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flcorpfile\shared\Anesthesia\_DropOff\ED_Reports\Site_Data_Capture\CONSOLIDATED_DATA\"/>
    </mc:Choice>
  </mc:AlternateContent>
  <bookViews>
    <workbookView xWindow="0" yWindow="0" windowWidth="28800" windowHeight="12045" activeTab="2"/>
  </bookViews>
  <sheets>
    <sheet name="DESCRIPTIONS" sheetId="3" r:id="rId1"/>
    <sheet name="arrival_data" sheetId="6" r:id="rId2"/>
    <sheet name="Arrival_to_Provider" sheetId="7" r:id="rId3"/>
    <sheet name="JAN" sheetId="5" r:id="rId4"/>
    <sheet name="Sheet1 (2)" sheetId="4" r:id="rId5"/>
    <sheet name="Sheet1" sheetId="2" r:id="rId6"/>
    <sheet name="ed_physicians" sheetId="1" r:id="rId7"/>
  </sheets>
  <definedNames>
    <definedName name="_xlnm._FilterDatabase" localSheetId="6" hidden="1">ed_physicians!$A$1:$AZ$3901</definedName>
    <definedName name="_R">ed_physicians!$R$2:$R$4203</definedName>
    <definedName name="AA">ed_physicians!$AA$2:$AA$4203</definedName>
    <definedName name="AB">ed_physicians!$AB$2:$AB$4203</definedName>
    <definedName name="AC">ed_physicians!$AC$2:$AC$4203</definedName>
    <definedName name="AD">ed_physicians!$AD$2:$AD$4203</definedName>
    <definedName name="AE">ed_physicians!$AE$2:$AE$4203</definedName>
    <definedName name="AF">ed_physicians!$AF$2:$AF$4203</definedName>
    <definedName name="AG">ed_physicians!$AG$2:$AG$4203</definedName>
    <definedName name="AH">ed_physicians!$AH$2:$AH$4203</definedName>
    <definedName name="AI">ed_physicians!$AI$2:$AI$4203</definedName>
    <definedName name="AJ">ed_physicians!$AJ$2:$AJ$4203</definedName>
    <definedName name="AK">ed_physicians!$AK$2:$AK$4203</definedName>
    <definedName name="AL">ed_physicians!$AL$2:$AL$4203</definedName>
    <definedName name="AM">ed_physicians!$AM$2:$AM$4203</definedName>
    <definedName name="AN">ed_physicians!$AN$2:$AN$4203</definedName>
    <definedName name="AO">ed_physicians!$AO$2:$AO$4203</definedName>
    <definedName name="AP">ed_physicians!$AP$2:$AP$4203</definedName>
    <definedName name="AQ">ed_physicians!$AQ$2:$AQ$4203</definedName>
    <definedName name="AR">ed_physicians!$AR$2:$AR$4203</definedName>
    <definedName name="AS">ed_physicians!$AS$2:$AS$4203</definedName>
    <definedName name="AT">ed_physicians!$AT$2:$AT$4203</definedName>
    <definedName name="AU">ed_physicians!$AU$2:$AU$4203</definedName>
    <definedName name="AV">ed_physicians!$AV$2:$AV$4203</definedName>
    <definedName name="AW">ed_physicians!$AW$2:$AW$4203</definedName>
    <definedName name="AX">ed_physicians!$AX$2:$AX$4203</definedName>
    <definedName name="AY">ed_physicians!$AY$2:$AY$4203</definedName>
    <definedName name="AZ">ed_physicians!$AZ$2:$AZ$4203</definedName>
    <definedName name="G">ed_physicians!$G$2:$G$4203</definedName>
    <definedName name="H">ed_physicians!$H$2:$H$4203</definedName>
    <definedName name="I">ed_physicians!$I$2:$I$4203</definedName>
    <definedName name="J">ed_physicians!$J$2:$J$4203</definedName>
    <definedName name="K">ed_physicians!$K$2:$K$4203</definedName>
    <definedName name="L">ed_physicians!$L$2:$L$4203</definedName>
    <definedName name="M">ed_physicians!$M$2:$M$4203</definedName>
    <definedName name="N">ed_physicians!$N$2:$N$4203</definedName>
    <definedName name="O">ed_physicians!$O$2:$O$4203</definedName>
    <definedName name="P">ed_physicians!$P$2:$P$4203</definedName>
    <definedName name="Period">ed_physicians!$B$2:$B$4203</definedName>
    <definedName name="Provider">ed_physicians!$E$2:$E$4203</definedName>
    <definedName name="Q">ed_physicians!$Q$2:$Q$4203</definedName>
    <definedName name="S">ed_physicians!$S$2:$S$4203</definedName>
    <definedName name="Site">ed_physicians!$C$2:$C$4203</definedName>
    <definedName name="T">ed_physicians!$T$2:$T$4203</definedName>
    <definedName name="U">ed_physicians!$U$2:$U$4203</definedName>
    <definedName name="V">ed_physicians!$V$2:$V$4203</definedName>
    <definedName name="W">ed_physicians!$W$2:$W$4203</definedName>
    <definedName name="X">ed_physicians!$X$2:$X$4203</definedName>
    <definedName name="Y">ed_physicians!$Y$2:$Y$4203</definedName>
    <definedName name="Z">ed_physicians!$Z$2:$Z$4203</definedName>
  </definedNames>
  <calcPr calcId="152511"/>
  <pivotCaches>
    <pivotCache cacheId="6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T219" i="7" l="1"/>
  <c r="BN219" i="7"/>
  <c r="BH219" i="7"/>
  <c r="BB219" i="7"/>
  <c r="AV219" i="7"/>
  <c r="AP219" i="7"/>
  <c r="AJ219" i="7"/>
  <c r="AD219" i="7"/>
  <c r="X219" i="7"/>
  <c r="BT889" i="7" l="1"/>
  <c r="BN889" i="7"/>
  <c r="BH889" i="7"/>
  <c r="BB889" i="7"/>
  <c r="AV889" i="7"/>
  <c r="AP889" i="7"/>
  <c r="AJ889" i="7"/>
  <c r="AD889" i="7"/>
  <c r="X889" i="7"/>
  <c r="R889" i="7"/>
  <c r="L889" i="7"/>
  <c r="F889" i="7"/>
  <c r="BT805" i="7"/>
  <c r="BN805" i="7"/>
  <c r="BH805" i="7"/>
  <c r="BB805" i="7"/>
  <c r="AV805" i="7"/>
  <c r="AP805" i="7"/>
  <c r="AJ805" i="7"/>
  <c r="AD805" i="7"/>
  <c r="X805" i="7"/>
  <c r="R805" i="7"/>
  <c r="L805" i="7"/>
  <c r="F805" i="7"/>
  <c r="AD728" i="7"/>
  <c r="X728" i="7"/>
  <c r="R728" i="7"/>
  <c r="L728" i="7"/>
  <c r="F728" i="7"/>
  <c r="BT661" i="7"/>
  <c r="BN661" i="7"/>
  <c r="BH661" i="7"/>
  <c r="BB661" i="7"/>
  <c r="AV661" i="7"/>
  <c r="AP661" i="7"/>
  <c r="AJ661" i="7"/>
  <c r="BT504" i="7"/>
  <c r="BN504" i="7"/>
  <c r="BH504" i="7"/>
  <c r="BB504" i="7"/>
  <c r="AV504" i="7"/>
  <c r="AP504" i="7"/>
  <c r="AJ504" i="7" l="1"/>
  <c r="X504" i="7"/>
  <c r="AD504" i="7"/>
  <c r="R504" i="7"/>
  <c r="L504" i="7"/>
  <c r="F504" i="7"/>
  <c r="AD661" i="7"/>
  <c r="X661" i="7"/>
  <c r="R661" i="7"/>
  <c r="L661" i="7"/>
  <c r="F661" i="7"/>
  <c r="BT380" i="7"/>
  <c r="BN380" i="7"/>
  <c r="BH380" i="7"/>
  <c r="BB380" i="7"/>
  <c r="AV380" i="7"/>
  <c r="AP380" i="7"/>
  <c r="AJ380" i="7"/>
  <c r="AD380" i="7"/>
  <c r="X380" i="7"/>
  <c r="R380" i="7"/>
  <c r="L380" i="7"/>
  <c r="F380" i="7"/>
  <c r="BT128" i="7"/>
  <c r="BN128" i="7"/>
  <c r="BH128" i="7"/>
  <c r="BB128" i="7"/>
  <c r="AV128" i="7"/>
  <c r="AP128" i="7"/>
  <c r="AJ128" i="7"/>
  <c r="AD128" i="7"/>
  <c r="X128" i="7"/>
  <c r="R128" i="7" l="1"/>
  <c r="L128" i="7"/>
  <c r="F128" i="7"/>
  <c r="BT83" i="7"/>
  <c r="BN83" i="7"/>
  <c r="BH83" i="7"/>
  <c r="BB83" i="7"/>
  <c r="AV83" i="7"/>
  <c r="AP83" i="7"/>
  <c r="AJ83" i="7"/>
  <c r="AD83" i="7"/>
  <c r="X83" i="7"/>
  <c r="R83" i="7"/>
  <c r="L83" i="7"/>
  <c r="F83" i="7"/>
  <c r="BT243" i="7"/>
  <c r="BN243" i="7"/>
  <c r="BH243" i="7"/>
  <c r="BB243" i="7"/>
  <c r="AV243" i="7"/>
  <c r="AP243" i="7"/>
  <c r="AJ243" i="7"/>
  <c r="AD243" i="7"/>
  <c r="X243" i="7"/>
  <c r="R243" i="7"/>
  <c r="L243" i="7"/>
  <c r="F243" i="7"/>
  <c r="AG82" i="6" l="1"/>
  <c r="AH82" i="6" s="1"/>
  <c r="BS888" i="7" l="1" a="1"/>
  <c r="BS888" i="7" s="1"/>
  <c r="BR888" i="7" a="1"/>
  <c r="BR888" i="7" s="1"/>
  <c r="BS887" i="7" a="1"/>
  <c r="BS887" i="7" s="1"/>
  <c r="BR887" i="7" a="1"/>
  <c r="BR887" i="7" s="1"/>
  <c r="BS886" i="7" a="1"/>
  <c r="BS886" i="7" s="1"/>
  <c r="BR886" i="7" a="1"/>
  <c r="BR886" i="7" s="1"/>
  <c r="BS885" i="7" a="1"/>
  <c r="BS885" i="7" s="1"/>
  <c r="BR885" i="7" a="1"/>
  <c r="BR885" i="7" s="1"/>
  <c r="BS884" i="7" a="1"/>
  <c r="BS884" i="7" s="1"/>
  <c r="BR884" i="7" a="1"/>
  <c r="BR884" i="7" s="1"/>
  <c r="BS883" i="7" a="1"/>
  <c r="BS883" i="7" s="1"/>
  <c r="BR883" i="7" a="1"/>
  <c r="BR883" i="7" s="1"/>
  <c r="BS882" i="7" a="1"/>
  <c r="BS882" i="7" s="1"/>
  <c r="BR882" i="7" a="1"/>
  <c r="BR882" i="7" s="1"/>
  <c r="BS881" i="7" a="1"/>
  <c r="BS881" i="7" s="1"/>
  <c r="BR881" i="7" a="1"/>
  <c r="BR881" i="7" s="1"/>
  <c r="BS880" i="7" a="1"/>
  <c r="BS880" i="7" s="1"/>
  <c r="BR880" i="7" a="1"/>
  <c r="BR880" i="7" s="1"/>
  <c r="BS879" i="7" a="1"/>
  <c r="BS879" i="7" s="1"/>
  <c r="BR879" i="7" a="1"/>
  <c r="BR879" i="7" s="1"/>
  <c r="BS878" i="7" a="1"/>
  <c r="BS878" i="7" s="1"/>
  <c r="BR878" i="7" a="1"/>
  <c r="BR878" i="7" s="1"/>
  <c r="BS877" i="7" a="1"/>
  <c r="BS877" i="7" s="1"/>
  <c r="BR877" i="7" a="1"/>
  <c r="BR877" i="7" s="1"/>
  <c r="BS876" i="7" a="1"/>
  <c r="BS876" i="7" s="1"/>
  <c r="BR876" i="7" a="1"/>
  <c r="BR876" i="7" s="1"/>
  <c r="BS875" i="7" a="1"/>
  <c r="BS875" i="7" s="1"/>
  <c r="BR875" i="7" a="1"/>
  <c r="BR875" i="7" s="1"/>
  <c r="BS874" i="7" a="1"/>
  <c r="BS874" i="7" s="1"/>
  <c r="BR874" i="7" a="1"/>
  <c r="BR874" i="7" s="1"/>
  <c r="BS873" i="7" a="1"/>
  <c r="BS873" i="7" s="1"/>
  <c r="BR873" i="7" a="1"/>
  <c r="BR873" i="7" s="1"/>
  <c r="BS872" i="7" a="1"/>
  <c r="BS872" i="7" s="1"/>
  <c r="BR872" i="7" a="1"/>
  <c r="BR872" i="7" s="1"/>
  <c r="BS871" i="7" a="1"/>
  <c r="BS871" i="7" s="1"/>
  <c r="BR871" i="7" a="1"/>
  <c r="BR871" i="7" s="1"/>
  <c r="BS870" i="7" a="1"/>
  <c r="BS870" i="7" s="1"/>
  <c r="BR870" i="7" a="1"/>
  <c r="BR870" i="7" s="1"/>
  <c r="BS869" i="7" a="1"/>
  <c r="BS869" i="7" s="1"/>
  <c r="BR869" i="7" a="1"/>
  <c r="BR869" i="7" s="1"/>
  <c r="BS868" i="7" a="1"/>
  <c r="BS868" i="7" s="1"/>
  <c r="BR868" i="7" a="1"/>
  <c r="BR868" i="7" s="1"/>
  <c r="BS867" i="7" a="1"/>
  <c r="BS867" i="7" s="1"/>
  <c r="BR867" i="7" a="1"/>
  <c r="BR867" i="7" s="1"/>
  <c r="BS866" i="7" a="1"/>
  <c r="BS866" i="7" s="1"/>
  <c r="BR866" i="7" a="1"/>
  <c r="BR866" i="7" s="1"/>
  <c r="BS865" i="7" a="1"/>
  <c r="BS865" i="7" s="1"/>
  <c r="BR865" i="7" a="1"/>
  <c r="BR865" i="7" s="1"/>
  <c r="BS864" i="7" a="1"/>
  <c r="BS864" i="7" s="1"/>
  <c r="BR864" i="7" a="1"/>
  <c r="BR864" i="7" s="1"/>
  <c r="BS863" i="7" a="1"/>
  <c r="BS863" i="7" s="1"/>
  <c r="BR863" i="7" a="1"/>
  <c r="BR863" i="7" s="1"/>
  <c r="BS862" i="7" a="1"/>
  <c r="BS862" i="7" s="1"/>
  <c r="BR862" i="7" a="1"/>
  <c r="BR862" i="7" s="1"/>
  <c r="BS861" i="7" a="1"/>
  <c r="BS861" i="7" s="1"/>
  <c r="BR861" i="7" a="1"/>
  <c r="BR861" i="7" s="1"/>
  <c r="BS860" i="7" a="1"/>
  <c r="BS860" i="7" s="1"/>
  <c r="BR860" i="7" a="1"/>
  <c r="BR860" i="7" s="1"/>
  <c r="BS859" i="7" a="1"/>
  <c r="BS859" i="7" s="1"/>
  <c r="BR859" i="7" a="1"/>
  <c r="BR859" i="7" s="1"/>
  <c r="BS858" i="7" a="1"/>
  <c r="BS858" i="7" s="1"/>
  <c r="BR858" i="7" a="1"/>
  <c r="BR858" i="7" s="1"/>
  <c r="BS857" i="7" a="1"/>
  <c r="BS857" i="7" s="1"/>
  <c r="BR857" i="7" a="1"/>
  <c r="BR857" i="7" s="1"/>
  <c r="BS856" i="7" a="1"/>
  <c r="BS856" i="7" s="1"/>
  <c r="BR856" i="7" a="1"/>
  <c r="BR856" i="7" s="1"/>
  <c r="BS855" i="7" a="1"/>
  <c r="BS855" i="7" s="1"/>
  <c r="BR855" i="7" a="1"/>
  <c r="BR855" i="7" s="1"/>
  <c r="BS854" i="7" a="1"/>
  <c r="BS854" i="7" s="1"/>
  <c r="BR854" i="7" a="1"/>
  <c r="BR854" i="7" s="1"/>
  <c r="BS853" i="7" a="1"/>
  <c r="BS853" i="7" s="1"/>
  <c r="BR853" i="7" a="1"/>
  <c r="BR853" i="7" s="1"/>
  <c r="BS852" i="7" a="1"/>
  <c r="BS852" i="7" s="1"/>
  <c r="BR852" i="7" a="1"/>
  <c r="BR852" i="7" s="1"/>
  <c r="BS851" i="7" a="1"/>
  <c r="BS851" i="7" s="1"/>
  <c r="BR851" i="7" a="1"/>
  <c r="BR851" i="7" s="1"/>
  <c r="BS850" i="7" a="1"/>
  <c r="BS850" i="7" s="1"/>
  <c r="BR850" i="7" a="1"/>
  <c r="BR850" i="7" s="1"/>
  <c r="BS849" i="7" a="1"/>
  <c r="BS849" i="7" s="1"/>
  <c r="BR849" i="7" a="1"/>
  <c r="BR849" i="7" s="1"/>
  <c r="BS848" i="7" a="1"/>
  <c r="BS848" i="7" s="1"/>
  <c r="BR848" i="7" a="1"/>
  <c r="BR848" i="7" s="1"/>
  <c r="BS847" i="7" a="1"/>
  <c r="BS847" i="7" s="1"/>
  <c r="BR847" i="7" a="1"/>
  <c r="BR847" i="7" s="1"/>
  <c r="BS846" i="7" a="1"/>
  <c r="BS846" i="7" s="1"/>
  <c r="BR846" i="7" a="1"/>
  <c r="BR846" i="7" s="1"/>
  <c r="BS845" i="7" a="1"/>
  <c r="BS845" i="7" s="1"/>
  <c r="BR845" i="7" a="1"/>
  <c r="BR845" i="7" s="1"/>
  <c r="BS844" i="7" a="1"/>
  <c r="BS844" i="7" s="1"/>
  <c r="BR844" i="7" a="1"/>
  <c r="BR844" i="7" s="1"/>
  <c r="BS843" i="7" a="1"/>
  <c r="BS843" i="7" s="1"/>
  <c r="BR843" i="7" a="1"/>
  <c r="BR843" i="7" s="1"/>
  <c r="BS842" i="7" a="1"/>
  <c r="BS842" i="7" s="1"/>
  <c r="BR842" i="7" a="1"/>
  <c r="BR842" i="7" s="1"/>
  <c r="BS841" i="7" a="1"/>
  <c r="BS841" i="7" s="1"/>
  <c r="BR841" i="7" a="1"/>
  <c r="BR841" i="7" s="1"/>
  <c r="BS840" i="7" a="1"/>
  <c r="BS840" i="7" s="1"/>
  <c r="BR840" i="7" a="1"/>
  <c r="BR840" i="7" s="1"/>
  <c r="BS839" i="7" a="1"/>
  <c r="BS839" i="7" s="1"/>
  <c r="BR839" i="7" a="1"/>
  <c r="BR839" i="7" s="1"/>
  <c r="BS838" i="7" a="1"/>
  <c r="BS838" i="7" s="1"/>
  <c r="BR838" i="7" a="1"/>
  <c r="BR838" i="7" s="1"/>
  <c r="BS837" i="7" a="1"/>
  <c r="BS837" i="7" s="1"/>
  <c r="BR837" i="7" a="1"/>
  <c r="BR837" i="7" s="1"/>
  <c r="BS836" i="7" a="1"/>
  <c r="BS836" i="7" s="1"/>
  <c r="BR836" i="7" a="1"/>
  <c r="BR836" i="7" s="1"/>
  <c r="BS835" i="7" a="1"/>
  <c r="BS835" i="7" s="1"/>
  <c r="BR835" i="7" a="1"/>
  <c r="BR835" i="7" s="1"/>
  <c r="BS834" i="7" a="1"/>
  <c r="BS834" i="7" s="1"/>
  <c r="BR834" i="7" a="1"/>
  <c r="BR834" i="7" s="1"/>
  <c r="BS833" i="7" a="1"/>
  <c r="BS833" i="7" s="1"/>
  <c r="BR833" i="7" a="1"/>
  <c r="BR833" i="7" s="1"/>
  <c r="BS832" i="7" a="1"/>
  <c r="BS832" i="7" s="1"/>
  <c r="BR832" i="7" a="1"/>
  <c r="BR832" i="7" s="1"/>
  <c r="BS831" i="7" a="1"/>
  <c r="BS831" i="7" s="1"/>
  <c r="BR831" i="7" a="1"/>
  <c r="BR831" i="7" s="1"/>
  <c r="BS830" i="7" a="1"/>
  <c r="BS830" i="7" s="1"/>
  <c r="BR830" i="7" a="1"/>
  <c r="BR830" i="7" s="1"/>
  <c r="BS829" i="7" a="1"/>
  <c r="BS829" i="7" s="1"/>
  <c r="BR829" i="7" a="1"/>
  <c r="BR829" i="7" s="1"/>
  <c r="BS828" i="7" a="1"/>
  <c r="BS828" i="7" s="1"/>
  <c r="BR828" i="7" a="1"/>
  <c r="BR828" i="7" s="1"/>
  <c r="BS827" i="7" a="1"/>
  <c r="BS827" i="7" s="1"/>
  <c r="BR827" i="7" a="1"/>
  <c r="BR827" i="7" s="1"/>
  <c r="BS826" i="7" a="1"/>
  <c r="BS826" i="7" s="1"/>
  <c r="BR826" i="7" a="1"/>
  <c r="BR826" i="7" s="1"/>
  <c r="BS825" i="7" a="1"/>
  <c r="BS825" i="7" s="1"/>
  <c r="BR825" i="7" a="1"/>
  <c r="BR825" i="7" s="1"/>
  <c r="BS824" i="7" a="1"/>
  <c r="BS824" i="7" s="1"/>
  <c r="BR824" i="7" a="1"/>
  <c r="BR824" i="7" s="1"/>
  <c r="BS823" i="7" a="1"/>
  <c r="BS823" i="7" s="1"/>
  <c r="BR823" i="7" a="1"/>
  <c r="BR823" i="7" s="1"/>
  <c r="BS822" i="7" a="1"/>
  <c r="BS822" i="7" s="1"/>
  <c r="BR822" i="7" a="1"/>
  <c r="BR822" i="7" s="1"/>
  <c r="BS821" i="7" a="1"/>
  <c r="BS821" i="7" s="1"/>
  <c r="BR821" i="7" a="1"/>
  <c r="BR821" i="7" s="1"/>
  <c r="BS820" i="7" a="1"/>
  <c r="BS820" i="7" s="1"/>
  <c r="BR820" i="7" a="1"/>
  <c r="BR820" i="7" s="1"/>
  <c r="BS819" i="7" a="1"/>
  <c r="BS819" i="7" s="1"/>
  <c r="BR819" i="7" a="1"/>
  <c r="BR819" i="7" s="1"/>
  <c r="BS818" i="7" a="1"/>
  <c r="BS818" i="7" s="1"/>
  <c r="BR818" i="7" a="1"/>
  <c r="BR818" i="7" s="1"/>
  <c r="BS817" i="7" a="1"/>
  <c r="BS817" i="7" s="1"/>
  <c r="BR817" i="7" a="1"/>
  <c r="BR817" i="7" s="1"/>
  <c r="BS816" i="7" a="1"/>
  <c r="BS816" i="7" s="1"/>
  <c r="BR816" i="7" a="1"/>
  <c r="BR816" i="7" s="1"/>
  <c r="BS815" i="7" a="1"/>
  <c r="BS815" i="7" s="1"/>
  <c r="BR815" i="7" a="1"/>
  <c r="BR815" i="7" s="1"/>
  <c r="BS814" i="7" a="1"/>
  <c r="BS814" i="7" s="1"/>
  <c r="BR814" i="7" a="1"/>
  <c r="BR814" i="7" s="1"/>
  <c r="BS813" i="7" a="1"/>
  <c r="BS813" i="7" s="1"/>
  <c r="BR813" i="7" a="1"/>
  <c r="BR813" i="7" s="1"/>
  <c r="BS812" i="7" a="1"/>
  <c r="BS812" i="7" s="1"/>
  <c r="BR812" i="7" a="1"/>
  <c r="BR812" i="7" s="1"/>
  <c r="BS811" i="7" a="1"/>
  <c r="BS811" i="7" s="1"/>
  <c r="BR811" i="7" a="1"/>
  <c r="BR811" i="7" s="1"/>
  <c r="BS810" i="7" a="1"/>
  <c r="BS810" i="7" s="1"/>
  <c r="BR810" i="7" a="1"/>
  <c r="BR810" i="7" s="1"/>
  <c r="BS809" i="7" a="1"/>
  <c r="BS809" i="7" s="1"/>
  <c r="BR809" i="7" a="1"/>
  <c r="BR809" i="7" s="1"/>
  <c r="BS808" i="7" a="1"/>
  <c r="BS808" i="7" s="1"/>
  <c r="BR808" i="7" a="1"/>
  <c r="BR808" i="7" s="1"/>
  <c r="BS804" i="7" a="1"/>
  <c r="BS804" i="7" s="1"/>
  <c r="BR804" i="7" a="1"/>
  <c r="BR804" i="7" s="1"/>
  <c r="BS803" i="7" a="1"/>
  <c r="BS803" i="7" s="1"/>
  <c r="BR803" i="7" a="1"/>
  <c r="BR803" i="7" s="1"/>
  <c r="BS802" i="7" a="1"/>
  <c r="BS802" i="7" s="1"/>
  <c r="BR802" i="7" a="1"/>
  <c r="BR802" i="7" s="1"/>
  <c r="BS801" i="7" a="1"/>
  <c r="BS801" i="7" s="1"/>
  <c r="BR801" i="7" a="1"/>
  <c r="BR801" i="7" s="1"/>
  <c r="BS800" i="7" a="1"/>
  <c r="BS800" i="7" s="1"/>
  <c r="BR800" i="7" a="1"/>
  <c r="BR800" i="7" s="1"/>
  <c r="BS799" i="7" a="1"/>
  <c r="BS799" i="7" s="1"/>
  <c r="BR799" i="7" a="1"/>
  <c r="BR799" i="7" s="1"/>
  <c r="BS798" i="7" a="1"/>
  <c r="BS798" i="7" s="1"/>
  <c r="BR798" i="7" a="1"/>
  <c r="BR798" i="7" s="1"/>
  <c r="BS797" i="7" a="1"/>
  <c r="BS797" i="7" s="1"/>
  <c r="BR797" i="7" a="1"/>
  <c r="BR797" i="7" s="1"/>
  <c r="BS796" i="7" a="1"/>
  <c r="BS796" i="7" s="1"/>
  <c r="BR796" i="7" a="1"/>
  <c r="BR796" i="7" s="1"/>
  <c r="BS795" i="7" a="1"/>
  <c r="BS795" i="7" s="1"/>
  <c r="BR795" i="7" a="1"/>
  <c r="BR795" i="7" s="1"/>
  <c r="BS794" i="7" a="1"/>
  <c r="BS794" i="7" s="1"/>
  <c r="BR794" i="7" a="1"/>
  <c r="BR794" i="7" s="1"/>
  <c r="BS793" i="7" a="1"/>
  <c r="BS793" i="7" s="1"/>
  <c r="BR793" i="7" a="1"/>
  <c r="BR793" i="7" s="1"/>
  <c r="BS792" i="7" a="1"/>
  <c r="BS792" i="7" s="1"/>
  <c r="BR792" i="7" a="1"/>
  <c r="BR792" i="7" s="1"/>
  <c r="BS791" i="7" a="1"/>
  <c r="BS791" i="7" s="1"/>
  <c r="BR791" i="7" a="1"/>
  <c r="BR791" i="7" s="1"/>
  <c r="BS790" i="7" a="1"/>
  <c r="BS790" i="7" s="1"/>
  <c r="BR790" i="7" a="1"/>
  <c r="BR790" i="7" s="1"/>
  <c r="BS789" i="7" a="1"/>
  <c r="BS789" i="7" s="1"/>
  <c r="BR789" i="7" a="1"/>
  <c r="BR789" i="7" s="1"/>
  <c r="BS788" i="7" a="1"/>
  <c r="BS788" i="7" s="1"/>
  <c r="BR788" i="7" a="1"/>
  <c r="BR788" i="7" s="1"/>
  <c r="BS787" i="7" a="1"/>
  <c r="BS787" i="7" s="1"/>
  <c r="BR787" i="7" a="1"/>
  <c r="BR787" i="7" s="1"/>
  <c r="BS786" i="7" a="1"/>
  <c r="BS786" i="7" s="1"/>
  <c r="BR786" i="7" a="1"/>
  <c r="BR786" i="7" s="1"/>
  <c r="BS785" i="7" a="1"/>
  <c r="BS785" i="7" s="1"/>
  <c r="BR785" i="7" a="1"/>
  <c r="BR785" i="7" s="1"/>
  <c r="BS784" i="7" a="1"/>
  <c r="BS784" i="7" s="1"/>
  <c r="BR784" i="7" a="1"/>
  <c r="BR784" i="7" s="1"/>
  <c r="BS783" i="7" a="1"/>
  <c r="BS783" i="7" s="1"/>
  <c r="BR783" i="7" a="1"/>
  <c r="BR783" i="7" s="1"/>
  <c r="BS782" i="7" a="1"/>
  <c r="BS782" i="7" s="1"/>
  <c r="BR782" i="7" a="1"/>
  <c r="BR782" i="7" s="1"/>
  <c r="BS781" i="7" a="1"/>
  <c r="BS781" i="7" s="1"/>
  <c r="BR781" i="7" a="1"/>
  <c r="BR781" i="7" s="1"/>
  <c r="BS780" i="7" a="1"/>
  <c r="BS780" i="7" s="1"/>
  <c r="BR780" i="7" a="1"/>
  <c r="BR780" i="7" s="1"/>
  <c r="BS779" i="7" a="1"/>
  <c r="BS779" i="7" s="1"/>
  <c r="BR779" i="7" a="1"/>
  <c r="BR779" i="7" s="1"/>
  <c r="BS778" i="7" a="1"/>
  <c r="BS778" i="7" s="1"/>
  <c r="BR778" i="7" a="1"/>
  <c r="BR778" i="7" s="1"/>
  <c r="BS777" i="7" a="1"/>
  <c r="BS777" i="7" s="1"/>
  <c r="BR777" i="7" a="1"/>
  <c r="BR777" i="7" s="1"/>
  <c r="BS776" i="7" a="1"/>
  <c r="BS776" i="7" s="1"/>
  <c r="BR776" i="7" a="1"/>
  <c r="BR776" i="7" s="1"/>
  <c r="BS775" i="7" a="1"/>
  <c r="BS775" i="7" s="1"/>
  <c r="BR775" i="7" a="1"/>
  <c r="BR775" i="7" s="1"/>
  <c r="BS774" i="7" a="1"/>
  <c r="BS774" i="7" s="1"/>
  <c r="BR774" i="7" a="1"/>
  <c r="BR774" i="7" s="1"/>
  <c r="BS773" i="7" a="1"/>
  <c r="BS773" i="7" s="1"/>
  <c r="BR773" i="7" a="1"/>
  <c r="BR773" i="7" s="1"/>
  <c r="BS772" i="7" a="1"/>
  <c r="BS772" i="7" s="1"/>
  <c r="BR772" i="7" a="1"/>
  <c r="BR772" i="7" s="1"/>
  <c r="BS771" i="7" a="1"/>
  <c r="BS771" i="7" s="1"/>
  <c r="BR771" i="7" a="1"/>
  <c r="BR771" i="7" s="1"/>
  <c r="BS770" i="7" a="1"/>
  <c r="BS770" i="7" s="1"/>
  <c r="BR770" i="7" a="1"/>
  <c r="BR770" i="7" s="1"/>
  <c r="BS769" i="7" a="1"/>
  <c r="BS769" i="7" s="1"/>
  <c r="BR769" i="7" a="1"/>
  <c r="BR769" i="7" s="1"/>
  <c r="BS768" i="7" a="1"/>
  <c r="BS768" i="7" s="1"/>
  <c r="BR768" i="7" a="1"/>
  <c r="BR768" i="7" s="1"/>
  <c r="BS767" i="7" a="1"/>
  <c r="BS767" i="7" s="1"/>
  <c r="BR767" i="7" a="1"/>
  <c r="BR767" i="7" s="1"/>
  <c r="BS766" i="7" a="1"/>
  <c r="BS766" i="7" s="1"/>
  <c r="BR766" i="7" a="1"/>
  <c r="BR766" i="7" s="1"/>
  <c r="BS765" i="7" a="1"/>
  <c r="BS765" i="7" s="1"/>
  <c r="BR765" i="7" a="1"/>
  <c r="BR765" i="7" s="1"/>
  <c r="BS764" i="7" a="1"/>
  <c r="BS764" i="7" s="1"/>
  <c r="BR764" i="7" a="1"/>
  <c r="BR764" i="7" s="1"/>
  <c r="BS763" i="7" a="1"/>
  <c r="BS763" i="7" s="1"/>
  <c r="BR763" i="7" a="1"/>
  <c r="BR763" i="7" s="1"/>
  <c r="BS762" i="7" a="1"/>
  <c r="BS762" i="7" s="1"/>
  <c r="BR762" i="7" a="1"/>
  <c r="BR762" i="7" s="1"/>
  <c r="BS761" i="7" a="1"/>
  <c r="BS761" i="7" s="1"/>
  <c r="BR761" i="7" a="1"/>
  <c r="BR761" i="7" s="1"/>
  <c r="BS760" i="7" a="1"/>
  <c r="BS760" i="7" s="1"/>
  <c r="BR760" i="7" a="1"/>
  <c r="BR760" i="7" s="1"/>
  <c r="BS759" i="7" a="1"/>
  <c r="BS759" i="7" s="1"/>
  <c r="BR759" i="7" a="1"/>
  <c r="BR759" i="7" s="1"/>
  <c r="BS758" i="7" a="1"/>
  <c r="BS758" i="7" s="1"/>
  <c r="BR758" i="7" a="1"/>
  <c r="BR758" i="7" s="1"/>
  <c r="BS757" i="7" a="1"/>
  <c r="BS757" i="7" s="1"/>
  <c r="BR757" i="7" a="1"/>
  <c r="BR757" i="7" s="1"/>
  <c r="BS756" i="7" a="1"/>
  <c r="BS756" i="7" s="1"/>
  <c r="BR756" i="7" a="1"/>
  <c r="BR756" i="7" s="1"/>
  <c r="BS755" i="7" a="1"/>
  <c r="BS755" i="7" s="1"/>
  <c r="BR755" i="7" a="1"/>
  <c r="BR755" i="7" s="1"/>
  <c r="BS754" i="7" a="1"/>
  <c r="BS754" i="7" s="1"/>
  <c r="BR754" i="7" a="1"/>
  <c r="BR754" i="7" s="1"/>
  <c r="BS753" i="7" a="1"/>
  <c r="BS753" i="7" s="1"/>
  <c r="BR753" i="7" a="1"/>
  <c r="BR753" i="7" s="1"/>
  <c r="BS752" i="7" a="1"/>
  <c r="BS752" i="7" s="1"/>
  <c r="BR752" i="7" a="1"/>
  <c r="BR752" i="7" s="1"/>
  <c r="BS751" i="7" a="1"/>
  <c r="BS751" i="7" s="1"/>
  <c r="BR751" i="7" a="1"/>
  <c r="BR751" i="7" s="1"/>
  <c r="BS750" i="7" a="1"/>
  <c r="BS750" i="7" s="1"/>
  <c r="BR750" i="7" a="1"/>
  <c r="BR750" i="7" s="1"/>
  <c r="BS749" i="7" a="1"/>
  <c r="BS749" i="7" s="1"/>
  <c r="BR749" i="7" a="1"/>
  <c r="BR749" i="7" s="1"/>
  <c r="BS748" i="7" a="1"/>
  <c r="BS748" i="7" s="1"/>
  <c r="BR748" i="7" a="1"/>
  <c r="BR748" i="7" s="1"/>
  <c r="BS747" i="7" a="1"/>
  <c r="BS747" i="7" s="1"/>
  <c r="BR747" i="7" a="1"/>
  <c r="BR747" i="7" s="1"/>
  <c r="BS746" i="7" a="1"/>
  <c r="BS746" i="7" s="1"/>
  <c r="BR746" i="7" a="1"/>
  <c r="BR746" i="7" s="1"/>
  <c r="BS745" i="7" a="1"/>
  <c r="BS745" i="7" s="1"/>
  <c r="BR745" i="7" a="1"/>
  <c r="BR745" i="7" s="1"/>
  <c r="BS744" i="7" a="1"/>
  <c r="BS744" i="7" s="1"/>
  <c r="BR744" i="7" a="1"/>
  <c r="BR744" i="7" s="1"/>
  <c r="BS743" i="7" a="1"/>
  <c r="BS743" i="7" s="1"/>
  <c r="BR743" i="7" a="1"/>
  <c r="BR743" i="7" s="1"/>
  <c r="BS742" i="7" a="1"/>
  <c r="BS742" i="7" s="1"/>
  <c r="BR742" i="7" a="1"/>
  <c r="BR742" i="7" s="1"/>
  <c r="BS741" i="7" a="1"/>
  <c r="BS741" i="7" s="1"/>
  <c r="BR741" i="7" a="1"/>
  <c r="BR741" i="7" s="1"/>
  <c r="BS740" i="7" a="1"/>
  <c r="BS740" i="7" s="1"/>
  <c r="BR740" i="7" a="1"/>
  <c r="BR740" i="7" s="1"/>
  <c r="BS739" i="7" a="1"/>
  <c r="BS739" i="7" s="1"/>
  <c r="BR739" i="7" a="1"/>
  <c r="BR739" i="7" s="1"/>
  <c r="BS738" i="7" a="1"/>
  <c r="BS738" i="7" s="1"/>
  <c r="BR738" i="7" a="1"/>
  <c r="BR738" i="7" s="1"/>
  <c r="BS737" i="7" a="1"/>
  <c r="BS737" i="7" s="1"/>
  <c r="BR737" i="7" a="1"/>
  <c r="BR737" i="7" s="1"/>
  <c r="BS736" i="7" a="1"/>
  <c r="BS736" i="7" s="1"/>
  <c r="BR736" i="7" a="1"/>
  <c r="BR736" i="7" s="1"/>
  <c r="BS735" i="7" a="1"/>
  <c r="BS735" i="7" s="1"/>
  <c r="BR735" i="7" a="1"/>
  <c r="BR735" i="7" s="1"/>
  <c r="BS734" i="7" a="1"/>
  <c r="BS734" i="7" s="1"/>
  <c r="BR734" i="7" a="1"/>
  <c r="BR734" i="7" s="1"/>
  <c r="BS733" i="7" a="1"/>
  <c r="BS733" i="7" s="1"/>
  <c r="BR733" i="7" a="1"/>
  <c r="BR733" i="7" s="1"/>
  <c r="BS732" i="7" a="1"/>
  <c r="BS732" i="7" s="1"/>
  <c r="BR732" i="7" a="1"/>
  <c r="BR732" i="7" s="1"/>
  <c r="BS731" i="7" a="1"/>
  <c r="BS731" i="7" s="1"/>
  <c r="BR731" i="7" a="1"/>
  <c r="BR731" i="7" s="1"/>
  <c r="BS727" i="7" a="1"/>
  <c r="BS727" i="7" s="1"/>
  <c r="BR727" i="7" a="1"/>
  <c r="BR727" i="7" s="1"/>
  <c r="BS726" i="7" a="1"/>
  <c r="BS726" i="7" s="1"/>
  <c r="BR726" i="7" a="1"/>
  <c r="BR726" i="7" s="1"/>
  <c r="BS725" i="7" a="1"/>
  <c r="BS725" i="7" s="1"/>
  <c r="BR725" i="7" a="1"/>
  <c r="BR725" i="7" s="1"/>
  <c r="BS724" i="7" a="1"/>
  <c r="BS724" i="7" s="1"/>
  <c r="BR724" i="7" a="1"/>
  <c r="BR724" i="7" s="1"/>
  <c r="BS723" i="7" a="1"/>
  <c r="BS723" i="7" s="1"/>
  <c r="BR723" i="7" a="1"/>
  <c r="BR723" i="7" s="1"/>
  <c r="BS722" i="7" a="1"/>
  <c r="BS722" i="7" s="1"/>
  <c r="BR722" i="7" a="1"/>
  <c r="BR722" i="7" s="1"/>
  <c r="BS721" i="7" a="1"/>
  <c r="BS721" i="7" s="1"/>
  <c r="BR721" i="7" a="1"/>
  <c r="BR721" i="7" s="1"/>
  <c r="BS720" i="7" a="1"/>
  <c r="BS720" i="7" s="1"/>
  <c r="BR720" i="7" a="1"/>
  <c r="BR720" i="7" s="1"/>
  <c r="BS719" i="7" a="1"/>
  <c r="BS719" i="7" s="1"/>
  <c r="BR719" i="7" a="1"/>
  <c r="BR719" i="7" s="1"/>
  <c r="BS718" i="7" a="1"/>
  <c r="BS718" i="7" s="1"/>
  <c r="BR718" i="7" a="1"/>
  <c r="BR718" i="7" s="1"/>
  <c r="BS717" i="7" a="1"/>
  <c r="BS717" i="7" s="1"/>
  <c r="BR717" i="7" a="1"/>
  <c r="BR717" i="7" s="1"/>
  <c r="BS716" i="7" a="1"/>
  <c r="BS716" i="7" s="1"/>
  <c r="BR716" i="7" a="1"/>
  <c r="BR716" i="7" s="1"/>
  <c r="BS715" i="7" a="1"/>
  <c r="BS715" i="7" s="1"/>
  <c r="BR715" i="7" a="1"/>
  <c r="BR715" i="7" s="1"/>
  <c r="BS714" i="7" a="1"/>
  <c r="BS714" i="7" s="1"/>
  <c r="BR714" i="7" a="1"/>
  <c r="BR714" i="7" s="1"/>
  <c r="BS713" i="7" a="1"/>
  <c r="BS713" i="7" s="1"/>
  <c r="BR713" i="7" a="1"/>
  <c r="BR713" i="7" s="1"/>
  <c r="BS712" i="7" a="1"/>
  <c r="BS712" i="7" s="1"/>
  <c r="BR712" i="7" a="1"/>
  <c r="BR712" i="7" s="1"/>
  <c r="BS711" i="7" a="1"/>
  <c r="BS711" i="7" s="1"/>
  <c r="BR711" i="7" a="1"/>
  <c r="BR711" i="7" s="1"/>
  <c r="BS710" i="7" a="1"/>
  <c r="BS710" i="7" s="1"/>
  <c r="BR710" i="7" a="1"/>
  <c r="BR710" i="7" s="1"/>
  <c r="BS709" i="7" a="1"/>
  <c r="BS709" i="7" s="1"/>
  <c r="BR709" i="7" a="1"/>
  <c r="BR709" i="7" s="1"/>
  <c r="BS708" i="7" a="1"/>
  <c r="BS708" i="7" s="1"/>
  <c r="BR708" i="7" a="1"/>
  <c r="BR708" i="7" s="1"/>
  <c r="BS707" i="7" a="1"/>
  <c r="BS707" i="7" s="1"/>
  <c r="BR707" i="7" a="1"/>
  <c r="BR707" i="7" s="1"/>
  <c r="BS706" i="7" a="1"/>
  <c r="BS706" i="7" s="1"/>
  <c r="BR706" i="7" a="1"/>
  <c r="BR706" i="7" s="1"/>
  <c r="BS705" i="7" a="1"/>
  <c r="BS705" i="7" s="1"/>
  <c r="BR705" i="7" a="1"/>
  <c r="BR705" i="7" s="1"/>
  <c r="BS704" i="7" a="1"/>
  <c r="BS704" i="7" s="1"/>
  <c r="BR704" i="7" a="1"/>
  <c r="BR704" i="7" s="1"/>
  <c r="BS703" i="7" a="1"/>
  <c r="BS703" i="7" s="1"/>
  <c r="BR703" i="7" a="1"/>
  <c r="BR703" i="7" s="1"/>
  <c r="BS702" i="7" a="1"/>
  <c r="BS702" i="7" s="1"/>
  <c r="BR702" i="7" a="1"/>
  <c r="BR702" i="7" s="1"/>
  <c r="BS701" i="7" a="1"/>
  <c r="BS701" i="7" s="1"/>
  <c r="BR701" i="7" a="1"/>
  <c r="BR701" i="7" s="1"/>
  <c r="BS700" i="7" a="1"/>
  <c r="BS700" i="7" s="1"/>
  <c r="BR700" i="7" a="1"/>
  <c r="BR700" i="7" s="1"/>
  <c r="BS699" i="7" a="1"/>
  <c r="BS699" i="7" s="1"/>
  <c r="BR699" i="7" a="1"/>
  <c r="BR699" i="7" s="1"/>
  <c r="BS698" i="7" a="1"/>
  <c r="BS698" i="7" s="1"/>
  <c r="BR698" i="7" a="1"/>
  <c r="BR698" i="7" s="1"/>
  <c r="BS697" i="7" a="1"/>
  <c r="BS697" i="7" s="1"/>
  <c r="BR697" i="7" a="1"/>
  <c r="BR697" i="7" s="1"/>
  <c r="BS696" i="7" a="1"/>
  <c r="BS696" i="7" s="1"/>
  <c r="BR696" i="7" a="1"/>
  <c r="BR696" i="7" s="1"/>
  <c r="BS695" i="7" a="1"/>
  <c r="BS695" i="7" s="1"/>
  <c r="BR695" i="7" a="1"/>
  <c r="BR695" i="7" s="1"/>
  <c r="BS694" i="7" a="1"/>
  <c r="BS694" i="7" s="1"/>
  <c r="BR694" i="7" a="1"/>
  <c r="BR694" i="7" s="1"/>
  <c r="BS693" i="7" a="1"/>
  <c r="BS693" i="7" s="1"/>
  <c r="BR693" i="7" a="1"/>
  <c r="BR693" i="7" s="1"/>
  <c r="BS692" i="7" a="1"/>
  <c r="BS692" i="7" s="1"/>
  <c r="BR692" i="7" a="1"/>
  <c r="BR692" i="7" s="1"/>
  <c r="BS691" i="7" a="1"/>
  <c r="BS691" i="7" s="1"/>
  <c r="BR691" i="7" a="1"/>
  <c r="BR691" i="7" s="1"/>
  <c r="BS690" i="7" a="1"/>
  <c r="BS690" i="7" s="1"/>
  <c r="BR690" i="7" a="1"/>
  <c r="BR690" i="7" s="1"/>
  <c r="BS689" i="7" a="1"/>
  <c r="BS689" i="7" s="1"/>
  <c r="BR689" i="7" a="1"/>
  <c r="BR689" i="7" s="1"/>
  <c r="BS688" i="7" a="1"/>
  <c r="BS688" i="7" s="1"/>
  <c r="BR688" i="7" a="1"/>
  <c r="BR688" i="7" s="1"/>
  <c r="BS687" i="7" a="1"/>
  <c r="BS687" i="7" s="1"/>
  <c r="BR687" i="7" a="1"/>
  <c r="BR687" i="7" s="1"/>
  <c r="BS686" i="7" a="1"/>
  <c r="BS686" i="7" s="1"/>
  <c r="BR686" i="7" a="1"/>
  <c r="BR686" i="7" s="1"/>
  <c r="BS685" i="7" a="1"/>
  <c r="BS685" i="7" s="1"/>
  <c r="BR685" i="7" a="1"/>
  <c r="BR685" i="7" s="1"/>
  <c r="BS684" i="7" a="1"/>
  <c r="BS684" i="7" s="1"/>
  <c r="BR684" i="7" a="1"/>
  <c r="BR684" i="7" s="1"/>
  <c r="BS683" i="7" a="1"/>
  <c r="BS683" i="7" s="1"/>
  <c r="BR683" i="7" a="1"/>
  <c r="BR683" i="7" s="1"/>
  <c r="BS682" i="7" a="1"/>
  <c r="BS682" i="7" s="1"/>
  <c r="BR682" i="7" a="1"/>
  <c r="BR682" i="7" s="1"/>
  <c r="BS681" i="7" a="1"/>
  <c r="BS681" i="7" s="1"/>
  <c r="BR681" i="7" a="1"/>
  <c r="BR681" i="7" s="1"/>
  <c r="BS680" i="7" a="1"/>
  <c r="BS680" i="7" s="1"/>
  <c r="BR680" i="7" a="1"/>
  <c r="BR680" i="7" s="1"/>
  <c r="BS679" i="7" a="1"/>
  <c r="BS679" i="7" s="1"/>
  <c r="BR679" i="7" a="1"/>
  <c r="BR679" i="7" s="1"/>
  <c r="BS678" i="7" a="1"/>
  <c r="BS678" i="7" s="1"/>
  <c r="BR678" i="7" a="1"/>
  <c r="BR678" i="7" s="1"/>
  <c r="BS677" i="7" a="1"/>
  <c r="BS677" i="7" s="1"/>
  <c r="BR677" i="7" a="1"/>
  <c r="BR677" i="7" s="1"/>
  <c r="BS676" i="7" a="1"/>
  <c r="BS676" i="7" s="1"/>
  <c r="BR676" i="7" a="1"/>
  <c r="BR676" i="7" s="1"/>
  <c r="BS675" i="7" a="1"/>
  <c r="BS675" i="7" s="1"/>
  <c r="BR675" i="7" a="1"/>
  <c r="BR675" i="7" s="1"/>
  <c r="BS674" i="7" a="1"/>
  <c r="BS674" i="7" s="1"/>
  <c r="BR674" i="7" a="1"/>
  <c r="BR674" i="7" s="1"/>
  <c r="BS673" i="7" a="1"/>
  <c r="BS673" i="7" s="1"/>
  <c r="BR673" i="7" a="1"/>
  <c r="BR673" i="7" s="1"/>
  <c r="BS672" i="7" a="1"/>
  <c r="BS672" i="7" s="1"/>
  <c r="BR672" i="7" a="1"/>
  <c r="BR672" i="7" s="1"/>
  <c r="BS671" i="7" a="1"/>
  <c r="BS671" i="7" s="1"/>
  <c r="BR671" i="7" a="1"/>
  <c r="BR671" i="7" s="1"/>
  <c r="BS670" i="7" a="1"/>
  <c r="BS670" i="7" s="1"/>
  <c r="BR670" i="7" a="1"/>
  <c r="BR670" i="7" s="1"/>
  <c r="BS669" i="7" a="1"/>
  <c r="BS669" i="7" s="1"/>
  <c r="BR669" i="7" a="1"/>
  <c r="BR669" i="7" s="1"/>
  <c r="BS668" i="7" a="1"/>
  <c r="BS668" i="7" s="1"/>
  <c r="BR668" i="7" a="1"/>
  <c r="BR668" i="7" s="1"/>
  <c r="BS667" i="7" a="1"/>
  <c r="BS667" i="7" s="1"/>
  <c r="BR667" i="7" a="1"/>
  <c r="BR667" i="7" s="1"/>
  <c r="BS666" i="7" a="1"/>
  <c r="BS666" i="7" s="1"/>
  <c r="BR666" i="7" a="1"/>
  <c r="BR666" i="7" s="1"/>
  <c r="BS665" i="7" a="1"/>
  <c r="BS665" i="7" s="1"/>
  <c r="BR665" i="7" a="1"/>
  <c r="BR665" i="7" s="1"/>
  <c r="BS664" i="7" a="1"/>
  <c r="BS664" i="7" s="1"/>
  <c r="BR664" i="7" a="1"/>
  <c r="BR664" i="7" s="1"/>
  <c r="BS660" i="7" a="1"/>
  <c r="BS660" i="7" s="1"/>
  <c r="BR660" i="7" a="1"/>
  <c r="BR660" i="7" s="1"/>
  <c r="BS659" i="7" a="1"/>
  <c r="BS659" i="7" s="1"/>
  <c r="BR659" i="7" a="1"/>
  <c r="BR659" i="7" s="1"/>
  <c r="BS658" i="7" a="1"/>
  <c r="BS658" i="7" s="1"/>
  <c r="BR658" i="7" a="1"/>
  <c r="BR658" i="7" s="1"/>
  <c r="BS657" i="7" a="1"/>
  <c r="BS657" i="7" s="1"/>
  <c r="BR657" i="7" a="1"/>
  <c r="BR657" i="7" s="1"/>
  <c r="BS656" i="7" a="1"/>
  <c r="BS656" i="7" s="1"/>
  <c r="BR656" i="7" a="1"/>
  <c r="BR656" i="7" s="1"/>
  <c r="BS655" i="7" a="1"/>
  <c r="BS655" i="7" s="1"/>
  <c r="BR655" i="7" a="1"/>
  <c r="BR655" i="7" s="1"/>
  <c r="BS654" i="7" a="1"/>
  <c r="BS654" i="7" s="1"/>
  <c r="BR654" i="7" a="1"/>
  <c r="BR654" i="7" s="1"/>
  <c r="BS653" i="7" a="1"/>
  <c r="BS653" i="7" s="1"/>
  <c r="BR653" i="7" a="1"/>
  <c r="BR653" i="7" s="1"/>
  <c r="BS652" i="7" a="1"/>
  <c r="BS652" i="7" s="1"/>
  <c r="BR652" i="7" a="1"/>
  <c r="BR652" i="7" s="1"/>
  <c r="BS651" i="7" a="1"/>
  <c r="BS651" i="7" s="1"/>
  <c r="BR651" i="7" a="1"/>
  <c r="BR651" i="7" s="1"/>
  <c r="BS650" i="7" a="1"/>
  <c r="BS650" i="7" s="1"/>
  <c r="BR650" i="7" a="1"/>
  <c r="BR650" i="7" s="1"/>
  <c r="BS649" i="7" a="1"/>
  <c r="BS649" i="7" s="1"/>
  <c r="BR649" i="7" a="1"/>
  <c r="BR649" i="7" s="1"/>
  <c r="BS648" i="7" a="1"/>
  <c r="BS648" i="7" s="1"/>
  <c r="BR648" i="7" a="1"/>
  <c r="BR648" i="7" s="1"/>
  <c r="BS647" i="7" a="1"/>
  <c r="BS647" i="7" s="1"/>
  <c r="BR647" i="7" a="1"/>
  <c r="BR647" i="7" s="1"/>
  <c r="BS646" i="7" a="1"/>
  <c r="BS646" i="7" s="1"/>
  <c r="BR646" i="7" a="1"/>
  <c r="BR646" i="7" s="1"/>
  <c r="BS645" i="7" a="1"/>
  <c r="BS645" i="7" s="1"/>
  <c r="BR645" i="7" a="1"/>
  <c r="BR645" i="7" s="1"/>
  <c r="BS644" i="7" a="1"/>
  <c r="BS644" i="7" s="1"/>
  <c r="BR644" i="7" a="1"/>
  <c r="BR644" i="7" s="1"/>
  <c r="BS643" i="7" a="1"/>
  <c r="BS643" i="7" s="1"/>
  <c r="BR643" i="7" a="1"/>
  <c r="BR643" i="7" s="1"/>
  <c r="BS642" i="7" a="1"/>
  <c r="BS642" i="7" s="1"/>
  <c r="BR642" i="7" a="1"/>
  <c r="BR642" i="7" s="1"/>
  <c r="BS641" i="7" a="1"/>
  <c r="BS641" i="7" s="1"/>
  <c r="BR641" i="7" a="1"/>
  <c r="BR641" i="7" s="1"/>
  <c r="BS640" i="7" a="1"/>
  <c r="BS640" i="7" s="1"/>
  <c r="BR640" i="7" a="1"/>
  <c r="BR640" i="7" s="1"/>
  <c r="BS639" i="7" a="1"/>
  <c r="BS639" i="7" s="1"/>
  <c r="BR639" i="7" a="1"/>
  <c r="BR639" i="7" s="1"/>
  <c r="BS638" i="7" a="1"/>
  <c r="BS638" i="7" s="1"/>
  <c r="BR638" i="7" a="1"/>
  <c r="BR638" i="7" s="1"/>
  <c r="BS637" i="7" a="1"/>
  <c r="BS637" i="7" s="1"/>
  <c r="BR637" i="7" a="1"/>
  <c r="BR637" i="7" s="1"/>
  <c r="BS636" i="7" a="1"/>
  <c r="BS636" i="7" s="1"/>
  <c r="BR636" i="7" a="1"/>
  <c r="BR636" i="7" s="1"/>
  <c r="BS635" i="7" a="1"/>
  <c r="BS635" i="7" s="1"/>
  <c r="BR635" i="7" a="1"/>
  <c r="BR635" i="7" s="1"/>
  <c r="BS634" i="7" a="1"/>
  <c r="BS634" i="7" s="1"/>
  <c r="BR634" i="7" a="1"/>
  <c r="BR634" i="7" s="1"/>
  <c r="BS633" i="7" a="1"/>
  <c r="BS633" i="7" s="1"/>
  <c r="BR633" i="7" a="1"/>
  <c r="BR633" i="7" s="1"/>
  <c r="BS632" i="7" a="1"/>
  <c r="BS632" i="7" s="1"/>
  <c r="BR632" i="7" a="1"/>
  <c r="BR632" i="7" s="1"/>
  <c r="BS631" i="7" a="1"/>
  <c r="BS631" i="7" s="1"/>
  <c r="BR631" i="7" a="1"/>
  <c r="BR631" i="7" s="1"/>
  <c r="BS630" i="7" a="1"/>
  <c r="BS630" i="7" s="1"/>
  <c r="BR630" i="7" a="1"/>
  <c r="BR630" i="7" s="1"/>
  <c r="BS629" i="7" a="1"/>
  <c r="BS629" i="7" s="1"/>
  <c r="BR629" i="7" a="1"/>
  <c r="BR629" i="7" s="1"/>
  <c r="BS628" i="7" a="1"/>
  <c r="BS628" i="7" s="1"/>
  <c r="BR628" i="7" a="1"/>
  <c r="BR628" i="7" s="1"/>
  <c r="BS627" i="7" a="1"/>
  <c r="BS627" i="7" s="1"/>
  <c r="BR627" i="7" a="1"/>
  <c r="BR627" i="7" s="1"/>
  <c r="BS626" i="7" a="1"/>
  <c r="BS626" i="7" s="1"/>
  <c r="BR626" i="7" a="1"/>
  <c r="BR626" i="7" s="1"/>
  <c r="BS625" i="7" a="1"/>
  <c r="BS625" i="7" s="1"/>
  <c r="BR625" i="7" a="1"/>
  <c r="BR625" i="7" s="1"/>
  <c r="BS624" i="7" a="1"/>
  <c r="BS624" i="7" s="1"/>
  <c r="BR624" i="7" a="1"/>
  <c r="BR624" i="7" s="1"/>
  <c r="BS623" i="7" a="1"/>
  <c r="BS623" i="7" s="1"/>
  <c r="BR623" i="7" a="1"/>
  <c r="BR623" i="7" s="1"/>
  <c r="BS622" i="7" a="1"/>
  <c r="BS622" i="7" s="1"/>
  <c r="BR622" i="7" a="1"/>
  <c r="BR622" i="7" s="1"/>
  <c r="BS621" i="7" a="1"/>
  <c r="BS621" i="7" s="1"/>
  <c r="BR621" i="7" a="1"/>
  <c r="BR621" i="7" s="1"/>
  <c r="BS620" i="7" a="1"/>
  <c r="BS620" i="7" s="1"/>
  <c r="BR620" i="7" a="1"/>
  <c r="BR620" i="7" s="1"/>
  <c r="BS619" i="7" a="1"/>
  <c r="BS619" i="7" s="1"/>
  <c r="BR619" i="7" a="1"/>
  <c r="BR619" i="7" s="1"/>
  <c r="BS618" i="7" a="1"/>
  <c r="BS618" i="7" s="1"/>
  <c r="BR618" i="7" a="1"/>
  <c r="BR618" i="7" s="1"/>
  <c r="BS617" i="7" a="1"/>
  <c r="BS617" i="7" s="1"/>
  <c r="BR617" i="7" a="1"/>
  <c r="BR617" i="7" s="1"/>
  <c r="BS616" i="7" a="1"/>
  <c r="BS616" i="7" s="1"/>
  <c r="BR616" i="7" a="1"/>
  <c r="BR616" i="7" s="1"/>
  <c r="BS615" i="7" a="1"/>
  <c r="BS615" i="7" s="1"/>
  <c r="BR615" i="7" a="1"/>
  <c r="BR615" i="7" s="1"/>
  <c r="BS614" i="7" a="1"/>
  <c r="BS614" i="7" s="1"/>
  <c r="BR614" i="7" a="1"/>
  <c r="BR614" i="7" s="1"/>
  <c r="BS613" i="7" a="1"/>
  <c r="BS613" i="7" s="1"/>
  <c r="BR613" i="7" a="1"/>
  <c r="BR613" i="7" s="1"/>
  <c r="BS612" i="7" a="1"/>
  <c r="BS612" i="7" s="1"/>
  <c r="BR612" i="7" a="1"/>
  <c r="BR612" i="7" s="1"/>
  <c r="BS611" i="7" a="1"/>
  <c r="BS611" i="7" s="1"/>
  <c r="BR611" i="7" a="1"/>
  <c r="BR611" i="7" s="1"/>
  <c r="BS610" i="7" a="1"/>
  <c r="BS610" i="7" s="1"/>
  <c r="BR610" i="7" a="1"/>
  <c r="BR610" i="7" s="1"/>
  <c r="BS609" i="7" a="1"/>
  <c r="BS609" i="7" s="1"/>
  <c r="BR609" i="7" a="1"/>
  <c r="BR609" i="7" s="1"/>
  <c r="BS608" i="7" a="1"/>
  <c r="BS608" i="7" s="1"/>
  <c r="BR608" i="7" a="1"/>
  <c r="BR608" i="7" s="1"/>
  <c r="BS607" i="7" a="1"/>
  <c r="BS607" i="7" s="1"/>
  <c r="BR607" i="7" a="1"/>
  <c r="BR607" i="7" s="1"/>
  <c r="BS606" i="7" a="1"/>
  <c r="BS606" i="7" s="1"/>
  <c r="BR606" i="7" a="1"/>
  <c r="BR606" i="7" s="1"/>
  <c r="BS605" i="7" a="1"/>
  <c r="BS605" i="7" s="1"/>
  <c r="BR605" i="7" a="1"/>
  <c r="BR605" i="7" s="1"/>
  <c r="BS604" i="7" a="1"/>
  <c r="BS604" i="7" s="1"/>
  <c r="BR604" i="7" a="1"/>
  <c r="BR604" i="7" s="1"/>
  <c r="BS603" i="7" a="1"/>
  <c r="BS603" i="7" s="1"/>
  <c r="BR603" i="7" a="1"/>
  <c r="BR603" i="7" s="1"/>
  <c r="BS602" i="7" a="1"/>
  <c r="BS602" i="7" s="1"/>
  <c r="BR602" i="7" a="1"/>
  <c r="BR602" i="7" s="1"/>
  <c r="BS601" i="7" a="1"/>
  <c r="BS601" i="7" s="1"/>
  <c r="BR601" i="7" a="1"/>
  <c r="BR601" i="7" s="1"/>
  <c r="BS600" i="7" a="1"/>
  <c r="BS600" i="7" s="1"/>
  <c r="BR600" i="7" a="1"/>
  <c r="BR600" i="7" s="1"/>
  <c r="BS599" i="7" a="1"/>
  <c r="BS599" i="7" s="1"/>
  <c r="BR599" i="7" a="1"/>
  <c r="BR599" i="7" s="1"/>
  <c r="BS598" i="7" a="1"/>
  <c r="BS598" i="7" s="1"/>
  <c r="BR598" i="7" a="1"/>
  <c r="BR598" i="7" s="1"/>
  <c r="BS597" i="7" a="1"/>
  <c r="BS597" i="7" s="1"/>
  <c r="BR597" i="7" a="1"/>
  <c r="BR597" i="7" s="1"/>
  <c r="BS596" i="7" a="1"/>
  <c r="BS596" i="7" s="1"/>
  <c r="BR596" i="7" a="1"/>
  <c r="BR596" i="7" s="1"/>
  <c r="BS595" i="7" a="1"/>
  <c r="BS595" i="7" s="1"/>
  <c r="BR595" i="7" a="1"/>
  <c r="BR595" i="7" s="1"/>
  <c r="BS594" i="7" a="1"/>
  <c r="BS594" i="7" s="1"/>
  <c r="BR594" i="7" a="1"/>
  <c r="BR594" i="7" s="1"/>
  <c r="BS593" i="7" a="1"/>
  <c r="BS593" i="7" s="1"/>
  <c r="BR593" i="7" a="1"/>
  <c r="BR593" i="7" s="1"/>
  <c r="BS592" i="7" a="1"/>
  <c r="BS592" i="7" s="1"/>
  <c r="BR592" i="7" a="1"/>
  <c r="BR592" i="7" s="1"/>
  <c r="BS591" i="7" a="1"/>
  <c r="BS591" i="7" s="1"/>
  <c r="BR591" i="7" a="1"/>
  <c r="BR591" i="7" s="1"/>
  <c r="BS590" i="7" a="1"/>
  <c r="BS590" i="7" s="1"/>
  <c r="BR590" i="7" a="1"/>
  <c r="BR590" i="7" s="1"/>
  <c r="BS589" i="7" a="1"/>
  <c r="BS589" i="7" s="1"/>
  <c r="BR589" i="7" a="1"/>
  <c r="BR589" i="7" s="1"/>
  <c r="BS588" i="7" a="1"/>
  <c r="BS588" i="7" s="1"/>
  <c r="BR588" i="7" a="1"/>
  <c r="BR588" i="7" s="1"/>
  <c r="BS587" i="7" a="1"/>
  <c r="BS587" i="7" s="1"/>
  <c r="BR587" i="7" a="1"/>
  <c r="BR587" i="7" s="1"/>
  <c r="BS586" i="7" a="1"/>
  <c r="BS586" i="7" s="1"/>
  <c r="BR586" i="7" a="1"/>
  <c r="BR586" i="7" s="1"/>
  <c r="BS585" i="7" a="1"/>
  <c r="BS585" i="7" s="1"/>
  <c r="BR585" i="7" a="1"/>
  <c r="BR585" i="7" s="1"/>
  <c r="BS584" i="7" a="1"/>
  <c r="BS584" i="7" s="1"/>
  <c r="BR584" i="7" a="1"/>
  <c r="BR584" i="7" s="1"/>
  <c r="BS583" i="7" a="1"/>
  <c r="BS583" i="7" s="1"/>
  <c r="BR583" i="7" a="1"/>
  <c r="BR583" i="7" s="1"/>
  <c r="BS582" i="7" a="1"/>
  <c r="BS582" i="7" s="1"/>
  <c r="BR582" i="7" a="1"/>
  <c r="BR582" i="7" s="1"/>
  <c r="BS581" i="7" a="1"/>
  <c r="BS581" i="7" s="1"/>
  <c r="BR581" i="7" a="1"/>
  <c r="BR581" i="7" s="1"/>
  <c r="BS580" i="7" a="1"/>
  <c r="BS580" i="7" s="1"/>
  <c r="BR580" i="7" a="1"/>
  <c r="BR580" i="7" s="1"/>
  <c r="BS579" i="7" a="1"/>
  <c r="BS579" i="7" s="1"/>
  <c r="BR579" i="7" a="1"/>
  <c r="BR579" i="7" s="1"/>
  <c r="BS578" i="7" a="1"/>
  <c r="BS578" i="7" s="1"/>
  <c r="BR578" i="7" a="1"/>
  <c r="BR578" i="7" s="1"/>
  <c r="BS577" i="7" a="1"/>
  <c r="BS577" i="7" s="1"/>
  <c r="BR577" i="7" a="1"/>
  <c r="BR577" i="7" s="1"/>
  <c r="BS576" i="7" a="1"/>
  <c r="BS576" i="7" s="1"/>
  <c r="BR576" i="7" a="1"/>
  <c r="BR576" i="7" s="1"/>
  <c r="BS575" i="7" a="1"/>
  <c r="BS575" i="7" s="1"/>
  <c r="BR575" i="7" a="1"/>
  <c r="BR575" i="7" s="1"/>
  <c r="BS574" i="7" a="1"/>
  <c r="BS574" i="7" s="1"/>
  <c r="BR574" i="7" a="1"/>
  <c r="BR574" i="7" s="1"/>
  <c r="BS573" i="7" a="1"/>
  <c r="BS573" i="7" s="1"/>
  <c r="BR573" i="7" a="1"/>
  <c r="BR573" i="7" s="1"/>
  <c r="BS572" i="7" a="1"/>
  <c r="BS572" i="7" s="1"/>
  <c r="BR572" i="7" a="1"/>
  <c r="BR572" i="7" s="1"/>
  <c r="BS571" i="7" a="1"/>
  <c r="BS571" i="7" s="1"/>
  <c r="BR571" i="7" a="1"/>
  <c r="BR571" i="7" s="1"/>
  <c r="BS570" i="7" a="1"/>
  <c r="BS570" i="7" s="1"/>
  <c r="BR570" i="7" a="1"/>
  <c r="BR570" i="7" s="1"/>
  <c r="BS569" i="7" a="1"/>
  <c r="BS569" i="7" s="1"/>
  <c r="BR569" i="7" a="1"/>
  <c r="BR569" i="7" s="1"/>
  <c r="BS568" i="7" a="1"/>
  <c r="BS568" i="7" s="1"/>
  <c r="BR568" i="7" a="1"/>
  <c r="BR568" i="7" s="1"/>
  <c r="BS567" i="7" a="1"/>
  <c r="BS567" i="7" s="1"/>
  <c r="BR567" i="7" a="1"/>
  <c r="BR567" i="7" s="1"/>
  <c r="BS566" i="7" a="1"/>
  <c r="BS566" i="7" s="1"/>
  <c r="BR566" i="7" a="1"/>
  <c r="BR566" i="7" s="1"/>
  <c r="BS565" i="7" a="1"/>
  <c r="BS565" i="7" s="1"/>
  <c r="BR565" i="7" a="1"/>
  <c r="BR565" i="7" s="1"/>
  <c r="BS564" i="7" a="1"/>
  <c r="BS564" i="7" s="1"/>
  <c r="BR564" i="7" a="1"/>
  <c r="BR564" i="7" s="1"/>
  <c r="BS563" i="7" a="1"/>
  <c r="BS563" i="7" s="1"/>
  <c r="BR563" i="7" a="1"/>
  <c r="BR563" i="7" s="1"/>
  <c r="BS562" i="7" a="1"/>
  <c r="BS562" i="7" s="1"/>
  <c r="BR562" i="7" a="1"/>
  <c r="BR562" i="7" s="1"/>
  <c r="BS561" i="7" a="1"/>
  <c r="BS561" i="7" s="1"/>
  <c r="BR561" i="7" a="1"/>
  <c r="BR561" i="7" s="1"/>
  <c r="BS560" i="7" a="1"/>
  <c r="BS560" i="7" s="1"/>
  <c r="BR560" i="7" a="1"/>
  <c r="BR560" i="7" s="1"/>
  <c r="BS559" i="7" a="1"/>
  <c r="BS559" i="7" s="1"/>
  <c r="BR559" i="7" a="1"/>
  <c r="BR559" i="7" s="1"/>
  <c r="BS558" i="7" a="1"/>
  <c r="BS558" i="7" s="1"/>
  <c r="BR558" i="7" a="1"/>
  <c r="BR558" i="7" s="1"/>
  <c r="BS557" i="7" a="1"/>
  <c r="BS557" i="7" s="1"/>
  <c r="BR557" i="7" a="1"/>
  <c r="BR557" i="7" s="1"/>
  <c r="BS556" i="7" a="1"/>
  <c r="BS556" i="7" s="1"/>
  <c r="BR556" i="7" a="1"/>
  <c r="BR556" i="7" s="1"/>
  <c r="BS555" i="7" a="1"/>
  <c r="BS555" i="7" s="1"/>
  <c r="BR555" i="7" a="1"/>
  <c r="BR555" i="7" s="1"/>
  <c r="BS554" i="7" a="1"/>
  <c r="BS554" i="7" s="1"/>
  <c r="BR554" i="7" a="1"/>
  <c r="BR554" i="7" s="1"/>
  <c r="BS553" i="7" a="1"/>
  <c r="BS553" i="7" s="1"/>
  <c r="BR553" i="7" a="1"/>
  <c r="BR553" i="7" s="1"/>
  <c r="BS552" i="7" a="1"/>
  <c r="BS552" i="7" s="1"/>
  <c r="BR552" i="7" a="1"/>
  <c r="BR552" i="7" s="1"/>
  <c r="BS551" i="7" a="1"/>
  <c r="BS551" i="7" s="1"/>
  <c r="BR551" i="7" a="1"/>
  <c r="BR551" i="7" s="1"/>
  <c r="BS550" i="7" a="1"/>
  <c r="BS550" i="7" s="1"/>
  <c r="BR550" i="7" a="1"/>
  <c r="BR550" i="7" s="1"/>
  <c r="BS549" i="7" a="1"/>
  <c r="BS549" i="7" s="1"/>
  <c r="BR549" i="7" a="1"/>
  <c r="BR549" i="7" s="1"/>
  <c r="BS548" i="7" a="1"/>
  <c r="BS548" i="7" s="1"/>
  <c r="BR548" i="7" a="1"/>
  <c r="BR548" i="7" s="1"/>
  <c r="BS547" i="7" a="1"/>
  <c r="BS547" i="7" s="1"/>
  <c r="BR547" i="7" a="1"/>
  <c r="BR547" i="7" s="1"/>
  <c r="BS546" i="7" a="1"/>
  <c r="BS546" i="7" s="1"/>
  <c r="BR546" i="7" a="1"/>
  <c r="BR546" i="7" s="1"/>
  <c r="BS545" i="7" a="1"/>
  <c r="BS545" i="7" s="1"/>
  <c r="BR545" i="7" a="1"/>
  <c r="BR545" i="7" s="1"/>
  <c r="BS544" i="7" a="1"/>
  <c r="BS544" i="7" s="1"/>
  <c r="BR544" i="7" a="1"/>
  <c r="BR544" i="7" s="1"/>
  <c r="BS543" i="7" a="1"/>
  <c r="BS543" i="7" s="1"/>
  <c r="BR543" i="7" a="1"/>
  <c r="BR543" i="7" s="1"/>
  <c r="BS542" i="7" a="1"/>
  <c r="BS542" i="7" s="1"/>
  <c r="BR542" i="7" a="1"/>
  <c r="BR542" i="7" s="1"/>
  <c r="BS541" i="7" a="1"/>
  <c r="BS541" i="7" s="1"/>
  <c r="BR541" i="7" a="1"/>
  <c r="BR541" i="7" s="1"/>
  <c r="BS540" i="7" a="1"/>
  <c r="BS540" i="7" s="1"/>
  <c r="BR540" i="7" a="1"/>
  <c r="BR540" i="7" s="1"/>
  <c r="BS539" i="7" a="1"/>
  <c r="BS539" i="7" s="1"/>
  <c r="BR539" i="7" a="1"/>
  <c r="BR539" i="7" s="1"/>
  <c r="BS538" i="7" a="1"/>
  <c r="BS538" i="7" s="1"/>
  <c r="BR538" i="7" a="1"/>
  <c r="BR538" i="7" s="1"/>
  <c r="BS537" i="7" a="1"/>
  <c r="BS537" i="7" s="1"/>
  <c r="BR537" i="7" a="1"/>
  <c r="BR537" i="7" s="1"/>
  <c r="BS536" i="7" a="1"/>
  <c r="BS536" i="7" s="1"/>
  <c r="BR536" i="7" a="1"/>
  <c r="BR536" i="7" s="1"/>
  <c r="BS535" i="7" a="1"/>
  <c r="BS535" i="7" s="1"/>
  <c r="BR535" i="7" a="1"/>
  <c r="BR535" i="7" s="1"/>
  <c r="BS534" i="7" a="1"/>
  <c r="BS534" i="7" s="1"/>
  <c r="BR534" i="7" a="1"/>
  <c r="BR534" i="7" s="1"/>
  <c r="BS533" i="7" a="1"/>
  <c r="BS533" i="7" s="1"/>
  <c r="BR533" i="7" a="1"/>
  <c r="BR533" i="7" s="1"/>
  <c r="BS532" i="7" a="1"/>
  <c r="BS532" i="7" s="1"/>
  <c r="BR532" i="7" a="1"/>
  <c r="BR532" i="7" s="1"/>
  <c r="BS531" i="7" a="1"/>
  <c r="BS531" i="7" s="1"/>
  <c r="BR531" i="7" a="1"/>
  <c r="BR531" i="7" s="1"/>
  <c r="BS530" i="7" a="1"/>
  <c r="BS530" i="7" s="1"/>
  <c r="BR530" i="7" a="1"/>
  <c r="BR530" i="7" s="1"/>
  <c r="BS529" i="7" a="1"/>
  <c r="BS529" i="7" s="1"/>
  <c r="BR529" i="7" a="1"/>
  <c r="BR529" i="7" s="1"/>
  <c r="BS528" i="7" a="1"/>
  <c r="BS528" i="7" s="1"/>
  <c r="BR528" i="7" a="1"/>
  <c r="BR528" i="7" s="1"/>
  <c r="BS527" i="7" a="1"/>
  <c r="BS527" i="7" s="1"/>
  <c r="BR527" i="7" a="1"/>
  <c r="BR527" i="7" s="1"/>
  <c r="BS526" i="7" a="1"/>
  <c r="BS526" i="7" s="1"/>
  <c r="BR526" i="7" a="1"/>
  <c r="BR526" i="7" s="1"/>
  <c r="BS525" i="7" a="1"/>
  <c r="BS525" i="7" s="1"/>
  <c r="BR525" i="7" a="1"/>
  <c r="BR525" i="7" s="1"/>
  <c r="BS524" i="7" a="1"/>
  <c r="BS524" i="7" s="1"/>
  <c r="BR524" i="7" a="1"/>
  <c r="BR524" i="7" s="1"/>
  <c r="BS523" i="7" a="1"/>
  <c r="BS523" i="7" s="1"/>
  <c r="BR523" i="7" a="1"/>
  <c r="BR523" i="7" s="1"/>
  <c r="BS522" i="7" a="1"/>
  <c r="BS522" i="7" s="1"/>
  <c r="BR522" i="7" a="1"/>
  <c r="BR522" i="7" s="1"/>
  <c r="BS521" i="7" a="1"/>
  <c r="BS521" i="7" s="1"/>
  <c r="BR521" i="7" a="1"/>
  <c r="BR521" i="7" s="1"/>
  <c r="BS520" i="7" a="1"/>
  <c r="BS520" i="7" s="1"/>
  <c r="BR520" i="7" a="1"/>
  <c r="BR520" i="7" s="1"/>
  <c r="BS519" i="7" a="1"/>
  <c r="BS519" i="7" s="1"/>
  <c r="BR519" i="7" a="1"/>
  <c r="BR519" i="7" s="1"/>
  <c r="BS518" i="7" a="1"/>
  <c r="BS518" i="7" s="1"/>
  <c r="BR518" i="7" a="1"/>
  <c r="BR518" i="7" s="1"/>
  <c r="BS517" i="7" a="1"/>
  <c r="BS517" i="7" s="1"/>
  <c r="BR517" i="7" a="1"/>
  <c r="BR517" i="7" s="1"/>
  <c r="BS516" i="7" a="1"/>
  <c r="BS516" i="7" s="1"/>
  <c r="BR516" i="7" a="1"/>
  <c r="BR516" i="7" s="1"/>
  <c r="BS515" i="7" a="1"/>
  <c r="BS515" i="7" s="1"/>
  <c r="BR515" i="7" a="1"/>
  <c r="BR515" i="7" s="1"/>
  <c r="BS514" i="7" a="1"/>
  <c r="BS514" i="7" s="1"/>
  <c r="BR514" i="7" a="1"/>
  <c r="BR514" i="7" s="1"/>
  <c r="BS513" i="7" a="1"/>
  <c r="BS513" i="7" s="1"/>
  <c r="BR513" i="7" a="1"/>
  <c r="BR513" i="7" s="1"/>
  <c r="BS512" i="7" a="1"/>
  <c r="BS512" i="7" s="1"/>
  <c r="BR512" i="7" a="1"/>
  <c r="BR512" i="7" s="1"/>
  <c r="BS511" i="7" a="1"/>
  <c r="BS511" i="7" s="1"/>
  <c r="BR511" i="7" a="1"/>
  <c r="BR511" i="7" s="1"/>
  <c r="BS510" i="7" a="1"/>
  <c r="BS510" i="7" s="1"/>
  <c r="BR510" i="7" a="1"/>
  <c r="BR510" i="7" s="1"/>
  <c r="BS509" i="7" a="1"/>
  <c r="BS509" i="7" s="1"/>
  <c r="BR509" i="7" a="1"/>
  <c r="BR509" i="7" s="1"/>
  <c r="BS508" i="7" a="1"/>
  <c r="BS508" i="7" s="1"/>
  <c r="BR508" i="7" a="1"/>
  <c r="BR508" i="7" s="1"/>
  <c r="BS507" i="7" a="1"/>
  <c r="BS507" i="7" s="1"/>
  <c r="BR507" i="7" a="1"/>
  <c r="BR507" i="7" s="1"/>
  <c r="BS503" i="7" a="1"/>
  <c r="BS503" i="7" s="1"/>
  <c r="BR503" i="7" a="1"/>
  <c r="BR503" i="7" s="1"/>
  <c r="BS502" i="7" a="1"/>
  <c r="BS502" i="7" s="1"/>
  <c r="BR502" i="7" a="1"/>
  <c r="BR502" i="7" s="1"/>
  <c r="BS501" i="7" a="1"/>
  <c r="BS501" i="7" s="1"/>
  <c r="BR501" i="7" a="1"/>
  <c r="BR501" i="7" s="1"/>
  <c r="BS500" i="7" a="1"/>
  <c r="BS500" i="7" s="1"/>
  <c r="BR500" i="7" a="1"/>
  <c r="BR500" i="7" s="1"/>
  <c r="BS499" i="7" a="1"/>
  <c r="BS499" i="7" s="1"/>
  <c r="BR499" i="7" a="1"/>
  <c r="BR499" i="7" s="1"/>
  <c r="BS498" i="7" a="1"/>
  <c r="BS498" i="7" s="1"/>
  <c r="BR498" i="7" a="1"/>
  <c r="BR498" i="7" s="1"/>
  <c r="BS497" i="7" a="1"/>
  <c r="BS497" i="7" s="1"/>
  <c r="BR497" i="7" a="1"/>
  <c r="BR497" i="7" s="1"/>
  <c r="BS496" i="7" a="1"/>
  <c r="BS496" i="7" s="1"/>
  <c r="BR496" i="7" a="1"/>
  <c r="BR496" i="7" s="1"/>
  <c r="BS495" i="7" a="1"/>
  <c r="BS495" i="7" s="1"/>
  <c r="BR495" i="7" a="1"/>
  <c r="BR495" i="7" s="1"/>
  <c r="BS494" i="7" a="1"/>
  <c r="BS494" i="7" s="1"/>
  <c r="BR494" i="7" a="1"/>
  <c r="BR494" i="7" s="1"/>
  <c r="BS493" i="7" a="1"/>
  <c r="BS493" i="7" s="1"/>
  <c r="BR493" i="7" a="1"/>
  <c r="BR493" i="7" s="1"/>
  <c r="BS492" i="7" a="1"/>
  <c r="BS492" i="7" s="1"/>
  <c r="BR492" i="7" a="1"/>
  <c r="BR492" i="7" s="1"/>
  <c r="BS491" i="7" a="1"/>
  <c r="BS491" i="7" s="1"/>
  <c r="BR491" i="7" a="1"/>
  <c r="BR491" i="7" s="1"/>
  <c r="BS490" i="7" a="1"/>
  <c r="BS490" i="7" s="1"/>
  <c r="BR490" i="7" a="1"/>
  <c r="BR490" i="7" s="1"/>
  <c r="BS489" i="7" a="1"/>
  <c r="BS489" i="7" s="1"/>
  <c r="BR489" i="7" a="1"/>
  <c r="BR489" i="7" s="1"/>
  <c r="BS488" i="7" a="1"/>
  <c r="BS488" i="7" s="1"/>
  <c r="BR488" i="7" a="1"/>
  <c r="BR488" i="7" s="1"/>
  <c r="BS487" i="7" a="1"/>
  <c r="BS487" i="7" s="1"/>
  <c r="BR487" i="7" a="1"/>
  <c r="BR487" i="7" s="1"/>
  <c r="BS486" i="7" a="1"/>
  <c r="BS486" i="7" s="1"/>
  <c r="BR486" i="7" a="1"/>
  <c r="BR486" i="7" s="1"/>
  <c r="BS485" i="7" a="1"/>
  <c r="BS485" i="7" s="1"/>
  <c r="BR485" i="7" a="1"/>
  <c r="BR485" i="7" s="1"/>
  <c r="BS484" i="7" a="1"/>
  <c r="BS484" i="7" s="1"/>
  <c r="BR484" i="7" a="1"/>
  <c r="BR484" i="7" s="1"/>
  <c r="BS483" i="7" a="1"/>
  <c r="BS483" i="7" s="1"/>
  <c r="BR483" i="7" a="1"/>
  <c r="BR483" i="7" s="1"/>
  <c r="BS482" i="7" a="1"/>
  <c r="BS482" i="7" s="1"/>
  <c r="BR482" i="7" a="1"/>
  <c r="BR482" i="7" s="1"/>
  <c r="BS481" i="7" a="1"/>
  <c r="BS481" i="7" s="1"/>
  <c r="BR481" i="7" a="1"/>
  <c r="BR481" i="7" s="1"/>
  <c r="BS480" i="7" a="1"/>
  <c r="BS480" i="7" s="1"/>
  <c r="BR480" i="7" a="1"/>
  <c r="BR480" i="7" s="1"/>
  <c r="BS479" i="7" a="1"/>
  <c r="BS479" i="7" s="1"/>
  <c r="BR479" i="7" a="1"/>
  <c r="BR479" i="7" s="1"/>
  <c r="BS478" i="7" a="1"/>
  <c r="BS478" i="7" s="1"/>
  <c r="BR478" i="7" a="1"/>
  <c r="BR478" i="7" s="1"/>
  <c r="BS477" i="7" a="1"/>
  <c r="BS477" i="7" s="1"/>
  <c r="BR477" i="7" a="1"/>
  <c r="BR477" i="7" s="1"/>
  <c r="BS476" i="7" a="1"/>
  <c r="BS476" i="7" s="1"/>
  <c r="BR476" i="7" a="1"/>
  <c r="BR476" i="7" s="1"/>
  <c r="BS475" i="7" a="1"/>
  <c r="BS475" i="7" s="1"/>
  <c r="BR475" i="7" a="1"/>
  <c r="BR475" i="7" s="1"/>
  <c r="BS474" i="7" a="1"/>
  <c r="BS474" i="7" s="1"/>
  <c r="BR474" i="7" a="1"/>
  <c r="BR474" i="7" s="1"/>
  <c r="BS473" i="7" a="1"/>
  <c r="BS473" i="7" s="1"/>
  <c r="BR473" i="7" a="1"/>
  <c r="BR473" i="7" s="1"/>
  <c r="BS472" i="7" a="1"/>
  <c r="BS472" i="7" s="1"/>
  <c r="BR472" i="7" a="1"/>
  <c r="BR472" i="7" s="1"/>
  <c r="BS471" i="7" a="1"/>
  <c r="BS471" i="7" s="1"/>
  <c r="BR471" i="7" a="1"/>
  <c r="BR471" i="7" s="1"/>
  <c r="BS470" i="7" a="1"/>
  <c r="BS470" i="7" s="1"/>
  <c r="BR470" i="7" a="1"/>
  <c r="BR470" i="7" s="1"/>
  <c r="BS469" i="7" a="1"/>
  <c r="BS469" i="7" s="1"/>
  <c r="BR469" i="7" a="1"/>
  <c r="BR469" i="7" s="1"/>
  <c r="BS468" i="7" a="1"/>
  <c r="BS468" i="7" s="1"/>
  <c r="BR468" i="7" a="1"/>
  <c r="BR468" i="7" s="1"/>
  <c r="BS467" i="7" a="1"/>
  <c r="BS467" i="7" s="1"/>
  <c r="BR467" i="7" a="1"/>
  <c r="BR467" i="7" s="1"/>
  <c r="BS466" i="7" a="1"/>
  <c r="BS466" i="7" s="1"/>
  <c r="BR466" i="7" a="1"/>
  <c r="BR466" i="7" s="1"/>
  <c r="BS465" i="7" a="1"/>
  <c r="BS465" i="7" s="1"/>
  <c r="BR465" i="7" a="1"/>
  <c r="BR465" i="7" s="1"/>
  <c r="BS464" i="7" a="1"/>
  <c r="BS464" i="7" s="1"/>
  <c r="BR464" i="7" a="1"/>
  <c r="BR464" i="7" s="1"/>
  <c r="BS463" i="7" a="1"/>
  <c r="BS463" i="7" s="1"/>
  <c r="BR463" i="7" a="1"/>
  <c r="BR463" i="7" s="1"/>
  <c r="BS462" i="7" a="1"/>
  <c r="BS462" i="7" s="1"/>
  <c r="BR462" i="7" a="1"/>
  <c r="BR462" i="7" s="1"/>
  <c r="BS461" i="7" a="1"/>
  <c r="BS461" i="7" s="1"/>
  <c r="BR461" i="7" a="1"/>
  <c r="BR461" i="7" s="1"/>
  <c r="BS460" i="7" a="1"/>
  <c r="BS460" i="7" s="1"/>
  <c r="BR460" i="7" a="1"/>
  <c r="BR460" i="7" s="1"/>
  <c r="BS459" i="7" a="1"/>
  <c r="BS459" i="7" s="1"/>
  <c r="BR459" i="7" a="1"/>
  <c r="BR459" i="7" s="1"/>
  <c r="BS458" i="7" a="1"/>
  <c r="BS458" i="7" s="1"/>
  <c r="BR458" i="7" a="1"/>
  <c r="BR458" i="7" s="1"/>
  <c r="BS457" i="7" a="1"/>
  <c r="BS457" i="7" s="1"/>
  <c r="BR457" i="7" a="1"/>
  <c r="BR457" i="7" s="1"/>
  <c r="BS456" i="7" a="1"/>
  <c r="BS456" i="7" s="1"/>
  <c r="BR456" i="7" a="1"/>
  <c r="BR456" i="7" s="1"/>
  <c r="BS455" i="7" a="1"/>
  <c r="BS455" i="7" s="1"/>
  <c r="BR455" i="7" a="1"/>
  <c r="BR455" i="7" s="1"/>
  <c r="BS454" i="7" a="1"/>
  <c r="BS454" i="7" s="1"/>
  <c r="BR454" i="7" a="1"/>
  <c r="BR454" i="7" s="1"/>
  <c r="BS453" i="7" a="1"/>
  <c r="BS453" i="7" s="1"/>
  <c r="BR453" i="7" a="1"/>
  <c r="BR453" i="7" s="1"/>
  <c r="BS452" i="7" a="1"/>
  <c r="BS452" i="7" s="1"/>
  <c r="BR452" i="7" a="1"/>
  <c r="BR452" i="7" s="1"/>
  <c r="BS451" i="7" a="1"/>
  <c r="BS451" i="7" s="1"/>
  <c r="BR451" i="7" a="1"/>
  <c r="BR451" i="7" s="1"/>
  <c r="BS450" i="7" a="1"/>
  <c r="BS450" i="7" s="1"/>
  <c r="BR450" i="7" a="1"/>
  <c r="BR450" i="7" s="1"/>
  <c r="BS449" i="7" a="1"/>
  <c r="BS449" i="7" s="1"/>
  <c r="BR449" i="7" a="1"/>
  <c r="BR449" i="7" s="1"/>
  <c r="BS448" i="7" a="1"/>
  <c r="BS448" i="7" s="1"/>
  <c r="BR448" i="7" a="1"/>
  <c r="BR448" i="7" s="1"/>
  <c r="BS447" i="7" a="1"/>
  <c r="BS447" i="7" s="1"/>
  <c r="BR447" i="7" a="1"/>
  <c r="BR447" i="7" s="1"/>
  <c r="BS446" i="7" a="1"/>
  <c r="BS446" i="7" s="1"/>
  <c r="BR446" i="7" a="1"/>
  <c r="BR446" i="7" s="1"/>
  <c r="BS445" i="7" a="1"/>
  <c r="BS445" i="7" s="1"/>
  <c r="BR445" i="7" a="1"/>
  <c r="BR445" i="7" s="1"/>
  <c r="BS444" i="7" a="1"/>
  <c r="BS444" i="7" s="1"/>
  <c r="BR444" i="7" a="1"/>
  <c r="BR444" i="7" s="1"/>
  <c r="BS443" i="7" a="1"/>
  <c r="BS443" i="7" s="1"/>
  <c r="BR443" i="7" a="1"/>
  <c r="BR443" i="7" s="1"/>
  <c r="BS442" i="7" a="1"/>
  <c r="BS442" i="7" s="1"/>
  <c r="BR442" i="7" a="1"/>
  <c r="BR442" i="7" s="1"/>
  <c r="BS441" i="7" a="1"/>
  <c r="BS441" i="7" s="1"/>
  <c r="BR441" i="7" a="1"/>
  <c r="BR441" i="7" s="1"/>
  <c r="BS440" i="7" a="1"/>
  <c r="BS440" i="7" s="1"/>
  <c r="BR440" i="7" a="1"/>
  <c r="BR440" i="7" s="1"/>
  <c r="BS439" i="7" a="1"/>
  <c r="BS439" i="7" s="1"/>
  <c r="BR439" i="7" a="1"/>
  <c r="BR439" i="7" s="1"/>
  <c r="BS438" i="7" a="1"/>
  <c r="BS438" i="7" s="1"/>
  <c r="BR438" i="7" a="1"/>
  <c r="BR438" i="7" s="1"/>
  <c r="BS437" i="7" a="1"/>
  <c r="BS437" i="7" s="1"/>
  <c r="BR437" i="7" a="1"/>
  <c r="BR437" i="7" s="1"/>
  <c r="BS436" i="7" a="1"/>
  <c r="BS436" i="7" s="1"/>
  <c r="BR436" i="7" a="1"/>
  <c r="BR436" i="7" s="1"/>
  <c r="BS435" i="7" a="1"/>
  <c r="BS435" i="7" s="1"/>
  <c r="BR435" i="7" a="1"/>
  <c r="BR435" i="7" s="1"/>
  <c r="BS434" i="7" a="1"/>
  <c r="BS434" i="7" s="1"/>
  <c r="BR434" i="7" a="1"/>
  <c r="BR434" i="7" s="1"/>
  <c r="BS433" i="7" a="1"/>
  <c r="BS433" i="7" s="1"/>
  <c r="BR433" i="7" a="1"/>
  <c r="BR433" i="7" s="1"/>
  <c r="BS432" i="7" a="1"/>
  <c r="BS432" i="7" s="1"/>
  <c r="BR432" i="7" a="1"/>
  <c r="BR432" i="7" s="1"/>
  <c r="BS431" i="7" a="1"/>
  <c r="BS431" i="7" s="1"/>
  <c r="BR431" i="7" a="1"/>
  <c r="BR431" i="7" s="1"/>
  <c r="BS430" i="7" a="1"/>
  <c r="BS430" i="7" s="1"/>
  <c r="BR430" i="7" a="1"/>
  <c r="BR430" i="7" s="1"/>
  <c r="BS429" i="7" a="1"/>
  <c r="BS429" i="7" s="1"/>
  <c r="BR429" i="7" a="1"/>
  <c r="BR429" i="7" s="1"/>
  <c r="BS428" i="7" a="1"/>
  <c r="BS428" i="7" s="1"/>
  <c r="BR428" i="7" a="1"/>
  <c r="BR428" i="7" s="1"/>
  <c r="BS427" i="7" a="1"/>
  <c r="BS427" i="7" s="1"/>
  <c r="BR427" i="7" a="1"/>
  <c r="BR427" i="7" s="1"/>
  <c r="BS426" i="7" a="1"/>
  <c r="BS426" i="7" s="1"/>
  <c r="BR426" i="7" a="1"/>
  <c r="BR426" i="7" s="1"/>
  <c r="BS425" i="7" a="1"/>
  <c r="BS425" i="7" s="1"/>
  <c r="BR425" i="7" a="1"/>
  <c r="BR425" i="7" s="1"/>
  <c r="BS424" i="7" a="1"/>
  <c r="BS424" i="7" s="1"/>
  <c r="BR424" i="7" a="1"/>
  <c r="BR424" i="7" s="1"/>
  <c r="BS423" i="7" a="1"/>
  <c r="BS423" i="7" s="1"/>
  <c r="BR423" i="7" a="1"/>
  <c r="BR423" i="7" s="1"/>
  <c r="BS422" i="7" a="1"/>
  <c r="BS422" i="7" s="1"/>
  <c r="BR422" i="7" a="1"/>
  <c r="BR422" i="7" s="1"/>
  <c r="BS421" i="7" a="1"/>
  <c r="BS421" i="7" s="1"/>
  <c r="BR421" i="7" a="1"/>
  <c r="BR421" i="7" s="1"/>
  <c r="BS420" i="7" a="1"/>
  <c r="BS420" i="7" s="1"/>
  <c r="BR420" i="7" a="1"/>
  <c r="BR420" i="7" s="1"/>
  <c r="BS419" i="7" a="1"/>
  <c r="BS419" i="7" s="1"/>
  <c r="BR419" i="7" a="1"/>
  <c r="BR419" i="7" s="1"/>
  <c r="BS418" i="7" a="1"/>
  <c r="BS418" i="7" s="1"/>
  <c r="BR418" i="7" a="1"/>
  <c r="BR418" i="7" s="1"/>
  <c r="BS417" i="7" a="1"/>
  <c r="BS417" i="7" s="1"/>
  <c r="BR417" i="7" a="1"/>
  <c r="BR417" i="7" s="1"/>
  <c r="BS416" i="7" a="1"/>
  <c r="BS416" i="7" s="1"/>
  <c r="BR416" i="7" a="1"/>
  <c r="BR416" i="7" s="1"/>
  <c r="BS415" i="7" a="1"/>
  <c r="BS415" i="7" s="1"/>
  <c r="BR415" i="7" a="1"/>
  <c r="BR415" i="7" s="1"/>
  <c r="BS414" i="7" a="1"/>
  <c r="BS414" i="7" s="1"/>
  <c r="BR414" i="7" a="1"/>
  <c r="BR414" i="7" s="1"/>
  <c r="BS413" i="7" a="1"/>
  <c r="BS413" i="7" s="1"/>
  <c r="BR413" i="7" a="1"/>
  <c r="BR413" i="7" s="1"/>
  <c r="BS412" i="7" a="1"/>
  <c r="BS412" i="7" s="1"/>
  <c r="BR412" i="7" a="1"/>
  <c r="BR412" i="7" s="1"/>
  <c r="BS411" i="7" a="1"/>
  <c r="BS411" i="7" s="1"/>
  <c r="BR411" i="7" a="1"/>
  <c r="BR411" i="7" s="1"/>
  <c r="BS410" i="7" a="1"/>
  <c r="BS410" i="7" s="1"/>
  <c r="BR410" i="7" a="1"/>
  <c r="BR410" i="7" s="1"/>
  <c r="BS409" i="7" a="1"/>
  <c r="BS409" i="7" s="1"/>
  <c r="BR409" i="7" a="1"/>
  <c r="BR409" i="7" s="1"/>
  <c r="BS408" i="7" a="1"/>
  <c r="BS408" i="7" s="1"/>
  <c r="BR408" i="7" a="1"/>
  <c r="BR408" i="7" s="1"/>
  <c r="BS407" i="7" a="1"/>
  <c r="BS407" i="7" s="1"/>
  <c r="BR407" i="7" a="1"/>
  <c r="BR407" i="7" s="1"/>
  <c r="BS406" i="7" a="1"/>
  <c r="BS406" i="7" s="1"/>
  <c r="BR406" i="7" a="1"/>
  <c r="BR406" i="7" s="1"/>
  <c r="BS405" i="7" a="1"/>
  <c r="BS405" i="7" s="1"/>
  <c r="BR405" i="7" a="1"/>
  <c r="BR405" i="7" s="1"/>
  <c r="BS404" i="7" a="1"/>
  <c r="BS404" i="7" s="1"/>
  <c r="BR404" i="7" a="1"/>
  <c r="BR404" i="7" s="1"/>
  <c r="BS403" i="7" a="1"/>
  <c r="BS403" i="7" s="1"/>
  <c r="BR403" i="7" a="1"/>
  <c r="BR403" i="7" s="1"/>
  <c r="BS402" i="7" a="1"/>
  <c r="BS402" i="7" s="1"/>
  <c r="BR402" i="7" a="1"/>
  <c r="BR402" i="7" s="1"/>
  <c r="BS401" i="7" a="1"/>
  <c r="BS401" i="7" s="1"/>
  <c r="BR401" i="7" a="1"/>
  <c r="BR401" i="7" s="1"/>
  <c r="BS400" i="7" a="1"/>
  <c r="BS400" i="7" s="1"/>
  <c r="BR400" i="7" a="1"/>
  <c r="BR400" i="7" s="1"/>
  <c r="BS399" i="7" a="1"/>
  <c r="BS399" i="7" s="1"/>
  <c r="BR399" i="7" a="1"/>
  <c r="BR399" i="7" s="1"/>
  <c r="BS398" i="7" a="1"/>
  <c r="BS398" i="7" s="1"/>
  <c r="BR398" i="7" a="1"/>
  <c r="BR398" i="7" s="1"/>
  <c r="BS397" i="7" a="1"/>
  <c r="BS397" i="7" s="1"/>
  <c r="BR397" i="7" a="1"/>
  <c r="BR397" i="7" s="1"/>
  <c r="BS396" i="7" a="1"/>
  <c r="BS396" i="7" s="1"/>
  <c r="BR396" i="7" a="1"/>
  <c r="BR396" i="7" s="1"/>
  <c r="BS395" i="7" a="1"/>
  <c r="BS395" i="7" s="1"/>
  <c r="BR395" i="7" a="1"/>
  <c r="BR395" i="7" s="1"/>
  <c r="BS394" i="7" a="1"/>
  <c r="BS394" i="7" s="1"/>
  <c r="BR394" i="7" a="1"/>
  <c r="BR394" i="7" s="1"/>
  <c r="BS393" i="7" a="1"/>
  <c r="BS393" i="7" s="1"/>
  <c r="BR393" i="7" a="1"/>
  <c r="BR393" i="7" s="1"/>
  <c r="BS392" i="7" a="1"/>
  <c r="BS392" i="7" s="1"/>
  <c r="BR392" i="7" a="1"/>
  <c r="BR392" i="7" s="1"/>
  <c r="BS391" i="7" a="1"/>
  <c r="BS391" i="7" s="1"/>
  <c r="BR391" i="7" a="1"/>
  <c r="BR391" i="7" s="1"/>
  <c r="BS390" i="7" a="1"/>
  <c r="BS390" i="7" s="1"/>
  <c r="BR390" i="7" a="1"/>
  <c r="BR390" i="7" s="1"/>
  <c r="BS389" i="7" a="1"/>
  <c r="BS389" i="7" s="1"/>
  <c r="BR389" i="7" a="1"/>
  <c r="BR389" i="7" s="1"/>
  <c r="BS388" i="7" a="1"/>
  <c r="BS388" i="7" s="1"/>
  <c r="BR388" i="7" a="1"/>
  <c r="BR388" i="7" s="1"/>
  <c r="BS387" i="7" a="1"/>
  <c r="BS387" i="7" s="1"/>
  <c r="BR387" i="7" a="1"/>
  <c r="BR387" i="7" s="1"/>
  <c r="BS386" i="7" a="1"/>
  <c r="BS386" i="7" s="1"/>
  <c r="BR386" i="7" a="1"/>
  <c r="BR386" i="7" s="1"/>
  <c r="BS385" i="7" a="1"/>
  <c r="BS385" i="7" s="1"/>
  <c r="BR385" i="7" a="1"/>
  <c r="BR385" i="7" s="1"/>
  <c r="BS384" i="7" a="1"/>
  <c r="BS384" i="7" s="1"/>
  <c r="BR384" i="7" a="1"/>
  <c r="BR384" i="7" s="1"/>
  <c r="BS383" i="7" a="1"/>
  <c r="BS383" i="7" s="1"/>
  <c r="BR383" i="7" a="1"/>
  <c r="BR383" i="7" s="1"/>
  <c r="BS379" i="7" a="1"/>
  <c r="BS379" i="7" s="1"/>
  <c r="BR379" i="7" a="1"/>
  <c r="BR379" i="7" s="1"/>
  <c r="BS378" i="7" a="1"/>
  <c r="BS378" i="7" s="1"/>
  <c r="BR378" i="7" a="1"/>
  <c r="BR378" i="7" s="1"/>
  <c r="BS377" i="7" a="1"/>
  <c r="BS377" i="7" s="1"/>
  <c r="BR377" i="7" a="1"/>
  <c r="BR377" i="7" s="1"/>
  <c r="BS376" i="7" a="1"/>
  <c r="BS376" i="7" s="1"/>
  <c r="BR376" i="7" a="1"/>
  <c r="BR376" i="7" s="1"/>
  <c r="BS375" i="7" a="1"/>
  <c r="BS375" i="7" s="1"/>
  <c r="BR375" i="7" a="1"/>
  <c r="BR375" i="7" s="1"/>
  <c r="BS374" i="7" a="1"/>
  <c r="BS374" i="7" s="1"/>
  <c r="BR374" i="7" a="1"/>
  <c r="BR374" i="7" s="1"/>
  <c r="BS373" i="7" a="1"/>
  <c r="BS373" i="7" s="1"/>
  <c r="BR373" i="7" a="1"/>
  <c r="BR373" i="7" s="1"/>
  <c r="BS372" i="7" a="1"/>
  <c r="BS372" i="7" s="1"/>
  <c r="BR372" i="7" a="1"/>
  <c r="BR372" i="7" s="1"/>
  <c r="BS371" i="7" a="1"/>
  <c r="BS371" i="7" s="1"/>
  <c r="BR371" i="7" a="1"/>
  <c r="BR371" i="7" s="1"/>
  <c r="BS370" i="7" a="1"/>
  <c r="BS370" i="7" s="1"/>
  <c r="BR370" i="7" a="1"/>
  <c r="BR370" i="7" s="1"/>
  <c r="BS369" i="7" a="1"/>
  <c r="BS369" i="7" s="1"/>
  <c r="BR369" i="7" a="1"/>
  <c r="BR369" i="7" s="1"/>
  <c r="BS368" i="7" a="1"/>
  <c r="BS368" i="7" s="1"/>
  <c r="BR368" i="7" a="1"/>
  <c r="BR368" i="7" s="1"/>
  <c r="BS367" i="7" a="1"/>
  <c r="BS367" i="7" s="1"/>
  <c r="BR367" i="7" a="1"/>
  <c r="BR367" i="7" s="1"/>
  <c r="BS366" i="7" a="1"/>
  <c r="BS366" i="7" s="1"/>
  <c r="BR366" i="7" a="1"/>
  <c r="BR366" i="7" s="1"/>
  <c r="BS365" i="7" a="1"/>
  <c r="BS365" i="7" s="1"/>
  <c r="BR365" i="7" a="1"/>
  <c r="BR365" i="7" s="1"/>
  <c r="BS364" i="7" a="1"/>
  <c r="BS364" i="7" s="1"/>
  <c r="BR364" i="7" a="1"/>
  <c r="BR364" i="7" s="1"/>
  <c r="BS363" i="7" a="1"/>
  <c r="BS363" i="7" s="1"/>
  <c r="BR363" i="7" a="1"/>
  <c r="BR363" i="7" s="1"/>
  <c r="BS362" i="7" a="1"/>
  <c r="BS362" i="7" s="1"/>
  <c r="BR362" i="7" a="1"/>
  <c r="BR362" i="7" s="1"/>
  <c r="BS361" i="7" a="1"/>
  <c r="BS361" i="7" s="1"/>
  <c r="BR361" i="7" a="1"/>
  <c r="BR361" i="7" s="1"/>
  <c r="BS360" i="7" a="1"/>
  <c r="BS360" i="7" s="1"/>
  <c r="BR360" i="7" a="1"/>
  <c r="BR360" i="7" s="1"/>
  <c r="BS359" i="7" a="1"/>
  <c r="BS359" i="7" s="1"/>
  <c r="BR359" i="7" a="1"/>
  <c r="BR359" i="7" s="1"/>
  <c r="BS358" i="7" a="1"/>
  <c r="BS358" i="7" s="1"/>
  <c r="BR358" i="7" a="1"/>
  <c r="BR358" i="7" s="1"/>
  <c r="BS357" i="7" a="1"/>
  <c r="BS357" i="7" s="1"/>
  <c r="BR357" i="7" a="1"/>
  <c r="BR357" i="7" s="1"/>
  <c r="BS356" i="7" a="1"/>
  <c r="BS356" i="7" s="1"/>
  <c r="BR356" i="7" a="1"/>
  <c r="BR356" i="7" s="1"/>
  <c r="BS355" i="7" a="1"/>
  <c r="BS355" i="7" s="1"/>
  <c r="BR355" i="7" a="1"/>
  <c r="BR355" i="7" s="1"/>
  <c r="BS354" i="7" a="1"/>
  <c r="BS354" i="7" s="1"/>
  <c r="BR354" i="7" a="1"/>
  <c r="BR354" i="7" s="1"/>
  <c r="BS353" i="7" a="1"/>
  <c r="BS353" i="7" s="1"/>
  <c r="BR353" i="7" a="1"/>
  <c r="BR353" i="7" s="1"/>
  <c r="BS352" i="7" a="1"/>
  <c r="BS352" i="7" s="1"/>
  <c r="BR352" i="7" a="1"/>
  <c r="BR352" i="7" s="1"/>
  <c r="BS351" i="7" a="1"/>
  <c r="BS351" i="7" s="1"/>
  <c r="BR351" i="7" a="1"/>
  <c r="BR351" i="7" s="1"/>
  <c r="BS350" i="7" a="1"/>
  <c r="BS350" i="7" s="1"/>
  <c r="BR350" i="7" a="1"/>
  <c r="BR350" i="7" s="1"/>
  <c r="BS349" i="7" a="1"/>
  <c r="BS349" i="7" s="1"/>
  <c r="BR349" i="7" a="1"/>
  <c r="BR349" i="7" s="1"/>
  <c r="BS348" i="7" a="1"/>
  <c r="BS348" i="7" s="1"/>
  <c r="BR348" i="7" a="1"/>
  <c r="BR348" i="7" s="1"/>
  <c r="BS347" i="7" a="1"/>
  <c r="BS347" i="7" s="1"/>
  <c r="BR347" i="7" a="1"/>
  <c r="BR347" i="7" s="1"/>
  <c r="BS346" i="7" a="1"/>
  <c r="BS346" i="7" s="1"/>
  <c r="BR346" i="7" a="1"/>
  <c r="BR346" i="7" s="1"/>
  <c r="BS345" i="7" a="1"/>
  <c r="BS345" i="7" s="1"/>
  <c r="BR345" i="7" a="1"/>
  <c r="BR345" i="7" s="1"/>
  <c r="BS344" i="7" a="1"/>
  <c r="BS344" i="7" s="1"/>
  <c r="BR344" i="7" a="1"/>
  <c r="BR344" i="7" s="1"/>
  <c r="BS343" i="7" a="1"/>
  <c r="BS343" i="7" s="1"/>
  <c r="BR343" i="7" a="1"/>
  <c r="BR343" i="7" s="1"/>
  <c r="BS342" i="7" a="1"/>
  <c r="BS342" i="7" s="1"/>
  <c r="BR342" i="7" a="1"/>
  <c r="BR342" i="7" s="1"/>
  <c r="BS341" i="7" a="1"/>
  <c r="BS341" i="7" s="1"/>
  <c r="BR341" i="7" a="1"/>
  <c r="BR341" i="7" s="1"/>
  <c r="BS340" i="7" a="1"/>
  <c r="BS340" i="7" s="1"/>
  <c r="BR340" i="7" a="1"/>
  <c r="BR340" i="7" s="1"/>
  <c r="BS339" i="7" a="1"/>
  <c r="BS339" i="7" s="1"/>
  <c r="BR339" i="7" a="1"/>
  <c r="BR339" i="7" s="1"/>
  <c r="BS338" i="7" a="1"/>
  <c r="BS338" i="7" s="1"/>
  <c r="BR338" i="7" a="1"/>
  <c r="BR338" i="7" s="1"/>
  <c r="BS337" i="7" a="1"/>
  <c r="BS337" i="7" s="1"/>
  <c r="BR337" i="7" a="1"/>
  <c r="BR337" i="7" s="1"/>
  <c r="BS336" i="7" a="1"/>
  <c r="BS336" i="7" s="1"/>
  <c r="BR336" i="7" a="1"/>
  <c r="BR336" i="7" s="1"/>
  <c r="BS335" i="7" a="1"/>
  <c r="BS335" i="7" s="1"/>
  <c r="BR335" i="7" a="1"/>
  <c r="BR335" i="7" s="1"/>
  <c r="BS334" i="7" a="1"/>
  <c r="BS334" i="7" s="1"/>
  <c r="BR334" i="7" a="1"/>
  <c r="BR334" i="7" s="1"/>
  <c r="BS333" i="7" a="1"/>
  <c r="BS333" i="7" s="1"/>
  <c r="BR333" i="7" a="1"/>
  <c r="BR333" i="7" s="1"/>
  <c r="BS332" i="7" a="1"/>
  <c r="BS332" i="7" s="1"/>
  <c r="BR332" i="7" a="1"/>
  <c r="BR332" i="7" s="1"/>
  <c r="BS331" i="7" a="1"/>
  <c r="BS331" i="7" s="1"/>
  <c r="BR331" i="7" a="1"/>
  <c r="BR331" i="7" s="1"/>
  <c r="BS330" i="7" a="1"/>
  <c r="BS330" i="7" s="1"/>
  <c r="BR330" i="7" a="1"/>
  <c r="BR330" i="7" s="1"/>
  <c r="BS329" i="7" a="1"/>
  <c r="BS329" i="7" s="1"/>
  <c r="BR329" i="7" a="1"/>
  <c r="BR329" i="7" s="1"/>
  <c r="BS328" i="7" a="1"/>
  <c r="BS328" i="7" s="1"/>
  <c r="BR328" i="7" a="1"/>
  <c r="BR328" i="7" s="1"/>
  <c r="BS327" i="7" a="1"/>
  <c r="BS327" i="7" s="1"/>
  <c r="BR327" i="7" a="1"/>
  <c r="BR327" i="7" s="1"/>
  <c r="BS326" i="7" a="1"/>
  <c r="BS326" i="7" s="1"/>
  <c r="BR326" i="7" a="1"/>
  <c r="BR326" i="7" s="1"/>
  <c r="BS325" i="7" a="1"/>
  <c r="BS325" i="7" s="1"/>
  <c r="BR325" i="7" a="1"/>
  <c r="BR325" i="7" s="1"/>
  <c r="BS324" i="7" a="1"/>
  <c r="BS324" i="7" s="1"/>
  <c r="BR324" i="7" a="1"/>
  <c r="BR324" i="7" s="1"/>
  <c r="BS323" i="7" a="1"/>
  <c r="BS323" i="7" s="1"/>
  <c r="BR323" i="7" a="1"/>
  <c r="BR323" i="7" s="1"/>
  <c r="BS322" i="7" a="1"/>
  <c r="BS322" i="7" s="1"/>
  <c r="BR322" i="7" a="1"/>
  <c r="BR322" i="7" s="1"/>
  <c r="BS321" i="7" a="1"/>
  <c r="BS321" i="7" s="1"/>
  <c r="BR321" i="7" a="1"/>
  <c r="BR321" i="7" s="1"/>
  <c r="BS320" i="7" a="1"/>
  <c r="BS320" i="7" s="1"/>
  <c r="BR320" i="7" a="1"/>
  <c r="BR320" i="7" s="1"/>
  <c r="BS319" i="7" a="1"/>
  <c r="BS319" i="7" s="1"/>
  <c r="BR319" i="7" a="1"/>
  <c r="BR319" i="7" s="1"/>
  <c r="BS318" i="7" a="1"/>
  <c r="BS318" i="7" s="1"/>
  <c r="BR318" i="7" a="1"/>
  <c r="BR318" i="7" s="1"/>
  <c r="BS317" i="7" a="1"/>
  <c r="BS317" i="7" s="1"/>
  <c r="BR317" i="7" a="1"/>
  <c r="BR317" i="7" s="1"/>
  <c r="BS316" i="7" a="1"/>
  <c r="BS316" i="7" s="1"/>
  <c r="BR316" i="7" a="1"/>
  <c r="BR316" i="7" s="1"/>
  <c r="BS315" i="7" a="1"/>
  <c r="BS315" i="7" s="1"/>
  <c r="BR315" i="7" a="1"/>
  <c r="BR315" i="7" s="1"/>
  <c r="BS314" i="7" a="1"/>
  <c r="BS314" i="7" s="1"/>
  <c r="BR314" i="7" a="1"/>
  <c r="BR314" i="7" s="1"/>
  <c r="BS313" i="7" a="1"/>
  <c r="BS313" i="7" s="1"/>
  <c r="BR313" i="7" a="1"/>
  <c r="BR313" i="7" s="1"/>
  <c r="BS312" i="7" a="1"/>
  <c r="BS312" i="7" s="1"/>
  <c r="BR312" i="7" a="1"/>
  <c r="BR312" i="7" s="1"/>
  <c r="BS311" i="7" a="1"/>
  <c r="BS311" i="7" s="1"/>
  <c r="BR311" i="7" a="1"/>
  <c r="BR311" i="7" s="1"/>
  <c r="BS310" i="7" a="1"/>
  <c r="BS310" i="7" s="1"/>
  <c r="BR310" i="7" a="1"/>
  <c r="BR310" i="7" s="1"/>
  <c r="BS309" i="7" a="1"/>
  <c r="BS309" i="7" s="1"/>
  <c r="BR309" i="7" a="1"/>
  <c r="BR309" i="7" s="1"/>
  <c r="BS308" i="7" a="1"/>
  <c r="BS308" i="7" s="1"/>
  <c r="BR308" i="7" a="1"/>
  <c r="BR308" i="7" s="1"/>
  <c r="BS307" i="7" a="1"/>
  <c r="BS307" i="7" s="1"/>
  <c r="BR307" i="7" a="1"/>
  <c r="BR307" i="7" s="1"/>
  <c r="BS306" i="7" a="1"/>
  <c r="BS306" i="7" s="1"/>
  <c r="BR306" i="7" a="1"/>
  <c r="BR306" i="7" s="1"/>
  <c r="BS305" i="7" a="1"/>
  <c r="BS305" i="7" s="1"/>
  <c r="BR305" i="7" a="1"/>
  <c r="BR305" i="7" s="1"/>
  <c r="BS304" i="7" a="1"/>
  <c r="BS304" i="7" s="1"/>
  <c r="BR304" i="7" a="1"/>
  <c r="BR304" i="7" s="1"/>
  <c r="BS303" i="7" a="1"/>
  <c r="BS303" i="7" s="1"/>
  <c r="BR303" i="7" a="1"/>
  <c r="BR303" i="7" s="1"/>
  <c r="BS302" i="7" a="1"/>
  <c r="BS302" i="7" s="1"/>
  <c r="BR302" i="7" a="1"/>
  <c r="BR302" i="7" s="1"/>
  <c r="BS301" i="7" a="1"/>
  <c r="BS301" i="7" s="1"/>
  <c r="BR301" i="7" a="1"/>
  <c r="BR301" i="7" s="1"/>
  <c r="BS300" i="7" a="1"/>
  <c r="BS300" i="7" s="1"/>
  <c r="BR300" i="7" a="1"/>
  <c r="BR300" i="7" s="1"/>
  <c r="BS299" i="7" a="1"/>
  <c r="BS299" i="7" s="1"/>
  <c r="BR299" i="7" a="1"/>
  <c r="BR299" i="7" s="1"/>
  <c r="BS298" i="7" a="1"/>
  <c r="BS298" i="7" s="1"/>
  <c r="BR298" i="7" a="1"/>
  <c r="BR298" i="7" s="1"/>
  <c r="BS297" i="7" a="1"/>
  <c r="BS297" i="7" s="1"/>
  <c r="BR297" i="7" a="1"/>
  <c r="BR297" i="7" s="1"/>
  <c r="BS296" i="7" a="1"/>
  <c r="BS296" i="7" s="1"/>
  <c r="BR296" i="7" a="1"/>
  <c r="BR296" i="7" s="1"/>
  <c r="BS295" i="7" a="1"/>
  <c r="BS295" i="7" s="1"/>
  <c r="BR295" i="7" a="1"/>
  <c r="BR295" i="7" s="1"/>
  <c r="BS294" i="7" a="1"/>
  <c r="BS294" i="7" s="1"/>
  <c r="BR294" i="7" a="1"/>
  <c r="BR294" i="7" s="1"/>
  <c r="BS293" i="7" a="1"/>
  <c r="BS293" i="7" s="1"/>
  <c r="BR293" i="7" a="1"/>
  <c r="BR293" i="7" s="1"/>
  <c r="BS292" i="7" a="1"/>
  <c r="BS292" i="7" s="1"/>
  <c r="BR292" i="7" a="1"/>
  <c r="BR292" i="7" s="1"/>
  <c r="BS291" i="7" a="1"/>
  <c r="BS291" i="7" s="1"/>
  <c r="BR291" i="7" a="1"/>
  <c r="BR291" i="7" s="1"/>
  <c r="BS290" i="7" a="1"/>
  <c r="BS290" i="7" s="1"/>
  <c r="BR290" i="7" a="1"/>
  <c r="BR290" i="7" s="1"/>
  <c r="BS289" i="7" a="1"/>
  <c r="BS289" i="7" s="1"/>
  <c r="BR289" i="7" a="1"/>
  <c r="BR289" i="7" s="1"/>
  <c r="BS288" i="7" a="1"/>
  <c r="BS288" i="7" s="1"/>
  <c r="BR288" i="7" a="1"/>
  <c r="BR288" i="7" s="1"/>
  <c r="BS287" i="7" a="1"/>
  <c r="BS287" i="7" s="1"/>
  <c r="BR287" i="7" a="1"/>
  <c r="BR287" i="7" s="1"/>
  <c r="BS286" i="7" a="1"/>
  <c r="BS286" i="7" s="1"/>
  <c r="BR286" i="7" a="1"/>
  <c r="BR286" i="7" s="1"/>
  <c r="BS285" i="7" a="1"/>
  <c r="BS285" i="7" s="1"/>
  <c r="BR285" i="7" a="1"/>
  <c r="BR285" i="7" s="1"/>
  <c r="BS284" i="7" a="1"/>
  <c r="BS284" i="7" s="1"/>
  <c r="BR284" i="7" a="1"/>
  <c r="BR284" i="7" s="1"/>
  <c r="BS283" i="7" a="1"/>
  <c r="BS283" i="7" s="1"/>
  <c r="BR283" i="7" a="1"/>
  <c r="BR283" i="7" s="1"/>
  <c r="BS282" i="7" a="1"/>
  <c r="BS282" i="7" s="1"/>
  <c r="BR282" i="7" a="1"/>
  <c r="BR282" i="7" s="1"/>
  <c r="BS281" i="7" a="1"/>
  <c r="BS281" i="7" s="1"/>
  <c r="BR281" i="7" a="1"/>
  <c r="BR281" i="7" s="1"/>
  <c r="BS280" i="7" a="1"/>
  <c r="BS280" i="7" s="1"/>
  <c r="BR280" i="7" a="1"/>
  <c r="BR280" i="7" s="1"/>
  <c r="BS279" i="7" a="1"/>
  <c r="BS279" i="7" s="1"/>
  <c r="BR279" i="7" a="1"/>
  <c r="BR279" i="7" s="1"/>
  <c r="BS278" i="7" a="1"/>
  <c r="BS278" i="7" s="1"/>
  <c r="BR278" i="7" a="1"/>
  <c r="BR278" i="7" s="1"/>
  <c r="BS277" i="7" a="1"/>
  <c r="BS277" i="7" s="1"/>
  <c r="BR277" i="7" a="1"/>
  <c r="BR277" i="7" s="1"/>
  <c r="BS276" i="7" a="1"/>
  <c r="BS276" i="7" s="1"/>
  <c r="BR276" i="7" a="1"/>
  <c r="BR276" i="7" s="1"/>
  <c r="BS275" i="7" a="1"/>
  <c r="BS275" i="7" s="1"/>
  <c r="BR275" i="7" a="1"/>
  <c r="BR275" i="7" s="1"/>
  <c r="BS274" i="7" a="1"/>
  <c r="BS274" i="7" s="1"/>
  <c r="BR274" i="7" a="1"/>
  <c r="BR274" i="7" s="1"/>
  <c r="BS273" i="7" a="1"/>
  <c r="BS273" i="7" s="1"/>
  <c r="BR273" i="7" a="1"/>
  <c r="BR273" i="7" s="1"/>
  <c r="BS272" i="7" a="1"/>
  <c r="BS272" i="7" s="1"/>
  <c r="BR272" i="7" a="1"/>
  <c r="BR272" i="7" s="1"/>
  <c r="BS271" i="7" a="1"/>
  <c r="BS271" i="7" s="1"/>
  <c r="BR271" i="7" a="1"/>
  <c r="BR271" i="7" s="1"/>
  <c r="BS270" i="7" a="1"/>
  <c r="BS270" i="7" s="1"/>
  <c r="BR270" i="7" a="1"/>
  <c r="BR270" i="7" s="1"/>
  <c r="BS269" i="7" a="1"/>
  <c r="BS269" i="7" s="1"/>
  <c r="BR269" i="7" a="1"/>
  <c r="BR269" i="7" s="1"/>
  <c r="BS268" i="7" a="1"/>
  <c r="BS268" i="7" s="1"/>
  <c r="BR268" i="7" a="1"/>
  <c r="BR268" i="7" s="1"/>
  <c r="BS267" i="7" a="1"/>
  <c r="BS267" i="7" s="1"/>
  <c r="BR267" i="7" a="1"/>
  <c r="BR267" i="7" s="1"/>
  <c r="BS266" i="7" a="1"/>
  <c r="BS266" i="7" s="1"/>
  <c r="BR266" i="7" a="1"/>
  <c r="BR266" i="7" s="1"/>
  <c r="BS265" i="7" a="1"/>
  <c r="BS265" i="7" s="1"/>
  <c r="BR265" i="7" a="1"/>
  <c r="BR265" i="7" s="1"/>
  <c r="BS264" i="7" a="1"/>
  <c r="BS264" i="7" s="1"/>
  <c r="BR264" i="7" a="1"/>
  <c r="BR264" i="7" s="1"/>
  <c r="BS263" i="7" a="1"/>
  <c r="BS263" i="7" s="1"/>
  <c r="BR263" i="7" a="1"/>
  <c r="BR263" i="7" s="1"/>
  <c r="BS262" i="7" a="1"/>
  <c r="BS262" i="7" s="1"/>
  <c r="BR262" i="7" a="1"/>
  <c r="BR262" i="7" s="1"/>
  <c r="BS261" i="7" a="1"/>
  <c r="BS261" i="7" s="1"/>
  <c r="BR261" i="7" a="1"/>
  <c r="BR261" i="7" s="1"/>
  <c r="BS260" i="7" a="1"/>
  <c r="BS260" i="7" s="1"/>
  <c r="BR260" i="7" a="1"/>
  <c r="BR260" i="7" s="1"/>
  <c r="BS259" i="7" a="1"/>
  <c r="BS259" i="7" s="1"/>
  <c r="BR259" i="7" a="1"/>
  <c r="BR259" i="7" s="1"/>
  <c r="BS258" i="7" a="1"/>
  <c r="BS258" i="7" s="1"/>
  <c r="BR258" i="7" a="1"/>
  <c r="BR258" i="7" s="1"/>
  <c r="BS257" i="7" a="1"/>
  <c r="BS257" i="7" s="1"/>
  <c r="BR257" i="7" a="1"/>
  <c r="BR257" i="7" s="1"/>
  <c r="BS256" i="7" a="1"/>
  <c r="BS256" i="7" s="1"/>
  <c r="BR256" i="7" a="1"/>
  <c r="BR256" i="7" s="1"/>
  <c r="BS255" i="7" a="1"/>
  <c r="BS255" i="7" s="1"/>
  <c r="BR255" i="7" a="1"/>
  <c r="BR255" i="7" s="1"/>
  <c r="BS254" i="7" a="1"/>
  <c r="BS254" i="7" s="1"/>
  <c r="BR254" i="7" a="1"/>
  <c r="BR254" i="7" s="1"/>
  <c r="BS253" i="7" a="1"/>
  <c r="BS253" i="7" s="1"/>
  <c r="BR253" i="7" a="1"/>
  <c r="BR253" i="7" s="1"/>
  <c r="BS252" i="7" a="1"/>
  <c r="BS252" i="7" s="1"/>
  <c r="BR252" i="7" a="1"/>
  <c r="BR252" i="7" s="1"/>
  <c r="BS251" i="7" a="1"/>
  <c r="BS251" i="7" s="1"/>
  <c r="BR251" i="7" a="1"/>
  <c r="BR251" i="7" s="1"/>
  <c r="BS250" i="7" a="1"/>
  <c r="BS250" i="7" s="1"/>
  <c r="BR250" i="7" a="1"/>
  <c r="BR250" i="7" s="1"/>
  <c r="BS249" i="7" a="1"/>
  <c r="BS249" i="7" s="1"/>
  <c r="BR249" i="7" a="1"/>
  <c r="BR249" i="7" s="1"/>
  <c r="BS248" i="7" a="1"/>
  <c r="BS248" i="7" s="1"/>
  <c r="BR248" i="7" a="1"/>
  <c r="BR248" i="7" s="1"/>
  <c r="BS247" i="7" a="1"/>
  <c r="BS247" i="7" s="1"/>
  <c r="BR247" i="7" a="1"/>
  <c r="BR247" i="7" s="1"/>
  <c r="BS246" i="7" a="1"/>
  <c r="BS246" i="7" s="1"/>
  <c r="BR246" i="7" a="1"/>
  <c r="BR246" i="7" s="1"/>
  <c r="BS242" i="7" a="1"/>
  <c r="BS242" i="7" s="1"/>
  <c r="BR242" i="7" a="1"/>
  <c r="BR242" i="7" s="1"/>
  <c r="BS241" i="7" a="1"/>
  <c r="BS241" i="7" s="1"/>
  <c r="BR241" i="7" a="1"/>
  <c r="BR241" i="7" s="1"/>
  <c r="BS240" i="7" a="1"/>
  <c r="BS240" i="7" s="1"/>
  <c r="BR240" i="7" a="1"/>
  <c r="BR240" i="7" s="1"/>
  <c r="BS239" i="7" a="1"/>
  <c r="BS239" i="7" s="1"/>
  <c r="BR239" i="7" a="1"/>
  <c r="BR239" i="7" s="1"/>
  <c r="BS238" i="7" a="1"/>
  <c r="BS238" i="7" s="1"/>
  <c r="BR238" i="7" a="1"/>
  <c r="BR238" i="7" s="1"/>
  <c r="BS237" i="7" a="1"/>
  <c r="BS237" i="7" s="1"/>
  <c r="BR237" i="7" a="1"/>
  <c r="BR237" i="7" s="1"/>
  <c r="BS236" i="7" a="1"/>
  <c r="BS236" i="7" s="1"/>
  <c r="BR236" i="7" a="1"/>
  <c r="BR236" i="7" s="1"/>
  <c r="BS235" i="7" a="1"/>
  <c r="BS235" i="7" s="1"/>
  <c r="BR235" i="7" a="1"/>
  <c r="BR235" i="7" s="1"/>
  <c r="BS234" i="7" a="1"/>
  <c r="BS234" i="7" s="1"/>
  <c r="BR234" i="7" a="1"/>
  <c r="BR234" i="7" s="1"/>
  <c r="BS233" i="7" a="1"/>
  <c r="BS233" i="7" s="1"/>
  <c r="BR233" i="7" a="1"/>
  <c r="BR233" i="7" s="1"/>
  <c r="BS232" i="7" a="1"/>
  <c r="BS232" i="7" s="1"/>
  <c r="BR232" i="7" a="1"/>
  <c r="BR232" i="7" s="1"/>
  <c r="BS231" i="7" a="1"/>
  <c r="BS231" i="7" s="1"/>
  <c r="BR231" i="7" a="1"/>
  <c r="BR231" i="7" s="1"/>
  <c r="BS230" i="7" a="1"/>
  <c r="BS230" i="7" s="1"/>
  <c r="BR230" i="7" a="1"/>
  <c r="BR230" i="7" s="1"/>
  <c r="BS229" i="7" a="1"/>
  <c r="BS229" i="7" s="1"/>
  <c r="BR229" i="7" a="1"/>
  <c r="BR229" i="7" s="1"/>
  <c r="BS228" i="7" a="1"/>
  <c r="BS228" i="7" s="1"/>
  <c r="BR228" i="7" a="1"/>
  <c r="BR228" i="7" s="1"/>
  <c r="BS227" i="7" a="1"/>
  <c r="BS227" i="7" s="1"/>
  <c r="BR227" i="7" a="1"/>
  <c r="BR227" i="7" s="1"/>
  <c r="BS226" i="7" a="1"/>
  <c r="BS226" i="7" s="1"/>
  <c r="BR226" i="7" a="1"/>
  <c r="BR226" i="7" s="1"/>
  <c r="BS225" i="7" a="1"/>
  <c r="BS225" i="7" s="1"/>
  <c r="BR225" i="7" a="1"/>
  <c r="BR225" i="7" s="1"/>
  <c r="BS224" i="7" a="1"/>
  <c r="BS224" i="7" s="1"/>
  <c r="BR224" i="7" a="1"/>
  <c r="BR224" i="7" s="1"/>
  <c r="BS223" i="7" a="1"/>
  <c r="BS223" i="7" s="1"/>
  <c r="BR223" i="7" a="1"/>
  <c r="BR223" i="7" s="1"/>
  <c r="BS222" i="7" a="1"/>
  <c r="BS222" i="7" s="1"/>
  <c r="BR222" i="7" a="1"/>
  <c r="BR222" i="7" s="1"/>
  <c r="BS218" i="7" a="1"/>
  <c r="BS218" i="7" s="1"/>
  <c r="BR218" i="7" a="1"/>
  <c r="BR218" i="7" s="1"/>
  <c r="BS217" i="7" a="1"/>
  <c r="BS217" i="7" s="1"/>
  <c r="BR217" i="7" a="1"/>
  <c r="BR217" i="7" s="1"/>
  <c r="BS216" i="7" a="1"/>
  <c r="BS216" i="7" s="1"/>
  <c r="BR216" i="7" a="1"/>
  <c r="BR216" i="7" s="1"/>
  <c r="BS215" i="7" a="1"/>
  <c r="BS215" i="7" s="1"/>
  <c r="BR215" i="7" a="1"/>
  <c r="BR215" i="7" s="1"/>
  <c r="BS214" i="7" a="1"/>
  <c r="BS214" i="7" s="1"/>
  <c r="BR214" i="7" a="1"/>
  <c r="BR214" i="7" s="1"/>
  <c r="BS213" i="7" a="1"/>
  <c r="BS213" i="7" s="1"/>
  <c r="BR213" i="7" a="1"/>
  <c r="BR213" i="7" s="1"/>
  <c r="BS212" i="7" a="1"/>
  <c r="BS212" i="7" s="1"/>
  <c r="BR212" i="7" a="1"/>
  <c r="BR212" i="7" s="1"/>
  <c r="BS211" i="7" a="1"/>
  <c r="BS211" i="7" s="1"/>
  <c r="BR211" i="7" a="1"/>
  <c r="BR211" i="7" s="1"/>
  <c r="BS210" i="7" a="1"/>
  <c r="BS210" i="7" s="1"/>
  <c r="BR210" i="7" a="1"/>
  <c r="BR210" i="7" s="1"/>
  <c r="BS209" i="7" a="1"/>
  <c r="BS209" i="7" s="1"/>
  <c r="BR209" i="7" a="1"/>
  <c r="BR209" i="7" s="1"/>
  <c r="BS208" i="7" a="1"/>
  <c r="BS208" i="7" s="1"/>
  <c r="BR208" i="7" a="1"/>
  <c r="BR208" i="7" s="1"/>
  <c r="BS207" i="7" a="1"/>
  <c r="BS207" i="7" s="1"/>
  <c r="BR207" i="7" a="1"/>
  <c r="BR207" i="7" s="1"/>
  <c r="BS206" i="7" a="1"/>
  <c r="BS206" i="7" s="1"/>
  <c r="BR206" i="7" a="1"/>
  <c r="BR206" i="7" s="1"/>
  <c r="BS205" i="7" a="1"/>
  <c r="BS205" i="7" s="1"/>
  <c r="BR205" i="7" a="1"/>
  <c r="BR205" i="7" s="1"/>
  <c r="BS204" i="7" a="1"/>
  <c r="BS204" i="7" s="1"/>
  <c r="BR204" i="7" a="1"/>
  <c r="BR204" i="7" s="1"/>
  <c r="BS203" i="7" a="1"/>
  <c r="BS203" i="7" s="1"/>
  <c r="BR203" i="7" a="1"/>
  <c r="BR203" i="7" s="1"/>
  <c r="BS202" i="7" a="1"/>
  <c r="BS202" i="7" s="1"/>
  <c r="BR202" i="7" a="1"/>
  <c r="BR202" i="7" s="1"/>
  <c r="BS201" i="7" a="1"/>
  <c r="BS201" i="7" s="1"/>
  <c r="BR201" i="7" a="1"/>
  <c r="BR201" i="7" s="1"/>
  <c r="BS200" i="7" a="1"/>
  <c r="BS200" i="7" s="1"/>
  <c r="BR200" i="7" a="1"/>
  <c r="BR200" i="7" s="1"/>
  <c r="BS199" i="7" a="1"/>
  <c r="BS199" i="7" s="1"/>
  <c r="BR199" i="7" a="1"/>
  <c r="BR199" i="7" s="1"/>
  <c r="BS198" i="7" a="1"/>
  <c r="BS198" i="7" s="1"/>
  <c r="BR198" i="7" a="1"/>
  <c r="BR198" i="7" s="1"/>
  <c r="BS197" i="7" a="1"/>
  <c r="BS197" i="7" s="1"/>
  <c r="BR197" i="7" a="1"/>
  <c r="BR197" i="7" s="1"/>
  <c r="BS196" i="7" a="1"/>
  <c r="BS196" i="7" s="1"/>
  <c r="BR196" i="7" a="1"/>
  <c r="BR196" i="7" s="1"/>
  <c r="BS195" i="7" a="1"/>
  <c r="BS195" i="7" s="1"/>
  <c r="BR195" i="7" a="1"/>
  <c r="BR195" i="7" s="1"/>
  <c r="BS194" i="7" a="1"/>
  <c r="BS194" i="7" s="1"/>
  <c r="BR194" i="7" a="1"/>
  <c r="BR194" i="7" s="1"/>
  <c r="BS193" i="7" a="1"/>
  <c r="BS193" i="7" s="1"/>
  <c r="BR193" i="7" a="1"/>
  <c r="BR193" i="7" s="1"/>
  <c r="BS192" i="7" a="1"/>
  <c r="BS192" i="7" s="1"/>
  <c r="BR192" i="7" a="1"/>
  <c r="BR192" i="7" s="1"/>
  <c r="BS191" i="7" a="1"/>
  <c r="BS191" i="7" s="1"/>
  <c r="BR191" i="7" a="1"/>
  <c r="BR191" i="7" s="1"/>
  <c r="BS190" i="7" a="1"/>
  <c r="BS190" i="7" s="1"/>
  <c r="BR190" i="7" a="1"/>
  <c r="BR190" i="7" s="1"/>
  <c r="BS189" i="7" a="1"/>
  <c r="BS189" i="7" s="1"/>
  <c r="BR189" i="7" a="1"/>
  <c r="BR189" i="7" s="1"/>
  <c r="BS188" i="7" a="1"/>
  <c r="BS188" i="7" s="1"/>
  <c r="BR188" i="7" a="1"/>
  <c r="BR188" i="7" s="1"/>
  <c r="BS187" i="7" a="1"/>
  <c r="BS187" i="7" s="1"/>
  <c r="BR187" i="7" a="1"/>
  <c r="BR187" i="7" s="1"/>
  <c r="BS186" i="7" a="1"/>
  <c r="BS186" i="7" s="1"/>
  <c r="BR186" i="7" a="1"/>
  <c r="BR186" i="7" s="1"/>
  <c r="BS185" i="7" a="1"/>
  <c r="BS185" i="7" s="1"/>
  <c r="BR185" i="7" a="1"/>
  <c r="BR185" i="7" s="1"/>
  <c r="BS184" i="7" a="1"/>
  <c r="BS184" i="7" s="1"/>
  <c r="BR184" i="7" a="1"/>
  <c r="BR184" i="7" s="1"/>
  <c r="BS183" i="7" a="1"/>
  <c r="BS183" i="7" s="1"/>
  <c r="BR183" i="7" a="1"/>
  <c r="BR183" i="7" s="1"/>
  <c r="BS182" i="7" a="1"/>
  <c r="BS182" i="7" s="1"/>
  <c r="BR182" i="7" a="1"/>
  <c r="BR182" i="7" s="1"/>
  <c r="BS181" i="7" a="1"/>
  <c r="BS181" i="7" s="1"/>
  <c r="BR181" i="7" a="1"/>
  <c r="BR181" i="7" s="1"/>
  <c r="BS180" i="7" a="1"/>
  <c r="BS180" i="7" s="1"/>
  <c r="BR180" i="7" a="1"/>
  <c r="BR180" i="7" s="1"/>
  <c r="BS179" i="7" a="1"/>
  <c r="BS179" i="7" s="1"/>
  <c r="BR179" i="7" a="1"/>
  <c r="BR179" i="7" s="1"/>
  <c r="BS178" i="7" a="1"/>
  <c r="BS178" i="7" s="1"/>
  <c r="BR178" i="7" a="1"/>
  <c r="BR178" i="7" s="1"/>
  <c r="BS177" i="7" a="1"/>
  <c r="BS177" i="7" s="1"/>
  <c r="BR177" i="7" a="1"/>
  <c r="BR177" i="7" s="1"/>
  <c r="BS176" i="7" a="1"/>
  <c r="BS176" i="7" s="1"/>
  <c r="BR176" i="7" a="1"/>
  <c r="BR176" i="7" s="1"/>
  <c r="BS175" i="7" a="1"/>
  <c r="BS175" i="7" s="1"/>
  <c r="BR175" i="7" a="1"/>
  <c r="BR175" i="7" s="1"/>
  <c r="BS174" i="7" a="1"/>
  <c r="BS174" i="7" s="1"/>
  <c r="BR174" i="7" a="1"/>
  <c r="BR174" i="7" s="1"/>
  <c r="BS173" i="7" a="1"/>
  <c r="BS173" i="7" s="1"/>
  <c r="BR173" i="7" a="1"/>
  <c r="BR173" i="7" s="1"/>
  <c r="BS172" i="7" a="1"/>
  <c r="BS172" i="7" s="1"/>
  <c r="BR172" i="7" a="1"/>
  <c r="BR172" i="7" s="1"/>
  <c r="BS171" i="7" a="1"/>
  <c r="BS171" i="7" s="1"/>
  <c r="BR171" i="7" a="1"/>
  <c r="BR171" i="7" s="1"/>
  <c r="BS170" i="7" a="1"/>
  <c r="BS170" i="7" s="1"/>
  <c r="BR170" i="7" a="1"/>
  <c r="BR170" i="7" s="1"/>
  <c r="BS169" i="7" a="1"/>
  <c r="BS169" i="7" s="1"/>
  <c r="BR169" i="7" a="1"/>
  <c r="BR169" i="7" s="1"/>
  <c r="BS168" i="7" a="1"/>
  <c r="BS168" i="7" s="1"/>
  <c r="BR168" i="7" a="1"/>
  <c r="BR168" i="7" s="1"/>
  <c r="BS167" i="7" a="1"/>
  <c r="BS167" i="7" s="1"/>
  <c r="BR167" i="7" a="1"/>
  <c r="BR167" i="7" s="1"/>
  <c r="BS166" i="7" a="1"/>
  <c r="BS166" i="7" s="1"/>
  <c r="BR166" i="7" a="1"/>
  <c r="BR166" i="7" s="1"/>
  <c r="BS165" i="7" a="1"/>
  <c r="BS165" i="7" s="1"/>
  <c r="BR165" i="7" a="1"/>
  <c r="BR165" i="7" s="1"/>
  <c r="BS164" i="7" a="1"/>
  <c r="BS164" i="7" s="1"/>
  <c r="BR164" i="7" a="1"/>
  <c r="BR164" i="7" s="1"/>
  <c r="BS163" i="7" a="1"/>
  <c r="BS163" i="7" s="1"/>
  <c r="BR163" i="7" a="1"/>
  <c r="BR163" i="7" s="1"/>
  <c r="BS162" i="7" a="1"/>
  <c r="BS162" i="7" s="1"/>
  <c r="BR162" i="7" a="1"/>
  <c r="BR162" i="7" s="1"/>
  <c r="BS161" i="7" a="1"/>
  <c r="BS161" i="7" s="1"/>
  <c r="BR161" i="7" a="1"/>
  <c r="BR161" i="7" s="1"/>
  <c r="BS160" i="7" a="1"/>
  <c r="BS160" i="7" s="1"/>
  <c r="BR160" i="7" a="1"/>
  <c r="BR160" i="7" s="1"/>
  <c r="BS159" i="7" a="1"/>
  <c r="BS159" i="7" s="1"/>
  <c r="BR159" i="7" a="1"/>
  <c r="BR159" i="7" s="1"/>
  <c r="BS158" i="7" a="1"/>
  <c r="BS158" i="7" s="1"/>
  <c r="BR158" i="7" a="1"/>
  <c r="BR158" i="7" s="1"/>
  <c r="BS157" i="7" a="1"/>
  <c r="BS157" i="7" s="1"/>
  <c r="BR157" i="7" a="1"/>
  <c r="BR157" i="7" s="1"/>
  <c r="BS156" i="7" a="1"/>
  <c r="BS156" i="7" s="1"/>
  <c r="BR156" i="7" a="1"/>
  <c r="BR156" i="7" s="1"/>
  <c r="BS155" i="7" a="1"/>
  <c r="BS155" i="7" s="1"/>
  <c r="BR155" i="7" a="1"/>
  <c r="BR155" i="7" s="1"/>
  <c r="BS154" i="7" a="1"/>
  <c r="BS154" i="7" s="1"/>
  <c r="BR154" i="7" a="1"/>
  <c r="BR154" i="7" s="1"/>
  <c r="BS153" i="7" a="1"/>
  <c r="BS153" i="7" s="1"/>
  <c r="BR153" i="7" a="1"/>
  <c r="BR153" i="7" s="1"/>
  <c r="BS152" i="7" a="1"/>
  <c r="BS152" i="7" s="1"/>
  <c r="BR152" i="7" a="1"/>
  <c r="BR152" i="7" s="1"/>
  <c r="BS151" i="7" a="1"/>
  <c r="BS151" i="7" s="1"/>
  <c r="BR151" i="7" a="1"/>
  <c r="BR151" i="7" s="1"/>
  <c r="BS150" i="7" a="1"/>
  <c r="BS150" i="7" s="1"/>
  <c r="BR150" i="7" a="1"/>
  <c r="BR150" i="7" s="1"/>
  <c r="BS149" i="7" a="1"/>
  <c r="BS149" i="7" s="1"/>
  <c r="BR149" i="7" a="1"/>
  <c r="BR149" i="7" s="1"/>
  <c r="BS148" i="7" a="1"/>
  <c r="BS148" i="7" s="1"/>
  <c r="BR148" i="7" a="1"/>
  <c r="BR148" i="7" s="1"/>
  <c r="BS147" i="7" a="1"/>
  <c r="BS147" i="7" s="1"/>
  <c r="BR147" i="7" a="1"/>
  <c r="BR147" i="7" s="1"/>
  <c r="BS146" i="7" a="1"/>
  <c r="BS146" i="7" s="1"/>
  <c r="BR146" i="7" a="1"/>
  <c r="BR146" i="7" s="1"/>
  <c r="BS145" i="7" a="1"/>
  <c r="BS145" i="7" s="1"/>
  <c r="BR145" i="7" a="1"/>
  <c r="BR145" i="7" s="1"/>
  <c r="BS144" i="7" a="1"/>
  <c r="BS144" i="7" s="1"/>
  <c r="BR144" i="7" a="1"/>
  <c r="BR144" i="7" s="1"/>
  <c r="BS143" i="7" a="1"/>
  <c r="BS143" i="7" s="1"/>
  <c r="BR143" i="7" a="1"/>
  <c r="BR143" i="7" s="1"/>
  <c r="BS142" i="7" a="1"/>
  <c r="BS142" i="7" s="1"/>
  <c r="BR142" i="7" a="1"/>
  <c r="BR142" i="7" s="1"/>
  <c r="BS141" i="7" a="1"/>
  <c r="BS141" i="7" s="1"/>
  <c r="BR141" i="7" a="1"/>
  <c r="BR141" i="7" s="1"/>
  <c r="BS140" i="7" a="1"/>
  <c r="BS140" i="7" s="1"/>
  <c r="BR140" i="7" a="1"/>
  <c r="BR140" i="7" s="1"/>
  <c r="BS139" i="7" a="1"/>
  <c r="BS139" i="7" s="1"/>
  <c r="BR139" i="7" a="1"/>
  <c r="BR139" i="7" s="1"/>
  <c r="BS138" i="7" a="1"/>
  <c r="BS138" i="7" s="1"/>
  <c r="BR138" i="7" a="1"/>
  <c r="BR138" i="7" s="1"/>
  <c r="BS137" i="7" a="1"/>
  <c r="BS137" i="7" s="1"/>
  <c r="BR137" i="7" a="1"/>
  <c r="BR137" i="7" s="1"/>
  <c r="BS136" i="7" a="1"/>
  <c r="BS136" i="7" s="1"/>
  <c r="BR136" i="7" a="1"/>
  <c r="BR136" i="7" s="1"/>
  <c r="BS135" i="7" a="1"/>
  <c r="BS135" i="7" s="1"/>
  <c r="BR135" i="7" a="1"/>
  <c r="BR135" i="7" s="1"/>
  <c r="BS134" i="7" a="1"/>
  <c r="BS134" i="7" s="1"/>
  <c r="BR134" i="7" a="1"/>
  <c r="BR134" i="7" s="1"/>
  <c r="BS133" i="7" a="1"/>
  <c r="BS133" i="7" s="1"/>
  <c r="BR133" i="7" a="1"/>
  <c r="BR133" i="7" s="1"/>
  <c r="BS132" i="7" a="1"/>
  <c r="BS132" i="7" s="1"/>
  <c r="BR132" i="7" a="1"/>
  <c r="BR132" i="7" s="1"/>
  <c r="BS131" i="7" a="1"/>
  <c r="BS131" i="7" s="1"/>
  <c r="BR131" i="7" a="1"/>
  <c r="BR131" i="7" s="1"/>
  <c r="BS127" i="7" a="1"/>
  <c r="BS127" i="7" s="1"/>
  <c r="BR127" i="7" a="1"/>
  <c r="BR127" i="7" s="1"/>
  <c r="BS126" i="7" a="1"/>
  <c r="BS126" i="7" s="1"/>
  <c r="BR126" i="7" a="1"/>
  <c r="BR126" i="7" s="1"/>
  <c r="BS125" i="7" a="1"/>
  <c r="BS125" i="7" s="1"/>
  <c r="BR125" i="7" a="1"/>
  <c r="BR125" i="7" s="1"/>
  <c r="BS124" i="7" a="1"/>
  <c r="BS124" i="7" s="1"/>
  <c r="BR124" i="7" a="1"/>
  <c r="BR124" i="7" s="1"/>
  <c r="BS123" i="7" a="1"/>
  <c r="BS123" i="7" s="1"/>
  <c r="BR123" i="7" a="1"/>
  <c r="BR123" i="7" s="1"/>
  <c r="BS122" i="7" a="1"/>
  <c r="BS122" i="7" s="1"/>
  <c r="BR122" i="7" a="1"/>
  <c r="BR122" i="7" s="1"/>
  <c r="BS121" i="7" a="1"/>
  <c r="BS121" i="7" s="1"/>
  <c r="BR121" i="7" a="1"/>
  <c r="BR121" i="7" s="1"/>
  <c r="BS120" i="7" a="1"/>
  <c r="BS120" i="7" s="1"/>
  <c r="BR120" i="7" a="1"/>
  <c r="BR120" i="7" s="1"/>
  <c r="BS119" i="7" a="1"/>
  <c r="BS119" i="7" s="1"/>
  <c r="BR119" i="7" a="1"/>
  <c r="BR119" i="7" s="1"/>
  <c r="BS118" i="7" a="1"/>
  <c r="BS118" i="7" s="1"/>
  <c r="BR118" i="7" a="1"/>
  <c r="BR118" i="7" s="1"/>
  <c r="BS117" i="7" a="1"/>
  <c r="BS117" i="7" s="1"/>
  <c r="BR117" i="7" a="1"/>
  <c r="BR117" i="7" s="1"/>
  <c r="BS116" i="7" a="1"/>
  <c r="BS116" i="7" s="1"/>
  <c r="BR116" i="7" a="1"/>
  <c r="BR116" i="7" s="1"/>
  <c r="BS115" i="7" a="1"/>
  <c r="BS115" i="7" s="1"/>
  <c r="BR115" i="7" a="1"/>
  <c r="BR115" i="7" s="1"/>
  <c r="BS114" i="7" a="1"/>
  <c r="BS114" i="7" s="1"/>
  <c r="BR114" i="7" a="1"/>
  <c r="BR114" i="7" s="1"/>
  <c r="BS113" i="7" a="1"/>
  <c r="BS113" i="7" s="1"/>
  <c r="BR113" i="7" a="1"/>
  <c r="BR113" i="7" s="1"/>
  <c r="BS112" i="7" a="1"/>
  <c r="BS112" i="7" s="1"/>
  <c r="BR112" i="7" a="1"/>
  <c r="BR112" i="7" s="1"/>
  <c r="BS111" i="7" a="1"/>
  <c r="BS111" i="7" s="1"/>
  <c r="BR111" i="7" a="1"/>
  <c r="BR111" i="7" s="1"/>
  <c r="BS110" i="7" a="1"/>
  <c r="BS110" i="7" s="1"/>
  <c r="BR110" i="7" a="1"/>
  <c r="BR110" i="7" s="1"/>
  <c r="BS109" i="7" a="1"/>
  <c r="BS109" i="7" s="1"/>
  <c r="BR109" i="7" a="1"/>
  <c r="BR109" i="7" s="1"/>
  <c r="BS108" i="7" a="1"/>
  <c r="BS108" i="7" s="1"/>
  <c r="BR108" i="7" a="1"/>
  <c r="BR108" i="7" s="1"/>
  <c r="BS107" i="7" a="1"/>
  <c r="BS107" i="7" s="1"/>
  <c r="BR107" i="7" a="1"/>
  <c r="BR107" i="7" s="1"/>
  <c r="BS106" i="7" a="1"/>
  <c r="BS106" i="7" s="1"/>
  <c r="BR106" i="7" a="1"/>
  <c r="BR106" i="7" s="1"/>
  <c r="BS105" i="7" a="1"/>
  <c r="BS105" i="7" s="1"/>
  <c r="BR105" i="7" a="1"/>
  <c r="BR105" i="7" s="1"/>
  <c r="BS104" i="7" a="1"/>
  <c r="BS104" i="7" s="1"/>
  <c r="BR104" i="7" a="1"/>
  <c r="BR104" i="7" s="1"/>
  <c r="BS103" i="7" a="1"/>
  <c r="BS103" i="7" s="1"/>
  <c r="BR103" i="7" a="1"/>
  <c r="BR103" i="7" s="1"/>
  <c r="BS102" i="7" a="1"/>
  <c r="BS102" i="7" s="1"/>
  <c r="BR102" i="7" a="1"/>
  <c r="BR102" i="7" s="1"/>
  <c r="BS101" i="7" a="1"/>
  <c r="BS101" i="7" s="1"/>
  <c r="BR101" i="7" a="1"/>
  <c r="BR101" i="7" s="1"/>
  <c r="BS100" i="7" a="1"/>
  <c r="BS100" i="7" s="1"/>
  <c r="BR100" i="7" a="1"/>
  <c r="BR100" i="7" s="1"/>
  <c r="BS99" i="7" a="1"/>
  <c r="BS99" i="7" s="1"/>
  <c r="BR99" i="7" a="1"/>
  <c r="BR99" i="7" s="1"/>
  <c r="BS98" i="7" a="1"/>
  <c r="BS98" i="7" s="1"/>
  <c r="BR98" i="7" a="1"/>
  <c r="BR98" i="7" s="1"/>
  <c r="BS97" i="7" a="1"/>
  <c r="BS97" i="7" s="1"/>
  <c r="BR97" i="7" a="1"/>
  <c r="BR97" i="7" s="1"/>
  <c r="BS96" i="7" a="1"/>
  <c r="BS96" i="7" s="1"/>
  <c r="BR96" i="7" a="1"/>
  <c r="BR96" i="7" s="1"/>
  <c r="BS95" i="7" a="1"/>
  <c r="BS95" i="7" s="1"/>
  <c r="BR95" i="7" a="1"/>
  <c r="BR95" i="7" s="1"/>
  <c r="BS94" i="7" a="1"/>
  <c r="BS94" i="7" s="1"/>
  <c r="BR94" i="7" a="1"/>
  <c r="BR94" i="7" s="1"/>
  <c r="BS93" i="7" a="1"/>
  <c r="BS93" i="7" s="1"/>
  <c r="BR93" i="7" a="1"/>
  <c r="BR93" i="7" s="1"/>
  <c r="BS92" i="7" a="1"/>
  <c r="BS92" i="7" s="1"/>
  <c r="BR92" i="7" a="1"/>
  <c r="BR92" i="7" s="1"/>
  <c r="BS91" i="7" a="1"/>
  <c r="BS91" i="7" s="1"/>
  <c r="BR91" i="7" a="1"/>
  <c r="BR91" i="7" s="1"/>
  <c r="BS90" i="7" a="1"/>
  <c r="BS90" i="7" s="1"/>
  <c r="BR90" i="7" a="1"/>
  <c r="BR90" i="7" s="1"/>
  <c r="BS89" i="7" a="1"/>
  <c r="BS89" i="7" s="1"/>
  <c r="BR89" i="7" a="1"/>
  <c r="BR89" i="7" s="1"/>
  <c r="BS88" i="7" a="1"/>
  <c r="BS88" i="7" s="1"/>
  <c r="BR88" i="7" a="1"/>
  <c r="BR88" i="7" s="1"/>
  <c r="BS87" i="7" a="1"/>
  <c r="BS87" i="7" s="1"/>
  <c r="BR87" i="7" a="1"/>
  <c r="BR87" i="7" s="1"/>
  <c r="BS86" i="7" a="1"/>
  <c r="BS86" i="7" s="1"/>
  <c r="BR86" i="7" a="1"/>
  <c r="BR86" i="7" s="1"/>
  <c r="BS82" i="7" a="1"/>
  <c r="BS82" i="7" s="1"/>
  <c r="BR82" i="7" a="1"/>
  <c r="BR82" i="7" s="1"/>
  <c r="BS81" i="7" a="1"/>
  <c r="BS81" i="7" s="1"/>
  <c r="BR81" i="7" a="1"/>
  <c r="BR81" i="7" s="1"/>
  <c r="BS80" i="7" a="1"/>
  <c r="BS80" i="7" s="1"/>
  <c r="BR80" i="7" a="1"/>
  <c r="BR80" i="7" s="1"/>
  <c r="BS79" i="7" a="1"/>
  <c r="BS79" i="7" s="1"/>
  <c r="BR79" i="7" a="1"/>
  <c r="BR79" i="7" s="1"/>
  <c r="BS78" i="7" a="1"/>
  <c r="BS78" i="7" s="1"/>
  <c r="BR78" i="7" a="1"/>
  <c r="BR78" i="7" s="1"/>
  <c r="BS77" i="7" a="1"/>
  <c r="BS77" i="7" s="1"/>
  <c r="BR77" i="7" a="1"/>
  <c r="BR77" i="7" s="1"/>
  <c r="BS76" i="7" a="1"/>
  <c r="BS76" i="7" s="1"/>
  <c r="BR76" i="7" a="1"/>
  <c r="BR76" i="7" s="1"/>
  <c r="BS75" i="7" a="1"/>
  <c r="BS75" i="7" s="1"/>
  <c r="BR75" i="7" a="1"/>
  <c r="BR75" i="7" s="1"/>
  <c r="BS74" i="7" a="1"/>
  <c r="BS74" i="7" s="1"/>
  <c r="BR74" i="7" a="1"/>
  <c r="BR74" i="7" s="1"/>
  <c r="BS73" i="7" a="1"/>
  <c r="BS73" i="7" s="1"/>
  <c r="BR73" i="7" a="1"/>
  <c r="BR73" i="7" s="1"/>
  <c r="BS72" i="7" a="1"/>
  <c r="BS72" i="7" s="1"/>
  <c r="BR72" i="7" a="1"/>
  <c r="BR72" i="7" s="1"/>
  <c r="BS71" i="7" a="1"/>
  <c r="BS71" i="7" s="1"/>
  <c r="BR71" i="7" a="1"/>
  <c r="BR71" i="7" s="1"/>
  <c r="BS70" i="7" a="1"/>
  <c r="BS70" i="7" s="1"/>
  <c r="BR70" i="7" a="1"/>
  <c r="BR70" i="7" s="1"/>
  <c r="BS69" i="7" a="1"/>
  <c r="BS69" i="7" s="1"/>
  <c r="BR69" i="7" a="1"/>
  <c r="BR69" i="7" s="1"/>
  <c r="BS68" i="7" a="1"/>
  <c r="BS68" i="7" s="1"/>
  <c r="BR68" i="7" a="1"/>
  <c r="BR68" i="7" s="1"/>
  <c r="BS67" i="7" a="1"/>
  <c r="BS67" i="7" s="1"/>
  <c r="BR67" i="7" a="1"/>
  <c r="BR67" i="7" s="1"/>
  <c r="BS66" i="7" a="1"/>
  <c r="BS66" i="7" s="1"/>
  <c r="BR66" i="7" a="1"/>
  <c r="BR66" i="7" s="1"/>
  <c r="BS65" i="7" a="1"/>
  <c r="BS65" i="7" s="1"/>
  <c r="BR65" i="7" a="1"/>
  <c r="BR65" i="7" s="1"/>
  <c r="BS64" i="7" a="1"/>
  <c r="BS64" i="7" s="1"/>
  <c r="BR64" i="7" a="1"/>
  <c r="BR64" i="7" s="1"/>
  <c r="BS63" i="7" a="1"/>
  <c r="BS63" i="7" s="1"/>
  <c r="BR63" i="7" a="1"/>
  <c r="BR63" i="7" s="1"/>
  <c r="BS62" i="7" a="1"/>
  <c r="BS62" i="7" s="1"/>
  <c r="BR62" i="7" a="1"/>
  <c r="BR62" i="7" s="1"/>
  <c r="BS61" i="7" a="1"/>
  <c r="BS61" i="7" s="1"/>
  <c r="BR61" i="7" a="1"/>
  <c r="BR61" i="7" s="1"/>
  <c r="BS60" i="7" a="1"/>
  <c r="BS60" i="7" s="1"/>
  <c r="BR60" i="7" a="1"/>
  <c r="BR60" i="7" s="1"/>
  <c r="BS59" i="7" a="1"/>
  <c r="BS59" i="7" s="1"/>
  <c r="BR59" i="7" a="1"/>
  <c r="BR59" i="7" s="1"/>
  <c r="BS58" i="7" a="1"/>
  <c r="BS58" i="7" s="1"/>
  <c r="BR58" i="7" a="1"/>
  <c r="BR58" i="7" s="1"/>
  <c r="BS57" i="7" a="1"/>
  <c r="BS57" i="7" s="1"/>
  <c r="BR57" i="7" a="1"/>
  <c r="BR57" i="7" s="1"/>
  <c r="BS56" i="7" a="1"/>
  <c r="BS56" i="7" s="1"/>
  <c r="BR56" i="7" a="1"/>
  <c r="BR56" i="7" s="1"/>
  <c r="BS55" i="7" a="1"/>
  <c r="BS55" i="7" s="1"/>
  <c r="BR55" i="7" a="1"/>
  <c r="BR55" i="7" s="1"/>
  <c r="BS54" i="7" a="1"/>
  <c r="BS54" i="7" s="1"/>
  <c r="BR54" i="7" a="1"/>
  <c r="BR54" i="7" s="1"/>
  <c r="BS53" i="7" a="1"/>
  <c r="BS53" i="7" s="1"/>
  <c r="BR53" i="7" a="1"/>
  <c r="BR53" i="7" s="1"/>
  <c r="BS52" i="7" a="1"/>
  <c r="BS52" i="7" s="1"/>
  <c r="BR52" i="7" a="1"/>
  <c r="BR52" i="7" s="1"/>
  <c r="BS51" i="7" a="1"/>
  <c r="BS51" i="7" s="1"/>
  <c r="BR51" i="7" a="1"/>
  <c r="BR51" i="7" s="1"/>
  <c r="BS50" i="7" a="1"/>
  <c r="BS50" i="7" s="1"/>
  <c r="BR50" i="7" a="1"/>
  <c r="BR50" i="7" s="1"/>
  <c r="BS49" i="7" a="1"/>
  <c r="BS49" i="7" s="1"/>
  <c r="BR49" i="7" a="1"/>
  <c r="BR49" i="7" s="1"/>
  <c r="BS48" i="7" a="1"/>
  <c r="BS48" i="7" s="1"/>
  <c r="BR48" i="7" a="1"/>
  <c r="BR48" i="7" s="1"/>
  <c r="BS47" i="7" a="1"/>
  <c r="BS47" i="7" s="1"/>
  <c r="BR47" i="7" a="1"/>
  <c r="BR47" i="7" s="1"/>
  <c r="BS46" i="7" a="1"/>
  <c r="BS46" i="7" s="1"/>
  <c r="BR46" i="7" a="1"/>
  <c r="BR46" i="7" s="1"/>
  <c r="BS45" i="7" a="1"/>
  <c r="BS45" i="7" s="1"/>
  <c r="BR45" i="7" a="1"/>
  <c r="BR45" i="7" s="1"/>
  <c r="BS44" i="7" a="1"/>
  <c r="BS44" i="7" s="1"/>
  <c r="BR44" i="7" a="1"/>
  <c r="BR44" i="7" s="1"/>
  <c r="BS43" i="7" a="1"/>
  <c r="BS43" i="7" s="1"/>
  <c r="BR43" i="7" a="1"/>
  <c r="BR43" i="7" s="1"/>
  <c r="BS42" i="7" a="1"/>
  <c r="BS42" i="7" s="1"/>
  <c r="BR42" i="7" a="1"/>
  <c r="BR42" i="7" s="1"/>
  <c r="BS41" i="7" a="1"/>
  <c r="BS41" i="7" s="1"/>
  <c r="BR41" i="7" a="1"/>
  <c r="BR41" i="7" s="1"/>
  <c r="BS40" i="7" a="1"/>
  <c r="BS40" i="7" s="1"/>
  <c r="BR40" i="7" a="1"/>
  <c r="BR40" i="7" s="1"/>
  <c r="BS39" i="7" a="1"/>
  <c r="BS39" i="7" s="1"/>
  <c r="BR39" i="7" a="1"/>
  <c r="BR39" i="7" s="1"/>
  <c r="BS38" i="7" a="1"/>
  <c r="BS38" i="7" s="1"/>
  <c r="BR38" i="7" a="1"/>
  <c r="BR38" i="7" s="1"/>
  <c r="BS37" i="7" a="1"/>
  <c r="BS37" i="7" s="1"/>
  <c r="BR37" i="7" a="1"/>
  <c r="BR37" i="7" s="1"/>
  <c r="BS36" i="7" a="1"/>
  <c r="BS36" i="7" s="1"/>
  <c r="BR36" i="7" a="1"/>
  <c r="BR36" i="7" s="1"/>
  <c r="BS35" i="7" a="1"/>
  <c r="BS35" i="7" s="1"/>
  <c r="BR35" i="7" a="1"/>
  <c r="BR35" i="7" s="1"/>
  <c r="BS34" i="7" a="1"/>
  <c r="BS34" i="7" s="1"/>
  <c r="BR34" i="7" a="1"/>
  <c r="BR34" i="7" s="1"/>
  <c r="BS33" i="7" a="1"/>
  <c r="BS33" i="7" s="1"/>
  <c r="BR33" i="7" a="1"/>
  <c r="BR33" i="7" s="1"/>
  <c r="BS32" i="7" a="1"/>
  <c r="BS32" i="7" s="1"/>
  <c r="BR32" i="7" a="1"/>
  <c r="BR32" i="7" s="1"/>
  <c r="BS31" i="7" a="1"/>
  <c r="BS31" i="7" s="1"/>
  <c r="BR31" i="7" a="1"/>
  <c r="BR31" i="7" s="1"/>
  <c r="BS30" i="7" a="1"/>
  <c r="BS30" i="7" s="1"/>
  <c r="BR30" i="7" a="1"/>
  <c r="BR30" i="7" s="1"/>
  <c r="BS29" i="7" a="1"/>
  <c r="BS29" i="7" s="1"/>
  <c r="BR29" i="7" a="1"/>
  <c r="BR29" i="7" s="1"/>
  <c r="BS28" i="7" a="1"/>
  <c r="BS28" i="7" s="1"/>
  <c r="BR28" i="7" a="1"/>
  <c r="BR28" i="7" s="1"/>
  <c r="BS27" i="7" a="1"/>
  <c r="BS27" i="7" s="1"/>
  <c r="BR27" i="7" a="1"/>
  <c r="BR27" i="7" s="1"/>
  <c r="BS26" i="7" a="1"/>
  <c r="BS26" i="7" s="1"/>
  <c r="BR26" i="7" a="1"/>
  <c r="BR26" i="7" s="1"/>
  <c r="BS25" i="7" a="1"/>
  <c r="BS25" i="7" s="1"/>
  <c r="BR25" i="7" a="1"/>
  <c r="BR25" i="7" s="1"/>
  <c r="BS24" i="7" a="1"/>
  <c r="BS24" i="7" s="1"/>
  <c r="BR24" i="7" a="1"/>
  <c r="BR24" i="7" s="1"/>
  <c r="BS23" i="7" a="1"/>
  <c r="BS23" i="7" s="1"/>
  <c r="BR23" i="7" a="1"/>
  <c r="BR23" i="7" s="1"/>
  <c r="BS22" i="7" a="1"/>
  <c r="BS22" i="7" s="1"/>
  <c r="BR22" i="7" a="1"/>
  <c r="BR22" i="7" s="1"/>
  <c r="BS21" i="7" a="1"/>
  <c r="BS21" i="7" s="1"/>
  <c r="BR21" i="7" a="1"/>
  <c r="BR21" i="7" s="1"/>
  <c r="BS20" i="7" a="1"/>
  <c r="BS20" i="7" s="1"/>
  <c r="BR20" i="7" a="1"/>
  <c r="BR20" i="7" s="1"/>
  <c r="BS19" i="7" a="1"/>
  <c r="BS19" i="7" s="1"/>
  <c r="BR19" i="7" a="1"/>
  <c r="BR19" i="7" s="1"/>
  <c r="BS18" i="7" a="1"/>
  <c r="BS18" i="7" s="1"/>
  <c r="BR18" i="7" a="1"/>
  <c r="BR18" i="7" s="1"/>
  <c r="BS17" i="7" a="1"/>
  <c r="BS17" i="7" s="1"/>
  <c r="BR17" i="7" a="1"/>
  <c r="BR17" i="7" s="1"/>
  <c r="BS16" i="7" a="1"/>
  <c r="BS16" i="7" s="1"/>
  <c r="BR16" i="7" a="1"/>
  <c r="BR16" i="7" s="1"/>
  <c r="BS15" i="7" a="1"/>
  <c r="BS15" i="7" s="1"/>
  <c r="BR15" i="7" a="1"/>
  <c r="BR15" i="7" s="1"/>
  <c r="BS14" i="7" a="1"/>
  <c r="BS14" i="7" s="1"/>
  <c r="BR14" i="7" a="1"/>
  <c r="BR14" i="7" s="1"/>
  <c r="BS13" i="7" a="1"/>
  <c r="BS13" i="7" s="1"/>
  <c r="BR13" i="7" a="1"/>
  <c r="BR13" i="7" s="1"/>
  <c r="BS12" i="7" a="1"/>
  <c r="BS12" i="7" s="1"/>
  <c r="BR12" i="7" a="1"/>
  <c r="BR12" i="7" s="1"/>
  <c r="BS11" i="7" a="1"/>
  <c r="BS11" i="7" s="1"/>
  <c r="BR11" i="7" a="1"/>
  <c r="BR11" i="7" s="1"/>
  <c r="BS10" i="7" a="1"/>
  <c r="BS10" i="7" s="1"/>
  <c r="BR10" i="7" a="1"/>
  <c r="BR10" i="7" s="1"/>
  <c r="BS9" i="7" a="1"/>
  <c r="BS9" i="7" s="1"/>
  <c r="BR9" i="7" a="1"/>
  <c r="BR9" i="7" s="1"/>
  <c r="BS8" i="7" a="1"/>
  <c r="BS8" i="7" s="1"/>
  <c r="BR8" i="7" a="1"/>
  <c r="BR8" i="7" s="1"/>
  <c r="BS7" i="7" a="1"/>
  <c r="BS7" i="7" s="1"/>
  <c r="BR7" i="7" a="1"/>
  <c r="BR7" i="7" s="1"/>
  <c r="BS6" i="7" a="1"/>
  <c r="BS6" i="7" s="1"/>
  <c r="BR6" i="7" a="1"/>
  <c r="BR6" i="7" s="1"/>
  <c r="BM888" i="7" a="1"/>
  <c r="BM888" i="7" s="1"/>
  <c r="BL888" i="7" a="1"/>
  <c r="BL888" i="7" s="1"/>
  <c r="BM887" i="7" a="1"/>
  <c r="BM887" i="7" s="1"/>
  <c r="BL887" i="7" a="1"/>
  <c r="BL887" i="7" s="1"/>
  <c r="BM886" i="7" a="1"/>
  <c r="BM886" i="7" s="1"/>
  <c r="BL886" i="7" a="1"/>
  <c r="BL886" i="7" s="1"/>
  <c r="BM885" i="7" a="1"/>
  <c r="BM885" i="7" s="1"/>
  <c r="BL885" i="7" a="1"/>
  <c r="BL885" i="7" s="1"/>
  <c r="BM884" i="7" a="1"/>
  <c r="BM884" i="7" s="1"/>
  <c r="BL884" i="7" a="1"/>
  <c r="BL884" i="7" s="1"/>
  <c r="BM883" i="7" a="1"/>
  <c r="BM883" i="7" s="1"/>
  <c r="BL883" i="7" a="1"/>
  <c r="BL883" i="7" s="1"/>
  <c r="BM882" i="7" a="1"/>
  <c r="BM882" i="7" s="1"/>
  <c r="BL882" i="7" a="1"/>
  <c r="BL882" i="7" s="1"/>
  <c r="BM881" i="7" a="1"/>
  <c r="BM881" i="7" s="1"/>
  <c r="BL881" i="7" a="1"/>
  <c r="BL881" i="7" s="1"/>
  <c r="BM880" i="7" a="1"/>
  <c r="BM880" i="7" s="1"/>
  <c r="BL880" i="7" a="1"/>
  <c r="BL880" i="7" s="1"/>
  <c r="BM879" i="7" a="1"/>
  <c r="BM879" i="7" s="1"/>
  <c r="BL879" i="7" a="1"/>
  <c r="BL879" i="7" s="1"/>
  <c r="BM878" i="7" a="1"/>
  <c r="BM878" i="7" s="1"/>
  <c r="BL878" i="7" a="1"/>
  <c r="BL878" i="7" s="1"/>
  <c r="BM877" i="7" a="1"/>
  <c r="BM877" i="7" s="1"/>
  <c r="BL877" i="7" a="1"/>
  <c r="BL877" i="7" s="1"/>
  <c r="BM876" i="7" a="1"/>
  <c r="BM876" i="7" s="1"/>
  <c r="BL876" i="7" a="1"/>
  <c r="BL876" i="7" s="1"/>
  <c r="BM875" i="7" a="1"/>
  <c r="BM875" i="7" s="1"/>
  <c r="BL875" i="7" a="1"/>
  <c r="BL875" i="7" s="1"/>
  <c r="BM874" i="7" a="1"/>
  <c r="BM874" i="7" s="1"/>
  <c r="BL874" i="7" a="1"/>
  <c r="BL874" i="7" s="1"/>
  <c r="BM873" i="7" a="1"/>
  <c r="BM873" i="7" s="1"/>
  <c r="BL873" i="7" a="1"/>
  <c r="BL873" i="7" s="1"/>
  <c r="BM872" i="7" a="1"/>
  <c r="BM872" i="7" s="1"/>
  <c r="BL872" i="7" a="1"/>
  <c r="BL872" i="7" s="1"/>
  <c r="BM871" i="7" a="1"/>
  <c r="BM871" i="7" s="1"/>
  <c r="BL871" i="7" a="1"/>
  <c r="BL871" i="7" s="1"/>
  <c r="BM870" i="7" a="1"/>
  <c r="BM870" i="7" s="1"/>
  <c r="BL870" i="7" a="1"/>
  <c r="BL870" i="7" s="1"/>
  <c r="BM869" i="7" a="1"/>
  <c r="BM869" i="7" s="1"/>
  <c r="BL869" i="7" a="1"/>
  <c r="BL869" i="7" s="1"/>
  <c r="BM868" i="7" a="1"/>
  <c r="BM868" i="7" s="1"/>
  <c r="BL868" i="7" a="1"/>
  <c r="BL868" i="7" s="1"/>
  <c r="BM867" i="7" a="1"/>
  <c r="BM867" i="7" s="1"/>
  <c r="BL867" i="7" a="1"/>
  <c r="BL867" i="7" s="1"/>
  <c r="BM866" i="7" a="1"/>
  <c r="BM866" i="7" s="1"/>
  <c r="BL866" i="7" a="1"/>
  <c r="BL866" i="7" s="1"/>
  <c r="BM865" i="7" a="1"/>
  <c r="BM865" i="7" s="1"/>
  <c r="BL865" i="7" a="1"/>
  <c r="BL865" i="7" s="1"/>
  <c r="BM864" i="7" a="1"/>
  <c r="BM864" i="7" s="1"/>
  <c r="BL864" i="7" a="1"/>
  <c r="BL864" i="7" s="1"/>
  <c r="BM863" i="7" a="1"/>
  <c r="BM863" i="7" s="1"/>
  <c r="BL863" i="7" a="1"/>
  <c r="BL863" i="7" s="1"/>
  <c r="BM862" i="7" a="1"/>
  <c r="BM862" i="7" s="1"/>
  <c r="BL862" i="7" a="1"/>
  <c r="BL862" i="7" s="1"/>
  <c r="BM861" i="7" a="1"/>
  <c r="BM861" i="7" s="1"/>
  <c r="BL861" i="7" a="1"/>
  <c r="BL861" i="7" s="1"/>
  <c r="BM860" i="7" a="1"/>
  <c r="BM860" i="7" s="1"/>
  <c r="BL860" i="7" a="1"/>
  <c r="BL860" i="7" s="1"/>
  <c r="BM859" i="7" a="1"/>
  <c r="BM859" i="7" s="1"/>
  <c r="BL859" i="7" a="1"/>
  <c r="BL859" i="7" s="1"/>
  <c r="BM858" i="7" a="1"/>
  <c r="BM858" i="7" s="1"/>
  <c r="BL858" i="7" a="1"/>
  <c r="BL858" i="7" s="1"/>
  <c r="BM857" i="7" a="1"/>
  <c r="BM857" i="7" s="1"/>
  <c r="BL857" i="7" a="1"/>
  <c r="BL857" i="7" s="1"/>
  <c r="BM856" i="7" a="1"/>
  <c r="BM856" i="7" s="1"/>
  <c r="BL856" i="7" a="1"/>
  <c r="BL856" i="7" s="1"/>
  <c r="BM855" i="7" a="1"/>
  <c r="BM855" i="7" s="1"/>
  <c r="BL855" i="7" a="1"/>
  <c r="BL855" i="7" s="1"/>
  <c r="BM854" i="7" a="1"/>
  <c r="BM854" i="7" s="1"/>
  <c r="BL854" i="7" a="1"/>
  <c r="BL854" i="7" s="1"/>
  <c r="BM853" i="7" a="1"/>
  <c r="BM853" i="7" s="1"/>
  <c r="BL853" i="7" a="1"/>
  <c r="BL853" i="7" s="1"/>
  <c r="BM852" i="7" a="1"/>
  <c r="BM852" i="7" s="1"/>
  <c r="BL852" i="7" a="1"/>
  <c r="BL852" i="7" s="1"/>
  <c r="BM851" i="7" a="1"/>
  <c r="BM851" i="7" s="1"/>
  <c r="BL851" i="7" a="1"/>
  <c r="BL851" i="7" s="1"/>
  <c r="BM850" i="7" a="1"/>
  <c r="BM850" i="7" s="1"/>
  <c r="BL850" i="7" a="1"/>
  <c r="BL850" i="7" s="1"/>
  <c r="BM849" i="7" a="1"/>
  <c r="BM849" i="7" s="1"/>
  <c r="BL849" i="7" a="1"/>
  <c r="BL849" i="7" s="1"/>
  <c r="BM848" i="7" a="1"/>
  <c r="BM848" i="7" s="1"/>
  <c r="BL848" i="7" a="1"/>
  <c r="BL848" i="7" s="1"/>
  <c r="BM847" i="7" a="1"/>
  <c r="BM847" i="7" s="1"/>
  <c r="BL847" i="7" a="1"/>
  <c r="BL847" i="7" s="1"/>
  <c r="BM846" i="7" a="1"/>
  <c r="BM846" i="7" s="1"/>
  <c r="BL846" i="7" a="1"/>
  <c r="BL846" i="7" s="1"/>
  <c r="BM845" i="7" a="1"/>
  <c r="BM845" i="7" s="1"/>
  <c r="BL845" i="7" a="1"/>
  <c r="BL845" i="7" s="1"/>
  <c r="BM844" i="7" a="1"/>
  <c r="BM844" i="7" s="1"/>
  <c r="BL844" i="7" a="1"/>
  <c r="BL844" i="7" s="1"/>
  <c r="BM843" i="7" a="1"/>
  <c r="BM843" i="7" s="1"/>
  <c r="BL843" i="7" a="1"/>
  <c r="BL843" i="7" s="1"/>
  <c r="BM842" i="7" a="1"/>
  <c r="BM842" i="7" s="1"/>
  <c r="BL842" i="7" a="1"/>
  <c r="BL842" i="7" s="1"/>
  <c r="BM841" i="7" a="1"/>
  <c r="BM841" i="7" s="1"/>
  <c r="BL841" i="7" a="1"/>
  <c r="BL841" i="7" s="1"/>
  <c r="BM840" i="7" a="1"/>
  <c r="BM840" i="7" s="1"/>
  <c r="BL840" i="7" a="1"/>
  <c r="BL840" i="7" s="1"/>
  <c r="BM839" i="7" a="1"/>
  <c r="BM839" i="7" s="1"/>
  <c r="BL839" i="7" a="1"/>
  <c r="BL839" i="7" s="1"/>
  <c r="BM838" i="7" a="1"/>
  <c r="BM838" i="7" s="1"/>
  <c r="BL838" i="7" a="1"/>
  <c r="BL838" i="7" s="1"/>
  <c r="BM837" i="7" a="1"/>
  <c r="BM837" i="7" s="1"/>
  <c r="BL837" i="7" a="1"/>
  <c r="BL837" i="7" s="1"/>
  <c r="BM836" i="7" a="1"/>
  <c r="BM836" i="7" s="1"/>
  <c r="BL836" i="7" a="1"/>
  <c r="BL836" i="7" s="1"/>
  <c r="BM835" i="7" a="1"/>
  <c r="BM835" i="7" s="1"/>
  <c r="BL835" i="7" a="1"/>
  <c r="BL835" i="7" s="1"/>
  <c r="BM834" i="7" a="1"/>
  <c r="BM834" i="7" s="1"/>
  <c r="BL834" i="7" a="1"/>
  <c r="BL834" i="7" s="1"/>
  <c r="BM833" i="7" a="1"/>
  <c r="BM833" i="7" s="1"/>
  <c r="BL833" i="7" a="1"/>
  <c r="BL833" i="7" s="1"/>
  <c r="BM832" i="7" a="1"/>
  <c r="BM832" i="7" s="1"/>
  <c r="BL832" i="7" a="1"/>
  <c r="BL832" i="7" s="1"/>
  <c r="BM831" i="7" a="1"/>
  <c r="BM831" i="7" s="1"/>
  <c r="BL831" i="7" a="1"/>
  <c r="BL831" i="7" s="1"/>
  <c r="BM830" i="7" a="1"/>
  <c r="BM830" i="7" s="1"/>
  <c r="BL830" i="7" a="1"/>
  <c r="BL830" i="7" s="1"/>
  <c r="BM829" i="7" a="1"/>
  <c r="BM829" i="7" s="1"/>
  <c r="BL829" i="7" a="1"/>
  <c r="BL829" i="7" s="1"/>
  <c r="BM828" i="7" a="1"/>
  <c r="BM828" i="7" s="1"/>
  <c r="BL828" i="7" a="1"/>
  <c r="BL828" i="7" s="1"/>
  <c r="BM827" i="7" a="1"/>
  <c r="BM827" i="7" s="1"/>
  <c r="BL827" i="7" a="1"/>
  <c r="BL827" i="7" s="1"/>
  <c r="BM826" i="7" a="1"/>
  <c r="BM826" i="7" s="1"/>
  <c r="BL826" i="7" a="1"/>
  <c r="BL826" i="7" s="1"/>
  <c r="BM825" i="7" a="1"/>
  <c r="BM825" i="7" s="1"/>
  <c r="BL825" i="7" a="1"/>
  <c r="BL825" i="7" s="1"/>
  <c r="BM824" i="7" a="1"/>
  <c r="BM824" i="7" s="1"/>
  <c r="BL824" i="7" a="1"/>
  <c r="BL824" i="7" s="1"/>
  <c r="BM823" i="7" a="1"/>
  <c r="BM823" i="7" s="1"/>
  <c r="BL823" i="7" a="1"/>
  <c r="BL823" i="7" s="1"/>
  <c r="BM822" i="7" a="1"/>
  <c r="BM822" i="7" s="1"/>
  <c r="BL822" i="7" a="1"/>
  <c r="BL822" i="7" s="1"/>
  <c r="BM821" i="7" a="1"/>
  <c r="BM821" i="7" s="1"/>
  <c r="BL821" i="7" a="1"/>
  <c r="BL821" i="7" s="1"/>
  <c r="BM820" i="7" a="1"/>
  <c r="BM820" i="7" s="1"/>
  <c r="BL820" i="7" a="1"/>
  <c r="BL820" i="7" s="1"/>
  <c r="BM819" i="7" a="1"/>
  <c r="BM819" i="7" s="1"/>
  <c r="BL819" i="7" a="1"/>
  <c r="BL819" i="7" s="1"/>
  <c r="BM818" i="7" a="1"/>
  <c r="BM818" i="7" s="1"/>
  <c r="BL818" i="7" a="1"/>
  <c r="BL818" i="7" s="1"/>
  <c r="BM817" i="7" a="1"/>
  <c r="BM817" i="7" s="1"/>
  <c r="BL817" i="7" a="1"/>
  <c r="BL817" i="7" s="1"/>
  <c r="BM816" i="7" a="1"/>
  <c r="BM816" i="7" s="1"/>
  <c r="BL816" i="7" a="1"/>
  <c r="BL816" i="7" s="1"/>
  <c r="BM815" i="7" a="1"/>
  <c r="BM815" i="7" s="1"/>
  <c r="BL815" i="7" a="1"/>
  <c r="BL815" i="7" s="1"/>
  <c r="BM814" i="7" a="1"/>
  <c r="BM814" i="7" s="1"/>
  <c r="BL814" i="7" a="1"/>
  <c r="BL814" i="7" s="1"/>
  <c r="BM813" i="7" a="1"/>
  <c r="BM813" i="7" s="1"/>
  <c r="BL813" i="7" a="1"/>
  <c r="BL813" i="7" s="1"/>
  <c r="BM812" i="7" a="1"/>
  <c r="BM812" i="7" s="1"/>
  <c r="BL812" i="7" a="1"/>
  <c r="BL812" i="7" s="1"/>
  <c r="BM811" i="7" a="1"/>
  <c r="BM811" i="7" s="1"/>
  <c r="BL811" i="7" a="1"/>
  <c r="BL811" i="7" s="1"/>
  <c r="BM810" i="7" a="1"/>
  <c r="BM810" i="7" s="1"/>
  <c r="BL810" i="7" a="1"/>
  <c r="BL810" i="7" s="1"/>
  <c r="BM809" i="7" a="1"/>
  <c r="BM809" i="7" s="1"/>
  <c r="BL809" i="7" a="1"/>
  <c r="BL809" i="7" s="1"/>
  <c r="BM808" i="7" a="1"/>
  <c r="BM808" i="7" s="1"/>
  <c r="BL808" i="7" a="1"/>
  <c r="BL808" i="7" s="1"/>
  <c r="BM804" i="7" a="1"/>
  <c r="BM804" i="7" s="1"/>
  <c r="BL804" i="7" a="1"/>
  <c r="BL804" i="7" s="1"/>
  <c r="BM803" i="7" a="1"/>
  <c r="BM803" i="7" s="1"/>
  <c r="BL803" i="7" a="1"/>
  <c r="BL803" i="7" s="1"/>
  <c r="BM802" i="7" a="1"/>
  <c r="BM802" i="7" s="1"/>
  <c r="BL802" i="7" a="1"/>
  <c r="BL802" i="7" s="1"/>
  <c r="BM801" i="7" a="1"/>
  <c r="BM801" i="7" s="1"/>
  <c r="BL801" i="7" a="1"/>
  <c r="BL801" i="7" s="1"/>
  <c r="BM800" i="7" a="1"/>
  <c r="BM800" i="7" s="1"/>
  <c r="BL800" i="7" a="1"/>
  <c r="BL800" i="7" s="1"/>
  <c r="BM799" i="7" a="1"/>
  <c r="BM799" i="7" s="1"/>
  <c r="BL799" i="7" a="1"/>
  <c r="BL799" i="7" s="1"/>
  <c r="BM798" i="7" a="1"/>
  <c r="BM798" i="7" s="1"/>
  <c r="BL798" i="7" a="1"/>
  <c r="BL798" i="7" s="1"/>
  <c r="BM797" i="7" a="1"/>
  <c r="BM797" i="7" s="1"/>
  <c r="BL797" i="7" a="1"/>
  <c r="BL797" i="7" s="1"/>
  <c r="BM796" i="7" a="1"/>
  <c r="BM796" i="7" s="1"/>
  <c r="BL796" i="7" a="1"/>
  <c r="BL796" i="7" s="1"/>
  <c r="BM795" i="7" a="1"/>
  <c r="BM795" i="7" s="1"/>
  <c r="BL795" i="7" a="1"/>
  <c r="BL795" i="7" s="1"/>
  <c r="BM794" i="7" a="1"/>
  <c r="BM794" i="7" s="1"/>
  <c r="BL794" i="7" a="1"/>
  <c r="BL794" i="7" s="1"/>
  <c r="BM793" i="7" a="1"/>
  <c r="BM793" i="7" s="1"/>
  <c r="BL793" i="7" a="1"/>
  <c r="BL793" i="7" s="1"/>
  <c r="BM792" i="7" a="1"/>
  <c r="BM792" i="7" s="1"/>
  <c r="BL792" i="7" a="1"/>
  <c r="BL792" i="7" s="1"/>
  <c r="BM791" i="7" a="1"/>
  <c r="BM791" i="7" s="1"/>
  <c r="BL791" i="7" a="1"/>
  <c r="BL791" i="7" s="1"/>
  <c r="BM790" i="7" a="1"/>
  <c r="BM790" i="7" s="1"/>
  <c r="BL790" i="7" a="1"/>
  <c r="BL790" i="7" s="1"/>
  <c r="BM789" i="7" a="1"/>
  <c r="BM789" i="7" s="1"/>
  <c r="BL789" i="7" a="1"/>
  <c r="BL789" i="7" s="1"/>
  <c r="BM788" i="7" a="1"/>
  <c r="BM788" i="7" s="1"/>
  <c r="BL788" i="7" a="1"/>
  <c r="BL788" i="7" s="1"/>
  <c r="BM787" i="7" a="1"/>
  <c r="BM787" i="7" s="1"/>
  <c r="BL787" i="7" a="1"/>
  <c r="BL787" i="7" s="1"/>
  <c r="BM786" i="7" a="1"/>
  <c r="BM786" i="7" s="1"/>
  <c r="BL786" i="7" a="1"/>
  <c r="BL786" i="7" s="1"/>
  <c r="BM785" i="7" a="1"/>
  <c r="BM785" i="7" s="1"/>
  <c r="BL785" i="7" a="1"/>
  <c r="BL785" i="7" s="1"/>
  <c r="BM784" i="7" a="1"/>
  <c r="BM784" i="7" s="1"/>
  <c r="BL784" i="7" a="1"/>
  <c r="BL784" i="7" s="1"/>
  <c r="BM783" i="7" a="1"/>
  <c r="BM783" i="7" s="1"/>
  <c r="BL783" i="7" a="1"/>
  <c r="BL783" i="7" s="1"/>
  <c r="BM782" i="7" a="1"/>
  <c r="BM782" i="7" s="1"/>
  <c r="BL782" i="7" a="1"/>
  <c r="BL782" i="7" s="1"/>
  <c r="BM781" i="7" a="1"/>
  <c r="BM781" i="7" s="1"/>
  <c r="BL781" i="7" a="1"/>
  <c r="BL781" i="7" s="1"/>
  <c r="BM780" i="7" a="1"/>
  <c r="BM780" i="7" s="1"/>
  <c r="BL780" i="7" a="1"/>
  <c r="BL780" i="7" s="1"/>
  <c r="BM779" i="7" a="1"/>
  <c r="BM779" i="7" s="1"/>
  <c r="BL779" i="7" a="1"/>
  <c r="BL779" i="7" s="1"/>
  <c r="BM778" i="7" a="1"/>
  <c r="BM778" i="7" s="1"/>
  <c r="BL778" i="7" a="1"/>
  <c r="BL778" i="7" s="1"/>
  <c r="BM777" i="7" a="1"/>
  <c r="BM777" i="7" s="1"/>
  <c r="BL777" i="7" a="1"/>
  <c r="BL777" i="7" s="1"/>
  <c r="BM776" i="7" a="1"/>
  <c r="BM776" i="7" s="1"/>
  <c r="BL776" i="7" a="1"/>
  <c r="BL776" i="7" s="1"/>
  <c r="BM775" i="7" a="1"/>
  <c r="BM775" i="7" s="1"/>
  <c r="BL775" i="7" a="1"/>
  <c r="BL775" i="7" s="1"/>
  <c r="BM774" i="7" a="1"/>
  <c r="BM774" i="7" s="1"/>
  <c r="BL774" i="7" a="1"/>
  <c r="BL774" i="7" s="1"/>
  <c r="BM773" i="7" a="1"/>
  <c r="BM773" i="7" s="1"/>
  <c r="BL773" i="7" a="1"/>
  <c r="BL773" i="7" s="1"/>
  <c r="BM772" i="7" a="1"/>
  <c r="BM772" i="7" s="1"/>
  <c r="BL772" i="7" a="1"/>
  <c r="BL772" i="7" s="1"/>
  <c r="BM771" i="7" a="1"/>
  <c r="BM771" i="7" s="1"/>
  <c r="BL771" i="7" a="1"/>
  <c r="BL771" i="7" s="1"/>
  <c r="BM770" i="7" a="1"/>
  <c r="BM770" i="7" s="1"/>
  <c r="BL770" i="7" a="1"/>
  <c r="BL770" i="7" s="1"/>
  <c r="BM769" i="7" a="1"/>
  <c r="BM769" i="7" s="1"/>
  <c r="BL769" i="7" a="1"/>
  <c r="BL769" i="7" s="1"/>
  <c r="BM768" i="7" a="1"/>
  <c r="BM768" i="7" s="1"/>
  <c r="BL768" i="7" a="1"/>
  <c r="BL768" i="7" s="1"/>
  <c r="BM767" i="7" a="1"/>
  <c r="BM767" i="7" s="1"/>
  <c r="BL767" i="7" a="1"/>
  <c r="BL767" i="7" s="1"/>
  <c r="BM766" i="7" a="1"/>
  <c r="BM766" i="7" s="1"/>
  <c r="BL766" i="7" a="1"/>
  <c r="BL766" i="7" s="1"/>
  <c r="BM765" i="7" a="1"/>
  <c r="BM765" i="7" s="1"/>
  <c r="BL765" i="7" a="1"/>
  <c r="BL765" i="7" s="1"/>
  <c r="BM764" i="7" a="1"/>
  <c r="BM764" i="7" s="1"/>
  <c r="BL764" i="7" a="1"/>
  <c r="BL764" i="7" s="1"/>
  <c r="BM763" i="7" a="1"/>
  <c r="BM763" i="7" s="1"/>
  <c r="BL763" i="7" a="1"/>
  <c r="BL763" i="7" s="1"/>
  <c r="BM762" i="7" a="1"/>
  <c r="BM762" i="7" s="1"/>
  <c r="BL762" i="7" a="1"/>
  <c r="BL762" i="7" s="1"/>
  <c r="BM761" i="7" a="1"/>
  <c r="BM761" i="7" s="1"/>
  <c r="BL761" i="7" a="1"/>
  <c r="BL761" i="7" s="1"/>
  <c r="BM760" i="7" a="1"/>
  <c r="BM760" i="7" s="1"/>
  <c r="BL760" i="7" a="1"/>
  <c r="BL760" i="7" s="1"/>
  <c r="BM759" i="7" a="1"/>
  <c r="BM759" i="7" s="1"/>
  <c r="BL759" i="7" a="1"/>
  <c r="BL759" i="7" s="1"/>
  <c r="BM758" i="7" a="1"/>
  <c r="BM758" i="7" s="1"/>
  <c r="BL758" i="7" a="1"/>
  <c r="BL758" i="7" s="1"/>
  <c r="BM757" i="7" a="1"/>
  <c r="BM757" i="7" s="1"/>
  <c r="BL757" i="7" a="1"/>
  <c r="BL757" i="7" s="1"/>
  <c r="BM756" i="7" a="1"/>
  <c r="BM756" i="7" s="1"/>
  <c r="BL756" i="7" a="1"/>
  <c r="BL756" i="7" s="1"/>
  <c r="BM755" i="7" a="1"/>
  <c r="BM755" i="7" s="1"/>
  <c r="BL755" i="7" a="1"/>
  <c r="BL755" i="7" s="1"/>
  <c r="BM754" i="7" a="1"/>
  <c r="BM754" i="7" s="1"/>
  <c r="BL754" i="7" a="1"/>
  <c r="BL754" i="7" s="1"/>
  <c r="BM753" i="7" a="1"/>
  <c r="BM753" i="7" s="1"/>
  <c r="BL753" i="7" a="1"/>
  <c r="BL753" i="7" s="1"/>
  <c r="BM752" i="7" a="1"/>
  <c r="BM752" i="7" s="1"/>
  <c r="BL752" i="7" a="1"/>
  <c r="BL752" i="7" s="1"/>
  <c r="BM751" i="7" a="1"/>
  <c r="BM751" i="7" s="1"/>
  <c r="BL751" i="7" a="1"/>
  <c r="BL751" i="7" s="1"/>
  <c r="BM750" i="7" a="1"/>
  <c r="BM750" i="7" s="1"/>
  <c r="BL750" i="7" a="1"/>
  <c r="BL750" i="7" s="1"/>
  <c r="BM749" i="7" a="1"/>
  <c r="BM749" i="7" s="1"/>
  <c r="BL749" i="7" a="1"/>
  <c r="BL749" i="7" s="1"/>
  <c r="BM748" i="7" a="1"/>
  <c r="BM748" i="7" s="1"/>
  <c r="BL748" i="7" a="1"/>
  <c r="BL748" i="7" s="1"/>
  <c r="BM747" i="7" a="1"/>
  <c r="BM747" i="7" s="1"/>
  <c r="BL747" i="7" a="1"/>
  <c r="BL747" i="7" s="1"/>
  <c r="BM746" i="7" a="1"/>
  <c r="BM746" i="7" s="1"/>
  <c r="BL746" i="7" a="1"/>
  <c r="BL746" i="7" s="1"/>
  <c r="BM745" i="7" a="1"/>
  <c r="BM745" i="7" s="1"/>
  <c r="BL745" i="7" a="1"/>
  <c r="BL745" i="7" s="1"/>
  <c r="BM744" i="7" a="1"/>
  <c r="BM744" i="7" s="1"/>
  <c r="BL744" i="7" a="1"/>
  <c r="BL744" i="7" s="1"/>
  <c r="BM743" i="7" a="1"/>
  <c r="BM743" i="7" s="1"/>
  <c r="BL743" i="7" a="1"/>
  <c r="BL743" i="7" s="1"/>
  <c r="BM742" i="7" a="1"/>
  <c r="BM742" i="7" s="1"/>
  <c r="BL742" i="7" a="1"/>
  <c r="BL742" i="7" s="1"/>
  <c r="BM741" i="7" a="1"/>
  <c r="BM741" i="7" s="1"/>
  <c r="BL741" i="7" a="1"/>
  <c r="BL741" i="7" s="1"/>
  <c r="BM740" i="7" a="1"/>
  <c r="BM740" i="7" s="1"/>
  <c r="BL740" i="7" a="1"/>
  <c r="BL740" i="7" s="1"/>
  <c r="BM739" i="7" a="1"/>
  <c r="BM739" i="7" s="1"/>
  <c r="BL739" i="7" a="1"/>
  <c r="BL739" i="7" s="1"/>
  <c r="BM738" i="7" a="1"/>
  <c r="BM738" i="7" s="1"/>
  <c r="BL738" i="7" a="1"/>
  <c r="BL738" i="7" s="1"/>
  <c r="BM737" i="7" a="1"/>
  <c r="BM737" i="7" s="1"/>
  <c r="BL737" i="7" a="1"/>
  <c r="BL737" i="7" s="1"/>
  <c r="BM736" i="7" a="1"/>
  <c r="BM736" i="7" s="1"/>
  <c r="BL736" i="7" a="1"/>
  <c r="BL736" i="7" s="1"/>
  <c r="BM735" i="7" a="1"/>
  <c r="BM735" i="7" s="1"/>
  <c r="BL735" i="7" a="1"/>
  <c r="BL735" i="7" s="1"/>
  <c r="BM734" i="7" a="1"/>
  <c r="BM734" i="7" s="1"/>
  <c r="BL734" i="7" a="1"/>
  <c r="BL734" i="7" s="1"/>
  <c r="BM733" i="7" a="1"/>
  <c r="BM733" i="7" s="1"/>
  <c r="BL733" i="7" a="1"/>
  <c r="BL733" i="7" s="1"/>
  <c r="BM732" i="7" a="1"/>
  <c r="BM732" i="7" s="1"/>
  <c r="BL732" i="7" a="1"/>
  <c r="BL732" i="7" s="1"/>
  <c r="BM731" i="7" a="1"/>
  <c r="BM731" i="7" s="1"/>
  <c r="BL731" i="7" a="1"/>
  <c r="BL731" i="7" s="1"/>
  <c r="BM727" i="7" a="1"/>
  <c r="BM727" i="7" s="1"/>
  <c r="BL727" i="7" a="1"/>
  <c r="BL727" i="7" s="1"/>
  <c r="BM726" i="7" a="1"/>
  <c r="BM726" i="7" s="1"/>
  <c r="BL726" i="7" a="1"/>
  <c r="BL726" i="7" s="1"/>
  <c r="BM725" i="7" a="1"/>
  <c r="BM725" i="7" s="1"/>
  <c r="BL725" i="7" a="1"/>
  <c r="BL725" i="7" s="1"/>
  <c r="BM724" i="7" a="1"/>
  <c r="BM724" i="7" s="1"/>
  <c r="BL724" i="7" a="1"/>
  <c r="BL724" i="7" s="1"/>
  <c r="BM723" i="7" a="1"/>
  <c r="BM723" i="7" s="1"/>
  <c r="BL723" i="7" a="1"/>
  <c r="BL723" i="7" s="1"/>
  <c r="BM722" i="7" a="1"/>
  <c r="BM722" i="7" s="1"/>
  <c r="BL722" i="7" a="1"/>
  <c r="BL722" i="7" s="1"/>
  <c r="BM721" i="7" a="1"/>
  <c r="BM721" i="7" s="1"/>
  <c r="BL721" i="7" a="1"/>
  <c r="BL721" i="7" s="1"/>
  <c r="BM720" i="7" a="1"/>
  <c r="BM720" i="7" s="1"/>
  <c r="BL720" i="7" a="1"/>
  <c r="BL720" i="7" s="1"/>
  <c r="BM719" i="7" a="1"/>
  <c r="BM719" i="7" s="1"/>
  <c r="BL719" i="7" a="1"/>
  <c r="BL719" i="7" s="1"/>
  <c r="BM718" i="7" a="1"/>
  <c r="BM718" i="7" s="1"/>
  <c r="BL718" i="7" a="1"/>
  <c r="BL718" i="7" s="1"/>
  <c r="BM717" i="7" a="1"/>
  <c r="BM717" i="7" s="1"/>
  <c r="BL717" i="7" a="1"/>
  <c r="BL717" i="7" s="1"/>
  <c r="BM716" i="7" a="1"/>
  <c r="BM716" i="7" s="1"/>
  <c r="BL716" i="7" a="1"/>
  <c r="BL716" i="7" s="1"/>
  <c r="BM715" i="7" a="1"/>
  <c r="BM715" i="7" s="1"/>
  <c r="BL715" i="7" a="1"/>
  <c r="BL715" i="7" s="1"/>
  <c r="BM714" i="7" a="1"/>
  <c r="BM714" i="7" s="1"/>
  <c r="BL714" i="7" a="1"/>
  <c r="BL714" i="7" s="1"/>
  <c r="BM713" i="7" a="1"/>
  <c r="BM713" i="7" s="1"/>
  <c r="BL713" i="7" a="1"/>
  <c r="BL713" i="7" s="1"/>
  <c r="BM712" i="7" a="1"/>
  <c r="BM712" i="7" s="1"/>
  <c r="BL712" i="7" a="1"/>
  <c r="BL712" i="7" s="1"/>
  <c r="BM711" i="7" a="1"/>
  <c r="BM711" i="7" s="1"/>
  <c r="BL711" i="7" a="1"/>
  <c r="BL711" i="7" s="1"/>
  <c r="BM710" i="7" a="1"/>
  <c r="BM710" i="7" s="1"/>
  <c r="BL710" i="7" a="1"/>
  <c r="BL710" i="7" s="1"/>
  <c r="BM709" i="7" a="1"/>
  <c r="BM709" i="7" s="1"/>
  <c r="BL709" i="7" a="1"/>
  <c r="BL709" i="7" s="1"/>
  <c r="BM708" i="7" a="1"/>
  <c r="BM708" i="7" s="1"/>
  <c r="BL708" i="7" a="1"/>
  <c r="BL708" i="7" s="1"/>
  <c r="BM707" i="7" a="1"/>
  <c r="BM707" i="7" s="1"/>
  <c r="BL707" i="7" a="1"/>
  <c r="BL707" i="7" s="1"/>
  <c r="BM706" i="7" a="1"/>
  <c r="BM706" i="7" s="1"/>
  <c r="BL706" i="7" a="1"/>
  <c r="BL706" i="7" s="1"/>
  <c r="BM705" i="7" a="1"/>
  <c r="BM705" i="7" s="1"/>
  <c r="BL705" i="7" a="1"/>
  <c r="BL705" i="7" s="1"/>
  <c r="BM704" i="7" a="1"/>
  <c r="BM704" i="7" s="1"/>
  <c r="BL704" i="7" a="1"/>
  <c r="BL704" i="7" s="1"/>
  <c r="BM703" i="7" a="1"/>
  <c r="BM703" i="7" s="1"/>
  <c r="BL703" i="7" a="1"/>
  <c r="BL703" i="7" s="1"/>
  <c r="BM702" i="7" a="1"/>
  <c r="BM702" i="7" s="1"/>
  <c r="BL702" i="7" a="1"/>
  <c r="BL702" i="7" s="1"/>
  <c r="BM701" i="7" a="1"/>
  <c r="BM701" i="7" s="1"/>
  <c r="BL701" i="7" a="1"/>
  <c r="BL701" i="7" s="1"/>
  <c r="BM700" i="7" a="1"/>
  <c r="BM700" i="7" s="1"/>
  <c r="BL700" i="7" a="1"/>
  <c r="BL700" i="7" s="1"/>
  <c r="BM699" i="7" a="1"/>
  <c r="BM699" i="7" s="1"/>
  <c r="BL699" i="7" a="1"/>
  <c r="BL699" i="7" s="1"/>
  <c r="BM698" i="7" a="1"/>
  <c r="BM698" i="7" s="1"/>
  <c r="BL698" i="7" a="1"/>
  <c r="BL698" i="7" s="1"/>
  <c r="BM697" i="7" a="1"/>
  <c r="BM697" i="7" s="1"/>
  <c r="BL697" i="7" a="1"/>
  <c r="BL697" i="7" s="1"/>
  <c r="BM696" i="7" a="1"/>
  <c r="BM696" i="7" s="1"/>
  <c r="BL696" i="7" a="1"/>
  <c r="BL696" i="7" s="1"/>
  <c r="BM695" i="7" a="1"/>
  <c r="BM695" i="7" s="1"/>
  <c r="BL695" i="7" a="1"/>
  <c r="BL695" i="7" s="1"/>
  <c r="BM694" i="7" a="1"/>
  <c r="BM694" i="7" s="1"/>
  <c r="BL694" i="7" a="1"/>
  <c r="BL694" i="7" s="1"/>
  <c r="BM693" i="7" a="1"/>
  <c r="BM693" i="7" s="1"/>
  <c r="BL693" i="7" a="1"/>
  <c r="BL693" i="7" s="1"/>
  <c r="BM692" i="7" a="1"/>
  <c r="BM692" i="7" s="1"/>
  <c r="BL692" i="7" a="1"/>
  <c r="BL692" i="7" s="1"/>
  <c r="BM691" i="7" a="1"/>
  <c r="BM691" i="7" s="1"/>
  <c r="BL691" i="7" a="1"/>
  <c r="BL691" i="7" s="1"/>
  <c r="BM690" i="7" a="1"/>
  <c r="BM690" i="7" s="1"/>
  <c r="BL690" i="7" a="1"/>
  <c r="BL690" i="7" s="1"/>
  <c r="BM689" i="7" a="1"/>
  <c r="BM689" i="7" s="1"/>
  <c r="BL689" i="7" a="1"/>
  <c r="BL689" i="7" s="1"/>
  <c r="BM688" i="7" a="1"/>
  <c r="BM688" i="7" s="1"/>
  <c r="BL688" i="7" a="1"/>
  <c r="BL688" i="7" s="1"/>
  <c r="BM687" i="7" a="1"/>
  <c r="BM687" i="7" s="1"/>
  <c r="BL687" i="7" a="1"/>
  <c r="BL687" i="7" s="1"/>
  <c r="BM686" i="7" a="1"/>
  <c r="BM686" i="7" s="1"/>
  <c r="BL686" i="7" a="1"/>
  <c r="BL686" i="7" s="1"/>
  <c r="BM685" i="7" a="1"/>
  <c r="BM685" i="7" s="1"/>
  <c r="BL685" i="7" a="1"/>
  <c r="BL685" i="7" s="1"/>
  <c r="BM684" i="7" a="1"/>
  <c r="BM684" i="7" s="1"/>
  <c r="BL684" i="7" a="1"/>
  <c r="BL684" i="7" s="1"/>
  <c r="BM683" i="7" a="1"/>
  <c r="BM683" i="7" s="1"/>
  <c r="BL683" i="7" a="1"/>
  <c r="BL683" i="7" s="1"/>
  <c r="BM682" i="7" a="1"/>
  <c r="BM682" i="7" s="1"/>
  <c r="BL682" i="7" a="1"/>
  <c r="BL682" i="7" s="1"/>
  <c r="BM681" i="7" a="1"/>
  <c r="BM681" i="7" s="1"/>
  <c r="BL681" i="7" a="1"/>
  <c r="BL681" i="7" s="1"/>
  <c r="BM680" i="7" a="1"/>
  <c r="BM680" i="7" s="1"/>
  <c r="BL680" i="7" a="1"/>
  <c r="BL680" i="7" s="1"/>
  <c r="BM679" i="7" a="1"/>
  <c r="BM679" i="7" s="1"/>
  <c r="BL679" i="7" a="1"/>
  <c r="BL679" i="7" s="1"/>
  <c r="BM678" i="7" a="1"/>
  <c r="BM678" i="7" s="1"/>
  <c r="BL678" i="7" a="1"/>
  <c r="BL678" i="7" s="1"/>
  <c r="BM677" i="7" a="1"/>
  <c r="BM677" i="7" s="1"/>
  <c r="BL677" i="7" a="1"/>
  <c r="BL677" i="7" s="1"/>
  <c r="BM676" i="7" a="1"/>
  <c r="BM676" i="7" s="1"/>
  <c r="BL676" i="7" a="1"/>
  <c r="BL676" i="7" s="1"/>
  <c r="BM675" i="7" a="1"/>
  <c r="BM675" i="7" s="1"/>
  <c r="BL675" i="7" a="1"/>
  <c r="BL675" i="7" s="1"/>
  <c r="BM674" i="7" a="1"/>
  <c r="BM674" i="7" s="1"/>
  <c r="BL674" i="7" a="1"/>
  <c r="BL674" i="7" s="1"/>
  <c r="BM673" i="7" a="1"/>
  <c r="BM673" i="7" s="1"/>
  <c r="BL673" i="7" a="1"/>
  <c r="BL673" i="7" s="1"/>
  <c r="BM672" i="7" a="1"/>
  <c r="BM672" i="7" s="1"/>
  <c r="BL672" i="7" a="1"/>
  <c r="BL672" i="7" s="1"/>
  <c r="BM671" i="7" a="1"/>
  <c r="BM671" i="7" s="1"/>
  <c r="BL671" i="7" a="1"/>
  <c r="BL671" i="7" s="1"/>
  <c r="BM670" i="7" a="1"/>
  <c r="BM670" i="7" s="1"/>
  <c r="BL670" i="7" a="1"/>
  <c r="BL670" i="7" s="1"/>
  <c r="BM669" i="7" a="1"/>
  <c r="BM669" i="7" s="1"/>
  <c r="BL669" i="7" a="1"/>
  <c r="BL669" i="7" s="1"/>
  <c r="BM668" i="7" a="1"/>
  <c r="BM668" i="7" s="1"/>
  <c r="BL668" i="7" a="1"/>
  <c r="BL668" i="7" s="1"/>
  <c r="BM667" i="7" a="1"/>
  <c r="BM667" i="7" s="1"/>
  <c r="BL667" i="7" a="1"/>
  <c r="BL667" i="7" s="1"/>
  <c r="BM666" i="7" a="1"/>
  <c r="BM666" i="7" s="1"/>
  <c r="BL666" i="7" a="1"/>
  <c r="BL666" i="7" s="1"/>
  <c r="BM665" i="7" a="1"/>
  <c r="BM665" i="7" s="1"/>
  <c r="BL665" i="7" a="1"/>
  <c r="BL665" i="7" s="1"/>
  <c r="BM664" i="7" a="1"/>
  <c r="BM664" i="7" s="1"/>
  <c r="BL664" i="7" a="1"/>
  <c r="BL664" i="7" s="1"/>
  <c r="BM660" i="7" a="1"/>
  <c r="BM660" i="7" s="1"/>
  <c r="BL660" i="7" a="1"/>
  <c r="BL660" i="7" s="1"/>
  <c r="BM659" i="7" a="1"/>
  <c r="BM659" i="7" s="1"/>
  <c r="BL659" i="7" a="1"/>
  <c r="BL659" i="7" s="1"/>
  <c r="BM658" i="7" a="1"/>
  <c r="BM658" i="7" s="1"/>
  <c r="BL658" i="7" a="1"/>
  <c r="BL658" i="7" s="1"/>
  <c r="BM657" i="7" a="1"/>
  <c r="BM657" i="7" s="1"/>
  <c r="BL657" i="7" a="1"/>
  <c r="BL657" i="7" s="1"/>
  <c r="BM656" i="7" a="1"/>
  <c r="BM656" i="7" s="1"/>
  <c r="BL656" i="7" a="1"/>
  <c r="BL656" i="7" s="1"/>
  <c r="BM655" i="7" a="1"/>
  <c r="BM655" i="7" s="1"/>
  <c r="BL655" i="7" a="1"/>
  <c r="BL655" i="7" s="1"/>
  <c r="BM654" i="7" a="1"/>
  <c r="BM654" i="7" s="1"/>
  <c r="BL654" i="7" a="1"/>
  <c r="BL654" i="7" s="1"/>
  <c r="BM653" i="7" a="1"/>
  <c r="BM653" i="7" s="1"/>
  <c r="BL653" i="7" a="1"/>
  <c r="BL653" i="7" s="1"/>
  <c r="BM652" i="7" a="1"/>
  <c r="BM652" i="7" s="1"/>
  <c r="BL652" i="7" a="1"/>
  <c r="BL652" i="7" s="1"/>
  <c r="BM651" i="7" a="1"/>
  <c r="BM651" i="7" s="1"/>
  <c r="BL651" i="7" a="1"/>
  <c r="BL651" i="7" s="1"/>
  <c r="BM650" i="7" a="1"/>
  <c r="BM650" i="7" s="1"/>
  <c r="BL650" i="7" a="1"/>
  <c r="BL650" i="7" s="1"/>
  <c r="BM649" i="7" a="1"/>
  <c r="BM649" i="7" s="1"/>
  <c r="BL649" i="7" a="1"/>
  <c r="BL649" i="7" s="1"/>
  <c r="BM648" i="7" a="1"/>
  <c r="BM648" i="7" s="1"/>
  <c r="BL648" i="7" a="1"/>
  <c r="BL648" i="7" s="1"/>
  <c r="BM647" i="7" a="1"/>
  <c r="BM647" i="7" s="1"/>
  <c r="BL647" i="7" a="1"/>
  <c r="BL647" i="7" s="1"/>
  <c r="BM646" i="7" a="1"/>
  <c r="BM646" i="7" s="1"/>
  <c r="BL646" i="7" a="1"/>
  <c r="BL646" i="7" s="1"/>
  <c r="BM645" i="7" a="1"/>
  <c r="BM645" i="7" s="1"/>
  <c r="BL645" i="7" a="1"/>
  <c r="BL645" i="7" s="1"/>
  <c r="BM644" i="7" a="1"/>
  <c r="BM644" i="7" s="1"/>
  <c r="BL644" i="7" a="1"/>
  <c r="BL644" i="7" s="1"/>
  <c r="BM643" i="7" a="1"/>
  <c r="BM643" i="7" s="1"/>
  <c r="BL643" i="7" a="1"/>
  <c r="BL643" i="7" s="1"/>
  <c r="BM642" i="7" a="1"/>
  <c r="BM642" i="7" s="1"/>
  <c r="BL642" i="7" a="1"/>
  <c r="BL642" i="7" s="1"/>
  <c r="BM641" i="7" a="1"/>
  <c r="BM641" i="7" s="1"/>
  <c r="BL641" i="7" a="1"/>
  <c r="BL641" i="7" s="1"/>
  <c r="BM640" i="7" a="1"/>
  <c r="BM640" i="7" s="1"/>
  <c r="BL640" i="7" a="1"/>
  <c r="BL640" i="7" s="1"/>
  <c r="BM639" i="7" a="1"/>
  <c r="BM639" i="7" s="1"/>
  <c r="BL639" i="7" a="1"/>
  <c r="BL639" i="7" s="1"/>
  <c r="BM638" i="7" a="1"/>
  <c r="BM638" i="7" s="1"/>
  <c r="BL638" i="7" a="1"/>
  <c r="BL638" i="7" s="1"/>
  <c r="BM637" i="7" a="1"/>
  <c r="BM637" i="7" s="1"/>
  <c r="BL637" i="7" a="1"/>
  <c r="BL637" i="7" s="1"/>
  <c r="BM636" i="7" a="1"/>
  <c r="BM636" i="7" s="1"/>
  <c r="BL636" i="7" a="1"/>
  <c r="BL636" i="7" s="1"/>
  <c r="BM635" i="7" a="1"/>
  <c r="BM635" i="7" s="1"/>
  <c r="BL635" i="7" a="1"/>
  <c r="BL635" i="7" s="1"/>
  <c r="BM634" i="7" a="1"/>
  <c r="BM634" i="7" s="1"/>
  <c r="BL634" i="7" a="1"/>
  <c r="BL634" i="7" s="1"/>
  <c r="BM633" i="7" a="1"/>
  <c r="BM633" i="7" s="1"/>
  <c r="BL633" i="7" a="1"/>
  <c r="BL633" i="7" s="1"/>
  <c r="BM632" i="7" a="1"/>
  <c r="BM632" i="7" s="1"/>
  <c r="BL632" i="7" a="1"/>
  <c r="BL632" i="7" s="1"/>
  <c r="BM631" i="7" a="1"/>
  <c r="BM631" i="7" s="1"/>
  <c r="BL631" i="7" a="1"/>
  <c r="BL631" i="7" s="1"/>
  <c r="BM630" i="7" a="1"/>
  <c r="BM630" i="7" s="1"/>
  <c r="BL630" i="7" a="1"/>
  <c r="BL630" i="7" s="1"/>
  <c r="BM629" i="7" a="1"/>
  <c r="BM629" i="7" s="1"/>
  <c r="BL629" i="7" a="1"/>
  <c r="BL629" i="7" s="1"/>
  <c r="BM628" i="7" a="1"/>
  <c r="BM628" i="7" s="1"/>
  <c r="BL628" i="7" a="1"/>
  <c r="BL628" i="7" s="1"/>
  <c r="BM627" i="7" a="1"/>
  <c r="BM627" i="7" s="1"/>
  <c r="BL627" i="7" a="1"/>
  <c r="BL627" i="7" s="1"/>
  <c r="BM626" i="7" a="1"/>
  <c r="BM626" i="7" s="1"/>
  <c r="BL626" i="7" a="1"/>
  <c r="BL626" i="7" s="1"/>
  <c r="BM625" i="7" a="1"/>
  <c r="BM625" i="7" s="1"/>
  <c r="BL625" i="7" a="1"/>
  <c r="BL625" i="7" s="1"/>
  <c r="BM624" i="7" a="1"/>
  <c r="BM624" i="7" s="1"/>
  <c r="BL624" i="7" a="1"/>
  <c r="BL624" i="7" s="1"/>
  <c r="BM623" i="7" a="1"/>
  <c r="BM623" i="7" s="1"/>
  <c r="BL623" i="7" a="1"/>
  <c r="BL623" i="7" s="1"/>
  <c r="BM622" i="7" a="1"/>
  <c r="BM622" i="7" s="1"/>
  <c r="BL622" i="7" a="1"/>
  <c r="BL622" i="7" s="1"/>
  <c r="BM621" i="7" a="1"/>
  <c r="BM621" i="7" s="1"/>
  <c r="BL621" i="7" a="1"/>
  <c r="BL621" i="7" s="1"/>
  <c r="BM620" i="7" a="1"/>
  <c r="BM620" i="7" s="1"/>
  <c r="BL620" i="7" a="1"/>
  <c r="BL620" i="7" s="1"/>
  <c r="BM619" i="7" a="1"/>
  <c r="BM619" i="7" s="1"/>
  <c r="BL619" i="7" a="1"/>
  <c r="BL619" i="7" s="1"/>
  <c r="BM618" i="7" a="1"/>
  <c r="BM618" i="7" s="1"/>
  <c r="BL618" i="7" a="1"/>
  <c r="BL618" i="7" s="1"/>
  <c r="BM617" i="7" a="1"/>
  <c r="BM617" i="7" s="1"/>
  <c r="BL617" i="7" a="1"/>
  <c r="BL617" i="7" s="1"/>
  <c r="BM616" i="7" a="1"/>
  <c r="BM616" i="7" s="1"/>
  <c r="BL616" i="7" a="1"/>
  <c r="BL616" i="7" s="1"/>
  <c r="BM615" i="7" a="1"/>
  <c r="BM615" i="7" s="1"/>
  <c r="BL615" i="7" a="1"/>
  <c r="BL615" i="7" s="1"/>
  <c r="BM614" i="7" a="1"/>
  <c r="BM614" i="7" s="1"/>
  <c r="BL614" i="7" a="1"/>
  <c r="BL614" i="7" s="1"/>
  <c r="BM613" i="7" a="1"/>
  <c r="BM613" i="7" s="1"/>
  <c r="BL613" i="7" a="1"/>
  <c r="BL613" i="7" s="1"/>
  <c r="BM612" i="7" a="1"/>
  <c r="BM612" i="7" s="1"/>
  <c r="BL612" i="7" a="1"/>
  <c r="BL612" i="7" s="1"/>
  <c r="BM611" i="7" a="1"/>
  <c r="BM611" i="7" s="1"/>
  <c r="BL611" i="7" a="1"/>
  <c r="BL611" i="7" s="1"/>
  <c r="BM610" i="7" a="1"/>
  <c r="BM610" i="7" s="1"/>
  <c r="BL610" i="7" a="1"/>
  <c r="BL610" i="7" s="1"/>
  <c r="BM609" i="7" a="1"/>
  <c r="BM609" i="7" s="1"/>
  <c r="BL609" i="7" a="1"/>
  <c r="BL609" i="7" s="1"/>
  <c r="BM608" i="7" a="1"/>
  <c r="BM608" i="7" s="1"/>
  <c r="BL608" i="7" a="1"/>
  <c r="BL608" i="7" s="1"/>
  <c r="BM607" i="7" a="1"/>
  <c r="BM607" i="7" s="1"/>
  <c r="BL607" i="7" a="1"/>
  <c r="BL607" i="7" s="1"/>
  <c r="BM606" i="7" a="1"/>
  <c r="BM606" i="7" s="1"/>
  <c r="BL606" i="7" a="1"/>
  <c r="BL606" i="7" s="1"/>
  <c r="BM605" i="7" a="1"/>
  <c r="BM605" i="7" s="1"/>
  <c r="BL605" i="7" a="1"/>
  <c r="BL605" i="7" s="1"/>
  <c r="BM604" i="7" a="1"/>
  <c r="BM604" i="7" s="1"/>
  <c r="BL604" i="7" a="1"/>
  <c r="BL604" i="7" s="1"/>
  <c r="BM603" i="7" a="1"/>
  <c r="BM603" i="7" s="1"/>
  <c r="BL603" i="7" a="1"/>
  <c r="BL603" i="7" s="1"/>
  <c r="BM602" i="7" a="1"/>
  <c r="BM602" i="7" s="1"/>
  <c r="BL602" i="7" a="1"/>
  <c r="BL602" i="7" s="1"/>
  <c r="BM601" i="7" a="1"/>
  <c r="BM601" i="7" s="1"/>
  <c r="BL601" i="7" a="1"/>
  <c r="BL601" i="7" s="1"/>
  <c r="BM600" i="7" a="1"/>
  <c r="BM600" i="7" s="1"/>
  <c r="BL600" i="7" a="1"/>
  <c r="BL600" i="7" s="1"/>
  <c r="BM599" i="7" a="1"/>
  <c r="BM599" i="7" s="1"/>
  <c r="BL599" i="7" a="1"/>
  <c r="BL599" i="7" s="1"/>
  <c r="BM598" i="7" a="1"/>
  <c r="BM598" i="7" s="1"/>
  <c r="BL598" i="7" a="1"/>
  <c r="BL598" i="7" s="1"/>
  <c r="BM597" i="7" a="1"/>
  <c r="BM597" i="7" s="1"/>
  <c r="BL597" i="7" a="1"/>
  <c r="BL597" i="7" s="1"/>
  <c r="BM596" i="7" a="1"/>
  <c r="BM596" i="7" s="1"/>
  <c r="BL596" i="7" a="1"/>
  <c r="BL596" i="7" s="1"/>
  <c r="BM595" i="7" a="1"/>
  <c r="BM595" i="7" s="1"/>
  <c r="BL595" i="7" a="1"/>
  <c r="BL595" i="7" s="1"/>
  <c r="BM594" i="7" a="1"/>
  <c r="BM594" i="7" s="1"/>
  <c r="BL594" i="7" a="1"/>
  <c r="BL594" i="7" s="1"/>
  <c r="BM593" i="7" a="1"/>
  <c r="BM593" i="7" s="1"/>
  <c r="BL593" i="7" a="1"/>
  <c r="BL593" i="7" s="1"/>
  <c r="BM592" i="7" a="1"/>
  <c r="BM592" i="7" s="1"/>
  <c r="BL592" i="7" a="1"/>
  <c r="BL592" i="7" s="1"/>
  <c r="BM591" i="7" a="1"/>
  <c r="BM591" i="7" s="1"/>
  <c r="BL591" i="7" a="1"/>
  <c r="BL591" i="7" s="1"/>
  <c r="BM590" i="7" a="1"/>
  <c r="BM590" i="7" s="1"/>
  <c r="BL590" i="7" a="1"/>
  <c r="BL590" i="7" s="1"/>
  <c r="BM589" i="7" a="1"/>
  <c r="BM589" i="7" s="1"/>
  <c r="BL589" i="7" a="1"/>
  <c r="BL589" i="7" s="1"/>
  <c r="BM588" i="7" a="1"/>
  <c r="BM588" i="7" s="1"/>
  <c r="BL588" i="7" a="1"/>
  <c r="BL588" i="7" s="1"/>
  <c r="BM587" i="7" a="1"/>
  <c r="BM587" i="7" s="1"/>
  <c r="BL587" i="7" a="1"/>
  <c r="BL587" i="7" s="1"/>
  <c r="BM586" i="7" a="1"/>
  <c r="BM586" i="7" s="1"/>
  <c r="BL586" i="7" a="1"/>
  <c r="BL586" i="7" s="1"/>
  <c r="BM585" i="7" a="1"/>
  <c r="BM585" i="7" s="1"/>
  <c r="BL585" i="7" a="1"/>
  <c r="BL585" i="7" s="1"/>
  <c r="BM584" i="7" a="1"/>
  <c r="BM584" i="7" s="1"/>
  <c r="BL584" i="7" a="1"/>
  <c r="BL584" i="7" s="1"/>
  <c r="BM583" i="7" a="1"/>
  <c r="BM583" i="7" s="1"/>
  <c r="BL583" i="7" a="1"/>
  <c r="BL583" i="7" s="1"/>
  <c r="BM582" i="7" a="1"/>
  <c r="BM582" i="7" s="1"/>
  <c r="BL582" i="7" a="1"/>
  <c r="BL582" i="7" s="1"/>
  <c r="BM581" i="7" a="1"/>
  <c r="BM581" i="7" s="1"/>
  <c r="BL581" i="7" a="1"/>
  <c r="BL581" i="7" s="1"/>
  <c r="BM580" i="7" a="1"/>
  <c r="BM580" i="7" s="1"/>
  <c r="BL580" i="7" a="1"/>
  <c r="BL580" i="7" s="1"/>
  <c r="BM579" i="7" a="1"/>
  <c r="BM579" i="7" s="1"/>
  <c r="BL579" i="7" a="1"/>
  <c r="BL579" i="7" s="1"/>
  <c r="BM578" i="7" a="1"/>
  <c r="BM578" i="7" s="1"/>
  <c r="BL578" i="7" a="1"/>
  <c r="BL578" i="7" s="1"/>
  <c r="BM577" i="7" a="1"/>
  <c r="BM577" i="7" s="1"/>
  <c r="BL577" i="7" a="1"/>
  <c r="BL577" i="7" s="1"/>
  <c r="BM576" i="7" a="1"/>
  <c r="BM576" i="7" s="1"/>
  <c r="BL576" i="7" a="1"/>
  <c r="BL576" i="7" s="1"/>
  <c r="BM575" i="7" a="1"/>
  <c r="BM575" i="7" s="1"/>
  <c r="BL575" i="7" a="1"/>
  <c r="BL575" i="7" s="1"/>
  <c r="BM574" i="7" a="1"/>
  <c r="BM574" i="7" s="1"/>
  <c r="BL574" i="7" a="1"/>
  <c r="BL574" i="7" s="1"/>
  <c r="BM573" i="7" a="1"/>
  <c r="BM573" i="7" s="1"/>
  <c r="BL573" i="7" a="1"/>
  <c r="BL573" i="7" s="1"/>
  <c r="BM572" i="7" a="1"/>
  <c r="BM572" i="7" s="1"/>
  <c r="BL572" i="7" a="1"/>
  <c r="BL572" i="7" s="1"/>
  <c r="BM571" i="7" a="1"/>
  <c r="BM571" i="7" s="1"/>
  <c r="BL571" i="7" a="1"/>
  <c r="BL571" i="7" s="1"/>
  <c r="BM570" i="7" a="1"/>
  <c r="BM570" i="7" s="1"/>
  <c r="BL570" i="7" a="1"/>
  <c r="BL570" i="7" s="1"/>
  <c r="BM569" i="7" a="1"/>
  <c r="BM569" i="7" s="1"/>
  <c r="BL569" i="7" a="1"/>
  <c r="BL569" i="7" s="1"/>
  <c r="BM568" i="7" a="1"/>
  <c r="BM568" i="7" s="1"/>
  <c r="BL568" i="7" a="1"/>
  <c r="BL568" i="7" s="1"/>
  <c r="BM567" i="7" a="1"/>
  <c r="BM567" i="7" s="1"/>
  <c r="BL567" i="7" a="1"/>
  <c r="BL567" i="7" s="1"/>
  <c r="BM566" i="7" a="1"/>
  <c r="BM566" i="7" s="1"/>
  <c r="BL566" i="7" a="1"/>
  <c r="BL566" i="7" s="1"/>
  <c r="BM565" i="7" a="1"/>
  <c r="BM565" i="7" s="1"/>
  <c r="BL565" i="7" a="1"/>
  <c r="BL565" i="7" s="1"/>
  <c r="BM564" i="7" a="1"/>
  <c r="BM564" i="7" s="1"/>
  <c r="BL564" i="7" a="1"/>
  <c r="BL564" i="7" s="1"/>
  <c r="BM563" i="7" a="1"/>
  <c r="BM563" i="7" s="1"/>
  <c r="BL563" i="7" a="1"/>
  <c r="BL563" i="7" s="1"/>
  <c r="BM562" i="7" a="1"/>
  <c r="BM562" i="7" s="1"/>
  <c r="BL562" i="7" a="1"/>
  <c r="BL562" i="7" s="1"/>
  <c r="BM561" i="7" a="1"/>
  <c r="BM561" i="7" s="1"/>
  <c r="BL561" i="7" a="1"/>
  <c r="BL561" i="7" s="1"/>
  <c r="BM560" i="7" a="1"/>
  <c r="BM560" i="7" s="1"/>
  <c r="BL560" i="7" a="1"/>
  <c r="BL560" i="7" s="1"/>
  <c r="BM559" i="7" a="1"/>
  <c r="BM559" i="7" s="1"/>
  <c r="BL559" i="7" a="1"/>
  <c r="BL559" i="7" s="1"/>
  <c r="BM558" i="7" a="1"/>
  <c r="BM558" i="7" s="1"/>
  <c r="BL558" i="7" a="1"/>
  <c r="BL558" i="7" s="1"/>
  <c r="BM557" i="7" a="1"/>
  <c r="BM557" i="7" s="1"/>
  <c r="BL557" i="7" a="1"/>
  <c r="BL557" i="7" s="1"/>
  <c r="BM556" i="7" a="1"/>
  <c r="BM556" i="7" s="1"/>
  <c r="BL556" i="7" a="1"/>
  <c r="BL556" i="7" s="1"/>
  <c r="BM555" i="7" a="1"/>
  <c r="BM555" i="7" s="1"/>
  <c r="BL555" i="7" a="1"/>
  <c r="BL555" i="7" s="1"/>
  <c r="BM554" i="7" a="1"/>
  <c r="BM554" i="7" s="1"/>
  <c r="BL554" i="7" a="1"/>
  <c r="BL554" i="7" s="1"/>
  <c r="BM553" i="7" a="1"/>
  <c r="BM553" i="7" s="1"/>
  <c r="BL553" i="7" a="1"/>
  <c r="BL553" i="7" s="1"/>
  <c r="BM552" i="7" a="1"/>
  <c r="BM552" i="7" s="1"/>
  <c r="BL552" i="7" a="1"/>
  <c r="BL552" i="7" s="1"/>
  <c r="BM551" i="7" a="1"/>
  <c r="BM551" i="7" s="1"/>
  <c r="BL551" i="7" a="1"/>
  <c r="BL551" i="7" s="1"/>
  <c r="BM550" i="7" a="1"/>
  <c r="BM550" i="7" s="1"/>
  <c r="BL550" i="7" a="1"/>
  <c r="BL550" i="7" s="1"/>
  <c r="BM549" i="7" a="1"/>
  <c r="BM549" i="7" s="1"/>
  <c r="BL549" i="7" a="1"/>
  <c r="BL549" i="7" s="1"/>
  <c r="BM548" i="7" a="1"/>
  <c r="BM548" i="7" s="1"/>
  <c r="BL548" i="7" a="1"/>
  <c r="BL548" i="7" s="1"/>
  <c r="BM547" i="7" a="1"/>
  <c r="BM547" i="7" s="1"/>
  <c r="BL547" i="7" a="1"/>
  <c r="BL547" i="7" s="1"/>
  <c r="BM546" i="7" a="1"/>
  <c r="BM546" i="7" s="1"/>
  <c r="BL546" i="7" a="1"/>
  <c r="BL546" i="7" s="1"/>
  <c r="BM545" i="7" a="1"/>
  <c r="BM545" i="7" s="1"/>
  <c r="BL545" i="7" a="1"/>
  <c r="BL545" i="7" s="1"/>
  <c r="BM544" i="7" a="1"/>
  <c r="BM544" i="7" s="1"/>
  <c r="BL544" i="7" a="1"/>
  <c r="BL544" i="7" s="1"/>
  <c r="BM543" i="7" a="1"/>
  <c r="BM543" i="7" s="1"/>
  <c r="BL543" i="7" a="1"/>
  <c r="BL543" i="7" s="1"/>
  <c r="BM542" i="7" a="1"/>
  <c r="BM542" i="7" s="1"/>
  <c r="BL542" i="7" a="1"/>
  <c r="BL542" i="7" s="1"/>
  <c r="BM541" i="7" a="1"/>
  <c r="BM541" i="7" s="1"/>
  <c r="BL541" i="7" a="1"/>
  <c r="BL541" i="7" s="1"/>
  <c r="BM540" i="7" a="1"/>
  <c r="BM540" i="7" s="1"/>
  <c r="BL540" i="7" a="1"/>
  <c r="BL540" i="7" s="1"/>
  <c r="BM539" i="7" a="1"/>
  <c r="BM539" i="7" s="1"/>
  <c r="BL539" i="7" a="1"/>
  <c r="BL539" i="7" s="1"/>
  <c r="BM538" i="7" a="1"/>
  <c r="BM538" i="7" s="1"/>
  <c r="BL538" i="7" a="1"/>
  <c r="BL538" i="7" s="1"/>
  <c r="BM537" i="7" a="1"/>
  <c r="BM537" i="7" s="1"/>
  <c r="BL537" i="7" a="1"/>
  <c r="BL537" i="7" s="1"/>
  <c r="BM536" i="7" a="1"/>
  <c r="BM536" i="7" s="1"/>
  <c r="BL536" i="7" a="1"/>
  <c r="BL536" i="7" s="1"/>
  <c r="BM535" i="7" a="1"/>
  <c r="BM535" i="7" s="1"/>
  <c r="BL535" i="7" a="1"/>
  <c r="BL535" i="7" s="1"/>
  <c r="BM534" i="7" a="1"/>
  <c r="BM534" i="7" s="1"/>
  <c r="BL534" i="7" a="1"/>
  <c r="BL534" i="7" s="1"/>
  <c r="BM533" i="7" a="1"/>
  <c r="BM533" i="7" s="1"/>
  <c r="BL533" i="7" a="1"/>
  <c r="BL533" i="7" s="1"/>
  <c r="BM532" i="7" a="1"/>
  <c r="BM532" i="7" s="1"/>
  <c r="BL532" i="7" a="1"/>
  <c r="BL532" i="7" s="1"/>
  <c r="BM531" i="7" a="1"/>
  <c r="BM531" i="7" s="1"/>
  <c r="BL531" i="7" a="1"/>
  <c r="BL531" i="7" s="1"/>
  <c r="BM530" i="7" a="1"/>
  <c r="BM530" i="7" s="1"/>
  <c r="BL530" i="7" a="1"/>
  <c r="BL530" i="7" s="1"/>
  <c r="BM529" i="7" a="1"/>
  <c r="BM529" i="7" s="1"/>
  <c r="BL529" i="7" a="1"/>
  <c r="BL529" i="7" s="1"/>
  <c r="BM528" i="7" a="1"/>
  <c r="BM528" i="7" s="1"/>
  <c r="BL528" i="7" a="1"/>
  <c r="BL528" i="7" s="1"/>
  <c r="BM527" i="7" a="1"/>
  <c r="BM527" i="7" s="1"/>
  <c r="BL527" i="7" a="1"/>
  <c r="BL527" i="7" s="1"/>
  <c r="BM526" i="7" a="1"/>
  <c r="BM526" i="7" s="1"/>
  <c r="BL526" i="7" a="1"/>
  <c r="BL526" i="7" s="1"/>
  <c r="BM525" i="7" a="1"/>
  <c r="BM525" i="7" s="1"/>
  <c r="BL525" i="7" a="1"/>
  <c r="BL525" i="7" s="1"/>
  <c r="BM524" i="7" a="1"/>
  <c r="BM524" i="7" s="1"/>
  <c r="BL524" i="7" a="1"/>
  <c r="BL524" i="7" s="1"/>
  <c r="BM523" i="7" a="1"/>
  <c r="BM523" i="7" s="1"/>
  <c r="BL523" i="7" a="1"/>
  <c r="BL523" i="7" s="1"/>
  <c r="BM522" i="7" a="1"/>
  <c r="BM522" i="7" s="1"/>
  <c r="BL522" i="7" a="1"/>
  <c r="BL522" i="7" s="1"/>
  <c r="BM521" i="7" a="1"/>
  <c r="BM521" i="7" s="1"/>
  <c r="BL521" i="7" a="1"/>
  <c r="BL521" i="7" s="1"/>
  <c r="BM520" i="7" a="1"/>
  <c r="BM520" i="7" s="1"/>
  <c r="BL520" i="7" a="1"/>
  <c r="BL520" i="7" s="1"/>
  <c r="BM519" i="7" a="1"/>
  <c r="BM519" i="7" s="1"/>
  <c r="BL519" i="7" a="1"/>
  <c r="BL519" i="7" s="1"/>
  <c r="BM518" i="7" a="1"/>
  <c r="BM518" i="7" s="1"/>
  <c r="BL518" i="7" a="1"/>
  <c r="BL518" i="7" s="1"/>
  <c r="BM517" i="7" a="1"/>
  <c r="BM517" i="7" s="1"/>
  <c r="BL517" i="7" a="1"/>
  <c r="BL517" i="7" s="1"/>
  <c r="BM516" i="7" a="1"/>
  <c r="BM516" i="7" s="1"/>
  <c r="BL516" i="7" a="1"/>
  <c r="BL516" i="7" s="1"/>
  <c r="BM515" i="7" a="1"/>
  <c r="BM515" i="7" s="1"/>
  <c r="BL515" i="7" a="1"/>
  <c r="BL515" i="7" s="1"/>
  <c r="BM514" i="7" a="1"/>
  <c r="BM514" i="7" s="1"/>
  <c r="BL514" i="7" a="1"/>
  <c r="BL514" i="7" s="1"/>
  <c r="BM513" i="7" a="1"/>
  <c r="BM513" i="7" s="1"/>
  <c r="BL513" i="7" a="1"/>
  <c r="BL513" i="7" s="1"/>
  <c r="BM512" i="7" a="1"/>
  <c r="BM512" i="7" s="1"/>
  <c r="BL512" i="7" a="1"/>
  <c r="BL512" i="7" s="1"/>
  <c r="BM511" i="7" a="1"/>
  <c r="BM511" i="7" s="1"/>
  <c r="BL511" i="7" a="1"/>
  <c r="BL511" i="7" s="1"/>
  <c r="BM510" i="7" a="1"/>
  <c r="BM510" i="7" s="1"/>
  <c r="BL510" i="7" a="1"/>
  <c r="BL510" i="7" s="1"/>
  <c r="BM509" i="7" a="1"/>
  <c r="BM509" i="7" s="1"/>
  <c r="BL509" i="7" a="1"/>
  <c r="BL509" i="7" s="1"/>
  <c r="BM508" i="7" a="1"/>
  <c r="BM508" i="7" s="1"/>
  <c r="BL508" i="7" a="1"/>
  <c r="BL508" i="7" s="1"/>
  <c r="BM507" i="7" a="1"/>
  <c r="BM507" i="7" s="1"/>
  <c r="BL507" i="7" a="1"/>
  <c r="BL507" i="7" s="1"/>
  <c r="BM503" i="7" a="1"/>
  <c r="BM503" i="7" s="1"/>
  <c r="BL503" i="7" a="1"/>
  <c r="BL503" i="7" s="1"/>
  <c r="BM502" i="7" a="1"/>
  <c r="BM502" i="7" s="1"/>
  <c r="BL502" i="7" a="1"/>
  <c r="BL502" i="7" s="1"/>
  <c r="BM501" i="7" a="1"/>
  <c r="BM501" i="7" s="1"/>
  <c r="BL501" i="7" a="1"/>
  <c r="BL501" i="7" s="1"/>
  <c r="BM500" i="7" a="1"/>
  <c r="BM500" i="7" s="1"/>
  <c r="BL500" i="7" a="1"/>
  <c r="BL500" i="7" s="1"/>
  <c r="BM499" i="7" a="1"/>
  <c r="BM499" i="7" s="1"/>
  <c r="BL499" i="7" a="1"/>
  <c r="BL499" i="7" s="1"/>
  <c r="BM498" i="7" a="1"/>
  <c r="BM498" i="7" s="1"/>
  <c r="BL498" i="7" a="1"/>
  <c r="BL498" i="7" s="1"/>
  <c r="BM497" i="7" a="1"/>
  <c r="BM497" i="7" s="1"/>
  <c r="BL497" i="7" a="1"/>
  <c r="BL497" i="7" s="1"/>
  <c r="BM496" i="7" a="1"/>
  <c r="BM496" i="7" s="1"/>
  <c r="BL496" i="7" a="1"/>
  <c r="BL496" i="7" s="1"/>
  <c r="BM495" i="7" a="1"/>
  <c r="BM495" i="7" s="1"/>
  <c r="BL495" i="7" a="1"/>
  <c r="BL495" i="7" s="1"/>
  <c r="BM494" i="7" a="1"/>
  <c r="BM494" i="7" s="1"/>
  <c r="BL494" i="7" a="1"/>
  <c r="BL494" i="7" s="1"/>
  <c r="BM493" i="7" a="1"/>
  <c r="BM493" i="7" s="1"/>
  <c r="BL493" i="7" a="1"/>
  <c r="BL493" i="7" s="1"/>
  <c r="BM492" i="7" a="1"/>
  <c r="BM492" i="7" s="1"/>
  <c r="BL492" i="7" a="1"/>
  <c r="BL492" i="7" s="1"/>
  <c r="BM491" i="7" a="1"/>
  <c r="BM491" i="7" s="1"/>
  <c r="BL491" i="7" a="1"/>
  <c r="BL491" i="7" s="1"/>
  <c r="BM490" i="7" a="1"/>
  <c r="BM490" i="7" s="1"/>
  <c r="BL490" i="7" a="1"/>
  <c r="BL490" i="7" s="1"/>
  <c r="BM489" i="7" a="1"/>
  <c r="BM489" i="7" s="1"/>
  <c r="BL489" i="7" a="1"/>
  <c r="BL489" i="7" s="1"/>
  <c r="BM488" i="7" a="1"/>
  <c r="BM488" i="7" s="1"/>
  <c r="BL488" i="7" a="1"/>
  <c r="BL488" i="7" s="1"/>
  <c r="BM487" i="7" a="1"/>
  <c r="BM487" i="7" s="1"/>
  <c r="BL487" i="7" a="1"/>
  <c r="BL487" i="7" s="1"/>
  <c r="BM486" i="7" a="1"/>
  <c r="BM486" i="7" s="1"/>
  <c r="BL486" i="7" a="1"/>
  <c r="BL486" i="7" s="1"/>
  <c r="BM485" i="7" a="1"/>
  <c r="BM485" i="7" s="1"/>
  <c r="BL485" i="7" a="1"/>
  <c r="BL485" i="7" s="1"/>
  <c r="BM484" i="7" a="1"/>
  <c r="BM484" i="7" s="1"/>
  <c r="BL484" i="7" a="1"/>
  <c r="BL484" i="7" s="1"/>
  <c r="BM483" i="7" a="1"/>
  <c r="BM483" i="7" s="1"/>
  <c r="BL483" i="7" a="1"/>
  <c r="BL483" i="7" s="1"/>
  <c r="BM482" i="7" a="1"/>
  <c r="BM482" i="7" s="1"/>
  <c r="BL482" i="7" a="1"/>
  <c r="BL482" i="7" s="1"/>
  <c r="BM481" i="7" a="1"/>
  <c r="BM481" i="7" s="1"/>
  <c r="BL481" i="7" a="1"/>
  <c r="BL481" i="7" s="1"/>
  <c r="BM480" i="7" a="1"/>
  <c r="BM480" i="7" s="1"/>
  <c r="BL480" i="7" a="1"/>
  <c r="BL480" i="7" s="1"/>
  <c r="BM479" i="7" a="1"/>
  <c r="BM479" i="7" s="1"/>
  <c r="BL479" i="7" a="1"/>
  <c r="BL479" i="7" s="1"/>
  <c r="BM478" i="7" a="1"/>
  <c r="BM478" i="7" s="1"/>
  <c r="BL478" i="7" a="1"/>
  <c r="BL478" i="7" s="1"/>
  <c r="BM477" i="7" a="1"/>
  <c r="BM477" i="7" s="1"/>
  <c r="BL477" i="7" a="1"/>
  <c r="BL477" i="7" s="1"/>
  <c r="BM476" i="7" a="1"/>
  <c r="BM476" i="7" s="1"/>
  <c r="BL476" i="7" a="1"/>
  <c r="BL476" i="7" s="1"/>
  <c r="BM475" i="7" a="1"/>
  <c r="BM475" i="7" s="1"/>
  <c r="BL475" i="7" a="1"/>
  <c r="BL475" i="7" s="1"/>
  <c r="BM474" i="7" a="1"/>
  <c r="BM474" i="7" s="1"/>
  <c r="BL474" i="7" a="1"/>
  <c r="BL474" i="7" s="1"/>
  <c r="BM473" i="7" a="1"/>
  <c r="BM473" i="7" s="1"/>
  <c r="BL473" i="7" a="1"/>
  <c r="BL473" i="7" s="1"/>
  <c r="BM472" i="7" a="1"/>
  <c r="BM472" i="7" s="1"/>
  <c r="BL472" i="7" a="1"/>
  <c r="BL472" i="7" s="1"/>
  <c r="BM471" i="7" a="1"/>
  <c r="BM471" i="7" s="1"/>
  <c r="BL471" i="7" a="1"/>
  <c r="BL471" i="7" s="1"/>
  <c r="BM470" i="7" a="1"/>
  <c r="BM470" i="7" s="1"/>
  <c r="BL470" i="7" a="1"/>
  <c r="BL470" i="7" s="1"/>
  <c r="BM469" i="7" a="1"/>
  <c r="BM469" i="7" s="1"/>
  <c r="BL469" i="7" a="1"/>
  <c r="BL469" i="7" s="1"/>
  <c r="BM468" i="7" a="1"/>
  <c r="BM468" i="7" s="1"/>
  <c r="BL468" i="7" a="1"/>
  <c r="BL468" i="7" s="1"/>
  <c r="BM467" i="7" a="1"/>
  <c r="BM467" i="7" s="1"/>
  <c r="BL467" i="7" a="1"/>
  <c r="BL467" i="7" s="1"/>
  <c r="BM466" i="7" a="1"/>
  <c r="BM466" i="7" s="1"/>
  <c r="BL466" i="7" a="1"/>
  <c r="BL466" i="7" s="1"/>
  <c r="BM465" i="7" a="1"/>
  <c r="BM465" i="7" s="1"/>
  <c r="BL465" i="7" a="1"/>
  <c r="BL465" i="7" s="1"/>
  <c r="BM464" i="7" a="1"/>
  <c r="BM464" i="7" s="1"/>
  <c r="BL464" i="7" a="1"/>
  <c r="BL464" i="7" s="1"/>
  <c r="BM463" i="7" a="1"/>
  <c r="BM463" i="7" s="1"/>
  <c r="BL463" i="7" a="1"/>
  <c r="BL463" i="7" s="1"/>
  <c r="BM462" i="7" a="1"/>
  <c r="BM462" i="7" s="1"/>
  <c r="BL462" i="7" a="1"/>
  <c r="BL462" i="7" s="1"/>
  <c r="BM461" i="7" a="1"/>
  <c r="BM461" i="7" s="1"/>
  <c r="BL461" i="7" a="1"/>
  <c r="BL461" i="7" s="1"/>
  <c r="BM460" i="7" a="1"/>
  <c r="BM460" i="7" s="1"/>
  <c r="BL460" i="7" a="1"/>
  <c r="BL460" i="7" s="1"/>
  <c r="BM459" i="7" a="1"/>
  <c r="BM459" i="7" s="1"/>
  <c r="BL459" i="7" a="1"/>
  <c r="BL459" i="7" s="1"/>
  <c r="BM458" i="7" a="1"/>
  <c r="BM458" i="7" s="1"/>
  <c r="BL458" i="7" a="1"/>
  <c r="BL458" i="7" s="1"/>
  <c r="BM457" i="7" a="1"/>
  <c r="BM457" i="7" s="1"/>
  <c r="BL457" i="7" a="1"/>
  <c r="BL457" i="7" s="1"/>
  <c r="BM456" i="7" a="1"/>
  <c r="BM456" i="7" s="1"/>
  <c r="BL456" i="7" a="1"/>
  <c r="BL456" i="7" s="1"/>
  <c r="BM455" i="7" a="1"/>
  <c r="BM455" i="7" s="1"/>
  <c r="BL455" i="7" a="1"/>
  <c r="BL455" i="7" s="1"/>
  <c r="BM454" i="7" a="1"/>
  <c r="BM454" i="7" s="1"/>
  <c r="BL454" i="7" a="1"/>
  <c r="BL454" i="7" s="1"/>
  <c r="BM453" i="7" a="1"/>
  <c r="BM453" i="7" s="1"/>
  <c r="BL453" i="7" a="1"/>
  <c r="BL453" i="7" s="1"/>
  <c r="BM452" i="7" a="1"/>
  <c r="BM452" i="7" s="1"/>
  <c r="BL452" i="7" a="1"/>
  <c r="BL452" i="7" s="1"/>
  <c r="BM451" i="7" a="1"/>
  <c r="BM451" i="7" s="1"/>
  <c r="BL451" i="7" a="1"/>
  <c r="BL451" i="7" s="1"/>
  <c r="BM450" i="7" a="1"/>
  <c r="BM450" i="7" s="1"/>
  <c r="BL450" i="7" a="1"/>
  <c r="BL450" i="7" s="1"/>
  <c r="BM449" i="7" a="1"/>
  <c r="BM449" i="7" s="1"/>
  <c r="BL449" i="7" a="1"/>
  <c r="BL449" i="7" s="1"/>
  <c r="BM448" i="7" a="1"/>
  <c r="BM448" i="7" s="1"/>
  <c r="BL448" i="7" a="1"/>
  <c r="BL448" i="7" s="1"/>
  <c r="BM447" i="7" a="1"/>
  <c r="BM447" i="7" s="1"/>
  <c r="BL447" i="7" a="1"/>
  <c r="BL447" i="7" s="1"/>
  <c r="BM446" i="7" a="1"/>
  <c r="BM446" i="7" s="1"/>
  <c r="BL446" i="7" a="1"/>
  <c r="BL446" i="7" s="1"/>
  <c r="BM445" i="7" a="1"/>
  <c r="BM445" i="7" s="1"/>
  <c r="BL445" i="7" a="1"/>
  <c r="BL445" i="7" s="1"/>
  <c r="BM444" i="7" a="1"/>
  <c r="BM444" i="7" s="1"/>
  <c r="BL444" i="7" a="1"/>
  <c r="BL444" i="7" s="1"/>
  <c r="BM443" i="7" a="1"/>
  <c r="BM443" i="7" s="1"/>
  <c r="BL443" i="7" a="1"/>
  <c r="BL443" i="7" s="1"/>
  <c r="BM442" i="7" a="1"/>
  <c r="BM442" i="7" s="1"/>
  <c r="BL442" i="7" a="1"/>
  <c r="BL442" i="7" s="1"/>
  <c r="BM441" i="7" a="1"/>
  <c r="BM441" i="7" s="1"/>
  <c r="BL441" i="7" a="1"/>
  <c r="BL441" i="7" s="1"/>
  <c r="BM440" i="7" a="1"/>
  <c r="BM440" i="7" s="1"/>
  <c r="BL440" i="7" a="1"/>
  <c r="BL440" i="7" s="1"/>
  <c r="BM439" i="7" a="1"/>
  <c r="BM439" i="7" s="1"/>
  <c r="BL439" i="7" a="1"/>
  <c r="BL439" i="7" s="1"/>
  <c r="BM438" i="7" a="1"/>
  <c r="BM438" i="7" s="1"/>
  <c r="BL438" i="7" a="1"/>
  <c r="BL438" i="7" s="1"/>
  <c r="BM437" i="7" a="1"/>
  <c r="BM437" i="7" s="1"/>
  <c r="BL437" i="7" a="1"/>
  <c r="BL437" i="7" s="1"/>
  <c r="BM436" i="7" a="1"/>
  <c r="BM436" i="7" s="1"/>
  <c r="BL436" i="7" a="1"/>
  <c r="BL436" i="7" s="1"/>
  <c r="BM435" i="7" a="1"/>
  <c r="BM435" i="7" s="1"/>
  <c r="BL435" i="7" a="1"/>
  <c r="BL435" i="7" s="1"/>
  <c r="BM434" i="7" a="1"/>
  <c r="BM434" i="7" s="1"/>
  <c r="BL434" i="7" a="1"/>
  <c r="BL434" i="7" s="1"/>
  <c r="BM433" i="7" a="1"/>
  <c r="BM433" i="7" s="1"/>
  <c r="BL433" i="7" a="1"/>
  <c r="BL433" i="7" s="1"/>
  <c r="BM432" i="7" a="1"/>
  <c r="BM432" i="7" s="1"/>
  <c r="BL432" i="7" a="1"/>
  <c r="BL432" i="7" s="1"/>
  <c r="BM431" i="7" a="1"/>
  <c r="BM431" i="7" s="1"/>
  <c r="BL431" i="7" a="1"/>
  <c r="BL431" i="7" s="1"/>
  <c r="BM430" i="7" a="1"/>
  <c r="BM430" i="7" s="1"/>
  <c r="BL430" i="7" a="1"/>
  <c r="BL430" i="7" s="1"/>
  <c r="BM429" i="7" a="1"/>
  <c r="BM429" i="7" s="1"/>
  <c r="BL429" i="7" a="1"/>
  <c r="BL429" i="7" s="1"/>
  <c r="BM428" i="7" a="1"/>
  <c r="BM428" i="7" s="1"/>
  <c r="BL428" i="7" a="1"/>
  <c r="BL428" i="7" s="1"/>
  <c r="BM427" i="7" a="1"/>
  <c r="BM427" i="7" s="1"/>
  <c r="BL427" i="7" a="1"/>
  <c r="BL427" i="7" s="1"/>
  <c r="BM426" i="7" a="1"/>
  <c r="BM426" i="7" s="1"/>
  <c r="BL426" i="7" a="1"/>
  <c r="BL426" i="7" s="1"/>
  <c r="BM425" i="7" a="1"/>
  <c r="BM425" i="7" s="1"/>
  <c r="BL425" i="7" a="1"/>
  <c r="BL425" i="7" s="1"/>
  <c r="BM424" i="7" a="1"/>
  <c r="BM424" i="7" s="1"/>
  <c r="BL424" i="7" a="1"/>
  <c r="BL424" i="7" s="1"/>
  <c r="BM423" i="7" a="1"/>
  <c r="BM423" i="7" s="1"/>
  <c r="BL423" i="7" a="1"/>
  <c r="BL423" i="7" s="1"/>
  <c r="BM422" i="7" a="1"/>
  <c r="BM422" i="7" s="1"/>
  <c r="BL422" i="7" a="1"/>
  <c r="BL422" i="7" s="1"/>
  <c r="BM421" i="7" a="1"/>
  <c r="BM421" i="7" s="1"/>
  <c r="BL421" i="7" a="1"/>
  <c r="BL421" i="7" s="1"/>
  <c r="BM420" i="7" a="1"/>
  <c r="BM420" i="7" s="1"/>
  <c r="BL420" i="7" a="1"/>
  <c r="BL420" i="7" s="1"/>
  <c r="BM419" i="7" a="1"/>
  <c r="BM419" i="7" s="1"/>
  <c r="BL419" i="7" a="1"/>
  <c r="BL419" i="7" s="1"/>
  <c r="BM418" i="7" a="1"/>
  <c r="BM418" i="7" s="1"/>
  <c r="BL418" i="7" a="1"/>
  <c r="BL418" i="7" s="1"/>
  <c r="BM417" i="7" a="1"/>
  <c r="BM417" i="7" s="1"/>
  <c r="BL417" i="7" a="1"/>
  <c r="BL417" i="7" s="1"/>
  <c r="BM416" i="7" a="1"/>
  <c r="BM416" i="7" s="1"/>
  <c r="BL416" i="7" a="1"/>
  <c r="BL416" i="7" s="1"/>
  <c r="BM415" i="7" a="1"/>
  <c r="BM415" i="7" s="1"/>
  <c r="BL415" i="7" a="1"/>
  <c r="BL415" i="7" s="1"/>
  <c r="BM414" i="7" a="1"/>
  <c r="BM414" i="7" s="1"/>
  <c r="BL414" i="7" a="1"/>
  <c r="BL414" i="7" s="1"/>
  <c r="BM413" i="7" a="1"/>
  <c r="BM413" i="7" s="1"/>
  <c r="BL413" i="7" a="1"/>
  <c r="BL413" i="7" s="1"/>
  <c r="BM412" i="7" a="1"/>
  <c r="BM412" i="7" s="1"/>
  <c r="BL412" i="7" a="1"/>
  <c r="BL412" i="7" s="1"/>
  <c r="BM411" i="7" a="1"/>
  <c r="BM411" i="7" s="1"/>
  <c r="BL411" i="7" a="1"/>
  <c r="BL411" i="7" s="1"/>
  <c r="BM410" i="7" a="1"/>
  <c r="BM410" i="7" s="1"/>
  <c r="BL410" i="7" a="1"/>
  <c r="BL410" i="7" s="1"/>
  <c r="BM409" i="7" a="1"/>
  <c r="BM409" i="7" s="1"/>
  <c r="BL409" i="7" a="1"/>
  <c r="BL409" i="7" s="1"/>
  <c r="BM408" i="7" a="1"/>
  <c r="BM408" i="7" s="1"/>
  <c r="BL408" i="7" a="1"/>
  <c r="BL408" i="7" s="1"/>
  <c r="BM407" i="7" a="1"/>
  <c r="BM407" i="7" s="1"/>
  <c r="BL407" i="7" a="1"/>
  <c r="BL407" i="7" s="1"/>
  <c r="BM406" i="7" a="1"/>
  <c r="BM406" i="7" s="1"/>
  <c r="BL406" i="7" a="1"/>
  <c r="BL406" i="7" s="1"/>
  <c r="BM405" i="7" a="1"/>
  <c r="BM405" i="7" s="1"/>
  <c r="BL405" i="7" a="1"/>
  <c r="BL405" i="7" s="1"/>
  <c r="BM404" i="7" a="1"/>
  <c r="BM404" i="7" s="1"/>
  <c r="BL404" i="7" a="1"/>
  <c r="BL404" i="7" s="1"/>
  <c r="BM403" i="7" a="1"/>
  <c r="BM403" i="7" s="1"/>
  <c r="BL403" i="7" a="1"/>
  <c r="BL403" i="7" s="1"/>
  <c r="BM402" i="7" a="1"/>
  <c r="BM402" i="7" s="1"/>
  <c r="BL402" i="7" a="1"/>
  <c r="BL402" i="7" s="1"/>
  <c r="BM401" i="7" a="1"/>
  <c r="BM401" i="7" s="1"/>
  <c r="BL401" i="7" a="1"/>
  <c r="BL401" i="7" s="1"/>
  <c r="BM400" i="7" a="1"/>
  <c r="BM400" i="7" s="1"/>
  <c r="BL400" i="7" a="1"/>
  <c r="BL400" i="7" s="1"/>
  <c r="BM399" i="7" a="1"/>
  <c r="BM399" i="7" s="1"/>
  <c r="BL399" i="7" a="1"/>
  <c r="BL399" i="7" s="1"/>
  <c r="BM398" i="7" a="1"/>
  <c r="BM398" i="7" s="1"/>
  <c r="BL398" i="7" a="1"/>
  <c r="BL398" i="7" s="1"/>
  <c r="BM397" i="7" a="1"/>
  <c r="BM397" i="7" s="1"/>
  <c r="BL397" i="7" a="1"/>
  <c r="BL397" i="7" s="1"/>
  <c r="BM396" i="7" a="1"/>
  <c r="BM396" i="7" s="1"/>
  <c r="BL396" i="7" a="1"/>
  <c r="BL396" i="7" s="1"/>
  <c r="BM395" i="7" a="1"/>
  <c r="BM395" i="7" s="1"/>
  <c r="BL395" i="7" a="1"/>
  <c r="BL395" i="7" s="1"/>
  <c r="BM394" i="7" a="1"/>
  <c r="BM394" i="7" s="1"/>
  <c r="BL394" i="7" a="1"/>
  <c r="BL394" i="7" s="1"/>
  <c r="BM393" i="7" a="1"/>
  <c r="BM393" i="7" s="1"/>
  <c r="BL393" i="7" a="1"/>
  <c r="BL393" i="7" s="1"/>
  <c r="BM392" i="7" a="1"/>
  <c r="BM392" i="7" s="1"/>
  <c r="BL392" i="7" a="1"/>
  <c r="BL392" i="7" s="1"/>
  <c r="BM391" i="7" a="1"/>
  <c r="BM391" i="7" s="1"/>
  <c r="BL391" i="7" a="1"/>
  <c r="BL391" i="7" s="1"/>
  <c r="BM390" i="7" a="1"/>
  <c r="BM390" i="7" s="1"/>
  <c r="BL390" i="7" a="1"/>
  <c r="BL390" i="7" s="1"/>
  <c r="BM389" i="7" a="1"/>
  <c r="BM389" i="7" s="1"/>
  <c r="BL389" i="7" a="1"/>
  <c r="BL389" i="7" s="1"/>
  <c r="BM388" i="7" a="1"/>
  <c r="BM388" i="7" s="1"/>
  <c r="BL388" i="7" a="1"/>
  <c r="BL388" i="7" s="1"/>
  <c r="BM387" i="7" a="1"/>
  <c r="BM387" i="7" s="1"/>
  <c r="BL387" i="7" a="1"/>
  <c r="BL387" i="7" s="1"/>
  <c r="BM386" i="7" a="1"/>
  <c r="BM386" i="7" s="1"/>
  <c r="BL386" i="7" a="1"/>
  <c r="BL386" i="7" s="1"/>
  <c r="BM385" i="7" a="1"/>
  <c r="BM385" i="7" s="1"/>
  <c r="BL385" i="7" a="1"/>
  <c r="BL385" i="7" s="1"/>
  <c r="BM384" i="7" a="1"/>
  <c r="BM384" i="7" s="1"/>
  <c r="BL384" i="7" a="1"/>
  <c r="BL384" i="7" s="1"/>
  <c r="BM383" i="7" a="1"/>
  <c r="BM383" i="7" s="1"/>
  <c r="BL383" i="7" a="1"/>
  <c r="BL383" i="7" s="1"/>
  <c r="BM379" i="7" a="1"/>
  <c r="BM379" i="7" s="1"/>
  <c r="BL379" i="7" a="1"/>
  <c r="BL379" i="7" s="1"/>
  <c r="BM378" i="7" a="1"/>
  <c r="BM378" i="7" s="1"/>
  <c r="BL378" i="7" a="1"/>
  <c r="BL378" i="7" s="1"/>
  <c r="BM377" i="7" a="1"/>
  <c r="BM377" i="7" s="1"/>
  <c r="BL377" i="7" a="1"/>
  <c r="BL377" i="7" s="1"/>
  <c r="BM376" i="7" a="1"/>
  <c r="BM376" i="7" s="1"/>
  <c r="BL376" i="7" a="1"/>
  <c r="BL376" i="7" s="1"/>
  <c r="BM375" i="7" a="1"/>
  <c r="BM375" i="7" s="1"/>
  <c r="BL375" i="7" a="1"/>
  <c r="BL375" i="7" s="1"/>
  <c r="BM374" i="7" a="1"/>
  <c r="BM374" i="7" s="1"/>
  <c r="BL374" i="7" a="1"/>
  <c r="BL374" i="7" s="1"/>
  <c r="BM373" i="7" a="1"/>
  <c r="BM373" i="7" s="1"/>
  <c r="BL373" i="7" a="1"/>
  <c r="BL373" i="7" s="1"/>
  <c r="BM372" i="7" a="1"/>
  <c r="BM372" i="7" s="1"/>
  <c r="BL372" i="7" a="1"/>
  <c r="BL372" i="7" s="1"/>
  <c r="BM371" i="7" a="1"/>
  <c r="BM371" i="7" s="1"/>
  <c r="BL371" i="7" a="1"/>
  <c r="BL371" i="7" s="1"/>
  <c r="BM370" i="7" a="1"/>
  <c r="BM370" i="7" s="1"/>
  <c r="BL370" i="7" a="1"/>
  <c r="BL370" i="7" s="1"/>
  <c r="BM369" i="7" a="1"/>
  <c r="BM369" i="7" s="1"/>
  <c r="BL369" i="7" a="1"/>
  <c r="BL369" i="7" s="1"/>
  <c r="BM368" i="7" a="1"/>
  <c r="BM368" i="7" s="1"/>
  <c r="BL368" i="7" a="1"/>
  <c r="BL368" i="7" s="1"/>
  <c r="BM367" i="7" a="1"/>
  <c r="BM367" i="7" s="1"/>
  <c r="BL367" i="7" a="1"/>
  <c r="BL367" i="7" s="1"/>
  <c r="BM366" i="7" a="1"/>
  <c r="BM366" i="7" s="1"/>
  <c r="BL366" i="7" a="1"/>
  <c r="BL366" i="7" s="1"/>
  <c r="BM365" i="7" a="1"/>
  <c r="BM365" i="7" s="1"/>
  <c r="BL365" i="7" a="1"/>
  <c r="BL365" i="7" s="1"/>
  <c r="BM364" i="7" a="1"/>
  <c r="BM364" i="7" s="1"/>
  <c r="BL364" i="7" a="1"/>
  <c r="BL364" i="7" s="1"/>
  <c r="BM363" i="7" a="1"/>
  <c r="BM363" i="7" s="1"/>
  <c r="BL363" i="7" a="1"/>
  <c r="BL363" i="7" s="1"/>
  <c r="BM362" i="7" a="1"/>
  <c r="BM362" i="7" s="1"/>
  <c r="BL362" i="7" a="1"/>
  <c r="BL362" i="7" s="1"/>
  <c r="BM361" i="7" a="1"/>
  <c r="BM361" i="7" s="1"/>
  <c r="BL361" i="7" a="1"/>
  <c r="BL361" i="7" s="1"/>
  <c r="BM360" i="7" a="1"/>
  <c r="BM360" i="7" s="1"/>
  <c r="BL360" i="7" a="1"/>
  <c r="BL360" i="7" s="1"/>
  <c r="BM359" i="7" a="1"/>
  <c r="BM359" i="7" s="1"/>
  <c r="BL359" i="7" a="1"/>
  <c r="BL359" i="7" s="1"/>
  <c r="BM358" i="7" a="1"/>
  <c r="BM358" i="7" s="1"/>
  <c r="BL358" i="7" a="1"/>
  <c r="BL358" i="7" s="1"/>
  <c r="BM357" i="7" a="1"/>
  <c r="BM357" i="7" s="1"/>
  <c r="BL357" i="7" a="1"/>
  <c r="BL357" i="7" s="1"/>
  <c r="BM356" i="7" a="1"/>
  <c r="BM356" i="7" s="1"/>
  <c r="BL356" i="7" a="1"/>
  <c r="BL356" i="7" s="1"/>
  <c r="BM355" i="7" a="1"/>
  <c r="BM355" i="7" s="1"/>
  <c r="BL355" i="7" a="1"/>
  <c r="BL355" i="7" s="1"/>
  <c r="BM354" i="7" a="1"/>
  <c r="BM354" i="7" s="1"/>
  <c r="BL354" i="7" a="1"/>
  <c r="BL354" i="7" s="1"/>
  <c r="BM353" i="7" a="1"/>
  <c r="BM353" i="7" s="1"/>
  <c r="BL353" i="7" a="1"/>
  <c r="BL353" i="7" s="1"/>
  <c r="BM352" i="7" a="1"/>
  <c r="BM352" i="7" s="1"/>
  <c r="BL352" i="7" a="1"/>
  <c r="BL352" i="7" s="1"/>
  <c r="BM351" i="7" a="1"/>
  <c r="BM351" i="7" s="1"/>
  <c r="BL351" i="7" a="1"/>
  <c r="BL351" i="7" s="1"/>
  <c r="BM350" i="7" a="1"/>
  <c r="BM350" i="7" s="1"/>
  <c r="BL350" i="7" a="1"/>
  <c r="BL350" i="7" s="1"/>
  <c r="BM349" i="7" a="1"/>
  <c r="BM349" i="7" s="1"/>
  <c r="BL349" i="7" a="1"/>
  <c r="BL349" i="7" s="1"/>
  <c r="BM348" i="7" a="1"/>
  <c r="BM348" i="7" s="1"/>
  <c r="BL348" i="7" a="1"/>
  <c r="BL348" i="7" s="1"/>
  <c r="BM347" i="7" a="1"/>
  <c r="BM347" i="7" s="1"/>
  <c r="BL347" i="7" a="1"/>
  <c r="BL347" i="7" s="1"/>
  <c r="BM346" i="7" a="1"/>
  <c r="BM346" i="7" s="1"/>
  <c r="BL346" i="7" a="1"/>
  <c r="BL346" i="7" s="1"/>
  <c r="BM345" i="7" a="1"/>
  <c r="BM345" i="7" s="1"/>
  <c r="BL345" i="7" a="1"/>
  <c r="BL345" i="7" s="1"/>
  <c r="BM344" i="7" a="1"/>
  <c r="BM344" i="7" s="1"/>
  <c r="BL344" i="7" a="1"/>
  <c r="BL344" i="7" s="1"/>
  <c r="BM343" i="7" a="1"/>
  <c r="BM343" i="7" s="1"/>
  <c r="BL343" i="7" a="1"/>
  <c r="BL343" i="7" s="1"/>
  <c r="BM342" i="7" a="1"/>
  <c r="BM342" i="7" s="1"/>
  <c r="BL342" i="7" a="1"/>
  <c r="BL342" i="7" s="1"/>
  <c r="BM341" i="7" a="1"/>
  <c r="BM341" i="7" s="1"/>
  <c r="BL341" i="7" a="1"/>
  <c r="BL341" i="7" s="1"/>
  <c r="BM340" i="7" a="1"/>
  <c r="BM340" i="7" s="1"/>
  <c r="BL340" i="7" a="1"/>
  <c r="BL340" i="7" s="1"/>
  <c r="BM339" i="7" a="1"/>
  <c r="BM339" i="7" s="1"/>
  <c r="BL339" i="7" a="1"/>
  <c r="BL339" i="7" s="1"/>
  <c r="BM338" i="7" a="1"/>
  <c r="BM338" i="7" s="1"/>
  <c r="BL338" i="7" a="1"/>
  <c r="BL338" i="7" s="1"/>
  <c r="BM337" i="7" a="1"/>
  <c r="BM337" i="7" s="1"/>
  <c r="BL337" i="7" a="1"/>
  <c r="BL337" i="7" s="1"/>
  <c r="BM336" i="7" a="1"/>
  <c r="BM336" i="7" s="1"/>
  <c r="BL336" i="7" a="1"/>
  <c r="BL336" i="7" s="1"/>
  <c r="BM335" i="7" a="1"/>
  <c r="BM335" i="7" s="1"/>
  <c r="BL335" i="7" a="1"/>
  <c r="BL335" i="7" s="1"/>
  <c r="BM334" i="7" a="1"/>
  <c r="BM334" i="7" s="1"/>
  <c r="BL334" i="7" a="1"/>
  <c r="BL334" i="7" s="1"/>
  <c r="BM333" i="7" a="1"/>
  <c r="BM333" i="7" s="1"/>
  <c r="BL333" i="7" a="1"/>
  <c r="BL333" i="7" s="1"/>
  <c r="BM332" i="7" a="1"/>
  <c r="BM332" i="7" s="1"/>
  <c r="BL332" i="7" a="1"/>
  <c r="BL332" i="7" s="1"/>
  <c r="BM331" i="7" a="1"/>
  <c r="BM331" i="7" s="1"/>
  <c r="BL331" i="7" a="1"/>
  <c r="BL331" i="7" s="1"/>
  <c r="BM330" i="7" a="1"/>
  <c r="BM330" i="7" s="1"/>
  <c r="BL330" i="7" a="1"/>
  <c r="BL330" i="7" s="1"/>
  <c r="BM329" i="7" a="1"/>
  <c r="BM329" i="7" s="1"/>
  <c r="BL329" i="7" a="1"/>
  <c r="BL329" i="7" s="1"/>
  <c r="BM328" i="7" a="1"/>
  <c r="BM328" i="7" s="1"/>
  <c r="BL328" i="7" a="1"/>
  <c r="BL328" i="7" s="1"/>
  <c r="BM327" i="7" a="1"/>
  <c r="BM327" i="7" s="1"/>
  <c r="BL327" i="7" a="1"/>
  <c r="BL327" i="7" s="1"/>
  <c r="BM326" i="7" a="1"/>
  <c r="BM326" i="7" s="1"/>
  <c r="BL326" i="7" a="1"/>
  <c r="BL326" i="7" s="1"/>
  <c r="BM325" i="7" a="1"/>
  <c r="BM325" i="7" s="1"/>
  <c r="BL325" i="7" a="1"/>
  <c r="BL325" i="7" s="1"/>
  <c r="BM324" i="7" a="1"/>
  <c r="BM324" i="7" s="1"/>
  <c r="BL324" i="7" a="1"/>
  <c r="BL324" i="7" s="1"/>
  <c r="BM323" i="7" a="1"/>
  <c r="BM323" i="7" s="1"/>
  <c r="BL323" i="7" a="1"/>
  <c r="BL323" i="7" s="1"/>
  <c r="BM322" i="7" a="1"/>
  <c r="BM322" i="7" s="1"/>
  <c r="BL322" i="7" a="1"/>
  <c r="BL322" i="7" s="1"/>
  <c r="BM321" i="7" a="1"/>
  <c r="BM321" i="7" s="1"/>
  <c r="BL321" i="7" a="1"/>
  <c r="BL321" i="7" s="1"/>
  <c r="BM320" i="7" a="1"/>
  <c r="BM320" i="7" s="1"/>
  <c r="BL320" i="7" a="1"/>
  <c r="BL320" i="7" s="1"/>
  <c r="BM319" i="7" a="1"/>
  <c r="BM319" i="7" s="1"/>
  <c r="BL319" i="7" a="1"/>
  <c r="BL319" i="7" s="1"/>
  <c r="BM318" i="7" a="1"/>
  <c r="BM318" i="7" s="1"/>
  <c r="BL318" i="7" a="1"/>
  <c r="BL318" i="7" s="1"/>
  <c r="BM317" i="7" a="1"/>
  <c r="BM317" i="7" s="1"/>
  <c r="BL317" i="7" a="1"/>
  <c r="BL317" i="7" s="1"/>
  <c r="BM316" i="7" a="1"/>
  <c r="BM316" i="7" s="1"/>
  <c r="BL316" i="7" a="1"/>
  <c r="BL316" i="7" s="1"/>
  <c r="BM315" i="7" a="1"/>
  <c r="BM315" i="7" s="1"/>
  <c r="BL315" i="7" a="1"/>
  <c r="BL315" i="7" s="1"/>
  <c r="BM314" i="7" a="1"/>
  <c r="BM314" i="7" s="1"/>
  <c r="BL314" i="7" a="1"/>
  <c r="BL314" i="7" s="1"/>
  <c r="BM313" i="7" a="1"/>
  <c r="BM313" i="7" s="1"/>
  <c r="BL313" i="7" a="1"/>
  <c r="BL313" i="7" s="1"/>
  <c r="BM312" i="7" a="1"/>
  <c r="BM312" i="7" s="1"/>
  <c r="BL312" i="7" a="1"/>
  <c r="BL312" i="7" s="1"/>
  <c r="BM311" i="7" a="1"/>
  <c r="BM311" i="7" s="1"/>
  <c r="BL311" i="7" a="1"/>
  <c r="BL311" i="7" s="1"/>
  <c r="BM310" i="7" a="1"/>
  <c r="BM310" i="7" s="1"/>
  <c r="BL310" i="7" a="1"/>
  <c r="BL310" i="7" s="1"/>
  <c r="BM309" i="7" a="1"/>
  <c r="BM309" i="7" s="1"/>
  <c r="BL309" i="7" a="1"/>
  <c r="BL309" i="7" s="1"/>
  <c r="BM308" i="7" a="1"/>
  <c r="BM308" i="7" s="1"/>
  <c r="BL308" i="7" a="1"/>
  <c r="BL308" i="7" s="1"/>
  <c r="BM307" i="7" a="1"/>
  <c r="BM307" i="7" s="1"/>
  <c r="BL307" i="7" a="1"/>
  <c r="BL307" i="7" s="1"/>
  <c r="BM306" i="7" a="1"/>
  <c r="BM306" i="7" s="1"/>
  <c r="BL306" i="7" a="1"/>
  <c r="BL306" i="7" s="1"/>
  <c r="BM305" i="7" a="1"/>
  <c r="BM305" i="7" s="1"/>
  <c r="BL305" i="7" a="1"/>
  <c r="BL305" i="7" s="1"/>
  <c r="BM304" i="7" a="1"/>
  <c r="BM304" i="7" s="1"/>
  <c r="BL304" i="7" a="1"/>
  <c r="BL304" i="7" s="1"/>
  <c r="BM303" i="7" a="1"/>
  <c r="BM303" i="7" s="1"/>
  <c r="BL303" i="7" a="1"/>
  <c r="BL303" i="7" s="1"/>
  <c r="BM302" i="7" a="1"/>
  <c r="BM302" i="7" s="1"/>
  <c r="BL302" i="7" a="1"/>
  <c r="BL302" i="7" s="1"/>
  <c r="BM301" i="7" a="1"/>
  <c r="BM301" i="7" s="1"/>
  <c r="BL301" i="7" a="1"/>
  <c r="BL301" i="7" s="1"/>
  <c r="BM300" i="7" a="1"/>
  <c r="BM300" i="7" s="1"/>
  <c r="BL300" i="7" a="1"/>
  <c r="BL300" i="7" s="1"/>
  <c r="BM299" i="7" a="1"/>
  <c r="BM299" i="7" s="1"/>
  <c r="BL299" i="7" a="1"/>
  <c r="BL299" i="7" s="1"/>
  <c r="BM298" i="7" a="1"/>
  <c r="BM298" i="7" s="1"/>
  <c r="BL298" i="7" a="1"/>
  <c r="BL298" i="7" s="1"/>
  <c r="BM297" i="7" a="1"/>
  <c r="BM297" i="7" s="1"/>
  <c r="BL297" i="7" a="1"/>
  <c r="BL297" i="7" s="1"/>
  <c r="BM296" i="7" a="1"/>
  <c r="BM296" i="7" s="1"/>
  <c r="BL296" i="7" a="1"/>
  <c r="BL296" i="7" s="1"/>
  <c r="BM295" i="7" a="1"/>
  <c r="BM295" i="7" s="1"/>
  <c r="BL295" i="7" a="1"/>
  <c r="BL295" i="7" s="1"/>
  <c r="BM294" i="7" a="1"/>
  <c r="BM294" i="7" s="1"/>
  <c r="BL294" i="7" a="1"/>
  <c r="BL294" i="7" s="1"/>
  <c r="BM293" i="7" a="1"/>
  <c r="BM293" i="7" s="1"/>
  <c r="BL293" i="7" a="1"/>
  <c r="BL293" i="7" s="1"/>
  <c r="BM292" i="7" a="1"/>
  <c r="BM292" i="7" s="1"/>
  <c r="BL292" i="7" a="1"/>
  <c r="BL292" i="7" s="1"/>
  <c r="BM291" i="7" a="1"/>
  <c r="BM291" i="7" s="1"/>
  <c r="BL291" i="7" a="1"/>
  <c r="BL291" i="7" s="1"/>
  <c r="BM290" i="7" a="1"/>
  <c r="BM290" i="7" s="1"/>
  <c r="BL290" i="7" a="1"/>
  <c r="BL290" i="7" s="1"/>
  <c r="BM289" i="7" a="1"/>
  <c r="BM289" i="7" s="1"/>
  <c r="BL289" i="7" a="1"/>
  <c r="BL289" i="7" s="1"/>
  <c r="BM288" i="7" a="1"/>
  <c r="BM288" i="7" s="1"/>
  <c r="BL288" i="7" a="1"/>
  <c r="BL288" i="7" s="1"/>
  <c r="BM287" i="7" a="1"/>
  <c r="BM287" i="7" s="1"/>
  <c r="BL287" i="7" a="1"/>
  <c r="BL287" i="7" s="1"/>
  <c r="BM286" i="7" a="1"/>
  <c r="BM286" i="7" s="1"/>
  <c r="BL286" i="7" a="1"/>
  <c r="BL286" i="7" s="1"/>
  <c r="BM285" i="7" a="1"/>
  <c r="BM285" i="7" s="1"/>
  <c r="BL285" i="7" a="1"/>
  <c r="BL285" i="7" s="1"/>
  <c r="BM284" i="7" a="1"/>
  <c r="BM284" i="7" s="1"/>
  <c r="BL284" i="7" a="1"/>
  <c r="BL284" i="7" s="1"/>
  <c r="BM283" i="7" a="1"/>
  <c r="BM283" i="7" s="1"/>
  <c r="BL283" i="7" a="1"/>
  <c r="BL283" i="7" s="1"/>
  <c r="BM282" i="7" a="1"/>
  <c r="BM282" i="7" s="1"/>
  <c r="BL282" i="7" a="1"/>
  <c r="BL282" i="7" s="1"/>
  <c r="BM281" i="7" a="1"/>
  <c r="BM281" i="7" s="1"/>
  <c r="BL281" i="7" a="1"/>
  <c r="BL281" i="7" s="1"/>
  <c r="BM280" i="7" a="1"/>
  <c r="BM280" i="7" s="1"/>
  <c r="BL280" i="7" a="1"/>
  <c r="BL280" i="7" s="1"/>
  <c r="BM279" i="7" a="1"/>
  <c r="BM279" i="7" s="1"/>
  <c r="BL279" i="7" a="1"/>
  <c r="BL279" i="7" s="1"/>
  <c r="BM278" i="7" a="1"/>
  <c r="BM278" i="7" s="1"/>
  <c r="BL278" i="7" a="1"/>
  <c r="BL278" i="7" s="1"/>
  <c r="BM277" i="7" a="1"/>
  <c r="BM277" i="7" s="1"/>
  <c r="BL277" i="7" a="1"/>
  <c r="BL277" i="7" s="1"/>
  <c r="BM276" i="7" a="1"/>
  <c r="BM276" i="7" s="1"/>
  <c r="BL276" i="7" a="1"/>
  <c r="BL276" i="7" s="1"/>
  <c r="BM275" i="7" a="1"/>
  <c r="BM275" i="7" s="1"/>
  <c r="BL275" i="7" a="1"/>
  <c r="BL275" i="7" s="1"/>
  <c r="BM274" i="7" a="1"/>
  <c r="BM274" i="7" s="1"/>
  <c r="BL274" i="7" a="1"/>
  <c r="BL274" i="7" s="1"/>
  <c r="BM273" i="7" a="1"/>
  <c r="BM273" i="7" s="1"/>
  <c r="BL273" i="7" a="1"/>
  <c r="BL273" i="7" s="1"/>
  <c r="BM272" i="7" a="1"/>
  <c r="BM272" i="7" s="1"/>
  <c r="BL272" i="7" a="1"/>
  <c r="BL272" i="7" s="1"/>
  <c r="BM271" i="7" a="1"/>
  <c r="BM271" i="7" s="1"/>
  <c r="BL271" i="7" a="1"/>
  <c r="BL271" i="7" s="1"/>
  <c r="BM270" i="7" a="1"/>
  <c r="BM270" i="7" s="1"/>
  <c r="BL270" i="7" a="1"/>
  <c r="BL270" i="7" s="1"/>
  <c r="BM269" i="7" a="1"/>
  <c r="BM269" i="7" s="1"/>
  <c r="BL269" i="7" a="1"/>
  <c r="BL269" i="7" s="1"/>
  <c r="BM268" i="7" a="1"/>
  <c r="BM268" i="7" s="1"/>
  <c r="BL268" i="7" a="1"/>
  <c r="BL268" i="7" s="1"/>
  <c r="BM267" i="7" a="1"/>
  <c r="BM267" i="7" s="1"/>
  <c r="BL267" i="7" a="1"/>
  <c r="BL267" i="7" s="1"/>
  <c r="BM266" i="7" a="1"/>
  <c r="BM266" i="7" s="1"/>
  <c r="BL266" i="7" a="1"/>
  <c r="BL266" i="7" s="1"/>
  <c r="BM265" i="7" a="1"/>
  <c r="BM265" i="7" s="1"/>
  <c r="BL265" i="7" a="1"/>
  <c r="BL265" i="7" s="1"/>
  <c r="BM264" i="7" a="1"/>
  <c r="BM264" i="7" s="1"/>
  <c r="BL264" i="7" a="1"/>
  <c r="BL264" i="7" s="1"/>
  <c r="BM263" i="7" a="1"/>
  <c r="BM263" i="7" s="1"/>
  <c r="BL263" i="7" a="1"/>
  <c r="BL263" i="7" s="1"/>
  <c r="BM262" i="7" a="1"/>
  <c r="BM262" i="7" s="1"/>
  <c r="BL262" i="7" a="1"/>
  <c r="BL262" i="7" s="1"/>
  <c r="BM261" i="7" a="1"/>
  <c r="BM261" i="7" s="1"/>
  <c r="BL261" i="7" a="1"/>
  <c r="BL261" i="7" s="1"/>
  <c r="BM260" i="7" a="1"/>
  <c r="BM260" i="7" s="1"/>
  <c r="BL260" i="7" a="1"/>
  <c r="BL260" i="7" s="1"/>
  <c r="BM259" i="7" a="1"/>
  <c r="BM259" i="7" s="1"/>
  <c r="BL259" i="7" a="1"/>
  <c r="BL259" i="7" s="1"/>
  <c r="BM258" i="7" a="1"/>
  <c r="BM258" i="7" s="1"/>
  <c r="BL258" i="7" a="1"/>
  <c r="BL258" i="7" s="1"/>
  <c r="BM257" i="7" a="1"/>
  <c r="BM257" i="7" s="1"/>
  <c r="BL257" i="7" a="1"/>
  <c r="BL257" i="7" s="1"/>
  <c r="BM256" i="7" a="1"/>
  <c r="BM256" i="7" s="1"/>
  <c r="BL256" i="7" a="1"/>
  <c r="BL256" i="7" s="1"/>
  <c r="BM255" i="7" a="1"/>
  <c r="BM255" i="7" s="1"/>
  <c r="BL255" i="7" a="1"/>
  <c r="BL255" i="7" s="1"/>
  <c r="BM254" i="7" a="1"/>
  <c r="BM254" i="7" s="1"/>
  <c r="BL254" i="7" a="1"/>
  <c r="BL254" i="7" s="1"/>
  <c r="BM253" i="7" a="1"/>
  <c r="BM253" i="7" s="1"/>
  <c r="BL253" i="7" a="1"/>
  <c r="BL253" i="7" s="1"/>
  <c r="BM252" i="7" a="1"/>
  <c r="BM252" i="7" s="1"/>
  <c r="BL252" i="7" a="1"/>
  <c r="BL252" i="7" s="1"/>
  <c r="BM251" i="7" a="1"/>
  <c r="BM251" i="7" s="1"/>
  <c r="BL251" i="7" a="1"/>
  <c r="BL251" i="7" s="1"/>
  <c r="BM250" i="7" a="1"/>
  <c r="BM250" i="7" s="1"/>
  <c r="BL250" i="7" a="1"/>
  <c r="BL250" i="7" s="1"/>
  <c r="BM249" i="7" a="1"/>
  <c r="BM249" i="7" s="1"/>
  <c r="BL249" i="7" a="1"/>
  <c r="BL249" i="7" s="1"/>
  <c r="BM248" i="7" a="1"/>
  <c r="BM248" i="7" s="1"/>
  <c r="BL248" i="7" a="1"/>
  <c r="BL248" i="7" s="1"/>
  <c r="BM247" i="7" a="1"/>
  <c r="BM247" i="7" s="1"/>
  <c r="BL247" i="7" a="1"/>
  <c r="BL247" i="7" s="1"/>
  <c r="BM246" i="7" a="1"/>
  <c r="BM246" i="7" s="1"/>
  <c r="BL246" i="7" a="1"/>
  <c r="BL246" i="7" s="1"/>
  <c r="BM242" i="7" a="1"/>
  <c r="BM242" i="7" s="1"/>
  <c r="BL242" i="7" a="1"/>
  <c r="BL242" i="7" s="1"/>
  <c r="BM241" i="7" a="1"/>
  <c r="BM241" i="7" s="1"/>
  <c r="BL241" i="7" a="1"/>
  <c r="BL241" i="7" s="1"/>
  <c r="BM240" i="7" a="1"/>
  <c r="BM240" i="7" s="1"/>
  <c r="BL240" i="7" a="1"/>
  <c r="BL240" i="7" s="1"/>
  <c r="BM239" i="7" a="1"/>
  <c r="BM239" i="7" s="1"/>
  <c r="BL239" i="7" a="1"/>
  <c r="BL239" i="7" s="1"/>
  <c r="BM238" i="7" a="1"/>
  <c r="BM238" i="7" s="1"/>
  <c r="BL238" i="7" a="1"/>
  <c r="BL238" i="7" s="1"/>
  <c r="BM237" i="7" a="1"/>
  <c r="BM237" i="7" s="1"/>
  <c r="BL237" i="7" a="1"/>
  <c r="BL237" i="7" s="1"/>
  <c r="BM236" i="7" a="1"/>
  <c r="BM236" i="7" s="1"/>
  <c r="BL236" i="7" a="1"/>
  <c r="BL236" i="7" s="1"/>
  <c r="BM235" i="7" a="1"/>
  <c r="BM235" i="7" s="1"/>
  <c r="BL235" i="7" a="1"/>
  <c r="BL235" i="7" s="1"/>
  <c r="BM234" i="7" a="1"/>
  <c r="BM234" i="7" s="1"/>
  <c r="BL234" i="7" a="1"/>
  <c r="BL234" i="7" s="1"/>
  <c r="BM233" i="7" a="1"/>
  <c r="BM233" i="7" s="1"/>
  <c r="BL233" i="7" a="1"/>
  <c r="BL233" i="7" s="1"/>
  <c r="BM232" i="7" a="1"/>
  <c r="BM232" i="7" s="1"/>
  <c r="BL232" i="7" a="1"/>
  <c r="BL232" i="7" s="1"/>
  <c r="BM231" i="7" a="1"/>
  <c r="BM231" i="7" s="1"/>
  <c r="BL231" i="7" a="1"/>
  <c r="BL231" i="7" s="1"/>
  <c r="BM230" i="7" a="1"/>
  <c r="BM230" i="7" s="1"/>
  <c r="BL230" i="7" a="1"/>
  <c r="BL230" i="7" s="1"/>
  <c r="BM229" i="7" a="1"/>
  <c r="BM229" i="7" s="1"/>
  <c r="BL229" i="7" a="1"/>
  <c r="BL229" i="7" s="1"/>
  <c r="BM228" i="7" a="1"/>
  <c r="BM228" i="7" s="1"/>
  <c r="BL228" i="7" a="1"/>
  <c r="BL228" i="7" s="1"/>
  <c r="BM227" i="7" a="1"/>
  <c r="BM227" i="7" s="1"/>
  <c r="BL227" i="7" a="1"/>
  <c r="BL227" i="7" s="1"/>
  <c r="BM226" i="7" a="1"/>
  <c r="BM226" i="7" s="1"/>
  <c r="BL226" i="7" a="1"/>
  <c r="BL226" i="7" s="1"/>
  <c r="BM225" i="7" a="1"/>
  <c r="BM225" i="7" s="1"/>
  <c r="BL225" i="7" a="1"/>
  <c r="BL225" i="7" s="1"/>
  <c r="BM224" i="7" a="1"/>
  <c r="BM224" i="7" s="1"/>
  <c r="BL224" i="7" a="1"/>
  <c r="BL224" i="7" s="1"/>
  <c r="BM223" i="7" a="1"/>
  <c r="BM223" i="7" s="1"/>
  <c r="BL223" i="7" a="1"/>
  <c r="BL223" i="7" s="1"/>
  <c r="BM222" i="7" a="1"/>
  <c r="BM222" i="7" s="1"/>
  <c r="BL222" i="7" a="1"/>
  <c r="BL222" i="7" s="1"/>
  <c r="BM218" i="7" a="1"/>
  <c r="BM218" i="7" s="1"/>
  <c r="BL218" i="7" a="1"/>
  <c r="BL218" i="7" s="1"/>
  <c r="BM217" i="7" a="1"/>
  <c r="BM217" i="7" s="1"/>
  <c r="BL217" i="7" a="1"/>
  <c r="BL217" i="7" s="1"/>
  <c r="BM216" i="7" a="1"/>
  <c r="BM216" i="7" s="1"/>
  <c r="BL216" i="7" a="1"/>
  <c r="BL216" i="7" s="1"/>
  <c r="BM215" i="7" a="1"/>
  <c r="BM215" i="7" s="1"/>
  <c r="BL215" i="7" a="1"/>
  <c r="BL215" i="7" s="1"/>
  <c r="BM214" i="7" a="1"/>
  <c r="BM214" i="7" s="1"/>
  <c r="BL214" i="7" a="1"/>
  <c r="BL214" i="7" s="1"/>
  <c r="BM213" i="7" a="1"/>
  <c r="BM213" i="7" s="1"/>
  <c r="BL213" i="7" a="1"/>
  <c r="BL213" i="7" s="1"/>
  <c r="BM212" i="7" a="1"/>
  <c r="BM212" i="7" s="1"/>
  <c r="BL212" i="7" a="1"/>
  <c r="BL212" i="7" s="1"/>
  <c r="BM211" i="7" a="1"/>
  <c r="BM211" i="7" s="1"/>
  <c r="BL211" i="7" a="1"/>
  <c r="BL211" i="7" s="1"/>
  <c r="BM210" i="7" a="1"/>
  <c r="BM210" i="7" s="1"/>
  <c r="BL210" i="7" a="1"/>
  <c r="BL210" i="7" s="1"/>
  <c r="BM209" i="7" a="1"/>
  <c r="BM209" i="7" s="1"/>
  <c r="BL209" i="7" a="1"/>
  <c r="BL209" i="7" s="1"/>
  <c r="BM208" i="7" a="1"/>
  <c r="BM208" i="7" s="1"/>
  <c r="BL208" i="7" a="1"/>
  <c r="BL208" i="7" s="1"/>
  <c r="BM207" i="7" a="1"/>
  <c r="BM207" i="7" s="1"/>
  <c r="BL207" i="7" a="1"/>
  <c r="BL207" i="7" s="1"/>
  <c r="BM206" i="7" a="1"/>
  <c r="BM206" i="7" s="1"/>
  <c r="BL206" i="7" a="1"/>
  <c r="BL206" i="7" s="1"/>
  <c r="BM205" i="7" a="1"/>
  <c r="BM205" i="7" s="1"/>
  <c r="BL205" i="7" a="1"/>
  <c r="BL205" i="7" s="1"/>
  <c r="BM204" i="7" a="1"/>
  <c r="BM204" i="7" s="1"/>
  <c r="BL204" i="7" a="1"/>
  <c r="BL204" i="7" s="1"/>
  <c r="BM203" i="7" a="1"/>
  <c r="BM203" i="7" s="1"/>
  <c r="BL203" i="7" a="1"/>
  <c r="BL203" i="7" s="1"/>
  <c r="BM202" i="7" a="1"/>
  <c r="BM202" i="7" s="1"/>
  <c r="BL202" i="7" a="1"/>
  <c r="BL202" i="7" s="1"/>
  <c r="BM201" i="7" a="1"/>
  <c r="BM201" i="7" s="1"/>
  <c r="BL201" i="7" a="1"/>
  <c r="BL201" i="7" s="1"/>
  <c r="BM200" i="7" a="1"/>
  <c r="BM200" i="7" s="1"/>
  <c r="BL200" i="7" a="1"/>
  <c r="BL200" i="7" s="1"/>
  <c r="BM199" i="7" a="1"/>
  <c r="BM199" i="7" s="1"/>
  <c r="BL199" i="7" a="1"/>
  <c r="BL199" i="7" s="1"/>
  <c r="BM198" i="7" a="1"/>
  <c r="BM198" i="7" s="1"/>
  <c r="BL198" i="7" a="1"/>
  <c r="BL198" i="7" s="1"/>
  <c r="BM197" i="7" a="1"/>
  <c r="BM197" i="7" s="1"/>
  <c r="BL197" i="7" a="1"/>
  <c r="BL197" i="7" s="1"/>
  <c r="BM196" i="7" a="1"/>
  <c r="BM196" i="7" s="1"/>
  <c r="BL196" i="7" a="1"/>
  <c r="BL196" i="7" s="1"/>
  <c r="BM195" i="7" a="1"/>
  <c r="BM195" i="7" s="1"/>
  <c r="BL195" i="7" a="1"/>
  <c r="BL195" i="7" s="1"/>
  <c r="BM194" i="7" a="1"/>
  <c r="BM194" i="7" s="1"/>
  <c r="BL194" i="7" a="1"/>
  <c r="BL194" i="7" s="1"/>
  <c r="BM193" i="7" a="1"/>
  <c r="BM193" i="7" s="1"/>
  <c r="BL193" i="7" a="1"/>
  <c r="BL193" i="7" s="1"/>
  <c r="BM192" i="7" a="1"/>
  <c r="BM192" i="7" s="1"/>
  <c r="BL192" i="7" a="1"/>
  <c r="BL192" i="7" s="1"/>
  <c r="BM191" i="7" a="1"/>
  <c r="BM191" i="7" s="1"/>
  <c r="BL191" i="7" a="1"/>
  <c r="BL191" i="7" s="1"/>
  <c r="BM190" i="7" a="1"/>
  <c r="BM190" i="7" s="1"/>
  <c r="BL190" i="7" a="1"/>
  <c r="BL190" i="7" s="1"/>
  <c r="BM189" i="7" a="1"/>
  <c r="BM189" i="7" s="1"/>
  <c r="BL189" i="7" a="1"/>
  <c r="BL189" i="7" s="1"/>
  <c r="BM188" i="7" a="1"/>
  <c r="BM188" i="7" s="1"/>
  <c r="BL188" i="7" a="1"/>
  <c r="BL188" i="7" s="1"/>
  <c r="BM187" i="7" a="1"/>
  <c r="BM187" i="7" s="1"/>
  <c r="BL187" i="7" a="1"/>
  <c r="BL187" i="7" s="1"/>
  <c r="BM186" i="7" a="1"/>
  <c r="BM186" i="7" s="1"/>
  <c r="BL186" i="7" a="1"/>
  <c r="BL186" i="7" s="1"/>
  <c r="BM185" i="7" a="1"/>
  <c r="BM185" i="7" s="1"/>
  <c r="BL185" i="7" a="1"/>
  <c r="BL185" i="7" s="1"/>
  <c r="BM184" i="7" a="1"/>
  <c r="BM184" i="7" s="1"/>
  <c r="BL184" i="7" a="1"/>
  <c r="BL184" i="7" s="1"/>
  <c r="BM183" i="7" a="1"/>
  <c r="BM183" i="7" s="1"/>
  <c r="BL183" i="7" a="1"/>
  <c r="BL183" i="7" s="1"/>
  <c r="BM182" i="7" a="1"/>
  <c r="BM182" i="7" s="1"/>
  <c r="BL182" i="7" a="1"/>
  <c r="BL182" i="7" s="1"/>
  <c r="BM181" i="7" a="1"/>
  <c r="BM181" i="7" s="1"/>
  <c r="BL181" i="7" a="1"/>
  <c r="BL181" i="7" s="1"/>
  <c r="BM180" i="7" a="1"/>
  <c r="BM180" i="7" s="1"/>
  <c r="BL180" i="7" a="1"/>
  <c r="BL180" i="7" s="1"/>
  <c r="BM179" i="7" a="1"/>
  <c r="BM179" i="7" s="1"/>
  <c r="BL179" i="7" a="1"/>
  <c r="BL179" i="7" s="1"/>
  <c r="BM178" i="7" a="1"/>
  <c r="BM178" i="7" s="1"/>
  <c r="BL178" i="7" a="1"/>
  <c r="BL178" i="7" s="1"/>
  <c r="BM177" i="7" a="1"/>
  <c r="BM177" i="7" s="1"/>
  <c r="BL177" i="7" a="1"/>
  <c r="BL177" i="7" s="1"/>
  <c r="BM176" i="7" a="1"/>
  <c r="BM176" i="7" s="1"/>
  <c r="BL176" i="7" a="1"/>
  <c r="BL176" i="7" s="1"/>
  <c r="BM175" i="7" a="1"/>
  <c r="BM175" i="7" s="1"/>
  <c r="BL175" i="7" a="1"/>
  <c r="BL175" i="7" s="1"/>
  <c r="BM174" i="7" a="1"/>
  <c r="BM174" i="7" s="1"/>
  <c r="BL174" i="7" a="1"/>
  <c r="BL174" i="7" s="1"/>
  <c r="BM173" i="7" a="1"/>
  <c r="BM173" i="7" s="1"/>
  <c r="BL173" i="7" a="1"/>
  <c r="BL173" i="7" s="1"/>
  <c r="BM172" i="7" a="1"/>
  <c r="BM172" i="7" s="1"/>
  <c r="BL172" i="7" a="1"/>
  <c r="BL172" i="7" s="1"/>
  <c r="BM171" i="7" a="1"/>
  <c r="BM171" i="7" s="1"/>
  <c r="BL171" i="7" a="1"/>
  <c r="BL171" i="7" s="1"/>
  <c r="BM170" i="7" a="1"/>
  <c r="BM170" i="7" s="1"/>
  <c r="BL170" i="7" a="1"/>
  <c r="BL170" i="7" s="1"/>
  <c r="BM169" i="7" a="1"/>
  <c r="BM169" i="7" s="1"/>
  <c r="BL169" i="7" a="1"/>
  <c r="BL169" i="7" s="1"/>
  <c r="BM168" i="7" a="1"/>
  <c r="BM168" i="7" s="1"/>
  <c r="BL168" i="7" a="1"/>
  <c r="BL168" i="7" s="1"/>
  <c r="BM167" i="7" a="1"/>
  <c r="BM167" i="7" s="1"/>
  <c r="BL167" i="7" a="1"/>
  <c r="BL167" i="7" s="1"/>
  <c r="BM166" i="7" a="1"/>
  <c r="BM166" i="7" s="1"/>
  <c r="BL166" i="7" a="1"/>
  <c r="BL166" i="7" s="1"/>
  <c r="BM165" i="7" a="1"/>
  <c r="BM165" i="7" s="1"/>
  <c r="BL165" i="7" a="1"/>
  <c r="BL165" i="7" s="1"/>
  <c r="BM164" i="7" a="1"/>
  <c r="BM164" i="7" s="1"/>
  <c r="BL164" i="7" a="1"/>
  <c r="BL164" i="7" s="1"/>
  <c r="BM163" i="7" a="1"/>
  <c r="BM163" i="7" s="1"/>
  <c r="BL163" i="7" a="1"/>
  <c r="BL163" i="7" s="1"/>
  <c r="BM162" i="7" a="1"/>
  <c r="BM162" i="7" s="1"/>
  <c r="BL162" i="7" a="1"/>
  <c r="BL162" i="7" s="1"/>
  <c r="BM161" i="7" a="1"/>
  <c r="BM161" i="7" s="1"/>
  <c r="BL161" i="7" a="1"/>
  <c r="BL161" i="7" s="1"/>
  <c r="BM160" i="7" a="1"/>
  <c r="BM160" i="7" s="1"/>
  <c r="BL160" i="7" a="1"/>
  <c r="BL160" i="7" s="1"/>
  <c r="BM159" i="7" a="1"/>
  <c r="BM159" i="7" s="1"/>
  <c r="BL159" i="7" a="1"/>
  <c r="BL159" i="7" s="1"/>
  <c r="BM158" i="7" a="1"/>
  <c r="BM158" i="7" s="1"/>
  <c r="BL158" i="7" a="1"/>
  <c r="BL158" i="7" s="1"/>
  <c r="BM157" i="7" a="1"/>
  <c r="BM157" i="7" s="1"/>
  <c r="BL157" i="7" a="1"/>
  <c r="BL157" i="7" s="1"/>
  <c r="BM156" i="7" a="1"/>
  <c r="BM156" i="7" s="1"/>
  <c r="BL156" i="7" a="1"/>
  <c r="BL156" i="7" s="1"/>
  <c r="BM155" i="7" a="1"/>
  <c r="BM155" i="7" s="1"/>
  <c r="BL155" i="7" a="1"/>
  <c r="BL155" i="7" s="1"/>
  <c r="BM154" i="7" a="1"/>
  <c r="BM154" i="7" s="1"/>
  <c r="BL154" i="7" a="1"/>
  <c r="BL154" i="7" s="1"/>
  <c r="BM153" i="7" a="1"/>
  <c r="BM153" i="7" s="1"/>
  <c r="BL153" i="7" a="1"/>
  <c r="BL153" i="7" s="1"/>
  <c r="BM152" i="7" a="1"/>
  <c r="BM152" i="7" s="1"/>
  <c r="BL152" i="7" a="1"/>
  <c r="BL152" i="7" s="1"/>
  <c r="BM151" i="7" a="1"/>
  <c r="BM151" i="7" s="1"/>
  <c r="BL151" i="7" a="1"/>
  <c r="BL151" i="7" s="1"/>
  <c r="BM150" i="7" a="1"/>
  <c r="BM150" i="7" s="1"/>
  <c r="BL150" i="7" a="1"/>
  <c r="BL150" i="7" s="1"/>
  <c r="BM149" i="7" a="1"/>
  <c r="BM149" i="7" s="1"/>
  <c r="BL149" i="7" a="1"/>
  <c r="BL149" i="7" s="1"/>
  <c r="BM148" i="7" a="1"/>
  <c r="BM148" i="7" s="1"/>
  <c r="BL148" i="7" a="1"/>
  <c r="BL148" i="7" s="1"/>
  <c r="BM147" i="7" a="1"/>
  <c r="BM147" i="7" s="1"/>
  <c r="BL147" i="7" a="1"/>
  <c r="BL147" i="7" s="1"/>
  <c r="BM146" i="7" a="1"/>
  <c r="BM146" i="7" s="1"/>
  <c r="BL146" i="7" a="1"/>
  <c r="BL146" i="7" s="1"/>
  <c r="BM145" i="7" a="1"/>
  <c r="BM145" i="7" s="1"/>
  <c r="BL145" i="7" a="1"/>
  <c r="BL145" i="7" s="1"/>
  <c r="BM144" i="7" a="1"/>
  <c r="BM144" i="7" s="1"/>
  <c r="BL144" i="7" a="1"/>
  <c r="BL144" i="7" s="1"/>
  <c r="BM143" i="7" a="1"/>
  <c r="BM143" i="7" s="1"/>
  <c r="BL143" i="7" a="1"/>
  <c r="BL143" i="7" s="1"/>
  <c r="BM142" i="7" a="1"/>
  <c r="BM142" i="7" s="1"/>
  <c r="BL142" i="7" a="1"/>
  <c r="BL142" i="7" s="1"/>
  <c r="BM141" i="7" a="1"/>
  <c r="BM141" i="7" s="1"/>
  <c r="BL141" i="7" a="1"/>
  <c r="BL141" i="7" s="1"/>
  <c r="BM140" i="7" a="1"/>
  <c r="BM140" i="7" s="1"/>
  <c r="BL140" i="7" a="1"/>
  <c r="BL140" i="7" s="1"/>
  <c r="BM139" i="7" a="1"/>
  <c r="BM139" i="7" s="1"/>
  <c r="BL139" i="7" a="1"/>
  <c r="BL139" i="7" s="1"/>
  <c r="BM138" i="7" a="1"/>
  <c r="BM138" i="7" s="1"/>
  <c r="BL138" i="7" a="1"/>
  <c r="BL138" i="7" s="1"/>
  <c r="BM137" i="7" a="1"/>
  <c r="BM137" i="7" s="1"/>
  <c r="BL137" i="7" a="1"/>
  <c r="BL137" i="7" s="1"/>
  <c r="BM136" i="7" a="1"/>
  <c r="BM136" i="7" s="1"/>
  <c r="BL136" i="7" a="1"/>
  <c r="BL136" i="7" s="1"/>
  <c r="BM135" i="7" a="1"/>
  <c r="BM135" i="7" s="1"/>
  <c r="BL135" i="7" a="1"/>
  <c r="BL135" i="7" s="1"/>
  <c r="BM134" i="7" a="1"/>
  <c r="BM134" i="7" s="1"/>
  <c r="BL134" i="7" a="1"/>
  <c r="BL134" i="7" s="1"/>
  <c r="BM133" i="7" a="1"/>
  <c r="BM133" i="7" s="1"/>
  <c r="BL133" i="7" a="1"/>
  <c r="BL133" i="7" s="1"/>
  <c r="BM132" i="7" a="1"/>
  <c r="BM132" i="7" s="1"/>
  <c r="BL132" i="7" a="1"/>
  <c r="BL132" i="7" s="1"/>
  <c r="BM131" i="7" a="1"/>
  <c r="BM131" i="7" s="1"/>
  <c r="BL131" i="7" a="1"/>
  <c r="BL131" i="7" s="1"/>
  <c r="BM127" i="7" a="1"/>
  <c r="BM127" i="7" s="1"/>
  <c r="BL127" i="7" a="1"/>
  <c r="BL127" i="7" s="1"/>
  <c r="BM126" i="7" a="1"/>
  <c r="BM126" i="7" s="1"/>
  <c r="BL126" i="7" a="1"/>
  <c r="BL126" i="7" s="1"/>
  <c r="BM125" i="7" a="1"/>
  <c r="BM125" i="7" s="1"/>
  <c r="BL125" i="7" a="1"/>
  <c r="BL125" i="7" s="1"/>
  <c r="BM124" i="7" a="1"/>
  <c r="BM124" i="7" s="1"/>
  <c r="BL124" i="7" a="1"/>
  <c r="BL124" i="7" s="1"/>
  <c r="BM123" i="7" a="1"/>
  <c r="BM123" i="7" s="1"/>
  <c r="BL123" i="7" a="1"/>
  <c r="BL123" i="7" s="1"/>
  <c r="BM122" i="7" a="1"/>
  <c r="BM122" i="7" s="1"/>
  <c r="BL122" i="7" a="1"/>
  <c r="BL122" i="7" s="1"/>
  <c r="BM121" i="7" a="1"/>
  <c r="BM121" i="7" s="1"/>
  <c r="BL121" i="7" a="1"/>
  <c r="BL121" i="7" s="1"/>
  <c r="BM120" i="7" a="1"/>
  <c r="BM120" i="7" s="1"/>
  <c r="BL120" i="7" a="1"/>
  <c r="BL120" i="7" s="1"/>
  <c r="BM119" i="7" a="1"/>
  <c r="BM119" i="7" s="1"/>
  <c r="BL119" i="7" a="1"/>
  <c r="BL119" i="7" s="1"/>
  <c r="BM118" i="7" a="1"/>
  <c r="BM118" i="7" s="1"/>
  <c r="BL118" i="7" a="1"/>
  <c r="BL118" i="7" s="1"/>
  <c r="BM117" i="7" a="1"/>
  <c r="BM117" i="7" s="1"/>
  <c r="BL117" i="7" a="1"/>
  <c r="BL117" i="7" s="1"/>
  <c r="BM116" i="7" a="1"/>
  <c r="BM116" i="7" s="1"/>
  <c r="BL116" i="7" a="1"/>
  <c r="BL116" i="7" s="1"/>
  <c r="BM115" i="7" a="1"/>
  <c r="BM115" i="7" s="1"/>
  <c r="BL115" i="7" a="1"/>
  <c r="BL115" i="7" s="1"/>
  <c r="BM114" i="7" a="1"/>
  <c r="BM114" i="7" s="1"/>
  <c r="BL114" i="7" a="1"/>
  <c r="BL114" i="7" s="1"/>
  <c r="BM113" i="7" a="1"/>
  <c r="BM113" i="7" s="1"/>
  <c r="BL113" i="7" a="1"/>
  <c r="BL113" i="7" s="1"/>
  <c r="BM112" i="7" a="1"/>
  <c r="BM112" i="7" s="1"/>
  <c r="BL112" i="7" a="1"/>
  <c r="BL112" i="7" s="1"/>
  <c r="BM111" i="7" a="1"/>
  <c r="BM111" i="7" s="1"/>
  <c r="BL111" i="7" a="1"/>
  <c r="BL111" i="7" s="1"/>
  <c r="BM110" i="7" a="1"/>
  <c r="BM110" i="7" s="1"/>
  <c r="BL110" i="7" a="1"/>
  <c r="BL110" i="7" s="1"/>
  <c r="BM109" i="7" a="1"/>
  <c r="BM109" i="7" s="1"/>
  <c r="BL109" i="7" a="1"/>
  <c r="BL109" i="7" s="1"/>
  <c r="BM108" i="7" a="1"/>
  <c r="BM108" i="7" s="1"/>
  <c r="BL108" i="7" a="1"/>
  <c r="BL108" i="7" s="1"/>
  <c r="BM107" i="7" a="1"/>
  <c r="BM107" i="7" s="1"/>
  <c r="BL107" i="7" a="1"/>
  <c r="BL107" i="7" s="1"/>
  <c r="BM106" i="7" a="1"/>
  <c r="BM106" i="7" s="1"/>
  <c r="BL106" i="7" a="1"/>
  <c r="BL106" i="7" s="1"/>
  <c r="BM105" i="7" a="1"/>
  <c r="BM105" i="7" s="1"/>
  <c r="BL105" i="7" a="1"/>
  <c r="BL105" i="7" s="1"/>
  <c r="BM104" i="7" a="1"/>
  <c r="BM104" i="7" s="1"/>
  <c r="BL104" i="7" a="1"/>
  <c r="BL104" i="7" s="1"/>
  <c r="BM103" i="7" a="1"/>
  <c r="BM103" i="7" s="1"/>
  <c r="BL103" i="7" a="1"/>
  <c r="BL103" i="7" s="1"/>
  <c r="BM102" i="7" a="1"/>
  <c r="BM102" i="7" s="1"/>
  <c r="BL102" i="7" a="1"/>
  <c r="BL102" i="7" s="1"/>
  <c r="BM101" i="7" a="1"/>
  <c r="BM101" i="7" s="1"/>
  <c r="BL101" i="7" a="1"/>
  <c r="BL101" i="7" s="1"/>
  <c r="BM100" i="7" a="1"/>
  <c r="BM100" i="7" s="1"/>
  <c r="BL100" i="7" a="1"/>
  <c r="BL100" i="7" s="1"/>
  <c r="BM99" i="7" a="1"/>
  <c r="BM99" i="7" s="1"/>
  <c r="BL99" i="7" a="1"/>
  <c r="BL99" i="7" s="1"/>
  <c r="BM98" i="7" a="1"/>
  <c r="BM98" i="7" s="1"/>
  <c r="BL98" i="7" a="1"/>
  <c r="BL98" i="7" s="1"/>
  <c r="BM97" i="7" a="1"/>
  <c r="BM97" i="7" s="1"/>
  <c r="BL97" i="7" a="1"/>
  <c r="BL97" i="7" s="1"/>
  <c r="BM96" i="7" a="1"/>
  <c r="BM96" i="7" s="1"/>
  <c r="BL96" i="7" a="1"/>
  <c r="BL96" i="7" s="1"/>
  <c r="BM95" i="7" a="1"/>
  <c r="BM95" i="7" s="1"/>
  <c r="BL95" i="7" a="1"/>
  <c r="BL95" i="7" s="1"/>
  <c r="BM94" i="7" a="1"/>
  <c r="BM94" i="7" s="1"/>
  <c r="BL94" i="7" a="1"/>
  <c r="BL94" i="7" s="1"/>
  <c r="BM93" i="7" a="1"/>
  <c r="BM93" i="7" s="1"/>
  <c r="BL93" i="7" a="1"/>
  <c r="BL93" i="7" s="1"/>
  <c r="BM92" i="7" a="1"/>
  <c r="BM92" i="7" s="1"/>
  <c r="BL92" i="7" a="1"/>
  <c r="BL92" i="7" s="1"/>
  <c r="BM91" i="7" a="1"/>
  <c r="BM91" i="7" s="1"/>
  <c r="BL91" i="7" a="1"/>
  <c r="BL91" i="7" s="1"/>
  <c r="BM90" i="7" a="1"/>
  <c r="BM90" i="7" s="1"/>
  <c r="BL90" i="7" a="1"/>
  <c r="BL90" i="7" s="1"/>
  <c r="BM89" i="7" a="1"/>
  <c r="BM89" i="7" s="1"/>
  <c r="BL89" i="7" a="1"/>
  <c r="BL89" i="7" s="1"/>
  <c r="BM88" i="7" a="1"/>
  <c r="BM88" i="7" s="1"/>
  <c r="BL88" i="7" a="1"/>
  <c r="BL88" i="7" s="1"/>
  <c r="BM87" i="7" a="1"/>
  <c r="BM87" i="7" s="1"/>
  <c r="BL87" i="7" a="1"/>
  <c r="BL87" i="7" s="1"/>
  <c r="BM86" i="7" a="1"/>
  <c r="BM86" i="7" s="1"/>
  <c r="BL86" i="7" a="1"/>
  <c r="BL86" i="7" s="1"/>
  <c r="BM82" i="7" a="1"/>
  <c r="BM82" i="7" s="1"/>
  <c r="BL82" i="7" a="1"/>
  <c r="BL82" i="7" s="1"/>
  <c r="BM81" i="7" a="1"/>
  <c r="BM81" i="7" s="1"/>
  <c r="BL81" i="7" a="1"/>
  <c r="BL81" i="7" s="1"/>
  <c r="BM80" i="7" a="1"/>
  <c r="BM80" i="7" s="1"/>
  <c r="BL80" i="7" a="1"/>
  <c r="BL80" i="7" s="1"/>
  <c r="BM79" i="7" a="1"/>
  <c r="BM79" i="7" s="1"/>
  <c r="BL79" i="7" a="1"/>
  <c r="BL79" i="7" s="1"/>
  <c r="BM78" i="7" a="1"/>
  <c r="BM78" i="7" s="1"/>
  <c r="BL78" i="7" a="1"/>
  <c r="BL78" i="7" s="1"/>
  <c r="BM77" i="7" a="1"/>
  <c r="BM77" i="7" s="1"/>
  <c r="BL77" i="7" a="1"/>
  <c r="BL77" i="7" s="1"/>
  <c r="BM76" i="7" a="1"/>
  <c r="BM76" i="7" s="1"/>
  <c r="BL76" i="7" a="1"/>
  <c r="BL76" i="7" s="1"/>
  <c r="BM75" i="7" a="1"/>
  <c r="BM75" i="7" s="1"/>
  <c r="BL75" i="7" a="1"/>
  <c r="BL75" i="7" s="1"/>
  <c r="BM74" i="7" a="1"/>
  <c r="BM74" i="7" s="1"/>
  <c r="BL74" i="7" a="1"/>
  <c r="BL74" i="7" s="1"/>
  <c r="BM73" i="7" a="1"/>
  <c r="BM73" i="7" s="1"/>
  <c r="BL73" i="7" a="1"/>
  <c r="BL73" i="7" s="1"/>
  <c r="BM72" i="7" a="1"/>
  <c r="BM72" i="7" s="1"/>
  <c r="BL72" i="7" a="1"/>
  <c r="BL72" i="7" s="1"/>
  <c r="BM71" i="7" a="1"/>
  <c r="BM71" i="7" s="1"/>
  <c r="BL71" i="7" a="1"/>
  <c r="BL71" i="7" s="1"/>
  <c r="BM70" i="7" a="1"/>
  <c r="BM70" i="7" s="1"/>
  <c r="BL70" i="7" a="1"/>
  <c r="BL70" i="7" s="1"/>
  <c r="BM69" i="7" a="1"/>
  <c r="BM69" i="7" s="1"/>
  <c r="BL69" i="7" a="1"/>
  <c r="BL69" i="7" s="1"/>
  <c r="BM68" i="7" a="1"/>
  <c r="BM68" i="7" s="1"/>
  <c r="BL68" i="7" a="1"/>
  <c r="BL68" i="7" s="1"/>
  <c r="BM67" i="7" a="1"/>
  <c r="BM67" i="7" s="1"/>
  <c r="BL67" i="7" a="1"/>
  <c r="BL67" i="7" s="1"/>
  <c r="BM66" i="7" a="1"/>
  <c r="BM66" i="7" s="1"/>
  <c r="BL66" i="7" a="1"/>
  <c r="BL66" i="7" s="1"/>
  <c r="BM65" i="7" a="1"/>
  <c r="BM65" i="7" s="1"/>
  <c r="BL65" i="7" a="1"/>
  <c r="BL65" i="7" s="1"/>
  <c r="BM64" i="7" a="1"/>
  <c r="BM64" i="7" s="1"/>
  <c r="BL64" i="7" a="1"/>
  <c r="BL64" i="7" s="1"/>
  <c r="BM63" i="7" a="1"/>
  <c r="BM63" i="7" s="1"/>
  <c r="BL63" i="7" a="1"/>
  <c r="BL63" i="7" s="1"/>
  <c r="BM62" i="7" a="1"/>
  <c r="BM62" i="7" s="1"/>
  <c r="BL62" i="7" a="1"/>
  <c r="BL62" i="7" s="1"/>
  <c r="BM61" i="7" a="1"/>
  <c r="BM61" i="7" s="1"/>
  <c r="BL61" i="7" a="1"/>
  <c r="BL61" i="7" s="1"/>
  <c r="BM60" i="7" a="1"/>
  <c r="BM60" i="7" s="1"/>
  <c r="BL60" i="7" a="1"/>
  <c r="BL60" i="7" s="1"/>
  <c r="BM59" i="7" a="1"/>
  <c r="BM59" i="7" s="1"/>
  <c r="BL59" i="7" a="1"/>
  <c r="BL59" i="7" s="1"/>
  <c r="BM58" i="7" a="1"/>
  <c r="BM58" i="7" s="1"/>
  <c r="BL58" i="7" a="1"/>
  <c r="BL58" i="7" s="1"/>
  <c r="BM57" i="7" a="1"/>
  <c r="BM57" i="7" s="1"/>
  <c r="BL57" i="7" a="1"/>
  <c r="BL57" i="7" s="1"/>
  <c r="BM56" i="7" a="1"/>
  <c r="BM56" i="7" s="1"/>
  <c r="BL56" i="7" a="1"/>
  <c r="BL56" i="7" s="1"/>
  <c r="BM55" i="7" a="1"/>
  <c r="BM55" i="7" s="1"/>
  <c r="BL55" i="7" a="1"/>
  <c r="BL55" i="7" s="1"/>
  <c r="BM54" i="7" a="1"/>
  <c r="BM54" i="7" s="1"/>
  <c r="BL54" i="7" a="1"/>
  <c r="BL54" i="7" s="1"/>
  <c r="BM53" i="7" a="1"/>
  <c r="BM53" i="7" s="1"/>
  <c r="BL53" i="7" a="1"/>
  <c r="BL53" i="7" s="1"/>
  <c r="BM52" i="7" a="1"/>
  <c r="BM52" i="7" s="1"/>
  <c r="BL52" i="7" a="1"/>
  <c r="BL52" i="7" s="1"/>
  <c r="BM51" i="7" a="1"/>
  <c r="BM51" i="7" s="1"/>
  <c r="BL51" i="7" a="1"/>
  <c r="BL51" i="7" s="1"/>
  <c r="BM50" i="7" a="1"/>
  <c r="BM50" i="7" s="1"/>
  <c r="BL50" i="7" a="1"/>
  <c r="BL50" i="7" s="1"/>
  <c r="BM49" i="7" a="1"/>
  <c r="BM49" i="7" s="1"/>
  <c r="BL49" i="7" a="1"/>
  <c r="BL49" i="7" s="1"/>
  <c r="BM48" i="7" a="1"/>
  <c r="BM48" i="7" s="1"/>
  <c r="BL48" i="7" a="1"/>
  <c r="BL48" i="7" s="1"/>
  <c r="BM47" i="7" a="1"/>
  <c r="BM47" i="7" s="1"/>
  <c r="BL47" i="7" a="1"/>
  <c r="BL47" i="7" s="1"/>
  <c r="BM46" i="7" a="1"/>
  <c r="BM46" i="7" s="1"/>
  <c r="BL46" i="7" a="1"/>
  <c r="BL46" i="7" s="1"/>
  <c r="BM45" i="7" a="1"/>
  <c r="BM45" i="7" s="1"/>
  <c r="BL45" i="7" a="1"/>
  <c r="BL45" i="7" s="1"/>
  <c r="BM44" i="7" a="1"/>
  <c r="BM44" i="7" s="1"/>
  <c r="BL44" i="7" a="1"/>
  <c r="BL44" i="7" s="1"/>
  <c r="BM43" i="7" a="1"/>
  <c r="BM43" i="7" s="1"/>
  <c r="BL43" i="7" a="1"/>
  <c r="BL43" i="7" s="1"/>
  <c r="BM42" i="7" a="1"/>
  <c r="BM42" i="7" s="1"/>
  <c r="BL42" i="7" a="1"/>
  <c r="BL42" i="7" s="1"/>
  <c r="BM41" i="7" a="1"/>
  <c r="BM41" i="7" s="1"/>
  <c r="BL41" i="7" a="1"/>
  <c r="BL41" i="7" s="1"/>
  <c r="BM40" i="7" a="1"/>
  <c r="BM40" i="7" s="1"/>
  <c r="BL40" i="7" a="1"/>
  <c r="BL40" i="7" s="1"/>
  <c r="BM39" i="7" a="1"/>
  <c r="BM39" i="7" s="1"/>
  <c r="BL39" i="7" a="1"/>
  <c r="BL39" i="7" s="1"/>
  <c r="BM38" i="7" a="1"/>
  <c r="BM38" i="7" s="1"/>
  <c r="BL38" i="7" a="1"/>
  <c r="BL38" i="7" s="1"/>
  <c r="BM37" i="7" a="1"/>
  <c r="BM37" i="7" s="1"/>
  <c r="BL37" i="7" a="1"/>
  <c r="BL37" i="7" s="1"/>
  <c r="BM36" i="7" a="1"/>
  <c r="BM36" i="7" s="1"/>
  <c r="BL36" i="7" a="1"/>
  <c r="BL36" i="7" s="1"/>
  <c r="BM35" i="7" a="1"/>
  <c r="BM35" i="7" s="1"/>
  <c r="BL35" i="7" a="1"/>
  <c r="BL35" i="7" s="1"/>
  <c r="BM34" i="7" a="1"/>
  <c r="BM34" i="7" s="1"/>
  <c r="BL34" i="7" a="1"/>
  <c r="BL34" i="7" s="1"/>
  <c r="BM33" i="7" a="1"/>
  <c r="BM33" i="7" s="1"/>
  <c r="BL33" i="7" a="1"/>
  <c r="BL33" i="7" s="1"/>
  <c r="BM32" i="7" a="1"/>
  <c r="BM32" i="7" s="1"/>
  <c r="BL32" i="7" a="1"/>
  <c r="BL32" i="7" s="1"/>
  <c r="BM31" i="7" a="1"/>
  <c r="BM31" i="7" s="1"/>
  <c r="BL31" i="7" a="1"/>
  <c r="BL31" i="7" s="1"/>
  <c r="BM30" i="7" a="1"/>
  <c r="BM30" i="7" s="1"/>
  <c r="BL30" i="7" a="1"/>
  <c r="BL30" i="7" s="1"/>
  <c r="BM29" i="7" a="1"/>
  <c r="BM29" i="7" s="1"/>
  <c r="BL29" i="7" a="1"/>
  <c r="BL29" i="7" s="1"/>
  <c r="BM28" i="7" a="1"/>
  <c r="BM28" i="7" s="1"/>
  <c r="BL28" i="7" a="1"/>
  <c r="BL28" i="7" s="1"/>
  <c r="BM27" i="7" a="1"/>
  <c r="BM27" i="7" s="1"/>
  <c r="BL27" i="7" a="1"/>
  <c r="BL27" i="7" s="1"/>
  <c r="BM26" i="7" a="1"/>
  <c r="BM26" i="7" s="1"/>
  <c r="BL26" i="7" a="1"/>
  <c r="BL26" i="7" s="1"/>
  <c r="BM25" i="7" a="1"/>
  <c r="BM25" i="7" s="1"/>
  <c r="BL25" i="7" a="1"/>
  <c r="BL25" i="7" s="1"/>
  <c r="BM24" i="7" a="1"/>
  <c r="BM24" i="7" s="1"/>
  <c r="BL24" i="7" a="1"/>
  <c r="BL24" i="7" s="1"/>
  <c r="BM23" i="7" a="1"/>
  <c r="BM23" i="7" s="1"/>
  <c r="BL23" i="7" a="1"/>
  <c r="BL23" i="7" s="1"/>
  <c r="BM22" i="7" a="1"/>
  <c r="BM22" i="7" s="1"/>
  <c r="BL22" i="7" a="1"/>
  <c r="BL22" i="7" s="1"/>
  <c r="BM21" i="7" a="1"/>
  <c r="BM21" i="7" s="1"/>
  <c r="BL21" i="7" a="1"/>
  <c r="BL21" i="7" s="1"/>
  <c r="BM20" i="7" a="1"/>
  <c r="BM20" i="7" s="1"/>
  <c r="BL20" i="7" a="1"/>
  <c r="BL20" i="7" s="1"/>
  <c r="BM19" i="7" a="1"/>
  <c r="BM19" i="7" s="1"/>
  <c r="BL19" i="7" a="1"/>
  <c r="BL19" i="7" s="1"/>
  <c r="BM18" i="7" a="1"/>
  <c r="BM18" i="7" s="1"/>
  <c r="BL18" i="7" a="1"/>
  <c r="BL18" i="7" s="1"/>
  <c r="BM17" i="7" a="1"/>
  <c r="BM17" i="7" s="1"/>
  <c r="BL17" i="7" a="1"/>
  <c r="BL17" i="7" s="1"/>
  <c r="BM16" i="7" a="1"/>
  <c r="BM16" i="7" s="1"/>
  <c r="BL16" i="7" a="1"/>
  <c r="BL16" i="7" s="1"/>
  <c r="BM15" i="7" a="1"/>
  <c r="BM15" i="7" s="1"/>
  <c r="BL15" i="7" a="1"/>
  <c r="BL15" i="7" s="1"/>
  <c r="BM14" i="7" a="1"/>
  <c r="BM14" i="7" s="1"/>
  <c r="BL14" i="7" a="1"/>
  <c r="BL14" i="7" s="1"/>
  <c r="BM13" i="7" a="1"/>
  <c r="BM13" i="7" s="1"/>
  <c r="BL13" i="7" a="1"/>
  <c r="BL13" i="7" s="1"/>
  <c r="BM12" i="7" a="1"/>
  <c r="BM12" i="7" s="1"/>
  <c r="BL12" i="7" a="1"/>
  <c r="BL12" i="7" s="1"/>
  <c r="BM11" i="7" a="1"/>
  <c r="BM11" i="7" s="1"/>
  <c r="BL11" i="7" a="1"/>
  <c r="BL11" i="7" s="1"/>
  <c r="BM10" i="7" a="1"/>
  <c r="BM10" i="7" s="1"/>
  <c r="BL10" i="7" a="1"/>
  <c r="BL10" i="7" s="1"/>
  <c r="BM9" i="7" a="1"/>
  <c r="BM9" i="7" s="1"/>
  <c r="BL9" i="7" a="1"/>
  <c r="BL9" i="7" s="1"/>
  <c r="BM8" i="7" a="1"/>
  <c r="BM8" i="7" s="1"/>
  <c r="BL8" i="7" a="1"/>
  <c r="BL8" i="7" s="1"/>
  <c r="BM7" i="7" a="1"/>
  <c r="BM7" i="7" s="1"/>
  <c r="BL7" i="7" a="1"/>
  <c r="BL7" i="7" s="1"/>
  <c r="BM6" i="7" a="1"/>
  <c r="BM6" i="7" s="1"/>
  <c r="BL6" i="7" a="1"/>
  <c r="BL6" i="7" s="1"/>
  <c r="K888" i="7" a="1"/>
  <c r="K888" i="7" s="1"/>
  <c r="J888" i="7" a="1"/>
  <c r="J888" i="7" s="1"/>
  <c r="K887" i="7" a="1"/>
  <c r="K887" i="7" s="1"/>
  <c r="J887" i="7" a="1"/>
  <c r="J887" i="7" s="1"/>
  <c r="K886" i="7" a="1"/>
  <c r="K886" i="7" s="1"/>
  <c r="J886" i="7" a="1"/>
  <c r="J886" i="7" s="1"/>
  <c r="K885" i="7" a="1"/>
  <c r="K885" i="7" s="1"/>
  <c r="J885" i="7" a="1"/>
  <c r="J885" i="7" s="1"/>
  <c r="K884" i="7" a="1"/>
  <c r="K884" i="7" s="1"/>
  <c r="J884" i="7" a="1"/>
  <c r="J884" i="7" s="1"/>
  <c r="K883" i="7" a="1"/>
  <c r="K883" i="7" s="1"/>
  <c r="J883" i="7" a="1"/>
  <c r="J883" i="7" s="1"/>
  <c r="K882" i="7" a="1"/>
  <c r="K882" i="7" s="1"/>
  <c r="J882" i="7" a="1"/>
  <c r="J882" i="7" s="1"/>
  <c r="K881" i="7" a="1"/>
  <c r="K881" i="7" s="1"/>
  <c r="J881" i="7" a="1"/>
  <c r="J881" i="7" s="1"/>
  <c r="K880" i="7" a="1"/>
  <c r="K880" i="7" s="1"/>
  <c r="J880" i="7" a="1"/>
  <c r="J880" i="7" s="1"/>
  <c r="K879" i="7" a="1"/>
  <c r="K879" i="7" s="1"/>
  <c r="J879" i="7" a="1"/>
  <c r="J879" i="7" s="1"/>
  <c r="K878" i="7" a="1"/>
  <c r="K878" i="7" s="1"/>
  <c r="J878" i="7" a="1"/>
  <c r="J878" i="7" s="1"/>
  <c r="K877" i="7" a="1"/>
  <c r="K877" i="7" s="1"/>
  <c r="J877" i="7" a="1"/>
  <c r="J877" i="7" s="1"/>
  <c r="K876" i="7" a="1"/>
  <c r="K876" i="7" s="1"/>
  <c r="J876" i="7" a="1"/>
  <c r="J876" i="7" s="1"/>
  <c r="K875" i="7" a="1"/>
  <c r="K875" i="7" s="1"/>
  <c r="J875" i="7" a="1"/>
  <c r="J875" i="7" s="1"/>
  <c r="K874" i="7" a="1"/>
  <c r="K874" i="7" s="1"/>
  <c r="J874" i="7" a="1"/>
  <c r="J874" i="7" s="1"/>
  <c r="K873" i="7" a="1"/>
  <c r="K873" i="7" s="1"/>
  <c r="J873" i="7" a="1"/>
  <c r="J873" i="7" s="1"/>
  <c r="K872" i="7" a="1"/>
  <c r="K872" i="7" s="1"/>
  <c r="J872" i="7" a="1"/>
  <c r="J872" i="7" s="1"/>
  <c r="K871" i="7" a="1"/>
  <c r="K871" i="7" s="1"/>
  <c r="J871" i="7" a="1"/>
  <c r="J871" i="7" s="1"/>
  <c r="K870" i="7" a="1"/>
  <c r="K870" i="7" s="1"/>
  <c r="J870" i="7" a="1"/>
  <c r="J870" i="7" s="1"/>
  <c r="K869" i="7" a="1"/>
  <c r="K869" i="7" s="1"/>
  <c r="J869" i="7" a="1"/>
  <c r="J869" i="7" s="1"/>
  <c r="K868" i="7" a="1"/>
  <c r="K868" i="7" s="1"/>
  <c r="J868" i="7" a="1"/>
  <c r="J868" i="7" s="1"/>
  <c r="K867" i="7" a="1"/>
  <c r="K867" i="7" s="1"/>
  <c r="J867" i="7" a="1"/>
  <c r="J867" i="7" s="1"/>
  <c r="K866" i="7" a="1"/>
  <c r="K866" i="7" s="1"/>
  <c r="J866" i="7" a="1"/>
  <c r="J866" i="7" s="1"/>
  <c r="K865" i="7" a="1"/>
  <c r="K865" i="7" s="1"/>
  <c r="J865" i="7" a="1"/>
  <c r="J865" i="7" s="1"/>
  <c r="K864" i="7" a="1"/>
  <c r="K864" i="7" s="1"/>
  <c r="J864" i="7" a="1"/>
  <c r="J864" i="7" s="1"/>
  <c r="K863" i="7" a="1"/>
  <c r="K863" i="7" s="1"/>
  <c r="J863" i="7" a="1"/>
  <c r="J863" i="7" s="1"/>
  <c r="K862" i="7" a="1"/>
  <c r="K862" i="7" s="1"/>
  <c r="J862" i="7" a="1"/>
  <c r="J862" i="7" s="1"/>
  <c r="K861" i="7" a="1"/>
  <c r="K861" i="7" s="1"/>
  <c r="J861" i="7" a="1"/>
  <c r="J861" i="7" s="1"/>
  <c r="K860" i="7" a="1"/>
  <c r="K860" i="7" s="1"/>
  <c r="J860" i="7" a="1"/>
  <c r="J860" i="7" s="1"/>
  <c r="K859" i="7" a="1"/>
  <c r="K859" i="7" s="1"/>
  <c r="J859" i="7" a="1"/>
  <c r="J859" i="7" s="1"/>
  <c r="K858" i="7" a="1"/>
  <c r="K858" i="7" s="1"/>
  <c r="J858" i="7" a="1"/>
  <c r="J858" i="7" s="1"/>
  <c r="K857" i="7" a="1"/>
  <c r="K857" i="7" s="1"/>
  <c r="J857" i="7" a="1"/>
  <c r="J857" i="7" s="1"/>
  <c r="K856" i="7" a="1"/>
  <c r="K856" i="7" s="1"/>
  <c r="J856" i="7" a="1"/>
  <c r="J856" i="7" s="1"/>
  <c r="K855" i="7" a="1"/>
  <c r="K855" i="7" s="1"/>
  <c r="J855" i="7" a="1"/>
  <c r="J855" i="7" s="1"/>
  <c r="K854" i="7" a="1"/>
  <c r="K854" i="7" s="1"/>
  <c r="J854" i="7" a="1"/>
  <c r="J854" i="7" s="1"/>
  <c r="K853" i="7" a="1"/>
  <c r="K853" i="7" s="1"/>
  <c r="J853" i="7" a="1"/>
  <c r="J853" i="7" s="1"/>
  <c r="K852" i="7" a="1"/>
  <c r="K852" i="7" s="1"/>
  <c r="J852" i="7" a="1"/>
  <c r="J852" i="7" s="1"/>
  <c r="K851" i="7" a="1"/>
  <c r="K851" i="7" s="1"/>
  <c r="J851" i="7" a="1"/>
  <c r="J851" i="7" s="1"/>
  <c r="K850" i="7" a="1"/>
  <c r="K850" i="7" s="1"/>
  <c r="J850" i="7" a="1"/>
  <c r="J850" i="7" s="1"/>
  <c r="K849" i="7" a="1"/>
  <c r="K849" i="7" s="1"/>
  <c r="J849" i="7" a="1"/>
  <c r="J849" i="7" s="1"/>
  <c r="K848" i="7" a="1"/>
  <c r="K848" i="7" s="1"/>
  <c r="J848" i="7" a="1"/>
  <c r="J848" i="7" s="1"/>
  <c r="K847" i="7" a="1"/>
  <c r="K847" i="7" s="1"/>
  <c r="J847" i="7" a="1"/>
  <c r="J847" i="7" s="1"/>
  <c r="K846" i="7" a="1"/>
  <c r="K846" i="7" s="1"/>
  <c r="J846" i="7" a="1"/>
  <c r="J846" i="7" s="1"/>
  <c r="K845" i="7" a="1"/>
  <c r="K845" i="7" s="1"/>
  <c r="J845" i="7" a="1"/>
  <c r="J845" i="7" s="1"/>
  <c r="K844" i="7" a="1"/>
  <c r="K844" i="7" s="1"/>
  <c r="J844" i="7" a="1"/>
  <c r="J844" i="7" s="1"/>
  <c r="K843" i="7" a="1"/>
  <c r="K843" i="7" s="1"/>
  <c r="J843" i="7" a="1"/>
  <c r="J843" i="7" s="1"/>
  <c r="K842" i="7" a="1"/>
  <c r="K842" i="7" s="1"/>
  <c r="J842" i="7" a="1"/>
  <c r="J842" i="7" s="1"/>
  <c r="K841" i="7" a="1"/>
  <c r="K841" i="7" s="1"/>
  <c r="J841" i="7" a="1"/>
  <c r="J841" i="7" s="1"/>
  <c r="K840" i="7" a="1"/>
  <c r="K840" i="7" s="1"/>
  <c r="J840" i="7" a="1"/>
  <c r="J840" i="7" s="1"/>
  <c r="K839" i="7" a="1"/>
  <c r="K839" i="7" s="1"/>
  <c r="J839" i="7" a="1"/>
  <c r="J839" i="7" s="1"/>
  <c r="K838" i="7" a="1"/>
  <c r="K838" i="7" s="1"/>
  <c r="J838" i="7" a="1"/>
  <c r="J838" i="7" s="1"/>
  <c r="K837" i="7" a="1"/>
  <c r="K837" i="7" s="1"/>
  <c r="J837" i="7" a="1"/>
  <c r="J837" i="7" s="1"/>
  <c r="K836" i="7" a="1"/>
  <c r="K836" i="7" s="1"/>
  <c r="J836" i="7" a="1"/>
  <c r="J836" i="7" s="1"/>
  <c r="K835" i="7" a="1"/>
  <c r="K835" i="7" s="1"/>
  <c r="J835" i="7" a="1"/>
  <c r="J835" i="7" s="1"/>
  <c r="K834" i="7" a="1"/>
  <c r="K834" i="7" s="1"/>
  <c r="J834" i="7" a="1"/>
  <c r="J834" i="7" s="1"/>
  <c r="K833" i="7" a="1"/>
  <c r="K833" i="7" s="1"/>
  <c r="J833" i="7" a="1"/>
  <c r="J833" i="7" s="1"/>
  <c r="K832" i="7" a="1"/>
  <c r="K832" i="7" s="1"/>
  <c r="J832" i="7" a="1"/>
  <c r="J832" i="7" s="1"/>
  <c r="K831" i="7" a="1"/>
  <c r="K831" i="7" s="1"/>
  <c r="J831" i="7" a="1"/>
  <c r="J831" i="7" s="1"/>
  <c r="K830" i="7" a="1"/>
  <c r="K830" i="7" s="1"/>
  <c r="J830" i="7" a="1"/>
  <c r="J830" i="7" s="1"/>
  <c r="K829" i="7" a="1"/>
  <c r="K829" i="7" s="1"/>
  <c r="J829" i="7" a="1"/>
  <c r="J829" i="7" s="1"/>
  <c r="K828" i="7" a="1"/>
  <c r="K828" i="7" s="1"/>
  <c r="J828" i="7" a="1"/>
  <c r="J828" i="7" s="1"/>
  <c r="K827" i="7" a="1"/>
  <c r="K827" i="7" s="1"/>
  <c r="J827" i="7" a="1"/>
  <c r="J827" i="7" s="1"/>
  <c r="K826" i="7" a="1"/>
  <c r="K826" i="7" s="1"/>
  <c r="J826" i="7" a="1"/>
  <c r="J826" i="7" s="1"/>
  <c r="K825" i="7" a="1"/>
  <c r="K825" i="7" s="1"/>
  <c r="J825" i="7" a="1"/>
  <c r="J825" i="7" s="1"/>
  <c r="K824" i="7" a="1"/>
  <c r="K824" i="7" s="1"/>
  <c r="J824" i="7" a="1"/>
  <c r="J824" i="7" s="1"/>
  <c r="K823" i="7" a="1"/>
  <c r="K823" i="7" s="1"/>
  <c r="J823" i="7" a="1"/>
  <c r="J823" i="7" s="1"/>
  <c r="K822" i="7" a="1"/>
  <c r="K822" i="7" s="1"/>
  <c r="J822" i="7" a="1"/>
  <c r="J822" i="7" s="1"/>
  <c r="K821" i="7" a="1"/>
  <c r="K821" i="7" s="1"/>
  <c r="J821" i="7" a="1"/>
  <c r="J821" i="7" s="1"/>
  <c r="K820" i="7" a="1"/>
  <c r="K820" i="7" s="1"/>
  <c r="J820" i="7" a="1"/>
  <c r="J820" i="7" s="1"/>
  <c r="K819" i="7" a="1"/>
  <c r="K819" i="7" s="1"/>
  <c r="J819" i="7" a="1"/>
  <c r="J819" i="7" s="1"/>
  <c r="K818" i="7" a="1"/>
  <c r="K818" i="7" s="1"/>
  <c r="J818" i="7" a="1"/>
  <c r="J818" i="7" s="1"/>
  <c r="K817" i="7" a="1"/>
  <c r="K817" i="7" s="1"/>
  <c r="J817" i="7" a="1"/>
  <c r="J817" i="7" s="1"/>
  <c r="K816" i="7" a="1"/>
  <c r="K816" i="7" s="1"/>
  <c r="J816" i="7" a="1"/>
  <c r="J816" i="7" s="1"/>
  <c r="K815" i="7" a="1"/>
  <c r="K815" i="7" s="1"/>
  <c r="J815" i="7" a="1"/>
  <c r="J815" i="7" s="1"/>
  <c r="K814" i="7" a="1"/>
  <c r="K814" i="7" s="1"/>
  <c r="J814" i="7" a="1"/>
  <c r="J814" i="7" s="1"/>
  <c r="K813" i="7" a="1"/>
  <c r="K813" i="7" s="1"/>
  <c r="J813" i="7" a="1"/>
  <c r="J813" i="7" s="1"/>
  <c r="K812" i="7" a="1"/>
  <c r="K812" i="7" s="1"/>
  <c r="J812" i="7" a="1"/>
  <c r="J812" i="7" s="1"/>
  <c r="K811" i="7" a="1"/>
  <c r="K811" i="7" s="1"/>
  <c r="J811" i="7" a="1"/>
  <c r="J811" i="7" s="1"/>
  <c r="K810" i="7" a="1"/>
  <c r="K810" i="7" s="1"/>
  <c r="J810" i="7" a="1"/>
  <c r="J810" i="7" s="1"/>
  <c r="K809" i="7" a="1"/>
  <c r="K809" i="7" s="1"/>
  <c r="J809" i="7" a="1"/>
  <c r="J809" i="7" s="1"/>
  <c r="K808" i="7" a="1"/>
  <c r="K808" i="7" s="1"/>
  <c r="J808" i="7" a="1"/>
  <c r="J808" i="7" s="1"/>
  <c r="K804" i="7" a="1"/>
  <c r="K804" i="7" s="1"/>
  <c r="J804" i="7" a="1"/>
  <c r="J804" i="7" s="1"/>
  <c r="K803" i="7" a="1"/>
  <c r="K803" i="7" s="1"/>
  <c r="J803" i="7" a="1"/>
  <c r="J803" i="7" s="1"/>
  <c r="K802" i="7" a="1"/>
  <c r="K802" i="7" s="1"/>
  <c r="J802" i="7" a="1"/>
  <c r="J802" i="7" s="1"/>
  <c r="K801" i="7" a="1"/>
  <c r="K801" i="7" s="1"/>
  <c r="J801" i="7" a="1"/>
  <c r="J801" i="7" s="1"/>
  <c r="K800" i="7" a="1"/>
  <c r="K800" i="7" s="1"/>
  <c r="J800" i="7" a="1"/>
  <c r="J800" i="7" s="1"/>
  <c r="K799" i="7" a="1"/>
  <c r="K799" i="7" s="1"/>
  <c r="J799" i="7" a="1"/>
  <c r="J799" i="7" s="1"/>
  <c r="K798" i="7" a="1"/>
  <c r="K798" i="7" s="1"/>
  <c r="J798" i="7" a="1"/>
  <c r="J798" i="7" s="1"/>
  <c r="K797" i="7" a="1"/>
  <c r="K797" i="7" s="1"/>
  <c r="J797" i="7" a="1"/>
  <c r="J797" i="7" s="1"/>
  <c r="K796" i="7" a="1"/>
  <c r="K796" i="7" s="1"/>
  <c r="J796" i="7" a="1"/>
  <c r="J796" i="7" s="1"/>
  <c r="K795" i="7" a="1"/>
  <c r="K795" i="7" s="1"/>
  <c r="J795" i="7" a="1"/>
  <c r="J795" i="7" s="1"/>
  <c r="K794" i="7" a="1"/>
  <c r="K794" i="7" s="1"/>
  <c r="J794" i="7" a="1"/>
  <c r="J794" i="7" s="1"/>
  <c r="K793" i="7" a="1"/>
  <c r="K793" i="7" s="1"/>
  <c r="J793" i="7" a="1"/>
  <c r="J793" i="7" s="1"/>
  <c r="K792" i="7" a="1"/>
  <c r="K792" i="7" s="1"/>
  <c r="J792" i="7" a="1"/>
  <c r="J792" i="7" s="1"/>
  <c r="K791" i="7" a="1"/>
  <c r="K791" i="7" s="1"/>
  <c r="J791" i="7" a="1"/>
  <c r="J791" i="7" s="1"/>
  <c r="K790" i="7" a="1"/>
  <c r="K790" i="7" s="1"/>
  <c r="J790" i="7" a="1"/>
  <c r="J790" i="7" s="1"/>
  <c r="K789" i="7" a="1"/>
  <c r="K789" i="7" s="1"/>
  <c r="J789" i="7" a="1"/>
  <c r="J789" i="7" s="1"/>
  <c r="K788" i="7" a="1"/>
  <c r="K788" i="7" s="1"/>
  <c r="J788" i="7" a="1"/>
  <c r="J788" i="7" s="1"/>
  <c r="K787" i="7" a="1"/>
  <c r="K787" i="7" s="1"/>
  <c r="J787" i="7" a="1"/>
  <c r="J787" i="7" s="1"/>
  <c r="K786" i="7" a="1"/>
  <c r="K786" i="7" s="1"/>
  <c r="J786" i="7" a="1"/>
  <c r="J786" i="7" s="1"/>
  <c r="K785" i="7" a="1"/>
  <c r="K785" i="7" s="1"/>
  <c r="J785" i="7" a="1"/>
  <c r="J785" i="7" s="1"/>
  <c r="K784" i="7" a="1"/>
  <c r="K784" i="7" s="1"/>
  <c r="J784" i="7" a="1"/>
  <c r="J784" i="7" s="1"/>
  <c r="K783" i="7" a="1"/>
  <c r="K783" i="7" s="1"/>
  <c r="J783" i="7" a="1"/>
  <c r="J783" i="7" s="1"/>
  <c r="K782" i="7" a="1"/>
  <c r="K782" i="7" s="1"/>
  <c r="J782" i="7" a="1"/>
  <c r="J782" i="7" s="1"/>
  <c r="K781" i="7" a="1"/>
  <c r="K781" i="7" s="1"/>
  <c r="J781" i="7" a="1"/>
  <c r="J781" i="7" s="1"/>
  <c r="K780" i="7" a="1"/>
  <c r="K780" i="7" s="1"/>
  <c r="J780" i="7" a="1"/>
  <c r="J780" i="7" s="1"/>
  <c r="K779" i="7" a="1"/>
  <c r="K779" i="7" s="1"/>
  <c r="J779" i="7" a="1"/>
  <c r="J779" i="7" s="1"/>
  <c r="K778" i="7" a="1"/>
  <c r="K778" i="7" s="1"/>
  <c r="J778" i="7" a="1"/>
  <c r="J778" i="7" s="1"/>
  <c r="K777" i="7" a="1"/>
  <c r="K777" i="7" s="1"/>
  <c r="J777" i="7" a="1"/>
  <c r="J777" i="7" s="1"/>
  <c r="K776" i="7" a="1"/>
  <c r="K776" i="7" s="1"/>
  <c r="J776" i="7" a="1"/>
  <c r="J776" i="7" s="1"/>
  <c r="K775" i="7" a="1"/>
  <c r="K775" i="7" s="1"/>
  <c r="J775" i="7" a="1"/>
  <c r="J775" i="7" s="1"/>
  <c r="K774" i="7" a="1"/>
  <c r="K774" i="7" s="1"/>
  <c r="J774" i="7" a="1"/>
  <c r="J774" i="7" s="1"/>
  <c r="K773" i="7" a="1"/>
  <c r="K773" i="7" s="1"/>
  <c r="J773" i="7" a="1"/>
  <c r="J773" i="7" s="1"/>
  <c r="K772" i="7" a="1"/>
  <c r="K772" i="7" s="1"/>
  <c r="J772" i="7" a="1"/>
  <c r="J772" i="7" s="1"/>
  <c r="K771" i="7" a="1"/>
  <c r="K771" i="7" s="1"/>
  <c r="J771" i="7" a="1"/>
  <c r="J771" i="7" s="1"/>
  <c r="K770" i="7" a="1"/>
  <c r="K770" i="7" s="1"/>
  <c r="J770" i="7" a="1"/>
  <c r="J770" i="7" s="1"/>
  <c r="K769" i="7" a="1"/>
  <c r="K769" i="7" s="1"/>
  <c r="J769" i="7" a="1"/>
  <c r="J769" i="7" s="1"/>
  <c r="K768" i="7" a="1"/>
  <c r="K768" i="7" s="1"/>
  <c r="J768" i="7" a="1"/>
  <c r="J768" i="7" s="1"/>
  <c r="K767" i="7" a="1"/>
  <c r="K767" i="7" s="1"/>
  <c r="J767" i="7" a="1"/>
  <c r="J767" i="7" s="1"/>
  <c r="K766" i="7" a="1"/>
  <c r="K766" i="7" s="1"/>
  <c r="J766" i="7" a="1"/>
  <c r="J766" i="7" s="1"/>
  <c r="K765" i="7" a="1"/>
  <c r="K765" i="7" s="1"/>
  <c r="J765" i="7" a="1"/>
  <c r="J765" i="7" s="1"/>
  <c r="K764" i="7" a="1"/>
  <c r="K764" i="7" s="1"/>
  <c r="J764" i="7" a="1"/>
  <c r="J764" i="7" s="1"/>
  <c r="K763" i="7" a="1"/>
  <c r="K763" i="7" s="1"/>
  <c r="J763" i="7" a="1"/>
  <c r="J763" i="7" s="1"/>
  <c r="K762" i="7" a="1"/>
  <c r="K762" i="7" s="1"/>
  <c r="J762" i="7" a="1"/>
  <c r="J762" i="7" s="1"/>
  <c r="K761" i="7" a="1"/>
  <c r="K761" i="7" s="1"/>
  <c r="J761" i="7" a="1"/>
  <c r="J761" i="7" s="1"/>
  <c r="K760" i="7" a="1"/>
  <c r="K760" i="7" s="1"/>
  <c r="J760" i="7" a="1"/>
  <c r="J760" i="7" s="1"/>
  <c r="K759" i="7" a="1"/>
  <c r="K759" i="7" s="1"/>
  <c r="J759" i="7" a="1"/>
  <c r="J759" i="7" s="1"/>
  <c r="K758" i="7" a="1"/>
  <c r="K758" i="7" s="1"/>
  <c r="J758" i="7" a="1"/>
  <c r="J758" i="7" s="1"/>
  <c r="K757" i="7" a="1"/>
  <c r="K757" i="7" s="1"/>
  <c r="J757" i="7" a="1"/>
  <c r="J757" i="7" s="1"/>
  <c r="K756" i="7" a="1"/>
  <c r="K756" i="7" s="1"/>
  <c r="J756" i="7" a="1"/>
  <c r="J756" i="7" s="1"/>
  <c r="K755" i="7" a="1"/>
  <c r="K755" i="7" s="1"/>
  <c r="J755" i="7" a="1"/>
  <c r="J755" i="7" s="1"/>
  <c r="K754" i="7" a="1"/>
  <c r="K754" i="7" s="1"/>
  <c r="J754" i="7" a="1"/>
  <c r="J754" i="7" s="1"/>
  <c r="K753" i="7" a="1"/>
  <c r="K753" i="7" s="1"/>
  <c r="J753" i="7" a="1"/>
  <c r="J753" i="7" s="1"/>
  <c r="K752" i="7" a="1"/>
  <c r="K752" i="7" s="1"/>
  <c r="J752" i="7" a="1"/>
  <c r="J752" i="7" s="1"/>
  <c r="K751" i="7" a="1"/>
  <c r="K751" i="7" s="1"/>
  <c r="J751" i="7" a="1"/>
  <c r="J751" i="7" s="1"/>
  <c r="K750" i="7" a="1"/>
  <c r="K750" i="7" s="1"/>
  <c r="J750" i="7" a="1"/>
  <c r="J750" i="7" s="1"/>
  <c r="K749" i="7" a="1"/>
  <c r="K749" i="7" s="1"/>
  <c r="J749" i="7" a="1"/>
  <c r="J749" i="7" s="1"/>
  <c r="K748" i="7" a="1"/>
  <c r="K748" i="7" s="1"/>
  <c r="J748" i="7" a="1"/>
  <c r="J748" i="7" s="1"/>
  <c r="K747" i="7" a="1"/>
  <c r="K747" i="7" s="1"/>
  <c r="J747" i="7" a="1"/>
  <c r="J747" i="7" s="1"/>
  <c r="K746" i="7" a="1"/>
  <c r="K746" i="7" s="1"/>
  <c r="J746" i="7" a="1"/>
  <c r="J746" i="7" s="1"/>
  <c r="K745" i="7" a="1"/>
  <c r="K745" i="7" s="1"/>
  <c r="J745" i="7" a="1"/>
  <c r="J745" i="7" s="1"/>
  <c r="K744" i="7" a="1"/>
  <c r="K744" i="7" s="1"/>
  <c r="J744" i="7" a="1"/>
  <c r="J744" i="7" s="1"/>
  <c r="K743" i="7" a="1"/>
  <c r="K743" i="7" s="1"/>
  <c r="J743" i="7" a="1"/>
  <c r="J743" i="7" s="1"/>
  <c r="K742" i="7" a="1"/>
  <c r="K742" i="7" s="1"/>
  <c r="J742" i="7" a="1"/>
  <c r="J742" i="7" s="1"/>
  <c r="K741" i="7" a="1"/>
  <c r="K741" i="7" s="1"/>
  <c r="J741" i="7" a="1"/>
  <c r="J741" i="7" s="1"/>
  <c r="K740" i="7" a="1"/>
  <c r="K740" i="7" s="1"/>
  <c r="J740" i="7" a="1"/>
  <c r="J740" i="7" s="1"/>
  <c r="K739" i="7" a="1"/>
  <c r="K739" i="7" s="1"/>
  <c r="J739" i="7" a="1"/>
  <c r="J739" i="7" s="1"/>
  <c r="K738" i="7" a="1"/>
  <c r="K738" i="7" s="1"/>
  <c r="J738" i="7" a="1"/>
  <c r="J738" i="7" s="1"/>
  <c r="K737" i="7" a="1"/>
  <c r="K737" i="7" s="1"/>
  <c r="J737" i="7" a="1"/>
  <c r="J737" i="7" s="1"/>
  <c r="K736" i="7" a="1"/>
  <c r="K736" i="7" s="1"/>
  <c r="J736" i="7" a="1"/>
  <c r="J736" i="7" s="1"/>
  <c r="K735" i="7" a="1"/>
  <c r="K735" i="7" s="1"/>
  <c r="J735" i="7" a="1"/>
  <c r="J735" i="7" s="1"/>
  <c r="K734" i="7" a="1"/>
  <c r="K734" i="7" s="1"/>
  <c r="J734" i="7" a="1"/>
  <c r="J734" i="7" s="1"/>
  <c r="K733" i="7" a="1"/>
  <c r="K733" i="7" s="1"/>
  <c r="J733" i="7" a="1"/>
  <c r="J733" i="7" s="1"/>
  <c r="K732" i="7" a="1"/>
  <c r="K732" i="7" s="1"/>
  <c r="J732" i="7" a="1"/>
  <c r="J732" i="7" s="1"/>
  <c r="K731" i="7" a="1"/>
  <c r="K731" i="7" s="1"/>
  <c r="J731" i="7" a="1"/>
  <c r="J731" i="7" s="1"/>
  <c r="K727" i="7" a="1"/>
  <c r="K727" i="7" s="1"/>
  <c r="J727" i="7" a="1"/>
  <c r="J727" i="7" s="1"/>
  <c r="K726" i="7" a="1"/>
  <c r="K726" i="7" s="1"/>
  <c r="J726" i="7" a="1"/>
  <c r="J726" i="7" s="1"/>
  <c r="K725" i="7" a="1"/>
  <c r="K725" i="7" s="1"/>
  <c r="J725" i="7" a="1"/>
  <c r="J725" i="7" s="1"/>
  <c r="K724" i="7" a="1"/>
  <c r="K724" i="7" s="1"/>
  <c r="J724" i="7" a="1"/>
  <c r="J724" i="7" s="1"/>
  <c r="K723" i="7" a="1"/>
  <c r="K723" i="7" s="1"/>
  <c r="J723" i="7" a="1"/>
  <c r="J723" i="7" s="1"/>
  <c r="K722" i="7" a="1"/>
  <c r="K722" i="7" s="1"/>
  <c r="J722" i="7" a="1"/>
  <c r="J722" i="7" s="1"/>
  <c r="K721" i="7" a="1"/>
  <c r="K721" i="7" s="1"/>
  <c r="J721" i="7" a="1"/>
  <c r="J721" i="7" s="1"/>
  <c r="K720" i="7" a="1"/>
  <c r="K720" i="7" s="1"/>
  <c r="J720" i="7" a="1"/>
  <c r="J720" i="7" s="1"/>
  <c r="K719" i="7" a="1"/>
  <c r="K719" i="7" s="1"/>
  <c r="J719" i="7" a="1"/>
  <c r="J719" i="7" s="1"/>
  <c r="K718" i="7" a="1"/>
  <c r="K718" i="7" s="1"/>
  <c r="J718" i="7" a="1"/>
  <c r="J718" i="7" s="1"/>
  <c r="K717" i="7" a="1"/>
  <c r="K717" i="7" s="1"/>
  <c r="J717" i="7" a="1"/>
  <c r="J717" i="7" s="1"/>
  <c r="K716" i="7" a="1"/>
  <c r="K716" i="7" s="1"/>
  <c r="J716" i="7" a="1"/>
  <c r="J716" i="7" s="1"/>
  <c r="K715" i="7" a="1"/>
  <c r="K715" i="7" s="1"/>
  <c r="J715" i="7" a="1"/>
  <c r="J715" i="7" s="1"/>
  <c r="K714" i="7" a="1"/>
  <c r="K714" i="7" s="1"/>
  <c r="J714" i="7" a="1"/>
  <c r="J714" i="7" s="1"/>
  <c r="K713" i="7" a="1"/>
  <c r="K713" i="7" s="1"/>
  <c r="J713" i="7" a="1"/>
  <c r="J713" i="7" s="1"/>
  <c r="K712" i="7" a="1"/>
  <c r="K712" i="7" s="1"/>
  <c r="J712" i="7" a="1"/>
  <c r="J712" i="7" s="1"/>
  <c r="K711" i="7" a="1"/>
  <c r="K711" i="7" s="1"/>
  <c r="J711" i="7" a="1"/>
  <c r="J711" i="7" s="1"/>
  <c r="K710" i="7" a="1"/>
  <c r="K710" i="7" s="1"/>
  <c r="J710" i="7" a="1"/>
  <c r="J710" i="7" s="1"/>
  <c r="K709" i="7" a="1"/>
  <c r="K709" i="7" s="1"/>
  <c r="J709" i="7" a="1"/>
  <c r="J709" i="7" s="1"/>
  <c r="K708" i="7" a="1"/>
  <c r="K708" i="7" s="1"/>
  <c r="J708" i="7" a="1"/>
  <c r="J708" i="7" s="1"/>
  <c r="K707" i="7" a="1"/>
  <c r="K707" i="7" s="1"/>
  <c r="J707" i="7" a="1"/>
  <c r="J707" i="7" s="1"/>
  <c r="K706" i="7" a="1"/>
  <c r="K706" i="7" s="1"/>
  <c r="J706" i="7" a="1"/>
  <c r="J706" i="7" s="1"/>
  <c r="K705" i="7" a="1"/>
  <c r="K705" i="7" s="1"/>
  <c r="J705" i="7" a="1"/>
  <c r="J705" i="7" s="1"/>
  <c r="K704" i="7" a="1"/>
  <c r="K704" i="7" s="1"/>
  <c r="J704" i="7" a="1"/>
  <c r="J704" i="7" s="1"/>
  <c r="K703" i="7" a="1"/>
  <c r="K703" i="7" s="1"/>
  <c r="J703" i="7" a="1"/>
  <c r="J703" i="7" s="1"/>
  <c r="K702" i="7" a="1"/>
  <c r="K702" i="7" s="1"/>
  <c r="J702" i="7" a="1"/>
  <c r="J702" i="7" s="1"/>
  <c r="K701" i="7" a="1"/>
  <c r="K701" i="7" s="1"/>
  <c r="J701" i="7" a="1"/>
  <c r="J701" i="7" s="1"/>
  <c r="K700" i="7" a="1"/>
  <c r="K700" i="7" s="1"/>
  <c r="J700" i="7" a="1"/>
  <c r="J700" i="7" s="1"/>
  <c r="K699" i="7" a="1"/>
  <c r="K699" i="7" s="1"/>
  <c r="J699" i="7" a="1"/>
  <c r="J699" i="7" s="1"/>
  <c r="K698" i="7" a="1"/>
  <c r="K698" i="7" s="1"/>
  <c r="J698" i="7" a="1"/>
  <c r="J698" i="7" s="1"/>
  <c r="K697" i="7" a="1"/>
  <c r="K697" i="7" s="1"/>
  <c r="J697" i="7" a="1"/>
  <c r="J697" i="7" s="1"/>
  <c r="K696" i="7" a="1"/>
  <c r="K696" i="7" s="1"/>
  <c r="J696" i="7" a="1"/>
  <c r="J696" i="7" s="1"/>
  <c r="K695" i="7" a="1"/>
  <c r="K695" i="7" s="1"/>
  <c r="J695" i="7" a="1"/>
  <c r="J695" i="7" s="1"/>
  <c r="K694" i="7" a="1"/>
  <c r="K694" i="7" s="1"/>
  <c r="J694" i="7" a="1"/>
  <c r="J694" i="7" s="1"/>
  <c r="K693" i="7" a="1"/>
  <c r="K693" i="7" s="1"/>
  <c r="J693" i="7" a="1"/>
  <c r="J693" i="7" s="1"/>
  <c r="K692" i="7" a="1"/>
  <c r="K692" i="7" s="1"/>
  <c r="J692" i="7" a="1"/>
  <c r="J692" i="7" s="1"/>
  <c r="K691" i="7" a="1"/>
  <c r="K691" i="7" s="1"/>
  <c r="J691" i="7" a="1"/>
  <c r="J691" i="7" s="1"/>
  <c r="K690" i="7" a="1"/>
  <c r="K690" i="7" s="1"/>
  <c r="J690" i="7" a="1"/>
  <c r="J690" i="7" s="1"/>
  <c r="K689" i="7" a="1"/>
  <c r="K689" i="7" s="1"/>
  <c r="J689" i="7" a="1"/>
  <c r="J689" i="7" s="1"/>
  <c r="K688" i="7" a="1"/>
  <c r="K688" i="7" s="1"/>
  <c r="J688" i="7" a="1"/>
  <c r="J688" i="7" s="1"/>
  <c r="K687" i="7" a="1"/>
  <c r="K687" i="7" s="1"/>
  <c r="J687" i="7" a="1"/>
  <c r="J687" i="7" s="1"/>
  <c r="K686" i="7" a="1"/>
  <c r="K686" i="7" s="1"/>
  <c r="J686" i="7" a="1"/>
  <c r="J686" i="7" s="1"/>
  <c r="K685" i="7" a="1"/>
  <c r="K685" i="7" s="1"/>
  <c r="J685" i="7" a="1"/>
  <c r="J685" i="7" s="1"/>
  <c r="K684" i="7" a="1"/>
  <c r="K684" i="7" s="1"/>
  <c r="J684" i="7" a="1"/>
  <c r="J684" i="7" s="1"/>
  <c r="K683" i="7" a="1"/>
  <c r="K683" i="7" s="1"/>
  <c r="J683" i="7" a="1"/>
  <c r="J683" i="7" s="1"/>
  <c r="K682" i="7" a="1"/>
  <c r="K682" i="7" s="1"/>
  <c r="J682" i="7" a="1"/>
  <c r="J682" i="7" s="1"/>
  <c r="K681" i="7" a="1"/>
  <c r="K681" i="7" s="1"/>
  <c r="J681" i="7" a="1"/>
  <c r="J681" i="7" s="1"/>
  <c r="K680" i="7" a="1"/>
  <c r="K680" i="7" s="1"/>
  <c r="J680" i="7" a="1"/>
  <c r="J680" i="7" s="1"/>
  <c r="K679" i="7" a="1"/>
  <c r="K679" i="7" s="1"/>
  <c r="J679" i="7" a="1"/>
  <c r="J679" i="7" s="1"/>
  <c r="K678" i="7" a="1"/>
  <c r="K678" i="7" s="1"/>
  <c r="J678" i="7" a="1"/>
  <c r="J678" i="7" s="1"/>
  <c r="K677" i="7" a="1"/>
  <c r="K677" i="7" s="1"/>
  <c r="J677" i="7" a="1"/>
  <c r="J677" i="7" s="1"/>
  <c r="K676" i="7" a="1"/>
  <c r="K676" i="7" s="1"/>
  <c r="J676" i="7" a="1"/>
  <c r="J676" i="7" s="1"/>
  <c r="K675" i="7" a="1"/>
  <c r="K675" i="7" s="1"/>
  <c r="J675" i="7" a="1"/>
  <c r="J675" i="7" s="1"/>
  <c r="K674" i="7" a="1"/>
  <c r="K674" i="7" s="1"/>
  <c r="J674" i="7" a="1"/>
  <c r="J674" i="7" s="1"/>
  <c r="K673" i="7" a="1"/>
  <c r="K673" i="7" s="1"/>
  <c r="J673" i="7" a="1"/>
  <c r="J673" i="7" s="1"/>
  <c r="K672" i="7" a="1"/>
  <c r="K672" i="7" s="1"/>
  <c r="J672" i="7" a="1"/>
  <c r="J672" i="7" s="1"/>
  <c r="K671" i="7" a="1"/>
  <c r="K671" i="7" s="1"/>
  <c r="J671" i="7" a="1"/>
  <c r="J671" i="7" s="1"/>
  <c r="K670" i="7" a="1"/>
  <c r="K670" i="7" s="1"/>
  <c r="J670" i="7" a="1"/>
  <c r="J670" i="7" s="1"/>
  <c r="K669" i="7" a="1"/>
  <c r="K669" i="7" s="1"/>
  <c r="J669" i="7" a="1"/>
  <c r="J669" i="7" s="1"/>
  <c r="K668" i="7" a="1"/>
  <c r="K668" i="7" s="1"/>
  <c r="J668" i="7" a="1"/>
  <c r="J668" i="7" s="1"/>
  <c r="K667" i="7" a="1"/>
  <c r="K667" i="7" s="1"/>
  <c r="J667" i="7" a="1"/>
  <c r="J667" i="7" s="1"/>
  <c r="K666" i="7" a="1"/>
  <c r="K666" i="7" s="1"/>
  <c r="J666" i="7" a="1"/>
  <c r="J666" i="7" s="1"/>
  <c r="K665" i="7" a="1"/>
  <c r="K665" i="7" s="1"/>
  <c r="J665" i="7" a="1"/>
  <c r="J665" i="7" s="1"/>
  <c r="K664" i="7" a="1"/>
  <c r="K664" i="7" s="1"/>
  <c r="J664" i="7" a="1"/>
  <c r="J664" i="7" s="1"/>
  <c r="K660" i="7" a="1"/>
  <c r="K660" i="7" s="1"/>
  <c r="J660" i="7" a="1"/>
  <c r="J660" i="7" s="1"/>
  <c r="K659" i="7" a="1"/>
  <c r="K659" i="7" s="1"/>
  <c r="J659" i="7" a="1"/>
  <c r="J659" i="7" s="1"/>
  <c r="K658" i="7" a="1"/>
  <c r="K658" i="7" s="1"/>
  <c r="J658" i="7" a="1"/>
  <c r="J658" i="7" s="1"/>
  <c r="K657" i="7" a="1"/>
  <c r="K657" i="7" s="1"/>
  <c r="J657" i="7" a="1"/>
  <c r="J657" i="7" s="1"/>
  <c r="K656" i="7" a="1"/>
  <c r="K656" i="7" s="1"/>
  <c r="J656" i="7" a="1"/>
  <c r="J656" i="7" s="1"/>
  <c r="K655" i="7" a="1"/>
  <c r="K655" i="7" s="1"/>
  <c r="J655" i="7" a="1"/>
  <c r="J655" i="7" s="1"/>
  <c r="K654" i="7" a="1"/>
  <c r="K654" i="7" s="1"/>
  <c r="J654" i="7" a="1"/>
  <c r="J654" i="7" s="1"/>
  <c r="K653" i="7" a="1"/>
  <c r="K653" i="7" s="1"/>
  <c r="J653" i="7" a="1"/>
  <c r="J653" i="7" s="1"/>
  <c r="K652" i="7" a="1"/>
  <c r="K652" i="7" s="1"/>
  <c r="J652" i="7" a="1"/>
  <c r="J652" i="7" s="1"/>
  <c r="K651" i="7" a="1"/>
  <c r="K651" i="7" s="1"/>
  <c r="J651" i="7" a="1"/>
  <c r="J651" i="7" s="1"/>
  <c r="K650" i="7" a="1"/>
  <c r="K650" i="7" s="1"/>
  <c r="J650" i="7" a="1"/>
  <c r="J650" i="7" s="1"/>
  <c r="K649" i="7" a="1"/>
  <c r="K649" i="7" s="1"/>
  <c r="J649" i="7" a="1"/>
  <c r="J649" i="7" s="1"/>
  <c r="K648" i="7" a="1"/>
  <c r="K648" i="7" s="1"/>
  <c r="J648" i="7" a="1"/>
  <c r="J648" i="7" s="1"/>
  <c r="K647" i="7" a="1"/>
  <c r="K647" i="7" s="1"/>
  <c r="J647" i="7" a="1"/>
  <c r="J647" i="7" s="1"/>
  <c r="K646" i="7" a="1"/>
  <c r="K646" i="7" s="1"/>
  <c r="J646" i="7" a="1"/>
  <c r="J646" i="7" s="1"/>
  <c r="K645" i="7" a="1"/>
  <c r="K645" i="7" s="1"/>
  <c r="J645" i="7" a="1"/>
  <c r="J645" i="7" s="1"/>
  <c r="K644" i="7" a="1"/>
  <c r="K644" i="7" s="1"/>
  <c r="J644" i="7" a="1"/>
  <c r="J644" i="7" s="1"/>
  <c r="K643" i="7" a="1"/>
  <c r="K643" i="7" s="1"/>
  <c r="J643" i="7" a="1"/>
  <c r="J643" i="7" s="1"/>
  <c r="K642" i="7" a="1"/>
  <c r="K642" i="7" s="1"/>
  <c r="J642" i="7" a="1"/>
  <c r="J642" i="7" s="1"/>
  <c r="K641" i="7" a="1"/>
  <c r="K641" i="7" s="1"/>
  <c r="J641" i="7" a="1"/>
  <c r="J641" i="7" s="1"/>
  <c r="K640" i="7" a="1"/>
  <c r="K640" i="7" s="1"/>
  <c r="J640" i="7" a="1"/>
  <c r="J640" i="7" s="1"/>
  <c r="K639" i="7" a="1"/>
  <c r="K639" i="7" s="1"/>
  <c r="J639" i="7" a="1"/>
  <c r="J639" i="7" s="1"/>
  <c r="K638" i="7" a="1"/>
  <c r="K638" i="7" s="1"/>
  <c r="J638" i="7" a="1"/>
  <c r="J638" i="7" s="1"/>
  <c r="K637" i="7" a="1"/>
  <c r="K637" i="7" s="1"/>
  <c r="J637" i="7" a="1"/>
  <c r="J637" i="7" s="1"/>
  <c r="K636" i="7" a="1"/>
  <c r="K636" i="7" s="1"/>
  <c r="J636" i="7" a="1"/>
  <c r="J636" i="7" s="1"/>
  <c r="K635" i="7" a="1"/>
  <c r="K635" i="7" s="1"/>
  <c r="J635" i="7" a="1"/>
  <c r="J635" i="7" s="1"/>
  <c r="K634" i="7" a="1"/>
  <c r="K634" i="7" s="1"/>
  <c r="J634" i="7" a="1"/>
  <c r="J634" i="7" s="1"/>
  <c r="K633" i="7" a="1"/>
  <c r="K633" i="7" s="1"/>
  <c r="J633" i="7" a="1"/>
  <c r="J633" i="7" s="1"/>
  <c r="K632" i="7" a="1"/>
  <c r="K632" i="7" s="1"/>
  <c r="J632" i="7" a="1"/>
  <c r="J632" i="7" s="1"/>
  <c r="K631" i="7" a="1"/>
  <c r="K631" i="7" s="1"/>
  <c r="J631" i="7" a="1"/>
  <c r="J631" i="7" s="1"/>
  <c r="K630" i="7" a="1"/>
  <c r="K630" i="7" s="1"/>
  <c r="J630" i="7" a="1"/>
  <c r="J630" i="7" s="1"/>
  <c r="K629" i="7" a="1"/>
  <c r="K629" i="7" s="1"/>
  <c r="J629" i="7" a="1"/>
  <c r="J629" i="7" s="1"/>
  <c r="K628" i="7" a="1"/>
  <c r="K628" i="7" s="1"/>
  <c r="J628" i="7" a="1"/>
  <c r="J628" i="7" s="1"/>
  <c r="K627" i="7" a="1"/>
  <c r="K627" i="7" s="1"/>
  <c r="J627" i="7" a="1"/>
  <c r="J627" i="7" s="1"/>
  <c r="K626" i="7" a="1"/>
  <c r="K626" i="7" s="1"/>
  <c r="J626" i="7" a="1"/>
  <c r="J626" i="7" s="1"/>
  <c r="K625" i="7" a="1"/>
  <c r="K625" i="7" s="1"/>
  <c r="J625" i="7" a="1"/>
  <c r="J625" i="7" s="1"/>
  <c r="K624" i="7" a="1"/>
  <c r="K624" i="7" s="1"/>
  <c r="J624" i="7" a="1"/>
  <c r="J624" i="7" s="1"/>
  <c r="K623" i="7" a="1"/>
  <c r="K623" i="7" s="1"/>
  <c r="J623" i="7" a="1"/>
  <c r="J623" i="7" s="1"/>
  <c r="K622" i="7" a="1"/>
  <c r="K622" i="7" s="1"/>
  <c r="J622" i="7" a="1"/>
  <c r="J622" i="7" s="1"/>
  <c r="K621" i="7" a="1"/>
  <c r="K621" i="7" s="1"/>
  <c r="J621" i="7" a="1"/>
  <c r="J621" i="7" s="1"/>
  <c r="K620" i="7" a="1"/>
  <c r="K620" i="7" s="1"/>
  <c r="J620" i="7" a="1"/>
  <c r="J620" i="7" s="1"/>
  <c r="K619" i="7" a="1"/>
  <c r="K619" i="7" s="1"/>
  <c r="J619" i="7" a="1"/>
  <c r="J619" i="7" s="1"/>
  <c r="K618" i="7" a="1"/>
  <c r="K618" i="7" s="1"/>
  <c r="J618" i="7" a="1"/>
  <c r="J618" i="7" s="1"/>
  <c r="K617" i="7" a="1"/>
  <c r="K617" i="7" s="1"/>
  <c r="J617" i="7" a="1"/>
  <c r="J617" i="7" s="1"/>
  <c r="K616" i="7" a="1"/>
  <c r="K616" i="7" s="1"/>
  <c r="J616" i="7" a="1"/>
  <c r="J616" i="7" s="1"/>
  <c r="K615" i="7" a="1"/>
  <c r="K615" i="7" s="1"/>
  <c r="J615" i="7" a="1"/>
  <c r="J615" i="7" s="1"/>
  <c r="K614" i="7" a="1"/>
  <c r="K614" i="7" s="1"/>
  <c r="J614" i="7" a="1"/>
  <c r="J614" i="7" s="1"/>
  <c r="K613" i="7" a="1"/>
  <c r="K613" i="7" s="1"/>
  <c r="J613" i="7" a="1"/>
  <c r="J613" i="7" s="1"/>
  <c r="K612" i="7" a="1"/>
  <c r="K612" i="7" s="1"/>
  <c r="J612" i="7" a="1"/>
  <c r="J612" i="7" s="1"/>
  <c r="K611" i="7" a="1"/>
  <c r="K611" i="7" s="1"/>
  <c r="J611" i="7" a="1"/>
  <c r="J611" i="7" s="1"/>
  <c r="K610" i="7" a="1"/>
  <c r="K610" i="7" s="1"/>
  <c r="J610" i="7" a="1"/>
  <c r="J610" i="7" s="1"/>
  <c r="K609" i="7" a="1"/>
  <c r="K609" i="7" s="1"/>
  <c r="J609" i="7" a="1"/>
  <c r="J609" i="7" s="1"/>
  <c r="K608" i="7" a="1"/>
  <c r="K608" i="7" s="1"/>
  <c r="J608" i="7" a="1"/>
  <c r="J608" i="7" s="1"/>
  <c r="K607" i="7" a="1"/>
  <c r="K607" i="7" s="1"/>
  <c r="J607" i="7" a="1"/>
  <c r="J607" i="7" s="1"/>
  <c r="K606" i="7" a="1"/>
  <c r="K606" i="7" s="1"/>
  <c r="J606" i="7" a="1"/>
  <c r="J606" i="7" s="1"/>
  <c r="K605" i="7" a="1"/>
  <c r="K605" i="7" s="1"/>
  <c r="J605" i="7" a="1"/>
  <c r="J605" i="7" s="1"/>
  <c r="K604" i="7" a="1"/>
  <c r="K604" i="7" s="1"/>
  <c r="J604" i="7" a="1"/>
  <c r="J604" i="7" s="1"/>
  <c r="K603" i="7" a="1"/>
  <c r="K603" i="7" s="1"/>
  <c r="J603" i="7" a="1"/>
  <c r="J603" i="7" s="1"/>
  <c r="K602" i="7" a="1"/>
  <c r="K602" i="7" s="1"/>
  <c r="J602" i="7" a="1"/>
  <c r="J602" i="7" s="1"/>
  <c r="K601" i="7" a="1"/>
  <c r="K601" i="7" s="1"/>
  <c r="J601" i="7" a="1"/>
  <c r="J601" i="7" s="1"/>
  <c r="K600" i="7" a="1"/>
  <c r="K600" i="7" s="1"/>
  <c r="J600" i="7" a="1"/>
  <c r="J600" i="7" s="1"/>
  <c r="K599" i="7" a="1"/>
  <c r="K599" i="7" s="1"/>
  <c r="J599" i="7" a="1"/>
  <c r="J599" i="7" s="1"/>
  <c r="K598" i="7" a="1"/>
  <c r="K598" i="7" s="1"/>
  <c r="J598" i="7" a="1"/>
  <c r="J598" i="7" s="1"/>
  <c r="K597" i="7" a="1"/>
  <c r="K597" i="7" s="1"/>
  <c r="J597" i="7" a="1"/>
  <c r="J597" i="7" s="1"/>
  <c r="K596" i="7" a="1"/>
  <c r="K596" i="7" s="1"/>
  <c r="J596" i="7" a="1"/>
  <c r="J596" i="7" s="1"/>
  <c r="K595" i="7" a="1"/>
  <c r="K595" i="7" s="1"/>
  <c r="J595" i="7" a="1"/>
  <c r="J595" i="7" s="1"/>
  <c r="K594" i="7" a="1"/>
  <c r="K594" i="7" s="1"/>
  <c r="J594" i="7" a="1"/>
  <c r="J594" i="7" s="1"/>
  <c r="K593" i="7" a="1"/>
  <c r="K593" i="7" s="1"/>
  <c r="J593" i="7" a="1"/>
  <c r="J593" i="7" s="1"/>
  <c r="K592" i="7" a="1"/>
  <c r="K592" i="7" s="1"/>
  <c r="J592" i="7" a="1"/>
  <c r="J592" i="7" s="1"/>
  <c r="K591" i="7" a="1"/>
  <c r="K591" i="7" s="1"/>
  <c r="J591" i="7" a="1"/>
  <c r="J591" i="7" s="1"/>
  <c r="K590" i="7" a="1"/>
  <c r="K590" i="7" s="1"/>
  <c r="J590" i="7" a="1"/>
  <c r="J590" i="7" s="1"/>
  <c r="K589" i="7" a="1"/>
  <c r="K589" i="7" s="1"/>
  <c r="J589" i="7" a="1"/>
  <c r="J589" i="7" s="1"/>
  <c r="K588" i="7" a="1"/>
  <c r="K588" i="7" s="1"/>
  <c r="J588" i="7" a="1"/>
  <c r="J588" i="7" s="1"/>
  <c r="K587" i="7" a="1"/>
  <c r="K587" i="7" s="1"/>
  <c r="J587" i="7" a="1"/>
  <c r="J587" i="7" s="1"/>
  <c r="K586" i="7" a="1"/>
  <c r="K586" i="7" s="1"/>
  <c r="J586" i="7" a="1"/>
  <c r="J586" i="7" s="1"/>
  <c r="K585" i="7" a="1"/>
  <c r="K585" i="7" s="1"/>
  <c r="J585" i="7" a="1"/>
  <c r="J585" i="7" s="1"/>
  <c r="K584" i="7" a="1"/>
  <c r="K584" i="7" s="1"/>
  <c r="J584" i="7" a="1"/>
  <c r="J584" i="7" s="1"/>
  <c r="K583" i="7" a="1"/>
  <c r="K583" i="7" s="1"/>
  <c r="J583" i="7" a="1"/>
  <c r="J583" i="7" s="1"/>
  <c r="K582" i="7" a="1"/>
  <c r="K582" i="7" s="1"/>
  <c r="J582" i="7" a="1"/>
  <c r="J582" i="7" s="1"/>
  <c r="K581" i="7" a="1"/>
  <c r="K581" i="7" s="1"/>
  <c r="J581" i="7" a="1"/>
  <c r="J581" i="7" s="1"/>
  <c r="K580" i="7" a="1"/>
  <c r="K580" i="7" s="1"/>
  <c r="J580" i="7" a="1"/>
  <c r="J580" i="7" s="1"/>
  <c r="K579" i="7" a="1"/>
  <c r="K579" i="7" s="1"/>
  <c r="J579" i="7" a="1"/>
  <c r="J579" i="7" s="1"/>
  <c r="K578" i="7" a="1"/>
  <c r="K578" i="7" s="1"/>
  <c r="J578" i="7" a="1"/>
  <c r="J578" i="7" s="1"/>
  <c r="K577" i="7" a="1"/>
  <c r="K577" i="7" s="1"/>
  <c r="J577" i="7" a="1"/>
  <c r="J577" i="7" s="1"/>
  <c r="K576" i="7" a="1"/>
  <c r="K576" i="7" s="1"/>
  <c r="J576" i="7" a="1"/>
  <c r="J576" i="7" s="1"/>
  <c r="K575" i="7" a="1"/>
  <c r="K575" i="7" s="1"/>
  <c r="J575" i="7" a="1"/>
  <c r="J575" i="7" s="1"/>
  <c r="K574" i="7" a="1"/>
  <c r="K574" i="7" s="1"/>
  <c r="J574" i="7" a="1"/>
  <c r="J574" i="7" s="1"/>
  <c r="K573" i="7" a="1"/>
  <c r="K573" i="7" s="1"/>
  <c r="J573" i="7" a="1"/>
  <c r="J573" i="7" s="1"/>
  <c r="K572" i="7" a="1"/>
  <c r="K572" i="7" s="1"/>
  <c r="J572" i="7" a="1"/>
  <c r="J572" i="7" s="1"/>
  <c r="K571" i="7" a="1"/>
  <c r="K571" i="7" s="1"/>
  <c r="J571" i="7" a="1"/>
  <c r="J571" i="7" s="1"/>
  <c r="K570" i="7" a="1"/>
  <c r="K570" i="7" s="1"/>
  <c r="J570" i="7" a="1"/>
  <c r="J570" i="7" s="1"/>
  <c r="K569" i="7" a="1"/>
  <c r="K569" i="7" s="1"/>
  <c r="J569" i="7" a="1"/>
  <c r="J569" i="7" s="1"/>
  <c r="K568" i="7" a="1"/>
  <c r="K568" i="7" s="1"/>
  <c r="J568" i="7" a="1"/>
  <c r="J568" i="7" s="1"/>
  <c r="K567" i="7" a="1"/>
  <c r="K567" i="7" s="1"/>
  <c r="J567" i="7" a="1"/>
  <c r="J567" i="7" s="1"/>
  <c r="K566" i="7" a="1"/>
  <c r="K566" i="7" s="1"/>
  <c r="J566" i="7" a="1"/>
  <c r="J566" i="7" s="1"/>
  <c r="K565" i="7" a="1"/>
  <c r="K565" i="7" s="1"/>
  <c r="J565" i="7" a="1"/>
  <c r="J565" i="7" s="1"/>
  <c r="K564" i="7" a="1"/>
  <c r="K564" i="7" s="1"/>
  <c r="J564" i="7" a="1"/>
  <c r="J564" i="7" s="1"/>
  <c r="K563" i="7" a="1"/>
  <c r="K563" i="7" s="1"/>
  <c r="J563" i="7" a="1"/>
  <c r="J563" i="7" s="1"/>
  <c r="K562" i="7" a="1"/>
  <c r="K562" i="7" s="1"/>
  <c r="J562" i="7" a="1"/>
  <c r="J562" i="7" s="1"/>
  <c r="K561" i="7" a="1"/>
  <c r="K561" i="7" s="1"/>
  <c r="J561" i="7" a="1"/>
  <c r="J561" i="7" s="1"/>
  <c r="K560" i="7" a="1"/>
  <c r="K560" i="7" s="1"/>
  <c r="J560" i="7" a="1"/>
  <c r="J560" i="7" s="1"/>
  <c r="K559" i="7" a="1"/>
  <c r="K559" i="7" s="1"/>
  <c r="J559" i="7" a="1"/>
  <c r="J559" i="7" s="1"/>
  <c r="K558" i="7" a="1"/>
  <c r="K558" i="7" s="1"/>
  <c r="J558" i="7" a="1"/>
  <c r="J558" i="7" s="1"/>
  <c r="K557" i="7" a="1"/>
  <c r="K557" i="7" s="1"/>
  <c r="J557" i="7" a="1"/>
  <c r="J557" i="7" s="1"/>
  <c r="K556" i="7" a="1"/>
  <c r="K556" i="7" s="1"/>
  <c r="J556" i="7" a="1"/>
  <c r="J556" i="7" s="1"/>
  <c r="K555" i="7" a="1"/>
  <c r="K555" i="7" s="1"/>
  <c r="J555" i="7" a="1"/>
  <c r="J555" i="7" s="1"/>
  <c r="K554" i="7" a="1"/>
  <c r="K554" i="7" s="1"/>
  <c r="J554" i="7" a="1"/>
  <c r="J554" i="7" s="1"/>
  <c r="K553" i="7" a="1"/>
  <c r="K553" i="7" s="1"/>
  <c r="J553" i="7" a="1"/>
  <c r="J553" i="7" s="1"/>
  <c r="K552" i="7" a="1"/>
  <c r="K552" i="7" s="1"/>
  <c r="J552" i="7" a="1"/>
  <c r="J552" i="7" s="1"/>
  <c r="K551" i="7" a="1"/>
  <c r="K551" i="7" s="1"/>
  <c r="J551" i="7" a="1"/>
  <c r="J551" i="7" s="1"/>
  <c r="K550" i="7" a="1"/>
  <c r="K550" i="7" s="1"/>
  <c r="J550" i="7" a="1"/>
  <c r="J550" i="7" s="1"/>
  <c r="K549" i="7" a="1"/>
  <c r="K549" i="7" s="1"/>
  <c r="J549" i="7" a="1"/>
  <c r="J549" i="7" s="1"/>
  <c r="K548" i="7" a="1"/>
  <c r="K548" i="7" s="1"/>
  <c r="J548" i="7" a="1"/>
  <c r="J548" i="7" s="1"/>
  <c r="K547" i="7" a="1"/>
  <c r="K547" i="7" s="1"/>
  <c r="J547" i="7" a="1"/>
  <c r="J547" i="7" s="1"/>
  <c r="K546" i="7" a="1"/>
  <c r="K546" i="7" s="1"/>
  <c r="J546" i="7" a="1"/>
  <c r="J546" i="7" s="1"/>
  <c r="K545" i="7" a="1"/>
  <c r="K545" i="7" s="1"/>
  <c r="J545" i="7" a="1"/>
  <c r="J545" i="7" s="1"/>
  <c r="K544" i="7" a="1"/>
  <c r="K544" i="7" s="1"/>
  <c r="J544" i="7" a="1"/>
  <c r="J544" i="7" s="1"/>
  <c r="K543" i="7" a="1"/>
  <c r="K543" i="7" s="1"/>
  <c r="J543" i="7" a="1"/>
  <c r="J543" i="7" s="1"/>
  <c r="K542" i="7" a="1"/>
  <c r="K542" i="7" s="1"/>
  <c r="J542" i="7" a="1"/>
  <c r="J542" i="7" s="1"/>
  <c r="K541" i="7" a="1"/>
  <c r="K541" i="7" s="1"/>
  <c r="J541" i="7" a="1"/>
  <c r="J541" i="7" s="1"/>
  <c r="K540" i="7" a="1"/>
  <c r="K540" i="7" s="1"/>
  <c r="J540" i="7" a="1"/>
  <c r="J540" i="7" s="1"/>
  <c r="K539" i="7" a="1"/>
  <c r="K539" i="7" s="1"/>
  <c r="J539" i="7" a="1"/>
  <c r="J539" i="7" s="1"/>
  <c r="K538" i="7" a="1"/>
  <c r="K538" i="7" s="1"/>
  <c r="J538" i="7" a="1"/>
  <c r="J538" i="7" s="1"/>
  <c r="K537" i="7" a="1"/>
  <c r="K537" i="7" s="1"/>
  <c r="J537" i="7" a="1"/>
  <c r="J537" i="7" s="1"/>
  <c r="K536" i="7" a="1"/>
  <c r="K536" i="7" s="1"/>
  <c r="J536" i="7" a="1"/>
  <c r="J536" i="7" s="1"/>
  <c r="K535" i="7" a="1"/>
  <c r="K535" i="7" s="1"/>
  <c r="J535" i="7" a="1"/>
  <c r="J535" i="7" s="1"/>
  <c r="K534" i="7" a="1"/>
  <c r="K534" i="7" s="1"/>
  <c r="J534" i="7" a="1"/>
  <c r="J534" i="7" s="1"/>
  <c r="K533" i="7" a="1"/>
  <c r="K533" i="7" s="1"/>
  <c r="J533" i="7" a="1"/>
  <c r="J533" i="7" s="1"/>
  <c r="K532" i="7" a="1"/>
  <c r="K532" i="7" s="1"/>
  <c r="J532" i="7" a="1"/>
  <c r="J532" i="7" s="1"/>
  <c r="K531" i="7" a="1"/>
  <c r="K531" i="7" s="1"/>
  <c r="J531" i="7" a="1"/>
  <c r="J531" i="7" s="1"/>
  <c r="K530" i="7" a="1"/>
  <c r="K530" i="7" s="1"/>
  <c r="J530" i="7" a="1"/>
  <c r="J530" i="7" s="1"/>
  <c r="K529" i="7" a="1"/>
  <c r="K529" i="7" s="1"/>
  <c r="J529" i="7" a="1"/>
  <c r="J529" i="7" s="1"/>
  <c r="K528" i="7" a="1"/>
  <c r="K528" i="7" s="1"/>
  <c r="J528" i="7" a="1"/>
  <c r="J528" i="7" s="1"/>
  <c r="K527" i="7" a="1"/>
  <c r="K527" i="7" s="1"/>
  <c r="J527" i="7" a="1"/>
  <c r="J527" i="7" s="1"/>
  <c r="K526" i="7" a="1"/>
  <c r="K526" i="7" s="1"/>
  <c r="J526" i="7" a="1"/>
  <c r="J526" i="7" s="1"/>
  <c r="K525" i="7" a="1"/>
  <c r="K525" i="7" s="1"/>
  <c r="J525" i="7" a="1"/>
  <c r="J525" i="7" s="1"/>
  <c r="K524" i="7" a="1"/>
  <c r="K524" i="7" s="1"/>
  <c r="J524" i="7" a="1"/>
  <c r="J524" i="7" s="1"/>
  <c r="K523" i="7" a="1"/>
  <c r="K523" i="7" s="1"/>
  <c r="J523" i="7" a="1"/>
  <c r="J523" i="7" s="1"/>
  <c r="K522" i="7" a="1"/>
  <c r="K522" i="7" s="1"/>
  <c r="J522" i="7" a="1"/>
  <c r="J522" i="7" s="1"/>
  <c r="K521" i="7" a="1"/>
  <c r="K521" i="7" s="1"/>
  <c r="J521" i="7" a="1"/>
  <c r="J521" i="7" s="1"/>
  <c r="K520" i="7" a="1"/>
  <c r="K520" i="7" s="1"/>
  <c r="J520" i="7" a="1"/>
  <c r="J520" i="7" s="1"/>
  <c r="K519" i="7" a="1"/>
  <c r="K519" i="7" s="1"/>
  <c r="J519" i="7" a="1"/>
  <c r="J519" i="7" s="1"/>
  <c r="K518" i="7" a="1"/>
  <c r="K518" i="7" s="1"/>
  <c r="J518" i="7" a="1"/>
  <c r="J518" i="7" s="1"/>
  <c r="K517" i="7" a="1"/>
  <c r="K517" i="7" s="1"/>
  <c r="J517" i="7" a="1"/>
  <c r="J517" i="7" s="1"/>
  <c r="K516" i="7" a="1"/>
  <c r="K516" i="7" s="1"/>
  <c r="J516" i="7" a="1"/>
  <c r="J516" i="7" s="1"/>
  <c r="K515" i="7" a="1"/>
  <c r="K515" i="7" s="1"/>
  <c r="J515" i="7" a="1"/>
  <c r="J515" i="7" s="1"/>
  <c r="K514" i="7" a="1"/>
  <c r="K514" i="7" s="1"/>
  <c r="J514" i="7" a="1"/>
  <c r="J514" i="7" s="1"/>
  <c r="K513" i="7" a="1"/>
  <c r="K513" i="7" s="1"/>
  <c r="J513" i="7" a="1"/>
  <c r="J513" i="7" s="1"/>
  <c r="K512" i="7" a="1"/>
  <c r="K512" i="7" s="1"/>
  <c r="J512" i="7" a="1"/>
  <c r="J512" i="7" s="1"/>
  <c r="K511" i="7" a="1"/>
  <c r="K511" i="7" s="1"/>
  <c r="J511" i="7" a="1"/>
  <c r="J511" i="7" s="1"/>
  <c r="K510" i="7" a="1"/>
  <c r="K510" i="7" s="1"/>
  <c r="J510" i="7" a="1"/>
  <c r="J510" i="7" s="1"/>
  <c r="K509" i="7" a="1"/>
  <c r="K509" i="7" s="1"/>
  <c r="J509" i="7" a="1"/>
  <c r="J509" i="7" s="1"/>
  <c r="K508" i="7" a="1"/>
  <c r="K508" i="7" s="1"/>
  <c r="J508" i="7" a="1"/>
  <c r="J508" i="7" s="1"/>
  <c r="K507" i="7" a="1"/>
  <c r="K507" i="7" s="1"/>
  <c r="J507" i="7" a="1"/>
  <c r="J507" i="7" s="1"/>
  <c r="K503" i="7" a="1"/>
  <c r="K503" i="7" s="1"/>
  <c r="J503" i="7" a="1"/>
  <c r="J503" i="7" s="1"/>
  <c r="K502" i="7" a="1"/>
  <c r="K502" i="7" s="1"/>
  <c r="J502" i="7" a="1"/>
  <c r="J502" i="7" s="1"/>
  <c r="K501" i="7" a="1"/>
  <c r="K501" i="7" s="1"/>
  <c r="J501" i="7" a="1"/>
  <c r="J501" i="7" s="1"/>
  <c r="K500" i="7" a="1"/>
  <c r="K500" i="7" s="1"/>
  <c r="J500" i="7" a="1"/>
  <c r="J500" i="7" s="1"/>
  <c r="K499" i="7" a="1"/>
  <c r="K499" i="7" s="1"/>
  <c r="J499" i="7" a="1"/>
  <c r="J499" i="7" s="1"/>
  <c r="K498" i="7" a="1"/>
  <c r="K498" i="7" s="1"/>
  <c r="J498" i="7" a="1"/>
  <c r="J498" i="7" s="1"/>
  <c r="K497" i="7" a="1"/>
  <c r="K497" i="7" s="1"/>
  <c r="J497" i="7" a="1"/>
  <c r="J497" i="7" s="1"/>
  <c r="K496" i="7" a="1"/>
  <c r="K496" i="7" s="1"/>
  <c r="J496" i="7" a="1"/>
  <c r="J496" i="7" s="1"/>
  <c r="K495" i="7" a="1"/>
  <c r="K495" i="7" s="1"/>
  <c r="J495" i="7" a="1"/>
  <c r="J495" i="7" s="1"/>
  <c r="K494" i="7" a="1"/>
  <c r="K494" i="7" s="1"/>
  <c r="J494" i="7" a="1"/>
  <c r="J494" i="7" s="1"/>
  <c r="K493" i="7" a="1"/>
  <c r="K493" i="7" s="1"/>
  <c r="J493" i="7" a="1"/>
  <c r="J493" i="7" s="1"/>
  <c r="K492" i="7" a="1"/>
  <c r="K492" i="7" s="1"/>
  <c r="J492" i="7" a="1"/>
  <c r="J492" i="7" s="1"/>
  <c r="K491" i="7" a="1"/>
  <c r="K491" i="7" s="1"/>
  <c r="J491" i="7" a="1"/>
  <c r="J491" i="7" s="1"/>
  <c r="K490" i="7" a="1"/>
  <c r="K490" i="7" s="1"/>
  <c r="J490" i="7" a="1"/>
  <c r="J490" i="7" s="1"/>
  <c r="K489" i="7" a="1"/>
  <c r="K489" i="7" s="1"/>
  <c r="J489" i="7" a="1"/>
  <c r="J489" i="7" s="1"/>
  <c r="K488" i="7" a="1"/>
  <c r="K488" i="7" s="1"/>
  <c r="J488" i="7" a="1"/>
  <c r="J488" i="7" s="1"/>
  <c r="K487" i="7" a="1"/>
  <c r="K487" i="7" s="1"/>
  <c r="J487" i="7" a="1"/>
  <c r="J487" i="7" s="1"/>
  <c r="K486" i="7" a="1"/>
  <c r="K486" i="7" s="1"/>
  <c r="J486" i="7" a="1"/>
  <c r="J486" i="7" s="1"/>
  <c r="K485" i="7" a="1"/>
  <c r="K485" i="7" s="1"/>
  <c r="J485" i="7" a="1"/>
  <c r="J485" i="7" s="1"/>
  <c r="K484" i="7" a="1"/>
  <c r="K484" i="7" s="1"/>
  <c r="J484" i="7" a="1"/>
  <c r="J484" i="7" s="1"/>
  <c r="K483" i="7" a="1"/>
  <c r="K483" i="7" s="1"/>
  <c r="J483" i="7" a="1"/>
  <c r="J483" i="7" s="1"/>
  <c r="K482" i="7" a="1"/>
  <c r="K482" i="7" s="1"/>
  <c r="J482" i="7" a="1"/>
  <c r="J482" i="7" s="1"/>
  <c r="K481" i="7" a="1"/>
  <c r="K481" i="7" s="1"/>
  <c r="J481" i="7" a="1"/>
  <c r="J481" i="7" s="1"/>
  <c r="K480" i="7" a="1"/>
  <c r="K480" i="7" s="1"/>
  <c r="J480" i="7" a="1"/>
  <c r="J480" i="7" s="1"/>
  <c r="K479" i="7" a="1"/>
  <c r="K479" i="7" s="1"/>
  <c r="J479" i="7" a="1"/>
  <c r="J479" i="7" s="1"/>
  <c r="K478" i="7" a="1"/>
  <c r="K478" i="7" s="1"/>
  <c r="J478" i="7" a="1"/>
  <c r="J478" i="7" s="1"/>
  <c r="K477" i="7" a="1"/>
  <c r="K477" i="7" s="1"/>
  <c r="J477" i="7" a="1"/>
  <c r="J477" i="7" s="1"/>
  <c r="K476" i="7" a="1"/>
  <c r="K476" i="7" s="1"/>
  <c r="J476" i="7" a="1"/>
  <c r="J476" i="7" s="1"/>
  <c r="K475" i="7" a="1"/>
  <c r="K475" i="7" s="1"/>
  <c r="J475" i="7" a="1"/>
  <c r="J475" i="7" s="1"/>
  <c r="K474" i="7" a="1"/>
  <c r="K474" i="7" s="1"/>
  <c r="J474" i="7" a="1"/>
  <c r="J474" i="7" s="1"/>
  <c r="K473" i="7" a="1"/>
  <c r="K473" i="7" s="1"/>
  <c r="J473" i="7" a="1"/>
  <c r="J473" i="7" s="1"/>
  <c r="K472" i="7" a="1"/>
  <c r="K472" i="7" s="1"/>
  <c r="J472" i="7" a="1"/>
  <c r="J472" i="7" s="1"/>
  <c r="K471" i="7" a="1"/>
  <c r="K471" i="7" s="1"/>
  <c r="J471" i="7" a="1"/>
  <c r="J471" i="7" s="1"/>
  <c r="K470" i="7" a="1"/>
  <c r="K470" i="7" s="1"/>
  <c r="J470" i="7" a="1"/>
  <c r="J470" i="7" s="1"/>
  <c r="K469" i="7" a="1"/>
  <c r="K469" i="7" s="1"/>
  <c r="J469" i="7" a="1"/>
  <c r="J469" i="7" s="1"/>
  <c r="K468" i="7" a="1"/>
  <c r="K468" i="7" s="1"/>
  <c r="J468" i="7" a="1"/>
  <c r="J468" i="7" s="1"/>
  <c r="K467" i="7" a="1"/>
  <c r="K467" i="7" s="1"/>
  <c r="J467" i="7" a="1"/>
  <c r="J467" i="7" s="1"/>
  <c r="K466" i="7" a="1"/>
  <c r="K466" i="7" s="1"/>
  <c r="J466" i="7" a="1"/>
  <c r="J466" i="7" s="1"/>
  <c r="K465" i="7" a="1"/>
  <c r="K465" i="7" s="1"/>
  <c r="J465" i="7" a="1"/>
  <c r="J465" i="7" s="1"/>
  <c r="K464" i="7" a="1"/>
  <c r="K464" i="7" s="1"/>
  <c r="J464" i="7" a="1"/>
  <c r="J464" i="7" s="1"/>
  <c r="K463" i="7" a="1"/>
  <c r="K463" i="7" s="1"/>
  <c r="J463" i="7" a="1"/>
  <c r="J463" i="7" s="1"/>
  <c r="K462" i="7" a="1"/>
  <c r="K462" i="7" s="1"/>
  <c r="J462" i="7" a="1"/>
  <c r="J462" i="7" s="1"/>
  <c r="K461" i="7" a="1"/>
  <c r="K461" i="7" s="1"/>
  <c r="J461" i="7" a="1"/>
  <c r="J461" i="7" s="1"/>
  <c r="K460" i="7" a="1"/>
  <c r="K460" i="7" s="1"/>
  <c r="J460" i="7" a="1"/>
  <c r="J460" i="7" s="1"/>
  <c r="K459" i="7" a="1"/>
  <c r="K459" i="7" s="1"/>
  <c r="J459" i="7" a="1"/>
  <c r="J459" i="7" s="1"/>
  <c r="K458" i="7" a="1"/>
  <c r="K458" i="7" s="1"/>
  <c r="J458" i="7" a="1"/>
  <c r="J458" i="7" s="1"/>
  <c r="K457" i="7" a="1"/>
  <c r="K457" i="7" s="1"/>
  <c r="J457" i="7" a="1"/>
  <c r="J457" i="7" s="1"/>
  <c r="K456" i="7" a="1"/>
  <c r="K456" i="7" s="1"/>
  <c r="J456" i="7" a="1"/>
  <c r="J456" i="7" s="1"/>
  <c r="K455" i="7" a="1"/>
  <c r="K455" i="7" s="1"/>
  <c r="J455" i="7" a="1"/>
  <c r="J455" i="7" s="1"/>
  <c r="K454" i="7" a="1"/>
  <c r="K454" i="7" s="1"/>
  <c r="J454" i="7" a="1"/>
  <c r="J454" i="7" s="1"/>
  <c r="K453" i="7" a="1"/>
  <c r="K453" i="7" s="1"/>
  <c r="J453" i="7" a="1"/>
  <c r="J453" i="7" s="1"/>
  <c r="K452" i="7" a="1"/>
  <c r="K452" i="7" s="1"/>
  <c r="J452" i="7" a="1"/>
  <c r="J452" i="7" s="1"/>
  <c r="K451" i="7" a="1"/>
  <c r="K451" i="7" s="1"/>
  <c r="J451" i="7" a="1"/>
  <c r="J451" i="7" s="1"/>
  <c r="K450" i="7" a="1"/>
  <c r="K450" i="7" s="1"/>
  <c r="J450" i="7" a="1"/>
  <c r="J450" i="7" s="1"/>
  <c r="K449" i="7" a="1"/>
  <c r="K449" i="7" s="1"/>
  <c r="J449" i="7" a="1"/>
  <c r="J449" i="7" s="1"/>
  <c r="K448" i="7" a="1"/>
  <c r="K448" i="7" s="1"/>
  <c r="J448" i="7" a="1"/>
  <c r="J448" i="7" s="1"/>
  <c r="K447" i="7" a="1"/>
  <c r="K447" i="7" s="1"/>
  <c r="J447" i="7" a="1"/>
  <c r="J447" i="7" s="1"/>
  <c r="K446" i="7" a="1"/>
  <c r="K446" i="7" s="1"/>
  <c r="J446" i="7" a="1"/>
  <c r="J446" i="7" s="1"/>
  <c r="K445" i="7" a="1"/>
  <c r="K445" i="7" s="1"/>
  <c r="J445" i="7" a="1"/>
  <c r="J445" i="7" s="1"/>
  <c r="K444" i="7" a="1"/>
  <c r="K444" i="7" s="1"/>
  <c r="J444" i="7" a="1"/>
  <c r="J444" i="7" s="1"/>
  <c r="K443" i="7" a="1"/>
  <c r="K443" i="7" s="1"/>
  <c r="J443" i="7" a="1"/>
  <c r="J443" i="7" s="1"/>
  <c r="K442" i="7" a="1"/>
  <c r="K442" i="7" s="1"/>
  <c r="J442" i="7" a="1"/>
  <c r="J442" i="7" s="1"/>
  <c r="K441" i="7" a="1"/>
  <c r="K441" i="7" s="1"/>
  <c r="J441" i="7" a="1"/>
  <c r="J441" i="7" s="1"/>
  <c r="K440" i="7" a="1"/>
  <c r="K440" i="7" s="1"/>
  <c r="J440" i="7" a="1"/>
  <c r="J440" i="7" s="1"/>
  <c r="K439" i="7" a="1"/>
  <c r="K439" i="7" s="1"/>
  <c r="J439" i="7" a="1"/>
  <c r="J439" i="7" s="1"/>
  <c r="K438" i="7" a="1"/>
  <c r="K438" i="7" s="1"/>
  <c r="J438" i="7" a="1"/>
  <c r="J438" i="7" s="1"/>
  <c r="K437" i="7" a="1"/>
  <c r="K437" i="7" s="1"/>
  <c r="J437" i="7" a="1"/>
  <c r="J437" i="7" s="1"/>
  <c r="K436" i="7" a="1"/>
  <c r="K436" i="7" s="1"/>
  <c r="J436" i="7" a="1"/>
  <c r="J436" i="7" s="1"/>
  <c r="K435" i="7" a="1"/>
  <c r="K435" i="7" s="1"/>
  <c r="J435" i="7" a="1"/>
  <c r="J435" i="7" s="1"/>
  <c r="K434" i="7" a="1"/>
  <c r="K434" i="7" s="1"/>
  <c r="J434" i="7" a="1"/>
  <c r="J434" i="7" s="1"/>
  <c r="K433" i="7" a="1"/>
  <c r="K433" i="7" s="1"/>
  <c r="J433" i="7" a="1"/>
  <c r="J433" i="7" s="1"/>
  <c r="K432" i="7" a="1"/>
  <c r="K432" i="7" s="1"/>
  <c r="J432" i="7" a="1"/>
  <c r="J432" i="7" s="1"/>
  <c r="K431" i="7" a="1"/>
  <c r="K431" i="7" s="1"/>
  <c r="J431" i="7" a="1"/>
  <c r="J431" i="7" s="1"/>
  <c r="K430" i="7" a="1"/>
  <c r="K430" i="7" s="1"/>
  <c r="J430" i="7" a="1"/>
  <c r="J430" i="7" s="1"/>
  <c r="K429" i="7" a="1"/>
  <c r="K429" i="7" s="1"/>
  <c r="J429" i="7" a="1"/>
  <c r="J429" i="7" s="1"/>
  <c r="K428" i="7" a="1"/>
  <c r="K428" i="7" s="1"/>
  <c r="J428" i="7" a="1"/>
  <c r="J428" i="7" s="1"/>
  <c r="K427" i="7" a="1"/>
  <c r="K427" i="7" s="1"/>
  <c r="J427" i="7" a="1"/>
  <c r="J427" i="7" s="1"/>
  <c r="K426" i="7" a="1"/>
  <c r="K426" i="7" s="1"/>
  <c r="J426" i="7" a="1"/>
  <c r="J426" i="7" s="1"/>
  <c r="K425" i="7" a="1"/>
  <c r="K425" i="7" s="1"/>
  <c r="J425" i="7" a="1"/>
  <c r="J425" i="7" s="1"/>
  <c r="K424" i="7" a="1"/>
  <c r="K424" i="7" s="1"/>
  <c r="J424" i="7" a="1"/>
  <c r="J424" i="7" s="1"/>
  <c r="K423" i="7" a="1"/>
  <c r="K423" i="7" s="1"/>
  <c r="J423" i="7" a="1"/>
  <c r="J423" i="7" s="1"/>
  <c r="K422" i="7" a="1"/>
  <c r="K422" i="7" s="1"/>
  <c r="J422" i="7" a="1"/>
  <c r="J422" i="7" s="1"/>
  <c r="K421" i="7" a="1"/>
  <c r="K421" i="7" s="1"/>
  <c r="J421" i="7" a="1"/>
  <c r="J421" i="7" s="1"/>
  <c r="K420" i="7" a="1"/>
  <c r="K420" i="7" s="1"/>
  <c r="J420" i="7" a="1"/>
  <c r="J420" i="7" s="1"/>
  <c r="K419" i="7" a="1"/>
  <c r="K419" i="7" s="1"/>
  <c r="J419" i="7" a="1"/>
  <c r="J419" i="7" s="1"/>
  <c r="K418" i="7" a="1"/>
  <c r="K418" i="7" s="1"/>
  <c r="J418" i="7" a="1"/>
  <c r="J418" i="7" s="1"/>
  <c r="K417" i="7" a="1"/>
  <c r="K417" i="7" s="1"/>
  <c r="J417" i="7" a="1"/>
  <c r="J417" i="7" s="1"/>
  <c r="K416" i="7" a="1"/>
  <c r="K416" i="7" s="1"/>
  <c r="J416" i="7" a="1"/>
  <c r="J416" i="7" s="1"/>
  <c r="K415" i="7" a="1"/>
  <c r="K415" i="7" s="1"/>
  <c r="J415" i="7" a="1"/>
  <c r="J415" i="7" s="1"/>
  <c r="K414" i="7" a="1"/>
  <c r="K414" i="7" s="1"/>
  <c r="J414" i="7" a="1"/>
  <c r="J414" i="7" s="1"/>
  <c r="K413" i="7" a="1"/>
  <c r="K413" i="7" s="1"/>
  <c r="J413" i="7" a="1"/>
  <c r="J413" i="7" s="1"/>
  <c r="K412" i="7" a="1"/>
  <c r="K412" i="7" s="1"/>
  <c r="J412" i="7" a="1"/>
  <c r="J412" i="7" s="1"/>
  <c r="K411" i="7" a="1"/>
  <c r="K411" i="7" s="1"/>
  <c r="J411" i="7" a="1"/>
  <c r="J411" i="7" s="1"/>
  <c r="K410" i="7" a="1"/>
  <c r="K410" i="7" s="1"/>
  <c r="J410" i="7" a="1"/>
  <c r="J410" i="7" s="1"/>
  <c r="K409" i="7" a="1"/>
  <c r="K409" i="7" s="1"/>
  <c r="J409" i="7" a="1"/>
  <c r="J409" i="7" s="1"/>
  <c r="K408" i="7" a="1"/>
  <c r="K408" i="7" s="1"/>
  <c r="J408" i="7" a="1"/>
  <c r="J408" i="7" s="1"/>
  <c r="K407" i="7" a="1"/>
  <c r="K407" i="7" s="1"/>
  <c r="J407" i="7" a="1"/>
  <c r="J407" i="7" s="1"/>
  <c r="K406" i="7" a="1"/>
  <c r="K406" i="7" s="1"/>
  <c r="J406" i="7" a="1"/>
  <c r="J406" i="7" s="1"/>
  <c r="K405" i="7" a="1"/>
  <c r="K405" i="7" s="1"/>
  <c r="J405" i="7" a="1"/>
  <c r="J405" i="7" s="1"/>
  <c r="K404" i="7" a="1"/>
  <c r="K404" i="7" s="1"/>
  <c r="J404" i="7" a="1"/>
  <c r="J404" i="7" s="1"/>
  <c r="K403" i="7" a="1"/>
  <c r="K403" i="7" s="1"/>
  <c r="J403" i="7" a="1"/>
  <c r="J403" i="7" s="1"/>
  <c r="K402" i="7" a="1"/>
  <c r="K402" i="7" s="1"/>
  <c r="J402" i="7" a="1"/>
  <c r="J402" i="7" s="1"/>
  <c r="K401" i="7" a="1"/>
  <c r="K401" i="7" s="1"/>
  <c r="J401" i="7" a="1"/>
  <c r="J401" i="7" s="1"/>
  <c r="K400" i="7" a="1"/>
  <c r="K400" i="7" s="1"/>
  <c r="J400" i="7" a="1"/>
  <c r="J400" i="7" s="1"/>
  <c r="K399" i="7" a="1"/>
  <c r="K399" i="7" s="1"/>
  <c r="J399" i="7" a="1"/>
  <c r="J399" i="7" s="1"/>
  <c r="K398" i="7" a="1"/>
  <c r="K398" i="7" s="1"/>
  <c r="J398" i="7" a="1"/>
  <c r="J398" i="7" s="1"/>
  <c r="K397" i="7" a="1"/>
  <c r="K397" i="7" s="1"/>
  <c r="J397" i="7" a="1"/>
  <c r="J397" i="7" s="1"/>
  <c r="K396" i="7" a="1"/>
  <c r="K396" i="7" s="1"/>
  <c r="J396" i="7" a="1"/>
  <c r="J396" i="7" s="1"/>
  <c r="K395" i="7" a="1"/>
  <c r="K395" i="7" s="1"/>
  <c r="J395" i="7" a="1"/>
  <c r="J395" i="7" s="1"/>
  <c r="K394" i="7" a="1"/>
  <c r="K394" i="7" s="1"/>
  <c r="J394" i="7" a="1"/>
  <c r="J394" i="7" s="1"/>
  <c r="K393" i="7" a="1"/>
  <c r="K393" i="7" s="1"/>
  <c r="J393" i="7" a="1"/>
  <c r="J393" i="7" s="1"/>
  <c r="K392" i="7" a="1"/>
  <c r="K392" i="7" s="1"/>
  <c r="J392" i="7" a="1"/>
  <c r="J392" i="7" s="1"/>
  <c r="K391" i="7" a="1"/>
  <c r="K391" i="7" s="1"/>
  <c r="J391" i="7" a="1"/>
  <c r="J391" i="7" s="1"/>
  <c r="K390" i="7" a="1"/>
  <c r="K390" i="7" s="1"/>
  <c r="J390" i="7" a="1"/>
  <c r="J390" i="7" s="1"/>
  <c r="K389" i="7" a="1"/>
  <c r="K389" i="7" s="1"/>
  <c r="J389" i="7" a="1"/>
  <c r="J389" i="7" s="1"/>
  <c r="K388" i="7" a="1"/>
  <c r="K388" i="7" s="1"/>
  <c r="J388" i="7" a="1"/>
  <c r="J388" i="7" s="1"/>
  <c r="K387" i="7" a="1"/>
  <c r="K387" i="7" s="1"/>
  <c r="J387" i="7" a="1"/>
  <c r="J387" i="7" s="1"/>
  <c r="K386" i="7" a="1"/>
  <c r="K386" i="7" s="1"/>
  <c r="J386" i="7" a="1"/>
  <c r="J386" i="7" s="1"/>
  <c r="K385" i="7" a="1"/>
  <c r="K385" i="7" s="1"/>
  <c r="J385" i="7" a="1"/>
  <c r="J385" i="7" s="1"/>
  <c r="K384" i="7" a="1"/>
  <c r="K384" i="7" s="1"/>
  <c r="J384" i="7" a="1"/>
  <c r="J384" i="7" s="1"/>
  <c r="K383" i="7" a="1"/>
  <c r="K383" i="7" s="1"/>
  <c r="J383" i="7" a="1"/>
  <c r="J383" i="7" s="1"/>
  <c r="K379" i="7" a="1"/>
  <c r="K379" i="7" s="1"/>
  <c r="J379" i="7" a="1"/>
  <c r="J379" i="7" s="1"/>
  <c r="K378" i="7" a="1"/>
  <c r="K378" i="7" s="1"/>
  <c r="J378" i="7" a="1"/>
  <c r="J378" i="7" s="1"/>
  <c r="K377" i="7" a="1"/>
  <c r="K377" i="7" s="1"/>
  <c r="J377" i="7" a="1"/>
  <c r="J377" i="7" s="1"/>
  <c r="K376" i="7" a="1"/>
  <c r="K376" i="7" s="1"/>
  <c r="J376" i="7" a="1"/>
  <c r="J376" i="7" s="1"/>
  <c r="K375" i="7" a="1"/>
  <c r="K375" i="7" s="1"/>
  <c r="J375" i="7" a="1"/>
  <c r="J375" i="7" s="1"/>
  <c r="K374" i="7" a="1"/>
  <c r="K374" i="7" s="1"/>
  <c r="J374" i="7" a="1"/>
  <c r="J374" i="7" s="1"/>
  <c r="K373" i="7" a="1"/>
  <c r="K373" i="7" s="1"/>
  <c r="J373" i="7" a="1"/>
  <c r="J373" i="7" s="1"/>
  <c r="K372" i="7" a="1"/>
  <c r="K372" i="7" s="1"/>
  <c r="J372" i="7" a="1"/>
  <c r="J372" i="7" s="1"/>
  <c r="K371" i="7" a="1"/>
  <c r="K371" i="7" s="1"/>
  <c r="J371" i="7" a="1"/>
  <c r="J371" i="7" s="1"/>
  <c r="K370" i="7" a="1"/>
  <c r="K370" i="7" s="1"/>
  <c r="J370" i="7" a="1"/>
  <c r="J370" i="7" s="1"/>
  <c r="K369" i="7" a="1"/>
  <c r="K369" i="7" s="1"/>
  <c r="J369" i="7" a="1"/>
  <c r="J369" i="7" s="1"/>
  <c r="K368" i="7" a="1"/>
  <c r="K368" i="7" s="1"/>
  <c r="J368" i="7" a="1"/>
  <c r="J368" i="7" s="1"/>
  <c r="K367" i="7" a="1"/>
  <c r="K367" i="7" s="1"/>
  <c r="J367" i="7" a="1"/>
  <c r="J367" i="7" s="1"/>
  <c r="K366" i="7" a="1"/>
  <c r="K366" i="7" s="1"/>
  <c r="J366" i="7" a="1"/>
  <c r="J366" i="7" s="1"/>
  <c r="K365" i="7" a="1"/>
  <c r="K365" i="7" s="1"/>
  <c r="J365" i="7" a="1"/>
  <c r="J365" i="7" s="1"/>
  <c r="K364" i="7" a="1"/>
  <c r="K364" i="7" s="1"/>
  <c r="J364" i="7" a="1"/>
  <c r="J364" i="7" s="1"/>
  <c r="K363" i="7" a="1"/>
  <c r="K363" i="7" s="1"/>
  <c r="J363" i="7" a="1"/>
  <c r="J363" i="7" s="1"/>
  <c r="K362" i="7" a="1"/>
  <c r="K362" i="7" s="1"/>
  <c r="J362" i="7" a="1"/>
  <c r="J362" i="7" s="1"/>
  <c r="K361" i="7" a="1"/>
  <c r="K361" i="7" s="1"/>
  <c r="J361" i="7" a="1"/>
  <c r="J361" i="7" s="1"/>
  <c r="K360" i="7" a="1"/>
  <c r="K360" i="7" s="1"/>
  <c r="J360" i="7" a="1"/>
  <c r="J360" i="7" s="1"/>
  <c r="K359" i="7" a="1"/>
  <c r="K359" i="7" s="1"/>
  <c r="J359" i="7" a="1"/>
  <c r="J359" i="7" s="1"/>
  <c r="K358" i="7" a="1"/>
  <c r="K358" i="7" s="1"/>
  <c r="J358" i="7" a="1"/>
  <c r="J358" i="7" s="1"/>
  <c r="K357" i="7" a="1"/>
  <c r="K357" i="7" s="1"/>
  <c r="J357" i="7" a="1"/>
  <c r="J357" i="7" s="1"/>
  <c r="K356" i="7" a="1"/>
  <c r="K356" i="7" s="1"/>
  <c r="J356" i="7" a="1"/>
  <c r="J356" i="7" s="1"/>
  <c r="K355" i="7" a="1"/>
  <c r="K355" i="7" s="1"/>
  <c r="J355" i="7" a="1"/>
  <c r="J355" i="7" s="1"/>
  <c r="K354" i="7" a="1"/>
  <c r="K354" i="7" s="1"/>
  <c r="J354" i="7" a="1"/>
  <c r="J354" i="7" s="1"/>
  <c r="K353" i="7" a="1"/>
  <c r="K353" i="7" s="1"/>
  <c r="J353" i="7" a="1"/>
  <c r="J353" i="7" s="1"/>
  <c r="K352" i="7" a="1"/>
  <c r="K352" i="7" s="1"/>
  <c r="J352" i="7" a="1"/>
  <c r="J352" i="7" s="1"/>
  <c r="K351" i="7" a="1"/>
  <c r="K351" i="7" s="1"/>
  <c r="J351" i="7" a="1"/>
  <c r="J351" i="7" s="1"/>
  <c r="K350" i="7" a="1"/>
  <c r="K350" i="7" s="1"/>
  <c r="J350" i="7" a="1"/>
  <c r="J350" i="7" s="1"/>
  <c r="K349" i="7" a="1"/>
  <c r="K349" i="7" s="1"/>
  <c r="J349" i="7" a="1"/>
  <c r="J349" i="7" s="1"/>
  <c r="K348" i="7" a="1"/>
  <c r="K348" i="7" s="1"/>
  <c r="J348" i="7" a="1"/>
  <c r="J348" i="7" s="1"/>
  <c r="K347" i="7" a="1"/>
  <c r="K347" i="7" s="1"/>
  <c r="J347" i="7" a="1"/>
  <c r="J347" i="7" s="1"/>
  <c r="K346" i="7" a="1"/>
  <c r="K346" i="7" s="1"/>
  <c r="J346" i="7" a="1"/>
  <c r="J346" i="7" s="1"/>
  <c r="K345" i="7" a="1"/>
  <c r="K345" i="7" s="1"/>
  <c r="J345" i="7" a="1"/>
  <c r="J345" i="7" s="1"/>
  <c r="K344" i="7" a="1"/>
  <c r="K344" i="7" s="1"/>
  <c r="J344" i="7" a="1"/>
  <c r="J344" i="7" s="1"/>
  <c r="K343" i="7" a="1"/>
  <c r="K343" i="7" s="1"/>
  <c r="J343" i="7" a="1"/>
  <c r="J343" i="7" s="1"/>
  <c r="K342" i="7" a="1"/>
  <c r="K342" i="7" s="1"/>
  <c r="J342" i="7" a="1"/>
  <c r="J342" i="7" s="1"/>
  <c r="K341" i="7" a="1"/>
  <c r="K341" i="7" s="1"/>
  <c r="J341" i="7" a="1"/>
  <c r="J341" i="7" s="1"/>
  <c r="K340" i="7" a="1"/>
  <c r="K340" i="7" s="1"/>
  <c r="J340" i="7" a="1"/>
  <c r="J340" i="7" s="1"/>
  <c r="K339" i="7" a="1"/>
  <c r="K339" i="7" s="1"/>
  <c r="J339" i="7" a="1"/>
  <c r="J339" i="7" s="1"/>
  <c r="K338" i="7" a="1"/>
  <c r="K338" i="7" s="1"/>
  <c r="J338" i="7" a="1"/>
  <c r="J338" i="7" s="1"/>
  <c r="K337" i="7" a="1"/>
  <c r="K337" i="7" s="1"/>
  <c r="J337" i="7" a="1"/>
  <c r="J337" i="7" s="1"/>
  <c r="K336" i="7" a="1"/>
  <c r="K336" i="7" s="1"/>
  <c r="J336" i="7" a="1"/>
  <c r="J336" i="7" s="1"/>
  <c r="K335" i="7" a="1"/>
  <c r="K335" i="7" s="1"/>
  <c r="J335" i="7" a="1"/>
  <c r="J335" i="7" s="1"/>
  <c r="K334" i="7" a="1"/>
  <c r="K334" i="7" s="1"/>
  <c r="J334" i="7" a="1"/>
  <c r="J334" i="7" s="1"/>
  <c r="K333" i="7" a="1"/>
  <c r="K333" i="7" s="1"/>
  <c r="J333" i="7" a="1"/>
  <c r="J333" i="7" s="1"/>
  <c r="K332" i="7" a="1"/>
  <c r="K332" i="7" s="1"/>
  <c r="J332" i="7" a="1"/>
  <c r="J332" i="7" s="1"/>
  <c r="K331" i="7" a="1"/>
  <c r="K331" i="7" s="1"/>
  <c r="J331" i="7" a="1"/>
  <c r="J331" i="7" s="1"/>
  <c r="K330" i="7" a="1"/>
  <c r="K330" i="7" s="1"/>
  <c r="J330" i="7" a="1"/>
  <c r="J330" i="7" s="1"/>
  <c r="K329" i="7" a="1"/>
  <c r="K329" i="7" s="1"/>
  <c r="J329" i="7" a="1"/>
  <c r="J329" i="7" s="1"/>
  <c r="K328" i="7" a="1"/>
  <c r="K328" i="7" s="1"/>
  <c r="J328" i="7" a="1"/>
  <c r="J328" i="7" s="1"/>
  <c r="K327" i="7" a="1"/>
  <c r="K327" i="7" s="1"/>
  <c r="J327" i="7" a="1"/>
  <c r="J327" i="7" s="1"/>
  <c r="K326" i="7" a="1"/>
  <c r="K326" i="7" s="1"/>
  <c r="J326" i="7" a="1"/>
  <c r="J326" i="7" s="1"/>
  <c r="K325" i="7" a="1"/>
  <c r="K325" i="7" s="1"/>
  <c r="J325" i="7" a="1"/>
  <c r="J325" i="7" s="1"/>
  <c r="K324" i="7" a="1"/>
  <c r="K324" i="7" s="1"/>
  <c r="J324" i="7" a="1"/>
  <c r="J324" i="7" s="1"/>
  <c r="K323" i="7" a="1"/>
  <c r="K323" i="7" s="1"/>
  <c r="J323" i="7" a="1"/>
  <c r="J323" i="7" s="1"/>
  <c r="K322" i="7" a="1"/>
  <c r="K322" i="7" s="1"/>
  <c r="J322" i="7" a="1"/>
  <c r="J322" i="7" s="1"/>
  <c r="K321" i="7" a="1"/>
  <c r="K321" i="7" s="1"/>
  <c r="J321" i="7" a="1"/>
  <c r="J321" i="7" s="1"/>
  <c r="K320" i="7" a="1"/>
  <c r="K320" i="7" s="1"/>
  <c r="J320" i="7" a="1"/>
  <c r="J320" i="7" s="1"/>
  <c r="K319" i="7" a="1"/>
  <c r="K319" i="7" s="1"/>
  <c r="J319" i="7" a="1"/>
  <c r="J319" i="7" s="1"/>
  <c r="K318" i="7" a="1"/>
  <c r="K318" i="7" s="1"/>
  <c r="J318" i="7" a="1"/>
  <c r="J318" i="7" s="1"/>
  <c r="K317" i="7" a="1"/>
  <c r="K317" i="7" s="1"/>
  <c r="J317" i="7" a="1"/>
  <c r="J317" i="7" s="1"/>
  <c r="K316" i="7" a="1"/>
  <c r="K316" i="7" s="1"/>
  <c r="J316" i="7" a="1"/>
  <c r="J316" i="7" s="1"/>
  <c r="K315" i="7" a="1"/>
  <c r="K315" i="7" s="1"/>
  <c r="J315" i="7" a="1"/>
  <c r="J315" i="7" s="1"/>
  <c r="K314" i="7" a="1"/>
  <c r="K314" i="7" s="1"/>
  <c r="J314" i="7" a="1"/>
  <c r="J314" i="7" s="1"/>
  <c r="K313" i="7" a="1"/>
  <c r="K313" i="7" s="1"/>
  <c r="J313" i="7" a="1"/>
  <c r="J313" i="7" s="1"/>
  <c r="K312" i="7" a="1"/>
  <c r="K312" i="7" s="1"/>
  <c r="J312" i="7" a="1"/>
  <c r="J312" i="7" s="1"/>
  <c r="K311" i="7" a="1"/>
  <c r="K311" i="7" s="1"/>
  <c r="J311" i="7" a="1"/>
  <c r="J311" i="7" s="1"/>
  <c r="K310" i="7" a="1"/>
  <c r="K310" i="7" s="1"/>
  <c r="J310" i="7" a="1"/>
  <c r="J310" i="7" s="1"/>
  <c r="K309" i="7" a="1"/>
  <c r="K309" i="7" s="1"/>
  <c r="J309" i="7" a="1"/>
  <c r="J309" i="7" s="1"/>
  <c r="K308" i="7" a="1"/>
  <c r="K308" i="7" s="1"/>
  <c r="J308" i="7" a="1"/>
  <c r="J308" i="7" s="1"/>
  <c r="K307" i="7" a="1"/>
  <c r="K307" i="7" s="1"/>
  <c r="J307" i="7" a="1"/>
  <c r="J307" i="7" s="1"/>
  <c r="K306" i="7" a="1"/>
  <c r="K306" i="7" s="1"/>
  <c r="J306" i="7" a="1"/>
  <c r="J306" i="7" s="1"/>
  <c r="K305" i="7" a="1"/>
  <c r="K305" i="7" s="1"/>
  <c r="J305" i="7" a="1"/>
  <c r="J305" i="7" s="1"/>
  <c r="K304" i="7" a="1"/>
  <c r="K304" i="7" s="1"/>
  <c r="J304" i="7" a="1"/>
  <c r="J304" i="7" s="1"/>
  <c r="K303" i="7" a="1"/>
  <c r="K303" i="7" s="1"/>
  <c r="J303" i="7" a="1"/>
  <c r="J303" i="7" s="1"/>
  <c r="K302" i="7" a="1"/>
  <c r="K302" i="7" s="1"/>
  <c r="J302" i="7" a="1"/>
  <c r="J302" i="7" s="1"/>
  <c r="K301" i="7" a="1"/>
  <c r="K301" i="7" s="1"/>
  <c r="J301" i="7" a="1"/>
  <c r="J301" i="7" s="1"/>
  <c r="K300" i="7" a="1"/>
  <c r="K300" i="7" s="1"/>
  <c r="J300" i="7" a="1"/>
  <c r="J300" i="7" s="1"/>
  <c r="K299" i="7" a="1"/>
  <c r="K299" i="7" s="1"/>
  <c r="J299" i="7" a="1"/>
  <c r="J299" i="7" s="1"/>
  <c r="K298" i="7" a="1"/>
  <c r="K298" i="7" s="1"/>
  <c r="J298" i="7" a="1"/>
  <c r="J298" i="7" s="1"/>
  <c r="K297" i="7" a="1"/>
  <c r="K297" i="7" s="1"/>
  <c r="J297" i="7" a="1"/>
  <c r="J297" i="7" s="1"/>
  <c r="K296" i="7" a="1"/>
  <c r="K296" i="7" s="1"/>
  <c r="J296" i="7" a="1"/>
  <c r="J296" i="7" s="1"/>
  <c r="K295" i="7" a="1"/>
  <c r="K295" i="7" s="1"/>
  <c r="J295" i="7" a="1"/>
  <c r="J295" i="7" s="1"/>
  <c r="K294" i="7" a="1"/>
  <c r="K294" i="7" s="1"/>
  <c r="J294" i="7" a="1"/>
  <c r="J294" i="7" s="1"/>
  <c r="K293" i="7" a="1"/>
  <c r="K293" i="7" s="1"/>
  <c r="J293" i="7" a="1"/>
  <c r="J293" i="7" s="1"/>
  <c r="K292" i="7" a="1"/>
  <c r="K292" i="7" s="1"/>
  <c r="J292" i="7" a="1"/>
  <c r="J292" i="7" s="1"/>
  <c r="K291" i="7" a="1"/>
  <c r="K291" i="7" s="1"/>
  <c r="J291" i="7" a="1"/>
  <c r="J291" i="7" s="1"/>
  <c r="K290" i="7" a="1"/>
  <c r="K290" i="7" s="1"/>
  <c r="J290" i="7" a="1"/>
  <c r="J290" i="7" s="1"/>
  <c r="K289" i="7" a="1"/>
  <c r="K289" i="7" s="1"/>
  <c r="J289" i="7" a="1"/>
  <c r="J289" i="7" s="1"/>
  <c r="K288" i="7" a="1"/>
  <c r="K288" i="7" s="1"/>
  <c r="J288" i="7" a="1"/>
  <c r="J288" i="7" s="1"/>
  <c r="K287" i="7" a="1"/>
  <c r="K287" i="7" s="1"/>
  <c r="J287" i="7" a="1"/>
  <c r="J287" i="7" s="1"/>
  <c r="K286" i="7" a="1"/>
  <c r="K286" i="7" s="1"/>
  <c r="J286" i="7" a="1"/>
  <c r="J286" i="7" s="1"/>
  <c r="K285" i="7" a="1"/>
  <c r="K285" i="7" s="1"/>
  <c r="J285" i="7" a="1"/>
  <c r="J285" i="7" s="1"/>
  <c r="K284" i="7" a="1"/>
  <c r="K284" i="7" s="1"/>
  <c r="J284" i="7" a="1"/>
  <c r="J284" i="7" s="1"/>
  <c r="K283" i="7" a="1"/>
  <c r="K283" i="7" s="1"/>
  <c r="J283" i="7" a="1"/>
  <c r="J283" i="7" s="1"/>
  <c r="K282" i="7" a="1"/>
  <c r="K282" i="7" s="1"/>
  <c r="J282" i="7" a="1"/>
  <c r="J282" i="7" s="1"/>
  <c r="K281" i="7" a="1"/>
  <c r="K281" i="7" s="1"/>
  <c r="J281" i="7" a="1"/>
  <c r="J281" i="7" s="1"/>
  <c r="K280" i="7" a="1"/>
  <c r="K280" i="7" s="1"/>
  <c r="J280" i="7" a="1"/>
  <c r="J280" i="7" s="1"/>
  <c r="K279" i="7" a="1"/>
  <c r="K279" i="7" s="1"/>
  <c r="J279" i="7" a="1"/>
  <c r="J279" i="7" s="1"/>
  <c r="K278" i="7" a="1"/>
  <c r="K278" i="7" s="1"/>
  <c r="J278" i="7" a="1"/>
  <c r="J278" i="7" s="1"/>
  <c r="K277" i="7" a="1"/>
  <c r="K277" i="7" s="1"/>
  <c r="J277" i="7" a="1"/>
  <c r="J277" i="7" s="1"/>
  <c r="K276" i="7" a="1"/>
  <c r="K276" i="7" s="1"/>
  <c r="J276" i="7" a="1"/>
  <c r="J276" i="7" s="1"/>
  <c r="K275" i="7" a="1"/>
  <c r="K275" i="7" s="1"/>
  <c r="J275" i="7" a="1"/>
  <c r="J275" i="7" s="1"/>
  <c r="K274" i="7" a="1"/>
  <c r="K274" i="7" s="1"/>
  <c r="J274" i="7" a="1"/>
  <c r="J274" i="7" s="1"/>
  <c r="K273" i="7" a="1"/>
  <c r="K273" i="7" s="1"/>
  <c r="J273" i="7" a="1"/>
  <c r="J273" i="7" s="1"/>
  <c r="K272" i="7" a="1"/>
  <c r="K272" i="7" s="1"/>
  <c r="J272" i="7" a="1"/>
  <c r="J272" i="7" s="1"/>
  <c r="K271" i="7" a="1"/>
  <c r="K271" i="7" s="1"/>
  <c r="J271" i="7" a="1"/>
  <c r="J271" i="7" s="1"/>
  <c r="K270" i="7" a="1"/>
  <c r="K270" i="7" s="1"/>
  <c r="J270" i="7" a="1"/>
  <c r="J270" i="7" s="1"/>
  <c r="K269" i="7" a="1"/>
  <c r="K269" i="7" s="1"/>
  <c r="J269" i="7" a="1"/>
  <c r="J269" i="7" s="1"/>
  <c r="K268" i="7" a="1"/>
  <c r="K268" i="7" s="1"/>
  <c r="J268" i="7" a="1"/>
  <c r="J268" i="7" s="1"/>
  <c r="K267" i="7" a="1"/>
  <c r="K267" i="7" s="1"/>
  <c r="J267" i="7" a="1"/>
  <c r="J267" i="7" s="1"/>
  <c r="K266" i="7" a="1"/>
  <c r="K266" i="7" s="1"/>
  <c r="J266" i="7" a="1"/>
  <c r="J266" i="7" s="1"/>
  <c r="K265" i="7" a="1"/>
  <c r="K265" i="7" s="1"/>
  <c r="J265" i="7" a="1"/>
  <c r="J265" i="7" s="1"/>
  <c r="K264" i="7" a="1"/>
  <c r="K264" i="7" s="1"/>
  <c r="J264" i="7" a="1"/>
  <c r="J264" i="7" s="1"/>
  <c r="K263" i="7" a="1"/>
  <c r="K263" i="7" s="1"/>
  <c r="J263" i="7" a="1"/>
  <c r="J263" i="7" s="1"/>
  <c r="K262" i="7" a="1"/>
  <c r="K262" i="7" s="1"/>
  <c r="J262" i="7" a="1"/>
  <c r="J262" i="7" s="1"/>
  <c r="K261" i="7" a="1"/>
  <c r="K261" i="7" s="1"/>
  <c r="J261" i="7" a="1"/>
  <c r="J261" i="7" s="1"/>
  <c r="K260" i="7" a="1"/>
  <c r="K260" i="7" s="1"/>
  <c r="J260" i="7" a="1"/>
  <c r="J260" i="7" s="1"/>
  <c r="K259" i="7" a="1"/>
  <c r="K259" i="7" s="1"/>
  <c r="J259" i="7" a="1"/>
  <c r="J259" i="7" s="1"/>
  <c r="K258" i="7" a="1"/>
  <c r="K258" i="7" s="1"/>
  <c r="J258" i="7" a="1"/>
  <c r="J258" i="7" s="1"/>
  <c r="K257" i="7" a="1"/>
  <c r="K257" i="7" s="1"/>
  <c r="J257" i="7" a="1"/>
  <c r="J257" i="7" s="1"/>
  <c r="K256" i="7" a="1"/>
  <c r="K256" i="7" s="1"/>
  <c r="J256" i="7" a="1"/>
  <c r="J256" i="7" s="1"/>
  <c r="K255" i="7" a="1"/>
  <c r="K255" i="7" s="1"/>
  <c r="J255" i="7" a="1"/>
  <c r="J255" i="7" s="1"/>
  <c r="K254" i="7" a="1"/>
  <c r="K254" i="7" s="1"/>
  <c r="J254" i="7" a="1"/>
  <c r="J254" i="7" s="1"/>
  <c r="K253" i="7" a="1"/>
  <c r="K253" i="7" s="1"/>
  <c r="J253" i="7" a="1"/>
  <c r="J253" i="7" s="1"/>
  <c r="K252" i="7" a="1"/>
  <c r="K252" i="7" s="1"/>
  <c r="J252" i="7" a="1"/>
  <c r="J252" i="7" s="1"/>
  <c r="K251" i="7" a="1"/>
  <c r="K251" i="7" s="1"/>
  <c r="J251" i="7" a="1"/>
  <c r="J251" i="7" s="1"/>
  <c r="K250" i="7" a="1"/>
  <c r="K250" i="7" s="1"/>
  <c r="J250" i="7" a="1"/>
  <c r="J250" i="7" s="1"/>
  <c r="K249" i="7" a="1"/>
  <c r="K249" i="7" s="1"/>
  <c r="J249" i="7" a="1"/>
  <c r="J249" i="7" s="1"/>
  <c r="K248" i="7" a="1"/>
  <c r="K248" i="7" s="1"/>
  <c r="J248" i="7" a="1"/>
  <c r="J248" i="7" s="1"/>
  <c r="K247" i="7" a="1"/>
  <c r="K247" i="7" s="1"/>
  <c r="J247" i="7" a="1"/>
  <c r="J247" i="7" s="1"/>
  <c r="K246" i="7" a="1"/>
  <c r="K246" i="7" s="1"/>
  <c r="J246" i="7" a="1"/>
  <c r="J246" i="7" s="1"/>
  <c r="K242" i="7" a="1"/>
  <c r="K242" i="7" s="1"/>
  <c r="J242" i="7" a="1"/>
  <c r="J242" i="7" s="1"/>
  <c r="K241" i="7" a="1"/>
  <c r="K241" i="7" s="1"/>
  <c r="J241" i="7" a="1"/>
  <c r="J241" i="7" s="1"/>
  <c r="K240" i="7" a="1"/>
  <c r="K240" i="7" s="1"/>
  <c r="J240" i="7" a="1"/>
  <c r="J240" i="7" s="1"/>
  <c r="K239" i="7" a="1"/>
  <c r="K239" i="7" s="1"/>
  <c r="J239" i="7" a="1"/>
  <c r="J239" i="7" s="1"/>
  <c r="K238" i="7" a="1"/>
  <c r="K238" i="7" s="1"/>
  <c r="J238" i="7" a="1"/>
  <c r="J238" i="7" s="1"/>
  <c r="K237" i="7" a="1"/>
  <c r="K237" i="7" s="1"/>
  <c r="J237" i="7" a="1"/>
  <c r="J237" i="7" s="1"/>
  <c r="K236" i="7" a="1"/>
  <c r="K236" i="7" s="1"/>
  <c r="J236" i="7" a="1"/>
  <c r="J236" i="7" s="1"/>
  <c r="K235" i="7" a="1"/>
  <c r="K235" i="7" s="1"/>
  <c r="J235" i="7" a="1"/>
  <c r="J235" i="7" s="1"/>
  <c r="K234" i="7" a="1"/>
  <c r="K234" i="7" s="1"/>
  <c r="J234" i="7" a="1"/>
  <c r="J234" i="7" s="1"/>
  <c r="K233" i="7" a="1"/>
  <c r="K233" i="7" s="1"/>
  <c r="J233" i="7" a="1"/>
  <c r="J233" i="7" s="1"/>
  <c r="K232" i="7" a="1"/>
  <c r="K232" i="7" s="1"/>
  <c r="J232" i="7" a="1"/>
  <c r="J232" i="7" s="1"/>
  <c r="K231" i="7" a="1"/>
  <c r="K231" i="7" s="1"/>
  <c r="J231" i="7" a="1"/>
  <c r="J231" i="7" s="1"/>
  <c r="K230" i="7" a="1"/>
  <c r="K230" i="7" s="1"/>
  <c r="J230" i="7" a="1"/>
  <c r="J230" i="7" s="1"/>
  <c r="K229" i="7" a="1"/>
  <c r="K229" i="7" s="1"/>
  <c r="J229" i="7" a="1"/>
  <c r="J229" i="7" s="1"/>
  <c r="K228" i="7" a="1"/>
  <c r="K228" i="7" s="1"/>
  <c r="J228" i="7" a="1"/>
  <c r="J228" i="7" s="1"/>
  <c r="K227" i="7" a="1"/>
  <c r="K227" i="7" s="1"/>
  <c r="J227" i="7" a="1"/>
  <c r="J227" i="7" s="1"/>
  <c r="K226" i="7" a="1"/>
  <c r="K226" i="7" s="1"/>
  <c r="J226" i="7" a="1"/>
  <c r="J226" i="7" s="1"/>
  <c r="K225" i="7" a="1"/>
  <c r="K225" i="7" s="1"/>
  <c r="J225" i="7" a="1"/>
  <c r="J225" i="7" s="1"/>
  <c r="K224" i="7" a="1"/>
  <c r="K224" i="7" s="1"/>
  <c r="J224" i="7" a="1"/>
  <c r="J224" i="7" s="1"/>
  <c r="K223" i="7" a="1"/>
  <c r="K223" i="7" s="1"/>
  <c r="J223" i="7" a="1"/>
  <c r="J223" i="7" s="1"/>
  <c r="K222" i="7" a="1"/>
  <c r="K222" i="7" s="1"/>
  <c r="J222" i="7" a="1"/>
  <c r="J222" i="7" s="1"/>
  <c r="K218" i="7" a="1"/>
  <c r="K218" i="7" s="1"/>
  <c r="J218" i="7" a="1"/>
  <c r="J218" i="7" s="1"/>
  <c r="K217" i="7" a="1"/>
  <c r="K217" i="7" s="1"/>
  <c r="J217" i="7" a="1"/>
  <c r="J217" i="7" s="1"/>
  <c r="K216" i="7" a="1"/>
  <c r="K216" i="7" s="1"/>
  <c r="J216" i="7" a="1"/>
  <c r="J216" i="7" s="1"/>
  <c r="K215" i="7" a="1"/>
  <c r="K215" i="7" s="1"/>
  <c r="J215" i="7" a="1"/>
  <c r="J215" i="7" s="1"/>
  <c r="K214" i="7" a="1"/>
  <c r="K214" i="7" s="1"/>
  <c r="J214" i="7" a="1"/>
  <c r="J214" i="7" s="1"/>
  <c r="K213" i="7" a="1"/>
  <c r="K213" i="7" s="1"/>
  <c r="J213" i="7" a="1"/>
  <c r="J213" i="7" s="1"/>
  <c r="K212" i="7" a="1"/>
  <c r="K212" i="7" s="1"/>
  <c r="J212" i="7" a="1"/>
  <c r="J212" i="7" s="1"/>
  <c r="K211" i="7" a="1"/>
  <c r="K211" i="7" s="1"/>
  <c r="J211" i="7" a="1"/>
  <c r="J211" i="7" s="1"/>
  <c r="K210" i="7" a="1"/>
  <c r="K210" i="7" s="1"/>
  <c r="J210" i="7" a="1"/>
  <c r="J210" i="7" s="1"/>
  <c r="K209" i="7" a="1"/>
  <c r="K209" i="7" s="1"/>
  <c r="J209" i="7" a="1"/>
  <c r="J209" i="7" s="1"/>
  <c r="K208" i="7" a="1"/>
  <c r="K208" i="7" s="1"/>
  <c r="J208" i="7" a="1"/>
  <c r="J208" i="7" s="1"/>
  <c r="K207" i="7" a="1"/>
  <c r="K207" i="7" s="1"/>
  <c r="J207" i="7" a="1"/>
  <c r="J207" i="7" s="1"/>
  <c r="K206" i="7" a="1"/>
  <c r="K206" i="7" s="1"/>
  <c r="J206" i="7" a="1"/>
  <c r="J206" i="7" s="1"/>
  <c r="K205" i="7" a="1"/>
  <c r="K205" i="7" s="1"/>
  <c r="J205" i="7" a="1"/>
  <c r="J205" i="7" s="1"/>
  <c r="K204" i="7" a="1"/>
  <c r="K204" i="7" s="1"/>
  <c r="J204" i="7" a="1"/>
  <c r="J204" i="7" s="1"/>
  <c r="K203" i="7" a="1"/>
  <c r="K203" i="7" s="1"/>
  <c r="J203" i="7" a="1"/>
  <c r="J203" i="7" s="1"/>
  <c r="K202" i="7" a="1"/>
  <c r="K202" i="7" s="1"/>
  <c r="J202" i="7" a="1"/>
  <c r="J202" i="7" s="1"/>
  <c r="K201" i="7" a="1"/>
  <c r="K201" i="7" s="1"/>
  <c r="J201" i="7" a="1"/>
  <c r="J201" i="7" s="1"/>
  <c r="K200" i="7" a="1"/>
  <c r="K200" i="7" s="1"/>
  <c r="J200" i="7" a="1"/>
  <c r="J200" i="7" s="1"/>
  <c r="K199" i="7" a="1"/>
  <c r="K199" i="7" s="1"/>
  <c r="J199" i="7" a="1"/>
  <c r="J199" i="7" s="1"/>
  <c r="K198" i="7" a="1"/>
  <c r="K198" i="7" s="1"/>
  <c r="J198" i="7" a="1"/>
  <c r="J198" i="7" s="1"/>
  <c r="K197" i="7" a="1"/>
  <c r="K197" i="7" s="1"/>
  <c r="J197" i="7" a="1"/>
  <c r="J197" i="7" s="1"/>
  <c r="K196" i="7" a="1"/>
  <c r="K196" i="7" s="1"/>
  <c r="J196" i="7" a="1"/>
  <c r="J196" i="7" s="1"/>
  <c r="K195" i="7" a="1"/>
  <c r="K195" i="7" s="1"/>
  <c r="J195" i="7" a="1"/>
  <c r="J195" i="7" s="1"/>
  <c r="K194" i="7" a="1"/>
  <c r="K194" i="7" s="1"/>
  <c r="J194" i="7" a="1"/>
  <c r="J194" i="7" s="1"/>
  <c r="K193" i="7" a="1"/>
  <c r="K193" i="7" s="1"/>
  <c r="J193" i="7" a="1"/>
  <c r="J193" i="7" s="1"/>
  <c r="K192" i="7" a="1"/>
  <c r="K192" i="7" s="1"/>
  <c r="J192" i="7" a="1"/>
  <c r="J192" i="7" s="1"/>
  <c r="K191" i="7" a="1"/>
  <c r="K191" i="7" s="1"/>
  <c r="J191" i="7" a="1"/>
  <c r="J191" i="7" s="1"/>
  <c r="K190" i="7" a="1"/>
  <c r="K190" i="7" s="1"/>
  <c r="J190" i="7" a="1"/>
  <c r="J190" i="7" s="1"/>
  <c r="K189" i="7" a="1"/>
  <c r="K189" i="7" s="1"/>
  <c r="J189" i="7" a="1"/>
  <c r="J189" i="7" s="1"/>
  <c r="K188" i="7" a="1"/>
  <c r="K188" i="7" s="1"/>
  <c r="J188" i="7" a="1"/>
  <c r="J188" i="7" s="1"/>
  <c r="K187" i="7" a="1"/>
  <c r="K187" i="7" s="1"/>
  <c r="J187" i="7" a="1"/>
  <c r="J187" i="7" s="1"/>
  <c r="K186" i="7" a="1"/>
  <c r="K186" i="7" s="1"/>
  <c r="J186" i="7" a="1"/>
  <c r="J186" i="7" s="1"/>
  <c r="K185" i="7" a="1"/>
  <c r="K185" i="7" s="1"/>
  <c r="J185" i="7" a="1"/>
  <c r="J185" i="7" s="1"/>
  <c r="K184" i="7" a="1"/>
  <c r="K184" i="7" s="1"/>
  <c r="J184" i="7" a="1"/>
  <c r="J184" i="7" s="1"/>
  <c r="K183" i="7" a="1"/>
  <c r="K183" i="7" s="1"/>
  <c r="J183" i="7" a="1"/>
  <c r="J183" i="7" s="1"/>
  <c r="K182" i="7" a="1"/>
  <c r="K182" i="7" s="1"/>
  <c r="J182" i="7" a="1"/>
  <c r="J182" i="7" s="1"/>
  <c r="K181" i="7" a="1"/>
  <c r="K181" i="7" s="1"/>
  <c r="J181" i="7" a="1"/>
  <c r="J181" i="7" s="1"/>
  <c r="K180" i="7" a="1"/>
  <c r="K180" i="7" s="1"/>
  <c r="J180" i="7" a="1"/>
  <c r="J180" i="7" s="1"/>
  <c r="K179" i="7" a="1"/>
  <c r="K179" i="7" s="1"/>
  <c r="J179" i="7" a="1"/>
  <c r="J179" i="7" s="1"/>
  <c r="K178" i="7" a="1"/>
  <c r="K178" i="7" s="1"/>
  <c r="J178" i="7" a="1"/>
  <c r="J178" i="7" s="1"/>
  <c r="K177" i="7" a="1"/>
  <c r="K177" i="7" s="1"/>
  <c r="J177" i="7" a="1"/>
  <c r="J177" i="7" s="1"/>
  <c r="K176" i="7" a="1"/>
  <c r="K176" i="7" s="1"/>
  <c r="J176" i="7" a="1"/>
  <c r="J176" i="7" s="1"/>
  <c r="K175" i="7" a="1"/>
  <c r="K175" i="7" s="1"/>
  <c r="J175" i="7" a="1"/>
  <c r="J175" i="7" s="1"/>
  <c r="K174" i="7" a="1"/>
  <c r="K174" i="7" s="1"/>
  <c r="J174" i="7" a="1"/>
  <c r="J174" i="7" s="1"/>
  <c r="K173" i="7" a="1"/>
  <c r="K173" i="7" s="1"/>
  <c r="J173" i="7" a="1"/>
  <c r="J173" i="7" s="1"/>
  <c r="K172" i="7" a="1"/>
  <c r="K172" i="7" s="1"/>
  <c r="J172" i="7" a="1"/>
  <c r="J172" i="7" s="1"/>
  <c r="K171" i="7" a="1"/>
  <c r="K171" i="7" s="1"/>
  <c r="J171" i="7" a="1"/>
  <c r="J171" i="7" s="1"/>
  <c r="K170" i="7" a="1"/>
  <c r="K170" i="7" s="1"/>
  <c r="J170" i="7" a="1"/>
  <c r="J170" i="7" s="1"/>
  <c r="K169" i="7" a="1"/>
  <c r="K169" i="7" s="1"/>
  <c r="J169" i="7" a="1"/>
  <c r="J169" i="7" s="1"/>
  <c r="K168" i="7" a="1"/>
  <c r="K168" i="7" s="1"/>
  <c r="J168" i="7" a="1"/>
  <c r="J168" i="7" s="1"/>
  <c r="K167" i="7" a="1"/>
  <c r="K167" i="7" s="1"/>
  <c r="J167" i="7" a="1"/>
  <c r="J167" i="7" s="1"/>
  <c r="K166" i="7" a="1"/>
  <c r="K166" i="7" s="1"/>
  <c r="J166" i="7" a="1"/>
  <c r="J166" i="7" s="1"/>
  <c r="K165" i="7" a="1"/>
  <c r="K165" i="7" s="1"/>
  <c r="J165" i="7" a="1"/>
  <c r="J165" i="7" s="1"/>
  <c r="K164" i="7" a="1"/>
  <c r="K164" i="7" s="1"/>
  <c r="J164" i="7" a="1"/>
  <c r="J164" i="7" s="1"/>
  <c r="K163" i="7" a="1"/>
  <c r="K163" i="7" s="1"/>
  <c r="J163" i="7" a="1"/>
  <c r="J163" i="7" s="1"/>
  <c r="K162" i="7" a="1"/>
  <c r="K162" i="7" s="1"/>
  <c r="J162" i="7" a="1"/>
  <c r="J162" i="7" s="1"/>
  <c r="K161" i="7" a="1"/>
  <c r="K161" i="7" s="1"/>
  <c r="J161" i="7" a="1"/>
  <c r="J161" i="7" s="1"/>
  <c r="K160" i="7" a="1"/>
  <c r="K160" i="7" s="1"/>
  <c r="J160" i="7" a="1"/>
  <c r="J160" i="7" s="1"/>
  <c r="K159" i="7" a="1"/>
  <c r="K159" i="7" s="1"/>
  <c r="J159" i="7" a="1"/>
  <c r="J159" i="7" s="1"/>
  <c r="K158" i="7" a="1"/>
  <c r="K158" i="7" s="1"/>
  <c r="J158" i="7" a="1"/>
  <c r="J158" i="7" s="1"/>
  <c r="K157" i="7" a="1"/>
  <c r="K157" i="7" s="1"/>
  <c r="J157" i="7" a="1"/>
  <c r="J157" i="7" s="1"/>
  <c r="K156" i="7" a="1"/>
  <c r="K156" i="7" s="1"/>
  <c r="J156" i="7" a="1"/>
  <c r="J156" i="7" s="1"/>
  <c r="K155" i="7" a="1"/>
  <c r="K155" i="7" s="1"/>
  <c r="J155" i="7" a="1"/>
  <c r="J155" i="7" s="1"/>
  <c r="K154" i="7" a="1"/>
  <c r="K154" i="7" s="1"/>
  <c r="J154" i="7" a="1"/>
  <c r="J154" i="7" s="1"/>
  <c r="K153" i="7" a="1"/>
  <c r="K153" i="7" s="1"/>
  <c r="J153" i="7" a="1"/>
  <c r="J153" i="7" s="1"/>
  <c r="K152" i="7" a="1"/>
  <c r="K152" i="7" s="1"/>
  <c r="J152" i="7" a="1"/>
  <c r="J152" i="7" s="1"/>
  <c r="K151" i="7" a="1"/>
  <c r="K151" i="7" s="1"/>
  <c r="J151" i="7" a="1"/>
  <c r="J151" i="7" s="1"/>
  <c r="K150" i="7" a="1"/>
  <c r="K150" i="7" s="1"/>
  <c r="J150" i="7" a="1"/>
  <c r="J150" i="7" s="1"/>
  <c r="K149" i="7" a="1"/>
  <c r="K149" i="7" s="1"/>
  <c r="J149" i="7" a="1"/>
  <c r="J149" i="7" s="1"/>
  <c r="K148" i="7" a="1"/>
  <c r="K148" i="7" s="1"/>
  <c r="J148" i="7" a="1"/>
  <c r="J148" i="7" s="1"/>
  <c r="K147" i="7" a="1"/>
  <c r="K147" i="7" s="1"/>
  <c r="J147" i="7" a="1"/>
  <c r="J147" i="7" s="1"/>
  <c r="K146" i="7" a="1"/>
  <c r="K146" i="7" s="1"/>
  <c r="J146" i="7" a="1"/>
  <c r="J146" i="7" s="1"/>
  <c r="K145" i="7" a="1"/>
  <c r="K145" i="7" s="1"/>
  <c r="J145" i="7" a="1"/>
  <c r="J145" i="7" s="1"/>
  <c r="K144" i="7" a="1"/>
  <c r="K144" i="7" s="1"/>
  <c r="J144" i="7" a="1"/>
  <c r="J144" i="7" s="1"/>
  <c r="K143" i="7" a="1"/>
  <c r="K143" i="7" s="1"/>
  <c r="J143" i="7" a="1"/>
  <c r="J143" i="7" s="1"/>
  <c r="K142" i="7" a="1"/>
  <c r="K142" i="7" s="1"/>
  <c r="J142" i="7" a="1"/>
  <c r="J142" i="7" s="1"/>
  <c r="K141" i="7" a="1"/>
  <c r="K141" i="7" s="1"/>
  <c r="J141" i="7" a="1"/>
  <c r="J141" i="7" s="1"/>
  <c r="K140" i="7" a="1"/>
  <c r="K140" i="7" s="1"/>
  <c r="J140" i="7" a="1"/>
  <c r="J140" i="7" s="1"/>
  <c r="K139" i="7" a="1"/>
  <c r="K139" i="7" s="1"/>
  <c r="J139" i="7" a="1"/>
  <c r="J139" i="7" s="1"/>
  <c r="K138" i="7" a="1"/>
  <c r="K138" i="7" s="1"/>
  <c r="J138" i="7" a="1"/>
  <c r="J138" i="7" s="1"/>
  <c r="K137" i="7" a="1"/>
  <c r="K137" i="7" s="1"/>
  <c r="J137" i="7" a="1"/>
  <c r="J137" i="7" s="1"/>
  <c r="K136" i="7" a="1"/>
  <c r="K136" i="7" s="1"/>
  <c r="J136" i="7" a="1"/>
  <c r="J136" i="7" s="1"/>
  <c r="K135" i="7" a="1"/>
  <c r="K135" i="7" s="1"/>
  <c r="J135" i="7" a="1"/>
  <c r="J135" i="7" s="1"/>
  <c r="K134" i="7" a="1"/>
  <c r="K134" i="7" s="1"/>
  <c r="J134" i="7" a="1"/>
  <c r="J134" i="7" s="1"/>
  <c r="K133" i="7" a="1"/>
  <c r="K133" i="7" s="1"/>
  <c r="J133" i="7" a="1"/>
  <c r="J133" i="7" s="1"/>
  <c r="K132" i="7" a="1"/>
  <c r="K132" i="7" s="1"/>
  <c r="J132" i="7" a="1"/>
  <c r="J132" i="7" s="1"/>
  <c r="K131" i="7" a="1"/>
  <c r="K131" i="7" s="1"/>
  <c r="J131" i="7" a="1"/>
  <c r="J131" i="7" s="1"/>
  <c r="K127" i="7" a="1"/>
  <c r="K127" i="7" s="1"/>
  <c r="J127" i="7" a="1"/>
  <c r="J127" i="7" s="1"/>
  <c r="K126" i="7" a="1"/>
  <c r="K126" i="7" s="1"/>
  <c r="J126" i="7" a="1"/>
  <c r="J126" i="7" s="1"/>
  <c r="K125" i="7" a="1"/>
  <c r="K125" i="7" s="1"/>
  <c r="J125" i="7" a="1"/>
  <c r="J125" i="7" s="1"/>
  <c r="K124" i="7" a="1"/>
  <c r="K124" i="7" s="1"/>
  <c r="J124" i="7" a="1"/>
  <c r="J124" i="7" s="1"/>
  <c r="K123" i="7" a="1"/>
  <c r="K123" i="7" s="1"/>
  <c r="J123" i="7" a="1"/>
  <c r="J123" i="7" s="1"/>
  <c r="K122" i="7" a="1"/>
  <c r="K122" i="7" s="1"/>
  <c r="J122" i="7" a="1"/>
  <c r="J122" i="7" s="1"/>
  <c r="K121" i="7" a="1"/>
  <c r="K121" i="7" s="1"/>
  <c r="J121" i="7" a="1"/>
  <c r="J121" i="7" s="1"/>
  <c r="K120" i="7" a="1"/>
  <c r="K120" i="7" s="1"/>
  <c r="J120" i="7" a="1"/>
  <c r="J120" i="7" s="1"/>
  <c r="K119" i="7" a="1"/>
  <c r="K119" i="7" s="1"/>
  <c r="J119" i="7" a="1"/>
  <c r="J119" i="7" s="1"/>
  <c r="K118" i="7" a="1"/>
  <c r="K118" i="7" s="1"/>
  <c r="J118" i="7" a="1"/>
  <c r="J118" i="7" s="1"/>
  <c r="K117" i="7" a="1"/>
  <c r="K117" i="7" s="1"/>
  <c r="J117" i="7" a="1"/>
  <c r="J117" i="7" s="1"/>
  <c r="K116" i="7" a="1"/>
  <c r="K116" i="7" s="1"/>
  <c r="J116" i="7" a="1"/>
  <c r="J116" i="7" s="1"/>
  <c r="K115" i="7" a="1"/>
  <c r="K115" i="7" s="1"/>
  <c r="J115" i="7" a="1"/>
  <c r="J115" i="7" s="1"/>
  <c r="K114" i="7" a="1"/>
  <c r="K114" i="7" s="1"/>
  <c r="J114" i="7" a="1"/>
  <c r="J114" i="7" s="1"/>
  <c r="K113" i="7" a="1"/>
  <c r="K113" i="7" s="1"/>
  <c r="J113" i="7" a="1"/>
  <c r="J113" i="7" s="1"/>
  <c r="K112" i="7" a="1"/>
  <c r="K112" i="7" s="1"/>
  <c r="J112" i="7" a="1"/>
  <c r="J112" i="7" s="1"/>
  <c r="K111" i="7" a="1"/>
  <c r="K111" i="7" s="1"/>
  <c r="J111" i="7" a="1"/>
  <c r="J111" i="7" s="1"/>
  <c r="K110" i="7" a="1"/>
  <c r="K110" i="7" s="1"/>
  <c r="J110" i="7" a="1"/>
  <c r="J110" i="7" s="1"/>
  <c r="K109" i="7" a="1"/>
  <c r="K109" i="7" s="1"/>
  <c r="J109" i="7" a="1"/>
  <c r="J109" i="7" s="1"/>
  <c r="K108" i="7" a="1"/>
  <c r="K108" i="7" s="1"/>
  <c r="J108" i="7" a="1"/>
  <c r="J108" i="7" s="1"/>
  <c r="K107" i="7" a="1"/>
  <c r="K107" i="7" s="1"/>
  <c r="J107" i="7" a="1"/>
  <c r="J107" i="7" s="1"/>
  <c r="K106" i="7" a="1"/>
  <c r="K106" i="7" s="1"/>
  <c r="J106" i="7" a="1"/>
  <c r="J106" i="7" s="1"/>
  <c r="K105" i="7" a="1"/>
  <c r="K105" i="7" s="1"/>
  <c r="J105" i="7" a="1"/>
  <c r="J105" i="7" s="1"/>
  <c r="K104" i="7" a="1"/>
  <c r="K104" i="7" s="1"/>
  <c r="J104" i="7" a="1"/>
  <c r="J104" i="7" s="1"/>
  <c r="K103" i="7" a="1"/>
  <c r="K103" i="7" s="1"/>
  <c r="J103" i="7" a="1"/>
  <c r="J103" i="7" s="1"/>
  <c r="K102" i="7" a="1"/>
  <c r="K102" i="7" s="1"/>
  <c r="J102" i="7" a="1"/>
  <c r="J102" i="7" s="1"/>
  <c r="K101" i="7" a="1"/>
  <c r="K101" i="7" s="1"/>
  <c r="J101" i="7" a="1"/>
  <c r="J101" i="7" s="1"/>
  <c r="K100" i="7" a="1"/>
  <c r="K100" i="7" s="1"/>
  <c r="J100" i="7" a="1"/>
  <c r="J100" i="7" s="1"/>
  <c r="K99" i="7" a="1"/>
  <c r="K99" i="7" s="1"/>
  <c r="J99" i="7" a="1"/>
  <c r="J99" i="7" s="1"/>
  <c r="K98" i="7" a="1"/>
  <c r="K98" i="7" s="1"/>
  <c r="J98" i="7" a="1"/>
  <c r="J98" i="7" s="1"/>
  <c r="K97" i="7" a="1"/>
  <c r="K97" i="7" s="1"/>
  <c r="J97" i="7" a="1"/>
  <c r="J97" i="7" s="1"/>
  <c r="K96" i="7" a="1"/>
  <c r="K96" i="7" s="1"/>
  <c r="J96" i="7" a="1"/>
  <c r="J96" i="7" s="1"/>
  <c r="K95" i="7" a="1"/>
  <c r="K95" i="7" s="1"/>
  <c r="J95" i="7" a="1"/>
  <c r="J95" i="7" s="1"/>
  <c r="K94" i="7" a="1"/>
  <c r="K94" i="7" s="1"/>
  <c r="J94" i="7" a="1"/>
  <c r="J94" i="7" s="1"/>
  <c r="K93" i="7" a="1"/>
  <c r="K93" i="7" s="1"/>
  <c r="J93" i="7" a="1"/>
  <c r="J93" i="7" s="1"/>
  <c r="K92" i="7" a="1"/>
  <c r="K92" i="7" s="1"/>
  <c r="J92" i="7" a="1"/>
  <c r="J92" i="7" s="1"/>
  <c r="K91" i="7" a="1"/>
  <c r="K91" i="7" s="1"/>
  <c r="J91" i="7" a="1"/>
  <c r="J91" i="7" s="1"/>
  <c r="K90" i="7" a="1"/>
  <c r="K90" i="7" s="1"/>
  <c r="J90" i="7" a="1"/>
  <c r="J90" i="7" s="1"/>
  <c r="K89" i="7" a="1"/>
  <c r="K89" i="7" s="1"/>
  <c r="J89" i="7" a="1"/>
  <c r="J89" i="7" s="1"/>
  <c r="K88" i="7" a="1"/>
  <c r="K88" i="7" s="1"/>
  <c r="J88" i="7" a="1"/>
  <c r="J88" i="7" s="1"/>
  <c r="K87" i="7" a="1"/>
  <c r="K87" i="7" s="1"/>
  <c r="J87" i="7" a="1"/>
  <c r="J87" i="7" s="1"/>
  <c r="K86" i="7" a="1"/>
  <c r="K86" i="7" s="1"/>
  <c r="J86" i="7" a="1"/>
  <c r="J86" i="7" s="1"/>
  <c r="K82" i="7" a="1"/>
  <c r="K82" i="7" s="1"/>
  <c r="J82" i="7" a="1"/>
  <c r="J82" i="7" s="1"/>
  <c r="K81" i="7" a="1"/>
  <c r="K81" i="7" s="1"/>
  <c r="J81" i="7" a="1"/>
  <c r="J81" i="7" s="1"/>
  <c r="K80" i="7" a="1"/>
  <c r="K80" i="7" s="1"/>
  <c r="J80" i="7" a="1"/>
  <c r="J80" i="7" s="1"/>
  <c r="K79" i="7" a="1"/>
  <c r="K79" i="7" s="1"/>
  <c r="J79" i="7" a="1"/>
  <c r="J79" i="7" s="1"/>
  <c r="K78" i="7" a="1"/>
  <c r="K78" i="7" s="1"/>
  <c r="J78" i="7" a="1"/>
  <c r="J78" i="7" s="1"/>
  <c r="K77" i="7" a="1"/>
  <c r="K77" i="7" s="1"/>
  <c r="J77" i="7" a="1"/>
  <c r="J77" i="7" s="1"/>
  <c r="K76" i="7" a="1"/>
  <c r="K76" i="7" s="1"/>
  <c r="J76" i="7" a="1"/>
  <c r="J76" i="7" s="1"/>
  <c r="K75" i="7" a="1"/>
  <c r="K75" i="7" s="1"/>
  <c r="J75" i="7" a="1"/>
  <c r="J75" i="7" s="1"/>
  <c r="K74" i="7" a="1"/>
  <c r="K74" i="7" s="1"/>
  <c r="J74" i="7" a="1"/>
  <c r="J74" i="7" s="1"/>
  <c r="K73" i="7" a="1"/>
  <c r="K73" i="7" s="1"/>
  <c r="J73" i="7" a="1"/>
  <c r="J73" i="7" s="1"/>
  <c r="K72" i="7" a="1"/>
  <c r="K72" i="7" s="1"/>
  <c r="J72" i="7" a="1"/>
  <c r="J72" i="7" s="1"/>
  <c r="K71" i="7" a="1"/>
  <c r="K71" i="7" s="1"/>
  <c r="J71" i="7" a="1"/>
  <c r="J71" i="7" s="1"/>
  <c r="K70" i="7" a="1"/>
  <c r="K70" i="7" s="1"/>
  <c r="J70" i="7" a="1"/>
  <c r="J70" i="7" s="1"/>
  <c r="K69" i="7" a="1"/>
  <c r="K69" i="7" s="1"/>
  <c r="J69" i="7" a="1"/>
  <c r="J69" i="7" s="1"/>
  <c r="K68" i="7" a="1"/>
  <c r="K68" i="7" s="1"/>
  <c r="J68" i="7" a="1"/>
  <c r="J68" i="7" s="1"/>
  <c r="K67" i="7" a="1"/>
  <c r="K67" i="7" s="1"/>
  <c r="J67" i="7" a="1"/>
  <c r="J67" i="7" s="1"/>
  <c r="K66" i="7" a="1"/>
  <c r="K66" i="7" s="1"/>
  <c r="J66" i="7" a="1"/>
  <c r="J66" i="7" s="1"/>
  <c r="K65" i="7" a="1"/>
  <c r="K65" i="7" s="1"/>
  <c r="J65" i="7" a="1"/>
  <c r="J65" i="7" s="1"/>
  <c r="K64" i="7" a="1"/>
  <c r="K64" i="7" s="1"/>
  <c r="J64" i="7" a="1"/>
  <c r="J64" i="7" s="1"/>
  <c r="K63" i="7" a="1"/>
  <c r="K63" i="7" s="1"/>
  <c r="J63" i="7" a="1"/>
  <c r="J63" i="7" s="1"/>
  <c r="K62" i="7" a="1"/>
  <c r="K62" i="7" s="1"/>
  <c r="J62" i="7" a="1"/>
  <c r="J62" i="7" s="1"/>
  <c r="K61" i="7" a="1"/>
  <c r="K61" i="7" s="1"/>
  <c r="J61" i="7" a="1"/>
  <c r="J61" i="7" s="1"/>
  <c r="K60" i="7" a="1"/>
  <c r="K60" i="7" s="1"/>
  <c r="J60" i="7" a="1"/>
  <c r="J60" i="7" s="1"/>
  <c r="K59" i="7" a="1"/>
  <c r="K59" i="7" s="1"/>
  <c r="J59" i="7" a="1"/>
  <c r="J59" i="7" s="1"/>
  <c r="K58" i="7" a="1"/>
  <c r="K58" i="7" s="1"/>
  <c r="J58" i="7" a="1"/>
  <c r="J58" i="7" s="1"/>
  <c r="K57" i="7" a="1"/>
  <c r="K57" i="7" s="1"/>
  <c r="J57" i="7" a="1"/>
  <c r="J57" i="7" s="1"/>
  <c r="K56" i="7" a="1"/>
  <c r="K56" i="7" s="1"/>
  <c r="J56" i="7" a="1"/>
  <c r="J56" i="7" s="1"/>
  <c r="K55" i="7" a="1"/>
  <c r="K55" i="7" s="1"/>
  <c r="J55" i="7" a="1"/>
  <c r="J55" i="7" s="1"/>
  <c r="K54" i="7" a="1"/>
  <c r="K54" i="7" s="1"/>
  <c r="J54" i="7" a="1"/>
  <c r="J54" i="7" s="1"/>
  <c r="K53" i="7" a="1"/>
  <c r="K53" i="7" s="1"/>
  <c r="J53" i="7" a="1"/>
  <c r="J53" i="7" s="1"/>
  <c r="K52" i="7" a="1"/>
  <c r="K52" i="7" s="1"/>
  <c r="J52" i="7" a="1"/>
  <c r="J52" i="7" s="1"/>
  <c r="K51" i="7" a="1"/>
  <c r="K51" i="7" s="1"/>
  <c r="J51" i="7" a="1"/>
  <c r="J51" i="7" s="1"/>
  <c r="K50" i="7" a="1"/>
  <c r="K50" i="7" s="1"/>
  <c r="J50" i="7" a="1"/>
  <c r="J50" i="7" s="1"/>
  <c r="K49" i="7" a="1"/>
  <c r="K49" i="7" s="1"/>
  <c r="J49" i="7" a="1"/>
  <c r="J49" i="7" s="1"/>
  <c r="K48" i="7" a="1"/>
  <c r="K48" i="7" s="1"/>
  <c r="J48" i="7" a="1"/>
  <c r="J48" i="7" s="1"/>
  <c r="K47" i="7" a="1"/>
  <c r="K47" i="7" s="1"/>
  <c r="J47" i="7" a="1"/>
  <c r="J47" i="7" s="1"/>
  <c r="K46" i="7" a="1"/>
  <c r="K46" i="7" s="1"/>
  <c r="J46" i="7" a="1"/>
  <c r="J46" i="7" s="1"/>
  <c r="K45" i="7" a="1"/>
  <c r="K45" i="7" s="1"/>
  <c r="J45" i="7" a="1"/>
  <c r="J45" i="7" s="1"/>
  <c r="K44" i="7" a="1"/>
  <c r="K44" i="7" s="1"/>
  <c r="J44" i="7" a="1"/>
  <c r="J44" i="7" s="1"/>
  <c r="K43" i="7" a="1"/>
  <c r="K43" i="7" s="1"/>
  <c r="J43" i="7" a="1"/>
  <c r="J43" i="7" s="1"/>
  <c r="K42" i="7" a="1"/>
  <c r="K42" i="7" s="1"/>
  <c r="J42" i="7" a="1"/>
  <c r="J42" i="7" s="1"/>
  <c r="K41" i="7" a="1"/>
  <c r="K41" i="7" s="1"/>
  <c r="J41" i="7" a="1"/>
  <c r="J41" i="7" s="1"/>
  <c r="K40" i="7" a="1"/>
  <c r="K40" i="7" s="1"/>
  <c r="J40" i="7" a="1"/>
  <c r="J40" i="7" s="1"/>
  <c r="K39" i="7" a="1"/>
  <c r="K39" i="7" s="1"/>
  <c r="J39" i="7" a="1"/>
  <c r="J39" i="7" s="1"/>
  <c r="K38" i="7" a="1"/>
  <c r="K38" i="7" s="1"/>
  <c r="J38" i="7" a="1"/>
  <c r="J38" i="7" s="1"/>
  <c r="K37" i="7" a="1"/>
  <c r="K37" i="7" s="1"/>
  <c r="J37" i="7" a="1"/>
  <c r="J37" i="7" s="1"/>
  <c r="K36" i="7" a="1"/>
  <c r="K36" i="7" s="1"/>
  <c r="J36" i="7" a="1"/>
  <c r="J36" i="7" s="1"/>
  <c r="K35" i="7" a="1"/>
  <c r="K35" i="7" s="1"/>
  <c r="J35" i="7" a="1"/>
  <c r="J35" i="7" s="1"/>
  <c r="K34" i="7" a="1"/>
  <c r="K34" i="7" s="1"/>
  <c r="J34" i="7" a="1"/>
  <c r="J34" i="7" s="1"/>
  <c r="K33" i="7" a="1"/>
  <c r="K33" i="7" s="1"/>
  <c r="J33" i="7" a="1"/>
  <c r="J33" i="7" s="1"/>
  <c r="K32" i="7" a="1"/>
  <c r="K32" i="7" s="1"/>
  <c r="J32" i="7" a="1"/>
  <c r="J32" i="7" s="1"/>
  <c r="K31" i="7" a="1"/>
  <c r="K31" i="7" s="1"/>
  <c r="J31" i="7" a="1"/>
  <c r="J31" i="7" s="1"/>
  <c r="K30" i="7" a="1"/>
  <c r="K30" i="7" s="1"/>
  <c r="J30" i="7" a="1"/>
  <c r="J30" i="7" s="1"/>
  <c r="K29" i="7" a="1"/>
  <c r="K29" i="7" s="1"/>
  <c r="J29" i="7" a="1"/>
  <c r="J29" i="7" s="1"/>
  <c r="K28" i="7" a="1"/>
  <c r="K28" i="7" s="1"/>
  <c r="J28" i="7" a="1"/>
  <c r="J28" i="7" s="1"/>
  <c r="K27" i="7" a="1"/>
  <c r="K27" i="7" s="1"/>
  <c r="J27" i="7" a="1"/>
  <c r="J27" i="7" s="1"/>
  <c r="K26" i="7" a="1"/>
  <c r="K26" i="7" s="1"/>
  <c r="J26" i="7" a="1"/>
  <c r="J26" i="7" s="1"/>
  <c r="K25" i="7" a="1"/>
  <c r="K25" i="7" s="1"/>
  <c r="J25" i="7" a="1"/>
  <c r="J25" i="7" s="1"/>
  <c r="K24" i="7" a="1"/>
  <c r="K24" i="7" s="1"/>
  <c r="J24" i="7" a="1"/>
  <c r="J24" i="7" s="1"/>
  <c r="K23" i="7" a="1"/>
  <c r="K23" i="7" s="1"/>
  <c r="J23" i="7" a="1"/>
  <c r="J23" i="7" s="1"/>
  <c r="K22" i="7" a="1"/>
  <c r="K22" i="7" s="1"/>
  <c r="J22" i="7" a="1"/>
  <c r="J22" i="7" s="1"/>
  <c r="K21" i="7" a="1"/>
  <c r="K21" i="7" s="1"/>
  <c r="J21" i="7" a="1"/>
  <c r="J21" i="7" s="1"/>
  <c r="K20" i="7" a="1"/>
  <c r="K20" i="7" s="1"/>
  <c r="J20" i="7" a="1"/>
  <c r="J20" i="7" s="1"/>
  <c r="K19" i="7" a="1"/>
  <c r="K19" i="7" s="1"/>
  <c r="J19" i="7" a="1"/>
  <c r="J19" i="7" s="1"/>
  <c r="K18" i="7" a="1"/>
  <c r="K18" i="7" s="1"/>
  <c r="J18" i="7" a="1"/>
  <c r="J18" i="7" s="1"/>
  <c r="K17" i="7" a="1"/>
  <c r="K17" i="7" s="1"/>
  <c r="J17" i="7" a="1"/>
  <c r="J17" i="7" s="1"/>
  <c r="K16" i="7" a="1"/>
  <c r="K16" i="7" s="1"/>
  <c r="J16" i="7" a="1"/>
  <c r="J16" i="7" s="1"/>
  <c r="K15" i="7" a="1"/>
  <c r="K15" i="7" s="1"/>
  <c r="J15" i="7" a="1"/>
  <c r="J15" i="7" s="1"/>
  <c r="K14" i="7" a="1"/>
  <c r="K14" i="7" s="1"/>
  <c r="J14" i="7" a="1"/>
  <c r="J14" i="7" s="1"/>
  <c r="K13" i="7" a="1"/>
  <c r="K13" i="7" s="1"/>
  <c r="J13" i="7" a="1"/>
  <c r="J13" i="7" s="1"/>
  <c r="K12" i="7" a="1"/>
  <c r="K12" i="7" s="1"/>
  <c r="J12" i="7" a="1"/>
  <c r="J12" i="7" s="1"/>
  <c r="K11" i="7" a="1"/>
  <c r="K11" i="7" s="1"/>
  <c r="J11" i="7" a="1"/>
  <c r="J11" i="7" s="1"/>
  <c r="K10" i="7" a="1"/>
  <c r="K10" i="7" s="1"/>
  <c r="J10" i="7" a="1"/>
  <c r="J10" i="7" s="1"/>
  <c r="K9" i="7" a="1"/>
  <c r="K9" i="7" s="1"/>
  <c r="J9" i="7" a="1"/>
  <c r="J9" i="7" s="1"/>
  <c r="K8" i="7" a="1"/>
  <c r="K8" i="7" s="1"/>
  <c r="J8" i="7" a="1"/>
  <c r="J8" i="7" s="1"/>
  <c r="K7" i="7" a="1"/>
  <c r="K7" i="7" s="1"/>
  <c r="J7" i="7" a="1"/>
  <c r="J7" i="7" s="1"/>
  <c r="K6" i="7" a="1"/>
  <c r="K6" i="7" s="1"/>
  <c r="J6" i="7" a="1"/>
  <c r="J6" i="7" s="1"/>
  <c r="P2" i="7"/>
  <c r="V2" i="7"/>
  <c r="AB2" i="7"/>
  <c r="AH2" i="7"/>
  <c r="AN2" i="7"/>
  <c r="AT2" i="7"/>
  <c r="AZ2" i="7"/>
  <c r="BF2" i="7"/>
  <c r="BR128" i="7"/>
  <c r="D114" i="6" s="1"/>
  <c r="F114" i="6" s="1"/>
  <c r="E888" i="7" a="1"/>
  <c r="E888" i="7" s="1"/>
  <c r="D888" i="7" a="1"/>
  <c r="D888" i="7" s="1"/>
  <c r="E887" i="7" a="1"/>
  <c r="E887" i="7" s="1"/>
  <c r="D887" i="7" a="1"/>
  <c r="D887" i="7" s="1"/>
  <c r="E886" i="7" a="1"/>
  <c r="E886" i="7" s="1"/>
  <c r="D886" i="7" a="1"/>
  <c r="D886" i="7" s="1"/>
  <c r="E885" i="7" a="1"/>
  <c r="E885" i="7" s="1"/>
  <c r="D885" i="7" a="1"/>
  <c r="D885" i="7" s="1"/>
  <c r="E884" i="7" a="1"/>
  <c r="E884" i="7" s="1"/>
  <c r="D884" i="7" a="1"/>
  <c r="D884" i="7" s="1"/>
  <c r="E883" i="7" a="1"/>
  <c r="E883" i="7" s="1"/>
  <c r="D883" i="7" a="1"/>
  <c r="D883" i="7" s="1"/>
  <c r="E882" i="7" a="1"/>
  <c r="E882" i="7" s="1"/>
  <c r="D882" i="7" a="1"/>
  <c r="D882" i="7" s="1"/>
  <c r="E881" i="7" a="1"/>
  <c r="E881" i="7" s="1"/>
  <c r="D881" i="7" a="1"/>
  <c r="D881" i="7" s="1"/>
  <c r="E880" i="7" a="1"/>
  <c r="E880" i="7" s="1"/>
  <c r="D880" i="7" a="1"/>
  <c r="D880" i="7" s="1"/>
  <c r="E879" i="7" a="1"/>
  <c r="E879" i="7" s="1"/>
  <c r="D879" i="7" a="1"/>
  <c r="D879" i="7" s="1"/>
  <c r="E878" i="7" a="1"/>
  <c r="E878" i="7" s="1"/>
  <c r="D878" i="7" a="1"/>
  <c r="D878" i="7" s="1"/>
  <c r="E877" i="7" a="1"/>
  <c r="E877" i="7" s="1"/>
  <c r="D877" i="7" a="1"/>
  <c r="D877" i="7" s="1"/>
  <c r="E876" i="7" a="1"/>
  <c r="E876" i="7" s="1"/>
  <c r="D876" i="7" a="1"/>
  <c r="D876" i="7" s="1"/>
  <c r="E875" i="7" a="1"/>
  <c r="E875" i="7" s="1"/>
  <c r="D875" i="7" a="1"/>
  <c r="D875" i="7" s="1"/>
  <c r="E874" i="7" a="1"/>
  <c r="E874" i="7" s="1"/>
  <c r="D874" i="7" a="1"/>
  <c r="D874" i="7" s="1"/>
  <c r="E873" i="7" a="1"/>
  <c r="E873" i="7" s="1"/>
  <c r="D873" i="7" a="1"/>
  <c r="D873" i="7" s="1"/>
  <c r="E872" i="7" a="1"/>
  <c r="E872" i="7" s="1"/>
  <c r="D872" i="7" a="1"/>
  <c r="D872" i="7" s="1"/>
  <c r="E871" i="7" a="1"/>
  <c r="E871" i="7" s="1"/>
  <c r="D871" i="7" a="1"/>
  <c r="D871" i="7" s="1"/>
  <c r="E870" i="7" a="1"/>
  <c r="E870" i="7" s="1"/>
  <c r="D870" i="7" a="1"/>
  <c r="D870" i="7" s="1"/>
  <c r="E869" i="7" a="1"/>
  <c r="E869" i="7" s="1"/>
  <c r="D869" i="7" a="1"/>
  <c r="D869" i="7" s="1"/>
  <c r="E868" i="7" a="1"/>
  <c r="E868" i="7" s="1"/>
  <c r="D868" i="7" a="1"/>
  <c r="D868" i="7" s="1"/>
  <c r="E867" i="7" a="1"/>
  <c r="E867" i="7" s="1"/>
  <c r="D867" i="7" a="1"/>
  <c r="D867" i="7" s="1"/>
  <c r="E866" i="7" a="1"/>
  <c r="E866" i="7" s="1"/>
  <c r="D866" i="7" a="1"/>
  <c r="D866" i="7" s="1"/>
  <c r="E865" i="7" a="1"/>
  <c r="E865" i="7" s="1"/>
  <c r="D865" i="7" a="1"/>
  <c r="D865" i="7" s="1"/>
  <c r="E864" i="7" a="1"/>
  <c r="E864" i="7" s="1"/>
  <c r="D864" i="7" a="1"/>
  <c r="D864" i="7" s="1"/>
  <c r="E863" i="7" a="1"/>
  <c r="E863" i="7" s="1"/>
  <c r="D863" i="7" a="1"/>
  <c r="D863" i="7" s="1"/>
  <c r="E862" i="7" a="1"/>
  <c r="E862" i="7" s="1"/>
  <c r="D862" i="7" a="1"/>
  <c r="D862" i="7" s="1"/>
  <c r="E861" i="7" a="1"/>
  <c r="E861" i="7" s="1"/>
  <c r="D861" i="7" a="1"/>
  <c r="D861" i="7" s="1"/>
  <c r="E860" i="7" a="1"/>
  <c r="E860" i="7" s="1"/>
  <c r="D860" i="7" a="1"/>
  <c r="D860" i="7" s="1"/>
  <c r="E859" i="7" a="1"/>
  <c r="E859" i="7" s="1"/>
  <c r="D859" i="7" a="1"/>
  <c r="D859" i="7" s="1"/>
  <c r="E858" i="7" a="1"/>
  <c r="E858" i="7" s="1"/>
  <c r="D858" i="7" a="1"/>
  <c r="D858" i="7" s="1"/>
  <c r="E857" i="7" a="1"/>
  <c r="E857" i="7" s="1"/>
  <c r="D857" i="7" a="1"/>
  <c r="D857" i="7" s="1"/>
  <c r="E856" i="7" a="1"/>
  <c r="E856" i="7" s="1"/>
  <c r="D856" i="7" a="1"/>
  <c r="D856" i="7" s="1"/>
  <c r="E855" i="7" a="1"/>
  <c r="E855" i="7" s="1"/>
  <c r="D855" i="7" a="1"/>
  <c r="D855" i="7" s="1"/>
  <c r="E854" i="7" a="1"/>
  <c r="E854" i="7" s="1"/>
  <c r="D854" i="7" a="1"/>
  <c r="D854" i="7" s="1"/>
  <c r="E853" i="7" a="1"/>
  <c r="E853" i="7" s="1"/>
  <c r="D853" i="7" a="1"/>
  <c r="D853" i="7" s="1"/>
  <c r="E852" i="7" a="1"/>
  <c r="E852" i="7" s="1"/>
  <c r="D852" i="7" a="1"/>
  <c r="D852" i="7" s="1"/>
  <c r="E851" i="7" a="1"/>
  <c r="E851" i="7" s="1"/>
  <c r="D851" i="7" a="1"/>
  <c r="D851" i="7" s="1"/>
  <c r="E850" i="7" a="1"/>
  <c r="E850" i="7" s="1"/>
  <c r="D850" i="7" a="1"/>
  <c r="D850" i="7" s="1"/>
  <c r="E849" i="7" a="1"/>
  <c r="E849" i="7" s="1"/>
  <c r="D849" i="7" a="1"/>
  <c r="D849" i="7" s="1"/>
  <c r="E848" i="7" a="1"/>
  <c r="E848" i="7" s="1"/>
  <c r="D848" i="7" a="1"/>
  <c r="D848" i="7" s="1"/>
  <c r="E847" i="7" a="1"/>
  <c r="E847" i="7" s="1"/>
  <c r="D847" i="7" a="1"/>
  <c r="D847" i="7" s="1"/>
  <c r="E846" i="7" a="1"/>
  <c r="E846" i="7" s="1"/>
  <c r="D846" i="7" a="1"/>
  <c r="D846" i="7" s="1"/>
  <c r="E845" i="7" a="1"/>
  <c r="E845" i="7" s="1"/>
  <c r="D845" i="7" a="1"/>
  <c r="D845" i="7" s="1"/>
  <c r="E844" i="7" a="1"/>
  <c r="E844" i="7" s="1"/>
  <c r="D844" i="7" a="1"/>
  <c r="D844" i="7" s="1"/>
  <c r="E843" i="7" a="1"/>
  <c r="E843" i="7" s="1"/>
  <c r="D843" i="7" a="1"/>
  <c r="D843" i="7" s="1"/>
  <c r="E842" i="7" a="1"/>
  <c r="E842" i="7" s="1"/>
  <c r="D842" i="7" a="1"/>
  <c r="D842" i="7" s="1"/>
  <c r="E841" i="7" a="1"/>
  <c r="E841" i="7" s="1"/>
  <c r="D841" i="7" a="1"/>
  <c r="D841" i="7" s="1"/>
  <c r="E840" i="7" a="1"/>
  <c r="E840" i="7" s="1"/>
  <c r="D840" i="7" a="1"/>
  <c r="D840" i="7" s="1"/>
  <c r="E839" i="7" a="1"/>
  <c r="E839" i="7" s="1"/>
  <c r="D839" i="7" a="1"/>
  <c r="D839" i="7" s="1"/>
  <c r="E838" i="7" a="1"/>
  <c r="E838" i="7" s="1"/>
  <c r="D838" i="7" a="1"/>
  <c r="D838" i="7" s="1"/>
  <c r="E837" i="7" a="1"/>
  <c r="E837" i="7" s="1"/>
  <c r="D837" i="7" a="1"/>
  <c r="D837" i="7" s="1"/>
  <c r="E836" i="7" a="1"/>
  <c r="E836" i="7" s="1"/>
  <c r="D836" i="7" a="1"/>
  <c r="D836" i="7" s="1"/>
  <c r="E835" i="7" a="1"/>
  <c r="E835" i="7" s="1"/>
  <c r="D835" i="7" a="1"/>
  <c r="D835" i="7" s="1"/>
  <c r="E834" i="7" a="1"/>
  <c r="E834" i="7" s="1"/>
  <c r="D834" i="7" a="1"/>
  <c r="D834" i="7" s="1"/>
  <c r="E833" i="7" a="1"/>
  <c r="E833" i="7" s="1"/>
  <c r="D833" i="7" a="1"/>
  <c r="D833" i="7" s="1"/>
  <c r="E832" i="7" a="1"/>
  <c r="E832" i="7" s="1"/>
  <c r="D832" i="7" a="1"/>
  <c r="D832" i="7" s="1"/>
  <c r="E831" i="7" a="1"/>
  <c r="E831" i="7" s="1"/>
  <c r="D831" i="7" a="1"/>
  <c r="D831" i="7" s="1"/>
  <c r="E830" i="7" a="1"/>
  <c r="E830" i="7" s="1"/>
  <c r="D830" i="7" a="1"/>
  <c r="D830" i="7" s="1"/>
  <c r="E829" i="7" a="1"/>
  <c r="E829" i="7" s="1"/>
  <c r="D829" i="7" a="1"/>
  <c r="D829" i="7" s="1"/>
  <c r="E828" i="7" a="1"/>
  <c r="E828" i="7" s="1"/>
  <c r="D828" i="7" a="1"/>
  <c r="D828" i="7" s="1"/>
  <c r="E827" i="7" a="1"/>
  <c r="E827" i="7" s="1"/>
  <c r="D827" i="7" a="1"/>
  <c r="D827" i="7" s="1"/>
  <c r="E826" i="7" a="1"/>
  <c r="E826" i="7" s="1"/>
  <c r="D826" i="7" a="1"/>
  <c r="D826" i="7" s="1"/>
  <c r="E825" i="7" a="1"/>
  <c r="E825" i="7" s="1"/>
  <c r="D825" i="7" a="1"/>
  <c r="D825" i="7" s="1"/>
  <c r="E824" i="7" a="1"/>
  <c r="E824" i="7" s="1"/>
  <c r="D824" i="7" a="1"/>
  <c r="D824" i="7" s="1"/>
  <c r="E823" i="7" a="1"/>
  <c r="E823" i="7" s="1"/>
  <c r="D823" i="7" a="1"/>
  <c r="D823" i="7" s="1"/>
  <c r="E822" i="7" a="1"/>
  <c r="E822" i="7" s="1"/>
  <c r="D822" i="7" a="1"/>
  <c r="D822" i="7" s="1"/>
  <c r="E821" i="7" a="1"/>
  <c r="E821" i="7" s="1"/>
  <c r="D821" i="7" a="1"/>
  <c r="D821" i="7" s="1"/>
  <c r="E820" i="7" a="1"/>
  <c r="E820" i="7" s="1"/>
  <c r="D820" i="7" a="1"/>
  <c r="D820" i="7" s="1"/>
  <c r="E819" i="7" a="1"/>
  <c r="E819" i="7" s="1"/>
  <c r="D819" i="7" a="1"/>
  <c r="D819" i="7" s="1"/>
  <c r="E818" i="7" a="1"/>
  <c r="E818" i="7" s="1"/>
  <c r="D818" i="7" a="1"/>
  <c r="D818" i="7" s="1"/>
  <c r="E817" i="7" a="1"/>
  <c r="E817" i="7" s="1"/>
  <c r="D817" i="7" a="1"/>
  <c r="D817" i="7" s="1"/>
  <c r="E816" i="7" a="1"/>
  <c r="E816" i="7" s="1"/>
  <c r="D816" i="7" a="1"/>
  <c r="D816" i="7" s="1"/>
  <c r="E815" i="7" a="1"/>
  <c r="E815" i="7" s="1"/>
  <c r="D815" i="7" a="1"/>
  <c r="D815" i="7" s="1"/>
  <c r="E814" i="7" a="1"/>
  <c r="E814" i="7" s="1"/>
  <c r="D814" i="7" a="1"/>
  <c r="D814" i="7" s="1"/>
  <c r="E813" i="7" a="1"/>
  <c r="E813" i="7" s="1"/>
  <c r="D813" i="7" a="1"/>
  <c r="D813" i="7" s="1"/>
  <c r="E812" i="7" a="1"/>
  <c r="E812" i="7" s="1"/>
  <c r="D812" i="7" a="1"/>
  <c r="D812" i="7" s="1"/>
  <c r="E811" i="7" a="1"/>
  <c r="E811" i="7" s="1"/>
  <c r="D811" i="7" a="1"/>
  <c r="D811" i="7" s="1"/>
  <c r="E810" i="7" a="1"/>
  <c r="E810" i="7" s="1"/>
  <c r="D810" i="7" a="1"/>
  <c r="D810" i="7" s="1"/>
  <c r="E809" i="7" a="1"/>
  <c r="E809" i="7" s="1"/>
  <c r="D809" i="7" a="1"/>
  <c r="D809" i="7" s="1"/>
  <c r="E808" i="7" a="1"/>
  <c r="E808" i="7" s="1"/>
  <c r="D808" i="7" a="1"/>
  <c r="D808" i="7" s="1"/>
  <c r="E804" i="7" a="1"/>
  <c r="E804" i="7" s="1"/>
  <c r="D804" i="7" a="1"/>
  <c r="D804" i="7" s="1"/>
  <c r="E803" i="7" a="1"/>
  <c r="E803" i="7" s="1"/>
  <c r="D803" i="7" a="1"/>
  <c r="D803" i="7" s="1"/>
  <c r="E802" i="7" a="1"/>
  <c r="E802" i="7" s="1"/>
  <c r="D802" i="7" a="1"/>
  <c r="D802" i="7" s="1"/>
  <c r="E801" i="7" a="1"/>
  <c r="E801" i="7" s="1"/>
  <c r="D801" i="7" a="1"/>
  <c r="D801" i="7" s="1"/>
  <c r="E800" i="7" a="1"/>
  <c r="E800" i="7" s="1"/>
  <c r="D800" i="7" a="1"/>
  <c r="D800" i="7" s="1"/>
  <c r="E799" i="7" a="1"/>
  <c r="E799" i="7" s="1"/>
  <c r="D799" i="7" a="1"/>
  <c r="D799" i="7" s="1"/>
  <c r="E798" i="7" a="1"/>
  <c r="E798" i="7" s="1"/>
  <c r="D798" i="7" a="1"/>
  <c r="D798" i="7" s="1"/>
  <c r="E797" i="7" a="1"/>
  <c r="E797" i="7" s="1"/>
  <c r="D797" i="7" a="1"/>
  <c r="D797" i="7" s="1"/>
  <c r="E796" i="7" a="1"/>
  <c r="E796" i="7" s="1"/>
  <c r="D796" i="7" a="1"/>
  <c r="D796" i="7" s="1"/>
  <c r="E795" i="7" a="1"/>
  <c r="E795" i="7" s="1"/>
  <c r="D795" i="7" a="1"/>
  <c r="D795" i="7" s="1"/>
  <c r="E794" i="7" a="1"/>
  <c r="E794" i="7" s="1"/>
  <c r="D794" i="7" a="1"/>
  <c r="D794" i="7" s="1"/>
  <c r="E793" i="7" a="1"/>
  <c r="E793" i="7" s="1"/>
  <c r="D793" i="7" a="1"/>
  <c r="D793" i="7" s="1"/>
  <c r="E792" i="7" a="1"/>
  <c r="E792" i="7" s="1"/>
  <c r="D792" i="7" a="1"/>
  <c r="D792" i="7" s="1"/>
  <c r="E791" i="7" a="1"/>
  <c r="E791" i="7" s="1"/>
  <c r="D791" i="7" a="1"/>
  <c r="D791" i="7" s="1"/>
  <c r="E790" i="7" a="1"/>
  <c r="E790" i="7" s="1"/>
  <c r="D790" i="7" a="1"/>
  <c r="D790" i="7" s="1"/>
  <c r="E789" i="7" a="1"/>
  <c r="E789" i="7" s="1"/>
  <c r="D789" i="7" a="1"/>
  <c r="D789" i="7" s="1"/>
  <c r="E788" i="7" a="1"/>
  <c r="E788" i="7" s="1"/>
  <c r="D788" i="7" a="1"/>
  <c r="D788" i="7" s="1"/>
  <c r="E787" i="7" a="1"/>
  <c r="E787" i="7" s="1"/>
  <c r="D787" i="7" a="1"/>
  <c r="D787" i="7" s="1"/>
  <c r="E786" i="7" a="1"/>
  <c r="E786" i="7" s="1"/>
  <c r="D786" i="7" a="1"/>
  <c r="D786" i="7" s="1"/>
  <c r="E785" i="7" a="1"/>
  <c r="E785" i="7" s="1"/>
  <c r="D785" i="7" a="1"/>
  <c r="D785" i="7" s="1"/>
  <c r="E784" i="7" a="1"/>
  <c r="E784" i="7" s="1"/>
  <c r="D784" i="7" a="1"/>
  <c r="D784" i="7" s="1"/>
  <c r="E783" i="7" a="1"/>
  <c r="E783" i="7" s="1"/>
  <c r="D783" i="7" a="1"/>
  <c r="D783" i="7" s="1"/>
  <c r="E782" i="7" a="1"/>
  <c r="E782" i="7" s="1"/>
  <c r="D782" i="7" a="1"/>
  <c r="D782" i="7" s="1"/>
  <c r="E781" i="7" a="1"/>
  <c r="E781" i="7" s="1"/>
  <c r="D781" i="7" a="1"/>
  <c r="D781" i="7" s="1"/>
  <c r="E780" i="7" a="1"/>
  <c r="E780" i="7" s="1"/>
  <c r="D780" i="7" a="1"/>
  <c r="D780" i="7" s="1"/>
  <c r="E779" i="7" a="1"/>
  <c r="E779" i="7" s="1"/>
  <c r="D779" i="7" a="1"/>
  <c r="D779" i="7" s="1"/>
  <c r="E778" i="7" a="1"/>
  <c r="E778" i="7" s="1"/>
  <c r="D778" i="7" a="1"/>
  <c r="D778" i="7" s="1"/>
  <c r="E777" i="7" a="1"/>
  <c r="E777" i="7" s="1"/>
  <c r="D777" i="7" a="1"/>
  <c r="D777" i="7" s="1"/>
  <c r="E776" i="7" a="1"/>
  <c r="E776" i="7" s="1"/>
  <c r="D776" i="7" a="1"/>
  <c r="D776" i="7" s="1"/>
  <c r="E775" i="7" a="1"/>
  <c r="E775" i="7" s="1"/>
  <c r="D775" i="7" a="1"/>
  <c r="D775" i="7" s="1"/>
  <c r="E774" i="7" a="1"/>
  <c r="E774" i="7" s="1"/>
  <c r="D774" i="7" a="1"/>
  <c r="D774" i="7" s="1"/>
  <c r="E773" i="7" a="1"/>
  <c r="E773" i="7" s="1"/>
  <c r="D773" i="7" a="1"/>
  <c r="D773" i="7" s="1"/>
  <c r="E772" i="7" a="1"/>
  <c r="E772" i="7" s="1"/>
  <c r="D772" i="7" a="1"/>
  <c r="D772" i="7" s="1"/>
  <c r="E771" i="7" a="1"/>
  <c r="E771" i="7" s="1"/>
  <c r="D771" i="7" a="1"/>
  <c r="D771" i="7" s="1"/>
  <c r="E770" i="7" a="1"/>
  <c r="E770" i="7" s="1"/>
  <c r="D770" i="7" a="1"/>
  <c r="D770" i="7" s="1"/>
  <c r="E769" i="7" a="1"/>
  <c r="E769" i="7" s="1"/>
  <c r="D769" i="7" a="1"/>
  <c r="D769" i="7" s="1"/>
  <c r="E768" i="7" a="1"/>
  <c r="E768" i="7" s="1"/>
  <c r="D768" i="7" a="1"/>
  <c r="D768" i="7" s="1"/>
  <c r="E767" i="7" a="1"/>
  <c r="E767" i="7" s="1"/>
  <c r="D767" i="7" a="1"/>
  <c r="D767" i="7" s="1"/>
  <c r="E766" i="7" a="1"/>
  <c r="E766" i="7" s="1"/>
  <c r="D766" i="7" a="1"/>
  <c r="D766" i="7" s="1"/>
  <c r="E765" i="7" a="1"/>
  <c r="E765" i="7" s="1"/>
  <c r="D765" i="7" a="1"/>
  <c r="D765" i="7" s="1"/>
  <c r="E764" i="7" a="1"/>
  <c r="E764" i="7" s="1"/>
  <c r="D764" i="7" a="1"/>
  <c r="D764" i="7" s="1"/>
  <c r="E763" i="7" a="1"/>
  <c r="E763" i="7" s="1"/>
  <c r="D763" i="7" a="1"/>
  <c r="D763" i="7" s="1"/>
  <c r="E762" i="7" a="1"/>
  <c r="E762" i="7" s="1"/>
  <c r="D762" i="7" a="1"/>
  <c r="D762" i="7" s="1"/>
  <c r="E761" i="7" a="1"/>
  <c r="E761" i="7" s="1"/>
  <c r="D761" i="7" a="1"/>
  <c r="D761" i="7" s="1"/>
  <c r="E760" i="7" a="1"/>
  <c r="E760" i="7" s="1"/>
  <c r="D760" i="7" a="1"/>
  <c r="D760" i="7" s="1"/>
  <c r="E759" i="7" a="1"/>
  <c r="E759" i="7" s="1"/>
  <c r="D759" i="7" a="1"/>
  <c r="D759" i="7" s="1"/>
  <c r="E758" i="7" a="1"/>
  <c r="E758" i="7" s="1"/>
  <c r="D758" i="7" a="1"/>
  <c r="D758" i="7" s="1"/>
  <c r="E757" i="7" a="1"/>
  <c r="E757" i="7" s="1"/>
  <c r="D757" i="7" a="1"/>
  <c r="D757" i="7" s="1"/>
  <c r="E756" i="7" a="1"/>
  <c r="E756" i="7" s="1"/>
  <c r="D756" i="7" a="1"/>
  <c r="D756" i="7" s="1"/>
  <c r="E755" i="7" a="1"/>
  <c r="E755" i="7" s="1"/>
  <c r="D755" i="7" a="1"/>
  <c r="D755" i="7" s="1"/>
  <c r="E754" i="7" a="1"/>
  <c r="E754" i="7" s="1"/>
  <c r="D754" i="7" a="1"/>
  <c r="D754" i="7" s="1"/>
  <c r="E753" i="7" a="1"/>
  <c r="E753" i="7" s="1"/>
  <c r="D753" i="7" a="1"/>
  <c r="D753" i="7" s="1"/>
  <c r="E752" i="7" a="1"/>
  <c r="E752" i="7" s="1"/>
  <c r="D752" i="7" a="1"/>
  <c r="D752" i="7" s="1"/>
  <c r="E751" i="7" a="1"/>
  <c r="E751" i="7" s="1"/>
  <c r="D751" i="7" a="1"/>
  <c r="D751" i="7" s="1"/>
  <c r="E750" i="7" a="1"/>
  <c r="E750" i="7" s="1"/>
  <c r="D750" i="7" a="1"/>
  <c r="D750" i="7" s="1"/>
  <c r="E749" i="7" a="1"/>
  <c r="E749" i="7" s="1"/>
  <c r="D749" i="7" a="1"/>
  <c r="D749" i="7" s="1"/>
  <c r="E748" i="7" a="1"/>
  <c r="E748" i="7" s="1"/>
  <c r="D748" i="7" a="1"/>
  <c r="D748" i="7" s="1"/>
  <c r="E747" i="7" a="1"/>
  <c r="E747" i="7" s="1"/>
  <c r="D747" i="7" a="1"/>
  <c r="D747" i="7" s="1"/>
  <c r="E746" i="7" a="1"/>
  <c r="E746" i="7" s="1"/>
  <c r="D746" i="7" a="1"/>
  <c r="D746" i="7" s="1"/>
  <c r="E745" i="7" a="1"/>
  <c r="E745" i="7" s="1"/>
  <c r="D745" i="7" a="1"/>
  <c r="D745" i="7" s="1"/>
  <c r="E744" i="7" a="1"/>
  <c r="E744" i="7" s="1"/>
  <c r="D744" i="7" a="1"/>
  <c r="D744" i="7" s="1"/>
  <c r="E743" i="7" a="1"/>
  <c r="E743" i="7" s="1"/>
  <c r="D743" i="7" a="1"/>
  <c r="D743" i="7" s="1"/>
  <c r="E742" i="7" a="1"/>
  <c r="E742" i="7" s="1"/>
  <c r="D742" i="7" a="1"/>
  <c r="D742" i="7" s="1"/>
  <c r="E741" i="7" a="1"/>
  <c r="E741" i="7" s="1"/>
  <c r="D741" i="7" a="1"/>
  <c r="D741" i="7" s="1"/>
  <c r="E740" i="7" a="1"/>
  <c r="E740" i="7" s="1"/>
  <c r="D740" i="7" a="1"/>
  <c r="D740" i="7" s="1"/>
  <c r="E739" i="7" a="1"/>
  <c r="E739" i="7" s="1"/>
  <c r="D739" i="7" a="1"/>
  <c r="D739" i="7" s="1"/>
  <c r="E738" i="7" a="1"/>
  <c r="E738" i="7" s="1"/>
  <c r="D738" i="7" a="1"/>
  <c r="D738" i="7" s="1"/>
  <c r="E737" i="7" a="1"/>
  <c r="E737" i="7" s="1"/>
  <c r="D737" i="7" a="1"/>
  <c r="D737" i="7" s="1"/>
  <c r="E736" i="7" a="1"/>
  <c r="E736" i="7" s="1"/>
  <c r="D736" i="7" a="1"/>
  <c r="D736" i="7" s="1"/>
  <c r="E735" i="7" a="1"/>
  <c r="E735" i="7" s="1"/>
  <c r="D735" i="7" a="1"/>
  <c r="D735" i="7" s="1"/>
  <c r="E734" i="7" a="1"/>
  <c r="E734" i="7" s="1"/>
  <c r="D734" i="7" a="1"/>
  <c r="D734" i="7" s="1"/>
  <c r="E733" i="7" a="1"/>
  <c r="E733" i="7" s="1"/>
  <c r="D733" i="7" a="1"/>
  <c r="D733" i="7" s="1"/>
  <c r="E732" i="7" a="1"/>
  <c r="E732" i="7" s="1"/>
  <c r="D732" i="7" a="1"/>
  <c r="D732" i="7" s="1"/>
  <c r="E731" i="7" a="1"/>
  <c r="E731" i="7" s="1"/>
  <c r="D731" i="7" a="1"/>
  <c r="D731" i="7" s="1"/>
  <c r="E727" i="7" a="1"/>
  <c r="E727" i="7" s="1"/>
  <c r="D727" i="7" a="1"/>
  <c r="D727" i="7" s="1"/>
  <c r="E726" i="7" a="1"/>
  <c r="E726" i="7" s="1"/>
  <c r="D726" i="7" a="1"/>
  <c r="D726" i="7" s="1"/>
  <c r="E725" i="7" a="1"/>
  <c r="E725" i="7" s="1"/>
  <c r="D725" i="7" a="1"/>
  <c r="D725" i="7" s="1"/>
  <c r="E724" i="7" a="1"/>
  <c r="E724" i="7" s="1"/>
  <c r="D724" i="7" a="1"/>
  <c r="D724" i="7" s="1"/>
  <c r="E723" i="7" a="1"/>
  <c r="E723" i="7" s="1"/>
  <c r="D723" i="7" a="1"/>
  <c r="D723" i="7" s="1"/>
  <c r="E722" i="7" a="1"/>
  <c r="E722" i="7" s="1"/>
  <c r="D722" i="7" a="1"/>
  <c r="D722" i="7" s="1"/>
  <c r="E721" i="7" a="1"/>
  <c r="E721" i="7" s="1"/>
  <c r="D721" i="7" a="1"/>
  <c r="D721" i="7" s="1"/>
  <c r="E720" i="7" a="1"/>
  <c r="E720" i="7" s="1"/>
  <c r="D720" i="7" a="1"/>
  <c r="D720" i="7" s="1"/>
  <c r="E719" i="7" a="1"/>
  <c r="E719" i="7" s="1"/>
  <c r="D719" i="7" a="1"/>
  <c r="D719" i="7" s="1"/>
  <c r="E718" i="7" a="1"/>
  <c r="E718" i="7" s="1"/>
  <c r="D718" i="7" a="1"/>
  <c r="D718" i="7" s="1"/>
  <c r="E717" i="7" a="1"/>
  <c r="E717" i="7" s="1"/>
  <c r="D717" i="7" a="1"/>
  <c r="D717" i="7" s="1"/>
  <c r="E716" i="7" a="1"/>
  <c r="E716" i="7" s="1"/>
  <c r="D716" i="7" a="1"/>
  <c r="D716" i="7" s="1"/>
  <c r="E715" i="7" a="1"/>
  <c r="E715" i="7" s="1"/>
  <c r="D715" i="7" a="1"/>
  <c r="D715" i="7" s="1"/>
  <c r="E714" i="7" a="1"/>
  <c r="E714" i="7" s="1"/>
  <c r="D714" i="7" a="1"/>
  <c r="D714" i="7" s="1"/>
  <c r="E713" i="7" a="1"/>
  <c r="E713" i="7" s="1"/>
  <c r="D713" i="7" a="1"/>
  <c r="D713" i="7" s="1"/>
  <c r="E712" i="7" a="1"/>
  <c r="E712" i="7" s="1"/>
  <c r="D712" i="7" a="1"/>
  <c r="D712" i="7" s="1"/>
  <c r="E711" i="7" a="1"/>
  <c r="E711" i="7" s="1"/>
  <c r="D711" i="7" a="1"/>
  <c r="D711" i="7" s="1"/>
  <c r="E710" i="7" a="1"/>
  <c r="E710" i="7" s="1"/>
  <c r="D710" i="7" a="1"/>
  <c r="D710" i="7" s="1"/>
  <c r="E709" i="7" a="1"/>
  <c r="E709" i="7" s="1"/>
  <c r="D709" i="7" a="1"/>
  <c r="D709" i="7" s="1"/>
  <c r="E708" i="7" a="1"/>
  <c r="E708" i="7" s="1"/>
  <c r="D708" i="7" a="1"/>
  <c r="D708" i="7" s="1"/>
  <c r="E707" i="7" a="1"/>
  <c r="E707" i="7" s="1"/>
  <c r="D707" i="7" a="1"/>
  <c r="D707" i="7" s="1"/>
  <c r="E706" i="7" a="1"/>
  <c r="E706" i="7" s="1"/>
  <c r="D706" i="7" a="1"/>
  <c r="D706" i="7" s="1"/>
  <c r="E705" i="7" a="1"/>
  <c r="E705" i="7" s="1"/>
  <c r="D705" i="7" a="1"/>
  <c r="D705" i="7" s="1"/>
  <c r="E704" i="7" a="1"/>
  <c r="E704" i="7" s="1"/>
  <c r="D704" i="7" a="1"/>
  <c r="D704" i="7" s="1"/>
  <c r="E703" i="7" a="1"/>
  <c r="E703" i="7" s="1"/>
  <c r="D703" i="7" a="1"/>
  <c r="D703" i="7" s="1"/>
  <c r="E702" i="7" a="1"/>
  <c r="E702" i="7" s="1"/>
  <c r="D702" i="7" a="1"/>
  <c r="D702" i="7" s="1"/>
  <c r="E701" i="7" a="1"/>
  <c r="E701" i="7" s="1"/>
  <c r="D701" i="7" a="1"/>
  <c r="D701" i="7" s="1"/>
  <c r="E700" i="7" a="1"/>
  <c r="E700" i="7" s="1"/>
  <c r="D700" i="7" a="1"/>
  <c r="D700" i="7" s="1"/>
  <c r="E699" i="7" a="1"/>
  <c r="E699" i="7" s="1"/>
  <c r="D699" i="7" a="1"/>
  <c r="D699" i="7" s="1"/>
  <c r="E698" i="7" a="1"/>
  <c r="E698" i="7" s="1"/>
  <c r="D698" i="7" a="1"/>
  <c r="D698" i="7" s="1"/>
  <c r="E697" i="7" a="1"/>
  <c r="E697" i="7" s="1"/>
  <c r="D697" i="7" a="1"/>
  <c r="D697" i="7" s="1"/>
  <c r="E696" i="7" a="1"/>
  <c r="E696" i="7" s="1"/>
  <c r="D696" i="7" a="1"/>
  <c r="D696" i="7" s="1"/>
  <c r="E695" i="7" a="1"/>
  <c r="E695" i="7" s="1"/>
  <c r="D695" i="7" a="1"/>
  <c r="D695" i="7" s="1"/>
  <c r="E694" i="7" a="1"/>
  <c r="E694" i="7" s="1"/>
  <c r="D694" i="7" a="1"/>
  <c r="D694" i="7" s="1"/>
  <c r="E693" i="7" a="1"/>
  <c r="E693" i="7" s="1"/>
  <c r="D693" i="7" a="1"/>
  <c r="D693" i="7" s="1"/>
  <c r="E692" i="7" a="1"/>
  <c r="E692" i="7" s="1"/>
  <c r="D692" i="7" a="1"/>
  <c r="D692" i="7" s="1"/>
  <c r="E691" i="7" a="1"/>
  <c r="E691" i="7" s="1"/>
  <c r="D691" i="7" a="1"/>
  <c r="D691" i="7" s="1"/>
  <c r="E690" i="7" a="1"/>
  <c r="E690" i="7" s="1"/>
  <c r="D690" i="7" a="1"/>
  <c r="D690" i="7" s="1"/>
  <c r="E689" i="7" a="1"/>
  <c r="E689" i="7" s="1"/>
  <c r="D689" i="7" a="1"/>
  <c r="D689" i="7" s="1"/>
  <c r="E688" i="7" a="1"/>
  <c r="E688" i="7" s="1"/>
  <c r="D688" i="7" a="1"/>
  <c r="D688" i="7" s="1"/>
  <c r="E687" i="7" a="1"/>
  <c r="E687" i="7" s="1"/>
  <c r="D687" i="7" a="1"/>
  <c r="D687" i="7" s="1"/>
  <c r="E686" i="7" a="1"/>
  <c r="E686" i="7" s="1"/>
  <c r="D686" i="7" a="1"/>
  <c r="D686" i="7" s="1"/>
  <c r="E685" i="7" a="1"/>
  <c r="E685" i="7" s="1"/>
  <c r="D685" i="7" a="1"/>
  <c r="D685" i="7" s="1"/>
  <c r="E684" i="7" a="1"/>
  <c r="E684" i="7" s="1"/>
  <c r="D684" i="7" a="1"/>
  <c r="D684" i="7" s="1"/>
  <c r="E683" i="7" a="1"/>
  <c r="E683" i="7" s="1"/>
  <c r="D683" i="7" a="1"/>
  <c r="D683" i="7" s="1"/>
  <c r="E682" i="7" a="1"/>
  <c r="E682" i="7" s="1"/>
  <c r="D682" i="7" a="1"/>
  <c r="D682" i="7" s="1"/>
  <c r="E681" i="7" a="1"/>
  <c r="E681" i="7" s="1"/>
  <c r="D681" i="7" a="1"/>
  <c r="D681" i="7" s="1"/>
  <c r="E680" i="7" a="1"/>
  <c r="E680" i="7" s="1"/>
  <c r="D680" i="7" a="1"/>
  <c r="D680" i="7" s="1"/>
  <c r="E679" i="7" a="1"/>
  <c r="E679" i="7" s="1"/>
  <c r="D679" i="7" a="1"/>
  <c r="D679" i="7" s="1"/>
  <c r="E678" i="7" a="1"/>
  <c r="E678" i="7" s="1"/>
  <c r="D678" i="7" a="1"/>
  <c r="D678" i="7" s="1"/>
  <c r="E677" i="7" a="1"/>
  <c r="E677" i="7" s="1"/>
  <c r="D677" i="7" a="1"/>
  <c r="D677" i="7" s="1"/>
  <c r="E676" i="7" a="1"/>
  <c r="E676" i="7" s="1"/>
  <c r="D676" i="7" a="1"/>
  <c r="D676" i="7" s="1"/>
  <c r="E675" i="7" a="1"/>
  <c r="E675" i="7" s="1"/>
  <c r="D675" i="7" a="1"/>
  <c r="D675" i="7" s="1"/>
  <c r="E674" i="7" a="1"/>
  <c r="E674" i="7" s="1"/>
  <c r="D674" i="7" a="1"/>
  <c r="D674" i="7" s="1"/>
  <c r="E673" i="7" a="1"/>
  <c r="E673" i="7" s="1"/>
  <c r="D673" i="7" a="1"/>
  <c r="D673" i="7" s="1"/>
  <c r="E672" i="7" a="1"/>
  <c r="E672" i="7" s="1"/>
  <c r="D672" i="7" a="1"/>
  <c r="D672" i="7" s="1"/>
  <c r="E671" i="7" a="1"/>
  <c r="E671" i="7" s="1"/>
  <c r="D671" i="7" a="1"/>
  <c r="D671" i="7" s="1"/>
  <c r="E670" i="7" a="1"/>
  <c r="E670" i="7" s="1"/>
  <c r="D670" i="7" a="1"/>
  <c r="D670" i="7" s="1"/>
  <c r="E669" i="7" a="1"/>
  <c r="E669" i="7" s="1"/>
  <c r="D669" i="7" a="1"/>
  <c r="D669" i="7" s="1"/>
  <c r="E668" i="7" a="1"/>
  <c r="E668" i="7" s="1"/>
  <c r="D668" i="7" a="1"/>
  <c r="D668" i="7" s="1"/>
  <c r="E667" i="7" a="1"/>
  <c r="E667" i="7" s="1"/>
  <c r="D667" i="7" a="1"/>
  <c r="D667" i="7" s="1"/>
  <c r="E666" i="7" a="1"/>
  <c r="E666" i="7" s="1"/>
  <c r="D666" i="7" a="1"/>
  <c r="D666" i="7" s="1"/>
  <c r="E665" i="7" a="1"/>
  <c r="E665" i="7" s="1"/>
  <c r="D665" i="7" a="1"/>
  <c r="D665" i="7" s="1"/>
  <c r="E664" i="7" a="1"/>
  <c r="E664" i="7" s="1"/>
  <c r="D664" i="7" a="1"/>
  <c r="D664" i="7" s="1"/>
  <c r="E660" i="7" a="1"/>
  <c r="E660" i="7" s="1"/>
  <c r="D660" i="7" a="1"/>
  <c r="D660" i="7" s="1"/>
  <c r="E659" i="7" a="1"/>
  <c r="E659" i="7" s="1"/>
  <c r="D659" i="7" a="1"/>
  <c r="D659" i="7" s="1"/>
  <c r="E658" i="7" a="1"/>
  <c r="E658" i="7" s="1"/>
  <c r="D658" i="7" a="1"/>
  <c r="D658" i="7" s="1"/>
  <c r="E657" i="7" a="1"/>
  <c r="E657" i="7" s="1"/>
  <c r="D657" i="7" a="1"/>
  <c r="D657" i="7" s="1"/>
  <c r="E656" i="7" a="1"/>
  <c r="E656" i="7" s="1"/>
  <c r="D656" i="7" a="1"/>
  <c r="D656" i="7" s="1"/>
  <c r="E655" i="7" a="1"/>
  <c r="E655" i="7" s="1"/>
  <c r="D655" i="7" a="1"/>
  <c r="D655" i="7" s="1"/>
  <c r="E654" i="7" a="1"/>
  <c r="E654" i="7" s="1"/>
  <c r="D654" i="7" a="1"/>
  <c r="D654" i="7" s="1"/>
  <c r="E653" i="7" a="1"/>
  <c r="E653" i="7" s="1"/>
  <c r="D653" i="7" a="1"/>
  <c r="D653" i="7" s="1"/>
  <c r="E652" i="7" a="1"/>
  <c r="E652" i="7" s="1"/>
  <c r="D652" i="7" a="1"/>
  <c r="D652" i="7" s="1"/>
  <c r="E651" i="7" a="1"/>
  <c r="E651" i="7" s="1"/>
  <c r="D651" i="7" a="1"/>
  <c r="D651" i="7" s="1"/>
  <c r="E650" i="7" a="1"/>
  <c r="E650" i="7" s="1"/>
  <c r="D650" i="7" a="1"/>
  <c r="D650" i="7" s="1"/>
  <c r="E649" i="7" a="1"/>
  <c r="E649" i="7" s="1"/>
  <c r="D649" i="7" a="1"/>
  <c r="D649" i="7" s="1"/>
  <c r="E648" i="7" a="1"/>
  <c r="E648" i="7" s="1"/>
  <c r="D648" i="7" a="1"/>
  <c r="D648" i="7" s="1"/>
  <c r="E647" i="7" a="1"/>
  <c r="E647" i="7" s="1"/>
  <c r="D647" i="7" a="1"/>
  <c r="D647" i="7" s="1"/>
  <c r="E646" i="7" a="1"/>
  <c r="E646" i="7" s="1"/>
  <c r="D646" i="7" a="1"/>
  <c r="D646" i="7" s="1"/>
  <c r="E645" i="7" a="1"/>
  <c r="E645" i="7" s="1"/>
  <c r="D645" i="7" a="1"/>
  <c r="D645" i="7" s="1"/>
  <c r="E644" i="7" a="1"/>
  <c r="E644" i="7" s="1"/>
  <c r="D644" i="7" a="1"/>
  <c r="D644" i="7" s="1"/>
  <c r="E643" i="7" a="1"/>
  <c r="E643" i="7" s="1"/>
  <c r="D643" i="7" a="1"/>
  <c r="D643" i="7" s="1"/>
  <c r="E642" i="7" a="1"/>
  <c r="E642" i="7" s="1"/>
  <c r="D642" i="7" a="1"/>
  <c r="D642" i="7" s="1"/>
  <c r="E641" i="7" a="1"/>
  <c r="E641" i="7" s="1"/>
  <c r="D641" i="7" a="1"/>
  <c r="D641" i="7" s="1"/>
  <c r="E640" i="7" a="1"/>
  <c r="E640" i="7" s="1"/>
  <c r="D640" i="7" a="1"/>
  <c r="D640" i="7" s="1"/>
  <c r="E639" i="7" a="1"/>
  <c r="E639" i="7" s="1"/>
  <c r="D639" i="7" a="1"/>
  <c r="D639" i="7" s="1"/>
  <c r="E638" i="7" a="1"/>
  <c r="E638" i="7" s="1"/>
  <c r="D638" i="7" a="1"/>
  <c r="D638" i="7" s="1"/>
  <c r="E637" i="7" a="1"/>
  <c r="E637" i="7" s="1"/>
  <c r="D637" i="7" a="1"/>
  <c r="D637" i="7" s="1"/>
  <c r="E636" i="7" a="1"/>
  <c r="E636" i="7" s="1"/>
  <c r="D636" i="7" a="1"/>
  <c r="D636" i="7" s="1"/>
  <c r="E635" i="7" a="1"/>
  <c r="E635" i="7" s="1"/>
  <c r="D635" i="7" a="1"/>
  <c r="D635" i="7" s="1"/>
  <c r="E634" i="7" a="1"/>
  <c r="E634" i="7" s="1"/>
  <c r="D634" i="7" a="1"/>
  <c r="D634" i="7" s="1"/>
  <c r="E633" i="7" a="1"/>
  <c r="E633" i="7" s="1"/>
  <c r="D633" i="7" a="1"/>
  <c r="D633" i="7" s="1"/>
  <c r="E632" i="7" a="1"/>
  <c r="E632" i="7" s="1"/>
  <c r="D632" i="7" a="1"/>
  <c r="D632" i="7" s="1"/>
  <c r="E631" i="7" a="1"/>
  <c r="E631" i="7" s="1"/>
  <c r="D631" i="7" a="1"/>
  <c r="D631" i="7" s="1"/>
  <c r="E630" i="7" a="1"/>
  <c r="E630" i="7" s="1"/>
  <c r="D630" i="7" a="1"/>
  <c r="D630" i="7" s="1"/>
  <c r="E629" i="7" a="1"/>
  <c r="E629" i="7" s="1"/>
  <c r="D629" i="7" a="1"/>
  <c r="D629" i="7" s="1"/>
  <c r="E628" i="7" a="1"/>
  <c r="E628" i="7" s="1"/>
  <c r="D628" i="7" a="1"/>
  <c r="D628" i="7" s="1"/>
  <c r="E627" i="7" a="1"/>
  <c r="E627" i="7" s="1"/>
  <c r="D627" i="7" a="1"/>
  <c r="D627" i="7" s="1"/>
  <c r="E626" i="7" a="1"/>
  <c r="E626" i="7" s="1"/>
  <c r="D626" i="7" a="1"/>
  <c r="D626" i="7" s="1"/>
  <c r="E625" i="7" a="1"/>
  <c r="E625" i="7" s="1"/>
  <c r="D625" i="7" a="1"/>
  <c r="D625" i="7" s="1"/>
  <c r="E624" i="7" a="1"/>
  <c r="E624" i="7" s="1"/>
  <c r="D624" i="7" a="1"/>
  <c r="D624" i="7" s="1"/>
  <c r="E623" i="7" a="1"/>
  <c r="E623" i="7" s="1"/>
  <c r="D623" i="7" a="1"/>
  <c r="D623" i="7" s="1"/>
  <c r="E622" i="7" a="1"/>
  <c r="E622" i="7" s="1"/>
  <c r="D622" i="7" a="1"/>
  <c r="D622" i="7" s="1"/>
  <c r="E621" i="7" a="1"/>
  <c r="E621" i="7" s="1"/>
  <c r="D621" i="7" a="1"/>
  <c r="D621" i="7" s="1"/>
  <c r="E620" i="7" a="1"/>
  <c r="E620" i="7" s="1"/>
  <c r="D620" i="7" a="1"/>
  <c r="D620" i="7" s="1"/>
  <c r="E619" i="7" a="1"/>
  <c r="E619" i="7" s="1"/>
  <c r="D619" i="7" a="1"/>
  <c r="D619" i="7" s="1"/>
  <c r="E618" i="7" a="1"/>
  <c r="E618" i="7" s="1"/>
  <c r="D618" i="7" a="1"/>
  <c r="D618" i="7" s="1"/>
  <c r="E617" i="7" a="1"/>
  <c r="E617" i="7" s="1"/>
  <c r="D617" i="7" a="1"/>
  <c r="D617" i="7" s="1"/>
  <c r="E616" i="7" a="1"/>
  <c r="E616" i="7" s="1"/>
  <c r="D616" i="7" a="1"/>
  <c r="D616" i="7" s="1"/>
  <c r="E615" i="7" a="1"/>
  <c r="E615" i="7" s="1"/>
  <c r="D615" i="7" a="1"/>
  <c r="D615" i="7" s="1"/>
  <c r="E614" i="7" a="1"/>
  <c r="E614" i="7" s="1"/>
  <c r="D614" i="7" a="1"/>
  <c r="D614" i="7" s="1"/>
  <c r="E613" i="7" a="1"/>
  <c r="E613" i="7" s="1"/>
  <c r="D613" i="7" a="1"/>
  <c r="D613" i="7" s="1"/>
  <c r="E612" i="7" a="1"/>
  <c r="E612" i="7" s="1"/>
  <c r="D612" i="7" a="1"/>
  <c r="D612" i="7" s="1"/>
  <c r="E611" i="7" a="1"/>
  <c r="E611" i="7" s="1"/>
  <c r="D611" i="7" a="1"/>
  <c r="D611" i="7" s="1"/>
  <c r="E610" i="7" a="1"/>
  <c r="E610" i="7" s="1"/>
  <c r="D610" i="7" a="1"/>
  <c r="D610" i="7" s="1"/>
  <c r="E609" i="7" a="1"/>
  <c r="E609" i="7" s="1"/>
  <c r="D609" i="7" a="1"/>
  <c r="D609" i="7" s="1"/>
  <c r="E608" i="7" a="1"/>
  <c r="E608" i="7" s="1"/>
  <c r="D608" i="7" a="1"/>
  <c r="D608" i="7" s="1"/>
  <c r="E607" i="7" a="1"/>
  <c r="E607" i="7" s="1"/>
  <c r="D607" i="7" a="1"/>
  <c r="D607" i="7" s="1"/>
  <c r="E606" i="7" a="1"/>
  <c r="E606" i="7" s="1"/>
  <c r="D606" i="7" a="1"/>
  <c r="D606" i="7" s="1"/>
  <c r="E605" i="7" a="1"/>
  <c r="E605" i="7" s="1"/>
  <c r="D605" i="7" a="1"/>
  <c r="D605" i="7" s="1"/>
  <c r="E604" i="7" a="1"/>
  <c r="E604" i="7" s="1"/>
  <c r="D604" i="7" a="1"/>
  <c r="D604" i="7" s="1"/>
  <c r="E603" i="7" a="1"/>
  <c r="E603" i="7" s="1"/>
  <c r="D603" i="7" a="1"/>
  <c r="D603" i="7" s="1"/>
  <c r="E602" i="7" a="1"/>
  <c r="E602" i="7" s="1"/>
  <c r="D602" i="7" a="1"/>
  <c r="D602" i="7" s="1"/>
  <c r="E601" i="7" a="1"/>
  <c r="E601" i="7" s="1"/>
  <c r="D601" i="7" a="1"/>
  <c r="D601" i="7" s="1"/>
  <c r="E600" i="7" a="1"/>
  <c r="E600" i="7" s="1"/>
  <c r="D600" i="7" a="1"/>
  <c r="D600" i="7" s="1"/>
  <c r="E599" i="7" a="1"/>
  <c r="E599" i="7" s="1"/>
  <c r="D599" i="7" a="1"/>
  <c r="D599" i="7" s="1"/>
  <c r="E598" i="7" a="1"/>
  <c r="E598" i="7" s="1"/>
  <c r="D598" i="7" a="1"/>
  <c r="D598" i="7" s="1"/>
  <c r="E597" i="7" a="1"/>
  <c r="E597" i="7" s="1"/>
  <c r="D597" i="7" a="1"/>
  <c r="D597" i="7" s="1"/>
  <c r="E596" i="7" a="1"/>
  <c r="E596" i="7" s="1"/>
  <c r="D596" i="7" a="1"/>
  <c r="D596" i="7" s="1"/>
  <c r="E595" i="7" a="1"/>
  <c r="E595" i="7" s="1"/>
  <c r="D595" i="7" a="1"/>
  <c r="D595" i="7" s="1"/>
  <c r="E594" i="7" a="1"/>
  <c r="E594" i="7" s="1"/>
  <c r="D594" i="7" a="1"/>
  <c r="D594" i="7" s="1"/>
  <c r="E593" i="7" a="1"/>
  <c r="E593" i="7" s="1"/>
  <c r="D593" i="7" a="1"/>
  <c r="D593" i="7" s="1"/>
  <c r="E592" i="7" a="1"/>
  <c r="E592" i="7" s="1"/>
  <c r="D592" i="7" a="1"/>
  <c r="D592" i="7" s="1"/>
  <c r="E591" i="7" a="1"/>
  <c r="E591" i="7" s="1"/>
  <c r="D591" i="7" a="1"/>
  <c r="D591" i="7" s="1"/>
  <c r="E590" i="7" a="1"/>
  <c r="E590" i="7" s="1"/>
  <c r="D590" i="7" a="1"/>
  <c r="D590" i="7" s="1"/>
  <c r="E589" i="7" a="1"/>
  <c r="E589" i="7" s="1"/>
  <c r="D589" i="7" a="1"/>
  <c r="D589" i="7" s="1"/>
  <c r="E588" i="7" a="1"/>
  <c r="E588" i="7" s="1"/>
  <c r="D588" i="7" a="1"/>
  <c r="D588" i="7" s="1"/>
  <c r="E587" i="7" a="1"/>
  <c r="E587" i="7" s="1"/>
  <c r="D587" i="7" a="1"/>
  <c r="D587" i="7" s="1"/>
  <c r="E586" i="7" a="1"/>
  <c r="E586" i="7" s="1"/>
  <c r="D586" i="7" a="1"/>
  <c r="D586" i="7" s="1"/>
  <c r="E585" i="7" a="1"/>
  <c r="E585" i="7" s="1"/>
  <c r="D585" i="7" a="1"/>
  <c r="D585" i="7" s="1"/>
  <c r="E584" i="7" a="1"/>
  <c r="E584" i="7" s="1"/>
  <c r="D584" i="7" a="1"/>
  <c r="D584" i="7" s="1"/>
  <c r="E583" i="7" a="1"/>
  <c r="E583" i="7" s="1"/>
  <c r="D583" i="7" a="1"/>
  <c r="D583" i="7" s="1"/>
  <c r="E582" i="7" a="1"/>
  <c r="E582" i="7" s="1"/>
  <c r="D582" i="7" a="1"/>
  <c r="D582" i="7" s="1"/>
  <c r="E581" i="7" a="1"/>
  <c r="E581" i="7" s="1"/>
  <c r="D581" i="7" a="1"/>
  <c r="D581" i="7" s="1"/>
  <c r="E580" i="7" a="1"/>
  <c r="E580" i="7" s="1"/>
  <c r="D580" i="7" a="1"/>
  <c r="D580" i="7" s="1"/>
  <c r="E579" i="7" a="1"/>
  <c r="E579" i="7" s="1"/>
  <c r="D579" i="7" a="1"/>
  <c r="D579" i="7" s="1"/>
  <c r="E578" i="7" a="1"/>
  <c r="E578" i="7" s="1"/>
  <c r="D578" i="7" a="1"/>
  <c r="D578" i="7" s="1"/>
  <c r="E577" i="7" a="1"/>
  <c r="E577" i="7" s="1"/>
  <c r="D577" i="7" a="1"/>
  <c r="D577" i="7" s="1"/>
  <c r="E576" i="7" a="1"/>
  <c r="E576" i="7" s="1"/>
  <c r="D576" i="7" a="1"/>
  <c r="D576" i="7" s="1"/>
  <c r="E575" i="7" a="1"/>
  <c r="E575" i="7" s="1"/>
  <c r="D575" i="7" a="1"/>
  <c r="D575" i="7" s="1"/>
  <c r="E574" i="7" a="1"/>
  <c r="E574" i="7" s="1"/>
  <c r="D574" i="7" a="1"/>
  <c r="D574" i="7" s="1"/>
  <c r="E573" i="7" a="1"/>
  <c r="E573" i="7" s="1"/>
  <c r="D573" i="7" a="1"/>
  <c r="D573" i="7" s="1"/>
  <c r="E572" i="7" a="1"/>
  <c r="E572" i="7" s="1"/>
  <c r="D572" i="7" a="1"/>
  <c r="D572" i="7" s="1"/>
  <c r="E571" i="7" a="1"/>
  <c r="E571" i="7" s="1"/>
  <c r="D571" i="7" a="1"/>
  <c r="D571" i="7" s="1"/>
  <c r="E570" i="7" a="1"/>
  <c r="E570" i="7" s="1"/>
  <c r="D570" i="7" a="1"/>
  <c r="D570" i="7" s="1"/>
  <c r="E569" i="7" a="1"/>
  <c r="E569" i="7" s="1"/>
  <c r="D569" i="7" a="1"/>
  <c r="D569" i="7" s="1"/>
  <c r="E568" i="7" a="1"/>
  <c r="E568" i="7" s="1"/>
  <c r="D568" i="7" a="1"/>
  <c r="D568" i="7" s="1"/>
  <c r="E567" i="7" a="1"/>
  <c r="E567" i="7" s="1"/>
  <c r="D567" i="7" a="1"/>
  <c r="D567" i="7" s="1"/>
  <c r="E566" i="7" a="1"/>
  <c r="E566" i="7" s="1"/>
  <c r="D566" i="7" a="1"/>
  <c r="D566" i="7" s="1"/>
  <c r="E565" i="7" a="1"/>
  <c r="E565" i="7" s="1"/>
  <c r="D565" i="7" a="1"/>
  <c r="D565" i="7" s="1"/>
  <c r="E564" i="7" a="1"/>
  <c r="E564" i="7" s="1"/>
  <c r="D564" i="7" a="1"/>
  <c r="D564" i="7" s="1"/>
  <c r="E563" i="7" a="1"/>
  <c r="E563" i="7" s="1"/>
  <c r="D563" i="7" a="1"/>
  <c r="D563" i="7" s="1"/>
  <c r="E562" i="7" a="1"/>
  <c r="E562" i="7" s="1"/>
  <c r="D562" i="7" a="1"/>
  <c r="D562" i="7" s="1"/>
  <c r="E561" i="7" a="1"/>
  <c r="E561" i="7" s="1"/>
  <c r="D561" i="7" a="1"/>
  <c r="D561" i="7" s="1"/>
  <c r="E560" i="7" a="1"/>
  <c r="E560" i="7" s="1"/>
  <c r="D560" i="7" a="1"/>
  <c r="D560" i="7" s="1"/>
  <c r="E559" i="7" a="1"/>
  <c r="E559" i="7" s="1"/>
  <c r="D559" i="7" a="1"/>
  <c r="D559" i="7" s="1"/>
  <c r="E558" i="7" a="1"/>
  <c r="E558" i="7" s="1"/>
  <c r="D558" i="7" a="1"/>
  <c r="D558" i="7" s="1"/>
  <c r="E557" i="7" a="1"/>
  <c r="E557" i="7" s="1"/>
  <c r="D557" i="7" a="1"/>
  <c r="D557" i="7" s="1"/>
  <c r="E556" i="7" a="1"/>
  <c r="E556" i="7" s="1"/>
  <c r="D556" i="7" a="1"/>
  <c r="D556" i="7" s="1"/>
  <c r="E555" i="7" a="1"/>
  <c r="E555" i="7" s="1"/>
  <c r="D555" i="7" a="1"/>
  <c r="D555" i="7" s="1"/>
  <c r="E554" i="7" a="1"/>
  <c r="E554" i="7" s="1"/>
  <c r="D554" i="7" a="1"/>
  <c r="D554" i="7" s="1"/>
  <c r="E553" i="7" a="1"/>
  <c r="E553" i="7" s="1"/>
  <c r="D553" i="7" a="1"/>
  <c r="D553" i="7" s="1"/>
  <c r="E552" i="7" a="1"/>
  <c r="E552" i="7" s="1"/>
  <c r="D552" i="7" a="1"/>
  <c r="D552" i="7" s="1"/>
  <c r="E551" i="7" a="1"/>
  <c r="E551" i="7" s="1"/>
  <c r="D551" i="7" a="1"/>
  <c r="D551" i="7" s="1"/>
  <c r="E550" i="7" a="1"/>
  <c r="E550" i="7" s="1"/>
  <c r="D550" i="7" a="1"/>
  <c r="D550" i="7" s="1"/>
  <c r="E549" i="7" a="1"/>
  <c r="E549" i="7" s="1"/>
  <c r="D549" i="7" a="1"/>
  <c r="D549" i="7" s="1"/>
  <c r="E548" i="7" a="1"/>
  <c r="E548" i="7" s="1"/>
  <c r="D548" i="7" a="1"/>
  <c r="D548" i="7" s="1"/>
  <c r="E547" i="7" a="1"/>
  <c r="E547" i="7" s="1"/>
  <c r="D547" i="7" a="1"/>
  <c r="D547" i="7" s="1"/>
  <c r="E546" i="7" a="1"/>
  <c r="E546" i="7" s="1"/>
  <c r="D546" i="7" a="1"/>
  <c r="D546" i="7" s="1"/>
  <c r="E545" i="7" a="1"/>
  <c r="E545" i="7" s="1"/>
  <c r="D545" i="7" a="1"/>
  <c r="D545" i="7" s="1"/>
  <c r="E544" i="7" a="1"/>
  <c r="E544" i="7" s="1"/>
  <c r="D544" i="7" a="1"/>
  <c r="D544" i="7" s="1"/>
  <c r="E543" i="7" a="1"/>
  <c r="E543" i="7" s="1"/>
  <c r="D543" i="7" a="1"/>
  <c r="D543" i="7" s="1"/>
  <c r="E542" i="7" a="1"/>
  <c r="E542" i="7" s="1"/>
  <c r="D542" i="7" a="1"/>
  <c r="D542" i="7" s="1"/>
  <c r="E541" i="7" a="1"/>
  <c r="E541" i="7" s="1"/>
  <c r="D541" i="7" a="1"/>
  <c r="D541" i="7" s="1"/>
  <c r="E540" i="7" a="1"/>
  <c r="E540" i="7" s="1"/>
  <c r="D540" i="7" a="1"/>
  <c r="D540" i="7" s="1"/>
  <c r="E539" i="7" a="1"/>
  <c r="E539" i="7" s="1"/>
  <c r="D539" i="7" a="1"/>
  <c r="D539" i="7" s="1"/>
  <c r="E538" i="7" a="1"/>
  <c r="E538" i="7" s="1"/>
  <c r="D538" i="7" a="1"/>
  <c r="D538" i="7" s="1"/>
  <c r="E537" i="7" a="1"/>
  <c r="E537" i="7" s="1"/>
  <c r="D537" i="7" a="1"/>
  <c r="D537" i="7" s="1"/>
  <c r="E536" i="7" a="1"/>
  <c r="E536" i="7" s="1"/>
  <c r="D536" i="7" a="1"/>
  <c r="D536" i="7" s="1"/>
  <c r="E535" i="7" a="1"/>
  <c r="E535" i="7" s="1"/>
  <c r="D535" i="7" a="1"/>
  <c r="D535" i="7" s="1"/>
  <c r="E534" i="7" a="1"/>
  <c r="E534" i="7" s="1"/>
  <c r="D534" i="7" a="1"/>
  <c r="D534" i="7" s="1"/>
  <c r="E533" i="7" a="1"/>
  <c r="E533" i="7" s="1"/>
  <c r="D533" i="7" a="1"/>
  <c r="D533" i="7" s="1"/>
  <c r="E532" i="7" a="1"/>
  <c r="E532" i="7" s="1"/>
  <c r="D532" i="7" a="1"/>
  <c r="D532" i="7" s="1"/>
  <c r="E531" i="7" a="1"/>
  <c r="E531" i="7" s="1"/>
  <c r="D531" i="7" a="1"/>
  <c r="D531" i="7" s="1"/>
  <c r="E530" i="7" a="1"/>
  <c r="E530" i="7" s="1"/>
  <c r="D530" i="7" a="1"/>
  <c r="D530" i="7" s="1"/>
  <c r="E529" i="7" a="1"/>
  <c r="E529" i="7" s="1"/>
  <c r="D529" i="7" a="1"/>
  <c r="D529" i="7" s="1"/>
  <c r="E528" i="7" a="1"/>
  <c r="E528" i="7" s="1"/>
  <c r="D528" i="7" a="1"/>
  <c r="D528" i="7" s="1"/>
  <c r="E527" i="7" a="1"/>
  <c r="E527" i="7" s="1"/>
  <c r="D527" i="7" a="1"/>
  <c r="D527" i="7" s="1"/>
  <c r="E526" i="7" a="1"/>
  <c r="E526" i="7" s="1"/>
  <c r="D526" i="7" a="1"/>
  <c r="D526" i="7" s="1"/>
  <c r="E525" i="7" a="1"/>
  <c r="E525" i="7" s="1"/>
  <c r="D525" i="7" a="1"/>
  <c r="D525" i="7" s="1"/>
  <c r="E524" i="7" a="1"/>
  <c r="E524" i="7" s="1"/>
  <c r="D524" i="7" a="1"/>
  <c r="D524" i="7" s="1"/>
  <c r="E523" i="7" a="1"/>
  <c r="E523" i="7" s="1"/>
  <c r="D523" i="7" a="1"/>
  <c r="D523" i="7" s="1"/>
  <c r="E522" i="7" a="1"/>
  <c r="E522" i="7" s="1"/>
  <c r="D522" i="7" a="1"/>
  <c r="D522" i="7" s="1"/>
  <c r="E521" i="7" a="1"/>
  <c r="E521" i="7" s="1"/>
  <c r="D521" i="7" a="1"/>
  <c r="D521" i="7" s="1"/>
  <c r="E520" i="7" a="1"/>
  <c r="E520" i="7" s="1"/>
  <c r="D520" i="7" a="1"/>
  <c r="D520" i="7" s="1"/>
  <c r="E519" i="7" a="1"/>
  <c r="E519" i="7" s="1"/>
  <c r="D519" i="7" a="1"/>
  <c r="D519" i="7" s="1"/>
  <c r="E518" i="7" a="1"/>
  <c r="E518" i="7" s="1"/>
  <c r="D518" i="7" a="1"/>
  <c r="D518" i="7" s="1"/>
  <c r="E517" i="7" a="1"/>
  <c r="E517" i="7" s="1"/>
  <c r="D517" i="7" a="1"/>
  <c r="D517" i="7" s="1"/>
  <c r="E516" i="7" a="1"/>
  <c r="E516" i="7" s="1"/>
  <c r="D516" i="7" a="1"/>
  <c r="D516" i="7" s="1"/>
  <c r="E515" i="7" a="1"/>
  <c r="E515" i="7" s="1"/>
  <c r="D515" i="7" a="1"/>
  <c r="D515" i="7" s="1"/>
  <c r="E514" i="7" a="1"/>
  <c r="E514" i="7" s="1"/>
  <c r="D514" i="7" a="1"/>
  <c r="D514" i="7" s="1"/>
  <c r="E513" i="7" a="1"/>
  <c r="E513" i="7" s="1"/>
  <c r="D513" i="7" a="1"/>
  <c r="D513" i="7" s="1"/>
  <c r="E512" i="7" a="1"/>
  <c r="E512" i="7" s="1"/>
  <c r="D512" i="7" a="1"/>
  <c r="D512" i="7" s="1"/>
  <c r="E511" i="7" a="1"/>
  <c r="E511" i="7" s="1"/>
  <c r="D511" i="7" a="1"/>
  <c r="D511" i="7" s="1"/>
  <c r="E510" i="7" a="1"/>
  <c r="E510" i="7" s="1"/>
  <c r="D510" i="7" a="1"/>
  <c r="D510" i="7" s="1"/>
  <c r="E509" i="7" a="1"/>
  <c r="E509" i="7" s="1"/>
  <c r="D509" i="7" a="1"/>
  <c r="D509" i="7" s="1"/>
  <c r="E508" i="7" a="1"/>
  <c r="E508" i="7" s="1"/>
  <c r="D508" i="7" a="1"/>
  <c r="D508" i="7" s="1"/>
  <c r="E507" i="7" a="1"/>
  <c r="E507" i="7" s="1"/>
  <c r="D507" i="7" a="1"/>
  <c r="D507" i="7" s="1"/>
  <c r="E503" i="7" a="1"/>
  <c r="E503" i="7" s="1"/>
  <c r="D503" i="7" a="1"/>
  <c r="D503" i="7" s="1"/>
  <c r="E502" i="7" a="1"/>
  <c r="E502" i="7" s="1"/>
  <c r="D502" i="7" a="1"/>
  <c r="D502" i="7" s="1"/>
  <c r="E501" i="7" a="1"/>
  <c r="E501" i="7" s="1"/>
  <c r="D501" i="7" a="1"/>
  <c r="D501" i="7" s="1"/>
  <c r="E500" i="7" a="1"/>
  <c r="E500" i="7" s="1"/>
  <c r="D500" i="7" a="1"/>
  <c r="D500" i="7" s="1"/>
  <c r="E499" i="7" a="1"/>
  <c r="E499" i="7" s="1"/>
  <c r="D499" i="7" a="1"/>
  <c r="D499" i="7" s="1"/>
  <c r="E498" i="7" a="1"/>
  <c r="E498" i="7" s="1"/>
  <c r="D498" i="7" a="1"/>
  <c r="D498" i="7" s="1"/>
  <c r="E497" i="7" a="1"/>
  <c r="E497" i="7" s="1"/>
  <c r="D497" i="7" a="1"/>
  <c r="D497" i="7" s="1"/>
  <c r="E496" i="7" a="1"/>
  <c r="E496" i="7" s="1"/>
  <c r="D496" i="7" a="1"/>
  <c r="D496" i="7" s="1"/>
  <c r="E495" i="7" a="1"/>
  <c r="E495" i="7" s="1"/>
  <c r="D495" i="7" a="1"/>
  <c r="D495" i="7" s="1"/>
  <c r="E494" i="7" a="1"/>
  <c r="E494" i="7" s="1"/>
  <c r="D494" i="7" a="1"/>
  <c r="D494" i="7" s="1"/>
  <c r="E493" i="7" a="1"/>
  <c r="E493" i="7" s="1"/>
  <c r="D493" i="7" a="1"/>
  <c r="D493" i="7" s="1"/>
  <c r="E492" i="7" a="1"/>
  <c r="E492" i="7" s="1"/>
  <c r="D492" i="7" a="1"/>
  <c r="D492" i="7" s="1"/>
  <c r="E491" i="7" a="1"/>
  <c r="E491" i="7" s="1"/>
  <c r="D491" i="7" a="1"/>
  <c r="D491" i="7" s="1"/>
  <c r="E490" i="7" a="1"/>
  <c r="E490" i="7" s="1"/>
  <c r="D490" i="7" a="1"/>
  <c r="D490" i="7" s="1"/>
  <c r="E489" i="7" a="1"/>
  <c r="E489" i="7" s="1"/>
  <c r="D489" i="7" a="1"/>
  <c r="D489" i="7" s="1"/>
  <c r="E488" i="7" a="1"/>
  <c r="E488" i="7" s="1"/>
  <c r="D488" i="7" a="1"/>
  <c r="D488" i="7" s="1"/>
  <c r="E487" i="7" a="1"/>
  <c r="E487" i="7" s="1"/>
  <c r="D487" i="7" a="1"/>
  <c r="D487" i="7" s="1"/>
  <c r="E486" i="7" a="1"/>
  <c r="E486" i="7" s="1"/>
  <c r="D486" i="7" a="1"/>
  <c r="D486" i="7" s="1"/>
  <c r="E485" i="7" a="1"/>
  <c r="E485" i="7" s="1"/>
  <c r="D485" i="7" a="1"/>
  <c r="D485" i="7" s="1"/>
  <c r="E484" i="7" a="1"/>
  <c r="E484" i="7" s="1"/>
  <c r="D484" i="7" a="1"/>
  <c r="D484" i="7" s="1"/>
  <c r="E483" i="7" a="1"/>
  <c r="E483" i="7" s="1"/>
  <c r="D483" i="7" a="1"/>
  <c r="D483" i="7" s="1"/>
  <c r="E482" i="7" a="1"/>
  <c r="E482" i="7" s="1"/>
  <c r="D482" i="7" a="1"/>
  <c r="D482" i="7" s="1"/>
  <c r="E481" i="7" a="1"/>
  <c r="E481" i="7" s="1"/>
  <c r="D481" i="7" a="1"/>
  <c r="D481" i="7" s="1"/>
  <c r="E480" i="7" a="1"/>
  <c r="E480" i="7" s="1"/>
  <c r="D480" i="7" a="1"/>
  <c r="D480" i="7" s="1"/>
  <c r="E479" i="7" a="1"/>
  <c r="E479" i="7" s="1"/>
  <c r="D479" i="7" a="1"/>
  <c r="D479" i="7" s="1"/>
  <c r="E478" i="7" a="1"/>
  <c r="E478" i="7" s="1"/>
  <c r="D478" i="7" a="1"/>
  <c r="D478" i="7" s="1"/>
  <c r="E477" i="7" a="1"/>
  <c r="E477" i="7" s="1"/>
  <c r="D477" i="7" a="1"/>
  <c r="D477" i="7" s="1"/>
  <c r="E476" i="7" a="1"/>
  <c r="E476" i="7" s="1"/>
  <c r="D476" i="7" a="1"/>
  <c r="D476" i="7" s="1"/>
  <c r="E475" i="7" a="1"/>
  <c r="E475" i="7" s="1"/>
  <c r="D475" i="7" a="1"/>
  <c r="D475" i="7" s="1"/>
  <c r="E474" i="7" a="1"/>
  <c r="E474" i="7" s="1"/>
  <c r="D474" i="7" a="1"/>
  <c r="D474" i="7" s="1"/>
  <c r="E473" i="7" a="1"/>
  <c r="E473" i="7" s="1"/>
  <c r="D473" i="7" a="1"/>
  <c r="D473" i="7" s="1"/>
  <c r="E472" i="7" a="1"/>
  <c r="E472" i="7" s="1"/>
  <c r="D472" i="7" a="1"/>
  <c r="D472" i="7" s="1"/>
  <c r="E471" i="7" a="1"/>
  <c r="E471" i="7" s="1"/>
  <c r="D471" i="7" a="1"/>
  <c r="D471" i="7" s="1"/>
  <c r="E470" i="7" a="1"/>
  <c r="E470" i="7" s="1"/>
  <c r="D470" i="7" a="1"/>
  <c r="D470" i="7" s="1"/>
  <c r="E469" i="7" a="1"/>
  <c r="E469" i="7" s="1"/>
  <c r="D469" i="7" a="1"/>
  <c r="D469" i="7" s="1"/>
  <c r="E468" i="7" a="1"/>
  <c r="E468" i="7" s="1"/>
  <c r="D468" i="7" a="1"/>
  <c r="D468" i="7" s="1"/>
  <c r="E467" i="7" a="1"/>
  <c r="E467" i="7" s="1"/>
  <c r="D467" i="7" a="1"/>
  <c r="D467" i="7" s="1"/>
  <c r="E466" i="7" a="1"/>
  <c r="E466" i="7" s="1"/>
  <c r="D466" i="7" a="1"/>
  <c r="D466" i="7" s="1"/>
  <c r="E465" i="7" a="1"/>
  <c r="E465" i="7" s="1"/>
  <c r="D465" i="7" a="1"/>
  <c r="D465" i="7" s="1"/>
  <c r="E464" i="7" a="1"/>
  <c r="E464" i="7" s="1"/>
  <c r="D464" i="7" a="1"/>
  <c r="D464" i="7" s="1"/>
  <c r="E463" i="7" a="1"/>
  <c r="E463" i="7" s="1"/>
  <c r="D463" i="7" a="1"/>
  <c r="D463" i="7" s="1"/>
  <c r="E462" i="7" a="1"/>
  <c r="E462" i="7" s="1"/>
  <c r="D462" i="7" a="1"/>
  <c r="D462" i="7" s="1"/>
  <c r="E461" i="7" a="1"/>
  <c r="E461" i="7" s="1"/>
  <c r="D461" i="7" a="1"/>
  <c r="D461" i="7" s="1"/>
  <c r="E460" i="7" a="1"/>
  <c r="E460" i="7" s="1"/>
  <c r="D460" i="7" a="1"/>
  <c r="D460" i="7" s="1"/>
  <c r="E459" i="7" a="1"/>
  <c r="E459" i="7" s="1"/>
  <c r="D459" i="7" a="1"/>
  <c r="D459" i="7" s="1"/>
  <c r="E458" i="7" a="1"/>
  <c r="E458" i="7" s="1"/>
  <c r="D458" i="7" a="1"/>
  <c r="D458" i="7" s="1"/>
  <c r="E457" i="7" a="1"/>
  <c r="E457" i="7" s="1"/>
  <c r="D457" i="7" a="1"/>
  <c r="D457" i="7" s="1"/>
  <c r="E456" i="7" a="1"/>
  <c r="E456" i="7" s="1"/>
  <c r="D456" i="7" a="1"/>
  <c r="D456" i="7" s="1"/>
  <c r="E455" i="7" a="1"/>
  <c r="E455" i="7" s="1"/>
  <c r="D455" i="7" a="1"/>
  <c r="D455" i="7" s="1"/>
  <c r="E454" i="7" a="1"/>
  <c r="E454" i="7" s="1"/>
  <c r="D454" i="7" a="1"/>
  <c r="D454" i="7" s="1"/>
  <c r="E453" i="7" a="1"/>
  <c r="E453" i="7" s="1"/>
  <c r="D453" i="7" a="1"/>
  <c r="D453" i="7" s="1"/>
  <c r="E452" i="7" a="1"/>
  <c r="E452" i="7" s="1"/>
  <c r="D452" i="7" a="1"/>
  <c r="D452" i="7" s="1"/>
  <c r="E451" i="7" a="1"/>
  <c r="E451" i="7" s="1"/>
  <c r="D451" i="7" a="1"/>
  <c r="D451" i="7" s="1"/>
  <c r="E450" i="7" a="1"/>
  <c r="E450" i="7" s="1"/>
  <c r="D450" i="7" a="1"/>
  <c r="D450" i="7" s="1"/>
  <c r="E449" i="7" a="1"/>
  <c r="E449" i="7" s="1"/>
  <c r="D449" i="7" a="1"/>
  <c r="D449" i="7" s="1"/>
  <c r="E448" i="7" a="1"/>
  <c r="E448" i="7" s="1"/>
  <c r="D448" i="7" a="1"/>
  <c r="D448" i="7" s="1"/>
  <c r="E447" i="7" a="1"/>
  <c r="E447" i="7" s="1"/>
  <c r="D447" i="7" a="1"/>
  <c r="D447" i="7" s="1"/>
  <c r="E446" i="7" a="1"/>
  <c r="E446" i="7" s="1"/>
  <c r="D446" i="7" a="1"/>
  <c r="D446" i="7" s="1"/>
  <c r="E445" i="7" a="1"/>
  <c r="E445" i="7" s="1"/>
  <c r="D445" i="7" a="1"/>
  <c r="D445" i="7" s="1"/>
  <c r="E444" i="7" a="1"/>
  <c r="E444" i="7" s="1"/>
  <c r="D444" i="7" a="1"/>
  <c r="D444" i="7" s="1"/>
  <c r="E443" i="7" a="1"/>
  <c r="E443" i="7" s="1"/>
  <c r="D443" i="7" a="1"/>
  <c r="D443" i="7" s="1"/>
  <c r="E442" i="7" a="1"/>
  <c r="E442" i="7" s="1"/>
  <c r="D442" i="7" a="1"/>
  <c r="D442" i="7" s="1"/>
  <c r="E441" i="7" a="1"/>
  <c r="E441" i="7" s="1"/>
  <c r="D441" i="7" a="1"/>
  <c r="D441" i="7" s="1"/>
  <c r="E440" i="7" a="1"/>
  <c r="E440" i="7" s="1"/>
  <c r="D440" i="7" a="1"/>
  <c r="D440" i="7" s="1"/>
  <c r="E439" i="7" a="1"/>
  <c r="E439" i="7" s="1"/>
  <c r="D439" i="7" a="1"/>
  <c r="D439" i="7" s="1"/>
  <c r="E438" i="7" a="1"/>
  <c r="E438" i="7" s="1"/>
  <c r="D438" i="7" a="1"/>
  <c r="D438" i="7" s="1"/>
  <c r="E437" i="7" a="1"/>
  <c r="E437" i="7" s="1"/>
  <c r="D437" i="7" a="1"/>
  <c r="D437" i="7" s="1"/>
  <c r="E436" i="7" a="1"/>
  <c r="E436" i="7" s="1"/>
  <c r="D436" i="7" a="1"/>
  <c r="D436" i="7" s="1"/>
  <c r="E435" i="7" a="1"/>
  <c r="E435" i="7" s="1"/>
  <c r="D435" i="7" a="1"/>
  <c r="D435" i="7" s="1"/>
  <c r="E434" i="7" a="1"/>
  <c r="E434" i="7" s="1"/>
  <c r="D434" i="7" a="1"/>
  <c r="D434" i="7" s="1"/>
  <c r="E433" i="7" a="1"/>
  <c r="E433" i="7" s="1"/>
  <c r="D433" i="7" a="1"/>
  <c r="D433" i="7" s="1"/>
  <c r="E432" i="7" a="1"/>
  <c r="E432" i="7" s="1"/>
  <c r="D432" i="7" a="1"/>
  <c r="D432" i="7" s="1"/>
  <c r="E431" i="7" a="1"/>
  <c r="E431" i="7" s="1"/>
  <c r="D431" i="7" a="1"/>
  <c r="D431" i="7" s="1"/>
  <c r="E430" i="7" a="1"/>
  <c r="E430" i="7" s="1"/>
  <c r="D430" i="7" a="1"/>
  <c r="D430" i="7" s="1"/>
  <c r="E429" i="7" a="1"/>
  <c r="E429" i="7" s="1"/>
  <c r="D429" i="7" a="1"/>
  <c r="D429" i="7" s="1"/>
  <c r="E428" i="7" a="1"/>
  <c r="E428" i="7" s="1"/>
  <c r="D428" i="7" a="1"/>
  <c r="D428" i="7" s="1"/>
  <c r="E427" i="7" a="1"/>
  <c r="E427" i="7" s="1"/>
  <c r="D427" i="7" a="1"/>
  <c r="D427" i="7" s="1"/>
  <c r="E426" i="7" a="1"/>
  <c r="E426" i="7" s="1"/>
  <c r="D426" i="7" a="1"/>
  <c r="D426" i="7" s="1"/>
  <c r="E425" i="7" a="1"/>
  <c r="E425" i="7" s="1"/>
  <c r="D425" i="7" a="1"/>
  <c r="D425" i="7" s="1"/>
  <c r="E424" i="7" a="1"/>
  <c r="E424" i="7" s="1"/>
  <c r="D424" i="7" a="1"/>
  <c r="D424" i="7" s="1"/>
  <c r="E423" i="7" a="1"/>
  <c r="E423" i="7" s="1"/>
  <c r="D423" i="7" a="1"/>
  <c r="D423" i="7" s="1"/>
  <c r="E422" i="7" a="1"/>
  <c r="E422" i="7" s="1"/>
  <c r="D422" i="7" a="1"/>
  <c r="D422" i="7" s="1"/>
  <c r="E421" i="7" a="1"/>
  <c r="E421" i="7" s="1"/>
  <c r="D421" i="7" a="1"/>
  <c r="D421" i="7" s="1"/>
  <c r="E420" i="7" a="1"/>
  <c r="E420" i="7" s="1"/>
  <c r="D420" i="7" a="1"/>
  <c r="D420" i="7" s="1"/>
  <c r="E419" i="7" a="1"/>
  <c r="E419" i="7" s="1"/>
  <c r="D419" i="7" a="1"/>
  <c r="D419" i="7" s="1"/>
  <c r="E418" i="7" a="1"/>
  <c r="E418" i="7" s="1"/>
  <c r="D418" i="7" a="1"/>
  <c r="D418" i="7" s="1"/>
  <c r="E417" i="7" a="1"/>
  <c r="E417" i="7" s="1"/>
  <c r="D417" i="7" a="1"/>
  <c r="D417" i="7" s="1"/>
  <c r="E416" i="7" a="1"/>
  <c r="E416" i="7" s="1"/>
  <c r="D416" i="7" a="1"/>
  <c r="D416" i="7" s="1"/>
  <c r="E415" i="7" a="1"/>
  <c r="E415" i="7" s="1"/>
  <c r="D415" i="7" a="1"/>
  <c r="D415" i="7" s="1"/>
  <c r="E414" i="7" a="1"/>
  <c r="E414" i="7" s="1"/>
  <c r="D414" i="7" a="1"/>
  <c r="D414" i="7" s="1"/>
  <c r="E413" i="7" a="1"/>
  <c r="E413" i="7" s="1"/>
  <c r="D413" i="7" a="1"/>
  <c r="D413" i="7" s="1"/>
  <c r="E412" i="7" a="1"/>
  <c r="E412" i="7" s="1"/>
  <c r="D412" i="7" a="1"/>
  <c r="D412" i="7" s="1"/>
  <c r="E411" i="7" a="1"/>
  <c r="E411" i="7" s="1"/>
  <c r="D411" i="7" a="1"/>
  <c r="D411" i="7" s="1"/>
  <c r="E410" i="7" a="1"/>
  <c r="E410" i="7" s="1"/>
  <c r="D410" i="7" a="1"/>
  <c r="D410" i="7" s="1"/>
  <c r="E409" i="7" a="1"/>
  <c r="E409" i="7" s="1"/>
  <c r="D409" i="7" a="1"/>
  <c r="D409" i="7" s="1"/>
  <c r="E408" i="7" a="1"/>
  <c r="E408" i="7" s="1"/>
  <c r="D408" i="7" a="1"/>
  <c r="D408" i="7" s="1"/>
  <c r="E407" i="7" a="1"/>
  <c r="E407" i="7" s="1"/>
  <c r="D407" i="7" a="1"/>
  <c r="D407" i="7" s="1"/>
  <c r="E406" i="7" a="1"/>
  <c r="E406" i="7" s="1"/>
  <c r="D406" i="7" a="1"/>
  <c r="D406" i="7" s="1"/>
  <c r="E405" i="7" a="1"/>
  <c r="E405" i="7" s="1"/>
  <c r="D405" i="7" a="1"/>
  <c r="D405" i="7" s="1"/>
  <c r="E404" i="7" a="1"/>
  <c r="E404" i="7" s="1"/>
  <c r="D404" i="7" a="1"/>
  <c r="D404" i="7" s="1"/>
  <c r="E403" i="7" a="1"/>
  <c r="E403" i="7" s="1"/>
  <c r="D403" i="7" a="1"/>
  <c r="D403" i="7" s="1"/>
  <c r="E402" i="7" a="1"/>
  <c r="E402" i="7" s="1"/>
  <c r="D402" i="7" a="1"/>
  <c r="D402" i="7" s="1"/>
  <c r="E401" i="7" a="1"/>
  <c r="E401" i="7" s="1"/>
  <c r="D401" i="7" a="1"/>
  <c r="D401" i="7" s="1"/>
  <c r="E400" i="7" a="1"/>
  <c r="E400" i="7" s="1"/>
  <c r="D400" i="7" a="1"/>
  <c r="D400" i="7" s="1"/>
  <c r="E399" i="7" a="1"/>
  <c r="E399" i="7" s="1"/>
  <c r="D399" i="7" a="1"/>
  <c r="D399" i="7" s="1"/>
  <c r="E398" i="7" a="1"/>
  <c r="E398" i="7" s="1"/>
  <c r="D398" i="7" a="1"/>
  <c r="D398" i="7" s="1"/>
  <c r="E397" i="7" a="1"/>
  <c r="E397" i="7" s="1"/>
  <c r="D397" i="7" a="1"/>
  <c r="D397" i="7" s="1"/>
  <c r="E396" i="7" a="1"/>
  <c r="E396" i="7" s="1"/>
  <c r="D396" i="7" a="1"/>
  <c r="D396" i="7" s="1"/>
  <c r="E395" i="7" a="1"/>
  <c r="E395" i="7" s="1"/>
  <c r="D395" i="7" a="1"/>
  <c r="D395" i="7" s="1"/>
  <c r="E394" i="7" a="1"/>
  <c r="E394" i="7" s="1"/>
  <c r="D394" i="7" a="1"/>
  <c r="D394" i="7" s="1"/>
  <c r="E393" i="7" a="1"/>
  <c r="E393" i="7" s="1"/>
  <c r="D393" i="7" a="1"/>
  <c r="D393" i="7" s="1"/>
  <c r="E392" i="7" a="1"/>
  <c r="E392" i="7" s="1"/>
  <c r="D392" i="7" a="1"/>
  <c r="D392" i="7" s="1"/>
  <c r="E391" i="7" a="1"/>
  <c r="E391" i="7" s="1"/>
  <c r="D391" i="7" a="1"/>
  <c r="D391" i="7" s="1"/>
  <c r="E390" i="7" a="1"/>
  <c r="E390" i="7" s="1"/>
  <c r="D390" i="7" a="1"/>
  <c r="D390" i="7" s="1"/>
  <c r="E389" i="7" a="1"/>
  <c r="E389" i="7" s="1"/>
  <c r="D389" i="7" a="1"/>
  <c r="D389" i="7" s="1"/>
  <c r="E388" i="7" a="1"/>
  <c r="E388" i="7" s="1"/>
  <c r="D388" i="7" a="1"/>
  <c r="D388" i="7" s="1"/>
  <c r="E387" i="7" a="1"/>
  <c r="E387" i="7" s="1"/>
  <c r="D387" i="7" a="1"/>
  <c r="D387" i="7" s="1"/>
  <c r="E386" i="7" a="1"/>
  <c r="E386" i="7" s="1"/>
  <c r="D386" i="7" a="1"/>
  <c r="D386" i="7" s="1"/>
  <c r="E385" i="7" a="1"/>
  <c r="E385" i="7" s="1"/>
  <c r="D385" i="7" a="1"/>
  <c r="D385" i="7" s="1"/>
  <c r="E384" i="7" a="1"/>
  <c r="E384" i="7" s="1"/>
  <c r="D384" i="7" a="1"/>
  <c r="D384" i="7" s="1"/>
  <c r="E383" i="7" a="1"/>
  <c r="E383" i="7" s="1"/>
  <c r="D383" i="7" a="1"/>
  <c r="D383" i="7" s="1"/>
  <c r="E379" i="7" a="1"/>
  <c r="E379" i="7" s="1"/>
  <c r="D379" i="7" a="1"/>
  <c r="D379" i="7" s="1"/>
  <c r="E378" i="7" a="1"/>
  <c r="E378" i="7" s="1"/>
  <c r="D378" i="7" a="1"/>
  <c r="D378" i="7" s="1"/>
  <c r="E377" i="7" a="1"/>
  <c r="E377" i="7" s="1"/>
  <c r="D377" i="7" a="1"/>
  <c r="D377" i="7" s="1"/>
  <c r="E376" i="7" a="1"/>
  <c r="E376" i="7" s="1"/>
  <c r="D376" i="7" a="1"/>
  <c r="D376" i="7" s="1"/>
  <c r="E375" i="7" a="1"/>
  <c r="E375" i="7" s="1"/>
  <c r="D375" i="7" a="1"/>
  <c r="D375" i="7" s="1"/>
  <c r="E374" i="7" a="1"/>
  <c r="E374" i="7" s="1"/>
  <c r="D374" i="7" a="1"/>
  <c r="D374" i="7" s="1"/>
  <c r="E373" i="7" a="1"/>
  <c r="E373" i="7" s="1"/>
  <c r="D373" i="7" a="1"/>
  <c r="D373" i="7" s="1"/>
  <c r="E372" i="7" a="1"/>
  <c r="E372" i="7" s="1"/>
  <c r="D372" i="7" a="1"/>
  <c r="D372" i="7" s="1"/>
  <c r="E371" i="7" a="1"/>
  <c r="E371" i="7" s="1"/>
  <c r="D371" i="7" a="1"/>
  <c r="D371" i="7" s="1"/>
  <c r="E370" i="7" a="1"/>
  <c r="E370" i="7" s="1"/>
  <c r="D370" i="7" a="1"/>
  <c r="D370" i="7" s="1"/>
  <c r="E369" i="7" a="1"/>
  <c r="E369" i="7" s="1"/>
  <c r="D369" i="7" a="1"/>
  <c r="D369" i="7" s="1"/>
  <c r="E368" i="7" a="1"/>
  <c r="E368" i="7" s="1"/>
  <c r="D368" i="7" a="1"/>
  <c r="D368" i="7" s="1"/>
  <c r="E367" i="7" a="1"/>
  <c r="E367" i="7" s="1"/>
  <c r="D367" i="7" a="1"/>
  <c r="D367" i="7" s="1"/>
  <c r="E366" i="7" a="1"/>
  <c r="E366" i="7" s="1"/>
  <c r="D366" i="7" a="1"/>
  <c r="D366" i="7" s="1"/>
  <c r="E365" i="7" a="1"/>
  <c r="E365" i="7" s="1"/>
  <c r="D365" i="7" a="1"/>
  <c r="D365" i="7" s="1"/>
  <c r="E364" i="7" a="1"/>
  <c r="E364" i="7" s="1"/>
  <c r="D364" i="7" a="1"/>
  <c r="D364" i="7" s="1"/>
  <c r="E363" i="7" a="1"/>
  <c r="E363" i="7" s="1"/>
  <c r="D363" i="7" a="1"/>
  <c r="D363" i="7" s="1"/>
  <c r="E362" i="7" a="1"/>
  <c r="E362" i="7" s="1"/>
  <c r="D362" i="7" a="1"/>
  <c r="D362" i="7" s="1"/>
  <c r="E361" i="7" a="1"/>
  <c r="E361" i="7" s="1"/>
  <c r="D361" i="7" a="1"/>
  <c r="D361" i="7" s="1"/>
  <c r="E360" i="7" a="1"/>
  <c r="E360" i="7" s="1"/>
  <c r="D360" i="7" a="1"/>
  <c r="D360" i="7" s="1"/>
  <c r="E359" i="7" a="1"/>
  <c r="E359" i="7" s="1"/>
  <c r="D359" i="7" a="1"/>
  <c r="D359" i="7" s="1"/>
  <c r="E358" i="7" a="1"/>
  <c r="E358" i="7" s="1"/>
  <c r="D358" i="7" a="1"/>
  <c r="D358" i="7" s="1"/>
  <c r="E357" i="7" a="1"/>
  <c r="E357" i="7" s="1"/>
  <c r="D357" i="7" a="1"/>
  <c r="D357" i="7" s="1"/>
  <c r="E356" i="7" a="1"/>
  <c r="E356" i="7" s="1"/>
  <c r="D356" i="7" a="1"/>
  <c r="D356" i="7" s="1"/>
  <c r="E355" i="7" a="1"/>
  <c r="E355" i="7" s="1"/>
  <c r="D355" i="7" a="1"/>
  <c r="D355" i="7" s="1"/>
  <c r="E354" i="7" a="1"/>
  <c r="E354" i="7" s="1"/>
  <c r="D354" i="7" a="1"/>
  <c r="D354" i="7" s="1"/>
  <c r="E353" i="7" a="1"/>
  <c r="E353" i="7" s="1"/>
  <c r="D353" i="7" a="1"/>
  <c r="D353" i="7" s="1"/>
  <c r="E352" i="7" a="1"/>
  <c r="E352" i="7" s="1"/>
  <c r="D352" i="7" a="1"/>
  <c r="D352" i="7" s="1"/>
  <c r="E351" i="7" a="1"/>
  <c r="E351" i="7" s="1"/>
  <c r="D351" i="7" a="1"/>
  <c r="D351" i="7" s="1"/>
  <c r="E350" i="7" a="1"/>
  <c r="E350" i="7" s="1"/>
  <c r="D350" i="7" a="1"/>
  <c r="D350" i="7" s="1"/>
  <c r="E349" i="7" a="1"/>
  <c r="E349" i="7" s="1"/>
  <c r="D349" i="7" a="1"/>
  <c r="D349" i="7" s="1"/>
  <c r="E348" i="7" a="1"/>
  <c r="E348" i="7" s="1"/>
  <c r="D348" i="7" a="1"/>
  <c r="D348" i="7" s="1"/>
  <c r="E347" i="7" a="1"/>
  <c r="E347" i="7" s="1"/>
  <c r="D347" i="7" a="1"/>
  <c r="D347" i="7" s="1"/>
  <c r="E346" i="7" a="1"/>
  <c r="E346" i="7" s="1"/>
  <c r="D346" i="7" a="1"/>
  <c r="D346" i="7" s="1"/>
  <c r="E345" i="7" a="1"/>
  <c r="E345" i="7" s="1"/>
  <c r="D345" i="7" a="1"/>
  <c r="D345" i="7" s="1"/>
  <c r="E344" i="7" a="1"/>
  <c r="E344" i="7" s="1"/>
  <c r="D344" i="7" a="1"/>
  <c r="D344" i="7" s="1"/>
  <c r="E343" i="7" a="1"/>
  <c r="E343" i="7" s="1"/>
  <c r="D343" i="7" a="1"/>
  <c r="D343" i="7" s="1"/>
  <c r="E342" i="7" a="1"/>
  <c r="E342" i="7" s="1"/>
  <c r="D342" i="7" a="1"/>
  <c r="D342" i="7" s="1"/>
  <c r="E341" i="7" a="1"/>
  <c r="E341" i="7" s="1"/>
  <c r="D341" i="7" a="1"/>
  <c r="D341" i="7" s="1"/>
  <c r="E340" i="7" a="1"/>
  <c r="E340" i="7" s="1"/>
  <c r="D340" i="7" a="1"/>
  <c r="D340" i="7" s="1"/>
  <c r="E339" i="7" a="1"/>
  <c r="E339" i="7" s="1"/>
  <c r="D339" i="7" a="1"/>
  <c r="D339" i="7" s="1"/>
  <c r="E338" i="7" a="1"/>
  <c r="E338" i="7" s="1"/>
  <c r="D338" i="7" a="1"/>
  <c r="D338" i="7" s="1"/>
  <c r="E337" i="7" a="1"/>
  <c r="E337" i="7" s="1"/>
  <c r="D337" i="7" a="1"/>
  <c r="D337" i="7" s="1"/>
  <c r="E336" i="7" a="1"/>
  <c r="E336" i="7" s="1"/>
  <c r="D336" i="7" a="1"/>
  <c r="D336" i="7" s="1"/>
  <c r="E335" i="7" a="1"/>
  <c r="E335" i="7" s="1"/>
  <c r="D335" i="7" a="1"/>
  <c r="D335" i="7" s="1"/>
  <c r="E334" i="7" a="1"/>
  <c r="E334" i="7" s="1"/>
  <c r="D334" i="7" a="1"/>
  <c r="D334" i="7" s="1"/>
  <c r="E333" i="7" a="1"/>
  <c r="E333" i="7" s="1"/>
  <c r="D333" i="7" a="1"/>
  <c r="D333" i="7" s="1"/>
  <c r="E332" i="7" a="1"/>
  <c r="E332" i="7" s="1"/>
  <c r="D332" i="7" a="1"/>
  <c r="D332" i="7" s="1"/>
  <c r="E331" i="7" a="1"/>
  <c r="E331" i="7" s="1"/>
  <c r="D331" i="7" a="1"/>
  <c r="D331" i="7" s="1"/>
  <c r="E330" i="7" a="1"/>
  <c r="E330" i="7" s="1"/>
  <c r="D330" i="7" a="1"/>
  <c r="D330" i="7" s="1"/>
  <c r="E329" i="7" a="1"/>
  <c r="E329" i="7" s="1"/>
  <c r="D329" i="7" a="1"/>
  <c r="D329" i="7" s="1"/>
  <c r="E328" i="7" a="1"/>
  <c r="E328" i="7" s="1"/>
  <c r="D328" i="7" a="1"/>
  <c r="D328" i="7" s="1"/>
  <c r="E327" i="7" a="1"/>
  <c r="E327" i="7" s="1"/>
  <c r="D327" i="7" a="1"/>
  <c r="D327" i="7" s="1"/>
  <c r="E326" i="7" a="1"/>
  <c r="E326" i="7" s="1"/>
  <c r="D326" i="7" a="1"/>
  <c r="D326" i="7" s="1"/>
  <c r="E325" i="7" a="1"/>
  <c r="E325" i="7" s="1"/>
  <c r="D325" i="7" a="1"/>
  <c r="D325" i="7" s="1"/>
  <c r="E324" i="7" a="1"/>
  <c r="E324" i="7" s="1"/>
  <c r="D324" i="7" a="1"/>
  <c r="D324" i="7" s="1"/>
  <c r="E323" i="7" a="1"/>
  <c r="E323" i="7" s="1"/>
  <c r="D323" i="7" a="1"/>
  <c r="D323" i="7" s="1"/>
  <c r="E322" i="7" a="1"/>
  <c r="E322" i="7" s="1"/>
  <c r="D322" i="7" a="1"/>
  <c r="D322" i="7" s="1"/>
  <c r="E321" i="7" a="1"/>
  <c r="E321" i="7" s="1"/>
  <c r="D321" i="7" a="1"/>
  <c r="D321" i="7" s="1"/>
  <c r="E320" i="7" a="1"/>
  <c r="E320" i="7" s="1"/>
  <c r="D320" i="7" a="1"/>
  <c r="D320" i="7" s="1"/>
  <c r="E319" i="7" a="1"/>
  <c r="E319" i="7" s="1"/>
  <c r="D319" i="7" a="1"/>
  <c r="D319" i="7" s="1"/>
  <c r="E318" i="7" a="1"/>
  <c r="E318" i="7" s="1"/>
  <c r="D318" i="7" a="1"/>
  <c r="D318" i="7" s="1"/>
  <c r="E317" i="7" a="1"/>
  <c r="E317" i="7" s="1"/>
  <c r="D317" i="7" a="1"/>
  <c r="D317" i="7" s="1"/>
  <c r="E316" i="7" a="1"/>
  <c r="E316" i="7" s="1"/>
  <c r="D316" i="7" a="1"/>
  <c r="D316" i="7" s="1"/>
  <c r="E315" i="7" a="1"/>
  <c r="E315" i="7" s="1"/>
  <c r="D315" i="7" a="1"/>
  <c r="D315" i="7" s="1"/>
  <c r="E314" i="7" a="1"/>
  <c r="E314" i="7" s="1"/>
  <c r="D314" i="7" a="1"/>
  <c r="D314" i="7" s="1"/>
  <c r="E313" i="7" a="1"/>
  <c r="E313" i="7" s="1"/>
  <c r="D313" i="7" a="1"/>
  <c r="D313" i="7" s="1"/>
  <c r="E312" i="7" a="1"/>
  <c r="E312" i="7" s="1"/>
  <c r="D312" i="7" a="1"/>
  <c r="D312" i="7" s="1"/>
  <c r="E311" i="7" a="1"/>
  <c r="E311" i="7" s="1"/>
  <c r="D311" i="7" a="1"/>
  <c r="D311" i="7" s="1"/>
  <c r="E310" i="7" a="1"/>
  <c r="E310" i="7" s="1"/>
  <c r="D310" i="7" a="1"/>
  <c r="D310" i="7" s="1"/>
  <c r="E309" i="7" a="1"/>
  <c r="E309" i="7" s="1"/>
  <c r="D309" i="7" a="1"/>
  <c r="D309" i="7" s="1"/>
  <c r="E308" i="7" a="1"/>
  <c r="E308" i="7" s="1"/>
  <c r="D308" i="7" a="1"/>
  <c r="D308" i="7" s="1"/>
  <c r="E307" i="7" a="1"/>
  <c r="E307" i="7" s="1"/>
  <c r="D307" i="7" a="1"/>
  <c r="D307" i="7" s="1"/>
  <c r="E306" i="7" a="1"/>
  <c r="E306" i="7" s="1"/>
  <c r="D306" i="7" a="1"/>
  <c r="D306" i="7" s="1"/>
  <c r="E305" i="7" a="1"/>
  <c r="E305" i="7" s="1"/>
  <c r="D305" i="7" a="1"/>
  <c r="D305" i="7" s="1"/>
  <c r="E304" i="7" a="1"/>
  <c r="E304" i="7" s="1"/>
  <c r="D304" i="7" a="1"/>
  <c r="D304" i="7" s="1"/>
  <c r="E303" i="7" a="1"/>
  <c r="E303" i="7" s="1"/>
  <c r="D303" i="7" a="1"/>
  <c r="D303" i="7" s="1"/>
  <c r="E302" i="7" a="1"/>
  <c r="E302" i="7" s="1"/>
  <c r="D302" i="7" a="1"/>
  <c r="D302" i="7" s="1"/>
  <c r="E301" i="7" a="1"/>
  <c r="E301" i="7" s="1"/>
  <c r="D301" i="7" a="1"/>
  <c r="D301" i="7" s="1"/>
  <c r="E300" i="7" a="1"/>
  <c r="E300" i="7" s="1"/>
  <c r="D300" i="7" a="1"/>
  <c r="D300" i="7" s="1"/>
  <c r="E299" i="7" a="1"/>
  <c r="E299" i="7" s="1"/>
  <c r="D299" i="7" a="1"/>
  <c r="D299" i="7" s="1"/>
  <c r="E298" i="7" a="1"/>
  <c r="E298" i="7" s="1"/>
  <c r="D298" i="7" a="1"/>
  <c r="D298" i="7" s="1"/>
  <c r="E297" i="7" a="1"/>
  <c r="E297" i="7" s="1"/>
  <c r="D297" i="7" a="1"/>
  <c r="D297" i="7" s="1"/>
  <c r="E296" i="7" a="1"/>
  <c r="E296" i="7" s="1"/>
  <c r="D296" i="7" a="1"/>
  <c r="D296" i="7" s="1"/>
  <c r="E295" i="7" a="1"/>
  <c r="E295" i="7" s="1"/>
  <c r="D295" i="7" a="1"/>
  <c r="D295" i="7" s="1"/>
  <c r="E294" i="7" a="1"/>
  <c r="E294" i="7" s="1"/>
  <c r="D294" i="7" a="1"/>
  <c r="D294" i="7" s="1"/>
  <c r="E293" i="7" a="1"/>
  <c r="E293" i="7" s="1"/>
  <c r="D293" i="7" a="1"/>
  <c r="D293" i="7" s="1"/>
  <c r="E292" i="7" a="1"/>
  <c r="E292" i="7" s="1"/>
  <c r="D292" i="7" a="1"/>
  <c r="D292" i="7" s="1"/>
  <c r="E291" i="7" a="1"/>
  <c r="E291" i="7" s="1"/>
  <c r="D291" i="7" a="1"/>
  <c r="D291" i="7" s="1"/>
  <c r="E290" i="7" a="1"/>
  <c r="E290" i="7" s="1"/>
  <c r="D290" i="7" a="1"/>
  <c r="D290" i="7" s="1"/>
  <c r="E289" i="7" a="1"/>
  <c r="E289" i="7" s="1"/>
  <c r="D289" i="7" a="1"/>
  <c r="D289" i="7" s="1"/>
  <c r="E288" i="7" a="1"/>
  <c r="E288" i="7" s="1"/>
  <c r="D288" i="7" a="1"/>
  <c r="D288" i="7" s="1"/>
  <c r="E287" i="7" a="1"/>
  <c r="E287" i="7" s="1"/>
  <c r="D287" i="7" a="1"/>
  <c r="D287" i="7" s="1"/>
  <c r="E286" i="7" a="1"/>
  <c r="E286" i="7" s="1"/>
  <c r="D286" i="7" a="1"/>
  <c r="D286" i="7" s="1"/>
  <c r="E285" i="7" a="1"/>
  <c r="E285" i="7" s="1"/>
  <c r="D285" i="7" a="1"/>
  <c r="D285" i="7" s="1"/>
  <c r="E284" i="7" a="1"/>
  <c r="E284" i="7" s="1"/>
  <c r="D284" i="7" a="1"/>
  <c r="D284" i="7" s="1"/>
  <c r="E283" i="7" a="1"/>
  <c r="E283" i="7" s="1"/>
  <c r="D283" i="7" a="1"/>
  <c r="D283" i="7" s="1"/>
  <c r="E282" i="7" a="1"/>
  <c r="E282" i="7" s="1"/>
  <c r="D282" i="7" a="1"/>
  <c r="D282" i="7" s="1"/>
  <c r="E281" i="7" a="1"/>
  <c r="E281" i="7" s="1"/>
  <c r="D281" i="7" a="1"/>
  <c r="D281" i="7" s="1"/>
  <c r="E280" i="7" a="1"/>
  <c r="E280" i="7" s="1"/>
  <c r="D280" i="7" a="1"/>
  <c r="D280" i="7" s="1"/>
  <c r="E279" i="7" a="1"/>
  <c r="E279" i="7" s="1"/>
  <c r="D279" i="7" a="1"/>
  <c r="D279" i="7" s="1"/>
  <c r="E278" i="7" a="1"/>
  <c r="E278" i="7" s="1"/>
  <c r="D278" i="7" a="1"/>
  <c r="D278" i="7" s="1"/>
  <c r="E277" i="7" a="1"/>
  <c r="E277" i="7" s="1"/>
  <c r="D277" i="7" a="1"/>
  <c r="D277" i="7" s="1"/>
  <c r="E276" i="7" a="1"/>
  <c r="E276" i="7" s="1"/>
  <c r="D276" i="7" a="1"/>
  <c r="D276" i="7" s="1"/>
  <c r="E275" i="7" a="1"/>
  <c r="E275" i="7" s="1"/>
  <c r="D275" i="7" a="1"/>
  <c r="D275" i="7" s="1"/>
  <c r="E274" i="7" a="1"/>
  <c r="E274" i="7" s="1"/>
  <c r="D274" i="7" a="1"/>
  <c r="D274" i="7" s="1"/>
  <c r="E273" i="7" a="1"/>
  <c r="E273" i="7" s="1"/>
  <c r="D273" i="7" a="1"/>
  <c r="D273" i="7" s="1"/>
  <c r="E272" i="7" a="1"/>
  <c r="E272" i="7" s="1"/>
  <c r="D272" i="7" a="1"/>
  <c r="D272" i="7" s="1"/>
  <c r="E271" i="7" a="1"/>
  <c r="E271" i="7" s="1"/>
  <c r="D271" i="7" a="1"/>
  <c r="D271" i="7" s="1"/>
  <c r="E270" i="7" a="1"/>
  <c r="E270" i="7" s="1"/>
  <c r="D270" i="7" a="1"/>
  <c r="D270" i="7" s="1"/>
  <c r="E269" i="7" a="1"/>
  <c r="E269" i="7" s="1"/>
  <c r="D269" i="7" a="1"/>
  <c r="D269" i="7" s="1"/>
  <c r="E268" i="7" a="1"/>
  <c r="E268" i="7" s="1"/>
  <c r="D268" i="7" a="1"/>
  <c r="D268" i="7" s="1"/>
  <c r="E267" i="7" a="1"/>
  <c r="E267" i="7" s="1"/>
  <c r="D267" i="7" a="1"/>
  <c r="D267" i="7" s="1"/>
  <c r="E266" i="7" a="1"/>
  <c r="E266" i="7" s="1"/>
  <c r="D266" i="7" a="1"/>
  <c r="D266" i="7" s="1"/>
  <c r="E265" i="7" a="1"/>
  <c r="E265" i="7" s="1"/>
  <c r="D265" i="7" a="1"/>
  <c r="D265" i="7" s="1"/>
  <c r="E264" i="7" a="1"/>
  <c r="E264" i="7" s="1"/>
  <c r="D264" i="7" a="1"/>
  <c r="D264" i="7" s="1"/>
  <c r="E263" i="7" a="1"/>
  <c r="E263" i="7" s="1"/>
  <c r="D263" i="7" a="1"/>
  <c r="D263" i="7" s="1"/>
  <c r="E262" i="7" a="1"/>
  <c r="E262" i="7" s="1"/>
  <c r="D262" i="7" a="1"/>
  <c r="D262" i="7" s="1"/>
  <c r="E261" i="7" a="1"/>
  <c r="E261" i="7" s="1"/>
  <c r="D261" i="7" a="1"/>
  <c r="D261" i="7" s="1"/>
  <c r="E260" i="7" a="1"/>
  <c r="E260" i="7" s="1"/>
  <c r="D260" i="7" a="1"/>
  <c r="D260" i="7" s="1"/>
  <c r="E259" i="7" a="1"/>
  <c r="E259" i="7" s="1"/>
  <c r="D259" i="7" a="1"/>
  <c r="D259" i="7" s="1"/>
  <c r="E258" i="7" a="1"/>
  <c r="E258" i="7" s="1"/>
  <c r="D258" i="7" a="1"/>
  <c r="D258" i="7" s="1"/>
  <c r="E257" i="7" a="1"/>
  <c r="E257" i="7" s="1"/>
  <c r="D257" i="7" a="1"/>
  <c r="D257" i="7" s="1"/>
  <c r="E256" i="7" a="1"/>
  <c r="E256" i="7" s="1"/>
  <c r="D256" i="7" a="1"/>
  <c r="D256" i="7" s="1"/>
  <c r="E255" i="7" a="1"/>
  <c r="E255" i="7" s="1"/>
  <c r="D255" i="7" a="1"/>
  <c r="D255" i="7" s="1"/>
  <c r="E254" i="7" a="1"/>
  <c r="E254" i="7" s="1"/>
  <c r="D254" i="7" a="1"/>
  <c r="D254" i="7" s="1"/>
  <c r="E253" i="7" a="1"/>
  <c r="E253" i="7" s="1"/>
  <c r="D253" i="7" a="1"/>
  <c r="D253" i="7" s="1"/>
  <c r="E252" i="7" a="1"/>
  <c r="E252" i="7" s="1"/>
  <c r="D252" i="7" a="1"/>
  <c r="D252" i="7" s="1"/>
  <c r="E251" i="7" a="1"/>
  <c r="E251" i="7" s="1"/>
  <c r="D251" i="7" a="1"/>
  <c r="D251" i="7" s="1"/>
  <c r="E250" i="7" a="1"/>
  <c r="E250" i="7" s="1"/>
  <c r="D250" i="7" a="1"/>
  <c r="D250" i="7" s="1"/>
  <c r="E249" i="7" a="1"/>
  <c r="E249" i="7" s="1"/>
  <c r="D249" i="7" a="1"/>
  <c r="D249" i="7" s="1"/>
  <c r="E248" i="7" a="1"/>
  <c r="E248" i="7" s="1"/>
  <c r="D248" i="7" a="1"/>
  <c r="D248" i="7" s="1"/>
  <c r="E247" i="7" a="1"/>
  <c r="E247" i="7" s="1"/>
  <c r="D247" i="7" a="1"/>
  <c r="D247" i="7" s="1"/>
  <c r="E246" i="7" a="1"/>
  <c r="E246" i="7" s="1"/>
  <c r="D246" i="7" a="1"/>
  <c r="D246" i="7" s="1"/>
  <c r="E242" i="7" a="1"/>
  <c r="E242" i="7" s="1"/>
  <c r="D242" i="7" a="1"/>
  <c r="D242" i="7" s="1"/>
  <c r="E241" i="7" a="1"/>
  <c r="E241" i="7" s="1"/>
  <c r="D241" i="7" a="1"/>
  <c r="D241" i="7" s="1"/>
  <c r="E240" i="7" a="1"/>
  <c r="E240" i="7" s="1"/>
  <c r="D240" i="7" a="1"/>
  <c r="D240" i="7" s="1"/>
  <c r="E239" i="7" a="1"/>
  <c r="E239" i="7" s="1"/>
  <c r="D239" i="7" a="1"/>
  <c r="D239" i="7" s="1"/>
  <c r="E238" i="7" a="1"/>
  <c r="E238" i="7" s="1"/>
  <c r="D238" i="7" a="1"/>
  <c r="D238" i="7" s="1"/>
  <c r="E237" i="7" a="1"/>
  <c r="E237" i="7" s="1"/>
  <c r="D237" i="7" a="1"/>
  <c r="D237" i="7" s="1"/>
  <c r="E236" i="7" a="1"/>
  <c r="E236" i="7" s="1"/>
  <c r="D236" i="7" a="1"/>
  <c r="D236" i="7" s="1"/>
  <c r="E235" i="7" a="1"/>
  <c r="E235" i="7" s="1"/>
  <c r="D235" i="7" a="1"/>
  <c r="D235" i="7" s="1"/>
  <c r="E234" i="7" a="1"/>
  <c r="E234" i="7" s="1"/>
  <c r="D234" i="7" a="1"/>
  <c r="D234" i="7" s="1"/>
  <c r="E233" i="7" a="1"/>
  <c r="E233" i="7" s="1"/>
  <c r="D233" i="7" a="1"/>
  <c r="D233" i="7" s="1"/>
  <c r="E232" i="7" a="1"/>
  <c r="E232" i="7" s="1"/>
  <c r="D232" i="7" a="1"/>
  <c r="D232" i="7" s="1"/>
  <c r="E231" i="7" a="1"/>
  <c r="E231" i="7" s="1"/>
  <c r="D231" i="7" a="1"/>
  <c r="D231" i="7" s="1"/>
  <c r="E230" i="7" a="1"/>
  <c r="E230" i="7" s="1"/>
  <c r="D230" i="7" a="1"/>
  <c r="D230" i="7" s="1"/>
  <c r="E229" i="7" a="1"/>
  <c r="E229" i="7" s="1"/>
  <c r="D229" i="7" a="1"/>
  <c r="D229" i="7" s="1"/>
  <c r="E228" i="7" a="1"/>
  <c r="E228" i="7" s="1"/>
  <c r="D228" i="7" a="1"/>
  <c r="D228" i="7" s="1"/>
  <c r="E227" i="7" a="1"/>
  <c r="E227" i="7" s="1"/>
  <c r="D227" i="7" a="1"/>
  <c r="D227" i="7" s="1"/>
  <c r="E226" i="7" a="1"/>
  <c r="E226" i="7" s="1"/>
  <c r="D226" i="7" a="1"/>
  <c r="D226" i="7" s="1"/>
  <c r="E225" i="7" a="1"/>
  <c r="E225" i="7" s="1"/>
  <c r="D225" i="7" a="1"/>
  <c r="D225" i="7" s="1"/>
  <c r="E224" i="7" a="1"/>
  <c r="E224" i="7" s="1"/>
  <c r="D224" i="7" a="1"/>
  <c r="D224" i="7" s="1"/>
  <c r="E223" i="7" a="1"/>
  <c r="E223" i="7" s="1"/>
  <c r="D223" i="7" a="1"/>
  <c r="D223" i="7" s="1"/>
  <c r="E222" i="7" a="1"/>
  <c r="E222" i="7" s="1"/>
  <c r="D222" i="7" a="1"/>
  <c r="D222" i="7" s="1"/>
  <c r="E218" i="7" a="1"/>
  <c r="E218" i="7" s="1"/>
  <c r="D218" i="7" a="1"/>
  <c r="D218" i="7" s="1"/>
  <c r="E217" i="7" a="1"/>
  <c r="E217" i="7" s="1"/>
  <c r="D217" i="7" a="1"/>
  <c r="D217" i="7" s="1"/>
  <c r="E216" i="7" a="1"/>
  <c r="E216" i="7" s="1"/>
  <c r="D216" i="7" a="1"/>
  <c r="D216" i="7" s="1"/>
  <c r="E215" i="7" a="1"/>
  <c r="E215" i="7" s="1"/>
  <c r="D215" i="7" a="1"/>
  <c r="D215" i="7" s="1"/>
  <c r="E214" i="7" a="1"/>
  <c r="E214" i="7" s="1"/>
  <c r="D214" i="7" a="1"/>
  <c r="D214" i="7" s="1"/>
  <c r="E213" i="7" a="1"/>
  <c r="E213" i="7" s="1"/>
  <c r="D213" i="7" a="1"/>
  <c r="D213" i="7" s="1"/>
  <c r="E212" i="7" a="1"/>
  <c r="E212" i="7" s="1"/>
  <c r="D212" i="7" a="1"/>
  <c r="D212" i="7" s="1"/>
  <c r="E211" i="7" a="1"/>
  <c r="E211" i="7" s="1"/>
  <c r="D211" i="7" a="1"/>
  <c r="D211" i="7" s="1"/>
  <c r="E210" i="7" a="1"/>
  <c r="E210" i="7" s="1"/>
  <c r="D210" i="7" a="1"/>
  <c r="D210" i="7" s="1"/>
  <c r="E209" i="7" a="1"/>
  <c r="E209" i="7" s="1"/>
  <c r="D209" i="7" a="1"/>
  <c r="D209" i="7" s="1"/>
  <c r="E208" i="7" a="1"/>
  <c r="E208" i="7" s="1"/>
  <c r="D208" i="7" a="1"/>
  <c r="D208" i="7" s="1"/>
  <c r="E207" i="7" a="1"/>
  <c r="E207" i="7" s="1"/>
  <c r="D207" i="7" a="1"/>
  <c r="D207" i="7" s="1"/>
  <c r="E206" i="7" a="1"/>
  <c r="E206" i="7" s="1"/>
  <c r="D206" i="7" a="1"/>
  <c r="D206" i="7" s="1"/>
  <c r="E205" i="7" a="1"/>
  <c r="E205" i="7" s="1"/>
  <c r="D205" i="7" a="1"/>
  <c r="D205" i="7" s="1"/>
  <c r="E204" i="7" a="1"/>
  <c r="E204" i="7" s="1"/>
  <c r="D204" i="7" a="1"/>
  <c r="D204" i="7" s="1"/>
  <c r="E203" i="7" a="1"/>
  <c r="E203" i="7" s="1"/>
  <c r="D203" i="7" a="1"/>
  <c r="D203" i="7" s="1"/>
  <c r="E202" i="7" a="1"/>
  <c r="E202" i="7" s="1"/>
  <c r="D202" i="7" a="1"/>
  <c r="D202" i="7" s="1"/>
  <c r="E201" i="7" a="1"/>
  <c r="E201" i="7" s="1"/>
  <c r="D201" i="7" a="1"/>
  <c r="D201" i="7" s="1"/>
  <c r="E200" i="7" a="1"/>
  <c r="E200" i="7" s="1"/>
  <c r="D200" i="7" a="1"/>
  <c r="D200" i="7" s="1"/>
  <c r="E199" i="7" a="1"/>
  <c r="E199" i="7" s="1"/>
  <c r="D199" i="7" a="1"/>
  <c r="D199" i="7" s="1"/>
  <c r="E198" i="7" a="1"/>
  <c r="E198" i="7" s="1"/>
  <c r="D198" i="7" a="1"/>
  <c r="D198" i="7" s="1"/>
  <c r="E197" i="7" a="1"/>
  <c r="E197" i="7" s="1"/>
  <c r="D197" i="7" a="1"/>
  <c r="D197" i="7" s="1"/>
  <c r="E196" i="7" a="1"/>
  <c r="E196" i="7" s="1"/>
  <c r="D196" i="7" a="1"/>
  <c r="D196" i="7" s="1"/>
  <c r="E195" i="7" a="1"/>
  <c r="E195" i="7" s="1"/>
  <c r="D195" i="7" a="1"/>
  <c r="D195" i="7" s="1"/>
  <c r="E194" i="7" a="1"/>
  <c r="E194" i="7" s="1"/>
  <c r="D194" i="7" a="1"/>
  <c r="D194" i="7" s="1"/>
  <c r="E193" i="7" a="1"/>
  <c r="E193" i="7" s="1"/>
  <c r="D193" i="7" a="1"/>
  <c r="D193" i="7" s="1"/>
  <c r="E192" i="7" a="1"/>
  <c r="E192" i="7" s="1"/>
  <c r="D192" i="7" a="1"/>
  <c r="D192" i="7" s="1"/>
  <c r="E191" i="7" a="1"/>
  <c r="E191" i="7" s="1"/>
  <c r="D191" i="7" a="1"/>
  <c r="D191" i="7" s="1"/>
  <c r="E190" i="7" a="1"/>
  <c r="E190" i="7" s="1"/>
  <c r="D190" i="7" a="1"/>
  <c r="D190" i="7" s="1"/>
  <c r="E189" i="7" a="1"/>
  <c r="E189" i="7" s="1"/>
  <c r="D189" i="7" a="1"/>
  <c r="D189" i="7" s="1"/>
  <c r="E188" i="7" a="1"/>
  <c r="E188" i="7" s="1"/>
  <c r="D188" i="7" a="1"/>
  <c r="D188" i="7" s="1"/>
  <c r="E187" i="7" a="1"/>
  <c r="E187" i="7" s="1"/>
  <c r="D187" i="7" a="1"/>
  <c r="D187" i="7" s="1"/>
  <c r="E186" i="7" a="1"/>
  <c r="E186" i="7" s="1"/>
  <c r="D186" i="7" a="1"/>
  <c r="D186" i="7" s="1"/>
  <c r="E185" i="7" a="1"/>
  <c r="E185" i="7" s="1"/>
  <c r="D185" i="7" a="1"/>
  <c r="D185" i="7" s="1"/>
  <c r="E184" i="7" a="1"/>
  <c r="E184" i="7" s="1"/>
  <c r="D184" i="7" a="1"/>
  <c r="D184" i="7" s="1"/>
  <c r="E183" i="7" a="1"/>
  <c r="E183" i="7" s="1"/>
  <c r="D183" i="7" a="1"/>
  <c r="D183" i="7" s="1"/>
  <c r="E182" i="7" a="1"/>
  <c r="E182" i="7" s="1"/>
  <c r="D182" i="7" a="1"/>
  <c r="D182" i="7" s="1"/>
  <c r="E181" i="7" a="1"/>
  <c r="E181" i="7" s="1"/>
  <c r="D181" i="7" a="1"/>
  <c r="D181" i="7" s="1"/>
  <c r="E180" i="7" a="1"/>
  <c r="E180" i="7" s="1"/>
  <c r="D180" i="7" a="1"/>
  <c r="D180" i="7" s="1"/>
  <c r="E179" i="7" a="1"/>
  <c r="E179" i="7" s="1"/>
  <c r="D179" i="7" a="1"/>
  <c r="D179" i="7" s="1"/>
  <c r="E178" i="7" a="1"/>
  <c r="E178" i="7" s="1"/>
  <c r="D178" i="7" a="1"/>
  <c r="D178" i="7" s="1"/>
  <c r="E177" i="7" a="1"/>
  <c r="E177" i="7" s="1"/>
  <c r="D177" i="7" a="1"/>
  <c r="D177" i="7" s="1"/>
  <c r="E176" i="7" a="1"/>
  <c r="E176" i="7" s="1"/>
  <c r="D176" i="7" a="1"/>
  <c r="D176" i="7" s="1"/>
  <c r="E175" i="7" a="1"/>
  <c r="E175" i="7" s="1"/>
  <c r="D175" i="7" a="1"/>
  <c r="D175" i="7" s="1"/>
  <c r="E174" i="7" a="1"/>
  <c r="E174" i="7" s="1"/>
  <c r="D174" i="7" a="1"/>
  <c r="D174" i="7" s="1"/>
  <c r="E173" i="7" a="1"/>
  <c r="E173" i="7" s="1"/>
  <c r="D173" i="7" a="1"/>
  <c r="D173" i="7" s="1"/>
  <c r="E172" i="7" a="1"/>
  <c r="E172" i="7" s="1"/>
  <c r="D172" i="7" a="1"/>
  <c r="D172" i="7" s="1"/>
  <c r="E171" i="7" a="1"/>
  <c r="E171" i="7" s="1"/>
  <c r="D171" i="7" a="1"/>
  <c r="D171" i="7" s="1"/>
  <c r="E170" i="7" a="1"/>
  <c r="E170" i="7" s="1"/>
  <c r="D170" i="7" a="1"/>
  <c r="D170" i="7" s="1"/>
  <c r="E169" i="7" a="1"/>
  <c r="E169" i="7" s="1"/>
  <c r="D169" i="7" a="1"/>
  <c r="D169" i="7" s="1"/>
  <c r="E168" i="7" a="1"/>
  <c r="E168" i="7" s="1"/>
  <c r="D168" i="7" a="1"/>
  <c r="D168" i="7" s="1"/>
  <c r="E167" i="7" a="1"/>
  <c r="E167" i="7" s="1"/>
  <c r="D167" i="7" a="1"/>
  <c r="D167" i="7" s="1"/>
  <c r="E166" i="7" a="1"/>
  <c r="E166" i="7" s="1"/>
  <c r="D166" i="7" a="1"/>
  <c r="D166" i="7" s="1"/>
  <c r="E165" i="7" a="1"/>
  <c r="E165" i="7" s="1"/>
  <c r="D165" i="7" a="1"/>
  <c r="D165" i="7" s="1"/>
  <c r="E164" i="7" a="1"/>
  <c r="E164" i="7" s="1"/>
  <c r="D164" i="7" a="1"/>
  <c r="D164" i="7" s="1"/>
  <c r="E163" i="7" a="1"/>
  <c r="E163" i="7" s="1"/>
  <c r="D163" i="7" a="1"/>
  <c r="D163" i="7" s="1"/>
  <c r="E162" i="7" a="1"/>
  <c r="E162" i="7" s="1"/>
  <c r="D162" i="7" a="1"/>
  <c r="D162" i="7" s="1"/>
  <c r="E161" i="7" a="1"/>
  <c r="E161" i="7" s="1"/>
  <c r="D161" i="7" a="1"/>
  <c r="D161" i="7" s="1"/>
  <c r="E160" i="7" a="1"/>
  <c r="E160" i="7" s="1"/>
  <c r="D160" i="7" a="1"/>
  <c r="D160" i="7" s="1"/>
  <c r="E159" i="7" a="1"/>
  <c r="E159" i="7" s="1"/>
  <c r="D159" i="7" a="1"/>
  <c r="D159" i="7" s="1"/>
  <c r="E158" i="7" a="1"/>
  <c r="E158" i="7" s="1"/>
  <c r="D158" i="7" a="1"/>
  <c r="D158" i="7" s="1"/>
  <c r="E157" i="7" a="1"/>
  <c r="E157" i="7" s="1"/>
  <c r="D157" i="7" a="1"/>
  <c r="D157" i="7" s="1"/>
  <c r="E156" i="7" a="1"/>
  <c r="E156" i="7" s="1"/>
  <c r="D156" i="7" a="1"/>
  <c r="D156" i="7" s="1"/>
  <c r="E155" i="7" a="1"/>
  <c r="E155" i="7" s="1"/>
  <c r="D155" i="7" a="1"/>
  <c r="D155" i="7" s="1"/>
  <c r="E154" i="7" a="1"/>
  <c r="E154" i="7" s="1"/>
  <c r="D154" i="7" a="1"/>
  <c r="D154" i="7" s="1"/>
  <c r="E153" i="7" a="1"/>
  <c r="E153" i="7" s="1"/>
  <c r="D153" i="7" a="1"/>
  <c r="D153" i="7" s="1"/>
  <c r="E152" i="7" a="1"/>
  <c r="E152" i="7" s="1"/>
  <c r="D152" i="7" a="1"/>
  <c r="D152" i="7" s="1"/>
  <c r="E151" i="7" a="1"/>
  <c r="E151" i="7" s="1"/>
  <c r="D151" i="7" a="1"/>
  <c r="D151" i="7" s="1"/>
  <c r="E150" i="7" a="1"/>
  <c r="E150" i="7" s="1"/>
  <c r="D150" i="7" a="1"/>
  <c r="D150" i="7" s="1"/>
  <c r="E149" i="7" a="1"/>
  <c r="E149" i="7" s="1"/>
  <c r="D149" i="7" a="1"/>
  <c r="D149" i="7" s="1"/>
  <c r="E148" i="7" a="1"/>
  <c r="E148" i="7" s="1"/>
  <c r="D148" i="7" a="1"/>
  <c r="D148" i="7" s="1"/>
  <c r="E147" i="7" a="1"/>
  <c r="E147" i="7" s="1"/>
  <c r="D147" i="7" a="1"/>
  <c r="D147" i="7" s="1"/>
  <c r="E146" i="7" a="1"/>
  <c r="E146" i="7" s="1"/>
  <c r="D146" i="7" a="1"/>
  <c r="D146" i="7" s="1"/>
  <c r="E145" i="7" a="1"/>
  <c r="E145" i="7" s="1"/>
  <c r="D145" i="7" a="1"/>
  <c r="D145" i="7" s="1"/>
  <c r="E144" i="7" a="1"/>
  <c r="E144" i="7" s="1"/>
  <c r="D144" i="7" a="1"/>
  <c r="D144" i="7" s="1"/>
  <c r="E143" i="7" a="1"/>
  <c r="E143" i="7" s="1"/>
  <c r="D143" i="7" a="1"/>
  <c r="D143" i="7" s="1"/>
  <c r="E142" i="7" a="1"/>
  <c r="E142" i="7" s="1"/>
  <c r="D142" i="7" a="1"/>
  <c r="D142" i="7" s="1"/>
  <c r="E141" i="7" a="1"/>
  <c r="E141" i="7" s="1"/>
  <c r="D141" i="7" a="1"/>
  <c r="D141" i="7" s="1"/>
  <c r="E140" i="7" a="1"/>
  <c r="E140" i="7" s="1"/>
  <c r="D140" i="7" a="1"/>
  <c r="D140" i="7" s="1"/>
  <c r="E139" i="7" a="1"/>
  <c r="E139" i="7" s="1"/>
  <c r="D139" i="7" a="1"/>
  <c r="D139" i="7" s="1"/>
  <c r="E138" i="7" a="1"/>
  <c r="E138" i="7" s="1"/>
  <c r="D138" i="7" a="1"/>
  <c r="D138" i="7" s="1"/>
  <c r="E137" i="7" a="1"/>
  <c r="E137" i="7" s="1"/>
  <c r="D137" i="7" a="1"/>
  <c r="D137" i="7" s="1"/>
  <c r="E136" i="7" a="1"/>
  <c r="E136" i="7" s="1"/>
  <c r="D136" i="7" a="1"/>
  <c r="D136" i="7" s="1"/>
  <c r="E135" i="7" a="1"/>
  <c r="E135" i="7" s="1"/>
  <c r="D135" i="7" a="1"/>
  <c r="D135" i="7" s="1"/>
  <c r="E134" i="7" a="1"/>
  <c r="E134" i="7" s="1"/>
  <c r="D134" i="7" a="1"/>
  <c r="D134" i="7" s="1"/>
  <c r="E133" i="7" a="1"/>
  <c r="E133" i="7" s="1"/>
  <c r="D133" i="7" a="1"/>
  <c r="D133" i="7" s="1"/>
  <c r="E132" i="7" a="1"/>
  <c r="E132" i="7" s="1"/>
  <c r="D132" i="7" a="1"/>
  <c r="D132" i="7" s="1"/>
  <c r="E131" i="7" a="1"/>
  <c r="E131" i="7" s="1"/>
  <c r="D131" i="7" a="1"/>
  <c r="D131" i="7" s="1"/>
  <c r="E127" i="7" a="1"/>
  <c r="E127" i="7" s="1"/>
  <c r="D127" i="7" a="1"/>
  <c r="D127" i="7" s="1"/>
  <c r="E126" i="7" a="1"/>
  <c r="E126" i="7" s="1"/>
  <c r="D126" i="7" a="1"/>
  <c r="D126" i="7" s="1"/>
  <c r="E125" i="7" a="1"/>
  <c r="E125" i="7" s="1"/>
  <c r="D125" i="7" a="1"/>
  <c r="D125" i="7" s="1"/>
  <c r="E124" i="7" a="1"/>
  <c r="E124" i="7" s="1"/>
  <c r="D124" i="7" a="1"/>
  <c r="D124" i="7" s="1"/>
  <c r="E123" i="7" a="1"/>
  <c r="E123" i="7" s="1"/>
  <c r="D123" i="7" a="1"/>
  <c r="D123" i="7" s="1"/>
  <c r="E122" i="7" a="1"/>
  <c r="E122" i="7" s="1"/>
  <c r="D122" i="7" a="1"/>
  <c r="D122" i="7" s="1"/>
  <c r="E121" i="7" a="1"/>
  <c r="E121" i="7" s="1"/>
  <c r="D121" i="7" a="1"/>
  <c r="D121" i="7" s="1"/>
  <c r="E120" i="7" a="1"/>
  <c r="E120" i="7" s="1"/>
  <c r="D120" i="7" a="1"/>
  <c r="D120" i="7" s="1"/>
  <c r="E119" i="7" a="1"/>
  <c r="E119" i="7" s="1"/>
  <c r="D119" i="7" a="1"/>
  <c r="D119" i="7" s="1"/>
  <c r="E118" i="7" a="1"/>
  <c r="E118" i="7" s="1"/>
  <c r="D118" i="7" a="1"/>
  <c r="D118" i="7" s="1"/>
  <c r="E117" i="7" a="1"/>
  <c r="E117" i="7" s="1"/>
  <c r="D117" i="7" a="1"/>
  <c r="D117" i="7" s="1"/>
  <c r="E116" i="7" a="1"/>
  <c r="E116" i="7" s="1"/>
  <c r="D116" i="7" a="1"/>
  <c r="D116" i="7" s="1"/>
  <c r="E115" i="7" a="1"/>
  <c r="E115" i="7" s="1"/>
  <c r="D115" i="7" a="1"/>
  <c r="D115" i="7" s="1"/>
  <c r="E114" i="7" a="1"/>
  <c r="E114" i="7" s="1"/>
  <c r="D114" i="7" a="1"/>
  <c r="D114" i="7" s="1"/>
  <c r="E113" i="7" a="1"/>
  <c r="E113" i="7" s="1"/>
  <c r="D113" i="7" a="1"/>
  <c r="D113" i="7" s="1"/>
  <c r="E112" i="7" a="1"/>
  <c r="E112" i="7" s="1"/>
  <c r="D112" i="7" a="1"/>
  <c r="D112" i="7" s="1"/>
  <c r="E111" i="7" a="1"/>
  <c r="E111" i="7" s="1"/>
  <c r="D111" i="7" a="1"/>
  <c r="D111" i="7" s="1"/>
  <c r="E110" i="7" a="1"/>
  <c r="E110" i="7" s="1"/>
  <c r="D110" i="7" a="1"/>
  <c r="D110" i="7" s="1"/>
  <c r="E109" i="7" a="1"/>
  <c r="E109" i="7" s="1"/>
  <c r="D109" i="7" a="1"/>
  <c r="D109" i="7" s="1"/>
  <c r="E108" i="7" a="1"/>
  <c r="E108" i="7" s="1"/>
  <c r="D108" i="7" a="1"/>
  <c r="D108" i="7" s="1"/>
  <c r="E107" i="7" a="1"/>
  <c r="E107" i="7" s="1"/>
  <c r="D107" i="7" a="1"/>
  <c r="D107" i="7" s="1"/>
  <c r="E106" i="7" a="1"/>
  <c r="E106" i="7" s="1"/>
  <c r="D106" i="7" a="1"/>
  <c r="D106" i="7" s="1"/>
  <c r="E105" i="7" a="1"/>
  <c r="E105" i="7" s="1"/>
  <c r="D105" i="7" a="1"/>
  <c r="D105" i="7" s="1"/>
  <c r="E104" i="7" a="1"/>
  <c r="E104" i="7" s="1"/>
  <c r="D104" i="7" a="1"/>
  <c r="D104" i="7" s="1"/>
  <c r="E103" i="7" a="1"/>
  <c r="E103" i="7" s="1"/>
  <c r="D103" i="7" a="1"/>
  <c r="D103" i="7" s="1"/>
  <c r="E102" i="7" a="1"/>
  <c r="E102" i="7" s="1"/>
  <c r="D102" i="7" a="1"/>
  <c r="D102" i="7" s="1"/>
  <c r="E101" i="7" a="1"/>
  <c r="E101" i="7" s="1"/>
  <c r="D101" i="7" a="1"/>
  <c r="D101" i="7" s="1"/>
  <c r="E100" i="7" a="1"/>
  <c r="E100" i="7" s="1"/>
  <c r="D100" i="7" a="1"/>
  <c r="D100" i="7" s="1"/>
  <c r="E99" i="7" a="1"/>
  <c r="E99" i="7" s="1"/>
  <c r="D99" i="7" a="1"/>
  <c r="D99" i="7" s="1"/>
  <c r="E98" i="7" a="1"/>
  <c r="E98" i="7" s="1"/>
  <c r="D98" i="7" a="1"/>
  <c r="D98" i="7" s="1"/>
  <c r="E97" i="7" a="1"/>
  <c r="E97" i="7" s="1"/>
  <c r="D97" i="7" a="1"/>
  <c r="D97" i="7" s="1"/>
  <c r="E96" i="7" a="1"/>
  <c r="E96" i="7" s="1"/>
  <c r="D96" i="7" a="1"/>
  <c r="D96" i="7" s="1"/>
  <c r="E95" i="7" a="1"/>
  <c r="E95" i="7" s="1"/>
  <c r="D95" i="7" a="1"/>
  <c r="D95" i="7" s="1"/>
  <c r="E94" i="7" a="1"/>
  <c r="E94" i="7" s="1"/>
  <c r="D94" i="7" a="1"/>
  <c r="D94" i="7" s="1"/>
  <c r="E93" i="7" a="1"/>
  <c r="E93" i="7" s="1"/>
  <c r="D93" i="7" a="1"/>
  <c r="D93" i="7" s="1"/>
  <c r="E92" i="7" a="1"/>
  <c r="E92" i="7" s="1"/>
  <c r="D92" i="7" a="1"/>
  <c r="D92" i="7" s="1"/>
  <c r="E91" i="7" a="1"/>
  <c r="E91" i="7" s="1"/>
  <c r="D91" i="7" a="1"/>
  <c r="D91" i="7" s="1"/>
  <c r="E90" i="7" a="1"/>
  <c r="E90" i="7" s="1"/>
  <c r="D90" i="7" a="1"/>
  <c r="D90" i="7" s="1"/>
  <c r="E89" i="7" a="1"/>
  <c r="E89" i="7" s="1"/>
  <c r="D89" i="7" a="1"/>
  <c r="D89" i="7" s="1"/>
  <c r="E88" i="7" a="1"/>
  <c r="E88" i="7" s="1"/>
  <c r="D88" i="7" a="1"/>
  <c r="D88" i="7" s="1"/>
  <c r="E87" i="7" a="1"/>
  <c r="E87" i="7" s="1"/>
  <c r="D87" i="7" a="1"/>
  <c r="D87" i="7" s="1"/>
  <c r="E86" i="7" a="1"/>
  <c r="E86" i="7" s="1"/>
  <c r="D86" i="7" a="1"/>
  <c r="D86" i="7" s="1"/>
  <c r="E82" i="7" a="1"/>
  <c r="E82" i="7" s="1"/>
  <c r="D82" i="7" a="1"/>
  <c r="D82" i="7" s="1"/>
  <c r="E81" i="7" a="1"/>
  <c r="E81" i="7" s="1"/>
  <c r="D81" i="7" a="1"/>
  <c r="D81" i="7" s="1"/>
  <c r="E80" i="7" a="1"/>
  <c r="E80" i="7" s="1"/>
  <c r="D80" i="7" a="1"/>
  <c r="D80" i="7" s="1"/>
  <c r="E79" i="7" a="1"/>
  <c r="E79" i="7" s="1"/>
  <c r="D79" i="7" a="1"/>
  <c r="D79" i="7" s="1"/>
  <c r="E78" i="7" a="1"/>
  <c r="E78" i="7" s="1"/>
  <c r="D78" i="7" a="1"/>
  <c r="D78" i="7" s="1"/>
  <c r="E77" i="7" a="1"/>
  <c r="E77" i="7" s="1"/>
  <c r="D77" i="7" a="1"/>
  <c r="D77" i="7" s="1"/>
  <c r="E76" i="7" a="1"/>
  <c r="E76" i="7" s="1"/>
  <c r="D76" i="7" a="1"/>
  <c r="D76" i="7" s="1"/>
  <c r="E75" i="7" a="1"/>
  <c r="E75" i="7" s="1"/>
  <c r="D75" i="7" a="1"/>
  <c r="D75" i="7" s="1"/>
  <c r="E74" i="7" a="1"/>
  <c r="E74" i="7" s="1"/>
  <c r="D74" i="7" a="1"/>
  <c r="D74" i="7" s="1"/>
  <c r="E73" i="7" a="1"/>
  <c r="E73" i="7" s="1"/>
  <c r="D73" i="7" a="1"/>
  <c r="D73" i="7" s="1"/>
  <c r="E72" i="7" a="1"/>
  <c r="E72" i="7" s="1"/>
  <c r="D72" i="7" a="1"/>
  <c r="D72" i="7" s="1"/>
  <c r="E71" i="7" a="1"/>
  <c r="E71" i="7" s="1"/>
  <c r="D71" i="7" a="1"/>
  <c r="D71" i="7" s="1"/>
  <c r="E70" i="7" a="1"/>
  <c r="E70" i="7" s="1"/>
  <c r="D70" i="7" a="1"/>
  <c r="D70" i="7" s="1"/>
  <c r="E69" i="7" a="1"/>
  <c r="E69" i="7" s="1"/>
  <c r="D69" i="7" a="1"/>
  <c r="D69" i="7" s="1"/>
  <c r="E68" i="7" a="1"/>
  <c r="E68" i="7" s="1"/>
  <c r="D68" i="7" a="1"/>
  <c r="D68" i="7" s="1"/>
  <c r="E67" i="7" a="1"/>
  <c r="E67" i="7" s="1"/>
  <c r="D67" i="7" a="1"/>
  <c r="D67" i="7" s="1"/>
  <c r="E66" i="7" a="1"/>
  <c r="E66" i="7" s="1"/>
  <c r="D66" i="7" a="1"/>
  <c r="D66" i="7" s="1"/>
  <c r="E65" i="7" a="1"/>
  <c r="E65" i="7" s="1"/>
  <c r="D65" i="7" a="1"/>
  <c r="D65" i="7" s="1"/>
  <c r="E64" i="7" a="1"/>
  <c r="E64" i="7" s="1"/>
  <c r="D64" i="7" a="1"/>
  <c r="D64" i="7" s="1"/>
  <c r="E63" i="7" a="1"/>
  <c r="E63" i="7" s="1"/>
  <c r="D63" i="7" a="1"/>
  <c r="D63" i="7" s="1"/>
  <c r="E62" i="7" a="1"/>
  <c r="E62" i="7" s="1"/>
  <c r="D62" i="7" a="1"/>
  <c r="D62" i="7" s="1"/>
  <c r="E61" i="7" a="1"/>
  <c r="E61" i="7" s="1"/>
  <c r="D61" i="7" a="1"/>
  <c r="D61" i="7" s="1"/>
  <c r="E60" i="7" a="1"/>
  <c r="E60" i="7" s="1"/>
  <c r="D60" i="7" a="1"/>
  <c r="D60" i="7" s="1"/>
  <c r="E59" i="7" a="1"/>
  <c r="E59" i="7" s="1"/>
  <c r="D59" i="7" a="1"/>
  <c r="D59" i="7" s="1"/>
  <c r="E58" i="7" a="1"/>
  <c r="E58" i="7" s="1"/>
  <c r="D58" i="7" a="1"/>
  <c r="D58" i="7" s="1"/>
  <c r="E57" i="7" a="1"/>
  <c r="E57" i="7" s="1"/>
  <c r="D57" i="7" a="1"/>
  <c r="D57" i="7" s="1"/>
  <c r="E56" i="7" a="1"/>
  <c r="E56" i="7" s="1"/>
  <c r="D56" i="7" a="1"/>
  <c r="D56" i="7" s="1"/>
  <c r="E55" i="7" a="1"/>
  <c r="E55" i="7" s="1"/>
  <c r="D55" i="7" a="1"/>
  <c r="D55" i="7" s="1"/>
  <c r="E54" i="7" a="1"/>
  <c r="E54" i="7" s="1"/>
  <c r="D54" i="7" a="1"/>
  <c r="D54" i="7" s="1"/>
  <c r="E53" i="7" a="1"/>
  <c r="E53" i="7" s="1"/>
  <c r="D53" i="7" a="1"/>
  <c r="D53" i="7" s="1"/>
  <c r="E52" i="7" a="1"/>
  <c r="E52" i="7" s="1"/>
  <c r="D52" i="7" a="1"/>
  <c r="D52" i="7" s="1"/>
  <c r="E51" i="7" a="1"/>
  <c r="E51" i="7" s="1"/>
  <c r="D51" i="7" a="1"/>
  <c r="D51" i="7" s="1"/>
  <c r="E50" i="7" a="1"/>
  <c r="E50" i="7" s="1"/>
  <c r="D50" i="7" a="1"/>
  <c r="D50" i="7" s="1"/>
  <c r="E49" i="7" a="1"/>
  <c r="E49" i="7" s="1"/>
  <c r="D49" i="7" a="1"/>
  <c r="D49" i="7" s="1"/>
  <c r="E48" i="7" a="1"/>
  <c r="E48" i="7" s="1"/>
  <c r="D48" i="7" a="1"/>
  <c r="D48" i="7" s="1"/>
  <c r="E47" i="7" a="1"/>
  <c r="E47" i="7" s="1"/>
  <c r="D47" i="7" a="1"/>
  <c r="D47" i="7" s="1"/>
  <c r="E46" i="7" a="1"/>
  <c r="E46" i="7" s="1"/>
  <c r="D46" i="7" a="1"/>
  <c r="D46" i="7" s="1"/>
  <c r="E45" i="7" a="1"/>
  <c r="E45" i="7" s="1"/>
  <c r="D45" i="7" a="1"/>
  <c r="D45" i="7" s="1"/>
  <c r="E44" i="7" a="1"/>
  <c r="E44" i="7" s="1"/>
  <c r="D44" i="7" a="1"/>
  <c r="D44" i="7" s="1"/>
  <c r="E43" i="7" a="1"/>
  <c r="E43" i="7" s="1"/>
  <c r="D43" i="7" a="1"/>
  <c r="D43" i="7" s="1"/>
  <c r="E42" i="7" a="1"/>
  <c r="E42" i="7" s="1"/>
  <c r="D42" i="7" a="1"/>
  <c r="D42" i="7" s="1"/>
  <c r="E41" i="7" a="1"/>
  <c r="E41" i="7" s="1"/>
  <c r="D41" i="7" a="1"/>
  <c r="D41" i="7" s="1"/>
  <c r="E40" i="7" a="1"/>
  <c r="E40" i="7" s="1"/>
  <c r="D40" i="7" a="1"/>
  <c r="D40" i="7" s="1"/>
  <c r="E39" i="7" a="1"/>
  <c r="E39" i="7" s="1"/>
  <c r="D39" i="7" a="1"/>
  <c r="D39" i="7" s="1"/>
  <c r="E38" i="7" a="1"/>
  <c r="E38" i="7" s="1"/>
  <c r="D38" i="7" a="1"/>
  <c r="D38" i="7" s="1"/>
  <c r="E37" i="7" a="1"/>
  <c r="E37" i="7" s="1"/>
  <c r="D37" i="7" a="1"/>
  <c r="D37" i="7" s="1"/>
  <c r="E36" i="7" a="1"/>
  <c r="E36" i="7" s="1"/>
  <c r="D36" i="7" a="1"/>
  <c r="D36" i="7" s="1"/>
  <c r="E35" i="7" a="1"/>
  <c r="E35" i="7" s="1"/>
  <c r="D35" i="7" a="1"/>
  <c r="D35" i="7" s="1"/>
  <c r="E34" i="7" a="1"/>
  <c r="E34" i="7" s="1"/>
  <c r="D34" i="7" a="1"/>
  <c r="D34" i="7" s="1"/>
  <c r="E33" i="7" a="1"/>
  <c r="E33" i="7" s="1"/>
  <c r="D33" i="7" a="1"/>
  <c r="D33" i="7" s="1"/>
  <c r="E32" i="7" a="1"/>
  <c r="E32" i="7" s="1"/>
  <c r="D32" i="7" a="1"/>
  <c r="D32" i="7" s="1"/>
  <c r="E31" i="7" a="1"/>
  <c r="E31" i="7" s="1"/>
  <c r="D31" i="7" a="1"/>
  <c r="D31" i="7" s="1"/>
  <c r="E30" i="7" a="1"/>
  <c r="E30" i="7" s="1"/>
  <c r="D30" i="7" a="1"/>
  <c r="D30" i="7" s="1"/>
  <c r="E29" i="7" a="1"/>
  <c r="E29" i="7" s="1"/>
  <c r="D29" i="7" a="1"/>
  <c r="D29" i="7" s="1"/>
  <c r="E28" i="7" a="1"/>
  <c r="E28" i="7" s="1"/>
  <c r="D28" i="7" a="1"/>
  <c r="D28" i="7" s="1"/>
  <c r="E27" i="7" a="1"/>
  <c r="E27" i="7" s="1"/>
  <c r="D27" i="7" a="1"/>
  <c r="D27" i="7" s="1"/>
  <c r="E26" i="7" a="1"/>
  <c r="E26" i="7" s="1"/>
  <c r="D26" i="7" a="1"/>
  <c r="D26" i="7" s="1"/>
  <c r="E25" i="7" a="1"/>
  <c r="E25" i="7" s="1"/>
  <c r="D25" i="7" a="1"/>
  <c r="D25" i="7" s="1"/>
  <c r="E24" i="7" a="1"/>
  <c r="E24" i="7" s="1"/>
  <c r="D24" i="7" a="1"/>
  <c r="D24" i="7" s="1"/>
  <c r="E23" i="7" a="1"/>
  <c r="E23" i="7" s="1"/>
  <c r="D23" i="7" a="1"/>
  <c r="D23" i="7" s="1"/>
  <c r="E22" i="7" a="1"/>
  <c r="E22" i="7" s="1"/>
  <c r="D22" i="7" a="1"/>
  <c r="D22" i="7" s="1"/>
  <c r="E21" i="7" a="1"/>
  <c r="E21" i="7" s="1"/>
  <c r="D21" i="7" a="1"/>
  <c r="D21" i="7" s="1"/>
  <c r="E20" i="7" a="1"/>
  <c r="E20" i="7" s="1"/>
  <c r="D20" i="7" a="1"/>
  <c r="D20" i="7" s="1"/>
  <c r="E19" i="7" a="1"/>
  <c r="E19" i="7" s="1"/>
  <c r="D19" i="7" a="1"/>
  <c r="D19" i="7" s="1"/>
  <c r="E18" i="7" a="1"/>
  <c r="E18" i="7" s="1"/>
  <c r="D18" i="7" a="1"/>
  <c r="D18" i="7" s="1"/>
  <c r="E17" i="7" a="1"/>
  <c r="E17" i="7" s="1"/>
  <c r="D17" i="7" a="1"/>
  <c r="D17" i="7" s="1"/>
  <c r="E16" i="7" a="1"/>
  <c r="E16" i="7" s="1"/>
  <c r="D16" i="7" a="1"/>
  <c r="D16" i="7" s="1"/>
  <c r="E15" i="7" a="1"/>
  <c r="E15" i="7" s="1"/>
  <c r="D15" i="7" a="1"/>
  <c r="D15" i="7" s="1"/>
  <c r="E14" i="7" a="1"/>
  <c r="E14" i="7" s="1"/>
  <c r="D14" i="7" a="1"/>
  <c r="D14" i="7" s="1"/>
  <c r="E13" i="7" a="1"/>
  <c r="E13" i="7" s="1"/>
  <c r="D13" i="7" a="1"/>
  <c r="D13" i="7" s="1"/>
  <c r="E12" i="7" a="1"/>
  <c r="E12" i="7" s="1"/>
  <c r="D12" i="7" a="1"/>
  <c r="D12" i="7" s="1"/>
  <c r="E11" i="7" a="1"/>
  <c r="E11" i="7" s="1"/>
  <c r="D11" i="7" a="1"/>
  <c r="D11" i="7" s="1"/>
  <c r="E10" i="7" a="1"/>
  <c r="E10" i="7" s="1"/>
  <c r="D10" i="7" a="1"/>
  <c r="D10" i="7" s="1"/>
  <c r="E9" i="7" a="1"/>
  <c r="E9" i="7" s="1"/>
  <c r="D9" i="7" a="1"/>
  <c r="D9" i="7" s="1"/>
  <c r="E8" i="7" a="1"/>
  <c r="E8" i="7" s="1"/>
  <c r="D8" i="7" a="1"/>
  <c r="D8" i="7" s="1"/>
  <c r="E7" i="7" a="1"/>
  <c r="E7" i="7" s="1"/>
  <c r="D7" i="7" a="1"/>
  <c r="D7" i="7" s="1"/>
  <c r="E6" i="7" a="1"/>
  <c r="E6" i="7" s="1"/>
  <c r="D6" i="7" a="1"/>
  <c r="D6" i="7" s="1"/>
  <c r="BL805" i="7" l="1"/>
  <c r="D111" i="6" s="1"/>
  <c r="F111" i="6" s="1"/>
  <c r="BL504" i="7"/>
  <c r="D108" i="6" s="1"/>
  <c r="F108" i="6" s="1"/>
  <c r="J380" i="7"/>
  <c r="D17" i="6" s="1"/>
  <c r="F17" i="6" s="1"/>
  <c r="J243" i="7"/>
  <c r="M237" i="7" s="1"/>
  <c r="P237" i="7" a="1"/>
  <c r="P237" i="7" s="1"/>
  <c r="Q229" i="7" a="1"/>
  <c r="Q229" i="7" s="1"/>
  <c r="Q213" i="7" a="1"/>
  <c r="Q213" i="7" s="1"/>
  <c r="P209" i="7" a="1"/>
  <c r="P209" i="7" s="1"/>
  <c r="Q205" i="7" a="1"/>
  <c r="Q205" i="7" s="1"/>
  <c r="P203" i="7" a="1"/>
  <c r="P203" i="7" s="1"/>
  <c r="Q197" i="7" a="1"/>
  <c r="Q197" i="7" s="1"/>
  <c r="P194" i="7" a="1"/>
  <c r="P194" i="7" s="1"/>
  <c r="Q191" i="7" a="1"/>
  <c r="Q191" i="7" s="1"/>
  <c r="Q185" i="7" a="1"/>
  <c r="Q185" i="7" s="1"/>
  <c r="Q182" i="7" a="1"/>
  <c r="Q182" i="7" s="1"/>
  <c r="Q179" i="7" a="1"/>
  <c r="Q179" i="7" s="1"/>
  <c r="P177" i="7" a="1"/>
  <c r="P177" i="7" s="1"/>
  <c r="Q173" i="7" a="1"/>
  <c r="Q173" i="7" s="1"/>
  <c r="P171" i="7" a="1"/>
  <c r="P171" i="7" s="1"/>
  <c r="P165" i="7" a="1"/>
  <c r="P165" i="7" s="1"/>
  <c r="Q158" i="7" a="1"/>
  <c r="Q158" i="7" s="1"/>
  <c r="P155" i="7" a="1"/>
  <c r="P155" i="7" s="1"/>
  <c r="Q151" i="7" a="1"/>
  <c r="Q151" i="7" s="1"/>
  <c r="Q148" i="7" a="1"/>
  <c r="Q148" i="7" s="1"/>
  <c r="Q145" i="7" a="1"/>
  <c r="Q145" i="7" s="1"/>
  <c r="P142" i="7" a="1"/>
  <c r="P142" i="7" s="1"/>
  <c r="P139" i="7" a="1"/>
  <c r="P139" i="7" s="1"/>
  <c r="P133" i="7" a="1"/>
  <c r="P133" i="7" s="1"/>
  <c r="P124" i="7" a="1"/>
  <c r="P124" i="7" s="1"/>
  <c r="P121" i="7" a="1"/>
  <c r="P121" i="7" s="1"/>
  <c r="P118" i="7" a="1"/>
  <c r="P118" i="7" s="1"/>
  <c r="P115" i="7" a="1"/>
  <c r="P115" i="7" s="1"/>
  <c r="Q109" i="7" a="1"/>
  <c r="Q109" i="7" s="1"/>
  <c r="Q103" i="7" a="1"/>
  <c r="Q103" i="7" s="1"/>
  <c r="Q100" i="7" a="1"/>
  <c r="Q100" i="7" s="1"/>
  <c r="Q97" i="7" a="1"/>
  <c r="Q97" i="7" s="1"/>
  <c r="P92" i="7" a="1"/>
  <c r="P92" i="7" s="1"/>
  <c r="P89" i="7" a="1"/>
  <c r="P89" i="7" s="1"/>
  <c r="P86" i="7" a="1"/>
  <c r="P86" i="7" s="1"/>
  <c r="P80" i="7" a="1"/>
  <c r="P80" i="7" s="1"/>
  <c r="Q74" i="7" a="1"/>
  <c r="Q74" i="7" s="1"/>
  <c r="Q68" i="7" a="1"/>
  <c r="Q68" i="7" s="1"/>
  <c r="Q65" i="7" a="1"/>
  <c r="Q65" i="7" s="1"/>
  <c r="Q62" i="7" a="1"/>
  <c r="Q62" i="7" s="1"/>
  <c r="Q254" i="7" a="1"/>
  <c r="Q254" i="7" s="1"/>
  <c r="Q236" i="7" a="1"/>
  <c r="Q236" i="7" s="1"/>
  <c r="P222" i="7" a="1"/>
  <c r="P222" i="7" s="1"/>
  <c r="P213" i="7" a="1"/>
  <c r="P213" i="7" s="1"/>
  <c r="Q208" i="7" a="1"/>
  <c r="Q208" i="7" s="1"/>
  <c r="Q202" i="7" a="1"/>
  <c r="Q202" i="7" s="1"/>
  <c r="Q199" i="7" a="1"/>
  <c r="Q199" i="7" s="1"/>
  <c r="P197" i="7" a="1"/>
  <c r="P197" i="7" s="1"/>
  <c r="P191" i="7" a="1"/>
  <c r="P191" i="7" s="1"/>
  <c r="P188" i="7" a="1"/>
  <c r="P188" i="7" s="1"/>
  <c r="P185" i="7" a="1"/>
  <c r="P185" i="7" s="1"/>
  <c r="Q176" i="7" a="1"/>
  <c r="Q176" i="7" s="1"/>
  <c r="Q170" i="7" a="1"/>
  <c r="Q170" i="7" s="1"/>
  <c r="Q167" i="7" a="1"/>
  <c r="Q167" i="7" s="1"/>
  <c r="Q164" i="7" a="1"/>
  <c r="Q164" i="7" s="1"/>
  <c r="Q161" i="7" a="1"/>
  <c r="Q161" i="7" s="1"/>
  <c r="P158" i="7" a="1"/>
  <c r="P158" i="7" s="1"/>
  <c r="Q154" i="7" a="1"/>
  <c r="Q154" i="7" s="1"/>
  <c r="P151" i="7" a="1"/>
  <c r="P151" i="7" s="1"/>
  <c r="P148" i="7" a="1"/>
  <c r="P148" i="7" s="1"/>
  <c r="Q141" i="7" a="1"/>
  <c r="Q141" i="7" s="1"/>
  <c r="Q138" i="7" a="1"/>
  <c r="Q138" i="7" s="1"/>
  <c r="Q135" i="7" a="1"/>
  <c r="Q135" i="7" s="1"/>
  <c r="Q132" i="7" a="1"/>
  <c r="Q132" i="7" s="1"/>
  <c r="Q126" i="7" a="1"/>
  <c r="Q126" i="7" s="1"/>
  <c r="Q123" i="7" a="1"/>
  <c r="Q123" i="7" s="1"/>
  <c r="Q120" i="7" a="1"/>
  <c r="Q120" i="7" s="1"/>
  <c r="Q117" i="7" a="1"/>
  <c r="Q117" i="7" s="1"/>
  <c r="P112" i="7" a="1"/>
  <c r="P112" i="7" s="1"/>
  <c r="P109" i="7" a="1"/>
  <c r="P109" i="7" s="1"/>
  <c r="P106" i="7" a="1"/>
  <c r="P106" i="7" s="1"/>
  <c r="P100" i="7" a="1"/>
  <c r="P100" i="7" s="1"/>
  <c r="Q94" i="7" a="1"/>
  <c r="Q94" i="7" s="1"/>
  <c r="Q91" i="7" a="1"/>
  <c r="Q91" i="7" s="1"/>
  <c r="Q88" i="7" a="1"/>
  <c r="Q88" i="7" s="1"/>
  <c r="Q82" i="7" a="1"/>
  <c r="Q82" i="7" s="1"/>
  <c r="P77" i="7" a="1"/>
  <c r="P77" i="7" s="1"/>
  <c r="P74" i="7" a="1"/>
  <c r="P74" i="7" s="1"/>
  <c r="P71" i="7" a="1"/>
  <c r="P71" i="7" s="1"/>
  <c r="P65" i="7" a="1"/>
  <c r="P65" i="7" s="1"/>
  <c r="P225" i="7" a="1"/>
  <c r="P225" i="7" s="1"/>
  <c r="P215" i="7" a="1"/>
  <c r="P215" i="7" s="1"/>
  <c r="Q210" i="7" a="1"/>
  <c r="Q210" i="7" s="1"/>
  <c r="P207" i="7" a="1"/>
  <c r="P207" i="7" s="1"/>
  <c r="P204" i="7" a="1"/>
  <c r="P204" i="7" s="1"/>
  <c r="P201" i="7" a="1"/>
  <c r="P201" i="7" s="1"/>
  <c r="Q192" i="7" a="1"/>
  <c r="Q192" i="7" s="1"/>
  <c r="Q186" i="7" a="1"/>
  <c r="Q186" i="7" s="1"/>
  <c r="Q183" i="7" a="1"/>
  <c r="Q183" i="7" s="1"/>
  <c r="P181" i="7" a="1"/>
  <c r="P181" i="7" s="1"/>
  <c r="P175" i="7" a="1"/>
  <c r="P175" i="7" s="1"/>
  <c r="P172" i="7" a="1"/>
  <c r="P172" i="7" s="1"/>
  <c r="P169" i="7" a="1"/>
  <c r="P169" i="7" s="1"/>
  <c r="P163" i="7" a="1"/>
  <c r="P163" i="7" s="1"/>
  <c r="P160" i="7" a="1"/>
  <c r="P160" i="7" s="1"/>
  <c r="Q156" i="7" a="1"/>
  <c r="Q156" i="7" s="1"/>
  <c r="P153" i="7" a="1"/>
  <c r="P153" i="7" s="1"/>
  <c r="Q146" i="7" a="1"/>
  <c r="Q146" i="7" s="1"/>
  <c r="Q143" i="7" a="1"/>
  <c r="Q143" i="7" s="1"/>
  <c r="P137" i="7" a="1"/>
  <c r="P137" i="7" s="1"/>
  <c r="P134" i="7" a="1"/>
  <c r="P134" i="7" s="1"/>
  <c r="P131" i="7" a="1"/>
  <c r="P131" i="7" s="1"/>
  <c r="P125" i="7" a="1"/>
  <c r="P125" i="7" s="1"/>
  <c r="P122" i="7" a="1"/>
  <c r="P122" i="7" s="1"/>
  <c r="P116" i="7" a="1"/>
  <c r="P116" i="7" s="1"/>
  <c r="Q110" i="7" a="1"/>
  <c r="Q110" i="7" s="1"/>
  <c r="Q107" i="7" a="1"/>
  <c r="Q107" i="7" s="1"/>
  <c r="Q104" i="7" a="1"/>
  <c r="Q104" i="7" s="1"/>
  <c r="Q101" i="7" a="1"/>
  <c r="Q101" i="7" s="1"/>
  <c r="P96" i="7" a="1"/>
  <c r="P96" i="7" s="1"/>
  <c r="P93" i="7" a="1"/>
  <c r="P93" i="7" s="1"/>
  <c r="P90" i="7" a="1"/>
  <c r="P90" i="7" s="1"/>
  <c r="P81" i="7" a="1"/>
  <c r="P81" i="7" s="1"/>
  <c r="Q75" i="7" a="1"/>
  <c r="Q75" i="7" s="1"/>
  <c r="Q72" i="7" a="1"/>
  <c r="Q72" i="7" s="1"/>
  <c r="Q69" i="7" a="1"/>
  <c r="Q69" i="7" s="1"/>
  <c r="Q66" i="7" a="1"/>
  <c r="Q66" i="7" s="1"/>
  <c r="P61" i="7" a="1"/>
  <c r="P61" i="7" s="1"/>
  <c r="P58" i="7" a="1"/>
  <c r="P58" i="7" s="1"/>
  <c r="P55" i="7" a="1"/>
  <c r="P55" i="7" s="1"/>
  <c r="P49" i="7" a="1"/>
  <c r="P49" i="7" s="1"/>
  <c r="Q43" i="7" a="1"/>
  <c r="Q43" i="7" s="1"/>
  <c r="Q40" i="7" a="1"/>
  <c r="Q40" i="7" s="1"/>
  <c r="Q37" i="7" a="1"/>
  <c r="Q37" i="7" s="1"/>
  <c r="Q34" i="7" a="1"/>
  <c r="Q34" i="7" s="1"/>
  <c r="P29" i="7" a="1"/>
  <c r="P29" i="7" s="1"/>
  <c r="P26" i="7" a="1"/>
  <c r="P26" i="7" s="1"/>
  <c r="P23" i="7" a="1"/>
  <c r="P23" i="7" s="1"/>
  <c r="Q16" i="7" a="1"/>
  <c r="Q16" i="7" s="1"/>
  <c r="Q13" i="7" a="1"/>
  <c r="Q13" i="7" s="1"/>
  <c r="Q9" i="7" a="1"/>
  <c r="Q9" i="7" s="1"/>
  <c r="P239" i="7" a="1"/>
  <c r="P239" i="7" s="1"/>
  <c r="Q227" i="7" a="1"/>
  <c r="Q227" i="7" s="1"/>
  <c r="Q207" i="7" a="1"/>
  <c r="Q207" i="7" s="1"/>
  <c r="P198" i="7" a="1"/>
  <c r="P198" i="7" s="1"/>
  <c r="Q188" i="7" a="1"/>
  <c r="Q188" i="7" s="1"/>
  <c r="P179" i="7" a="1"/>
  <c r="P179" i="7" s="1"/>
  <c r="Q174" i="7" a="1"/>
  <c r="Q174" i="7" s="1"/>
  <c r="P170" i="7" a="1"/>
  <c r="P170" i="7" s="1"/>
  <c r="Q165" i="7" a="1"/>
  <c r="Q165" i="7" s="1"/>
  <c r="Q160" i="7" a="1"/>
  <c r="Q160" i="7" s="1"/>
  <c r="Q149" i="7" a="1"/>
  <c r="Q149" i="7" s="1"/>
  <c r="Q144" i="7" a="1"/>
  <c r="Q144" i="7" s="1"/>
  <c r="Q139" i="7" a="1"/>
  <c r="Q139" i="7" s="1"/>
  <c r="Q121" i="7" a="1"/>
  <c r="Q121" i="7" s="1"/>
  <c r="Q112" i="7" a="1"/>
  <c r="Q112" i="7" s="1"/>
  <c r="P108" i="7" a="1"/>
  <c r="P108" i="7" s="1"/>
  <c r="P103" i="7" a="1"/>
  <c r="P103" i="7" s="1"/>
  <c r="Q98" i="7" a="1"/>
  <c r="Q98" i="7" s="1"/>
  <c r="P94" i="7" a="1"/>
  <c r="P94" i="7" s="1"/>
  <c r="Q81" i="7" a="1"/>
  <c r="Q81" i="7" s="1"/>
  <c r="Q76" i="7" a="1"/>
  <c r="Q76" i="7" s="1"/>
  <c r="P72" i="7" a="1"/>
  <c r="P72" i="7" s="1"/>
  <c r="Q67" i="7" a="1"/>
  <c r="Q67" i="7" s="1"/>
  <c r="P63" i="7" a="1"/>
  <c r="P63" i="7" s="1"/>
  <c r="Q55" i="7" a="1"/>
  <c r="Q55" i="7" s="1"/>
  <c r="Q52" i="7" a="1"/>
  <c r="Q52" i="7" s="1"/>
  <c r="Q48" i="7" a="1"/>
  <c r="Q48" i="7" s="1"/>
  <c r="Q45" i="7" a="1"/>
  <c r="Q45" i="7" s="1"/>
  <c r="Q42" i="7" a="1"/>
  <c r="Q42" i="7" s="1"/>
  <c r="P39" i="7" a="1"/>
  <c r="P39" i="7" s="1"/>
  <c r="P36" i="7" a="1"/>
  <c r="P36" i="7" s="1"/>
  <c r="P22" i="7" a="1"/>
  <c r="P22" i="7" s="1"/>
  <c r="Q18" i="7" a="1"/>
  <c r="Q18" i="7" s="1"/>
  <c r="P15" i="7" a="1"/>
  <c r="P15" i="7" s="1"/>
  <c r="P11" i="7" a="1"/>
  <c r="P11" i="7" s="1"/>
  <c r="Q6" i="7" a="1"/>
  <c r="Q6" i="7" s="1"/>
  <c r="Q225" i="7" a="1"/>
  <c r="Q225" i="7" s="1"/>
  <c r="Q211" i="7" a="1"/>
  <c r="Q211" i="7" s="1"/>
  <c r="Q206" i="7" a="1"/>
  <c r="Q206" i="7" s="1"/>
  <c r="P202" i="7" a="1"/>
  <c r="P202" i="7" s="1"/>
  <c r="P193" i="7" a="1"/>
  <c r="P193" i="7" s="1"/>
  <c r="Q178" i="7" a="1"/>
  <c r="Q178" i="7" s="1"/>
  <c r="P174" i="7" a="1"/>
  <c r="P174" i="7" s="1"/>
  <c r="Q169" i="7" a="1"/>
  <c r="Q169" i="7" s="1"/>
  <c r="P164" i="7" a="1"/>
  <c r="P164" i="7" s="1"/>
  <c r="Q159" i="7" a="1"/>
  <c r="Q159" i="7" s="1"/>
  <c r="P154" i="7" a="1"/>
  <c r="P154" i="7" s="1"/>
  <c r="P149" i="7" a="1"/>
  <c r="P149" i="7" s="1"/>
  <c r="P144" i="7" a="1"/>
  <c r="P144" i="7" s="1"/>
  <c r="P126" i="7" a="1"/>
  <c r="P126" i="7" s="1"/>
  <c r="Q116" i="7" a="1"/>
  <c r="Q116" i="7" s="1"/>
  <c r="Q111" i="7" a="1"/>
  <c r="Q111" i="7" s="1"/>
  <c r="P107" i="7" a="1"/>
  <c r="P107" i="7" s="1"/>
  <c r="Q102" i="7" a="1"/>
  <c r="Q102" i="7" s="1"/>
  <c r="P98" i="7" a="1"/>
  <c r="P98" i="7" s="1"/>
  <c r="Q93" i="7" a="1"/>
  <c r="Q93" i="7" s="1"/>
  <c r="Q80" i="7" a="1"/>
  <c r="Q80" i="7" s="1"/>
  <c r="P76" i="7" a="1"/>
  <c r="P76" i="7" s="1"/>
  <c r="Q71" i="7" a="1"/>
  <c r="Q71" i="7" s="1"/>
  <c r="P67" i="7" a="1"/>
  <c r="P67" i="7" s="1"/>
  <c r="P62" i="7" a="1"/>
  <c r="P62" i="7" s="1"/>
  <c r="P59" i="7" a="1"/>
  <c r="P59" i="7" s="1"/>
  <c r="P52" i="7" a="1"/>
  <c r="P52" i="7" s="1"/>
  <c r="P42" i="7" a="1"/>
  <c r="P42" i="7" s="1"/>
  <c r="Q38" i="7" a="1"/>
  <c r="Q38" i="7" s="1"/>
  <c r="Q35" i="7" a="1"/>
  <c r="Q35" i="7" s="1"/>
  <c r="P32" i="7" a="1"/>
  <c r="P32" i="7" s="1"/>
  <c r="Q28" i="7" a="1"/>
  <c r="Q28" i="7" s="1"/>
  <c r="Q25" i="7" a="1"/>
  <c r="Q25" i="7" s="1"/>
  <c r="P18" i="7" a="1"/>
  <c r="P18" i="7" s="1"/>
  <c r="Q14" i="7" a="1"/>
  <c r="Q14" i="7" s="1"/>
  <c r="Q10" i="7" a="1"/>
  <c r="Q10" i="7" s="1"/>
  <c r="P6" i="7" a="1"/>
  <c r="P6" i="7" s="1"/>
  <c r="Q224" i="7" a="1"/>
  <c r="Q224" i="7" s="1"/>
  <c r="P206" i="7" a="1"/>
  <c r="P206" i="7" s="1"/>
  <c r="Q201" i="7" a="1"/>
  <c r="Q201" i="7" s="1"/>
  <c r="Q196" i="7" a="1"/>
  <c r="Q196" i="7" s="1"/>
  <c r="Q187" i="7" a="1"/>
  <c r="Q187" i="7" s="1"/>
  <c r="P183" i="7" a="1"/>
  <c r="P183" i="7" s="1"/>
  <c r="P178" i="7" a="1"/>
  <c r="P178" i="7" s="1"/>
  <c r="P173" i="7" a="1"/>
  <c r="P173" i="7" s="1"/>
  <c r="Q168" i="7" a="1"/>
  <c r="Q168" i="7" s="1"/>
  <c r="Q163" i="7" a="1"/>
  <c r="Q163" i="7" s="1"/>
  <c r="P159" i="7" a="1"/>
  <c r="P159" i="7" s="1"/>
  <c r="Q153" i="7" a="1"/>
  <c r="Q153" i="7" s="1"/>
  <c r="Q147" i="7" a="1"/>
  <c r="Q147" i="7" s="1"/>
  <c r="P143" i="7" a="1"/>
  <c r="P143" i="7" s="1"/>
  <c r="P138" i="7" a="1"/>
  <c r="P138" i="7" s="1"/>
  <c r="Q133" i="7" a="1"/>
  <c r="Q133" i="7" s="1"/>
  <c r="Q125" i="7" a="1"/>
  <c r="Q125" i="7" s="1"/>
  <c r="Q115" i="7" a="1"/>
  <c r="Q115" i="7" s="1"/>
  <c r="P111" i="7" a="1"/>
  <c r="P111" i="7" s="1"/>
  <c r="Q106" i="7" a="1"/>
  <c r="Q106" i="7" s="1"/>
  <c r="P102" i="7" a="1"/>
  <c r="P102" i="7" s="1"/>
  <c r="P97" i="7" a="1"/>
  <c r="P97" i="7" s="1"/>
  <c r="P88" i="7" a="1"/>
  <c r="P88" i="7" s="1"/>
  <c r="Q70" i="7" a="1"/>
  <c r="Q70" i="7" s="1"/>
  <c r="P66" i="7" a="1"/>
  <c r="P66" i="7" s="1"/>
  <c r="Q61" i="7" a="1"/>
  <c r="Q61" i="7" s="1"/>
  <c r="Q58" i="7" a="1"/>
  <c r="Q58" i="7" s="1"/>
  <c r="Q54" i="7" a="1"/>
  <c r="Q54" i="7" s="1"/>
  <c r="Q51" i="7" a="1"/>
  <c r="Q51" i="7" s="1"/>
  <c r="P48" i="7" a="1"/>
  <c r="P48" i="7" s="1"/>
  <c r="P45" i="7" a="1"/>
  <c r="P45" i="7" s="1"/>
  <c r="P35" i="7" a="1"/>
  <c r="P35" i="7" s="1"/>
  <c r="Q31" i="7" a="1"/>
  <c r="Q31" i="7" s="1"/>
  <c r="P28" i="7" a="1"/>
  <c r="P28" i="7" s="1"/>
  <c r="P25" i="7" a="1"/>
  <c r="P25" i="7" s="1"/>
  <c r="Q21" i="7" a="1"/>
  <c r="Q21" i="7" s="1"/>
  <c r="P14" i="7" a="1"/>
  <c r="P14" i="7" s="1"/>
  <c r="P10" i="7" a="1"/>
  <c r="P10" i="7" s="1"/>
  <c r="P234" i="7" a="1"/>
  <c r="P234" i="7" s="1"/>
  <c r="Q222" i="7" a="1"/>
  <c r="Q222" i="7" s="1"/>
  <c r="P211" i="7" a="1"/>
  <c r="P211" i="7" s="1"/>
  <c r="P205" i="7" a="1"/>
  <c r="P205" i="7" s="1"/>
  <c r="Q200" i="7" a="1"/>
  <c r="Q200" i="7" s="1"/>
  <c r="P196" i="7" a="1"/>
  <c r="P196" i="7" s="1"/>
  <c r="P192" i="7" a="1"/>
  <c r="P192" i="7" s="1"/>
  <c r="P187" i="7" a="1"/>
  <c r="P187" i="7" s="1"/>
  <c r="P182" i="7" a="1"/>
  <c r="P182" i="7" s="1"/>
  <c r="Q177" i="7" a="1"/>
  <c r="Q177" i="7" s="1"/>
  <c r="Q172" i="7" a="1"/>
  <c r="Q172" i="7" s="1"/>
  <c r="P168" i="7" a="1"/>
  <c r="P168" i="7" s="1"/>
  <c r="Q157" i="7" a="1"/>
  <c r="Q157" i="7" s="1"/>
  <c r="Q152" i="7" a="1"/>
  <c r="Q152" i="7" s="1"/>
  <c r="Q142" i="7" a="1"/>
  <c r="Q142" i="7" s="1"/>
  <c r="Q137" i="7" a="1"/>
  <c r="Q137" i="7" s="1"/>
  <c r="P132" i="7" a="1"/>
  <c r="P132" i="7" s="1"/>
  <c r="P120" i="7" a="1"/>
  <c r="P120" i="7" s="1"/>
  <c r="Q105" i="7" a="1"/>
  <c r="Q105" i="7" s="1"/>
  <c r="P101" i="7" a="1"/>
  <c r="P101" i="7" s="1"/>
  <c r="Q96" i="7" a="1"/>
  <c r="Q96" i="7" s="1"/>
  <c r="Q92" i="7" a="1"/>
  <c r="Q92" i="7" s="1"/>
  <c r="Q87" i="7" a="1"/>
  <c r="Q87" i="7" s="1"/>
  <c r="Q79" i="7" a="1"/>
  <c r="Q79" i="7" s="1"/>
  <c r="P51" i="7" a="1"/>
  <c r="P51" i="7" s="1"/>
  <c r="Q44" i="7" a="1"/>
  <c r="Q44" i="7" s="1"/>
  <c r="Q41" i="7" a="1"/>
  <c r="Q41" i="7" s="1"/>
  <c r="P38" i="7" a="1"/>
  <c r="P38" i="7" s="1"/>
  <c r="P34" i="7" a="1"/>
  <c r="P34" i="7" s="1"/>
  <c r="P31" i="7" a="1"/>
  <c r="P31" i="7" s="1"/>
  <c r="Q24" i="7" a="1"/>
  <c r="Q24" i="7" s="1"/>
  <c r="P21" i="7" a="1"/>
  <c r="P21" i="7" s="1"/>
  <c r="Q17" i="7" a="1"/>
  <c r="Q17" i="7" s="1"/>
  <c r="P9" i="7" a="1"/>
  <c r="P9" i="7" s="1"/>
  <c r="Q233" i="7" a="1"/>
  <c r="Q233" i="7" s="1"/>
  <c r="P218" i="7" a="1"/>
  <c r="P218" i="7" s="1"/>
  <c r="P210" i="7" a="1"/>
  <c r="P210" i="7" s="1"/>
  <c r="Q204" i="7" a="1"/>
  <c r="Q204" i="7" s="1"/>
  <c r="P200" i="7" a="1"/>
  <c r="P200" i="7" s="1"/>
  <c r="Q195" i="7" a="1"/>
  <c r="Q195" i="7" s="1"/>
  <c r="Q190" i="7" a="1"/>
  <c r="Q190" i="7" s="1"/>
  <c r="Q162" i="7" a="1"/>
  <c r="Q162" i="7" s="1"/>
  <c r="P152" i="7" a="1"/>
  <c r="P152" i="7" s="1"/>
  <c r="P147" i="7" a="1"/>
  <c r="P147" i="7" s="1"/>
  <c r="Q136" i="7" a="1"/>
  <c r="Q136" i="7" s="1"/>
  <c r="Q131" i="7" a="1"/>
  <c r="Q131" i="7" s="1"/>
  <c r="Q124" i="7" a="1"/>
  <c r="Q124" i="7" s="1"/>
  <c r="Q119" i="7" a="1"/>
  <c r="Q119" i="7" s="1"/>
  <c r="Q114" i="7" a="1"/>
  <c r="Q114" i="7" s="1"/>
  <c r="P91" i="7" a="1"/>
  <c r="P91" i="7" s="1"/>
  <c r="P87" i="7" a="1"/>
  <c r="P87" i="7" s="1"/>
  <c r="P79" i="7" a="1"/>
  <c r="P79" i="7" s="1"/>
  <c r="P75" i="7" a="1"/>
  <c r="P75" i="7" s="1"/>
  <c r="P70" i="7" a="1"/>
  <c r="P70" i="7" s="1"/>
  <c r="Q64" i="7" a="1"/>
  <c r="Q64" i="7" s="1"/>
  <c r="Q60" i="7" a="1"/>
  <c r="Q60" i="7" s="1"/>
  <c r="Q57" i="7" a="1"/>
  <c r="Q57" i="7" s="1"/>
  <c r="P54" i="7" a="1"/>
  <c r="P54" i="7" s="1"/>
  <c r="Q50" i="7" a="1"/>
  <c r="Q50" i="7" s="1"/>
  <c r="Q47" i="7" a="1"/>
  <c r="Q47" i="7" s="1"/>
  <c r="P44" i="7" a="1"/>
  <c r="P44" i="7" s="1"/>
  <c r="P41" i="7" a="1"/>
  <c r="P41" i="7" s="1"/>
  <c r="Q30" i="7" a="1"/>
  <c r="Q30" i="7" s="1"/>
  <c r="Q27" i="7" a="1"/>
  <c r="Q27" i="7" s="1"/>
  <c r="P24" i="7" a="1"/>
  <c r="P24" i="7" s="1"/>
  <c r="Q20" i="7" a="1"/>
  <c r="Q20" i="7" s="1"/>
  <c r="P17" i="7" a="1"/>
  <c r="P17" i="7" s="1"/>
  <c r="P13" i="7" a="1"/>
  <c r="P13" i="7" s="1"/>
  <c r="Q8" i="7" a="1"/>
  <c r="Q8" i="7" s="1"/>
  <c r="Q248" i="7" a="1"/>
  <c r="Q248" i="7" s="1"/>
  <c r="P231" i="7" a="1"/>
  <c r="P231" i="7" s="1"/>
  <c r="Q216" i="7" a="1"/>
  <c r="Q216" i="7" s="1"/>
  <c r="Q209" i="7" a="1"/>
  <c r="Q209" i="7" s="1"/>
  <c r="P195" i="7" a="1"/>
  <c r="P195" i="7" s="1"/>
  <c r="P190" i="7" a="1"/>
  <c r="P190" i="7" s="1"/>
  <c r="P186" i="7" a="1"/>
  <c r="P186" i="7" s="1"/>
  <c r="Q181" i="7" a="1"/>
  <c r="Q181" i="7" s="1"/>
  <c r="P167" i="7" a="1"/>
  <c r="P167" i="7" s="1"/>
  <c r="P162" i="7" a="1"/>
  <c r="P162" i="7" s="1"/>
  <c r="P157" i="7" a="1"/>
  <c r="P157" i="7" s="1"/>
  <c r="Q150" i="7" a="1"/>
  <c r="Q150" i="7" s="1"/>
  <c r="P146" i="7" a="1"/>
  <c r="P146" i="7" s="1"/>
  <c r="P141" i="7" a="1"/>
  <c r="P141" i="7" s="1"/>
  <c r="P136" i="7" a="1"/>
  <c r="P136" i="7" s="1"/>
  <c r="P123" i="7" a="1"/>
  <c r="P123" i="7" s="1"/>
  <c r="P119" i="7" a="1"/>
  <c r="P119" i="7" s="1"/>
  <c r="P114" i="7" a="1"/>
  <c r="P114" i="7" s="1"/>
  <c r="P110" i="7" a="1"/>
  <c r="P110" i="7" s="1"/>
  <c r="P105" i="7" a="1"/>
  <c r="P105" i="7" s="1"/>
  <c r="Q99" i="7" a="1"/>
  <c r="Q99" i="7" s="1"/>
  <c r="Q95" i="7" a="1"/>
  <c r="Q95" i="7" s="1"/>
  <c r="Q90" i="7" a="1"/>
  <c r="Q90" i="7" s="1"/>
  <c r="Q86" i="7" a="1"/>
  <c r="Q86" i="7" s="1"/>
  <c r="Q78" i="7" a="1"/>
  <c r="Q78" i="7" s="1"/>
  <c r="P60" i="7" a="1"/>
  <c r="P60" i="7" s="1"/>
  <c r="P57" i="7" a="1"/>
  <c r="P57" i="7" s="1"/>
  <c r="Q53" i="7" a="1"/>
  <c r="Q53" i="7" s="1"/>
  <c r="P50" i="7" a="1"/>
  <c r="P50" i="7" s="1"/>
  <c r="P47" i="7" a="1"/>
  <c r="P47" i="7" s="1"/>
  <c r="P40" i="7" a="1"/>
  <c r="P40" i="7" s="1"/>
  <c r="P37" i="7" a="1"/>
  <c r="P37" i="7" s="1"/>
  <c r="Q33" i="7" a="1"/>
  <c r="Q33" i="7" s="1"/>
  <c r="P20" i="7" a="1"/>
  <c r="P20" i="7" s="1"/>
  <c r="P16" i="7" a="1"/>
  <c r="P16" i="7" s="1"/>
  <c r="Q12" i="7" a="1"/>
  <c r="Q12" i="7" s="1"/>
  <c r="P8" i="7" a="1"/>
  <c r="P8" i="7" s="1"/>
  <c r="Q242" i="7" a="1"/>
  <c r="Q242" i="7" s="1"/>
  <c r="Q230" i="7" a="1"/>
  <c r="Q230" i="7" s="1"/>
  <c r="P216" i="7" a="1"/>
  <c r="P216" i="7" s="1"/>
  <c r="P199" i="7" a="1"/>
  <c r="P199" i="7" s="1"/>
  <c r="Q194" i="7" a="1"/>
  <c r="Q194" i="7" s="1"/>
  <c r="Q189" i="7" a="1"/>
  <c r="Q189" i="7" s="1"/>
  <c r="Q184" i="7" a="1"/>
  <c r="Q184" i="7" s="1"/>
  <c r="Q180" i="7" a="1"/>
  <c r="Q180" i="7" s="1"/>
  <c r="P176" i="7" a="1"/>
  <c r="P176" i="7" s="1"/>
  <c r="Q171" i="7" a="1"/>
  <c r="Q171" i="7" s="1"/>
  <c r="Q166" i="7" a="1"/>
  <c r="Q166" i="7" s="1"/>
  <c r="P156" i="7" a="1"/>
  <c r="P156" i="7" s="1"/>
  <c r="Q140" i="7" a="1"/>
  <c r="Q140" i="7" s="1"/>
  <c r="P135" i="7" a="1"/>
  <c r="P135" i="7" s="1"/>
  <c r="Q127" i="7" a="1"/>
  <c r="Q127" i="7" s="1"/>
  <c r="Q122" i="7" a="1"/>
  <c r="Q122" i="7" s="1"/>
  <c r="Q118" i="7" a="1"/>
  <c r="Q118" i="7" s="1"/>
  <c r="Q113" i="7" a="1"/>
  <c r="Q113" i="7" s="1"/>
  <c r="P95" i="7" a="1"/>
  <c r="P95" i="7" s="1"/>
  <c r="P82" i="7" a="1"/>
  <c r="P82" i="7" s="1"/>
  <c r="P78" i="7" a="1"/>
  <c r="P78" i="7" s="1"/>
  <c r="Q73" i="7" a="1"/>
  <c r="Q73" i="7" s="1"/>
  <c r="P69" i="7" a="1"/>
  <c r="P69" i="7" s="1"/>
  <c r="P64" i="7" a="1"/>
  <c r="P64" i="7" s="1"/>
  <c r="Q56" i="7" a="1"/>
  <c r="Q56" i="7" s="1"/>
  <c r="Q46" i="7" a="1"/>
  <c r="Q46" i="7" s="1"/>
  <c r="Q39" i="7" a="1"/>
  <c r="Q39" i="7" s="1"/>
  <c r="Q36" i="7" a="1"/>
  <c r="Q36" i="7" s="1"/>
  <c r="P33" i="7" a="1"/>
  <c r="P33" i="7" s="1"/>
  <c r="P30" i="7" a="1"/>
  <c r="P30" i="7" s="1"/>
  <c r="P27" i="7" a="1"/>
  <c r="P27" i="7" s="1"/>
  <c r="Q23" i="7" a="1"/>
  <c r="Q23" i="7" s="1"/>
  <c r="Q19" i="7" a="1"/>
  <c r="Q19" i="7" s="1"/>
  <c r="P12" i="7" a="1"/>
  <c r="P12" i="7" s="1"/>
  <c r="Q7" i="7" a="1"/>
  <c r="Q7" i="7" s="1"/>
  <c r="Q239" i="7" a="1"/>
  <c r="Q239" i="7" s="1"/>
  <c r="P228" i="7" a="1"/>
  <c r="P228" i="7" s="1"/>
  <c r="Q214" i="7" a="1"/>
  <c r="Q214" i="7" s="1"/>
  <c r="P208" i="7" a="1"/>
  <c r="P208" i="7" s="1"/>
  <c r="Q203" i="7" a="1"/>
  <c r="Q203" i="7" s="1"/>
  <c r="Q198" i="7" a="1"/>
  <c r="Q198" i="7" s="1"/>
  <c r="Q193" i="7" a="1"/>
  <c r="Q193" i="7" s="1"/>
  <c r="P189" i="7" a="1"/>
  <c r="P189" i="7" s="1"/>
  <c r="P184" i="7" a="1"/>
  <c r="P184" i="7" s="1"/>
  <c r="P180" i="7" a="1"/>
  <c r="P180" i="7" s="1"/>
  <c r="Q175" i="7" a="1"/>
  <c r="Q175" i="7" s="1"/>
  <c r="P166" i="7" a="1"/>
  <c r="P166" i="7" s="1"/>
  <c r="P161" i="7" a="1"/>
  <c r="P161" i="7" s="1"/>
  <c r="Q155" i="7" a="1"/>
  <c r="Q155" i="7" s="1"/>
  <c r="P150" i="7" a="1"/>
  <c r="P150" i="7" s="1"/>
  <c r="P145" i="7" a="1"/>
  <c r="P145" i="7" s="1"/>
  <c r="P140" i="7" a="1"/>
  <c r="P140" i="7" s="1"/>
  <c r="Q134" i="7" a="1"/>
  <c r="Q134" i="7" s="1"/>
  <c r="P127" i="7" a="1"/>
  <c r="P127" i="7" s="1"/>
  <c r="P117" i="7" a="1"/>
  <c r="P117" i="7" s="1"/>
  <c r="P113" i="7" a="1"/>
  <c r="P113" i="7" s="1"/>
  <c r="Q108" i="7" a="1"/>
  <c r="Q108" i="7" s="1"/>
  <c r="P104" i="7" a="1"/>
  <c r="P104" i="7" s="1"/>
  <c r="P99" i="7" a="1"/>
  <c r="P99" i="7" s="1"/>
  <c r="Q89" i="7" a="1"/>
  <c r="Q89" i="7" s="1"/>
  <c r="Q77" i="7" a="1"/>
  <c r="Q77" i="7" s="1"/>
  <c r="P73" i="7" a="1"/>
  <c r="P73" i="7" s="1"/>
  <c r="P68" i="7" a="1"/>
  <c r="P68" i="7" s="1"/>
  <c r="Q63" i="7" a="1"/>
  <c r="Q63" i="7" s="1"/>
  <c r="Q59" i="7" a="1"/>
  <c r="Q59" i="7" s="1"/>
  <c r="P56" i="7" a="1"/>
  <c r="P56" i="7" s="1"/>
  <c r="P53" i="7" a="1"/>
  <c r="P53" i="7" s="1"/>
  <c r="Q49" i="7" a="1"/>
  <c r="Q49" i="7" s="1"/>
  <c r="P46" i="7" a="1"/>
  <c r="P46" i="7" s="1"/>
  <c r="P43" i="7" a="1"/>
  <c r="P43" i="7" s="1"/>
  <c r="Q32" i="7" a="1"/>
  <c r="Q32" i="7" s="1"/>
  <c r="Q29" i="7" a="1"/>
  <c r="Q29" i="7" s="1"/>
  <c r="Q26" i="7" a="1"/>
  <c r="Q26" i="7" s="1"/>
  <c r="Q22" i="7" a="1"/>
  <c r="Q22" i="7" s="1"/>
  <c r="P19" i="7" a="1"/>
  <c r="P19" i="7" s="1"/>
  <c r="Q15" i="7" a="1"/>
  <c r="Q15" i="7" s="1"/>
  <c r="Q11" i="7" a="1"/>
  <c r="Q11" i="7" s="1"/>
  <c r="P7" i="7" a="1"/>
  <c r="P7" i="7" s="1"/>
  <c r="BL83" i="7"/>
  <c r="D103" i="6" s="1"/>
  <c r="F103" i="6" s="1"/>
  <c r="BG886" i="7" a="1"/>
  <c r="BG886" i="7" s="1"/>
  <c r="BG882" i="7" a="1"/>
  <c r="BG882" i="7" s="1"/>
  <c r="BG878" i="7" a="1"/>
  <c r="BG878" i="7" s="1"/>
  <c r="BG874" i="7" a="1"/>
  <c r="BG874" i="7" s="1"/>
  <c r="BG870" i="7" a="1"/>
  <c r="BG870" i="7" s="1"/>
  <c r="BG866" i="7" a="1"/>
  <c r="BG866" i="7" s="1"/>
  <c r="BG862" i="7" a="1"/>
  <c r="BG862" i="7" s="1"/>
  <c r="BG858" i="7" a="1"/>
  <c r="BG858" i="7" s="1"/>
  <c r="BG854" i="7" a="1"/>
  <c r="BG854" i="7" s="1"/>
  <c r="BG850" i="7" a="1"/>
  <c r="BG850" i="7" s="1"/>
  <c r="BG846" i="7" a="1"/>
  <c r="BG846" i="7" s="1"/>
  <c r="BG842" i="7" a="1"/>
  <c r="BG842" i="7" s="1"/>
  <c r="BG838" i="7" a="1"/>
  <c r="BG838" i="7" s="1"/>
  <c r="BG834" i="7" a="1"/>
  <c r="BG834" i="7" s="1"/>
  <c r="BG830" i="7" a="1"/>
  <c r="BG830" i="7" s="1"/>
  <c r="BG826" i="7" a="1"/>
  <c r="BG826" i="7" s="1"/>
  <c r="BG822" i="7" a="1"/>
  <c r="BG822" i="7" s="1"/>
  <c r="BG818" i="7" a="1"/>
  <c r="BG818" i="7" s="1"/>
  <c r="BG814" i="7" a="1"/>
  <c r="BG814" i="7" s="1"/>
  <c r="BG810" i="7" a="1"/>
  <c r="BG810" i="7" s="1"/>
  <c r="BG803" i="7" a="1"/>
  <c r="BG803" i="7" s="1"/>
  <c r="BG799" i="7" a="1"/>
  <c r="BG799" i="7" s="1"/>
  <c r="BG795" i="7" a="1"/>
  <c r="BG795" i="7" s="1"/>
  <c r="BG791" i="7" a="1"/>
  <c r="BG791" i="7" s="1"/>
  <c r="BG787" i="7" a="1"/>
  <c r="BG787" i="7" s="1"/>
  <c r="BG783" i="7" a="1"/>
  <c r="BG783" i="7" s="1"/>
  <c r="BG779" i="7" a="1"/>
  <c r="BG779" i="7" s="1"/>
  <c r="BG775" i="7" a="1"/>
  <c r="BG775" i="7" s="1"/>
  <c r="BG771" i="7" a="1"/>
  <c r="BG771" i="7" s="1"/>
  <c r="BG767" i="7" a="1"/>
  <c r="BG767" i="7" s="1"/>
  <c r="BG763" i="7" a="1"/>
  <c r="BG763" i="7" s="1"/>
  <c r="BG759" i="7" a="1"/>
  <c r="BG759" i="7" s="1"/>
  <c r="BG755" i="7" a="1"/>
  <c r="BG755" i="7" s="1"/>
  <c r="BG751" i="7" a="1"/>
  <c r="BG751" i="7" s="1"/>
  <c r="BG747" i="7" a="1"/>
  <c r="BG747" i="7" s="1"/>
  <c r="BG743" i="7" a="1"/>
  <c r="BG743" i="7" s="1"/>
  <c r="BG739" i="7" a="1"/>
  <c r="BG739" i="7" s="1"/>
  <c r="BG735" i="7" a="1"/>
  <c r="BG735" i="7" s="1"/>
  <c r="BF725" i="7" a="1"/>
  <c r="BF725" i="7" s="1"/>
  <c r="BG721" i="7" a="1"/>
  <c r="BG721" i="7" s="1"/>
  <c r="BG887" i="7" a="1"/>
  <c r="BG887" i="7" s="1"/>
  <c r="BG883" i="7" a="1"/>
  <c r="BG883" i="7" s="1"/>
  <c r="BG879" i="7" a="1"/>
  <c r="BG879" i="7" s="1"/>
  <c r="BG875" i="7" a="1"/>
  <c r="BG875" i="7" s="1"/>
  <c r="BG871" i="7" a="1"/>
  <c r="BG871" i="7" s="1"/>
  <c r="BG867" i="7" a="1"/>
  <c r="BG867" i="7" s="1"/>
  <c r="BG863" i="7" a="1"/>
  <c r="BG863" i="7" s="1"/>
  <c r="BG859" i="7" a="1"/>
  <c r="BG859" i="7" s="1"/>
  <c r="BG855" i="7" a="1"/>
  <c r="BG855" i="7" s="1"/>
  <c r="BG851" i="7" a="1"/>
  <c r="BG851" i="7" s="1"/>
  <c r="BG847" i="7" a="1"/>
  <c r="BG847" i="7" s="1"/>
  <c r="BG843" i="7" a="1"/>
  <c r="BG843" i="7" s="1"/>
  <c r="BG839" i="7" a="1"/>
  <c r="BG839" i="7" s="1"/>
  <c r="BG835" i="7" a="1"/>
  <c r="BG835" i="7" s="1"/>
  <c r="BG831" i="7" a="1"/>
  <c r="BG831" i="7" s="1"/>
  <c r="BG827" i="7" a="1"/>
  <c r="BG827" i="7" s="1"/>
  <c r="BG823" i="7" a="1"/>
  <c r="BG823" i="7" s="1"/>
  <c r="BG819" i="7" a="1"/>
  <c r="BG819" i="7" s="1"/>
  <c r="BG815" i="7" a="1"/>
  <c r="BG815" i="7" s="1"/>
  <c r="BG811" i="7" a="1"/>
  <c r="BG811" i="7" s="1"/>
  <c r="BG804" i="7" a="1"/>
  <c r="BG804" i="7" s="1"/>
  <c r="BG800" i="7" a="1"/>
  <c r="BG800" i="7" s="1"/>
  <c r="BG796" i="7" a="1"/>
  <c r="BG796" i="7" s="1"/>
  <c r="BG792" i="7" a="1"/>
  <c r="BG792" i="7" s="1"/>
  <c r="BG788" i="7" a="1"/>
  <c r="BG788" i="7" s="1"/>
  <c r="BG784" i="7" a="1"/>
  <c r="BG784" i="7" s="1"/>
  <c r="BG780" i="7" a="1"/>
  <c r="BG780" i="7" s="1"/>
  <c r="BG776" i="7" a="1"/>
  <c r="BG776" i="7" s="1"/>
  <c r="BG772" i="7" a="1"/>
  <c r="BG772" i="7" s="1"/>
  <c r="BG768" i="7" a="1"/>
  <c r="BG768" i="7" s="1"/>
  <c r="BG764" i="7" a="1"/>
  <c r="BG764" i="7" s="1"/>
  <c r="BG760" i="7" a="1"/>
  <c r="BG760" i="7" s="1"/>
  <c r="BG756" i="7" a="1"/>
  <c r="BG756" i="7" s="1"/>
  <c r="BG752" i="7" a="1"/>
  <c r="BG752" i="7" s="1"/>
  <c r="BG748" i="7" a="1"/>
  <c r="BG748" i="7" s="1"/>
  <c r="BG744" i="7" a="1"/>
  <c r="BG744" i="7" s="1"/>
  <c r="BG740" i="7" a="1"/>
  <c r="BG740" i="7" s="1"/>
  <c r="BG736" i="7" a="1"/>
  <c r="BG736" i="7" s="1"/>
  <c r="BG732" i="7" a="1"/>
  <c r="BG732" i="7" s="1"/>
  <c r="BF726" i="7" a="1"/>
  <c r="BF726" i="7" s="1"/>
  <c r="BG722" i="7" a="1"/>
  <c r="BG722" i="7" s="1"/>
  <c r="BF719" i="7" a="1"/>
  <c r="BF719" i="7" s="1"/>
  <c r="BF715" i="7" a="1"/>
  <c r="BF715" i="7" s="1"/>
  <c r="BF700" i="7" a="1"/>
  <c r="BF700" i="7" s="1"/>
  <c r="BF697" i="7" a="1"/>
  <c r="BF697" i="7" s="1"/>
  <c r="BG693" i="7" a="1"/>
  <c r="BG693" i="7" s="1"/>
  <c r="BF691" i="7" a="1"/>
  <c r="BF691" i="7" s="1"/>
  <c r="BF688" i="7" a="1"/>
  <c r="BF688" i="7" s="1"/>
  <c r="BF682" i="7" a="1"/>
  <c r="BF682" i="7" s="1"/>
  <c r="BF679" i="7" a="1"/>
  <c r="BF679" i="7" s="1"/>
  <c r="BG676" i="7" a="1"/>
  <c r="BG676" i="7" s="1"/>
  <c r="BG673" i="7" a="1"/>
  <c r="BG673" i="7" s="1"/>
  <c r="BF671" i="7" a="1"/>
  <c r="BF671" i="7" s="1"/>
  <c r="BF668" i="7" a="1"/>
  <c r="BF668" i="7" s="1"/>
  <c r="BF665" i="7" a="1"/>
  <c r="BF665" i="7" s="1"/>
  <c r="BG658" i="7" a="1"/>
  <c r="BG658" i="7" s="1"/>
  <c r="BG655" i="7" a="1"/>
  <c r="BG655" i="7" s="1"/>
  <c r="BG652" i="7" a="1"/>
  <c r="BG652" i="7" s="1"/>
  <c r="BG649" i="7" a="1"/>
  <c r="BG649" i="7" s="1"/>
  <c r="BF646" i="7" a="1"/>
  <c r="BF646" i="7" s="1"/>
  <c r="BG642" i="7" a="1"/>
  <c r="BG642" i="7" s="1"/>
  <c r="BF639" i="7" a="1"/>
  <c r="BF639" i="7" s="1"/>
  <c r="BF633" i="7" a="1"/>
  <c r="BF633" i="7" s="1"/>
  <c r="BF630" i="7" a="1"/>
  <c r="BF630" i="7" s="1"/>
  <c r="BF627" i="7" a="1"/>
  <c r="BF627" i="7" s="1"/>
  <c r="BG623" i="7" a="1"/>
  <c r="BG623" i="7" s="1"/>
  <c r="BG620" i="7" a="1"/>
  <c r="BG620" i="7" s="1"/>
  <c r="BG617" i="7" a="1"/>
  <c r="BG617" i="7" s="1"/>
  <c r="BG614" i="7" a="1"/>
  <c r="BG614" i="7" s="1"/>
  <c r="BG611" i="7" a="1"/>
  <c r="BG611" i="7" s="1"/>
  <c r="BF608" i="7" a="1"/>
  <c r="BF608" i="7" s="1"/>
  <c r="BF602" i="7" a="1"/>
  <c r="BF602" i="7" s="1"/>
  <c r="BF599" i="7" a="1"/>
  <c r="BF599" i="7" s="1"/>
  <c r="BF887" i="7" a="1"/>
  <c r="BF887" i="7" s="1"/>
  <c r="BF883" i="7" a="1"/>
  <c r="BF883" i="7" s="1"/>
  <c r="BF879" i="7" a="1"/>
  <c r="BF879" i="7" s="1"/>
  <c r="BF875" i="7" a="1"/>
  <c r="BF875" i="7" s="1"/>
  <c r="BF871" i="7" a="1"/>
  <c r="BF871" i="7" s="1"/>
  <c r="BF867" i="7" a="1"/>
  <c r="BF867" i="7" s="1"/>
  <c r="BF863" i="7" a="1"/>
  <c r="BF863" i="7" s="1"/>
  <c r="BF859" i="7" a="1"/>
  <c r="BF859" i="7" s="1"/>
  <c r="BF855" i="7" a="1"/>
  <c r="BF855" i="7" s="1"/>
  <c r="BF851" i="7" a="1"/>
  <c r="BF851" i="7" s="1"/>
  <c r="BF847" i="7" a="1"/>
  <c r="BF847" i="7" s="1"/>
  <c r="BF843" i="7" a="1"/>
  <c r="BF843" i="7" s="1"/>
  <c r="BF839" i="7" a="1"/>
  <c r="BF839" i="7" s="1"/>
  <c r="BF835" i="7" a="1"/>
  <c r="BF835" i="7" s="1"/>
  <c r="BF831" i="7" a="1"/>
  <c r="BF831" i="7" s="1"/>
  <c r="BF827" i="7" a="1"/>
  <c r="BF827" i="7" s="1"/>
  <c r="BF823" i="7" a="1"/>
  <c r="BF823" i="7" s="1"/>
  <c r="BF819" i="7" a="1"/>
  <c r="BF819" i="7" s="1"/>
  <c r="BF815" i="7" a="1"/>
  <c r="BF815" i="7" s="1"/>
  <c r="BF811" i="7" a="1"/>
  <c r="BF811" i="7" s="1"/>
  <c r="BF804" i="7" a="1"/>
  <c r="BF804" i="7" s="1"/>
  <c r="BF800" i="7" a="1"/>
  <c r="BF800" i="7" s="1"/>
  <c r="BF796" i="7" a="1"/>
  <c r="BF796" i="7" s="1"/>
  <c r="BF792" i="7" a="1"/>
  <c r="BF792" i="7" s="1"/>
  <c r="BF788" i="7" a="1"/>
  <c r="BF788" i="7" s="1"/>
  <c r="BF784" i="7" a="1"/>
  <c r="BF784" i="7" s="1"/>
  <c r="BF780" i="7" a="1"/>
  <c r="BF780" i="7" s="1"/>
  <c r="BF776" i="7" a="1"/>
  <c r="BF776" i="7" s="1"/>
  <c r="BF772" i="7" a="1"/>
  <c r="BF772" i="7" s="1"/>
  <c r="BF768" i="7" a="1"/>
  <c r="BF768" i="7" s="1"/>
  <c r="BF764" i="7" a="1"/>
  <c r="BF764" i="7" s="1"/>
  <c r="BF882" i="7" a="1"/>
  <c r="BF882" i="7" s="1"/>
  <c r="BG876" i="7" a="1"/>
  <c r="BG876" i="7" s="1"/>
  <c r="BG869" i="7" a="1"/>
  <c r="BG869" i="7" s="1"/>
  <c r="BF864" i="7" a="1"/>
  <c r="BF864" i="7" s="1"/>
  <c r="BF857" i="7" a="1"/>
  <c r="BF857" i="7" s="1"/>
  <c r="BF850" i="7" a="1"/>
  <c r="BF850" i="7" s="1"/>
  <c r="BG844" i="7" a="1"/>
  <c r="BG844" i="7" s="1"/>
  <c r="BG837" i="7" a="1"/>
  <c r="BG837" i="7" s="1"/>
  <c r="BF832" i="7" a="1"/>
  <c r="BF832" i="7" s="1"/>
  <c r="BF825" i="7" a="1"/>
  <c r="BF825" i="7" s="1"/>
  <c r="BF818" i="7" a="1"/>
  <c r="BF818" i="7" s="1"/>
  <c r="BG812" i="7" a="1"/>
  <c r="BG812" i="7" s="1"/>
  <c r="BG802" i="7" a="1"/>
  <c r="BG802" i="7" s="1"/>
  <c r="BF797" i="7" a="1"/>
  <c r="BF797" i="7" s="1"/>
  <c r="BF790" i="7" a="1"/>
  <c r="BF790" i="7" s="1"/>
  <c r="BF783" i="7" a="1"/>
  <c r="BF783" i="7" s="1"/>
  <c r="BG777" i="7" a="1"/>
  <c r="BG777" i="7" s="1"/>
  <c r="BG770" i="7" a="1"/>
  <c r="BG770" i="7" s="1"/>
  <c r="BG888" i="7" a="1"/>
  <c r="BG888" i="7" s="1"/>
  <c r="BG881" i="7" a="1"/>
  <c r="BG881" i="7" s="1"/>
  <c r="BF876" i="7" a="1"/>
  <c r="BF876" i="7" s="1"/>
  <c r="BF869" i="7" a="1"/>
  <c r="BF869" i="7" s="1"/>
  <c r="BF862" i="7" a="1"/>
  <c r="BF862" i="7" s="1"/>
  <c r="BG856" i="7" a="1"/>
  <c r="BG856" i="7" s="1"/>
  <c r="BG849" i="7" a="1"/>
  <c r="BG849" i="7" s="1"/>
  <c r="BF844" i="7" a="1"/>
  <c r="BF844" i="7" s="1"/>
  <c r="BF837" i="7" a="1"/>
  <c r="BF837" i="7" s="1"/>
  <c r="BF830" i="7" a="1"/>
  <c r="BF830" i="7" s="1"/>
  <c r="BG824" i="7" a="1"/>
  <c r="BG824" i="7" s="1"/>
  <c r="BG817" i="7" a="1"/>
  <c r="BG817" i="7" s="1"/>
  <c r="BF812" i="7" a="1"/>
  <c r="BF812" i="7" s="1"/>
  <c r="BF802" i="7" a="1"/>
  <c r="BF802" i="7" s="1"/>
  <c r="BF795" i="7" a="1"/>
  <c r="BF795" i="7" s="1"/>
  <c r="BG789" i="7" a="1"/>
  <c r="BG789" i="7" s="1"/>
  <c r="BG782" i="7" a="1"/>
  <c r="BG782" i="7" s="1"/>
  <c r="BF777" i="7" a="1"/>
  <c r="BF777" i="7" s="1"/>
  <c r="BF770" i="7" a="1"/>
  <c r="BF770" i="7" s="1"/>
  <c r="BF763" i="7" a="1"/>
  <c r="BF763" i="7" s="1"/>
  <c r="BF758" i="7" a="1"/>
  <c r="BF758" i="7" s="1"/>
  <c r="BF753" i="7" a="1"/>
  <c r="BF753" i="7" s="1"/>
  <c r="BF747" i="7" a="1"/>
  <c r="BF747" i="7" s="1"/>
  <c r="BF742" i="7" a="1"/>
  <c r="BF742" i="7" s="1"/>
  <c r="BF737" i="7" a="1"/>
  <c r="BF737" i="7" s="1"/>
  <c r="BG731" i="7" a="1"/>
  <c r="BG731" i="7" s="1"/>
  <c r="BG723" i="7" a="1"/>
  <c r="BG723" i="7" s="1"/>
  <c r="BG719" i="7" a="1"/>
  <c r="BG719" i="7" s="1"/>
  <c r="BG714" i="7" a="1"/>
  <c r="BG714" i="7" s="1"/>
  <c r="BF711" i="7" a="1"/>
  <c r="BF711" i="7" s="1"/>
  <c r="BF694" i="7" a="1"/>
  <c r="BF694" i="7" s="1"/>
  <c r="BG690" i="7" a="1"/>
  <c r="BG690" i="7" s="1"/>
  <c r="BF684" i="7" a="1"/>
  <c r="BF684" i="7" s="1"/>
  <c r="BF674" i="7" a="1"/>
  <c r="BF674" i="7" s="1"/>
  <c r="BG667" i="7" a="1"/>
  <c r="BG667" i="7" s="1"/>
  <c r="BG664" i="7" a="1"/>
  <c r="BG664" i="7" s="1"/>
  <c r="BG657" i="7" a="1"/>
  <c r="BG657" i="7" s="1"/>
  <c r="BF654" i="7" a="1"/>
  <c r="BF654" i="7" s="1"/>
  <c r="BG650" i="7" a="1"/>
  <c r="BG650" i="7" s="1"/>
  <c r="BF647" i="7" a="1"/>
  <c r="BF647" i="7" s="1"/>
  <c r="BF643" i="7" a="1"/>
  <c r="BF643" i="7" s="1"/>
  <c r="BG635" i="7" a="1"/>
  <c r="BG635" i="7" s="1"/>
  <c r="BF632" i="7" a="1"/>
  <c r="BF632" i="7" s="1"/>
  <c r="BG628" i="7" a="1"/>
  <c r="BG628" i="7" s="1"/>
  <c r="BF621" i="7" a="1"/>
  <c r="BF621" i="7" s="1"/>
  <c r="BF618" i="7" a="1"/>
  <c r="BF618" i="7" s="1"/>
  <c r="BF614" i="7" a="1"/>
  <c r="BF614" i="7" s="1"/>
  <c r="BG610" i="7" a="1"/>
  <c r="BG610" i="7" s="1"/>
  <c r="BG603" i="7" a="1"/>
  <c r="BG603" i="7" s="1"/>
  <c r="BF600" i="7" a="1"/>
  <c r="BF600" i="7" s="1"/>
  <c r="BG596" i="7" a="1"/>
  <c r="BG596" i="7" s="1"/>
  <c r="BF593" i="7" a="1"/>
  <c r="BF593" i="7" s="1"/>
  <c r="BF590" i="7" a="1"/>
  <c r="BF590" i="7" s="1"/>
  <c r="BG587" i="7" a="1"/>
  <c r="BG587" i="7" s="1"/>
  <c r="BG581" i="7" a="1"/>
  <c r="BG581" i="7" s="1"/>
  <c r="BF575" i="7" a="1"/>
  <c r="BF575" i="7" s="1"/>
  <c r="BG572" i="7" a="1"/>
  <c r="BG572" i="7" s="1"/>
  <c r="BG569" i="7" a="1"/>
  <c r="BG569" i="7" s="1"/>
  <c r="BF555" i="7" a="1"/>
  <c r="BF555" i="7" s="1"/>
  <c r="BF549" i="7" a="1"/>
  <c r="BF549" i="7" s="1"/>
  <c r="BG545" i="7" a="1"/>
  <c r="BG545" i="7" s="1"/>
  <c r="BF542" i="7" a="1"/>
  <c r="BF542" i="7" s="1"/>
  <c r="BG535" i="7" a="1"/>
  <c r="BG535" i="7" s="1"/>
  <c r="BF533" i="7" a="1"/>
  <c r="BF533" i="7" s="1"/>
  <c r="BG529" i="7" a="1"/>
  <c r="BG529" i="7" s="1"/>
  <c r="BG526" i="7" a="1"/>
  <c r="BG526" i="7" s="1"/>
  <c r="BG523" i="7" a="1"/>
  <c r="BG523" i="7" s="1"/>
  <c r="BF520" i="7" a="1"/>
  <c r="BF520" i="7" s="1"/>
  <c r="BG517" i="7" a="1"/>
  <c r="BG517" i="7" s="1"/>
  <c r="BF514" i="7" a="1"/>
  <c r="BF514" i="7" s="1"/>
  <c r="BF888" i="7" a="1"/>
  <c r="BF888" i="7" s="1"/>
  <c r="BF881" i="7" a="1"/>
  <c r="BF881" i="7" s="1"/>
  <c r="BF874" i="7" a="1"/>
  <c r="BF874" i="7" s="1"/>
  <c r="BG868" i="7" a="1"/>
  <c r="BG868" i="7" s="1"/>
  <c r="BG861" i="7" a="1"/>
  <c r="BG861" i="7" s="1"/>
  <c r="BF856" i="7" a="1"/>
  <c r="BF856" i="7" s="1"/>
  <c r="BF849" i="7" a="1"/>
  <c r="BF849" i="7" s="1"/>
  <c r="BF842" i="7" a="1"/>
  <c r="BF842" i="7" s="1"/>
  <c r="BG836" i="7" a="1"/>
  <c r="BG836" i="7" s="1"/>
  <c r="BG829" i="7" a="1"/>
  <c r="BG829" i="7" s="1"/>
  <c r="BF824" i="7" a="1"/>
  <c r="BF824" i="7" s="1"/>
  <c r="BF817" i="7" a="1"/>
  <c r="BF817" i="7" s="1"/>
  <c r="BF810" i="7" a="1"/>
  <c r="BF810" i="7" s="1"/>
  <c r="BG801" i="7" a="1"/>
  <c r="BG801" i="7" s="1"/>
  <c r="BG794" i="7" a="1"/>
  <c r="BG794" i="7" s="1"/>
  <c r="BF789" i="7" a="1"/>
  <c r="BF789" i="7" s="1"/>
  <c r="BF782" i="7" a="1"/>
  <c r="BF782" i="7" s="1"/>
  <c r="BF775" i="7" a="1"/>
  <c r="BF775" i="7" s="1"/>
  <c r="BG769" i="7" a="1"/>
  <c r="BG769" i="7" s="1"/>
  <c r="BG762" i="7" a="1"/>
  <c r="BG762" i="7" s="1"/>
  <c r="BG757" i="7" a="1"/>
  <c r="BG757" i="7" s="1"/>
  <c r="BF752" i="7" a="1"/>
  <c r="BF752" i="7" s="1"/>
  <c r="BG746" i="7" a="1"/>
  <c r="BG746" i="7" s="1"/>
  <c r="BG741" i="7" a="1"/>
  <c r="BG741" i="7" s="1"/>
  <c r="BF736" i="7" a="1"/>
  <c r="BF736" i="7" s="1"/>
  <c r="BF731" i="7" a="1"/>
  <c r="BF731" i="7" s="1"/>
  <c r="BF723" i="7" a="1"/>
  <c r="BF723" i="7" s="1"/>
  <c r="BG718" i="7" a="1"/>
  <c r="BG718" i="7" s="1"/>
  <c r="BF714" i="7" a="1"/>
  <c r="BF714" i="7" s="1"/>
  <c r="BG710" i="7" a="1"/>
  <c r="BG710" i="7" s="1"/>
  <c r="BG707" i="7" a="1"/>
  <c r="BG707" i="7" s="1"/>
  <c r="BG704" i="7" a="1"/>
  <c r="BG704" i="7" s="1"/>
  <c r="BF701" i="7" a="1"/>
  <c r="BF701" i="7" s="1"/>
  <c r="BG697" i="7" a="1"/>
  <c r="BG697" i="7" s="1"/>
  <c r="BF690" i="7" a="1"/>
  <c r="BF690" i="7" s="1"/>
  <c r="BF687" i="7" a="1"/>
  <c r="BF687" i="7" s="1"/>
  <c r="BG683" i="7" a="1"/>
  <c r="BG683" i="7" s="1"/>
  <c r="BG680" i="7" a="1"/>
  <c r="BG680" i="7" s="1"/>
  <c r="BF677" i="7" a="1"/>
  <c r="BF677" i="7" s="1"/>
  <c r="BG670" i="7" a="1"/>
  <c r="BG670" i="7" s="1"/>
  <c r="BF667" i="7" a="1"/>
  <c r="BF667" i="7" s="1"/>
  <c r="BF664" i="7" a="1"/>
  <c r="BF664" i="7" s="1"/>
  <c r="BF657" i="7" a="1"/>
  <c r="BF657" i="7" s="1"/>
  <c r="BG646" i="7" a="1"/>
  <c r="BG646" i="7" s="1"/>
  <c r="BF642" i="7" a="1"/>
  <c r="BF642" i="7" s="1"/>
  <c r="BG638" i="7" a="1"/>
  <c r="BG638" i="7" s="1"/>
  <c r="BF635" i="7" a="1"/>
  <c r="BF635" i="7" s="1"/>
  <c r="BF628" i="7" a="1"/>
  <c r="BF628" i="7" s="1"/>
  <c r="BG624" i="7" a="1"/>
  <c r="BG624" i="7" s="1"/>
  <c r="BF617" i="7" a="1"/>
  <c r="BF617" i="7" s="1"/>
  <c r="BF610" i="7" a="1"/>
  <c r="BF610" i="7" s="1"/>
  <c r="BG606" i="7" a="1"/>
  <c r="BG606" i="7" s="1"/>
  <c r="BF603" i="7" a="1"/>
  <c r="BF603" i="7" s="1"/>
  <c r="BF596" i="7" a="1"/>
  <c r="BF596" i="7" s="1"/>
  <c r="BF587" i="7" a="1"/>
  <c r="BF587" i="7" s="1"/>
  <c r="BF584" i="7" a="1"/>
  <c r="BF584" i="7" s="1"/>
  <c r="BF581" i="7" a="1"/>
  <c r="BF581" i="7" s="1"/>
  <c r="BF578" i="7" a="1"/>
  <c r="BF578" i="7" s="1"/>
  <c r="BF569" i="7" a="1"/>
  <c r="BF569" i="7" s="1"/>
  <c r="BG566" i="7" a="1"/>
  <c r="BG566" i="7" s="1"/>
  <c r="BG563" i="7" a="1"/>
  <c r="BG563" i="7" s="1"/>
  <c r="BG560" i="7" a="1"/>
  <c r="BG560" i="7" s="1"/>
  <c r="BG557" i="7" a="1"/>
  <c r="BG557" i="7" s="1"/>
  <c r="BG554" i="7" a="1"/>
  <c r="BG554" i="7" s="1"/>
  <c r="BG551" i="7" a="1"/>
  <c r="BG551" i="7" s="1"/>
  <c r="BG548" i="7" a="1"/>
  <c r="BG548" i="7" s="1"/>
  <c r="BF545" i="7" a="1"/>
  <c r="BF545" i="7" s="1"/>
  <c r="BG541" i="7" a="1"/>
  <c r="BG541" i="7" s="1"/>
  <c r="BF539" i="7" a="1"/>
  <c r="BF539" i="7" s="1"/>
  <c r="BG532" i="7" a="1"/>
  <c r="BG532" i="7" s="1"/>
  <c r="BF526" i="7" a="1"/>
  <c r="BF526" i="7" s="1"/>
  <c r="BG519" i="7" a="1"/>
  <c r="BG519" i="7" s="1"/>
  <c r="BF886" i="7" a="1"/>
  <c r="BF886" i="7" s="1"/>
  <c r="BG880" i="7" a="1"/>
  <c r="BG880" i="7" s="1"/>
  <c r="BG873" i="7" a="1"/>
  <c r="BG873" i="7" s="1"/>
  <c r="BF868" i="7" a="1"/>
  <c r="BF868" i="7" s="1"/>
  <c r="BF861" i="7" a="1"/>
  <c r="BF861" i="7" s="1"/>
  <c r="BF854" i="7" a="1"/>
  <c r="BF854" i="7" s="1"/>
  <c r="BG848" i="7" a="1"/>
  <c r="BG848" i="7" s="1"/>
  <c r="BG841" i="7" a="1"/>
  <c r="BG841" i="7" s="1"/>
  <c r="BF836" i="7" a="1"/>
  <c r="BF836" i="7" s="1"/>
  <c r="BF829" i="7" a="1"/>
  <c r="BF829" i="7" s="1"/>
  <c r="BF822" i="7" a="1"/>
  <c r="BF822" i="7" s="1"/>
  <c r="BG816" i="7" a="1"/>
  <c r="BG816" i="7" s="1"/>
  <c r="BG809" i="7" a="1"/>
  <c r="BG809" i="7" s="1"/>
  <c r="BF801" i="7" a="1"/>
  <c r="BF801" i="7" s="1"/>
  <c r="BF794" i="7" a="1"/>
  <c r="BF794" i="7" s="1"/>
  <c r="BF787" i="7" a="1"/>
  <c r="BF787" i="7" s="1"/>
  <c r="BG781" i="7" a="1"/>
  <c r="BG781" i="7" s="1"/>
  <c r="BG774" i="7" a="1"/>
  <c r="BG774" i="7" s="1"/>
  <c r="BF769" i="7" a="1"/>
  <c r="BF769" i="7" s="1"/>
  <c r="BF762" i="7" a="1"/>
  <c r="BF762" i="7" s="1"/>
  <c r="BF757" i="7" a="1"/>
  <c r="BF757" i="7" s="1"/>
  <c r="BF751" i="7" a="1"/>
  <c r="BF751" i="7" s="1"/>
  <c r="BF746" i="7" a="1"/>
  <c r="BF746" i="7" s="1"/>
  <c r="BF741" i="7" a="1"/>
  <c r="BF741" i="7" s="1"/>
  <c r="BF735" i="7" a="1"/>
  <c r="BF735" i="7" s="1"/>
  <c r="BG727" i="7" a="1"/>
  <c r="BG727" i="7" s="1"/>
  <c r="BF718" i="7" a="1"/>
  <c r="BF718" i="7" s="1"/>
  <c r="BG713" i="7" a="1"/>
  <c r="BG713" i="7" s="1"/>
  <c r="BF710" i="7" a="1"/>
  <c r="BF710" i="7" s="1"/>
  <c r="BF707" i="7" a="1"/>
  <c r="BF707" i="7" s="1"/>
  <c r="BF704" i="7" a="1"/>
  <c r="BF704" i="7" s="1"/>
  <c r="BG700" i="7" a="1"/>
  <c r="BG700" i="7" s="1"/>
  <c r="BF693" i="7" a="1"/>
  <c r="BF693" i="7" s="1"/>
  <c r="BG686" i="7" a="1"/>
  <c r="BG686" i="7" s="1"/>
  <c r="BF683" i="7" a="1"/>
  <c r="BF683" i="7" s="1"/>
  <c r="BF680" i="7" a="1"/>
  <c r="BF680" i="7" s="1"/>
  <c r="BF670" i="7" a="1"/>
  <c r="BF670" i="7" s="1"/>
  <c r="BG660" i="7" a="1"/>
  <c r="BG660" i="7" s="1"/>
  <c r="BG653" i="7" a="1"/>
  <c r="BG653" i="7" s="1"/>
  <c r="BF650" i="7" a="1"/>
  <c r="BF650" i="7" s="1"/>
  <c r="BG641" i="7" a="1"/>
  <c r="BG641" i="7" s="1"/>
  <c r="BF638" i="7" a="1"/>
  <c r="BF638" i="7" s="1"/>
  <c r="BG634" i="7" a="1"/>
  <c r="BG634" i="7" s="1"/>
  <c r="BG631" i="7" a="1"/>
  <c r="BG631" i="7" s="1"/>
  <c r="BF624" i="7" a="1"/>
  <c r="BF624" i="7" s="1"/>
  <c r="BG616" i="7" a="1"/>
  <c r="BG616" i="7" s="1"/>
  <c r="BG613" i="7" a="1"/>
  <c r="BG613" i="7" s="1"/>
  <c r="BG609" i="7" a="1"/>
  <c r="BG609" i="7" s="1"/>
  <c r="BF606" i="7" a="1"/>
  <c r="BF606" i="7" s="1"/>
  <c r="BG602" i="7" a="1"/>
  <c r="BG602" i="7" s="1"/>
  <c r="BG599" i="7" a="1"/>
  <c r="BG599" i="7" s="1"/>
  <c r="BG595" i="7" a="1"/>
  <c r="BG595" i="7" s="1"/>
  <c r="BG592" i="7" a="1"/>
  <c r="BG592" i="7" s="1"/>
  <c r="BG589" i="7" a="1"/>
  <c r="BG589" i="7" s="1"/>
  <c r="BG586" i="7" a="1"/>
  <c r="BG586" i="7" s="1"/>
  <c r="BG580" i="7" a="1"/>
  <c r="BG580" i="7" s="1"/>
  <c r="BG577" i="7" a="1"/>
  <c r="BG577" i="7" s="1"/>
  <c r="BG574" i="7" a="1"/>
  <c r="BG574" i="7" s="1"/>
  <c r="BF572" i="7" a="1"/>
  <c r="BF572" i="7" s="1"/>
  <c r="BG568" i="7" a="1"/>
  <c r="BG568" i="7" s="1"/>
  <c r="BF566" i="7" a="1"/>
  <c r="BF566" i="7" s="1"/>
  <c r="BF563" i="7" a="1"/>
  <c r="BF563" i="7" s="1"/>
  <c r="BF560" i="7" a="1"/>
  <c r="BF560" i="7" s="1"/>
  <c r="BF557" i="7" a="1"/>
  <c r="BF557" i="7" s="1"/>
  <c r="BF551" i="7" a="1"/>
  <c r="BF551" i="7" s="1"/>
  <c r="BF548" i="7" a="1"/>
  <c r="BF548" i="7" s="1"/>
  <c r="BF541" i="7" a="1"/>
  <c r="BF541" i="7" s="1"/>
  <c r="BG538" i="7" a="1"/>
  <c r="BG538" i="7" s="1"/>
  <c r="BF535" i="7" a="1"/>
  <c r="BF535" i="7" s="1"/>
  <c r="BF532" i="7" a="1"/>
  <c r="BF532" i="7" s="1"/>
  <c r="BF529" i="7" a="1"/>
  <c r="BF529" i="7" s="1"/>
  <c r="BG525" i="7" a="1"/>
  <c r="BG525" i="7" s="1"/>
  <c r="BG885" i="7" a="1"/>
  <c r="BG885" i="7" s="1"/>
  <c r="BF880" i="7" a="1"/>
  <c r="BF880" i="7" s="1"/>
  <c r="BF873" i="7" a="1"/>
  <c r="BF873" i="7" s="1"/>
  <c r="BF866" i="7" a="1"/>
  <c r="BF866" i="7" s="1"/>
  <c r="BG860" i="7" a="1"/>
  <c r="BG860" i="7" s="1"/>
  <c r="BG853" i="7" a="1"/>
  <c r="BG853" i="7" s="1"/>
  <c r="BF848" i="7" a="1"/>
  <c r="BF848" i="7" s="1"/>
  <c r="BF841" i="7" a="1"/>
  <c r="BF841" i="7" s="1"/>
  <c r="BF834" i="7" a="1"/>
  <c r="BF834" i="7" s="1"/>
  <c r="BG828" i="7" a="1"/>
  <c r="BG828" i="7" s="1"/>
  <c r="BG821" i="7" a="1"/>
  <c r="BG821" i="7" s="1"/>
  <c r="BF816" i="7" a="1"/>
  <c r="BF816" i="7" s="1"/>
  <c r="BF809" i="7" a="1"/>
  <c r="BF809" i="7" s="1"/>
  <c r="BF799" i="7" a="1"/>
  <c r="BF799" i="7" s="1"/>
  <c r="BG793" i="7" a="1"/>
  <c r="BG793" i="7" s="1"/>
  <c r="BG786" i="7" a="1"/>
  <c r="BG786" i="7" s="1"/>
  <c r="BF781" i="7" a="1"/>
  <c r="BF781" i="7" s="1"/>
  <c r="BF774" i="7" a="1"/>
  <c r="BF774" i="7" s="1"/>
  <c r="BF767" i="7" a="1"/>
  <c r="BF767" i="7" s="1"/>
  <c r="BG761" i="7" a="1"/>
  <c r="BG761" i="7" s="1"/>
  <c r="BF756" i="7" a="1"/>
  <c r="BF756" i="7" s="1"/>
  <c r="BG750" i="7" a="1"/>
  <c r="BG750" i="7" s="1"/>
  <c r="BG745" i="7" a="1"/>
  <c r="BG745" i="7" s="1"/>
  <c r="BF740" i="7" a="1"/>
  <c r="BF740" i="7" s="1"/>
  <c r="BG734" i="7" a="1"/>
  <c r="BG734" i="7" s="1"/>
  <c r="BF727" i="7" a="1"/>
  <c r="BF727" i="7" s="1"/>
  <c r="BF722" i="7" a="1"/>
  <c r="BF722" i="7" s="1"/>
  <c r="BG717" i="7" a="1"/>
  <c r="BG717" i="7" s="1"/>
  <c r="BF713" i="7" a="1"/>
  <c r="BF713" i="7" s="1"/>
  <c r="BG706" i="7" a="1"/>
  <c r="BG706" i="7" s="1"/>
  <c r="BG703" i="7" a="1"/>
  <c r="BG703" i="7" s="1"/>
  <c r="BG699" i="7" a="1"/>
  <c r="BG699" i="7" s="1"/>
  <c r="BG696" i="7" a="1"/>
  <c r="BG696" i="7" s="1"/>
  <c r="BG689" i="7" a="1"/>
  <c r="BG689" i="7" s="1"/>
  <c r="BF686" i="7" a="1"/>
  <c r="BF686" i="7" s="1"/>
  <c r="BG679" i="7" a="1"/>
  <c r="BG679" i="7" s="1"/>
  <c r="BF676" i="7" a="1"/>
  <c r="BF676" i="7" s="1"/>
  <c r="BF673" i="7" a="1"/>
  <c r="BF673" i="7" s="1"/>
  <c r="BG666" i="7" a="1"/>
  <c r="BG666" i="7" s="1"/>
  <c r="BF660" i="7" a="1"/>
  <c r="BF660" i="7" s="1"/>
  <c r="BG656" i="7" a="1"/>
  <c r="BG656" i="7" s="1"/>
  <c r="BF653" i="7" a="1"/>
  <c r="BF653" i="7" s="1"/>
  <c r="BF649" i="7" a="1"/>
  <c r="BF649" i="7" s="1"/>
  <c r="BG645" i="7" a="1"/>
  <c r="BG645" i="7" s="1"/>
  <c r="BF641" i="7" a="1"/>
  <c r="BF641" i="7" s="1"/>
  <c r="BG637" i="7" a="1"/>
  <c r="BG637" i="7" s="1"/>
  <c r="BF631" i="7" a="1"/>
  <c r="BF631" i="7" s="1"/>
  <c r="BG627" i="7" a="1"/>
  <c r="BG627" i="7" s="1"/>
  <c r="BF623" i="7" a="1"/>
  <c r="BF623" i="7" s="1"/>
  <c r="BF620" i="7" a="1"/>
  <c r="BF620" i="7" s="1"/>
  <c r="BF613" i="7" a="1"/>
  <c r="BF613" i="7" s="1"/>
  <c r="BF609" i="7" a="1"/>
  <c r="BF609" i="7" s="1"/>
  <c r="BG605" i="7" a="1"/>
  <c r="BG605" i="7" s="1"/>
  <c r="BG598" i="7" a="1"/>
  <c r="BG598" i="7" s="1"/>
  <c r="BF595" i="7" a="1"/>
  <c r="BF595" i="7" s="1"/>
  <c r="BF592" i="7" a="1"/>
  <c r="BF592" i="7" s="1"/>
  <c r="BF589" i="7" a="1"/>
  <c r="BF589" i="7" s="1"/>
  <c r="BG583" i="7" a="1"/>
  <c r="BG583" i="7" s="1"/>
  <c r="BF580" i="7" a="1"/>
  <c r="BF580" i="7" s="1"/>
  <c r="BF577" i="7" a="1"/>
  <c r="BF577" i="7" s="1"/>
  <c r="BF574" i="7" a="1"/>
  <c r="BF574" i="7" s="1"/>
  <c r="BG571" i="7" a="1"/>
  <c r="BG571" i="7" s="1"/>
  <c r="BG562" i="7" a="1"/>
  <c r="BG562" i="7" s="1"/>
  <c r="BG559" i="7" a="1"/>
  <c r="BG559" i="7" s="1"/>
  <c r="BF554" i="7" a="1"/>
  <c r="BF554" i="7" s="1"/>
  <c r="BG547" i="7" a="1"/>
  <c r="BG547" i="7" s="1"/>
  <c r="BG544" i="7" a="1"/>
  <c r="BG544" i="7" s="1"/>
  <c r="BF538" i="7" a="1"/>
  <c r="BF538" i="7" s="1"/>
  <c r="BG531" i="7" a="1"/>
  <c r="BG531" i="7" s="1"/>
  <c r="BG528" i="7" a="1"/>
  <c r="BG528" i="7" s="1"/>
  <c r="BF525" i="7" a="1"/>
  <c r="BF525" i="7" s="1"/>
  <c r="BF885" i="7" a="1"/>
  <c r="BF885" i="7" s="1"/>
  <c r="BF878" i="7" a="1"/>
  <c r="BF878" i="7" s="1"/>
  <c r="BG872" i="7" a="1"/>
  <c r="BG872" i="7" s="1"/>
  <c r="BG865" i="7" a="1"/>
  <c r="BG865" i="7" s="1"/>
  <c r="BF860" i="7" a="1"/>
  <c r="BF860" i="7" s="1"/>
  <c r="BF853" i="7" a="1"/>
  <c r="BF853" i="7" s="1"/>
  <c r="BF846" i="7" a="1"/>
  <c r="BF846" i="7" s="1"/>
  <c r="BG840" i="7" a="1"/>
  <c r="BG840" i="7" s="1"/>
  <c r="BG833" i="7" a="1"/>
  <c r="BG833" i="7" s="1"/>
  <c r="BF828" i="7" a="1"/>
  <c r="BF828" i="7" s="1"/>
  <c r="BF821" i="7" a="1"/>
  <c r="BF821" i="7" s="1"/>
  <c r="BF814" i="7" a="1"/>
  <c r="BF814" i="7" s="1"/>
  <c r="BG808" i="7" a="1"/>
  <c r="BG808" i="7" s="1"/>
  <c r="BG798" i="7" a="1"/>
  <c r="BG798" i="7" s="1"/>
  <c r="BF793" i="7" a="1"/>
  <c r="BF793" i="7" s="1"/>
  <c r="BF786" i="7" a="1"/>
  <c r="BF786" i="7" s="1"/>
  <c r="BF779" i="7" a="1"/>
  <c r="BF779" i="7" s="1"/>
  <c r="BG773" i="7" a="1"/>
  <c r="BG773" i="7" s="1"/>
  <c r="BG766" i="7" a="1"/>
  <c r="BG766" i="7" s="1"/>
  <c r="BF761" i="7" a="1"/>
  <c r="BF761" i="7" s="1"/>
  <c r="BF755" i="7" a="1"/>
  <c r="BF755" i="7" s="1"/>
  <c r="BF750" i="7" a="1"/>
  <c r="BF750" i="7" s="1"/>
  <c r="BF745" i="7" a="1"/>
  <c r="BF745" i="7" s="1"/>
  <c r="BF739" i="7" a="1"/>
  <c r="BF739" i="7" s="1"/>
  <c r="BF734" i="7" a="1"/>
  <c r="BF734" i="7" s="1"/>
  <c r="BG726" i="7" a="1"/>
  <c r="BG726" i="7" s="1"/>
  <c r="BF721" i="7" a="1"/>
  <c r="BF721" i="7" s="1"/>
  <c r="BF717" i="7" a="1"/>
  <c r="BF717" i="7" s="1"/>
  <c r="BG709" i="7" a="1"/>
  <c r="BG709" i="7" s="1"/>
  <c r="BF706" i="7" a="1"/>
  <c r="BF706" i="7" s="1"/>
  <c r="BF703" i="7" a="1"/>
  <c r="BF703" i="7" s="1"/>
  <c r="BF699" i="7" a="1"/>
  <c r="BF699" i="7" s="1"/>
  <c r="BF696" i="7" a="1"/>
  <c r="BF696" i="7" s="1"/>
  <c r="BG692" i="7" a="1"/>
  <c r="BG692" i="7" s="1"/>
  <c r="BF689" i="7" a="1"/>
  <c r="BF689" i="7" s="1"/>
  <c r="BG682" i="7" a="1"/>
  <c r="BG682" i="7" s="1"/>
  <c r="BG678" i="7" a="1"/>
  <c r="BG678" i="7" s="1"/>
  <c r="BG669" i="7" a="1"/>
  <c r="BG669" i="7" s="1"/>
  <c r="BF666" i="7" a="1"/>
  <c r="BF666" i="7" s="1"/>
  <c r="BG659" i="7" a="1"/>
  <c r="BG659" i="7" s="1"/>
  <c r="BF656" i="7" a="1"/>
  <c r="BF656" i="7" s="1"/>
  <c r="BG648" i="7" a="1"/>
  <c r="BG648" i="7" s="1"/>
  <c r="BF645" i="7" a="1"/>
  <c r="BF645" i="7" s="1"/>
  <c r="BF637" i="7" a="1"/>
  <c r="BF637" i="7" s="1"/>
  <c r="BF634" i="7" a="1"/>
  <c r="BF634" i="7" s="1"/>
  <c r="BG630" i="7" a="1"/>
  <c r="BG630" i="7" s="1"/>
  <c r="BG626" i="7" a="1"/>
  <c r="BG626" i="7" s="1"/>
  <c r="BG619" i="7" a="1"/>
  <c r="BG619" i="7" s="1"/>
  <c r="BF616" i="7" a="1"/>
  <c r="BF616" i="7" s="1"/>
  <c r="BG612" i="7" a="1"/>
  <c r="BG612" i="7" s="1"/>
  <c r="BF605" i="7" a="1"/>
  <c r="BF605" i="7" s="1"/>
  <c r="BG601" i="7" a="1"/>
  <c r="BG601" i="7" s="1"/>
  <c r="BF598" i="7" a="1"/>
  <c r="BF598" i="7" s="1"/>
  <c r="BG594" i="7" a="1"/>
  <c r="BG594" i="7" s="1"/>
  <c r="BG591" i="7" a="1"/>
  <c r="BG591" i="7" s="1"/>
  <c r="BF586" i="7" a="1"/>
  <c r="BF586" i="7" s="1"/>
  <c r="BF583" i="7" a="1"/>
  <c r="BF583" i="7" s="1"/>
  <c r="BF571" i="7" a="1"/>
  <c r="BF571" i="7" s="1"/>
  <c r="BF568" i="7" a="1"/>
  <c r="BF568" i="7" s="1"/>
  <c r="BG565" i="7" a="1"/>
  <c r="BG565" i="7" s="1"/>
  <c r="BF559" i="7" a="1"/>
  <c r="BF559" i="7" s="1"/>
  <c r="BG556" i="7" a="1"/>
  <c r="BG556" i="7" s="1"/>
  <c r="BG553" i="7" a="1"/>
  <c r="BG553" i="7" s="1"/>
  <c r="BG550" i="7" a="1"/>
  <c r="BG550" i="7" s="1"/>
  <c r="BF547" i="7" a="1"/>
  <c r="BF547" i="7" s="1"/>
  <c r="BF544" i="7" a="1"/>
  <c r="BF544" i="7" s="1"/>
  <c r="BG540" i="7" a="1"/>
  <c r="BG540" i="7" s="1"/>
  <c r="BG537" i="7" a="1"/>
  <c r="BG537" i="7" s="1"/>
  <c r="BG534" i="7" a="1"/>
  <c r="BG534" i="7" s="1"/>
  <c r="BF531" i="7" a="1"/>
  <c r="BF531" i="7" s="1"/>
  <c r="BF528" i="7" a="1"/>
  <c r="BF528" i="7" s="1"/>
  <c r="BG884" i="7" a="1"/>
  <c r="BG884" i="7" s="1"/>
  <c r="BG877" i="7" a="1"/>
  <c r="BG877" i="7" s="1"/>
  <c r="BF872" i="7" a="1"/>
  <c r="BF872" i="7" s="1"/>
  <c r="BF865" i="7" a="1"/>
  <c r="BF865" i="7" s="1"/>
  <c r="BF858" i="7" a="1"/>
  <c r="BF858" i="7" s="1"/>
  <c r="BG852" i="7" a="1"/>
  <c r="BG852" i="7" s="1"/>
  <c r="BG845" i="7" a="1"/>
  <c r="BG845" i="7" s="1"/>
  <c r="BF840" i="7" a="1"/>
  <c r="BF840" i="7" s="1"/>
  <c r="BF833" i="7" a="1"/>
  <c r="BF833" i="7" s="1"/>
  <c r="BF826" i="7" a="1"/>
  <c r="BF826" i="7" s="1"/>
  <c r="BG820" i="7" a="1"/>
  <c r="BG820" i="7" s="1"/>
  <c r="BG813" i="7" a="1"/>
  <c r="BG813" i="7" s="1"/>
  <c r="BF808" i="7" a="1"/>
  <c r="BF808" i="7" s="1"/>
  <c r="BF798" i="7" a="1"/>
  <c r="BF798" i="7" s="1"/>
  <c r="BF791" i="7" a="1"/>
  <c r="BF791" i="7" s="1"/>
  <c r="BG785" i="7" a="1"/>
  <c r="BG785" i="7" s="1"/>
  <c r="BG778" i="7" a="1"/>
  <c r="BG778" i="7" s="1"/>
  <c r="BF773" i="7" a="1"/>
  <c r="BF773" i="7" s="1"/>
  <c r="BF766" i="7" a="1"/>
  <c r="BF766" i="7" s="1"/>
  <c r="BF760" i="7" a="1"/>
  <c r="BF760" i="7" s="1"/>
  <c r="BG754" i="7" a="1"/>
  <c r="BG754" i="7" s="1"/>
  <c r="BG749" i="7" a="1"/>
  <c r="BG749" i="7" s="1"/>
  <c r="BF744" i="7" a="1"/>
  <c r="BF744" i="7" s="1"/>
  <c r="BG738" i="7" a="1"/>
  <c r="BG738" i="7" s="1"/>
  <c r="BG733" i="7" a="1"/>
  <c r="BG733" i="7" s="1"/>
  <c r="BG725" i="7" a="1"/>
  <c r="BG725" i="7" s="1"/>
  <c r="BG716" i="7" a="1"/>
  <c r="BG716" i="7" s="1"/>
  <c r="BG712" i="7" a="1"/>
  <c r="BG712" i="7" s="1"/>
  <c r="BF709" i="7" a="1"/>
  <c r="BF709" i="7" s="1"/>
  <c r="BG705" i="7" a="1"/>
  <c r="BG705" i="7" s="1"/>
  <c r="BG702" i="7" a="1"/>
  <c r="BG702" i="7" s="1"/>
  <c r="BG695" i="7" a="1"/>
  <c r="BG695" i="7" s="1"/>
  <c r="BF692" i="7" a="1"/>
  <c r="BF692" i="7" s="1"/>
  <c r="BG685" i="7" a="1"/>
  <c r="BG685" i="7" s="1"/>
  <c r="BF678" i="7" a="1"/>
  <c r="BF678" i="7" s="1"/>
  <c r="BG675" i="7" a="1"/>
  <c r="BG675" i="7" s="1"/>
  <c r="BG672" i="7" a="1"/>
  <c r="BG672" i="7" s="1"/>
  <c r="BF659" i="7" a="1"/>
  <c r="BF659" i="7" s="1"/>
  <c r="BF655" i="7" a="1"/>
  <c r="BF655" i="7" s="1"/>
  <c r="BF652" i="7" a="1"/>
  <c r="BF652" i="7" s="1"/>
  <c r="BF648" i="7" a="1"/>
  <c r="BF648" i="7" s="1"/>
  <c r="BG644" i="7" a="1"/>
  <c r="BG644" i="7" s="1"/>
  <c r="BG640" i="7" a="1"/>
  <c r="BG640" i="7" s="1"/>
  <c r="BG633" i="7" a="1"/>
  <c r="BG633" i="7" s="1"/>
  <c r="BF626" i="7" a="1"/>
  <c r="BF626" i="7" s="1"/>
  <c r="BG622" i="7" a="1"/>
  <c r="BG622" i="7" s="1"/>
  <c r="BF619" i="7" a="1"/>
  <c r="BF619" i="7" s="1"/>
  <c r="BF612" i="7" a="1"/>
  <c r="BF612" i="7" s="1"/>
  <c r="BG608" i="7" a="1"/>
  <c r="BG608" i="7" s="1"/>
  <c r="BG604" i="7" a="1"/>
  <c r="BG604" i="7" s="1"/>
  <c r="BF601" i="7" a="1"/>
  <c r="BF601" i="7" s="1"/>
  <c r="BF591" i="7" a="1"/>
  <c r="BF591" i="7" s="1"/>
  <c r="BG588" i="7" a="1"/>
  <c r="BG588" i="7" s="1"/>
  <c r="BG585" i="7" a="1"/>
  <c r="BG585" i="7" s="1"/>
  <c r="BG582" i="7" a="1"/>
  <c r="BG582" i="7" s="1"/>
  <c r="BG579" i="7" a="1"/>
  <c r="BG579" i="7" s="1"/>
  <c r="BG576" i="7" a="1"/>
  <c r="BG576" i="7" s="1"/>
  <c r="BG573" i="7" a="1"/>
  <c r="BG573" i="7" s="1"/>
  <c r="BG570" i="7" a="1"/>
  <c r="BG570" i="7" s="1"/>
  <c r="BF565" i="7" a="1"/>
  <c r="BF565" i="7" s="1"/>
  <c r="BF562" i="7" a="1"/>
  <c r="BF562" i="7" s="1"/>
  <c r="BF553" i="7" a="1"/>
  <c r="BF553" i="7" s="1"/>
  <c r="BF550" i="7" a="1"/>
  <c r="BF550" i="7" s="1"/>
  <c r="BG546" i="7" a="1"/>
  <c r="BG546" i="7" s="1"/>
  <c r="BG543" i="7" a="1"/>
  <c r="BG543" i="7" s="1"/>
  <c r="BF540" i="7" a="1"/>
  <c r="BF540" i="7" s="1"/>
  <c r="BF537" i="7" a="1"/>
  <c r="BF537" i="7" s="1"/>
  <c r="BF534" i="7" a="1"/>
  <c r="BF534" i="7" s="1"/>
  <c r="BG524" i="7" a="1"/>
  <c r="BG524" i="7" s="1"/>
  <c r="BG521" i="7" a="1"/>
  <c r="BG521" i="7" s="1"/>
  <c r="BF884" i="7" a="1"/>
  <c r="BF884" i="7" s="1"/>
  <c r="BG832" i="7" a="1"/>
  <c r="BG832" i="7" s="1"/>
  <c r="BF778" i="7" a="1"/>
  <c r="BF778" i="7" s="1"/>
  <c r="BF749" i="7" a="1"/>
  <c r="BF749" i="7" s="1"/>
  <c r="BG724" i="7" a="1"/>
  <c r="BG724" i="7" s="1"/>
  <c r="BG708" i="7" a="1"/>
  <c r="BG708" i="7" s="1"/>
  <c r="BF695" i="7" a="1"/>
  <c r="BF695" i="7" s="1"/>
  <c r="BG681" i="7" a="1"/>
  <c r="BG681" i="7" s="1"/>
  <c r="BF669" i="7" a="1"/>
  <c r="BF669" i="7" s="1"/>
  <c r="BG651" i="7" a="1"/>
  <c r="BG651" i="7" s="1"/>
  <c r="BG636" i="7" a="1"/>
  <c r="BG636" i="7" s="1"/>
  <c r="BF622" i="7" a="1"/>
  <c r="BF622" i="7" s="1"/>
  <c r="BG607" i="7" a="1"/>
  <c r="BG607" i="7" s="1"/>
  <c r="BF594" i="7" a="1"/>
  <c r="BF594" i="7" s="1"/>
  <c r="BF582" i="7" a="1"/>
  <c r="BF582" i="7" s="1"/>
  <c r="BG558" i="7" a="1"/>
  <c r="BG558" i="7" s="1"/>
  <c r="BF523" i="7" a="1"/>
  <c r="BF523" i="7" s="1"/>
  <c r="BG518" i="7" a="1"/>
  <c r="BG518" i="7" s="1"/>
  <c r="BG511" i="7" a="1"/>
  <c r="BG511" i="7" s="1"/>
  <c r="BF508" i="7" a="1"/>
  <c r="BF508" i="7" s="1"/>
  <c r="BF502" i="7" a="1"/>
  <c r="BF502" i="7" s="1"/>
  <c r="BF499" i="7" a="1"/>
  <c r="BF499" i="7" s="1"/>
  <c r="BG489" i="7" a="1"/>
  <c r="BG489" i="7" s="1"/>
  <c r="BG486" i="7" a="1"/>
  <c r="BG486" i="7" s="1"/>
  <c r="BG483" i="7" a="1"/>
  <c r="BG483" i="7" s="1"/>
  <c r="BF480" i="7" a="1"/>
  <c r="BF480" i="7" s="1"/>
  <c r="BF477" i="7" a="1"/>
  <c r="BF477" i="7" s="1"/>
  <c r="BF471" i="7" a="1"/>
  <c r="BF471" i="7" s="1"/>
  <c r="BG464" i="7" a="1"/>
  <c r="BG464" i="7" s="1"/>
  <c r="BG461" i="7" a="1"/>
  <c r="BG461" i="7" s="1"/>
  <c r="BF458" i="7" a="1"/>
  <c r="BF458" i="7" s="1"/>
  <c r="BG455" i="7" a="1"/>
  <c r="BG455" i="7" s="1"/>
  <c r="BF452" i="7" a="1"/>
  <c r="BF452" i="7" s="1"/>
  <c r="BF449" i="7" a="1"/>
  <c r="BF449" i="7" s="1"/>
  <c r="BF446" i="7" a="1"/>
  <c r="BF446" i="7" s="1"/>
  <c r="BG442" i="7" a="1"/>
  <c r="BG442" i="7" s="1"/>
  <c r="BF440" i="7" a="1"/>
  <c r="BF440" i="7" s="1"/>
  <c r="BG433" i="7" a="1"/>
  <c r="BG433" i="7" s="1"/>
  <c r="BF427" i="7" a="1"/>
  <c r="BF427" i="7" s="1"/>
  <c r="BG420" i="7" a="1"/>
  <c r="BG420" i="7" s="1"/>
  <c r="BF418" i="7" a="1"/>
  <c r="BF418" i="7" s="1"/>
  <c r="BG414" i="7" a="1"/>
  <c r="BG414" i="7" s="1"/>
  <c r="BG411" i="7" a="1"/>
  <c r="BG411" i="7" s="1"/>
  <c r="BG408" i="7" a="1"/>
  <c r="BG408" i="7" s="1"/>
  <c r="BG405" i="7" a="1"/>
  <c r="BG405" i="7" s="1"/>
  <c r="BF397" i="7" a="1"/>
  <c r="BF397" i="7" s="1"/>
  <c r="BF391" i="7" a="1"/>
  <c r="BF391" i="7" s="1"/>
  <c r="BF388" i="7" a="1"/>
  <c r="BF388" i="7" s="1"/>
  <c r="BG385" i="7" a="1"/>
  <c r="BG385" i="7" s="1"/>
  <c r="BG376" i="7" a="1"/>
  <c r="BG376" i="7" s="1"/>
  <c r="BG373" i="7" a="1"/>
  <c r="BG373" i="7" s="1"/>
  <c r="BG370" i="7" a="1"/>
  <c r="BG370" i="7" s="1"/>
  <c r="BF362" i="7" a="1"/>
  <c r="BF362" i="7" s="1"/>
  <c r="BF356" i="7" a="1"/>
  <c r="BF356" i="7" s="1"/>
  <c r="BF353" i="7" a="1"/>
  <c r="BF353" i="7" s="1"/>
  <c r="BG350" i="7" a="1"/>
  <c r="BG350" i="7" s="1"/>
  <c r="BG344" i="7" a="1"/>
  <c r="BG344" i="7" s="1"/>
  <c r="BG341" i="7" a="1"/>
  <c r="BG341" i="7" s="1"/>
  <c r="BG338" i="7" a="1"/>
  <c r="BG338" i="7" s="1"/>
  <c r="BF330" i="7" a="1"/>
  <c r="BF330" i="7" s="1"/>
  <c r="BF324" i="7" a="1"/>
  <c r="BF324" i="7" s="1"/>
  <c r="BF321" i="7" a="1"/>
  <c r="BF321" i="7" s="1"/>
  <c r="BG318" i="7" a="1"/>
  <c r="BG318" i="7" s="1"/>
  <c r="BF877" i="7" a="1"/>
  <c r="BF877" i="7" s="1"/>
  <c r="BG825" i="7" a="1"/>
  <c r="BG825" i="7" s="1"/>
  <c r="BF771" i="7" a="1"/>
  <c r="BF771" i="7" s="1"/>
  <c r="BF748" i="7" a="1"/>
  <c r="BF748" i="7" s="1"/>
  <c r="BF724" i="7" a="1"/>
  <c r="BF724" i="7" s="1"/>
  <c r="BF708" i="7" a="1"/>
  <c r="BF708" i="7" s="1"/>
  <c r="BG694" i="7" a="1"/>
  <c r="BG694" i="7" s="1"/>
  <c r="BF681" i="7" a="1"/>
  <c r="BF681" i="7" s="1"/>
  <c r="BG668" i="7" a="1"/>
  <c r="BG668" i="7" s="1"/>
  <c r="BF651" i="7" a="1"/>
  <c r="BF651" i="7" s="1"/>
  <c r="BF636" i="7" a="1"/>
  <c r="BF636" i="7" s="1"/>
  <c r="BG621" i="7" a="1"/>
  <c r="BG621" i="7" s="1"/>
  <c r="BF607" i="7" a="1"/>
  <c r="BF607" i="7" s="1"/>
  <c r="BG593" i="7" a="1"/>
  <c r="BG593" i="7" s="1"/>
  <c r="BF570" i="7" a="1"/>
  <c r="BF570" i="7" s="1"/>
  <c r="BF558" i="7" a="1"/>
  <c r="BF558" i="7" s="1"/>
  <c r="BF546" i="7" a="1"/>
  <c r="BF546" i="7" s="1"/>
  <c r="BG533" i="7" a="1"/>
  <c r="BG533" i="7" s="1"/>
  <c r="BG522" i="7" a="1"/>
  <c r="BG522" i="7" s="1"/>
  <c r="BF518" i="7" a="1"/>
  <c r="BF518" i="7" s="1"/>
  <c r="BG514" i="7" a="1"/>
  <c r="BG514" i="7" s="1"/>
  <c r="BF511" i="7" a="1"/>
  <c r="BF511" i="7" s="1"/>
  <c r="BG501" i="7" a="1"/>
  <c r="BG501" i="7" s="1"/>
  <c r="BG495" i="7" a="1"/>
  <c r="BG495" i="7" s="1"/>
  <c r="BG492" i="7" a="1"/>
  <c r="BG492" i="7" s="1"/>
  <c r="BF489" i="7" a="1"/>
  <c r="BF489" i="7" s="1"/>
  <c r="BF486" i="7" a="1"/>
  <c r="BF486" i="7" s="1"/>
  <c r="BF483" i="7" a="1"/>
  <c r="BF483" i="7" s="1"/>
  <c r="BG473" i="7" a="1"/>
  <c r="BG473" i="7" s="1"/>
  <c r="BG470" i="7" a="1"/>
  <c r="BG470" i="7" s="1"/>
  <c r="BG467" i="7" a="1"/>
  <c r="BG467" i="7" s="1"/>
  <c r="BF464" i="7" a="1"/>
  <c r="BF464" i="7" s="1"/>
  <c r="BF461" i="7" a="1"/>
  <c r="BF461" i="7" s="1"/>
  <c r="BF455" i="7" a="1"/>
  <c r="BF455" i="7" s="1"/>
  <c r="BG448" i="7" a="1"/>
  <c r="BG448" i="7" s="1"/>
  <c r="BG445" i="7" a="1"/>
  <c r="BG445" i="7" s="1"/>
  <c r="BF442" i="7" a="1"/>
  <c r="BF442" i="7" s="1"/>
  <c r="BG439" i="7" a="1"/>
  <c r="BG439" i="7" s="1"/>
  <c r="BF436" i="7" a="1"/>
  <c r="BF436" i="7" s="1"/>
  <c r="BF433" i="7" a="1"/>
  <c r="BF433" i="7" s="1"/>
  <c r="BF430" i="7" a="1"/>
  <c r="BF430" i="7" s="1"/>
  <c r="BG426" i="7" a="1"/>
  <c r="BG426" i="7" s="1"/>
  <c r="BF424" i="7" a="1"/>
  <c r="BF424" i="7" s="1"/>
  <c r="BG417" i="7" a="1"/>
  <c r="BG417" i="7" s="1"/>
  <c r="BF411" i="7" a="1"/>
  <c r="BF411" i="7" s="1"/>
  <c r="BF405" i="7" a="1"/>
  <c r="BF405" i="7" s="1"/>
  <c r="BG402" i="7" a="1"/>
  <c r="BG402" i="7" s="1"/>
  <c r="BG399" i="7" a="1"/>
  <c r="BG399" i="7" s="1"/>
  <c r="BG393" i="7" a="1"/>
  <c r="BG393" i="7" s="1"/>
  <c r="BF385" i="7" a="1"/>
  <c r="BF385" i="7" s="1"/>
  <c r="BF379" i="7" a="1"/>
  <c r="BF379" i="7" s="1"/>
  <c r="BF376" i="7" a="1"/>
  <c r="BF376" i="7" s="1"/>
  <c r="BF370" i="7" a="1"/>
  <c r="BF370" i="7" s="1"/>
  <c r="BG367" i="7" a="1"/>
  <c r="BG367" i="7" s="1"/>
  <c r="BG364" i="7" a="1"/>
  <c r="BG364" i="7" s="1"/>
  <c r="BG358" i="7" a="1"/>
  <c r="BG358" i="7" s="1"/>
  <c r="BF350" i="7" a="1"/>
  <c r="BF350" i="7" s="1"/>
  <c r="BF347" i="7" a="1"/>
  <c r="BF347" i="7" s="1"/>
  <c r="BF344" i="7" a="1"/>
  <c r="BF344" i="7" s="1"/>
  <c r="BF338" i="7" a="1"/>
  <c r="BF338" i="7" s="1"/>
  <c r="BG335" i="7" a="1"/>
  <c r="BG335" i="7" s="1"/>
  <c r="BG332" i="7" a="1"/>
  <c r="BG332" i="7" s="1"/>
  <c r="BG326" i="7" a="1"/>
  <c r="BG326" i="7" s="1"/>
  <c r="BF870" i="7" a="1"/>
  <c r="BF870" i="7" s="1"/>
  <c r="BF820" i="7" a="1"/>
  <c r="BF820" i="7" s="1"/>
  <c r="BG765" i="7" a="1"/>
  <c r="BG765" i="7" s="1"/>
  <c r="BF743" i="7" a="1"/>
  <c r="BF743" i="7" s="1"/>
  <c r="BG720" i="7" a="1"/>
  <c r="BG720" i="7" s="1"/>
  <c r="BG665" i="7" a="1"/>
  <c r="BG665" i="7" s="1"/>
  <c r="BG632" i="7" a="1"/>
  <c r="BG632" i="7" s="1"/>
  <c r="BG618" i="7" a="1"/>
  <c r="BG618" i="7" s="1"/>
  <c r="BF579" i="7" a="1"/>
  <c r="BF579" i="7" s="1"/>
  <c r="BG567" i="7" a="1"/>
  <c r="BG567" i="7" s="1"/>
  <c r="BF556" i="7" a="1"/>
  <c r="BF556" i="7" s="1"/>
  <c r="BF543" i="7" a="1"/>
  <c r="BF543" i="7" s="1"/>
  <c r="BG530" i="7" a="1"/>
  <c r="BG530" i="7" s="1"/>
  <c r="BF522" i="7" a="1"/>
  <c r="BF522" i="7" s="1"/>
  <c r="BG513" i="7" a="1"/>
  <c r="BG513" i="7" s="1"/>
  <c r="BG510" i="7" a="1"/>
  <c r="BG510" i="7" s="1"/>
  <c r="BG507" i="7" a="1"/>
  <c r="BG507" i="7" s="1"/>
  <c r="BF501" i="7" a="1"/>
  <c r="BF501" i="7" s="1"/>
  <c r="BG498" i="7" a="1"/>
  <c r="BG498" i="7" s="1"/>
  <c r="BF495" i="7" a="1"/>
  <c r="BF495" i="7" s="1"/>
  <c r="BF492" i="7" a="1"/>
  <c r="BF492" i="7" s="1"/>
  <c r="BG485" i="7" a="1"/>
  <c r="BG485" i="7" s="1"/>
  <c r="BG479" i="7" a="1"/>
  <c r="BG479" i="7" s="1"/>
  <c r="BG476" i="7" a="1"/>
  <c r="BG476" i="7" s="1"/>
  <c r="BF473" i="7" a="1"/>
  <c r="BF473" i="7" s="1"/>
  <c r="BF470" i="7" a="1"/>
  <c r="BF470" i="7" s="1"/>
  <c r="BF467" i="7" a="1"/>
  <c r="BF467" i="7" s="1"/>
  <c r="BG457" i="7" a="1"/>
  <c r="BG457" i="7" s="1"/>
  <c r="BG454" i="7" a="1"/>
  <c r="BG454" i="7" s="1"/>
  <c r="BG451" i="7" a="1"/>
  <c r="BG451" i="7" s="1"/>
  <c r="BF448" i="7" a="1"/>
  <c r="BF448" i="7" s="1"/>
  <c r="BF445" i="7" a="1"/>
  <c r="BF445" i="7" s="1"/>
  <c r="BF439" i="7" a="1"/>
  <c r="BF439" i="7" s="1"/>
  <c r="BG432" i="7" a="1"/>
  <c r="BG432" i="7" s="1"/>
  <c r="BG429" i="7" a="1"/>
  <c r="BG429" i="7" s="1"/>
  <c r="BF426" i="7" a="1"/>
  <c r="BF426" i="7" s="1"/>
  <c r="BG423" i="7" a="1"/>
  <c r="BG423" i="7" s="1"/>
  <c r="BF420" i="7" a="1"/>
  <c r="BF420" i="7" s="1"/>
  <c r="BF417" i="7" a="1"/>
  <c r="BF417" i="7" s="1"/>
  <c r="BF414" i="7" a="1"/>
  <c r="BF414" i="7" s="1"/>
  <c r="BG410" i="7" a="1"/>
  <c r="BG410" i="7" s="1"/>
  <c r="BF408" i="7" a="1"/>
  <c r="BF408" i="7" s="1"/>
  <c r="BG404" i="7" a="1"/>
  <c r="BG404" i="7" s="1"/>
  <c r="BF399" i="7" a="1"/>
  <c r="BF399" i="7" s="1"/>
  <c r="BG396" i="7" a="1"/>
  <c r="BG396" i="7" s="1"/>
  <c r="BF393" i="7" a="1"/>
  <c r="BF393" i="7" s="1"/>
  <c r="BG390" i="7" a="1"/>
  <c r="BG390" i="7" s="1"/>
  <c r="BG387" i="7" a="1"/>
  <c r="BG387" i="7" s="1"/>
  <c r="BG384" i="7" a="1"/>
  <c r="BG384" i="7" s="1"/>
  <c r="BG375" i="7" a="1"/>
  <c r="BG375" i="7" s="1"/>
  <c r="BF373" i="7" a="1"/>
  <c r="BF373" i="7" s="1"/>
  <c r="BG369" i="7" a="1"/>
  <c r="BG369" i="7" s="1"/>
  <c r="BF364" i="7" a="1"/>
  <c r="BF364" i="7" s="1"/>
  <c r="BG361" i="7" a="1"/>
  <c r="BG361" i="7" s="1"/>
  <c r="BF358" i="7" a="1"/>
  <c r="BF358" i="7" s="1"/>
  <c r="BG355" i="7" a="1"/>
  <c r="BG355" i="7" s="1"/>
  <c r="BG352" i="7" a="1"/>
  <c r="BG352" i="7" s="1"/>
  <c r="BG349" i="7" a="1"/>
  <c r="BG349" i="7" s="1"/>
  <c r="BG343" i="7" a="1"/>
  <c r="BG343" i="7" s="1"/>
  <c r="BF341" i="7" a="1"/>
  <c r="BF341" i="7" s="1"/>
  <c r="BG337" i="7" a="1"/>
  <c r="BG337" i="7" s="1"/>
  <c r="BF332" i="7" a="1"/>
  <c r="BF332" i="7" s="1"/>
  <c r="BG329" i="7" a="1"/>
  <c r="BG329" i="7" s="1"/>
  <c r="BF326" i="7" a="1"/>
  <c r="BF326" i="7" s="1"/>
  <c r="BG864" i="7" a="1"/>
  <c r="BG864" i="7" s="1"/>
  <c r="BF813" i="7" a="1"/>
  <c r="BF813" i="7" s="1"/>
  <c r="BF765" i="7" a="1"/>
  <c r="BF765" i="7" s="1"/>
  <c r="BG742" i="7" a="1"/>
  <c r="BG742" i="7" s="1"/>
  <c r="BF720" i="7" a="1"/>
  <c r="BF720" i="7" s="1"/>
  <c r="BF705" i="7" a="1"/>
  <c r="BF705" i="7" s="1"/>
  <c r="BG691" i="7" a="1"/>
  <c r="BG691" i="7" s="1"/>
  <c r="BG677" i="7" a="1"/>
  <c r="BG677" i="7" s="1"/>
  <c r="BG647" i="7" a="1"/>
  <c r="BG647" i="7" s="1"/>
  <c r="BF604" i="7" a="1"/>
  <c r="BF604" i="7" s="1"/>
  <c r="BG590" i="7" a="1"/>
  <c r="BG590" i="7" s="1"/>
  <c r="BG578" i="7" a="1"/>
  <c r="BG578" i="7" s="1"/>
  <c r="BF567" i="7" a="1"/>
  <c r="BF567" i="7" s="1"/>
  <c r="BG555" i="7" a="1"/>
  <c r="BG555" i="7" s="1"/>
  <c r="BG542" i="7" a="1"/>
  <c r="BG542" i="7" s="1"/>
  <c r="BF530" i="7" a="1"/>
  <c r="BF530" i="7" s="1"/>
  <c r="BF521" i="7" a="1"/>
  <c r="BF521" i="7" s="1"/>
  <c r="BF517" i="7" a="1"/>
  <c r="BF517" i="7" s="1"/>
  <c r="BF510" i="7" a="1"/>
  <c r="BF510" i="7" s="1"/>
  <c r="BG500" i="7" a="1"/>
  <c r="BG500" i="7" s="1"/>
  <c r="BF498" i="7" a="1"/>
  <c r="BF498" i="7" s="1"/>
  <c r="BG494" i="7" a="1"/>
  <c r="BG494" i="7" s="1"/>
  <c r="BG491" i="7" a="1"/>
  <c r="BG491" i="7" s="1"/>
  <c r="BG488" i="7" a="1"/>
  <c r="BG488" i="7" s="1"/>
  <c r="BF485" i="7" a="1"/>
  <c r="BF485" i="7" s="1"/>
  <c r="BG482" i="7" a="1"/>
  <c r="BG482" i="7" s="1"/>
  <c r="BF479" i="7" a="1"/>
  <c r="BF479" i="7" s="1"/>
  <c r="BF476" i="7" a="1"/>
  <c r="BF476" i="7" s="1"/>
  <c r="BG469" i="7" a="1"/>
  <c r="BG469" i="7" s="1"/>
  <c r="BG463" i="7" a="1"/>
  <c r="BG463" i="7" s="1"/>
  <c r="BG460" i="7" a="1"/>
  <c r="BG460" i="7" s="1"/>
  <c r="BF457" i="7" a="1"/>
  <c r="BF457" i="7" s="1"/>
  <c r="BF454" i="7" a="1"/>
  <c r="BF454" i="7" s="1"/>
  <c r="BF451" i="7" a="1"/>
  <c r="BF451" i="7" s="1"/>
  <c r="BG441" i="7" a="1"/>
  <c r="BG441" i="7" s="1"/>
  <c r="BG438" i="7" a="1"/>
  <c r="BG438" i="7" s="1"/>
  <c r="BG435" i="7" a="1"/>
  <c r="BG435" i="7" s="1"/>
  <c r="BF432" i="7" a="1"/>
  <c r="BF432" i="7" s="1"/>
  <c r="BF429" i="7" a="1"/>
  <c r="BF429" i="7" s="1"/>
  <c r="BF423" i="7" a="1"/>
  <c r="BF423" i="7" s="1"/>
  <c r="BG416" i="7" a="1"/>
  <c r="BG416" i="7" s="1"/>
  <c r="BG413" i="7" a="1"/>
  <c r="BG413" i="7" s="1"/>
  <c r="BF410" i="7" a="1"/>
  <c r="BF410" i="7" s="1"/>
  <c r="BG407" i="7" a="1"/>
  <c r="BG407" i="7" s="1"/>
  <c r="BF402" i="7" a="1"/>
  <c r="BF402" i="7" s="1"/>
  <c r="BG398" i="7" a="1"/>
  <c r="BG398" i="7" s="1"/>
  <c r="BF396" i="7" a="1"/>
  <c r="BF396" i="7" s="1"/>
  <c r="BF390" i="7" a="1"/>
  <c r="BF390" i="7" s="1"/>
  <c r="BF387" i="7" a="1"/>
  <c r="BF387" i="7" s="1"/>
  <c r="BF384" i="7" a="1"/>
  <c r="BF384" i="7" s="1"/>
  <c r="BG378" i="7" a="1"/>
  <c r="BG378" i="7" s="1"/>
  <c r="BF375" i="7" a="1"/>
  <c r="BF375" i="7" s="1"/>
  <c r="BG372" i="7" a="1"/>
  <c r="BG372" i="7" s="1"/>
  <c r="BF367" i="7" a="1"/>
  <c r="BF367" i="7" s="1"/>
  <c r="BG363" i="7" a="1"/>
  <c r="BG363" i="7" s="1"/>
  <c r="BF361" i="7" a="1"/>
  <c r="BF361" i="7" s="1"/>
  <c r="BF355" i="7" a="1"/>
  <c r="BF355" i="7" s="1"/>
  <c r="BF352" i="7" a="1"/>
  <c r="BF352" i="7" s="1"/>
  <c r="BF349" i="7" a="1"/>
  <c r="BF349" i="7" s="1"/>
  <c r="BG346" i="7" a="1"/>
  <c r="BG346" i="7" s="1"/>
  <c r="BF343" i="7" a="1"/>
  <c r="BF343" i="7" s="1"/>
  <c r="BG340" i="7" a="1"/>
  <c r="BG340" i="7" s="1"/>
  <c r="BF335" i="7" a="1"/>
  <c r="BF335" i="7" s="1"/>
  <c r="BG331" i="7" a="1"/>
  <c r="BG331" i="7" s="1"/>
  <c r="BF329" i="7" a="1"/>
  <c r="BF329" i="7" s="1"/>
  <c r="BG857" i="7" a="1"/>
  <c r="BG857" i="7" s="1"/>
  <c r="BF803" i="7" a="1"/>
  <c r="BF803" i="7" s="1"/>
  <c r="BF759" i="7" a="1"/>
  <c r="BF759" i="7" s="1"/>
  <c r="BF738" i="7" a="1"/>
  <c r="BF738" i="7" s="1"/>
  <c r="BF716" i="7" a="1"/>
  <c r="BF716" i="7" s="1"/>
  <c r="BF702" i="7" a="1"/>
  <c r="BF702" i="7" s="1"/>
  <c r="BG688" i="7" a="1"/>
  <c r="BG688" i="7" s="1"/>
  <c r="BF675" i="7" a="1"/>
  <c r="BF675" i="7" s="1"/>
  <c r="BF644" i="7" a="1"/>
  <c r="BF644" i="7" s="1"/>
  <c r="BG629" i="7" a="1"/>
  <c r="BG629" i="7" s="1"/>
  <c r="BG615" i="7" a="1"/>
  <c r="BG615" i="7" s="1"/>
  <c r="BG600" i="7" a="1"/>
  <c r="BG600" i="7" s="1"/>
  <c r="BF576" i="7" a="1"/>
  <c r="BF576" i="7" s="1"/>
  <c r="BG564" i="7" a="1"/>
  <c r="BG564" i="7" s="1"/>
  <c r="BG552" i="7" a="1"/>
  <c r="BG552" i="7" s="1"/>
  <c r="BG527" i="7" a="1"/>
  <c r="BG527" i="7" s="1"/>
  <c r="BG520" i="7" a="1"/>
  <c r="BG520" i="7" s="1"/>
  <c r="BG516" i="7" a="1"/>
  <c r="BG516" i="7" s="1"/>
  <c r="BF513" i="7" a="1"/>
  <c r="BF513" i="7" s="1"/>
  <c r="BG509" i="7" a="1"/>
  <c r="BG509" i="7" s="1"/>
  <c r="BF507" i="7" a="1"/>
  <c r="BF507" i="7" s="1"/>
  <c r="BG497" i="7" a="1"/>
  <c r="BG497" i="7" s="1"/>
  <c r="BF491" i="7" a="1"/>
  <c r="BF491" i="7" s="1"/>
  <c r="BG484" i="7" a="1"/>
  <c r="BG484" i="7" s="1"/>
  <c r="BF482" i="7" a="1"/>
  <c r="BF482" i="7" s="1"/>
  <c r="BG478" i="7" a="1"/>
  <c r="BG478" i="7" s="1"/>
  <c r="BG475" i="7" a="1"/>
  <c r="BG475" i="7" s="1"/>
  <c r="BG472" i="7" a="1"/>
  <c r="BG472" i="7" s="1"/>
  <c r="BF469" i="7" a="1"/>
  <c r="BF469" i="7" s="1"/>
  <c r="BG466" i="7" a="1"/>
  <c r="BG466" i="7" s="1"/>
  <c r="BF463" i="7" a="1"/>
  <c r="BF463" i="7" s="1"/>
  <c r="BF460" i="7" a="1"/>
  <c r="BF460" i="7" s="1"/>
  <c r="BG453" i="7" a="1"/>
  <c r="BG453" i="7" s="1"/>
  <c r="BG447" i="7" a="1"/>
  <c r="BG447" i="7" s="1"/>
  <c r="BG444" i="7" a="1"/>
  <c r="BG444" i="7" s="1"/>
  <c r="BF441" i="7" a="1"/>
  <c r="BF441" i="7" s="1"/>
  <c r="BF438" i="7" a="1"/>
  <c r="BF438" i="7" s="1"/>
  <c r="BF435" i="7" a="1"/>
  <c r="BF435" i="7" s="1"/>
  <c r="BG425" i="7" a="1"/>
  <c r="BG425" i="7" s="1"/>
  <c r="BG422" i="7" a="1"/>
  <c r="BG422" i="7" s="1"/>
  <c r="BG419" i="7" a="1"/>
  <c r="BG419" i="7" s="1"/>
  <c r="BF416" i="7" a="1"/>
  <c r="BF416" i="7" s="1"/>
  <c r="BF413" i="7" a="1"/>
  <c r="BF413" i="7" s="1"/>
  <c r="BF407" i="7" a="1"/>
  <c r="BF407" i="7" s="1"/>
  <c r="BF404" i="7" a="1"/>
  <c r="BF404" i="7" s="1"/>
  <c r="BG401" i="7" a="1"/>
  <c r="BG401" i="7" s="1"/>
  <c r="BG395" i="7" a="1"/>
  <c r="BG395" i="7" s="1"/>
  <c r="BG392" i="7" a="1"/>
  <c r="BG392" i="7" s="1"/>
  <c r="BG389" i="7" a="1"/>
  <c r="BG389" i="7" s="1"/>
  <c r="BF378" i="7" a="1"/>
  <c r="BF378" i="7" s="1"/>
  <c r="BF372" i="7" a="1"/>
  <c r="BF372" i="7" s="1"/>
  <c r="BF369" i="7" a="1"/>
  <c r="BF369" i="7" s="1"/>
  <c r="BG366" i="7" a="1"/>
  <c r="BG366" i="7" s="1"/>
  <c r="BG360" i="7" a="1"/>
  <c r="BG360" i="7" s="1"/>
  <c r="BG357" i="7" a="1"/>
  <c r="BG357" i="7" s="1"/>
  <c r="BG354" i="7" a="1"/>
  <c r="BG354" i="7" s="1"/>
  <c r="BF346" i="7" a="1"/>
  <c r="BF346" i="7" s="1"/>
  <c r="BF340" i="7" a="1"/>
  <c r="BF340" i="7" s="1"/>
  <c r="BF337" i="7" a="1"/>
  <c r="BF337" i="7" s="1"/>
  <c r="BG334" i="7" a="1"/>
  <c r="BG334" i="7" s="1"/>
  <c r="BG328" i="7" a="1"/>
  <c r="BG328" i="7" s="1"/>
  <c r="BG325" i="7" a="1"/>
  <c r="BG325" i="7" s="1"/>
  <c r="BG322" i="7" a="1"/>
  <c r="BG322" i="7" s="1"/>
  <c r="BF314" i="7" a="1"/>
  <c r="BF314" i="7" s="1"/>
  <c r="BF852" i="7" a="1"/>
  <c r="BF852" i="7" s="1"/>
  <c r="BG797" i="7" a="1"/>
  <c r="BG797" i="7" s="1"/>
  <c r="BG758" i="7" a="1"/>
  <c r="BG758" i="7" s="1"/>
  <c r="BG737" i="7" a="1"/>
  <c r="BG737" i="7" s="1"/>
  <c r="BG715" i="7" a="1"/>
  <c r="BG715" i="7" s="1"/>
  <c r="BG701" i="7" a="1"/>
  <c r="BG701" i="7" s="1"/>
  <c r="BG687" i="7" a="1"/>
  <c r="BG687" i="7" s="1"/>
  <c r="BG674" i="7" a="1"/>
  <c r="BG674" i="7" s="1"/>
  <c r="BF658" i="7" a="1"/>
  <c r="BF658" i="7" s="1"/>
  <c r="BG643" i="7" a="1"/>
  <c r="BG643" i="7" s="1"/>
  <c r="BF629" i="7" a="1"/>
  <c r="BF629" i="7" s="1"/>
  <c r="BF615" i="7" a="1"/>
  <c r="BF615" i="7" s="1"/>
  <c r="BF588" i="7" a="1"/>
  <c r="BF588" i="7" s="1"/>
  <c r="BG575" i="7" a="1"/>
  <c r="BG575" i="7" s="1"/>
  <c r="BF564" i="7" a="1"/>
  <c r="BF564" i="7" s="1"/>
  <c r="BF552" i="7" a="1"/>
  <c r="BF552" i="7" s="1"/>
  <c r="BG539" i="7" a="1"/>
  <c r="BG539" i="7" s="1"/>
  <c r="BF527" i="7" a="1"/>
  <c r="BF527" i="7" s="1"/>
  <c r="BF516" i="7" a="1"/>
  <c r="BF516" i="7" s="1"/>
  <c r="BG512" i="7" a="1"/>
  <c r="BG512" i="7" s="1"/>
  <c r="BF509" i="7" a="1"/>
  <c r="BF509" i="7" s="1"/>
  <c r="BG503" i="7" a="1"/>
  <c r="BG503" i="7" s="1"/>
  <c r="BF500" i="7" a="1"/>
  <c r="BF500" i="7" s="1"/>
  <c r="BF497" i="7" a="1"/>
  <c r="BF497" i="7" s="1"/>
  <c r="BF494" i="7" a="1"/>
  <c r="BF494" i="7" s="1"/>
  <c r="BG490" i="7" a="1"/>
  <c r="BG490" i="7" s="1"/>
  <c r="BF488" i="7" a="1"/>
  <c r="BF488" i="7" s="1"/>
  <c r="BG481" i="7" a="1"/>
  <c r="BG481" i="7" s="1"/>
  <c r="BF475" i="7" a="1"/>
  <c r="BF475" i="7" s="1"/>
  <c r="BG468" i="7" a="1"/>
  <c r="BG468" i="7" s="1"/>
  <c r="BF466" i="7" a="1"/>
  <c r="BF466" i="7" s="1"/>
  <c r="BG462" i="7" a="1"/>
  <c r="BG462" i="7" s="1"/>
  <c r="BG459" i="7" a="1"/>
  <c r="BG459" i="7" s="1"/>
  <c r="BG456" i="7" a="1"/>
  <c r="BG456" i="7" s="1"/>
  <c r="BF453" i="7" a="1"/>
  <c r="BF453" i="7" s="1"/>
  <c r="BG450" i="7" a="1"/>
  <c r="BG450" i="7" s="1"/>
  <c r="BF447" i="7" a="1"/>
  <c r="BF447" i="7" s="1"/>
  <c r="BF444" i="7" a="1"/>
  <c r="BF444" i="7" s="1"/>
  <c r="BG437" i="7" a="1"/>
  <c r="BG437" i="7" s="1"/>
  <c r="BG431" i="7" a="1"/>
  <c r="BG431" i="7" s="1"/>
  <c r="BG428" i="7" a="1"/>
  <c r="BG428" i="7" s="1"/>
  <c r="BF425" i="7" a="1"/>
  <c r="BF425" i="7" s="1"/>
  <c r="BF422" i="7" a="1"/>
  <c r="BF422" i="7" s="1"/>
  <c r="BF419" i="7" a="1"/>
  <c r="BF419" i="7" s="1"/>
  <c r="BG409" i="7" a="1"/>
  <c r="BG409" i="7" s="1"/>
  <c r="BF401" i="7" a="1"/>
  <c r="BF401" i="7" s="1"/>
  <c r="BF398" i="7" a="1"/>
  <c r="BF398" i="7" s="1"/>
  <c r="BF395" i="7" a="1"/>
  <c r="BF395" i="7" s="1"/>
  <c r="BF389" i="7" a="1"/>
  <c r="BF389" i="7" s="1"/>
  <c r="BG386" i="7" a="1"/>
  <c r="BG386" i="7" s="1"/>
  <c r="BG383" i="7" a="1"/>
  <c r="BG383" i="7" s="1"/>
  <c r="BG374" i="7" a="1"/>
  <c r="BG374" i="7" s="1"/>
  <c r="BF366" i="7" a="1"/>
  <c r="BF366" i="7" s="1"/>
  <c r="BF363" i="7" a="1"/>
  <c r="BF363" i="7" s="1"/>
  <c r="BF360" i="7" a="1"/>
  <c r="BF360" i="7" s="1"/>
  <c r="BF354" i="7" a="1"/>
  <c r="BF354" i="7" s="1"/>
  <c r="BG351" i="7" a="1"/>
  <c r="BG351" i="7" s="1"/>
  <c r="BG348" i="7" a="1"/>
  <c r="BG348" i="7" s="1"/>
  <c r="BG342" i="7" a="1"/>
  <c r="BG342" i="7" s="1"/>
  <c r="BF334" i="7" a="1"/>
  <c r="BF334" i="7" s="1"/>
  <c r="BF331" i="7" a="1"/>
  <c r="BF331" i="7" s="1"/>
  <c r="BF328" i="7" a="1"/>
  <c r="BF328" i="7" s="1"/>
  <c r="BF322" i="7" a="1"/>
  <c r="BF322" i="7" s="1"/>
  <c r="BG319" i="7" a="1"/>
  <c r="BG319" i="7" s="1"/>
  <c r="BG316" i="7" a="1"/>
  <c r="BG316" i="7" s="1"/>
  <c r="BF845" i="7" a="1"/>
  <c r="BF845" i="7" s="1"/>
  <c r="BG790" i="7" a="1"/>
  <c r="BG790" i="7" s="1"/>
  <c r="BF754" i="7" a="1"/>
  <c r="BF754" i="7" s="1"/>
  <c r="BF733" i="7" a="1"/>
  <c r="BF733" i="7" s="1"/>
  <c r="BF712" i="7" a="1"/>
  <c r="BF712" i="7" s="1"/>
  <c r="BG698" i="7" a="1"/>
  <c r="BG698" i="7" s="1"/>
  <c r="BF685" i="7" a="1"/>
  <c r="BF685" i="7" s="1"/>
  <c r="BF672" i="7" a="1"/>
  <c r="BF672" i="7" s="1"/>
  <c r="BF640" i="7" a="1"/>
  <c r="BF640" i="7" s="1"/>
  <c r="BG625" i="7" a="1"/>
  <c r="BG625" i="7" s="1"/>
  <c r="BG597" i="7" a="1"/>
  <c r="BG597" i="7" s="1"/>
  <c r="BF585" i="7" a="1"/>
  <c r="BF585" i="7" s="1"/>
  <c r="BF573" i="7" a="1"/>
  <c r="BF573" i="7" s="1"/>
  <c r="BG561" i="7" a="1"/>
  <c r="BG561" i="7" s="1"/>
  <c r="BG536" i="7" a="1"/>
  <c r="BG536" i="7" s="1"/>
  <c r="BF524" i="7" a="1"/>
  <c r="BF524" i="7" s="1"/>
  <c r="BF519" i="7" a="1"/>
  <c r="BF519" i="7" s="1"/>
  <c r="BG515" i="7" a="1"/>
  <c r="BG515" i="7" s="1"/>
  <c r="BF512" i="7" a="1"/>
  <c r="BF512" i="7" s="1"/>
  <c r="BF503" i="7" a="1"/>
  <c r="BF503" i="7" s="1"/>
  <c r="BG496" i="7" a="1"/>
  <c r="BG496" i="7" s="1"/>
  <c r="BG493" i="7" a="1"/>
  <c r="BG493" i="7" s="1"/>
  <c r="BF490" i="7" a="1"/>
  <c r="BF490" i="7" s="1"/>
  <c r="BG487" i="7" a="1"/>
  <c r="BG487" i="7" s="1"/>
  <c r="BF484" i="7" a="1"/>
  <c r="BF484" i="7" s="1"/>
  <c r="BF481" i="7" a="1"/>
  <c r="BF481" i="7" s="1"/>
  <c r="BF478" i="7" a="1"/>
  <c r="BF478" i="7" s="1"/>
  <c r="BG474" i="7" a="1"/>
  <c r="BG474" i="7" s="1"/>
  <c r="BF472" i="7" a="1"/>
  <c r="BF472" i="7" s="1"/>
  <c r="BG465" i="7" a="1"/>
  <c r="BG465" i="7" s="1"/>
  <c r="BF459" i="7" a="1"/>
  <c r="BF459" i="7" s="1"/>
  <c r="BG452" i="7" a="1"/>
  <c r="BG452" i="7" s="1"/>
  <c r="BF450" i="7" a="1"/>
  <c r="BF450" i="7" s="1"/>
  <c r="BG446" i="7" a="1"/>
  <c r="BG446" i="7" s="1"/>
  <c r="BG443" i="7" a="1"/>
  <c r="BG443" i="7" s="1"/>
  <c r="BG440" i="7" a="1"/>
  <c r="BG440" i="7" s="1"/>
  <c r="BF437" i="7" a="1"/>
  <c r="BF437" i="7" s="1"/>
  <c r="BG434" i="7" a="1"/>
  <c r="BG434" i="7" s="1"/>
  <c r="BF431" i="7" a="1"/>
  <c r="BF431" i="7" s="1"/>
  <c r="BF428" i="7" a="1"/>
  <c r="BF428" i="7" s="1"/>
  <c r="BG421" i="7" a="1"/>
  <c r="BG421" i="7" s="1"/>
  <c r="BG415" i="7" a="1"/>
  <c r="BG415" i="7" s="1"/>
  <c r="BG412" i="7" a="1"/>
  <c r="BG412" i="7" s="1"/>
  <c r="BF409" i="7" a="1"/>
  <c r="BF409" i="7" s="1"/>
  <c r="BG406" i="7" a="1"/>
  <c r="BG406" i="7" s="1"/>
  <c r="BG403" i="7" a="1"/>
  <c r="BG403" i="7" s="1"/>
  <c r="BG400" i="7" a="1"/>
  <c r="BG400" i="7" s="1"/>
  <c r="BG394" i="7" a="1"/>
  <c r="BG394" i="7" s="1"/>
  <c r="BF392" i="7" a="1"/>
  <c r="BF392" i="7" s="1"/>
  <c r="BG388" i="7" a="1"/>
  <c r="BG388" i="7" s="1"/>
  <c r="BF383" i="7" a="1"/>
  <c r="BF383" i="7" s="1"/>
  <c r="BG377" i="7" a="1"/>
  <c r="BG377" i="7" s="1"/>
  <c r="BF374" i="7" a="1"/>
  <c r="BF374" i="7" s="1"/>
  <c r="BG371" i="7" a="1"/>
  <c r="BG371" i="7" s="1"/>
  <c r="BG368" i="7" a="1"/>
  <c r="BG368" i="7" s="1"/>
  <c r="BG365" i="7" a="1"/>
  <c r="BG365" i="7" s="1"/>
  <c r="BG359" i="7" a="1"/>
  <c r="BG359" i="7" s="1"/>
  <c r="BF357" i="7" a="1"/>
  <c r="BF357" i="7" s="1"/>
  <c r="BG353" i="7" a="1"/>
  <c r="BG353" i="7" s="1"/>
  <c r="BF348" i="7" a="1"/>
  <c r="BF348" i="7" s="1"/>
  <c r="BG345" i="7" a="1"/>
  <c r="BG345" i="7" s="1"/>
  <c r="BF342" i="7" a="1"/>
  <c r="BF342" i="7" s="1"/>
  <c r="BG339" i="7" a="1"/>
  <c r="BG339" i="7" s="1"/>
  <c r="BG336" i="7" a="1"/>
  <c r="BG336" i="7" s="1"/>
  <c r="BF838" i="7" a="1"/>
  <c r="BF838" i="7" s="1"/>
  <c r="BF785" i="7" a="1"/>
  <c r="BF785" i="7" s="1"/>
  <c r="BG753" i="7" a="1"/>
  <c r="BG753" i="7" s="1"/>
  <c r="BF732" i="7" a="1"/>
  <c r="BF732" i="7" s="1"/>
  <c r="BG711" i="7" a="1"/>
  <c r="BG711" i="7" s="1"/>
  <c r="BF698" i="7" a="1"/>
  <c r="BF698" i="7" s="1"/>
  <c r="BG684" i="7" a="1"/>
  <c r="BG684" i="7" s="1"/>
  <c r="BG671" i="7" a="1"/>
  <c r="BG671" i="7" s="1"/>
  <c r="BG654" i="7" a="1"/>
  <c r="BG654" i="7" s="1"/>
  <c r="BG639" i="7" a="1"/>
  <c r="BG639" i="7" s="1"/>
  <c r="BF625" i="7" a="1"/>
  <c r="BF625" i="7" s="1"/>
  <c r="BF611" i="7" a="1"/>
  <c r="BF611" i="7" s="1"/>
  <c r="BF597" i="7" a="1"/>
  <c r="BF597" i="7" s="1"/>
  <c r="BG584" i="7" a="1"/>
  <c r="BG584" i="7" s="1"/>
  <c r="BF561" i="7" a="1"/>
  <c r="BF561" i="7" s="1"/>
  <c r="BG549" i="7" a="1"/>
  <c r="BG549" i="7" s="1"/>
  <c r="BF536" i="7" a="1"/>
  <c r="BF536" i="7" s="1"/>
  <c r="BF515" i="7" a="1"/>
  <c r="BF515" i="7" s="1"/>
  <c r="BG508" i="7" a="1"/>
  <c r="BG508" i="7" s="1"/>
  <c r="BG502" i="7" a="1"/>
  <c r="BG502" i="7" s="1"/>
  <c r="BG499" i="7" a="1"/>
  <c r="BG499" i="7" s="1"/>
  <c r="BF496" i="7" a="1"/>
  <c r="BF496" i="7" s="1"/>
  <c r="BF493" i="7" a="1"/>
  <c r="BF493" i="7" s="1"/>
  <c r="BF487" i="7" a="1"/>
  <c r="BF487" i="7" s="1"/>
  <c r="BG480" i="7" a="1"/>
  <c r="BG480" i="7" s="1"/>
  <c r="BG477" i="7" a="1"/>
  <c r="BG477" i="7" s="1"/>
  <c r="BF474" i="7" a="1"/>
  <c r="BF474" i="7" s="1"/>
  <c r="BG471" i="7" a="1"/>
  <c r="BG471" i="7" s="1"/>
  <c r="BF468" i="7" a="1"/>
  <c r="BF468" i="7" s="1"/>
  <c r="BF465" i="7" a="1"/>
  <c r="BF465" i="7" s="1"/>
  <c r="BF462" i="7" a="1"/>
  <c r="BF462" i="7" s="1"/>
  <c r="BG458" i="7" a="1"/>
  <c r="BG458" i="7" s="1"/>
  <c r="BF456" i="7" a="1"/>
  <c r="BF456" i="7" s="1"/>
  <c r="BG449" i="7" a="1"/>
  <c r="BG449" i="7" s="1"/>
  <c r="BF443" i="7" a="1"/>
  <c r="BF443" i="7" s="1"/>
  <c r="BG436" i="7" a="1"/>
  <c r="BG436" i="7" s="1"/>
  <c r="BF434" i="7" a="1"/>
  <c r="BF434" i="7" s="1"/>
  <c r="BG430" i="7" a="1"/>
  <c r="BG430" i="7" s="1"/>
  <c r="BG427" i="7" a="1"/>
  <c r="BG427" i="7" s="1"/>
  <c r="BG424" i="7" a="1"/>
  <c r="BG424" i="7" s="1"/>
  <c r="BF421" i="7" a="1"/>
  <c r="BF421" i="7" s="1"/>
  <c r="BG418" i="7" a="1"/>
  <c r="BG418" i="7" s="1"/>
  <c r="BF415" i="7" a="1"/>
  <c r="BF415" i="7" s="1"/>
  <c r="BF412" i="7" a="1"/>
  <c r="BF412" i="7" s="1"/>
  <c r="BF406" i="7" a="1"/>
  <c r="BF406" i="7" s="1"/>
  <c r="BF403" i="7" a="1"/>
  <c r="BF403" i="7" s="1"/>
  <c r="BF400" i="7" a="1"/>
  <c r="BF400" i="7" s="1"/>
  <c r="BG397" i="7" a="1"/>
  <c r="BG397" i="7" s="1"/>
  <c r="BF394" i="7" a="1"/>
  <c r="BF394" i="7" s="1"/>
  <c r="BG391" i="7" a="1"/>
  <c r="BG391" i="7" s="1"/>
  <c r="BF386" i="7" a="1"/>
  <c r="BF386" i="7" s="1"/>
  <c r="BG379" i="7" a="1"/>
  <c r="BG379" i="7" s="1"/>
  <c r="BF377" i="7" a="1"/>
  <c r="BF377" i="7" s="1"/>
  <c r="BF371" i="7" a="1"/>
  <c r="BF371" i="7" s="1"/>
  <c r="BF368" i="7" a="1"/>
  <c r="BF368" i="7" s="1"/>
  <c r="BF365" i="7" a="1"/>
  <c r="BF365" i="7" s="1"/>
  <c r="BG362" i="7" a="1"/>
  <c r="BG362" i="7" s="1"/>
  <c r="BF359" i="7" a="1"/>
  <c r="BF359" i="7" s="1"/>
  <c r="BG356" i="7" a="1"/>
  <c r="BG356" i="7" s="1"/>
  <c r="BF351" i="7" a="1"/>
  <c r="BF351" i="7" s="1"/>
  <c r="BG347" i="7" a="1"/>
  <c r="BG347" i="7" s="1"/>
  <c r="BF345" i="7" a="1"/>
  <c r="BF345" i="7" s="1"/>
  <c r="BF339" i="7" a="1"/>
  <c r="BF339" i="7" s="1"/>
  <c r="BF336" i="7" a="1"/>
  <c r="BF336" i="7" s="1"/>
  <c r="BF333" i="7" a="1"/>
  <c r="BF333" i="7" s="1"/>
  <c r="BG324" i="7" a="1"/>
  <c r="BG324" i="7" s="1"/>
  <c r="BF320" i="7" a="1"/>
  <c r="BF320" i="7" s="1"/>
  <c r="BF315" i="7" a="1"/>
  <c r="BF315" i="7" s="1"/>
  <c r="BG311" i="7" a="1"/>
  <c r="BG311" i="7" s="1"/>
  <c r="BF309" i="7" a="1"/>
  <c r="BF309" i="7" s="1"/>
  <c r="BG305" i="7" a="1"/>
  <c r="BG305" i="7" s="1"/>
  <c r="BF300" i="7" a="1"/>
  <c r="BF300" i="7" s="1"/>
  <c r="BG297" i="7" a="1"/>
  <c r="BG297" i="7" s="1"/>
  <c r="BF294" i="7" a="1"/>
  <c r="BF294" i="7" s="1"/>
  <c r="BG291" i="7" a="1"/>
  <c r="BG291" i="7" s="1"/>
  <c r="BG288" i="7" a="1"/>
  <c r="BG288" i="7" s="1"/>
  <c r="BG285" i="7" a="1"/>
  <c r="BG285" i="7" s="1"/>
  <c r="BG279" i="7" a="1"/>
  <c r="BG279" i="7" s="1"/>
  <c r="BF277" i="7" a="1"/>
  <c r="BF277" i="7" s="1"/>
  <c r="BG273" i="7" a="1"/>
  <c r="BG273" i="7" s="1"/>
  <c r="BF268" i="7" a="1"/>
  <c r="BF268" i="7" s="1"/>
  <c r="BG265" i="7" a="1"/>
  <c r="BG265" i="7" s="1"/>
  <c r="BF262" i="7" a="1"/>
  <c r="BF262" i="7" s="1"/>
  <c r="BG256" i="7" a="1"/>
  <c r="BG256" i="7" s="1"/>
  <c r="BG253" i="7" a="1"/>
  <c r="BG253" i="7" s="1"/>
  <c r="BG249" i="7" a="1"/>
  <c r="BG249" i="7" s="1"/>
  <c r="BG246" i="7" a="1"/>
  <c r="BG246" i="7" s="1"/>
  <c r="BF240" i="7" a="1"/>
  <c r="BF240" i="7" s="1"/>
  <c r="BF237" i="7" a="1"/>
  <c r="BF237" i="7" s="1"/>
  <c r="BF234" i="7" a="1"/>
  <c r="BF234" i="7" s="1"/>
  <c r="BF230" i="7" a="1"/>
  <c r="BF230" i="7" s="1"/>
  <c r="BF227" i="7" a="1"/>
  <c r="BF227" i="7" s="1"/>
  <c r="BF217" i="7" a="1"/>
  <c r="BF217" i="7" s="1"/>
  <c r="BF214" i="7" a="1"/>
  <c r="BF214" i="7" s="1"/>
  <c r="BG210" i="7" a="1"/>
  <c r="BG210" i="7" s="1"/>
  <c r="BF207" i="7" a="1"/>
  <c r="BF207" i="7" s="1"/>
  <c r="BG204" i="7" a="1"/>
  <c r="BG204" i="7" s="1"/>
  <c r="BF198" i="7" a="1"/>
  <c r="BF198" i="7" s="1"/>
  <c r="BG191" i="7" a="1"/>
  <c r="BG191" i="7" s="1"/>
  <c r="BF185" i="7" a="1"/>
  <c r="BF185" i="7" s="1"/>
  <c r="BF182" i="7" a="1"/>
  <c r="BF182" i="7" s="1"/>
  <c r="BF179" i="7" a="1"/>
  <c r="BF179" i="7" s="1"/>
  <c r="BF173" i="7" a="1"/>
  <c r="BF173" i="7" s="1"/>
  <c r="BG170" i="7" a="1"/>
  <c r="BG170" i="7" s="1"/>
  <c r="BG167" i="7" a="1"/>
  <c r="BG167" i="7" s="1"/>
  <c r="BF164" i="7" a="1"/>
  <c r="BF164" i="7" s="1"/>
  <c r="BG161" i="7" a="1"/>
  <c r="BG161" i="7" s="1"/>
  <c r="BG158" i="7" a="1"/>
  <c r="BG158" i="7" s="1"/>
  <c r="BF156" i="7" a="1"/>
  <c r="BF156" i="7" s="1"/>
  <c r="BF153" i="7" a="1"/>
  <c r="BF153" i="7" s="1"/>
  <c r="BG150" i="7" a="1"/>
  <c r="BG150" i="7" s="1"/>
  <c r="BF145" i="7" a="1"/>
  <c r="BF145" i="7" s="1"/>
  <c r="BF142" i="7" a="1"/>
  <c r="BF142" i="7" s="1"/>
  <c r="BG136" i="7" a="1"/>
  <c r="BG136" i="7" s="1"/>
  <c r="BG131" i="7" a="1"/>
  <c r="BG131" i="7" s="1"/>
  <c r="BG120" i="7" a="1"/>
  <c r="BG120" i="7" s="1"/>
  <c r="BF115" i="7" a="1"/>
  <c r="BF115" i="7" s="1"/>
  <c r="BF112" i="7" a="1"/>
  <c r="BF112" i="7" s="1"/>
  <c r="BG109" i="7" a="1"/>
  <c r="BG109" i="7" s="1"/>
  <c r="BG106" i="7" a="1"/>
  <c r="BG106" i="7" s="1"/>
  <c r="BF104" i="7" a="1"/>
  <c r="BF104" i="7" s="1"/>
  <c r="BF101" i="7" a="1"/>
  <c r="BF101" i="7" s="1"/>
  <c r="BG98" i="7" a="1"/>
  <c r="BG98" i="7" s="1"/>
  <c r="BG95" i="7" a="1"/>
  <c r="BG95" i="7" s="1"/>
  <c r="BF93" i="7" a="1"/>
  <c r="BF93" i="7" s="1"/>
  <c r="BG89" i="7" a="1"/>
  <c r="BG89" i="7" s="1"/>
  <c r="BF87" i="7" a="1"/>
  <c r="BF87" i="7" s="1"/>
  <c r="BF81" i="7" a="1"/>
  <c r="BF81" i="7" s="1"/>
  <c r="BG333" i="7" a="1"/>
  <c r="BG333" i="7" s="1"/>
  <c r="BF311" i="7" a="1"/>
  <c r="BF311" i="7" s="1"/>
  <c r="BG308" i="7" a="1"/>
  <c r="BG308" i="7" s="1"/>
  <c r="BF303" i="7" a="1"/>
  <c r="BF303" i="7" s="1"/>
  <c r="BG299" i="7" a="1"/>
  <c r="BG299" i="7" s="1"/>
  <c r="BF297" i="7" a="1"/>
  <c r="BF297" i="7" s="1"/>
  <c r="BF291" i="7" a="1"/>
  <c r="BF291" i="7" s="1"/>
  <c r="BF288" i="7" a="1"/>
  <c r="BF288" i="7" s="1"/>
  <c r="BF285" i="7" a="1"/>
  <c r="BF285" i="7" s="1"/>
  <c r="BG282" i="7" a="1"/>
  <c r="BG282" i="7" s="1"/>
  <c r="BF279" i="7" a="1"/>
  <c r="BF279" i="7" s="1"/>
  <c r="BG276" i="7" a="1"/>
  <c r="BG276" i="7" s="1"/>
  <c r="BF271" i="7" a="1"/>
  <c r="BF271" i="7" s="1"/>
  <c r="BG267" i="7" a="1"/>
  <c r="BG267" i="7" s="1"/>
  <c r="BF265" i="7" a="1"/>
  <c r="BF265" i="7" s="1"/>
  <c r="BG259" i="7" a="1"/>
  <c r="BG259" i="7" s="1"/>
  <c r="BF256" i="7" a="1"/>
  <c r="BF256" i="7" s="1"/>
  <c r="BF253" i="7" a="1"/>
  <c r="BF253" i="7" s="1"/>
  <c r="BF249" i="7" a="1"/>
  <c r="BF249" i="7" s="1"/>
  <c r="BF246" i="7" a="1"/>
  <c r="BF246" i="7" s="1"/>
  <c r="BG236" i="7" a="1"/>
  <c r="BG236" i="7" s="1"/>
  <c r="BG233" i="7" a="1"/>
  <c r="BG233" i="7" s="1"/>
  <c r="BG226" i="7" a="1"/>
  <c r="BG226" i="7" s="1"/>
  <c r="BG223" i="7" a="1"/>
  <c r="BG223" i="7" s="1"/>
  <c r="BG216" i="7" a="1"/>
  <c r="BG216" i="7" s="1"/>
  <c r="BG213" i="7" a="1"/>
  <c r="BG213" i="7" s="1"/>
  <c r="BF210" i="7" a="1"/>
  <c r="BF210" i="7" s="1"/>
  <c r="BG206" i="7" a="1"/>
  <c r="BG206" i="7" s="1"/>
  <c r="BF204" i="7" a="1"/>
  <c r="BF204" i="7" s="1"/>
  <c r="BG200" i="7" a="1"/>
  <c r="BG200" i="7" s="1"/>
  <c r="BG197" i="7" a="1"/>
  <c r="BG197" i="7" s="1"/>
  <c r="BG194" i="7" a="1"/>
  <c r="BG194" i="7" s="1"/>
  <c r="BG188" i="7" a="1"/>
  <c r="BG188" i="7" s="1"/>
  <c r="BG184" i="7" a="1"/>
  <c r="BG184" i="7" s="1"/>
  <c r="BG181" i="7" a="1"/>
  <c r="BG181" i="7" s="1"/>
  <c r="BG178" i="7" a="1"/>
  <c r="BG178" i="7" s="1"/>
  <c r="BF176" i="7" a="1"/>
  <c r="BF176" i="7" s="1"/>
  <c r="BF170" i="7" a="1"/>
  <c r="BF170" i="7" s="1"/>
  <c r="BF167" i="7" a="1"/>
  <c r="BF167" i="7" s="1"/>
  <c r="BF161" i="7" a="1"/>
  <c r="BF161" i="7" s="1"/>
  <c r="BF158" i="7" a="1"/>
  <c r="BF158" i="7" s="1"/>
  <c r="BG152" i="7" a="1"/>
  <c r="BG152" i="7" s="1"/>
  <c r="BG147" i="7" a="1"/>
  <c r="BG147" i="7" s="1"/>
  <c r="BG139" i="7" a="1"/>
  <c r="BG139" i="7" s="1"/>
  <c r="BF134" i="7" a="1"/>
  <c r="BF134" i="7" s="1"/>
  <c r="BF131" i="7" a="1"/>
  <c r="BF131" i="7" s="1"/>
  <c r="BG125" i="7" a="1"/>
  <c r="BG125" i="7" s="1"/>
  <c r="BG122" i="7" a="1"/>
  <c r="BG122" i="7" s="1"/>
  <c r="BF120" i="7" a="1"/>
  <c r="BF120" i="7" s="1"/>
  <c r="BF117" i="7" a="1"/>
  <c r="BF117" i="7" s="1"/>
  <c r="BG114" i="7" a="1"/>
  <c r="BG114" i="7" s="1"/>
  <c r="BG111" i="7" a="1"/>
  <c r="BG111" i="7" s="1"/>
  <c r="BF106" i="7" a="1"/>
  <c r="BF106" i="7" s="1"/>
  <c r="BF98" i="7" a="1"/>
  <c r="BF98" i="7" s="1"/>
  <c r="BF95" i="7" a="1"/>
  <c r="BF95" i="7" s="1"/>
  <c r="BG92" i="7" a="1"/>
  <c r="BG92" i="7" s="1"/>
  <c r="BG86" i="7" a="1"/>
  <c r="BG86" i="7" s="1"/>
  <c r="BG80" i="7" a="1"/>
  <c r="BG80" i="7" s="1"/>
  <c r="BG71" i="7" a="1"/>
  <c r="BG71" i="7" s="1"/>
  <c r="BF69" i="7" a="1"/>
  <c r="BF69" i="7" s="1"/>
  <c r="BF66" i="7" a="1"/>
  <c r="BF66" i="7" s="1"/>
  <c r="BF63" i="7" a="1"/>
  <c r="BF63" i="7" s="1"/>
  <c r="BF60" i="7" a="1"/>
  <c r="BF60" i="7" s="1"/>
  <c r="BG323" i="7" a="1"/>
  <c r="BG323" i="7" s="1"/>
  <c r="BF319" i="7" a="1"/>
  <c r="BF319" i="7" s="1"/>
  <c r="BG314" i="7" a="1"/>
  <c r="BG314" i="7" s="1"/>
  <c r="BF308" i="7" a="1"/>
  <c r="BF308" i="7" s="1"/>
  <c r="BF305" i="7" a="1"/>
  <c r="BF305" i="7" s="1"/>
  <c r="BG302" i="7" a="1"/>
  <c r="BG302" i="7" s="1"/>
  <c r="BG296" i="7" a="1"/>
  <c r="BG296" i="7" s="1"/>
  <c r="BG293" i="7" a="1"/>
  <c r="BG293" i="7" s="1"/>
  <c r="BG290" i="7" a="1"/>
  <c r="BG290" i="7" s="1"/>
  <c r="BF282" i="7" a="1"/>
  <c r="BF282" i="7" s="1"/>
  <c r="BF276" i="7" a="1"/>
  <c r="BF276" i="7" s="1"/>
  <c r="BF273" i="7" a="1"/>
  <c r="BF273" i="7" s="1"/>
  <c r="BG270" i="7" a="1"/>
  <c r="BG270" i="7" s="1"/>
  <c r="BG264" i="7" a="1"/>
  <c r="BG264" i="7" s="1"/>
  <c r="BG261" i="7" a="1"/>
  <c r="BG261" i="7" s="1"/>
  <c r="BF259" i="7" a="1"/>
  <c r="BF259" i="7" s="1"/>
  <c r="BG255" i="7" a="1"/>
  <c r="BG255" i="7" s="1"/>
  <c r="BG252" i="7" a="1"/>
  <c r="BG252" i="7" s="1"/>
  <c r="BG242" i="7" a="1"/>
  <c r="BG242" i="7" s="1"/>
  <c r="BG239" i="7" a="1"/>
  <c r="BG239" i="7" s="1"/>
  <c r="BF236" i="7" a="1"/>
  <c r="BF236" i="7" s="1"/>
  <c r="BF233" i="7" a="1"/>
  <c r="BF233" i="7" s="1"/>
  <c r="BG229" i="7" a="1"/>
  <c r="BG229" i="7" s="1"/>
  <c r="BF226" i="7" a="1"/>
  <c r="BF226" i="7" s="1"/>
  <c r="BF223" i="7" a="1"/>
  <c r="BF223" i="7" s="1"/>
  <c r="BF213" i="7" a="1"/>
  <c r="BF213" i="7" s="1"/>
  <c r="BG209" i="7" a="1"/>
  <c r="BG209" i="7" s="1"/>
  <c r="BG203" i="7" a="1"/>
  <c r="BG203" i="7" s="1"/>
  <c r="BF197" i="7" a="1"/>
  <c r="BF197" i="7" s="1"/>
  <c r="BF194" i="7" a="1"/>
  <c r="BF194" i="7" s="1"/>
  <c r="BF191" i="7" a="1"/>
  <c r="BF191" i="7" s="1"/>
  <c r="BF188" i="7" a="1"/>
  <c r="BF188" i="7" s="1"/>
  <c r="BF181" i="7" a="1"/>
  <c r="BF181" i="7" s="1"/>
  <c r="BG175" i="7" a="1"/>
  <c r="BG175" i="7" s="1"/>
  <c r="BG172" i="7" a="1"/>
  <c r="BG172" i="7" s="1"/>
  <c r="BG169" i="7" a="1"/>
  <c r="BG169" i="7" s="1"/>
  <c r="BG166" i="7" a="1"/>
  <c r="BG166" i="7" s="1"/>
  <c r="BG163" i="7" a="1"/>
  <c r="BG163" i="7" s="1"/>
  <c r="BG155" i="7" a="1"/>
  <c r="BG155" i="7" s="1"/>
  <c r="BF150" i="7" a="1"/>
  <c r="BF150" i="7" s="1"/>
  <c r="BF147" i="7" a="1"/>
  <c r="BF147" i="7" s="1"/>
  <c r="BG144" i="7" a="1"/>
  <c r="BG144" i="7" s="1"/>
  <c r="BG141" i="7" a="1"/>
  <c r="BG141" i="7" s="1"/>
  <c r="BF139" i="7" a="1"/>
  <c r="BF139" i="7" s="1"/>
  <c r="BF136" i="7" a="1"/>
  <c r="BF136" i="7" s="1"/>
  <c r="BG133" i="7" a="1"/>
  <c r="BG133" i="7" s="1"/>
  <c r="BG127" i="7" a="1"/>
  <c r="BG127" i="7" s="1"/>
  <c r="BF122" i="7" a="1"/>
  <c r="BF122" i="7" s="1"/>
  <c r="BF114" i="7" a="1"/>
  <c r="BF114" i="7" s="1"/>
  <c r="BF109" i="7" a="1"/>
  <c r="BF109" i="7" s="1"/>
  <c r="BG103" i="7" a="1"/>
  <c r="BG103" i="7" s="1"/>
  <c r="BG100" i="7" a="1"/>
  <c r="BG100" i="7" s="1"/>
  <c r="BF92" i="7" a="1"/>
  <c r="BF92" i="7" s="1"/>
  <c r="BF89" i="7" a="1"/>
  <c r="BF89" i="7" s="1"/>
  <c r="BF86" i="7" a="1"/>
  <c r="BF86" i="7" s="1"/>
  <c r="BG77" i="7" a="1"/>
  <c r="BG77" i="7" s="1"/>
  <c r="BG74" i="7" a="1"/>
  <c r="BG74" i="7" s="1"/>
  <c r="BF71" i="7" a="1"/>
  <c r="BF71" i="7" s="1"/>
  <c r="BF57" i="7" a="1"/>
  <c r="BF57" i="7" s="1"/>
  <c r="BF54" i="7" a="1"/>
  <c r="BF54" i="7" s="1"/>
  <c r="BF51" i="7" a="1"/>
  <c r="BF51" i="7" s="1"/>
  <c r="BG45" i="7" a="1"/>
  <c r="BG45" i="7" s="1"/>
  <c r="BG330" i="7" a="1"/>
  <c r="BG330" i="7" s="1"/>
  <c r="BF323" i="7" a="1"/>
  <c r="BF323" i="7" s="1"/>
  <c r="BF318" i="7" a="1"/>
  <c r="BF318" i="7" s="1"/>
  <c r="BG310" i="7" a="1"/>
  <c r="BG310" i="7" s="1"/>
  <c r="BF302" i="7" a="1"/>
  <c r="BF302" i="7" s="1"/>
  <c r="BF299" i="7" a="1"/>
  <c r="BF299" i="7" s="1"/>
  <c r="BF296" i="7" a="1"/>
  <c r="BF296" i="7" s="1"/>
  <c r="BF290" i="7" a="1"/>
  <c r="BF290" i="7" s="1"/>
  <c r="BG287" i="7" a="1"/>
  <c r="BG287" i="7" s="1"/>
  <c r="BG284" i="7" a="1"/>
  <c r="BG284" i="7" s="1"/>
  <c r="BG278" i="7" a="1"/>
  <c r="BG278" i="7" s="1"/>
  <c r="BF270" i="7" a="1"/>
  <c r="BF270" i="7" s="1"/>
  <c r="BF267" i="7" a="1"/>
  <c r="BF267" i="7" s="1"/>
  <c r="BF264" i="7" a="1"/>
  <c r="BF264" i="7" s="1"/>
  <c r="BG258" i="7" a="1"/>
  <c r="BG258" i="7" s="1"/>
  <c r="BF255" i="7" a="1"/>
  <c r="BF255" i="7" s="1"/>
  <c r="BF252" i="7" a="1"/>
  <c r="BF252" i="7" s="1"/>
  <c r="BG248" i="7" a="1"/>
  <c r="BG248" i="7" s="1"/>
  <c r="BF242" i="7" a="1"/>
  <c r="BF242" i="7" s="1"/>
  <c r="BF239" i="7" a="1"/>
  <c r="BF239" i="7" s="1"/>
  <c r="BG235" i="7" a="1"/>
  <c r="BG235" i="7" s="1"/>
  <c r="BG232" i="7" a="1"/>
  <c r="BG232" i="7" s="1"/>
  <c r="BF229" i="7" a="1"/>
  <c r="BF229" i="7" s="1"/>
  <c r="BG225" i="7" a="1"/>
  <c r="BG225" i="7" s="1"/>
  <c r="BG222" i="7" a="1"/>
  <c r="BG222" i="7" s="1"/>
  <c r="BF216" i="7" a="1"/>
  <c r="BF216" i="7" s="1"/>
  <c r="BG212" i="7" a="1"/>
  <c r="BG212" i="7" s="1"/>
  <c r="BF206" i="7" a="1"/>
  <c r="BF206" i="7" s="1"/>
  <c r="BF203" i="7" a="1"/>
  <c r="BF203" i="7" s="1"/>
  <c r="BF200" i="7" a="1"/>
  <c r="BF200" i="7" s="1"/>
  <c r="BG196" i="7" a="1"/>
  <c r="BG196" i="7" s="1"/>
  <c r="BG193" i="7" a="1"/>
  <c r="BG193" i="7" s="1"/>
  <c r="BG190" i="7" a="1"/>
  <c r="BG190" i="7" s="1"/>
  <c r="BG187" i="7" a="1"/>
  <c r="BG187" i="7" s="1"/>
  <c r="BF184" i="7" a="1"/>
  <c r="BF184" i="7" s="1"/>
  <c r="BF178" i="7" a="1"/>
  <c r="BF178" i="7" s="1"/>
  <c r="BF175" i="7" a="1"/>
  <c r="BF175" i="7" s="1"/>
  <c r="BF169" i="7" a="1"/>
  <c r="BF169" i="7" s="1"/>
  <c r="BF166" i="7" a="1"/>
  <c r="BF166" i="7" s="1"/>
  <c r="BF163" i="7" a="1"/>
  <c r="BF163" i="7" s="1"/>
  <c r="BG160" i="7" a="1"/>
  <c r="BG160" i="7" s="1"/>
  <c r="BG157" i="7" a="1"/>
  <c r="BG157" i="7" s="1"/>
  <c r="BF155" i="7" a="1"/>
  <c r="BF155" i="7" s="1"/>
  <c r="BF152" i="7" a="1"/>
  <c r="BF152" i="7" s="1"/>
  <c r="BG149" i="7" a="1"/>
  <c r="BG149" i="7" s="1"/>
  <c r="BG146" i="7" a="1"/>
  <c r="BG146" i="7" s="1"/>
  <c r="BF141" i="7" a="1"/>
  <c r="BF141" i="7" s="1"/>
  <c r="BF133" i="7" a="1"/>
  <c r="BF133" i="7" s="1"/>
  <c r="BF125" i="7" a="1"/>
  <c r="BF125" i="7" s="1"/>
  <c r="BG119" i="7" a="1"/>
  <c r="BG119" i="7" s="1"/>
  <c r="BG116" i="7" a="1"/>
  <c r="BG116" i="7" s="1"/>
  <c r="BF111" i="7" a="1"/>
  <c r="BF111" i="7" s="1"/>
  <c r="BG108" i="7" a="1"/>
  <c r="BG108" i="7" s="1"/>
  <c r="BG105" i="7" a="1"/>
  <c r="BG105" i="7" s="1"/>
  <c r="BF103" i="7" a="1"/>
  <c r="BF103" i="7" s="1"/>
  <c r="BF100" i="7" a="1"/>
  <c r="BF100" i="7" s="1"/>
  <c r="BG97" i="7" a="1"/>
  <c r="BG97" i="7" s="1"/>
  <c r="BG94" i="7" a="1"/>
  <c r="BG94" i="7" s="1"/>
  <c r="BG91" i="7" a="1"/>
  <c r="BG91" i="7" s="1"/>
  <c r="BG82" i="7" a="1"/>
  <c r="BG82" i="7" s="1"/>
  <c r="BF80" i="7" a="1"/>
  <c r="BF80" i="7" s="1"/>
  <c r="BF77" i="7" a="1"/>
  <c r="BF77" i="7" s="1"/>
  <c r="BG68" i="7" a="1"/>
  <c r="BG68" i="7" s="1"/>
  <c r="BG327" i="7" a="1"/>
  <c r="BG327" i="7" s="1"/>
  <c r="BG321" i="7" a="1"/>
  <c r="BG321" i="7" s="1"/>
  <c r="BG317" i="7" a="1"/>
  <c r="BG317" i="7" s="1"/>
  <c r="BG313" i="7" a="1"/>
  <c r="BG313" i="7" s="1"/>
  <c r="BF310" i="7" a="1"/>
  <c r="BF310" i="7" s="1"/>
  <c r="BG307" i="7" a="1"/>
  <c r="BG307" i="7" s="1"/>
  <c r="BG304" i="7" a="1"/>
  <c r="BG304" i="7" s="1"/>
  <c r="BG301" i="7" a="1"/>
  <c r="BG301" i="7" s="1"/>
  <c r="BG295" i="7" a="1"/>
  <c r="BG295" i="7" s="1"/>
  <c r="BF293" i="7" a="1"/>
  <c r="BF293" i="7" s="1"/>
  <c r="BG289" i="7" a="1"/>
  <c r="BG289" i="7" s="1"/>
  <c r="BF284" i="7" a="1"/>
  <c r="BF284" i="7" s="1"/>
  <c r="BG281" i="7" a="1"/>
  <c r="BG281" i="7" s="1"/>
  <c r="BF278" i="7" a="1"/>
  <c r="BF278" i="7" s="1"/>
  <c r="BG275" i="7" a="1"/>
  <c r="BG275" i="7" s="1"/>
  <c r="BG272" i="7" a="1"/>
  <c r="BG272" i="7" s="1"/>
  <c r="BG269" i="7" a="1"/>
  <c r="BG269" i="7" s="1"/>
  <c r="BG263" i="7" a="1"/>
  <c r="BG263" i="7" s="1"/>
  <c r="BF261" i="7" a="1"/>
  <c r="BF261" i="7" s="1"/>
  <c r="BF258" i="7" a="1"/>
  <c r="BF258" i="7" s="1"/>
  <c r="BG251" i="7" a="1"/>
  <c r="BG251" i="7" s="1"/>
  <c r="BF248" i="7" a="1"/>
  <c r="BF248" i="7" s="1"/>
  <c r="BG241" i="7" a="1"/>
  <c r="BG241" i="7" s="1"/>
  <c r="BG238" i="7" a="1"/>
  <c r="BG238" i="7" s="1"/>
  <c r="BF232" i="7" a="1"/>
  <c r="BF232" i="7" s="1"/>
  <c r="BG228" i="7" a="1"/>
  <c r="BG228" i="7" s="1"/>
  <c r="BF222" i="7" a="1"/>
  <c r="BF222" i="7" s="1"/>
  <c r="BG215" i="7" a="1"/>
  <c r="BG215" i="7" s="1"/>
  <c r="BF212" i="7" a="1"/>
  <c r="BF212" i="7" s="1"/>
  <c r="BF209" i="7" a="1"/>
  <c r="BF209" i="7" s="1"/>
  <c r="BG205" i="7" a="1"/>
  <c r="BG205" i="7" s="1"/>
  <c r="BG202" i="7" a="1"/>
  <c r="BG202" i="7" s="1"/>
  <c r="BG199" i="7" a="1"/>
  <c r="BG199" i="7" s="1"/>
  <c r="BF187" i="7" a="1"/>
  <c r="BF187" i="7" s="1"/>
  <c r="BG180" i="7" a="1"/>
  <c r="BG180" i="7" s="1"/>
  <c r="BG177" i="7" a="1"/>
  <c r="BG177" i="7" s="1"/>
  <c r="BG174" i="7" a="1"/>
  <c r="BG174" i="7" s="1"/>
  <c r="BF172" i="7" a="1"/>
  <c r="BF172" i="7" s="1"/>
  <c r="BG168" i="7" a="1"/>
  <c r="BG168" i="7" s="1"/>
  <c r="BG165" i="7" a="1"/>
  <c r="BG165" i="7" s="1"/>
  <c r="BG162" i="7" a="1"/>
  <c r="BG162" i="7" s="1"/>
  <c r="BF157" i="7" a="1"/>
  <c r="BF157" i="7" s="1"/>
  <c r="BF149" i="7" a="1"/>
  <c r="BF149" i="7" s="1"/>
  <c r="BF144" i="7" a="1"/>
  <c r="BF144" i="7" s="1"/>
  <c r="BG138" i="7" a="1"/>
  <c r="BG138" i="7" s="1"/>
  <c r="BG135" i="7" a="1"/>
  <c r="BG135" i="7" s="1"/>
  <c r="BF127" i="7" a="1"/>
  <c r="BF127" i="7" s="1"/>
  <c r="BG124" i="7" a="1"/>
  <c r="BG124" i="7" s="1"/>
  <c r="BG121" i="7" a="1"/>
  <c r="BG121" i="7" s="1"/>
  <c r="BF119" i="7" a="1"/>
  <c r="BF119" i="7" s="1"/>
  <c r="BF116" i="7" a="1"/>
  <c r="BF116" i="7" s="1"/>
  <c r="BG113" i="7" a="1"/>
  <c r="BG113" i="7" s="1"/>
  <c r="BF108" i="7" a="1"/>
  <c r="BF108" i="7" s="1"/>
  <c r="BG102" i="7" a="1"/>
  <c r="BG102" i="7" s="1"/>
  <c r="BF97" i="7" a="1"/>
  <c r="BF97" i="7" s="1"/>
  <c r="BF94" i="7" a="1"/>
  <c r="BF94" i="7" s="1"/>
  <c r="BF91" i="7" a="1"/>
  <c r="BF91" i="7" s="1"/>
  <c r="BG88" i="7" a="1"/>
  <c r="BG88" i="7" s="1"/>
  <c r="BG79" i="7" a="1"/>
  <c r="BG79" i="7" s="1"/>
  <c r="BG76" i="7" a="1"/>
  <c r="BG76" i="7" s="1"/>
  <c r="BF74" i="7" a="1"/>
  <c r="BF74" i="7" s="1"/>
  <c r="BG70" i="7" a="1"/>
  <c r="BG70" i="7" s="1"/>
  <c r="BF68" i="7" a="1"/>
  <c r="BF68" i="7" s="1"/>
  <c r="BF327" i="7" a="1"/>
  <c r="BF327" i="7" s="1"/>
  <c r="BF317" i="7" a="1"/>
  <c r="BF317" i="7" s="1"/>
  <c r="BF313" i="7" a="1"/>
  <c r="BF313" i="7" s="1"/>
  <c r="BF307" i="7" a="1"/>
  <c r="BF307" i="7" s="1"/>
  <c r="BF304" i="7" a="1"/>
  <c r="BF304" i="7" s="1"/>
  <c r="BF301" i="7" a="1"/>
  <c r="BF301" i="7" s="1"/>
  <c r="BG298" i="7" a="1"/>
  <c r="BG298" i="7" s="1"/>
  <c r="BF295" i="7" a="1"/>
  <c r="BF295" i="7" s="1"/>
  <c r="BG292" i="7" a="1"/>
  <c r="BG292" i="7" s="1"/>
  <c r="BF287" i="7" a="1"/>
  <c r="BF287" i="7" s="1"/>
  <c r="BG283" i="7" a="1"/>
  <c r="BG283" i="7" s="1"/>
  <c r="BF281" i="7" a="1"/>
  <c r="BF281" i="7" s="1"/>
  <c r="BF275" i="7" a="1"/>
  <c r="BF275" i="7" s="1"/>
  <c r="BF272" i="7" a="1"/>
  <c r="BF272" i="7" s="1"/>
  <c r="BF269" i="7" a="1"/>
  <c r="BF269" i="7" s="1"/>
  <c r="BG266" i="7" a="1"/>
  <c r="BG266" i="7" s="1"/>
  <c r="BF263" i="7" a="1"/>
  <c r="BF263" i="7" s="1"/>
  <c r="BG257" i="7" a="1"/>
  <c r="BG257" i="7" s="1"/>
  <c r="BG254" i="7" a="1"/>
  <c r="BG254" i="7" s="1"/>
  <c r="BF251" i="7" a="1"/>
  <c r="BF251" i="7" s="1"/>
  <c r="BG247" i="7" a="1"/>
  <c r="BG247" i="7" s="1"/>
  <c r="BF238" i="7" a="1"/>
  <c r="BF238" i="7" s="1"/>
  <c r="BF235" i="7" a="1"/>
  <c r="BF235" i="7" s="1"/>
  <c r="BG231" i="7" a="1"/>
  <c r="BG231" i="7" s="1"/>
  <c r="BF225" i="7" a="1"/>
  <c r="BF225" i="7" s="1"/>
  <c r="BG218" i="7" a="1"/>
  <c r="BG218" i="7" s="1"/>
  <c r="BG211" i="7" a="1"/>
  <c r="BG211" i="7" s="1"/>
  <c r="BG208" i="7" a="1"/>
  <c r="BG208" i="7" s="1"/>
  <c r="BF202" i="7" a="1"/>
  <c r="BF202" i="7" s="1"/>
  <c r="BF196" i="7" a="1"/>
  <c r="BF196" i="7" s="1"/>
  <c r="BF193" i="7" a="1"/>
  <c r="BF193" i="7" s="1"/>
  <c r="BF190" i="7" a="1"/>
  <c r="BF190" i="7" s="1"/>
  <c r="BG186" i="7" a="1"/>
  <c r="BG186" i="7" s="1"/>
  <c r="BG183" i="7" a="1"/>
  <c r="BG183" i="7" s="1"/>
  <c r="BF180" i="7" a="1"/>
  <c r="BF180" i="7" s="1"/>
  <c r="BF177" i="7" a="1"/>
  <c r="BF177" i="7" s="1"/>
  <c r="BF174" i="7" a="1"/>
  <c r="BF174" i="7" s="1"/>
  <c r="BF165" i="7" a="1"/>
  <c r="BF165" i="7" s="1"/>
  <c r="BF160" i="7" a="1"/>
  <c r="BF160" i="7" s="1"/>
  <c r="BG154" i="7" a="1"/>
  <c r="BG154" i="7" s="1"/>
  <c r="BG151" i="7" a="1"/>
  <c r="BG151" i="7" s="1"/>
  <c r="BF146" i="7" a="1"/>
  <c r="BF146" i="7" s="1"/>
  <c r="BG143" i="7" a="1"/>
  <c r="BG143" i="7" s="1"/>
  <c r="BG140" i="7" a="1"/>
  <c r="BG140" i="7" s="1"/>
  <c r="BF138" i="7" a="1"/>
  <c r="BF138" i="7" s="1"/>
  <c r="BF135" i="7" a="1"/>
  <c r="BF135" i="7" s="1"/>
  <c r="BG132" i="7" a="1"/>
  <c r="BG132" i="7" s="1"/>
  <c r="BF124" i="7" a="1"/>
  <c r="BF124" i="7" s="1"/>
  <c r="BG118" i="7" a="1"/>
  <c r="BG118" i="7" s="1"/>
  <c r="BF113" i="7" a="1"/>
  <c r="BF113" i="7" s="1"/>
  <c r="BG110" i="7" a="1"/>
  <c r="BG110" i="7" s="1"/>
  <c r="BG107" i="7" a="1"/>
  <c r="BG107" i="7" s="1"/>
  <c r="BF105" i="7" a="1"/>
  <c r="BF105" i="7" s="1"/>
  <c r="BF102" i="7" a="1"/>
  <c r="BF102" i="7" s="1"/>
  <c r="BG99" i="7" a="1"/>
  <c r="BG99" i="7" s="1"/>
  <c r="BG90" i="7" a="1"/>
  <c r="BG90" i="7" s="1"/>
  <c r="BF88" i="7" a="1"/>
  <c r="BF88" i="7" s="1"/>
  <c r="BF82" i="7" a="1"/>
  <c r="BF82" i="7" s="1"/>
  <c r="BF79" i="7" a="1"/>
  <c r="BF79" i="7" s="1"/>
  <c r="BF76" i="7" a="1"/>
  <c r="BF76" i="7" s="1"/>
  <c r="BF316" i="7" a="1"/>
  <c r="BF316" i="7" s="1"/>
  <c r="BG312" i="7" a="1"/>
  <c r="BG312" i="7" s="1"/>
  <c r="BG309" i="7" a="1"/>
  <c r="BG309" i="7" s="1"/>
  <c r="BG306" i="7" a="1"/>
  <c r="BG306" i="7" s="1"/>
  <c r="BF298" i="7" a="1"/>
  <c r="BF298" i="7" s="1"/>
  <c r="BF292" i="7" a="1"/>
  <c r="BF292" i="7" s="1"/>
  <c r="BF289" i="7" a="1"/>
  <c r="BF289" i="7" s="1"/>
  <c r="BG286" i="7" a="1"/>
  <c r="BG286" i="7" s="1"/>
  <c r="BG280" i="7" a="1"/>
  <c r="BG280" i="7" s="1"/>
  <c r="BG277" i="7" a="1"/>
  <c r="BG277" i="7" s="1"/>
  <c r="BG274" i="7" a="1"/>
  <c r="BG274" i="7" s="1"/>
  <c r="BF266" i="7" a="1"/>
  <c r="BF266" i="7" s="1"/>
  <c r="BG260" i="7" a="1"/>
  <c r="BG260" i="7" s="1"/>
  <c r="BF257" i="7" a="1"/>
  <c r="BF257" i="7" s="1"/>
  <c r="BF254" i="7" a="1"/>
  <c r="BF254" i="7" s="1"/>
  <c r="BG250" i="7" a="1"/>
  <c r="BG250" i="7" s="1"/>
  <c r="BF241" i="7" a="1"/>
  <c r="BF241" i="7" s="1"/>
  <c r="BG234" i="7" a="1"/>
  <c r="BG234" i="7" s="1"/>
  <c r="BF231" i="7" a="1"/>
  <c r="BF231" i="7" s="1"/>
  <c r="BF228" i="7" a="1"/>
  <c r="BF228" i="7" s="1"/>
  <c r="BG224" i="7" a="1"/>
  <c r="BG224" i="7" s="1"/>
  <c r="BF218" i="7" a="1"/>
  <c r="BF218" i="7" s="1"/>
  <c r="BF215" i="7" a="1"/>
  <c r="BF215" i="7" s="1"/>
  <c r="BF211" i="7" a="1"/>
  <c r="BF211" i="7" s="1"/>
  <c r="BF208" i="7" a="1"/>
  <c r="BF208" i="7" s="1"/>
  <c r="BF205" i="7" a="1"/>
  <c r="BF205" i="7" s="1"/>
  <c r="BG201" i="7" a="1"/>
  <c r="BG201" i="7" s="1"/>
  <c r="BF199" i="7" a="1"/>
  <c r="BF199" i="7" s="1"/>
  <c r="BG195" i="7" a="1"/>
  <c r="BG195" i="7" s="1"/>
  <c r="BG192" i="7" a="1"/>
  <c r="BG192" i="7" s="1"/>
  <c r="BG189" i="7" a="1"/>
  <c r="BG189" i="7" s="1"/>
  <c r="BF186" i="7" a="1"/>
  <c r="BF186" i="7" s="1"/>
  <c r="BF183" i="7" a="1"/>
  <c r="BF183" i="7" s="1"/>
  <c r="BG171" i="7" a="1"/>
  <c r="BG171" i="7" s="1"/>
  <c r="BF168" i="7" a="1"/>
  <c r="BF168" i="7" s="1"/>
  <c r="BF162" i="7" a="1"/>
  <c r="BF162" i="7" s="1"/>
  <c r="BG159" i="7" a="1"/>
  <c r="BG159" i="7" s="1"/>
  <c r="BG156" i="7" a="1"/>
  <c r="BG156" i="7" s="1"/>
  <c r="BF154" i="7" a="1"/>
  <c r="BF154" i="7" s="1"/>
  <c r="BF151" i="7" a="1"/>
  <c r="BF151" i="7" s="1"/>
  <c r="BG148" i="7" a="1"/>
  <c r="BG148" i="7" s="1"/>
  <c r="BF143" i="7" a="1"/>
  <c r="BF143" i="7" s="1"/>
  <c r="BG137" i="7" a="1"/>
  <c r="BG137" i="7" s="1"/>
  <c r="BF132" i="7" a="1"/>
  <c r="BF132" i="7" s="1"/>
  <c r="BG126" i="7" a="1"/>
  <c r="BG126" i="7" s="1"/>
  <c r="BG123" i="7" a="1"/>
  <c r="BG123" i="7" s="1"/>
  <c r="BF121" i="7" a="1"/>
  <c r="BF121" i="7" s="1"/>
  <c r="BF118" i="7" a="1"/>
  <c r="BF118" i="7" s="1"/>
  <c r="BG115" i="7" a="1"/>
  <c r="BG115" i="7" s="1"/>
  <c r="BF110" i="7" a="1"/>
  <c r="BF110" i="7" s="1"/>
  <c r="BF107" i="7" a="1"/>
  <c r="BF107" i="7" s="1"/>
  <c r="BG101" i="7" a="1"/>
  <c r="BG101" i="7" s="1"/>
  <c r="BG96" i="7" a="1"/>
  <c r="BG96" i="7" s="1"/>
  <c r="BG93" i="7" a="1"/>
  <c r="BG93" i="7" s="1"/>
  <c r="BF90" i="7" a="1"/>
  <c r="BF90" i="7" s="1"/>
  <c r="BF73" i="7" a="1"/>
  <c r="BF73" i="7" s="1"/>
  <c r="BF70" i="7" a="1"/>
  <c r="BF70" i="7" s="1"/>
  <c r="BF67" i="7" a="1"/>
  <c r="BF67" i="7" s="1"/>
  <c r="BG61" i="7" a="1"/>
  <c r="BG61" i="7" s="1"/>
  <c r="BG58" i="7" a="1"/>
  <c r="BG58" i="7" s="1"/>
  <c r="BF55" i="7" a="1"/>
  <c r="BF55" i="7" s="1"/>
  <c r="BF41" i="7" a="1"/>
  <c r="BF41" i="7" s="1"/>
  <c r="BF38" i="7" a="1"/>
  <c r="BF38" i="7" s="1"/>
  <c r="BF325" i="7" a="1"/>
  <c r="BF325" i="7" s="1"/>
  <c r="BG320" i="7" a="1"/>
  <c r="BG320" i="7" s="1"/>
  <c r="BG315" i="7" a="1"/>
  <c r="BG315" i="7" s="1"/>
  <c r="BF312" i="7" a="1"/>
  <c r="BF312" i="7" s="1"/>
  <c r="BF306" i="7" a="1"/>
  <c r="BF306" i="7" s="1"/>
  <c r="BG303" i="7" a="1"/>
  <c r="BG303" i="7" s="1"/>
  <c r="BG300" i="7" a="1"/>
  <c r="BG300" i="7" s="1"/>
  <c r="BG294" i="7" a="1"/>
  <c r="BG294" i="7" s="1"/>
  <c r="BF286" i="7" a="1"/>
  <c r="BF286" i="7" s="1"/>
  <c r="BF283" i="7" a="1"/>
  <c r="BF283" i="7" s="1"/>
  <c r="BF280" i="7" a="1"/>
  <c r="BF280" i="7" s="1"/>
  <c r="BF274" i="7" a="1"/>
  <c r="BF274" i="7" s="1"/>
  <c r="BG271" i="7" a="1"/>
  <c r="BG271" i="7" s="1"/>
  <c r="BG268" i="7" a="1"/>
  <c r="BG268" i="7" s="1"/>
  <c r="BG262" i="7" a="1"/>
  <c r="BG262" i="7" s="1"/>
  <c r="BF260" i="7" a="1"/>
  <c r="BF260" i="7" s="1"/>
  <c r="BF250" i="7" a="1"/>
  <c r="BF250" i="7" s="1"/>
  <c r="BF247" i="7" a="1"/>
  <c r="BF247" i="7" s="1"/>
  <c r="BG240" i="7" a="1"/>
  <c r="BG240" i="7" s="1"/>
  <c r="BG237" i="7" a="1"/>
  <c r="BG237" i="7" s="1"/>
  <c r="BG230" i="7" a="1"/>
  <c r="BG230" i="7" s="1"/>
  <c r="BG227" i="7" a="1"/>
  <c r="BG227" i="7" s="1"/>
  <c r="BF224" i="7" a="1"/>
  <c r="BF224" i="7" s="1"/>
  <c r="BG217" i="7" a="1"/>
  <c r="BG217" i="7" s="1"/>
  <c r="BG214" i="7" a="1"/>
  <c r="BG214" i="7" s="1"/>
  <c r="BG207" i="7" a="1"/>
  <c r="BG207" i="7" s="1"/>
  <c r="BF201" i="7" a="1"/>
  <c r="BF201" i="7" s="1"/>
  <c r="BG198" i="7" a="1"/>
  <c r="BG198" i="7" s="1"/>
  <c r="BF195" i="7" a="1"/>
  <c r="BF195" i="7" s="1"/>
  <c r="BF192" i="7" a="1"/>
  <c r="BF192" i="7" s="1"/>
  <c r="BF189" i="7" a="1"/>
  <c r="BF189" i="7" s="1"/>
  <c r="BG185" i="7" a="1"/>
  <c r="BG185" i="7" s="1"/>
  <c r="BG182" i="7" a="1"/>
  <c r="BG182" i="7" s="1"/>
  <c r="BG179" i="7" a="1"/>
  <c r="BG179" i="7" s="1"/>
  <c r="BG176" i="7" a="1"/>
  <c r="BG176" i="7" s="1"/>
  <c r="BG173" i="7" a="1"/>
  <c r="BG173" i="7" s="1"/>
  <c r="BF171" i="7" a="1"/>
  <c r="BF171" i="7" s="1"/>
  <c r="BG164" i="7" a="1"/>
  <c r="BG164" i="7" s="1"/>
  <c r="BF159" i="7" a="1"/>
  <c r="BF159" i="7" s="1"/>
  <c r="BG153" i="7" a="1"/>
  <c r="BG153" i="7" s="1"/>
  <c r="BF148" i="7" a="1"/>
  <c r="BF148" i="7" s="1"/>
  <c r="BG145" i="7" a="1"/>
  <c r="BG145" i="7" s="1"/>
  <c r="BG142" i="7" a="1"/>
  <c r="BG142" i="7" s="1"/>
  <c r="BF140" i="7" a="1"/>
  <c r="BF140" i="7" s="1"/>
  <c r="BF137" i="7" a="1"/>
  <c r="BF137" i="7" s="1"/>
  <c r="BG134" i="7" a="1"/>
  <c r="BG134" i="7" s="1"/>
  <c r="BF126" i="7" a="1"/>
  <c r="BF126" i="7" s="1"/>
  <c r="BF123" i="7" a="1"/>
  <c r="BF123" i="7" s="1"/>
  <c r="BG117" i="7" a="1"/>
  <c r="BG117" i="7" s="1"/>
  <c r="BG112" i="7" a="1"/>
  <c r="BG112" i="7" s="1"/>
  <c r="BG104" i="7" a="1"/>
  <c r="BG104" i="7" s="1"/>
  <c r="BF99" i="7" a="1"/>
  <c r="BF99" i="7" s="1"/>
  <c r="BF96" i="7" a="1"/>
  <c r="BF96" i="7" s="1"/>
  <c r="BG87" i="7" a="1"/>
  <c r="BG87" i="7" s="1"/>
  <c r="BG81" i="7" a="1"/>
  <c r="BG81" i="7" s="1"/>
  <c r="BG78" i="7" a="1"/>
  <c r="BG78" i="7" s="1"/>
  <c r="BG75" i="7" a="1"/>
  <c r="BG75" i="7" s="1"/>
  <c r="BG72" i="7" a="1"/>
  <c r="BG72" i="7" s="1"/>
  <c r="BG66" i="7" a="1"/>
  <c r="BG66" i="7" s="1"/>
  <c r="BF64" i="7" a="1"/>
  <c r="BF64" i="7" s="1"/>
  <c r="BF61" i="7" a="1"/>
  <c r="BF61" i="7" s="1"/>
  <c r="BG60" i="7" a="1"/>
  <c r="BG60" i="7" s="1"/>
  <c r="BF56" i="7" a="1"/>
  <c r="BF56" i="7" s="1"/>
  <c r="BG52" i="7" a="1"/>
  <c r="BG52" i="7" s="1"/>
  <c r="BG48" i="7" a="1"/>
  <c r="BG48" i="7" s="1"/>
  <c r="BG44" i="7" a="1"/>
  <c r="BG44" i="7" s="1"/>
  <c r="BG41" i="7" a="1"/>
  <c r="BG41" i="7" s="1"/>
  <c r="BG34" i="7" a="1"/>
  <c r="BG34" i="7" s="1"/>
  <c r="BG30" i="7" a="1"/>
  <c r="BG30" i="7" s="1"/>
  <c r="BG26" i="7" a="1"/>
  <c r="BG26" i="7" s="1"/>
  <c r="BG22" i="7" a="1"/>
  <c r="BG22" i="7" s="1"/>
  <c r="BG18" i="7" a="1"/>
  <c r="BG18" i="7" s="1"/>
  <c r="BG14" i="7" a="1"/>
  <c r="BG14" i="7" s="1"/>
  <c r="BG10" i="7" a="1"/>
  <c r="BG10" i="7" s="1"/>
  <c r="BG6" i="7" a="1"/>
  <c r="BG6" i="7" s="1"/>
  <c r="BF78" i="7" a="1"/>
  <c r="BF78" i="7" s="1"/>
  <c r="BG65" i="7" a="1"/>
  <c r="BG65" i="7" s="1"/>
  <c r="BG59" i="7" a="1"/>
  <c r="BG59" i="7" s="1"/>
  <c r="BG55" i="7" a="1"/>
  <c r="BG55" i="7" s="1"/>
  <c r="BF52" i="7" a="1"/>
  <c r="BF52" i="7" s="1"/>
  <c r="BF48" i="7" a="1"/>
  <c r="BF48" i="7" s="1"/>
  <c r="BF44" i="7" a="1"/>
  <c r="BF44" i="7" s="1"/>
  <c r="BG40" i="7" a="1"/>
  <c r="BG40" i="7" s="1"/>
  <c r="BG37" i="7" a="1"/>
  <c r="BG37" i="7" s="1"/>
  <c r="BF34" i="7" a="1"/>
  <c r="BF34" i="7" s="1"/>
  <c r="BF30" i="7" a="1"/>
  <c r="BF30" i="7" s="1"/>
  <c r="BF26" i="7" a="1"/>
  <c r="BF26" i="7" s="1"/>
  <c r="BF22" i="7" a="1"/>
  <c r="BF22" i="7" s="1"/>
  <c r="BF18" i="7" a="1"/>
  <c r="BF18" i="7" s="1"/>
  <c r="BF14" i="7" a="1"/>
  <c r="BF14" i="7" s="1"/>
  <c r="BF10" i="7" a="1"/>
  <c r="BF10" i="7" s="1"/>
  <c r="BF6" i="7" a="1"/>
  <c r="BF6" i="7" s="1"/>
  <c r="BF75" i="7" a="1"/>
  <c r="BF75" i="7" s="1"/>
  <c r="BF65" i="7" a="1"/>
  <c r="BF65" i="7" s="1"/>
  <c r="BF59" i="7" a="1"/>
  <c r="BF59" i="7" s="1"/>
  <c r="BG51" i="7" a="1"/>
  <c r="BG51" i="7" s="1"/>
  <c r="BG47" i="7" a="1"/>
  <c r="BG47" i="7" s="1"/>
  <c r="BG43" i="7" a="1"/>
  <c r="BG43" i="7" s="1"/>
  <c r="BF40" i="7" a="1"/>
  <c r="BF40" i="7" s="1"/>
  <c r="BF37" i="7" a="1"/>
  <c r="BF37" i="7" s="1"/>
  <c r="BG33" i="7" a="1"/>
  <c r="BG33" i="7" s="1"/>
  <c r="BG29" i="7" a="1"/>
  <c r="BG29" i="7" s="1"/>
  <c r="BG25" i="7" a="1"/>
  <c r="BG25" i="7" s="1"/>
  <c r="BG21" i="7" a="1"/>
  <c r="BG21" i="7" s="1"/>
  <c r="BG17" i="7" a="1"/>
  <c r="BG17" i="7" s="1"/>
  <c r="BG13" i="7" a="1"/>
  <c r="BG13" i="7" s="1"/>
  <c r="BG9" i="7" a="1"/>
  <c r="BG9" i="7" s="1"/>
  <c r="BG73" i="7" a="1"/>
  <c r="BG73" i="7" s="1"/>
  <c r="BG64" i="7" a="1"/>
  <c r="BG64" i="7" s="1"/>
  <c r="BG54" i="7" a="1"/>
  <c r="BG54" i="7" s="1"/>
  <c r="BG50" i="7" a="1"/>
  <c r="BG50" i="7" s="1"/>
  <c r="BF47" i="7" a="1"/>
  <c r="BF47" i="7" s="1"/>
  <c r="BF43" i="7" a="1"/>
  <c r="BF43" i="7" s="1"/>
  <c r="BG39" i="7" a="1"/>
  <c r="BG39" i="7" s="1"/>
  <c r="BF33" i="7" a="1"/>
  <c r="BF33" i="7" s="1"/>
  <c r="BF29" i="7" a="1"/>
  <c r="BF29" i="7" s="1"/>
  <c r="BF25" i="7" a="1"/>
  <c r="BF25" i="7" s="1"/>
  <c r="BF21" i="7" a="1"/>
  <c r="BF21" i="7" s="1"/>
  <c r="BF17" i="7" a="1"/>
  <c r="BF17" i="7" s="1"/>
  <c r="BF13" i="7" a="1"/>
  <c r="BF13" i="7" s="1"/>
  <c r="BF9" i="7" a="1"/>
  <c r="BF9" i="7" s="1"/>
  <c r="BF72" i="7" a="1"/>
  <c r="BF72" i="7" s="1"/>
  <c r="BG63" i="7" a="1"/>
  <c r="BG63" i="7" s="1"/>
  <c r="BG46" i="7" a="1"/>
  <c r="BG46" i="7" s="1"/>
  <c r="BF39" i="7" a="1"/>
  <c r="BF39" i="7" s="1"/>
  <c r="BG36" i="7" a="1"/>
  <c r="BG36" i="7" s="1"/>
  <c r="BG32" i="7" a="1"/>
  <c r="BG32" i="7" s="1"/>
  <c r="BG28" i="7" a="1"/>
  <c r="BG28" i="7" s="1"/>
  <c r="BG24" i="7" a="1"/>
  <c r="BG24" i="7" s="1"/>
  <c r="BG20" i="7" a="1"/>
  <c r="BG20" i="7" s="1"/>
  <c r="BG16" i="7" a="1"/>
  <c r="BG16" i="7" s="1"/>
  <c r="BG12" i="7" a="1"/>
  <c r="BG12" i="7" s="1"/>
  <c r="BG8" i="7" a="1"/>
  <c r="BG8" i="7" s="1"/>
  <c r="BG62" i="7" a="1"/>
  <c r="BG62" i="7" s="1"/>
  <c r="BF58" i="7" a="1"/>
  <c r="BF58" i="7" s="1"/>
  <c r="BF50" i="7" a="1"/>
  <c r="BF50" i="7" s="1"/>
  <c r="BF46" i="7" a="1"/>
  <c r="BF46" i="7" s="1"/>
  <c r="BG42" i="7" a="1"/>
  <c r="BG42" i="7" s="1"/>
  <c r="BF36" i="7" a="1"/>
  <c r="BF36" i="7" s="1"/>
  <c r="BF32" i="7" a="1"/>
  <c r="BF32" i="7" s="1"/>
  <c r="BF28" i="7" a="1"/>
  <c r="BF28" i="7" s="1"/>
  <c r="BF24" i="7" a="1"/>
  <c r="BF24" i="7" s="1"/>
  <c r="BF20" i="7" a="1"/>
  <c r="BF20" i="7" s="1"/>
  <c r="BF16" i="7" a="1"/>
  <c r="BF16" i="7" s="1"/>
  <c r="BF12" i="7" a="1"/>
  <c r="BF12" i="7" s="1"/>
  <c r="BF8" i="7" a="1"/>
  <c r="BF8" i="7" s="1"/>
  <c r="BG69" i="7" a="1"/>
  <c r="BG69" i="7" s="1"/>
  <c r="BF62" i="7" a="1"/>
  <c r="BF62" i="7" s="1"/>
  <c r="BG57" i="7" a="1"/>
  <c r="BG57" i="7" s="1"/>
  <c r="BG53" i="7" a="1"/>
  <c r="BG53" i="7" s="1"/>
  <c r="BG49" i="7" a="1"/>
  <c r="BG49" i="7" s="1"/>
  <c r="BG38" i="7" a="1"/>
  <c r="BG38" i="7" s="1"/>
  <c r="BG35" i="7" a="1"/>
  <c r="BG35" i="7" s="1"/>
  <c r="BG31" i="7" a="1"/>
  <c r="BG31" i="7" s="1"/>
  <c r="BG27" i="7" a="1"/>
  <c r="BG27" i="7" s="1"/>
  <c r="BG23" i="7" a="1"/>
  <c r="BG23" i="7" s="1"/>
  <c r="BG19" i="7" a="1"/>
  <c r="BG19" i="7" s="1"/>
  <c r="BG15" i="7" a="1"/>
  <c r="BG15" i="7" s="1"/>
  <c r="BG11" i="7" a="1"/>
  <c r="BG11" i="7" s="1"/>
  <c r="BG7" i="7" a="1"/>
  <c r="BG7" i="7" s="1"/>
  <c r="BG67" i="7" a="1"/>
  <c r="BG67" i="7" s="1"/>
  <c r="BG56" i="7" a="1"/>
  <c r="BG56" i="7" s="1"/>
  <c r="BF53" i="7" a="1"/>
  <c r="BF53" i="7" s="1"/>
  <c r="BF49" i="7" a="1"/>
  <c r="BF49" i="7" s="1"/>
  <c r="BF45" i="7" a="1"/>
  <c r="BF45" i="7" s="1"/>
  <c r="BF42" i="7" a="1"/>
  <c r="BF42" i="7" s="1"/>
  <c r="BF35" i="7" a="1"/>
  <c r="BF35" i="7" s="1"/>
  <c r="BF31" i="7" a="1"/>
  <c r="BF31" i="7" s="1"/>
  <c r="BF27" i="7" a="1"/>
  <c r="BF27" i="7" s="1"/>
  <c r="BF23" i="7" a="1"/>
  <c r="BF23" i="7" s="1"/>
  <c r="BF19" i="7" a="1"/>
  <c r="BF19" i="7" s="1"/>
  <c r="BF15" i="7" a="1"/>
  <c r="BF15" i="7" s="1"/>
  <c r="BF11" i="7" a="1"/>
  <c r="BF11" i="7" s="1"/>
  <c r="BF7" i="7" a="1"/>
  <c r="BF7" i="7" s="1"/>
  <c r="BA885" i="7" a="1"/>
  <c r="BA885" i="7" s="1"/>
  <c r="BA881" i="7" a="1"/>
  <c r="BA881" i="7" s="1"/>
  <c r="BA877" i="7" a="1"/>
  <c r="BA877" i="7" s="1"/>
  <c r="BA873" i="7" a="1"/>
  <c r="BA873" i="7" s="1"/>
  <c r="BA869" i="7" a="1"/>
  <c r="BA869" i="7" s="1"/>
  <c r="BA865" i="7" a="1"/>
  <c r="BA865" i="7" s="1"/>
  <c r="BA861" i="7" a="1"/>
  <c r="BA861" i="7" s="1"/>
  <c r="BA857" i="7" a="1"/>
  <c r="BA857" i="7" s="1"/>
  <c r="BA853" i="7" a="1"/>
  <c r="BA853" i="7" s="1"/>
  <c r="BA849" i="7" a="1"/>
  <c r="BA849" i="7" s="1"/>
  <c r="BA845" i="7" a="1"/>
  <c r="BA845" i="7" s="1"/>
  <c r="BA841" i="7" a="1"/>
  <c r="BA841" i="7" s="1"/>
  <c r="BA837" i="7" a="1"/>
  <c r="BA837" i="7" s="1"/>
  <c r="BA833" i="7" a="1"/>
  <c r="BA833" i="7" s="1"/>
  <c r="BA829" i="7" a="1"/>
  <c r="BA829" i="7" s="1"/>
  <c r="BA825" i="7" a="1"/>
  <c r="BA825" i="7" s="1"/>
  <c r="BA821" i="7" a="1"/>
  <c r="BA821" i="7" s="1"/>
  <c r="BA817" i="7" a="1"/>
  <c r="BA817" i="7" s="1"/>
  <c r="BA813" i="7" a="1"/>
  <c r="BA813" i="7" s="1"/>
  <c r="BA809" i="7" a="1"/>
  <c r="BA809" i="7" s="1"/>
  <c r="BA802" i="7" a="1"/>
  <c r="BA802" i="7" s="1"/>
  <c r="BA798" i="7" a="1"/>
  <c r="BA798" i="7" s="1"/>
  <c r="BA794" i="7" a="1"/>
  <c r="BA794" i="7" s="1"/>
  <c r="BA790" i="7" a="1"/>
  <c r="BA790" i="7" s="1"/>
  <c r="BA786" i="7" a="1"/>
  <c r="BA786" i="7" s="1"/>
  <c r="BA782" i="7" a="1"/>
  <c r="BA782" i="7" s="1"/>
  <c r="BA778" i="7" a="1"/>
  <c r="BA778" i="7" s="1"/>
  <c r="BA774" i="7" a="1"/>
  <c r="BA774" i="7" s="1"/>
  <c r="BA770" i="7" a="1"/>
  <c r="BA770" i="7" s="1"/>
  <c r="BA766" i="7" a="1"/>
  <c r="BA766" i="7" s="1"/>
  <c r="BA762" i="7" a="1"/>
  <c r="BA762" i="7" s="1"/>
  <c r="BA758" i="7" a="1"/>
  <c r="BA758" i="7" s="1"/>
  <c r="BA754" i="7" a="1"/>
  <c r="BA754" i="7" s="1"/>
  <c r="BA750" i="7" a="1"/>
  <c r="BA750" i="7" s="1"/>
  <c r="BA746" i="7" a="1"/>
  <c r="BA746" i="7" s="1"/>
  <c r="BA742" i="7" a="1"/>
  <c r="BA742" i="7" s="1"/>
  <c r="BA738" i="7" a="1"/>
  <c r="BA738" i="7" s="1"/>
  <c r="BA734" i="7" a="1"/>
  <c r="BA734" i="7" s="1"/>
  <c r="BA727" i="7" a="1"/>
  <c r="BA727" i="7" s="1"/>
  <c r="BA723" i="7" a="1"/>
  <c r="BA723" i="7" s="1"/>
  <c r="BA719" i="7" a="1"/>
  <c r="BA719" i="7" s="1"/>
  <c r="BA715" i="7" a="1"/>
  <c r="BA715" i="7" s="1"/>
  <c r="AZ712" i="7" a="1"/>
  <c r="AZ712" i="7" s="1"/>
  <c r="AZ709" i="7" a="1"/>
  <c r="AZ709" i="7" s="1"/>
  <c r="AZ706" i="7" a="1"/>
  <c r="AZ706" i="7" s="1"/>
  <c r="AZ703" i="7" a="1"/>
  <c r="AZ703" i="7" s="1"/>
  <c r="BA700" i="7" a="1"/>
  <c r="BA700" i="7" s="1"/>
  <c r="AZ697" i="7" a="1"/>
  <c r="AZ697" i="7" s="1"/>
  <c r="AZ694" i="7" a="1"/>
  <c r="AZ694" i="7" s="1"/>
  <c r="AZ691" i="7" a="1"/>
  <c r="AZ691" i="7" s="1"/>
  <c r="AZ688" i="7" a="1"/>
  <c r="AZ688" i="7" s="1"/>
  <c r="AZ685" i="7" a="1"/>
  <c r="AZ685" i="7" s="1"/>
  <c r="BA681" i="7" a="1"/>
  <c r="BA681" i="7" s="1"/>
  <c r="BA678" i="7" a="1"/>
  <c r="BA678" i="7" s="1"/>
  <c r="BA675" i="7" a="1"/>
  <c r="BA675" i="7" s="1"/>
  <c r="BA672" i="7" a="1"/>
  <c r="BA672" i="7" s="1"/>
  <c r="AZ660" i="7" a="1"/>
  <c r="AZ660" i="7" s="1"/>
  <c r="AZ657" i="7" a="1"/>
  <c r="AZ657" i="7" s="1"/>
  <c r="BA650" i="7" a="1"/>
  <c r="BA650" i="7" s="1"/>
  <c r="AZ647" i="7" a="1"/>
  <c r="AZ647" i="7" s="1"/>
  <c r="BA644" i="7" a="1"/>
  <c r="BA644" i="7" s="1"/>
  <c r="BA641" i="7" a="1"/>
  <c r="BA641" i="7" s="1"/>
  <c r="AZ638" i="7" a="1"/>
  <c r="AZ638" i="7" s="1"/>
  <c r="BA631" i="7" a="1"/>
  <c r="BA631" i="7" s="1"/>
  <c r="AZ885" i="7" a="1"/>
  <c r="AZ885" i="7" s="1"/>
  <c r="AZ881" i="7" a="1"/>
  <c r="AZ881" i="7" s="1"/>
  <c r="AZ877" i="7" a="1"/>
  <c r="AZ877" i="7" s="1"/>
  <c r="AZ873" i="7" a="1"/>
  <c r="AZ873" i="7" s="1"/>
  <c r="AZ869" i="7" a="1"/>
  <c r="AZ869" i="7" s="1"/>
  <c r="AZ865" i="7" a="1"/>
  <c r="AZ865" i="7" s="1"/>
  <c r="AZ861" i="7" a="1"/>
  <c r="AZ861" i="7" s="1"/>
  <c r="AZ857" i="7" a="1"/>
  <c r="AZ857" i="7" s="1"/>
  <c r="AZ853" i="7" a="1"/>
  <c r="AZ853" i="7" s="1"/>
  <c r="AZ849" i="7" a="1"/>
  <c r="AZ849" i="7" s="1"/>
  <c r="AZ845" i="7" a="1"/>
  <c r="AZ845" i="7" s="1"/>
  <c r="AZ841" i="7" a="1"/>
  <c r="AZ841" i="7" s="1"/>
  <c r="AZ837" i="7" a="1"/>
  <c r="AZ837" i="7" s="1"/>
  <c r="AZ833" i="7" a="1"/>
  <c r="AZ833" i="7" s="1"/>
  <c r="AZ829" i="7" a="1"/>
  <c r="AZ829" i="7" s="1"/>
  <c r="AZ825" i="7" a="1"/>
  <c r="AZ825" i="7" s="1"/>
  <c r="AZ821" i="7" a="1"/>
  <c r="AZ821" i="7" s="1"/>
  <c r="AZ817" i="7" a="1"/>
  <c r="AZ817" i="7" s="1"/>
  <c r="AZ813" i="7" a="1"/>
  <c r="AZ813" i="7" s="1"/>
  <c r="AZ809" i="7" a="1"/>
  <c r="AZ809" i="7" s="1"/>
  <c r="AZ802" i="7" a="1"/>
  <c r="AZ802" i="7" s="1"/>
  <c r="AZ798" i="7" a="1"/>
  <c r="AZ798" i="7" s="1"/>
  <c r="AZ794" i="7" a="1"/>
  <c r="AZ794" i="7" s="1"/>
  <c r="AZ790" i="7" a="1"/>
  <c r="AZ790" i="7" s="1"/>
  <c r="AZ786" i="7" a="1"/>
  <c r="AZ786" i="7" s="1"/>
  <c r="AZ782" i="7" a="1"/>
  <c r="AZ782" i="7" s="1"/>
  <c r="AZ778" i="7" a="1"/>
  <c r="AZ778" i="7" s="1"/>
  <c r="AZ774" i="7" a="1"/>
  <c r="AZ774" i="7" s="1"/>
  <c r="AZ770" i="7" a="1"/>
  <c r="AZ770" i="7" s="1"/>
  <c r="AZ766" i="7" a="1"/>
  <c r="AZ766" i="7" s="1"/>
  <c r="AZ762" i="7" a="1"/>
  <c r="AZ762" i="7" s="1"/>
  <c r="AZ758" i="7" a="1"/>
  <c r="AZ758" i="7" s="1"/>
  <c r="AZ754" i="7" a="1"/>
  <c r="AZ754" i="7" s="1"/>
  <c r="AZ750" i="7" a="1"/>
  <c r="AZ750" i="7" s="1"/>
  <c r="AZ746" i="7" a="1"/>
  <c r="AZ746" i="7" s="1"/>
  <c r="AZ742" i="7" a="1"/>
  <c r="AZ742" i="7" s="1"/>
  <c r="AZ738" i="7" a="1"/>
  <c r="AZ738" i="7" s="1"/>
  <c r="AZ734" i="7" a="1"/>
  <c r="AZ734" i="7" s="1"/>
  <c r="AZ727" i="7" a="1"/>
  <c r="AZ727" i="7" s="1"/>
  <c r="AZ723" i="7" a="1"/>
  <c r="AZ723" i="7" s="1"/>
  <c r="AZ719" i="7" a="1"/>
  <c r="AZ719" i="7" s="1"/>
  <c r="AZ715" i="7" a="1"/>
  <c r="AZ715" i="7" s="1"/>
  <c r="AZ700" i="7" a="1"/>
  <c r="AZ700" i="7" s="1"/>
  <c r="BA693" i="7" a="1"/>
  <c r="BA693" i="7" s="1"/>
  <c r="BA690" i="7" a="1"/>
  <c r="BA690" i="7" s="1"/>
  <c r="BA687" i="7" a="1"/>
  <c r="BA687" i="7" s="1"/>
  <c r="BA684" i="7" a="1"/>
  <c r="BA684" i="7" s="1"/>
  <c r="AZ678" i="7" a="1"/>
  <c r="AZ678" i="7" s="1"/>
  <c r="AZ675" i="7" a="1"/>
  <c r="AZ675" i="7" s="1"/>
  <c r="AZ672" i="7" a="1"/>
  <c r="AZ672" i="7" s="1"/>
  <c r="AZ669" i="7" a="1"/>
  <c r="AZ669" i="7" s="1"/>
  <c r="BA665" i="7" a="1"/>
  <c r="BA665" i="7" s="1"/>
  <c r="BA659" i="7" a="1"/>
  <c r="BA659" i="7" s="1"/>
  <c r="BA656" i="7" a="1"/>
  <c r="BA656" i="7" s="1"/>
  <c r="BA653" i="7" a="1"/>
  <c r="BA653" i="7" s="1"/>
  <c r="AZ644" i="7" a="1"/>
  <c r="AZ644" i="7" s="1"/>
  <c r="AZ641" i="7" a="1"/>
  <c r="AZ641" i="7" s="1"/>
  <c r="BA634" i="7" a="1"/>
  <c r="BA634" i="7" s="1"/>
  <c r="AZ631" i="7" a="1"/>
  <c r="AZ631" i="7" s="1"/>
  <c r="BA628" i="7" a="1"/>
  <c r="BA628" i="7" s="1"/>
  <c r="BA625" i="7" a="1"/>
  <c r="BA625" i="7" s="1"/>
  <c r="BA888" i="7" a="1"/>
  <c r="BA888" i="7" s="1"/>
  <c r="BA884" i="7" a="1"/>
  <c r="BA884" i="7" s="1"/>
  <c r="BA880" i="7" a="1"/>
  <c r="BA880" i="7" s="1"/>
  <c r="BA876" i="7" a="1"/>
  <c r="BA876" i="7" s="1"/>
  <c r="BA872" i="7" a="1"/>
  <c r="BA872" i="7" s="1"/>
  <c r="BA868" i="7" a="1"/>
  <c r="BA868" i="7" s="1"/>
  <c r="BA864" i="7" a="1"/>
  <c r="BA864" i="7" s="1"/>
  <c r="BA860" i="7" a="1"/>
  <c r="BA860" i="7" s="1"/>
  <c r="BA856" i="7" a="1"/>
  <c r="BA856" i="7" s="1"/>
  <c r="BA852" i="7" a="1"/>
  <c r="BA852" i="7" s="1"/>
  <c r="BA848" i="7" a="1"/>
  <c r="BA848" i="7" s="1"/>
  <c r="BA844" i="7" a="1"/>
  <c r="BA844" i="7" s="1"/>
  <c r="BA840" i="7" a="1"/>
  <c r="BA840" i="7" s="1"/>
  <c r="BA836" i="7" a="1"/>
  <c r="BA836" i="7" s="1"/>
  <c r="BA832" i="7" a="1"/>
  <c r="BA832" i="7" s="1"/>
  <c r="BA828" i="7" a="1"/>
  <c r="BA828" i="7" s="1"/>
  <c r="BA824" i="7" a="1"/>
  <c r="BA824" i="7" s="1"/>
  <c r="BA820" i="7" a="1"/>
  <c r="BA820" i="7" s="1"/>
  <c r="BA816" i="7" a="1"/>
  <c r="BA816" i="7" s="1"/>
  <c r="BA812" i="7" a="1"/>
  <c r="BA812" i="7" s="1"/>
  <c r="BA808" i="7" a="1"/>
  <c r="BA808" i="7" s="1"/>
  <c r="BA801" i="7" a="1"/>
  <c r="BA801" i="7" s="1"/>
  <c r="BA797" i="7" a="1"/>
  <c r="BA797" i="7" s="1"/>
  <c r="BA793" i="7" a="1"/>
  <c r="BA793" i="7" s="1"/>
  <c r="BA789" i="7" a="1"/>
  <c r="BA789" i="7" s="1"/>
  <c r="BA785" i="7" a="1"/>
  <c r="BA785" i="7" s="1"/>
  <c r="BA781" i="7" a="1"/>
  <c r="BA781" i="7" s="1"/>
  <c r="BA777" i="7" a="1"/>
  <c r="BA777" i="7" s="1"/>
  <c r="BA773" i="7" a="1"/>
  <c r="BA773" i="7" s="1"/>
  <c r="BA769" i="7" a="1"/>
  <c r="BA769" i="7" s="1"/>
  <c r="BA765" i="7" a="1"/>
  <c r="BA765" i="7" s="1"/>
  <c r="BA761" i="7" a="1"/>
  <c r="BA761" i="7" s="1"/>
  <c r="BA757" i="7" a="1"/>
  <c r="BA757" i="7" s="1"/>
  <c r="BA753" i="7" a="1"/>
  <c r="BA753" i="7" s="1"/>
  <c r="BA749" i="7" a="1"/>
  <c r="BA749" i="7" s="1"/>
  <c r="BA745" i="7" a="1"/>
  <c r="BA745" i="7" s="1"/>
  <c r="BA741" i="7" a="1"/>
  <c r="BA741" i="7" s="1"/>
  <c r="BA737" i="7" a="1"/>
  <c r="BA737" i="7" s="1"/>
  <c r="BA733" i="7" a="1"/>
  <c r="BA733" i="7" s="1"/>
  <c r="BA726" i="7" a="1"/>
  <c r="BA726" i="7" s="1"/>
  <c r="BA722" i="7" a="1"/>
  <c r="BA722" i="7" s="1"/>
  <c r="BA718" i="7" a="1"/>
  <c r="BA718" i="7" s="1"/>
  <c r="BA714" i="7" a="1"/>
  <c r="BA714" i="7" s="1"/>
  <c r="BA711" i="7" a="1"/>
  <c r="BA711" i="7" s="1"/>
  <c r="BA708" i="7" a="1"/>
  <c r="BA708" i="7" s="1"/>
  <c r="BA705" i="7" a="1"/>
  <c r="BA705" i="7" s="1"/>
  <c r="BA702" i="7" a="1"/>
  <c r="BA702" i="7" s="1"/>
  <c r="BA699" i="7" a="1"/>
  <c r="BA699" i="7" s="1"/>
  <c r="BA696" i="7" a="1"/>
  <c r="BA696" i="7" s="1"/>
  <c r="AZ690" i="7" a="1"/>
  <c r="AZ690" i="7" s="1"/>
  <c r="AZ687" i="7" a="1"/>
  <c r="AZ687" i="7" s="1"/>
  <c r="AZ684" i="7" a="1"/>
  <c r="AZ684" i="7" s="1"/>
  <c r="AZ681" i="7" a="1"/>
  <c r="AZ681" i="7" s="1"/>
  <c r="BA677" i="7" a="1"/>
  <c r="BA677" i="7" s="1"/>
  <c r="BA674" i="7" a="1"/>
  <c r="BA674" i="7" s="1"/>
  <c r="BA671" i="7" a="1"/>
  <c r="BA671" i="7" s="1"/>
  <c r="BA668" i="7" a="1"/>
  <c r="BA668" i="7" s="1"/>
  <c r="AZ659" i="7" a="1"/>
  <c r="AZ659" i="7" s="1"/>
  <c r="AZ656" i="7" a="1"/>
  <c r="AZ656" i="7" s="1"/>
  <c r="AZ653" i="7" a="1"/>
  <c r="AZ653" i="7" s="1"/>
  <c r="AZ650" i="7" a="1"/>
  <c r="AZ650" i="7" s="1"/>
  <c r="BA646" i="7" a="1"/>
  <c r="BA646" i="7" s="1"/>
  <c r="BA643" i="7" a="1"/>
  <c r="BA643" i="7" s="1"/>
  <c r="AZ888" i="7" a="1"/>
  <c r="AZ888" i="7" s="1"/>
  <c r="AZ884" i="7" a="1"/>
  <c r="AZ884" i="7" s="1"/>
  <c r="AZ880" i="7" a="1"/>
  <c r="AZ880" i="7" s="1"/>
  <c r="AZ876" i="7" a="1"/>
  <c r="AZ876" i="7" s="1"/>
  <c r="AZ872" i="7" a="1"/>
  <c r="AZ872" i="7" s="1"/>
  <c r="AZ868" i="7" a="1"/>
  <c r="AZ868" i="7" s="1"/>
  <c r="AZ864" i="7" a="1"/>
  <c r="AZ864" i="7" s="1"/>
  <c r="AZ860" i="7" a="1"/>
  <c r="AZ860" i="7" s="1"/>
  <c r="AZ856" i="7" a="1"/>
  <c r="AZ856" i="7" s="1"/>
  <c r="AZ852" i="7" a="1"/>
  <c r="AZ852" i="7" s="1"/>
  <c r="AZ848" i="7" a="1"/>
  <c r="AZ848" i="7" s="1"/>
  <c r="AZ844" i="7" a="1"/>
  <c r="AZ844" i="7" s="1"/>
  <c r="AZ840" i="7" a="1"/>
  <c r="AZ840" i="7" s="1"/>
  <c r="AZ836" i="7" a="1"/>
  <c r="AZ836" i="7" s="1"/>
  <c r="AZ832" i="7" a="1"/>
  <c r="AZ832" i="7" s="1"/>
  <c r="AZ828" i="7" a="1"/>
  <c r="AZ828" i="7" s="1"/>
  <c r="AZ824" i="7" a="1"/>
  <c r="AZ824" i="7" s="1"/>
  <c r="AZ820" i="7" a="1"/>
  <c r="AZ820" i="7" s="1"/>
  <c r="AZ816" i="7" a="1"/>
  <c r="AZ816" i="7" s="1"/>
  <c r="AZ812" i="7" a="1"/>
  <c r="AZ812" i="7" s="1"/>
  <c r="AZ808" i="7" a="1"/>
  <c r="AZ808" i="7" s="1"/>
  <c r="AZ801" i="7" a="1"/>
  <c r="AZ801" i="7" s="1"/>
  <c r="AZ797" i="7" a="1"/>
  <c r="AZ797" i="7" s="1"/>
  <c r="AZ793" i="7" a="1"/>
  <c r="AZ793" i="7" s="1"/>
  <c r="AZ789" i="7" a="1"/>
  <c r="AZ789" i="7" s="1"/>
  <c r="AZ785" i="7" a="1"/>
  <c r="AZ785" i="7" s="1"/>
  <c r="AZ781" i="7" a="1"/>
  <c r="AZ781" i="7" s="1"/>
  <c r="AZ777" i="7" a="1"/>
  <c r="AZ777" i="7" s="1"/>
  <c r="AZ773" i="7" a="1"/>
  <c r="AZ773" i="7" s="1"/>
  <c r="AZ769" i="7" a="1"/>
  <c r="AZ769" i="7" s="1"/>
  <c r="AZ765" i="7" a="1"/>
  <c r="AZ765" i="7" s="1"/>
  <c r="AZ761" i="7" a="1"/>
  <c r="AZ761" i="7" s="1"/>
  <c r="AZ757" i="7" a="1"/>
  <c r="AZ757" i="7" s="1"/>
  <c r="AZ753" i="7" a="1"/>
  <c r="AZ753" i="7" s="1"/>
  <c r="AZ749" i="7" a="1"/>
  <c r="AZ749" i="7" s="1"/>
  <c r="AZ745" i="7" a="1"/>
  <c r="AZ745" i="7" s="1"/>
  <c r="AZ741" i="7" a="1"/>
  <c r="AZ741" i="7" s="1"/>
  <c r="AZ737" i="7" a="1"/>
  <c r="AZ737" i="7" s="1"/>
  <c r="AZ733" i="7" a="1"/>
  <c r="AZ733" i="7" s="1"/>
  <c r="AZ726" i="7" a="1"/>
  <c r="AZ726" i="7" s="1"/>
  <c r="AZ722" i="7" a="1"/>
  <c r="AZ722" i="7" s="1"/>
  <c r="AZ718" i="7" a="1"/>
  <c r="AZ718" i="7" s="1"/>
  <c r="AZ714" i="7" a="1"/>
  <c r="AZ714" i="7" s="1"/>
  <c r="AZ711" i="7" a="1"/>
  <c r="AZ711" i="7" s="1"/>
  <c r="AZ708" i="7" a="1"/>
  <c r="AZ708" i="7" s="1"/>
  <c r="AZ705" i="7" a="1"/>
  <c r="AZ705" i="7" s="1"/>
  <c r="AZ702" i="7" a="1"/>
  <c r="AZ702" i="7" s="1"/>
  <c r="AZ699" i="7" a="1"/>
  <c r="AZ699" i="7" s="1"/>
  <c r="AZ696" i="7" a="1"/>
  <c r="AZ696" i="7" s="1"/>
  <c r="AZ693" i="7" a="1"/>
  <c r="AZ693" i="7" s="1"/>
  <c r="BA686" i="7" a="1"/>
  <c r="BA686" i="7" s="1"/>
  <c r="BA683" i="7" a="1"/>
  <c r="BA683" i="7" s="1"/>
  <c r="AZ674" i="7" a="1"/>
  <c r="AZ674" i="7" s="1"/>
  <c r="AZ671" i="7" a="1"/>
  <c r="AZ671" i="7" s="1"/>
  <c r="AZ668" i="7" a="1"/>
  <c r="AZ668" i="7" s="1"/>
  <c r="AZ665" i="7" a="1"/>
  <c r="AZ665" i="7" s="1"/>
  <c r="BA658" i="7" a="1"/>
  <c r="BA658" i="7" s="1"/>
  <c r="BA655" i="7" a="1"/>
  <c r="BA655" i="7" s="1"/>
  <c r="BA652" i="7" a="1"/>
  <c r="BA652" i="7" s="1"/>
  <c r="BA649" i="7" a="1"/>
  <c r="BA649" i="7" s="1"/>
  <c r="AZ643" i="7" a="1"/>
  <c r="AZ643" i="7" s="1"/>
  <c r="AZ640" i="7" a="1"/>
  <c r="AZ640" i="7" s="1"/>
  <c r="AZ637" i="7" a="1"/>
  <c r="AZ637" i="7" s="1"/>
  <c r="AZ634" i="7" a="1"/>
  <c r="AZ634" i="7" s="1"/>
  <c r="BA887" i="7" a="1"/>
  <c r="BA887" i="7" s="1"/>
  <c r="BA883" i="7" a="1"/>
  <c r="BA883" i="7" s="1"/>
  <c r="BA879" i="7" a="1"/>
  <c r="BA879" i="7" s="1"/>
  <c r="BA875" i="7" a="1"/>
  <c r="BA875" i="7" s="1"/>
  <c r="BA871" i="7" a="1"/>
  <c r="BA871" i="7" s="1"/>
  <c r="BA867" i="7" a="1"/>
  <c r="BA867" i="7" s="1"/>
  <c r="BA863" i="7" a="1"/>
  <c r="BA863" i="7" s="1"/>
  <c r="BA859" i="7" a="1"/>
  <c r="BA859" i="7" s="1"/>
  <c r="BA855" i="7" a="1"/>
  <c r="BA855" i="7" s="1"/>
  <c r="BA851" i="7" a="1"/>
  <c r="BA851" i="7" s="1"/>
  <c r="BA847" i="7" a="1"/>
  <c r="BA847" i="7" s="1"/>
  <c r="BA843" i="7" a="1"/>
  <c r="BA843" i="7" s="1"/>
  <c r="BA839" i="7" a="1"/>
  <c r="BA839" i="7" s="1"/>
  <c r="BA835" i="7" a="1"/>
  <c r="BA835" i="7" s="1"/>
  <c r="BA831" i="7" a="1"/>
  <c r="BA831" i="7" s="1"/>
  <c r="BA827" i="7" a="1"/>
  <c r="BA827" i="7" s="1"/>
  <c r="BA823" i="7" a="1"/>
  <c r="BA823" i="7" s="1"/>
  <c r="BA819" i="7" a="1"/>
  <c r="BA819" i="7" s="1"/>
  <c r="BA815" i="7" a="1"/>
  <c r="BA815" i="7" s="1"/>
  <c r="BA811" i="7" a="1"/>
  <c r="BA811" i="7" s="1"/>
  <c r="BA804" i="7" a="1"/>
  <c r="BA804" i="7" s="1"/>
  <c r="BA800" i="7" a="1"/>
  <c r="BA800" i="7" s="1"/>
  <c r="BA796" i="7" a="1"/>
  <c r="BA796" i="7" s="1"/>
  <c r="BA792" i="7" a="1"/>
  <c r="BA792" i="7" s="1"/>
  <c r="BA788" i="7" a="1"/>
  <c r="BA788" i="7" s="1"/>
  <c r="BA784" i="7" a="1"/>
  <c r="BA784" i="7" s="1"/>
  <c r="BA780" i="7" a="1"/>
  <c r="BA780" i="7" s="1"/>
  <c r="BA776" i="7" a="1"/>
  <c r="BA776" i="7" s="1"/>
  <c r="BA772" i="7" a="1"/>
  <c r="BA772" i="7" s="1"/>
  <c r="BA768" i="7" a="1"/>
  <c r="BA768" i="7" s="1"/>
  <c r="BA764" i="7" a="1"/>
  <c r="BA764" i="7" s="1"/>
  <c r="BA760" i="7" a="1"/>
  <c r="BA760" i="7" s="1"/>
  <c r="BA756" i="7" a="1"/>
  <c r="BA756" i="7" s="1"/>
  <c r="BA752" i="7" a="1"/>
  <c r="BA752" i="7" s="1"/>
  <c r="BA748" i="7" a="1"/>
  <c r="BA748" i="7" s="1"/>
  <c r="BA744" i="7" a="1"/>
  <c r="BA744" i="7" s="1"/>
  <c r="BA740" i="7" a="1"/>
  <c r="BA740" i="7" s="1"/>
  <c r="BA736" i="7" a="1"/>
  <c r="BA736" i="7" s="1"/>
  <c r="BA732" i="7" a="1"/>
  <c r="BA732" i="7" s="1"/>
  <c r="BA725" i="7" a="1"/>
  <c r="BA725" i="7" s="1"/>
  <c r="BA721" i="7" a="1"/>
  <c r="BA721" i="7" s="1"/>
  <c r="BA717" i="7" a="1"/>
  <c r="BA717" i="7" s="1"/>
  <c r="BA713" i="7" a="1"/>
  <c r="BA713" i="7" s="1"/>
  <c r="BA710" i="7" a="1"/>
  <c r="BA710" i="7" s="1"/>
  <c r="BA707" i="7" a="1"/>
  <c r="BA707" i="7" s="1"/>
  <c r="BA698" i="7" a="1"/>
  <c r="BA698" i="7" s="1"/>
  <c r="BA689" i="7" a="1"/>
  <c r="BA689" i="7" s="1"/>
  <c r="AZ686" i="7" a="1"/>
  <c r="AZ686" i="7" s="1"/>
  <c r="AZ683" i="7" a="1"/>
  <c r="AZ683" i="7" s="1"/>
  <c r="BA680" i="7" a="1"/>
  <c r="BA680" i="7" s="1"/>
  <c r="AZ677" i="7" a="1"/>
  <c r="AZ677" i="7" s="1"/>
  <c r="BA670" i="7" a="1"/>
  <c r="BA670" i="7" s="1"/>
  <c r="BA667" i="7" a="1"/>
  <c r="BA667" i="7" s="1"/>
  <c r="AZ655" i="7" a="1"/>
  <c r="AZ655" i="7" s="1"/>
  <c r="AZ652" i="7" a="1"/>
  <c r="AZ652" i="7" s="1"/>
  <c r="AZ649" i="7" a="1"/>
  <c r="AZ649" i="7" s="1"/>
  <c r="AZ646" i="7" a="1"/>
  <c r="AZ646" i="7" s="1"/>
  <c r="BA642" i="7" a="1"/>
  <c r="BA642" i="7" s="1"/>
  <c r="BA639" i="7" a="1"/>
  <c r="BA639" i="7" s="1"/>
  <c r="BA636" i="7" a="1"/>
  <c r="BA636" i="7" s="1"/>
  <c r="BA633" i="7" a="1"/>
  <c r="BA633" i="7" s="1"/>
  <c r="AZ627" i="7" a="1"/>
  <c r="AZ627" i="7" s="1"/>
  <c r="AZ624" i="7" a="1"/>
  <c r="AZ624" i="7" s="1"/>
  <c r="AZ621" i="7" a="1"/>
  <c r="AZ621" i="7" s="1"/>
  <c r="AZ618" i="7" a="1"/>
  <c r="AZ618" i="7" s="1"/>
  <c r="AZ887" i="7" a="1"/>
  <c r="AZ887" i="7" s="1"/>
  <c r="AZ883" i="7" a="1"/>
  <c r="AZ883" i="7" s="1"/>
  <c r="AZ879" i="7" a="1"/>
  <c r="AZ879" i="7" s="1"/>
  <c r="AZ875" i="7" a="1"/>
  <c r="AZ875" i="7" s="1"/>
  <c r="AZ871" i="7" a="1"/>
  <c r="AZ871" i="7" s="1"/>
  <c r="AZ867" i="7" a="1"/>
  <c r="AZ867" i="7" s="1"/>
  <c r="AZ863" i="7" a="1"/>
  <c r="AZ863" i="7" s="1"/>
  <c r="AZ859" i="7" a="1"/>
  <c r="AZ859" i="7" s="1"/>
  <c r="AZ855" i="7" a="1"/>
  <c r="AZ855" i="7" s="1"/>
  <c r="AZ851" i="7" a="1"/>
  <c r="AZ851" i="7" s="1"/>
  <c r="AZ847" i="7" a="1"/>
  <c r="AZ847" i="7" s="1"/>
  <c r="AZ843" i="7" a="1"/>
  <c r="AZ843" i="7" s="1"/>
  <c r="AZ839" i="7" a="1"/>
  <c r="AZ839" i="7" s="1"/>
  <c r="AZ835" i="7" a="1"/>
  <c r="AZ835" i="7" s="1"/>
  <c r="AZ831" i="7" a="1"/>
  <c r="AZ831" i="7" s="1"/>
  <c r="AZ827" i="7" a="1"/>
  <c r="AZ827" i="7" s="1"/>
  <c r="AZ823" i="7" a="1"/>
  <c r="AZ823" i="7" s="1"/>
  <c r="AZ819" i="7" a="1"/>
  <c r="AZ819" i="7" s="1"/>
  <c r="AZ815" i="7" a="1"/>
  <c r="AZ815" i="7" s="1"/>
  <c r="AZ811" i="7" a="1"/>
  <c r="AZ811" i="7" s="1"/>
  <c r="AZ804" i="7" a="1"/>
  <c r="AZ804" i="7" s="1"/>
  <c r="AZ800" i="7" a="1"/>
  <c r="AZ800" i="7" s="1"/>
  <c r="AZ796" i="7" a="1"/>
  <c r="AZ796" i="7" s="1"/>
  <c r="AZ792" i="7" a="1"/>
  <c r="AZ792" i="7" s="1"/>
  <c r="AZ788" i="7" a="1"/>
  <c r="AZ788" i="7" s="1"/>
  <c r="AZ784" i="7" a="1"/>
  <c r="AZ784" i="7" s="1"/>
  <c r="AZ780" i="7" a="1"/>
  <c r="AZ780" i="7" s="1"/>
  <c r="AZ776" i="7" a="1"/>
  <c r="AZ776" i="7" s="1"/>
  <c r="AZ772" i="7" a="1"/>
  <c r="AZ772" i="7" s="1"/>
  <c r="AZ768" i="7" a="1"/>
  <c r="AZ768" i="7" s="1"/>
  <c r="AZ764" i="7" a="1"/>
  <c r="AZ764" i="7" s="1"/>
  <c r="AZ760" i="7" a="1"/>
  <c r="AZ760" i="7" s="1"/>
  <c r="AZ756" i="7" a="1"/>
  <c r="AZ756" i="7" s="1"/>
  <c r="AZ752" i="7" a="1"/>
  <c r="AZ752" i="7" s="1"/>
  <c r="AZ748" i="7" a="1"/>
  <c r="AZ748" i="7" s="1"/>
  <c r="AZ744" i="7" a="1"/>
  <c r="AZ744" i="7" s="1"/>
  <c r="AZ740" i="7" a="1"/>
  <c r="AZ740" i="7" s="1"/>
  <c r="AZ736" i="7" a="1"/>
  <c r="AZ736" i="7" s="1"/>
  <c r="AZ732" i="7" a="1"/>
  <c r="AZ732" i="7" s="1"/>
  <c r="AZ725" i="7" a="1"/>
  <c r="AZ725" i="7" s="1"/>
  <c r="AZ721" i="7" a="1"/>
  <c r="AZ721" i="7" s="1"/>
  <c r="AZ717" i="7" a="1"/>
  <c r="AZ717" i="7" s="1"/>
  <c r="AZ713" i="7" a="1"/>
  <c r="AZ713" i="7" s="1"/>
  <c r="AZ710" i="7" a="1"/>
  <c r="AZ710" i="7" s="1"/>
  <c r="BA704" i="7" a="1"/>
  <c r="BA704" i="7" s="1"/>
  <c r="BA701" i="7" a="1"/>
  <c r="BA701" i="7" s="1"/>
  <c r="AZ698" i="7" a="1"/>
  <c r="AZ698" i="7" s="1"/>
  <c r="BA695" i="7" a="1"/>
  <c r="BA695" i="7" s="1"/>
  <c r="BA692" i="7" a="1"/>
  <c r="BA692" i="7" s="1"/>
  <c r="AZ689" i="7" a="1"/>
  <c r="AZ689" i="7" s="1"/>
  <c r="BA682" i="7" a="1"/>
  <c r="BA682" i="7" s="1"/>
  <c r="AZ680" i="7" a="1"/>
  <c r="AZ680" i="7" s="1"/>
  <c r="BA673" i="7" a="1"/>
  <c r="BA673" i="7" s="1"/>
  <c r="AZ670" i="7" a="1"/>
  <c r="AZ670" i="7" s="1"/>
  <c r="AZ667" i="7" a="1"/>
  <c r="AZ667" i="7" s="1"/>
  <c r="BA664" i="7" a="1"/>
  <c r="BA664" i="7" s="1"/>
  <c r="AZ658" i="7" a="1"/>
  <c r="AZ658" i="7" s="1"/>
  <c r="BA651" i="7" a="1"/>
  <c r="BA651" i="7" s="1"/>
  <c r="BA648" i="7" a="1"/>
  <c r="BA648" i="7" s="1"/>
  <c r="AZ639" i="7" a="1"/>
  <c r="AZ639" i="7" s="1"/>
  <c r="AZ636" i="7" a="1"/>
  <c r="AZ636" i="7" s="1"/>
  <c r="AZ633" i="7" a="1"/>
  <c r="AZ633" i="7" s="1"/>
  <c r="AZ630" i="7" a="1"/>
  <c r="AZ630" i="7" s="1"/>
  <c r="BA886" i="7" a="1"/>
  <c r="BA886" i="7" s="1"/>
  <c r="BA882" i="7" a="1"/>
  <c r="BA882" i="7" s="1"/>
  <c r="BA878" i="7" a="1"/>
  <c r="BA878" i="7" s="1"/>
  <c r="BA874" i="7" a="1"/>
  <c r="BA874" i="7" s="1"/>
  <c r="BA870" i="7" a="1"/>
  <c r="BA870" i="7" s="1"/>
  <c r="BA866" i="7" a="1"/>
  <c r="BA866" i="7" s="1"/>
  <c r="BA862" i="7" a="1"/>
  <c r="BA862" i="7" s="1"/>
  <c r="BA858" i="7" a="1"/>
  <c r="BA858" i="7" s="1"/>
  <c r="BA854" i="7" a="1"/>
  <c r="BA854" i="7" s="1"/>
  <c r="BA850" i="7" a="1"/>
  <c r="BA850" i="7" s="1"/>
  <c r="BA846" i="7" a="1"/>
  <c r="BA846" i="7" s="1"/>
  <c r="BA842" i="7" a="1"/>
  <c r="BA842" i="7" s="1"/>
  <c r="BA838" i="7" a="1"/>
  <c r="BA838" i="7" s="1"/>
  <c r="BA834" i="7" a="1"/>
  <c r="BA834" i="7" s="1"/>
  <c r="BA830" i="7" a="1"/>
  <c r="BA830" i="7" s="1"/>
  <c r="BA826" i="7" a="1"/>
  <c r="BA826" i="7" s="1"/>
  <c r="BA822" i="7" a="1"/>
  <c r="BA822" i="7" s="1"/>
  <c r="BA818" i="7" a="1"/>
  <c r="BA818" i="7" s="1"/>
  <c r="BA814" i="7" a="1"/>
  <c r="BA814" i="7" s="1"/>
  <c r="BA810" i="7" a="1"/>
  <c r="BA810" i="7" s="1"/>
  <c r="BA803" i="7" a="1"/>
  <c r="BA803" i="7" s="1"/>
  <c r="BA799" i="7" a="1"/>
  <c r="BA799" i="7" s="1"/>
  <c r="BA795" i="7" a="1"/>
  <c r="BA795" i="7" s="1"/>
  <c r="BA791" i="7" a="1"/>
  <c r="BA791" i="7" s="1"/>
  <c r="BA787" i="7" a="1"/>
  <c r="BA787" i="7" s="1"/>
  <c r="BA783" i="7" a="1"/>
  <c r="BA783" i="7" s="1"/>
  <c r="BA779" i="7" a="1"/>
  <c r="BA779" i="7" s="1"/>
  <c r="BA775" i="7" a="1"/>
  <c r="BA775" i="7" s="1"/>
  <c r="BA771" i="7" a="1"/>
  <c r="BA771" i="7" s="1"/>
  <c r="BA767" i="7" a="1"/>
  <c r="BA767" i="7" s="1"/>
  <c r="BA763" i="7" a="1"/>
  <c r="BA763" i="7" s="1"/>
  <c r="BA759" i="7" a="1"/>
  <c r="BA759" i="7" s="1"/>
  <c r="BA755" i="7" a="1"/>
  <c r="BA755" i="7" s="1"/>
  <c r="BA751" i="7" a="1"/>
  <c r="BA751" i="7" s="1"/>
  <c r="BA747" i="7" a="1"/>
  <c r="BA747" i="7" s="1"/>
  <c r="BA743" i="7" a="1"/>
  <c r="BA743" i="7" s="1"/>
  <c r="BA739" i="7" a="1"/>
  <c r="BA739" i="7" s="1"/>
  <c r="BA735" i="7" a="1"/>
  <c r="BA735" i="7" s="1"/>
  <c r="BA731" i="7" a="1"/>
  <c r="BA731" i="7" s="1"/>
  <c r="BA724" i="7" a="1"/>
  <c r="BA724" i="7" s="1"/>
  <c r="BA720" i="7" a="1"/>
  <c r="BA720" i="7" s="1"/>
  <c r="BA716" i="7" a="1"/>
  <c r="BA716" i="7" s="1"/>
  <c r="BA709" i="7" a="1"/>
  <c r="BA709" i="7" s="1"/>
  <c r="AZ707" i="7" a="1"/>
  <c r="AZ707" i="7" s="1"/>
  <c r="AZ704" i="7" a="1"/>
  <c r="AZ704" i="7" s="1"/>
  <c r="BA697" i="7" a="1"/>
  <c r="BA697" i="7" s="1"/>
  <c r="AZ695" i="7" a="1"/>
  <c r="AZ695" i="7" s="1"/>
  <c r="AZ692" i="7" a="1"/>
  <c r="AZ692" i="7" s="1"/>
  <c r="BA685" i="7" a="1"/>
  <c r="BA685" i="7" s="1"/>
  <c r="AZ682" i="7" a="1"/>
  <c r="AZ682" i="7" s="1"/>
  <c r="BA679" i="7" a="1"/>
  <c r="BA679" i="7" s="1"/>
  <c r="BA676" i="7" a="1"/>
  <c r="BA676" i="7" s="1"/>
  <c r="AZ673" i="7" a="1"/>
  <c r="AZ673" i="7" s="1"/>
  <c r="BA666" i="7" a="1"/>
  <c r="BA666" i="7" s="1"/>
  <c r="AZ664" i="7" a="1"/>
  <c r="AZ664" i="7" s="1"/>
  <c r="BA654" i="7" a="1"/>
  <c r="BA654" i="7" s="1"/>
  <c r="AZ651" i="7" a="1"/>
  <c r="AZ651" i="7" s="1"/>
  <c r="AZ648" i="7" a="1"/>
  <c r="AZ648" i="7" s="1"/>
  <c r="BA645" i="7" a="1"/>
  <c r="BA645" i="7" s="1"/>
  <c r="AZ642" i="7" a="1"/>
  <c r="AZ642" i="7" s="1"/>
  <c r="BA635" i="7" a="1"/>
  <c r="BA635" i="7" s="1"/>
  <c r="BA632" i="7" a="1"/>
  <c r="BA632" i="7" s="1"/>
  <c r="AZ623" i="7" a="1"/>
  <c r="AZ623" i="7" s="1"/>
  <c r="AZ620" i="7" a="1"/>
  <c r="AZ620" i="7" s="1"/>
  <c r="AZ886" i="7" a="1"/>
  <c r="AZ886" i="7" s="1"/>
  <c r="AZ882" i="7" a="1"/>
  <c r="AZ882" i="7" s="1"/>
  <c r="AZ878" i="7" a="1"/>
  <c r="AZ878" i="7" s="1"/>
  <c r="AZ874" i="7" a="1"/>
  <c r="AZ874" i="7" s="1"/>
  <c r="AZ870" i="7" a="1"/>
  <c r="AZ870" i="7" s="1"/>
  <c r="AZ866" i="7" a="1"/>
  <c r="AZ866" i="7" s="1"/>
  <c r="AZ862" i="7" a="1"/>
  <c r="AZ862" i="7" s="1"/>
  <c r="AZ858" i="7" a="1"/>
  <c r="AZ858" i="7" s="1"/>
  <c r="AZ854" i="7" a="1"/>
  <c r="AZ854" i="7" s="1"/>
  <c r="AZ850" i="7" a="1"/>
  <c r="AZ850" i="7" s="1"/>
  <c r="AZ846" i="7" a="1"/>
  <c r="AZ846" i="7" s="1"/>
  <c r="AZ842" i="7" a="1"/>
  <c r="AZ842" i="7" s="1"/>
  <c r="AZ838" i="7" a="1"/>
  <c r="AZ838" i="7" s="1"/>
  <c r="AZ834" i="7" a="1"/>
  <c r="AZ834" i="7" s="1"/>
  <c r="AZ830" i="7" a="1"/>
  <c r="AZ830" i="7" s="1"/>
  <c r="AZ826" i="7" a="1"/>
  <c r="AZ826" i="7" s="1"/>
  <c r="AZ822" i="7" a="1"/>
  <c r="AZ822" i="7" s="1"/>
  <c r="AZ818" i="7" a="1"/>
  <c r="AZ818" i="7" s="1"/>
  <c r="AZ814" i="7" a="1"/>
  <c r="AZ814" i="7" s="1"/>
  <c r="AZ810" i="7" a="1"/>
  <c r="AZ810" i="7" s="1"/>
  <c r="AZ803" i="7" a="1"/>
  <c r="AZ803" i="7" s="1"/>
  <c r="AZ799" i="7" a="1"/>
  <c r="AZ799" i="7" s="1"/>
  <c r="AZ795" i="7" a="1"/>
  <c r="AZ795" i="7" s="1"/>
  <c r="AZ791" i="7" a="1"/>
  <c r="AZ791" i="7" s="1"/>
  <c r="AZ787" i="7" a="1"/>
  <c r="AZ787" i="7" s="1"/>
  <c r="AZ783" i="7" a="1"/>
  <c r="AZ783" i="7" s="1"/>
  <c r="AZ779" i="7" a="1"/>
  <c r="AZ779" i="7" s="1"/>
  <c r="AZ775" i="7" a="1"/>
  <c r="AZ775" i="7" s="1"/>
  <c r="AZ771" i="7" a="1"/>
  <c r="AZ771" i="7" s="1"/>
  <c r="AZ767" i="7" a="1"/>
  <c r="AZ767" i="7" s="1"/>
  <c r="AZ763" i="7" a="1"/>
  <c r="AZ763" i="7" s="1"/>
  <c r="AZ759" i="7" a="1"/>
  <c r="AZ759" i="7" s="1"/>
  <c r="AZ755" i="7" a="1"/>
  <c r="AZ755" i="7" s="1"/>
  <c r="AZ751" i="7" a="1"/>
  <c r="AZ751" i="7" s="1"/>
  <c r="AZ747" i="7" a="1"/>
  <c r="AZ747" i="7" s="1"/>
  <c r="AZ743" i="7" a="1"/>
  <c r="AZ743" i="7" s="1"/>
  <c r="AZ739" i="7" a="1"/>
  <c r="AZ739" i="7" s="1"/>
  <c r="AZ735" i="7" a="1"/>
  <c r="AZ735" i="7" s="1"/>
  <c r="AZ731" i="7" a="1"/>
  <c r="AZ731" i="7" s="1"/>
  <c r="AZ724" i="7" a="1"/>
  <c r="AZ724" i="7" s="1"/>
  <c r="AZ720" i="7" a="1"/>
  <c r="AZ720" i="7" s="1"/>
  <c r="AZ716" i="7" a="1"/>
  <c r="AZ716" i="7" s="1"/>
  <c r="BA712" i="7" a="1"/>
  <c r="BA712" i="7" s="1"/>
  <c r="BA706" i="7" a="1"/>
  <c r="BA706" i="7" s="1"/>
  <c r="BA703" i="7" a="1"/>
  <c r="BA703" i="7" s="1"/>
  <c r="AZ701" i="7" a="1"/>
  <c r="AZ701" i="7" s="1"/>
  <c r="BA694" i="7" a="1"/>
  <c r="BA694" i="7" s="1"/>
  <c r="BA691" i="7" a="1"/>
  <c r="BA691" i="7" s="1"/>
  <c r="BA688" i="7" a="1"/>
  <c r="BA688" i="7" s="1"/>
  <c r="AZ679" i="7" a="1"/>
  <c r="AZ679" i="7" s="1"/>
  <c r="AZ676" i="7" a="1"/>
  <c r="AZ676" i="7" s="1"/>
  <c r="BA669" i="7" a="1"/>
  <c r="BA669" i="7" s="1"/>
  <c r="AZ666" i="7" a="1"/>
  <c r="AZ666" i="7" s="1"/>
  <c r="BA660" i="7" a="1"/>
  <c r="BA660" i="7" s="1"/>
  <c r="BA657" i="7" a="1"/>
  <c r="BA657" i="7" s="1"/>
  <c r="AZ654" i="7" a="1"/>
  <c r="AZ654" i="7" s="1"/>
  <c r="BA647" i="7" a="1"/>
  <c r="BA647" i="7" s="1"/>
  <c r="AZ645" i="7" a="1"/>
  <c r="AZ645" i="7" s="1"/>
  <c r="BA638" i="7" a="1"/>
  <c r="BA638" i="7" s="1"/>
  <c r="AZ635" i="7" a="1"/>
  <c r="AZ635" i="7" s="1"/>
  <c r="AZ632" i="7" a="1"/>
  <c r="AZ632" i="7" s="1"/>
  <c r="BA629" i="7" a="1"/>
  <c r="BA629" i="7" s="1"/>
  <c r="AZ626" i="7" a="1"/>
  <c r="AZ626" i="7" s="1"/>
  <c r="BA619" i="7" a="1"/>
  <c r="BA619" i="7" s="1"/>
  <c r="BA627" i="7" a="1"/>
  <c r="BA627" i="7" s="1"/>
  <c r="BA617" i="7" a="1"/>
  <c r="BA617" i="7" s="1"/>
  <c r="AZ611" i="7" a="1"/>
  <c r="AZ611" i="7" s="1"/>
  <c r="BA608" i="7" a="1"/>
  <c r="BA608" i="7" s="1"/>
  <c r="BA602" i="7" a="1"/>
  <c r="BA602" i="7" s="1"/>
  <c r="BA599" i="7" a="1"/>
  <c r="BA599" i="7" s="1"/>
  <c r="AZ597" i="7" a="1"/>
  <c r="AZ597" i="7" s="1"/>
  <c r="AZ594" i="7" a="1"/>
  <c r="AZ594" i="7" s="1"/>
  <c r="AZ588" i="7" a="1"/>
  <c r="AZ588" i="7" s="1"/>
  <c r="BA585" i="7" a="1"/>
  <c r="BA585" i="7" s="1"/>
  <c r="AZ579" i="7" a="1"/>
  <c r="AZ579" i="7" s="1"/>
  <c r="BA576" i="7" a="1"/>
  <c r="BA576" i="7" s="1"/>
  <c r="BA570" i="7" a="1"/>
  <c r="BA570" i="7" s="1"/>
  <c r="BA567" i="7" a="1"/>
  <c r="BA567" i="7" s="1"/>
  <c r="AZ565" i="7" a="1"/>
  <c r="AZ565" i="7" s="1"/>
  <c r="AZ562" i="7" a="1"/>
  <c r="AZ562" i="7" s="1"/>
  <c r="AZ556" i="7" a="1"/>
  <c r="AZ556" i="7" s="1"/>
  <c r="BA553" i="7" a="1"/>
  <c r="BA553" i="7" s="1"/>
  <c r="AZ547" i="7" a="1"/>
  <c r="AZ547" i="7" s="1"/>
  <c r="BA544" i="7" a="1"/>
  <c r="BA544" i="7" s="1"/>
  <c r="AZ538" i="7" a="1"/>
  <c r="AZ538" i="7" s="1"/>
  <c r="AZ534" i="7" a="1"/>
  <c r="AZ534" i="7" s="1"/>
  <c r="AZ530" i="7" a="1"/>
  <c r="AZ530" i="7" s="1"/>
  <c r="AZ526" i="7" a="1"/>
  <c r="AZ526" i="7" s="1"/>
  <c r="BA522" i="7" a="1"/>
  <c r="BA522" i="7" s="1"/>
  <c r="BA518" i="7" a="1"/>
  <c r="BA518" i="7" s="1"/>
  <c r="AZ515" i="7" a="1"/>
  <c r="AZ515" i="7" s="1"/>
  <c r="AZ511" i="7" a="1"/>
  <c r="AZ511" i="7" s="1"/>
  <c r="AZ508" i="7" a="1"/>
  <c r="AZ508" i="7" s="1"/>
  <c r="AZ501" i="7" a="1"/>
  <c r="AZ501" i="7" s="1"/>
  <c r="BA497" i="7" a="1"/>
  <c r="BA497" i="7" s="1"/>
  <c r="BA493" i="7" a="1"/>
  <c r="BA493" i="7" s="1"/>
  <c r="AZ486" i="7" a="1"/>
  <c r="AZ486" i="7" s="1"/>
  <c r="AZ482" i="7" a="1"/>
  <c r="AZ482" i="7" s="1"/>
  <c r="BA478" i="7" a="1"/>
  <c r="BA478" i="7" s="1"/>
  <c r="BA474" i="7" a="1"/>
  <c r="BA474" i="7" s="1"/>
  <c r="AZ471" i="7" a="1"/>
  <c r="AZ471" i="7" s="1"/>
  <c r="AZ467" i="7" a="1"/>
  <c r="AZ467" i="7" s="1"/>
  <c r="BA463" i="7" a="1"/>
  <c r="BA463" i="7" s="1"/>
  <c r="BA459" i="7" a="1"/>
  <c r="BA459" i="7" s="1"/>
  <c r="AZ456" i="7" a="1"/>
  <c r="AZ456" i="7" s="1"/>
  <c r="AZ452" i="7" a="1"/>
  <c r="AZ452" i="7" s="1"/>
  <c r="AZ449" i="7" a="1"/>
  <c r="AZ449" i="7" s="1"/>
  <c r="AZ445" i="7" a="1"/>
  <c r="AZ445" i="7" s="1"/>
  <c r="AZ438" i="7" a="1"/>
  <c r="AZ438" i="7" s="1"/>
  <c r="BA434" i="7" a="1"/>
  <c r="BA434" i="7" s="1"/>
  <c r="AZ431" i="7" a="1"/>
  <c r="AZ431" i="7" s="1"/>
  <c r="BA428" i="7" a="1"/>
  <c r="BA428" i="7" s="1"/>
  <c r="BA425" i="7" a="1"/>
  <c r="BA425" i="7" s="1"/>
  <c r="AZ423" i="7" a="1"/>
  <c r="AZ423" i="7" s="1"/>
  <c r="AZ417" i="7" a="1"/>
  <c r="AZ417" i="7" s="1"/>
  <c r="AZ411" i="7" a="1"/>
  <c r="AZ411" i="7" s="1"/>
  <c r="BA408" i="7" a="1"/>
  <c r="BA408" i="7" s="1"/>
  <c r="BA405" i="7" a="1"/>
  <c r="BA405" i="7" s="1"/>
  <c r="BA402" i="7" a="1"/>
  <c r="BA402" i="7" s="1"/>
  <c r="BA399" i="7" a="1"/>
  <c r="BA399" i="7" s="1"/>
  <c r="BA393" i="7" a="1"/>
  <c r="BA393" i="7" s="1"/>
  <c r="AZ391" i="7" a="1"/>
  <c r="AZ391" i="7" s="1"/>
  <c r="AZ388" i="7" a="1"/>
  <c r="AZ388" i="7" s="1"/>
  <c r="BA376" i="7" a="1"/>
  <c r="BA376" i="7" s="1"/>
  <c r="AZ368" i="7" a="1"/>
  <c r="AZ368" i="7" s="1"/>
  <c r="BA365" i="7" a="1"/>
  <c r="BA365" i="7" s="1"/>
  <c r="AZ362" i="7" a="1"/>
  <c r="AZ362" i="7" s="1"/>
  <c r="AZ359" i="7" a="1"/>
  <c r="AZ359" i="7" s="1"/>
  <c r="BA640" i="7" a="1"/>
  <c r="BA640" i="7" s="1"/>
  <c r="BA626" i="7" a="1"/>
  <c r="BA626" i="7" s="1"/>
  <c r="BA621" i="7" a="1"/>
  <c r="BA621" i="7" s="1"/>
  <c r="AZ617" i="7" a="1"/>
  <c r="AZ617" i="7" s="1"/>
  <c r="AZ614" i="7" a="1"/>
  <c r="AZ614" i="7" s="1"/>
  <c r="AZ608" i="7" a="1"/>
  <c r="AZ608" i="7" s="1"/>
  <c r="BA605" i="7" a="1"/>
  <c r="BA605" i="7" s="1"/>
  <c r="AZ599" i="7" a="1"/>
  <c r="AZ599" i="7" s="1"/>
  <c r="BA596" i="7" a="1"/>
  <c r="BA596" i="7" s="1"/>
  <c r="BA590" i="7" a="1"/>
  <c r="BA590" i="7" s="1"/>
  <c r="BA587" i="7" a="1"/>
  <c r="BA587" i="7" s="1"/>
  <c r="AZ585" i="7" a="1"/>
  <c r="AZ585" i="7" s="1"/>
  <c r="AZ582" i="7" a="1"/>
  <c r="AZ582" i="7" s="1"/>
  <c r="AZ576" i="7" a="1"/>
  <c r="AZ576" i="7" s="1"/>
  <c r="BA573" i="7" a="1"/>
  <c r="BA573" i="7" s="1"/>
  <c r="AZ567" i="7" a="1"/>
  <c r="AZ567" i="7" s="1"/>
  <c r="BA564" i="7" a="1"/>
  <c r="BA564" i="7" s="1"/>
  <c r="BA558" i="7" a="1"/>
  <c r="BA558" i="7" s="1"/>
  <c r="BA555" i="7" a="1"/>
  <c r="BA555" i="7" s="1"/>
  <c r="AZ553" i="7" a="1"/>
  <c r="AZ553" i="7" s="1"/>
  <c r="AZ550" i="7" a="1"/>
  <c r="AZ550" i="7" s="1"/>
  <c r="AZ544" i="7" a="1"/>
  <c r="AZ544" i="7" s="1"/>
  <c r="BA541" i="7" a="1"/>
  <c r="BA541" i="7" s="1"/>
  <c r="BA537" i="7" a="1"/>
  <c r="BA537" i="7" s="1"/>
  <c r="BA533" i="7" a="1"/>
  <c r="BA533" i="7" s="1"/>
  <c r="BA529" i="7" a="1"/>
  <c r="BA529" i="7" s="1"/>
  <c r="AZ522" i="7" a="1"/>
  <c r="AZ522" i="7" s="1"/>
  <c r="AZ518" i="7" a="1"/>
  <c r="AZ518" i="7" s="1"/>
  <c r="BA514" i="7" a="1"/>
  <c r="BA514" i="7" s="1"/>
  <c r="BA510" i="7" a="1"/>
  <c r="BA510" i="7" s="1"/>
  <c r="BA507" i="7" a="1"/>
  <c r="BA507" i="7" s="1"/>
  <c r="BA500" i="7" a="1"/>
  <c r="BA500" i="7" s="1"/>
  <c r="AZ497" i="7" a="1"/>
  <c r="AZ497" i="7" s="1"/>
  <c r="AZ493" i="7" a="1"/>
  <c r="AZ493" i="7" s="1"/>
  <c r="BA489" i="7" a="1"/>
  <c r="BA489" i="7" s="1"/>
  <c r="BA485" i="7" a="1"/>
  <c r="BA485" i="7" s="1"/>
  <c r="AZ478" i="7" a="1"/>
  <c r="AZ478" i="7" s="1"/>
  <c r="AZ474" i="7" a="1"/>
  <c r="AZ474" i="7" s="1"/>
  <c r="BA470" i="7" a="1"/>
  <c r="BA470" i="7" s="1"/>
  <c r="BA466" i="7" a="1"/>
  <c r="BA466" i="7" s="1"/>
  <c r="AZ463" i="7" a="1"/>
  <c r="AZ463" i="7" s="1"/>
  <c r="AZ459" i="7" a="1"/>
  <c r="AZ459" i="7" s="1"/>
  <c r="BA455" i="7" a="1"/>
  <c r="BA455" i="7" s="1"/>
  <c r="BA451" i="7" a="1"/>
  <c r="BA451" i="7" s="1"/>
  <c r="BA448" i="7" a="1"/>
  <c r="BA448" i="7" s="1"/>
  <c r="BA444" i="7" a="1"/>
  <c r="BA444" i="7" s="1"/>
  <c r="BA441" i="7" a="1"/>
  <c r="BA441" i="7" s="1"/>
  <c r="BA437" i="7" a="1"/>
  <c r="BA437" i="7" s="1"/>
  <c r="AZ434" i="7" a="1"/>
  <c r="AZ434" i="7" s="1"/>
  <c r="AZ428" i="7" a="1"/>
  <c r="AZ428" i="7" s="1"/>
  <c r="BA422" i="7" a="1"/>
  <c r="BA422" i="7" s="1"/>
  <c r="BA419" i="7" a="1"/>
  <c r="BA419" i="7" s="1"/>
  <c r="BA416" i="7" a="1"/>
  <c r="BA416" i="7" s="1"/>
  <c r="BA413" i="7" a="1"/>
  <c r="BA413" i="7" s="1"/>
  <c r="AZ408" i="7" a="1"/>
  <c r="AZ408" i="7" s="1"/>
  <c r="AZ405" i="7" a="1"/>
  <c r="AZ405" i="7" s="1"/>
  <c r="AZ402" i="7" a="1"/>
  <c r="AZ402" i="7" s="1"/>
  <c r="AZ399" i="7" a="1"/>
  <c r="AZ399" i="7" s="1"/>
  <c r="BA396" i="7" a="1"/>
  <c r="BA396" i="7" s="1"/>
  <c r="BA390" i="7" a="1"/>
  <c r="BA390" i="7" s="1"/>
  <c r="BA387" i="7" a="1"/>
  <c r="BA387" i="7" s="1"/>
  <c r="AZ385" i="7" a="1"/>
  <c r="AZ385" i="7" s="1"/>
  <c r="BA378" i="7" a="1"/>
  <c r="BA378" i="7" s="1"/>
  <c r="AZ376" i="7" a="1"/>
  <c r="AZ376" i="7" s="1"/>
  <c r="BA373" i="7" a="1"/>
  <c r="BA373" i="7" s="1"/>
  <c r="BA370" i="7" a="1"/>
  <c r="BA370" i="7" s="1"/>
  <c r="AZ365" i="7" a="1"/>
  <c r="AZ365" i="7" s="1"/>
  <c r="BA637" i="7" a="1"/>
  <c r="BA637" i="7" s="1"/>
  <c r="BA620" i="7" a="1"/>
  <c r="BA620" i="7" s="1"/>
  <c r="BA616" i="7" a="1"/>
  <c r="BA616" i="7" s="1"/>
  <c r="BA610" i="7" a="1"/>
  <c r="BA610" i="7" s="1"/>
  <c r="BA607" i="7" a="1"/>
  <c r="BA607" i="7" s="1"/>
  <c r="AZ605" i="7" a="1"/>
  <c r="AZ605" i="7" s="1"/>
  <c r="AZ602" i="7" a="1"/>
  <c r="AZ602" i="7" s="1"/>
  <c r="AZ596" i="7" a="1"/>
  <c r="AZ596" i="7" s="1"/>
  <c r="BA593" i="7" a="1"/>
  <c r="BA593" i="7" s="1"/>
  <c r="AZ587" i="7" a="1"/>
  <c r="AZ587" i="7" s="1"/>
  <c r="BA584" i="7" a="1"/>
  <c r="BA584" i="7" s="1"/>
  <c r="BA578" i="7" a="1"/>
  <c r="BA578" i="7" s="1"/>
  <c r="BA575" i="7" a="1"/>
  <c r="BA575" i="7" s="1"/>
  <c r="AZ573" i="7" a="1"/>
  <c r="AZ573" i="7" s="1"/>
  <c r="AZ570" i="7" a="1"/>
  <c r="AZ570" i="7" s="1"/>
  <c r="AZ564" i="7" a="1"/>
  <c r="AZ564" i="7" s="1"/>
  <c r="BA561" i="7" a="1"/>
  <c r="BA561" i="7" s="1"/>
  <c r="AZ555" i="7" a="1"/>
  <c r="AZ555" i="7" s="1"/>
  <c r="BA552" i="7" a="1"/>
  <c r="BA552" i="7" s="1"/>
  <c r="BA546" i="7" a="1"/>
  <c r="BA546" i="7" s="1"/>
  <c r="BA543" i="7" a="1"/>
  <c r="BA543" i="7" s="1"/>
  <c r="AZ541" i="7" a="1"/>
  <c r="AZ541" i="7" s="1"/>
  <c r="AZ537" i="7" a="1"/>
  <c r="AZ537" i="7" s="1"/>
  <c r="AZ533" i="7" a="1"/>
  <c r="AZ533" i="7" s="1"/>
  <c r="AZ529" i="7" a="1"/>
  <c r="AZ529" i="7" s="1"/>
  <c r="BA525" i="7" a="1"/>
  <c r="BA525" i="7" s="1"/>
  <c r="BA521" i="7" a="1"/>
  <c r="BA521" i="7" s="1"/>
  <c r="AZ514" i="7" a="1"/>
  <c r="AZ514" i="7" s="1"/>
  <c r="AZ510" i="7" a="1"/>
  <c r="AZ510" i="7" s="1"/>
  <c r="AZ507" i="7" a="1"/>
  <c r="AZ507" i="7" s="1"/>
  <c r="AZ500" i="7" a="1"/>
  <c r="AZ500" i="7" s="1"/>
  <c r="BA496" i="7" a="1"/>
  <c r="BA496" i="7" s="1"/>
  <c r="BA492" i="7" a="1"/>
  <c r="BA492" i="7" s="1"/>
  <c r="AZ489" i="7" a="1"/>
  <c r="AZ489" i="7" s="1"/>
  <c r="AZ485" i="7" a="1"/>
  <c r="AZ485" i="7" s="1"/>
  <c r="BA481" i="7" a="1"/>
  <c r="BA481" i="7" s="1"/>
  <c r="BA477" i="7" a="1"/>
  <c r="BA477" i="7" s="1"/>
  <c r="AZ470" i="7" a="1"/>
  <c r="AZ470" i="7" s="1"/>
  <c r="AZ466" i="7" a="1"/>
  <c r="AZ466" i="7" s="1"/>
  <c r="BA462" i="7" a="1"/>
  <c r="BA462" i="7" s="1"/>
  <c r="BA458" i="7" a="1"/>
  <c r="BA458" i="7" s="1"/>
  <c r="AZ455" i="7" a="1"/>
  <c r="AZ455" i="7" s="1"/>
  <c r="AZ451" i="7" a="1"/>
  <c r="AZ451" i="7" s="1"/>
  <c r="AZ448" i="7" a="1"/>
  <c r="AZ448" i="7" s="1"/>
  <c r="AZ444" i="7" a="1"/>
  <c r="AZ444" i="7" s="1"/>
  <c r="AZ441" i="7" a="1"/>
  <c r="AZ441" i="7" s="1"/>
  <c r="AZ437" i="7" a="1"/>
  <c r="AZ437" i="7" s="1"/>
  <c r="BA430" i="7" a="1"/>
  <c r="BA430" i="7" s="1"/>
  <c r="AZ425" i="7" a="1"/>
  <c r="AZ425" i="7" s="1"/>
  <c r="AZ422" i="7" a="1"/>
  <c r="AZ422" i="7" s="1"/>
  <c r="AZ419" i="7" a="1"/>
  <c r="AZ419" i="7" s="1"/>
  <c r="AZ416" i="7" a="1"/>
  <c r="AZ416" i="7" s="1"/>
  <c r="BA410" i="7" a="1"/>
  <c r="BA410" i="7" s="1"/>
  <c r="BA407" i="7" a="1"/>
  <c r="BA407" i="7" s="1"/>
  <c r="BA398" i="7" a="1"/>
  <c r="BA398" i="7" s="1"/>
  <c r="AZ396" i="7" a="1"/>
  <c r="AZ396" i="7" s="1"/>
  <c r="AZ393" i="7" a="1"/>
  <c r="AZ393" i="7" s="1"/>
  <c r="AZ390" i="7" a="1"/>
  <c r="AZ390" i="7" s="1"/>
  <c r="AZ387" i="7" a="1"/>
  <c r="AZ387" i="7" s="1"/>
  <c r="BA384" i="7" a="1"/>
  <c r="BA384" i="7" s="1"/>
  <c r="BA375" i="7" a="1"/>
  <c r="BA375" i="7" s="1"/>
  <c r="AZ373" i="7" a="1"/>
  <c r="AZ373" i="7" s="1"/>
  <c r="AZ625" i="7" a="1"/>
  <c r="AZ625" i="7" s="1"/>
  <c r="AZ619" i="7" a="1"/>
  <c r="AZ619" i="7" s="1"/>
  <c r="AZ616" i="7" a="1"/>
  <c r="AZ616" i="7" s="1"/>
  <c r="BA613" i="7" a="1"/>
  <c r="BA613" i="7" s="1"/>
  <c r="AZ607" i="7" a="1"/>
  <c r="AZ607" i="7" s="1"/>
  <c r="BA604" i="7" a="1"/>
  <c r="BA604" i="7" s="1"/>
  <c r="BA598" i="7" a="1"/>
  <c r="BA598" i="7" s="1"/>
  <c r="BA595" i="7" a="1"/>
  <c r="BA595" i="7" s="1"/>
  <c r="AZ593" i="7" a="1"/>
  <c r="AZ593" i="7" s="1"/>
  <c r="AZ590" i="7" a="1"/>
  <c r="AZ590" i="7" s="1"/>
  <c r="AZ584" i="7" a="1"/>
  <c r="AZ584" i="7" s="1"/>
  <c r="BA581" i="7" a="1"/>
  <c r="BA581" i="7" s="1"/>
  <c r="AZ575" i="7" a="1"/>
  <c r="AZ575" i="7" s="1"/>
  <c r="BA572" i="7" a="1"/>
  <c r="BA572" i="7" s="1"/>
  <c r="BA566" i="7" a="1"/>
  <c r="BA566" i="7" s="1"/>
  <c r="BA563" i="7" a="1"/>
  <c r="BA563" i="7" s="1"/>
  <c r="AZ561" i="7" a="1"/>
  <c r="AZ561" i="7" s="1"/>
  <c r="AZ558" i="7" a="1"/>
  <c r="AZ558" i="7" s="1"/>
  <c r="AZ552" i="7" a="1"/>
  <c r="AZ552" i="7" s="1"/>
  <c r="BA549" i="7" a="1"/>
  <c r="BA549" i="7" s="1"/>
  <c r="AZ543" i="7" a="1"/>
  <c r="AZ543" i="7" s="1"/>
  <c r="BA540" i="7" a="1"/>
  <c r="BA540" i="7" s="1"/>
  <c r="BA536" i="7" a="1"/>
  <c r="BA536" i="7" s="1"/>
  <c r="BA532" i="7" a="1"/>
  <c r="BA532" i="7" s="1"/>
  <c r="BA528" i="7" a="1"/>
  <c r="BA528" i="7" s="1"/>
  <c r="AZ525" i="7" a="1"/>
  <c r="AZ525" i="7" s="1"/>
  <c r="AZ521" i="7" a="1"/>
  <c r="AZ521" i="7" s="1"/>
  <c r="BA517" i="7" a="1"/>
  <c r="BA517" i="7" s="1"/>
  <c r="BA513" i="7" a="1"/>
  <c r="BA513" i="7" s="1"/>
  <c r="BA503" i="7" a="1"/>
  <c r="BA503" i="7" s="1"/>
  <c r="BA499" i="7" a="1"/>
  <c r="BA499" i="7" s="1"/>
  <c r="AZ496" i="7" a="1"/>
  <c r="AZ496" i="7" s="1"/>
  <c r="AZ492" i="7" a="1"/>
  <c r="AZ492" i="7" s="1"/>
  <c r="BA488" i="7" a="1"/>
  <c r="BA488" i="7" s="1"/>
  <c r="BA484" i="7" a="1"/>
  <c r="BA484" i="7" s="1"/>
  <c r="AZ481" i="7" a="1"/>
  <c r="AZ481" i="7" s="1"/>
  <c r="AZ477" i="7" a="1"/>
  <c r="AZ477" i="7" s="1"/>
  <c r="BA473" i="7" a="1"/>
  <c r="BA473" i="7" s="1"/>
  <c r="BA469" i="7" a="1"/>
  <c r="BA469" i="7" s="1"/>
  <c r="AZ462" i="7" a="1"/>
  <c r="AZ462" i="7" s="1"/>
  <c r="AZ458" i="7" a="1"/>
  <c r="AZ458" i="7" s="1"/>
  <c r="BA454" i="7" a="1"/>
  <c r="BA454" i="7" s="1"/>
  <c r="BA447" i="7" a="1"/>
  <c r="BA447" i="7" s="1"/>
  <c r="BA443" i="7" a="1"/>
  <c r="BA443" i="7" s="1"/>
  <c r="BA440" i="7" a="1"/>
  <c r="BA440" i="7" s="1"/>
  <c r="BA436" i="7" a="1"/>
  <c r="BA436" i="7" s="1"/>
  <c r="BA433" i="7" a="1"/>
  <c r="BA433" i="7" s="1"/>
  <c r="AZ430" i="7" a="1"/>
  <c r="AZ430" i="7" s="1"/>
  <c r="BA427" i="7" a="1"/>
  <c r="BA427" i="7" s="1"/>
  <c r="BA421" i="7" a="1"/>
  <c r="BA421" i="7" s="1"/>
  <c r="BA415" i="7" a="1"/>
  <c r="BA415" i="7" s="1"/>
  <c r="AZ413" i="7" a="1"/>
  <c r="AZ413" i="7" s="1"/>
  <c r="AZ410" i="7" a="1"/>
  <c r="AZ410" i="7" s="1"/>
  <c r="BA404" i="7" a="1"/>
  <c r="BA404" i="7" s="1"/>
  <c r="BA401" i="7" a="1"/>
  <c r="BA401" i="7" s="1"/>
  <c r="AZ398" i="7" a="1"/>
  <c r="AZ398" i="7" s="1"/>
  <c r="AZ384" i="7" a="1"/>
  <c r="AZ384" i="7" s="1"/>
  <c r="AZ378" i="7" a="1"/>
  <c r="AZ378" i="7" s="1"/>
  <c r="AZ375" i="7" a="1"/>
  <c r="AZ375" i="7" s="1"/>
  <c r="BA372" i="7" a="1"/>
  <c r="BA372" i="7" s="1"/>
  <c r="AZ370" i="7" a="1"/>
  <c r="AZ370" i="7" s="1"/>
  <c r="AZ367" i="7" a="1"/>
  <c r="AZ367" i="7" s="1"/>
  <c r="AZ364" i="7" a="1"/>
  <c r="AZ364" i="7" s="1"/>
  <c r="AZ361" i="7" a="1"/>
  <c r="AZ361" i="7" s="1"/>
  <c r="AZ355" i="7" a="1"/>
  <c r="AZ355" i="7" s="1"/>
  <c r="BA352" i="7" a="1"/>
  <c r="BA352" i="7" s="1"/>
  <c r="BA624" i="7" a="1"/>
  <c r="BA624" i="7" s="1"/>
  <c r="BA615" i="7" a="1"/>
  <c r="BA615" i="7" s="1"/>
  <c r="AZ613" i="7" a="1"/>
  <c r="AZ613" i="7" s="1"/>
  <c r="AZ610" i="7" a="1"/>
  <c r="AZ610" i="7" s="1"/>
  <c r="AZ604" i="7" a="1"/>
  <c r="AZ604" i="7" s="1"/>
  <c r="BA601" i="7" a="1"/>
  <c r="BA601" i="7" s="1"/>
  <c r="AZ595" i="7" a="1"/>
  <c r="AZ595" i="7" s="1"/>
  <c r="BA592" i="7" a="1"/>
  <c r="BA592" i="7" s="1"/>
  <c r="BA586" i="7" a="1"/>
  <c r="BA586" i="7" s="1"/>
  <c r="BA583" i="7" a="1"/>
  <c r="BA583" i="7" s="1"/>
  <c r="AZ581" i="7" a="1"/>
  <c r="AZ581" i="7" s="1"/>
  <c r="AZ578" i="7" a="1"/>
  <c r="AZ578" i="7" s="1"/>
  <c r="AZ572" i="7" a="1"/>
  <c r="AZ572" i="7" s="1"/>
  <c r="BA569" i="7" a="1"/>
  <c r="BA569" i="7" s="1"/>
  <c r="AZ563" i="7" a="1"/>
  <c r="AZ563" i="7" s="1"/>
  <c r="BA560" i="7" a="1"/>
  <c r="BA560" i="7" s="1"/>
  <c r="BA554" i="7" a="1"/>
  <c r="BA554" i="7" s="1"/>
  <c r="BA551" i="7" a="1"/>
  <c r="BA551" i="7" s="1"/>
  <c r="AZ549" i="7" a="1"/>
  <c r="AZ549" i="7" s="1"/>
  <c r="AZ546" i="7" a="1"/>
  <c r="AZ546" i="7" s="1"/>
  <c r="AZ540" i="7" a="1"/>
  <c r="AZ540" i="7" s="1"/>
  <c r="AZ536" i="7" a="1"/>
  <c r="AZ536" i="7" s="1"/>
  <c r="AZ532" i="7" a="1"/>
  <c r="AZ532" i="7" s="1"/>
  <c r="AZ528" i="7" a="1"/>
  <c r="AZ528" i="7" s="1"/>
  <c r="BA524" i="7" a="1"/>
  <c r="BA524" i="7" s="1"/>
  <c r="BA520" i="7" a="1"/>
  <c r="BA520" i="7" s="1"/>
  <c r="AZ517" i="7" a="1"/>
  <c r="AZ517" i="7" s="1"/>
  <c r="AZ513" i="7" a="1"/>
  <c r="AZ513" i="7" s="1"/>
  <c r="BA509" i="7" a="1"/>
  <c r="BA509" i="7" s="1"/>
  <c r="AZ503" i="7" a="1"/>
  <c r="AZ503" i="7" s="1"/>
  <c r="AZ499" i="7" a="1"/>
  <c r="AZ499" i="7" s="1"/>
  <c r="BA495" i="7" a="1"/>
  <c r="BA495" i="7" s="1"/>
  <c r="BA491" i="7" a="1"/>
  <c r="BA491" i="7" s="1"/>
  <c r="AZ488" i="7" a="1"/>
  <c r="AZ488" i="7" s="1"/>
  <c r="AZ484" i="7" a="1"/>
  <c r="AZ484" i="7" s="1"/>
  <c r="BA480" i="7" a="1"/>
  <c r="BA480" i="7" s="1"/>
  <c r="BA476" i="7" a="1"/>
  <c r="BA476" i="7" s="1"/>
  <c r="AZ473" i="7" a="1"/>
  <c r="AZ473" i="7" s="1"/>
  <c r="AZ469" i="7" a="1"/>
  <c r="AZ469" i="7" s="1"/>
  <c r="BA465" i="7" a="1"/>
  <c r="BA465" i="7" s="1"/>
  <c r="BA461" i="7" a="1"/>
  <c r="BA461" i="7" s="1"/>
  <c r="AZ454" i="7" a="1"/>
  <c r="AZ454" i="7" s="1"/>
  <c r="BA450" i="7" a="1"/>
  <c r="BA450" i="7" s="1"/>
  <c r="AZ447" i="7" a="1"/>
  <c r="AZ447" i="7" s="1"/>
  <c r="AZ443" i="7" a="1"/>
  <c r="AZ443" i="7" s="1"/>
  <c r="AZ440" i="7" a="1"/>
  <c r="AZ440" i="7" s="1"/>
  <c r="AZ436" i="7" a="1"/>
  <c r="AZ436" i="7" s="1"/>
  <c r="AZ433" i="7" a="1"/>
  <c r="AZ433" i="7" s="1"/>
  <c r="AZ427" i="7" a="1"/>
  <c r="AZ427" i="7" s="1"/>
  <c r="BA424" i="7" a="1"/>
  <c r="BA424" i="7" s="1"/>
  <c r="AZ421" i="7" a="1"/>
  <c r="AZ421" i="7" s="1"/>
  <c r="BA418" i="7" a="1"/>
  <c r="BA418" i="7" s="1"/>
  <c r="BA412" i="7" a="1"/>
  <c r="BA412" i="7" s="1"/>
  <c r="BA409" i="7" a="1"/>
  <c r="BA409" i="7" s="1"/>
  <c r="AZ407" i="7" a="1"/>
  <c r="AZ407" i="7" s="1"/>
  <c r="AZ404" i="7" a="1"/>
  <c r="AZ404" i="7" s="1"/>
  <c r="BA395" i="7" a="1"/>
  <c r="BA395" i="7" s="1"/>
  <c r="BA392" i="7" a="1"/>
  <c r="BA392" i="7" s="1"/>
  <c r="BA389" i="7" a="1"/>
  <c r="BA389" i="7" s="1"/>
  <c r="BA386" i="7" a="1"/>
  <c r="BA386" i="7" s="1"/>
  <c r="BA383" i="7" a="1"/>
  <c r="BA383" i="7" s="1"/>
  <c r="BA366" i="7" a="1"/>
  <c r="BA366" i="7" s="1"/>
  <c r="BA363" i="7" a="1"/>
  <c r="BA363" i="7" s="1"/>
  <c r="AZ358" i="7" a="1"/>
  <c r="AZ358" i="7" s="1"/>
  <c r="BA630" i="7" a="1"/>
  <c r="BA630" i="7" s="1"/>
  <c r="BA623" i="7" a="1"/>
  <c r="BA623" i="7" s="1"/>
  <c r="BA618" i="7" a="1"/>
  <c r="BA618" i="7" s="1"/>
  <c r="AZ615" i="7" a="1"/>
  <c r="AZ615" i="7" s="1"/>
  <c r="BA612" i="7" a="1"/>
  <c r="BA612" i="7" s="1"/>
  <c r="BA606" i="7" a="1"/>
  <c r="BA606" i="7" s="1"/>
  <c r="BA603" i="7" a="1"/>
  <c r="BA603" i="7" s="1"/>
  <c r="AZ601" i="7" a="1"/>
  <c r="AZ601" i="7" s="1"/>
  <c r="AZ598" i="7" a="1"/>
  <c r="AZ598" i="7" s="1"/>
  <c r="AZ592" i="7" a="1"/>
  <c r="AZ592" i="7" s="1"/>
  <c r="BA589" i="7" a="1"/>
  <c r="BA589" i="7" s="1"/>
  <c r="AZ583" i="7" a="1"/>
  <c r="AZ583" i="7" s="1"/>
  <c r="BA580" i="7" a="1"/>
  <c r="BA580" i="7" s="1"/>
  <c r="BA574" i="7" a="1"/>
  <c r="BA574" i="7" s="1"/>
  <c r="BA571" i="7" a="1"/>
  <c r="BA571" i="7" s="1"/>
  <c r="AZ569" i="7" a="1"/>
  <c r="AZ569" i="7" s="1"/>
  <c r="AZ566" i="7" a="1"/>
  <c r="AZ566" i="7" s="1"/>
  <c r="AZ560" i="7" a="1"/>
  <c r="AZ560" i="7" s="1"/>
  <c r="BA557" i="7" a="1"/>
  <c r="BA557" i="7" s="1"/>
  <c r="AZ551" i="7" a="1"/>
  <c r="AZ551" i="7" s="1"/>
  <c r="BA548" i="7" a="1"/>
  <c r="BA548" i="7" s="1"/>
  <c r="BA542" i="7" a="1"/>
  <c r="BA542" i="7" s="1"/>
  <c r="BA539" i="7" a="1"/>
  <c r="BA539" i="7" s="1"/>
  <c r="BA535" i="7" a="1"/>
  <c r="BA535" i="7" s="1"/>
  <c r="BA531" i="7" a="1"/>
  <c r="BA531" i="7" s="1"/>
  <c r="BA527" i="7" a="1"/>
  <c r="BA527" i="7" s="1"/>
  <c r="AZ524" i="7" a="1"/>
  <c r="AZ524" i="7" s="1"/>
  <c r="AZ520" i="7" a="1"/>
  <c r="AZ520" i="7" s="1"/>
  <c r="BA516" i="7" a="1"/>
  <c r="BA516" i="7" s="1"/>
  <c r="BA512" i="7" a="1"/>
  <c r="BA512" i="7" s="1"/>
  <c r="AZ509" i="7" a="1"/>
  <c r="AZ509" i="7" s="1"/>
  <c r="BA502" i="7" a="1"/>
  <c r="BA502" i="7" s="1"/>
  <c r="BA498" i="7" a="1"/>
  <c r="BA498" i="7" s="1"/>
  <c r="AZ495" i="7" a="1"/>
  <c r="AZ495" i="7" s="1"/>
  <c r="AZ491" i="7" a="1"/>
  <c r="AZ491" i="7" s="1"/>
  <c r="BA487" i="7" a="1"/>
  <c r="BA487" i="7" s="1"/>
  <c r="BA483" i="7" a="1"/>
  <c r="BA483" i="7" s="1"/>
  <c r="AZ480" i="7" a="1"/>
  <c r="AZ480" i="7" s="1"/>
  <c r="AZ476" i="7" a="1"/>
  <c r="AZ476" i="7" s="1"/>
  <c r="BA472" i="7" a="1"/>
  <c r="BA472" i="7" s="1"/>
  <c r="BA468" i="7" a="1"/>
  <c r="BA468" i="7" s="1"/>
  <c r="AZ465" i="7" a="1"/>
  <c r="AZ465" i="7" s="1"/>
  <c r="AZ461" i="7" a="1"/>
  <c r="AZ461" i="7" s="1"/>
  <c r="BA457" i="7" a="1"/>
  <c r="BA457" i="7" s="1"/>
  <c r="BA453" i="7" a="1"/>
  <c r="BA453" i="7" s="1"/>
  <c r="AZ450" i="7" a="1"/>
  <c r="AZ450" i="7" s="1"/>
  <c r="BA446" i="7" a="1"/>
  <c r="BA446" i="7" s="1"/>
  <c r="BA439" i="7" a="1"/>
  <c r="BA439" i="7" s="1"/>
  <c r="BA435" i="7" a="1"/>
  <c r="BA435" i="7" s="1"/>
  <c r="BA432" i="7" a="1"/>
  <c r="BA432" i="7" s="1"/>
  <c r="BA429" i="7" a="1"/>
  <c r="BA429" i="7" s="1"/>
  <c r="AZ424" i="7" a="1"/>
  <c r="AZ424" i="7" s="1"/>
  <c r="AZ418" i="7" a="1"/>
  <c r="AZ418" i="7" s="1"/>
  <c r="AZ415" i="7" a="1"/>
  <c r="AZ415" i="7" s="1"/>
  <c r="AZ412" i="7" a="1"/>
  <c r="AZ412" i="7" s="1"/>
  <c r="BA406" i="7" a="1"/>
  <c r="BA406" i="7" s="1"/>
  <c r="BA403" i="7" a="1"/>
  <c r="BA403" i="7" s="1"/>
  <c r="AZ401" i="7" a="1"/>
  <c r="AZ401" i="7" s="1"/>
  <c r="BA397" i="7" a="1"/>
  <c r="BA397" i="7" s="1"/>
  <c r="AZ395" i="7" a="1"/>
  <c r="AZ395" i="7" s="1"/>
  <c r="AZ392" i="7" a="1"/>
  <c r="AZ392" i="7" s="1"/>
  <c r="AZ389" i="7" a="1"/>
  <c r="AZ389" i="7" s="1"/>
  <c r="AZ386" i="7" a="1"/>
  <c r="AZ386" i="7" s="1"/>
  <c r="AZ383" i="7" a="1"/>
  <c r="AZ383" i="7" s="1"/>
  <c r="BA377" i="7" a="1"/>
  <c r="BA377" i="7" s="1"/>
  <c r="BA374" i="7" a="1"/>
  <c r="BA374" i="7" s="1"/>
  <c r="AZ372" i="7" a="1"/>
  <c r="AZ372" i="7" s="1"/>
  <c r="AZ629" i="7" a="1"/>
  <c r="AZ629" i="7" s="1"/>
  <c r="BA622" i="7" a="1"/>
  <c r="BA622" i="7" s="1"/>
  <c r="AZ612" i="7" a="1"/>
  <c r="AZ612" i="7" s="1"/>
  <c r="BA609" i="7" a="1"/>
  <c r="BA609" i="7" s="1"/>
  <c r="AZ603" i="7" a="1"/>
  <c r="AZ603" i="7" s="1"/>
  <c r="BA600" i="7" a="1"/>
  <c r="BA600" i="7" s="1"/>
  <c r="BA594" i="7" a="1"/>
  <c r="BA594" i="7" s="1"/>
  <c r="BA591" i="7" a="1"/>
  <c r="BA591" i="7" s="1"/>
  <c r="AZ589" i="7" a="1"/>
  <c r="AZ589" i="7" s="1"/>
  <c r="AZ586" i="7" a="1"/>
  <c r="AZ586" i="7" s="1"/>
  <c r="AZ580" i="7" a="1"/>
  <c r="AZ580" i="7" s="1"/>
  <c r="BA577" i="7" a="1"/>
  <c r="BA577" i="7" s="1"/>
  <c r="AZ571" i="7" a="1"/>
  <c r="AZ571" i="7" s="1"/>
  <c r="BA568" i="7" a="1"/>
  <c r="BA568" i="7" s="1"/>
  <c r="BA562" i="7" a="1"/>
  <c r="BA562" i="7" s="1"/>
  <c r="BA559" i="7" a="1"/>
  <c r="BA559" i="7" s="1"/>
  <c r="AZ557" i="7" a="1"/>
  <c r="AZ557" i="7" s="1"/>
  <c r="AZ554" i="7" a="1"/>
  <c r="AZ554" i="7" s="1"/>
  <c r="AZ548" i="7" a="1"/>
  <c r="AZ548" i="7" s="1"/>
  <c r="BA545" i="7" a="1"/>
  <c r="BA545" i="7" s="1"/>
  <c r="AZ539" i="7" a="1"/>
  <c r="AZ539" i="7" s="1"/>
  <c r="AZ535" i="7" a="1"/>
  <c r="AZ535" i="7" s="1"/>
  <c r="AZ531" i="7" a="1"/>
  <c r="AZ531" i="7" s="1"/>
  <c r="AZ527" i="7" a="1"/>
  <c r="AZ527" i="7" s="1"/>
  <c r="BA523" i="7" a="1"/>
  <c r="BA523" i="7" s="1"/>
  <c r="BA519" i="7" a="1"/>
  <c r="BA519" i="7" s="1"/>
  <c r="AZ516" i="7" a="1"/>
  <c r="AZ516" i="7" s="1"/>
  <c r="AZ512" i="7" a="1"/>
  <c r="AZ512" i="7" s="1"/>
  <c r="AZ502" i="7" a="1"/>
  <c r="AZ502" i="7" s="1"/>
  <c r="AZ498" i="7" a="1"/>
  <c r="AZ498" i="7" s="1"/>
  <c r="BA494" i="7" a="1"/>
  <c r="BA494" i="7" s="1"/>
  <c r="BA490" i="7" a="1"/>
  <c r="BA490" i="7" s="1"/>
  <c r="AZ487" i="7" a="1"/>
  <c r="AZ487" i="7" s="1"/>
  <c r="AZ483" i="7" a="1"/>
  <c r="AZ483" i="7" s="1"/>
  <c r="BA479" i="7" a="1"/>
  <c r="BA479" i="7" s="1"/>
  <c r="BA475" i="7" a="1"/>
  <c r="BA475" i="7" s="1"/>
  <c r="AZ472" i="7" a="1"/>
  <c r="AZ472" i="7" s="1"/>
  <c r="AZ468" i="7" a="1"/>
  <c r="AZ468" i="7" s="1"/>
  <c r="BA464" i="7" a="1"/>
  <c r="BA464" i="7" s="1"/>
  <c r="BA460" i="7" a="1"/>
  <c r="BA460" i="7" s="1"/>
  <c r="AZ457" i="7" a="1"/>
  <c r="AZ457" i="7" s="1"/>
  <c r="AZ453" i="7" a="1"/>
  <c r="AZ453" i="7" s="1"/>
  <c r="AZ446" i="7" a="1"/>
  <c r="AZ446" i="7" s="1"/>
  <c r="BA442" i="7" a="1"/>
  <c r="BA442" i="7" s="1"/>
  <c r="AZ439" i="7" a="1"/>
  <c r="AZ439" i="7" s="1"/>
  <c r="AZ435" i="7" a="1"/>
  <c r="AZ435" i="7" s="1"/>
  <c r="AZ432" i="7" a="1"/>
  <c r="AZ432" i="7" s="1"/>
  <c r="BA426" i="7" a="1"/>
  <c r="BA426" i="7" s="1"/>
  <c r="BA423" i="7" a="1"/>
  <c r="BA423" i="7" s="1"/>
  <c r="BA420" i="7" a="1"/>
  <c r="BA420" i="7" s="1"/>
  <c r="BA414" i="7" a="1"/>
  <c r="BA414" i="7" s="1"/>
  <c r="AZ409" i="7" a="1"/>
  <c r="AZ409" i="7" s="1"/>
  <c r="AZ406" i="7" a="1"/>
  <c r="AZ406" i="7" s="1"/>
  <c r="AZ403" i="7" a="1"/>
  <c r="AZ403" i="7" s="1"/>
  <c r="BA400" i="7" a="1"/>
  <c r="BA400" i="7" s="1"/>
  <c r="BA394" i="7" a="1"/>
  <c r="BA394" i="7" s="1"/>
  <c r="BA391" i="7" a="1"/>
  <c r="BA391" i="7" s="1"/>
  <c r="BA379" i="7" a="1"/>
  <c r="BA379" i="7" s="1"/>
  <c r="AZ377" i="7" a="1"/>
  <c r="AZ377" i="7" s="1"/>
  <c r="BA371" i="7" a="1"/>
  <c r="BA371" i="7" s="1"/>
  <c r="AZ369" i="7" a="1"/>
  <c r="AZ369" i="7" s="1"/>
  <c r="AZ366" i="7" a="1"/>
  <c r="AZ366" i="7" s="1"/>
  <c r="AZ360" i="7" a="1"/>
  <c r="AZ360" i="7" s="1"/>
  <c r="AZ357" i="7" a="1"/>
  <c r="AZ357" i="7" s="1"/>
  <c r="BA351" i="7" a="1"/>
  <c r="BA351" i="7" s="1"/>
  <c r="BA348" i="7" a="1"/>
  <c r="BA348" i="7" s="1"/>
  <c r="BA345" i="7" a="1"/>
  <c r="BA345" i="7" s="1"/>
  <c r="AZ628" i="7" a="1"/>
  <c r="AZ628" i="7" s="1"/>
  <c r="AZ622" i="7" a="1"/>
  <c r="AZ622" i="7" s="1"/>
  <c r="BA614" i="7" a="1"/>
  <c r="BA614" i="7" s="1"/>
  <c r="BA611" i="7" a="1"/>
  <c r="BA611" i="7" s="1"/>
  <c r="AZ609" i="7" a="1"/>
  <c r="AZ609" i="7" s="1"/>
  <c r="AZ606" i="7" a="1"/>
  <c r="AZ606" i="7" s="1"/>
  <c r="AZ600" i="7" a="1"/>
  <c r="AZ600" i="7" s="1"/>
  <c r="BA597" i="7" a="1"/>
  <c r="BA597" i="7" s="1"/>
  <c r="AZ591" i="7" a="1"/>
  <c r="AZ591" i="7" s="1"/>
  <c r="BA588" i="7" a="1"/>
  <c r="BA588" i="7" s="1"/>
  <c r="BA582" i="7" a="1"/>
  <c r="BA582" i="7" s="1"/>
  <c r="BA579" i="7" a="1"/>
  <c r="BA579" i="7" s="1"/>
  <c r="AZ577" i="7" a="1"/>
  <c r="AZ577" i="7" s="1"/>
  <c r="AZ574" i="7" a="1"/>
  <c r="AZ574" i="7" s="1"/>
  <c r="AZ568" i="7" a="1"/>
  <c r="AZ568" i="7" s="1"/>
  <c r="BA565" i="7" a="1"/>
  <c r="BA565" i="7" s="1"/>
  <c r="AZ559" i="7" a="1"/>
  <c r="AZ559" i="7" s="1"/>
  <c r="BA556" i="7" a="1"/>
  <c r="BA556" i="7" s="1"/>
  <c r="BA550" i="7" a="1"/>
  <c r="BA550" i="7" s="1"/>
  <c r="BA547" i="7" a="1"/>
  <c r="BA547" i="7" s="1"/>
  <c r="AZ545" i="7" a="1"/>
  <c r="AZ545" i="7" s="1"/>
  <c r="AZ542" i="7" a="1"/>
  <c r="AZ542" i="7" s="1"/>
  <c r="BA538" i="7" a="1"/>
  <c r="BA538" i="7" s="1"/>
  <c r="BA534" i="7" a="1"/>
  <c r="BA534" i="7" s="1"/>
  <c r="BA530" i="7" a="1"/>
  <c r="BA530" i="7" s="1"/>
  <c r="BA526" i="7" a="1"/>
  <c r="BA526" i="7" s="1"/>
  <c r="AZ523" i="7" a="1"/>
  <c r="AZ523" i="7" s="1"/>
  <c r="AZ519" i="7" a="1"/>
  <c r="AZ519" i="7" s="1"/>
  <c r="BA515" i="7" a="1"/>
  <c r="BA515" i="7" s="1"/>
  <c r="BA511" i="7" a="1"/>
  <c r="BA511" i="7" s="1"/>
  <c r="BA508" i="7" a="1"/>
  <c r="BA508" i="7" s="1"/>
  <c r="BA501" i="7" a="1"/>
  <c r="BA501" i="7" s="1"/>
  <c r="AZ494" i="7" a="1"/>
  <c r="AZ494" i="7" s="1"/>
  <c r="AZ490" i="7" a="1"/>
  <c r="AZ490" i="7" s="1"/>
  <c r="BA486" i="7" a="1"/>
  <c r="BA486" i="7" s="1"/>
  <c r="BA482" i="7" a="1"/>
  <c r="BA482" i="7" s="1"/>
  <c r="AZ479" i="7" a="1"/>
  <c r="AZ479" i="7" s="1"/>
  <c r="AZ475" i="7" a="1"/>
  <c r="AZ475" i="7" s="1"/>
  <c r="BA471" i="7" a="1"/>
  <c r="BA471" i="7" s="1"/>
  <c r="BA467" i="7" a="1"/>
  <c r="BA467" i="7" s="1"/>
  <c r="AZ464" i="7" a="1"/>
  <c r="AZ464" i="7" s="1"/>
  <c r="AZ460" i="7" a="1"/>
  <c r="AZ460" i="7" s="1"/>
  <c r="BA456" i="7" a="1"/>
  <c r="BA456" i="7" s="1"/>
  <c r="BA452" i="7" a="1"/>
  <c r="BA452" i="7" s="1"/>
  <c r="BA449" i="7" a="1"/>
  <c r="BA449" i="7" s="1"/>
  <c r="BA445" i="7" a="1"/>
  <c r="BA445" i="7" s="1"/>
  <c r="AZ442" i="7" a="1"/>
  <c r="AZ442" i="7" s="1"/>
  <c r="BA438" i="7" a="1"/>
  <c r="BA438" i="7" s="1"/>
  <c r="BA431" i="7" a="1"/>
  <c r="BA431" i="7" s="1"/>
  <c r="BA385" i="7" a="1"/>
  <c r="BA385" i="7" s="1"/>
  <c r="BA367" i="7" a="1"/>
  <c r="BA367" i="7" s="1"/>
  <c r="BA360" i="7" a="1"/>
  <c r="BA360" i="7" s="1"/>
  <c r="BA355" i="7" a="1"/>
  <c r="BA355" i="7" s="1"/>
  <c r="AZ348" i="7" a="1"/>
  <c r="AZ348" i="7" s="1"/>
  <c r="AZ342" i="7" a="1"/>
  <c r="AZ342" i="7" s="1"/>
  <c r="AZ336" i="7" a="1"/>
  <c r="AZ336" i="7" s="1"/>
  <c r="BA330" i="7" a="1"/>
  <c r="BA330" i="7" s="1"/>
  <c r="AZ328" i="7" a="1"/>
  <c r="AZ328" i="7" s="1"/>
  <c r="BA325" i="7" a="1"/>
  <c r="BA325" i="7" s="1"/>
  <c r="BA322" i="7" a="1"/>
  <c r="BA322" i="7" s="1"/>
  <c r="BA317" i="7" a="1"/>
  <c r="BA317" i="7" s="1"/>
  <c r="BA311" i="7" a="1"/>
  <c r="BA311" i="7" s="1"/>
  <c r="AZ309" i="7" a="1"/>
  <c r="AZ309" i="7" s="1"/>
  <c r="BA303" i="7" a="1"/>
  <c r="BA303" i="7" s="1"/>
  <c r="AZ301" i="7" a="1"/>
  <c r="AZ301" i="7" s="1"/>
  <c r="AZ298" i="7" a="1"/>
  <c r="AZ298" i="7" s="1"/>
  <c r="AZ295" i="7" a="1"/>
  <c r="AZ295" i="7" s="1"/>
  <c r="BA292" i="7" a="1"/>
  <c r="BA292" i="7" s="1"/>
  <c r="AZ290" i="7" a="1"/>
  <c r="AZ290" i="7" s="1"/>
  <c r="AZ287" i="7" a="1"/>
  <c r="AZ287" i="7" s="1"/>
  <c r="BA284" i="7" a="1"/>
  <c r="BA284" i="7" s="1"/>
  <c r="BA278" i="7" a="1"/>
  <c r="BA278" i="7" s="1"/>
  <c r="BA275" i="7" a="1"/>
  <c r="BA275" i="7" s="1"/>
  <c r="AZ273" i="7" a="1"/>
  <c r="AZ273" i="7" s="1"/>
  <c r="AZ270" i="7" a="1"/>
  <c r="AZ270" i="7" s="1"/>
  <c r="AZ264" i="7" a="1"/>
  <c r="AZ264" i="7" s="1"/>
  <c r="BA261" i="7" a="1"/>
  <c r="BA261" i="7" s="1"/>
  <c r="BA255" i="7" a="1"/>
  <c r="BA255" i="7" s="1"/>
  <c r="AZ253" i="7" a="1"/>
  <c r="AZ253" i="7" s="1"/>
  <c r="AZ250" i="7" a="1"/>
  <c r="AZ250" i="7" s="1"/>
  <c r="AZ247" i="7" a="1"/>
  <c r="AZ247" i="7" s="1"/>
  <c r="BA238" i="7" a="1"/>
  <c r="BA238" i="7" s="1"/>
  <c r="BA235" i="7" a="1"/>
  <c r="BA235" i="7" s="1"/>
  <c r="AZ232" i="7" a="1"/>
  <c r="AZ232" i="7" s="1"/>
  <c r="AZ215" i="7" a="1"/>
  <c r="AZ215" i="7" s="1"/>
  <c r="AZ212" i="7" a="1"/>
  <c r="AZ212" i="7" s="1"/>
  <c r="AZ209" i="7" a="1"/>
  <c r="AZ209" i="7" s="1"/>
  <c r="BA203" i="7" a="1"/>
  <c r="BA203" i="7" s="1"/>
  <c r="BA200" i="7" a="1"/>
  <c r="BA200" i="7" s="1"/>
  <c r="AZ197" i="7" a="1"/>
  <c r="AZ197" i="7" s="1"/>
  <c r="AZ183" i="7" a="1"/>
  <c r="AZ183" i="7" s="1"/>
  <c r="AZ180" i="7" a="1"/>
  <c r="AZ180" i="7" s="1"/>
  <c r="AZ177" i="7" a="1"/>
  <c r="AZ177" i="7" s="1"/>
  <c r="BA171" i="7" a="1"/>
  <c r="BA171" i="7" s="1"/>
  <c r="BA168" i="7" a="1"/>
  <c r="BA168" i="7" s="1"/>
  <c r="AZ165" i="7" a="1"/>
  <c r="AZ165" i="7" s="1"/>
  <c r="AZ151" i="7" a="1"/>
  <c r="AZ151" i="7" s="1"/>
  <c r="AZ148" i="7" a="1"/>
  <c r="AZ148" i="7" s="1"/>
  <c r="AZ145" i="7" a="1"/>
  <c r="AZ145" i="7" s="1"/>
  <c r="BA139" i="7" a="1"/>
  <c r="BA139" i="7" s="1"/>
  <c r="BA136" i="7" a="1"/>
  <c r="BA136" i="7" s="1"/>
  <c r="AZ133" i="7" a="1"/>
  <c r="AZ133" i="7" s="1"/>
  <c r="AZ119" i="7" a="1"/>
  <c r="AZ119" i="7" s="1"/>
  <c r="BA116" i="7" a="1"/>
  <c r="BA116" i="7" s="1"/>
  <c r="BA113" i="7" a="1"/>
  <c r="BA113" i="7" s="1"/>
  <c r="BA107" i="7" a="1"/>
  <c r="BA107" i="7" s="1"/>
  <c r="AZ104" i="7" a="1"/>
  <c r="AZ104" i="7" s="1"/>
  <c r="AZ100" i="7" a="1"/>
  <c r="AZ100" i="7" s="1"/>
  <c r="AZ96" i="7" a="1"/>
  <c r="AZ96" i="7" s="1"/>
  <c r="AZ92" i="7" a="1"/>
  <c r="AZ92" i="7" s="1"/>
  <c r="AZ88" i="7" a="1"/>
  <c r="AZ88" i="7" s="1"/>
  <c r="AZ81" i="7" a="1"/>
  <c r="AZ81" i="7" s="1"/>
  <c r="AZ77" i="7" a="1"/>
  <c r="AZ77" i="7" s="1"/>
  <c r="AZ73" i="7" a="1"/>
  <c r="AZ73" i="7" s="1"/>
  <c r="AZ69" i="7" a="1"/>
  <c r="AZ69" i="7" s="1"/>
  <c r="AZ65" i="7" a="1"/>
  <c r="AZ65" i="7" s="1"/>
  <c r="AZ61" i="7" a="1"/>
  <c r="AZ61" i="7" s="1"/>
  <c r="AZ57" i="7" a="1"/>
  <c r="AZ57" i="7" s="1"/>
  <c r="AZ53" i="7" a="1"/>
  <c r="AZ53" i="7" s="1"/>
  <c r="AZ49" i="7" a="1"/>
  <c r="AZ49" i="7" s="1"/>
  <c r="AZ45" i="7" a="1"/>
  <c r="AZ45" i="7" s="1"/>
  <c r="AZ41" i="7" a="1"/>
  <c r="AZ41" i="7" s="1"/>
  <c r="AZ37" i="7" a="1"/>
  <c r="AZ37" i="7" s="1"/>
  <c r="AZ33" i="7" a="1"/>
  <c r="AZ33" i="7" s="1"/>
  <c r="BA29" i="7" a="1"/>
  <c r="BA29" i="7" s="1"/>
  <c r="AZ26" i="7" a="1"/>
  <c r="AZ26" i="7" s="1"/>
  <c r="BA22" i="7" a="1"/>
  <c r="BA22" i="7" s="1"/>
  <c r="BA18" i="7" a="1"/>
  <c r="BA18" i="7" s="1"/>
  <c r="AZ15" i="7" a="1"/>
  <c r="AZ15" i="7" s="1"/>
  <c r="BA7" i="7" a="1"/>
  <c r="BA7" i="7" s="1"/>
  <c r="AZ429" i="7" a="1"/>
  <c r="AZ429" i="7" s="1"/>
  <c r="AZ379" i="7" a="1"/>
  <c r="AZ379" i="7" s="1"/>
  <c r="BA359" i="7" a="1"/>
  <c r="BA359" i="7" s="1"/>
  <c r="AZ351" i="7" a="1"/>
  <c r="AZ351" i="7" s="1"/>
  <c r="BA347" i="7" a="1"/>
  <c r="BA347" i="7" s="1"/>
  <c r="BA344" i="7" a="1"/>
  <c r="BA344" i="7" s="1"/>
  <c r="BA341" i="7" a="1"/>
  <c r="BA341" i="7" s="1"/>
  <c r="BA338" i="7" a="1"/>
  <c r="BA338" i="7" s="1"/>
  <c r="BA333" i="7" a="1"/>
  <c r="BA333" i="7" s="1"/>
  <c r="BA327" i="7" a="1"/>
  <c r="BA327" i="7" s="1"/>
  <c r="AZ325" i="7" a="1"/>
  <c r="AZ325" i="7" s="1"/>
  <c r="BA319" i="7" a="1"/>
  <c r="BA319" i="7" s="1"/>
  <c r="AZ317" i="7" a="1"/>
  <c r="AZ317" i="7" s="1"/>
  <c r="AZ314" i="7" a="1"/>
  <c r="AZ314" i="7" s="1"/>
  <c r="AZ311" i="7" a="1"/>
  <c r="AZ311" i="7" s="1"/>
  <c r="BA308" i="7" a="1"/>
  <c r="BA308" i="7" s="1"/>
  <c r="AZ306" i="7" a="1"/>
  <c r="AZ306" i="7" s="1"/>
  <c r="AZ303" i="7" a="1"/>
  <c r="AZ303" i="7" s="1"/>
  <c r="BA300" i="7" a="1"/>
  <c r="BA300" i="7" s="1"/>
  <c r="AZ284" i="7" a="1"/>
  <c r="AZ284" i="7" s="1"/>
  <c r="BA281" i="7" a="1"/>
  <c r="BA281" i="7" s="1"/>
  <c r="AZ275" i="7" a="1"/>
  <c r="AZ275" i="7" s="1"/>
  <c r="BA272" i="7" a="1"/>
  <c r="BA272" i="7" s="1"/>
  <c r="BA266" i="7" a="1"/>
  <c r="BA266" i="7" s="1"/>
  <c r="BA263" i="7" a="1"/>
  <c r="BA263" i="7" s="1"/>
  <c r="AZ261" i="7" a="1"/>
  <c r="AZ261" i="7" s="1"/>
  <c r="AZ258" i="7" a="1"/>
  <c r="AZ258" i="7" s="1"/>
  <c r="AZ255" i="7" a="1"/>
  <c r="AZ255" i="7" s="1"/>
  <c r="BA252" i="7" a="1"/>
  <c r="BA252" i="7" s="1"/>
  <c r="BA246" i="7" a="1"/>
  <c r="BA246" i="7" s="1"/>
  <c r="AZ241" i="7" a="1"/>
  <c r="AZ241" i="7" s="1"/>
  <c r="AZ238" i="7" a="1"/>
  <c r="AZ238" i="7" s="1"/>
  <c r="BA229" i="7" a="1"/>
  <c r="BA229" i="7" s="1"/>
  <c r="BA226" i="7" a="1"/>
  <c r="BA226" i="7" s="1"/>
  <c r="BA223" i="7" a="1"/>
  <c r="BA223" i="7" s="1"/>
  <c r="BA217" i="7" a="1"/>
  <c r="BA217" i="7" s="1"/>
  <c r="BA214" i="7" a="1"/>
  <c r="BA214" i="7" s="1"/>
  <c r="BA208" i="7" a="1"/>
  <c r="BA208" i="7" s="1"/>
  <c r="AZ206" i="7" a="1"/>
  <c r="AZ206" i="7" s="1"/>
  <c r="AZ203" i="7" a="1"/>
  <c r="AZ203" i="7" s="1"/>
  <c r="BA194" i="7" a="1"/>
  <c r="BA194" i="7" s="1"/>
  <c r="BA191" i="7" a="1"/>
  <c r="BA191" i="7" s="1"/>
  <c r="BA188" i="7" a="1"/>
  <c r="BA188" i="7" s="1"/>
  <c r="BA185" i="7" a="1"/>
  <c r="BA185" i="7" s="1"/>
  <c r="BA182" i="7" a="1"/>
  <c r="BA182" i="7" s="1"/>
  <c r="BA176" i="7" a="1"/>
  <c r="BA176" i="7" s="1"/>
  <c r="AZ174" i="7" a="1"/>
  <c r="AZ174" i="7" s="1"/>
  <c r="AZ171" i="7" a="1"/>
  <c r="AZ171" i="7" s="1"/>
  <c r="BA162" i="7" a="1"/>
  <c r="BA162" i="7" s="1"/>
  <c r="BA159" i="7" a="1"/>
  <c r="BA159" i="7" s="1"/>
  <c r="BA156" i="7" a="1"/>
  <c r="BA156" i="7" s="1"/>
  <c r="BA153" i="7" a="1"/>
  <c r="BA153" i="7" s="1"/>
  <c r="BA150" i="7" a="1"/>
  <c r="BA150" i="7" s="1"/>
  <c r="BA144" i="7" a="1"/>
  <c r="BA144" i="7" s="1"/>
  <c r="AZ142" i="7" a="1"/>
  <c r="AZ142" i="7" s="1"/>
  <c r="AZ139" i="7" a="1"/>
  <c r="AZ139" i="7" s="1"/>
  <c r="BA127" i="7" a="1"/>
  <c r="BA127" i="7" s="1"/>
  <c r="BA124" i="7" a="1"/>
  <c r="BA124" i="7" s="1"/>
  <c r="BA121" i="7" a="1"/>
  <c r="BA121" i="7" s="1"/>
  <c r="AZ116" i="7" a="1"/>
  <c r="AZ116" i="7" s="1"/>
  <c r="AZ113" i="7" a="1"/>
  <c r="AZ113" i="7" s="1"/>
  <c r="BA110" i="7" a="1"/>
  <c r="BA110" i="7" s="1"/>
  <c r="BA103" i="7" a="1"/>
  <c r="BA103" i="7" s="1"/>
  <c r="BA99" i="7" a="1"/>
  <c r="BA99" i="7" s="1"/>
  <c r="BA95" i="7" a="1"/>
  <c r="BA95" i="7" s="1"/>
  <c r="BA91" i="7" a="1"/>
  <c r="BA91" i="7" s="1"/>
  <c r="BA87" i="7" a="1"/>
  <c r="BA87" i="7" s="1"/>
  <c r="BA80" i="7" a="1"/>
  <c r="BA80" i="7" s="1"/>
  <c r="BA76" i="7" a="1"/>
  <c r="BA76" i="7" s="1"/>
  <c r="BA72" i="7" a="1"/>
  <c r="BA72" i="7" s="1"/>
  <c r="BA68" i="7" a="1"/>
  <c r="BA68" i="7" s="1"/>
  <c r="BA64" i="7" a="1"/>
  <c r="BA64" i="7" s="1"/>
  <c r="BA60" i="7" a="1"/>
  <c r="BA60" i="7" s="1"/>
  <c r="BA56" i="7" a="1"/>
  <c r="BA56" i="7" s="1"/>
  <c r="BA52" i="7" a="1"/>
  <c r="BA52" i="7" s="1"/>
  <c r="BA48" i="7" a="1"/>
  <c r="BA48" i="7" s="1"/>
  <c r="BA44" i="7" a="1"/>
  <c r="BA44" i="7" s="1"/>
  <c r="BA40" i="7" a="1"/>
  <c r="BA40" i="7" s="1"/>
  <c r="BA36" i="7" a="1"/>
  <c r="BA36" i="7" s="1"/>
  <c r="BA32" i="7" a="1"/>
  <c r="BA32" i="7" s="1"/>
  <c r="AZ29" i="7" a="1"/>
  <c r="AZ29" i="7" s="1"/>
  <c r="BA25" i="7" a="1"/>
  <c r="BA25" i="7" s="1"/>
  <c r="AZ22" i="7" a="1"/>
  <c r="AZ22" i="7" s="1"/>
  <c r="AZ18" i="7" a="1"/>
  <c r="AZ18" i="7" s="1"/>
  <c r="BA14" i="7" a="1"/>
  <c r="BA14" i="7" s="1"/>
  <c r="AZ11" i="7" a="1"/>
  <c r="AZ11" i="7" s="1"/>
  <c r="AZ426" i="7" a="1"/>
  <c r="AZ426" i="7" s="1"/>
  <c r="BA354" i="7" a="1"/>
  <c r="BA354" i="7" s="1"/>
  <c r="BA350" i="7" a="1"/>
  <c r="BA350" i="7" s="1"/>
  <c r="AZ347" i="7" a="1"/>
  <c r="AZ347" i="7" s="1"/>
  <c r="AZ344" i="7" a="1"/>
  <c r="AZ344" i="7" s="1"/>
  <c r="AZ341" i="7" a="1"/>
  <c r="AZ341" i="7" s="1"/>
  <c r="BA335" i="7" a="1"/>
  <c r="BA335" i="7" s="1"/>
  <c r="AZ333" i="7" a="1"/>
  <c r="AZ333" i="7" s="1"/>
  <c r="AZ330" i="7" a="1"/>
  <c r="AZ330" i="7" s="1"/>
  <c r="AZ327" i="7" a="1"/>
  <c r="AZ327" i="7" s="1"/>
  <c r="BA324" i="7" a="1"/>
  <c r="BA324" i="7" s="1"/>
  <c r="AZ322" i="7" a="1"/>
  <c r="AZ322" i="7" s="1"/>
  <c r="AZ319" i="7" a="1"/>
  <c r="AZ319" i="7" s="1"/>
  <c r="BA316" i="7" a="1"/>
  <c r="BA316" i="7" s="1"/>
  <c r="AZ300" i="7" a="1"/>
  <c r="AZ300" i="7" s="1"/>
  <c r="BA297" i="7" a="1"/>
  <c r="BA297" i="7" s="1"/>
  <c r="BA294" i="7" a="1"/>
  <c r="BA294" i="7" s="1"/>
  <c r="AZ292" i="7" a="1"/>
  <c r="AZ292" i="7" s="1"/>
  <c r="BA289" i="7" a="1"/>
  <c r="BA289" i="7" s="1"/>
  <c r="BA286" i="7" a="1"/>
  <c r="BA286" i="7" s="1"/>
  <c r="BA283" i="7" a="1"/>
  <c r="BA283" i="7" s="1"/>
  <c r="AZ281" i="7" a="1"/>
  <c r="AZ281" i="7" s="1"/>
  <c r="AZ278" i="7" a="1"/>
  <c r="AZ278" i="7" s="1"/>
  <c r="AZ272" i="7" a="1"/>
  <c r="AZ272" i="7" s="1"/>
  <c r="BA269" i="7" a="1"/>
  <c r="BA269" i="7" s="1"/>
  <c r="AZ263" i="7" a="1"/>
  <c r="AZ263" i="7" s="1"/>
  <c r="BA260" i="7" a="1"/>
  <c r="BA260" i="7" s="1"/>
  <c r="AZ252" i="7" a="1"/>
  <c r="AZ252" i="7" s="1"/>
  <c r="BA249" i="7" a="1"/>
  <c r="BA249" i="7" s="1"/>
  <c r="BA240" i="7" a="1"/>
  <c r="BA240" i="7" s="1"/>
  <c r="BA237" i="7" a="1"/>
  <c r="BA237" i="7" s="1"/>
  <c r="AZ235" i="7" a="1"/>
  <c r="AZ235" i="7" s="1"/>
  <c r="BA231" i="7" a="1"/>
  <c r="BA231" i="7" s="1"/>
  <c r="AZ229" i="7" a="1"/>
  <c r="AZ229" i="7" s="1"/>
  <c r="AZ226" i="7" a="1"/>
  <c r="AZ226" i="7" s="1"/>
  <c r="AZ223" i="7" a="1"/>
  <c r="AZ223" i="7" s="1"/>
  <c r="AZ217" i="7" a="1"/>
  <c r="AZ217" i="7" s="1"/>
  <c r="AZ214" i="7" a="1"/>
  <c r="AZ214" i="7" s="1"/>
  <c r="BA211" i="7" a="1"/>
  <c r="BA211" i="7" s="1"/>
  <c r="BA205" i="7" a="1"/>
  <c r="BA205" i="7" s="1"/>
  <c r="BA202" i="7" a="1"/>
  <c r="BA202" i="7" s="1"/>
  <c r="AZ200" i="7" a="1"/>
  <c r="AZ200" i="7" s="1"/>
  <c r="BA196" i="7" a="1"/>
  <c r="BA196" i="7" s="1"/>
  <c r="AZ194" i="7" a="1"/>
  <c r="AZ194" i="7" s="1"/>
  <c r="AZ191" i="7" a="1"/>
  <c r="AZ191" i="7" s="1"/>
  <c r="AZ188" i="7" a="1"/>
  <c r="AZ188" i="7" s="1"/>
  <c r="AZ185" i="7" a="1"/>
  <c r="AZ185" i="7" s="1"/>
  <c r="AZ182" i="7" a="1"/>
  <c r="AZ182" i="7" s="1"/>
  <c r="BA179" i="7" a="1"/>
  <c r="BA179" i="7" s="1"/>
  <c r="BA173" i="7" a="1"/>
  <c r="BA173" i="7" s="1"/>
  <c r="BA170" i="7" a="1"/>
  <c r="BA170" i="7" s="1"/>
  <c r="AZ168" i="7" a="1"/>
  <c r="AZ168" i="7" s="1"/>
  <c r="BA164" i="7" a="1"/>
  <c r="BA164" i="7" s="1"/>
  <c r="AZ162" i="7" a="1"/>
  <c r="AZ162" i="7" s="1"/>
  <c r="AZ159" i="7" a="1"/>
  <c r="AZ159" i="7" s="1"/>
  <c r="AZ156" i="7" a="1"/>
  <c r="AZ156" i="7" s="1"/>
  <c r="AZ153" i="7" a="1"/>
  <c r="AZ153" i="7" s="1"/>
  <c r="AZ150" i="7" a="1"/>
  <c r="AZ150" i="7" s="1"/>
  <c r="BA147" i="7" a="1"/>
  <c r="BA147" i="7" s="1"/>
  <c r="BA141" i="7" a="1"/>
  <c r="BA141" i="7" s="1"/>
  <c r="BA138" i="7" a="1"/>
  <c r="BA138" i="7" s="1"/>
  <c r="AZ136" i="7" a="1"/>
  <c r="AZ136" i="7" s="1"/>
  <c r="BA132" i="7" a="1"/>
  <c r="BA132" i="7" s="1"/>
  <c r="AZ127" i="7" a="1"/>
  <c r="AZ127" i="7" s="1"/>
  <c r="AZ124" i="7" a="1"/>
  <c r="AZ124" i="7" s="1"/>
  <c r="AZ121" i="7" a="1"/>
  <c r="AZ121" i="7" s="1"/>
  <c r="BA118" i="7" a="1"/>
  <c r="BA118" i="7" s="1"/>
  <c r="BA115" i="7" a="1"/>
  <c r="BA115" i="7" s="1"/>
  <c r="AZ110" i="7" a="1"/>
  <c r="AZ110" i="7" s="1"/>
  <c r="AZ107" i="7" a="1"/>
  <c r="AZ107" i="7" s="1"/>
  <c r="AZ103" i="7" a="1"/>
  <c r="AZ103" i="7" s="1"/>
  <c r="AZ99" i="7" a="1"/>
  <c r="AZ99" i="7" s="1"/>
  <c r="AZ95" i="7" a="1"/>
  <c r="AZ95" i="7" s="1"/>
  <c r="AZ91" i="7" a="1"/>
  <c r="AZ91" i="7" s="1"/>
  <c r="AZ87" i="7" a="1"/>
  <c r="AZ87" i="7" s="1"/>
  <c r="AZ80" i="7" a="1"/>
  <c r="AZ80" i="7" s="1"/>
  <c r="AZ76" i="7" a="1"/>
  <c r="AZ76" i="7" s="1"/>
  <c r="AZ72" i="7" a="1"/>
  <c r="AZ72" i="7" s="1"/>
  <c r="AZ68" i="7" a="1"/>
  <c r="AZ68" i="7" s="1"/>
  <c r="AZ64" i="7" a="1"/>
  <c r="AZ64" i="7" s="1"/>
  <c r="AZ60" i="7" a="1"/>
  <c r="AZ60" i="7" s="1"/>
  <c r="AZ56" i="7" a="1"/>
  <c r="AZ56" i="7" s="1"/>
  <c r="AZ52" i="7" a="1"/>
  <c r="AZ52" i="7" s="1"/>
  <c r="AZ48" i="7" a="1"/>
  <c r="AZ48" i="7" s="1"/>
  <c r="AZ44" i="7" a="1"/>
  <c r="AZ44" i="7" s="1"/>
  <c r="AZ40" i="7" a="1"/>
  <c r="AZ40" i="7" s="1"/>
  <c r="AZ36" i="7" a="1"/>
  <c r="AZ36" i="7" s="1"/>
  <c r="AZ32" i="7" a="1"/>
  <c r="AZ32" i="7" s="1"/>
  <c r="BA28" i="7" a="1"/>
  <c r="BA28" i="7" s="1"/>
  <c r="AZ25" i="7" a="1"/>
  <c r="AZ25" i="7" s="1"/>
  <c r="BA21" i="7" a="1"/>
  <c r="BA21" i="7" s="1"/>
  <c r="BA17" i="7" a="1"/>
  <c r="BA17" i="7" s="1"/>
  <c r="AZ14" i="7" a="1"/>
  <c r="AZ14" i="7" s="1"/>
  <c r="BA10" i="7" a="1"/>
  <c r="BA10" i="7" s="1"/>
  <c r="AZ7" i="7" a="1"/>
  <c r="AZ7" i="7" s="1"/>
  <c r="AZ400" i="7" a="1"/>
  <c r="AZ400" i="7" s="1"/>
  <c r="AZ374" i="7" a="1"/>
  <c r="AZ374" i="7" s="1"/>
  <c r="BA364" i="7" a="1"/>
  <c r="BA364" i="7" s="1"/>
  <c r="BA358" i="7" a="1"/>
  <c r="BA358" i="7" s="1"/>
  <c r="AZ354" i="7" a="1"/>
  <c r="AZ354" i="7" s="1"/>
  <c r="BA343" i="7" a="1"/>
  <c r="BA343" i="7" s="1"/>
  <c r="BA340" i="7" a="1"/>
  <c r="BA340" i="7" s="1"/>
  <c r="AZ338" i="7" a="1"/>
  <c r="AZ338" i="7" s="1"/>
  <c r="AZ335" i="7" a="1"/>
  <c r="AZ335" i="7" s="1"/>
  <c r="BA332" i="7" a="1"/>
  <c r="BA332" i="7" s="1"/>
  <c r="AZ316" i="7" a="1"/>
  <c r="AZ316" i="7" s="1"/>
  <c r="BA313" i="7" a="1"/>
  <c r="BA313" i="7" s="1"/>
  <c r="BA310" i="7" a="1"/>
  <c r="BA310" i="7" s="1"/>
  <c r="AZ308" i="7" a="1"/>
  <c r="AZ308" i="7" s="1"/>
  <c r="BA305" i="7" a="1"/>
  <c r="BA305" i="7" s="1"/>
  <c r="BA302" i="7" a="1"/>
  <c r="BA302" i="7" s="1"/>
  <c r="BA299" i="7" a="1"/>
  <c r="BA299" i="7" s="1"/>
  <c r="AZ297" i="7" a="1"/>
  <c r="AZ297" i="7" s="1"/>
  <c r="BA291" i="7" a="1"/>
  <c r="BA291" i="7" s="1"/>
  <c r="AZ289" i="7" a="1"/>
  <c r="AZ289" i="7" s="1"/>
  <c r="AZ283" i="7" a="1"/>
  <c r="AZ283" i="7" s="1"/>
  <c r="BA280" i="7" a="1"/>
  <c r="BA280" i="7" s="1"/>
  <c r="BA274" i="7" a="1"/>
  <c r="BA274" i="7" s="1"/>
  <c r="BA271" i="7" a="1"/>
  <c r="BA271" i="7" s="1"/>
  <c r="AZ269" i="7" a="1"/>
  <c r="AZ269" i="7" s="1"/>
  <c r="AZ266" i="7" a="1"/>
  <c r="AZ266" i="7" s="1"/>
  <c r="AZ260" i="7" a="1"/>
  <c r="AZ260" i="7" s="1"/>
  <c r="BA257" i="7" a="1"/>
  <c r="BA257" i="7" s="1"/>
  <c r="BA254" i="7" a="1"/>
  <c r="BA254" i="7" s="1"/>
  <c r="BA251" i="7" a="1"/>
  <c r="BA251" i="7" s="1"/>
  <c r="AZ249" i="7" a="1"/>
  <c r="AZ249" i="7" s="1"/>
  <c r="AZ246" i="7" a="1"/>
  <c r="AZ246" i="7" s="1"/>
  <c r="AZ240" i="7" a="1"/>
  <c r="AZ240" i="7" s="1"/>
  <c r="AZ237" i="7" a="1"/>
  <c r="AZ237" i="7" s="1"/>
  <c r="BA234" i="7" a="1"/>
  <c r="BA234" i="7" s="1"/>
  <c r="BA228" i="7" a="1"/>
  <c r="BA228" i="7" s="1"/>
  <c r="BA225" i="7" a="1"/>
  <c r="BA225" i="7" s="1"/>
  <c r="BA213" i="7" a="1"/>
  <c r="BA213" i="7" s="1"/>
  <c r="AZ211" i="7" a="1"/>
  <c r="AZ211" i="7" s="1"/>
  <c r="AZ208" i="7" a="1"/>
  <c r="AZ208" i="7" s="1"/>
  <c r="AZ205" i="7" a="1"/>
  <c r="AZ205" i="7" s="1"/>
  <c r="AZ202" i="7" a="1"/>
  <c r="AZ202" i="7" s="1"/>
  <c r="BA199" i="7" a="1"/>
  <c r="BA199" i="7" s="1"/>
  <c r="BA193" i="7" a="1"/>
  <c r="BA193" i="7" s="1"/>
  <c r="BA190" i="7" a="1"/>
  <c r="BA190" i="7" s="1"/>
  <c r="BA181" i="7" a="1"/>
  <c r="BA181" i="7" s="1"/>
  <c r="AZ179" i="7" a="1"/>
  <c r="AZ179" i="7" s="1"/>
  <c r="AZ176" i="7" a="1"/>
  <c r="AZ176" i="7" s="1"/>
  <c r="AZ173" i="7" a="1"/>
  <c r="AZ173" i="7" s="1"/>
  <c r="AZ170" i="7" a="1"/>
  <c r="AZ170" i="7" s="1"/>
  <c r="BA167" i="7" a="1"/>
  <c r="BA167" i="7" s="1"/>
  <c r="BA161" i="7" a="1"/>
  <c r="BA161" i="7" s="1"/>
  <c r="BA158" i="7" a="1"/>
  <c r="BA158" i="7" s="1"/>
  <c r="BA149" i="7" a="1"/>
  <c r="BA149" i="7" s="1"/>
  <c r="AZ147" i="7" a="1"/>
  <c r="AZ147" i="7" s="1"/>
  <c r="AZ144" i="7" a="1"/>
  <c r="AZ144" i="7" s="1"/>
  <c r="AZ141" i="7" a="1"/>
  <c r="AZ141" i="7" s="1"/>
  <c r="AZ138" i="7" a="1"/>
  <c r="AZ138" i="7" s="1"/>
  <c r="BA135" i="7" a="1"/>
  <c r="BA135" i="7" s="1"/>
  <c r="BA126" i="7" a="1"/>
  <c r="BA126" i="7" s="1"/>
  <c r="BA123" i="7" a="1"/>
  <c r="BA123" i="7" s="1"/>
  <c r="AZ118" i="7" a="1"/>
  <c r="AZ118" i="7" s="1"/>
  <c r="BA112" i="7" a="1"/>
  <c r="BA112" i="7" s="1"/>
  <c r="BA109" i="7" a="1"/>
  <c r="BA109" i="7" s="1"/>
  <c r="BA106" i="7" a="1"/>
  <c r="BA106" i="7" s="1"/>
  <c r="BA102" i="7" a="1"/>
  <c r="BA102" i="7" s="1"/>
  <c r="BA98" i="7" a="1"/>
  <c r="BA98" i="7" s="1"/>
  <c r="BA94" i="7" a="1"/>
  <c r="BA94" i="7" s="1"/>
  <c r="BA90" i="7" a="1"/>
  <c r="BA90" i="7" s="1"/>
  <c r="BA86" i="7" a="1"/>
  <c r="BA86" i="7" s="1"/>
  <c r="BA79" i="7" a="1"/>
  <c r="BA79" i="7" s="1"/>
  <c r="BA75" i="7" a="1"/>
  <c r="BA75" i="7" s="1"/>
  <c r="BA71" i="7" a="1"/>
  <c r="BA71" i="7" s="1"/>
  <c r="BA67" i="7" a="1"/>
  <c r="BA67" i="7" s="1"/>
  <c r="BA63" i="7" a="1"/>
  <c r="BA63" i="7" s="1"/>
  <c r="BA59" i="7" a="1"/>
  <c r="BA59" i="7" s="1"/>
  <c r="BA55" i="7" a="1"/>
  <c r="BA55" i="7" s="1"/>
  <c r="BA51" i="7" a="1"/>
  <c r="BA51" i="7" s="1"/>
  <c r="BA47" i="7" a="1"/>
  <c r="BA47" i="7" s="1"/>
  <c r="BA43" i="7" a="1"/>
  <c r="BA43" i="7" s="1"/>
  <c r="BA39" i="7" a="1"/>
  <c r="BA39" i="7" s="1"/>
  <c r="BA35" i="7" a="1"/>
  <c r="BA35" i="7" s="1"/>
  <c r="BA31" i="7" a="1"/>
  <c r="BA31" i="7" s="1"/>
  <c r="AZ28" i="7" a="1"/>
  <c r="AZ28" i="7" s="1"/>
  <c r="BA24" i="7" a="1"/>
  <c r="BA24" i="7" s="1"/>
  <c r="AZ21" i="7" a="1"/>
  <c r="AZ21" i="7" s="1"/>
  <c r="AZ17" i="7" a="1"/>
  <c r="AZ17" i="7" s="1"/>
  <c r="BA13" i="7" a="1"/>
  <c r="BA13" i="7" s="1"/>
  <c r="AZ10" i="7" a="1"/>
  <c r="AZ10" i="7" s="1"/>
  <c r="BA6" i="7" a="1"/>
  <c r="BA6" i="7" s="1"/>
  <c r="AZ420" i="7" a="1"/>
  <c r="AZ420" i="7" s="1"/>
  <c r="AZ397" i="7" a="1"/>
  <c r="AZ397" i="7" s="1"/>
  <c r="AZ371" i="7" a="1"/>
  <c r="AZ371" i="7" s="1"/>
  <c r="AZ363" i="7" a="1"/>
  <c r="AZ363" i="7" s="1"/>
  <c r="BA357" i="7" a="1"/>
  <c r="BA357" i="7" s="1"/>
  <c r="AZ350" i="7" a="1"/>
  <c r="AZ350" i="7" s="1"/>
  <c r="BA346" i="7" a="1"/>
  <c r="BA346" i="7" s="1"/>
  <c r="AZ343" i="7" a="1"/>
  <c r="AZ343" i="7" s="1"/>
  <c r="AZ332" i="7" a="1"/>
  <c r="AZ332" i="7" s="1"/>
  <c r="BA329" i="7" a="1"/>
  <c r="BA329" i="7" s="1"/>
  <c r="BA326" i="7" a="1"/>
  <c r="BA326" i="7" s="1"/>
  <c r="AZ324" i="7" a="1"/>
  <c r="AZ324" i="7" s="1"/>
  <c r="BA321" i="7" a="1"/>
  <c r="BA321" i="7" s="1"/>
  <c r="BA318" i="7" a="1"/>
  <c r="BA318" i="7" s="1"/>
  <c r="BA315" i="7" a="1"/>
  <c r="BA315" i="7" s="1"/>
  <c r="AZ313" i="7" a="1"/>
  <c r="AZ313" i="7" s="1"/>
  <c r="BA307" i="7" a="1"/>
  <c r="BA307" i="7" s="1"/>
  <c r="AZ305" i="7" a="1"/>
  <c r="AZ305" i="7" s="1"/>
  <c r="AZ299" i="7" a="1"/>
  <c r="AZ299" i="7" s="1"/>
  <c r="AZ294" i="7" a="1"/>
  <c r="AZ294" i="7" s="1"/>
  <c r="AZ291" i="7" a="1"/>
  <c r="AZ291" i="7" s="1"/>
  <c r="BA288" i="7" a="1"/>
  <c r="BA288" i="7" s="1"/>
  <c r="AZ286" i="7" a="1"/>
  <c r="AZ286" i="7" s="1"/>
  <c r="AZ280" i="7" a="1"/>
  <c r="AZ280" i="7" s="1"/>
  <c r="BA277" i="7" a="1"/>
  <c r="BA277" i="7" s="1"/>
  <c r="AZ271" i="7" a="1"/>
  <c r="AZ271" i="7" s="1"/>
  <c r="BA268" i="7" a="1"/>
  <c r="BA268" i="7" s="1"/>
  <c r="BA262" i="7" a="1"/>
  <c r="BA262" i="7" s="1"/>
  <c r="BA259" i="7" a="1"/>
  <c r="BA259" i="7" s="1"/>
  <c r="AZ257" i="7" a="1"/>
  <c r="AZ257" i="7" s="1"/>
  <c r="AZ251" i="7" a="1"/>
  <c r="AZ251" i="7" s="1"/>
  <c r="AZ234" i="7" a="1"/>
  <c r="AZ234" i="7" s="1"/>
  <c r="AZ231" i="7" a="1"/>
  <c r="AZ231" i="7" s="1"/>
  <c r="AZ228" i="7" a="1"/>
  <c r="AZ228" i="7" s="1"/>
  <c r="BA222" i="7" a="1"/>
  <c r="BA222" i="7" s="1"/>
  <c r="BA216" i="7" a="1"/>
  <c r="BA216" i="7" s="1"/>
  <c r="AZ213" i="7" a="1"/>
  <c r="AZ213" i="7" s="1"/>
  <c r="AZ199" i="7" a="1"/>
  <c r="AZ199" i="7" s="1"/>
  <c r="AZ196" i="7" a="1"/>
  <c r="AZ196" i="7" s="1"/>
  <c r="AZ193" i="7" a="1"/>
  <c r="AZ193" i="7" s="1"/>
  <c r="BA187" i="7" a="1"/>
  <c r="BA187" i="7" s="1"/>
  <c r="BA184" i="7" a="1"/>
  <c r="BA184" i="7" s="1"/>
  <c r="AZ181" i="7" a="1"/>
  <c r="AZ181" i="7" s="1"/>
  <c r="AZ167" i="7" a="1"/>
  <c r="AZ167" i="7" s="1"/>
  <c r="AZ164" i="7" a="1"/>
  <c r="AZ164" i="7" s="1"/>
  <c r="AZ161" i="7" a="1"/>
  <c r="AZ161" i="7" s="1"/>
  <c r="BA155" i="7" a="1"/>
  <c r="BA155" i="7" s="1"/>
  <c r="BA152" i="7" a="1"/>
  <c r="BA152" i="7" s="1"/>
  <c r="AZ149" i="7" a="1"/>
  <c r="AZ149" i="7" s="1"/>
  <c r="AZ135" i="7" a="1"/>
  <c r="AZ135" i="7" s="1"/>
  <c r="AZ132" i="7" a="1"/>
  <c r="AZ132" i="7" s="1"/>
  <c r="AZ126" i="7" a="1"/>
  <c r="AZ126" i="7" s="1"/>
  <c r="BA120" i="7" a="1"/>
  <c r="BA120" i="7" s="1"/>
  <c r="AZ115" i="7" a="1"/>
  <c r="AZ115" i="7" s="1"/>
  <c r="AZ112" i="7" a="1"/>
  <c r="AZ112" i="7" s="1"/>
  <c r="AZ106" i="7" a="1"/>
  <c r="AZ106" i="7" s="1"/>
  <c r="AZ102" i="7" a="1"/>
  <c r="AZ102" i="7" s="1"/>
  <c r="AZ98" i="7" a="1"/>
  <c r="AZ98" i="7" s="1"/>
  <c r="AZ94" i="7" a="1"/>
  <c r="AZ94" i="7" s="1"/>
  <c r="AZ90" i="7" a="1"/>
  <c r="AZ90" i="7" s="1"/>
  <c r="AZ86" i="7" a="1"/>
  <c r="AZ86" i="7" s="1"/>
  <c r="AZ79" i="7" a="1"/>
  <c r="AZ79" i="7" s="1"/>
  <c r="AZ75" i="7" a="1"/>
  <c r="AZ75" i="7" s="1"/>
  <c r="AZ71" i="7" a="1"/>
  <c r="AZ71" i="7" s="1"/>
  <c r="AZ67" i="7" a="1"/>
  <c r="AZ67" i="7" s="1"/>
  <c r="AZ63" i="7" a="1"/>
  <c r="AZ63" i="7" s="1"/>
  <c r="AZ59" i="7" a="1"/>
  <c r="AZ59" i="7" s="1"/>
  <c r="AZ55" i="7" a="1"/>
  <c r="AZ55" i="7" s="1"/>
  <c r="AZ51" i="7" a="1"/>
  <c r="AZ51" i="7" s="1"/>
  <c r="AZ47" i="7" a="1"/>
  <c r="AZ47" i="7" s="1"/>
  <c r="AZ43" i="7" a="1"/>
  <c r="AZ43" i="7" s="1"/>
  <c r="AZ39" i="7" a="1"/>
  <c r="AZ39" i="7" s="1"/>
  <c r="AZ35" i="7" a="1"/>
  <c r="AZ35" i="7" s="1"/>
  <c r="BA27" i="7" a="1"/>
  <c r="BA27" i="7" s="1"/>
  <c r="AZ24" i="7" a="1"/>
  <c r="AZ24" i="7" s="1"/>
  <c r="BA20" i="7" a="1"/>
  <c r="BA20" i="7" s="1"/>
  <c r="BA16" i="7" a="1"/>
  <c r="BA16" i="7" s="1"/>
  <c r="AZ13" i="7" a="1"/>
  <c r="AZ13" i="7" s="1"/>
  <c r="BA9" i="7" a="1"/>
  <c r="BA9" i="7" s="1"/>
  <c r="AZ6" i="7" a="1"/>
  <c r="AZ6" i="7" s="1"/>
  <c r="BA417" i="7" a="1"/>
  <c r="BA417" i="7" s="1"/>
  <c r="AZ394" i="7" a="1"/>
  <c r="AZ394" i="7" s="1"/>
  <c r="BA362" i="7" a="1"/>
  <c r="BA362" i="7" s="1"/>
  <c r="BA356" i="7" a="1"/>
  <c r="BA356" i="7" s="1"/>
  <c r="BA353" i="7" a="1"/>
  <c r="BA353" i="7" s="1"/>
  <c r="AZ346" i="7" a="1"/>
  <c r="AZ346" i="7" s="1"/>
  <c r="AZ340" i="7" a="1"/>
  <c r="AZ340" i="7" s="1"/>
  <c r="BA337" i="7" a="1"/>
  <c r="BA337" i="7" s="1"/>
  <c r="BA334" i="7" a="1"/>
  <c r="BA334" i="7" s="1"/>
  <c r="BA331" i="7" a="1"/>
  <c r="BA331" i="7" s="1"/>
  <c r="AZ329" i="7" a="1"/>
  <c r="AZ329" i="7" s="1"/>
  <c r="BA323" i="7" a="1"/>
  <c r="BA323" i="7" s="1"/>
  <c r="AZ321" i="7" a="1"/>
  <c r="AZ321" i="7" s="1"/>
  <c r="AZ315" i="7" a="1"/>
  <c r="AZ315" i="7" s="1"/>
  <c r="AZ310" i="7" a="1"/>
  <c r="AZ310" i="7" s="1"/>
  <c r="AZ307" i="7" a="1"/>
  <c r="AZ307" i="7" s="1"/>
  <c r="BA304" i="7" a="1"/>
  <c r="BA304" i="7" s="1"/>
  <c r="AZ302" i="7" a="1"/>
  <c r="AZ302" i="7" s="1"/>
  <c r="BA296" i="7" a="1"/>
  <c r="BA296" i="7" s="1"/>
  <c r="AZ288" i="7" a="1"/>
  <c r="AZ288" i="7" s="1"/>
  <c r="BA282" i="7" a="1"/>
  <c r="BA282" i="7" s="1"/>
  <c r="BA279" i="7" a="1"/>
  <c r="BA279" i="7" s="1"/>
  <c r="AZ277" i="7" a="1"/>
  <c r="AZ277" i="7" s="1"/>
  <c r="AZ274" i="7" a="1"/>
  <c r="AZ274" i="7" s="1"/>
  <c r="AZ268" i="7" a="1"/>
  <c r="AZ268" i="7" s="1"/>
  <c r="BA265" i="7" a="1"/>
  <c r="BA265" i="7" s="1"/>
  <c r="AZ259" i="7" a="1"/>
  <c r="AZ259" i="7" s="1"/>
  <c r="BA256" i="7" a="1"/>
  <c r="BA256" i="7" s="1"/>
  <c r="AZ254" i="7" a="1"/>
  <c r="AZ254" i="7" s="1"/>
  <c r="BA248" i="7" a="1"/>
  <c r="BA248" i="7" s="1"/>
  <c r="BA242" i="7" a="1"/>
  <c r="BA242" i="7" s="1"/>
  <c r="BA239" i="7" a="1"/>
  <c r="BA239" i="7" s="1"/>
  <c r="BA236" i="7" a="1"/>
  <c r="BA236" i="7" s="1"/>
  <c r="BA233" i="7" a="1"/>
  <c r="BA233" i="7" s="1"/>
  <c r="BA227" i="7" a="1"/>
  <c r="BA227" i="7" s="1"/>
  <c r="AZ225" i="7" a="1"/>
  <c r="AZ225" i="7" s="1"/>
  <c r="AZ222" i="7" a="1"/>
  <c r="AZ222" i="7" s="1"/>
  <c r="BA210" i="7" a="1"/>
  <c r="BA210" i="7" s="1"/>
  <c r="BA207" i="7" a="1"/>
  <c r="BA207" i="7" s="1"/>
  <c r="BA204" i="7" a="1"/>
  <c r="BA204" i="7" s="1"/>
  <c r="BA201" i="7" a="1"/>
  <c r="BA201" i="7" s="1"/>
  <c r="BA198" i="7" a="1"/>
  <c r="BA198" i="7" s="1"/>
  <c r="BA192" i="7" a="1"/>
  <c r="BA192" i="7" s="1"/>
  <c r="AZ190" i="7" a="1"/>
  <c r="AZ190" i="7" s="1"/>
  <c r="AZ187" i="7" a="1"/>
  <c r="AZ187" i="7" s="1"/>
  <c r="BA178" i="7" a="1"/>
  <c r="BA178" i="7" s="1"/>
  <c r="BA175" i="7" a="1"/>
  <c r="BA175" i="7" s="1"/>
  <c r="BA172" i="7" a="1"/>
  <c r="BA172" i="7" s="1"/>
  <c r="BA169" i="7" a="1"/>
  <c r="BA169" i="7" s="1"/>
  <c r="BA166" i="7" a="1"/>
  <c r="BA166" i="7" s="1"/>
  <c r="BA160" i="7" a="1"/>
  <c r="BA160" i="7" s="1"/>
  <c r="AZ158" i="7" a="1"/>
  <c r="AZ158" i="7" s="1"/>
  <c r="AZ155" i="7" a="1"/>
  <c r="AZ155" i="7" s="1"/>
  <c r="BA146" i="7" a="1"/>
  <c r="BA146" i="7" s="1"/>
  <c r="BA143" i="7" a="1"/>
  <c r="BA143" i="7" s="1"/>
  <c r="BA140" i="7" a="1"/>
  <c r="BA140" i="7" s="1"/>
  <c r="BA137" i="7" a="1"/>
  <c r="BA137" i="7" s="1"/>
  <c r="BA134" i="7" a="1"/>
  <c r="BA134" i="7" s="1"/>
  <c r="BA125" i="7" a="1"/>
  <c r="BA125" i="7" s="1"/>
  <c r="AZ123" i="7" a="1"/>
  <c r="AZ123" i="7" s="1"/>
  <c r="AZ120" i="7" a="1"/>
  <c r="AZ120" i="7" s="1"/>
  <c r="BA117" i="7" a="1"/>
  <c r="BA117" i="7" s="1"/>
  <c r="BA114" i="7" a="1"/>
  <c r="BA114" i="7" s="1"/>
  <c r="AZ109" i="7" a="1"/>
  <c r="AZ109" i="7" s="1"/>
  <c r="BA105" i="7" a="1"/>
  <c r="BA105" i="7" s="1"/>
  <c r="BA101" i="7" a="1"/>
  <c r="BA101" i="7" s="1"/>
  <c r="BA97" i="7" a="1"/>
  <c r="BA97" i="7" s="1"/>
  <c r="BA93" i="7" a="1"/>
  <c r="BA93" i="7" s="1"/>
  <c r="BA89" i="7" a="1"/>
  <c r="BA89" i="7" s="1"/>
  <c r="BA82" i="7" a="1"/>
  <c r="BA82" i="7" s="1"/>
  <c r="BA78" i="7" a="1"/>
  <c r="BA78" i="7" s="1"/>
  <c r="BA74" i="7" a="1"/>
  <c r="BA74" i="7" s="1"/>
  <c r="BA70" i="7" a="1"/>
  <c r="BA70" i="7" s="1"/>
  <c r="BA66" i="7" a="1"/>
  <c r="BA66" i="7" s="1"/>
  <c r="BA62" i="7" a="1"/>
  <c r="BA62" i="7" s="1"/>
  <c r="BA58" i="7" a="1"/>
  <c r="BA58" i="7" s="1"/>
  <c r="BA54" i="7" a="1"/>
  <c r="BA54" i="7" s="1"/>
  <c r="BA50" i="7" a="1"/>
  <c r="BA50" i="7" s="1"/>
  <c r="BA46" i="7" a="1"/>
  <c r="BA46" i="7" s="1"/>
  <c r="BA42" i="7" a="1"/>
  <c r="BA42" i="7" s="1"/>
  <c r="BA38" i="7" a="1"/>
  <c r="BA38" i="7" s="1"/>
  <c r="BA34" i="7" a="1"/>
  <c r="BA34" i="7" s="1"/>
  <c r="AZ31" i="7" a="1"/>
  <c r="AZ31" i="7" s="1"/>
  <c r="BA23" i="7" a="1"/>
  <c r="BA23" i="7" s="1"/>
  <c r="AZ20" i="7" a="1"/>
  <c r="AZ20" i="7" s="1"/>
  <c r="AZ16" i="7" a="1"/>
  <c r="AZ16" i="7" s="1"/>
  <c r="BA12" i="7" a="1"/>
  <c r="BA12" i="7" s="1"/>
  <c r="AZ9" i="7" a="1"/>
  <c r="AZ9" i="7" s="1"/>
  <c r="AZ414" i="7" a="1"/>
  <c r="AZ414" i="7" s="1"/>
  <c r="BA369" i="7" a="1"/>
  <c r="BA369" i="7" s="1"/>
  <c r="AZ353" i="7" a="1"/>
  <c r="AZ353" i="7" s="1"/>
  <c r="BA349" i="7" a="1"/>
  <c r="BA349" i="7" s="1"/>
  <c r="BA342" i="7" a="1"/>
  <c r="BA342" i="7" s="1"/>
  <c r="BA339" i="7" a="1"/>
  <c r="BA339" i="7" s="1"/>
  <c r="AZ337" i="7" a="1"/>
  <c r="AZ337" i="7" s="1"/>
  <c r="AZ331" i="7" a="1"/>
  <c r="AZ331" i="7" s="1"/>
  <c r="AZ326" i="7" a="1"/>
  <c r="AZ326" i="7" s="1"/>
  <c r="AZ323" i="7" a="1"/>
  <c r="AZ323" i="7" s="1"/>
  <c r="BA320" i="7" a="1"/>
  <c r="BA320" i="7" s="1"/>
  <c r="AZ318" i="7" a="1"/>
  <c r="AZ318" i="7" s="1"/>
  <c r="BA312" i="7" a="1"/>
  <c r="BA312" i="7" s="1"/>
  <c r="AZ304" i="7" a="1"/>
  <c r="AZ304" i="7" s="1"/>
  <c r="BA298" i="7" a="1"/>
  <c r="BA298" i="7" s="1"/>
  <c r="AZ296" i="7" a="1"/>
  <c r="AZ296" i="7" s="1"/>
  <c r="BA293" i="7" a="1"/>
  <c r="BA293" i="7" s="1"/>
  <c r="BA290" i="7" a="1"/>
  <c r="BA290" i="7" s="1"/>
  <c r="BA285" i="7" a="1"/>
  <c r="BA285" i="7" s="1"/>
  <c r="AZ279" i="7" a="1"/>
  <c r="AZ279" i="7" s="1"/>
  <c r="BA276" i="7" a="1"/>
  <c r="BA276" i="7" s="1"/>
  <c r="BA270" i="7" a="1"/>
  <c r="BA270" i="7" s="1"/>
  <c r="BA267" i="7" a="1"/>
  <c r="BA267" i="7" s="1"/>
  <c r="AZ265" i="7" a="1"/>
  <c r="AZ265" i="7" s="1"/>
  <c r="AZ262" i="7" a="1"/>
  <c r="AZ262" i="7" s="1"/>
  <c r="AZ256" i="7" a="1"/>
  <c r="AZ256" i="7" s="1"/>
  <c r="BA250" i="7" a="1"/>
  <c r="BA250" i="7" s="1"/>
  <c r="AZ248" i="7" a="1"/>
  <c r="AZ248" i="7" s="1"/>
  <c r="AZ242" i="7" a="1"/>
  <c r="AZ242" i="7" s="1"/>
  <c r="AZ239" i="7" a="1"/>
  <c r="AZ239" i="7" s="1"/>
  <c r="AZ236" i="7" a="1"/>
  <c r="AZ236" i="7" s="1"/>
  <c r="AZ233" i="7" a="1"/>
  <c r="AZ233" i="7" s="1"/>
  <c r="BA230" i="7" a="1"/>
  <c r="BA230" i="7" s="1"/>
  <c r="BA224" i="7" a="1"/>
  <c r="BA224" i="7" s="1"/>
  <c r="BA218" i="7" a="1"/>
  <c r="BA218" i="7" s="1"/>
  <c r="AZ216" i="7" a="1"/>
  <c r="AZ216" i="7" s="1"/>
  <c r="BA212" i="7" a="1"/>
  <c r="BA212" i="7" s="1"/>
  <c r="AZ210" i="7" a="1"/>
  <c r="AZ210" i="7" s="1"/>
  <c r="AZ207" i="7" a="1"/>
  <c r="AZ207" i="7" s="1"/>
  <c r="AZ204" i="7" a="1"/>
  <c r="AZ204" i="7" s="1"/>
  <c r="AZ201" i="7" a="1"/>
  <c r="AZ201" i="7" s="1"/>
  <c r="AZ198" i="7" a="1"/>
  <c r="AZ198" i="7" s="1"/>
  <c r="BA195" i="7" a="1"/>
  <c r="BA195" i="7" s="1"/>
  <c r="BA189" i="7" a="1"/>
  <c r="BA189" i="7" s="1"/>
  <c r="BA186" i="7" a="1"/>
  <c r="BA186" i="7" s="1"/>
  <c r="AZ184" i="7" a="1"/>
  <c r="AZ184" i="7" s="1"/>
  <c r="BA180" i="7" a="1"/>
  <c r="BA180" i="7" s="1"/>
  <c r="AZ178" i="7" a="1"/>
  <c r="AZ178" i="7" s="1"/>
  <c r="AZ175" i="7" a="1"/>
  <c r="AZ175" i="7" s="1"/>
  <c r="AZ172" i="7" a="1"/>
  <c r="AZ172" i="7" s="1"/>
  <c r="AZ169" i="7" a="1"/>
  <c r="AZ169" i="7" s="1"/>
  <c r="AZ166" i="7" a="1"/>
  <c r="AZ166" i="7" s="1"/>
  <c r="BA163" i="7" a="1"/>
  <c r="BA163" i="7" s="1"/>
  <c r="BA157" i="7" a="1"/>
  <c r="BA157" i="7" s="1"/>
  <c r="BA154" i="7" a="1"/>
  <c r="BA154" i="7" s="1"/>
  <c r="AZ152" i="7" a="1"/>
  <c r="AZ152" i="7" s="1"/>
  <c r="BA148" i="7" a="1"/>
  <c r="BA148" i="7" s="1"/>
  <c r="AZ146" i="7" a="1"/>
  <c r="AZ146" i="7" s="1"/>
  <c r="AZ143" i="7" a="1"/>
  <c r="AZ143" i="7" s="1"/>
  <c r="AZ140" i="7" a="1"/>
  <c r="AZ140" i="7" s="1"/>
  <c r="AZ137" i="7" a="1"/>
  <c r="AZ137" i="7" s="1"/>
  <c r="AZ134" i="7" a="1"/>
  <c r="AZ134" i="7" s="1"/>
  <c r="BA131" i="7" a="1"/>
  <c r="BA131" i="7" s="1"/>
  <c r="BA122" i="7" a="1"/>
  <c r="BA122" i="7" s="1"/>
  <c r="AZ114" i="7" a="1"/>
  <c r="AZ114" i="7" s="1"/>
  <c r="BA111" i="7" a="1"/>
  <c r="BA111" i="7" s="1"/>
  <c r="BA108" i="7" a="1"/>
  <c r="BA108" i="7" s="1"/>
  <c r="AZ105" i="7" a="1"/>
  <c r="AZ105" i="7" s="1"/>
  <c r="AZ101" i="7" a="1"/>
  <c r="AZ101" i="7" s="1"/>
  <c r="AZ97" i="7" a="1"/>
  <c r="AZ97" i="7" s="1"/>
  <c r="AZ93" i="7" a="1"/>
  <c r="AZ93" i="7" s="1"/>
  <c r="AZ89" i="7" a="1"/>
  <c r="AZ89" i="7" s="1"/>
  <c r="AZ82" i="7" a="1"/>
  <c r="AZ82" i="7" s="1"/>
  <c r="AZ78" i="7" a="1"/>
  <c r="AZ78" i="7" s="1"/>
  <c r="AZ74" i="7" a="1"/>
  <c r="AZ74" i="7" s="1"/>
  <c r="AZ70" i="7" a="1"/>
  <c r="AZ70" i="7" s="1"/>
  <c r="AZ66" i="7" a="1"/>
  <c r="AZ66" i="7" s="1"/>
  <c r="AZ62" i="7" a="1"/>
  <c r="AZ62" i="7" s="1"/>
  <c r="AZ58" i="7" a="1"/>
  <c r="AZ58" i="7" s="1"/>
  <c r="AZ54" i="7" a="1"/>
  <c r="AZ54" i="7" s="1"/>
  <c r="AZ50" i="7" a="1"/>
  <c r="AZ50" i="7" s="1"/>
  <c r="AZ46" i="7" a="1"/>
  <c r="AZ46" i="7" s="1"/>
  <c r="AZ42" i="7" a="1"/>
  <c r="AZ42" i="7" s="1"/>
  <c r="AZ38" i="7" a="1"/>
  <c r="AZ38" i="7" s="1"/>
  <c r="AZ34" i="7" a="1"/>
  <c r="AZ34" i="7" s="1"/>
  <c r="BA30" i="7" a="1"/>
  <c r="BA30" i="7" s="1"/>
  <c r="AZ27" i="7" a="1"/>
  <c r="AZ27" i="7" s="1"/>
  <c r="BA19" i="7" a="1"/>
  <c r="BA19" i="7" s="1"/>
  <c r="BA15" i="7" a="1"/>
  <c r="BA15" i="7" s="1"/>
  <c r="AZ12" i="7" a="1"/>
  <c r="AZ12" i="7" s="1"/>
  <c r="BA8" i="7" a="1"/>
  <c r="BA8" i="7" s="1"/>
  <c r="BA411" i="7" a="1"/>
  <c r="BA411" i="7" s="1"/>
  <c r="BA388" i="7" a="1"/>
  <c r="BA388" i="7" s="1"/>
  <c r="BA368" i="7" a="1"/>
  <c r="BA368" i="7" s="1"/>
  <c r="BA361" i="7" a="1"/>
  <c r="BA361" i="7" s="1"/>
  <c r="AZ356" i="7" a="1"/>
  <c r="AZ356" i="7" s="1"/>
  <c r="AZ352" i="7" a="1"/>
  <c r="AZ352" i="7" s="1"/>
  <c r="AZ349" i="7" a="1"/>
  <c r="AZ349" i="7" s="1"/>
  <c r="AZ345" i="7" a="1"/>
  <c r="AZ345" i="7" s="1"/>
  <c r="AZ339" i="7" a="1"/>
  <c r="AZ339" i="7" s="1"/>
  <c r="BA336" i="7" a="1"/>
  <c r="BA336" i="7" s="1"/>
  <c r="AZ334" i="7" a="1"/>
  <c r="AZ334" i="7" s="1"/>
  <c r="BA328" i="7" a="1"/>
  <c r="BA328" i="7" s="1"/>
  <c r="AZ320" i="7" a="1"/>
  <c r="AZ320" i="7" s="1"/>
  <c r="BA314" i="7" a="1"/>
  <c r="BA314" i="7" s="1"/>
  <c r="AZ312" i="7" a="1"/>
  <c r="AZ312" i="7" s="1"/>
  <c r="BA309" i="7" a="1"/>
  <c r="BA309" i="7" s="1"/>
  <c r="BA306" i="7" a="1"/>
  <c r="BA306" i="7" s="1"/>
  <c r="BA301" i="7" a="1"/>
  <c r="BA301" i="7" s="1"/>
  <c r="BA295" i="7" a="1"/>
  <c r="BA295" i="7" s="1"/>
  <c r="AZ293" i="7" a="1"/>
  <c r="AZ293" i="7" s="1"/>
  <c r="BA287" i="7" a="1"/>
  <c r="BA287" i="7" s="1"/>
  <c r="AZ285" i="7" a="1"/>
  <c r="AZ285" i="7" s="1"/>
  <c r="AZ282" i="7" a="1"/>
  <c r="AZ282" i="7" s="1"/>
  <c r="AZ276" i="7" a="1"/>
  <c r="AZ276" i="7" s="1"/>
  <c r="BA273" i="7" a="1"/>
  <c r="BA273" i="7" s="1"/>
  <c r="AZ267" i="7" a="1"/>
  <c r="AZ267" i="7" s="1"/>
  <c r="BA264" i="7" a="1"/>
  <c r="BA264" i="7" s="1"/>
  <c r="BA258" i="7" a="1"/>
  <c r="BA258" i="7" s="1"/>
  <c r="BA253" i="7" a="1"/>
  <c r="BA253" i="7" s="1"/>
  <c r="BA247" i="7" a="1"/>
  <c r="BA247" i="7" s="1"/>
  <c r="BA241" i="7" a="1"/>
  <c r="BA241" i="7" s="1"/>
  <c r="BA232" i="7" a="1"/>
  <c r="BA232" i="7" s="1"/>
  <c r="AZ230" i="7" a="1"/>
  <c r="AZ230" i="7" s="1"/>
  <c r="AZ227" i="7" a="1"/>
  <c r="AZ227" i="7" s="1"/>
  <c r="AZ224" i="7" a="1"/>
  <c r="AZ224" i="7" s="1"/>
  <c r="AZ218" i="7" a="1"/>
  <c r="AZ218" i="7" s="1"/>
  <c r="BA215" i="7" a="1"/>
  <c r="BA215" i="7" s="1"/>
  <c r="BA209" i="7" a="1"/>
  <c r="BA209" i="7" s="1"/>
  <c r="BA206" i="7" a="1"/>
  <c r="BA206" i="7" s="1"/>
  <c r="BA197" i="7" a="1"/>
  <c r="BA197" i="7" s="1"/>
  <c r="AZ195" i="7" a="1"/>
  <c r="AZ195" i="7" s="1"/>
  <c r="AZ192" i="7" a="1"/>
  <c r="AZ192" i="7" s="1"/>
  <c r="AZ189" i="7" a="1"/>
  <c r="AZ189" i="7" s="1"/>
  <c r="AZ186" i="7" a="1"/>
  <c r="AZ186" i="7" s="1"/>
  <c r="BA183" i="7" a="1"/>
  <c r="BA183" i="7" s="1"/>
  <c r="BA177" i="7" a="1"/>
  <c r="BA177" i="7" s="1"/>
  <c r="BA174" i="7" a="1"/>
  <c r="BA174" i="7" s="1"/>
  <c r="BA165" i="7" a="1"/>
  <c r="BA165" i="7" s="1"/>
  <c r="AZ163" i="7" a="1"/>
  <c r="AZ163" i="7" s="1"/>
  <c r="AZ160" i="7" a="1"/>
  <c r="AZ160" i="7" s="1"/>
  <c r="AZ157" i="7" a="1"/>
  <c r="AZ157" i="7" s="1"/>
  <c r="AZ154" i="7" a="1"/>
  <c r="AZ154" i="7" s="1"/>
  <c r="BA151" i="7" a="1"/>
  <c r="BA151" i="7" s="1"/>
  <c r="BA145" i="7" a="1"/>
  <c r="BA145" i="7" s="1"/>
  <c r="BA142" i="7" a="1"/>
  <c r="BA142" i="7" s="1"/>
  <c r="BA133" i="7" a="1"/>
  <c r="BA133" i="7" s="1"/>
  <c r="AZ131" i="7" a="1"/>
  <c r="AZ131" i="7" s="1"/>
  <c r="AZ125" i="7" a="1"/>
  <c r="AZ125" i="7" s="1"/>
  <c r="AZ122" i="7" a="1"/>
  <c r="AZ122" i="7" s="1"/>
  <c r="BA119" i="7" a="1"/>
  <c r="BA119" i="7" s="1"/>
  <c r="AZ117" i="7" a="1"/>
  <c r="AZ117" i="7" s="1"/>
  <c r="AZ111" i="7" a="1"/>
  <c r="AZ111" i="7" s="1"/>
  <c r="AZ108" i="7" a="1"/>
  <c r="AZ108" i="7" s="1"/>
  <c r="BA104" i="7" a="1"/>
  <c r="BA104" i="7" s="1"/>
  <c r="BA100" i="7" a="1"/>
  <c r="BA100" i="7" s="1"/>
  <c r="BA96" i="7" a="1"/>
  <c r="BA96" i="7" s="1"/>
  <c r="BA92" i="7" a="1"/>
  <c r="BA92" i="7" s="1"/>
  <c r="BA88" i="7" a="1"/>
  <c r="BA88" i="7" s="1"/>
  <c r="BA81" i="7" a="1"/>
  <c r="BA81" i="7" s="1"/>
  <c r="BA77" i="7" a="1"/>
  <c r="BA77" i="7" s="1"/>
  <c r="BA73" i="7" a="1"/>
  <c r="BA73" i="7" s="1"/>
  <c r="BA69" i="7" a="1"/>
  <c r="BA69" i="7" s="1"/>
  <c r="BA65" i="7" a="1"/>
  <c r="BA65" i="7" s="1"/>
  <c r="BA61" i="7" a="1"/>
  <c r="BA61" i="7" s="1"/>
  <c r="BA57" i="7" a="1"/>
  <c r="BA57" i="7" s="1"/>
  <c r="BA53" i="7" a="1"/>
  <c r="BA53" i="7" s="1"/>
  <c r="BA49" i="7" a="1"/>
  <c r="BA49" i="7" s="1"/>
  <c r="BA45" i="7" a="1"/>
  <c r="BA45" i="7" s="1"/>
  <c r="BA41" i="7" a="1"/>
  <c r="BA41" i="7" s="1"/>
  <c r="BA37" i="7" a="1"/>
  <c r="BA37" i="7" s="1"/>
  <c r="BA33" i="7" a="1"/>
  <c r="BA33" i="7" s="1"/>
  <c r="AZ30" i="7" a="1"/>
  <c r="AZ30" i="7" s="1"/>
  <c r="BA26" i="7" a="1"/>
  <c r="BA26" i="7" s="1"/>
  <c r="AZ23" i="7" a="1"/>
  <c r="AZ23" i="7" s="1"/>
  <c r="AZ19" i="7" a="1"/>
  <c r="AZ19" i="7" s="1"/>
  <c r="BA11" i="7" a="1"/>
  <c r="BA11" i="7" s="1"/>
  <c r="AZ8" i="7" a="1"/>
  <c r="AZ8" i="7" s="1"/>
  <c r="AT887" i="7" a="1"/>
  <c r="AT887" i="7" s="1"/>
  <c r="AT883" i="7" a="1"/>
  <c r="AT883" i="7" s="1"/>
  <c r="AT879" i="7" a="1"/>
  <c r="AT879" i="7" s="1"/>
  <c r="AU875" i="7" a="1"/>
  <c r="AU875" i="7" s="1"/>
  <c r="AT872" i="7" a="1"/>
  <c r="AT872" i="7" s="1"/>
  <c r="AT868" i="7" a="1"/>
  <c r="AT868" i="7" s="1"/>
  <c r="AU864" i="7" a="1"/>
  <c r="AU864" i="7" s="1"/>
  <c r="AT861" i="7" a="1"/>
  <c r="AT861" i="7" s="1"/>
  <c r="AU857" i="7" a="1"/>
  <c r="AU857" i="7" s="1"/>
  <c r="AU853" i="7" a="1"/>
  <c r="AU853" i="7" s="1"/>
  <c r="AT850" i="7" a="1"/>
  <c r="AT850" i="7" s="1"/>
  <c r="AT843" i="7" a="1"/>
  <c r="AT843" i="7" s="1"/>
  <c r="AT839" i="7" a="1"/>
  <c r="AT839" i="7" s="1"/>
  <c r="AT835" i="7" a="1"/>
  <c r="AT835" i="7" s="1"/>
  <c r="AT832" i="7" a="1"/>
  <c r="AT832" i="7" s="1"/>
  <c r="AU828" i="7" a="1"/>
  <c r="AU828" i="7" s="1"/>
  <c r="AU824" i="7" a="1"/>
  <c r="AU824" i="7" s="1"/>
  <c r="AU820" i="7" a="1"/>
  <c r="AU820" i="7" s="1"/>
  <c r="AT817" i="7" a="1"/>
  <c r="AT817" i="7" s="1"/>
  <c r="AT814" i="7" a="1"/>
  <c r="AT814" i="7" s="1"/>
  <c r="AT810" i="7" a="1"/>
  <c r="AT810" i="7" s="1"/>
  <c r="AT803" i="7" a="1"/>
  <c r="AT803" i="7" s="1"/>
  <c r="AU799" i="7" a="1"/>
  <c r="AU799" i="7" s="1"/>
  <c r="AT796" i="7" a="1"/>
  <c r="AT796" i="7" s="1"/>
  <c r="AU792" i="7" a="1"/>
  <c r="AU792" i="7" s="1"/>
  <c r="AU788" i="7" a="1"/>
  <c r="AU788" i="7" s="1"/>
  <c r="AU784" i="7" a="1"/>
  <c r="AU784" i="7" s="1"/>
  <c r="AU781" i="7" a="1"/>
  <c r="AU781" i="7" s="1"/>
  <c r="AT778" i="7" a="1"/>
  <c r="AT778" i="7" s="1"/>
  <c r="AT774" i="7" a="1"/>
  <c r="AT774" i="7" s="1"/>
  <c r="AT770" i="7" a="1"/>
  <c r="AT770" i="7" s="1"/>
  <c r="AU766" i="7" a="1"/>
  <c r="AU766" i="7" s="1"/>
  <c r="AU763" i="7" a="1"/>
  <c r="AU763" i="7" s="1"/>
  <c r="AU759" i="7" a="1"/>
  <c r="AU759" i="7" s="1"/>
  <c r="AU755" i="7" a="1"/>
  <c r="AU755" i="7" s="1"/>
  <c r="AU751" i="7" a="1"/>
  <c r="AU751" i="7" s="1"/>
  <c r="AT748" i="7" a="1"/>
  <c r="AT748" i="7" s="1"/>
  <c r="AT745" i="7" a="1"/>
  <c r="AT745" i="7" s="1"/>
  <c r="AT741" i="7" a="1"/>
  <c r="AT741" i="7" s="1"/>
  <c r="AU738" i="7" a="1"/>
  <c r="AU738" i="7" s="1"/>
  <c r="AU734" i="7" a="1"/>
  <c r="AU734" i="7" s="1"/>
  <c r="AU731" i="7" a="1"/>
  <c r="AU731" i="7" s="1"/>
  <c r="AT725" i="7" a="1"/>
  <c r="AT725" i="7" s="1"/>
  <c r="AU721" i="7" a="1"/>
  <c r="AU721" i="7" s="1"/>
  <c r="AU718" i="7" a="1"/>
  <c r="AU718" i="7" s="1"/>
  <c r="AU714" i="7" a="1"/>
  <c r="AU714" i="7" s="1"/>
  <c r="AU711" i="7" a="1"/>
  <c r="AU711" i="7" s="1"/>
  <c r="AU705" i="7" a="1"/>
  <c r="AU705" i="7" s="1"/>
  <c r="AU886" i="7" a="1"/>
  <c r="AU886" i="7" s="1"/>
  <c r="AU882" i="7" a="1"/>
  <c r="AU882" i="7" s="1"/>
  <c r="AT875" i="7" a="1"/>
  <c r="AT875" i="7" s="1"/>
  <c r="AU871" i="7" a="1"/>
  <c r="AU871" i="7" s="1"/>
  <c r="AU867" i="7" a="1"/>
  <c r="AU867" i="7" s="1"/>
  <c r="AT864" i="7" a="1"/>
  <c r="AT864" i="7" s="1"/>
  <c r="AT857" i="7" a="1"/>
  <c r="AT857" i="7" s="1"/>
  <c r="AT853" i="7" a="1"/>
  <c r="AT853" i="7" s="1"/>
  <c r="AU849" i="7" a="1"/>
  <c r="AU849" i="7" s="1"/>
  <c r="AU846" i="7" a="1"/>
  <c r="AU846" i="7" s="1"/>
  <c r="AU842" i="7" a="1"/>
  <c r="AU842" i="7" s="1"/>
  <c r="AU838" i="7" a="1"/>
  <c r="AU838" i="7" s="1"/>
  <c r="AU831" i="7" a="1"/>
  <c r="AU831" i="7" s="1"/>
  <c r="AT828" i="7" a="1"/>
  <c r="AT828" i="7" s="1"/>
  <c r="AT824" i="7" a="1"/>
  <c r="AT824" i="7" s="1"/>
  <c r="AT820" i="7" a="1"/>
  <c r="AT820" i="7" s="1"/>
  <c r="AU813" i="7" a="1"/>
  <c r="AU813" i="7" s="1"/>
  <c r="AU809" i="7" a="1"/>
  <c r="AU809" i="7" s="1"/>
  <c r="AU802" i="7" a="1"/>
  <c r="AU802" i="7" s="1"/>
  <c r="AT799" i="7" a="1"/>
  <c r="AT799" i="7" s="1"/>
  <c r="AT792" i="7" a="1"/>
  <c r="AT792" i="7" s="1"/>
  <c r="AT788" i="7" a="1"/>
  <c r="AT788" i="7" s="1"/>
  <c r="AT784" i="7" a="1"/>
  <c r="AT784" i="7" s="1"/>
  <c r="AT781" i="7" a="1"/>
  <c r="AT781" i="7" s="1"/>
  <c r="AU777" i="7" a="1"/>
  <c r="AU777" i="7" s="1"/>
  <c r="AU773" i="7" a="1"/>
  <c r="AU773" i="7" s="1"/>
  <c r="AU769" i="7" a="1"/>
  <c r="AU769" i="7" s="1"/>
  <c r="AT766" i="7" a="1"/>
  <c r="AT766" i="7" s="1"/>
  <c r="AT763" i="7" a="1"/>
  <c r="AT763" i="7" s="1"/>
  <c r="AT759" i="7" a="1"/>
  <c r="AT759" i="7" s="1"/>
  <c r="AT755" i="7" a="1"/>
  <c r="AT755" i="7" s="1"/>
  <c r="AT751" i="7" a="1"/>
  <c r="AT751" i="7" s="1"/>
  <c r="AU744" i="7" a="1"/>
  <c r="AU744" i="7" s="1"/>
  <c r="AT738" i="7" a="1"/>
  <c r="AT738" i="7" s="1"/>
  <c r="AT734" i="7" a="1"/>
  <c r="AT734" i="7" s="1"/>
  <c r="AT731" i="7" a="1"/>
  <c r="AT731" i="7" s="1"/>
  <c r="AU724" i="7" a="1"/>
  <c r="AU724" i="7" s="1"/>
  <c r="AT721" i="7" a="1"/>
  <c r="AT721" i="7" s="1"/>
  <c r="AT718" i="7" a="1"/>
  <c r="AT718" i="7" s="1"/>
  <c r="AT714" i="7" a="1"/>
  <c r="AT714" i="7" s="1"/>
  <c r="AT886" i="7" a="1"/>
  <c r="AT886" i="7" s="1"/>
  <c r="AT882" i="7" a="1"/>
  <c r="AT882" i="7" s="1"/>
  <c r="AU878" i="7" a="1"/>
  <c r="AU878" i="7" s="1"/>
  <c r="AT871" i="7" a="1"/>
  <c r="AT871" i="7" s="1"/>
  <c r="AT867" i="7" a="1"/>
  <c r="AT867" i="7" s="1"/>
  <c r="AU863" i="7" a="1"/>
  <c r="AU863" i="7" s="1"/>
  <c r="AU860" i="7" a="1"/>
  <c r="AU860" i="7" s="1"/>
  <c r="AU856" i="7" a="1"/>
  <c r="AU856" i="7" s="1"/>
  <c r="AU852" i="7" a="1"/>
  <c r="AU852" i="7" s="1"/>
  <c r="AT849" i="7" a="1"/>
  <c r="AT849" i="7" s="1"/>
  <c r="AT846" i="7" a="1"/>
  <c r="AT846" i="7" s="1"/>
  <c r="AT842" i="7" a="1"/>
  <c r="AT842" i="7" s="1"/>
  <c r="AT838" i="7" a="1"/>
  <c r="AT838" i="7" s="1"/>
  <c r="AU834" i="7" a="1"/>
  <c r="AU834" i="7" s="1"/>
  <c r="AT831" i="7" a="1"/>
  <c r="AT831" i="7" s="1"/>
  <c r="AU827" i="7" a="1"/>
  <c r="AU827" i="7" s="1"/>
  <c r="AU823" i="7" a="1"/>
  <c r="AU823" i="7" s="1"/>
  <c r="AU819" i="7" a="1"/>
  <c r="AU819" i="7" s="1"/>
  <c r="AU816" i="7" a="1"/>
  <c r="AU816" i="7" s="1"/>
  <c r="AT813" i="7" a="1"/>
  <c r="AT813" i="7" s="1"/>
  <c r="AT809" i="7" a="1"/>
  <c r="AT809" i="7" s="1"/>
  <c r="AU885" i="7" a="1"/>
  <c r="AU885" i="7" s="1"/>
  <c r="AU881" i="7" a="1"/>
  <c r="AU881" i="7" s="1"/>
  <c r="AT878" i="7" a="1"/>
  <c r="AT878" i="7" s="1"/>
  <c r="AU874" i="7" a="1"/>
  <c r="AU874" i="7" s="1"/>
  <c r="AU870" i="7" a="1"/>
  <c r="AU870" i="7" s="1"/>
  <c r="AU866" i="7" a="1"/>
  <c r="AU866" i="7" s="1"/>
  <c r="AT863" i="7" a="1"/>
  <c r="AT863" i="7" s="1"/>
  <c r="AT860" i="7" a="1"/>
  <c r="AT860" i="7" s="1"/>
  <c r="AT856" i="7" a="1"/>
  <c r="AT856" i="7" s="1"/>
  <c r="AT852" i="7" a="1"/>
  <c r="AT852" i="7" s="1"/>
  <c r="AU845" i="7" a="1"/>
  <c r="AU845" i="7" s="1"/>
  <c r="AU841" i="7" a="1"/>
  <c r="AU841" i="7" s="1"/>
  <c r="AU837" i="7" a="1"/>
  <c r="AU837" i="7" s="1"/>
  <c r="AT834" i="7" a="1"/>
  <c r="AT834" i="7" s="1"/>
  <c r="AT827" i="7" a="1"/>
  <c r="AT827" i="7" s="1"/>
  <c r="AT823" i="7" a="1"/>
  <c r="AT823" i="7" s="1"/>
  <c r="AT819" i="7" a="1"/>
  <c r="AT819" i="7" s="1"/>
  <c r="AT816" i="7" a="1"/>
  <c r="AT816" i="7" s="1"/>
  <c r="AU812" i="7" a="1"/>
  <c r="AU812" i="7" s="1"/>
  <c r="AU808" i="7" a="1"/>
  <c r="AU808" i="7" s="1"/>
  <c r="AU801" i="7" a="1"/>
  <c r="AU801" i="7" s="1"/>
  <c r="AT798" i="7" a="1"/>
  <c r="AT798" i="7" s="1"/>
  <c r="AT795" i="7" a="1"/>
  <c r="AT795" i="7" s="1"/>
  <c r="AT791" i="7" a="1"/>
  <c r="AT791" i="7" s="1"/>
  <c r="AT787" i="7" a="1"/>
  <c r="AT787" i="7" s="1"/>
  <c r="AU783" i="7" a="1"/>
  <c r="AU783" i="7" s="1"/>
  <c r="AT780" i="7" a="1"/>
  <c r="AT780" i="7" s="1"/>
  <c r="AU776" i="7" a="1"/>
  <c r="AU776" i="7" s="1"/>
  <c r="AU772" i="7" a="1"/>
  <c r="AU772" i="7" s="1"/>
  <c r="AU768" i="7" a="1"/>
  <c r="AU768" i="7" s="1"/>
  <c r="AU765" i="7" a="1"/>
  <c r="AU765" i="7" s="1"/>
  <c r="AT762" i="7" a="1"/>
  <c r="AT762" i="7" s="1"/>
  <c r="AT758" i="7" a="1"/>
  <c r="AT758" i="7" s="1"/>
  <c r="AT754" i="7" a="1"/>
  <c r="AT754" i="7" s="1"/>
  <c r="AT750" i="7" a="1"/>
  <c r="AT750" i="7" s="1"/>
  <c r="AT747" i="7" a="1"/>
  <c r="AT747" i="7" s="1"/>
  <c r="AU743" i="7" a="1"/>
  <c r="AU743" i="7" s="1"/>
  <c r="AT740" i="7" a="1"/>
  <c r="AT740" i="7" s="1"/>
  <c r="AT737" i="7" a="1"/>
  <c r="AT737" i="7" s="1"/>
  <c r="AT733" i="7" a="1"/>
  <c r="AT733" i="7" s="1"/>
  <c r="AU727" i="7" a="1"/>
  <c r="AU727" i="7" s="1"/>
  <c r="AU723" i="7" a="1"/>
  <c r="AU723" i="7" s="1"/>
  <c r="AT885" i="7" a="1"/>
  <c r="AT885" i="7" s="1"/>
  <c r="AT881" i="7" a="1"/>
  <c r="AT881" i="7" s="1"/>
  <c r="AU877" i="7" a="1"/>
  <c r="AU877" i="7" s="1"/>
  <c r="AT874" i="7" a="1"/>
  <c r="AT874" i="7" s="1"/>
  <c r="AT870" i="7" a="1"/>
  <c r="AT870" i="7" s="1"/>
  <c r="AT866" i="7" a="1"/>
  <c r="AT866" i="7" s="1"/>
  <c r="AU859" i="7" a="1"/>
  <c r="AU859" i="7" s="1"/>
  <c r="AU855" i="7" a="1"/>
  <c r="AU855" i="7" s="1"/>
  <c r="AU851" i="7" a="1"/>
  <c r="AU851" i="7" s="1"/>
  <c r="AU848" i="7" a="1"/>
  <c r="AU848" i="7" s="1"/>
  <c r="AT845" i="7" a="1"/>
  <c r="AT845" i="7" s="1"/>
  <c r="AT841" i="7" a="1"/>
  <c r="AT841" i="7" s="1"/>
  <c r="AT837" i="7" a="1"/>
  <c r="AT837" i="7" s="1"/>
  <c r="AU833" i="7" a="1"/>
  <c r="AU833" i="7" s="1"/>
  <c r="AU830" i="7" a="1"/>
  <c r="AU830" i="7" s="1"/>
  <c r="AU826" i="7" a="1"/>
  <c r="AU826" i="7" s="1"/>
  <c r="AU822" i="7" a="1"/>
  <c r="AU822" i="7" s="1"/>
  <c r="AU815" i="7" a="1"/>
  <c r="AU815" i="7" s="1"/>
  <c r="AT812" i="7" a="1"/>
  <c r="AT812" i="7" s="1"/>
  <c r="AT808" i="7" a="1"/>
  <c r="AT808" i="7" s="1"/>
  <c r="AT801" i="7" a="1"/>
  <c r="AT801" i="7" s="1"/>
  <c r="AU794" i="7" a="1"/>
  <c r="AU794" i="7" s="1"/>
  <c r="AU790" i="7" a="1"/>
  <c r="AU790" i="7" s="1"/>
  <c r="AU786" i="7" a="1"/>
  <c r="AU786" i="7" s="1"/>
  <c r="AT783" i="7" a="1"/>
  <c r="AT783" i="7" s="1"/>
  <c r="AT776" i="7" a="1"/>
  <c r="AT776" i="7" s="1"/>
  <c r="AT772" i="7" a="1"/>
  <c r="AT772" i="7" s="1"/>
  <c r="AT768" i="7" a="1"/>
  <c r="AT768" i="7" s="1"/>
  <c r="AT765" i="7" a="1"/>
  <c r="AT765" i="7" s="1"/>
  <c r="AU761" i="7" a="1"/>
  <c r="AU761" i="7" s="1"/>
  <c r="AU757" i="7" a="1"/>
  <c r="AU757" i="7" s="1"/>
  <c r="AU753" i="7" a="1"/>
  <c r="AU753" i="7" s="1"/>
  <c r="AU749" i="7" a="1"/>
  <c r="AU749" i="7" s="1"/>
  <c r="AT743" i="7" a="1"/>
  <c r="AT743" i="7" s="1"/>
  <c r="AU736" i="7" a="1"/>
  <c r="AU736" i="7" s="1"/>
  <c r="AT727" i="7" a="1"/>
  <c r="AT727" i="7" s="1"/>
  <c r="AT723" i="7" a="1"/>
  <c r="AT723" i="7" s="1"/>
  <c r="AT720" i="7" a="1"/>
  <c r="AT720" i="7" s="1"/>
  <c r="AU716" i="7" a="1"/>
  <c r="AU716" i="7" s="1"/>
  <c r="AT713" i="7" a="1"/>
  <c r="AT713" i="7" s="1"/>
  <c r="AT710" i="7" a="1"/>
  <c r="AT710" i="7" s="1"/>
  <c r="AU707" i="7" a="1"/>
  <c r="AU707" i="7" s="1"/>
  <c r="AT704" i="7" a="1"/>
  <c r="AT704" i="7" s="1"/>
  <c r="AT701" i="7" a="1"/>
  <c r="AT701" i="7" s="1"/>
  <c r="AT698" i="7" a="1"/>
  <c r="AT698" i="7" s="1"/>
  <c r="AU694" i="7" a="1"/>
  <c r="AU694" i="7" s="1"/>
  <c r="AT692" i="7" a="1"/>
  <c r="AT692" i="7" s="1"/>
  <c r="AU685" i="7" a="1"/>
  <c r="AU685" i="7" s="1"/>
  <c r="AU888" i="7" a="1"/>
  <c r="AU888" i="7" s="1"/>
  <c r="AU884" i="7" a="1"/>
  <c r="AU884" i="7" s="1"/>
  <c r="AU880" i="7" a="1"/>
  <c r="AU880" i="7" s="1"/>
  <c r="AT877" i="7" a="1"/>
  <c r="AT877" i="7" s="1"/>
  <c r="AU873" i="7" a="1"/>
  <c r="AU873" i="7" s="1"/>
  <c r="AU869" i="7" a="1"/>
  <c r="AU869" i="7" s="1"/>
  <c r="AU865" i="7" a="1"/>
  <c r="AU865" i="7" s="1"/>
  <c r="AU862" i="7" a="1"/>
  <c r="AU862" i="7" s="1"/>
  <c r="AT859" i="7" a="1"/>
  <c r="AT859" i="7" s="1"/>
  <c r="AT855" i="7" a="1"/>
  <c r="AT855" i="7" s="1"/>
  <c r="AT851" i="7" a="1"/>
  <c r="AT851" i="7" s="1"/>
  <c r="AT848" i="7" a="1"/>
  <c r="AT848" i="7" s="1"/>
  <c r="AU844" i="7" a="1"/>
  <c r="AU844" i="7" s="1"/>
  <c r="AU840" i="7" a="1"/>
  <c r="AU840" i="7" s="1"/>
  <c r="AU836" i="7" a="1"/>
  <c r="AU836" i="7" s="1"/>
  <c r="AT833" i="7" a="1"/>
  <c r="AT833" i="7" s="1"/>
  <c r="AT830" i="7" a="1"/>
  <c r="AT830" i="7" s="1"/>
  <c r="AT826" i="7" a="1"/>
  <c r="AT826" i="7" s="1"/>
  <c r="AT822" i="7" a="1"/>
  <c r="AT822" i="7" s="1"/>
  <c r="AU818" i="7" a="1"/>
  <c r="AU818" i="7" s="1"/>
  <c r="AT815" i="7" a="1"/>
  <c r="AT815" i="7" s="1"/>
  <c r="AU811" i="7" a="1"/>
  <c r="AU811" i="7" s="1"/>
  <c r="AU804" i="7" a="1"/>
  <c r="AU804" i="7" s="1"/>
  <c r="AU800" i="7" a="1"/>
  <c r="AU800" i="7" s="1"/>
  <c r="AU797" i="7" a="1"/>
  <c r="AU797" i="7" s="1"/>
  <c r="AT794" i="7" a="1"/>
  <c r="AT794" i="7" s="1"/>
  <c r="AT790" i="7" a="1"/>
  <c r="AT790" i="7" s="1"/>
  <c r="AT786" i="7" a="1"/>
  <c r="AT786" i="7" s="1"/>
  <c r="AU782" i="7" a="1"/>
  <c r="AU782" i="7" s="1"/>
  <c r="AU779" i="7" a="1"/>
  <c r="AU779" i="7" s="1"/>
  <c r="AU775" i="7" a="1"/>
  <c r="AU775" i="7" s="1"/>
  <c r="AU771" i="7" a="1"/>
  <c r="AU771" i="7" s="1"/>
  <c r="AU764" i="7" a="1"/>
  <c r="AU764" i="7" s="1"/>
  <c r="AT761" i="7" a="1"/>
  <c r="AT761" i="7" s="1"/>
  <c r="AT757" i="7" a="1"/>
  <c r="AT757" i="7" s="1"/>
  <c r="AT753" i="7" a="1"/>
  <c r="AT753" i="7" s="1"/>
  <c r="AT749" i="7" a="1"/>
  <c r="AT749" i="7" s="1"/>
  <c r="AU746" i="7" a="1"/>
  <c r="AU746" i="7" s="1"/>
  <c r="AU742" i="7" a="1"/>
  <c r="AU742" i="7" s="1"/>
  <c r="AU739" i="7" a="1"/>
  <c r="AU739" i="7" s="1"/>
  <c r="AT736" i="7" a="1"/>
  <c r="AT736" i="7" s="1"/>
  <c r="AU732" i="7" a="1"/>
  <c r="AU732" i="7" s="1"/>
  <c r="AT888" i="7" a="1"/>
  <c r="AT888" i="7" s="1"/>
  <c r="AT884" i="7" a="1"/>
  <c r="AT884" i="7" s="1"/>
  <c r="AT880" i="7" a="1"/>
  <c r="AT880" i="7" s="1"/>
  <c r="AU876" i="7" a="1"/>
  <c r="AU876" i="7" s="1"/>
  <c r="AT873" i="7" a="1"/>
  <c r="AT873" i="7" s="1"/>
  <c r="AT869" i="7" a="1"/>
  <c r="AT869" i="7" s="1"/>
  <c r="AT865" i="7" a="1"/>
  <c r="AT865" i="7" s="1"/>
  <c r="AT862" i="7" a="1"/>
  <c r="AT862" i="7" s="1"/>
  <c r="AU858" i="7" a="1"/>
  <c r="AU858" i="7" s="1"/>
  <c r="AU854" i="7" a="1"/>
  <c r="AU854" i="7" s="1"/>
  <c r="AU847" i="7" a="1"/>
  <c r="AU847" i="7" s="1"/>
  <c r="AT844" i="7" a="1"/>
  <c r="AT844" i="7" s="1"/>
  <c r="AT840" i="7" a="1"/>
  <c r="AT840" i="7" s="1"/>
  <c r="AT836" i="7" a="1"/>
  <c r="AT836" i="7" s="1"/>
  <c r="AU829" i="7" a="1"/>
  <c r="AU829" i="7" s="1"/>
  <c r="AU825" i="7" a="1"/>
  <c r="AU825" i="7" s="1"/>
  <c r="AU821" i="7" a="1"/>
  <c r="AU821" i="7" s="1"/>
  <c r="AT818" i="7" a="1"/>
  <c r="AT818" i="7" s="1"/>
  <c r="AT811" i="7" a="1"/>
  <c r="AT811" i="7" s="1"/>
  <c r="AT804" i="7" a="1"/>
  <c r="AT804" i="7" s="1"/>
  <c r="AT800" i="7" a="1"/>
  <c r="AT800" i="7" s="1"/>
  <c r="AT797" i="7" a="1"/>
  <c r="AT797" i="7" s="1"/>
  <c r="AU793" i="7" a="1"/>
  <c r="AU793" i="7" s="1"/>
  <c r="AU789" i="7" a="1"/>
  <c r="AU789" i="7" s="1"/>
  <c r="AU785" i="7" a="1"/>
  <c r="AU785" i="7" s="1"/>
  <c r="AT782" i="7" a="1"/>
  <c r="AT782" i="7" s="1"/>
  <c r="AT779" i="7" a="1"/>
  <c r="AT779" i="7" s="1"/>
  <c r="AT775" i="7" a="1"/>
  <c r="AT775" i="7" s="1"/>
  <c r="AT771" i="7" a="1"/>
  <c r="AT771" i="7" s="1"/>
  <c r="AU767" i="7" a="1"/>
  <c r="AU767" i="7" s="1"/>
  <c r="AT764" i="7" a="1"/>
  <c r="AT764" i="7" s="1"/>
  <c r="AU760" i="7" a="1"/>
  <c r="AU760" i="7" s="1"/>
  <c r="AU756" i="7" a="1"/>
  <c r="AU756" i="7" s="1"/>
  <c r="AU752" i="7" a="1"/>
  <c r="AU752" i="7" s="1"/>
  <c r="AT746" i="7" a="1"/>
  <c r="AT746" i="7" s="1"/>
  <c r="AT742" i="7" a="1"/>
  <c r="AT742" i="7" s="1"/>
  <c r="AT739" i="7" a="1"/>
  <c r="AT739" i="7" s="1"/>
  <c r="AU735" i="7" a="1"/>
  <c r="AU735" i="7" s="1"/>
  <c r="AU887" i="7" a="1"/>
  <c r="AU887" i="7" s="1"/>
  <c r="AU883" i="7" a="1"/>
  <c r="AU883" i="7" s="1"/>
  <c r="AU879" i="7" a="1"/>
  <c r="AU879" i="7" s="1"/>
  <c r="AT876" i="7" a="1"/>
  <c r="AT876" i="7" s="1"/>
  <c r="AU872" i="7" a="1"/>
  <c r="AU872" i="7" s="1"/>
  <c r="AU868" i="7" a="1"/>
  <c r="AU868" i="7" s="1"/>
  <c r="AU861" i="7" a="1"/>
  <c r="AU861" i="7" s="1"/>
  <c r="AT858" i="7" a="1"/>
  <c r="AT858" i="7" s="1"/>
  <c r="AT854" i="7" a="1"/>
  <c r="AT854" i="7" s="1"/>
  <c r="AU850" i="7" a="1"/>
  <c r="AU850" i="7" s="1"/>
  <c r="AT847" i="7" a="1"/>
  <c r="AT847" i="7" s="1"/>
  <c r="AU843" i="7" a="1"/>
  <c r="AU843" i="7" s="1"/>
  <c r="AU839" i="7" a="1"/>
  <c r="AU839" i="7" s="1"/>
  <c r="AU835" i="7" a="1"/>
  <c r="AU835" i="7" s="1"/>
  <c r="AU832" i="7" a="1"/>
  <c r="AU832" i="7" s="1"/>
  <c r="AT829" i="7" a="1"/>
  <c r="AT829" i="7" s="1"/>
  <c r="AT825" i="7" a="1"/>
  <c r="AT825" i="7" s="1"/>
  <c r="AT821" i="7" a="1"/>
  <c r="AT821" i="7" s="1"/>
  <c r="AU817" i="7" a="1"/>
  <c r="AU817" i="7" s="1"/>
  <c r="AU814" i="7" a="1"/>
  <c r="AU814" i="7" s="1"/>
  <c r="AU810" i="7" a="1"/>
  <c r="AU810" i="7" s="1"/>
  <c r="AU803" i="7" a="1"/>
  <c r="AU803" i="7" s="1"/>
  <c r="AU796" i="7" a="1"/>
  <c r="AU796" i="7" s="1"/>
  <c r="AT793" i="7" a="1"/>
  <c r="AT793" i="7" s="1"/>
  <c r="AT789" i="7" a="1"/>
  <c r="AT789" i="7" s="1"/>
  <c r="AT785" i="7" a="1"/>
  <c r="AT785" i="7" s="1"/>
  <c r="AU778" i="7" a="1"/>
  <c r="AU778" i="7" s="1"/>
  <c r="AU774" i="7" a="1"/>
  <c r="AU774" i="7" s="1"/>
  <c r="AU770" i="7" a="1"/>
  <c r="AU770" i="7" s="1"/>
  <c r="AT767" i="7" a="1"/>
  <c r="AT767" i="7" s="1"/>
  <c r="AT760" i="7" a="1"/>
  <c r="AT760" i="7" s="1"/>
  <c r="AT756" i="7" a="1"/>
  <c r="AT756" i="7" s="1"/>
  <c r="AT752" i="7" a="1"/>
  <c r="AT752" i="7" s="1"/>
  <c r="AU748" i="7" a="1"/>
  <c r="AU748" i="7" s="1"/>
  <c r="AU745" i="7" a="1"/>
  <c r="AU745" i="7" s="1"/>
  <c r="AU741" i="7" a="1"/>
  <c r="AU741" i="7" s="1"/>
  <c r="AT735" i="7" a="1"/>
  <c r="AT735" i="7" s="1"/>
  <c r="AU725" i="7" a="1"/>
  <c r="AU725" i="7" s="1"/>
  <c r="AT719" i="7" a="1"/>
  <c r="AT719" i="7" s="1"/>
  <c r="AT715" i="7" a="1"/>
  <c r="AT715" i="7" s="1"/>
  <c r="AT712" i="7" a="1"/>
  <c r="AT712" i="7" s="1"/>
  <c r="AT709" i="7" a="1"/>
  <c r="AT709" i="7" s="1"/>
  <c r="AT777" i="7" a="1"/>
  <c r="AT777" i="7" s="1"/>
  <c r="AU747" i="7" a="1"/>
  <c r="AU747" i="7" s="1"/>
  <c r="AT726" i="7" a="1"/>
  <c r="AT726" i="7" s="1"/>
  <c r="AU717" i="7" a="1"/>
  <c r="AU717" i="7" s="1"/>
  <c r="AT711" i="7" a="1"/>
  <c r="AT711" i="7" s="1"/>
  <c r="AT707" i="7" a="1"/>
  <c r="AT707" i="7" s="1"/>
  <c r="AT703" i="7" a="1"/>
  <c r="AT703" i="7" s="1"/>
  <c r="AU699" i="7" a="1"/>
  <c r="AU699" i="7" s="1"/>
  <c r="AT696" i="7" a="1"/>
  <c r="AT696" i="7" s="1"/>
  <c r="AU692" i="7" a="1"/>
  <c r="AU692" i="7" s="1"/>
  <c r="AU688" i="7" a="1"/>
  <c r="AU688" i="7" s="1"/>
  <c r="AT685" i="7" a="1"/>
  <c r="AT685" i="7" s="1"/>
  <c r="AT682" i="7" a="1"/>
  <c r="AT682" i="7" s="1"/>
  <c r="AU678" i="7" a="1"/>
  <c r="AU678" i="7" s="1"/>
  <c r="AT676" i="7" a="1"/>
  <c r="AT676" i="7" s="1"/>
  <c r="AU669" i="7" a="1"/>
  <c r="AU669" i="7" s="1"/>
  <c r="AT660" i="7" a="1"/>
  <c r="AT660" i="7" s="1"/>
  <c r="AU653" i="7" a="1"/>
  <c r="AU653" i="7" s="1"/>
  <c r="AT651" i="7" a="1"/>
  <c r="AT651" i="7" s="1"/>
  <c r="AU647" i="7" a="1"/>
  <c r="AU647" i="7" s="1"/>
  <c r="AU644" i="7" a="1"/>
  <c r="AU644" i="7" s="1"/>
  <c r="AU641" i="7" a="1"/>
  <c r="AU641" i="7" s="1"/>
  <c r="AT638" i="7" a="1"/>
  <c r="AT638" i="7" s="1"/>
  <c r="AU635" i="7" a="1"/>
  <c r="AU635" i="7" s="1"/>
  <c r="AT632" i="7" a="1"/>
  <c r="AT632" i="7" s="1"/>
  <c r="AT629" i="7" a="1"/>
  <c r="AT629" i="7" s="1"/>
  <c r="AU622" i="7" a="1"/>
  <c r="AU622" i="7" s="1"/>
  <c r="AU616" i="7" a="1"/>
  <c r="AU616" i="7" s="1"/>
  <c r="AU613" i="7" a="1"/>
  <c r="AU613" i="7" s="1"/>
  <c r="AT610" i="7" a="1"/>
  <c r="AT610" i="7" s="1"/>
  <c r="AT607" i="7" a="1"/>
  <c r="AT607" i="7" s="1"/>
  <c r="AT604" i="7" a="1"/>
  <c r="AT604" i="7" s="1"/>
  <c r="AU594" i="7" a="1"/>
  <c r="AU594" i="7" s="1"/>
  <c r="AU591" i="7" a="1"/>
  <c r="AU591" i="7" s="1"/>
  <c r="AU588" i="7" a="1"/>
  <c r="AU588" i="7" s="1"/>
  <c r="AT585" i="7" a="1"/>
  <c r="AT585" i="7" s="1"/>
  <c r="AT582" i="7" a="1"/>
  <c r="AT582" i="7" s="1"/>
  <c r="AT576" i="7" a="1"/>
  <c r="AT576" i="7" s="1"/>
  <c r="AU569" i="7" a="1"/>
  <c r="AU569" i="7" s="1"/>
  <c r="AU566" i="7" a="1"/>
  <c r="AU566" i="7" s="1"/>
  <c r="AT563" i="7" a="1"/>
  <c r="AT563" i="7" s="1"/>
  <c r="AU560" i="7" a="1"/>
  <c r="AU560" i="7" s="1"/>
  <c r="AT557" i="7" a="1"/>
  <c r="AT557" i="7" s="1"/>
  <c r="AT554" i="7" a="1"/>
  <c r="AT554" i="7" s="1"/>
  <c r="AT551" i="7" a="1"/>
  <c r="AT551" i="7" s="1"/>
  <c r="AU547" i="7" a="1"/>
  <c r="AU547" i="7" s="1"/>
  <c r="AT545" i="7" a="1"/>
  <c r="AT545" i="7" s="1"/>
  <c r="AU538" i="7" a="1"/>
  <c r="AU538" i="7" s="1"/>
  <c r="AT532" i="7" a="1"/>
  <c r="AT532" i="7" s="1"/>
  <c r="AU525" i="7" a="1"/>
  <c r="AU525" i="7" s="1"/>
  <c r="AT523" i="7" a="1"/>
  <c r="AT523" i="7" s="1"/>
  <c r="AU519" i="7" a="1"/>
  <c r="AU519" i="7" s="1"/>
  <c r="AU516" i="7" a="1"/>
  <c r="AU516" i="7" s="1"/>
  <c r="AU513" i="7" a="1"/>
  <c r="AU513" i="7" s="1"/>
  <c r="AT510" i="7" a="1"/>
  <c r="AT510" i="7" s="1"/>
  <c r="AU507" i="7" a="1"/>
  <c r="AU507" i="7" s="1"/>
  <c r="AT501" i="7" a="1"/>
  <c r="AT501" i="7" s="1"/>
  <c r="AT498" i="7" a="1"/>
  <c r="AT498" i="7" s="1"/>
  <c r="AU491" i="7" a="1"/>
  <c r="AU491" i="7" s="1"/>
  <c r="AU485" i="7" a="1"/>
  <c r="AU485" i="7" s="1"/>
  <c r="AU482" i="7" a="1"/>
  <c r="AU482" i="7" s="1"/>
  <c r="AT479" i="7" a="1"/>
  <c r="AT479" i="7" s="1"/>
  <c r="AT476" i="7" a="1"/>
  <c r="AT476" i="7" s="1"/>
  <c r="AT473" i="7" a="1"/>
  <c r="AT473" i="7" s="1"/>
  <c r="AU463" i="7" a="1"/>
  <c r="AU463" i="7" s="1"/>
  <c r="AU460" i="7" a="1"/>
  <c r="AU460" i="7" s="1"/>
  <c r="AU457" i="7" a="1"/>
  <c r="AU457" i="7" s="1"/>
  <c r="AT454" i="7" a="1"/>
  <c r="AT454" i="7" s="1"/>
  <c r="AT451" i="7" a="1"/>
  <c r="AT451" i="7" s="1"/>
  <c r="AT445" i="7" a="1"/>
  <c r="AT445" i="7" s="1"/>
  <c r="AU438" i="7" a="1"/>
  <c r="AU438" i="7" s="1"/>
  <c r="AU435" i="7" a="1"/>
  <c r="AU435" i="7" s="1"/>
  <c r="AT432" i="7" a="1"/>
  <c r="AT432" i="7" s="1"/>
  <c r="AU429" i="7" a="1"/>
  <c r="AU429" i="7" s="1"/>
  <c r="AT426" i="7" a="1"/>
  <c r="AT426" i="7" s="1"/>
  <c r="AT423" i="7" a="1"/>
  <c r="AT423" i="7" s="1"/>
  <c r="AT420" i="7" a="1"/>
  <c r="AT420" i="7" s="1"/>
  <c r="AU416" i="7" a="1"/>
  <c r="AU416" i="7" s="1"/>
  <c r="AT414" i="7" a="1"/>
  <c r="AT414" i="7" s="1"/>
  <c r="AU407" i="7" a="1"/>
  <c r="AU407" i="7" s="1"/>
  <c r="AT401" i="7" a="1"/>
  <c r="AT401" i="7" s="1"/>
  <c r="AU394" i="7" a="1"/>
  <c r="AU394" i="7" s="1"/>
  <c r="AT392" i="7" a="1"/>
  <c r="AT392" i="7" s="1"/>
  <c r="AT389" i="7" a="1"/>
  <c r="AT389" i="7" s="1"/>
  <c r="AU385" i="7" a="1"/>
  <c r="AU385" i="7" s="1"/>
  <c r="AT379" i="7" a="1"/>
  <c r="AT379" i="7" s="1"/>
  <c r="AU375" i="7" a="1"/>
  <c r="AU375" i="7" s="1"/>
  <c r="AT372" i="7" a="1"/>
  <c r="AT372" i="7" s="1"/>
  <c r="AT369" i="7" a="1"/>
  <c r="AT369" i="7" s="1"/>
  <c r="AU365" i="7" a="1"/>
  <c r="AU365" i="7" s="1"/>
  <c r="AU362" i="7" a="1"/>
  <c r="AU362" i="7" s="1"/>
  <c r="AT359" i="7" a="1"/>
  <c r="AT359" i="7" s="1"/>
  <c r="AU355" i="7" a="1"/>
  <c r="AU355" i="7" s="1"/>
  <c r="AT352" i="7" a="1"/>
  <c r="AT352" i="7" s="1"/>
  <c r="AU348" i="7" a="1"/>
  <c r="AU348" i="7" s="1"/>
  <c r="AU345" i="7" a="1"/>
  <c r="AU345" i="7" s="1"/>
  <c r="AT342" i="7" a="1"/>
  <c r="AT342" i="7" s="1"/>
  <c r="AU338" i="7" a="1"/>
  <c r="AU338" i="7" s="1"/>
  <c r="AU335" i="7" a="1"/>
  <c r="AU335" i="7" s="1"/>
  <c r="AT332" i="7" a="1"/>
  <c r="AT332" i="7" s="1"/>
  <c r="AT329" i="7" a="1"/>
  <c r="AT329" i="7" s="1"/>
  <c r="AT322" i="7" a="1"/>
  <c r="AT322" i="7" s="1"/>
  <c r="AT319" i="7" a="1"/>
  <c r="AT319" i="7" s="1"/>
  <c r="AT316" i="7" a="1"/>
  <c r="AT316" i="7" s="1"/>
  <c r="AT313" i="7" a="1"/>
  <c r="AT313" i="7" s="1"/>
  <c r="AU309" i="7" a="1"/>
  <c r="AU309" i="7" s="1"/>
  <c r="AU306" i="7" a="1"/>
  <c r="AU306" i="7" s="1"/>
  <c r="AU303" i="7" a="1"/>
  <c r="AU303" i="7" s="1"/>
  <c r="AU300" i="7" a="1"/>
  <c r="AU300" i="7" s="1"/>
  <c r="AT294" i="7" a="1"/>
  <c r="AT294" i="7" s="1"/>
  <c r="AT291" i="7" a="1"/>
  <c r="AT291" i="7" s="1"/>
  <c r="AT288" i="7" a="1"/>
  <c r="AT288" i="7" s="1"/>
  <c r="AT285" i="7" a="1"/>
  <c r="AT285" i="7" s="1"/>
  <c r="AT279" i="7" a="1"/>
  <c r="AT279" i="7" s="1"/>
  <c r="AU276" i="7" a="1"/>
  <c r="AU276" i="7" s="1"/>
  <c r="AT270" i="7" a="1"/>
  <c r="AT270" i="7" s="1"/>
  <c r="AU267" i="7" a="1"/>
  <c r="AU267" i="7" s="1"/>
  <c r="AU261" i="7" a="1"/>
  <c r="AU261" i="7" s="1"/>
  <c r="AU258" i="7" a="1"/>
  <c r="AU258" i="7" s="1"/>
  <c r="AT256" i="7" a="1"/>
  <c r="AT256" i="7" s="1"/>
  <c r="AT253" i="7" a="1"/>
  <c r="AT253" i="7" s="1"/>
  <c r="AT247" i="7" a="1"/>
  <c r="AT247" i="7" s="1"/>
  <c r="AU241" i="7" a="1"/>
  <c r="AU241" i="7" s="1"/>
  <c r="AT235" i="7" a="1"/>
  <c r="AT235" i="7" s="1"/>
  <c r="AU232" i="7" a="1"/>
  <c r="AU232" i="7" s="1"/>
  <c r="AU226" i="7" a="1"/>
  <c r="AU226" i="7" s="1"/>
  <c r="AU223" i="7" a="1"/>
  <c r="AU223" i="7" s="1"/>
  <c r="AT802" i="7" a="1"/>
  <c r="AT802" i="7" s="1"/>
  <c r="AT773" i="7" a="1"/>
  <c r="AT773" i="7" s="1"/>
  <c r="AT744" i="7" a="1"/>
  <c r="AT744" i="7" s="1"/>
  <c r="AT724" i="7" a="1"/>
  <c r="AT724" i="7" s="1"/>
  <c r="AT717" i="7" a="1"/>
  <c r="AT717" i="7" s="1"/>
  <c r="AU706" i="7" a="1"/>
  <c r="AU706" i="7" s="1"/>
  <c r="AT699" i="7" a="1"/>
  <c r="AT699" i="7" s="1"/>
  <c r="AU695" i="7" a="1"/>
  <c r="AU695" i="7" s="1"/>
  <c r="AT688" i="7" a="1"/>
  <c r="AT688" i="7" s="1"/>
  <c r="AU684" i="7" a="1"/>
  <c r="AU684" i="7" s="1"/>
  <c r="AU681" i="7" a="1"/>
  <c r="AU681" i="7" s="1"/>
  <c r="AT678" i="7" a="1"/>
  <c r="AT678" i="7" s="1"/>
  <c r="AU675" i="7" a="1"/>
  <c r="AU675" i="7" s="1"/>
  <c r="AT672" i="7" a="1"/>
  <c r="AT672" i="7" s="1"/>
  <c r="AT669" i="7" a="1"/>
  <c r="AT669" i="7" s="1"/>
  <c r="AT666" i="7" a="1"/>
  <c r="AT666" i="7" s="1"/>
  <c r="AU659" i="7" a="1"/>
  <c r="AU659" i="7" s="1"/>
  <c r="AT657" i="7" a="1"/>
  <c r="AT657" i="7" s="1"/>
  <c r="AU650" i="7" a="1"/>
  <c r="AU650" i="7" s="1"/>
  <c r="AT644" i="7" a="1"/>
  <c r="AT644" i="7" s="1"/>
  <c r="AU637" i="7" a="1"/>
  <c r="AU637" i="7" s="1"/>
  <c r="AT635" i="7" a="1"/>
  <c r="AT635" i="7" s="1"/>
  <c r="AU631" i="7" a="1"/>
  <c r="AU631" i="7" s="1"/>
  <c r="AU628" i="7" a="1"/>
  <c r="AU628" i="7" s="1"/>
  <c r="AU625" i="7" a="1"/>
  <c r="AU625" i="7" s="1"/>
  <c r="AT622" i="7" a="1"/>
  <c r="AT622" i="7" s="1"/>
  <c r="AU619" i="7" a="1"/>
  <c r="AU619" i="7" s="1"/>
  <c r="AT616" i="7" a="1"/>
  <c r="AT616" i="7" s="1"/>
  <c r="AT613" i="7" a="1"/>
  <c r="AT613" i="7" s="1"/>
  <c r="AU606" i="7" a="1"/>
  <c r="AU606" i="7" s="1"/>
  <c r="AU600" i="7" a="1"/>
  <c r="AU600" i="7" s="1"/>
  <c r="AU597" i="7" a="1"/>
  <c r="AU597" i="7" s="1"/>
  <c r="AT594" i="7" a="1"/>
  <c r="AT594" i="7" s="1"/>
  <c r="AT591" i="7" a="1"/>
  <c r="AT591" i="7" s="1"/>
  <c r="AT588" i="7" a="1"/>
  <c r="AT588" i="7" s="1"/>
  <c r="AU578" i="7" a="1"/>
  <c r="AU578" i="7" s="1"/>
  <c r="AU575" i="7" a="1"/>
  <c r="AU575" i="7" s="1"/>
  <c r="AU572" i="7" a="1"/>
  <c r="AU572" i="7" s="1"/>
  <c r="AT569" i="7" a="1"/>
  <c r="AT569" i="7" s="1"/>
  <c r="AT566" i="7" a="1"/>
  <c r="AT566" i="7" s="1"/>
  <c r="AT560" i="7" a="1"/>
  <c r="AT560" i="7" s="1"/>
  <c r="AU553" i="7" a="1"/>
  <c r="AU553" i="7" s="1"/>
  <c r="AU550" i="7" a="1"/>
  <c r="AU550" i="7" s="1"/>
  <c r="AT547" i="7" a="1"/>
  <c r="AT547" i="7" s="1"/>
  <c r="AU544" i="7" a="1"/>
  <c r="AU544" i="7" s="1"/>
  <c r="AT541" i="7" a="1"/>
  <c r="AT541" i="7" s="1"/>
  <c r="AT538" i="7" a="1"/>
  <c r="AT538" i="7" s="1"/>
  <c r="AT535" i="7" a="1"/>
  <c r="AT535" i="7" s="1"/>
  <c r="AU531" i="7" a="1"/>
  <c r="AU531" i="7" s="1"/>
  <c r="AT529" i="7" a="1"/>
  <c r="AT529" i="7" s="1"/>
  <c r="AU522" i="7" a="1"/>
  <c r="AU522" i="7" s="1"/>
  <c r="AT516" i="7" a="1"/>
  <c r="AT516" i="7" s="1"/>
  <c r="AU509" i="7" a="1"/>
  <c r="AU509" i="7" s="1"/>
  <c r="AT507" i="7" a="1"/>
  <c r="AT507" i="7" s="1"/>
  <c r="AU500" i="7" a="1"/>
  <c r="AU500" i="7" s="1"/>
  <c r="AU497" i="7" a="1"/>
  <c r="AU497" i="7" s="1"/>
  <c r="AU494" i="7" a="1"/>
  <c r="AU494" i="7" s="1"/>
  <c r="AT491" i="7" a="1"/>
  <c r="AT491" i="7" s="1"/>
  <c r="AU488" i="7" a="1"/>
  <c r="AU488" i="7" s="1"/>
  <c r="AT485" i="7" a="1"/>
  <c r="AT485" i="7" s="1"/>
  <c r="AT482" i="7" a="1"/>
  <c r="AT482" i="7" s="1"/>
  <c r="AU475" i="7" a="1"/>
  <c r="AU475" i="7" s="1"/>
  <c r="AU469" i="7" a="1"/>
  <c r="AU469" i="7" s="1"/>
  <c r="AU466" i="7" a="1"/>
  <c r="AU466" i="7" s="1"/>
  <c r="AT463" i="7" a="1"/>
  <c r="AT463" i="7" s="1"/>
  <c r="AT460" i="7" a="1"/>
  <c r="AT460" i="7" s="1"/>
  <c r="AT457" i="7" a="1"/>
  <c r="AT457" i="7" s="1"/>
  <c r="AU447" i="7" a="1"/>
  <c r="AU447" i="7" s="1"/>
  <c r="AU444" i="7" a="1"/>
  <c r="AU444" i="7" s="1"/>
  <c r="AU441" i="7" a="1"/>
  <c r="AU441" i="7" s="1"/>
  <c r="AT438" i="7" a="1"/>
  <c r="AT438" i="7" s="1"/>
  <c r="AT435" i="7" a="1"/>
  <c r="AT435" i="7" s="1"/>
  <c r="AT429" i="7" a="1"/>
  <c r="AT429" i="7" s="1"/>
  <c r="AU422" i="7" a="1"/>
  <c r="AU422" i="7" s="1"/>
  <c r="AU419" i="7" a="1"/>
  <c r="AU419" i="7" s="1"/>
  <c r="AT416" i="7" a="1"/>
  <c r="AT416" i="7" s="1"/>
  <c r="AU413" i="7" a="1"/>
  <c r="AU413" i="7" s="1"/>
  <c r="AT410" i="7" a="1"/>
  <c r="AT410" i="7" s="1"/>
  <c r="AT407" i="7" a="1"/>
  <c r="AT407" i="7" s="1"/>
  <c r="AT404" i="7" a="1"/>
  <c r="AT404" i="7" s="1"/>
  <c r="AU400" i="7" a="1"/>
  <c r="AU400" i="7" s="1"/>
  <c r="AT398" i="7" a="1"/>
  <c r="AT398" i="7" s="1"/>
  <c r="AU391" i="7" a="1"/>
  <c r="AU391" i="7" s="1"/>
  <c r="AU388" i="7" a="1"/>
  <c r="AU388" i="7" s="1"/>
  <c r="AT385" i="7" a="1"/>
  <c r="AT385" i="7" s="1"/>
  <c r="AU368" i="7" a="1"/>
  <c r="AU368" i="7" s="1"/>
  <c r="AT365" i="7" a="1"/>
  <c r="AT365" i="7" s="1"/>
  <c r="AT362" i="7" a="1"/>
  <c r="AT362" i="7" s="1"/>
  <c r="AU358" i="7" a="1"/>
  <c r="AU358" i="7" s="1"/>
  <c r="AT355" i="7" a="1"/>
  <c r="AT355" i="7" s="1"/>
  <c r="AU351" i="7" a="1"/>
  <c r="AU351" i="7" s="1"/>
  <c r="AT348" i="7" a="1"/>
  <c r="AT348" i="7" s="1"/>
  <c r="AT345" i="7" a="1"/>
  <c r="AT345" i="7" s="1"/>
  <c r="AU341" i="7" a="1"/>
  <c r="AU341" i="7" s="1"/>
  <c r="AT338" i="7" a="1"/>
  <c r="AT338" i="7" s="1"/>
  <c r="AT335" i="7" a="1"/>
  <c r="AT335" i="7" s="1"/>
  <c r="AU331" i="7" a="1"/>
  <c r="AU331" i="7" s="1"/>
  <c r="AU328" i="7" a="1"/>
  <c r="AU328" i="7" s="1"/>
  <c r="AT325" i="7" a="1"/>
  <c r="AT325" i="7" s="1"/>
  <c r="AU318" i="7" a="1"/>
  <c r="AU318" i="7" s="1"/>
  <c r="AU315" i="7" a="1"/>
  <c r="AU315" i="7" s="1"/>
  <c r="AT306" i="7" a="1"/>
  <c r="AT306" i="7" s="1"/>
  <c r="AT303" i="7" a="1"/>
  <c r="AT303" i="7" s="1"/>
  <c r="AT300" i="7" a="1"/>
  <c r="AT300" i="7" s="1"/>
  <c r="AT297" i="7" a="1"/>
  <c r="AT297" i="7" s="1"/>
  <c r="AU293" i="7" a="1"/>
  <c r="AU293" i="7" s="1"/>
  <c r="AU290" i="7" a="1"/>
  <c r="AU290" i="7" s="1"/>
  <c r="AU287" i="7" a="1"/>
  <c r="AU287" i="7" s="1"/>
  <c r="AU281" i="7" a="1"/>
  <c r="AU281" i="7" s="1"/>
  <c r="AU278" i="7" a="1"/>
  <c r="AU278" i="7" s="1"/>
  <c r="AT276" i="7" a="1"/>
  <c r="AT276" i="7" s="1"/>
  <c r="AT273" i="7" a="1"/>
  <c r="AT273" i="7" s="1"/>
  <c r="AT267" i="7" a="1"/>
  <c r="AT267" i="7" s="1"/>
  <c r="AU264" i="7" a="1"/>
  <c r="AU264" i="7" s="1"/>
  <c r="AT258" i="7" a="1"/>
  <c r="AT258" i="7" s="1"/>
  <c r="AU255" i="7" a="1"/>
  <c r="AU255" i="7" s="1"/>
  <c r="AU249" i="7" a="1"/>
  <c r="AU249" i="7" s="1"/>
  <c r="AU246" i="7" a="1"/>
  <c r="AU246" i="7" s="1"/>
  <c r="AT241" i="7" a="1"/>
  <c r="AT241" i="7" s="1"/>
  <c r="AT238" i="7" a="1"/>
  <c r="AT238" i="7" s="1"/>
  <c r="AT232" i="7" a="1"/>
  <c r="AT232" i="7" s="1"/>
  <c r="AU229" i="7" a="1"/>
  <c r="AU229" i="7" s="1"/>
  <c r="AT223" i="7" a="1"/>
  <c r="AT223" i="7" s="1"/>
  <c r="AU217" i="7" a="1"/>
  <c r="AU217" i="7" s="1"/>
  <c r="AU211" i="7" a="1"/>
  <c r="AU211" i="7" s="1"/>
  <c r="AU208" i="7" a="1"/>
  <c r="AU208" i="7" s="1"/>
  <c r="AT206" i="7" a="1"/>
  <c r="AT206" i="7" s="1"/>
  <c r="AT203" i="7" a="1"/>
  <c r="AT203" i="7" s="1"/>
  <c r="AT197" i="7" a="1"/>
  <c r="AT197" i="7" s="1"/>
  <c r="AU798" i="7" a="1"/>
  <c r="AU798" i="7" s="1"/>
  <c r="AT769" i="7" a="1"/>
  <c r="AT769" i="7" s="1"/>
  <c r="AU740" i="7" a="1"/>
  <c r="AU740" i="7" s="1"/>
  <c r="AU722" i="7" a="1"/>
  <c r="AU722" i="7" s="1"/>
  <c r="AT716" i="7" a="1"/>
  <c r="AT716" i="7" s="1"/>
  <c r="AU710" i="7" a="1"/>
  <c r="AU710" i="7" s="1"/>
  <c r="AT706" i="7" a="1"/>
  <c r="AT706" i="7" s="1"/>
  <c r="AU702" i="7" a="1"/>
  <c r="AU702" i="7" s="1"/>
  <c r="AU698" i="7" a="1"/>
  <c r="AU698" i="7" s="1"/>
  <c r="AT695" i="7" a="1"/>
  <c r="AT695" i="7" s="1"/>
  <c r="AU691" i="7" a="1"/>
  <c r="AU691" i="7" s="1"/>
  <c r="AT684" i="7" a="1"/>
  <c r="AT684" i="7" s="1"/>
  <c r="AT681" i="7" a="1"/>
  <c r="AT681" i="7" s="1"/>
  <c r="AT675" i="7" a="1"/>
  <c r="AT675" i="7" s="1"/>
  <c r="AU668" i="7" a="1"/>
  <c r="AU668" i="7" s="1"/>
  <c r="AU665" i="7" a="1"/>
  <c r="AU665" i="7" s="1"/>
  <c r="AT659" i="7" a="1"/>
  <c r="AT659" i="7" s="1"/>
  <c r="AU656" i="7" a="1"/>
  <c r="AU656" i="7" s="1"/>
  <c r="AT653" i="7" a="1"/>
  <c r="AT653" i="7" s="1"/>
  <c r="AT650" i="7" a="1"/>
  <c r="AT650" i="7" s="1"/>
  <c r="AT647" i="7" a="1"/>
  <c r="AT647" i="7" s="1"/>
  <c r="AU643" i="7" a="1"/>
  <c r="AU643" i="7" s="1"/>
  <c r="AT641" i="7" a="1"/>
  <c r="AT641" i="7" s="1"/>
  <c r="AU634" i="7" a="1"/>
  <c r="AU634" i="7" s="1"/>
  <c r="AT628" i="7" a="1"/>
  <c r="AT628" i="7" s="1"/>
  <c r="AU621" i="7" a="1"/>
  <c r="AU621" i="7" s="1"/>
  <c r="AT619" i="7" a="1"/>
  <c r="AT619" i="7" s="1"/>
  <c r="AU615" i="7" a="1"/>
  <c r="AU615" i="7" s="1"/>
  <c r="AU612" i="7" a="1"/>
  <c r="AU612" i="7" s="1"/>
  <c r="AU609" i="7" a="1"/>
  <c r="AU609" i="7" s="1"/>
  <c r="AT606" i="7" a="1"/>
  <c r="AT606" i="7" s="1"/>
  <c r="AU603" i="7" a="1"/>
  <c r="AU603" i="7" s="1"/>
  <c r="AT600" i="7" a="1"/>
  <c r="AT600" i="7" s="1"/>
  <c r="AT597" i="7" a="1"/>
  <c r="AT597" i="7" s="1"/>
  <c r="AU590" i="7" a="1"/>
  <c r="AU590" i="7" s="1"/>
  <c r="AU584" i="7" a="1"/>
  <c r="AU584" i="7" s="1"/>
  <c r="AU581" i="7" a="1"/>
  <c r="AU581" i="7" s="1"/>
  <c r="AT578" i="7" a="1"/>
  <c r="AT578" i="7" s="1"/>
  <c r="AT575" i="7" a="1"/>
  <c r="AT575" i="7" s="1"/>
  <c r="AT572" i="7" a="1"/>
  <c r="AT572" i="7" s="1"/>
  <c r="AU562" i="7" a="1"/>
  <c r="AU562" i="7" s="1"/>
  <c r="AU559" i="7" a="1"/>
  <c r="AU559" i="7" s="1"/>
  <c r="AU556" i="7" a="1"/>
  <c r="AU556" i="7" s="1"/>
  <c r="AT553" i="7" a="1"/>
  <c r="AT553" i="7" s="1"/>
  <c r="AT550" i="7" a="1"/>
  <c r="AT550" i="7" s="1"/>
  <c r="AT544" i="7" a="1"/>
  <c r="AT544" i="7" s="1"/>
  <c r="AU537" i="7" a="1"/>
  <c r="AU537" i="7" s="1"/>
  <c r="AU534" i="7" a="1"/>
  <c r="AU534" i="7" s="1"/>
  <c r="AT531" i="7" a="1"/>
  <c r="AT531" i="7" s="1"/>
  <c r="AU528" i="7" a="1"/>
  <c r="AU528" i="7" s="1"/>
  <c r="AT525" i="7" a="1"/>
  <c r="AT525" i="7" s="1"/>
  <c r="AT522" i="7" a="1"/>
  <c r="AT522" i="7" s="1"/>
  <c r="AT519" i="7" a="1"/>
  <c r="AT519" i="7" s="1"/>
  <c r="AU515" i="7" a="1"/>
  <c r="AU515" i="7" s="1"/>
  <c r="AT513" i="7" a="1"/>
  <c r="AT513" i="7" s="1"/>
  <c r="AU503" i="7" a="1"/>
  <c r="AU503" i="7" s="1"/>
  <c r="AT497" i="7" a="1"/>
  <c r="AT497" i="7" s="1"/>
  <c r="AU490" i="7" a="1"/>
  <c r="AU490" i="7" s="1"/>
  <c r="AT488" i="7" a="1"/>
  <c r="AT488" i="7" s="1"/>
  <c r="AU484" i="7" a="1"/>
  <c r="AU484" i="7" s="1"/>
  <c r="AU481" i="7" a="1"/>
  <c r="AU481" i="7" s="1"/>
  <c r="AU478" i="7" a="1"/>
  <c r="AU478" i="7" s="1"/>
  <c r="AT475" i="7" a="1"/>
  <c r="AT475" i="7" s="1"/>
  <c r="AU472" i="7" a="1"/>
  <c r="AU472" i="7" s="1"/>
  <c r="AT469" i="7" a="1"/>
  <c r="AT469" i="7" s="1"/>
  <c r="AT466" i="7" a="1"/>
  <c r="AT466" i="7" s="1"/>
  <c r="AU459" i="7" a="1"/>
  <c r="AU459" i="7" s="1"/>
  <c r="AU453" i="7" a="1"/>
  <c r="AU453" i="7" s="1"/>
  <c r="AU450" i="7" a="1"/>
  <c r="AU450" i="7" s="1"/>
  <c r="AT447" i="7" a="1"/>
  <c r="AT447" i="7" s="1"/>
  <c r="AT444" i="7" a="1"/>
  <c r="AT444" i="7" s="1"/>
  <c r="AT441" i="7" a="1"/>
  <c r="AT441" i="7" s="1"/>
  <c r="AU431" i="7" a="1"/>
  <c r="AU431" i="7" s="1"/>
  <c r="AU428" i="7" a="1"/>
  <c r="AU428" i="7" s="1"/>
  <c r="AU425" i="7" a="1"/>
  <c r="AU425" i="7" s="1"/>
  <c r="AT422" i="7" a="1"/>
  <c r="AT422" i="7" s="1"/>
  <c r="AT419" i="7" a="1"/>
  <c r="AT419" i="7" s="1"/>
  <c r="AT413" i="7" a="1"/>
  <c r="AT413" i="7" s="1"/>
  <c r="AU406" i="7" a="1"/>
  <c r="AU406" i="7" s="1"/>
  <c r="AU403" i="7" a="1"/>
  <c r="AU403" i="7" s="1"/>
  <c r="AT400" i="7" a="1"/>
  <c r="AT400" i="7" s="1"/>
  <c r="AU397" i="7" a="1"/>
  <c r="AU397" i="7" s="1"/>
  <c r="AT394" i="7" a="1"/>
  <c r="AT394" i="7" s="1"/>
  <c r="AT391" i="7" a="1"/>
  <c r="AT391" i="7" s="1"/>
  <c r="AT388" i="7" a="1"/>
  <c r="AT388" i="7" s="1"/>
  <c r="AU384" i="7" a="1"/>
  <c r="AU384" i="7" s="1"/>
  <c r="AU378" i="7" a="1"/>
  <c r="AU378" i="7" s="1"/>
  <c r="AT375" i="7" a="1"/>
  <c r="AT375" i="7" s="1"/>
  <c r="AU371" i="7" a="1"/>
  <c r="AU371" i="7" s="1"/>
  <c r="AT368" i="7" a="1"/>
  <c r="AT368" i="7" s="1"/>
  <c r="AU364" i="7" a="1"/>
  <c r="AU364" i="7" s="1"/>
  <c r="AU361" i="7" a="1"/>
  <c r="AU361" i="7" s="1"/>
  <c r="AT358" i="7" a="1"/>
  <c r="AT358" i="7" s="1"/>
  <c r="AU344" i="7" a="1"/>
  <c r="AU344" i="7" s="1"/>
  <c r="AT341" i="7" a="1"/>
  <c r="AT341" i="7" s="1"/>
  <c r="AU337" i="7" a="1"/>
  <c r="AU337" i="7" s="1"/>
  <c r="AU334" i="7" a="1"/>
  <c r="AU334" i="7" s="1"/>
  <c r="AT331" i="7" a="1"/>
  <c r="AT331" i="7" s="1"/>
  <c r="AT328" i="7" a="1"/>
  <c r="AT328" i="7" s="1"/>
  <c r="AU321" i="7" a="1"/>
  <c r="AU321" i="7" s="1"/>
  <c r="AT318" i="7" a="1"/>
  <c r="AT318" i="7" s="1"/>
  <c r="AT315" i="7" a="1"/>
  <c r="AT315" i="7" s="1"/>
  <c r="AU312" i="7" a="1"/>
  <c r="AU312" i="7" s="1"/>
  <c r="AT309" i="7" a="1"/>
  <c r="AT309" i="7" s="1"/>
  <c r="AU302" i="7" a="1"/>
  <c r="AU302" i="7" s="1"/>
  <c r="AU299" i="7" a="1"/>
  <c r="AU299" i="7" s="1"/>
  <c r="AT290" i="7" a="1"/>
  <c r="AT290" i="7" s="1"/>
  <c r="AT287" i="7" a="1"/>
  <c r="AT287" i="7" s="1"/>
  <c r="AU284" i="7" a="1"/>
  <c r="AU284" i="7" s="1"/>
  <c r="AT278" i="7" a="1"/>
  <c r="AT278" i="7" s="1"/>
  <c r="AU275" i="7" a="1"/>
  <c r="AU275" i="7" s="1"/>
  <c r="AU269" i="7" a="1"/>
  <c r="AU269" i="7" s="1"/>
  <c r="AU266" i="7" a="1"/>
  <c r="AU266" i="7" s="1"/>
  <c r="AT264" i="7" a="1"/>
  <c r="AT264" i="7" s="1"/>
  <c r="AT261" i="7" a="1"/>
  <c r="AT261" i="7" s="1"/>
  <c r="AT255" i="7" a="1"/>
  <c r="AT255" i="7" s="1"/>
  <c r="AU252" i="7" a="1"/>
  <c r="AU252" i="7" s="1"/>
  <c r="AT246" i="7" a="1"/>
  <c r="AT246" i="7" s="1"/>
  <c r="AU240" i="7" a="1"/>
  <c r="AU240" i="7" s="1"/>
  <c r="AU234" i="7" a="1"/>
  <c r="AU234" i="7" s="1"/>
  <c r="AU231" i="7" a="1"/>
  <c r="AU231" i="7" s="1"/>
  <c r="AT229" i="7" a="1"/>
  <c r="AT229" i="7" s="1"/>
  <c r="AT226" i="7" a="1"/>
  <c r="AT226" i="7" s="1"/>
  <c r="AT217" i="7" a="1"/>
  <c r="AT217" i="7" s="1"/>
  <c r="AU214" i="7" a="1"/>
  <c r="AU214" i="7" s="1"/>
  <c r="AT208" i="7" a="1"/>
  <c r="AT208" i="7" s="1"/>
  <c r="AU205" i="7" a="1"/>
  <c r="AU205" i="7" s="1"/>
  <c r="AU199" i="7" a="1"/>
  <c r="AU199" i="7" s="1"/>
  <c r="AU196" i="7" a="1"/>
  <c r="AU196" i="7" s="1"/>
  <c r="AU795" i="7" a="1"/>
  <c r="AU795" i="7" s="1"/>
  <c r="AU737" i="7" a="1"/>
  <c r="AU737" i="7" s="1"/>
  <c r="AT722" i="7" a="1"/>
  <c r="AT722" i="7" s="1"/>
  <c r="AU715" i="7" a="1"/>
  <c r="AU715" i="7" s="1"/>
  <c r="AT705" i="7" a="1"/>
  <c r="AT705" i="7" s="1"/>
  <c r="AT702" i="7" a="1"/>
  <c r="AT702" i="7" s="1"/>
  <c r="AT694" i="7" a="1"/>
  <c r="AT694" i="7" s="1"/>
  <c r="AT691" i="7" a="1"/>
  <c r="AT691" i="7" s="1"/>
  <c r="AU687" i="7" a="1"/>
  <c r="AU687" i="7" s="1"/>
  <c r="AU677" i="7" a="1"/>
  <c r="AU677" i="7" s="1"/>
  <c r="AU674" i="7" a="1"/>
  <c r="AU674" i="7" s="1"/>
  <c r="AU671" i="7" a="1"/>
  <c r="AU671" i="7" s="1"/>
  <c r="AT668" i="7" a="1"/>
  <c r="AT668" i="7" s="1"/>
  <c r="AT665" i="7" a="1"/>
  <c r="AT665" i="7" s="1"/>
  <c r="AT656" i="7" a="1"/>
  <c r="AT656" i="7" s="1"/>
  <c r="AU649" i="7" a="1"/>
  <c r="AU649" i="7" s="1"/>
  <c r="AU646" i="7" a="1"/>
  <c r="AU646" i="7" s="1"/>
  <c r="AT643" i="7" a="1"/>
  <c r="AT643" i="7" s="1"/>
  <c r="AU640" i="7" a="1"/>
  <c r="AU640" i="7" s="1"/>
  <c r="AT637" i="7" a="1"/>
  <c r="AT637" i="7" s="1"/>
  <c r="AT634" i="7" a="1"/>
  <c r="AT634" i="7" s="1"/>
  <c r="AT631" i="7" a="1"/>
  <c r="AT631" i="7" s="1"/>
  <c r="AU627" i="7" a="1"/>
  <c r="AU627" i="7" s="1"/>
  <c r="AT625" i="7" a="1"/>
  <c r="AT625" i="7" s="1"/>
  <c r="AU618" i="7" a="1"/>
  <c r="AU618" i="7" s="1"/>
  <c r="AT612" i="7" a="1"/>
  <c r="AT612" i="7" s="1"/>
  <c r="AU605" i="7" a="1"/>
  <c r="AU605" i="7" s="1"/>
  <c r="AT603" i="7" a="1"/>
  <c r="AT603" i="7" s="1"/>
  <c r="AU599" i="7" a="1"/>
  <c r="AU599" i="7" s="1"/>
  <c r="AU596" i="7" a="1"/>
  <c r="AU596" i="7" s="1"/>
  <c r="AU593" i="7" a="1"/>
  <c r="AU593" i="7" s="1"/>
  <c r="AT590" i="7" a="1"/>
  <c r="AT590" i="7" s="1"/>
  <c r="AU587" i="7" a="1"/>
  <c r="AU587" i="7" s="1"/>
  <c r="AT584" i="7" a="1"/>
  <c r="AT584" i="7" s="1"/>
  <c r="AT581" i="7" a="1"/>
  <c r="AT581" i="7" s="1"/>
  <c r="AU574" i="7" a="1"/>
  <c r="AU574" i="7" s="1"/>
  <c r="AU568" i="7" a="1"/>
  <c r="AU568" i="7" s="1"/>
  <c r="AU565" i="7" a="1"/>
  <c r="AU565" i="7" s="1"/>
  <c r="AT562" i="7" a="1"/>
  <c r="AT562" i="7" s="1"/>
  <c r="AT559" i="7" a="1"/>
  <c r="AT559" i="7" s="1"/>
  <c r="AT556" i="7" a="1"/>
  <c r="AT556" i="7" s="1"/>
  <c r="AU546" i="7" a="1"/>
  <c r="AU546" i="7" s="1"/>
  <c r="AU543" i="7" a="1"/>
  <c r="AU543" i="7" s="1"/>
  <c r="AU540" i="7" a="1"/>
  <c r="AU540" i="7" s="1"/>
  <c r="AT537" i="7" a="1"/>
  <c r="AT537" i="7" s="1"/>
  <c r="AT534" i="7" a="1"/>
  <c r="AT534" i="7" s="1"/>
  <c r="AT528" i="7" a="1"/>
  <c r="AT528" i="7" s="1"/>
  <c r="AU521" i="7" a="1"/>
  <c r="AU521" i="7" s="1"/>
  <c r="AU518" i="7" a="1"/>
  <c r="AU518" i="7" s="1"/>
  <c r="AT515" i="7" a="1"/>
  <c r="AT515" i="7" s="1"/>
  <c r="AU512" i="7" a="1"/>
  <c r="AU512" i="7" s="1"/>
  <c r="AT509" i="7" a="1"/>
  <c r="AT509" i="7" s="1"/>
  <c r="AT503" i="7" a="1"/>
  <c r="AT503" i="7" s="1"/>
  <c r="AT500" i="7" a="1"/>
  <c r="AT500" i="7" s="1"/>
  <c r="AU496" i="7" a="1"/>
  <c r="AU496" i="7" s="1"/>
  <c r="AT494" i="7" a="1"/>
  <c r="AT494" i="7" s="1"/>
  <c r="AU487" i="7" a="1"/>
  <c r="AU487" i="7" s="1"/>
  <c r="AT481" i="7" a="1"/>
  <c r="AT481" i="7" s="1"/>
  <c r="AU474" i="7" a="1"/>
  <c r="AU474" i="7" s="1"/>
  <c r="AT472" i="7" a="1"/>
  <c r="AT472" i="7" s="1"/>
  <c r="AU468" i="7" a="1"/>
  <c r="AU468" i="7" s="1"/>
  <c r="AU465" i="7" a="1"/>
  <c r="AU465" i="7" s="1"/>
  <c r="AU462" i="7" a="1"/>
  <c r="AU462" i="7" s="1"/>
  <c r="AT459" i="7" a="1"/>
  <c r="AT459" i="7" s="1"/>
  <c r="AU456" i="7" a="1"/>
  <c r="AU456" i="7" s="1"/>
  <c r="AT453" i="7" a="1"/>
  <c r="AT453" i="7" s="1"/>
  <c r="AT450" i="7" a="1"/>
  <c r="AT450" i="7" s="1"/>
  <c r="AU443" i="7" a="1"/>
  <c r="AU443" i="7" s="1"/>
  <c r="AU437" i="7" a="1"/>
  <c r="AU437" i="7" s="1"/>
  <c r="AU434" i="7" a="1"/>
  <c r="AU434" i="7" s="1"/>
  <c r="AT431" i="7" a="1"/>
  <c r="AT431" i="7" s="1"/>
  <c r="AT428" i="7" a="1"/>
  <c r="AT428" i="7" s="1"/>
  <c r="AT425" i="7" a="1"/>
  <c r="AT425" i="7" s="1"/>
  <c r="AU415" i="7" a="1"/>
  <c r="AU415" i="7" s="1"/>
  <c r="AU412" i="7" a="1"/>
  <c r="AU412" i="7" s="1"/>
  <c r="AU409" i="7" a="1"/>
  <c r="AU409" i="7" s="1"/>
  <c r="AT406" i="7" a="1"/>
  <c r="AT406" i="7" s="1"/>
  <c r="AT403" i="7" a="1"/>
  <c r="AT403" i="7" s="1"/>
  <c r="AT397" i="7" a="1"/>
  <c r="AT397" i="7" s="1"/>
  <c r="AU387" i="7" a="1"/>
  <c r="AU387" i="7" s="1"/>
  <c r="AT384" i="7" a="1"/>
  <c r="AT384" i="7" s="1"/>
  <c r="AT378" i="7" a="1"/>
  <c r="AT378" i="7" s="1"/>
  <c r="AU374" i="7" a="1"/>
  <c r="AU374" i="7" s="1"/>
  <c r="AT371" i="7" a="1"/>
  <c r="AT371" i="7" s="1"/>
  <c r="AU367" i="7" a="1"/>
  <c r="AU367" i="7" s="1"/>
  <c r="AT364" i="7" a="1"/>
  <c r="AT364" i="7" s="1"/>
  <c r="AT361" i="7" a="1"/>
  <c r="AT361" i="7" s="1"/>
  <c r="AU357" i="7" a="1"/>
  <c r="AU357" i="7" s="1"/>
  <c r="AU354" i="7" a="1"/>
  <c r="AU354" i="7" s="1"/>
  <c r="AT351" i="7" a="1"/>
  <c r="AT351" i="7" s="1"/>
  <c r="AU347" i="7" a="1"/>
  <c r="AU347" i="7" s="1"/>
  <c r="AT344" i="7" a="1"/>
  <c r="AT344" i="7" s="1"/>
  <c r="AU340" i="7" a="1"/>
  <c r="AU340" i="7" s="1"/>
  <c r="AT334" i="7" a="1"/>
  <c r="AT334" i="7" s="1"/>
  <c r="AU330" i="7" a="1"/>
  <c r="AU330" i="7" s="1"/>
  <c r="AU327" i="7" a="1"/>
  <c r="AU327" i="7" s="1"/>
  <c r="AU324" i="7" a="1"/>
  <c r="AU324" i="7" s="1"/>
  <c r="AT321" i="7" a="1"/>
  <c r="AT321" i="7" s="1"/>
  <c r="AU314" i="7" a="1"/>
  <c r="AU314" i="7" s="1"/>
  <c r="AT312" i="7" a="1"/>
  <c r="AT312" i="7" s="1"/>
  <c r="AU305" i="7" a="1"/>
  <c r="AU305" i="7" s="1"/>
  <c r="AT302" i="7" a="1"/>
  <c r="AT302" i="7" s="1"/>
  <c r="AT299" i="7" a="1"/>
  <c r="AT299" i="7" s="1"/>
  <c r="AU296" i="7" a="1"/>
  <c r="AU296" i="7" s="1"/>
  <c r="AT293" i="7" a="1"/>
  <c r="AT293" i="7" s="1"/>
  <c r="AU286" i="7" a="1"/>
  <c r="AU286" i="7" s="1"/>
  <c r="AT284" i="7" a="1"/>
  <c r="AT284" i="7" s="1"/>
  <c r="AT281" i="7" a="1"/>
  <c r="AT281" i="7" s="1"/>
  <c r="AT275" i="7" a="1"/>
  <c r="AT275" i="7" s="1"/>
  <c r="AU272" i="7" a="1"/>
  <c r="AU272" i="7" s="1"/>
  <c r="AT266" i="7" a="1"/>
  <c r="AT266" i="7" s="1"/>
  <c r="AU263" i="7" a="1"/>
  <c r="AU263" i="7" s="1"/>
  <c r="AU257" i="7" a="1"/>
  <c r="AU257" i="7" s="1"/>
  <c r="AU254" i="7" a="1"/>
  <c r="AU254" i="7" s="1"/>
  <c r="AT252" i="7" a="1"/>
  <c r="AT252" i="7" s="1"/>
  <c r="AT249" i="7" a="1"/>
  <c r="AT249" i="7" s="1"/>
  <c r="AT240" i="7" a="1"/>
  <c r="AT240" i="7" s="1"/>
  <c r="AU237" i="7" a="1"/>
  <c r="AU237" i="7" s="1"/>
  <c r="AT231" i="7" a="1"/>
  <c r="AT231" i="7" s="1"/>
  <c r="AU228" i="7" a="1"/>
  <c r="AU228" i="7" s="1"/>
  <c r="AU222" i="7" a="1"/>
  <c r="AU222" i="7" s="1"/>
  <c r="AU216" i="7" a="1"/>
  <c r="AU216" i="7" s="1"/>
  <c r="AT214" i="7" a="1"/>
  <c r="AT214" i="7" s="1"/>
  <c r="AT211" i="7" a="1"/>
  <c r="AT211" i="7" s="1"/>
  <c r="AT205" i="7" a="1"/>
  <c r="AT205" i="7" s="1"/>
  <c r="AU202" i="7" a="1"/>
  <c r="AU202" i="7" s="1"/>
  <c r="AT196" i="7" a="1"/>
  <c r="AT196" i="7" s="1"/>
  <c r="AU193" i="7" a="1"/>
  <c r="AU193" i="7" s="1"/>
  <c r="AU187" i="7" a="1"/>
  <c r="AU187" i="7" s="1"/>
  <c r="AU791" i="7" a="1"/>
  <c r="AU791" i="7" s="1"/>
  <c r="AU762" i="7" a="1"/>
  <c r="AU762" i="7" s="1"/>
  <c r="AU733" i="7" a="1"/>
  <c r="AU733" i="7" s="1"/>
  <c r="AU709" i="7" a="1"/>
  <c r="AU709" i="7" s="1"/>
  <c r="AU704" i="7" a="1"/>
  <c r="AU704" i="7" s="1"/>
  <c r="AU701" i="7" a="1"/>
  <c r="AU701" i="7" s="1"/>
  <c r="AU697" i="7" a="1"/>
  <c r="AU697" i="7" s="1"/>
  <c r="AU690" i="7" a="1"/>
  <c r="AU690" i="7" s="1"/>
  <c r="AT687" i="7" a="1"/>
  <c r="AT687" i="7" s="1"/>
  <c r="AU683" i="7" a="1"/>
  <c r="AU683" i="7" s="1"/>
  <c r="AU680" i="7" a="1"/>
  <c r="AU680" i="7" s="1"/>
  <c r="AT677" i="7" a="1"/>
  <c r="AT677" i="7" s="1"/>
  <c r="AT674" i="7" a="1"/>
  <c r="AT674" i="7" s="1"/>
  <c r="AT671" i="7" a="1"/>
  <c r="AT671" i="7" s="1"/>
  <c r="AU658" i="7" a="1"/>
  <c r="AU658" i="7" s="1"/>
  <c r="AU655" i="7" a="1"/>
  <c r="AU655" i="7" s="1"/>
  <c r="AU652" i="7" a="1"/>
  <c r="AU652" i="7" s="1"/>
  <c r="AT649" i="7" a="1"/>
  <c r="AT649" i="7" s="1"/>
  <c r="AT646" i="7" a="1"/>
  <c r="AT646" i="7" s="1"/>
  <c r="AT640" i="7" a="1"/>
  <c r="AT640" i="7" s="1"/>
  <c r="AU633" i="7" a="1"/>
  <c r="AU633" i="7" s="1"/>
  <c r="AU630" i="7" a="1"/>
  <c r="AU630" i="7" s="1"/>
  <c r="AT627" i="7" a="1"/>
  <c r="AT627" i="7" s="1"/>
  <c r="AU624" i="7" a="1"/>
  <c r="AU624" i="7" s="1"/>
  <c r="AT621" i="7" a="1"/>
  <c r="AT621" i="7" s="1"/>
  <c r="AT618" i="7" a="1"/>
  <c r="AT618" i="7" s="1"/>
  <c r="AT615" i="7" a="1"/>
  <c r="AT615" i="7" s="1"/>
  <c r="AU611" i="7" a="1"/>
  <c r="AU611" i="7" s="1"/>
  <c r="AT609" i="7" a="1"/>
  <c r="AT609" i="7" s="1"/>
  <c r="AU602" i="7" a="1"/>
  <c r="AU602" i="7" s="1"/>
  <c r="AT596" i="7" a="1"/>
  <c r="AT596" i="7" s="1"/>
  <c r="AU589" i="7" a="1"/>
  <c r="AU589" i="7" s="1"/>
  <c r="AT587" i="7" a="1"/>
  <c r="AT587" i="7" s="1"/>
  <c r="AU583" i="7" a="1"/>
  <c r="AU583" i="7" s="1"/>
  <c r="AU580" i="7" a="1"/>
  <c r="AU580" i="7" s="1"/>
  <c r="AU577" i="7" a="1"/>
  <c r="AU577" i="7" s="1"/>
  <c r="AT574" i="7" a="1"/>
  <c r="AT574" i="7" s="1"/>
  <c r="AU571" i="7" a="1"/>
  <c r="AU571" i="7" s="1"/>
  <c r="AT568" i="7" a="1"/>
  <c r="AT568" i="7" s="1"/>
  <c r="AT565" i="7" a="1"/>
  <c r="AT565" i="7" s="1"/>
  <c r="AU558" i="7" a="1"/>
  <c r="AU558" i="7" s="1"/>
  <c r="AU552" i="7" a="1"/>
  <c r="AU552" i="7" s="1"/>
  <c r="AU549" i="7" a="1"/>
  <c r="AU549" i="7" s="1"/>
  <c r="AT546" i="7" a="1"/>
  <c r="AT546" i="7" s="1"/>
  <c r="AT543" i="7" a="1"/>
  <c r="AT543" i="7" s="1"/>
  <c r="AT540" i="7" a="1"/>
  <c r="AT540" i="7" s="1"/>
  <c r="AU530" i="7" a="1"/>
  <c r="AU530" i="7" s="1"/>
  <c r="AU527" i="7" a="1"/>
  <c r="AU527" i="7" s="1"/>
  <c r="AU524" i="7" a="1"/>
  <c r="AU524" i="7" s="1"/>
  <c r="AT521" i="7" a="1"/>
  <c r="AT521" i="7" s="1"/>
  <c r="AT518" i="7" a="1"/>
  <c r="AT518" i="7" s="1"/>
  <c r="AT512" i="7" a="1"/>
  <c r="AT512" i="7" s="1"/>
  <c r="AU502" i="7" a="1"/>
  <c r="AU502" i="7" s="1"/>
  <c r="AU499" i="7" a="1"/>
  <c r="AU499" i="7" s="1"/>
  <c r="AT496" i="7" a="1"/>
  <c r="AT496" i="7" s="1"/>
  <c r="AU493" i="7" a="1"/>
  <c r="AU493" i="7" s="1"/>
  <c r="AT490" i="7" a="1"/>
  <c r="AT490" i="7" s="1"/>
  <c r="AT487" i="7" a="1"/>
  <c r="AT487" i="7" s="1"/>
  <c r="AT484" i="7" a="1"/>
  <c r="AT484" i="7" s="1"/>
  <c r="AU480" i="7" a="1"/>
  <c r="AU480" i="7" s="1"/>
  <c r="AT478" i="7" a="1"/>
  <c r="AT478" i="7" s="1"/>
  <c r="AU471" i="7" a="1"/>
  <c r="AU471" i="7" s="1"/>
  <c r="AT465" i="7" a="1"/>
  <c r="AT465" i="7" s="1"/>
  <c r="AU458" i="7" a="1"/>
  <c r="AU458" i="7" s="1"/>
  <c r="AT456" i="7" a="1"/>
  <c r="AT456" i="7" s="1"/>
  <c r="AU452" i="7" a="1"/>
  <c r="AU452" i="7" s="1"/>
  <c r="AU449" i="7" a="1"/>
  <c r="AU449" i="7" s="1"/>
  <c r="AU446" i="7" a="1"/>
  <c r="AU446" i="7" s="1"/>
  <c r="AT443" i="7" a="1"/>
  <c r="AT443" i="7" s="1"/>
  <c r="AU440" i="7" a="1"/>
  <c r="AU440" i="7" s="1"/>
  <c r="AT437" i="7" a="1"/>
  <c r="AT437" i="7" s="1"/>
  <c r="AT434" i="7" a="1"/>
  <c r="AT434" i="7" s="1"/>
  <c r="AU427" i="7" a="1"/>
  <c r="AU427" i="7" s="1"/>
  <c r="AU421" i="7" a="1"/>
  <c r="AU421" i="7" s="1"/>
  <c r="AU418" i="7" a="1"/>
  <c r="AU418" i="7" s="1"/>
  <c r="AT415" i="7" a="1"/>
  <c r="AT415" i="7" s="1"/>
  <c r="AT412" i="7" a="1"/>
  <c r="AT412" i="7" s="1"/>
  <c r="AT409" i="7" a="1"/>
  <c r="AT409" i="7" s="1"/>
  <c r="AU399" i="7" a="1"/>
  <c r="AU399" i="7" s="1"/>
  <c r="AU396" i="7" a="1"/>
  <c r="AU396" i="7" s="1"/>
  <c r="AU393" i="7" a="1"/>
  <c r="AU393" i="7" s="1"/>
  <c r="AU390" i="7" a="1"/>
  <c r="AU390" i="7" s="1"/>
  <c r="AT387" i="7" a="1"/>
  <c r="AT387" i="7" s="1"/>
  <c r="AU383" i="7" a="1"/>
  <c r="AU383" i="7" s="1"/>
  <c r="AU377" i="7" a="1"/>
  <c r="AU377" i="7" s="1"/>
  <c r="AT374" i="7" a="1"/>
  <c r="AT374" i="7" s="1"/>
  <c r="AU360" i="7" a="1"/>
  <c r="AU360" i="7" s="1"/>
  <c r="AT357" i="7" a="1"/>
  <c r="AT357" i="7" s="1"/>
  <c r="AT354" i="7" a="1"/>
  <c r="AT354" i="7" s="1"/>
  <c r="AU350" i="7" a="1"/>
  <c r="AU350" i="7" s="1"/>
  <c r="AT347" i="7" a="1"/>
  <c r="AT347" i="7" s="1"/>
  <c r="AU343" i="7" a="1"/>
  <c r="AU343" i="7" s="1"/>
  <c r="AT340" i="7" a="1"/>
  <c r="AT340" i="7" s="1"/>
  <c r="AT337" i="7" a="1"/>
  <c r="AT337" i="7" s="1"/>
  <c r="AT330" i="7" a="1"/>
  <c r="AT330" i="7" s="1"/>
  <c r="AT327" i="7" a="1"/>
  <c r="AT327" i="7" s="1"/>
  <c r="AT324" i="7" a="1"/>
  <c r="AT324" i="7" s="1"/>
  <c r="AU317" i="7" a="1"/>
  <c r="AU317" i="7" s="1"/>
  <c r="AT314" i="7" a="1"/>
  <c r="AT314" i="7" s="1"/>
  <c r="AU311" i="7" a="1"/>
  <c r="AU311" i="7" s="1"/>
  <c r="AU308" i="7" a="1"/>
  <c r="AU308" i="7" s="1"/>
  <c r="AT305" i="7" a="1"/>
  <c r="AT305" i="7" s="1"/>
  <c r="AU298" i="7" a="1"/>
  <c r="AU298" i="7" s="1"/>
  <c r="AT296" i="7" a="1"/>
  <c r="AT296" i="7" s="1"/>
  <c r="AU289" i="7" a="1"/>
  <c r="AU289" i="7" s="1"/>
  <c r="AT286" i="7" a="1"/>
  <c r="AT286" i="7" s="1"/>
  <c r="AU283" i="7" a="1"/>
  <c r="AU283" i="7" s="1"/>
  <c r="AU277" i="7" a="1"/>
  <c r="AU277" i="7" s="1"/>
  <c r="AU274" i="7" a="1"/>
  <c r="AU274" i="7" s="1"/>
  <c r="AT272" i="7" a="1"/>
  <c r="AT272" i="7" s="1"/>
  <c r="AT269" i="7" a="1"/>
  <c r="AT269" i="7" s="1"/>
  <c r="AT263" i="7" a="1"/>
  <c r="AT263" i="7" s="1"/>
  <c r="AU260" i="7" a="1"/>
  <c r="AU260" i="7" s="1"/>
  <c r="AT254" i="7" a="1"/>
  <c r="AT254" i="7" s="1"/>
  <c r="AU251" i="7" a="1"/>
  <c r="AU251" i="7" s="1"/>
  <c r="AU242" i="7" a="1"/>
  <c r="AU242" i="7" s="1"/>
  <c r="AU239" i="7" a="1"/>
  <c r="AU239" i="7" s="1"/>
  <c r="AT237" i="7" a="1"/>
  <c r="AT237" i="7" s="1"/>
  <c r="AT234" i="7" a="1"/>
  <c r="AT234" i="7" s="1"/>
  <c r="AT228" i="7" a="1"/>
  <c r="AT228" i="7" s="1"/>
  <c r="AU225" i="7" a="1"/>
  <c r="AU225" i="7" s="1"/>
  <c r="AT216" i="7" a="1"/>
  <c r="AT216" i="7" s="1"/>
  <c r="AU213" i="7" a="1"/>
  <c r="AU213" i="7" s="1"/>
  <c r="AU207" i="7" a="1"/>
  <c r="AU207" i="7" s="1"/>
  <c r="AU204" i="7" a="1"/>
  <c r="AU204" i="7" s="1"/>
  <c r="AT202" i="7" a="1"/>
  <c r="AT202" i="7" s="1"/>
  <c r="AT199" i="7" a="1"/>
  <c r="AT199" i="7" s="1"/>
  <c r="AU787" i="7" a="1"/>
  <c r="AU787" i="7" s="1"/>
  <c r="AU758" i="7" a="1"/>
  <c r="AU758" i="7" s="1"/>
  <c r="AT732" i="7" a="1"/>
  <c r="AT732" i="7" s="1"/>
  <c r="AU720" i="7" a="1"/>
  <c r="AU720" i="7" s="1"/>
  <c r="AU713" i="7" a="1"/>
  <c r="AU713" i="7" s="1"/>
  <c r="AU708" i="7" a="1"/>
  <c r="AU708" i="7" s="1"/>
  <c r="AU700" i="7" a="1"/>
  <c r="AU700" i="7" s="1"/>
  <c r="AT697" i="7" a="1"/>
  <c r="AT697" i="7" s="1"/>
  <c r="AU693" i="7" a="1"/>
  <c r="AU693" i="7" s="1"/>
  <c r="AT690" i="7" a="1"/>
  <c r="AT690" i="7" s="1"/>
  <c r="AT683" i="7" a="1"/>
  <c r="AT683" i="7" s="1"/>
  <c r="AT680" i="7" a="1"/>
  <c r="AT680" i="7" s="1"/>
  <c r="AU673" i="7" a="1"/>
  <c r="AU673" i="7" s="1"/>
  <c r="AU667" i="7" a="1"/>
  <c r="AU667" i="7" s="1"/>
  <c r="AU664" i="7" a="1"/>
  <c r="AU664" i="7" s="1"/>
  <c r="AT658" i="7" a="1"/>
  <c r="AT658" i="7" s="1"/>
  <c r="AT655" i="7" a="1"/>
  <c r="AT655" i="7" s="1"/>
  <c r="AT652" i="7" a="1"/>
  <c r="AT652" i="7" s="1"/>
  <c r="AU642" i="7" a="1"/>
  <c r="AU642" i="7" s="1"/>
  <c r="AU639" i="7" a="1"/>
  <c r="AU639" i="7" s="1"/>
  <c r="AU636" i="7" a="1"/>
  <c r="AU636" i="7" s="1"/>
  <c r="AT633" i="7" a="1"/>
  <c r="AT633" i="7" s="1"/>
  <c r="AT630" i="7" a="1"/>
  <c r="AT630" i="7" s="1"/>
  <c r="AT624" i="7" a="1"/>
  <c r="AT624" i="7" s="1"/>
  <c r="AU617" i="7" a="1"/>
  <c r="AU617" i="7" s="1"/>
  <c r="AU614" i="7" a="1"/>
  <c r="AU614" i="7" s="1"/>
  <c r="AT611" i="7" a="1"/>
  <c r="AT611" i="7" s="1"/>
  <c r="AU608" i="7" a="1"/>
  <c r="AU608" i="7" s="1"/>
  <c r="AT605" i="7" a="1"/>
  <c r="AT605" i="7" s="1"/>
  <c r="AT602" i="7" a="1"/>
  <c r="AT602" i="7" s="1"/>
  <c r="AT599" i="7" a="1"/>
  <c r="AT599" i="7" s="1"/>
  <c r="AU595" i="7" a="1"/>
  <c r="AU595" i="7" s="1"/>
  <c r="AT593" i="7" a="1"/>
  <c r="AT593" i="7" s="1"/>
  <c r="AU586" i="7" a="1"/>
  <c r="AU586" i="7" s="1"/>
  <c r="AT580" i="7" a="1"/>
  <c r="AT580" i="7" s="1"/>
  <c r="AU573" i="7" a="1"/>
  <c r="AU573" i="7" s="1"/>
  <c r="AT571" i="7" a="1"/>
  <c r="AT571" i="7" s="1"/>
  <c r="AU567" i="7" a="1"/>
  <c r="AU567" i="7" s="1"/>
  <c r="AU564" i="7" a="1"/>
  <c r="AU564" i="7" s="1"/>
  <c r="AU561" i="7" a="1"/>
  <c r="AU561" i="7" s="1"/>
  <c r="AT558" i="7" a="1"/>
  <c r="AT558" i="7" s="1"/>
  <c r="AU555" i="7" a="1"/>
  <c r="AU555" i="7" s="1"/>
  <c r="AT552" i="7" a="1"/>
  <c r="AT552" i="7" s="1"/>
  <c r="AT549" i="7" a="1"/>
  <c r="AT549" i="7" s="1"/>
  <c r="AU542" i="7" a="1"/>
  <c r="AU542" i="7" s="1"/>
  <c r="AU536" i="7" a="1"/>
  <c r="AU536" i="7" s="1"/>
  <c r="AU533" i="7" a="1"/>
  <c r="AU533" i="7" s="1"/>
  <c r="AT530" i="7" a="1"/>
  <c r="AT530" i="7" s="1"/>
  <c r="AT527" i="7" a="1"/>
  <c r="AT527" i="7" s="1"/>
  <c r="AT524" i="7" a="1"/>
  <c r="AT524" i="7" s="1"/>
  <c r="AU514" i="7" a="1"/>
  <c r="AU514" i="7" s="1"/>
  <c r="AU511" i="7" a="1"/>
  <c r="AU511" i="7" s="1"/>
  <c r="AU508" i="7" a="1"/>
  <c r="AU508" i="7" s="1"/>
  <c r="AT502" i="7" a="1"/>
  <c r="AT502" i="7" s="1"/>
  <c r="AT499" i="7" a="1"/>
  <c r="AT499" i="7" s="1"/>
  <c r="AT493" i="7" a="1"/>
  <c r="AT493" i="7" s="1"/>
  <c r="AU486" i="7" a="1"/>
  <c r="AU486" i="7" s="1"/>
  <c r="AU483" i="7" a="1"/>
  <c r="AU483" i="7" s="1"/>
  <c r="AT480" i="7" a="1"/>
  <c r="AT480" i="7" s="1"/>
  <c r="AU477" i="7" a="1"/>
  <c r="AU477" i="7" s="1"/>
  <c r="AT474" i="7" a="1"/>
  <c r="AT474" i="7" s="1"/>
  <c r="AT471" i="7" a="1"/>
  <c r="AT471" i="7" s="1"/>
  <c r="AT468" i="7" a="1"/>
  <c r="AT468" i="7" s="1"/>
  <c r="AU464" i="7" a="1"/>
  <c r="AU464" i="7" s="1"/>
  <c r="AT462" i="7" a="1"/>
  <c r="AT462" i="7" s="1"/>
  <c r="AU455" i="7" a="1"/>
  <c r="AU455" i="7" s="1"/>
  <c r="AT449" i="7" a="1"/>
  <c r="AT449" i="7" s="1"/>
  <c r="AU442" i="7" a="1"/>
  <c r="AU442" i="7" s="1"/>
  <c r="AT440" i="7" a="1"/>
  <c r="AT440" i="7" s="1"/>
  <c r="AU436" i="7" a="1"/>
  <c r="AU436" i="7" s="1"/>
  <c r="AU433" i="7" a="1"/>
  <c r="AU433" i="7" s="1"/>
  <c r="AU430" i="7" a="1"/>
  <c r="AU430" i="7" s="1"/>
  <c r="AT427" i="7" a="1"/>
  <c r="AT427" i="7" s="1"/>
  <c r="AU424" i="7" a="1"/>
  <c r="AU424" i="7" s="1"/>
  <c r="AT421" i="7" a="1"/>
  <c r="AT421" i="7" s="1"/>
  <c r="AT418" i="7" a="1"/>
  <c r="AT418" i="7" s="1"/>
  <c r="AU411" i="7" a="1"/>
  <c r="AU411" i="7" s="1"/>
  <c r="AU405" i="7" a="1"/>
  <c r="AU405" i="7" s="1"/>
  <c r="AU402" i="7" a="1"/>
  <c r="AU402" i="7" s="1"/>
  <c r="AT399" i="7" a="1"/>
  <c r="AT399" i="7" s="1"/>
  <c r="AT396" i="7" a="1"/>
  <c r="AT396" i="7" s="1"/>
  <c r="AT393" i="7" a="1"/>
  <c r="AT393" i="7" s="1"/>
  <c r="AT390" i="7" a="1"/>
  <c r="AT390" i="7" s="1"/>
  <c r="AU386" i="7" a="1"/>
  <c r="AU386" i="7" s="1"/>
  <c r="AT383" i="7" a="1"/>
  <c r="AT383" i="7" s="1"/>
  <c r="AT377" i="7" a="1"/>
  <c r="AT377" i="7" s="1"/>
  <c r="AU373" i="7" a="1"/>
  <c r="AU373" i="7" s="1"/>
  <c r="AU370" i="7" a="1"/>
  <c r="AU370" i="7" s="1"/>
  <c r="AT367" i="7" a="1"/>
  <c r="AT367" i="7" s="1"/>
  <c r="AU363" i="7" a="1"/>
  <c r="AU363" i="7" s="1"/>
  <c r="AT360" i="7" a="1"/>
  <c r="AT360" i="7" s="1"/>
  <c r="AU356" i="7" a="1"/>
  <c r="AU356" i="7" s="1"/>
  <c r="AU353" i="7" a="1"/>
  <c r="AU353" i="7" s="1"/>
  <c r="AT350" i="7" a="1"/>
  <c r="AT350" i="7" s="1"/>
  <c r="AU339" i="7" a="1"/>
  <c r="AU339" i="7" s="1"/>
  <c r="AU333" i="7" a="1"/>
  <c r="AU333" i="7" s="1"/>
  <c r="AU326" i="7" a="1"/>
  <c r="AU326" i="7" s="1"/>
  <c r="AU323" i="7" a="1"/>
  <c r="AU323" i="7" s="1"/>
  <c r="AU320" i="7" a="1"/>
  <c r="AU320" i="7" s="1"/>
  <c r="AT311" i="7" a="1"/>
  <c r="AT311" i="7" s="1"/>
  <c r="AT308" i="7" a="1"/>
  <c r="AT308" i="7" s="1"/>
  <c r="AU301" i="7" a="1"/>
  <c r="AU301" i="7" s="1"/>
  <c r="AT298" i="7" a="1"/>
  <c r="AT298" i="7" s="1"/>
  <c r="AU295" i="7" a="1"/>
  <c r="AU295" i="7" s="1"/>
  <c r="AU292" i="7" a="1"/>
  <c r="AU292" i="7" s="1"/>
  <c r="AT289" i="7" a="1"/>
  <c r="AT289" i="7" s="1"/>
  <c r="AT283" i="7" a="1"/>
  <c r="AT283" i="7" s="1"/>
  <c r="AU280" i="7" a="1"/>
  <c r="AU280" i="7" s="1"/>
  <c r="AT274" i="7" a="1"/>
  <c r="AT274" i="7" s="1"/>
  <c r="AU271" i="7" a="1"/>
  <c r="AU271" i="7" s="1"/>
  <c r="AU265" i="7" a="1"/>
  <c r="AU265" i="7" s="1"/>
  <c r="AU262" i="7" a="1"/>
  <c r="AU262" i="7" s="1"/>
  <c r="AT260" i="7" a="1"/>
  <c r="AT260" i="7" s="1"/>
  <c r="AT257" i="7" a="1"/>
  <c r="AT257" i="7" s="1"/>
  <c r="AT251" i="7" a="1"/>
  <c r="AT251" i="7" s="1"/>
  <c r="AU248" i="7" a="1"/>
  <c r="AU248" i="7" s="1"/>
  <c r="AT239" i="7" a="1"/>
  <c r="AT239" i="7" s="1"/>
  <c r="AU236" i="7" a="1"/>
  <c r="AU236" i="7" s="1"/>
  <c r="AU230" i="7" a="1"/>
  <c r="AU230" i="7" s="1"/>
  <c r="AU227" i="7" a="1"/>
  <c r="AU227" i="7" s="1"/>
  <c r="AT225" i="7" a="1"/>
  <c r="AT225" i="7" s="1"/>
  <c r="AT222" i="7" a="1"/>
  <c r="AT222" i="7" s="1"/>
  <c r="AT213" i="7" a="1"/>
  <c r="AT213" i="7" s="1"/>
  <c r="AU210" i="7" a="1"/>
  <c r="AU210" i="7" s="1"/>
  <c r="AT204" i="7" a="1"/>
  <c r="AT204" i="7" s="1"/>
  <c r="AU201" i="7" a="1"/>
  <c r="AU201" i="7" s="1"/>
  <c r="AU195" i="7" a="1"/>
  <c r="AU195" i="7" s="1"/>
  <c r="AU192" i="7" a="1"/>
  <c r="AU192" i="7" s="1"/>
  <c r="AT190" i="7" a="1"/>
  <c r="AT190" i="7" s="1"/>
  <c r="AU754" i="7" a="1"/>
  <c r="AU754" i="7" s="1"/>
  <c r="AT700" i="7" a="1"/>
  <c r="AT700" i="7" s="1"/>
  <c r="AT693" i="7" a="1"/>
  <c r="AT693" i="7" s="1"/>
  <c r="AU689" i="7" a="1"/>
  <c r="AU689" i="7" s="1"/>
  <c r="AU686" i="7" a="1"/>
  <c r="AU686" i="7" s="1"/>
  <c r="AU682" i="7" a="1"/>
  <c r="AU682" i="7" s="1"/>
  <c r="AU679" i="7" a="1"/>
  <c r="AU679" i="7" s="1"/>
  <c r="AU676" i="7" a="1"/>
  <c r="AU676" i="7" s="1"/>
  <c r="AT673" i="7" a="1"/>
  <c r="AT673" i="7" s="1"/>
  <c r="AU670" i="7" a="1"/>
  <c r="AU670" i="7" s="1"/>
  <c r="AT667" i="7" a="1"/>
  <c r="AT667" i="7" s="1"/>
  <c r="AT664" i="7" a="1"/>
  <c r="AT664" i="7" s="1"/>
  <c r="AU654" i="7" a="1"/>
  <c r="AU654" i="7" s="1"/>
  <c r="AU648" i="7" a="1"/>
  <c r="AU648" i="7" s="1"/>
  <c r="AU645" i="7" a="1"/>
  <c r="AU645" i="7" s="1"/>
  <c r="AT642" i="7" a="1"/>
  <c r="AT642" i="7" s="1"/>
  <c r="AT639" i="7" a="1"/>
  <c r="AT639" i="7" s="1"/>
  <c r="AT636" i="7" a="1"/>
  <c r="AT636" i="7" s="1"/>
  <c r="AU626" i="7" a="1"/>
  <c r="AU626" i="7" s="1"/>
  <c r="AU623" i="7" a="1"/>
  <c r="AU623" i="7" s="1"/>
  <c r="AU620" i="7" a="1"/>
  <c r="AU620" i="7" s="1"/>
  <c r="AT617" i="7" a="1"/>
  <c r="AT617" i="7" s="1"/>
  <c r="AT614" i="7" a="1"/>
  <c r="AT614" i="7" s="1"/>
  <c r="AT608" i="7" a="1"/>
  <c r="AT608" i="7" s="1"/>
  <c r="AU601" i="7" a="1"/>
  <c r="AU601" i="7" s="1"/>
  <c r="AU598" i="7" a="1"/>
  <c r="AU598" i="7" s="1"/>
  <c r="AT595" i="7" a="1"/>
  <c r="AT595" i="7" s="1"/>
  <c r="AU592" i="7" a="1"/>
  <c r="AU592" i="7" s="1"/>
  <c r="AT589" i="7" a="1"/>
  <c r="AT589" i="7" s="1"/>
  <c r="AT586" i="7" a="1"/>
  <c r="AT586" i="7" s="1"/>
  <c r="AT583" i="7" a="1"/>
  <c r="AT583" i="7" s="1"/>
  <c r="AU579" i="7" a="1"/>
  <c r="AU579" i="7" s="1"/>
  <c r="AT577" i="7" a="1"/>
  <c r="AT577" i="7" s="1"/>
  <c r="AU570" i="7" a="1"/>
  <c r="AU570" i="7" s="1"/>
  <c r="AT564" i="7" a="1"/>
  <c r="AT564" i="7" s="1"/>
  <c r="AU557" i="7" a="1"/>
  <c r="AU557" i="7" s="1"/>
  <c r="AT555" i="7" a="1"/>
  <c r="AT555" i="7" s="1"/>
  <c r="AU551" i="7" a="1"/>
  <c r="AU551" i="7" s="1"/>
  <c r="AU548" i="7" a="1"/>
  <c r="AU548" i="7" s="1"/>
  <c r="AU545" i="7" a="1"/>
  <c r="AU545" i="7" s="1"/>
  <c r="AT542" i="7" a="1"/>
  <c r="AT542" i="7" s="1"/>
  <c r="AU539" i="7" a="1"/>
  <c r="AU539" i="7" s="1"/>
  <c r="AT536" i="7" a="1"/>
  <c r="AT536" i="7" s="1"/>
  <c r="AT533" i="7" a="1"/>
  <c r="AT533" i="7" s="1"/>
  <c r="AU526" i="7" a="1"/>
  <c r="AU526" i="7" s="1"/>
  <c r="AU520" i="7" a="1"/>
  <c r="AU520" i="7" s="1"/>
  <c r="AU517" i="7" a="1"/>
  <c r="AU517" i="7" s="1"/>
  <c r="AT514" i="7" a="1"/>
  <c r="AT514" i="7" s="1"/>
  <c r="AT511" i="7" a="1"/>
  <c r="AT511" i="7" s="1"/>
  <c r="AT508" i="7" a="1"/>
  <c r="AT508" i="7" s="1"/>
  <c r="AU495" i="7" a="1"/>
  <c r="AU495" i="7" s="1"/>
  <c r="AU492" i="7" a="1"/>
  <c r="AU492" i="7" s="1"/>
  <c r="AU489" i="7" a="1"/>
  <c r="AU489" i="7" s="1"/>
  <c r="AT486" i="7" a="1"/>
  <c r="AT486" i="7" s="1"/>
  <c r="AT483" i="7" a="1"/>
  <c r="AT483" i="7" s="1"/>
  <c r="AT477" i="7" a="1"/>
  <c r="AT477" i="7" s="1"/>
  <c r="AU470" i="7" a="1"/>
  <c r="AU470" i="7" s="1"/>
  <c r="AU467" i="7" a="1"/>
  <c r="AU467" i="7" s="1"/>
  <c r="AT464" i="7" a="1"/>
  <c r="AT464" i="7" s="1"/>
  <c r="AU461" i="7" a="1"/>
  <c r="AU461" i="7" s="1"/>
  <c r="AT458" i="7" a="1"/>
  <c r="AT458" i="7" s="1"/>
  <c r="AT455" i="7" a="1"/>
  <c r="AT455" i="7" s="1"/>
  <c r="AT452" i="7" a="1"/>
  <c r="AT452" i="7" s="1"/>
  <c r="AU448" i="7" a="1"/>
  <c r="AU448" i="7" s="1"/>
  <c r="AT446" i="7" a="1"/>
  <c r="AT446" i="7" s="1"/>
  <c r="AU439" i="7" a="1"/>
  <c r="AU439" i="7" s="1"/>
  <c r="AT433" i="7" a="1"/>
  <c r="AT433" i="7" s="1"/>
  <c r="AU426" i="7" a="1"/>
  <c r="AU426" i="7" s="1"/>
  <c r="AT424" i="7" a="1"/>
  <c r="AT424" i="7" s="1"/>
  <c r="AU420" i="7" a="1"/>
  <c r="AU420" i="7" s="1"/>
  <c r="AU417" i="7" a="1"/>
  <c r="AU417" i="7" s="1"/>
  <c r="AU414" i="7" a="1"/>
  <c r="AU414" i="7" s="1"/>
  <c r="AT411" i="7" a="1"/>
  <c r="AT411" i="7" s="1"/>
  <c r="AU408" i="7" a="1"/>
  <c r="AU408" i="7" s="1"/>
  <c r="AT405" i="7" a="1"/>
  <c r="AT405" i="7" s="1"/>
  <c r="AT402" i="7" a="1"/>
  <c r="AT402" i="7" s="1"/>
  <c r="AU395" i="7" a="1"/>
  <c r="AU395" i="7" s="1"/>
  <c r="AU376" i="7" a="1"/>
  <c r="AU376" i="7" s="1"/>
  <c r="AT373" i="7" a="1"/>
  <c r="AT373" i="7" s="1"/>
  <c r="AT370" i="7" a="1"/>
  <c r="AT370" i="7" s="1"/>
  <c r="AU366" i="7" a="1"/>
  <c r="AU366" i="7" s="1"/>
  <c r="AT363" i="7" a="1"/>
  <c r="AT363" i="7" s="1"/>
  <c r="AU359" i="7" a="1"/>
  <c r="AU359" i="7" s="1"/>
  <c r="AT356" i="7" a="1"/>
  <c r="AT356" i="7" s="1"/>
  <c r="AT353" i="7" a="1"/>
  <c r="AT353" i="7" s="1"/>
  <c r="AU349" i="7" a="1"/>
  <c r="AU349" i="7" s="1"/>
  <c r="AU346" i="7" a="1"/>
  <c r="AU346" i="7" s="1"/>
  <c r="AT343" i="7" a="1"/>
  <c r="AT343" i="7" s="1"/>
  <c r="AT339" i="7" a="1"/>
  <c r="AT339" i="7" s="1"/>
  <c r="AU336" i="7" a="1"/>
  <c r="AU336" i="7" s="1"/>
  <c r="AT333" i="7" a="1"/>
  <c r="AT333" i="7" s="1"/>
  <c r="AU329" i="7" a="1"/>
  <c r="AU329" i="7" s="1"/>
  <c r="AT326" i="7" a="1"/>
  <c r="AT326" i="7" s="1"/>
  <c r="AT323" i="7" a="1"/>
  <c r="AT323" i="7" s="1"/>
  <c r="AT320" i="7" a="1"/>
  <c r="AT320" i="7" s="1"/>
  <c r="AT317" i="7" a="1"/>
  <c r="AT317" i="7" s="1"/>
  <c r="AU313" i="7" a="1"/>
  <c r="AU313" i="7" s="1"/>
  <c r="AU310" i="7" a="1"/>
  <c r="AU310" i="7" s="1"/>
  <c r="AU307" i="7" a="1"/>
  <c r="AU307" i="7" s="1"/>
  <c r="AU304" i="7" a="1"/>
  <c r="AU304" i="7" s="1"/>
  <c r="AT295" i="7" a="1"/>
  <c r="AT295" i="7" s="1"/>
  <c r="AT292" i="7" a="1"/>
  <c r="AT292" i="7" s="1"/>
  <c r="AU285" i="7" a="1"/>
  <c r="AU285" i="7" s="1"/>
  <c r="AU282" i="7" a="1"/>
  <c r="AU282" i="7" s="1"/>
  <c r="AT280" i="7" a="1"/>
  <c r="AT280" i="7" s="1"/>
  <c r="AT277" i="7" a="1"/>
  <c r="AT277" i="7" s="1"/>
  <c r="AT271" i="7" a="1"/>
  <c r="AT271" i="7" s="1"/>
  <c r="AU268" i="7" a="1"/>
  <c r="AU268" i="7" s="1"/>
  <c r="AT262" i="7" a="1"/>
  <c r="AT262" i="7" s="1"/>
  <c r="AU259" i="7" a="1"/>
  <c r="AU259" i="7" s="1"/>
  <c r="AU253" i="7" a="1"/>
  <c r="AU253" i="7" s="1"/>
  <c r="AU250" i="7" a="1"/>
  <c r="AU250" i="7" s="1"/>
  <c r="AT248" i="7" a="1"/>
  <c r="AT248" i="7" s="1"/>
  <c r="AT242" i="7" a="1"/>
  <c r="AT242" i="7" s="1"/>
  <c r="AT236" i="7" a="1"/>
  <c r="AT236" i="7" s="1"/>
  <c r="AU233" i="7" a="1"/>
  <c r="AU233" i="7" s="1"/>
  <c r="AT227" i="7" a="1"/>
  <c r="AT227" i="7" s="1"/>
  <c r="AU224" i="7" a="1"/>
  <c r="AU224" i="7" s="1"/>
  <c r="AU215" i="7" a="1"/>
  <c r="AU215" i="7" s="1"/>
  <c r="AU212" i="7" a="1"/>
  <c r="AU212" i="7" s="1"/>
  <c r="AT210" i="7" a="1"/>
  <c r="AT210" i="7" s="1"/>
  <c r="AT207" i="7" a="1"/>
  <c r="AT207" i="7" s="1"/>
  <c r="AT201" i="7" a="1"/>
  <c r="AT201" i="7" s="1"/>
  <c r="AU198" i="7" a="1"/>
  <c r="AU198" i="7" s="1"/>
  <c r="AT192" i="7" a="1"/>
  <c r="AT192" i="7" s="1"/>
  <c r="AU189" i="7" a="1"/>
  <c r="AU189" i="7" s="1"/>
  <c r="AU183" i="7" a="1"/>
  <c r="AU183" i="7" s="1"/>
  <c r="AU180" i="7" a="1"/>
  <c r="AU180" i="7" s="1"/>
  <c r="AU780" i="7" a="1"/>
  <c r="AU780" i="7" s="1"/>
  <c r="AU750" i="7" a="1"/>
  <c r="AU750" i="7" s="1"/>
  <c r="AU726" i="7" a="1"/>
  <c r="AU726" i="7" s="1"/>
  <c r="AU719" i="7" a="1"/>
  <c r="AU719" i="7" s="1"/>
  <c r="AU712" i="7" a="1"/>
  <c r="AU712" i="7" s="1"/>
  <c r="AT708" i="7" a="1"/>
  <c r="AT708" i="7" s="1"/>
  <c r="AU703" i="7" a="1"/>
  <c r="AU703" i="7" s="1"/>
  <c r="AU696" i="7" a="1"/>
  <c r="AU696" i="7" s="1"/>
  <c r="AT689" i="7" a="1"/>
  <c r="AT689" i="7" s="1"/>
  <c r="AT686" i="7" a="1"/>
  <c r="AT686" i="7" s="1"/>
  <c r="AT679" i="7" a="1"/>
  <c r="AT679" i="7" s="1"/>
  <c r="AU672" i="7" a="1"/>
  <c r="AU672" i="7" s="1"/>
  <c r="AT670" i="7" a="1"/>
  <c r="AT670" i="7" s="1"/>
  <c r="AU666" i="7" a="1"/>
  <c r="AU666" i="7" s="1"/>
  <c r="AU660" i="7" a="1"/>
  <c r="AU660" i="7" s="1"/>
  <c r="AU657" i="7" a="1"/>
  <c r="AU657" i="7" s="1"/>
  <c r="AT654" i="7" a="1"/>
  <c r="AT654" i="7" s="1"/>
  <c r="AU651" i="7" a="1"/>
  <c r="AU651" i="7" s="1"/>
  <c r="AT648" i="7" a="1"/>
  <c r="AT648" i="7" s="1"/>
  <c r="AT645" i="7" a="1"/>
  <c r="AT645" i="7" s="1"/>
  <c r="AU638" i="7" a="1"/>
  <c r="AU638" i="7" s="1"/>
  <c r="AU632" i="7" a="1"/>
  <c r="AU632" i="7" s="1"/>
  <c r="AU629" i="7" a="1"/>
  <c r="AU629" i="7" s="1"/>
  <c r="AT626" i="7" a="1"/>
  <c r="AT626" i="7" s="1"/>
  <c r="AT623" i="7" a="1"/>
  <c r="AT623" i="7" s="1"/>
  <c r="AT620" i="7" a="1"/>
  <c r="AT620" i="7" s="1"/>
  <c r="AU610" i="7" a="1"/>
  <c r="AU610" i="7" s="1"/>
  <c r="AU607" i="7" a="1"/>
  <c r="AU607" i="7" s="1"/>
  <c r="AU604" i="7" a="1"/>
  <c r="AU604" i="7" s="1"/>
  <c r="AT601" i="7" a="1"/>
  <c r="AT601" i="7" s="1"/>
  <c r="AT598" i="7" a="1"/>
  <c r="AT598" i="7" s="1"/>
  <c r="AT592" i="7" a="1"/>
  <c r="AT592" i="7" s="1"/>
  <c r="AU585" i="7" a="1"/>
  <c r="AU585" i="7" s="1"/>
  <c r="AU582" i="7" a="1"/>
  <c r="AU582" i="7" s="1"/>
  <c r="AT579" i="7" a="1"/>
  <c r="AT579" i="7" s="1"/>
  <c r="AU576" i="7" a="1"/>
  <c r="AU576" i="7" s="1"/>
  <c r="AT573" i="7" a="1"/>
  <c r="AT573" i="7" s="1"/>
  <c r="AT570" i="7" a="1"/>
  <c r="AT570" i="7" s="1"/>
  <c r="AT567" i="7" a="1"/>
  <c r="AT567" i="7" s="1"/>
  <c r="AU563" i="7" a="1"/>
  <c r="AU563" i="7" s="1"/>
  <c r="AT561" i="7" a="1"/>
  <c r="AT561" i="7" s="1"/>
  <c r="AU554" i="7" a="1"/>
  <c r="AU554" i="7" s="1"/>
  <c r="AT548" i="7" a="1"/>
  <c r="AT548" i="7" s="1"/>
  <c r="AU541" i="7" a="1"/>
  <c r="AU541" i="7" s="1"/>
  <c r="AT539" i="7" a="1"/>
  <c r="AT539" i="7" s="1"/>
  <c r="AU535" i="7" a="1"/>
  <c r="AU535" i="7" s="1"/>
  <c r="AU532" i="7" a="1"/>
  <c r="AU532" i="7" s="1"/>
  <c r="AU529" i="7" a="1"/>
  <c r="AU529" i="7" s="1"/>
  <c r="AT526" i="7" a="1"/>
  <c r="AT526" i="7" s="1"/>
  <c r="AU523" i="7" a="1"/>
  <c r="AU523" i="7" s="1"/>
  <c r="AT520" i="7" a="1"/>
  <c r="AT520" i="7" s="1"/>
  <c r="AT517" i="7" a="1"/>
  <c r="AT517" i="7" s="1"/>
  <c r="AU510" i="7" a="1"/>
  <c r="AU510" i="7" s="1"/>
  <c r="AU501" i="7" a="1"/>
  <c r="AU501" i="7" s="1"/>
  <c r="AU498" i="7" a="1"/>
  <c r="AU498" i="7" s="1"/>
  <c r="AT495" i="7" a="1"/>
  <c r="AT495" i="7" s="1"/>
  <c r="AT492" i="7" a="1"/>
  <c r="AT492" i="7" s="1"/>
  <c r="AT489" i="7" a="1"/>
  <c r="AT489" i="7" s="1"/>
  <c r="AU479" i="7" a="1"/>
  <c r="AU479" i="7" s="1"/>
  <c r="AU476" i="7" a="1"/>
  <c r="AU476" i="7" s="1"/>
  <c r="AU473" i="7" a="1"/>
  <c r="AU473" i="7" s="1"/>
  <c r="AT470" i="7" a="1"/>
  <c r="AT470" i="7" s="1"/>
  <c r="AT467" i="7" a="1"/>
  <c r="AT467" i="7" s="1"/>
  <c r="AT461" i="7" a="1"/>
  <c r="AT461" i="7" s="1"/>
  <c r="AU454" i="7" a="1"/>
  <c r="AU454" i="7" s="1"/>
  <c r="AU451" i="7" a="1"/>
  <c r="AU451" i="7" s="1"/>
  <c r="AT448" i="7" a="1"/>
  <c r="AT448" i="7" s="1"/>
  <c r="AU445" i="7" a="1"/>
  <c r="AU445" i="7" s="1"/>
  <c r="AT442" i="7" a="1"/>
  <c r="AT442" i="7" s="1"/>
  <c r="AT439" i="7" a="1"/>
  <c r="AT439" i="7" s="1"/>
  <c r="AT436" i="7" a="1"/>
  <c r="AT436" i="7" s="1"/>
  <c r="AU432" i="7" a="1"/>
  <c r="AU432" i="7" s="1"/>
  <c r="AT430" i="7" a="1"/>
  <c r="AT430" i="7" s="1"/>
  <c r="AU423" i="7" a="1"/>
  <c r="AU423" i="7" s="1"/>
  <c r="AT417" i="7" a="1"/>
  <c r="AT417" i="7" s="1"/>
  <c r="AU410" i="7" a="1"/>
  <c r="AU410" i="7" s="1"/>
  <c r="AT408" i="7" a="1"/>
  <c r="AT408" i="7" s="1"/>
  <c r="AU404" i="7" a="1"/>
  <c r="AU404" i="7" s="1"/>
  <c r="AU401" i="7" a="1"/>
  <c r="AU401" i="7" s="1"/>
  <c r="AU398" i="7" a="1"/>
  <c r="AU398" i="7" s="1"/>
  <c r="AT395" i="7" a="1"/>
  <c r="AT395" i="7" s="1"/>
  <c r="AU392" i="7" a="1"/>
  <c r="AU392" i="7" s="1"/>
  <c r="AU389" i="7" a="1"/>
  <c r="AU389" i="7" s="1"/>
  <c r="AT386" i="7" a="1"/>
  <c r="AT386" i="7" s="1"/>
  <c r="AU379" i="7" a="1"/>
  <c r="AU379" i="7" s="1"/>
  <c r="AT376" i="7" a="1"/>
  <c r="AT376" i="7" s="1"/>
  <c r="AU372" i="7" a="1"/>
  <c r="AU372" i="7" s="1"/>
  <c r="AU369" i="7" a="1"/>
  <c r="AU369" i="7" s="1"/>
  <c r="AT366" i="7" a="1"/>
  <c r="AT366" i="7" s="1"/>
  <c r="AU352" i="7" a="1"/>
  <c r="AU352" i="7" s="1"/>
  <c r="AT349" i="7" a="1"/>
  <c r="AT349" i="7" s="1"/>
  <c r="AT346" i="7" a="1"/>
  <c r="AT346" i="7" s="1"/>
  <c r="AU342" i="7" a="1"/>
  <c r="AU342" i="7" s="1"/>
  <c r="AT336" i="7" a="1"/>
  <c r="AT336" i="7" s="1"/>
  <c r="AU332" i="7" a="1"/>
  <c r="AU332" i="7" s="1"/>
  <c r="AU325" i="7" a="1"/>
  <c r="AU325" i="7" s="1"/>
  <c r="AU322" i="7" a="1"/>
  <c r="AU322" i="7" s="1"/>
  <c r="AU319" i="7" a="1"/>
  <c r="AU319" i="7" s="1"/>
  <c r="AU316" i="7" a="1"/>
  <c r="AU316" i="7" s="1"/>
  <c r="AT310" i="7" a="1"/>
  <c r="AT310" i="7" s="1"/>
  <c r="AT307" i="7" a="1"/>
  <c r="AT307" i="7" s="1"/>
  <c r="AT304" i="7" a="1"/>
  <c r="AT304" i="7" s="1"/>
  <c r="AT301" i="7" a="1"/>
  <c r="AT301" i="7" s="1"/>
  <c r="AU297" i="7" a="1"/>
  <c r="AU297" i="7" s="1"/>
  <c r="AU294" i="7" a="1"/>
  <c r="AU294" i="7" s="1"/>
  <c r="AU291" i="7" a="1"/>
  <c r="AU291" i="7" s="1"/>
  <c r="AU288" i="7" a="1"/>
  <c r="AU288" i="7" s="1"/>
  <c r="AT282" i="7" a="1"/>
  <c r="AT282" i="7" s="1"/>
  <c r="AU279" i="7" a="1"/>
  <c r="AU279" i="7" s="1"/>
  <c r="AU273" i="7" a="1"/>
  <c r="AU273" i="7" s="1"/>
  <c r="AU270" i="7" a="1"/>
  <c r="AU270" i="7" s="1"/>
  <c r="AT268" i="7" a="1"/>
  <c r="AT268" i="7" s="1"/>
  <c r="AT265" i="7" a="1"/>
  <c r="AT265" i="7" s="1"/>
  <c r="AT259" i="7" a="1"/>
  <c r="AT259" i="7" s="1"/>
  <c r="AU256" i="7" a="1"/>
  <c r="AU256" i="7" s="1"/>
  <c r="AT250" i="7" a="1"/>
  <c r="AT250" i="7" s="1"/>
  <c r="AU247" i="7" a="1"/>
  <c r="AU247" i="7" s="1"/>
  <c r="AU238" i="7" a="1"/>
  <c r="AU238" i="7" s="1"/>
  <c r="AU235" i="7" a="1"/>
  <c r="AU235" i="7" s="1"/>
  <c r="AT233" i="7" a="1"/>
  <c r="AT233" i="7" s="1"/>
  <c r="AT230" i="7" a="1"/>
  <c r="AT230" i="7" s="1"/>
  <c r="AT224" i="7" a="1"/>
  <c r="AT224" i="7" s="1"/>
  <c r="AU218" i="7" a="1"/>
  <c r="AU218" i="7" s="1"/>
  <c r="AT212" i="7" a="1"/>
  <c r="AT212" i="7" s="1"/>
  <c r="AU209" i="7" a="1"/>
  <c r="AU209" i="7" s="1"/>
  <c r="AU203" i="7" a="1"/>
  <c r="AU203" i="7" s="1"/>
  <c r="AU200" i="7" a="1"/>
  <c r="AU200" i="7" s="1"/>
  <c r="AT198" i="7" a="1"/>
  <c r="AT198" i="7" s="1"/>
  <c r="AU197" i="7" a="1"/>
  <c r="AU197" i="7" s="1"/>
  <c r="AU191" i="7" a="1"/>
  <c r="AU191" i="7" s="1"/>
  <c r="AT180" i="7" a="1"/>
  <c r="AT180" i="7" s="1"/>
  <c r="AT177" i="7" a="1"/>
  <c r="AT177" i="7" s="1"/>
  <c r="AU174" i="7" a="1"/>
  <c r="AU174" i="7" s="1"/>
  <c r="AT171" i="7" a="1"/>
  <c r="AT171" i="7" s="1"/>
  <c r="AU167" i="7" a="1"/>
  <c r="AU167" i="7" s="1"/>
  <c r="AU164" i="7" a="1"/>
  <c r="AU164" i="7" s="1"/>
  <c r="AU158" i="7" a="1"/>
  <c r="AU158" i="7" s="1"/>
  <c r="AT152" i="7" a="1"/>
  <c r="AT152" i="7" s="1"/>
  <c r="AT149" i="7" a="1"/>
  <c r="AT149" i="7" s="1"/>
  <c r="AU145" i="7" a="1"/>
  <c r="AU145" i="7" s="1"/>
  <c r="AT143" i="7" a="1"/>
  <c r="AT143" i="7" s="1"/>
  <c r="AU139" i="7" a="1"/>
  <c r="AU139" i="7" s="1"/>
  <c r="AU136" i="7" a="1"/>
  <c r="AU136" i="7" s="1"/>
  <c r="AU133" i="7" a="1"/>
  <c r="AU133" i="7" s="1"/>
  <c r="AT127" i="7" a="1"/>
  <c r="AT127" i="7" s="1"/>
  <c r="AT121" i="7" a="1"/>
  <c r="AT121" i="7" s="1"/>
  <c r="AT118" i="7" a="1"/>
  <c r="AT118" i="7" s="1"/>
  <c r="AU111" i="7" a="1"/>
  <c r="AU111" i="7" s="1"/>
  <c r="AU108" i="7" a="1"/>
  <c r="AU108" i="7" s="1"/>
  <c r="AU105" i="7" a="1"/>
  <c r="AU105" i="7" s="1"/>
  <c r="AU102" i="7" a="1"/>
  <c r="AU102" i="7" s="1"/>
  <c r="AU99" i="7" a="1"/>
  <c r="AU99" i="7" s="1"/>
  <c r="AU96" i="7" a="1"/>
  <c r="AU96" i="7" s="1"/>
  <c r="AU93" i="7" a="1"/>
  <c r="AU93" i="7" s="1"/>
  <c r="AT91" i="7" a="1"/>
  <c r="AT91" i="7" s="1"/>
  <c r="AU78" i="7" a="1"/>
  <c r="AU78" i="7" s="1"/>
  <c r="AU75" i="7" a="1"/>
  <c r="AU75" i="7" s="1"/>
  <c r="AU72" i="7" a="1"/>
  <c r="AU72" i="7" s="1"/>
  <c r="AT69" i="7" a="1"/>
  <c r="AT69" i="7" s="1"/>
  <c r="AT66" i="7" a="1"/>
  <c r="AT66" i="7" s="1"/>
  <c r="AT60" i="7" a="1"/>
  <c r="AT60" i="7" s="1"/>
  <c r="AU53" i="7" a="1"/>
  <c r="AU53" i="7" s="1"/>
  <c r="AU50" i="7" a="1"/>
  <c r="AU50" i="7" s="1"/>
  <c r="AT47" i="7" a="1"/>
  <c r="AT47" i="7" s="1"/>
  <c r="AU44" i="7" a="1"/>
  <c r="AU44" i="7" s="1"/>
  <c r="AT41" i="7" a="1"/>
  <c r="AT41" i="7" s="1"/>
  <c r="AT38" i="7" a="1"/>
  <c r="AT38" i="7" s="1"/>
  <c r="AT35" i="7" a="1"/>
  <c r="AT35" i="7" s="1"/>
  <c r="AU31" i="7" a="1"/>
  <c r="AU31" i="7" s="1"/>
  <c r="AT29" i="7" a="1"/>
  <c r="AT29" i="7" s="1"/>
  <c r="AU22" i="7" a="1"/>
  <c r="AU22" i="7" s="1"/>
  <c r="AT16" i="7" a="1"/>
  <c r="AT16" i="7" s="1"/>
  <c r="AU9" i="7" a="1"/>
  <c r="AU9" i="7" s="1"/>
  <c r="AU6" i="7" a="1"/>
  <c r="AU6" i="7" s="1"/>
  <c r="AT218" i="7" a="1"/>
  <c r="AT218" i="7" s="1"/>
  <c r="AT187" i="7" a="1"/>
  <c r="AT187" i="7" s="1"/>
  <c r="AU176" i="7" a="1"/>
  <c r="AU176" i="7" s="1"/>
  <c r="AT174" i="7" a="1"/>
  <c r="AT174" i="7" s="1"/>
  <c r="AT167" i="7" a="1"/>
  <c r="AT167" i="7" s="1"/>
  <c r="AT164" i="7" a="1"/>
  <c r="AT164" i="7" s="1"/>
  <c r="AT161" i="7" a="1"/>
  <c r="AT161" i="7" s="1"/>
  <c r="AT158" i="7" a="1"/>
  <c r="AT158" i="7" s="1"/>
  <c r="AT155" i="7" a="1"/>
  <c r="AT155" i="7" s="1"/>
  <c r="AU151" i="7" a="1"/>
  <c r="AU151" i="7" s="1"/>
  <c r="AU148" i="7" a="1"/>
  <c r="AU148" i="7" s="1"/>
  <c r="AU142" i="7" a="1"/>
  <c r="AU142" i="7" s="1"/>
  <c r="AT136" i="7" a="1"/>
  <c r="AT136" i="7" s="1"/>
  <c r="AT133" i="7" a="1"/>
  <c r="AT133" i="7" s="1"/>
  <c r="AU126" i="7" a="1"/>
  <c r="AU126" i="7" s="1"/>
  <c r="AT124" i="7" a="1"/>
  <c r="AT124" i="7" s="1"/>
  <c r="AU120" i="7" a="1"/>
  <c r="AU120" i="7" s="1"/>
  <c r="AU117" i="7" a="1"/>
  <c r="AU117" i="7" s="1"/>
  <c r="AU114" i="7" a="1"/>
  <c r="AU114" i="7" s="1"/>
  <c r="AT111" i="7" a="1"/>
  <c r="AT111" i="7" s="1"/>
  <c r="AT105" i="7" a="1"/>
  <c r="AT105" i="7" s="1"/>
  <c r="AT102" i="7" a="1"/>
  <c r="AT102" i="7" s="1"/>
  <c r="AT99" i="7" a="1"/>
  <c r="AT99" i="7" s="1"/>
  <c r="AT93" i="7" a="1"/>
  <c r="AT93" i="7" s="1"/>
  <c r="AU90" i="7" a="1"/>
  <c r="AU90" i="7" s="1"/>
  <c r="AU87" i="7" a="1"/>
  <c r="AU87" i="7" s="1"/>
  <c r="AU81" i="7" a="1"/>
  <c r="AU81" i="7" s="1"/>
  <c r="AT78" i="7" a="1"/>
  <c r="AT78" i="7" s="1"/>
  <c r="AT75" i="7" a="1"/>
  <c r="AT75" i="7" s="1"/>
  <c r="AT72" i="7" a="1"/>
  <c r="AT72" i="7" s="1"/>
  <c r="AU62" i="7" a="1"/>
  <c r="AU62" i="7" s="1"/>
  <c r="AU59" i="7" a="1"/>
  <c r="AU59" i="7" s="1"/>
  <c r="AU56" i="7" a="1"/>
  <c r="AU56" i="7" s="1"/>
  <c r="AT53" i="7" a="1"/>
  <c r="AT53" i="7" s="1"/>
  <c r="AT50" i="7" a="1"/>
  <c r="AT50" i="7" s="1"/>
  <c r="AT44" i="7" a="1"/>
  <c r="AT44" i="7" s="1"/>
  <c r="AU37" i="7" a="1"/>
  <c r="AU37" i="7" s="1"/>
  <c r="AU34" i="7" a="1"/>
  <c r="AU34" i="7" s="1"/>
  <c r="AT31" i="7" a="1"/>
  <c r="AT31" i="7" s="1"/>
  <c r="AU28" i="7" a="1"/>
  <c r="AU28" i="7" s="1"/>
  <c r="AT25" i="7" a="1"/>
  <c r="AT25" i="7" s="1"/>
  <c r="AT22" i="7" a="1"/>
  <c r="AT22" i="7" s="1"/>
  <c r="AT19" i="7" a="1"/>
  <c r="AT19" i="7" s="1"/>
  <c r="AU15" i="7" a="1"/>
  <c r="AU15" i="7" s="1"/>
  <c r="AT13" i="7" a="1"/>
  <c r="AT13" i="7" s="1"/>
  <c r="AT6" i="7" a="1"/>
  <c r="AT6" i="7" s="1"/>
  <c r="AT215" i="7" a="1"/>
  <c r="AT215" i="7" s="1"/>
  <c r="AT195" i="7" a="1"/>
  <c r="AT195" i="7" s="1"/>
  <c r="AT191" i="7" a="1"/>
  <c r="AT191" i="7" s="1"/>
  <c r="AU186" i="7" a="1"/>
  <c r="AU186" i="7" s="1"/>
  <c r="AT183" i="7" a="1"/>
  <c r="AT183" i="7" s="1"/>
  <c r="AU179" i="7" a="1"/>
  <c r="AU179" i="7" s="1"/>
  <c r="AT176" i="7" a="1"/>
  <c r="AT176" i="7" s="1"/>
  <c r="AU173" i="7" a="1"/>
  <c r="AU173" i="7" s="1"/>
  <c r="AU170" i="7" a="1"/>
  <c r="AU170" i="7" s="1"/>
  <c r="AU160" i="7" a="1"/>
  <c r="AU160" i="7" s="1"/>
  <c r="AU157" i="7" a="1"/>
  <c r="AU157" i="7" s="1"/>
  <c r="AT151" i="7" a="1"/>
  <c r="AT151" i="7" s="1"/>
  <c r="AT148" i="7" a="1"/>
  <c r="AT148" i="7" s="1"/>
  <c r="AT145" i="7" a="1"/>
  <c r="AT145" i="7" s="1"/>
  <c r="AT142" i="7" a="1"/>
  <c r="AT142" i="7" s="1"/>
  <c r="AT139" i="7" a="1"/>
  <c r="AT139" i="7" s="1"/>
  <c r="AU135" i="7" a="1"/>
  <c r="AU135" i="7" s="1"/>
  <c r="AU132" i="7" a="1"/>
  <c r="AU132" i="7" s="1"/>
  <c r="AU123" i="7" a="1"/>
  <c r="AU123" i="7" s="1"/>
  <c r="AT117" i="7" a="1"/>
  <c r="AT117" i="7" s="1"/>
  <c r="AT114" i="7" a="1"/>
  <c r="AT114" i="7" s="1"/>
  <c r="AU110" i="7" a="1"/>
  <c r="AU110" i="7" s="1"/>
  <c r="AT108" i="7" a="1"/>
  <c r="AT108" i="7" s="1"/>
  <c r="AU104" i="7" a="1"/>
  <c r="AU104" i="7" s="1"/>
  <c r="AU101" i="7" a="1"/>
  <c r="AU101" i="7" s="1"/>
  <c r="AT96" i="7" a="1"/>
  <c r="AT96" i="7" s="1"/>
  <c r="AT90" i="7" a="1"/>
  <c r="AT90" i="7" s="1"/>
  <c r="AT87" i="7" a="1"/>
  <c r="AT87" i="7" s="1"/>
  <c r="AT81" i="7" a="1"/>
  <c r="AT81" i="7" s="1"/>
  <c r="AU74" i="7" a="1"/>
  <c r="AU74" i="7" s="1"/>
  <c r="AU68" i="7" a="1"/>
  <c r="AU68" i="7" s="1"/>
  <c r="AU65" i="7" a="1"/>
  <c r="AU65" i="7" s="1"/>
  <c r="AT62" i="7" a="1"/>
  <c r="AT62" i="7" s="1"/>
  <c r="AT59" i="7" a="1"/>
  <c r="AT59" i="7" s="1"/>
  <c r="AT56" i="7" a="1"/>
  <c r="AT56" i="7" s="1"/>
  <c r="AU46" i="7" a="1"/>
  <c r="AU46" i="7" s="1"/>
  <c r="AU43" i="7" a="1"/>
  <c r="AU43" i="7" s="1"/>
  <c r="AU40" i="7" a="1"/>
  <c r="AU40" i="7" s="1"/>
  <c r="AT37" i="7" a="1"/>
  <c r="AT37" i="7" s="1"/>
  <c r="AT34" i="7" a="1"/>
  <c r="AT34" i="7" s="1"/>
  <c r="AT28" i="7" a="1"/>
  <c r="AT28" i="7" s="1"/>
  <c r="AU21" i="7" a="1"/>
  <c r="AU21" i="7" s="1"/>
  <c r="AU18" i="7" a="1"/>
  <c r="AU18" i="7" s="1"/>
  <c r="AT15" i="7" a="1"/>
  <c r="AT15" i="7" s="1"/>
  <c r="AU12" i="7" a="1"/>
  <c r="AU12" i="7" s="1"/>
  <c r="AT9" i="7" a="1"/>
  <c r="AT9" i="7" s="1"/>
  <c r="AU190" i="7" a="1"/>
  <c r="AU190" i="7" s="1"/>
  <c r="AT186" i="7" a="1"/>
  <c r="AT186" i="7" s="1"/>
  <c r="AT173" i="7" a="1"/>
  <c r="AT173" i="7" s="1"/>
  <c r="AT170" i="7" a="1"/>
  <c r="AT170" i="7" s="1"/>
  <c r="AU166" i="7" a="1"/>
  <c r="AU166" i="7" s="1"/>
  <c r="AU163" i="7" a="1"/>
  <c r="AU163" i="7" s="1"/>
  <c r="AT160" i="7" a="1"/>
  <c r="AT160" i="7" s="1"/>
  <c r="AT157" i="7" a="1"/>
  <c r="AT157" i="7" s="1"/>
  <c r="AU154" i="7" a="1"/>
  <c r="AU154" i="7" s="1"/>
  <c r="AU144" i="7" a="1"/>
  <c r="AU144" i="7" s="1"/>
  <c r="AU141" i="7" a="1"/>
  <c r="AU141" i="7" s="1"/>
  <c r="AT135" i="7" a="1"/>
  <c r="AT135" i="7" s="1"/>
  <c r="AT132" i="7" a="1"/>
  <c r="AT132" i="7" s="1"/>
  <c r="AT126" i="7" a="1"/>
  <c r="AT126" i="7" s="1"/>
  <c r="AT123" i="7" a="1"/>
  <c r="AT123" i="7" s="1"/>
  <c r="AT120" i="7" a="1"/>
  <c r="AT120" i="7" s="1"/>
  <c r="AU116" i="7" a="1"/>
  <c r="AU116" i="7" s="1"/>
  <c r="AU113" i="7" a="1"/>
  <c r="AU113" i="7" s="1"/>
  <c r="AU107" i="7" a="1"/>
  <c r="AU107" i="7" s="1"/>
  <c r="AT101" i="7" a="1"/>
  <c r="AT101" i="7" s="1"/>
  <c r="AU98" i="7" a="1"/>
  <c r="AU98" i="7" s="1"/>
  <c r="AU95" i="7" a="1"/>
  <c r="AU95" i="7" s="1"/>
  <c r="AU92" i="7" a="1"/>
  <c r="AU92" i="7" s="1"/>
  <c r="AU86" i="7" a="1"/>
  <c r="AU86" i="7" s="1"/>
  <c r="AU80" i="7" a="1"/>
  <c r="AU80" i="7" s="1"/>
  <c r="AU77" i="7" a="1"/>
  <c r="AU77" i="7" s="1"/>
  <c r="AT74" i="7" a="1"/>
  <c r="AT74" i="7" s="1"/>
  <c r="AU71" i="7" a="1"/>
  <c r="AU71" i="7" s="1"/>
  <c r="AT68" i="7" a="1"/>
  <c r="AT68" i="7" s="1"/>
  <c r="AT65" i="7" a="1"/>
  <c r="AT65" i="7" s="1"/>
  <c r="AU58" i="7" a="1"/>
  <c r="AU58" i="7" s="1"/>
  <c r="AU52" i="7" a="1"/>
  <c r="AU52" i="7" s="1"/>
  <c r="AU49" i="7" a="1"/>
  <c r="AU49" i="7" s="1"/>
  <c r="AT46" i="7" a="1"/>
  <c r="AT46" i="7" s="1"/>
  <c r="AT43" i="7" a="1"/>
  <c r="AT43" i="7" s="1"/>
  <c r="AT40" i="7" a="1"/>
  <c r="AT40" i="7" s="1"/>
  <c r="AU30" i="7" a="1"/>
  <c r="AU30" i="7" s="1"/>
  <c r="AU27" i="7" a="1"/>
  <c r="AU27" i="7" s="1"/>
  <c r="AU24" i="7" a="1"/>
  <c r="AU24" i="7" s="1"/>
  <c r="AT21" i="7" a="1"/>
  <c r="AT21" i="7" s="1"/>
  <c r="AT18" i="7" a="1"/>
  <c r="AT18" i="7" s="1"/>
  <c r="AT12" i="7" a="1"/>
  <c r="AT12" i="7" s="1"/>
  <c r="AT209" i="7" a="1"/>
  <c r="AT209" i="7" s="1"/>
  <c r="AU194" i="7" a="1"/>
  <c r="AU194" i="7" s="1"/>
  <c r="AT189" i="7" a="1"/>
  <c r="AT189" i="7" s="1"/>
  <c r="AU185" i="7" a="1"/>
  <c r="AU185" i="7" s="1"/>
  <c r="AU182" i="7" a="1"/>
  <c r="AU182" i="7" s="1"/>
  <c r="AT179" i="7" a="1"/>
  <c r="AT179" i="7" s="1"/>
  <c r="AU175" i="7" a="1"/>
  <c r="AU175" i="7" s="1"/>
  <c r="AU172" i="7" a="1"/>
  <c r="AU172" i="7" s="1"/>
  <c r="AU169" i="7" a="1"/>
  <c r="AU169" i="7" s="1"/>
  <c r="AT166" i="7" a="1"/>
  <c r="AT166" i="7" s="1"/>
  <c r="AT163" i="7" a="1"/>
  <c r="AT163" i="7" s="1"/>
  <c r="AT154" i="7" a="1"/>
  <c r="AT154" i="7" s="1"/>
  <c r="AU150" i="7" a="1"/>
  <c r="AU150" i="7" s="1"/>
  <c r="AU147" i="7" a="1"/>
  <c r="AU147" i="7" s="1"/>
  <c r="AT144" i="7" a="1"/>
  <c r="AT144" i="7" s="1"/>
  <c r="AT141" i="7" a="1"/>
  <c r="AT141" i="7" s="1"/>
  <c r="AU138" i="7" a="1"/>
  <c r="AU138" i="7" s="1"/>
  <c r="AU125" i="7" a="1"/>
  <c r="AU125" i="7" s="1"/>
  <c r="AU122" i="7" a="1"/>
  <c r="AU122" i="7" s="1"/>
  <c r="AT116" i="7" a="1"/>
  <c r="AT116" i="7" s="1"/>
  <c r="AT113" i="7" a="1"/>
  <c r="AT113" i="7" s="1"/>
  <c r="AT110" i="7" a="1"/>
  <c r="AT110" i="7" s="1"/>
  <c r="AT107" i="7" a="1"/>
  <c r="AT107" i="7" s="1"/>
  <c r="AT104" i="7" a="1"/>
  <c r="AT104" i="7" s="1"/>
  <c r="AT98" i="7" a="1"/>
  <c r="AT98" i="7" s="1"/>
  <c r="AT95" i="7" a="1"/>
  <c r="AT95" i="7" s="1"/>
  <c r="AU89" i="7" a="1"/>
  <c r="AU89" i="7" s="1"/>
  <c r="AT80" i="7" a="1"/>
  <c r="AT80" i="7" s="1"/>
  <c r="AU73" i="7" a="1"/>
  <c r="AU73" i="7" s="1"/>
  <c r="AT71" i="7" a="1"/>
  <c r="AT71" i="7" s="1"/>
  <c r="AU67" i="7" a="1"/>
  <c r="AU67" i="7" s="1"/>
  <c r="AU64" i="7" a="1"/>
  <c r="AU64" i="7" s="1"/>
  <c r="AU61" i="7" a="1"/>
  <c r="AU61" i="7" s="1"/>
  <c r="AT58" i="7" a="1"/>
  <c r="AT58" i="7" s="1"/>
  <c r="AU55" i="7" a="1"/>
  <c r="AU55" i="7" s="1"/>
  <c r="AT52" i="7" a="1"/>
  <c r="AT52" i="7" s="1"/>
  <c r="AT49" i="7" a="1"/>
  <c r="AT49" i="7" s="1"/>
  <c r="AU42" i="7" a="1"/>
  <c r="AU42" i="7" s="1"/>
  <c r="AU36" i="7" a="1"/>
  <c r="AU36" i="7" s="1"/>
  <c r="AU33" i="7" a="1"/>
  <c r="AU33" i="7" s="1"/>
  <c r="AT30" i="7" a="1"/>
  <c r="AT30" i="7" s="1"/>
  <c r="AT27" i="7" a="1"/>
  <c r="AT27" i="7" s="1"/>
  <c r="AT24" i="7" a="1"/>
  <c r="AT24" i="7" s="1"/>
  <c r="AU14" i="7" a="1"/>
  <c r="AU14" i="7" s="1"/>
  <c r="AU11" i="7" a="1"/>
  <c r="AU11" i="7" s="1"/>
  <c r="AU8" i="7" a="1"/>
  <c r="AU8" i="7" s="1"/>
  <c r="AU206" i="7" a="1"/>
  <c r="AU206" i="7" s="1"/>
  <c r="AT194" i="7" a="1"/>
  <c r="AT194" i="7" s="1"/>
  <c r="AU188" i="7" a="1"/>
  <c r="AU188" i="7" s="1"/>
  <c r="AT185" i="7" a="1"/>
  <c r="AT185" i="7" s="1"/>
  <c r="AT182" i="7" a="1"/>
  <c r="AT182" i="7" s="1"/>
  <c r="AU178" i="7" a="1"/>
  <c r="AU178" i="7" s="1"/>
  <c r="AT172" i="7" a="1"/>
  <c r="AT172" i="7" s="1"/>
  <c r="AT169" i="7" a="1"/>
  <c r="AT169" i="7" s="1"/>
  <c r="AU162" i="7" a="1"/>
  <c r="AU162" i="7" s="1"/>
  <c r="AU159" i="7" a="1"/>
  <c r="AU159" i="7" s="1"/>
  <c r="AU156" i="7" a="1"/>
  <c r="AU156" i="7" s="1"/>
  <c r="AU153" i="7" a="1"/>
  <c r="AU153" i="7" s="1"/>
  <c r="AT150" i="7" a="1"/>
  <c r="AT150" i="7" s="1"/>
  <c r="AT147" i="7" a="1"/>
  <c r="AT147" i="7" s="1"/>
  <c r="AT138" i="7" a="1"/>
  <c r="AT138" i="7" s="1"/>
  <c r="AU134" i="7" a="1"/>
  <c r="AU134" i="7" s="1"/>
  <c r="AU131" i="7" a="1"/>
  <c r="AU131" i="7" s="1"/>
  <c r="AT125" i="7" a="1"/>
  <c r="AT125" i="7" s="1"/>
  <c r="AT122" i="7" a="1"/>
  <c r="AT122" i="7" s="1"/>
  <c r="AU119" i="7" a="1"/>
  <c r="AU119" i="7" s="1"/>
  <c r="AU109" i="7" a="1"/>
  <c r="AU109" i="7" s="1"/>
  <c r="AU106" i="7" a="1"/>
  <c r="AU106" i="7" s="1"/>
  <c r="AU100" i="7" a="1"/>
  <c r="AU100" i="7" s="1"/>
  <c r="AU97" i="7" a="1"/>
  <c r="AU97" i="7" s="1"/>
  <c r="AU94" i="7" a="1"/>
  <c r="AU94" i="7" s="1"/>
  <c r="AT92" i="7" a="1"/>
  <c r="AT92" i="7" s="1"/>
  <c r="AT89" i="7" a="1"/>
  <c r="AT89" i="7" s="1"/>
  <c r="AT86" i="7" a="1"/>
  <c r="AT86" i="7" s="1"/>
  <c r="AU79" i="7" a="1"/>
  <c r="AU79" i="7" s="1"/>
  <c r="AT77" i="7" a="1"/>
  <c r="AT77" i="7" s="1"/>
  <c r="AU70" i="7" a="1"/>
  <c r="AU70" i="7" s="1"/>
  <c r="AT64" i="7" a="1"/>
  <c r="AT64" i="7" s="1"/>
  <c r="AU57" i="7" a="1"/>
  <c r="AU57" i="7" s="1"/>
  <c r="AT55" i="7" a="1"/>
  <c r="AT55" i="7" s="1"/>
  <c r="AU51" i="7" a="1"/>
  <c r="AU51" i="7" s="1"/>
  <c r="AU48" i="7" a="1"/>
  <c r="AU48" i="7" s="1"/>
  <c r="AU45" i="7" a="1"/>
  <c r="AU45" i="7" s="1"/>
  <c r="AT42" i="7" a="1"/>
  <c r="AT42" i="7" s="1"/>
  <c r="AU39" i="7" a="1"/>
  <c r="AU39" i="7" s="1"/>
  <c r="AT36" i="7" a="1"/>
  <c r="AT36" i="7" s="1"/>
  <c r="AT33" i="7" a="1"/>
  <c r="AT33" i="7" s="1"/>
  <c r="AU26" i="7" a="1"/>
  <c r="AU26" i="7" s="1"/>
  <c r="AU20" i="7" a="1"/>
  <c r="AU20" i="7" s="1"/>
  <c r="AU17" i="7" a="1"/>
  <c r="AU17" i="7" s="1"/>
  <c r="AT14" i="7" a="1"/>
  <c r="AT14" i="7" s="1"/>
  <c r="AT11" i="7" a="1"/>
  <c r="AT11" i="7" s="1"/>
  <c r="AT8" i="7" a="1"/>
  <c r="AT8" i="7" s="1"/>
  <c r="AT193" i="7" a="1"/>
  <c r="AT193" i="7" s="1"/>
  <c r="AT188" i="7" a="1"/>
  <c r="AT188" i="7" s="1"/>
  <c r="AU184" i="7" a="1"/>
  <c r="AU184" i="7" s="1"/>
  <c r="AU181" i="7" a="1"/>
  <c r="AU181" i="7" s="1"/>
  <c r="AT178" i="7" a="1"/>
  <c r="AT178" i="7" s="1"/>
  <c r="AT175" i="7" a="1"/>
  <c r="AT175" i="7" s="1"/>
  <c r="AU171" i="7" a="1"/>
  <c r="AU171" i="7" s="1"/>
  <c r="AU168" i="7" a="1"/>
  <c r="AU168" i="7" s="1"/>
  <c r="AU165" i="7" a="1"/>
  <c r="AU165" i="7" s="1"/>
  <c r="AT162" i="7" a="1"/>
  <c r="AT162" i="7" s="1"/>
  <c r="AT156" i="7" a="1"/>
  <c r="AT156" i="7" s="1"/>
  <c r="AT153" i="7" a="1"/>
  <c r="AT153" i="7" s="1"/>
  <c r="AU146" i="7" a="1"/>
  <c r="AU146" i="7" s="1"/>
  <c r="AU143" i="7" a="1"/>
  <c r="AU143" i="7" s="1"/>
  <c r="AU140" i="7" a="1"/>
  <c r="AU140" i="7" s="1"/>
  <c r="AU137" i="7" a="1"/>
  <c r="AU137" i="7" s="1"/>
  <c r="AT134" i="7" a="1"/>
  <c r="AT134" i="7" s="1"/>
  <c r="AT131" i="7" a="1"/>
  <c r="AT131" i="7" s="1"/>
  <c r="AT119" i="7" a="1"/>
  <c r="AT119" i="7" s="1"/>
  <c r="AU115" i="7" a="1"/>
  <c r="AU115" i="7" s="1"/>
  <c r="AU112" i="7" a="1"/>
  <c r="AU112" i="7" s="1"/>
  <c r="AT109" i="7" a="1"/>
  <c r="AT109" i="7" s="1"/>
  <c r="AT106" i="7" a="1"/>
  <c r="AT106" i="7" s="1"/>
  <c r="AU103" i="7" a="1"/>
  <c r="AU103" i="7" s="1"/>
  <c r="AT100" i="7" a="1"/>
  <c r="AT100" i="7" s="1"/>
  <c r="AT97" i="7" a="1"/>
  <c r="AT97" i="7" s="1"/>
  <c r="AU88" i="7" a="1"/>
  <c r="AU88" i="7" s="1"/>
  <c r="AU82" i="7" a="1"/>
  <c r="AU82" i="7" s="1"/>
  <c r="AT79" i="7" a="1"/>
  <c r="AT79" i="7" s="1"/>
  <c r="AU76" i="7" a="1"/>
  <c r="AU76" i="7" s="1"/>
  <c r="AT73" i="7" a="1"/>
  <c r="AT73" i="7" s="1"/>
  <c r="AT70" i="7" a="1"/>
  <c r="AT70" i="7" s="1"/>
  <c r="AT67" i="7" a="1"/>
  <c r="AT67" i="7" s="1"/>
  <c r="AU63" i="7" a="1"/>
  <c r="AU63" i="7" s="1"/>
  <c r="AT61" i="7" a="1"/>
  <c r="AT61" i="7" s="1"/>
  <c r="AU54" i="7" a="1"/>
  <c r="AU54" i="7" s="1"/>
  <c r="AT48" i="7" a="1"/>
  <c r="AT48" i="7" s="1"/>
  <c r="AU41" i="7" a="1"/>
  <c r="AU41" i="7" s="1"/>
  <c r="AT39" i="7" a="1"/>
  <c r="AT39" i="7" s="1"/>
  <c r="AU35" i="7" a="1"/>
  <c r="AU35" i="7" s="1"/>
  <c r="AU32" i="7" a="1"/>
  <c r="AU32" i="7" s="1"/>
  <c r="AU29" i="7" a="1"/>
  <c r="AU29" i="7" s="1"/>
  <c r="AT26" i="7" a="1"/>
  <c r="AT26" i="7" s="1"/>
  <c r="AU23" i="7" a="1"/>
  <c r="AU23" i="7" s="1"/>
  <c r="AT20" i="7" a="1"/>
  <c r="AT20" i="7" s="1"/>
  <c r="AT17" i="7" a="1"/>
  <c r="AT17" i="7" s="1"/>
  <c r="AU10" i="7" a="1"/>
  <c r="AU10" i="7" s="1"/>
  <c r="AU7" i="7" a="1"/>
  <c r="AU7" i="7" s="1"/>
  <c r="AT200" i="7" a="1"/>
  <c r="AT200" i="7" s="1"/>
  <c r="AT184" i="7" a="1"/>
  <c r="AT184" i="7" s="1"/>
  <c r="AT181" i="7" a="1"/>
  <c r="AT181" i="7" s="1"/>
  <c r="AU177" i="7" a="1"/>
  <c r="AU177" i="7" s="1"/>
  <c r="AT168" i="7" a="1"/>
  <c r="AT168" i="7" s="1"/>
  <c r="AT165" i="7" a="1"/>
  <c r="AT165" i="7" s="1"/>
  <c r="AU161" i="7" a="1"/>
  <c r="AU161" i="7" s="1"/>
  <c r="AT159" i="7" a="1"/>
  <c r="AT159" i="7" s="1"/>
  <c r="AU155" i="7" a="1"/>
  <c r="AU155" i="7" s="1"/>
  <c r="AU152" i="7" a="1"/>
  <c r="AU152" i="7" s="1"/>
  <c r="AU149" i="7" a="1"/>
  <c r="AU149" i="7" s="1"/>
  <c r="AT146" i="7" a="1"/>
  <c r="AT146" i="7" s="1"/>
  <c r="AT140" i="7" a="1"/>
  <c r="AT140" i="7" s="1"/>
  <c r="AT137" i="7" a="1"/>
  <c r="AT137" i="7" s="1"/>
  <c r="AU127" i="7" a="1"/>
  <c r="AU127" i="7" s="1"/>
  <c r="AU124" i="7" a="1"/>
  <c r="AU124" i="7" s="1"/>
  <c r="AU121" i="7" a="1"/>
  <c r="AU121" i="7" s="1"/>
  <c r="AU118" i="7" a="1"/>
  <c r="AU118" i="7" s="1"/>
  <c r="AT115" i="7" a="1"/>
  <c r="AT115" i="7" s="1"/>
  <c r="AT112" i="7" a="1"/>
  <c r="AT112" i="7" s="1"/>
  <c r="AT103" i="7" a="1"/>
  <c r="AT103" i="7" s="1"/>
  <c r="AT94" i="7" a="1"/>
  <c r="AT94" i="7" s="1"/>
  <c r="AU91" i="7" a="1"/>
  <c r="AU91" i="7" s="1"/>
  <c r="AT88" i="7" a="1"/>
  <c r="AT88" i="7" s="1"/>
  <c r="AT82" i="7" a="1"/>
  <c r="AT82" i="7" s="1"/>
  <c r="AT76" i="7" a="1"/>
  <c r="AT76" i="7" s="1"/>
  <c r="AU69" i="7" a="1"/>
  <c r="AU69" i="7" s="1"/>
  <c r="AU66" i="7" a="1"/>
  <c r="AU66" i="7" s="1"/>
  <c r="AT63" i="7" a="1"/>
  <c r="AT63" i="7" s="1"/>
  <c r="AU60" i="7" a="1"/>
  <c r="AU60" i="7" s="1"/>
  <c r="AT57" i="7" a="1"/>
  <c r="AT57" i="7" s="1"/>
  <c r="AT54" i="7" a="1"/>
  <c r="AT54" i="7" s="1"/>
  <c r="AT51" i="7" a="1"/>
  <c r="AT51" i="7" s="1"/>
  <c r="AU47" i="7" a="1"/>
  <c r="AU47" i="7" s="1"/>
  <c r="AT45" i="7" a="1"/>
  <c r="AT45" i="7" s="1"/>
  <c r="AU38" i="7" a="1"/>
  <c r="AU38" i="7" s="1"/>
  <c r="AT32" i="7" a="1"/>
  <c r="AT32" i="7" s="1"/>
  <c r="AU25" i="7" a="1"/>
  <c r="AU25" i="7" s="1"/>
  <c r="AT23" i="7" a="1"/>
  <c r="AT23" i="7" s="1"/>
  <c r="AU19" i="7" a="1"/>
  <c r="AU19" i="7" s="1"/>
  <c r="AU16" i="7" a="1"/>
  <c r="AU16" i="7" s="1"/>
  <c r="AU13" i="7" a="1"/>
  <c r="AU13" i="7" s="1"/>
  <c r="AT10" i="7" a="1"/>
  <c r="AT10" i="7" s="1"/>
  <c r="AT7" i="7" a="1"/>
  <c r="AT7" i="7" s="1"/>
  <c r="AO885" i="7" a="1"/>
  <c r="AO885" i="7" s="1"/>
  <c r="AO881" i="7" a="1"/>
  <c r="AO881" i="7" s="1"/>
  <c r="AO877" i="7" a="1"/>
  <c r="AO877" i="7" s="1"/>
  <c r="AO873" i="7" a="1"/>
  <c r="AO873" i="7" s="1"/>
  <c r="AO869" i="7" a="1"/>
  <c r="AO869" i="7" s="1"/>
  <c r="AO865" i="7" a="1"/>
  <c r="AO865" i="7" s="1"/>
  <c r="AO861" i="7" a="1"/>
  <c r="AO861" i="7" s="1"/>
  <c r="AO857" i="7" a="1"/>
  <c r="AO857" i="7" s="1"/>
  <c r="AO853" i="7" a="1"/>
  <c r="AO853" i="7" s="1"/>
  <c r="AO849" i="7" a="1"/>
  <c r="AO849" i="7" s="1"/>
  <c r="AO845" i="7" a="1"/>
  <c r="AO845" i="7" s="1"/>
  <c r="AO841" i="7" a="1"/>
  <c r="AO841" i="7" s="1"/>
  <c r="AO837" i="7" a="1"/>
  <c r="AO837" i="7" s="1"/>
  <c r="AO833" i="7" a="1"/>
  <c r="AO833" i="7" s="1"/>
  <c r="AO829" i="7" a="1"/>
  <c r="AO829" i="7" s="1"/>
  <c r="AO825" i="7" a="1"/>
  <c r="AO825" i="7" s="1"/>
  <c r="AO821" i="7" a="1"/>
  <c r="AO821" i="7" s="1"/>
  <c r="AO817" i="7" a="1"/>
  <c r="AO817" i="7" s="1"/>
  <c r="AO813" i="7" a="1"/>
  <c r="AO813" i="7" s="1"/>
  <c r="AO809" i="7" a="1"/>
  <c r="AO809" i="7" s="1"/>
  <c r="AO802" i="7" a="1"/>
  <c r="AO802" i="7" s="1"/>
  <c r="AO798" i="7" a="1"/>
  <c r="AO798" i="7" s="1"/>
  <c r="AO794" i="7" a="1"/>
  <c r="AO794" i="7" s="1"/>
  <c r="AO790" i="7" a="1"/>
  <c r="AO790" i="7" s="1"/>
  <c r="AO786" i="7" a="1"/>
  <c r="AO786" i="7" s="1"/>
  <c r="AO782" i="7" a="1"/>
  <c r="AO782" i="7" s="1"/>
  <c r="AO778" i="7" a="1"/>
  <c r="AO778" i="7" s="1"/>
  <c r="AO774" i="7" a="1"/>
  <c r="AO774" i="7" s="1"/>
  <c r="AO770" i="7" a="1"/>
  <c r="AO770" i="7" s="1"/>
  <c r="AO766" i="7" a="1"/>
  <c r="AO766" i="7" s="1"/>
  <c r="AO762" i="7" a="1"/>
  <c r="AO762" i="7" s="1"/>
  <c r="AO758" i="7" a="1"/>
  <c r="AO758" i="7" s="1"/>
  <c r="AO754" i="7" a="1"/>
  <c r="AO754" i="7" s="1"/>
  <c r="AO750" i="7" a="1"/>
  <c r="AO750" i="7" s="1"/>
  <c r="AO746" i="7" a="1"/>
  <c r="AO746" i="7" s="1"/>
  <c r="AO742" i="7" a="1"/>
  <c r="AO742" i="7" s="1"/>
  <c r="AO738" i="7" a="1"/>
  <c r="AO738" i="7" s="1"/>
  <c r="AO734" i="7" a="1"/>
  <c r="AO734" i="7" s="1"/>
  <c r="AO727" i="7" a="1"/>
  <c r="AO727" i="7" s="1"/>
  <c r="AO723" i="7" a="1"/>
  <c r="AO723" i="7" s="1"/>
  <c r="AO719" i="7" a="1"/>
  <c r="AO719" i="7" s="1"/>
  <c r="AO715" i="7" a="1"/>
  <c r="AO715" i="7" s="1"/>
  <c r="AN712" i="7" a="1"/>
  <c r="AN712" i="7" s="1"/>
  <c r="AN706" i="7" a="1"/>
  <c r="AN706" i="7" s="1"/>
  <c r="AO697" i="7" a="1"/>
  <c r="AO697" i="7" s="1"/>
  <c r="AO694" i="7" a="1"/>
  <c r="AO694" i="7" s="1"/>
  <c r="AO691" i="7" a="1"/>
  <c r="AO691" i="7" s="1"/>
  <c r="AO685" i="7" a="1"/>
  <c r="AO685" i="7" s="1"/>
  <c r="AN683" i="7" a="1"/>
  <c r="AN683" i="7" s="1"/>
  <c r="AN680" i="7" a="1"/>
  <c r="AN680" i="7" s="1"/>
  <c r="AN674" i="7" a="1"/>
  <c r="AN674" i="7" s="1"/>
  <c r="AN668" i="7" a="1"/>
  <c r="AN668" i="7" s="1"/>
  <c r="AO665" i="7" a="1"/>
  <c r="AO665" i="7" s="1"/>
  <c r="AO653" i="7" a="1"/>
  <c r="AO653" i="7" s="1"/>
  <c r="AO650" i="7" a="1"/>
  <c r="AO650" i="7" s="1"/>
  <c r="AO644" i="7" a="1"/>
  <c r="AO644" i="7" s="1"/>
  <c r="AN642" i="7" a="1"/>
  <c r="AN642" i="7" s="1"/>
  <c r="AN639" i="7" a="1"/>
  <c r="AN639" i="7" s="1"/>
  <c r="AN636" i="7" a="1"/>
  <c r="AN636" i="7" s="1"/>
  <c r="AN633" i="7" a="1"/>
  <c r="AN633" i="7" s="1"/>
  <c r="AO630" i="7" a="1"/>
  <c r="AO630" i="7" s="1"/>
  <c r="AO621" i="7" a="1"/>
  <c r="AO621" i="7" s="1"/>
  <c r="AO618" i="7" a="1"/>
  <c r="AO618" i="7" s="1"/>
  <c r="AO615" i="7" a="1"/>
  <c r="AO615" i="7" s="1"/>
  <c r="AN612" i="7" a="1"/>
  <c r="AN612" i="7" s="1"/>
  <c r="AN609" i="7" a="1"/>
  <c r="AN609" i="7" s="1"/>
  <c r="AN606" i="7" a="1"/>
  <c r="AN606" i="7" s="1"/>
  <c r="AN603" i="7" a="1"/>
  <c r="AN603" i="7" s="1"/>
  <c r="AO596" i="7" a="1"/>
  <c r="AO596" i="7" s="1"/>
  <c r="AO593" i="7" a="1"/>
  <c r="AO593" i="7" s="1"/>
  <c r="AO590" i="7" a="1"/>
  <c r="AO590" i="7" s="1"/>
  <c r="AO587" i="7" a="1"/>
  <c r="AO587" i="7" s="1"/>
  <c r="AN584" i="7" a="1"/>
  <c r="AN584" i="7" s="1"/>
  <c r="AO578" i="7" a="1"/>
  <c r="AO578" i="7" s="1"/>
  <c r="AO569" i="7" a="1"/>
  <c r="AO569" i="7" s="1"/>
  <c r="AN567" i="7" a="1"/>
  <c r="AN567" i="7" s="1"/>
  <c r="AO560" i="7" a="1"/>
  <c r="AO560" i="7" s="1"/>
  <c r="AN558" i="7" a="1"/>
  <c r="AN558" i="7" s="1"/>
  <c r="AN555" i="7" a="1"/>
  <c r="AN555" i="7" s="1"/>
  <c r="AN552" i="7" a="1"/>
  <c r="AN552" i="7" s="1"/>
  <c r="AN885" i="7" a="1"/>
  <c r="AN885" i="7" s="1"/>
  <c r="AN881" i="7" a="1"/>
  <c r="AN881" i="7" s="1"/>
  <c r="AN877" i="7" a="1"/>
  <c r="AN877" i="7" s="1"/>
  <c r="AN873" i="7" a="1"/>
  <c r="AN873" i="7" s="1"/>
  <c r="AN869" i="7" a="1"/>
  <c r="AN869" i="7" s="1"/>
  <c r="AN865" i="7" a="1"/>
  <c r="AN865" i="7" s="1"/>
  <c r="AN861" i="7" a="1"/>
  <c r="AN861" i="7" s="1"/>
  <c r="AN857" i="7" a="1"/>
  <c r="AN857" i="7" s="1"/>
  <c r="AN853" i="7" a="1"/>
  <c r="AN853" i="7" s="1"/>
  <c r="AN849" i="7" a="1"/>
  <c r="AN849" i="7" s="1"/>
  <c r="AN845" i="7" a="1"/>
  <c r="AN845" i="7" s="1"/>
  <c r="AN841" i="7" a="1"/>
  <c r="AN841" i="7" s="1"/>
  <c r="AN837" i="7" a="1"/>
  <c r="AN837" i="7" s="1"/>
  <c r="AN833" i="7" a="1"/>
  <c r="AN833" i="7" s="1"/>
  <c r="AN829" i="7" a="1"/>
  <c r="AN829" i="7" s="1"/>
  <c r="AN825" i="7" a="1"/>
  <c r="AN825" i="7" s="1"/>
  <c r="AN821" i="7" a="1"/>
  <c r="AN821" i="7" s="1"/>
  <c r="AN817" i="7" a="1"/>
  <c r="AN817" i="7" s="1"/>
  <c r="AN813" i="7" a="1"/>
  <c r="AN813" i="7" s="1"/>
  <c r="AN809" i="7" a="1"/>
  <c r="AN809" i="7" s="1"/>
  <c r="AN802" i="7" a="1"/>
  <c r="AN802" i="7" s="1"/>
  <c r="AN798" i="7" a="1"/>
  <c r="AN798" i="7" s="1"/>
  <c r="AN794" i="7" a="1"/>
  <c r="AN794" i="7" s="1"/>
  <c r="AN790" i="7" a="1"/>
  <c r="AN790" i="7" s="1"/>
  <c r="AN786" i="7" a="1"/>
  <c r="AN786" i="7" s="1"/>
  <c r="AN782" i="7" a="1"/>
  <c r="AN782" i="7" s="1"/>
  <c r="AN778" i="7" a="1"/>
  <c r="AN778" i="7" s="1"/>
  <c r="AN774" i="7" a="1"/>
  <c r="AN774" i="7" s="1"/>
  <c r="AN770" i="7" a="1"/>
  <c r="AN770" i="7" s="1"/>
  <c r="AN766" i="7" a="1"/>
  <c r="AN766" i="7" s="1"/>
  <c r="AN762" i="7" a="1"/>
  <c r="AN762" i="7" s="1"/>
  <c r="AN758" i="7" a="1"/>
  <c r="AN758" i="7" s="1"/>
  <c r="AN754" i="7" a="1"/>
  <c r="AN754" i="7" s="1"/>
  <c r="AN750" i="7" a="1"/>
  <c r="AN750" i="7" s="1"/>
  <c r="AN746" i="7" a="1"/>
  <c r="AN746" i="7" s="1"/>
  <c r="AN742" i="7" a="1"/>
  <c r="AN742" i="7" s="1"/>
  <c r="AN738" i="7" a="1"/>
  <c r="AN738" i="7" s="1"/>
  <c r="AN734" i="7" a="1"/>
  <c r="AN734" i="7" s="1"/>
  <c r="AN727" i="7" a="1"/>
  <c r="AN727" i="7" s="1"/>
  <c r="AN723" i="7" a="1"/>
  <c r="AN723" i="7" s="1"/>
  <c r="AN719" i="7" a="1"/>
  <c r="AN719" i="7" s="1"/>
  <c r="AN715" i="7" a="1"/>
  <c r="AN715" i="7" s="1"/>
  <c r="AO711" i="7" a="1"/>
  <c r="AO711" i="7" s="1"/>
  <c r="AN709" i="7" a="1"/>
  <c r="AN709" i="7" s="1"/>
  <c r="AO705" i="7" a="1"/>
  <c r="AO705" i="7" s="1"/>
  <c r="AN703" i="7" a="1"/>
  <c r="AN703" i="7" s="1"/>
  <c r="AN700" i="7" a="1"/>
  <c r="AN700" i="7" s="1"/>
  <c r="AN697" i="7" a="1"/>
  <c r="AN697" i="7" s="1"/>
  <c r="AN691" i="7" a="1"/>
  <c r="AN691" i="7" s="1"/>
  <c r="AO688" i="7" a="1"/>
  <c r="AO688" i="7" s="1"/>
  <c r="AN685" i="7" a="1"/>
  <c r="AN685" i="7" s="1"/>
  <c r="AO679" i="7" a="1"/>
  <c r="AO679" i="7" s="1"/>
  <c r="AN677" i="7" a="1"/>
  <c r="AN677" i="7" s="1"/>
  <c r="AO673" i="7" a="1"/>
  <c r="AO673" i="7" s="1"/>
  <c r="AN671" i="7" a="1"/>
  <c r="AN671" i="7" s="1"/>
  <c r="AO667" i="7" a="1"/>
  <c r="AO667" i="7" s="1"/>
  <c r="AN665" i="7" a="1"/>
  <c r="AN665" i="7" s="1"/>
  <c r="AN659" i="7" a="1"/>
  <c r="AN659" i="7" s="1"/>
  <c r="AN656" i="7" a="1"/>
  <c r="AN656" i="7" s="1"/>
  <c r="AN653" i="7" a="1"/>
  <c r="AN653" i="7" s="1"/>
  <c r="AN650" i="7" a="1"/>
  <c r="AN650" i="7" s="1"/>
  <c r="AO647" i="7" a="1"/>
  <c r="AO647" i="7" s="1"/>
  <c r="AN644" i="7" a="1"/>
  <c r="AN644" i="7" s="1"/>
  <c r="AO641" i="7" a="1"/>
  <c r="AO641" i="7" s="1"/>
  <c r="AO638" i="7" a="1"/>
  <c r="AO638" i="7" s="1"/>
  <c r="AO632" i="7" a="1"/>
  <c r="AO632" i="7" s="1"/>
  <c r="AN630" i="7" a="1"/>
  <c r="AN630" i="7" s="1"/>
  <c r="AN627" i="7" a="1"/>
  <c r="AN627" i="7" s="1"/>
  <c r="AN624" i="7" a="1"/>
  <c r="AN624" i="7" s="1"/>
  <c r="AN621" i="7" a="1"/>
  <c r="AN621" i="7" s="1"/>
  <c r="AN618" i="7" a="1"/>
  <c r="AN618" i="7" s="1"/>
  <c r="AO608" i="7" a="1"/>
  <c r="AO608" i="7" s="1"/>
  <c r="AO605" i="7" a="1"/>
  <c r="AO605" i="7" s="1"/>
  <c r="AO602" i="7" a="1"/>
  <c r="AO602" i="7" s="1"/>
  <c r="AO599" i="7" a="1"/>
  <c r="AO599" i="7" s="1"/>
  <c r="AN596" i="7" a="1"/>
  <c r="AN596" i="7" s="1"/>
  <c r="AN593" i="7" a="1"/>
  <c r="AN593" i="7" s="1"/>
  <c r="AN590" i="7" a="1"/>
  <c r="AN590" i="7" s="1"/>
  <c r="AN587" i="7" a="1"/>
  <c r="AN587" i="7" s="1"/>
  <c r="AN581" i="7" a="1"/>
  <c r="AN581" i="7" s="1"/>
  <c r="AN578" i="7" a="1"/>
  <c r="AN578" i="7" s="1"/>
  <c r="AN575" i="7" a="1"/>
  <c r="AN575" i="7" s="1"/>
  <c r="AN572" i="7" a="1"/>
  <c r="AN572" i="7" s="1"/>
  <c r="AO888" i="7" a="1"/>
  <c r="AO888" i="7" s="1"/>
  <c r="AO884" i="7" a="1"/>
  <c r="AO884" i="7" s="1"/>
  <c r="AO880" i="7" a="1"/>
  <c r="AO880" i="7" s="1"/>
  <c r="AO876" i="7" a="1"/>
  <c r="AO876" i="7" s="1"/>
  <c r="AO872" i="7" a="1"/>
  <c r="AO872" i="7" s="1"/>
  <c r="AO868" i="7" a="1"/>
  <c r="AO868" i="7" s="1"/>
  <c r="AO864" i="7" a="1"/>
  <c r="AO864" i="7" s="1"/>
  <c r="AO860" i="7" a="1"/>
  <c r="AO860" i="7" s="1"/>
  <c r="AO856" i="7" a="1"/>
  <c r="AO856" i="7" s="1"/>
  <c r="AO852" i="7" a="1"/>
  <c r="AO852" i="7" s="1"/>
  <c r="AO848" i="7" a="1"/>
  <c r="AO848" i="7" s="1"/>
  <c r="AO844" i="7" a="1"/>
  <c r="AO844" i="7" s="1"/>
  <c r="AO840" i="7" a="1"/>
  <c r="AO840" i="7" s="1"/>
  <c r="AO836" i="7" a="1"/>
  <c r="AO836" i="7" s="1"/>
  <c r="AO832" i="7" a="1"/>
  <c r="AO832" i="7" s="1"/>
  <c r="AO828" i="7" a="1"/>
  <c r="AO828" i="7" s="1"/>
  <c r="AO824" i="7" a="1"/>
  <c r="AO824" i="7" s="1"/>
  <c r="AO820" i="7" a="1"/>
  <c r="AO820" i="7" s="1"/>
  <c r="AO816" i="7" a="1"/>
  <c r="AO816" i="7" s="1"/>
  <c r="AO812" i="7" a="1"/>
  <c r="AO812" i="7" s="1"/>
  <c r="AO808" i="7" a="1"/>
  <c r="AO808" i="7" s="1"/>
  <c r="AO801" i="7" a="1"/>
  <c r="AO801" i="7" s="1"/>
  <c r="AO797" i="7" a="1"/>
  <c r="AO797" i="7" s="1"/>
  <c r="AO793" i="7" a="1"/>
  <c r="AO793" i="7" s="1"/>
  <c r="AO789" i="7" a="1"/>
  <c r="AO789" i="7" s="1"/>
  <c r="AO785" i="7" a="1"/>
  <c r="AO785" i="7" s="1"/>
  <c r="AO781" i="7" a="1"/>
  <c r="AO781" i="7" s="1"/>
  <c r="AO777" i="7" a="1"/>
  <c r="AO777" i="7" s="1"/>
  <c r="AO773" i="7" a="1"/>
  <c r="AO773" i="7" s="1"/>
  <c r="AO769" i="7" a="1"/>
  <c r="AO769" i="7" s="1"/>
  <c r="AO765" i="7" a="1"/>
  <c r="AO765" i="7" s="1"/>
  <c r="AO761" i="7" a="1"/>
  <c r="AO761" i="7" s="1"/>
  <c r="AO757" i="7" a="1"/>
  <c r="AO757" i="7" s="1"/>
  <c r="AO753" i="7" a="1"/>
  <c r="AO753" i="7" s="1"/>
  <c r="AO749" i="7" a="1"/>
  <c r="AO749" i="7" s="1"/>
  <c r="AO745" i="7" a="1"/>
  <c r="AO745" i="7" s="1"/>
  <c r="AO741" i="7" a="1"/>
  <c r="AO741" i="7" s="1"/>
  <c r="AO737" i="7" a="1"/>
  <c r="AO737" i="7" s="1"/>
  <c r="AO733" i="7" a="1"/>
  <c r="AO733" i="7" s="1"/>
  <c r="AO726" i="7" a="1"/>
  <c r="AO726" i="7" s="1"/>
  <c r="AO722" i="7" a="1"/>
  <c r="AO722" i="7" s="1"/>
  <c r="AO718" i="7" a="1"/>
  <c r="AO718" i="7" s="1"/>
  <c r="AO714" i="7" a="1"/>
  <c r="AO714" i="7" s="1"/>
  <c r="AN711" i="7" a="1"/>
  <c r="AN711" i="7" s="1"/>
  <c r="AO708" i="7" a="1"/>
  <c r="AO708" i="7" s="1"/>
  <c r="AO702" i="7" a="1"/>
  <c r="AO702" i="7" s="1"/>
  <c r="AO699" i="7" a="1"/>
  <c r="AO699" i="7" s="1"/>
  <c r="AO696" i="7" a="1"/>
  <c r="AO696" i="7" s="1"/>
  <c r="AN694" i="7" a="1"/>
  <c r="AN694" i="7" s="1"/>
  <c r="AO690" i="7" a="1"/>
  <c r="AO690" i="7" s="1"/>
  <c r="AN688" i="7" a="1"/>
  <c r="AN688" i="7" s="1"/>
  <c r="AO682" i="7" a="1"/>
  <c r="AO682" i="7" s="1"/>
  <c r="AN679" i="7" a="1"/>
  <c r="AN679" i="7" s="1"/>
  <c r="AO676" i="7" a="1"/>
  <c r="AO676" i="7" s="1"/>
  <c r="AO670" i="7" a="1"/>
  <c r="AO670" i="7" s="1"/>
  <c r="AO664" i="7" a="1"/>
  <c r="AO664" i="7" s="1"/>
  <c r="AO658" i="7" a="1"/>
  <c r="AO658" i="7" s="1"/>
  <c r="AO655" i="7" a="1"/>
  <c r="AO655" i="7" s="1"/>
  <c r="AO652" i="7" a="1"/>
  <c r="AO652" i="7" s="1"/>
  <c r="AO649" i="7" a="1"/>
  <c r="AO649" i="7" s="1"/>
  <c r="AN641" i="7" a="1"/>
  <c r="AN641" i="7" s="1"/>
  <c r="AN638" i="7" a="1"/>
  <c r="AN638" i="7" s="1"/>
  <c r="AO635" i="7" a="1"/>
  <c r="AO635" i="7" s="1"/>
  <c r="AO629" i="7" a="1"/>
  <c r="AO629" i="7" s="1"/>
  <c r="AO626" i="7" a="1"/>
  <c r="AO626" i="7" s="1"/>
  <c r="AO623" i="7" a="1"/>
  <c r="AO623" i="7" s="1"/>
  <c r="AO620" i="7" a="1"/>
  <c r="AO620" i="7" s="1"/>
  <c r="AO617" i="7" a="1"/>
  <c r="AO617" i="7" s="1"/>
  <c r="AN615" i="7" a="1"/>
  <c r="AN615" i="7" s="1"/>
  <c r="AO611" i="7" a="1"/>
  <c r="AO611" i="7" s="1"/>
  <c r="AN605" i="7" a="1"/>
  <c r="AN605" i="7" s="1"/>
  <c r="AN602" i="7" a="1"/>
  <c r="AN602" i="7" s="1"/>
  <c r="AO592" i="7" a="1"/>
  <c r="AO592" i="7" s="1"/>
  <c r="AO589" i="7" a="1"/>
  <c r="AO589" i="7" s="1"/>
  <c r="AO586" i="7" a="1"/>
  <c r="AO586" i="7" s="1"/>
  <c r="AO583" i="7" a="1"/>
  <c r="AO583" i="7" s="1"/>
  <c r="AO580" i="7" a="1"/>
  <c r="AO580" i="7" s="1"/>
  <c r="AO577" i="7" a="1"/>
  <c r="AO577" i="7" s="1"/>
  <c r="AO574" i="7" a="1"/>
  <c r="AO574" i="7" s="1"/>
  <c r="AO568" i="7" a="1"/>
  <c r="AO568" i="7" s="1"/>
  <c r="AN566" i="7" a="1"/>
  <c r="AN566" i="7" s="1"/>
  <c r="AN560" i="7" a="1"/>
  <c r="AN560" i="7" s="1"/>
  <c r="AN557" i="7" a="1"/>
  <c r="AN557" i="7" s="1"/>
  <c r="AN554" i="7" a="1"/>
  <c r="AN554" i="7" s="1"/>
  <c r="AN888" i="7" a="1"/>
  <c r="AN888" i="7" s="1"/>
  <c r="AN884" i="7" a="1"/>
  <c r="AN884" i="7" s="1"/>
  <c r="AN880" i="7" a="1"/>
  <c r="AN880" i="7" s="1"/>
  <c r="AN876" i="7" a="1"/>
  <c r="AN876" i="7" s="1"/>
  <c r="AN872" i="7" a="1"/>
  <c r="AN872" i="7" s="1"/>
  <c r="AN868" i="7" a="1"/>
  <c r="AN868" i="7" s="1"/>
  <c r="AN864" i="7" a="1"/>
  <c r="AN864" i="7" s="1"/>
  <c r="AN860" i="7" a="1"/>
  <c r="AN860" i="7" s="1"/>
  <c r="AN856" i="7" a="1"/>
  <c r="AN856" i="7" s="1"/>
  <c r="AN852" i="7" a="1"/>
  <c r="AN852" i="7" s="1"/>
  <c r="AN848" i="7" a="1"/>
  <c r="AN848" i="7" s="1"/>
  <c r="AN844" i="7" a="1"/>
  <c r="AN844" i="7" s="1"/>
  <c r="AN840" i="7" a="1"/>
  <c r="AN840" i="7" s="1"/>
  <c r="AN836" i="7" a="1"/>
  <c r="AN836" i="7" s="1"/>
  <c r="AN832" i="7" a="1"/>
  <c r="AN832" i="7" s="1"/>
  <c r="AN828" i="7" a="1"/>
  <c r="AN828" i="7" s="1"/>
  <c r="AN824" i="7" a="1"/>
  <c r="AN824" i="7" s="1"/>
  <c r="AN820" i="7" a="1"/>
  <c r="AN820" i="7" s="1"/>
  <c r="AN816" i="7" a="1"/>
  <c r="AN816" i="7" s="1"/>
  <c r="AN812" i="7" a="1"/>
  <c r="AN812" i="7" s="1"/>
  <c r="AN808" i="7" a="1"/>
  <c r="AN808" i="7" s="1"/>
  <c r="AN801" i="7" a="1"/>
  <c r="AN801" i="7" s="1"/>
  <c r="AN797" i="7" a="1"/>
  <c r="AN797" i="7" s="1"/>
  <c r="AN793" i="7" a="1"/>
  <c r="AN793" i="7" s="1"/>
  <c r="AN789" i="7" a="1"/>
  <c r="AN789" i="7" s="1"/>
  <c r="AN785" i="7" a="1"/>
  <c r="AN785" i="7" s="1"/>
  <c r="AN781" i="7" a="1"/>
  <c r="AN781" i="7" s="1"/>
  <c r="AN777" i="7" a="1"/>
  <c r="AN777" i="7" s="1"/>
  <c r="AN773" i="7" a="1"/>
  <c r="AN773" i="7" s="1"/>
  <c r="AN769" i="7" a="1"/>
  <c r="AN769" i="7" s="1"/>
  <c r="AN765" i="7" a="1"/>
  <c r="AN765" i="7" s="1"/>
  <c r="AN761" i="7" a="1"/>
  <c r="AN761" i="7" s="1"/>
  <c r="AN757" i="7" a="1"/>
  <c r="AN757" i="7" s="1"/>
  <c r="AN753" i="7" a="1"/>
  <c r="AN753" i="7" s="1"/>
  <c r="AN749" i="7" a="1"/>
  <c r="AN749" i="7" s="1"/>
  <c r="AN745" i="7" a="1"/>
  <c r="AN745" i="7" s="1"/>
  <c r="AN741" i="7" a="1"/>
  <c r="AN741" i="7" s="1"/>
  <c r="AN737" i="7" a="1"/>
  <c r="AN737" i="7" s="1"/>
  <c r="AN733" i="7" a="1"/>
  <c r="AN733" i="7" s="1"/>
  <c r="AN726" i="7" a="1"/>
  <c r="AN726" i="7" s="1"/>
  <c r="AN722" i="7" a="1"/>
  <c r="AN722" i="7" s="1"/>
  <c r="AN718" i="7" a="1"/>
  <c r="AN718" i="7" s="1"/>
  <c r="AN714" i="7" a="1"/>
  <c r="AN714" i="7" s="1"/>
  <c r="AN708" i="7" a="1"/>
  <c r="AN708" i="7" s="1"/>
  <c r="AN705" i="7" a="1"/>
  <c r="AN705" i="7" s="1"/>
  <c r="AN702" i="7" a="1"/>
  <c r="AN702" i="7" s="1"/>
  <c r="AO693" i="7" a="1"/>
  <c r="AO693" i="7" s="1"/>
  <c r="AO687" i="7" a="1"/>
  <c r="AO687" i="7" s="1"/>
  <c r="AO684" i="7" a="1"/>
  <c r="AO684" i="7" s="1"/>
  <c r="AN682" i="7" a="1"/>
  <c r="AN682" i="7" s="1"/>
  <c r="AN676" i="7" a="1"/>
  <c r="AN676" i="7" s="1"/>
  <c r="AN673" i="7" a="1"/>
  <c r="AN673" i="7" s="1"/>
  <c r="AN670" i="7" a="1"/>
  <c r="AN670" i="7" s="1"/>
  <c r="AN667" i="7" a="1"/>
  <c r="AN667" i="7" s="1"/>
  <c r="AN664" i="7" a="1"/>
  <c r="AN664" i="7" s="1"/>
  <c r="AN647" i="7" a="1"/>
  <c r="AN647" i="7" s="1"/>
  <c r="AO643" i="7" a="1"/>
  <c r="AO643" i="7" s="1"/>
  <c r="AO640" i="7" a="1"/>
  <c r="AO640" i="7" s="1"/>
  <c r="AN635" i="7" a="1"/>
  <c r="AN635" i="7" s="1"/>
  <c r="AN632" i="7" a="1"/>
  <c r="AN632" i="7" s="1"/>
  <c r="AN629" i="7" a="1"/>
  <c r="AN629" i="7" s="1"/>
  <c r="AN617" i="7" a="1"/>
  <c r="AN617" i="7" s="1"/>
  <c r="AO614" i="7" a="1"/>
  <c r="AO614" i="7" s="1"/>
  <c r="AN608" i="7" a="1"/>
  <c r="AN608" i="7" s="1"/>
  <c r="AO604" i="7" a="1"/>
  <c r="AO604" i="7" s="1"/>
  <c r="AO601" i="7" a="1"/>
  <c r="AO601" i="7" s="1"/>
  <c r="AN599" i="7" a="1"/>
  <c r="AN599" i="7" s="1"/>
  <c r="AO595" i="7" a="1"/>
  <c r="AO595" i="7" s="1"/>
  <c r="AN589" i="7" a="1"/>
  <c r="AN589" i="7" s="1"/>
  <c r="AN586" i="7" a="1"/>
  <c r="AN586" i="7" s="1"/>
  <c r="AN580" i="7" a="1"/>
  <c r="AN580" i="7" s="1"/>
  <c r="AN577" i="7" a="1"/>
  <c r="AN577" i="7" s="1"/>
  <c r="AO571" i="7" a="1"/>
  <c r="AO571" i="7" s="1"/>
  <c r="AO565" i="7" a="1"/>
  <c r="AO565" i="7" s="1"/>
  <c r="AN563" i="7" a="1"/>
  <c r="AN563" i="7" s="1"/>
  <c r="AO559" i="7" a="1"/>
  <c r="AO559" i="7" s="1"/>
  <c r="AO556" i="7" a="1"/>
  <c r="AO556" i="7" s="1"/>
  <c r="AN548" i="7" a="1"/>
  <c r="AN548" i="7" s="1"/>
  <c r="AN545" i="7" a="1"/>
  <c r="AN545" i="7" s="1"/>
  <c r="AO539" i="7" a="1"/>
  <c r="AO539" i="7" s="1"/>
  <c r="AO533" i="7" a="1"/>
  <c r="AO533" i="7" s="1"/>
  <c r="AN531" i="7" a="1"/>
  <c r="AN531" i="7" s="1"/>
  <c r="AO527" i="7" a="1"/>
  <c r="AO527" i="7" s="1"/>
  <c r="AO524" i="7" a="1"/>
  <c r="AO524" i="7" s="1"/>
  <c r="AN519" i="7" a="1"/>
  <c r="AN519" i="7" s="1"/>
  <c r="AN513" i="7" a="1"/>
  <c r="AN513" i="7" s="1"/>
  <c r="AN510" i="7" a="1"/>
  <c r="AN510" i="7" s="1"/>
  <c r="AO887" i="7" a="1"/>
  <c r="AO887" i="7" s="1"/>
  <c r="AO883" i="7" a="1"/>
  <c r="AO883" i="7" s="1"/>
  <c r="AO879" i="7" a="1"/>
  <c r="AO879" i="7" s="1"/>
  <c r="AO875" i="7" a="1"/>
  <c r="AO875" i="7" s="1"/>
  <c r="AO871" i="7" a="1"/>
  <c r="AO871" i="7" s="1"/>
  <c r="AO867" i="7" a="1"/>
  <c r="AO867" i="7" s="1"/>
  <c r="AO863" i="7" a="1"/>
  <c r="AO863" i="7" s="1"/>
  <c r="AO859" i="7" a="1"/>
  <c r="AO859" i="7" s="1"/>
  <c r="AO855" i="7" a="1"/>
  <c r="AO855" i="7" s="1"/>
  <c r="AO851" i="7" a="1"/>
  <c r="AO851" i="7" s="1"/>
  <c r="AO847" i="7" a="1"/>
  <c r="AO847" i="7" s="1"/>
  <c r="AO843" i="7" a="1"/>
  <c r="AO843" i="7" s="1"/>
  <c r="AO839" i="7" a="1"/>
  <c r="AO839" i="7" s="1"/>
  <c r="AO835" i="7" a="1"/>
  <c r="AO835" i="7" s="1"/>
  <c r="AO831" i="7" a="1"/>
  <c r="AO831" i="7" s="1"/>
  <c r="AO827" i="7" a="1"/>
  <c r="AO827" i="7" s="1"/>
  <c r="AO823" i="7" a="1"/>
  <c r="AO823" i="7" s="1"/>
  <c r="AO819" i="7" a="1"/>
  <c r="AO819" i="7" s="1"/>
  <c r="AO815" i="7" a="1"/>
  <c r="AO815" i="7" s="1"/>
  <c r="AO811" i="7" a="1"/>
  <c r="AO811" i="7" s="1"/>
  <c r="AO804" i="7" a="1"/>
  <c r="AO804" i="7" s="1"/>
  <c r="AO800" i="7" a="1"/>
  <c r="AO800" i="7" s="1"/>
  <c r="AO796" i="7" a="1"/>
  <c r="AO796" i="7" s="1"/>
  <c r="AO792" i="7" a="1"/>
  <c r="AO792" i="7" s="1"/>
  <c r="AO788" i="7" a="1"/>
  <c r="AO788" i="7" s="1"/>
  <c r="AO784" i="7" a="1"/>
  <c r="AO784" i="7" s="1"/>
  <c r="AO780" i="7" a="1"/>
  <c r="AO780" i="7" s="1"/>
  <c r="AO776" i="7" a="1"/>
  <c r="AO776" i="7" s="1"/>
  <c r="AO772" i="7" a="1"/>
  <c r="AO772" i="7" s="1"/>
  <c r="AO768" i="7" a="1"/>
  <c r="AO768" i="7" s="1"/>
  <c r="AO764" i="7" a="1"/>
  <c r="AO764" i="7" s="1"/>
  <c r="AO760" i="7" a="1"/>
  <c r="AO760" i="7" s="1"/>
  <c r="AO756" i="7" a="1"/>
  <c r="AO756" i="7" s="1"/>
  <c r="AO752" i="7" a="1"/>
  <c r="AO752" i="7" s="1"/>
  <c r="AO748" i="7" a="1"/>
  <c r="AO748" i="7" s="1"/>
  <c r="AO744" i="7" a="1"/>
  <c r="AO744" i="7" s="1"/>
  <c r="AO740" i="7" a="1"/>
  <c r="AO740" i="7" s="1"/>
  <c r="AO736" i="7" a="1"/>
  <c r="AO736" i="7" s="1"/>
  <c r="AO732" i="7" a="1"/>
  <c r="AO732" i="7" s="1"/>
  <c r="AO725" i="7" a="1"/>
  <c r="AO725" i="7" s="1"/>
  <c r="AO721" i="7" a="1"/>
  <c r="AO721" i="7" s="1"/>
  <c r="AO717" i="7" a="1"/>
  <c r="AO717" i="7" s="1"/>
  <c r="AO713" i="7" a="1"/>
  <c r="AO713" i="7" s="1"/>
  <c r="AO710" i="7" a="1"/>
  <c r="AO710" i="7" s="1"/>
  <c r="AO707" i="7" a="1"/>
  <c r="AO707" i="7" s="1"/>
  <c r="AO701" i="7" a="1"/>
  <c r="AO701" i="7" s="1"/>
  <c r="AN699" i="7" a="1"/>
  <c r="AN699" i="7" s="1"/>
  <c r="AN696" i="7" a="1"/>
  <c r="AN696" i="7" s="1"/>
  <c r="AN690" i="7" a="1"/>
  <c r="AN690" i="7" s="1"/>
  <c r="AO681" i="7" a="1"/>
  <c r="AO681" i="7" s="1"/>
  <c r="AO678" i="7" a="1"/>
  <c r="AO678" i="7" s="1"/>
  <c r="AO675" i="7" a="1"/>
  <c r="AO675" i="7" s="1"/>
  <c r="AO669" i="7" a="1"/>
  <c r="AO669" i="7" s="1"/>
  <c r="AO660" i="7" a="1"/>
  <c r="AO660" i="7" s="1"/>
  <c r="AN658" i="7" a="1"/>
  <c r="AN658" i="7" s="1"/>
  <c r="AN655" i="7" a="1"/>
  <c r="AN655" i="7" s="1"/>
  <c r="AN652" i="7" a="1"/>
  <c r="AN652" i="7" s="1"/>
  <c r="AN649" i="7" a="1"/>
  <c r="AN649" i="7" s="1"/>
  <c r="AO646" i="7" a="1"/>
  <c r="AO646" i="7" s="1"/>
  <c r="AO637" i="7" a="1"/>
  <c r="AO637" i="7" s="1"/>
  <c r="AO634" i="7" a="1"/>
  <c r="AO634" i="7" s="1"/>
  <c r="AO628" i="7" a="1"/>
  <c r="AO628" i="7" s="1"/>
  <c r="AN626" i="7" a="1"/>
  <c r="AN626" i="7" s="1"/>
  <c r="AN623" i="7" a="1"/>
  <c r="AN623" i="7" s="1"/>
  <c r="AN620" i="7" a="1"/>
  <c r="AN620" i="7" s="1"/>
  <c r="AO616" i="7" a="1"/>
  <c r="AO616" i="7" s="1"/>
  <c r="AN614" i="7" a="1"/>
  <c r="AN614" i="7" s="1"/>
  <c r="AN611" i="7" a="1"/>
  <c r="AN611" i="7" s="1"/>
  <c r="AO607" i="7" a="1"/>
  <c r="AO607" i="7" s="1"/>
  <c r="AN601" i="7" a="1"/>
  <c r="AN601" i="7" s="1"/>
  <c r="AO598" i="7" a="1"/>
  <c r="AO598" i="7" s="1"/>
  <c r="AN592" i="7" a="1"/>
  <c r="AN592" i="7" s="1"/>
  <c r="AO588" i="7" a="1"/>
  <c r="AO588" i="7" s="1"/>
  <c r="AO585" i="7" a="1"/>
  <c r="AO585" i="7" s="1"/>
  <c r="AN583" i="7" a="1"/>
  <c r="AN583" i="7" s="1"/>
  <c r="AO576" i="7" a="1"/>
  <c r="AO576" i="7" s="1"/>
  <c r="AN574" i="7" a="1"/>
  <c r="AN574" i="7" s="1"/>
  <c r="AN887" i="7" a="1"/>
  <c r="AN887" i="7" s="1"/>
  <c r="AN883" i="7" a="1"/>
  <c r="AN883" i="7" s="1"/>
  <c r="AN879" i="7" a="1"/>
  <c r="AN879" i="7" s="1"/>
  <c r="AN875" i="7" a="1"/>
  <c r="AN875" i="7" s="1"/>
  <c r="AN871" i="7" a="1"/>
  <c r="AN871" i="7" s="1"/>
  <c r="AN867" i="7" a="1"/>
  <c r="AN867" i="7" s="1"/>
  <c r="AN863" i="7" a="1"/>
  <c r="AN863" i="7" s="1"/>
  <c r="AN859" i="7" a="1"/>
  <c r="AN859" i="7" s="1"/>
  <c r="AN855" i="7" a="1"/>
  <c r="AN855" i="7" s="1"/>
  <c r="AN851" i="7" a="1"/>
  <c r="AN851" i="7" s="1"/>
  <c r="AN847" i="7" a="1"/>
  <c r="AN847" i="7" s="1"/>
  <c r="AN843" i="7" a="1"/>
  <c r="AN843" i="7" s="1"/>
  <c r="AN839" i="7" a="1"/>
  <c r="AN839" i="7" s="1"/>
  <c r="AN835" i="7" a="1"/>
  <c r="AN835" i="7" s="1"/>
  <c r="AN831" i="7" a="1"/>
  <c r="AN831" i="7" s="1"/>
  <c r="AN827" i="7" a="1"/>
  <c r="AN827" i="7" s="1"/>
  <c r="AN823" i="7" a="1"/>
  <c r="AN823" i="7" s="1"/>
  <c r="AN819" i="7" a="1"/>
  <c r="AN819" i="7" s="1"/>
  <c r="AN815" i="7" a="1"/>
  <c r="AN815" i="7" s="1"/>
  <c r="AN811" i="7" a="1"/>
  <c r="AN811" i="7" s="1"/>
  <c r="AN804" i="7" a="1"/>
  <c r="AN804" i="7" s="1"/>
  <c r="AN800" i="7" a="1"/>
  <c r="AN800" i="7" s="1"/>
  <c r="AN796" i="7" a="1"/>
  <c r="AN796" i="7" s="1"/>
  <c r="AN792" i="7" a="1"/>
  <c r="AN792" i="7" s="1"/>
  <c r="AN788" i="7" a="1"/>
  <c r="AN788" i="7" s="1"/>
  <c r="AN784" i="7" a="1"/>
  <c r="AN784" i="7" s="1"/>
  <c r="AN780" i="7" a="1"/>
  <c r="AN780" i="7" s="1"/>
  <c r="AN776" i="7" a="1"/>
  <c r="AN776" i="7" s="1"/>
  <c r="AN772" i="7" a="1"/>
  <c r="AN772" i="7" s="1"/>
  <c r="AN768" i="7" a="1"/>
  <c r="AN768" i="7" s="1"/>
  <c r="AN764" i="7" a="1"/>
  <c r="AN764" i="7" s="1"/>
  <c r="AN760" i="7" a="1"/>
  <c r="AN760" i="7" s="1"/>
  <c r="AN756" i="7" a="1"/>
  <c r="AN756" i="7" s="1"/>
  <c r="AN752" i="7" a="1"/>
  <c r="AN752" i="7" s="1"/>
  <c r="AN748" i="7" a="1"/>
  <c r="AN748" i="7" s="1"/>
  <c r="AN744" i="7" a="1"/>
  <c r="AN744" i="7" s="1"/>
  <c r="AN740" i="7" a="1"/>
  <c r="AN740" i="7" s="1"/>
  <c r="AN736" i="7" a="1"/>
  <c r="AN736" i="7" s="1"/>
  <c r="AN732" i="7" a="1"/>
  <c r="AN732" i="7" s="1"/>
  <c r="AN725" i="7" a="1"/>
  <c r="AN725" i="7" s="1"/>
  <c r="AN721" i="7" a="1"/>
  <c r="AN721" i="7" s="1"/>
  <c r="AN717" i="7" a="1"/>
  <c r="AN717" i="7" s="1"/>
  <c r="AN713" i="7" a="1"/>
  <c r="AN713" i="7" s="1"/>
  <c r="AN707" i="7" a="1"/>
  <c r="AN707" i="7" s="1"/>
  <c r="AO704" i="7" a="1"/>
  <c r="AO704" i="7" s="1"/>
  <c r="AN701" i="7" a="1"/>
  <c r="AN701" i="7" s="1"/>
  <c r="AO695" i="7" a="1"/>
  <c r="AO695" i="7" s="1"/>
  <c r="AN693" i="7" a="1"/>
  <c r="AN693" i="7" s="1"/>
  <c r="AO689" i="7" a="1"/>
  <c r="AO689" i="7" s="1"/>
  <c r="AN687" i="7" a="1"/>
  <c r="AN687" i="7" s="1"/>
  <c r="AN684" i="7" a="1"/>
  <c r="AN684" i="7" s="1"/>
  <c r="AN681" i="7" a="1"/>
  <c r="AN681" i="7" s="1"/>
  <c r="AN675" i="7" a="1"/>
  <c r="AN675" i="7" s="1"/>
  <c r="AO672" i="7" a="1"/>
  <c r="AO672" i="7" s="1"/>
  <c r="AN669" i="7" a="1"/>
  <c r="AN669" i="7" s="1"/>
  <c r="AO666" i="7" a="1"/>
  <c r="AO666" i="7" s="1"/>
  <c r="AN660" i="7" a="1"/>
  <c r="AN660" i="7" s="1"/>
  <c r="AO657" i="7" a="1"/>
  <c r="AO657" i="7" s="1"/>
  <c r="AO654" i="7" a="1"/>
  <c r="AO654" i="7" s="1"/>
  <c r="AO648" i="7" a="1"/>
  <c r="AO648" i="7" s="1"/>
  <c r="AN646" i="7" a="1"/>
  <c r="AN646" i="7" s="1"/>
  <c r="AN643" i="7" a="1"/>
  <c r="AN643" i="7" s="1"/>
  <c r="AN640" i="7" a="1"/>
  <c r="AN640" i="7" s="1"/>
  <c r="AN637" i="7" a="1"/>
  <c r="AN637" i="7" s="1"/>
  <c r="AN634" i="7" a="1"/>
  <c r="AN634" i="7" s="1"/>
  <c r="AO631" i="7" a="1"/>
  <c r="AO631" i="7" s="1"/>
  <c r="AN628" i="7" a="1"/>
  <c r="AN628" i="7" s="1"/>
  <c r="AO625" i="7" a="1"/>
  <c r="AO625" i="7" s="1"/>
  <c r="AO622" i="7" a="1"/>
  <c r="AO622" i="7" s="1"/>
  <c r="AO613" i="7" a="1"/>
  <c r="AO613" i="7" s="1"/>
  <c r="AO610" i="7" a="1"/>
  <c r="AO610" i="7" s="1"/>
  <c r="AN604" i="7" a="1"/>
  <c r="AN604" i="7" s="1"/>
  <c r="AO600" i="7" a="1"/>
  <c r="AO600" i="7" s="1"/>
  <c r="AN598" i="7" a="1"/>
  <c r="AN598" i="7" s="1"/>
  <c r="AN595" i="7" a="1"/>
  <c r="AN595" i="7" s="1"/>
  <c r="AO591" i="7" a="1"/>
  <c r="AO591" i="7" s="1"/>
  <c r="AN585" i="7" a="1"/>
  <c r="AN585" i="7" s="1"/>
  <c r="AO582" i="7" a="1"/>
  <c r="AO582" i="7" s="1"/>
  <c r="AO579" i="7" a="1"/>
  <c r="AO579" i="7" s="1"/>
  <c r="AO573" i="7" a="1"/>
  <c r="AO573" i="7" s="1"/>
  <c r="AO570" i="7" a="1"/>
  <c r="AO570" i="7" s="1"/>
  <c r="AN565" i="7" a="1"/>
  <c r="AN565" i="7" s="1"/>
  <c r="AN562" i="7" a="1"/>
  <c r="AN562" i="7" s="1"/>
  <c r="AO886" i="7" a="1"/>
  <c r="AO886" i="7" s="1"/>
  <c r="AO882" i="7" a="1"/>
  <c r="AO882" i="7" s="1"/>
  <c r="AO878" i="7" a="1"/>
  <c r="AO878" i="7" s="1"/>
  <c r="AO874" i="7" a="1"/>
  <c r="AO874" i="7" s="1"/>
  <c r="AO870" i="7" a="1"/>
  <c r="AO870" i="7" s="1"/>
  <c r="AO866" i="7" a="1"/>
  <c r="AO866" i="7" s="1"/>
  <c r="AO862" i="7" a="1"/>
  <c r="AO862" i="7" s="1"/>
  <c r="AO858" i="7" a="1"/>
  <c r="AO858" i="7" s="1"/>
  <c r="AO854" i="7" a="1"/>
  <c r="AO854" i="7" s="1"/>
  <c r="AO850" i="7" a="1"/>
  <c r="AO850" i="7" s="1"/>
  <c r="AO846" i="7" a="1"/>
  <c r="AO846" i="7" s="1"/>
  <c r="AO842" i="7" a="1"/>
  <c r="AO842" i="7" s="1"/>
  <c r="AO838" i="7" a="1"/>
  <c r="AO838" i="7" s="1"/>
  <c r="AO834" i="7" a="1"/>
  <c r="AO834" i="7" s="1"/>
  <c r="AO830" i="7" a="1"/>
  <c r="AO830" i="7" s="1"/>
  <c r="AO826" i="7" a="1"/>
  <c r="AO826" i="7" s="1"/>
  <c r="AO822" i="7" a="1"/>
  <c r="AO822" i="7" s="1"/>
  <c r="AO818" i="7" a="1"/>
  <c r="AO818" i="7" s="1"/>
  <c r="AO814" i="7" a="1"/>
  <c r="AO814" i="7" s="1"/>
  <c r="AO810" i="7" a="1"/>
  <c r="AO810" i="7" s="1"/>
  <c r="AO803" i="7" a="1"/>
  <c r="AO803" i="7" s="1"/>
  <c r="AO799" i="7" a="1"/>
  <c r="AO799" i="7" s="1"/>
  <c r="AO795" i="7" a="1"/>
  <c r="AO795" i="7" s="1"/>
  <c r="AO791" i="7" a="1"/>
  <c r="AO791" i="7" s="1"/>
  <c r="AO787" i="7" a="1"/>
  <c r="AO787" i="7" s="1"/>
  <c r="AO783" i="7" a="1"/>
  <c r="AO783" i="7" s="1"/>
  <c r="AO779" i="7" a="1"/>
  <c r="AO779" i="7" s="1"/>
  <c r="AO775" i="7" a="1"/>
  <c r="AO775" i="7" s="1"/>
  <c r="AO771" i="7" a="1"/>
  <c r="AO771" i="7" s="1"/>
  <c r="AO767" i="7" a="1"/>
  <c r="AO767" i="7" s="1"/>
  <c r="AO763" i="7" a="1"/>
  <c r="AO763" i="7" s="1"/>
  <c r="AO759" i="7" a="1"/>
  <c r="AO759" i="7" s="1"/>
  <c r="AO755" i="7" a="1"/>
  <c r="AO755" i="7" s="1"/>
  <c r="AO751" i="7" a="1"/>
  <c r="AO751" i="7" s="1"/>
  <c r="AO747" i="7" a="1"/>
  <c r="AO747" i="7" s="1"/>
  <c r="AO743" i="7" a="1"/>
  <c r="AO743" i="7" s="1"/>
  <c r="AO739" i="7" a="1"/>
  <c r="AO739" i="7" s="1"/>
  <c r="AO735" i="7" a="1"/>
  <c r="AO735" i="7" s="1"/>
  <c r="AO731" i="7" a="1"/>
  <c r="AO731" i="7" s="1"/>
  <c r="AO724" i="7" a="1"/>
  <c r="AO724" i="7" s="1"/>
  <c r="AO720" i="7" a="1"/>
  <c r="AO720" i="7" s="1"/>
  <c r="AO716" i="7" a="1"/>
  <c r="AO716" i="7" s="1"/>
  <c r="AO712" i="7" a="1"/>
  <c r="AO712" i="7" s="1"/>
  <c r="AN710" i="7" a="1"/>
  <c r="AN710" i="7" s="1"/>
  <c r="AO706" i="7" a="1"/>
  <c r="AO706" i="7" s="1"/>
  <c r="AN704" i="7" a="1"/>
  <c r="AN704" i="7" s="1"/>
  <c r="AO698" i="7" a="1"/>
  <c r="AO698" i="7" s="1"/>
  <c r="AN695" i="7" a="1"/>
  <c r="AN695" i="7" s="1"/>
  <c r="AO692" i="7" a="1"/>
  <c r="AO692" i="7" s="1"/>
  <c r="AO686" i="7" a="1"/>
  <c r="AO686" i="7" s="1"/>
  <c r="AO683" i="7" a="1"/>
  <c r="AO683" i="7" s="1"/>
  <c r="AO680" i="7" a="1"/>
  <c r="AO680" i="7" s="1"/>
  <c r="AN678" i="7" a="1"/>
  <c r="AN678" i="7" s="1"/>
  <c r="AO674" i="7" a="1"/>
  <c r="AO674" i="7" s="1"/>
  <c r="AN672" i="7" a="1"/>
  <c r="AN672" i="7" s="1"/>
  <c r="AO668" i="7" a="1"/>
  <c r="AO668" i="7" s="1"/>
  <c r="AN657" i="7" a="1"/>
  <c r="AN657" i="7" s="1"/>
  <c r="AN654" i="7" a="1"/>
  <c r="AN654" i="7" s="1"/>
  <c r="AO651" i="7" a="1"/>
  <c r="AO651" i="7" s="1"/>
  <c r="AO645" i="7" a="1"/>
  <c r="AO645" i="7" s="1"/>
  <c r="AO642" i="7" a="1"/>
  <c r="AO642" i="7" s="1"/>
  <c r="AO639" i="7" a="1"/>
  <c r="AO639" i="7" s="1"/>
  <c r="AO636" i="7" a="1"/>
  <c r="AO636" i="7" s="1"/>
  <c r="AO633" i="7" a="1"/>
  <c r="AO633" i="7" s="1"/>
  <c r="AN625" i="7" a="1"/>
  <c r="AN625" i="7" s="1"/>
  <c r="AN622" i="7" a="1"/>
  <c r="AN622" i="7" s="1"/>
  <c r="AO619" i="7" a="1"/>
  <c r="AO619" i="7" s="1"/>
  <c r="AN616" i="7" a="1"/>
  <c r="AN616" i="7" s="1"/>
  <c r="AN613" i="7" a="1"/>
  <c r="AN613" i="7" s="1"/>
  <c r="AN610" i="7" a="1"/>
  <c r="AN610" i="7" s="1"/>
  <c r="AN607" i="7" a="1"/>
  <c r="AN607" i="7" s="1"/>
  <c r="AO597" i="7" a="1"/>
  <c r="AO597" i="7" s="1"/>
  <c r="AO594" i="7" a="1"/>
  <c r="AO594" i="7" s="1"/>
  <c r="AN588" i="7" a="1"/>
  <c r="AN588" i="7" s="1"/>
  <c r="AO584" i="7" a="1"/>
  <c r="AO584" i="7" s="1"/>
  <c r="AN582" i="7" a="1"/>
  <c r="AN582" i="7" s="1"/>
  <c r="AN576" i="7" a="1"/>
  <c r="AN576" i="7" s="1"/>
  <c r="AN573" i="7" a="1"/>
  <c r="AN573" i="7" s="1"/>
  <c r="AN570" i="7" a="1"/>
  <c r="AN570" i="7" s="1"/>
  <c r="AO567" i="7" a="1"/>
  <c r="AO567" i="7" s="1"/>
  <c r="AO564" i="7" a="1"/>
  <c r="AO564" i="7" s="1"/>
  <c r="AO561" i="7" a="1"/>
  <c r="AO561" i="7" s="1"/>
  <c r="AO558" i="7" a="1"/>
  <c r="AO558" i="7" s="1"/>
  <c r="AN886" i="7" a="1"/>
  <c r="AN886" i="7" s="1"/>
  <c r="AN882" i="7" a="1"/>
  <c r="AN882" i="7" s="1"/>
  <c r="AN878" i="7" a="1"/>
  <c r="AN878" i="7" s="1"/>
  <c r="AN874" i="7" a="1"/>
  <c r="AN874" i="7" s="1"/>
  <c r="AN870" i="7" a="1"/>
  <c r="AN870" i="7" s="1"/>
  <c r="AN866" i="7" a="1"/>
  <c r="AN866" i="7" s="1"/>
  <c r="AN862" i="7" a="1"/>
  <c r="AN862" i="7" s="1"/>
  <c r="AN858" i="7" a="1"/>
  <c r="AN858" i="7" s="1"/>
  <c r="AN854" i="7" a="1"/>
  <c r="AN854" i="7" s="1"/>
  <c r="AN850" i="7" a="1"/>
  <c r="AN850" i="7" s="1"/>
  <c r="AN846" i="7" a="1"/>
  <c r="AN846" i="7" s="1"/>
  <c r="AN842" i="7" a="1"/>
  <c r="AN842" i="7" s="1"/>
  <c r="AN838" i="7" a="1"/>
  <c r="AN838" i="7" s="1"/>
  <c r="AN834" i="7" a="1"/>
  <c r="AN834" i="7" s="1"/>
  <c r="AN830" i="7" a="1"/>
  <c r="AN830" i="7" s="1"/>
  <c r="AN826" i="7" a="1"/>
  <c r="AN826" i="7" s="1"/>
  <c r="AN822" i="7" a="1"/>
  <c r="AN822" i="7" s="1"/>
  <c r="AN818" i="7" a="1"/>
  <c r="AN818" i="7" s="1"/>
  <c r="AN814" i="7" a="1"/>
  <c r="AN814" i="7" s="1"/>
  <c r="AN810" i="7" a="1"/>
  <c r="AN810" i="7" s="1"/>
  <c r="AN803" i="7" a="1"/>
  <c r="AN803" i="7" s="1"/>
  <c r="AN799" i="7" a="1"/>
  <c r="AN799" i="7" s="1"/>
  <c r="AN795" i="7" a="1"/>
  <c r="AN795" i="7" s="1"/>
  <c r="AN791" i="7" a="1"/>
  <c r="AN791" i="7" s="1"/>
  <c r="AN787" i="7" a="1"/>
  <c r="AN787" i="7" s="1"/>
  <c r="AN783" i="7" a="1"/>
  <c r="AN783" i="7" s="1"/>
  <c r="AN779" i="7" a="1"/>
  <c r="AN779" i="7" s="1"/>
  <c r="AN775" i="7" a="1"/>
  <c r="AN775" i="7" s="1"/>
  <c r="AN771" i="7" a="1"/>
  <c r="AN771" i="7" s="1"/>
  <c r="AN767" i="7" a="1"/>
  <c r="AN767" i="7" s="1"/>
  <c r="AN763" i="7" a="1"/>
  <c r="AN763" i="7" s="1"/>
  <c r="AN759" i="7" a="1"/>
  <c r="AN759" i="7" s="1"/>
  <c r="AN755" i="7" a="1"/>
  <c r="AN755" i="7" s="1"/>
  <c r="AN751" i="7" a="1"/>
  <c r="AN751" i="7" s="1"/>
  <c r="AN747" i="7" a="1"/>
  <c r="AN747" i="7" s="1"/>
  <c r="AN743" i="7" a="1"/>
  <c r="AN743" i="7" s="1"/>
  <c r="AN739" i="7" a="1"/>
  <c r="AN739" i="7" s="1"/>
  <c r="AN735" i="7" a="1"/>
  <c r="AN735" i="7" s="1"/>
  <c r="AN731" i="7" a="1"/>
  <c r="AN731" i="7" s="1"/>
  <c r="AN724" i="7" a="1"/>
  <c r="AN724" i="7" s="1"/>
  <c r="AN720" i="7" a="1"/>
  <c r="AN720" i="7" s="1"/>
  <c r="AN716" i="7" a="1"/>
  <c r="AN716" i="7" s="1"/>
  <c r="AO709" i="7" a="1"/>
  <c r="AO709" i="7" s="1"/>
  <c r="AO703" i="7" a="1"/>
  <c r="AO703" i="7" s="1"/>
  <c r="AO700" i="7" a="1"/>
  <c r="AO700" i="7" s="1"/>
  <c r="AN698" i="7" a="1"/>
  <c r="AN698" i="7" s="1"/>
  <c r="AN692" i="7" a="1"/>
  <c r="AN692" i="7" s="1"/>
  <c r="AN689" i="7" a="1"/>
  <c r="AN689" i="7" s="1"/>
  <c r="AN686" i="7" a="1"/>
  <c r="AN686" i="7" s="1"/>
  <c r="AO677" i="7" a="1"/>
  <c r="AO677" i="7" s="1"/>
  <c r="AO671" i="7" a="1"/>
  <c r="AO671" i="7" s="1"/>
  <c r="AN666" i="7" a="1"/>
  <c r="AN666" i="7" s="1"/>
  <c r="AO659" i="7" a="1"/>
  <c r="AO659" i="7" s="1"/>
  <c r="AO656" i="7" a="1"/>
  <c r="AO656" i="7" s="1"/>
  <c r="AN651" i="7" a="1"/>
  <c r="AN651" i="7" s="1"/>
  <c r="AN648" i="7" a="1"/>
  <c r="AN648" i="7" s="1"/>
  <c r="AN645" i="7" a="1"/>
  <c r="AN645" i="7" s="1"/>
  <c r="AN631" i="7" a="1"/>
  <c r="AN631" i="7" s="1"/>
  <c r="AO627" i="7" a="1"/>
  <c r="AO627" i="7" s="1"/>
  <c r="AO624" i="7" a="1"/>
  <c r="AO624" i="7" s="1"/>
  <c r="AN619" i="7" a="1"/>
  <c r="AN619" i="7" s="1"/>
  <c r="AO612" i="7" a="1"/>
  <c r="AO612" i="7" s="1"/>
  <c r="AO609" i="7" a="1"/>
  <c r="AO609" i="7" s="1"/>
  <c r="AO606" i="7" a="1"/>
  <c r="AO606" i="7" s="1"/>
  <c r="AO603" i="7" a="1"/>
  <c r="AO603" i="7" s="1"/>
  <c r="AN600" i="7" a="1"/>
  <c r="AN600" i="7" s="1"/>
  <c r="AN597" i="7" a="1"/>
  <c r="AN597" i="7" s="1"/>
  <c r="AN594" i="7" a="1"/>
  <c r="AN594" i="7" s="1"/>
  <c r="AN591" i="7" a="1"/>
  <c r="AN591" i="7" s="1"/>
  <c r="AO581" i="7" a="1"/>
  <c r="AO581" i="7" s="1"/>
  <c r="AN579" i="7" a="1"/>
  <c r="AN579" i="7" s="1"/>
  <c r="AO575" i="7" a="1"/>
  <c r="AO575" i="7" s="1"/>
  <c r="AN553" i="7" a="1"/>
  <c r="AN553" i="7" s="1"/>
  <c r="AO549" i="7" a="1"/>
  <c r="AO549" i="7" s="1"/>
  <c r="AO546" i="7" a="1"/>
  <c r="AO546" i="7" s="1"/>
  <c r="AN543" i="7" a="1"/>
  <c r="AN543" i="7" s="1"/>
  <c r="AN536" i="7" a="1"/>
  <c r="AN536" i="7" s="1"/>
  <c r="AN533" i="7" a="1"/>
  <c r="AN533" i="7" s="1"/>
  <c r="AO529" i="7" a="1"/>
  <c r="AO529" i="7" s="1"/>
  <c r="AN523" i="7" a="1"/>
  <c r="AN523" i="7" s="1"/>
  <c r="AN516" i="7" a="1"/>
  <c r="AN516" i="7" s="1"/>
  <c r="AO512" i="7" a="1"/>
  <c r="AO512" i="7" s="1"/>
  <c r="AO509" i="7" a="1"/>
  <c r="AO509" i="7" s="1"/>
  <c r="AN503" i="7" a="1"/>
  <c r="AN503" i="7" s="1"/>
  <c r="AO497" i="7" a="1"/>
  <c r="AO497" i="7" s="1"/>
  <c r="AN495" i="7" a="1"/>
  <c r="AN495" i="7" s="1"/>
  <c r="AO491" i="7" a="1"/>
  <c r="AO491" i="7" s="1"/>
  <c r="AN489" i="7" a="1"/>
  <c r="AN489" i="7" s="1"/>
  <c r="AN486" i="7" a="1"/>
  <c r="AN486" i="7" s="1"/>
  <c r="AN483" i="7" a="1"/>
  <c r="AN483" i="7" s="1"/>
  <c r="AN477" i="7" a="1"/>
  <c r="AN477" i="7" s="1"/>
  <c r="AO474" i="7" a="1"/>
  <c r="AO474" i="7" s="1"/>
  <c r="AN471" i="7" a="1"/>
  <c r="AN471" i="7" s="1"/>
  <c r="AO465" i="7" a="1"/>
  <c r="AO465" i="7" s="1"/>
  <c r="AN463" i="7" a="1"/>
  <c r="AN463" i="7" s="1"/>
  <c r="AO459" i="7" a="1"/>
  <c r="AO459" i="7" s="1"/>
  <c r="AN457" i="7" a="1"/>
  <c r="AN457" i="7" s="1"/>
  <c r="AN454" i="7" a="1"/>
  <c r="AN454" i="7" s="1"/>
  <c r="AN451" i="7" a="1"/>
  <c r="AN451" i="7" s="1"/>
  <c r="AN445" i="7" a="1"/>
  <c r="AN445" i="7" s="1"/>
  <c r="AO442" i="7" a="1"/>
  <c r="AO442" i="7" s="1"/>
  <c r="AN439" i="7" a="1"/>
  <c r="AN439" i="7" s="1"/>
  <c r="AO433" i="7" a="1"/>
  <c r="AO433" i="7" s="1"/>
  <c r="AN431" i="7" a="1"/>
  <c r="AN431" i="7" s="1"/>
  <c r="AO427" i="7" a="1"/>
  <c r="AO427" i="7" s="1"/>
  <c r="AN425" i="7" a="1"/>
  <c r="AN425" i="7" s="1"/>
  <c r="AN422" i="7" a="1"/>
  <c r="AN422" i="7" s="1"/>
  <c r="AN419" i="7" a="1"/>
  <c r="AN419" i="7" s="1"/>
  <c r="AN413" i="7" a="1"/>
  <c r="AN413" i="7" s="1"/>
  <c r="AO410" i="7" a="1"/>
  <c r="AO410" i="7" s="1"/>
  <c r="AN407" i="7" a="1"/>
  <c r="AN407" i="7" s="1"/>
  <c r="AO401" i="7" a="1"/>
  <c r="AO401" i="7" s="1"/>
  <c r="AN399" i="7" a="1"/>
  <c r="AN399" i="7" s="1"/>
  <c r="AO395" i="7" a="1"/>
  <c r="AO395" i="7" s="1"/>
  <c r="AN393" i="7" a="1"/>
  <c r="AN393" i="7" s="1"/>
  <c r="AN390" i="7" a="1"/>
  <c r="AN390" i="7" s="1"/>
  <c r="AN387" i="7" a="1"/>
  <c r="AN387" i="7" s="1"/>
  <c r="AN378" i="7" a="1"/>
  <c r="AN378" i="7" s="1"/>
  <c r="AN375" i="7" a="1"/>
  <c r="AN375" i="7" s="1"/>
  <c r="AN369" i="7" a="1"/>
  <c r="AN369" i="7" s="1"/>
  <c r="AN363" i="7" a="1"/>
  <c r="AN363" i="7" s="1"/>
  <c r="AN354" i="7" a="1"/>
  <c r="AN354" i="7" s="1"/>
  <c r="AN351" i="7" a="1"/>
  <c r="AN351" i="7" s="1"/>
  <c r="AN345" i="7" a="1"/>
  <c r="AN345" i="7" s="1"/>
  <c r="AO342" i="7" a="1"/>
  <c r="AO342" i="7" s="1"/>
  <c r="AO339" i="7" a="1"/>
  <c r="AO339" i="7" s="1"/>
  <c r="AO336" i="7" a="1"/>
  <c r="AO336" i="7" s="1"/>
  <c r="AO333" i="7" a="1"/>
  <c r="AO333" i="7" s="1"/>
  <c r="AN331" i="7" a="1"/>
  <c r="AN331" i="7" s="1"/>
  <c r="AN322" i="7" a="1"/>
  <c r="AN322" i="7" s="1"/>
  <c r="AO318" i="7" a="1"/>
  <c r="AO318" i="7" s="1"/>
  <c r="AN315" i="7" a="1"/>
  <c r="AN315" i="7" s="1"/>
  <c r="AN311" i="7" a="1"/>
  <c r="AN311" i="7" s="1"/>
  <c r="AN308" i="7" a="1"/>
  <c r="AN308" i="7" s="1"/>
  <c r="AO304" i="7" a="1"/>
  <c r="AO304" i="7" s="1"/>
  <c r="AO300" i="7" a="1"/>
  <c r="AO300" i="7" s="1"/>
  <c r="AN297" i="7" a="1"/>
  <c r="AN297" i="7" s="1"/>
  <c r="AO293" i="7" a="1"/>
  <c r="AO293" i="7" s="1"/>
  <c r="AO286" i="7" a="1"/>
  <c r="AO286" i="7" s="1"/>
  <c r="AN283" i="7" a="1"/>
  <c r="AN283" i="7" s="1"/>
  <c r="AN279" i="7" a="1"/>
  <c r="AN279" i="7" s="1"/>
  <c r="AN276" i="7" a="1"/>
  <c r="AN276" i="7" s="1"/>
  <c r="AO272" i="7" a="1"/>
  <c r="AO272" i="7" s="1"/>
  <c r="AO268" i="7" a="1"/>
  <c r="AO268" i="7" s="1"/>
  <c r="AN265" i="7" a="1"/>
  <c r="AN265" i="7" s="1"/>
  <c r="AO261" i="7" a="1"/>
  <c r="AO261" i="7" s="1"/>
  <c r="AN258" i="7" a="1"/>
  <c r="AN258" i="7" s="1"/>
  <c r="AN254" i="7" a="1"/>
  <c r="AN254" i="7" s="1"/>
  <c r="AN250" i="7" a="1"/>
  <c r="AN250" i="7" s="1"/>
  <c r="AN240" i="7" a="1"/>
  <c r="AN240" i="7" s="1"/>
  <c r="AN236" i="7" a="1"/>
  <c r="AN236" i="7" s="1"/>
  <c r="AN232" i="7" a="1"/>
  <c r="AN232" i="7" s="1"/>
  <c r="AN228" i="7" a="1"/>
  <c r="AN228" i="7" s="1"/>
  <c r="AN225" i="7" a="1"/>
  <c r="AN225" i="7" s="1"/>
  <c r="AN218" i="7" a="1"/>
  <c r="AN218" i="7" s="1"/>
  <c r="AN214" i="7" a="1"/>
  <c r="AN214" i="7" s="1"/>
  <c r="AN210" i="7" a="1"/>
  <c r="AN210" i="7" s="1"/>
  <c r="AO206" i="7" a="1"/>
  <c r="AO206" i="7" s="1"/>
  <c r="AO203" i="7" a="1"/>
  <c r="AO203" i="7" s="1"/>
  <c r="AO199" i="7" a="1"/>
  <c r="AO199" i="7" s="1"/>
  <c r="AO195" i="7" a="1"/>
  <c r="AO195" i="7" s="1"/>
  <c r="AN192" i="7" a="1"/>
  <c r="AN192" i="7" s="1"/>
  <c r="AO188" i="7" a="1"/>
  <c r="AO188" i="7" s="1"/>
  <c r="AN185" i="7" a="1"/>
  <c r="AN185" i="7" s="1"/>
  <c r="AN181" i="7" a="1"/>
  <c r="AN181" i="7" s="1"/>
  <c r="AN177" i="7" a="1"/>
  <c r="AN177" i="7" s="1"/>
  <c r="AN174" i="7" a="1"/>
  <c r="AN174" i="7" s="1"/>
  <c r="AO170" i="7" a="1"/>
  <c r="AO170" i="7" s="1"/>
  <c r="AO166" i="7" a="1"/>
  <c r="AO166" i="7" s="1"/>
  <c r="AN163" i="7" a="1"/>
  <c r="AN163" i="7" s="1"/>
  <c r="AN159" i="7" a="1"/>
  <c r="AN159" i="7" s="1"/>
  <c r="AO155" i="7" a="1"/>
  <c r="AO155" i="7" s="1"/>
  <c r="AO151" i="7" a="1"/>
  <c r="AO151" i="7" s="1"/>
  <c r="AO147" i="7" a="1"/>
  <c r="AO147" i="7" s="1"/>
  <c r="AO143" i="7" a="1"/>
  <c r="AO143" i="7" s="1"/>
  <c r="AO139" i="7" a="1"/>
  <c r="AO139" i="7" s="1"/>
  <c r="AO135" i="7" a="1"/>
  <c r="AO135" i="7" s="1"/>
  <c r="AO131" i="7" a="1"/>
  <c r="AO131" i="7" s="1"/>
  <c r="AO124" i="7" a="1"/>
  <c r="AO124" i="7" s="1"/>
  <c r="AO120" i="7" a="1"/>
  <c r="AO120" i="7" s="1"/>
  <c r="AO116" i="7" a="1"/>
  <c r="AO116" i="7" s="1"/>
  <c r="AO112" i="7" a="1"/>
  <c r="AO112" i="7" s="1"/>
  <c r="AO108" i="7" a="1"/>
  <c r="AO108" i="7" s="1"/>
  <c r="AO104" i="7" a="1"/>
  <c r="AO104" i="7" s="1"/>
  <c r="AO100" i="7" a="1"/>
  <c r="AO100" i="7" s="1"/>
  <c r="AO96" i="7" a="1"/>
  <c r="AO96" i="7" s="1"/>
  <c r="AO92" i="7" a="1"/>
  <c r="AO92" i="7" s="1"/>
  <c r="AO88" i="7" a="1"/>
  <c r="AO88" i="7" s="1"/>
  <c r="AO81" i="7" a="1"/>
  <c r="AO81" i="7" s="1"/>
  <c r="AO77" i="7" a="1"/>
  <c r="AO77" i="7" s="1"/>
  <c r="AO73" i="7" a="1"/>
  <c r="AO73" i="7" s="1"/>
  <c r="AO69" i="7" a="1"/>
  <c r="AO69" i="7" s="1"/>
  <c r="AO65" i="7" a="1"/>
  <c r="AO65" i="7" s="1"/>
  <c r="AO61" i="7" a="1"/>
  <c r="AO61" i="7" s="1"/>
  <c r="AO57" i="7" a="1"/>
  <c r="AO57" i="7" s="1"/>
  <c r="AO53" i="7" a="1"/>
  <c r="AO53" i="7" s="1"/>
  <c r="AO49" i="7" a="1"/>
  <c r="AO49" i="7" s="1"/>
  <c r="AO45" i="7" a="1"/>
  <c r="AO45" i="7" s="1"/>
  <c r="AO41" i="7" a="1"/>
  <c r="AO41" i="7" s="1"/>
  <c r="AO37" i="7" a="1"/>
  <c r="AO37" i="7" s="1"/>
  <c r="AO33" i="7" a="1"/>
  <c r="AO33" i="7" s="1"/>
  <c r="AO29" i="7" a="1"/>
  <c r="AO29" i="7" s="1"/>
  <c r="AO25" i="7" a="1"/>
  <c r="AO25" i="7" s="1"/>
  <c r="AO21" i="7" a="1"/>
  <c r="AO21" i="7" s="1"/>
  <c r="AO17" i="7" a="1"/>
  <c r="AO17" i="7" s="1"/>
  <c r="AO13" i="7" a="1"/>
  <c r="AO13" i="7" s="1"/>
  <c r="AO9" i="7" a="1"/>
  <c r="AO9" i="7" s="1"/>
  <c r="AO572" i="7" a="1"/>
  <c r="AO572" i="7" s="1"/>
  <c r="AN564" i="7" a="1"/>
  <c r="AN564" i="7" s="1"/>
  <c r="AO557" i="7" a="1"/>
  <c r="AO557" i="7" s="1"/>
  <c r="AO552" i="7" a="1"/>
  <c r="AO552" i="7" s="1"/>
  <c r="AN546" i="7" a="1"/>
  <c r="AN546" i="7" s="1"/>
  <c r="AO542" i="7" a="1"/>
  <c r="AO542" i="7" s="1"/>
  <c r="AN539" i="7" a="1"/>
  <c r="AN539" i="7" s="1"/>
  <c r="AO532" i="7" a="1"/>
  <c r="AO532" i="7" s="1"/>
  <c r="AN529" i="7" a="1"/>
  <c r="AN529" i="7" s="1"/>
  <c r="AN526" i="7" a="1"/>
  <c r="AN526" i="7" s="1"/>
  <c r="AO522" i="7" a="1"/>
  <c r="AO522" i="7" s="1"/>
  <c r="AO519" i="7" a="1"/>
  <c r="AO519" i="7" s="1"/>
  <c r="AO515" i="7" a="1"/>
  <c r="AO515" i="7" s="1"/>
  <c r="AN512" i="7" a="1"/>
  <c r="AN512" i="7" s="1"/>
  <c r="AN509" i="7" a="1"/>
  <c r="AN509" i="7" s="1"/>
  <c r="AO500" i="7" a="1"/>
  <c r="AO500" i="7" s="1"/>
  <c r="AN497" i="7" a="1"/>
  <c r="AN497" i="7" s="1"/>
  <c r="AO494" i="7" a="1"/>
  <c r="AO494" i="7" s="1"/>
  <c r="AO488" i="7" a="1"/>
  <c r="AO488" i="7" s="1"/>
  <c r="AO485" i="7" a="1"/>
  <c r="AO485" i="7" s="1"/>
  <c r="AO482" i="7" a="1"/>
  <c r="AO482" i="7" s="1"/>
  <c r="AN480" i="7" a="1"/>
  <c r="AN480" i="7" s="1"/>
  <c r="AO476" i="7" a="1"/>
  <c r="AO476" i="7" s="1"/>
  <c r="AN474" i="7" a="1"/>
  <c r="AN474" i="7" s="1"/>
  <c r="AO468" i="7" a="1"/>
  <c r="AO468" i="7" s="1"/>
  <c r="AN465" i="7" a="1"/>
  <c r="AN465" i="7" s="1"/>
  <c r="AO462" i="7" a="1"/>
  <c r="AO462" i="7" s="1"/>
  <c r="AO456" i="7" a="1"/>
  <c r="AO456" i="7" s="1"/>
  <c r="AO453" i="7" a="1"/>
  <c r="AO453" i="7" s="1"/>
  <c r="AO450" i="7" a="1"/>
  <c r="AO450" i="7" s="1"/>
  <c r="AN448" i="7" a="1"/>
  <c r="AN448" i="7" s="1"/>
  <c r="AO444" i="7" a="1"/>
  <c r="AO444" i="7" s="1"/>
  <c r="AN442" i="7" a="1"/>
  <c r="AN442" i="7" s="1"/>
  <c r="AO436" i="7" a="1"/>
  <c r="AO436" i="7" s="1"/>
  <c r="AN433" i="7" a="1"/>
  <c r="AN433" i="7" s="1"/>
  <c r="AO430" i="7" a="1"/>
  <c r="AO430" i="7" s="1"/>
  <c r="AO424" i="7" a="1"/>
  <c r="AO424" i="7" s="1"/>
  <c r="AO421" i="7" a="1"/>
  <c r="AO421" i="7" s="1"/>
  <c r="AO418" i="7" a="1"/>
  <c r="AO418" i="7" s="1"/>
  <c r="AN416" i="7" a="1"/>
  <c r="AN416" i="7" s="1"/>
  <c r="AO412" i="7" a="1"/>
  <c r="AO412" i="7" s="1"/>
  <c r="AN410" i="7" a="1"/>
  <c r="AN410" i="7" s="1"/>
  <c r="AO404" i="7" a="1"/>
  <c r="AO404" i="7" s="1"/>
  <c r="AN401" i="7" a="1"/>
  <c r="AN401" i="7" s="1"/>
  <c r="AO398" i="7" a="1"/>
  <c r="AO398" i="7" s="1"/>
  <c r="AO392" i="7" a="1"/>
  <c r="AO392" i="7" s="1"/>
  <c r="AO389" i="7" a="1"/>
  <c r="AO389" i="7" s="1"/>
  <c r="AO386" i="7" a="1"/>
  <c r="AO386" i="7" s="1"/>
  <c r="AN384" i="7" a="1"/>
  <c r="AN384" i="7" s="1"/>
  <c r="AO377" i="7" a="1"/>
  <c r="AO377" i="7" s="1"/>
  <c r="AO374" i="7" a="1"/>
  <c r="AO374" i="7" s="1"/>
  <c r="AO371" i="7" a="1"/>
  <c r="AO371" i="7" s="1"/>
  <c r="AO368" i="7" a="1"/>
  <c r="AO368" i="7" s="1"/>
  <c r="AO365" i="7" a="1"/>
  <c r="AO365" i="7" s="1"/>
  <c r="AO362" i="7" a="1"/>
  <c r="AO362" i="7" s="1"/>
  <c r="AO359" i="7" a="1"/>
  <c r="AO359" i="7" s="1"/>
  <c r="AO356" i="7" a="1"/>
  <c r="AO356" i="7" s="1"/>
  <c r="AO353" i="7" a="1"/>
  <c r="AO353" i="7" s="1"/>
  <c r="AO350" i="7" a="1"/>
  <c r="AO350" i="7" s="1"/>
  <c r="AN348" i="7" a="1"/>
  <c r="AN348" i="7" s="1"/>
  <c r="AO344" i="7" a="1"/>
  <c r="AO344" i="7" s="1"/>
  <c r="AN342" i="7" a="1"/>
  <c r="AN342" i="7" s="1"/>
  <c r="AN339" i="7" a="1"/>
  <c r="AN339" i="7" s="1"/>
  <c r="AN333" i="7" a="1"/>
  <c r="AN333" i="7" s="1"/>
  <c r="AO330" i="7" a="1"/>
  <c r="AO330" i="7" s="1"/>
  <c r="AO327" i="7" a="1"/>
  <c r="AO327" i="7" s="1"/>
  <c r="AO324" i="7" a="1"/>
  <c r="AO324" i="7" s="1"/>
  <c r="AO321" i="7" a="1"/>
  <c r="AO321" i="7" s="1"/>
  <c r="AN318" i="7" a="1"/>
  <c r="AN318" i="7" s="1"/>
  <c r="AO314" i="7" a="1"/>
  <c r="AO314" i="7" s="1"/>
  <c r="AO310" i="7" a="1"/>
  <c r="AO310" i="7" s="1"/>
  <c r="AO307" i="7" a="1"/>
  <c r="AO307" i="7" s="1"/>
  <c r="AN304" i="7" a="1"/>
  <c r="AN304" i="7" s="1"/>
  <c r="AO296" i="7" a="1"/>
  <c r="AO296" i="7" s="1"/>
  <c r="AN293" i="7" a="1"/>
  <c r="AN293" i="7" s="1"/>
  <c r="AN290" i="7" a="1"/>
  <c r="AN290" i="7" s="1"/>
  <c r="AN286" i="7" a="1"/>
  <c r="AN286" i="7" s="1"/>
  <c r="AO282" i="7" a="1"/>
  <c r="AO282" i="7" s="1"/>
  <c r="AO278" i="7" a="1"/>
  <c r="AO278" i="7" s="1"/>
  <c r="AO275" i="7" a="1"/>
  <c r="AO275" i="7" s="1"/>
  <c r="AN272" i="7" a="1"/>
  <c r="AN272" i="7" s="1"/>
  <c r="AO264" i="7" a="1"/>
  <c r="AO264" i="7" s="1"/>
  <c r="AN261" i="7" a="1"/>
  <c r="AN261" i="7" s="1"/>
  <c r="AO257" i="7" a="1"/>
  <c r="AO257" i="7" s="1"/>
  <c r="AO253" i="7" a="1"/>
  <c r="AO253" i="7" s="1"/>
  <c r="AO249" i="7" a="1"/>
  <c r="AO249" i="7" s="1"/>
  <c r="AN246" i="7" a="1"/>
  <c r="AN246" i="7" s="1"/>
  <c r="AO239" i="7" a="1"/>
  <c r="AO239" i="7" s="1"/>
  <c r="AO235" i="7" a="1"/>
  <c r="AO235" i="7" s="1"/>
  <c r="AO231" i="7" a="1"/>
  <c r="AO231" i="7" s="1"/>
  <c r="AO227" i="7" a="1"/>
  <c r="AO227" i="7" s="1"/>
  <c r="AO224" i="7" a="1"/>
  <c r="AO224" i="7" s="1"/>
  <c r="AO217" i="7" a="1"/>
  <c r="AO217" i="7" s="1"/>
  <c r="AO213" i="7" a="1"/>
  <c r="AO213" i="7" s="1"/>
  <c r="AO209" i="7" a="1"/>
  <c r="AO209" i="7" s="1"/>
  <c r="AN203" i="7" a="1"/>
  <c r="AN203" i="7" s="1"/>
  <c r="AN199" i="7" a="1"/>
  <c r="AN199" i="7" s="1"/>
  <c r="AN195" i="7" a="1"/>
  <c r="AN195" i="7" s="1"/>
  <c r="AO191" i="7" a="1"/>
  <c r="AO191" i="7" s="1"/>
  <c r="AO184" i="7" a="1"/>
  <c r="AO184" i="7" s="1"/>
  <c r="AO180" i="7" a="1"/>
  <c r="AO180" i="7" s="1"/>
  <c r="AO176" i="7" a="1"/>
  <c r="AO176" i="7" s="1"/>
  <c r="AO173" i="7" a="1"/>
  <c r="AO173" i="7" s="1"/>
  <c r="AN170" i="7" a="1"/>
  <c r="AN170" i="7" s="1"/>
  <c r="AN166" i="7" a="1"/>
  <c r="AN166" i="7" s="1"/>
  <c r="AO162" i="7" a="1"/>
  <c r="AO162" i="7" s="1"/>
  <c r="AO158" i="7" a="1"/>
  <c r="AO158" i="7" s="1"/>
  <c r="AN155" i="7" a="1"/>
  <c r="AN155" i="7" s="1"/>
  <c r="AN151" i="7" a="1"/>
  <c r="AN151" i="7" s="1"/>
  <c r="AN147" i="7" a="1"/>
  <c r="AN147" i="7" s="1"/>
  <c r="AN143" i="7" a="1"/>
  <c r="AN143" i="7" s="1"/>
  <c r="AN139" i="7" a="1"/>
  <c r="AN139" i="7" s="1"/>
  <c r="AN135" i="7" a="1"/>
  <c r="AN135" i="7" s="1"/>
  <c r="AN131" i="7" a="1"/>
  <c r="AN131" i="7" s="1"/>
  <c r="AN124" i="7" a="1"/>
  <c r="AN124" i="7" s="1"/>
  <c r="AN120" i="7" a="1"/>
  <c r="AN120" i="7" s="1"/>
  <c r="AN116" i="7" a="1"/>
  <c r="AN116" i="7" s="1"/>
  <c r="AN112" i="7" a="1"/>
  <c r="AN112" i="7" s="1"/>
  <c r="AN108" i="7" a="1"/>
  <c r="AN108" i="7" s="1"/>
  <c r="AN104" i="7" a="1"/>
  <c r="AN104" i="7" s="1"/>
  <c r="AN100" i="7" a="1"/>
  <c r="AN100" i="7" s="1"/>
  <c r="AN96" i="7" a="1"/>
  <c r="AN96" i="7" s="1"/>
  <c r="AN92" i="7" a="1"/>
  <c r="AN92" i="7" s="1"/>
  <c r="AN88" i="7" a="1"/>
  <c r="AN88" i="7" s="1"/>
  <c r="AN81" i="7" a="1"/>
  <c r="AN81" i="7" s="1"/>
  <c r="AN77" i="7" a="1"/>
  <c r="AN77" i="7" s="1"/>
  <c r="AN73" i="7" a="1"/>
  <c r="AN73" i="7" s="1"/>
  <c r="AN69" i="7" a="1"/>
  <c r="AN69" i="7" s="1"/>
  <c r="AN65" i="7" a="1"/>
  <c r="AN65" i="7" s="1"/>
  <c r="AN61" i="7" a="1"/>
  <c r="AN61" i="7" s="1"/>
  <c r="AN57" i="7" a="1"/>
  <c r="AN57" i="7" s="1"/>
  <c r="AN53" i="7" a="1"/>
  <c r="AN53" i="7" s="1"/>
  <c r="AN49" i="7" a="1"/>
  <c r="AN49" i="7" s="1"/>
  <c r="AN45" i="7" a="1"/>
  <c r="AN45" i="7" s="1"/>
  <c r="AN41" i="7" a="1"/>
  <c r="AN41" i="7" s="1"/>
  <c r="AN37" i="7" a="1"/>
  <c r="AN37" i="7" s="1"/>
  <c r="AN33" i="7" a="1"/>
  <c r="AN33" i="7" s="1"/>
  <c r="AN29" i="7" a="1"/>
  <c r="AN29" i="7" s="1"/>
  <c r="AN25" i="7" a="1"/>
  <c r="AN25" i="7" s="1"/>
  <c r="AN21" i="7" a="1"/>
  <c r="AN21" i="7" s="1"/>
  <c r="AN17" i="7" a="1"/>
  <c r="AN17" i="7" s="1"/>
  <c r="AN13" i="7" a="1"/>
  <c r="AN13" i="7" s="1"/>
  <c r="AN571" i="7" a="1"/>
  <c r="AN571" i="7" s="1"/>
  <c r="AO563" i="7" a="1"/>
  <c r="AO563" i="7" s="1"/>
  <c r="AN549" i="7" a="1"/>
  <c r="AN549" i="7" s="1"/>
  <c r="AO545" i="7" a="1"/>
  <c r="AO545" i="7" s="1"/>
  <c r="AN542" i="7" a="1"/>
  <c r="AN542" i="7" s="1"/>
  <c r="AO538" i="7" a="1"/>
  <c r="AO538" i="7" s="1"/>
  <c r="AO535" i="7" a="1"/>
  <c r="AO535" i="7" s="1"/>
  <c r="AN532" i="7" a="1"/>
  <c r="AN532" i="7" s="1"/>
  <c r="AO528" i="7" a="1"/>
  <c r="AO528" i="7" s="1"/>
  <c r="AO525" i="7" a="1"/>
  <c r="AO525" i="7" s="1"/>
  <c r="AN522" i="7" a="1"/>
  <c r="AN522" i="7" s="1"/>
  <c r="AO518" i="7" a="1"/>
  <c r="AO518" i="7" s="1"/>
  <c r="AO511" i="7" a="1"/>
  <c r="AO511" i="7" s="1"/>
  <c r="AO508" i="7" a="1"/>
  <c r="AO508" i="7" s="1"/>
  <c r="AO502" i="7" a="1"/>
  <c r="AO502" i="7" s="1"/>
  <c r="AN500" i="7" a="1"/>
  <c r="AN500" i="7" s="1"/>
  <c r="AN494" i="7" a="1"/>
  <c r="AN494" i="7" s="1"/>
  <c r="AN491" i="7" a="1"/>
  <c r="AN491" i="7" s="1"/>
  <c r="AN488" i="7" a="1"/>
  <c r="AN488" i="7" s="1"/>
  <c r="AO479" i="7" a="1"/>
  <c r="AO479" i="7" s="1"/>
  <c r="AO473" i="7" a="1"/>
  <c r="AO473" i="7" s="1"/>
  <c r="AO470" i="7" a="1"/>
  <c r="AO470" i="7" s="1"/>
  <c r="AN468" i="7" a="1"/>
  <c r="AN468" i="7" s="1"/>
  <c r="AN462" i="7" a="1"/>
  <c r="AN462" i="7" s="1"/>
  <c r="AN459" i="7" a="1"/>
  <c r="AN459" i="7" s="1"/>
  <c r="AN456" i="7" a="1"/>
  <c r="AN456" i="7" s="1"/>
  <c r="AO447" i="7" a="1"/>
  <c r="AO447" i="7" s="1"/>
  <c r="AO441" i="7" a="1"/>
  <c r="AO441" i="7" s="1"/>
  <c r="AO438" i="7" a="1"/>
  <c r="AO438" i="7" s="1"/>
  <c r="AN436" i="7" a="1"/>
  <c r="AN436" i="7" s="1"/>
  <c r="AN430" i="7" a="1"/>
  <c r="AN430" i="7" s="1"/>
  <c r="AN427" i="7" a="1"/>
  <c r="AN427" i="7" s="1"/>
  <c r="AN424" i="7" a="1"/>
  <c r="AN424" i="7" s="1"/>
  <c r="AO415" i="7" a="1"/>
  <c r="AO415" i="7" s="1"/>
  <c r="AO409" i="7" a="1"/>
  <c r="AO409" i="7" s="1"/>
  <c r="AO406" i="7" a="1"/>
  <c r="AO406" i="7" s="1"/>
  <c r="AN404" i="7" a="1"/>
  <c r="AN404" i="7" s="1"/>
  <c r="AN398" i="7" a="1"/>
  <c r="AN398" i="7" s="1"/>
  <c r="AN395" i="7" a="1"/>
  <c r="AN395" i="7" s="1"/>
  <c r="AN392" i="7" a="1"/>
  <c r="AN392" i="7" s="1"/>
  <c r="AO383" i="7" a="1"/>
  <c r="AO383" i="7" s="1"/>
  <c r="AN371" i="7" a="1"/>
  <c r="AN371" i="7" s="1"/>
  <c r="AN368" i="7" a="1"/>
  <c r="AN368" i="7" s="1"/>
  <c r="AN365" i="7" a="1"/>
  <c r="AN365" i="7" s="1"/>
  <c r="AN362" i="7" a="1"/>
  <c r="AN362" i="7" s="1"/>
  <c r="AN359" i="7" a="1"/>
  <c r="AN359" i="7" s="1"/>
  <c r="AN356" i="7" a="1"/>
  <c r="AN356" i="7" s="1"/>
  <c r="AN353" i="7" a="1"/>
  <c r="AN353" i="7" s="1"/>
  <c r="AN350" i="7" a="1"/>
  <c r="AN350" i="7" s="1"/>
  <c r="AO341" i="7" a="1"/>
  <c r="AO341" i="7" s="1"/>
  <c r="AO338" i="7" a="1"/>
  <c r="AO338" i="7" s="1"/>
  <c r="AN336" i="7" a="1"/>
  <c r="AN336" i="7" s="1"/>
  <c r="AN330" i="7" a="1"/>
  <c r="AN330" i="7" s="1"/>
  <c r="AN327" i="7" a="1"/>
  <c r="AN327" i="7" s="1"/>
  <c r="AN324" i="7" a="1"/>
  <c r="AN324" i="7" s="1"/>
  <c r="AN321" i="7" a="1"/>
  <c r="AN321" i="7" s="1"/>
  <c r="AO317" i="7" a="1"/>
  <c r="AO317" i="7" s="1"/>
  <c r="AN314" i="7" a="1"/>
  <c r="AN314" i="7" s="1"/>
  <c r="AN307" i="7" a="1"/>
  <c r="AN307" i="7" s="1"/>
  <c r="AO303" i="7" a="1"/>
  <c r="AO303" i="7" s="1"/>
  <c r="AN300" i="7" a="1"/>
  <c r="AN300" i="7" s="1"/>
  <c r="AN296" i="7" a="1"/>
  <c r="AN296" i="7" s="1"/>
  <c r="AO292" i="7" a="1"/>
  <c r="AO292" i="7" s="1"/>
  <c r="AO289" i="7" a="1"/>
  <c r="AO289" i="7" s="1"/>
  <c r="AO285" i="7" a="1"/>
  <c r="AO285" i="7" s="1"/>
  <c r="AN282" i="7" a="1"/>
  <c r="AN282" i="7" s="1"/>
  <c r="AN275" i="7" a="1"/>
  <c r="AN275" i="7" s="1"/>
  <c r="AO271" i="7" a="1"/>
  <c r="AO271" i="7" s="1"/>
  <c r="AN268" i="7" a="1"/>
  <c r="AN268" i="7" s="1"/>
  <c r="AN264" i="7" a="1"/>
  <c r="AN264" i="7" s="1"/>
  <c r="AO260" i="7" a="1"/>
  <c r="AO260" i="7" s="1"/>
  <c r="AN257" i="7" a="1"/>
  <c r="AN257" i="7" s="1"/>
  <c r="AN253" i="7" a="1"/>
  <c r="AN253" i="7" s="1"/>
  <c r="AN249" i="7" a="1"/>
  <c r="AN249" i="7" s="1"/>
  <c r="AO242" i="7" a="1"/>
  <c r="AO242" i="7" s="1"/>
  <c r="AN239" i="7" a="1"/>
  <c r="AN239" i="7" s="1"/>
  <c r="AN235" i="7" a="1"/>
  <c r="AN235" i="7" s="1"/>
  <c r="AN231" i="7" a="1"/>
  <c r="AN231" i="7" s="1"/>
  <c r="AN224" i="7" a="1"/>
  <c r="AN224" i="7" s="1"/>
  <c r="AN217" i="7" a="1"/>
  <c r="AN217" i="7" s="1"/>
  <c r="AN213" i="7" a="1"/>
  <c r="AN213" i="7" s="1"/>
  <c r="AN209" i="7" a="1"/>
  <c r="AN209" i="7" s="1"/>
  <c r="AN206" i="7" a="1"/>
  <c r="AN206" i="7" s="1"/>
  <c r="AO202" i="7" a="1"/>
  <c r="AO202" i="7" s="1"/>
  <c r="AO198" i="7" a="1"/>
  <c r="AO198" i="7" s="1"/>
  <c r="AO194" i="7" a="1"/>
  <c r="AO194" i="7" s="1"/>
  <c r="AN191" i="7" a="1"/>
  <c r="AN191" i="7" s="1"/>
  <c r="AN188" i="7" a="1"/>
  <c r="AN188" i="7" s="1"/>
  <c r="AN184" i="7" a="1"/>
  <c r="AN184" i="7" s="1"/>
  <c r="AN180" i="7" a="1"/>
  <c r="AN180" i="7" s="1"/>
  <c r="AN173" i="7" a="1"/>
  <c r="AN173" i="7" s="1"/>
  <c r="AO169" i="7" a="1"/>
  <c r="AO169" i="7" s="1"/>
  <c r="AO165" i="7" a="1"/>
  <c r="AO165" i="7" s="1"/>
  <c r="AN162" i="7" a="1"/>
  <c r="AN162" i="7" s="1"/>
  <c r="AO154" i="7" a="1"/>
  <c r="AO154" i="7" s="1"/>
  <c r="AO150" i="7" a="1"/>
  <c r="AO150" i="7" s="1"/>
  <c r="AO146" i="7" a="1"/>
  <c r="AO146" i="7" s="1"/>
  <c r="AO142" i="7" a="1"/>
  <c r="AO142" i="7" s="1"/>
  <c r="AO138" i="7" a="1"/>
  <c r="AO138" i="7" s="1"/>
  <c r="AO134" i="7" a="1"/>
  <c r="AO134" i="7" s="1"/>
  <c r="AO127" i="7" a="1"/>
  <c r="AO127" i="7" s="1"/>
  <c r="AO123" i="7" a="1"/>
  <c r="AO123" i="7" s="1"/>
  <c r="AO119" i="7" a="1"/>
  <c r="AO119" i="7" s="1"/>
  <c r="AO115" i="7" a="1"/>
  <c r="AO115" i="7" s="1"/>
  <c r="AO111" i="7" a="1"/>
  <c r="AO111" i="7" s="1"/>
  <c r="AO107" i="7" a="1"/>
  <c r="AO107" i="7" s="1"/>
  <c r="AO103" i="7" a="1"/>
  <c r="AO103" i="7" s="1"/>
  <c r="AO99" i="7" a="1"/>
  <c r="AO99" i="7" s="1"/>
  <c r="AO95" i="7" a="1"/>
  <c r="AO95" i="7" s="1"/>
  <c r="AO91" i="7" a="1"/>
  <c r="AO91" i="7" s="1"/>
  <c r="AO87" i="7" a="1"/>
  <c r="AO87" i="7" s="1"/>
  <c r="AO80" i="7" a="1"/>
  <c r="AO80" i="7" s="1"/>
  <c r="AO76" i="7" a="1"/>
  <c r="AO76" i="7" s="1"/>
  <c r="AO72" i="7" a="1"/>
  <c r="AO72" i="7" s="1"/>
  <c r="AO68" i="7" a="1"/>
  <c r="AO68" i="7" s="1"/>
  <c r="AO64" i="7" a="1"/>
  <c r="AO64" i="7" s="1"/>
  <c r="AO60" i="7" a="1"/>
  <c r="AO60" i="7" s="1"/>
  <c r="AO56" i="7" a="1"/>
  <c r="AO56" i="7" s="1"/>
  <c r="AO52" i="7" a="1"/>
  <c r="AO52" i="7" s="1"/>
  <c r="AO48" i="7" a="1"/>
  <c r="AO48" i="7" s="1"/>
  <c r="AO44" i="7" a="1"/>
  <c r="AO44" i="7" s="1"/>
  <c r="AO40" i="7" a="1"/>
  <c r="AO40" i="7" s="1"/>
  <c r="AO36" i="7" a="1"/>
  <c r="AO36" i="7" s="1"/>
  <c r="AO32" i="7" a="1"/>
  <c r="AO32" i="7" s="1"/>
  <c r="AO28" i="7" a="1"/>
  <c r="AO28" i="7" s="1"/>
  <c r="AO24" i="7" a="1"/>
  <c r="AO24" i="7" s="1"/>
  <c r="AO20" i="7" a="1"/>
  <c r="AO20" i="7" s="1"/>
  <c r="AO16" i="7" a="1"/>
  <c r="AO16" i="7" s="1"/>
  <c r="AO12" i="7" a="1"/>
  <c r="AO12" i="7" s="1"/>
  <c r="AO8" i="7" a="1"/>
  <c r="AO8" i="7" s="1"/>
  <c r="AO562" i="7" a="1"/>
  <c r="AO562" i="7" s="1"/>
  <c r="AN556" i="7" a="1"/>
  <c r="AN556" i="7" s="1"/>
  <c r="AO548" i="7" a="1"/>
  <c r="AO548" i="7" s="1"/>
  <c r="AO544" i="7" a="1"/>
  <c r="AO544" i="7" s="1"/>
  <c r="AO541" i="7" a="1"/>
  <c r="AO541" i="7" s="1"/>
  <c r="AN538" i="7" a="1"/>
  <c r="AN538" i="7" s="1"/>
  <c r="AN525" i="7" a="1"/>
  <c r="AN525" i="7" s="1"/>
  <c r="AO521" i="7" a="1"/>
  <c r="AO521" i="7" s="1"/>
  <c r="AN518" i="7" a="1"/>
  <c r="AN518" i="7" s="1"/>
  <c r="AN515" i="7" a="1"/>
  <c r="AN515" i="7" s="1"/>
  <c r="AO499" i="7" a="1"/>
  <c r="AO499" i="7" s="1"/>
  <c r="AO496" i="7" a="1"/>
  <c r="AO496" i="7" s="1"/>
  <c r="AO493" i="7" a="1"/>
  <c r="AO493" i="7" s="1"/>
  <c r="AO487" i="7" a="1"/>
  <c r="AO487" i="7" s="1"/>
  <c r="AN485" i="7" a="1"/>
  <c r="AN485" i="7" s="1"/>
  <c r="AN482" i="7" a="1"/>
  <c r="AN482" i="7" s="1"/>
  <c r="AN476" i="7" a="1"/>
  <c r="AN476" i="7" s="1"/>
  <c r="AO467" i="7" a="1"/>
  <c r="AO467" i="7" s="1"/>
  <c r="AO464" i="7" a="1"/>
  <c r="AO464" i="7" s="1"/>
  <c r="AO461" i="7" a="1"/>
  <c r="AO461" i="7" s="1"/>
  <c r="AO455" i="7" a="1"/>
  <c r="AO455" i="7" s="1"/>
  <c r="AN453" i="7" a="1"/>
  <c r="AN453" i="7" s="1"/>
  <c r="AN450" i="7" a="1"/>
  <c r="AN450" i="7" s="1"/>
  <c r="AN444" i="7" a="1"/>
  <c r="AN444" i="7" s="1"/>
  <c r="AO435" i="7" a="1"/>
  <c r="AO435" i="7" s="1"/>
  <c r="AO432" i="7" a="1"/>
  <c r="AO432" i="7" s="1"/>
  <c r="AO429" i="7" a="1"/>
  <c r="AO429" i="7" s="1"/>
  <c r="AO423" i="7" a="1"/>
  <c r="AO423" i="7" s="1"/>
  <c r="AN421" i="7" a="1"/>
  <c r="AN421" i="7" s="1"/>
  <c r="AN418" i="7" a="1"/>
  <c r="AN418" i="7" s="1"/>
  <c r="AN412" i="7" a="1"/>
  <c r="AN412" i="7" s="1"/>
  <c r="AO403" i="7" a="1"/>
  <c r="AO403" i="7" s="1"/>
  <c r="AO400" i="7" a="1"/>
  <c r="AO400" i="7" s="1"/>
  <c r="AO397" i="7" a="1"/>
  <c r="AO397" i="7" s="1"/>
  <c r="AO391" i="7" a="1"/>
  <c r="AO391" i="7" s="1"/>
  <c r="AN389" i="7" a="1"/>
  <c r="AN389" i="7" s="1"/>
  <c r="AN386" i="7" a="1"/>
  <c r="AN386" i="7" s="1"/>
  <c r="AN377" i="7" a="1"/>
  <c r="AN377" i="7" s="1"/>
  <c r="AN374" i="7" a="1"/>
  <c r="AN374" i="7" s="1"/>
  <c r="AO370" i="7" a="1"/>
  <c r="AO370" i="7" s="1"/>
  <c r="AO367" i="7" a="1"/>
  <c r="AO367" i="7" s="1"/>
  <c r="AO364" i="7" a="1"/>
  <c r="AO364" i="7" s="1"/>
  <c r="AO361" i="7" a="1"/>
  <c r="AO361" i="7" s="1"/>
  <c r="AO347" i="7" a="1"/>
  <c r="AO347" i="7" s="1"/>
  <c r="AN344" i="7" a="1"/>
  <c r="AN344" i="7" s="1"/>
  <c r="AN341" i="7" a="1"/>
  <c r="AN341" i="7" s="1"/>
  <c r="AO335" i="7" a="1"/>
  <c r="AO335" i="7" s="1"/>
  <c r="AO332" i="7" a="1"/>
  <c r="AO332" i="7" s="1"/>
  <c r="AO329" i="7" a="1"/>
  <c r="AO329" i="7" s="1"/>
  <c r="AO320" i="7" a="1"/>
  <c r="AO320" i="7" s="1"/>
  <c r="AN317" i="7" a="1"/>
  <c r="AN317" i="7" s="1"/>
  <c r="AO313" i="7" a="1"/>
  <c r="AO313" i="7" s="1"/>
  <c r="AN310" i="7" a="1"/>
  <c r="AN310" i="7" s="1"/>
  <c r="AO306" i="7" a="1"/>
  <c r="AO306" i="7" s="1"/>
  <c r="AN303" i="7" a="1"/>
  <c r="AN303" i="7" s="1"/>
  <c r="AO299" i="7" a="1"/>
  <c r="AO299" i="7" s="1"/>
  <c r="AO295" i="7" a="1"/>
  <c r="AO295" i="7" s="1"/>
  <c r="AN289" i="7" a="1"/>
  <c r="AN289" i="7" s="1"/>
  <c r="AN285" i="7" a="1"/>
  <c r="AN285" i="7" s="1"/>
  <c r="AO281" i="7" a="1"/>
  <c r="AO281" i="7" s="1"/>
  <c r="AN278" i="7" a="1"/>
  <c r="AN278" i="7" s="1"/>
  <c r="AO274" i="7" a="1"/>
  <c r="AO274" i="7" s="1"/>
  <c r="AN271" i="7" a="1"/>
  <c r="AN271" i="7" s="1"/>
  <c r="AO267" i="7" a="1"/>
  <c r="AO267" i="7" s="1"/>
  <c r="AO263" i="7" a="1"/>
  <c r="AO263" i="7" s="1"/>
  <c r="AO256" i="7" a="1"/>
  <c r="AO256" i="7" s="1"/>
  <c r="AO252" i="7" a="1"/>
  <c r="AO252" i="7" s="1"/>
  <c r="AO248" i="7" a="1"/>
  <c r="AO248" i="7" s="1"/>
  <c r="AN242" i="7" a="1"/>
  <c r="AN242" i="7" s="1"/>
  <c r="AO238" i="7" a="1"/>
  <c r="AO238" i="7" s="1"/>
  <c r="AO234" i="7" a="1"/>
  <c r="AO234" i="7" s="1"/>
  <c r="AO230" i="7" a="1"/>
  <c r="AO230" i="7" s="1"/>
  <c r="AN227" i="7" a="1"/>
  <c r="AN227" i="7" s="1"/>
  <c r="AO223" i="7" a="1"/>
  <c r="AO223" i="7" s="1"/>
  <c r="AO216" i="7" a="1"/>
  <c r="AO216" i="7" s="1"/>
  <c r="AO212" i="7" a="1"/>
  <c r="AO212" i="7" s="1"/>
  <c r="AO208" i="7" a="1"/>
  <c r="AO208" i="7" s="1"/>
  <c r="AO205" i="7" a="1"/>
  <c r="AO205" i="7" s="1"/>
  <c r="AN202" i="7" a="1"/>
  <c r="AN202" i="7" s="1"/>
  <c r="AN198" i="7" a="1"/>
  <c r="AN198" i="7" s="1"/>
  <c r="AN194" i="7" a="1"/>
  <c r="AN194" i="7" s="1"/>
  <c r="AO190" i="7" a="1"/>
  <c r="AO190" i="7" s="1"/>
  <c r="AO187" i="7" a="1"/>
  <c r="AO187" i="7" s="1"/>
  <c r="AO183" i="7" a="1"/>
  <c r="AO183" i="7" s="1"/>
  <c r="AO179" i="7" a="1"/>
  <c r="AO179" i="7" s="1"/>
  <c r="AN176" i="7" a="1"/>
  <c r="AN176" i="7" s="1"/>
  <c r="AO172" i="7" a="1"/>
  <c r="AO172" i="7" s="1"/>
  <c r="AN169" i="7" a="1"/>
  <c r="AN169" i="7" s="1"/>
  <c r="AN165" i="7" a="1"/>
  <c r="AN165" i="7" s="1"/>
  <c r="AO161" i="7" a="1"/>
  <c r="AO161" i="7" s="1"/>
  <c r="AN158" i="7" a="1"/>
  <c r="AN158" i="7" s="1"/>
  <c r="AN154" i="7" a="1"/>
  <c r="AN154" i="7" s="1"/>
  <c r="AN150" i="7" a="1"/>
  <c r="AN150" i="7" s="1"/>
  <c r="AN146" i="7" a="1"/>
  <c r="AN146" i="7" s="1"/>
  <c r="AN142" i="7" a="1"/>
  <c r="AN142" i="7" s="1"/>
  <c r="AN138" i="7" a="1"/>
  <c r="AN138" i="7" s="1"/>
  <c r="AN134" i="7" a="1"/>
  <c r="AN134" i="7" s="1"/>
  <c r="AN127" i="7" a="1"/>
  <c r="AN127" i="7" s="1"/>
  <c r="AN123" i="7" a="1"/>
  <c r="AN123" i="7" s="1"/>
  <c r="AN119" i="7" a="1"/>
  <c r="AN119" i="7" s="1"/>
  <c r="AN115" i="7" a="1"/>
  <c r="AN115" i="7" s="1"/>
  <c r="AN111" i="7" a="1"/>
  <c r="AN111" i="7" s="1"/>
  <c r="AN107" i="7" a="1"/>
  <c r="AN107" i="7" s="1"/>
  <c r="AN103" i="7" a="1"/>
  <c r="AN103" i="7" s="1"/>
  <c r="AN99" i="7" a="1"/>
  <c r="AN99" i="7" s="1"/>
  <c r="AN95" i="7" a="1"/>
  <c r="AN95" i="7" s="1"/>
  <c r="AN91" i="7" a="1"/>
  <c r="AN91" i="7" s="1"/>
  <c r="AN87" i="7" a="1"/>
  <c r="AN87" i="7" s="1"/>
  <c r="AN80" i="7" a="1"/>
  <c r="AN80" i="7" s="1"/>
  <c r="AN76" i="7" a="1"/>
  <c r="AN76" i="7" s="1"/>
  <c r="AN72" i="7" a="1"/>
  <c r="AN72" i="7" s="1"/>
  <c r="AN68" i="7" a="1"/>
  <c r="AN68" i="7" s="1"/>
  <c r="AN64" i="7" a="1"/>
  <c r="AN64" i="7" s="1"/>
  <c r="AN60" i="7" a="1"/>
  <c r="AN60" i="7" s="1"/>
  <c r="AN56" i="7" a="1"/>
  <c r="AN56" i="7" s="1"/>
  <c r="AN52" i="7" a="1"/>
  <c r="AN52" i="7" s="1"/>
  <c r="AN48" i="7" a="1"/>
  <c r="AN48" i="7" s="1"/>
  <c r="AN44" i="7" a="1"/>
  <c r="AN44" i="7" s="1"/>
  <c r="AN40" i="7" a="1"/>
  <c r="AN40" i="7" s="1"/>
  <c r="AN36" i="7" a="1"/>
  <c r="AN36" i="7" s="1"/>
  <c r="AN32" i="7" a="1"/>
  <c r="AN32" i="7" s="1"/>
  <c r="AN28" i="7" a="1"/>
  <c r="AN28" i="7" s="1"/>
  <c r="AN24" i="7" a="1"/>
  <c r="AN24" i="7" s="1"/>
  <c r="AN20" i="7" a="1"/>
  <c r="AN20" i="7" s="1"/>
  <c r="AN16" i="7" a="1"/>
  <c r="AN16" i="7" s="1"/>
  <c r="AN12" i="7" a="1"/>
  <c r="AN12" i="7" s="1"/>
  <c r="AN8" i="7" a="1"/>
  <c r="AN8" i="7" s="1"/>
  <c r="AN569" i="7" a="1"/>
  <c r="AN569" i="7" s="1"/>
  <c r="AN561" i="7" a="1"/>
  <c r="AN561" i="7" s="1"/>
  <c r="AO551" i="7" a="1"/>
  <c r="AO551" i="7" s="1"/>
  <c r="AN541" i="7" a="1"/>
  <c r="AN541" i="7" s="1"/>
  <c r="AN535" i="7" a="1"/>
  <c r="AN535" i="7" s="1"/>
  <c r="AO531" i="7" a="1"/>
  <c r="AO531" i="7" s="1"/>
  <c r="AN528" i="7" a="1"/>
  <c r="AN528" i="7" s="1"/>
  <c r="AN521" i="7" a="1"/>
  <c r="AN521" i="7" s="1"/>
  <c r="AO517" i="7" a="1"/>
  <c r="AO517" i="7" s="1"/>
  <c r="AO514" i="7" a="1"/>
  <c r="AO514" i="7" s="1"/>
  <c r="AN511" i="7" a="1"/>
  <c r="AN511" i="7" s="1"/>
  <c r="AN508" i="7" a="1"/>
  <c r="AN508" i="7" s="1"/>
  <c r="AN502" i="7" a="1"/>
  <c r="AN502" i="7" s="1"/>
  <c r="AN499" i="7" a="1"/>
  <c r="AN499" i="7" s="1"/>
  <c r="AN493" i="7" a="1"/>
  <c r="AN493" i="7" s="1"/>
  <c r="AO490" i="7" a="1"/>
  <c r="AO490" i="7" s="1"/>
  <c r="AN487" i="7" a="1"/>
  <c r="AN487" i="7" s="1"/>
  <c r="AO481" i="7" a="1"/>
  <c r="AO481" i="7" s="1"/>
  <c r="AN479" i="7" a="1"/>
  <c r="AN479" i="7" s="1"/>
  <c r="AO475" i="7" a="1"/>
  <c r="AO475" i="7" s="1"/>
  <c r="AN473" i="7" a="1"/>
  <c r="AN473" i="7" s="1"/>
  <c r="AN470" i="7" a="1"/>
  <c r="AN470" i="7" s="1"/>
  <c r="AN467" i="7" a="1"/>
  <c r="AN467" i="7" s="1"/>
  <c r="AN461" i="7" a="1"/>
  <c r="AN461" i="7" s="1"/>
  <c r="AO458" i="7" a="1"/>
  <c r="AO458" i="7" s="1"/>
  <c r="AN455" i="7" a="1"/>
  <c r="AN455" i="7" s="1"/>
  <c r="AO449" i="7" a="1"/>
  <c r="AO449" i="7" s="1"/>
  <c r="AN447" i="7" a="1"/>
  <c r="AN447" i="7" s="1"/>
  <c r="AO443" i="7" a="1"/>
  <c r="AO443" i="7" s="1"/>
  <c r="AN441" i="7" a="1"/>
  <c r="AN441" i="7" s="1"/>
  <c r="AN438" i="7" a="1"/>
  <c r="AN438" i="7" s="1"/>
  <c r="AN435" i="7" a="1"/>
  <c r="AN435" i="7" s="1"/>
  <c r="AN429" i="7" a="1"/>
  <c r="AN429" i="7" s="1"/>
  <c r="AO426" i="7" a="1"/>
  <c r="AO426" i="7" s="1"/>
  <c r="AN423" i="7" a="1"/>
  <c r="AN423" i="7" s="1"/>
  <c r="AO417" i="7" a="1"/>
  <c r="AO417" i="7" s="1"/>
  <c r="AN415" i="7" a="1"/>
  <c r="AN415" i="7" s="1"/>
  <c r="AO411" i="7" a="1"/>
  <c r="AO411" i="7" s="1"/>
  <c r="AN409" i="7" a="1"/>
  <c r="AN409" i="7" s="1"/>
  <c r="AN406" i="7" a="1"/>
  <c r="AN406" i="7" s="1"/>
  <c r="AN403" i="7" a="1"/>
  <c r="AN403" i="7" s="1"/>
  <c r="AN397" i="7" a="1"/>
  <c r="AN397" i="7" s="1"/>
  <c r="AO394" i="7" a="1"/>
  <c r="AO394" i="7" s="1"/>
  <c r="AN391" i="7" a="1"/>
  <c r="AN391" i="7" s="1"/>
  <c r="AO385" i="7" a="1"/>
  <c r="AO385" i="7" s="1"/>
  <c r="AN383" i="7" a="1"/>
  <c r="AN383" i="7" s="1"/>
  <c r="AO376" i="7" a="1"/>
  <c r="AO376" i="7" s="1"/>
  <c r="AO373" i="7" a="1"/>
  <c r="AO373" i="7" s="1"/>
  <c r="AN361" i="7" a="1"/>
  <c r="AN361" i="7" s="1"/>
  <c r="AO358" i="7" a="1"/>
  <c r="AO358" i="7" s="1"/>
  <c r="AO355" i="7" a="1"/>
  <c r="AO355" i="7" s="1"/>
  <c r="AO352" i="7" a="1"/>
  <c r="AO352" i="7" s="1"/>
  <c r="AO349" i="7" a="1"/>
  <c r="AO349" i="7" s="1"/>
  <c r="AN347" i="7" a="1"/>
  <c r="AN347" i="7" s="1"/>
  <c r="AN338" i="7" a="1"/>
  <c r="AN338" i="7" s="1"/>
  <c r="AN335" i="7" a="1"/>
  <c r="AN335" i="7" s="1"/>
  <c r="AN329" i="7" a="1"/>
  <c r="AN329" i="7" s="1"/>
  <c r="AO326" i="7" a="1"/>
  <c r="AO326" i="7" s="1"/>
  <c r="AO323" i="7" a="1"/>
  <c r="AO323" i="7" s="1"/>
  <c r="AO316" i="7" a="1"/>
  <c r="AO316" i="7" s="1"/>
  <c r="AN313" i="7" a="1"/>
  <c r="AN313" i="7" s="1"/>
  <c r="AO309" i="7" a="1"/>
  <c r="AO309" i="7" s="1"/>
  <c r="AO302" i="7" a="1"/>
  <c r="AO302" i="7" s="1"/>
  <c r="AN299" i="7" a="1"/>
  <c r="AN299" i="7" s="1"/>
  <c r="AN295" i="7" a="1"/>
  <c r="AN295" i="7" s="1"/>
  <c r="AN292" i="7" a="1"/>
  <c r="AN292" i="7" s="1"/>
  <c r="AO288" i="7" a="1"/>
  <c r="AO288" i="7" s="1"/>
  <c r="AO284" i="7" a="1"/>
  <c r="AO284" i="7" s="1"/>
  <c r="AN281" i="7" a="1"/>
  <c r="AN281" i="7" s="1"/>
  <c r="AO277" i="7" a="1"/>
  <c r="AO277" i="7" s="1"/>
  <c r="AO270" i="7" a="1"/>
  <c r="AO270" i="7" s="1"/>
  <c r="AN267" i="7" a="1"/>
  <c r="AN267" i="7" s="1"/>
  <c r="AN263" i="7" a="1"/>
  <c r="AN263" i="7" s="1"/>
  <c r="AN260" i="7" a="1"/>
  <c r="AN260" i="7" s="1"/>
  <c r="AN256" i="7" a="1"/>
  <c r="AN256" i="7" s="1"/>
  <c r="AN252" i="7" a="1"/>
  <c r="AN252" i="7" s="1"/>
  <c r="AN248" i="7" a="1"/>
  <c r="AN248" i="7" s="1"/>
  <c r="AO241" i="7" a="1"/>
  <c r="AO241" i="7" s="1"/>
  <c r="AN238" i="7" a="1"/>
  <c r="AN238" i="7" s="1"/>
  <c r="AN234" i="7" a="1"/>
  <c r="AN234" i="7" s="1"/>
  <c r="AN230" i="7" a="1"/>
  <c r="AN230" i="7" s="1"/>
  <c r="AO226" i="7" a="1"/>
  <c r="AO226" i="7" s="1"/>
  <c r="AN223" i="7" a="1"/>
  <c r="AN223" i="7" s="1"/>
  <c r="AN216" i="7" a="1"/>
  <c r="AN216" i="7" s="1"/>
  <c r="AN212" i="7" a="1"/>
  <c r="AN212" i="7" s="1"/>
  <c r="AN205" i="7" a="1"/>
  <c r="AN205" i="7" s="1"/>
  <c r="AO201" i="7" a="1"/>
  <c r="AO201" i="7" s="1"/>
  <c r="AO197" i="7" a="1"/>
  <c r="AO197" i="7" s="1"/>
  <c r="AO193" i="7" a="1"/>
  <c r="AO193" i="7" s="1"/>
  <c r="AN187" i="7" a="1"/>
  <c r="AN187" i="7" s="1"/>
  <c r="AN183" i="7" a="1"/>
  <c r="AN183" i="7" s="1"/>
  <c r="AN179" i="7" a="1"/>
  <c r="AN179" i="7" s="1"/>
  <c r="AO175" i="7" a="1"/>
  <c r="AO175" i="7" s="1"/>
  <c r="AO168" i="7" a="1"/>
  <c r="AO168" i="7" s="1"/>
  <c r="AO164" i="7" a="1"/>
  <c r="AO164" i="7" s="1"/>
  <c r="AN161" i="7" a="1"/>
  <c r="AN161" i="7" s="1"/>
  <c r="AO157" i="7" a="1"/>
  <c r="AO157" i="7" s="1"/>
  <c r="AO153" i="7" a="1"/>
  <c r="AO153" i="7" s="1"/>
  <c r="AO149" i="7" a="1"/>
  <c r="AO149" i="7" s="1"/>
  <c r="AO145" i="7" a="1"/>
  <c r="AO145" i="7" s="1"/>
  <c r="AO141" i="7" a="1"/>
  <c r="AO141" i="7" s="1"/>
  <c r="AO137" i="7" a="1"/>
  <c r="AO137" i="7" s="1"/>
  <c r="AO133" i="7" a="1"/>
  <c r="AO133" i="7" s="1"/>
  <c r="AO126" i="7" a="1"/>
  <c r="AO126" i="7" s="1"/>
  <c r="AO122" i="7" a="1"/>
  <c r="AO122" i="7" s="1"/>
  <c r="AO118" i="7" a="1"/>
  <c r="AO118" i="7" s="1"/>
  <c r="AO114" i="7" a="1"/>
  <c r="AO114" i="7" s="1"/>
  <c r="AO110" i="7" a="1"/>
  <c r="AO110" i="7" s="1"/>
  <c r="AO106" i="7" a="1"/>
  <c r="AO106" i="7" s="1"/>
  <c r="AO102" i="7" a="1"/>
  <c r="AO102" i="7" s="1"/>
  <c r="AO98" i="7" a="1"/>
  <c r="AO98" i="7" s="1"/>
  <c r="AO94" i="7" a="1"/>
  <c r="AO94" i="7" s="1"/>
  <c r="AO90" i="7" a="1"/>
  <c r="AO90" i="7" s="1"/>
  <c r="AO86" i="7" a="1"/>
  <c r="AO86" i="7" s="1"/>
  <c r="AO79" i="7" a="1"/>
  <c r="AO79" i="7" s="1"/>
  <c r="AO75" i="7" a="1"/>
  <c r="AO75" i="7" s="1"/>
  <c r="AO71" i="7" a="1"/>
  <c r="AO71" i="7" s="1"/>
  <c r="AO67" i="7" a="1"/>
  <c r="AO67" i="7" s="1"/>
  <c r="AO63" i="7" a="1"/>
  <c r="AO63" i="7" s="1"/>
  <c r="AO59" i="7" a="1"/>
  <c r="AO59" i="7" s="1"/>
  <c r="AO55" i="7" a="1"/>
  <c r="AO55" i="7" s="1"/>
  <c r="AO51" i="7" a="1"/>
  <c r="AO51" i="7" s="1"/>
  <c r="AO47" i="7" a="1"/>
  <c r="AO47" i="7" s="1"/>
  <c r="AO43" i="7" a="1"/>
  <c r="AO43" i="7" s="1"/>
  <c r="AO39" i="7" a="1"/>
  <c r="AO39" i="7" s="1"/>
  <c r="AO35" i="7" a="1"/>
  <c r="AO35" i="7" s="1"/>
  <c r="AO31" i="7" a="1"/>
  <c r="AO31" i="7" s="1"/>
  <c r="AO27" i="7" a="1"/>
  <c r="AO27" i="7" s="1"/>
  <c r="AO23" i="7" a="1"/>
  <c r="AO23" i="7" s="1"/>
  <c r="AO19" i="7" a="1"/>
  <c r="AO19" i="7" s="1"/>
  <c r="AO15" i="7" a="1"/>
  <c r="AO15" i="7" s="1"/>
  <c r="AO11" i="7" a="1"/>
  <c r="AO11" i="7" s="1"/>
  <c r="AO7" i="7" a="1"/>
  <c r="AO7" i="7" s="1"/>
  <c r="AN568" i="7" a="1"/>
  <c r="AN568" i="7" s="1"/>
  <c r="AO555" i="7" a="1"/>
  <c r="AO555" i="7" s="1"/>
  <c r="AN551" i="7" a="1"/>
  <c r="AN551" i="7" s="1"/>
  <c r="AO547" i="7" a="1"/>
  <c r="AO547" i="7" s="1"/>
  <c r="AN544" i="7" a="1"/>
  <c r="AN544" i="7" s="1"/>
  <c r="AO540" i="7" a="1"/>
  <c r="AO540" i="7" s="1"/>
  <c r="AO537" i="7" a="1"/>
  <c r="AO537" i="7" s="1"/>
  <c r="AO534" i="7" a="1"/>
  <c r="AO534" i="7" s="1"/>
  <c r="AN524" i="7" a="1"/>
  <c r="AN524" i="7" s="1"/>
  <c r="AO520" i="7" a="1"/>
  <c r="AO520" i="7" s="1"/>
  <c r="AO510" i="7" a="1"/>
  <c r="AO510" i="7" s="1"/>
  <c r="AO507" i="7" a="1"/>
  <c r="AO507" i="7" s="1"/>
  <c r="AO501" i="7" a="1"/>
  <c r="AO501" i="7" s="1"/>
  <c r="AO498" i="7" a="1"/>
  <c r="AO498" i="7" s="1"/>
  <c r="AN496" i="7" a="1"/>
  <c r="AN496" i="7" s="1"/>
  <c r="AO492" i="7" a="1"/>
  <c r="AO492" i="7" s="1"/>
  <c r="AN490" i="7" a="1"/>
  <c r="AN490" i="7" s="1"/>
  <c r="AO484" i="7" a="1"/>
  <c r="AO484" i="7" s="1"/>
  <c r="AN481" i="7" a="1"/>
  <c r="AN481" i="7" s="1"/>
  <c r="AO478" i="7" a="1"/>
  <c r="AO478" i="7" s="1"/>
  <c r="AO472" i="7" a="1"/>
  <c r="AO472" i="7" s="1"/>
  <c r="AO469" i="7" a="1"/>
  <c r="AO469" i="7" s="1"/>
  <c r="AO466" i="7" a="1"/>
  <c r="AO466" i="7" s="1"/>
  <c r="AN464" i="7" a="1"/>
  <c r="AN464" i="7" s="1"/>
  <c r="AO460" i="7" a="1"/>
  <c r="AO460" i="7" s="1"/>
  <c r="AN458" i="7" a="1"/>
  <c r="AN458" i="7" s="1"/>
  <c r="AO452" i="7" a="1"/>
  <c r="AO452" i="7" s="1"/>
  <c r="AN449" i="7" a="1"/>
  <c r="AN449" i="7" s="1"/>
  <c r="AO446" i="7" a="1"/>
  <c r="AO446" i="7" s="1"/>
  <c r="AO440" i="7" a="1"/>
  <c r="AO440" i="7" s="1"/>
  <c r="AO437" i="7" a="1"/>
  <c r="AO437" i="7" s="1"/>
  <c r="AO434" i="7" a="1"/>
  <c r="AO434" i="7" s="1"/>
  <c r="AN432" i="7" a="1"/>
  <c r="AN432" i="7" s="1"/>
  <c r="AO428" i="7" a="1"/>
  <c r="AO428" i="7" s="1"/>
  <c r="AN426" i="7" a="1"/>
  <c r="AN426" i="7" s="1"/>
  <c r="AO420" i="7" a="1"/>
  <c r="AO420" i="7" s="1"/>
  <c r="AN417" i="7" a="1"/>
  <c r="AN417" i="7" s="1"/>
  <c r="AO414" i="7" a="1"/>
  <c r="AO414" i="7" s="1"/>
  <c r="AO408" i="7" a="1"/>
  <c r="AO408" i="7" s="1"/>
  <c r="AO405" i="7" a="1"/>
  <c r="AO405" i="7" s="1"/>
  <c r="AO402" i="7" a="1"/>
  <c r="AO402" i="7" s="1"/>
  <c r="AN400" i="7" a="1"/>
  <c r="AN400" i="7" s="1"/>
  <c r="AO396" i="7" a="1"/>
  <c r="AO396" i="7" s="1"/>
  <c r="AN394" i="7" a="1"/>
  <c r="AN394" i="7" s="1"/>
  <c r="AO388" i="7" a="1"/>
  <c r="AO388" i="7" s="1"/>
  <c r="AN385" i="7" a="1"/>
  <c r="AN385" i="7" s="1"/>
  <c r="AO379" i="7" a="1"/>
  <c r="AO379" i="7" s="1"/>
  <c r="AN373" i="7" a="1"/>
  <c r="AN373" i="7" s="1"/>
  <c r="AN370" i="7" a="1"/>
  <c r="AN370" i="7" s="1"/>
  <c r="AN367" i="7" a="1"/>
  <c r="AN367" i="7" s="1"/>
  <c r="AN364" i="7" a="1"/>
  <c r="AN364" i="7" s="1"/>
  <c r="AO360" i="7" a="1"/>
  <c r="AO360" i="7" s="1"/>
  <c r="AN358" i="7" a="1"/>
  <c r="AN358" i="7" s="1"/>
  <c r="AN355" i="7" a="1"/>
  <c r="AN355" i="7" s="1"/>
  <c r="AN349" i="7" a="1"/>
  <c r="AN349" i="7" s="1"/>
  <c r="AO346" i="7" a="1"/>
  <c r="AO346" i="7" s="1"/>
  <c r="AO343" i="7" a="1"/>
  <c r="AO343" i="7" s="1"/>
  <c r="AO340" i="7" a="1"/>
  <c r="AO340" i="7" s="1"/>
  <c r="AO337" i="7" a="1"/>
  <c r="AO337" i="7" s="1"/>
  <c r="AO334" i="7" a="1"/>
  <c r="AO334" i="7" s="1"/>
  <c r="AN332" i="7" a="1"/>
  <c r="AN332" i="7" s="1"/>
  <c r="AO328" i="7" a="1"/>
  <c r="AO328" i="7" s="1"/>
  <c r="AN326" i="7" a="1"/>
  <c r="AN326" i="7" s="1"/>
  <c r="AN323" i="7" a="1"/>
  <c r="AN323" i="7" s="1"/>
  <c r="AN320" i="7" a="1"/>
  <c r="AN320" i="7" s="1"/>
  <c r="AO312" i="7" a="1"/>
  <c r="AO312" i="7" s="1"/>
  <c r="AN309" i="7" a="1"/>
  <c r="AN309" i="7" s="1"/>
  <c r="AN306" i="7" a="1"/>
  <c r="AN306" i="7" s="1"/>
  <c r="AN302" i="7" a="1"/>
  <c r="AN302" i="7" s="1"/>
  <c r="AO298" i="7" a="1"/>
  <c r="AO298" i="7" s="1"/>
  <c r="AO294" i="7" a="1"/>
  <c r="AO294" i="7" s="1"/>
  <c r="AO291" i="7" a="1"/>
  <c r="AO291" i="7" s="1"/>
  <c r="AN288" i="7" a="1"/>
  <c r="AN288" i="7" s="1"/>
  <c r="AO280" i="7" a="1"/>
  <c r="AO280" i="7" s="1"/>
  <c r="AN277" i="7" a="1"/>
  <c r="AN277" i="7" s="1"/>
  <c r="AN274" i="7" a="1"/>
  <c r="AN274" i="7" s="1"/>
  <c r="AN270" i="7" a="1"/>
  <c r="AN270" i="7" s="1"/>
  <c r="AO266" i="7" a="1"/>
  <c r="AO266" i="7" s="1"/>
  <c r="AO262" i="7" a="1"/>
  <c r="AO262" i="7" s="1"/>
  <c r="AO259" i="7" a="1"/>
  <c r="AO259" i="7" s="1"/>
  <c r="AO255" i="7" a="1"/>
  <c r="AO255" i="7" s="1"/>
  <c r="AO251" i="7" a="1"/>
  <c r="AO251" i="7" s="1"/>
  <c r="AO247" i="7" a="1"/>
  <c r="AO247" i="7" s="1"/>
  <c r="AO237" i="7" a="1"/>
  <c r="AO237" i="7" s="1"/>
  <c r="AO233" i="7" a="1"/>
  <c r="AO233" i="7" s="1"/>
  <c r="AO229" i="7" a="1"/>
  <c r="AO229" i="7" s="1"/>
  <c r="AN226" i="7" a="1"/>
  <c r="AN226" i="7" s="1"/>
  <c r="AO222" i="7" a="1"/>
  <c r="AO222" i="7" s="1"/>
  <c r="AO215" i="7" a="1"/>
  <c r="AO215" i="7" s="1"/>
  <c r="AO211" i="7" a="1"/>
  <c r="AO211" i="7" s="1"/>
  <c r="AN208" i="7" a="1"/>
  <c r="AN208" i="7" s="1"/>
  <c r="AO204" i="7" a="1"/>
  <c r="AO204" i="7" s="1"/>
  <c r="AN201" i="7" a="1"/>
  <c r="AN201" i="7" s="1"/>
  <c r="AN197" i="7" a="1"/>
  <c r="AN197" i="7" s="1"/>
  <c r="AN193" i="7" a="1"/>
  <c r="AN193" i="7" s="1"/>
  <c r="AN190" i="7" a="1"/>
  <c r="AN190" i="7" s="1"/>
  <c r="AO186" i="7" a="1"/>
  <c r="AO186" i="7" s="1"/>
  <c r="AO182" i="7" a="1"/>
  <c r="AO182" i="7" s="1"/>
  <c r="AO178" i="7" a="1"/>
  <c r="AO178" i="7" s="1"/>
  <c r="AN175" i="7" a="1"/>
  <c r="AN175" i="7" s="1"/>
  <c r="AN172" i="7" a="1"/>
  <c r="AN172" i="7" s="1"/>
  <c r="AN168" i="7" a="1"/>
  <c r="AN168" i="7" s="1"/>
  <c r="AN164" i="7" a="1"/>
  <c r="AN164" i="7" s="1"/>
  <c r="AO160" i="7" a="1"/>
  <c r="AO160" i="7" s="1"/>
  <c r="AN157" i="7" a="1"/>
  <c r="AN157" i="7" s="1"/>
  <c r="AN153" i="7" a="1"/>
  <c r="AN153" i="7" s="1"/>
  <c r="AN149" i="7" a="1"/>
  <c r="AN149" i="7" s="1"/>
  <c r="AN145" i="7" a="1"/>
  <c r="AN145" i="7" s="1"/>
  <c r="AN141" i="7" a="1"/>
  <c r="AN141" i="7" s="1"/>
  <c r="AN137" i="7" a="1"/>
  <c r="AN137" i="7" s="1"/>
  <c r="AN133" i="7" a="1"/>
  <c r="AN133" i="7" s="1"/>
  <c r="AN126" i="7" a="1"/>
  <c r="AN126" i="7" s="1"/>
  <c r="AN122" i="7" a="1"/>
  <c r="AN122" i="7" s="1"/>
  <c r="AN118" i="7" a="1"/>
  <c r="AN118" i="7" s="1"/>
  <c r="AN114" i="7" a="1"/>
  <c r="AN114" i="7" s="1"/>
  <c r="AN110" i="7" a="1"/>
  <c r="AN110" i="7" s="1"/>
  <c r="AN106" i="7" a="1"/>
  <c r="AN106" i="7" s="1"/>
  <c r="AN102" i="7" a="1"/>
  <c r="AN102" i="7" s="1"/>
  <c r="AN98" i="7" a="1"/>
  <c r="AN98" i="7" s="1"/>
  <c r="AN94" i="7" a="1"/>
  <c r="AN94" i="7" s="1"/>
  <c r="AN90" i="7" a="1"/>
  <c r="AN90" i="7" s="1"/>
  <c r="AN86" i="7" a="1"/>
  <c r="AN86" i="7" s="1"/>
  <c r="AN79" i="7" a="1"/>
  <c r="AN79" i="7" s="1"/>
  <c r="AN75" i="7" a="1"/>
  <c r="AN75" i="7" s="1"/>
  <c r="AN71" i="7" a="1"/>
  <c r="AN71" i="7" s="1"/>
  <c r="AN67" i="7" a="1"/>
  <c r="AN67" i="7" s="1"/>
  <c r="AN63" i="7" a="1"/>
  <c r="AN63" i="7" s="1"/>
  <c r="AN59" i="7" a="1"/>
  <c r="AN59" i="7" s="1"/>
  <c r="AN55" i="7" a="1"/>
  <c r="AN55" i="7" s="1"/>
  <c r="AN51" i="7" a="1"/>
  <c r="AN51" i="7" s="1"/>
  <c r="AN47" i="7" a="1"/>
  <c r="AN47" i="7" s="1"/>
  <c r="AN43" i="7" a="1"/>
  <c r="AN43" i="7" s="1"/>
  <c r="AN39" i="7" a="1"/>
  <c r="AN39" i="7" s="1"/>
  <c r="AN35" i="7" a="1"/>
  <c r="AN35" i="7" s="1"/>
  <c r="AN31" i="7" a="1"/>
  <c r="AN31" i="7" s="1"/>
  <c r="AN27" i="7" a="1"/>
  <c r="AN27" i="7" s="1"/>
  <c r="AN23" i="7" a="1"/>
  <c r="AN23" i="7" s="1"/>
  <c r="AN19" i="7" a="1"/>
  <c r="AN19" i="7" s="1"/>
  <c r="AN15" i="7" a="1"/>
  <c r="AN15" i="7" s="1"/>
  <c r="AN11" i="7" a="1"/>
  <c r="AN11" i="7" s="1"/>
  <c r="AN7" i="7" a="1"/>
  <c r="AN7" i="7" s="1"/>
  <c r="AO554" i="7" a="1"/>
  <c r="AO554" i="7" s="1"/>
  <c r="AO550" i="7" a="1"/>
  <c r="AO550" i="7" s="1"/>
  <c r="AO543" i="7" a="1"/>
  <c r="AO543" i="7" s="1"/>
  <c r="AN537" i="7" a="1"/>
  <c r="AN537" i="7" s="1"/>
  <c r="AN534" i="7" a="1"/>
  <c r="AN534" i="7" s="1"/>
  <c r="AO530" i="7" a="1"/>
  <c r="AO530" i="7" s="1"/>
  <c r="AN527" i="7" a="1"/>
  <c r="AN527" i="7" s="1"/>
  <c r="AN517" i="7" a="1"/>
  <c r="AN517" i="7" s="1"/>
  <c r="AN514" i="7" a="1"/>
  <c r="AN514" i="7" s="1"/>
  <c r="AN507" i="7" a="1"/>
  <c r="AN507" i="7" s="1"/>
  <c r="AO495" i="7" a="1"/>
  <c r="AO495" i="7" s="1"/>
  <c r="AO489" i="7" a="1"/>
  <c r="AO489" i="7" s="1"/>
  <c r="AO486" i="7" a="1"/>
  <c r="AO486" i="7" s="1"/>
  <c r="AN484" i="7" a="1"/>
  <c r="AN484" i="7" s="1"/>
  <c r="AN478" i="7" a="1"/>
  <c r="AN478" i="7" s="1"/>
  <c r="AN475" i="7" a="1"/>
  <c r="AN475" i="7" s="1"/>
  <c r="AN472" i="7" a="1"/>
  <c r="AN472" i="7" s="1"/>
  <c r="AO463" i="7" a="1"/>
  <c r="AO463" i="7" s="1"/>
  <c r="AO457" i="7" a="1"/>
  <c r="AO457" i="7" s="1"/>
  <c r="AO454" i="7" a="1"/>
  <c r="AO454" i="7" s="1"/>
  <c r="AN452" i="7" a="1"/>
  <c r="AN452" i="7" s="1"/>
  <c r="AN446" i="7" a="1"/>
  <c r="AN446" i="7" s="1"/>
  <c r="AN443" i="7" a="1"/>
  <c r="AN443" i="7" s="1"/>
  <c r="AN440" i="7" a="1"/>
  <c r="AN440" i="7" s="1"/>
  <c r="AO431" i="7" a="1"/>
  <c r="AO431" i="7" s="1"/>
  <c r="AO425" i="7" a="1"/>
  <c r="AO425" i="7" s="1"/>
  <c r="AO422" i="7" a="1"/>
  <c r="AO422" i="7" s="1"/>
  <c r="AN420" i="7" a="1"/>
  <c r="AN420" i="7" s="1"/>
  <c r="AN414" i="7" a="1"/>
  <c r="AN414" i="7" s="1"/>
  <c r="AN411" i="7" a="1"/>
  <c r="AN411" i="7" s="1"/>
  <c r="AN408" i="7" a="1"/>
  <c r="AN408" i="7" s="1"/>
  <c r="AO399" i="7" a="1"/>
  <c r="AO399" i="7" s="1"/>
  <c r="AO393" i="7" a="1"/>
  <c r="AO393" i="7" s="1"/>
  <c r="AO390" i="7" a="1"/>
  <c r="AO390" i="7" s="1"/>
  <c r="AN388" i="7" a="1"/>
  <c r="AN388" i="7" s="1"/>
  <c r="AN379" i="7" a="1"/>
  <c r="AN379" i="7" s="1"/>
  <c r="AN376" i="7" a="1"/>
  <c r="AN376" i="7" s="1"/>
  <c r="AO372" i="7" a="1"/>
  <c r="AO372" i="7" s="1"/>
  <c r="AO366" i="7" a="1"/>
  <c r="AO366" i="7" s="1"/>
  <c r="AO357" i="7" a="1"/>
  <c r="AO357" i="7" s="1"/>
  <c r="AO354" i="7" a="1"/>
  <c r="AO354" i="7" s="1"/>
  <c r="AN352" i="7" a="1"/>
  <c r="AN352" i="7" s="1"/>
  <c r="AN346" i="7" a="1"/>
  <c r="AN346" i="7" s="1"/>
  <c r="AN343" i="7" a="1"/>
  <c r="AN343" i="7" s="1"/>
  <c r="AN340" i="7" a="1"/>
  <c r="AN340" i="7" s="1"/>
  <c r="AN337" i="7" a="1"/>
  <c r="AN337" i="7" s="1"/>
  <c r="AN334" i="7" a="1"/>
  <c r="AN334" i="7" s="1"/>
  <c r="AO325" i="7" a="1"/>
  <c r="AO325" i="7" s="1"/>
  <c r="AO322" i="7" a="1"/>
  <c r="AO322" i="7" s="1"/>
  <c r="AO319" i="7" a="1"/>
  <c r="AO319" i="7" s="1"/>
  <c r="AN316" i="7" a="1"/>
  <c r="AN316" i="7" s="1"/>
  <c r="AN312" i="7" a="1"/>
  <c r="AN312" i="7" s="1"/>
  <c r="AO308" i="7" a="1"/>
  <c r="AO308" i="7" s="1"/>
  <c r="AO305" i="7" a="1"/>
  <c r="AO305" i="7" s="1"/>
  <c r="AO301" i="7" a="1"/>
  <c r="AO301" i="7" s="1"/>
  <c r="AN298" i="7" a="1"/>
  <c r="AN298" i="7" s="1"/>
  <c r="AN291" i="7" a="1"/>
  <c r="AN291" i="7" s="1"/>
  <c r="AO287" i="7" a="1"/>
  <c r="AO287" i="7" s="1"/>
  <c r="AN284" i="7" a="1"/>
  <c r="AN284" i="7" s="1"/>
  <c r="AN280" i="7" a="1"/>
  <c r="AN280" i="7" s="1"/>
  <c r="AO276" i="7" a="1"/>
  <c r="AO276" i="7" s="1"/>
  <c r="AO273" i="7" a="1"/>
  <c r="AO273" i="7" s="1"/>
  <c r="AO269" i="7" a="1"/>
  <c r="AO269" i="7" s="1"/>
  <c r="AN266" i="7" a="1"/>
  <c r="AN266" i="7" s="1"/>
  <c r="AN259" i="7" a="1"/>
  <c r="AN259" i="7" s="1"/>
  <c r="AN255" i="7" a="1"/>
  <c r="AN255" i="7" s="1"/>
  <c r="AN251" i="7" a="1"/>
  <c r="AN251" i="7" s="1"/>
  <c r="AN247" i="7" a="1"/>
  <c r="AN247" i="7" s="1"/>
  <c r="AN241" i="7" a="1"/>
  <c r="AN241" i="7" s="1"/>
  <c r="AN237" i="7" a="1"/>
  <c r="AN237" i="7" s="1"/>
  <c r="AN233" i="7" a="1"/>
  <c r="AN233" i="7" s="1"/>
  <c r="AN229" i="7" a="1"/>
  <c r="AN229" i="7" s="1"/>
  <c r="AO225" i="7" a="1"/>
  <c r="AO225" i="7" s="1"/>
  <c r="AN222" i="7" a="1"/>
  <c r="AN222" i="7" s="1"/>
  <c r="AN215" i="7" a="1"/>
  <c r="AN215" i="7" s="1"/>
  <c r="AN211" i="7" a="1"/>
  <c r="AN211" i="7" s="1"/>
  <c r="AO207" i="7" a="1"/>
  <c r="AO207" i="7" s="1"/>
  <c r="AO200" i="7" a="1"/>
  <c r="AO200" i="7" s="1"/>
  <c r="AO196" i="7" a="1"/>
  <c r="AO196" i="7" s="1"/>
  <c r="AO192" i="7" a="1"/>
  <c r="AO192" i="7" s="1"/>
  <c r="AO189" i="7" a="1"/>
  <c r="AO189" i="7" s="1"/>
  <c r="AN186" i="7" a="1"/>
  <c r="AN186" i="7" s="1"/>
  <c r="AN182" i="7" a="1"/>
  <c r="AN182" i="7" s="1"/>
  <c r="AN178" i="7" a="1"/>
  <c r="AN178" i="7" s="1"/>
  <c r="AO174" i="7" a="1"/>
  <c r="AO174" i="7" s="1"/>
  <c r="AO171" i="7" a="1"/>
  <c r="AO171" i="7" s="1"/>
  <c r="AO167" i="7" a="1"/>
  <c r="AO167" i="7" s="1"/>
  <c r="AN160" i="7" a="1"/>
  <c r="AN160" i="7" s="1"/>
  <c r="AO156" i="7" a="1"/>
  <c r="AO156" i="7" s="1"/>
  <c r="AO152" i="7" a="1"/>
  <c r="AO152" i="7" s="1"/>
  <c r="AO148" i="7" a="1"/>
  <c r="AO148" i="7" s="1"/>
  <c r="AO144" i="7" a="1"/>
  <c r="AO144" i="7" s="1"/>
  <c r="AO140" i="7" a="1"/>
  <c r="AO140" i="7" s="1"/>
  <c r="AO136" i="7" a="1"/>
  <c r="AO136" i="7" s="1"/>
  <c r="AO132" i="7" a="1"/>
  <c r="AO132" i="7" s="1"/>
  <c r="AO125" i="7" a="1"/>
  <c r="AO125" i="7" s="1"/>
  <c r="AO121" i="7" a="1"/>
  <c r="AO121" i="7" s="1"/>
  <c r="AO117" i="7" a="1"/>
  <c r="AO117" i="7" s="1"/>
  <c r="AO113" i="7" a="1"/>
  <c r="AO113" i="7" s="1"/>
  <c r="AO109" i="7" a="1"/>
  <c r="AO109" i="7" s="1"/>
  <c r="AO105" i="7" a="1"/>
  <c r="AO105" i="7" s="1"/>
  <c r="AO101" i="7" a="1"/>
  <c r="AO101" i="7" s="1"/>
  <c r="AO97" i="7" a="1"/>
  <c r="AO97" i="7" s="1"/>
  <c r="AO93" i="7" a="1"/>
  <c r="AO93" i="7" s="1"/>
  <c r="AO89" i="7" a="1"/>
  <c r="AO89" i="7" s="1"/>
  <c r="AO82" i="7" a="1"/>
  <c r="AO82" i="7" s="1"/>
  <c r="AO78" i="7" a="1"/>
  <c r="AO78" i="7" s="1"/>
  <c r="AO74" i="7" a="1"/>
  <c r="AO74" i="7" s="1"/>
  <c r="AO70" i="7" a="1"/>
  <c r="AO70" i="7" s="1"/>
  <c r="AO66" i="7" a="1"/>
  <c r="AO66" i="7" s="1"/>
  <c r="AO62" i="7" a="1"/>
  <c r="AO62" i="7" s="1"/>
  <c r="AO58" i="7" a="1"/>
  <c r="AO58" i="7" s="1"/>
  <c r="AO54" i="7" a="1"/>
  <c r="AO54" i="7" s="1"/>
  <c r="AO50" i="7" a="1"/>
  <c r="AO50" i="7" s="1"/>
  <c r="AO46" i="7" a="1"/>
  <c r="AO46" i="7" s="1"/>
  <c r="AO42" i="7" a="1"/>
  <c r="AO42" i="7" s="1"/>
  <c r="AO38" i="7" a="1"/>
  <c r="AO38" i="7" s="1"/>
  <c r="AO34" i="7" a="1"/>
  <c r="AO34" i="7" s="1"/>
  <c r="AO30" i="7" a="1"/>
  <c r="AO30" i="7" s="1"/>
  <c r="AO26" i="7" a="1"/>
  <c r="AO26" i="7" s="1"/>
  <c r="AO22" i="7" a="1"/>
  <c r="AO22" i="7" s="1"/>
  <c r="AO18" i="7" a="1"/>
  <c r="AO18" i="7" s="1"/>
  <c r="AO14" i="7" a="1"/>
  <c r="AO14" i="7" s="1"/>
  <c r="AO10" i="7" a="1"/>
  <c r="AO10" i="7" s="1"/>
  <c r="AO6" i="7" a="1"/>
  <c r="AO6" i="7" s="1"/>
  <c r="AO566" i="7" a="1"/>
  <c r="AO566" i="7" s="1"/>
  <c r="AN559" i="7" a="1"/>
  <c r="AN559" i="7" s="1"/>
  <c r="AO553" i="7" a="1"/>
  <c r="AO553" i="7" s="1"/>
  <c r="AN550" i="7" a="1"/>
  <c r="AN550" i="7" s="1"/>
  <c r="AN547" i="7" a="1"/>
  <c r="AN547" i="7" s="1"/>
  <c r="AN540" i="7" a="1"/>
  <c r="AN540" i="7" s="1"/>
  <c r="AO536" i="7" a="1"/>
  <c r="AO536" i="7" s="1"/>
  <c r="AN530" i="7" a="1"/>
  <c r="AN530" i="7" s="1"/>
  <c r="AO526" i="7" a="1"/>
  <c r="AO526" i="7" s="1"/>
  <c r="AO523" i="7" a="1"/>
  <c r="AO523" i="7" s="1"/>
  <c r="AN520" i="7" a="1"/>
  <c r="AN520" i="7" s="1"/>
  <c r="AO516" i="7" a="1"/>
  <c r="AO516" i="7" s="1"/>
  <c r="AO513" i="7" a="1"/>
  <c r="AO513" i="7" s="1"/>
  <c r="AO503" i="7" a="1"/>
  <c r="AO503" i="7" s="1"/>
  <c r="AN501" i="7" a="1"/>
  <c r="AN501" i="7" s="1"/>
  <c r="AN498" i="7" a="1"/>
  <c r="AN498" i="7" s="1"/>
  <c r="AN492" i="7" a="1"/>
  <c r="AN492" i="7" s="1"/>
  <c r="AO483" i="7" a="1"/>
  <c r="AO483" i="7" s="1"/>
  <c r="AO480" i="7" a="1"/>
  <c r="AO480" i="7" s="1"/>
  <c r="AO477" i="7" a="1"/>
  <c r="AO477" i="7" s="1"/>
  <c r="AO471" i="7" a="1"/>
  <c r="AO471" i="7" s="1"/>
  <c r="AN469" i="7" a="1"/>
  <c r="AN469" i="7" s="1"/>
  <c r="AN466" i="7" a="1"/>
  <c r="AN466" i="7" s="1"/>
  <c r="AN460" i="7" a="1"/>
  <c r="AN460" i="7" s="1"/>
  <c r="AO451" i="7" a="1"/>
  <c r="AO451" i="7" s="1"/>
  <c r="AO448" i="7" a="1"/>
  <c r="AO448" i="7" s="1"/>
  <c r="AO445" i="7" a="1"/>
  <c r="AO445" i="7" s="1"/>
  <c r="AO439" i="7" a="1"/>
  <c r="AO439" i="7" s="1"/>
  <c r="AN437" i="7" a="1"/>
  <c r="AN437" i="7" s="1"/>
  <c r="AN434" i="7" a="1"/>
  <c r="AN434" i="7" s="1"/>
  <c r="AN428" i="7" a="1"/>
  <c r="AN428" i="7" s="1"/>
  <c r="AO419" i="7" a="1"/>
  <c r="AO419" i="7" s="1"/>
  <c r="AO416" i="7" a="1"/>
  <c r="AO416" i="7" s="1"/>
  <c r="AO413" i="7" a="1"/>
  <c r="AO413" i="7" s="1"/>
  <c r="AO407" i="7" a="1"/>
  <c r="AO407" i="7" s="1"/>
  <c r="AN405" i="7" a="1"/>
  <c r="AN405" i="7" s="1"/>
  <c r="AN402" i="7" a="1"/>
  <c r="AN402" i="7" s="1"/>
  <c r="AN396" i="7" a="1"/>
  <c r="AN396" i="7" s="1"/>
  <c r="AO387" i="7" a="1"/>
  <c r="AO387" i="7" s="1"/>
  <c r="AO384" i="7" a="1"/>
  <c r="AO384" i="7" s="1"/>
  <c r="AO378" i="7" a="1"/>
  <c r="AO378" i="7" s="1"/>
  <c r="AO375" i="7" a="1"/>
  <c r="AO375" i="7" s="1"/>
  <c r="AN372" i="7" a="1"/>
  <c r="AN372" i="7" s="1"/>
  <c r="AO369" i="7" a="1"/>
  <c r="AO369" i="7" s="1"/>
  <c r="AN366" i="7" a="1"/>
  <c r="AN366" i="7" s="1"/>
  <c r="AO363" i="7" a="1"/>
  <c r="AO363" i="7" s="1"/>
  <c r="AN360" i="7" a="1"/>
  <c r="AN360" i="7" s="1"/>
  <c r="AN357" i="7" a="1"/>
  <c r="AN357" i="7" s="1"/>
  <c r="AO351" i="7" a="1"/>
  <c r="AO351" i="7" s="1"/>
  <c r="AO348" i="7" a="1"/>
  <c r="AO348" i="7" s="1"/>
  <c r="AO345" i="7" a="1"/>
  <c r="AO345" i="7" s="1"/>
  <c r="AO331" i="7" a="1"/>
  <c r="AO331" i="7" s="1"/>
  <c r="AN328" i="7" a="1"/>
  <c r="AN328" i="7" s="1"/>
  <c r="AN325" i="7" a="1"/>
  <c r="AN325" i="7" s="1"/>
  <c r="AN319" i="7" a="1"/>
  <c r="AN319" i="7" s="1"/>
  <c r="AO315" i="7" a="1"/>
  <c r="AO315" i="7" s="1"/>
  <c r="AO311" i="7" a="1"/>
  <c r="AO311" i="7" s="1"/>
  <c r="AN305" i="7" a="1"/>
  <c r="AN305" i="7" s="1"/>
  <c r="AN301" i="7" a="1"/>
  <c r="AN301" i="7" s="1"/>
  <c r="AO297" i="7" a="1"/>
  <c r="AO297" i="7" s="1"/>
  <c r="AN294" i="7" a="1"/>
  <c r="AN294" i="7" s="1"/>
  <c r="AO290" i="7" a="1"/>
  <c r="AO290" i="7" s="1"/>
  <c r="AN287" i="7" a="1"/>
  <c r="AN287" i="7" s="1"/>
  <c r="AO283" i="7" a="1"/>
  <c r="AO283" i="7" s="1"/>
  <c r="AO279" i="7" a="1"/>
  <c r="AO279" i="7" s="1"/>
  <c r="AN273" i="7" a="1"/>
  <c r="AN273" i="7" s="1"/>
  <c r="AN269" i="7" a="1"/>
  <c r="AN269" i="7" s="1"/>
  <c r="AO265" i="7" a="1"/>
  <c r="AO265" i="7" s="1"/>
  <c r="AN262" i="7" a="1"/>
  <c r="AN262" i="7" s="1"/>
  <c r="AO258" i="7" a="1"/>
  <c r="AO258" i="7" s="1"/>
  <c r="AO254" i="7" a="1"/>
  <c r="AO254" i="7" s="1"/>
  <c r="AO250" i="7" a="1"/>
  <c r="AO250" i="7" s="1"/>
  <c r="AO246" i="7" a="1"/>
  <c r="AO246" i="7" s="1"/>
  <c r="AO240" i="7" a="1"/>
  <c r="AO240" i="7" s="1"/>
  <c r="AO236" i="7" a="1"/>
  <c r="AO236" i="7" s="1"/>
  <c r="AO232" i="7" a="1"/>
  <c r="AO232" i="7" s="1"/>
  <c r="AO228" i="7" a="1"/>
  <c r="AO228" i="7" s="1"/>
  <c r="AO218" i="7" a="1"/>
  <c r="AO218" i="7" s="1"/>
  <c r="AO214" i="7" a="1"/>
  <c r="AO214" i="7" s="1"/>
  <c r="AO210" i="7" a="1"/>
  <c r="AO210" i="7" s="1"/>
  <c r="AN207" i="7" a="1"/>
  <c r="AN207" i="7" s="1"/>
  <c r="AN204" i="7" a="1"/>
  <c r="AN204" i="7" s="1"/>
  <c r="AN200" i="7" a="1"/>
  <c r="AN200" i="7" s="1"/>
  <c r="AN196" i="7" a="1"/>
  <c r="AN196" i="7" s="1"/>
  <c r="AN189" i="7" a="1"/>
  <c r="AN189" i="7" s="1"/>
  <c r="AO185" i="7" a="1"/>
  <c r="AO185" i="7" s="1"/>
  <c r="AO181" i="7" a="1"/>
  <c r="AO181" i="7" s="1"/>
  <c r="AO177" i="7" a="1"/>
  <c r="AO177" i="7" s="1"/>
  <c r="AN171" i="7" a="1"/>
  <c r="AN171" i="7" s="1"/>
  <c r="AN167" i="7" a="1"/>
  <c r="AN167" i="7" s="1"/>
  <c r="AO163" i="7" a="1"/>
  <c r="AO163" i="7" s="1"/>
  <c r="AO159" i="7" a="1"/>
  <c r="AO159" i="7" s="1"/>
  <c r="AN156" i="7" a="1"/>
  <c r="AN156" i="7" s="1"/>
  <c r="AN152" i="7" a="1"/>
  <c r="AN152" i="7" s="1"/>
  <c r="AN148" i="7" a="1"/>
  <c r="AN148" i="7" s="1"/>
  <c r="AN144" i="7" a="1"/>
  <c r="AN144" i="7" s="1"/>
  <c r="AN140" i="7" a="1"/>
  <c r="AN140" i="7" s="1"/>
  <c r="AN136" i="7" a="1"/>
  <c r="AN136" i="7" s="1"/>
  <c r="AN132" i="7" a="1"/>
  <c r="AN132" i="7" s="1"/>
  <c r="AN125" i="7" a="1"/>
  <c r="AN125" i="7" s="1"/>
  <c r="AN121" i="7" a="1"/>
  <c r="AN121" i="7" s="1"/>
  <c r="AN117" i="7" a="1"/>
  <c r="AN117" i="7" s="1"/>
  <c r="AN113" i="7" a="1"/>
  <c r="AN113" i="7" s="1"/>
  <c r="AN109" i="7" a="1"/>
  <c r="AN109" i="7" s="1"/>
  <c r="AN105" i="7" a="1"/>
  <c r="AN105" i="7" s="1"/>
  <c r="AN101" i="7" a="1"/>
  <c r="AN101" i="7" s="1"/>
  <c r="AN97" i="7" a="1"/>
  <c r="AN97" i="7" s="1"/>
  <c r="AN93" i="7" a="1"/>
  <c r="AN93" i="7" s="1"/>
  <c r="AN89" i="7" a="1"/>
  <c r="AN89" i="7" s="1"/>
  <c r="AN82" i="7" a="1"/>
  <c r="AN82" i="7" s="1"/>
  <c r="AN78" i="7" a="1"/>
  <c r="AN78" i="7" s="1"/>
  <c r="AN74" i="7" a="1"/>
  <c r="AN74" i="7" s="1"/>
  <c r="AN70" i="7" a="1"/>
  <c r="AN70" i="7" s="1"/>
  <c r="AN66" i="7" a="1"/>
  <c r="AN66" i="7" s="1"/>
  <c r="AN62" i="7" a="1"/>
  <c r="AN62" i="7" s="1"/>
  <c r="AN58" i="7" a="1"/>
  <c r="AN58" i="7" s="1"/>
  <c r="AN54" i="7" a="1"/>
  <c r="AN54" i="7" s="1"/>
  <c r="AN50" i="7" a="1"/>
  <c r="AN50" i="7" s="1"/>
  <c r="AN46" i="7" a="1"/>
  <c r="AN46" i="7" s="1"/>
  <c r="AN42" i="7" a="1"/>
  <c r="AN42" i="7" s="1"/>
  <c r="AN38" i="7" a="1"/>
  <c r="AN38" i="7" s="1"/>
  <c r="AN34" i="7" a="1"/>
  <c r="AN34" i="7" s="1"/>
  <c r="AN30" i="7" a="1"/>
  <c r="AN30" i="7" s="1"/>
  <c r="AN26" i="7" a="1"/>
  <c r="AN26" i="7" s="1"/>
  <c r="AN22" i="7" a="1"/>
  <c r="AN22" i="7" s="1"/>
  <c r="AN18" i="7" a="1"/>
  <c r="AN18" i="7" s="1"/>
  <c r="AN14" i="7" a="1"/>
  <c r="AN14" i="7" s="1"/>
  <c r="AN10" i="7" a="1"/>
  <c r="AN10" i="7" s="1"/>
  <c r="AN6" i="7" a="1"/>
  <c r="AN6" i="7" s="1"/>
  <c r="AN9" i="7" a="1"/>
  <c r="AN9" i="7" s="1"/>
  <c r="AI888" i="7" a="1"/>
  <c r="AI888" i="7" s="1"/>
  <c r="AI884" i="7" a="1"/>
  <c r="AI884" i="7" s="1"/>
  <c r="AI880" i="7" a="1"/>
  <c r="AI880" i="7" s="1"/>
  <c r="AI876" i="7" a="1"/>
  <c r="AI876" i="7" s="1"/>
  <c r="AI872" i="7" a="1"/>
  <c r="AI872" i="7" s="1"/>
  <c r="AI868" i="7" a="1"/>
  <c r="AI868" i="7" s="1"/>
  <c r="AI887" i="7" a="1"/>
  <c r="AI887" i="7" s="1"/>
  <c r="AI883" i="7" a="1"/>
  <c r="AI883" i="7" s="1"/>
  <c r="AI879" i="7" a="1"/>
  <c r="AI879" i="7" s="1"/>
  <c r="AI875" i="7" a="1"/>
  <c r="AI875" i="7" s="1"/>
  <c r="AI871" i="7" a="1"/>
  <c r="AI871" i="7" s="1"/>
  <c r="AI867" i="7" a="1"/>
  <c r="AI867" i="7" s="1"/>
  <c r="AI863" i="7" a="1"/>
  <c r="AI863" i="7" s="1"/>
  <c r="AI859" i="7" a="1"/>
  <c r="AI859" i="7" s="1"/>
  <c r="AI855" i="7" a="1"/>
  <c r="AI855" i="7" s="1"/>
  <c r="AI851" i="7" a="1"/>
  <c r="AI851" i="7" s="1"/>
  <c r="AI847" i="7" a="1"/>
  <c r="AI847" i="7" s="1"/>
  <c r="AH887" i="7" a="1"/>
  <c r="AH887" i="7" s="1"/>
  <c r="AH883" i="7" a="1"/>
  <c r="AH883" i="7" s="1"/>
  <c r="AH879" i="7" a="1"/>
  <c r="AH879" i="7" s="1"/>
  <c r="AH875" i="7" a="1"/>
  <c r="AH875" i="7" s="1"/>
  <c r="AH871" i="7" a="1"/>
  <c r="AH871" i="7" s="1"/>
  <c r="AH867" i="7" a="1"/>
  <c r="AH867" i="7" s="1"/>
  <c r="AH863" i="7" a="1"/>
  <c r="AH863" i="7" s="1"/>
  <c r="AH859" i="7" a="1"/>
  <c r="AH859" i="7" s="1"/>
  <c r="AH855" i="7" a="1"/>
  <c r="AH855" i="7" s="1"/>
  <c r="AH851" i="7" a="1"/>
  <c r="AH851" i="7" s="1"/>
  <c r="AH847" i="7" a="1"/>
  <c r="AH847" i="7" s="1"/>
  <c r="AH843" i="7" a="1"/>
  <c r="AH843" i="7" s="1"/>
  <c r="AH839" i="7" a="1"/>
  <c r="AH839" i="7" s="1"/>
  <c r="AH835" i="7" a="1"/>
  <c r="AH835" i="7" s="1"/>
  <c r="AH831" i="7" a="1"/>
  <c r="AH831" i="7" s="1"/>
  <c r="AI886" i="7" a="1"/>
  <c r="AI886" i="7" s="1"/>
  <c r="AI882" i="7" a="1"/>
  <c r="AI882" i="7" s="1"/>
  <c r="AI878" i="7" a="1"/>
  <c r="AI878" i="7" s="1"/>
  <c r="AI874" i="7" a="1"/>
  <c r="AI874" i="7" s="1"/>
  <c r="AI870" i="7" a="1"/>
  <c r="AI870" i="7" s="1"/>
  <c r="AH886" i="7" a="1"/>
  <c r="AH886" i="7" s="1"/>
  <c r="AI885" i="7" a="1"/>
  <c r="AI885" i="7" s="1"/>
  <c r="AI881" i="7" a="1"/>
  <c r="AI881" i="7" s="1"/>
  <c r="AI877" i="7" a="1"/>
  <c r="AI877" i="7" s="1"/>
  <c r="AI873" i="7" a="1"/>
  <c r="AI873" i="7" s="1"/>
  <c r="AI869" i="7" a="1"/>
  <c r="AI869" i="7" s="1"/>
  <c r="AI865" i="7" a="1"/>
  <c r="AI865" i="7" s="1"/>
  <c r="AI861" i="7" a="1"/>
  <c r="AI861" i="7" s="1"/>
  <c r="AI857" i="7" a="1"/>
  <c r="AI857" i="7" s="1"/>
  <c r="AI853" i="7" a="1"/>
  <c r="AI853" i="7" s="1"/>
  <c r="AI849" i="7" a="1"/>
  <c r="AI849" i="7" s="1"/>
  <c r="AI845" i="7" a="1"/>
  <c r="AI845" i="7" s="1"/>
  <c r="AI841" i="7" a="1"/>
  <c r="AI841" i="7" s="1"/>
  <c r="AI837" i="7" a="1"/>
  <c r="AI837" i="7" s="1"/>
  <c r="AI833" i="7" a="1"/>
  <c r="AI833" i="7" s="1"/>
  <c r="AI829" i="7" a="1"/>
  <c r="AI829" i="7" s="1"/>
  <c r="AI825" i="7" a="1"/>
  <c r="AI825" i="7" s="1"/>
  <c r="AI821" i="7" a="1"/>
  <c r="AI821" i="7" s="1"/>
  <c r="AH885" i="7" a="1"/>
  <c r="AH885" i="7" s="1"/>
  <c r="AH881" i="7" a="1"/>
  <c r="AH881" i="7" s="1"/>
  <c r="AH877" i="7" a="1"/>
  <c r="AH877" i="7" s="1"/>
  <c r="AH873" i="7" a="1"/>
  <c r="AH873" i="7" s="1"/>
  <c r="AH869" i="7" a="1"/>
  <c r="AH869" i="7" s="1"/>
  <c r="AH865" i="7" a="1"/>
  <c r="AH865" i="7" s="1"/>
  <c r="AH861" i="7" a="1"/>
  <c r="AH861" i="7" s="1"/>
  <c r="AH857" i="7" a="1"/>
  <c r="AH857" i="7" s="1"/>
  <c r="AH853" i="7" a="1"/>
  <c r="AH853" i="7" s="1"/>
  <c r="AH849" i="7" a="1"/>
  <c r="AH849" i="7" s="1"/>
  <c r="AH845" i="7" a="1"/>
  <c r="AH845" i="7" s="1"/>
  <c r="AH841" i="7" a="1"/>
  <c r="AH841" i="7" s="1"/>
  <c r="AH874" i="7" a="1"/>
  <c r="AH874" i="7" s="1"/>
  <c r="AI862" i="7" a="1"/>
  <c r="AI862" i="7" s="1"/>
  <c r="AI854" i="7" a="1"/>
  <c r="AI854" i="7" s="1"/>
  <c r="AI846" i="7" a="1"/>
  <c r="AI846" i="7" s="1"/>
  <c r="AH840" i="7" a="1"/>
  <c r="AH840" i="7" s="1"/>
  <c r="AI834" i="7" a="1"/>
  <c r="AI834" i="7" s="1"/>
  <c r="AH829" i="7" a="1"/>
  <c r="AH829" i="7" s="1"/>
  <c r="AI824" i="7" a="1"/>
  <c r="AI824" i="7" s="1"/>
  <c r="AH820" i="7" a="1"/>
  <c r="AH820" i="7" s="1"/>
  <c r="AH816" i="7" a="1"/>
  <c r="AH816" i="7" s="1"/>
  <c r="AH812" i="7" a="1"/>
  <c r="AH812" i="7" s="1"/>
  <c r="AH808" i="7" a="1"/>
  <c r="AH808" i="7" s="1"/>
  <c r="AH801" i="7" a="1"/>
  <c r="AH801" i="7" s="1"/>
  <c r="AH797" i="7" a="1"/>
  <c r="AH797" i="7" s="1"/>
  <c r="AH793" i="7" a="1"/>
  <c r="AH793" i="7" s="1"/>
  <c r="AH789" i="7" a="1"/>
  <c r="AH789" i="7" s="1"/>
  <c r="AH785" i="7" a="1"/>
  <c r="AH785" i="7" s="1"/>
  <c r="AH781" i="7" a="1"/>
  <c r="AH781" i="7" s="1"/>
  <c r="AH777" i="7" a="1"/>
  <c r="AH777" i="7" s="1"/>
  <c r="AH773" i="7" a="1"/>
  <c r="AH773" i="7" s="1"/>
  <c r="AH769" i="7" a="1"/>
  <c r="AH769" i="7" s="1"/>
  <c r="AH765" i="7" a="1"/>
  <c r="AH765" i="7" s="1"/>
  <c r="AH761" i="7" a="1"/>
  <c r="AH761" i="7" s="1"/>
  <c r="AH757" i="7" a="1"/>
  <c r="AH757" i="7" s="1"/>
  <c r="AH753" i="7" a="1"/>
  <c r="AH753" i="7" s="1"/>
  <c r="AH749" i="7" a="1"/>
  <c r="AH749" i="7" s="1"/>
  <c r="AH745" i="7" a="1"/>
  <c r="AH745" i="7" s="1"/>
  <c r="AH741" i="7" a="1"/>
  <c r="AH741" i="7" s="1"/>
  <c r="AH737" i="7" a="1"/>
  <c r="AH737" i="7" s="1"/>
  <c r="AH733" i="7" a="1"/>
  <c r="AH733" i="7" s="1"/>
  <c r="AH726" i="7" a="1"/>
  <c r="AH726" i="7" s="1"/>
  <c r="AH722" i="7" a="1"/>
  <c r="AH722" i="7" s="1"/>
  <c r="AH718" i="7" a="1"/>
  <c r="AH718" i="7" s="1"/>
  <c r="AH714" i="7" a="1"/>
  <c r="AH714" i="7" s="1"/>
  <c r="AH711" i="7" a="1"/>
  <c r="AH711" i="7" s="1"/>
  <c r="AI707" i="7" a="1"/>
  <c r="AI707" i="7" s="1"/>
  <c r="AI698" i="7" a="1"/>
  <c r="AI698" i="7" s="1"/>
  <c r="AI689" i="7" a="1"/>
  <c r="AI689" i="7" s="1"/>
  <c r="AI686" i="7" a="1"/>
  <c r="AI686" i="7" s="1"/>
  <c r="AH683" i="7" a="1"/>
  <c r="AH683" i="7" s="1"/>
  <c r="AH677" i="7" a="1"/>
  <c r="AH677" i="7" s="1"/>
  <c r="AI673" i="7" a="1"/>
  <c r="AI673" i="7" s="1"/>
  <c r="AH664" i="7" a="1"/>
  <c r="AH664" i="7" s="1"/>
  <c r="AH655" i="7" a="1"/>
  <c r="AH655" i="7" s="1"/>
  <c r="AH652" i="7" a="1"/>
  <c r="AH652" i="7" s="1"/>
  <c r="AI648" i="7" a="1"/>
  <c r="AI648" i="7" s="1"/>
  <c r="AI645" i="7" a="1"/>
  <c r="AI645" i="7" s="1"/>
  <c r="AI642" i="7" a="1"/>
  <c r="AI642" i="7" s="1"/>
  <c r="AI639" i="7" a="1"/>
  <c r="AI639" i="7" s="1"/>
  <c r="AI636" i="7" a="1"/>
  <c r="AI636" i="7" s="1"/>
  <c r="AI633" i="7" a="1"/>
  <c r="AI633" i="7" s="1"/>
  <c r="AI630" i="7" a="1"/>
  <c r="AI630" i="7" s="1"/>
  <c r="AI624" i="7" a="1"/>
  <c r="AI624" i="7" s="1"/>
  <c r="AH619" i="7" a="1"/>
  <c r="AH619" i="7" s="1"/>
  <c r="AH616" i="7" a="1"/>
  <c r="AH616" i="7" s="1"/>
  <c r="AH613" i="7" a="1"/>
  <c r="AH613" i="7" s="1"/>
  <c r="AH607" i="7" a="1"/>
  <c r="AH607" i="7" s="1"/>
  <c r="AI604" i="7" a="1"/>
  <c r="AI604" i="7" s="1"/>
  <c r="AH602" i="7" a="1"/>
  <c r="AH602" i="7" s="1"/>
  <c r="AI596" i="7" a="1"/>
  <c r="AI596" i="7" s="1"/>
  <c r="AH588" i="7" a="1"/>
  <c r="AH588" i="7" s="1"/>
  <c r="AI585" i="7" a="1"/>
  <c r="AI585" i="7" s="1"/>
  <c r="AI582" i="7" a="1"/>
  <c r="AI582" i="7" s="1"/>
  <c r="AH580" i="7" a="1"/>
  <c r="AH580" i="7" s="1"/>
  <c r="AI577" i="7" a="1"/>
  <c r="AI577" i="7" s="1"/>
  <c r="AI574" i="7" a="1"/>
  <c r="AI574" i="7" s="1"/>
  <c r="AH569" i="7" a="1"/>
  <c r="AH569" i="7" s="1"/>
  <c r="AH561" i="7" a="1"/>
  <c r="AH561" i="7" s="1"/>
  <c r="AH558" i="7" a="1"/>
  <c r="AH558" i="7" s="1"/>
  <c r="AI555" i="7" a="1"/>
  <c r="AI555" i="7" s="1"/>
  <c r="AI552" i="7" a="1"/>
  <c r="AI552" i="7" s="1"/>
  <c r="AH547" i="7" a="1"/>
  <c r="AH547" i="7" s="1"/>
  <c r="AH544" i="7" a="1"/>
  <c r="AH544" i="7" s="1"/>
  <c r="AH541" i="7" a="1"/>
  <c r="AH541" i="7" s="1"/>
  <c r="AI538" i="7" a="1"/>
  <c r="AI538" i="7" s="1"/>
  <c r="AI535" i="7" a="1"/>
  <c r="AI535" i="7" s="1"/>
  <c r="AH532" i="7" a="1"/>
  <c r="AH532" i="7" s="1"/>
  <c r="AI523" i="7" a="1"/>
  <c r="AI523" i="7" s="1"/>
  <c r="AH520" i="7" a="1"/>
  <c r="AH520" i="7" s="1"/>
  <c r="AH517" i="7" a="1"/>
  <c r="AH517" i="7" s="1"/>
  <c r="AI511" i="7" a="1"/>
  <c r="AI511" i="7" s="1"/>
  <c r="AI508" i="7" a="1"/>
  <c r="AI508" i="7" s="1"/>
  <c r="AH503" i="7" a="1"/>
  <c r="AH503" i="7" s="1"/>
  <c r="AH500" i="7" a="1"/>
  <c r="AH500" i="7" s="1"/>
  <c r="AI497" i="7" a="1"/>
  <c r="AI497" i="7" s="1"/>
  <c r="AH492" i="7" a="1"/>
  <c r="AH492" i="7" s="1"/>
  <c r="AI486" i="7" a="1"/>
  <c r="AI486" i="7" s="1"/>
  <c r="AH481" i="7" a="1"/>
  <c r="AH481" i="7" s="1"/>
  <c r="AH478" i="7" a="1"/>
  <c r="AH478" i="7" s="1"/>
  <c r="AH475" i="7" a="1"/>
  <c r="AH475" i="7" s="1"/>
  <c r="AH467" i="7" a="1"/>
  <c r="AH467" i="7" s="1"/>
  <c r="AH464" i="7" a="1"/>
  <c r="AH464" i="7" s="1"/>
  <c r="AH458" i="7" a="1"/>
  <c r="AH458" i="7" s="1"/>
  <c r="AI455" i="7" a="1"/>
  <c r="AI455" i="7" s="1"/>
  <c r="AI452" i="7" a="1"/>
  <c r="AI452" i="7" s="1"/>
  <c r="AI449" i="7" a="1"/>
  <c r="AI449" i="7" s="1"/>
  <c r="AI446" i="7" a="1"/>
  <c r="AI446" i="7" s="1"/>
  <c r="AI443" i="7" a="1"/>
  <c r="AI443" i="7" s="1"/>
  <c r="AH441" i="7" a="1"/>
  <c r="AH441" i="7" s="1"/>
  <c r="AI437" i="7" a="1"/>
  <c r="AI437" i="7" s="1"/>
  <c r="AH435" i="7" a="1"/>
  <c r="AH435" i="7" s="1"/>
  <c r="AH432" i="7" a="1"/>
  <c r="AH432" i="7" s="1"/>
  <c r="AH429" i="7" a="1"/>
  <c r="AH429" i="7" s="1"/>
  <c r="AH426" i="7" a="1"/>
  <c r="AH426" i="7" s="1"/>
  <c r="AH423" i="7" a="1"/>
  <c r="AH423" i="7" s="1"/>
  <c r="AH420" i="7" a="1"/>
  <c r="AH420" i="7" s="1"/>
  <c r="AH414" i="7" a="1"/>
  <c r="AH414" i="7" s="1"/>
  <c r="AH408" i="7" a="1"/>
  <c r="AH408" i="7" s="1"/>
  <c r="AH405" i="7" a="1"/>
  <c r="AH405" i="7" s="1"/>
  <c r="AH402" i="7" a="1"/>
  <c r="AH402" i="7" s="1"/>
  <c r="AI399" i="7" a="1"/>
  <c r="AI399" i="7" s="1"/>
  <c r="AI393" i="7" a="1"/>
  <c r="AI393" i="7" s="1"/>
  <c r="AI390" i="7" a="1"/>
  <c r="AI390" i="7" s="1"/>
  <c r="AI387" i="7" a="1"/>
  <c r="AI387" i="7" s="1"/>
  <c r="AH379" i="7" a="1"/>
  <c r="AH379" i="7" s="1"/>
  <c r="AH373" i="7" a="1"/>
  <c r="AH373" i="7" s="1"/>
  <c r="AH370" i="7" a="1"/>
  <c r="AH370" i="7" s="1"/>
  <c r="AH367" i="7" a="1"/>
  <c r="AH367" i="7" s="1"/>
  <c r="AI364" i="7" a="1"/>
  <c r="AI364" i="7" s="1"/>
  <c r="AI358" i="7" a="1"/>
  <c r="AI358" i="7" s="1"/>
  <c r="AI355" i="7" a="1"/>
  <c r="AI355" i="7" s="1"/>
  <c r="AI352" i="7" a="1"/>
  <c r="AI352" i="7" s="1"/>
  <c r="AI349" i="7" a="1"/>
  <c r="AI349" i="7" s="1"/>
  <c r="AH346" i="7" a="1"/>
  <c r="AH346" i="7" s="1"/>
  <c r="AH343" i="7" a="1"/>
  <c r="AH343" i="7" s="1"/>
  <c r="AH340" i="7" a="1"/>
  <c r="AH340" i="7" s="1"/>
  <c r="AH337" i="7" a="1"/>
  <c r="AH337" i="7" s="1"/>
  <c r="AI330" i="7" a="1"/>
  <c r="AI330" i="7" s="1"/>
  <c r="AI327" i="7" a="1"/>
  <c r="AI327" i="7" s="1"/>
  <c r="AI324" i="7" a="1"/>
  <c r="AI324" i="7" s="1"/>
  <c r="AH318" i="7" a="1"/>
  <c r="AH318" i="7" s="1"/>
  <c r="AH315" i="7" a="1"/>
  <c r="AH315" i="7" s="1"/>
  <c r="AH872" i="7" a="1"/>
  <c r="AH872" i="7" s="1"/>
  <c r="AH862" i="7" a="1"/>
  <c r="AH862" i="7" s="1"/>
  <c r="AH854" i="7" a="1"/>
  <c r="AH854" i="7" s="1"/>
  <c r="AH846" i="7" a="1"/>
  <c r="AH846" i="7" s="1"/>
  <c r="AI839" i="7" a="1"/>
  <c r="AI839" i="7" s="1"/>
  <c r="AH834" i="7" a="1"/>
  <c r="AH834" i="7" s="1"/>
  <c r="AI828" i="7" a="1"/>
  <c r="AI828" i="7" s="1"/>
  <c r="AH824" i="7" a="1"/>
  <c r="AH824" i="7" s="1"/>
  <c r="AI819" i="7" a="1"/>
  <c r="AI819" i="7" s="1"/>
  <c r="AI815" i="7" a="1"/>
  <c r="AI815" i="7" s="1"/>
  <c r="AI811" i="7" a="1"/>
  <c r="AI811" i="7" s="1"/>
  <c r="AI804" i="7" a="1"/>
  <c r="AI804" i="7" s="1"/>
  <c r="AI800" i="7" a="1"/>
  <c r="AI800" i="7" s="1"/>
  <c r="AI796" i="7" a="1"/>
  <c r="AI796" i="7" s="1"/>
  <c r="AI792" i="7" a="1"/>
  <c r="AI792" i="7" s="1"/>
  <c r="AI788" i="7" a="1"/>
  <c r="AI788" i="7" s="1"/>
  <c r="AI784" i="7" a="1"/>
  <c r="AI784" i="7" s="1"/>
  <c r="AI780" i="7" a="1"/>
  <c r="AI780" i="7" s="1"/>
  <c r="AI776" i="7" a="1"/>
  <c r="AI776" i="7" s="1"/>
  <c r="AI772" i="7" a="1"/>
  <c r="AI772" i="7" s="1"/>
  <c r="AI768" i="7" a="1"/>
  <c r="AI768" i="7" s="1"/>
  <c r="AI764" i="7" a="1"/>
  <c r="AI764" i="7" s="1"/>
  <c r="AI760" i="7" a="1"/>
  <c r="AI760" i="7" s="1"/>
  <c r="AI756" i="7" a="1"/>
  <c r="AI756" i="7" s="1"/>
  <c r="AI752" i="7" a="1"/>
  <c r="AI752" i="7" s="1"/>
  <c r="AI748" i="7" a="1"/>
  <c r="AI748" i="7" s="1"/>
  <c r="AI744" i="7" a="1"/>
  <c r="AI744" i="7" s="1"/>
  <c r="AI740" i="7" a="1"/>
  <c r="AI740" i="7" s="1"/>
  <c r="AI736" i="7" a="1"/>
  <c r="AI736" i="7" s="1"/>
  <c r="AI732" i="7" a="1"/>
  <c r="AI732" i="7" s="1"/>
  <c r="AI725" i="7" a="1"/>
  <c r="AI725" i="7" s="1"/>
  <c r="AI721" i="7" a="1"/>
  <c r="AI721" i="7" s="1"/>
  <c r="AI717" i="7" a="1"/>
  <c r="AI717" i="7" s="1"/>
  <c r="AI713" i="7" a="1"/>
  <c r="AI713" i="7" s="1"/>
  <c r="AI710" i="7" a="1"/>
  <c r="AI710" i="7" s="1"/>
  <c r="AI704" i="7" a="1"/>
  <c r="AI704" i="7" s="1"/>
  <c r="AI701" i="7" a="1"/>
  <c r="AI701" i="7" s="1"/>
  <c r="AH698" i="7" a="1"/>
  <c r="AH698" i="7" s="1"/>
  <c r="AI695" i="7" a="1"/>
  <c r="AI695" i="7" s="1"/>
  <c r="AI692" i="7" a="1"/>
  <c r="AI692" i="7" s="1"/>
  <c r="AH689" i="7" a="1"/>
  <c r="AH689" i="7" s="1"/>
  <c r="AH686" i="7" a="1"/>
  <c r="AH686" i="7" s="1"/>
  <c r="AI682" i="7" a="1"/>
  <c r="AI682" i="7" s="1"/>
  <c r="AI679" i="7" a="1"/>
  <c r="AI679" i="7" s="1"/>
  <c r="AI676" i="7" a="1"/>
  <c r="AI676" i="7" s="1"/>
  <c r="AH673" i="7" a="1"/>
  <c r="AH673" i="7" s="1"/>
  <c r="AI670" i="7" a="1"/>
  <c r="AI670" i="7" s="1"/>
  <c r="AH667" i="7" a="1"/>
  <c r="AH667" i="7" s="1"/>
  <c r="AH658" i="7" a="1"/>
  <c r="AH658" i="7" s="1"/>
  <c r="AI654" i="7" a="1"/>
  <c r="AI654" i="7" s="1"/>
  <c r="AH645" i="7" a="1"/>
  <c r="AH645" i="7" s="1"/>
  <c r="AH639" i="7" a="1"/>
  <c r="AH639" i="7" s="1"/>
  <c r="AH636" i="7" a="1"/>
  <c r="AH636" i="7" s="1"/>
  <c r="AH633" i="7" a="1"/>
  <c r="AH633" i="7" s="1"/>
  <c r="AH630" i="7" a="1"/>
  <c r="AH630" i="7" s="1"/>
  <c r="AI627" i="7" a="1"/>
  <c r="AI627" i="7" s="1"/>
  <c r="AI621" i="7" a="1"/>
  <c r="AI621" i="7" s="1"/>
  <c r="AI618" i="7" a="1"/>
  <c r="AI618" i="7" s="1"/>
  <c r="AI615" i="7" a="1"/>
  <c r="AI615" i="7" s="1"/>
  <c r="AH610" i="7" a="1"/>
  <c r="AH610" i="7" s="1"/>
  <c r="AH604" i="7" a="1"/>
  <c r="AH604" i="7" s="1"/>
  <c r="AI601" i="7" a="1"/>
  <c r="AI601" i="7" s="1"/>
  <c r="AI598" i="7" a="1"/>
  <c r="AI598" i="7" s="1"/>
  <c r="AH596" i="7" a="1"/>
  <c r="AH596" i="7" s="1"/>
  <c r="AI593" i="7" a="1"/>
  <c r="AI593" i="7" s="1"/>
  <c r="AI590" i="7" a="1"/>
  <c r="AI590" i="7" s="1"/>
  <c r="AH585" i="7" a="1"/>
  <c r="AH585" i="7" s="1"/>
  <c r="AH577" i="7" a="1"/>
  <c r="AH577" i="7" s="1"/>
  <c r="AH574" i="7" a="1"/>
  <c r="AH574" i="7" s="1"/>
  <c r="AI571" i="7" a="1"/>
  <c r="AI571" i="7" s="1"/>
  <c r="AI568" i="7" a="1"/>
  <c r="AI568" i="7" s="1"/>
  <c r="AH566" i="7" a="1"/>
  <c r="AH566" i="7" s="1"/>
  <c r="AI563" i="7" a="1"/>
  <c r="AI563" i="7" s="1"/>
  <c r="AI560" i="7" a="1"/>
  <c r="AI560" i="7" s="1"/>
  <c r="AH555" i="7" a="1"/>
  <c r="AH555" i="7" s="1"/>
  <c r="AI549" i="7" a="1"/>
  <c r="AI549" i="7" s="1"/>
  <c r="AI546" i="7" a="1"/>
  <c r="AI546" i="7" s="1"/>
  <c r="AI543" i="7" a="1"/>
  <c r="AI543" i="7" s="1"/>
  <c r="AH538" i="7" a="1"/>
  <c r="AH538" i="7" s="1"/>
  <c r="AH535" i="7" a="1"/>
  <c r="AH535" i="7" s="1"/>
  <c r="AI528" i="7" a="1"/>
  <c r="AI528" i="7" s="1"/>
  <c r="AI525" i="7" a="1"/>
  <c r="AI525" i="7" s="1"/>
  <c r="AH523" i="7" a="1"/>
  <c r="AH523" i="7" s="1"/>
  <c r="AH514" i="7" a="1"/>
  <c r="AH514" i="7" s="1"/>
  <c r="AH511" i="7" a="1"/>
  <c r="AH511" i="7" s="1"/>
  <c r="AI502" i="7" a="1"/>
  <c r="AI502" i="7" s="1"/>
  <c r="AH497" i="7" a="1"/>
  <c r="AH497" i="7" s="1"/>
  <c r="AI494" i="7" a="1"/>
  <c r="AI494" i="7" s="1"/>
  <c r="AI491" i="7" a="1"/>
  <c r="AI491" i="7" s="1"/>
  <c r="AH489" i="7" a="1"/>
  <c r="AH489" i="7" s="1"/>
  <c r="AH486" i="7" a="1"/>
  <c r="AH486" i="7" s="1"/>
  <c r="AI483" i="7" a="1"/>
  <c r="AI483" i="7" s="1"/>
  <c r="AI472" i="7" a="1"/>
  <c r="AI472" i="7" s="1"/>
  <c r="AH469" i="7" a="1"/>
  <c r="AH469" i="7" s="1"/>
  <c r="AI466" i="7" a="1"/>
  <c r="AI466" i="7" s="1"/>
  <c r="AI463" i="7" a="1"/>
  <c r="AI463" i="7" s="1"/>
  <c r="AH461" i="7" a="1"/>
  <c r="AH461" i="7" s="1"/>
  <c r="AH455" i="7" a="1"/>
  <c r="AH455" i="7" s="1"/>
  <c r="AH452" i="7" a="1"/>
  <c r="AH452" i="7" s="1"/>
  <c r="AH449" i="7" a="1"/>
  <c r="AH449" i="7" s="1"/>
  <c r="AH446" i="7" a="1"/>
  <c r="AH446" i="7" s="1"/>
  <c r="AH443" i="7" a="1"/>
  <c r="AH443" i="7" s="1"/>
  <c r="AI434" i="7" a="1"/>
  <c r="AI434" i="7" s="1"/>
  <c r="AI428" i="7" a="1"/>
  <c r="AI428" i="7" s="1"/>
  <c r="AI425" i="7" a="1"/>
  <c r="AI425" i="7" s="1"/>
  <c r="AI422" i="7" a="1"/>
  <c r="AI422" i="7" s="1"/>
  <c r="AI419" i="7" a="1"/>
  <c r="AI419" i="7" s="1"/>
  <c r="AI416" i="7" a="1"/>
  <c r="AI416" i="7" s="1"/>
  <c r="AI413" i="7" a="1"/>
  <c r="AI413" i="7" s="1"/>
  <c r="AI410" i="7" a="1"/>
  <c r="AI410" i="7" s="1"/>
  <c r="AI404" i="7" a="1"/>
  <c r="AI404" i="7" s="1"/>
  <c r="AH399" i="7" a="1"/>
  <c r="AH399" i="7" s="1"/>
  <c r="AH396" i="7" a="1"/>
  <c r="AH396" i="7" s="1"/>
  <c r="AH393" i="7" a="1"/>
  <c r="AH393" i="7" s="1"/>
  <c r="AH387" i="7" a="1"/>
  <c r="AH387" i="7" s="1"/>
  <c r="AI384" i="7" a="1"/>
  <c r="AI384" i="7" s="1"/>
  <c r="AI378" i="7" a="1"/>
  <c r="AI378" i="7" s="1"/>
  <c r="AI375" i="7" a="1"/>
  <c r="AI375" i="7" s="1"/>
  <c r="AI369" i="7" a="1"/>
  <c r="AI369" i="7" s="1"/>
  <c r="AH364" i="7" a="1"/>
  <c r="AH364" i="7" s="1"/>
  <c r="AH361" i="7" a="1"/>
  <c r="AH361" i="7" s="1"/>
  <c r="AH358" i="7" a="1"/>
  <c r="AH358" i="7" s="1"/>
  <c r="AH352" i="7" a="1"/>
  <c r="AH352" i="7" s="1"/>
  <c r="AH349" i="7" a="1"/>
  <c r="AH349" i="7" s="1"/>
  <c r="AI345" i="7" a="1"/>
  <c r="AI345" i="7" s="1"/>
  <c r="AI342" i="7" a="1"/>
  <c r="AI342" i="7" s="1"/>
  <c r="AI339" i="7" a="1"/>
  <c r="AI339" i="7" s="1"/>
  <c r="AI336" i="7" a="1"/>
  <c r="AI336" i="7" s="1"/>
  <c r="AI333" i="7" a="1"/>
  <c r="AI333" i="7" s="1"/>
  <c r="AH330" i="7" a="1"/>
  <c r="AH330" i="7" s="1"/>
  <c r="AH327" i="7" a="1"/>
  <c r="AH327" i="7" s="1"/>
  <c r="AH324" i="7" a="1"/>
  <c r="AH324" i="7" s="1"/>
  <c r="AH321" i="7" a="1"/>
  <c r="AH321" i="7" s="1"/>
  <c r="AH888" i="7" a="1"/>
  <c r="AH888" i="7" s="1"/>
  <c r="AH870" i="7" a="1"/>
  <c r="AH870" i="7" s="1"/>
  <c r="AI860" i="7" a="1"/>
  <c r="AI860" i="7" s="1"/>
  <c r="AI852" i="7" a="1"/>
  <c r="AI852" i="7" s="1"/>
  <c r="AI844" i="7" a="1"/>
  <c r="AI844" i="7" s="1"/>
  <c r="AI838" i="7" a="1"/>
  <c r="AI838" i="7" s="1"/>
  <c r="AH833" i="7" a="1"/>
  <c r="AH833" i="7" s="1"/>
  <c r="AH828" i="7" a="1"/>
  <c r="AH828" i="7" s="1"/>
  <c r="AI823" i="7" a="1"/>
  <c r="AI823" i="7" s="1"/>
  <c r="AH819" i="7" a="1"/>
  <c r="AH819" i="7" s="1"/>
  <c r="AH815" i="7" a="1"/>
  <c r="AH815" i="7" s="1"/>
  <c r="AH811" i="7" a="1"/>
  <c r="AH811" i="7" s="1"/>
  <c r="AH804" i="7" a="1"/>
  <c r="AH804" i="7" s="1"/>
  <c r="AH800" i="7" a="1"/>
  <c r="AH800" i="7" s="1"/>
  <c r="AH796" i="7" a="1"/>
  <c r="AH796" i="7" s="1"/>
  <c r="AH792" i="7" a="1"/>
  <c r="AH792" i="7" s="1"/>
  <c r="AH788" i="7" a="1"/>
  <c r="AH788" i="7" s="1"/>
  <c r="AH784" i="7" a="1"/>
  <c r="AH784" i="7" s="1"/>
  <c r="AH780" i="7" a="1"/>
  <c r="AH780" i="7" s="1"/>
  <c r="AH776" i="7" a="1"/>
  <c r="AH776" i="7" s="1"/>
  <c r="AH772" i="7" a="1"/>
  <c r="AH772" i="7" s="1"/>
  <c r="AH768" i="7" a="1"/>
  <c r="AH768" i="7" s="1"/>
  <c r="AH764" i="7" a="1"/>
  <c r="AH764" i="7" s="1"/>
  <c r="AH760" i="7" a="1"/>
  <c r="AH760" i="7" s="1"/>
  <c r="AH756" i="7" a="1"/>
  <c r="AH756" i="7" s="1"/>
  <c r="AH752" i="7" a="1"/>
  <c r="AH752" i="7" s="1"/>
  <c r="AH748" i="7" a="1"/>
  <c r="AH748" i="7" s="1"/>
  <c r="AH744" i="7" a="1"/>
  <c r="AH744" i="7" s="1"/>
  <c r="AH740" i="7" a="1"/>
  <c r="AH740" i="7" s="1"/>
  <c r="AH736" i="7" a="1"/>
  <c r="AH736" i="7" s="1"/>
  <c r="AH732" i="7" a="1"/>
  <c r="AH732" i="7" s="1"/>
  <c r="AH725" i="7" a="1"/>
  <c r="AH725" i="7" s="1"/>
  <c r="AH721" i="7" a="1"/>
  <c r="AH721" i="7" s="1"/>
  <c r="AH717" i="7" a="1"/>
  <c r="AH717" i="7" s="1"/>
  <c r="AH713" i="7" a="1"/>
  <c r="AH713" i="7" s="1"/>
  <c r="AH710" i="7" a="1"/>
  <c r="AH710" i="7" s="1"/>
  <c r="AH707" i="7" a="1"/>
  <c r="AH707" i="7" s="1"/>
  <c r="AH704" i="7" a="1"/>
  <c r="AH704" i="7" s="1"/>
  <c r="AH695" i="7" a="1"/>
  <c r="AH695" i="7" s="1"/>
  <c r="AH692" i="7" a="1"/>
  <c r="AH692" i="7" s="1"/>
  <c r="AI685" i="7" a="1"/>
  <c r="AI685" i="7" s="1"/>
  <c r="AH682" i="7" a="1"/>
  <c r="AH682" i="7" s="1"/>
  <c r="AH679" i="7" a="1"/>
  <c r="AH679" i="7" s="1"/>
  <c r="AH676" i="7" a="1"/>
  <c r="AH676" i="7" s="1"/>
  <c r="AH670" i="7" a="1"/>
  <c r="AH670" i="7" s="1"/>
  <c r="AI666" i="7" a="1"/>
  <c r="AI666" i="7" s="1"/>
  <c r="AI660" i="7" a="1"/>
  <c r="AI660" i="7" s="1"/>
  <c r="AI657" i="7" a="1"/>
  <c r="AI657" i="7" s="1"/>
  <c r="AH654" i="7" a="1"/>
  <c r="AH654" i="7" s="1"/>
  <c r="AI651" i="7" a="1"/>
  <c r="AI651" i="7" s="1"/>
  <c r="AH648" i="7" a="1"/>
  <c r="AH648" i="7" s="1"/>
  <c r="AH642" i="7" a="1"/>
  <c r="AH642" i="7" s="1"/>
  <c r="AI638" i="7" a="1"/>
  <c r="AI638" i="7" s="1"/>
  <c r="AI632" i="7" a="1"/>
  <c r="AI632" i="7" s="1"/>
  <c r="AH627" i="7" a="1"/>
  <c r="AH627" i="7" s="1"/>
  <c r="AH624" i="7" a="1"/>
  <c r="AH624" i="7" s="1"/>
  <c r="AH621" i="7" a="1"/>
  <c r="AH621" i="7" s="1"/>
  <c r="AH615" i="7" a="1"/>
  <c r="AH615" i="7" s="1"/>
  <c r="AI612" i="7" a="1"/>
  <c r="AI612" i="7" s="1"/>
  <c r="AI609" i="7" a="1"/>
  <c r="AI609" i="7" s="1"/>
  <c r="AI606" i="7" a="1"/>
  <c r="AI606" i="7" s="1"/>
  <c r="AH601" i="7" a="1"/>
  <c r="AH601" i="7" s="1"/>
  <c r="AH593" i="7" a="1"/>
  <c r="AH593" i="7" s="1"/>
  <c r="AH590" i="7" a="1"/>
  <c r="AH590" i="7" s="1"/>
  <c r="AI587" i="7" a="1"/>
  <c r="AI587" i="7" s="1"/>
  <c r="AI584" i="7" a="1"/>
  <c r="AI584" i="7" s="1"/>
  <c r="AH582" i="7" a="1"/>
  <c r="AH582" i="7" s="1"/>
  <c r="AI579" i="7" a="1"/>
  <c r="AI579" i="7" s="1"/>
  <c r="AI576" i="7" a="1"/>
  <c r="AI576" i="7" s="1"/>
  <c r="AH571" i="7" a="1"/>
  <c r="AH571" i="7" s="1"/>
  <c r="AH563" i="7" a="1"/>
  <c r="AH563" i="7" s="1"/>
  <c r="AI557" i="7" a="1"/>
  <c r="AI557" i="7" s="1"/>
  <c r="AH552" i="7" a="1"/>
  <c r="AH552" i="7" s="1"/>
  <c r="AH549" i="7" a="1"/>
  <c r="AH549" i="7" s="1"/>
  <c r="AH543" i="7" a="1"/>
  <c r="AH543" i="7" s="1"/>
  <c r="AI540" i="7" a="1"/>
  <c r="AI540" i="7" s="1"/>
  <c r="AI537" i="7" a="1"/>
  <c r="AI537" i="7" s="1"/>
  <c r="AI534" i="7" a="1"/>
  <c r="AI534" i="7" s="1"/>
  <c r="AI531" i="7" a="1"/>
  <c r="AI531" i="7" s="1"/>
  <c r="AH525" i="7" a="1"/>
  <c r="AH525" i="7" s="1"/>
  <c r="AI522" i="7" a="1"/>
  <c r="AI522" i="7" s="1"/>
  <c r="AI519" i="7" a="1"/>
  <c r="AI519" i="7" s="1"/>
  <c r="AI516" i="7" a="1"/>
  <c r="AI516" i="7" s="1"/>
  <c r="AI513" i="7" a="1"/>
  <c r="AI513" i="7" s="1"/>
  <c r="AI510" i="7" a="1"/>
  <c r="AI510" i="7" s="1"/>
  <c r="AH508" i="7" a="1"/>
  <c r="AH508" i="7" s="1"/>
  <c r="AH502" i="7" a="1"/>
  <c r="AH502" i="7" s="1"/>
  <c r="AI499" i="7" a="1"/>
  <c r="AI499" i="7" s="1"/>
  <c r="AH494" i="7" a="1"/>
  <c r="AH494" i="7" s="1"/>
  <c r="AH491" i="7" a="1"/>
  <c r="AH491" i="7" s="1"/>
  <c r="AI485" i="7" a="1"/>
  <c r="AI485" i="7" s="1"/>
  <c r="AI480" i="7" a="1"/>
  <c r="AI480" i="7" s="1"/>
  <c r="AI477" i="7" a="1"/>
  <c r="AI477" i="7" s="1"/>
  <c r="AI474" i="7" a="1"/>
  <c r="AI474" i="7" s="1"/>
  <c r="AH472" i="7" a="1"/>
  <c r="AH472" i="7" s="1"/>
  <c r="AH466" i="7" a="1"/>
  <c r="AH466" i="7" s="1"/>
  <c r="AI460" i="7" a="1"/>
  <c r="AI460" i="7" s="1"/>
  <c r="AI457" i="7" a="1"/>
  <c r="AI457" i="7" s="1"/>
  <c r="AI454" i="7" a="1"/>
  <c r="AI454" i="7" s="1"/>
  <c r="AI440" i="7" a="1"/>
  <c r="AI440" i="7" s="1"/>
  <c r="AH437" i="7" a="1"/>
  <c r="AH437" i="7" s="1"/>
  <c r="AH434" i="7" a="1"/>
  <c r="AH434" i="7" s="1"/>
  <c r="AI431" i="7" a="1"/>
  <c r="AI431" i="7" s="1"/>
  <c r="AH425" i="7" a="1"/>
  <c r="AH425" i="7" s="1"/>
  <c r="AH419" i="7" a="1"/>
  <c r="AH419" i="7" s="1"/>
  <c r="AH416" i="7" a="1"/>
  <c r="AH416" i="7" s="1"/>
  <c r="AH413" i="7" a="1"/>
  <c r="AH413" i="7" s="1"/>
  <c r="AH410" i="7" a="1"/>
  <c r="AH410" i="7" s="1"/>
  <c r="AI407" i="7" a="1"/>
  <c r="AI407" i="7" s="1"/>
  <c r="AI401" i="7" a="1"/>
  <c r="AI401" i="7" s="1"/>
  <c r="AI398" i="7" a="1"/>
  <c r="AI398" i="7" s="1"/>
  <c r="AI395" i="7" a="1"/>
  <c r="AI395" i="7" s="1"/>
  <c r="AH390" i="7" a="1"/>
  <c r="AH390" i="7" s="1"/>
  <c r="AH384" i="7" a="1"/>
  <c r="AH384" i="7" s="1"/>
  <c r="AH378" i="7" a="1"/>
  <c r="AH378" i="7" s="1"/>
  <c r="AH375" i="7" a="1"/>
  <c r="AH375" i="7" s="1"/>
  <c r="AI372" i="7" a="1"/>
  <c r="AI372" i="7" s="1"/>
  <c r="AI366" i="7" a="1"/>
  <c r="AI366" i="7" s="1"/>
  <c r="AI363" i="7" a="1"/>
  <c r="AI363" i="7" s="1"/>
  <c r="AI360" i="7" a="1"/>
  <c r="AI360" i="7" s="1"/>
  <c r="AH355" i="7" a="1"/>
  <c r="AH355" i="7" s="1"/>
  <c r="AI351" i="7" a="1"/>
  <c r="AI351" i="7" s="1"/>
  <c r="AH342" i="7" a="1"/>
  <c r="AH342" i="7" s="1"/>
  <c r="AH336" i="7" a="1"/>
  <c r="AH336" i="7" s="1"/>
  <c r="AH333" i="7" a="1"/>
  <c r="AH333" i="7" s="1"/>
  <c r="AI329" i="7" a="1"/>
  <c r="AI329" i="7" s="1"/>
  <c r="AI326" i="7" a="1"/>
  <c r="AI326" i="7" s="1"/>
  <c r="AI323" i="7" a="1"/>
  <c r="AI323" i="7" s="1"/>
  <c r="AI320" i="7" a="1"/>
  <c r="AI320" i="7" s="1"/>
  <c r="AI317" i="7" a="1"/>
  <c r="AI317" i="7" s="1"/>
  <c r="AH314" i="7" a="1"/>
  <c r="AH314" i="7" s="1"/>
  <c r="AH311" i="7" a="1"/>
  <c r="AH311" i="7" s="1"/>
  <c r="AH308" i="7" a="1"/>
  <c r="AH308" i="7" s="1"/>
  <c r="AH884" i="7" a="1"/>
  <c r="AH884" i="7" s="1"/>
  <c r="AH868" i="7" a="1"/>
  <c r="AH868" i="7" s="1"/>
  <c r="AH860" i="7" a="1"/>
  <c r="AH860" i="7" s="1"/>
  <c r="AH852" i="7" a="1"/>
  <c r="AH852" i="7" s="1"/>
  <c r="AH844" i="7" a="1"/>
  <c r="AH844" i="7" s="1"/>
  <c r="AH838" i="7" a="1"/>
  <c r="AH838" i="7" s="1"/>
  <c r="AI832" i="7" a="1"/>
  <c r="AI832" i="7" s="1"/>
  <c r="AI827" i="7" a="1"/>
  <c r="AI827" i="7" s="1"/>
  <c r="AH823" i="7" a="1"/>
  <c r="AH823" i="7" s="1"/>
  <c r="AI818" i="7" a="1"/>
  <c r="AI818" i="7" s="1"/>
  <c r="AI814" i="7" a="1"/>
  <c r="AI814" i="7" s="1"/>
  <c r="AI810" i="7" a="1"/>
  <c r="AI810" i="7" s="1"/>
  <c r="AI803" i="7" a="1"/>
  <c r="AI803" i="7" s="1"/>
  <c r="AI799" i="7" a="1"/>
  <c r="AI799" i="7" s="1"/>
  <c r="AI795" i="7" a="1"/>
  <c r="AI795" i="7" s="1"/>
  <c r="AI791" i="7" a="1"/>
  <c r="AI791" i="7" s="1"/>
  <c r="AI787" i="7" a="1"/>
  <c r="AI787" i="7" s="1"/>
  <c r="AI783" i="7" a="1"/>
  <c r="AI783" i="7" s="1"/>
  <c r="AI779" i="7" a="1"/>
  <c r="AI779" i="7" s="1"/>
  <c r="AI775" i="7" a="1"/>
  <c r="AI775" i="7" s="1"/>
  <c r="AI771" i="7" a="1"/>
  <c r="AI771" i="7" s="1"/>
  <c r="AI767" i="7" a="1"/>
  <c r="AI767" i="7" s="1"/>
  <c r="AI763" i="7" a="1"/>
  <c r="AI763" i="7" s="1"/>
  <c r="AI759" i="7" a="1"/>
  <c r="AI759" i="7" s="1"/>
  <c r="AI755" i="7" a="1"/>
  <c r="AI755" i="7" s="1"/>
  <c r="AI751" i="7" a="1"/>
  <c r="AI751" i="7" s="1"/>
  <c r="AI747" i="7" a="1"/>
  <c r="AI747" i="7" s="1"/>
  <c r="AI743" i="7" a="1"/>
  <c r="AI743" i="7" s="1"/>
  <c r="AI739" i="7" a="1"/>
  <c r="AI739" i="7" s="1"/>
  <c r="AI735" i="7" a="1"/>
  <c r="AI735" i="7" s="1"/>
  <c r="AI731" i="7" a="1"/>
  <c r="AI731" i="7" s="1"/>
  <c r="AI724" i="7" a="1"/>
  <c r="AI724" i="7" s="1"/>
  <c r="AI720" i="7" a="1"/>
  <c r="AI720" i="7" s="1"/>
  <c r="AI716" i="7" a="1"/>
  <c r="AI716" i="7" s="1"/>
  <c r="AI709" i="7" a="1"/>
  <c r="AI709" i="7" s="1"/>
  <c r="AI706" i="7" a="1"/>
  <c r="AI706" i="7" s="1"/>
  <c r="AI703" i="7" a="1"/>
  <c r="AI703" i="7" s="1"/>
  <c r="AH701" i="7" a="1"/>
  <c r="AH701" i="7" s="1"/>
  <c r="AI697" i="7" a="1"/>
  <c r="AI697" i="7" s="1"/>
  <c r="AI694" i="7" a="1"/>
  <c r="AI694" i="7" s="1"/>
  <c r="AI691" i="7" a="1"/>
  <c r="AI691" i="7" s="1"/>
  <c r="AI688" i="7" a="1"/>
  <c r="AI688" i="7" s="1"/>
  <c r="AH685" i="7" a="1"/>
  <c r="AH685" i="7" s="1"/>
  <c r="AI675" i="7" a="1"/>
  <c r="AI675" i="7" s="1"/>
  <c r="AI672" i="7" a="1"/>
  <c r="AI672" i="7" s="1"/>
  <c r="AI669" i="7" a="1"/>
  <c r="AI669" i="7" s="1"/>
  <c r="AH666" i="7" a="1"/>
  <c r="AH666" i="7" s="1"/>
  <c r="AH660" i="7" a="1"/>
  <c r="AH660" i="7" s="1"/>
  <c r="AH657" i="7" a="1"/>
  <c r="AH657" i="7" s="1"/>
  <c r="AH651" i="7" a="1"/>
  <c r="AH651" i="7" s="1"/>
  <c r="AI647" i="7" a="1"/>
  <c r="AI647" i="7" s="1"/>
  <c r="AI644" i="7" a="1"/>
  <c r="AI644" i="7" s="1"/>
  <c r="AI641" i="7" a="1"/>
  <c r="AI641" i="7" s="1"/>
  <c r="AH638" i="7" a="1"/>
  <c r="AH638" i="7" s="1"/>
  <c r="AI635" i="7" a="1"/>
  <c r="AI635" i="7" s="1"/>
  <c r="AI629" i="7" a="1"/>
  <c r="AI629" i="7" s="1"/>
  <c r="AI626" i="7" a="1"/>
  <c r="AI626" i="7" s="1"/>
  <c r="AI623" i="7" a="1"/>
  <c r="AI623" i="7" s="1"/>
  <c r="AH618" i="7" a="1"/>
  <c r="AH618" i="7" s="1"/>
  <c r="AH612" i="7" a="1"/>
  <c r="AH612" i="7" s="1"/>
  <c r="AH609" i="7" a="1"/>
  <c r="AH609" i="7" s="1"/>
  <c r="AH606" i="7" a="1"/>
  <c r="AH606" i="7" s="1"/>
  <c r="AI603" i="7" a="1"/>
  <c r="AI603" i="7" s="1"/>
  <c r="AI600" i="7" a="1"/>
  <c r="AI600" i="7" s="1"/>
  <c r="AH598" i="7" a="1"/>
  <c r="AH598" i="7" s="1"/>
  <c r="AI595" i="7" a="1"/>
  <c r="AI595" i="7" s="1"/>
  <c r="AI592" i="7" a="1"/>
  <c r="AI592" i="7" s="1"/>
  <c r="AH587" i="7" a="1"/>
  <c r="AH587" i="7" s="1"/>
  <c r="AH579" i="7" a="1"/>
  <c r="AH579" i="7" s="1"/>
  <c r="AI573" i="7" a="1"/>
  <c r="AI573" i="7" s="1"/>
  <c r="AH568" i="7" a="1"/>
  <c r="AH568" i="7" s="1"/>
  <c r="AI565" i="7" a="1"/>
  <c r="AI565" i="7" s="1"/>
  <c r="AI562" i="7" a="1"/>
  <c r="AI562" i="7" s="1"/>
  <c r="AH560" i="7" a="1"/>
  <c r="AH560" i="7" s="1"/>
  <c r="AH557" i="7" a="1"/>
  <c r="AH557" i="7" s="1"/>
  <c r="AI554" i="7" a="1"/>
  <c r="AI554" i="7" s="1"/>
  <c r="AI551" i="7" a="1"/>
  <c r="AI551" i="7" s="1"/>
  <c r="AH546" i="7" a="1"/>
  <c r="AH546" i="7" s="1"/>
  <c r="AH537" i="7" a="1"/>
  <c r="AH537" i="7" s="1"/>
  <c r="AH534" i="7" a="1"/>
  <c r="AH534" i="7" s="1"/>
  <c r="AH531" i="7" a="1"/>
  <c r="AH531" i="7" s="1"/>
  <c r="AH528" i="7" a="1"/>
  <c r="AH528" i="7" s="1"/>
  <c r="AH522" i="7" a="1"/>
  <c r="AH522" i="7" s="1"/>
  <c r="AH519" i="7" a="1"/>
  <c r="AH519" i="7" s="1"/>
  <c r="AH516" i="7" a="1"/>
  <c r="AH516" i="7" s="1"/>
  <c r="AH513" i="7" a="1"/>
  <c r="AH513" i="7" s="1"/>
  <c r="AH510" i="7" a="1"/>
  <c r="AH510" i="7" s="1"/>
  <c r="AI501" i="7" a="1"/>
  <c r="AI501" i="7" s="1"/>
  <c r="AI496" i="7" a="1"/>
  <c r="AI496" i="7" s="1"/>
  <c r="AI488" i="7" a="1"/>
  <c r="AI488" i="7" s="1"/>
  <c r="AH483" i="7" a="1"/>
  <c r="AH483" i="7" s="1"/>
  <c r="AH480" i="7" a="1"/>
  <c r="AH480" i="7" s="1"/>
  <c r="AH474" i="7" a="1"/>
  <c r="AH474" i="7" s="1"/>
  <c r="AI471" i="7" a="1"/>
  <c r="AI471" i="7" s="1"/>
  <c r="AI468" i="7" a="1"/>
  <c r="AI468" i="7" s="1"/>
  <c r="AH463" i="7" a="1"/>
  <c r="AH463" i="7" s="1"/>
  <c r="AH460" i="7" a="1"/>
  <c r="AH460" i="7" s="1"/>
  <c r="AH454" i="7" a="1"/>
  <c r="AH454" i="7" s="1"/>
  <c r="AI451" i="7" a="1"/>
  <c r="AI451" i="7" s="1"/>
  <c r="AI448" i="7" a="1"/>
  <c r="AI448" i="7" s="1"/>
  <c r="AI445" i="7" a="1"/>
  <c r="AI445" i="7" s="1"/>
  <c r="AI442" i="7" a="1"/>
  <c r="AI442" i="7" s="1"/>
  <c r="AH440" i="7" a="1"/>
  <c r="AH440" i="7" s="1"/>
  <c r="AH431" i="7" a="1"/>
  <c r="AH431" i="7" s="1"/>
  <c r="AH428" i="7" a="1"/>
  <c r="AH428" i="7" s="1"/>
  <c r="AH422" i="7" a="1"/>
  <c r="AH422" i="7" s="1"/>
  <c r="AI418" i="7" a="1"/>
  <c r="AI418" i="7" s="1"/>
  <c r="AI412" i="7" a="1"/>
  <c r="AI412" i="7" s="1"/>
  <c r="AH407" i="7" a="1"/>
  <c r="AH407" i="7" s="1"/>
  <c r="AH404" i="7" a="1"/>
  <c r="AH404" i="7" s="1"/>
  <c r="AH401" i="7" a="1"/>
  <c r="AH401" i="7" s="1"/>
  <c r="AH395" i="7" a="1"/>
  <c r="AH395" i="7" s="1"/>
  <c r="AI392" i="7" a="1"/>
  <c r="AI392" i="7" s="1"/>
  <c r="AI389" i="7" a="1"/>
  <c r="AI389" i="7" s="1"/>
  <c r="AI386" i="7" a="1"/>
  <c r="AI386" i="7" s="1"/>
  <c r="AI377" i="7" a="1"/>
  <c r="AI377" i="7" s="1"/>
  <c r="AH372" i="7" a="1"/>
  <c r="AH372" i="7" s="1"/>
  <c r="AH369" i="7" a="1"/>
  <c r="AH369" i="7" s="1"/>
  <c r="AH366" i="7" a="1"/>
  <c r="AH366" i="7" s="1"/>
  <c r="AH360" i="7" a="1"/>
  <c r="AH360" i="7" s="1"/>
  <c r="AI357" i="7" a="1"/>
  <c r="AI357" i="7" s="1"/>
  <c r="AI354" i="7" a="1"/>
  <c r="AI354" i="7" s="1"/>
  <c r="AH351" i="7" a="1"/>
  <c r="AH351" i="7" s="1"/>
  <c r="AI348" i="7" a="1"/>
  <c r="AI348" i="7" s="1"/>
  <c r="AH345" i="7" a="1"/>
  <c r="AH345" i="7" s="1"/>
  <c r="AH339" i="7" a="1"/>
  <c r="AH339" i="7" s="1"/>
  <c r="AI335" i="7" a="1"/>
  <c r="AI335" i="7" s="1"/>
  <c r="AH326" i="7" a="1"/>
  <c r="AH326" i="7" s="1"/>
  <c r="AH320" i="7" a="1"/>
  <c r="AH320" i="7" s="1"/>
  <c r="AH317" i="7" a="1"/>
  <c r="AH317" i="7" s="1"/>
  <c r="AI313" i="7" a="1"/>
  <c r="AI313" i="7" s="1"/>
  <c r="AI310" i="7" a="1"/>
  <c r="AI310" i="7" s="1"/>
  <c r="AI307" i="7" a="1"/>
  <c r="AI307" i="7" s="1"/>
  <c r="AI304" i="7" a="1"/>
  <c r="AI304" i="7" s="1"/>
  <c r="AH882" i="7" a="1"/>
  <c r="AH882" i="7" s="1"/>
  <c r="AI866" i="7" a="1"/>
  <c r="AI866" i="7" s="1"/>
  <c r="AI858" i="7" a="1"/>
  <c r="AI858" i="7" s="1"/>
  <c r="AI850" i="7" a="1"/>
  <c r="AI850" i="7" s="1"/>
  <c r="AI843" i="7" a="1"/>
  <c r="AI843" i="7" s="1"/>
  <c r="AH837" i="7" a="1"/>
  <c r="AH837" i="7" s="1"/>
  <c r="AH832" i="7" a="1"/>
  <c r="AH832" i="7" s="1"/>
  <c r="AH827" i="7" a="1"/>
  <c r="AH827" i="7" s="1"/>
  <c r="AI822" i="7" a="1"/>
  <c r="AI822" i="7" s="1"/>
  <c r="AH818" i="7" a="1"/>
  <c r="AH818" i="7" s="1"/>
  <c r="AH814" i="7" a="1"/>
  <c r="AH814" i="7" s="1"/>
  <c r="AH810" i="7" a="1"/>
  <c r="AH810" i="7" s="1"/>
  <c r="AH803" i="7" a="1"/>
  <c r="AH803" i="7" s="1"/>
  <c r="AH799" i="7" a="1"/>
  <c r="AH799" i="7" s="1"/>
  <c r="AH795" i="7" a="1"/>
  <c r="AH795" i="7" s="1"/>
  <c r="AH791" i="7" a="1"/>
  <c r="AH791" i="7" s="1"/>
  <c r="AH787" i="7" a="1"/>
  <c r="AH787" i="7" s="1"/>
  <c r="AH783" i="7" a="1"/>
  <c r="AH783" i="7" s="1"/>
  <c r="AH779" i="7" a="1"/>
  <c r="AH779" i="7" s="1"/>
  <c r="AH775" i="7" a="1"/>
  <c r="AH775" i="7" s="1"/>
  <c r="AH771" i="7" a="1"/>
  <c r="AH771" i="7" s="1"/>
  <c r="AH767" i="7" a="1"/>
  <c r="AH767" i="7" s="1"/>
  <c r="AH763" i="7" a="1"/>
  <c r="AH763" i="7" s="1"/>
  <c r="AH759" i="7" a="1"/>
  <c r="AH759" i="7" s="1"/>
  <c r="AH755" i="7" a="1"/>
  <c r="AH755" i="7" s="1"/>
  <c r="AH751" i="7" a="1"/>
  <c r="AH751" i="7" s="1"/>
  <c r="AH747" i="7" a="1"/>
  <c r="AH747" i="7" s="1"/>
  <c r="AH743" i="7" a="1"/>
  <c r="AH743" i="7" s="1"/>
  <c r="AH739" i="7" a="1"/>
  <c r="AH739" i="7" s="1"/>
  <c r="AH735" i="7" a="1"/>
  <c r="AH735" i="7" s="1"/>
  <c r="AH731" i="7" a="1"/>
  <c r="AH731" i="7" s="1"/>
  <c r="AH724" i="7" a="1"/>
  <c r="AH724" i="7" s="1"/>
  <c r="AH720" i="7" a="1"/>
  <c r="AH720" i="7" s="1"/>
  <c r="AH716" i="7" a="1"/>
  <c r="AH716" i="7" s="1"/>
  <c r="AI712" i="7" a="1"/>
  <c r="AI712" i="7" s="1"/>
  <c r="AH709" i="7" a="1"/>
  <c r="AH709" i="7" s="1"/>
  <c r="AH706" i="7" a="1"/>
  <c r="AH706" i="7" s="1"/>
  <c r="AH703" i="7" a="1"/>
  <c r="AH703" i="7" s="1"/>
  <c r="AI700" i="7" a="1"/>
  <c r="AI700" i="7" s="1"/>
  <c r="AH694" i="7" a="1"/>
  <c r="AH694" i="7" s="1"/>
  <c r="AH688" i="7" a="1"/>
  <c r="AH688" i="7" s="1"/>
  <c r="AI684" i="7" a="1"/>
  <c r="AI684" i="7" s="1"/>
  <c r="AI681" i="7" a="1"/>
  <c r="AI681" i="7" s="1"/>
  <c r="AI678" i="7" a="1"/>
  <c r="AI678" i="7" s="1"/>
  <c r="AH672" i="7" a="1"/>
  <c r="AH672" i="7" s="1"/>
  <c r="AH669" i="7" a="1"/>
  <c r="AH669" i="7" s="1"/>
  <c r="AI656" i="7" a="1"/>
  <c r="AI656" i="7" s="1"/>
  <c r="AI653" i="7" a="1"/>
  <c r="AI653" i="7" s="1"/>
  <c r="AI650" i="7" a="1"/>
  <c r="AI650" i="7" s="1"/>
  <c r="AH647" i="7" a="1"/>
  <c r="AH647" i="7" s="1"/>
  <c r="AH644" i="7" a="1"/>
  <c r="AH644" i="7" s="1"/>
  <c r="AH641" i="7" a="1"/>
  <c r="AH641" i="7" s="1"/>
  <c r="AH635" i="7" a="1"/>
  <c r="AH635" i="7" s="1"/>
  <c r="AH632" i="7" a="1"/>
  <c r="AH632" i="7" s="1"/>
  <c r="AH629" i="7" a="1"/>
  <c r="AH629" i="7" s="1"/>
  <c r="AH623" i="7" a="1"/>
  <c r="AH623" i="7" s="1"/>
  <c r="AI620" i="7" a="1"/>
  <c r="AI620" i="7" s="1"/>
  <c r="AI617" i="7" a="1"/>
  <c r="AI617" i="7" s="1"/>
  <c r="AI614" i="7" a="1"/>
  <c r="AI614" i="7" s="1"/>
  <c r="AI608" i="7" a="1"/>
  <c r="AI608" i="7" s="1"/>
  <c r="AH603" i="7" a="1"/>
  <c r="AH603" i="7" s="1"/>
  <c r="AH595" i="7" a="1"/>
  <c r="AH595" i="7" s="1"/>
  <c r="AI589" i="7" a="1"/>
  <c r="AI589" i="7" s="1"/>
  <c r="AH584" i="7" a="1"/>
  <c r="AH584" i="7" s="1"/>
  <c r="AI581" i="7" a="1"/>
  <c r="AI581" i="7" s="1"/>
  <c r="AI578" i="7" a="1"/>
  <c r="AI578" i="7" s="1"/>
  <c r="AH576" i="7" a="1"/>
  <c r="AH576" i="7" s="1"/>
  <c r="AH573" i="7" a="1"/>
  <c r="AH573" i="7" s="1"/>
  <c r="AI570" i="7" a="1"/>
  <c r="AI570" i="7" s="1"/>
  <c r="AI567" i="7" a="1"/>
  <c r="AI567" i="7" s="1"/>
  <c r="AH565" i="7" a="1"/>
  <c r="AH565" i="7" s="1"/>
  <c r="AI559" i="7" a="1"/>
  <c r="AI559" i="7" s="1"/>
  <c r="AH551" i="7" a="1"/>
  <c r="AH551" i="7" s="1"/>
  <c r="AI548" i="7" a="1"/>
  <c r="AI548" i="7" s="1"/>
  <c r="AI545" i="7" a="1"/>
  <c r="AI545" i="7" s="1"/>
  <c r="AI542" i="7" a="1"/>
  <c r="AI542" i="7" s="1"/>
  <c r="AH540" i="7" a="1"/>
  <c r="AH540" i="7" s="1"/>
  <c r="AI536" i="7" a="1"/>
  <c r="AI536" i="7" s="1"/>
  <c r="AI533" i="7" a="1"/>
  <c r="AI533" i="7" s="1"/>
  <c r="AI530" i="7" a="1"/>
  <c r="AI530" i="7" s="1"/>
  <c r="AI527" i="7" a="1"/>
  <c r="AI527" i="7" s="1"/>
  <c r="AI524" i="7" a="1"/>
  <c r="AI524" i="7" s="1"/>
  <c r="AI521" i="7" a="1"/>
  <c r="AI521" i="7" s="1"/>
  <c r="AI507" i="7" a="1"/>
  <c r="AI507" i="7" s="1"/>
  <c r="AH499" i="7" a="1"/>
  <c r="AH499" i="7" s="1"/>
  <c r="AH496" i="7" a="1"/>
  <c r="AH496" i="7" s="1"/>
  <c r="AI493" i="7" a="1"/>
  <c r="AI493" i="7" s="1"/>
  <c r="AI490" i="7" a="1"/>
  <c r="AI490" i="7" s="1"/>
  <c r="AH488" i="7" a="1"/>
  <c r="AH488" i="7" s="1"/>
  <c r="AH485" i="7" a="1"/>
  <c r="AH485" i="7" s="1"/>
  <c r="AI482" i="7" a="1"/>
  <c r="AI482" i="7" s="1"/>
  <c r="AI479" i="7" a="1"/>
  <c r="AI479" i="7" s="1"/>
  <c r="AH477" i="7" a="1"/>
  <c r="AH477" i="7" s="1"/>
  <c r="AH471" i="7" a="1"/>
  <c r="AH471" i="7" s="1"/>
  <c r="AH468" i="7" a="1"/>
  <c r="AH468" i="7" s="1"/>
  <c r="AI465" i="7" a="1"/>
  <c r="AI465" i="7" s="1"/>
  <c r="AI462" i="7" a="1"/>
  <c r="AI462" i="7" s="1"/>
  <c r="AI459" i="7" a="1"/>
  <c r="AI459" i="7" s="1"/>
  <c r="AH457" i="7" a="1"/>
  <c r="AH457" i="7" s="1"/>
  <c r="AI453" i="7" a="1"/>
  <c r="AI453" i="7" s="1"/>
  <c r="AH451" i="7" a="1"/>
  <c r="AH451" i="7" s="1"/>
  <c r="AH448" i="7" a="1"/>
  <c r="AH448" i="7" s="1"/>
  <c r="AH442" i="7" a="1"/>
  <c r="AH442" i="7" s="1"/>
  <c r="AI439" i="7" a="1"/>
  <c r="AI439" i="7" s="1"/>
  <c r="AI436" i="7" a="1"/>
  <c r="AI436" i="7" s="1"/>
  <c r="AI433" i="7" a="1"/>
  <c r="AI433" i="7" s="1"/>
  <c r="AI430" i="7" a="1"/>
  <c r="AI430" i="7" s="1"/>
  <c r="AI427" i="7" a="1"/>
  <c r="AI427" i="7" s="1"/>
  <c r="AI424" i="7" a="1"/>
  <c r="AI424" i="7" s="1"/>
  <c r="AI421" i="7" a="1"/>
  <c r="AI421" i="7" s="1"/>
  <c r="AH418" i="7" a="1"/>
  <c r="AH418" i="7" s="1"/>
  <c r="AI415" i="7" a="1"/>
  <c r="AI415" i="7" s="1"/>
  <c r="AI409" i="7" a="1"/>
  <c r="AI409" i="7" s="1"/>
  <c r="AI406" i="7" a="1"/>
  <c r="AI406" i="7" s="1"/>
  <c r="AI403" i="7" a="1"/>
  <c r="AI403" i="7" s="1"/>
  <c r="AH398" i="7" a="1"/>
  <c r="AH398" i="7" s="1"/>
  <c r="AH392" i="7" a="1"/>
  <c r="AH392" i="7" s="1"/>
  <c r="AH389" i="7" a="1"/>
  <c r="AH389" i="7" s="1"/>
  <c r="AH386" i="7" a="1"/>
  <c r="AH386" i="7" s="1"/>
  <c r="AI383" i="7" a="1"/>
  <c r="AI383" i="7" s="1"/>
  <c r="AI374" i="7" a="1"/>
  <c r="AI374" i="7" s="1"/>
  <c r="AI371" i="7" a="1"/>
  <c r="AI371" i="7" s="1"/>
  <c r="AI368" i="7" a="1"/>
  <c r="AI368" i="7" s="1"/>
  <c r="AH363" i="7" a="1"/>
  <c r="AH363" i="7" s="1"/>
  <c r="AH357" i="7" a="1"/>
  <c r="AH357" i="7" s="1"/>
  <c r="AH354" i="7" a="1"/>
  <c r="AH354" i="7" s="1"/>
  <c r="AH348" i="7" a="1"/>
  <c r="AH348" i="7" s="1"/>
  <c r="AI344" i="7" a="1"/>
  <c r="AI344" i="7" s="1"/>
  <c r="AI341" i="7" a="1"/>
  <c r="AI341" i="7" s="1"/>
  <c r="AI338" i="7" a="1"/>
  <c r="AI338" i="7" s="1"/>
  <c r="AH335" i="7" a="1"/>
  <c r="AH335" i="7" s="1"/>
  <c r="AI332" i="7" a="1"/>
  <c r="AI332" i="7" s="1"/>
  <c r="AH329" i="7" a="1"/>
  <c r="AH329" i="7" s="1"/>
  <c r="AH880" i="7" a="1"/>
  <c r="AH880" i="7" s="1"/>
  <c r="AH866" i="7" a="1"/>
  <c r="AH866" i="7" s="1"/>
  <c r="AH858" i="7" a="1"/>
  <c r="AH858" i="7" s="1"/>
  <c r="AH850" i="7" a="1"/>
  <c r="AH850" i="7" s="1"/>
  <c r="AI842" i="7" a="1"/>
  <c r="AI842" i="7" s="1"/>
  <c r="AI836" i="7" a="1"/>
  <c r="AI836" i="7" s="1"/>
  <c r="AI831" i="7" a="1"/>
  <c r="AI831" i="7" s="1"/>
  <c r="AI826" i="7" a="1"/>
  <c r="AI826" i="7" s="1"/>
  <c r="AH822" i="7" a="1"/>
  <c r="AH822" i="7" s="1"/>
  <c r="AI817" i="7" a="1"/>
  <c r="AI817" i="7" s="1"/>
  <c r="AI813" i="7" a="1"/>
  <c r="AI813" i="7" s="1"/>
  <c r="AI809" i="7" a="1"/>
  <c r="AI809" i="7" s="1"/>
  <c r="AI802" i="7" a="1"/>
  <c r="AI802" i="7" s="1"/>
  <c r="AI798" i="7" a="1"/>
  <c r="AI798" i="7" s="1"/>
  <c r="AI794" i="7" a="1"/>
  <c r="AI794" i="7" s="1"/>
  <c r="AI790" i="7" a="1"/>
  <c r="AI790" i="7" s="1"/>
  <c r="AI786" i="7" a="1"/>
  <c r="AI786" i="7" s="1"/>
  <c r="AI782" i="7" a="1"/>
  <c r="AI782" i="7" s="1"/>
  <c r="AI778" i="7" a="1"/>
  <c r="AI778" i="7" s="1"/>
  <c r="AI774" i="7" a="1"/>
  <c r="AI774" i="7" s="1"/>
  <c r="AI770" i="7" a="1"/>
  <c r="AI770" i="7" s="1"/>
  <c r="AI766" i="7" a="1"/>
  <c r="AI766" i="7" s="1"/>
  <c r="AI762" i="7" a="1"/>
  <c r="AI762" i="7" s="1"/>
  <c r="AI758" i="7" a="1"/>
  <c r="AI758" i="7" s="1"/>
  <c r="AI754" i="7" a="1"/>
  <c r="AI754" i="7" s="1"/>
  <c r="AI750" i="7" a="1"/>
  <c r="AI750" i="7" s="1"/>
  <c r="AI746" i="7" a="1"/>
  <c r="AI746" i="7" s="1"/>
  <c r="AI742" i="7" a="1"/>
  <c r="AI742" i="7" s="1"/>
  <c r="AI738" i="7" a="1"/>
  <c r="AI738" i="7" s="1"/>
  <c r="AI734" i="7" a="1"/>
  <c r="AI734" i="7" s="1"/>
  <c r="AI727" i="7" a="1"/>
  <c r="AI727" i="7" s="1"/>
  <c r="AI723" i="7" a="1"/>
  <c r="AI723" i="7" s="1"/>
  <c r="AI719" i="7" a="1"/>
  <c r="AI719" i="7" s="1"/>
  <c r="AI715" i="7" a="1"/>
  <c r="AI715" i="7" s="1"/>
  <c r="AH712" i="7" a="1"/>
  <c r="AH712" i="7" s="1"/>
  <c r="AH700" i="7" a="1"/>
  <c r="AH700" i="7" s="1"/>
  <c r="AH697" i="7" a="1"/>
  <c r="AH697" i="7" s="1"/>
  <c r="AI693" i="7" a="1"/>
  <c r="AI693" i="7" s="1"/>
  <c r="AH691" i="7" a="1"/>
  <c r="AH691" i="7" s="1"/>
  <c r="AI687" i="7" a="1"/>
  <c r="AI687" i="7" s="1"/>
  <c r="AH684" i="7" a="1"/>
  <c r="AH684" i="7" s="1"/>
  <c r="AH681" i="7" a="1"/>
  <c r="AH681" i="7" s="1"/>
  <c r="AH678" i="7" a="1"/>
  <c r="AH678" i="7" s="1"/>
  <c r="AH675" i="7" a="1"/>
  <c r="AH675" i="7" s="1"/>
  <c r="AI668" i="7" a="1"/>
  <c r="AI668" i="7" s="1"/>
  <c r="AI665" i="7" a="1"/>
  <c r="AI665" i="7" s="1"/>
  <c r="AI659" i="7" a="1"/>
  <c r="AI659" i="7" s="1"/>
  <c r="AH653" i="7" a="1"/>
  <c r="AH653" i="7" s="1"/>
  <c r="AH650" i="7" a="1"/>
  <c r="AH650" i="7" s="1"/>
  <c r="AI640" i="7" a="1"/>
  <c r="AI640" i="7" s="1"/>
  <c r="AI637" i="7" a="1"/>
  <c r="AI637" i="7" s="1"/>
  <c r="AI634" i="7" a="1"/>
  <c r="AI634" i="7" s="1"/>
  <c r="AI631" i="7" a="1"/>
  <c r="AI631" i="7" s="1"/>
  <c r="AH626" i="7" a="1"/>
  <c r="AH626" i="7" s="1"/>
  <c r="AH620" i="7" a="1"/>
  <c r="AH620" i="7" s="1"/>
  <c r="AH617" i="7" a="1"/>
  <c r="AH617" i="7" s="1"/>
  <c r="AH614" i="7" a="1"/>
  <c r="AH614" i="7" s="1"/>
  <c r="AI611" i="7" a="1"/>
  <c r="AI611" i="7" s="1"/>
  <c r="AI605" i="7" a="1"/>
  <c r="AI605" i="7" s="1"/>
  <c r="AH600" i="7" a="1"/>
  <c r="AH600" i="7" s="1"/>
  <c r="AI597" i="7" a="1"/>
  <c r="AI597" i="7" s="1"/>
  <c r="AI594" i="7" a="1"/>
  <c r="AI594" i="7" s="1"/>
  <c r="AH592" i="7" a="1"/>
  <c r="AH592" i="7" s="1"/>
  <c r="AH589" i="7" a="1"/>
  <c r="AH589" i="7" s="1"/>
  <c r="AI586" i="7" a="1"/>
  <c r="AI586" i="7" s="1"/>
  <c r="AI583" i="7" a="1"/>
  <c r="AI583" i="7" s="1"/>
  <c r="AH581" i="7" a="1"/>
  <c r="AH581" i="7" s="1"/>
  <c r="AI575" i="7" a="1"/>
  <c r="AI575" i="7" s="1"/>
  <c r="AH567" i="7" a="1"/>
  <c r="AH567" i="7" s="1"/>
  <c r="AH562" i="7" a="1"/>
  <c r="AH562" i="7" s="1"/>
  <c r="AH559" i="7" a="1"/>
  <c r="AH559" i="7" s="1"/>
  <c r="AI556" i="7" a="1"/>
  <c r="AI556" i="7" s="1"/>
  <c r="AH554" i="7" a="1"/>
  <c r="AH554" i="7" s="1"/>
  <c r="AH548" i="7" a="1"/>
  <c r="AH548" i="7" s="1"/>
  <c r="AH545" i="7" a="1"/>
  <c r="AH545" i="7" s="1"/>
  <c r="AH542" i="7" a="1"/>
  <c r="AH542" i="7" s="1"/>
  <c r="AH533" i="7" a="1"/>
  <c r="AH533" i="7" s="1"/>
  <c r="AH530" i="7" a="1"/>
  <c r="AH530" i="7" s="1"/>
  <c r="AH527" i="7" a="1"/>
  <c r="AH527" i="7" s="1"/>
  <c r="AH521" i="7" a="1"/>
  <c r="AH521" i="7" s="1"/>
  <c r="AI518" i="7" a="1"/>
  <c r="AI518" i="7" s="1"/>
  <c r="AI515" i="7" a="1"/>
  <c r="AI515" i="7" s="1"/>
  <c r="AI512" i="7" a="1"/>
  <c r="AI512" i="7" s="1"/>
  <c r="AI509" i="7" a="1"/>
  <c r="AI509" i="7" s="1"/>
  <c r="AH507" i="7" a="1"/>
  <c r="AH507" i="7" s="1"/>
  <c r="AH501" i="7" a="1"/>
  <c r="AH501" i="7" s="1"/>
  <c r="AI498" i="7" a="1"/>
  <c r="AI498" i="7" s="1"/>
  <c r="AI495" i="7" a="1"/>
  <c r="AI495" i="7" s="1"/>
  <c r="AH490" i="7" a="1"/>
  <c r="AH490" i="7" s="1"/>
  <c r="AH482" i="7" a="1"/>
  <c r="AH482" i="7" s="1"/>
  <c r="AI476" i="7" a="1"/>
  <c r="AI476" i="7" s="1"/>
  <c r="AI473" i="7" a="1"/>
  <c r="AI473" i="7" s="1"/>
  <c r="AI470" i="7" a="1"/>
  <c r="AI470" i="7" s="1"/>
  <c r="AH465" i="7" a="1"/>
  <c r="AH465" i="7" s="1"/>
  <c r="AH462" i="7" a="1"/>
  <c r="AH462" i="7" s="1"/>
  <c r="AH459" i="7" a="1"/>
  <c r="AH459" i="7" s="1"/>
  <c r="AI450" i="7" a="1"/>
  <c r="AI450" i="7" s="1"/>
  <c r="AI447" i="7" a="1"/>
  <c r="AI447" i="7" s="1"/>
  <c r="AH445" i="7" a="1"/>
  <c r="AH445" i="7" s="1"/>
  <c r="AH439" i="7" a="1"/>
  <c r="AH439" i="7" s="1"/>
  <c r="AH436" i="7" a="1"/>
  <c r="AH436" i="7" s="1"/>
  <c r="AH433" i="7" a="1"/>
  <c r="AH433" i="7" s="1"/>
  <c r="AH427" i="7" a="1"/>
  <c r="AH427" i="7" s="1"/>
  <c r="AH424" i="7" a="1"/>
  <c r="AH424" i="7" s="1"/>
  <c r="AH421" i="7" a="1"/>
  <c r="AH421" i="7" s="1"/>
  <c r="AH415" i="7" a="1"/>
  <c r="AH415" i="7" s="1"/>
  <c r="AH412" i="7" a="1"/>
  <c r="AH412" i="7" s="1"/>
  <c r="AH409" i="7" a="1"/>
  <c r="AH409" i="7" s="1"/>
  <c r="AH403" i="7" a="1"/>
  <c r="AH403" i="7" s="1"/>
  <c r="AI400" i="7" a="1"/>
  <c r="AI400" i="7" s="1"/>
  <c r="AI397" i="7" a="1"/>
  <c r="AI397" i="7" s="1"/>
  <c r="AI394" i="7" a="1"/>
  <c r="AI394" i="7" s="1"/>
  <c r="AI388" i="7" a="1"/>
  <c r="AI388" i="7" s="1"/>
  <c r="AH383" i="7" a="1"/>
  <c r="AH383" i="7" s="1"/>
  <c r="AH377" i="7" a="1"/>
  <c r="AH377" i="7" s="1"/>
  <c r="AH374" i="7" a="1"/>
  <c r="AH374" i="7" s="1"/>
  <c r="AH368" i="7" a="1"/>
  <c r="AH368" i="7" s="1"/>
  <c r="AI365" i="7" a="1"/>
  <c r="AI365" i="7" s="1"/>
  <c r="AI362" i="7" a="1"/>
  <c r="AI362" i="7" s="1"/>
  <c r="AI359" i="7" a="1"/>
  <c r="AI359" i="7" s="1"/>
  <c r="AI353" i="7" a="1"/>
  <c r="AI353" i="7" s="1"/>
  <c r="AI350" i="7" a="1"/>
  <c r="AI350" i="7" s="1"/>
  <c r="AI347" i="7" a="1"/>
  <c r="AI347" i="7" s="1"/>
  <c r="AH344" i="7" a="1"/>
  <c r="AH344" i="7" s="1"/>
  <c r="AH341" i="7" a="1"/>
  <c r="AH341" i="7" s="1"/>
  <c r="AH338" i="7" a="1"/>
  <c r="AH338" i="7" s="1"/>
  <c r="AH332" i="7" a="1"/>
  <c r="AH332" i="7" s="1"/>
  <c r="AI328" i="7" a="1"/>
  <c r="AI328" i="7" s="1"/>
  <c r="AI325" i="7" a="1"/>
  <c r="AI325" i="7" s="1"/>
  <c r="AI322" i="7" a="1"/>
  <c r="AI322" i="7" s="1"/>
  <c r="AH319" i="7" a="1"/>
  <c r="AH319" i="7" s="1"/>
  <c r="AI316" i="7" a="1"/>
  <c r="AI316" i="7" s="1"/>
  <c r="AH313" i="7" a="1"/>
  <c r="AH313" i="7" s="1"/>
  <c r="AH307" i="7" a="1"/>
  <c r="AH307" i="7" s="1"/>
  <c r="AH878" i="7" a="1"/>
  <c r="AH878" i="7" s="1"/>
  <c r="AI864" i="7" a="1"/>
  <c r="AI864" i="7" s="1"/>
  <c r="AI856" i="7" a="1"/>
  <c r="AI856" i="7" s="1"/>
  <c r="AI848" i="7" a="1"/>
  <c r="AI848" i="7" s="1"/>
  <c r="AH842" i="7" a="1"/>
  <c r="AH842" i="7" s="1"/>
  <c r="AH836" i="7" a="1"/>
  <c r="AH836" i="7" s="1"/>
  <c r="AI830" i="7" a="1"/>
  <c r="AI830" i="7" s="1"/>
  <c r="AH826" i="7" a="1"/>
  <c r="AH826" i="7" s="1"/>
  <c r="AH821" i="7" a="1"/>
  <c r="AH821" i="7" s="1"/>
  <c r="AH817" i="7" a="1"/>
  <c r="AH817" i="7" s="1"/>
  <c r="AH813" i="7" a="1"/>
  <c r="AH813" i="7" s="1"/>
  <c r="AH809" i="7" a="1"/>
  <c r="AH809" i="7" s="1"/>
  <c r="AH802" i="7" a="1"/>
  <c r="AH802" i="7" s="1"/>
  <c r="AH798" i="7" a="1"/>
  <c r="AH798" i="7" s="1"/>
  <c r="AH794" i="7" a="1"/>
  <c r="AH794" i="7" s="1"/>
  <c r="AH790" i="7" a="1"/>
  <c r="AH790" i="7" s="1"/>
  <c r="AH786" i="7" a="1"/>
  <c r="AH786" i="7" s="1"/>
  <c r="AH782" i="7" a="1"/>
  <c r="AH782" i="7" s="1"/>
  <c r="AH778" i="7" a="1"/>
  <c r="AH778" i="7" s="1"/>
  <c r="AH774" i="7" a="1"/>
  <c r="AH774" i="7" s="1"/>
  <c r="AH770" i="7" a="1"/>
  <c r="AH770" i="7" s="1"/>
  <c r="AH766" i="7" a="1"/>
  <c r="AH766" i="7" s="1"/>
  <c r="AH762" i="7" a="1"/>
  <c r="AH762" i="7" s="1"/>
  <c r="AH758" i="7" a="1"/>
  <c r="AH758" i="7" s="1"/>
  <c r="AH754" i="7" a="1"/>
  <c r="AH754" i="7" s="1"/>
  <c r="AH750" i="7" a="1"/>
  <c r="AH750" i="7" s="1"/>
  <c r="AH746" i="7" a="1"/>
  <c r="AH746" i="7" s="1"/>
  <c r="AH742" i="7" a="1"/>
  <c r="AH742" i="7" s="1"/>
  <c r="AH738" i="7" a="1"/>
  <c r="AH738" i="7" s="1"/>
  <c r="AH734" i="7" a="1"/>
  <c r="AH734" i="7" s="1"/>
  <c r="AH727" i="7" a="1"/>
  <c r="AH727" i="7" s="1"/>
  <c r="AH723" i="7" a="1"/>
  <c r="AH723" i="7" s="1"/>
  <c r="AH719" i="7" a="1"/>
  <c r="AH719" i="7" s="1"/>
  <c r="AH715" i="7" a="1"/>
  <c r="AH715" i="7" s="1"/>
  <c r="AI708" i="7" a="1"/>
  <c r="AI708" i="7" s="1"/>
  <c r="AI705" i="7" a="1"/>
  <c r="AI705" i="7" s="1"/>
  <c r="AI702" i="7" a="1"/>
  <c r="AI702" i="7" s="1"/>
  <c r="AI699" i="7" a="1"/>
  <c r="AI699" i="7" s="1"/>
  <c r="AI696" i="7" a="1"/>
  <c r="AI696" i="7" s="1"/>
  <c r="AI690" i="7" a="1"/>
  <c r="AI690" i="7" s="1"/>
  <c r="AH687" i="7" a="1"/>
  <c r="AH687" i="7" s="1"/>
  <c r="AI683" i="7" a="1"/>
  <c r="AI683" i="7" s="1"/>
  <c r="AI680" i="7" a="1"/>
  <c r="AI680" i="7" s="1"/>
  <c r="AI677" i="7" a="1"/>
  <c r="AI677" i="7" s="1"/>
  <c r="AI674" i="7" a="1"/>
  <c r="AI674" i="7" s="1"/>
  <c r="AI671" i="7" a="1"/>
  <c r="AI671" i="7" s="1"/>
  <c r="AH668" i="7" a="1"/>
  <c r="AH668" i="7" s="1"/>
  <c r="AH665" i="7" a="1"/>
  <c r="AH665" i="7" s="1"/>
  <c r="AH659" i="7" a="1"/>
  <c r="AH659" i="7" s="1"/>
  <c r="AH656" i="7" a="1"/>
  <c r="AH656" i="7" s="1"/>
  <c r="AI649" i="7" a="1"/>
  <c r="AI649" i="7" s="1"/>
  <c r="AI646" i="7" a="1"/>
  <c r="AI646" i="7" s="1"/>
  <c r="AI643" i="7" a="1"/>
  <c r="AI643" i="7" s="1"/>
  <c r="AH637" i="7" a="1"/>
  <c r="AH637" i="7" s="1"/>
  <c r="AH631" i="7" a="1"/>
  <c r="AH631" i="7" s="1"/>
  <c r="AI628" i="7" a="1"/>
  <c r="AI628" i="7" s="1"/>
  <c r="AI625" i="7" a="1"/>
  <c r="AI625" i="7" s="1"/>
  <c r="AI622" i="7" a="1"/>
  <c r="AI622" i="7" s="1"/>
  <c r="AI616" i="7" a="1"/>
  <c r="AI616" i="7" s="1"/>
  <c r="AH611" i="7" a="1"/>
  <c r="AH611" i="7" s="1"/>
  <c r="AH608" i="7" a="1"/>
  <c r="AH608" i="7" s="1"/>
  <c r="AH605" i="7" a="1"/>
  <c r="AH605" i="7" s="1"/>
  <c r="AI602" i="7" a="1"/>
  <c r="AI602" i="7" s="1"/>
  <c r="AI599" i="7" a="1"/>
  <c r="AI599" i="7" s="1"/>
  <c r="AH597" i="7" a="1"/>
  <c r="AH597" i="7" s="1"/>
  <c r="AI591" i="7" a="1"/>
  <c r="AI591" i="7" s="1"/>
  <c r="AH583" i="7" a="1"/>
  <c r="AH583" i="7" s="1"/>
  <c r="AH578" i="7" a="1"/>
  <c r="AH578" i="7" s="1"/>
  <c r="AH575" i="7" a="1"/>
  <c r="AH575" i="7" s="1"/>
  <c r="AI572" i="7" a="1"/>
  <c r="AI572" i="7" s="1"/>
  <c r="AH570" i="7" a="1"/>
  <c r="AH570" i="7" s="1"/>
  <c r="AI564" i="7" a="1"/>
  <c r="AI564" i="7" s="1"/>
  <c r="AH556" i="7" a="1"/>
  <c r="AH556" i="7" s="1"/>
  <c r="AI553" i="7" a="1"/>
  <c r="AI553" i="7" s="1"/>
  <c r="AI550" i="7" a="1"/>
  <c r="AI550" i="7" s="1"/>
  <c r="AI544" i="7" a="1"/>
  <c r="AI544" i="7" s="1"/>
  <c r="AI539" i="7" a="1"/>
  <c r="AI539" i="7" s="1"/>
  <c r="AH536" i="7" a="1"/>
  <c r="AH536" i="7" s="1"/>
  <c r="AI529" i="7" a="1"/>
  <c r="AI529" i="7" s="1"/>
  <c r="AI526" i="7" a="1"/>
  <c r="AI526" i="7" s="1"/>
  <c r="AH524" i="7" a="1"/>
  <c r="AH524" i="7" s="1"/>
  <c r="AI520" i="7" a="1"/>
  <c r="AI520" i="7" s="1"/>
  <c r="AH518" i="7" a="1"/>
  <c r="AH518" i="7" s="1"/>
  <c r="AH515" i="7" a="1"/>
  <c r="AH515" i="7" s="1"/>
  <c r="AH509" i="7" a="1"/>
  <c r="AH509" i="7" s="1"/>
  <c r="AH498" i="7" a="1"/>
  <c r="AH498" i="7" s="1"/>
  <c r="AH493" i="7" a="1"/>
  <c r="AH493" i="7" s="1"/>
  <c r="AI487" i="7" a="1"/>
  <c r="AI487" i="7" s="1"/>
  <c r="AI484" i="7" a="1"/>
  <c r="AI484" i="7" s="1"/>
  <c r="AH479" i="7" a="1"/>
  <c r="AH479" i="7" s="1"/>
  <c r="AH476" i="7" a="1"/>
  <c r="AH476" i="7" s="1"/>
  <c r="AH470" i="7" a="1"/>
  <c r="AH470" i="7" s="1"/>
  <c r="AI467" i="7" a="1"/>
  <c r="AI467" i="7" s="1"/>
  <c r="AI456" i="7" a="1"/>
  <c r="AI456" i="7" s="1"/>
  <c r="AH453" i="7" a="1"/>
  <c r="AH453" i="7" s="1"/>
  <c r="AH450" i="7" a="1"/>
  <c r="AH450" i="7" s="1"/>
  <c r="AI444" i="7" a="1"/>
  <c r="AI444" i="7" s="1"/>
  <c r="AI441" i="7" a="1"/>
  <c r="AI441" i="7" s="1"/>
  <c r="AI438" i="7" a="1"/>
  <c r="AI438" i="7" s="1"/>
  <c r="AI435" i="7" a="1"/>
  <c r="AI435" i="7" s="1"/>
  <c r="AH430" i="7" a="1"/>
  <c r="AH430" i="7" s="1"/>
  <c r="AI420" i="7" a="1"/>
  <c r="AI420" i="7" s="1"/>
  <c r="AI417" i="7" a="1"/>
  <c r="AI417" i="7" s="1"/>
  <c r="AI414" i="7" a="1"/>
  <c r="AI414" i="7" s="1"/>
  <c r="AI411" i="7" a="1"/>
  <c r="AI411" i="7" s="1"/>
  <c r="AH406" i="7" a="1"/>
  <c r="AH406" i="7" s="1"/>
  <c r="AH400" i="7" a="1"/>
  <c r="AH400" i="7" s="1"/>
  <c r="AH397" i="7" a="1"/>
  <c r="AH397" i="7" s="1"/>
  <c r="AH394" i="7" a="1"/>
  <c r="AH394" i="7" s="1"/>
  <c r="AI391" i="7" a="1"/>
  <c r="AI391" i="7" s="1"/>
  <c r="AI385" i="7" a="1"/>
  <c r="AI385" i="7" s="1"/>
  <c r="AI379" i="7" a="1"/>
  <c r="AI379" i="7" s="1"/>
  <c r="AI376" i="7" a="1"/>
  <c r="AI376" i="7" s="1"/>
  <c r="AH371" i="7" a="1"/>
  <c r="AH371" i="7" s="1"/>
  <c r="AH365" i="7" a="1"/>
  <c r="AH365" i="7" s="1"/>
  <c r="AH362" i="7" a="1"/>
  <c r="AH362" i="7" s="1"/>
  <c r="AH359" i="7" a="1"/>
  <c r="AH359" i="7" s="1"/>
  <c r="AI356" i="7" a="1"/>
  <c r="AI356" i="7" s="1"/>
  <c r="AH350" i="7" a="1"/>
  <c r="AH350" i="7" s="1"/>
  <c r="AH347" i="7" a="1"/>
  <c r="AH347" i="7" s="1"/>
  <c r="AI337" i="7" a="1"/>
  <c r="AI337" i="7" s="1"/>
  <c r="AI334" i="7" a="1"/>
  <c r="AI334" i="7" s="1"/>
  <c r="AI331" i="7" a="1"/>
  <c r="AI331" i="7" s="1"/>
  <c r="AH328" i="7" a="1"/>
  <c r="AH328" i="7" s="1"/>
  <c r="AH325" i="7" a="1"/>
  <c r="AH325" i="7" s="1"/>
  <c r="AH322" i="7" a="1"/>
  <c r="AH322" i="7" s="1"/>
  <c r="AH316" i="7" a="1"/>
  <c r="AH316" i="7" s="1"/>
  <c r="AI312" i="7" a="1"/>
  <c r="AI312" i="7" s="1"/>
  <c r="AI309" i="7" a="1"/>
  <c r="AI309" i="7" s="1"/>
  <c r="AI306" i="7" a="1"/>
  <c r="AI306" i="7" s="1"/>
  <c r="AH303" i="7" a="1"/>
  <c r="AH303" i="7" s="1"/>
  <c r="AI300" i="7" a="1"/>
  <c r="AI300" i="7" s="1"/>
  <c r="AI294" i="7" a="1"/>
  <c r="AI294" i="7" s="1"/>
  <c r="AI291" i="7" a="1"/>
  <c r="AI291" i="7" s="1"/>
  <c r="AH876" i="7" a="1"/>
  <c r="AH876" i="7" s="1"/>
  <c r="AH864" i="7" a="1"/>
  <c r="AH864" i="7" s="1"/>
  <c r="AH856" i="7" a="1"/>
  <c r="AH856" i="7" s="1"/>
  <c r="AH848" i="7" a="1"/>
  <c r="AH848" i="7" s="1"/>
  <c r="AI840" i="7" a="1"/>
  <c r="AI840" i="7" s="1"/>
  <c r="AI835" i="7" a="1"/>
  <c r="AI835" i="7" s="1"/>
  <c r="AH830" i="7" a="1"/>
  <c r="AH830" i="7" s="1"/>
  <c r="AH825" i="7" a="1"/>
  <c r="AH825" i="7" s="1"/>
  <c r="AI820" i="7" a="1"/>
  <c r="AI820" i="7" s="1"/>
  <c r="AI816" i="7" a="1"/>
  <c r="AI816" i="7" s="1"/>
  <c r="AI812" i="7" a="1"/>
  <c r="AI812" i="7" s="1"/>
  <c r="AI808" i="7" a="1"/>
  <c r="AI808" i="7" s="1"/>
  <c r="AI801" i="7" a="1"/>
  <c r="AI801" i="7" s="1"/>
  <c r="AI797" i="7" a="1"/>
  <c r="AI797" i="7" s="1"/>
  <c r="AI793" i="7" a="1"/>
  <c r="AI793" i="7" s="1"/>
  <c r="AI789" i="7" a="1"/>
  <c r="AI789" i="7" s="1"/>
  <c r="AI785" i="7" a="1"/>
  <c r="AI785" i="7" s="1"/>
  <c r="AI781" i="7" a="1"/>
  <c r="AI781" i="7" s="1"/>
  <c r="AI777" i="7" a="1"/>
  <c r="AI777" i="7" s="1"/>
  <c r="AI773" i="7" a="1"/>
  <c r="AI773" i="7" s="1"/>
  <c r="AI769" i="7" a="1"/>
  <c r="AI769" i="7" s="1"/>
  <c r="AI765" i="7" a="1"/>
  <c r="AI765" i="7" s="1"/>
  <c r="AI761" i="7" a="1"/>
  <c r="AI761" i="7" s="1"/>
  <c r="AI757" i="7" a="1"/>
  <c r="AI757" i="7" s="1"/>
  <c r="AI753" i="7" a="1"/>
  <c r="AI753" i="7" s="1"/>
  <c r="AI749" i="7" a="1"/>
  <c r="AI749" i="7" s="1"/>
  <c r="AI745" i="7" a="1"/>
  <c r="AI745" i="7" s="1"/>
  <c r="AI741" i="7" a="1"/>
  <c r="AI741" i="7" s="1"/>
  <c r="AI737" i="7" a="1"/>
  <c r="AI737" i="7" s="1"/>
  <c r="AI733" i="7" a="1"/>
  <c r="AI733" i="7" s="1"/>
  <c r="AI726" i="7" a="1"/>
  <c r="AI726" i="7" s="1"/>
  <c r="AI722" i="7" a="1"/>
  <c r="AI722" i="7" s="1"/>
  <c r="AI718" i="7" a="1"/>
  <c r="AI718" i="7" s="1"/>
  <c r="AI714" i="7" a="1"/>
  <c r="AI714" i="7" s="1"/>
  <c r="AI711" i="7" a="1"/>
  <c r="AI711" i="7" s="1"/>
  <c r="AH708" i="7" a="1"/>
  <c r="AH708" i="7" s="1"/>
  <c r="AH705" i="7" a="1"/>
  <c r="AH705" i="7" s="1"/>
  <c r="AH702" i="7" a="1"/>
  <c r="AH702" i="7" s="1"/>
  <c r="AH699" i="7" a="1"/>
  <c r="AH699" i="7" s="1"/>
  <c r="AH696" i="7" a="1"/>
  <c r="AH696" i="7" s="1"/>
  <c r="AH693" i="7" a="1"/>
  <c r="AH693" i="7" s="1"/>
  <c r="AH690" i="7" a="1"/>
  <c r="AH690" i="7" s="1"/>
  <c r="AH680" i="7" a="1"/>
  <c r="AH680" i="7" s="1"/>
  <c r="AH674" i="7" a="1"/>
  <c r="AH674" i="7" s="1"/>
  <c r="AH671" i="7" a="1"/>
  <c r="AH671" i="7" s="1"/>
  <c r="AI667" i="7" a="1"/>
  <c r="AI667" i="7" s="1"/>
  <c r="AI664" i="7" a="1"/>
  <c r="AI664" i="7" s="1"/>
  <c r="AI658" i="7" a="1"/>
  <c r="AI658" i="7" s="1"/>
  <c r="AI655" i="7" a="1"/>
  <c r="AI655" i="7" s="1"/>
  <c r="AI652" i="7" a="1"/>
  <c r="AI652" i="7" s="1"/>
  <c r="AH649" i="7" a="1"/>
  <c r="AH649" i="7" s="1"/>
  <c r="AH646" i="7" a="1"/>
  <c r="AH646" i="7" s="1"/>
  <c r="AH643" i="7" a="1"/>
  <c r="AH643" i="7" s="1"/>
  <c r="AH640" i="7" a="1"/>
  <c r="AH640" i="7" s="1"/>
  <c r="AH634" i="7" a="1"/>
  <c r="AH634" i="7" s="1"/>
  <c r="AH628" i="7" a="1"/>
  <c r="AH628" i="7" s="1"/>
  <c r="AH625" i="7" a="1"/>
  <c r="AH625" i="7" s="1"/>
  <c r="AH622" i="7" a="1"/>
  <c r="AH622" i="7" s="1"/>
  <c r="AI619" i="7" a="1"/>
  <c r="AI619" i="7" s="1"/>
  <c r="AI613" i="7" a="1"/>
  <c r="AI613" i="7" s="1"/>
  <c r="AI610" i="7" a="1"/>
  <c r="AI610" i="7" s="1"/>
  <c r="AI607" i="7" a="1"/>
  <c r="AI607" i="7" s="1"/>
  <c r="AH599" i="7" a="1"/>
  <c r="AH599" i="7" s="1"/>
  <c r="AH594" i="7" a="1"/>
  <c r="AH594" i="7" s="1"/>
  <c r="AH591" i="7" a="1"/>
  <c r="AH591" i="7" s="1"/>
  <c r="AI588" i="7" a="1"/>
  <c r="AI588" i="7" s="1"/>
  <c r="AH586" i="7" a="1"/>
  <c r="AH586" i="7" s="1"/>
  <c r="AI580" i="7" a="1"/>
  <c r="AI580" i="7" s="1"/>
  <c r="AH572" i="7" a="1"/>
  <c r="AH572" i="7" s="1"/>
  <c r="AI569" i="7" a="1"/>
  <c r="AI569" i="7" s="1"/>
  <c r="AI566" i="7" a="1"/>
  <c r="AI566" i="7" s="1"/>
  <c r="AH564" i="7" a="1"/>
  <c r="AH564" i="7" s="1"/>
  <c r="AI561" i="7" a="1"/>
  <c r="AI561" i="7" s="1"/>
  <c r="AI558" i="7" a="1"/>
  <c r="AI558" i="7" s="1"/>
  <c r="AH553" i="7" a="1"/>
  <c r="AH553" i="7" s="1"/>
  <c r="AH550" i="7" a="1"/>
  <c r="AH550" i="7" s="1"/>
  <c r="AI547" i="7" a="1"/>
  <c r="AI547" i="7" s="1"/>
  <c r="AI541" i="7" a="1"/>
  <c r="AI541" i="7" s="1"/>
  <c r="AH539" i="7" a="1"/>
  <c r="AH539" i="7" s="1"/>
  <c r="AI532" i="7" a="1"/>
  <c r="AI532" i="7" s="1"/>
  <c r="AH529" i="7" a="1"/>
  <c r="AH529" i="7" s="1"/>
  <c r="AH526" i="7" a="1"/>
  <c r="AH526" i="7" s="1"/>
  <c r="AI517" i="7" a="1"/>
  <c r="AI517" i="7" s="1"/>
  <c r="AI514" i="7" a="1"/>
  <c r="AI514" i="7" s="1"/>
  <c r="AH512" i="7" a="1"/>
  <c r="AH512" i="7" s="1"/>
  <c r="AI503" i="7" a="1"/>
  <c r="AI503" i="7" s="1"/>
  <c r="AI500" i="7" a="1"/>
  <c r="AI500" i="7" s="1"/>
  <c r="AH495" i="7" a="1"/>
  <c r="AH495" i="7" s="1"/>
  <c r="AI492" i="7" a="1"/>
  <c r="AI492" i="7" s="1"/>
  <c r="AI489" i="7" a="1"/>
  <c r="AI489" i="7" s="1"/>
  <c r="AH487" i="7" a="1"/>
  <c r="AH487" i="7" s="1"/>
  <c r="AH484" i="7" a="1"/>
  <c r="AH484" i="7" s="1"/>
  <c r="AI481" i="7" a="1"/>
  <c r="AI481" i="7" s="1"/>
  <c r="AI478" i="7" a="1"/>
  <c r="AI478" i="7" s="1"/>
  <c r="AI475" i="7" a="1"/>
  <c r="AI475" i="7" s="1"/>
  <c r="AH473" i="7" a="1"/>
  <c r="AH473" i="7" s="1"/>
  <c r="AI469" i="7" a="1"/>
  <c r="AI469" i="7" s="1"/>
  <c r="AI464" i="7" a="1"/>
  <c r="AI464" i="7" s="1"/>
  <c r="AI461" i="7" a="1"/>
  <c r="AI461" i="7" s="1"/>
  <c r="AI458" i="7" a="1"/>
  <c r="AI458" i="7" s="1"/>
  <c r="AH456" i="7" a="1"/>
  <c r="AH456" i="7" s="1"/>
  <c r="AH447" i="7" a="1"/>
  <c r="AH447" i="7" s="1"/>
  <c r="AH444" i="7" a="1"/>
  <c r="AH444" i="7" s="1"/>
  <c r="AH438" i="7" a="1"/>
  <c r="AH438" i="7" s="1"/>
  <c r="AI432" i="7" a="1"/>
  <c r="AI432" i="7" s="1"/>
  <c r="AI429" i="7" a="1"/>
  <c r="AI429" i="7" s="1"/>
  <c r="AI426" i="7" a="1"/>
  <c r="AI426" i="7" s="1"/>
  <c r="AI423" i="7" a="1"/>
  <c r="AI423" i="7" s="1"/>
  <c r="AH417" i="7" a="1"/>
  <c r="AH417" i="7" s="1"/>
  <c r="AH411" i="7" a="1"/>
  <c r="AH411" i="7" s="1"/>
  <c r="AI408" i="7" a="1"/>
  <c r="AI408" i="7" s="1"/>
  <c r="AI405" i="7" a="1"/>
  <c r="AI405" i="7" s="1"/>
  <c r="AI402" i="7" a="1"/>
  <c r="AI402" i="7" s="1"/>
  <c r="AI396" i="7" a="1"/>
  <c r="AI396" i="7" s="1"/>
  <c r="AH391" i="7" a="1"/>
  <c r="AH391" i="7" s="1"/>
  <c r="AH388" i="7" a="1"/>
  <c r="AH388" i="7" s="1"/>
  <c r="AH385" i="7" a="1"/>
  <c r="AH385" i="7" s="1"/>
  <c r="AH376" i="7" a="1"/>
  <c r="AH376" i="7" s="1"/>
  <c r="AI373" i="7" a="1"/>
  <c r="AI373" i="7" s="1"/>
  <c r="AI370" i="7" a="1"/>
  <c r="AI370" i="7" s="1"/>
  <c r="AI367" i="7" a="1"/>
  <c r="AI367" i="7" s="1"/>
  <c r="AI361" i="7" a="1"/>
  <c r="AI361" i="7" s="1"/>
  <c r="AH356" i="7" a="1"/>
  <c r="AH356" i="7" s="1"/>
  <c r="AH353" i="7" a="1"/>
  <c r="AH353" i="7" s="1"/>
  <c r="AI346" i="7" a="1"/>
  <c r="AI346" i="7" s="1"/>
  <c r="AI343" i="7" a="1"/>
  <c r="AI343" i="7" s="1"/>
  <c r="AI340" i="7" a="1"/>
  <c r="AI340" i="7" s="1"/>
  <c r="AH334" i="7" a="1"/>
  <c r="AH334" i="7" s="1"/>
  <c r="AH331" i="7" a="1"/>
  <c r="AH331" i="7" s="1"/>
  <c r="AI321" i="7" a="1"/>
  <c r="AI321" i="7" s="1"/>
  <c r="AI318" i="7" a="1"/>
  <c r="AI318" i="7" s="1"/>
  <c r="AI315" i="7" a="1"/>
  <c r="AI315" i="7" s="1"/>
  <c r="AH312" i="7" a="1"/>
  <c r="AH312" i="7" s="1"/>
  <c r="AI311" i="7" a="1"/>
  <c r="AI311" i="7" s="1"/>
  <c r="AI301" i="7" a="1"/>
  <c r="AI301" i="7" s="1"/>
  <c r="AH298" i="7" a="1"/>
  <c r="AH298" i="7" s="1"/>
  <c r="AH288" i="7" a="1"/>
  <c r="AH288" i="7" s="1"/>
  <c r="AI285" i="7" a="1"/>
  <c r="AI285" i="7" s="1"/>
  <c r="AI282" i="7" a="1"/>
  <c r="AI282" i="7" s="1"/>
  <c r="AI279" i="7" a="1"/>
  <c r="AI279" i="7" s="1"/>
  <c r="AI273" i="7" a="1"/>
  <c r="AI273" i="7" s="1"/>
  <c r="AH268" i="7" a="1"/>
  <c r="AH268" i="7" s="1"/>
  <c r="AH265" i="7" a="1"/>
  <c r="AH265" i="7" s="1"/>
  <c r="AH262" i="7" a="1"/>
  <c r="AH262" i="7" s="1"/>
  <c r="AH256" i="7" a="1"/>
  <c r="AH256" i="7" s="1"/>
  <c r="AI253" i="7" a="1"/>
  <c r="AI253" i="7" s="1"/>
  <c r="AI250" i="7" a="1"/>
  <c r="AI250" i="7" s="1"/>
  <c r="AI247" i="7" a="1"/>
  <c r="AI247" i="7" s="1"/>
  <c r="AI238" i="7" a="1"/>
  <c r="AI238" i="7" s="1"/>
  <c r="AH233" i="7" a="1"/>
  <c r="AH233" i="7" s="1"/>
  <c r="AH230" i="7" a="1"/>
  <c r="AH230" i="7" s="1"/>
  <c r="AH227" i="7" a="1"/>
  <c r="AH227" i="7" s="1"/>
  <c r="AH218" i="7" a="1"/>
  <c r="AH218" i="7" s="1"/>
  <c r="AI215" i="7" a="1"/>
  <c r="AI215" i="7" s="1"/>
  <c r="AI212" i="7" a="1"/>
  <c r="AI212" i="7" s="1"/>
  <c r="AI209" i="7" a="1"/>
  <c r="AI209" i="7" s="1"/>
  <c r="AI203" i="7" a="1"/>
  <c r="AI203" i="7" s="1"/>
  <c r="AH198" i="7" a="1"/>
  <c r="AH198" i="7" s="1"/>
  <c r="AH195" i="7" a="1"/>
  <c r="AH195" i="7" s="1"/>
  <c r="AH192" i="7" a="1"/>
  <c r="AH192" i="7" s="1"/>
  <c r="AH186" i="7" a="1"/>
  <c r="AH186" i="7" s="1"/>
  <c r="AI183" i="7" a="1"/>
  <c r="AI183" i="7" s="1"/>
  <c r="AI180" i="7" a="1"/>
  <c r="AI180" i="7" s="1"/>
  <c r="AI177" i="7" a="1"/>
  <c r="AI177" i="7" s="1"/>
  <c r="AI171" i="7" a="1"/>
  <c r="AI171" i="7" s="1"/>
  <c r="AH166" i="7" a="1"/>
  <c r="AH166" i="7" s="1"/>
  <c r="AH163" i="7" a="1"/>
  <c r="AH163" i="7" s="1"/>
  <c r="AH160" i="7" a="1"/>
  <c r="AH160" i="7" s="1"/>
  <c r="AH154" i="7" a="1"/>
  <c r="AH154" i="7" s="1"/>
  <c r="AI151" i="7" a="1"/>
  <c r="AI151" i="7" s="1"/>
  <c r="AI148" i="7" a="1"/>
  <c r="AI148" i="7" s="1"/>
  <c r="AI145" i="7" a="1"/>
  <c r="AI145" i="7" s="1"/>
  <c r="AI142" i="7" a="1"/>
  <c r="AI142" i="7" s="1"/>
  <c r="AH136" i="7" a="1"/>
  <c r="AH136" i="7" s="1"/>
  <c r="AH133" i="7" a="1"/>
  <c r="AH133" i="7" s="1"/>
  <c r="AH127" i="7" a="1"/>
  <c r="AH127" i="7" s="1"/>
  <c r="AH124" i="7" a="1"/>
  <c r="AH124" i="7" s="1"/>
  <c r="AH121" i="7" a="1"/>
  <c r="AH121" i="7" s="1"/>
  <c r="AH118" i="7" a="1"/>
  <c r="AH118" i="7" s="1"/>
  <c r="AI109" i="7" a="1"/>
  <c r="AI109" i="7" s="1"/>
  <c r="AI106" i="7" a="1"/>
  <c r="AI106" i="7" s="1"/>
  <c r="AH104" i="7" a="1"/>
  <c r="AH104" i="7" s="1"/>
  <c r="AH98" i="7" a="1"/>
  <c r="AH98" i="7" s="1"/>
  <c r="AH95" i="7" a="1"/>
  <c r="AH95" i="7" s="1"/>
  <c r="AH92" i="7" a="1"/>
  <c r="AH92" i="7" s="1"/>
  <c r="AH89" i="7" a="1"/>
  <c r="AH89" i="7" s="1"/>
  <c r="AI86" i="7" a="1"/>
  <c r="AI86" i="7" s="1"/>
  <c r="AI80" i="7" a="1"/>
  <c r="AI80" i="7" s="1"/>
  <c r="AH77" i="7" a="1"/>
  <c r="AH77" i="7" s="1"/>
  <c r="AH74" i="7" a="1"/>
  <c r="AH74" i="7" s="1"/>
  <c r="AH70" i="7" a="1"/>
  <c r="AH70" i="7" s="1"/>
  <c r="AH67" i="7" a="1"/>
  <c r="AH67" i="7" s="1"/>
  <c r="AH63" i="7" a="1"/>
  <c r="AH63" i="7" s="1"/>
  <c r="AH56" i="7" a="1"/>
  <c r="AH56" i="7" s="1"/>
  <c r="AI52" i="7" a="1"/>
  <c r="AI52" i="7" s="1"/>
  <c r="AH49" i="7" a="1"/>
  <c r="AH49" i="7" s="1"/>
  <c r="AH45" i="7" a="1"/>
  <c r="AH45" i="7" s="1"/>
  <c r="AH42" i="7" a="1"/>
  <c r="AH42" i="7" s="1"/>
  <c r="AH38" i="7" a="1"/>
  <c r="AH38" i="7" s="1"/>
  <c r="AI31" i="7" a="1"/>
  <c r="AI31" i="7" s="1"/>
  <c r="AH28" i="7" a="1"/>
  <c r="AH28" i="7" s="1"/>
  <c r="AH21" i="7" a="1"/>
  <c r="AH21" i="7" s="1"/>
  <c r="AH18" i="7" a="1"/>
  <c r="AH18" i="7" s="1"/>
  <c r="AI14" i="7" a="1"/>
  <c r="AI14" i="7" s="1"/>
  <c r="AH11" i="7" a="1"/>
  <c r="AH11" i="7" s="1"/>
  <c r="AH8" i="7" a="1"/>
  <c r="AH8" i="7" s="1"/>
  <c r="AH310" i="7" a="1"/>
  <c r="AH310" i="7" s="1"/>
  <c r="AH305" i="7" a="1"/>
  <c r="AH305" i="7" s="1"/>
  <c r="AH301" i="7" a="1"/>
  <c r="AH301" i="7" s="1"/>
  <c r="AI297" i="7" a="1"/>
  <c r="AI297" i="7" s="1"/>
  <c r="AH294" i="7" a="1"/>
  <c r="AH294" i="7" s="1"/>
  <c r="AH291" i="7" a="1"/>
  <c r="AH291" i="7" s="1"/>
  <c r="AH285" i="7" a="1"/>
  <c r="AH285" i="7" s="1"/>
  <c r="AH282" i="7" a="1"/>
  <c r="AH282" i="7" s="1"/>
  <c r="AH279" i="7" a="1"/>
  <c r="AH279" i="7" s="1"/>
  <c r="AI276" i="7" a="1"/>
  <c r="AI276" i="7" s="1"/>
  <c r="AI270" i="7" a="1"/>
  <c r="AI270" i="7" s="1"/>
  <c r="AI267" i="7" a="1"/>
  <c r="AI267" i="7" s="1"/>
  <c r="AI264" i="7" a="1"/>
  <c r="AI264" i="7" s="1"/>
  <c r="AH259" i="7" a="1"/>
  <c r="AH259" i="7" s="1"/>
  <c r="AH253" i="7" a="1"/>
  <c r="AH253" i="7" s="1"/>
  <c r="AH250" i="7" a="1"/>
  <c r="AH250" i="7" s="1"/>
  <c r="AH247" i="7" a="1"/>
  <c r="AH247" i="7" s="1"/>
  <c r="AI241" i="7" a="1"/>
  <c r="AI241" i="7" s="1"/>
  <c r="AI235" i="7" a="1"/>
  <c r="AI235" i="7" s="1"/>
  <c r="AI232" i="7" a="1"/>
  <c r="AI232" i="7" s="1"/>
  <c r="AI229" i="7" a="1"/>
  <c r="AI229" i="7" s="1"/>
  <c r="AH224" i="7" a="1"/>
  <c r="AH224" i="7" s="1"/>
  <c r="AH215" i="7" a="1"/>
  <c r="AH215" i="7" s="1"/>
  <c r="AH212" i="7" a="1"/>
  <c r="AH212" i="7" s="1"/>
  <c r="AH209" i="7" a="1"/>
  <c r="AH209" i="7" s="1"/>
  <c r="AI206" i="7" a="1"/>
  <c r="AI206" i="7" s="1"/>
  <c r="AI200" i="7" a="1"/>
  <c r="AI200" i="7" s="1"/>
  <c r="AI197" i="7" a="1"/>
  <c r="AI197" i="7" s="1"/>
  <c r="AI194" i="7" a="1"/>
  <c r="AI194" i="7" s="1"/>
  <c r="AH189" i="7" a="1"/>
  <c r="AH189" i="7" s="1"/>
  <c r="AH183" i="7" a="1"/>
  <c r="AH183" i="7" s="1"/>
  <c r="AH180" i="7" a="1"/>
  <c r="AH180" i="7" s="1"/>
  <c r="AH177" i="7" a="1"/>
  <c r="AH177" i="7" s="1"/>
  <c r="AI174" i="7" a="1"/>
  <c r="AI174" i="7" s="1"/>
  <c r="AI168" i="7" a="1"/>
  <c r="AI168" i="7" s="1"/>
  <c r="AI165" i="7" a="1"/>
  <c r="AI165" i="7" s="1"/>
  <c r="AI162" i="7" a="1"/>
  <c r="AI162" i="7" s="1"/>
  <c r="AH157" i="7" a="1"/>
  <c r="AH157" i="7" s="1"/>
  <c r="AH151" i="7" a="1"/>
  <c r="AH151" i="7" s="1"/>
  <c r="AH148" i="7" a="1"/>
  <c r="AH148" i="7" s="1"/>
  <c r="AH145" i="7" a="1"/>
  <c r="AH145" i="7" s="1"/>
  <c r="AH142" i="7" a="1"/>
  <c r="AH142" i="7" s="1"/>
  <c r="AH139" i="7" a="1"/>
  <c r="AH139" i="7" s="1"/>
  <c r="AI132" i="7" a="1"/>
  <c r="AI132" i="7" s="1"/>
  <c r="AI115" i="7" a="1"/>
  <c r="AI115" i="7" s="1"/>
  <c r="AH112" i="7" a="1"/>
  <c r="AH112" i="7" s="1"/>
  <c r="AH109" i="7" a="1"/>
  <c r="AH109" i="7" s="1"/>
  <c r="AI103" i="7" a="1"/>
  <c r="AI103" i="7" s="1"/>
  <c r="AI100" i="7" a="1"/>
  <c r="AI100" i="7" s="1"/>
  <c r="AI97" i="7" a="1"/>
  <c r="AI97" i="7" s="1"/>
  <c r="AH86" i="7" a="1"/>
  <c r="AH86" i="7" s="1"/>
  <c r="AH80" i="7" a="1"/>
  <c r="AH80" i="7" s="1"/>
  <c r="AI73" i="7" a="1"/>
  <c r="AI73" i="7" s="1"/>
  <c r="AI69" i="7" a="1"/>
  <c r="AI69" i="7" s="1"/>
  <c r="AI66" i="7" a="1"/>
  <c r="AI66" i="7" s="1"/>
  <c r="AI62" i="7" a="1"/>
  <c r="AI62" i="7" s="1"/>
  <c r="AI59" i="7" a="1"/>
  <c r="AI59" i="7" s="1"/>
  <c r="AI55" i="7" a="1"/>
  <c r="AI55" i="7" s="1"/>
  <c r="AH52" i="7" a="1"/>
  <c r="AH52" i="7" s="1"/>
  <c r="AI48" i="7" a="1"/>
  <c r="AI48" i="7" s="1"/>
  <c r="AI41" i="7" a="1"/>
  <c r="AI41" i="7" s="1"/>
  <c r="AI37" i="7" a="1"/>
  <c r="AI37" i="7" s="1"/>
  <c r="AI34" i="7" a="1"/>
  <c r="AI34" i="7" s="1"/>
  <c r="AH31" i="7" a="1"/>
  <c r="AH31" i="7" s="1"/>
  <c r="AI27" i="7" a="1"/>
  <c r="AI27" i="7" s="1"/>
  <c r="AI24" i="7" a="1"/>
  <c r="AI24" i="7" s="1"/>
  <c r="AI20" i="7" a="1"/>
  <c r="AI20" i="7" s="1"/>
  <c r="AI17" i="7" a="1"/>
  <c r="AI17" i="7" s="1"/>
  <c r="AI10" i="7" a="1"/>
  <c r="AI10" i="7" s="1"/>
  <c r="AI7" i="7" a="1"/>
  <c r="AI7" i="7" s="1"/>
  <c r="AH323" i="7" a="1"/>
  <c r="AH323" i="7" s="1"/>
  <c r="AH309" i="7" a="1"/>
  <c r="AH309" i="7" s="1"/>
  <c r="AH304" i="7" a="1"/>
  <c r="AH304" i="7" s="1"/>
  <c r="AH297" i="7" a="1"/>
  <c r="AH297" i="7" s="1"/>
  <c r="AI290" i="7" a="1"/>
  <c r="AI290" i="7" s="1"/>
  <c r="AI287" i="7" a="1"/>
  <c r="AI287" i="7" s="1"/>
  <c r="AI281" i="7" a="1"/>
  <c r="AI281" i="7" s="1"/>
  <c r="AH276" i="7" a="1"/>
  <c r="AH276" i="7" s="1"/>
  <c r="AH273" i="7" a="1"/>
  <c r="AH273" i="7" s="1"/>
  <c r="AH270" i="7" a="1"/>
  <c r="AH270" i="7" s="1"/>
  <c r="AH264" i="7" a="1"/>
  <c r="AH264" i="7" s="1"/>
  <c r="AI261" i="7" a="1"/>
  <c r="AI261" i="7" s="1"/>
  <c r="AI258" i="7" a="1"/>
  <c r="AI258" i="7" s="1"/>
  <c r="AI255" i="7" a="1"/>
  <c r="AI255" i="7" s="1"/>
  <c r="AI249" i="7" a="1"/>
  <c r="AI249" i="7" s="1"/>
  <c r="AH241" i="7" a="1"/>
  <c r="AH241" i="7" s="1"/>
  <c r="AH238" i="7" a="1"/>
  <c r="AH238" i="7" s="1"/>
  <c r="AH235" i="7" a="1"/>
  <c r="AH235" i="7" s="1"/>
  <c r="AH229" i="7" a="1"/>
  <c r="AH229" i="7" s="1"/>
  <c r="AI226" i="7" a="1"/>
  <c r="AI226" i="7" s="1"/>
  <c r="AI223" i="7" a="1"/>
  <c r="AI223" i="7" s="1"/>
  <c r="AI217" i="7" a="1"/>
  <c r="AI217" i="7" s="1"/>
  <c r="AI211" i="7" a="1"/>
  <c r="AI211" i="7" s="1"/>
  <c r="AH206" i="7" a="1"/>
  <c r="AH206" i="7" s="1"/>
  <c r="AH203" i="7" a="1"/>
  <c r="AH203" i="7" s="1"/>
  <c r="AH200" i="7" a="1"/>
  <c r="AH200" i="7" s="1"/>
  <c r="AH194" i="7" a="1"/>
  <c r="AH194" i="7" s="1"/>
  <c r="AI191" i="7" a="1"/>
  <c r="AI191" i="7" s="1"/>
  <c r="AI188" i="7" a="1"/>
  <c r="AI188" i="7" s="1"/>
  <c r="AI185" i="7" a="1"/>
  <c r="AI185" i="7" s="1"/>
  <c r="AI179" i="7" a="1"/>
  <c r="AI179" i="7" s="1"/>
  <c r="AH174" i="7" a="1"/>
  <c r="AH174" i="7" s="1"/>
  <c r="AH171" i="7" a="1"/>
  <c r="AH171" i="7" s="1"/>
  <c r="AH168" i="7" a="1"/>
  <c r="AH168" i="7" s="1"/>
  <c r="AH162" i="7" a="1"/>
  <c r="AH162" i="7" s="1"/>
  <c r="AI159" i="7" a="1"/>
  <c r="AI159" i="7" s="1"/>
  <c r="AI156" i="7" a="1"/>
  <c r="AI156" i="7" s="1"/>
  <c r="AI153" i="7" a="1"/>
  <c r="AI153" i="7" s="1"/>
  <c r="AI147" i="7" a="1"/>
  <c r="AI147" i="7" s="1"/>
  <c r="AI144" i="7" a="1"/>
  <c r="AI144" i="7" s="1"/>
  <c r="AI141" i="7" a="1"/>
  <c r="AI141" i="7" s="1"/>
  <c r="AI138" i="7" a="1"/>
  <c r="AI138" i="7" s="1"/>
  <c r="AI135" i="7" a="1"/>
  <c r="AI135" i="7" s="1"/>
  <c r="AH132" i="7" a="1"/>
  <c r="AH132" i="7" s="1"/>
  <c r="AI126" i="7" a="1"/>
  <c r="AI126" i="7" s="1"/>
  <c r="AI123" i="7" a="1"/>
  <c r="AI123" i="7" s="1"/>
  <c r="AI120" i="7" a="1"/>
  <c r="AI120" i="7" s="1"/>
  <c r="AI117" i="7" a="1"/>
  <c r="AI117" i="7" s="1"/>
  <c r="AH115" i="7" a="1"/>
  <c r="AH115" i="7" s="1"/>
  <c r="AH106" i="7" a="1"/>
  <c r="AH106" i="7" s="1"/>
  <c r="AH103" i="7" a="1"/>
  <c r="AH103" i="7" s="1"/>
  <c r="AH97" i="7" a="1"/>
  <c r="AH97" i="7" s="1"/>
  <c r="AI94" i="7" a="1"/>
  <c r="AI94" i="7" s="1"/>
  <c r="AI91" i="7" a="1"/>
  <c r="AI91" i="7" s="1"/>
  <c r="AI88" i="7" a="1"/>
  <c r="AI88" i="7" s="1"/>
  <c r="AI79" i="7" a="1"/>
  <c r="AI79" i="7" s="1"/>
  <c r="AI76" i="7" a="1"/>
  <c r="AI76" i="7" s="1"/>
  <c r="AH73" i="7" a="1"/>
  <c r="AH73" i="7" s="1"/>
  <c r="AH69" i="7" a="1"/>
  <c r="AH69" i="7" s="1"/>
  <c r="AH66" i="7" a="1"/>
  <c r="AH66" i="7" s="1"/>
  <c r="AH62" i="7" a="1"/>
  <c r="AH62" i="7" s="1"/>
  <c r="AH59" i="7" a="1"/>
  <c r="AH59" i="7" s="1"/>
  <c r="AH55" i="7" a="1"/>
  <c r="AH55" i="7" s="1"/>
  <c r="AH48" i="7" a="1"/>
  <c r="AH48" i="7" s="1"/>
  <c r="AI44" i="7" a="1"/>
  <c r="AI44" i="7" s="1"/>
  <c r="AH41" i="7" a="1"/>
  <c r="AH41" i="7" s="1"/>
  <c r="AH37" i="7" a="1"/>
  <c r="AH37" i="7" s="1"/>
  <c r="AH34" i="7" a="1"/>
  <c r="AH34" i="7" s="1"/>
  <c r="AI30" i="7" a="1"/>
  <c r="AI30" i="7" s="1"/>
  <c r="AH27" i="7" a="1"/>
  <c r="AH27" i="7" s="1"/>
  <c r="AH24" i="7" a="1"/>
  <c r="AH24" i="7" s="1"/>
  <c r="AH17" i="7" a="1"/>
  <c r="AH17" i="7" s="1"/>
  <c r="AH14" i="7" a="1"/>
  <c r="AH14" i="7" s="1"/>
  <c r="AH10" i="7" a="1"/>
  <c r="AH10" i="7" s="1"/>
  <c r="AH7" i="7" a="1"/>
  <c r="AH7" i="7" s="1"/>
  <c r="AI319" i="7" a="1"/>
  <c r="AI319" i="7" s="1"/>
  <c r="AI303" i="7" a="1"/>
  <c r="AI303" i="7" s="1"/>
  <c r="AH300" i="7" a="1"/>
  <c r="AH300" i="7" s="1"/>
  <c r="AI296" i="7" a="1"/>
  <c r="AI296" i="7" s="1"/>
  <c r="AI293" i="7" a="1"/>
  <c r="AI293" i="7" s="1"/>
  <c r="AH290" i="7" a="1"/>
  <c r="AH290" i="7" s="1"/>
  <c r="AH287" i="7" a="1"/>
  <c r="AH287" i="7" s="1"/>
  <c r="AI284" i="7" a="1"/>
  <c r="AI284" i="7" s="1"/>
  <c r="AI278" i="7" a="1"/>
  <c r="AI278" i="7" s="1"/>
  <c r="AI275" i="7" a="1"/>
  <c r="AI275" i="7" s="1"/>
  <c r="AI272" i="7" a="1"/>
  <c r="AI272" i="7" s="1"/>
  <c r="AH267" i="7" a="1"/>
  <c r="AH267" i="7" s="1"/>
  <c r="AH261" i="7" a="1"/>
  <c r="AH261" i="7" s="1"/>
  <c r="AH258" i="7" a="1"/>
  <c r="AH258" i="7" s="1"/>
  <c r="AH255" i="7" a="1"/>
  <c r="AH255" i="7" s="1"/>
  <c r="AI252" i="7" a="1"/>
  <c r="AI252" i="7" s="1"/>
  <c r="AI246" i="7" a="1"/>
  <c r="AI246" i="7" s="1"/>
  <c r="AI240" i="7" a="1"/>
  <c r="AI240" i="7" s="1"/>
  <c r="AI237" i="7" a="1"/>
  <c r="AI237" i="7" s="1"/>
  <c r="AH232" i="7" a="1"/>
  <c r="AH232" i="7" s="1"/>
  <c r="AH226" i="7" a="1"/>
  <c r="AH226" i="7" s="1"/>
  <c r="AH223" i="7" a="1"/>
  <c r="AH223" i="7" s="1"/>
  <c r="AH217" i="7" a="1"/>
  <c r="AH217" i="7" s="1"/>
  <c r="AI214" i="7" a="1"/>
  <c r="AI214" i="7" s="1"/>
  <c r="AI208" i="7" a="1"/>
  <c r="AI208" i="7" s="1"/>
  <c r="AI205" i="7" a="1"/>
  <c r="AI205" i="7" s="1"/>
  <c r="AI202" i="7" a="1"/>
  <c r="AI202" i="7" s="1"/>
  <c r="AH197" i="7" a="1"/>
  <c r="AH197" i="7" s="1"/>
  <c r="AH191" i="7" a="1"/>
  <c r="AH191" i="7" s="1"/>
  <c r="AH188" i="7" a="1"/>
  <c r="AH188" i="7" s="1"/>
  <c r="AH185" i="7" a="1"/>
  <c r="AH185" i="7" s="1"/>
  <c r="AI182" i="7" a="1"/>
  <c r="AI182" i="7" s="1"/>
  <c r="AI176" i="7" a="1"/>
  <c r="AI176" i="7" s="1"/>
  <c r="AI173" i="7" a="1"/>
  <c r="AI173" i="7" s="1"/>
  <c r="AI170" i="7" a="1"/>
  <c r="AI170" i="7" s="1"/>
  <c r="AH165" i="7" a="1"/>
  <c r="AH165" i="7" s="1"/>
  <c r="AH159" i="7" a="1"/>
  <c r="AH159" i="7" s="1"/>
  <c r="AH156" i="7" a="1"/>
  <c r="AH156" i="7" s="1"/>
  <c r="AH153" i="7" a="1"/>
  <c r="AH153" i="7" s="1"/>
  <c r="AI150" i="7" a="1"/>
  <c r="AI150" i="7" s="1"/>
  <c r="AH144" i="7" a="1"/>
  <c r="AH144" i="7" s="1"/>
  <c r="AH138" i="7" a="1"/>
  <c r="AH138" i="7" s="1"/>
  <c r="AH135" i="7" a="1"/>
  <c r="AH135" i="7" s="1"/>
  <c r="AI131" i="7" a="1"/>
  <c r="AI131" i="7" s="1"/>
  <c r="AH126" i="7" a="1"/>
  <c r="AH126" i="7" s="1"/>
  <c r="AH123" i="7" a="1"/>
  <c r="AH123" i="7" s="1"/>
  <c r="AH117" i="7" a="1"/>
  <c r="AH117" i="7" s="1"/>
  <c r="AI114" i="7" a="1"/>
  <c r="AI114" i="7" s="1"/>
  <c r="AI111" i="7" a="1"/>
  <c r="AI111" i="7" s="1"/>
  <c r="AI108" i="7" a="1"/>
  <c r="AI108" i="7" s="1"/>
  <c r="AI105" i="7" a="1"/>
  <c r="AI105" i="7" s="1"/>
  <c r="AI102" i="7" a="1"/>
  <c r="AI102" i="7" s="1"/>
  <c r="AH100" i="7" a="1"/>
  <c r="AH100" i="7" s="1"/>
  <c r="AI96" i="7" a="1"/>
  <c r="AI96" i="7" s="1"/>
  <c r="AH94" i="7" a="1"/>
  <c r="AH94" i="7" s="1"/>
  <c r="AH91" i="7" a="1"/>
  <c r="AH91" i="7" s="1"/>
  <c r="AI82" i="7" a="1"/>
  <c r="AI82" i="7" s="1"/>
  <c r="AH79" i="7" a="1"/>
  <c r="AH79" i="7" s="1"/>
  <c r="AH76" i="7" a="1"/>
  <c r="AH76" i="7" s="1"/>
  <c r="AI72" i="7" a="1"/>
  <c r="AI72" i="7" s="1"/>
  <c r="AI65" i="7" a="1"/>
  <c r="AI65" i="7" s="1"/>
  <c r="AI61" i="7" a="1"/>
  <c r="AI61" i="7" s="1"/>
  <c r="AI58" i="7" a="1"/>
  <c r="AI58" i="7" s="1"/>
  <c r="AI54" i="7" a="1"/>
  <c r="AI54" i="7" s="1"/>
  <c r="AI51" i="7" a="1"/>
  <c r="AI51" i="7" s="1"/>
  <c r="AI47" i="7" a="1"/>
  <c r="AI47" i="7" s="1"/>
  <c r="AH44" i="7" a="1"/>
  <c r="AH44" i="7" s="1"/>
  <c r="AI40" i="7" a="1"/>
  <c r="AI40" i="7" s="1"/>
  <c r="AI36" i="7" a="1"/>
  <c r="AI36" i="7" s="1"/>
  <c r="AI33" i="7" a="1"/>
  <c r="AI33" i="7" s="1"/>
  <c r="AI26" i="7" a="1"/>
  <c r="AI26" i="7" s="1"/>
  <c r="AI23" i="7" a="1"/>
  <c r="AI23" i="7" s="1"/>
  <c r="AH20" i="7" a="1"/>
  <c r="AH20" i="7" s="1"/>
  <c r="AI16" i="7" a="1"/>
  <c r="AI16" i="7" s="1"/>
  <c r="AI13" i="7" a="1"/>
  <c r="AI13" i="7" s="1"/>
  <c r="AI6" i="7" a="1"/>
  <c r="AI6" i="7" s="1"/>
  <c r="AI308" i="7" a="1"/>
  <c r="AI308" i="7" s="1"/>
  <c r="AI299" i="7" a="1"/>
  <c r="AI299" i="7" s="1"/>
  <c r="AH296" i="7" a="1"/>
  <c r="AH296" i="7" s="1"/>
  <c r="AH293" i="7" a="1"/>
  <c r="AH293" i="7" s="1"/>
  <c r="AI289" i="7" a="1"/>
  <c r="AI289" i="7" s="1"/>
  <c r="AH284" i="7" a="1"/>
  <c r="AH284" i="7" s="1"/>
  <c r="AH281" i="7" a="1"/>
  <c r="AH281" i="7" s="1"/>
  <c r="AH278" i="7" a="1"/>
  <c r="AH278" i="7" s="1"/>
  <c r="AH272" i="7" a="1"/>
  <c r="AH272" i="7" s="1"/>
  <c r="AI269" i="7" a="1"/>
  <c r="AI269" i="7" s="1"/>
  <c r="AI266" i="7" a="1"/>
  <c r="AI266" i="7" s="1"/>
  <c r="AI263" i="7" a="1"/>
  <c r="AI263" i="7" s="1"/>
  <c r="AI257" i="7" a="1"/>
  <c r="AI257" i="7" s="1"/>
  <c r="AH252" i="7" a="1"/>
  <c r="AH252" i="7" s="1"/>
  <c r="AH249" i="7" a="1"/>
  <c r="AH249" i="7" s="1"/>
  <c r="AH246" i="7" a="1"/>
  <c r="AH246" i="7" s="1"/>
  <c r="AH237" i="7" a="1"/>
  <c r="AH237" i="7" s="1"/>
  <c r="AI234" i="7" a="1"/>
  <c r="AI234" i="7" s="1"/>
  <c r="AI231" i="7" a="1"/>
  <c r="AI231" i="7" s="1"/>
  <c r="AI228" i="7" a="1"/>
  <c r="AI228" i="7" s="1"/>
  <c r="AI222" i="7" a="1"/>
  <c r="AI222" i="7" s="1"/>
  <c r="AH214" i="7" a="1"/>
  <c r="AH214" i="7" s="1"/>
  <c r="AH211" i="7" a="1"/>
  <c r="AH211" i="7" s="1"/>
  <c r="AH208" i="7" a="1"/>
  <c r="AH208" i="7" s="1"/>
  <c r="AH202" i="7" a="1"/>
  <c r="AH202" i="7" s="1"/>
  <c r="AI199" i="7" a="1"/>
  <c r="AI199" i="7" s="1"/>
  <c r="AI196" i="7" a="1"/>
  <c r="AI196" i="7" s="1"/>
  <c r="AI193" i="7" a="1"/>
  <c r="AI193" i="7" s="1"/>
  <c r="AI187" i="7" a="1"/>
  <c r="AI187" i="7" s="1"/>
  <c r="AH182" i="7" a="1"/>
  <c r="AH182" i="7" s="1"/>
  <c r="AH179" i="7" a="1"/>
  <c r="AH179" i="7" s="1"/>
  <c r="AH176" i="7" a="1"/>
  <c r="AH176" i="7" s="1"/>
  <c r="AH170" i="7" a="1"/>
  <c r="AH170" i="7" s="1"/>
  <c r="AI167" i="7" a="1"/>
  <c r="AI167" i="7" s="1"/>
  <c r="AI164" i="7" a="1"/>
  <c r="AI164" i="7" s="1"/>
  <c r="AI161" i="7" a="1"/>
  <c r="AI161" i="7" s="1"/>
  <c r="AI155" i="7" a="1"/>
  <c r="AI155" i="7" s="1"/>
  <c r="AH150" i="7" a="1"/>
  <c r="AH150" i="7" s="1"/>
  <c r="AH147" i="7" a="1"/>
  <c r="AH147" i="7" s="1"/>
  <c r="AH141" i="7" a="1"/>
  <c r="AH141" i="7" s="1"/>
  <c r="AI137" i="7" a="1"/>
  <c r="AI137" i="7" s="1"/>
  <c r="AI125" i="7" a="1"/>
  <c r="AI125" i="7" s="1"/>
  <c r="AI122" i="7" a="1"/>
  <c r="AI122" i="7" s="1"/>
  <c r="AH120" i="7" a="1"/>
  <c r="AH120" i="7" s="1"/>
  <c r="AH114" i="7" a="1"/>
  <c r="AH114" i="7" s="1"/>
  <c r="AH111" i="7" a="1"/>
  <c r="AH111" i="7" s="1"/>
  <c r="AH108" i="7" a="1"/>
  <c r="AH108" i="7" s="1"/>
  <c r="AH105" i="7" a="1"/>
  <c r="AH105" i="7" s="1"/>
  <c r="AH102" i="7" a="1"/>
  <c r="AH102" i="7" s="1"/>
  <c r="AI93" i="7" a="1"/>
  <c r="AI93" i="7" s="1"/>
  <c r="AI90" i="7" a="1"/>
  <c r="AI90" i="7" s="1"/>
  <c r="AH88" i="7" a="1"/>
  <c r="AH88" i="7" s="1"/>
  <c r="AH82" i="7" a="1"/>
  <c r="AH82" i="7" s="1"/>
  <c r="AH72" i="7" a="1"/>
  <c r="AH72" i="7" s="1"/>
  <c r="AI68" i="7" a="1"/>
  <c r="AI68" i="7" s="1"/>
  <c r="AH65" i="7" a="1"/>
  <c r="AH65" i="7" s="1"/>
  <c r="AH61" i="7" a="1"/>
  <c r="AH61" i="7" s="1"/>
  <c r="AH58" i="7" a="1"/>
  <c r="AH58" i="7" s="1"/>
  <c r="AH54" i="7" a="1"/>
  <c r="AH54" i="7" s="1"/>
  <c r="AH51" i="7" a="1"/>
  <c r="AH51" i="7" s="1"/>
  <c r="AH47" i="7" a="1"/>
  <c r="AH47" i="7" s="1"/>
  <c r="AH40" i="7" a="1"/>
  <c r="AH40" i="7" s="1"/>
  <c r="AH33" i="7" a="1"/>
  <c r="AH33" i="7" s="1"/>
  <c r="AH30" i="7" a="1"/>
  <c r="AH30" i="7" s="1"/>
  <c r="AH26" i="7" a="1"/>
  <c r="AH26" i="7" s="1"/>
  <c r="AH23" i="7" a="1"/>
  <c r="AH23" i="7" s="1"/>
  <c r="AI19" i="7" a="1"/>
  <c r="AI19" i="7" s="1"/>
  <c r="AH16" i="7" a="1"/>
  <c r="AH16" i="7" s="1"/>
  <c r="AH13" i="7" a="1"/>
  <c r="AH13" i="7" s="1"/>
  <c r="AI9" i="7" a="1"/>
  <c r="AI9" i="7" s="1"/>
  <c r="AH6" i="7" a="1"/>
  <c r="AH6" i="7" s="1"/>
  <c r="AI314" i="7" a="1"/>
  <c r="AI314" i="7" s="1"/>
  <c r="AI302" i="7" a="1"/>
  <c r="AI302" i="7" s="1"/>
  <c r="AI286" i="7" a="1"/>
  <c r="AI286" i="7" s="1"/>
  <c r="AI283" i="7" a="1"/>
  <c r="AI283" i="7" s="1"/>
  <c r="AI280" i="7" a="1"/>
  <c r="AI280" i="7" s="1"/>
  <c r="AH275" i="7" a="1"/>
  <c r="AH275" i="7" s="1"/>
  <c r="AH269" i="7" a="1"/>
  <c r="AH269" i="7" s="1"/>
  <c r="AH266" i="7" a="1"/>
  <c r="AH266" i="7" s="1"/>
  <c r="AH263" i="7" a="1"/>
  <c r="AH263" i="7" s="1"/>
  <c r="AI260" i="7" a="1"/>
  <c r="AI260" i="7" s="1"/>
  <c r="AI254" i="7" a="1"/>
  <c r="AI254" i="7" s="1"/>
  <c r="AI251" i="7" a="1"/>
  <c r="AI251" i="7" s="1"/>
  <c r="AI248" i="7" a="1"/>
  <c r="AI248" i="7" s="1"/>
  <c r="AH240" i="7" a="1"/>
  <c r="AH240" i="7" s="1"/>
  <c r="AH234" i="7" a="1"/>
  <c r="AH234" i="7" s="1"/>
  <c r="AH231" i="7" a="1"/>
  <c r="AH231" i="7" s="1"/>
  <c r="AH228" i="7" a="1"/>
  <c r="AH228" i="7" s="1"/>
  <c r="AI225" i="7" a="1"/>
  <c r="AI225" i="7" s="1"/>
  <c r="AI216" i="7" a="1"/>
  <c r="AI216" i="7" s="1"/>
  <c r="AI213" i="7" a="1"/>
  <c r="AI213" i="7" s="1"/>
  <c r="AI210" i="7" a="1"/>
  <c r="AI210" i="7" s="1"/>
  <c r="AH205" i="7" a="1"/>
  <c r="AH205" i="7" s="1"/>
  <c r="AH199" i="7" a="1"/>
  <c r="AH199" i="7" s="1"/>
  <c r="AH196" i="7" a="1"/>
  <c r="AH196" i="7" s="1"/>
  <c r="AH193" i="7" a="1"/>
  <c r="AH193" i="7" s="1"/>
  <c r="AI190" i="7" a="1"/>
  <c r="AI190" i="7" s="1"/>
  <c r="AI184" i="7" a="1"/>
  <c r="AI184" i="7" s="1"/>
  <c r="AI181" i="7" a="1"/>
  <c r="AI181" i="7" s="1"/>
  <c r="AI178" i="7" a="1"/>
  <c r="AI178" i="7" s="1"/>
  <c r="AH173" i="7" a="1"/>
  <c r="AH173" i="7" s="1"/>
  <c r="AH167" i="7" a="1"/>
  <c r="AH167" i="7" s="1"/>
  <c r="AH164" i="7" a="1"/>
  <c r="AH164" i="7" s="1"/>
  <c r="AH161" i="7" a="1"/>
  <c r="AH161" i="7" s="1"/>
  <c r="AI158" i="7" a="1"/>
  <c r="AI158" i="7" s="1"/>
  <c r="AI152" i="7" a="1"/>
  <c r="AI152" i="7" s="1"/>
  <c r="AI149" i="7" a="1"/>
  <c r="AI149" i="7" s="1"/>
  <c r="AI146" i="7" a="1"/>
  <c r="AI146" i="7" s="1"/>
  <c r="AI143" i="7" a="1"/>
  <c r="AI143" i="7" s="1"/>
  <c r="AI140" i="7" a="1"/>
  <c r="AI140" i="7" s="1"/>
  <c r="AH137" i="7" a="1"/>
  <c r="AH137" i="7" s="1"/>
  <c r="AI134" i="7" a="1"/>
  <c r="AI134" i="7" s="1"/>
  <c r="AH131" i="7" a="1"/>
  <c r="AH131" i="7" s="1"/>
  <c r="AH125" i="7" a="1"/>
  <c r="AH125" i="7" s="1"/>
  <c r="AI119" i="7" a="1"/>
  <c r="AI119" i="7" s="1"/>
  <c r="AI116" i="7" a="1"/>
  <c r="AI116" i="7" s="1"/>
  <c r="AI113" i="7" a="1"/>
  <c r="AI113" i="7" s="1"/>
  <c r="AI99" i="7" a="1"/>
  <c r="AI99" i="7" s="1"/>
  <c r="AH96" i="7" a="1"/>
  <c r="AH96" i="7" s="1"/>
  <c r="AH93" i="7" a="1"/>
  <c r="AH93" i="7" s="1"/>
  <c r="AI87" i="7" a="1"/>
  <c r="AI87" i="7" s="1"/>
  <c r="AI81" i="7" a="1"/>
  <c r="AI81" i="7" s="1"/>
  <c r="AI78" i="7" a="1"/>
  <c r="AI78" i="7" s="1"/>
  <c r="AI75" i="7" a="1"/>
  <c r="AI75" i="7" s="1"/>
  <c r="AI71" i="7" a="1"/>
  <c r="AI71" i="7" s="1"/>
  <c r="AH68" i="7" a="1"/>
  <c r="AH68" i="7" s="1"/>
  <c r="AI64" i="7" a="1"/>
  <c r="AI64" i="7" s="1"/>
  <c r="AI57" i="7" a="1"/>
  <c r="AI57" i="7" s="1"/>
  <c r="AI53" i="7" a="1"/>
  <c r="AI53" i="7" s="1"/>
  <c r="AI50" i="7" a="1"/>
  <c r="AI50" i="7" s="1"/>
  <c r="AI46" i="7" a="1"/>
  <c r="AI46" i="7" s="1"/>
  <c r="AI43" i="7" a="1"/>
  <c r="AI43" i="7" s="1"/>
  <c r="AI39" i="7" a="1"/>
  <c r="AI39" i="7" s="1"/>
  <c r="AH36" i="7" a="1"/>
  <c r="AH36" i="7" s="1"/>
  <c r="AI32" i="7" a="1"/>
  <c r="AI32" i="7" s="1"/>
  <c r="AI29" i="7" a="1"/>
  <c r="AI29" i="7" s="1"/>
  <c r="AI22" i="7" a="1"/>
  <c r="AI22" i="7" s="1"/>
  <c r="AH19" i="7" a="1"/>
  <c r="AH19" i="7" s="1"/>
  <c r="AI12" i="7" a="1"/>
  <c r="AI12" i="7" s="1"/>
  <c r="AH9" i="7" a="1"/>
  <c r="AH9" i="7" s="1"/>
  <c r="AH306" i="7" a="1"/>
  <c r="AH306" i="7" s="1"/>
  <c r="AH302" i="7" a="1"/>
  <c r="AH302" i="7" s="1"/>
  <c r="AH299" i="7" a="1"/>
  <c r="AH299" i="7" s="1"/>
  <c r="AI295" i="7" a="1"/>
  <c r="AI295" i="7" s="1"/>
  <c r="AI292" i="7" a="1"/>
  <c r="AI292" i="7" s="1"/>
  <c r="AH289" i="7" a="1"/>
  <c r="AH289" i="7" s="1"/>
  <c r="AH286" i="7" a="1"/>
  <c r="AH286" i="7" s="1"/>
  <c r="AH280" i="7" a="1"/>
  <c r="AH280" i="7" s="1"/>
  <c r="AI277" i="7" a="1"/>
  <c r="AI277" i="7" s="1"/>
  <c r="AI274" i="7" a="1"/>
  <c r="AI274" i="7" s="1"/>
  <c r="AI271" i="7" a="1"/>
  <c r="AI271" i="7" s="1"/>
  <c r="AI265" i="7" a="1"/>
  <c r="AI265" i="7" s="1"/>
  <c r="AH260" i="7" a="1"/>
  <c r="AH260" i="7" s="1"/>
  <c r="AH257" i="7" a="1"/>
  <c r="AH257" i="7" s="1"/>
  <c r="AH254" i="7" a="1"/>
  <c r="AH254" i="7" s="1"/>
  <c r="AH248" i="7" a="1"/>
  <c r="AH248" i="7" s="1"/>
  <c r="AI242" i="7" a="1"/>
  <c r="AI242" i="7" s="1"/>
  <c r="AI239" i="7" a="1"/>
  <c r="AI239" i="7" s="1"/>
  <c r="AI236" i="7" a="1"/>
  <c r="AI236" i="7" s="1"/>
  <c r="AI230" i="7" a="1"/>
  <c r="AI230" i="7" s="1"/>
  <c r="AH225" i="7" a="1"/>
  <c r="AH225" i="7" s="1"/>
  <c r="AH222" i="7" a="1"/>
  <c r="AH222" i="7" s="1"/>
  <c r="AH216" i="7" a="1"/>
  <c r="AH216" i="7" s="1"/>
  <c r="AH210" i="7" a="1"/>
  <c r="AH210" i="7" s="1"/>
  <c r="AI207" i="7" a="1"/>
  <c r="AI207" i="7" s="1"/>
  <c r="AI204" i="7" a="1"/>
  <c r="AI204" i="7" s="1"/>
  <c r="AI201" i="7" a="1"/>
  <c r="AI201" i="7" s="1"/>
  <c r="AI195" i="7" a="1"/>
  <c r="AI195" i="7" s="1"/>
  <c r="AH190" i="7" a="1"/>
  <c r="AH190" i="7" s="1"/>
  <c r="AH187" i="7" a="1"/>
  <c r="AH187" i="7" s="1"/>
  <c r="AH184" i="7" a="1"/>
  <c r="AH184" i="7" s="1"/>
  <c r="AH178" i="7" a="1"/>
  <c r="AH178" i="7" s="1"/>
  <c r="AI175" i="7" a="1"/>
  <c r="AI175" i="7" s="1"/>
  <c r="AI172" i="7" a="1"/>
  <c r="AI172" i="7" s="1"/>
  <c r="AI169" i="7" a="1"/>
  <c r="AI169" i="7" s="1"/>
  <c r="AI163" i="7" a="1"/>
  <c r="AI163" i="7" s="1"/>
  <c r="AH158" i="7" a="1"/>
  <c r="AH158" i="7" s="1"/>
  <c r="AH155" i="7" a="1"/>
  <c r="AH155" i="7" s="1"/>
  <c r="AH152" i="7" a="1"/>
  <c r="AH152" i="7" s="1"/>
  <c r="AH146" i="7" a="1"/>
  <c r="AH146" i="7" s="1"/>
  <c r="AH143" i="7" a="1"/>
  <c r="AH143" i="7" s="1"/>
  <c r="AH140" i="7" a="1"/>
  <c r="AH140" i="7" s="1"/>
  <c r="AH134" i="7" a="1"/>
  <c r="AH134" i="7" s="1"/>
  <c r="AH122" i="7" a="1"/>
  <c r="AH122" i="7" s="1"/>
  <c r="AH119" i="7" a="1"/>
  <c r="AH119" i="7" s="1"/>
  <c r="AH113" i="7" a="1"/>
  <c r="AH113" i="7" s="1"/>
  <c r="AI110" i="7" a="1"/>
  <c r="AI110" i="7" s="1"/>
  <c r="AI107" i="7" a="1"/>
  <c r="AI107" i="7" s="1"/>
  <c r="AI104" i="7" a="1"/>
  <c r="AI104" i="7" s="1"/>
  <c r="AI101" i="7" a="1"/>
  <c r="AI101" i="7" s="1"/>
  <c r="AH99" i="7" a="1"/>
  <c r="AH99" i="7" s="1"/>
  <c r="AH90" i="7" a="1"/>
  <c r="AH90" i="7" s="1"/>
  <c r="AH87" i="7" a="1"/>
  <c r="AH87" i="7" s="1"/>
  <c r="AH81" i="7" a="1"/>
  <c r="AH81" i="7" s="1"/>
  <c r="AH78" i="7" a="1"/>
  <c r="AH78" i="7" s="1"/>
  <c r="AH75" i="7" a="1"/>
  <c r="AH75" i="7" s="1"/>
  <c r="AH71" i="7" a="1"/>
  <c r="AH71" i="7" s="1"/>
  <c r="AH64" i="7" a="1"/>
  <c r="AH64" i="7" s="1"/>
  <c r="AI60" i="7" a="1"/>
  <c r="AI60" i="7" s="1"/>
  <c r="AH57" i="7" a="1"/>
  <c r="AH57" i="7" s="1"/>
  <c r="AH53" i="7" a="1"/>
  <c r="AH53" i="7" s="1"/>
  <c r="AH50" i="7" a="1"/>
  <c r="AH50" i="7" s="1"/>
  <c r="AH46" i="7" a="1"/>
  <c r="AH46" i="7" s="1"/>
  <c r="AH43" i="7" a="1"/>
  <c r="AH43" i="7" s="1"/>
  <c r="AH39" i="7" a="1"/>
  <c r="AH39" i="7" s="1"/>
  <c r="AI35" i="7" a="1"/>
  <c r="AI35" i="7" s="1"/>
  <c r="AH32" i="7" a="1"/>
  <c r="AH32" i="7" s="1"/>
  <c r="AH29" i="7" a="1"/>
  <c r="AH29" i="7" s="1"/>
  <c r="AI25" i="7" a="1"/>
  <c r="AI25" i="7" s="1"/>
  <c r="AH22" i="7" a="1"/>
  <c r="AH22" i="7" s="1"/>
  <c r="AI15" i="7" a="1"/>
  <c r="AI15" i="7" s="1"/>
  <c r="AH12" i="7" a="1"/>
  <c r="AH12" i="7" s="1"/>
  <c r="AI305" i="7" a="1"/>
  <c r="AI305" i="7" s="1"/>
  <c r="AI298" i="7" a="1"/>
  <c r="AI298" i="7" s="1"/>
  <c r="AH295" i="7" a="1"/>
  <c r="AH295" i="7" s="1"/>
  <c r="AH292" i="7" a="1"/>
  <c r="AH292" i="7" s="1"/>
  <c r="AI288" i="7" a="1"/>
  <c r="AI288" i="7" s="1"/>
  <c r="AH283" i="7" a="1"/>
  <c r="AH283" i="7" s="1"/>
  <c r="AH277" i="7" a="1"/>
  <c r="AH277" i="7" s="1"/>
  <c r="AH274" i="7" a="1"/>
  <c r="AH274" i="7" s="1"/>
  <c r="AH271" i="7" a="1"/>
  <c r="AH271" i="7" s="1"/>
  <c r="AI268" i="7" a="1"/>
  <c r="AI268" i="7" s="1"/>
  <c r="AI262" i="7" a="1"/>
  <c r="AI262" i="7" s="1"/>
  <c r="AI259" i="7" a="1"/>
  <c r="AI259" i="7" s="1"/>
  <c r="AI256" i="7" a="1"/>
  <c r="AI256" i="7" s="1"/>
  <c r="AH251" i="7" a="1"/>
  <c r="AH251" i="7" s="1"/>
  <c r="AH242" i="7" a="1"/>
  <c r="AH242" i="7" s="1"/>
  <c r="AH239" i="7" a="1"/>
  <c r="AH239" i="7" s="1"/>
  <c r="AH236" i="7" a="1"/>
  <c r="AH236" i="7" s="1"/>
  <c r="AI233" i="7" a="1"/>
  <c r="AI233" i="7" s="1"/>
  <c r="AI227" i="7" a="1"/>
  <c r="AI227" i="7" s="1"/>
  <c r="AI224" i="7" a="1"/>
  <c r="AI224" i="7" s="1"/>
  <c r="AI218" i="7" a="1"/>
  <c r="AI218" i="7" s="1"/>
  <c r="AH213" i="7" a="1"/>
  <c r="AH213" i="7" s="1"/>
  <c r="AH207" i="7" a="1"/>
  <c r="AH207" i="7" s="1"/>
  <c r="AH204" i="7" a="1"/>
  <c r="AH204" i="7" s="1"/>
  <c r="AH201" i="7" a="1"/>
  <c r="AH201" i="7" s="1"/>
  <c r="AI198" i="7" a="1"/>
  <c r="AI198" i="7" s="1"/>
  <c r="AI192" i="7" a="1"/>
  <c r="AI192" i="7" s="1"/>
  <c r="AI189" i="7" a="1"/>
  <c r="AI189" i="7" s="1"/>
  <c r="AI186" i="7" a="1"/>
  <c r="AI186" i="7" s="1"/>
  <c r="AH181" i="7" a="1"/>
  <c r="AH181" i="7" s="1"/>
  <c r="AH175" i="7" a="1"/>
  <c r="AH175" i="7" s="1"/>
  <c r="AH172" i="7" a="1"/>
  <c r="AH172" i="7" s="1"/>
  <c r="AH169" i="7" a="1"/>
  <c r="AH169" i="7" s="1"/>
  <c r="AI166" i="7" a="1"/>
  <c r="AI166" i="7" s="1"/>
  <c r="AI160" i="7" a="1"/>
  <c r="AI160" i="7" s="1"/>
  <c r="AI157" i="7" a="1"/>
  <c r="AI157" i="7" s="1"/>
  <c r="AI154" i="7" a="1"/>
  <c r="AI154" i="7" s="1"/>
  <c r="AH149" i="7" a="1"/>
  <c r="AH149" i="7" s="1"/>
  <c r="AI139" i="7" a="1"/>
  <c r="AI139" i="7" s="1"/>
  <c r="AI136" i="7" a="1"/>
  <c r="AI136" i="7" s="1"/>
  <c r="AI133" i="7" a="1"/>
  <c r="AI133" i="7" s="1"/>
  <c r="AI127" i="7" a="1"/>
  <c r="AI127" i="7" s="1"/>
  <c r="AI124" i="7" a="1"/>
  <c r="AI124" i="7" s="1"/>
  <c r="AI121" i="7" a="1"/>
  <c r="AI121" i="7" s="1"/>
  <c r="AI118" i="7" a="1"/>
  <c r="AI118" i="7" s="1"/>
  <c r="AH116" i="7" a="1"/>
  <c r="AH116" i="7" s="1"/>
  <c r="AI112" i="7" a="1"/>
  <c r="AI112" i="7" s="1"/>
  <c r="AH110" i="7" a="1"/>
  <c r="AH110" i="7" s="1"/>
  <c r="AH107" i="7" a="1"/>
  <c r="AH107" i="7" s="1"/>
  <c r="AH101" i="7" a="1"/>
  <c r="AH101" i="7" s="1"/>
  <c r="AI98" i="7" a="1"/>
  <c r="AI98" i="7" s="1"/>
  <c r="AI95" i="7" a="1"/>
  <c r="AI95" i="7" s="1"/>
  <c r="AI92" i="7" a="1"/>
  <c r="AI92" i="7" s="1"/>
  <c r="AI89" i="7" a="1"/>
  <c r="AI89" i="7" s="1"/>
  <c r="AI77" i="7" a="1"/>
  <c r="AI77" i="7" s="1"/>
  <c r="AI74" i="7" a="1"/>
  <c r="AI74" i="7" s="1"/>
  <c r="AI70" i="7" a="1"/>
  <c r="AI70" i="7" s="1"/>
  <c r="AI67" i="7" a="1"/>
  <c r="AI67" i="7" s="1"/>
  <c r="AI63" i="7" a="1"/>
  <c r="AI63" i="7" s="1"/>
  <c r="AH60" i="7" a="1"/>
  <c r="AH60" i="7" s="1"/>
  <c r="AI56" i="7" a="1"/>
  <c r="AI56" i="7" s="1"/>
  <c r="AI49" i="7" a="1"/>
  <c r="AI49" i="7" s="1"/>
  <c r="AI45" i="7" a="1"/>
  <c r="AI45" i="7" s="1"/>
  <c r="AI42" i="7" a="1"/>
  <c r="AI42" i="7" s="1"/>
  <c r="AI38" i="7" a="1"/>
  <c r="AI38" i="7" s="1"/>
  <c r="AH35" i="7" a="1"/>
  <c r="AH35" i="7" s="1"/>
  <c r="AI28" i="7" a="1"/>
  <c r="AI28" i="7" s="1"/>
  <c r="AH25" i="7" a="1"/>
  <c r="AH25" i="7" s="1"/>
  <c r="AI21" i="7" a="1"/>
  <c r="AI21" i="7" s="1"/>
  <c r="AI18" i="7" a="1"/>
  <c r="AI18" i="7" s="1"/>
  <c r="AH15" i="7" a="1"/>
  <c r="AH15" i="7" s="1"/>
  <c r="AI11" i="7" a="1"/>
  <c r="AI11" i="7" s="1"/>
  <c r="AI8" i="7" a="1"/>
  <c r="AI8" i="7" s="1"/>
  <c r="AB887" i="7" a="1"/>
  <c r="AB887" i="7" s="1"/>
  <c r="AB883" i="7" a="1"/>
  <c r="AB883" i="7" s="1"/>
  <c r="AB879" i="7" a="1"/>
  <c r="AB879" i="7" s="1"/>
  <c r="AC872" i="7" a="1"/>
  <c r="AC872" i="7" s="1"/>
  <c r="AB869" i="7" a="1"/>
  <c r="AB869" i="7" s="1"/>
  <c r="AB865" i="7" a="1"/>
  <c r="AB865" i="7" s="1"/>
  <c r="AC858" i="7" a="1"/>
  <c r="AC858" i="7" s="1"/>
  <c r="AB855" i="7" a="1"/>
  <c r="AB855" i="7" s="1"/>
  <c r="AB851" i="7" a="1"/>
  <c r="AB851" i="7" s="1"/>
  <c r="AC847" i="7" a="1"/>
  <c r="AC847" i="7" s="1"/>
  <c r="AB844" i="7" a="1"/>
  <c r="AB844" i="7" s="1"/>
  <c r="AC840" i="7" a="1"/>
  <c r="AC840" i="7" s="1"/>
  <c r="AC836" i="7" a="1"/>
  <c r="AC836" i="7" s="1"/>
  <c r="AC832" i="7" a="1"/>
  <c r="AC832" i="7" s="1"/>
  <c r="AC829" i="7" a="1"/>
  <c r="AC829" i="7" s="1"/>
  <c r="AB826" i="7" a="1"/>
  <c r="AB826" i="7" s="1"/>
  <c r="AB822" i="7" a="1"/>
  <c r="AB822" i="7" s="1"/>
  <c r="AB819" i="7" a="1"/>
  <c r="AB819" i="7" s="1"/>
  <c r="AB815" i="7" a="1"/>
  <c r="AB815" i="7" s="1"/>
  <c r="AB808" i="7" a="1"/>
  <c r="AB808" i="7" s="1"/>
  <c r="AC801" i="7" a="1"/>
  <c r="AC801" i="7" s="1"/>
  <c r="AB798" i="7" a="1"/>
  <c r="AB798" i="7" s="1"/>
  <c r="AB794" i="7" a="1"/>
  <c r="AB794" i="7" s="1"/>
  <c r="AB791" i="7" a="1"/>
  <c r="AB791" i="7" s="1"/>
  <c r="AB787" i="7" a="1"/>
  <c r="AB787" i="7" s="1"/>
  <c r="AB784" i="7" a="1"/>
  <c r="AB784" i="7" s="1"/>
  <c r="AB780" i="7" a="1"/>
  <c r="AB780" i="7" s="1"/>
  <c r="AB773" i="7" a="1"/>
  <c r="AB773" i="7" s="1"/>
  <c r="AC769" i="7" a="1"/>
  <c r="AC769" i="7" s="1"/>
  <c r="AB766" i="7" a="1"/>
  <c r="AB766" i="7" s="1"/>
  <c r="AB762" i="7" a="1"/>
  <c r="AB762" i="7" s="1"/>
  <c r="AB759" i="7" a="1"/>
  <c r="AB759" i="7" s="1"/>
  <c r="AB755" i="7" a="1"/>
  <c r="AB755" i="7" s="1"/>
  <c r="AB752" i="7" a="1"/>
  <c r="AB752" i="7" s="1"/>
  <c r="AB748" i="7" a="1"/>
  <c r="AB748" i="7" s="1"/>
  <c r="AB741" i="7" a="1"/>
  <c r="AB741" i="7" s="1"/>
  <c r="AC737" i="7" a="1"/>
  <c r="AC737" i="7" s="1"/>
  <c r="AB734" i="7" a="1"/>
  <c r="AB734" i="7" s="1"/>
  <c r="AB727" i="7" a="1"/>
  <c r="AB727" i="7" s="1"/>
  <c r="AB724" i="7" a="1"/>
  <c r="AB724" i="7" s="1"/>
  <c r="AC720" i="7" a="1"/>
  <c r="AC720" i="7" s="1"/>
  <c r="AC717" i="7" a="1"/>
  <c r="AC717" i="7" s="1"/>
  <c r="AC713" i="7" a="1"/>
  <c r="AC713" i="7" s="1"/>
  <c r="AB710" i="7" a="1"/>
  <c r="AB710" i="7" s="1"/>
  <c r="AB707" i="7" a="1"/>
  <c r="AB707" i="7" s="1"/>
  <c r="AB704" i="7" a="1"/>
  <c r="AB704" i="7" s="1"/>
  <c r="AB701" i="7" a="1"/>
  <c r="AB701" i="7" s="1"/>
  <c r="AB698" i="7" a="1"/>
  <c r="AB698" i="7" s="1"/>
  <c r="AB692" i="7" a="1"/>
  <c r="AB692" i="7" s="1"/>
  <c r="AC685" i="7" a="1"/>
  <c r="AC685" i="7" s="1"/>
  <c r="AC682" i="7" a="1"/>
  <c r="AC682" i="7" s="1"/>
  <c r="AB679" i="7" a="1"/>
  <c r="AB679" i="7" s="1"/>
  <c r="AC676" i="7" a="1"/>
  <c r="AC676" i="7" s="1"/>
  <c r="AB673" i="7" a="1"/>
  <c r="AB673" i="7" s="1"/>
  <c r="AB670" i="7" a="1"/>
  <c r="AB670" i="7" s="1"/>
  <c r="AB667" i="7" a="1"/>
  <c r="AB667" i="7" s="1"/>
  <c r="AC886" i="7" a="1"/>
  <c r="AC886" i="7" s="1"/>
  <c r="AC882" i="7" a="1"/>
  <c r="AC882" i="7" s="1"/>
  <c r="AC878" i="7" a="1"/>
  <c r="AC878" i="7" s="1"/>
  <c r="AC875" i="7" a="1"/>
  <c r="AC875" i="7" s="1"/>
  <c r="AB872" i="7" a="1"/>
  <c r="AB872" i="7" s="1"/>
  <c r="AC868" i="7" a="1"/>
  <c r="AC868" i="7" s="1"/>
  <c r="AC864" i="7" a="1"/>
  <c r="AC864" i="7" s="1"/>
  <c r="AC861" i="7" a="1"/>
  <c r="AC861" i="7" s="1"/>
  <c r="AB858" i="7" a="1"/>
  <c r="AB858" i="7" s="1"/>
  <c r="AC854" i="7" a="1"/>
  <c r="AC854" i="7" s="1"/>
  <c r="AC850" i="7" a="1"/>
  <c r="AC850" i="7" s="1"/>
  <c r="AB847" i="7" a="1"/>
  <c r="AB847" i="7" s="1"/>
  <c r="AB840" i="7" a="1"/>
  <c r="AB840" i="7" s="1"/>
  <c r="AB836" i="7" a="1"/>
  <c r="AB836" i="7" s="1"/>
  <c r="AB832" i="7" a="1"/>
  <c r="AB832" i="7" s="1"/>
  <c r="AB829" i="7" a="1"/>
  <c r="AB829" i="7" s="1"/>
  <c r="AC825" i="7" a="1"/>
  <c r="AC825" i="7" s="1"/>
  <c r="AC821" i="7" a="1"/>
  <c r="AC821" i="7" s="1"/>
  <c r="AC818" i="7" a="1"/>
  <c r="AC818" i="7" s="1"/>
  <c r="AC814" i="7" a="1"/>
  <c r="AC814" i="7" s="1"/>
  <c r="AC811" i="7" a="1"/>
  <c r="AC811" i="7" s="1"/>
  <c r="AC804" i="7" a="1"/>
  <c r="AC804" i="7" s="1"/>
  <c r="AB801" i="7" a="1"/>
  <c r="AB801" i="7" s="1"/>
  <c r="AC797" i="7" a="1"/>
  <c r="AC797" i="7" s="1"/>
  <c r="AC790" i="7" a="1"/>
  <c r="AC790" i="7" s="1"/>
  <c r="AC786" i="7" a="1"/>
  <c r="AC786" i="7" s="1"/>
  <c r="AC783" i="7" a="1"/>
  <c r="AC783" i="7" s="1"/>
  <c r="AC779" i="7" a="1"/>
  <c r="AC779" i="7" s="1"/>
  <c r="AC776" i="7" a="1"/>
  <c r="AC776" i="7" s="1"/>
  <c r="AC772" i="7" a="1"/>
  <c r="AC772" i="7" s="1"/>
  <c r="AB769" i="7" a="1"/>
  <c r="AB769" i="7" s="1"/>
  <c r="AC765" i="7" a="1"/>
  <c r="AC765" i="7" s="1"/>
  <c r="AC758" i="7" a="1"/>
  <c r="AC758" i="7" s="1"/>
  <c r="AC754" i="7" a="1"/>
  <c r="AC754" i="7" s="1"/>
  <c r="AC751" i="7" a="1"/>
  <c r="AC751" i="7" s="1"/>
  <c r="AC747" i="7" a="1"/>
  <c r="AC747" i="7" s="1"/>
  <c r="AC744" i="7" a="1"/>
  <c r="AC744" i="7" s="1"/>
  <c r="AC740" i="7" a="1"/>
  <c r="AC740" i="7" s="1"/>
  <c r="AB737" i="7" a="1"/>
  <c r="AB737" i="7" s="1"/>
  <c r="AC733" i="7" a="1"/>
  <c r="AC733" i="7" s="1"/>
  <c r="AC723" i="7" a="1"/>
  <c r="AC723" i="7" s="1"/>
  <c r="AB720" i="7" a="1"/>
  <c r="AB720" i="7" s="1"/>
  <c r="AB717" i="7" a="1"/>
  <c r="AB717" i="7" s="1"/>
  <c r="AB713" i="7" a="1"/>
  <c r="AB713" i="7" s="1"/>
  <c r="AC706" i="7" a="1"/>
  <c r="AC706" i="7" s="1"/>
  <c r="AC694" i="7" a="1"/>
  <c r="AC694" i="7" s="1"/>
  <c r="AC691" i="7" a="1"/>
  <c r="AC691" i="7" s="1"/>
  <c r="AC688" i="7" a="1"/>
  <c r="AC688" i="7" s="1"/>
  <c r="AB685" i="7" a="1"/>
  <c r="AB685" i="7" s="1"/>
  <c r="AB682" i="7" a="1"/>
  <c r="AB682" i="7" s="1"/>
  <c r="AB676" i="7" a="1"/>
  <c r="AB676" i="7" s="1"/>
  <c r="AC669" i="7" a="1"/>
  <c r="AC669" i="7" s="1"/>
  <c r="AC666" i="7" a="1"/>
  <c r="AC666" i="7" s="1"/>
  <c r="AB660" i="7" a="1"/>
  <c r="AB660" i="7" s="1"/>
  <c r="AC657" i="7" a="1"/>
  <c r="AC657" i="7" s="1"/>
  <c r="AB654" i="7" a="1"/>
  <c r="AB654" i="7" s="1"/>
  <c r="AB651" i="7" a="1"/>
  <c r="AB651" i="7" s="1"/>
  <c r="AB648" i="7" a="1"/>
  <c r="AB648" i="7" s="1"/>
  <c r="AC644" i="7" a="1"/>
  <c r="AC644" i="7" s="1"/>
  <c r="AB642" i="7" a="1"/>
  <c r="AB642" i="7" s="1"/>
  <c r="AC635" i="7" a="1"/>
  <c r="AC635" i="7" s="1"/>
  <c r="AB629" i="7" a="1"/>
  <c r="AB629" i="7" s="1"/>
  <c r="AB886" i="7" a="1"/>
  <c r="AB886" i="7" s="1"/>
  <c r="AB882" i="7" a="1"/>
  <c r="AB882" i="7" s="1"/>
  <c r="AB878" i="7" a="1"/>
  <c r="AB878" i="7" s="1"/>
  <c r="AB875" i="7" a="1"/>
  <c r="AB875" i="7" s="1"/>
  <c r="AB868" i="7" a="1"/>
  <c r="AB868" i="7" s="1"/>
  <c r="AB864" i="7" a="1"/>
  <c r="AB864" i="7" s="1"/>
  <c r="AB861" i="7" a="1"/>
  <c r="AB861" i="7" s="1"/>
  <c r="AC857" i="7" a="1"/>
  <c r="AC857" i="7" s="1"/>
  <c r="AB854" i="7" a="1"/>
  <c r="AB854" i="7" s="1"/>
  <c r="AB850" i="7" a="1"/>
  <c r="AB850" i="7" s="1"/>
  <c r="AC846" i="7" a="1"/>
  <c r="AC846" i="7" s="1"/>
  <c r="AC843" i="7" a="1"/>
  <c r="AC843" i="7" s="1"/>
  <c r="AC839" i="7" a="1"/>
  <c r="AC839" i="7" s="1"/>
  <c r="AC835" i="7" a="1"/>
  <c r="AC835" i="7" s="1"/>
  <c r="AC828" i="7" a="1"/>
  <c r="AC828" i="7" s="1"/>
  <c r="AB825" i="7" a="1"/>
  <c r="AB825" i="7" s="1"/>
  <c r="AB821" i="7" a="1"/>
  <c r="AB821" i="7" s="1"/>
  <c r="AB818" i="7" a="1"/>
  <c r="AB818" i="7" s="1"/>
  <c r="AB814" i="7" a="1"/>
  <c r="AB814" i="7" s="1"/>
  <c r="AB811" i="7" a="1"/>
  <c r="AB811" i="7" s="1"/>
  <c r="AB804" i="7" a="1"/>
  <c r="AB804" i="7" s="1"/>
  <c r="AB797" i="7" a="1"/>
  <c r="AB797" i="7" s="1"/>
  <c r="AC793" i="7" a="1"/>
  <c r="AC793" i="7" s="1"/>
  <c r="AB790" i="7" a="1"/>
  <c r="AB790" i="7" s="1"/>
  <c r="AB786" i="7" a="1"/>
  <c r="AB786" i="7" s="1"/>
  <c r="AB783" i="7" a="1"/>
  <c r="AB783" i="7" s="1"/>
  <c r="AB779" i="7" a="1"/>
  <c r="AB779" i="7" s="1"/>
  <c r="AB776" i="7" a="1"/>
  <c r="AB776" i="7" s="1"/>
  <c r="AB772" i="7" a="1"/>
  <c r="AB772" i="7" s="1"/>
  <c r="AB765" i="7" a="1"/>
  <c r="AB765" i="7" s="1"/>
  <c r="AC761" i="7" a="1"/>
  <c r="AC761" i="7" s="1"/>
  <c r="AB758" i="7" a="1"/>
  <c r="AB758" i="7" s="1"/>
  <c r="AB754" i="7" a="1"/>
  <c r="AB754" i="7" s="1"/>
  <c r="AB751" i="7" a="1"/>
  <c r="AB751" i="7" s="1"/>
  <c r="AB747" i="7" a="1"/>
  <c r="AB747" i="7" s="1"/>
  <c r="AB744" i="7" a="1"/>
  <c r="AB744" i="7" s="1"/>
  <c r="AB740" i="7" a="1"/>
  <c r="AB740" i="7" s="1"/>
  <c r="AB733" i="7" a="1"/>
  <c r="AB733" i="7" s="1"/>
  <c r="AC726" i="7" a="1"/>
  <c r="AC726" i="7" s="1"/>
  <c r="AB723" i="7" a="1"/>
  <c r="AB723" i="7" s="1"/>
  <c r="AC719" i="7" a="1"/>
  <c r="AC719" i="7" s="1"/>
  <c r="AC716" i="7" a="1"/>
  <c r="AC716" i="7" s="1"/>
  <c r="AC712" i="7" a="1"/>
  <c r="AC712" i="7" s="1"/>
  <c r="AC709" i="7" a="1"/>
  <c r="AC709" i="7" s="1"/>
  <c r="AB706" i="7" a="1"/>
  <c r="AB706" i="7" s="1"/>
  <c r="AC703" i="7" a="1"/>
  <c r="AC703" i="7" s="1"/>
  <c r="AC700" i="7" a="1"/>
  <c r="AC700" i="7" s="1"/>
  <c r="AC697" i="7" a="1"/>
  <c r="AC697" i="7" s="1"/>
  <c r="AB694" i="7" a="1"/>
  <c r="AB694" i="7" s="1"/>
  <c r="AB691" i="7" a="1"/>
  <c r="AB691" i="7" s="1"/>
  <c r="AB688" i="7" a="1"/>
  <c r="AB688" i="7" s="1"/>
  <c r="AC678" i="7" a="1"/>
  <c r="AC678" i="7" s="1"/>
  <c r="AC675" i="7" a="1"/>
  <c r="AC675" i="7" s="1"/>
  <c r="AC672" i="7" a="1"/>
  <c r="AC672" i="7" s="1"/>
  <c r="AB669" i="7" a="1"/>
  <c r="AB669" i="7" s="1"/>
  <c r="AB666" i="7" a="1"/>
  <c r="AB666" i="7" s="1"/>
  <c r="AB657" i="7" a="1"/>
  <c r="AB657" i="7" s="1"/>
  <c r="AC650" i="7" a="1"/>
  <c r="AC650" i="7" s="1"/>
  <c r="AC885" i="7" a="1"/>
  <c r="AC885" i="7" s="1"/>
  <c r="AC881" i="7" a="1"/>
  <c r="AC881" i="7" s="1"/>
  <c r="AC874" i="7" a="1"/>
  <c r="AC874" i="7" s="1"/>
  <c r="AC871" i="7" a="1"/>
  <c r="AC871" i="7" s="1"/>
  <c r="AC867" i="7" a="1"/>
  <c r="AC867" i="7" s="1"/>
  <c r="AC860" i="7" a="1"/>
  <c r="AC860" i="7" s="1"/>
  <c r="AB857" i="7" a="1"/>
  <c r="AB857" i="7" s="1"/>
  <c r="AC853" i="7" a="1"/>
  <c r="AC853" i="7" s="1"/>
  <c r="AC849" i="7" a="1"/>
  <c r="AC849" i="7" s="1"/>
  <c r="AB846" i="7" a="1"/>
  <c r="AB846" i="7" s="1"/>
  <c r="AB843" i="7" a="1"/>
  <c r="AB843" i="7" s="1"/>
  <c r="AB839" i="7" a="1"/>
  <c r="AB839" i="7" s="1"/>
  <c r="AB835" i="7" a="1"/>
  <c r="AB835" i="7" s="1"/>
  <c r="AC831" i="7" a="1"/>
  <c r="AC831" i="7" s="1"/>
  <c r="AB828" i="7" a="1"/>
  <c r="AB828" i="7" s="1"/>
  <c r="AC824" i="7" a="1"/>
  <c r="AC824" i="7" s="1"/>
  <c r="AC817" i="7" a="1"/>
  <c r="AC817" i="7" s="1"/>
  <c r="AC813" i="7" a="1"/>
  <c r="AC813" i="7" s="1"/>
  <c r="AC810" i="7" a="1"/>
  <c r="AC810" i="7" s="1"/>
  <c r="AC803" i="7" a="1"/>
  <c r="AC803" i="7" s="1"/>
  <c r="AC800" i="7" a="1"/>
  <c r="AC800" i="7" s="1"/>
  <c r="AC796" i="7" a="1"/>
  <c r="AC796" i="7" s="1"/>
  <c r="AB793" i="7" a="1"/>
  <c r="AB793" i="7" s="1"/>
  <c r="AC789" i="7" a="1"/>
  <c r="AC789" i="7" s="1"/>
  <c r="AC782" i="7" a="1"/>
  <c r="AC782" i="7" s="1"/>
  <c r="AC778" i="7" a="1"/>
  <c r="AC778" i="7" s="1"/>
  <c r="AC775" i="7" a="1"/>
  <c r="AC775" i="7" s="1"/>
  <c r="AC771" i="7" a="1"/>
  <c r="AC771" i="7" s="1"/>
  <c r="AC768" i="7" a="1"/>
  <c r="AC768" i="7" s="1"/>
  <c r="AC764" i="7" a="1"/>
  <c r="AC764" i="7" s="1"/>
  <c r="AB761" i="7" a="1"/>
  <c r="AB761" i="7" s="1"/>
  <c r="AC757" i="7" a="1"/>
  <c r="AC757" i="7" s="1"/>
  <c r="AC750" i="7" a="1"/>
  <c r="AC750" i="7" s="1"/>
  <c r="AC746" i="7" a="1"/>
  <c r="AC746" i="7" s="1"/>
  <c r="AC743" i="7" a="1"/>
  <c r="AC743" i="7" s="1"/>
  <c r="AC739" i="7" a="1"/>
  <c r="AC739" i="7" s="1"/>
  <c r="AC736" i="7" a="1"/>
  <c r="AC736" i="7" s="1"/>
  <c r="AC732" i="7" a="1"/>
  <c r="AC732" i="7" s="1"/>
  <c r="AB726" i="7" a="1"/>
  <c r="AB726" i="7" s="1"/>
  <c r="AC722" i="7" a="1"/>
  <c r="AC722" i="7" s="1"/>
  <c r="AB719" i="7" a="1"/>
  <c r="AB719" i="7" s="1"/>
  <c r="AB716" i="7" a="1"/>
  <c r="AB716" i="7" s="1"/>
  <c r="AB712" i="7" a="1"/>
  <c r="AB712" i="7" s="1"/>
  <c r="AC705" i="7" a="1"/>
  <c r="AC705" i="7" s="1"/>
  <c r="AB700" i="7" a="1"/>
  <c r="AB700" i="7" s="1"/>
  <c r="AB697" i="7" a="1"/>
  <c r="AB697" i="7" s="1"/>
  <c r="AC690" i="7" a="1"/>
  <c r="AC690" i="7" s="1"/>
  <c r="AC684" i="7" a="1"/>
  <c r="AC684" i="7" s="1"/>
  <c r="AC681" i="7" a="1"/>
  <c r="AC681" i="7" s="1"/>
  <c r="AB678" i="7" a="1"/>
  <c r="AB678" i="7" s="1"/>
  <c r="AB675" i="7" a="1"/>
  <c r="AB675" i="7" s="1"/>
  <c r="AB672" i="7" a="1"/>
  <c r="AB672" i="7" s="1"/>
  <c r="AC659" i="7" a="1"/>
  <c r="AC659" i="7" s="1"/>
  <c r="AC656" i="7" a="1"/>
  <c r="AC656" i="7" s="1"/>
  <c r="AC653" i="7" a="1"/>
  <c r="AC653" i="7" s="1"/>
  <c r="AB650" i="7" a="1"/>
  <c r="AB650" i="7" s="1"/>
  <c r="AB647" i="7" a="1"/>
  <c r="AB647" i="7" s="1"/>
  <c r="AB885" i="7" a="1"/>
  <c r="AB885" i="7" s="1"/>
  <c r="AB881" i="7" a="1"/>
  <c r="AB881" i="7" s="1"/>
  <c r="AC877" i="7" a="1"/>
  <c r="AC877" i="7" s="1"/>
  <c r="AB874" i="7" a="1"/>
  <c r="AB874" i="7" s="1"/>
  <c r="AB871" i="7" a="1"/>
  <c r="AB871" i="7" s="1"/>
  <c r="AB867" i="7" a="1"/>
  <c r="AB867" i="7" s="1"/>
  <c r="AC863" i="7" a="1"/>
  <c r="AC863" i="7" s="1"/>
  <c r="AB860" i="7" a="1"/>
  <c r="AB860" i="7" s="1"/>
  <c r="AC856" i="7" a="1"/>
  <c r="AC856" i="7" s="1"/>
  <c r="AB853" i="7" a="1"/>
  <c r="AB853" i="7" s="1"/>
  <c r="AB849" i="7" a="1"/>
  <c r="AB849" i="7" s="1"/>
  <c r="AC842" i="7" a="1"/>
  <c r="AC842" i="7" s="1"/>
  <c r="AC838" i="7" a="1"/>
  <c r="AC838" i="7" s="1"/>
  <c r="AC834" i="7" a="1"/>
  <c r="AC834" i="7" s="1"/>
  <c r="AB831" i="7" a="1"/>
  <c r="AB831" i="7" s="1"/>
  <c r="AB824" i="7" a="1"/>
  <c r="AB824" i="7" s="1"/>
  <c r="AC820" i="7" a="1"/>
  <c r="AC820" i="7" s="1"/>
  <c r="AB817" i="7" a="1"/>
  <c r="AB817" i="7" s="1"/>
  <c r="AB813" i="7" a="1"/>
  <c r="AB813" i="7" s="1"/>
  <c r="AB810" i="7" a="1"/>
  <c r="AB810" i="7" s="1"/>
  <c r="AB803" i="7" a="1"/>
  <c r="AB803" i="7" s="1"/>
  <c r="AB800" i="7" a="1"/>
  <c r="AB800" i="7" s="1"/>
  <c r="AB796" i="7" a="1"/>
  <c r="AB796" i="7" s="1"/>
  <c r="AB789" i="7" a="1"/>
  <c r="AB789" i="7" s="1"/>
  <c r="AC785" i="7" a="1"/>
  <c r="AC785" i="7" s="1"/>
  <c r="AB782" i="7" a="1"/>
  <c r="AB782" i="7" s="1"/>
  <c r="AB778" i="7" a="1"/>
  <c r="AB778" i="7" s="1"/>
  <c r="AB775" i="7" a="1"/>
  <c r="AB775" i="7" s="1"/>
  <c r="AB771" i="7" a="1"/>
  <c r="AB771" i="7" s="1"/>
  <c r="AB768" i="7" a="1"/>
  <c r="AB768" i="7" s="1"/>
  <c r="AB764" i="7" a="1"/>
  <c r="AB764" i="7" s="1"/>
  <c r="AB757" i="7" a="1"/>
  <c r="AB757" i="7" s="1"/>
  <c r="AC753" i="7" a="1"/>
  <c r="AC753" i="7" s="1"/>
  <c r="AB750" i="7" a="1"/>
  <c r="AB750" i="7" s="1"/>
  <c r="AB746" i="7" a="1"/>
  <c r="AB746" i="7" s="1"/>
  <c r="AB743" i="7" a="1"/>
  <c r="AB743" i="7" s="1"/>
  <c r="AB739" i="7" a="1"/>
  <c r="AB739" i="7" s="1"/>
  <c r="AB736" i="7" a="1"/>
  <c r="AB736" i="7" s="1"/>
  <c r="AB732" i="7" a="1"/>
  <c r="AB732" i="7" s="1"/>
  <c r="AB722" i="7" a="1"/>
  <c r="AB722" i="7" s="1"/>
  <c r="AC715" i="7" a="1"/>
  <c r="AC715" i="7" s="1"/>
  <c r="AC711" i="7" a="1"/>
  <c r="AC711" i="7" s="1"/>
  <c r="AB709" i="7" a="1"/>
  <c r="AB709" i="7" s="1"/>
  <c r="AB703" i="7" a="1"/>
  <c r="AB703" i="7" s="1"/>
  <c r="AC699" i="7" a="1"/>
  <c r="AC699" i="7" s="1"/>
  <c r="AC696" i="7" a="1"/>
  <c r="AC696" i="7" s="1"/>
  <c r="AC693" i="7" a="1"/>
  <c r="AC693" i="7" s="1"/>
  <c r="AB690" i="7" a="1"/>
  <c r="AB690" i="7" s="1"/>
  <c r="AC687" i="7" a="1"/>
  <c r="AC687" i="7" s="1"/>
  <c r="AB684" i="7" a="1"/>
  <c r="AB684" i="7" s="1"/>
  <c r="AB681" i="7" a="1"/>
  <c r="AB681" i="7" s="1"/>
  <c r="AC674" i="7" a="1"/>
  <c r="AC674" i="7" s="1"/>
  <c r="AC668" i="7" a="1"/>
  <c r="AC668" i="7" s="1"/>
  <c r="AC665" i="7" a="1"/>
  <c r="AC665" i="7" s="1"/>
  <c r="AB659" i="7" a="1"/>
  <c r="AB659" i="7" s="1"/>
  <c r="AB656" i="7" a="1"/>
  <c r="AB656" i="7" s="1"/>
  <c r="AB653" i="7" a="1"/>
  <c r="AB653" i="7" s="1"/>
  <c r="AC643" i="7" a="1"/>
  <c r="AC643" i="7" s="1"/>
  <c r="AC640" i="7" a="1"/>
  <c r="AC640" i="7" s="1"/>
  <c r="AC637" i="7" a="1"/>
  <c r="AC637" i="7" s="1"/>
  <c r="AB634" i="7" a="1"/>
  <c r="AB634" i="7" s="1"/>
  <c r="AB631" i="7" a="1"/>
  <c r="AB631" i="7" s="1"/>
  <c r="AC888" i="7" a="1"/>
  <c r="AC888" i="7" s="1"/>
  <c r="AC884" i="7" a="1"/>
  <c r="AC884" i="7" s="1"/>
  <c r="AC880" i="7" a="1"/>
  <c r="AC880" i="7" s="1"/>
  <c r="AB877" i="7" a="1"/>
  <c r="AB877" i="7" s="1"/>
  <c r="AC870" i="7" a="1"/>
  <c r="AC870" i="7" s="1"/>
  <c r="AC866" i="7" a="1"/>
  <c r="AC866" i="7" s="1"/>
  <c r="AB863" i="7" a="1"/>
  <c r="AB863" i="7" s="1"/>
  <c r="AB856" i="7" a="1"/>
  <c r="AB856" i="7" s="1"/>
  <c r="AC852" i="7" a="1"/>
  <c r="AC852" i="7" s="1"/>
  <c r="AC848" i="7" a="1"/>
  <c r="AC848" i="7" s="1"/>
  <c r="AC845" i="7" a="1"/>
  <c r="AC845" i="7" s="1"/>
  <c r="AB842" i="7" a="1"/>
  <c r="AB842" i="7" s="1"/>
  <c r="AB838" i="7" a="1"/>
  <c r="AB838" i="7" s="1"/>
  <c r="AB834" i="7" a="1"/>
  <c r="AB834" i="7" s="1"/>
  <c r="AC830" i="7" a="1"/>
  <c r="AC830" i="7" s="1"/>
  <c r="AC827" i="7" a="1"/>
  <c r="AC827" i="7" s="1"/>
  <c r="AC823" i="7" a="1"/>
  <c r="AC823" i="7" s="1"/>
  <c r="AB820" i="7" a="1"/>
  <c r="AB820" i="7" s="1"/>
  <c r="AC816" i="7" a="1"/>
  <c r="AC816" i="7" s="1"/>
  <c r="AC809" i="7" a="1"/>
  <c r="AC809" i="7" s="1"/>
  <c r="AC802" i="7" a="1"/>
  <c r="AC802" i="7" s="1"/>
  <c r="AC799" i="7" a="1"/>
  <c r="AC799" i="7" s="1"/>
  <c r="AC795" i="7" a="1"/>
  <c r="AC795" i="7" s="1"/>
  <c r="AC792" i="7" a="1"/>
  <c r="AC792" i="7" s="1"/>
  <c r="AC788" i="7" a="1"/>
  <c r="AC788" i="7" s="1"/>
  <c r="AB785" i="7" a="1"/>
  <c r="AB785" i="7" s="1"/>
  <c r="AC781" i="7" a="1"/>
  <c r="AC781" i="7" s="1"/>
  <c r="AC774" i="7" a="1"/>
  <c r="AC774" i="7" s="1"/>
  <c r="AC770" i="7" a="1"/>
  <c r="AC770" i="7" s="1"/>
  <c r="AC767" i="7" a="1"/>
  <c r="AC767" i="7" s="1"/>
  <c r="AC763" i="7" a="1"/>
  <c r="AC763" i="7" s="1"/>
  <c r="AC760" i="7" a="1"/>
  <c r="AC760" i="7" s="1"/>
  <c r="AC756" i="7" a="1"/>
  <c r="AC756" i="7" s="1"/>
  <c r="AB753" i="7" a="1"/>
  <c r="AB753" i="7" s="1"/>
  <c r="AC749" i="7" a="1"/>
  <c r="AC749" i="7" s="1"/>
  <c r="AC742" i="7" a="1"/>
  <c r="AC742" i="7" s="1"/>
  <c r="AC738" i="7" a="1"/>
  <c r="AC738" i="7" s="1"/>
  <c r="AC735" i="7" a="1"/>
  <c r="AC735" i="7" s="1"/>
  <c r="AC731" i="7" a="1"/>
  <c r="AC731" i="7" s="1"/>
  <c r="AC725" i="7" a="1"/>
  <c r="AC725" i="7" s="1"/>
  <c r="AC721" i="7" a="1"/>
  <c r="AC721" i="7" s="1"/>
  <c r="AC718" i="7" a="1"/>
  <c r="AC718" i="7" s="1"/>
  <c r="AB715" i="7" a="1"/>
  <c r="AB715" i="7" s="1"/>
  <c r="AB711" i="7" a="1"/>
  <c r="AB711" i="7" s="1"/>
  <c r="AC708" i="7" a="1"/>
  <c r="AC708" i="7" s="1"/>
  <c r="AB705" i="7" a="1"/>
  <c r="AB705" i="7" s="1"/>
  <c r="AC702" i="7" a="1"/>
  <c r="AC702" i="7" s="1"/>
  <c r="AB696" i="7" a="1"/>
  <c r="AB696" i="7" s="1"/>
  <c r="AC689" i="7" a="1"/>
  <c r="AC689" i="7" s="1"/>
  <c r="AB687" i="7" a="1"/>
  <c r="AB687" i="7" s="1"/>
  <c r="AC683" i="7" a="1"/>
  <c r="AC683" i="7" s="1"/>
  <c r="AC680" i="7" a="1"/>
  <c r="AC680" i="7" s="1"/>
  <c r="AC677" i="7" a="1"/>
  <c r="AC677" i="7" s="1"/>
  <c r="AB674" i="7" a="1"/>
  <c r="AB674" i="7" s="1"/>
  <c r="AC671" i="7" a="1"/>
  <c r="AC671" i="7" s="1"/>
  <c r="AB668" i="7" a="1"/>
  <c r="AB668" i="7" s="1"/>
  <c r="AB665" i="7" a="1"/>
  <c r="AB665" i="7" s="1"/>
  <c r="AC655" i="7" a="1"/>
  <c r="AC655" i="7" s="1"/>
  <c r="AC649" i="7" a="1"/>
  <c r="AC649" i="7" s="1"/>
  <c r="AC646" i="7" a="1"/>
  <c r="AC646" i="7" s="1"/>
  <c r="AB643" i="7" a="1"/>
  <c r="AB643" i="7" s="1"/>
  <c r="AB640" i="7" a="1"/>
  <c r="AB640" i="7" s="1"/>
  <c r="AB637" i="7" a="1"/>
  <c r="AB637" i="7" s="1"/>
  <c r="AC627" i="7" a="1"/>
  <c r="AC627" i="7" s="1"/>
  <c r="AB888" i="7" a="1"/>
  <c r="AB888" i="7" s="1"/>
  <c r="AB884" i="7" a="1"/>
  <c r="AB884" i="7" s="1"/>
  <c r="AB880" i="7" a="1"/>
  <c r="AB880" i="7" s="1"/>
  <c r="AC876" i="7" a="1"/>
  <c r="AC876" i="7" s="1"/>
  <c r="AC873" i="7" a="1"/>
  <c r="AC873" i="7" s="1"/>
  <c r="AB870" i="7" a="1"/>
  <c r="AB870" i="7" s="1"/>
  <c r="AB866" i="7" a="1"/>
  <c r="AB866" i="7" s="1"/>
  <c r="AC862" i="7" a="1"/>
  <c r="AC862" i="7" s="1"/>
  <c r="AC859" i="7" a="1"/>
  <c r="AC859" i="7" s="1"/>
  <c r="AB852" i="7" a="1"/>
  <c r="AB852" i="7" s="1"/>
  <c r="AB848" i="7" a="1"/>
  <c r="AB848" i="7" s="1"/>
  <c r="AB845" i="7" a="1"/>
  <c r="AB845" i="7" s="1"/>
  <c r="AC841" i="7" a="1"/>
  <c r="AC841" i="7" s="1"/>
  <c r="AC837" i="7" a="1"/>
  <c r="AC837" i="7" s="1"/>
  <c r="AC833" i="7" a="1"/>
  <c r="AC833" i="7" s="1"/>
  <c r="AB830" i="7" a="1"/>
  <c r="AB830" i="7" s="1"/>
  <c r="AB827" i="7" a="1"/>
  <c r="AB827" i="7" s="1"/>
  <c r="AB823" i="7" a="1"/>
  <c r="AB823" i="7" s="1"/>
  <c r="AB816" i="7" a="1"/>
  <c r="AB816" i="7" s="1"/>
  <c r="AC812" i="7" a="1"/>
  <c r="AC812" i="7" s="1"/>
  <c r="AB809" i="7" a="1"/>
  <c r="AB809" i="7" s="1"/>
  <c r="AB802" i="7" a="1"/>
  <c r="AB802" i="7" s="1"/>
  <c r="AB799" i="7" a="1"/>
  <c r="AB799" i="7" s="1"/>
  <c r="AB795" i="7" a="1"/>
  <c r="AB795" i="7" s="1"/>
  <c r="AB792" i="7" a="1"/>
  <c r="AB792" i="7" s="1"/>
  <c r="AB788" i="7" a="1"/>
  <c r="AB788" i="7" s="1"/>
  <c r="AB781" i="7" a="1"/>
  <c r="AB781" i="7" s="1"/>
  <c r="AC777" i="7" a="1"/>
  <c r="AC777" i="7" s="1"/>
  <c r="AB774" i="7" a="1"/>
  <c r="AB774" i="7" s="1"/>
  <c r="AB770" i="7" a="1"/>
  <c r="AB770" i="7" s="1"/>
  <c r="AB767" i="7" a="1"/>
  <c r="AB767" i="7" s="1"/>
  <c r="AB763" i="7" a="1"/>
  <c r="AB763" i="7" s="1"/>
  <c r="AB760" i="7" a="1"/>
  <c r="AB760" i="7" s="1"/>
  <c r="AB756" i="7" a="1"/>
  <c r="AB756" i="7" s="1"/>
  <c r="AB749" i="7" a="1"/>
  <c r="AB749" i="7" s="1"/>
  <c r="AC745" i="7" a="1"/>
  <c r="AC745" i="7" s="1"/>
  <c r="AB742" i="7" a="1"/>
  <c r="AB742" i="7" s="1"/>
  <c r="AB738" i="7" a="1"/>
  <c r="AB738" i="7" s="1"/>
  <c r="AB735" i="7" a="1"/>
  <c r="AB735" i="7" s="1"/>
  <c r="AB731" i="7" a="1"/>
  <c r="AB731" i="7" s="1"/>
  <c r="AB725" i="7" a="1"/>
  <c r="AB725" i="7" s="1"/>
  <c r="AB721" i="7" a="1"/>
  <c r="AB721" i="7" s="1"/>
  <c r="AB718" i="7" a="1"/>
  <c r="AB718" i="7" s="1"/>
  <c r="AC714" i="7" a="1"/>
  <c r="AC714" i="7" s="1"/>
  <c r="AB708" i="7" a="1"/>
  <c r="AB708" i="7" s="1"/>
  <c r="AB702" i="7" a="1"/>
  <c r="AB702" i="7" s="1"/>
  <c r="AB699" i="7" a="1"/>
  <c r="AB699" i="7" s="1"/>
  <c r="AC695" i="7" a="1"/>
  <c r="AC695" i="7" s="1"/>
  <c r="AB693" i="7" a="1"/>
  <c r="AB693" i="7" s="1"/>
  <c r="AC686" i="7" a="1"/>
  <c r="AC686" i="7" s="1"/>
  <c r="AB680" i="7" a="1"/>
  <c r="AB680" i="7" s="1"/>
  <c r="AC673" i="7" a="1"/>
  <c r="AC673" i="7" s="1"/>
  <c r="AB671" i="7" a="1"/>
  <c r="AB671" i="7" s="1"/>
  <c r="AC667" i="7" a="1"/>
  <c r="AC667" i="7" s="1"/>
  <c r="AC664" i="7" a="1"/>
  <c r="AC664" i="7" s="1"/>
  <c r="AC658" i="7" a="1"/>
  <c r="AC658" i="7" s="1"/>
  <c r="AB655" i="7" a="1"/>
  <c r="AB655" i="7" s="1"/>
  <c r="AC652" i="7" a="1"/>
  <c r="AC652" i="7" s="1"/>
  <c r="AB649" i="7" a="1"/>
  <c r="AB649" i="7" s="1"/>
  <c r="AB646" i="7" a="1"/>
  <c r="AB646" i="7" s="1"/>
  <c r="AC639" i="7" a="1"/>
  <c r="AC639" i="7" s="1"/>
  <c r="AC887" i="7" a="1"/>
  <c r="AC887" i="7" s="1"/>
  <c r="AC883" i="7" a="1"/>
  <c r="AC883" i="7" s="1"/>
  <c r="AC879" i="7" a="1"/>
  <c r="AC879" i="7" s="1"/>
  <c r="AB876" i="7" a="1"/>
  <c r="AB876" i="7" s="1"/>
  <c r="AB873" i="7" a="1"/>
  <c r="AB873" i="7" s="1"/>
  <c r="AC869" i="7" a="1"/>
  <c r="AC869" i="7" s="1"/>
  <c r="AC865" i="7" a="1"/>
  <c r="AC865" i="7" s="1"/>
  <c r="AB862" i="7" a="1"/>
  <c r="AB862" i="7" s="1"/>
  <c r="AB859" i="7" a="1"/>
  <c r="AB859" i="7" s="1"/>
  <c r="AC855" i="7" a="1"/>
  <c r="AC855" i="7" s="1"/>
  <c r="AC851" i="7" a="1"/>
  <c r="AC851" i="7" s="1"/>
  <c r="AC844" i="7" a="1"/>
  <c r="AC844" i="7" s="1"/>
  <c r="AB841" i="7" a="1"/>
  <c r="AB841" i="7" s="1"/>
  <c r="AB837" i="7" a="1"/>
  <c r="AB837" i="7" s="1"/>
  <c r="AB833" i="7" a="1"/>
  <c r="AB833" i="7" s="1"/>
  <c r="AC826" i="7" a="1"/>
  <c r="AC826" i="7" s="1"/>
  <c r="AC822" i="7" a="1"/>
  <c r="AC822" i="7" s="1"/>
  <c r="AC819" i="7" a="1"/>
  <c r="AC819" i="7" s="1"/>
  <c r="AC815" i="7" a="1"/>
  <c r="AC815" i="7" s="1"/>
  <c r="AB812" i="7" a="1"/>
  <c r="AB812" i="7" s="1"/>
  <c r="AC808" i="7" a="1"/>
  <c r="AC808" i="7" s="1"/>
  <c r="AC798" i="7" a="1"/>
  <c r="AC798" i="7" s="1"/>
  <c r="AC794" i="7" a="1"/>
  <c r="AC794" i="7" s="1"/>
  <c r="AC791" i="7" a="1"/>
  <c r="AC791" i="7" s="1"/>
  <c r="AC787" i="7" a="1"/>
  <c r="AC787" i="7" s="1"/>
  <c r="AC784" i="7" a="1"/>
  <c r="AC784" i="7" s="1"/>
  <c r="AC780" i="7" a="1"/>
  <c r="AC780" i="7" s="1"/>
  <c r="AB777" i="7" a="1"/>
  <c r="AB777" i="7" s="1"/>
  <c r="AC773" i="7" a="1"/>
  <c r="AC773" i="7" s="1"/>
  <c r="AC766" i="7" a="1"/>
  <c r="AC766" i="7" s="1"/>
  <c r="AC762" i="7" a="1"/>
  <c r="AC762" i="7" s="1"/>
  <c r="AC759" i="7" a="1"/>
  <c r="AC759" i="7" s="1"/>
  <c r="AC755" i="7" a="1"/>
  <c r="AC755" i="7" s="1"/>
  <c r="AC752" i="7" a="1"/>
  <c r="AC752" i="7" s="1"/>
  <c r="AC748" i="7" a="1"/>
  <c r="AC748" i="7" s="1"/>
  <c r="AB745" i="7" a="1"/>
  <c r="AB745" i="7" s="1"/>
  <c r="AC741" i="7" a="1"/>
  <c r="AC741" i="7" s="1"/>
  <c r="AC734" i="7" a="1"/>
  <c r="AC734" i="7" s="1"/>
  <c r="AC727" i="7" a="1"/>
  <c r="AC727" i="7" s="1"/>
  <c r="AC724" i="7" a="1"/>
  <c r="AC724" i="7" s="1"/>
  <c r="AB714" i="7" a="1"/>
  <c r="AB714" i="7" s="1"/>
  <c r="AC710" i="7" a="1"/>
  <c r="AC710" i="7" s="1"/>
  <c r="AC707" i="7" a="1"/>
  <c r="AC707" i="7" s="1"/>
  <c r="AC704" i="7" a="1"/>
  <c r="AC704" i="7" s="1"/>
  <c r="AC701" i="7" a="1"/>
  <c r="AC701" i="7" s="1"/>
  <c r="AC698" i="7" a="1"/>
  <c r="AC698" i="7" s="1"/>
  <c r="AB695" i="7" a="1"/>
  <c r="AB695" i="7" s="1"/>
  <c r="AC692" i="7" a="1"/>
  <c r="AC692" i="7" s="1"/>
  <c r="AB689" i="7" a="1"/>
  <c r="AB689" i="7" s="1"/>
  <c r="AB686" i="7" a="1"/>
  <c r="AB686" i="7" s="1"/>
  <c r="AB683" i="7" a="1"/>
  <c r="AB683" i="7" s="1"/>
  <c r="AC679" i="7" a="1"/>
  <c r="AC679" i="7" s="1"/>
  <c r="AB677" i="7" a="1"/>
  <c r="AB677" i="7" s="1"/>
  <c r="AC670" i="7" a="1"/>
  <c r="AC670" i="7" s="1"/>
  <c r="AB664" i="7" a="1"/>
  <c r="AB664" i="7" s="1"/>
  <c r="AC654" i="7" a="1"/>
  <c r="AC654" i="7" s="1"/>
  <c r="AB652" i="7" a="1"/>
  <c r="AB652" i="7" s="1"/>
  <c r="AC648" i="7" a="1"/>
  <c r="AC648" i="7" s="1"/>
  <c r="AC645" i="7" a="1"/>
  <c r="AC645" i="7" s="1"/>
  <c r="AB644" i="7" a="1"/>
  <c r="AB644" i="7" s="1"/>
  <c r="AB638" i="7" a="1"/>
  <c r="AB638" i="7" s="1"/>
  <c r="AB633" i="7" a="1"/>
  <c r="AB633" i="7" s="1"/>
  <c r="AB628" i="7" a="1"/>
  <c r="AB628" i="7" s="1"/>
  <c r="AB625" i="7" a="1"/>
  <c r="AB625" i="7" s="1"/>
  <c r="AC618" i="7" a="1"/>
  <c r="AC618" i="7" s="1"/>
  <c r="AC615" i="7" a="1"/>
  <c r="AC615" i="7" s="1"/>
  <c r="AB612" i="7" a="1"/>
  <c r="AB612" i="7" s="1"/>
  <c r="AC609" i="7" a="1"/>
  <c r="AC609" i="7" s="1"/>
  <c r="AB606" i="7" a="1"/>
  <c r="AB606" i="7" s="1"/>
  <c r="AB603" i="7" a="1"/>
  <c r="AB603" i="7" s="1"/>
  <c r="AB600" i="7" a="1"/>
  <c r="AB600" i="7" s="1"/>
  <c r="AC596" i="7" a="1"/>
  <c r="AC596" i="7" s="1"/>
  <c r="AB594" i="7" a="1"/>
  <c r="AB594" i="7" s="1"/>
  <c r="AC587" i="7" a="1"/>
  <c r="AC587" i="7" s="1"/>
  <c r="AC581" i="7" a="1"/>
  <c r="AC581" i="7" s="1"/>
  <c r="AC578" i="7" a="1"/>
  <c r="AC578" i="7" s="1"/>
  <c r="AC575" i="7" a="1"/>
  <c r="AC575" i="7" s="1"/>
  <c r="AC569" i="7" a="1"/>
  <c r="AC569" i="7" s="1"/>
  <c r="AB567" i="7" a="1"/>
  <c r="AB567" i="7" s="1"/>
  <c r="AC563" i="7" a="1"/>
  <c r="AC563" i="7" s="1"/>
  <c r="AC560" i="7" a="1"/>
  <c r="AC560" i="7" s="1"/>
  <c r="AC557" i="7" a="1"/>
  <c r="AC557" i="7" s="1"/>
  <c r="AC554" i="7" a="1"/>
  <c r="AC554" i="7" s="1"/>
  <c r="AB548" i="7" a="1"/>
  <c r="AB548" i="7" s="1"/>
  <c r="AB539" i="7" a="1"/>
  <c r="AB539" i="7" s="1"/>
  <c r="AB536" i="7" a="1"/>
  <c r="AB536" i="7" s="1"/>
  <c r="AB533" i="7" a="1"/>
  <c r="AB533" i="7" s="1"/>
  <c r="AB519" i="7" a="1"/>
  <c r="AB519" i="7" s="1"/>
  <c r="AC515" i="7" a="1"/>
  <c r="AC515" i="7" s="1"/>
  <c r="AC512" i="7" a="1"/>
  <c r="AC512" i="7" s="1"/>
  <c r="AB507" i="7" a="1"/>
  <c r="AB507" i="7" s="1"/>
  <c r="AB501" i="7" a="1"/>
  <c r="AB501" i="7" s="1"/>
  <c r="AB498" i="7" a="1"/>
  <c r="AB498" i="7" s="1"/>
  <c r="AB484" i="7" a="1"/>
  <c r="AB484" i="7" s="1"/>
  <c r="AC480" i="7" a="1"/>
  <c r="AC480" i="7" s="1"/>
  <c r="AC477" i="7" a="1"/>
  <c r="AC477" i="7" s="1"/>
  <c r="AB472" i="7" a="1"/>
  <c r="AB472" i="7" s="1"/>
  <c r="AB469" i="7" a="1"/>
  <c r="AB469" i="7" s="1"/>
  <c r="AB466" i="7" a="1"/>
  <c r="AB466" i="7" s="1"/>
  <c r="AB460" i="7" a="1"/>
  <c r="AB460" i="7" s="1"/>
  <c r="AB457" i="7" a="1"/>
  <c r="AB457" i="7" s="1"/>
  <c r="AB454" i="7" a="1"/>
  <c r="AB454" i="7" s="1"/>
  <c r="AC444" i="7" a="1"/>
  <c r="AC444" i="7" s="1"/>
  <c r="AB442" i="7" a="1"/>
  <c r="AB442" i="7" s="1"/>
  <c r="AB439" i="7" a="1"/>
  <c r="AB439" i="7" s="1"/>
  <c r="AB436" i="7" a="1"/>
  <c r="AB436" i="7" s="1"/>
  <c r="AB433" i="7" a="1"/>
  <c r="AB433" i="7" s="1"/>
  <c r="AC430" i="7" a="1"/>
  <c r="AC430" i="7" s="1"/>
  <c r="AC424" i="7" a="1"/>
  <c r="AC424" i="7" s="1"/>
  <c r="AC421" i="7" a="1"/>
  <c r="AC421" i="7" s="1"/>
  <c r="AC412" i="7" a="1"/>
  <c r="AC412" i="7" s="1"/>
  <c r="AB410" i="7" a="1"/>
  <c r="AB410" i="7" s="1"/>
  <c r="AB407" i="7" a="1"/>
  <c r="AB407" i="7" s="1"/>
  <c r="AB404" i="7" a="1"/>
  <c r="AB404" i="7" s="1"/>
  <c r="AB401" i="7" a="1"/>
  <c r="AB401" i="7" s="1"/>
  <c r="AC398" i="7" a="1"/>
  <c r="AC398" i="7" s="1"/>
  <c r="AC392" i="7" a="1"/>
  <c r="AC392" i="7" s="1"/>
  <c r="AC389" i="7" a="1"/>
  <c r="AC389" i="7" s="1"/>
  <c r="AC377" i="7" a="1"/>
  <c r="AC377" i="7" s="1"/>
  <c r="AB375" i="7" a="1"/>
  <c r="AB375" i="7" s="1"/>
  <c r="AB372" i="7" a="1"/>
  <c r="AB372" i="7" s="1"/>
  <c r="AB369" i="7" a="1"/>
  <c r="AB369" i="7" s="1"/>
  <c r="AB366" i="7" a="1"/>
  <c r="AB366" i="7" s="1"/>
  <c r="AC363" i="7" a="1"/>
  <c r="AC363" i="7" s="1"/>
  <c r="AC357" i="7" a="1"/>
  <c r="AC357" i="7" s="1"/>
  <c r="AC354" i="7" a="1"/>
  <c r="AC354" i="7" s="1"/>
  <c r="AC345" i="7" a="1"/>
  <c r="AC345" i="7" s="1"/>
  <c r="AB343" i="7" a="1"/>
  <c r="AB343" i="7" s="1"/>
  <c r="AB340" i="7" a="1"/>
  <c r="AB340" i="7" s="1"/>
  <c r="AB337" i="7" a="1"/>
  <c r="AB337" i="7" s="1"/>
  <c r="AB334" i="7" a="1"/>
  <c r="AB334" i="7" s="1"/>
  <c r="AC331" i="7" a="1"/>
  <c r="AC331" i="7" s="1"/>
  <c r="AC325" i="7" a="1"/>
  <c r="AC325" i="7" s="1"/>
  <c r="AC322" i="7" a="1"/>
  <c r="AC322" i="7" s="1"/>
  <c r="AC313" i="7" a="1"/>
  <c r="AC313" i="7" s="1"/>
  <c r="AB311" i="7" a="1"/>
  <c r="AB311" i="7" s="1"/>
  <c r="AB308" i="7" a="1"/>
  <c r="AB308" i="7" s="1"/>
  <c r="AB305" i="7" a="1"/>
  <c r="AB305" i="7" s="1"/>
  <c r="AB302" i="7" a="1"/>
  <c r="AB302" i="7" s="1"/>
  <c r="AC299" i="7" a="1"/>
  <c r="AC299" i="7" s="1"/>
  <c r="AC293" i="7" a="1"/>
  <c r="AC293" i="7" s="1"/>
  <c r="AC290" i="7" a="1"/>
  <c r="AC290" i="7" s="1"/>
  <c r="AC281" i="7" a="1"/>
  <c r="AC281" i="7" s="1"/>
  <c r="AB279" i="7" a="1"/>
  <c r="AB279" i="7" s="1"/>
  <c r="AB276" i="7" a="1"/>
  <c r="AB276" i="7" s="1"/>
  <c r="AB273" i="7" a="1"/>
  <c r="AB273" i="7" s="1"/>
  <c r="AB270" i="7" a="1"/>
  <c r="AB270" i="7" s="1"/>
  <c r="AC267" i="7" a="1"/>
  <c r="AC267" i="7" s="1"/>
  <c r="AB261" i="7" a="1"/>
  <c r="AB261" i="7" s="1"/>
  <c r="AB255" i="7" a="1"/>
  <c r="AB255" i="7" s="1"/>
  <c r="AB252" i="7" a="1"/>
  <c r="AB252" i="7" s="1"/>
  <c r="AC248" i="7" a="1"/>
  <c r="AC248" i="7" s="1"/>
  <c r="AC242" i="7" a="1"/>
  <c r="AC242" i="7" s="1"/>
  <c r="AC239" i="7" a="1"/>
  <c r="AC239" i="7" s="1"/>
  <c r="AC236" i="7" a="1"/>
  <c r="AC236" i="7" s="1"/>
  <c r="AC230" i="7" a="1"/>
  <c r="AC230" i="7" s="1"/>
  <c r="AB225" i="7" a="1"/>
  <c r="AB225" i="7" s="1"/>
  <c r="AB222" i="7" a="1"/>
  <c r="AB222" i="7" s="1"/>
  <c r="AB216" i="7" a="1"/>
  <c r="AB216" i="7" s="1"/>
  <c r="AB213" i="7" a="1"/>
  <c r="AB213" i="7" s="1"/>
  <c r="AC207" i="7" a="1"/>
  <c r="AC207" i="7" s="1"/>
  <c r="AC204" i="7" a="1"/>
  <c r="AC204" i="7" s="1"/>
  <c r="AC201" i="7" a="1"/>
  <c r="AC201" i="7" s="1"/>
  <c r="AC195" i="7" a="1"/>
  <c r="AC195" i="7" s="1"/>
  <c r="AC186" i="7" a="1"/>
  <c r="AC186" i="7" s="1"/>
  <c r="AC183" i="7" a="1"/>
  <c r="AC183" i="7" s="1"/>
  <c r="AB180" i="7" a="1"/>
  <c r="AB180" i="7" s="1"/>
  <c r="AB177" i="7" a="1"/>
  <c r="AB177" i="7" s="1"/>
  <c r="AB174" i="7" a="1"/>
  <c r="AB174" i="7" s="1"/>
  <c r="AB171" i="7" a="1"/>
  <c r="AB171" i="7" s="1"/>
  <c r="AB168" i="7" a="1"/>
  <c r="AB168" i="7" s="1"/>
  <c r="AC165" i="7" a="1"/>
  <c r="AC165" i="7" s="1"/>
  <c r="AC159" i="7" a="1"/>
  <c r="AC159" i="7" s="1"/>
  <c r="AC156" i="7" a="1"/>
  <c r="AC156" i="7" s="1"/>
  <c r="AB148" i="7" a="1"/>
  <c r="AB148" i="7" s="1"/>
  <c r="AB145" i="7" a="1"/>
  <c r="AB145" i="7" s="1"/>
  <c r="AB141" i="7" a="1"/>
  <c r="AB141" i="7" s="1"/>
  <c r="AB138" i="7" a="1"/>
  <c r="AB138" i="7" s="1"/>
  <c r="AB134" i="7" a="1"/>
  <c r="AB134" i="7" s="1"/>
  <c r="AB131" i="7" a="1"/>
  <c r="AB131" i="7" s="1"/>
  <c r="AC124" i="7" a="1"/>
  <c r="AC124" i="7" s="1"/>
  <c r="AC120" i="7" a="1"/>
  <c r="AC120" i="7" s="1"/>
  <c r="AB117" i="7" a="1"/>
  <c r="AB117" i="7" s="1"/>
  <c r="AC660" i="7" a="1"/>
  <c r="AC660" i="7" s="1"/>
  <c r="AC632" i="7" a="1"/>
  <c r="AC632" i="7" s="1"/>
  <c r="AC624" i="7" a="1"/>
  <c r="AC624" i="7" s="1"/>
  <c r="AC621" i="7" a="1"/>
  <c r="AC621" i="7" s="1"/>
  <c r="AB618" i="7" a="1"/>
  <c r="AB618" i="7" s="1"/>
  <c r="AB615" i="7" a="1"/>
  <c r="AB615" i="7" s="1"/>
  <c r="AB609" i="7" a="1"/>
  <c r="AB609" i="7" s="1"/>
  <c r="AC602" i="7" a="1"/>
  <c r="AC602" i="7" s="1"/>
  <c r="AC599" i="7" a="1"/>
  <c r="AC599" i="7" s="1"/>
  <c r="AB596" i="7" a="1"/>
  <c r="AB596" i="7" s="1"/>
  <c r="AC593" i="7" a="1"/>
  <c r="AC593" i="7" s="1"/>
  <c r="AB590" i="7" a="1"/>
  <c r="AB590" i="7" s="1"/>
  <c r="AB587" i="7" a="1"/>
  <c r="AB587" i="7" s="1"/>
  <c r="AB584" i="7" a="1"/>
  <c r="AB584" i="7" s="1"/>
  <c r="AB581" i="7" a="1"/>
  <c r="AB581" i="7" s="1"/>
  <c r="AB575" i="7" a="1"/>
  <c r="AB575" i="7" s="1"/>
  <c r="AB572" i="7" a="1"/>
  <c r="AB572" i="7" s="1"/>
  <c r="AC566" i="7" a="1"/>
  <c r="AC566" i="7" s="1"/>
  <c r="AB557" i="7" a="1"/>
  <c r="AB557" i="7" s="1"/>
  <c r="AC551" i="7" a="1"/>
  <c r="AC551" i="7" s="1"/>
  <c r="AC547" i="7" a="1"/>
  <c r="AC547" i="7" s="1"/>
  <c r="AB545" i="7" a="1"/>
  <c r="AB545" i="7" s="1"/>
  <c r="AC541" i="7" a="1"/>
  <c r="AC541" i="7" s="1"/>
  <c r="AC538" i="7" a="1"/>
  <c r="AC538" i="7" s="1"/>
  <c r="AC532" i="7" a="1"/>
  <c r="AC532" i="7" s="1"/>
  <c r="AB530" i="7" a="1"/>
  <c r="AB530" i="7" s="1"/>
  <c r="AB527" i="7" a="1"/>
  <c r="AB527" i="7" s="1"/>
  <c r="AB524" i="7" a="1"/>
  <c r="AB524" i="7" s="1"/>
  <c r="AB521" i="7" a="1"/>
  <c r="AB521" i="7" s="1"/>
  <c r="AC518" i="7" a="1"/>
  <c r="AC518" i="7" s="1"/>
  <c r="AC509" i="7" a="1"/>
  <c r="AC509" i="7" s="1"/>
  <c r="AC503" i="7" a="1"/>
  <c r="AC503" i="7" s="1"/>
  <c r="AC497" i="7" a="1"/>
  <c r="AC497" i="7" s="1"/>
  <c r="AB495" i="7" a="1"/>
  <c r="AB495" i="7" s="1"/>
  <c r="AB492" i="7" a="1"/>
  <c r="AB492" i="7" s="1"/>
  <c r="AB489" i="7" a="1"/>
  <c r="AB489" i="7" s="1"/>
  <c r="AB486" i="7" a="1"/>
  <c r="AB486" i="7" s="1"/>
  <c r="AC483" i="7" a="1"/>
  <c r="AC483" i="7" s="1"/>
  <c r="AC474" i="7" a="1"/>
  <c r="AC474" i="7" s="1"/>
  <c r="AC471" i="7" a="1"/>
  <c r="AC471" i="7" s="1"/>
  <c r="AC465" i="7" a="1"/>
  <c r="AC465" i="7" s="1"/>
  <c r="AB463" i="7" a="1"/>
  <c r="AB463" i="7" s="1"/>
  <c r="AC459" i="7" a="1"/>
  <c r="AC459" i="7" s="1"/>
  <c r="AC453" i="7" a="1"/>
  <c r="AC453" i="7" s="1"/>
  <c r="AC450" i="7" a="1"/>
  <c r="AC450" i="7" s="1"/>
  <c r="AC447" i="7" a="1"/>
  <c r="AC447" i="7" s="1"/>
  <c r="AB444" i="7" a="1"/>
  <c r="AB444" i="7" s="1"/>
  <c r="AB430" i="7" a="1"/>
  <c r="AB430" i="7" s="1"/>
  <c r="AB427" i="7" a="1"/>
  <c r="AB427" i="7" s="1"/>
  <c r="AB424" i="7" a="1"/>
  <c r="AB424" i="7" s="1"/>
  <c r="AC418" i="7" a="1"/>
  <c r="AC418" i="7" s="1"/>
  <c r="AC415" i="7" a="1"/>
  <c r="AC415" i="7" s="1"/>
  <c r="AB412" i="7" a="1"/>
  <c r="AB412" i="7" s="1"/>
  <c r="AB398" i="7" a="1"/>
  <c r="AB398" i="7" s="1"/>
  <c r="AB395" i="7" a="1"/>
  <c r="AB395" i="7" s="1"/>
  <c r="AB392" i="7" a="1"/>
  <c r="AB392" i="7" s="1"/>
  <c r="AC386" i="7" a="1"/>
  <c r="AC386" i="7" s="1"/>
  <c r="AC383" i="7" a="1"/>
  <c r="AC383" i="7" s="1"/>
  <c r="AB377" i="7" a="1"/>
  <c r="AB377" i="7" s="1"/>
  <c r="AB363" i="7" a="1"/>
  <c r="AB363" i="7" s="1"/>
  <c r="AB360" i="7" a="1"/>
  <c r="AB360" i="7" s="1"/>
  <c r="AB357" i="7" a="1"/>
  <c r="AB357" i="7" s="1"/>
  <c r="AC351" i="7" a="1"/>
  <c r="AC351" i="7" s="1"/>
  <c r="AC348" i="7" a="1"/>
  <c r="AC348" i="7" s="1"/>
  <c r="AB345" i="7" a="1"/>
  <c r="AB345" i="7" s="1"/>
  <c r="AB331" i="7" a="1"/>
  <c r="AB331" i="7" s="1"/>
  <c r="AB328" i="7" a="1"/>
  <c r="AB328" i="7" s="1"/>
  <c r="AB325" i="7" a="1"/>
  <c r="AB325" i="7" s="1"/>
  <c r="AC319" i="7" a="1"/>
  <c r="AC319" i="7" s="1"/>
  <c r="AC316" i="7" a="1"/>
  <c r="AC316" i="7" s="1"/>
  <c r="AB313" i="7" a="1"/>
  <c r="AB313" i="7" s="1"/>
  <c r="AB299" i="7" a="1"/>
  <c r="AB299" i="7" s="1"/>
  <c r="AB296" i="7" a="1"/>
  <c r="AB296" i="7" s="1"/>
  <c r="AB293" i="7" a="1"/>
  <c r="AB293" i="7" s="1"/>
  <c r="AC287" i="7" a="1"/>
  <c r="AC287" i="7" s="1"/>
  <c r="AC284" i="7" a="1"/>
  <c r="AC284" i="7" s="1"/>
  <c r="AB281" i="7" a="1"/>
  <c r="AB281" i="7" s="1"/>
  <c r="AB267" i="7" a="1"/>
  <c r="AB267" i="7" s="1"/>
  <c r="AB264" i="7" a="1"/>
  <c r="AB264" i="7" s="1"/>
  <c r="AC260" i="7" a="1"/>
  <c r="AC260" i="7" s="1"/>
  <c r="AB258" i="7" a="1"/>
  <c r="AB258" i="7" s="1"/>
  <c r="AC254" i="7" a="1"/>
  <c r="AC254" i="7" s="1"/>
  <c r="AC251" i="7" a="1"/>
  <c r="AC251" i="7" s="1"/>
  <c r="AB242" i="7" a="1"/>
  <c r="AB242" i="7" s="1"/>
  <c r="AB236" i="7" a="1"/>
  <c r="AB236" i="7" s="1"/>
  <c r="AC233" i="7" a="1"/>
  <c r="AC233" i="7" s="1"/>
  <c r="AB230" i="7" a="1"/>
  <c r="AB230" i="7" s="1"/>
  <c r="AC227" i="7" a="1"/>
  <c r="AC227" i="7" s="1"/>
  <c r="AC218" i="7" a="1"/>
  <c r="AC218" i="7" s="1"/>
  <c r="AC212" i="7" a="1"/>
  <c r="AC212" i="7" s="1"/>
  <c r="AB210" i="7" a="1"/>
  <c r="AB210" i="7" s="1"/>
  <c r="AB207" i="7" a="1"/>
  <c r="AB207" i="7" s="1"/>
  <c r="AB201" i="7" a="1"/>
  <c r="AB201" i="7" s="1"/>
  <c r="AC198" i="7" a="1"/>
  <c r="AC198" i="7" s="1"/>
  <c r="AB195" i="7" a="1"/>
  <c r="AB195" i="7" s="1"/>
  <c r="AC192" i="7" a="1"/>
  <c r="AC192" i="7" s="1"/>
  <c r="AC189" i="7" a="1"/>
  <c r="AC189" i="7" s="1"/>
  <c r="AB186" i="7" a="1"/>
  <c r="AB186" i="7" s="1"/>
  <c r="AB183" i="7" a="1"/>
  <c r="AB183" i="7" s="1"/>
  <c r="AC179" i="7" a="1"/>
  <c r="AC179" i="7" s="1"/>
  <c r="AB165" i="7" a="1"/>
  <c r="AB165" i="7" s="1"/>
  <c r="AB162" i="7" a="1"/>
  <c r="AB162" i="7" s="1"/>
  <c r="AB159" i="7" a="1"/>
  <c r="AB159" i="7" s="1"/>
  <c r="AC153" i="7" a="1"/>
  <c r="AC153" i="7" s="1"/>
  <c r="AC150" i="7" a="1"/>
  <c r="AC150" i="7" s="1"/>
  <c r="AC144" i="7" a="1"/>
  <c r="AC144" i="7" s="1"/>
  <c r="AC137" i="7" a="1"/>
  <c r="AC137" i="7" s="1"/>
  <c r="AC133" i="7" a="1"/>
  <c r="AC133" i="7" s="1"/>
  <c r="AB124" i="7" a="1"/>
  <c r="AB124" i="7" s="1"/>
  <c r="AB120" i="7" a="1"/>
  <c r="AB120" i="7" s="1"/>
  <c r="AC116" i="7" a="1"/>
  <c r="AC116" i="7" s="1"/>
  <c r="AB113" i="7" a="1"/>
  <c r="AB113" i="7" s="1"/>
  <c r="AB110" i="7" a="1"/>
  <c r="AB110" i="7" s="1"/>
  <c r="AC106" i="7" a="1"/>
  <c r="AC106" i="7" s="1"/>
  <c r="AB101" i="7" a="1"/>
  <c r="AB101" i="7" s="1"/>
  <c r="AC97" i="7" a="1"/>
  <c r="AC97" i="7" s="1"/>
  <c r="AC94" i="7" a="1"/>
  <c r="AC94" i="7" s="1"/>
  <c r="AB91" i="7" a="1"/>
  <c r="AB91" i="7" s="1"/>
  <c r="AB88" i="7" a="1"/>
  <c r="AB88" i="7" s="1"/>
  <c r="AB658" i="7" a="1"/>
  <c r="AB658" i="7" s="1"/>
  <c r="AC642" i="7" a="1"/>
  <c r="AC642" i="7" s="1"/>
  <c r="AB632" i="7" a="1"/>
  <c r="AB632" i="7" s="1"/>
  <c r="AB627" i="7" a="1"/>
  <c r="AB627" i="7" s="1"/>
  <c r="AB624" i="7" a="1"/>
  <c r="AB624" i="7" s="1"/>
  <c r="AB621" i="7" a="1"/>
  <c r="AB621" i="7" s="1"/>
  <c r="AC611" i="7" a="1"/>
  <c r="AC611" i="7" s="1"/>
  <c r="AC608" i="7" a="1"/>
  <c r="AC608" i="7" s="1"/>
  <c r="AC605" i="7" a="1"/>
  <c r="AC605" i="7" s="1"/>
  <c r="AB602" i="7" a="1"/>
  <c r="AB602" i="7" s="1"/>
  <c r="AB599" i="7" a="1"/>
  <c r="AB599" i="7" s="1"/>
  <c r="AB593" i="7" a="1"/>
  <c r="AB593" i="7" s="1"/>
  <c r="AC586" i="7" a="1"/>
  <c r="AC586" i="7" s="1"/>
  <c r="AC580" i="7" a="1"/>
  <c r="AC580" i="7" s="1"/>
  <c r="AB578" i="7" a="1"/>
  <c r="AB578" i="7" s="1"/>
  <c r="AC574" i="7" a="1"/>
  <c r="AC574" i="7" s="1"/>
  <c r="AB569" i="7" a="1"/>
  <c r="AB569" i="7" s="1"/>
  <c r="AB566" i="7" a="1"/>
  <c r="AB566" i="7" s="1"/>
  <c r="AB563" i="7" a="1"/>
  <c r="AB563" i="7" s="1"/>
  <c r="AB560" i="7" a="1"/>
  <c r="AB560" i="7" s="1"/>
  <c r="AC556" i="7" a="1"/>
  <c r="AC556" i="7" s="1"/>
  <c r="AB554" i="7" a="1"/>
  <c r="AB554" i="7" s="1"/>
  <c r="AB551" i="7" a="1"/>
  <c r="AB551" i="7" s="1"/>
  <c r="AC544" i="7" a="1"/>
  <c r="AC544" i="7" s="1"/>
  <c r="AB541" i="7" a="1"/>
  <c r="AB541" i="7" s="1"/>
  <c r="AB538" i="7" a="1"/>
  <c r="AB538" i="7" s="1"/>
  <c r="AC535" i="7" a="1"/>
  <c r="AC535" i="7" s="1"/>
  <c r="AB532" i="7" a="1"/>
  <c r="AB532" i="7" s="1"/>
  <c r="AC529" i="7" a="1"/>
  <c r="AC529" i="7" s="1"/>
  <c r="AC526" i="7" a="1"/>
  <c r="AC526" i="7" s="1"/>
  <c r="AC520" i="7" a="1"/>
  <c r="AC520" i="7" s="1"/>
  <c r="AB518" i="7" a="1"/>
  <c r="AB518" i="7" s="1"/>
  <c r="AB515" i="7" a="1"/>
  <c r="AB515" i="7" s="1"/>
  <c r="AB512" i="7" a="1"/>
  <c r="AB512" i="7" s="1"/>
  <c r="AB509" i="7" a="1"/>
  <c r="AB509" i="7" s="1"/>
  <c r="AB503" i="7" a="1"/>
  <c r="AB503" i="7" s="1"/>
  <c r="AC500" i="7" a="1"/>
  <c r="AC500" i="7" s="1"/>
  <c r="AB497" i="7" a="1"/>
  <c r="AB497" i="7" s="1"/>
  <c r="AC494" i="7" a="1"/>
  <c r="AC494" i="7" s="1"/>
  <c r="AC491" i="7" a="1"/>
  <c r="AC491" i="7" s="1"/>
  <c r="AC485" i="7" a="1"/>
  <c r="AC485" i="7" s="1"/>
  <c r="AB483" i="7" a="1"/>
  <c r="AB483" i="7" s="1"/>
  <c r="AB480" i="7" a="1"/>
  <c r="AB480" i="7" s="1"/>
  <c r="AB477" i="7" a="1"/>
  <c r="AB477" i="7" s="1"/>
  <c r="AB474" i="7" a="1"/>
  <c r="AB474" i="7" s="1"/>
  <c r="AB471" i="7" a="1"/>
  <c r="AB471" i="7" s="1"/>
  <c r="AC468" i="7" a="1"/>
  <c r="AC468" i="7" s="1"/>
  <c r="AB465" i="7" a="1"/>
  <c r="AB465" i="7" s="1"/>
  <c r="AC462" i="7" a="1"/>
  <c r="AC462" i="7" s="1"/>
  <c r="AB459" i="7" a="1"/>
  <c r="AB459" i="7" s="1"/>
  <c r="AC456" i="7" a="1"/>
  <c r="AC456" i="7" s="1"/>
  <c r="AB450" i="7" a="1"/>
  <c r="AB450" i="7" s="1"/>
  <c r="AC441" i="7" a="1"/>
  <c r="AC441" i="7" s="1"/>
  <c r="AC438" i="7" a="1"/>
  <c r="AC438" i="7" s="1"/>
  <c r="AC435" i="7" a="1"/>
  <c r="AC435" i="7" s="1"/>
  <c r="AC432" i="7" a="1"/>
  <c r="AC432" i="7" s="1"/>
  <c r="AC429" i="7" a="1"/>
  <c r="AC429" i="7" s="1"/>
  <c r="AC423" i="7" a="1"/>
  <c r="AC423" i="7" s="1"/>
  <c r="AB421" i="7" a="1"/>
  <c r="AB421" i="7" s="1"/>
  <c r="AB418" i="7" a="1"/>
  <c r="AB418" i="7" s="1"/>
  <c r="AC409" i="7" a="1"/>
  <c r="AC409" i="7" s="1"/>
  <c r="AC406" i="7" a="1"/>
  <c r="AC406" i="7" s="1"/>
  <c r="AC403" i="7" a="1"/>
  <c r="AC403" i="7" s="1"/>
  <c r="AC400" i="7" a="1"/>
  <c r="AC400" i="7" s="1"/>
  <c r="AC397" i="7" a="1"/>
  <c r="AC397" i="7" s="1"/>
  <c r="AC391" i="7" a="1"/>
  <c r="AC391" i="7" s="1"/>
  <c r="AB389" i="7" a="1"/>
  <c r="AB389" i="7" s="1"/>
  <c r="AB386" i="7" a="1"/>
  <c r="AB386" i="7" s="1"/>
  <c r="AC374" i="7" a="1"/>
  <c r="AC374" i="7" s="1"/>
  <c r="AC371" i="7" a="1"/>
  <c r="AC371" i="7" s="1"/>
  <c r="AC368" i="7" a="1"/>
  <c r="AC368" i="7" s="1"/>
  <c r="AC365" i="7" a="1"/>
  <c r="AC365" i="7" s="1"/>
  <c r="AC362" i="7" a="1"/>
  <c r="AC362" i="7" s="1"/>
  <c r="AC356" i="7" a="1"/>
  <c r="AC356" i="7" s="1"/>
  <c r="AB354" i="7" a="1"/>
  <c r="AB354" i="7" s="1"/>
  <c r="AB351" i="7" a="1"/>
  <c r="AB351" i="7" s="1"/>
  <c r="AC342" i="7" a="1"/>
  <c r="AC342" i="7" s="1"/>
  <c r="AC339" i="7" a="1"/>
  <c r="AC339" i="7" s="1"/>
  <c r="AC336" i="7" a="1"/>
  <c r="AC336" i="7" s="1"/>
  <c r="AC333" i="7" a="1"/>
  <c r="AC333" i="7" s="1"/>
  <c r="AC330" i="7" a="1"/>
  <c r="AC330" i="7" s="1"/>
  <c r="AC324" i="7" a="1"/>
  <c r="AC324" i="7" s="1"/>
  <c r="AB322" i="7" a="1"/>
  <c r="AB322" i="7" s="1"/>
  <c r="AB319" i="7" a="1"/>
  <c r="AB319" i="7" s="1"/>
  <c r="AC310" i="7" a="1"/>
  <c r="AC310" i="7" s="1"/>
  <c r="AC307" i="7" a="1"/>
  <c r="AC307" i="7" s="1"/>
  <c r="AC304" i="7" a="1"/>
  <c r="AC304" i="7" s="1"/>
  <c r="AC301" i="7" a="1"/>
  <c r="AC301" i="7" s="1"/>
  <c r="AC298" i="7" a="1"/>
  <c r="AC298" i="7" s="1"/>
  <c r="AC292" i="7" a="1"/>
  <c r="AC292" i="7" s="1"/>
  <c r="AB290" i="7" a="1"/>
  <c r="AB290" i="7" s="1"/>
  <c r="AB287" i="7" a="1"/>
  <c r="AB287" i="7" s="1"/>
  <c r="AC278" i="7" a="1"/>
  <c r="AC278" i="7" s="1"/>
  <c r="AC275" i="7" a="1"/>
  <c r="AC275" i="7" s="1"/>
  <c r="AC272" i="7" a="1"/>
  <c r="AC272" i="7" s="1"/>
  <c r="AC269" i="7" a="1"/>
  <c r="AC269" i="7" s="1"/>
  <c r="AC266" i="7" a="1"/>
  <c r="AC266" i="7" s="1"/>
  <c r="AC263" i="7" a="1"/>
  <c r="AC263" i="7" s="1"/>
  <c r="AC257" i="7" a="1"/>
  <c r="AC257" i="7" s="1"/>
  <c r="AB254" i="7" a="1"/>
  <c r="AB254" i="7" s="1"/>
  <c r="AB251" i="7" a="1"/>
  <c r="AB251" i="7" s="1"/>
  <c r="AB248" i="7" a="1"/>
  <c r="AB248" i="7" s="1"/>
  <c r="AC241" i="7" a="1"/>
  <c r="AC241" i="7" s="1"/>
  <c r="AB239" i="7" a="1"/>
  <c r="AB239" i="7" s="1"/>
  <c r="AB233" i="7" a="1"/>
  <c r="AB233" i="7" s="1"/>
  <c r="AB227" i="7" a="1"/>
  <c r="AB227" i="7" s="1"/>
  <c r="AC224" i="7" a="1"/>
  <c r="AC224" i="7" s="1"/>
  <c r="AB218" i="7" a="1"/>
  <c r="AB218" i="7" s="1"/>
  <c r="AC215" i="7" a="1"/>
  <c r="AC215" i="7" s="1"/>
  <c r="AC209" i="7" a="1"/>
  <c r="AC209" i="7" s="1"/>
  <c r="AC206" i="7" a="1"/>
  <c r="AC206" i="7" s="1"/>
  <c r="AB204" i="7" a="1"/>
  <c r="AB204" i="7" s="1"/>
  <c r="AB198" i="7" a="1"/>
  <c r="AB198" i="7" s="1"/>
  <c r="AB192" i="7" a="1"/>
  <c r="AB192" i="7" s="1"/>
  <c r="AB189" i="7" a="1"/>
  <c r="AB189" i="7" s="1"/>
  <c r="AB179" i="7" a="1"/>
  <c r="AB179" i="7" s="1"/>
  <c r="AC176" i="7" a="1"/>
  <c r="AC176" i="7" s="1"/>
  <c r="AC173" i="7" a="1"/>
  <c r="AC173" i="7" s="1"/>
  <c r="AC170" i="7" a="1"/>
  <c r="AC170" i="7" s="1"/>
  <c r="AC167" i="7" a="1"/>
  <c r="AC167" i="7" s="1"/>
  <c r="AC164" i="7" a="1"/>
  <c r="AC164" i="7" s="1"/>
  <c r="AC158" i="7" a="1"/>
  <c r="AC158" i="7" s="1"/>
  <c r="AB156" i="7" a="1"/>
  <c r="AB156" i="7" s="1"/>
  <c r="AB153" i="7" a="1"/>
  <c r="AB153" i="7" s="1"/>
  <c r="AC147" i="7" a="1"/>
  <c r="AC147" i="7" s="1"/>
  <c r="AB144" i="7" a="1"/>
  <c r="AB144" i="7" s="1"/>
  <c r="AC140" i="7" a="1"/>
  <c r="AC140" i="7" s="1"/>
  <c r="AC636" i="7" a="1"/>
  <c r="AC636" i="7" s="1"/>
  <c r="AC631" i="7" a="1"/>
  <c r="AC631" i="7" s="1"/>
  <c r="AC623" i="7" a="1"/>
  <c r="AC623" i="7" s="1"/>
  <c r="AC617" i="7" a="1"/>
  <c r="AC617" i="7" s="1"/>
  <c r="AC614" i="7" a="1"/>
  <c r="AC614" i="7" s="1"/>
  <c r="AB611" i="7" a="1"/>
  <c r="AB611" i="7" s="1"/>
  <c r="AB608" i="7" a="1"/>
  <c r="AB608" i="7" s="1"/>
  <c r="AB605" i="7" a="1"/>
  <c r="AB605" i="7" s="1"/>
  <c r="AC595" i="7" a="1"/>
  <c r="AC595" i="7" s="1"/>
  <c r="AC592" i="7" a="1"/>
  <c r="AC592" i="7" s="1"/>
  <c r="AC589" i="7" a="1"/>
  <c r="AC589" i="7" s="1"/>
  <c r="AB586" i="7" a="1"/>
  <c r="AB586" i="7" s="1"/>
  <c r="AC583" i="7" a="1"/>
  <c r="AC583" i="7" s="1"/>
  <c r="AB580" i="7" a="1"/>
  <c r="AB580" i="7" s="1"/>
  <c r="AC577" i="7" a="1"/>
  <c r="AC577" i="7" s="1"/>
  <c r="AB574" i="7" a="1"/>
  <c r="AB574" i="7" s="1"/>
  <c r="AC571" i="7" a="1"/>
  <c r="AC571" i="7" s="1"/>
  <c r="AC568" i="7" a="1"/>
  <c r="AC568" i="7" s="1"/>
  <c r="AC565" i="7" a="1"/>
  <c r="AC565" i="7" s="1"/>
  <c r="AC562" i="7" a="1"/>
  <c r="AC562" i="7" s="1"/>
  <c r="AC559" i="7" a="1"/>
  <c r="AC559" i="7" s="1"/>
  <c r="AC553" i="7" a="1"/>
  <c r="AC553" i="7" s="1"/>
  <c r="AC550" i="7" a="1"/>
  <c r="AC550" i="7" s="1"/>
  <c r="AB547" i="7" a="1"/>
  <c r="AB547" i="7" s="1"/>
  <c r="AB544" i="7" a="1"/>
  <c r="AB544" i="7" s="1"/>
  <c r="AC540" i="7" a="1"/>
  <c r="AC540" i="7" s="1"/>
  <c r="AC537" i="7" a="1"/>
  <c r="AC537" i="7" s="1"/>
  <c r="AB529" i="7" a="1"/>
  <c r="AB529" i="7" s="1"/>
  <c r="AB526" i="7" a="1"/>
  <c r="AB526" i="7" s="1"/>
  <c r="AC523" i="7" a="1"/>
  <c r="AC523" i="7" s="1"/>
  <c r="AC517" i="7" a="1"/>
  <c r="AC517" i="7" s="1"/>
  <c r="AC514" i="7" a="1"/>
  <c r="AC514" i="7" s="1"/>
  <c r="AC511" i="7" a="1"/>
  <c r="AC511" i="7" s="1"/>
  <c r="AC508" i="7" a="1"/>
  <c r="AC508" i="7" s="1"/>
  <c r="AC502" i="7" a="1"/>
  <c r="AC502" i="7" s="1"/>
  <c r="AB494" i="7" a="1"/>
  <c r="AB494" i="7" s="1"/>
  <c r="AB491" i="7" a="1"/>
  <c r="AB491" i="7" s="1"/>
  <c r="AC488" i="7" a="1"/>
  <c r="AC488" i="7" s="1"/>
  <c r="AC482" i="7" a="1"/>
  <c r="AC482" i="7" s="1"/>
  <c r="AC479" i="7" a="1"/>
  <c r="AC479" i="7" s="1"/>
  <c r="AC476" i="7" a="1"/>
  <c r="AC476" i="7" s="1"/>
  <c r="AC473" i="7" a="1"/>
  <c r="AC473" i="7" s="1"/>
  <c r="AC470" i="7" a="1"/>
  <c r="AC470" i="7" s="1"/>
  <c r="AB462" i="7" a="1"/>
  <c r="AB462" i="7" s="1"/>
  <c r="AB456" i="7" a="1"/>
  <c r="AB456" i="7" s="1"/>
  <c r="AB453" i="7" a="1"/>
  <c r="AB453" i="7" s="1"/>
  <c r="AC449" i="7" a="1"/>
  <c r="AC449" i="7" s="1"/>
  <c r="AB447" i="7" a="1"/>
  <c r="AB447" i="7" s="1"/>
  <c r="AC443" i="7" a="1"/>
  <c r="AC443" i="7" s="1"/>
  <c r="AB441" i="7" a="1"/>
  <c r="AB441" i="7" s="1"/>
  <c r="AB438" i="7" a="1"/>
  <c r="AB438" i="7" s="1"/>
  <c r="AB435" i="7" a="1"/>
  <c r="AB435" i="7" s="1"/>
  <c r="AB432" i="7" a="1"/>
  <c r="AB432" i="7" s="1"/>
  <c r="AB429" i="7" a="1"/>
  <c r="AB429" i="7" s="1"/>
  <c r="AC426" i="7" a="1"/>
  <c r="AC426" i="7" s="1"/>
  <c r="AC420" i="7" a="1"/>
  <c r="AC420" i="7" s="1"/>
  <c r="AC417" i="7" a="1"/>
  <c r="AC417" i="7" s="1"/>
  <c r="AB415" i="7" a="1"/>
  <c r="AB415" i="7" s="1"/>
  <c r="AC411" i="7" a="1"/>
  <c r="AC411" i="7" s="1"/>
  <c r="AB409" i="7" a="1"/>
  <c r="AB409" i="7" s="1"/>
  <c r="AB406" i="7" a="1"/>
  <c r="AB406" i="7" s="1"/>
  <c r="AB403" i="7" a="1"/>
  <c r="AB403" i="7" s="1"/>
  <c r="AB400" i="7" a="1"/>
  <c r="AB400" i="7" s="1"/>
  <c r="AB397" i="7" a="1"/>
  <c r="AB397" i="7" s="1"/>
  <c r="AC394" i="7" a="1"/>
  <c r="AC394" i="7" s="1"/>
  <c r="AC388" i="7" a="1"/>
  <c r="AC388" i="7" s="1"/>
  <c r="AC385" i="7" a="1"/>
  <c r="AC385" i="7" s="1"/>
  <c r="AB383" i="7" a="1"/>
  <c r="AB383" i="7" s="1"/>
  <c r="AC376" i="7" a="1"/>
  <c r="AC376" i="7" s="1"/>
  <c r="AB374" i="7" a="1"/>
  <c r="AB374" i="7" s="1"/>
  <c r="AB371" i="7" a="1"/>
  <c r="AB371" i="7" s="1"/>
  <c r="AB368" i="7" a="1"/>
  <c r="AB368" i="7" s="1"/>
  <c r="AB365" i="7" a="1"/>
  <c r="AB365" i="7" s="1"/>
  <c r="AB362" i="7" a="1"/>
  <c r="AB362" i="7" s="1"/>
  <c r="AC359" i="7" a="1"/>
  <c r="AC359" i="7" s="1"/>
  <c r="AC353" i="7" a="1"/>
  <c r="AC353" i="7" s="1"/>
  <c r="AC350" i="7" a="1"/>
  <c r="AC350" i="7" s="1"/>
  <c r="AB348" i="7" a="1"/>
  <c r="AB348" i="7" s="1"/>
  <c r="AC344" i="7" a="1"/>
  <c r="AC344" i="7" s="1"/>
  <c r="AB342" i="7" a="1"/>
  <c r="AB342" i="7" s="1"/>
  <c r="AB339" i="7" a="1"/>
  <c r="AB339" i="7" s="1"/>
  <c r="AB336" i="7" a="1"/>
  <c r="AB336" i="7" s="1"/>
  <c r="AB333" i="7" a="1"/>
  <c r="AB333" i="7" s="1"/>
  <c r="AB330" i="7" a="1"/>
  <c r="AB330" i="7" s="1"/>
  <c r="AC327" i="7" a="1"/>
  <c r="AC327" i="7" s="1"/>
  <c r="AC321" i="7" a="1"/>
  <c r="AC321" i="7" s="1"/>
  <c r="AC318" i="7" a="1"/>
  <c r="AC318" i="7" s="1"/>
  <c r="AB316" i="7" a="1"/>
  <c r="AB316" i="7" s="1"/>
  <c r="AC312" i="7" a="1"/>
  <c r="AC312" i="7" s="1"/>
  <c r="AB310" i="7" a="1"/>
  <c r="AB310" i="7" s="1"/>
  <c r="AB307" i="7" a="1"/>
  <c r="AB307" i="7" s="1"/>
  <c r="AB304" i="7" a="1"/>
  <c r="AB304" i="7" s="1"/>
  <c r="AB301" i="7" a="1"/>
  <c r="AB301" i="7" s="1"/>
  <c r="AB298" i="7" a="1"/>
  <c r="AB298" i="7" s="1"/>
  <c r="AC295" i="7" a="1"/>
  <c r="AC295" i="7" s="1"/>
  <c r="AC289" i="7" a="1"/>
  <c r="AC289" i="7" s="1"/>
  <c r="AC286" i="7" a="1"/>
  <c r="AC286" i="7" s="1"/>
  <c r="AB284" i="7" a="1"/>
  <c r="AB284" i="7" s="1"/>
  <c r="AC280" i="7" a="1"/>
  <c r="AC280" i="7" s="1"/>
  <c r="AB278" i="7" a="1"/>
  <c r="AB278" i="7" s="1"/>
  <c r="AB275" i="7" a="1"/>
  <c r="AB275" i="7" s="1"/>
  <c r="AB272" i="7" a="1"/>
  <c r="AB272" i="7" s="1"/>
  <c r="AB269" i="7" a="1"/>
  <c r="AB269" i="7" s="1"/>
  <c r="AB266" i="7" a="1"/>
  <c r="AB266" i="7" s="1"/>
  <c r="AB263" i="7" a="1"/>
  <c r="AB263" i="7" s="1"/>
  <c r="AB260" i="7" a="1"/>
  <c r="AB260" i="7" s="1"/>
  <c r="AB257" i="7" a="1"/>
  <c r="AB257" i="7" s="1"/>
  <c r="AC250" i="7" a="1"/>
  <c r="AC250" i="7" s="1"/>
  <c r="AC247" i="7" a="1"/>
  <c r="AC247" i="7" s="1"/>
  <c r="AC238" i="7" a="1"/>
  <c r="AC238" i="7" s="1"/>
  <c r="AC235" i="7" a="1"/>
  <c r="AC235" i="7" s="1"/>
  <c r="AC232" i="7" a="1"/>
  <c r="AC232" i="7" s="1"/>
  <c r="AC229" i="7" a="1"/>
  <c r="AC229" i="7" s="1"/>
  <c r="AB224" i="7" a="1"/>
  <c r="AB224" i="7" s="1"/>
  <c r="AB215" i="7" a="1"/>
  <c r="AB215" i="7" s="1"/>
  <c r="AB212" i="7" a="1"/>
  <c r="AB212" i="7" s="1"/>
  <c r="AB209" i="7" a="1"/>
  <c r="AB209" i="7" s="1"/>
  <c r="AC203" i="7" a="1"/>
  <c r="AC203" i="7" s="1"/>
  <c r="AC200" i="7" a="1"/>
  <c r="AC200" i="7" s="1"/>
  <c r="AC197" i="7" a="1"/>
  <c r="AC197" i="7" s="1"/>
  <c r="AC194" i="7" a="1"/>
  <c r="AC194" i="7" s="1"/>
  <c r="AC191" i="7" a="1"/>
  <c r="AC191" i="7" s="1"/>
  <c r="AC188" i="7" a="1"/>
  <c r="AC188" i="7" s="1"/>
  <c r="AC185" i="7" a="1"/>
  <c r="AC185" i="7" s="1"/>
  <c r="AC182" i="7" a="1"/>
  <c r="AC182" i="7" s="1"/>
  <c r="AB176" i="7" a="1"/>
  <c r="AB176" i="7" s="1"/>
  <c r="AC651" i="7" a="1"/>
  <c r="AC651" i="7" s="1"/>
  <c r="AC641" i="7" a="1"/>
  <c r="AC641" i="7" s="1"/>
  <c r="AB636" i="7" a="1"/>
  <c r="AB636" i="7" s="1"/>
  <c r="AC630" i="7" a="1"/>
  <c r="AC630" i="7" s="1"/>
  <c r="AC626" i="7" a="1"/>
  <c r="AC626" i="7" s="1"/>
  <c r="AB623" i="7" a="1"/>
  <c r="AB623" i="7" s="1"/>
  <c r="AC620" i="7" a="1"/>
  <c r="AC620" i="7" s="1"/>
  <c r="AB617" i="7" a="1"/>
  <c r="AB617" i="7" s="1"/>
  <c r="AB614" i="7" a="1"/>
  <c r="AB614" i="7" s="1"/>
  <c r="AC607" i="7" a="1"/>
  <c r="AC607" i="7" s="1"/>
  <c r="AC601" i="7" a="1"/>
  <c r="AC601" i="7" s="1"/>
  <c r="AC598" i="7" a="1"/>
  <c r="AC598" i="7" s="1"/>
  <c r="AB595" i="7" a="1"/>
  <c r="AB595" i="7" s="1"/>
  <c r="AB592" i="7" a="1"/>
  <c r="AB592" i="7" s="1"/>
  <c r="AB589" i="7" a="1"/>
  <c r="AB589" i="7" s="1"/>
  <c r="AB583" i="7" a="1"/>
  <c r="AB583" i="7" s="1"/>
  <c r="AB577" i="7" a="1"/>
  <c r="AB577" i="7" s="1"/>
  <c r="AB571" i="7" a="1"/>
  <c r="AB571" i="7" s="1"/>
  <c r="AB568" i="7" a="1"/>
  <c r="AB568" i="7" s="1"/>
  <c r="AB565" i="7" a="1"/>
  <c r="AB565" i="7" s="1"/>
  <c r="AB559" i="7" a="1"/>
  <c r="AB559" i="7" s="1"/>
  <c r="AB556" i="7" a="1"/>
  <c r="AB556" i="7" s="1"/>
  <c r="AB550" i="7" a="1"/>
  <c r="AB550" i="7" s="1"/>
  <c r="AC546" i="7" a="1"/>
  <c r="AC546" i="7" s="1"/>
  <c r="AC543" i="7" a="1"/>
  <c r="AC543" i="7" s="1"/>
  <c r="AB535" i="7" a="1"/>
  <c r="AB535" i="7" s="1"/>
  <c r="AC531" i="7" a="1"/>
  <c r="AC531" i="7" s="1"/>
  <c r="AC528" i="7" a="1"/>
  <c r="AC528" i="7" s="1"/>
  <c r="AB523" i="7" a="1"/>
  <c r="AB523" i="7" s="1"/>
  <c r="AB520" i="7" a="1"/>
  <c r="AB520" i="7" s="1"/>
  <c r="AB517" i="7" a="1"/>
  <c r="AB517" i="7" s="1"/>
  <c r="AB500" i="7" a="1"/>
  <c r="AB500" i="7" s="1"/>
  <c r="AC496" i="7" a="1"/>
  <c r="AC496" i="7" s="1"/>
  <c r="AC493" i="7" a="1"/>
  <c r="AC493" i="7" s="1"/>
  <c r="AB488" i="7" a="1"/>
  <c r="AB488" i="7" s="1"/>
  <c r="AB485" i="7" a="1"/>
  <c r="AB485" i="7" s="1"/>
  <c r="AB482" i="7" a="1"/>
  <c r="AB482" i="7" s="1"/>
  <c r="AB468" i="7" a="1"/>
  <c r="AB468" i="7" s="1"/>
  <c r="AC464" i="7" a="1"/>
  <c r="AC464" i="7" s="1"/>
  <c r="AC461" i="7" a="1"/>
  <c r="AC461" i="7" s="1"/>
  <c r="AC458" i="7" a="1"/>
  <c r="AC458" i="7" s="1"/>
  <c r="AC455" i="7" a="1"/>
  <c r="AC455" i="7" s="1"/>
  <c r="AC452" i="7" a="1"/>
  <c r="AC452" i="7" s="1"/>
  <c r="AB449" i="7" a="1"/>
  <c r="AB449" i="7" s="1"/>
  <c r="AC446" i="7" a="1"/>
  <c r="AC446" i="7" s="1"/>
  <c r="AC440" i="7" a="1"/>
  <c r="AC440" i="7" s="1"/>
  <c r="AC437" i="7" a="1"/>
  <c r="AC437" i="7" s="1"/>
  <c r="AC428" i="7" a="1"/>
  <c r="AC428" i="7" s="1"/>
  <c r="AB426" i="7" a="1"/>
  <c r="AB426" i="7" s="1"/>
  <c r="AB423" i="7" a="1"/>
  <c r="AB423" i="7" s="1"/>
  <c r="AB420" i="7" a="1"/>
  <c r="AB420" i="7" s="1"/>
  <c r="AB417" i="7" a="1"/>
  <c r="AB417" i="7" s="1"/>
  <c r="AC414" i="7" a="1"/>
  <c r="AC414" i="7" s="1"/>
  <c r="AC408" i="7" a="1"/>
  <c r="AC408" i="7" s="1"/>
  <c r="AC405" i="7" a="1"/>
  <c r="AC405" i="7" s="1"/>
  <c r="AC396" i="7" a="1"/>
  <c r="AC396" i="7" s="1"/>
  <c r="AB394" i="7" a="1"/>
  <c r="AB394" i="7" s="1"/>
  <c r="AB391" i="7" a="1"/>
  <c r="AB391" i="7" s="1"/>
  <c r="AB388" i="7" a="1"/>
  <c r="AB388" i="7" s="1"/>
  <c r="AB385" i="7" a="1"/>
  <c r="AB385" i="7" s="1"/>
  <c r="AC379" i="7" a="1"/>
  <c r="AC379" i="7" s="1"/>
  <c r="AC373" i="7" a="1"/>
  <c r="AC373" i="7" s="1"/>
  <c r="AC370" i="7" a="1"/>
  <c r="AC370" i="7" s="1"/>
  <c r="AC361" i="7" a="1"/>
  <c r="AC361" i="7" s="1"/>
  <c r="AB359" i="7" a="1"/>
  <c r="AB359" i="7" s="1"/>
  <c r="AB356" i="7" a="1"/>
  <c r="AB356" i="7" s="1"/>
  <c r="AB353" i="7" a="1"/>
  <c r="AB353" i="7" s="1"/>
  <c r="AB350" i="7" a="1"/>
  <c r="AB350" i="7" s="1"/>
  <c r="AC347" i="7" a="1"/>
  <c r="AC347" i="7" s="1"/>
  <c r="AC341" i="7" a="1"/>
  <c r="AC341" i="7" s="1"/>
  <c r="AC338" i="7" a="1"/>
  <c r="AC338" i="7" s="1"/>
  <c r="AC329" i="7" a="1"/>
  <c r="AC329" i="7" s="1"/>
  <c r="AB327" i="7" a="1"/>
  <c r="AB327" i="7" s="1"/>
  <c r="AB324" i="7" a="1"/>
  <c r="AB324" i="7" s="1"/>
  <c r="AB321" i="7" a="1"/>
  <c r="AB321" i="7" s="1"/>
  <c r="AB318" i="7" a="1"/>
  <c r="AB318" i="7" s="1"/>
  <c r="AC315" i="7" a="1"/>
  <c r="AC315" i="7" s="1"/>
  <c r="AC309" i="7" a="1"/>
  <c r="AC309" i="7" s="1"/>
  <c r="AC306" i="7" a="1"/>
  <c r="AC306" i="7" s="1"/>
  <c r="AC297" i="7" a="1"/>
  <c r="AC297" i="7" s="1"/>
  <c r="AB295" i="7" a="1"/>
  <c r="AB295" i="7" s="1"/>
  <c r="AB292" i="7" a="1"/>
  <c r="AB292" i="7" s="1"/>
  <c r="AB289" i="7" a="1"/>
  <c r="AB289" i="7" s="1"/>
  <c r="AB286" i="7" a="1"/>
  <c r="AB286" i="7" s="1"/>
  <c r="AC283" i="7" a="1"/>
  <c r="AC283" i="7" s="1"/>
  <c r="AC277" i="7" a="1"/>
  <c r="AC277" i="7" s="1"/>
  <c r="AC274" i="7" a="1"/>
  <c r="AC274" i="7" s="1"/>
  <c r="AC265" i="7" a="1"/>
  <c r="AC265" i="7" s="1"/>
  <c r="AC256" i="7" a="1"/>
  <c r="AC256" i="7" s="1"/>
  <c r="AC253" i="7" a="1"/>
  <c r="AC253" i="7" s="1"/>
  <c r="AB250" i="7" a="1"/>
  <c r="AB250" i="7" s="1"/>
  <c r="AB247" i="7" a="1"/>
  <c r="AB247" i="7" s="1"/>
  <c r="AB241" i="7" a="1"/>
  <c r="AB241" i="7" s="1"/>
  <c r="AB238" i="7" a="1"/>
  <c r="AB238" i="7" s="1"/>
  <c r="AB235" i="7" a="1"/>
  <c r="AB235" i="7" s="1"/>
  <c r="AB232" i="7" a="1"/>
  <c r="AB232" i="7" s="1"/>
  <c r="AC226" i="7" a="1"/>
  <c r="AC226" i="7" s="1"/>
  <c r="AC223" i="7" a="1"/>
  <c r="AC223" i="7" s="1"/>
  <c r="AC217" i="7" a="1"/>
  <c r="AC217" i="7" s="1"/>
  <c r="AC211" i="7" a="1"/>
  <c r="AC211" i="7" s="1"/>
  <c r="AB206" i="7" a="1"/>
  <c r="AB206" i="7" s="1"/>
  <c r="AB203" i="7" a="1"/>
  <c r="AB203" i="7" s="1"/>
  <c r="AB200" i="7" a="1"/>
  <c r="AB200" i="7" s="1"/>
  <c r="AB197" i="7" a="1"/>
  <c r="AB197" i="7" s="1"/>
  <c r="AB191" i="7" a="1"/>
  <c r="AB191" i="7" s="1"/>
  <c r="AB185" i="7" a="1"/>
  <c r="AB185" i="7" s="1"/>
  <c r="AB182" i="7" a="1"/>
  <c r="AB182" i="7" s="1"/>
  <c r="AC178" i="7" a="1"/>
  <c r="AC178" i="7" s="1"/>
  <c r="AC175" i="7" a="1"/>
  <c r="AC175" i="7" s="1"/>
  <c r="AC172" i="7" a="1"/>
  <c r="AC172" i="7" s="1"/>
  <c r="AC163" i="7" a="1"/>
  <c r="AC163" i="7" s="1"/>
  <c r="AB161" i="7" a="1"/>
  <c r="AB161" i="7" s="1"/>
  <c r="AB158" i="7" a="1"/>
  <c r="AB158" i="7" s="1"/>
  <c r="AB155" i="7" a="1"/>
  <c r="AB155" i="7" s="1"/>
  <c r="AB152" i="7" a="1"/>
  <c r="AB152" i="7" s="1"/>
  <c r="AC149" i="7" a="1"/>
  <c r="AC149" i="7" s="1"/>
  <c r="AB143" i="7" a="1"/>
  <c r="AB143" i="7" s="1"/>
  <c r="AC139" i="7" a="1"/>
  <c r="AC139" i="7" s="1"/>
  <c r="AB136" i="7" a="1"/>
  <c r="AB136" i="7" s="1"/>
  <c r="AC132" i="7" a="1"/>
  <c r="AC132" i="7" s="1"/>
  <c r="AC126" i="7" a="1"/>
  <c r="AC126" i="7" s="1"/>
  <c r="AC122" i="7" a="1"/>
  <c r="AC122" i="7" s="1"/>
  <c r="AB119" i="7" a="1"/>
  <c r="AB119" i="7" s="1"/>
  <c r="AB115" i="7" a="1"/>
  <c r="AB115" i="7" s="1"/>
  <c r="AB112" i="7" a="1"/>
  <c r="AB112" i="7" s="1"/>
  <c r="AB109" i="7" a="1"/>
  <c r="AB109" i="7" s="1"/>
  <c r="AC105" i="7" a="1"/>
  <c r="AC105" i="7" s="1"/>
  <c r="AC99" i="7" a="1"/>
  <c r="AC99" i="7" s="1"/>
  <c r="AB641" i="7" a="1"/>
  <c r="AB641" i="7" s="1"/>
  <c r="AB635" i="7" a="1"/>
  <c r="AB635" i="7" s="1"/>
  <c r="AB630" i="7" a="1"/>
  <c r="AB630" i="7" s="1"/>
  <c r="AC622" i="7" a="1"/>
  <c r="AC622" i="7" s="1"/>
  <c r="AB620" i="7" a="1"/>
  <c r="AB620" i="7" s="1"/>
  <c r="AC616" i="7" a="1"/>
  <c r="AC616" i="7" s="1"/>
  <c r="AC613" i="7" a="1"/>
  <c r="AC613" i="7" s="1"/>
  <c r="AC610" i="7" a="1"/>
  <c r="AC610" i="7" s="1"/>
  <c r="AB607" i="7" a="1"/>
  <c r="AB607" i="7" s="1"/>
  <c r="AC604" i="7" a="1"/>
  <c r="AC604" i="7" s="1"/>
  <c r="AB601" i="7" a="1"/>
  <c r="AB601" i="7" s="1"/>
  <c r="AB598" i="7" a="1"/>
  <c r="AB598" i="7" s="1"/>
  <c r="AC591" i="7" a="1"/>
  <c r="AC591" i="7" s="1"/>
  <c r="AC585" i="7" a="1"/>
  <c r="AC585" i="7" s="1"/>
  <c r="AC579" i="7" a="1"/>
  <c r="AC579" i="7" s="1"/>
  <c r="AC576" i="7" a="1"/>
  <c r="AC576" i="7" s="1"/>
  <c r="AC573" i="7" a="1"/>
  <c r="AC573" i="7" s="1"/>
  <c r="AC570" i="7" a="1"/>
  <c r="AC570" i="7" s="1"/>
  <c r="AC564" i="7" a="1"/>
  <c r="AC564" i="7" s="1"/>
  <c r="AB562" i="7" a="1"/>
  <c r="AB562" i="7" s="1"/>
  <c r="AC558" i="7" a="1"/>
  <c r="AC558" i="7" s="1"/>
  <c r="AB553" i="7" a="1"/>
  <c r="AB553" i="7" s="1"/>
  <c r="AC549" i="7" a="1"/>
  <c r="AC549" i="7" s="1"/>
  <c r="AB543" i="7" a="1"/>
  <c r="AB543" i="7" s="1"/>
  <c r="AB540" i="7" a="1"/>
  <c r="AB540" i="7" s="1"/>
  <c r="AB537" i="7" a="1"/>
  <c r="AB537" i="7" s="1"/>
  <c r="AC534" i="7" a="1"/>
  <c r="AC534" i="7" s="1"/>
  <c r="AC525" i="7" a="1"/>
  <c r="AC525" i="7" s="1"/>
  <c r="AC522" i="7" a="1"/>
  <c r="AC522" i="7" s="1"/>
  <c r="AC516" i="7" a="1"/>
  <c r="AC516" i="7" s="1"/>
  <c r="AB514" i="7" a="1"/>
  <c r="AB514" i="7" s="1"/>
  <c r="AB511" i="7" a="1"/>
  <c r="AB511" i="7" s="1"/>
  <c r="AB508" i="7" a="1"/>
  <c r="AB508" i="7" s="1"/>
  <c r="AB502" i="7" a="1"/>
  <c r="AB502" i="7" s="1"/>
  <c r="AC499" i="7" a="1"/>
  <c r="AC499" i="7" s="1"/>
  <c r="AC490" i="7" a="1"/>
  <c r="AC490" i="7" s="1"/>
  <c r="AC487" i="7" a="1"/>
  <c r="AC487" i="7" s="1"/>
  <c r="AC481" i="7" a="1"/>
  <c r="AC481" i="7" s="1"/>
  <c r="AB479" i="7" a="1"/>
  <c r="AB479" i="7" s="1"/>
  <c r="AB476" i="7" a="1"/>
  <c r="AB476" i="7" s="1"/>
  <c r="AB473" i="7" a="1"/>
  <c r="AB473" i="7" s="1"/>
  <c r="AB470" i="7" a="1"/>
  <c r="AB470" i="7" s="1"/>
  <c r="AC467" i="7" a="1"/>
  <c r="AC467" i="7" s="1"/>
  <c r="AB461" i="7" a="1"/>
  <c r="AB461" i="7" s="1"/>
  <c r="AB458" i="7" a="1"/>
  <c r="AB458" i="7" s="1"/>
  <c r="AB455" i="7" a="1"/>
  <c r="AB455" i="7" s="1"/>
  <c r="AB452" i="7" a="1"/>
  <c r="AB452" i="7" s="1"/>
  <c r="AB446" i="7" a="1"/>
  <c r="AB446" i="7" s="1"/>
  <c r="AB443" i="7" a="1"/>
  <c r="AB443" i="7" s="1"/>
  <c r="AB440" i="7" a="1"/>
  <c r="AB440" i="7" s="1"/>
  <c r="AC434" i="7" a="1"/>
  <c r="AC434" i="7" s="1"/>
  <c r="AC431" i="7" a="1"/>
  <c r="AC431" i="7" s="1"/>
  <c r="AB428" i="7" a="1"/>
  <c r="AB428" i="7" s="1"/>
  <c r="AB414" i="7" a="1"/>
  <c r="AB414" i="7" s="1"/>
  <c r="AB411" i="7" a="1"/>
  <c r="AB411" i="7" s="1"/>
  <c r="AB408" i="7" a="1"/>
  <c r="AB408" i="7" s="1"/>
  <c r="AC402" i="7" a="1"/>
  <c r="AC402" i="7" s="1"/>
  <c r="AC399" i="7" a="1"/>
  <c r="AC399" i="7" s="1"/>
  <c r="AB396" i="7" a="1"/>
  <c r="AB396" i="7" s="1"/>
  <c r="AB379" i="7" a="1"/>
  <c r="AB379" i="7" s="1"/>
  <c r="AB376" i="7" a="1"/>
  <c r="AB376" i="7" s="1"/>
  <c r="AB373" i="7" a="1"/>
  <c r="AB373" i="7" s="1"/>
  <c r="AC367" i="7" a="1"/>
  <c r="AC367" i="7" s="1"/>
  <c r="AC364" i="7" a="1"/>
  <c r="AC364" i="7" s="1"/>
  <c r="AB361" i="7" a="1"/>
  <c r="AB361" i="7" s="1"/>
  <c r="AB347" i="7" a="1"/>
  <c r="AB347" i="7" s="1"/>
  <c r="AB344" i="7" a="1"/>
  <c r="AB344" i="7" s="1"/>
  <c r="AB341" i="7" a="1"/>
  <c r="AB341" i="7" s="1"/>
  <c r="AC335" i="7" a="1"/>
  <c r="AC335" i="7" s="1"/>
  <c r="AC332" i="7" a="1"/>
  <c r="AC332" i="7" s="1"/>
  <c r="AB329" i="7" a="1"/>
  <c r="AB329" i="7" s="1"/>
  <c r="AB315" i="7" a="1"/>
  <c r="AB315" i="7" s="1"/>
  <c r="AB312" i="7" a="1"/>
  <c r="AB312" i="7" s="1"/>
  <c r="AB309" i="7" a="1"/>
  <c r="AB309" i="7" s="1"/>
  <c r="AC303" i="7" a="1"/>
  <c r="AC303" i="7" s="1"/>
  <c r="AC300" i="7" a="1"/>
  <c r="AC300" i="7" s="1"/>
  <c r="AB297" i="7" a="1"/>
  <c r="AB297" i="7" s="1"/>
  <c r="AB283" i="7" a="1"/>
  <c r="AB283" i="7" s="1"/>
  <c r="AB280" i="7" a="1"/>
  <c r="AB280" i="7" s="1"/>
  <c r="AB277" i="7" a="1"/>
  <c r="AB277" i="7" s="1"/>
  <c r="AC271" i="7" a="1"/>
  <c r="AC271" i="7" s="1"/>
  <c r="AC268" i="7" a="1"/>
  <c r="AC268" i="7" s="1"/>
  <c r="AB265" i="7" a="1"/>
  <c r="AB265" i="7" s="1"/>
  <c r="AC262" i="7" a="1"/>
  <c r="AC262" i="7" s="1"/>
  <c r="AC259" i="7" a="1"/>
  <c r="AC259" i="7" s="1"/>
  <c r="AB256" i="7" a="1"/>
  <c r="AB256" i="7" s="1"/>
  <c r="AB253" i="7" a="1"/>
  <c r="AB253" i="7" s="1"/>
  <c r="AC249" i="7" a="1"/>
  <c r="AC249" i="7" s="1"/>
  <c r="AC237" i="7" a="1"/>
  <c r="AC237" i="7" s="1"/>
  <c r="AC231" i="7" a="1"/>
  <c r="AC231" i="7" s="1"/>
  <c r="AB229" i="7" a="1"/>
  <c r="AB229" i="7" s="1"/>
  <c r="AB226" i="7" a="1"/>
  <c r="AB226" i="7" s="1"/>
  <c r="AB217" i="7" a="1"/>
  <c r="AB217" i="7" s="1"/>
  <c r="AC214" i="7" a="1"/>
  <c r="AC214" i="7" s="1"/>
  <c r="AB211" i="7" a="1"/>
  <c r="AB211" i="7" s="1"/>
  <c r="AC208" i="7" a="1"/>
  <c r="AC208" i="7" s="1"/>
  <c r="AC202" i="7" a="1"/>
  <c r="AC202" i="7" s="1"/>
  <c r="AC196" i="7" a="1"/>
  <c r="AC196" i="7" s="1"/>
  <c r="AB194" i="7" a="1"/>
  <c r="AB194" i="7" s="1"/>
  <c r="AC190" i="7" a="1"/>
  <c r="AC190" i="7" s="1"/>
  <c r="AB188" i="7" a="1"/>
  <c r="AB188" i="7" s="1"/>
  <c r="AC184" i="7" a="1"/>
  <c r="AC184" i="7" s="1"/>
  <c r="AC181" i="7" a="1"/>
  <c r="AC181" i="7" s="1"/>
  <c r="AB175" i="7" a="1"/>
  <c r="AB175" i="7" s="1"/>
  <c r="AC169" i="7" a="1"/>
  <c r="AC169" i="7" s="1"/>
  <c r="AC166" i="7" a="1"/>
  <c r="AC166" i="7" s="1"/>
  <c r="AB163" i="7" a="1"/>
  <c r="AB163" i="7" s="1"/>
  <c r="AB149" i="7" a="1"/>
  <c r="AB149" i="7" s="1"/>
  <c r="AC146" i="7" a="1"/>
  <c r="AC146" i="7" s="1"/>
  <c r="AC142" i="7" a="1"/>
  <c r="AC142" i="7" s="1"/>
  <c r="AB139" i="7" a="1"/>
  <c r="AB139" i="7" s="1"/>
  <c r="AC135" i="7" a="1"/>
  <c r="AC135" i="7" s="1"/>
  <c r="AB132" i="7" a="1"/>
  <c r="AB132" i="7" s="1"/>
  <c r="AB126" i="7" a="1"/>
  <c r="AB126" i="7" s="1"/>
  <c r="AB122" i="7" a="1"/>
  <c r="AB122" i="7" s="1"/>
  <c r="AC118" i="7" a="1"/>
  <c r="AC118" i="7" s="1"/>
  <c r="AC114" i="7" a="1"/>
  <c r="AC114" i="7" s="1"/>
  <c r="AC108" i="7" a="1"/>
  <c r="AC108" i="7" s="1"/>
  <c r="AB105" i="7" a="1"/>
  <c r="AB105" i="7" s="1"/>
  <c r="AC102" i="7" a="1"/>
  <c r="AC102" i="7" s="1"/>
  <c r="AC647" i="7" a="1"/>
  <c r="AC647" i="7" s="1"/>
  <c r="AB639" i="7" a="1"/>
  <c r="AB639" i="7" s="1"/>
  <c r="AC634" i="7" a="1"/>
  <c r="AC634" i="7" s="1"/>
  <c r="AC629" i="7" a="1"/>
  <c r="AC629" i="7" s="1"/>
  <c r="AB626" i="7" a="1"/>
  <c r="AB626" i="7" s="1"/>
  <c r="AC619" i="7" a="1"/>
  <c r="AC619" i="7" s="1"/>
  <c r="AB613" i="7" a="1"/>
  <c r="AB613" i="7" s="1"/>
  <c r="AC606" i="7" a="1"/>
  <c r="AC606" i="7" s="1"/>
  <c r="AB604" i="7" a="1"/>
  <c r="AB604" i="7" s="1"/>
  <c r="AC600" i="7" a="1"/>
  <c r="AC600" i="7" s="1"/>
  <c r="AC597" i="7" a="1"/>
  <c r="AC597" i="7" s="1"/>
  <c r="AC594" i="7" a="1"/>
  <c r="AC594" i="7" s="1"/>
  <c r="AB591" i="7" a="1"/>
  <c r="AB591" i="7" s="1"/>
  <c r="AC588" i="7" a="1"/>
  <c r="AC588" i="7" s="1"/>
  <c r="AB585" i="7" a="1"/>
  <c r="AB585" i="7" s="1"/>
  <c r="AC582" i="7" a="1"/>
  <c r="AC582" i="7" s="1"/>
  <c r="AB579" i="7" a="1"/>
  <c r="AB579" i="7" s="1"/>
  <c r="AB573" i="7" a="1"/>
  <c r="AB573" i="7" s="1"/>
  <c r="AC567" i="7" a="1"/>
  <c r="AC567" i="7" s="1"/>
  <c r="AB564" i="7" a="1"/>
  <c r="AB564" i="7" s="1"/>
  <c r="AC561" i="7" a="1"/>
  <c r="AC561" i="7" s="1"/>
  <c r="AB558" i="7" a="1"/>
  <c r="AB558" i="7" s="1"/>
  <c r="AC555" i="7" a="1"/>
  <c r="AC555" i="7" s="1"/>
  <c r="AC552" i="7" a="1"/>
  <c r="AC552" i="7" s="1"/>
  <c r="AB549" i="7" a="1"/>
  <c r="AB549" i="7" s="1"/>
  <c r="AB546" i="7" a="1"/>
  <c r="AB546" i="7" s="1"/>
  <c r="AC542" i="7" a="1"/>
  <c r="AC542" i="7" s="1"/>
  <c r="AC536" i="7" a="1"/>
  <c r="AC536" i="7" s="1"/>
  <c r="AB534" i="7" a="1"/>
  <c r="AB534" i="7" s="1"/>
  <c r="AB531" i="7" a="1"/>
  <c r="AB531" i="7" s="1"/>
  <c r="AB528" i="7" a="1"/>
  <c r="AB528" i="7" s="1"/>
  <c r="AB525" i="7" a="1"/>
  <c r="AB525" i="7" s="1"/>
  <c r="AB522" i="7" a="1"/>
  <c r="AB522" i="7" s="1"/>
  <c r="AC519" i="7" a="1"/>
  <c r="AC519" i="7" s="1"/>
  <c r="AB516" i="7" a="1"/>
  <c r="AB516" i="7" s="1"/>
  <c r="AC513" i="7" a="1"/>
  <c r="AC513" i="7" s="1"/>
  <c r="AC510" i="7" a="1"/>
  <c r="AC510" i="7" s="1"/>
  <c r="AC501" i="7" a="1"/>
  <c r="AC501" i="7" s="1"/>
  <c r="AB499" i="7" a="1"/>
  <c r="AB499" i="7" s="1"/>
  <c r="AB496" i="7" a="1"/>
  <c r="AB496" i="7" s="1"/>
  <c r="AB493" i="7" a="1"/>
  <c r="AB493" i="7" s="1"/>
  <c r="AB490" i="7" a="1"/>
  <c r="AB490" i="7" s="1"/>
  <c r="AB487" i="7" a="1"/>
  <c r="AB487" i="7" s="1"/>
  <c r="AC484" i="7" a="1"/>
  <c r="AC484" i="7" s="1"/>
  <c r="AB481" i="7" a="1"/>
  <c r="AB481" i="7" s="1"/>
  <c r="AC478" i="7" a="1"/>
  <c r="AC478" i="7" s="1"/>
  <c r="AC475" i="7" a="1"/>
  <c r="AC475" i="7" s="1"/>
  <c r="AC469" i="7" a="1"/>
  <c r="AC469" i="7" s="1"/>
  <c r="AB467" i="7" a="1"/>
  <c r="AB467" i="7" s="1"/>
  <c r="AB464" i="7" a="1"/>
  <c r="AB464" i="7" s="1"/>
  <c r="AC460" i="7" a="1"/>
  <c r="AC460" i="7" s="1"/>
  <c r="AC457" i="7" a="1"/>
  <c r="AC457" i="7" s="1"/>
  <c r="AC451" i="7" a="1"/>
  <c r="AC451" i="7" s="1"/>
  <c r="AC448" i="7" a="1"/>
  <c r="AC448" i="7" s="1"/>
  <c r="AC445" i="7" a="1"/>
  <c r="AC445" i="7" s="1"/>
  <c r="AC439" i="7" a="1"/>
  <c r="AC439" i="7" s="1"/>
  <c r="AB437" i="7" a="1"/>
  <c r="AB437" i="7" s="1"/>
  <c r="AB434" i="7" a="1"/>
  <c r="AB434" i="7" s="1"/>
  <c r="AC425" i="7" a="1"/>
  <c r="AC425" i="7" s="1"/>
  <c r="AC422" i="7" a="1"/>
  <c r="AC422" i="7" s="1"/>
  <c r="AC419" i="7" a="1"/>
  <c r="AC419" i="7" s="1"/>
  <c r="AC416" i="7" a="1"/>
  <c r="AC416" i="7" s="1"/>
  <c r="AC413" i="7" a="1"/>
  <c r="AC413" i="7" s="1"/>
  <c r="AC407" i="7" a="1"/>
  <c r="AC407" i="7" s="1"/>
  <c r="AB405" i="7" a="1"/>
  <c r="AB405" i="7" s="1"/>
  <c r="AB402" i="7" a="1"/>
  <c r="AB402" i="7" s="1"/>
  <c r="AC393" i="7" a="1"/>
  <c r="AC393" i="7" s="1"/>
  <c r="AC390" i="7" a="1"/>
  <c r="AC390" i="7" s="1"/>
  <c r="AC387" i="7" a="1"/>
  <c r="AC387" i="7" s="1"/>
  <c r="AC384" i="7" a="1"/>
  <c r="AC384" i="7" s="1"/>
  <c r="AC378" i="7" a="1"/>
  <c r="AC378" i="7" s="1"/>
  <c r="AC372" i="7" a="1"/>
  <c r="AC372" i="7" s="1"/>
  <c r="AB370" i="7" a="1"/>
  <c r="AB370" i="7" s="1"/>
  <c r="AB367" i="7" a="1"/>
  <c r="AB367" i="7" s="1"/>
  <c r="AC358" i="7" a="1"/>
  <c r="AC358" i="7" s="1"/>
  <c r="AC355" i="7" a="1"/>
  <c r="AC355" i="7" s="1"/>
  <c r="AC352" i="7" a="1"/>
  <c r="AC352" i="7" s="1"/>
  <c r="AC349" i="7" a="1"/>
  <c r="AC349" i="7" s="1"/>
  <c r="AC346" i="7" a="1"/>
  <c r="AC346" i="7" s="1"/>
  <c r="AC340" i="7" a="1"/>
  <c r="AC340" i="7" s="1"/>
  <c r="AB338" i="7" a="1"/>
  <c r="AB338" i="7" s="1"/>
  <c r="AB335" i="7" a="1"/>
  <c r="AB335" i="7" s="1"/>
  <c r="AC326" i="7" a="1"/>
  <c r="AC326" i="7" s="1"/>
  <c r="AC323" i="7" a="1"/>
  <c r="AC323" i="7" s="1"/>
  <c r="AC320" i="7" a="1"/>
  <c r="AC320" i="7" s="1"/>
  <c r="AC317" i="7" a="1"/>
  <c r="AC317" i="7" s="1"/>
  <c r="AC314" i="7" a="1"/>
  <c r="AC314" i="7" s="1"/>
  <c r="AC308" i="7" a="1"/>
  <c r="AC308" i="7" s="1"/>
  <c r="AB306" i="7" a="1"/>
  <c r="AB306" i="7" s="1"/>
  <c r="AB303" i="7" a="1"/>
  <c r="AB303" i="7" s="1"/>
  <c r="AC294" i="7" a="1"/>
  <c r="AC294" i="7" s="1"/>
  <c r="AC291" i="7" a="1"/>
  <c r="AC291" i="7" s="1"/>
  <c r="AC288" i="7" a="1"/>
  <c r="AC288" i="7" s="1"/>
  <c r="AC285" i="7" a="1"/>
  <c r="AC285" i="7" s="1"/>
  <c r="AC282" i="7" a="1"/>
  <c r="AC282" i="7" s="1"/>
  <c r="AC276" i="7" a="1"/>
  <c r="AC276" i="7" s="1"/>
  <c r="AB274" i="7" a="1"/>
  <c r="AB274" i="7" s="1"/>
  <c r="AB271" i="7" a="1"/>
  <c r="AB271" i="7" s="1"/>
  <c r="AB262" i="7" a="1"/>
  <c r="AB262" i="7" s="1"/>
  <c r="AB259" i="7" a="1"/>
  <c r="AB259" i="7" s="1"/>
  <c r="AB249" i="7" a="1"/>
  <c r="AB249" i="7" s="1"/>
  <c r="AC246" i="7" a="1"/>
  <c r="AC246" i="7" s="1"/>
  <c r="AC240" i="7" a="1"/>
  <c r="AC240" i="7" s="1"/>
  <c r="AB237" i="7" a="1"/>
  <c r="AB237" i="7" s="1"/>
  <c r="AC234" i="7" a="1"/>
  <c r="AC234" i="7" s="1"/>
  <c r="AC228" i="7" a="1"/>
  <c r="AC228" i="7" s="1"/>
  <c r="AC225" i="7" a="1"/>
  <c r="AC225" i="7" s="1"/>
  <c r="AB223" i="7" a="1"/>
  <c r="AB223" i="7" s="1"/>
  <c r="AB214" i="7" a="1"/>
  <c r="AB214" i="7" s="1"/>
  <c r="AB208" i="7" a="1"/>
  <c r="AB208" i="7" s="1"/>
  <c r="AC205" i="7" a="1"/>
  <c r="AC205" i="7" s="1"/>
  <c r="AB202" i="7" a="1"/>
  <c r="AB202" i="7" s="1"/>
  <c r="AC199" i="7" a="1"/>
  <c r="AC199" i="7" s="1"/>
  <c r="AC193" i="7" a="1"/>
  <c r="AC193" i="7" s="1"/>
  <c r="AC187" i="7" a="1"/>
  <c r="AC187" i="7" s="1"/>
  <c r="AB184" i="7" a="1"/>
  <c r="AB184" i="7" s="1"/>
  <c r="AB181" i="7" a="1"/>
  <c r="AB181" i="7" s="1"/>
  <c r="AB178" i="7" a="1"/>
  <c r="AB178" i="7" s="1"/>
  <c r="AC174" i="7" a="1"/>
  <c r="AC174" i="7" s="1"/>
  <c r="AB172" i="7" a="1"/>
  <c r="AB172" i="7" s="1"/>
  <c r="AB169" i="7" a="1"/>
  <c r="AB169" i="7" s="1"/>
  <c r="AC160" i="7" a="1"/>
  <c r="AC160" i="7" s="1"/>
  <c r="AC157" i="7" a="1"/>
  <c r="AC157" i="7" s="1"/>
  <c r="AC154" i="7" a="1"/>
  <c r="AC154" i="7" s="1"/>
  <c r="AC151" i="7" a="1"/>
  <c r="AC151" i="7" s="1"/>
  <c r="AB146" i="7" a="1"/>
  <c r="AB146" i="7" s="1"/>
  <c r="AB142" i="7" a="1"/>
  <c r="AB142" i="7" s="1"/>
  <c r="AB645" i="7" a="1"/>
  <c r="AB645" i="7" s="1"/>
  <c r="AC638" i="7" a="1"/>
  <c r="AC638" i="7" s="1"/>
  <c r="AC633" i="7" a="1"/>
  <c r="AC633" i="7" s="1"/>
  <c r="AC628" i="7" a="1"/>
  <c r="AC628" i="7" s="1"/>
  <c r="AC625" i="7" a="1"/>
  <c r="AC625" i="7" s="1"/>
  <c r="AB622" i="7" a="1"/>
  <c r="AB622" i="7" s="1"/>
  <c r="AB619" i="7" a="1"/>
  <c r="AB619" i="7" s="1"/>
  <c r="AB616" i="7" a="1"/>
  <c r="AB616" i="7" s="1"/>
  <c r="AC612" i="7" a="1"/>
  <c r="AC612" i="7" s="1"/>
  <c r="AB610" i="7" a="1"/>
  <c r="AB610" i="7" s="1"/>
  <c r="AC603" i="7" a="1"/>
  <c r="AC603" i="7" s="1"/>
  <c r="AB597" i="7" a="1"/>
  <c r="AB597" i="7" s="1"/>
  <c r="AC590" i="7" a="1"/>
  <c r="AC590" i="7" s="1"/>
  <c r="AB588" i="7" a="1"/>
  <c r="AB588" i="7" s="1"/>
  <c r="AC584" i="7" a="1"/>
  <c r="AC584" i="7" s="1"/>
  <c r="AB582" i="7" a="1"/>
  <c r="AB582" i="7" s="1"/>
  <c r="AB576" i="7" a="1"/>
  <c r="AB576" i="7" s="1"/>
  <c r="AC572" i="7" a="1"/>
  <c r="AC572" i="7" s="1"/>
  <c r="AB570" i="7" a="1"/>
  <c r="AB570" i="7" s="1"/>
  <c r="AB561" i="7" a="1"/>
  <c r="AB561" i="7" s="1"/>
  <c r="AB555" i="7" a="1"/>
  <c r="AB555" i="7" s="1"/>
  <c r="AB552" i="7" a="1"/>
  <c r="AB552" i="7" s="1"/>
  <c r="AC548" i="7" a="1"/>
  <c r="AC548" i="7" s="1"/>
  <c r="AC545" i="7" a="1"/>
  <c r="AC545" i="7" s="1"/>
  <c r="AB542" i="7" a="1"/>
  <c r="AB542" i="7" s="1"/>
  <c r="AC539" i="7" a="1"/>
  <c r="AC539" i="7" s="1"/>
  <c r="AC533" i="7" a="1"/>
  <c r="AC533" i="7" s="1"/>
  <c r="AC530" i="7" a="1"/>
  <c r="AC530" i="7" s="1"/>
  <c r="AC527" i="7" a="1"/>
  <c r="AC527" i="7" s="1"/>
  <c r="AC524" i="7" a="1"/>
  <c r="AC524" i="7" s="1"/>
  <c r="AC521" i="7" a="1"/>
  <c r="AC521" i="7" s="1"/>
  <c r="AB513" i="7" a="1"/>
  <c r="AB513" i="7" s="1"/>
  <c r="AB510" i="7" a="1"/>
  <c r="AB510" i="7" s="1"/>
  <c r="AC507" i="7" a="1"/>
  <c r="AC507" i="7" s="1"/>
  <c r="AC498" i="7" a="1"/>
  <c r="AC498" i="7" s="1"/>
  <c r="AC495" i="7" a="1"/>
  <c r="AC495" i="7" s="1"/>
  <c r="AC492" i="7" a="1"/>
  <c r="AC492" i="7" s="1"/>
  <c r="AC489" i="7" a="1"/>
  <c r="AC489" i="7" s="1"/>
  <c r="AC486" i="7" a="1"/>
  <c r="AC486" i="7" s="1"/>
  <c r="AB478" i="7" a="1"/>
  <c r="AB478" i="7" s="1"/>
  <c r="AB475" i="7" a="1"/>
  <c r="AB475" i="7" s="1"/>
  <c r="AC472" i="7" a="1"/>
  <c r="AC472" i="7" s="1"/>
  <c r="AC466" i="7" a="1"/>
  <c r="AC466" i="7" s="1"/>
  <c r="AC463" i="7" a="1"/>
  <c r="AC463" i="7" s="1"/>
  <c r="AC454" i="7" a="1"/>
  <c r="AC454" i="7" s="1"/>
  <c r="AB451" i="7" a="1"/>
  <c r="AB451" i="7" s="1"/>
  <c r="AB448" i="7" a="1"/>
  <c r="AB448" i="7" s="1"/>
  <c r="AB445" i="7" a="1"/>
  <c r="AB445" i="7" s="1"/>
  <c r="AC442" i="7" a="1"/>
  <c r="AC442" i="7" s="1"/>
  <c r="AC436" i="7" a="1"/>
  <c r="AC436" i="7" s="1"/>
  <c r="AC433" i="7" a="1"/>
  <c r="AC433" i="7" s="1"/>
  <c r="AB431" i="7" a="1"/>
  <c r="AB431" i="7" s="1"/>
  <c r="AC427" i="7" a="1"/>
  <c r="AC427" i="7" s="1"/>
  <c r="AB425" i="7" a="1"/>
  <c r="AB425" i="7" s="1"/>
  <c r="AB422" i="7" a="1"/>
  <c r="AB422" i="7" s="1"/>
  <c r="AB419" i="7" a="1"/>
  <c r="AB419" i="7" s="1"/>
  <c r="AB416" i="7" a="1"/>
  <c r="AB416" i="7" s="1"/>
  <c r="AB413" i="7" a="1"/>
  <c r="AB413" i="7" s="1"/>
  <c r="AC410" i="7" a="1"/>
  <c r="AC410" i="7" s="1"/>
  <c r="AC404" i="7" a="1"/>
  <c r="AC404" i="7" s="1"/>
  <c r="AC401" i="7" a="1"/>
  <c r="AC401" i="7" s="1"/>
  <c r="AB399" i="7" a="1"/>
  <c r="AB399" i="7" s="1"/>
  <c r="AC395" i="7" a="1"/>
  <c r="AC395" i="7" s="1"/>
  <c r="AB393" i="7" a="1"/>
  <c r="AB393" i="7" s="1"/>
  <c r="AB390" i="7" a="1"/>
  <c r="AB390" i="7" s="1"/>
  <c r="AB387" i="7" a="1"/>
  <c r="AB387" i="7" s="1"/>
  <c r="AB384" i="7" a="1"/>
  <c r="AB384" i="7" s="1"/>
  <c r="AB378" i="7" a="1"/>
  <c r="AB378" i="7" s="1"/>
  <c r="AC375" i="7" a="1"/>
  <c r="AC375" i="7" s="1"/>
  <c r="AC369" i="7" a="1"/>
  <c r="AC369" i="7" s="1"/>
  <c r="AC366" i="7" a="1"/>
  <c r="AC366" i="7" s="1"/>
  <c r="AB364" i="7" a="1"/>
  <c r="AB364" i="7" s="1"/>
  <c r="AC360" i="7" a="1"/>
  <c r="AC360" i="7" s="1"/>
  <c r="AB358" i="7" a="1"/>
  <c r="AB358" i="7" s="1"/>
  <c r="AB355" i="7" a="1"/>
  <c r="AB355" i="7" s="1"/>
  <c r="AB352" i="7" a="1"/>
  <c r="AB352" i="7" s="1"/>
  <c r="AB349" i="7" a="1"/>
  <c r="AB349" i="7" s="1"/>
  <c r="AB346" i="7" a="1"/>
  <c r="AB346" i="7" s="1"/>
  <c r="AC343" i="7" a="1"/>
  <c r="AC343" i="7" s="1"/>
  <c r="AC337" i="7" a="1"/>
  <c r="AC337" i="7" s="1"/>
  <c r="AC334" i="7" a="1"/>
  <c r="AC334" i="7" s="1"/>
  <c r="AB332" i="7" a="1"/>
  <c r="AB332" i="7" s="1"/>
  <c r="AC328" i="7" a="1"/>
  <c r="AC328" i="7" s="1"/>
  <c r="AB326" i="7" a="1"/>
  <c r="AB326" i="7" s="1"/>
  <c r="AB323" i="7" a="1"/>
  <c r="AB323" i="7" s="1"/>
  <c r="AB320" i="7" a="1"/>
  <c r="AB320" i="7" s="1"/>
  <c r="AB317" i="7" a="1"/>
  <c r="AB317" i="7" s="1"/>
  <c r="AB314" i="7" a="1"/>
  <c r="AB314" i="7" s="1"/>
  <c r="AC311" i="7" a="1"/>
  <c r="AC311" i="7" s="1"/>
  <c r="AC305" i="7" a="1"/>
  <c r="AC305" i="7" s="1"/>
  <c r="AC302" i="7" a="1"/>
  <c r="AC302" i="7" s="1"/>
  <c r="AB300" i="7" a="1"/>
  <c r="AB300" i="7" s="1"/>
  <c r="AC296" i="7" a="1"/>
  <c r="AC296" i="7" s="1"/>
  <c r="AB294" i="7" a="1"/>
  <c r="AB294" i="7" s="1"/>
  <c r="AB291" i="7" a="1"/>
  <c r="AB291" i="7" s="1"/>
  <c r="AB288" i="7" a="1"/>
  <c r="AB288" i="7" s="1"/>
  <c r="AB285" i="7" a="1"/>
  <c r="AB285" i="7" s="1"/>
  <c r="AB282" i="7" a="1"/>
  <c r="AB282" i="7" s="1"/>
  <c r="AC279" i="7" a="1"/>
  <c r="AC279" i="7" s="1"/>
  <c r="AC273" i="7" a="1"/>
  <c r="AC273" i="7" s="1"/>
  <c r="AC270" i="7" a="1"/>
  <c r="AC270" i="7" s="1"/>
  <c r="AB268" i="7" a="1"/>
  <c r="AB268" i="7" s="1"/>
  <c r="AC264" i="7" a="1"/>
  <c r="AC264" i="7" s="1"/>
  <c r="AC261" i="7" a="1"/>
  <c r="AC261" i="7" s="1"/>
  <c r="AC258" i="7" a="1"/>
  <c r="AC258" i="7" s="1"/>
  <c r="AC255" i="7" a="1"/>
  <c r="AC255" i="7" s="1"/>
  <c r="AC252" i="7" a="1"/>
  <c r="AC252" i="7" s="1"/>
  <c r="AB246" i="7" a="1"/>
  <c r="AB246" i="7" s="1"/>
  <c r="AB240" i="7" a="1"/>
  <c r="AB240" i="7" s="1"/>
  <c r="AB234" i="7" a="1"/>
  <c r="AB234" i="7" s="1"/>
  <c r="AB231" i="7" a="1"/>
  <c r="AB231" i="7" s="1"/>
  <c r="AB228" i="7" a="1"/>
  <c r="AB228" i="7" s="1"/>
  <c r="AC222" i="7" a="1"/>
  <c r="AC222" i="7" s="1"/>
  <c r="AC216" i="7" a="1"/>
  <c r="AC216" i="7" s="1"/>
  <c r="AC213" i="7" a="1"/>
  <c r="AC213" i="7" s="1"/>
  <c r="AC210" i="7" a="1"/>
  <c r="AC210" i="7" s="1"/>
  <c r="AB205" i="7" a="1"/>
  <c r="AB205" i="7" s="1"/>
  <c r="AB199" i="7" a="1"/>
  <c r="AB199" i="7" s="1"/>
  <c r="AB196" i="7" a="1"/>
  <c r="AB196" i="7" s="1"/>
  <c r="AB193" i="7" a="1"/>
  <c r="AB193" i="7" s="1"/>
  <c r="AB190" i="7" a="1"/>
  <c r="AB190" i="7" s="1"/>
  <c r="AB187" i="7" a="1"/>
  <c r="AB187" i="7" s="1"/>
  <c r="AC180" i="7" a="1"/>
  <c r="AC180" i="7" s="1"/>
  <c r="AC177" i="7" a="1"/>
  <c r="AC177" i="7" s="1"/>
  <c r="AC171" i="7" a="1"/>
  <c r="AC171" i="7" s="1"/>
  <c r="AC168" i="7" a="1"/>
  <c r="AC168" i="7" s="1"/>
  <c r="AB166" i="7" a="1"/>
  <c r="AB166" i="7" s="1"/>
  <c r="AB147" i="7" a="1"/>
  <c r="AB147" i="7" s="1"/>
  <c r="AC136" i="7" a="1"/>
  <c r="AC136" i="7" s="1"/>
  <c r="AB127" i="7" a="1"/>
  <c r="AB127" i="7" s="1"/>
  <c r="AC119" i="7" a="1"/>
  <c r="AC119" i="7" s="1"/>
  <c r="AC107" i="7" a="1"/>
  <c r="AC107" i="7" s="1"/>
  <c r="AB103" i="7" a="1"/>
  <c r="AB103" i="7" s="1"/>
  <c r="AB98" i="7" a="1"/>
  <c r="AB98" i="7" s="1"/>
  <c r="AC90" i="7" a="1"/>
  <c r="AC90" i="7" s="1"/>
  <c r="AC87" i="7" a="1"/>
  <c r="AC87" i="7" s="1"/>
  <c r="AB81" i="7" a="1"/>
  <c r="AB81" i="7" s="1"/>
  <c r="AC77" i="7" a="1"/>
  <c r="AC77" i="7" s="1"/>
  <c r="AC74" i="7" a="1"/>
  <c r="AC74" i="7" s="1"/>
  <c r="AC70" i="7" a="1"/>
  <c r="AC70" i="7" s="1"/>
  <c r="AB64" i="7" a="1"/>
  <c r="AB64" i="7" s="1"/>
  <c r="AC57" i="7" a="1"/>
  <c r="AC57" i="7" s="1"/>
  <c r="AB54" i="7" a="1"/>
  <c r="AB54" i="7" s="1"/>
  <c r="AB51" i="7" a="1"/>
  <c r="AB51" i="7" s="1"/>
  <c r="AC47" i="7" a="1"/>
  <c r="AC47" i="7" s="1"/>
  <c r="AC44" i="7" a="1"/>
  <c r="AC44" i="7" s="1"/>
  <c r="AB41" i="7" a="1"/>
  <c r="AB41" i="7" s="1"/>
  <c r="AC37" i="7" a="1"/>
  <c r="AC37" i="7" s="1"/>
  <c r="AC34" i="7" a="1"/>
  <c r="AC34" i="7" s="1"/>
  <c r="AC30" i="7" a="1"/>
  <c r="AC30" i="7" s="1"/>
  <c r="AC27" i="7" a="1"/>
  <c r="AC27" i="7" s="1"/>
  <c r="AB24" i="7" a="1"/>
  <c r="AB24" i="7" s="1"/>
  <c r="AC20" i="7" a="1"/>
  <c r="AC20" i="7" s="1"/>
  <c r="AC17" i="7" a="1"/>
  <c r="AC17" i="7" s="1"/>
  <c r="AC10" i="7" a="1"/>
  <c r="AC10" i="7" s="1"/>
  <c r="AB7" i="7" a="1"/>
  <c r="AB7" i="7" s="1"/>
  <c r="AB173" i="7" a="1"/>
  <c r="AB173" i="7" s="1"/>
  <c r="AB157" i="7" a="1"/>
  <c r="AB157" i="7" s="1"/>
  <c r="AC145" i="7" a="1"/>
  <c r="AC145" i="7" s="1"/>
  <c r="AB135" i="7" a="1"/>
  <c r="AB135" i="7" s="1"/>
  <c r="AC125" i="7" a="1"/>
  <c r="AC125" i="7" s="1"/>
  <c r="AB118" i="7" a="1"/>
  <c r="AB118" i="7" s="1"/>
  <c r="AC112" i="7" a="1"/>
  <c r="AC112" i="7" s="1"/>
  <c r="AB107" i="7" a="1"/>
  <c r="AB107" i="7" s="1"/>
  <c r="AB102" i="7" a="1"/>
  <c r="AB102" i="7" s="1"/>
  <c r="AB94" i="7" a="1"/>
  <c r="AB94" i="7" s="1"/>
  <c r="AB90" i="7" a="1"/>
  <c r="AB90" i="7" s="1"/>
  <c r="AB87" i="7" a="1"/>
  <c r="AB87" i="7" s="1"/>
  <c r="AC80" i="7" a="1"/>
  <c r="AC80" i="7" s="1"/>
  <c r="AB77" i="7" a="1"/>
  <c r="AB77" i="7" s="1"/>
  <c r="AB74" i="7" a="1"/>
  <c r="AB74" i="7" s="1"/>
  <c r="AB70" i="7" a="1"/>
  <c r="AB70" i="7" s="1"/>
  <c r="AC67" i="7" a="1"/>
  <c r="AC67" i="7" s="1"/>
  <c r="AC63" i="7" a="1"/>
  <c r="AC63" i="7" s="1"/>
  <c r="AC60" i="7" a="1"/>
  <c r="AC60" i="7" s="1"/>
  <c r="AB57" i="7" a="1"/>
  <c r="AB57" i="7" s="1"/>
  <c r="AB47" i="7" a="1"/>
  <c r="AB47" i="7" s="1"/>
  <c r="AB44" i="7" a="1"/>
  <c r="AB44" i="7" s="1"/>
  <c r="AC40" i="7" a="1"/>
  <c r="AC40" i="7" s="1"/>
  <c r="AB37" i="7" a="1"/>
  <c r="AB37" i="7" s="1"/>
  <c r="AB34" i="7" a="1"/>
  <c r="AB34" i="7" s="1"/>
  <c r="AB30" i="7" a="1"/>
  <c r="AB30" i="7" s="1"/>
  <c r="AB27" i="7" a="1"/>
  <c r="AB27" i="7" s="1"/>
  <c r="AC23" i="7" a="1"/>
  <c r="AC23" i="7" s="1"/>
  <c r="AB20" i="7" a="1"/>
  <c r="AB20" i="7" s="1"/>
  <c r="AB17" i="7" a="1"/>
  <c r="AB17" i="7" s="1"/>
  <c r="AC13" i="7" a="1"/>
  <c r="AC13" i="7" s="1"/>
  <c r="AB10" i="7" a="1"/>
  <c r="AB10" i="7" s="1"/>
  <c r="AC6" i="7" a="1"/>
  <c r="AC6" i="7" s="1"/>
  <c r="AB170" i="7" a="1"/>
  <c r="AB170" i="7" s="1"/>
  <c r="AC155" i="7" a="1"/>
  <c r="AC155" i="7" s="1"/>
  <c r="AC143" i="7" a="1"/>
  <c r="AC143" i="7" s="1"/>
  <c r="AC134" i="7" a="1"/>
  <c r="AC134" i="7" s="1"/>
  <c r="AB125" i="7" a="1"/>
  <c r="AB125" i="7" s="1"/>
  <c r="AC117" i="7" a="1"/>
  <c r="AC117" i="7" s="1"/>
  <c r="AC111" i="7" a="1"/>
  <c r="AC111" i="7" s="1"/>
  <c r="AB106" i="7" a="1"/>
  <c r="AB106" i="7" s="1"/>
  <c r="AB97" i="7" a="1"/>
  <c r="AB97" i="7" s="1"/>
  <c r="AC86" i="7" a="1"/>
  <c r="AC86" i="7" s="1"/>
  <c r="AB80" i="7" a="1"/>
  <c r="AB80" i="7" s="1"/>
  <c r="AC73" i="7" a="1"/>
  <c r="AC73" i="7" s="1"/>
  <c r="AB67" i="7" a="1"/>
  <c r="AB67" i="7" s="1"/>
  <c r="AB63" i="7" a="1"/>
  <c r="AB63" i="7" s="1"/>
  <c r="AB60" i="7" a="1"/>
  <c r="AB60" i="7" s="1"/>
  <c r="AC56" i="7" a="1"/>
  <c r="AC56" i="7" s="1"/>
  <c r="AC53" i="7" a="1"/>
  <c r="AC53" i="7" s="1"/>
  <c r="AC50" i="7" a="1"/>
  <c r="AC50" i="7" s="1"/>
  <c r="AC46" i="7" a="1"/>
  <c r="AC46" i="7" s="1"/>
  <c r="AB40" i="7" a="1"/>
  <c r="AB40" i="7" s="1"/>
  <c r="AC33" i="7" a="1"/>
  <c r="AC33" i="7" s="1"/>
  <c r="AC26" i="7" a="1"/>
  <c r="AC26" i="7" s="1"/>
  <c r="AB23" i="7" a="1"/>
  <c r="AB23" i="7" s="1"/>
  <c r="AC16" i="7" a="1"/>
  <c r="AC16" i="7" s="1"/>
  <c r="AB13" i="7" a="1"/>
  <c r="AB13" i="7" s="1"/>
  <c r="AB6" i="7" a="1"/>
  <c r="AB6" i="7" s="1"/>
  <c r="AB167" i="7" a="1"/>
  <c r="AB167" i="7" s="1"/>
  <c r="AB154" i="7" a="1"/>
  <c r="AB154" i="7" s="1"/>
  <c r="AC141" i="7" a="1"/>
  <c r="AC141" i="7" s="1"/>
  <c r="AB133" i="7" a="1"/>
  <c r="AB133" i="7" s="1"/>
  <c r="AC123" i="7" a="1"/>
  <c r="AC123" i="7" s="1"/>
  <c r="AB116" i="7" a="1"/>
  <c r="AB116" i="7" s="1"/>
  <c r="AB111" i="7" a="1"/>
  <c r="AB111" i="7" s="1"/>
  <c r="AC101" i="7" a="1"/>
  <c r="AC101" i="7" s="1"/>
  <c r="AC96" i="7" a="1"/>
  <c r="AC96" i="7" s="1"/>
  <c r="AC93" i="7" a="1"/>
  <c r="AC93" i="7" s="1"/>
  <c r="AC89" i="7" a="1"/>
  <c r="AC89" i="7" s="1"/>
  <c r="AB86" i="7" a="1"/>
  <c r="AB86" i="7" s="1"/>
  <c r="AC79" i="7" a="1"/>
  <c r="AC79" i="7" s="1"/>
  <c r="AC76" i="7" a="1"/>
  <c r="AC76" i="7" s="1"/>
  <c r="AB73" i="7" a="1"/>
  <c r="AB73" i="7" s="1"/>
  <c r="AC69" i="7" a="1"/>
  <c r="AC69" i="7" s="1"/>
  <c r="AC66" i="7" a="1"/>
  <c r="AC66" i="7" s="1"/>
  <c r="AC62" i="7" a="1"/>
  <c r="AC62" i="7" s="1"/>
  <c r="AC59" i="7" a="1"/>
  <c r="AC59" i="7" s="1"/>
  <c r="AB56" i="7" a="1"/>
  <c r="AB56" i="7" s="1"/>
  <c r="AB53" i="7" a="1"/>
  <c r="AB53" i="7" s="1"/>
  <c r="AB50" i="7" a="1"/>
  <c r="AB50" i="7" s="1"/>
  <c r="AB46" i="7" a="1"/>
  <c r="AB46" i="7" s="1"/>
  <c r="AC43" i="7" a="1"/>
  <c r="AC43" i="7" s="1"/>
  <c r="AC39" i="7" a="1"/>
  <c r="AC39" i="7" s="1"/>
  <c r="AC36" i="7" a="1"/>
  <c r="AC36" i="7" s="1"/>
  <c r="AB33" i="7" a="1"/>
  <c r="AB33" i="7" s="1"/>
  <c r="AC29" i="7" a="1"/>
  <c r="AC29" i="7" s="1"/>
  <c r="AB26" i="7" a="1"/>
  <c r="AB26" i="7" s="1"/>
  <c r="AC22" i="7" a="1"/>
  <c r="AC22" i="7" s="1"/>
  <c r="AC19" i="7" a="1"/>
  <c r="AC19" i="7" s="1"/>
  <c r="AB16" i="7" a="1"/>
  <c r="AB16" i="7" s="1"/>
  <c r="AC12" i="7" a="1"/>
  <c r="AC12" i="7" s="1"/>
  <c r="AC9" i="7" a="1"/>
  <c r="AC9" i="7" s="1"/>
  <c r="AB164" i="7" a="1"/>
  <c r="AB164" i="7" s="1"/>
  <c r="AC152" i="7" a="1"/>
  <c r="AC152" i="7" s="1"/>
  <c r="AB140" i="7" a="1"/>
  <c r="AB140" i="7" s="1"/>
  <c r="AB123" i="7" a="1"/>
  <c r="AB123" i="7" s="1"/>
  <c r="AC115" i="7" a="1"/>
  <c r="AC115" i="7" s="1"/>
  <c r="AC110" i="7" a="1"/>
  <c r="AC110" i="7" s="1"/>
  <c r="AC100" i="7" a="1"/>
  <c r="AC100" i="7" s="1"/>
  <c r="AB96" i="7" a="1"/>
  <c r="AB96" i="7" s="1"/>
  <c r="AB93" i="7" a="1"/>
  <c r="AB93" i="7" s="1"/>
  <c r="AB89" i="7" a="1"/>
  <c r="AB89" i="7" s="1"/>
  <c r="AB79" i="7" a="1"/>
  <c r="AB79" i="7" s="1"/>
  <c r="AB76" i="7" a="1"/>
  <c r="AB76" i="7" s="1"/>
  <c r="AC72" i="7" a="1"/>
  <c r="AC72" i="7" s="1"/>
  <c r="AB69" i="7" a="1"/>
  <c r="AB69" i="7" s="1"/>
  <c r="AB66" i="7" a="1"/>
  <c r="AB66" i="7" s="1"/>
  <c r="AB62" i="7" a="1"/>
  <c r="AB62" i="7" s="1"/>
  <c r="AB59" i="7" a="1"/>
  <c r="AB59" i="7" s="1"/>
  <c r="AC55" i="7" a="1"/>
  <c r="AC55" i="7" s="1"/>
  <c r="AC49" i="7" a="1"/>
  <c r="AC49" i="7" s="1"/>
  <c r="AB43" i="7" a="1"/>
  <c r="AB43" i="7" s="1"/>
  <c r="AB39" i="7" a="1"/>
  <c r="AB39" i="7" s="1"/>
  <c r="AB36" i="7" a="1"/>
  <c r="AB36" i="7" s="1"/>
  <c r="AC32" i="7" a="1"/>
  <c r="AC32" i="7" s="1"/>
  <c r="AB29" i="7" a="1"/>
  <c r="AB29" i="7" s="1"/>
  <c r="AB22" i="7" a="1"/>
  <c r="AB22" i="7" s="1"/>
  <c r="AB19" i="7" a="1"/>
  <c r="AB19" i="7" s="1"/>
  <c r="AC15" i="7" a="1"/>
  <c r="AC15" i="7" s="1"/>
  <c r="AB12" i="7" a="1"/>
  <c r="AB12" i="7" s="1"/>
  <c r="AB9" i="7" a="1"/>
  <c r="AB9" i="7" s="1"/>
  <c r="AC162" i="7" a="1"/>
  <c r="AC162" i="7" s="1"/>
  <c r="AB151" i="7" a="1"/>
  <c r="AB151" i="7" s="1"/>
  <c r="AC121" i="7" a="1"/>
  <c r="AC121" i="7" s="1"/>
  <c r="AB114" i="7" a="1"/>
  <c r="AB114" i="7" s="1"/>
  <c r="AC104" i="7" a="1"/>
  <c r="AC104" i="7" s="1"/>
  <c r="AB100" i="7" a="1"/>
  <c r="AB100" i="7" s="1"/>
  <c r="AC92" i="7" a="1"/>
  <c r="AC92" i="7" s="1"/>
  <c r="AC82" i="7" a="1"/>
  <c r="AC82" i="7" s="1"/>
  <c r="AC78" i="7" a="1"/>
  <c r="AC78" i="7" s="1"/>
  <c r="AB72" i="7" a="1"/>
  <c r="AB72" i="7" s="1"/>
  <c r="AC65" i="7" a="1"/>
  <c r="AC65" i="7" s="1"/>
  <c r="AB55" i="7" a="1"/>
  <c r="AB55" i="7" s="1"/>
  <c r="AC52" i="7" a="1"/>
  <c r="AC52" i="7" s="1"/>
  <c r="AB49" i="7" a="1"/>
  <c r="AB49" i="7" s="1"/>
  <c r="AC45" i="7" a="1"/>
  <c r="AC45" i="7" s="1"/>
  <c r="AC42" i="7" a="1"/>
  <c r="AC42" i="7" s="1"/>
  <c r="AC38" i="7" a="1"/>
  <c r="AC38" i="7" s="1"/>
  <c r="AB32" i="7" a="1"/>
  <c r="AB32" i="7" s="1"/>
  <c r="AC28" i="7" a="1"/>
  <c r="AC28" i="7" s="1"/>
  <c r="AC25" i="7" a="1"/>
  <c r="AC25" i="7" s="1"/>
  <c r="AC18" i="7" a="1"/>
  <c r="AC18" i="7" s="1"/>
  <c r="AB15" i="7" a="1"/>
  <c r="AB15" i="7" s="1"/>
  <c r="AC8" i="7" a="1"/>
  <c r="AC8" i="7" s="1"/>
  <c r="AC161" i="7" a="1"/>
  <c r="AC161" i="7" s="1"/>
  <c r="AB150" i="7" a="1"/>
  <c r="AB150" i="7" s="1"/>
  <c r="AC138" i="7" a="1"/>
  <c r="AC138" i="7" s="1"/>
  <c r="AC131" i="7" a="1"/>
  <c r="AC131" i="7" s="1"/>
  <c r="AB121" i="7" a="1"/>
  <c r="AB121" i="7" s="1"/>
  <c r="AC109" i="7" a="1"/>
  <c r="AC109" i="7" s="1"/>
  <c r="AB104" i="7" a="1"/>
  <c r="AB104" i="7" s="1"/>
  <c r="AB99" i="7" a="1"/>
  <c r="AB99" i="7" s="1"/>
  <c r="AC95" i="7" a="1"/>
  <c r="AC95" i="7" s="1"/>
  <c r="AB92" i="7" a="1"/>
  <c r="AB92" i="7" s="1"/>
  <c r="AC88" i="7" a="1"/>
  <c r="AC88" i="7" s="1"/>
  <c r="AB82" i="7" a="1"/>
  <c r="AB82" i="7" s="1"/>
  <c r="AB78" i="7" a="1"/>
  <c r="AB78" i="7" s="1"/>
  <c r="AC75" i="7" a="1"/>
  <c r="AC75" i="7" s="1"/>
  <c r="AC71" i="7" a="1"/>
  <c r="AC71" i="7" s="1"/>
  <c r="AC68" i="7" a="1"/>
  <c r="AC68" i="7" s="1"/>
  <c r="AB65" i="7" a="1"/>
  <c r="AB65" i="7" s="1"/>
  <c r="AC61" i="7" a="1"/>
  <c r="AC61" i="7" s="1"/>
  <c r="AC58" i="7" a="1"/>
  <c r="AC58" i="7" s="1"/>
  <c r="AB52" i="7" a="1"/>
  <c r="AB52" i="7" s="1"/>
  <c r="AC48" i="7" a="1"/>
  <c r="AC48" i="7" s="1"/>
  <c r="AB45" i="7" a="1"/>
  <c r="AB45" i="7" s="1"/>
  <c r="AB42" i="7" a="1"/>
  <c r="AB42" i="7" s="1"/>
  <c r="AB38" i="7" a="1"/>
  <c r="AB38" i="7" s="1"/>
  <c r="AC35" i="7" a="1"/>
  <c r="AC35" i="7" s="1"/>
  <c r="AC31" i="7" a="1"/>
  <c r="AC31" i="7" s="1"/>
  <c r="AB28" i="7" a="1"/>
  <c r="AB28" i="7" s="1"/>
  <c r="AB25" i="7" a="1"/>
  <c r="AB25" i="7" s="1"/>
  <c r="AC21" i="7" a="1"/>
  <c r="AC21" i="7" s="1"/>
  <c r="AB18" i="7" a="1"/>
  <c r="AB18" i="7" s="1"/>
  <c r="AC14" i="7" a="1"/>
  <c r="AC14" i="7" s="1"/>
  <c r="AC11" i="7" a="1"/>
  <c r="AC11" i="7" s="1"/>
  <c r="AB8" i="7" a="1"/>
  <c r="AB8" i="7" s="1"/>
  <c r="AB160" i="7" a="1"/>
  <c r="AB160" i="7" s="1"/>
  <c r="AC148" i="7" a="1"/>
  <c r="AC148" i="7" s="1"/>
  <c r="AB137" i="7" a="1"/>
  <c r="AB137" i="7" s="1"/>
  <c r="AC127" i="7" a="1"/>
  <c r="AC127" i="7" s="1"/>
  <c r="AC113" i="7" a="1"/>
  <c r="AC113" i="7" s="1"/>
  <c r="AB108" i="7" a="1"/>
  <c r="AB108" i="7" s="1"/>
  <c r="AC103" i="7" a="1"/>
  <c r="AC103" i="7" s="1"/>
  <c r="AC98" i="7" a="1"/>
  <c r="AC98" i="7" s="1"/>
  <c r="AB95" i="7" a="1"/>
  <c r="AB95" i="7" s="1"/>
  <c r="AC91" i="7" a="1"/>
  <c r="AC91" i="7" s="1"/>
  <c r="AC81" i="7" a="1"/>
  <c r="AC81" i="7" s="1"/>
  <c r="AB75" i="7" a="1"/>
  <c r="AB75" i="7" s="1"/>
  <c r="AB71" i="7" a="1"/>
  <c r="AB71" i="7" s="1"/>
  <c r="AB68" i="7" a="1"/>
  <c r="AB68" i="7" s="1"/>
  <c r="AC64" i="7" a="1"/>
  <c r="AC64" i="7" s="1"/>
  <c r="AB61" i="7" a="1"/>
  <c r="AB61" i="7" s="1"/>
  <c r="AB58" i="7" a="1"/>
  <c r="AB58" i="7" s="1"/>
  <c r="AC54" i="7" a="1"/>
  <c r="AC54" i="7" s="1"/>
  <c r="AC51" i="7" a="1"/>
  <c r="AC51" i="7" s="1"/>
  <c r="AB48" i="7" a="1"/>
  <c r="AB48" i="7" s="1"/>
  <c r="AC41" i="7" a="1"/>
  <c r="AC41" i="7" s="1"/>
  <c r="AB35" i="7" a="1"/>
  <c r="AB35" i="7" s="1"/>
  <c r="AB31" i="7" a="1"/>
  <c r="AB31" i="7" s="1"/>
  <c r="AC24" i="7" a="1"/>
  <c r="AC24" i="7" s="1"/>
  <c r="AB21" i="7" a="1"/>
  <c r="AB21" i="7" s="1"/>
  <c r="AB14" i="7" a="1"/>
  <c r="AB14" i="7" s="1"/>
  <c r="AB11" i="7" a="1"/>
  <c r="AB11" i="7" s="1"/>
  <c r="AC7" i="7" a="1"/>
  <c r="AC7" i="7" s="1"/>
  <c r="W886" i="7" a="1"/>
  <c r="W886" i="7" s="1"/>
  <c r="W882" i="7" a="1"/>
  <c r="W882" i="7" s="1"/>
  <c r="W878" i="7" a="1"/>
  <c r="W878" i="7" s="1"/>
  <c r="W874" i="7" a="1"/>
  <c r="W874" i="7" s="1"/>
  <c r="V871" i="7" a="1"/>
  <c r="V871" i="7" s="1"/>
  <c r="V867" i="7" a="1"/>
  <c r="V867" i="7" s="1"/>
  <c r="W863" i="7" a="1"/>
  <c r="W863" i="7" s="1"/>
  <c r="W859" i="7" a="1"/>
  <c r="W859" i="7" s="1"/>
  <c r="W852" i="7" a="1"/>
  <c r="W852" i="7" s="1"/>
  <c r="V849" i="7" a="1"/>
  <c r="V849" i="7" s="1"/>
  <c r="W845" i="7" a="1"/>
  <c r="W845" i="7" s="1"/>
  <c r="V842" i="7" a="1"/>
  <c r="V842" i="7" s="1"/>
  <c r="W838" i="7" a="1"/>
  <c r="W838" i="7" s="1"/>
  <c r="W834" i="7" a="1"/>
  <c r="W834" i="7" s="1"/>
  <c r="W831" i="7" a="1"/>
  <c r="W831" i="7" s="1"/>
  <c r="W827" i="7" a="1"/>
  <c r="W827" i="7" s="1"/>
  <c r="W820" i="7" a="1"/>
  <c r="W820" i="7" s="1"/>
  <c r="V817" i="7" a="1"/>
  <c r="V817" i="7" s="1"/>
  <c r="W813" i="7" a="1"/>
  <c r="W813" i="7" s="1"/>
  <c r="V810" i="7" a="1"/>
  <c r="V810" i="7" s="1"/>
  <c r="W803" i="7" a="1"/>
  <c r="W803" i="7" s="1"/>
  <c r="W799" i="7" a="1"/>
  <c r="W799" i="7" s="1"/>
  <c r="W796" i="7" a="1"/>
  <c r="W796" i="7" s="1"/>
  <c r="W792" i="7" a="1"/>
  <c r="W792" i="7" s="1"/>
  <c r="W789" i="7" a="1"/>
  <c r="W789" i="7" s="1"/>
  <c r="V786" i="7" a="1"/>
  <c r="V786" i="7" s="1"/>
  <c r="W782" i="7" a="1"/>
  <c r="W782" i="7" s="1"/>
  <c r="W779" i="7" a="1"/>
  <c r="W779" i="7" s="1"/>
  <c r="W775" i="7" a="1"/>
  <c r="W775" i="7" s="1"/>
  <c r="V773" i="7" a="1"/>
  <c r="V773" i="7" s="1"/>
  <c r="V769" i="7" a="1"/>
  <c r="V769" i="7" s="1"/>
  <c r="V766" i="7" a="1"/>
  <c r="V766" i="7" s="1"/>
  <c r="W762" i="7" a="1"/>
  <c r="W762" i="7" s="1"/>
  <c r="V759" i="7" a="1"/>
  <c r="V759" i="7" s="1"/>
  <c r="V756" i="7" a="1"/>
  <c r="V756" i="7" s="1"/>
  <c r="V752" i="7" a="1"/>
  <c r="V752" i="7" s="1"/>
  <c r="V749" i="7" a="1"/>
  <c r="V749" i="7" s="1"/>
  <c r="W745" i="7" a="1"/>
  <c r="W745" i="7" s="1"/>
  <c r="V742" i="7" a="1"/>
  <c r="V742" i="7" s="1"/>
  <c r="W735" i="7" a="1"/>
  <c r="W735" i="7" s="1"/>
  <c r="W732" i="7" a="1"/>
  <c r="W732" i="7" s="1"/>
  <c r="W726" i="7" a="1"/>
  <c r="W726" i="7" s="1"/>
  <c r="V723" i="7" a="1"/>
  <c r="V723" i="7" s="1"/>
  <c r="W716" i="7" a="1"/>
  <c r="W716" i="7" s="1"/>
  <c r="W713" i="7" a="1"/>
  <c r="W713" i="7" s="1"/>
  <c r="V707" i="7" a="1"/>
  <c r="V707" i="7" s="1"/>
  <c r="V704" i="7" a="1"/>
  <c r="V704" i="7" s="1"/>
  <c r="V701" i="7" a="1"/>
  <c r="V701" i="7" s="1"/>
  <c r="V698" i="7" a="1"/>
  <c r="V698" i="7" s="1"/>
  <c r="W694" i="7" a="1"/>
  <c r="W694" i="7" s="1"/>
  <c r="W691" i="7" a="1"/>
  <c r="W691" i="7" s="1"/>
  <c r="W688" i="7" a="1"/>
  <c r="W688" i="7" s="1"/>
  <c r="W685" i="7" a="1"/>
  <c r="W685" i="7" s="1"/>
  <c r="V679" i="7" a="1"/>
  <c r="V679" i="7" s="1"/>
  <c r="V676" i="7" a="1"/>
  <c r="V676" i="7" s="1"/>
  <c r="V673" i="7" a="1"/>
  <c r="V673" i="7" s="1"/>
  <c r="V670" i="7" a="1"/>
  <c r="V670" i="7" s="1"/>
  <c r="W666" i="7" a="1"/>
  <c r="W666" i="7" s="1"/>
  <c r="W660" i="7" a="1"/>
  <c r="W660" i="7" s="1"/>
  <c r="W657" i="7" a="1"/>
  <c r="W657" i="7" s="1"/>
  <c r="W654" i="7" a="1"/>
  <c r="W654" i="7" s="1"/>
  <c r="V645" i="7" a="1"/>
  <c r="V645" i="7" s="1"/>
  <c r="V642" i="7" a="1"/>
  <c r="V642" i="7" s="1"/>
  <c r="W635" i="7" a="1"/>
  <c r="W635" i="7" s="1"/>
  <c r="V632" i="7" a="1"/>
  <c r="V632" i="7" s="1"/>
  <c r="W629" i="7" a="1"/>
  <c r="W629" i="7" s="1"/>
  <c r="W626" i="7" a="1"/>
  <c r="W626" i="7" s="1"/>
  <c r="V623" i="7" a="1"/>
  <c r="V623" i="7" s="1"/>
  <c r="W616" i="7" a="1"/>
  <c r="W616" i="7" s="1"/>
  <c r="V614" i="7" a="1"/>
  <c r="V614" i="7" s="1"/>
  <c r="W607" i="7" a="1"/>
  <c r="W607" i="7" s="1"/>
  <c r="V604" i="7" a="1"/>
  <c r="V604" i="7" s="1"/>
  <c r="V601" i="7" a="1"/>
  <c r="V601" i="7" s="1"/>
  <c r="W598" i="7" a="1"/>
  <c r="W598" i="7" s="1"/>
  <c r="V595" i="7" a="1"/>
  <c r="V595" i="7" s="1"/>
  <c r="W588" i="7" a="1"/>
  <c r="W588" i="7" s="1"/>
  <c r="W585" i="7" a="1"/>
  <c r="W585" i="7" s="1"/>
  <c r="V576" i="7" a="1"/>
  <c r="V576" i="7" s="1"/>
  <c r="W573" i="7" a="1"/>
  <c r="W573" i="7" s="1"/>
  <c r="W566" i="7" a="1"/>
  <c r="W566" i="7" s="1"/>
  <c r="W563" i="7" a="1"/>
  <c r="W563" i="7" s="1"/>
  <c r="V560" i="7" a="1"/>
  <c r="V560" i="7" s="1"/>
  <c r="W556" i="7" a="1"/>
  <c r="W556" i="7" s="1"/>
  <c r="W553" i="7" a="1"/>
  <c r="W553" i="7" s="1"/>
  <c r="W546" i="7" a="1"/>
  <c r="W546" i="7" s="1"/>
  <c r="V543" i="7" a="1"/>
  <c r="V543" i="7" s="1"/>
  <c r="V536" i="7" a="1"/>
  <c r="V536" i="7" s="1"/>
  <c r="W532" i="7" a="1"/>
  <c r="W532" i="7" s="1"/>
  <c r="W528" i="7" a="1"/>
  <c r="W528" i="7" s="1"/>
  <c r="V525" i="7" a="1"/>
  <c r="V525" i="7" s="1"/>
  <c r="W521" i="7" a="1"/>
  <c r="W521" i="7" s="1"/>
  <c r="W517" i="7" a="1"/>
  <c r="W517" i="7" s="1"/>
  <c r="V514" i="7" a="1"/>
  <c r="V514" i="7" s="1"/>
  <c r="W510" i="7" a="1"/>
  <c r="W510" i="7" s="1"/>
  <c r="V507" i="7" a="1"/>
  <c r="V507" i="7" s="1"/>
  <c r="V500" i="7" a="1"/>
  <c r="V500" i="7" s="1"/>
  <c r="W496" i="7" a="1"/>
  <c r="W496" i="7" s="1"/>
  <c r="V493" i="7" a="1"/>
  <c r="V493" i="7" s="1"/>
  <c r="V489" i="7" a="1"/>
  <c r="V489" i="7" s="1"/>
  <c r="W485" i="7" a="1"/>
  <c r="W485" i="7" s="1"/>
  <c r="V478" i="7" a="1"/>
  <c r="V478" i="7" s="1"/>
  <c r="W474" i="7" a="1"/>
  <c r="W474" i="7" s="1"/>
  <c r="V471" i="7" a="1"/>
  <c r="V471" i="7" s="1"/>
  <c r="V467" i="7" a="1"/>
  <c r="V467" i="7" s="1"/>
  <c r="W463" i="7" a="1"/>
  <c r="W463" i="7" s="1"/>
  <c r="W460" i="7" a="1"/>
  <c r="W460" i="7" s="1"/>
  <c r="V457" i="7" a="1"/>
  <c r="V457" i="7" s="1"/>
  <c r="V886" i="7" a="1"/>
  <c r="V886" i="7" s="1"/>
  <c r="V882" i="7" a="1"/>
  <c r="V882" i="7" s="1"/>
  <c r="V878" i="7" a="1"/>
  <c r="V878" i="7" s="1"/>
  <c r="W870" i="7" a="1"/>
  <c r="W870" i="7" s="1"/>
  <c r="W866" i="7" a="1"/>
  <c r="W866" i="7" s="1"/>
  <c r="V863" i="7" a="1"/>
  <c r="V863" i="7" s="1"/>
  <c r="V859" i="7" a="1"/>
  <c r="V859" i="7" s="1"/>
  <c r="V856" i="7" a="1"/>
  <c r="V856" i="7" s="1"/>
  <c r="V852" i="7" a="1"/>
  <c r="V852" i="7" s="1"/>
  <c r="W848" i="7" a="1"/>
  <c r="W848" i="7" s="1"/>
  <c r="V845" i="7" a="1"/>
  <c r="V845" i="7" s="1"/>
  <c r="W841" i="7" a="1"/>
  <c r="W841" i="7" s="1"/>
  <c r="V838" i="7" a="1"/>
  <c r="V838" i="7" s="1"/>
  <c r="V831" i="7" a="1"/>
  <c r="V831" i="7" s="1"/>
  <c r="V827" i="7" a="1"/>
  <c r="V827" i="7" s="1"/>
  <c r="V824" i="7" a="1"/>
  <c r="V824" i="7" s="1"/>
  <c r="V820" i="7" a="1"/>
  <c r="V820" i="7" s="1"/>
  <c r="W816" i="7" a="1"/>
  <c r="W816" i="7" s="1"/>
  <c r="V813" i="7" a="1"/>
  <c r="V813" i="7" s="1"/>
  <c r="W809" i="7" a="1"/>
  <c r="W809" i="7" s="1"/>
  <c r="V803" i="7" a="1"/>
  <c r="V803" i="7" s="1"/>
  <c r="V796" i="7" a="1"/>
  <c r="V796" i="7" s="1"/>
  <c r="V792" i="7" a="1"/>
  <c r="V792" i="7" s="1"/>
  <c r="W785" i="7" a="1"/>
  <c r="W785" i="7" s="1"/>
  <c r="V779" i="7" a="1"/>
  <c r="V779" i="7" s="1"/>
  <c r="W772" i="7" a="1"/>
  <c r="W772" i="7" s="1"/>
  <c r="W768" i="7" a="1"/>
  <c r="W768" i="7" s="1"/>
  <c r="W765" i="7" a="1"/>
  <c r="W765" i="7" s="1"/>
  <c r="V762" i="7" a="1"/>
  <c r="V762" i="7" s="1"/>
  <c r="W758" i="7" a="1"/>
  <c r="W758" i="7" s="1"/>
  <c r="W755" i="7" a="1"/>
  <c r="W755" i="7" s="1"/>
  <c r="W751" i="7" a="1"/>
  <c r="W751" i="7" s="1"/>
  <c r="W748" i="7" a="1"/>
  <c r="W748" i="7" s="1"/>
  <c r="V745" i="7" a="1"/>
  <c r="V745" i="7" s="1"/>
  <c r="W741" i="7" a="1"/>
  <c r="W741" i="7" s="1"/>
  <c r="V739" i="7" a="1"/>
  <c r="V739" i="7" s="1"/>
  <c r="V726" i="7" a="1"/>
  <c r="V726" i="7" s="1"/>
  <c r="W722" i="7" a="1"/>
  <c r="W722" i="7" s="1"/>
  <c r="V720" i="7" a="1"/>
  <c r="V720" i="7" s="1"/>
  <c r="V710" i="7" a="1"/>
  <c r="V710" i="7" s="1"/>
  <c r="W703" i="7" a="1"/>
  <c r="W703" i="7" s="1"/>
  <c r="W700" i="7" a="1"/>
  <c r="W700" i="7" s="1"/>
  <c r="V691" i="7" a="1"/>
  <c r="V691" i="7" s="1"/>
  <c r="V688" i="7" a="1"/>
  <c r="V688" i="7" s="1"/>
  <c r="V685" i="7" a="1"/>
  <c r="V685" i="7" s="1"/>
  <c r="V682" i="7" a="1"/>
  <c r="V682" i="7" s="1"/>
  <c r="W678" i="7" a="1"/>
  <c r="W678" i="7" s="1"/>
  <c r="W675" i="7" a="1"/>
  <c r="W675" i="7" s="1"/>
  <c r="W672" i="7" a="1"/>
  <c r="W672" i="7" s="1"/>
  <c r="W669" i="7" a="1"/>
  <c r="W669" i="7" s="1"/>
  <c r="V660" i="7" a="1"/>
  <c r="V660" i="7" s="1"/>
  <c r="V657" i="7" a="1"/>
  <c r="V657" i="7" s="1"/>
  <c r="V654" i="7" a="1"/>
  <c r="V654" i="7" s="1"/>
  <c r="V651" i="7" a="1"/>
  <c r="V651" i="7" s="1"/>
  <c r="W647" i="7" a="1"/>
  <c r="W647" i="7" s="1"/>
  <c r="W644" i="7" a="1"/>
  <c r="W644" i="7" s="1"/>
  <c r="W641" i="7" a="1"/>
  <c r="W641" i="7" s="1"/>
  <c r="W638" i="7" a="1"/>
  <c r="W638" i="7" s="1"/>
  <c r="V629" i="7" a="1"/>
  <c r="V629" i="7" s="1"/>
  <c r="V626" i="7" a="1"/>
  <c r="V626" i="7" s="1"/>
  <c r="W619" i="7" a="1"/>
  <c r="W619" i="7" s="1"/>
  <c r="V616" i="7" a="1"/>
  <c r="V616" i="7" s="1"/>
  <c r="W613" i="7" a="1"/>
  <c r="W613" i="7" s="1"/>
  <c r="W610" i="7" a="1"/>
  <c r="W610" i="7" s="1"/>
  <c r="V607" i="7" a="1"/>
  <c r="V607" i="7" s="1"/>
  <c r="W600" i="7" a="1"/>
  <c r="W600" i="7" s="1"/>
  <c r="V598" i="7" a="1"/>
  <c r="V598" i="7" s="1"/>
  <c r="W591" i="7" a="1"/>
  <c r="W591" i="7" s="1"/>
  <c r="V588" i="7" a="1"/>
  <c r="V588" i="7" s="1"/>
  <c r="V585" i="7" a="1"/>
  <c r="V585" i="7" s="1"/>
  <c r="W582" i="7" a="1"/>
  <c r="W582" i="7" s="1"/>
  <c r="V579" i="7" a="1"/>
  <c r="V579" i="7" s="1"/>
  <c r="V573" i="7" a="1"/>
  <c r="V573" i="7" s="1"/>
  <c r="V570" i="7" a="1"/>
  <c r="V570" i="7" s="1"/>
  <c r="V566" i="7" a="1"/>
  <c r="V566" i="7" s="1"/>
  <c r="V563" i="7" a="1"/>
  <c r="V563" i="7" s="1"/>
  <c r="W559" i="7" a="1"/>
  <c r="W559" i="7" s="1"/>
  <c r="V556" i="7" a="1"/>
  <c r="V556" i="7" s="1"/>
  <c r="V553" i="7" a="1"/>
  <c r="V553" i="7" s="1"/>
  <c r="W549" i="7" a="1"/>
  <c r="W549" i="7" s="1"/>
  <c r="V546" i="7" a="1"/>
  <c r="V546" i="7" s="1"/>
  <c r="W539" i="7" a="1"/>
  <c r="W539" i="7" s="1"/>
  <c r="W535" i="7" a="1"/>
  <c r="W535" i="7" s="1"/>
  <c r="V532" i="7" a="1"/>
  <c r="V532" i="7" s="1"/>
  <c r="W524" i="7" a="1"/>
  <c r="W524" i="7" s="1"/>
  <c r="V521" i="7" a="1"/>
  <c r="V521" i="7" s="1"/>
  <c r="V517" i="7" a="1"/>
  <c r="V517" i="7" s="1"/>
  <c r="W513" i="7" a="1"/>
  <c r="W513" i="7" s="1"/>
  <c r="V510" i="7" a="1"/>
  <c r="V510" i="7" s="1"/>
  <c r="W503" i="7" a="1"/>
  <c r="W503" i="7" s="1"/>
  <c r="W499" i="7" a="1"/>
  <c r="W499" i="7" s="1"/>
  <c r="V496" i="7" a="1"/>
  <c r="V496" i="7" s="1"/>
  <c r="W492" i="7" a="1"/>
  <c r="W492" i="7" s="1"/>
  <c r="V485" i="7" a="1"/>
  <c r="V485" i="7" s="1"/>
  <c r="W481" i="7" a="1"/>
  <c r="W481" i="7" s="1"/>
  <c r="W477" i="7" a="1"/>
  <c r="W477" i="7" s="1"/>
  <c r="V474" i="7" a="1"/>
  <c r="V474" i="7" s="1"/>
  <c r="W470" i="7" a="1"/>
  <c r="W470" i="7" s="1"/>
  <c r="W466" i="7" a="1"/>
  <c r="W466" i="7" s="1"/>
  <c r="V463" i="7" a="1"/>
  <c r="V463" i="7" s="1"/>
  <c r="V460" i="7" a="1"/>
  <c r="V460" i="7" s="1"/>
  <c r="W453" i="7" a="1"/>
  <c r="W453" i="7" s="1"/>
  <c r="W450" i="7" a="1"/>
  <c r="W450" i="7" s="1"/>
  <c r="V447" i="7" a="1"/>
  <c r="V447" i="7" s="1"/>
  <c r="W444" i="7" a="1"/>
  <c r="W444" i="7" s="1"/>
  <c r="W885" i="7" a="1"/>
  <c r="W885" i="7" s="1"/>
  <c r="W881" i="7" a="1"/>
  <c r="W881" i="7" s="1"/>
  <c r="W877" i="7" a="1"/>
  <c r="W877" i="7" s="1"/>
  <c r="V874" i="7" a="1"/>
  <c r="V874" i="7" s="1"/>
  <c r="V870" i="7" a="1"/>
  <c r="V870" i="7" s="1"/>
  <c r="V866" i="7" a="1"/>
  <c r="V866" i="7" s="1"/>
  <c r="W862" i="7" a="1"/>
  <c r="W862" i="7" s="1"/>
  <c r="W858" i="7" a="1"/>
  <c r="W858" i="7" s="1"/>
  <c r="W855" i="7" a="1"/>
  <c r="W855" i="7" s="1"/>
  <c r="W851" i="7" a="1"/>
  <c r="W851" i="7" s="1"/>
  <c r="W844" i="7" a="1"/>
  <c r="W844" i="7" s="1"/>
  <c r="V841" i="7" a="1"/>
  <c r="V841" i="7" s="1"/>
  <c r="W837" i="7" a="1"/>
  <c r="W837" i="7" s="1"/>
  <c r="V834" i="7" a="1"/>
  <c r="V834" i="7" s="1"/>
  <c r="W830" i="7" a="1"/>
  <c r="W830" i="7" s="1"/>
  <c r="W826" i="7" a="1"/>
  <c r="W826" i="7" s="1"/>
  <c r="W823" i="7" a="1"/>
  <c r="W823" i="7" s="1"/>
  <c r="W819" i="7" a="1"/>
  <c r="W819" i="7" s="1"/>
  <c r="W812" i="7" a="1"/>
  <c r="W812" i="7" s="1"/>
  <c r="V809" i="7" a="1"/>
  <c r="V809" i="7" s="1"/>
  <c r="W802" i="7" a="1"/>
  <c r="W802" i="7" s="1"/>
  <c r="V799" i="7" a="1"/>
  <c r="V799" i="7" s="1"/>
  <c r="W795" i="7" a="1"/>
  <c r="W795" i="7" s="1"/>
  <c r="W791" i="7" a="1"/>
  <c r="W791" i="7" s="1"/>
  <c r="V789" i="7" a="1"/>
  <c r="V789" i="7" s="1"/>
  <c r="V785" i="7" a="1"/>
  <c r="V785" i="7" s="1"/>
  <c r="V782" i="7" a="1"/>
  <c r="V782" i="7" s="1"/>
  <c r="W778" i="7" a="1"/>
  <c r="W778" i="7" s="1"/>
  <c r="V775" i="7" a="1"/>
  <c r="V775" i="7" s="1"/>
  <c r="V772" i="7" a="1"/>
  <c r="V772" i="7" s="1"/>
  <c r="V768" i="7" a="1"/>
  <c r="V768" i="7" s="1"/>
  <c r="W761" i="7" a="1"/>
  <c r="W761" i="7" s="1"/>
  <c r="V755" i="7" a="1"/>
  <c r="V755" i="7" s="1"/>
  <c r="V748" i="7" a="1"/>
  <c r="V748" i="7" s="1"/>
  <c r="W744" i="7" a="1"/>
  <c r="W744" i="7" s="1"/>
  <c r="W738" i="7" a="1"/>
  <c r="W738" i="7" s="1"/>
  <c r="V735" i="7" a="1"/>
  <c r="V735" i="7" s="1"/>
  <c r="V732" i="7" a="1"/>
  <c r="V732" i="7" s="1"/>
  <c r="W725" i="7" a="1"/>
  <c r="W725" i="7" s="1"/>
  <c r="W719" i="7" a="1"/>
  <c r="W719" i="7" s="1"/>
  <c r="V716" i="7" a="1"/>
  <c r="V716" i="7" s="1"/>
  <c r="V713" i="7" a="1"/>
  <c r="V713" i="7" s="1"/>
  <c r="W706" i="7" a="1"/>
  <c r="W706" i="7" s="1"/>
  <c r="V703" i="7" a="1"/>
  <c r="V703" i="7" s="1"/>
  <c r="V700" i="7" a="1"/>
  <c r="V700" i="7" s="1"/>
  <c r="W697" i="7" a="1"/>
  <c r="W697" i="7" s="1"/>
  <c r="V694" i="7" a="1"/>
  <c r="V694" i="7" s="1"/>
  <c r="W687" i="7" a="1"/>
  <c r="W687" i="7" s="1"/>
  <c r="W684" i="7" a="1"/>
  <c r="W684" i="7" s="1"/>
  <c r="V675" i="7" a="1"/>
  <c r="V675" i="7" s="1"/>
  <c r="V672" i="7" a="1"/>
  <c r="V672" i="7" s="1"/>
  <c r="V669" i="7" a="1"/>
  <c r="V669" i="7" s="1"/>
  <c r="V666" i="7" a="1"/>
  <c r="V666" i="7" s="1"/>
  <c r="W659" i="7" a="1"/>
  <c r="W659" i="7" s="1"/>
  <c r="W656" i="7" a="1"/>
  <c r="W656" i="7" s="1"/>
  <c r="W653" i="7" a="1"/>
  <c r="W653" i="7" s="1"/>
  <c r="W650" i="7" a="1"/>
  <c r="W650" i="7" s="1"/>
  <c r="V644" i="7" a="1"/>
  <c r="V644" i="7" s="1"/>
  <c r="V641" i="7" a="1"/>
  <c r="V641" i="7" s="1"/>
  <c r="V638" i="7" a="1"/>
  <c r="V638" i="7" s="1"/>
  <c r="V635" i="7" a="1"/>
  <c r="V635" i="7" s="1"/>
  <c r="W631" i="7" a="1"/>
  <c r="W631" i="7" s="1"/>
  <c r="W628" i="7" a="1"/>
  <c r="W628" i="7" s="1"/>
  <c r="W625" i="7" a="1"/>
  <c r="W625" i="7" s="1"/>
  <c r="W622" i="7" a="1"/>
  <c r="W622" i="7" s="1"/>
  <c r="V613" i="7" a="1"/>
  <c r="V613" i="7" s="1"/>
  <c r="V610" i="7" a="1"/>
  <c r="V610" i="7" s="1"/>
  <c r="W603" i="7" a="1"/>
  <c r="W603" i="7" s="1"/>
  <c r="V600" i="7" a="1"/>
  <c r="V600" i="7" s="1"/>
  <c r="W597" i="7" a="1"/>
  <c r="W597" i="7" s="1"/>
  <c r="W594" i="7" a="1"/>
  <c r="W594" i="7" s="1"/>
  <c r="V591" i="7" a="1"/>
  <c r="V591" i="7" s="1"/>
  <c r="W584" i="7" a="1"/>
  <c r="W584" i="7" s="1"/>
  <c r="V582" i="7" a="1"/>
  <c r="V582" i="7" s="1"/>
  <c r="W575" i="7" a="1"/>
  <c r="W575" i="7" s="1"/>
  <c r="W572" i="7" a="1"/>
  <c r="W572" i="7" s="1"/>
  <c r="W569" i="7" a="1"/>
  <c r="W569" i="7" s="1"/>
  <c r="W562" i="7" a="1"/>
  <c r="W562" i="7" s="1"/>
  <c r="V559" i="7" a="1"/>
  <c r="V559" i="7" s="1"/>
  <c r="W552" i="7" a="1"/>
  <c r="W552" i="7" s="1"/>
  <c r="V549" i="7" a="1"/>
  <c r="V549" i="7" s="1"/>
  <c r="W545" i="7" a="1"/>
  <c r="W545" i="7" s="1"/>
  <c r="W542" i="7" a="1"/>
  <c r="W542" i="7" s="1"/>
  <c r="V539" i="7" a="1"/>
  <c r="V539" i="7" s="1"/>
  <c r="V535" i="7" a="1"/>
  <c r="V535" i="7" s="1"/>
  <c r="W531" i="7" a="1"/>
  <c r="W531" i="7" s="1"/>
  <c r="V528" i="7" a="1"/>
  <c r="V528" i="7" s="1"/>
  <c r="V524" i="7" a="1"/>
  <c r="V524" i="7" s="1"/>
  <c r="W520" i="7" a="1"/>
  <c r="W520" i="7" s="1"/>
  <c r="V513" i="7" a="1"/>
  <c r="V513" i="7" s="1"/>
  <c r="W509" i="7" a="1"/>
  <c r="W509" i="7" s="1"/>
  <c r="V503" i="7" a="1"/>
  <c r="V503" i="7" s="1"/>
  <c r="V499" i="7" a="1"/>
  <c r="V499" i="7" s="1"/>
  <c r="W495" i="7" a="1"/>
  <c r="W495" i="7" s="1"/>
  <c r="V492" i="7" a="1"/>
  <c r="V492" i="7" s="1"/>
  <c r="W488" i="7" a="1"/>
  <c r="W488" i="7" s="1"/>
  <c r="W484" i="7" a="1"/>
  <c r="W484" i="7" s="1"/>
  <c r="V481" i="7" a="1"/>
  <c r="V481" i="7" s="1"/>
  <c r="W473" i="7" a="1"/>
  <c r="W473" i="7" s="1"/>
  <c r="V470" i="7" a="1"/>
  <c r="V470" i="7" s="1"/>
  <c r="V466" i="7" a="1"/>
  <c r="V466" i="7" s="1"/>
  <c r="W462" i="7" a="1"/>
  <c r="W462" i="7" s="1"/>
  <c r="W459" i="7" a="1"/>
  <c r="W459" i="7" s="1"/>
  <c r="W456" i="7" a="1"/>
  <c r="W456" i="7" s="1"/>
  <c r="V453" i="7" a="1"/>
  <c r="V453" i="7" s="1"/>
  <c r="V450" i="7" a="1"/>
  <c r="V450" i="7" s="1"/>
  <c r="V444" i="7" a="1"/>
  <c r="V444" i="7" s="1"/>
  <c r="W437" i="7" a="1"/>
  <c r="W437" i="7" s="1"/>
  <c r="W434" i="7" a="1"/>
  <c r="W434" i="7" s="1"/>
  <c r="V431" i="7" a="1"/>
  <c r="V431" i="7" s="1"/>
  <c r="W428" i="7" a="1"/>
  <c r="W428" i="7" s="1"/>
  <c r="W888" i="7" a="1"/>
  <c r="W888" i="7" s="1"/>
  <c r="V885" i="7" a="1"/>
  <c r="V885" i="7" s="1"/>
  <c r="V881" i="7" a="1"/>
  <c r="V881" i="7" s="1"/>
  <c r="V877" i="7" a="1"/>
  <c r="V877" i="7" s="1"/>
  <c r="W873" i="7" a="1"/>
  <c r="W873" i="7" s="1"/>
  <c r="W869" i="7" a="1"/>
  <c r="W869" i="7" s="1"/>
  <c r="W865" i="7" a="1"/>
  <c r="W865" i="7" s="1"/>
  <c r="V862" i="7" a="1"/>
  <c r="V862" i="7" s="1"/>
  <c r="V855" i="7" a="1"/>
  <c r="V855" i="7" s="1"/>
  <c r="V851" i="7" a="1"/>
  <c r="V851" i="7" s="1"/>
  <c r="V848" i="7" a="1"/>
  <c r="V848" i="7" s="1"/>
  <c r="V844" i="7" a="1"/>
  <c r="V844" i="7" s="1"/>
  <c r="W840" i="7" a="1"/>
  <c r="W840" i="7" s="1"/>
  <c r="V837" i="7" a="1"/>
  <c r="V837" i="7" s="1"/>
  <c r="W833" i="7" a="1"/>
  <c r="W833" i="7" s="1"/>
  <c r="V830" i="7" a="1"/>
  <c r="V830" i="7" s="1"/>
  <c r="V823" i="7" a="1"/>
  <c r="V823" i="7" s="1"/>
  <c r="V819" i="7" a="1"/>
  <c r="V819" i="7" s="1"/>
  <c r="V816" i="7" a="1"/>
  <c r="V816" i="7" s="1"/>
  <c r="V812" i="7" a="1"/>
  <c r="V812" i="7" s="1"/>
  <c r="W808" i="7" a="1"/>
  <c r="W808" i="7" s="1"/>
  <c r="V802" i="7" a="1"/>
  <c r="V802" i="7" s="1"/>
  <c r="W798" i="7" a="1"/>
  <c r="W798" i="7" s="1"/>
  <c r="V795" i="7" a="1"/>
  <c r="V795" i="7" s="1"/>
  <c r="W788" i="7" a="1"/>
  <c r="W788" i="7" s="1"/>
  <c r="W784" i="7" a="1"/>
  <c r="W784" i="7" s="1"/>
  <c r="W781" i="7" a="1"/>
  <c r="W781" i="7" s="1"/>
  <c r="V778" i="7" a="1"/>
  <c r="V778" i="7" s="1"/>
  <c r="W774" i="7" a="1"/>
  <c r="W774" i="7" s="1"/>
  <c r="W771" i="7" a="1"/>
  <c r="W771" i="7" s="1"/>
  <c r="W767" i="7" a="1"/>
  <c r="W767" i="7" s="1"/>
  <c r="V765" i="7" a="1"/>
  <c r="V765" i="7" s="1"/>
  <c r="V761" i="7" a="1"/>
  <c r="V761" i="7" s="1"/>
  <c r="V758" i="7" a="1"/>
  <c r="V758" i="7" s="1"/>
  <c r="W754" i="7" a="1"/>
  <c r="W754" i="7" s="1"/>
  <c r="V751" i="7" a="1"/>
  <c r="V751" i="7" s="1"/>
  <c r="W747" i="7" a="1"/>
  <c r="W747" i="7" s="1"/>
  <c r="V744" i="7" a="1"/>
  <c r="V744" i="7" s="1"/>
  <c r="V741" i="7" a="1"/>
  <c r="V741" i="7" s="1"/>
  <c r="V738" i="7" a="1"/>
  <c r="V738" i="7" s="1"/>
  <c r="W734" i="7" a="1"/>
  <c r="W734" i="7" s="1"/>
  <c r="W731" i="7" a="1"/>
  <c r="W731" i="7" s="1"/>
  <c r="V725" i="7" a="1"/>
  <c r="V725" i="7" s="1"/>
  <c r="V722" i="7" a="1"/>
  <c r="V722" i="7" s="1"/>
  <c r="V719" i="7" a="1"/>
  <c r="V719" i="7" s="1"/>
  <c r="W715" i="7" a="1"/>
  <c r="W715" i="7" s="1"/>
  <c r="W712" i="7" a="1"/>
  <c r="W712" i="7" s="1"/>
  <c r="W709" i="7" a="1"/>
  <c r="W709" i="7" s="1"/>
  <c r="V706" i="7" a="1"/>
  <c r="V706" i="7" s="1"/>
  <c r="W699" i="7" a="1"/>
  <c r="W699" i="7" s="1"/>
  <c r="V697" i="7" a="1"/>
  <c r="V697" i="7" s="1"/>
  <c r="W690" i="7" a="1"/>
  <c r="W690" i="7" s="1"/>
  <c r="V687" i="7" a="1"/>
  <c r="V687" i="7" s="1"/>
  <c r="V684" i="7" a="1"/>
  <c r="V684" i="7" s="1"/>
  <c r="W681" i="7" a="1"/>
  <c r="W681" i="7" s="1"/>
  <c r="V678" i="7" a="1"/>
  <c r="V678" i="7" s="1"/>
  <c r="W671" i="7" a="1"/>
  <c r="W671" i="7" s="1"/>
  <c r="W668" i="7" a="1"/>
  <c r="W668" i="7" s="1"/>
  <c r="V656" i="7" a="1"/>
  <c r="V656" i="7" s="1"/>
  <c r="V653" i="7" a="1"/>
  <c r="V653" i="7" s="1"/>
  <c r="V650" i="7" a="1"/>
  <c r="V650" i="7" s="1"/>
  <c r="V647" i="7" a="1"/>
  <c r="V647" i="7" s="1"/>
  <c r="W643" i="7" a="1"/>
  <c r="W643" i="7" s="1"/>
  <c r="W640" i="7" a="1"/>
  <c r="W640" i="7" s="1"/>
  <c r="W637" i="7" a="1"/>
  <c r="W637" i="7" s="1"/>
  <c r="W634" i="7" a="1"/>
  <c r="W634" i="7" s="1"/>
  <c r="V628" i="7" a="1"/>
  <c r="V628" i="7" s="1"/>
  <c r="V625" i="7" a="1"/>
  <c r="V625" i="7" s="1"/>
  <c r="V622" i="7" a="1"/>
  <c r="V622" i="7" s="1"/>
  <c r="V619" i="7" a="1"/>
  <c r="V619" i="7" s="1"/>
  <c r="W615" i="7" a="1"/>
  <c r="W615" i="7" s="1"/>
  <c r="W612" i="7" a="1"/>
  <c r="W612" i="7" s="1"/>
  <c r="W609" i="7" a="1"/>
  <c r="W609" i="7" s="1"/>
  <c r="W606" i="7" a="1"/>
  <c r="W606" i="7" s="1"/>
  <c r="V597" i="7" a="1"/>
  <c r="V597" i="7" s="1"/>
  <c r="V594" i="7" a="1"/>
  <c r="V594" i="7" s="1"/>
  <c r="W587" i="7" a="1"/>
  <c r="W587" i="7" s="1"/>
  <c r="V584" i="7" a="1"/>
  <c r="V584" i="7" s="1"/>
  <c r="W581" i="7" a="1"/>
  <c r="W581" i="7" s="1"/>
  <c r="W578" i="7" a="1"/>
  <c r="W578" i="7" s="1"/>
  <c r="V575" i="7" a="1"/>
  <c r="V575" i="7" s="1"/>
  <c r="V572" i="7" a="1"/>
  <c r="V572" i="7" s="1"/>
  <c r="V569" i="7" a="1"/>
  <c r="V569" i="7" s="1"/>
  <c r="W565" i="7" a="1"/>
  <c r="W565" i="7" s="1"/>
  <c r="V562" i="7" a="1"/>
  <c r="V562" i="7" s="1"/>
  <c r="W555" i="7" a="1"/>
  <c r="W555" i="7" s="1"/>
  <c r="V552" i="7" a="1"/>
  <c r="V552" i="7" s="1"/>
  <c r="V545" i="7" a="1"/>
  <c r="V545" i="7" s="1"/>
  <c r="V542" i="7" a="1"/>
  <c r="V542" i="7" s="1"/>
  <c r="W538" i="7" a="1"/>
  <c r="W538" i="7" s="1"/>
  <c r="W534" i="7" a="1"/>
  <c r="W534" i="7" s="1"/>
  <c r="V531" i="7" a="1"/>
  <c r="V531" i="7" s="1"/>
  <c r="W527" i="7" a="1"/>
  <c r="W527" i="7" s="1"/>
  <c r="V520" i="7" a="1"/>
  <c r="V520" i="7" s="1"/>
  <c r="W516" i="7" a="1"/>
  <c r="W516" i="7" s="1"/>
  <c r="W512" i="7" a="1"/>
  <c r="W512" i="7" s="1"/>
  <c r="V509" i="7" a="1"/>
  <c r="V509" i="7" s="1"/>
  <c r="W502" i="7" a="1"/>
  <c r="W502" i="7" s="1"/>
  <c r="W498" i="7" a="1"/>
  <c r="W498" i="7" s="1"/>
  <c r="V495" i="7" a="1"/>
  <c r="V495" i="7" s="1"/>
  <c r="W491" i="7" a="1"/>
  <c r="W491" i="7" s="1"/>
  <c r="V488" i="7" a="1"/>
  <c r="V488" i="7" s="1"/>
  <c r="W884" i="7" a="1"/>
  <c r="W884" i="7" s="1"/>
  <c r="W880" i="7" a="1"/>
  <c r="W880" i="7" s="1"/>
  <c r="W876" i="7" a="1"/>
  <c r="W876" i="7" s="1"/>
  <c r="V873" i="7" a="1"/>
  <c r="V873" i="7" s="1"/>
  <c r="V869" i="7" a="1"/>
  <c r="V869" i="7" s="1"/>
  <c r="V865" i="7" a="1"/>
  <c r="V865" i="7" s="1"/>
  <c r="W861" i="7" a="1"/>
  <c r="W861" i="7" s="1"/>
  <c r="V858" i="7" a="1"/>
  <c r="V858" i="7" s="1"/>
  <c r="W854" i="7" a="1"/>
  <c r="W854" i="7" s="1"/>
  <c r="W850" i="7" a="1"/>
  <c r="W850" i="7" s="1"/>
  <c r="W847" i="7" a="1"/>
  <c r="W847" i="7" s="1"/>
  <c r="W843" i="7" a="1"/>
  <c r="W843" i="7" s="1"/>
  <c r="W836" i="7" a="1"/>
  <c r="W836" i="7" s="1"/>
  <c r="V833" i="7" a="1"/>
  <c r="V833" i="7" s="1"/>
  <c r="W829" i="7" a="1"/>
  <c r="W829" i="7" s="1"/>
  <c r="V826" i="7" a="1"/>
  <c r="V826" i="7" s="1"/>
  <c r="W822" i="7" a="1"/>
  <c r="W822" i="7" s="1"/>
  <c r="W818" i="7" a="1"/>
  <c r="W818" i="7" s="1"/>
  <c r="W815" i="7" a="1"/>
  <c r="W815" i="7" s="1"/>
  <c r="W811" i="7" a="1"/>
  <c r="W811" i="7" s="1"/>
  <c r="W801" i="7" a="1"/>
  <c r="W801" i="7" s="1"/>
  <c r="V798" i="7" a="1"/>
  <c r="V798" i="7" s="1"/>
  <c r="W794" i="7" a="1"/>
  <c r="W794" i="7" s="1"/>
  <c r="V791" i="7" a="1"/>
  <c r="V791" i="7" s="1"/>
  <c r="V788" i="7" a="1"/>
  <c r="V788" i="7" s="1"/>
  <c r="V784" i="7" a="1"/>
  <c r="V784" i="7" s="1"/>
  <c r="W777" i="7" a="1"/>
  <c r="W777" i="7" s="1"/>
  <c r="V771" i="7" a="1"/>
  <c r="V771" i="7" s="1"/>
  <c r="W764" i="7" a="1"/>
  <c r="W764" i="7" s="1"/>
  <c r="W760" i="7" a="1"/>
  <c r="W760" i="7" s="1"/>
  <c r="W757" i="7" a="1"/>
  <c r="W757" i="7" s="1"/>
  <c r="V754" i="7" a="1"/>
  <c r="V754" i="7" s="1"/>
  <c r="W750" i="7" a="1"/>
  <c r="W750" i="7" s="1"/>
  <c r="W743" i="7" a="1"/>
  <c r="W743" i="7" s="1"/>
  <c r="W740" i="7" a="1"/>
  <c r="W740" i="7" s="1"/>
  <c r="W737" i="7" a="1"/>
  <c r="W737" i="7" s="1"/>
  <c r="V734" i="7" a="1"/>
  <c r="V734" i="7" s="1"/>
  <c r="W724" i="7" a="1"/>
  <c r="W724" i="7" s="1"/>
  <c r="W721" i="7" a="1"/>
  <c r="W721" i="7" s="1"/>
  <c r="W718" i="7" a="1"/>
  <c r="W718" i="7" s="1"/>
  <c r="V715" i="7" a="1"/>
  <c r="V715" i="7" s="1"/>
  <c r="V712" i="7" a="1"/>
  <c r="V712" i="7" s="1"/>
  <c r="V709" i="7" a="1"/>
  <c r="V709" i="7" s="1"/>
  <c r="W702" i="7" a="1"/>
  <c r="W702" i="7" s="1"/>
  <c r="V699" i="7" a="1"/>
  <c r="V699" i="7" s="1"/>
  <c r="W696" i="7" a="1"/>
  <c r="W696" i="7" s="1"/>
  <c r="W693" i="7" a="1"/>
  <c r="W693" i="7" s="1"/>
  <c r="V690" i="7" a="1"/>
  <c r="V690" i="7" s="1"/>
  <c r="W683" i="7" a="1"/>
  <c r="W683" i="7" s="1"/>
  <c r="V681" i="7" a="1"/>
  <c r="V681" i="7" s="1"/>
  <c r="W674" i="7" a="1"/>
  <c r="W674" i="7" s="1"/>
  <c r="V671" i="7" a="1"/>
  <c r="V671" i="7" s="1"/>
  <c r="V668" i="7" a="1"/>
  <c r="V668" i="7" s="1"/>
  <c r="W665" i="7" a="1"/>
  <c r="W665" i="7" s="1"/>
  <c r="V659" i="7" a="1"/>
  <c r="V659" i="7" s="1"/>
  <c r="W652" i="7" a="1"/>
  <c r="W652" i="7" s="1"/>
  <c r="W649" i="7" a="1"/>
  <c r="W649" i="7" s="1"/>
  <c r="V640" i="7" a="1"/>
  <c r="V640" i="7" s="1"/>
  <c r="V637" i="7" a="1"/>
  <c r="V637" i="7" s="1"/>
  <c r="V634" i="7" a="1"/>
  <c r="V634" i="7" s="1"/>
  <c r="V631" i="7" a="1"/>
  <c r="V631" i="7" s="1"/>
  <c r="W627" i="7" a="1"/>
  <c r="W627" i="7" s="1"/>
  <c r="W624" i="7" a="1"/>
  <c r="W624" i="7" s="1"/>
  <c r="W621" i="7" a="1"/>
  <c r="W621" i="7" s="1"/>
  <c r="W618" i="7" a="1"/>
  <c r="W618" i="7" s="1"/>
  <c r="V612" i="7" a="1"/>
  <c r="V612" i="7" s="1"/>
  <c r="V609" i="7" a="1"/>
  <c r="V609" i="7" s="1"/>
  <c r="V606" i="7" a="1"/>
  <c r="V606" i="7" s="1"/>
  <c r="V603" i="7" a="1"/>
  <c r="V603" i="7" s="1"/>
  <c r="W599" i="7" a="1"/>
  <c r="W599" i="7" s="1"/>
  <c r="W596" i="7" a="1"/>
  <c r="W596" i="7" s="1"/>
  <c r="W593" i="7" a="1"/>
  <c r="W593" i="7" s="1"/>
  <c r="W590" i="7" a="1"/>
  <c r="W590" i="7" s="1"/>
  <c r="V581" i="7" a="1"/>
  <c r="V581" i="7" s="1"/>
  <c r="V578" i="7" a="1"/>
  <c r="V578" i="7" s="1"/>
  <c r="W568" i="7" a="1"/>
  <c r="W568" i="7" s="1"/>
  <c r="V565" i="7" a="1"/>
  <c r="V565" i="7" s="1"/>
  <c r="W561" i="7" a="1"/>
  <c r="W561" i="7" s="1"/>
  <c r="W558" i="7" a="1"/>
  <c r="W558" i="7" s="1"/>
  <c r="V555" i="7" a="1"/>
  <c r="V555" i="7" s="1"/>
  <c r="W551" i="7" a="1"/>
  <c r="W551" i="7" s="1"/>
  <c r="W548" i="7" a="1"/>
  <c r="W548" i="7" s="1"/>
  <c r="W544" i="7" a="1"/>
  <c r="W544" i="7" s="1"/>
  <c r="W541" i="7" a="1"/>
  <c r="W541" i="7" s="1"/>
  <c r="V538" i="7" a="1"/>
  <c r="V538" i="7" s="1"/>
  <c r="V534" i="7" a="1"/>
  <c r="V534" i="7" s="1"/>
  <c r="W530" i="7" a="1"/>
  <c r="W530" i="7" s="1"/>
  <c r="V527" i="7" a="1"/>
  <c r="V527" i="7" s="1"/>
  <c r="W523" i="7" a="1"/>
  <c r="W523" i="7" s="1"/>
  <c r="W519" i="7" a="1"/>
  <c r="W519" i="7" s="1"/>
  <c r="V516" i="7" a="1"/>
  <c r="V516" i="7" s="1"/>
  <c r="W508" i="7" a="1"/>
  <c r="W508" i="7" s="1"/>
  <c r="V502" i="7" a="1"/>
  <c r="V502" i="7" s="1"/>
  <c r="V498" i="7" a="1"/>
  <c r="V498" i="7" s="1"/>
  <c r="W494" i="7" a="1"/>
  <c r="W494" i="7" s="1"/>
  <c r="V491" i="7" a="1"/>
  <c r="V491" i="7" s="1"/>
  <c r="W487" i="7" a="1"/>
  <c r="W487" i="7" s="1"/>
  <c r="W483" i="7" a="1"/>
  <c r="W483" i="7" s="1"/>
  <c r="V480" i="7" a="1"/>
  <c r="V480" i="7" s="1"/>
  <c r="W476" i="7" a="1"/>
  <c r="W476" i="7" s="1"/>
  <c r="V469" i="7" a="1"/>
  <c r="V469" i="7" s="1"/>
  <c r="W465" i="7" a="1"/>
  <c r="W465" i="7" s="1"/>
  <c r="W458" i="7" a="1"/>
  <c r="W458" i="7" s="1"/>
  <c r="W452" i="7" a="1"/>
  <c r="W452" i="7" s="1"/>
  <c r="W449" i="7" a="1"/>
  <c r="W449" i="7" s="1"/>
  <c r="V446" i="7" a="1"/>
  <c r="V446" i="7" s="1"/>
  <c r="V443" i="7" a="1"/>
  <c r="V443" i="7" s="1"/>
  <c r="V440" i="7" a="1"/>
  <c r="V440" i="7" s="1"/>
  <c r="W430" i="7" a="1"/>
  <c r="W430" i="7" s="1"/>
  <c r="V888" i="7" a="1"/>
  <c r="V888" i="7" s="1"/>
  <c r="V884" i="7" a="1"/>
  <c r="V884" i="7" s="1"/>
  <c r="V880" i="7" a="1"/>
  <c r="V880" i="7" s="1"/>
  <c r="V876" i="7" a="1"/>
  <c r="V876" i="7" s="1"/>
  <c r="W872" i="7" a="1"/>
  <c r="W872" i="7" s="1"/>
  <c r="W868" i="7" a="1"/>
  <c r="W868" i="7" s="1"/>
  <c r="W864" i="7" a="1"/>
  <c r="W864" i="7" s="1"/>
  <c r="V861" i="7" a="1"/>
  <c r="V861" i="7" s="1"/>
  <c r="W857" i="7" a="1"/>
  <c r="W857" i="7" s="1"/>
  <c r="V854" i="7" a="1"/>
  <c r="V854" i="7" s="1"/>
  <c r="V847" i="7" a="1"/>
  <c r="V847" i="7" s="1"/>
  <c r="V843" i="7" a="1"/>
  <c r="V843" i="7" s="1"/>
  <c r="V840" i="7" a="1"/>
  <c r="V840" i="7" s="1"/>
  <c r="V836" i="7" a="1"/>
  <c r="V836" i="7" s="1"/>
  <c r="W832" i="7" a="1"/>
  <c r="W832" i="7" s="1"/>
  <c r="V829" i="7" a="1"/>
  <c r="V829" i="7" s="1"/>
  <c r="W825" i="7" a="1"/>
  <c r="W825" i="7" s="1"/>
  <c r="V822" i="7" a="1"/>
  <c r="V822" i="7" s="1"/>
  <c r="V815" i="7" a="1"/>
  <c r="V815" i="7" s="1"/>
  <c r="V811" i="7" a="1"/>
  <c r="V811" i="7" s="1"/>
  <c r="V808" i="7" a="1"/>
  <c r="V808" i="7" s="1"/>
  <c r="V801" i="7" a="1"/>
  <c r="V801" i="7" s="1"/>
  <c r="W797" i="7" a="1"/>
  <c r="W797" i="7" s="1"/>
  <c r="V794" i="7" a="1"/>
  <c r="V794" i="7" s="1"/>
  <c r="W790" i="7" a="1"/>
  <c r="W790" i="7" s="1"/>
  <c r="W787" i="7" a="1"/>
  <c r="W787" i="7" s="1"/>
  <c r="W783" i="7" a="1"/>
  <c r="W783" i="7" s="1"/>
  <c r="V781" i="7" a="1"/>
  <c r="V781" i="7" s="1"/>
  <c r="V777" i="7" a="1"/>
  <c r="V777" i="7" s="1"/>
  <c r="V774" i="7" a="1"/>
  <c r="V774" i="7" s="1"/>
  <c r="W770" i="7" a="1"/>
  <c r="W770" i="7" s="1"/>
  <c r="V767" i="7" a="1"/>
  <c r="V767" i="7" s="1"/>
  <c r="V764" i="7" a="1"/>
  <c r="V764" i="7" s="1"/>
  <c r="V760" i="7" a="1"/>
  <c r="V760" i="7" s="1"/>
  <c r="W753" i="7" a="1"/>
  <c r="W753" i="7" s="1"/>
  <c r="V750" i="7" a="1"/>
  <c r="V750" i="7" s="1"/>
  <c r="V747" i="7" a="1"/>
  <c r="V747" i="7" s="1"/>
  <c r="V737" i="7" a="1"/>
  <c r="V737" i="7" s="1"/>
  <c r="W733" i="7" a="1"/>
  <c r="W733" i="7" s="1"/>
  <c r="V731" i="7" a="1"/>
  <c r="V731" i="7" s="1"/>
  <c r="V718" i="7" a="1"/>
  <c r="V718" i="7" s="1"/>
  <c r="W714" i="7" a="1"/>
  <c r="W714" i="7" s="1"/>
  <c r="W711" i="7" a="1"/>
  <c r="W711" i="7" s="1"/>
  <c r="W708" i="7" a="1"/>
  <c r="W708" i="7" s="1"/>
  <c r="W705" i="7" a="1"/>
  <c r="W705" i="7" s="1"/>
  <c r="V696" i="7" a="1"/>
  <c r="V696" i="7" s="1"/>
  <c r="V693" i="7" a="1"/>
  <c r="V693" i="7" s="1"/>
  <c r="W686" i="7" a="1"/>
  <c r="W686" i="7" s="1"/>
  <c r="V683" i="7" a="1"/>
  <c r="V683" i="7" s="1"/>
  <c r="W680" i="7" a="1"/>
  <c r="W680" i="7" s="1"/>
  <c r="W677" i="7" a="1"/>
  <c r="W677" i="7" s="1"/>
  <c r="V674" i="7" a="1"/>
  <c r="V674" i="7" s="1"/>
  <c r="W667" i="7" a="1"/>
  <c r="W667" i="7" s="1"/>
  <c r="V665" i="7" a="1"/>
  <c r="V665" i="7" s="1"/>
  <c r="W655" i="7" a="1"/>
  <c r="W655" i="7" s="1"/>
  <c r="V652" i="7" a="1"/>
  <c r="V652" i="7" s="1"/>
  <c r="V649" i="7" a="1"/>
  <c r="V649" i="7" s="1"/>
  <c r="W646" i="7" a="1"/>
  <c r="W646" i="7" s="1"/>
  <c r="V643" i="7" a="1"/>
  <c r="V643" i="7" s="1"/>
  <c r="W636" i="7" a="1"/>
  <c r="W636" i="7" s="1"/>
  <c r="W633" i="7" a="1"/>
  <c r="W633" i="7" s="1"/>
  <c r="V624" i="7" a="1"/>
  <c r="V624" i="7" s="1"/>
  <c r="V621" i="7" a="1"/>
  <c r="V621" i="7" s="1"/>
  <c r="V618" i="7" a="1"/>
  <c r="V618" i="7" s="1"/>
  <c r="V615" i="7" a="1"/>
  <c r="V615" i="7" s="1"/>
  <c r="W611" i="7" a="1"/>
  <c r="W611" i="7" s="1"/>
  <c r="W608" i="7" a="1"/>
  <c r="W608" i="7" s="1"/>
  <c r="W605" i="7" a="1"/>
  <c r="W605" i="7" s="1"/>
  <c r="W602" i="7" a="1"/>
  <c r="W602" i="7" s="1"/>
  <c r="V596" i="7" a="1"/>
  <c r="V596" i="7" s="1"/>
  <c r="V593" i="7" a="1"/>
  <c r="V593" i="7" s="1"/>
  <c r="V590" i="7" a="1"/>
  <c r="V590" i="7" s="1"/>
  <c r="V587" i="7" a="1"/>
  <c r="V587" i="7" s="1"/>
  <c r="W583" i="7" a="1"/>
  <c r="W583" i="7" s="1"/>
  <c r="W580" i="7" a="1"/>
  <c r="W580" i="7" s="1"/>
  <c r="W577" i="7" a="1"/>
  <c r="W577" i="7" s="1"/>
  <c r="W574" i="7" a="1"/>
  <c r="W574" i="7" s="1"/>
  <c r="W571" i="7" a="1"/>
  <c r="W571" i="7" s="1"/>
  <c r="V568" i="7" a="1"/>
  <c r="V568" i="7" s="1"/>
  <c r="V561" i="7" a="1"/>
  <c r="V561" i="7" s="1"/>
  <c r="V558" i="7" a="1"/>
  <c r="V558" i="7" s="1"/>
  <c r="W554" i="7" a="1"/>
  <c r="W554" i="7" s="1"/>
  <c r="V551" i="7" a="1"/>
  <c r="V551" i="7" s="1"/>
  <c r="V548" i="7" a="1"/>
  <c r="V548" i="7" s="1"/>
  <c r="V541" i="7" a="1"/>
  <c r="V541" i="7" s="1"/>
  <c r="W537" i="7" a="1"/>
  <c r="W537" i="7" s="1"/>
  <c r="W533" i="7" a="1"/>
  <c r="W533" i="7" s="1"/>
  <c r="V530" i="7" a="1"/>
  <c r="V530" i="7" s="1"/>
  <c r="W526" i="7" a="1"/>
  <c r="W526" i="7" s="1"/>
  <c r="V523" i="7" a="1"/>
  <c r="V523" i="7" s="1"/>
  <c r="V519" i="7" a="1"/>
  <c r="V519" i="7" s="1"/>
  <c r="W515" i="7" a="1"/>
  <c r="W515" i="7" s="1"/>
  <c r="V512" i="7" a="1"/>
  <c r="V512" i="7" s="1"/>
  <c r="V508" i="7" a="1"/>
  <c r="V508" i="7" s="1"/>
  <c r="W501" i="7" a="1"/>
  <c r="W501" i="7" s="1"/>
  <c r="V494" i="7" a="1"/>
  <c r="V494" i="7" s="1"/>
  <c r="W490" i="7" a="1"/>
  <c r="W490" i="7" s="1"/>
  <c r="V487" i="7" a="1"/>
  <c r="V487" i="7" s="1"/>
  <c r="V483" i="7" a="1"/>
  <c r="V483" i="7" s="1"/>
  <c r="W479" i="7" a="1"/>
  <c r="W479" i="7" s="1"/>
  <c r="V476" i="7" a="1"/>
  <c r="V476" i="7" s="1"/>
  <c r="W472" i="7" a="1"/>
  <c r="W472" i="7" s="1"/>
  <c r="W468" i="7" a="1"/>
  <c r="W468" i="7" s="1"/>
  <c r="V465" i="7" a="1"/>
  <c r="V465" i="7" s="1"/>
  <c r="W461" i="7" a="1"/>
  <c r="W461" i="7" s="1"/>
  <c r="V458" i="7" a="1"/>
  <c r="V458" i="7" s="1"/>
  <c r="W455" i="7" a="1"/>
  <c r="W455" i="7" s="1"/>
  <c r="V452" i="7" a="1"/>
  <c r="V452" i="7" s="1"/>
  <c r="V449" i="7" a="1"/>
  <c r="V449" i="7" s="1"/>
  <c r="W442" i="7" a="1"/>
  <c r="W442" i="7" s="1"/>
  <c r="W436" i="7" a="1"/>
  <c r="W436" i="7" s="1"/>
  <c r="W433" i="7" a="1"/>
  <c r="W433" i="7" s="1"/>
  <c r="V430" i="7" a="1"/>
  <c r="V430" i="7" s="1"/>
  <c r="V427" i="7" a="1"/>
  <c r="V427" i="7" s="1"/>
  <c r="W887" i="7" a="1"/>
  <c r="W887" i="7" s="1"/>
  <c r="W883" i="7" a="1"/>
  <c r="W883" i="7" s="1"/>
  <c r="W879" i="7" a="1"/>
  <c r="W879" i="7" s="1"/>
  <c r="W875" i="7" a="1"/>
  <c r="W875" i="7" s="1"/>
  <c r="V872" i="7" a="1"/>
  <c r="V872" i="7" s="1"/>
  <c r="V868" i="7" a="1"/>
  <c r="V868" i="7" s="1"/>
  <c r="W860" i="7" a="1"/>
  <c r="W860" i="7" s="1"/>
  <c r="V857" i="7" a="1"/>
  <c r="V857" i="7" s="1"/>
  <c r="W853" i="7" a="1"/>
  <c r="W853" i="7" s="1"/>
  <c r="V850" i="7" a="1"/>
  <c r="V850" i="7" s="1"/>
  <c r="W846" i="7" a="1"/>
  <c r="W846" i="7" s="1"/>
  <c r="W842" i="7" a="1"/>
  <c r="W842" i="7" s="1"/>
  <c r="W839" i="7" a="1"/>
  <c r="W839" i="7" s="1"/>
  <c r="W835" i="7" a="1"/>
  <c r="W835" i="7" s="1"/>
  <c r="W828" i="7" a="1"/>
  <c r="W828" i="7" s="1"/>
  <c r="V825" i="7" a="1"/>
  <c r="V825" i="7" s="1"/>
  <c r="W821" i="7" a="1"/>
  <c r="W821" i="7" s="1"/>
  <c r="V818" i="7" a="1"/>
  <c r="V818" i="7" s="1"/>
  <c r="W814" i="7" a="1"/>
  <c r="W814" i="7" s="1"/>
  <c r="W810" i="7" a="1"/>
  <c r="W810" i="7" s="1"/>
  <c r="W804" i="7" a="1"/>
  <c r="W804" i="7" s="1"/>
  <c r="W800" i="7" a="1"/>
  <c r="W800" i="7" s="1"/>
  <c r="W793" i="7" a="1"/>
  <c r="W793" i="7" s="1"/>
  <c r="V787" i="7" a="1"/>
  <c r="V787" i="7" s="1"/>
  <c r="W780" i="7" a="1"/>
  <c r="W780" i="7" s="1"/>
  <c r="W776" i="7" a="1"/>
  <c r="W776" i="7" s="1"/>
  <c r="W773" i="7" a="1"/>
  <c r="W773" i="7" s="1"/>
  <c r="V770" i="7" a="1"/>
  <c r="V770" i="7" s="1"/>
  <c r="W766" i="7" a="1"/>
  <c r="W766" i="7" s="1"/>
  <c r="W763" i="7" a="1"/>
  <c r="W763" i="7" s="1"/>
  <c r="W759" i="7" a="1"/>
  <c r="W759" i="7" s="1"/>
  <c r="V757" i="7" a="1"/>
  <c r="V757" i="7" s="1"/>
  <c r="V753" i="7" a="1"/>
  <c r="V753" i="7" s="1"/>
  <c r="W749" i="7" a="1"/>
  <c r="W749" i="7" s="1"/>
  <c r="W746" i="7" a="1"/>
  <c r="W746" i="7" s="1"/>
  <c r="V743" i="7" a="1"/>
  <c r="V743" i="7" s="1"/>
  <c r="V740" i="7" a="1"/>
  <c r="V740" i="7" s="1"/>
  <c r="W736" i="7" a="1"/>
  <c r="W736" i="7" s="1"/>
  <c r="W727" i="7" a="1"/>
  <c r="W727" i="7" s="1"/>
  <c r="V724" i="7" a="1"/>
  <c r="V724" i="7" s="1"/>
  <c r="V721" i="7" a="1"/>
  <c r="V721" i="7" s="1"/>
  <c r="W717" i="7" a="1"/>
  <c r="W717" i="7" s="1"/>
  <c r="V711" i="7" a="1"/>
  <c r="V711" i="7" s="1"/>
  <c r="V708" i="7" a="1"/>
  <c r="V708" i="7" s="1"/>
  <c r="V705" i="7" a="1"/>
  <c r="V705" i="7" s="1"/>
  <c r="V702" i="7" a="1"/>
  <c r="V702" i="7" s="1"/>
  <c r="W698" i="7" a="1"/>
  <c r="W698" i="7" s="1"/>
  <c r="W695" i="7" a="1"/>
  <c r="W695" i="7" s="1"/>
  <c r="W692" i="7" a="1"/>
  <c r="W692" i="7" s="1"/>
  <c r="W689" i="7" a="1"/>
  <c r="W689" i="7" s="1"/>
  <c r="V680" i="7" a="1"/>
  <c r="V680" i="7" s="1"/>
  <c r="V677" i="7" a="1"/>
  <c r="V677" i="7" s="1"/>
  <c r="W670" i="7" a="1"/>
  <c r="W670" i="7" s="1"/>
  <c r="V667" i="7" a="1"/>
  <c r="V667" i="7" s="1"/>
  <c r="W664" i="7" a="1"/>
  <c r="W664" i="7" s="1"/>
  <c r="W658" i="7" a="1"/>
  <c r="W658" i="7" s="1"/>
  <c r="V655" i="7" a="1"/>
  <c r="V655" i="7" s="1"/>
  <c r="W648" i="7" a="1"/>
  <c r="W648" i="7" s="1"/>
  <c r="V646" i="7" a="1"/>
  <c r="V646" i="7" s="1"/>
  <c r="W639" i="7" a="1"/>
  <c r="W639" i="7" s="1"/>
  <c r="V636" i="7" a="1"/>
  <c r="V636" i="7" s="1"/>
  <c r="V633" i="7" a="1"/>
  <c r="V633" i="7" s="1"/>
  <c r="W630" i="7" a="1"/>
  <c r="W630" i="7" s="1"/>
  <c r="V627" i="7" a="1"/>
  <c r="V627" i="7" s="1"/>
  <c r="W620" i="7" a="1"/>
  <c r="W620" i="7" s="1"/>
  <c r="W617" i="7" a="1"/>
  <c r="W617" i="7" s="1"/>
  <c r="V608" i="7" a="1"/>
  <c r="V608" i="7" s="1"/>
  <c r="V605" i="7" a="1"/>
  <c r="V605" i="7" s="1"/>
  <c r="V602" i="7" a="1"/>
  <c r="V602" i="7" s="1"/>
  <c r="V599" i="7" a="1"/>
  <c r="V599" i="7" s="1"/>
  <c r="W595" i="7" a="1"/>
  <c r="W595" i="7" s="1"/>
  <c r="W592" i="7" a="1"/>
  <c r="W592" i="7" s="1"/>
  <c r="W589" i="7" a="1"/>
  <c r="W589" i="7" s="1"/>
  <c r="W586" i="7" a="1"/>
  <c r="W586" i="7" s="1"/>
  <c r="V580" i="7" a="1"/>
  <c r="V580" i="7" s="1"/>
  <c r="V577" i="7" a="1"/>
  <c r="V577" i="7" s="1"/>
  <c r="V574" i="7" a="1"/>
  <c r="V574" i="7" s="1"/>
  <c r="V571" i="7" a="1"/>
  <c r="V571" i="7" s="1"/>
  <c r="W567" i="7" a="1"/>
  <c r="W567" i="7" s="1"/>
  <c r="W564" i="7" a="1"/>
  <c r="W564" i="7" s="1"/>
  <c r="W560" i="7" a="1"/>
  <c r="W560" i="7" s="1"/>
  <c r="W557" i="7" a="1"/>
  <c r="W557" i="7" s="1"/>
  <c r="W550" i="7" a="1"/>
  <c r="W550" i="7" s="1"/>
  <c r="W547" i="7" a="1"/>
  <c r="W547" i="7" s="1"/>
  <c r="V544" i="7" a="1"/>
  <c r="V544" i="7" s="1"/>
  <c r="W540" i="7" a="1"/>
  <c r="W540" i="7" s="1"/>
  <c r="V537" i="7" a="1"/>
  <c r="V537" i="7" s="1"/>
  <c r="V533" i="7" a="1"/>
  <c r="V533" i="7" s="1"/>
  <c r="W529" i="7" a="1"/>
  <c r="W529" i="7" s="1"/>
  <c r="V526" i="7" a="1"/>
  <c r="V526" i="7" s="1"/>
  <c r="W522" i="7" a="1"/>
  <c r="W522" i="7" s="1"/>
  <c r="W518" i="7" a="1"/>
  <c r="W518" i="7" s="1"/>
  <c r="V515" i="7" a="1"/>
  <c r="V515" i="7" s="1"/>
  <c r="W511" i="7" a="1"/>
  <c r="W511" i="7" s="1"/>
  <c r="V501" i="7" a="1"/>
  <c r="V501" i="7" s="1"/>
  <c r="W497" i="7" a="1"/>
  <c r="W497" i="7" s="1"/>
  <c r="W493" i="7" a="1"/>
  <c r="W493" i="7" s="1"/>
  <c r="V490" i="7" a="1"/>
  <c r="V490" i="7" s="1"/>
  <c r="W486" i="7" a="1"/>
  <c r="W486" i="7" s="1"/>
  <c r="W482" i="7" a="1"/>
  <c r="W482" i="7" s="1"/>
  <c r="V479" i="7" a="1"/>
  <c r="V479" i="7" s="1"/>
  <c r="W475" i="7" a="1"/>
  <c r="W475" i="7" s="1"/>
  <c r="V472" i="7" a="1"/>
  <c r="V472" i="7" s="1"/>
  <c r="V468" i="7" a="1"/>
  <c r="V468" i="7" s="1"/>
  <c r="V887" i="7" a="1"/>
  <c r="V887" i="7" s="1"/>
  <c r="V883" i="7" a="1"/>
  <c r="V883" i="7" s="1"/>
  <c r="V879" i="7" a="1"/>
  <c r="V879" i="7" s="1"/>
  <c r="V875" i="7" a="1"/>
  <c r="V875" i="7" s="1"/>
  <c r="W871" i="7" a="1"/>
  <c r="W871" i="7" s="1"/>
  <c r="W867" i="7" a="1"/>
  <c r="W867" i="7" s="1"/>
  <c r="V864" i="7" a="1"/>
  <c r="V864" i="7" s="1"/>
  <c r="V860" i="7" a="1"/>
  <c r="V860" i="7" s="1"/>
  <c r="W856" i="7" a="1"/>
  <c r="W856" i="7" s="1"/>
  <c r="V853" i="7" a="1"/>
  <c r="V853" i="7" s="1"/>
  <c r="W849" i="7" a="1"/>
  <c r="W849" i="7" s="1"/>
  <c r="V846" i="7" a="1"/>
  <c r="V846" i="7" s="1"/>
  <c r="V839" i="7" a="1"/>
  <c r="V839" i="7" s="1"/>
  <c r="V835" i="7" a="1"/>
  <c r="V835" i="7" s="1"/>
  <c r="V832" i="7" a="1"/>
  <c r="V832" i="7" s="1"/>
  <c r="V828" i="7" a="1"/>
  <c r="V828" i="7" s="1"/>
  <c r="W824" i="7" a="1"/>
  <c r="W824" i="7" s="1"/>
  <c r="V821" i="7" a="1"/>
  <c r="V821" i="7" s="1"/>
  <c r="W817" i="7" a="1"/>
  <c r="W817" i="7" s="1"/>
  <c r="V814" i="7" a="1"/>
  <c r="V814" i="7" s="1"/>
  <c r="V804" i="7" a="1"/>
  <c r="V804" i="7" s="1"/>
  <c r="V800" i="7" a="1"/>
  <c r="V800" i="7" s="1"/>
  <c r="V797" i="7" a="1"/>
  <c r="V797" i="7" s="1"/>
  <c r="V793" i="7" a="1"/>
  <c r="V793" i="7" s="1"/>
  <c r="V790" i="7" a="1"/>
  <c r="V790" i="7" s="1"/>
  <c r="W786" i="7" a="1"/>
  <c r="W786" i="7" s="1"/>
  <c r="V783" i="7" a="1"/>
  <c r="V783" i="7" s="1"/>
  <c r="V780" i="7" a="1"/>
  <c r="V780" i="7" s="1"/>
  <c r="V776" i="7" a="1"/>
  <c r="V776" i="7" s="1"/>
  <c r="W769" i="7" a="1"/>
  <c r="W769" i="7" s="1"/>
  <c r="V763" i="7" a="1"/>
  <c r="V763" i="7" s="1"/>
  <c r="W756" i="7" a="1"/>
  <c r="W756" i="7" s="1"/>
  <c r="W752" i="7" a="1"/>
  <c r="W752" i="7" s="1"/>
  <c r="V746" i="7" a="1"/>
  <c r="V746" i="7" s="1"/>
  <c r="W742" i="7" a="1"/>
  <c r="W742" i="7" s="1"/>
  <c r="W739" i="7" a="1"/>
  <c r="W739" i="7" s="1"/>
  <c r="V736" i="7" a="1"/>
  <c r="V736" i="7" s="1"/>
  <c r="V733" i="7" a="1"/>
  <c r="V733" i="7" s="1"/>
  <c r="V727" i="7" a="1"/>
  <c r="V727" i="7" s="1"/>
  <c r="W723" i="7" a="1"/>
  <c r="W723" i="7" s="1"/>
  <c r="W720" i="7" a="1"/>
  <c r="W720" i="7" s="1"/>
  <c r="V717" i="7" a="1"/>
  <c r="V717" i="7" s="1"/>
  <c r="V714" i="7" a="1"/>
  <c r="V714" i="7" s="1"/>
  <c r="W710" i="7" a="1"/>
  <c r="W710" i="7" s="1"/>
  <c r="W707" i="7" a="1"/>
  <c r="W707" i="7" s="1"/>
  <c r="W704" i="7" a="1"/>
  <c r="W704" i="7" s="1"/>
  <c r="W701" i="7" a="1"/>
  <c r="W701" i="7" s="1"/>
  <c r="V695" i="7" a="1"/>
  <c r="V695" i="7" s="1"/>
  <c r="V692" i="7" a="1"/>
  <c r="V692" i="7" s="1"/>
  <c r="V689" i="7" a="1"/>
  <c r="V689" i="7" s="1"/>
  <c r="V686" i="7" a="1"/>
  <c r="V686" i="7" s="1"/>
  <c r="W682" i="7" a="1"/>
  <c r="W682" i="7" s="1"/>
  <c r="W679" i="7" a="1"/>
  <c r="W679" i="7" s="1"/>
  <c r="W676" i="7" a="1"/>
  <c r="W676" i="7" s="1"/>
  <c r="W673" i="7" a="1"/>
  <c r="W673" i="7" s="1"/>
  <c r="V664" i="7" a="1"/>
  <c r="V664" i="7" s="1"/>
  <c r="V658" i="7" a="1"/>
  <c r="V658" i="7" s="1"/>
  <c r="W651" i="7" a="1"/>
  <c r="W651" i="7" s="1"/>
  <c r="V648" i="7" a="1"/>
  <c r="V648" i="7" s="1"/>
  <c r="W645" i="7" a="1"/>
  <c r="W645" i="7" s="1"/>
  <c r="W642" i="7" a="1"/>
  <c r="W642" i="7" s="1"/>
  <c r="V639" i="7" a="1"/>
  <c r="V639" i="7" s="1"/>
  <c r="W632" i="7" a="1"/>
  <c r="W632" i="7" s="1"/>
  <c r="V630" i="7" a="1"/>
  <c r="V630" i="7" s="1"/>
  <c r="W623" i="7" a="1"/>
  <c r="W623" i="7" s="1"/>
  <c r="V620" i="7" a="1"/>
  <c r="V620" i="7" s="1"/>
  <c r="V617" i="7" a="1"/>
  <c r="V617" i="7" s="1"/>
  <c r="W614" i="7" a="1"/>
  <c r="W614" i="7" s="1"/>
  <c r="V611" i="7" a="1"/>
  <c r="V611" i="7" s="1"/>
  <c r="W604" i="7" a="1"/>
  <c r="W604" i="7" s="1"/>
  <c r="W601" i="7" a="1"/>
  <c r="W601" i="7" s="1"/>
  <c r="V592" i="7" a="1"/>
  <c r="V592" i="7" s="1"/>
  <c r="V589" i="7" a="1"/>
  <c r="V589" i="7" s="1"/>
  <c r="V586" i="7" a="1"/>
  <c r="V586" i="7" s="1"/>
  <c r="V583" i="7" a="1"/>
  <c r="V583" i="7" s="1"/>
  <c r="W579" i="7" a="1"/>
  <c r="W579" i="7" s="1"/>
  <c r="W576" i="7" a="1"/>
  <c r="W576" i="7" s="1"/>
  <c r="W570" i="7" a="1"/>
  <c r="W570" i="7" s="1"/>
  <c r="V567" i="7" a="1"/>
  <c r="V567" i="7" s="1"/>
  <c r="V564" i="7" a="1"/>
  <c r="V564" i="7" s="1"/>
  <c r="V557" i="7" a="1"/>
  <c r="V557" i="7" s="1"/>
  <c r="V554" i="7" a="1"/>
  <c r="V554" i="7" s="1"/>
  <c r="V550" i="7" a="1"/>
  <c r="V550" i="7" s="1"/>
  <c r="V547" i="7" a="1"/>
  <c r="V547" i="7" s="1"/>
  <c r="W543" i="7" a="1"/>
  <c r="W543" i="7" s="1"/>
  <c r="V540" i="7" a="1"/>
  <c r="V540" i="7" s="1"/>
  <c r="W536" i="7" a="1"/>
  <c r="W536" i="7" s="1"/>
  <c r="V529" i="7" a="1"/>
  <c r="V529" i="7" s="1"/>
  <c r="W525" i="7" a="1"/>
  <c r="W525" i="7" s="1"/>
  <c r="V522" i="7" a="1"/>
  <c r="V522" i="7" s="1"/>
  <c r="V518" i="7" a="1"/>
  <c r="V518" i="7" s="1"/>
  <c r="W514" i="7" a="1"/>
  <c r="W514" i="7" s="1"/>
  <c r="V511" i="7" a="1"/>
  <c r="V511" i="7" s="1"/>
  <c r="W507" i="7" a="1"/>
  <c r="W507" i="7" s="1"/>
  <c r="W500" i="7" a="1"/>
  <c r="W500" i="7" s="1"/>
  <c r="V497" i="7" a="1"/>
  <c r="V497" i="7" s="1"/>
  <c r="W489" i="7" a="1"/>
  <c r="W489" i="7" s="1"/>
  <c r="V486" i="7" a="1"/>
  <c r="V486" i="7" s="1"/>
  <c r="V482" i="7" a="1"/>
  <c r="V482" i="7" s="1"/>
  <c r="W478" i="7" a="1"/>
  <c r="W478" i="7" s="1"/>
  <c r="V475" i="7" a="1"/>
  <c r="V475" i="7" s="1"/>
  <c r="W471" i="7" a="1"/>
  <c r="W471" i="7" s="1"/>
  <c r="W467" i="7" a="1"/>
  <c r="W467" i="7" s="1"/>
  <c r="V464" i="7" a="1"/>
  <c r="V464" i="7" s="1"/>
  <c r="V461" i="7" a="1"/>
  <c r="V461" i="7" s="1"/>
  <c r="W454" i="7" a="1"/>
  <c r="W454" i="7" s="1"/>
  <c r="V448" i="7" a="1"/>
  <c r="V448" i="7" s="1"/>
  <c r="W441" i="7" a="1"/>
  <c r="W441" i="7" s="1"/>
  <c r="V439" i="7" a="1"/>
  <c r="V439" i="7" s="1"/>
  <c r="V462" i="7" a="1"/>
  <c r="V462" i="7" s="1"/>
  <c r="W451" i="7" a="1"/>
  <c r="W451" i="7" s="1"/>
  <c r="W443" i="7" a="1"/>
  <c r="W443" i="7" s="1"/>
  <c r="V437" i="7" a="1"/>
  <c r="V437" i="7" s="1"/>
  <c r="V432" i="7" a="1"/>
  <c r="V432" i="7" s="1"/>
  <c r="W427" i="7" a="1"/>
  <c r="W427" i="7" s="1"/>
  <c r="V424" i="7" a="1"/>
  <c r="V424" i="7" s="1"/>
  <c r="W414" i="7" a="1"/>
  <c r="W414" i="7" s="1"/>
  <c r="W411" i="7" a="1"/>
  <c r="W411" i="7" s="1"/>
  <c r="W408" i="7" a="1"/>
  <c r="W408" i="7" s="1"/>
  <c r="V405" i="7" a="1"/>
  <c r="V405" i="7" s="1"/>
  <c r="V402" i="7" a="1"/>
  <c r="V402" i="7" s="1"/>
  <c r="V396" i="7" a="1"/>
  <c r="V396" i="7" s="1"/>
  <c r="W389" i="7" a="1"/>
  <c r="W389" i="7" s="1"/>
  <c r="W386" i="7" a="1"/>
  <c r="W386" i="7" s="1"/>
  <c r="V383" i="7" a="1"/>
  <c r="V383" i="7" s="1"/>
  <c r="W377" i="7" a="1"/>
  <c r="W377" i="7" s="1"/>
  <c r="V374" i="7" a="1"/>
  <c r="V374" i="7" s="1"/>
  <c r="V371" i="7" a="1"/>
  <c r="V371" i="7" s="1"/>
  <c r="V368" i="7" a="1"/>
  <c r="V368" i="7" s="1"/>
  <c r="W364" i="7" a="1"/>
  <c r="W364" i="7" s="1"/>
  <c r="V362" i="7" a="1"/>
  <c r="V362" i="7" s="1"/>
  <c r="W355" i="7" a="1"/>
  <c r="W355" i="7" s="1"/>
  <c r="V349" i="7" a="1"/>
  <c r="V349" i="7" s="1"/>
  <c r="W342" i="7" a="1"/>
  <c r="W342" i="7" s="1"/>
  <c r="V340" i="7" a="1"/>
  <c r="V340" i="7" s="1"/>
  <c r="V333" i="7" a="1"/>
  <c r="V333" i="7" s="1"/>
  <c r="V330" i="7" a="1"/>
  <c r="V330" i="7" s="1"/>
  <c r="V326" i="7" a="1"/>
  <c r="V326" i="7" s="1"/>
  <c r="W322" i="7" a="1"/>
  <c r="W322" i="7" s="1"/>
  <c r="V315" i="7" a="1"/>
  <c r="V315" i="7" s="1"/>
  <c r="W311" i="7" a="1"/>
  <c r="W311" i="7" s="1"/>
  <c r="V308" i="7" a="1"/>
  <c r="V308" i="7" s="1"/>
  <c r="V304" i="7" a="1"/>
  <c r="V304" i="7" s="1"/>
  <c r="W300" i="7" a="1"/>
  <c r="W300" i="7" s="1"/>
  <c r="V297" i="7" a="1"/>
  <c r="V297" i="7" s="1"/>
  <c r="W293" i="7" a="1"/>
  <c r="W293" i="7" s="1"/>
  <c r="W290" i="7" a="1"/>
  <c r="W290" i="7" s="1"/>
  <c r="W283" i="7" a="1"/>
  <c r="W283" i="7" s="1"/>
  <c r="W277" i="7" a="1"/>
  <c r="W277" i="7" s="1"/>
  <c r="W274" i="7" a="1"/>
  <c r="W274" i="7" s="1"/>
  <c r="W271" i="7" a="1"/>
  <c r="W271" i="7" s="1"/>
  <c r="W268" i="7" a="1"/>
  <c r="W268" i="7" s="1"/>
  <c r="V265" i="7" a="1"/>
  <c r="V265" i="7" s="1"/>
  <c r="V262" i="7" a="1"/>
  <c r="V262" i="7" s="1"/>
  <c r="V259" i="7" a="1"/>
  <c r="V259" i="7" s="1"/>
  <c r="V256" i="7" a="1"/>
  <c r="V256" i="7" s="1"/>
  <c r="W249" i="7" a="1"/>
  <c r="W249" i="7" s="1"/>
  <c r="W246" i="7" a="1"/>
  <c r="W246" i="7" s="1"/>
  <c r="W240" i="7" a="1"/>
  <c r="W240" i="7" s="1"/>
  <c r="W237" i="7" a="1"/>
  <c r="W237" i="7" s="1"/>
  <c r="V234" i="7" a="1"/>
  <c r="V234" i="7" s="1"/>
  <c r="V231" i="7" a="1"/>
  <c r="V231" i="7" s="1"/>
  <c r="V228" i="7" a="1"/>
  <c r="V228" i="7" s="1"/>
  <c r="V225" i="7" a="1"/>
  <c r="V225" i="7" s="1"/>
  <c r="W212" i="7" a="1"/>
  <c r="W212" i="7" s="1"/>
  <c r="W209" i="7" a="1"/>
  <c r="W209" i="7" s="1"/>
  <c r="W203" i="7" a="1"/>
  <c r="W203" i="7" s="1"/>
  <c r="V200" i="7" a="1"/>
  <c r="V200" i="7" s="1"/>
  <c r="V193" i="7" a="1"/>
  <c r="V193" i="7" s="1"/>
  <c r="V190" i="7" a="1"/>
  <c r="V190" i="7" s="1"/>
  <c r="V187" i="7" a="1"/>
  <c r="V187" i="7" s="1"/>
  <c r="W183" i="7" a="1"/>
  <c r="W183" i="7" s="1"/>
  <c r="W180" i="7" a="1"/>
  <c r="W180" i="7" s="1"/>
  <c r="V177" i="7" a="1"/>
  <c r="V177" i="7" s="1"/>
  <c r="V174" i="7" a="1"/>
  <c r="V174" i="7" s="1"/>
  <c r="V171" i="7" a="1"/>
  <c r="V171" i="7" s="1"/>
  <c r="V168" i="7" a="1"/>
  <c r="V168" i="7" s="1"/>
  <c r="W161" i="7" a="1"/>
  <c r="W161" i="7" s="1"/>
  <c r="W158" i="7" a="1"/>
  <c r="W158" i="7" s="1"/>
  <c r="W155" i="7" a="1"/>
  <c r="W155" i="7" s="1"/>
  <c r="V149" i="7" a="1"/>
  <c r="V149" i="7" s="1"/>
  <c r="V146" i="7" a="1"/>
  <c r="V146" i="7" s="1"/>
  <c r="W136" i="7" a="1"/>
  <c r="W136" i="7" s="1"/>
  <c r="W133" i="7" a="1"/>
  <c r="W133" i="7" s="1"/>
  <c r="W127" i="7" a="1"/>
  <c r="W127" i="7" s="1"/>
  <c r="V124" i="7" a="1"/>
  <c r="V124" i="7" s="1"/>
  <c r="V121" i="7" a="1"/>
  <c r="V121" i="7" s="1"/>
  <c r="V118" i="7" a="1"/>
  <c r="V118" i="7" s="1"/>
  <c r="V112" i="7" a="1"/>
  <c r="V112" i="7" s="1"/>
  <c r="W108" i="7" a="1"/>
  <c r="W108" i="7" s="1"/>
  <c r="W105" i="7" a="1"/>
  <c r="W105" i="7" s="1"/>
  <c r="W102" i="7" a="1"/>
  <c r="W102" i="7" s="1"/>
  <c r="V99" i="7" a="1"/>
  <c r="V99" i="7" s="1"/>
  <c r="W96" i="7" a="1"/>
  <c r="W96" i="7" s="1"/>
  <c r="V93" i="7" a="1"/>
  <c r="V93" i="7" s="1"/>
  <c r="V90" i="7" a="1"/>
  <c r="V90" i="7" s="1"/>
  <c r="W81" i="7" a="1"/>
  <c r="W81" i="7" s="1"/>
  <c r="W78" i="7" a="1"/>
  <c r="W78" i="7" s="1"/>
  <c r="W75" i="7" a="1"/>
  <c r="W75" i="7" s="1"/>
  <c r="W72" i="7" a="1"/>
  <c r="W72" i="7" s="1"/>
  <c r="V67" i="7" a="1"/>
  <c r="V67" i="7" s="1"/>
  <c r="V61" i="7" a="1"/>
  <c r="V61" i="7" s="1"/>
  <c r="W57" i="7" a="1"/>
  <c r="W57" i="7" s="1"/>
  <c r="W53" i="7" a="1"/>
  <c r="W53" i="7" s="1"/>
  <c r="W49" i="7" a="1"/>
  <c r="W49" i="7" s="1"/>
  <c r="W45" i="7" a="1"/>
  <c r="W45" i="7" s="1"/>
  <c r="W41" i="7" a="1"/>
  <c r="W41" i="7" s="1"/>
  <c r="W37" i="7" a="1"/>
  <c r="W37" i="7" s="1"/>
  <c r="W33" i="7" a="1"/>
  <c r="W33" i="7" s="1"/>
  <c r="W29" i="7" a="1"/>
  <c r="W29" i="7" s="1"/>
  <c r="W25" i="7" a="1"/>
  <c r="W25" i="7" s="1"/>
  <c r="W21" i="7" a="1"/>
  <c r="W21" i="7" s="1"/>
  <c r="W17" i="7" a="1"/>
  <c r="W17" i="7" s="1"/>
  <c r="W13" i="7" a="1"/>
  <c r="W13" i="7" s="1"/>
  <c r="W9" i="7" a="1"/>
  <c r="W9" i="7" s="1"/>
  <c r="V484" i="7" a="1"/>
  <c r="V484" i="7" s="1"/>
  <c r="V451" i="7" a="1"/>
  <c r="V451" i="7" s="1"/>
  <c r="V442" i="7" a="1"/>
  <c r="V442" i="7" s="1"/>
  <c r="V436" i="7" a="1"/>
  <c r="V436" i="7" s="1"/>
  <c r="W431" i="7" a="1"/>
  <c r="W431" i="7" s="1"/>
  <c r="W426" i="7" a="1"/>
  <c r="W426" i="7" s="1"/>
  <c r="W420" i="7" a="1"/>
  <c r="W420" i="7" s="1"/>
  <c r="W417" i="7" a="1"/>
  <c r="W417" i="7" s="1"/>
  <c r="V414" i="7" a="1"/>
  <c r="V414" i="7" s="1"/>
  <c r="V411" i="7" a="1"/>
  <c r="V411" i="7" s="1"/>
  <c r="V408" i="7" a="1"/>
  <c r="V408" i="7" s="1"/>
  <c r="W398" i="7" a="1"/>
  <c r="W398" i="7" s="1"/>
  <c r="W395" i="7" a="1"/>
  <c r="W395" i="7" s="1"/>
  <c r="W392" i="7" a="1"/>
  <c r="W392" i="7" s="1"/>
  <c r="V389" i="7" a="1"/>
  <c r="V389" i="7" s="1"/>
  <c r="V386" i="7" a="1"/>
  <c r="V386" i="7" s="1"/>
  <c r="V377" i="7" a="1"/>
  <c r="V377" i="7" s="1"/>
  <c r="W370" i="7" a="1"/>
  <c r="W370" i="7" s="1"/>
  <c r="W367" i="7" a="1"/>
  <c r="W367" i="7" s="1"/>
  <c r="V364" i="7" a="1"/>
  <c r="V364" i="7" s="1"/>
  <c r="W361" i="7" a="1"/>
  <c r="W361" i="7" s="1"/>
  <c r="V358" i="7" a="1"/>
  <c r="V358" i="7" s="1"/>
  <c r="V355" i="7" a="1"/>
  <c r="V355" i="7" s="1"/>
  <c r="V352" i="7" a="1"/>
  <c r="V352" i="7" s="1"/>
  <c r="W348" i="7" a="1"/>
  <c r="W348" i="7" s="1"/>
  <c r="V346" i="7" a="1"/>
  <c r="V346" i="7" s="1"/>
  <c r="W339" i="7" a="1"/>
  <c r="W339" i="7" s="1"/>
  <c r="V336" i="7" a="1"/>
  <c r="V336" i="7" s="1"/>
  <c r="W332" i="7" a="1"/>
  <c r="W332" i="7" s="1"/>
  <c r="W329" i="7" a="1"/>
  <c r="W329" i="7" s="1"/>
  <c r="V322" i="7" a="1"/>
  <c r="V322" i="7" s="1"/>
  <c r="W318" i="7" a="1"/>
  <c r="W318" i="7" s="1"/>
  <c r="W314" i="7" a="1"/>
  <c r="W314" i="7" s="1"/>
  <c r="V311" i="7" a="1"/>
  <c r="V311" i="7" s="1"/>
  <c r="W307" i="7" a="1"/>
  <c r="W307" i="7" s="1"/>
  <c r="W303" i="7" a="1"/>
  <c r="W303" i="7" s="1"/>
  <c r="V300" i="7" a="1"/>
  <c r="V300" i="7" s="1"/>
  <c r="W296" i="7" a="1"/>
  <c r="W296" i="7" s="1"/>
  <c r="V293" i="7" a="1"/>
  <c r="V293" i="7" s="1"/>
  <c r="V290" i="7" a="1"/>
  <c r="V290" i="7" s="1"/>
  <c r="W286" i="7" a="1"/>
  <c r="W286" i="7" s="1"/>
  <c r="V283" i="7" a="1"/>
  <c r="V283" i="7" s="1"/>
  <c r="W280" i="7" a="1"/>
  <c r="W280" i="7" s="1"/>
  <c r="V274" i="7" a="1"/>
  <c r="V274" i="7" s="1"/>
  <c r="V271" i="7" a="1"/>
  <c r="V271" i="7" s="1"/>
  <c r="W261" i="7" a="1"/>
  <c r="W261" i="7" s="1"/>
  <c r="W258" i="7" a="1"/>
  <c r="W258" i="7" s="1"/>
  <c r="W255" i="7" a="1"/>
  <c r="W255" i="7" s="1"/>
  <c r="W252" i="7" a="1"/>
  <c r="W252" i="7" s="1"/>
  <c r="V249" i="7" a="1"/>
  <c r="V249" i="7" s="1"/>
  <c r="V246" i="7" a="1"/>
  <c r="V246" i="7" s="1"/>
  <c r="V240" i="7" a="1"/>
  <c r="V240" i="7" s="1"/>
  <c r="V237" i="7" a="1"/>
  <c r="V237" i="7" s="1"/>
  <c r="W230" i="7" a="1"/>
  <c r="W230" i="7" s="1"/>
  <c r="W227" i="7" a="1"/>
  <c r="W227" i="7" s="1"/>
  <c r="W224" i="7" a="1"/>
  <c r="W224" i="7" s="1"/>
  <c r="W218" i="7" a="1"/>
  <c r="W218" i="7" s="1"/>
  <c r="V215" i="7" a="1"/>
  <c r="V215" i="7" s="1"/>
  <c r="V212" i="7" a="1"/>
  <c r="V212" i="7" s="1"/>
  <c r="V209" i="7" a="1"/>
  <c r="V209" i="7" s="1"/>
  <c r="W206" i="7" a="1"/>
  <c r="W206" i="7" s="1"/>
  <c r="V203" i="7" a="1"/>
  <c r="V203" i="7" s="1"/>
  <c r="W199" i="7" a="1"/>
  <c r="W199" i="7" s="1"/>
  <c r="W196" i="7" a="1"/>
  <c r="W196" i="7" s="1"/>
  <c r="W192" i="7" a="1"/>
  <c r="W192" i="7" s="1"/>
  <c r="W189" i="7" a="1"/>
  <c r="W189" i="7" s="1"/>
  <c r="W186" i="7" a="1"/>
  <c r="W186" i="7" s="1"/>
  <c r="V183" i="7" a="1"/>
  <c r="V183" i="7" s="1"/>
  <c r="V180" i="7" a="1"/>
  <c r="V180" i="7" s="1"/>
  <c r="W176" i="7" a="1"/>
  <c r="W176" i="7" s="1"/>
  <c r="W173" i="7" a="1"/>
  <c r="W173" i="7" s="1"/>
  <c r="W170" i="7" a="1"/>
  <c r="W170" i="7" s="1"/>
  <c r="W167" i="7" a="1"/>
  <c r="W167" i="7" s="1"/>
  <c r="W164" i="7" a="1"/>
  <c r="W164" i="7" s="1"/>
  <c r="V161" i="7" a="1"/>
  <c r="V161" i="7" s="1"/>
  <c r="V158" i="7" a="1"/>
  <c r="V158" i="7" s="1"/>
  <c r="V155" i="7" a="1"/>
  <c r="V155" i="7" s="1"/>
  <c r="V152" i="7" a="1"/>
  <c r="V152" i="7" s="1"/>
  <c r="W145" i="7" a="1"/>
  <c r="W145" i="7" s="1"/>
  <c r="W142" i="7" a="1"/>
  <c r="W142" i="7" s="1"/>
  <c r="W139" i="7" a="1"/>
  <c r="W139" i="7" s="1"/>
  <c r="V133" i="7" a="1"/>
  <c r="V133" i="7" s="1"/>
  <c r="V127" i="7" a="1"/>
  <c r="V127" i="7" s="1"/>
  <c r="W117" i="7" a="1"/>
  <c r="W117" i="7" s="1"/>
  <c r="W114" i="7" a="1"/>
  <c r="W114" i="7" s="1"/>
  <c r="W111" i="7" a="1"/>
  <c r="W111" i="7" s="1"/>
  <c r="V108" i="7" a="1"/>
  <c r="V108" i="7" s="1"/>
  <c r="V105" i="7" a="1"/>
  <c r="V105" i="7" s="1"/>
  <c r="V102" i="7" a="1"/>
  <c r="V102" i="7" s="1"/>
  <c r="V96" i="7" a="1"/>
  <c r="V96" i="7" s="1"/>
  <c r="W92" i="7" a="1"/>
  <c r="W92" i="7" s="1"/>
  <c r="V87" i="7" a="1"/>
  <c r="V87" i="7" s="1"/>
  <c r="V81" i="7" a="1"/>
  <c r="V81" i="7" s="1"/>
  <c r="V78" i="7" a="1"/>
  <c r="V78" i="7" s="1"/>
  <c r="V75" i="7" a="1"/>
  <c r="V75" i="7" s="1"/>
  <c r="W69" i="7" a="1"/>
  <c r="W69" i="7" s="1"/>
  <c r="W66" i="7" a="1"/>
  <c r="W66" i="7" s="1"/>
  <c r="W63" i="7" a="1"/>
  <c r="W63" i="7" s="1"/>
  <c r="W60" i="7" a="1"/>
  <c r="W60" i="7" s="1"/>
  <c r="V57" i="7" a="1"/>
  <c r="V57" i="7" s="1"/>
  <c r="V53" i="7" a="1"/>
  <c r="V53" i="7" s="1"/>
  <c r="V49" i="7" a="1"/>
  <c r="V49" i="7" s="1"/>
  <c r="V45" i="7" a="1"/>
  <c r="V45" i="7" s="1"/>
  <c r="V41" i="7" a="1"/>
  <c r="V41" i="7" s="1"/>
  <c r="V37" i="7" a="1"/>
  <c r="V37" i="7" s="1"/>
  <c r="V33" i="7" a="1"/>
  <c r="V33" i="7" s="1"/>
  <c r="V29" i="7" a="1"/>
  <c r="V29" i="7" s="1"/>
  <c r="V25" i="7" a="1"/>
  <c r="V25" i="7" s="1"/>
  <c r="V21" i="7" a="1"/>
  <c r="V21" i="7" s="1"/>
  <c r="V17" i="7" a="1"/>
  <c r="V17" i="7" s="1"/>
  <c r="V13" i="7" a="1"/>
  <c r="V13" i="7" s="1"/>
  <c r="V9" i="7" a="1"/>
  <c r="V9" i="7" s="1"/>
  <c r="W480" i="7" a="1"/>
  <c r="W480" i="7" s="1"/>
  <c r="V459" i="7" a="1"/>
  <c r="V459" i="7" s="1"/>
  <c r="W435" i="7" a="1"/>
  <c r="W435" i="7" s="1"/>
  <c r="V426" i="7" a="1"/>
  <c r="V426" i="7" s="1"/>
  <c r="W423" i="7" a="1"/>
  <c r="W423" i="7" s="1"/>
  <c r="V420" i="7" a="1"/>
  <c r="V420" i="7" s="1"/>
  <c r="V417" i="7" a="1"/>
  <c r="V417" i="7" s="1"/>
  <c r="W410" i="7" a="1"/>
  <c r="W410" i="7" s="1"/>
  <c r="W404" i="7" a="1"/>
  <c r="W404" i="7" s="1"/>
  <c r="W401" i="7" a="1"/>
  <c r="W401" i="7" s="1"/>
  <c r="V398" i="7" a="1"/>
  <c r="V398" i="7" s="1"/>
  <c r="V395" i="7" a="1"/>
  <c r="V395" i="7" s="1"/>
  <c r="V392" i="7" a="1"/>
  <c r="V392" i="7" s="1"/>
  <c r="W379" i="7" a="1"/>
  <c r="W379" i="7" s="1"/>
  <c r="W376" i="7" a="1"/>
  <c r="W376" i="7" s="1"/>
  <c r="W373" i="7" a="1"/>
  <c r="W373" i="7" s="1"/>
  <c r="V370" i="7" a="1"/>
  <c r="V370" i="7" s="1"/>
  <c r="V367" i="7" a="1"/>
  <c r="V367" i="7" s="1"/>
  <c r="V361" i="7" a="1"/>
  <c r="V361" i="7" s="1"/>
  <c r="W354" i="7" a="1"/>
  <c r="W354" i="7" s="1"/>
  <c r="W351" i="7" a="1"/>
  <c r="W351" i="7" s="1"/>
  <c r="V348" i="7" a="1"/>
  <c r="V348" i="7" s="1"/>
  <c r="W345" i="7" a="1"/>
  <c r="W345" i="7" s="1"/>
  <c r="V342" i="7" a="1"/>
  <c r="V342" i="7" s="1"/>
  <c r="V339" i="7" a="1"/>
  <c r="V339" i="7" s="1"/>
  <c r="W335" i="7" a="1"/>
  <c r="W335" i="7" s="1"/>
  <c r="V332" i="7" a="1"/>
  <c r="V332" i="7" s="1"/>
  <c r="V329" i="7" a="1"/>
  <c r="V329" i="7" s="1"/>
  <c r="W325" i="7" a="1"/>
  <c r="W325" i="7" s="1"/>
  <c r="W321" i="7" a="1"/>
  <c r="W321" i="7" s="1"/>
  <c r="V318" i="7" a="1"/>
  <c r="V318" i="7" s="1"/>
  <c r="W310" i="7" a="1"/>
  <c r="W310" i="7" s="1"/>
  <c r="V307" i="7" a="1"/>
  <c r="V307" i="7" s="1"/>
  <c r="V303" i="7" a="1"/>
  <c r="V303" i="7" s="1"/>
  <c r="W299" i="7" a="1"/>
  <c r="W299" i="7" s="1"/>
  <c r="V296" i="7" a="1"/>
  <c r="V296" i="7" s="1"/>
  <c r="W289" i="7" a="1"/>
  <c r="W289" i="7" s="1"/>
  <c r="V286" i="7" a="1"/>
  <c r="V286" i="7" s="1"/>
  <c r="W282" i="7" a="1"/>
  <c r="W282" i="7" s="1"/>
  <c r="V277" i="7" a="1"/>
  <c r="V277" i="7" s="1"/>
  <c r="W273" i="7" a="1"/>
  <c r="W273" i="7" s="1"/>
  <c r="W270" i="7" a="1"/>
  <c r="W270" i="7" s="1"/>
  <c r="V268" i="7" a="1"/>
  <c r="V268" i="7" s="1"/>
  <c r="W264" i="7" a="1"/>
  <c r="W264" i="7" s="1"/>
  <c r="V258" i="7" a="1"/>
  <c r="V258" i="7" s="1"/>
  <c r="V255" i="7" a="1"/>
  <c r="V255" i="7" s="1"/>
  <c r="W242" i="7" a="1"/>
  <c r="W242" i="7" s="1"/>
  <c r="W239" i="7" a="1"/>
  <c r="W239" i="7" s="1"/>
  <c r="W236" i="7" a="1"/>
  <c r="W236" i="7" s="1"/>
  <c r="W233" i="7" a="1"/>
  <c r="W233" i="7" s="1"/>
  <c r="V230" i="7" a="1"/>
  <c r="V230" i="7" s="1"/>
  <c r="V227" i="7" a="1"/>
  <c r="V227" i="7" s="1"/>
  <c r="V224" i="7" a="1"/>
  <c r="V224" i="7" s="1"/>
  <c r="V218" i="7" a="1"/>
  <c r="V218" i="7" s="1"/>
  <c r="W211" i="7" a="1"/>
  <c r="W211" i="7" s="1"/>
  <c r="V206" i="7" a="1"/>
  <c r="V206" i="7" s="1"/>
  <c r="W202" i="7" a="1"/>
  <c r="W202" i="7" s="1"/>
  <c r="V199" i="7" a="1"/>
  <c r="V199" i="7" s="1"/>
  <c r="V196" i="7" a="1"/>
  <c r="V196" i="7" s="1"/>
  <c r="V189" i="7" a="1"/>
  <c r="V189" i="7" s="1"/>
  <c r="W182" i="7" a="1"/>
  <c r="W182" i="7" s="1"/>
  <c r="V173" i="7" a="1"/>
  <c r="V173" i="7" s="1"/>
  <c r="V167" i="7" a="1"/>
  <c r="V167" i="7" s="1"/>
  <c r="V164" i="7" a="1"/>
  <c r="V164" i="7" s="1"/>
  <c r="W160" i="7" a="1"/>
  <c r="W160" i="7" s="1"/>
  <c r="W157" i="7" a="1"/>
  <c r="W157" i="7" s="1"/>
  <c r="W154" i="7" a="1"/>
  <c r="W154" i="7" s="1"/>
  <c r="W151" i="7" a="1"/>
  <c r="W151" i="7" s="1"/>
  <c r="W148" i="7" a="1"/>
  <c r="W148" i="7" s="1"/>
  <c r="V145" i="7" a="1"/>
  <c r="V145" i="7" s="1"/>
  <c r="V142" i="7" a="1"/>
  <c r="V142" i="7" s="1"/>
  <c r="V139" i="7" a="1"/>
  <c r="V139" i="7" s="1"/>
  <c r="V136" i="7" a="1"/>
  <c r="V136" i="7" s="1"/>
  <c r="W126" i="7" a="1"/>
  <c r="W126" i="7" s="1"/>
  <c r="W123" i="7" a="1"/>
  <c r="W123" i="7" s="1"/>
  <c r="W120" i="7" a="1"/>
  <c r="W120" i="7" s="1"/>
  <c r="V114" i="7" a="1"/>
  <c r="V114" i="7" s="1"/>
  <c r="V111" i="7" a="1"/>
  <c r="V111" i="7" s="1"/>
  <c r="W101" i="7" a="1"/>
  <c r="W101" i="7" s="1"/>
  <c r="W98" i="7" a="1"/>
  <c r="W98" i="7" s="1"/>
  <c r="W95" i="7" a="1"/>
  <c r="W95" i="7" s="1"/>
  <c r="V92" i="7" a="1"/>
  <c r="V92" i="7" s="1"/>
  <c r="W89" i="7" a="1"/>
  <c r="W89" i="7" s="1"/>
  <c r="W80" i="7" a="1"/>
  <c r="W80" i="7" s="1"/>
  <c r="W74" i="7" a="1"/>
  <c r="W74" i="7" s="1"/>
  <c r="V72" i="7" a="1"/>
  <c r="V72" i="7" s="1"/>
  <c r="V69" i="7" a="1"/>
  <c r="V69" i="7" s="1"/>
  <c r="V63" i="7" a="1"/>
  <c r="V63" i="7" s="1"/>
  <c r="V60" i="7" a="1"/>
  <c r="V60" i="7" s="1"/>
  <c r="W56" i="7" a="1"/>
  <c r="W56" i="7" s="1"/>
  <c r="W52" i="7" a="1"/>
  <c r="W52" i="7" s="1"/>
  <c r="W48" i="7" a="1"/>
  <c r="W48" i="7" s="1"/>
  <c r="W44" i="7" a="1"/>
  <c r="W44" i="7" s="1"/>
  <c r="W40" i="7" a="1"/>
  <c r="W40" i="7" s="1"/>
  <c r="W36" i="7" a="1"/>
  <c r="W36" i="7" s="1"/>
  <c r="W32" i="7" a="1"/>
  <c r="W32" i="7" s="1"/>
  <c r="W28" i="7" a="1"/>
  <c r="W28" i="7" s="1"/>
  <c r="W24" i="7" a="1"/>
  <c r="W24" i="7" s="1"/>
  <c r="W20" i="7" a="1"/>
  <c r="W20" i="7" s="1"/>
  <c r="W16" i="7" a="1"/>
  <c r="W16" i="7" s="1"/>
  <c r="W12" i="7" a="1"/>
  <c r="W12" i="7" s="1"/>
  <c r="W8" i="7" a="1"/>
  <c r="W8" i="7" s="1"/>
  <c r="V477" i="7" a="1"/>
  <c r="V477" i="7" s="1"/>
  <c r="W457" i="7" a="1"/>
  <c r="W457" i="7" s="1"/>
  <c r="W448" i="7" a="1"/>
  <c r="W448" i="7" s="1"/>
  <c r="V441" i="7" a="1"/>
  <c r="V441" i="7" s="1"/>
  <c r="W425" i="7" a="1"/>
  <c r="W425" i="7" s="1"/>
  <c r="V423" i="7" a="1"/>
  <c r="V423" i="7" s="1"/>
  <c r="W419" i="7" a="1"/>
  <c r="W419" i="7" s="1"/>
  <c r="W416" i="7" a="1"/>
  <c r="W416" i="7" s="1"/>
  <c r="W413" i="7" a="1"/>
  <c r="W413" i="7" s="1"/>
  <c r="V410" i="7" a="1"/>
  <c r="V410" i="7" s="1"/>
  <c r="W407" i="7" a="1"/>
  <c r="W407" i="7" s="1"/>
  <c r="V404" i="7" a="1"/>
  <c r="V404" i="7" s="1"/>
  <c r="V401" i="7" a="1"/>
  <c r="V401" i="7" s="1"/>
  <c r="W394" i="7" a="1"/>
  <c r="W394" i="7" s="1"/>
  <c r="W388" i="7" a="1"/>
  <c r="W388" i="7" s="1"/>
  <c r="W385" i="7" a="1"/>
  <c r="W385" i="7" s="1"/>
  <c r="V379" i="7" a="1"/>
  <c r="V379" i="7" s="1"/>
  <c r="V376" i="7" a="1"/>
  <c r="V376" i="7" s="1"/>
  <c r="V373" i="7" a="1"/>
  <c r="V373" i="7" s="1"/>
  <c r="W363" i="7" a="1"/>
  <c r="W363" i="7" s="1"/>
  <c r="W360" i="7" a="1"/>
  <c r="W360" i="7" s="1"/>
  <c r="W357" i="7" a="1"/>
  <c r="W357" i="7" s="1"/>
  <c r="V354" i="7" a="1"/>
  <c r="V354" i="7" s="1"/>
  <c r="V351" i="7" a="1"/>
  <c r="V351" i="7" s="1"/>
  <c r="V345" i="7" a="1"/>
  <c r="V345" i="7" s="1"/>
  <c r="W338" i="7" a="1"/>
  <c r="W338" i="7" s="1"/>
  <c r="V335" i="7" a="1"/>
  <c r="V335" i="7" s="1"/>
  <c r="W328" i="7" a="1"/>
  <c r="W328" i="7" s="1"/>
  <c r="V325" i="7" a="1"/>
  <c r="V325" i="7" s="1"/>
  <c r="V321" i="7" a="1"/>
  <c r="V321" i="7" s="1"/>
  <c r="W317" i="7" a="1"/>
  <c r="W317" i="7" s="1"/>
  <c r="V314" i="7" a="1"/>
  <c r="V314" i="7" s="1"/>
  <c r="V310" i="7" a="1"/>
  <c r="V310" i="7" s="1"/>
  <c r="W306" i="7" a="1"/>
  <c r="W306" i="7" s="1"/>
  <c r="V299" i="7" a="1"/>
  <c r="V299" i="7" s="1"/>
  <c r="W295" i="7" a="1"/>
  <c r="W295" i="7" s="1"/>
  <c r="W292" i="7" a="1"/>
  <c r="W292" i="7" s="1"/>
  <c r="V289" i="7" a="1"/>
  <c r="V289" i="7" s="1"/>
  <c r="V280" i="7" a="1"/>
  <c r="V280" i="7" s="1"/>
  <c r="W276" i="7" a="1"/>
  <c r="W276" i="7" s="1"/>
  <c r="V270" i="7" a="1"/>
  <c r="V270" i="7" s="1"/>
  <c r="W267" i="7" a="1"/>
  <c r="W267" i="7" s="1"/>
  <c r="V261" i="7" a="1"/>
  <c r="V261" i="7" s="1"/>
  <c r="W257" i="7" a="1"/>
  <c r="W257" i="7" s="1"/>
  <c r="W254" i="7" a="1"/>
  <c r="W254" i="7" s="1"/>
  <c r="V252" i="7" a="1"/>
  <c r="V252" i="7" s="1"/>
  <c r="W248" i="7" a="1"/>
  <c r="W248" i="7" s="1"/>
  <c r="V239" i="7" a="1"/>
  <c r="V239" i="7" s="1"/>
  <c r="V236" i="7" a="1"/>
  <c r="V236" i="7" s="1"/>
  <c r="W226" i="7" a="1"/>
  <c r="W226" i="7" s="1"/>
  <c r="W223" i="7" a="1"/>
  <c r="W223" i="7" s="1"/>
  <c r="W217" i="7" a="1"/>
  <c r="W217" i="7" s="1"/>
  <c r="W214" i="7" a="1"/>
  <c r="W214" i="7" s="1"/>
  <c r="V211" i="7" a="1"/>
  <c r="V211" i="7" s="1"/>
  <c r="W208" i="7" a="1"/>
  <c r="W208" i="7" s="1"/>
  <c r="W205" i="7" a="1"/>
  <c r="W205" i="7" s="1"/>
  <c r="W198" i="7" a="1"/>
  <c r="W198" i="7" s="1"/>
  <c r="W195" i="7" a="1"/>
  <c r="W195" i="7" s="1"/>
  <c r="V192" i="7" a="1"/>
  <c r="V192" i="7" s="1"/>
  <c r="V186" i="7" a="1"/>
  <c r="V186" i="7" s="1"/>
  <c r="V182" i="7" a="1"/>
  <c r="V182" i="7" s="1"/>
  <c r="W179" i="7" a="1"/>
  <c r="W179" i="7" s="1"/>
  <c r="V176" i="7" a="1"/>
  <c r="V176" i="7" s="1"/>
  <c r="V170" i="7" a="1"/>
  <c r="V170" i="7" s="1"/>
  <c r="W166" i="7" a="1"/>
  <c r="W166" i="7" s="1"/>
  <c r="V157" i="7" a="1"/>
  <c r="V157" i="7" s="1"/>
  <c r="V151" i="7" a="1"/>
  <c r="V151" i="7" s="1"/>
  <c r="V148" i="7" a="1"/>
  <c r="V148" i="7" s="1"/>
  <c r="W144" i="7" a="1"/>
  <c r="W144" i="7" s="1"/>
  <c r="W141" i="7" a="1"/>
  <c r="W141" i="7" s="1"/>
  <c r="W138" i="7" a="1"/>
  <c r="W138" i="7" s="1"/>
  <c r="W135" i="7" a="1"/>
  <c r="W135" i="7" s="1"/>
  <c r="W132" i="7" a="1"/>
  <c r="W132" i="7" s="1"/>
  <c r="V126" i="7" a="1"/>
  <c r="V126" i="7" s="1"/>
  <c r="V123" i="7" a="1"/>
  <c r="V123" i="7" s="1"/>
  <c r="V120" i="7" a="1"/>
  <c r="V120" i="7" s="1"/>
  <c r="V117" i="7" a="1"/>
  <c r="V117" i="7" s="1"/>
  <c r="W110" i="7" a="1"/>
  <c r="W110" i="7" s="1"/>
  <c r="W107" i="7" a="1"/>
  <c r="W107" i="7" s="1"/>
  <c r="W104" i="7" a="1"/>
  <c r="W104" i="7" s="1"/>
  <c r="V98" i="7" a="1"/>
  <c r="V98" i="7" s="1"/>
  <c r="V95" i="7" a="1"/>
  <c r="V95" i="7" s="1"/>
  <c r="V89" i="7" a="1"/>
  <c r="V89" i="7" s="1"/>
  <c r="W86" i="7" a="1"/>
  <c r="W86" i="7" s="1"/>
  <c r="V80" i="7" a="1"/>
  <c r="V80" i="7" s="1"/>
  <c r="W77" i="7" a="1"/>
  <c r="W77" i="7" s="1"/>
  <c r="W71" i="7" a="1"/>
  <c r="W71" i="7" s="1"/>
  <c r="W68" i="7" a="1"/>
  <c r="W68" i="7" s="1"/>
  <c r="V66" i="7" a="1"/>
  <c r="V66" i="7" s="1"/>
  <c r="V56" i="7" a="1"/>
  <c r="V56" i="7" s="1"/>
  <c r="V52" i="7" a="1"/>
  <c r="V52" i="7" s="1"/>
  <c r="V48" i="7" a="1"/>
  <c r="V48" i="7" s="1"/>
  <c r="V44" i="7" a="1"/>
  <c r="V44" i="7" s="1"/>
  <c r="V40" i="7" a="1"/>
  <c r="V40" i="7" s="1"/>
  <c r="V36" i="7" a="1"/>
  <c r="V36" i="7" s="1"/>
  <c r="V32" i="7" a="1"/>
  <c r="V32" i="7" s="1"/>
  <c r="V28" i="7" a="1"/>
  <c r="V28" i="7" s="1"/>
  <c r="V24" i="7" a="1"/>
  <c r="V24" i="7" s="1"/>
  <c r="V20" i="7" a="1"/>
  <c r="V20" i="7" s="1"/>
  <c r="V16" i="7" a="1"/>
  <c r="V16" i="7" s="1"/>
  <c r="V12" i="7" a="1"/>
  <c r="V12" i="7" s="1"/>
  <c r="V8" i="7" a="1"/>
  <c r="V8" i="7" s="1"/>
  <c r="V473" i="7" a="1"/>
  <c r="V473" i="7" s="1"/>
  <c r="V456" i="7" a="1"/>
  <c r="V456" i="7" s="1"/>
  <c r="W447" i="7" a="1"/>
  <c r="W447" i="7" s="1"/>
  <c r="W440" i="7" a="1"/>
  <c r="W440" i="7" s="1"/>
  <c r="V435" i="7" a="1"/>
  <c r="V435" i="7" s="1"/>
  <c r="W429" i="7" a="1"/>
  <c r="W429" i="7" s="1"/>
  <c r="W422" i="7" a="1"/>
  <c r="W422" i="7" s="1"/>
  <c r="V416" i="7" a="1"/>
  <c r="V416" i="7" s="1"/>
  <c r="W409" i="7" a="1"/>
  <c r="W409" i="7" s="1"/>
  <c r="V407" i="7" a="1"/>
  <c r="V407" i="7" s="1"/>
  <c r="W403" i="7" a="1"/>
  <c r="W403" i="7" s="1"/>
  <c r="W400" i="7" a="1"/>
  <c r="W400" i="7" s="1"/>
  <c r="W397" i="7" a="1"/>
  <c r="W397" i="7" s="1"/>
  <c r="V394" i="7" a="1"/>
  <c r="V394" i="7" s="1"/>
  <c r="W391" i="7" a="1"/>
  <c r="W391" i="7" s="1"/>
  <c r="V388" i="7" a="1"/>
  <c r="V388" i="7" s="1"/>
  <c r="V385" i="7" a="1"/>
  <c r="V385" i="7" s="1"/>
  <c r="W375" i="7" a="1"/>
  <c r="W375" i="7" s="1"/>
  <c r="W369" i="7" a="1"/>
  <c r="W369" i="7" s="1"/>
  <c r="W366" i="7" a="1"/>
  <c r="W366" i="7" s="1"/>
  <c r="V363" i="7" a="1"/>
  <c r="V363" i="7" s="1"/>
  <c r="V360" i="7" a="1"/>
  <c r="V360" i="7" s="1"/>
  <c r="V357" i="7" a="1"/>
  <c r="V357" i="7" s="1"/>
  <c r="W347" i="7" a="1"/>
  <c r="W347" i="7" s="1"/>
  <c r="W344" i="7" a="1"/>
  <c r="W344" i="7" s="1"/>
  <c r="W341" i="7" a="1"/>
  <c r="W341" i="7" s="1"/>
  <c r="V338" i="7" a="1"/>
  <c r="V338" i="7" s="1"/>
  <c r="W331" i="7" a="1"/>
  <c r="W331" i="7" s="1"/>
  <c r="V328" i="7" a="1"/>
  <c r="V328" i="7" s="1"/>
  <c r="W324" i="7" a="1"/>
  <c r="W324" i="7" s="1"/>
  <c r="W320" i="7" a="1"/>
  <c r="W320" i="7" s="1"/>
  <c r="V317" i="7" a="1"/>
  <c r="V317" i="7" s="1"/>
  <c r="W313" i="7" a="1"/>
  <c r="W313" i="7" s="1"/>
  <c r="V306" i="7" a="1"/>
  <c r="V306" i="7" s="1"/>
  <c r="W302" i="7" a="1"/>
  <c r="W302" i="7" s="1"/>
  <c r="W298" i="7" a="1"/>
  <c r="W298" i="7" s="1"/>
  <c r="V295" i="7" a="1"/>
  <c r="V295" i="7" s="1"/>
  <c r="W288" i="7" a="1"/>
  <c r="W288" i="7" s="1"/>
  <c r="W285" i="7" a="1"/>
  <c r="W285" i="7" s="1"/>
  <c r="V282" i="7" a="1"/>
  <c r="V282" i="7" s="1"/>
  <c r="W279" i="7" a="1"/>
  <c r="W279" i="7" s="1"/>
  <c r="V273" i="7" a="1"/>
  <c r="V273" i="7" s="1"/>
  <c r="W269" i="7" a="1"/>
  <c r="W269" i="7" s="1"/>
  <c r="V267" i="7" a="1"/>
  <c r="V267" i="7" s="1"/>
  <c r="V264" i="7" a="1"/>
  <c r="V264" i="7" s="1"/>
  <c r="W260" i="7" a="1"/>
  <c r="W260" i="7" s="1"/>
  <c r="V254" i="7" a="1"/>
  <c r="V254" i="7" s="1"/>
  <c r="W251" i="7" a="1"/>
  <c r="W251" i="7" s="1"/>
  <c r="V242" i="7" a="1"/>
  <c r="V242" i="7" s="1"/>
  <c r="W238" i="7" a="1"/>
  <c r="W238" i="7" s="1"/>
  <c r="W235" i="7" a="1"/>
  <c r="W235" i="7" s="1"/>
  <c r="V233" i="7" a="1"/>
  <c r="V233" i="7" s="1"/>
  <c r="W229" i="7" a="1"/>
  <c r="W229" i="7" s="1"/>
  <c r="V223" i="7" a="1"/>
  <c r="V223" i="7" s="1"/>
  <c r="V217" i="7" a="1"/>
  <c r="V217" i="7" s="1"/>
  <c r="V205" i="7" a="1"/>
  <c r="V205" i="7" s="1"/>
  <c r="V202" i="7" a="1"/>
  <c r="V202" i="7" s="1"/>
  <c r="V198" i="7" a="1"/>
  <c r="V198" i="7" s="1"/>
  <c r="V195" i="7" a="1"/>
  <c r="V195" i="7" s="1"/>
  <c r="W191" i="7" a="1"/>
  <c r="W191" i="7" s="1"/>
  <c r="W188" i="7" a="1"/>
  <c r="W188" i="7" s="1"/>
  <c r="W185" i="7" a="1"/>
  <c r="W185" i="7" s="1"/>
  <c r="V179" i="7" a="1"/>
  <c r="V179" i="7" s="1"/>
  <c r="W175" i="7" a="1"/>
  <c r="W175" i="7" s="1"/>
  <c r="W172" i="7" a="1"/>
  <c r="W172" i="7" s="1"/>
  <c r="W169" i="7" a="1"/>
  <c r="W169" i="7" s="1"/>
  <c r="V166" i="7" a="1"/>
  <c r="V166" i="7" s="1"/>
  <c r="W163" i="7" a="1"/>
  <c r="W163" i="7" s="1"/>
  <c r="V160" i="7" a="1"/>
  <c r="V160" i="7" s="1"/>
  <c r="V154" i="7" a="1"/>
  <c r="V154" i="7" s="1"/>
  <c r="W150" i="7" a="1"/>
  <c r="W150" i="7" s="1"/>
  <c r="V141" i="7" a="1"/>
  <c r="V141" i="7" s="1"/>
  <c r="V135" i="7" a="1"/>
  <c r="V135" i="7" s="1"/>
  <c r="V132" i="7" a="1"/>
  <c r="V132" i="7" s="1"/>
  <c r="W125" i="7" a="1"/>
  <c r="W125" i="7" s="1"/>
  <c r="W122" i="7" a="1"/>
  <c r="W122" i="7" s="1"/>
  <c r="W119" i="7" a="1"/>
  <c r="W119" i="7" s="1"/>
  <c r="W116" i="7" a="1"/>
  <c r="W116" i="7" s="1"/>
  <c r="W113" i="7" a="1"/>
  <c r="W113" i="7" s="1"/>
  <c r="V110" i="7" a="1"/>
  <c r="V110" i="7" s="1"/>
  <c r="V107" i="7" a="1"/>
  <c r="V107" i="7" s="1"/>
  <c r="V104" i="7" a="1"/>
  <c r="V104" i="7" s="1"/>
  <c r="V101" i="7" a="1"/>
  <c r="V101" i="7" s="1"/>
  <c r="W94" i="7" a="1"/>
  <c r="W94" i="7" s="1"/>
  <c r="W91" i="7" a="1"/>
  <c r="W91" i="7" s="1"/>
  <c r="V86" i="7" a="1"/>
  <c r="V86" i="7" s="1"/>
  <c r="V77" i="7" a="1"/>
  <c r="V77" i="7" s="1"/>
  <c r="V74" i="7" a="1"/>
  <c r="V74" i="7" s="1"/>
  <c r="V71" i="7" a="1"/>
  <c r="V71" i="7" s="1"/>
  <c r="W65" i="7" a="1"/>
  <c r="W65" i="7" s="1"/>
  <c r="W62" i="7" a="1"/>
  <c r="W62" i="7" s="1"/>
  <c r="W59" i="7" a="1"/>
  <c r="W59" i="7" s="1"/>
  <c r="W55" i="7" a="1"/>
  <c r="W55" i="7" s="1"/>
  <c r="W51" i="7" a="1"/>
  <c r="W51" i="7" s="1"/>
  <c r="W47" i="7" a="1"/>
  <c r="W47" i="7" s="1"/>
  <c r="W43" i="7" a="1"/>
  <c r="W43" i="7" s="1"/>
  <c r="W39" i="7" a="1"/>
  <c r="W39" i="7" s="1"/>
  <c r="W35" i="7" a="1"/>
  <c r="W35" i="7" s="1"/>
  <c r="W31" i="7" a="1"/>
  <c r="W31" i="7" s="1"/>
  <c r="W27" i="7" a="1"/>
  <c r="W27" i="7" s="1"/>
  <c r="W23" i="7" a="1"/>
  <c r="W23" i="7" s="1"/>
  <c r="W19" i="7" a="1"/>
  <c r="W19" i="7" s="1"/>
  <c r="W15" i="7" a="1"/>
  <c r="W15" i="7" s="1"/>
  <c r="W11" i="7" a="1"/>
  <c r="W11" i="7" s="1"/>
  <c r="W7" i="7" a="1"/>
  <c r="W7" i="7" s="1"/>
  <c r="W469" i="7" a="1"/>
  <c r="W469" i="7" s="1"/>
  <c r="V455" i="7" a="1"/>
  <c r="V455" i="7" s="1"/>
  <c r="W446" i="7" a="1"/>
  <c r="W446" i="7" s="1"/>
  <c r="W439" i="7" a="1"/>
  <c r="W439" i="7" s="1"/>
  <c r="V434" i="7" a="1"/>
  <c r="V434" i="7" s="1"/>
  <c r="V425" i="7" a="1"/>
  <c r="V425" i="7" s="1"/>
  <c r="V422" i="7" a="1"/>
  <c r="V422" i="7" s="1"/>
  <c r="V419" i="7" a="1"/>
  <c r="V419" i="7" s="1"/>
  <c r="W415" i="7" a="1"/>
  <c r="W415" i="7" s="1"/>
  <c r="V413" i="7" a="1"/>
  <c r="V413" i="7" s="1"/>
  <c r="W406" i="7" a="1"/>
  <c r="W406" i="7" s="1"/>
  <c r="V400" i="7" a="1"/>
  <c r="V400" i="7" s="1"/>
  <c r="W393" i="7" a="1"/>
  <c r="W393" i="7" s="1"/>
  <c r="V391" i="7" a="1"/>
  <c r="V391" i="7" s="1"/>
  <c r="W387" i="7" a="1"/>
  <c r="W387" i="7" s="1"/>
  <c r="W384" i="7" a="1"/>
  <c r="W384" i="7" s="1"/>
  <c r="W378" i="7" a="1"/>
  <c r="W378" i="7" s="1"/>
  <c r="V375" i="7" a="1"/>
  <c r="V375" i="7" s="1"/>
  <c r="W372" i="7" a="1"/>
  <c r="W372" i="7" s="1"/>
  <c r="V369" i="7" a="1"/>
  <c r="V369" i="7" s="1"/>
  <c r="V366" i="7" a="1"/>
  <c r="V366" i="7" s="1"/>
  <c r="W359" i="7" a="1"/>
  <c r="W359" i="7" s="1"/>
  <c r="W353" i="7" a="1"/>
  <c r="W353" i="7" s="1"/>
  <c r="W350" i="7" a="1"/>
  <c r="W350" i="7" s="1"/>
  <c r="V347" i="7" a="1"/>
  <c r="V347" i="7" s="1"/>
  <c r="V344" i="7" a="1"/>
  <c r="V344" i="7" s="1"/>
  <c r="V341" i="7" a="1"/>
  <c r="V341" i="7" s="1"/>
  <c r="W337" i="7" a="1"/>
  <c r="W337" i="7" s="1"/>
  <c r="W334" i="7" a="1"/>
  <c r="W334" i="7" s="1"/>
  <c r="V331" i="7" a="1"/>
  <c r="V331" i="7" s="1"/>
  <c r="W327" i="7" a="1"/>
  <c r="W327" i="7" s="1"/>
  <c r="V324" i="7" a="1"/>
  <c r="V324" i="7" s="1"/>
  <c r="V320" i="7" a="1"/>
  <c r="V320" i="7" s="1"/>
  <c r="W316" i="7" a="1"/>
  <c r="W316" i="7" s="1"/>
  <c r="V313" i="7" a="1"/>
  <c r="V313" i="7" s="1"/>
  <c r="W309" i="7" a="1"/>
  <c r="W309" i="7" s="1"/>
  <c r="W305" i="7" a="1"/>
  <c r="W305" i="7" s="1"/>
  <c r="V302" i="7" a="1"/>
  <c r="V302" i="7" s="1"/>
  <c r="W294" i="7" a="1"/>
  <c r="W294" i="7" s="1"/>
  <c r="V292" i="7" a="1"/>
  <c r="V292" i="7" s="1"/>
  <c r="V288" i="7" a="1"/>
  <c r="V288" i="7" s="1"/>
  <c r="V285" i="7" a="1"/>
  <c r="V285" i="7" s="1"/>
  <c r="V279" i="7" a="1"/>
  <c r="V279" i="7" s="1"/>
  <c r="V276" i="7" a="1"/>
  <c r="V276" i="7" s="1"/>
  <c r="W266" i="7" a="1"/>
  <c r="W266" i="7" s="1"/>
  <c r="W263" i="7" a="1"/>
  <c r="W263" i="7" s="1"/>
  <c r="V257" i="7" a="1"/>
  <c r="V257" i="7" s="1"/>
  <c r="W253" i="7" a="1"/>
  <c r="W253" i="7" s="1"/>
  <c r="V251" i="7" a="1"/>
  <c r="V251" i="7" s="1"/>
  <c r="V248" i="7" a="1"/>
  <c r="V248" i="7" s="1"/>
  <c r="W241" i="7" a="1"/>
  <c r="W241" i="7" s="1"/>
  <c r="V235" i="7" a="1"/>
  <c r="V235" i="7" s="1"/>
  <c r="W232" i="7" a="1"/>
  <c r="W232" i="7" s="1"/>
  <c r="V226" i="7" a="1"/>
  <c r="V226" i="7" s="1"/>
  <c r="W222" i="7" a="1"/>
  <c r="W222" i="7" s="1"/>
  <c r="W216" i="7" a="1"/>
  <c r="W216" i="7" s="1"/>
  <c r="V214" i="7" a="1"/>
  <c r="V214" i="7" s="1"/>
  <c r="W210" i="7" a="1"/>
  <c r="W210" i="7" s="1"/>
  <c r="V208" i="7" a="1"/>
  <c r="V208" i="7" s="1"/>
  <c r="W204" i="7" a="1"/>
  <c r="W204" i="7" s="1"/>
  <c r="W201" i="7" a="1"/>
  <c r="W201" i="7" s="1"/>
  <c r="W194" i="7" a="1"/>
  <c r="W194" i="7" s="1"/>
  <c r="V191" i="7" a="1"/>
  <c r="V191" i="7" s="1"/>
  <c r="V188" i="7" a="1"/>
  <c r="V188" i="7" s="1"/>
  <c r="V185" i="7" a="1"/>
  <c r="V185" i="7" s="1"/>
  <c r="W181" i="7" a="1"/>
  <c r="W181" i="7" s="1"/>
  <c r="W178" i="7" a="1"/>
  <c r="W178" i="7" s="1"/>
  <c r="V175" i="7" a="1"/>
  <c r="V175" i="7" s="1"/>
  <c r="V172" i="7" a="1"/>
  <c r="V172" i="7" s="1"/>
  <c r="V169" i="7" a="1"/>
  <c r="V169" i="7" s="1"/>
  <c r="V163" i="7" a="1"/>
  <c r="V163" i="7" s="1"/>
  <c r="W159" i="7" a="1"/>
  <c r="W159" i="7" s="1"/>
  <c r="W156" i="7" a="1"/>
  <c r="W156" i="7" s="1"/>
  <c r="W153" i="7" a="1"/>
  <c r="W153" i="7" s="1"/>
  <c r="V150" i="7" a="1"/>
  <c r="V150" i="7" s="1"/>
  <c r="W147" i="7" a="1"/>
  <c r="W147" i="7" s="1"/>
  <c r="V144" i="7" a="1"/>
  <c r="V144" i="7" s="1"/>
  <c r="V138" i="7" a="1"/>
  <c r="V138" i="7" s="1"/>
  <c r="W134" i="7" a="1"/>
  <c r="W134" i="7" s="1"/>
  <c r="V122" i="7" a="1"/>
  <c r="V122" i="7" s="1"/>
  <c r="V116" i="7" a="1"/>
  <c r="V116" i="7" s="1"/>
  <c r="V113" i="7" a="1"/>
  <c r="V113" i="7" s="1"/>
  <c r="W109" i="7" a="1"/>
  <c r="W109" i="7" s="1"/>
  <c r="W106" i="7" a="1"/>
  <c r="W106" i="7" s="1"/>
  <c r="W103" i="7" a="1"/>
  <c r="W103" i="7" s="1"/>
  <c r="W100" i="7" a="1"/>
  <c r="W100" i="7" s="1"/>
  <c r="W97" i="7" a="1"/>
  <c r="W97" i="7" s="1"/>
  <c r="V94" i="7" a="1"/>
  <c r="V94" i="7" s="1"/>
  <c r="W88" i="7" a="1"/>
  <c r="W88" i="7" s="1"/>
  <c r="W82" i="7" a="1"/>
  <c r="W82" i="7" s="1"/>
  <c r="W79" i="7" a="1"/>
  <c r="W79" i="7" s="1"/>
  <c r="W73" i="7" a="1"/>
  <c r="W73" i="7" s="1"/>
  <c r="V68" i="7" a="1"/>
  <c r="V68" i="7" s="1"/>
  <c r="V65" i="7" a="1"/>
  <c r="V65" i="7" s="1"/>
  <c r="V62" i="7" a="1"/>
  <c r="V62" i="7" s="1"/>
  <c r="V59" i="7" a="1"/>
  <c r="V59" i="7" s="1"/>
  <c r="V55" i="7" a="1"/>
  <c r="V55" i="7" s="1"/>
  <c r="V51" i="7" a="1"/>
  <c r="V51" i="7" s="1"/>
  <c r="V47" i="7" a="1"/>
  <c r="V47" i="7" s="1"/>
  <c r="V43" i="7" a="1"/>
  <c r="V43" i="7" s="1"/>
  <c r="V39" i="7" a="1"/>
  <c r="V39" i="7" s="1"/>
  <c r="V35" i="7" a="1"/>
  <c r="V35" i="7" s="1"/>
  <c r="V31" i="7" a="1"/>
  <c r="V31" i="7" s="1"/>
  <c r="V27" i="7" a="1"/>
  <c r="V27" i="7" s="1"/>
  <c r="V23" i="7" a="1"/>
  <c r="V23" i="7" s="1"/>
  <c r="V19" i="7" a="1"/>
  <c r="V19" i="7" s="1"/>
  <c r="V15" i="7" a="1"/>
  <c r="V15" i="7" s="1"/>
  <c r="V11" i="7" a="1"/>
  <c r="V11" i="7" s="1"/>
  <c r="V7" i="7" a="1"/>
  <c r="V7" i="7" s="1"/>
  <c r="V454" i="7" a="1"/>
  <c r="V454" i="7" s="1"/>
  <c r="W445" i="7" a="1"/>
  <c r="W445" i="7" s="1"/>
  <c r="W438" i="7" a="1"/>
  <c r="W438" i="7" s="1"/>
  <c r="V433" i="7" a="1"/>
  <c r="V433" i="7" s="1"/>
  <c r="V429" i="7" a="1"/>
  <c r="V429" i="7" s="1"/>
  <c r="W421" i="7" a="1"/>
  <c r="W421" i="7" s="1"/>
  <c r="W418" i="7" a="1"/>
  <c r="W418" i="7" s="1"/>
  <c r="V415" i="7" a="1"/>
  <c r="V415" i="7" s="1"/>
  <c r="W412" i="7" a="1"/>
  <c r="W412" i="7" s="1"/>
  <c r="V409" i="7" a="1"/>
  <c r="V409" i="7" s="1"/>
  <c r="V406" i="7" a="1"/>
  <c r="V406" i="7" s="1"/>
  <c r="V403" i="7" a="1"/>
  <c r="V403" i="7" s="1"/>
  <c r="W399" i="7" a="1"/>
  <c r="W399" i="7" s="1"/>
  <c r="V397" i="7" a="1"/>
  <c r="V397" i="7" s="1"/>
  <c r="W390" i="7" a="1"/>
  <c r="W390" i="7" s="1"/>
  <c r="V384" i="7" a="1"/>
  <c r="V384" i="7" s="1"/>
  <c r="W374" i="7" a="1"/>
  <c r="W374" i="7" s="1"/>
  <c r="V372" i="7" a="1"/>
  <c r="V372" i="7" s="1"/>
  <c r="W368" i="7" a="1"/>
  <c r="W368" i="7" s="1"/>
  <c r="W365" i="7" a="1"/>
  <c r="W365" i="7" s="1"/>
  <c r="W362" i="7" a="1"/>
  <c r="W362" i="7" s="1"/>
  <c r="V359" i="7" a="1"/>
  <c r="V359" i="7" s="1"/>
  <c r="W356" i="7" a="1"/>
  <c r="W356" i="7" s="1"/>
  <c r="V353" i="7" a="1"/>
  <c r="V353" i="7" s="1"/>
  <c r="V350" i="7" a="1"/>
  <c r="V350" i="7" s="1"/>
  <c r="W343" i="7" a="1"/>
  <c r="W343" i="7" s="1"/>
  <c r="V337" i="7" a="1"/>
  <c r="V337" i="7" s="1"/>
  <c r="V334" i="7" a="1"/>
  <c r="V334" i="7" s="1"/>
  <c r="W330" i="7" a="1"/>
  <c r="W330" i="7" s="1"/>
  <c r="V327" i="7" a="1"/>
  <c r="V327" i="7" s="1"/>
  <c r="W323" i="7" a="1"/>
  <c r="W323" i="7" s="1"/>
  <c r="W319" i="7" a="1"/>
  <c r="W319" i="7" s="1"/>
  <c r="V316" i="7" a="1"/>
  <c r="V316" i="7" s="1"/>
  <c r="W312" i="7" a="1"/>
  <c r="W312" i="7" s="1"/>
  <c r="V309" i="7" a="1"/>
  <c r="V309" i="7" s="1"/>
  <c r="V305" i="7" a="1"/>
  <c r="V305" i="7" s="1"/>
  <c r="W301" i="7" a="1"/>
  <c r="W301" i="7" s="1"/>
  <c r="V298" i="7" a="1"/>
  <c r="V298" i="7" s="1"/>
  <c r="V294" i="7" a="1"/>
  <c r="V294" i="7" s="1"/>
  <c r="W291" i="7" a="1"/>
  <c r="W291" i="7" s="1"/>
  <c r="W287" i="7" a="1"/>
  <c r="W287" i="7" s="1"/>
  <c r="W284" i="7" a="1"/>
  <c r="W284" i="7" s="1"/>
  <c r="W281" i="7" a="1"/>
  <c r="W281" i="7" s="1"/>
  <c r="W278" i="7" a="1"/>
  <c r="W278" i="7" s="1"/>
  <c r="W275" i="7" a="1"/>
  <c r="W275" i="7" s="1"/>
  <c r="W272" i="7" a="1"/>
  <c r="W272" i="7" s="1"/>
  <c r="V269" i="7" a="1"/>
  <c r="V269" i="7" s="1"/>
  <c r="V266" i="7" a="1"/>
  <c r="V266" i="7" s="1"/>
  <c r="V263" i="7" a="1"/>
  <c r="V263" i="7" s="1"/>
  <c r="V260" i="7" a="1"/>
  <c r="V260" i="7" s="1"/>
  <c r="W250" i="7" a="1"/>
  <c r="W250" i="7" s="1"/>
  <c r="W247" i="7" a="1"/>
  <c r="W247" i="7" s="1"/>
  <c r="V238" i="7" a="1"/>
  <c r="V238" i="7" s="1"/>
  <c r="W234" i="7" a="1"/>
  <c r="W234" i="7" s="1"/>
  <c r="V232" i="7" a="1"/>
  <c r="V232" i="7" s="1"/>
  <c r="V229" i="7" a="1"/>
  <c r="V229" i="7" s="1"/>
  <c r="W225" i="7" a="1"/>
  <c r="W225" i="7" s="1"/>
  <c r="V216" i="7" a="1"/>
  <c r="V216" i="7" s="1"/>
  <c r="W213" i="7" a="1"/>
  <c r="W213" i="7" s="1"/>
  <c r="W207" i="7" a="1"/>
  <c r="W207" i="7" s="1"/>
  <c r="V204" i="7" a="1"/>
  <c r="V204" i="7" s="1"/>
  <c r="V201" i="7" a="1"/>
  <c r="V201" i="7" s="1"/>
  <c r="W197" i="7" a="1"/>
  <c r="W197" i="7" s="1"/>
  <c r="V194" i="7" a="1"/>
  <c r="V194" i="7" s="1"/>
  <c r="W184" i="7" a="1"/>
  <c r="W184" i="7" s="1"/>
  <c r="V181" i="7" a="1"/>
  <c r="V181" i="7" s="1"/>
  <c r="V178" i="7" a="1"/>
  <c r="V178" i="7" s="1"/>
  <c r="W168" i="7" a="1"/>
  <c r="W168" i="7" s="1"/>
  <c r="W165" i="7" a="1"/>
  <c r="W165" i="7" s="1"/>
  <c r="W162" i="7" a="1"/>
  <c r="W162" i="7" s="1"/>
  <c r="V159" i="7" a="1"/>
  <c r="V159" i="7" s="1"/>
  <c r="V156" i="7" a="1"/>
  <c r="V156" i="7" s="1"/>
  <c r="V153" i="7" a="1"/>
  <c r="V153" i="7" s="1"/>
  <c r="V147" i="7" a="1"/>
  <c r="V147" i="7" s="1"/>
  <c r="W143" i="7" a="1"/>
  <c r="W143" i="7" s="1"/>
  <c r="W140" i="7" a="1"/>
  <c r="W140" i="7" s="1"/>
  <c r="W137" i="7" a="1"/>
  <c r="W137" i="7" s="1"/>
  <c r="V134" i="7" a="1"/>
  <c r="V134" i="7" s="1"/>
  <c r="W131" i="7" a="1"/>
  <c r="W131" i="7" s="1"/>
  <c r="V125" i="7" a="1"/>
  <c r="V125" i="7" s="1"/>
  <c r="V119" i="7" a="1"/>
  <c r="V119" i="7" s="1"/>
  <c r="W115" i="7" a="1"/>
  <c r="W115" i="7" s="1"/>
  <c r="V106" i="7" a="1"/>
  <c r="V106" i="7" s="1"/>
  <c r="V100" i="7" a="1"/>
  <c r="V100" i="7" s="1"/>
  <c r="V97" i="7" a="1"/>
  <c r="V97" i="7" s="1"/>
  <c r="W93" i="7" a="1"/>
  <c r="W93" i="7" s="1"/>
  <c r="V91" i="7" a="1"/>
  <c r="V91" i="7" s="1"/>
  <c r="V88" i="7" a="1"/>
  <c r="V88" i="7" s="1"/>
  <c r="V79" i="7" a="1"/>
  <c r="V79" i="7" s="1"/>
  <c r="W76" i="7" a="1"/>
  <c r="W76" i="7" s="1"/>
  <c r="V73" i="7" a="1"/>
  <c r="V73" i="7" s="1"/>
  <c r="W70" i="7" a="1"/>
  <c r="W70" i="7" s="1"/>
  <c r="W64" i="7" a="1"/>
  <c r="W64" i="7" s="1"/>
  <c r="W58" i="7" a="1"/>
  <c r="W58" i="7" s="1"/>
  <c r="W54" i="7" a="1"/>
  <c r="W54" i="7" s="1"/>
  <c r="W50" i="7" a="1"/>
  <c r="W50" i="7" s="1"/>
  <c r="W46" i="7" a="1"/>
  <c r="W46" i="7" s="1"/>
  <c r="W42" i="7" a="1"/>
  <c r="W42" i="7" s="1"/>
  <c r="W38" i="7" a="1"/>
  <c r="W38" i="7" s="1"/>
  <c r="W34" i="7" a="1"/>
  <c r="W34" i="7" s="1"/>
  <c r="W30" i="7" a="1"/>
  <c r="W30" i="7" s="1"/>
  <c r="W26" i="7" a="1"/>
  <c r="W26" i="7" s="1"/>
  <c r="W22" i="7" a="1"/>
  <c r="W22" i="7" s="1"/>
  <c r="W18" i="7" a="1"/>
  <c r="W18" i="7" s="1"/>
  <c r="W14" i="7" a="1"/>
  <c r="W14" i="7" s="1"/>
  <c r="W10" i="7" a="1"/>
  <c r="W10" i="7" s="1"/>
  <c r="W6" i="7" a="1"/>
  <c r="W6" i="7" s="1"/>
  <c r="W464" i="7" a="1"/>
  <c r="W464" i="7" s="1"/>
  <c r="V445" i="7" a="1"/>
  <c r="V445" i="7" s="1"/>
  <c r="V438" i="7" a="1"/>
  <c r="V438" i="7" s="1"/>
  <c r="W432" i="7" a="1"/>
  <c r="W432" i="7" s="1"/>
  <c r="V428" i="7" a="1"/>
  <c r="V428" i="7" s="1"/>
  <c r="W424" i="7" a="1"/>
  <c r="W424" i="7" s="1"/>
  <c r="V421" i="7" a="1"/>
  <c r="V421" i="7" s="1"/>
  <c r="V418" i="7" a="1"/>
  <c r="V418" i="7" s="1"/>
  <c r="V412" i="7" a="1"/>
  <c r="V412" i="7" s="1"/>
  <c r="W405" i="7" a="1"/>
  <c r="W405" i="7" s="1"/>
  <c r="W402" i="7" a="1"/>
  <c r="W402" i="7" s="1"/>
  <c r="V399" i="7" a="1"/>
  <c r="V399" i="7" s="1"/>
  <c r="W396" i="7" a="1"/>
  <c r="W396" i="7" s="1"/>
  <c r="V393" i="7" a="1"/>
  <c r="V393" i="7" s="1"/>
  <c r="V390" i="7" a="1"/>
  <c r="V390" i="7" s="1"/>
  <c r="V387" i="7" a="1"/>
  <c r="V387" i="7" s="1"/>
  <c r="W383" i="7" a="1"/>
  <c r="W383" i="7" s="1"/>
  <c r="V378" i="7" a="1"/>
  <c r="V378" i="7" s="1"/>
  <c r="W371" i="7" a="1"/>
  <c r="W371" i="7" s="1"/>
  <c r="V365" i="7" a="1"/>
  <c r="V365" i="7" s="1"/>
  <c r="W358" i="7" a="1"/>
  <c r="W358" i="7" s="1"/>
  <c r="V356" i="7" a="1"/>
  <c r="V356" i="7" s="1"/>
  <c r="W352" i="7" a="1"/>
  <c r="W352" i="7" s="1"/>
  <c r="W349" i="7" a="1"/>
  <c r="W349" i="7" s="1"/>
  <c r="W346" i="7" a="1"/>
  <c r="W346" i="7" s="1"/>
  <c r="V343" i="7" a="1"/>
  <c r="V343" i="7" s="1"/>
  <c r="W340" i="7" a="1"/>
  <c r="W340" i="7" s="1"/>
  <c r="W336" i="7" a="1"/>
  <c r="W336" i="7" s="1"/>
  <c r="W333" i="7" a="1"/>
  <c r="W333" i="7" s="1"/>
  <c r="W326" i="7" a="1"/>
  <c r="W326" i="7" s="1"/>
  <c r="V323" i="7" a="1"/>
  <c r="V323" i="7" s="1"/>
  <c r="V319" i="7" a="1"/>
  <c r="V319" i="7" s="1"/>
  <c r="W315" i="7" a="1"/>
  <c r="W315" i="7" s="1"/>
  <c r="V312" i="7" a="1"/>
  <c r="V312" i="7" s="1"/>
  <c r="W308" i="7" a="1"/>
  <c r="W308" i="7" s="1"/>
  <c r="W304" i="7" a="1"/>
  <c r="W304" i="7" s="1"/>
  <c r="V301" i="7" a="1"/>
  <c r="V301" i="7" s="1"/>
  <c r="W297" i="7" a="1"/>
  <c r="W297" i="7" s="1"/>
  <c r="V291" i="7" a="1"/>
  <c r="V291" i="7" s="1"/>
  <c r="V287" i="7" a="1"/>
  <c r="V287" i="7" s="1"/>
  <c r="V284" i="7" a="1"/>
  <c r="V284" i="7" s="1"/>
  <c r="V281" i="7" a="1"/>
  <c r="V281" i="7" s="1"/>
  <c r="V278" i="7" a="1"/>
  <c r="V278" i="7" s="1"/>
  <c r="V275" i="7" a="1"/>
  <c r="V275" i="7" s="1"/>
  <c r="V272" i="7" a="1"/>
  <c r="V272" i="7" s="1"/>
  <c r="W265" i="7" a="1"/>
  <c r="W265" i="7" s="1"/>
  <c r="W262" i="7" a="1"/>
  <c r="W262" i="7" s="1"/>
  <c r="W259" i="7" a="1"/>
  <c r="W259" i="7" s="1"/>
  <c r="W256" i="7" a="1"/>
  <c r="W256" i="7" s="1"/>
  <c r="V253" i="7" a="1"/>
  <c r="V253" i="7" s="1"/>
  <c r="V250" i="7" a="1"/>
  <c r="V250" i="7" s="1"/>
  <c r="V247" i="7" a="1"/>
  <c r="V247" i="7" s="1"/>
  <c r="V241" i="7" a="1"/>
  <c r="V241" i="7" s="1"/>
  <c r="W231" i="7" a="1"/>
  <c r="W231" i="7" s="1"/>
  <c r="W228" i="7" a="1"/>
  <c r="W228" i="7" s="1"/>
  <c r="V222" i="7" a="1"/>
  <c r="V222" i="7" s="1"/>
  <c r="W215" i="7" a="1"/>
  <c r="W215" i="7" s="1"/>
  <c r="V213" i="7" a="1"/>
  <c r="V213" i="7" s="1"/>
  <c r="V210" i="7" a="1"/>
  <c r="V210" i="7" s="1"/>
  <c r="V207" i="7" a="1"/>
  <c r="V207" i="7" s="1"/>
  <c r="W200" i="7" a="1"/>
  <c r="W200" i="7" s="1"/>
  <c r="V197" i="7" a="1"/>
  <c r="V197" i="7" s="1"/>
  <c r="W193" i="7" a="1"/>
  <c r="W193" i="7" s="1"/>
  <c r="W190" i="7" a="1"/>
  <c r="W190" i="7" s="1"/>
  <c r="W187" i="7" a="1"/>
  <c r="W187" i="7" s="1"/>
  <c r="V184" i="7" a="1"/>
  <c r="V184" i="7" s="1"/>
  <c r="W177" i="7" a="1"/>
  <c r="W177" i="7" s="1"/>
  <c r="W174" i="7" a="1"/>
  <c r="W174" i="7" s="1"/>
  <c r="W171" i="7" a="1"/>
  <c r="W171" i="7" s="1"/>
  <c r="V165" i="7" a="1"/>
  <c r="V165" i="7" s="1"/>
  <c r="V162" i="7" a="1"/>
  <c r="V162" i="7" s="1"/>
  <c r="W152" i="7" a="1"/>
  <c r="W152" i="7" s="1"/>
  <c r="W149" i="7" a="1"/>
  <c r="W149" i="7" s="1"/>
  <c r="W146" i="7" a="1"/>
  <c r="W146" i="7" s="1"/>
  <c r="V143" i="7" a="1"/>
  <c r="V143" i="7" s="1"/>
  <c r="V140" i="7" a="1"/>
  <c r="V140" i="7" s="1"/>
  <c r="V137" i="7" a="1"/>
  <c r="V137" i="7" s="1"/>
  <c r="V131" i="7" a="1"/>
  <c r="V131" i="7" s="1"/>
  <c r="W124" i="7" a="1"/>
  <c r="W124" i="7" s="1"/>
  <c r="W121" i="7" a="1"/>
  <c r="W121" i="7" s="1"/>
  <c r="W118" i="7" a="1"/>
  <c r="W118" i="7" s="1"/>
  <c r="V115" i="7" a="1"/>
  <c r="V115" i="7" s="1"/>
  <c r="W112" i="7" a="1"/>
  <c r="W112" i="7" s="1"/>
  <c r="V109" i="7" a="1"/>
  <c r="V109" i="7" s="1"/>
  <c r="V103" i="7" a="1"/>
  <c r="V103" i="7" s="1"/>
  <c r="W99" i="7" a="1"/>
  <c r="W99" i="7" s="1"/>
  <c r="W90" i="7" a="1"/>
  <c r="W90" i="7" s="1"/>
  <c r="W87" i="7" a="1"/>
  <c r="W87" i="7" s="1"/>
  <c r="V82" i="7" a="1"/>
  <c r="V82" i="7" s="1"/>
  <c r="V76" i="7" a="1"/>
  <c r="V76" i="7" s="1"/>
  <c r="V70" i="7" a="1"/>
  <c r="V70" i="7" s="1"/>
  <c r="W67" i="7" a="1"/>
  <c r="W67" i="7" s="1"/>
  <c r="V64" i="7" a="1"/>
  <c r="V64" i="7" s="1"/>
  <c r="W61" i="7" a="1"/>
  <c r="W61" i="7" s="1"/>
  <c r="V58" i="7" a="1"/>
  <c r="V58" i="7" s="1"/>
  <c r="V54" i="7" a="1"/>
  <c r="V54" i="7" s="1"/>
  <c r="V50" i="7" a="1"/>
  <c r="V50" i="7" s="1"/>
  <c r="V46" i="7" a="1"/>
  <c r="V46" i="7" s="1"/>
  <c r="V42" i="7" a="1"/>
  <c r="V42" i="7" s="1"/>
  <c r="V38" i="7" a="1"/>
  <c r="V38" i="7" s="1"/>
  <c r="V34" i="7" a="1"/>
  <c r="V34" i="7" s="1"/>
  <c r="V30" i="7" a="1"/>
  <c r="V30" i="7" s="1"/>
  <c r="V26" i="7" a="1"/>
  <c r="V26" i="7" s="1"/>
  <c r="V22" i="7" a="1"/>
  <c r="V22" i="7" s="1"/>
  <c r="V18" i="7" a="1"/>
  <c r="V18" i="7" s="1"/>
  <c r="V14" i="7" a="1"/>
  <c r="V14" i="7" s="1"/>
  <c r="V10" i="7" a="1"/>
  <c r="V10" i="7" s="1"/>
  <c r="V6" i="7" a="1"/>
  <c r="V6" i="7" s="1"/>
  <c r="Q888" i="7" a="1"/>
  <c r="Q888" i="7" s="1"/>
  <c r="Q884" i="7" a="1"/>
  <c r="Q884" i="7" s="1"/>
  <c r="P881" i="7" a="1"/>
  <c r="P881" i="7" s="1"/>
  <c r="P878" i="7" a="1"/>
  <c r="P878" i="7" s="1"/>
  <c r="Q874" i="7" a="1"/>
  <c r="Q874" i="7" s="1"/>
  <c r="Q870" i="7" a="1"/>
  <c r="Q870" i="7" s="1"/>
  <c r="Q866" i="7" a="1"/>
  <c r="Q866" i="7" s="1"/>
  <c r="Q863" i="7" a="1"/>
  <c r="Q863" i="7" s="1"/>
  <c r="Q856" i="7" a="1"/>
  <c r="Q856" i="7" s="1"/>
  <c r="Q852" i="7" a="1"/>
  <c r="Q852" i="7" s="1"/>
  <c r="P849" i="7" a="1"/>
  <c r="P849" i="7" s="1"/>
  <c r="P846" i="7" a="1"/>
  <c r="P846" i="7" s="1"/>
  <c r="Q842" i="7" a="1"/>
  <c r="Q842" i="7" s="1"/>
  <c r="Q838" i="7" a="1"/>
  <c r="Q838" i="7" s="1"/>
  <c r="Q834" i="7" a="1"/>
  <c r="Q834" i="7" s="1"/>
  <c r="P831" i="7" a="1"/>
  <c r="P831" i="7" s="1"/>
  <c r="P828" i="7" a="1"/>
  <c r="P828" i="7" s="1"/>
  <c r="P824" i="7" a="1"/>
  <c r="P824" i="7" s="1"/>
  <c r="P820" i="7" a="1"/>
  <c r="P820" i="7" s="1"/>
  <c r="Q816" i="7" a="1"/>
  <c r="Q816" i="7" s="1"/>
  <c r="Q813" i="7" a="1"/>
  <c r="Q813" i="7" s="1"/>
  <c r="P810" i="7" a="1"/>
  <c r="P810" i="7" s="1"/>
  <c r="P803" i="7" a="1"/>
  <c r="P803" i="7" s="1"/>
  <c r="P796" i="7" a="1"/>
  <c r="P796" i="7" s="1"/>
  <c r="P793" i="7" a="1"/>
  <c r="P793" i="7" s="1"/>
  <c r="P789" i="7" a="1"/>
  <c r="P789" i="7" s="1"/>
  <c r="P785" i="7" a="1"/>
  <c r="P785" i="7" s="1"/>
  <c r="Q781" i="7" a="1"/>
  <c r="Q781" i="7" s="1"/>
  <c r="Q778" i="7" a="1"/>
  <c r="Q778" i="7" s="1"/>
  <c r="P775" i="7" a="1"/>
  <c r="P775" i="7" s="1"/>
  <c r="P771" i="7" a="1"/>
  <c r="P771" i="7" s="1"/>
  <c r="P764" i="7" a="1"/>
  <c r="P764" i="7" s="1"/>
  <c r="P761" i="7" a="1"/>
  <c r="P761" i="7" s="1"/>
  <c r="P757" i="7" a="1"/>
  <c r="P757" i="7" s="1"/>
  <c r="P753" i="7" a="1"/>
  <c r="P753" i="7" s="1"/>
  <c r="Q749" i="7" a="1"/>
  <c r="Q749" i="7" s="1"/>
  <c r="P746" i="7" a="1"/>
  <c r="P746" i="7" s="1"/>
  <c r="Q739" i="7" a="1"/>
  <c r="Q739" i="7" s="1"/>
  <c r="Q736" i="7" a="1"/>
  <c r="Q736" i="7" s="1"/>
  <c r="Q733" i="7" a="1"/>
  <c r="Q733" i="7" s="1"/>
  <c r="P727" i="7" a="1"/>
  <c r="P727" i="7" s="1"/>
  <c r="Q720" i="7" a="1"/>
  <c r="Q720" i="7" s="1"/>
  <c r="Q717" i="7" a="1"/>
  <c r="Q717" i="7" s="1"/>
  <c r="Q714" i="7" a="1"/>
  <c r="Q714" i="7" s="1"/>
  <c r="Q708" i="7" a="1"/>
  <c r="Q708" i="7" s="1"/>
  <c r="Q705" i="7" a="1"/>
  <c r="Q705" i="7" s="1"/>
  <c r="Q702" i="7" a="1"/>
  <c r="Q702" i="7" s="1"/>
  <c r="P700" i="7" a="1"/>
  <c r="P700" i="7" s="1"/>
  <c r="P697" i="7" a="1"/>
  <c r="P697" i="7" s="1"/>
  <c r="P691" i="7" a="1"/>
  <c r="P691" i="7" s="1"/>
  <c r="Q682" i="7" a="1"/>
  <c r="Q682" i="7" s="1"/>
  <c r="Q679" i="7" a="1"/>
  <c r="Q679" i="7" s="1"/>
  <c r="Q676" i="7" a="1"/>
  <c r="Q676" i="7" s="1"/>
  <c r="Q670" i="7" a="1"/>
  <c r="Q670" i="7" s="1"/>
  <c r="P668" i="7" a="1"/>
  <c r="P668" i="7" s="1"/>
  <c r="P665" i="7" a="1"/>
  <c r="P665" i="7" s="1"/>
  <c r="P659" i="7" a="1"/>
  <c r="P659" i="7" s="1"/>
  <c r="Q655" i="7" a="1"/>
  <c r="Q655" i="7" s="1"/>
  <c r="Q652" i="7" a="1"/>
  <c r="Q652" i="7" s="1"/>
  <c r="Q649" i="7" a="1"/>
  <c r="Q649" i="7" s="1"/>
  <c r="Q646" i="7" a="1"/>
  <c r="Q646" i="7" s="1"/>
  <c r="Q643" i="7" a="1"/>
  <c r="Q643" i="7" s="1"/>
  <c r="Q640" i="7" a="1"/>
  <c r="Q640" i="7" s="1"/>
  <c r="P638" i="7" a="1"/>
  <c r="P638" i="7" s="1"/>
  <c r="P632" i="7" a="1"/>
  <c r="P632" i="7" s="1"/>
  <c r="P629" i="7" a="1"/>
  <c r="P629" i="7" s="1"/>
  <c r="Q626" i="7" a="1"/>
  <c r="Q626" i="7" s="1"/>
  <c r="P623" i="7" a="1"/>
  <c r="P623" i="7" s="1"/>
  <c r="Q620" i="7" a="1"/>
  <c r="Q620" i="7" s="1"/>
  <c r="Q617" i="7" a="1"/>
  <c r="Q617" i="7" s="1"/>
  <c r="Q614" i="7" a="1"/>
  <c r="Q614" i="7" s="1"/>
  <c r="P608" i="7" a="1"/>
  <c r="P608" i="7" s="1"/>
  <c r="P602" i="7" a="1"/>
  <c r="P602" i="7" s="1"/>
  <c r="P599" i="7" a="1"/>
  <c r="P599" i="7" s="1"/>
  <c r="Q595" i="7" a="1"/>
  <c r="Q595" i="7" s="1"/>
  <c r="Q592" i="7" a="1"/>
  <c r="Q592" i="7" s="1"/>
  <c r="Q589" i="7" a="1"/>
  <c r="Q589" i="7" s="1"/>
  <c r="P580" i="7" a="1"/>
  <c r="P580" i="7" s="1"/>
  <c r="P577" i="7" a="1"/>
  <c r="P577" i="7" s="1"/>
  <c r="P574" i="7" a="1"/>
  <c r="P574" i="7" s="1"/>
  <c r="P571" i="7" a="1"/>
  <c r="P571" i="7" s="1"/>
  <c r="P568" i="7" a="1"/>
  <c r="P568" i="7" s="1"/>
  <c r="Q565" i="7" a="1"/>
  <c r="Q565" i="7" s="1"/>
  <c r="Q562" i="7" a="1"/>
  <c r="Q562" i="7" s="1"/>
  <c r="Q556" i="7" a="1"/>
  <c r="Q556" i="7" s="1"/>
  <c r="P554" i="7" a="1"/>
  <c r="P554" i="7" s="1"/>
  <c r="Q547" i="7" a="1"/>
  <c r="Q547" i="7" s="1"/>
  <c r="P545" i="7" a="1"/>
  <c r="P545" i="7" s="1"/>
  <c r="P539" i="7" a="1"/>
  <c r="P539" i="7" s="1"/>
  <c r="P536" i="7" a="1"/>
  <c r="P536" i="7" s="1"/>
  <c r="Q533" i="7" a="1"/>
  <c r="Q533" i="7" s="1"/>
  <c r="Q530" i="7" a="1"/>
  <c r="Q530" i="7" s="1"/>
  <c r="Q524" i="7" a="1"/>
  <c r="Q524" i="7" s="1"/>
  <c r="P522" i="7" a="1"/>
  <c r="P522" i="7" s="1"/>
  <c r="Q515" i="7" a="1"/>
  <c r="Q515" i="7" s="1"/>
  <c r="P513" i="7" a="1"/>
  <c r="P513" i="7" s="1"/>
  <c r="P507" i="7" a="1"/>
  <c r="P507" i="7" s="1"/>
  <c r="P501" i="7" a="1"/>
  <c r="P501" i="7" s="1"/>
  <c r="Q498" i="7" a="1"/>
  <c r="Q498" i="7" s="1"/>
  <c r="Q495" i="7" a="1"/>
  <c r="Q495" i="7" s="1"/>
  <c r="Q489" i="7" a="1"/>
  <c r="Q489" i="7" s="1"/>
  <c r="P487" i="7" a="1"/>
  <c r="P487" i="7" s="1"/>
  <c r="Q480" i="7" a="1"/>
  <c r="Q480" i="7" s="1"/>
  <c r="P478" i="7" a="1"/>
  <c r="P478" i="7" s="1"/>
  <c r="P472" i="7" a="1"/>
  <c r="P472" i="7" s="1"/>
  <c r="Q468" i="7" a="1"/>
  <c r="Q468" i="7" s="1"/>
  <c r="Q465" i="7" a="1"/>
  <c r="Q465" i="7" s="1"/>
  <c r="P463" i="7" a="1"/>
  <c r="P463" i="7" s="1"/>
  <c r="Q459" i="7" a="1"/>
  <c r="Q459" i="7" s="1"/>
  <c r="P453" i="7" a="1"/>
  <c r="P453" i="7" s="1"/>
  <c r="P450" i="7" a="1"/>
  <c r="P450" i="7" s="1"/>
  <c r="Q440" i="7" a="1"/>
  <c r="Q440" i="7" s="1"/>
  <c r="Q437" i="7" a="1"/>
  <c r="Q437" i="7" s="1"/>
  <c r="Q434" i="7" a="1"/>
  <c r="Q434" i="7" s="1"/>
  <c r="Q431" i="7" a="1"/>
  <c r="Q431" i="7" s="1"/>
  <c r="Q425" i="7" a="1"/>
  <c r="Q425" i="7" s="1"/>
  <c r="P423" i="7" a="1"/>
  <c r="P423" i="7" s="1"/>
  <c r="Q416" i="7" a="1"/>
  <c r="Q416" i="7" s="1"/>
  <c r="P414" i="7" a="1"/>
  <c r="P414" i="7" s="1"/>
  <c r="P408" i="7" a="1"/>
  <c r="P408" i="7" s="1"/>
  <c r="P405" i="7" a="1"/>
  <c r="P405" i="7" s="1"/>
  <c r="Q402" i="7" a="1"/>
  <c r="Q402" i="7" s="1"/>
  <c r="Q399" i="7" a="1"/>
  <c r="Q399" i="7" s="1"/>
  <c r="P396" i="7" a="1"/>
  <c r="P396" i="7" s="1"/>
  <c r="P393" i="7" a="1"/>
  <c r="P393" i="7" s="1"/>
  <c r="P390" i="7" a="1"/>
  <c r="P390" i="7" s="1"/>
  <c r="P387" i="7" a="1"/>
  <c r="P387" i="7" s="1"/>
  <c r="Q377" i="7" a="1"/>
  <c r="Q377" i="7" s="1"/>
  <c r="Q374" i="7" a="1"/>
  <c r="Q374" i="7" s="1"/>
  <c r="Q371" i="7" a="1"/>
  <c r="Q371" i="7" s="1"/>
  <c r="Q368" i="7" a="1"/>
  <c r="Q368" i="7" s="1"/>
  <c r="P365" i="7" a="1"/>
  <c r="P365" i="7" s="1"/>
  <c r="P362" i="7" a="1"/>
  <c r="P362" i="7" s="1"/>
  <c r="Q358" i="7" a="1"/>
  <c r="Q358" i="7" s="1"/>
  <c r="Q355" i="7" a="1"/>
  <c r="Q355" i="7" s="1"/>
  <c r="P352" i="7" a="1"/>
  <c r="P352" i="7" s="1"/>
  <c r="Q348" i="7" a="1"/>
  <c r="Q348" i="7" s="1"/>
  <c r="P345" i="7" a="1"/>
  <c r="P345" i="7" s="1"/>
  <c r="Q341" i="7" a="1"/>
  <c r="Q341" i="7" s="1"/>
  <c r="Q338" i="7" a="1"/>
  <c r="Q338" i="7" s="1"/>
  <c r="P335" i="7" a="1"/>
  <c r="P335" i="7" s="1"/>
  <c r="P332" i="7" a="1"/>
  <c r="P332" i="7" s="1"/>
  <c r="Q328" i="7" a="1"/>
  <c r="Q328" i="7" s="1"/>
  <c r="P325" i="7" a="1"/>
  <c r="P325" i="7" s="1"/>
  <c r="Q321" i="7" a="1"/>
  <c r="Q321" i="7" s="1"/>
  <c r="P318" i="7" a="1"/>
  <c r="P318" i="7" s="1"/>
  <c r="P315" i="7" a="1"/>
  <c r="P315" i="7" s="1"/>
  <c r="Q311" i="7" a="1"/>
  <c r="Q311" i="7" s="1"/>
  <c r="P298" i="7" a="1"/>
  <c r="P298" i="7" s="1"/>
  <c r="Q294" i="7" a="1"/>
  <c r="Q294" i="7" s="1"/>
  <c r="Q291" i="7" a="1"/>
  <c r="Q291" i="7" s="1"/>
  <c r="P288" i="7" a="1"/>
  <c r="P288" i="7" s="1"/>
  <c r="Q284" i="7" a="1"/>
  <c r="Q284" i="7" s="1"/>
  <c r="P281" i="7" a="1"/>
  <c r="P281" i="7" s="1"/>
  <c r="P278" i="7" a="1"/>
  <c r="P278" i="7" s="1"/>
  <c r="Q272" i="7" a="1"/>
  <c r="Q272" i="7" s="1"/>
  <c r="Q269" i="7" a="1"/>
  <c r="Q269" i="7" s="1"/>
  <c r="P267" i="7" a="1"/>
  <c r="P267" i="7" s="1"/>
  <c r="Q261" i="7" a="1"/>
  <c r="Q261" i="7" s="1"/>
  <c r="P258" i="7" a="1"/>
  <c r="P258" i="7" s="1"/>
  <c r="Q255" i="7" a="1"/>
  <c r="Q255" i="7" s="1"/>
  <c r="Q252" i="7" a="1"/>
  <c r="Q252" i="7" s="1"/>
  <c r="P888" i="7" a="1"/>
  <c r="P888" i="7" s="1"/>
  <c r="P884" i="7" a="1"/>
  <c r="P884" i="7" s="1"/>
  <c r="Q880" i="7" a="1"/>
  <c r="Q880" i="7" s="1"/>
  <c r="Q877" i="7" a="1"/>
  <c r="Q877" i="7" s="1"/>
  <c r="P874" i="7" a="1"/>
  <c r="P874" i="7" s="1"/>
  <c r="P870" i="7" a="1"/>
  <c r="P870" i="7" s="1"/>
  <c r="P863" i="7" a="1"/>
  <c r="P863" i="7" s="1"/>
  <c r="P860" i="7" a="1"/>
  <c r="P860" i="7" s="1"/>
  <c r="P856" i="7" a="1"/>
  <c r="P856" i="7" s="1"/>
  <c r="P852" i="7" a="1"/>
  <c r="P852" i="7" s="1"/>
  <c r="Q848" i="7" a="1"/>
  <c r="Q848" i="7" s="1"/>
  <c r="Q845" i="7" a="1"/>
  <c r="Q845" i="7" s="1"/>
  <c r="P842" i="7" a="1"/>
  <c r="P842" i="7" s="1"/>
  <c r="P838" i="7" a="1"/>
  <c r="P838" i="7" s="1"/>
  <c r="P834" i="7" a="1"/>
  <c r="P834" i="7" s="1"/>
  <c r="Q830" i="7" a="1"/>
  <c r="Q830" i="7" s="1"/>
  <c r="Q827" i="7" a="1"/>
  <c r="Q827" i="7" s="1"/>
  <c r="Q823" i="7" a="1"/>
  <c r="Q823" i="7" s="1"/>
  <c r="Q819" i="7" a="1"/>
  <c r="Q819" i="7" s="1"/>
  <c r="P813" i="7" a="1"/>
  <c r="P813" i="7" s="1"/>
  <c r="Q809" i="7" a="1"/>
  <c r="Q809" i="7" s="1"/>
  <c r="Q802" i="7" a="1"/>
  <c r="Q802" i="7" s="1"/>
  <c r="P799" i="7" a="1"/>
  <c r="P799" i="7" s="1"/>
  <c r="Q795" i="7" a="1"/>
  <c r="Q795" i="7" s="1"/>
  <c r="Q792" i="7" a="1"/>
  <c r="Q792" i="7" s="1"/>
  <c r="Q788" i="7" a="1"/>
  <c r="Q788" i="7" s="1"/>
  <c r="Q784" i="7" a="1"/>
  <c r="Q784" i="7" s="1"/>
  <c r="P778" i="7" a="1"/>
  <c r="P778" i="7" s="1"/>
  <c r="Q774" i="7" a="1"/>
  <c r="Q774" i="7" s="1"/>
  <c r="Q770" i="7" a="1"/>
  <c r="Q770" i="7" s="1"/>
  <c r="P767" i="7" a="1"/>
  <c r="P767" i="7" s="1"/>
  <c r="Q763" i="7" a="1"/>
  <c r="Q763" i="7" s="1"/>
  <c r="Q760" i="7" a="1"/>
  <c r="Q760" i="7" s="1"/>
  <c r="Q756" i="7" a="1"/>
  <c r="Q756" i="7" s="1"/>
  <c r="Q752" i="7" a="1"/>
  <c r="Q752" i="7" s="1"/>
  <c r="P749" i="7" a="1"/>
  <c r="P749" i="7" s="1"/>
  <c r="Q745" i="7" a="1"/>
  <c r="Q745" i="7" s="1"/>
  <c r="P743" i="7" a="1"/>
  <c r="P743" i="7" s="1"/>
  <c r="P739" i="7" a="1"/>
  <c r="P739" i="7" s="1"/>
  <c r="P733" i="7" a="1"/>
  <c r="P733" i="7" s="1"/>
  <c r="Q726" i="7" a="1"/>
  <c r="Q726" i="7" s="1"/>
  <c r="P724" i="7" a="1"/>
  <c r="P724" i="7" s="1"/>
  <c r="P720" i="7" a="1"/>
  <c r="P720" i="7" s="1"/>
  <c r="Q711" i="7" a="1"/>
  <c r="Q711" i="7" s="1"/>
  <c r="P708" i="7" a="1"/>
  <c r="P708" i="7" s="1"/>
  <c r="P702" i="7" a="1"/>
  <c r="P702" i="7" s="1"/>
  <c r="Q696" i="7" a="1"/>
  <c r="Q696" i="7" s="1"/>
  <c r="P694" i="7" a="1"/>
  <c r="P694" i="7" s="1"/>
  <c r="Q690" i="7" a="1"/>
  <c r="Q690" i="7" s="1"/>
  <c r="P688" i="7" a="1"/>
  <c r="P688" i="7" s="1"/>
  <c r="P685" i="7" a="1"/>
  <c r="P685" i="7" s="1"/>
  <c r="P682" i="7" a="1"/>
  <c r="P682" i="7" s="1"/>
  <c r="P676" i="7" a="1"/>
  <c r="P676" i="7" s="1"/>
  <c r="Q673" i="7" a="1"/>
  <c r="Q673" i="7" s="1"/>
  <c r="P670" i="7" a="1"/>
  <c r="P670" i="7" s="1"/>
  <c r="Q664" i="7" a="1"/>
  <c r="Q664" i="7" s="1"/>
  <c r="Q658" i="7" a="1"/>
  <c r="Q658" i="7" s="1"/>
  <c r="P652" i="7" a="1"/>
  <c r="P652" i="7" s="1"/>
  <c r="P649" i="7" a="1"/>
  <c r="P649" i="7" s="1"/>
  <c r="P640" i="7" a="1"/>
  <c r="P640" i="7" s="1"/>
  <c r="Q637" i="7" a="1"/>
  <c r="Q637" i="7" s="1"/>
  <c r="Q634" i="7" a="1"/>
  <c r="Q634" i="7" s="1"/>
  <c r="Q631" i="7" a="1"/>
  <c r="Q631" i="7" s="1"/>
  <c r="Q628" i="7" a="1"/>
  <c r="Q628" i="7" s="1"/>
  <c r="P626" i="7" a="1"/>
  <c r="P626" i="7" s="1"/>
  <c r="P620" i="7" a="1"/>
  <c r="P620" i="7" s="1"/>
  <c r="P617" i="7" a="1"/>
  <c r="P617" i="7" s="1"/>
  <c r="P614" i="7" a="1"/>
  <c r="P614" i="7" s="1"/>
  <c r="P611" i="7" a="1"/>
  <c r="P611" i="7" s="1"/>
  <c r="Q607" i="7" a="1"/>
  <c r="Q607" i="7" s="1"/>
  <c r="P605" i="7" a="1"/>
  <c r="P605" i="7" s="1"/>
  <c r="Q601" i="7" a="1"/>
  <c r="Q601" i="7" s="1"/>
  <c r="Q598" i="7" a="1"/>
  <c r="Q598" i="7" s="1"/>
  <c r="P592" i="7" a="1"/>
  <c r="P592" i="7" s="1"/>
  <c r="P586" i="7" a="1"/>
  <c r="P586" i="7" s="1"/>
  <c r="P583" i="7" a="1"/>
  <c r="P583" i="7" s="1"/>
  <c r="Q579" i="7" a="1"/>
  <c r="Q579" i="7" s="1"/>
  <c r="Q576" i="7" a="1"/>
  <c r="Q576" i="7" s="1"/>
  <c r="Q573" i="7" a="1"/>
  <c r="Q573" i="7" s="1"/>
  <c r="Q567" i="7" a="1"/>
  <c r="Q567" i="7" s="1"/>
  <c r="P565" i="7" a="1"/>
  <c r="P565" i="7" s="1"/>
  <c r="P559" i="7" a="1"/>
  <c r="P559" i="7" s="1"/>
  <c r="P556" i="7" a="1"/>
  <c r="P556" i="7" s="1"/>
  <c r="Q553" i="7" a="1"/>
  <c r="Q553" i="7" s="1"/>
  <c r="Q550" i="7" a="1"/>
  <c r="Q550" i="7" s="1"/>
  <c r="Q544" i="7" a="1"/>
  <c r="Q544" i="7" s="1"/>
  <c r="P542" i="7" a="1"/>
  <c r="P542" i="7" s="1"/>
  <c r="Q535" i="7" a="1"/>
  <c r="Q535" i="7" s="1"/>
  <c r="P533" i="7" a="1"/>
  <c r="P533" i="7" s="1"/>
  <c r="P527" i="7" a="1"/>
  <c r="P527" i="7" s="1"/>
  <c r="P524" i="7" a="1"/>
  <c r="P524" i="7" s="1"/>
  <c r="Q521" i="7" a="1"/>
  <c r="Q521" i="7" s="1"/>
  <c r="Q518" i="7" a="1"/>
  <c r="Q518" i="7" s="1"/>
  <c r="Q512" i="7" a="1"/>
  <c r="Q512" i="7" s="1"/>
  <c r="P510" i="7" a="1"/>
  <c r="P510" i="7" s="1"/>
  <c r="Q500" i="7" a="1"/>
  <c r="Q500" i="7" s="1"/>
  <c r="P498" i="7" a="1"/>
  <c r="P498" i="7" s="1"/>
  <c r="P492" i="7" a="1"/>
  <c r="P492" i="7" s="1"/>
  <c r="P489" i="7" a="1"/>
  <c r="P489" i="7" s="1"/>
  <c r="Q486" i="7" a="1"/>
  <c r="Q486" i="7" s="1"/>
  <c r="Q483" i="7" a="1"/>
  <c r="Q483" i="7" s="1"/>
  <c r="Q477" i="7" a="1"/>
  <c r="Q477" i="7" s="1"/>
  <c r="P475" i="7" a="1"/>
  <c r="P475" i="7" s="1"/>
  <c r="Q471" i="7" a="1"/>
  <c r="Q471" i="7" s="1"/>
  <c r="P465" i="7" a="1"/>
  <c r="P465" i="7" s="1"/>
  <c r="Q462" i="7" a="1"/>
  <c r="Q462" i="7" s="1"/>
  <c r="P456" i="7" a="1"/>
  <c r="P456" i="7" s="1"/>
  <c r="Q452" i="7" a="1"/>
  <c r="Q452" i="7" s="1"/>
  <c r="Q449" i="7" a="1"/>
  <c r="Q449" i="7" s="1"/>
  <c r="P447" i="7" a="1"/>
  <c r="P447" i="7" s="1"/>
  <c r="Q443" i="7" a="1"/>
  <c r="Q443" i="7" s="1"/>
  <c r="P437" i="7" a="1"/>
  <c r="P437" i="7" s="1"/>
  <c r="P434" i="7" a="1"/>
  <c r="P434" i="7" s="1"/>
  <c r="P428" i="7" a="1"/>
  <c r="P428" i="7" s="1"/>
  <c r="P425" i="7" a="1"/>
  <c r="P425" i="7" s="1"/>
  <c r="Q422" i="7" a="1"/>
  <c r="Q422" i="7" s="1"/>
  <c r="Q419" i="7" a="1"/>
  <c r="Q419" i="7" s="1"/>
  <c r="Q413" i="7" a="1"/>
  <c r="Q413" i="7" s="1"/>
  <c r="P411" i="7" a="1"/>
  <c r="P411" i="7" s="1"/>
  <c r="Q404" i="7" a="1"/>
  <c r="Q404" i="7" s="1"/>
  <c r="P402" i="7" a="1"/>
  <c r="P402" i="7" s="1"/>
  <c r="Q392" i="7" a="1"/>
  <c r="Q392" i="7" s="1"/>
  <c r="Q389" i="7" a="1"/>
  <c r="Q389" i="7" s="1"/>
  <c r="Q386" i="7" a="1"/>
  <c r="Q386" i="7" s="1"/>
  <c r="Q383" i="7" a="1"/>
  <c r="Q383" i="7" s="1"/>
  <c r="P377" i="7" a="1"/>
  <c r="P377" i="7" s="1"/>
  <c r="P374" i="7" a="1"/>
  <c r="P374" i="7" s="1"/>
  <c r="P371" i="7" a="1"/>
  <c r="P371" i="7" s="1"/>
  <c r="P368" i="7" a="1"/>
  <c r="P368" i="7" s="1"/>
  <c r="Q361" i="7" a="1"/>
  <c r="Q361" i="7" s="1"/>
  <c r="P358" i="7" a="1"/>
  <c r="P358" i="7" s="1"/>
  <c r="P355" i="7" a="1"/>
  <c r="P355" i="7" s="1"/>
  <c r="Q351" i="7" a="1"/>
  <c r="Q351" i="7" s="1"/>
  <c r="P338" i="7" a="1"/>
  <c r="P338" i="7" s="1"/>
  <c r="Q334" i="7" a="1"/>
  <c r="Q334" i="7" s="1"/>
  <c r="Q331" i="7" a="1"/>
  <c r="Q331" i="7" s="1"/>
  <c r="P328" i="7" a="1"/>
  <c r="P328" i="7" s="1"/>
  <c r="Q324" i="7" a="1"/>
  <c r="Q324" i="7" s="1"/>
  <c r="P321" i="7" a="1"/>
  <c r="P321" i="7" s="1"/>
  <c r="Q317" i="7" a="1"/>
  <c r="Q317" i="7" s="1"/>
  <c r="Q314" i="7" a="1"/>
  <c r="Q314" i="7" s="1"/>
  <c r="P311" i="7" a="1"/>
  <c r="P311" i="7" s="1"/>
  <c r="P308" i="7" a="1"/>
  <c r="P308" i="7" s="1"/>
  <c r="Q304" i="7" a="1"/>
  <c r="Q304" i="7" s="1"/>
  <c r="P301" i="7" a="1"/>
  <c r="P301" i="7" s="1"/>
  <c r="Q297" i="7" a="1"/>
  <c r="Q297" i="7" s="1"/>
  <c r="P294" i="7" a="1"/>
  <c r="P294" i="7" s="1"/>
  <c r="P291" i="7" a="1"/>
  <c r="P291" i="7" s="1"/>
  <c r="Q287" i="7" a="1"/>
  <c r="Q287" i="7" s="1"/>
  <c r="Q277" i="7" a="1"/>
  <c r="Q277" i="7" s="1"/>
  <c r="P275" i="7" a="1"/>
  <c r="P275" i="7" s="1"/>
  <c r="Q266" i="7" a="1"/>
  <c r="Q266" i="7" s="1"/>
  <c r="Q263" i="7" a="1"/>
  <c r="Q263" i="7" s="1"/>
  <c r="P261" i="7" a="1"/>
  <c r="P261" i="7" s="1"/>
  <c r="P255" i="7" a="1"/>
  <c r="P255" i="7" s="1"/>
  <c r="P252" i="7" a="1"/>
  <c r="P252" i="7" s="1"/>
  <c r="P249" i="7" a="1"/>
  <c r="P249" i="7" s="1"/>
  <c r="P246" i="7" a="1"/>
  <c r="P246" i="7" s="1"/>
  <c r="Q887" i="7" a="1"/>
  <c r="Q887" i="7" s="1"/>
  <c r="Q883" i="7" a="1"/>
  <c r="Q883" i="7" s="1"/>
  <c r="P877" i="7" a="1"/>
  <c r="P877" i="7" s="1"/>
  <c r="Q873" i="7" a="1"/>
  <c r="Q873" i="7" s="1"/>
  <c r="Q869" i="7" a="1"/>
  <c r="Q869" i="7" s="1"/>
  <c r="P866" i="7" a="1"/>
  <c r="P866" i="7" s="1"/>
  <c r="Q862" i="7" a="1"/>
  <c r="Q862" i="7" s="1"/>
  <c r="Q859" i="7" a="1"/>
  <c r="Q859" i="7" s="1"/>
  <c r="Q855" i="7" a="1"/>
  <c r="Q855" i="7" s="1"/>
  <c r="Q851" i="7" a="1"/>
  <c r="Q851" i="7" s="1"/>
  <c r="P845" i="7" a="1"/>
  <c r="P845" i="7" s="1"/>
  <c r="Q841" i="7" a="1"/>
  <c r="Q841" i="7" s="1"/>
  <c r="Q837" i="7" a="1"/>
  <c r="Q837" i="7" s="1"/>
  <c r="Q833" i="7" a="1"/>
  <c r="Q833" i="7" s="1"/>
  <c r="P827" i="7" a="1"/>
  <c r="P827" i="7" s="1"/>
  <c r="P823" i="7" a="1"/>
  <c r="P823" i="7" s="1"/>
  <c r="P819" i="7" a="1"/>
  <c r="P819" i="7" s="1"/>
  <c r="P816" i="7" a="1"/>
  <c r="P816" i="7" s="1"/>
  <c r="Q812" i="7" a="1"/>
  <c r="Q812" i="7" s="1"/>
  <c r="P809" i="7" a="1"/>
  <c r="P809" i="7" s="1"/>
  <c r="P802" i="7" a="1"/>
  <c r="P802" i="7" s="1"/>
  <c r="Q798" i="7" a="1"/>
  <c r="Q798" i="7" s="1"/>
  <c r="P792" i="7" a="1"/>
  <c r="P792" i="7" s="1"/>
  <c r="P788" i="7" a="1"/>
  <c r="P788" i="7" s="1"/>
  <c r="P784" i="7" a="1"/>
  <c r="P784" i="7" s="1"/>
  <c r="P781" i="7" a="1"/>
  <c r="P781" i="7" s="1"/>
  <c r="Q777" i="7" a="1"/>
  <c r="Q777" i="7" s="1"/>
  <c r="P774" i="7" a="1"/>
  <c r="P774" i="7" s="1"/>
  <c r="P770" i="7" a="1"/>
  <c r="P770" i="7" s="1"/>
  <c r="Q766" i="7" a="1"/>
  <c r="Q766" i="7" s="1"/>
  <c r="P760" i="7" a="1"/>
  <c r="P760" i="7" s="1"/>
  <c r="P756" i="7" a="1"/>
  <c r="P756" i="7" s="1"/>
  <c r="P752" i="7" a="1"/>
  <c r="P752" i="7" s="1"/>
  <c r="Q748" i="7" a="1"/>
  <c r="Q748" i="7" s="1"/>
  <c r="Q742" i="7" a="1"/>
  <c r="Q742" i="7" s="1"/>
  <c r="Q738" i="7" a="1"/>
  <c r="Q738" i="7" s="1"/>
  <c r="P736" i="7" a="1"/>
  <c r="P736" i="7" s="1"/>
  <c r="Q732" i="7" a="1"/>
  <c r="Q732" i="7" s="1"/>
  <c r="Q723" i="7" a="1"/>
  <c r="Q723" i="7" s="1"/>
  <c r="Q719" i="7" a="1"/>
  <c r="Q719" i="7" s="1"/>
  <c r="P717" i="7" a="1"/>
  <c r="P717" i="7" s="1"/>
  <c r="P714" i="7" a="1"/>
  <c r="P714" i="7" s="1"/>
  <c r="P711" i="7" a="1"/>
  <c r="P711" i="7" s="1"/>
  <c r="Q707" i="7" a="1"/>
  <c r="Q707" i="7" s="1"/>
  <c r="P705" i="7" a="1"/>
  <c r="P705" i="7" s="1"/>
  <c r="Q699" i="7" a="1"/>
  <c r="Q699" i="7" s="1"/>
  <c r="P696" i="7" a="1"/>
  <c r="P696" i="7" s="1"/>
  <c r="Q693" i="7" a="1"/>
  <c r="Q693" i="7" s="1"/>
  <c r="Q687" i="7" a="1"/>
  <c r="Q687" i="7" s="1"/>
  <c r="Q684" i="7" a="1"/>
  <c r="Q684" i="7" s="1"/>
  <c r="Q681" i="7" a="1"/>
  <c r="Q681" i="7" s="1"/>
  <c r="P679" i="7" a="1"/>
  <c r="P679" i="7" s="1"/>
  <c r="Q675" i="7" a="1"/>
  <c r="Q675" i="7" s="1"/>
  <c r="P673" i="7" a="1"/>
  <c r="P673" i="7" s="1"/>
  <c r="Q667" i="7" a="1"/>
  <c r="Q667" i="7" s="1"/>
  <c r="P664" i="7" a="1"/>
  <c r="P664" i="7" s="1"/>
  <c r="P658" i="7" a="1"/>
  <c r="P658" i="7" s="1"/>
  <c r="P655" i="7" a="1"/>
  <c r="P655" i="7" s="1"/>
  <c r="Q651" i="7" a="1"/>
  <c r="Q651" i="7" s="1"/>
  <c r="P646" i="7" a="1"/>
  <c r="P646" i="7" s="1"/>
  <c r="P643" i="7" a="1"/>
  <c r="P643" i="7" s="1"/>
  <c r="Q639" i="7" a="1"/>
  <c r="Q639" i="7" s="1"/>
  <c r="Q625" i="7" a="1"/>
  <c r="Q625" i="7" s="1"/>
  <c r="Q622" i="7" a="1"/>
  <c r="Q622" i="7" s="1"/>
  <c r="Q619" i="7" a="1"/>
  <c r="Q619" i="7" s="1"/>
  <c r="Q613" i="7" a="1"/>
  <c r="Q613" i="7" s="1"/>
  <c r="P607" i="7" a="1"/>
  <c r="P607" i="7" s="1"/>
  <c r="Q604" i="7" a="1"/>
  <c r="Q604" i="7" s="1"/>
  <c r="P601" i="7" a="1"/>
  <c r="P601" i="7" s="1"/>
  <c r="P598" i="7" a="1"/>
  <c r="P598" i="7" s="1"/>
  <c r="P595" i="7" a="1"/>
  <c r="P595" i="7" s="1"/>
  <c r="Q591" i="7" a="1"/>
  <c r="Q591" i="7" s="1"/>
  <c r="P589" i="7" a="1"/>
  <c r="P589" i="7" s="1"/>
  <c r="Q585" i="7" a="1"/>
  <c r="Q585" i="7" s="1"/>
  <c r="Q582" i="7" a="1"/>
  <c r="Q582" i="7" s="1"/>
  <c r="P576" i="7" a="1"/>
  <c r="P576" i="7" s="1"/>
  <c r="Q570" i="7" a="1"/>
  <c r="Q570" i="7" s="1"/>
  <c r="Q564" i="7" a="1"/>
  <c r="Q564" i="7" s="1"/>
  <c r="P562" i="7" a="1"/>
  <c r="P562" i="7" s="1"/>
  <c r="Q555" i="7" a="1"/>
  <c r="Q555" i="7" s="1"/>
  <c r="P553" i="7" a="1"/>
  <c r="P553" i="7" s="1"/>
  <c r="P547" i="7" a="1"/>
  <c r="P547" i="7" s="1"/>
  <c r="P544" i="7" a="1"/>
  <c r="P544" i="7" s="1"/>
  <c r="Q541" i="7" a="1"/>
  <c r="Q541" i="7" s="1"/>
  <c r="Q538" i="7" a="1"/>
  <c r="Q538" i="7" s="1"/>
  <c r="Q532" i="7" a="1"/>
  <c r="Q532" i="7" s="1"/>
  <c r="P530" i="7" a="1"/>
  <c r="P530" i="7" s="1"/>
  <c r="Q523" i="7" a="1"/>
  <c r="Q523" i="7" s="1"/>
  <c r="P521" i="7" a="1"/>
  <c r="P521" i="7" s="1"/>
  <c r="P515" i="7" a="1"/>
  <c r="P515" i="7" s="1"/>
  <c r="P512" i="7" a="1"/>
  <c r="P512" i="7" s="1"/>
  <c r="Q509" i="7" a="1"/>
  <c r="Q509" i="7" s="1"/>
  <c r="Q503" i="7" a="1"/>
  <c r="Q503" i="7" s="1"/>
  <c r="Q497" i="7" a="1"/>
  <c r="Q497" i="7" s="1"/>
  <c r="P495" i="7" a="1"/>
  <c r="P495" i="7" s="1"/>
  <c r="Q488" i="7" a="1"/>
  <c r="Q488" i="7" s="1"/>
  <c r="P486" i="7" a="1"/>
  <c r="P486" i="7" s="1"/>
  <c r="P480" i="7" a="1"/>
  <c r="P480" i="7" s="1"/>
  <c r="P477" i="7" a="1"/>
  <c r="P477" i="7" s="1"/>
  <c r="Q474" i="7" a="1"/>
  <c r="Q474" i="7" s="1"/>
  <c r="P468" i="7" a="1"/>
  <c r="P468" i="7" s="1"/>
  <c r="Q464" i="7" a="1"/>
  <c r="Q464" i="7" s="1"/>
  <c r="P462" i="7" a="1"/>
  <c r="P462" i="7" s="1"/>
  <c r="P459" i="7" a="1"/>
  <c r="P459" i="7" s="1"/>
  <c r="Q455" i="7" a="1"/>
  <c r="Q455" i="7" s="1"/>
  <c r="P449" i="7" a="1"/>
  <c r="P449" i="7" s="1"/>
  <c r="Q446" i="7" a="1"/>
  <c r="Q446" i="7" s="1"/>
  <c r="P440" i="7" a="1"/>
  <c r="P440" i="7" s="1"/>
  <c r="Q436" i="7" a="1"/>
  <c r="Q436" i="7" s="1"/>
  <c r="Q433" i="7" a="1"/>
  <c r="Q433" i="7" s="1"/>
  <c r="P431" i="7" a="1"/>
  <c r="P431" i="7" s="1"/>
  <c r="Q424" i="7" a="1"/>
  <c r="Q424" i="7" s="1"/>
  <c r="P422" i="7" a="1"/>
  <c r="P422" i="7" s="1"/>
  <c r="P416" i="7" a="1"/>
  <c r="P416" i="7" s="1"/>
  <c r="P413" i="7" a="1"/>
  <c r="P413" i="7" s="1"/>
  <c r="Q410" i="7" a="1"/>
  <c r="Q410" i="7" s="1"/>
  <c r="Q407" i="7" a="1"/>
  <c r="Q407" i="7" s="1"/>
  <c r="Q401" i="7" a="1"/>
  <c r="Q401" i="7" s="1"/>
  <c r="P399" i="7" a="1"/>
  <c r="P399" i="7" s="1"/>
  <c r="Q395" i="7" a="1"/>
  <c r="Q395" i="7" s="1"/>
  <c r="P389" i="7" a="1"/>
  <c r="P389" i="7" s="1"/>
  <c r="P386" i="7" a="1"/>
  <c r="P386" i="7" s="1"/>
  <c r="Q373" i="7" a="1"/>
  <c r="Q373" i="7" s="1"/>
  <c r="Q370" i="7" a="1"/>
  <c r="Q370" i="7" s="1"/>
  <c r="Q367" i="7" a="1"/>
  <c r="Q367" i="7" s="1"/>
  <c r="Q364" i="7" a="1"/>
  <c r="Q364" i="7" s="1"/>
  <c r="P361" i="7" a="1"/>
  <c r="P361" i="7" s="1"/>
  <c r="Q357" i="7" a="1"/>
  <c r="Q357" i="7" s="1"/>
  <c r="Q354" i="7" a="1"/>
  <c r="Q354" i="7" s="1"/>
  <c r="P351" i="7" a="1"/>
  <c r="P351" i="7" s="1"/>
  <c r="P348" i="7" a="1"/>
  <c r="P348" i="7" s="1"/>
  <c r="Q344" i="7" a="1"/>
  <c r="Q344" i="7" s="1"/>
  <c r="P341" i="7" a="1"/>
  <c r="P341" i="7" s="1"/>
  <c r="Q337" i="7" a="1"/>
  <c r="Q337" i="7" s="1"/>
  <c r="P334" i="7" a="1"/>
  <c r="P334" i="7" s="1"/>
  <c r="P331" i="7" a="1"/>
  <c r="P331" i="7" s="1"/>
  <c r="Q327" i="7" a="1"/>
  <c r="Q327" i="7" s="1"/>
  <c r="P314" i="7" a="1"/>
  <c r="P314" i="7" s="1"/>
  <c r="Q310" i="7" a="1"/>
  <c r="Q310" i="7" s="1"/>
  <c r="Q307" i="7" a="1"/>
  <c r="Q307" i="7" s="1"/>
  <c r="P304" i="7" a="1"/>
  <c r="P304" i="7" s="1"/>
  <c r="Q300" i="7" a="1"/>
  <c r="Q300" i="7" s="1"/>
  <c r="P297" i="7" a="1"/>
  <c r="P297" i="7" s="1"/>
  <c r="Q293" i="7" a="1"/>
  <c r="Q293" i="7" s="1"/>
  <c r="Q290" i="7" a="1"/>
  <c r="Q290" i="7" s="1"/>
  <c r="P287" i="7" a="1"/>
  <c r="P287" i="7" s="1"/>
  <c r="P284" i="7" a="1"/>
  <c r="P284" i="7" s="1"/>
  <c r="Q280" i="7" a="1"/>
  <c r="Q280" i="7" s="1"/>
  <c r="Q274" i="7" a="1"/>
  <c r="Q274" i="7" s="1"/>
  <c r="P272" i="7" a="1"/>
  <c r="P272" i="7" s="1"/>
  <c r="P269" i="7" a="1"/>
  <c r="P269" i="7" s="1"/>
  <c r="P266" i="7" a="1"/>
  <c r="P266" i="7" s="1"/>
  <c r="Q260" i="7" a="1"/>
  <c r="Q260" i="7" s="1"/>
  <c r="Q257" i="7" a="1"/>
  <c r="Q257" i="7" s="1"/>
  <c r="P887" i="7" a="1"/>
  <c r="P887" i="7" s="1"/>
  <c r="P883" i="7" a="1"/>
  <c r="P883" i="7" s="1"/>
  <c r="P880" i="7" a="1"/>
  <c r="P880" i="7" s="1"/>
  <c r="Q876" i="7" a="1"/>
  <c r="Q876" i="7" s="1"/>
  <c r="P873" i="7" a="1"/>
  <c r="P873" i="7" s="1"/>
  <c r="P869" i="7" a="1"/>
  <c r="P869" i="7" s="1"/>
  <c r="Q865" i="7" a="1"/>
  <c r="Q865" i="7" s="1"/>
  <c r="P859" i="7" a="1"/>
  <c r="P859" i="7" s="1"/>
  <c r="P855" i="7" a="1"/>
  <c r="P855" i="7" s="1"/>
  <c r="P851" i="7" a="1"/>
  <c r="P851" i="7" s="1"/>
  <c r="P848" i="7" a="1"/>
  <c r="P848" i="7" s="1"/>
  <c r="Q844" i="7" a="1"/>
  <c r="Q844" i="7" s="1"/>
  <c r="P841" i="7" a="1"/>
  <c r="P841" i="7" s="1"/>
  <c r="P837" i="7" a="1"/>
  <c r="P837" i="7" s="1"/>
  <c r="P833" i="7" a="1"/>
  <c r="P833" i="7" s="1"/>
  <c r="P830" i="7" a="1"/>
  <c r="P830" i="7" s="1"/>
  <c r="Q826" i="7" a="1"/>
  <c r="Q826" i="7" s="1"/>
  <c r="Q822" i="7" a="1"/>
  <c r="Q822" i="7" s="1"/>
  <c r="Q818" i="7" a="1"/>
  <c r="Q818" i="7" s="1"/>
  <c r="Q815" i="7" a="1"/>
  <c r="Q815" i="7" s="1"/>
  <c r="Q808" i="7" a="1"/>
  <c r="Q808" i="7" s="1"/>
  <c r="Q801" i="7" a="1"/>
  <c r="Q801" i="7" s="1"/>
  <c r="P798" i="7" a="1"/>
  <c r="P798" i="7" s="1"/>
  <c r="P795" i="7" a="1"/>
  <c r="P795" i="7" s="1"/>
  <c r="Q791" i="7" a="1"/>
  <c r="Q791" i="7" s="1"/>
  <c r="Q787" i="7" a="1"/>
  <c r="Q787" i="7" s="1"/>
  <c r="Q783" i="7" a="1"/>
  <c r="Q783" i="7" s="1"/>
  <c r="Q780" i="7" a="1"/>
  <c r="Q780" i="7" s="1"/>
  <c r="Q773" i="7" a="1"/>
  <c r="Q773" i="7" s="1"/>
  <c r="Q769" i="7" a="1"/>
  <c r="Q769" i="7" s="1"/>
  <c r="P766" i="7" a="1"/>
  <c r="P766" i="7" s="1"/>
  <c r="P763" i="7" a="1"/>
  <c r="P763" i="7" s="1"/>
  <c r="Q759" i="7" a="1"/>
  <c r="Q759" i="7" s="1"/>
  <c r="Q755" i="7" a="1"/>
  <c r="Q755" i="7" s="1"/>
  <c r="Q751" i="7" a="1"/>
  <c r="Q751" i="7" s="1"/>
  <c r="P748" i="7" a="1"/>
  <c r="P748" i="7" s="1"/>
  <c r="P745" i="7" a="1"/>
  <c r="P745" i="7" s="1"/>
  <c r="P742" i="7" a="1"/>
  <c r="P742" i="7" s="1"/>
  <c r="Q735" i="7" a="1"/>
  <c r="Q735" i="7" s="1"/>
  <c r="P732" i="7" a="1"/>
  <c r="P732" i="7" s="1"/>
  <c r="P726" i="7" a="1"/>
  <c r="P726" i="7" s="1"/>
  <c r="P723" i="7" a="1"/>
  <c r="P723" i="7" s="1"/>
  <c r="Q716" i="7" a="1"/>
  <c r="Q716" i="7" s="1"/>
  <c r="Q713" i="7" a="1"/>
  <c r="Q713" i="7" s="1"/>
  <c r="Q710" i="7" a="1"/>
  <c r="Q710" i="7" s="1"/>
  <c r="P707" i="7" a="1"/>
  <c r="P707" i="7" s="1"/>
  <c r="Q704" i="7" a="1"/>
  <c r="Q704" i="7" s="1"/>
  <c r="Q701" i="7" a="1"/>
  <c r="Q701" i="7" s="1"/>
  <c r="P699" i="7" a="1"/>
  <c r="P699" i="7" s="1"/>
  <c r="P693" i="7" a="1"/>
  <c r="P693" i="7" s="1"/>
  <c r="P690" i="7" a="1"/>
  <c r="P690" i="7" s="1"/>
  <c r="P687" i="7" a="1"/>
  <c r="P687" i="7" s="1"/>
  <c r="Q678" i="7" a="1"/>
  <c r="Q678" i="7" s="1"/>
  <c r="Q672" i="7" a="1"/>
  <c r="Q672" i="7" s="1"/>
  <c r="Q669" i="7" a="1"/>
  <c r="Q669" i="7" s="1"/>
  <c r="P667" i="7" a="1"/>
  <c r="P667" i="7" s="1"/>
  <c r="Q657" i="7" a="1"/>
  <c r="Q657" i="7" s="1"/>
  <c r="P651" i="7" a="1"/>
  <c r="P651" i="7" s="1"/>
  <c r="Q648" i="7" a="1"/>
  <c r="Q648" i="7" s="1"/>
  <c r="Q645" i="7" a="1"/>
  <c r="Q645" i="7" s="1"/>
  <c r="P637" i="7" a="1"/>
  <c r="P637" i="7" s="1"/>
  <c r="P634" i="7" a="1"/>
  <c r="P634" i="7" s="1"/>
  <c r="P631" i="7" a="1"/>
  <c r="P631" i="7" s="1"/>
  <c r="P628" i="7" a="1"/>
  <c r="P628" i="7" s="1"/>
  <c r="P625" i="7" a="1"/>
  <c r="P625" i="7" s="1"/>
  <c r="P619" i="7" a="1"/>
  <c r="P619" i="7" s="1"/>
  <c r="Q616" i="7" a="1"/>
  <c r="Q616" i="7" s="1"/>
  <c r="P613" i="7" a="1"/>
  <c r="P613" i="7" s="1"/>
  <c r="Q610" i="7" a="1"/>
  <c r="Q610" i="7" s="1"/>
  <c r="P604" i="7" a="1"/>
  <c r="P604" i="7" s="1"/>
  <c r="Q597" i="7" a="1"/>
  <c r="Q597" i="7" s="1"/>
  <c r="P591" i="7" a="1"/>
  <c r="P591" i="7" s="1"/>
  <c r="Q588" i="7" a="1"/>
  <c r="Q588" i="7" s="1"/>
  <c r="P585" i="7" a="1"/>
  <c r="P585" i="7" s="1"/>
  <c r="P582" i="7" a="1"/>
  <c r="P582" i="7" s="1"/>
  <c r="P579" i="7" a="1"/>
  <c r="P579" i="7" s="1"/>
  <c r="Q575" i="7" a="1"/>
  <c r="Q575" i="7" s="1"/>
  <c r="P573" i="7" a="1"/>
  <c r="P573" i="7" s="1"/>
  <c r="P567" i="7" a="1"/>
  <c r="P567" i="7" s="1"/>
  <c r="P564" i="7" a="1"/>
  <c r="P564" i="7" s="1"/>
  <c r="Q561" i="7" a="1"/>
  <c r="Q561" i="7" s="1"/>
  <c r="Q558" i="7" a="1"/>
  <c r="Q558" i="7" s="1"/>
  <c r="Q552" i="7" a="1"/>
  <c r="Q552" i="7" s="1"/>
  <c r="P550" i="7" a="1"/>
  <c r="P550" i="7" s="1"/>
  <c r="Q543" i="7" a="1"/>
  <c r="Q543" i="7" s="1"/>
  <c r="P541" i="7" a="1"/>
  <c r="P541" i="7" s="1"/>
  <c r="P535" i="7" a="1"/>
  <c r="P535" i="7" s="1"/>
  <c r="P532" i="7" a="1"/>
  <c r="P532" i="7" s="1"/>
  <c r="Q529" i="7" a="1"/>
  <c r="Q529" i="7" s="1"/>
  <c r="Q526" i="7" a="1"/>
  <c r="Q526" i="7" s="1"/>
  <c r="Q520" i="7" a="1"/>
  <c r="Q520" i="7" s="1"/>
  <c r="P518" i="7" a="1"/>
  <c r="P518" i="7" s="1"/>
  <c r="Q511" i="7" a="1"/>
  <c r="Q511" i="7" s="1"/>
  <c r="P509" i="7" a="1"/>
  <c r="P509" i="7" s="1"/>
  <c r="P500" i="7" a="1"/>
  <c r="P500" i="7" s="1"/>
  <c r="P497" i="7" a="1"/>
  <c r="P497" i="7" s="1"/>
  <c r="Q494" i="7" a="1"/>
  <c r="Q494" i="7" s="1"/>
  <c r="Q491" i="7" a="1"/>
  <c r="Q491" i="7" s="1"/>
  <c r="Q485" i="7" a="1"/>
  <c r="Q485" i="7" s="1"/>
  <c r="P483" i="7" a="1"/>
  <c r="P483" i="7" s="1"/>
  <c r="Q476" i="7" a="1"/>
  <c r="Q476" i="7" s="1"/>
  <c r="P474" i="7" a="1"/>
  <c r="P474" i="7" s="1"/>
  <c r="P471" i="7" a="1"/>
  <c r="P471" i="7" s="1"/>
  <c r="Q461" i="7" a="1"/>
  <c r="Q461" i="7" s="1"/>
  <c r="Q458" i="7" a="1"/>
  <c r="Q458" i="7" s="1"/>
  <c r="P452" i="7" a="1"/>
  <c r="P452" i="7" s="1"/>
  <c r="Q448" i="7" a="1"/>
  <c r="Q448" i="7" s="1"/>
  <c r="P446" i="7" a="1"/>
  <c r="P446" i="7" s="1"/>
  <c r="P443" i="7" a="1"/>
  <c r="P443" i="7" s="1"/>
  <c r="Q439" i="7" a="1"/>
  <c r="Q439" i="7" s="1"/>
  <c r="P433" i="7" a="1"/>
  <c r="P433" i="7" s="1"/>
  <c r="Q430" i="7" a="1"/>
  <c r="Q430" i="7" s="1"/>
  <c r="Q427" i="7" a="1"/>
  <c r="Q427" i="7" s="1"/>
  <c r="Q421" i="7" a="1"/>
  <c r="Q421" i="7" s="1"/>
  <c r="P419" i="7" a="1"/>
  <c r="P419" i="7" s="1"/>
  <c r="Q412" i="7" a="1"/>
  <c r="Q412" i="7" s="1"/>
  <c r="P410" i="7" a="1"/>
  <c r="P410" i="7" s="1"/>
  <c r="P404" i="7" a="1"/>
  <c r="P404" i="7" s="1"/>
  <c r="P401" i="7" a="1"/>
  <c r="P401" i="7" s="1"/>
  <c r="Q398" i="7" a="1"/>
  <c r="Q398" i="7" s="1"/>
  <c r="P392" i="7" a="1"/>
  <c r="P392" i="7" s="1"/>
  <c r="Q388" i="7" a="1"/>
  <c r="Q388" i="7" s="1"/>
  <c r="Q385" i="7" a="1"/>
  <c r="Q385" i="7" s="1"/>
  <c r="P383" i="7" a="1"/>
  <c r="P383" i="7" s="1"/>
  <c r="Q376" i="7" a="1"/>
  <c r="Q376" i="7" s="1"/>
  <c r="P370" i="7" a="1"/>
  <c r="P370" i="7" s="1"/>
  <c r="P367" i="7" a="1"/>
  <c r="P367" i="7" s="1"/>
  <c r="P354" i="7" a="1"/>
  <c r="P354" i="7" s="1"/>
  <c r="Q350" i="7" a="1"/>
  <c r="Q350" i="7" s="1"/>
  <c r="Q347" i="7" a="1"/>
  <c r="Q347" i="7" s="1"/>
  <c r="P344" i="7" a="1"/>
  <c r="P344" i="7" s="1"/>
  <c r="Q340" i="7" a="1"/>
  <c r="Q340" i="7" s="1"/>
  <c r="P337" i="7" a="1"/>
  <c r="P337" i="7" s="1"/>
  <c r="Q333" i="7" a="1"/>
  <c r="Q333" i="7" s="1"/>
  <c r="Q330" i="7" a="1"/>
  <c r="Q330" i="7" s="1"/>
  <c r="P327" i="7" a="1"/>
  <c r="P327" i="7" s="1"/>
  <c r="P324" i="7" a="1"/>
  <c r="P324" i="7" s="1"/>
  <c r="Q320" i="7" a="1"/>
  <c r="Q320" i="7" s="1"/>
  <c r="P317" i="7" a="1"/>
  <c r="P317" i="7" s="1"/>
  <c r="Q313" i="7" a="1"/>
  <c r="Q313" i="7" s="1"/>
  <c r="P310" i="7" a="1"/>
  <c r="P310" i="7" s="1"/>
  <c r="P307" i="7" a="1"/>
  <c r="P307" i="7" s="1"/>
  <c r="Q303" i="7" a="1"/>
  <c r="Q303" i="7" s="1"/>
  <c r="P290" i="7" a="1"/>
  <c r="P290" i="7" s="1"/>
  <c r="Q286" i="7" a="1"/>
  <c r="Q286" i="7" s="1"/>
  <c r="Q283" i="7" a="1"/>
  <c r="Q283" i="7" s="1"/>
  <c r="P280" i="7" a="1"/>
  <c r="P280" i="7" s="1"/>
  <c r="P277" i="7" a="1"/>
  <c r="P277" i="7" s="1"/>
  <c r="Q271" i="7" a="1"/>
  <c r="Q271" i="7" s="1"/>
  <c r="Q268" i="7" a="1"/>
  <c r="Q268" i="7" s="1"/>
  <c r="Q265" i="7" a="1"/>
  <c r="Q265" i="7" s="1"/>
  <c r="P263" i="7" a="1"/>
  <c r="P263" i="7" s="1"/>
  <c r="P260" i="7" a="1"/>
  <c r="P260" i="7" s="1"/>
  <c r="P254" i="7" a="1"/>
  <c r="P254" i="7" s="1"/>
  <c r="Q251" i="7" a="1"/>
  <c r="Q251" i="7" s="1"/>
  <c r="P248" i="7" a="1"/>
  <c r="P248" i="7" s="1"/>
  <c r="P242" i="7" a="1"/>
  <c r="P242" i="7" s="1"/>
  <c r="P236" i="7" a="1"/>
  <c r="P236" i="7" s="1"/>
  <c r="P233" i="7" a="1"/>
  <c r="P233" i="7" s="1"/>
  <c r="P224" i="7" a="1"/>
  <c r="P224" i="7" s="1"/>
  <c r="Q218" i="7" a="1"/>
  <c r="Q218" i="7" s="1"/>
  <c r="Q215" i="7" a="1"/>
  <c r="Q215" i="7" s="1"/>
  <c r="Q212" i="7" a="1"/>
  <c r="Q212" i="7" s="1"/>
  <c r="Q886" i="7" a="1"/>
  <c r="Q886" i="7" s="1"/>
  <c r="Q882" i="7" a="1"/>
  <c r="Q882" i="7" s="1"/>
  <c r="Q879" i="7" a="1"/>
  <c r="Q879" i="7" s="1"/>
  <c r="Q872" i="7" a="1"/>
  <c r="Q872" i="7" s="1"/>
  <c r="Q868" i="7" a="1"/>
  <c r="Q868" i="7" s="1"/>
  <c r="P865" i="7" a="1"/>
  <c r="P865" i="7" s="1"/>
  <c r="P862" i="7" a="1"/>
  <c r="P862" i="7" s="1"/>
  <c r="Q858" i="7" a="1"/>
  <c r="Q858" i="7" s="1"/>
  <c r="Q854" i="7" a="1"/>
  <c r="Q854" i="7" s="1"/>
  <c r="Q850" i="7" a="1"/>
  <c r="Q850" i="7" s="1"/>
  <c r="Q847" i="7" a="1"/>
  <c r="Q847" i="7" s="1"/>
  <c r="Q840" i="7" a="1"/>
  <c r="Q840" i="7" s="1"/>
  <c r="Q836" i="7" a="1"/>
  <c r="Q836" i="7" s="1"/>
  <c r="Q832" i="7" a="1"/>
  <c r="Q832" i="7" s="1"/>
  <c r="Q829" i="7" a="1"/>
  <c r="Q829" i="7" s="1"/>
  <c r="P826" i="7" a="1"/>
  <c r="P826" i="7" s="1"/>
  <c r="P822" i="7" a="1"/>
  <c r="P822" i="7" s="1"/>
  <c r="P815" i="7" a="1"/>
  <c r="P815" i="7" s="1"/>
  <c r="P812" i="7" a="1"/>
  <c r="P812" i="7" s="1"/>
  <c r="P808" i="7" a="1"/>
  <c r="P808" i="7" s="1"/>
  <c r="P801" i="7" a="1"/>
  <c r="P801" i="7" s="1"/>
  <c r="Q797" i="7" a="1"/>
  <c r="Q797" i="7" s="1"/>
  <c r="Q794" i="7" a="1"/>
  <c r="Q794" i="7" s="1"/>
  <c r="P791" i="7" a="1"/>
  <c r="P791" i="7" s="1"/>
  <c r="P787" i="7" a="1"/>
  <c r="P787" i="7" s="1"/>
  <c r="P780" i="7" a="1"/>
  <c r="P780" i="7" s="1"/>
  <c r="P777" i="7" a="1"/>
  <c r="P777" i="7" s="1"/>
  <c r="P773" i="7" a="1"/>
  <c r="P773" i="7" s="1"/>
  <c r="P769" i="7" a="1"/>
  <c r="P769" i="7" s="1"/>
  <c r="Q765" i="7" a="1"/>
  <c r="Q765" i="7" s="1"/>
  <c r="Q762" i="7" a="1"/>
  <c r="Q762" i="7" s="1"/>
  <c r="P759" i="7" a="1"/>
  <c r="P759" i="7" s="1"/>
  <c r="P755" i="7" a="1"/>
  <c r="P755" i="7" s="1"/>
  <c r="Q747" i="7" a="1"/>
  <c r="Q747" i="7" s="1"/>
  <c r="Q744" i="7" a="1"/>
  <c r="Q744" i="7" s="1"/>
  <c r="Q741" i="7" a="1"/>
  <c r="Q741" i="7" s="1"/>
  <c r="P738" i="7" a="1"/>
  <c r="P738" i="7" s="1"/>
  <c r="Q731" i="7" a="1"/>
  <c r="Q731" i="7" s="1"/>
  <c r="Q725" i="7" a="1"/>
  <c r="Q725" i="7" s="1"/>
  <c r="Q722" i="7" a="1"/>
  <c r="Q722" i="7" s="1"/>
  <c r="P719" i="7" a="1"/>
  <c r="P719" i="7" s="1"/>
  <c r="Q706" i="7" a="1"/>
  <c r="Q706" i="7" s="1"/>
  <c r="Q698" i="7" a="1"/>
  <c r="Q698" i="7" s="1"/>
  <c r="Q695" i="7" a="1"/>
  <c r="Q695" i="7" s="1"/>
  <c r="Q692" i="7" a="1"/>
  <c r="Q692" i="7" s="1"/>
  <c r="Q686" i="7" a="1"/>
  <c r="Q686" i="7" s="1"/>
  <c r="P684" i="7" a="1"/>
  <c r="P684" i="7" s="1"/>
  <c r="P681" i="7" a="1"/>
  <c r="P681" i="7" s="1"/>
  <c r="P675" i="7" a="1"/>
  <c r="P675" i="7" s="1"/>
  <c r="Q666" i="7" a="1"/>
  <c r="Q666" i="7" s="1"/>
  <c r="Q660" i="7" a="1"/>
  <c r="Q660" i="7" s="1"/>
  <c r="P657" i="7" a="1"/>
  <c r="P657" i="7" s="1"/>
  <c r="Q654" i="7" a="1"/>
  <c r="Q654" i="7" s="1"/>
  <c r="P648" i="7" a="1"/>
  <c r="P648" i="7" s="1"/>
  <c r="P645" i="7" a="1"/>
  <c r="P645" i="7" s="1"/>
  <c r="Q642" i="7" a="1"/>
  <c r="Q642" i="7" s="1"/>
  <c r="P639" i="7" a="1"/>
  <c r="P639" i="7" s="1"/>
  <c r="Q636" i="7" a="1"/>
  <c r="Q636" i="7" s="1"/>
  <c r="Q633" i="7" a="1"/>
  <c r="Q633" i="7" s="1"/>
  <c r="Q630" i="7" a="1"/>
  <c r="Q630" i="7" s="1"/>
  <c r="Q627" i="7" a="1"/>
  <c r="Q627" i="7" s="1"/>
  <c r="Q624" i="7" a="1"/>
  <c r="Q624" i="7" s="1"/>
  <c r="P622" i="7" a="1"/>
  <c r="P622" i="7" s="1"/>
  <c r="P616" i="7" a="1"/>
  <c r="P616" i="7" s="1"/>
  <c r="Q612" i="7" a="1"/>
  <c r="Q612" i="7" s="1"/>
  <c r="P610" i="7" a="1"/>
  <c r="P610" i="7" s="1"/>
  <c r="Q606" i="7" a="1"/>
  <c r="Q606" i="7" s="1"/>
  <c r="Q603" i="7" a="1"/>
  <c r="Q603" i="7" s="1"/>
  <c r="Q600" i="7" a="1"/>
  <c r="Q600" i="7" s="1"/>
  <c r="P597" i="7" a="1"/>
  <c r="P597" i="7" s="1"/>
  <c r="Q594" i="7" a="1"/>
  <c r="Q594" i="7" s="1"/>
  <c r="P588" i="7" a="1"/>
  <c r="P588" i="7" s="1"/>
  <c r="Q581" i="7" a="1"/>
  <c r="Q581" i="7" s="1"/>
  <c r="P575" i="7" a="1"/>
  <c r="P575" i="7" s="1"/>
  <c r="Q572" i="7" a="1"/>
  <c r="Q572" i="7" s="1"/>
  <c r="P570" i="7" a="1"/>
  <c r="P570" i="7" s="1"/>
  <c r="Q563" i="7" a="1"/>
  <c r="Q563" i="7" s="1"/>
  <c r="P561" i="7" a="1"/>
  <c r="P561" i="7" s="1"/>
  <c r="P555" i="7" a="1"/>
  <c r="P555" i="7" s="1"/>
  <c r="P552" i="7" a="1"/>
  <c r="P552" i="7" s="1"/>
  <c r="Q549" i="7" a="1"/>
  <c r="Q549" i="7" s="1"/>
  <c r="Q546" i="7" a="1"/>
  <c r="Q546" i="7" s="1"/>
  <c r="Q540" i="7" a="1"/>
  <c r="Q540" i="7" s="1"/>
  <c r="P538" i="7" a="1"/>
  <c r="P538" i="7" s="1"/>
  <c r="Q531" i="7" a="1"/>
  <c r="Q531" i="7" s="1"/>
  <c r="P529" i="7" a="1"/>
  <c r="P529" i="7" s="1"/>
  <c r="P523" i="7" a="1"/>
  <c r="P523" i="7" s="1"/>
  <c r="P520" i="7" a="1"/>
  <c r="P520" i="7" s="1"/>
  <c r="Q517" i="7" a="1"/>
  <c r="Q517" i="7" s="1"/>
  <c r="Q514" i="7" a="1"/>
  <c r="Q514" i="7" s="1"/>
  <c r="Q508" i="7" a="1"/>
  <c r="Q508" i="7" s="1"/>
  <c r="P503" i="7" a="1"/>
  <c r="P503" i="7" s="1"/>
  <c r="Q496" i="7" a="1"/>
  <c r="Q496" i="7" s="1"/>
  <c r="P494" i="7" a="1"/>
  <c r="P494" i="7" s="1"/>
  <c r="P488" i="7" a="1"/>
  <c r="P488" i="7" s="1"/>
  <c r="P485" i="7" a="1"/>
  <c r="P485" i="7" s="1"/>
  <c r="Q482" i="7" a="1"/>
  <c r="Q482" i="7" s="1"/>
  <c r="Q479" i="7" a="1"/>
  <c r="Q479" i="7" s="1"/>
  <c r="Q473" i="7" a="1"/>
  <c r="Q473" i="7" s="1"/>
  <c r="Q470" i="7" a="1"/>
  <c r="Q470" i="7" s="1"/>
  <c r="Q467" i="7" a="1"/>
  <c r="Q467" i="7" s="1"/>
  <c r="P464" i="7" a="1"/>
  <c r="P464" i="7" s="1"/>
  <c r="P461" i="7" a="1"/>
  <c r="P461" i="7" s="1"/>
  <c r="P458" i="7" a="1"/>
  <c r="P458" i="7" s="1"/>
  <c r="P455" i="7" a="1"/>
  <c r="P455" i="7" s="1"/>
  <c r="Q445" i="7" a="1"/>
  <c r="Q445" i="7" s="1"/>
  <c r="Q442" i="7" a="1"/>
  <c r="Q442" i="7" s="1"/>
  <c r="P436" i="7" a="1"/>
  <c r="P436" i="7" s="1"/>
  <c r="Q432" i="7" a="1"/>
  <c r="Q432" i="7" s="1"/>
  <c r="P430" i="7" a="1"/>
  <c r="P430" i="7" s="1"/>
  <c r="P424" i="7" a="1"/>
  <c r="P424" i="7" s="1"/>
  <c r="P421" i="7" a="1"/>
  <c r="P421" i="7" s="1"/>
  <c r="Q418" i="7" a="1"/>
  <c r="Q418" i="7" s="1"/>
  <c r="Q415" i="7" a="1"/>
  <c r="Q415" i="7" s="1"/>
  <c r="Q409" i="7" a="1"/>
  <c r="Q409" i="7" s="1"/>
  <c r="P407" i="7" a="1"/>
  <c r="P407" i="7" s="1"/>
  <c r="Q400" i="7" a="1"/>
  <c r="Q400" i="7" s="1"/>
  <c r="P398" i="7" a="1"/>
  <c r="P398" i="7" s="1"/>
  <c r="P395" i="7" a="1"/>
  <c r="P395" i="7" s="1"/>
  <c r="Q391" i="7" a="1"/>
  <c r="Q391" i="7" s="1"/>
  <c r="P385" i="7" a="1"/>
  <c r="P385" i="7" s="1"/>
  <c r="Q379" i="7" a="1"/>
  <c r="Q379" i="7" s="1"/>
  <c r="P373" i="7" a="1"/>
  <c r="P373" i="7" s="1"/>
  <c r="Q369" i="7" a="1"/>
  <c r="Q369" i="7" s="1"/>
  <c r="Q366" i="7" a="1"/>
  <c r="Q366" i="7" s="1"/>
  <c r="P364" i="7" a="1"/>
  <c r="P364" i="7" s="1"/>
  <c r="Q360" i="7" a="1"/>
  <c r="Q360" i="7" s="1"/>
  <c r="P357" i="7" a="1"/>
  <c r="P357" i="7" s="1"/>
  <c r="Q353" i="7" a="1"/>
  <c r="Q353" i="7" s="1"/>
  <c r="P350" i="7" a="1"/>
  <c r="P350" i="7" s="1"/>
  <c r="P347" i="7" a="1"/>
  <c r="P347" i="7" s="1"/>
  <c r="Q343" i="7" a="1"/>
  <c r="Q343" i="7" s="1"/>
  <c r="P330" i="7" a="1"/>
  <c r="P330" i="7" s="1"/>
  <c r="Q326" i="7" a="1"/>
  <c r="Q326" i="7" s="1"/>
  <c r="Q323" i="7" a="1"/>
  <c r="Q323" i="7" s="1"/>
  <c r="P320" i="7" a="1"/>
  <c r="P320" i="7" s="1"/>
  <c r="Q316" i="7" a="1"/>
  <c r="Q316" i="7" s="1"/>
  <c r="P313" i="7" a="1"/>
  <c r="P313" i="7" s="1"/>
  <c r="Q309" i="7" a="1"/>
  <c r="Q309" i="7" s="1"/>
  <c r="Q306" i="7" a="1"/>
  <c r="Q306" i="7" s="1"/>
  <c r="P303" i="7" a="1"/>
  <c r="P303" i="7" s="1"/>
  <c r="P300" i="7" a="1"/>
  <c r="P300" i="7" s="1"/>
  <c r="Q296" i="7" a="1"/>
  <c r="Q296" i="7" s="1"/>
  <c r="P293" i="7" a="1"/>
  <c r="P293" i="7" s="1"/>
  <c r="Q289" i="7" a="1"/>
  <c r="Q289" i="7" s="1"/>
  <c r="P286" i="7" a="1"/>
  <c r="P286" i="7" s="1"/>
  <c r="P283" i="7" a="1"/>
  <c r="P283" i="7" s="1"/>
  <c r="Q279" i="7" a="1"/>
  <c r="Q279" i="7" s="1"/>
  <c r="Q276" i="7" a="1"/>
  <c r="Q276" i="7" s="1"/>
  <c r="P274" i="7" a="1"/>
  <c r="P274" i="7" s="1"/>
  <c r="P271" i="7" a="1"/>
  <c r="P271" i="7" s="1"/>
  <c r="Q262" i="7" a="1"/>
  <c r="Q262" i="7" s="1"/>
  <c r="Q259" i="7" a="1"/>
  <c r="Q259" i="7" s="1"/>
  <c r="P257" i="7" a="1"/>
  <c r="P257" i="7" s="1"/>
  <c r="P251" i="7" a="1"/>
  <c r="P251" i="7" s="1"/>
  <c r="Q247" i="7" a="1"/>
  <c r="Q247" i="7" s="1"/>
  <c r="Q241" i="7" a="1"/>
  <c r="Q241" i="7" s="1"/>
  <c r="Q238" i="7" a="1"/>
  <c r="Q238" i="7" s="1"/>
  <c r="Q235" i="7" a="1"/>
  <c r="Q235" i="7" s="1"/>
  <c r="P230" i="7" a="1"/>
  <c r="P230" i="7" s="1"/>
  <c r="P227" i="7" a="1"/>
  <c r="P227" i="7" s="1"/>
  <c r="Q223" i="7" a="1"/>
  <c r="Q223" i="7" s="1"/>
  <c r="P212" i="7" a="1"/>
  <c r="P212" i="7" s="1"/>
  <c r="P886" i="7" a="1"/>
  <c r="P886" i="7" s="1"/>
  <c r="P879" i="7" a="1"/>
  <c r="P879" i="7" s="1"/>
  <c r="P876" i="7" a="1"/>
  <c r="P876" i="7" s="1"/>
  <c r="P872" i="7" a="1"/>
  <c r="P872" i="7" s="1"/>
  <c r="P868" i="7" a="1"/>
  <c r="P868" i="7" s="1"/>
  <c r="Q864" i="7" a="1"/>
  <c r="Q864" i="7" s="1"/>
  <c r="Q861" i="7" a="1"/>
  <c r="Q861" i="7" s="1"/>
  <c r="P858" i="7" a="1"/>
  <c r="P858" i="7" s="1"/>
  <c r="P854" i="7" a="1"/>
  <c r="P854" i="7" s="1"/>
  <c r="P847" i="7" a="1"/>
  <c r="P847" i="7" s="1"/>
  <c r="P844" i="7" a="1"/>
  <c r="P844" i="7" s="1"/>
  <c r="P840" i="7" a="1"/>
  <c r="P840" i="7" s="1"/>
  <c r="P836" i="7" a="1"/>
  <c r="P836" i="7" s="1"/>
  <c r="P829" i="7" a="1"/>
  <c r="P829" i="7" s="1"/>
  <c r="Q825" i="7" a="1"/>
  <c r="Q825" i="7" s="1"/>
  <c r="Q821" i="7" a="1"/>
  <c r="Q821" i="7" s="1"/>
  <c r="P818" i="7" a="1"/>
  <c r="P818" i="7" s="1"/>
  <c r="Q814" i="7" a="1"/>
  <c r="Q814" i="7" s="1"/>
  <c r="Q811" i="7" a="1"/>
  <c r="Q811" i="7" s="1"/>
  <c r="Q804" i="7" a="1"/>
  <c r="Q804" i="7" s="1"/>
  <c r="Q800" i="7" a="1"/>
  <c r="Q800" i="7" s="1"/>
  <c r="P794" i="7" a="1"/>
  <c r="P794" i="7" s="1"/>
  <c r="Q790" i="7" a="1"/>
  <c r="Q790" i="7" s="1"/>
  <c r="Q786" i="7" a="1"/>
  <c r="Q786" i="7" s="1"/>
  <c r="P783" i="7" a="1"/>
  <c r="P783" i="7" s="1"/>
  <c r="Q779" i="7" a="1"/>
  <c r="Q779" i="7" s="1"/>
  <c r="Q776" i="7" a="1"/>
  <c r="Q776" i="7" s="1"/>
  <c r="Q772" i="7" a="1"/>
  <c r="Q772" i="7" s="1"/>
  <c r="Q768" i="7" a="1"/>
  <c r="Q768" i="7" s="1"/>
  <c r="P762" i="7" a="1"/>
  <c r="P762" i="7" s="1"/>
  <c r="Q758" i="7" a="1"/>
  <c r="Q758" i="7" s="1"/>
  <c r="Q754" i="7" a="1"/>
  <c r="Q754" i="7" s="1"/>
  <c r="P751" i="7" a="1"/>
  <c r="P751" i="7" s="1"/>
  <c r="P747" i="7" a="1"/>
  <c r="P747" i="7" s="1"/>
  <c r="P741" i="7" a="1"/>
  <c r="P741" i="7" s="1"/>
  <c r="Q737" i="7" a="1"/>
  <c r="Q737" i="7" s="1"/>
  <c r="P735" i="7" a="1"/>
  <c r="P735" i="7" s="1"/>
  <c r="P731" i="7" a="1"/>
  <c r="P731" i="7" s="1"/>
  <c r="P722" i="7" a="1"/>
  <c r="P722" i="7" s="1"/>
  <c r="Q718" i="7" a="1"/>
  <c r="Q718" i="7" s="1"/>
  <c r="P716" i="7" a="1"/>
  <c r="P716" i="7" s="1"/>
  <c r="P713" i="7" a="1"/>
  <c r="P713" i="7" s="1"/>
  <c r="P710" i="7" a="1"/>
  <c r="P710" i="7" s="1"/>
  <c r="P704" i="7" a="1"/>
  <c r="P704" i="7" s="1"/>
  <c r="P701" i="7" a="1"/>
  <c r="P701" i="7" s="1"/>
  <c r="P698" i="7" a="1"/>
  <c r="P698" i="7" s="1"/>
  <c r="P692" i="7" a="1"/>
  <c r="P692" i="7" s="1"/>
  <c r="Q689" i="7" a="1"/>
  <c r="Q689" i="7" s="1"/>
  <c r="P686" i="7" a="1"/>
  <c r="P686" i="7" s="1"/>
  <c r="Q680" i="7" a="1"/>
  <c r="Q680" i="7" s="1"/>
  <c r="P678" i="7" a="1"/>
  <c r="P678" i="7" s="1"/>
  <c r="Q674" i="7" a="1"/>
  <c r="Q674" i="7" s="1"/>
  <c r="P672" i="7" a="1"/>
  <c r="P672" i="7" s="1"/>
  <c r="P669" i="7" a="1"/>
  <c r="P669" i="7" s="1"/>
  <c r="P666" i="7" a="1"/>
  <c r="P666" i="7" s="1"/>
  <c r="P660" i="7" a="1"/>
  <c r="P660" i="7" s="1"/>
  <c r="Q656" i="7" a="1"/>
  <c r="Q656" i="7" s="1"/>
  <c r="P654" i="7" a="1"/>
  <c r="P654" i="7" s="1"/>
  <c r="Q650" i="7" a="1"/>
  <c r="Q650" i="7" s="1"/>
  <c r="Q647" i="7" a="1"/>
  <c r="Q647" i="7" s="1"/>
  <c r="Q644" i="7" a="1"/>
  <c r="Q644" i="7" s="1"/>
  <c r="P642" i="7" a="1"/>
  <c r="P642" i="7" s="1"/>
  <c r="P636" i="7" a="1"/>
  <c r="P636" i="7" s="1"/>
  <c r="P633" i="7" a="1"/>
  <c r="P633" i="7" s="1"/>
  <c r="P624" i="7" a="1"/>
  <c r="P624" i="7" s="1"/>
  <c r="Q621" i="7" a="1"/>
  <c r="Q621" i="7" s="1"/>
  <c r="Q618" i="7" a="1"/>
  <c r="Q618" i="7" s="1"/>
  <c r="Q615" i="7" a="1"/>
  <c r="Q615" i="7" s="1"/>
  <c r="Q609" i="7" a="1"/>
  <c r="Q609" i="7" s="1"/>
  <c r="P603" i="7" a="1"/>
  <c r="P603" i="7" s="1"/>
  <c r="P600" i="7" a="1"/>
  <c r="P600" i="7" s="1"/>
  <c r="Q596" i="7" a="1"/>
  <c r="Q596" i="7" s="1"/>
  <c r="P594" i="7" a="1"/>
  <c r="P594" i="7" s="1"/>
  <c r="Q590" i="7" a="1"/>
  <c r="Q590" i="7" s="1"/>
  <c r="Q587" i="7" a="1"/>
  <c r="Q587" i="7" s="1"/>
  <c r="Q584" i="7" a="1"/>
  <c r="Q584" i="7" s="1"/>
  <c r="P581" i="7" a="1"/>
  <c r="P581" i="7" s="1"/>
  <c r="Q578" i="7" a="1"/>
  <c r="Q578" i="7" s="1"/>
  <c r="P572" i="7" a="1"/>
  <c r="P572" i="7" s="1"/>
  <c r="Q569" i="7" a="1"/>
  <c r="Q569" i="7" s="1"/>
  <c r="Q566" i="7" a="1"/>
  <c r="Q566" i="7" s="1"/>
  <c r="Q560" i="7" a="1"/>
  <c r="Q560" i="7" s="1"/>
  <c r="P558" i="7" a="1"/>
  <c r="P558" i="7" s="1"/>
  <c r="Q551" i="7" a="1"/>
  <c r="Q551" i="7" s="1"/>
  <c r="P549" i="7" a="1"/>
  <c r="P549" i="7" s="1"/>
  <c r="P543" i="7" a="1"/>
  <c r="P543" i="7" s="1"/>
  <c r="P540" i="7" a="1"/>
  <c r="P540" i="7" s="1"/>
  <c r="Q537" i="7" a="1"/>
  <c r="Q537" i="7" s="1"/>
  <c r="Q534" i="7" a="1"/>
  <c r="Q534" i="7" s="1"/>
  <c r="Q528" i="7" a="1"/>
  <c r="Q528" i="7" s="1"/>
  <c r="P526" i="7" a="1"/>
  <c r="P526" i="7" s="1"/>
  <c r="Q519" i="7" a="1"/>
  <c r="Q519" i="7" s="1"/>
  <c r="P517" i="7" a="1"/>
  <c r="P517" i="7" s="1"/>
  <c r="P511" i="7" a="1"/>
  <c r="P511" i="7" s="1"/>
  <c r="P508" i="7" a="1"/>
  <c r="P508" i="7" s="1"/>
  <c r="Q502" i="7" a="1"/>
  <c r="Q502" i="7" s="1"/>
  <c r="Q499" i="7" a="1"/>
  <c r="Q499" i="7" s="1"/>
  <c r="Q493" i="7" a="1"/>
  <c r="Q493" i="7" s="1"/>
  <c r="P491" i="7" a="1"/>
  <c r="P491" i="7" s="1"/>
  <c r="Q484" i="7" a="1"/>
  <c r="Q484" i="7" s="1"/>
  <c r="P482" i="7" a="1"/>
  <c r="P482" i="7" s="1"/>
  <c r="P476" i="7" a="1"/>
  <c r="P476" i="7" s="1"/>
  <c r="P473" i="7" a="1"/>
  <c r="P473" i="7" s="1"/>
  <c r="P470" i="7" a="1"/>
  <c r="P470" i="7" s="1"/>
  <c r="P467" i="7" a="1"/>
  <c r="P467" i="7" s="1"/>
  <c r="Q460" i="7" a="1"/>
  <c r="Q460" i="7" s="1"/>
  <c r="Q457" i="7" a="1"/>
  <c r="Q457" i="7" s="1"/>
  <c r="Q454" i="7" a="1"/>
  <c r="Q454" i="7" s="1"/>
  <c r="Q451" i="7" a="1"/>
  <c r="Q451" i="7" s="1"/>
  <c r="P448" i="7" a="1"/>
  <c r="P448" i="7" s="1"/>
  <c r="P445" i="7" a="1"/>
  <c r="P445" i="7" s="1"/>
  <c r="P442" i="7" a="1"/>
  <c r="P442" i="7" s="1"/>
  <c r="P439" i="7" a="1"/>
  <c r="P439" i="7" s="1"/>
  <c r="Q429" i="7" a="1"/>
  <c r="Q429" i="7" s="1"/>
  <c r="P427" i="7" a="1"/>
  <c r="P427" i="7" s="1"/>
  <c r="Q420" i="7" a="1"/>
  <c r="Q420" i="7" s="1"/>
  <c r="P418" i="7" a="1"/>
  <c r="P418" i="7" s="1"/>
  <c r="P412" i="7" a="1"/>
  <c r="P412" i="7" s="1"/>
  <c r="P409" i="7" a="1"/>
  <c r="P409" i="7" s="1"/>
  <c r="Q406" i="7" a="1"/>
  <c r="Q406" i="7" s="1"/>
  <c r="Q403" i="7" a="1"/>
  <c r="Q403" i="7" s="1"/>
  <c r="Q397" i="7" a="1"/>
  <c r="Q397" i="7" s="1"/>
  <c r="Q394" i="7" a="1"/>
  <c r="Q394" i="7" s="1"/>
  <c r="P388" i="7" a="1"/>
  <c r="P388" i="7" s="1"/>
  <c r="Q384" i="7" a="1"/>
  <c r="Q384" i="7" s="1"/>
  <c r="P379" i="7" a="1"/>
  <c r="P379" i="7" s="1"/>
  <c r="P376" i="7" a="1"/>
  <c r="P376" i="7" s="1"/>
  <c r="Q372" i="7" a="1"/>
  <c r="Q372" i="7" s="1"/>
  <c r="P366" i="7" a="1"/>
  <c r="P366" i="7" s="1"/>
  <c r="Q363" i="7" a="1"/>
  <c r="Q363" i="7" s="1"/>
  <c r="P360" i="7" a="1"/>
  <c r="P360" i="7" s="1"/>
  <c r="Q356" i="7" a="1"/>
  <c r="Q356" i="7" s="1"/>
  <c r="P353" i="7" a="1"/>
  <c r="P353" i="7" s="1"/>
  <c r="Q349" i="7" a="1"/>
  <c r="Q349" i="7" s="1"/>
  <c r="Q346" i="7" a="1"/>
  <c r="Q346" i="7" s="1"/>
  <c r="P343" i="7" a="1"/>
  <c r="P343" i="7" s="1"/>
  <c r="P340" i="7" a="1"/>
  <c r="P340" i="7" s="1"/>
  <c r="Q336" i="7" a="1"/>
  <c r="Q336" i="7" s="1"/>
  <c r="P333" i="7" a="1"/>
  <c r="P333" i="7" s="1"/>
  <c r="Q329" i="7" a="1"/>
  <c r="Q329" i="7" s="1"/>
  <c r="P326" i="7" a="1"/>
  <c r="P326" i="7" s="1"/>
  <c r="P323" i="7" a="1"/>
  <c r="P323" i="7" s="1"/>
  <c r="Q319" i="7" a="1"/>
  <c r="Q319" i="7" s="1"/>
  <c r="P306" i="7" a="1"/>
  <c r="P306" i="7" s="1"/>
  <c r="Q302" i="7" a="1"/>
  <c r="Q302" i="7" s="1"/>
  <c r="Q299" i="7" a="1"/>
  <c r="Q299" i="7" s="1"/>
  <c r="P296" i="7" a="1"/>
  <c r="P296" i="7" s="1"/>
  <c r="Q292" i="7" a="1"/>
  <c r="Q292" i="7" s="1"/>
  <c r="P289" i="7" a="1"/>
  <c r="P289" i="7" s="1"/>
  <c r="Q285" i="7" a="1"/>
  <c r="Q285" i="7" s="1"/>
  <c r="Q282" i="7" a="1"/>
  <c r="Q282" i="7" s="1"/>
  <c r="P279" i="7" a="1"/>
  <c r="P279" i="7" s="1"/>
  <c r="Q270" i="7" a="1"/>
  <c r="Q270" i="7" s="1"/>
  <c r="P268" i="7" a="1"/>
  <c r="P268" i="7" s="1"/>
  <c r="P265" i="7" a="1"/>
  <c r="P265" i="7" s="1"/>
  <c r="P259" i="7" a="1"/>
  <c r="P259" i="7" s="1"/>
  <c r="Q256" i="7" a="1"/>
  <c r="Q256" i="7" s="1"/>
  <c r="Q253" i="7" a="1"/>
  <c r="Q253" i="7" s="1"/>
  <c r="Q250" i="7" a="1"/>
  <c r="Q250" i="7" s="1"/>
  <c r="P241" i="7" a="1"/>
  <c r="P241" i="7" s="1"/>
  <c r="P235" i="7" a="1"/>
  <c r="P235" i="7" s="1"/>
  <c r="Q232" i="7" a="1"/>
  <c r="Q232" i="7" s="1"/>
  <c r="Q885" i="7" a="1"/>
  <c r="Q885" i="7" s="1"/>
  <c r="P882" i="7" a="1"/>
  <c r="P882" i="7" s="1"/>
  <c r="Q878" i="7" a="1"/>
  <c r="Q878" i="7" s="1"/>
  <c r="Q875" i="7" a="1"/>
  <c r="Q875" i="7" s="1"/>
  <c r="Q871" i="7" a="1"/>
  <c r="Q871" i="7" s="1"/>
  <c r="Q867" i="7" a="1"/>
  <c r="Q867" i="7" s="1"/>
  <c r="P861" i="7" a="1"/>
  <c r="P861" i="7" s="1"/>
  <c r="Q857" i="7" a="1"/>
  <c r="Q857" i="7" s="1"/>
  <c r="Q853" i="7" a="1"/>
  <c r="Q853" i="7" s="1"/>
  <c r="P850" i="7" a="1"/>
  <c r="P850" i="7" s="1"/>
  <c r="Q846" i="7" a="1"/>
  <c r="Q846" i="7" s="1"/>
  <c r="Q843" i="7" a="1"/>
  <c r="Q843" i="7" s="1"/>
  <c r="Q839" i="7" a="1"/>
  <c r="Q839" i="7" s="1"/>
  <c r="Q835" i="7" a="1"/>
  <c r="Q835" i="7" s="1"/>
  <c r="P832" i="7" a="1"/>
  <c r="P832" i="7" s="1"/>
  <c r="Q828" i="7" a="1"/>
  <c r="Q828" i="7" s="1"/>
  <c r="P825" i="7" a="1"/>
  <c r="P825" i="7" s="1"/>
  <c r="P821" i="7" a="1"/>
  <c r="P821" i="7" s="1"/>
  <c r="Q817" i="7" a="1"/>
  <c r="Q817" i="7" s="1"/>
  <c r="P811" i="7" a="1"/>
  <c r="P811" i="7" s="1"/>
  <c r="P804" i="7" a="1"/>
  <c r="P804" i="7" s="1"/>
  <c r="P800" i="7" a="1"/>
  <c r="P800" i="7" s="1"/>
  <c r="P797" i="7" a="1"/>
  <c r="P797" i="7" s="1"/>
  <c r="Q793" i="7" a="1"/>
  <c r="Q793" i="7" s="1"/>
  <c r="P790" i="7" a="1"/>
  <c r="P790" i="7" s="1"/>
  <c r="P786" i="7" a="1"/>
  <c r="P786" i="7" s="1"/>
  <c r="Q782" i="7" a="1"/>
  <c r="Q782" i="7" s="1"/>
  <c r="P776" i="7" a="1"/>
  <c r="P776" i="7" s="1"/>
  <c r="P772" i="7" a="1"/>
  <c r="P772" i="7" s="1"/>
  <c r="P768" i="7" a="1"/>
  <c r="P768" i="7" s="1"/>
  <c r="P765" i="7" a="1"/>
  <c r="P765" i="7" s="1"/>
  <c r="Q761" i="7" a="1"/>
  <c r="Q761" i="7" s="1"/>
  <c r="P758" i="7" a="1"/>
  <c r="P758" i="7" s="1"/>
  <c r="P754" i="7" a="1"/>
  <c r="P754" i="7" s="1"/>
  <c r="Q750" i="7" a="1"/>
  <c r="Q750" i="7" s="1"/>
  <c r="Q746" i="7" a="1"/>
  <c r="Q746" i="7" s="1"/>
  <c r="P744" i="7" a="1"/>
  <c r="P744" i="7" s="1"/>
  <c r="Q740" i="7" a="1"/>
  <c r="Q740" i="7" s="1"/>
  <c r="Q734" i="7" a="1"/>
  <c r="Q734" i="7" s="1"/>
  <c r="Q727" i="7" a="1"/>
  <c r="Q727" i="7" s="1"/>
  <c r="P725" i="7" a="1"/>
  <c r="P725" i="7" s="1"/>
  <c r="Q721" i="7" a="1"/>
  <c r="Q721" i="7" s="1"/>
  <c r="Q715" i="7" a="1"/>
  <c r="Q715" i="7" s="1"/>
  <c r="Q712" i="7" a="1"/>
  <c r="Q712" i="7" s="1"/>
  <c r="Q709" i="7" a="1"/>
  <c r="Q709" i="7" s="1"/>
  <c r="P706" i="7" a="1"/>
  <c r="P706" i="7" s="1"/>
  <c r="Q703" i="7" a="1"/>
  <c r="Q703" i="7" s="1"/>
  <c r="Q700" i="7" a="1"/>
  <c r="Q700" i="7" s="1"/>
  <c r="Q697" i="7" a="1"/>
  <c r="Q697" i="7" s="1"/>
  <c r="P695" i="7" a="1"/>
  <c r="P695" i="7" s="1"/>
  <c r="Q691" i="7" a="1"/>
  <c r="Q691" i="7" s="1"/>
  <c r="P689" i="7" a="1"/>
  <c r="P689" i="7" s="1"/>
  <c r="Q683" i="7" a="1"/>
  <c r="Q683" i="7" s="1"/>
  <c r="P680" i="7" a="1"/>
  <c r="P680" i="7" s="1"/>
  <c r="Q677" i="7" a="1"/>
  <c r="Q677" i="7" s="1"/>
  <c r="Q671" i="7" a="1"/>
  <c r="Q671" i="7" s="1"/>
  <c r="Q668" i="7" a="1"/>
  <c r="Q668" i="7" s="1"/>
  <c r="Q665" i="7" a="1"/>
  <c r="Q665" i="7" s="1"/>
  <c r="Q659" i="7" a="1"/>
  <c r="Q659" i="7" s="1"/>
  <c r="Q653" i="7" a="1"/>
  <c r="Q653" i="7" s="1"/>
  <c r="Q641" i="7" a="1"/>
  <c r="Q641" i="7" s="1"/>
  <c r="Q638" i="7" a="1"/>
  <c r="Q638" i="7" s="1"/>
  <c r="Q635" i="7" a="1"/>
  <c r="Q635" i="7" s="1"/>
  <c r="P630" i="7" a="1"/>
  <c r="P630" i="7" s="1"/>
  <c r="P627" i="7" a="1"/>
  <c r="P627" i="7" s="1"/>
  <c r="Q623" i="7" a="1"/>
  <c r="Q623" i="7" s="1"/>
  <c r="P612" i="7" a="1"/>
  <c r="P612" i="7" s="1"/>
  <c r="P609" i="7" a="1"/>
  <c r="P609" i="7" s="1"/>
  <c r="P606" i="7" a="1"/>
  <c r="P606" i="7" s="1"/>
  <c r="Q602" i="7" a="1"/>
  <c r="Q602" i="7" s="1"/>
  <c r="Q599" i="7" a="1"/>
  <c r="Q599" i="7" s="1"/>
  <c r="Q593" i="7" a="1"/>
  <c r="Q593" i="7" s="1"/>
  <c r="P587" i="7" a="1"/>
  <c r="P587" i="7" s="1"/>
  <c r="P584" i="7" a="1"/>
  <c r="P584" i="7" s="1"/>
  <c r="Q580" i="7" a="1"/>
  <c r="Q580" i="7" s="1"/>
  <c r="P578" i="7" a="1"/>
  <c r="P578" i="7" s="1"/>
  <c r="Q574" i="7" a="1"/>
  <c r="Q574" i="7" s="1"/>
  <c r="Q571" i="7" a="1"/>
  <c r="Q571" i="7" s="1"/>
  <c r="P569" i="7" a="1"/>
  <c r="P569" i="7" s="1"/>
  <c r="P563" i="7" a="1"/>
  <c r="P563" i="7" s="1"/>
  <c r="P560" i="7" a="1"/>
  <c r="P560" i="7" s="1"/>
  <c r="Q557" i="7" a="1"/>
  <c r="Q557" i="7" s="1"/>
  <c r="Q554" i="7" a="1"/>
  <c r="Q554" i="7" s="1"/>
  <c r="Q548" i="7" a="1"/>
  <c r="Q548" i="7" s="1"/>
  <c r="P546" i="7" a="1"/>
  <c r="P546" i="7" s="1"/>
  <c r="Q539" i="7" a="1"/>
  <c r="Q539" i="7" s="1"/>
  <c r="P537" i="7" a="1"/>
  <c r="P537" i="7" s="1"/>
  <c r="P531" i="7" a="1"/>
  <c r="P531" i="7" s="1"/>
  <c r="P528" i="7" a="1"/>
  <c r="P528" i="7" s="1"/>
  <c r="Q525" i="7" a="1"/>
  <c r="Q525" i="7" s="1"/>
  <c r="Q522" i="7" a="1"/>
  <c r="Q522" i="7" s="1"/>
  <c r="Q516" i="7" a="1"/>
  <c r="Q516" i="7" s="1"/>
  <c r="P514" i="7" a="1"/>
  <c r="P514" i="7" s="1"/>
  <c r="Q507" i="7" a="1"/>
  <c r="Q507" i="7" s="1"/>
  <c r="P502" i="7" a="1"/>
  <c r="P502" i="7" s="1"/>
  <c r="P496" i="7" a="1"/>
  <c r="P496" i="7" s="1"/>
  <c r="P493" i="7" a="1"/>
  <c r="P493" i="7" s="1"/>
  <c r="Q490" i="7" a="1"/>
  <c r="Q490" i="7" s="1"/>
  <c r="Q487" i="7" a="1"/>
  <c r="Q487" i="7" s="1"/>
  <c r="Q481" i="7" a="1"/>
  <c r="Q481" i="7" s="1"/>
  <c r="P479" i="7" a="1"/>
  <c r="P479" i="7" s="1"/>
  <c r="Q472" i="7" a="1"/>
  <c r="Q472" i="7" s="1"/>
  <c r="Q469" i="7" a="1"/>
  <c r="Q469" i="7" s="1"/>
  <c r="Q466" i="7" a="1"/>
  <c r="Q466" i="7" s="1"/>
  <c r="Q463" i="7" a="1"/>
  <c r="Q463" i="7" s="1"/>
  <c r="P460" i="7" a="1"/>
  <c r="P460" i="7" s="1"/>
  <c r="P457" i="7" a="1"/>
  <c r="P457" i="7" s="1"/>
  <c r="P454" i="7" a="1"/>
  <c r="P454" i="7" s="1"/>
  <c r="P451" i="7" a="1"/>
  <c r="P451" i="7" s="1"/>
  <c r="Q444" i="7" a="1"/>
  <c r="Q444" i="7" s="1"/>
  <c r="Q441" i="7" a="1"/>
  <c r="Q441" i="7" s="1"/>
  <c r="Q438" i="7" a="1"/>
  <c r="Q438" i="7" s="1"/>
  <c r="Q435" i="7" a="1"/>
  <c r="Q435" i="7" s="1"/>
  <c r="P432" i="7" a="1"/>
  <c r="P432" i="7" s="1"/>
  <c r="P429" i="7" a="1"/>
  <c r="P429" i="7" s="1"/>
  <c r="Q426" i="7" a="1"/>
  <c r="Q426" i="7" s="1"/>
  <c r="Q423" i="7" a="1"/>
  <c r="Q423" i="7" s="1"/>
  <c r="Q417" i="7" a="1"/>
  <c r="Q417" i="7" s="1"/>
  <c r="P415" i="7" a="1"/>
  <c r="P415" i="7" s="1"/>
  <c r="Q408" i="7" a="1"/>
  <c r="Q408" i="7" s="1"/>
  <c r="P406" i="7" a="1"/>
  <c r="P406" i="7" s="1"/>
  <c r="P400" i="7" a="1"/>
  <c r="P400" i="7" s="1"/>
  <c r="P397" i="7" a="1"/>
  <c r="P397" i="7" s="1"/>
  <c r="P394" i="7" a="1"/>
  <c r="P394" i="7" s="1"/>
  <c r="P391" i="7" a="1"/>
  <c r="P391" i="7" s="1"/>
  <c r="Q378" i="7" a="1"/>
  <c r="Q378" i="7" s="1"/>
  <c r="Q375" i="7" a="1"/>
  <c r="Q375" i="7" s="1"/>
  <c r="P369" i="7" a="1"/>
  <c r="P369" i="7" s="1"/>
  <c r="Q365" i="7" a="1"/>
  <c r="Q365" i="7" s="1"/>
  <c r="P363" i="7" a="1"/>
  <c r="P363" i="7" s="1"/>
  <c r="Q359" i="7" a="1"/>
  <c r="Q359" i="7" s="1"/>
  <c r="P346" i="7" a="1"/>
  <c r="P346" i="7" s="1"/>
  <c r="Q342" i="7" a="1"/>
  <c r="Q342" i="7" s="1"/>
  <c r="Q339" i="7" a="1"/>
  <c r="Q339" i="7" s="1"/>
  <c r="P336" i="7" a="1"/>
  <c r="P336" i="7" s="1"/>
  <c r="Q332" i="7" a="1"/>
  <c r="Q332" i="7" s="1"/>
  <c r="P329" i="7" a="1"/>
  <c r="P329" i="7" s="1"/>
  <c r="Q325" i="7" a="1"/>
  <c r="Q325" i="7" s="1"/>
  <c r="Q322" i="7" a="1"/>
  <c r="Q322" i="7" s="1"/>
  <c r="P319" i="7" a="1"/>
  <c r="P319" i="7" s="1"/>
  <c r="P316" i="7" a="1"/>
  <c r="P316" i="7" s="1"/>
  <c r="Q312" i="7" a="1"/>
  <c r="Q312" i="7" s="1"/>
  <c r="P309" i="7" a="1"/>
  <c r="P309" i="7" s="1"/>
  <c r="Q305" i="7" a="1"/>
  <c r="Q305" i="7" s="1"/>
  <c r="P302" i="7" a="1"/>
  <c r="P302" i="7" s="1"/>
  <c r="P299" i="7" a="1"/>
  <c r="P299" i="7" s="1"/>
  <c r="Q295" i="7" a="1"/>
  <c r="Q295" i="7" s="1"/>
  <c r="P282" i="7" a="1"/>
  <c r="P282" i="7" s="1"/>
  <c r="P276" i="7" a="1"/>
  <c r="P276" i="7" s="1"/>
  <c r="Q273" i="7" a="1"/>
  <c r="Q273" i="7" s="1"/>
  <c r="P270" i="7" a="1"/>
  <c r="P270" i="7" s="1"/>
  <c r="Q264" i="7" a="1"/>
  <c r="Q264" i="7" s="1"/>
  <c r="P262" i="7" a="1"/>
  <c r="P262" i="7" s="1"/>
  <c r="Q258" i="7" a="1"/>
  <c r="Q258" i="7" s="1"/>
  <c r="P250" i="7" a="1"/>
  <c r="P250" i="7" s="1"/>
  <c r="P247" i="7" a="1"/>
  <c r="P247" i="7" s="1"/>
  <c r="Q240" i="7" a="1"/>
  <c r="Q240" i="7" s="1"/>
  <c r="P238" i="7" a="1"/>
  <c r="P238" i="7" s="1"/>
  <c r="P232" i="7" a="1"/>
  <c r="P232" i="7" s="1"/>
  <c r="P229" i="7" a="1"/>
  <c r="P229" i="7" s="1"/>
  <c r="Q226" i="7" a="1"/>
  <c r="Q226" i="7" s="1"/>
  <c r="P223" i="7" a="1"/>
  <c r="P223" i="7" s="1"/>
  <c r="Q217" i="7" a="1"/>
  <c r="Q217" i="7" s="1"/>
  <c r="P885" i="7" a="1"/>
  <c r="P885" i="7" s="1"/>
  <c r="Q881" i="7" a="1"/>
  <c r="Q881" i="7" s="1"/>
  <c r="P875" i="7" a="1"/>
  <c r="P875" i="7" s="1"/>
  <c r="P871" i="7" a="1"/>
  <c r="P871" i="7" s="1"/>
  <c r="P867" i="7" a="1"/>
  <c r="P867" i="7" s="1"/>
  <c r="P864" i="7" a="1"/>
  <c r="P864" i="7" s="1"/>
  <c r="Q860" i="7" a="1"/>
  <c r="Q860" i="7" s="1"/>
  <c r="P857" i="7" a="1"/>
  <c r="P857" i="7" s="1"/>
  <c r="P853" i="7" a="1"/>
  <c r="P853" i="7" s="1"/>
  <c r="Q849" i="7" a="1"/>
  <c r="Q849" i="7" s="1"/>
  <c r="P843" i="7" a="1"/>
  <c r="P843" i="7" s="1"/>
  <c r="P839" i="7" a="1"/>
  <c r="P839" i="7" s="1"/>
  <c r="P835" i="7" a="1"/>
  <c r="P835" i="7" s="1"/>
  <c r="Q831" i="7" a="1"/>
  <c r="Q831" i="7" s="1"/>
  <c r="Q824" i="7" a="1"/>
  <c r="Q824" i="7" s="1"/>
  <c r="Q820" i="7" a="1"/>
  <c r="Q820" i="7" s="1"/>
  <c r="P817" i="7" a="1"/>
  <c r="P817" i="7" s="1"/>
  <c r="P814" i="7" a="1"/>
  <c r="P814" i="7" s="1"/>
  <c r="Q810" i="7" a="1"/>
  <c r="Q810" i="7" s="1"/>
  <c r="Q803" i="7" a="1"/>
  <c r="Q803" i="7" s="1"/>
  <c r="Q799" i="7" a="1"/>
  <c r="Q799" i="7" s="1"/>
  <c r="Q796" i="7" a="1"/>
  <c r="Q796" i="7" s="1"/>
  <c r="Q789" i="7" a="1"/>
  <c r="Q789" i="7" s="1"/>
  <c r="Q785" i="7" a="1"/>
  <c r="Q785" i="7" s="1"/>
  <c r="P782" i="7" a="1"/>
  <c r="P782" i="7" s="1"/>
  <c r="P779" i="7" a="1"/>
  <c r="P779" i="7" s="1"/>
  <c r="Q775" i="7" a="1"/>
  <c r="Q775" i="7" s="1"/>
  <c r="Q771" i="7" a="1"/>
  <c r="Q771" i="7" s="1"/>
  <c r="Q767" i="7" a="1"/>
  <c r="Q767" i="7" s="1"/>
  <c r="Q764" i="7" a="1"/>
  <c r="Q764" i="7" s="1"/>
  <c r="Q757" i="7" a="1"/>
  <c r="Q757" i="7" s="1"/>
  <c r="Q753" i="7" a="1"/>
  <c r="Q753" i="7" s="1"/>
  <c r="P750" i="7" a="1"/>
  <c r="P750" i="7" s="1"/>
  <c r="Q743" i="7" a="1"/>
  <c r="Q743" i="7" s="1"/>
  <c r="P740" i="7" a="1"/>
  <c r="P740" i="7" s="1"/>
  <c r="P737" i="7" a="1"/>
  <c r="P737" i="7" s="1"/>
  <c r="P734" i="7" a="1"/>
  <c r="P734" i="7" s="1"/>
  <c r="Q724" i="7" a="1"/>
  <c r="Q724" i="7" s="1"/>
  <c r="P721" i="7" a="1"/>
  <c r="P721" i="7" s="1"/>
  <c r="P718" i="7" a="1"/>
  <c r="P718" i="7" s="1"/>
  <c r="P715" i="7" a="1"/>
  <c r="P715" i="7" s="1"/>
  <c r="P712" i="7" a="1"/>
  <c r="P712" i="7" s="1"/>
  <c r="P709" i="7" a="1"/>
  <c r="P709" i="7" s="1"/>
  <c r="P703" i="7" a="1"/>
  <c r="P703" i="7" s="1"/>
  <c r="Q694" i="7" a="1"/>
  <c r="Q694" i="7" s="1"/>
  <c r="Q688" i="7" a="1"/>
  <c r="Q688" i="7" s="1"/>
  <c r="Q685" i="7" a="1"/>
  <c r="Q685" i="7" s="1"/>
  <c r="P683" i="7" a="1"/>
  <c r="P683" i="7" s="1"/>
  <c r="P677" i="7" a="1"/>
  <c r="P677" i="7" s="1"/>
  <c r="P674" i="7" a="1"/>
  <c r="P674" i="7" s="1"/>
  <c r="P671" i="7" a="1"/>
  <c r="P671" i="7" s="1"/>
  <c r="P656" i="7" a="1"/>
  <c r="P656" i="7" s="1"/>
  <c r="P653" i="7" a="1"/>
  <c r="P653" i="7" s="1"/>
  <c r="P650" i="7" a="1"/>
  <c r="P650" i="7" s="1"/>
  <c r="P647" i="7" a="1"/>
  <c r="P647" i="7" s="1"/>
  <c r="P644" i="7" a="1"/>
  <c r="P644" i="7" s="1"/>
  <c r="P641" i="7" a="1"/>
  <c r="P641" i="7" s="1"/>
  <c r="P635" i="7" a="1"/>
  <c r="P635" i="7" s="1"/>
  <c r="Q632" i="7" a="1"/>
  <c r="Q632" i="7" s="1"/>
  <c r="Q629" i="7" a="1"/>
  <c r="Q629" i="7" s="1"/>
  <c r="P621" i="7" a="1"/>
  <c r="P621" i="7" s="1"/>
  <c r="P618" i="7" a="1"/>
  <c r="P618" i="7" s="1"/>
  <c r="P615" i="7" a="1"/>
  <c r="P615" i="7" s="1"/>
  <c r="Q611" i="7" a="1"/>
  <c r="Q611" i="7" s="1"/>
  <c r="Q608" i="7" a="1"/>
  <c r="Q608" i="7" s="1"/>
  <c r="Q605" i="7" a="1"/>
  <c r="Q605" i="7" s="1"/>
  <c r="P596" i="7" a="1"/>
  <c r="P596" i="7" s="1"/>
  <c r="P593" i="7" a="1"/>
  <c r="P593" i="7" s="1"/>
  <c r="P590" i="7" a="1"/>
  <c r="P590" i="7" s="1"/>
  <c r="Q586" i="7" a="1"/>
  <c r="Q586" i="7" s="1"/>
  <c r="Q583" i="7" a="1"/>
  <c r="Q583" i="7" s="1"/>
  <c r="Q577" i="7" a="1"/>
  <c r="Q577" i="7" s="1"/>
  <c r="Q568" i="7" a="1"/>
  <c r="Q568" i="7" s="1"/>
  <c r="P566" i="7" a="1"/>
  <c r="P566" i="7" s="1"/>
  <c r="Q559" i="7" a="1"/>
  <c r="Q559" i="7" s="1"/>
  <c r="P557" i="7" a="1"/>
  <c r="P557" i="7" s="1"/>
  <c r="P551" i="7" a="1"/>
  <c r="P551" i="7" s="1"/>
  <c r="P548" i="7" a="1"/>
  <c r="P548" i="7" s="1"/>
  <c r="Q545" i="7" a="1"/>
  <c r="Q545" i="7" s="1"/>
  <c r="Q542" i="7" a="1"/>
  <c r="Q542" i="7" s="1"/>
  <c r="Q536" i="7" a="1"/>
  <c r="Q536" i="7" s="1"/>
  <c r="P534" i="7" a="1"/>
  <c r="P534" i="7" s="1"/>
  <c r="Q527" i="7" a="1"/>
  <c r="Q527" i="7" s="1"/>
  <c r="P525" i="7" a="1"/>
  <c r="P525" i="7" s="1"/>
  <c r="P519" i="7" a="1"/>
  <c r="P519" i="7" s="1"/>
  <c r="P516" i="7" a="1"/>
  <c r="P516" i="7" s="1"/>
  <c r="Q513" i="7" a="1"/>
  <c r="Q513" i="7" s="1"/>
  <c r="Q510" i="7" a="1"/>
  <c r="Q510" i="7" s="1"/>
  <c r="Q501" i="7" a="1"/>
  <c r="Q501" i="7" s="1"/>
  <c r="P499" i="7" a="1"/>
  <c r="P499" i="7" s="1"/>
  <c r="Q492" i="7" a="1"/>
  <c r="Q492" i="7" s="1"/>
  <c r="P490" i="7" a="1"/>
  <c r="P490" i="7" s="1"/>
  <c r="P484" i="7" a="1"/>
  <c r="P484" i="7" s="1"/>
  <c r="P481" i="7" a="1"/>
  <c r="P481" i="7" s="1"/>
  <c r="Q478" i="7" a="1"/>
  <c r="Q478" i="7" s="1"/>
  <c r="Q475" i="7" a="1"/>
  <c r="Q475" i="7" s="1"/>
  <c r="P469" i="7" a="1"/>
  <c r="P469" i="7" s="1"/>
  <c r="P466" i="7" a="1"/>
  <c r="P466" i="7" s="1"/>
  <c r="Q456" i="7" a="1"/>
  <c r="Q456" i="7" s="1"/>
  <c r="Q453" i="7" a="1"/>
  <c r="Q453" i="7" s="1"/>
  <c r="Q450" i="7" a="1"/>
  <c r="Q450" i="7" s="1"/>
  <c r="Q447" i="7" a="1"/>
  <c r="Q447" i="7" s="1"/>
  <c r="P444" i="7" a="1"/>
  <c r="P444" i="7" s="1"/>
  <c r="P441" i="7" a="1"/>
  <c r="P441" i="7" s="1"/>
  <c r="P438" i="7" a="1"/>
  <c r="P438" i="7" s="1"/>
  <c r="P435" i="7" a="1"/>
  <c r="P435" i="7" s="1"/>
  <c r="Q428" i="7" a="1"/>
  <c r="Q428" i="7" s="1"/>
  <c r="P426" i="7" a="1"/>
  <c r="P426" i="7" s="1"/>
  <c r="P420" i="7" a="1"/>
  <c r="P420" i="7" s="1"/>
  <c r="P417" i="7" a="1"/>
  <c r="P417" i="7" s="1"/>
  <c r="Q414" i="7" a="1"/>
  <c r="Q414" i="7" s="1"/>
  <c r="Q411" i="7" a="1"/>
  <c r="Q411" i="7" s="1"/>
  <c r="Q405" i="7" a="1"/>
  <c r="Q405" i="7" s="1"/>
  <c r="P403" i="7" a="1"/>
  <c r="P403" i="7" s="1"/>
  <c r="Q396" i="7" a="1"/>
  <c r="Q396" i="7" s="1"/>
  <c r="Q393" i="7" a="1"/>
  <c r="Q393" i="7" s="1"/>
  <c r="Q390" i="7" a="1"/>
  <c r="Q390" i="7" s="1"/>
  <c r="Q387" i="7" a="1"/>
  <c r="Q387" i="7" s="1"/>
  <c r="P384" i="7" a="1"/>
  <c r="P384" i="7" s="1"/>
  <c r="P378" i="7" a="1"/>
  <c r="P378" i="7" s="1"/>
  <c r="P375" i="7" a="1"/>
  <c r="P375" i="7" s="1"/>
  <c r="P372" i="7" a="1"/>
  <c r="P372" i="7" s="1"/>
  <c r="Q362" i="7" a="1"/>
  <c r="Q362" i="7" s="1"/>
  <c r="P359" i="7" a="1"/>
  <c r="P359" i="7" s="1"/>
  <c r="P356" i="7" a="1"/>
  <c r="P356" i="7" s="1"/>
  <c r="Q352" i="7" a="1"/>
  <c r="Q352" i="7" s="1"/>
  <c r="P349" i="7" a="1"/>
  <c r="P349" i="7" s="1"/>
  <c r="Q345" i="7" a="1"/>
  <c r="Q345" i="7" s="1"/>
  <c r="P342" i="7" a="1"/>
  <c r="P342" i="7" s="1"/>
  <c r="P339" i="7" a="1"/>
  <c r="P339" i="7" s="1"/>
  <c r="Q335" i="7" a="1"/>
  <c r="Q335" i="7" s="1"/>
  <c r="P322" i="7" a="1"/>
  <c r="P322" i="7" s="1"/>
  <c r="Q318" i="7" a="1"/>
  <c r="Q318" i="7" s="1"/>
  <c r="Q315" i="7" a="1"/>
  <c r="Q315" i="7" s="1"/>
  <c r="P312" i="7" a="1"/>
  <c r="P312" i="7" s="1"/>
  <c r="Q308" i="7" a="1"/>
  <c r="Q308" i="7" s="1"/>
  <c r="P305" i="7" a="1"/>
  <c r="P305" i="7" s="1"/>
  <c r="Q301" i="7" a="1"/>
  <c r="Q301" i="7" s="1"/>
  <c r="Q298" i="7" a="1"/>
  <c r="Q298" i="7" s="1"/>
  <c r="P295" i="7" a="1"/>
  <c r="P295" i="7" s="1"/>
  <c r="P292" i="7" a="1"/>
  <c r="P292" i="7" s="1"/>
  <c r="Q288" i="7" a="1"/>
  <c r="Q288" i="7" s="1"/>
  <c r="P285" i="7" a="1"/>
  <c r="P285" i="7" s="1"/>
  <c r="Q281" i="7" a="1"/>
  <c r="Q281" i="7" s="1"/>
  <c r="Q278" i="7" a="1"/>
  <c r="Q278" i="7" s="1"/>
  <c r="Q275" i="7" a="1"/>
  <c r="Q275" i="7" s="1"/>
  <c r="P273" i="7" a="1"/>
  <c r="P273" i="7" s="1"/>
  <c r="Q267" i="7" a="1"/>
  <c r="Q267" i="7" s="1"/>
  <c r="P264" i="7" a="1"/>
  <c r="P264" i="7" s="1"/>
  <c r="P256" i="7" a="1"/>
  <c r="P256" i="7" s="1"/>
  <c r="P253" i="7" a="1"/>
  <c r="P253" i="7" s="1"/>
  <c r="Q249" i="7" a="1"/>
  <c r="Q249" i="7" s="1"/>
  <c r="Q246" i="7" a="1"/>
  <c r="Q246" i="7" s="1"/>
  <c r="P240" i="7" a="1"/>
  <c r="P240" i="7" s="1"/>
  <c r="Q237" i="7" a="1"/>
  <c r="Q237" i="7" s="1"/>
  <c r="Q234" i="7" a="1"/>
  <c r="Q234" i="7" s="1"/>
  <c r="Q231" i="7" a="1"/>
  <c r="Q231" i="7" s="1"/>
  <c r="Q228" i="7" a="1"/>
  <c r="Q228" i="7" s="1"/>
  <c r="P226" i="7" a="1"/>
  <c r="P226" i="7" s="1"/>
  <c r="P217" i="7" a="1"/>
  <c r="P217" i="7" s="1"/>
  <c r="P214" i="7" a="1"/>
  <c r="P214" i="7" s="1"/>
  <c r="BO34" i="7"/>
  <c r="BF128" i="7"/>
  <c r="BI114" i="7" s="1"/>
  <c r="BF219" i="7"/>
  <c r="BI178" i="7" s="1"/>
  <c r="AT380" i="7"/>
  <c r="AW338" i="7" s="1"/>
  <c r="AN83" i="7"/>
  <c r="AQ72" i="7" s="1"/>
  <c r="P83" i="7"/>
  <c r="D23" i="6" s="1"/>
  <c r="F23" i="6" s="1"/>
  <c r="M228" i="7"/>
  <c r="BU122" i="7"/>
  <c r="BU111" i="7"/>
  <c r="BU124" i="7"/>
  <c r="BU120" i="7"/>
  <c r="BU88" i="7"/>
  <c r="BU90" i="7"/>
  <c r="BR83" i="7"/>
  <c r="D113" i="6" s="1"/>
  <c r="F113" i="6" s="1"/>
  <c r="BU107" i="7"/>
  <c r="BU113" i="7"/>
  <c r="BU123" i="7"/>
  <c r="BU91" i="7"/>
  <c r="BU98" i="7"/>
  <c r="BU105" i="7"/>
  <c r="BU110" i="7"/>
  <c r="BU117" i="7"/>
  <c r="BU127" i="7"/>
  <c r="BU86" i="7"/>
  <c r="BU94" i="7"/>
  <c r="BU96" i="7"/>
  <c r="BU103" i="7"/>
  <c r="BU108" i="7"/>
  <c r="BU114" i="7"/>
  <c r="BU89" i="7"/>
  <c r="BU92" i="7"/>
  <c r="BU101" i="7"/>
  <c r="BU118" i="7"/>
  <c r="BU87" i="7"/>
  <c r="BU95" i="7"/>
  <c r="BU97" i="7"/>
  <c r="BU99" i="7"/>
  <c r="BU104" i="7"/>
  <c r="BU106" i="7"/>
  <c r="BU112" i="7"/>
  <c r="BU115" i="7"/>
  <c r="BU116" i="7"/>
  <c r="BU119" i="7"/>
  <c r="BU93" i="7"/>
  <c r="BU100" i="7"/>
  <c r="BU102" i="7"/>
  <c r="BU126" i="7"/>
  <c r="BR219" i="7"/>
  <c r="D115" i="6" s="1"/>
  <c r="F115" i="6" s="1"/>
  <c r="BU121" i="7"/>
  <c r="BU109" i="7"/>
  <c r="BU125" i="7"/>
  <c r="BR243" i="7"/>
  <c r="BU236" i="7" s="1"/>
  <c r="BR380" i="7"/>
  <c r="D117" i="6" s="1"/>
  <c r="F117" i="6" s="1"/>
  <c r="BR504" i="7"/>
  <c r="D118" i="6" s="1"/>
  <c r="F118" i="6" s="1"/>
  <c r="BR661" i="7"/>
  <c r="BU619" i="7" s="1"/>
  <c r="BR728" i="7"/>
  <c r="BU684" i="7" s="1"/>
  <c r="BR805" i="7"/>
  <c r="BR889" i="7"/>
  <c r="BO7" i="7"/>
  <c r="BO11" i="7"/>
  <c r="BO15" i="7"/>
  <c r="BO22" i="7"/>
  <c r="BO19" i="7"/>
  <c r="BO38" i="7"/>
  <c r="BO8" i="7"/>
  <c r="BO12" i="7"/>
  <c r="BO16" i="7"/>
  <c r="BO23" i="7"/>
  <c r="BO25" i="7"/>
  <c r="BO31" i="7"/>
  <c r="BO35" i="7"/>
  <c r="BO47" i="7"/>
  <c r="BO26" i="7"/>
  <c r="BO28" i="7"/>
  <c r="BO41" i="7"/>
  <c r="BO9" i="7"/>
  <c r="BO13" i="7"/>
  <c r="BO17" i="7"/>
  <c r="BO32" i="7"/>
  <c r="BO39" i="7"/>
  <c r="BO55" i="7"/>
  <c r="BO52" i="7"/>
  <c r="BO44" i="7"/>
  <c r="BO29" i="7"/>
  <c r="BO6" i="7"/>
  <c r="BO10" i="7"/>
  <c r="BO14" i="7"/>
  <c r="BO18" i="7"/>
  <c r="BO21" i="7"/>
  <c r="BO33" i="7"/>
  <c r="BO40" i="7"/>
  <c r="BO46" i="7"/>
  <c r="BO36" i="7"/>
  <c r="BO65" i="7"/>
  <c r="BO81" i="7"/>
  <c r="BO48" i="7"/>
  <c r="BO58" i="7"/>
  <c r="BO53" i="7"/>
  <c r="BO62" i="7"/>
  <c r="BO43" i="7"/>
  <c r="BO45" i="7"/>
  <c r="BO59" i="7"/>
  <c r="BO30" i="7"/>
  <c r="BO49" i="7"/>
  <c r="BO51" i="7"/>
  <c r="BO56" i="7"/>
  <c r="BO63" i="7"/>
  <c r="BO67" i="7"/>
  <c r="BL128" i="7"/>
  <c r="D104" i="6" s="1"/>
  <c r="BO20" i="7"/>
  <c r="BO24" i="7"/>
  <c r="BO27" i="7"/>
  <c r="BO37" i="7"/>
  <c r="BO42" i="7"/>
  <c r="BO54" i="7"/>
  <c r="BO60" i="7"/>
  <c r="BO71" i="7"/>
  <c r="BO77" i="7"/>
  <c r="BO57" i="7"/>
  <c r="BO64" i="7"/>
  <c r="BO68" i="7"/>
  <c r="BO75" i="7"/>
  <c r="BO78" i="7"/>
  <c r="BO80" i="7"/>
  <c r="BO50" i="7"/>
  <c r="BO61" i="7"/>
  <c r="BO74" i="7"/>
  <c r="BO82" i="7"/>
  <c r="BO70" i="7"/>
  <c r="BO73" i="7"/>
  <c r="BO76" i="7"/>
  <c r="BO79" i="7"/>
  <c r="BL243" i="7"/>
  <c r="D106" i="6" s="1"/>
  <c r="F106" i="6" s="1"/>
  <c r="BL219" i="7"/>
  <c r="BO66" i="7"/>
  <c r="BO69" i="7"/>
  <c r="BO72" i="7"/>
  <c r="BL380" i="7"/>
  <c r="D107" i="6" s="1"/>
  <c r="F107" i="6" s="1"/>
  <c r="BO383" i="7"/>
  <c r="BO386" i="7"/>
  <c r="BO384" i="7"/>
  <c r="BO385" i="7"/>
  <c r="BO436" i="7"/>
  <c r="BO387" i="7"/>
  <c r="BO390" i="7"/>
  <c r="BO399" i="7"/>
  <c r="BO409" i="7"/>
  <c r="BO419" i="7"/>
  <c r="BO428" i="7"/>
  <c r="BO435" i="7"/>
  <c r="BO438" i="7"/>
  <c r="BO448" i="7"/>
  <c r="BO454" i="7"/>
  <c r="BO457" i="7"/>
  <c r="BO468" i="7"/>
  <c r="BO494" i="7"/>
  <c r="BO498" i="7"/>
  <c r="BO403" i="7"/>
  <c r="BO406" i="7"/>
  <c r="BO416" i="7"/>
  <c r="BO422" i="7"/>
  <c r="BO425" i="7"/>
  <c r="BO432" i="7"/>
  <c r="BO442" i="7"/>
  <c r="BO445" i="7"/>
  <c r="BO449" i="7"/>
  <c r="BO452" i="7"/>
  <c r="BO461" i="7"/>
  <c r="BO465" i="7"/>
  <c r="BO491" i="7"/>
  <c r="BO502" i="7"/>
  <c r="BO396" i="7"/>
  <c r="BO410" i="7"/>
  <c r="BO413" i="7"/>
  <c r="BO417" i="7"/>
  <c r="BO420" i="7"/>
  <c r="BO429" i="7"/>
  <c r="BO433" i="7"/>
  <c r="BO439" i="7"/>
  <c r="BO455" i="7"/>
  <c r="BO458" i="7"/>
  <c r="BO469" i="7"/>
  <c r="BO482" i="7"/>
  <c r="BO485" i="7"/>
  <c r="BO495" i="7"/>
  <c r="BO499" i="7"/>
  <c r="BO391" i="7"/>
  <c r="BO393" i="7"/>
  <c r="BO400" i="7"/>
  <c r="BO407" i="7"/>
  <c r="BO423" i="7"/>
  <c r="BO426" i="7"/>
  <c r="BO462" i="7"/>
  <c r="BO466" i="7"/>
  <c r="BO479" i="7"/>
  <c r="BO503" i="7"/>
  <c r="BO389" i="7"/>
  <c r="BO397" i="7"/>
  <c r="BO404" i="7"/>
  <c r="BO430" i="7"/>
  <c r="BO459" i="7"/>
  <c r="BO473" i="7"/>
  <c r="BO483" i="7"/>
  <c r="BO496" i="7"/>
  <c r="BO394" i="7"/>
  <c r="BO401" i="7"/>
  <c r="BO427" i="7"/>
  <c r="BO437" i="7"/>
  <c r="BO450" i="7"/>
  <c r="BO453" i="7"/>
  <c r="BO463" i="7"/>
  <c r="BO467" i="7"/>
  <c r="BO470" i="7"/>
  <c r="BO480" i="7"/>
  <c r="BO486" i="7"/>
  <c r="BO489" i="7"/>
  <c r="BO388" i="7"/>
  <c r="BO392" i="7"/>
  <c r="BO398" i="7"/>
  <c r="BO405" i="7"/>
  <c r="BO418" i="7"/>
  <c r="BO421" i="7"/>
  <c r="BO431" i="7"/>
  <c r="BO434" i="7"/>
  <c r="BO447" i="7"/>
  <c r="BO474" i="7"/>
  <c r="BO477" i="7"/>
  <c r="BO481" i="7"/>
  <c r="BO484" i="7"/>
  <c r="BO493" i="7"/>
  <c r="BO497" i="7"/>
  <c r="BO395" i="7"/>
  <c r="BO402" i="7"/>
  <c r="BO415" i="7"/>
  <c r="BO441" i="7"/>
  <c r="BO451" i="7"/>
  <c r="BO464" i="7"/>
  <c r="BO471" i="7"/>
  <c r="BO487" i="7"/>
  <c r="BO490" i="7"/>
  <c r="BO501" i="7"/>
  <c r="BO408" i="7"/>
  <c r="BO411" i="7"/>
  <c r="BO414" i="7"/>
  <c r="BO440" i="7"/>
  <c r="BO443" i="7"/>
  <c r="BO446" i="7"/>
  <c r="BO472" i="7"/>
  <c r="BO475" i="7"/>
  <c r="BO478" i="7"/>
  <c r="BO460" i="7"/>
  <c r="BO492" i="7"/>
  <c r="BO500" i="7"/>
  <c r="BO424" i="7"/>
  <c r="BO456" i="7"/>
  <c r="BO488" i="7"/>
  <c r="BO412" i="7"/>
  <c r="BO444" i="7"/>
  <c r="BO476" i="7"/>
  <c r="BL661" i="7"/>
  <c r="BO733" i="7"/>
  <c r="BO751" i="7"/>
  <c r="BO755" i="7"/>
  <c r="BO774" i="7"/>
  <c r="BO802" i="7"/>
  <c r="BO794" i="7"/>
  <c r="BO786" i="7"/>
  <c r="BO778" i="7"/>
  <c r="BO798" i="7"/>
  <c r="BO797" i="7"/>
  <c r="BO771" i="7"/>
  <c r="BO782" i="7"/>
  <c r="BO789" i="7"/>
  <c r="BO781" i="7"/>
  <c r="BO790" i="7"/>
  <c r="BO736" i="7"/>
  <c r="BO745" i="7"/>
  <c r="BO748" i="7"/>
  <c r="BO759" i="7"/>
  <c r="BO762" i="7"/>
  <c r="BO765" i="7"/>
  <c r="BO768" i="7"/>
  <c r="BO731" i="7"/>
  <c r="BO752" i="7"/>
  <c r="BO756" i="7"/>
  <c r="BO735" i="7"/>
  <c r="BO737" i="7"/>
  <c r="BO749" i="7"/>
  <c r="BO760" i="7"/>
  <c r="BO763" i="7"/>
  <c r="BO769" i="7"/>
  <c r="BO738" i="7"/>
  <c r="BO740" i="7"/>
  <c r="BO743" i="7"/>
  <c r="BO746" i="7"/>
  <c r="BO753" i="7"/>
  <c r="BO757" i="7"/>
  <c r="BO767" i="7"/>
  <c r="BO770" i="7"/>
  <c r="BO772" i="7"/>
  <c r="BL728" i="7"/>
  <c r="BO680" i="7" s="1"/>
  <c r="BO776" i="7"/>
  <c r="BO741" i="7"/>
  <c r="BO750" i="7"/>
  <c r="BO754" i="7"/>
  <c r="BO739" i="7"/>
  <c r="BO744" i="7"/>
  <c r="BO747" i="7"/>
  <c r="BO773" i="7"/>
  <c r="BO732" i="7"/>
  <c r="BO758" i="7"/>
  <c r="BO761" i="7"/>
  <c r="BO764" i="7"/>
  <c r="BO777" i="7"/>
  <c r="BO784" i="7"/>
  <c r="BO734" i="7"/>
  <c r="BO766" i="7"/>
  <c r="BO785" i="7"/>
  <c r="BO792" i="7"/>
  <c r="BO800" i="7"/>
  <c r="BO742" i="7"/>
  <c r="BO779" i="7"/>
  <c r="BO793" i="7"/>
  <c r="BO787" i="7"/>
  <c r="BO795" i="7"/>
  <c r="BO803" i="7"/>
  <c r="BO801" i="7"/>
  <c r="BO780" i="7"/>
  <c r="BO788" i="7"/>
  <c r="BO796" i="7"/>
  <c r="BO804" i="7"/>
  <c r="BO775" i="7"/>
  <c r="BO783" i="7"/>
  <c r="BO791" i="7"/>
  <c r="BO799" i="7"/>
  <c r="BL889" i="7"/>
  <c r="D112" i="6" s="1"/>
  <c r="F112" i="6" s="1"/>
  <c r="BF83" i="7"/>
  <c r="BF243" i="7"/>
  <c r="BI232" i="7" s="1"/>
  <c r="BF380" i="7"/>
  <c r="BI371" i="7" s="1"/>
  <c r="BI325" i="7"/>
  <c r="BF504" i="7"/>
  <c r="BF805" i="7"/>
  <c r="BI800" i="7" s="1"/>
  <c r="BF728" i="7"/>
  <c r="D100" i="6" s="1"/>
  <c r="F100" i="6" s="1"/>
  <c r="AZ219" i="7"/>
  <c r="AZ380" i="7"/>
  <c r="AZ661" i="7"/>
  <c r="BC532" i="7" s="1"/>
  <c r="AZ728" i="7"/>
  <c r="D90" i="6" s="1"/>
  <c r="AZ805" i="7"/>
  <c r="D91" i="6" s="1"/>
  <c r="AZ889" i="7"/>
  <c r="AT128" i="7"/>
  <c r="AW119" i="7" s="1"/>
  <c r="AT243" i="7"/>
  <c r="AW237" i="7" s="1"/>
  <c r="AT504" i="7"/>
  <c r="AW459" i="7" s="1"/>
  <c r="AT661" i="7"/>
  <c r="AT728" i="7"/>
  <c r="D80" i="6" s="1"/>
  <c r="F80" i="6" s="1"/>
  <c r="AT889" i="7"/>
  <c r="AN219" i="7"/>
  <c r="AQ136" i="7" s="1"/>
  <c r="AN661" i="7"/>
  <c r="D69" i="6" s="1"/>
  <c r="F69" i="6" s="1"/>
  <c r="AN728" i="7"/>
  <c r="D70" i="6" s="1"/>
  <c r="F70" i="6" s="1"/>
  <c r="AN805" i="7"/>
  <c r="AQ736" i="7" s="1"/>
  <c r="AN889" i="7"/>
  <c r="AH128" i="7"/>
  <c r="AH243" i="7"/>
  <c r="AH380" i="7"/>
  <c r="AK375" i="7" s="1"/>
  <c r="AH805" i="7"/>
  <c r="AB128" i="7"/>
  <c r="AE91" i="7" s="1"/>
  <c r="AB83" i="7"/>
  <c r="AE76" i="7" s="1"/>
  <c r="AB380" i="7"/>
  <c r="D47" i="6" s="1"/>
  <c r="F47" i="6" s="1"/>
  <c r="AB661" i="7"/>
  <c r="AE563" i="7" s="1"/>
  <c r="AB504" i="7"/>
  <c r="AE432" i="7" s="1"/>
  <c r="AB805" i="7"/>
  <c r="AE783" i="7" s="1"/>
  <c r="AB889" i="7"/>
  <c r="AE872" i="7" s="1"/>
  <c r="V128" i="7"/>
  <c r="Y105" i="7" s="1"/>
  <c r="V243" i="7"/>
  <c r="Y240" i="7" s="1"/>
  <c r="V380" i="7"/>
  <c r="D37" i="6" s="1"/>
  <c r="F37" i="6" s="1"/>
  <c r="V504" i="7"/>
  <c r="D38" i="6" s="1"/>
  <c r="F38" i="6" s="1"/>
  <c r="V661" i="7"/>
  <c r="Y644" i="7" s="1"/>
  <c r="V728" i="7"/>
  <c r="Y677" i="7" s="1"/>
  <c r="V889" i="7"/>
  <c r="Y888" i="7" s="1"/>
  <c r="V805" i="7"/>
  <c r="P128" i="7"/>
  <c r="S104" i="7" s="1"/>
  <c r="M253" i="7"/>
  <c r="M305" i="7"/>
  <c r="M320" i="7"/>
  <c r="M224" i="7"/>
  <c r="M227" i="7"/>
  <c r="M230" i="7"/>
  <c r="M233" i="7"/>
  <c r="M247" i="7"/>
  <c r="M256" i="7"/>
  <c r="M259" i="7"/>
  <c r="M262" i="7"/>
  <c r="M265" i="7"/>
  <c r="M271" i="7"/>
  <c r="M275" i="7"/>
  <c r="M279" i="7"/>
  <c r="M283" i="7"/>
  <c r="M287" i="7"/>
  <c r="M291" i="7"/>
  <c r="J128" i="7"/>
  <c r="M87" i="7" s="1"/>
  <c r="M236" i="7"/>
  <c r="M268" i="7"/>
  <c r="M295" i="7"/>
  <c r="M299" i="7"/>
  <c r="M222" i="7"/>
  <c r="M225" i="7"/>
  <c r="M239" i="7"/>
  <c r="M248" i="7"/>
  <c r="M251" i="7"/>
  <c r="M254" i="7"/>
  <c r="M257" i="7"/>
  <c r="M272" i="7"/>
  <c r="M276" i="7"/>
  <c r="M280" i="7"/>
  <c r="M284" i="7"/>
  <c r="M288" i="7"/>
  <c r="M292" i="7"/>
  <c r="M312" i="7"/>
  <c r="J83" i="7"/>
  <c r="D13" i="6" s="1"/>
  <c r="M318" i="7"/>
  <c r="M301" i="7"/>
  <c r="M285" i="7"/>
  <c r="M269" i="7"/>
  <c r="M297" i="7"/>
  <c r="M281" i="7"/>
  <c r="M326" i="7"/>
  <c r="M293" i="7"/>
  <c r="M277" i="7"/>
  <c r="M321" i="7"/>
  <c r="M260" i="7"/>
  <c r="M296" i="7"/>
  <c r="M303" i="7"/>
  <c r="M310" i="7"/>
  <c r="M231" i="7"/>
  <c r="M240" i="7"/>
  <c r="M246" i="7"/>
  <c r="M249" i="7"/>
  <c r="M263" i="7"/>
  <c r="J219" i="7"/>
  <c r="D15" i="6" s="1"/>
  <c r="F15" i="6" s="1"/>
  <c r="M229" i="7"/>
  <c r="M252" i="7"/>
  <c r="M261" i="7"/>
  <c r="M304" i="7"/>
  <c r="M223" i="7"/>
  <c r="M232" i="7"/>
  <c r="M235" i="7"/>
  <c r="M238" i="7"/>
  <c r="M241" i="7"/>
  <c r="M255" i="7"/>
  <c r="M264" i="7"/>
  <c r="M267" i="7"/>
  <c r="M298" i="7"/>
  <c r="M273" i="7"/>
  <c r="M289" i="7"/>
  <c r="M319" i="7"/>
  <c r="M338" i="7"/>
  <c r="M347" i="7"/>
  <c r="M353" i="7"/>
  <c r="M358" i="7"/>
  <c r="M361" i="7"/>
  <c r="M371" i="7"/>
  <c r="M282" i="7"/>
  <c r="M307" i="7"/>
  <c r="M317" i="7"/>
  <c r="M324" i="7"/>
  <c r="M335" i="7"/>
  <c r="M348" i="7"/>
  <c r="M300" i="7"/>
  <c r="M309" i="7"/>
  <c r="M332" i="7"/>
  <c r="M342" i="7"/>
  <c r="M359" i="7"/>
  <c r="M362" i="7"/>
  <c r="M365" i="7"/>
  <c r="M226" i="7"/>
  <c r="M250" i="7"/>
  <c r="M270" i="7"/>
  <c r="M286" i="7"/>
  <c r="M302" i="7"/>
  <c r="M313" i="7"/>
  <c r="M315" i="7"/>
  <c r="M329" i="7"/>
  <c r="M339" i="7"/>
  <c r="M351" i="7"/>
  <c r="M369" i="7"/>
  <c r="M311" i="7"/>
  <c r="M316" i="7"/>
  <c r="M322" i="7"/>
  <c r="M327" i="7"/>
  <c r="M363" i="7"/>
  <c r="M366" i="7"/>
  <c r="M373" i="7"/>
  <c r="M376" i="7"/>
  <c r="M234" i="7"/>
  <c r="M258" i="7"/>
  <c r="M274" i="7"/>
  <c r="M290" i="7"/>
  <c r="M306" i="7"/>
  <c r="M308" i="7"/>
  <c r="M330" i="7"/>
  <c r="M333" i="7"/>
  <c r="M352" i="7"/>
  <c r="M354" i="7"/>
  <c r="M357" i="7"/>
  <c r="M360" i="7"/>
  <c r="M370" i="7"/>
  <c r="M379" i="7"/>
  <c r="M325" i="7"/>
  <c r="M337" i="7"/>
  <c r="M367" i="7"/>
  <c r="M242" i="7"/>
  <c r="M266" i="7"/>
  <c r="M278" i="7"/>
  <c r="M294" i="7"/>
  <c r="M314" i="7"/>
  <c r="M323" i="7"/>
  <c r="M328" i="7"/>
  <c r="M331" i="7"/>
  <c r="M334" i="7"/>
  <c r="M341" i="7"/>
  <c r="M344" i="7"/>
  <c r="M350" i="7"/>
  <c r="M355" i="7"/>
  <c r="M364" i="7"/>
  <c r="M374" i="7"/>
  <c r="M340" i="7"/>
  <c r="M343" i="7"/>
  <c r="M346" i="7"/>
  <c r="M349" i="7"/>
  <c r="M372" i="7"/>
  <c r="M375" i="7"/>
  <c r="M378" i="7"/>
  <c r="J504" i="7"/>
  <c r="D18" i="6" s="1"/>
  <c r="F18" i="6" s="1"/>
  <c r="M336" i="7"/>
  <c r="M345" i="7"/>
  <c r="M368" i="7"/>
  <c r="M377" i="7"/>
  <c r="M356" i="7"/>
  <c r="J661" i="7"/>
  <c r="J728" i="7"/>
  <c r="J805" i="7"/>
  <c r="D21" i="6" s="1"/>
  <c r="F21" i="6" s="1"/>
  <c r="J889" i="7"/>
  <c r="D22" i="6" s="1"/>
  <c r="F22" i="6" s="1"/>
  <c r="D243" i="7"/>
  <c r="G222" i="7" s="1"/>
  <c r="D661" i="7"/>
  <c r="G541" i="7" s="1"/>
  <c r="D728" i="7"/>
  <c r="D10" i="6" s="1"/>
  <c r="F10" i="6" s="1"/>
  <c r="D83" i="7"/>
  <c r="D219" i="7"/>
  <c r="G208" i="7" s="1"/>
  <c r="D128" i="7"/>
  <c r="D4" i="6" s="1"/>
  <c r="F4" i="6" s="1"/>
  <c r="D380" i="7"/>
  <c r="D504" i="7"/>
  <c r="D805" i="7"/>
  <c r="G801" i="7" s="1"/>
  <c r="D889" i="7"/>
  <c r="BI275" i="7" l="1"/>
  <c r="BI322" i="7"/>
  <c r="G583" i="7"/>
  <c r="S41" i="7"/>
  <c r="BI357" i="7"/>
  <c r="G539" i="7"/>
  <c r="G591" i="7"/>
  <c r="BI356" i="7"/>
  <c r="M146" i="7"/>
  <c r="BI311" i="7"/>
  <c r="G559" i="7"/>
  <c r="G651" i="7"/>
  <c r="BI121" i="7"/>
  <c r="G654" i="7"/>
  <c r="AQ180" i="7"/>
  <c r="BI228" i="7"/>
  <c r="S13" i="7"/>
  <c r="S30" i="7"/>
  <c r="S39" i="7"/>
  <c r="S45" i="7"/>
  <c r="BI318" i="7"/>
  <c r="G520" i="7"/>
  <c r="S50" i="7"/>
  <c r="BI291" i="7"/>
  <c r="BI226" i="7"/>
  <c r="BU6" i="7"/>
  <c r="S77" i="7"/>
  <c r="S43" i="7"/>
  <c r="BI224" i="7"/>
  <c r="G646" i="7"/>
  <c r="S65" i="7"/>
  <c r="S7" i="7"/>
  <c r="BI306" i="7"/>
  <c r="S60" i="7"/>
  <c r="S64" i="7"/>
  <c r="BU19" i="7"/>
  <c r="G600" i="7"/>
  <c r="G531" i="7"/>
  <c r="S71" i="7"/>
  <c r="S47" i="7"/>
  <c r="S11" i="7"/>
  <c r="S48" i="7"/>
  <c r="BI229" i="7"/>
  <c r="BU23" i="7"/>
  <c r="Y94" i="7"/>
  <c r="G634" i="7"/>
  <c r="G581" i="7"/>
  <c r="G519" i="7"/>
  <c r="S38" i="7"/>
  <c r="S28" i="7"/>
  <c r="S76" i="7"/>
  <c r="BU29" i="7"/>
  <c r="G612" i="7"/>
  <c r="G572" i="7"/>
  <c r="G513" i="7"/>
  <c r="BI239" i="7"/>
  <c r="G604" i="7"/>
  <c r="G599" i="7"/>
  <c r="G517" i="7"/>
  <c r="S33" i="7"/>
  <c r="S53" i="7"/>
  <c r="S61" i="7"/>
  <c r="BI238" i="7"/>
  <c r="G655" i="7"/>
  <c r="G595" i="7"/>
  <c r="S29" i="7"/>
  <c r="S59" i="7"/>
  <c r="S55" i="7"/>
  <c r="M159" i="7"/>
  <c r="BI348" i="7"/>
  <c r="BI310" i="7"/>
  <c r="BI343" i="7"/>
  <c r="BU709" i="7"/>
  <c r="AQ40" i="7"/>
  <c r="BI341" i="7"/>
  <c r="BI303" i="7"/>
  <c r="BI142" i="7"/>
  <c r="Y857" i="7"/>
  <c r="Y102" i="7"/>
  <c r="AW342" i="7"/>
  <c r="BI326" i="7"/>
  <c r="BI365" i="7"/>
  <c r="M178" i="7"/>
  <c r="AW251" i="7"/>
  <c r="BI309" i="7"/>
  <c r="G631" i="7"/>
  <c r="G568" i="7"/>
  <c r="G565" i="7"/>
  <c r="G239" i="7"/>
  <c r="M125" i="7"/>
  <c r="Y502" i="7"/>
  <c r="AQ183" i="7"/>
  <c r="AW249" i="7"/>
  <c r="BI223" i="7"/>
  <c r="BI200" i="7"/>
  <c r="BI186" i="7"/>
  <c r="BU708" i="7"/>
  <c r="G209" i="7"/>
  <c r="AE657" i="7"/>
  <c r="BI241" i="7"/>
  <c r="BI225" i="7"/>
  <c r="BU681" i="7"/>
  <c r="G649" i="7"/>
  <c r="G624" i="7"/>
  <c r="G512" i="7"/>
  <c r="Y709" i="7"/>
  <c r="BI231" i="7"/>
  <c r="BI235" i="7"/>
  <c r="BI236" i="7"/>
  <c r="Y646" i="7"/>
  <c r="BI215" i="7"/>
  <c r="BI240" i="7"/>
  <c r="BI168" i="7"/>
  <c r="Y475" i="7"/>
  <c r="AE121" i="7"/>
  <c r="BI230" i="7"/>
  <c r="BI237" i="7"/>
  <c r="BI99" i="7"/>
  <c r="BU726" i="7"/>
  <c r="G181" i="7"/>
  <c r="S75" i="7"/>
  <c r="S66" i="7"/>
  <c r="S12" i="7"/>
  <c r="S27" i="7"/>
  <c r="S73" i="7"/>
  <c r="S18" i="7"/>
  <c r="Y714" i="7"/>
  <c r="AE649" i="7"/>
  <c r="AE119" i="7"/>
  <c r="AQ146" i="7"/>
  <c r="BI792" i="7"/>
  <c r="BI102" i="7"/>
  <c r="BU61" i="7"/>
  <c r="BU55" i="7"/>
  <c r="G709" i="7"/>
  <c r="G240" i="7"/>
  <c r="M98" i="7"/>
  <c r="M96" i="7"/>
  <c r="S37" i="7"/>
  <c r="S69" i="7"/>
  <c r="S57" i="7"/>
  <c r="S8" i="7"/>
  <c r="S19" i="7"/>
  <c r="S70" i="7"/>
  <c r="S10" i="7"/>
  <c r="Y712" i="7"/>
  <c r="AE462" i="7"/>
  <c r="AE87" i="7"/>
  <c r="AQ185" i="7"/>
  <c r="AW502" i="7"/>
  <c r="BC789" i="7"/>
  <c r="BI793" i="7"/>
  <c r="BI338" i="7"/>
  <c r="BI351" i="7"/>
  <c r="BI350" i="7"/>
  <c r="BI374" i="7"/>
  <c r="BI227" i="7"/>
  <c r="BI106" i="7"/>
  <c r="BI234" i="7"/>
  <c r="BI94" i="7"/>
  <c r="BO98" i="7"/>
  <c r="BU53" i="7"/>
  <c r="BU39" i="7"/>
  <c r="BU715" i="7"/>
  <c r="BI118" i="7"/>
  <c r="BI104" i="7"/>
  <c r="BO713" i="7"/>
  <c r="AE651" i="7"/>
  <c r="BI101" i="7"/>
  <c r="S63" i="7"/>
  <c r="S21" i="7"/>
  <c r="S32" i="7"/>
  <c r="S46" i="7"/>
  <c r="S79" i="7"/>
  <c r="S34" i="7"/>
  <c r="Y123" i="7"/>
  <c r="AE621" i="7"/>
  <c r="AQ160" i="7"/>
  <c r="BI316" i="7"/>
  <c r="BI287" i="7"/>
  <c r="BI359" i="7"/>
  <c r="BI100" i="7"/>
  <c r="BU353" i="7"/>
  <c r="BU671" i="7"/>
  <c r="G692" i="7"/>
  <c r="M123" i="7"/>
  <c r="S9" i="7"/>
  <c r="S20" i="7"/>
  <c r="S31" i="7"/>
  <c r="S49" i="7"/>
  <c r="S22" i="7"/>
  <c r="Y715" i="7"/>
  <c r="Y87" i="7"/>
  <c r="AE438" i="7"/>
  <c r="AE98" i="7"/>
  <c r="AQ181" i="7"/>
  <c r="BI373" i="7"/>
  <c r="BI369" i="7"/>
  <c r="BI375" i="7"/>
  <c r="BI340" i="7"/>
  <c r="BI280" i="7"/>
  <c r="BI98" i="7"/>
  <c r="BI161" i="7"/>
  <c r="BI113" i="7"/>
  <c r="BU79" i="7"/>
  <c r="BU680" i="7"/>
  <c r="AE569" i="7"/>
  <c r="AE126" i="7"/>
  <c r="AQ204" i="7"/>
  <c r="G715" i="7"/>
  <c r="G690" i="7"/>
  <c r="S42" i="7"/>
  <c r="S51" i="7"/>
  <c r="S81" i="7"/>
  <c r="S36" i="7"/>
  <c r="S80" i="7"/>
  <c r="S35" i="7"/>
  <c r="S67" i="7"/>
  <c r="S26" i="7"/>
  <c r="Y884" i="7"/>
  <c r="Y721" i="7"/>
  <c r="Y676" i="7"/>
  <c r="AE643" i="7"/>
  <c r="AE598" i="7"/>
  <c r="AE588" i="7"/>
  <c r="AE529" i="7"/>
  <c r="AE544" i="7"/>
  <c r="AE604" i="7"/>
  <c r="AE545" i="7"/>
  <c r="AW387" i="7"/>
  <c r="BI772" i="7"/>
  <c r="BI158" i="7"/>
  <c r="BI172" i="7"/>
  <c r="BI153" i="7"/>
  <c r="BU45" i="7"/>
  <c r="BU63" i="7"/>
  <c r="BU690" i="7"/>
  <c r="BU702" i="7"/>
  <c r="BU724" i="7"/>
  <c r="BU723" i="7"/>
  <c r="BU678" i="7"/>
  <c r="M19" i="7"/>
  <c r="AE647" i="7"/>
  <c r="AE610" i="7"/>
  <c r="AE606" i="7"/>
  <c r="AE561" i="7"/>
  <c r="AE547" i="7"/>
  <c r="AE644" i="7"/>
  <c r="AQ47" i="7"/>
  <c r="AW471" i="7"/>
  <c r="BO715" i="7"/>
  <c r="BO711" i="7"/>
  <c r="G704" i="7"/>
  <c r="G703" i="7"/>
  <c r="Y860" i="7"/>
  <c r="Y724" i="7"/>
  <c r="Y711" i="7"/>
  <c r="AE659" i="7"/>
  <c r="AE630" i="7"/>
  <c r="AE590" i="7"/>
  <c r="AE493" i="7"/>
  <c r="AE658" i="7"/>
  <c r="AE509" i="7"/>
  <c r="AE539" i="7"/>
  <c r="AE516" i="7"/>
  <c r="AQ775" i="7"/>
  <c r="AQ26" i="7"/>
  <c r="AW98" i="7"/>
  <c r="BI734" i="7"/>
  <c r="BI157" i="7"/>
  <c r="BI151" i="7"/>
  <c r="BI150" i="7"/>
  <c r="BU674" i="7"/>
  <c r="BU689" i="7"/>
  <c r="BU712" i="7"/>
  <c r="BU719" i="7"/>
  <c r="BU668" i="7"/>
  <c r="AZ128" i="7"/>
  <c r="D84" i="6" s="1"/>
  <c r="F84" i="6" s="1"/>
  <c r="G681" i="7"/>
  <c r="G653" i="7"/>
  <c r="G648" i="7"/>
  <c r="G574" i="7"/>
  <c r="G585" i="7"/>
  <c r="G522" i="7"/>
  <c r="M798" i="7"/>
  <c r="M61" i="7"/>
  <c r="M44" i="7"/>
  <c r="S68" i="7"/>
  <c r="S78" i="7"/>
  <c r="S25" i="7"/>
  <c r="S54" i="7"/>
  <c r="S24" i="7"/>
  <c r="S74" i="7"/>
  <c r="S23" i="7"/>
  <c r="S52" i="7"/>
  <c r="S58" i="7"/>
  <c r="S14" i="7"/>
  <c r="Y820" i="7"/>
  <c r="Y708" i="7"/>
  <c r="Y700" i="7"/>
  <c r="AE628" i="7"/>
  <c r="AE614" i="7"/>
  <c r="AE632" i="7"/>
  <c r="AE645" i="7"/>
  <c r="AE634" i="7"/>
  <c r="AE611" i="7"/>
  <c r="AQ182" i="7"/>
  <c r="BI791" i="7"/>
  <c r="BI789" i="7"/>
  <c r="BI213" i="7"/>
  <c r="BO225" i="7"/>
  <c r="BU31" i="7"/>
  <c r="BU706" i="7"/>
  <c r="BO712" i="7"/>
  <c r="BU701" i="7"/>
  <c r="BU694" i="7"/>
  <c r="P219" i="7"/>
  <c r="S189" i="7" s="1"/>
  <c r="G707" i="7"/>
  <c r="M42" i="7"/>
  <c r="Y886" i="7"/>
  <c r="Y701" i="7"/>
  <c r="AE883" i="7"/>
  <c r="AE622" i="7"/>
  <c r="AE594" i="7"/>
  <c r="AE629" i="7"/>
  <c r="AE638" i="7"/>
  <c r="AE612" i="7"/>
  <c r="AE615" i="7"/>
  <c r="AE564" i="7"/>
  <c r="AW125" i="7"/>
  <c r="BI783" i="7"/>
  <c r="BI748" i="7"/>
  <c r="BU699" i="7"/>
  <c r="BO691" i="7"/>
  <c r="BU666" i="7"/>
  <c r="BU665" i="7"/>
  <c r="D16" i="6"/>
  <c r="F16" i="6" s="1"/>
  <c r="G659" i="7"/>
  <c r="G623" i="7"/>
  <c r="G640" i="7"/>
  <c r="G535" i="7"/>
  <c r="G529" i="7"/>
  <c r="M79" i="7"/>
  <c r="S62" i="7"/>
  <c r="S72" i="7"/>
  <c r="S17" i="7"/>
  <c r="S44" i="7"/>
  <c r="S16" i="7"/>
  <c r="S56" i="7"/>
  <c r="S15" i="7"/>
  <c r="S82" i="7"/>
  <c r="S40" i="7"/>
  <c r="S6" i="7"/>
  <c r="Y851" i="7"/>
  <c r="Y706" i="7"/>
  <c r="Y697" i="7"/>
  <c r="AE868" i="7"/>
  <c r="AE619" i="7"/>
  <c r="AE627" i="7"/>
  <c r="AE620" i="7"/>
  <c r="AE626" i="7"/>
  <c r="AE595" i="7"/>
  <c r="AE608" i="7"/>
  <c r="AE554" i="7"/>
  <c r="AQ192" i="7"/>
  <c r="BI788" i="7"/>
  <c r="BI763" i="7"/>
  <c r="BI192" i="7"/>
  <c r="BU69" i="7"/>
  <c r="BU21" i="7"/>
  <c r="BU12" i="7"/>
  <c r="BU721" i="7"/>
  <c r="BU705" i="7"/>
  <c r="BO702" i="7"/>
  <c r="BU700" i="7"/>
  <c r="AE656" i="7"/>
  <c r="AE617" i="7"/>
  <c r="AE613" i="7"/>
  <c r="AE623" i="7"/>
  <c r="AE576" i="7"/>
  <c r="AE660" i="7"/>
  <c r="AE560" i="7"/>
  <c r="BU713" i="7"/>
  <c r="BU685" i="7"/>
  <c r="BU679" i="7"/>
  <c r="AT219" i="7"/>
  <c r="D75" i="6" s="1"/>
  <c r="F75" i="6" s="1"/>
  <c r="AQ22" i="7"/>
  <c r="AQ78" i="7"/>
  <c r="AQ24" i="7"/>
  <c r="AQ28" i="7"/>
  <c r="AQ49" i="7"/>
  <c r="AQ71" i="7"/>
  <c r="AQ79" i="7"/>
  <c r="AQ60" i="7"/>
  <c r="AQ64" i="7"/>
  <c r="D20" i="6"/>
  <c r="F20" i="6" s="1"/>
  <c r="M721" i="7"/>
  <c r="AQ12" i="7"/>
  <c r="P889" i="7"/>
  <c r="S870" i="7" s="1"/>
  <c r="P805" i="7"/>
  <c r="S799" i="7" s="1"/>
  <c r="D63" i="6"/>
  <c r="AQ58" i="7"/>
  <c r="AQ6" i="7"/>
  <c r="AQ10" i="7"/>
  <c r="AQ17" i="7"/>
  <c r="AQ21" i="7"/>
  <c r="AQ39" i="7"/>
  <c r="AQ36" i="7"/>
  <c r="AQ54" i="7"/>
  <c r="AQ41" i="7"/>
  <c r="AQ53" i="7"/>
  <c r="AQ75" i="7"/>
  <c r="AQ31" i="7"/>
  <c r="AQ38" i="7"/>
  <c r="AQ29" i="7"/>
  <c r="AQ63" i="7"/>
  <c r="AQ45" i="7"/>
  <c r="AQ15" i="7"/>
  <c r="AQ82" i="7"/>
  <c r="AQ55" i="7"/>
  <c r="AQ16" i="7"/>
  <c r="AQ34" i="7"/>
  <c r="AQ42" i="7"/>
  <c r="AQ32" i="7"/>
  <c r="AQ66" i="7"/>
  <c r="AQ48" i="7"/>
  <c r="AQ18" i="7"/>
  <c r="AQ61" i="7"/>
  <c r="AQ19" i="7"/>
  <c r="AQ59" i="7"/>
  <c r="AQ57" i="7"/>
  <c r="AQ35" i="7"/>
  <c r="AQ8" i="7"/>
  <c r="AQ51" i="7"/>
  <c r="AQ44" i="7"/>
  <c r="AQ27" i="7"/>
  <c r="AQ67" i="7"/>
  <c r="AQ37" i="7"/>
  <c r="AQ65" i="7"/>
  <c r="AQ11" i="7"/>
  <c r="AQ69" i="7"/>
  <c r="AQ52" i="7"/>
  <c r="AQ80" i="7"/>
  <c r="AQ50" i="7"/>
  <c r="AQ30" i="7"/>
  <c r="AQ74" i="7"/>
  <c r="AQ56" i="7"/>
  <c r="AQ81" i="7"/>
  <c r="AQ14" i="7"/>
  <c r="AQ43" i="7"/>
  <c r="AQ70" i="7"/>
  <c r="AQ73" i="7"/>
  <c r="AQ13" i="7"/>
  <c r="AQ76" i="7"/>
  <c r="AQ33" i="7"/>
  <c r="AQ25" i="7"/>
  <c r="AQ68" i="7"/>
  <c r="AQ7" i="7"/>
  <c r="AQ23" i="7"/>
  <c r="AQ46" i="7"/>
  <c r="AQ9" i="7"/>
  <c r="M104" i="7"/>
  <c r="M93" i="7"/>
  <c r="M110" i="7"/>
  <c r="M100" i="7"/>
  <c r="M95" i="7"/>
  <c r="M126" i="7"/>
  <c r="M103" i="7"/>
  <c r="M127" i="7"/>
  <c r="M113" i="7"/>
  <c r="M109" i="7"/>
  <c r="M88" i="7"/>
  <c r="M116" i="7"/>
  <c r="M91" i="7"/>
  <c r="M90" i="7"/>
  <c r="M94" i="7"/>
  <c r="M117" i="7"/>
  <c r="M122" i="7"/>
  <c r="AQ20" i="7"/>
  <c r="AE125" i="7"/>
  <c r="AE94" i="7"/>
  <c r="AE101" i="7"/>
  <c r="AE90" i="7"/>
  <c r="AE127" i="7"/>
  <c r="AE103" i="7"/>
  <c r="AE93" i="7"/>
  <c r="AE118" i="7"/>
  <c r="AE116" i="7"/>
  <c r="AE88" i="7"/>
  <c r="AE124" i="7"/>
  <c r="AE122" i="7"/>
  <c r="AE97" i="7"/>
  <c r="AE104" i="7"/>
  <c r="AE120" i="7"/>
  <c r="AE115" i="7"/>
  <c r="AE95" i="7"/>
  <c r="AE123" i="7"/>
  <c r="AQ77" i="7"/>
  <c r="AQ62" i="7"/>
  <c r="D119" i="6"/>
  <c r="F119" i="6" s="1"/>
  <c r="BU624" i="7"/>
  <c r="G684" i="7"/>
  <c r="G685" i="7"/>
  <c r="AW307" i="7"/>
  <c r="AW323" i="7"/>
  <c r="D101" i="6"/>
  <c r="F101" i="6" s="1"/>
  <c r="BI773" i="7"/>
  <c r="BI766" i="7"/>
  <c r="BI795" i="7"/>
  <c r="BI799" i="7"/>
  <c r="BI317" i="7"/>
  <c r="BI282" i="7"/>
  <c r="BI337" i="7"/>
  <c r="BI267" i="7"/>
  <c r="BU644" i="7"/>
  <c r="BU647" i="7"/>
  <c r="G722" i="7"/>
  <c r="BI801" i="7"/>
  <c r="BI769" i="7"/>
  <c r="BI770" i="7"/>
  <c r="BI370" i="7"/>
  <c r="BI366" i="7"/>
  <c r="BI271" i="7"/>
  <c r="BI300" i="7"/>
  <c r="BO693" i="7"/>
  <c r="G716" i="7"/>
  <c r="G643" i="7"/>
  <c r="G677" i="7"/>
  <c r="G596" i="7"/>
  <c r="G673" i="7"/>
  <c r="G560" i="7"/>
  <c r="G570" i="7"/>
  <c r="G561" i="7"/>
  <c r="M218" i="7"/>
  <c r="M133" i="7"/>
  <c r="M82" i="7"/>
  <c r="D24" i="6"/>
  <c r="F24" i="6" s="1"/>
  <c r="S98" i="7"/>
  <c r="Y723" i="7"/>
  <c r="Y684" i="7"/>
  <c r="Y679" i="7"/>
  <c r="AE635" i="7"/>
  <c r="AE653" i="7"/>
  <c r="AE537" i="7"/>
  <c r="AE517" i="7"/>
  <c r="AE609" i="7"/>
  <c r="AE605" i="7"/>
  <c r="AE652" i="7"/>
  <c r="AE571" i="7"/>
  <c r="D48" i="6"/>
  <c r="F48" i="6" s="1"/>
  <c r="AE499" i="7"/>
  <c r="D65" i="6"/>
  <c r="F65" i="6" s="1"/>
  <c r="AQ170" i="7"/>
  <c r="AQ149" i="7"/>
  <c r="BI803" i="7"/>
  <c r="BI740" i="7"/>
  <c r="BI738" i="7"/>
  <c r="BI368" i="7"/>
  <c r="BI367" i="7"/>
  <c r="BI314" i="7"/>
  <c r="BI363" i="7"/>
  <c r="BI379" i="7"/>
  <c r="BI255" i="7"/>
  <c r="BI334" i="7"/>
  <c r="BI378" i="7"/>
  <c r="BI247" i="7"/>
  <c r="BI339" i="7"/>
  <c r="BI169" i="7"/>
  <c r="BI211" i="7"/>
  <c r="BI87" i="7"/>
  <c r="BI112" i="7"/>
  <c r="BI143" i="7"/>
  <c r="BI133" i="7"/>
  <c r="F104" i="6"/>
  <c r="D120" i="6"/>
  <c r="F120" i="6" s="1"/>
  <c r="BU703" i="7"/>
  <c r="BU669" i="7"/>
  <c r="BU676" i="7"/>
  <c r="BU683" i="7"/>
  <c r="BU686" i="7"/>
  <c r="BU710" i="7"/>
  <c r="BU372" i="7"/>
  <c r="BU714" i="7"/>
  <c r="BU677" i="7"/>
  <c r="BU673" i="7"/>
  <c r="BU720" i="7"/>
  <c r="BU704" i="7"/>
  <c r="BU687" i="7"/>
  <c r="BO704" i="7"/>
  <c r="G725" i="7"/>
  <c r="G691" i="7"/>
  <c r="G635" i="7"/>
  <c r="G669" i="7"/>
  <c r="G670" i="7"/>
  <c r="G608" i="7"/>
  <c r="G544" i="7"/>
  <c r="G618" i="7"/>
  <c r="M186" i="7"/>
  <c r="M34" i="7"/>
  <c r="M191" i="7"/>
  <c r="M37" i="7"/>
  <c r="D42" i="6"/>
  <c r="F42" i="6" s="1"/>
  <c r="Y881" i="7"/>
  <c r="Y664" i="7"/>
  <c r="AE655" i="7"/>
  <c r="AE603" i="7"/>
  <c r="AE650" i="7"/>
  <c r="AE646" i="7"/>
  <c r="AE496" i="7"/>
  <c r="AE600" i="7"/>
  <c r="AE597" i="7"/>
  <c r="AE637" i="7"/>
  <c r="AE565" i="7"/>
  <c r="AQ153" i="7"/>
  <c r="AW331" i="7"/>
  <c r="AW281" i="7"/>
  <c r="BI787" i="7"/>
  <c r="BI737" i="7"/>
  <c r="BI781" i="7"/>
  <c r="BI336" i="7"/>
  <c r="BI364" i="7"/>
  <c r="BI307" i="7"/>
  <c r="BI360" i="7"/>
  <c r="BI376" i="7"/>
  <c r="BI328" i="7"/>
  <c r="BI206" i="7"/>
  <c r="BI136" i="7"/>
  <c r="BI165" i="7"/>
  <c r="BI108" i="7"/>
  <c r="BI107" i="7"/>
  <c r="BI103" i="7"/>
  <c r="BO235" i="7"/>
  <c r="BU652" i="7"/>
  <c r="BU359" i="7"/>
  <c r="BU693" i="7"/>
  <c r="BU725" i="7"/>
  <c r="BO722" i="7"/>
  <c r="BU716" i="7"/>
  <c r="BU682" i="7"/>
  <c r="BU675" i="7"/>
  <c r="F13" i="6"/>
  <c r="BI321" i="7"/>
  <c r="BI283" i="7"/>
  <c r="BI331" i="7"/>
  <c r="BI372" i="7"/>
  <c r="BI354" i="7"/>
  <c r="BI263" i="7"/>
  <c r="BI332" i="7"/>
  <c r="BI320" i="7"/>
  <c r="BU592" i="7"/>
  <c r="G720" i="7"/>
  <c r="G687" i="7"/>
  <c r="G697" i="7"/>
  <c r="M173" i="7"/>
  <c r="Y668" i="7"/>
  <c r="Y720" i="7"/>
  <c r="Y718" i="7"/>
  <c r="AE869" i="7"/>
  <c r="AE578" i="7"/>
  <c r="AE633" i="7"/>
  <c r="AE602" i="7"/>
  <c r="AE515" i="7"/>
  <c r="AE641" i="7"/>
  <c r="AE616" i="7"/>
  <c r="AE642" i="7"/>
  <c r="AE624" i="7"/>
  <c r="AE639" i="7"/>
  <c r="AE625" i="7"/>
  <c r="AQ801" i="7"/>
  <c r="AW240" i="7"/>
  <c r="AW353" i="7"/>
  <c r="F91" i="6"/>
  <c r="AB11" i="6"/>
  <c r="BI804" i="7"/>
  <c r="BI780" i="7"/>
  <c r="BI779" i="7"/>
  <c r="BI733" i="7"/>
  <c r="BI335" i="7"/>
  <c r="BI345" i="7"/>
  <c r="BI298" i="7"/>
  <c r="BI362" i="7"/>
  <c r="BI319" i="7"/>
  <c r="BI347" i="7"/>
  <c r="BI333" i="7"/>
  <c r="BI89" i="7"/>
  <c r="BU584" i="7"/>
  <c r="G714" i="7"/>
  <c r="G680" i="7"/>
  <c r="G682" i="7"/>
  <c r="G665" i="7"/>
  <c r="M141" i="7"/>
  <c r="M76" i="7"/>
  <c r="AE847" i="7"/>
  <c r="AQ776" i="7"/>
  <c r="AW289" i="7"/>
  <c r="F90" i="6"/>
  <c r="AB10" i="6"/>
  <c r="BI796" i="7"/>
  <c r="BI774" i="7"/>
  <c r="BI758" i="7"/>
  <c r="BI765" i="7"/>
  <c r="BI352" i="7"/>
  <c r="BI329" i="7"/>
  <c r="BI323" i="7"/>
  <c r="BI296" i="7"/>
  <c r="BI353" i="7"/>
  <c r="BI313" i="7"/>
  <c r="BI344" i="7"/>
  <c r="BI330" i="7"/>
  <c r="BO667" i="7"/>
  <c r="BO696" i="7"/>
  <c r="BU591" i="7"/>
  <c r="BU535" i="7"/>
  <c r="D94" i="6"/>
  <c r="F94" i="6" s="1"/>
  <c r="BI120" i="7"/>
  <c r="BI86" i="7"/>
  <c r="BO664" i="7"/>
  <c r="P661" i="7"/>
  <c r="D29" i="6" s="1"/>
  <c r="F29" i="6" s="1"/>
  <c r="AW118" i="7"/>
  <c r="AK89" i="7"/>
  <c r="AB4" i="6"/>
  <c r="AW112" i="7"/>
  <c r="G812" i="7"/>
  <c r="D12" i="6"/>
  <c r="F12" i="6" s="1"/>
  <c r="G773" i="7"/>
  <c r="D11" i="6"/>
  <c r="F11" i="6" s="1"/>
  <c r="G429" i="7"/>
  <c r="D8" i="6"/>
  <c r="F8" i="6" s="1"/>
  <c r="G301" i="7"/>
  <c r="D7" i="6"/>
  <c r="F7" i="6" s="1"/>
  <c r="G148" i="7"/>
  <c r="D5" i="6"/>
  <c r="F5" i="6" s="1"/>
  <c r="G55" i="7"/>
  <c r="D3" i="6"/>
  <c r="G510" i="7"/>
  <c r="D9" i="6"/>
  <c r="F9" i="6" s="1"/>
  <c r="G238" i="7"/>
  <c r="D6" i="6"/>
  <c r="F6" i="6" s="1"/>
  <c r="M536" i="7"/>
  <c r="D19" i="6"/>
  <c r="F19" i="6" s="1"/>
  <c r="M106" i="7"/>
  <c r="D14" i="6"/>
  <c r="F14" i="6" s="1"/>
  <c r="Y760" i="7"/>
  <c r="D41" i="6"/>
  <c r="F41" i="6" s="1"/>
  <c r="Y682" i="7"/>
  <c r="D40" i="6"/>
  <c r="F40" i="6" s="1"/>
  <c r="Y549" i="7"/>
  <c r="D39" i="6"/>
  <c r="F39" i="6" s="1"/>
  <c r="Y242" i="7"/>
  <c r="D36" i="6"/>
  <c r="F36" i="6" s="1"/>
  <c r="Y99" i="7"/>
  <c r="D34" i="6"/>
  <c r="F34" i="6" s="1"/>
  <c r="AE854" i="7"/>
  <c r="D52" i="6"/>
  <c r="F52" i="6" s="1"/>
  <c r="AE777" i="7"/>
  <c r="D51" i="6"/>
  <c r="F51" i="6" s="1"/>
  <c r="AE589" i="7"/>
  <c r="D49" i="6"/>
  <c r="F49" i="6" s="1"/>
  <c r="AE28" i="7"/>
  <c r="D43" i="6"/>
  <c r="AE89" i="7"/>
  <c r="D44" i="6"/>
  <c r="F44" i="6" s="1"/>
  <c r="AK750" i="7"/>
  <c r="D61" i="6"/>
  <c r="F61" i="6" s="1"/>
  <c r="AK366" i="7"/>
  <c r="D57" i="6"/>
  <c r="F57" i="6" s="1"/>
  <c r="AK224" i="7"/>
  <c r="D56" i="6"/>
  <c r="F56" i="6" s="1"/>
  <c r="AK90" i="7"/>
  <c r="D54" i="6"/>
  <c r="F54" i="6" s="1"/>
  <c r="AQ870" i="7"/>
  <c r="D72" i="6"/>
  <c r="F72" i="6" s="1"/>
  <c r="AQ798" i="7"/>
  <c r="D71" i="6"/>
  <c r="F71" i="6" s="1"/>
  <c r="AW808" i="7"/>
  <c r="D82" i="6"/>
  <c r="F82" i="6" s="1"/>
  <c r="AW653" i="7"/>
  <c r="D79" i="6"/>
  <c r="F79" i="6" s="1"/>
  <c r="AW462" i="7"/>
  <c r="D78" i="6"/>
  <c r="F78" i="6" s="1"/>
  <c r="AW224" i="7"/>
  <c r="D76" i="6"/>
  <c r="F76" i="6" s="1"/>
  <c r="AW87" i="7"/>
  <c r="D74" i="6"/>
  <c r="F74" i="6" s="1"/>
  <c r="BC821" i="7"/>
  <c r="D92" i="6"/>
  <c r="BC644" i="7"/>
  <c r="D89" i="6"/>
  <c r="BC350" i="7"/>
  <c r="D87" i="6"/>
  <c r="BC212" i="7"/>
  <c r="D85" i="6"/>
  <c r="BI484" i="7"/>
  <c r="D98" i="6"/>
  <c r="F98" i="6" s="1"/>
  <c r="BI268" i="7"/>
  <c r="D97" i="6"/>
  <c r="F97" i="6" s="1"/>
  <c r="BI242" i="7"/>
  <c r="D96" i="6"/>
  <c r="F96" i="6" s="1"/>
  <c r="BI31" i="7"/>
  <c r="D93" i="6"/>
  <c r="BO692" i="7"/>
  <c r="D110" i="6"/>
  <c r="F110" i="6" s="1"/>
  <c r="BO643" i="7"/>
  <c r="D109" i="6"/>
  <c r="F109" i="6" s="1"/>
  <c r="BO163" i="7"/>
  <c r="D105" i="6"/>
  <c r="F105" i="6" s="1"/>
  <c r="BU850" i="7"/>
  <c r="D122" i="6"/>
  <c r="F122" i="6" s="1"/>
  <c r="BU786" i="7"/>
  <c r="D121" i="6"/>
  <c r="F121" i="6" s="1"/>
  <c r="BU240" i="7"/>
  <c r="D116" i="6"/>
  <c r="F116" i="6" s="1"/>
  <c r="AW333" i="7"/>
  <c r="D77" i="6"/>
  <c r="F77" i="6" s="1"/>
  <c r="BI164" i="7"/>
  <c r="D95" i="6"/>
  <c r="F95" i="6" s="1"/>
  <c r="AZ83" i="7"/>
  <c r="BC21" i="7" s="1"/>
  <c r="BC343" i="7"/>
  <c r="BC368" i="7"/>
  <c r="BC309" i="7"/>
  <c r="BC204" i="7"/>
  <c r="BC115" i="7"/>
  <c r="BC99" i="7"/>
  <c r="BC103" i="7"/>
  <c r="BC100" i="7"/>
  <c r="BC658" i="7"/>
  <c r="BC214" i="7"/>
  <c r="BC206" i="7"/>
  <c r="BC645" i="7"/>
  <c r="BC152" i="7"/>
  <c r="BC209" i="7"/>
  <c r="AW152" i="7"/>
  <c r="AW200" i="7"/>
  <c r="AW175" i="7"/>
  <c r="AW140" i="7"/>
  <c r="AW160" i="7"/>
  <c r="AW142" i="7"/>
  <c r="AW173" i="7"/>
  <c r="AW172" i="7"/>
  <c r="AW165" i="7"/>
  <c r="AW168" i="7"/>
  <c r="AW275" i="7"/>
  <c r="AW308" i="7"/>
  <c r="AW335" i="7"/>
  <c r="AW326" i="7"/>
  <c r="AW377" i="7"/>
  <c r="AW122" i="7"/>
  <c r="AW278" i="7"/>
  <c r="AW350" i="7"/>
  <c r="AW254" i="7"/>
  <c r="AW317" i="7"/>
  <c r="AW319" i="7"/>
  <c r="AW305" i="7"/>
  <c r="AW306" i="7"/>
  <c r="AW311" i="7"/>
  <c r="AW368" i="7"/>
  <c r="AW321" i="7"/>
  <c r="AW314" i="7"/>
  <c r="AT83" i="7"/>
  <c r="AW66" i="7" s="1"/>
  <c r="AW287" i="7"/>
  <c r="AW280" i="7"/>
  <c r="AW301" i="7"/>
  <c r="AW332" i="7"/>
  <c r="AW96" i="7"/>
  <c r="AW263" i="7"/>
  <c r="AW283" i="7"/>
  <c r="AW126" i="7"/>
  <c r="AW279" i="7"/>
  <c r="AW285" i="7"/>
  <c r="AW354" i="7"/>
  <c r="AW260" i="7"/>
  <c r="AW262" i="7"/>
  <c r="AW369" i="7"/>
  <c r="AW373" i="7"/>
  <c r="AW271" i="7"/>
  <c r="AW272" i="7"/>
  <c r="AW310" i="7"/>
  <c r="AW328" i="7"/>
  <c r="AW290" i="7"/>
  <c r="AW359" i="7"/>
  <c r="AW330" i="7"/>
  <c r="AW115" i="7"/>
  <c r="AW259" i="7"/>
  <c r="AW105" i="7"/>
  <c r="AW104" i="7"/>
  <c r="AW108" i="7"/>
  <c r="AW101" i="7"/>
  <c r="AW277" i="7"/>
  <c r="AW313" i="7"/>
  <c r="AW360" i="7"/>
  <c r="AW346" i="7"/>
  <c r="AW127" i="7"/>
  <c r="AW124" i="7"/>
  <c r="AW121" i="7"/>
  <c r="AW363" i="7"/>
  <c r="AW367" i="7"/>
  <c r="AW358" i="7"/>
  <c r="AW268" i="7"/>
  <c r="AW297" i="7"/>
  <c r="AW325" i="7"/>
  <c r="AW284" i="7"/>
  <c r="AW318" i="7"/>
  <c r="AW315" i="7"/>
  <c r="AW343" i="7"/>
  <c r="AW256" i="7"/>
  <c r="AW91" i="7"/>
  <c r="AW449" i="7"/>
  <c r="AW337" i="7"/>
  <c r="AW341" i="7"/>
  <c r="AW345" i="7"/>
  <c r="AW261" i="7"/>
  <c r="AW316" i="7"/>
  <c r="AW292" i="7"/>
  <c r="AW286" i="7"/>
  <c r="Y125" i="7"/>
  <c r="Y117" i="7"/>
  <c r="AK274" i="7"/>
  <c r="Y122" i="7"/>
  <c r="Y114" i="7"/>
  <c r="Y121" i="7"/>
  <c r="AK125" i="7"/>
  <c r="AK124" i="7"/>
  <c r="Y120" i="7"/>
  <c r="Y111" i="7"/>
  <c r="AK126" i="7"/>
  <c r="Y124" i="7"/>
  <c r="Y96" i="7"/>
  <c r="Y88" i="7"/>
  <c r="Y118" i="7"/>
  <c r="AK792" i="7"/>
  <c r="AK122" i="7"/>
  <c r="AK121" i="7"/>
  <c r="Y90" i="7"/>
  <c r="Y119" i="7"/>
  <c r="Y107" i="7"/>
  <c r="AK773" i="7"/>
  <c r="AK99" i="7"/>
  <c r="AK95" i="7"/>
  <c r="Y108" i="7"/>
  <c r="AK791" i="7"/>
  <c r="AK93" i="7"/>
  <c r="P504" i="7"/>
  <c r="D28" i="6" s="1"/>
  <c r="F28" i="6" s="1"/>
  <c r="M416" i="7"/>
  <c r="M495" i="7"/>
  <c r="M486" i="7"/>
  <c r="M492" i="7"/>
  <c r="M497" i="7"/>
  <c r="AE279" i="7"/>
  <c r="AE348" i="7"/>
  <c r="AE341" i="7"/>
  <c r="AE373" i="7"/>
  <c r="AE316" i="7"/>
  <c r="AE293" i="7"/>
  <c r="AE375" i="7"/>
  <c r="AE339" i="7"/>
  <c r="AE309" i="7"/>
  <c r="P380" i="7"/>
  <c r="S316" i="7" s="1"/>
  <c r="G91" i="7"/>
  <c r="G96" i="7"/>
  <c r="Y253" i="7"/>
  <c r="Y291" i="7"/>
  <c r="Y355" i="7"/>
  <c r="G672" i="7"/>
  <c r="G675" i="7"/>
  <c r="G679" i="7"/>
  <c r="G706" i="7"/>
  <c r="G695" i="7"/>
  <c r="G717" i="7"/>
  <c r="G701" i="7"/>
  <c r="G719" i="7"/>
  <c r="G724" i="7"/>
  <c r="G668" i="7"/>
  <c r="G686" i="7"/>
  <c r="G702" i="7"/>
  <c r="G674" i="7"/>
  <c r="G683" i="7"/>
  <c r="G711" i="7"/>
  <c r="G723" i="7"/>
  <c r="G676" i="7"/>
  <c r="G699" i="7"/>
  <c r="G708" i="7"/>
  <c r="G727" i="7"/>
  <c r="G688" i="7"/>
  <c r="G721" i="7"/>
  <c r="M697" i="7"/>
  <c r="M716" i="7"/>
  <c r="M664" i="7"/>
  <c r="AE423" i="7"/>
  <c r="AE467" i="7"/>
  <c r="AE470" i="7"/>
  <c r="AE502" i="7"/>
  <c r="AK363" i="7"/>
  <c r="AK271" i="7"/>
  <c r="AK373" i="7"/>
  <c r="AK308" i="7"/>
  <c r="AK372" i="7"/>
  <c r="AK344" i="7"/>
  <c r="AK302" i="7"/>
  <c r="AK369" i="7"/>
  <c r="AK290" i="7"/>
  <c r="AK333" i="7"/>
  <c r="AK337" i="7"/>
  <c r="AK299" i="7"/>
  <c r="AK280" i="7"/>
  <c r="AK340" i="7"/>
  <c r="AK296" i="7"/>
  <c r="AK279" i="7"/>
  <c r="AK342" i="7"/>
  <c r="AK371" i="7"/>
  <c r="AK336" i="7"/>
  <c r="AK323" i="7"/>
  <c r="AK334" i="7"/>
  <c r="AK343" i="7"/>
  <c r="AK275" i="7"/>
  <c r="AK273" i="7"/>
  <c r="AK322" i="7"/>
  <c r="AK311" i="7"/>
  <c r="AW446" i="7"/>
  <c r="AW444" i="7"/>
  <c r="G226" i="7"/>
  <c r="G224" i="7"/>
  <c r="G223" i="7"/>
  <c r="G227" i="7"/>
  <c r="G237" i="7"/>
  <c r="G230" i="7"/>
  <c r="AW455" i="7"/>
  <c r="AW433" i="7"/>
  <c r="AW460" i="7"/>
  <c r="AW451" i="7"/>
  <c r="AW470" i="7"/>
  <c r="AW472" i="7"/>
  <c r="AW442" i="7"/>
  <c r="AW492" i="7"/>
  <c r="AW493" i="7"/>
  <c r="AW447" i="7"/>
  <c r="AW407" i="7"/>
  <c r="AW464" i="7"/>
  <c r="AW469" i="7"/>
  <c r="AW465" i="7"/>
  <c r="AW441" i="7"/>
  <c r="AW423" i="7"/>
  <c r="AW450" i="7"/>
  <c r="AW438" i="7"/>
  <c r="AW476" i="7"/>
  <c r="AW489" i="7"/>
  <c r="AW496" i="7"/>
  <c r="AW483" i="7"/>
  <c r="AW490" i="7"/>
  <c r="AW463" i="7"/>
  <c r="AW436" i="7"/>
  <c r="AW443" i="7"/>
  <c r="AW501" i="7"/>
  <c r="AW473" i="7"/>
  <c r="AW437" i="7"/>
  <c r="AW429" i="7"/>
  <c r="AW445" i="7"/>
  <c r="AW439" i="7"/>
  <c r="AW478" i="7"/>
  <c r="AW485" i="7"/>
  <c r="AW477" i="7"/>
  <c r="AW435" i="7"/>
  <c r="AW494" i="7"/>
  <c r="AW482" i="7"/>
  <c r="AW468" i="7"/>
  <c r="AW434" i="7"/>
  <c r="AW481" i="7"/>
  <c r="AW419" i="7"/>
  <c r="AW431" i="7"/>
  <c r="AW491" i="7"/>
  <c r="AW475" i="7"/>
  <c r="AW453" i="7"/>
  <c r="AW457" i="7"/>
  <c r="AW479" i="7"/>
  <c r="AW499" i="7"/>
  <c r="AW425" i="7"/>
  <c r="AW466" i="7"/>
  <c r="AW440" i="7"/>
  <c r="AW497" i="7"/>
  <c r="AW406" i="7"/>
  <c r="AW484" i="7"/>
  <c r="AW448" i="7"/>
  <c r="AW498" i="7"/>
  <c r="AW456" i="7"/>
  <c r="AW467" i="7"/>
  <c r="AW474" i="7"/>
  <c r="Y457" i="7"/>
  <c r="Y470" i="7"/>
  <c r="AW454" i="7"/>
  <c r="G696" i="7"/>
  <c r="G713" i="7"/>
  <c r="G666" i="7"/>
  <c r="G689" i="7"/>
  <c r="G712" i="7"/>
  <c r="G664" i="7"/>
  <c r="G235" i="7"/>
  <c r="G225" i="7"/>
  <c r="M17" i="7"/>
  <c r="M51" i="7"/>
  <c r="M73" i="7"/>
  <c r="M66" i="7"/>
  <c r="M74" i="7"/>
  <c r="M67" i="7"/>
  <c r="M53" i="7"/>
  <c r="M36" i="7"/>
  <c r="M41" i="7"/>
  <c r="S117" i="7"/>
  <c r="S121" i="7"/>
  <c r="AE464" i="7"/>
  <c r="AE494" i="7"/>
  <c r="AK310" i="7"/>
  <c r="AW391" i="7"/>
  <c r="BU481" i="7"/>
  <c r="BU482" i="7"/>
  <c r="BU450" i="7"/>
  <c r="P243" i="7"/>
  <c r="D26" i="6" s="1"/>
  <c r="F26" i="6" s="1"/>
  <c r="G771" i="7"/>
  <c r="G781" i="7"/>
  <c r="G726" i="7"/>
  <c r="G710" i="7"/>
  <c r="G705" i="7"/>
  <c r="G694" i="7"/>
  <c r="G667" i="7"/>
  <c r="G671" i="7"/>
  <c r="G339" i="7"/>
  <c r="M722" i="7"/>
  <c r="Y472" i="7"/>
  <c r="AK745" i="7"/>
  <c r="AK754" i="7"/>
  <c r="AK804" i="7"/>
  <c r="AK744" i="7"/>
  <c r="AK751" i="7"/>
  <c r="AK779" i="7"/>
  <c r="AK780" i="7"/>
  <c r="AK794" i="7"/>
  <c r="AK743" i="7"/>
  <c r="AK797" i="7"/>
  <c r="AK738" i="7"/>
  <c r="AK800" i="7"/>
  <c r="AK739" i="7"/>
  <c r="AK747" i="7"/>
  <c r="AK784" i="7"/>
  <c r="AK789" i="7"/>
  <c r="AK749" i="7"/>
  <c r="AK305" i="7"/>
  <c r="AW503" i="7"/>
  <c r="BC369" i="7"/>
  <c r="BI16" i="7"/>
  <c r="BI81" i="7"/>
  <c r="BI68" i="7"/>
  <c r="BI46" i="7"/>
  <c r="BI65" i="7"/>
  <c r="BI50" i="7"/>
  <c r="BI49" i="7"/>
  <c r="BI33" i="7"/>
  <c r="BI71" i="7"/>
  <c r="BI6" i="7"/>
  <c r="BI14" i="7"/>
  <c r="BI63" i="7"/>
  <c r="BI82" i="7"/>
  <c r="BI39" i="7"/>
  <c r="BI59" i="7"/>
  <c r="BI52" i="7"/>
  <c r="BI10" i="7"/>
  <c r="BI36" i="7"/>
  <c r="BI20" i="7"/>
  <c r="BI30" i="7"/>
  <c r="BI18" i="7"/>
  <c r="BI62" i="7"/>
  <c r="BI7" i="7"/>
  <c r="BU206" i="7"/>
  <c r="BU201" i="7"/>
  <c r="BU200" i="7"/>
  <c r="G718" i="7"/>
  <c r="G700" i="7"/>
  <c r="G698" i="7"/>
  <c r="G693" i="7"/>
  <c r="G678" i="7"/>
  <c r="G233" i="7"/>
  <c r="G26" i="7"/>
  <c r="G72" i="7"/>
  <c r="M768" i="7"/>
  <c r="M803" i="7"/>
  <c r="M180" i="7"/>
  <c r="M170" i="7"/>
  <c r="M205" i="7"/>
  <c r="M210" i="7"/>
  <c r="M154" i="7"/>
  <c r="Y466" i="7"/>
  <c r="AE877" i="7"/>
  <c r="AE861" i="7"/>
  <c r="AE859" i="7"/>
  <c r="AE837" i="7"/>
  <c r="AK762" i="7"/>
  <c r="AK276" i="7"/>
  <c r="AK329" i="7"/>
  <c r="AQ632" i="7"/>
  <c r="AQ591" i="7"/>
  <c r="AQ637" i="7"/>
  <c r="AQ648" i="7"/>
  <c r="AQ640" i="7"/>
  <c r="AW495" i="7"/>
  <c r="AW487" i="7"/>
  <c r="BC280" i="7"/>
  <c r="BC325" i="7"/>
  <c r="BC300" i="7"/>
  <c r="BC307" i="7"/>
  <c r="BC319" i="7"/>
  <c r="BC359" i="7"/>
  <c r="BC306" i="7"/>
  <c r="BC374" i="7"/>
  <c r="BC321" i="7"/>
  <c r="BC373" i="7"/>
  <c r="BC372" i="7"/>
  <c r="BC375" i="7"/>
  <c r="BC356" i="7"/>
  <c r="BC338" i="7"/>
  <c r="BC339" i="7"/>
  <c r="BC362" i="7"/>
  <c r="BC315" i="7"/>
  <c r="BC363" i="7"/>
  <c r="BC337" i="7"/>
  <c r="BC370" i="7"/>
  <c r="BC379" i="7"/>
  <c r="BC365" i="7"/>
  <c r="BC353" i="7"/>
  <c r="BC358" i="7"/>
  <c r="BC297" i="7"/>
  <c r="BC344" i="7"/>
  <c r="BC341" i="7"/>
  <c r="BC366" i="7"/>
  <c r="BC347" i="7"/>
  <c r="BC336" i="7"/>
  <c r="BC340" i="7"/>
  <c r="BC324" i="7"/>
  <c r="BC352" i="7"/>
  <c r="BC326" i="7"/>
  <c r="BC376" i="7"/>
  <c r="BC327" i="7"/>
  <c r="BC333" i="7"/>
  <c r="BC334" i="7"/>
  <c r="BC371" i="7"/>
  <c r="BC330" i="7"/>
  <c r="BC367" i="7"/>
  <c r="BI78" i="7"/>
  <c r="BU784" i="7"/>
  <c r="BU800" i="7"/>
  <c r="BU801" i="7"/>
  <c r="AQ131" i="7"/>
  <c r="AQ177" i="7"/>
  <c r="AQ179" i="7"/>
  <c r="AQ175" i="7"/>
  <c r="AQ194" i="7"/>
  <c r="AQ144" i="7"/>
  <c r="AQ176" i="7"/>
  <c r="AQ210" i="7"/>
  <c r="AQ140" i="7"/>
  <c r="AQ138" i="7"/>
  <c r="AQ211" i="7"/>
  <c r="AQ178" i="7"/>
  <c r="AQ174" i="7"/>
  <c r="AQ150" i="7"/>
  <c r="AQ213" i="7"/>
  <c r="AQ189" i="7"/>
  <c r="AQ197" i="7"/>
  <c r="AQ208" i="7"/>
  <c r="AQ172" i="7"/>
  <c r="AQ141" i="7"/>
  <c r="AQ147" i="7"/>
  <c r="AQ207" i="7"/>
  <c r="AQ157" i="7"/>
  <c r="BO119" i="7"/>
  <c r="BO89" i="7"/>
  <c r="BO94" i="7"/>
  <c r="BO122" i="7"/>
  <c r="BO121" i="7"/>
  <c r="BO118" i="7"/>
  <c r="BO127" i="7"/>
  <c r="BO90" i="7"/>
  <c r="BO86" i="7"/>
  <c r="P728" i="7"/>
  <c r="D30" i="6" s="1"/>
  <c r="F30" i="6" s="1"/>
  <c r="AQ200" i="7"/>
  <c r="BC95" i="7"/>
  <c r="BC119" i="7"/>
  <c r="BC109" i="7"/>
  <c r="BC125" i="7"/>
  <c r="BC97" i="7"/>
  <c r="BC106" i="7"/>
  <c r="BC118" i="7"/>
  <c r="BC88" i="7"/>
  <c r="BC96" i="7"/>
  <c r="BC110" i="7"/>
  <c r="BC112" i="7"/>
  <c r="BC93" i="7"/>
  <c r="BC126" i="7"/>
  <c r="BC91" i="7"/>
  <c r="BC98" i="7"/>
  <c r="BC102" i="7"/>
  <c r="BC122" i="7"/>
  <c r="AQ217" i="7"/>
  <c r="AQ167" i="7"/>
  <c r="BC90" i="7"/>
  <c r="BO224" i="7"/>
  <c r="BO242" i="7"/>
  <c r="BO238" i="7"/>
  <c r="BO236" i="7"/>
  <c r="BO239" i="7"/>
  <c r="AQ214" i="7"/>
  <c r="BC123" i="7"/>
  <c r="BO258" i="7"/>
  <c r="BO306" i="7"/>
  <c r="BO126" i="7"/>
  <c r="BI185" i="7"/>
  <c r="BI171" i="7"/>
  <c r="BI190" i="7"/>
  <c r="BI170" i="7"/>
  <c r="BI144" i="7"/>
  <c r="BU563" i="7"/>
  <c r="BU551" i="7"/>
  <c r="BU582" i="7"/>
  <c r="BU627" i="7"/>
  <c r="BU650" i="7"/>
  <c r="BU643" i="7"/>
  <c r="BU648" i="7"/>
  <c r="BU588" i="7"/>
  <c r="BU607" i="7"/>
  <c r="BU626" i="7"/>
  <c r="BU559" i="7"/>
  <c r="BU596" i="7"/>
  <c r="BU655" i="7"/>
  <c r="BU620" i="7"/>
  <c r="BU649" i="7"/>
  <c r="BU544" i="7"/>
  <c r="BU622" i="7"/>
  <c r="BU651" i="7"/>
  <c r="BO676" i="7"/>
  <c r="BO718" i="7"/>
  <c r="BO721" i="7"/>
  <c r="BO665" i="7"/>
  <c r="S499" i="7"/>
  <c r="Y826" i="7"/>
  <c r="Y863" i="7"/>
  <c r="Y645" i="7"/>
  <c r="AK238" i="7"/>
  <c r="AW527" i="7"/>
  <c r="AW647" i="7"/>
  <c r="AW577" i="7"/>
  <c r="BC557" i="7"/>
  <c r="BC597" i="7"/>
  <c r="BC596" i="7"/>
  <c r="BC654" i="7"/>
  <c r="BC215" i="7"/>
  <c r="BI175" i="7"/>
  <c r="BI181" i="7"/>
  <c r="BU645" i="7"/>
  <c r="BU613" i="7"/>
  <c r="AW379" i="7"/>
  <c r="AW250" i="7"/>
  <c r="AW298" i="7"/>
  <c r="AW362" i="7"/>
  <c r="AW269" i="7"/>
  <c r="AW352" i="7"/>
  <c r="AW327" i="7"/>
  <c r="AW324" i="7"/>
  <c r="AW296" i="7"/>
  <c r="AW300" i="7"/>
  <c r="AW264" i="7"/>
  <c r="AW361" i="7"/>
  <c r="AW282" i="7"/>
  <c r="AW336" i="7"/>
  <c r="AW248" i="7"/>
  <c r="AW312" i="7"/>
  <c r="AW376" i="7"/>
  <c r="AW247" i="7"/>
  <c r="AW267" i="7"/>
  <c r="AW340" i="7"/>
  <c r="AW255" i="7"/>
  <c r="AW276" i="7"/>
  <c r="AW355" i="7"/>
  <c r="AW273" i="7"/>
  <c r="AW257" i="7"/>
  <c r="AW258" i="7"/>
  <c r="AW357" i="7"/>
  <c r="AW294" i="7"/>
  <c r="AW374" i="7"/>
  <c r="AW291" i="7"/>
  <c r="AW365" i="7"/>
  <c r="AW303" i="7"/>
  <c r="AW370" i="7"/>
  <c r="AW299" i="7"/>
  <c r="AW366" i="7"/>
  <c r="AW339" i="7"/>
  <c r="AW265" i="7"/>
  <c r="AW378" i="7"/>
  <c r="AW295" i="7"/>
  <c r="AW266" i="7"/>
  <c r="AW270" i="7"/>
  <c r="AW293" i="7"/>
  <c r="AW322" i="7"/>
  <c r="AW246" i="7"/>
  <c r="AW348" i="7"/>
  <c r="AW288" i="7"/>
  <c r="AW375" i="7"/>
  <c r="AW309" i="7"/>
  <c r="AW334" i="7"/>
  <c r="AW351" i="7"/>
  <c r="AW371" i="7"/>
  <c r="AW253" i="7"/>
  <c r="AW320" i="7"/>
  <c r="AW349" i="7"/>
  <c r="AW347" i="7"/>
  <c r="AW356" i="7"/>
  <c r="AW252" i="7"/>
  <c r="AW364" i="7"/>
  <c r="AW304" i="7"/>
  <c r="AW329" i="7"/>
  <c r="AW274" i="7"/>
  <c r="AW344" i="7"/>
  <c r="AW302" i="7"/>
  <c r="AW372" i="7"/>
  <c r="BO694" i="7"/>
  <c r="BO699" i="7"/>
  <c r="BO677" i="7"/>
  <c r="BO683" i="7"/>
  <c r="BO671" i="7"/>
  <c r="BO698" i="7"/>
  <c r="BO714" i="7"/>
  <c r="BO684" i="7"/>
  <c r="BO678" i="7"/>
  <c r="BO709" i="7"/>
  <c r="BO682" i="7"/>
  <c r="BO716" i="7"/>
  <c r="BO710" i="7"/>
  <c r="BO705" i="7"/>
  <c r="BO681" i="7"/>
  <c r="BO666" i="7"/>
  <c r="BO695" i="7"/>
  <c r="BO669" i="7"/>
  <c r="BO689" i="7"/>
  <c r="BO708" i="7"/>
  <c r="BO690" i="7"/>
  <c r="BO725" i="7"/>
  <c r="BO706" i="7"/>
  <c r="BO719" i="7"/>
  <c r="BO707" i="7"/>
  <c r="BO723" i="7"/>
  <c r="BO727" i="7"/>
  <c r="BO668" i="7"/>
  <c r="BO724" i="7"/>
  <c r="BO675" i="7"/>
  <c r="BO672" i="7"/>
  <c r="BO679" i="7"/>
  <c r="BO701" i="7"/>
  <c r="BO720" i="7"/>
  <c r="BO686" i="7"/>
  <c r="BO674" i="7"/>
  <c r="BO688" i="7"/>
  <c r="BO673" i="7"/>
  <c r="BO670" i="7"/>
  <c r="BO717" i="7"/>
  <c r="BO687" i="7"/>
  <c r="BO700" i="7"/>
  <c r="BI176" i="7"/>
  <c r="BI167" i="7"/>
  <c r="BI131" i="7"/>
  <c r="BI147" i="7"/>
  <c r="BI141" i="7"/>
  <c r="BI216" i="7"/>
  <c r="BI156" i="7"/>
  <c r="BI205" i="7"/>
  <c r="BI194" i="7"/>
  <c r="BI152" i="7"/>
  <c r="BI189" i="7"/>
  <c r="BI159" i="7"/>
  <c r="BI154" i="7"/>
  <c r="BI174" i="7"/>
  <c r="BI201" i="7"/>
  <c r="BI149" i="7"/>
  <c r="BI197" i="7"/>
  <c r="BI212" i="7"/>
  <c r="BI191" i="7"/>
  <c r="BI210" i="7"/>
  <c r="BI173" i="7"/>
  <c r="BI138" i="7"/>
  <c r="BI184" i="7"/>
  <c r="BI182" i="7"/>
  <c r="BI193" i="7"/>
  <c r="BI196" i="7"/>
  <c r="BI202" i="7"/>
  <c r="BI183" i="7"/>
  <c r="BI217" i="7"/>
  <c r="BI139" i="7"/>
  <c r="BI134" i="7"/>
  <c r="BI140" i="7"/>
  <c r="BI187" i="7"/>
  <c r="BI146" i="7"/>
  <c r="BI148" i="7"/>
  <c r="BI145" i="7"/>
  <c r="BI155" i="7"/>
  <c r="BI195" i="7"/>
  <c r="BI203" i="7"/>
  <c r="BI214" i="7"/>
  <c r="BI162" i="7"/>
  <c r="BI163" i="7"/>
  <c r="BI132" i="7"/>
  <c r="BI207" i="7"/>
  <c r="BI177" i="7"/>
  <c r="BI208" i="7"/>
  <c r="BI160" i="7"/>
  <c r="BI199" i="7"/>
  <c r="BI209" i="7"/>
  <c r="BO703" i="7"/>
  <c r="BO726" i="7"/>
  <c r="M101" i="7"/>
  <c r="M119" i="7"/>
  <c r="M120" i="7"/>
  <c r="Y97" i="7"/>
  <c r="Y104" i="7"/>
  <c r="Y115" i="7"/>
  <c r="Y91" i="7"/>
  <c r="Y93" i="7"/>
  <c r="AK104" i="7"/>
  <c r="AK116" i="7"/>
  <c r="AK87" i="7"/>
  <c r="AK118" i="7"/>
  <c r="AK94" i="7"/>
  <c r="AK92" i="7"/>
  <c r="AK106" i="7"/>
  <c r="AK97" i="7"/>
  <c r="AK102" i="7"/>
  <c r="AK96" i="7"/>
  <c r="AK120" i="7"/>
  <c r="AK127" i="7"/>
  <c r="BC136" i="7"/>
  <c r="BC218" i="7"/>
  <c r="BC207" i="7"/>
  <c r="BC208" i="7"/>
  <c r="BI188" i="7"/>
  <c r="BI166" i="7"/>
  <c r="BI180" i="7"/>
  <c r="BI204" i="7"/>
  <c r="BI198" i="7"/>
  <c r="BI137" i="7"/>
  <c r="BI218" i="7"/>
  <c r="BI109" i="7"/>
  <c r="BI126" i="7"/>
  <c r="BI105" i="7"/>
  <c r="BI124" i="7"/>
  <c r="BI122" i="7"/>
  <c r="BI125" i="7"/>
  <c r="BI127" i="7"/>
  <c r="BI90" i="7"/>
  <c r="BI93" i="7"/>
  <c r="BI123" i="7"/>
  <c r="BI95" i="7"/>
  <c r="BI110" i="7"/>
  <c r="BI111" i="7"/>
  <c r="BI91" i="7"/>
  <c r="BI115" i="7"/>
  <c r="BI119" i="7"/>
  <c r="BI96" i="7"/>
  <c r="BI88" i="7"/>
  <c r="BI92" i="7"/>
  <c r="BI97" i="7"/>
  <c r="BI116" i="7"/>
  <c r="BI117" i="7"/>
  <c r="BO697" i="7"/>
  <c r="BO685" i="7"/>
  <c r="BC769" i="7"/>
  <c r="BC802" i="7"/>
  <c r="AW35" i="7"/>
  <c r="AW30" i="7"/>
  <c r="AW59" i="7"/>
  <c r="AW44" i="7"/>
  <c r="AW29" i="7"/>
  <c r="AW57" i="7"/>
  <c r="AW55" i="7"/>
  <c r="AW53" i="7"/>
  <c r="AW39" i="7"/>
  <c r="AW8" i="7"/>
  <c r="AW50" i="7"/>
  <c r="AW51" i="7"/>
  <c r="AW54" i="7"/>
  <c r="AW10" i="7"/>
  <c r="AW24" i="7"/>
  <c r="AW68" i="7"/>
  <c r="AW32" i="7"/>
  <c r="AW14" i="7"/>
  <c r="AW65" i="7"/>
  <c r="AW34" i="7"/>
  <c r="AW69" i="7"/>
  <c r="AW72" i="7"/>
  <c r="AQ737" i="7"/>
  <c r="AQ785" i="7"/>
  <c r="AW117" i="7"/>
  <c r="AW90" i="7"/>
  <c r="AW102" i="7"/>
  <c r="AW92" i="7"/>
  <c r="BC26" i="7"/>
  <c r="BC25" i="7"/>
  <c r="BC69" i="7"/>
  <c r="BC74" i="7"/>
  <c r="BC41" i="7"/>
  <c r="BC72" i="7"/>
  <c r="BC76" i="7"/>
  <c r="BC78" i="7"/>
  <c r="BI739" i="7"/>
  <c r="BI776" i="7"/>
  <c r="BI797" i="7"/>
  <c r="BI743" i="7"/>
  <c r="BU57" i="7"/>
  <c r="BU54" i="7"/>
  <c r="BU68" i="7"/>
  <c r="BU47" i="7"/>
  <c r="BU77" i="7"/>
  <c r="BU71" i="7"/>
  <c r="BU37" i="7"/>
  <c r="AW147" i="7"/>
  <c r="BU697" i="7"/>
  <c r="BU672" i="7"/>
  <c r="BU727" i="7"/>
  <c r="BU698" i="7"/>
  <c r="BU695" i="7"/>
  <c r="BU692" i="7"/>
  <c r="BU696" i="7"/>
  <c r="BU664" i="7"/>
  <c r="BU722" i="7"/>
  <c r="BU290" i="7"/>
  <c r="BU334" i="7"/>
  <c r="BU718" i="7"/>
  <c r="BU667" i="7"/>
  <c r="BU717" i="7"/>
  <c r="BU670" i="7"/>
  <c r="BU688" i="7"/>
  <c r="BU691" i="7"/>
  <c r="BU711" i="7"/>
  <c r="BU707" i="7"/>
  <c r="V83" i="7"/>
  <c r="D33" i="6" s="1"/>
  <c r="AB219" i="7"/>
  <c r="D45" i="6" s="1"/>
  <c r="F45" i="6" s="1"/>
  <c r="AQ686" i="7"/>
  <c r="AQ716" i="7"/>
  <c r="AQ704" i="7"/>
  <c r="AQ681" i="7"/>
  <c r="AQ717" i="7"/>
  <c r="AQ684" i="7"/>
  <c r="AQ708" i="7"/>
  <c r="AQ667" i="7"/>
  <c r="AQ685" i="7"/>
  <c r="AQ723" i="7"/>
  <c r="AW712" i="7"/>
  <c r="AW686" i="7"/>
  <c r="AW667" i="7"/>
  <c r="AW708" i="7"/>
  <c r="AW704" i="7"/>
  <c r="AW668" i="7"/>
  <c r="AW695" i="7"/>
  <c r="AW705" i="7"/>
  <c r="BC669" i="7"/>
  <c r="BC706" i="7"/>
  <c r="BC676" i="7"/>
  <c r="BC682" i="7"/>
  <c r="BC670" i="7"/>
  <c r="BC710" i="7"/>
  <c r="BC683" i="7"/>
  <c r="BC714" i="7"/>
  <c r="BC672" i="7"/>
  <c r="BC723" i="7"/>
  <c r="BI715" i="7"/>
  <c r="BF661" i="7"/>
  <c r="D99" i="6" s="1"/>
  <c r="F99" i="6" s="1"/>
  <c r="BI665" i="7"/>
  <c r="BI685" i="7"/>
  <c r="BI725" i="7"/>
  <c r="BI699" i="7"/>
  <c r="BI700" i="7"/>
  <c r="BI670" i="7"/>
  <c r="BI704" i="7"/>
  <c r="BI721" i="7"/>
  <c r="AH889" i="7"/>
  <c r="D62" i="6" s="1"/>
  <c r="F62" i="6" s="1"/>
  <c r="AQ692" i="7"/>
  <c r="AQ720" i="7"/>
  <c r="AQ721" i="7"/>
  <c r="AQ687" i="7"/>
  <c r="AQ682" i="7"/>
  <c r="AQ691" i="7"/>
  <c r="AQ727" i="7"/>
  <c r="AW672" i="7"/>
  <c r="AW719" i="7"/>
  <c r="AW689" i="7"/>
  <c r="AW673" i="7"/>
  <c r="AW713" i="7"/>
  <c r="AW709" i="7"/>
  <c r="AW710" i="7"/>
  <c r="AW678" i="7"/>
  <c r="AW685" i="7"/>
  <c r="AW723" i="7"/>
  <c r="AW711" i="7"/>
  <c r="AZ504" i="7"/>
  <c r="D88" i="6" s="1"/>
  <c r="BC712" i="7"/>
  <c r="BC679" i="7"/>
  <c r="BC709" i="7"/>
  <c r="BC713" i="7"/>
  <c r="BC686" i="7"/>
  <c r="BC718" i="7"/>
  <c r="BC684" i="7"/>
  <c r="BC675" i="7"/>
  <c r="BC700" i="7"/>
  <c r="BC727" i="7"/>
  <c r="BI720" i="7"/>
  <c r="BI666" i="7"/>
  <c r="BI703" i="7"/>
  <c r="BI707" i="7"/>
  <c r="BI714" i="7"/>
  <c r="AH504" i="7"/>
  <c r="D58" i="6" s="1"/>
  <c r="F58" i="6" s="1"/>
  <c r="AH728" i="7"/>
  <c r="AQ700" i="7"/>
  <c r="AQ668" i="7"/>
  <c r="AQ724" i="7"/>
  <c r="AQ725" i="7"/>
  <c r="AQ693" i="7"/>
  <c r="AQ714" i="7"/>
  <c r="AQ673" i="7"/>
  <c r="AQ694" i="7"/>
  <c r="AW726" i="7"/>
  <c r="AW720" i="7"/>
  <c r="AW680" i="7"/>
  <c r="AW671" i="7"/>
  <c r="AW715" i="7"/>
  <c r="AW706" i="7"/>
  <c r="AW716" i="7"/>
  <c r="AW727" i="7"/>
  <c r="AW714" i="7"/>
  <c r="BC716" i="7"/>
  <c r="BC692" i="7"/>
  <c r="BC680" i="7"/>
  <c r="BC717" i="7"/>
  <c r="BC668" i="7"/>
  <c r="BC696" i="7"/>
  <c r="BC722" i="7"/>
  <c r="BC687" i="7"/>
  <c r="BC678" i="7"/>
  <c r="BI695" i="7"/>
  <c r="BI706" i="7"/>
  <c r="BI680" i="7"/>
  <c r="BI710" i="7"/>
  <c r="BI664" i="7"/>
  <c r="BI719" i="7"/>
  <c r="BI693" i="7"/>
  <c r="V219" i="7"/>
  <c r="D35" i="6" s="1"/>
  <c r="F35" i="6" s="1"/>
  <c r="AN504" i="7"/>
  <c r="D68" i="6" s="1"/>
  <c r="F68" i="6" s="1"/>
  <c r="AQ703" i="7"/>
  <c r="AQ698" i="7"/>
  <c r="AQ690" i="7"/>
  <c r="AQ718" i="7"/>
  <c r="AQ705" i="7"/>
  <c r="AQ665" i="7"/>
  <c r="AQ697" i="7"/>
  <c r="AW670" i="7"/>
  <c r="AW683" i="7"/>
  <c r="AW674" i="7"/>
  <c r="AW722" i="7"/>
  <c r="AW675" i="7"/>
  <c r="AW717" i="7"/>
  <c r="AW725" i="7"/>
  <c r="AW694" i="7"/>
  <c r="AW724" i="7"/>
  <c r="AW718" i="7"/>
  <c r="BC688" i="7"/>
  <c r="BC685" i="7"/>
  <c r="BC720" i="7"/>
  <c r="BC664" i="7"/>
  <c r="BC695" i="7"/>
  <c r="BC721" i="7"/>
  <c r="BC671" i="7"/>
  <c r="BC699" i="7"/>
  <c r="BC726" i="7"/>
  <c r="BC690" i="7"/>
  <c r="BC681" i="7"/>
  <c r="BI702" i="7"/>
  <c r="BI669" i="7"/>
  <c r="BI683" i="7"/>
  <c r="BI667" i="7"/>
  <c r="BI723" i="7"/>
  <c r="AH219" i="7"/>
  <c r="D55" i="6" s="1"/>
  <c r="F55" i="6" s="1"/>
  <c r="AN380" i="7"/>
  <c r="D67" i="6" s="1"/>
  <c r="F67" i="6" s="1"/>
  <c r="AN128" i="7"/>
  <c r="D64" i="6" s="1"/>
  <c r="F64" i="6" s="1"/>
  <c r="AQ671" i="7"/>
  <c r="AQ709" i="7"/>
  <c r="AQ674" i="7"/>
  <c r="AQ689" i="7"/>
  <c r="AQ701" i="7"/>
  <c r="AQ722" i="7"/>
  <c r="AQ679" i="7"/>
  <c r="AW677" i="7"/>
  <c r="AW691" i="7"/>
  <c r="AW688" i="7"/>
  <c r="AT805" i="7"/>
  <c r="D81" i="6" s="1"/>
  <c r="F81" i="6" s="1"/>
  <c r="AW721" i="7"/>
  <c r="BC691" i="7"/>
  <c r="BC724" i="7"/>
  <c r="BC725" i="7"/>
  <c r="BC674" i="7"/>
  <c r="BC702" i="7"/>
  <c r="BC665" i="7"/>
  <c r="BC693" i="7"/>
  <c r="BI671" i="7"/>
  <c r="BI668" i="7"/>
  <c r="BI681" i="7"/>
  <c r="BI705" i="7"/>
  <c r="BI678" i="7"/>
  <c r="BI709" i="7"/>
  <c r="BI679" i="7"/>
  <c r="BI717" i="7"/>
  <c r="BI713" i="7"/>
  <c r="BI718" i="7"/>
  <c r="BI673" i="7"/>
  <c r="AB728" i="7"/>
  <c r="D50" i="6" s="1"/>
  <c r="F50" i="6" s="1"/>
  <c r="AQ677" i="7"/>
  <c r="AQ706" i="7"/>
  <c r="AQ666" i="7"/>
  <c r="AQ669" i="7"/>
  <c r="AQ707" i="7"/>
  <c r="AQ664" i="7"/>
  <c r="AQ696" i="7"/>
  <c r="AQ726" i="7"/>
  <c r="AQ711" i="7"/>
  <c r="AW696" i="7"/>
  <c r="AW676" i="7"/>
  <c r="AW693" i="7"/>
  <c r="AW690" i="7"/>
  <c r="AW687" i="7"/>
  <c r="AW681" i="7"/>
  <c r="AW692" i="7"/>
  <c r="BC694" i="7"/>
  <c r="BC701" i="7"/>
  <c r="BC689" i="7"/>
  <c r="BC677" i="7"/>
  <c r="BC705" i="7"/>
  <c r="BI684" i="7"/>
  <c r="BI674" i="7"/>
  <c r="BI672" i="7"/>
  <c r="BF889" i="7"/>
  <c r="D102" i="6" s="1"/>
  <c r="F102" i="6" s="1"/>
  <c r="BI682" i="7"/>
  <c r="BI676" i="7"/>
  <c r="AB243" i="7"/>
  <c r="D46" i="6" s="1"/>
  <c r="F46" i="6" s="1"/>
  <c r="AH83" i="7"/>
  <c r="AN243" i="7"/>
  <c r="D66" i="6" s="1"/>
  <c r="F66" i="6" s="1"/>
  <c r="AQ680" i="7"/>
  <c r="AQ695" i="7"/>
  <c r="AQ675" i="7"/>
  <c r="AQ710" i="7"/>
  <c r="AQ670" i="7"/>
  <c r="AQ699" i="7"/>
  <c r="AQ688" i="7"/>
  <c r="AQ715" i="7"/>
  <c r="AW703" i="7"/>
  <c r="AW679" i="7"/>
  <c r="AW697" i="7"/>
  <c r="AW698" i="7"/>
  <c r="AW684" i="7"/>
  <c r="BC666" i="7"/>
  <c r="BC697" i="7"/>
  <c r="BC673" i="7"/>
  <c r="BC704" i="7"/>
  <c r="BC698" i="7"/>
  <c r="BC708" i="7"/>
  <c r="BC715" i="7"/>
  <c r="BI698" i="7"/>
  <c r="BI687" i="7"/>
  <c r="BI688" i="7"/>
  <c r="BI677" i="7"/>
  <c r="BI694" i="7"/>
  <c r="BI708" i="7"/>
  <c r="BI675" i="7"/>
  <c r="BI712" i="7"/>
  <c r="BI689" i="7"/>
  <c r="BI686" i="7"/>
  <c r="BI727" i="7"/>
  <c r="BI697" i="7"/>
  <c r="BI690" i="7"/>
  <c r="AH661" i="7"/>
  <c r="D59" i="6" s="1"/>
  <c r="F59" i="6" s="1"/>
  <c r="AQ683" i="7"/>
  <c r="AQ712" i="7"/>
  <c r="AQ672" i="7"/>
  <c r="AQ678" i="7"/>
  <c r="AQ713" i="7"/>
  <c r="AQ676" i="7"/>
  <c r="AQ702" i="7"/>
  <c r="AQ719" i="7"/>
  <c r="AW666" i="7"/>
  <c r="AW682" i="7"/>
  <c r="AW664" i="7"/>
  <c r="AW700" i="7"/>
  <c r="AW701" i="7"/>
  <c r="AW665" i="7"/>
  <c r="AW702" i="7"/>
  <c r="AW669" i="7"/>
  <c r="AW699" i="7"/>
  <c r="AW707" i="7"/>
  <c r="AZ243" i="7"/>
  <c r="AZ891" i="7" s="1"/>
  <c r="BC703" i="7"/>
  <c r="BC667" i="7"/>
  <c r="BC707" i="7"/>
  <c r="BC711" i="7"/>
  <c r="BC719" i="7"/>
  <c r="BI711" i="7"/>
  <c r="BI701" i="7"/>
  <c r="BI691" i="7"/>
  <c r="BI724" i="7"/>
  <c r="BI716" i="7"/>
  <c r="BI692" i="7"/>
  <c r="BI726" i="7"/>
  <c r="BI696" i="7"/>
  <c r="BI722" i="7"/>
  <c r="BU340" i="7"/>
  <c r="BU254" i="7"/>
  <c r="BU329" i="7"/>
  <c r="BU352" i="7"/>
  <c r="BU211" i="7"/>
  <c r="BU214" i="7"/>
  <c r="BU28" i="7"/>
  <c r="BU888" i="7"/>
  <c r="BU803" i="7"/>
  <c r="BU763" i="7"/>
  <c r="BU797" i="7"/>
  <c r="BU768" i="7"/>
  <c r="BU377" i="7"/>
  <c r="BU376" i="7"/>
  <c r="BU261" i="7"/>
  <c r="BU209" i="7"/>
  <c r="BU210" i="7"/>
  <c r="BU172" i="7"/>
  <c r="BU78" i="7"/>
  <c r="BU795" i="7"/>
  <c r="BU731" i="7"/>
  <c r="BU779" i="7"/>
  <c r="BU639" i="7"/>
  <c r="BU603" i="7"/>
  <c r="BU642" i="7"/>
  <c r="BU646" i="7"/>
  <c r="BU590" i="7"/>
  <c r="BU579" i="7"/>
  <c r="BU609" i="7"/>
  <c r="BU572" i="7"/>
  <c r="BU520" i="7"/>
  <c r="BU362" i="7"/>
  <c r="BU354" i="7"/>
  <c r="BU367" i="7"/>
  <c r="BU373" i="7"/>
  <c r="BU233" i="7"/>
  <c r="BU237" i="7"/>
  <c r="BU205" i="7"/>
  <c r="BU208" i="7"/>
  <c r="BU76" i="7"/>
  <c r="BU81" i="7"/>
  <c r="BU70" i="7"/>
  <c r="BU887" i="7"/>
  <c r="BU802" i="7"/>
  <c r="BU788" i="7"/>
  <c r="BU735" i="7"/>
  <c r="BU740" i="7"/>
  <c r="BU637" i="7"/>
  <c r="BU629" i="7"/>
  <c r="BU638" i="7"/>
  <c r="BU640" i="7"/>
  <c r="BU587" i="7"/>
  <c r="BU617" i="7"/>
  <c r="BU606" i="7"/>
  <c r="BU541" i="7"/>
  <c r="BU503" i="7"/>
  <c r="BU516" i="7"/>
  <c r="BU375" i="7"/>
  <c r="BU363" i="7"/>
  <c r="BU370" i="7"/>
  <c r="BU379" i="7"/>
  <c r="BU341" i="7"/>
  <c r="BU196" i="7"/>
  <c r="BU202" i="7"/>
  <c r="BU190" i="7"/>
  <c r="BU860" i="7"/>
  <c r="BU746" i="7"/>
  <c r="BU766" i="7"/>
  <c r="BU398" i="7"/>
  <c r="BU60" i="7"/>
  <c r="BU46" i="7"/>
  <c r="BU828" i="7"/>
  <c r="BU794" i="7"/>
  <c r="BU743" i="7"/>
  <c r="BU759" i="7"/>
  <c r="BU659" i="7"/>
  <c r="BU623" i="7"/>
  <c r="BU583" i="7"/>
  <c r="BU595" i="7"/>
  <c r="BU660" i="7"/>
  <c r="BU621" i="7"/>
  <c r="BU593" i="7"/>
  <c r="BU581" i="7"/>
  <c r="BU615" i="7"/>
  <c r="BU523" i="7"/>
  <c r="BU374" i="7"/>
  <c r="BU369" i="7"/>
  <c r="BU323" i="7"/>
  <c r="BU356" i="7"/>
  <c r="BU339" i="7"/>
  <c r="BU238" i="7"/>
  <c r="BU188" i="7"/>
  <c r="BU195" i="7"/>
  <c r="BU52" i="7"/>
  <c r="BU38" i="7"/>
  <c r="BU804" i="7"/>
  <c r="BU780" i="7"/>
  <c r="BU656" i="7"/>
  <c r="BU597" i="7"/>
  <c r="BU657" i="7"/>
  <c r="BU610" i="7"/>
  <c r="BU589" i="7"/>
  <c r="BU616" i="7"/>
  <c r="BU628" i="7"/>
  <c r="BU502" i="7"/>
  <c r="BU342" i="7"/>
  <c r="BU366" i="7"/>
  <c r="BU318" i="7"/>
  <c r="BU346" i="7"/>
  <c r="BU336" i="7"/>
  <c r="BU216" i="7"/>
  <c r="BU194" i="7"/>
  <c r="BU10" i="7"/>
  <c r="BU44" i="7"/>
  <c r="BU22" i="7"/>
  <c r="BU51" i="7"/>
  <c r="BU796" i="7"/>
  <c r="BU776" i="7"/>
  <c r="BU745" i="7"/>
  <c r="BU653" i="7"/>
  <c r="BU594" i="7"/>
  <c r="BU658" i="7"/>
  <c r="BU654" i="7"/>
  <c r="BU598" i="7"/>
  <c r="BU585" i="7"/>
  <c r="BU612" i="7"/>
  <c r="BU636" i="7"/>
  <c r="BU350" i="7"/>
  <c r="BU548" i="7"/>
  <c r="BU343" i="7"/>
  <c r="BU286" i="7"/>
  <c r="BU331" i="7"/>
  <c r="BU249" i="7"/>
  <c r="BU213" i="7"/>
  <c r="BU212" i="7"/>
  <c r="BU36" i="7"/>
  <c r="BU7" i="7"/>
  <c r="BU9" i="7"/>
  <c r="BO597" i="7"/>
  <c r="BO353" i="7"/>
  <c r="BO303" i="7"/>
  <c r="BO269" i="7"/>
  <c r="BO223" i="7"/>
  <c r="BO156" i="7"/>
  <c r="BO117" i="7"/>
  <c r="BO650" i="7"/>
  <c r="BO347" i="7"/>
  <c r="BO250" i="7"/>
  <c r="BO178" i="7"/>
  <c r="BO241" i="7"/>
  <c r="BO214" i="7"/>
  <c r="BO261" i="7"/>
  <c r="BO180" i="7"/>
  <c r="BO113" i="7"/>
  <c r="BO146" i="7"/>
  <c r="BO227" i="7"/>
  <c r="BO114" i="7"/>
  <c r="BO106" i="7"/>
  <c r="BO175" i="7"/>
  <c r="BO197" i="7"/>
  <c r="BO614" i="7"/>
  <c r="BO611" i="7"/>
  <c r="BO376" i="7"/>
  <c r="BO339" i="7"/>
  <c r="BO110" i="7"/>
  <c r="BO103" i="7"/>
  <c r="BO161" i="7"/>
  <c r="BO91" i="7"/>
  <c r="BO370" i="7"/>
  <c r="BO277" i="7"/>
  <c r="BO233" i="7"/>
  <c r="BO276" i="7"/>
  <c r="BO101" i="7"/>
  <c r="BO100" i="7"/>
  <c r="BO605" i="7"/>
  <c r="BO609" i="7"/>
  <c r="BO379" i="7"/>
  <c r="BO344" i="7"/>
  <c r="BO355" i="7"/>
  <c r="BO230" i="7"/>
  <c r="BO247" i="7"/>
  <c r="BO87" i="7"/>
  <c r="BO619" i="7"/>
  <c r="BO312" i="7"/>
  <c r="BO374" i="7"/>
  <c r="BO313" i="7"/>
  <c r="BO228" i="7"/>
  <c r="BO222" i="7"/>
  <c r="BO168" i="7"/>
  <c r="BO185" i="7"/>
  <c r="BO205" i="7"/>
  <c r="BO342" i="7"/>
  <c r="BO266" i="7"/>
  <c r="BO268" i="7"/>
  <c r="BI757" i="7"/>
  <c r="BI756" i="7"/>
  <c r="BI494" i="7"/>
  <c r="BI361" i="7"/>
  <c r="BI312" i="7"/>
  <c r="BI286" i="7"/>
  <c r="BI262" i="7"/>
  <c r="BI24" i="7"/>
  <c r="BI23" i="7"/>
  <c r="BI754" i="7"/>
  <c r="BI745" i="7"/>
  <c r="BI499" i="7"/>
  <c r="BI358" i="7"/>
  <c r="BI308" i="7"/>
  <c r="BI377" i="7"/>
  <c r="BI270" i="7"/>
  <c r="BI259" i="7"/>
  <c r="BI21" i="7"/>
  <c r="BI349" i="7"/>
  <c r="BI279" i="7"/>
  <c r="BI355" i="7"/>
  <c r="BI288" i="7"/>
  <c r="BI256" i="7"/>
  <c r="BI76" i="7"/>
  <c r="BI12" i="7"/>
  <c r="BI784" i="7"/>
  <c r="BI750" i="7"/>
  <c r="BI346" i="7"/>
  <c r="BI342" i="7"/>
  <c r="BI284" i="7"/>
  <c r="BI253" i="7"/>
  <c r="BI249" i="7"/>
  <c r="BI501" i="7"/>
  <c r="BI222" i="7"/>
  <c r="BI56" i="7"/>
  <c r="BI73" i="7"/>
  <c r="BI70" i="7"/>
  <c r="BI775" i="7"/>
  <c r="BI498" i="7"/>
  <c r="BI416" i="7"/>
  <c r="BI305" i="7"/>
  <c r="BI327" i="7"/>
  <c r="BI304" i="7"/>
  <c r="BI276" i="7"/>
  <c r="BI261" i="7"/>
  <c r="BI53" i="7"/>
  <c r="BI41" i="7"/>
  <c r="BI67" i="7"/>
  <c r="BI749" i="7"/>
  <c r="BI302" i="7"/>
  <c r="BI324" i="7"/>
  <c r="BI299" i="7"/>
  <c r="BI272" i="7"/>
  <c r="BI44" i="7"/>
  <c r="BI9" i="7"/>
  <c r="BI64" i="7"/>
  <c r="BI135" i="7"/>
  <c r="BI179" i="7"/>
  <c r="BI785" i="7"/>
  <c r="BI767" i="7"/>
  <c r="BI759" i="7"/>
  <c r="BI479" i="7"/>
  <c r="BI315" i="7"/>
  <c r="BI297" i="7"/>
  <c r="BI27" i="7"/>
  <c r="BI38" i="7"/>
  <c r="BC871" i="7"/>
  <c r="BC657" i="7"/>
  <c r="BC656" i="7"/>
  <c r="BC613" i="7"/>
  <c r="BC632" i="7"/>
  <c r="BC638" i="7"/>
  <c r="BC606" i="7"/>
  <c r="BC576" i="7"/>
  <c r="BC627" i="7"/>
  <c r="BC329" i="7"/>
  <c r="BC257" i="7"/>
  <c r="BC361" i="7"/>
  <c r="BC378" i="7"/>
  <c r="BC348" i="7"/>
  <c r="BC342" i="7"/>
  <c r="BC195" i="7"/>
  <c r="BC197" i="7"/>
  <c r="BC203" i="7"/>
  <c r="BC216" i="7"/>
  <c r="BC149" i="7"/>
  <c r="BC19" i="7"/>
  <c r="BC68" i="7"/>
  <c r="BC30" i="7"/>
  <c r="BC56" i="7"/>
  <c r="BC884" i="7"/>
  <c r="BC637" i="7"/>
  <c r="BC653" i="7"/>
  <c r="BC660" i="7"/>
  <c r="BC650" i="7"/>
  <c r="BC629" i="7"/>
  <c r="BC599" i="7"/>
  <c r="BC555" i="7"/>
  <c r="BC519" i="7"/>
  <c r="BC191" i="7"/>
  <c r="BC185" i="7"/>
  <c r="BC205" i="7"/>
  <c r="BC202" i="7"/>
  <c r="BC183" i="7"/>
  <c r="BC834" i="7"/>
  <c r="BC852" i="7"/>
  <c r="BC295" i="7"/>
  <c r="BC354" i="7"/>
  <c r="BC308" i="7"/>
  <c r="BC182" i="7"/>
  <c r="BC201" i="7"/>
  <c r="BC154" i="7"/>
  <c r="BC198" i="7"/>
  <c r="BC196" i="7"/>
  <c r="BC52" i="7"/>
  <c r="BC81" i="7"/>
  <c r="BC108" i="7"/>
  <c r="BC54" i="7"/>
  <c r="BC23" i="7"/>
  <c r="BC820" i="7"/>
  <c r="BC655" i="7"/>
  <c r="BC642" i="7"/>
  <c r="BC651" i="7"/>
  <c r="BC625" i="7"/>
  <c r="BC643" i="7"/>
  <c r="BC579" i="7"/>
  <c r="BC523" i="7"/>
  <c r="BC292" i="7"/>
  <c r="BC351" i="7"/>
  <c r="BC293" i="7"/>
  <c r="BC159" i="7"/>
  <c r="BC194" i="7"/>
  <c r="BC188" i="7"/>
  <c r="BC47" i="7"/>
  <c r="BC65" i="7"/>
  <c r="BC61" i="7"/>
  <c r="BC51" i="7"/>
  <c r="BC15" i="7"/>
  <c r="BC652" i="7"/>
  <c r="BC640" i="7"/>
  <c r="BC639" i="7"/>
  <c r="BC623" i="7"/>
  <c r="BC631" i="7"/>
  <c r="BC619" i="7"/>
  <c r="BC605" i="7"/>
  <c r="BC289" i="7"/>
  <c r="BC346" i="7"/>
  <c r="BC267" i="7"/>
  <c r="BC156" i="7"/>
  <c r="BC190" i="7"/>
  <c r="BC181" i="7"/>
  <c r="BC40" i="7"/>
  <c r="BC58" i="7"/>
  <c r="BC46" i="7"/>
  <c r="BC48" i="7"/>
  <c r="BC60" i="7"/>
  <c r="BC794" i="7"/>
  <c r="BC649" i="7"/>
  <c r="BC648" i="7"/>
  <c r="BC593" i="7"/>
  <c r="BC617" i="7"/>
  <c r="BC609" i="7"/>
  <c r="BC612" i="7"/>
  <c r="BC581" i="7"/>
  <c r="BC266" i="7"/>
  <c r="BC332" i="7"/>
  <c r="BC153" i="7"/>
  <c r="BC217" i="7"/>
  <c r="BC166" i="7"/>
  <c r="BC178" i="7"/>
  <c r="BC49" i="7"/>
  <c r="BC33" i="7"/>
  <c r="BC45" i="7"/>
  <c r="BC13" i="7"/>
  <c r="BC630" i="7"/>
  <c r="BC647" i="7"/>
  <c r="BC646" i="7"/>
  <c r="BC577" i="7"/>
  <c r="BC602" i="7"/>
  <c r="BC628" i="7"/>
  <c r="BC355" i="7"/>
  <c r="BC263" i="7"/>
  <c r="BC364" i="7"/>
  <c r="BC150" i="7"/>
  <c r="BC211" i="7"/>
  <c r="BC134" i="7"/>
  <c r="BC155" i="7"/>
  <c r="BC186" i="7"/>
  <c r="BC28" i="7"/>
  <c r="BC80" i="7"/>
  <c r="BC39" i="7"/>
  <c r="BC117" i="7"/>
  <c r="BC787" i="7"/>
  <c r="BC659" i="7"/>
  <c r="BC622" i="7"/>
  <c r="BC634" i="7"/>
  <c r="BC641" i="7"/>
  <c r="BC616" i="7"/>
  <c r="BC589" i="7"/>
  <c r="BC588" i="7"/>
  <c r="BC260" i="7"/>
  <c r="BC357" i="7"/>
  <c r="BC36" i="7"/>
  <c r="AW657" i="7"/>
  <c r="AW658" i="7"/>
  <c r="AW636" i="7"/>
  <c r="AW645" i="7"/>
  <c r="AW597" i="7"/>
  <c r="AW521" i="7"/>
  <c r="AW452" i="7"/>
  <c r="AW412" i="7"/>
  <c r="AW648" i="7"/>
  <c r="AW635" i="7"/>
  <c r="AW565" i="7"/>
  <c r="AW592" i="7"/>
  <c r="AW432" i="7"/>
  <c r="AW403" i="7"/>
  <c r="AW123" i="7"/>
  <c r="AW659" i="7"/>
  <c r="AW633" i="7"/>
  <c r="AW639" i="7"/>
  <c r="AW561" i="7"/>
  <c r="AW416" i="7"/>
  <c r="AW111" i="7"/>
  <c r="AW656" i="7"/>
  <c r="AW655" i="7"/>
  <c r="AW609" i="7"/>
  <c r="AW581" i="7"/>
  <c r="AW488" i="7"/>
  <c r="AW409" i="7"/>
  <c r="AW107" i="7"/>
  <c r="AW640" i="7"/>
  <c r="AW642" i="7"/>
  <c r="AW654" i="7"/>
  <c r="AW461" i="7"/>
  <c r="AW384" i="7"/>
  <c r="AW93" i="7"/>
  <c r="AW646" i="7"/>
  <c r="AW625" i="7"/>
  <c r="AW652" i="7"/>
  <c r="AW590" i="7"/>
  <c r="AW458" i="7"/>
  <c r="AW394" i="7"/>
  <c r="AW86" i="7"/>
  <c r="AW660" i="7"/>
  <c r="AW643" i="7"/>
  <c r="AW650" i="7"/>
  <c r="AW629" i="7"/>
  <c r="AW570" i="7"/>
  <c r="AQ164" i="7"/>
  <c r="AQ191" i="7"/>
  <c r="AQ790" i="7"/>
  <c r="AQ645" i="7"/>
  <c r="AQ660" i="7"/>
  <c r="AQ636" i="7"/>
  <c r="AQ658" i="7"/>
  <c r="AQ615" i="7"/>
  <c r="AQ607" i="7"/>
  <c r="AQ161" i="7"/>
  <c r="AQ173" i="7"/>
  <c r="AQ215" i="7"/>
  <c r="AQ782" i="7"/>
  <c r="AQ657" i="7"/>
  <c r="AQ659" i="7"/>
  <c r="AQ654" i="7"/>
  <c r="AQ583" i="7"/>
  <c r="AQ656" i="7"/>
  <c r="AQ158" i="7"/>
  <c r="AQ155" i="7"/>
  <c r="AQ169" i="7"/>
  <c r="AQ803" i="7"/>
  <c r="AQ792" i="7"/>
  <c r="AQ655" i="7"/>
  <c r="AQ650" i="7"/>
  <c r="AQ653" i="7"/>
  <c r="AQ652" i="7"/>
  <c r="AQ156" i="7"/>
  <c r="AQ143" i="7"/>
  <c r="AQ199" i="7"/>
  <c r="AQ783" i="7"/>
  <c r="AQ651" i="7"/>
  <c r="AQ633" i="7"/>
  <c r="AQ649" i="7"/>
  <c r="AQ625" i="7"/>
  <c r="AQ647" i="7"/>
  <c r="AQ629" i="7"/>
  <c r="AQ595" i="7"/>
  <c r="AQ622" i="7"/>
  <c r="AQ218" i="7"/>
  <c r="AQ793" i="7"/>
  <c r="AQ794" i="7"/>
  <c r="AQ641" i="7"/>
  <c r="AQ644" i="7"/>
  <c r="AQ646" i="7"/>
  <c r="AQ642" i="7"/>
  <c r="AQ587" i="7"/>
  <c r="AQ216" i="7"/>
  <c r="AQ623" i="7"/>
  <c r="AQ643" i="7"/>
  <c r="AQ639" i="7"/>
  <c r="AQ203" i="7"/>
  <c r="AK760" i="7"/>
  <c r="AK772" i="7"/>
  <c r="AK737" i="7"/>
  <c r="AK756" i="7"/>
  <c r="AK732" i="7"/>
  <c r="AK370" i="7"/>
  <c r="AK277" i="7"/>
  <c r="AK326" i="7"/>
  <c r="AK293" i="7"/>
  <c r="AK303" i="7"/>
  <c r="AK298" i="7"/>
  <c r="AK123" i="7"/>
  <c r="AK119" i="7"/>
  <c r="AK782" i="7"/>
  <c r="AK757" i="7"/>
  <c r="AK769" i="7"/>
  <c r="AK735" i="7"/>
  <c r="AK748" i="7"/>
  <c r="AK778" i="7"/>
  <c r="AK790" i="7"/>
  <c r="AK341" i="7"/>
  <c r="AK320" i="7"/>
  <c r="AK261" i="7"/>
  <c r="AK268" i="7"/>
  <c r="AK295" i="7"/>
  <c r="AK113" i="7"/>
  <c r="AK798" i="7"/>
  <c r="AK785" i="7"/>
  <c r="AK746" i="7"/>
  <c r="AK775" i="7"/>
  <c r="AK774" i="7"/>
  <c r="AK338" i="7"/>
  <c r="AK367" i="7"/>
  <c r="AK318" i="7"/>
  <c r="AK270" i="7"/>
  <c r="AK110" i="7"/>
  <c r="AK795" i="7"/>
  <c r="AK781" i="7"/>
  <c r="AK771" i="7"/>
  <c r="AK312" i="7"/>
  <c r="AK360" i="7"/>
  <c r="AK315" i="7"/>
  <c r="AK107" i="7"/>
  <c r="AK788" i="7"/>
  <c r="AK770" i="7"/>
  <c r="AK776" i="7"/>
  <c r="AK803" i="7"/>
  <c r="AK768" i="7"/>
  <c r="AK309" i="7"/>
  <c r="AK357" i="7"/>
  <c r="AK313" i="7"/>
  <c r="AK796" i="7"/>
  <c r="AK767" i="7"/>
  <c r="AK759" i="7"/>
  <c r="AK783" i="7"/>
  <c r="AK376" i="7"/>
  <c r="AK306" i="7"/>
  <c r="AK346" i="7"/>
  <c r="AK307" i="7"/>
  <c r="AE849" i="7"/>
  <c r="AE839" i="7"/>
  <c r="AE888" i="7"/>
  <c r="AE790" i="7"/>
  <c r="AE785" i="7"/>
  <c r="AE559" i="7"/>
  <c r="AE311" i="7"/>
  <c r="AE525" i="7"/>
  <c r="AE367" i="7"/>
  <c r="AE303" i="7"/>
  <c r="AE329" i="7"/>
  <c r="AE366" i="7"/>
  <c r="AE113" i="7"/>
  <c r="AE887" i="7"/>
  <c r="AE886" i="7"/>
  <c r="AE884" i="7"/>
  <c r="AE781" i="7"/>
  <c r="AE798" i="7"/>
  <c r="AE435" i="7"/>
  <c r="AE485" i="7"/>
  <c r="AE640" i="7"/>
  <c r="AE542" i="7"/>
  <c r="AE618" i="7"/>
  <c r="AE557" i="7"/>
  <c r="AE567" i="7"/>
  <c r="AE556" i="7"/>
  <c r="AE593" i="7"/>
  <c r="AE522" i="7"/>
  <c r="AE344" i="7"/>
  <c r="AE541" i="7"/>
  <c r="AE323" i="7"/>
  <c r="AE378" i="7"/>
  <c r="AE68" i="7"/>
  <c r="AE114" i="7"/>
  <c r="AE874" i="7"/>
  <c r="AE871" i="7"/>
  <c r="AE880" i="7"/>
  <c r="AE876" i="7"/>
  <c r="AE787" i="7"/>
  <c r="AE320" i="7"/>
  <c r="AE331" i="7"/>
  <c r="AE111" i="7"/>
  <c r="AE453" i="7"/>
  <c r="AE591" i="7"/>
  <c r="AE587" i="7"/>
  <c r="AE536" i="7"/>
  <c r="AE607" i="7"/>
  <c r="AE551" i="7"/>
  <c r="AE548" i="7"/>
  <c r="AE514" i="7"/>
  <c r="AE519" i="7"/>
  <c r="AE573" i="7"/>
  <c r="AE583" i="7"/>
  <c r="AE338" i="7"/>
  <c r="AE363" i="7"/>
  <c r="AE317" i="7"/>
  <c r="AE313" i="7"/>
  <c r="AE96" i="7"/>
  <c r="AE881" i="7"/>
  <c r="AE843" i="7"/>
  <c r="AE856" i="7"/>
  <c r="AE840" i="7"/>
  <c r="AE865" i="7"/>
  <c r="AE782" i="7"/>
  <c r="AE430" i="7"/>
  <c r="AE553" i="7"/>
  <c r="AE585" i="7"/>
  <c r="AE533" i="7"/>
  <c r="AE489" i="7"/>
  <c r="AE543" i="7"/>
  <c r="AE540" i="7"/>
  <c r="AE512" i="7"/>
  <c r="AE511" i="7"/>
  <c r="AE566" i="7"/>
  <c r="AE555" i="7"/>
  <c r="AE335" i="7"/>
  <c r="AE351" i="7"/>
  <c r="AE315" i="7"/>
  <c r="AE377" i="7"/>
  <c r="AE69" i="7"/>
  <c r="AE117" i="7"/>
  <c r="AE521" i="7"/>
  <c r="AE574" i="7"/>
  <c r="AE510" i="7"/>
  <c r="AE428" i="7"/>
  <c r="AE534" i="7"/>
  <c r="AE526" i="7"/>
  <c r="AE584" i="7"/>
  <c r="AE508" i="7"/>
  <c r="AE562" i="7"/>
  <c r="AE376" i="7"/>
  <c r="AE312" i="7"/>
  <c r="AE342" i="7"/>
  <c r="AE302" i="7"/>
  <c r="AE347" i="7"/>
  <c r="AE64" i="7"/>
  <c r="AE80" i="7"/>
  <c r="AE63" i="7"/>
  <c r="AE108" i="7"/>
  <c r="AE866" i="7"/>
  <c r="AE867" i="7"/>
  <c r="AE846" i="7"/>
  <c r="AE809" i="7"/>
  <c r="AE811" i="7"/>
  <c r="AE592" i="7"/>
  <c r="AE530" i="7"/>
  <c r="AE523" i="7"/>
  <c r="AE581" i="7"/>
  <c r="AE550" i="7"/>
  <c r="AE851" i="7"/>
  <c r="AE850" i="7"/>
  <c r="AE844" i="7"/>
  <c r="AE801" i="7"/>
  <c r="AE803" i="7"/>
  <c r="AE461" i="7"/>
  <c r="AE648" i="7"/>
  <c r="AE568" i="7"/>
  <c r="AE636" i="7"/>
  <c r="AE577" i="7"/>
  <c r="AE503" i="7"/>
  <c r="AE520" i="7"/>
  <c r="AE570" i="7"/>
  <c r="AE343" i="7"/>
  <c r="AE532" i="7"/>
  <c r="AE370" i="7"/>
  <c r="AE306" i="7"/>
  <c r="AE332" i="7"/>
  <c r="AE379" i="7"/>
  <c r="Y876" i="7"/>
  <c r="Y873" i="7"/>
  <c r="Y811" i="7"/>
  <c r="Y843" i="7"/>
  <c r="Y727" i="7"/>
  <c r="Y696" i="7"/>
  <c r="Y722" i="7"/>
  <c r="Y698" i="7"/>
  <c r="Y608" i="7"/>
  <c r="Y654" i="7"/>
  <c r="Y615" i="7"/>
  <c r="Y501" i="7"/>
  <c r="Y437" i="7"/>
  <c r="Y412" i="7"/>
  <c r="Y326" i="7"/>
  <c r="Y289" i="7"/>
  <c r="Y871" i="7"/>
  <c r="Y868" i="7"/>
  <c r="Y865" i="7"/>
  <c r="Y796" i="7"/>
  <c r="Y800" i="7"/>
  <c r="Y710" i="7"/>
  <c r="Y673" i="7"/>
  <c r="Y719" i="7"/>
  <c r="Y694" i="7"/>
  <c r="Y655" i="7"/>
  <c r="Y652" i="7"/>
  <c r="Y648" i="7"/>
  <c r="Y498" i="7"/>
  <c r="Y434" i="7"/>
  <c r="Y409" i="7"/>
  <c r="Y323" i="7"/>
  <c r="Y365" i="7"/>
  <c r="Y238" i="7"/>
  <c r="Y458" i="7"/>
  <c r="Y320" i="7"/>
  <c r="Y319" i="7"/>
  <c r="Y110" i="7"/>
  <c r="Y855" i="7"/>
  <c r="Y852" i="7"/>
  <c r="Y849" i="7"/>
  <c r="Y883" i="7"/>
  <c r="Y809" i="7"/>
  <c r="Y637" i="7"/>
  <c r="Y691" i="7"/>
  <c r="Y317" i="7"/>
  <c r="Y378" i="7"/>
  <c r="Y222" i="7"/>
  <c r="Y101" i="7"/>
  <c r="Y847" i="7"/>
  <c r="Y844" i="7"/>
  <c r="Y841" i="7"/>
  <c r="Y875" i="7"/>
  <c r="Y660" i="7"/>
  <c r="Y658" i="7"/>
  <c r="Y632" i="7"/>
  <c r="Y627" i="7"/>
  <c r="Y469" i="7"/>
  <c r="Y473" i="7"/>
  <c r="Y358" i="7"/>
  <c r="Y294" i="7"/>
  <c r="Y341" i="7"/>
  <c r="Y839" i="7"/>
  <c r="Y836" i="7"/>
  <c r="Y833" i="7"/>
  <c r="Y867" i="7"/>
  <c r="Y879" i="7"/>
  <c r="Y656" i="7"/>
  <c r="Y649" i="7"/>
  <c r="Y609" i="7"/>
  <c r="Y598" i="7"/>
  <c r="Y127" i="7"/>
  <c r="Y887" i="7"/>
  <c r="Y822" i="7"/>
  <c r="Y827" i="7"/>
  <c r="Y859" i="7"/>
  <c r="Y878" i="7"/>
  <c r="Y675" i="7"/>
  <c r="Y717" i="7"/>
  <c r="Y726" i="7"/>
  <c r="Y653" i="7"/>
  <c r="Y642" i="7"/>
  <c r="Y703" i="7"/>
  <c r="Y603" i="7"/>
  <c r="Y619" i="7"/>
  <c r="Y443" i="7"/>
  <c r="Y441" i="7"/>
  <c r="Y352" i="7"/>
  <c r="Y297" i="7"/>
  <c r="Y241" i="7"/>
  <c r="Y672" i="7"/>
  <c r="Y699" i="7"/>
  <c r="Y725" i="7"/>
  <c r="Y707" i="7"/>
  <c r="Y636" i="7"/>
  <c r="Y657" i="7"/>
  <c r="Y651" i="7"/>
  <c r="Y554" i="7"/>
  <c r="Y440" i="7"/>
  <c r="Y438" i="7"/>
  <c r="Y349" i="7"/>
  <c r="Y286" i="7"/>
  <c r="S710" i="7"/>
  <c r="S701" i="7"/>
  <c r="S672" i="7"/>
  <c r="S671" i="7"/>
  <c r="S686" i="7"/>
  <c r="S580" i="7"/>
  <c r="S520" i="7"/>
  <c r="S571" i="7"/>
  <c r="S515" i="7"/>
  <c r="S351" i="7"/>
  <c r="S496" i="7"/>
  <c r="S553" i="7"/>
  <c r="S118" i="7"/>
  <c r="S200" i="7"/>
  <c r="S101" i="7"/>
  <c r="S123" i="7"/>
  <c r="S97" i="7"/>
  <c r="S707" i="7"/>
  <c r="S699" i="7"/>
  <c r="S667" i="7"/>
  <c r="S648" i="7"/>
  <c r="S668" i="7"/>
  <c r="S573" i="7"/>
  <c r="S560" i="7"/>
  <c r="S524" i="7"/>
  <c r="S508" i="7"/>
  <c r="S501" i="7"/>
  <c r="S333" i="7"/>
  <c r="S95" i="7"/>
  <c r="S196" i="7"/>
  <c r="S90" i="7"/>
  <c r="S103" i="7"/>
  <c r="S621" i="7"/>
  <c r="S637" i="7"/>
  <c r="S636" i="7"/>
  <c r="S627" i="7"/>
  <c r="S519" i="7"/>
  <c r="S564" i="7"/>
  <c r="S522" i="7"/>
  <c r="S474" i="7"/>
  <c r="S535" i="7"/>
  <c r="S540" i="7"/>
  <c r="S92" i="7"/>
  <c r="S119" i="7"/>
  <c r="S203" i="7"/>
  <c r="S114" i="7"/>
  <c r="S100" i="7"/>
  <c r="S657" i="7"/>
  <c r="S695" i="7"/>
  <c r="S634" i="7"/>
  <c r="S599" i="7"/>
  <c r="S611" i="7"/>
  <c r="S561" i="7"/>
  <c r="S518" i="7"/>
  <c r="S492" i="7"/>
  <c r="S468" i="7"/>
  <c r="S416" i="7"/>
  <c r="S372" i="7"/>
  <c r="S495" i="7"/>
  <c r="S89" i="7"/>
  <c r="S110" i="7"/>
  <c r="S126" i="7"/>
  <c r="S116" i="7"/>
  <c r="S717" i="7"/>
  <c r="S711" i="7"/>
  <c r="S640" i="7"/>
  <c r="S684" i="7"/>
  <c r="S654" i="7"/>
  <c r="S679" i="7"/>
  <c r="S616" i="7"/>
  <c r="S558" i="7"/>
  <c r="S86" i="7"/>
  <c r="S87" i="7"/>
  <c r="S192" i="7"/>
  <c r="S111" i="7"/>
  <c r="S122" i="7"/>
  <c r="S109" i="7"/>
  <c r="S546" i="7"/>
  <c r="S106" i="7"/>
  <c r="S716" i="7"/>
  <c r="S633" i="7"/>
  <c r="S669" i="7"/>
  <c r="S651" i="7"/>
  <c r="S676" i="7"/>
  <c r="S605" i="7"/>
  <c r="S497" i="7"/>
  <c r="S503" i="7"/>
  <c r="S410" i="7"/>
  <c r="S344" i="7"/>
  <c r="S127" i="7"/>
  <c r="S107" i="7"/>
  <c r="S113" i="7"/>
  <c r="S102" i="7"/>
  <c r="S597" i="7"/>
  <c r="S125" i="7"/>
  <c r="S713" i="7"/>
  <c r="S694" i="7"/>
  <c r="S678" i="7"/>
  <c r="S585" i="7"/>
  <c r="S620" i="7"/>
  <c r="S628" i="7"/>
  <c r="S586" i="7"/>
  <c r="S592" i="7"/>
  <c r="S368" i="7"/>
  <c r="S404" i="7"/>
  <c r="S454" i="7"/>
  <c r="S124" i="7"/>
  <c r="S115" i="7"/>
  <c r="S120" i="7"/>
  <c r="S99" i="7"/>
  <c r="M199" i="7"/>
  <c r="M144" i="7"/>
  <c r="M89" i="7"/>
  <c r="M784" i="7"/>
  <c r="M713" i="7"/>
  <c r="M472" i="7"/>
  <c r="M494" i="7"/>
  <c r="M469" i="7"/>
  <c r="M474" i="7"/>
  <c r="M488" i="7"/>
  <c r="M156" i="7"/>
  <c r="M197" i="7"/>
  <c r="M196" i="7"/>
  <c r="M131" i="7"/>
  <c r="M70" i="7"/>
  <c r="M33" i="7"/>
  <c r="M86" i="7"/>
  <c r="M799" i="7"/>
  <c r="M725" i="7"/>
  <c r="M693" i="7"/>
  <c r="M659" i="7"/>
  <c r="M491" i="7"/>
  <c r="M466" i="7"/>
  <c r="M457" i="7"/>
  <c r="M485" i="7"/>
  <c r="M165" i="7"/>
  <c r="M193" i="7"/>
  <c r="M163" i="7"/>
  <c r="M63" i="7"/>
  <c r="M30" i="7"/>
  <c r="M468" i="7"/>
  <c r="M463" i="7"/>
  <c r="M450" i="7"/>
  <c r="M482" i="7"/>
  <c r="M456" i="7"/>
  <c r="M60" i="7"/>
  <c r="M23" i="7"/>
  <c r="M790" i="7"/>
  <c r="M719" i="7"/>
  <c r="M673" i="7"/>
  <c r="M499" i="7"/>
  <c r="M465" i="7"/>
  <c r="M460" i="7"/>
  <c r="M438" i="7"/>
  <c r="M459" i="7"/>
  <c r="M454" i="7"/>
  <c r="M158" i="7"/>
  <c r="M6" i="7"/>
  <c r="M57" i="7"/>
  <c r="M124" i="7"/>
  <c r="M701" i="7"/>
  <c r="M467" i="7"/>
  <c r="M462" i="7"/>
  <c r="M452" i="7"/>
  <c r="M445" i="7"/>
  <c r="M436" i="7"/>
  <c r="M153" i="7"/>
  <c r="M25" i="7"/>
  <c r="M54" i="7"/>
  <c r="M81" i="7"/>
  <c r="M112" i="7"/>
  <c r="M787" i="7"/>
  <c r="M720" i="7"/>
  <c r="M727" i="7"/>
  <c r="M479" i="7"/>
  <c r="M496" i="7"/>
  <c r="M409" i="7"/>
  <c r="M501" i="7"/>
  <c r="M441" i="7"/>
  <c r="M404" i="7"/>
  <c r="M150" i="7"/>
  <c r="M48" i="7"/>
  <c r="M775" i="7"/>
  <c r="M708" i="7"/>
  <c r="M718" i="7"/>
  <c r="M500" i="7"/>
  <c r="M489" i="7"/>
  <c r="M502" i="7"/>
  <c r="M498" i="7"/>
  <c r="M481" i="7"/>
  <c r="M188" i="7"/>
  <c r="M209" i="7"/>
  <c r="M147" i="7"/>
  <c r="M39" i="7"/>
  <c r="M92" i="7"/>
  <c r="M115" i="7"/>
  <c r="BU877" i="7"/>
  <c r="BU845" i="7"/>
  <c r="BU813" i="7"/>
  <c r="BU866" i="7"/>
  <c r="BU834" i="7"/>
  <c r="BU884" i="7"/>
  <c r="BU852" i="7"/>
  <c r="BU820" i="7"/>
  <c r="BU869" i="7"/>
  <c r="BU837" i="7"/>
  <c r="BU858" i="7"/>
  <c r="BU826" i="7"/>
  <c r="BU817" i="7"/>
  <c r="BU876" i="7"/>
  <c r="BU844" i="7"/>
  <c r="BU812" i="7"/>
  <c r="BU861" i="7"/>
  <c r="BU829" i="7"/>
  <c r="BU882" i="7"/>
  <c r="BU847" i="7"/>
  <c r="BU839" i="7"/>
  <c r="BU831" i="7"/>
  <c r="BU823" i="7"/>
  <c r="BU881" i="7"/>
  <c r="BU873" i="7"/>
  <c r="BU865" i="7"/>
  <c r="BU857" i="7"/>
  <c r="BU849" i="7"/>
  <c r="BU814" i="7"/>
  <c r="BU880" i="7"/>
  <c r="BU872" i="7"/>
  <c r="BU864" i="7"/>
  <c r="BU856" i="7"/>
  <c r="BU848" i="7"/>
  <c r="BU840" i="7"/>
  <c r="BU832" i="7"/>
  <c r="BU824" i="7"/>
  <c r="BU815" i="7"/>
  <c r="BU846" i="7"/>
  <c r="BU818" i="7"/>
  <c r="BU863" i="7"/>
  <c r="BU835" i="7"/>
  <c r="BU867" i="7"/>
  <c r="BU871" i="7"/>
  <c r="BU816" i="7"/>
  <c r="BU870" i="7"/>
  <c r="BU809" i="7"/>
  <c r="BU841" i="7"/>
  <c r="BU879" i="7"/>
  <c r="BU811" i="7"/>
  <c r="BU843" i="7"/>
  <c r="BU875" i="7"/>
  <c r="BU810" i="7"/>
  <c r="BU819" i="7"/>
  <c r="BU851" i="7"/>
  <c r="BU883" i="7"/>
  <c r="BU822" i="7"/>
  <c r="BU808" i="7"/>
  <c r="BU854" i="7"/>
  <c r="BU886" i="7"/>
  <c r="BU825" i="7"/>
  <c r="BU830" i="7"/>
  <c r="BU827" i="7"/>
  <c r="BU859" i="7"/>
  <c r="BU838" i="7"/>
  <c r="BU855" i="7"/>
  <c r="BU862" i="7"/>
  <c r="BU833" i="7"/>
  <c r="BU868" i="7"/>
  <c r="BU836" i="7"/>
  <c r="BU878" i="7"/>
  <c r="BU885" i="7"/>
  <c r="BU853" i="7"/>
  <c r="BU821" i="7"/>
  <c r="BU874" i="7"/>
  <c r="BU842" i="7"/>
  <c r="BU781" i="7"/>
  <c r="BU765" i="7"/>
  <c r="BU764" i="7"/>
  <c r="BU774" i="7"/>
  <c r="BU509" i="7"/>
  <c r="BU604" i="7"/>
  <c r="BU578" i="7"/>
  <c r="BU537" i="7"/>
  <c r="BU508" i="7"/>
  <c r="BU562" i="7"/>
  <c r="BU510" i="7"/>
  <c r="BU462" i="7"/>
  <c r="BU532" i="7"/>
  <c r="BU521" i="7"/>
  <c r="BU524" i="7"/>
  <c r="BU488" i="7"/>
  <c r="BU449" i="7"/>
  <c r="BU389" i="7"/>
  <c r="BU405" i="7"/>
  <c r="BU448" i="7"/>
  <c r="BU399" i="7"/>
  <c r="BU410" i="7"/>
  <c r="BU444" i="7"/>
  <c r="BU395" i="7"/>
  <c r="BU365" i="7"/>
  <c r="BU345" i="7"/>
  <c r="BU470" i="7"/>
  <c r="BU426" i="7"/>
  <c r="BU335" i="7"/>
  <c r="BU438" i="7"/>
  <c r="BU403" i="7"/>
  <c r="BU364" i="7"/>
  <c r="BU496" i="7"/>
  <c r="BU425" i="7"/>
  <c r="BU305" i="7"/>
  <c r="BU227" i="7"/>
  <c r="BU276" i="7"/>
  <c r="BU257" i="7"/>
  <c r="BU300" i="7"/>
  <c r="BU259" i="7"/>
  <c r="BU280" i="7"/>
  <c r="BU308" i="7"/>
  <c r="BU258" i="7"/>
  <c r="BU215" i="7"/>
  <c r="BU184" i="7"/>
  <c r="BU168" i="7"/>
  <c r="BU197" i="7"/>
  <c r="BU153" i="7"/>
  <c r="BU155" i="7"/>
  <c r="BU139" i="7"/>
  <c r="BU175" i="7"/>
  <c r="BU150" i="7"/>
  <c r="BU134" i="7"/>
  <c r="BS128" i="7"/>
  <c r="G114" i="6" s="1"/>
  <c r="BU16" i="7"/>
  <c r="BU66" i="7"/>
  <c r="BU73" i="7"/>
  <c r="BU773" i="7"/>
  <c r="BU754" i="7"/>
  <c r="BU748" i="7"/>
  <c r="BU741" i="7"/>
  <c r="BU782" i="7"/>
  <c r="BU744" i="7"/>
  <c r="BU757" i="7"/>
  <c r="BU632" i="7"/>
  <c r="BU570" i="7"/>
  <c r="BU539" i="7"/>
  <c r="BU575" i="7"/>
  <c r="BU556" i="7"/>
  <c r="BU543" i="7"/>
  <c r="BU533" i="7"/>
  <c r="BU526" i="7"/>
  <c r="BU430" i="7"/>
  <c r="BU558" i="7"/>
  <c r="BU486" i="7"/>
  <c r="BU569" i="7"/>
  <c r="BU463" i="7"/>
  <c r="BU491" i="7"/>
  <c r="BU476" i="7"/>
  <c r="BU442" i="7"/>
  <c r="BU328" i="7"/>
  <c r="BU458" i="7"/>
  <c r="BU422" i="7"/>
  <c r="BU378" i="7"/>
  <c r="BU493" i="7"/>
  <c r="BU472" i="7"/>
  <c r="BU435" i="7"/>
  <c r="BU360" i="7"/>
  <c r="BU302" i="7"/>
  <c r="BU301" i="7"/>
  <c r="BU247" i="7"/>
  <c r="BU304" i="7"/>
  <c r="BU285" i="7"/>
  <c r="BU278" i="7"/>
  <c r="BU246" i="7"/>
  <c r="BU315" i="7"/>
  <c r="BU271" i="7"/>
  <c r="BU228" i="7"/>
  <c r="BU277" i="7"/>
  <c r="BU156" i="7"/>
  <c r="BU176" i="7"/>
  <c r="BU180" i="7"/>
  <c r="BU137" i="7"/>
  <c r="BU59" i="7"/>
  <c r="BU27" i="7"/>
  <c r="BU58" i="7"/>
  <c r="BU65" i="7"/>
  <c r="BU770" i="7"/>
  <c r="BU747" i="7"/>
  <c r="BU762" i="7"/>
  <c r="BU775" i="7"/>
  <c r="BU761" i="7"/>
  <c r="BU758" i="7"/>
  <c r="BU790" i="7"/>
  <c r="BU507" i="7"/>
  <c r="BU625" i="7"/>
  <c r="BU601" i="7"/>
  <c r="BU573" i="7"/>
  <c r="BU534" i="7"/>
  <c r="BU530" i="7"/>
  <c r="BU555" i="7"/>
  <c r="BU565" i="7"/>
  <c r="BU522" i="7"/>
  <c r="BU471" i="7"/>
  <c r="BU468" i="7"/>
  <c r="BU439" i="7"/>
  <c r="BU433" i="7"/>
  <c r="BU407" i="7"/>
  <c r="BU401" i="7"/>
  <c r="BU454" i="7"/>
  <c r="BU518" i="7"/>
  <c r="BU484" i="7"/>
  <c r="BU428" i="7"/>
  <c r="BU495" i="7"/>
  <c r="BU431" i="7"/>
  <c r="BU445" i="7"/>
  <c r="BU392" i="7"/>
  <c r="BU427" i="7"/>
  <c r="BU384" i="7"/>
  <c r="BU319" i="7"/>
  <c r="BU473" i="7"/>
  <c r="BU391" i="7"/>
  <c r="BU358" i="7"/>
  <c r="BU326" i="7"/>
  <c r="BU361" i="7"/>
  <c r="BU330" i="7"/>
  <c r="BU489" i="7"/>
  <c r="BU394" i="7"/>
  <c r="BU349" i="7"/>
  <c r="BU443" i="7"/>
  <c r="BU421" i="7"/>
  <c r="BU400" i="7"/>
  <c r="BU299" i="7"/>
  <c r="BU298" i="7"/>
  <c r="BU273" i="7"/>
  <c r="BU272" i="7"/>
  <c r="BU253" i="7"/>
  <c r="BU312" i="7"/>
  <c r="BU252" i="7"/>
  <c r="BU327" i="7"/>
  <c r="BU274" i="7"/>
  <c r="BU321" i="7"/>
  <c r="BU199" i="7"/>
  <c r="BU204" i="7"/>
  <c r="BU157" i="7"/>
  <c r="BU189" i="7"/>
  <c r="BU182" i="7"/>
  <c r="BU218" i="7"/>
  <c r="BU179" i="7"/>
  <c r="BU151" i="7"/>
  <c r="BU135" i="7"/>
  <c r="BU166" i="7"/>
  <c r="BU162" i="7"/>
  <c r="BU146" i="7"/>
  <c r="BU50" i="7"/>
  <c r="BU767" i="7"/>
  <c r="BU789" i="7"/>
  <c r="BU751" i="7"/>
  <c r="BU737" i="7"/>
  <c r="BU733" i="7"/>
  <c r="BU749" i="7"/>
  <c r="BU567" i="7"/>
  <c r="BU608" i="7"/>
  <c r="BU611" i="7"/>
  <c r="BU618" i="7"/>
  <c r="BU547" i="7"/>
  <c r="BU527" i="7"/>
  <c r="BU566" i="7"/>
  <c r="BU546" i="7"/>
  <c r="BU501" i="7"/>
  <c r="BU560" i="7"/>
  <c r="BU478" i="7"/>
  <c r="BU456" i="7"/>
  <c r="BU396" i="7"/>
  <c r="BU487" i="7"/>
  <c r="BU459" i="7"/>
  <c r="BU313" i="7"/>
  <c r="BU415" i="7"/>
  <c r="BU355" i="7"/>
  <c r="BU324" i="7"/>
  <c r="BU409" i="7"/>
  <c r="BU467" i="7"/>
  <c r="BU390" i="7"/>
  <c r="BU357" i="7"/>
  <c r="BU297" i="7"/>
  <c r="BU270" i="7"/>
  <c r="BU230" i="7"/>
  <c r="BU295" i="7"/>
  <c r="BU275" i="7"/>
  <c r="BU241" i="7"/>
  <c r="BU309" i="7"/>
  <c r="BU294" i="7"/>
  <c r="BU268" i="7"/>
  <c r="BU225" i="7"/>
  <c r="BU231" i="7"/>
  <c r="BU193" i="7"/>
  <c r="BU140" i="7"/>
  <c r="BU174" i="7"/>
  <c r="BU141" i="7"/>
  <c r="BR891" i="7"/>
  <c r="BU13" i="7"/>
  <c r="BU14" i="7"/>
  <c r="BU15" i="7"/>
  <c r="BU80" i="7"/>
  <c r="BU72" i="7"/>
  <c r="BU64" i="7"/>
  <c r="BU56" i="7"/>
  <c r="BU48" i="7"/>
  <c r="BU40" i="7"/>
  <c r="BU32" i="7"/>
  <c r="BU24" i="7"/>
  <c r="BU42" i="7"/>
  <c r="BU49" i="7"/>
  <c r="BU752" i="7"/>
  <c r="BU777" i="7"/>
  <c r="BU641" i="7"/>
  <c r="BU635" i="7"/>
  <c r="BU571" i="7"/>
  <c r="BU576" i="7"/>
  <c r="BU580" i="7"/>
  <c r="BU515" i="7"/>
  <c r="BU528" i="7"/>
  <c r="BU466" i="7"/>
  <c r="BU553" i="7"/>
  <c r="BU469" i="7"/>
  <c r="BU417" i="7"/>
  <c r="BU480" i="7"/>
  <c r="BU424" i="7"/>
  <c r="BU416" i="7"/>
  <c r="BU388" i="7"/>
  <c r="BU423" i="7"/>
  <c r="BU281" i="7"/>
  <c r="BU387" i="7"/>
  <c r="BU293" i="7"/>
  <c r="BU441" i="7"/>
  <c r="BU344" i="7"/>
  <c r="BU485" i="7"/>
  <c r="BU347" i="7"/>
  <c r="BU464" i="7"/>
  <c r="BU440" i="7"/>
  <c r="BU397" i="7"/>
  <c r="BU333" i="7"/>
  <c r="BU267" i="7"/>
  <c r="BU282" i="7"/>
  <c r="BU269" i="7"/>
  <c r="BU263" i="7"/>
  <c r="BU239" i="7"/>
  <c r="BU306" i="7"/>
  <c r="BU235" i="7"/>
  <c r="BU287" i="7"/>
  <c r="BU314" i="7"/>
  <c r="BU217" i="7"/>
  <c r="BU198" i="7"/>
  <c r="BU181" i="7"/>
  <c r="BU164" i="7"/>
  <c r="BU148" i="7"/>
  <c r="BU167" i="7"/>
  <c r="BU160" i="7"/>
  <c r="BU144" i="7"/>
  <c r="BU132" i="7"/>
  <c r="BU186" i="7"/>
  <c r="BU177" i="7"/>
  <c r="BU152" i="7"/>
  <c r="BU163" i="7"/>
  <c r="BU147" i="7"/>
  <c r="BU131" i="7"/>
  <c r="BU158" i="7"/>
  <c r="BU142" i="7"/>
  <c r="BU8" i="7"/>
  <c r="BU34" i="7"/>
  <c r="BU41" i="7"/>
  <c r="BU755" i="7"/>
  <c r="BU785" i="7"/>
  <c r="BU792" i="7"/>
  <c r="BU742" i="7"/>
  <c r="BU734" i="7"/>
  <c r="BU756" i="7"/>
  <c r="BU732" i="7"/>
  <c r="BU538" i="7"/>
  <c r="BU602" i="7"/>
  <c r="BU633" i="7"/>
  <c r="BU614" i="7"/>
  <c r="BU599" i="7"/>
  <c r="BU540" i="7"/>
  <c r="BU552" i="7"/>
  <c r="BU514" i="7"/>
  <c r="BU542" i="7"/>
  <c r="BU497" i="7"/>
  <c r="BU499" i="7"/>
  <c r="BU564" i="7"/>
  <c r="BU557" i="7"/>
  <c r="BU434" i="7"/>
  <c r="BU446" i="7"/>
  <c r="BU452" i="7"/>
  <c r="BU385" i="7"/>
  <c r="BU483" i="7"/>
  <c r="BU455" i="7"/>
  <c r="BU412" i="7"/>
  <c r="BU404" i="7"/>
  <c r="BU351" i="7"/>
  <c r="BU348" i="7"/>
  <c r="BU325" i="7"/>
  <c r="BU296" i="7"/>
  <c r="BU264" i="7"/>
  <c r="BU322" i="7"/>
  <c r="BU429" i="7"/>
  <c r="BU457" i="7"/>
  <c r="BU411" i="7"/>
  <c r="BU337" i="7"/>
  <c r="BU242" i="7"/>
  <c r="BU310" i="7"/>
  <c r="BU266" i="7"/>
  <c r="BU224" i="7"/>
  <c r="BU292" i="7"/>
  <c r="BU288" i="7"/>
  <c r="BU256" i="7"/>
  <c r="BU229" i="7"/>
  <c r="BU291" i="7"/>
  <c r="BU232" i="7"/>
  <c r="BU251" i="7"/>
  <c r="BU222" i="7"/>
  <c r="BU191" i="7"/>
  <c r="BU187" i="7"/>
  <c r="BU192" i="7"/>
  <c r="BU173" i="7"/>
  <c r="BU171" i="7"/>
  <c r="BU75" i="7"/>
  <c r="BU43" i="7"/>
  <c r="BU11" i="7"/>
  <c r="BU26" i="7"/>
  <c r="BU33" i="7"/>
  <c r="BU783" i="7"/>
  <c r="BU738" i="7"/>
  <c r="BU769" i="7"/>
  <c r="BU772" i="7"/>
  <c r="BU750" i="7"/>
  <c r="BU736" i="7"/>
  <c r="BU605" i="7"/>
  <c r="BU634" i="7"/>
  <c r="BU519" i="7"/>
  <c r="BU517" i="7"/>
  <c r="BU577" i="7"/>
  <c r="BU418" i="7"/>
  <c r="BU513" i="7"/>
  <c r="BU494" i="7"/>
  <c r="BU568" i="7"/>
  <c r="BU545" i="7"/>
  <c r="BU474" i="7"/>
  <c r="BU525" i="7"/>
  <c r="BU402" i="7"/>
  <c r="BU550" i="7"/>
  <c r="BU492" i="7"/>
  <c r="BU460" i="7"/>
  <c r="BU393" i="7"/>
  <c r="BU477" i="7"/>
  <c r="BU420" i="7"/>
  <c r="BU413" i="7"/>
  <c r="BU419" i="7"/>
  <c r="BU447" i="7"/>
  <c r="BU436" i="7"/>
  <c r="BU500" i="7"/>
  <c r="BU368" i="7"/>
  <c r="BU320" i="7"/>
  <c r="BU234" i="7"/>
  <c r="BU279" i="7"/>
  <c r="BU260" i="7"/>
  <c r="BU303" i="7"/>
  <c r="BU262" i="7"/>
  <c r="BU223" i="7"/>
  <c r="BU255" i="7"/>
  <c r="BU248" i="7"/>
  <c r="BU311" i="7"/>
  <c r="BU149" i="7"/>
  <c r="BU161" i="7"/>
  <c r="BU207" i="7"/>
  <c r="BU185" i="7"/>
  <c r="BU159" i="7"/>
  <c r="BU143" i="7"/>
  <c r="BU154" i="7"/>
  <c r="BU138" i="7"/>
  <c r="BU62" i="7"/>
  <c r="BU30" i="7"/>
  <c r="BU20" i="7"/>
  <c r="BU82" i="7"/>
  <c r="BU18" i="7"/>
  <c r="BU25" i="7"/>
  <c r="BU798" i="7"/>
  <c r="BU791" i="7"/>
  <c r="BU778" i="7"/>
  <c r="BU793" i="7"/>
  <c r="BU799" i="7"/>
  <c r="BU787" i="7"/>
  <c r="BU753" i="7"/>
  <c r="BU771" i="7"/>
  <c r="BU739" i="7"/>
  <c r="BU760" i="7"/>
  <c r="BU512" i="7"/>
  <c r="BU600" i="7"/>
  <c r="BU631" i="7"/>
  <c r="BU630" i="7"/>
  <c r="BU586" i="7"/>
  <c r="BU549" i="7"/>
  <c r="BU511" i="7"/>
  <c r="BU574" i="7"/>
  <c r="BU536" i="7"/>
  <c r="BU386" i="7"/>
  <c r="BU529" i="7"/>
  <c r="BU465" i="7"/>
  <c r="BU561" i="7"/>
  <c r="BU554" i="7"/>
  <c r="BU531" i="7"/>
  <c r="BU414" i="7"/>
  <c r="BU437" i="7"/>
  <c r="BU498" i="7"/>
  <c r="BU479" i="7"/>
  <c r="BU451" i="7"/>
  <c r="BU490" i="7"/>
  <c r="BU383" i="7"/>
  <c r="BU338" i="7"/>
  <c r="BU475" i="7"/>
  <c r="BU461" i="7"/>
  <c r="BU406" i="7"/>
  <c r="BU453" i="7"/>
  <c r="BU432" i="7"/>
  <c r="BU408" i="7"/>
  <c r="BU371" i="7"/>
  <c r="BU332" i="7"/>
  <c r="BU265" i="7"/>
  <c r="BU317" i="7"/>
  <c r="BU307" i="7"/>
  <c r="BU250" i="7"/>
  <c r="BU316" i="7"/>
  <c r="BU289" i="7"/>
  <c r="BU226" i="7"/>
  <c r="BU284" i="7"/>
  <c r="BU283" i="7"/>
  <c r="BU133" i="7"/>
  <c r="BU170" i="7"/>
  <c r="BU145" i="7"/>
  <c r="BU178" i="7"/>
  <c r="BU183" i="7"/>
  <c r="BU203" i="7"/>
  <c r="BU169" i="7"/>
  <c r="BU136" i="7"/>
  <c r="BU165" i="7"/>
  <c r="BU67" i="7"/>
  <c r="BU35" i="7"/>
  <c r="BU74" i="7"/>
  <c r="BU17" i="7"/>
  <c r="BO874" i="7"/>
  <c r="BO866" i="7"/>
  <c r="BO858" i="7"/>
  <c r="BO850" i="7"/>
  <c r="BO842" i="7"/>
  <c r="BO834" i="7"/>
  <c r="BO826" i="7"/>
  <c r="BO818" i="7"/>
  <c r="BO810" i="7"/>
  <c r="BO846" i="7"/>
  <c r="BO838" i="7"/>
  <c r="BO830" i="7"/>
  <c r="BO822" i="7"/>
  <c r="BO814" i="7"/>
  <c r="BO856" i="7"/>
  <c r="BO848" i="7"/>
  <c r="BO829" i="7"/>
  <c r="BO821" i="7"/>
  <c r="BO813" i="7"/>
  <c r="BO863" i="7"/>
  <c r="BO831" i="7"/>
  <c r="BO884" i="7"/>
  <c r="BO852" i="7"/>
  <c r="BO820" i="7"/>
  <c r="BO865" i="7"/>
  <c r="BO833" i="7"/>
  <c r="BO635" i="7"/>
  <c r="BO632" i="7"/>
  <c r="BO601" i="7"/>
  <c r="BO607" i="7"/>
  <c r="BO600" i="7"/>
  <c r="BO581" i="7"/>
  <c r="BO577" i="7"/>
  <c r="BO585" i="7"/>
  <c r="BO545" i="7"/>
  <c r="BO542" i="7"/>
  <c r="BO575" i="7"/>
  <c r="BO538" i="7"/>
  <c r="BO517" i="7"/>
  <c r="BO549" i="7"/>
  <c r="BO573" i="7"/>
  <c r="BO523" i="7"/>
  <c r="BO520" i="7"/>
  <c r="BO552" i="7"/>
  <c r="BO546" i="7"/>
  <c r="BO541" i="7"/>
  <c r="BO540" i="7"/>
  <c r="BO527" i="7"/>
  <c r="BO559" i="7"/>
  <c r="BO563" i="7"/>
  <c r="BO515" i="7"/>
  <c r="BO555" i="7"/>
  <c r="BO537" i="7"/>
  <c r="BO566" i="7"/>
  <c r="BO569" i="7"/>
  <c r="BO514" i="7"/>
  <c r="BO543" i="7"/>
  <c r="BO570" i="7"/>
  <c r="BO567" i="7"/>
  <c r="BO593" i="7"/>
  <c r="BO524" i="7"/>
  <c r="BO568" i="7"/>
  <c r="BO522" i="7"/>
  <c r="BO529" i="7"/>
  <c r="BO883" i="7"/>
  <c r="BO851" i="7"/>
  <c r="BO819" i="7"/>
  <c r="BO816" i="7"/>
  <c r="BO885" i="7"/>
  <c r="BO647" i="7"/>
  <c r="BO595" i="7"/>
  <c r="BO631" i="7"/>
  <c r="BO645" i="7"/>
  <c r="BO594" i="7"/>
  <c r="BO633" i="7"/>
  <c r="BO536" i="7"/>
  <c r="BO571" i="7"/>
  <c r="BO584" i="7"/>
  <c r="BO530" i="7"/>
  <c r="BO554" i="7"/>
  <c r="BO550" i="7"/>
  <c r="BO521" i="7"/>
  <c r="BO855" i="7"/>
  <c r="BO823" i="7"/>
  <c r="BO876" i="7"/>
  <c r="BO844" i="7"/>
  <c r="BO812" i="7"/>
  <c r="BO857" i="7"/>
  <c r="BO825" i="7"/>
  <c r="BO634" i="7"/>
  <c r="BO877" i="7"/>
  <c r="BO638" i="7"/>
  <c r="BO640" i="7"/>
  <c r="BO626" i="7"/>
  <c r="BO658" i="7"/>
  <c r="BO616" i="7"/>
  <c r="BO588" i="7"/>
  <c r="BO510" i="7"/>
  <c r="BO548" i="7"/>
  <c r="BO560" i="7"/>
  <c r="BO519" i="7"/>
  <c r="BO561" i="7"/>
  <c r="BO525" i="7"/>
  <c r="BO579" i="7"/>
  <c r="BO888" i="7"/>
  <c r="BO875" i="7"/>
  <c r="BO843" i="7"/>
  <c r="BO811" i="7"/>
  <c r="BO840" i="7"/>
  <c r="BO659" i="7"/>
  <c r="BO871" i="7"/>
  <c r="BO878" i="7"/>
  <c r="BO869" i="7"/>
  <c r="BO629" i="7"/>
  <c r="BO628" i="7"/>
  <c r="BO612" i="7"/>
  <c r="BO624" i="7"/>
  <c r="BO644" i="7"/>
  <c r="BO572" i="7"/>
  <c r="BO583" i="7"/>
  <c r="BO598" i="7"/>
  <c r="BO562" i="7"/>
  <c r="BO526" i="7"/>
  <c r="BO551" i="7"/>
  <c r="BO574" i="7"/>
  <c r="BO547" i="7"/>
  <c r="BO518" i="7"/>
  <c r="BO511" i="7"/>
  <c r="BO847" i="7"/>
  <c r="BO815" i="7"/>
  <c r="BO868" i="7"/>
  <c r="BO836" i="7"/>
  <c r="BO881" i="7"/>
  <c r="BO849" i="7"/>
  <c r="BO817" i="7"/>
  <c r="BO886" i="7"/>
  <c r="BO880" i="7"/>
  <c r="BO627" i="7"/>
  <c r="BO660" i="7"/>
  <c r="BO870" i="7"/>
  <c r="BO861" i="7"/>
  <c r="BO630" i="7"/>
  <c r="BO620" i="7"/>
  <c r="BO637" i="7"/>
  <c r="BO623" i="7"/>
  <c r="BO642" i="7"/>
  <c r="BM805" i="7"/>
  <c r="G111" i="6" s="1"/>
  <c r="BO621" i="7"/>
  <c r="BO586" i="7"/>
  <c r="BO599" i="7"/>
  <c r="BO582" i="7"/>
  <c r="BO603" i="7"/>
  <c r="BO516" i="7"/>
  <c r="BO534" i="7"/>
  <c r="BO507" i="7"/>
  <c r="BO557" i="7"/>
  <c r="BL891" i="7"/>
  <c r="BO879" i="7"/>
  <c r="BO867" i="7"/>
  <c r="BO835" i="7"/>
  <c r="BO832" i="7"/>
  <c r="BO864" i="7"/>
  <c r="BO657" i="7"/>
  <c r="BO862" i="7"/>
  <c r="BO853" i="7"/>
  <c r="BO617" i="7"/>
  <c r="BO639" i="7"/>
  <c r="BO625" i="7"/>
  <c r="BO592" i="7"/>
  <c r="BO651" i="7"/>
  <c r="BO618" i="7"/>
  <c r="BO641" i="7"/>
  <c r="BO589" i="7"/>
  <c r="BO544" i="7"/>
  <c r="BO591" i="7"/>
  <c r="BO531" i="7"/>
  <c r="BO558" i="7"/>
  <c r="BO513" i="7"/>
  <c r="BO882" i="7"/>
  <c r="BO839" i="7"/>
  <c r="BO887" i="7"/>
  <c r="BO860" i="7"/>
  <c r="BO828" i="7"/>
  <c r="BO873" i="7"/>
  <c r="BO841" i="7"/>
  <c r="BO809" i="7"/>
  <c r="BO872" i="7"/>
  <c r="BO654" i="7"/>
  <c r="BO854" i="7"/>
  <c r="BO845" i="7"/>
  <c r="BO656" i="7"/>
  <c r="BO608" i="7"/>
  <c r="BO606" i="7"/>
  <c r="BO652" i="7"/>
  <c r="BO613" i="7"/>
  <c r="BO590" i="7"/>
  <c r="BO604" i="7"/>
  <c r="BO615" i="7"/>
  <c r="BO596" i="7"/>
  <c r="BO564" i="7"/>
  <c r="BO512" i="7"/>
  <c r="BO578" i="7"/>
  <c r="BO580" i="7"/>
  <c r="BO528" i="7"/>
  <c r="BO508" i="7"/>
  <c r="BO539" i="7"/>
  <c r="BO509" i="7"/>
  <c r="BO859" i="7"/>
  <c r="BO827" i="7"/>
  <c r="BO824" i="7"/>
  <c r="BO808" i="7"/>
  <c r="BO622" i="7"/>
  <c r="BO646" i="7"/>
  <c r="BO837" i="7"/>
  <c r="BO653" i="7"/>
  <c r="BO610" i="7"/>
  <c r="BO649" i="7"/>
  <c r="BO636" i="7"/>
  <c r="BO655" i="7"/>
  <c r="BO602" i="7"/>
  <c r="BO648" i="7"/>
  <c r="BO532" i="7"/>
  <c r="BO556" i="7"/>
  <c r="BO576" i="7"/>
  <c r="BO587" i="7"/>
  <c r="BO533" i="7"/>
  <c r="BO565" i="7"/>
  <c r="BO553" i="7"/>
  <c r="BO535" i="7"/>
  <c r="BO309" i="7"/>
  <c r="BO307" i="7"/>
  <c r="BO364" i="7"/>
  <c r="BO321" i="7"/>
  <c r="BO270" i="7"/>
  <c r="BO320" i="7"/>
  <c r="BO340" i="7"/>
  <c r="BO304" i="7"/>
  <c r="BO274" i="7"/>
  <c r="BO346" i="7"/>
  <c r="BO254" i="7"/>
  <c r="BO319" i="7"/>
  <c r="BO361" i="7"/>
  <c r="BO263" i="7"/>
  <c r="BO182" i="7"/>
  <c r="BO237" i="7"/>
  <c r="BO193" i="7"/>
  <c r="BO203" i="7"/>
  <c r="BO189" i="7"/>
  <c r="BO109" i="7"/>
  <c r="BO215" i="7"/>
  <c r="BO142" i="7"/>
  <c r="BO116" i="7"/>
  <c r="BO218" i="7"/>
  <c r="BO123" i="7"/>
  <c r="BO181" i="7"/>
  <c r="BO92" i="7"/>
  <c r="BO160" i="7"/>
  <c r="BO140" i="7"/>
  <c r="BM83" i="7"/>
  <c r="G103" i="6" s="1"/>
  <c r="BO296" i="7"/>
  <c r="BO287" i="7"/>
  <c r="BO293" i="7"/>
  <c r="BO290" i="7"/>
  <c r="BO350" i="7"/>
  <c r="BO305" i="7"/>
  <c r="BO359" i="7"/>
  <c r="BO251" i="7"/>
  <c r="BO310" i="7"/>
  <c r="BO316" i="7"/>
  <c r="BO332" i="7"/>
  <c r="BO300" i="7"/>
  <c r="BO292" i="7"/>
  <c r="BO259" i="7"/>
  <c r="BO272" i="7"/>
  <c r="BO265" i="7"/>
  <c r="BO150" i="7"/>
  <c r="BO281" i="7"/>
  <c r="BO255" i="7"/>
  <c r="BO284" i="7"/>
  <c r="BO234" i="7"/>
  <c r="BO204" i="7"/>
  <c r="BO177" i="7"/>
  <c r="BO143" i="7"/>
  <c r="BO159" i="7"/>
  <c r="BO155" i="7"/>
  <c r="BO158" i="7"/>
  <c r="BO112" i="7"/>
  <c r="BO209" i="7"/>
  <c r="BO171" i="7"/>
  <c r="BO154" i="7"/>
  <c r="BO115" i="7"/>
  <c r="BO88" i="7"/>
  <c r="BO217" i="7"/>
  <c r="BO187" i="7"/>
  <c r="BO367" i="7"/>
  <c r="BO357" i="7"/>
  <c r="BO294" i="7"/>
  <c r="BO331" i="7"/>
  <c r="BO317" i="7"/>
  <c r="BO343" i="7"/>
  <c r="BO372" i="7"/>
  <c r="BO336" i="7"/>
  <c r="BO351" i="7"/>
  <c r="BO232" i="7"/>
  <c r="BO194" i="7"/>
  <c r="BO267" i="7"/>
  <c r="BO231" i="7"/>
  <c r="BO200" i="7"/>
  <c r="BO186" i="7"/>
  <c r="BO199" i="7"/>
  <c r="BO216" i="7"/>
  <c r="BO212" i="7"/>
  <c r="BO151" i="7"/>
  <c r="BO138" i="7"/>
  <c r="BO141" i="7"/>
  <c r="BO108" i="7"/>
  <c r="BO201" i="7"/>
  <c r="BO157" i="7"/>
  <c r="BO378" i="7"/>
  <c r="BM504" i="7"/>
  <c r="G108" i="6" s="1"/>
  <c r="BO327" i="7"/>
  <c r="BO302" i="7"/>
  <c r="BO366" i="7"/>
  <c r="BO337" i="7"/>
  <c r="BO333" i="7"/>
  <c r="BO301" i="7"/>
  <c r="BO365" i="7"/>
  <c r="BO348" i="7"/>
  <c r="BO328" i="7"/>
  <c r="BO297" i="7"/>
  <c r="BO256" i="7"/>
  <c r="BO262" i="7"/>
  <c r="BO252" i="7"/>
  <c r="BO165" i="7"/>
  <c r="BO173" i="7"/>
  <c r="BO213" i="7"/>
  <c r="BO152" i="7"/>
  <c r="BO179" i="7"/>
  <c r="BO139" i="7"/>
  <c r="BO125" i="7"/>
  <c r="BO99" i="7"/>
  <c r="BO96" i="7"/>
  <c r="BO93" i="7"/>
  <c r="BO97" i="7"/>
  <c r="BO167" i="7"/>
  <c r="BO144" i="7"/>
  <c r="BO111" i="7"/>
  <c r="BO211" i="7"/>
  <c r="BO174" i="7"/>
  <c r="BO107" i="7"/>
  <c r="BO341" i="7"/>
  <c r="BO375" i="7"/>
  <c r="BO354" i="7"/>
  <c r="BO289" i="7"/>
  <c r="BO318" i="7"/>
  <c r="BO363" i="7"/>
  <c r="BO315" i="7"/>
  <c r="BO299" i="7"/>
  <c r="BO334" i="7"/>
  <c r="BO314" i="7"/>
  <c r="BO352" i="7"/>
  <c r="BO326" i="7"/>
  <c r="BO288" i="7"/>
  <c r="BO369" i="7"/>
  <c r="BO298" i="7"/>
  <c r="BO325" i="7"/>
  <c r="BO286" i="7"/>
  <c r="BO260" i="7"/>
  <c r="BO282" i="7"/>
  <c r="BO253" i="7"/>
  <c r="BO240" i="7"/>
  <c r="BO275" i="7"/>
  <c r="BO162" i="7"/>
  <c r="BO226" i="7"/>
  <c r="BO190" i="7"/>
  <c r="BO195" i="7"/>
  <c r="BO135" i="7"/>
  <c r="BO206" i="7"/>
  <c r="BO148" i="7"/>
  <c r="BO124" i="7"/>
  <c r="BO105" i="7"/>
  <c r="BO191" i="7"/>
  <c r="BO170" i="7"/>
  <c r="BO338" i="7"/>
  <c r="BO377" i="7"/>
  <c r="BO360" i="7"/>
  <c r="BO356" i="7"/>
  <c r="BO330" i="7"/>
  <c r="BO283" i="7"/>
  <c r="BO362" i="7"/>
  <c r="BO329" i="7"/>
  <c r="BO295" i="7"/>
  <c r="BO358" i="7"/>
  <c r="BO345" i="7"/>
  <c r="BO278" i="7"/>
  <c r="BO273" i="7"/>
  <c r="BO210" i="7"/>
  <c r="BO279" i="7"/>
  <c r="BO229" i="7"/>
  <c r="BO249" i="7"/>
  <c r="BO136" i="7"/>
  <c r="BO264" i="7"/>
  <c r="BO248" i="7"/>
  <c r="BO183" i="7"/>
  <c r="BO153" i="7"/>
  <c r="BO176" i="7"/>
  <c r="BO149" i="7"/>
  <c r="BO202" i="7"/>
  <c r="BO120" i="7"/>
  <c r="BO95" i="7"/>
  <c r="BO188" i="7"/>
  <c r="BO164" i="7"/>
  <c r="BO134" i="7"/>
  <c r="BO102" i="7"/>
  <c r="BO208" i="7"/>
  <c r="BO166" i="7"/>
  <c r="BO147" i="7"/>
  <c r="BO104" i="7"/>
  <c r="BO323" i="7"/>
  <c r="BO335" i="7"/>
  <c r="BO373" i="7"/>
  <c r="BO371" i="7"/>
  <c r="BO324" i="7"/>
  <c r="BO291" i="7"/>
  <c r="BO308" i="7"/>
  <c r="BO311" i="7"/>
  <c r="BO349" i="7"/>
  <c r="BO280" i="7"/>
  <c r="BO322" i="7"/>
  <c r="BO368" i="7"/>
  <c r="BO246" i="7"/>
  <c r="BO257" i="7"/>
  <c r="BO285" i="7"/>
  <c r="BO271" i="7"/>
  <c r="BO133" i="7"/>
  <c r="BO196" i="7"/>
  <c r="BO169" i="7"/>
  <c r="BO207" i="7"/>
  <c r="BO192" i="7"/>
  <c r="BO172" i="7"/>
  <c r="BO132" i="7"/>
  <c r="BO198" i="7"/>
  <c r="BO145" i="7"/>
  <c r="BO131" i="7"/>
  <c r="BO184" i="7"/>
  <c r="BO137" i="7"/>
  <c r="BI762" i="7"/>
  <c r="BI751" i="7"/>
  <c r="BI736" i="7"/>
  <c r="BI755" i="7"/>
  <c r="BI735" i="7"/>
  <c r="BI771" i="7"/>
  <c r="BI764" i="7"/>
  <c r="BI732" i="7"/>
  <c r="BI752" i="7"/>
  <c r="BI731" i="7"/>
  <c r="BI742" i="7"/>
  <c r="BI760" i="7"/>
  <c r="BI746" i="7"/>
  <c r="BI753" i="7"/>
  <c r="BI761" i="7"/>
  <c r="BI798" i="7"/>
  <c r="BI794" i="7"/>
  <c r="BI777" i="7"/>
  <c r="BI790" i="7"/>
  <c r="BI786" i="7"/>
  <c r="BI782" i="7"/>
  <c r="BI747" i="7"/>
  <c r="BI744" i="7"/>
  <c r="BI741" i="7"/>
  <c r="BI778" i="7"/>
  <c r="BI802" i="7"/>
  <c r="BI768" i="7"/>
  <c r="BI500" i="7"/>
  <c r="BI408" i="7"/>
  <c r="BI490" i="7"/>
  <c r="BI496" i="7"/>
  <c r="BI469" i="7"/>
  <c r="BI429" i="7"/>
  <c r="BI386" i="7"/>
  <c r="BI449" i="7"/>
  <c r="BI395" i="7"/>
  <c r="BI401" i="7"/>
  <c r="BI464" i="7"/>
  <c r="BI385" i="7"/>
  <c r="BI444" i="7"/>
  <c r="BI463" i="7"/>
  <c r="BI447" i="7"/>
  <c r="BI413" i="7"/>
  <c r="BI387" i="7"/>
  <c r="BI489" i="7"/>
  <c r="BI396" i="7"/>
  <c r="BI266" i="7"/>
  <c r="BI294" i="7"/>
  <c r="BI295" i="7"/>
  <c r="BI301" i="7"/>
  <c r="BI281" i="7"/>
  <c r="BI254" i="7"/>
  <c r="BI233" i="7"/>
  <c r="BI55" i="7"/>
  <c r="BI32" i="7"/>
  <c r="BI72" i="7"/>
  <c r="BI11" i="7"/>
  <c r="BI34" i="7"/>
  <c r="BI51" i="7"/>
  <c r="BI22" i="7"/>
  <c r="BI483" i="7"/>
  <c r="BI399" i="7"/>
  <c r="BI465" i="7"/>
  <c r="BI461" i="7"/>
  <c r="BI457" i="7"/>
  <c r="BI428" i="7"/>
  <c r="BI460" i="7"/>
  <c r="BI431" i="7"/>
  <c r="BI397" i="7"/>
  <c r="BI403" i="7"/>
  <c r="BI476" i="7"/>
  <c r="BI384" i="7"/>
  <c r="BI251" i="7"/>
  <c r="BI26" i="7"/>
  <c r="BI40" i="7"/>
  <c r="BI25" i="7"/>
  <c r="BI80" i="7"/>
  <c r="BI19" i="7"/>
  <c r="BI474" i="7"/>
  <c r="BI497" i="7"/>
  <c r="BI478" i="7"/>
  <c r="BI485" i="7"/>
  <c r="BI462" i="7"/>
  <c r="BI422" i="7"/>
  <c r="BI383" i="7"/>
  <c r="BI442" i="7"/>
  <c r="BI418" i="7"/>
  <c r="BI398" i="7"/>
  <c r="BI424" i="7"/>
  <c r="BI451" i="7"/>
  <c r="BI480" i="7"/>
  <c r="BI427" i="7"/>
  <c r="BI456" i="7"/>
  <c r="BI433" i="7"/>
  <c r="BI409" i="7"/>
  <c r="BI466" i="7"/>
  <c r="BI426" i="7"/>
  <c r="BI278" i="7"/>
  <c r="BI277" i="7"/>
  <c r="BI47" i="7"/>
  <c r="BI29" i="7"/>
  <c r="BI17" i="7"/>
  <c r="BI69" i="7"/>
  <c r="BI8" i="7"/>
  <c r="BI48" i="7"/>
  <c r="BI471" i="7"/>
  <c r="BI491" i="7"/>
  <c r="BI452" i="7"/>
  <c r="BI458" i="7"/>
  <c r="BI438" i="7"/>
  <c r="BI487" i="7"/>
  <c r="BI454" i="7"/>
  <c r="BI407" i="7"/>
  <c r="BI400" i="7"/>
  <c r="BI453" i="7"/>
  <c r="BI252" i="7"/>
  <c r="BI274" i="7"/>
  <c r="BI248" i="7"/>
  <c r="BI37" i="7"/>
  <c r="BI77" i="7"/>
  <c r="BI468" i="7"/>
  <c r="BI503" i="7"/>
  <c r="BI420" i="7"/>
  <c r="BI446" i="7"/>
  <c r="BI419" i="7"/>
  <c r="BI392" i="7"/>
  <c r="BI432" i="7"/>
  <c r="BI415" i="7"/>
  <c r="BI481" i="7"/>
  <c r="BI477" i="7"/>
  <c r="BI473" i="7"/>
  <c r="BI430" i="7"/>
  <c r="BI393" i="7"/>
  <c r="BI459" i="7"/>
  <c r="BI405" i="7"/>
  <c r="BI260" i="7"/>
  <c r="BI289" i="7"/>
  <c r="BI273" i="7"/>
  <c r="BI292" i="7"/>
  <c r="BF891" i="7"/>
  <c r="BI74" i="7"/>
  <c r="BI42" i="7"/>
  <c r="BI45" i="7"/>
  <c r="BI502" i="7"/>
  <c r="BI436" i="7"/>
  <c r="BI486" i="7"/>
  <c r="BI488" i="7"/>
  <c r="BI394" i="7"/>
  <c r="BI389" i="7"/>
  <c r="BI455" i="7"/>
  <c r="BI425" i="7"/>
  <c r="BI435" i="7"/>
  <c r="BI411" i="7"/>
  <c r="BI445" i="7"/>
  <c r="BI437" i="7"/>
  <c r="BI414" i="7"/>
  <c r="BI417" i="7"/>
  <c r="BI246" i="7"/>
  <c r="BI293" i="7"/>
  <c r="BI35" i="7"/>
  <c r="BI58" i="7"/>
  <c r="BI60" i="7"/>
  <c r="BI13" i="7"/>
  <c r="BI492" i="7"/>
  <c r="BI495" i="7"/>
  <c r="BI404" i="7"/>
  <c r="BI482" i="7"/>
  <c r="BI472" i="7"/>
  <c r="BI493" i="7"/>
  <c r="BI391" i="7"/>
  <c r="BI439" i="7"/>
  <c r="BI467" i="7"/>
  <c r="BI470" i="7"/>
  <c r="BI450" i="7"/>
  <c r="BI423" i="7"/>
  <c r="BI390" i="7"/>
  <c r="BI402" i="7"/>
  <c r="BI250" i="7"/>
  <c r="BI264" i="7"/>
  <c r="BI257" i="7"/>
  <c r="BI285" i="7"/>
  <c r="BI269" i="7"/>
  <c r="BI265" i="7"/>
  <c r="BI79" i="7"/>
  <c r="BI61" i="7"/>
  <c r="BI15" i="7"/>
  <c r="BI75" i="7"/>
  <c r="BI28" i="7"/>
  <c r="BI66" i="7"/>
  <c r="BI448" i="7"/>
  <c r="BI440" i="7"/>
  <c r="BI388" i="7"/>
  <c r="BI412" i="7"/>
  <c r="BI475" i="7"/>
  <c r="BI421" i="7"/>
  <c r="BI441" i="7"/>
  <c r="BI434" i="7"/>
  <c r="BI410" i="7"/>
  <c r="BI406" i="7"/>
  <c r="BI443" i="7"/>
  <c r="BI258" i="7"/>
  <c r="BI290" i="7"/>
  <c r="BI43" i="7"/>
  <c r="BI57" i="7"/>
  <c r="BI54" i="7"/>
  <c r="BC888" i="7"/>
  <c r="BC850" i="7"/>
  <c r="BC818" i="7"/>
  <c r="BC868" i="7"/>
  <c r="BC836" i="7"/>
  <c r="BC865" i="7"/>
  <c r="BC735" i="7"/>
  <c r="BC823" i="7"/>
  <c r="BC837" i="7"/>
  <c r="BC737" i="7"/>
  <c r="BC772" i="7"/>
  <c r="BC760" i="7"/>
  <c r="BC762" i="7"/>
  <c r="BC758" i="7"/>
  <c r="BC741" i="7"/>
  <c r="BC582" i="7"/>
  <c r="BC566" i="7"/>
  <c r="BC573" i="7"/>
  <c r="BC610" i="7"/>
  <c r="BC556" i="7"/>
  <c r="BC521" i="7"/>
  <c r="BC524" i="7"/>
  <c r="BC796" i="7"/>
  <c r="BC854" i="7"/>
  <c r="BC822" i="7"/>
  <c r="BC859" i="7"/>
  <c r="BC827" i="7"/>
  <c r="BC880" i="7"/>
  <c r="BC848" i="7"/>
  <c r="BC816" i="7"/>
  <c r="BC798" i="7"/>
  <c r="BC747" i="7"/>
  <c r="BC815" i="7"/>
  <c r="BC777" i="7"/>
  <c r="BC795" i="7"/>
  <c r="BC829" i="7"/>
  <c r="BC734" i="7"/>
  <c r="BC771" i="7"/>
  <c r="BC738" i="7"/>
  <c r="BC755" i="7"/>
  <c r="BC561" i="7"/>
  <c r="BC592" i="7"/>
  <c r="BC608" i="7"/>
  <c r="BC624" i="7"/>
  <c r="BC587" i="7"/>
  <c r="BC569" i="7"/>
  <c r="BC590" i="7"/>
  <c r="BC537" i="7"/>
  <c r="BC549" i="7"/>
  <c r="BC545" i="7"/>
  <c r="BC514" i="7"/>
  <c r="BC541" i="7"/>
  <c r="BC513" i="7"/>
  <c r="BC510" i="7"/>
  <c r="BC842" i="7"/>
  <c r="BC810" i="7"/>
  <c r="BC887" i="7"/>
  <c r="BC860" i="7"/>
  <c r="BC828" i="7"/>
  <c r="BC886" i="7"/>
  <c r="BC790" i="7"/>
  <c r="BC786" i="7"/>
  <c r="BC885" i="7"/>
  <c r="BC731" i="7"/>
  <c r="BC768" i="7"/>
  <c r="BC757" i="7"/>
  <c r="BC756" i="7"/>
  <c r="BC750" i="7"/>
  <c r="BC752" i="7"/>
  <c r="BC558" i="7"/>
  <c r="BC615" i="7"/>
  <c r="BC614" i="7"/>
  <c r="BC559" i="7"/>
  <c r="BC565" i="7"/>
  <c r="BC534" i="7"/>
  <c r="BC552" i="7"/>
  <c r="BC542" i="7"/>
  <c r="BC520" i="7"/>
  <c r="BC882" i="7"/>
  <c r="BC874" i="7"/>
  <c r="BC866" i="7"/>
  <c r="BC857" i="7"/>
  <c r="BC849" i="7"/>
  <c r="BC841" i="7"/>
  <c r="BC833" i="7"/>
  <c r="BC825" i="7"/>
  <c r="BC817" i="7"/>
  <c r="BC809" i="7"/>
  <c r="BC878" i="7"/>
  <c r="BC808" i="7"/>
  <c r="BC846" i="7"/>
  <c r="BC814" i="7"/>
  <c r="BC883" i="7"/>
  <c r="BC851" i="7"/>
  <c r="BC819" i="7"/>
  <c r="BC872" i="7"/>
  <c r="BC840" i="7"/>
  <c r="BC879" i="7"/>
  <c r="BC783" i="7"/>
  <c r="BC742" i="7"/>
  <c r="BC785" i="7"/>
  <c r="BC877" i="7"/>
  <c r="BC813" i="7"/>
  <c r="BC791" i="7"/>
  <c r="BC736" i="7"/>
  <c r="BC601" i="7"/>
  <c r="BC527" i="7"/>
  <c r="BC607" i="7"/>
  <c r="BC580" i="7"/>
  <c r="BC600" i="7"/>
  <c r="BC551" i="7"/>
  <c r="BC586" i="7"/>
  <c r="BC531" i="7"/>
  <c r="BC546" i="7"/>
  <c r="BC533" i="7"/>
  <c r="BC508" i="7"/>
  <c r="BC564" i="7"/>
  <c r="BC881" i="7"/>
  <c r="BC801" i="7"/>
  <c r="BC793" i="7"/>
  <c r="BC776" i="7"/>
  <c r="BC800" i="7"/>
  <c r="BC792" i="7"/>
  <c r="BC775" i="7"/>
  <c r="BC782" i="7"/>
  <c r="BC748" i="7"/>
  <c r="BC745" i="7"/>
  <c r="BC779" i="7"/>
  <c r="BC855" i="7"/>
  <c r="BC780" i="7"/>
  <c r="BC739" i="7"/>
  <c r="BC869" i="7"/>
  <c r="BC799" i="7"/>
  <c r="BC774" i="7"/>
  <c r="BC764" i="7"/>
  <c r="BC746" i="7"/>
  <c r="BC754" i="7"/>
  <c r="BC781" i="7"/>
  <c r="BC753" i="7"/>
  <c r="BC749" i="7"/>
  <c r="BC636" i="7"/>
  <c r="BC633" i="7"/>
  <c r="BC635" i="7"/>
  <c r="BC626" i="7"/>
  <c r="BC570" i="7"/>
  <c r="BC535" i="7"/>
  <c r="BC512" i="7"/>
  <c r="BC509" i="7"/>
  <c r="BC553" i="7"/>
  <c r="BC507" i="7"/>
  <c r="BC522" i="7"/>
  <c r="BC543" i="7"/>
  <c r="BC562" i="7"/>
  <c r="BC528" i="7"/>
  <c r="BC539" i="7"/>
  <c r="BC536" i="7"/>
  <c r="BC554" i="7"/>
  <c r="BC550" i="7"/>
  <c r="BC870" i="7"/>
  <c r="BC838" i="7"/>
  <c r="BC875" i="7"/>
  <c r="BC843" i="7"/>
  <c r="BC811" i="7"/>
  <c r="BC864" i="7"/>
  <c r="BC832" i="7"/>
  <c r="BC797" i="7"/>
  <c r="BC847" i="7"/>
  <c r="BC861" i="7"/>
  <c r="BC743" i="7"/>
  <c r="BC770" i="7"/>
  <c r="BC784" i="7"/>
  <c r="BC765" i="7"/>
  <c r="BC529" i="7"/>
  <c r="BC598" i="7"/>
  <c r="BC618" i="7"/>
  <c r="BC591" i="7"/>
  <c r="BC604" i="7"/>
  <c r="BC583" i="7"/>
  <c r="BC620" i="7"/>
  <c r="BC571" i="7"/>
  <c r="BC540" i="7"/>
  <c r="BC511" i="7"/>
  <c r="BC530" i="7"/>
  <c r="BC538" i="7"/>
  <c r="BC858" i="7"/>
  <c r="BC826" i="7"/>
  <c r="BC863" i="7"/>
  <c r="BC876" i="7"/>
  <c r="BC844" i="7"/>
  <c r="BC812" i="7"/>
  <c r="BC873" i="7"/>
  <c r="BC778" i="7"/>
  <c r="BC839" i="7"/>
  <c r="BC759" i="7"/>
  <c r="BC751" i="7"/>
  <c r="BC853" i="7"/>
  <c r="BC763" i="7"/>
  <c r="BC773" i="7"/>
  <c r="BC761" i="7"/>
  <c r="BC744" i="7"/>
  <c r="BC585" i="7"/>
  <c r="BC526" i="7"/>
  <c r="BC578" i="7"/>
  <c r="BC621" i="7"/>
  <c r="BC572" i="7"/>
  <c r="BC560" i="7"/>
  <c r="BC515" i="7"/>
  <c r="BC518" i="7"/>
  <c r="BC525" i="7"/>
  <c r="BC568" i="7"/>
  <c r="BC547" i="7"/>
  <c r="BC804" i="7"/>
  <c r="BC862" i="7"/>
  <c r="BC830" i="7"/>
  <c r="BC788" i="7"/>
  <c r="BC867" i="7"/>
  <c r="BC835" i="7"/>
  <c r="BC856" i="7"/>
  <c r="BC824" i="7"/>
  <c r="BC767" i="7"/>
  <c r="BC831" i="7"/>
  <c r="BC803" i="7"/>
  <c r="BC845" i="7"/>
  <c r="BC740" i="7"/>
  <c r="BC733" i="7"/>
  <c r="BC766" i="7"/>
  <c r="BC732" i="7"/>
  <c r="BC595" i="7"/>
  <c r="BC611" i="7"/>
  <c r="BC575" i="7"/>
  <c r="BC584" i="7"/>
  <c r="BC594" i="7"/>
  <c r="BC567" i="7"/>
  <c r="BC574" i="7"/>
  <c r="BC603" i="7"/>
  <c r="BC563" i="7"/>
  <c r="BC548" i="7"/>
  <c r="BC517" i="7"/>
  <c r="BC544" i="7"/>
  <c r="BC516" i="7"/>
  <c r="BC318" i="7"/>
  <c r="BC264" i="7"/>
  <c r="BC360" i="7"/>
  <c r="BC331" i="7"/>
  <c r="BC258" i="7"/>
  <c r="BC311" i="7"/>
  <c r="BC253" i="7"/>
  <c r="BC277" i="7"/>
  <c r="BC249" i="7"/>
  <c r="BC200" i="7"/>
  <c r="BC138" i="7"/>
  <c r="BC105" i="7"/>
  <c r="BC141" i="7"/>
  <c r="BC121" i="7"/>
  <c r="BC124" i="7"/>
  <c r="BC164" i="7"/>
  <c r="BC261" i="7"/>
  <c r="BC279" i="7"/>
  <c r="BC305" i="7"/>
  <c r="BC275" i="7"/>
  <c r="BC304" i="7"/>
  <c r="BC274" i="7"/>
  <c r="BC303" i="7"/>
  <c r="BC265" i="7"/>
  <c r="BC170" i="7"/>
  <c r="BC158" i="7"/>
  <c r="BC173" i="7"/>
  <c r="BC111" i="7"/>
  <c r="BC71" i="7"/>
  <c r="BC89" i="7"/>
  <c r="BC184" i="7"/>
  <c r="BC113" i="7"/>
  <c r="BC59" i="7"/>
  <c r="BC127" i="7"/>
  <c r="BC8" i="7"/>
  <c r="BC17" i="7"/>
  <c r="BC316" i="7"/>
  <c r="BC320" i="7"/>
  <c r="BC290" i="7"/>
  <c r="BC251" i="7"/>
  <c r="BC288" i="7"/>
  <c r="BC294" i="7"/>
  <c r="BC283" i="7"/>
  <c r="BC262" i="7"/>
  <c r="BC161" i="7"/>
  <c r="BC189" i="7"/>
  <c r="BC151" i="7"/>
  <c r="BC169" i="7"/>
  <c r="BC131" i="7"/>
  <c r="BC168" i="7"/>
  <c r="BC38" i="7"/>
  <c r="BC171" i="7"/>
  <c r="BC9" i="7"/>
  <c r="BC62" i="7"/>
  <c r="BC302" i="7"/>
  <c r="BC276" i="7"/>
  <c r="BC285" i="7"/>
  <c r="BC298" i="7"/>
  <c r="BC281" i="7"/>
  <c r="BC284" i="7"/>
  <c r="BC271" i="7"/>
  <c r="BC142" i="7"/>
  <c r="BC163" i="7"/>
  <c r="BC147" i="7"/>
  <c r="BC101" i="7"/>
  <c r="BC79" i="7"/>
  <c r="BC82" i="7"/>
  <c r="BC50" i="7"/>
  <c r="BC22" i="7"/>
  <c r="BC20" i="7"/>
  <c r="BC24" i="7"/>
  <c r="BC37" i="7"/>
  <c r="BC31" i="7"/>
  <c r="BC16" i="7"/>
  <c r="BC328" i="7"/>
  <c r="BC296" i="7"/>
  <c r="BC345" i="7"/>
  <c r="BC286" i="7"/>
  <c r="BC248" i="7"/>
  <c r="BC254" i="7"/>
  <c r="BC250" i="7"/>
  <c r="BC272" i="7"/>
  <c r="BC192" i="7"/>
  <c r="BC146" i="7"/>
  <c r="BC139" i="7"/>
  <c r="BC135" i="7"/>
  <c r="BC179" i="7"/>
  <c r="BC148" i="7"/>
  <c r="BC175" i="7"/>
  <c r="BC165" i="7"/>
  <c r="BC67" i="7"/>
  <c r="BC35" i="7"/>
  <c r="BC143" i="7"/>
  <c r="BC7" i="7"/>
  <c r="BC120" i="7"/>
  <c r="BC14" i="7"/>
  <c r="BC349" i="7"/>
  <c r="BC317" i="7"/>
  <c r="BC323" i="7"/>
  <c r="BC301" i="7"/>
  <c r="BC273" i="7"/>
  <c r="BC313" i="7"/>
  <c r="BC291" i="7"/>
  <c r="BC269" i="7"/>
  <c r="BC213" i="7"/>
  <c r="BC259" i="7"/>
  <c r="BC210" i="7"/>
  <c r="BC180" i="7"/>
  <c r="BC160" i="7"/>
  <c r="BC94" i="7"/>
  <c r="BC86" i="7"/>
  <c r="BC57" i="7"/>
  <c r="BC107" i="7"/>
  <c r="BC92" i="7"/>
  <c r="BC53" i="7"/>
  <c r="BC174" i="7"/>
  <c r="BC116" i="7"/>
  <c r="BC34" i="7"/>
  <c r="BC12" i="7"/>
  <c r="BC11" i="7"/>
  <c r="BC270" i="7"/>
  <c r="BC335" i="7"/>
  <c r="BC312" i="7"/>
  <c r="BC299" i="7"/>
  <c r="BC247" i="7"/>
  <c r="BC322" i="7"/>
  <c r="BC310" i="7"/>
  <c r="BC287" i="7"/>
  <c r="BC252" i="7"/>
  <c r="BC199" i="7"/>
  <c r="BC193" i="7"/>
  <c r="BC187" i="7"/>
  <c r="BC162" i="7"/>
  <c r="BC132" i="7"/>
  <c r="BC145" i="7"/>
  <c r="BC87" i="7"/>
  <c r="BC172" i="7"/>
  <c r="BC144" i="7"/>
  <c r="BC77" i="7"/>
  <c r="BC137" i="7"/>
  <c r="BC63" i="7"/>
  <c r="BC32" i="7"/>
  <c r="BC140" i="7"/>
  <c r="BC167" i="7"/>
  <c r="BC6" i="7"/>
  <c r="BC377" i="7"/>
  <c r="BC255" i="7"/>
  <c r="BC282" i="7"/>
  <c r="BC278" i="7"/>
  <c r="BC314" i="7"/>
  <c r="BC246" i="7"/>
  <c r="BC256" i="7"/>
  <c r="BC268" i="7"/>
  <c r="BC177" i="7"/>
  <c r="BC176" i="7"/>
  <c r="BC157" i="7"/>
  <c r="BC114" i="7"/>
  <c r="BC104" i="7"/>
  <c r="BC27" i="7"/>
  <c r="BC133" i="7"/>
  <c r="BC29" i="7"/>
  <c r="BC18" i="7"/>
  <c r="AW858" i="7"/>
  <c r="AW826" i="7"/>
  <c r="AW865" i="7"/>
  <c r="AW833" i="7"/>
  <c r="AW878" i="7"/>
  <c r="AW846" i="7"/>
  <c r="AW814" i="7"/>
  <c r="AW883" i="7"/>
  <c r="AW851" i="7"/>
  <c r="AW819" i="7"/>
  <c r="AW880" i="7"/>
  <c r="AW821" i="7"/>
  <c r="AW879" i="7"/>
  <c r="AW847" i="7"/>
  <c r="AW815" i="7"/>
  <c r="AW884" i="7"/>
  <c r="AW882" i="7"/>
  <c r="AW850" i="7"/>
  <c r="AW818" i="7"/>
  <c r="AW857" i="7"/>
  <c r="AW825" i="7"/>
  <c r="AW870" i="7"/>
  <c r="AW838" i="7"/>
  <c r="AW875" i="7"/>
  <c r="AW843" i="7"/>
  <c r="AW811" i="7"/>
  <c r="AW872" i="7"/>
  <c r="AW816" i="7"/>
  <c r="AW871" i="7"/>
  <c r="AW839" i="7"/>
  <c r="AW876" i="7"/>
  <c r="AW874" i="7"/>
  <c r="AW842" i="7"/>
  <c r="AW810" i="7"/>
  <c r="AW849" i="7"/>
  <c r="AW817" i="7"/>
  <c r="AW862" i="7"/>
  <c r="AW830" i="7"/>
  <c r="AW867" i="7"/>
  <c r="AW835" i="7"/>
  <c r="AW860" i="7"/>
  <c r="AW852" i="7"/>
  <c r="AW844" i="7"/>
  <c r="AW836" i="7"/>
  <c r="AW828" i="7"/>
  <c r="AW820" i="7"/>
  <c r="AW812" i="7"/>
  <c r="AW881" i="7"/>
  <c r="AW873" i="7"/>
  <c r="AW864" i="7"/>
  <c r="AW856" i="7"/>
  <c r="AW848" i="7"/>
  <c r="AW840" i="7"/>
  <c r="AW832" i="7"/>
  <c r="AW824" i="7"/>
  <c r="AW885" i="7"/>
  <c r="AW877" i="7"/>
  <c r="AW869" i="7"/>
  <c r="AW853" i="7"/>
  <c r="AW845" i="7"/>
  <c r="AW837" i="7"/>
  <c r="AW813" i="7"/>
  <c r="AW863" i="7"/>
  <c r="AW831" i="7"/>
  <c r="AW868" i="7"/>
  <c r="AW866" i="7"/>
  <c r="AW834" i="7"/>
  <c r="AW841" i="7"/>
  <c r="AW809" i="7"/>
  <c r="AW886" i="7"/>
  <c r="AW854" i="7"/>
  <c r="AW822" i="7"/>
  <c r="AW859" i="7"/>
  <c r="AW827" i="7"/>
  <c r="AW861" i="7"/>
  <c r="AW888" i="7"/>
  <c r="AW855" i="7"/>
  <c r="AW823" i="7"/>
  <c r="AW887" i="7"/>
  <c r="AW829" i="7"/>
  <c r="AW582" i="7"/>
  <c r="AW516" i="7"/>
  <c r="AW584" i="7"/>
  <c r="AW616" i="7"/>
  <c r="AW538" i="7"/>
  <c r="AW551" i="7"/>
  <c r="AW513" i="7"/>
  <c r="AW486" i="7"/>
  <c r="AW480" i="7"/>
  <c r="AW500" i="7"/>
  <c r="AW400" i="7"/>
  <c r="AW397" i="7"/>
  <c r="AW428" i="7"/>
  <c r="AW389" i="7"/>
  <c r="AW427" i="7"/>
  <c r="AW385" i="7"/>
  <c r="AW241" i="7"/>
  <c r="AW100" i="7"/>
  <c r="AW116" i="7"/>
  <c r="AW88" i="7"/>
  <c r="AW632" i="7"/>
  <c r="AW600" i="7"/>
  <c r="AW644" i="7"/>
  <c r="AW596" i="7"/>
  <c r="AW573" i="7"/>
  <c r="AW618" i="7"/>
  <c r="AW605" i="7"/>
  <c r="AW575" i="7"/>
  <c r="AW637" i="7"/>
  <c r="AW598" i="7"/>
  <c r="AW607" i="7"/>
  <c r="AW620" i="7"/>
  <c r="AW557" i="7"/>
  <c r="AW555" i="7"/>
  <c r="AW547" i="7"/>
  <c r="AW550" i="7"/>
  <c r="AW512" i="7"/>
  <c r="AW536" i="7"/>
  <c r="AW539" i="7"/>
  <c r="AW545" i="7"/>
  <c r="AW383" i="7"/>
  <c r="AW415" i="7"/>
  <c r="AW401" i="7"/>
  <c r="AW398" i="7"/>
  <c r="AW226" i="7"/>
  <c r="AW222" i="7"/>
  <c r="AW619" i="7"/>
  <c r="AW567" i="7"/>
  <c r="AW595" i="7"/>
  <c r="AW564" i="7"/>
  <c r="AW528" i="7"/>
  <c r="AW601" i="7"/>
  <c r="AW587" i="7"/>
  <c r="AW532" i="7"/>
  <c r="AW535" i="7"/>
  <c r="AW537" i="7"/>
  <c r="AW507" i="7"/>
  <c r="AW543" i="7"/>
  <c r="AW533" i="7"/>
  <c r="AW411" i="7"/>
  <c r="AW424" i="7"/>
  <c r="AW238" i="7"/>
  <c r="AW89" i="7"/>
  <c r="AW97" i="7"/>
  <c r="AW651" i="7"/>
  <c r="AW593" i="7"/>
  <c r="AW562" i="7"/>
  <c r="AW622" i="7"/>
  <c r="AW586" i="7"/>
  <c r="AW602" i="7"/>
  <c r="AW627" i="7"/>
  <c r="AW585" i="7"/>
  <c r="AW630" i="7"/>
  <c r="AW594" i="7"/>
  <c r="AW540" i="7"/>
  <c r="AW574" i="7"/>
  <c r="AW552" i="7"/>
  <c r="AW510" i="7"/>
  <c r="AW531" i="7"/>
  <c r="AW426" i="7"/>
  <c r="AW402" i="7"/>
  <c r="AW418" i="7"/>
  <c r="AW421" i="7"/>
  <c r="AW396" i="7"/>
  <c r="AW235" i="7"/>
  <c r="AW430" i="7"/>
  <c r="AW395" i="7"/>
  <c r="AW234" i="7"/>
  <c r="AW99" i="7"/>
  <c r="AW114" i="7"/>
  <c r="AW113" i="7"/>
  <c r="AW638" i="7"/>
  <c r="AW641" i="7"/>
  <c r="AW634" i="7"/>
  <c r="AW524" i="7"/>
  <c r="AW554" i="7"/>
  <c r="AW566" i="7"/>
  <c r="AW560" i="7"/>
  <c r="AW613" i="7"/>
  <c r="AW526" i="7"/>
  <c r="AW580" i="7"/>
  <c r="AW534" i="7"/>
  <c r="AW530" i="7"/>
  <c r="AW511" i="7"/>
  <c r="AW408" i="7"/>
  <c r="AW239" i="7"/>
  <c r="AW414" i="7"/>
  <c r="AW233" i="7"/>
  <c r="AW417" i="7"/>
  <c r="AW227" i="7"/>
  <c r="AW392" i="7"/>
  <c r="AW228" i="7"/>
  <c r="AW120" i="7"/>
  <c r="AW106" i="7"/>
  <c r="AW109" i="7"/>
  <c r="AW649" i="7"/>
  <c r="AW606" i="7"/>
  <c r="AW559" i="7"/>
  <c r="AW615" i="7"/>
  <c r="AW579" i="7"/>
  <c r="AW599" i="7"/>
  <c r="AW611" i="7"/>
  <c r="AW558" i="7"/>
  <c r="AW624" i="7"/>
  <c r="AW617" i="7"/>
  <c r="AW591" i="7"/>
  <c r="AW626" i="7"/>
  <c r="AW571" i="7"/>
  <c r="AW523" i="7"/>
  <c r="AW517" i="7"/>
  <c r="AW519" i="7"/>
  <c r="AW525" i="7"/>
  <c r="AW549" i="7"/>
  <c r="AW390" i="7"/>
  <c r="AW399" i="7"/>
  <c r="AW242" i="7"/>
  <c r="AW393" i="7"/>
  <c r="AW420" i="7"/>
  <c r="AW621" i="7"/>
  <c r="AW583" i="7"/>
  <c r="AW631" i="7"/>
  <c r="AW578" i="7"/>
  <c r="AW556" i="7"/>
  <c r="AW572" i="7"/>
  <c r="AW610" i="7"/>
  <c r="AW604" i="7"/>
  <c r="AW520" i="7"/>
  <c r="AW568" i="7"/>
  <c r="AW541" i="7"/>
  <c r="AW529" i="7"/>
  <c r="AW518" i="7"/>
  <c r="AW508" i="7"/>
  <c r="AW405" i="7"/>
  <c r="AW232" i="7"/>
  <c r="AW230" i="7"/>
  <c r="AW236" i="7"/>
  <c r="AW231" i="7"/>
  <c r="AW410" i="7"/>
  <c r="AW388" i="7"/>
  <c r="AW223" i="7"/>
  <c r="AW110" i="7"/>
  <c r="AW94" i="7"/>
  <c r="AW589" i="7"/>
  <c r="AW603" i="7"/>
  <c r="AW553" i="7"/>
  <c r="AW612" i="7"/>
  <c r="AW576" i="7"/>
  <c r="AW628" i="7"/>
  <c r="AW608" i="7"/>
  <c r="AW548" i="7"/>
  <c r="AW614" i="7"/>
  <c r="AW569" i="7"/>
  <c r="AW588" i="7"/>
  <c r="AW623" i="7"/>
  <c r="AW514" i="7"/>
  <c r="AW544" i="7"/>
  <c r="AW509" i="7"/>
  <c r="AW563" i="7"/>
  <c r="AW522" i="7"/>
  <c r="AW546" i="7"/>
  <c r="AW515" i="7"/>
  <c r="AW542" i="7"/>
  <c r="AW422" i="7"/>
  <c r="AW386" i="7"/>
  <c r="AW404" i="7"/>
  <c r="AW413" i="7"/>
  <c r="AW229" i="7"/>
  <c r="AW225" i="7"/>
  <c r="AW95" i="7"/>
  <c r="AW103" i="7"/>
  <c r="AQ865" i="7"/>
  <c r="AQ833" i="7"/>
  <c r="AQ875" i="7"/>
  <c r="AQ843" i="7"/>
  <c r="AQ811" i="7"/>
  <c r="AQ872" i="7"/>
  <c r="AQ840" i="7"/>
  <c r="AQ808" i="7"/>
  <c r="AQ826" i="7"/>
  <c r="AQ752" i="7"/>
  <c r="AQ732" i="7"/>
  <c r="AQ756" i="7"/>
  <c r="AQ765" i="7"/>
  <c r="AQ758" i="7"/>
  <c r="AQ638" i="7"/>
  <c r="AQ634" i="7"/>
  <c r="AQ604" i="7"/>
  <c r="AQ601" i="7"/>
  <c r="AQ569" i="7"/>
  <c r="AQ567" i="7"/>
  <c r="AQ532" i="7"/>
  <c r="AQ572" i="7"/>
  <c r="AQ510" i="7"/>
  <c r="AQ612" i="7"/>
  <c r="AQ579" i="7"/>
  <c r="AQ525" i="7"/>
  <c r="AQ511" i="7"/>
  <c r="AQ559" i="7"/>
  <c r="AQ552" i="7"/>
  <c r="AQ523" i="7"/>
  <c r="AQ530" i="7"/>
  <c r="AQ524" i="7"/>
  <c r="AQ558" i="7"/>
  <c r="AQ564" i="7"/>
  <c r="AQ620" i="7"/>
  <c r="AQ528" i="7"/>
  <c r="AQ535" i="7"/>
  <c r="AQ512" i="7"/>
  <c r="AQ533" i="7"/>
  <c r="AQ561" i="7"/>
  <c r="AQ585" i="7"/>
  <c r="AQ582" i="7"/>
  <c r="AQ531" i="7"/>
  <c r="AQ518" i="7"/>
  <c r="AQ562" i="7"/>
  <c r="AQ539" i="7"/>
  <c r="AQ540" i="7"/>
  <c r="AQ599" i="7"/>
  <c r="AQ630" i="7"/>
  <c r="AQ515" i="7"/>
  <c r="AQ538" i="7"/>
  <c r="AQ519" i="7"/>
  <c r="AQ556" i="7"/>
  <c r="AQ536" i="7"/>
  <c r="AQ546" i="7"/>
  <c r="AQ565" i="7"/>
  <c r="AQ589" i="7"/>
  <c r="AQ547" i="7"/>
  <c r="AQ544" i="7"/>
  <c r="AQ509" i="7"/>
  <c r="AQ545" i="7"/>
  <c r="AQ520" i="7"/>
  <c r="AQ542" i="7"/>
  <c r="AQ543" i="7"/>
  <c r="AQ522" i="7"/>
  <c r="AQ526" i="7"/>
  <c r="AQ549" i="7"/>
  <c r="AQ550" i="7"/>
  <c r="AQ507" i="7"/>
  <c r="AQ609" i="7"/>
  <c r="AQ574" i="7"/>
  <c r="AQ514" i="7"/>
  <c r="AQ551" i="7"/>
  <c r="AQ508" i="7"/>
  <c r="AQ555" i="7"/>
  <c r="AQ548" i="7"/>
  <c r="AQ516" i="7"/>
  <c r="AQ527" i="7"/>
  <c r="AQ557" i="7"/>
  <c r="AQ513" i="7"/>
  <c r="AQ554" i="7"/>
  <c r="AQ576" i="7"/>
  <c r="AQ616" i="7"/>
  <c r="AQ618" i="7"/>
  <c r="AQ600" i="7"/>
  <c r="AQ617" i="7"/>
  <c r="AQ624" i="7"/>
  <c r="AQ586" i="7"/>
  <c r="AQ855" i="7"/>
  <c r="AQ823" i="7"/>
  <c r="AQ887" i="7"/>
  <c r="AQ860" i="7"/>
  <c r="AQ830" i="7"/>
  <c r="AQ818" i="7"/>
  <c r="AQ804" i="7"/>
  <c r="AQ797" i="7"/>
  <c r="AQ789" i="7"/>
  <c r="AQ796" i="7"/>
  <c r="AQ781" i="7"/>
  <c r="AQ788" i="7"/>
  <c r="AQ780" i="7"/>
  <c r="AQ735" i="7"/>
  <c r="AQ753" i="7"/>
  <c r="AQ743" i="7"/>
  <c r="AQ754" i="7"/>
  <c r="AQ592" i="7"/>
  <c r="AQ578" i="7"/>
  <c r="AQ517" i="7"/>
  <c r="AQ597" i="7"/>
  <c r="AQ563" i="7"/>
  <c r="AQ888" i="7"/>
  <c r="AQ857" i="7"/>
  <c r="AQ825" i="7"/>
  <c r="AQ867" i="7"/>
  <c r="AQ835" i="7"/>
  <c r="AQ864" i="7"/>
  <c r="AQ832" i="7"/>
  <c r="AQ771" i="7"/>
  <c r="AQ786" i="7"/>
  <c r="AQ810" i="7"/>
  <c r="AQ791" i="7"/>
  <c r="AQ802" i="7"/>
  <c r="AQ769" i="7"/>
  <c r="AQ747" i="7"/>
  <c r="AQ744" i="7"/>
  <c r="AQ755" i="7"/>
  <c r="AQ733" i="7"/>
  <c r="AQ626" i="7"/>
  <c r="AQ611" i="7"/>
  <c r="AQ598" i="7"/>
  <c r="AQ529" i="7"/>
  <c r="AQ613" i="7"/>
  <c r="AQ570" i="7"/>
  <c r="AQ879" i="7"/>
  <c r="AQ847" i="7"/>
  <c r="AQ815" i="7"/>
  <c r="AQ884" i="7"/>
  <c r="AQ852" i="7"/>
  <c r="AQ854" i="7"/>
  <c r="AQ822" i="7"/>
  <c r="AQ768" i="7"/>
  <c r="AQ779" i="7"/>
  <c r="AQ774" i="7"/>
  <c r="AQ778" i="7"/>
  <c r="AQ795" i="7"/>
  <c r="AQ773" i="7"/>
  <c r="AQ738" i="7"/>
  <c r="AQ741" i="7"/>
  <c r="AQ581" i="7"/>
  <c r="AQ603" i="7"/>
  <c r="AQ608" i="7"/>
  <c r="AQ594" i="7"/>
  <c r="AQ602" i="7"/>
  <c r="AQ568" i="7"/>
  <c r="AQ881" i="7"/>
  <c r="AQ849" i="7"/>
  <c r="AQ817" i="7"/>
  <c r="AQ859" i="7"/>
  <c r="AQ827" i="7"/>
  <c r="AQ856" i="7"/>
  <c r="AQ824" i="7"/>
  <c r="AQ745" i="7"/>
  <c r="AQ748" i="7"/>
  <c r="AQ878" i="7"/>
  <c r="AQ784" i="7"/>
  <c r="AQ770" i="7"/>
  <c r="AQ750" i="7"/>
  <c r="AQ762" i="7"/>
  <c r="AQ749" i="7"/>
  <c r="AQ627" i="7"/>
  <c r="AQ619" i="7"/>
  <c r="AQ580" i="7"/>
  <c r="AQ610" i="7"/>
  <c r="AQ566" i="7"/>
  <c r="AQ871" i="7"/>
  <c r="AQ839" i="7"/>
  <c r="AQ876" i="7"/>
  <c r="AQ844" i="7"/>
  <c r="AQ846" i="7"/>
  <c r="AQ814" i="7"/>
  <c r="AQ787" i="7"/>
  <c r="AQ742" i="7"/>
  <c r="AQ772" i="7"/>
  <c r="AQ767" i="7"/>
  <c r="AQ760" i="7"/>
  <c r="AQ731" i="7"/>
  <c r="AQ734" i="7"/>
  <c r="AQ573" i="7"/>
  <c r="AQ588" i="7"/>
  <c r="AQ575" i="7"/>
  <c r="AQ553" i="7"/>
  <c r="AQ882" i="7"/>
  <c r="AQ874" i="7"/>
  <c r="AQ866" i="7"/>
  <c r="AQ858" i="7"/>
  <c r="AQ850" i="7"/>
  <c r="AQ842" i="7"/>
  <c r="AQ828" i="7"/>
  <c r="AQ820" i="7"/>
  <c r="AQ812" i="7"/>
  <c r="AQ885" i="7"/>
  <c r="AQ877" i="7"/>
  <c r="AQ869" i="7"/>
  <c r="AQ861" i="7"/>
  <c r="AQ853" i="7"/>
  <c r="AQ845" i="7"/>
  <c r="AQ837" i="7"/>
  <c r="AQ829" i="7"/>
  <c r="AQ821" i="7"/>
  <c r="AQ813" i="7"/>
  <c r="AQ873" i="7"/>
  <c r="AQ841" i="7"/>
  <c r="AQ809" i="7"/>
  <c r="AQ886" i="7"/>
  <c r="AQ883" i="7"/>
  <c r="AQ851" i="7"/>
  <c r="AQ819" i="7"/>
  <c r="AQ880" i="7"/>
  <c r="AQ848" i="7"/>
  <c r="AQ816" i="7"/>
  <c r="AQ800" i="7"/>
  <c r="AQ739" i="7"/>
  <c r="AQ862" i="7"/>
  <c r="AQ740" i="7"/>
  <c r="AQ777" i="7"/>
  <c r="AQ764" i="7"/>
  <c r="AQ751" i="7"/>
  <c r="AQ763" i="7"/>
  <c r="AQ766" i="7"/>
  <c r="AQ759" i="7"/>
  <c r="AQ761" i="7"/>
  <c r="AQ746" i="7"/>
  <c r="AQ593" i="7"/>
  <c r="AQ606" i="7"/>
  <c r="AQ560" i="7"/>
  <c r="AQ537" i="7"/>
  <c r="AQ635" i="7"/>
  <c r="AQ605" i="7"/>
  <c r="AQ571" i="7"/>
  <c r="AQ628" i="7"/>
  <c r="AQ621" i="7"/>
  <c r="AQ541" i="7"/>
  <c r="AQ596" i="7"/>
  <c r="AQ521" i="7"/>
  <c r="AQ863" i="7"/>
  <c r="AQ831" i="7"/>
  <c r="AQ868" i="7"/>
  <c r="AQ836" i="7"/>
  <c r="AQ838" i="7"/>
  <c r="AQ799" i="7"/>
  <c r="AQ834" i="7"/>
  <c r="AQ757" i="7"/>
  <c r="AQ590" i="7"/>
  <c r="AQ534" i="7"/>
  <c r="AQ584" i="7"/>
  <c r="AQ614" i="7"/>
  <c r="AQ577" i="7"/>
  <c r="AQ631" i="7"/>
  <c r="AQ202" i="7"/>
  <c r="AQ151" i="7"/>
  <c r="AQ148" i="7"/>
  <c r="AQ195" i="7"/>
  <c r="AQ137" i="7"/>
  <c r="AQ188" i="7"/>
  <c r="AQ135" i="7"/>
  <c r="AQ145" i="7"/>
  <c r="AQ132" i="7"/>
  <c r="AN891" i="7"/>
  <c r="AQ205" i="7"/>
  <c r="AQ186" i="7"/>
  <c r="AQ168" i="7"/>
  <c r="AQ142" i="7"/>
  <c r="AQ184" i="7"/>
  <c r="AQ196" i="7"/>
  <c r="AQ163" i="7"/>
  <c r="AQ187" i="7"/>
  <c r="AQ165" i="7"/>
  <c r="AQ139" i="7"/>
  <c r="AQ171" i="7"/>
  <c r="AQ166" i="7"/>
  <c r="AQ212" i="7"/>
  <c r="AQ193" i="7"/>
  <c r="AQ201" i="7"/>
  <c r="AQ134" i="7"/>
  <c r="AQ206" i="7"/>
  <c r="AQ209" i="7"/>
  <c r="AQ154" i="7"/>
  <c r="AQ162" i="7"/>
  <c r="AQ159" i="7"/>
  <c r="AQ133" i="7"/>
  <c r="AQ190" i="7"/>
  <c r="AQ152" i="7"/>
  <c r="AQ198" i="7"/>
  <c r="AK758" i="7"/>
  <c r="AK755" i="7"/>
  <c r="AK752" i="7"/>
  <c r="AK787" i="7"/>
  <c r="AK802" i="7"/>
  <c r="AK799" i="7"/>
  <c r="AK801" i="7"/>
  <c r="AK731" i="7"/>
  <c r="AK742" i="7"/>
  <c r="AK741" i="7"/>
  <c r="AK734" i="7"/>
  <c r="AK793" i="7"/>
  <c r="AK736" i="7"/>
  <c r="AK777" i="7"/>
  <c r="AK763" i="7"/>
  <c r="AK766" i="7"/>
  <c r="AK733" i="7"/>
  <c r="AK765" i="7"/>
  <c r="AK786" i="7"/>
  <c r="AK753" i="7"/>
  <c r="AK764" i="7"/>
  <c r="AK740" i="7"/>
  <c r="AK761" i="7"/>
  <c r="AK348" i="7"/>
  <c r="AK319" i="7"/>
  <c r="AK316" i="7"/>
  <c r="AK287" i="7"/>
  <c r="AK284" i="7"/>
  <c r="AK262" i="7"/>
  <c r="AK368" i="7"/>
  <c r="AK291" i="7"/>
  <c r="AK272" i="7"/>
  <c r="AK321" i="7"/>
  <c r="AK351" i="7"/>
  <c r="AK242" i="7"/>
  <c r="AK230" i="7"/>
  <c r="AK263" i="7"/>
  <c r="AK223" i="7"/>
  <c r="AK105" i="7"/>
  <c r="AK339" i="7"/>
  <c r="AK365" i="7"/>
  <c r="AK331" i="7"/>
  <c r="AK258" i="7"/>
  <c r="AK358" i="7"/>
  <c r="AK324" i="7"/>
  <c r="AK269" i="7"/>
  <c r="AK374" i="7"/>
  <c r="AK253" i="7"/>
  <c r="AK285" i="7"/>
  <c r="AK255" i="7"/>
  <c r="AK232" i="7"/>
  <c r="AK101" i="7"/>
  <c r="AK239" i="7"/>
  <c r="AK228" i="7"/>
  <c r="AK103" i="7"/>
  <c r="AK359" i="7"/>
  <c r="AK332" i="7"/>
  <c r="AK265" i="7"/>
  <c r="AK378" i="7"/>
  <c r="AK289" i="7"/>
  <c r="AK355" i="7"/>
  <c r="AK349" i="7"/>
  <c r="AK314" i="7"/>
  <c r="AK288" i="7"/>
  <c r="AK297" i="7"/>
  <c r="AK246" i="7"/>
  <c r="AK100" i="7"/>
  <c r="AK292" i="7"/>
  <c r="AK260" i="7"/>
  <c r="AK328" i="7"/>
  <c r="AK264" i="7"/>
  <c r="AK361" i="7"/>
  <c r="AK240" i="7"/>
  <c r="AK86" i="7"/>
  <c r="AK229" i="7"/>
  <c r="AK235" i="7"/>
  <c r="AK225" i="7"/>
  <c r="AK259" i="7"/>
  <c r="AK88" i="7"/>
  <c r="AK317" i="7"/>
  <c r="AK282" i="7"/>
  <c r="AK362" i="7"/>
  <c r="AK267" i="7"/>
  <c r="AK352" i="7"/>
  <c r="AK286" i="7"/>
  <c r="AK250" i="7"/>
  <c r="AK98" i="7"/>
  <c r="AK256" i="7"/>
  <c r="AK114" i="7"/>
  <c r="AK241" i="7"/>
  <c r="AK91" i="7"/>
  <c r="AK356" i="7"/>
  <c r="AK254" i="7"/>
  <c r="AK350" i="7"/>
  <c r="AK325" i="7"/>
  <c r="AK301" i="7"/>
  <c r="AK283" i="7"/>
  <c r="AK278" i="7"/>
  <c r="AK364" i="7"/>
  <c r="AK304" i="7"/>
  <c r="AK236" i="7"/>
  <c r="AK115" i="7"/>
  <c r="AK111" i="7"/>
  <c r="AK227" i="7"/>
  <c r="AK252" i="7"/>
  <c r="AK347" i="7"/>
  <c r="AK327" i="7"/>
  <c r="AK281" i="7"/>
  <c r="AK330" i="7"/>
  <c r="AK266" i="7"/>
  <c r="AK237" i="7"/>
  <c r="AK247" i="7"/>
  <c r="AK251" i="7"/>
  <c r="AK231" i="7"/>
  <c r="AK234" i="7"/>
  <c r="AK117" i="7"/>
  <c r="AK353" i="7"/>
  <c r="AK249" i="7"/>
  <c r="AK345" i="7"/>
  <c r="AK377" i="7"/>
  <c r="AK335" i="7"/>
  <c r="AK294" i="7"/>
  <c r="AK379" i="7"/>
  <c r="AK257" i="7"/>
  <c r="AK354" i="7"/>
  <c r="AK300" i="7"/>
  <c r="AK233" i="7"/>
  <c r="AK226" i="7"/>
  <c r="AK112" i="7"/>
  <c r="AK248" i="7"/>
  <c r="AK109" i="7"/>
  <c r="AK222" i="7"/>
  <c r="AK108" i="7"/>
  <c r="AE802" i="7"/>
  <c r="AE815" i="7"/>
  <c r="AE751" i="7"/>
  <c r="AE828" i="7"/>
  <c r="AE772" i="7"/>
  <c r="AE779" i="7"/>
  <c r="AE740" i="7"/>
  <c r="AE804" i="7"/>
  <c r="AE735" i="7"/>
  <c r="AE738" i="7"/>
  <c r="AE460" i="7"/>
  <c r="AE433" i="7"/>
  <c r="AE472" i="7"/>
  <c r="AE441" i="7"/>
  <c r="AE443" i="7"/>
  <c r="AE449" i="7"/>
  <c r="AE480" i="7"/>
  <c r="AE486" i="7"/>
  <c r="AE831" i="7"/>
  <c r="AE795" i="7"/>
  <c r="AE878" i="7"/>
  <c r="AE763" i="7"/>
  <c r="AE741" i="7"/>
  <c r="AE731" i="7"/>
  <c r="AE775" i="7"/>
  <c r="AE736" i="7"/>
  <c r="AE764" i="7"/>
  <c r="AE758" i="7"/>
  <c r="AE784" i="7"/>
  <c r="AE732" i="7"/>
  <c r="AE491" i="7"/>
  <c r="AE469" i="7"/>
  <c r="AE429" i="7"/>
  <c r="AE477" i="7"/>
  <c r="AE826" i="7"/>
  <c r="AE766" i="7"/>
  <c r="AE842" i="7"/>
  <c r="AE793" i="7"/>
  <c r="AE863" i="7"/>
  <c r="AE827" i="7"/>
  <c r="AE821" i="7"/>
  <c r="AE748" i="7"/>
  <c r="AE812" i="7"/>
  <c r="AE756" i="7"/>
  <c r="AE768" i="7"/>
  <c r="AE800" i="7"/>
  <c r="AE755" i="7"/>
  <c r="AE488" i="7"/>
  <c r="AE447" i="7"/>
  <c r="AE427" i="7"/>
  <c r="AE466" i="7"/>
  <c r="AE424" i="7"/>
  <c r="AE459" i="7"/>
  <c r="AE474" i="7"/>
  <c r="AE440" i="7"/>
  <c r="AE452" i="7"/>
  <c r="AE442" i="7"/>
  <c r="AE857" i="7"/>
  <c r="AE816" i="7"/>
  <c r="AE879" i="7"/>
  <c r="AE823" i="7"/>
  <c r="AE875" i="7"/>
  <c r="AE789" i="7"/>
  <c r="AE882" i="7"/>
  <c r="AE833" i="7"/>
  <c r="AE791" i="7"/>
  <c r="AE841" i="7"/>
  <c r="AE760" i="7"/>
  <c r="AE734" i="7"/>
  <c r="AE747" i="7"/>
  <c r="AE733" i="7"/>
  <c r="AE788" i="7"/>
  <c r="AE419" i="7"/>
  <c r="AE456" i="7"/>
  <c r="AE426" i="7"/>
  <c r="AE864" i="7"/>
  <c r="AE852" i="7"/>
  <c r="AE825" i="7"/>
  <c r="AE759" i="7"/>
  <c r="AE794" i="7"/>
  <c r="AE792" i="7"/>
  <c r="AE762" i="7"/>
  <c r="AE796" i="7"/>
  <c r="AE799" i="7"/>
  <c r="AE817" i="7"/>
  <c r="AE745" i="7"/>
  <c r="AE832" i="7"/>
  <c r="AE797" i="7"/>
  <c r="AE765" i="7"/>
  <c r="AE743" i="7"/>
  <c r="AE752" i="7"/>
  <c r="AE478" i="7"/>
  <c r="AE444" i="7"/>
  <c r="AE417" i="7"/>
  <c r="AE463" i="7"/>
  <c r="AE410" i="7"/>
  <c r="AE471" i="7"/>
  <c r="AE845" i="7"/>
  <c r="AE820" i="7"/>
  <c r="AE757" i="7"/>
  <c r="AE744" i="7"/>
  <c r="AE778" i="7"/>
  <c r="AE774" i="7"/>
  <c r="AE497" i="7"/>
  <c r="AE465" i="7"/>
  <c r="AE412" i="7"/>
  <c r="AE411" i="7"/>
  <c r="AE407" i="7"/>
  <c r="AE405" i="7"/>
  <c r="AE386" i="7"/>
  <c r="AE406" i="7"/>
  <c r="AE395" i="7"/>
  <c r="AE482" i="7"/>
  <c r="AE448" i="7"/>
  <c r="AE501" i="7"/>
  <c r="AE439" i="7"/>
  <c r="AE434" i="7"/>
  <c r="AE413" i="7"/>
  <c r="AE479" i="7"/>
  <c r="AE392" i="7"/>
  <c r="AE389" i="7"/>
  <c r="AE402" i="7"/>
  <c r="AE422" i="7"/>
  <c r="AE390" i="7"/>
  <c r="AE384" i="7"/>
  <c r="AE401" i="7"/>
  <c r="AE420" i="7"/>
  <c r="AE492" i="7"/>
  <c r="AE445" i="7"/>
  <c r="AE416" i="7"/>
  <c r="AE396" i="7"/>
  <c r="AE383" i="7"/>
  <c r="AE387" i="7"/>
  <c r="AE414" i="7"/>
  <c r="AE454" i="7"/>
  <c r="AE391" i="7"/>
  <c r="AE425" i="7"/>
  <c r="AE418" i="7"/>
  <c r="AE400" i="7"/>
  <c r="AE385" i="7"/>
  <c r="AE436" i="7"/>
  <c r="AE495" i="7"/>
  <c r="AE394" i="7"/>
  <c r="AE437" i="7"/>
  <c r="AE455" i="7"/>
  <c r="AE393" i="7"/>
  <c r="AE404" i="7"/>
  <c r="AE398" i="7"/>
  <c r="AE473" i="7"/>
  <c r="AE397" i="7"/>
  <c r="AE388" i="7"/>
  <c r="AE403" i="7"/>
  <c r="AE476" i="7"/>
  <c r="AE498" i="7"/>
  <c r="AE409" i="7"/>
  <c r="AE458" i="7"/>
  <c r="AE446" i="7"/>
  <c r="AE490" i="7"/>
  <c r="AE421" i="7"/>
  <c r="AE451" i="7"/>
  <c r="AE862" i="7"/>
  <c r="AE860" i="7"/>
  <c r="AE808" i="7"/>
  <c r="AE780" i="7"/>
  <c r="AE848" i="7"/>
  <c r="AE810" i="7"/>
  <c r="AE746" i="7"/>
  <c r="AE770" i="7"/>
  <c r="AE773" i="7"/>
  <c r="AE769" i="7"/>
  <c r="AE753" i="7"/>
  <c r="AE739" i="7"/>
  <c r="AE749" i="7"/>
  <c r="AE457" i="7"/>
  <c r="AE481" i="7"/>
  <c r="AE450" i="7"/>
  <c r="AE484" i="7"/>
  <c r="AE468" i="7"/>
  <c r="AE399" i="7"/>
  <c r="AE415" i="7"/>
  <c r="AE870" i="7"/>
  <c r="AE855" i="7"/>
  <c r="AE853" i="7"/>
  <c r="AE873" i="7"/>
  <c r="AE858" i="7"/>
  <c r="AE829" i="7"/>
  <c r="AE824" i="7"/>
  <c r="AE819" i="7"/>
  <c r="AE814" i="7"/>
  <c r="AE834" i="7"/>
  <c r="AE813" i="7"/>
  <c r="AE838" i="7"/>
  <c r="AE830" i="7"/>
  <c r="AE822" i="7"/>
  <c r="AE885" i="7"/>
  <c r="AE754" i="7"/>
  <c r="AE836" i="7"/>
  <c r="AE776" i="7"/>
  <c r="AE737" i="7"/>
  <c r="AE786" i="7"/>
  <c r="AE750" i="7"/>
  <c r="AE835" i="7"/>
  <c r="AE771" i="7"/>
  <c r="AE767" i="7"/>
  <c r="AE761" i="7"/>
  <c r="AE818" i="7"/>
  <c r="AE742" i="7"/>
  <c r="AE431" i="7"/>
  <c r="AE500" i="7"/>
  <c r="AE475" i="7"/>
  <c r="AE408" i="7"/>
  <c r="AE487" i="7"/>
  <c r="AE483" i="7"/>
  <c r="AE580" i="7"/>
  <c r="AE549" i="7"/>
  <c r="AE524" i="7"/>
  <c r="AE275" i="7"/>
  <c r="AE369" i="7"/>
  <c r="AE266" i="7"/>
  <c r="AE334" i="7"/>
  <c r="AE361" i="7"/>
  <c r="AE274" i="7"/>
  <c r="AE360" i="7"/>
  <c r="AE336" i="7"/>
  <c r="AE288" i="7"/>
  <c r="AE258" i="7"/>
  <c r="AE271" i="7"/>
  <c r="AE283" i="7"/>
  <c r="AE254" i="7"/>
  <c r="AE54" i="7"/>
  <c r="AE110" i="7"/>
  <c r="AE65" i="7"/>
  <c r="AE45" i="7"/>
  <c r="AE528" i="7"/>
  <c r="AE538" i="7"/>
  <c r="AE353" i="7"/>
  <c r="AE305" i="7"/>
  <c r="AE268" i="7"/>
  <c r="AE301" i="7"/>
  <c r="AE365" i="7"/>
  <c r="AE325" i="7"/>
  <c r="AE295" i="7"/>
  <c r="AE355" i="7"/>
  <c r="AE324" i="7"/>
  <c r="AE250" i="7"/>
  <c r="AE327" i="7"/>
  <c r="AE265" i="7"/>
  <c r="AE252" i="7"/>
  <c r="AE277" i="7"/>
  <c r="AE280" i="7"/>
  <c r="AE263" i="7"/>
  <c r="AE273" i="7"/>
  <c r="AE81" i="7"/>
  <c r="AE78" i="7"/>
  <c r="AE75" i="7"/>
  <c r="AE53" i="7"/>
  <c r="AE46" i="7"/>
  <c r="AE55" i="7"/>
  <c r="AE70" i="7"/>
  <c r="AE39" i="7"/>
  <c r="AE107" i="7"/>
  <c r="AE56" i="7"/>
  <c r="AE112" i="7"/>
  <c r="AE74" i="7"/>
  <c r="AE7" i="7"/>
  <c r="AE9" i="7"/>
  <c r="AE24" i="7"/>
  <c r="AE17" i="7"/>
  <c r="AE13" i="7"/>
  <c r="AE572" i="7"/>
  <c r="AE546" i="7"/>
  <c r="AE359" i="7"/>
  <c r="AE352" i="7"/>
  <c r="AE319" i="7"/>
  <c r="AE284" i="7"/>
  <c r="AE358" i="7"/>
  <c r="AE318" i="7"/>
  <c r="AE262" i="7"/>
  <c r="AE357" i="7"/>
  <c r="AE247" i="7"/>
  <c r="AE58" i="7"/>
  <c r="AE73" i="7"/>
  <c r="AE34" i="7"/>
  <c r="AE100" i="7"/>
  <c r="AE32" i="7"/>
  <c r="AE62" i="7"/>
  <c r="AE109" i="7"/>
  <c r="AE71" i="7"/>
  <c r="AE21" i="7"/>
  <c r="AE36" i="7"/>
  <c r="AE558" i="7"/>
  <c r="AE507" i="7"/>
  <c r="AE535" i="7"/>
  <c r="AE518" i="7"/>
  <c r="AE290" i="7"/>
  <c r="AE350" i="7"/>
  <c r="AE298" i="7"/>
  <c r="AE362" i="7"/>
  <c r="AE322" i="7"/>
  <c r="AE287" i="7"/>
  <c r="AE310" i="7"/>
  <c r="AE321" i="7"/>
  <c r="AE340" i="7"/>
  <c r="AE249" i="7"/>
  <c r="AE264" i="7"/>
  <c r="AE270" i="7"/>
  <c r="AE79" i="7"/>
  <c r="AE57" i="7"/>
  <c r="AE86" i="7"/>
  <c r="AE23" i="7"/>
  <c r="AE25" i="7"/>
  <c r="AE49" i="7"/>
  <c r="AE14" i="7"/>
  <c r="AE11" i="7"/>
  <c r="AE326" i="7"/>
  <c r="AE349" i="7"/>
  <c r="AE307" i="7"/>
  <c r="AE282" i="7"/>
  <c r="AE374" i="7"/>
  <c r="AE354" i="7"/>
  <c r="AE299" i="7"/>
  <c r="AE281" i="7"/>
  <c r="AE267" i="7"/>
  <c r="AE260" i="7"/>
  <c r="AE256" i="7"/>
  <c r="AE50" i="7"/>
  <c r="AE38" i="7"/>
  <c r="AE92" i="7"/>
  <c r="AE37" i="7"/>
  <c r="AE82" i="7"/>
  <c r="AE59" i="7"/>
  <c r="AE106" i="7"/>
  <c r="AE41" i="7"/>
  <c r="AE18" i="7"/>
  <c r="AE43" i="7"/>
  <c r="AE40" i="7"/>
  <c r="AE29" i="7"/>
  <c r="AE654" i="7"/>
  <c r="AE631" i="7"/>
  <c r="AE599" i="7"/>
  <c r="AE582" i="7"/>
  <c r="AE579" i="7"/>
  <c r="AE601" i="7"/>
  <c r="AE596" i="7"/>
  <c r="AE513" i="7"/>
  <c r="AE285" i="7"/>
  <c r="AE292" i="7"/>
  <c r="AE300" i="7"/>
  <c r="AE269" i="7"/>
  <c r="AE371" i="7"/>
  <c r="AE346" i="7"/>
  <c r="AE333" i="7"/>
  <c r="AE294" i="7"/>
  <c r="AE296" i="7"/>
  <c r="AE259" i="7"/>
  <c r="AE261" i="7"/>
  <c r="AE66" i="7"/>
  <c r="AE77" i="7"/>
  <c r="AE8" i="7"/>
  <c r="AE48" i="7"/>
  <c r="AE15" i="7"/>
  <c r="AE27" i="7"/>
  <c r="AE33" i="7"/>
  <c r="AE26" i="7"/>
  <c r="AE19" i="7"/>
  <c r="AE552" i="7"/>
  <c r="AE531" i="7"/>
  <c r="AE586" i="7"/>
  <c r="AE527" i="7"/>
  <c r="AE289" i="7"/>
  <c r="AE251" i="7"/>
  <c r="AE248" i="7"/>
  <c r="AE364" i="7"/>
  <c r="AE278" i="7"/>
  <c r="AE255" i="7"/>
  <c r="AE272" i="7"/>
  <c r="AE44" i="7"/>
  <c r="AE60" i="7"/>
  <c r="AE52" i="7"/>
  <c r="AE51" i="7"/>
  <c r="AE22" i="7"/>
  <c r="AE12" i="7"/>
  <c r="AE6" i="7"/>
  <c r="AE20" i="7"/>
  <c r="AE16" i="7"/>
  <c r="AE575" i="7"/>
  <c r="AE356" i="7"/>
  <c r="AE314" i="7"/>
  <c r="AE308" i="7"/>
  <c r="AE372" i="7"/>
  <c r="AE328" i="7"/>
  <c r="AE304" i="7"/>
  <c r="AE368" i="7"/>
  <c r="AE297" i="7"/>
  <c r="AE337" i="7"/>
  <c r="AE276" i="7"/>
  <c r="AE330" i="7"/>
  <c r="AE291" i="7"/>
  <c r="AE345" i="7"/>
  <c r="AE253" i="7"/>
  <c r="AE286" i="7"/>
  <c r="AE246" i="7"/>
  <c r="AE257" i="7"/>
  <c r="AE61" i="7"/>
  <c r="AE42" i="7"/>
  <c r="AE67" i="7"/>
  <c r="AE31" i="7"/>
  <c r="AE47" i="7"/>
  <c r="AE105" i="7"/>
  <c r="AE102" i="7"/>
  <c r="AE99" i="7"/>
  <c r="AE72" i="7"/>
  <c r="AE35" i="7"/>
  <c r="AE30" i="7"/>
  <c r="AE10" i="7"/>
  <c r="Y830" i="7"/>
  <c r="Y792" i="7"/>
  <c r="Y782" i="7"/>
  <c r="Y823" i="7"/>
  <c r="Y862" i="7"/>
  <c r="Y774" i="7"/>
  <c r="Y801" i="7"/>
  <c r="Y734" i="7"/>
  <c r="Y759" i="7"/>
  <c r="Y749" i="7"/>
  <c r="Y771" i="7"/>
  <c r="Y693" i="7"/>
  <c r="Y669" i="7"/>
  <c r="Y639" i="7"/>
  <c r="Y583" i="7"/>
  <c r="Y629" i="7"/>
  <c r="Y625" i="7"/>
  <c r="Y628" i="7"/>
  <c r="Y564" i="7"/>
  <c r="Y624" i="7"/>
  <c r="Y567" i="7"/>
  <c r="Y586" i="7"/>
  <c r="Y462" i="7"/>
  <c r="Y489" i="7"/>
  <c r="Y410" i="7"/>
  <c r="Y573" i="7"/>
  <c r="Y427" i="7"/>
  <c r="Y471" i="7"/>
  <c r="Y448" i="7"/>
  <c r="Y415" i="7"/>
  <c r="Y417" i="7"/>
  <c r="Y565" i="7"/>
  <c r="Y534" i="7"/>
  <c r="Y835" i="7"/>
  <c r="Y856" i="7"/>
  <c r="Y821" i="7"/>
  <c r="Y828" i="7"/>
  <c r="Y779" i="7"/>
  <c r="Y854" i="7"/>
  <c r="Y754" i="7"/>
  <c r="Y744" i="7"/>
  <c r="Y746" i="7"/>
  <c r="Y736" i="7"/>
  <c r="Y761" i="7"/>
  <c r="Y748" i="7"/>
  <c r="Y681" i="7"/>
  <c r="Y695" i="7"/>
  <c r="Y704" i="7"/>
  <c r="Y650" i="7"/>
  <c r="Y568" i="7"/>
  <c r="Y610" i="7"/>
  <c r="Y563" i="7"/>
  <c r="Y576" i="7"/>
  <c r="Y590" i="7"/>
  <c r="Y606" i="7"/>
  <c r="Y561" i="7"/>
  <c r="Y620" i="7"/>
  <c r="Y436" i="7"/>
  <c r="Y435" i="7"/>
  <c r="Y404" i="7"/>
  <c r="Y569" i="7"/>
  <c r="Y492" i="7"/>
  <c r="Y499" i="7"/>
  <c r="Y406" i="7"/>
  <c r="Y556" i="7"/>
  <c r="Y791" i="7"/>
  <c r="Y825" i="7"/>
  <c r="Y815" i="7"/>
  <c r="Y785" i="7"/>
  <c r="Y818" i="7"/>
  <c r="Y777" i="7"/>
  <c r="Y789" i="7"/>
  <c r="Y846" i="7"/>
  <c r="Y816" i="7"/>
  <c r="Y829" i="7"/>
  <c r="Y798" i="7"/>
  <c r="Y773" i="7"/>
  <c r="Y783" i="7"/>
  <c r="Y740" i="7"/>
  <c r="Y743" i="7"/>
  <c r="Y768" i="7"/>
  <c r="Y781" i="7"/>
  <c r="Y770" i="7"/>
  <c r="Y738" i="7"/>
  <c r="Y670" i="7"/>
  <c r="Y692" i="7"/>
  <c r="Y666" i="7"/>
  <c r="Y688" i="7"/>
  <c r="Y659" i="7"/>
  <c r="Y611" i="7"/>
  <c r="Y626" i="7"/>
  <c r="Y560" i="7"/>
  <c r="Y622" i="7"/>
  <c r="Y621" i="7"/>
  <c r="Y558" i="7"/>
  <c r="Y599" i="7"/>
  <c r="Y433" i="7"/>
  <c r="Y401" i="7"/>
  <c r="Y511" i="7"/>
  <c r="Y546" i="7"/>
  <c r="Y461" i="7"/>
  <c r="Y474" i="7"/>
  <c r="Y403" i="7"/>
  <c r="Y521" i="7"/>
  <c r="Y880" i="7"/>
  <c r="Y848" i="7"/>
  <c r="Y838" i="7"/>
  <c r="Y741" i="7"/>
  <c r="Y745" i="7"/>
  <c r="Y767" i="7"/>
  <c r="Y731" i="7"/>
  <c r="Y690" i="7"/>
  <c r="Y713" i="7"/>
  <c r="Y683" i="7"/>
  <c r="Y685" i="7"/>
  <c r="Y647" i="7"/>
  <c r="Y630" i="7"/>
  <c r="Y601" i="7"/>
  <c r="Y557" i="7"/>
  <c r="Y638" i="7"/>
  <c r="Y607" i="7"/>
  <c r="Y587" i="7"/>
  <c r="Y535" i="7"/>
  <c r="Y592" i="7"/>
  <c r="Y482" i="7"/>
  <c r="Y617" i="7"/>
  <c r="Y430" i="7"/>
  <c r="Y424" i="7"/>
  <c r="Y537" i="7"/>
  <c r="Y488" i="7"/>
  <c r="Y395" i="7"/>
  <c r="Y804" i="7"/>
  <c r="Y794" i="7"/>
  <c r="Y808" i="7"/>
  <c r="Y763" i="7"/>
  <c r="Y772" i="7"/>
  <c r="Y737" i="7"/>
  <c r="Y733" i="7"/>
  <c r="Y765" i="7"/>
  <c r="Y742" i="7"/>
  <c r="Y778" i="7"/>
  <c r="Y588" i="7"/>
  <c r="Y585" i="7"/>
  <c r="Y582" i="7"/>
  <c r="Y578" i="7"/>
  <c r="Y584" i="7"/>
  <c r="Y538" i="7"/>
  <c r="Y509" i="7"/>
  <c r="Y530" i="7"/>
  <c r="Y524" i="7"/>
  <c r="Y552" i="7"/>
  <c r="Y544" i="7"/>
  <c r="Y531" i="7"/>
  <c r="Y507" i="7"/>
  <c r="Y536" i="7"/>
  <c r="Y512" i="7"/>
  <c r="Y548" i="7"/>
  <c r="Y533" i="7"/>
  <c r="Y559" i="7"/>
  <c r="Y510" i="7"/>
  <c r="Y551" i="7"/>
  <c r="Y516" i="7"/>
  <c r="Y562" i="7"/>
  <c r="Y523" i="7"/>
  <c r="Y555" i="7"/>
  <c r="Y517" i="7"/>
  <c r="Y520" i="7"/>
  <c r="Y574" i="7"/>
  <c r="Y542" i="7"/>
  <c r="Y513" i="7"/>
  <c r="Y545" i="7"/>
  <c r="Y541" i="7"/>
  <c r="Y527" i="7"/>
  <c r="Y577" i="7"/>
  <c r="Y618" i="7"/>
  <c r="Y596" i="7"/>
  <c r="Y532" i="7"/>
  <c r="Y570" i="7"/>
  <c r="Y519" i="7"/>
  <c r="Y478" i="7"/>
  <c r="Y446" i="7"/>
  <c r="Y385" i="7"/>
  <c r="Y390" i="7"/>
  <c r="Y463" i="7"/>
  <c r="Y411" i="7"/>
  <c r="Y384" i="7"/>
  <c r="Y428" i="7"/>
  <c r="Y455" i="7"/>
  <c r="Y483" i="7"/>
  <c r="Y392" i="7"/>
  <c r="Y425" i="7"/>
  <c r="Y497" i="7"/>
  <c r="Y419" i="7"/>
  <c r="Y453" i="7"/>
  <c r="Y481" i="7"/>
  <c r="Y397" i="7"/>
  <c r="Y479" i="7"/>
  <c r="Y486" i="7"/>
  <c r="Y394" i="7"/>
  <c r="Y442" i="7"/>
  <c r="Y422" i="7"/>
  <c r="Y490" i="7"/>
  <c r="Y400" i="7"/>
  <c r="Y445" i="7"/>
  <c r="Y393" i="7"/>
  <c r="Y432" i="7"/>
  <c r="Y402" i="7"/>
  <c r="Y456" i="7"/>
  <c r="Y484" i="7"/>
  <c r="Y493" i="7"/>
  <c r="Y399" i="7"/>
  <c r="Y429" i="7"/>
  <c r="Y405" i="7"/>
  <c r="Y388" i="7"/>
  <c r="Y383" i="7"/>
  <c r="Y386" i="7"/>
  <c r="Y447" i="7"/>
  <c r="Y500" i="7"/>
  <c r="Y413" i="7"/>
  <c r="Y414" i="7"/>
  <c r="Y467" i="7"/>
  <c r="Y460" i="7"/>
  <c r="Y487" i="7"/>
  <c r="Y391" i="7"/>
  <c r="Y396" i="7"/>
  <c r="Y407" i="7"/>
  <c r="Y480" i="7"/>
  <c r="Y503" i="7"/>
  <c r="Y459" i="7"/>
  <c r="Y416" i="7"/>
  <c r="Y439" i="7"/>
  <c r="Y408" i="7"/>
  <c r="Y452" i="7"/>
  <c r="Y476" i="7"/>
  <c r="Y464" i="7"/>
  <c r="Y550" i="7"/>
  <c r="Y508" i="7"/>
  <c r="Y477" i="7"/>
  <c r="Y398" i="7"/>
  <c r="Y454" i="7"/>
  <c r="Y423" i="7"/>
  <c r="Y566" i="7"/>
  <c r="Y495" i="7"/>
  <c r="Y575" i="7"/>
  <c r="Y803" i="7"/>
  <c r="Y872" i="7"/>
  <c r="Y840" i="7"/>
  <c r="Y810" i="7"/>
  <c r="Y824" i="7"/>
  <c r="Y784" i="7"/>
  <c r="Y793" i="7"/>
  <c r="Y776" i="7"/>
  <c r="Y756" i="7"/>
  <c r="Y732" i="7"/>
  <c r="Y764" i="7"/>
  <c r="Y687" i="7"/>
  <c r="Y667" i="7"/>
  <c r="Y689" i="7"/>
  <c r="Y678" i="7"/>
  <c r="Y633" i="7"/>
  <c r="Y640" i="7"/>
  <c r="Y623" i="7"/>
  <c r="Y616" i="7"/>
  <c r="Y594" i="7"/>
  <c r="Y528" i="7"/>
  <c r="Y635" i="7"/>
  <c r="Y597" i="7"/>
  <c r="Y600" i="7"/>
  <c r="Y641" i="7"/>
  <c r="Y529" i="7"/>
  <c r="Y589" i="7"/>
  <c r="Y450" i="7"/>
  <c r="Y605" i="7"/>
  <c r="Y494" i="7"/>
  <c r="Y449" i="7"/>
  <c r="Y421" i="7"/>
  <c r="Y543" i="7"/>
  <c r="Y581" i="7"/>
  <c r="Y485" i="7"/>
  <c r="Y451" i="7"/>
  <c r="Y389" i="7"/>
  <c r="Y571" i="7"/>
  <c r="Y539" i="7"/>
  <c r="Y802" i="7"/>
  <c r="Y755" i="7"/>
  <c r="Y758" i="7"/>
  <c r="Y786" i="7"/>
  <c r="Y795" i="7"/>
  <c r="Y790" i="7"/>
  <c r="Y882" i="7"/>
  <c r="Y874" i="7"/>
  <c r="Y866" i="7"/>
  <c r="Y858" i="7"/>
  <c r="Y850" i="7"/>
  <c r="Y842" i="7"/>
  <c r="Y834" i="7"/>
  <c r="Y817" i="7"/>
  <c r="Y885" i="7"/>
  <c r="Y877" i="7"/>
  <c r="Y869" i="7"/>
  <c r="Y861" i="7"/>
  <c r="Y853" i="7"/>
  <c r="Y845" i="7"/>
  <c r="Y837" i="7"/>
  <c r="Y819" i="7"/>
  <c r="Y812" i="7"/>
  <c r="Y814" i="7"/>
  <c r="Y788" i="7"/>
  <c r="Y813" i="7"/>
  <c r="Y750" i="7"/>
  <c r="Y769" i="7"/>
  <c r="Y762" i="7"/>
  <c r="Y775" i="7"/>
  <c r="Y735" i="7"/>
  <c r="Y702" i="7"/>
  <c r="Y705" i="7"/>
  <c r="Y671" i="7"/>
  <c r="Y716" i="7"/>
  <c r="Y604" i="7"/>
  <c r="Y614" i="7"/>
  <c r="Y643" i="7"/>
  <c r="Y591" i="7"/>
  <c r="Y525" i="7"/>
  <c r="Y526" i="7"/>
  <c r="Y634" i="7"/>
  <c r="Y602" i="7"/>
  <c r="Y468" i="7"/>
  <c r="Y515" i="7"/>
  <c r="Y431" i="7"/>
  <c r="Y579" i="7"/>
  <c r="Y518" i="7"/>
  <c r="Y420" i="7"/>
  <c r="Y387" i="7"/>
  <c r="Y553" i="7"/>
  <c r="Y491" i="7"/>
  <c r="Y787" i="7"/>
  <c r="Y864" i="7"/>
  <c r="Y832" i="7"/>
  <c r="Y780" i="7"/>
  <c r="Y797" i="7"/>
  <c r="Y831" i="7"/>
  <c r="Y799" i="7"/>
  <c r="Y870" i="7"/>
  <c r="Y766" i="7"/>
  <c r="Y747" i="7"/>
  <c r="Y753" i="7"/>
  <c r="Y752" i="7"/>
  <c r="Y739" i="7"/>
  <c r="Y751" i="7"/>
  <c r="Y757" i="7"/>
  <c r="Y674" i="7"/>
  <c r="Y686" i="7"/>
  <c r="Y680" i="7"/>
  <c r="Y665" i="7"/>
  <c r="Y613" i="7"/>
  <c r="Y522" i="7"/>
  <c r="Y580" i="7"/>
  <c r="Y593" i="7"/>
  <c r="Y631" i="7"/>
  <c r="Y612" i="7"/>
  <c r="Y418" i="7"/>
  <c r="Y595" i="7"/>
  <c r="Y465" i="7"/>
  <c r="Y547" i="7"/>
  <c r="Y444" i="7"/>
  <c r="Y540" i="7"/>
  <c r="Y496" i="7"/>
  <c r="Y572" i="7"/>
  <c r="Y514" i="7"/>
  <c r="Y426" i="7"/>
  <c r="Y316" i="7"/>
  <c r="Y334" i="7"/>
  <c r="Y296" i="7"/>
  <c r="Y372" i="7"/>
  <c r="Y357" i="7"/>
  <c r="Y295" i="7"/>
  <c r="Y251" i="7"/>
  <c r="Y350" i="7"/>
  <c r="Y304" i="7"/>
  <c r="Y339" i="7"/>
  <c r="Y278" i="7"/>
  <c r="Y332" i="7"/>
  <c r="Y303" i="7"/>
  <c r="Y262" i="7"/>
  <c r="Y250" i="7"/>
  <c r="Y233" i="7"/>
  <c r="Y113" i="7"/>
  <c r="Y313" i="7"/>
  <c r="Y374" i="7"/>
  <c r="Y299" i="7"/>
  <c r="Y285" i="7"/>
  <c r="Y354" i="7"/>
  <c r="Y324" i="7"/>
  <c r="Y379" i="7"/>
  <c r="Y274" i="7"/>
  <c r="Y276" i="7"/>
  <c r="Y246" i="7"/>
  <c r="Y248" i="7"/>
  <c r="Y254" i="7"/>
  <c r="Y230" i="7"/>
  <c r="Y232" i="7"/>
  <c r="Y225" i="7"/>
  <c r="Y95" i="7"/>
  <c r="Y231" i="7"/>
  <c r="Y284" i="7"/>
  <c r="Y306" i="7"/>
  <c r="Y366" i="7"/>
  <c r="Y288" i="7"/>
  <c r="Y337" i="7"/>
  <c r="Y282" i="7"/>
  <c r="Y340" i="7"/>
  <c r="Y325" i="7"/>
  <c r="Y347" i="7"/>
  <c r="Y292" i="7"/>
  <c r="Y321" i="7"/>
  <c r="Y269" i="7"/>
  <c r="Y346" i="7"/>
  <c r="Y300" i="7"/>
  <c r="Y266" i="7"/>
  <c r="Y255" i="7"/>
  <c r="Y239" i="7"/>
  <c r="Y106" i="7"/>
  <c r="Y116" i="7"/>
  <c r="Y377" i="7"/>
  <c r="Y370" i="7"/>
  <c r="Y331" i="7"/>
  <c r="Y277" i="7"/>
  <c r="Y344" i="7"/>
  <c r="Y362" i="7"/>
  <c r="Y308" i="7"/>
  <c r="Y293" i="7"/>
  <c r="Y368" i="7"/>
  <c r="Y322" i="7"/>
  <c r="Y375" i="7"/>
  <c r="Y318" i="7"/>
  <c r="Y367" i="7"/>
  <c r="Y275" i="7"/>
  <c r="Y268" i="7"/>
  <c r="Y237" i="7"/>
  <c r="Y256" i="7"/>
  <c r="Y229" i="7"/>
  <c r="Y92" i="7"/>
  <c r="Y103" i="7"/>
  <c r="Y351" i="7"/>
  <c r="Y373" i="7"/>
  <c r="Y328" i="7"/>
  <c r="Y273" i="7"/>
  <c r="Y333" i="7"/>
  <c r="Y343" i="7"/>
  <c r="Y315" i="7"/>
  <c r="Y290" i="7"/>
  <c r="Y342" i="7"/>
  <c r="Y314" i="7"/>
  <c r="Y235" i="7"/>
  <c r="Y267" i="7"/>
  <c r="Y227" i="7"/>
  <c r="Y223" i="7"/>
  <c r="Y89" i="7"/>
  <c r="Y126" i="7"/>
  <c r="Y112" i="7"/>
  <c r="Y348" i="7"/>
  <c r="Y338" i="7"/>
  <c r="Y283" i="7"/>
  <c r="Y363" i="7"/>
  <c r="Y309" i="7"/>
  <c r="Y270" i="7"/>
  <c r="Y369" i="7"/>
  <c r="Y359" i="7"/>
  <c r="Y330" i="7"/>
  <c r="Y301" i="7"/>
  <c r="Y356" i="7"/>
  <c r="Y281" i="7"/>
  <c r="Y371" i="7"/>
  <c r="Y307" i="7"/>
  <c r="Y364" i="7"/>
  <c r="Y252" i="7"/>
  <c r="Y272" i="7"/>
  <c r="Y265" i="7"/>
  <c r="Y264" i="7"/>
  <c r="Y224" i="7"/>
  <c r="Y236" i="7"/>
  <c r="Y86" i="7"/>
  <c r="Y100" i="7"/>
  <c r="Y109" i="7"/>
  <c r="Y345" i="7"/>
  <c r="Y280" i="7"/>
  <c r="Y302" i="7"/>
  <c r="Y247" i="7"/>
  <c r="Y305" i="7"/>
  <c r="Y259" i="7"/>
  <c r="Y376" i="7"/>
  <c r="Y298" i="7"/>
  <c r="Y279" i="7"/>
  <c r="Y336" i="7"/>
  <c r="Y311" i="7"/>
  <c r="Y335" i="7"/>
  <c r="Y310" i="7"/>
  <c r="Y261" i="7"/>
  <c r="Y226" i="7"/>
  <c r="Y234" i="7"/>
  <c r="V891" i="7"/>
  <c r="Y361" i="7"/>
  <c r="Y329" i="7"/>
  <c r="Y360" i="7"/>
  <c r="Y312" i="7"/>
  <c r="Y327" i="7"/>
  <c r="Y271" i="7"/>
  <c r="Y353" i="7"/>
  <c r="Y263" i="7"/>
  <c r="Y287" i="7"/>
  <c r="Y249" i="7"/>
  <c r="Y258" i="7"/>
  <c r="Y257" i="7"/>
  <c r="Y260" i="7"/>
  <c r="Y98" i="7"/>
  <c r="Y228" i="7"/>
  <c r="S884" i="7"/>
  <c r="S852" i="7"/>
  <c r="S820" i="7"/>
  <c r="S880" i="7"/>
  <c r="S882" i="7"/>
  <c r="S874" i="7"/>
  <c r="S866" i="7"/>
  <c r="S858" i="7"/>
  <c r="S850" i="7"/>
  <c r="S842" i="7"/>
  <c r="S873" i="7"/>
  <c r="S865" i="7"/>
  <c r="S857" i="7"/>
  <c r="S849" i="7"/>
  <c r="S841" i="7"/>
  <c r="S833" i="7"/>
  <c r="S825" i="7"/>
  <c r="S817" i="7"/>
  <c r="S809" i="7"/>
  <c r="S885" i="7"/>
  <c r="S877" i="7"/>
  <c r="S869" i="7"/>
  <c r="S861" i="7"/>
  <c r="S853" i="7"/>
  <c r="S845" i="7"/>
  <c r="S837" i="7"/>
  <c r="S829" i="7"/>
  <c r="S821" i="7"/>
  <c r="S813" i="7"/>
  <c r="S840" i="7"/>
  <c r="S872" i="7"/>
  <c r="S835" i="7"/>
  <c r="S867" i="7"/>
  <c r="S838" i="7"/>
  <c r="S818" i="7"/>
  <c r="S826" i="7"/>
  <c r="S808" i="7"/>
  <c r="S824" i="7"/>
  <c r="S856" i="7"/>
  <c r="S819" i="7"/>
  <c r="S851" i="7"/>
  <c r="S883" i="7"/>
  <c r="S822" i="7"/>
  <c r="S854" i="7"/>
  <c r="S832" i="7"/>
  <c r="S864" i="7"/>
  <c r="S827" i="7"/>
  <c r="S859" i="7"/>
  <c r="S830" i="7"/>
  <c r="S863" i="7"/>
  <c r="S831" i="7"/>
  <c r="S878" i="7"/>
  <c r="S814" i="7"/>
  <c r="S843" i="7"/>
  <c r="S871" i="7"/>
  <c r="S834" i="7"/>
  <c r="S876" i="7"/>
  <c r="S844" i="7"/>
  <c r="S812" i="7"/>
  <c r="S881" i="7"/>
  <c r="S810" i="7"/>
  <c r="S855" i="7"/>
  <c r="S823" i="7"/>
  <c r="S848" i="7"/>
  <c r="S868" i="7"/>
  <c r="S836" i="7"/>
  <c r="S862" i="7"/>
  <c r="S811" i="7"/>
  <c r="S888" i="7"/>
  <c r="S847" i="7"/>
  <c r="S815" i="7"/>
  <c r="S846" i="7"/>
  <c r="S875" i="7"/>
  <c r="S879" i="7"/>
  <c r="S887" i="7"/>
  <c r="S860" i="7"/>
  <c r="S828" i="7"/>
  <c r="S816" i="7"/>
  <c r="S839" i="7"/>
  <c r="S886" i="7"/>
  <c r="S630" i="7"/>
  <c r="S638" i="7"/>
  <c r="S635" i="7"/>
  <c r="S547" i="7"/>
  <c r="S722" i="7"/>
  <c r="S689" i="7"/>
  <c r="S718" i="7"/>
  <c r="S632" i="7"/>
  <c r="S703" i="7"/>
  <c r="S697" i="7"/>
  <c r="S613" i="7"/>
  <c r="S643" i="7"/>
  <c r="S598" i="7"/>
  <c r="S523" i="7"/>
  <c r="S526" i="7"/>
  <c r="S604" i="7"/>
  <c r="S596" i="7"/>
  <c r="S550" i="7"/>
  <c r="S533" i="7"/>
  <c r="S471" i="7"/>
  <c r="S407" i="7"/>
  <c r="S545" i="7"/>
  <c r="S511" i="7"/>
  <c r="S548" i="7"/>
  <c r="S541" i="7"/>
  <c r="S562" i="7"/>
  <c r="S513" i="7"/>
  <c r="S705" i="7"/>
  <c r="S726" i="7"/>
  <c r="S685" i="7"/>
  <c r="S692" i="7"/>
  <c r="S655" i="7"/>
  <c r="S666" i="7"/>
  <c r="S691" i="7"/>
  <c r="S577" i="7"/>
  <c r="S595" i="7"/>
  <c r="S614" i="7"/>
  <c r="S610" i="7"/>
  <c r="S583" i="7"/>
  <c r="S591" i="7"/>
  <c r="S572" i="7"/>
  <c r="S517" i="7"/>
  <c r="S582" i="7"/>
  <c r="S626" i="7"/>
  <c r="S600" i="7"/>
  <c r="S543" i="7"/>
  <c r="S445" i="7"/>
  <c r="S502" i="7"/>
  <c r="S531" i="7"/>
  <c r="S488" i="7"/>
  <c r="S390" i="7"/>
  <c r="S715" i="7"/>
  <c r="S727" i="7"/>
  <c r="S702" i="7"/>
  <c r="S704" i="7"/>
  <c r="S719" i="7"/>
  <c r="S665" i="7"/>
  <c r="S673" i="7"/>
  <c r="S652" i="7"/>
  <c r="S631" i="7"/>
  <c r="S644" i="7"/>
  <c r="S625" i="7"/>
  <c r="S568" i="7"/>
  <c r="S579" i="7"/>
  <c r="S594" i="7"/>
  <c r="S514" i="7"/>
  <c r="S588" i="7"/>
  <c r="S509" i="7"/>
  <c r="S521" i="7"/>
  <c r="S494" i="7"/>
  <c r="S442" i="7"/>
  <c r="S532" i="7"/>
  <c r="S491" i="7"/>
  <c r="S384" i="7"/>
  <c r="S493" i="7"/>
  <c r="S440" i="7"/>
  <c r="S544" i="7"/>
  <c r="S490" i="7"/>
  <c r="S537" i="7"/>
  <c r="S670" i="7"/>
  <c r="S664" i="7"/>
  <c r="S706" i="7"/>
  <c r="S659" i="7"/>
  <c r="S688" i="7"/>
  <c r="S645" i="7"/>
  <c r="S619" i="7"/>
  <c r="S687" i="7"/>
  <c r="S696" i="7"/>
  <c r="S647" i="7"/>
  <c r="S656" i="7"/>
  <c r="S609" i="7"/>
  <c r="S607" i="7"/>
  <c r="S563" i="7"/>
  <c r="S606" i="7"/>
  <c r="S576" i="7"/>
  <c r="S567" i="7"/>
  <c r="S578" i="7"/>
  <c r="S623" i="7"/>
  <c r="S589" i="7"/>
  <c r="S622" i="7"/>
  <c r="S574" i="7"/>
  <c r="S530" i="7"/>
  <c r="S539" i="7"/>
  <c r="S555" i="7"/>
  <c r="S484" i="7"/>
  <c r="S448" i="7"/>
  <c r="S487" i="7"/>
  <c r="S481" i="7"/>
  <c r="S394" i="7"/>
  <c r="S408" i="7"/>
  <c r="S430" i="7"/>
  <c r="S489" i="7"/>
  <c r="S386" i="7"/>
  <c r="S438" i="7"/>
  <c r="S463" i="7"/>
  <c r="S435" i="7"/>
  <c r="S461" i="7"/>
  <c r="S459" i="7"/>
  <c r="S411" i="7"/>
  <c r="S396" i="7"/>
  <c r="S393" i="7"/>
  <c r="S418" i="7"/>
  <c r="S472" i="7"/>
  <c r="S455" i="7"/>
  <c r="S417" i="7"/>
  <c r="S443" i="7"/>
  <c r="S399" i="7"/>
  <c r="S441" i="7"/>
  <c r="S453" i="7"/>
  <c r="S419" i="7"/>
  <c r="S385" i="7"/>
  <c r="S423" i="7"/>
  <c r="S389" i="7"/>
  <c r="S420" i="7"/>
  <c r="S462" i="7"/>
  <c r="S414" i="7"/>
  <c r="S466" i="7"/>
  <c r="S402" i="7"/>
  <c r="S444" i="7"/>
  <c r="S406" i="7"/>
  <c r="S460" i="7"/>
  <c r="S403" i="7"/>
  <c r="S457" i="7"/>
  <c r="S388" i="7"/>
  <c r="S475" i="7"/>
  <c r="S465" i="7"/>
  <c r="S446" i="7"/>
  <c r="S383" i="7"/>
  <c r="S424" i="7"/>
  <c r="S447" i="7"/>
  <c r="S421" i="7"/>
  <c r="S422" i="7"/>
  <c r="S398" i="7"/>
  <c r="S426" i="7"/>
  <c r="S433" i="7"/>
  <c r="S473" i="7"/>
  <c r="S392" i="7"/>
  <c r="S470" i="7"/>
  <c r="S409" i="7"/>
  <c r="S467" i="7"/>
  <c r="S425" i="7"/>
  <c r="S391" i="7"/>
  <c r="S469" i="7"/>
  <c r="S395" i="7"/>
  <c r="S449" i="7"/>
  <c r="S476" i="7"/>
  <c r="S427" i="7"/>
  <c r="S479" i="7"/>
  <c r="S434" i="7"/>
  <c r="S456" i="7"/>
  <c r="S412" i="7"/>
  <c r="S431" i="7"/>
  <c r="S480" i="7"/>
  <c r="S428" i="7"/>
  <c r="S397" i="7"/>
  <c r="S478" i="7"/>
  <c r="S432" i="7"/>
  <c r="S458" i="7"/>
  <c r="S401" i="7"/>
  <c r="S429" i="7"/>
  <c r="S437" i="7"/>
  <c r="S452" i="7"/>
  <c r="S485" i="7"/>
  <c r="S415" i="7"/>
  <c r="S450" i="7"/>
  <c r="S387" i="7"/>
  <c r="S451" i="7"/>
  <c r="S556" i="7"/>
  <c r="S528" i="7"/>
  <c r="S483" i="7"/>
  <c r="S724" i="7"/>
  <c r="S714" i="7"/>
  <c r="S681" i="7"/>
  <c r="S709" i="7"/>
  <c r="S712" i="7"/>
  <c r="S646" i="7"/>
  <c r="S698" i="7"/>
  <c r="S649" i="7"/>
  <c r="S639" i="7"/>
  <c r="S603" i="7"/>
  <c r="S624" i="7"/>
  <c r="S658" i="7"/>
  <c r="S680" i="7"/>
  <c r="S641" i="7"/>
  <c r="S690" i="7"/>
  <c r="S682" i="7"/>
  <c r="S653" i="7"/>
  <c r="S593" i="7"/>
  <c r="S559" i="7"/>
  <c r="S590" i="7"/>
  <c r="S552" i="7"/>
  <c r="S569" i="7"/>
  <c r="S618" i="7"/>
  <c r="S527" i="7"/>
  <c r="S512" i="7"/>
  <c r="S542" i="7"/>
  <c r="S436" i="7"/>
  <c r="S529" i="7"/>
  <c r="S486" i="7"/>
  <c r="S507" i="7"/>
  <c r="S405" i="7"/>
  <c r="S534" i="7"/>
  <c r="S516" i="7"/>
  <c r="S400" i="7"/>
  <c r="S725" i="7"/>
  <c r="S708" i="7"/>
  <c r="S660" i="7"/>
  <c r="S748" i="7"/>
  <c r="S642" i="7"/>
  <c r="S587" i="7"/>
  <c r="S601" i="7"/>
  <c r="S677" i="7"/>
  <c r="S615" i="7"/>
  <c r="S629" i="7"/>
  <c r="S650" i="7"/>
  <c r="S575" i="7"/>
  <c r="S551" i="7"/>
  <c r="S602" i="7"/>
  <c r="S570" i="7"/>
  <c r="S617" i="7"/>
  <c r="S565" i="7"/>
  <c r="S549" i="7"/>
  <c r="S612" i="7"/>
  <c r="S608" i="7"/>
  <c r="S566" i="7"/>
  <c r="S584" i="7"/>
  <c r="S498" i="7"/>
  <c r="S536" i="7"/>
  <c r="S477" i="7"/>
  <c r="S413" i="7"/>
  <c r="S557" i="7"/>
  <c r="S482" i="7"/>
  <c r="S554" i="7"/>
  <c r="S510" i="7"/>
  <c r="S525" i="7"/>
  <c r="S284" i="7"/>
  <c r="S374" i="7"/>
  <c r="S363" i="7"/>
  <c r="S332" i="7"/>
  <c r="S308" i="7"/>
  <c r="S362" i="7"/>
  <c r="S280" i="7"/>
  <c r="S285" i="7"/>
  <c r="S292" i="7"/>
  <c r="S260" i="7"/>
  <c r="S270" i="7"/>
  <c r="S249" i="7"/>
  <c r="S307" i="7"/>
  <c r="S262" i="7"/>
  <c r="S155" i="7"/>
  <c r="S105" i="7"/>
  <c r="S132" i="7"/>
  <c r="S367" i="7"/>
  <c r="S252" i="7"/>
  <c r="S288" i="7"/>
  <c r="S248" i="7"/>
  <c r="S311" i="7"/>
  <c r="S325" i="7"/>
  <c r="S278" i="7"/>
  <c r="S309" i="7"/>
  <c r="S254" i="7"/>
  <c r="S173" i="7"/>
  <c r="S185" i="7"/>
  <c r="S94" i="7"/>
  <c r="S157" i="7"/>
  <c r="S169" i="7"/>
  <c r="S370" i="7"/>
  <c r="S319" i="7"/>
  <c r="S327" i="7"/>
  <c r="S256" i="7"/>
  <c r="S359" i="7"/>
  <c r="S353" i="7"/>
  <c r="S297" i="7"/>
  <c r="S282" i="7"/>
  <c r="S279" i="7"/>
  <c r="S247" i="7"/>
  <c r="S302" i="7"/>
  <c r="S267" i="7"/>
  <c r="S246" i="7"/>
  <c r="S304" i="7"/>
  <c r="S269" i="7"/>
  <c r="S301" i="7"/>
  <c r="S258" i="7"/>
  <c r="S306" i="7"/>
  <c r="S93" i="7"/>
  <c r="S112" i="7"/>
  <c r="S296" i="7"/>
  <c r="S357" i="7"/>
  <c r="S317" i="7"/>
  <c r="S341" i="7"/>
  <c r="S356" i="7"/>
  <c r="S324" i="7"/>
  <c r="S265" i="7"/>
  <c r="S295" i="7"/>
  <c r="S251" i="7"/>
  <c r="S131" i="7"/>
  <c r="S197" i="7"/>
  <c r="S186" i="7"/>
  <c r="S146" i="7"/>
  <c r="S179" i="7"/>
  <c r="S154" i="7"/>
  <c r="S330" i="7"/>
  <c r="S264" i="7"/>
  <c r="S377" i="7"/>
  <c r="S345" i="7"/>
  <c r="S293" i="7"/>
  <c r="S274" i="7"/>
  <c r="S276" i="7"/>
  <c r="S299" i="7"/>
  <c r="S291" i="7"/>
  <c r="S263" i="7"/>
  <c r="S298" i="7"/>
  <c r="S294" i="7"/>
  <c r="S286" i="7"/>
  <c r="S194" i="7"/>
  <c r="S149" i="7"/>
  <c r="S172" i="7"/>
  <c r="S91" i="7"/>
  <c r="S151" i="7"/>
  <c r="S108" i="7"/>
  <c r="S328" i="7"/>
  <c r="S342" i="7"/>
  <c r="S373" i="7"/>
  <c r="S329" i="7"/>
  <c r="S365" i="7"/>
  <c r="S337" i="7"/>
  <c r="S300" i="7"/>
  <c r="S347" i="7"/>
  <c r="S261" i="7"/>
  <c r="S253" i="7"/>
  <c r="S305" i="7"/>
  <c r="S273" i="7"/>
  <c r="S259" i="7"/>
  <c r="S287" i="7"/>
  <c r="S266" i="7"/>
  <c r="S153" i="7"/>
  <c r="S171" i="7"/>
  <c r="S163" i="7"/>
  <c r="S136" i="7"/>
  <c r="S352" i="7"/>
  <c r="S326" i="7"/>
  <c r="S320" i="7"/>
  <c r="S303" i="7"/>
  <c r="S277" i="7"/>
  <c r="S271" i="7"/>
  <c r="S322" i="7"/>
  <c r="S268" i="7"/>
  <c r="S379" i="7"/>
  <c r="S289" i="7"/>
  <c r="S310" i="7"/>
  <c r="S255" i="7"/>
  <c r="S290" i="7"/>
  <c r="S283" i="7"/>
  <c r="S150" i="7"/>
  <c r="S182" i="7"/>
  <c r="S133" i="7"/>
  <c r="S96" i="7"/>
  <c r="S181" i="7"/>
  <c r="S139" i="7"/>
  <c r="S312" i="7"/>
  <c r="S335" i="7"/>
  <c r="S369" i="7"/>
  <c r="S313" i="7"/>
  <c r="S334" i="7"/>
  <c r="S340" i="7"/>
  <c r="S321" i="7"/>
  <c r="S257" i="7"/>
  <c r="S250" i="7"/>
  <c r="S281" i="7"/>
  <c r="S275" i="7"/>
  <c r="S315" i="7"/>
  <c r="S168" i="7"/>
  <c r="S176" i="7"/>
  <c r="S160" i="7"/>
  <c r="S88" i="7"/>
  <c r="M882" i="7"/>
  <c r="M874" i="7"/>
  <c r="M866" i="7"/>
  <c r="M858" i="7"/>
  <c r="M850" i="7"/>
  <c r="M842" i="7"/>
  <c r="M834" i="7"/>
  <c r="M826" i="7"/>
  <c r="M818" i="7"/>
  <c r="M810" i="7"/>
  <c r="M881" i="7"/>
  <c r="M873" i="7"/>
  <c r="M865" i="7"/>
  <c r="M857" i="7"/>
  <c r="M849" i="7"/>
  <c r="M841" i="7"/>
  <c r="M833" i="7"/>
  <c r="M825" i="7"/>
  <c r="M817" i="7"/>
  <c r="M885" i="7"/>
  <c r="M877" i="7"/>
  <c r="M869" i="7"/>
  <c r="M861" i="7"/>
  <c r="M853" i="7"/>
  <c r="M845" i="7"/>
  <c r="M837" i="7"/>
  <c r="M829" i="7"/>
  <c r="M821" i="7"/>
  <c r="M813" i="7"/>
  <c r="M809" i="7"/>
  <c r="M847" i="7"/>
  <c r="M884" i="7"/>
  <c r="M852" i="7"/>
  <c r="M820" i="7"/>
  <c r="M880" i="7"/>
  <c r="M848" i="7"/>
  <c r="M816" i="7"/>
  <c r="M789" i="7"/>
  <c r="M886" i="7"/>
  <c r="M792" i="7"/>
  <c r="M747" i="7"/>
  <c r="M755" i="7"/>
  <c r="M694" i="7"/>
  <c r="M712" i="7"/>
  <c r="M760" i="7"/>
  <c r="M737" i="7"/>
  <c r="M723" i="7"/>
  <c r="M704" i="7"/>
  <c r="M680" i="7"/>
  <c r="M636" i="7"/>
  <c r="M511" i="7"/>
  <c r="M665" i="7"/>
  <c r="M555" i="7"/>
  <c r="M692" i="7"/>
  <c r="M677" i="7"/>
  <c r="M660" i="7"/>
  <c r="M573" i="7"/>
  <c r="M514" i="7"/>
  <c r="M618" i="7"/>
  <c r="M582" i="7"/>
  <c r="M553" i="7"/>
  <c r="M513" i="7"/>
  <c r="M614" i="7"/>
  <c r="M575" i="7"/>
  <c r="M546" i="7"/>
  <c r="M628" i="7"/>
  <c r="M601" i="7"/>
  <c r="M533" i="7"/>
  <c r="M862" i="7"/>
  <c r="M830" i="7"/>
  <c r="M867" i="7"/>
  <c r="M835" i="7"/>
  <c r="M812" i="7"/>
  <c r="M774" i="7"/>
  <c r="M772" i="7"/>
  <c r="M783" i="7"/>
  <c r="M796" i="7"/>
  <c r="M769" i="7"/>
  <c r="M691" i="7"/>
  <c r="M738" i="7"/>
  <c r="M709" i="7"/>
  <c r="M751" i="7"/>
  <c r="M756" i="7"/>
  <c r="M702" i="7"/>
  <c r="M690" i="7"/>
  <c r="M652" i="7"/>
  <c r="M676" i="7"/>
  <c r="M696" i="7"/>
  <c r="M658" i="7"/>
  <c r="M619" i="7"/>
  <c r="M532" i="7"/>
  <c r="M654" i="7"/>
  <c r="M599" i="7"/>
  <c r="M641" i="7"/>
  <c r="M637" i="7"/>
  <c r="M674" i="7"/>
  <c r="M649" i="7"/>
  <c r="M615" i="7"/>
  <c r="M537" i="7"/>
  <c r="M611" i="7"/>
  <c r="M566" i="7"/>
  <c r="M556" i="7"/>
  <c r="M613" i="7"/>
  <c r="M571" i="7"/>
  <c r="M839" i="7"/>
  <c r="M876" i="7"/>
  <c r="M844" i="7"/>
  <c r="M795" i="7"/>
  <c r="M872" i="7"/>
  <c r="M840" i="7"/>
  <c r="M808" i="7"/>
  <c r="M879" i="7"/>
  <c r="M740" i="7"/>
  <c r="M776" i="7"/>
  <c r="M770" i="7"/>
  <c r="M735" i="7"/>
  <c r="M715" i="7"/>
  <c r="M688" i="7"/>
  <c r="M707" i="7"/>
  <c r="M733" i="7"/>
  <c r="M753" i="7"/>
  <c r="M656" i="7"/>
  <c r="M705" i="7"/>
  <c r="M593" i="7"/>
  <c r="M529" i="7"/>
  <c r="M681" i="7"/>
  <c r="M634" i="7"/>
  <c r="M640" i="7"/>
  <c r="M606" i="7"/>
  <c r="M570" i="7"/>
  <c r="M586" i="7"/>
  <c r="M608" i="7"/>
  <c r="M572" i="7"/>
  <c r="M543" i="7"/>
  <c r="M510" i="7"/>
  <c r="M592" i="7"/>
  <c r="M530" i="7"/>
  <c r="M484" i="7"/>
  <c r="M565" i="7"/>
  <c r="M854" i="7"/>
  <c r="M822" i="7"/>
  <c r="M859" i="7"/>
  <c r="M827" i="7"/>
  <c r="M802" i="7"/>
  <c r="M748" i="7"/>
  <c r="M871" i="7"/>
  <c r="M739" i="7"/>
  <c r="M765" i="7"/>
  <c r="M685" i="7"/>
  <c r="M734" i="7"/>
  <c r="M741" i="7"/>
  <c r="M689" i="7"/>
  <c r="M717" i="7"/>
  <c r="M669" i="7"/>
  <c r="M683" i="7"/>
  <c r="M627" i="7"/>
  <c r="M699" i="7"/>
  <c r="M651" i="7"/>
  <c r="M590" i="7"/>
  <c r="M526" i="7"/>
  <c r="M678" i="7"/>
  <c r="M647" i="7"/>
  <c r="M567" i="7"/>
  <c r="M672" i="7"/>
  <c r="M623" i="7"/>
  <c r="M671" i="7"/>
  <c r="M579" i="7"/>
  <c r="M534" i="7"/>
  <c r="M596" i="7"/>
  <c r="M524" i="7"/>
  <c r="M621" i="7"/>
  <c r="M552" i="7"/>
  <c r="M610" i="7"/>
  <c r="M888" i="7"/>
  <c r="M868" i="7"/>
  <c r="M836" i="7"/>
  <c r="M864" i="7"/>
  <c r="M832" i="7"/>
  <c r="M791" i="7"/>
  <c r="M863" i="7"/>
  <c r="M773" i="7"/>
  <c r="M759" i="7"/>
  <c r="M766" i="7"/>
  <c r="M731" i="7"/>
  <c r="M726" i="7"/>
  <c r="M786" i="7"/>
  <c r="M750" i="7"/>
  <c r="M642" i="7"/>
  <c r="M595" i="7"/>
  <c r="M655" i="7"/>
  <c r="M682" i="7"/>
  <c r="M587" i="7"/>
  <c r="M523" i="7"/>
  <c r="M653" i="7"/>
  <c r="M591" i="7"/>
  <c r="M525" i="7"/>
  <c r="M605" i="7"/>
  <c r="M569" i="7"/>
  <c r="M507" i="7"/>
  <c r="M560" i="7"/>
  <c r="M617" i="7"/>
  <c r="M581" i="7"/>
  <c r="M412" i="7"/>
  <c r="M449" i="7"/>
  <c r="M413" i="7"/>
  <c r="M410" i="7"/>
  <c r="M386" i="7"/>
  <c r="M426" i="7"/>
  <c r="M442" i="7"/>
  <c r="M384" i="7"/>
  <c r="M407" i="7"/>
  <c r="M427" i="7"/>
  <c r="M440" i="7"/>
  <c r="M432" i="7"/>
  <c r="M455" i="7"/>
  <c r="M402" i="7"/>
  <c r="M393" i="7"/>
  <c r="M415" i="7"/>
  <c r="M395" i="7"/>
  <c r="M435" i="7"/>
  <c r="M422" i="7"/>
  <c r="M470" i="7"/>
  <c r="M493" i="7"/>
  <c r="M405" i="7"/>
  <c r="M389" i="7"/>
  <c r="M430" i="7"/>
  <c r="M387" i="7"/>
  <c r="M443" i="7"/>
  <c r="M424" i="7"/>
  <c r="M444" i="7"/>
  <c r="M475" i="7"/>
  <c r="M428" i="7"/>
  <c r="M473" i="7"/>
  <c r="M400" i="7"/>
  <c r="M439" i="7"/>
  <c r="M397" i="7"/>
  <c r="M414" i="7"/>
  <c r="M448" i="7"/>
  <c r="M408" i="7"/>
  <c r="M425" i="7"/>
  <c r="M383" i="7"/>
  <c r="M433" i="7"/>
  <c r="M453" i="7"/>
  <c r="M490" i="7"/>
  <c r="M431" i="7"/>
  <c r="M403" i="7"/>
  <c r="M406" i="7"/>
  <c r="M390" i="7"/>
  <c r="M394" i="7"/>
  <c r="M446" i="7"/>
  <c r="M392" i="7"/>
  <c r="M477" i="7"/>
  <c r="M458" i="7"/>
  <c r="M503" i="7"/>
  <c r="M434" i="7"/>
  <c r="M478" i="7"/>
  <c r="M417" i="7"/>
  <c r="M418" i="7"/>
  <c r="M429" i="7"/>
  <c r="M461" i="7"/>
  <c r="M437" i="7"/>
  <c r="M487" i="7"/>
  <c r="M411" i="7"/>
  <c r="M401" i="7"/>
  <c r="M420" i="7"/>
  <c r="M398" i="7"/>
  <c r="M391" i="7"/>
  <c r="M385" i="7"/>
  <c r="M480" i="7"/>
  <c r="M396" i="7"/>
  <c r="M447" i="7"/>
  <c r="M423" i="7"/>
  <c r="M388" i="7"/>
  <c r="M421" i="7"/>
  <c r="M419" i="7"/>
  <c r="M483" i="7"/>
  <c r="M464" i="7"/>
  <c r="M399" i="7"/>
  <c r="M451" i="7"/>
  <c r="M823" i="7"/>
  <c r="M878" i="7"/>
  <c r="M846" i="7"/>
  <c r="M814" i="7"/>
  <c r="M883" i="7"/>
  <c r="M851" i="7"/>
  <c r="M819" i="7"/>
  <c r="M831" i="7"/>
  <c r="M752" i="7"/>
  <c r="M764" i="7"/>
  <c r="M744" i="7"/>
  <c r="M788" i="7"/>
  <c r="M761" i="7"/>
  <c r="M757" i="7"/>
  <c r="M700" i="7"/>
  <c r="M695" i="7"/>
  <c r="M767" i="7"/>
  <c r="M714" i="7"/>
  <c r="M645" i="7"/>
  <c r="M633" i="7"/>
  <c r="M668" i="7"/>
  <c r="M563" i="7"/>
  <c r="M686" i="7"/>
  <c r="M638" i="7"/>
  <c r="M564" i="7"/>
  <c r="M675" i="7"/>
  <c r="M644" i="7"/>
  <c r="M535" i="7"/>
  <c r="M667" i="7"/>
  <c r="M646" i="7"/>
  <c r="M559" i="7"/>
  <c r="M666" i="7"/>
  <c r="M630" i="7"/>
  <c r="M554" i="7"/>
  <c r="M550" i="7"/>
  <c r="M521" i="7"/>
  <c r="M625" i="7"/>
  <c r="M589" i="7"/>
  <c r="M520" i="7"/>
  <c r="M539" i="7"/>
  <c r="M512" i="7"/>
  <c r="M631" i="7"/>
  <c r="M607" i="7"/>
  <c r="M548" i="7"/>
  <c r="M855" i="7"/>
  <c r="M887" i="7"/>
  <c r="M860" i="7"/>
  <c r="M828" i="7"/>
  <c r="M779" i="7"/>
  <c r="M856" i="7"/>
  <c r="M824" i="7"/>
  <c r="M794" i="7"/>
  <c r="M804" i="7"/>
  <c r="M800" i="7"/>
  <c r="M732" i="7"/>
  <c r="M743" i="7"/>
  <c r="M762" i="7"/>
  <c r="M758" i="7"/>
  <c r="M710" i="7"/>
  <c r="M703" i="7"/>
  <c r="M724" i="7"/>
  <c r="M711" i="7"/>
  <c r="M629" i="7"/>
  <c r="M639" i="7"/>
  <c r="M531" i="7"/>
  <c r="M648" i="7"/>
  <c r="M561" i="7"/>
  <c r="M657" i="7"/>
  <c r="M527" i="7"/>
  <c r="M626" i="7"/>
  <c r="M576" i="7"/>
  <c r="M547" i="7"/>
  <c r="M602" i="7"/>
  <c r="M528" i="7"/>
  <c r="M585" i="7"/>
  <c r="M549" i="7"/>
  <c r="M604" i="7"/>
  <c r="M578" i="7"/>
  <c r="M476" i="7"/>
  <c r="M815" i="7"/>
  <c r="M870" i="7"/>
  <c r="M838" i="7"/>
  <c r="M875" i="7"/>
  <c r="M843" i="7"/>
  <c r="M811" i="7"/>
  <c r="M782" i="7"/>
  <c r="M781" i="7"/>
  <c r="M778" i="7"/>
  <c r="M771" i="7"/>
  <c r="M745" i="7"/>
  <c r="M742" i="7"/>
  <c r="M801" i="7"/>
  <c r="M797" i="7"/>
  <c r="M793" i="7"/>
  <c r="M780" i="7"/>
  <c r="M777" i="7"/>
  <c r="M749" i="7"/>
  <c r="M746" i="7"/>
  <c r="M785" i="7"/>
  <c r="M736" i="7"/>
  <c r="M754" i="7"/>
  <c r="M763" i="7"/>
  <c r="M706" i="7"/>
  <c r="M687" i="7"/>
  <c r="M522" i="7"/>
  <c r="M515" i="7"/>
  <c r="M600" i="7"/>
  <c r="M519" i="7"/>
  <c r="M583" i="7"/>
  <c r="M603" i="7"/>
  <c r="M584" i="7"/>
  <c r="M538" i="7"/>
  <c r="M574" i="7"/>
  <c r="M616" i="7"/>
  <c r="M562" i="7"/>
  <c r="M508" i="7"/>
  <c r="M609" i="7"/>
  <c r="M541" i="7"/>
  <c r="M594" i="7"/>
  <c r="M577" i="7"/>
  <c r="M620" i="7"/>
  <c r="M612" i="7"/>
  <c r="M545" i="7"/>
  <c r="M518" i="7"/>
  <c r="M544" i="7"/>
  <c r="M597" i="7"/>
  <c r="M551" i="7"/>
  <c r="M580" i="7"/>
  <c r="M568" i="7"/>
  <c r="M598" i="7"/>
  <c r="M679" i="7"/>
  <c r="M635" i="7"/>
  <c r="M558" i="7"/>
  <c r="M698" i="7"/>
  <c r="M670" i="7"/>
  <c r="M632" i="7"/>
  <c r="M650" i="7"/>
  <c r="M643" i="7"/>
  <c r="M684" i="7"/>
  <c r="M622" i="7"/>
  <c r="M540" i="7"/>
  <c r="M517" i="7"/>
  <c r="M557" i="7"/>
  <c r="M516" i="7"/>
  <c r="M509" i="7"/>
  <c r="M471" i="7"/>
  <c r="M624" i="7"/>
  <c r="M588" i="7"/>
  <c r="M542" i="7"/>
  <c r="M185" i="7"/>
  <c r="M214" i="7"/>
  <c r="M187" i="7"/>
  <c r="M184" i="7"/>
  <c r="M78" i="7"/>
  <c r="M62" i="7"/>
  <c r="M24" i="7"/>
  <c r="M162" i="7"/>
  <c r="M108" i="7"/>
  <c r="M68" i="7"/>
  <c r="M171" i="7"/>
  <c r="M138" i="7"/>
  <c r="M182" i="7"/>
  <c r="M155" i="7"/>
  <c r="K380" i="7"/>
  <c r="G17" i="6" s="1"/>
  <c r="M32" i="7"/>
  <c r="M216" i="7"/>
  <c r="M151" i="7"/>
  <c r="M35" i="7"/>
  <c r="M148" i="7"/>
  <c r="M65" i="7"/>
  <c r="M200" i="7"/>
  <c r="M49" i="7"/>
  <c r="M177" i="7"/>
  <c r="M64" i="7"/>
  <c r="M18" i="7"/>
  <c r="M211" i="7"/>
  <c r="M143" i="7"/>
  <c r="M75" i="7"/>
  <c r="M59" i="7"/>
  <c r="M14" i="7"/>
  <c r="M142" i="7"/>
  <c r="M105" i="7"/>
  <c r="M47" i="7"/>
  <c r="M12" i="7"/>
  <c r="M31" i="7"/>
  <c r="M167" i="7"/>
  <c r="M107" i="7"/>
  <c r="M28" i="7"/>
  <c r="M202" i="7"/>
  <c r="M179" i="7"/>
  <c r="M166" i="7"/>
  <c r="M140" i="7"/>
  <c r="M175" i="7"/>
  <c r="M29" i="7"/>
  <c r="M136" i="7"/>
  <c r="M22" i="7"/>
  <c r="M183" i="7"/>
  <c r="M145" i="7"/>
  <c r="M114" i="7"/>
  <c r="M58" i="7"/>
  <c r="M20" i="7"/>
  <c r="M212" i="7"/>
  <c r="M46" i="7"/>
  <c r="M134" i="7"/>
  <c r="M208" i="7"/>
  <c r="M137" i="7"/>
  <c r="M198" i="7"/>
  <c r="M172" i="7"/>
  <c r="M72" i="7"/>
  <c r="M207" i="7"/>
  <c r="M56" i="7"/>
  <c r="M139" i="7"/>
  <c r="M80" i="7"/>
  <c r="M38" i="7"/>
  <c r="M194" i="7"/>
  <c r="M135" i="7"/>
  <c r="M206" i="7"/>
  <c r="M164" i="7"/>
  <c r="M99" i="7"/>
  <c r="M10" i="7"/>
  <c r="M190" i="7"/>
  <c r="M176" i="7"/>
  <c r="M160" i="7"/>
  <c r="M169" i="7"/>
  <c r="M27" i="7"/>
  <c r="M204" i="7"/>
  <c r="M16" i="7"/>
  <c r="M168" i="7"/>
  <c r="M102" i="7"/>
  <c r="M55" i="7"/>
  <c r="M43" i="7"/>
  <c r="M8" i="7"/>
  <c r="M189" i="7"/>
  <c r="M157" i="7"/>
  <c r="M213" i="7"/>
  <c r="M181" i="7"/>
  <c r="M149" i="7"/>
  <c r="M195" i="7"/>
  <c r="M11" i="7"/>
  <c r="M192" i="7"/>
  <c r="M201" i="7"/>
  <c r="M121" i="7"/>
  <c r="M9" i="7"/>
  <c r="M111" i="7"/>
  <c r="M26" i="7"/>
  <c r="M174" i="7"/>
  <c r="M132" i="7"/>
  <c r="M203" i="7"/>
  <c r="M161" i="7"/>
  <c r="M97" i="7"/>
  <c r="M217" i="7"/>
  <c r="M152" i="7"/>
  <c r="J891" i="7"/>
  <c r="M77" i="7"/>
  <c r="M45" i="7"/>
  <c r="M21" i="7"/>
  <c r="M13" i="7"/>
  <c r="K243" i="7"/>
  <c r="G16" i="6" s="1"/>
  <c r="M118" i="7"/>
  <c r="M69" i="7"/>
  <c r="M50" i="7"/>
  <c r="M7" i="7"/>
  <c r="M71" i="7"/>
  <c r="M215" i="7"/>
  <c r="M52" i="7"/>
  <c r="M40" i="7"/>
  <c r="M15" i="7"/>
  <c r="G740" i="7"/>
  <c r="G788" i="7"/>
  <c r="G731" i="7"/>
  <c r="G656" i="7"/>
  <c r="G627" i="7"/>
  <c r="G588" i="7"/>
  <c r="G641" i="7"/>
  <c r="G592" i="7"/>
  <c r="G607" i="7"/>
  <c r="G611" i="7"/>
  <c r="G550" i="7"/>
  <c r="G556" i="7"/>
  <c r="G562" i="7"/>
  <c r="G573" i="7"/>
  <c r="G546" i="7"/>
  <c r="G189" i="7"/>
  <c r="G134" i="7"/>
  <c r="G39" i="7"/>
  <c r="G742" i="7"/>
  <c r="G784" i="7"/>
  <c r="G658" i="7"/>
  <c r="G598" i="7"/>
  <c r="G602" i="7"/>
  <c r="G542" i="7"/>
  <c r="G548" i="7"/>
  <c r="G555" i="7"/>
  <c r="G569" i="7"/>
  <c r="G638" i="7"/>
  <c r="G210" i="7"/>
  <c r="G113" i="7"/>
  <c r="G119" i="7"/>
  <c r="G75" i="7"/>
  <c r="G31" i="7"/>
  <c r="G867" i="7"/>
  <c r="G800" i="7"/>
  <c r="G887" i="7"/>
  <c r="G783" i="7"/>
  <c r="G647" i="7"/>
  <c r="G645" i="7"/>
  <c r="G657" i="7"/>
  <c r="G597" i="7"/>
  <c r="G601" i="7"/>
  <c r="G534" i="7"/>
  <c r="G540" i="7"/>
  <c r="G545" i="7"/>
  <c r="G571" i="7"/>
  <c r="G594" i="7"/>
  <c r="G80" i="7"/>
  <c r="G147" i="7"/>
  <c r="G76" i="7"/>
  <c r="G626" i="7"/>
  <c r="G575" i="7"/>
  <c r="G590" i="7"/>
  <c r="G620" i="7"/>
  <c r="G610" i="7"/>
  <c r="G563" i="7"/>
  <c r="G530" i="7"/>
  <c r="G525" i="7"/>
  <c r="G207" i="7"/>
  <c r="G173" i="7"/>
  <c r="G202" i="7"/>
  <c r="G139" i="7"/>
  <c r="G213" i="7"/>
  <c r="G104" i="7"/>
  <c r="G41" i="7"/>
  <c r="G15" i="7"/>
  <c r="G734" i="7"/>
  <c r="G798" i="7"/>
  <c r="G211" i="7"/>
  <c r="G218" i="7"/>
  <c r="G140" i="7"/>
  <c r="G47" i="7"/>
  <c r="G839" i="7"/>
  <c r="G874" i="7"/>
  <c r="G860" i="7"/>
  <c r="G852" i="7"/>
  <c r="G789" i="7"/>
  <c r="G782" i="7"/>
  <c r="G644" i="7"/>
  <c r="G639" i="7"/>
  <c r="G589" i="7"/>
  <c r="G552" i="7"/>
  <c r="G593" i="7"/>
  <c r="G629" i="7"/>
  <c r="G630" i="7"/>
  <c r="G621" i="7"/>
  <c r="G532" i="7"/>
  <c r="G538" i="7"/>
  <c r="G537" i="7"/>
  <c r="G543" i="7"/>
  <c r="G536" i="7"/>
  <c r="G518" i="7"/>
  <c r="G619" i="7"/>
  <c r="G508" i="7"/>
  <c r="G337" i="7"/>
  <c r="G215" i="7"/>
  <c r="G188" i="7"/>
  <c r="G178" i="7"/>
  <c r="G193" i="7"/>
  <c r="G212" i="7"/>
  <c r="G103" i="7"/>
  <c r="G164" i="7"/>
  <c r="G82" i="7"/>
  <c r="G22" i="7"/>
  <c r="G879" i="7"/>
  <c r="G838" i="7"/>
  <c r="G523" i="7"/>
  <c r="G527" i="7"/>
  <c r="G334" i="7"/>
  <c r="G95" i="7"/>
  <c r="G866" i="7"/>
  <c r="G741" i="7"/>
  <c r="G888" i="7"/>
  <c r="G864" i="7"/>
  <c r="G793" i="7"/>
  <c r="G775" i="7"/>
  <c r="G779" i="7"/>
  <c r="G633" i="7"/>
  <c r="G642" i="7"/>
  <c r="G660" i="7"/>
  <c r="G652" i="7"/>
  <c r="G587" i="7"/>
  <c r="G617" i="7"/>
  <c r="G582" i="7"/>
  <c r="G622" i="7"/>
  <c r="G616" i="7"/>
  <c r="G578" i="7"/>
  <c r="G609" i="7"/>
  <c r="G554" i="7"/>
  <c r="G549" i="7"/>
  <c r="G528" i="7"/>
  <c r="G551" i="7"/>
  <c r="G524" i="7"/>
  <c r="G516" i="7"/>
  <c r="G514" i="7"/>
  <c r="G344" i="7"/>
  <c r="G199" i="7"/>
  <c r="G187" i="7"/>
  <c r="G169" i="7"/>
  <c r="G176" i="7"/>
  <c r="G170" i="7"/>
  <c r="G87" i="7"/>
  <c r="G132" i="7"/>
  <c r="G62" i="7"/>
  <c r="G74" i="7"/>
  <c r="G64" i="7"/>
  <c r="G886" i="7"/>
  <c r="G862" i="7"/>
  <c r="G628" i="7"/>
  <c r="G632" i="7"/>
  <c r="G650" i="7"/>
  <c r="G636" i="7"/>
  <c r="G586" i="7"/>
  <c r="G615" i="7"/>
  <c r="G580" i="7"/>
  <c r="G566" i="7"/>
  <c r="G606" i="7"/>
  <c r="G576" i="7"/>
  <c r="G603" i="7"/>
  <c r="G547" i="7"/>
  <c r="G557" i="7"/>
  <c r="G515" i="7"/>
  <c r="G533" i="7"/>
  <c r="G509" i="7"/>
  <c r="G511" i="7"/>
  <c r="G379" i="7"/>
  <c r="G291" i="7"/>
  <c r="G191" i="7"/>
  <c r="G179" i="7"/>
  <c r="G166" i="7"/>
  <c r="G217" i="7"/>
  <c r="G120" i="7"/>
  <c r="G158" i="7"/>
  <c r="G125" i="7"/>
  <c r="G157" i="7"/>
  <c r="G767" i="7"/>
  <c r="G761" i="7"/>
  <c r="G871" i="7"/>
  <c r="G872" i="7"/>
  <c r="G803" i="7"/>
  <c r="G790" i="7"/>
  <c r="G768" i="7"/>
  <c r="G625" i="7"/>
  <c r="G637" i="7"/>
  <c r="G613" i="7"/>
  <c r="G584" i="7"/>
  <c r="G614" i="7"/>
  <c r="G579" i="7"/>
  <c r="G558" i="7"/>
  <c r="G605" i="7"/>
  <c r="G564" i="7"/>
  <c r="G577" i="7"/>
  <c r="G567" i="7"/>
  <c r="G553" i="7"/>
  <c r="G507" i="7"/>
  <c r="G526" i="7"/>
  <c r="G521" i="7"/>
  <c r="G347" i="7"/>
  <c r="G316" i="7"/>
  <c r="G183" i="7"/>
  <c r="G154" i="7"/>
  <c r="G201" i="7"/>
  <c r="G112" i="7"/>
  <c r="G150" i="7"/>
  <c r="G155" i="7"/>
  <c r="G152" i="7"/>
  <c r="G878" i="7"/>
  <c r="G351" i="7"/>
  <c r="G876" i="7"/>
  <c r="G185" i="7"/>
  <c r="G203" i="7"/>
  <c r="G88" i="7"/>
  <c r="G111" i="7"/>
  <c r="G192" i="7"/>
  <c r="G65" i="7"/>
  <c r="G131" i="7"/>
  <c r="G71" i="7"/>
  <c r="G785" i="7"/>
  <c r="G804" i="7"/>
  <c r="G776" i="7"/>
  <c r="G777" i="7"/>
  <c r="G331" i="7"/>
  <c r="G378" i="7"/>
  <c r="G364" i="7"/>
  <c r="G327" i="7"/>
  <c r="G350" i="7"/>
  <c r="G275" i="7"/>
  <c r="G307" i="7"/>
  <c r="G873" i="7"/>
  <c r="G834" i="7"/>
  <c r="G855" i="7"/>
  <c r="G881" i="7"/>
  <c r="G846" i="7"/>
  <c r="G851" i="7"/>
  <c r="G857" i="7"/>
  <c r="G826" i="7"/>
  <c r="G854" i="7"/>
  <c r="G797" i="7"/>
  <c r="G792" i="7"/>
  <c r="G799" i="7"/>
  <c r="G759" i="7"/>
  <c r="G772" i="7"/>
  <c r="G757" i="7"/>
  <c r="G438" i="7"/>
  <c r="G323" i="7"/>
  <c r="G377" i="7"/>
  <c r="G342" i="7"/>
  <c r="G326" i="7"/>
  <c r="G349" i="7"/>
  <c r="G362" i="7"/>
  <c r="G304" i="7"/>
  <c r="G196" i="7"/>
  <c r="G177" i="7"/>
  <c r="G162" i="7"/>
  <c r="G186" i="7"/>
  <c r="G194" i="7"/>
  <c r="G197" i="7"/>
  <c r="G236" i="7"/>
  <c r="G142" i="7"/>
  <c r="G171" i="7"/>
  <c r="G78" i="7"/>
  <c r="G70" i="7"/>
  <c r="G77" i="7"/>
  <c r="G79" i="7"/>
  <c r="G81" i="7"/>
  <c r="G60" i="7"/>
  <c r="G841" i="7"/>
  <c r="G376" i="7"/>
  <c r="G370" i="7"/>
  <c r="G374" i="7"/>
  <c r="G325" i="7"/>
  <c r="G341" i="7"/>
  <c r="G361" i="7"/>
  <c r="G319" i="7"/>
  <c r="G880" i="7"/>
  <c r="G832" i="7"/>
  <c r="G883" i="7"/>
  <c r="G868" i="7"/>
  <c r="G885" i="7"/>
  <c r="G875" i="7"/>
  <c r="G843" i="7"/>
  <c r="G824" i="7"/>
  <c r="G836" i="7"/>
  <c r="G795" i="7"/>
  <c r="G787" i="7"/>
  <c r="G802" i="7"/>
  <c r="G770" i="7"/>
  <c r="G753" i="7"/>
  <c r="G755" i="7"/>
  <c r="G483" i="7"/>
  <c r="G371" i="7"/>
  <c r="G368" i="7"/>
  <c r="G366" i="7"/>
  <c r="G354" i="7"/>
  <c r="G321" i="7"/>
  <c r="G308" i="7"/>
  <c r="G348" i="7"/>
  <c r="G302" i="7"/>
  <c r="G180" i="7"/>
  <c r="G195" i="7"/>
  <c r="G234" i="7"/>
  <c r="G172" i="7"/>
  <c r="G160" i="7"/>
  <c r="G205" i="7"/>
  <c r="G127" i="7"/>
  <c r="G241" i="7"/>
  <c r="G216" i="7"/>
  <c r="G137" i="7"/>
  <c r="G58" i="7"/>
  <c r="G33" i="7"/>
  <c r="G68" i="7"/>
  <c r="G69" i="7"/>
  <c r="G21" i="7"/>
  <c r="G856" i="7"/>
  <c r="G882" i="7"/>
  <c r="G861" i="7"/>
  <c r="G884" i="7"/>
  <c r="G870" i="7"/>
  <c r="G847" i="7"/>
  <c r="G816" i="7"/>
  <c r="G820" i="7"/>
  <c r="G786" i="7"/>
  <c r="G796" i="7"/>
  <c r="G794" i="7"/>
  <c r="G756" i="7"/>
  <c r="G766" i="7"/>
  <c r="G496" i="7"/>
  <c r="G363" i="7"/>
  <c r="G360" i="7"/>
  <c r="G358" i="7"/>
  <c r="G353" i="7"/>
  <c r="G270" i="7"/>
  <c r="G365" i="7"/>
  <c r="G346" i="7"/>
  <c r="G286" i="7"/>
  <c r="G228" i="7"/>
  <c r="G232" i="7"/>
  <c r="G184" i="7"/>
  <c r="G231" i="7"/>
  <c r="G204" i="7"/>
  <c r="G50" i="7"/>
  <c r="G159" i="7"/>
  <c r="G66" i="7"/>
  <c r="G63" i="7"/>
  <c r="G40" i="7"/>
  <c r="G865" i="7"/>
  <c r="G845" i="7"/>
  <c r="G858" i="7"/>
  <c r="G829" i="7"/>
  <c r="G475" i="7"/>
  <c r="G355" i="7"/>
  <c r="G352" i="7"/>
  <c r="G345" i="7"/>
  <c r="G335" i="7"/>
  <c r="G372" i="7"/>
  <c r="G299" i="7"/>
  <c r="G340" i="7"/>
  <c r="G265" i="7"/>
  <c r="G229" i="7"/>
  <c r="G242" i="7"/>
  <c r="G175" i="7"/>
  <c r="G200" i="7"/>
  <c r="G165" i="7"/>
  <c r="G149" i="7"/>
  <c r="G850" i="7"/>
  <c r="G844" i="7"/>
  <c r="G853" i="7"/>
  <c r="G445" i="7"/>
  <c r="G329" i="7"/>
  <c r="G333" i="7"/>
  <c r="G356" i="7"/>
  <c r="G283" i="7"/>
  <c r="G328" i="7"/>
  <c r="G842" i="7"/>
  <c r="G818" i="7"/>
  <c r="G859" i="7"/>
  <c r="G827" i="7"/>
  <c r="G830" i="7"/>
  <c r="G810" i="7"/>
  <c r="G791" i="7"/>
  <c r="G774" i="7"/>
  <c r="G765" i="7"/>
  <c r="G733" i="7"/>
  <c r="G744" i="7"/>
  <c r="G732" i="7"/>
  <c r="G133" i="7"/>
  <c r="G14" i="7"/>
  <c r="G17" i="7"/>
  <c r="G56" i="7"/>
  <c r="G828" i="7"/>
  <c r="G835" i="7"/>
  <c r="G819" i="7"/>
  <c r="G746" i="7"/>
  <c r="G12" i="7"/>
  <c r="G38" i="7"/>
  <c r="G863" i="7"/>
  <c r="G849" i="7"/>
  <c r="G823" i="7"/>
  <c r="G763" i="7"/>
  <c r="G754" i="7"/>
  <c r="G117" i="7"/>
  <c r="G101" i="7"/>
  <c r="G124" i="7"/>
  <c r="G108" i="7"/>
  <c r="G161" i="7"/>
  <c r="G67" i="7"/>
  <c r="G30" i="7"/>
  <c r="G29" i="7"/>
  <c r="G53" i="7"/>
  <c r="G837" i="7"/>
  <c r="G833" i="7"/>
  <c r="G821" i="7"/>
  <c r="G167" i="7"/>
  <c r="G144" i="7"/>
  <c r="G52" i="7"/>
  <c r="G814" i="7"/>
  <c r="G295" i="7"/>
  <c r="G264" i="7"/>
  <c r="G288" i="7"/>
  <c r="G135" i="7"/>
  <c r="G28" i="7"/>
  <c r="G49" i="7"/>
  <c r="G27" i="7"/>
  <c r="G817" i="7"/>
  <c r="G90" i="7"/>
  <c r="G97" i="7"/>
  <c r="G136" i="7"/>
  <c r="G163" i="7"/>
  <c r="G73" i="7"/>
  <c r="G44" i="7"/>
  <c r="G43" i="7"/>
  <c r="G815" i="7"/>
  <c r="G109" i="7"/>
  <c r="G93" i="7"/>
  <c r="G115" i="7"/>
  <c r="G92" i="7"/>
  <c r="G42" i="7"/>
  <c r="G6" i="7"/>
  <c r="G480" i="7"/>
  <c r="G471" i="7"/>
  <c r="G439" i="7"/>
  <c r="G431" i="7"/>
  <c r="G472" i="7"/>
  <c r="G401" i="7"/>
  <c r="G414" i="7"/>
  <c r="G406" i="7"/>
  <c r="G390" i="7"/>
  <c r="G395" i="7"/>
  <c r="G416" i="7"/>
  <c r="G384" i="7"/>
  <c r="G421" i="7"/>
  <c r="G385" i="7"/>
  <c r="G411" i="7"/>
  <c r="G425" i="7"/>
  <c r="G451" i="7"/>
  <c r="G403" i="7"/>
  <c r="G408" i="7"/>
  <c r="G396" i="7"/>
  <c r="G410" i="7"/>
  <c r="G412" i="7"/>
  <c r="G435" i="7"/>
  <c r="G444" i="7"/>
  <c r="G467" i="7"/>
  <c r="G388" i="7"/>
  <c r="G392" i="7"/>
  <c r="G393" i="7"/>
  <c r="G418" i="7"/>
  <c r="G413" i="7"/>
  <c r="G437" i="7"/>
  <c r="G415" i="7"/>
  <c r="G428" i="7"/>
  <c r="G404" i="7"/>
  <c r="G405" i="7"/>
  <c r="G397" i="7"/>
  <c r="G400" i="7"/>
  <c r="G434" i="7"/>
  <c r="G460" i="7"/>
  <c r="G387" i="7"/>
  <c r="G389" i="7"/>
  <c r="G399" i="7"/>
  <c r="G446" i="7"/>
  <c r="G458" i="7"/>
  <c r="G447" i="7"/>
  <c r="G440" i="7"/>
  <c r="G482" i="7"/>
  <c r="G487" i="7"/>
  <c r="G495" i="7"/>
  <c r="G457" i="7"/>
  <c r="G469" i="7"/>
  <c r="G479" i="7"/>
  <c r="G491" i="7"/>
  <c r="G476" i="7"/>
  <c r="G419" i="7"/>
  <c r="G398" i="7"/>
  <c r="G407" i="7"/>
  <c r="G409" i="7"/>
  <c r="G436" i="7"/>
  <c r="G442" i="7"/>
  <c r="G402" i="7"/>
  <c r="G426" i="7"/>
  <c r="G477" i="7"/>
  <c r="G493" i="7"/>
  <c r="G486" i="7"/>
  <c r="G498" i="7"/>
  <c r="G461" i="7"/>
  <c r="G485" i="7"/>
  <c r="G489" i="7"/>
  <c r="G500" i="7"/>
  <c r="G383" i="7"/>
  <c r="G452" i="7"/>
  <c r="G427" i="7"/>
  <c r="G441" i="7"/>
  <c r="G430" i="7"/>
  <c r="G450" i="7"/>
  <c r="G488" i="7"/>
  <c r="G490" i="7"/>
  <c r="G484" i="7"/>
  <c r="G456" i="7"/>
  <c r="G417" i="7"/>
  <c r="G454" i="7"/>
  <c r="G459" i="7"/>
  <c r="G432" i="7"/>
  <c r="G449" i="7"/>
  <c r="G474" i="7"/>
  <c r="G494" i="7"/>
  <c r="G420" i="7"/>
  <c r="G422" i="7"/>
  <c r="G394" i="7"/>
  <c r="G448" i="7"/>
  <c r="G462" i="7"/>
  <c r="G466" i="7"/>
  <c r="G499" i="7"/>
  <c r="G453" i="7"/>
  <c r="G478" i="7"/>
  <c r="G481" i="7"/>
  <c r="G492" i="7"/>
  <c r="G468" i="7"/>
  <c r="G423" i="7"/>
  <c r="G464" i="7"/>
  <c r="G465" i="7"/>
  <c r="G501" i="7"/>
  <c r="G455" i="7"/>
  <c r="G433" i="7"/>
  <c r="G391" i="7"/>
  <c r="G473" i="7"/>
  <c r="G443" i="7"/>
  <c r="G470" i="7"/>
  <c r="G502" i="7"/>
  <c r="G503" i="7"/>
  <c r="G497" i="7"/>
  <c r="G386" i="7"/>
  <c r="G424" i="7"/>
  <c r="G463" i="7"/>
  <c r="G869" i="7"/>
  <c r="G877" i="7"/>
  <c r="G848" i="7"/>
  <c r="G840" i="7"/>
  <c r="G822" i="7"/>
  <c r="G748" i="7"/>
  <c r="G762" i="7"/>
  <c r="G808" i="7"/>
  <c r="G780" i="7"/>
  <c r="G764" i="7"/>
  <c r="G758" i="7"/>
  <c r="G735" i="7"/>
  <c r="G831" i="7"/>
  <c r="G825" i="7"/>
  <c r="G760" i="7"/>
  <c r="G745" i="7"/>
  <c r="G778" i="7"/>
  <c r="G769" i="7"/>
  <c r="G743" i="7"/>
  <c r="G736" i="7"/>
  <c r="G813" i="7"/>
  <c r="G811" i="7"/>
  <c r="G739" i="7"/>
  <c r="G750" i="7"/>
  <c r="G737" i="7"/>
  <c r="G752" i="7"/>
  <c r="G809" i="7"/>
  <c r="G738" i="7"/>
  <c r="G749" i="7"/>
  <c r="G751" i="7"/>
  <c r="G747" i="7"/>
  <c r="G292" i="7"/>
  <c r="G249" i="7"/>
  <c r="G254" i="7"/>
  <c r="G247" i="7"/>
  <c r="G123" i="7"/>
  <c r="G61" i="7"/>
  <c r="G332" i="7"/>
  <c r="G324" i="7"/>
  <c r="G338" i="7"/>
  <c r="G276" i="7"/>
  <c r="G258" i="7"/>
  <c r="G312" i="7"/>
  <c r="G269" i="7"/>
  <c r="G262" i="7"/>
  <c r="G322" i="7"/>
  <c r="G248" i="7"/>
  <c r="G246" i="7"/>
  <c r="G106" i="7"/>
  <c r="G114" i="7"/>
  <c r="G143" i="7"/>
  <c r="G116" i="7"/>
  <c r="G118" i="7"/>
  <c r="G57" i="7"/>
  <c r="G20" i="7"/>
  <c r="G9" i="7"/>
  <c r="G261" i="7"/>
  <c r="G250" i="7"/>
  <c r="G294" i="7"/>
  <c r="G330" i="7"/>
  <c r="G255" i="7"/>
  <c r="G257" i="7"/>
  <c r="G105" i="7"/>
  <c r="G145" i="7"/>
  <c r="G7" i="7"/>
  <c r="G34" i="7"/>
  <c r="G18" i="7"/>
  <c r="G369" i="7"/>
  <c r="G285" i="7"/>
  <c r="G273" i="7"/>
  <c r="G287" i="7"/>
  <c r="G309" i="7"/>
  <c r="G289" i="7"/>
  <c r="G279" i="7"/>
  <c r="G303" i="7"/>
  <c r="G99" i="7"/>
  <c r="G151" i="7"/>
  <c r="G121" i="7"/>
  <c r="G156" i="7"/>
  <c r="G89" i="7"/>
  <c r="G107" i="7"/>
  <c r="G100" i="7"/>
  <c r="G25" i="7"/>
  <c r="G59" i="7"/>
  <c r="G35" i="7"/>
  <c r="G24" i="7"/>
  <c r="G373" i="7"/>
  <c r="G284" i="7"/>
  <c r="G315" i="7"/>
  <c r="G253" i="7"/>
  <c r="G271" i="7"/>
  <c r="G311" i="7"/>
  <c r="G280" i="7"/>
  <c r="G293" i="7"/>
  <c r="G320" i="7"/>
  <c r="G260" i="7"/>
  <c r="G256" i="7"/>
  <c r="G126" i="7"/>
  <c r="G141" i="7"/>
  <c r="G146" i="7"/>
  <c r="D891" i="7"/>
  <c r="G19" i="7"/>
  <c r="G54" i="7"/>
  <c r="G46" i="7"/>
  <c r="G23" i="7"/>
  <c r="G11" i="7"/>
  <c r="G336" i="7"/>
  <c r="G263" i="7"/>
  <c r="G296" i="7"/>
  <c r="G278" i="7"/>
  <c r="G267" i="7"/>
  <c r="G94" i="7"/>
  <c r="G214" i="7"/>
  <c r="G206" i="7"/>
  <c r="G198" i="7"/>
  <c r="G190" i="7"/>
  <c r="G182" i="7"/>
  <c r="G174" i="7"/>
  <c r="G168" i="7"/>
  <c r="G110" i="7"/>
  <c r="G153" i="7"/>
  <c r="G138" i="7"/>
  <c r="G102" i="7"/>
  <c r="G36" i="7"/>
  <c r="G51" i="7"/>
  <c r="G45" i="7"/>
  <c r="G10" i="7"/>
  <c r="G8" i="7"/>
  <c r="G13" i="7"/>
  <c r="G375" i="7"/>
  <c r="G367" i="7"/>
  <c r="G359" i="7"/>
  <c r="G357" i="7"/>
  <c r="G343" i="7"/>
  <c r="G317" i="7"/>
  <c r="G318" i="7"/>
  <c r="G298" i="7"/>
  <c r="G290" i="7"/>
  <c r="G282" i="7"/>
  <c r="G274" i="7"/>
  <c r="G313" i="7"/>
  <c r="G305" i="7"/>
  <c r="G297" i="7"/>
  <c r="G252" i="7"/>
  <c r="G266" i="7"/>
  <c r="G300" i="7"/>
  <c r="G310" i="7"/>
  <c r="G259" i="7"/>
  <c r="G98" i="7"/>
  <c r="G122" i="7"/>
  <c r="G86" i="7"/>
  <c r="G37" i="7"/>
  <c r="G277" i="7"/>
  <c r="G268" i="7"/>
  <c r="G306" i="7"/>
  <c r="G314" i="7"/>
  <c r="G281" i="7"/>
  <c r="G272" i="7"/>
  <c r="G251" i="7"/>
  <c r="G16" i="7"/>
  <c r="G32" i="7"/>
  <c r="G48" i="7"/>
  <c r="AB888" i="5" a="1"/>
  <c r="AB888" i="5" s="1"/>
  <c r="AA888" i="5" a="1"/>
  <c r="AA888" i="5" s="1"/>
  <c r="AB887" i="5" a="1"/>
  <c r="AB887" i="5" s="1"/>
  <c r="AA887" i="5" a="1"/>
  <c r="AA887" i="5" s="1"/>
  <c r="AB886" i="5" a="1"/>
  <c r="AB886" i="5" s="1"/>
  <c r="AA886" i="5" a="1"/>
  <c r="AA886" i="5" s="1"/>
  <c r="AB885" i="5" a="1"/>
  <c r="AB885" i="5" s="1"/>
  <c r="AA885" i="5" a="1"/>
  <c r="AA885" i="5" s="1"/>
  <c r="AB884" i="5" a="1"/>
  <c r="AB884" i="5" s="1"/>
  <c r="AA884" i="5" a="1"/>
  <c r="AA884" i="5" s="1"/>
  <c r="AB883" i="5" a="1"/>
  <c r="AB883" i="5" s="1"/>
  <c r="AA883" i="5" a="1"/>
  <c r="AA883" i="5" s="1"/>
  <c r="AB882" i="5" a="1"/>
  <c r="AB882" i="5" s="1"/>
  <c r="AA882" i="5" a="1"/>
  <c r="AA882" i="5" s="1"/>
  <c r="AB881" i="5" a="1"/>
  <c r="AB881" i="5" s="1"/>
  <c r="AA881" i="5" a="1"/>
  <c r="AA881" i="5" s="1"/>
  <c r="AB880" i="5" a="1"/>
  <c r="AB880" i="5" s="1"/>
  <c r="AA880" i="5" a="1"/>
  <c r="AA880" i="5" s="1"/>
  <c r="AB879" i="5" a="1"/>
  <c r="AB879" i="5" s="1"/>
  <c r="AA879" i="5" a="1"/>
  <c r="AA879" i="5" s="1"/>
  <c r="AB878" i="5" a="1"/>
  <c r="AB878" i="5" s="1"/>
  <c r="AA878" i="5" a="1"/>
  <c r="AA878" i="5" s="1"/>
  <c r="AB877" i="5" a="1"/>
  <c r="AB877" i="5" s="1"/>
  <c r="AA877" i="5" a="1"/>
  <c r="AA877" i="5" s="1"/>
  <c r="AB876" i="5" a="1"/>
  <c r="AB876" i="5" s="1"/>
  <c r="AA876" i="5" a="1"/>
  <c r="AA876" i="5" s="1"/>
  <c r="AB875" i="5" a="1"/>
  <c r="AB875" i="5" s="1"/>
  <c r="AA875" i="5" a="1"/>
  <c r="AA875" i="5" s="1"/>
  <c r="AB874" i="5" a="1"/>
  <c r="AB874" i="5" s="1"/>
  <c r="AA874" i="5" a="1"/>
  <c r="AA874" i="5" s="1"/>
  <c r="AB873" i="5" a="1"/>
  <c r="AB873" i="5" s="1"/>
  <c r="AA873" i="5" a="1"/>
  <c r="AA873" i="5" s="1"/>
  <c r="AB872" i="5" a="1"/>
  <c r="AB872" i="5" s="1"/>
  <c r="AA872" i="5" a="1"/>
  <c r="AA872" i="5" s="1"/>
  <c r="AB871" i="5" a="1"/>
  <c r="AB871" i="5" s="1"/>
  <c r="AA871" i="5" a="1"/>
  <c r="AA871" i="5" s="1"/>
  <c r="AB870" i="5" a="1"/>
  <c r="AB870" i="5" s="1"/>
  <c r="AA870" i="5" a="1"/>
  <c r="AA870" i="5" s="1"/>
  <c r="AB869" i="5" a="1"/>
  <c r="AB869" i="5" s="1"/>
  <c r="AA869" i="5" a="1"/>
  <c r="AA869" i="5" s="1"/>
  <c r="AB868" i="5" a="1"/>
  <c r="AB868" i="5" s="1"/>
  <c r="AA868" i="5" a="1"/>
  <c r="AA868" i="5" s="1"/>
  <c r="AB867" i="5" a="1"/>
  <c r="AB867" i="5" s="1"/>
  <c r="AA867" i="5" a="1"/>
  <c r="AA867" i="5" s="1"/>
  <c r="AB866" i="5" a="1"/>
  <c r="AB866" i="5" s="1"/>
  <c r="AA866" i="5" a="1"/>
  <c r="AA866" i="5" s="1"/>
  <c r="AB865" i="5" a="1"/>
  <c r="AB865" i="5" s="1"/>
  <c r="AA865" i="5" a="1"/>
  <c r="AA865" i="5" s="1"/>
  <c r="AB864" i="5" a="1"/>
  <c r="AB864" i="5" s="1"/>
  <c r="AA864" i="5" a="1"/>
  <c r="AA864" i="5" s="1"/>
  <c r="AB863" i="5" a="1"/>
  <c r="AB863" i="5" s="1"/>
  <c r="AA863" i="5" a="1"/>
  <c r="AA863" i="5" s="1"/>
  <c r="AB862" i="5" a="1"/>
  <c r="AB862" i="5" s="1"/>
  <c r="AA862" i="5" a="1"/>
  <c r="AA862" i="5" s="1"/>
  <c r="AB861" i="5" a="1"/>
  <c r="AB861" i="5" s="1"/>
  <c r="AA861" i="5" a="1"/>
  <c r="AA861" i="5" s="1"/>
  <c r="AB860" i="5" a="1"/>
  <c r="AB860" i="5" s="1"/>
  <c r="AA860" i="5" a="1"/>
  <c r="AA860" i="5" s="1"/>
  <c r="AB859" i="5" a="1"/>
  <c r="AB859" i="5" s="1"/>
  <c r="AA859" i="5" a="1"/>
  <c r="AA859" i="5" s="1"/>
  <c r="AB858" i="5" a="1"/>
  <c r="AB858" i="5" s="1"/>
  <c r="AA858" i="5" a="1"/>
  <c r="AA858" i="5" s="1"/>
  <c r="AB857" i="5" a="1"/>
  <c r="AB857" i="5" s="1"/>
  <c r="AA857" i="5" a="1"/>
  <c r="AA857" i="5" s="1"/>
  <c r="AB856" i="5" a="1"/>
  <c r="AB856" i="5" s="1"/>
  <c r="AA856" i="5" a="1"/>
  <c r="AA856" i="5" s="1"/>
  <c r="AB855" i="5" a="1"/>
  <c r="AB855" i="5" s="1"/>
  <c r="AA855" i="5" a="1"/>
  <c r="AA855" i="5" s="1"/>
  <c r="AB854" i="5" a="1"/>
  <c r="AB854" i="5" s="1"/>
  <c r="AA854" i="5" a="1"/>
  <c r="AA854" i="5" s="1"/>
  <c r="AB853" i="5" a="1"/>
  <c r="AB853" i="5" s="1"/>
  <c r="AA853" i="5" a="1"/>
  <c r="AA853" i="5" s="1"/>
  <c r="AB852" i="5" a="1"/>
  <c r="AB852" i="5" s="1"/>
  <c r="AA852" i="5" a="1"/>
  <c r="AA852" i="5" s="1"/>
  <c r="AB851" i="5" a="1"/>
  <c r="AB851" i="5" s="1"/>
  <c r="AA851" i="5" a="1"/>
  <c r="AA851" i="5" s="1"/>
  <c r="AB850" i="5" a="1"/>
  <c r="AB850" i="5" s="1"/>
  <c r="AA850" i="5" a="1"/>
  <c r="AA850" i="5" s="1"/>
  <c r="AB849" i="5" a="1"/>
  <c r="AB849" i="5" s="1"/>
  <c r="AA849" i="5" a="1"/>
  <c r="AA849" i="5" s="1"/>
  <c r="AB848" i="5" a="1"/>
  <c r="AB848" i="5" s="1"/>
  <c r="AA848" i="5" a="1"/>
  <c r="AA848" i="5" s="1"/>
  <c r="AB847" i="5" a="1"/>
  <c r="AB847" i="5" s="1"/>
  <c r="AA847" i="5" a="1"/>
  <c r="AA847" i="5" s="1"/>
  <c r="AB846" i="5" a="1"/>
  <c r="AB846" i="5" s="1"/>
  <c r="AA846" i="5" a="1"/>
  <c r="AA846" i="5" s="1"/>
  <c r="AB845" i="5" a="1"/>
  <c r="AB845" i="5" s="1"/>
  <c r="AA845" i="5" a="1"/>
  <c r="AA845" i="5" s="1"/>
  <c r="AB844" i="5" a="1"/>
  <c r="AB844" i="5" s="1"/>
  <c r="AA844" i="5" a="1"/>
  <c r="AA844" i="5" s="1"/>
  <c r="AB843" i="5" a="1"/>
  <c r="AB843" i="5" s="1"/>
  <c r="AA843" i="5" a="1"/>
  <c r="AA843" i="5" s="1"/>
  <c r="AB842" i="5" a="1"/>
  <c r="AB842" i="5" s="1"/>
  <c r="AA842" i="5" a="1"/>
  <c r="AA842" i="5" s="1"/>
  <c r="AB841" i="5" a="1"/>
  <c r="AB841" i="5" s="1"/>
  <c r="AA841" i="5" a="1"/>
  <c r="AA841" i="5" s="1"/>
  <c r="AB840" i="5" a="1"/>
  <c r="AB840" i="5" s="1"/>
  <c r="AA840" i="5" a="1"/>
  <c r="AA840" i="5" s="1"/>
  <c r="AB839" i="5" a="1"/>
  <c r="AB839" i="5" s="1"/>
  <c r="AA839" i="5" a="1"/>
  <c r="AA839" i="5" s="1"/>
  <c r="AB838" i="5" a="1"/>
  <c r="AB838" i="5" s="1"/>
  <c r="AA838" i="5" a="1"/>
  <c r="AA838" i="5" s="1"/>
  <c r="AB837" i="5" a="1"/>
  <c r="AB837" i="5" s="1"/>
  <c r="AA837" i="5" a="1"/>
  <c r="AA837" i="5" s="1"/>
  <c r="AB836" i="5" a="1"/>
  <c r="AB836" i="5" s="1"/>
  <c r="AA836" i="5" a="1"/>
  <c r="AA836" i="5" s="1"/>
  <c r="AB835" i="5" a="1"/>
  <c r="AB835" i="5" s="1"/>
  <c r="AA835" i="5" a="1"/>
  <c r="AA835" i="5" s="1"/>
  <c r="AB834" i="5" a="1"/>
  <c r="AB834" i="5" s="1"/>
  <c r="AA834" i="5" a="1"/>
  <c r="AA834" i="5" s="1"/>
  <c r="AB833" i="5" a="1"/>
  <c r="AB833" i="5" s="1"/>
  <c r="AA833" i="5" a="1"/>
  <c r="AA833" i="5" s="1"/>
  <c r="AB832" i="5" a="1"/>
  <c r="AB832" i="5" s="1"/>
  <c r="AA832" i="5" a="1"/>
  <c r="AA832" i="5" s="1"/>
  <c r="AB831" i="5" a="1"/>
  <c r="AB831" i="5" s="1"/>
  <c r="AA831" i="5" a="1"/>
  <c r="AA831" i="5" s="1"/>
  <c r="AB830" i="5" a="1"/>
  <c r="AB830" i="5" s="1"/>
  <c r="AA830" i="5" a="1"/>
  <c r="AA830" i="5" s="1"/>
  <c r="AB829" i="5" a="1"/>
  <c r="AB829" i="5" s="1"/>
  <c r="AA829" i="5" a="1"/>
  <c r="AA829" i="5" s="1"/>
  <c r="AB828" i="5" a="1"/>
  <c r="AB828" i="5" s="1"/>
  <c r="AA828" i="5" a="1"/>
  <c r="AA828" i="5" s="1"/>
  <c r="AB827" i="5" a="1"/>
  <c r="AB827" i="5" s="1"/>
  <c r="AA827" i="5" a="1"/>
  <c r="AA827" i="5" s="1"/>
  <c r="AB826" i="5" a="1"/>
  <c r="AB826" i="5" s="1"/>
  <c r="AA826" i="5" a="1"/>
  <c r="AA826" i="5" s="1"/>
  <c r="AB825" i="5" a="1"/>
  <c r="AB825" i="5" s="1"/>
  <c r="AA825" i="5" a="1"/>
  <c r="AA825" i="5" s="1"/>
  <c r="AB824" i="5" a="1"/>
  <c r="AB824" i="5" s="1"/>
  <c r="AA824" i="5" a="1"/>
  <c r="AA824" i="5" s="1"/>
  <c r="AB823" i="5" a="1"/>
  <c r="AB823" i="5" s="1"/>
  <c r="AA823" i="5" a="1"/>
  <c r="AA823" i="5" s="1"/>
  <c r="AB822" i="5" a="1"/>
  <c r="AB822" i="5" s="1"/>
  <c r="AA822" i="5" a="1"/>
  <c r="AA822" i="5" s="1"/>
  <c r="AB821" i="5" a="1"/>
  <c r="AB821" i="5" s="1"/>
  <c r="AA821" i="5" a="1"/>
  <c r="AA821" i="5" s="1"/>
  <c r="AB820" i="5" a="1"/>
  <c r="AB820" i="5" s="1"/>
  <c r="AA820" i="5" a="1"/>
  <c r="AA820" i="5" s="1"/>
  <c r="AB819" i="5" a="1"/>
  <c r="AB819" i="5" s="1"/>
  <c r="AA819" i="5" a="1"/>
  <c r="AA819" i="5" s="1"/>
  <c r="AB818" i="5" a="1"/>
  <c r="AB818" i="5" s="1"/>
  <c r="AA818" i="5" a="1"/>
  <c r="AA818" i="5" s="1"/>
  <c r="AB817" i="5" a="1"/>
  <c r="AB817" i="5" s="1"/>
  <c r="AA817" i="5" a="1"/>
  <c r="AA817" i="5" s="1"/>
  <c r="AB816" i="5" a="1"/>
  <c r="AB816" i="5" s="1"/>
  <c r="AA816" i="5" a="1"/>
  <c r="AA816" i="5" s="1"/>
  <c r="AB815" i="5" a="1"/>
  <c r="AB815" i="5" s="1"/>
  <c r="AA815" i="5" a="1"/>
  <c r="AA815" i="5" s="1"/>
  <c r="AB814" i="5" a="1"/>
  <c r="AB814" i="5" s="1"/>
  <c r="AA814" i="5" a="1"/>
  <c r="AA814" i="5" s="1"/>
  <c r="AB813" i="5" a="1"/>
  <c r="AB813" i="5" s="1"/>
  <c r="AA813" i="5" a="1"/>
  <c r="AA813" i="5" s="1"/>
  <c r="AB812" i="5" a="1"/>
  <c r="AB812" i="5" s="1"/>
  <c r="AA812" i="5" a="1"/>
  <c r="AA812" i="5" s="1"/>
  <c r="AB811" i="5" a="1"/>
  <c r="AB811" i="5" s="1"/>
  <c r="AA811" i="5" a="1"/>
  <c r="AA811" i="5" s="1"/>
  <c r="AB810" i="5" a="1"/>
  <c r="AB810" i="5" s="1"/>
  <c r="AA810" i="5" a="1"/>
  <c r="AA810" i="5" s="1"/>
  <c r="AB809" i="5" a="1"/>
  <c r="AB809" i="5" s="1"/>
  <c r="AA809" i="5" a="1"/>
  <c r="AA809" i="5" s="1"/>
  <c r="AB808" i="5" a="1"/>
  <c r="AB808" i="5" s="1"/>
  <c r="AA808" i="5" a="1"/>
  <c r="AA808" i="5" s="1"/>
  <c r="AB804" i="5" a="1"/>
  <c r="AB804" i="5" s="1"/>
  <c r="AA804" i="5" a="1"/>
  <c r="AA804" i="5" s="1"/>
  <c r="AB803" i="5" a="1"/>
  <c r="AB803" i="5" s="1"/>
  <c r="AA803" i="5" a="1"/>
  <c r="AA803" i="5" s="1"/>
  <c r="AB802" i="5" a="1"/>
  <c r="AB802" i="5" s="1"/>
  <c r="AA802" i="5" a="1"/>
  <c r="AA802" i="5" s="1"/>
  <c r="AB801" i="5" a="1"/>
  <c r="AB801" i="5" s="1"/>
  <c r="AA801" i="5" a="1"/>
  <c r="AA801" i="5" s="1"/>
  <c r="AB800" i="5" a="1"/>
  <c r="AB800" i="5" s="1"/>
  <c r="AA800" i="5" a="1"/>
  <c r="AA800" i="5" s="1"/>
  <c r="AB799" i="5" a="1"/>
  <c r="AB799" i="5" s="1"/>
  <c r="AA799" i="5" a="1"/>
  <c r="AA799" i="5" s="1"/>
  <c r="AB798" i="5" a="1"/>
  <c r="AB798" i="5" s="1"/>
  <c r="AA798" i="5" a="1"/>
  <c r="AA798" i="5" s="1"/>
  <c r="AB797" i="5" a="1"/>
  <c r="AB797" i="5" s="1"/>
  <c r="AA797" i="5" a="1"/>
  <c r="AA797" i="5" s="1"/>
  <c r="AB796" i="5" a="1"/>
  <c r="AB796" i="5" s="1"/>
  <c r="AA796" i="5" a="1"/>
  <c r="AA796" i="5" s="1"/>
  <c r="AB795" i="5" a="1"/>
  <c r="AB795" i="5" s="1"/>
  <c r="AA795" i="5" a="1"/>
  <c r="AA795" i="5" s="1"/>
  <c r="AB794" i="5" a="1"/>
  <c r="AB794" i="5" s="1"/>
  <c r="AA794" i="5" a="1"/>
  <c r="AA794" i="5" s="1"/>
  <c r="AB793" i="5" a="1"/>
  <c r="AB793" i="5" s="1"/>
  <c r="AA793" i="5" a="1"/>
  <c r="AA793" i="5" s="1"/>
  <c r="AB792" i="5" a="1"/>
  <c r="AB792" i="5" s="1"/>
  <c r="AA792" i="5" a="1"/>
  <c r="AA792" i="5" s="1"/>
  <c r="AB791" i="5" a="1"/>
  <c r="AB791" i="5" s="1"/>
  <c r="AA791" i="5" a="1"/>
  <c r="AA791" i="5" s="1"/>
  <c r="AB790" i="5" a="1"/>
  <c r="AB790" i="5" s="1"/>
  <c r="AA790" i="5" a="1"/>
  <c r="AA790" i="5" s="1"/>
  <c r="AB789" i="5" a="1"/>
  <c r="AB789" i="5" s="1"/>
  <c r="AA789" i="5" a="1"/>
  <c r="AA789" i="5" s="1"/>
  <c r="AB788" i="5" a="1"/>
  <c r="AB788" i="5" s="1"/>
  <c r="AA788" i="5" a="1"/>
  <c r="AA788" i="5" s="1"/>
  <c r="AB787" i="5" a="1"/>
  <c r="AB787" i="5" s="1"/>
  <c r="AA787" i="5" a="1"/>
  <c r="AA787" i="5" s="1"/>
  <c r="AB786" i="5" a="1"/>
  <c r="AB786" i="5" s="1"/>
  <c r="AA786" i="5" a="1"/>
  <c r="AA786" i="5" s="1"/>
  <c r="AB785" i="5" a="1"/>
  <c r="AB785" i="5" s="1"/>
  <c r="AA785" i="5" a="1"/>
  <c r="AA785" i="5" s="1"/>
  <c r="AB784" i="5" a="1"/>
  <c r="AB784" i="5" s="1"/>
  <c r="AA784" i="5" a="1"/>
  <c r="AA784" i="5" s="1"/>
  <c r="AB783" i="5" a="1"/>
  <c r="AB783" i="5" s="1"/>
  <c r="AA783" i="5" a="1"/>
  <c r="AA783" i="5" s="1"/>
  <c r="AB782" i="5" a="1"/>
  <c r="AB782" i="5" s="1"/>
  <c r="AA782" i="5" a="1"/>
  <c r="AA782" i="5" s="1"/>
  <c r="AB781" i="5" a="1"/>
  <c r="AB781" i="5" s="1"/>
  <c r="AA781" i="5" a="1"/>
  <c r="AA781" i="5" s="1"/>
  <c r="AB780" i="5" a="1"/>
  <c r="AB780" i="5" s="1"/>
  <c r="AA780" i="5" a="1"/>
  <c r="AA780" i="5" s="1"/>
  <c r="AB779" i="5" a="1"/>
  <c r="AB779" i="5" s="1"/>
  <c r="AA779" i="5" a="1"/>
  <c r="AA779" i="5" s="1"/>
  <c r="AB778" i="5" a="1"/>
  <c r="AB778" i="5" s="1"/>
  <c r="AA778" i="5" a="1"/>
  <c r="AA778" i="5" s="1"/>
  <c r="AB777" i="5" a="1"/>
  <c r="AB777" i="5" s="1"/>
  <c r="AA777" i="5" a="1"/>
  <c r="AA777" i="5" s="1"/>
  <c r="AB776" i="5" a="1"/>
  <c r="AB776" i="5" s="1"/>
  <c r="AA776" i="5" a="1"/>
  <c r="AA776" i="5" s="1"/>
  <c r="AB775" i="5" a="1"/>
  <c r="AB775" i="5" s="1"/>
  <c r="AA775" i="5" a="1"/>
  <c r="AA775" i="5" s="1"/>
  <c r="AB774" i="5" a="1"/>
  <c r="AB774" i="5" s="1"/>
  <c r="AA774" i="5" a="1"/>
  <c r="AA774" i="5" s="1"/>
  <c r="AB773" i="5" a="1"/>
  <c r="AB773" i="5" s="1"/>
  <c r="AA773" i="5" a="1"/>
  <c r="AA773" i="5" s="1"/>
  <c r="AB772" i="5" a="1"/>
  <c r="AB772" i="5" s="1"/>
  <c r="AA772" i="5" a="1"/>
  <c r="AA772" i="5" s="1"/>
  <c r="AB771" i="5" a="1"/>
  <c r="AB771" i="5" s="1"/>
  <c r="AA771" i="5" a="1"/>
  <c r="AA771" i="5" s="1"/>
  <c r="AB770" i="5" a="1"/>
  <c r="AB770" i="5" s="1"/>
  <c r="AA770" i="5" a="1"/>
  <c r="AA770" i="5" s="1"/>
  <c r="AB769" i="5" a="1"/>
  <c r="AB769" i="5" s="1"/>
  <c r="AA769" i="5" a="1"/>
  <c r="AA769" i="5" s="1"/>
  <c r="AB768" i="5" a="1"/>
  <c r="AB768" i="5" s="1"/>
  <c r="AA768" i="5" a="1"/>
  <c r="AA768" i="5" s="1"/>
  <c r="AB767" i="5" a="1"/>
  <c r="AB767" i="5" s="1"/>
  <c r="AA767" i="5" a="1"/>
  <c r="AA767" i="5" s="1"/>
  <c r="AB766" i="5" a="1"/>
  <c r="AB766" i="5" s="1"/>
  <c r="AA766" i="5" a="1"/>
  <c r="AA766" i="5" s="1"/>
  <c r="AB765" i="5" a="1"/>
  <c r="AB765" i="5" s="1"/>
  <c r="AA765" i="5" a="1"/>
  <c r="AA765" i="5" s="1"/>
  <c r="AB764" i="5" a="1"/>
  <c r="AB764" i="5" s="1"/>
  <c r="AA764" i="5" a="1"/>
  <c r="AA764" i="5" s="1"/>
  <c r="AB763" i="5" a="1"/>
  <c r="AB763" i="5" s="1"/>
  <c r="AA763" i="5" a="1"/>
  <c r="AA763" i="5" s="1"/>
  <c r="AB762" i="5" a="1"/>
  <c r="AB762" i="5" s="1"/>
  <c r="AA762" i="5" a="1"/>
  <c r="AA762" i="5" s="1"/>
  <c r="AB761" i="5" a="1"/>
  <c r="AB761" i="5" s="1"/>
  <c r="AA761" i="5" a="1"/>
  <c r="AA761" i="5" s="1"/>
  <c r="AB760" i="5" a="1"/>
  <c r="AB760" i="5" s="1"/>
  <c r="AA760" i="5" a="1"/>
  <c r="AA760" i="5" s="1"/>
  <c r="AB759" i="5" a="1"/>
  <c r="AB759" i="5" s="1"/>
  <c r="AA759" i="5" a="1"/>
  <c r="AA759" i="5" s="1"/>
  <c r="AB758" i="5" a="1"/>
  <c r="AB758" i="5" s="1"/>
  <c r="AA758" i="5" a="1"/>
  <c r="AA758" i="5" s="1"/>
  <c r="AB757" i="5" a="1"/>
  <c r="AB757" i="5" s="1"/>
  <c r="AA757" i="5" a="1"/>
  <c r="AA757" i="5" s="1"/>
  <c r="AB756" i="5" a="1"/>
  <c r="AB756" i="5" s="1"/>
  <c r="AA756" i="5" a="1"/>
  <c r="AA756" i="5" s="1"/>
  <c r="AB755" i="5" a="1"/>
  <c r="AB755" i="5" s="1"/>
  <c r="AA755" i="5" a="1"/>
  <c r="AA755" i="5" s="1"/>
  <c r="AB754" i="5" a="1"/>
  <c r="AB754" i="5" s="1"/>
  <c r="AA754" i="5" a="1"/>
  <c r="AA754" i="5" s="1"/>
  <c r="AB753" i="5" a="1"/>
  <c r="AB753" i="5" s="1"/>
  <c r="AA753" i="5" a="1"/>
  <c r="AA753" i="5" s="1"/>
  <c r="AB752" i="5" a="1"/>
  <c r="AB752" i="5" s="1"/>
  <c r="AA752" i="5" a="1"/>
  <c r="AA752" i="5" s="1"/>
  <c r="AB751" i="5" a="1"/>
  <c r="AB751" i="5" s="1"/>
  <c r="AA751" i="5" a="1"/>
  <c r="AA751" i="5" s="1"/>
  <c r="AB750" i="5" a="1"/>
  <c r="AB750" i="5" s="1"/>
  <c r="AA750" i="5" a="1"/>
  <c r="AA750" i="5" s="1"/>
  <c r="AB749" i="5" a="1"/>
  <c r="AB749" i="5" s="1"/>
  <c r="AA749" i="5" a="1"/>
  <c r="AA749" i="5" s="1"/>
  <c r="AB748" i="5" a="1"/>
  <c r="AB748" i="5" s="1"/>
  <c r="AA748" i="5" a="1"/>
  <c r="AA748" i="5" s="1"/>
  <c r="AB747" i="5" a="1"/>
  <c r="AB747" i="5" s="1"/>
  <c r="AA747" i="5" a="1"/>
  <c r="AA747" i="5" s="1"/>
  <c r="AB746" i="5" a="1"/>
  <c r="AB746" i="5" s="1"/>
  <c r="AA746" i="5" a="1"/>
  <c r="AA746" i="5" s="1"/>
  <c r="AB745" i="5" a="1"/>
  <c r="AB745" i="5" s="1"/>
  <c r="AA745" i="5" a="1"/>
  <c r="AA745" i="5" s="1"/>
  <c r="AB744" i="5" a="1"/>
  <c r="AB744" i="5" s="1"/>
  <c r="AA744" i="5" a="1"/>
  <c r="AA744" i="5" s="1"/>
  <c r="AB743" i="5" a="1"/>
  <c r="AB743" i="5" s="1"/>
  <c r="AA743" i="5" a="1"/>
  <c r="AA743" i="5" s="1"/>
  <c r="AB742" i="5" a="1"/>
  <c r="AB742" i="5" s="1"/>
  <c r="AA742" i="5" a="1"/>
  <c r="AA742" i="5" s="1"/>
  <c r="AB741" i="5" a="1"/>
  <c r="AB741" i="5" s="1"/>
  <c r="AA741" i="5" a="1"/>
  <c r="AA741" i="5" s="1"/>
  <c r="AB740" i="5" a="1"/>
  <c r="AB740" i="5" s="1"/>
  <c r="AA740" i="5" a="1"/>
  <c r="AA740" i="5" s="1"/>
  <c r="AB739" i="5" a="1"/>
  <c r="AB739" i="5" s="1"/>
  <c r="AA739" i="5" a="1"/>
  <c r="AA739" i="5" s="1"/>
  <c r="AB738" i="5" a="1"/>
  <c r="AB738" i="5" s="1"/>
  <c r="AA738" i="5" a="1"/>
  <c r="AA738" i="5" s="1"/>
  <c r="AB737" i="5" a="1"/>
  <c r="AB737" i="5" s="1"/>
  <c r="AA737" i="5" a="1"/>
  <c r="AA737" i="5" s="1"/>
  <c r="AB736" i="5" a="1"/>
  <c r="AB736" i="5" s="1"/>
  <c r="AA736" i="5" a="1"/>
  <c r="AA736" i="5" s="1"/>
  <c r="AB735" i="5" a="1"/>
  <c r="AB735" i="5" s="1"/>
  <c r="AA735" i="5" a="1"/>
  <c r="AA735" i="5" s="1"/>
  <c r="AB734" i="5" a="1"/>
  <c r="AB734" i="5" s="1"/>
  <c r="AA734" i="5" a="1"/>
  <c r="AA734" i="5" s="1"/>
  <c r="AB733" i="5" a="1"/>
  <c r="AB733" i="5" s="1"/>
  <c r="AA733" i="5" a="1"/>
  <c r="AA733" i="5" s="1"/>
  <c r="AB732" i="5" a="1"/>
  <c r="AB732" i="5" s="1"/>
  <c r="AA732" i="5" a="1"/>
  <c r="AA732" i="5" s="1"/>
  <c r="AB731" i="5" a="1"/>
  <c r="AB731" i="5" s="1"/>
  <c r="AA731" i="5" a="1"/>
  <c r="AA731" i="5" s="1"/>
  <c r="AB727" i="5" a="1"/>
  <c r="AB727" i="5" s="1"/>
  <c r="AA727" i="5" a="1"/>
  <c r="AA727" i="5" s="1"/>
  <c r="AB726" i="5" a="1"/>
  <c r="AB726" i="5" s="1"/>
  <c r="AA726" i="5" a="1"/>
  <c r="AA726" i="5" s="1"/>
  <c r="AB725" i="5" a="1"/>
  <c r="AB725" i="5" s="1"/>
  <c r="AA725" i="5" a="1"/>
  <c r="AA725" i="5" s="1"/>
  <c r="AB724" i="5" a="1"/>
  <c r="AB724" i="5" s="1"/>
  <c r="AA724" i="5" a="1"/>
  <c r="AA724" i="5" s="1"/>
  <c r="AB723" i="5" a="1"/>
  <c r="AB723" i="5" s="1"/>
  <c r="AA723" i="5" a="1"/>
  <c r="AA723" i="5" s="1"/>
  <c r="AB722" i="5" a="1"/>
  <c r="AB722" i="5" s="1"/>
  <c r="AA722" i="5" a="1"/>
  <c r="AA722" i="5" s="1"/>
  <c r="AB721" i="5" a="1"/>
  <c r="AB721" i="5" s="1"/>
  <c r="AA721" i="5" a="1"/>
  <c r="AA721" i="5" s="1"/>
  <c r="AB720" i="5" a="1"/>
  <c r="AB720" i="5" s="1"/>
  <c r="AA720" i="5" a="1"/>
  <c r="AA720" i="5" s="1"/>
  <c r="AB719" i="5" a="1"/>
  <c r="AB719" i="5" s="1"/>
  <c r="AA719" i="5" a="1"/>
  <c r="AA719" i="5" s="1"/>
  <c r="AB718" i="5" a="1"/>
  <c r="AB718" i="5" s="1"/>
  <c r="AA718" i="5" a="1"/>
  <c r="AA718" i="5" s="1"/>
  <c r="AB717" i="5" a="1"/>
  <c r="AB717" i="5" s="1"/>
  <c r="AA717" i="5" a="1"/>
  <c r="AA717" i="5" s="1"/>
  <c r="AB716" i="5" a="1"/>
  <c r="AB716" i="5" s="1"/>
  <c r="AA716" i="5" a="1"/>
  <c r="AA716" i="5" s="1"/>
  <c r="AB715" i="5" a="1"/>
  <c r="AB715" i="5" s="1"/>
  <c r="AA715" i="5" a="1"/>
  <c r="AA715" i="5" s="1"/>
  <c r="AB714" i="5" a="1"/>
  <c r="AB714" i="5" s="1"/>
  <c r="AA714" i="5" a="1"/>
  <c r="AA714" i="5" s="1"/>
  <c r="AB713" i="5" a="1"/>
  <c r="AB713" i="5" s="1"/>
  <c r="AA713" i="5" a="1"/>
  <c r="AA713" i="5" s="1"/>
  <c r="AB712" i="5" a="1"/>
  <c r="AB712" i="5" s="1"/>
  <c r="AA712" i="5" a="1"/>
  <c r="AA712" i="5" s="1"/>
  <c r="AB711" i="5" a="1"/>
  <c r="AB711" i="5" s="1"/>
  <c r="AA711" i="5" a="1"/>
  <c r="AA711" i="5" s="1"/>
  <c r="AB710" i="5" a="1"/>
  <c r="AB710" i="5" s="1"/>
  <c r="AA710" i="5" a="1"/>
  <c r="AA710" i="5" s="1"/>
  <c r="AB709" i="5" a="1"/>
  <c r="AB709" i="5" s="1"/>
  <c r="AA709" i="5" a="1"/>
  <c r="AA709" i="5" s="1"/>
  <c r="AB708" i="5" a="1"/>
  <c r="AB708" i="5" s="1"/>
  <c r="AA708" i="5" a="1"/>
  <c r="AA708" i="5" s="1"/>
  <c r="AB707" i="5" a="1"/>
  <c r="AB707" i="5" s="1"/>
  <c r="AA707" i="5" a="1"/>
  <c r="AA707" i="5" s="1"/>
  <c r="AB706" i="5" a="1"/>
  <c r="AB706" i="5" s="1"/>
  <c r="AA706" i="5" a="1"/>
  <c r="AA706" i="5" s="1"/>
  <c r="AB705" i="5" a="1"/>
  <c r="AB705" i="5" s="1"/>
  <c r="AA705" i="5" a="1"/>
  <c r="AA705" i="5" s="1"/>
  <c r="AB704" i="5" a="1"/>
  <c r="AB704" i="5" s="1"/>
  <c r="AA704" i="5" a="1"/>
  <c r="AA704" i="5" s="1"/>
  <c r="AB703" i="5" a="1"/>
  <c r="AB703" i="5" s="1"/>
  <c r="AA703" i="5" a="1"/>
  <c r="AA703" i="5" s="1"/>
  <c r="AB702" i="5" a="1"/>
  <c r="AB702" i="5" s="1"/>
  <c r="AA702" i="5" a="1"/>
  <c r="AA702" i="5" s="1"/>
  <c r="AB701" i="5" a="1"/>
  <c r="AB701" i="5" s="1"/>
  <c r="AA701" i="5" a="1"/>
  <c r="AA701" i="5" s="1"/>
  <c r="AB700" i="5" a="1"/>
  <c r="AB700" i="5" s="1"/>
  <c r="AA700" i="5" a="1"/>
  <c r="AA700" i="5" s="1"/>
  <c r="AB699" i="5" a="1"/>
  <c r="AB699" i="5" s="1"/>
  <c r="AA699" i="5" a="1"/>
  <c r="AA699" i="5" s="1"/>
  <c r="AB698" i="5" a="1"/>
  <c r="AB698" i="5" s="1"/>
  <c r="AA698" i="5" a="1"/>
  <c r="AA698" i="5" s="1"/>
  <c r="AB697" i="5" a="1"/>
  <c r="AB697" i="5" s="1"/>
  <c r="AA697" i="5" a="1"/>
  <c r="AA697" i="5" s="1"/>
  <c r="AB696" i="5" a="1"/>
  <c r="AB696" i="5" s="1"/>
  <c r="AA696" i="5" a="1"/>
  <c r="AA696" i="5" s="1"/>
  <c r="AB695" i="5" a="1"/>
  <c r="AB695" i="5" s="1"/>
  <c r="AA695" i="5" a="1"/>
  <c r="AA695" i="5" s="1"/>
  <c r="AB694" i="5" a="1"/>
  <c r="AB694" i="5" s="1"/>
  <c r="AA694" i="5" a="1"/>
  <c r="AA694" i="5" s="1"/>
  <c r="AB693" i="5" a="1"/>
  <c r="AB693" i="5" s="1"/>
  <c r="AA693" i="5" a="1"/>
  <c r="AA693" i="5" s="1"/>
  <c r="AB692" i="5" a="1"/>
  <c r="AB692" i="5" s="1"/>
  <c r="AA692" i="5" a="1"/>
  <c r="AA692" i="5" s="1"/>
  <c r="AB691" i="5" a="1"/>
  <c r="AB691" i="5" s="1"/>
  <c r="AA691" i="5" a="1"/>
  <c r="AA691" i="5" s="1"/>
  <c r="AB690" i="5" a="1"/>
  <c r="AB690" i="5" s="1"/>
  <c r="AA690" i="5" a="1"/>
  <c r="AA690" i="5" s="1"/>
  <c r="AB689" i="5" a="1"/>
  <c r="AB689" i="5" s="1"/>
  <c r="AA689" i="5" a="1"/>
  <c r="AA689" i="5" s="1"/>
  <c r="AB688" i="5" a="1"/>
  <c r="AB688" i="5" s="1"/>
  <c r="AA688" i="5" a="1"/>
  <c r="AA688" i="5" s="1"/>
  <c r="AB687" i="5" a="1"/>
  <c r="AB687" i="5" s="1"/>
  <c r="AA687" i="5" a="1"/>
  <c r="AA687" i="5" s="1"/>
  <c r="AB686" i="5" a="1"/>
  <c r="AB686" i="5" s="1"/>
  <c r="AA686" i="5" a="1"/>
  <c r="AA686" i="5" s="1"/>
  <c r="AB685" i="5" a="1"/>
  <c r="AB685" i="5" s="1"/>
  <c r="AA685" i="5" a="1"/>
  <c r="AA685" i="5" s="1"/>
  <c r="AB684" i="5" a="1"/>
  <c r="AB684" i="5" s="1"/>
  <c r="AA684" i="5" a="1"/>
  <c r="AA684" i="5" s="1"/>
  <c r="AB683" i="5" a="1"/>
  <c r="AB683" i="5" s="1"/>
  <c r="AA683" i="5" a="1"/>
  <c r="AA683" i="5" s="1"/>
  <c r="AB682" i="5" a="1"/>
  <c r="AB682" i="5" s="1"/>
  <c r="AA682" i="5" a="1"/>
  <c r="AA682" i="5" s="1"/>
  <c r="AB681" i="5" a="1"/>
  <c r="AB681" i="5" s="1"/>
  <c r="AA681" i="5" a="1"/>
  <c r="AA681" i="5" s="1"/>
  <c r="AB680" i="5" a="1"/>
  <c r="AB680" i="5" s="1"/>
  <c r="AA680" i="5" a="1"/>
  <c r="AA680" i="5" s="1"/>
  <c r="AB679" i="5" a="1"/>
  <c r="AB679" i="5" s="1"/>
  <c r="AA679" i="5" a="1"/>
  <c r="AA679" i="5" s="1"/>
  <c r="AB678" i="5" a="1"/>
  <c r="AB678" i="5" s="1"/>
  <c r="AA678" i="5" a="1"/>
  <c r="AA678" i="5" s="1"/>
  <c r="AB677" i="5" a="1"/>
  <c r="AB677" i="5" s="1"/>
  <c r="AA677" i="5" a="1"/>
  <c r="AA677" i="5" s="1"/>
  <c r="AB676" i="5" a="1"/>
  <c r="AB676" i="5" s="1"/>
  <c r="AA676" i="5" a="1"/>
  <c r="AA676" i="5" s="1"/>
  <c r="AB675" i="5" a="1"/>
  <c r="AB675" i="5" s="1"/>
  <c r="AA675" i="5" a="1"/>
  <c r="AA675" i="5" s="1"/>
  <c r="AB674" i="5" a="1"/>
  <c r="AB674" i="5" s="1"/>
  <c r="AA674" i="5" a="1"/>
  <c r="AA674" i="5" s="1"/>
  <c r="AB673" i="5" a="1"/>
  <c r="AB673" i="5" s="1"/>
  <c r="AA673" i="5" a="1"/>
  <c r="AA673" i="5" s="1"/>
  <c r="AB672" i="5" a="1"/>
  <c r="AB672" i="5" s="1"/>
  <c r="AA672" i="5" a="1"/>
  <c r="AA672" i="5" s="1"/>
  <c r="AB671" i="5" a="1"/>
  <c r="AB671" i="5" s="1"/>
  <c r="AA671" i="5" a="1"/>
  <c r="AA671" i="5" s="1"/>
  <c r="AB670" i="5" a="1"/>
  <c r="AB670" i="5" s="1"/>
  <c r="AA670" i="5" a="1"/>
  <c r="AA670" i="5" s="1"/>
  <c r="AB669" i="5" a="1"/>
  <c r="AB669" i="5" s="1"/>
  <c r="AA669" i="5" a="1"/>
  <c r="AA669" i="5" s="1"/>
  <c r="AB668" i="5" a="1"/>
  <c r="AB668" i="5" s="1"/>
  <c r="AA668" i="5" a="1"/>
  <c r="AA668" i="5" s="1"/>
  <c r="AB667" i="5" a="1"/>
  <c r="AB667" i="5" s="1"/>
  <c r="AA667" i="5" a="1"/>
  <c r="AA667" i="5" s="1"/>
  <c r="AB666" i="5" a="1"/>
  <c r="AB666" i="5" s="1"/>
  <c r="AA666" i="5" a="1"/>
  <c r="AA666" i="5" s="1"/>
  <c r="AB665" i="5" a="1"/>
  <c r="AB665" i="5" s="1"/>
  <c r="AA665" i="5" a="1"/>
  <c r="AA665" i="5" s="1"/>
  <c r="AB664" i="5" a="1"/>
  <c r="AB664" i="5" s="1"/>
  <c r="AA664" i="5" a="1"/>
  <c r="AA664" i="5" s="1"/>
  <c r="AB660" i="5" a="1"/>
  <c r="AB660" i="5" s="1"/>
  <c r="AA660" i="5" a="1"/>
  <c r="AA660" i="5" s="1"/>
  <c r="AB659" i="5" a="1"/>
  <c r="AB659" i="5" s="1"/>
  <c r="AA659" i="5" a="1"/>
  <c r="AA659" i="5" s="1"/>
  <c r="AB658" i="5" a="1"/>
  <c r="AB658" i="5" s="1"/>
  <c r="AA658" i="5" a="1"/>
  <c r="AA658" i="5" s="1"/>
  <c r="AB657" i="5" a="1"/>
  <c r="AB657" i="5" s="1"/>
  <c r="AA657" i="5" a="1"/>
  <c r="AA657" i="5" s="1"/>
  <c r="AB656" i="5" a="1"/>
  <c r="AB656" i="5" s="1"/>
  <c r="AA656" i="5" a="1"/>
  <c r="AA656" i="5" s="1"/>
  <c r="AB655" i="5" a="1"/>
  <c r="AB655" i="5" s="1"/>
  <c r="AA655" i="5" a="1"/>
  <c r="AA655" i="5" s="1"/>
  <c r="AB654" i="5" a="1"/>
  <c r="AB654" i="5" s="1"/>
  <c r="AA654" i="5" a="1"/>
  <c r="AA654" i="5" s="1"/>
  <c r="AB653" i="5" a="1"/>
  <c r="AB653" i="5" s="1"/>
  <c r="AA653" i="5" a="1"/>
  <c r="AA653" i="5" s="1"/>
  <c r="AB652" i="5" a="1"/>
  <c r="AB652" i="5" s="1"/>
  <c r="AA652" i="5" a="1"/>
  <c r="AA652" i="5" s="1"/>
  <c r="AB651" i="5" a="1"/>
  <c r="AB651" i="5" s="1"/>
  <c r="AA651" i="5" a="1"/>
  <c r="AA651" i="5" s="1"/>
  <c r="AB650" i="5" a="1"/>
  <c r="AB650" i="5" s="1"/>
  <c r="AA650" i="5" a="1"/>
  <c r="AA650" i="5" s="1"/>
  <c r="AB649" i="5" a="1"/>
  <c r="AB649" i="5" s="1"/>
  <c r="AA649" i="5" a="1"/>
  <c r="AA649" i="5" s="1"/>
  <c r="AB648" i="5" a="1"/>
  <c r="AB648" i="5" s="1"/>
  <c r="AA648" i="5" a="1"/>
  <c r="AA648" i="5" s="1"/>
  <c r="AB647" i="5" a="1"/>
  <c r="AB647" i="5" s="1"/>
  <c r="AA647" i="5" a="1"/>
  <c r="AA647" i="5" s="1"/>
  <c r="AB646" i="5" a="1"/>
  <c r="AB646" i="5" s="1"/>
  <c r="AA646" i="5" a="1"/>
  <c r="AA646" i="5" s="1"/>
  <c r="AB645" i="5" a="1"/>
  <c r="AB645" i="5" s="1"/>
  <c r="AA645" i="5" a="1"/>
  <c r="AA645" i="5" s="1"/>
  <c r="AB644" i="5" a="1"/>
  <c r="AB644" i="5" s="1"/>
  <c r="AA644" i="5" a="1"/>
  <c r="AA644" i="5" s="1"/>
  <c r="AB643" i="5" a="1"/>
  <c r="AB643" i="5" s="1"/>
  <c r="AA643" i="5" a="1"/>
  <c r="AA643" i="5" s="1"/>
  <c r="AB642" i="5" a="1"/>
  <c r="AB642" i="5" s="1"/>
  <c r="AA642" i="5" a="1"/>
  <c r="AA642" i="5" s="1"/>
  <c r="AB641" i="5" a="1"/>
  <c r="AB641" i="5" s="1"/>
  <c r="AA641" i="5" a="1"/>
  <c r="AA641" i="5" s="1"/>
  <c r="AB640" i="5" a="1"/>
  <c r="AB640" i="5" s="1"/>
  <c r="AA640" i="5" a="1"/>
  <c r="AA640" i="5" s="1"/>
  <c r="AB639" i="5" a="1"/>
  <c r="AB639" i="5" s="1"/>
  <c r="AA639" i="5" a="1"/>
  <c r="AA639" i="5" s="1"/>
  <c r="AB638" i="5" a="1"/>
  <c r="AB638" i="5" s="1"/>
  <c r="AA638" i="5" a="1"/>
  <c r="AA638" i="5" s="1"/>
  <c r="AB637" i="5" a="1"/>
  <c r="AB637" i="5" s="1"/>
  <c r="AA637" i="5" a="1"/>
  <c r="AA637" i="5" s="1"/>
  <c r="AB636" i="5" a="1"/>
  <c r="AB636" i="5" s="1"/>
  <c r="AA636" i="5" a="1"/>
  <c r="AA636" i="5" s="1"/>
  <c r="AB635" i="5" a="1"/>
  <c r="AB635" i="5" s="1"/>
  <c r="AA635" i="5" a="1"/>
  <c r="AA635" i="5" s="1"/>
  <c r="AB634" i="5" a="1"/>
  <c r="AB634" i="5" s="1"/>
  <c r="AA634" i="5" a="1"/>
  <c r="AA634" i="5" s="1"/>
  <c r="AB633" i="5" a="1"/>
  <c r="AB633" i="5" s="1"/>
  <c r="AA633" i="5" a="1"/>
  <c r="AA633" i="5" s="1"/>
  <c r="AB632" i="5" a="1"/>
  <c r="AB632" i="5" s="1"/>
  <c r="AA632" i="5" a="1"/>
  <c r="AA632" i="5" s="1"/>
  <c r="AB631" i="5" a="1"/>
  <c r="AB631" i="5" s="1"/>
  <c r="AA631" i="5" a="1"/>
  <c r="AA631" i="5" s="1"/>
  <c r="AB630" i="5" a="1"/>
  <c r="AB630" i="5" s="1"/>
  <c r="AA630" i="5" a="1"/>
  <c r="AA630" i="5" s="1"/>
  <c r="AB629" i="5" a="1"/>
  <c r="AB629" i="5" s="1"/>
  <c r="AA629" i="5" a="1"/>
  <c r="AA629" i="5" s="1"/>
  <c r="AB628" i="5" a="1"/>
  <c r="AB628" i="5" s="1"/>
  <c r="AA628" i="5" a="1"/>
  <c r="AA628" i="5" s="1"/>
  <c r="AB627" i="5" a="1"/>
  <c r="AB627" i="5" s="1"/>
  <c r="AA627" i="5" a="1"/>
  <c r="AA627" i="5" s="1"/>
  <c r="AB626" i="5" a="1"/>
  <c r="AB626" i="5" s="1"/>
  <c r="AA626" i="5" a="1"/>
  <c r="AA626" i="5" s="1"/>
  <c r="AB625" i="5" a="1"/>
  <c r="AB625" i="5" s="1"/>
  <c r="AA625" i="5" a="1"/>
  <c r="AA625" i="5" s="1"/>
  <c r="AB624" i="5" a="1"/>
  <c r="AB624" i="5" s="1"/>
  <c r="AA624" i="5" a="1"/>
  <c r="AA624" i="5" s="1"/>
  <c r="AB623" i="5" a="1"/>
  <c r="AB623" i="5" s="1"/>
  <c r="AA623" i="5" a="1"/>
  <c r="AA623" i="5" s="1"/>
  <c r="AB622" i="5" a="1"/>
  <c r="AB622" i="5" s="1"/>
  <c r="AA622" i="5" a="1"/>
  <c r="AA622" i="5" s="1"/>
  <c r="AB621" i="5" a="1"/>
  <c r="AB621" i="5" s="1"/>
  <c r="AA621" i="5" a="1"/>
  <c r="AA621" i="5" s="1"/>
  <c r="AB620" i="5" a="1"/>
  <c r="AB620" i="5" s="1"/>
  <c r="AA620" i="5" a="1"/>
  <c r="AA620" i="5" s="1"/>
  <c r="AB619" i="5" a="1"/>
  <c r="AB619" i="5" s="1"/>
  <c r="AA619" i="5" a="1"/>
  <c r="AA619" i="5" s="1"/>
  <c r="AB618" i="5" a="1"/>
  <c r="AB618" i="5" s="1"/>
  <c r="AA618" i="5" a="1"/>
  <c r="AA618" i="5" s="1"/>
  <c r="AB617" i="5" a="1"/>
  <c r="AB617" i="5" s="1"/>
  <c r="AA617" i="5" a="1"/>
  <c r="AA617" i="5" s="1"/>
  <c r="AB616" i="5" a="1"/>
  <c r="AB616" i="5" s="1"/>
  <c r="AA616" i="5" a="1"/>
  <c r="AA616" i="5" s="1"/>
  <c r="AB615" i="5" a="1"/>
  <c r="AB615" i="5" s="1"/>
  <c r="AA615" i="5" a="1"/>
  <c r="AA615" i="5" s="1"/>
  <c r="AB614" i="5" a="1"/>
  <c r="AB614" i="5" s="1"/>
  <c r="AA614" i="5" a="1"/>
  <c r="AA614" i="5" s="1"/>
  <c r="AB613" i="5" a="1"/>
  <c r="AB613" i="5" s="1"/>
  <c r="AA613" i="5" a="1"/>
  <c r="AA613" i="5" s="1"/>
  <c r="AB612" i="5" a="1"/>
  <c r="AB612" i="5" s="1"/>
  <c r="AA612" i="5" a="1"/>
  <c r="AA612" i="5" s="1"/>
  <c r="AB611" i="5" a="1"/>
  <c r="AB611" i="5" s="1"/>
  <c r="AA611" i="5" a="1"/>
  <c r="AA611" i="5" s="1"/>
  <c r="AB610" i="5" a="1"/>
  <c r="AB610" i="5" s="1"/>
  <c r="AA610" i="5" a="1"/>
  <c r="AA610" i="5" s="1"/>
  <c r="AB609" i="5" a="1"/>
  <c r="AB609" i="5" s="1"/>
  <c r="AA609" i="5" a="1"/>
  <c r="AA609" i="5" s="1"/>
  <c r="AB608" i="5" a="1"/>
  <c r="AB608" i="5" s="1"/>
  <c r="AA608" i="5" a="1"/>
  <c r="AA608" i="5" s="1"/>
  <c r="AB607" i="5" a="1"/>
  <c r="AB607" i="5" s="1"/>
  <c r="AA607" i="5" a="1"/>
  <c r="AA607" i="5" s="1"/>
  <c r="AB606" i="5" a="1"/>
  <c r="AB606" i="5" s="1"/>
  <c r="AA606" i="5" a="1"/>
  <c r="AA606" i="5" s="1"/>
  <c r="AB605" i="5" a="1"/>
  <c r="AB605" i="5" s="1"/>
  <c r="AA605" i="5" a="1"/>
  <c r="AA605" i="5" s="1"/>
  <c r="AB604" i="5" a="1"/>
  <c r="AB604" i="5" s="1"/>
  <c r="AA604" i="5" a="1"/>
  <c r="AA604" i="5" s="1"/>
  <c r="AB603" i="5" a="1"/>
  <c r="AB603" i="5" s="1"/>
  <c r="AA603" i="5" a="1"/>
  <c r="AA603" i="5" s="1"/>
  <c r="AB602" i="5" a="1"/>
  <c r="AB602" i="5" s="1"/>
  <c r="AA602" i="5" a="1"/>
  <c r="AA602" i="5" s="1"/>
  <c r="AB601" i="5" a="1"/>
  <c r="AB601" i="5" s="1"/>
  <c r="AA601" i="5" a="1"/>
  <c r="AA601" i="5" s="1"/>
  <c r="AB600" i="5" a="1"/>
  <c r="AB600" i="5" s="1"/>
  <c r="AA600" i="5" a="1"/>
  <c r="AA600" i="5" s="1"/>
  <c r="AB599" i="5" a="1"/>
  <c r="AB599" i="5" s="1"/>
  <c r="AA599" i="5" a="1"/>
  <c r="AA599" i="5" s="1"/>
  <c r="AB598" i="5" a="1"/>
  <c r="AB598" i="5" s="1"/>
  <c r="AA598" i="5" a="1"/>
  <c r="AA598" i="5" s="1"/>
  <c r="AB597" i="5" a="1"/>
  <c r="AB597" i="5" s="1"/>
  <c r="AA597" i="5" a="1"/>
  <c r="AA597" i="5" s="1"/>
  <c r="AB596" i="5" a="1"/>
  <c r="AB596" i="5" s="1"/>
  <c r="AA596" i="5" a="1"/>
  <c r="AA596" i="5" s="1"/>
  <c r="AB595" i="5" a="1"/>
  <c r="AB595" i="5" s="1"/>
  <c r="AA595" i="5" a="1"/>
  <c r="AA595" i="5" s="1"/>
  <c r="AB594" i="5" a="1"/>
  <c r="AB594" i="5" s="1"/>
  <c r="AA594" i="5" a="1"/>
  <c r="AA594" i="5" s="1"/>
  <c r="AB593" i="5" a="1"/>
  <c r="AB593" i="5" s="1"/>
  <c r="AA593" i="5" a="1"/>
  <c r="AA593" i="5" s="1"/>
  <c r="AB592" i="5" a="1"/>
  <c r="AB592" i="5" s="1"/>
  <c r="AA592" i="5" a="1"/>
  <c r="AA592" i="5" s="1"/>
  <c r="AB591" i="5" a="1"/>
  <c r="AB591" i="5" s="1"/>
  <c r="AA591" i="5" a="1"/>
  <c r="AA591" i="5" s="1"/>
  <c r="AB590" i="5" a="1"/>
  <c r="AB590" i="5" s="1"/>
  <c r="AA590" i="5" a="1"/>
  <c r="AA590" i="5" s="1"/>
  <c r="AB589" i="5" a="1"/>
  <c r="AB589" i="5" s="1"/>
  <c r="AA589" i="5" a="1"/>
  <c r="AA589" i="5" s="1"/>
  <c r="AB588" i="5" a="1"/>
  <c r="AB588" i="5" s="1"/>
  <c r="AA588" i="5" a="1"/>
  <c r="AA588" i="5" s="1"/>
  <c r="AB587" i="5" a="1"/>
  <c r="AB587" i="5" s="1"/>
  <c r="AA587" i="5" a="1"/>
  <c r="AA587" i="5" s="1"/>
  <c r="AB586" i="5" a="1"/>
  <c r="AB586" i="5" s="1"/>
  <c r="AA586" i="5" a="1"/>
  <c r="AA586" i="5" s="1"/>
  <c r="AB585" i="5" a="1"/>
  <c r="AB585" i="5" s="1"/>
  <c r="AA585" i="5" a="1"/>
  <c r="AA585" i="5" s="1"/>
  <c r="AB584" i="5" a="1"/>
  <c r="AB584" i="5" s="1"/>
  <c r="AA584" i="5" a="1"/>
  <c r="AA584" i="5" s="1"/>
  <c r="AB583" i="5" a="1"/>
  <c r="AB583" i="5" s="1"/>
  <c r="AA583" i="5" a="1"/>
  <c r="AA583" i="5" s="1"/>
  <c r="AB582" i="5" a="1"/>
  <c r="AB582" i="5" s="1"/>
  <c r="AA582" i="5" a="1"/>
  <c r="AA582" i="5" s="1"/>
  <c r="AB581" i="5" a="1"/>
  <c r="AB581" i="5" s="1"/>
  <c r="AA581" i="5" a="1"/>
  <c r="AA581" i="5" s="1"/>
  <c r="AB580" i="5" a="1"/>
  <c r="AB580" i="5" s="1"/>
  <c r="AA580" i="5" a="1"/>
  <c r="AA580" i="5" s="1"/>
  <c r="AB579" i="5" a="1"/>
  <c r="AB579" i="5" s="1"/>
  <c r="AA579" i="5" a="1"/>
  <c r="AA579" i="5" s="1"/>
  <c r="AB578" i="5" a="1"/>
  <c r="AB578" i="5" s="1"/>
  <c r="AA578" i="5" a="1"/>
  <c r="AA578" i="5" s="1"/>
  <c r="AB577" i="5" a="1"/>
  <c r="AB577" i="5" s="1"/>
  <c r="AA577" i="5" a="1"/>
  <c r="AA577" i="5" s="1"/>
  <c r="AB576" i="5" a="1"/>
  <c r="AB576" i="5" s="1"/>
  <c r="AA576" i="5" a="1"/>
  <c r="AA576" i="5" s="1"/>
  <c r="AB575" i="5" a="1"/>
  <c r="AB575" i="5" s="1"/>
  <c r="AA575" i="5" a="1"/>
  <c r="AA575" i="5" s="1"/>
  <c r="AB574" i="5" a="1"/>
  <c r="AB574" i="5" s="1"/>
  <c r="AA574" i="5" a="1"/>
  <c r="AA574" i="5" s="1"/>
  <c r="AB573" i="5" a="1"/>
  <c r="AB573" i="5" s="1"/>
  <c r="AA573" i="5" a="1"/>
  <c r="AA573" i="5" s="1"/>
  <c r="AB572" i="5" a="1"/>
  <c r="AB572" i="5" s="1"/>
  <c r="AA572" i="5" a="1"/>
  <c r="AA572" i="5" s="1"/>
  <c r="AB571" i="5" a="1"/>
  <c r="AB571" i="5" s="1"/>
  <c r="AA571" i="5" a="1"/>
  <c r="AA571" i="5" s="1"/>
  <c r="AB570" i="5" a="1"/>
  <c r="AB570" i="5" s="1"/>
  <c r="AA570" i="5" a="1"/>
  <c r="AA570" i="5" s="1"/>
  <c r="AB569" i="5" a="1"/>
  <c r="AB569" i="5" s="1"/>
  <c r="AA569" i="5" a="1"/>
  <c r="AA569" i="5" s="1"/>
  <c r="AB568" i="5" a="1"/>
  <c r="AB568" i="5" s="1"/>
  <c r="AA568" i="5" a="1"/>
  <c r="AA568" i="5" s="1"/>
  <c r="AB567" i="5" a="1"/>
  <c r="AB567" i="5" s="1"/>
  <c r="AA567" i="5" a="1"/>
  <c r="AA567" i="5" s="1"/>
  <c r="AB566" i="5" a="1"/>
  <c r="AB566" i="5" s="1"/>
  <c r="AA566" i="5" a="1"/>
  <c r="AA566" i="5" s="1"/>
  <c r="AB565" i="5" a="1"/>
  <c r="AB565" i="5" s="1"/>
  <c r="AA565" i="5" a="1"/>
  <c r="AA565" i="5" s="1"/>
  <c r="AB564" i="5" a="1"/>
  <c r="AB564" i="5" s="1"/>
  <c r="AA564" i="5" a="1"/>
  <c r="AA564" i="5" s="1"/>
  <c r="AB563" i="5" a="1"/>
  <c r="AB563" i="5" s="1"/>
  <c r="AA563" i="5" a="1"/>
  <c r="AA563" i="5" s="1"/>
  <c r="AB562" i="5" a="1"/>
  <c r="AB562" i="5" s="1"/>
  <c r="AA562" i="5" a="1"/>
  <c r="AA562" i="5" s="1"/>
  <c r="AB561" i="5" a="1"/>
  <c r="AB561" i="5" s="1"/>
  <c r="AA561" i="5" a="1"/>
  <c r="AA561" i="5" s="1"/>
  <c r="AB560" i="5" a="1"/>
  <c r="AB560" i="5" s="1"/>
  <c r="AA560" i="5" a="1"/>
  <c r="AA560" i="5" s="1"/>
  <c r="AB559" i="5" a="1"/>
  <c r="AB559" i="5" s="1"/>
  <c r="AA559" i="5" a="1"/>
  <c r="AA559" i="5" s="1"/>
  <c r="AB558" i="5" a="1"/>
  <c r="AB558" i="5" s="1"/>
  <c r="AA558" i="5" a="1"/>
  <c r="AA558" i="5" s="1"/>
  <c r="AB557" i="5" a="1"/>
  <c r="AB557" i="5" s="1"/>
  <c r="AA557" i="5" a="1"/>
  <c r="AA557" i="5" s="1"/>
  <c r="AB556" i="5" a="1"/>
  <c r="AB556" i="5" s="1"/>
  <c r="AA556" i="5" a="1"/>
  <c r="AA556" i="5" s="1"/>
  <c r="AB555" i="5" a="1"/>
  <c r="AB555" i="5" s="1"/>
  <c r="AA555" i="5" a="1"/>
  <c r="AA555" i="5" s="1"/>
  <c r="AB554" i="5" a="1"/>
  <c r="AB554" i="5" s="1"/>
  <c r="AA554" i="5" a="1"/>
  <c r="AA554" i="5" s="1"/>
  <c r="AB553" i="5" a="1"/>
  <c r="AB553" i="5" s="1"/>
  <c r="AA553" i="5" a="1"/>
  <c r="AA553" i="5" s="1"/>
  <c r="AB552" i="5" a="1"/>
  <c r="AB552" i="5" s="1"/>
  <c r="AA552" i="5" a="1"/>
  <c r="AA552" i="5" s="1"/>
  <c r="AB551" i="5" a="1"/>
  <c r="AB551" i="5" s="1"/>
  <c r="AA551" i="5" a="1"/>
  <c r="AA551" i="5" s="1"/>
  <c r="AB550" i="5" a="1"/>
  <c r="AB550" i="5" s="1"/>
  <c r="AA550" i="5" a="1"/>
  <c r="AA550" i="5" s="1"/>
  <c r="AB549" i="5" a="1"/>
  <c r="AB549" i="5" s="1"/>
  <c r="AA549" i="5" a="1"/>
  <c r="AA549" i="5" s="1"/>
  <c r="AB548" i="5" a="1"/>
  <c r="AB548" i="5" s="1"/>
  <c r="AA548" i="5" a="1"/>
  <c r="AA548" i="5" s="1"/>
  <c r="AB547" i="5" a="1"/>
  <c r="AB547" i="5" s="1"/>
  <c r="AA547" i="5" a="1"/>
  <c r="AA547" i="5" s="1"/>
  <c r="AB546" i="5" a="1"/>
  <c r="AB546" i="5" s="1"/>
  <c r="AA546" i="5" a="1"/>
  <c r="AA546" i="5" s="1"/>
  <c r="AB545" i="5" a="1"/>
  <c r="AB545" i="5" s="1"/>
  <c r="AA545" i="5" a="1"/>
  <c r="AA545" i="5" s="1"/>
  <c r="AB544" i="5" a="1"/>
  <c r="AB544" i="5" s="1"/>
  <c r="AA544" i="5" a="1"/>
  <c r="AA544" i="5" s="1"/>
  <c r="AB543" i="5" a="1"/>
  <c r="AB543" i="5" s="1"/>
  <c r="AA543" i="5" a="1"/>
  <c r="AA543" i="5" s="1"/>
  <c r="AB542" i="5" a="1"/>
  <c r="AB542" i="5" s="1"/>
  <c r="AA542" i="5" a="1"/>
  <c r="AA542" i="5" s="1"/>
  <c r="AB541" i="5" a="1"/>
  <c r="AB541" i="5" s="1"/>
  <c r="AA541" i="5" a="1"/>
  <c r="AA541" i="5" s="1"/>
  <c r="AB540" i="5" a="1"/>
  <c r="AB540" i="5" s="1"/>
  <c r="AA540" i="5" a="1"/>
  <c r="AA540" i="5" s="1"/>
  <c r="AB539" i="5" a="1"/>
  <c r="AB539" i="5" s="1"/>
  <c r="AA539" i="5" a="1"/>
  <c r="AA539" i="5" s="1"/>
  <c r="AB538" i="5" a="1"/>
  <c r="AB538" i="5" s="1"/>
  <c r="AA538" i="5" a="1"/>
  <c r="AA538" i="5" s="1"/>
  <c r="AB537" i="5" a="1"/>
  <c r="AB537" i="5" s="1"/>
  <c r="AA537" i="5" a="1"/>
  <c r="AA537" i="5" s="1"/>
  <c r="AB536" i="5" a="1"/>
  <c r="AB536" i="5" s="1"/>
  <c r="AA536" i="5" a="1"/>
  <c r="AA536" i="5" s="1"/>
  <c r="AB535" i="5" a="1"/>
  <c r="AB535" i="5" s="1"/>
  <c r="AA535" i="5" a="1"/>
  <c r="AA535" i="5" s="1"/>
  <c r="AB534" i="5" a="1"/>
  <c r="AB534" i="5" s="1"/>
  <c r="AA534" i="5" a="1"/>
  <c r="AA534" i="5" s="1"/>
  <c r="AB533" i="5" a="1"/>
  <c r="AB533" i="5" s="1"/>
  <c r="AA533" i="5" a="1"/>
  <c r="AA533" i="5" s="1"/>
  <c r="AB532" i="5" a="1"/>
  <c r="AB532" i="5" s="1"/>
  <c r="AA532" i="5" a="1"/>
  <c r="AA532" i="5" s="1"/>
  <c r="AB531" i="5" a="1"/>
  <c r="AB531" i="5" s="1"/>
  <c r="AA531" i="5" a="1"/>
  <c r="AA531" i="5" s="1"/>
  <c r="AB530" i="5" a="1"/>
  <c r="AB530" i="5" s="1"/>
  <c r="AA530" i="5" a="1"/>
  <c r="AA530" i="5" s="1"/>
  <c r="AB529" i="5" a="1"/>
  <c r="AB529" i="5" s="1"/>
  <c r="AA529" i="5" a="1"/>
  <c r="AA529" i="5" s="1"/>
  <c r="AB528" i="5" a="1"/>
  <c r="AB528" i="5" s="1"/>
  <c r="AA528" i="5" a="1"/>
  <c r="AA528" i="5" s="1"/>
  <c r="AB527" i="5" a="1"/>
  <c r="AB527" i="5" s="1"/>
  <c r="AA527" i="5" a="1"/>
  <c r="AA527" i="5" s="1"/>
  <c r="AB526" i="5" a="1"/>
  <c r="AB526" i="5" s="1"/>
  <c r="AA526" i="5" a="1"/>
  <c r="AA526" i="5" s="1"/>
  <c r="AB525" i="5" a="1"/>
  <c r="AB525" i="5" s="1"/>
  <c r="AA525" i="5" a="1"/>
  <c r="AA525" i="5" s="1"/>
  <c r="AB524" i="5" a="1"/>
  <c r="AB524" i="5" s="1"/>
  <c r="AA524" i="5" a="1"/>
  <c r="AA524" i="5" s="1"/>
  <c r="AB523" i="5" a="1"/>
  <c r="AB523" i="5" s="1"/>
  <c r="AA523" i="5" a="1"/>
  <c r="AA523" i="5" s="1"/>
  <c r="AB522" i="5" a="1"/>
  <c r="AB522" i="5" s="1"/>
  <c r="AA522" i="5" a="1"/>
  <c r="AA522" i="5" s="1"/>
  <c r="AB521" i="5" a="1"/>
  <c r="AB521" i="5" s="1"/>
  <c r="AA521" i="5" a="1"/>
  <c r="AA521" i="5" s="1"/>
  <c r="AB520" i="5" a="1"/>
  <c r="AB520" i="5" s="1"/>
  <c r="AA520" i="5" a="1"/>
  <c r="AA520" i="5" s="1"/>
  <c r="AB519" i="5" a="1"/>
  <c r="AB519" i="5" s="1"/>
  <c r="AA519" i="5" a="1"/>
  <c r="AA519" i="5" s="1"/>
  <c r="AB518" i="5" a="1"/>
  <c r="AB518" i="5" s="1"/>
  <c r="AA518" i="5" a="1"/>
  <c r="AA518" i="5" s="1"/>
  <c r="AB517" i="5" a="1"/>
  <c r="AB517" i="5" s="1"/>
  <c r="AA517" i="5" a="1"/>
  <c r="AA517" i="5" s="1"/>
  <c r="AB516" i="5" a="1"/>
  <c r="AB516" i="5" s="1"/>
  <c r="AA516" i="5" a="1"/>
  <c r="AA516" i="5" s="1"/>
  <c r="AB515" i="5" a="1"/>
  <c r="AB515" i="5" s="1"/>
  <c r="AA515" i="5" a="1"/>
  <c r="AA515" i="5" s="1"/>
  <c r="AB514" i="5" a="1"/>
  <c r="AB514" i="5" s="1"/>
  <c r="AA514" i="5" a="1"/>
  <c r="AA514" i="5" s="1"/>
  <c r="AB513" i="5" a="1"/>
  <c r="AB513" i="5" s="1"/>
  <c r="AA513" i="5" a="1"/>
  <c r="AA513" i="5" s="1"/>
  <c r="AB512" i="5" a="1"/>
  <c r="AB512" i="5" s="1"/>
  <c r="AA512" i="5" a="1"/>
  <c r="AA512" i="5" s="1"/>
  <c r="AB511" i="5" a="1"/>
  <c r="AB511" i="5" s="1"/>
  <c r="AA511" i="5" a="1"/>
  <c r="AA511" i="5" s="1"/>
  <c r="AB510" i="5" a="1"/>
  <c r="AB510" i="5" s="1"/>
  <c r="AA510" i="5" a="1"/>
  <c r="AA510" i="5" s="1"/>
  <c r="AB509" i="5" a="1"/>
  <c r="AB509" i="5" s="1"/>
  <c r="AA509" i="5" a="1"/>
  <c r="AA509" i="5" s="1"/>
  <c r="AB508" i="5" a="1"/>
  <c r="AB508" i="5" s="1"/>
  <c r="AA508" i="5" a="1"/>
  <c r="AA508" i="5" s="1"/>
  <c r="AB507" i="5" a="1"/>
  <c r="AB507" i="5" s="1"/>
  <c r="AA507" i="5" a="1"/>
  <c r="AA507" i="5" s="1"/>
  <c r="AB503" i="5" a="1"/>
  <c r="AB503" i="5" s="1"/>
  <c r="AA503" i="5" a="1"/>
  <c r="AA503" i="5" s="1"/>
  <c r="AB502" i="5" a="1"/>
  <c r="AB502" i="5" s="1"/>
  <c r="AA502" i="5" a="1"/>
  <c r="AA502" i="5" s="1"/>
  <c r="AB501" i="5" a="1"/>
  <c r="AB501" i="5" s="1"/>
  <c r="AA501" i="5" a="1"/>
  <c r="AA501" i="5" s="1"/>
  <c r="AB500" i="5" a="1"/>
  <c r="AB500" i="5" s="1"/>
  <c r="AA500" i="5" a="1"/>
  <c r="AA500" i="5" s="1"/>
  <c r="AB499" i="5" a="1"/>
  <c r="AB499" i="5" s="1"/>
  <c r="AA499" i="5" a="1"/>
  <c r="AA499" i="5" s="1"/>
  <c r="AB498" i="5" a="1"/>
  <c r="AB498" i="5" s="1"/>
  <c r="AA498" i="5" a="1"/>
  <c r="AA498" i="5" s="1"/>
  <c r="AB497" i="5" a="1"/>
  <c r="AB497" i="5" s="1"/>
  <c r="AA497" i="5" a="1"/>
  <c r="AA497" i="5" s="1"/>
  <c r="AB496" i="5" a="1"/>
  <c r="AB496" i="5" s="1"/>
  <c r="AA496" i="5" a="1"/>
  <c r="AA496" i="5" s="1"/>
  <c r="AB495" i="5" a="1"/>
  <c r="AB495" i="5" s="1"/>
  <c r="AA495" i="5" a="1"/>
  <c r="AA495" i="5" s="1"/>
  <c r="AB494" i="5" a="1"/>
  <c r="AB494" i="5" s="1"/>
  <c r="AA494" i="5" a="1"/>
  <c r="AA494" i="5" s="1"/>
  <c r="AB493" i="5" a="1"/>
  <c r="AB493" i="5" s="1"/>
  <c r="AA493" i="5" a="1"/>
  <c r="AA493" i="5" s="1"/>
  <c r="AB492" i="5" a="1"/>
  <c r="AB492" i="5" s="1"/>
  <c r="AA492" i="5" a="1"/>
  <c r="AA492" i="5" s="1"/>
  <c r="AB491" i="5" a="1"/>
  <c r="AB491" i="5" s="1"/>
  <c r="AA491" i="5" a="1"/>
  <c r="AA491" i="5" s="1"/>
  <c r="AB490" i="5" a="1"/>
  <c r="AB490" i="5" s="1"/>
  <c r="AA490" i="5" a="1"/>
  <c r="AA490" i="5" s="1"/>
  <c r="AB489" i="5" a="1"/>
  <c r="AB489" i="5" s="1"/>
  <c r="AA489" i="5" a="1"/>
  <c r="AA489" i="5" s="1"/>
  <c r="AB488" i="5" a="1"/>
  <c r="AB488" i="5" s="1"/>
  <c r="AA488" i="5" a="1"/>
  <c r="AA488" i="5" s="1"/>
  <c r="AB487" i="5" a="1"/>
  <c r="AB487" i="5" s="1"/>
  <c r="AA487" i="5" a="1"/>
  <c r="AA487" i="5" s="1"/>
  <c r="AB486" i="5" a="1"/>
  <c r="AB486" i="5" s="1"/>
  <c r="AA486" i="5" a="1"/>
  <c r="AA486" i="5" s="1"/>
  <c r="AB485" i="5" a="1"/>
  <c r="AB485" i="5" s="1"/>
  <c r="AA485" i="5" a="1"/>
  <c r="AA485" i="5" s="1"/>
  <c r="AB484" i="5" a="1"/>
  <c r="AB484" i="5" s="1"/>
  <c r="AA484" i="5" a="1"/>
  <c r="AA484" i="5" s="1"/>
  <c r="AB483" i="5" a="1"/>
  <c r="AB483" i="5" s="1"/>
  <c r="AA483" i="5" a="1"/>
  <c r="AA483" i="5" s="1"/>
  <c r="AB482" i="5" a="1"/>
  <c r="AB482" i="5" s="1"/>
  <c r="AA482" i="5" a="1"/>
  <c r="AA482" i="5" s="1"/>
  <c r="AB481" i="5" a="1"/>
  <c r="AB481" i="5" s="1"/>
  <c r="AA481" i="5" a="1"/>
  <c r="AA481" i="5" s="1"/>
  <c r="AB480" i="5" a="1"/>
  <c r="AB480" i="5" s="1"/>
  <c r="AA480" i="5" a="1"/>
  <c r="AA480" i="5" s="1"/>
  <c r="AB479" i="5" a="1"/>
  <c r="AB479" i="5" s="1"/>
  <c r="AA479" i="5" a="1"/>
  <c r="AA479" i="5" s="1"/>
  <c r="AB478" i="5" a="1"/>
  <c r="AB478" i="5" s="1"/>
  <c r="AA478" i="5" a="1"/>
  <c r="AA478" i="5" s="1"/>
  <c r="AB477" i="5" a="1"/>
  <c r="AB477" i="5" s="1"/>
  <c r="AA477" i="5" a="1"/>
  <c r="AA477" i="5" s="1"/>
  <c r="AB476" i="5" a="1"/>
  <c r="AB476" i="5" s="1"/>
  <c r="AA476" i="5" a="1"/>
  <c r="AA476" i="5" s="1"/>
  <c r="AB475" i="5" a="1"/>
  <c r="AB475" i="5" s="1"/>
  <c r="AA475" i="5" a="1"/>
  <c r="AA475" i="5" s="1"/>
  <c r="AB474" i="5" a="1"/>
  <c r="AB474" i="5" s="1"/>
  <c r="AA474" i="5" a="1"/>
  <c r="AA474" i="5" s="1"/>
  <c r="AB473" i="5" a="1"/>
  <c r="AB473" i="5" s="1"/>
  <c r="AA473" i="5" a="1"/>
  <c r="AA473" i="5" s="1"/>
  <c r="AB472" i="5" a="1"/>
  <c r="AB472" i="5" s="1"/>
  <c r="AA472" i="5" a="1"/>
  <c r="AA472" i="5" s="1"/>
  <c r="AB471" i="5" a="1"/>
  <c r="AB471" i="5" s="1"/>
  <c r="AA471" i="5" a="1"/>
  <c r="AA471" i="5" s="1"/>
  <c r="AB470" i="5" a="1"/>
  <c r="AB470" i="5" s="1"/>
  <c r="AA470" i="5" a="1"/>
  <c r="AA470" i="5" s="1"/>
  <c r="AB469" i="5" a="1"/>
  <c r="AB469" i="5" s="1"/>
  <c r="AA469" i="5" a="1"/>
  <c r="AA469" i="5" s="1"/>
  <c r="AB468" i="5" a="1"/>
  <c r="AB468" i="5" s="1"/>
  <c r="AA468" i="5" a="1"/>
  <c r="AA468" i="5" s="1"/>
  <c r="AB467" i="5" a="1"/>
  <c r="AB467" i="5" s="1"/>
  <c r="AA467" i="5" a="1"/>
  <c r="AA467" i="5" s="1"/>
  <c r="AB466" i="5" a="1"/>
  <c r="AB466" i="5" s="1"/>
  <c r="AA466" i="5" a="1"/>
  <c r="AA466" i="5" s="1"/>
  <c r="AB465" i="5" a="1"/>
  <c r="AB465" i="5" s="1"/>
  <c r="AA465" i="5" a="1"/>
  <c r="AA465" i="5" s="1"/>
  <c r="AB464" i="5" a="1"/>
  <c r="AB464" i="5" s="1"/>
  <c r="AA464" i="5" a="1"/>
  <c r="AA464" i="5" s="1"/>
  <c r="AB463" i="5" a="1"/>
  <c r="AB463" i="5" s="1"/>
  <c r="AA463" i="5" a="1"/>
  <c r="AA463" i="5" s="1"/>
  <c r="AB462" i="5" a="1"/>
  <c r="AB462" i="5" s="1"/>
  <c r="AA462" i="5" a="1"/>
  <c r="AA462" i="5" s="1"/>
  <c r="AB461" i="5" a="1"/>
  <c r="AB461" i="5" s="1"/>
  <c r="AA461" i="5" a="1"/>
  <c r="AA461" i="5" s="1"/>
  <c r="AB460" i="5" a="1"/>
  <c r="AB460" i="5" s="1"/>
  <c r="AA460" i="5" a="1"/>
  <c r="AA460" i="5" s="1"/>
  <c r="AB459" i="5" a="1"/>
  <c r="AB459" i="5" s="1"/>
  <c r="AA459" i="5" a="1"/>
  <c r="AA459" i="5" s="1"/>
  <c r="AB458" i="5" a="1"/>
  <c r="AB458" i="5" s="1"/>
  <c r="AA458" i="5" a="1"/>
  <c r="AA458" i="5" s="1"/>
  <c r="AB457" i="5" a="1"/>
  <c r="AB457" i="5" s="1"/>
  <c r="AA457" i="5" a="1"/>
  <c r="AA457" i="5" s="1"/>
  <c r="AB456" i="5" a="1"/>
  <c r="AB456" i="5" s="1"/>
  <c r="AA456" i="5" a="1"/>
  <c r="AA456" i="5" s="1"/>
  <c r="AB455" i="5" a="1"/>
  <c r="AB455" i="5" s="1"/>
  <c r="AA455" i="5" a="1"/>
  <c r="AA455" i="5" s="1"/>
  <c r="AB454" i="5" a="1"/>
  <c r="AB454" i="5" s="1"/>
  <c r="AA454" i="5" a="1"/>
  <c r="AA454" i="5" s="1"/>
  <c r="AB453" i="5" a="1"/>
  <c r="AB453" i="5" s="1"/>
  <c r="AA453" i="5" a="1"/>
  <c r="AA453" i="5" s="1"/>
  <c r="AB452" i="5" a="1"/>
  <c r="AB452" i="5" s="1"/>
  <c r="AA452" i="5" a="1"/>
  <c r="AA452" i="5" s="1"/>
  <c r="AB451" i="5" a="1"/>
  <c r="AB451" i="5" s="1"/>
  <c r="AA451" i="5" a="1"/>
  <c r="AA451" i="5" s="1"/>
  <c r="AB450" i="5" a="1"/>
  <c r="AB450" i="5" s="1"/>
  <c r="AA450" i="5" a="1"/>
  <c r="AA450" i="5" s="1"/>
  <c r="AB449" i="5" a="1"/>
  <c r="AB449" i="5" s="1"/>
  <c r="AA449" i="5" a="1"/>
  <c r="AA449" i="5" s="1"/>
  <c r="AB448" i="5" a="1"/>
  <c r="AB448" i="5" s="1"/>
  <c r="AA448" i="5" a="1"/>
  <c r="AA448" i="5" s="1"/>
  <c r="AB447" i="5" a="1"/>
  <c r="AB447" i="5" s="1"/>
  <c r="AA447" i="5" a="1"/>
  <c r="AA447" i="5" s="1"/>
  <c r="AB446" i="5" a="1"/>
  <c r="AB446" i="5" s="1"/>
  <c r="AA446" i="5" a="1"/>
  <c r="AA446" i="5" s="1"/>
  <c r="AB445" i="5" a="1"/>
  <c r="AB445" i="5" s="1"/>
  <c r="AA445" i="5" a="1"/>
  <c r="AA445" i="5" s="1"/>
  <c r="AB444" i="5" a="1"/>
  <c r="AB444" i="5" s="1"/>
  <c r="AA444" i="5" a="1"/>
  <c r="AA444" i="5" s="1"/>
  <c r="AB443" i="5" a="1"/>
  <c r="AB443" i="5" s="1"/>
  <c r="AA443" i="5" a="1"/>
  <c r="AA443" i="5" s="1"/>
  <c r="AB442" i="5" a="1"/>
  <c r="AB442" i="5" s="1"/>
  <c r="AA442" i="5" a="1"/>
  <c r="AA442" i="5" s="1"/>
  <c r="AB441" i="5" a="1"/>
  <c r="AB441" i="5" s="1"/>
  <c r="AA441" i="5" a="1"/>
  <c r="AA441" i="5" s="1"/>
  <c r="AB440" i="5" a="1"/>
  <c r="AB440" i="5" s="1"/>
  <c r="AA440" i="5" a="1"/>
  <c r="AA440" i="5" s="1"/>
  <c r="AB439" i="5" a="1"/>
  <c r="AB439" i="5" s="1"/>
  <c r="AA439" i="5" a="1"/>
  <c r="AA439" i="5" s="1"/>
  <c r="AB438" i="5" a="1"/>
  <c r="AB438" i="5" s="1"/>
  <c r="AA438" i="5" a="1"/>
  <c r="AA438" i="5" s="1"/>
  <c r="AB437" i="5" a="1"/>
  <c r="AB437" i="5" s="1"/>
  <c r="AA437" i="5" a="1"/>
  <c r="AA437" i="5" s="1"/>
  <c r="AB436" i="5" a="1"/>
  <c r="AB436" i="5" s="1"/>
  <c r="AA436" i="5" a="1"/>
  <c r="AA436" i="5" s="1"/>
  <c r="AB435" i="5" a="1"/>
  <c r="AB435" i="5" s="1"/>
  <c r="AA435" i="5" a="1"/>
  <c r="AA435" i="5" s="1"/>
  <c r="AB434" i="5" a="1"/>
  <c r="AB434" i="5" s="1"/>
  <c r="AA434" i="5" a="1"/>
  <c r="AA434" i="5" s="1"/>
  <c r="AB433" i="5" a="1"/>
  <c r="AB433" i="5" s="1"/>
  <c r="AA433" i="5" a="1"/>
  <c r="AA433" i="5" s="1"/>
  <c r="AB432" i="5" a="1"/>
  <c r="AB432" i="5" s="1"/>
  <c r="AA432" i="5" a="1"/>
  <c r="AA432" i="5" s="1"/>
  <c r="AB431" i="5" a="1"/>
  <c r="AB431" i="5" s="1"/>
  <c r="AA431" i="5" a="1"/>
  <c r="AA431" i="5" s="1"/>
  <c r="AB430" i="5" a="1"/>
  <c r="AB430" i="5" s="1"/>
  <c r="AA430" i="5" a="1"/>
  <c r="AA430" i="5" s="1"/>
  <c r="AB429" i="5" a="1"/>
  <c r="AB429" i="5" s="1"/>
  <c r="AA429" i="5" a="1"/>
  <c r="AA429" i="5" s="1"/>
  <c r="AB428" i="5" a="1"/>
  <c r="AB428" i="5" s="1"/>
  <c r="AA428" i="5" a="1"/>
  <c r="AA428" i="5" s="1"/>
  <c r="AB427" i="5" a="1"/>
  <c r="AB427" i="5" s="1"/>
  <c r="AA427" i="5" a="1"/>
  <c r="AA427" i="5" s="1"/>
  <c r="AB426" i="5" a="1"/>
  <c r="AB426" i="5" s="1"/>
  <c r="AA426" i="5" a="1"/>
  <c r="AA426" i="5" s="1"/>
  <c r="AB425" i="5" a="1"/>
  <c r="AB425" i="5" s="1"/>
  <c r="AA425" i="5" a="1"/>
  <c r="AA425" i="5" s="1"/>
  <c r="AB424" i="5" a="1"/>
  <c r="AB424" i="5" s="1"/>
  <c r="AA424" i="5" a="1"/>
  <c r="AA424" i="5" s="1"/>
  <c r="AB423" i="5" a="1"/>
  <c r="AB423" i="5" s="1"/>
  <c r="AA423" i="5" a="1"/>
  <c r="AA423" i="5" s="1"/>
  <c r="AB422" i="5" a="1"/>
  <c r="AB422" i="5" s="1"/>
  <c r="AA422" i="5" a="1"/>
  <c r="AA422" i="5" s="1"/>
  <c r="AB421" i="5" a="1"/>
  <c r="AB421" i="5" s="1"/>
  <c r="AA421" i="5" a="1"/>
  <c r="AA421" i="5" s="1"/>
  <c r="AB420" i="5" a="1"/>
  <c r="AB420" i="5" s="1"/>
  <c r="AA420" i="5" a="1"/>
  <c r="AA420" i="5" s="1"/>
  <c r="AB419" i="5" a="1"/>
  <c r="AB419" i="5" s="1"/>
  <c r="AA419" i="5" a="1"/>
  <c r="AA419" i="5" s="1"/>
  <c r="AB418" i="5" a="1"/>
  <c r="AB418" i="5" s="1"/>
  <c r="AA418" i="5" a="1"/>
  <c r="AA418" i="5" s="1"/>
  <c r="AB417" i="5" a="1"/>
  <c r="AB417" i="5" s="1"/>
  <c r="AA417" i="5" a="1"/>
  <c r="AA417" i="5" s="1"/>
  <c r="AB416" i="5" a="1"/>
  <c r="AB416" i="5" s="1"/>
  <c r="AA416" i="5" a="1"/>
  <c r="AA416" i="5" s="1"/>
  <c r="AB415" i="5" a="1"/>
  <c r="AB415" i="5" s="1"/>
  <c r="AA415" i="5" a="1"/>
  <c r="AA415" i="5" s="1"/>
  <c r="AB414" i="5" a="1"/>
  <c r="AB414" i="5" s="1"/>
  <c r="AA414" i="5" a="1"/>
  <c r="AA414" i="5" s="1"/>
  <c r="AB413" i="5" a="1"/>
  <c r="AB413" i="5" s="1"/>
  <c r="AA413" i="5" a="1"/>
  <c r="AA413" i="5" s="1"/>
  <c r="AB412" i="5" a="1"/>
  <c r="AB412" i="5" s="1"/>
  <c r="AA412" i="5" a="1"/>
  <c r="AA412" i="5" s="1"/>
  <c r="AB411" i="5" a="1"/>
  <c r="AB411" i="5" s="1"/>
  <c r="AA411" i="5" a="1"/>
  <c r="AA411" i="5" s="1"/>
  <c r="AB410" i="5" a="1"/>
  <c r="AB410" i="5" s="1"/>
  <c r="AA410" i="5" a="1"/>
  <c r="AA410" i="5" s="1"/>
  <c r="AB409" i="5" a="1"/>
  <c r="AB409" i="5" s="1"/>
  <c r="AA409" i="5" a="1"/>
  <c r="AA409" i="5" s="1"/>
  <c r="AB408" i="5" a="1"/>
  <c r="AB408" i="5" s="1"/>
  <c r="AA408" i="5" a="1"/>
  <c r="AA408" i="5" s="1"/>
  <c r="AB407" i="5" a="1"/>
  <c r="AB407" i="5" s="1"/>
  <c r="AA407" i="5" a="1"/>
  <c r="AA407" i="5" s="1"/>
  <c r="AB406" i="5" a="1"/>
  <c r="AB406" i="5" s="1"/>
  <c r="AA406" i="5" a="1"/>
  <c r="AA406" i="5" s="1"/>
  <c r="AB405" i="5" a="1"/>
  <c r="AB405" i="5" s="1"/>
  <c r="AA405" i="5" a="1"/>
  <c r="AA405" i="5" s="1"/>
  <c r="AB404" i="5" a="1"/>
  <c r="AB404" i="5" s="1"/>
  <c r="AA404" i="5" a="1"/>
  <c r="AA404" i="5" s="1"/>
  <c r="AB403" i="5" a="1"/>
  <c r="AB403" i="5" s="1"/>
  <c r="AA403" i="5" a="1"/>
  <c r="AA403" i="5" s="1"/>
  <c r="AB402" i="5" a="1"/>
  <c r="AB402" i="5" s="1"/>
  <c r="AA402" i="5" a="1"/>
  <c r="AA402" i="5" s="1"/>
  <c r="AB401" i="5" a="1"/>
  <c r="AB401" i="5" s="1"/>
  <c r="AA401" i="5" a="1"/>
  <c r="AA401" i="5" s="1"/>
  <c r="AB400" i="5" a="1"/>
  <c r="AB400" i="5" s="1"/>
  <c r="AA400" i="5" a="1"/>
  <c r="AA400" i="5" s="1"/>
  <c r="AB399" i="5" a="1"/>
  <c r="AB399" i="5" s="1"/>
  <c r="AA399" i="5" a="1"/>
  <c r="AA399" i="5" s="1"/>
  <c r="AB398" i="5" a="1"/>
  <c r="AB398" i="5" s="1"/>
  <c r="AA398" i="5" a="1"/>
  <c r="AA398" i="5" s="1"/>
  <c r="AB397" i="5" a="1"/>
  <c r="AB397" i="5" s="1"/>
  <c r="AA397" i="5" a="1"/>
  <c r="AA397" i="5" s="1"/>
  <c r="AB396" i="5" a="1"/>
  <c r="AB396" i="5" s="1"/>
  <c r="AA396" i="5" a="1"/>
  <c r="AA396" i="5" s="1"/>
  <c r="AB395" i="5" a="1"/>
  <c r="AB395" i="5" s="1"/>
  <c r="AA395" i="5" a="1"/>
  <c r="AA395" i="5" s="1"/>
  <c r="AB394" i="5" a="1"/>
  <c r="AB394" i="5" s="1"/>
  <c r="AA394" i="5" a="1"/>
  <c r="AA394" i="5" s="1"/>
  <c r="AB393" i="5" a="1"/>
  <c r="AB393" i="5" s="1"/>
  <c r="AA393" i="5" a="1"/>
  <c r="AA393" i="5" s="1"/>
  <c r="AB392" i="5" a="1"/>
  <c r="AB392" i="5" s="1"/>
  <c r="AA392" i="5" a="1"/>
  <c r="AA392" i="5" s="1"/>
  <c r="AB391" i="5" a="1"/>
  <c r="AB391" i="5" s="1"/>
  <c r="AA391" i="5" a="1"/>
  <c r="AA391" i="5" s="1"/>
  <c r="AB390" i="5" a="1"/>
  <c r="AB390" i="5" s="1"/>
  <c r="AA390" i="5" a="1"/>
  <c r="AA390" i="5" s="1"/>
  <c r="AB389" i="5" a="1"/>
  <c r="AB389" i="5" s="1"/>
  <c r="AA389" i="5" a="1"/>
  <c r="AA389" i="5" s="1"/>
  <c r="AB388" i="5" a="1"/>
  <c r="AB388" i="5" s="1"/>
  <c r="AA388" i="5" a="1"/>
  <c r="AA388" i="5" s="1"/>
  <c r="AB387" i="5" a="1"/>
  <c r="AB387" i="5" s="1"/>
  <c r="AA387" i="5" a="1"/>
  <c r="AA387" i="5" s="1"/>
  <c r="AB386" i="5" a="1"/>
  <c r="AB386" i="5" s="1"/>
  <c r="AA386" i="5" a="1"/>
  <c r="AA386" i="5" s="1"/>
  <c r="AB385" i="5" a="1"/>
  <c r="AB385" i="5" s="1"/>
  <c r="AA385" i="5" a="1"/>
  <c r="AA385" i="5" s="1"/>
  <c r="AB384" i="5" a="1"/>
  <c r="AB384" i="5" s="1"/>
  <c r="AA384" i="5" a="1"/>
  <c r="AA384" i="5" s="1"/>
  <c r="AB383" i="5" a="1"/>
  <c r="AB383" i="5" s="1"/>
  <c r="AA383" i="5" a="1"/>
  <c r="AA383" i="5" s="1"/>
  <c r="AB379" i="5" a="1"/>
  <c r="AB379" i="5" s="1"/>
  <c r="AA379" i="5" a="1"/>
  <c r="AA379" i="5" s="1"/>
  <c r="AB378" i="5" a="1"/>
  <c r="AB378" i="5" s="1"/>
  <c r="AA378" i="5" a="1"/>
  <c r="AA378" i="5" s="1"/>
  <c r="AB377" i="5" a="1"/>
  <c r="AB377" i="5" s="1"/>
  <c r="AA377" i="5" a="1"/>
  <c r="AA377" i="5" s="1"/>
  <c r="AB376" i="5" a="1"/>
  <c r="AB376" i="5" s="1"/>
  <c r="AA376" i="5" a="1"/>
  <c r="AA376" i="5" s="1"/>
  <c r="AB375" i="5" a="1"/>
  <c r="AB375" i="5" s="1"/>
  <c r="AA375" i="5" a="1"/>
  <c r="AA375" i="5" s="1"/>
  <c r="AB374" i="5" a="1"/>
  <c r="AB374" i="5" s="1"/>
  <c r="AA374" i="5" a="1"/>
  <c r="AA374" i="5" s="1"/>
  <c r="AB373" i="5" a="1"/>
  <c r="AB373" i="5" s="1"/>
  <c r="AA373" i="5" a="1"/>
  <c r="AA373" i="5" s="1"/>
  <c r="AB372" i="5" a="1"/>
  <c r="AB372" i="5" s="1"/>
  <c r="AA372" i="5" a="1"/>
  <c r="AA372" i="5" s="1"/>
  <c r="AB371" i="5" a="1"/>
  <c r="AB371" i="5" s="1"/>
  <c r="AA371" i="5" a="1"/>
  <c r="AA371" i="5" s="1"/>
  <c r="AB370" i="5" a="1"/>
  <c r="AB370" i="5" s="1"/>
  <c r="AA370" i="5" a="1"/>
  <c r="AA370" i="5" s="1"/>
  <c r="AB369" i="5" a="1"/>
  <c r="AB369" i="5" s="1"/>
  <c r="AA369" i="5" a="1"/>
  <c r="AA369" i="5" s="1"/>
  <c r="AB368" i="5" a="1"/>
  <c r="AB368" i="5" s="1"/>
  <c r="AA368" i="5" a="1"/>
  <c r="AA368" i="5" s="1"/>
  <c r="AB367" i="5" a="1"/>
  <c r="AB367" i="5" s="1"/>
  <c r="AA367" i="5" a="1"/>
  <c r="AA367" i="5" s="1"/>
  <c r="AB366" i="5" a="1"/>
  <c r="AB366" i="5" s="1"/>
  <c r="AA366" i="5" a="1"/>
  <c r="AA366" i="5" s="1"/>
  <c r="AB365" i="5" a="1"/>
  <c r="AB365" i="5" s="1"/>
  <c r="AA365" i="5" a="1"/>
  <c r="AA365" i="5" s="1"/>
  <c r="AB364" i="5" a="1"/>
  <c r="AB364" i="5" s="1"/>
  <c r="AA364" i="5" a="1"/>
  <c r="AA364" i="5" s="1"/>
  <c r="AB363" i="5" a="1"/>
  <c r="AB363" i="5" s="1"/>
  <c r="AA363" i="5" a="1"/>
  <c r="AA363" i="5" s="1"/>
  <c r="AB362" i="5" a="1"/>
  <c r="AB362" i="5" s="1"/>
  <c r="AA362" i="5" a="1"/>
  <c r="AA362" i="5" s="1"/>
  <c r="AB361" i="5" a="1"/>
  <c r="AB361" i="5" s="1"/>
  <c r="AA361" i="5" a="1"/>
  <c r="AA361" i="5" s="1"/>
  <c r="AB360" i="5" a="1"/>
  <c r="AB360" i="5" s="1"/>
  <c r="AA360" i="5" a="1"/>
  <c r="AA360" i="5" s="1"/>
  <c r="AB359" i="5" a="1"/>
  <c r="AB359" i="5" s="1"/>
  <c r="AA359" i="5" a="1"/>
  <c r="AA359" i="5" s="1"/>
  <c r="AB358" i="5" a="1"/>
  <c r="AB358" i="5" s="1"/>
  <c r="AA358" i="5" a="1"/>
  <c r="AA358" i="5" s="1"/>
  <c r="AB357" i="5" a="1"/>
  <c r="AB357" i="5" s="1"/>
  <c r="AA357" i="5" a="1"/>
  <c r="AA357" i="5" s="1"/>
  <c r="AB356" i="5" a="1"/>
  <c r="AB356" i="5" s="1"/>
  <c r="AA356" i="5" a="1"/>
  <c r="AA356" i="5" s="1"/>
  <c r="AB355" i="5" a="1"/>
  <c r="AB355" i="5" s="1"/>
  <c r="AA355" i="5" a="1"/>
  <c r="AA355" i="5" s="1"/>
  <c r="AB354" i="5" a="1"/>
  <c r="AB354" i="5" s="1"/>
  <c r="AA354" i="5" a="1"/>
  <c r="AA354" i="5" s="1"/>
  <c r="AB353" i="5" a="1"/>
  <c r="AB353" i="5" s="1"/>
  <c r="AA353" i="5" a="1"/>
  <c r="AA353" i="5" s="1"/>
  <c r="AB352" i="5" a="1"/>
  <c r="AB352" i="5" s="1"/>
  <c r="AA352" i="5" a="1"/>
  <c r="AA352" i="5" s="1"/>
  <c r="AB351" i="5" a="1"/>
  <c r="AB351" i="5" s="1"/>
  <c r="AA351" i="5" a="1"/>
  <c r="AA351" i="5" s="1"/>
  <c r="AB350" i="5" a="1"/>
  <c r="AB350" i="5" s="1"/>
  <c r="AA350" i="5" a="1"/>
  <c r="AA350" i="5" s="1"/>
  <c r="AB349" i="5" a="1"/>
  <c r="AB349" i="5" s="1"/>
  <c r="AA349" i="5" a="1"/>
  <c r="AA349" i="5" s="1"/>
  <c r="AB348" i="5" a="1"/>
  <c r="AB348" i="5" s="1"/>
  <c r="AA348" i="5" a="1"/>
  <c r="AA348" i="5" s="1"/>
  <c r="AB347" i="5" a="1"/>
  <c r="AB347" i="5" s="1"/>
  <c r="AA347" i="5" a="1"/>
  <c r="AA347" i="5" s="1"/>
  <c r="AB346" i="5" a="1"/>
  <c r="AB346" i="5" s="1"/>
  <c r="AA346" i="5" a="1"/>
  <c r="AA346" i="5" s="1"/>
  <c r="AB345" i="5" a="1"/>
  <c r="AB345" i="5" s="1"/>
  <c r="AA345" i="5" a="1"/>
  <c r="AA345" i="5" s="1"/>
  <c r="AB344" i="5" a="1"/>
  <c r="AB344" i="5" s="1"/>
  <c r="AA344" i="5" a="1"/>
  <c r="AA344" i="5" s="1"/>
  <c r="AB343" i="5" a="1"/>
  <c r="AB343" i="5" s="1"/>
  <c r="AA343" i="5" a="1"/>
  <c r="AA343" i="5" s="1"/>
  <c r="AB342" i="5" a="1"/>
  <c r="AB342" i="5" s="1"/>
  <c r="AA342" i="5" a="1"/>
  <c r="AA342" i="5" s="1"/>
  <c r="AB341" i="5" a="1"/>
  <c r="AB341" i="5" s="1"/>
  <c r="AA341" i="5" a="1"/>
  <c r="AA341" i="5" s="1"/>
  <c r="AB340" i="5" a="1"/>
  <c r="AB340" i="5" s="1"/>
  <c r="AA340" i="5" a="1"/>
  <c r="AA340" i="5" s="1"/>
  <c r="AB339" i="5" a="1"/>
  <c r="AB339" i="5" s="1"/>
  <c r="AA339" i="5" a="1"/>
  <c r="AA339" i="5" s="1"/>
  <c r="AB338" i="5" a="1"/>
  <c r="AB338" i="5" s="1"/>
  <c r="AA338" i="5" a="1"/>
  <c r="AA338" i="5" s="1"/>
  <c r="AB337" i="5" a="1"/>
  <c r="AB337" i="5" s="1"/>
  <c r="AA337" i="5" a="1"/>
  <c r="AA337" i="5" s="1"/>
  <c r="AB336" i="5" a="1"/>
  <c r="AB336" i="5" s="1"/>
  <c r="AA336" i="5" a="1"/>
  <c r="AA336" i="5" s="1"/>
  <c r="AB335" i="5" a="1"/>
  <c r="AB335" i="5" s="1"/>
  <c r="AA335" i="5" a="1"/>
  <c r="AA335" i="5" s="1"/>
  <c r="AB334" i="5" a="1"/>
  <c r="AB334" i="5" s="1"/>
  <c r="AA334" i="5" a="1"/>
  <c r="AA334" i="5" s="1"/>
  <c r="AB333" i="5" a="1"/>
  <c r="AB333" i="5" s="1"/>
  <c r="AA333" i="5" a="1"/>
  <c r="AA333" i="5" s="1"/>
  <c r="AB332" i="5" a="1"/>
  <c r="AB332" i="5" s="1"/>
  <c r="AA332" i="5" a="1"/>
  <c r="AA332" i="5" s="1"/>
  <c r="AB331" i="5" a="1"/>
  <c r="AB331" i="5" s="1"/>
  <c r="AA331" i="5" a="1"/>
  <c r="AA331" i="5" s="1"/>
  <c r="AB330" i="5" a="1"/>
  <c r="AB330" i="5" s="1"/>
  <c r="AA330" i="5" a="1"/>
  <c r="AA330" i="5" s="1"/>
  <c r="AB329" i="5" a="1"/>
  <c r="AB329" i="5" s="1"/>
  <c r="AA329" i="5" a="1"/>
  <c r="AA329" i="5" s="1"/>
  <c r="AB328" i="5" a="1"/>
  <c r="AB328" i="5" s="1"/>
  <c r="AA328" i="5" a="1"/>
  <c r="AA328" i="5" s="1"/>
  <c r="AB327" i="5" a="1"/>
  <c r="AB327" i="5" s="1"/>
  <c r="AA327" i="5" a="1"/>
  <c r="AA327" i="5" s="1"/>
  <c r="AB326" i="5" a="1"/>
  <c r="AB326" i="5" s="1"/>
  <c r="AA326" i="5" a="1"/>
  <c r="AA326" i="5" s="1"/>
  <c r="AB325" i="5" a="1"/>
  <c r="AB325" i="5" s="1"/>
  <c r="AA325" i="5" a="1"/>
  <c r="AA325" i="5" s="1"/>
  <c r="AB324" i="5" a="1"/>
  <c r="AB324" i="5" s="1"/>
  <c r="AA324" i="5" a="1"/>
  <c r="AA324" i="5" s="1"/>
  <c r="AB323" i="5" a="1"/>
  <c r="AB323" i="5" s="1"/>
  <c r="AA323" i="5" a="1"/>
  <c r="AA323" i="5" s="1"/>
  <c r="AB322" i="5" a="1"/>
  <c r="AB322" i="5" s="1"/>
  <c r="AA322" i="5" a="1"/>
  <c r="AA322" i="5" s="1"/>
  <c r="AB321" i="5" a="1"/>
  <c r="AB321" i="5" s="1"/>
  <c r="AA321" i="5" a="1"/>
  <c r="AA321" i="5" s="1"/>
  <c r="AB320" i="5" a="1"/>
  <c r="AB320" i="5" s="1"/>
  <c r="AA320" i="5" a="1"/>
  <c r="AA320" i="5" s="1"/>
  <c r="AB319" i="5" a="1"/>
  <c r="AB319" i="5" s="1"/>
  <c r="AA319" i="5" a="1"/>
  <c r="AA319" i="5" s="1"/>
  <c r="AB318" i="5" a="1"/>
  <c r="AB318" i="5" s="1"/>
  <c r="AA318" i="5" a="1"/>
  <c r="AA318" i="5" s="1"/>
  <c r="AB317" i="5" a="1"/>
  <c r="AB317" i="5" s="1"/>
  <c r="AA317" i="5" a="1"/>
  <c r="AA317" i="5" s="1"/>
  <c r="AB316" i="5" a="1"/>
  <c r="AB316" i="5" s="1"/>
  <c r="AA316" i="5" a="1"/>
  <c r="AA316" i="5" s="1"/>
  <c r="AB315" i="5" a="1"/>
  <c r="AB315" i="5" s="1"/>
  <c r="AA315" i="5" a="1"/>
  <c r="AA315" i="5" s="1"/>
  <c r="AB314" i="5" a="1"/>
  <c r="AB314" i="5" s="1"/>
  <c r="AA314" i="5" a="1"/>
  <c r="AA314" i="5" s="1"/>
  <c r="AB313" i="5" a="1"/>
  <c r="AB313" i="5" s="1"/>
  <c r="AA313" i="5" a="1"/>
  <c r="AA313" i="5" s="1"/>
  <c r="AB312" i="5" a="1"/>
  <c r="AB312" i="5" s="1"/>
  <c r="AA312" i="5" a="1"/>
  <c r="AA312" i="5" s="1"/>
  <c r="AB311" i="5" a="1"/>
  <c r="AB311" i="5" s="1"/>
  <c r="AA311" i="5" a="1"/>
  <c r="AA311" i="5" s="1"/>
  <c r="AB310" i="5" a="1"/>
  <c r="AB310" i="5" s="1"/>
  <c r="AA310" i="5" a="1"/>
  <c r="AA310" i="5" s="1"/>
  <c r="AB309" i="5" a="1"/>
  <c r="AB309" i="5" s="1"/>
  <c r="AA309" i="5" a="1"/>
  <c r="AA309" i="5" s="1"/>
  <c r="AB308" i="5" a="1"/>
  <c r="AB308" i="5" s="1"/>
  <c r="AA308" i="5" a="1"/>
  <c r="AA308" i="5" s="1"/>
  <c r="AB307" i="5" a="1"/>
  <c r="AB307" i="5" s="1"/>
  <c r="AA307" i="5" a="1"/>
  <c r="AA307" i="5" s="1"/>
  <c r="AB306" i="5" a="1"/>
  <c r="AB306" i="5" s="1"/>
  <c r="AA306" i="5" a="1"/>
  <c r="AA306" i="5" s="1"/>
  <c r="AB305" i="5" a="1"/>
  <c r="AB305" i="5" s="1"/>
  <c r="AA305" i="5" a="1"/>
  <c r="AA305" i="5" s="1"/>
  <c r="AB304" i="5" a="1"/>
  <c r="AB304" i="5" s="1"/>
  <c r="AA304" i="5" a="1"/>
  <c r="AA304" i="5" s="1"/>
  <c r="AB303" i="5" a="1"/>
  <c r="AB303" i="5" s="1"/>
  <c r="AA303" i="5" a="1"/>
  <c r="AA303" i="5" s="1"/>
  <c r="AB302" i="5" a="1"/>
  <c r="AB302" i="5" s="1"/>
  <c r="AA302" i="5" a="1"/>
  <c r="AA302" i="5" s="1"/>
  <c r="AB301" i="5" a="1"/>
  <c r="AB301" i="5" s="1"/>
  <c r="AA301" i="5" a="1"/>
  <c r="AA301" i="5" s="1"/>
  <c r="AB300" i="5" a="1"/>
  <c r="AB300" i="5" s="1"/>
  <c r="AA300" i="5" a="1"/>
  <c r="AA300" i="5" s="1"/>
  <c r="AB299" i="5" a="1"/>
  <c r="AB299" i="5" s="1"/>
  <c r="AA299" i="5" a="1"/>
  <c r="AA299" i="5" s="1"/>
  <c r="AB298" i="5" a="1"/>
  <c r="AB298" i="5" s="1"/>
  <c r="AA298" i="5" a="1"/>
  <c r="AA298" i="5" s="1"/>
  <c r="AB297" i="5" a="1"/>
  <c r="AB297" i="5" s="1"/>
  <c r="AA297" i="5" a="1"/>
  <c r="AA297" i="5" s="1"/>
  <c r="AB296" i="5" a="1"/>
  <c r="AB296" i="5" s="1"/>
  <c r="AA296" i="5" a="1"/>
  <c r="AA296" i="5" s="1"/>
  <c r="AB295" i="5" a="1"/>
  <c r="AB295" i="5" s="1"/>
  <c r="AA295" i="5" a="1"/>
  <c r="AA295" i="5" s="1"/>
  <c r="AB294" i="5" a="1"/>
  <c r="AB294" i="5" s="1"/>
  <c r="AA294" i="5" a="1"/>
  <c r="AA294" i="5" s="1"/>
  <c r="AB293" i="5" a="1"/>
  <c r="AB293" i="5" s="1"/>
  <c r="AA293" i="5" a="1"/>
  <c r="AA293" i="5" s="1"/>
  <c r="AB292" i="5" a="1"/>
  <c r="AB292" i="5" s="1"/>
  <c r="AA292" i="5" a="1"/>
  <c r="AA292" i="5" s="1"/>
  <c r="AB291" i="5" a="1"/>
  <c r="AB291" i="5" s="1"/>
  <c r="AA291" i="5" a="1"/>
  <c r="AA291" i="5" s="1"/>
  <c r="AB290" i="5" a="1"/>
  <c r="AB290" i="5" s="1"/>
  <c r="AA290" i="5" a="1"/>
  <c r="AA290" i="5" s="1"/>
  <c r="AB289" i="5" a="1"/>
  <c r="AB289" i="5" s="1"/>
  <c r="AA289" i="5" a="1"/>
  <c r="AA289" i="5" s="1"/>
  <c r="AB288" i="5" a="1"/>
  <c r="AB288" i="5" s="1"/>
  <c r="AA288" i="5" a="1"/>
  <c r="AA288" i="5" s="1"/>
  <c r="AB287" i="5" a="1"/>
  <c r="AB287" i="5" s="1"/>
  <c r="AA287" i="5" a="1"/>
  <c r="AA287" i="5" s="1"/>
  <c r="AB286" i="5" a="1"/>
  <c r="AB286" i="5" s="1"/>
  <c r="AA286" i="5" a="1"/>
  <c r="AA286" i="5" s="1"/>
  <c r="AB285" i="5" a="1"/>
  <c r="AB285" i="5" s="1"/>
  <c r="AA285" i="5" a="1"/>
  <c r="AA285" i="5" s="1"/>
  <c r="AB284" i="5" a="1"/>
  <c r="AB284" i="5" s="1"/>
  <c r="AA284" i="5" a="1"/>
  <c r="AA284" i="5" s="1"/>
  <c r="AB283" i="5" a="1"/>
  <c r="AB283" i="5" s="1"/>
  <c r="AA283" i="5" a="1"/>
  <c r="AA283" i="5" s="1"/>
  <c r="AB282" i="5" a="1"/>
  <c r="AB282" i="5" s="1"/>
  <c r="AA282" i="5" a="1"/>
  <c r="AA282" i="5" s="1"/>
  <c r="AB281" i="5" a="1"/>
  <c r="AB281" i="5" s="1"/>
  <c r="AA281" i="5" a="1"/>
  <c r="AA281" i="5" s="1"/>
  <c r="AB280" i="5" a="1"/>
  <c r="AB280" i="5" s="1"/>
  <c r="AA280" i="5" a="1"/>
  <c r="AA280" i="5" s="1"/>
  <c r="AB279" i="5" a="1"/>
  <c r="AB279" i="5" s="1"/>
  <c r="AA279" i="5" a="1"/>
  <c r="AA279" i="5" s="1"/>
  <c r="AB278" i="5" a="1"/>
  <c r="AB278" i="5" s="1"/>
  <c r="AA278" i="5" a="1"/>
  <c r="AA278" i="5" s="1"/>
  <c r="AB277" i="5" a="1"/>
  <c r="AB277" i="5" s="1"/>
  <c r="AA277" i="5" a="1"/>
  <c r="AA277" i="5" s="1"/>
  <c r="AB276" i="5" a="1"/>
  <c r="AB276" i="5" s="1"/>
  <c r="AA276" i="5" a="1"/>
  <c r="AA276" i="5" s="1"/>
  <c r="AB275" i="5" a="1"/>
  <c r="AB275" i="5" s="1"/>
  <c r="AA275" i="5" a="1"/>
  <c r="AA275" i="5" s="1"/>
  <c r="AB274" i="5" a="1"/>
  <c r="AB274" i="5" s="1"/>
  <c r="AA274" i="5" a="1"/>
  <c r="AA274" i="5" s="1"/>
  <c r="AB273" i="5" a="1"/>
  <c r="AB273" i="5" s="1"/>
  <c r="AA273" i="5" a="1"/>
  <c r="AA273" i="5" s="1"/>
  <c r="AB272" i="5" a="1"/>
  <c r="AB272" i="5" s="1"/>
  <c r="AA272" i="5" a="1"/>
  <c r="AA272" i="5" s="1"/>
  <c r="AB271" i="5" a="1"/>
  <c r="AB271" i="5" s="1"/>
  <c r="AA271" i="5" a="1"/>
  <c r="AA271" i="5" s="1"/>
  <c r="AB270" i="5" a="1"/>
  <c r="AB270" i="5" s="1"/>
  <c r="AA270" i="5" a="1"/>
  <c r="AA270" i="5" s="1"/>
  <c r="AB269" i="5" a="1"/>
  <c r="AB269" i="5" s="1"/>
  <c r="AA269" i="5" a="1"/>
  <c r="AA269" i="5" s="1"/>
  <c r="AB268" i="5" a="1"/>
  <c r="AB268" i="5" s="1"/>
  <c r="AA268" i="5" a="1"/>
  <c r="AA268" i="5" s="1"/>
  <c r="AB267" i="5" a="1"/>
  <c r="AB267" i="5" s="1"/>
  <c r="AA267" i="5" a="1"/>
  <c r="AA267" i="5" s="1"/>
  <c r="AB266" i="5" a="1"/>
  <c r="AB266" i="5" s="1"/>
  <c r="AA266" i="5" a="1"/>
  <c r="AA266" i="5" s="1"/>
  <c r="AB265" i="5" a="1"/>
  <c r="AB265" i="5" s="1"/>
  <c r="AA265" i="5" a="1"/>
  <c r="AA265" i="5" s="1"/>
  <c r="AB264" i="5" a="1"/>
  <c r="AB264" i="5" s="1"/>
  <c r="AA264" i="5" a="1"/>
  <c r="AA264" i="5" s="1"/>
  <c r="AB263" i="5" a="1"/>
  <c r="AB263" i="5" s="1"/>
  <c r="AA263" i="5" a="1"/>
  <c r="AA263" i="5" s="1"/>
  <c r="AB262" i="5" a="1"/>
  <c r="AB262" i="5" s="1"/>
  <c r="AA262" i="5" a="1"/>
  <c r="AA262" i="5" s="1"/>
  <c r="AB261" i="5" a="1"/>
  <c r="AB261" i="5" s="1"/>
  <c r="AA261" i="5" a="1"/>
  <c r="AA261" i="5" s="1"/>
  <c r="AB260" i="5" a="1"/>
  <c r="AB260" i="5" s="1"/>
  <c r="AA260" i="5" a="1"/>
  <c r="AA260" i="5" s="1"/>
  <c r="AB259" i="5" a="1"/>
  <c r="AB259" i="5" s="1"/>
  <c r="AA259" i="5" a="1"/>
  <c r="AA259" i="5" s="1"/>
  <c r="AB258" i="5" a="1"/>
  <c r="AB258" i="5" s="1"/>
  <c r="AA258" i="5" a="1"/>
  <c r="AA258" i="5" s="1"/>
  <c r="AB257" i="5" a="1"/>
  <c r="AB257" i="5" s="1"/>
  <c r="AA257" i="5" a="1"/>
  <c r="AA257" i="5" s="1"/>
  <c r="AB256" i="5" a="1"/>
  <c r="AB256" i="5" s="1"/>
  <c r="AA256" i="5" a="1"/>
  <c r="AA256" i="5" s="1"/>
  <c r="AB255" i="5" a="1"/>
  <c r="AB255" i="5" s="1"/>
  <c r="AA255" i="5" a="1"/>
  <c r="AA255" i="5" s="1"/>
  <c r="AB254" i="5" a="1"/>
  <c r="AB254" i="5" s="1"/>
  <c r="AA254" i="5" a="1"/>
  <c r="AA254" i="5" s="1"/>
  <c r="AB253" i="5" a="1"/>
  <c r="AB253" i="5" s="1"/>
  <c r="AA253" i="5" a="1"/>
  <c r="AA253" i="5" s="1"/>
  <c r="AB252" i="5" a="1"/>
  <c r="AB252" i="5" s="1"/>
  <c r="AA252" i="5" a="1"/>
  <c r="AA252" i="5" s="1"/>
  <c r="AB251" i="5" a="1"/>
  <c r="AB251" i="5" s="1"/>
  <c r="AA251" i="5" a="1"/>
  <c r="AA251" i="5" s="1"/>
  <c r="AB250" i="5" a="1"/>
  <c r="AB250" i="5" s="1"/>
  <c r="AA250" i="5" a="1"/>
  <c r="AA250" i="5" s="1"/>
  <c r="AB249" i="5" a="1"/>
  <c r="AB249" i="5" s="1"/>
  <c r="AA249" i="5" a="1"/>
  <c r="AA249" i="5" s="1"/>
  <c r="AB248" i="5" a="1"/>
  <c r="AB248" i="5" s="1"/>
  <c r="AA248" i="5" a="1"/>
  <c r="AA248" i="5" s="1"/>
  <c r="AB247" i="5" a="1"/>
  <c r="AB247" i="5" s="1"/>
  <c r="AA247" i="5" a="1"/>
  <c r="AA247" i="5" s="1"/>
  <c r="AB246" i="5" a="1"/>
  <c r="AB246" i="5" s="1"/>
  <c r="AA246" i="5" a="1"/>
  <c r="AA246" i="5" s="1"/>
  <c r="AB242" i="5" a="1"/>
  <c r="AB242" i="5" s="1"/>
  <c r="AA242" i="5" a="1"/>
  <c r="AA242" i="5" s="1"/>
  <c r="AB241" i="5" a="1"/>
  <c r="AB241" i="5" s="1"/>
  <c r="AA241" i="5" a="1"/>
  <c r="AA241" i="5" s="1"/>
  <c r="AB240" i="5" a="1"/>
  <c r="AB240" i="5" s="1"/>
  <c r="AA240" i="5" a="1"/>
  <c r="AA240" i="5" s="1"/>
  <c r="AB239" i="5" a="1"/>
  <c r="AB239" i="5" s="1"/>
  <c r="AA239" i="5" a="1"/>
  <c r="AA239" i="5" s="1"/>
  <c r="AB238" i="5" a="1"/>
  <c r="AB238" i="5" s="1"/>
  <c r="AA238" i="5" a="1"/>
  <c r="AA238" i="5" s="1"/>
  <c r="AB237" i="5" a="1"/>
  <c r="AB237" i="5" s="1"/>
  <c r="AA237" i="5" a="1"/>
  <c r="AA237" i="5" s="1"/>
  <c r="AB236" i="5" a="1"/>
  <c r="AB236" i="5" s="1"/>
  <c r="AA236" i="5" a="1"/>
  <c r="AA236" i="5" s="1"/>
  <c r="AB235" i="5" a="1"/>
  <c r="AB235" i="5" s="1"/>
  <c r="AA235" i="5" a="1"/>
  <c r="AA235" i="5" s="1"/>
  <c r="AB234" i="5" a="1"/>
  <c r="AB234" i="5" s="1"/>
  <c r="AA234" i="5" a="1"/>
  <c r="AA234" i="5" s="1"/>
  <c r="AB233" i="5" a="1"/>
  <c r="AB233" i="5" s="1"/>
  <c r="AA233" i="5" a="1"/>
  <c r="AA233" i="5" s="1"/>
  <c r="AB232" i="5" a="1"/>
  <c r="AB232" i="5" s="1"/>
  <c r="AA232" i="5" a="1"/>
  <c r="AA232" i="5" s="1"/>
  <c r="AB231" i="5" a="1"/>
  <c r="AB231" i="5" s="1"/>
  <c r="AA231" i="5" a="1"/>
  <c r="AA231" i="5" s="1"/>
  <c r="AB230" i="5" a="1"/>
  <c r="AB230" i="5" s="1"/>
  <c r="AA230" i="5" a="1"/>
  <c r="AA230" i="5" s="1"/>
  <c r="AB229" i="5" a="1"/>
  <c r="AB229" i="5" s="1"/>
  <c r="AA229" i="5" a="1"/>
  <c r="AA229" i="5" s="1"/>
  <c r="AB228" i="5" a="1"/>
  <c r="AB228" i="5" s="1"/>
  <c r="AA228" i="5" a="1"/>
  <c r="AA228" i="5" s="1"/>
  <c r="AB227" i="5" a="1"/>
  <c r="AB227" i="5" s="1"/>
  <c r="AA227" i="5" a="1"/>
  <c r="AA227" i="5" s="1"/>
  <c r="AB226" i="5" a="1"/>
  <c r="AB226" i="5" s="1"/>
  <c r="AA226" i="5" a="1"/>
  <c r="AA226" i="5" s="1"/>
  <c r="AB225" i="5" a="1"/>
  <c r="AB225" i="5" s="1"/>
  <c r="AA225" i="5" a="1"/>
  <c r="AA225" i="5" s="1"/>
  <c r="AB224" i="5" a="1"/>
  <c r="AB224" i="5" s="1"/>
  <c r="AA224" i="5" a="1"/>
  <c r="AA224" i="5" s="1"/>
  <c r="AB223" i="5" a="1"/>
  <c r="AB223" i="5" s="1"/>
  <c r="AA223" i="5" a="1"/>
  <c r="AA223" i="5" s="1"/>
  <c r="AB222" i="5" a="1"/>
  <c r="AB222" i="5" s="1"/>
  <c r="AA222" i="5" a="1"/>
  <c r="AA222" i="5" s="1"/>
  <c r="AB218" i="5" a="1"/>
  <c r="AB218" i="5" s="1"/>
  <c r="AA218" i="5" a="1"/>
  <c r="AA218" i="5" s="1"/>
  <c r="AB217" i="5" a="1"/>
  <c r="AB217" i="5" s="1"/>
  <c r="AA217" i="5" a="1"/>
  <c r="AA217" i="5" s="1"/>
  <c r="AB216" i="5" a="1"/>
  <c r="AB216" i="5" s="1"/>
  <c r="AA216" i="5" a="1"/>
  <c r="AA216" i="5" s="1"/>
  <c r="AB215" i="5" a="1"/>
  <c r="AB215" i="5" s="1"/>
  <c r="AA215" i="5" a="1"/>
  <c r="AA215" i="5" s="1"/>
  <c r="AB214" i="5" a="1"/>
  <c r="AB214" i="5" s="1"/>
  <c r="AA214" i="5" a="1"/>
  <c r="AA214" i="5" s="1"/>
  <c r="AB213" i="5" a="1"/>
  <c r="AB213" i="5" s="1"/>
  <c r="AA213" i="5" a="1"/>
  <c r="AA213" i="5" s="1"/>
  <c r="AB212" i="5" a="1"/>
  <c r="AB212" i="5" s="1"/>
  <c r="AA212" i="5" a="1"/>
  <c r="AA212" i="5" s="1"/>
  <c r="AB211" i="5" a="1"/>
  <c r="AB211" i="5" s="1"/>
  <c r="AA211" i="5" a="1"/>
  <c r="AA211" i="5" s="1"/>
  <c r="AB210" i="5" a="1"/>
  <c r="AB210" i="5" s="1"/>
  <c r="AA210" i="5" a="1"/>
  <c r="AA210" i="5" s="1"/>
  <c r="AB209" i="5" a="1"/>
  <c r="AB209" i="5" s="1"/>
  <c r="AA209" i="5" a="1"/>
  <c r="AA209" i="5" s="1"/>
  <c r="AB208" i="5" a="1"/>
  <c r="AB208" i="5" s="1"/>
  <c r="AA208" i="5" a="1"/>
  <c r="AA208" i="5" s="1"/>
  <c r="AB207" i="5" a="1"/>
  <c r="AB207" i="5" s="1"/>
  <c r="AA207" i="5" a="1"/>
  <c r="AA207" i="5" s="1"/>
  <c r="AB206" i="5" a="1"/>
  <c r="AB206" i="5" s="1"/>
  <c r="AA206" i="5" a="1"/>
  <c r="AA206" i="5" s="1"/>
  <c r="AB205" i="5" a="1"/>
  <c r="AB205" i="5" s="1"/>
  <c r="AA205" i="5" a="1"/>
  <c r="AA205" i="5" s="1"/>
  <c r="AB204" i="5" a="1"/>
  <c r="AB204" i="5" s="1"/>
  <c r="AA204" i="5" a="1"/>
  <c r="AA204" i="5" s="1"/>
  <c r="AB203" i="5" a="1"/>
  <c r="AB203" i="5" s="1"/>
  <c r="AA203" i="5" a="1"/>
  <c r="AA203" i="5" s="1"/>
  <c r="AB202" i="5" a="1"/>
  <c r="AB202" i="5" s="1"/>
  <c r="AA202" i="5" a="1"/>
  <c r="AA202" i="5" s="1"/>
  <c r="AB201" i="5" a="1"/>
  <c r="AB201" i="5" s="1"/>
  <c r="AA201" i="5" a="1"/>
  <c r="AA201" i="5" s="1"/>
  <c r="AB200" i="5" a="1"/>
  <c r="AB200" i="5" s="1"/>
  <c r="AA200" i="5" a="1"/>
  <c r="AA200" i="5" s="1"/>
  <c r="AB199" i="5" a="1"/>
  <c r="AB199" i="5" s="1"/>
  <c r="AA199" i="5" a="1"/>
  <c r="AA199" i="5" s="1"/>
  <c r="AB198" i="5" a="1"/>
  <c r="AB198" i="5" s="1"/>
  <c r="AA198" i="5" a="1"/>
  <c r="AA198" i="5" s="1"/>
  <c r="AB197" i="5" a="1"/>
  <c r="AB197" i="5" s="1"/>
  <c r="AA197" i="5" a="1"/>
  <c r="AA197" i="5" s="1"/>
  <c r="AB196" i="5" a="1"/>
  <c r="AB196" i="5" s="1"/>
  <c r="AA196" i="5" a="1"/>
  <c r="AA196" i="5" s="1"/>
  <c r="AB195" i="5" a="1"/>
  <c r="AB195" i="5" s="1"/>
  <c r="AA195" i="5" a="1"/>
  <c r="AA195" i="5" s="1"/>
  <c r="AB194" i="5" a="1"/>
  <c r="AB194" i="5" s="1"/>
  <c r="AA194" i="5" a="1"/>
  <c r="AA194" i="5" s="1"/>
  <c r="AB193" i="5" a="1"/>
  <c r="AB193" i="5" s="1"/>
  <c r="AA193" i="5" a="1"/>
  <c r="AA193" i="5" s="1"/>
  <c r="AB192" i="5" a="1"/>
  <c r="AB192" i="5" s="1"/>
  <c r="AA192" i="5" a="1"/>
  <c r="AA192" i="5" s="1"/>
  <c r="AB191" i="5" a="1"/>
  <c r="AB191" i="5" s="1"/>
  <c r="AA191" i="5" a="1"/>
  <c r="AA191" i="5" s="1"/>
  <c r="AB190" i="5" a="1"/>
  <c r="AB190" i="5" s="1"/>
  <c r="AA190" i="5" a="1"/>
  <c r="AA190" i="5" s="1"/>
  <c r="AB189" i="5" a="1"/>
  <c r="AB189" i="5" s="1"/>
  <c r="AA189" i="5" a="1"/>
  <c r="AA189" i="5" s="1"/>
  <c r="AB188" i="5" a="1"/>
  <c r="AB188" i="5" s="1"/>
  <c r="AA188" i="5" a="1"/>
  <c r="AA188" i="5" s="1"/>
  <c r="AB187" i="5" a="1"/>
  <c r="AB187" i="5" s="1"/>
  <c r="AA187" i="5" a="1"/>
  <c r="AA187" i="5" s="1"/>
  <c r="AB186" i="5" a="1"/>
  <c r="AB186" i="5" s="1"/>
  <c r="AA186" i="5" a="1"/>
  <c r="AA186" i="5" s="1"/>
  <c r="AB185" i="5" a="1"/>
  <c r="AB185" i="5" s="1"/>
  <c r="AA185" i="5" a="1"/>
  <c r="AA185" i="5" s="1"/>
  <c r="AB184" i="5" a="1"/>
  <c r="AB184" i="5" s="1"/>
  <c r="AA184" i="5" a="1"/>
  <c r="AA184" i="5" s="1"/>
  <c r="AB183" i="5" a="1"/>
  <c r="AB183" i="5" s="1"/>
  <c r="AA183" i="5" a="1"/>
  <c r="AA183" i="5" s="1"/>
  <c r="AB182" i="5" a="1"/>
  <c r="AB182" i="5" s="1"/>
  <c r="AA182" i="5" a="1"/>
  <c r="AA182" i="5" s="1"/>
  <c r="AB181" i="5" a="1"/>
  <c r="AB181" i="5" s="1"/>
  <c r="AA181" i="5" a="1"/>
  <c r="AA181" i="5" s="1"/>
  <c r="AB180" i="5" a="1"/>
  <c r="AB180" i="5" s="1"/>
  <c r="AA180" i="5" a="1"/>
  <c r="AA180" i="5" s="1"/>
  <c r="AB179" i="5" a="1"/>
  <c r="AB179" i="5" s="1"/>
  <c r="AA179" i="5" a="1"/>
  <c r="AA179" i="5" s="1"/>
  <c r="AB178" i="5" a="1"/>
  <c r="AB178" i="5" s="1"/>
  <c r="AA178" i="5" a="1"/>
  <c r="AA178" i="5" s="1"/>
  <c r="AB177" i="5" a="1"/>
  <c r="AB177" i="5" s="1"/>
  <c r="AA177" i="5" a="1"/>
  <c r="AA177" i="5" s="1"/>
  <c r="AB176" i="5" a="1"/>
  <c r="AB176" i="5" s="1"/>
  <c r="AA176" i="5" a="1"/>
  <c r="AA176" i="5" s="1"/>
  <c r="AB175" i="5" a="1"/>
  <c r="AB175" i="5" s="1"/>
  <c r="AA175" i="5" a="1"/>
  <c r="AA175" i="5" s="1"/>
  <c r="AB174" i="5" a="1"/>
  <c r="AB174" i="5" s="1"/>
  <c r="AA174" i="5" a="1"/>
  <c r="AA174" i="5" s="1"/>
  <c r="AB173" i="5" a="1"/>
  <c r="AB173" i="5" s="1"/>
  <c r="AA173" i="5" a="1"/>
  <c r="AA173" i="5" s="1"/>
  <c r="AB172" i="5" a="1"/>
  <c r="AB172" i="5" s="1"/>
  <c r="AA172" i="5" a="1"/>
  <c r="AA172" i="5" s="1"/>
  <c r="AB171" i="5" a="1"/>
  <c r="AB171" i="5" s="1"/>
  <c r="AA171" i="5" a="1"/>
  <c r="AA171" i="5" s="1"/>
  <c r="AB170" i="5" a="1"/>
  <c r="AB170" i="5" s="1"/>
  <c r="AA170" i="5" a="1"/>
  <c r="AA170" i="5" s="1"/>
  <c r="AB169" i="5" a="1"/>
  <c r="AB169" i="5" s="1"/>
  <c r="AA169" i="5" a="1"/>
  <c r="AA169" i="5" s="1"/>
  <c r="AB168" i="5" a="1"/>
  <c r="AB168" i="5" s="1"/>
  <c r="AA168" i="5" a="1"/>
  <c r="AA168" i="5" s="1"/>
  <c r="AB167" i="5" a="1"/>
  <c r="AB167" i="5" s="1"/>
  <c r="AA167" i="5" a="1"/>
  <c r="AA167" i="5" s="1"/>
  <c r="AB166" i="5" a="1"/>
  <c r="AB166" i="5" s="1"/>
  <c r="AA166" i="5" a="1"/>
  <c r="AA166" i="5" s="1"/>
  <c r="AB165" i="5" a="1"/>
  <c r="AB165" i="5" s="1"/>
  <c r="AA165" i="5" a="1"/>
  <c r="AA165" i="5" s="1"/>
  <c r="AB164" i="5" a="1"/>
  <c r="AB164" i="5" s="1"/>
  <c r="AA164" i="5" a="1"/>
  <c r="AA164" i="5" s="1"/>
  <c r="AB163" i="5" a="1"/>
  <c r="AB163" i="5" s="1"/>
  <c r="AA163" i="5" a="1"/>
  <c r="AA163" i="5" s="1"/>
  <c r="AB162" i="5" a="1"/>
  <c r="AB162" i="5" s="1"/>
  <c r="AA162" i="5" a="1"/>
  <c r="AA162" i="5" s="1"/>
  <c r="AB161" i="5" a="1"/>
  <c r="AB161" i="5" s="1"/>
  <c r="AA161" i="5" a="1"/>
  <c r="AA161" i="5" s="1"/>
  <c r="AB160" i="5" a="1"/>
  <c r="AB160" i="5" s="1"/>
  <c r="AA160" i="5" a="1"/>
  <c r="AA160" i="5" s="1"/>
  <c r="AB159" i="5" a="1"/>
  <c r="AB159" i="5" s="1"/>
  <c r="AA159" i="5" a="1"/>
  <c r="AA159" i="5" s="1"/>
  <c r="AB158" i="5" a="1"/>
  <c r="AB158" i="5" s="1"/>
  <c r="AA158" i="5" a="1"/>
  <c r="AA158" i="5" s="1"/>
  <c r="AB157" i="5" a="1"/>
  <c r="AB157" i="5" s="1"/>
  <c r="AA157" i="5" a="1"/>
  <c r="AA157" i="5" s="1"/>
  <c r="AB156" i="5" a="1"/>
  <c r="AB156" i="5" s="1"/>
  <c r="AA156" i="5" a="1"/>
  <c r="AA156" i="5" s="1"/>
  <c r="AB155" i="5" a="1"/>
  <c r="AB155" i="5" s="1"/>
  <c r="AA155" i="5" a="1"/>
  <c r="AA155" i="5" s="1"/>
  <c r="AB154" i="5" a="1"/>
  <c r="AB154" i="5" s="1"/>
  <c r="AA154" i="5" a="1"/>
  <c r="AA154" i="5" s="1"/>
  <c r="AB153" i="5" a="1"/>
  <c r="AB153" i="5" s="1"/>
  <c r="AA153" i="5" a="1"/>
  <c r="AA153" i="5" s="1"/>
  <c r="AB152" i="5" a="1"/>
  <c r="AB152" i="5" s="1"/>
  <c r="AA152" i="5" a="1"/>
  <c r="AA152" i="5" s="1"/>
  <c r="AB151" i="5" a="1"/>
  <c r="AB151" i="5" s="1"/>
  <c r="AA151" i="5" a="1"/>
  <c r="AA151" i="5" s="1"/>
  <c r="AB150" i="5" a="1"/>
  <c r="AB150" i="5" s="1"/>
  <c r="AA150" i="5" a="1"/>
  <c r="AA150" i="5" s="1"/>
  <c r="AB149" i="5" a="1"/>
  <c r="AB149" i="5" s="1"/>
  <c r="AA149" i="5" a="1"/>
  <c r="AA149" i="5" s="1"/>
  <c r="AB148" i="5" a="1"/>
  <c r="AB148" i="5" s="1"/>
  <c r="AA148" i="5" a="1"/>
  <c r="AA148" i="5" s="1"/>
  <c r="AB147" i="5" a="1"/>
  <c r="AB147" i="5" s="1"/>
  <c r="AA147" i="5" a="1"/>
  <c r="AA147" i="5" s="1"/>
  <c r="AB146" i="5" a="1"/>
  <c r="AB146" i="5" s="1"/>
  <c r="AA146" i="5" a="1"/>
  <c r="AA146" i="5" s="1"/>
  <c r="AB145" i="5" a="1"/>
  <c r="AB145" i="5" s="1"/>
  <c r="AA145" i="5" a="1"/>
  <c r="AA145" i="5" s="1"/>
  <c r="AB144" i="5" a="1"/>
  <c r="AB144" i="5" s="1"/>
  <c r="AA144" i="5" a="1"/>
  <c r="AA144" i="5" s="1"/>
  <c r="AB143" i="5" a="1"/>
  <c r="AB143" i="5" s="1"/>
  <c r="AA143" i="5" a="1"/>
  <c r="AA143" i="5" s="1"/>
  <c r="AB142" i="5" a="1"/>
  <c r="AB142" i="5" s="1"/>
  <c r="AA142" i="5" a="1"/>
  <c r="AA142" i="5" s="1"/>
  <c r="AB141" i="5" a="1"/>
  <c r="AB141" i="5" s="1"/>
  <c r="AA141" i="5" a="1"/>
  <c r="AA141" i="5" s="1"/>
  <c r="AB140" i="5" a="1"/>
  <c r="AB140" i="5" s="1"/>
  <c r="AA140" i="5" a="1"/>
  <c r="AA140" i="5" s="1"/>
  <c r="AB139" i="5" a="1"/>
  <c r="AB139" i="5" s="1"/>
  <c r="AA139" i="5" a="1"/>
  <c r="AA139" i="5" s="1"/>
  <c r="AB138" i="5" a="1"/>
  <c r="AB138" i="5" s="1"/>
  <c r="AA138" i="5" a="1"/>
  <c r="AA138" i="5" s="1"/>
  <c r="AB137" i="5" a="1"/>
  <c r="AB137" i="5" s="1"/>
  <c r="AA137" i="5" a="1"/>
  <c r="AA137" i="5" s="1"/>
  <c r="AB136" i="5" a="1"/>
  <c r="AB136" i="5" s="1"/>
  <c r="AA136" i="5" a="1"/>
  <c r="AA136" i="5" s="1"/>
  <c r="AB135" i="5" a="1"/>
  <c r="AB135" i="5" s="1"/>
  <c r="AA135" i="5" a="1"/>
  <c r="AA135" i="5" s="1"/>
  <c r="AB134" i="5" a="1"/>
  <c r="AB134" i="5" s="1"/>
  <c r="AA134" i="5" a="1"/>
  <c r="AA134" i="5" s="1"/>
  <c r="AB133" i="5" a="1"/>
  <c r="AB133" i="5" s="1"/>
  <c r="AA133" i="5" a="1"/>
  <c r="AA133" i="5" s="1"/>
  <c r="AB132" i="5" a="1"/>
  <c r="AB132" i="5" s="1"/>
  <c r="AA132" i="5" a="1"/>
  <c r="AA132" i="5" s="1"/>
  <c r="AB131" i="5" a="1"/>
  <c r="AB131" i="5" s="1"/>
  <c r="AA131" i="5" a="1"/>
  <c r="AA131" i="5" s="1"/>
  <c r="AB127" i="5" a="1"/>
  <c r="AB127" i="5" s="1"/>
  <c r="AA127" i="5" a="1"/>
  <c r="AA127" i="5" s="1"/>
  <c r="AB126" i="5" a="1"/>
  <c r="AB126" i="5" s="1"/>
  <c r="AA126" i="5" a="1"/>
  <c r="AA126" i="5" s="1"/>
  <c r="AB125" i="5" a="1"/>
  <c r="AB125" i="5" s="1"/>
  <c r="AA125" i="5" a="1"/>
  <c r="AA125" i="5" s="1"/>
  <c r="AB124" i="5" a="1"/>
  <c r="AB124" i="5" s="1"/>
  <c r="AA124" i="5" a="1"/>
  <c r="AA124" i="5" s="1"/>
  <c r="AB123" i="5" a="1"/>
  <c r="AB123" i="5" s="1"/>
  <c r="AA123" i="5" a="1"/>
  <c r="AA123" i="5" s="1"/>
  <c r="AB122" i="5" a="1"/>
  <c r="AB122" i="5" s="1"/>
  <c r="AA122" i="5" a="1"/>
  <c r="AA122" i="5" s="1"/>
  <c r="AB121" i="5" a="1"/>
  <c r="AB121" i="5" s="1"/>
  <c r="AA121" i="5" a="1"/>
  <c r="AA121" i="5" s="1"/>
  <c r="AB120" i="5" a="1"/>
  <c r="AB120" i="5" s="1"/>
  <c r="AA120" i="5" a="1"/>
  <c r="AA120" i="5" s="1"/>
  <c r="AB119" i="5" a="1"/>
  <c r="AB119" i="5" s="1"/>
  <c r="AA119" i="5" a="1"/>
  <c r="AA119" i="5" s="1"/>
  <c r="AB118" i="5" a="1"/>
  <c r="AB118" i="5" s="1"/>
  <c r="AA118" i="5" a="1"/>
  <c r="AA118" i="5" s="1"/>
  <c r="AB117" i="5" a="1"/>
  <c r="AB117" i="5" s="1"/>
  <c r="AA117" i="5" a="1"/>
  <c r="AA117" i="5" s="1"/>
  <c r="AB116" i="5" a="1"/>
  <c r="AB116" i="5" s="1"/>
  <c r="AA116" i="5" a="1"/>
  <c r="AA116" i="5" s="1"/>
  <c r="AB115" i="5" a="1"/>
  <c r="AB115" i="5" s="1"/>
  <c r="AA115" i="5" a="1"/>
  <c r="AA115" i="5" s="1"/>
  <c r="AB114" i="5" a="1"/>
  <c r="AB114" i="5" s="1"/>
  <c r="AA114" i="5" a="1"/>
  <c r="AA114" i="5" s="1"/>
  <c r="AB113" i="5" a="1"/>
  <c r="AB113" i="5" s="1"/>
  <c r="AA113" i="5" a="1"/>
  <c r="AA113" i="5" s="1"/>
  <c r="AB112" i="5" a="1"/>
  <c r="AB112" i="5" s="1"/>
  <c r="AA112" i="5" a="1"/>
  <c r="AA112" i="5" s="1"/>
  <c r="AB111" i="5" a="1"/>
  <c r="AB111" i="5" s="1"/>
  <c r="AA111" i="5" a="1"/>
  <c r="AA111" i="5" s="1"/>
  <c r="AB110" i="5" a="1"/>
  <c r="AB110" i="5" s="1"/>
  <c r="AA110" i="5" a="1"/>
  <c r="AA110" i="5" s="1"/>
  <c r="AB109" i="5" a="1"/>
  <c r="AB109" i="5" s="1"/>
  <c r="AA109" i="5" a="1"/>
  <c r="AA109" i="5" s="1"/>
  <c r="AB108" i="5" a="1"/>
  <c r="AB108" i="5" s="1"/>
  <c r="AA108" i="5" a="1"/>
  <c r="AA108" i="5" s="1"/>
  <c r="AB107" i="5" a="1"/>
  <c r="AB107" i="5" s="1"/>
  <c r="AA107" i="5" a="1"/>
  <c r="AA107" i="5" s="1"/>
  <c r="AB106" i="5" a="1"/>
  <c r="AB106" i="5" s="1"/>
  <c r="AA106" i="5" a="1"/>
  <c r="AA106" i="5" s="1"/>
  <c r="AB105" i="5" a="1"/>
  <c r="AB105" i="5" s="1"/>
  <c r="AA105" i="5" a="1"/>
  <c r="AA105" i="5" s="1"/>
  <c r="AB104" i="5" a="1"/>
  <c r="AB104" i="5" s="1"/>
  <c r="AA104" i="5" a="1"/>
  <c r="AA104" i="5" s="1"/>
  <c r="AB103" i="5" a="1"/>
  <c r="AB103" i="5" s="1"/>
  <c r="AA103" i="5" a="1"/>
  <c r="AA103" i="5" s="1"/>
  <c r="AB102" i="5" a="1"/>
  <c r="AB102" i="5" s="1"/>
  <c r="AA102" i="5" a="1"/>
  <c r="AA102" i="5" s="1"/>
  <c r="AB101" i="5" a="1"/>
  <c r="AB101" i="5" s="1"/>
  <c r="AA101" i="5" a="1"/>
  <c r="AA101" i="5" s="1"/>
  <c r="AB100" i="5" a="1"/>
  <c r="AB100" i="5" s="1"/>
  <c r="AA100" i="5" a="1"/>
  <c r="AA100" i="5" s="1"/>
  <c r="AB99" i="5" a="1"/>
  <c r="AB99" i="5" s="1"/>
  <c r="AA99" i="5" a="1"/>
  <c r="AA99" i="5" s="1"/>
  <c r="AB98" i="5" a="1"/>
  <c r="AB98" i="5" s="1"/>
  <c r="AA98" i="5" a="1"/>
  <c r="AA98" i="5" s="1"/>
  <c r="AB97" i="5" a="1"/>
  <c r="AB97" i="5" s="1"/>
  <c r="AA97" i="5" a="1"/>
  <c r="AA97" i="5" s="1"/>
  <c r="AB96" i="5" a="1"/>
  <c r="AB96" i="5" s="1"/>
  <c r="AA96" i="5" a="1"/>
  <c r="AA96" i="5" s="1"/>
  <c r="AB95" i="5" a="1"/>
  <c r="AB95" i="5" s="1"/>
  <c r="AA95" i="5" a="1"/>
  <c r="AA95" i="5" s="1"/>
  <c r="AB94" i="5" a="1"/>
  <c r="AB94" i="5" s="1"/>
  <c r="AA94" i="5" a="1"/>
  <c r="AA94" i="5" s="1"/>
  <c r="AB93" i="5" a="1"/>
  <c r="AB93" i="5" s="1"/>
  <c r="AA93" i="5" a="1"/>
  <c r="AA93" i="5" s="1"/>
  <c r="AB92" i="5" a="1"/>
  <c r="AB92" i="5" s="1"/>
  <c r="AA92" i="5" a="1"/>
  <c r="AA92" i="5" s="1"/>
  <c r="AB91" i="5" a="1"/>
  <c r="AB91" i="5" s="1"/>
  <c r="AA91" i="5" a="1"/>
  <c r="AA91" i="5" s="1"/>
  <c r="AB90" i="5" a="1"/>
  <c r="AB90" i="5" s="1"/>
  <c r="AA90" i="5" a="1"/>
  <c r="AA90" i="5" s="1"/>
  <c r="AB89" i="5" a="1"/>
  <c r="AB89" i="5" s="1"/>
  <c r="AA89" i="5" a="1"/>
  <c r="AA89" i="5" s="1"/>
  <c r="AB88" i="5" a="1"/>
  <c r="AB88" i="5" s="1"/>
  <c r="AA88" i="5" a="1"/>
  <c r="AA88" i="5" s="1"/>
  <c r="AB87" i="5" a="1"/>
  <c r="AB87" i="5" s="1"/>
  <c r="AA87" i="5" a="1"/>
  <c r="AA87" i="5" s="1"/>
  <c r="AB86" i="5" a="1"/>
  <c r="AB86" i="5" s="1"/>
  <c r="AA86" i="5" a="1"/>
  <c r="AA86" i="5" s="1"/>
  <c r="AB82" i="5" a="1"/>
  <c r="AB82" i="5" s="1"/>
  <c r="AA82" i="5" a="1"/>
  <c r="AA82" i="5" s="1"/>
  <c r="AB81" i="5" a="1"/>
  <c r="AB81" i="5" s="1"/>
  <c r="AA81" i="5" a="1"/>
  <c r="AA81" i="5" s="1"/>
  <c r="AB80" i="5" a="1"/>
  <c r="AB80" i="5" s="1"/>
  <c r="AA80" i="5" a="1"/>
  <c r="AA80" i="5" s="1"/>
  <c r="AB79" i="5" a="1"/>
  <c r="AB79" i="5" s="1"/>
  <c r="AA79" i="5" a="1"/>
  <c r="AA79" i="5" s="1"/>
  <c r="AB78" i="5" a="1"/>
  <c r="AB78" i="5" s="1"/>
  <c r="AA78" i="5" a="1"/>
  <c r="AA78" i="5" s="1"/>
  <c r="AB77" i="5" a="1"/>
  <c r="AB77" i="5" s="1"/>
  <c r="AA77" i="5" a="1"/>
  <c r="AA77" i="5" s="1"/>
  <c r="AB76" i="5" a="1"/>
  <c r="AB76" i="5" s="1"/>
  <c r="AA76" i="5" a="1"/>
  <c r="AA76" i="5" s="1"/>
  <c r="AB75" i="5" a="1"/>
  <c r="AB75" i="5" s="1"/>
  <c r="AA75" i="5" a="1"/>
  <c r="AA75" i="5" s="1"/>
  <c r="AB74" i="5" a="1"/>
  <c r="AB74" i="5" s="1"/>
  <c r="AA74" i="5" a="1"/>
  <c r="AA74" i="5" s="1"/>
  <c r="AB73" i="5" a="1"/>
  <c r="AB73" i="5" s="1"/>
  <c r="AA73" i="5" a="1"/>
  <c r="AA73" i="5" s="1"/>
  <c r="AB72" i="5" a="1"/>
  <c r="AB72" i="5" s="1"/>
  <c r="AA72" i="5" a="1"/>
  <c r="AA72" i="5" s="1"/>
  <c r="AB71" i="5" a="1"/>
  <c r="AB71" i="5" s="1"/>
  <c r="AA71" i="5" a="1"/>
  <c r="AA71" i="5" s="1"/>
  <c r="AB70" i="5" a="1"/>
  <c r="AB70" i="5" s="1"/>
  <c r="AA70" i="5" a="1"/>
  <c r="AA70" i="5" s="1"/>
  <c r="AB69" i="5" a="1"/>
  <c r="AB69" i="5" s="1"/>
  <c r="AA69" i="5" a="1"/>
  <c r="AA69" i="5" s="1"/>
  <c r="AB68" i="5" a="1"/>
  <c r="AB68" i="5" s="1"/>
  <c r="AA68" i="5" a="1"/>
  <c r="AA68" i="5" s="1"/>
  <c r="AB67" i="5" a="1"/>
  <c r="AB67" i="5" s="1"/>
  <c r="AA67" i="5" a="1"/>
  <c r="AA67" i="5" s="1"/>
  <c r="AB66" i="5" a="1"/>
  <c r="AB66" i="5" s="1"/>
  <c r="AA66" i="5" a="1"/>
  <c r="AA66" i="5" s="1"/>
  <c r="AB65" i="5" a="1"/>
  <c r="AB65" i="5" s="1"/>
  <c r="AA65" i="5" a="1"/>
  <c r="AA65" i="5" s="1"/>
  <c r="AB64" i="5" a="1"/>
  <c r="AB64" i="5" s="1"/>
  <c r="AA64" i="5" a="1"/>
  <c r="AA64" i="5" s="1"/>
  <c r="AB63" i="5" a="1"/>
  <c r="AB63" i="5" s="1"/>
  <c r="AA63" i="5" a="1"/>
  <c r="AA63" i="5" s="1"/>
  <c r="AB62" i="5" a="1"/>
  <c r="AB62" i="5" s="1"/>
  <c r="AA62" i="5" a="1"/>
  <c r="AA62" i="5" s="1"/>
  <c r="AB61" i="5" a="1"/>
  <c r="AB61" i="5" s="1"/>
  <c r="AA61" i="5" a="1"/>
  <c r="AA61" i="5" s="1"/>
  <c r="AB60" i="5" a="1"/>
  <c r="AB60" i="5" s="1"/>
  <c r="AA60" i="5" a="1"/>
  <c r="AA60" i="5" s="1"/>
  <c r="AB59" i="5" a="1"/>
  <c r="AB59" i="5" s="1"/>
  <c r="AA59" i="5" a="1"/>
  <c r="AA59" i="5" s="1"/>
  <c r="AB58" i="5" a="1"/>
  <c r="AB58" i="5" s="1"/>
  <c r="AA58" i="5" a="1"/>
  <c r="AA58" i="5" s="1"/>
  <c r="AB57" i="5" a="1"/>
  <c r="AB57" i="5" s="1"/>
  <c r="AA57" i="5" a="1"/>
  <c r="AA57" i="5" s="1"/>
  <c r="AB56" i="5" a="1"/>
  <c r="AB56" i="5" s="1"/>
  <c r="AA56" i="5" a="1"/>
  <c r="AA56" i="5" s="1"/>
  <c r="AB55" i="5" a="1"/>
  <c r="AB55" i="5" s="1"/>
  <c r="AA55" i="5" a="1"/>
  <c r="AA55" i="5" s="1"/>
  <c r="AB54" i="5" a="1"/>
  <c r="AB54" i="5" s="1"/>
  <c r="AA54" i="5" a="1"/>
  <c r="AA54" i="5" s="1"/>
  <c r="AB53" i="5" a="1"/>
  <c r="AB53" i="5" s="1"/>
  <c r="AA53" i="5" a="1"/>
  <c r="AA53" i="5" s="1"/>
  <c r="AB52" i="5" a="1"/>
  <c r="AB52" i="5" s="1"/>
  <c r="AA52" i="5" a="1"/>
  <c r="AA52" i="5" s="1"/>
  <c r="AB51" i="5" a="1"/>
  <c r="AB51" i="5" s="1"/>
  <c r="AA51" i="5" a="1"/>
  <c r="AA51" i="5" s="1"/>
  <c r="AB50" i="5" a="1"/>
  <c r="AB50" i="5" s="1"/>
  <c r="AA50" i="5" a="1"/>
  <c r="AA50" i="5" s="1"/>
  <c r="AB49" i="5" a="1"/>
  <c r="AB49" i="5" s="1"/>
  <c r="AA49" i="5" a="1"/>
  <c r="AA49" i="5" s="1"/>
  <c r="AB48" i="5" a="1"/>
  <c r="AB48" i="5" s="1"/>
  <c r="AA48" i="5" a="1"/>
  <c r="AA48" i="5" s="1"/>
  <c r="AB47" i="5" a="1"/>
  <c r="AB47" i="5" s="1"/>
  <c r="AA47" i="5" a="1"/>
  <c r="AA47" i="5" s="1"/>
  <c r="AB46" i="5" a="1"/>
  <c r="AB46" i="5" s="1"/>
  <c r="AA46" i="5" a="1"/>
  <c r="AA46" i="5" s="1"/>
  <c r="AB45" i="5" a="1"/>
  <c r="AB45" i="5" s="1"/>
  <c r="AA45" i="5" a="1"/>
  <c r="AA45" i="5" s="1"/>
  <c r="AB44" i="5" a="1"/>
  <c r="AB44" i="5" s="1"/>
  <c r="AA44" i="5" a="1"/>
  <c r="AA44" i="5" s="1"/>
  <c r="AB43" i="5" a="1"/>
  <c r="AB43" i="5" s="1"/>
  <c r="AA43" i="5" a="1"/>
  <c r="AA43" i="5" s="1"/>
  <c r="AB42" i="5" a="1"/>
  <c r="AB42" i="5" s="1"/>
  <c r="AA42" i="5" a="1"/>
  <c r="AA42" i="5" s="1"/>
  <c r="AB41" i="5" a="1"/>
  <c r="AB41" i="5" s="1"/>
  <c r="AA41" i="5" a="1"/>
  <c r="AA41" i="5" s="1"/>
  <c r="AB40" i="5" a="1"/>
  <c r="AB40" i="5" s="1"/>
  <c r="AA40" i="5" a="1"/>
  <c r="AA40" i="5" s="1"/>
  <c r="AB39" i="5" a="1"/>
  <c r="AB39" i="5" s="1"/>
  <c r="AA39" i="5" a="1"/>
  <c r="AA39" i="5" s="1"/>
  <c r="AB38" i="5" a="1"/>
  <c r="AB38" i="5" s="1"/>
  <c r="AA38" i="5" a="1"/>
  <c r="AA38" i="5" s="1"/>
  <c r="AB37" i="5" a="1"/>
  <c r="AB37" i="5" s="1"/>
  <c r="AA37" i="5" a="1"/>
  <c r="AA37" i="5" s="1"/>
  <c r="AB36" i="5" a="1"/>
  <c r="AB36" i="5" s="1"/>
  <c r="AA36" i="5" a="1"/>
  <c r="AA36" i="5" s="1"/>
  <c r="AB35" i="5" a="1"/>
  <c r="AB35" i="5" s="1"/>
  <c r="AA35" i="5" a="1"/>
  <c r="AA35" i="5" s="1"/>
  <c r="AB34" i="5" a="1"/>
  <c r="AB34" i="5" s="1"/>
  <c r="AA34" i="5" a="1"/>
  <c r="AA34" i="5" s="1"/>
  <c r="AB33" i="5" a="1"/>
  <c r="AB33" i="5" s="1"/>
  <c r="AA33" i="5" a="1"/>
  <c r="AA33" i="5" s="1"/>
  <c r="AB32" i="5" a="1"/>
  <c r="AB32" i="5" s="1"/>
  <c r="AA32" i="5" a="1"/>
  <c r="AA32" i="5" s="1"/>
  <c r="AB31" i="5" a="1"/>
  <c r="AB31" i="5" s="1"/>
  <c r="AA31" i="5" a="1"/>
  <c r="AA31" i="5" s="1"/>
  <c r="AB30" i="5" a="1"/>
  <c r="AB30" i="5" s="1"/>
  <c r="AA30" i="5" a="1"/>
  <c r="AA30" i="5" s="1"/>
  <c r="AB29" i="5" a="1"/>
  <c r="AB29" i="5" s="1"/>
  <c r="AA29" i="5" a="1"/>
  <c r="AA29" i="5" s="1"/>
  <c r="AB28" i="5" a="1"/>
  <c r="AB28" i="5" s="1"/>
  <c r="AA28" i="5" a="1"/>
  <c r="AA28" i="5" s="1"/>
  <c r="AB27" i="5" a="1"/>
  <c r="AB27" i="5" s="1"/>
  <c r="AA27" i="5" a="1"/>
  <c r="AA27" i="5" s="1"/>
  <c r="AB26" i="5" a="1"/>
  <c r="AB26" i="5" s="1"/>
  <c r="AA26" i="5" a="1"/>
  <c r="AA26" i="5" s="1"/>
  <c r="AB25" i="5" a="1"/>
  <c r="AB25" i="5" s="1"/>
  <c r="AA25" i="5" a="1"/>
  <c r="AA25" i="5" s="1"/>
  <c r="AB24" i="5" a="1"/>
  <c r="AB24" i="5" s="1"/>
  <c r="AA24" i="5" a="1"/>
  <c r="AA24" i="5" s="1"/>
  <c r="AB23" i="5" a="1"/>
  <c r="AB23" i="5" s="1"/>
  <c r="AA23" i="5" a="1"/>
  <c r="AA23" i="5" s="1"/>
  <c r="AB22" i="5" a="1"/>
  <c r="AB22" i="5" s="1"/>
  <c r="AA22" i="5" a="1"/>
  <c r="AA22" i="5" s="1"/>
  <c r="AB21" i="5" a="1"/>
  <c r="AB21" i="5" s="1"/>
  <c r="AA21" i="5" a="1"/>
  <c r="AA21" i="5" s="1"/>
  <c r="AB20" i="5" a="1"/>
  <c r="AB20" i="5" s="1"/>
  <c r="AA20" i="5" a="1"/>
  <c r="AA20" i="5" s="1"/>
  <c r="AB19" i="5" a="1"/>
  <c r="AB19" i="5" s="1"/>
  <c r="AA19" i="5" a="1"/>
  <c r="AA19" i="5" s="1"/>
  <c r="AB18" i="5" a="1"/>
  <c r="AB18" i="5" s="1"/>
  <c r="AA18" i="5" a="1"/>
  <c r="AA18" i="5" s="1"/>
  <c r="AB17" i="5" a="1"/>
  <c r="AB17" i="5" s="1"/>
  <c r="AA17" i="5" a="1"/>
  <c r="AA17" i="5" s="1"/>
  <c r="AB16" i="5" a="1"/>
  <c r="AB16" i="5" s="1"/>
  <c r="AA16" i="5" a="1"/>
  <c r="AA16" i="5" s="1"/>
  <c r="AB15" i="5" a="1"/>
  <c r="AB15" i="5" s="1"/>
  <c r="AA15" i="5" a="1"/>
  <c r="AA15" i="5" s="1"/>
  <c r="AB14" i="5" a="1"/>
  <c r="AB14" i="5" s="1"/>
  <c r="AA14" i="5" a="1"/>
  <c r="AA14" i="5" s="1"/>
  <c r="AB13" i="5" a="1"/>
  <c r="AB13" i="5" s="1"/>
  <c r="AA13" i="5" a="1"/>
  <c r="AA13" i="5" s="1"/>
  <c r="AB12" i="5" a="1"/>
  <c r="AB12" i="5" s="1"/>
  <c r="AA12" i="5" a="1"/>
  <c r="AA12" i="5" s="1"/>
  <c r="AB11" i="5" a="1"/>
  <c r="AB11" i="5" s="1"/>
  <c r="AA11" i="5" a="1"/>
  <c r="AA11" i="5" s="1"/>
  <c r="AB10" i="5" a="1"/>
  <c r="AB10" i="5" s="1"/>
  <c r="AA10" i="5" a="1"/>
  <c r="AA10" i="5" s="1"/>
  <c r="AB9" i="5" a="1"/>
  <c r="AB9" i="5" s="1"/>
  <c r="AA9" i="5" a="1"/>
  <c r="AA9" i="5" s="1"/>
  <c r="AB8" i="5" a="1"/>
  <c r="AB8" i="5" s="1"/>
  <c r="AA8" i="5" a="1"/>
  <c r="AA8" i="5" s="1"/>
  <c r="AB7" i="5" a="1"/>
  <c r="AB7" i="5" s="1"/>
  <c r="AA7" i="5" a="1"/>
  <c r="AA7" i="5" s="1"/>
  <c r="AB6" i="5" a="1"/>
  <c r="AB6" i="5" s="1"/>
  <c r="AA6" i="5" a="1"/>
  <c r="AA6" i="5" s="1"/>
  <c r="S757" i="7" l="1"/>
  <c r="S773" i="7"/>
  <c r="S752" i="7"/>
  <c r="AB891" i="7"/>
  <c r="S802" i="7"/>
  <c r="S785" i="7"/>
  <c r="S781" i="7"/>
  <c r="S134" i="7"/>
  <c r="S346" i="7"/>
  <c r="AW184" i="7"/>
  <c r="AW150" i="7"/>
  <c r="AW174" i="7"/>
  <c r="AW190" i="7"/>
  <c r="AW213" i="7"/>
  <c r="AW185" i="7"/>
  <c r="AW180" i="7"/>
  <c r="AW214" i="7"/>
  <c r="AW207" i="7"/>
  <c r="AW204" i="7"/>
  <c r="AW192" i="7"/>
  <c r="S360" i="7"/>
  <c r="S378" i="7"/>
  <c r="AW136" i="7"/>
  <c r="AW197" i="7"/>
  <c r="AW186" i="7"/>
  <c r="AW196" i="7"/>
  <c r="AW155" i="7"/>
  <c r="AW187" i="7"/>
  <c r="AW163" i="7"/>
  <c r="AW181" i="7"/>
  <c r="AW212" i="7"/>
  <c r="AW148" i="7"/>
  <c r="AW199" i="7"/>
  <c r="S348" i="7"/>
  <c r="S366" i="7"/>
  <c r="AW189" i="7"/>
  <c r="AW176" i="7"/>
  <c r="AW177" i="7"/>
  <c r="AW191" i="7"/>
  <c r="AW194" i="7"/>
  <c r="AW182" i="7"/>
  <c r="AW164" i="7"/>
  <c r="AW208" i="7"/>
  <c r="AW144" i="7"/>
  <c r="AW132" i="7"/>
  <c r="S355" i="7"/>
  <c r="S323" i="7"/>
  <c r="AW161" i="7"/>
  <c r="S375" i="7"/>
  <c r="AW138" i="7"/>
  <c r="AW135" i="7"/>
  <c r="AW195" i="7"/>
  <c r="AW171" i="7"/>
  <c r="AW162" i="7"/>
  <c r="AW169" i="7"/>
  <c r="AW151" i="7"/>
  <c r="AW218" i="7"/>
  <c r="AW157" i="7"/>
  <c r="AW141" i="7"/>
  <c r="S364" i="7"/>
  <c r="S272" i="7"/>
  <c r="S350" i="7"/>
  <c r="AW170" i="7"/>
  <c r="AW216" i="7"/>
  <c r="AW188" i="7"/>
  <c r="AW206" i="7"/>
  <c r="AW149" i="7"/>
  <c r="AW210" i="7"/>
  <c r="AW217" i="7"/>
  <c r="AW215" i="7"/>
  <c r="AW179" i="7"/>
  <c r="AW133" i="7"/>
  <c r="AW209" i="7"/>
  <c r="S343" i="7"/>
  <c r="S376" i="7"/>
  <c r="S371" i="7"/>
  <c r="S338" i="7"/>
  <c r="AW131" i="7"/>
  <c r="AW203" i="7"/>
  <c r="AW158" i="7"/>
  <c r="AW202" i="7"/>
  <c r="AW145" i="7"/>
  <c r="AW159" i="7"/>
  <c r="AW156" i="7"/>
  <c r="AW166" i="7"/>
  <c r="AW137" i="7"/>
  <c r="AW143" i="7"/>
  <c r="AW154" i="7"/>
  <c r="AW146" i="7"/>
  <c r="S361" i="7"/>
  <c r="S349" i="7"/>
  <c r="AW198" i="7"/>
  <c r="AW178" i="7"/>
  <c r="AW205" i="7"/>
  <c r="AW134" i="7"/>
  <c r="AW183" i="7"/>
  <c r="AW139" i="7"/>
  <c r="AW167" i="7"/>
  <c r="AW211" i="7"/>
  <c r="AW153" i="7"/>
  <c r="AW193" i="7"/>
  <c r="AW201" i="7"/>
  <c r="S178" i="7"/>
  <c r="S167" i="7"/>
  <c r="S188" i="7"/>
  <c r="S161" i="7"/>
  <c r="S208" i="7"/>
  <c r="S211" i="7"/>
  <c r="AT891" i="7"/>
  <c r="S198" i="7"/>
  <c r="S138" i="7"/>
  <c r="S152" i="7"/>
  <c r="S141" i="7"/>
  <c r="S205" i="7"/>
  <c r="S159" i="7"/>
  <c r="S144" i="7"/>
  <c r="S147" i="7"/>
  <c r="S204" i="7"/>
  <c r="S158" i="7"/>
  <c r="S164" i="7"/>
  <c r="H114" i="6"/>
  <c r="H108" i="6"/>
  <c r="H103" i="6"/>
  <c r="H111" i="6"/>
  <c r="BG243" i="7"/>
  <c r="G96" i="6" s="1"/>
  <c r="H96" i="6" s="1"/>
  <c r="S193" i="7"/>
  <c r="S187" i="7"/>
  <c r="S207" i="7"/>
  <c r="S195" i="7"/>
  <c r="S199" i="7"/>
  <c r="D25" i="6"/>
  <c r="F25" i="6" s="1"/>
  <c r="S202" i="7"/>
  <c r="S135" i="7"/>
  <c r="S162" i="7"/>
  <c r="S174" i="7"/>
  <c r="S143" i="7"/>
  <c r="S165" i="7"/>
  <c r="S177" i="7"/>
  <c r="S191" i="7"/>
  <c r="S175" i="7"/>
  <c r="S206" i="7"/>
  <c r="S170" i="7"/>
  <c r="S140" i="7"/>
  <c r="D32" i="6"/>
  <c r="F32" i="6" s="1"/>
  <c r="S214" i="7"/>
  <c r="S209" i="7"/>
  <c r="S180" i="7"/>
  <c r="S183" i="7"/>
  <c r="S213" i="7"/>
  <c r="S156" i="7"/>
  <c r="S148" i="7"/>
  <c r="S190" i="7"/>
  <c r="S218" i="7"/>
  <c r="S201" i="7"/>
  <c r="S212" i="7"/>
  <c r="S217" i="7"/>
  <c r="S216" i="7"/>
  <c r="S581" i="7"/>
  <c r="S142" i="7"/>
  <c r="S166" i="7"/>
  <c r="S184" i="7"/>
  <c r="S210" i="7"/>
  <c r="S538" i="7"/>
  <c r="E728" i="7"/>
  <c r="G10" i="6" s="1"/>
  <c r="AO83" i="7"/>
  <c r="G63" i="6" s="1"/>
  <c r="H63" i="6" s="1"/>
  <c r="BG128" i="7"/>
  <c r="G94" i="6" s="1"/>
  <c r="H94" i="6" s="1"/>
  <c r="BG219" i="7"/>
  <c r="G95" i="6" s="1"/>
  <c r="H95" i="6" s="1"/>
  <c r="AO728" i="7"/>
  <c r="G70" i="6" s="1"/>
  <c r="H70" i="6" s="1"/>
  <c r="BS728" i="7"/>
  <c r="G120" i="6" s="1"/>
  <c r="H120" i="6" s="1"/>
  <c r="AU380" i="7"/>
  <c r="G77" i="6" s="1"/>
  <c r="BC70" i="7"/>
  <c r="AQ409" i="7"/>
  <c r="BC42" i="7"/>
  <c r="Q83" i="7"/>
  <c r="G23" i="6" s="1"/>
  <c r="S745" i="7"/>
  <c r="S778" i="7"/>
  <c r="S765" i="7"/>
  <c r="S787" i="7"/>
  <c r="S742" i="7"/>
  <c r="S783" i="7"/>
  <c r="S137" i="7"/>
  <c r="S755" i="7"/>
  <c r="S756" i="7"/>
  <c r="S797" i="7"/>
  <c r="S734" i="7"/>
  <c r="S798" i="7"/>
  <c r="S786" i="7"/>
  <c r="S791" i="7"/>
  <c r="S733" i="7"/>
  <c r="S145" i="7"/>
  <c r="S761" i="7"/>
  <c r="S793" i="7"/>
  <c r="S784" i="7"/>
  <c r="S767" i="7"/>
  <c r="S770" i="7"/>
  <c r="S788" i="7"/>
  <c r="S771" i="7"/>
  <c r="S754" i="7"/>
  <c r="S803" i="7"/>
  <c r="S794" i="7"/>
  <c r="D31" i="6"/>
  <c r="F31" i="6" s="1"/>
  <c r="H17" i="6"/>
  <c r="S746" i="7"/>
  <c r="S763" i="7"/>
  <c r="S801" i="7"/>
  <c r="S758" i="7"/>
  <c r="S732" i="7"/>
  <c r="S772" i="7"/>
  <c r="S792" i="7"/>
  <c r="S739" i="7"/>
  <c r="S780" i="7"/>
  <c r="S738" i="7"/>
  <c r="S804" i="7"/>
  <c r="S768" i="7"/>
  <c r="S735" i="7"/>
  <c r="S775" i="7"/>
  <c r="S737" i="7"/>
  <c r="S779" i="7"/>
  <c r="S736" i="7"/>
  <c r="S800" i="7"/>
  <c r="S234" i="7"/>
  <c r="S777" i="7"/>
  <c r="S764" i="7"/>
  <c r="S774" i="7"/>
  <c r="H16" i="6"/>
  <c r="S753" i="7"/>
  <c r="S762" i="7"/>
  <c r="S749" i="7"/>
  <c r="S766" i="7"/>
  <c r="S759" i="7"/>
  <c r="S796" i="7"/>
  <c r="S747" i="7"/>
  <c r="S795" i="7"/>
  <c r="S215" i="7"/>
  <c r="S789" i="7"/>
  <c r="P891" i="7"/>
  <c r="S731" i="7"/>
  <c r="S776" i="7"/>
  <c r="S769" i="7"/>
  <c r="S740" i="7"/>
  <c r="S743" i="7"/>
  <c r="S751" i="7"/>
  <c r="S750" i="7"/>
  <c r="S741" i="7"/>
  <c r="W728" i="7"/>
  <c r="G40" i="6" s="1"/>
  <c r="H40" i="6" s="1"/>
  <c r="F33" i="6"/>
  <c r="AC39" i="6"/>
  <c r="BC44" i="7"/>
  <c r="S760" i="7"/>
  <c r="S782" i="7"/>
  <c r="S790" i="7"/>
  <c r="AW7" i="7"/>
  <c r="F92" i="6"/>
  <c r="AB12" i="6"/>
  <c r="AC46" i="6"/>
  <c r="BC55" i="7"/>
  <c r="AC47" i="6"/>
  <c r="AW76" i="7"/>
  <c r="BC10" i="7"/>
  <c r="F93" i="6"/>
  <c r="AC45" i="6"/>
  <c r="F85" i="6"/>
  <c r="AB5" i="6"/>
  <c r="F43" i="6"/>
  <c r="AC40" i="6"/>
  <c r="F3" i="6"/>
  <c r="AC36" i="6"/>
  <c r="F88" i="6"/>
  <c r="AB8" i="6"/>
  <c r="F87" i="6"/>
  <c r="AB7" i="6"/>
  <c r="AC37" i="6"/>
  <c r="S744" i="7"/>
  <c r="F89" i="6"/>
  <c r="AB9" i="6"/>
  <c r="F63" i="6"/>
  <c r="AC42" i="6"/>
  <c r="BC225" i="7"/>
  <c r="D86" i="6"/>
  <c r="AH891" i="7"/>
  <c r="AL13" i="7" s="1"/>
  <c r="D53" i="6"/>
  <c r="AK699" i="7"/>
  <c r="D60" i="6"/>
  <c r="F60" i="6" s="1"/>
  <c r="S339" i="7"/>
  <c r="D27" i="6"/>
  <c r="F27" i="6" s="1"/>
  <c r="AW23" i="7"/>
  <c r="D73" i="6"/>
  <c r="BC43" i="7"/>
  <c r="D83" i="6"/>
  <c r="BC73" i="7"/>
  <c r="BC64" i="7"/>
  <c r="BC75" i="7"/>
  <c r="BC66" i="7"/>
  <c r="AW6" i="7"/>
  <c r="AW40" i="7"/>
  <c r="AW62" i="7"/>
  <c r="AW42" i="7"/>
  <c r="AW78" i="7"/>
  <c r="AW33" i="7"/>
  <c r="AW70" i="7"/>
  <c r="AW9" i="7"/>
  <c r="AW67" i="7"/>
  <c r="AW63" i="7"/>
  <c r="AW20" i="7"/>
  <c r="AW49" i="7"/>
  <c r="AW36" i="7"/>
  <c r="AW77" i="7"/>
  <c r="AW18" i="7"/>
  <c r="AW82" i="7"/>
  <c r="AW73" i="7"/>
  <c r="AW11" i="7"/>
  <c r="AW26" i="7"/>
  <c r="AW22" i="7"/>
  <c r="AW58" i="7"/>
  <c r="AW17" i="7"/>
  <c r="AW79" i="7"/>
  <c r="AW21" i="7"/>
  <c r="AW71" i="7"/>
  <c r="AW28" i="7"/>
  <c r="AW48" i="7"/>
  <c r="AW37" i="7"/>
  <c r="AW45" i="7"/>
  <c r="AW25" i="7"/>
  <c r="AW16" i="7"/>
  <c r="AW74" i="7"/>
  <c r="AW41" i="7"/>
  <c r="AW56" i="7"/>
  <c r="AW12" i="7"/>
  <c r="AW60" i="7"/>
  <c r="AW46" i="7"/>
  <c r="AW27" i="7"/>
  <c r="AW61" i="7"/>
  <c r="AW75" i="7"/>
  <c r="AW81" i="7"/>
  <c r="AW15" i="7"/>
  <c r="AW52" i="7"/>
  <c r="AW31" i="7"/>
  <c r="AW80" i="7"/>
  <c r="AW43" i="7"/>
  <c r="AW64" i="7"/>
  <c r="AW19" i="7"/>
  <c r="AW38" i="7"/>
  <c r="AW47" i="7"/>
  <c r="AW13" i="7"/>
  <c r="AK696" i="7"/>
  <c r="AK689" i="7"/>
  <c r="AK718" i="7"/>
  <c r="AK691" i="7"/>
  <c r="AK727" i="7"/>
  <c r="AK713" i="7"/>
  <c r="AK712" i="7"/>
  <c r="AK711" i="7"/>
  <c r="AI243" i="7"/>
  <c r="G56" i="6" s="1"/>
  <c r="H56" i="6" s="1"/>
  <c r="AK724" i="7"/>
  <c r="AK681" i="7"/>
  <c r="AK673" i="7"/>
  <c r="AK694" i="7"/>
  <c r="AK686" i="7"/>
  <c r="AK693" i="7"/>
  <c r="AK701" i="7"/>
  <c r="AK685" i="7"/>
  <c r="AK720" i="7"/>
  <c r="AK684" i="7"/>
  <c r="AK710" i="7"/>
  <c r="AK665" i="7"/>
  <c r="AK704" i="7"/>
  <c r="AK676" i="7"/>
  <c r="AK719" i="7"/>
  <c r="AK688" i="7"/>
  <c r="AK668" i="7"/>
  <c r="AK682" i="7"/>
  <c r="AK690" i="7"/>
  <c r="AK679" i="7"/>
  <c r="AK709" i="7"/>
  <c r="AK666" i="7"/>
  <c r="AK714" i="7"/>
  <c r="AK716" i="7"/>
  <c r="AK683" i="7"/>
  <c r="AK29" i="7"/>
  <c r="AK33" i="7"/>
  <c r="AK8" i="7"/>
  <c r="AK28" i="7"/>
  <c r="AK21" i="7"/>
  <c r="AK35" i="7"/>
  <c r="AK36" i="7"/>
  <c r="AK44" i="7"/>
  <c r="AK10" i="7"/>
  <c r="AK15" i="7"/>
  <c r="AK64" i="7"/>
  <c r="AK46" i="7"/>
  <c r="AK25" i="7"/>
  <c r="AK42" i="7"/>
  <c r="AK34" i="7"/>
  <c r="AK45" i="7"/>
  <c r="AK74" i="7"/>
  <c r="AK20" i="7"/>
  <c r="AK65" i="7"/>
  <c r="AK77" i="7"/>
  <c r="AK49" i="7"/>
  <c r="AK78" i="7"/>
  <c r="AK80" i="7"/>
  <c r="AK73" i="7"/>
  <c r="AK6" i="7"/>
  <c r="AK23" i="7"/>
  <c r="AK24" i="7"/>
  <c r="AK17" i="7"/>
  <c r="AK76" i="7"/>
  <c r="AK67" i="7"/>
  <c r="AK72" i="7"/>
  <c r="AK62" i="7"/>
  <c r="AK63" i="7"/>
  <c r="AK60" i="7"/>
  <c r="AK47" i="7"/>
  <c r="AK57" i="7"/>
  <c r="AK51" i="7"/>
  <c r="AK79" i="7"/>
  <c r="AK19" i="7"/>
  <c r="AK16" i="7"/>
  <c r="AK13" i="7"/>
  <c r="AK22" i="7"/>
  <c r="AK37" i="7"/>
  <c r="AK32" i="7"/>
  <c r="AK66" i="7"/>
  <c r="AK7" i="7"/>
  <c r="AK41" i="7"/>
  <c r="AK39" i="7"/>
  <c r="AK69" i="7"/>
  <c r="AK70" i="7"/>
  <c r="AK27" i="7"/>
  <c r="AK9" i="7"/>
  <c r="AK54" i="7"/>
  <c r="AK71" i="7"/>
  <c r="AK18" i="7"/>
  <c r="AK12" i="7"/>
  <c r="AK55" i="7"/>
  <c r="AK58" i="7"/>
  <c r="AK53" i="7"/>
  <c r="AK14" i="7"/>
  <c r="AK50" i="7"/>
  <c r="AK59" i="7"/>
  <c r="AK43" i="7"/>
  <c r="AK48" i="7"/>
  <c r="AK11" i="7"/>
  <c r="AK56" i="7"/>
  <c r="AK68" i="7"/>
  <c r="AK30" i="7"/>
  <c r="AK31" i="7"/>
  <c r="AK75" i="7"/>
  <c r="AK82" i="7"/>
  <c r="AK61" i="7"/>
  <c r="AK38" i="7"/>
  <c r="AK52" i="7"/>
  <c r="AK81" i="7"/>
  <c r="AK40" i="7"/>
  <c r="AK26" i="7"/>
  <c r="AW797" i="7"/>
  <c r="AW752" i="7"/>
  <c r="AW766" i="7"/>
  <c r="AW763" i="7"/>
  <c r="AW745" i="7"/>
  <c r="AW791" i="7"/>
  <c r="AW770" i="7"/>
  <c r="AW769" i="7"/>
  <c r="AW790" i="7"/>
  <c r="AW754" i="7"/>
  <c r="AW796" i="7"/>
  <c r="AW762" i="7"/>
  <c r="AW750" i="7"/>
  <c r="AW757" i="7"/>
  <c r="AW781" i="7"/>
  <c r="AW779" i="7"/>
  <c r="AW794" i="7"/>
  <c r="AW801" i="7"/>
  <c r="AW743" i="7"/>
  <c r="AW744" i="7"/>
  <c r="AW753" i="7"/>
  <c r="AW733" i="7"/>
  <c r="AW738" i="7"/>
  <c r="AW737" i="7"/>
  <c r="AW798" i="7"/>
  <c r="AW741" i="7"/>
  <c r="AW780" i="7"/>
  <c r="AW760" i="7"/>
  <c r="AW775" i="7"/>
  <c r="AW776" i="7"/>
  <c r="AW774" i="7"/>
  <c r="AW758" i="7"/>
  <c r="AW773" i="7"/>
  <c r="AW771" i="7"/>
  <c r="AW786" i="7"/>
  <c r="AW785" i="7"/>
  <c r="AW789" i="7"/>
  <c r="AW772" i="7"/>
  <c r="AW748" i="7"/>
  <c r="AW761" i="7"/>
  <c r="AW783" i="7"/>
  <c r="AW778" i="7"/>
  <c r="AW755" i="7"/>
  <c r="AW747" i="7"/>
  <c r="AW768" i="7"/>
  <c r="AW782" i="7"/>
  <c r="AW803" i="7"/>
  <c r="AW804" i="7"/>
  <c r="AW742" i="7"/>
  <c r="AW799" i="7"/>
  <c r="AW793" i="7"/>
  <c r="AW746" i="7"/>
  <c r="AW732" i="7"/>
  <c r="AW764" i="7"/>
  <c r="AW731" i="7"/>
  <c r="AW802" i="7"/>
  <c r="AW740" i="7"/>
  <c r="AW749" i="7"/>
  <c r="AW735" i="7"/>
  <c r="AW792" i="7"/>
  <c r="AW795" i="7"/>
  <c r="AW788" i="7"/>
  <c r="AW767" i="7"/>
  <c r="AW756" i="7"/>
  <c r="AW777" i="7"/>
  <c r="AW734" i="7"/>
  <c r="AW800" i="7"/>
  <c r="AW739" i="7"/>
  <c r="AW736" i="7"/>
  <c r="AW751" i="7"/>
  <c r="AW765" i="7"/>
  <c r="AW784" i="7"/>
  <c r="AW759" i="7"/>
  <c r="AW787" i="7"/>
  <c r="AK723" i="7"/>
  <c r="AK706" i="7"/>
  <c r="AK725" i="7"/>
  <c r="AK705" i="7"/>
  <c r="AK692" i="7"/>
  <c r="AK671" i="7"/>
  <c r="S222" i="7"/>
  <c r="S235" i="7"/>
  <c r="S227" i="7"/>
  <c r="S239" i="7"/>
  <c r="S232" i="7"/>
  <c r="S225" i="7"/>
  <c r="S224" i="7"/>
  <c r="S230" i="7"/>
  <c r="S236" i="7"/>
  <c r="S241" i="7"/>
  <c r="S242" i="7"/>
  <c r="S229" i="7"/>
  <c r="S237" i="7"/>
  <c r="S233" i="7"/>
  <c r="S223" i="7"/>
  <c r="S240" i="7"/>
  <c r="S238" i="7"/>
  <c r="S231" i="7"/>
  <c r="AE242" i="7"/>
  <c r="AE233" i="7"/>
  <c r="AE237" i="7"/>
  <c r="AE231" i="7"/>
  <c r="AE232" i="7"/>
  <c r="AE230" i="7"/>
  <c r="AE224" i="7"/>
  <c r="AE240" i="7"/>
  <c r="AE226" i="7"/>
  <c r="AE238" i="7"/>
  <c r="AE229" i="7"/>
  <c r="AE241" i="7"/>
  <c r="AE222" i="7"/>
  <c r="AE234" i="7"/>
  <c r="AE225" i="7"/>
  <c r="AE235" i="7"/>
  <c r="AE239" i="7"/>
  <c r="AE223" i="7"/>
  <c r="AE236" i="7"/>
  <c r="AE227" i="7"/>
  <c r="AE228" i="7"/>
  <c r="AK678" i="7"/>
  <c r="AK687" i="7"/>
  <c r="AK675" i="7"/>
  <c r="AK695" i="7"/>
  <c r="AK677" i="7"/>
  <c r="AK669" i="7"/>
  <c r="AK722" i="7"/>
  <c r="AK670" i="7"/>
  <c r="AK667" i="7"/>
  <c r="BC462" i="7"/>
  <c r="BC426" i="7"/>
  <c r="BC476" i="7"/>
  <c r="BC444" i="7"/>
  <c r="BC438" i="7"/>
  <c r="BC433" i="7"/>
  <c r="BC455" i="7"/>
  <c r="BC482" i="7"/>
  <c r="BC389" i="7"/>
  <c r="BC481" i="7"/>
  <c r="BC416" i="7"/>
  <c r="BC480" i="7"/>
  <c r="BC466" i="7"/>
  <c r="BC420" i="7"/>
  <c r="BC402" i="7"/>
  <c r="BC415" i="7"/>
  <c r="BC487" i="7"/>
  <c r="BC394" i="7"/>
  <c r="BC458" i="7"/>
  <c r="BC434" i="7"/>
  <c r="BC427" i="7"/>
  <c r="BC499" i="7"/>
  <c r="BC449" i="7"/>
  <c r="BC491" i="7"/>
  <c r="BC422" i="7"/>
  <c r="BC498" i="7"/>
  <c r="BC386" i="7"/>
  <c r="BC453" i="7"/>
  <c r="BC410" i="7"/>
  <c r="BC465" i="7"/>
  <c r="BC418" i="7"/>
  <c r="BC460" i="7"/>
  <c r="BC403" i="7"/>
  <c r="BC488" i="7"/>
  <c r="BC475" i="7"/>
  <c r="BC392" i="7"/>
  <c r="BC409" i="7"/>
  <c r="BC461" i="7"/>
  <c r="BC387" i="7"/>
  <c r="BC454" i="7"/>
  <c r="BC423" i="7"/>
  <c r="BC407" i="7"/>
  <c r="BC470" i="7"/>
  <c r="BC435" i="7"/>
  <c r="BC388" i="7"/>
  <c r="BC485" i="7"/>
  <c r="BC385" i="7"/>
  <c r="BC493" i="7"/>
  <c r="BC451" i="7"/>
  <c r="BC459" i="7"/>
  <c r="BC479" i="7"/>
  <c r="BC414" i="7"/>
  <c r="BC411" i="7"/>
  <c r="BC474" i="7"/>
  <c r="BC436" i="7"/>
  <c r="BC472" i="7"/>
  <c r="BC421" i="7"/>
  <c r="BC500" i="7"/>
  <c r="BC413" i="7"/>
  <c r="BC501" i="7"/>
  <c r="BC398" i="7"/>
  <c r="BC393" i="7"/>
  <c r="BC405" i="7"/>
  <c r="BC399" i="7"/>
  <c r="BC400" i="7"/>
  <c r="BC473" i="7"/>
  <c r="BC448" i="7"/>
  <c r="BC446" i="7"/>
  <c r="BC447" i="7"/>
  <c r="BC468" i="7"/>
  <c r="BC478" i="7"/>
  <c r="BC439" i="7"/>
  <c r="BC424" i="7"/>
  <c r="BC502" i="7"/>
  <c r="BC384" i="7"/>
  <c r="BC489" i="7"/>
  <c r="BC383" i="7"/>
  <c r="BC396" i="7"/>
  <c r="BC441" i="7"/>
  <c r="BC503" i="7"/>
  <c r="BC445" i="7"/>
  <c r="BC401" i="7"/>
  <c r="BC457" i="7"/>
  <c r="BC430" i="7"/>
  <c r="BC431" i="7"/>
  <c r="BC490" i="7"/>
  <c r="BC390" i="7"/>
  <c r="BC404" i="7"/>
  <c r="BC467" i="7"/>
  <c r="BC463" i="7"/>
  <c r="BC406" i="7"/>
  <c r="BC442" i="7"/>
  <c r="BC397" i="7"/>
  <c r="BC419" i="7"/>
  <c r="BC492" i="7"/>
  <c r="BC391" i="7"/>
  <c r="BC497" i="7"/>
  <c r="BC486" i="7"/>
  <c r="BC428" i="7"/>
  <c r="BC450" i="7"/>
  <c r="BC425" i="7"/>
  <c r="BC496" i="7"/>
  <c r="BC495" i="7"/>
  <c r="BC464" i="7"/>
  <c r="BC494" i="7"/>
  <c r="BC477" i="7"/>
  <c r="BC437" i="7"/>
  <c r="BC484" i="7"/>
  <c r="BC443" i="7"/>
  <c r="BC471" i="7"/>
  <c r="BC395" i="7"/>
  <c r="BC408" i="7"/>
  <c r="BC456" i="7"/>
  <c r="BC452" i="7"/>
  <c r="BC432" i="7"/>
  <c r="BC469" i="7"/>
  <c r="BC429" i="7"/>
  <c r="BC417" i="7"/>
  <c r="BC483" i="7"/>
  <c r="BC440" i="7"/>
  <c r="BC412" i="7"/>
  <c r="AK702" i="7"/>
  <c r="AE139" i="7"/>
  <c r="AE174" i="7"/>
  <c r="AE190" i="7"/>
  <c r="AE153" i="7"/>
  <c r="AE132" i="7"/>
  <c r="AE135" i="7"/>
  <c r="AE159" i="7"/>
  <c r="AE191" i="7"/>
  <c r="AE178" i="7"/>
  <c r="AE186" i="7"/>
  <c r="AE208" i="7"/>
  <c r="AE162" i="7"/>
  <c r="AE200" i="7"/>
  <c r="AE134" i="7"/>
  <c r="AE147" i="7"/>
  <c r="AE199" i="7"/>
  <c r="AE151" i="7"/>
  <c r="AE146" i="7"/>
  <c r="AE213" i="7"/>
  <c r="AE176" i="7"/>
  <c r="AE136" i="7"/>
  <c r="AE177" i="7"/>
  <c r="AE161" i="7"/>
  <c r="AE158" i="7"/>
  <c r="AE185" i="7"/>
  <c r="AE198" i="7"/>
  <c r="AE205" i="7"/>
  <c r="AE138" i="7"/>
  <c r="AE189" i="7"/>
  <c r="AE181" i="7"/>
  <c r="AE160" i="7"/>
  <c r="AE171" i="7"/>
  <c r="AE194" i="7"/>
  <c r="AE137" i="7"/>
  <c r="AE182" i="7"/>
  <c r="AE173" i="7"/>
  <c r="AE180" i="7"/>
  <c r="AE204" i="7"/>
  <c r="AE211" i="7"/>
  <c r="AE203" i="7"/>
  <c r="AE169" i="7"/>
  <c r="AE209" i="7"/>
  <c r="AE154" i="7"/>
  <c r="AE217" i="7"/>
  <c r="AE184" i="7"/>
  <c r="AE197" i="7"/>
  <c r="AE166" i="7"/>
  <c r="AE201" i="7"/>
  <c r="AE202" i="7"/>
  <c r="AE183" i="7"/>
  <c r="AE207" i="7"/>
  <c r="AE214" i="7"/>
  <c r="AE133" i="7"/>
  <c r="AE206" i="7"/>
  <c r="AE210" i="7"/>
  <c r="AE145" i="7"/>
  <c r="AE131" i="7"/>
  <c r="AE167" i="7"/>
  <c r="AE143" i="7"/>
  <c r="AE215" i="7"/>
  <c r="AE193" i="7"/>
  <c r="AE149" i="7"/>
  <c r="AE152" i="7"/>
  <c r="AE163" i="7"/>
  <c r="AE179" i="7"/>
  <c r="AE165" i="7"/>
  <c r="AE187" i="7"/>
  <c r="AE150" i="7"/>
  <c r="AE196" i="7"/>
  <c r="AE141" i="7"/>
  <c r="AE148" i="7"/>
  <c r="AE172" i="7"/>
  <c r="AE192" i="7"/>
  <c r="AE156" i="7"/>
  <c r="AE168" i="7"/>
  <c r="AE155" i="7"/>
  <c r="AE164" i="7"/>
  <c r="AE170" i="7"/>
  <c r="AE157" i="7"/>
  <c r="AE175" i="7"/>
  <c r="AE188" i="7"/>
  <c r="AE144" i="7"/>
  <c r="AE218" i="7"/>
  <c r="AE195" i="7"/>
  <c r="AE212" i="7"/>
  <c r="AE142" i="7"/>
  <c r="AE140" i="7"/>
  <c r="AE216" i="7"/>
  <c r="S683" i="7"/>
  <c r="S675" i="7"/>
  <c r="S723" i="7"/>
  <c r="S674" i="7"/>
  <c r="S700" i="7"/>
  <c r="S720" i="7"/>
  <c r="S693" i="7"/>
  <c r="E243" i="7"/>
  <c r="G6" i="6" s="1"/>
  <c r="AQ224" i="7"/>
  <c r="AQ227" i="7"/>
  <c r="AQ225" i="7"/>
  <c r="AQ235" i="7"/>
  <c r="AQ231" i="7"/>
  <c r="AQ233" i="7"/>
  <c r="AQ238" i="7"/>
  <c r="AQ242" i="7"/>
  <c r="AQ237" i="7"/>
  <c r="AQ229" i="7"/>
  <c r="AQ226" i="7"/>
  <c r="AQ239" i="7"/>
  <c r="AQ241" i="7"/>
  <c r="AQ223" i="7"/>
  <c r="AQ230" i="7"/>
  <c r="AQ240" i="7"/>
  <c r="AQ232" i="7"/>
  <c r="AQ228" i="7"/>
  <c r="AQ222" i="7"/>
  <c r="AQ234" i="7"/>
  <c r="AQ236" i="7"/>
  <c r="AQ90" i="7"/>
  <c r="AQ95" i="7"/>
  <c r="AQ127" i="7"/>
  <c r="AQ103" i="7"/>
  <c r="AQ86" i="7"/>
  <c r="AQ99" i="7"/>
  <c r="AQ116" i="7"/>
  <c r="AQ111" i="7"/>
  <c r="AQ94" i="7"/>
  <c r="AQ113" i="7"/>
  <c r="AQ102" i="7"/>
  <c r="AQ122" i="7"/>
  <c r="AQ112" i="7"/>
  <c r="AQ108" i="7"/>
  <c r="AQ124" i="7"/>
  <c r="AQ107" i="7"/>
  <c r="AQ98" i="7"/>
  <c r="AQ105" i="7"/>
  <c r="AQ97" i="7"/>
  <c r="AQ126" i="7"/>
  <c r="AQ91" i="7"/>
  <c r="AQ96" i="7"/>
  <c r="AQ100" i="7"/>
  <c r="AQ92" i="7"/>
  <c r="AQ123" i="7"/>
  <c r="AQ117" i="7"/>
  <c r="AQ118" i="7"/>
  <c r="AQ87" i="7"/>
  <c r="AQ114" i="7"/>
  <c r="AQ121" i="7"/>
  <c r="AQ101" i="7"/>
  <c r="AQ115" i="7"/>
  <c r="AQ106" i="7"/>
  <c r="AQ88" i="7"/>
  <c r="AQ125" i="7"/>
  <c r="AQ110" i="7"/>
  <c r="AQ104" i="7"/>
  <c r="AQ89" i="7"/>
  <c r="AQ109" i="7"/>
  <c r="AQ93" i="7"/>
  <c r="AQ119" i="7"/>
  <c r="AQ120" i="7"/>
  <c r="AK145" i="7"/>
  <c r="AK172" i="7"/>
  <c r="AK195" i="7"/>
  <c r="AK176" i="7"/>
  <c r="AK173" i="7"/>
  <c r="AK147" i="7"/>
  <c r="AK203" i="7"/>
  <c r="AK215" i="7"/>
  <c r="AK162" i="7"/>
  <c r="AK185" i="7"/>
  <c r="AK146" i="7"/>
  <c r="AK210" i="7"/>
  <c r="AK171" i="7"/>
  <c r="AK166" i="7"/>
  <c r="AK133" i="7"/>
  <c r="AK209" i="7"/>
  <c r="AK161" i="7"/>
  <c r="AK197" i="7"/>
  <c r="AK164" i="7"/>
  <c r="AK207" i="7"/>
  <c r="AK174" i="7"/>
  <c r="AK214" i="7"/>
  <c r="AK181" i="7"/>
  <c r="AK135" i="7"/>
  <c r="AK212" i="7"/>
  <c r="AK189" i="7"/>
  <c r="AK160" i="7"/>
  <c r="AK190" i="7"/>
  <c r="AK186" i="7"/>
  <c r="AK156" i="7"/>
  <c r="AK149" i="7"/>
  <c r="AK216" i="7"/>
  <c r="AK192" i="7"/>
  <c r="AK157" i="7"/>
  <c r="AK141" i="7"/>
  <c r="AK159" i="7"/>
  <c r="AK168" i="7"/>
  <c r="AK179" i="7"/>
  <c r="AK196" i="7"/>
  <c r="AK139" i="7"/>
  <c r="AK200" i="7"/>
  <c r="AK198" i="7"/>
  <c r="AK204" i="7"/>
  <c r="AK206" i="7"/>
  <c r="AK178" i="7"/>
  <c r="AK208" i="7"/>
  <c r="AK169" i="7"/>
  <c r="AK180" i="7"/>
  <c r="AK137" i="7"/>
  <c r="AK201" i="7"/>
  <c r="AK150" i="7"/>
  <c r="AK152" i="7"/>
  <c r="AK183" i="7"/>
  <c r="AK140" i="7"/>
  <c r="AK144" i="7"/>
  <c r="AK154" i="7"/>
  <c r="AK153" i="7"/>
  <c r="AK155" i="7"/>
  <c r="AK138" i="7"/>
  <c r="AK205" i="7"/>
  <c r="AK134" i="7"/>
  <c r="AK177" i="7"/>
  <c r="AK217" i="7"/>
  <c r="AK213" i="7"/>
  <c r="AK193" i="7"/>
  <c r="AK142" i="7"/>
  <c r="AK136" i="7"/>
  <c r="AK165" i="7"/>
  <c r="AK148" i="7"/>
  <c r="AK132" i="7"/>
  <c r="AK202" i="7"/>
  <c r="AK170" i="7"/>
  <c r="AK199" i="7"/>
  <c r="AK167" i="7"/>
  <c r="AK218" i="7"/>
  <c r="AK191" i="7"/>
  <c r="AK131" i="7"/>
  <c r="AK182" i="7"/>
  <c r="AK151" i="7"/>
  <c r="AK188" i="7"/>
  <c r="AK175" i="7"/>
  <c r="AK211" i="7"/>
  <c r="AK184" i="7"/>
  <c r="AK143" i="7"/>
  <c r="AK194" i="7"/>
  <c r="AK187" i="7"/>
  <c r="AK163" i="7"/>
  <c r="AK158" i="7"/>
  <c r="AK708" i="7"/>
  <c r="AK703" i="7"/>
  <c r="AK674" i="7"/>
  <c r="Y10" i="7"/>
  <c r="Y19" i="7"/>
  <c r="Y48" i="7"/>
  <c r="Y55" i="7"/>
  <c r="Y32" i="7"/>
  <c r="Y56" i="7"/>
  <c r="Y60" i="7"/>
  <c r="Y54" i="7"/>
  <c r="Y37" i="7"/>
  <c r="Y18" i="7"/>
  <c r="Y16" i="7"/>
  <c r="Y24" i="7"/>
  <c r="Y57" i="7"/>
  <c r="Y61" i="7"/>
  <c r="Y42" i="7"/>
  <c r="Y13" i="7"/>
  <c r="Y11" i="7"/>
  <c r="Y34" i="7"/>
  <c r="Y76" i="7"/>
  <c r="Y59" i="7"/>
  <c r="Y53" i="7"/>
  <c r="Y17" i="7"/>
  <c r="Y39" i="7"/>
  <c r="Y31" i="7"/>
  <c r="Y46" i="7"/>
  <c r="Y66" i="7"/>
  <c r="Y27" i="7"/>
  <c r="Y8" i="7"/>
  <c r="Y74" i="7"/>
  <c r="Y65" i="7"/>
  <c r="Y63" i="7"/>
  <c r="Y50" i="7"/>
  <c r="Y45" i="7"/>
  <c r="Y67" i="7"/>
  <c r="Y72" i="7"/>
  <c r="Y6" i="7"/>
  <c r="Y81" i="7"/>
  <c r="Y20" i="7"/>
  <c r="Y12" i="7"/>
  <c r="Y79" i="7"/>
  <c r="Y68" i="7"/>
  <c r="Y80" i="7"/>
  <c r="Y70" i="7"/>
  <c r="Y58" i="7"/>
  <c r="Y78" i="7"/>
  <c r="Y75" i="7"/>
  <c r="Y23" i="7"/>
  <c r="Y82" i="7"/>
  <c r="Y64" i="7"/>
  <c r="Y71" i="7"/>
  <c r="Y26" i="7"/>
  <c r="Y29" i="7"/>
  <c r="Y22" i="7"/>
  <c r="Y49" i="7"/>
  <c r="Y28" i="7"/>
  <c r="Y40" i="7"/>
  <c r="Y51" i="7"/>
  <c r="Y38" i="7"/>
  <c r="Y7" i="7"/>
  <c r="Y73" i="7"/>
  <c r="Y9" i="7"/>
  <c r="Y52" i="7"/>
  <c r="Y77" i="7"/>
  <c r="Y30" i="7"/>
  <c r="Y44" i="7"/>
  <c r="Y15" i="7"/>
  <c r="Y25" i="7"/>
  <c r="Y62" i="7"/>
  <c r="Y41" i="7"/>
  <c r="Y47" i="7"/>
  <c r="Y36" i="7"/>
  <c r="Y35" i="7"/>
  <c r="Y69" i="7"/>
  <c r="Y33" i="7"/>
  <c r="Y21" i="7"/>
  <c r="Y43" i="7"/>
  <c r="Y14" i="7"/>
  <c r="BC223" i="7"/>
  <c r="BC226" i="7"/>
  <c r="BC234" i="7"/>
  <c r="BC240" i="7"/>
  <c r="BC227" i="7"/>
  <c r="BC231" i="7"/>
  <c r="BC232" i="7"/>
  <c r="BC242" i="7"/>
  <c r="BC229" i="7"/>
  <c r="BC224" i="7"/>
  <c r="BC233" i="7"/>
  <c r="BC241" i="7"/>
  <c r="BC222" i="7"/>
  <c r="BC237" i="7"/>
  <c r="BC235" i="7"/>
  <c r="BC228" i="7"/>
  <c r="BC239" i="7"/>
  <c r="BC238" i="7"/>
  <c r="BC230" i="7"/>
  <c r="BC236" i="7"/>
  <c r="BI810" i="7"/>
  <c r="BI813" i="7"/>
  <c r="BI877" i="7"/>
  <c r="BI846" i="7"/>
  <c r="BI808" i="7"/>
  <c r="BI872" i="7"/>
  <c r="BI835" i="7"/>
  <c r="BI870" i="7"/>
  <c r="BI849" i="7"/>
  <c r="BI820" i="7"/>
  <c r="BI884" i="7"/>
  <c r="BI879" i="7"/>
  <c r="BI885" i="7"/>
  <c r="BI834" i="7"/>
  <c r="BI814" i="7"/>
  <c r="BI856" i="7"/>
  <c r="BI827" i="7"/>
  <c r="BI878" i="7"/>
  <c r="BI865" i="7"/>
  <c r="BI844" i="7"/>
  <c r="BI888" i="7"/>
  <c r="BI845" i="7"/>
  <c r="BI839" i="7"/>
  <c r="BI854" i="7"/>
  <c r="BI824" i="7"/>
  <c r="BI867" i="7"/>
  <c r="BI825" i="7"/>
  <c r="BI876" i="7"/>
  <c r="BI858" i="7"/>
  <c r="BI823" i="7"/>
  <c r="BI838" i="7"/>
  <c r="BI848" i="7"/>
  <c r="BI843" i="7"/>
  <c r="BI817" i="7"/>
  <c r="BI812" i="7"/>
  <c r="BI853" i="7"/>
  <c r="BI842" i="7"/>
  <c r="BI883" i="7"/>
  <c r="BI881" i="7"/>
  <c r="BI860" i="7"/>
  <c r="BI871" i="7"/>
  <c r="BI847" i="7"/>
  <c r="BI809" i="7"/>
  <c r="BI836" i="7"/>
  <c r="BI863" i="7"/>
  <c r="BI861" i="7"/>
  <c r="BI873" i="7"/>
  <c r="BI864" i="7"/>
  <c r="BI859" i="7"/>
  <c r="BI831" i="7"/>
  <c r="BI828" i="7"/>
  <c r="BI855" i="7"/>
  <c r="BI850" i="7"/>
  <c r="BI832" i="7"/>
  <c r="BI851" i="7"/>
  <c r="BI866" i="7"/>
  <c r="BI826" i="7"/>
  <c r="BI840" i="7"/>
  <c r="BI875" i="7"/>
  <c r="BI874" i="7"/>
  <c r="BI829" i="7"/>
  <c r="BI822" i="7"/>
  <c r="BI833" i="7"/>
  <c r="BI887" i="7"/>
  <c r="BI886" i="7"/>
  <c r="BI815" i="7"/>
  <c r="BI816" i="7"/>
  <c r="BI819" i="7"/>
  <c r="BI880" i="7"/>
  <c r="BI857" i="7"/>
  <c r="BI821" i="7"/>
  <c r="BI882" i="7"/>
  <c r="BI869" i="7"/>
  <c r="BI818" i="7"/>
  <c r="BI811" i="7"/>
  <c r="BI852" i="7"/>
  <c r="BI862" i="7"/>
  <c r="BI830" i="7"/>
  <c r="BI868" i="7"/>
  <c r="BI841" i="7"/>
  <c r="BI837" i="7"/>
  <c r="AE664" i="7"/>
  <c r="AE698" i="7"/>
  <c r="AE692" i="7"/>
  <c r="AE687" i="7"/>
  <c r="AE710" i="7"/>
  <c r="AE667" i="7"/>
  <c r="AE691" i="7"/>
  <c r="AE715" i="7"/>
  <c r="AE665" i="7"/>
  <c r="AE714" i="7"/>
  <c r="AE671" i="7"/>
  <c r="AE699" i="7"/>
  <c r="AE703" i="7"/>
  <c r="AE685" i="7"/>
  <c r="AE701" i="7"/>
  <c r="AE720" i="7"/>
  <c r="AE683" i="7"/>
  <c r="AE684" i="7"/>
  <c r="AE682" i="7"/>
  <c r="AE713" i="7"/>
  <c r="AE724" i="7"/>
  <c r="AE676" i="7"/>
  <c r="AE677" i="7"/>
  <c r="AE666" i="7"/>
  <c r="AE706" i="7"/>
  <c r="AE707" i="7"/>
  <c r="AE678" i="7"/>
  <c r="AE726" i="7"/>
  <c r="AE672" i="7"/>
  <c r="AE689" i="7"/>
  <c r="AE708" i="7"/>
  <c r="AE709" i="7"/>
  <c r="AE674" i="7"/>
  <c r="AE716" i="7"/>
  <c r="AE717" i="7"/>
  <c r="AE681" i="7"/>
  <c r="AE723" i="7"/>
  <c r="AE670" i="7"/>
  <c r="AE680" i="7"/>
  <c r="AE693" i="7"/>
  <c r="AE700" i="7"/>
  <c r="AE673" i="7"/>
  <c r="AE722" i="7"/>
  <c r="AE686" i="7"/>
  <c r="AE696" i="7"/>
  <c r="AE711" i="7"/>
  <c r="AE718" i="7"/>
  <c r="AE679" i="7"/>
  <c r="AE705" i="7"/>
  <c r="AE704" i="7"/>
  <c r="AE695" i="7"/>
  <c r="AE702" i="7"/>
  <c r="AE719" i="7"/>
  <c r="AE721" i="7"/>
  <c r="AE727" i="7"/>
  <c r="AE668" i="7"/>
  <c r="AE669" i="7"/>
  <c r="AE675" i="7"/>
  <c r="AE725" i="7"/>
  <c r="AE690" i="7"/>
  <c r="AE697" i="7"/>
  <c r="AE688" i="7"/>
  <c r="AE712" i="7"/>
  <c r="AE694" i="7"/>
  <c r="AQ275" i="7"/>
  <c r="AQ272" i="7"/>
  <c r="AQ248" i="7"/>
  <c r="AQ258" i="7"/>
  <c r="AQ285" i="7"/>
  <c r="AQ263" i="7"/>
  <c r="AQ311" i="7"/>
  <c r="AQ283" i="7"/>
  <c r="AQ287" i="7"/>
  <c r="AQ265" i="7"/>
  <c r="AQ339" i="7"/>
  <c r="AQ348" i="7"/>
  <c r="AQ355" i="7"/>
  <c r="AQ349" i="7"/>
  <c r="AQ319" i="7"/>
  <c r="AQ331" i="7"/>
  <c r="AQ335" i="7"/>
  <c r="AQ314" i="7"/>
  <c r="AQ374" i="7"/>
  <c r="AQ370" i="7"/>
  <c r="AQ278" i="7"/>
  <c r="AQ293" i="7"/>
  <c r="AQ273" i="7"/>
  <c r="AQ294" i="7"/>
  <c r="AQ274" i="7"/>
  <c r="AQ309" i="7"/>
  <c r="AQ329" i="7"/>
  <c r="AQ369" i="7"/>
  <c r="AQ296" i="7"/>
  <c r="AQ375" i="7"/>
  <c r="AQ323" i="7"/>
  <c r="AQ320" i="7"/>
  <c r="AQ324" i="7"/>
  <c r="AQ378" i="7"/>
  <c r="AQ350" i="7"/>
  <c r="AQ358" i="7"/>
  <c r="AQ269" i="7"/>
  <c r="AQ279" i="7"/>
  <c r="AQ249" i="7"/>
  <c r="AQ257" i="7"/>
  <c r="AQ302" i="7"/>
  <c r="AQ247" i="7"/>
  <c r="AQ345" i="7"/>
  <c r="AQ372" i="7"/>
  <c r="AQ312" i="7"/>
  <c r="AQ343" i="7"/>
  <c r="AQ316" i="7"/>
  <c r="AQ353" i="7"/>
  <c r="AQ367" i="7"/>
  <c r="AQ364" i="7"/>
  <c r="AQ362" i="7"/>
  <c r="AQ267" i="7"/>
  <c r="AQ290" i="7"/>
  <c r="AQ268" i="7"/>
  <c r="AQ342" i="7"/>
  <c r="AQ340" i="7"/>
  <c r="AQ360" i="7"/>
  <c r="AQ341" i="7"/>
  <c r="AQ379" i="7"/>
  <c r="AQ299" i="7"/>
  <c r="AQ292" i="7"/>
  <c r="AQ300" i="7"/>
  <c r="AQ307" i="7"/>
  <c r="AQ253" i="7"/>
  <c r="AQ298" i="7"/>
  <c r="AQ295" i="7"/>
  <c r="AQ333" i="7"/>
  <c r="AQ337" i="7"/>
  <c r="AQ303" i="7"/>
  <c r="AQ284" i="7"/>
  <c r="AQ344" i="7"/>
  <c r="AQ361" i="7"/>
  <c r="AQ270" i="7"/>
  <c r="AQ261" i="7"/>
  <c r="AQ336" i="7"/>
  <c r="AQ334" i="7"/>
  <c r="AQ356" i="7"/>
  <c r="AQ338" i="7"/>
  <c r="AQ376" i="7"/>
  <c r="AQ377" i="7"/>
  <c r="AQ266" i="7"/>
  <c r="AQ276" i="7"/>
  <c r="AQ291" i="7"/>
  <c r="AQ354" i="7"/>
  <c r="AQ352" i="7"/>
  <c r="AQ317" i="7"/>
  <c r="AQ251" i="7"/>
  <c r="AQ286" i="7"/>
  <c r="AQ308" i="7"/>
  <c r="AQ368" i="7"/>
  <c r="AQ366" i="7"/>
  <c r="AQ347" i="7"/>
  <c r="AQ330" i="7"/>
  <c r="AQ282" i="7"/>
  <c r="AQ365" i="7"/>
  <c r="AQ315" i="7"/>
  <c r="AQ363" i="7"/>
  <c r="AQ301" i="7"/>
  <c r="AQ328" i="7"/>
  <c r="AQ373" i="7"/>
  <c r="AQ255" i="7"/>
  <c r="AQ280" i="7"/>
  <c r="AQ277" i="7"/>
  <c r="AQ321" i="7"/>
  <c r="AQ346" i="7"/>
  <c r="AQ322" i="7"/>
  <c r="AQ326" i="7"/>
  <c r="AQ259" i="7"/>
  <c r="AQ271" i="7"/>
  <c r="AQ264" i="7"/>
  <c r="AQ256" i="7"/>
  <c r="AQ306" i="7"/>
  <c r="AQ289" i="7"/>
  <c r="AQ260" i="7"/>
  <c r="AQ357" i="7"/>
  <c r="AQ281" i="7"/>
  <c r="AQ297" i="7"/>
  <c r="AQ246" i="7"/>
  <c r="AQ304" i="7"/>
  <c r="AQ359" i="7"/>
  <c r="AQ371" i="7"/>
  <c r="AQ325" i="7"/>
  <c r="AQ310" i="7"/>
  <c r="AQ252" i="7"/>
  <c r="AQ351" i="7"/>
  <c r="AQ305" i="7"/>
  <c r="AQ327" i="7"/>
  <c r="AQ318" i="7"/>
  <c r="AQ250" i="7"/>
  <c r="AQ313" i="7"/>
  <c r="AQ262" i="7"/>
  <c r="AQ332" i="7"/>
  <c r="AQ254" i="7"/>
  <c r="AQ288" i="7"/>
  <c r="AK680" i="7"/>
  <c r="AK672" i="7"/>
  <c r="AK726" i="7"/>
  <c r="AK698" i="7"/>
  <c r="S318" i="7"/>
  <c r="S336" i="7"/>
  <c r="S314" i="7"/>
  <c r="S331" i="7"/>
  <c r="S358" i="7"/>
  <c r="S354" i="7"/>
  <c r="S464" i="7"/>
  <c r="S500" i="7"/>
  <c r="S439" i="7"/>
  <c r="AQ400" i="7"/>
  <c r="AQ391" i="7"/>
  <c r="AQ456" i="7"/>
  <c r="AQ402" i="7"/>
  <c r="AQ453" i="7"/>
  <c r="AQ390" i="7"/>
  <c r="AQ448" i="7"/>
  <c r="AQ440" i="7"/>
  <c r="AQ416" i="7"/>
  <c r="AQ452" i="7"/>
  <c r="AQ501" i="7"/>
  <c r="AQ472" i="7"/>
  <c r="AQ404" i="7"/>
  <c r="AQ432" i="7"/>
  <c r="AQ496" i="7"/>
  <c r="AQ393" i="7"/>
  <c r="AQ485" i="7"/>
  <c r="AQ450" i="7"/>
  <c r="AQ408" i="7"/>
  <c r="AQ483" i="7"/>
  <c r="AQ454" i="7"/>
  <c r="AQ487" i="7"/>
  <c r="AQ476" i="7"/>
  <c r="AQ444" i="7"/>
  <c r="AQ477" i="7"/>
  <c r="AQ435" i="7"/>
  <c r="AQ502" i="7"/>
  <c r="AQ387" i="7"/>
  <c r="AQ383" i="7"/>
  <c r="AQ466" i="7"/>
  <c r="AQ426" i="7"/>
  <c r="AQ460" i="7"/>
  <c r="AQ434" i="7"/>
  <c r="AQ421" i="7"/>
  <c r="AQ414" i="7"/>
  <c r="AQ455" i="7"/>
  <c r="AQ417" i="7"/>
  <c r="AQ457" i="7"/>
  <c r="AQ465" i="7"/>
  <c r="AQ467" i="7"/>
  <c r="AQ399" i="7"/>
  <c r="AQ392" i="7"/>
  <c r="AQ492" i="7"/>
  <c r="AQ430" i="7"/>
  <c r="AQ443" i="7"/>
  <c r="AQ471" i="7"/>
  <c r="AQ425" i="7"/>
  <c r="AQ422" i="7"/>
  <c r="AQ407" i="7"/>
  <c r="AQ464" i="7"/>
  <c r="AQ412" i="7"/>
  <c r="AQ473" i="7"/>
  <c r="AQ459" i="7"/>
  <c r="AQ439" i="7"/>
  <c r="AQ411" i="7"/>
  <c r="AQ403" i="7"/>
  <c r="AQ441" i="7"/>
  <c r="AQ491" i="7"/>
  <c r="AQ495" i="7"/>
  <c r="AQ500" i="7"/>
  <c r="AQ449" i="7"/>
  <c r="AQ389" i="7"/>
  <c r="AQ482" i="7"/>
  <c r="AQ405" i="7"/>
  <c r="AQ437" i="7"/>
  <c r="AQ451" i="7"/>
  <c r="AQ401" i="7"/>
  <c r="AQ419" i="7"/>
  <c r="AQ445" i="7"/>
  <c r="AQ461" i="7"/>
  <c r="AQ396" i="7"/>
  <c r="AQ418" i="7"/>
  <c r="AQ423" i="7"/>
  <c r="AQ427" i="7"/>
  <c r="AQ428" i="7"/>
  <c r="AQ442" i="7"/>
  <c r="AQ429" i="7"/>
  <c r="AQ415" i="7"/>
  <c r="AQ436" i="7"/>
  <c r="AQ478" i="7"/>
  <c r="AQ484" i="7"/>
  <c r="AQ462" i="7"/>
  <c r="AQ438" i="7"/>
  <c r="AQ397" i="7"/>
  <c r="AQ475" i="7"/>
  <c r="AQ431" i="7"/>
  <c r="AQ468" i="7"/>
  <c r="AQ413" i="7"/>
  <c r="AQ499" i="7"/>
  <c r="AQ420" i="7"/>
  <c r="AQ424" i="7"/>
  <c r="AQ406" i="7"/>
  <c r="AQ386" i="7"/>
  <c r="AQ497" i="7"/>
  <c r="AQ394" i="7"/>
  <c r="AQ503" i="7"/>
  <c r="AQ498" i="7"/>
  <c r="AQ395" i="7"/>
  <c r="AQ398" i="7"/>
  <c r="AQ388" i="7"/>
  <c r="AQ486" i="7"/>
  <c r="AQ488" i="7"/>
  <c r="AQ489" i="7"/>
  <c r="AQ479" i="7"/>
  <c r="AQ490" i="7"/>
  <c r="AQ433" i="7"/>
  <c r="AQ447" i="7"/>
  <c r="AQ494" i="7"/>
  <c r="AQ470" i="7"/>
  <c r="AQ384" i="7"/>
  <c r="AQ463" i="7"/>
  <c r="AQ458" i="7"/>
  <c r="AQ493" i="7"/>
  <c r="AQ385" i="7"/>
  <c r="AQ480" i="7"/>
  <c r="AQ474" i="7"/>
  <c r="AQ481" i="7"/>
  <c r="AQ446" i="7"/>
  <c r="AQ410" i="7"/>
  <c r="AQ469" i="7"/>
  <c r="Y187" i="7"/>
  <c r="Y169" i="7"/>
  <c r="Y132" i="7"/>
  <c r="Y166" i="7"/>
  <c r="Y191" i="7"/>
  <c r="Y214" i="7"/>
  <c r="Y171" i="7"/>
  <c r="Y202" i="7"/>
  <c r="Y134" i="7"/>
  <c r="Y212" i="7"/>
  <c r="Y179" i="7"/>
  <c r="Y210" i="7"/>
  <c r="Y144" i="7"/>
  <c r="Y206" i="7"/>
  <c r="Y184" i="7"/>
  <c r="Y173" i="7"/>
  <c r="Y136" i="7"/>
  <c r="Y140" i="7"/>
  <c r="Y161" i="7"/>
  <c r="Y198" i="7"/>
  <c r="Y168" i="7"/>
  <c r="Y165" i="7"/>
  <c r="Y194" i="7"/>
  <c r="Y138" i="7"/>
  <c r="Y190" i="7"/>
  <c r="Y181" i="7"/>
  <c r="Y148" i="7"/>
  <c r="Y207" i="7"/>
  <c r="Y185" i="7"/>
  <c r="Y180" i="7"/>
  <c r="Y209" i="7"/>
  <c r="Y146" i="7"/>
  <c r="Y153" i="7"/>
  <c r="Y157" i="7"/>
  <c r="Y163" i="7"/>
  <c r="Y164" i="7"/>
  <c r="Y217" i="7"/>
  <c r="Y150" i="7"/>
  <c r="Y211" i="7"/>
  <c r="Y178" i="7"/>
  <c r="Y159" i="7"/>
  <c r="Y197" i="7"/>
  <c r="Y133" i="7"/>
  <c r="Y177" i="7"/>
  <c r="Y175" i="7"/>
  <c r="Y156" i="7"/>
  <c r="Y182" i="7"/>
  <c r="Y176" i="7"/>
  <c r="Y174" i="7"/>
  <c r="Y172" i="7"/>
  <c r="Y188" i="7"/>
  <c r="Y196" i="7"/>
  <c r="Y200" i="7"/>
  <c r="Y142" i="7"/>
  <c r="Y213" i="7"/>
  <c r="Y216" i="7"/>
  <c r="Y155" i="7"/>
  <c r="Y186" i="7"/>
  <c r="Y192" i="7"/>
  <c r="Y215" i="7"/>
  <c r="Y145" i="7"/>
  <c r="Y195" i="7"/>
  <c r="Y203" i="7"/>
  <c r="Y167" i="7"/>
  <c r="Y189" i="7"/>
  <c r="Y218" i="7"/>
  <c r="Y151" i="7"/>
  <c r="Y131" i="7"/>
  <c r="Y154" i="7"/>
  <c r="Y160" i="7"/>
  <c r="Y137" i="7"/>
  <c r="Y208" i="7"/>
  <c r="Y141" i="7"/>
  <c r="Y170" i="7"/>
  <c r="Y152" i="7"/>
  <c r="Y193" i="7"/>
  <c r="Y135" i="7"/>
  <c r="Y139" i="7"/>
  <c r="Y204" i="7"/>
  <c r="Y147" i="7"/>
  <c r="Y201" i="7"/>
  <c r="Y183" i="7"/>
  <c r="Y199" i="7"/>
  <c r="Y149" i="7"/>
  <c r="Y143" i="7"/>
  <c r="Y205" i="7"/>
  <c r="Y162" i="7"/>
  <c r="Y158" i="7"/>
  <c r="AK700" i="7"/>
  <c r="AK825" i="7"/>
  <c r="AK815" i="7"/>
  <c r="AK849" i="7"/>
  <c r="AK875" i="7"/>
  <c r="AK829" i="7"/>
  <c r="AK869" i="7"/>
  <c r="AK809" i="7"/>
  <c r="AK866" i="7"/>
  <c r="AK886" i="7"/>
  <c r="AK878" i="7"/>
  <c r="AK870" i="7"/>
  <c r="AK811" i="7"/>
  <c r="AK822" i="7"/>
  <c r="AK872" i="7"/>
  <c r="AK843" i="7"/>
  <c r="AK820" i="7"/>
  <c r="AK855" i="7"/>
  <c r="AK848" i="7"/>
  <c r="AK850" i="7"/>
  <c r="AK844" i="7"/>
  <c r="AK883" i="7"/>
  <c r="AK816" i="7"/>
  <c r="AK847" i="7"/>
  <c r="AK861" i="7"/>
  <c r="AK857" i="7"/>
  <c r="AK827" i="7"/>
  <c r="AK854" i="7"/>
  <c r="AK884" i="7"/>
  <c r="AK836" i="7"/>
  <c r="AK818" i="7"/>
  <c r="AK823" i="7"/>
  <c r="AK845" i="7"/>
  <c r="AK808" i="7"/>
  <c r="AK837" i="7"/>
  <c r="AK867" i="7"/>
  <c r="AK838" i="7"/>
  <c r="AK819" i="7"/>
  <c r="AK828" i="7"/>
  <c r="AK835" i="7"/>
  <c r="AK826" i="7"/>
  <c r="AK881" i="7"/>
  <c r="AK882" i="7"/>
  <c r="AK885" i="7"/>
  <c r="AK879" i="7"/>
  <c r="AK817" i="7"/>
  <c r="AK812" i="7"/>
  <c r="AK856" i="7"/>
  <c r="AK842" i="7"/>
  <c r="AK813" i="7"/>
  <c r="AK858" i="7"/>
  <c r="AK834" i="7"/>
  <c r="AK852" i="7"/>
  <c r="AK887" i="7"/>
  <c r="AK862" i="7"/>
  <c r="AK840" i="7"/>
  <c r="AK871" i="7"/>
  <c r="AK824" i="7"/>
  <c r="AK833" i="7"/>
  <c r="AK832" i="7"/>
  <c r="AK877" i="7"/>
  <c r="AK865" i="7"/>
  <c r="AK873" i="7"/>
  <c r="AK888" i="7"/>
  <c r="AK863" i="7"/>
  <c r="AK830" i="7"/>
  <c r="AK860" i="7"/>
  <c r="AK821" i="7"/>
  <c r="AK859" i="7"/>
  <c r="AK876" i="7"/>
  <c r="AK810" i="7"/>
  <c r="AK831" i="7"/>
  <c r="AK864" i="7"/>
  <c r="AK880" i="7"/>
  <c r="AK839" i="7"/>
  <c r="AK851" i="7"/>
  <c r="AK814" i="7"/>
  <c r="AK841" i="7"/>
  <c r="AK868" i="7"/>
  <c r="AK874" i="7"/>
  <c r="AK853" i="7"/>
  <c r="AK846" i="7"/>
  <c r="AK664" i="7"/>
  <c r="AK717" i="7"/>
  <c r="AK715" i="7"/>
  <c r="AK707" i="7"/>
  <c r="BI525" i="7"/>
  <c r="BI636" i="7"/>
  <c r="BI520" i="7"/>
  <c r="BI511" i="7"/>
  <c r="BI540" i="7"/>
  <c r="BI522" i="7"/>
  <c r="BI622" i="7"/>
  <c r="BI623" i="7"/>
  <c r="BI635" i="7"/>
  <c r="BI570" i="7"/>
  <c r="BI601" i="7"/>
  <c r="BI598" i="7"/>
  <c r="BI597" i="7"/>
  <c r="BI599" i="7"/>
  <c r="BI648" i="7"/>
  <c r="BI619" i="7"/>
  <c r="BI632" i="7"/>
  <c r="BI609" i="7"/>
  <c r="BI643" i="7"/>
  <c r="BI655" i="7"/>
  <c r="BI531" i="7"/>
  <c r="BI641" i="7"/>
  <c r="BI549" i="7"/>
  <c r="BI536" i="7"/>
  <c r="BI514" i="7"/>
  <c r="BI534" i="7"/>
  <c r="BI576" i="7"/>
  <c r="BI607" i="7"/>
  <c r="BI544" i="7"/>
  <c r="BI564" i="7"/>
  <c r="BI581" i="7"/>
  <c r="BI615" i="7"/>
  <c r="BI571" i="7"/>
  <c r="BI573" i="7"/>
  <c r="BI552" i="7"/>
  <c r="BI646" i="7"/>
  <c r="BI611" i="7"/>
  <c r="BI518" i="7"/>
  <c r="BI532" i="7"/>
  <c r="BI512" i="7"/>
  <c r="BI537" i="7"/>
  <c r="BI592" i="7"/>
  <c r="BI569" i="7"/>
  <c r="BI606" i="7"/>
  <c r="BI577" i="7"/>
  <c r="BI624" i="7"/>
  <c r="BI575" i="7"/>
  <c r="BI654" i="7"/>
  <c r="BI633" i="7"/>
  <c r="BI603" i="7"/>
  <c r="BI645" i="7"/>
  <c r="BI616" i="7"/>
  <c r="BI545" i="7"/>
  <c r="BI517" i="7"/>
  <c r="BI519" i="7"/>
  <c r="BI558" i="7"/>
  <c r="BI572" i="7"/>
  <c r="BI556" i="7"/>
  <c r="BI591" i="7"/>
  <c r="BI585" i="7"/>
  <c r="BI583" i="7"/>
  <c r="BI587" i="7"/>
  <c r="BI634" i="7"/>
  <c r="BI637" i="7"/>
  <c r="BI579" i="7"/>
  <c r="BI507" i="7"/>
  <c r="BI508" i="7"/>
  <c r="BI541" i="7"/>
  <c r="BI629" i="7"/>
  <c r="BI593" i="7"/>
  <c r="BI580" i="7"/>
  <c r="BI561" i="7"/>
  <c r="BI630" i="7"/>
  <c r="BI638" i="7"/>
  <c r="BI557" i="7"/>
  <c r="BI584" i="7"/>
  <c r="BI539" i="7"/>
  <c r="BI533" i="7"/>
  <c r="BI555" i="7"/>
  <c r="BI566" i="7"/>
  <c r="BI590" i="7"/>
  <c r="BI618" i="7"/>
  <c r="BI651" i="7"/>
  <c r="BI589" i="7"/>
  <c r="BI627" i="7"/>
  <c r="BI626" i="7"/>
  <c r="BI521" i="7"/>
  <c r="BI527" i="7"/>
  <c r="BI543" i="7"/>
  <c r="BI542" i="7"/>
  <c r="BI546" i="7"/>
  <c r="BI647" i="7"/>
  <c r="BI578" i="7"/>
  <c r="BI649" i="7"/>
  <c r="BI528" i="7"/>
  <c r="BI535" i="7"/>
  <c r="BI516" i="7"/>
  <c r="BI513" i="7"/>
  <c r="BI550" i="7"/>
  <c r="BI560" i="7"/>
  <c r="BI608" i="7"/>
  <c r="BI628" i="7"/>
  <c r="BI621" i="7"/>
  <c r="BI625" i="7"/>
  <c r="BI563" i="7"/>
  <c r="BI547" i="7"/>
  <c r="BI551" i="7"/>
  <c r="BI567" i="7"/>
  <c r="BI642" i="7"/>
  <c r="BI659" i="7"/>
  <c r="BI523" i="7"/>
  <c r="BI559" i="7"/>
  <c r="BI604" i="7"/>
  <c r="BI631" i="7"/>
  <c r="BI568" i="7"/>
  <c r="BI548" i="7"/>
  <c r="BI529" i="7"/>
  <c r="BI509" i="7"/>
  <c r="BI510" i="7"/>
  <c r="BI588" i="7"/>
  <c r="BI594" i="7"/>
  <c r="BI620" i="7"/>
  <c r="BI658" i="7"/>
  <c r="BI595" i="7"/>
  <c r="BI612" i="7"/>
  <c r="BI614" i="7"/>
  <c r="BI657" i="7"/>
  <c r="BI639" i="7"/>
  <c r="BI656" i="7"/>
  <c r="BI660" i="7"/>
  <c r="BI515" i="7"/>
  <c r="BI582" i="7"/>
  <c r="BI565" i="7"/>
  <c r="BI650" i="7"/>
  <c r="BI586" i="7"/>
  <c r="BI644" i="7"/>
  <c r="BI602" i="7"/>
  <c r="BI613" i="7"/>
  <c r="BI538" i="7"/>
  <c r="BI617" i="7"/>
  <c r="BI610" i="7"/>
  <c r="BI652" i="7"/>
  <c r="BI553" i="7"/>
  <c r="BI640" i="7"/>
  <c r="BI605" i="7"/>
  <c r="BI524" i="7"/>
  <c r="BI554" i="7"/>
  <c r="BI600" i="7"/>
  <c r="BI526" i="7"/>
  <c r="BI530" i="7"/>
  <c r="BI574" i="7"/>
  <c r="BI653" i="7"/>
  <c r="BI596" i="7"/>
  <c r="BI562" i="7"/>
  <c r="AK697" i="7"/>
  <c r="S721" i="7"/>
  <c r="AK518" i="7"/>
  <c r="AK560" i="7"/>
  <c r="AK566" i="7"/>
  <c r="AK538" i="7"/>
  <c r="AK555" i="7"/>
  <c r="AK536" i="7"/>
  <c r="AK593" i="7"/>
  <c r="AK574" i="7"/>
  <c r="AK507" i="7"/>
  <c r="AK559" i="7"/>
  <c r="AK602" i="7"/>
  <c r="AK629" i="7"/>
  <c r="AK616" i="7"/>
  <c r="AK545" i="7"/>
  <c r="AK590" i="7"/>
  <c r="AK654" i="7"/>
  <c r="AK657" i="7"/>
  <c r="AK625" i="7"/>
  <c r="AK619" i="7"/>
  <c r="AK638" i="7"/>
  <c r="AK544" i="7"/>
  <c r="AK512" i="7"/>
  <c r="AK509" i="7"/>
  <c r="AK573" i="7"/>
  <c r="AK520" i="7"/>
  <c r="AK589" i="7"/>
  <c r="AK527" i="7"/>
  <c r="AK571" i="7"/>
  <c r="AK534" i="7"/>
  <c r="AK576" i="7"/>
  <c r="AK552" i="7"/>
  <c r="AK567" i="7"/>
  <c r="AK618" i="7"/>
  <c r="AK543" i="7"/>
  <c r="AK550" i="7"/>
  <c r="AK605" i="7"/>
  <c r="AK582" i="7"/>
  <c r="AK563" i="7"/>
  <c r="AK558" i="7"/>
  <c r="AK539" i="7"/>
  <c r="AK586" i="7"/>
  <c r="AK584" i="7"/>
  <c r="AK540" i="7"/>
  <c r="AK615" i="7"/>
  <c r="AK517" i="7"/>
  <c r="AK658" i="7"/>
  <c r="AK645" i="7"/>
  <c r="AK548" i="7"/>
  <c r="AK604" i="7"/>
  <c r="AK608" i="7"/>
  <c r="AK595" i="7"/>
  <c r="AK649" i="7"/>
  <c r="AK612" i="7"/>
  <c r="AK537" i="7"/>
  <c r="AK528" i="7"/>
  <c r="AK532" i="7"/>
  <c r="AK514" i="7"/>
  <c r="AK568" i="7"/>
  <c r="AK626" i="7"/>
  <c r="AK632" i="7"/>
  <c r="AK633" i="7"/>
  <c r="AK513" i="7"/>
  <c r="AK580" i="7"/>
  <c r="AK640" i="7"/>
  <c r="AK652" i="7"/>
  <c r="AK628" i="7"/>
  <c r="AK653" i="7"/>
  <c r="AK656" i="7"/>
  <c r="AK526" i="7"/>
  <c r="AK570" i="7"/>
  <c r="AK533" i="7"/>
  <c r="AK530" i="7"/>
  <c r="AK587" i="7"/>
  <c r="AK627" i="7"/>
  <c r="AK516" i="7"/>
  <c r="AK596" i="7"/>
  <c r="AK622" i="7"/>
  <c r="AK634" i="7"/>
  <c r="AK609" i="7"/>
  <c r="AK508" i="7"/>
  <c r="AK529" i="7"/>
  <c r="AK553" i="7"/>
  <c r="AK547" i="7"/>
  <c r="AK623" i="7"/>
  <c r="AK594" i="7"/>
  <c r="AK519" i="7"/>
  <c r="AK607" i="7"/>
  <c r="AK646" i="7"/>
  <c r="AK637" i="7"/>
  <c r="AK635" i="7"/>
  <c r="AK575" i="7"/>
  <c r="AK579" i="7"/>
  <c r="AK564" i="7"/>
  <c r="AK621" i="7"/>
  <c r="AK578" i="7"/>
  <c r="AK581" i="7"/>
  <c r="AK636" i="7"/>
  <c r="AK554" i="7"/>
  <c r="AK643" i="7"/>
  <c r="AK651" i="7"/>
  <c r="AK546" i="7"/>
  <c r="AK510" i="7"/>
  <c r="AK524" i="7"/>
  <c r="AK620" i="7"/>
  <c r="AK603" i="7"/>
  <c r="AK659" i="7"/>
  <c r="AK588" i="7"/>
  <c r="AK611" i="7"/>
  <c r="AK617" i="7"/>
  <c r="AK606" i="7"/>
  <c r="AK585" i="7"/>
  <c r="AK639" i="7"/>
  <c r="AK577" i="7"/>
  <c r="AK599" i="7"/>
  <c r="AK531" i="7"/>
  <c r="AK542" i="7"/>
  <c r="AK562" i="7"/>
  <c r="AK610" i="7"/>
  <c r="AK647" i="7"/>
  <c r="AK523" i="7"/>
  <c r="AK521" i="7"/>
  <c r="AK642" i="7"/>
  <c r="AK583" i="7"/>
  <c r="AK614" i="7"/>
  <c r="AK557" i="7"/>
  <c r="AK591" i="7"/>
  <c r="AK600" i="7"/>
  <c r="AK648" i="7"/>
  <c r="AK597" i="7"/>
  <c r="AK598" i="7"/>
  <c r="AK655" i="7"/>
  <c r="AK525" i="7"/>
  <c r="AK511" i="7"/>
  <c r="AK541" i="7"/>
  <c r="AK535" i="7"/>
  <c r="AK556" i="7"/>
  <c r="AK650" i="7"/>
  <c r="AK601" i="7"/>
  <c r="AK522" i="7"/>
  <c r="AK660" i="7"/>
  <c r="AK641" i="7"/>
  <c r="AK515" i="7"/>
  <c r="AK569" i="7"/>
  <c r="AK592" i="7"/>
  <c r="AK630" i="7"/>
  <c r="AK551" i="7"/>
  <c r="AK644" i="7"/>
  <c r="AK561" i="7"/>
  <c r="AK624" i="7"/>
  <c r="AK565" i="7"/>
  <c r="AK572" i="7"/>
  <c r="AK613" i="7"/>
  <c r="AK631" i="7"/>
  <c r="AK549" i="7"/>
  <c r="AK387" i="7"/>
  <c r="AK403" i="7"/>
  <c r="AK456" i="7"/>
  <c r="AK420" i="7"/>
  <c r="AK469" i="7"/>
  <c r="AK433" i="7"/>
  <c r="AK484" i="7"/>
  <c r="AK416" i="7"/>
  <c r="AK475" i="7"/>
  <c r="AK455" i="7"/>
  <c r="AK429" i="7"/>
  <c r="AK493" i="7"/>
  <c r="AK425" i="7"/>
  <c r="AK489" i="7"/>
  <c r="AK395" i="7"/>
  <c r="AK459" i="7"/>
  <c r="AK486" i="7"/>
  <c r="AK413" i="7"/>
  <c r="AK447" i="7"/>
  <c r="AK448" i="7"/>
  <c r="AK386" i="7"/>
  <c r="AK419" i="7"/>
  <c r="AK415" i="7"/>
  <c r="AK409" i="7"/>
  <c r="AK397" i="7"/>
  <c r="AK441" i="7"/>
  <c r="AK482" i="7"/>
  <c r="AK408" i="7"/>
  <c r="AK471" i="7"/>
  <c r="AK396" i="7"/>
  <c r="AK497" i="7"/>
  <c r="AK454" i="7"/>
  <c r="AK418" i="7"/>
  <c r="AK481" i="7"/>
  <c r="AK476" i="7"/>
  <c r="AK406" i="7"/>
  <c r="AK465" i="7"/>
  <c r="AK410" i="7"/>
  <c r="AK430" i="7"/>
  <c r="AK424" i="7"/>
  <c r="AK439" i="7"/>
  <c r="AK438" i="7"/>
  <c r="AK466" i="7"/>
  <c r="AK412" i="7"/>
  <c r="AK443" i="7"/>
  <c r="AK480" i="7"/>
  <c r="AK390" i="7"/>
  <c r="AK500" i="7"/>
  <c r="AK488" i="7"/>
  <c r="AK485" i="7"/>
  <c r="AK470" i="7"/>
  <c r="AK434" i="7"/>
  <c r="AK389" i="7"/>
  <c r="AK462" i="7"/>
  <c r="AK468" i="7"/>
  <c r="AK483" i="7"/>
  <c r="AK487" i="7"/>
  <c r="AK437" i="7"/>
  <c r="AK496" i="7"/>
  <c r="AK428" i="7"/>
  <c r="AK405" i="7"/>
  <c r="AK384" i="7"/>
  <c r="AK385" i="7"/>
  <c r="AK479" i="7"/>
  <c r="AK490" i="7"/>
  <c r="AK494" i="7"/>
  <c r="AK451" i="7"/>
  <c r="AK499" i="7"/>
  <c r="AK431" i="7"/>
  <c r="AK411" i="7"/>
  <c r="AK404" i="7"/>
  <c r="AK393" i="7"/>
  <c r="AK501" i="7"/>
  <c r="AK440" i="7"/>
  <c r="AK435" i="7"/>
  <c r="AK463" i="7"/>
  <c r="AK474" i="7"/>
  <c r="AK400" i="7"/>
  <c r="AK398" i="7"/>
  <c r="AK449" i="7"/>
  <c r="AK426" i="7"/>
  <c r="AK453" i="7"/>
  <c r="AK450" i="7"/>
  <c r="AK491" i="7"/>
  <c r="AK421" i="7"/>
  <c r="AK467" i="7"/>
  <c r="AK498" i="7"/>
  <c r="AK391" i="7"/>
  <c r="AK436" i="7"/>
  <c r="AK503" i="7"/>
  <c r="AK452" i="7"/>
  <c r="AK461" i="7"/>
  <c r="AK392" i="7"/>
  <c r="AK414" i="7"/>
  <c r="AK458" i="7"/>
  <c r="AK502" i="7"/>
  <c r="AK399" i="7"/>
  <c r="AK388" i="7"/>
  <c r="AK402" i="7"/>
  <c r="AK472" i="7"/>
  <c r="AK464" i="7"/>
  <c r="AK457" i="7"/>
  <c r="AK417" i="7"/>
  <c r="AK423" i="7"/>
  <c r="AK401" i="7"/>
  <c r="AK492" i="7"/>
  <c r="AK445" i="7"/>
  <c r="AK444" i="7"/>
  <c r="AK407" i="7"/>
  <c r="AK477" i="7"/>
  <c r="AK446" i="7"/>
  <c r="AK427" i="7"/>
  <c r="AK495" i="7"/>
  <c r="AK383" i="7"/>
  <c r="AK473" i="7"/>
  <c r="AK478" i="7"/>
  <c r="AK422" i="7"/>
  <c r="AK432" i="7"/>
  <c r="AK442" i="7"/>
  <c r="AK394" i="7"/>
  <c r="AK460" i="7"/>
  <c r="AK721" i="7"/>
  <c r="S228" i="7"/>
  <c r="S226" i="7"/>
  <c r="BS805" i="7"/>
  <c r="G121" i="6" s="1"/>
  <c r="H121" i="6" s="1"/>
  <c r="BS83" i="7"/>
  <c r="G113" i="6" s="1"/>
  <c r="H113" i="6" s="1"/>
  <c r="BM243" i="7"/>
  <c r="G106" i="6" s="1"/>
  <c r="H106" i="6" s="1"/>
  <c r="BM128" i="7"/>
  <c r="G104" i="6" s="1"/>
  <c r="H104" i="6" s="1"/>
  <c r="BG83" i="7"/>
  <c r="G93" i="6" s="1"/>
  <c r="H93" i="6" s="1"/>
  <c r="AU889" i="7"/>
  <c r="G82" i="6" s="1"/>
  <c r="AU128" i="7"/>
  <c r="G74" i="6" s="1"/>
  <c r="H74" i="6" s="1"/>
  <c r="AO219" i="7"/>
  <c r="G65" i="6" s="1"/>
  <c r="H65" i="6" s="1"/>
  <c r="W243" i="7"/>
  <c r="G36" i="6" s="1"/>
  <c r="H36" i="6" s="1"/>
  <c r="Q128" i="7"/>
  <c r="G24" i="6" s="1"/>
  <c r="K83" i="7"/>
  <c r="G13" i="6" s="1"/>
  <c r="H13" i="6" s="1"/>
  <c r="K728" i="7"/>
  <c r="G20" i="6" s="1"/>
  <c r="H20" i="6" s="1"/>
  <c r="K219" i="7"/>
  <c r="G15" i="6" s="1"/>
  <c r="H15" i="6" s="1"/>
  <c r="K128" i="7"/>
  <c r="G14" i="6" s="1"/>
  <c r="H14" i="6" s="1"/>
  <c r="BS219" i="7"/>
  <c r="G115" i="6" s="1"/>
  <c r="H115" i="6" s="1"/>
  <c r="BS380" i="7"/>
  <c r="G117" i="6" s="1"/>
  <c r="H117" i="6" s="1"/>
  <c r="BS504" i="7"/>
  <c r="G118" i="6" s="1"/>
  <c r="H118" i="6" s="1"/>
  <c r="BV782" i="7"/>
  <c r="BV759" i="7"/>
  <c r="BV778" i="7"/>
  <c r="BV718" i="7"/>
  <c r="BV701" i="7"/>
  <c r="BV670" i="7"/>
  <c r="BV667" i="7"/>
  <c r="BV676" i="7"/>
  <c r="BV691" i="7"/>
  <c r="BV644" i="7"/>
  <c r="BV702" i="7"/>
  <c r="BV643" i="7"/>
  <c r="BV611" i="7"/>
  <c r="BV635" i="7"/>
  <c r="BV652" i="7"/>
  <c r="BV574" i="7"/>
  <c r="BV547" i="7"/>
  <c r="BV515" i="7"/>
  <c r="BV559" i="7"/>
  <c r="BV527" i="7"/>
  <c r="BV582" i="7"/>
  <c r="BV579" i="7"/>
  <c r="BV470" i="7"/>
  <c r="BV438" i="7"/>
  <c r="BV406" i="7"/>
  <c r="BV499" i="7"/>
  <c r="BV442" i="7"/>
  <c r="BV410" i="7"/>
  <c r="BV358" i="7"/>
  <c r="BV329" i="7"/>
  <c r="BV301" i="7"/>
  <c r="BV269" i="7"/>
  <c r="BV330" i="7"/>
  <c r="BV322" i="7"/>
  <c r="BV305" i="7"/>
  <c r="BV235" i="7"/>
  <c r="BV232" i="7"/>
  <c r="BV224" i="7"/>
  <c r="BV197" i="7"/>
  <c r="BV227" i="7"/>
  <c r="BV190" i="7"/>
  <c r="BV187" i="7"/>
  <c r="BV175" i="7"/>
  <c r="BV17" i="7"/>
  <c r="BV106" i="7"/>
  <c r="BV95" i="7"/>
  <c r="BV13" i="7"/>
  <c r="BV100" i="7"/>
  <c r="BV21" i="7"/>
  <c r="BV20" i="7"/>
  <c r="BV75" i="7"/>
  <c r="BV120" i="7"/>
  <c r="BV25" i="7"/>
  <c r="BV57" i="7"/>
  <c r="BV89" i="7"/>
  <c r="BV14" i="7"/>
  <c r="BV138" i="7"/>
  <c r="BV154" i="7"/>
  <c r="BV178" i="7"/>
  <c r="BV115" i="7"/>
  <c r="BV50" i="7"/>
  <c r="BV82" i="7"/>
  <c r="BV143" i="7"/>
  <c r="BV159" i="7"/>
  <c r="BV19" i="7"/>
  <c r="BV77" i="7"/>
  <c r="BV24" i="7"/>
  <c r="BV56" i="7"/>
  <c r="BV152" i="7"/>
  <c r="BV185" i="7"/>
  <c r="BV141" i="7"/>
  <c r="BV205" i="7"/>
  <c r="BV223" i="7"/>
  <c r="BV261" i="7"/>
  <c r="BV311" i="7"/>
  <c r="BV202" i="7"/>
  <c r="BV214" i="7"/>
  <c r="BV255" i="7"/>
  <c r="BV262" i="7"/>
  <c r="BV303" i="7"/>
  <c r="BV226" i="7"/>
  <c r="BV253" i="7"/>
  <c r="BV285" i="7"/>
  <c r="BV260" i="7"/>
  <c r="BV215" i="7"/>
  <c r="BV279" i="7"/>
  <c r="BV234" i="7"/>
  <c r="BV496" i="7"/>
  <c r="BV368" i="7"/>
  <c r="BV497" i="7"/>
  <c r="BV436" i="7"/>
  <c r="BV503" i="7"/>
  <c r="BV350" i="7"/>
  <c r="BV372" i="7"/>
  <c r="BV401" i="7"/>
  <c r="BV447" i="7"/>
  <c r="BV339" i="7"/>
  <c r="BV419" i="7"/>
  <c r="BV366" i="7"/>
  <c r="BV413" i="7"/>
  <c r="BV474" i="7"/>
  <c r="BV420" i="7"/>
  <c r="BV477" i="7"/>
  <c r="BV354" i="7"/>
  <c r="BV393" i="7"/>
  <c r="BV460" i="7"/>
  <c r="BV492" i="7"/>
  <c r="BV550" i="7"/>
  <c r="BV375" i="7"/>
  <c r="BV525" i="7"/>
  <c r="BV471" i="7"/>
  <c r="BV545" i="7"/>
  <c r="BV513" i="7"/>
  <c r="BV517" i="7"/>
  <c r="BV537" i="7"/>
  <c r="BV578" i="7"/>
  <c r="BV607" i="7"/>
  <c r="BV575" i="7"/>
  <c r="BV583" i="7"/>
  <c r="BV640" i="7"/>
  <c r="BV609" i="7"/>
  <c r="BV585" i="7"/>
  <c r="BV617" i="7"/>
  <c r="BV598" i="7"/>
  <c r="BV660" i="7"/>
  <c r="BV698" i="7"/>
  <c r="BV600" i="7"/>
  <c r="BV639" i="7"/>
  <c r="BV659" i="7"/>
  <c r="BV717" i="7"/>
  <c r="BV720" i="7"/>
  <c r="BV784" i="7"/>
  <c r="BV726" i="7"/>
  <c r="BV673" i="7"/>
  <c r="BV736" i="7"/>
  <c r="BV750" i="7"/>
  <c r="BV772" i="7"/>
  <c r="BV769" i="7"/>
  <c r="BV738" i="7"/>
  <c r="BV785" i="7"/>
  <c r="BV783" i="7"/>
  <c r="BV843" i="7"/>
  <c r="BV798" i="7"/>
  <c r="BV817" i="7"/>
  <c r="BV865" i="7"/>
  <c r="BV103" i="7"/>
  <c r="BV91" i="7"/>
  <c r="BV123" i="7"/>
  <c r="BV38" i="7"/>
  <c r="BV70" i="7"/>
  <c r="BV110" i="7"/>
  <c r="BV168" i="7"/>
  <c r="BV28" i="7"/>
  <c r="BV10" i="7"/>
  <c r="BV47" i="7"/>
  <c r="BV79" i="7"/>
  <c r="BV93" i="7"/>
  <c r="BV140" i="7"/>
  <c r="BV160" i="7"/>
  <c r="BV173" i="7"/>
  <c r="BV157" i="7"/>
  <c r="BV192" i="7"/>
  <c r="BV180" i="7"/>
  <c r="BV109" i="7"/>
  <c r="BV181" i="7"/>
  <c r="BV222" i="7"/>
  <c r="BV264" i="7"/>
  <c r="BV299" i="7"/>
  <c r="BV291" i="7"/>
  <c r="BV229" i="7"/>
  <c r="BV256" i="7"/>
  <c r="BV288" i="7"/>
  <c r="BV233" i="7"/>
  <c r="BV292" i="7"/>
  <c r="BV319" i="7"/>
  <c r="BV217" i="7"/>
  <c r="BV266" i="7"/>
  <c r="BV310" i="7"/>
  <c r="BV277" i="7"/>
  <c r="BV337" i="7"/>
  <c r="BV374" i="7"/>
  <c r="BV411" i="7"/>
  <c r="BV432" i="7"/>
  <c r="BV457" i="7"/>
  <c r="BV422" i="7"/>
  <c r="BV461" i="7"/>
  <c r="BV478" i="7"/>
  <c r="BV338" i="7"/>
  <c r="BV398" i="7"/>
  <c r="BV352" i="7"/>
  <c r="BV378" i="7"/>
  <c r="BV412" i="7"/>
  <c r="BV494" i="7"/>
  <c r="BV455" i="7"/>
  <c r="BV218" i="7"/>
  <c r="BV483" i="7"/>
  <c r="BV385" i="7"/>
  <c r="BV452" i="7"/>
  <c r="BV363" i="7"/>
  <c r="BV426" i="7"/>
  <c r="BV557" i="7"/>
  <c r="BV564" i="7"/>
  <c r="BV542" i="7"/>
  <c r="BV539" i="7"/>
  <c r="BV514" i="7"/>
  <c r="BV552" i="7"/>
  <c r="BV540" i="7"/>
  <c r="BV593" i="7"/>
  <c r="BV614" i="7"/>
  <c r="BV633" i="7"/>
  <c r="BV590" i="7"/>
  <c r="BV587" i="7"/>
  <c r="BV588" i="7"/>
  <c r="BV581" i="7"/>
  <c r="BV681" i="7"/>
  <c r="BV664" i="7"/>
  <c r="BV689" i="7"/>
  <c r="BV686" i="7"/>
  <c r="BV645" i="7"/>
  <c r="BV687" i="7"/>
  <c r="BV596" i="7"/>
  <c r="BV677" i="7"/>
  <c r="BV763" i="7"/>
  <c r="BV697" i="7"/>
  <c r="BV743" i="7"/>
  <c r="BV732" i="7"/>
  <c r="BV716" i="7"/>
  <c r="BV719" i="7"/>
  <c r="BV756" i="7"/>
  <c r="BV734" i="7"/>
  <c r="BV780" i="7"/>
  <c r="BV792" i="7"/>
  <c r="BV752" i="7"/>
  <c r="BV851" i="7"/>
  <c r="BV838" i="7"/>
  <c r="BV870" i="7"/>
  <c r="BV825" i="7"/>
  <c r="BV8" i="7"/>
  <c r="BV27" i="7"/>
  <c r="BV96" i="7"/>
  <c r="BV33" i="7"/>
  <c r="BV65" i="7"/>
  <c r="BV36" i="7"/>
  <c r="BV92" i="7"/>
  <c r="BV142" i="7"/>
  <c r="BV158" i="7"/>
  <c r="BV12" i="7"/>
  <c r="BV87" i="7"/>
  <c r="BV131" i="7"/>
  <c r="BV26" i="7"/>
  <c r="BV58" i="7"/>
  <c r="BV90" i="7"/>
  <c r="BV122" i="7"/>
  <c r="BV147" i="7"/>
  <c r="BV163" i="7"/>
  <c r="BV29" i="7"/>
  <c r="BV102" i="7"/>
  <c r="BV148" i="7"/>
  <c r="BV32" i="7"/>
  <c r="BV64" i="7"/>
  <c r="BV167" i="7"/>
  <c r="BV191" i="7"/>
  <c r="BV186" i="7"/>
  <c r="BV207" i="7"/>
  <c r="BV170" i="7"/>
  <c r="BV125" i="7"/>
  <c r="BV188" i="7"/>
  <c r="BV290" i="7"/>
  <c r="BV314" i="7"/>
  <c r="BV334" i="7"/>
  <c r="BV216" i="7"/>
  <c r="BV287" i="7"/>
  <c r="BV265" i="7"/>
  <c r="BV306" i="7"/>
  <c r="BV239" i="7"/>
  <c r="BV263" i="7"/>
  <c r="BV282" i="7"/>
  <c r="BV320" i="7"/>
  <c r="BV280" i="7"/>
  <c r="BV390" i="7"/>
  <c r="BV440" i="7"/>
  <c r="BV332" i="7"/>
  <c r="BV377" i="7"/>
  <c r="BV465" i="7"/>
  <c r="BV485" i="7"/>
  <c r="BV441" i="7"/>
  <c r="BV387" i="7"/>
  <c r="BV462" i="7"/>
  <c r="BV342" i="7"/>
  <c r="BV423" i="7"/>
  <c r="BV242" i="7"/>
  <c r="BV388" i="7"/>
  <c r="BV416" i="7"/>
  <c r="BV356" i="7"/>
  <c r="BV424" i="7"/>
  <c r="BV480" i="7"/>
  <c r="BV417" i="7"/>
  <c r="BV469" i="7"/>
  <c r="BV341" i="7"/>
  <c r="BV553" i="7"/>
  <c r="BV528" i="7"/>
  <c r="BV548" i="7"/>
  <c r="BV573" i="7"/>
  <c r="BV516" i="7"/>
  <c r="BV543" i="7"/>
  <c r="BV347" i="7"/>
  <c r="BV520" i="7"/>
  <c r="BV531" i="7"/>
  <c r="BV615" i="7"/>
  <c r="BV634" i="7"/>
  <c r="BV605" i="7"/>
  <c r="BV620" i="7"/>
  <c r="BV589" i="7"/>
  <c r="BV629" i="7"/>
  <c r="BV610" i="7"/>
  <c r="BV672" i="7"/>
  <c r="BV655" i="7"/>
  <c r="BV632" i="7"/>
  <c r="BV668" i="7"/>
  <c r="BV628" i="7"/>
  <c r="BV723" i="7"/>
  <c r="BV777" i="7"/>
  <c r="BV704" i="7"/>
  <c r="BV746" i="7"/>
  <c r="BV713" i="7"/>
  <c r="BV740" i="7"/>
  <c r="BV768" i="7"/>
  <c r="BV776" i="7"/>
  <c r="BV787" i="7"/>
  <c r="BV791" i="7"/>
  <c r="BV795" i="7"/>
  <c r="BV859" i="7"/>
  <c r="BV833" i="7"/>
  <c r="BV873" i="7"/>
  <c r="BV812" i="7"/>
  <c r="BV844" i="7"/>
  <c r="BV35" i="7"/>
  <c r="BV105" i="7"/>
  <c r="BV7" i="7"/>
  <c r="BV46" i="7"/>
  <c r="BV78" i="7"/>
  <c r="BV117" i="7"/>
  <c r="BV171" i="7"/>
  <c r="BV98" i="7"/>
  <c r="BV44" i="7"/>
  <c r="BV108" i="7"/>
  <c r="BV23" i="7"/>
  <c r="BV55" i="7"/>
  <c r="BV132" i="7"/>
  <c r="BV37" i="7"/>
  <c r="BV104" i="7"/>
  <c r="BV116" i="7"/>
  <c r="BV184" i="7"/>
  <c r="BV206" i="7"/>
  <c r="BV211" i="7"/>
  <c r="BV133" i="7"/>
  <c r="BV193" i="7"/>
  <c r="BV231" i="7"/>
  <c r="BV267" i="7"/>
  <c r="BV225" i="7"/>
  <c r="BV268" i="7"/>
  <c r="BV294" i="7"/>
  <c r="BV236" i="7"/>
  <c r="BV275" i="7"/>
  <c r="BV325" i="7"/>
  <c r="BV295" i="7"/>
  <c r="BV201" i="7"/>
  <c r="BV230" i="7"/>
  <c r="BV313" i="7"/>
  <c r="BV283" i="7"/>
  <c r="BV357" i="7"/>
  <c r="BV414" i="7"/>
  <c r="BV386" i="7"/>
  <c r="BV429" i="7"/>
  <c r="BV467" i="7"/>
  <c r="BV270" i="7"/>
  <c r="BV409" i="7"/>
  <c r="BV355" i="7"/>
  <c r="BV415" i="7"/>
  <c r="BV468" i="7"/>
  <c r="BV369" i="7"/>
  <c r="BV459" i="7"/>
  <c r="BV331" i="7"/>
  <c r="BV487" i="7"/>
  <c r="BV254" i="7"/>
  <c r="BV396" i="7"/>
  <c r="BV456" i="7"/>
  <c r="BV327" i="7"/>
  <c r="BV367" i="7"/>
  <c r="BV344" i="7"/>
  <c r="BV458" i="7"/>
  <c r="BV560" i="7"/>
  <c r="BV351" i="7"/>
  <c r="BV501" i="7"/>
  <c r="BV555" i="7"/>
  <c r="BV546" i="7"/>
  <c r="BV599" i="7"/>
  <c r="BV618" i="7"/>
  <c r="BV602" i="7"/>
  <c r="BV512" i="7"/>
  <c r="BV608" i="7"/>
  <c r="BV603" i="7"/>
  <c r="BV592" i="7"/>
  <c r="BV646" i="7"/>
  <c r="BV666" i="7"/>
  <c r="BV675" i="7"/>
  <c r="BV658" i="7"/>
  <c r="BV647" i="7"/>
  <c r="BV690" i="7"/>
  <c r="BV650" i="7"/>
  <c r="BV680" i="7"/>
  <c r="BV700" i="7"/>
  <c r="BV648" i="7"/>
  <c r="BV688" i="7"/>
  <c r="BV739" i="7"/>
  <c r="BV749" i="7"/>
  <c r="BV733" i="7"/>
  <c r="BV737" i="7"/>
  <c r="BV707" i="7"/>
  <c r="BV742" i="7"/>
  <c r="BV789" i="7"/>
  <c r="BV810" i="7"/>
  <c r="BV43" i="7"/>
  <c r="BV107" i="7"/>
  <c r="BV86" i="7"/>
  <c r="BV174" i="7"/>
  <c r="BV41" i="7"/>
  <c r="BV73" i="7"/>
  <c r="BV52" i="7"/>
  <c r="BV111" i="7"/>
  <c r="BV146" i="7"/>
  <c r="BV162" i="7"/>
  <c r="BV97" i="7"/>
  <c r="BV166" i="7"/>
  <c r="BV34" i="7"/>
  <c r="BV66" i="7"/>
  <c r="BV135" i="7"/>
  <c r="BV151" i="7"/>
  <c r="BV179" i="7"/>
  <c r="BV45" i="7"/>
  <c r="BV112" i="7"/>
  <c r="BV156" i="7"/>
  <c r="BV40" i="7"/>
  <c r="BV72" i="7"/>
  <c r="BV126" i="7"/>
  <c r="BV137" i="7"/>
  <c r="BV182" i="7"/>
  <c r="BV189" i="7"/>
  <c r="BV121" i="7"/>
  <c r="BV195" i="7"/>
  <c r="BV196" i="7"/>
  <c r="BV293" i="7"/>
  <c r="BV321" i="7"/>
  <c r="BV274" i="7"/>
  <c r="BV324" i="7"/>
  <c r="BV252" i="7"/>
  <c r="BV328" i="7"/>
  <c r="BV241" i="7"/>
  <c r="BV272" i="7"/>
  <c r="BV273" i="7"/>
  <c r="BV298" i="7"/>
  <c r="BV317" i="7"/>
  <c r="BV333" i="7"/>
  <c r="BV397" i="7"/>
  <c r="BV421" i="7"/>
  <c r="BV443" i="7"/>
  <c r="BV464" i="7"/>
  <c r="BV349" i="7"/>
  <c r="BV433" i="7"/>
  <c r="BV489" i="7"/>
  <c r="BV302" i="7"/>
  <c r="BV361" i="7"/>
  <c r="BV450" i="7"/>
  <c r="BV391" i="7"/>
  <c r="BV473" i="7"/>
  <c r="BV384" i="7"/>
  <c r="BV427" i="7"/>
  <c r="BV345" i="7"/>
  <c r="BV392" i="7"/>
  <c r="BV445" i="7"/>
  <c r="BV286" i="7"/>
  <c r="BV359" i="7"/>
  <c r="BV431" i="7"/>
  <c r="BV495" i="7"/>
  <c r="BV428" i="7"/>
  <c r="BV484" i="7"/>
  <c r="BV370" i="7"/>
  <c r="BV518" i="7"/>
  <c r="BV535" i="7"/>
  <c r="BV522" i="7"/>
  <c r="BV551" i="7"/>
  <c r="BV519" i="7"/>
  <c r="BV565" i="7"/>
  <c r="BV523" i="7"/>
  <c r="BV379" i="7"/>
  <c r="BV530" i="7"/>
  <c r="BV563" i="7"/>
  <c r="BV601" i="7"/>
  <c r="BV636" i="7"/>
  <c r="BV631" i="7"/>
  <c r="BV544" i="7"/>
  <c r="BV612" i="7"/>
  <c r="BV623" i="7"/>
  <c r="BV577" i="7"/>
  <c r="BV621" i="7"/>
  <c r="BV654" i="7"/>
  <c r="BV674" i="7"/>
  <c r="BV695" i="7"/>
  <c r="BV642" i="7"/>
  <c r="BV696" i="7"/>
  <c r="BV682" i="7"/>
  <c r="BV683" i="7"/>
  <c r="BV790" i="7"/>
  <c r="BV755" i="7"/>
  <c r="BV758" i="7"/>
  <c r="BV761" i="7"/>
  <c r="BV775" i="7"/>
  <c r="BV762" i="7"/>
  <c r="BV745" i="7"/>
  <c r="BV811" i="7"/>
  <c r="BV875" i="7"/>
  <c r="BV849" i="7"/>
  <c r="BV881" i="7"/>
  <c r="BV820" i="7"/>
  <c r="BV860" i="7"/>
  <c r="BV9" i="7"/>
  <c r="BV51" i="7"/>
  <c r="BV22" i="7"/>
  <c r="BV54" i="7"/>
  <c r="BV124" i="7"/>
  <c r="BV60" i="7"/>
  <c r="BV118" i="7"/>
  <c r="BV31" i="7"/>
  <c r="BV63" i="7"/>
  <c r="BV99" i="7"/>
  <c r="BV53" i="7"/>
  <c r="BV164" i="7"/>
  <c r="BV153" i="7"/>
  <c r="BV145" i="7"/>
  <c r="BV176" i="7"/>
  <c r="BV149" i="7"/>
  <c r="BV199" i="7"/>
  <c r="BV237" i="7"/>
  <c r="BV296" i="7"/>
  <c r="BV210" i="7"/>
  <c r="BV228" i="7"/>
  <c r="BV271" i="7"/>
  <c r="BV297" i="7"/>
  <c r="BV246" i="7"/>
  <c r="BV278" i="7"/>
  <c r="BV336" i="7"/>
  <c r="BV304" i="7"/>
  <c r="BV247" i="7"/>
  <c r="BV198" i="7"/>
  <c r="BV238" i="7"/>
  <c r="BV309" i="7"/>
  <c r="BV360" i="7"/>
  <c r="BV481" i="7"/>
  <c r="BV435" i="7"/>
  <c r="BV472" i="7"/>
  <c r="BV418" i="7"/>
  <c r="BV454" i="7"/>
  <c r="BV430" i="7"/>
  <c r="BV476" i="7"/>
  <c r="BV353" i="7"/>
  <c r="BV491" i="7"/>
  <c r="BV318" i="7"/>
  <c r="BV402" i="7"/>
  <c r="BV463" i="7"/>
  <c r="BV340" i="7"/>
  <c r="BV373" i="7"/>
  <c r="BV490" i="7"/>
  <c r="BV569" i="7"/>
  <c r="BV567" i="7"/>
  <c r="BV538" i="7"/>
  <c r="BV558" i="7"/>
  <c r="BV507" i="7"/>
  <c r="BV526" i="7"/>
  <c r="BV533" i="7"/>
  <c r="BV502" i="7"/>
  <c r="BV566" i="7"/>
  <c r="BV556" i="7"/>
  <c r="BV500" i="7"/>
  <c r="BV572" i="7"/>
  <c r="BV619" i="7"/>
  <c r="BV597" i="7"/>
  <c r="BV626" i="7"/>
  <c r="BV595" i="7"/>
  <c r="BV678" i="7"/>
  <c r="BV699" i="7"/>
  <c r="BV656" i="7"/>
  <c r="BV693" i="7"/>
  <c r="BV653" i="7"/>
  <c r="BV703" i="7"/>
  <c r="BV651" i="7"/>
  <c r="BV757" i="7"/>
  <c r="BV770" i="7"/>
  <c r="BV744" i="7"/>
  <c r="BV741" i="7"/>
  <c r="BV748" i="7"/>
  <c r="BV754" i="7"/>
  <c r="BV786" i="7"/>
  <c r="BV819" i="7"/>
  <c r="BV883" i="7"/>
  <c r="BV822" i="7"/>
  <c r="BV854" i="7"/>
  <c r="BV886" i="7"/>
  <c r="BV868" i="7"/>
  <c r="BV16" i="7"/>
  <c r="BV59" i="7"/>
  <c r="BV113" i="7"/>
  <c r="BV94" i="7"/>
  <c r="BV127" i="7"/>
  <c r="BV18" i="7"/>
  <c r="BV49" i="7"/>
  <c r="BV81" i="7"/>
  <c r="BV114" i="7"/>
  <c r="BV68" i="7"/>
  <c r="BV134" i="7"/>
  <c r="BV150" i="7"/>
  <c r="BV172" i="7"/>
  <c r="BV101" i="7"/>
  <c r="BV6" i="7"/>
  <c r="BV42" i="7"/>
  <c r="BV74" i="7"/>
  <c r="BV139" i="7"/>
  <c r="BV155" i="7"/>
  <c r="BV11" i="7"/>
  <c r="BV61" i="7"/>
  <c r="BV119" i="7"/>
  <c r="BV15" i="7"/>
  <c r="BV48" i="7"/>
  <c r="BV80" i="7"/>
  <c r="BV136" i="7"/>
  <c r="BV169" i="7"/>
  <c r="BV194" i="7"/>
  <c r="BV200" i="7"/>
  <c r="BV161" i="7"/>
  <c r="BV204" i="7"/>
  <c r="BV209" i="7"/>
  <c r="BV258" i="7"/>
  <c r="BV308" i="7"/>
  <c r="BV208" i="7"/>
  <c r="BV259" i="7"/>
  <c r="BV300" i="7"/>
  <c r="BV257" i="7"/>
  <c r="BV276" i="7"/>
  <c r="BV248" i="7"/>
  <c r="BV312" i="7"/>
  <c r="BV400" i="7"/>
  <c r="BV425" i="7"/>
  <c r="BV446" i="7"/>
  <c r="BV364" i="7"/>
  <c r="BV403" i="7"/>
  <c r="BV335" i="7"/>
  <c r="BV365" i="7"/>
  <c r="BV395" i="7"/>
  <c r="BV444" i="7"/>
  <c r="BV482" i="7"/>
  <c r="BV326" i="7"/>
  <c r="BV404" i="7"/>
  <c r="BV399" i="7"/>
  <c r="BV448" i="7"/>
  <c r="BV323" i="7"/>
  <c r="BV405" i="7"/>
  <c r="BV434" i="7"/>
  <c r="BV511" i="7"/>
  <c r="BV346" i="7"/>
  <c r="BV389" i="7"/>
  <c r="BV449" i="7"/>
  <c r="BV488" i="7"/>
  <c r="BV376" i="7"/>
  <c r="BV524" i="7"/>
  <c r="BV521" i="7"/>
  <c r="BV570" i="7"/>
  <c r="BV541" i="7"/>
  <c r="BV407" i="7"/>
  <c r="BV532" i="7"/>
  <c r="BV510" i="7"/>
  <c r="BV571" i="7"/>
  <c r="BV562" i="7"/>
  <c r="BV534" i="7"/>
  <c r="BV604" i="7"/>
  <c r="BV627" i="7"/>
  <c r="BV622" i="7"/>
  <c r="BV591" i="7"/>
  <c r="BV576" i="7"/>
  <c r="BV616" i="7"/>
  <c r="BV606" i="7"/>
  <c r="BV638" i="7"/>
  <c r="BV613" i="7"/>
  <c r="BV624" i="7"/>
  <c r="BV657" i="7"/>
  <c r="BV684" i="7"/>
  <c r="BV649" i="7"/>
  <c r="BV637" i="7"/>
  <c r="BV694" i="7"/>
  <c r="BV706" i="7"/>
  <c r="BV692" i="7"/>
  <c r="BV641" i="7"/>
  <c r="BV721" i="7"/>
  <c r="BV774" i="7"/>
  <c r="BV708" i="7"/>
  <c r="BV767" i="7"/>
  <c r="BV727" i="7"/>
  <c r="BV764" i="7"/>
  <c r="BV765" i="7"/>
  <c r="BV711" i="7"/>
  <c r="BV725" i="7"/>
  <c r="BV773" i="7"/>
  <c r="BV788" i="7"/>
  <c r="BV827" i="7"/>
  <c r="BV793" i="7"/>
  <c r="BV801" i="7"/>
  <c r="BV857" i="7"/>
  <c r="BV796" i="7"/>
  <c r="BV828" i="7"/>
  <c r="BV67" i="7"/>
  <c r="BV30" i="7"/>
  <c r="BV62" i="7"/>
  <c r="BV76" i="7"/>
  <c r="BV39" i="7"/>
  <c r="BV71" i="7"/>
  <c r="BV69" i="7"/>
  <c r="BV88" i="7"/>
  <c r="BV144" i="7"/>
  <c r="BV177" i="7"/>
  <c r="BV203" i="7"/>
  <c r="BV183" i="7"/>
  <c r="BV165" i="7"/>
  <c r="BV212" i="7"/>
  <c r="BV240" i="7"/>
  <c r="BV284" i="7"/>
  <c r="BV249" i="7"/>
  <c r="BV281" i="7"/>
  <c r="BV213" i="7"/>
  <c r="BV289" i="7"/>
  <c r="BV316" i="7"/>
  <c r="BV250" i="7"/>
  <c r="BV307" i="7"/>
  <c r="BV251" i="7"/>
  <c r="BV315" i="7"/>
  <c r="BV371" i="7"/>
  <c r="BV408" i="7"/>
  <c r="BV453" i="7"/>
  <c r="BV475" i="7"/>
  <c r="BV493" i="7"/>
  <c r="BV383" i="7"/>
  <c r="BV486" i="7"/>
  <c r="BV451" i="7"/>
  <c r="BV479" i="7"/>
  <c r="BV362" i="7"/>
  <c r="BV498" i="7"/>
  <c r="BV437" i="7"/>
  <c r="BV466" i="7"/>
  <c r="BV348" i="7"/>
  <c r="BV394" i="7"/>
  <c r="BV343" i="7"/>
  <c r="BV509" i="7"/>
  <c r="BV554" i="7"/>
  <c r="BV439" i="7"/>
  <c r="BV561" i="7"/>
  <c r="BV529" i="7"/>
  <c r="BV536" i="7"/>
  <c r="BV508" i="7"/>
  <c r="BV549" i="7"/>
  <c r="BV586" i="7"/>
  <c r="BV630" i="7"/>
  <c r="BV568" i="7"/>
  <c r="BV580" i="7"/>
  <c r="BV625" i="7"/>
  <c r="BV594" i="7"/>
  <c r="BV584" i="7"/>
  <c r="BV669" i="7"/>
  <c r="BV714" i="7"/>
  <c r="BV685" i="7"/>
  <c r="BV715" i="7"/>
  <c r="BV679" i="7"/>
  <c r="BV705" i="7"/>
  <c r="BV709" i="7"/>
  <c r="BV671" i="7"/>
  <c r="BV712" i="7"/>
  <c r="BV760" i="7"/>
  <c r="BV665" i="7"/>
  <c r="BV735" i="7"/>
  <c r="BV710" i="7"/>
  <c r="BV771" i="7"/>
  <c r="BV747" i="7"/>
  <c r="BV753" i="7"/>
  <c r="BV722" i="7"/>
  <c r="BV751" i="7"/>
  <c r="BV731" i="7"/>
  <c r="BV766" i="7"/>
  <c r="BV781" i="7"/>
  <c r="BV818" i="7"/>
  <c r="BV724" i="7"/>
  <c r="BV802" i="7"/>
  <c r="BV835" i="7"/>
  <c r="BV830" i="7"/>
  <c r="BV862" i="7"/>
  <c r="BV809" i="7"/>
  <c r="BV884" i="7"/>
  <c r="BV841" i="7"/>
  <c r="BV831" i="7"/>
  <c r="BV863" i="7"/>
  <c r="BV834" i="7"/>
  <c r="BV797" i="7"/>
  <c r="BV803" i="7"/>
  <c r="BV799" i="7"/>
  <c r="BV842" i="7"/>
  <c r="BV845" i="7"/>
  <c r="BV877" i="7"/>
  <c r="BV824" i="7"/>
  <c r="BV856" i="7"/>
  <c r="BV888" i="7"/>
  <c r="BV867" i="7"/>
  <c r="BV839" i="7"/>
  <c r="BV871" i="7"/>
  <c r="BV850" i="7"/>
  <c r="BV813" i="7"/>
  <c r="BV804" i="7"/>
  <c r="BV858" i="7"/>
  <c r="BV821" i="7"/>
  <c r="BV853" i="7"/>
  <c r="BV885" i="7"/>
  <c r="BV832" i="7"/>
  <c r="BV864" i="7"/>
  <c r="BV815" i="7"/>
  <c r="BV847" i="7"/>
  <c r="BV879" i="7"/>
  <c r="BV866" i="7"/>
  <c r="BV800" i="7"/>
  <c r="BV794" i="7"/>
  <c r="BV814" i="7"/>
  <c r="BV836" i="7"/>
  <c r="BV874" i="7"/>
  <c r="BV829" i="7"/>
  <c r="BV861" i="7"/>
  <c r="BV808" i="7"/>
  <c r="BV840" i="7"/>
  <c r="BV872" i="7"/>
  <c r="BV846" i="7"/>
  <c r="BV852" i="7"/>
  <c r="BV823" i="7"/>
  <c r="BV855" i="7"/>
  <c r="BV887" i="7"/>
  <c r="BV882" i="7"/>
  <c r="BV779" i="7"/>
  <c r="BV878" i="7"/>
  <c r="BV876" i="7"/>
  <c r="BV826" i="7"/>
  <c r="BV837" i="7"/>
  <c r="BV869" i="7"/>
  <c r="BV816" i="7"/>
  <c r="BV848" i="7"/>
  <c r="BV880" i="7"/>
  <c r="BS889" i="7"/>
  <c r="G122" i="6" s="1"/>
  <c r="H122" i="6" s="1"/>
  <c r="BS243" i="7"/>
  <c r="G116" i="6" s="1"/>
  <c r="H116" i="6" s="1"/>
  <c r="BS661" i="7"/>
  <c r="G119" i="6" s="1"/>
  <c r="H119" i="6" s="1"/>
  <c r="BM380" i="7"/>
  <c r="G107" i="6" s="1"/>
  <c r="H107" i="6" s="1"/>
  <c r="BP642" i="7"/>
  <c r="BP610" i="7"/>
  <c r="BP702" i="7"/>
  <c r="BP670" i="7"/>
  <c r="BP649" i="7"/>
  <c r="BP617" i="7"/>
  <c r="BP685" i="7"/>
  <c r="BP750" i="7"/>
  <c r="BP600" i="7"/>
  <c r="BP592" i="7"/>
  <c r="BP552" i="7"/>
  <c r="BP520" i="7"/>
  <c r="BP468" i="7"/>
  <c r="BP436" i="7"/>
  <c r="BP404" i="7"/>
  <c r="BP584" i="7"/>
  <c r="BP563" i="7"/>
  <c r="BP577" i="7"/>
  <c r="BP484" i="7"/>
  <c r="BP390" i="7"/>
  <c r="BP359" i="7"/>
  <c r="BP327" i="7"/>
  <c r="BP351" i="7"/>
  <c r="BP319" i="7"/>
  <c r="BP363" i="7"/>
  <c r="BP287" i="7"/>
  <c r="BP299" i="7"/>
  <c r="BP248" i="7"/>
  <c r="BP266" i="7"/>
  <c r="BP258" i="7"/>
  <c r="BP190" i="7"/>
  <c r="BP158" i="7"/>
  <c r="BP102" i="7"/>
  <c r="BP222" i="7"/>
  <c r="BP58" i="7"/>
  <c r="BP106" i="7"/>
  <c r="BP62" i="7"/>
  <c r="BP154" i="7"/>
  <c r="BP54" i="7"/>
  <c r="BP24" i="7"/>
  <c r="BP31" i="7"/>
  <c r="BP48" i="7"/>
  <c r="BP104" i="7"/>
  <c r="BP147" i="7"/>
  <c r="BP208" i="7"/>
  <c r="BP96" i="7"/>
  <c r="BP82" i="7"/>
  <c r="BP164" i="7"/>
  <c r="BP188" i="7"/>
  <c r="BP92" i="7"/>
  <c r="BP120" i="7"/>
  <c r="BP27" i="7"/>
  <c r="BP77" i="7"/>
  <c r="BP149" i="7"/>
  <c r="BP176" i="7"/>
  <c r="BP90" i="7"/>
  <c r="BP153" i="7"/>
  <c r="BP183" i="7"/>
  <c r="BP218" i="7"/>
  <c r="BP261" i="7"/>
  <c r="BP249" i="7"/>
  <c r="BP282" i="7"/>
  <c r="BP250" i="7"/>
  <c r="BP279" i="7"/>
  <c r="BP241" i="7"/>
  <c r="BP273" i="7"/>
  <c r="BP233" i="7"/>
  <c r="BP306" i="7"/>
  <c r="BP345" i="7"/>
  <c r="BP358" i="7"/>
  <c r="BP288" i="7"/>
  <c r="BP329" i="7"/>
  <c r="BP362" i="7"/>
  <c r="BP311" i="7"/>
  <c r="BP330" i="7"/>
  <c r="BP291" i="7"/>
  <c r="BP356" i="7"/>
  <c r="BP360" i="7"/>
  <c r="BP377" i="7"/>
  <c r="BP432" i="7"/>
  <c r="BP457" i="7"/>
  <c r="BP511" i="7"/>
  <c r="BP422" i="7"/>
  <c r="BP475" i="7"/>
  <c r="BP517" i="7"/>
  <c r="BP549" i="7"/>
  <c r="BP385" i="7"/>
  <c r="BP455" i="7"/>
  <c r="BP531" i="7"/>
  <c r="BP391" i="7"/>
  <c r="BP426" i="7"/>
  <c r="BP503" i="7"/>
  <c r="BP573" i="7"/>
  <c r="BP7" i="7"/>
  <c r="BP37" i="7"/>
  <c r="BP12" i="7"/>
  <c r="BP41" i="7"/>
  <c r="BP20" i="7"/>
  <c r="BP14" i="7"/>
  <c r="BP30" i="7"/>
  <c r="BP65" i="7"/>
  <c r="BP55" i="7"/>
  <c r="BP137" i="7"/>
  <c r="BP191" i="7"/>
  <c r="BP224" i="7"/>
  <c r="BP105" i="7"/>
  <c r="BP148" i="7"/>
  <c r="BP67" i="7"/>
  <c r="BP135" i="7"/>
  <c r="BP172" i="7"/>
  <c r="BP195" i="7"/>
  <c r="BP210" i="7"/>
  <c r="BP68" i="7"/>
  <c r="BP93" i="7"/>
  <c r="BP169" i="7"/>
  <c r="BP44" i="7"/>
  <c r="BP101" i="7"/>
  <c r="BP95" i="7"/>
  <c r="BP139" i="7"/>
  <c r="BP275" i="7"/>
  <c r="BP284" i="7"/>
  <c r="BP253" i="7"/>
  <c r="BP285" i="7"/>
  <c r="BP260" i="7"/>
  <c r="BP309" i="7"/>
  <c r="BP371" i="7"/>
  <c r="BP325" i="7"/>
  <c r="BP326" i="7"/>
  <c r="BP352" i="7"/>
  <c r="BP314" i="7"/>
  <c r="BP296" i="7"/>
  <c r="BP315" i="7"/>
  <c r="BP318" i="7"/>
  <c r="BP354" i="7"/>
  <c r="BP384" i="7"/>
  <c r="BP375" i="7"/>
  <c r="BP372" i="7"/>
  <c r="BP409" i="7"/>
  <c r="BP435" i="7"/>
  <c r="BP523" i="7"/>
  <c r="BP575" i="7"/>
  <c r="BP478" i="7"/>
  <c r="BP393" i="7"/>
  <c r="BP488" i="7"/>
  <c r="BP534" i="7"/>
  <c r="BP462" i="7"/>
  <c r="BP541" i="7"/>
  <c r="BP35" i="7"/>
  <c r="BP29" i="7"/>
  <c r="BP34" i="7"/>
  <c r="BP107" i="7"/>
  <c r="BP150" i="7"/>
  <c r="BP211" i="7"/>
  <c r="BP111" i="7"/>
  <c r="BP144" i="7"/>
  <c r="BP43" i="7"/>
  <c r="BP138" i="7"/>
  <c r="BP167" i="7"/>
  <c r="BP202" i="7"/>
  <c r="BP51" i="7"/>
  <c r="BP97" i="7"/>
  <c r="BP47" i="7"/>
  <c r="BP179" i="7"/>
  <c r="BP86" i="7"/>
  <c r="BP113" i="7"/>
  <c r="BP152" i="7"/>
  <c r="BP186" i="7"/>
  <c r="BP213" i="7"/>
  <c r="BP114" i="7"/>
  <c r="BP173" i="7"/>
  <c r="BP50" i="7"/>
  <c r="BP170" i="7"/>
  <c r="BP270" i="7"/>
  <c r="BP264" i="7"/>
  <c r="BP252" i="7"/>
  <c r="BP256" i="7"/>
  <c r="BP295" i="7"/>
  <c r="BP236" i="7"/>
  <c r="BP297" i="7"/>
  <c r="BP328" i="7"/>
  <c r="BP348" i="7"/>
  <c r="BP365" i="7"/>
  <c r="BP333" i="7"/>
  <c r="BP383" i="7"/>
  <c r="BP378" i="7"/>
  <c r="BP396" i="7"/>
  <c r="BP425" i="7"/>
  <c r="BP491" i="7"/>
  <c r="BP429" i="7"/>
  <c r="BP458" i="7"/>
  <c r="BP495" i="7"/>
  <c r="BP512" i="7"/>
  <c r="BP576" i="7"/>
  <c r="BP11" i="7"/>
  <c r="BP19" i="7"/>
  <c r="BP16" i="7"/>
  <c r="BP32" i="7"/>
  <c r="BP36" i="7"/>
  <c r="BP18" i="7"/>
  <c r="BP72" i="7"/>
  <c r="BP157" i="7"/>
  <c r="BP69" i="7"/>
  <c r="BP194" i="7"/>
  <c r="BP45" i="7"/>
  <c r="BP108" i="7"/>
  <c r="BP141" i="7"/>
  <c r="BP206" i="7"/>
  <c r="BP59" i="7"/>
  <c r="BP126" i="7"/>
  <c r="BP151" i="7"/>
  <c r="BP212" i="7"/>
  <c r="BP216" i="7"/>
  <c r="BP98" i="7"/>
  <c r="BP117" i="7"/>
  <c r="BP199" i="7"/>
  <c r="BP121" i="7"/>
  <c r="BP174" i="7"/>
  <c r="BP200" i="7"/>
  <c r="BP110" i="7"/>
  <c r="BP274" i="7"/>
  <c r="BP231" i="7"/>
  <c r="BP267" i="7"/>
  <c r="BP278" i="7"/>
  <c r="BP262" i="7"/>
  <c r="BP229" i="7"/>
  <c r="BP75" i="7"/>
  <c r="BP242" i="7"/>
  <c r="BP223" i="7"/>
  <c r="BP277" i="7"/>
  <c r="BP292" i="7"/>
  <c r="BP336" i="7"/>
  <c r="BP369" i="7"/>
  <c r="BP298" i="7"/>
  <c r="BP317" i="7"/>
  <c r="BP334" i="7"/>
  <c r="BP331" i="7"/>
  <c r="BP367" i="7"/>
  <c r="BP294" i="7"/>
  <c r="BP357" i="7"/>
  <c r="BP376" i="7"/>
  <c r="BP412" i="7"/>
  <c r="BP438" i="7"/>
  <c r="BP494" i="7"/>
  <c r="BP403" i="7"/>
  <c r="BP461" i="7"/>
  <c r="BP527" i="7"/>
  <c r="BP559" i="7"/>
  <c r="BP400" i="7"/>
  <c r="BP469" i="7"/>
  <c r="BP546" i="7"/>
  <c r="BP407" i="7"/>
  <c r="BP466" i="7"/>
  <c r="BP515" i="7"/>
  <c r="BP556" i="7"/>
  <c r="BP9" i="7"/>
  <c r="BP42" i="7"/>
  <c r="BP81" i="7"/>
  <c r="BP122" i="7"/>
  <c r="BP187" i="7"/>
  <c r="BP214" i="7"/>
  <c r="BP88" i="7"/>
  <c r="BP115" i="7"/>
  <c r="BP178" i="7"/>
  <c r="BP53" i="7"/>
  <c r="BP171" i="7"/>
  <c r="BP209" i="7"/>
  <c r="BP112" i="7"/>
  <c r="BP89" i="7"/>
  <c r="BP155" i="7"/>
  <c r="BP182" i="7"/>
  <c r="BP60" i="7"/>
  <c r="BP100" i="7"/>
  <c r="BP159" i="7"/>
  <c r="BP39" i="7"/>
  <c r="BP78" i="7"/>
  <c r="BP143" i="7"/>
  <c r="BP52" i="7"/>
  <c r="BP177" i="7"/>
  <c r="BP127" i="7"/>
  <c r="BP280" i="7"/>
  <c r="BP255" i="7"/>
  <c r="BP281" i="7"/>
  <c r="BP265" i="7"/>
  <c r="BP272" i="7"/>
  <c r="BP99" i="7"/>
  <c r="BP259" i="7"/>
  <c r="BP254" i="7"/>
  <c r="BP225" i="7"/>
  <c r="BP239" i="7"/>
  <c r="BP286" i="7"/>
  <c r="BP300" i="7"/>
  <c r="BP332" i="7"/>
  <c r="BP316" i="7"/>
  <c r="BP310" i="7"/>
  <c r="BP374" i="7"/>
  <c r="BP301" i="7"/>
  <c r="BP337" i="7"/>
  <c r="BP366" i="7"/>
  <c r="BP347" i="7"/>
  <c r="BP302" i="7"/>
  <c r="BP350" i="7"/>
  <c r="BP370" i="7"/>
  <c r="BP386" i="7"/>
  <c r="BP387" i="7"/>
  <c r="BP416" i="7"/>
  <c r="BP555" i="7"/>
  <c r="BP502" i="7"/>
  <c r="BP410" i="7"/>
  <c r="BP499" i="7"/>
  <c r="BP560" i="7"/>
  <c r="BP397" i="7"/>
  <c r="BP15" i="7"/>
  <c r="BP40" i="7"/>
  <c r="BP13" i="7"/>
  <c r="BP6" i="7"/>
  <c r="BP21" i="7"/>
  <c r="BP46" i="7"/>
  <c r="BP125" i="7"/>
  <c r="BP160" i="7"/>
  <c r="BP181" i="7"/>
  <c r="BP201" i="7"/>
  <c r="BP123" i="7"/>
  <c r="BP70" i="7"/>
  <c r="BP142" i="7"/>
  <c r="BP215" i="7"/>
  <c r="BP56" i="7"/>
  <c r="BP109" i="7"/>
  <c r="BP189" i="7"/>
  <c r="BP71" i="7"/>
  <c r="BP124" i="7"/>
  <c r="BP203" i="7"/>
  <c r="BP193" i="7"/>
  <c r="BP61" i="7"/>
  <c r="BP118" i="7"/>
  <c r="BP134" i="7"/>
  <c r="BP226" i="7"/>
  <c r="BP238" i="7"/>
  <c r="BP263" i="7"/>
  <c r="BP361" i="7"/>
  <c r="BP339" i="7"/>
  <c r="BP251" i="7"/>
  <c r="BP346" i="7"/>
  <c r="BP304" i="7"/>
  <c r="BP340" i="7"/>
  <c r="BP235" i="7"/>
  <c r="BP320" i="7"/>
  <c r="BP335" i="7"/>
  <c r="BP321" i="7"/>
  <c r="BP364" i="7"/>
  <c r="BP312" i="7"/>
  <c r="BP419" i="7"/>
  <c r="BP498" i="7"/>
  <c r="BP406" i="7"/>
  <c r="BP442" i="7"/>
  <c r="BP465" i="7"/>
  <c r="BP439" i="7"/>
  <c r="BP482" i="7"/>
  <c r="BP379" i="7"/>
  <c r="BP479" i="7"/>
  <c r="BP524" i="7"/>
  <c r="BP567" i="7"/>
  <c r="BP22" i="7"/>
  <c r="BP49" i="7"/>
  <c r="BP25" i="7"/>
  <c r="BP26" i="7"/>
  <c r="BP23" i="7"/>
  <c r="BP91" i="7"/>
  <c r="BP197" i="7"/>
  <c r="BP217" i="7"/>
  <c r="BP119" i="7"/>
  <c r="BP205" i="7"/>
  <c r="BP161" i="7"/>
  <c r="BP175" i="7"/>
  <c r="BP73" i="7"/>
  <c r="BP185" i="7"/>
  <c r="BP168" i="7"/>
  <c r="BP103" i="7"/>
  <c r="BP162" i="7"/>
  <c r="BP57" i="7"/>
  <c r="BP80" i="7"/>
  <c r="BP156" i="7"/>
  <c r="BP133" i="7"/>
  <c r="BP180" i="7"/>
  <c r="BP204" i="7"/>
  <c r="BP166" i="7"/>
  <c r="BP234" i="7"/>
  <c r="BP79" i="7"/>
  <c r="BP290" i="7"/>
  <c r="BP268" i="7"/>
  <c r="BP247" i="7"/>
  <c r="BP276" i="7"/>
  <c r="BP227" i="7"/>
  <c r="BP269" i="7"/>
  <c r="BP230" i="7"/>
  <c r="BP237" i="7"/>
  <c r="BP303" i="7"/>
  <c r="BP342" i="7"/>
  <c r="BP343" i="7"/>
  <c r="BP313" i="7"/>
  <c r="BP305" i="7"/>
  <c r="BP353" i="7"/>
  <c r="BP338" i="7"/>
  <c r="BP344" i="7"/>
  <c r="BP373" i="7"/>
  <c r="BP454" i="7"/>
  <c r="BP413" i="7"/>
  <c r="BP509" i="7"/>
  <c r="BP389" i="7"/>
  <c r="BP423" i="7"/>
  <c r="BP528" i="7"/>
  <c r="BP28" i="7"/>
  <c r="BP131" i="7"/>
  <c r="BP116" i="7"/>
  <c r="BP63" i="7"/>
  <c r="BP165" i="7"/>
  <c r="BP240" i="7"/>
  <c r="BP401" i="7"/>
  <c r="BP467" i="7"/>
  <c r="BP532" i="7"/>
  <c r="BP464" i="7"/>
  <c r="BP536" i="7"/>
  <c r="BP428" i="7"/>
  <c r="BP596" i="7"/>
  <c r="BP537" i="7"/>
  <c r="BP630" i="7"/>
  <c r="BP713" i="7"/>
  <c r="BP751" i="7"/>
  <c r="BP615" i="7"/>
  <c r="BP759" i="7"/>
  <c r="BP622" i="7"/>
  <c r="BP672" i="7"/>
  <c r="BP701" i="7"/>
  <c r="BP763" i="7"/>
  <c r="BP613" i="7"/>
  <c r="BP695" i="7"/>
  <c r="BP738" i="7"/>
  <c r="BP601" i="7"/>
  <c r="BP664" i="7"/>
  <c r="BP687" i="7"/>
  <c r="BP716" i="7"/>
  <c r="BP608" i="7"/>
  <c r="BP603" i="7"/>
  <c r="BP656" i="7"/>
  <c r="BP762" i="7"/>
  <c r="BP785" i="7"/>
  <c r="BP659" i="7"/>
  <c r="BP793" i="7"/>
  <c r="BP872" i="7"/>
  <c r="BP867" i="7"/>
  <c r="BP790" i="7"/>
  <c r="BP801" i="7"/>
  <c r="BP865" i="7"/>
  <c r="BP804" i="7"/>
  <c r="BP836" i="7"/>
  <c r="BP868" i="7"/>
  <c r="BP823" i="7"/>
  <c r="BP855" i="7"/>
  <c r="BP887" i="7"/>
  <c r="BP834" i="7"/>
  <c r="BP866" i="7"/>
  <c r="BP813" i="7"/>
  <c r="BP877" i="7"/>
  <c r="BP668" i="7"/>
  <c r="BP94" i="7"/>
  <c r="BP145" i="7"/>
  <c r="BP207" i="7"/>
  <c r="BP308" i="7"/>
  <c r="BP473" i="7"/>
  <c r="BP507" i="7"/>
  <c r="BP539" i="7"/>
  <c r="BP564" i="7"/>
  <c r="BP450" i="7"/>
  <c r="BP500" i="7"/>
  <c r="BP542" i="7"/>
  <c r="BP398" i="7"/>
  <c r="BP424" i="7"/>
  <c r="BP474" i="7"/>
  <c r="BP497" i="7"/>
  <c r="BP392" i="7"/>
  <c r="BP441" i="7"/>
  <c r="BP471" i="7"/>
  <c r="BP558" i="7"/>
  <c r="BP420" i="7"/>
  <c r="BP591" i="7"/>
  <c r="BP569" i="7"/>
  <c r="BP641" i="7"/>
  <c r="BP671" i="7"/>
  <c r="BP651" i="7"/>
  <c r="BP703" i="7"/>
  <c r="BP657" i="7"/>
  <c r="BP718" i="7"/>
  <c r="BP625" i="7"/>
  <c r="BP639" i="7"/>
  <c r="BP737" i="7"/>
  <c r="BP757" i="7"/>
  <c r="BP632" i="7"/>
  <c r="BP676" i="7"/>
  <c r="BP726" i="7"/>
  <c r="BP699" i="7"/>
  <c r="BP618" i="7"/>
  <c r="BP674" i="7"/>
  <c r="BP765" i="7"/>
  <c r="BP816" i="7"/>
  <c r="BP880" i="7"/>
  <c r="BP827" i="7"/>
  <c r="BP830" i="7"/>
  <c r="BP862" i="7"/>
  <c r="BP809" i="7"/>
  <c r="BP873" i="7"/>
  <c r="BP791" i="7"/>
  <c r="BP802" i="7"/>
  <c r="BP874" i="7"/>
  <c r="BP821" i="7"/>
  <c r="BP196" i="7"/>
  <c r="BP136" i="7"/>
  <c r="BP307" i="7"/>
  <c r="BP388" i="7"/>
  <c r="BP430" i="7"/>
  <c r="BP510" i="7"/>
  <c r="BP544" i="7"/>
  <c r="BP571" i="7"/>
  <c r="BP408" i="7"/>
  <c r="BP470" i="7"/>
  <c r="BP557" i="7"/>
  <c r="BP431" i="7"/>
  <c r="BP548" i="7"/>
  <c r="BP395" i="7"/>
  <c r="BP508" i="7"/>
  <c r="BP513" i="7"/>
  <c r="BP582" i="7"/>
  <c r="BP580" i="7"/>
  <c r="BP599" i="7"/>
  <c r="BP579" i="7"/>
  <c r="BP717" i="7"/>
  <c r="BP755" i="7"/>
  <c r="BP609" i="7"/>
  <c r="BP666" i="7"/>
  <c r="BP731" i="7"/>
  <c r="BP675" i="7"/>
  <c r="BP704" i="7"/>
  <c r="BP766" i="7"/>
  <c r="BP620" i="7"/>
  <c r="BP679" i="7"/>
  <c r="BP740" i="7"/>
  <c r="BP637" i="7"/>
  <c r="BP732" i="7"/>
  <c r="BP667" i="7"/>
  <c r="BP690" i="7"/>
  <c r="BP741" i="7"/>
  <c r="BP614" i="7"/>
  <c r="BP744" i="7"/>
  <c r="BP621" i="7"/>
  <c r="BP691" i="7"/>
  <c r="BP768" i="7"/>
  <c r="BP792" i="7"/>
  <c r="BP824" i="7"/>
  <c r="BP787" i="7"/>
  <c r="BP875" i="7"/>
  <c r="BP798" i="7"/>
  <c r="BP817" i="7"/>
  <c r="BP881" i="7"/>
  <c r="BP812" i="7"/>
  <c r="BP844" i="7"/>
  <c r="BP876" i="7"/>
  <c r="BP831" i="7"/>
  <c r="BP863" i="7"/>
  <c r="BP810" i="7"/>
  <c r="BP842" i="7"/>
  <c r="BP829" i="7"/>
  <c r="BP885" i="7"/>
  <c r="BP33" i="7"/>
  <c r="BP140" i="7"/>
  <c r="BP184" i="7"/>
  <c r="BP228" i="7"/>
  <c r="BP232" i="7"/>
  <c r="BP64" i="7"/>
  <c r="BP368" i="7"/>
  <c r="BP349" i="7"/>
  <c r="BP472" i="7"/>
  <c r="BP496" i="7"/>
  <c r="BP476" i="7"/>
  <c r="BP518" i="7"/>
  <c r="BP547" i="7"/>
  <c r="BP574" i="7"/>
  <c r="BP411" i="7"/>
  <c r="BP453" i="7"/>
  <c r="BP516" i="7"/>
  <c r="BP405" i="7"/>
  <c r="BP477" i="7"/>
  <c r="BP551" i="7"/>
  <c r="BP444" i="7"/>
  <c r="BP526" i="7"/>
  <c r="BP562" i="7"/>
  <c r="BP585" i="7"/>
  <c r="BP578" i="7"/>
  <c r="BP589" i="7"/>
  <c r="BP644" i="7"/>
  <c r="BP654" i="7"/>
  <c r="BP714" i="7"/>
  <c r="BP612" i="7"/>
  <c r="BP669" i="7"/>
  <c r="BP607" i="7"/>
  <c r="BP628" i="7"/>
  <c r="BP746" i="7"/>
  <c r="BP769" i="7"/>
  <c r="BP711" i="7"/>
  <c r="BP705" i="7"/>
  <c r="BP754" i="7"/>
  <c r="BP693" i="7"/>
  <c r="BP677" i="7"/>
  <c r="BP624" i="7"/>
  <c r="BP623" i="7"/>
  <c r="BP739" i="7"/>
  <c r="BP832" i="7"/>
  <c r="BP795" i="7"/>
  <c r="BP835" i="7"/>
  <c r="BP838" i="7"/>
  <c r="BP870" i="7"/>
  <c r="BP825" i="7"/>
  <c r="BP799" i="7"/>
  <c r="BP778" i="7"/>
  <c r="BP882" i="7"/>
  <c r="BP837" i="7"/>
  <c r="BP888" i="7"/>
  <c r="BP742" i="7"/>
  <c r="BP163" i="7"/>
  <c r="BP132" i="7"/>
  <c r="BP322" i="7"/>
  <c r="BP289" i="7"/>
  <c r="BP440" i="7"/>
  <c r="BP480" i="7"/>
  <c r="BP414" i="7"/>
  <c r="BP525" i="7"/>
  <c r="BP561" i="7"/>
  <c r="BP434" i="7"/>
  <c r="BP519" i="7"/>
  <c r="BP402" i="7"/>
  <c r="BP448" i="7"/>
  <c r="BP487" i="7"/>
  <c r="BP540" i="7"/>
  <c r="BP545" i="7"/>
  <c r="BP606" i="7"/>
  <c r="BP588" i="7"/>
  <c r="BP417" i="7"/>
  <c r="BP586" i="7"/>
  <c r="BP681" i="7"/>
  <c r="BP727" i="7"/>
  <c r="BP682" i="7"/>
  <c r="BP721" i="7"/>
  <c r="BP745" i="7"/>
  <c r="BP734" i="7"/>
  <c r="BP616" i="7"/>
  <c r="BP658" i="7"/>
  <c r="BP686" i="7"/>
  <c r="BP707" i="7"/>
  <c r="BP749" i="7"/>
  <c r="BP626" i="7"/>
  <c r="BP683" i="7"/>
  <c r="BP743" i="7"/>
  <c r="BP770" i="7"/>
  <c r="BP646" i="7"/>
  <c r="BP640" i="7"/>
  <c r="BP638" i="7"/>
  <c r="BP709" i="7"/>
  <c r="BP747" i="7"/>
  <c r="BP635" i="7"/>
  <c r="BP706" i="7"/>
  <c r="BP840" i="7"/>
  <c r="BP803" i="7"/>
  <c r="BP883" i="7"/>
  <c r="BP833" i="7"/>
  <c r="BP780" i="7"/>
  <c r="BP820" i="7"/>
  <c r="BP852" i="7"/>
  <c r="BP884" i="7"/>
  <c r="BP839" i="7"/>
  <c r="BP871" i="7"/>
  <c r="BP818" i="7"/>
  <c r="BP850" i="7"/>
  <c r="BP781" i="7"/>
  <c r="BP845" i="7"/>
  <c r="BP17" i="7"/>
  <c r="BP87" i="7"/>
  <c r="BP355" i="7"/>
  <c r="BP293" i="7"/>
  <c r="BP341" i="7"/>
  <c r="BP572" i="7"/>
  <c r="BP445" i="7"/>
  <c r="BP485" i="7"/>
  <c r="BP538" i="7"/>
  <c r="BP443" i="7"/>
  <c r="BP483" i="7"/>
  <c r="BP521" i="7"/>
  <c r="BP550" i="7"/>
  <c r="BP427" i="7"/>
  <c r="BP456" i="7"/>
  <c r="BP486" i="7"/>
  <c r="BP418" i="7"/>
  <c r="BP554" i="7"/>
  <c r="BP451" i="7"/>
  <c r="BP530" i="7"/>
  <c r="BP566" i="7"/>
  <c r="BP452" i="7"/>
  <c r="BP433" i="7"/>
  <c r="BP581" i="7"/>
  <c r="BP449" i="7"/>
  <c r="BP597" i="7"/>
  <c r="BP665" i="7"/>
  <c r="BP598" i="7"/>
  <c r="BP633" i="7"/>
  <c r="BP697" i="7"/>
  <c r="BP583" i="7"/>
  <c r="BP645" i="7"/>
  <c r="BP678" i="7"/>
  <c r="BP752" i="7"/>
  <c r="BP631" i="7"/>
  <c r="BP689" i="7"/>
  <c r="BP590" i="7"/>
  <c r="BP715" i="7"/>
  <c r="BP708" i="7"/>
  <c r="BP595" i="7"/>
  <c r="BP680" i="7"/>
  <c r="BP647" i="7"/>
  <c r="BP688" i="7"/>
  <c r="BP720" i="7"/>
  <c r="BP655" i="7"/>
  <c r="BP777" i="7"/>
  <c r="BP800" i="7"/>
  <c r="BP771" i="7"/>
  <c r="BP773" i="7"/>
  <c r="BP848" i="7"/>
  <c r="BP811" i="7"/>
  <c r="BP843" i="7"/>
  <c r="BP774" i="7"/>
  <c r="BP814" i="7"/>
  <c r="BP846" i="7"/>
  <c r="BP878" i="7"/>
  <c r="BP841" i="7"/>
  <c r="BP788" i="7"/>
  <c r="BP775" i="7"/>
  <c r="BP786" i="7"/>
  <c r="BP789" i="7"/>
  <c r="BP853" i="7"/>
  <c r="BP8" i="7"/>
  <c r="BP10" i="7"/>
  <c r="BP38" i="7"/>
  <c r="BP192" i="7"/>
  <c r="BP246" i="7"/>
  <c r="BP283" i="7"/>
  <c r="BP323" i="7"/>
  <c r="BP324" i="7"/>
  <c r="BP514" i="7"/>
  <c r="BP570" i="7"/>
  <c r="BP446" i="7"/>
  <c r="BP463" i="7"/>
  <c r="BP529" i="7"/>
  <c r="BP568" i="7"/>
  <c r="BP447" i="7"/>
  <c r="BP522" i="7"/>
  <c r="BP415" i="7"/>
  <c r="BP490" i="7"/>
  <c r="BP593" i="7"/>
  <c r="BP481" i="7"/>
  <c r="BP611" i="7"/>
  <c r="BP694" i="7"/>
  <c r="BP604" i="7"/>
  <c r="BP724" i="7"/>
  <c r="BP748" i="7"/>
  <c r="BP619" i="7"/>
  <c r="BP660" i="7"/>
  <c r="BP725" i="7"/>
  <c r="BP760" i="7"/>
  <c r="BP605" i="7"/>
  <c r="BP629" i="7"/>
  <c r="BP692" i="7"/>
  <c r="BP643" i="7"/>
  <c r="BP684" i="7"/>
  <c r="BP761" i="7"/>
  <c r="BP758" i="7"/>
  <c r="BP650" i="7"/>
  <c r="BP733" i="7"/>
  <c r="BP735" i="7"/>
  <c r="BP779" i="7"/>
  <c r="BP776" i="7"/>
  <c r="BP856" i="7"/>
  <c r="BP851" i="7"/>
  <c r="BP782" i="7"/>
  <c r="BP849" i="7"/>
  <c r="BP796" i="7"/>
  <c r="BP828" i="7"/>
  <c r="BP860" i="7"/>
  <c r="BP815" i="7"/>
  <c r="BP847" i="7"/>
  <c r="BP879" i="7"/>
  <c r="BP826" i="7"/>
  <c r="BP858" i="7"/>
  <c r="BP797" i="7"/>
  <c r="BP861" i="7"/>
  <c r="BP648" i="7"/>
  <c r="BP66" i="7"/>
  <c r="BP76" i="7"/>
  <c r="BP74" i="7"/>
  <c r="BP146" i="7"/>
  <c r="BP198" i="7"/>
  <c r="BP271" i="7"/>
  <c r="BP257" i="7"/>
  <c r="BP399" i="7"/>
  <c r="BP543" i="7"/>
  <c r="BP459" i="7"/>
  <c r="BP492" i="7"/>
  <c r="BP535" i="7"/>
  <c r="BP553" i="7"/>
  <c r="BP394" i="7"/>
  <c r="BP437" i="7"/>
  <c r="BP489" i="7"/>
  <c r="BP421" i="7"/>
  <c r="BP493" i="7"/>
  <c r="BP565" i="7"/>
  <c r="BP460" i="7"/>
  <c r="BP501" i="7"/>
  <c r="BP533" i="7"/>
  <c r="BP594" i="7"/>
  <c r="BP587" i="7"/>
  <c r="BP700" i="7"/>
  <c r="BP602" i="7"/>
  <c r="BP652" i="7"/>
  <c r="BP710" i="7"/>
  <c r="BP756" i="7"/>
  <c r="BP636" i="7"/>
  <c r="BP698" i="7"/>
  <c r="BP634" i="7"/>
  <c r="BP722" i="7"/>
  <c r="BP753" i="7"/>
  <c r="BP772" i="7"/>
  <c r="BP673" i="7"/>
  <c r="BP719" i="7"/>
  <c r="BP712" i="7"/>
  <c r="BP764" i="7"/>
  <c r="BP696" i="7"/>
  <c r="BP723" i="7"/>
  <c r="BP653" i="7"/>
  <c r="BP736" i="7"/>
  <c r="BP767" i="7"/>
  <c r="BP784" i="7"/>
  <c r="BP627" i="7"/>
  <c r="BP808" i="7"/>
  <c r="BP864" i="7"/>
  <c r="BP819" i="7"/>
  <c r="BP859" i="7"/>
  <c r="BP822" i="7"/>
  <c r="BP854" i="7"/>
  <c r="BP886" i="7"/>
  <c r="BP857" i="7"/>
  <c r="BP783" i="7"/>
  <c r="BP794" i="7"/>
  <c r="BP869" i="7"/>
  <c r="BM219" i="7"/>
  <c r="G105" i="6" s="1"/>
  <c r="H105" i="6" s="1"/>
  <c r="BM728" i="7"/>
  <c r="G110" i="6" s="1"/>
  <c r="H110" i="6" s="1"/>
  <c r="BM661" i="7"/>
  <c r="G109" i="6" s="1"/>
  <c r="H109" i="6" s="1"/>
  <c r="BM889" i="7"/>
  <c r="G112" i="6" s="1"/>
  <c r="H112" i="6" s="1"/>
  <c r="BG380" i="7"/>
  <c r="G97" i="6" s="1"/>
  <c r="H97" i="6" s="1"/>
  <c r="BG805" i="7"/>
  <c r="G101" i="6" s="1"/>
  <c r="H101" i="6" s="1"/>
  <c r="BG728" i="7"/>
  <c r="G100" i="6" s="1"/>
  <c r="H100" i="6" s="1"/>
  <c r="BG504" i="7"/>
  <c r="G98" i="6" s="1"/>
  <c r="H98" i="6" s="1"/>
  <c r="BJ750" i="7"/>
  <c r="BJ765" i="7"/>
  <c r="BJ698" i="7"/>
  <c r="BJ679" i="7"/>
  <c r="BJ708" i="7"/>
  <c r="BJ694" i="7"/>
  <c r="BJ644" i="7"/>
  <c r="BJ697" i="7"/>
  <c r="BJ672" i="7"/>
  <c r="BJ611" i="7"/>
  <c r="BJ595" i="7"/>
  <c r="BJ579" i="7"/>
  <c r="BJ563" i="7"/>
  <c r="BJ526" i="7"/>
  <c r="BJ486" i="7"/>
  <c r="BJ360" i="7"/>
  <c r="BJ328" i="7"/>
  <c r="BJ460" i="7"/>
  <c r="BJ485" i="7"/>
  <c r="BJ464" i="7"/>
  <c r="BJ432" i="7"/>
  <c r="BJ400" i="7"/>
  <c r="BJ356" i="7"/>
  <c r="BJ324" i="7"/>
  <c r="BJ252" i="7"/>
  <c r="BJ249" i="7"/>
  <c r="BJ228" i="7"/>
  <c r="BJ225" i="7"/>
  <c r="BJ299" i="7"/>
  <c r="BJ297" i="7"/>
  <c r="BJ138" i="7"/>
  <c r="BJ180" i="7"/>
  <c r="BJ173" i="7"/>
  <c r="BJ162" i="7"/>
  <c r="BJ25" i="7"/>
  <c r="BJ116" i="7"/>
  <c r="BJ113" i="7"/>
  <c r="BJ60" i="7"/>
  <c r="BJ57" i="7"/>
  <c r="BJ28" i="7"/>
  <c r="BJ201" i="7"/>
  <c r="BJ198" i="7"/>
  <c r="BJ17" i="7"/>
  <c r="BJ102" i="7"/>
  <c r="BJ10" i="7"/>
  <c r="BJ36" i="7"/>
  <c r="BJ136" i="7"/>
  <c r="BJ14" i="7"/>
  <c r="BJ75" i="7"/>
  <c r="BJ146" i="7"/>
  <c r="BJ170" i="7"/>
  <c r="BJ41" i="7"/>
  <c r="BJ12" i="7"/>
  <c r="BJ32" i="7"/>
  <c r="BJ58" i="7"/>
  <c r="BJ76" i="7"/>
  <c r="BJ99" i="7"/>
  <c r="BJ120" i="7"/>
  <c r="BJ156" i="7"/>
  <c r="BJ115" i="7"/>
  <c r="BJ172" i="7"/>
  <c r="BJ114" i="7"/>
  <c r="BJ242" i="7"/>
  <c r="BJ119" i="7"/>
  <c r="BJ269" i="7"/>
  <c r="BJ285" i="7"/>
  <c r="BJ139" i="7"/>
  <c r="BJ182" i="7"/>
  <c r="BJ246" i="7"/>
  <c r="BJ127" i="7"/>
  <c r="BJ240" i="7"/>
  <c r="BJ103" i="7"/>
  <c r="BJ194" i="7"/>
  <c r="BJ264" i="7"/>
  <c r="BJ178" i="7"/>
  <c r="BJ154" i="7"/>
  <c r="BJ253" i="7"/>
  <c r="BJ233" i="7"/>
  <c r="BJ295" i="7"/>
  <c r="BJ342" i="7"/>
  <c r="BJ402" i="7"/>
  <c r="BJ489" i="7"/>
  <c r="BJ361" i="7"/>
  <c r="BJ390" i="7"/>
  <c r="BJ423" i="7"/>
  <c r="BJ447" i="7"/>
  <c r="BJ470" i="7"/>
  <c r="BJ283" i="7"/>
  <c r="BJ321" i="7"/>
  <c r="BJ343" i="7"/>
  <c r="BJ467" i="7"/>
  <c r="BJ359" i="7"/>
  <c r="BJ325" i="7"/>
  <c r="BJ365" i="7"/>
  <c r="BJ388" i="7"/>
  <c r="BJ471" i="7"/>
  <c r="BJ404" i="7"/>
  <c r="BJ478" i="7"/>
  <c r="BJ310" i="7"/>
  <c r="BJ366" i="7"/>
  <c r="BJ412" i="7"/>
  <c r="BJ452" i="7"/>
  <c r="BJ329" i="7"/>
  <c r="BJ386" i="7"/>
  <c r="BJ439" i="7"/>
  <c r="BJ472" i="7"/>
  <c r="BJ517" i="7"/>
  <c r="BJ493" i="7"/>
  <c r="BJ515" i="7"/>
  <c r="BJ495" i="7"/>
  <c r="BJ516" i="7"/>
  <c r="BJ492" i="7"/>
  <c r="BJ537" i="7"/>
  <c r="BJ592" i="7"/>
  <c r="BJ619" i="7"/>
  <c r="BJ519" i="7"/>
  <c r="BJ576" i="7"/>
  <c r="BJ603" i="7"/>
  <c r="BJ570" i="7"/>
  <c r="BJ546" i="7"/>
  <c r="BJ624" i="7"/>
  <c r="BJ598" i="7"/>
  <c r="BJ523" i="7"/>
  <c r="BJ657" i="7"/>
  <c r="BJ666" i="7"/>
  <c r="BJ688" i="7"/>
  <c r="BJ578" i="7"/>
  <c r="BJ641" i="7"/>
  <c r="BJ636" i="7"/>
  <c r="BJ13" i="7"/>
  <c r="BJ42" i="7"/>
  <c r="BJ68" i="7"/>
  <c r="BJ106" i="7"/>
  <c r="BJ155" i="7"/>
  <c r="BJ46" i="7"/>
  <c r="BJ152" i="7"/>
  <c r="BJ174" i="7"/>
  <c r="BJ49" i="7"/>
  <c r="BJ107" i="7"/>
  <c r="BJ35" i="7"/>
  <c r="BJ126" i="7"/>
  <c r="BJ18" i="7"/>
  <c r="BJ123" i="7"/>
  <c r="BJ30" i="7"/>
  <c r="BJ62" i="7"/>
  <c r="BJ105" i="7"/>
  <c r="BJ22" i="7"/>
  <c r="BJ184" i="7"/>
  <c r="BJ142" i="7"/>
  <c r="BJ293" i="7"/>
  <c r="BJ160" i="7"/>
  <c r="BJ211" i="7"/>
  <c r="BJ202" i="7"/>
  <c r="BJ294" i="7"/>
  <c r="BJ235" i="7"/>
  <c r="BJ183" i="7"/>
  <c r="BJ159" i="7"/>
  <c r="BJ218" i="7"/>
  <c r="BJ272" i="7"/>
  <c r="BJ288" i="7"/>
  <c r="BJ236" i="7"/>
  <c r="BJ456" i="7"/>
  <c r="BJ346" i="7"/>
  <c r="BJ302" i="7"/>
  <c r="BJ417" i="7"/>
  <c r="BJ371" i="7"/>
  <c r="BJ414" i="7"/>
  <c r="BJ437" i="7"/>
  <c r="BJ231" i="7"/>
  <c r="BJ313" i="7"/>
  <c r="BJ344" i="7"/>
  <c r="BJ391" i="7"/>
  <c r="BJ445" i="7"/>
  <c r="BJ474" i="7"/>
  <c r="BJ296" i="7"/>
  <c r="BJ411" i="7"/>
  <c r="BJ435" i="7"/>
  <c r="BJ484" i="7"/>
  <c r="BJ354" i="7"/>
  <c r="BJ425" i="7"/>
  <c r="BJ455" i="7"/>
  <c r="BJ314" i="7"/>
  <c r="BJ389" i="7"/>
  <c r="BJ416" i="7"/>
  <c r="BJ476" i="7"/>
  <c r="BJ525" i="7"/>
  <c r="BJ531" i="7"/>
  <c r="BJ521" i="7"/>
  <c r="BJ513" i="7"/>
  <c r="BJ558" i="7"/>
  <c r="BJ622" i="7"/>
  <c r="BJ550" i="7"/>
  <c r="BJ606" i="7"/>
  <c r="BJ577" i="7"/>
  <c r="BJ597" i="7"/>
  <c r="BJ564" i="7"/>
  <c r="BJ549" i="7"/>
  <c r="BJ594" i="7"/>
  <c r="BJ45" i="7"/>
  <c r="BJ74" i="7"/>
  <c r="BJ109" i="7"/>
  <c r="BJ89" i="7"/>
  <c r="BJ34" i="7"/>
  <c r="BJ78" i="7"/>
  <c r="BJ137" i="7"/>
  <c r="BJ20" i="7"/>
  <c r="BJ61" i="7"/>
  <c r="BJ90" i="7"/>
  <c r="BJ147" i="7"/>
  <c r="BJ111" i="7"/>
  <c r="BJ33" i="7"/>
  <c r="BJ118" i="7"/>
  <c r="BJ292" i="7"/>
  <c r="BJ149" i="7"/>
  <c r="BJ207" i="7"/>
  <c r="BJ273" i="7"/>
  <c r="BJ289" i="7"/>
  <c r="BJ266" i="7"/>
  <c r="BJ205" i="7"/>
  <c r="BJ15" i="7"/>
  <c r="BJ199" i="7"/>
  <c r="BJ262" i="7"/>
  <c r="BJ224" i="7"/>
  <c r="BJ256" i="7"/>
  <c r="BJ254" i="7"/>
  <c r="BJ355" i="7"/>
  <c r="BJ405" i="7"/>
  <c r="BJ459" i="7"/>
  <c r="BJ315" i="7"/>
  <c r="BJ364" i="7"/>
  <c r="BJ393" i="7"/>
  <c r="BJ430" i="7"/>
  <c r="BJ450" i="7"/>
  <c r="BJ473" i="7"/>
  <c r="BJ374" i="7"/>
  <c r="BJ477" i="7"/>
  <c r="BJ255" i="7"/>
  <c r="BJ350" i="7"/>
  <c r="BJ368" i="7"/>
  <c r="BJ394" i="7"/>
  <c r="BJ481" i="7"/>
  <c r="BJ379" i="7"/>
  <c r="BJ215" i="7"/>
  <c r="BJ323" i="7"/>
  <c r="BJ369" i="7"/>
  <c r="BJ332" i="7"/>
  <c r="BJ419" i="7"/>
  <c r="BJ446" i="7"/>
  <c r="BJ341" i="7"/>
  <c r="BJ503" i="7"/>
  <c r="BJ488" i="7"/>
  <c r="BJ530" i="7"/>
  <c r="BJ522" i="7"/>
  <c r="BJ541" i="7"/>
  <c r="BJ602" i="7"/>
  <c r="BJ586" i="7"/>
  <c r="BJ583" i="7"/>
  <c r="BJ573" i="7"/>
  <c r="BJ607" i="7"/>
  <c r="BJ561" i="7"/>
  <c r="BJ544" i="7"/>
  <c r="BJ601" i="7"/>
  <c r="BJ630" i="7"/>
  <c r="BJ660" i="7"/>
  <c r="BJ628" i="7"/>
  <c r="BJ675" i="7"/>
  <c r="BJ691" i="7"/>
  <c r="BJ16" i="7"/>
  <c r="BJ77" i="7"/>
  <c r="BJ98" i="7"/>
  <c r="BJ158" i="7"/>
  <c r="BJ37" i="7"/>
  <c r="BJ66" i="7"/>
  <c r="BJ92" i="7"/>
  <c r="BJ161" i="7"/>
  <c r="BJ70" i="7"/>
  <c r="BJ93" i="7"/>
  <c r="BJ50" i="7"/>
  <c r="BJ21" i="7"/>
  <c r="BJ53" i="7"/>
  <c r="BJ108" i="7"/>
  <c r="BJ54" i="7"/>
  <c r="BJ132" i="7"/>
  <c r="BJ192" i="7"/>
  <c r="BJ163" i="7"/>
  <c r="BJ248" i="7"/>
  <c r="BJ151" i="7"/>
  <c r="BJ204" i="7"/>
  <c r="BJ270" i="7"/>
  <c r="BJ7" i="7"/>
  <c r="BJ177" i="7"/>
  <c r="BJ214" i="7"/>
  <c r="BJ157" i="7"/>
  <c r="BJ238" i="7"/>
  <c r="BJ186" i="7"/>
  <c r="BJ265" i="7"/>
  <c r="BJ189" i="7"/>
  <c r="BJ276" i="7"/>
  <c r="BJ191" i="7"/>
  <c r="BJ257" i="7"/>
  <c r="BJ304" i="7"/>
  <c r="BJ349" i="7"/>
  <c r="BJ367" i="7"/>
  <c r="BJ453" i="7"/>
  <c r="BJ305" i="7"/>
  <c r="BJ330" i="7"/>
  <c r="BJ420" i="7"/>
  <c r="BJ378" i="7"/>
  <c r="BJ424" i="7"/>
  <c r="BJ448" i="7"/>
  <c r="BJ271" i="7"/>
  <c r="BJ316" i="7"/>
  <c r="BJ331" i="7"/>
  <c r="BJ372" i="7"/>
  <c r="BJ407" i="7"/>
  <c r="BJ454" i="7"/>
  <c r="BJ438" i="7"/>
  <c r="BJ239" i="7"/>
  <c r="BJ357" i="7"/>
  <c r="BJ458" i="7"/>
  <c r="BJ317" i="7"/>
  <c r="BJ335" i="7"/>
  <c r="BJ373" i="7"/>
  <c r="BJ534" i="7"/>
  <c r="BJ490" i="7"/>
  <c r="BJ520" i="7"/>
  <c r="BJ494" i="7"/>
  <c r="BJ529" i="7"/>
  <c r="BJ491" i="7"/>
  <c r="BJ536" i="7"/>
  <c r="BJ502" i="7"/>
  <c r="BJ533" i="7"/>
  <c r="BJ524" i="7"/>
  <c r="BJ565" i="7"/>
  <c r="BJ593" i="7"/>
  <c r="BJ553" i="7"/>
  <c r="BJ613" i="7"/>
  <c r="BJ614" i="7"/>
  <c r="BJ567" i="7"/>
  <c r="BJ571" i="7"/>
  <c r="BJ608" i="7"/>
  <c r="BJ48" i="7"/>
  <c r="BJ121" i="7"/>
  <c r="BJ110" i="7"/>
  <c r="BJ8" i="7"/>
  <c r="BJ69" i="7"/>
  <c r="BJ9" i="7"/>
  <c r="BJ73" i="7"/>
  <c r="BJ122" i="7"/>
  <c r="BJ143" i="7"/>
  <c r="BJ26" i="7"/>
  <c r="BJ44" i="7"/>
  <c r="BJ64" i="7"/>
  <c r="BJ150" i="7"/>
  <c r="BJ140" i="7"/>
  <c r="BJ88" i="7"/>
  <c r="BJ65" i="7"/>
  <c r="BJ141" i="7"/>
  <c r="BJ195" i="7"/>
  <c r="BJ298" i="7"/>
  <c r="BJ210" i="7"/>
  <c r="BJ277" i="7"/>
  <c r="BJ39" i="7"/>
  <c r="BJ185" i="7"/>
  <c r="BJ274" i="7"/>
  <c r="BJ171" i="7"/>
  <c r="BJ217" i="7"/>
  <c r="BJ47" i="7"/>
  <c r="BJ169" i="7"/>
  <c r="BJ197" i="7"/>
  <c r="BJ23" i="7"/>
  <c r="BJ200" i="7"/>
  <c r="BJ227" i="7"/>
  <c r="BJ259" i="7"/>
  <c r="BJ206" i="7"/>
  <c r="BJ260" i="7"/>
  <c r="BJ377" i="7"/>
  <c r="BJ426" i="7"/>
  <c r="BJ466" i="7"/>
  <c r="BJ370" i="7"/>
  <c r="BJ409" i="7"/>
  <c r="BJ433" i="7"/>
  <c r="BJ223" i="7"/>
  <c r="BJ333" i="7"/>
  <c r="BJ427" i="7"/>
  <c r="BJ480" i="7"/>
  <c r="BJ347" i="7"/>
  <c r="BJ428" i="7"/>
  <c r="BJ451" i="7"/>
  <c r="BJ287" i="7"/>
  <c r="BJ319" i="7"/>
  <c r="BJ353" i="7"/>
  <c r="BJ375" i="7"/>
  <c r="BJ303" i="7"/>
  <c r="BJ398" i="7"/>
  <c r="BJ415" i="7"/>
  <c r="BJ263" i="7"/>
  <c r="BJ345" i="7"/>
  <c r="BJ376" i="7"/>
  <c r="BJ442" i="7"/>
  <c r="BJ338" i="7"/>
  <c r="BJ396" i="7"/>
  <c r="BJ422" i="7"/>
  <c r="BJ462" i="7"/>
  <c r="BJ483" i="7"/>
  <c r="BJ510" i="7"/>
  <c r="BJ545" i="7"/>
  <c r="BJ497" i="7"/>
  <c r="BJ507" i="7"/>
  <c r="BJ508" i="7"/>
  <c r="BJ547" i="7"/>
  <c r="BJ538" i="7"/>
  <c r="BJ575" i="7"/>
  <c r="BJ605" i="7"/>
  <c r="BJ632" i="7"/>
  <c r="BJ599" i="7"/>
  <c r="BJ559" i="7"/>
  <c r="BJ589" i="7"/>
  <c r="BJ626" i="7"/>
  <c r="BJ580" i="7"/>
  <c r="BJ551" i="7"/>
  <c r="BJ574" i="7"/>
  <c r="BJ647" i="7"/>
  <c r="BJ687" i="7"/>
  <c r="BJ638" i="7"/>
  <c r="BJ678" i="7"/>
  <c r="BJ19" i="7"/>
  <c r="BJ80" i="7"/>
  <c r="BJ145" i="7"/>
  <c r="BJ124" i="7"/>
  <c r="BJ40" i="7"/>
  <c r="BJ164" i="7"/>
  <c r="BJ81" i="7"/>
  <c r="BJ125" i="7"/>
  <c r="BJ67" i="7"/>
  <c r="BJ96" i="7"/>
  <c r="BJ165" i="7"/>
  <c r="BJ82" i="7"/>
  <c r="BJ144" i="7"/>
  <c r="BJ24" i="7"/>
  <c r="BJ56" i="7"/>
  <c r="BJ91" i="7"/>
  <c r="BJ100" i="7"/>
  <c r="BJ222" i="7"/>
  <c r="BJ31" i="7"/>
  <c r="BJ187" i="7"/>
  <c r="BJ213" i="7"/>
  <c r="BJ251" i="7"/>
  <c r="BJ71" i="7"/>
  <c r="BJ193" i="7"/>
  <c r="BJ234" i="7"/>
  <c r="BJ278" i="7"/>
  <c r="BJ175" i="7"/>
  <c r="BJ226" i="7"/>
  <c r="BJ229" i="7"/>
  <c r="BJ258" i="7"/>
  <c r="BJ148" i="7"/>
  <c r="BJ55" i="7"/>
  <c r="BJ280" i="7"/>
  <c r="BJ209" i="7"/>
  <c r="BJ308" i="7"/>
  <c r="BJ352" i="7"/>
  <c r="BJ384" i="7"/>
  <c r="BJ312" i="7"/>
  <c r="BJ403" i="7"/>
  <c r="BJ397" i="7"/>
  <c r="BJ431" i="7"/>
  <c r="BJ300" i="7"/>
  <c r="BJ334" i="7"/>
  <c r="BJ457" i="7"/>
  <c r="BJ461" i="7"/>
  <c r="BJ275" i="7"/>
  <c r="BJ392" i="7"/>
  <c r="BJ465" i="7"/>
  <c r="BJ320" i="7"/>
  <c r="BJ399" i="7"/>
  <c r="BJ542" i="7"/>
  <c r="BJ514" i="7"/>
  <c r="BJ535" i="7"/>
  <c r="BJ532" i="7"/>
  <c r="BJ498" i="7"/>
  <c r="BJ540" i="7"/>
  <c r="BJ527" i="7"/>
  <c r="BJ487" i="7"/>
  <c r="BJ582" i="7"/>
  <c r="BJ609" i="7"/>
  <c r="BJ623" i="7"/>
  <c r="BJ566" i="7"/>
  <c r="BJ617" i="7"/>
  <c r="BJ554" i="7"/>
  <c r="BJ618" i="7"/>
  <c r="BJ615" i="7"/>
  <c r="BJ648" i="7"/>
  <c r="BJ681" i="7"/>
  <c r="BJ633" i="7"/>
  <c r="BJ51" i="7"/>
  <c r="BJ133" i="7"/>
  <c r="BJ11" i="7"/>
  <c r="BJ72" i="7"/>
  <c r="BJ167" i="7"/>
  <c r="BJ29" i="7"/>
  <c r="BJ52" i="7"/>
  <c r="BJ168" i="7"/>
  <c r="BJ94" i="7"/>
  <c r="BJ117" i="7"/>
  <c r="BJ112" i="7"/>
  <c r="BJ166" i="7"/>
  <c r="BJ179" i="7"/>
  <c r="BJ63" i="7"/>
  <c r="BJ281" i="7"/>
  <c r="BJ282" i="7"/>
  <c r="BJ95" i="7"/>
  <c r="BJ237" i="7"/>
  <c r="BJ290" i="7"/>
  <c r="BJ241" i="7"/>
  <c r="BJ79" i="7"/>
  <c r="BJ261" i="7"/>
  <c r="BJ135" i="7"/>
  <c r="BJ203" i="7"/>
  <c r="BJ212" i="7"/>
  <c r="BJ279" i="7"/>
  <c r="BJ311" i="7"/>
  <c r="BJ436" i="7"/>
  <c r="BJ327" i="7"/>
  <c r="BJ358" i="7"/>
  <c r="BJ387" i="7"/>
  <c r="BJ413" i="7"/>
  <c r="BJ444" i="7"/>
  <c r="BJ463" i="7"/>
  <c r="BJ247" i="7"/>
  <c r="BJ318" i="7"/>
  <c r="BJ336" i="7"/>
  <c r="BJ440" i="7"/>
  <c r="BJ322" i="7"/>
  <c r="BJ385" i="7"/>
  <c r="BJ306" i="7"/>
  <c r="BJ401" i="7"/>
  <c r="BJ418" i="7"/>
  <c r="BJ348" i="7"/>
  <c r="BJ363" i="7"/>
  <c r="BJ395" i="7"/>
  <c r="BJ449" i="7"/>
  <c r="BJ301" i="7"/>
  <c r="BJ326" i="7"/>
  <c r="BJ383" i="7"/>
  <c r="BJ429" i="7"/>
  <c r="BJ469" i="7"/>
  <c r="BJ496" i="7"/>
  <c r="BJ548" i="7"/>
  <c r="BJ518" i="7"/>
  <c r="BJ500" i="7"/>
  <c r="BJ511" i="7"/>
  <c r="BJ501" i="7"/>
  <c r="BJ479" i="7"/>
  <c r="BJ512" i="7"/>
  <c r="BJ543" i="7"/>
  <c r="BJ612" i="7"/>
  <c r="BJ596" i="7"/>
  <c r="BJ560" i="7"/>
  <c r="BJ587" i="7"/>
  <c r="BJ581" i="7"/>
  <c r="BJ86" i="7"/>
  <c r="BJ43" i="7"/>
  <c r="BJ134" i="7"/>
  <c r="BJ38" i="7"/>
  <c r="BJ101" i="7"/>
  <c r="BJ131" i="7"/>
  <c r="BJ6" i="7"/>
  <c r="BJ104" i="7"/>
  <c r="BJ97" i="7"/>
  <c r="BJ153" i="7"/>
  <c r="BJ27" i="7"/>
  <c r="BJ59" i="7"/>
  <c r="BJ181" i="7"/>
  <c r="BJ87" i="7"/>
  <c r="BJ190" i="7"/>
  <c r="BJ216" i="7"/>
  <c r="BJ286" i="7"/>
  <c r="BJ208" i="7"/>
  <c r="BJ196" i="7"/>
  <c r="BJ188" i="7"/>
  <c r="BJ232" i="7"/>
  <c r="BJ176" i="7"/>
  <c r="BJ250" i="7"/>
  <c r="BJ268" i="7"/>
  <c r="BJ284" i="7"/>
  <c r="BJ230" i="7"/>
  <c r="BJ443" i="7"/>
  <c r="BJ339" i="7"/>
  <c r="BJ267" i="7"/>
  <c r="BJ340" i="7"/>
  <c r="BJ406" i="7"/>
  <c r="BJ410" i="7"/>
  <c r="BJ434" i="7"/>
  <c r="BJ309" i="7"/>
  <c r="BJ337" i="7"/>
  <c r="BJ362" i="7"/>
  <c r="BJ441" i="7"/>
  <c r="BJ421" i="7"/>
  <c r="BJ468" i="7"/>
  <c r="BJ291" i="7"/>
  <c r="BJ351" i="7"/>
  <c r="BJ475" i="7"/>
  <c r="BJ307" i="7"/>
  <c r="BJ408" i="7"/>
  <c r="BJ528" i="7"/>
  <c r="BJ539" i="7"/>
  <c r="BJ482" i="7"/>
  <c r="BJ509" i="7"/>
  <c r="BJ555" i="7"/>
  <c r="BJ585" i="7"/>
  <c r="BJ569" i="7"/>
  <c r="BJ590" i="7"/>
  <c r="BJ621" i="7"/>
  <c r="BJ557" i="7"/>
  <c r="BJ591" i="7"/>
  <c r="BJ499" i="7"/>
  <c r="BJ658" i="7"/>
  <c r="BJ670" i="7"/>
  <c r="BJ552" i="7"/>
  <c r="BJ659" i="7"/>
  <c r="BJ686" i="7"/>
  <c r="BJ620" i="7"/>
  <c r="BJ722" i="7"/>
  <c r="BJ749" i="7"/>
  <c r="BJ744" i="7"/>
  <c r="BJ704" i="7"/>
  <c r="BJ737" i="7"/>
  <c r="BJ778" i="7"/>
  <c r="BJ785" i="7"/>
  <c r="BJ776" i="7"/>
  <c r="BJ774" i="7"/>
  <c r="BJ777" i="7"/>
  <c r="BJ824" i="7"/>
  <c r="BJ787" i="7"/>
  <c r="BJ819" i="7"/>
  <c r="BJ851" i="7"/>
  <c r="BJ883" i="7"/>
  <c r="BJ814" i="7"/>
  <c r="BJ846" i="7"/>
  <c r="BJ878" i="7"/>
  <c r="BJ841" i="7"/>
  <c r="BJ881" i="7"/>
  <c r="BJ820" i="7"/>
  <c r="BJ852" i="7"/>
  <c r="BJ775" i="7"/>
  <c r="BJ815" i="7"/>
  <c r="BJ847" i="7"/>
  <c r="BJ879" i="7"/>
  <c r="BJ821" i="7"/>
  <c r="BJ869" i="7"/>
  <c r="BJ684" i="7"/>
  <c r="BJ664" i="7"/>
  <c r="BJ568" i="7"/>
  <c r="BJ642" i="7"/>
  <c r="BJ637" i="7"/>
  <c r="BJ665" i="7"/>
  <c r="BJ725" i="7"/>
  <c r="BJ739" i="7"/>
  <c r="BJ717" i="7"/>
  <c r="BJ733" i="7"/>
  <c r="BJ766" i="7"/>
  <c r="BJ740" i="7"/>
  <c r="BJ724" i="7"/>
  <c r="BJ789" i="7"/>
  <c r="BJ797" i="7"/>
  <c r="BJ780" i="7"/>
  <c r="BJ832" i="7"/>
  <c r="BJ782" i="7"/>
  <c r="BJ849" i="7"/>
  <c r="BJ788" i="7"/>
  <c r="BJ783" i="7"/>
  <c r="BJ802" i="7"/>
  <c r="BJ858" i="7"/>
  <c r="BJ829" i="7"/>
  <c r="BJ667" i="7"/>
  <c r="BJ629" i="7"/>
  <c r="BJ673" i="7"/>
  <c r="BJ584" i="7"/>
  <c r="BJ693" i="7"/>
  <c r="BJ635" i="7"/>
  <c r="BJ674" i="7"/>
  <c r="BJ705" i="7"/>
  <c r="BJ738" i="7"/>
  <c r="BJ761" i="7"/>
  <c r="BJ720" i="7"/>
  <c r="BJ753" i="7"/>
  <c r="BJ769" i="7"/>
  <c r="BJ754" i="7"/>
  <c r="BJ734" i="7"/>
  <c r="BJ757" i="7"/>
  <c r="BJ813" i="7"/>
  <c r="BJ840" i="7"/>
  <c r="BJ795" i="7"/>
  <c r="BJ827" i="7"/>
  <c r="BJ859" i="7"/>
  <c r="BJ822" i="7"/>
  <c r="BJ854" i="7"/>
  <c r="BJ886" i="7"/>
  <c r="BJ857" i="7"/>
  <c r="BJ796" i="7"/>
  <c r="BJ828" i="7"/>
  <c r="BJ860" i="7"/>
  <c r="BJ823" i="7"/>
  <c r="BJ855" i="7"/>
  <c r="BJ887" i="7"/>
  <c r="BJ810" i="7"/>
  <c r="BJ837" i="7"/>
  <c r="BJ877" i="7"/>
  <c r="BJ706" i="7"/>
  <c r="BJ639" i="7"/>
  <c r="BJ600" i="7"/>
  <c r="BJ649" i="7"/>
  <c r="BJ646" i="7"/>
  <c r="BJ640" i="7"/>
  <c r="BJ746" i="7"/>
  <c r="BJ731" i="7"/>
  <c r="BJ752" i="7"/>
  <c r="BJ685" i="7"/>
  <c r="BJ732" i="7"/>
  <c r="BJ745" i="7"/>
  <c r="BJ763" i="7"/>
  <c r="BJ727" i="7"/>
  <c r="BJ848" i="7"/>
  <c r="BJ790" i="7"/>
  <c r="BJ801" i="7"/>
  <c r="BJ791" i="7"/>
  <c r="BJ818" i="7"/>
  <c r="BJ866" i="7"/>
  <c r="BJ845" i="7"/>
  <c r="BJ562" i="7"/>
  <c r="BJ682" i="7"/>
  <c r="BJ692" i="7"/>
  <c r="BJ676" i="7"/>
  <c r="BJ616" i="7"/>
  <c r="BJ671" i="7"/>
  <c r="BJ556" i="7"/>
  <c r="BJ643" i="7"/>
  <c r="BJ677" i="7"/>
  <c r="BJ699" i="7"/>
  <c r="BJ764" i="7"/>
  <c r="BJ703" i="7"/>
  <c r="BJ771" i="7"/>
  <c r="BJ696" i="7"/>
  <c r="BJ762" i="7"/>
  <c r="BJ748" i="7"/>
  <c r="BJ760" i="7"/>
  <c r="BJ781" i="7"/>
  <c r="BJ792" i="7"/>
  <c r="BJ856" i="7"/>
  <c r="BJ803" i="7"/>
  <c r="BJ835" i="7"/>
  <c r="BJ867" i="7"/>
  <c r="BJ830" i="7"/>
  <c r="BJ862" i="7"/>
  <c r="BJ809" i="7"/>
  <c r="BJ865" i="7"/>
  <c r="BJ804" i="7"/>
  <c r="BJ836" i="7"/>
  <c r="BJ868" i="7"/>
  <c r="BJ831" i="7"/>
  <c r="BJ863" i="7"/>
  <c r="BJ826" i="7"/>
  <c r="BJ853" i="7"/>
  <c r="BJ885" i="7"/>
  <c r="BJ610" i="7"/>
  <c r="BJ700" i="7"/>
  <c r="BJ645" i="7"/>
  <c r="BJ625" i="7"/>
  <c r="BJ668" i="7"/>
  <c r="BJ653" i="7"/>
  <c r="BJ572" i="7"/>
  <c r="BJ710" i="7"/>
  <c r="BJ735" i="7"/>
  <c r="BJ755" i="7"/>
  <c r="BJ711" i="7"/>
  <c r="BJ736" i="7"/>
  <c r="BJ772" i="7"/>
  <c r="BJ715" i="7"/>
  <c r="BJ756" i="7"/>
  <c r="BJ702" i="7"/>
  <c r="BJ669" i="7"/>
  <c r="BJ767" i="7"/>
  <c r="BJ784" i="7"/>
  <c r="BJ723" i="7"/>
  <c r="BJ779" i="7"/>
  <c r="BJ800" i="7"/>
  <c r="BJ864" i="7"/>
  <c r="BJ798" i="7"/>
  <c r="BJ817" i="7"/>
  <c r="BJ876" i="7"/>
  <c r="BJ799" i="7"/>
  <c r="BJ786" i="7"/>
  <c r="BJ834" i="7"/>
  <c r="BJ874" i="7"/>
  <c r="BJ888" i="7"/>
  <c r="BJ631" i="7"/>
  <c r="BJ689" i="7"/>
  <c r="BJ701" i="7"/>
  <c r="BJ683" i="7"/>
  <c r="BJ588" i="7"/>
  <c r="BJ650" i="7"/>
  <c r="BJ680" i="7"/>
  <c r="BJ716" i="7"/>
  <c r="BJ768" i="7"/>
  <c r="BJ713" i="7"/>
  <c r="BJ709" i="7"/>
  <c r="BJ695" i="7"/>
  <c r="BJ751" i="7"/>
  <c r="BJ747" i="7"/>
  <c r="BJ719" i="7"/>
  <c r="BJ808" i="7"/>
  <c r="BJ872" i="7"/>
  <c r="BJ811" i="7"/>
  <c r="BJ843" i="7"/>
  <c r="BJ875" i="7"/>
  <c r="BJ838" i="7"/>
  <c r="BJ870" i="7"/>
  <c r="BJ825" i="7"/>
  <c r="BJ873" i="7"/>
  <c r="BJ812" i="7"/>
  <c r="BJ844" i="7"/>
  <c r="BJ839" i="7"/>
  <c r="BJ871" i="7"/>
  <c r="BJ842" i="7"/>
  <c r="BJ861" i="7"/>
  <c r="BJ654" i="7"/>
  <c r="BJ651" i="7"/>
  <c r="BJ655" i="7"/>
  <c r="BJ652" i="7"/>
  <c r="BJ634" i="7"/>
  <c r="BJ712" i="7"/>
  <c r="BJ627" i="7"/>
  <c r="BJ656" i="7"/>
  <c r="BJ604" i="7"/>
  <c r="BJ690" i="7"/>
  <c r="BJ741" i="7"/>
  <c r="BJ726" i="7"/>
  <c r="BJ758" i="7"/>
  <c r="BJ714" i="7"/>
  <c r="BJ742" i="7"/>
  <c r="BJ718" i="7"/>
  <c r="BJ759" i="7"/>
  <c r="BJ721" i="7"/>
  <c r="BJ707" i="7"/>
  <c r="BJ770" i="7"/>
  <c r="BJ773" i="7"/>
  <c r="BJ793" i="7"/>
  <c r="BJ743" i="7"/>
  <c r="BJ816" i="7"/>
  <c r="BJ880" i="7"/>
  <c r="BJ833" i="7"/>
  <c r="BJ884" i="7"/>
  <c r="BJ794" i="7"/>
  <c r="BJ850" i="7"/>
  <c r="BJ882" i="7"/>
  <c r="BA805" i="7"/>
  <c r="G91" i="6" s="1"/>
  <c r="BD782" i="7"/>
  <c r="BD778" i="7"/>
  <c r="BD711" i="7"/>
  <c r="BD755" i="7"/>
  <c r="BD669" i="7"/>
  <c r="BD676" i="7"/>
  <c r="BD605" i="7"/>
  <c r="BD585" i="7"/>
  <c r="BD645" i="7"/>
  <c r="BD573" i="7"/>
  <c r="BD547" i="7"/>
  <c r="BD515" i="7"/>
  <c r="BD539" i="7"/>
  <c r="BD507" i="7"/>
  <c r="BD569" i="7"/>
  <c r="BD565" i="7"/>
  <c r="BD489" i="7"/>
  <c r="BD469" i="7"/>
  <c r="BD437" i="7"/>
  <c r="BD405" i="7"/>
  <c r="BD349" i="7"/>
  <c r="BD361" i="7"/>
  <c r="BD329" i="7"/>
  <c r="BD313" i="7"/>
  <c r="BD311" i="7"/>
  <c r="BD317" i="7"/>
  <c r="BD323" i="7"/>
  <c r="BD273" i="7"/>
  <c r="BD285" i="7"/>
  <c r="BD253" i="7"/>
  <c r="BD232" i="7"/>
  <c r="BD229" i="7"/>
  <c r="BD193" i="7"/>
  <c r="BD162" i="7"/>
  <c r="BD106" i="7"/>
  <c r="BD82" i="7"/>
  <c r="BD50" i="7"/>
  <c r="BD201" i="7"/>
  <c r="BD174" i="7"/>
  <c r="BD142" i="7"/>
  <c r="BD89" i="7"/>
  <c r="BD62" i="7"/>
  <c r="BD208" i="7"/>
  <c r="BD170" i="7"/>
  <c r="BD138" i="7"/>
  <c r="BD114" i="7"/>
  <c r="BD58" i="7"/>
  <c r="BD33" i="7"/>
  <c r="BD6" i="7"/>
  <c r="BD17" i="7"/>
  <c r="BD167" i="7"/>
  <c r="BD29" i="7"/>
  <c r="BD73" i="7"/>
  <c r="BD140" i="7"/>
  <c r="BD63" i="7"/>
  <c r="BD137" i="7"/>
  <c r="BD185" i="7"/>
  <c r="BD54" i="7"/>
  <c r="BD77" i="7"/>
  <c r="BD141" i="7"/>
  <c r="BD172" i="7"/>
  <c r="BD51" i="7"/>
  <c r="BD21" i="7"/>
  <c r="BD87" i="7"/>
  <c r="BD145" i="7"/>
  <c r="BD132" i="7"/>
  <c r="BD24" i="7"/>
  <c r="BD55" i="7"/>
  <c r="BD100" i="7"/>
  <c r="BD202" i="7"/>
  <c r="BD252" i="7"/>
  <c r="BD287" i="7"/>
  <c r="BD310" i="7"/>
  <c r="BD205" i="7"/>
  <c r="BD260" i="7"/>
  <c r="BD247" i="7"/>
  <c r="BD79" i="7"/>
  <c r="BD320" i="7"/>
  <c r="BD261" i="7"/>
  <c r="BD312" i="7"/>
  <c r="BD335" i="7"/>
  <c r="BD464" i="7"/>
  <c r="BD325" i="7"/>
  <c r="BD450" i="7"/>
  <c r="BD393" i="7"/>
  <c r="BD218" i="7"/>
  <c r="BD396" i="7"/>
  <c r="BD480" i="7"/>
  <c r="BD300" i="7"/>
  <c r="BD384" i="7"/>
  <c r="BD309" i="7"/>
  <c r="BD474" i="7"/>
  <c r="BD385" i="7"/>
  <c r="BD455" i="7"/>
  <c r="BD327" i="7"/>
  <c r="BD461" i="7"/>
  <c r="BD494" i="7"/>
  <c r="BD553" i="7"/>
  <c r="BD11" i="7"/>
  <c r="BD12" i="7"/>
  <c r="BD34" i="7"/>
  <c r="BD116" i="7"/>
  <c r="BD136" i="7"/>
  <c r="BD53" i="7"/>
  <c r="BD76" i="7"/>
  <c r="BD107" i="7"/>
  <c r="BD187" i="7"/>
  <c r="BD57" i="7"/>
  <c r="BD39" i="7"/>
  <c r="BD80" i="7"/>
  <c r="BD118" i="7"/>
  <c r="BD28" i="7"/>
  <c r="BD160" i="7"/>
  <c r="BD176" i="7"/>
  <c r="BD72" i="7"/>
  <c r="BD115" i="7"/>
  <c r="BD26" i="7"/>
  <c r="BD124" i="7"/>
  <c r="BD180" i="7"/>
  <c r="BD210" i="7"/>
  <c r="BD277" i="7"/>
  <c r="BD213" i="7"/>
  <c r="BD256" i="7"/>
  <c r="BD228" i="7"/>
  <c r="BD269" i="7"/>
  <c r="BD263" i="7"/>
  <c r="BD292" i="7"/>
  <c r="BD159" i="7"/>
  <c r="BD264" i="7"/>
  <c r="BD215" i="7"/>
  <c r="BD265" i="7"/>
  <c r="BD426" i="7"/>
  <c r="BD371" i="7"/>
  <c r="BD417" i="7"/>
  <c r="BD414" i="7"/>
  <c r="BD242" i="7"/>
  <c r="BD418" i="7"/>
  <c r="BD492" i="7"/>
  <c r="BD355" i="7"/>
  <c r="BD399" i="7"/>
  <c r="BD438" i="7"/>
  <c r="BD468" i="7"/>
  <c r="BD366" i="7"/>
  <c r="BD412" i="7"/>
  <c r="BD324" i="7"/>
  <c r="BD359" i="7"/>
  <c r="BD392" i="7"/>
  <c r="BD409" i="7"/>
  <c r="BD350" i="7"/>
  <c r="BD379" i="7"/>
  <c r="BD472" i="7"/>
  <c r="BD465" i="7"/>
  <c r="BD13" i="7"/>
  <c r="BD143" i="7"/>
  <c r="BD35" i="7"/>
  <c r="BD67" i="7"/>
  <c r="BD165" i="7"/>
  <c r="BD196" i="7"/>
  <c r="BD144" i="7"/>
  <c r="BD175" i="7"/>
  <c r="BD122" i="7"/>
  <c r="BD148" i="7"/>
  <c r="BD179" i="7"/>
  <c r="BD81" i="7"/>
  <c r="BD135" i="7"/>
  <c r="BD31" i="7"/>
  <c r="BD69" i="7"/>
  <c r="BD103" i="7"/>
  <c r="BD139" i="7"/>
  <c r="BD155" i="7"/>
  <c r="BD280" i="7"/>
  <c r="BD190" i="7"/>
  <c r="BD281" i="7"/>
  <c r="BD272" i="7"/>
  <c r="BD250" i="7"/>
  <c r="BD295" i="7"/>
  <c r="BD191" i="7"/>
  <c r="BD254" i="7"/>
  <c r="BD248" i="7"/>
  <c r="BD267" i="7"/>
  <c r="BD299" i="7"/>
  <c r="BD224" i="7"/>
  <c r="BD286" i="7"/>
  <c r="BD479" i="7"/>
  <c r="BD328" i="7"/>
  <c r="BD383" i="7"/>
  <c r="BD424" i="7"/>
  <c r="BD476" i="7"/>
  <c r="BD351" i="7"/>
  <c r="BD467" i="7"/>
  <c r="BD266" i="7"/>
  <c r="BD402" i="7"/>
  <c r="BD319" i="7"/>
  <c r="BD477" i="7"/>
  <c r="BD481" i="7"/>
  <c r="BD397" i="7"/>
  <c r="BD419" i="7"/>
  <c r="BD458" i="7"/>
  <c r="BD488" i="7"/>
  <c r="BD338" i="7"/>
  <c r="BD439" i="7"/>
  <c r="BD16" i="7"/>
  <c r="BD15" i="7"/>
  <c r="BD37" i="7"/>
  <c r="BD146" i="7"/>
  <c r="BD56" i="7"/>
  <c r="BD101" i="7"/>
  <c r="BD110" i="7"/>
  <c r="BD199" i="7"/>
  <c r="BD60" i="7"/>
  <c r="BD102" i="7"/>
  <c r="BD147" i="7"/>
  <c r="BD42" i="7"/>
  <c r="BD90" i="7"/>
  <c r="BD125" i="7"/>
  <c r="BD36" i="7"/>
  <c r="BD108" i="7"/>
  <c r="BD163" i="7"/>
  <c r="BD119" i="7"/>
  <c r="BD40" i="7"/>
  <c r="BD183" i="7"/>
  <c r="BD186" i="7"/>
  <c r="BD227" i="7"/>
  <c r="BD259" i="7"/>
  <c r="BD225" i="7"/>
  <c r="BD271" i="7"/>
  <c r="BD291" i="7"/>
  <c r="BD231" i="7"/>
  <c r="BD284" i="7"/>
  <c r="BD217" i="7"/>
  <c r="BD189" i="7"/>
  <c r="BD298" i="7"/>
  <c r="BD195" i="7"/>
  <c r="BD276" i="7"/>
  <c r="BD302" i="7"/>
  <c r="BD270" i="7"/>
  <c r="BD404" i="7"/>
  <c r="BD431" i="7"/>
  <c r="BD354" i="7"/>
  <c r="BD421" i="7"/>
  <c r="BD432" i="7"/>
  <c r="BD321" i="7"/>
  <c r="BD358" i="7"/>
  <c r="BD415" i="7"/>
  <c r="BD441" i="7"/>
  <c r="BD484" i="7"/>
  <c r="BD388" i="7"/>
  <c r="BD425" i="7"/>
  <c r="BD485" i="7"/>
  <c r="BD330" i="7"/>
  <c r="BD370" i="7"/>
  <c r="BD400" i="7"/>
  <c r="BD353" i="7"/>
  <c r="BD389" i="7"/>
  <c r="BD442" i="7"/>
  <c r="BD475" i="7"/>
  <c r="BD401" i="7"/>
  <c r="BD19" i="7"/>
  <c r="BD120" i="7"/>
  <c r="BD149" i="7"/>
  <c r="BD171" i="7"/>
  <c r="BD38" i="7"/>
  <c r="BD168" i="7"/>
  <c r="BD131" i="7"/>
  <c r="BD45" i="7"/>
  <c r="BD64" i="7"/>
  <c r="BD93" i="7"/>
  <c r="BD169" i="7"/>
  <c r="BD46" i="7"/>
  <c r="BD151" i="7"/>
  <c r="BD182" i="7"/>
  <c r="BD49" i="7"/>
  <c r="BD91" i="7"/>
  <c r="BD88" i="7"/>
  <c r="BD161" i="7"/>
  <c r="BD262" i="7"/>
  <c r="BD283" i="7"/>
  <c r="BD194" i="7"/>
  <c r="BD234" i="7"/>
  <c r="BD294" i="7"/>
  <c r="BD257" i="7"/>
  <c r="BD251" i="7"/>
  <c r="BD233" i="7"/>
  <c r="BD290" i="7"/>
  <c r="BD316" i="7"/>
  <c r="BD345" i="7"/>
  <c r="BD413" i="7"/>
  <c r="BD446" i="7"/>
  <c r="BD440" i="7"/>
  <c r="BD314" i="7"/>
  <c r="BD427" i="7"/>
  <c r="BD470" i="7"/>
  <c r="BD336" i="7"/>
  <c r="BD326" i="7"/>
  <c r="BD451" i="7"/>
  <c r="BD337" i="7"/>
  <c r="BD214" i="7"/>
  <c r="BD436" i="7"/>
  <c r="BD463" i="7"/>
  <c r="BD341" i="7"/>
  <c r="BD363" i="7"/>
  <c r="BD395" i="7"/>
  <c r="BD30" i="7"/>
  <c r="BD8" i="7"/>
  <c r="BD127" i="7"/>
  <c r="BD152" i="7"/>
  <c r="BD59" i="7"/>
  <c r="BD113" i="7"/>
  <c r="BD86" i="7"/>
  <c r="BD117" i="7"/>
  <c r="BD25" i="7"/>
  <c r="BD71" i="7"/>
  <c r="BD150" i="7"/>
  <c r="BD68" i="7"/>
  <c r="BD96" i="7"/>
  <c r="BD111" i="7"/>
  <c r="BD166" i="7"/>
  <c r="BD123" i="7"/>
  <c r="BD158" i="7"/>
  <c r="BD92" i="7"/>
  <c r="BD109" i="7"/>
  <c r="BD43" i="7"/>
  <c r="BD188" i="7"/>
  <c r="BD230" i="7"/>
  <c r="BD274" i="7"/>
  <c r="BD216" i="7"/>
  <c r="BD235" i="7"/>
  <c r="BD304" i="7"/>
  <c r="BD241" i="7"/>
  <c r="BD203" i="7"/>
  <c r="BD275" i="7"/>
  <c r="BD301" i="7"/>
  <c r="BD206" i="7"/>
  <c r="BD289" i="7"/>
  <c r="BD279" i="7"/>
  <c r="BD204" i="7"/>
  <c r="BD236" i="7"/>
  <c r="BD357" i="7"/>
  <c r="BD420" i="7"/>
  <c r="BD348" i="7"/>
  <c r="BD332" i="7"/>
  <c r="BD368" i="7"/>
  <c r="BD429" i="7"/>
  <c r="BD408" i="7"/>
  <c r="BD444" i="7"/>
  <c r="BD369" i="7"/>
  <c r="BD460" i="7"/>
  <c r="BD340" i="7"/>
  <c r="BD391" i="7"/>
  <c r="BD448" i="7"/>
  <c r="BD238" i="7"/>
  <c r="BD334" i="7"/>
  <c r="BD373" i="7"/>
  <c r="BD403" i="7"/>
  <c r="BD445" i="7"/>
  <c r="BD306" i="7"/>
  <c r="BD344" i="7"/>
  <c r="BD416" i="7"/>
  <c r="BD449" i="7"/>
  <c r="BD482" i="7"/>
  <c r="BD526" i="7"/>
  <c r="BD579" i="7"/>
  <c r="BD499" i="7"/>
  <c r="BD550" i="7"/>
  <c r="BD9" i="7"/>
  <c r="BD66" i="7"/>
  <c r="BD164" i="7"/>
  <c r="BD20" i="7"/>
  <c r="BD41" i="7"/>
  <c r="BD121" i="7"/>
  <c r="BD178" i="7"/>
  <c r="BD27" i="7"/>
  <c r="BD134" i="7"/>
  <c r="BD153" i="7"/>
  <c r="BD48" i="7"/>
  <c r="BD105" i="7"/>
  <c r="BD197" i="7"/>
  <c r="BD154" i="7"/>
  <c r="BD207" i="7"/>
  <c r="BD94" i="7"/>
  <c r="BD52" i="7"/>
  <c r="BD98" i="7"/>
  <c r="BD75" i="7"/>
  <c r="BD192" i="7"/>
  <c r="BD198" i="7"/>
  <c r="BD237" i="7"/>
  <c r="BD240" i="7"/>
  <c r="BD288" i="7"/>
  <c r="BD223" i="7"/>
  <c r="BD308" i="7"/>
  <c r="BD258" i="7"/>
  <c r="BD239" i="7"/>
  <c r="BD293" i="7"/>
  <c r="BD331" i="7"/>
  <c r="BD360" i="7"/>
  <c r="BD386" i="7"/>
  <c r="BD318" i="7"/>
  <c r="BD407" i="7"/>
  <c r="BD443" i="7"/>
  <c r="BD447" i="7"/>
  <c r="BD473" i="7"/>
  <c r="BD365" i="7"/>
  <c r="BD333" i="7"/>
  <c r="BD372" i="7"/>
  <c r="BD487" i="7"/>
  <c r="BD343" i="7"/>
  <c r="BD297" i="7"/>
  <c r="BD376" i="7"/>
  <c r="BD452" i="7"/>
  <c r="BD478" i="7"/>
  <c r="BD367" i="7"/>
  <c r="BD428" i="7"/>
  <c r="BD453" i="7"/>
  <c r="BD529" i="7"/>
  <c r="BD7" i="7"/>
  <c r="BD18" i="7"/>
  <c r="BD23" i="7"/>
  <c r="BD95" i="7"/>
  <c r="BD133" i="7"/>
  <c r="BD22" i="7"/>
  <c r="BD70" i="7"/>
  <c r="BD184" i="7"/>
  <c r="BD44" i="7"/>
  <c r="BD104" i="7"/>
  <c r="BD181" i="7"/>
  <c r="BD32" i="7"/>
  <c r="BD74" i="7"/>
  <c r="BD156" i="7"/>
  <c r="BD78" i="7"/>
  <c r="BD10" i="7"/>
  <c r="BD61" i="7"/>
  <c r="BD157" i="7"/>
  <c r="BD173" i="7"/>
  <c r="BD211" i="7"/>
  <c r="BD65" i="7"/>
  <c r="BD97" i="7"/>
  <c r="BD126" i="7"/>
  <c r="BD14" i="7"/>
  <c r="BD112" i="7"/>
  <c r="BD177" i="7"/>
  <c r="BD99" i="7"/>
  <c r="BD249" i="7"/>
  <c r="BD268" i="7"/>
  <c r="BD303" i="7"/>
  <c r="BD200" i="7"/>
  <c r="BD222" i="7"/>
  <c r="BD246" i="7"/>
  <c r="BD307" i="7"/>
  <c r="BD305" i="7"/>
  <c r="BD278" i="7"/>
  <c r="BD47" i="7"/>
  <c r="BD226" i="7"/>
  <c r="BD209" i="7"/>
  <c r="BD282" i="7"/>
  <c r="BD212" i="7"/>
  <c r="BD255" i="7"/>
  <c r="BD296" i="7"/>
  <c r="BD423" i="7"/>
  <c r="BD459" i="7"/>
  <c r="BD364" i="7"/>
  <c r="BD410" i="7"/>
  <c r="BD339" i="7"/>
  <c r="BD483" i="7"/>
  <c r="BD387" i="7"/>
  <c r="BD411" i="7"/>
  <c r="BD457" i="7"/>
  <c r="BD352" i="7"/>
  <c r="BD375" i="7"/>
  <c r="BD435" i="7"/>
  <c r="BD362" i="7"/>
  <c r="BD394" i="7"/>
  <c r="BD471" i="7"/>
  <c r="BD315" i="7"/>
  <c r="BD356" i="7"/>
  <c r="BD406" i="7"/>
  <c r="BD322" i="7"/>
  <c r="BD347" i="7"/>
  <c r="BD456" i="7"/>
  <c r="BD377" i="7"/>
  <c r="BD433" i="7"/>
  <c r="BD535" i="7"/>
  <c r="BD510" i="7"/>
  <c r="BD564" i="7"/>
  <c r="BD523" i="7"/>
  <c r="BD527" i="7"/>
  <c r="BD434" i="7"/>
  <c r="BD568" i="7"/>
  <c r="BD422" i="7"/>
  <c r="BD525" i="7"/>
  <c r="BD518" i="7"/>
  <c r="BD342" i="7"/>
  <c r="BD560" i="7"/>
  <c r="BD617" i="7"/>
  <c r="BD578" i="7"/>
  <c r="BD593" i="7"/>
  <c r="BD616" i="7"/>
  <c r="BD665" i="7"/>
  <c r="BD671" i="7"/>
  <c r="BD707" i="7"/>
  <c r="BD656" i="7"/>
  <c r="BD634" i="7"/>
  <c r="BD687" i="7"/>
  <c r="BD654" i="7"/>
  <c r="BD701" i="7"/>
  <c r="BD744" i="7"/>
  <c r="BD758" i="7"/>
  <c r="BD717" i="7"/>
  <c r="BD747" i="7"/>
  <c r="BD696" i="7"/>
  <c r="BD773" i="7"/>
  <c r="BD706" i="7"/>
  <c r="BD786" i="7"/>
  <c r="BD722" i="7"/>
  <c r="BD748" i="7"/>
  <c r="BD781" i="7"/>
  <c r="BD848" i="7"/>
  <c r="BD788" i="7"/>
  <c r="BD812" i="7"/>
  <c r="BD868" i="7"/>
  <c r="BD839" i="7"/>
  <c r="BD871" i="7"/>
  <c r="BD794" i="7"/>
  <c r="BD858" i="7"/>
  <c r="BD821" i="7"/>
  <c r="BD853" i="7"/>
  <c r="BD496" i="7"/>
  <c r="BD538" i="7"/>
  <c r="BD530" i="7"/>
  <c r="BD534" i="7"/>
  <c r="BD466" i="7"/>
  <c r="BD517" i="7"/>
  <c r="BD454" i="7"/>
  <c r="BD559" i="7"/>
  <c r="BD374" i="7"/>
  <c r="BD571" i="7"/>
  <c r="BD620" i="7"/>
  <c r="BD583" i="7"/>
  <c r="BD597" i="7"/>
  <c r="BD591" i="7"/>
  <c r="BD575" i="7"/>
  <c r="BD618" i="7"/>
  <c r="BD598" i="7"/>
  <c r="BD632" i="7"/>
  <c r="BD596" i="7"/>
  <c r="BD668" i="7"/>
  <c r="BD659" i="7"/>
  <c r="BD675" i="7"/>
  <c r="BD630" i="7"/>
  <c r="BD694" i="7"/>
  <c r="BD664" i="7"/>
  <c r="BD765" i="7"/>
  <c r="BD710" i="7"/>
  <c r="BD739" i="7"/>
  <c r="BD770" i="7"/>
  <c r="BD718" i="7"/>
  <c r="BD743" i="7"/>
  <c r="BD719" i="7"/>
  <c r="BD686" i="7"/>
  <c r="BD737" i="7"/>
  <c r="BD740" i="7"/>
  <c r="BD792" i="7"/>
  <c r="BD856" i="7"/>
  <c r="BD827" i="7"/>
  <c r="BD859" i="7"/>
  <c r="BD798" i="7"/>
  <c r="BD838" i="7"/>
  <c r="BD870" i="7"/>
  <c r="BD793" i="7"/>
  <c r="BD833" i="7"/>
  <c r="BD865" i="7"/>
  <c r="BD820" i="7"/>
  <c r="BD802" i="7"/>
  <c r="BD502" i="7"/>
  <c r="BD554" i="7"/>
  <c r="BD536" i="7"/>
  <c r="BD497" i="7"/>
  <c r="BD531" i="7"/>
  <c r="BD486" i="7"/>
  <c r="BD528" i="7"/>
  <c r="BD562" i="7"/>
  <c r="BD398" i="7"/>
  <c r="BD522" i="7"/>
  <c r="BD563" i="7"/>
  <c r="BD577" i="7"/>
  <c r="BD627" i="7"/>
  <c r="BD588" i="7"/>
  <c r="BD581" i="7"/>
  <c r="BD508" i="7"/>
  <c r="BD633" i="7"/>
  <c r="BD631" i="7"/>
  <c r="BD636" i="7"/>
  <c r="BD674" i="7"/>
  <c r="BD690" i="7"/>
  <c r="BD639" i="7"/>
  <c r="BD699" i="7"/>
  <c r="BD657" i="7"/>
  <c r="BD685" i="7"/>
  <c r="BD703" i="7"/>
  <c r="BD749" i="7"/>
  <c r="BD761" i="7"/>
  <c r="BD723" i="7"/>
  <c r="BD735" i="7"/>
  <c r="BD708" i="7"/>
  <c r="BD753" i="7"/>
  <c r="BD721" i="7"/>
  <c r="BD754" i="7"/>
  <c r="BD746" i="7"/>
  <c r="BD697" i="7"/>
  <c r="BD764" i="7"/>
  <c r="BD774" i="7"/>
  <c r="BD777" i="7"/>
  <c r="BD780" i="7"/>
  <c r="BD800" i="7"/>
  <c r="BD864" i="7"/>
  <c r="BD801" i="7"/>
  <c r="BD828" i="7"/>
  <c r="BD876" i="7"/>
  <c r="BD815" i="7"/>
  <c r="BD847" i="7"/>
  <c r="BD879" i="7"/>
  <c r="BD810" i="7"/>
  <c r="BD866" i="7"/>
  <c r="BD797" i="7"/>
  <c r="BD829" i="7"/>
  <c r="BD861" i="7"/>
  <c r="BD557" i="7"/>
  <c r="BD490" i="7"/>
  <c r="BD533" i="7"/>
  <c r="BD511" i="7"/>
  <c r="BD500" i="7"/>
  <c r="BD491" i="7"/>
  <c r="BD430" i="7"/>
  <c r="BD586" i="7"/>
  <c r="BD600" i="7"/>
  <c r="BD580" i="7"/>
  <c r="BD604" i="7"/>
  <c r="BD601" i="7"/>
  <c r="BD602" i="7"/>
  <c r="BD540" i="7"/>
  <c r="BD599" i="7"/>
  <c r="BD652" i="7"/>
  <c r="BD680" i="7"/>
  <c r="BD644" i="7"/>
  <c r="BD678" i="7"/>
  <c r="BD660" i="7"/>
  <c r="BD637" i="7"/>
  <c r="BD626" i="7"/>
  <c r="BD667" i="7"/>
  <c r="BD720" i="7"/>
  <c r="BD725" i="7"/>
  <c r="BD769" i="7"/>
  <c r="BD745" i="7"/>
  <c r="BD714" i="7"/>
  <c r="BD736" i="7"/>
  <c r="BD785" i="7"/>
  <c r="BD808" i="7"/>
  <c r="BD872" i="7"/>
  <c r="BD835" i="7"/>
  <c r="BD867" i="7"/>
  <c r="BD814" i="7"/>
  <c r="BD846" i="7"/>
  <c r="BD878" i="7"/>
  <c r="BD809" i="7"/>
  <c r="BD841" i="7"/>
  <c r="BD873" i="7"/>
  <c r="BD836" i="7"/>
  <c r="BD818" i="7"/>
  <c r="BD869" i="7"/>
  <c r="BD520" i="7"/>
  <c r="BD558" i="7"/>
  <c r="BD542" i="7"/>
  <c r="BD537" i="7"/>
  <c r="BD493" i="7"/>
  <c r="BD552" i="7"/>
  <c r="BD462" i="7"/>
  <c r="BD614" i="7"/>
  <c r="BD628" i="7"/>
  <c r="BD589" i="7"/>
  <c r="BD615" i="7"/>
  <c r="BD576" i="7"/>
  <c r="BD655" i="7"/>
  <c r="BD638" i="7"/>
  <c r="BD677" i="7"/>
  <c r="BD693" i="7"/>
  <c r="BD647" i="7"/>
  <c r="BD622" i="7"/>
  <c r="BD691" i="7"/>
  <c r="BD642" i="7"/>
  <c r="BD635" i="7"/>
  <c r="BD752" i="7"/>
  <c r="BD731" i="7"/>
  <c r="BD750" i="7"/>
  <c r="BD756" i="7"/>
  <c r="BD763" i="7"/>
  <c r="BD757" i="7"/>
  <c r="BD712" i="7"/>
  <c r="BD768" i="7"/>
  <c r="BD790" i="7"/>
  <c r="BD816" i="7"/>
  <c r="BD880" i="7"/>
  <c r="BD881" i="7"/>
  <c r="BD844" i="7"/>
  <c r="BD884" i="7"/>
  <c r="BD823" i="7"/>
  <c r="BD855" i="7"/>
  <c r="BD887" i="7"/>
  <c r="BD826" i="7"/>
  <c r="BD874" i="7"/>
  <c r="BD837" i="7"/>
  <c r="BD877" i="7"/>
  <c r="BD567" i="7"/>
  <c r="BD513" i="7"/>
  <c r="BD541" i="7"/>
  <c r="BD561" i="7"/>
  <c r="BD503" i="7"/>
  <c r="BD545" i="7"/>
  <c r="BD495" i="7"/>
  <c r="BD498" i="7"/>
  <c r="BD546" i="7"/>
  <c r="BD590" i="7"/>
  <c r="BD613" i="7"/>
  <c r="BD587" i="7"/>
  <c r="BD607" i="7"/>
  <c r="BD608" i="7"/>
  <c r="BD532" i="7"/>
  <c r="BD592" i="7"/>
  <c r="BD612" i="7"/>
  <c r="BD606" i="7"/>
  <c r="BD689" i="7"/>
  <c r="BD643" i="7"/>
  <c r="BD646" i="7"/>
  <c r="BD683" i="7"/>
  <c r="BD650" i="7"/>
  <c r="BD570" i="7"/>
  <c r="BD681" i="7"/>
  <c r="BD666" i="7"/>
  <c r="BD702" i="7"/>
  <c r="BD648" i="7"/>
  <c r="BD640" i="7"/>
  <c r="BD670" i="7"/>
  <c r="BD734" i="7"/>
  <c r="BD738" i="7"/>
  <c r="BD658" i="7"/>
  <c r="BD726" i="7"/>
  <c r="BD700" i="7"/>
  <c r="BD751" i="7"/>
  <c r="BD715" i="7"/>
  <c r="BD767" i="7"/>
  <c r="BD795" i="7"/>
  <c r="BD775" i="7"/>
  <c r="BD824" i="7"/>
  <c r="BD811" i="7"/>
  <c r="BD843" i="7"/>
  <c r="BD875" i="7"/>
  <c r="BD822" i="7"/>
  <c r="BD854" i="7"/>
  <c r="BD886" i="7"/>
  <c r="BD817" i="7"/>
  <c r="BD849" i="7"/>
  <c r="BD852" i="7"/>
  <c r="BD791" i="7"/>
  <c r="BD834" i="7"/>
  <c r="BD882" i="7"/>
  <c r="BD885" i="7"/>
  <c r="BD524" i="7"/>
  <c r="BD346" i="7"/>
  <c r="BD551" i="7"/>
  <c r="BD521" i="7"/>
  <c r="BD509" i="7"/>
  <c r="BD556" i="7"/>
  <c r="BD621" i="7"/>
  <c r="BD610" i="7"/>
  <c r="BD572" i="7"/>
  <c r="BD566" i="7"/>
  <c r="BD629" i="7"/>
  <c r="BD582" i="7"/>
  <c r="BD695" i="7"/>
  <c r="BD625" i="7"/>
  <c r="BD684" i="7"/>
  <c r="BD651" i="7"/>
  <c r="BD705" i="7"/>
  <c r="BD741" i="7"/>
  <c r="BD713" i="7"/>
  <c r="BD682" i="7"/>
  <c r="BD762" i="7"/>
  <c r="BD759" i="7"/>
  <c r="BD771" i="7"/>
  <c r="BD727" i="7"/>
  <c r="BD760" i="7"/>
  <c r="BD716" i="7"/>
  <c r="BD772" i="7"/>
  <c r="BD724" i="7"/>
  <c r="BD832" i="7"/>
  <c r="BD776" i="7"/>
  <c r="BD796" i="7"/>
  <c r="BD860" i="7"/>
  <c r="BD831" i="7"/>
  <c r="BD863" i="7"/>
  <c r="BD787" i="7"/>
  <c r="BD842" i="7"/>
  <c r="BD783" i="7"/>
  <c r="BD813" i="7"/>
  <c r="BD845" i="7"/>
  <c r="BD888" i="7"/>
  <c r="BD519" i="7"/>
  <c r="BD516" i="7"/>
  <c r="BD544" i="7"/>
  <c r="BD378" i="7"/>
  <c r="BD514" i="7"/>
  <c r="BD555" i="7"/>
  <c r="BD390" i="7"/>
  <c r="BD548" i="7"/>
  <c r="BD512" i="7"/>
  <c r="BD501" i="7"/>
  <c r="BD549" i="7"/>
  <c r="BD543" i="7"/>
  <c r="BD603" i="7"/>
  <c r="BD574" i="7"/>
  <c r="BD623" i="7"/>
  <c r="BD594" i="7"/>
  <c r="BD584" i="7"/>
  <c r="BD624" i="7"/>
  <c r="BD611" i="7"/>
  <c r="BD595" i="7"/>
  <c r="BD641" i="7"/>
  <c r="BD619" i="7"/>
  <c r="BD609" i="7"/>
  <c r="BD649" i="7"/>
  <c r="BD692" i="7"/>
  <c r="BD698" i="7"/>
  <c r="BD653" i="7"/>
  <c r="BD672" i="7"/>
  <c r="BD679" i="7"/>
  <c r="BD688" i="7"/>
  <c r="BD673" i="7"/>
  <c r="BD742" i="7"/>
  <c r="BD732" i="7"/>
  <c r="BD766" i="7"/>
  <c r="BD704" i="7"/>
  <c r="BD733" i="7"/>
  <c r="BD709" i="7"/>
  <c r="BD803" i="7"/>
  <c r="BD779" i="7"/>
  <c r="BD840" i="7"/>
  <c r="BD819" i="7"/>
  <c r="BD851" i="7"/>
  <c r="BD883" i="7"/>
  <c r="BD830" i="7"/>
  <c r="BD862" i="7"/>
  <c r="BD784" i="7"/>
  <c r="BD825" i="7"/>
  <c r="BD857" i="7"/>
  <c r="BD804" i="7"/>
  <c r="BD799" i="7"/>
  <c r="BD789" i="7"/>
  <c r="BD850" i="7"/>
  <c r="BA728" i="7"/>
  <c r="G90" i="6" s="1"/>
  <c r="BA380" i="7"/>
  <c r="G87" i="6" s="1"/>
  <c r="BA128" i="7"/>
  <c r="G84" i="6" s="1"/>
  <c r="BA219" i="7"/>
  <c r="G85" i="6" s="1"/>
  <c r="BA661" i="7"/>
  <c r="G89" i="6" s="1"/>
  <c r="BA889" i="7"/>
  <c r="G92" i="6" s="1"/>
  <c r="AX749" i="7"/>
  <c r="AX732" i="7"/>
  <c r="AX753" i="7"/>
  <c r="AX670" i="7"/>
  <c r="AX674" i="7"/>
  <c r="AX613" i="7"/>
  <c r="AX581" i="7"/>
  <c r="AX593" i="7"/>
  <c r="AX650" i="7"/>
  <c r="AX605" i="7"/>
  <c r="AX646" i="7"/>
  <c r="AX601" i="7"/>
  <c r="AX536" i="7"/>
  <c r="AX569" i="7"/>
  <c r="AX544" i="7"/>
  <c r="AX515" i="7"/>
  <c r="AX512" i="7"/>
  <c r="AX507" i="7"/>
  <c r="AX457" i="7"/>
  <c r="AX461" i="7"/>
  <c r="AX399" i="7"/>
  <c r="AX411" i="7"/>
  <c r="AX355" i="7"/>
  <c r="AX397" i="7"/>
  <c r="AX394" i="7"/>
  <c r="AX403" i="7"/>
  <c r="AX379" i="7"/>
  <c r="AX359" i="7"/>
  <c r="AX327" i="7"/>
  <c r="AX295" i="7"/>
  <c r="AX263" i="7"/>
  <c r="AX187" i="7"/>
  <c r="AX239" i="7"/>
  <c r="AX114" i="7"/>
  <c r="AX242" i="7"/>
  <c r="AX147" i="7"/>
  <c r="AX123" i="7"/>
  <c r="AX230" i="7"/>
  <c r="AX17" i="7"/>
  <c r="AX37" i="7"/>
  <c r="AX16" i="7"/>
  <c r="AX94" i="7"/>
  <c r="AX133" i="7"/>
  <c r="AX175" i="7"/>
  <c r="AX57" i="7"/>
  <c r="AX137" i="7"/>
  <c r="AX205" i="7"/>
  <c r="AX38" i="7"/>
  <c r="AX134" i="7"/>
  <c r="AX166" i="7"/>
  <c r="AX191" i="7"/>
  <c r="AX47" i="7"/>
  <c r="AX141" i="7"/>
  <c r="AX167" i="7"/>
  <c r="AX199" i="7"/>
  <c r="AX93" i="7"/>
  <c r="AX53" i="7"/>
  <c r="AX155" i="7"/>
  <c r="AX48" i="7"/>
  <c r="AX81" i="7"/>
  <c r="AX168" i="7"/>
  <c r="AX213" i="7"/>
  <c r="AX51" i="7"/>
  <c r="AX121" i="7"/>
  <c r="AX253" i="7"/>
  <c r="AX314" i="7"/>
  <c r="AX333" i="7"/>
  <c r="AX388" i="7"/>
  <c r="AX251" i="7"/>
  <c r="AX410" i="7"/>
  <c r="AX389" i="7"/>
  <c r="AX231" i="7"/>
  <c r="AX270" i="7"/>
  <c r="AX334" i="7"/>
  <c r="AX164" i="7"/>
  <c r="AX290" i="7"/>
  <c r="AX309" i="7"/>
  <c r="AX383" i="7"/>
  <c r="AX281" i="7"/>
  <c r="AX354" i="7"/>
  <c r="AX405" i="7"/>
  <c r="AX332" i="7"/>
  <c r="AX259" i="7"/>
  <c r="AX285" i="7"/>
  <c r="AX323" i="7"/>
  <c r="AX342" i="7"/>
  <c r="AX416" i="7"/>
  <c r="AX400" i="7"/>
  <c r="AX458" i="7"/>
  <c r="AX443" i="7"/>
  <c r="AX493" i="7"/>
  <c r="AX447" i="7"/>
  <c r="AX489" i="7"/>
  <c r="AX503" i="7"/>
  <c r="AX516" i="7"/>
  <c r="AX541" i="7"/>
  <c r="AX568" i="7"/>
  <c r="AX629" i="7"/>
  <c r="AX563" i="7"/>
  <c r="AX597" i="7"/>
  <c r="AX610" i="7"/>
  <c r="AX578" i="7"/>
  <c r="AX589" i="7"/>
  <c r="AX583" i="7"/>
  <c r="AX41" i="7"/>
  <c r="AX31" i="7"/>
  <c r="AX159" i="7"/>
  <c r="AX181" i="7"/>
  <c r="AX214" i="7"/>
  <c r="AX27" i="7"/>
  <c r="AX103" i="7"/>
  <c r="AX150" i="7"/>
  <c r="AX55" i="7"/>
  <c r="AX107" i="7"/>
  <c r="AX170" i="7"/>
  <c r="AX206" i="7"/>
  <c r="AX74" i="7"/>
  <c r="AX148" i="7"/>
  <c r="AX186" i="7"/>
  <c r="AX225" i="7"/>
  <c r="AX61" i="7"/>
  <c r="AX115" i="7"/>
  <c r="AX158" i="7"/>
  <c r="AX192" i="7"/>
  <c r="AX87" i="7"/>
  <c r="AX126" i="7"/>
  <c r="AX91" i="7"/>
  <c r="AX127" i="7"/>
  <c r="AX190" i="7"/>
  <c r="AX124" i="7"/>
  <c r="AX276" i="7"/>
  <c r="AX420" i="7"/>
  <c r="AX305" i="7"/>
  <c r="AX349" i="7"/>
  <c r="AX266" i="7"/>
  <c r="AX393" i="7"/>
  <c r="AX407" i="7"/>
  <c r="AX350" i="7"/>
  <c r="AX386" i="7"/>
  <c r="AX331" i="7"/>
  <c r="AX390" i="7"/>
  <c r="AX425" i="7"/>
  <c r="AX255" i="7"/>
  <c r="AX325" i="7"/>
  <c r="AX264" i="7"/>
  <c r="AX304" i="7"/>
  <c r="AX371" i="7"/>
  <c r="AX412" i="7"/>
  <c r="AX268" i="7"/>
  <c r="AX326" i="7"/>
  <c r="AX384" i="7"/>
  <c r="AX456" i="7"/>
  <c r="AX450" i="7"/>
  <c r="AX433" i="7"/>
  <c r="AX466" i="7"/>
  <c r="AX491" i="7"/>
  <c r="AX464" i="7"/>
  <c r="AX479" i="7"/>
  <c r="AX508" i="7"/>
  <c r="AX549" i="7"/>
  <c r="AX442" i="7"/>
  <c r="AX525" i="7"/>
  <c r="AX519" i="7"/>
  <c r="AX554" i="7"/>
  <c r="AX517" i="7"/>
  <c r="AX571" i="7"/>
  <c r="AX626" i="7"/>
  <c r="AX591" i="7"/>
  <c r="AX624" i="7"/>
  <c r="AX611" i="7"/>
  <c r="AX599" i="7"/>
  <c r="AX579" i="7"/>
  <c r="AX615" i="7"/>
  <c r="AX559" i="7"/>
  <c r="AX606" i="7"/>
  <c r="AX45" i="7"/>
  <c r="AX13" i="7"/>
  <c r="AX29" i="7"/>
  <c r="AX46" i="7"/>
  <c r="AX109" i="7"/>
  <c r="AX140" i="7"/>
  <c r="AX162" i="7"/>
  <c r="AX197" i="7"/>
  <c r="AX65" i="7"/>
  <c r="AX106" i="7"/>
  <c r="AX215" i="7"/>
  <c r="AX110" i="7"/>
  <c r="AX151" i="7"/>
  <c r="AX182" i="7"/>
  <c r="AX198" i="7"/>
  <c r="AX218" i="7"/>
  <c r="AX63" i="7"/>
  <c r="AX111" i="7"/>
  <c r="AX144" i="7"/>
  <c r="AX98" i="7"/>
  <c r="AX228" i="7"/>
  <c r="AX69" i="7"/>
  <c r="AX171" i="7"/>
  <c r="AX22" i="7"/>
  <c r="AX56" i="7"/>
  <c r="AX196" i="7"/>
  <c r="AX59" i="7"/>
  <c r="AX131" i="7"/>
  <c r="AX256" i="7"/>
  <c r="AX317" i="7"/>
  <c r="AX392" i="7"/>
  <c r="AX224" i="7"/>
  <c r="AX315" i="7"/>
  <c r="AX417" i="7"/>
  <c r="AX289" i="7"/>
  <c r="AX337" i="7"/>
  <c r="AX414" i="7"/>
  <c r="AX277" i="7"/>
  <c r="AX236" i="7"/>
  <c r="AX293" i="7"/>
  <c r="AX360" i="7"/>
  <c r="AX429" i="7"/>
  <c r="AX258" i="7"/>
  <c r="AX300" i="7"/>
  <c r="AX357" i="7"/>
  <c r="AX408" i="7"/>
  <c r="AX232" i="7"/>
  <c r="AX348" i="7"/>
  <c r="AX374" i="7"/>
  <c r="AX288" i="7"/>
  <c r="AX345" i="7"/>
  <c r="AX423" i="7"/>
  <c r="AX434" i="7"/>
  <c r="AX435" i="7"/>
  <c r="AX481" i="7"/>
  <c r="AX494" i="7"/>
  <c r="AX445" i="7"/>
  <c r="AX448" i="7"/>
  <c r="AX426" i="7"/>
  <c r="AX511" i="7"/>
  <c r="AX524" i="7"/>
  <c r="AX530" i="7"/>
  <c r="AX474" i="7"/>
  <c r="AX534" i="7"/>
  <c r="AX492" i="7"/>
  <c r="AX497" i="7"/>
  <c r="AX548" i="7"/>
  <c r="AX580" i="7"/>
  <c r="AX604" i="7"/>
  <c r="AX572" i="7"/>
  <c r="AX592" i="7"/>
  <c r="AX521" i="7"/>
  <c r="AX590" i="7"/>
  <c r="AX40" i="7"/>
  <c r="AX54" i="7"/>
  <c r="AX217" i="7"/>
  <c r="AX233" i="7"/>
  <c r="AX52" i="7"/>
  <c r="AX89" i="7"/>
  <c r="AX154" i="7"/>
  <c r="AX202" i="7"/>
  <c r="AX71" i="7"/>
  <c r="AX173" i="7"/>
  <c r="AX234" i="7"/>
  <c r="AX50" i="7"/>
  <c r="AX77" i="7"/>
  <c r="AX90" i="7"/>
  <c r="AX139" i="7"/>
  <c r="AX174" i="7"/>
  <c r="AX207" i="7"/>
  <c r="AX108" i="7"/>
  <c r="AX136" i="7"/>
  <c r="AX18" i="7"/>
  <c r="AX99" i="7"/>
  <c r="AX146" i="7"/>
  <c r="AX193" i="7"/>
  <c r="AX163" i="7"/>
  <c r="AX283" i="7"/>
  <c r="AX430" i="7"/>
  <c r="AX269" i="7"/>
  <c r="AX352" i="7"/>
  <c r="AX347" i="7"/>
  <c r="AX396" i="7"/>
  <c r="AX257" i="7"/>
  <c r="AX299" i="7"/>
  <c r="AX353" i="7"/>
  <c r="AX415" i="7"/>
  <c r="AX402" i="7"/>
  <c r="AX96" i="7"/>
  <c r="AX328" i="7"/>
  <c r="AX246" i="7"/>
  <c r="AX275" i="7"/>
  <c r="AX307" i="7"/>
  <c r="AX419" i="7"/>
  <c r="AX272" i="7"/>
  <c r="AX329" i="7"/>
  <c r="AX395" i="7"/>
  <c r="AX248" i="7"/>
  <c r="AX449" i="7"/>
  <c r="AX477" i="7"/>
  <c r="AX432" i="7"/>
  <c r="AX465" i="7"/>
  <c r="AX453" i="7"/>
  <c r="AX438" i="7"/>
  <c r="AX484" i="7"/>
  <c r="AX469" i="7"/>
  <c r="AX436" i="7"/>
  <c r="AX467" i="7"/>
  <c r="AX482" i="7"/>
  <c r="AX527" i="7"/>
  <c r="AX486" i="7"/>
  <c r="AX501" i="7"/>
  <c r="AX528" i="7"/>
  <c r="AX531" i="7"/>
  <c r="AX499" i="7"/>
  <c r="AX510" i="7"/>
  <c r="AX526" i="7"/>
  <c r="AX552" i="7"/>
  <c r="AX574" i="7"/>
  <c r="AX8" i="7"/>
  <c r="AX9" i="7"/>
  <c r="AX62" i="7"/>
  <c r="AX143" i="7"/>
  <c r="AX165" i="7"/>
  <c r="AX42" i="7"/>
  <c r="AX73" i="7"/>
  <c r="AX117" i="7"/>
  <c r="AX169" i="7"/>
  <c r="AX6" i="7"/>
  <c r="AX97" i="7"/>
  <c r="AX122" i="7"/>
  <c r="AX185" i="7"/>
  <c r="AX19" i="7"/>
  <c r="AX135" i="7"/>
  <c r="AX80" i="7"/>
  <c r="AX11" i="7"/>
  <c r="AX142" i="7"/>
  <c r="AX210" i="7"/>
  <c r="AX64" i="7"/>
  <c r="AX200" i="7"/>
  <c r="AX67" i="7"/>
  <c r="AX102" i="7"/>
  <c r="AX195" i="7"/>
  <c r="AX320" i="7"/>
  <c r="AX362" i="7"/>
  <c r="AX273" i="7"/>
  <c r="AX424" i="7"/>
  <c r="AX235" i="7"/>
  <c r="AX292" i="7"/>
  <c r="AX321" i="7"/>
  <c r="AX274" i="7"/>
  <c r="AX296" i="7"/>
  <c r="AX367" i="7"/>
  <c r="AX267" i="7"/>
  <c r="AX316" i="7"/>
  <c r="AX364" i="7"/>
  <c r="AX291" i="7"/>
  <c r="AX310" i="7"/>
  <c r="AX351" i="7"/>
  <c r="AX377" i="7"/>
  <c r="AX237" i="7"/>
  <c r="AX358" i="7"/>
  <c r="AX406" i="7"/>
  <c r="AX280" i="7"/>
  <c r="AX452" i="7"/>
  <c r="AX468" i="7"/>
  <c r="AX308" i="7"/>
  <c r="AX459" i="7"/>
  <c r="AX472" i="7"/>
  <c r="AX451" i="7"/>
  <c r="AX470" i="7"/>
  <c r="AX518" i="7"/>
  <c r="AX495" i="7"/>
  <c r="AX533" i="7"/>
  <c r="AX543" i="7"/>
  <c r="AX537" i="7"/>
  <c r="AX500" i="7"/>
  <c r="AX535" i="7"/>
  <c r="AX529" i="7"/>
  <c r="AX587" i="7"/>
  <c r="AX617" i="7"/>
  <c r="AX564" i="7"/>
  <c r="AX595" i="7"/>
  <c r="AX556" i="7"/>
  <c r="AX567" i="7"/>
  <c r="AX619" i="7"/>
  <c r="AX20" i="7"/>
  <c r="AX32" i="7"/>
  <c r="AX44" i="7"/>
  <c r="AX70" i="7"/>
  <c r="AX113" i="7"/>
  <c r="AX153" i="7"/>
  <c r="AX201" i="7"/>
  <c r="AX227" i="7"/>
  <c r="AX76" i="7"/>
  <c r="AX179" i="7"/>
  <c r="AX60" i="7"/>
  <c r="AX157" i="7"/>
  <c r="AX209" i="7"/>
  <c r="AX160" i="7"/>
  <c r="AX176" i="7"/>
  <c r="AX15" i="7"/>
  <c r="AX58" i="7"/>
  <c r="AX203" i="7"/>
  <c r="AX26" i="7"/>
  <c r="AX101" i="7"/>
  <c r="AX177" i="7"/>
  <c r="AX223" i="7"/>
  <c r="AX39" i="7"/>
  <c r="AX112" i="7"/>
  <c r="AX152" i="7"/>
  <c r="AX35" i="7"/>
  <c r="AX149" i="7"/>
  <c r="AX211" i="7"/>
  <c r="AX247" i="7"/>
  <c r="AX262" i="7"/>
  <c r="AX375" i="7"/>
  <c r="AX398" i="7"/>
  <c r="AX330" i="7"/>
  <c r="AX369" i="7"/>
  <c r="AX238" i="7"/>
  <c r="AX401" i="7"/>
  <c r="AX421" i="7"/>
  <c r="AX260" i="7"/>
  <c r="AX356" i="7"/>
  <c r="AX418" i="7"/>
  <c r="AX284" i="7"/>
  <c r="AX370" i="7"/>
  <c r="AX184" i="7"/>
  <c r="AX271" i="7"/>
  <c r="AX335" i="7"/>
  <c r="AX249" i="7"/>
  <c r="AX294" i="7"/>
  <c r="AX361" i="7"/>
  <c r="AX279" i="7"/>
  <c r="AX336" i="7"/>
  <c r="AX312" i="7"/>
  <c r="AX480" i="7"/>
  <c r="AX437" i="7"/>
  <c r="AX471" i="7"/>
  <c r="AX340" i="7"/>
  <c r="AX441" i="7"/>
  <c r="AX487" i="7"/>
  <c r="AX460" i="7"/>
  <c r="AX475" i="7"/>
  <c r="AX439" i="7"/>
  <c r="AX485" i="7"/>
  <c r="AX545" i="7"/>
  <c r="AX539" i="7"/>
  <c r="AX498" i="7"/>
  <c r="AX509" i="7"/>
  <c r="AX540" i="7"/>
  <c r="AX520" i="7"/>
  <c r="AX502" i="7"/>
  <c r="AX555" i="7"/>
  <c r="AX577" i="7"/>
  <c r="AX620" i="7"/>
  <c r="AX566" i="7"/>
  <c r="AX598" i="7"/>
  <c r="AX631" i="7"/>
  <c r="AX573" i="7"/>
  <c r="AX618" i="7"/>
  <c r="AX596" i="7"/>
  <c r="AX625" i="7"/>
  <c r="AX565" i="7"/>
  <c r="AX600" i="7"/>
  <c r="AX654" i="7"/>
  <c r="AX12" i="7"/>
  <c r="AX21" i="7"/>
  <c r="AX88" i="7"/>
  <c r="AX116" i="7"/>
  <c r="AX172" i="7"/>
  <c r="AX208" i="7"/>
  <c r="AX10" i="7"/>
  <c r="AX49" i="7"/>
  <c r="AX79" i="7"/>
  <c r="AX119" i="7"/>
  <c r="AX194" i="7"/>
  <c r="AX23" i="7"/>
  <c r="AX100" i="7"/>
  <c r="AX188" i="7"/>
  <c r="AX34" i="7"/>
  <c r="AX92" i="7"/>
  <c r="AX138" i="7"/>
  <c r="AX86" i="7"/>
  <c r="AX180" i="7"/>
  <c r="AX28" i="7"/>
  <c r="AX145" i="7"/>
  <c r="AX226" i="7"/>
  <c r="AX72" i="7"/>
  <c r="AX204" i="7"/>
  <c r="AX105" i="7"/>
  <c r="AX250" i="7"/>
  <c r="AX298" i="7"/>
  <c r="AX378" i="7"/>
  <c r="AX241" i="7"/>
  <c r="AX286" i="7"/>
  <c r="AX343" i="7"/>
  <c r="AX385" i="7"/>
  <c r="AX427" i="7"/>
  <c r="AX254" i="7"/>
  <c r="AX302" i="7"/>
  <c r="AX366" i="7"/>
  <c r="AX431" i="7"/>
  <c r="AX324" i="7"/>
  <c r="AX428" i="7"/>
  <c r="AX303" i="7"/>
  <c r="AX373" i="7"/>
  <c r="AX216" i="7"/>
  <c r="AX278" i="7"/>
  <c r="AX319" i="7"/>
  <c r="AX338" i="7"/>
  <c r="AX313" i="7"/>
  <c r="AX387" i="7"/>
  <c r="AX240" i="7"/>
  <c r="AX282" i="7"/>
  <c r="AX301" i="7"/>
  <c r="AX409" i="7"/>
  <c r="AX344" i="7"/>
  <c r="AX455" i="7"/>
  <c r="AX483" i="7"/>
  <c r="AX372" i="7"/>
  <c r="AX462" i="7"/>
  <c r="AX444" i="7"/>
  <c r="AX454" i="7"/>
  <c r="AX473" i="7"/>
  <c r="AX446" i="7"/>
  <c r="AX496" i="7"/>
  <c r="AX513" i="7"/>
  <c r="AX551" i="7"/>
  <c r="AX523" i="7"/>
  <c r="AX538" i="7"/>
  <c r="AX616" i="7"/>
  <c r="AX584" i="7"/>
  <c r="AX585" i="7"/>
  <c r="AX558" i="7"/>
  <c r="AX582" i="7"/>
  <c r="AX570" i="7"/>
  <c r="AX24" i="7"/>
  <c r="AX25" i="7"/>
  <c r="AX33" i="7"/>
  <c r="AX14" i="7"/>
  <c r="AX156" i="7"/>
  <c r="AX82" i="7"/>
  <c r="AX68" i="7"/>
  <c r="AX212" i="7"/>
  <c r="AX36" i="7"/>
  <c r="AX95" i="7"/>
  <c r="AX183" i="7"/>
  <c r="AX30" i="7"/>
  <c r="AX66" i="7"/>
  <c r="AX125" i="7"/>
  <c r="AX222" i="7"/>
  <c r="AX43" i="7"/>
  <c r="AX104" i="7"/>
  <c r="AX189" i="7"/>
  <c r="AX7" i="7"/>
  <c r="AX75" i="7"/>
  <c r="AX118" i="7"/>
  <c r="AX161" i="7"/>
  <c r="AX78" i="7"/>
  <c r="AX178" i="7"/>
  <c r="AX229" i="7"/>
  <c r="AX265" i="7"/>
  <c r="AX311" i="7"/>
  <c r="AX413" i="7"/>
  <c r="AX346" i="7"/>
  <c r="AX318" i="7"/>
  <c r="AX404" i="7"/>
  <c r="AX120" i="7"/>
  <c r="AX363" i="7"/>
  <c r="AX132" i="7"/>
  <c r="AX287" i="7"/>
  <c r="AX306" i="7"/>
  <c r="AX422" i="7"/>
  <c r="AX252" i="7"/>
  <c r="AX322" i="7"/>
  <c r="AX341" i="7"/>
  <c r="AX261" i="7"/>
  <c r="AX297" i="7"/>
  <c r="AX368" i="7"/>
  <c r="AX391" i="7"/>
  <c r="AX339" i="7"/>
  <c r="AX365" i="7"/>
  <c r="AX376" i="7"/>
  <c r="AX488" i="7"/>
  <c r="AX440" i="7"/>
  <c r="AX490" i="7"/>
  <c r="AX463" i="7"/>
  <c r="AX476" i="7"/>
  <c r="AX478" i="7"/>
  <c r="AX542" i="7"/>
  <c r="AX546" i="7"/>
  <c r="AX522" i="7"/>
  <c r="AX550" i="7"/>
  <c r="AX547" i="7"/>
  <c r="AX532" i="7"/>
  <c r="AX514" i="7"/>
  <c r="AX557" i="7"/>
  <c r="AX560" i="7"/>
  <c r="AX623" i="7"/>
  <c r="AX588" i="7"/>
  <c r="AX607" i="7"/>
  <c r="AX561" i="7"/>
  <c r="AX614" i="7"/>
  <c r="AX575" i="7"/>
  <c r="AX608" i="7"/>
  <c r="AX628" i="7"/>
  <c r="AX586" i="7"/>
  <c r="AX609" i="7"/>
  <c r="AX679" i="7"/>
  <c r="AX690" i="7"/>
  <c r="AX655" i="7"/>
  <c r="AX640" i="7"/>
  <c r="AX700" i="7"/>
  <c r="AX656" i="7"/>
  <c r="AX641" i="7"/>
  <c r="AX716" i="7"/>
  <c r="AX754" i="7"/>
  <c r="AX710" i="7"/>
  <c r="AX737" i="7"/>
  <c r="AX701" i="7"/>
  <c r="AX755" i="7"/>
  <c r="AX714" i="7"/>
  <c r="AX769" i="7"/>
  <c r="AX724" i="7"/>
  <c r="AX712" i="7"/>
  <c r="AX776" i="7"/>
  <c r="AX746" i="7"/>
  <c r="AX816" i="7"/>
  <c r="AX880" i="7"/>
  <c r="AX835" i="7"/>
  <c r="AX883" i="7"/>
  <c r="AX822" i="7"/>
  <c r="AX854" i="7"/>
  <c r="AX886" i="7"/>
  <c r="AX817" i="7"/>
  <c r="AX849" i="7"/>
  <c r="AX881" i="7"/>
  <c r="AX804" i="7"/>
  <c r="AX836" i="7"/>
  <c r="AX868" i="7"/>
  <c r="AX855" i="7"/>
  <c r="AX789" i="7"/>
  <c r="AX829" i="7"/>
  <c r="AX861" i="7"/>
  <c r="AX627" i="7"/>
  <c r="AX612" i="7"/>
  <c r="AX632" i="7"/>
  <c r="AX637" i="7"/>
  <c r="AX666" i="7"/>
  <c r="AX693" i="7"/>
  <c r="AX645" i="7"/>
  <c r="AX703" i="7"/>
  <c r="AX678" i="7"/>
  <c r="AX688" i="7"/>
  <c r="AX740" i="7"/>
  <c r="AX705" i="7"/>
  <c r="AX762" i="7"/>
  <c r="AX723" i="7"/>
  <c r="AX772" i="7"/>
  <c r="AX721" i="7"/>
  <c r="AX775" i="7"/>
  <c r="AX779" i="7"/>
  <c r="AX800" i="7"/>
  <c r="AX783" i="7"/>
  <c r="AX824" i="7"/>
  <c r="AX795" i="7"/>
  <c r="AX843" i="7"/>
  <c r="AX790" i="7"/>
  <c r="AX785" i="7"/>
  <c r="AX876" i="7"/>
  <c r="AX863" i="7"/>
  <c r="AX778" i="7"/>
  <c r="AX826" i="7"/>
  <c r="AX858" i="7"/>
  <c r="AX797" i="7"/>
  <c r="AX622" i="7"/>
  <c r="AX651" i="7"/>
  <c r="AX682" i="7"/>
  <c r="AX639" i="7"/>
  <c r="AX696" i="7"/>
  <c r="AX677" i="7"/>
  <c r="AX658" i="7"/>
  <c r="AX659" i="7"/>
  <c r="AX681" i="7"/>
  <c r="AX692" i="7"/>
  <c r="AX719" i="7"/>
  <c r="AX764" i="7"/>
  <c r="AX713" i="7"/>
  <c r="AX743" i="7"/>
  <c r="AX717" i="7"/>
  <c r="AX758" i="7"/>
  <c r="AX720" i="7"/>
  <c r="AX756" i="7"/>
  <c r="AX736" i="7"/>
  <c r="AX757" i="7"/>
  <c r="AX726" i="7"/>
  <c r="AX792" i="7"/>
  <c r="AX832" i="7"/>
  <c r="AX803" i="7"/>
  <c r="AX851" i="7"/>
  <c r="AX830" i="7"/>
  <c r="AX862" i="7"/>
  <c r="AX825" i="7"/>
  <c r="AX857" i="7"/>
  <c r="AX780" i="7"/>
  <c r="AX812" i="7"/>
  <c r="AX844" i="7"/>
  <c r="AX884" i="7"/>
  <c r="AX786" i="7"/>
  <c r="AX837" i="7"/>
  <c r="AX869" i="7"/>
  <c r="AX686" i="7"/>
  <c r="AX697" i="7"/>
  <c r="AX669" i="7"/>
  <c r="AX633" i="7"/>
  <c r="AX684" i="7"/>
  <c r="AX665" i="7"/>
  <c r="AX695" i="7"/>
  <c r="AX734" i="7"/>
  <c r="AX687" i="7"/>
  <c r="AX742" i="7"/>
  <c r="AX763" i="7"/>
  <c r="AX739" i="7"/>
  <c r="AX784" i="7"/>
  <c r="AX781" i="7"/>
  <c r="AX773" i="7"/>
  <c r="AX840" i="7"/>
  <c r="AX859" i="7"/>
  <c r="AX798" i="7"/>
  <c r="AX793" i="7"/>
  <c r="AX815" i="7"/>
  <c r="AX871" i="7"/>
  <c r="AX794" i="7"/>
  <c r="AX834" i="7"/>
  <c r="AX866" i="7"/>
  <c r="AX621" i="7"/>
  <c r="AX562" i="7"/>
  <c r="AX657" i="7"/>
  <c r="AX644" i="7"/>
  <c r="AX680" i="7"/>
  <c r="AX699" i="7"/>
  <c r="AX664" i="7"/>
  <c r="AX638" i="7"/>
  <c r="AX704" i="7"/>
  <c r="AX725" i="7"/>
  <c r="AX722" i="7"/>
  <c r="AX761" i="7"/>
  <c r="AX765" i="7"/>
  <c r="AX731" i="7"/>
  <c r="AX698" i="7"/>
  <c r="AX759" i="7"/>
  <c r="AX702" i="7"/>
  <c r="AX748" i="7"/>
  <c r="AX799" i="7"/>
  <c r="AX848" i="7"/>
  <c r="AX811" i="7"/>
  <c r="AX867" i="7"/>
  <c r="AX838" i="7"/>
  <c r="AX870" i="7"/>
  <c r="AX833" i="7"/>
  <c r="AX865" i="7"/>
  <c r="AX788" i="7"/>
  <c r="AX820" i="7"/>
  <c r="AX852" i="7"/>
  <c r="AX823" i="7"/>
  <c r="AX802" i="7"/>
  <c r="AX813" i="7"/>
  <c r="AX845" i="7"/>
  <c r="AX877" i="7"/>
  <c r="AX602" i="7"/>
  <c r="AX660" i="7"/>
  <c r="AX689" i="7"/>
  <c r="AX649" i="7"/>
  <c r="AX691" i="7"/>
  <c r="AX672" i="7"/>
  <c r="AX707" i="7"/>
  <c r="AX634" i="7"/>
  <c r="AX673" i="7"/>
  <c r="AX733" i="7"/>
  <c r="AX768" i="7"/>
  <c r="AX735" i="7"/>
  <c r="AX706" i="7"/>
  <c r="AX747" i="7"/>
  <c r="AX745" i="7"/>
  <c r="AX791" i="7"/>
  <c r="AX782" i="7"/>
  <c r="AX787" i="7"/>
  <c r="AX856" i="7"/>
  <c r="AX801" i="7"/>
  <c r="AX831" i="7"/>
  <c r="AX879" i="7"/>
  <c r="AX810" i="7"/>
  <c r="AX842" i="7"/>
  <c r="AX874" i="7"/>
  <c r="AX594" i="7"/>
  <c r="AX553" i="7"/>
  <c r="AX676" i="7"/>
  <c r="AX709" i="7"/>
  <c r="AX668" i="7"/>
  <c r="AX642" i="7"/>
  <c r="AX683" i="7"/>
  <c r="AX635" i="7"/>
  <c r="AX653" i="7"/>
  <c r="AX643" i="7"/>
  <c r="AX708" i="7"/>
  <c r="AX751" i="7"/>
  <c r="AX727" i="7"/>
  <c r="AX752" i="7"/>
  <c r="AX771" i="7"/>
  <c r="AX741" i="7"/>
  <c r="AX766" i="7"/>
  <c r="AX711" i="7"/>
  <c r="AX738" i="7"/>
  <c r="AX774" i="7"/>
  <c r="AX864" i="7"/>
  <c r="AX819" i="7"/>
  <c r="AX875" i="7"/>
  <c r="AX814" i="7"/>
  <c r="AX846" i="7"/>
  <c r="AX878" i="7"/>
  <c r="AX809" i="7"/>
  <c r="AX841" i="7"/>
  <c r="AX873" i="7"/>
  <c r="AX796" i="7"/>
  <c r="AX828" i="7"/>
  <c r="AX860" i="7"/>
  <c r="AX839" i="7"/>
  <c r="AX821" i="7"/>
  <c r="AX853" i="7"/>
  <c r="AX885" i="7"/>
  <c r="AX630" i="7"/>
  <c r="AX576" i="7"/>
  <c r="AX603" i="7"/>
  <c r="AX647" i="7"/>
  <c r="AX652" i="7"/>
  <c r="AX694" i="7"/>
  <c r="AX675" i="7"/>
  <c r="AX648" i="7"/>
  <c r="AX636" i="7"/>
  <c r="AX685" i="7"/>
  <c r="AX671" i="7"/>
  <c r="AX667" i="7"/>
  <c r="AX744" i="7"/>
  <c r="AX718" i="7"/>
  <c r="AX715" i="7"/>
  <c r="AX750" i="7"/>
  <c r="AX760" i="7"/>
  <c r="AX767" i="7"/>
  <c r="AX770" i="7"/>
  <c r="AX777" i="7"/>
  <c r="AX808" i="7"/>
  <c r="AX872" i="7"/>
  <c r="AX827" i="7"/>
  <c r="AX847" i="7"/>
  <c r="AX887" i="7"/>
  <c r="AX818" i="7"/>
  <c r="AX850" i="7"/>
  <c r="AX882" i="7"/>
  <c r="AX888" i="7"/>
  <c r="AU243" i="7"/>
  <c r="G76" i="6" s="1"/>
  <c r="AU728" i="7"/>
  <c r="G80" i="6" s="1"/>
  <c r="AU661" i="7"/>
  <c r="G79" i="6" s="1"/>
  <c r="H79" i="6" s="1"/>
  <c r="AU504" i="7"/>
  <c r="G78" i="6" s="1"/>
  <c r="AO889" i="7"/>
  <c r="G72" i="6" s="1"/>
  <c r="H72" i="6" s="1"/>
  <c r="AR760" i="7"/>
  <c r="AR700" i="7"/>
  <c r="AR710" i="7"/>
  <c r="AR649" i="7"/>
  <c r="AR699" i="7"/>
  <c r="AR677" i="7"/>
  <c r="AR611" i="7"/>
  <c r="AR571" i="7"/>
  <c r="AR575" i="7"/>
  <c r="AR509" i="7"/>
  <c r="AR485" i="7"/>
  <c r="AR453" i="7"/>
  <c r="AR421" i="7"/>
  <c r="AR579" i="7"/>
  <c r="AR397" i="7"/>
  <c r="AR314" i="7"/>
  <c r="AR361" i="7"/>
  <c r="AR373" i="7"/>
  <c r="AR342" i="7"/>
  <c r="AR354" i="7"/>
  <c r="AR383" i="7"/>
  <c r="AR276" i="7"/>
  <c r="AR196" i="7"/>
  <c r="AR268" i="7"/>
  <c r="AR280" i="7"/>
  <c r="AR224" i="7"/>
  <c r="AR200" i="7"/>
  <c r="AR168" i="7"/>
  <c r="AR138" i="7"/>
  <c r="AR118" i="7"/>
  <c r="AR110" i="7"/>
  <c r="AR100" i="7"/>
  <c r="AR112" i="7"/>
  <c r="AR119" i="7"/>
  <c r="AR136" i="7"/>
  <c r="AR93" i="7"/>
  <c r="AR72" i="7"/>
  <c r="AR69" i="7"/>
  <c r="AR37" i="7"/>
  <c r="AR12" i="7"/>
  <c r="AR40" i="7"/>
  <c r="AR64" i="7"/>
  <c r="AR94" i="7"/>
  <c r="AR9" i="7"/>
  <c r="AR16" i="7"/>
  <c r="AR41" i="7"/>
  <c r="AR86" i="7"/>
  <c r="AR111" i="7"/>
  <c r="AR38" i="7"/>
  <c r="AR23" i="7"/>
  <c r="AR33" i="7"/>
  <c r="AR79" i="7"/>
  <c r="AR159" i="7"/>
  <c r="AR204" i="7"/>
  <c r="AR288" i="7"/>
  <c r="AR162" i="7"/>
  <c r="AR226" i="7"/>
  <c r="AR296" i="7"/>
  <c r="AR160" i="7"/>
  <c r="AR282" i="7"/>
  <c r="AR82" i="7"/>
  <c r="AR209" i="7"/>
  <c r="AR264" i="7"/>
  <c r="AR297" i="7"/>
  <c r="AR152" i="7"/>
  <c r="AR206" i="7"/>
  <c r="AR249" i="7"/>
  <c r="AR140" i="7"/>
  <c r="AR246" i="7"/>
  <c r="AR126" i="7"/>
  <c r="AR228" i="7"/>
  <c r="AR291" i="7"/>
  <c r="AR121" i="7"/>
  <c r="AR150" i="7"/>
  <c r="AR225" i="7"/>
  <c r="AR183" i="7"/>
  <c r="AR260" i="7"/>
  <c r="AR336" i="7"/>
  <c r="AR358" i="7"/>
  <c r="AR325" i="7"/>
  <c r="AR351" i="7"/>
  <c r="AR312" i="7"/>
  <c r="AR322" i="7"/>
  <c r="AR213" i="7"/>
  <c r="AR316" i="7"/>
  <c r="AR323" i="7"/>
  <c r="AR311" i="7"/>
  <c r="AR376" i="7"/>
  <c r="AR328" i="7"/>
  <c r="AR374" i="7"/>
  <c r="AR378" i="7"/>
  <c r="AR379" i="7"/>
  <c r="AR389" i="7"/>
  <c r="AR391" i="7"/>
  <c r="AR521" i="7"/>
  <c r="AR393" i="7"/>
  <c r="AR511" i="7"/>
  <c r="AR559" i="7"/>
  <c r="AR415" i="7"/>
  <c r="AR489" i="7"/>
  <c r="AR552" i="7"/>
  <c r="AR493" i="7"/>
  <c r="AR533" i="7"/>
  <c r="AR454" i="7"/>
  <c r="AR490" i="7"/>
  <c r="AR523" i="7"/>
  <c r="AR530" i="7"/>
  <c r="AR455" i="7"/>
  <c r="AR476" i="7"/>
  <c r="AR524" i="7"/>
  <c r="AR401" i="7"/>
  <c r="AR432" i="7"/>
  <c r="AR558" i="7"/>
  <c r="AR576" i="7"/>
  <c r="AR564" i="7"/>
  <c r="AR620" i="7"/>
  <c r="AR15" i="7"/>
  <c r="AR53" i="7"/>
  <c r="AR44" i="7"/>
  <c r="AR56" i="7"/>
  <c r="AR13" i="7"/>
  <c r="AR62" i="7"/>
  <c r="AR95" i="7"/>
  <c r="AR122" i="7"/>
  <c r="AR49" i="7"/>
  <c r="AR96" i="7"/>
  <c r="AR43" i="7"/>
  <c r="AR73" i="7"/>
  <c r="AR36" i="7"/>
  <c r="AR8" i="7"/>
  <c r="AR229" i="7"/>
  <c r="AR272" i="7"/>
  <c r="AR299" i="7"/>
  <c r="AR127" i="7"/>
  <c r="AR201" i="7"/>
  <c r="AR266" i="7"/>
  <c r="AR175" i="7"/>
  <c r="AR106" i="7"/>
  <c r="AR193" i="7"/>
  <c r="AR267" i="7"/>
  <c r="AR117" i="7"/>
  <c r="AR166" i="7"/>
  <c r="AR283" i="7"/>
  <c r="AR191" i="7"/>
  <c r="AR301" i="7"/>
  <c r="AR194" i="7"/>
  <c r="AR250" i="7"/>
  <c r="AR174" i="7"/>
  <c r="AR284" i="7"/>
  <c r="AR186" i="7"/>
  <c r="AR292" i="7"/>
  <c r="AR368" i="7"/>
  <c r="AR359" i="7"/>
  <c r="AR326" i="7"/>
  <c r="AR349" i="7"/>
  <c r="AR237" i="7"/>
  <c r="AR363" i="7"/>
  <c r="AR353" i="7"/>
  <c r="AR317" i="7"/>
  <c r="AR347" i="7"/>
  <c r="AR377" i="7"/>
  <c r="AR384" i="7"/>
  <c r="AR395" i="7"/>
  <c r="AR459" i="7"/>
  <c r="AR482" i="7"/>
  <c r="AR402" i="7"/>
  <c r="AR433" i="7"/>
  <c r="AR430" i="7"/>
  <c r="AR496" i="7"/>
  <c r="AR535" i="7"/>
  <c r="AR427" i="7"/>
  <c r="AR457" i="7"/>
  <c r="AR512" i="7"/>
  <c r="AR545" i="7"/>
  <c r="AR409" i="7"/>
  <c r="AR494" i="7"/>
  <c r="AR386" i="7"/>
  <c r="AR412" i="7"/>
  <c r="AR436" i="7"/>
  <c r="AR488" i="7"/>
  <c r="AR517" i="7"/>
  <c r="AR469" i="7"/>
  <c r="AR585" i="7"/>
  <c r="AR623" i="7"/>
  <c r="AR582" i="7"/>
  <c r="AR27" i="7"/>
  <c r="AR67" i="7"/>
  <c r="AR97" i="7"/>
  <c r="AR47" i="7"/>
  <c r="AR91" i="7"/>
  <c r="AR19" i="7"/>
  <c r="AR89" i="7"/>
  <c r="AR17" i="7"/>
  <c r="AR7" i="7"/>
  <c r="AR42" i="7"/>
  <c r="AR26" i="7"/>
  <c r="AR51" i="7"/>
  <c r="AR46" i="7"/>
  <c r="AR76" i="7"/>
  <c r="AR54" i="7"/>
  <c r="AR171" i="7"/>
  <c r="AR275" i="7"/>
  <c r="AR165" i="7"/>
  <c r="AR233" i="7"/>
  <c r="AR269" i="7"/>
  <c r="AR116" i="7"/>
  <c r="AR187" i="7"/>
  <c r="AR259" i="7"/>
  <c r="AR289" i="7"/>
  <c r="AR163" i="7"/>
  <c r="AR256" i="7"/>
  <c r="AR143" i="7"/>
  <c r="AR253" i="7"/>
  <c r="AR304" i="7"/>
  <c r="AR167" i="7"/>
  <c r="AR271" i="7"/>
  <c r="AR232" i="7"/>
  <c r="AR212" i="7"/>
  <c r="AR302" i="7"/>
  <c r="AR339" i="7"/>
  <c r="AR329" i="7"/>
  <c r="AR365" i="7"/>
  <c r="AR315" i="7"/>
  <c r="AR330" i="7"/>
  <c r="AR319" i="7"/>
  <c r="AR327" i="7"/>
  <c r="AR332" i="7"/>
  <c r="AR463" i="7"/>
  <c r="AR518" i="7"/>
  <c r="AR562" i="7"/>
  <c r="AR467" i="7"/>
  <c r="AR549" i="7"/>
  <c r="AR431" i="7"/>
  <c r="AR464" i="7"/>
  <c r="AR497" i="7"/>
  <c r="AR411" i="7"/>
  <c r="AR443" i="7"/>
  <c r="AR539" i="7"/>
  <c r="AR458" i="7"/>
  <c r="AR491" i="7"/>
  <c r="AR537" i="7"/>
  <c r="AR417" i="7"/>
  <c r="AR439" i="7"/>
  <c r="AR540" i="7"/>
  <c r="AR410" i="7"/>
  <c r="AR566" i="7"/>
  <c r="AR627" i="7"/>
  <c r="AR55" i="7"/>
  <c r="AR71" i="7"/>
  <c r="AR65" i="7"/>
  <c r="AR104" i="7"/>
  <c r="AR31" i="7"/>
  <c r="AR98" i="7"/>
  <c r="AR11" i="7"/>
  <c r="AR57" i="7"/>
  <c r="AR99" i="7"/>
  <c r="AR87" i="7"/>
  <c r="AR52" i="7"/>
  <c r="AR109" i="7"/>
  <c r="AR251" i="7"/>
  <c r="AR22" i="7"/>
  <c r="AR208" i="7"/>
  <c r="AR125" i="7"/>
  <c r="AR227" i="7"/>
  <c r="AR131" i="7"/>
  <c r="AR169" i="7"/>
  <c r="AR234" i="7"/>
  <c r="AR290" i="7"/>
  <c r="AR203" i="7"/>
  <c r="AR78" i="7"/>
  <c r="AR156" i="7"/>
  <c r="AR197" i="7"/>
  <c r="AR257" i="7"/>
  <c r="AR298" i="7"/>
  <c r="AR141" i="7"/>
  <c r="AR235" i="7"/>
  <c r="AR295" i="7"/>
  <c r="AR215" i="7"/>
  <c r="AR153" i="7"/>
  <c r="AR362" i="7"/>
  <c r="AR352" i="7"/>
  <c r="AR303" i="7"/>
  <c r="AR370" i="7"/>
  <c r="AR364" i="7"/>
  <c r="AR320" i="7"/>
  <c r="AR350" i="7"/>
  <c r="AR306" i="7"/>
  <c r="AR334" i="7"/>
  <c r="AR399" i="7"/>
  <c r="AR387" i="7"/>
  <c r="AR466" i="7"/>
  <c r="AR420" i="7"/>
  <c r="AR460" i="7"/>
  <c r="AR515" i="7"/>
  <c r="AR538" i="7"/>
  <c r="AR398" i="7"/>
  <c r="AR434" i="7"/>
  <c r="AR519" i="7"/>
  <c r="AR556" i="7"/>
  <c r="AR468" i="7"/>
  <c r="AR500" i="7"/>
  <c r="AR536" i="7"/>
  <c r="AR449" i="7"/>
  <c r="AR513" i="7"/>
  <c r="AR546" i="7"/>
  <c r="AR495" i="7"/>
  <c r="AR561" i="7"/>
  <c r="AR501" i="7"/>
  <c r="AR589" i="7"/>
  <c r="AR568" i="7"/>
  <c r="AR30" i="7"/>
  <c r="AR74" i="7"/>
  <c r="AR25" i="7"/>
  <c r="AR68" i="7"/>
  <c r="AR81" i="7"/>
  <c r="AR45" i="7"/>
  <c r="AR14" i="7"/>
  <c r="AR60" i="7"/>
  <c r="AR102" i="7"/>
  <c r="AR103" i="7"/>
  <c r="AR278" i="7"/>
  <c r="AR211" i="7"/>
  <c r="AR205" i="7"/>
  <c r="AR172" i="7"/>
  <c r="AR199" i="7"/>
  <c r="AR286" i="7"/>
  <c r="AR133" i="7"/>
  <c r="AR240" i="7"/>
  <c r="AR155" i="7"/>
  <c r="AR115" i="7"/>
  <c r="AR170" i="7"/>
  <c r="AR274" i="7"/>
  <c r="AR192" i="7"/>
  <c r="AR238" i="7"/>
  <c r="AR148" i="7"/>
  <c r="AR218" i="7"/>
  <c r="AR309" i="7"/>
  <c r="AR185" i="7"/>
  <c r="AR333" i="7"/>
  <c r="AR338" i="7"/>
  <c r="AR375" i="7"/>
  <c r="AR331" i="7"/>
  <c r="AR157" i="7"/>
  <c r="AR357" i="7"/>
  <c r="AR366" i="7"/>
  <c r="AR400" i="7"/>
  <c r="AR392" i="7"/>
  <c r="AR404" i="7"/>
  <c r="AR492" i="7"/>
  <c r="AR547" i="7"/>
  <c r="AR445" i="7"/>
  <c r="AR472" i="7"/>
  <c r="AR544" i="7"/>
  <c r="AR390" i="7"/>
  <c r="AR483" i="7"/>
  <c r="AR503" i="7"/>
  <c r="AR416" i="7"/>
  <c r="AR461" i="7"/>
  <c r="AR520" i="7"/>
  <c r="AR542" i="7"/>
  <c r="AR435" i="7"/>
  <c r="AR465" i="7"/>
  <c r="AR498" i="7"/>
  <c r="AR419" i="7"/>
  <c r="AR444" i="7"/>
  <c r="AR543" i="7"/>
  <c r="AR525" i="7"/>
  <c r="AR442" i="7"/>
  <c r="AR570" i="7"/>
  <c r="AR601" i="7"/>
  <c r="AR58" i="7"/>
  <c r="AR132" i="7"/>
  <c r="AR28" i="7"/>
  <c r="AR107" i="7"/>
  <c r="AR34" i="7"/>
  <c r="AR101" i="7"/>
  <c r="AR20" i="7"/>
  <c r="AR48" i="7"/>
  <c r="AR32" i="7"/>
  <c r="AR63" i="7"/>
  <c r="AR61" i="7"/>
  <c r="AR124" i="7"/>
  <c r="AR258" i="7"/>
  <c r="AR145" i="7"/>
  <c r="AR178" i="7"/>
  <c r="AR214" i="7"/>
  <c r="AR248" i="7"/>
  <c r="AR285" i="7"/>
  <c r="AR139" i="7"/>
  <c r="AR263" i="7"/>
  <c r="AR300" i="7"/>
  <c r="AR188" i="7"/>
  <c r="AR135" i="7"/>
  <c r="AR176" i="7"/>
  <c r="AR270" i="7"/>
  <c r="AR287" i="7"/>
  <c r="AR158" i="7"/>
  <c r="AR261" i="7"/>
  <c r="AR90" i="7"/>
  <c r="AR144" i="7"/>
  <c r="AR207" i="7"/>
  <c r="AR247" i="7"/>
  <c r="AR151" i="7"/>
  <c r="AR236" i="7"/>
  <c r="AR345" i="7"/>
  <c r="AR217" i="7"/>
  <c r="AR337" i="7"/>
  <c r="AR369" i="7"/>
  <c r="AR340" i="7"/>
  <c r="AR356" i="7"/>
  <c r="AR335" i="7"/>
  <c r="AR372" i="7"/>
  <c r="AR396" i="7"/>
  <c r="AR407" i="7"/>
  <c r="AR423" i="7"/>
  <c r="AR447" i="7"/>
  <c r="AR499" i="7"/>
  <c r="AR522" i="7"/>
  <c r="AR541" i="7"/>
  <c r="AR526" i="7"/>
  <c r="AR563" i="7"/>
  <c r="AR473" i="7"/>
  <c r="AR484" i="7"/>
  <c r="AR441" i="7"/>
  <c r="AR550" i="7"/>
  <c r="AR507" i="7"/>
  <c r="AR408" i="7"/>
  <c r="AR528" i="7"/>
  <c r="AR609" i="7"/>
  <c r="AR574" i="7"/>
  <c r="AR607" i="7"/>
  <c r="AR88" i="7"/>
  <c r="AR75" i="7"/>
  <c r="AR6" i="7"/>
  <c r="AR114" i="7"/>
  <c r="AR105" i="7"/>
  <c r="AR21" i="7"/>
  <c r="AR39" i="7"/>
  <c r="AR24" i="7"/>
  <c r="AR70" i="7"/>
  <c r="AR195" i="7"/>
  <c r="AR281" i="7"/>
  <c r="AR184" i="7"/>
  <c r="AR223" i="7"/>
  <c r="AR255" i="7"/>
  <c r="AR142" i="7"/>
  <c r="AR230" i="7"/>
  <c r="AR279" i="7"/>
  <c r="AR18" i="7"/>
  <c r="AR202" i="7"/>
  <c r="AR293" i="7"/>
  <c r="AR179" i="7"/>
  <c r="AR120" i="7"/>
  <c r="AR164" i="7"/>
  <c r="AR123" i="7"/>
  <c r="AR177" i="7"/>
  <c r="AR210" i="7"/>
  <c r="AR277" i="7"/>
  <c r="AR222" i="7"/>
  <c r="AR154" i="7"/>
  <c r="AR239" i="7"/>
  <c r="AR321" i="7"/>
  <c r="AR241" i="7"/>
  <c r="AR348" i="7"/>
  <c r="AR307" i="7"/>
  <c r="AR346" i="7"/>
  <c r="AR305" i="7"/>
  <c r="AR343" i="7"/>
  <c r="AR149" i="7"/>
  <c r="AR313" i="7"/>
  <c r="AR189" i="7"/>
  <c r="AR367" i="7"/>
  <c r="AR324" i="7"/>
  <c r="AR371" i="7"/>
  <c r="AR385" i="7"/>
  <c r="AR403" i="7"/>
  <c r="AR429" i="7"/>
  <c r="AR477" i="7"/>
  <c r="AR514" i="7"/>
  <c r="AR551" i="7"/>
  <c r="AR508" i="7"/>
  <c r="AR555" i="7"/>
  <c r="AR405" i="7"/>
  <c r="AR480" i="7"/>
  <c r="AR548" i="7"/>
  <c r="AR418" i="7"/>
  <c r="AR486" i="7"/>
  <c r="AR394" i="7"/>
  <c r="AR451" i="7"/>
  <c r="AR475" i="7"/>
  <c r="AR516" i="7"/>
  <c r="AR425" i="7"/>
  <c r="AR527" i="7"/>
  <c r="AR553" i="7"/>
  <c r="AR452" i="7"/>
  <c r="AR471" i="7"/>
  <c r="AR422" i="7"/>
  <c r="AR462" i="7"/>
  <c r="AR554" i="7"/>
  <c r="AR437" i="7"/>
  <c r="AR531" i="7"/>
  <c r="AR474" i="7"/>
  <c r="AR616" i="7"/>
  <c r="AR77" i="7"/>
  <c r="AR80" i="7"/>
  <c r="AR10" i="7"/>
  <c r="AR59" i="7"/>
  <c r="AR92" i="7"/>
  <c r="AR108" i="7"/>
  <c r="AR29" i="7"/>
  <c r="AR35" i="7"/>
  <c r="AR66" i="7"/>
  <c r="AR134" i="7"/>
  <c r="AR262" i="7"/>
  <c r="AR198" i="7"/>
  <c r="AR50" i="7"/>
  <c r="AR137" i="7"/>
  <c r="AR190" i="7"/>
  <c r="AR252" i="7"/>
  <c r="AR146" i="7"/>
  <c r="AR182" i="7"/>
  <c r="AR273" i="7"/>
  <c r="AR173" i="7"/>
  <c r="AR231" i="7"/>
  <c r="AR294" i="7"/>
  <c r="AR161" i="7"/>
  <c r="AR216" i="7"/>
  <c r="AR265" i="7"/>
  <c r="AR113" i="7"/>
  <c r="AR147" i="7"/>
  <c r="AR254" i="7"/>
  <c r="AR180" i="7"/>
  <c r="AR242" i="7"/>
  <c r="AR318" i="7"/>
  <c r="AR310" i="7"/>
  <c r="AR355" i="7"/>
  <c r="AR181" i="7"/>
  <c r="AR360" i="7"/>
  <c r="AR308" i="7"/>
  <c r="AR341" i="7"/>
  <c r="AR344" i="7"/>
  <c r="AR388" i="7"/>
  <c r="AR456" i="7"/>
  <c r="AR479" i="7"/>
  <c r="AR426" i="7"/>
  <c r="AR450" i="7"/>
  <c r="AR413" i="7"/>
  <c r="AR532" i="7"/>
  <c r="AR424" i="7"/>
  <c r="AR448" i="7"/>
  <c r="AR529" i="7"/>
  <c r="AR481" i="7"/>
  <c r="AR406" i="7"/>
  <c r="AR428" i="7"/>
  <c r="AR487" i="7"/>
  <c r="AR510" i="7"/>
  <c r="AR440" i="7"/>
  <c r="AR557" i="7"/>
  <c r="AR612" i="7"/>
  <c r="AR593" i="7"/>
  <c r="AR621" i="7"/>
  <c r="AR567" i="7"/>
  <c r="AR603" i="7"/>
  <c r="AR625" i="7"/>
  <c r="AR534" i="7"/>
  <c r="AR606" i="7"/>
  <c r="AR637" i="7"/>
  <c r="AR666" i="7"/>
  <c r="AR658" i="7"/>
  <c r="AR641" i="7"/>
  <c r="AR676" i="7"/>
  <c r="AR691" i="7"/>
  <c r="AR636" i="7"/>
  <c r="AR697" i="7"/>
  <c r="AR764" i="7"/>
  <c r="AR707" i="7"/>
  <c r="AR746" i="7"/>
  <c r="AR761" i="7"/>
  <c r="AR722" i="7"/>
  <c r="AR759" i="7"/>
  <c r="AR766" i="7"/>
  <c r="AR763" i="7"/>
  <c r="AR751" i="7"/>
  <c r="AR744" i="7"/>
  <c r="AR777" i="7"/>
  <c r="AR800" i="7"/>
  <c r="AR864" i="7"/>
  <c r="AR811" i="7"/>
  <c r="AR843" i="7"/>
  <c r="AR875" i="7"/>
  <c r="AR814" i="7"/>
  <c r="AR846" i="7"/>
  <c r="AR878" i="7"/>
  <c r="AR801" i="7"/>
  <c r="AR881" i="7"/>
  <c r="AR804" i="7"/>
  <c r="AR836" i="7"/>
  <c r="AR868" i="7"/>
  <c r="AR786" i="7"/>
  <c r="AR797" i="7"/>
  <c r="AR861" i="7"/>
  <c r="AR583" i="7"/>
  <c r="AR588" i="7"/>
  <c r="AR656" i="7"/>
  <c r="AR696" i="7"/>
  <c r="AR667" i="7"/>
  <c r="AR631" i="7"/>
  <c r="AR638" i="7"/>
  <c r="AR651" i="7"/>
  <c r="AR703" i="7"/>
  <c r="AR648" i="7"/>
  <c r="AR709" i="7"/>
  <c r="AR767" i="7"/>
  <c r="AR718" i="7"/>
  <c r="AR712" i="7"/>
  <c r="AR727" i="7"/>
  <c r="AR690" i="7"/>
  <c r="AR734" i="7"/>
  <c r="AR664" i="7"/>
  <c r="AR731" i="7"/>
  <c r="AR721" i="7"/>
  <c r="AR808" i="7"/>
  <c r="AR872" i="7"/>
  <c r="AR809" i="7"/>
  <c r="AR841" i="7"/>
  <c r="AR839" i="7"/>
  <c r="AR871" i="7"/>
  <c r="AR794" i="7"/>
  <c r="AR834" i="7"/>
  <c r="AR866" i="7"/>
  <c r="AR869" i="7"/>
  <c r="AR610" i="7"/>
  <c r="AR438" i="7"/>
  <c r="AR587" i="7"/>
  <c r="AR580" i="7"/>
  <c r="AR605" i="7"/>
  <c r="AR414" i="7"/>
  <c r="AR560" i="7"/>
  <c r="AR615" i="7"/>
  <c r="AR599" i="7"/>
  <c r="AR671" i="7"/>
  <c r="AR629" i="7"/>
  <c r="AR672" i="7"/>
  <c r="AR675" i="7"/>
  <c r="AR644" i="7"/>
  <c r="AR679" i="7"/>
  <c r="AR706" i="7"/>
  <c r="AR724" i="7"/>
  <c r="AR715" i="7"/>
  <c r="AR749" i="7"/>
  <c r="AR768" i="7"/>
  <c r="AR698" i="7"/>
  <c r="AR762" i="7"/>
  <c r="AR717" i="7"/>
  <c r="AR704" i="7"/>
  <c r="AR784" i="7"/>
  <c r="AR745" i="7"/>
  <c r="AR816" i="7"/>
  <c r="AR880" i="7"/>
  <c r="AR819" i="7"/>
  <c r="AR851" i="7"/>
  <c r="AR883" i="7"/>
  <c r="AR822" i="7"/>
  <c r="AR854" i="7"/>
  <c r="AR886" i="7"/>
  <c r="AR780" i="7"/>
  <c r="AR812" i="7"/>
  <c r="AR844" i="7"/>
  <c r="AR876" i="7"/>
  <c r="AR802" i="7"/>
  <c r="AR813" i="7"/>
  <c r="AR877" i="7"/>
  <c r="AR590" i="7"/>
  <c r="AR470" i="7"/>
  <c r="AR594" i="7"/>
  <c r="AR608" i="7"/>
  <c r="AR446" i="7"/>
  <c r="AR569" i="7"/>
  <c r="AR595" i="7"/>
  <c r="AR581" i="7"/>
  <c r="AR619" i="7"/>
  <c r="AR680" i="7"/>
  <c r="AR692" i="7"/>
  <c r="AR639" i="7"/>
  <c r="AR640" i="7"/>
  <c r="AR635" i="7"/>
  <c r="AR655" i="7"/>
  <c r="AR714" i="7"/>
  <c r="AR668" i="7"/>
  <c r="AR732" i="7"/>
  <c r="AR726" i="7"/>
  <c r="AR771" i="7"/>
  <c r="AR741" i="7"/>
  <c r="AR713" i="7"/>
  <c r="AR738" i="7"/>
  <c r="AR711" i="7"/>
  <c r="AR770" i="7"/>
  <c r="AR774" i="7"/>
  <c r="AR824" i="7"/>
  <c r="AR779" i="7"/>
  <c r="AR782" i="7"/>
  <c r="AR817" i="7"/>
  <c r="AR849" i="7"/>
  <c r="AR847" i="7"/>
  <c r="AR879" i="7"/>
  <c r="AR810" i="7"/>
  <c r="AR842" i="7"/>
  <c r="AR874" i="7"/>
  <c r="AR821" i="7"/>
  <c r="AR885" i="7"/>
  <c r="AR613" i="7"/>
  <c r="AR502" i="7"/>
  <c r="AR591" i="7"/>
  <c r="AR573" i="7"/>
  <c r="AR626" i="7"/>
  <c r="AR572" i="7"/>
  <c r="AR642" i="7"/>
  <c r="AR674" i="7"/>
  <c r="AR681" i="7"/>
  <c r="AR650" i="7"/>
  <c r="AR678" i="7"/>
  <c r="AR647" i="7"/>
  <c r="AR682" i="7"/>
  <c r="AR596" i="7"/>
  <c r="AR736" i="7"/>
  <c r="AR694" i="7"/>
  <c r="AR740" i="7"/>
  <c r="AR733" i="7"/>
  <c r="AR755" i="7"/>
  <c r="AR670" i="7"/>
  <c r="AR769" i="7"/>
  <c r="AR750" i="7"/>
  <c r="AR723" i="7"/>
  <c r="AR791" i="7"/>
  <c r="AR773" i="7"/>
  <c r="AR832" i="7"/>
  <c r="AR787" i="7"/>
  <c r="AR827" i="7"/>
  <c r="AR859" i="7"/>
  <c r="AR790" i="7"/>
  <c r="AR830" i="7"/>
  <c r="AR862" i="7"/>
  <c r="AR785" i="7"/>
  <c r="AR788" i="7"/>
  <c r="AR820" i="7"/>
  <c r="AR852" i="7"/>
  <c r="AR884" i="7"/>
  <c r="AR829" i="7"/>
  <c r="AR888" i="7"/>
  <c r="AR602" i="7"/>
  <c r="AR597" i="7"/>
  <c r="AR478" i="7"/>
  <c r="AR578" i="7"/>
  <c r="AR622" i="7"/>
  <c r="AR592" i="7"/>
  <c r="AR683" i="7"/>
  <c r="AR604" i="7"/>
  <c r="AR643" i="7"/>
  <c r="AR684" i="7"/>
  <c r="AR659" i="7"/>
  <c r="AR628" i="7"/>
  <c r="AR695" i="7"/>
  <c r="AR754" i="7"/>
  <c r="AR701" i="7"/>
  <c r="AR743" i="7"/>
  <c r="AR716" i="7"/>
  <c r="AR753" i="7"/>
  <c r="AR735" i="7"/>
  <c r="AR720" i="7"/>
  <c r="AR792" i="7"/>
  <c r="AR776" i="7"/>
  <c r="AR840" i="7"/>
  <c r="AR795" i="7"/>
  <c r="AR798" i="7"/>
  <c r="AR825" i="7"/>
  <c r="AR857" i="7"/>
  <c r="AR815" i="7"/>
  <c r="AR855" i="7"/>
  <c r="AR887" i="7"/>
  <c r="AR818" i="7"/>
  <c r="AR850" i="7"/>
  <c r="AR882" i="7"/>
  <c r="AR837" i="7"/>
  <c r="AR586" i="7"/>
  <c r="AR624" i="7"/>
  <c r="AR617" i="7"/>
  <c r="AR600" i="7"/>
  <c r="AR618" i="7"/>
  <c r="AR632" i="7"/>
  <c r="AR633" i="7"/>
  <c r="AR645" i="7"/>
  <c r="AR653" i="7"/>
  <c r="AR657" i="7"/>
  <c r="AR687" i="7"/>
  <c r="AR654" i="7"/>
  <c r="AR702" i="7"/>
  <c r="AR685" i="7"/>
  <c r="AR630" i="7"/>
  <c r="AR737" i="7"/>
  <c r="AR758" i="7"/>
  <c r="AR765" i="7"/>
  <c r="AR747" i="7"/>
  <c r="AR772" i="7"/>
  <c r="AR739" i="7"/>
  <c r="AR725" i="7"/>
  <c r="AR775" i="7"/>
  <c r="AR848" i="7"/>
  <c r="AR803" i="7"/>
  <c r="AR835" i="7"/>
  <c r="AR867" i="7"/>
  <c r="AR838" i="7"/>
  <c r="AR870" i="7"/>
  <c r="AR793" i="7"/>
  <c r="AR865" i="7"/>
  <c r="AR796" i="7"/>
  <c r="AR828" i="7"/>
  <c r="AR860" i="7"/>
  <c r="AR823" i="7"/>
  <c r="AR781" i="7"/>
  <c r="AR845" i="7"/>
  <c r="AR577" i="7"/>
  <c r="AR614" i="7"/>
  <c r="AR565" i="7"/>
  <c r="AR584" i="7"/>
  <c r="AR598" i="7"/>
  <c r="AR652" i="7"/>
  <c r="AR686" i="7"/>
  <c r="AR634" i="7"/>
  <c r="AR660" i="7"/>
  <c r="AR693" i="7"/>
  <c r="AR669" i="7"/>
  <c r="AR646" i="7"/>
  <c r="AR673" i="7"/>
  <c r="AR665" i="7"/>
  <c r="AR688" i="7"/>
  <c r="AR689" i="7"/>
  <c r="AR757" i="7"/>
  <c r="AR752" i="7"/>
  <c r="AR705" i="7"/>
  <c r="AR719" i="7"/>
  <c r="AR756" i="7"/>
  <c r="AR708" i="7"/>
  <c r="AR748" i="7"/>
  <c r="AR742" i="7"/>
  <c r="AR799" i="7"/>
  <c r="AR783" i="7"/>
  <c r="AR856" i="7"/>
  <c r="AR833" i="7"/>
  <c r="AR873" i="7"/>
  <c r="AR831" i="7"/>
  <c r="AR863" i="7"/>
  <c r="AR778" i="7"/>
  <c r="AR826" i="7"/>
  <c r="AR858" i="7"/>
  <c r="AR789" i="7"/>
  <c r="AR853" i="7"/>
  <c r="AO661" i="7"/>
  <c r="G69" i="6" s="1"/>
  <c r="H69" i="6" s="1"/>
  <c r="AO805" i="7"/>
  <c r="G71" i="6" s="1"/>
  <c r="H71" i="6" s="1"/>
  <c r="AL204" i="7"/>
  <c r="AL133" i="7"/>
  <c r="AL694" i="7"/>
  <c r="AL828" i="7"/>
  <c r="AL785" i="7"/>
  <c r="AI805" i="7"/>
  <c r="G61" i="6" s="1"/>
  <c r="AI128" i="7"/>
  <c r="G54" i="6" s="1"/>
  <c r="AI380" i="7"/>
  <c r="G57" i="6" s="1"/>
  <c r="AC805" i="7"/>
  <c r="G51" i="6" s="1"/>
  <c r="H51" i="6" s="1"/>
  <c r="AC128" i="7"/>
  <c r="G44" i="6" s="1"/>
  <c r="H44" i="6" s="1"/>
  <c r="AC661" i="7"/>
  <c r="G49" i="6" s="1"/>
  <c r="H49" i="6" s="1"/>
  <c r="AF857" i="7"/>
  <c r="AF762" i="7"/>
  <c r="AF817" i="7"/>
  <c r="AF717" i="7"/>
  <c r="AF715" i="7"/>
  <c r="AF672" i="7"/>
  <c r="AF631" i="7"/>
  <c r="AF599" i="7"/>
  <c r="AF665" i="7"/>
  <c r="AF449" i="7"/>
  <c r="AF593" i="7"/>
  <c r="AF512" i="7"/>
  <c r="AF488" i="7"/>
  <c r="AF456" i="7"/>
  <c r="AF477" i="7"/>
  <c r="AF557" i="7"/>
  <c r="AF525" i="7"/>
  <c r="AF424" i="7"/>
  <c r="AF387" i="7"/>
  <c r="AF363" i="7"/>
  <c r="AF331" i="7"/>
  <c r="AF299" i="7"/>
  <c r="AF416" i="7"/>
  <c r="AF413" i="7"/>
  <c r="AF407" i="7"/>
  <c r="AF405" i="7"/>
  <c r="AF403" i="7"/>
  <c r="AF383" i="7"/>
  <c r="AF359" i="7"/>
  <c r="AF327" i="7"/>
  <c r="AF427" i="7"/>
  <c r="AF417" i="7"/>
  <c r="AF295" i="7"/>
  <c r="AF232" i="7"/>
  <c r="AF200" i="7"/>
  <c r="AF168" i="7"/>
  <c r="AF136" i="7"/>
  <c r="AF112" i="7"/>
  <c r="AF56" i="7"/>
  <c r="AF246" i="7"/>
  <c r="AF254" i="7"/>
  <c r="AF196" i="7"/>
  <c r="AF164" i="7"/>
  <c r="AF132" i="7"/>
  <c r="AF108" i="7"/>
  <c r="AF52" i="7"/>
  <c r="AF26" i="7"/>
  <c r="AF15" i="7"/>
  <c r="AF42" i="7"/>
  <c r="AF16" i="7"/>
  <c r="AF20" i="7"/>
  <c r="AF6" i="7"/>
  <c r="AF12" i="7"/>
  <c r="AF22" i="7"/>
  <c r="AF91" i="7"/>
  <c r="AF51" i="7"/>
  <c r="AF122" i="7"/>
  <c r="AF192" i="7"/>
  <c r="AF238" i="7"/>
  <c r="AF131" i="7"/>
  <c r="AF228" i="7"/>
  <c r="AF113" i="7"/>
  <c r="AF146" i="7"/>
  <c r="AF175" i="7"/>
  <c r="AF60" i="7"/>
  <c r="AF102" i="7"/>
  <c r="AF78" i="7"/>
  <c r="AF126" i="7"/>
  <c r="AF118" i="7"/>
  <c r="AF141" i="7"/>
  <c r="AF173" i="7"/>
  <c r="AF209" i="7"/>
  <c r="AF213" i="7"/>
  <c r="AF69" i="7"/>
  <c r="AF276" i="7"/>
  <c r="AF157" i="7"/>
  <c r="AF268" i="7"/>
  <c r="AF255" i="7"/>
  <c r="AF161" i="7"/>
  <c r="AF291" i="7"/>
  <c r="AF370" i="7"/>
  <c r="AF364" i="7"/>
  <c r="AF347" i="7"/>
  <c r="AF275" i="7"/>
  <c r="AF378" i="7"/>
  <c r="AF283" i="7"/>
  <c r="AF286" i="7"/>
  <c r="AF320" i="7"/>
  <c r="AF339" i="7"/>
  <c r="AF415" i="7"/>
  <c r="AF527" i="7"/>
  <c r="AF577" i="7"/>
  <c r="AF409" i="7"/>
  <c r="AF479" i="7"/>
  <c r="AF552" i="7"/>
  <c r="AF418" i="7"/>
  <c r="AF467" i="7"/>
  <c r="AF547" i="7"/>
  <c r="AF10" i="7"/>
  <c r="AF33" i="7"/>
  <c r="AF38" i="7"/>
  <c r="AF104" i="7"/>
  <c r="AF160" i="7"/>
  <c r="AF174" i="7"/>
  <c r="AF218" i="7"/>
  <c r="AF80" i="7"/>
  <c r="AF194" i="7"/>
  <c r="AF89" i="7"/>
  <c r="AF235" i="7"/>
  <c r="AF153" i="7"/>
  <c r="AF178" i="7"/>
  <c r="AF225" i="7"/>
  <c r="AF158" i="7"/>
  <c r="AF208" i="7"/>
  <c r="AF48" i="7"/>
  <c r="AF90" i="7"/>
  <c r="AF167" i="7"/>
  <c r="AF205" i="7"/>
  <c r="AF8" i="7"/>
  <c r="AF71" i="7"/>
  <c r="AF64" i="7"/>
  <c r="AF215" i="7"/>
  <c r="AF237" i="7"/>
  <c r="AF279" i="7"/>
  <c r="AF257" i="7"/>
  <c r="AF261" i="7"/>
  <c r="AF97" i="7"/>
  <c r="AF193" i="7"/>
  <c r="AF259" i="7"/>
  <c r="AF296" i="7"/>
  <c r="AF351" i="7"/>
  <c r="AF392" i="7"/>
  <c r="AF294" i="7"/>
  <c r="AF333" i="7"/>
  <c r="AF389" i="7"/>
  <c r="AF346" i="7"/>
  <c r="AF300" i="7"/>
  <c r="AF375" i="7"/>
  <c r="AF287" i="7"/>
  <c r="AF311" i="7"/>
  <c r="AF285" i="7"/>
  <c r="AF323" i="7"/>
  <c r="AF366" i="7"/>
  <c r="AF293" i="7"/>
  <c r="AF402" i="7"/>
  <c r="AF342" i="7"/>
  <c r="AF422" i="7"/>
  <c r="AF501" i="7"/>
  <c r="AF451" i="7"/>
  <c r="AF18" i="7"/>
  <c r="AF41" i="7"/>
  <c r="AF35" i="7"/>
  <c r="AF106" i="7"/>
  <c r="AF139" i="7"/>
  <c r="AF162" i="7"/>
  <c r="AF224" i="7"/>
  <c r="AF59" i="7"/>
  <c r="AF82" i="7"/>
  <c r="AF32" i="7"/>
  <c r="AF155" i="7"/>
  <c r="AF75" i="7"/>
  <c r="AF134" i="7"/>
  <c r="AF185" i="7"/>
  <c r="AF63" i="7"/>
  <c r="AF117" i="7"/>
  <c r="AF211" i="7"/>
  <c r="AF135" i="7"/>
  <c r="AF179" i="7"/>
  <c r="AF74" i="7"/>
  <c r="AF121" i="7"/>
  <c r="AF144" i="7"/>
  <c r="AF176" i="7"/>
  <c r="AF212" i="7"/>
  <c r="AF46" i="7"/>
  <c r="AF227" i="7"/>
  <c r="AF256" i="7"/>
  <c r="AF248" i="7"/>
  <c r="AF189" i="7"/>
  <c r="AF267" i="7"/>
  <c r="AF242" i="7"/>
  <c r="AF262" i="7"/>
  <c r="AF240" i="7"/>
  <c r="AF354" i="7"/>
  <c r="AF303" i="7"/>
  <c r="AF349" i="7"/>
  <c r="AF390" i="7"/>
  <c r="AF319" i="7"/>
  <c r="AF341" i="7"/>
  <c r="AF384" i="7"/>
  <c r="AF338" i="7"/>
  <c r="AF394" i="7"/>
  <c r="AF326" i="7"/>
  <c r="AF345" i="7"/>
  <c r="AF34" i="7"/>
  <c r="AF25" i="7"/>
  <c r="AF53" i="7"/>
  <c r="AF177" i="7"/>
  <c r="AF231" i="7"/>
  <c r="AF197" i="7"/>
  <c r="AF86" i="7"/>
  <c r="AF166" i="7"/>
  <c r="AF66" i="7"/>
  <c r="AF182" i="7"/>
  <c r="AF214" i="7"/>
  <c r="AF57" i="7"/>
  <c r="AF147" i="7"/>
  <c r="AF87" i="7"/>
  <c r="AF148" i="7"/>
  <c r="AF180" i="7"/>
  <c r="AF79" i="7"/>
  <c r="AF45" i="7"/>
  <c r="AF264" i="7"/>
  <c r="AF249" i="7"/>
  <c r="AF272" i="7"/>
  <c r="AF399" i="7"/>
  <c r="AF306" i="7"/>
  <c r="AF340" i="7"/>
  <c r="AF396" i="7"/>
  <c r="AF321" i="7"/>
  <c r="AF355" i="7"/>
  <c r="AF322" i="7"/>
  <c r="AF362" i="7"/>
  <c r="AF298" i="7"/>
  <c r="AF350" i="7"/>
  <c r="AF290" i="7"/>
  <c r="AF379" i="7"/>
  <c r="AF302" i="7"/>
  <c r="AF329" i="7"/>
  <c r="AF373" i="7"/>
  <c r="AF408" i="7"/>
  <c r="AF371" i="7"/>
  <c r="AF454" i="7"/>
  <c r="AF507" i="7"/>
  <c r="AF544" i="7"/>
  <c r="AF461" i="7"/>
  <c r="AF535" i="7"/>
  <c r="AF565" i="7"/>
  <c r="AF425" i="7"/>
  <c r="AF489" i="7"/>
  <c r="AF558" i="7"/>
  <c r="AF36" i="7"/>
  <c r="AF37" i="7"/>
  <c r="AF21" i="7"/>
  <c r="AF68" i="7"/>
  <c r="AF109" i="7"/>
  <c r="AF142" i="7"/>
  <c r="AF165" i="7"/>
  <c r="AF62" i="7"/>
  <c r="AF92" i="7"/>
  <c r="AF39" i="7"/>
  <c r="AF95" i="7"/>
  <c r="AF163" i="7"/>
  <c r="AF137" i="7"/>
  <c r="AF195" i="7"/>
  <c r="AF236" i="7"/>
  <c r="AF73" i="7"/>
  <c r="AF120" i="7"/>
  <c r="AF229" i="7"/>
  <c r="AF111" i="7"/>
  <c r="AF183" i="7"/>
  <c r="AF223" i="7"/>
  <c r="AF44" i="7"/>
  <c r="AF96" i="7"/>
  <c r="AF159" i="7"/>
  <c r="AF230" i="7"/>
  <c r="AF55" i="7"/>
  <c r="AF93" i="7"/>
  <c r="AF266" i="7"/>
  <c r="AF260" i="7"/>
  <c r="AF77" i="7"/>
  <c r="AF239" i="7"/>
  <c r="AF217" i="7"/>
  <c r="AF278" i="7"/>
  <c r="AF247" i="7"/>
  <c r="AF281" i="7"/>
  <c r="AF309" i="7"/>
  <c r="AF357" i="7"/>
  <c r="AF411" i="7"/>
  <c r="AF318" i="7"/>
  <c r="AF358" i="7"/>
  <c r="AF284" i="7"/>
  <c r="AF352" i="7"/>
  <c r="AF401" i="7"/>
  <c r="AF335" i="7"/>
  <c r="AF385" i="7"/>
  <c r="AF374" i="7"/>
  <c r="AF546" i="7"/>
  <c r="AF312" i="7"/>
  <c r="AF436" i="7"/>
  <c r="AF464" i="7"/>
  <c r="AF495" i="7"/>
  <c r="AF572" i="7"/>
  <c r="AF455" i="7"/>
  <c r="AF465" i="7"/>
  <c r="AF23" i="7"/>
  <c r="AF14" i="7"/>
  <c r="AF24" i="7"/>
  <c r="AF7" i="7"/>
  <c r="AF29" i="7"/>
  <c r="AF234" i="7"/>
  <c r="AF94" i="7"/>
  <c r="AF47" i="7"/>
  <c r="AF107" i="7"/>
  <c r="AF169" i="7"/>
  <c r="AF123" i="7"/>
  <c r="AF198" i="7"/>
  <c r="AF70" i="7"/>
  <c r="AF151" i="7"/>
  <c r="AF186" i="7"/>
  <c r="AF50" i="7"/>
  <c r="AF127" i="7"/>
  <c r="AF199" i="7"/>
  <c r="AF115" i="7"/>
  <c r="AF191" i="7"/>
  <c r="AF125" i="7"/>
  <c r="AF273" i="7"/>
  <c r="AF263" i="7"/>
  <c r="AF241" i="7"/>
  <c r="AF280" i="7"/>
  <c r="AF274" i="7"/>
  <c r="AF258" i="7"/>
  <c r="AF252" i="7"/>
  <c r="AF49" i="7"/>
  <c r="AF265" i="7"/>
  <c r="AF315" i="7"/>
  <c r="AF343" i="7"/>
  <c r="AF324" i="7"/>
  <c r="AF393" i="7"/>
  <c r="AF292" i="7"/>
  <c r="AF325" i="7"/>
  <c r="AF365" i="7"/>
  <c r="AF397" i="7"/>
  <c r="AF301" i="7"/>
  <c r="AF404" i="7"/>
  <c r="AF305" i="7"/>
  <c r="AF353" i="7"/>
  <c r="AF391" i="7"/>
  <c r="AF332" i="7"/>
  <c r="AF307" i="7"/>
  <c r="AF377" i="7"/>
  <c r="AF457" i="7"/>
  <c r="AF521" i="7"/>
  <c r="AF344" i="7"/>
  <c r="AF473" i="7"/>
  <c r="AF538" i="7"/>
  <c r="AF513" i="7"/>
  <c r="AF569" i="7"/>
  <c r="AF423" i="7"/>
  <c r="AF480" i="7"/>
  <c r="AF27" i="7"/>
  <c r="AF28" i="7"/>
  <c r="AF145" i="7"/>
  <c r="AF203" i="7"/>
  <c r="AF65" i="7"/>
  <c r="AF99" i="7"/>
  <c r="AF152" i="7"/>
  <c r="AF210" i="7"/>
  <c r="AF187" i="7"/>
  <c r="AF110" i="7"/>
  <c r="AF140" i="7"/>
  <c r="AF204" i="7"/>
  <c r="AF54" i="7"/>
  <c r="AF98" i="7"/>
  <c r="AF114" i="7"/>
  <c r="AF154" i="7"/>
  <c r="AF188" i="7"/>
  <c r="AF226" i="7"/>
  <c r="AF103" i="7"/>
  <c r="AF58" i="7"/>
  <c r="AF149" i="7"/>
  <c r="AF101" i="7"/>
  <c r="AF251" i="7"/>
  <c r="AF271" i="7"/>
  <c r="AF81" i="7"/>
  <c r="AF250" i="7"/>
  <c r="AF288" i="7"/>
  <c r="AF336" i="7"/>
  <c r="AF360" i="7"/>
  <c r="AF367" i="7"/>
  <c r="AF361" i="7"/>
  <c r="AF289" i="7"/>
  <c r="AF334" i="7"/>
  <c r="AF369" i="7"/>
  <c r="AF317" i="7"/>
  <c r="AF388" i="7"/>
  <c r="AF310" i="7"/>
  <c r="AF395" i="7"/>
  <c r="AF524" i="7"/>
  <c r="AF549" i="7"/>
  <c r="AF376" i="7"/>
  <c r="AF445" i="7"/>
  <c r="AF476" i="7"/>
  <c r="AF498" i="7"/>
  <c r="AF580" i="7"/>
  <c r="AF437" i="7"/>
  <c r="AF458" i="7"/>
  <c r="AF573" i="7"/>
  <c r="AF428" i="7"/>
  <c r="AF13" i="7"/>
  <c r="AF30" i="7"/>
  <c r="AF17" i="7"/>
  <c r="AF31" i="7"/>
  <c r="AF9" i="7"/>
  <c r="AF19" i="7"/>
  <c r="AF88" i="7"/>
  <c r="AF133" i="7"/>
  <c r="AF171" i="7"/>
  <c r="AF119" i="7"/>
  <c r="AF184" i="7"/>
  <c r="AF216" i="7"/>
  <c r="AF72" i="7"/>
  <c r="AF116" i="7"/>
  <c r="AF207" i="7"/>
  <c r="AF43" i="7"/>
  <c r="AF143" i="7"/>
  <c r="AF172" i="7"/>
  <c r="AF222" i="7"/>
  <c r="AF100" i="7"/>
  <c r="AF150" i="7"/>
  <c r="AF201" i="7"/>
  <c r="AF11" i="7"/>
  <c r="AF76" i="7"/>
  <c r="AF124" i="7"/>
  <c r="AF156" i="7"/>
  <c r="AF190" i="7"/>
  <c r="AF233" i="7"/>
  <c r="AF67" i="7"/>
  <c r="AF138" i="7"/>
  <c r="AF170" i="7"/>
  <c r="AF202" i="7"/>
  <c r="AF40" i="7"/>
  <c r="AF61" i="7"/>
  <c r="AF206" i="7"/>
  <c r="AF181" i="7"/>
  <c r="AF282" i="7"/>
  <c r="AF270" i="7"/>
  <c r="AF277" i="7"/>
  <c r="AF105" i="7"/>
  <c r="AF253" i="7"/>
  <c r="AF330" i="7"/>
  <c r="AF386" i="7"/>
  <c r="AF269" i="7"/>
  <c r="AF337" i="7"/>
  <c r="AF406" i="7"/>
  <c r="AF297" i="7"/>
  <c r="AF368" i="7"/>
  <c r="AF304" i="7"/>
  <c r="AF328" i="7"/>
  <c r="AF372" i="7"/>
  <c r="AF308" i="7"/>
  <c r="AF314" i="7"/>
  <c r="AF356" i="7"/>
  <c r="AF398" i="7"/>
  <c r="AF313" i="7"/>
  <c r="AF482" i="7"/>
  <c r="AF568" i="7"/>
  <c r="AF400" i="7"/>
  <c r="AF448" i="7"/>
  <c r="AF439" i="7"/>
  <c r="AF528" i="7"/>
  <c r="AF575" i="7"/>
  <c r="AF431" i="7"/>
  <c r="AF483" i="7"/>
  <c r="AF589" i="7"/>
  <c r="AF555" i="7"/>
  <c r="AF576" i="7"/>
  <c r="AF468" i="7"/>
  <c r="AF519" i="7"/>
  <c r="AF443" i="7"/>
  <c r="AF484" i="7"/>
  <c r="AF533" i="7"/>
  <c r="AF316" i="7"/>
  <c r="AF450" i="7"/>
  <c r="AF472" i="7"/>
  <c r="AF560" i="7"/>
  <c r="AF435" i="7"/>
  <c r="AF537" i="7"/>
  <c r="AF648" i="7"/>
  <c r="AF608" i="7"/>
  <c r="AF502" i="7"/>
  <c r="AF632" i="7"/>
  <c r="AF659" i="7"/>
  <c r="AF653" i="7"/>
  <c r="AF614" i="7"/>
  <c r="AF679" i="7"/>
  <c r="AF724" i="7"/>
  <c r="AF668" i="7"/>
  <c r="AF666" i="7"/>
  <c r="AF718" i="7"/>
  <c r="AF682" i="7"/>
  <c r="AF723" i="7"/>
  <c r="AF749" i="7"/>
  <c r="AF739" i="7"/>
  <c r="AF769" i="7"/>
  <c r="AF738" i="7"/>
  <c r="AF773" i="7"/>
  <c r="AF756" i="7"/>
  <c r="AF873" i="7"/>
  <c r="AF820" i="7"/>
  <c r="AF848" i="7"/>
  <c r="AF778" i="7"/>
  <c r="AF833" i="7"/>
  <c r="AF860" i="7"/>
  <c r="AF803" i="7"/>
  <c r="AF865" i="7"/>
  <c r="AF814" i="7"/>
  <c r="AF493" i="7"/>
  <c r="AF578" i="7"/>
  <c r="AF490" i="7"/>
  <c r="AF570" i="7"/>
  <c r="AF410" i="7"/>
  <c r="AF446" i="7"/>
  <c r="AF545" i="7"/>
  <c r="AF348" i="7"/>
  <c r="AF526" i="7"/>
  <c r="AF441" i="7"/>
  <c r="AF475" i="7"/>
  <c r="AF503" i="7"/>
  <c r="AF541" i="7"/>
  <c r="AF564" i="7"/>
  <c r="AF550" i="7"/>
  <c r="AF612" i="7"/>
  <c r="AF649" i="7"/>
  <c r="AF613" i="7"/>
  <c r="AF624" i="7"/>
  <c r="AF434" i="7"/>
  <c r="AF652" i="7"/>
  <c r="AF701" i="7"/>
  <c r="AF671" i="7"/>
  <c r="AF692" i="7"/>
  <c r="AF669" i="7"/>
  <c r="AF713" i="7"/>
  <c r="AF703" i="7"/>
  <c r="AF758" i="7"/>
  <c r="AF826" i="7"/>
  <c r="AF770" i="7"/>
  <c r="AF678" i="7"/>
  <c r="AF782" i="7"/>
  <c r="AF744" i="7"/>
  <c r="AF793" i="7"/>
  <c r="AF712" i="7"/>
  <c r="AF742" i="7"/>
  <c r="AF757" i="7"/>
  <c r="AF825" i="7"/>
  <c r="AF836" i="7"/>
  <c r="AF759" i="7"/>
  <c r="AF819" i="7"/>
  <c r="AF876" i="7"/>
  <c r="AF822" i="7"/>
  <c r="AF844" i="7"/>
  <c r="AF850" i="7"/>
  <c r="AF874" i="7"/>
  <c r="AF851" i="7"/>
  <c r="AF420" i="7"/>
  <c r="AF583" i="7"/>
  <c r="AF516" i="7"/>
  <c r="AF553" i="7"/>
  <c r="AF471" i="7"/>
  <c r="AF536" i="7"/>
  <c r="AF412" i="7"/>
  <c r="AF491" i="7"/>
  <c r="AF463" i="7"/>
  <c r="AF497" i="7"/>
  <c r="AF444" i="7"/>
  <c r="AF478" i="7"/>
  <c r="AF543" i="7"/>
  <c r="AF618" i="7"/>
  <c r="AF651" i="7"/>
  <c r="AF626" i="7"/>
  <c r="AF586" i="7"/>
  <c r="AF635" i="7"/>
  <c r="AF594" i="7"/>
  <c r="AF615" i="7"/>
  <c r="AF691" i="7"/>
  <c r="AF708" i="7"/>
  <c r="AF677" i="7"/>
  <c r="AF696" i="7"/>
  <c r="AF655" i="7"/>
  <c r="AF685" i="7"/>
  <c r="AF752" i="7"/>
  <c r="AF743" i="7"/>
  <c r="AF721" i="7"/>
  <c r="AF786" i="7"/>
  <c r="AF765" i="7"/>
  <c r="AF797" i="7"/>
  <c r="AF798" i="7"/>
  <c r="AF745" i="7"/>
  <c r="AF802" i="7"/>
  <c r="AF799" i="7"/>
  <c r="AF885" i="7"/>
  <c r="AF830" i="7"/>
  <c r="AF780" i="7"/>
  <c r="AF852" i="7"/>
  <c r="AF787" i="7"/>
  <c r="AF816" i="7"/>
  <c r="AF864" i="7"/>
  <c r="AF811" i="7"/>
  <c r="AF781" i="7"/>
  <c r="AF824" i="7"/>
  <c r="AF832" i="7"/>
  <c r="AF877" i="7"/>
  <c r="AF854" i="7"/>
  <c r="AF866" i="7"/>
  <c r="AF879" i="7"/>
  <c r="AF492" i="7"/>
  <c r="AF562" i="7"/>
  <c r="AF581" i="7"/>
  <c r="AF426" i="7"/>
  <c r="AF496" i="7"/>
  <c r="AF539" i="7"/>
  <c r="AF414" i="7"/>
  <c r="AF453" i="7"/>
  <c r="AF499" i="7"/>
  <c r="AF563" i="7"/>
  <c r="AF509" i="7"/>
  <c r="AF540" i="7"/>
  <c r="AF515" i="7"/>
  <c r="AF571" i="7"/>
  <c r="AF510" i="7"/>
  <c r="AF633" i="7"/>
  <c r="AF582" i="7"/>
  <c r="AF622" i="7"/>
  <c r="AF619" i="7"/>
  <c r="AF658" i="7"/>
  <c r="AF600" i="7"/>
  <c r="AF588" i="7"/>
  <c r="AF620" i="7"/>
  <c r="AF642" i="7"/>
  <c r="AF621" i="7"/>
  <c r="AF704" i="7"/>
  <c r="AF673" i="7"/>
  <c r="AF680" i="7"/>
  <c r="AF695" i="7"/>
  <c r="AF674" i="7"/>
  <c r="AF684" i="7"/>
  <c r="AF675" i="7"/>
  <c r="AF719" i="7"/>
  <c r="AF688" i="7"/>
  <c r="AF777" i="7"/>
  <c r="AF788" i="7"/>
  <c r="AF733" i="7"/>
  <c r="AF789" i="7"/>
  <c r="AF722" i="7"/>
  <c r="AF747" i="7"/>
  <c r="AF734" i="7"/>
  <c r="AF760" i="7"/>
  <c r="AF841" i="7"/>
  <c r="AF853" i="7"/>
  <c r="AF823" i="7"/>
  <c r="AF783" i="7"/>
  <c r="AF829" i="7"/>
  <c r="AF775" i="7"/>
  <c r="AF837" i="7"/>
  <c r="AF880" i="7"/>
  <c r="AF856" i="7"/>
  <c r="AF863" i="7"/>
  <c r="AF855" i="7"/>
  <c r="AF868" i="7"/>
  <c r="AF531" i="7"/>
  <c r="AF442" i="7"/>
  <c r="AF452" i="7"/>
  <c r="AF522" i="7"/>
  <c r="AF590" i="7"/>
  <c r="AF474" i="7"/>
  <c r="AF508" i="7"/>
  <c r="AF584" i="7"/>
  <c r="AF421" i="7"/>
  <c r="AF567" i="7"/>
  <c r="AF466" i="7"/>
  <c r="AF517" i="7"/>
  <c r="AF419" i="7"/>
  <c r="AF447" i="7"/>
  <c r="AF485" i="7"/>
  <c r="AF530" i="7"/>
  <c r="AF551" i="7"/>
  <c r="AF542" i="7"/>
  <c r="AF640" i="7"/>
  <c r="AF430" i="7"/>
  <c r="AF625" i="7"/>
  <c r="AF623" i="7"/>
  <c r="AF638" i="7"/>
  <c r="AF639" i="7"/>
  <c r="AF596" i="7"/>
  <c r="AF630" i="7"/>
  <c r="AF647" i="7"/>
  <c r="AF676" i="7"/>
  <c r="AF699" i="7"/>
  <c r="AF681" i="7"/>
  <c r="AF707" i="7"/>
  <c r="AF725" i="7"/>
  <c r="AF755" i="7"/>
  <c r="AF746" i="7"/>
  <c r="AF800" i="7"/>
  <c r="AF768" i="7"/>
  <c r="AF812" i="7"/>
  <c r="AF694" i="7"/>
  <c r="AF748" i="7"/>
  <c r="AF821" i="7"/>
  <c r="AF827" i="7"/>
  <c r="AF791" i="7"/>
  <c r="AF779" i="7"/>
  <c r="AF871" i="7"/>
  <c r="AF867" i="7"/>
  <c r="AF883" i="7"/>
  <c r="AF561" i="7"/>
  <c r="AF566" i="7"/>
  <c r="AF556" i="7"/>
  <c r="AF429" i="7"/>
  <c r="AF514" i="7"/>
  <c r="AF520" i="7"/>
  <c r="AF548" i="7"/>
  <c r="AF592" i="7"/>
  <c r="AF574" i="7"/>
  <c r="AF636" i="7"/>
  <c r="AF462" i="7"/>
  <c r="AF595" i="7"/>
  <c r="AF634" i="7"/>
  <c r="AF597" i="7"/>
  <c r="AF641" i="7"/>
  <c r="AF667" i="7"/>
  <c r="AF609" i="7"/>
  <c r="AF598" i="7"/>
  <c r="AF627" i="7"/>
  <c r="AF646" i="7"/>
  <c r="AF610" i="7"/>
  <c r="AF643" i="7"/>
  <c r="AF601" i="7"/>
  <c r="AF650" i="7"/>
  <c r="AF711" i="7"/>
  <c r="AF654" i="7"/>
  <c r="AF683" i="7"/>
  <c r="AF709" i="7"/>
  <c r="AF693" i="7"/>
  <c r="AF657" i="7"/>
  <c r="AF687" i="7"/>
  <c r="AF706" i="7"/>
  <c r="AF660" i="7"/>
  <c r="AF697" i="7"/>
  <c r="AF784" i="7"/>
  <c r="AF732" i="7"/>
  <c r="AF764" i="7"/>
  <c r="AF736" i="7"/>
  <c r="AF726" i="7"/>
  <c r="AF731" i="7"/>
  <c r="AF741" i="7"/>
  <c r="AF714" i="7"/>
  <c r="AF763" i="7"/>
  <c r="AF795" i="7"/>
  <c r="AF808" i="7"/>
  <c r="AF727" i="7"/>
  <c r="AF831" i="7"/>
  <c r="AF790" i="7"/>
  <c r="AF861" i="7"/>
  <c r="AF840" i="7"/>
  <c r="AF884" i="7"/>
  <c r="AF886" i="7"/>
  <c r="AF878" i="7"/>
  <c r="AF870" i="7"/>
  <c r="AF835" i="7"/>
  <c r="AF486" i="7"/>
  <c r="AF459" i="7"/>
  <c r="AF440" i="7"/>
  <c r="AF511" i="7"/>
  <c r="AF587" i="7"/>
  <c r="AF469" i="7"/>
  <c r="AF579" i="7"/>
  <c r="AF432" i="7"/>
  <c r="AF433" i="7"/>
  <c r="AF460" i="7"/>
  <c r="AF534" i="7"/>
  <c r="AF554" i="7"/>
  <c r="AF604" i="7"/>
  <c r="AF644" i="7"/>
  <c r="AF494" i="7"/>
  <c r="AF602" i="7"/>
  <c r="AF438" i="7"/>
  <c r="AF603" i="7"/>
  <c r="AF629" i="7"/>
  <c r="AF607" i="7"/>
  <c r="AF670" i="7"/>
  <c r="AF689" i="7"/>
  <c r="AF628" i="7"/>
  <c r="AF705" i="7"/>
  <c r="AF702" i="7"/>
  <c r="AF735" i="7"/>
  <c r="AF804" i="7"/>
  <c r="AF740" i="7"/>
  <c r="AF772" i="7"/>
  <c r="AF828" i="7"/>
  <c r="AF751" i="7"/>
  <c r="AF750" i="7"/>
  <c r="AF838" i="7"/>
  <c r="AF815" i="7"/>
  <c r="AF842" i="7"/>
  <c r="AF774" i="7"/>
  <c r="AF813" i="7"/>
  <c r="AF785" i="7"/>
  <c r="AF792" i="7"/>
  <c r="AF834" i="7"/>
  <c r="AF801" i="7"/>
  <c r="AF839" i="7"/>
  <c r="AF843" i="7"/>
  <c r="AF858" i="7"/>
  <c r="AF532" i="7"/>
  <c r="AF487" i="7"/>
  <c r="AF559" i="7"/>
  <c r="AF591" i="7"/>
  <c r="AF481" i="7"/>
  <c r="AF529" i="7"/>
  <c r="AF585" i="7"/>
  <c r="AF523" i="7"/>
  <c r="AF500" i="7"/>
  <c r="AF518" i="7"/>
  <c r="AF637" i="7"/>
  <c r="AF605" i="7"/>
  <c r="AF645" i="7"/>
  <c r="AF470" i="7"/>
  <c r="AF616" i="7"/>
  <c r="AF606" i="7"/>
  <c r="AF656" i="7"/>
  <c r="AF617" i="7"/>
  <c r="AF611" i="7"/>
  <c r="AF720" i="7"/>
  <c r="AF698" i="7"/>
  <c r="AF686" i="7"/>
  <c r="AF664" i="7"/>
  <c r="AF690" i="7"/>
  <c r="AF710" i="7"/>
  <c r="AF700" i="7"/>
  <c r="AF716" i="7"/>
  <c r="AF810" i="7"/>
  <c r="AF761" i="7"/>
  <c r="AF767" i="7"/>
  <c r="AF771" i="7"/>
  <c r="AF737" i="7"/>
  <c r="AF754" i="7"/>
  <c r="AF766" i="7"/>
  <c r="AF753" i="7"/>
  <c r="AF869" i="7"/>
  <c r="AF881" i="7"/>
  <c r="AF845" i="7"/>
  <c r="AF776" i="7"/>
  <c r="AF818" i="7"/>
  <c r="AF796" i="7"/>
  <c r="AF849" i="7"/>
  <c r="AF794" i="7"/>
  <c r="AF846" i="7"/>
  <c r="AF809" i="7"/>
  <c r="AF872" i="7"/>
  <c r="AF847" i="7"/>
  <c r="AF888" i="7"/>
  <c r="AF882" i="7"/>
  <c r="AF859" i="7"/>
  <c r="AF887" i="7"/>
  <c r="AF862" i="7"/>
  <c r="AF875" i="7"/>
  <c r="AC380" i="7"/>
  <c r="G47" i="6" s="1"/>
  <c r="H47" i="6" s="1"/>
  <c r="AC504" i="7"/>
  <c r="G48" i="6" s="1"/>
  <c r="H48" i="6" s="1"/>
  <c r="AC889" i="7"/>
  <c r="G52" i="6" s="1"/>
  <c r="H52" i="6" s="1"/>
  <c r="AC83" i="7"/>
  <c r="G43" i="6" s="1"/>
  <c r="H43" i="6" s="1"/>
  <c r="Z802" i="7"/>
  <c r="Z758" i="7"/>
  <c r="Z812" i="7"/>
  <c r="Z770" i="7"/>
  <c r="Z738" i="7"/>
  <c r="Z784" i="7"/>
  <c r="Z786" i="7"/>
  <c r="Z749" i="7"/>
  <c r="Z746" i="7"/>
  <c r="Z667" i="7"/>
  <c r="Z688" i="7"/>
  <c r="Z680" i="7"/>
  <c r="Z623" i="7"/>
  <c r="Z630" i="7"/>
  <c r="Z595" i="7"/>
  <c r="Z591" i="7"/>
  <c r="Z446" i="7"/>
  <c r="Z490" i="7"/>
  <c r="Z458" i="7"/>
  <c r="Z426" i="7"/>
  <c r="Z550" i="7"/>
  <c r="Z497" i="7"/>
  <c r="Z361" i="7"/>
  <c r="Z385" i="7"/>
  <c r="Z341" i="7"/>
  <c r="Z309" i="7"/>
  <c r="Z383" i="7"/>
  <c r="Z301" i="7"/>
  <c r="Z255" i="7"/>
  <c r="Z280" i="7"/>
  <c r="Z110" i="7"/>
  <c r="Z216" i="7"/>
  <c r="Z213" i="7"/>
  <c r="Z184" i="7"/>
  <c r="Z181" i="7"/>
  <c r="Z205" i="7"/>
  <c r="Z141" i="7"/>
  <c r="Z61" i="7"/>
  <c r="Z106" i="7"/>
  <c r="Z82" i="7"/>
  <c r="Z50" i="7"/>
  <c r="Z8" i="7"/>
  <c r="Z14" i="7"/>
  <c r="Z88" i="7"/>
  <c r="Z196" i="7"/>
  <c r="Z246" i="7"/>
  <c r="Z176" i="7"/>
  <c r="Z59" i="7"/>
  <c r="Z120" i="7"/>
  <c r="Z145" i="7"/>
  <c r="Z207" i="7"/>
  <c r="Z77" i="7"/>
  <c r="Z208" i="7"/>
  <c r="Z60" i="7"/>
  <c r="Z202" i="7"/>
  <c r="Z78" i="7"/>
  <c r="Z233" i="7"/>
  <c r="Z54" i="7"/>
  <c r="Z102" i="7"/>
  <c r="Z168" i="7"/>
  <c r="Z234" i="7"/>
  <c r="Z108" i="7"/>
  <c r="Z190" i="7"/>
  <c r="Z89" i="7"/>
  <c r="Z91" i="7"/>
  <c r="Z253" i="7"/>
  <c r="Z261" i="7"/>
  <c r="Z95" i="7"/>
  <c r="Z269" i="7"/>
  <c r="Z274" i="7"/>
  <c r="Z310" i="7"/>
  <c r="Z335" i="7"/>
  <c r="Z355" i="7"/>
  <c r="Z353" i="7"/>
  <c r="Z311" i="7"/>
  <c r="Z336" i="7"/>
  <c r="Z298" i="7"/>
  <c r="Z357" i="7"/>
  <c r="Z376" i="7"/>
  <c r="Z296" i="7"/>
  <c r="Z302" i="7"/>
  <c r="Z404" i="7"/>
  <c r="Z329" i="7"/>
  <c r="Z428" i="7"/>
  <c r="Z455" i="7"/>
  <c r="Z483" i="7"/>
  <c r="Z544" i="7"/>
  <c r="Z425" i="7"/>
  <c r="Z390" i="7"/>
  <c r="Z419" i="7"/>
  <c r="Z453" i="7"/>
  <c r="Z481" i="7"/>
  <c r="Z473" i="7"/>
  <c r="Z507" i="7"/>
  <c r="Z12" i="7"/>
  <c r="Z11" i="7"/>
  <c r="Z94" i="7"/>
  <c r="Z162" i="7"/>
  <c r="Z9" i="7"/>
  <c r="Z76" i="7"/>
  <c r="Z109" i="7"/>
  <c r="Z100" i="7"/>
  <c r="Z126" i="7"/>
  <c r="Z170" i="7"/>
  <c r="Z160" i="7"/>
  <c r="Z188" i="7"/>
  <c r="Z146" i="7"/>
  <c r="Z47" i="7"/>
  <c r="Z87" i="7"/>
  <c r="Z164" i="7"/>
  <c r="Z180" i="7"/>
  <c r="Z236" i="7"/>
  <c r="Z58" i="7"/>
  <c r="Z111" i="7"/>
  <c r="Z165" i="7"/>
  <c r="Z199" i="7"/>
  <c r="Z92" i="7"/>
  <c r="Z206" i="7"/>
  <c r="Z123" i="7"/>
  <c r="Z43" i="7"/>
  <c r="Z187" i="7"/>
  <c r="Z264" i="7"/>
  <c r="Z265" i="7"/>
  <c r="Z127" i="7"/>
  <c r="Z272" i="7"/>
  <c r="Z252" i="7"/>
  <c r="Z278" i="7"/>
  <c r="Z364" i="7"/>
  <c r="Z307" i="7"/>
  <c r="Z371" i="7"/>
  <c r="Z281" i="7"/>
  <c r="Z356" i="7"/>
  <c r="Z330" i="7"/>
  <c r="Z359" i="7"/>
  <c r="Z319" i="7"/>
  <c r="Z360" i="7"/>
  <c r="Z345" i="7"/>
  <c r="Z338" i="7"/>
  <c r="Z512" i="7"/>
  <c r="Z548" i="7"/>
  <c r="Z394" i="7"/>
  <c r="Z559" i="7"/>
  <c r="Z433" i="7"/>
  <c r="Z16" i="7"/>
  <c r="Z18" i="7"/>
  <c r="Z20" i="7"/>
  <c r="Z48" i="7"/>
  <c r="Z112" i="7"/>
  <c r="Z150" i="7"/>
  <c r="Z169" i="7"/>
  <c r="Z203" i="7"/>
  <c r="Z200" i="7"/>
  <c r="Z37" i="7"/>
  <c r="Z132" i="7"/>
  <c r="Z148" i="7"/>
  <c r="Z226" i="7"/>
  <c r="Z63" i="7"/>
  <c r="Z114" i="7"/>
  <c r="Z223" i="7"/>
  <c r="Z183" i="7"/>
  <c r="Z70" i="7"/>
  <c r="Z192" i="7"/>
  <c r="Z119" i="7"/>
  <c r="Z224" i="7"/>
  <c r="Z118" i="7"/>
  <c r="Z147" i="7"/>
  <c r="Z263" i="7"/>
  <c r="Z235" i="7"/>
  <c r="Z271" i="7"/>
  <c r="Z238" i="7"/>
  <c r="Z289" i="7"/>
  <c r="Z314" i="7"/>
  <c r="Z342" i="7"/>
  <c r="Z315" i="7"/>
  <c r="Z343" i="7"/>
  <c r="Z284" i="7"/>
  <c r="Z388" i="7"/>
  <c r="Z337" i="7"/>
  <c r="Z270" i="7"/>
  <c r="Z316" i="7"/>
  <c r="Z384" i="7"/>
  <c r="Z432" i="7"/>
  <c r="Z466" i="7"/>
  <c r="Z551" i="7"/>
  <c r="Z516" i="7"/>
  <c r="Z402" i="7"/>
  <c r="Z456" i="7"/>
  <c r="Z484" i="7"/>
  <c r="Z32" i="7"/>
  <c r="Z15" i="7"/>
  <c r="Z23" i="7"/>
  <c r="Z153" i="7"/>
  <c r="Z79" i="7"/>
  <c r="Z40" i="7"/>
  <c r="Z103" i="7"/>
  <c r="Z151" i="7"/>
  <c r="Z222" i="7"/>
  <c r="Z163" i="7"/>
  <c r="Z191" i="7"/>
  <c r="Z229" i="7"/>
  <c r="Z30" i="7"/>
  <c r="Z133" i="7"/>
  <c r="Z158" i="7"/>
  <c r="Z90" i="7"/>
  <c r="Z171" i="7"/>
  <c r="Z214" i="7"/>
  <c r="Z21" i="7"/>
  <c r="Z115" i="7"/>
  <c r="Z172" i="7"/>
  <c r="Z121" i="7"/>
  <c r="Z256" i="7"/>
  <c r="Z179" i="7"/>
  <c r="Z75" i="7"/>
  <c r="Z268" i="7"/>
  <c r="Z275" i="7"/>
  <c r="Z283" i="7"/>
  <c r="Z259" i="7"/>
  <c r="Z291" i="7"/>
  <c r="Z367" i="7"/>
  <c r="Z318" i="7"/>
  <c r="Z375" i="7"/>
  <c r="Z368" i="7"/>
  <c r="Z287" i="7"/>
  <c r="Z308" i="7"/>
  <c r="Z362" i="7"/>
  <c r="Z344" i="7"/>
  <c r="Z273" i="7"/>
  <c r="Z277" i="7"/>
  <c r="Z313" i="7"/>
  <c r="Z363" i="7"/>
  <c r="Z297" i="7"/>
  <c r="Z370" i="7"/>
  <c r="Z469" i="7"/>
  <c r="Z493" i="7"/>
  <c r="Z523" i="7"/>
  <c r="Z399" i="7"/>
  <c r="Z444" i="7"/>
  <c r="Z555" i="7"/>
  <c r="Z429" i="7"/>
  <c r="Z494" i="7"/>
  <c r="Z533" i="7"/>
  <c r="Z405" i="7"/>
  <c r="Z445" i="7"/>
  <c r="Z517" i="7"/>
  <c r="Z27" i="7"/>
  <c r="Z6" i="7"/>
  <c r="Z51" i="7"/>
  <c r="Z116" i="7"/>
  <c r="Z173" i="7"/>
  <c r="Z29" i="7"/>
  <c r="Z135" i="7"/>
  <c r="Z210" i="7"/>
  <c r="Z49" i="7"/>
  <c r="Z139" i="7"/>
  <c r="Z197" i="7"/>
  <c r="Z38" i="7"/>
  <c r="Z41" i="7"/>
  <c r="Z66" i="7"/>
  <c r="Z167" i="7"/>
  <c r="Z13" i="7"/>
  <c r="Z57" i="7"/>
  <c r="Z137" i="7"/>
  <c r="Z217" i="7"/>
  <c r="Z31" i="7"/>
  <c r="Z72" i="7"/>
  <c r="Z195" i="7"/>
  <c r="Z122" i="7"/>
  <c r="Z209" i="7"/>
  <c r="Z62" i="7"/>
  <c r="Z124" i="7"/>
  <c r="Z211" i="7"/>
  <c r="Z247" i="7"/>
  <c r="Z240" i="7"/>
  <c r="Z266" i="7"/>
  <c r="Z300" i="7"/>
  <c r="Z321" i="7"/>
  <c r="Z346" i="7"/>
  <c r="Z292" i="7"/>
  <c r="Z347" i="7"/>
  <c r="Z340" i="7"/>
  <c r="Z282" i="7"/>
  <c r="Z328" i="7"/>
  <c r="Z377" i="7"/>
  <c r="Z288" i="7"/>
  <c r="Z366" i="7"/>
  <c r="Z306" i="7"/>
  <c r="Z393" i="7"/>
  <c r="Z441" i="7"/>
  <c r="Z472" i="7"/>
  <c r="Z558" i="7"/>
  <c r="Z450" i="7"/>
  <c r="Z520" i="7"/>
  <c r="Z414" i="7"/>
  <c r="Z467" i="7"/>
  <c r="Z510" i="7"/>
  <c r="Z542" i="7"/>
  <c r="Z574" i="7"/>
  <c r="Z460" i="7"/>
  <c r="Z487" i="7"/>
  <c r="Z34" i="7"/>
  <c r="Z22" i="7"/>
  <c r="Z19" i="7"/>
  <c r="Z156" i="7"/>
  <c r="Z231" i="7"/>
  <c r="Z46" i="7"/>
  <c r="Z225" i="7"/>
  <c r="Z74" i="7"/>
  <c r="Z117" i="7"/>
  <c r="Z194" i="7"/>
  <c r="Z232" i="7"/>
  <c r="Z80" i="7"/>
  <c r="Z140" i="7"/>
  <c r="Z104" i="7"/>
  <c r="Z189" i="7"/>
  <c r="Z39" i="7"/>
  <c r="Z81" i="7"/>
  <c r="Z134" i="7"/>
  <c r="Z36" i="7"/>
  <c r="Z96" i="7"/>
  <c r="Z175" i="7"/>
  <c r="Z65" i="7"/>
  <c r="Z142" i="7"/>
  <c r="Z267" i="7"/>
  <c r="Z239" i="7"/>
  <c r="Z99" i="7"/>
  <c r="Z254" i="7"/>
  <c r="Z248" i="7"/>
  <c r="Z279" i="7"/>
  <c r="Z227" i="7"/>
  <c r="Z323" i="7"/>
  <c r="Z379" i="7"/>
  <c r="Z324" i="7"/>
  <c r="Z293" i="7"/>
  <c r="Z365" i="7"/>
  <c r="Z369" i="7"/>
  <c r="Z285" i="7"/>
  <c r="Z331" i="7"/>
  <c r="Z374" i="7"/>
  <c r="Z478" i="7"/>
  <c r="Z532" i="7"/>
  <c r="Z561" i="7"/>
  <c r="Z459" i="7"/>
  <c r="Z564" i="7"/>
  <c r="Z436" i="7"/>
  <c r="Z513" i="7"/>
  <c r="Z545" i="7"/>
  <c r="Z408" i="7"/>
  <c r="Z521" i="7"/>
  <c r="Z24" i="7"/>
  <c r="Z10" i="7"/>
  <c r="Z33" i="7"/>
  <c r="Z73" i="7"/>
  <c r="Z125" i="7"/>
  <c r="Z193" i="7"/>
  <c r="Z55" i="7"/>
  <c r="Z154" i="7"/>
  <c r="Z52" i="7"/>
  <c r="Z113" i="7"/>
  <c r="Z157" i="7"/>
  <c r="Z204" i="7"/>
  <c r="Z56" i="7"/>
  <c r="Z182" i="7"/>
  <c r="Z201" i="7"/>
  <c r="Z53" i="7"/>
  <c r="Z186" i="7"/>
  <c r="Z26" i="7"/>
  <c r="Z64" i="7"/>
  <c r="Z149" i="7"/>
  <c r="Z144" i="7"/>
  <c r="Z218" i="7"/>
  <c r="Z45" i="7"/>
  <c r="Z105" i="7"/>
  <c r="Z138" i="7"/>
  <c r="Z212" i="7"/>
  <c r="Z68" i="7"/>
  <c r="Z35" i="7"/>
  <c r="Z250" i="7"/>
  <c r="Z241" i="7"/>
  <c r="Z242" i="7"/>
  <c r="Z262" i="7"/>
  <c r="Z303" i="7"/>
  <c r="Z332" i="7"/>
  <c r="Z349" i="7"/>
  <c r="Z339" i="7"/>
  <c r="Z304" i="7"/>
  <c r="Z350" i="7"/>
  <c r="Z295" i="7"/>
  <c r="Z325" i="7"/>
  <c r="Z372" i="7"/>
  <c r="Z305" i="7"/>
  <c r="Z373" i="7"/>
  <c r="Z348" i="7"/>
  <c r="Z386" i="7"/>
  <c r="Z334" i="7"/>
  <c r="Z317" i="7"/>
  <c r="Z452" i="7"/>
  <c r="Z541" i="7"/>
  <c r="Z573" i="7"/>
  <c r="Z413" i="7"/>
  <c r="Z527" i="7"/>
  <c r="Z286" i="7"/>
  <c r="Z470" i="7"/>
  <c r="Z577" i="7"/>
  <c r="Z464" i="7"/>
  <c r="Z498" i="7"/>
  <c r="Z28" i="7"/>
  <c r="Z7" i="7"/>
  <c r="Z25" i="7"/>
  <c r="Z131" i="7"/>
  <c r="Z159" i="7"/>
  <c r="Z237" i="7"/>
  <c r="Z97" i="7"/>
  <c r="Z166" i="7"/>
  <c r="Z228" i="7"/>
  <c r="Z98" i="7"/>
  <c r="Z136" i="7"/>
  <c r="Z185" i="7"/>
  <c r="Z17" i="7"/>
  <c r="Z101" i="7"/>
  <c r="Z143" i="7"/>
  <c r="Z198" i="7"/>
  <c r="Z44" i="7"/>
  <c r="Z69" i="7"/>
  <c r="Z107" i="7"/>
  <c r="Z161" i="7"/>
  <c r="Z177" i="7"/>
  <c r="Z42" i="7"/>
  <c r="Z93" i="7"/>
  <c r="Z152" i="7"/>
  <c r="Z230" i="7"/>
  <c r="Z178" i="7"/>
  <c r="Z215" i="7"/>
  <c r="Z86" i="7"/>
  <c r="Z174" i="7"/>
  <c r="Z67" i="7"/>
  <c r="Z260" i="7"/>
  <c r="Z155" i="7"/>
  <c r="Z257" i="7"/>
  <c r="Z251" i="7"/>
  <c r="Z258" i="7"/>
  <c r="Z71" i="7"/>
  <c r="Z249" i="7"/>
  <c r="Z276" i="7"/>
  <c r="Z352" i="7"/>
  <c r="Z401" i="7"/>
  <c r="Z333" i="7"/>
  <c r="Z327" i="7"/>
  <c r="Z312" i="7"/>
  <c r="Z392" i="7"/>
  <c r="Z351" i="7"/>
  <c r="Z389" i="7"/>
  <c r="Z299" i="7"/>
  <c r="Z396" i="7"/>
  <c r="Z320" i="7"/>
  <c r="Z378" i="7"/>
  <c r="Z410" i="7"/>
  <c r="Z480" i="7"/>
  <c r="Z509" i="7"/>
  <c r="Z422" i="7"/>
  <c r="Z463" i="7"/>
  <c r="Z416" i="7"/>
  <c r="Z442" i="7"/>
  <c r="Z524" i="7"/>
  <c r="Z552" i="7"/>
  <c r="Z411" i="7"/>
  <c r="Z501" i="7"/>
  <c r="Z536" i="7"/>
  <c r="Z565" i="7"/>
  <c r="Z387" i="7"/>
  <c r="Z491" i="7"/>
  <c r="Z553" i="7"/>
  <c r="Z420" i="7"/>
  <c r="Z448" i="7"/>
  <c r="Z474" i="7"/>
  <c r="Z431" i="7"/>
  <c r="Z290" i="7"/>
  <c r="Z412" i="7"/>
  <c r="Z515" i="7"/>
  <c r="Z584" i="7"/>
  <c r="Z634" i="7"/>
  <c r="Z582" i="7"/>
  <c r="Z646" i="7"/>
  <c r="Z632" i="7"/>
  <c r="Z585" i="7"/>
  <c r="Z588" i="7"/>
  <c r="Z639" i="7"/>
  <c r="Z614" i="7"/>
  <c r="Z605" i="7"/>
  <c r="Z633" i="7"/>
  <c r="Z672" i="7"/>
  <c r="Z708" i="7"/>
  <c r="Z660" i="7"/>
  <c r="Z716" i="7"/>
  <c r="Z652" i="7"/>
  <c r="Z697" i="7"/>
  <c r="Z644" i="7"/>
  <c r="Z679" i="7"/>
  <c r="Z653" i="7"/>
  <c r="Z735" i="7"/>
  <c r="Z804" i="7"/>
  <c r="Z775" i="7"/>
  <c r="Z727" i="7"/>
  <c r="Z769" i="7"/>
  <c r="Z721" i="7"/>
  <c r="Z813" i="7"/>
  <c r="Z776" i="7"/>
  <c r="Z796" i="7"/>
  <c r="Z830" i="7"/>
  <c r="Z797" i="7"/>
  <c r="Z840" i="7"/>
  <c r="Z833" i="7"/>
  <c r="Z869" i="7"/>
  <c r="Z539" i="7"/>
  <c r="Z571" i="7"/>
  <c r="Z395" i="7"/>
  <c r="Z430" i="7"/>
  <c r="Z451" i="7"/>
  <c r="Z485" i="7"/>
  <c r="Z500" i="7"/>
  <c r="Z543" i="7"/>
  <c r="Z322" i="7"/>
  <c r="Z421" i="7"/>
  <c r="Z449" i="7"/>
  <c r="Z554" i="7"/>
  <c r="Z447" i="7"/>
  <c r="Z589" i="7"/>
  <c r="Z587" i="7"/>
  <c r="Z615" i="7"/>
  <c r="Z641" i="7"/>
  <c r="Z600" i="7"/>
  <c r="Z443" i="7"/>
  <c r="Z597" i="7"/>
  <c r="Z635" i="7"/>
  <c r="Z594" i="7"/>
  <c r="Z616" i="7"/>
  <c r="Z631" i="7"/>
  <c r="Z674" i="7"/>
  <c r="Z640" i="7"/>
  <c r="Z682" i="7"/>
  <c r="Z692" i="7"/>
  <c r="Z675" i="7"/>
  <c r="Z654" i="7"/>
  <c r="Z689" i="7"/>
  <c r="Z687" i="7"/>
  <c r="Z656" i="7"/>
  <c r="Z677" i="7"/>
  <c r="Z760" i="7"/>
  <c r="Z764" i="7"/>
  <c r="Z732" i="7"/>
  <c r="Z673" i="7"/>
  <c r="Z762" i="7"/>
  <c r="Z710" i="7"/>
  <c r="Z756" i="7"/>
  <c r="Z774" i="7"/>
  <c r="Z723" i="7"/>
  <c r="Z824" i="7"/>
  <c r="Z800" i="7"/>
  <c r="Z790" i="7"/>
  <c r="Z848" i="7"/>
  <c r="Z835" i="7"/>
  <c r="Z867" i="7"/>
  <c r="Z846" i="7"/>
  <c r="Z878" i="7"/>
  <c r="Z841" i="7"/>
  <c r="Z844" i="7"/>
  <c r="Z876" i="7"/>
  <c r="Z847" i="7"/>
  <c r="Z879" i="7"/>
  <c r="Z842" i="7"/>
  <c r="Z874" i="7"/>
  <c r="Z877" i="7"/>
  <c r="Z397" i="7"/>
  <c r="Z454" i="7"/>
  <c r="Z495" i="7"/>
  <c r="Z566" i="7"/>
  <c r="Z423" i="7"/>
  <c r="Z525" i="7"/>
  <c r="Z465" i="7"/>
  <c r="Z508" i="7"/>
  <c r="Z354" i="7"/>
  <c r="Z519" i="7"/>
  <c r="Z570" i="7"/>
  <c r="Z596" i="7"/>
  <c r="Z618" i="7"/>
  <c r="Z475" i="7"/>
  <c r="Z598" i="7"/>
  <c r="Z643" i="7"/>
  <c r="Z691" i="7"/>
  <c r="Z645" i="7"/>
  <c r="Z699" i="7"/>
  <c r="Z720" i="7"/>
  <c r="Z700" i="7"/>
  <c r="Z694" i="7"/>
  <c r="Z711" i="7"/>
  <c r="Z742" i="7"/>
  <c r="Z765" i="7"/>
  <c r="Z733" i="7"/>
  <c r="Z737" i="7"/>
  <c r="Z772" i="7"/>
  <c r="Z715" i="7"/>
  <c r="Z734" i="7"/>
  <c r="Z763" i="7"/>
  <c r="Z808" i="7"/>
  <c r="Z777" i="7"/>
  <c r="Z809" i="7"/>
  <c r="Z755" i="7"/>
  <c r="Z795" i="7"/>
  <c r="Z856" i="7"/>
  <c r="Z849" i="7"/>
  <c r="Z882" i="7"/>
  <c r="Z885" i="7"/>
  <c r="Z549" i="7"/>
  <c r="Z400" i="7"/>
  <c r="Z457" i="7"/>
  <c r="Z391" i="7"/>
  <c r="Z488" i="7"/>
  <c r="Z537" i="7"/>
  <c r="Z424" i="7"/>
  <c r="Z530" i="7"/>
  <c r="Z617" i="7"/>
  <c r="Z479" i="7"/>
  <c r="Z592" i="7"/>
  <c r="Z576" i="7"/>
  <c r="Z607" i="7"/>
  <c r="Z619" i="7"/>
  <c r="Z638" i="7"/>
  <c r="Z601" i="7"/>
  <c r="Z407" i="7"/>
  <c r="Z647" i="7"/>
  <c r="Z685" i="7"/>
  <c r="Z648" i="7"/>
  <c r="Z705" i="7"/>
  <c r="Z683" i="7"/>
  <c r="Z657" i="7"/>
  <c r="Z676" i="7"/>
  <c r="Z608" i="7"/>
  <c r="Z690" i="7"/>
  <c r="Z658" i="7"/>
  <c r="Z731" i="7"/>
  <c r="Z767" i="7"/>
  <c r="Z719" i="7"/>
  <c r="Z745" i="7"/>
  <c r="Z681" i="7"/>
  <c r="Z766" i="7"/>
  <c r="Z741" i="7"/>
  <c r="Z778" i="7"/>
  <c r="Z826" i="7"/>
  <c r="Z798" i="7"/>
  <c r="Z779" i="7"/>
  <c r="Z782" i="7"/>
  <c r="Z810" i="7"/>
  <c r="Z864" i="7"/>
  <c r="Z843" i="7"/>
  <c r="Z875" i="7"/>
  <c r="Z854" i="7"/>
  <c r="Z886" i="7"/>
  <c r="Z857" i="7"/>
  <c r="Z852" i="7"/>
  <c r="Z884" i="7"/>
  <c r="Z855" i="7"/>
  <c r="Z887" i="7"/>
  <c r="Z850" i="7"/>
  <c r="Z819" i="7"/>
  <c r="Z888" i="7"/>
  <c r="Z294" i="7"/>
  <c r="Z403" i="7"/>
  <c r="Z514" i="7"/>
  <c r="Z568" i="7"/>
  <c r="Z434" i="7"/>
  <c r="Z461" i="7"/>
  <c r="Z409" i="7"/>
  <c r="Z477" i="7"/>
  <c r="Z511" i="7"/>
  <c r="Z557" i="7"/>
  <c r="Z398" i="7"/>
  <c r="Z462" i="7"/>
  <c r="Z526" i="7"/>
  <c r="Z562" i="7"/>
  <c r="Z603" i="7"/>
  <c r="Z621" i="7"/>
  <c r="Z531" i="7"/>
  <c r="Z622" i="7"/>
  <c r="Z626" i="7"/>
  <c r="Z611" i="7"/>
  <c r="Z439" i="7"/>
  <c r="Z701" i="7"/>
  <c r="Z659" i="7"/>
  <c r="Z678" i="7"/>
  <c r="Z781" i="7"/>
  <c r="Z752" i="7"/>
  <c r="Z768" i="7"/>
  <c r="Z743" i="7"/>
  <c r="Z740" i="7"/>
  <c r="Z724" i="7"/>
  <c r="Z783" i="7"/>
  <c r="Z773" i="7"/>
  <c r="Z793" i="7"/>
  <c r="Z829" i="7"/>
  <c r="Z816" i="7"/>
  <c r="Z814" i="7"/>
  <c r="Z789" i="7"/>
  <c r="Z818" i="7"/>
  <c r="Z785" i="7"/>
  <c r="Z815" i="7"/>
  <c r="Z825" i="7"/>
  <c r="Z872" i="7"/>
  <c r="Z787" i="7"/>
  <c r="Z865" i="7"/>
  <c r="Z791" i="7"/>
  <c r="Z837" i="7"/>
  <c r="Z556" i="7"/>
  <c r="Z518" i="7"/>
  <c r="Z575" i="7"/>
  <c r="Z406" i="7"/>
  <c r="Z437" i="7"/>
  <c r="Z499" i="7"/>
  <c r="Z418" i="7"/>
  <c r="Z492" i="7"/>
  <c r="Z569" i="7"/>
  <c r="Z435" i="7"/>
  <c r="Z486" i="7"/>
  <c r="Z529" i="7"/>
  <c r="Z579" i="7"/>
  <c r="Z620" i="7"/>
  <c r="Z535" i="7"/>
  <c r="Z606" i="7"/>
  <c r="Z590" i="7"/>
  <c r="Z609" i="7"/>
  <c r="Z563" i="7"/>
  <c r="Z642" i="7"/>
  <c r="Z610" i="7"/>
  <c r="Z471" i="7"/>
  <c r="Z636" i="7"/>
  <c r="Z650" i="7"/>
  <c r="Z704" i="7"/>
  <c r="Z637" i="7"/>
  <c r="Z713" i="7"/>
  <c r="Z684" i="7"/>
  <c r="Z655" i="7"/>
  <c r="Z668" i="7"/>
  <c r="Z698" i="7"/>
  <c r="Z748" i="7"/>
  <c r="Z761" i="7"/>
  <c r="Z736" i="7"/>
  <c r="Z744" i="7"/>
  <c r="Z820" i="7"/>
  <c r="Z880" i="7"/>
  <c r="Z851" i="7"/>
  <c r="Z883" i="7"/>
  <c r="Z862" i="7"/>
  <c r="Z803" i="7"/>
  <c r="Z873" i="7"/>
  <c r="Z860" i="7"/>
  <c r="Z863" i="7"/>
  <c r="Z858" i="7"/>
  <c r="Z845" i="7"/>
  <c r="Z534" i="7"/>
  <c r="Z326" i="7"/>
  <c r="Z417" i="7"/>
  <c r="Z476" i="7"/>
  <c r="Z528" i="7"/>
  <c r="Z578" i="7"/>
  <c r="Z440" i="7"/>
  <c r="Z468" i="7"/>
  <c r="Z560" i="7"/>
  <c r="Z427" i="7"/>
  <c r="Z522" i="7"/>
  <c r="Z489" i="7"/>
  <c r="Z538" i="7"/>
  <c r="Z586" i="7"/>
  <c r="Z567" i="7"/>
  <c r="Z624" i="7"/>
  <c r="Z628" i="7"/>
  <c r="Z625" i="7"/>
  <c r="Z629" i="7"/>
  <c r="Z627" i="7"/>
  <c r="Z503" i="7"/>
  <c r="Z599" i="7"/>
  <c r="Z669" i="7"/>
  <c r="Z666" i="7"/>
  <c r="Z651" i="7"/>
  <c r="Z696" i="7"/>
  <c r="Z649" i="7"/>
  <c r="Z693" i="7"/>
  <c r="Z671" i="7"/>
  <c r="Z707" i="7"/>
  <c r="Z754" i="7"/>
  <c r="Z722" i="7"/>
  <c r="Z709" i="7"/>
  <c r="Z771" i="7"/>
  <c r="Z712" i="7"/>
  <c r="Z759" i="7"/>
  <c r="Z750" i="7"/>
  <c r="Z703" i="7"/>
  <c r="Z725" i="7"/>
  <c r="Z801" i="7"/>
  <c r="Z822" i="7"/>
  <c r="Z823" i="7"/>
  <c r="Z794" i="7"/>
  <c r="Z792" i="7"/>
  <c r="Z828" i="7"/>
  <c r="Z821" i="7"/>
  <c r="Z811" i="7"/>
  <c r="Z881" i="7"/>
  <c r="Z817" i="7"/>
  <c r="Z853" i="7"/>
  <c r="Z358" i="7"/>
  <c r="Z482" i="7"/>
  <c r="Z546" i="7"/>
  <c r="Z502" i="7"/>
  <c r="Z572" i="7"/>
  <c r="Z496" i="7"/>
  <c r="Z540" i="7"/>
  <c r="Z438" i="7"/>
  <c r="Z547" i="7"/>
  <c r="Z415" i="7"/>
  <c r="Z612" i="7"/>
  <c r="Z593" i="7"/>
  <c r="Z580" i="7"/>
  <c r="Z613" i="7"/>
  <c r="Z583" i="7"/>
  <c r="Z581" i="7"/>
  <c r="Z602" i="7"/>
  <c r="Z665" i="7"/>
  <c r="Z604" i="7"/>
  <c r="Z695" i="7"/>
  <c r="Z670" i="7"/>
  <c r="Z702" i="7"/>
  <c r="Z686" i="7"/>
  <c r="Z664" i="7"/>
  <c r="Z757" i="7"/>
  <c r="Z751" i="7"/>
  <c r="Z726" i="7"/>
  <c r="Z788" i="7"/>
  <c r="Z739" i="7"/>
  <c r="Z714" i="7"/>
  <c r="Z717" i="7"/>
  <c r="Z706" i="7"/>
  <c r="Z753" i="7"/>
  <c r="Z718" i="7"/>
  <c r="Z747" i="7"/>
  <c r="Z799" i="7"/>
  <c r="Z831" i="7"/>
  <c r="Z780" i="7"/>
  <c r="Z832" i="7"/>
  <c r="Z859" i="7"/>
  <c r="Z838" i="7"/>
  <c r="Z870" i="7"/>
  <c r="Z827" i="7"/>
  <c r="Z836" i="7"/>
  <c r="Z868" i="7"/>
  <c r="Z839" i="7"/>
  <c r="Z871" i="7"/>
  <c r="Z834" i="7"/>
  <c r="Z866" i="7"/>
  <c r="Z861" i="7"/>
  <c r="W504" i="7"/>
  <c r="G38" i="6" s="1"/>
  <c r="H38" i="6" s="1"/>
  <c r="W805" i="7"/>
  <c r="G41" i="6" s="1"/>
  <c r="H41" i="6" s="1"/>
  <c r="W380" i="7"/>
  <c r="G37" i="6" s="1"/>
  <c r="H37" i="6" s="1"/>
  <c r="W889" i="7"/>
  <c r="G42" i="6" s="1"/>
  <c r="H42" i="6" s="1"/>
  <c r="W128" i="7"/>
  <c r="G34" i="6" s="1"/>
  <c r="H34" i="6" s="1"/>
  <c r="W661" i="7"/>
  <c r="G39" i="6" s="1"/>
  <c r="H39" i="6" s="1"/>
  <c r="T716" i="7"/>
  <c r="T753" i="7"/>
  <c r="T765" i="7"/>
  <c r="T733" i="7"/>
  <c r="T705" i="7"/>
  <c r="T673" i="7"/>
  <c r="T652" i="7"/>
  <c r="T649" i="7"/>
  <c r="T709" i="7"/>
  <c r="T685" i="7"/>
  <c r="T677" i="7"/>
  <c r="T641" i="7"/>
  <c r="T561" i="7"/>
  <c r="T534" i="7"/>
  <c r="T538" i="7"/>
  <c r="T486" i="7"/>
  <c r="T484" i="7"/>
  <c r="T460" i="7"/>
  <c r="T428" i="7"/>
  <c r="T399" i="7"/>
  <c r="T364" i="7"/>
  <c r="T492" i="7"/>
  <c r="T332" i="7"/>
  <c r="T280" i="7"/>
  <c r="T248" i="7"/>
  <c r="T224" i="7"/>
  <c r="T113" i="7"/>
  <c r="T60" i="7"/>
  <c r="T57" i="7"/>
  <c r="T203" i="7"/>
  <c r="T102" i="7"/>
  <c r="T78" i="7"/>
  <c r="T46" i="7"/>
  <c r="T200" i="7"/>
  <c r="T170" i="7"/>
  <c r="T58" i="7"/>
  <c r="T202" i="7"/>
  <c r="T139" i="7"/>
  <c r="T181" i="7"/>
  <c r="T18" i="7"/>
  <c r="T34" i="7"/>
  <c r="T121" i="7"/>
  <c r="T96" i="7"/>
  <c r="T133" i="7"/>
  <c r="T7" i="7"/>
  <c r="T106" i="7"/>
  <c r="T97" i="7"/>
  <c r="T140" i="7"/>
  <c r="T158" i="7"/>
  <c r="T68" i="7"/>
  <c r="T126" i="7"/>
  <c r="T183" i="7"/>
  <c r="T115" i="7"/>
  <c r="T172" i="7"/>
  <c r="T283" i="7"/>
  <c r="T228" i="7"/>
  <c r="T290" i="7"/>
  <c r="T63" i="7"/>
  <c r="T196" i="7"/>
  <c r="T255" i="7"/>
  <c r="T310" i="7"/>
  <c r="T252" i="7"/>
  <c r="T71" i="7"/>
  <c r="T206" i="7"/>
  <c r="T232" i="7"/>
  <c r="T276" i="7"/>
  <c r="T322" i="7"/>
  <c r="T199" i="7"/>
  <c r="T264" i="7"/>
  <c r="T296" i="7"/>
  <c r="T193" i="7"/>
  <c r="T300" i="7"/>
  <c r="T210" i="7"/>
  <c r="T289" i="7"/>
  <c r="T379" i="7"/>
  <c r="T461" i="7"/>
  <c r="T241" i="7"/>
  <c r="T362" i="7"/>
  <c r="T410" i="7"/>
  <c r="T452" i="7"/>
  <c r="T440" i="7"/>
  <c r="T459" i="7"/>
  <c r="T485" i="7"/>
  <c r="T366" i="7"/>
  <c r="T411" i="7"/>
  <c r="T338" i="7"/>
  <c r="T393" i="7"/>
  <c r="T415" i="7"/>
  <c r="T450" i="7"/>
  <c r="T361" i="7"/>
  <c r="T390" i="7"/>
  <c r="T320" i="7"/>
  <c r="T416" i="7"/>
  <c r="T454" i="7"/>
  <c r="T42" i="7"/>
  <c r="T90" i="7"/>
  <c r="T61" i="7"/>
  <c r="T73" i="7"/>
  <c r="T136" i="7"/>
  <c r="T163" i="7"/>
  <c r="T76" i="7"/>
  <c r="T11" i="7"/>
  <c r="T27" i="7"/>
  <c r="T56" i="7"/>
  <c r="T65" i="7"/>
  <c r="T146" i="7"/>
  <c r="T161" i="7"/>
  <c r="T16" i="7"/>
  <c r="T32" i="7"/>
  <c r="T89" i="7"/>
  <c r="T125" i="7"/>
  <c r="T171" i="7"/>
  <c r="T44" i="7"/>
  <c r="T98" i="7"/>
  <c r="T132" i="7"/>
  <c r="T9" i="7"/>
  <c r="T25" i="7"/>
  <c r="T318" i="7"/>
  <c r="T198" i="7"/>
  <c r="T231" i="7"/>
  <c r="T87" i="7"/>
  <c r="T287" i="7"/>
  <c r="T259" i="7"/>
  <c r="T284" i="7"/>
  <c r="T95" i="7"/>
  <c r="T209" i="7"/>
  <c r="T235" i="7"/>
  <c r="T292" i="7"/>
  <c r="T273" i="7"/>
  <c r="T305" i="7"/>
  <c r="T230" i="7"/>
  <c r="T253" i="7"/>
  <c r="T91" i="7"/>
  <c r="T261" i="7"/>
  <c r="T212" i="7"/>
  <c r="T347" i="7"/>
  <c r="T404" i="7"/>
  <c r="T337" i="7"/>
  <c r="T365" i="7"/>
  <c r="T420" i="7"/>
  <c r="T455" i="7"/>
  <c r="T373" i="7"/>
  <c r="T417" i="7"/>
  <c r="T443" i="7"/>
  <c r="T456" i="7"/>
  <c r="T489" i="7"/>
  <c r="T342" i="7"/>
  <c r="T441" i="7"/>
  <c r="T480" i="7"/>
  <c r="T323" i="7"/>
  <c r="T453" i="7"/>
  <c r="T45" i="7"/>
  <c r="T108" i="7"/>
  <c r="T142" i="7"/>
  <c r="T6" i="7"/>
  <c r="T22" i="7"/>
  <c r="T37" i="7"/>
  <c r="T79" i="7"/>
  <c r="T99" i="7"/>
  <c r="T148" i="7"/>
  <c r="T182" i="7"/>
  <c r="T74" i="7"/>
  <c r="T110" i="7"/>
  <c r="T149" i="7"/>
  <c r="T164" i="7"/>
  <c r="T47" i="7"/>
  <c r="T107" i="7"/>
  <c r="T138" i="7"/>
  <c r="T66" i="7"/>
  <c r="T118" i="7"/>
  <c r="T286" i="7"/>
  <c r="T205" i="7"/>
  <c r="T234" i="7"/>
  <c r="T294" i="7"/>
  <c r="T119" i="7"/>
  <c r="T316" i="7"/>
  <c r="T223" i="7"/>
  <c r="T291" i="7"/>
  <c r="T238" i="7"/>
  <c r="T299" i="7"/>
  <c r="T204" i="7"/>
  <c r="T123" i="7"/>
  <c r="T213" i="7"/>
  <c r="T293" i="7"/>
  <c r="T215" i="7"/>
  <c r="T385" i="7"/>
  <c r="T407" i="7"/>
  <c r="T423" i="7"/>
  <c r="T462" i="7"/>
  <c r="T308" i="7"/>
  <c r="T345" i="7"/>
  <c r="T377" i="7"/>
  <c r="T414" i="7"/>
  <c r="T466" i="7"/>
  <c r="T237" i="7"/>
  <c r="T406" i="7"/>
  <c r="T418" i="7"/>
  <c r="T403" i="7"/>
  <c r="T457" i="7"/>
  <c r="T464" i="7"/>
  <c r="T383" i="7"/>
  <c r="T40" i="7"/>
  <c r="T64" i="7"/>
  <c r="T145" i="7"/>
  <c r="T179" i="7"/>
  <c r="T15" i="7"/>
  <c r="T31" i="7"/>
  <c r="T59" i="7"/>
  <c r="T124" i="7"/>
  <c r="T186" i="7"/>
  <c r="T77" i="7"/>
  <c r="T20" i="7"/>
  <c r="T36" i="7"/>
  <c r="T100" i="7"/>
  <c r="T131" i="7"/>
  <c r="T174" i="7"/>
  <c r="T141" i="7"/>
  <c r="T153" i="7"/>
  <c r="T13" i="7"/>
  <c r="T29" i="7"/>
  <c r="T69" i="7"/>
  <c r="T92" i="7"/>
  <c r="T135" i="7"/>
  <c r="T251" i="7"/>
  <c r="T240" i="7"/>
  <c r="T143" i="7"/>
  <c r="T208" i="7"/>
  <c r="T266" i="7"/>
  <c r="T127" i="7"/>
  <c r="T260" i="7"/>
  <c r="T239" i="7"/>
  <c r="T233" i="7"/>
  <c r="T265" i="7"/>
  <c r="T218" i="7"/>
  <c r="T351" i="7"/>
  <c r="T432" i="7"/>
  <c r="T475" i="7"/>
  <c r="T313" i="7"/>
  <c r="T344" i="7"/>
  <c r="T376" i="7"/>
  <c r="T465" i="7"/>
  <c r="T341" i="7"/>
  <c r="T446" i="7"/>
  <c r="T317" i="7"/>
  <c r="T352" i="7"/>
  <c r="T421" i="7"/>
  <c r="T339" i="7"/>
  <c r="T371" i="7"/>
  <c r="T333" i="7"/>
  <c r="T375" i="7"/>
  <c r="T422" i="7"/>
  <c r="T468" i="7"/>
  <c r="T386" i="7"/>
  <c r="T48" i="7"/>
  <c r="T112" i="7"/>
  <c r="T154" i="7"/>
  <c r="T10" i="7"/>
  <c r="T26" i="7"/>
  <c r="T93" i="7"/>
  <c r="T49" i="7"/>
  <c r="T122" i="7"/>
  <c r="T152" i="7"/>
  <c r="T103" i="7"/>
  <c r="T177" i="7"/>
  <c r="T111" i="7"/>
  <c r="T165" i="7"/>
  <c r="T101" i="7"/>
  <c r="T156" i="7"/>
  <c r="T167" i="7"/>
  <c r="T306" i="7"/>
  <c r="T222" i="7"/>
  <c r="T258" i="7"/>
  <c r="T301" i="7"/>
  <c r="T175" i="7"/>
  <c r="T269" i="7"/>
  <c r="T298" i="7"/>
  <c r="T246" i="7"/>
  <c r="T263" i="7"/>
  <c r="T151" i="7"/>
  <c r="T226" i="7"/>
  <c r="T267" i="7"/>
  <c r="T302" i="7"/>
  <c r="T189" i="7"/>
  <c r="T247" i="7"/>
  <c r="T279" i="7"/>
  <c r="T282" i="7"/>
  <c r="T216" i="7"/>
  <c r="T297" i="7"/>
  <c r="T236" i="7"/>
  <c r="T353" i="7"/>
  <c r="T436" i="7"/>
  <c r="T398" i="7"/>
  <c r="T426" i="7"/>
  <c r="T392" i="7"/>
  <c r="T433" i="7"/>
  <c r="T473" i="7"/>
  <c r="T424" i="7"/>
  <c r="T470" i="7"/>
  <c r="T370" i="7"/>
  <c r="T330" i="7"/>
  <c r="T409" i="7"/>
  <c r="T467" i="7"/>
  <c r="T425" i="7"/>
  <c r="T471" i="7"/>
  <c r="T388" i="7"/>
  <c r="T472" i="7"/>
  <c r="T166" i="7"/>
  <c r="T43" i="7"/>
  <c r="T67" i="7"/>
  <c r="T157" i="7"/>
  <c r="T88" i="7"/>
  <c r="T109" i="7"/>
  <c r="T185" i="7"/>
  <c r="T19" i="7"/>
  <c r="T35" i="7"/>
  <c r="T62" i="7"/>
  <c r="T173" i="7"/>
  <c r="T38" i="7"/>
  <c r="T80" i="7"/>
  <c r="T8" i="7"/>
  <c r="T24" i="7"/>
  <c r="T41" i="7"/>
  <c r="T144" i="7"/>
  <c r="T17" i="7"/>
  <c r="T33" i="7"/>
  <c r="T72" i="7"/>
  <c r="T159" i="7"/>
  <c r="T188" i="7"/>
  <c r="T254" i="7"/>
  <c r="T190" i="7"/>
  <c r="T211" i="7"/>
  <c r="T278" i="7"/>
  <c r="T295" i="7"/>
  <c r="T187" i="7"/>
  <c r="T191" i="7"/>
  <c r="T184" i="7"/>
  <c r="T268" i="7"/>
  <c r="T277" i="7"/>
  <c r="T391" i="7"/>
  <c r="T442" i="7"/>
  <c r="T481" i="7"/>
  <c r="T324" i="7"/>
  <c r="T469" i="7"/>
  <c r="T348" i="7"/>
  <c r="T395" i="7"/>
  <c r="T449" i="7"/>
  <c r="T360" i="7"/>
  <c r="T427" i="7"/>
  <c r="T434" i="7"/>
  <c r="T447" i="7"/>
  <c r="T367" i="7"/>
  <c r="T431" i="7"/>
  <c r="T346" i="7"/>
  <c r="T378" i="7"/>
  <c r="T474" i="7"/>
  <c r="T336" i="7"/>
  <c r="T397" i="7"/>
  <c r="T439" i="7"/>
  <c r="T478" i="7"/>
  <c r="T412" i="7"/>
  <c r="T70" i="7"/>
  <c r="T116" i="7"/>
  <c r="T14" i="7"/>
  <c r="T30" i="7"/>
  <c r="T55" i="7"/>
  <c r="T105" i="7"/>
  <c r="T52" i="7"/>
  <c r="T50" i="7"/>
  <c r="T134" i="7"/>
  <c r="T155" i="7"/>
  <c r="T114" i="7"/>
  <c r="T150" i="7"/>
  <c r="T39" i="7"/>
  <c r="T120" i="7"/>
  <c r="T169" i="7"/>
  <c r="T104" i="7"/>
  <c r="T192" i="7"/>
  <c r="T225" i="7"/>
  <c r="T262" i="7"/>
  <c r="T304" i="7"/>
  <c r="T272" i="7"/>
  <c r="T307" i="7"/>
  <c r="T249" i="7"/>
  <c r="T229" i="7"/>
  <c r="T270" i="7"/>
  <c r="T195" i="7"/>
  <c r="T256" i="7"/>
  <c r="T288" i="7"/>
  <c r="T242" i="7"/>
  <c r="T285" i="7"/>
  <c r="T207" i="7"/>
  <c r="T271" i="7"/>
  <c r="T303" i="7"/>
  <c r="T326" i="7"/>
  <c r="T368" i="7"/>
  <c r="T458" i="7"/>
  <c r="T488" i="7"/>
  <c r="T329" i="7"/>
  <c r="T359" i="7"/>
  <c r="T401" i="7"/>
  <c r="T429" i="7"/>
  <c r="T354" i="7"/>
  <c r="T437" i="7"/>
  <c r="T327" i="7"/>
  <c r="T363" i="7"/>
  <c r="T396" i="7"/>
  <c r="T321" i="7"/>
  <c r="T374" i="7"/>
  <c r="T355" i="7"/>
  <c r="T387" i="7"/>
  <c r="T309" i="7"/>
  <c r="T343" i="7"/>
  <c r="T451" i="7"/>
  <c r="T82" i="7"/>
  <c r="T178" i="7"/>
  <c r="T160" i="7"/>
  <c r="T94" i="7"/>
  <c r="T23" i="7"/>
  <c r="T86" i="7"/>
  <c r="T176" i="7"/>
  <c r="T53" i="7"/>
  <c r="T137" i="7"/>
  <c r="T12" i="7"/>
  <c r="T28" i="7"/>
  <c r="T54" i="7"/>
  <c r="T117" i="7"/>
  <c r="T168" i="7"/>
  <c r="T81" i="7"/>
  <c r="T147" i="7"/>
  <c r="T180" i="7"/>
  <c r="T21" i="7"/>
  <c r="T51" i="7"/>
  <c r="T75" i="7"/>
  <c r="T162" i="7"/>
  <c r="T274" i="7"/>
  <c r="T315" i="7"/>
  <c r="T319" i="7"/>
  <c r="T194" i="7"/>
  <c r="T214" i="7"/>
  <c r="T275" i="7"/>
  <c r="T281" i="7"/>
  <c r="T331" i="7"/>
  <c r="T201" i="7"/>
  <c r="T311" i="7"/>
  <c r="T197" i="7"/>
  <c r="T227" i="7"/>
  <c r="T250" i="7"/>
  <c r="T257" i="7"/>
  <c r="T312" i="7"/>
  <c r="T340" i="7"/>
  <c r="T372" i="7"/>
  <c r="T394" i="7"/>
  <c r="T217" i="7"/>
  <c r="T334" i="7"/>
  <c r="T369" i="7"/>
  <c r="T402" i="7"/>
  <c r="T408" i="7"/>
  <c r="T430" i="7"/>
  <c r="T479" i="7"/>
  <c r="T335" i="7"/>
  <c r="T438" i="7"/>
  <c r="T463" i="7"/>
  <c r="T384" i="7"/>
  <c r="T435" i="7"/>
  <c r="T314" i="7"/>
  <c r="T350" i="7"/>
  <c r="T400" i="7"/>
  <c r="T498" i="7"/>
  <c r="T550" i="7"/>
  <c r="T568" i="7"/>
  <c r="T507" i="7"/>
  <c r="T357" i="7"/>
  <c r="T529" i="7"/>
  <c r="T518" i="7"/>
  <c r="T512" i="7"/>
  <c r="T527" i="7"/>
  <c r="T513" i="7"/>
  <c r="T618" i="7"/>
  <c r="T566" i="7"/>
  <c r="T615" i="7"/>
  <c r="T569" i="7"/>
  <c r="T590" i="7"/>
  <c r="T595" i="7"/>
  <c r="T682" i="7"/>
  <c r="T638" i="7"/>
  <c r="T690" i="7"/>
  <c r="T657" i="7"/>
  <c r="T655" i="7"/>
  <c r="T639" i="7"/>
  <c r="T681" i="7"/>
  <c r="T698" i="7"/>
  <c r="T646" i="7"/>
  <c r="T653" i="7"/>
  <c r="T703" i="7"/>
  <c r="T706" i="7"/>
  <c r="T755" i="7"/>
  <c r="T739" i="7"/>
  <c r="T702" i="7"/>
  <c r="T714" i="7"/>
  <c r="T724" i="7"/>
  <c r="T754" i="7"/>
  <c r="T722" i="7"/>
  <c r="T792" i="7"/>
  <c r="T840" i="7"/>
  <c r="T803" i="7"/>
  <c r="T798" i="7"/>
  <c r="T801" i="7"/>
  <c r="T571" i="7"/>
  <c r="T349" i="7"/>
  <c r="T528" i="7"/>
  <c r="T556" i="7"/>
  <c r="T560" i="7"/>
  <c r="T482" i="7"/>
  <c r="T539" i="7"/>
  <c r="T500" i="7"/>
  <c r="T516" i="7"/>
  <c r="T584" i="7"/>
  <c r="T574" i="7"/>
  <c r="T622" i="7"/>
  <c r="T585" i="7"/>
  <c r="T619" i="7"/>
  <c r="T623" i="7"/>
  <c r="T567" i="7"/>
  <c r="T627" i="7"/>
  <c r="T576" i="7"/>
  <c r="T606" i="7"/>
  <c r="T599" i="7"/>
  <c r="T647" i="7"/>
  <c r="T624" i="7"/>
  <c r="T687" i="7"/>
  <c r="T688" i="7"/>
  <c r="T656" i="7"/>
  <c r="T764" i="7"/>
  <c r="T670" i="7"/>
  <c r="T742" i="7"/>
  <c r="T717" i="7"/>
  <c r="T759" i="7"/>
  <c r="T711" i="7"/>
  <c r="T738" i="7"/>
  <c r="T777" i="7"/>
  <c r="T800" i="7"/>
  <c r="T848" i="7"/>
  <c r="T811" i="7"/>
  <c r="T843" i="7"/>
  <c r="T875" i="7"/>
  <c r="T838" i="7"/>
  <c r="T358" i="7"/>
  <c r="T444" i="7"/>
  <c r="T537" i="7"/>
  <c r="T544" i="7"/>
  <c r="T405" i="7"/>
  <c r="T493" i="7"/>
  <c r="T514" i="7"/>
  <c r="T491" i="7"/>
  <c r="T532" i="7"/>
  <c r="T494" i="7"/>
  <c r="T521" i="7"/>
  <c r="T509" i="7"/>
  <c r="T542" i="7"/>
  <c r="T588" i="7"/>
  <c r="T625" i="7"/>
  <c r="T633" i="7"/>
  <c r="T594" i="7"/>
  <c r="T579" i="7"/>
  <c r="T519" i="7"/>
  <c r="T693" i="7"/>
  <c r="T644" i="7"/>
  <c r="T680" i="7"/>
  <c r="T631" i="7"/>
  <c r="T660" i="7"/>
  <c r="T645" i="7"/>
  <c r="T578" i="7"/>
  <c r="T667" i="7"/>
  <c r="T712" i="7"/>
  <c r="T758" i="7"/>
  <c r="T704" i="7"/>
  <c r="T720" i="7"/>
  <c r="T727" i="7"/>
  <c r="T734" i="7"/>
  <c r="T757" i="7"/>
  <c r="T531" i="7"/>
  <c r="T517" i="7"/>
  <c r="T546" i="7"/>
  <c r="T543" i="7"/>
  <c r="T545" i="7"/>
  <c r="T581" i="7"/>
  <c r="T629" i="7"/>
  <c r="T593" i="7"/>
  <c r="T626" i="7"/>
  <c r="T582" i="7"/>
  <c r="T572" i="7"/>
  <c r="T551" i="7"/>
  <c r="T583" i="7"/>
  <c r="T610" i="7"/>
  <c r="T614" i="7"/>
  <c r="T659" i="7"/>
  <c r="T696" i="7"/>
  <c r="T665" i="7"/>
  <c r="T699" i="7"/>
  <c r="T669" i="7"/>
  <c r="T691" i="7"/>
  <c r="T666" i="7"/>
  <c r="T632" i="7"/>
  <c r="T692" i="7"/>
  <c r="T664" i="7"/>
  <c r="T600" i="7"/>
  <c r="T767" i="7"/>
  <c r="T732" i="7"/>
  <c r="T749" i="7"/>
  <c r="T723" i="7"/>
  <c r="T762" i="7"/>
  <c r="T740" i="7"/>
  <c r="T760" i="7"/>
  <c r="T741" i="7"/>
  <c r="T808" i="7"/>
  <c r="T864" i="7"/>
  <c r="T819" i="7"/>
  <c r="T851" i="7"/>
  <c r="T883" i="7"/>
  <c r="T814" i="7"/>
  <c r="T846" i="7"/>
  <c r="T878" i="7"/>
  <c r="T817" i="7"/>
  <c r="T849" i="7"/>
  <c r="T419" i="7"/>
  <c r="T476" i="7"/>
  <c r="T540" i="7"/>
  <c r="T501" i="7"/>
  <c r="T553" i="7"/>
  <c r="T496" i="7"/>
  <c r="T526" i="7"/>
  <c r="T413" i="7"/>
  <c r="T535" i="7"/>
  <c r="T508" i="7"/>
  <c r="T530" i="7"/>
  <c r="T549" i="7"/>
  <c r="T522" i="7"/>
  <c r="T548" i="7"/>
  <c r="T592" i="7"/>
  <c r="T589" i="7"/>
  <c r="T558" i="7"/>
  <c r="T601" i="7"/>
  <c r="T559" i="7"/>
  <c r="T573" i="7"/>
  <c r="T635" i="7"/>
  <c r="T676" i="7"/>
  <c r="T668" i="7"/>
  <c r="T651" i="7"/>
  <c r="T683" i="7"/>
  <c r="T636" i="7"/>
  <c r="T671" i="7"/>
  <c r="T634" i="7"/>
  <c r="T675" i="7"/>
  <c r="T616" i="7"/>
  <c r="T694" i="7"/>
  <c r="T761" i="7"/>
  <c r="T713" i="7"/>
  <c r="T737" i="7"/>
  <c r="T707" i="7"/>
  <c r="T750" i="7"/>
  <c r="T715" i="7"/>
  <c r="T744" i="7"/>
  <c r="T763" i="7"/>
  <c r="T751" i="7"/>
  <c r="T872" i="7"/>
  <c r="T782" i="7"/>
  <c r="T857" i="7"/>
  <c r="T328" i="7"/>
  <c r="T495" i="7"/>
  <c r="T547" i="7"/>
  <c r="T502" i="7"/>
  <c r="T499" i="7"/>
  <c r="T445" i="7"/>
  <c r="T515" i="7"/>
  <c r="T497" i="7"/>
  <c r="T487" i="7"/>
  <c r="T524" i="7"/>
  <c r="T503" i="7"/>
  <c r="T577" i="7"/>
  <c r="T603" i="7"/>
  <c r="T562" i="7"/>
  <c r="T605" i="7"/>
  <c r="T586" i="7"/>
  <c r="T609" i="7"/>
  <c r="T563" i="7"/>
  <c r="T591" i="7"/>
  <c r="T621" i="7"/>
  <c r="T580" i="7"/>
  <c r="T628" i="7"/>
  <c r="T679" i="7"/>
  <c r="T620" i="7"/>
  <c r="T686" i="7"/>
  <c r="T654" i="7"/>
  <c r="T648" i="7"/>
  <c r="T674" i="7"/>
  <c r="T684" i="7"/>
  <c r="T637" i="7"/>
  <c r="T672" i="7"/>
  <c r="T678" i="7"/>
  <c r="T640" i="7"/>
  <c r="T695" i="7"/>
  <c r="T701" i="7"/>
  <c r="T658" i="7"/>
  <c r="T752" i="7"/>
  <c r="T771" i="7"/>
  <c r="T736" i="7"/>
  <c r="T772" i="7"/>
  <c r="T769" i="7"/>
  <c r="T710" i="7"/>
  <c r="T747" i="7"/>
  <c r="T726" i="7"/>
  <c r="T780" i="7"/>
  <c r="T776" i="7"/>
  <c r="T824" i="7"/>
  <c r="T787" i="7"/>
  <c r="T790" i="7"/>
  <c r="T793" i="7"/>
  <c r="T356" i="7"/>
  <c r="T525" i="7"/>
  <c r="T565" i="7"/>
  <c r="T554" i="7"/>
  <c r="T604" i="7"/>
  <c r="T575" i="7"/>
  <c r="T587" i="7"/>
  <c r="T643" i="7"/>
  <c r="T689" i="7"/>
  <c r="T721" i="7"/>
  <c r="T779" i="7"/>
  <c r="T795" i="7"/>
  <c r="T862" i="7"/>
  <c r="T833" i="7"/>
  <c r="T844" i="7"/>
  <c r="T823" i="7"/>
  <c r="T855" i="7"/>
  <c r="T887" i="7"/>
  <c r="T802" i="7"/>
  <c r="T874" i="7"/>
  <c r="T821" i="7"/>
  <c r="T885" i="7"/>
  <c r="T490" i="7"/>
  <c r="T477" i="7"/>
  <c r="T608" i="7"/>
  <c r="T602" i="7"/>
  <c r="T650" i="7"/>
  <c r="T768" i="7"/>
  <c r="T784" i="7"/>
  <c r="T775" i="7"/>
  <c r="T870" i="7"/>
  <c r="T841" i="7"/>
  <c r="T788" i="7"/>
  <c r="T852" i="7"/>
  <c r="T791" i="7"/>
  <c r="T810" i="7"/>
  <c r="T842" i="7"/>
  <c r="T829" i="7"/>
  <c r="T888" i="7"/>
  <c r="T511" i="7"/>
  <c r="T389" i="7"/>
  <c r="T552" i="7"/>
  <c r="T523" i="7"/>
  <c r="T617" i="7"/>
  <c r="T700" i="7"/>
  <c r="T630" i="7"/>
  <c r="T745" i="7"/>
  <c r="T708" i="7"/>
  <c r="T770" i="7"/>
  <c r="T785" i="7"/>
  <c r="T827" i="7"/>
  <c r="T796" i="7"/>
  <c r="T860" i="7"/>
  <c r="T831" i="7"/>
  <c r="T863" i="7"/>
  <c r="T778" i="7"/>
  <c r="T882" i="7"/>
  <c r="T837" i="7"/>
  <c r="T541" i="7"/>
  <c r="T520" i="7"/>
  <c r="T510" i="7"/>
  <c r="T555" i="7"/>
  <c r="T642" i="7"/>
  <c r="T731" i="7"/>
  <c r="T766" i="7"/>
  <c r="T835" i="7"/>
  <c r="T886" i="7"/>
  <c r="T804" i="7"/>
  <c r="T868" i="7"/>
  <c r="T799" i="7"/>
  <c r="T818" i="7"/>
  <c r="T850" i="7"/>
  <c r="T781" i="7"/>
  <c r="T845" i="7"/>
  <c r="T448" i="7"/>
  <c r="T483" i="7"/>
  <c r="T533" i="7"/>
  <c r="T596" i="7"/>
  <c r="T597" i="7"/>
  <c r="T598" i="7"/>
  <c r="T697" i="7"/>
  <c r="T756" i="7"/>
  <c r="T743" i="7"/>
  <c r="T719" i="7"/>
  <c r="T816" i="7"/>
  <c r="T822" i="7"/>
  <c r="T865" i="7"/>
  <c r="T812" i="7"/>
  <c r="T876" i="7"/>
  <c r="T839" i="7"/>
  <c r="T871" i="7"/>
  <c r="T786" i="7"/>
  <c r="T789" i="7"/>
  <c r="T853" i="7"/>
  <c r="T325" i="7"/>
  <c r="T557" i="7"/>
  <c r="T536" i="7"/>
  <c r="T611" i="7"/>
  <c r="T612" i="7"/>
  <c r="T613" i="7"/>
  <c r="T735" i="7"/>
  <c r="T774" i="7"/>
  <c r="T746" i="7"/>
  <c r="T725" i="7"/>
  <c r="T832" i="7"/>
  <c r="T859" i="7"/>
  <c r="T830" i="7"/>
  <c r="T809" i="7"/>
  <c r="T873" i="7"/>
  <c r="T820" i="7"/>
  <c r="T826" i="7"/>
  <c r="T858" i="7"/>
  <c r="T797" i="7"/>
  <c r="T861" i="7"/>
  <c r="T748" i="7"/>
  <c r="T773" i="7"/>
  <c r="T856" i="7"/>
  <c r="T867" i="7"/>
  <c r="T828" i="7"/>
  <c r="T884" i="7"/>
  <c r="T815" i="7"/>
  <c r="T847" i="7"/>
  <c r="T879" i="7"/>
  <c r="T794" i="7"/>
  <c r="T869" i="7"/>
  <c r="T607" i="7"/>
  <c r="T564" i="7"/>
  <c r="T570" i="7"/>
  <c r="T718" i="7"/>
  <c r="T880" i="7"/>
  <c r="T854" i="7"/>
  <c r="T825" i="7"/>
  <c r="T881" i="7"/>
  <c r="T836" i="7"/>
  <c r="T783" i="7"/>
  <c r="T834" i="7"/>
  <c r="T866" i="7"/>
  <c r="T813" i="7"/>
  <c r="T877" i="7"/>
  <c r="Q889" i="7"/>
  <c r="G32" i="6" s="1"/>
  <c r="Q661" i="7"/>
  <c r="G29" i="6" s="1"/>
  <c r="N760" i="7"/>
  <c r="N756" i="7"/>
  <c r="N698" i="7"/>
  <c r="N637" i="7"/>
  <c r="N641" i="7"/>
  <c r="N699" i="7"/>
  <c r="N677" i="7"/>
  <c r="N653" i="7"/>
  <c r="N695" i="7"/>
  <c r="N487" i="7"/>
  <c r="N622" i="7"/>
  <c r="N632" i="7"/>
  <c r="N611" i="7"/>
  <c r="N579" i="7"/>
  <c r="N547" i="7"/>
  <c r="N515" i="7"/>
  <c r="N539" i="7"/>
  <c r="N483" i="7"/>
  <c r="N457" i="7"/>
  <c r="N424" i="7"/>
  <c r="N392" i="7"/>
  <c r="N371" i="7"/>
  <c r="N339" i="7"/>
  <c r="N447" i="7"/>
  <c r="N360" i="7"/>
  <c r="N461" i="7"/>
  <c r="N458" i="7"/>
  <c r="N455" i="7"/>
  <c r="N57" i="7"/>
  <c r="N255" i="7"/>
  <c r="N252" i="7"/>
  <c r="N231" i="7"/>
  <c r="N228" i="7"/>
  <c r="N204" i="7"/>
  <c r="N172" i="7"/>
  <c r="N140" i="7"/>
  <c r="N116" i="7"/>
  <c r="N60" i="7"/>
  <c r="N247" i="7"/>
  <c r="N223" i="7"/>
  <c r="N193" i="7"/>
  <c r="N161" i="7"/>
  <c r="N105" i="7"/>
  <c r="N81" i="7"/>
  <c r="N49" i="7"/>
  <c r="N324" i="7"/>
  <c r="N31" i="7"/>
  <c r="N28" i="7"/>
  <c r="N24" i="7"/>
  <c r="N97" i="7"/>
  <c r="N141" i="7"/>
  <c r="N203" i="7"/>
  <c r="N100" i="7"/>
  <c r="N132" i="7"/>
  <c r="N174" i="7"/>
  <c r="N26" i="7"/>
  <c r="N111" i="7"/>
  <c r="N165" i="7"/>
  <c r="N189" i="7"/>
  <c r="N284" i="7"/>
  <c r="N63" i="7"/>
  <c r="N87" i="7"/>
  <c r="N137" i="7"/>
  <c r="N192" i="7"/>
  <c r="N113" i="7"/>
  <c r="N195" i="7"/>
  <c r="N48" i="7"/>
  <c r="N125" i="7"/>
  <c r="N188" i="7"/>
  <c r="N104" i="7"/>
  <c r="N238" i="7"/>
  <c r="N82" i="7"/>
  <c r="N127" i="7"/>
  <c r="N180" i="7"/>
  <c r="N236" i="7"/>
  <c r="N298" i="7"/>
  <c r="N332" i="7"/>
  <c r="N393" i="7"/>
  <c r="N302" i="7"/>
  <c r="N234" i="7"/>
  <c r="N322" i="7"/>
  <c r="N415" i="7"/>
  <c r="N340" i="7"/>
  <c r="N395" i="7"/>
  <c r="N242" i="7"/>
  <c r="N337" i="7"/>
  <c r="N410" i="7"/>
  <c r="N334" i="7"/>
  <c r="N422" i="7"/>
  <c r="N379" i="7"/>
  <c r="N493" i="7"/>
  <c r="N558" i="7"/>
  <c r="N600" i="7"/>
  <c r="N349" i="7"/>
  <c r="N467" i="7"/>
  <c r="N555" i="7"/>
  <c r="N591" i="7"/>
  <c r="N453" i="7"/>
  <c r="N8" i="7"/>
  <c r="N43" i="7"/>
  <c r="N308" i="7"/>
  <c r="N55" i="7"/>
  <c r="N102" i="7"/>
  <c r="N224" i="7"/>
  <c r="N253" i="7"/>
  <c r="N271" i="7"/>
  <c r="N287" i="7"/>
  <c r="N77" i="7"/>
  <c r="N168" i="7"/>
  <c r="N295" i="7"/>
  <c r="N53" i="7"/>
  <c r="N86" i="7"/>
  <c r="N11" i="7"/>
  <c r="N69" i="7"/>
  <c r="N157" i="7"/>
  <c r="N273" i="7"/>
  <c r="N160" i="7"/>
  <c r="N269" i="7"/>
  <c r="N73" i="7"/>
  <c r="N176" i="7"/>
  <c r="N190" i="7"/>
  <c r="N67" i="7"/>
  <c r="N147" i="7"/>
  <c r="N170" i="7"/>
  <c r="N89" i="7"/>
  <c r="N183" i="7"/>
  <c r="N239" i="7"/>
  <c r="N312" i="7"/>
  <c r="N389" i="7"/>
  <c r="N430" i="7"/>
  <c r="N94" i="7"/>
  <c r="N335" i="7"/>
  <c r="N451" i="7"/>
  <c r="N362" i="7"/>
  <c r="N387" i="7"/>
  <c r="N412" i="7"/>
  <c r="N434" i="7"/>
  <c r="N313" i="7"/>
  <c r="N369" i="7"/>
  <c r="N34" i="7"/>
  <c r="N258" i="7"/>
  <c r="N373" i="7"/>
  <c r="N343" i="7"/>
  <c r="N370" i="7"/>
  <c r="N266" i="7"/>
  <c r="N416" i="7"/>
  <c r="N310" i="7"/>
  <c r="N400" i="7"/>
  <c r="N522" i="7"/>
  <c r="N561" i="7"/>
  <c r="N405" i="7"/>
  <c r="N475" i="7"/>
  <c r="N571" i="7"/>
  <c r="N607" i="7"/>
  <c r="N470" i="7"/>
  <c r="N10" i="7"/>
  <c r="N99" i="7"/>
  <c r="N164" i="7"/>
  <c r="N206" i="7"/>
  <c r="N135" i="7"/>
  <c r="N256" i="7"/>
  <c r="N38" i="7"/>
  <c r="N80" i="7"/>
  <c r="N139" i="7"/>
  <c r="N56" i="7"/>
  <c r="N133" i="7"/>
  <c r="N272" i="7"/>
  <c r="N288" i="7"/>
  <c r="N72" i="7"/>
  <c r="N198" i="7"/>
  <c r="N285" i="7"/>
  <c r="N13" i="7"/>
  <c r="N208" i="7"/>
  <c r="N237" i="7"/>
  <c r="N277" i="7"/>
  <c r="N33" i="7"/>
  <c r="N54" i="7"/>
  <c r="N134" i="7"/>
  <c r="N297" i="7"/>
  <c r="N17" i="7"/>
  <c r="N110" i="7"/>
  <c r="N305" i="7"/>
  <c r="N92" i="7"/>
  <c r="N145" i="7"/>
  <c r="N194" i="7"/>
  <c r="N257" i="7"/>
  <c r="N319" i="7"/>
  <c r="N358" i="7"/>
  <c r="N307" i="7"/>
  <c r="N397" i="7"/>
  <c r="N315" i="7"/>
  <c r="N414" i="7"/>
  <c r="N66" i="7"/>
  <c r="N274" i="7"/>
  <c r="N327" i="7"/>
  <c r="N316" i="7"/>
  <c r="N346" i="7"/>
  <c r="N402" i="7"/>
  <c r="N278" i="7"/>
  <c r="N352" i="7"/>
  <c r="N425" i="7"/>
  <c r="N314" i="7"/>
  <c r="N341" i="7"/>
  <c r="N383" i="7"/>
  <c r="N433" i="7"/>
  <c r="N403" i="7"/>
  <c r="N502" i="7"/>
  <c r="N538" i="7"/>
  <c r="N437" i="7"/>
  <c r="N490" i="7"/>
  <c r="N574" i="7"/>
  <c r="N616" i="7"/>
  <c r="N523" i="7"/>
  <c r="N562" i="7"/>
  <c r="N9" i="7"/>
  <c r="N46" i="7"/>
  <c r="N14" i="7"/>
  <c r="N58" i="7"/>
  <c r="N114" i="7"/>
  <c r="N227" i="7"/>
  <c r="N275" i="7"/>
  <c r="N291" i="7"/>
  <c r="N175" i="7"/>
  <c r="N299" i="7"/>
  <c r="N18" i="7"/>
  <c r="N136" i="7"/>
  <c r="N248" i="7"/>
  <c r="N29" i="7"/>
  <c r="N109" i="7"/>
  <c r="N289" i="7"/>
  <c r="N27" i="7"/>
  <c r="N166" i="7"/>
  <c r="N240" i="7"/>
  <c r="N281" i="7"/>
  <c r="N179" i="7"/>
  <c r="N202" i="7"/>
  <c r="N301" i="7"/>
  <c r="N76" i="7"/>
  <c r="N150" i="7"/>
  <c r="N173" i="7"/>
  <c r="N229" i="7"/>
  <c r="N50" i="7"/>
  <c r="N95" i="7"/>
  <c r="N148" i="7"/>
  <c r="N260" i="7"/>
  <c r="N226" i="7"/>
  <c r="N329" i="7"/>
  <c r="N365" i="7"/>
  <c r="N390" i="7"/>
  <c r="N394" i="7"/>
  <c r="N90" i="7"/>
  <c r="N290" i="7"/>
  <c r="N428" i="7"/>
  <c r="N318" i="7"/>
  <c r="N374" i="7"/>
  <c r="N74" i="7"/>
  <c r="N294" i="7"/>
  <c r="N364" i="7"/>
  <c r="N406" i="7"/>
  <c r="N477" i="7"/>
  <c r="N508" i="7"/>
  <c r="N587" i="7"/>
  <c r="N609" i="7"/>
  <c r="N478" i="7"/>
  <c r="N542" i="7"/>
  <c r="N588" i="7"/>
  <c r="N12" i="7"/>
  <c r="N15" i="7"/>
  <c r="N107" i="7"/>
  <c r="N167" i="7"/>
  <c r="N197" i="7"/>
  <c r="N259" i="7"/>
  <c r="N41" i="7"/>
  <c r="N142" i="7"/>
  <c r="N59" i="7"/>
  <c r="N103" i="7"/>
  <c r="N213" i="7"/>
  <c r="N276" i="7"/>
  <c r="N292" i="7"/>
  <c r="N75" i="7"/>
  <c r="N112" i="7"/>
  <c r="N217" i="7"/>
  <c r="N296" i="7"/>
  <c r="N211" i="7"/>
  <c r="N293" i="7"/>
  <c r="N36" i="7"/>
  <c r="N93" i="7"/>
  <c r="N153" i="7"/>
  <c r="N304" i="7"/>
  <c r="N23" i="7"/>
  <c r="N232" i="7"/>
  <c r="N261" i="7"/>
  <c r="N106" i="7"/>
  <c r="N151" i="7"/>
  <c r="N209" i="7"/>
  <c r="N263" i="7"/>
  <c r="N321" i="7"/>
  <c r="N361" i="7"/>
  <c r="N439" i="7"/>
  <c r="N126" i="7"/>
  <c r="N317" i="7"/>
  <c r="N350" i="7"/>
  <c r="N250" i="7"/>
  <c r="N417" i="7"/>
  <c r="N320" i="7"/>
  <c r="N122" i="7"/>
  <c r="N306" i="7"/>
  <c r="N336" i="7"/>
  <c r="N388" i="7"/>
  <c r="N330" i="7"/>
  <c r="N354" i="7"/>
  <c r="N418" i="7"/>
  <c r="N98" i="7"/>
  <c r="N323" i="7"/>
  <c r="N367" i="7"/>
  <c r="N429" i="7"/>
  <c r="N436" i="7"/>
  <c r="N432" i="7"/>
  <c r="N541" i="7"/>
  <c r="N594" i="7"/>
  <c r="N577" i="7"/>
  <c r="N620" i="7"/>
  <c r="N7" i="7"/>
  <c r="N64" i="7"/>
  <c r="N61" i="7"/>
  <c r="N117" i="7"/>
  <c r="N159" i="7"/>
  <c r="N200" i="7"/>
  <c r="N230" i="7"/>
  <c r="N279" i="7"/>
  <c r="N201" i="7"/>
  <c r="N35" i="7"/>
  <c r="N115" i="7"/>
  <c r="N143" i="7"/>
  <c r="N216" i="7"/>
  <c r="N251" i="7"/>
  <c r="N32" i="7"/>
  <c r="N181" i="7"/>
  <c r="N185" i="7"/>
  <c r="N246" i="7"/>
  <c r="N300" i="7"/>
  <c r="N155" i="7"/>
  <c r="N182" i="7"/>
  <c r="N205" i="7"/>
  <c r="N25" i="7"/>
  <c r="N131" i="7"/>
  <c r="N196" i="7"/>
  <c r="N264" i="7"/>
  <c r="N65" i="7"/>
  <c r="N162" i="7"/>
  <c r="N212" i="7"/>
  <c r="N338" i="7"/>
  <c r="N411" i="7"/>
  <c r="N356" i="7"/>
  <c r="N420" i="7"/>
  <c r="N270" i="7"/>
  <c r="N372" i="7"/>
  <c r="N401" i="7"/>
  <c r="N398" i="7"/>
  <c r="N146" i="7"/>
  <c r="N311" i="7"/>
  <c r="N363" i="7"/>
  <c r="N391" i="7"/>
  <c r="N385" i="7"/>
  <c r="N154" i="7"/>
  <c r="N325" i="7"/>
  <c r="N396" i="7"/>
  <c r="N344" i="7"/>
  <c r="N435" i="7"/>
  <c r="N480" i="7"/>
  <c r="N511" i="7"/>
  <c r="N612" i="7"/>
  <c r="N526" i="7"/>
  <c r="N37" i="7"/>
  <c r="N138" i="7"/>
  <c r="N265" i="7"/>
  <c r="N88" i="7"/>
  <c r="N120" i="7"/>
  <c r="N171" i="7"/>
  <c r="N262" i="7"/>
  <c r="N16" i="7"/>
  <c r="N108" i="7"/>
  <c r="N225" i="7"/>
  <c r="N22" i="7"/>
  <c r="N62" i="7"/>
  <c r="N280" i="7"/>
  <c r="N309" i="7"/>
  <c r="N78" i="7"/>
  <c r="N119" i="7"/>
  <c r="N184" i="7"/>
  <c r="N303" i="7"/>
  <c r="N149" i="7"/>
  <c r="N187" i="7"/>
  <c r="N214" i="7"/>
  <c r="N39" i="7"/>
  <c r="N6" i="7"/>
  <c r="N96" i="7"/>
  <c r="N156" i="7"/>
  <c r="N235" i="7"/>
  <c r="N68" i="7"/>
  <c r="N121" i="7"/>
  <c r="N215" i="7"/>
  <c r="N282" i="7"/>
  <c r="N368" i="7"/>
  <c r="N423" i="7"/>
  <c r="N286" i="7"/>
  <c r="N348" i="7"/>
  <c r="N375" i="7"/>
  <c r="N178" i="7"/>
  <c r="N333" i="7"/>
  <c r="N357" i="7"/>
  <c r="N421" i="7"/>
  <c r="N186" i="7"/>
  <c r="N399" i="7"/>
  <c r="N42" i="7"/>
  <c r="N331" i="7"/>
  <c r="N355" i="7"/>
  <c r="N419" i="7"/>
  <c r="N347" i="7"/>
  <c r="N440" i="7"/>
  <c r="N518" i="7"/>
  <c r="N544" i="7"/>
  <c r="N597" i="7"/>
  <c r="N464" i="7"/>
  <c r="N529" i="7"/>
  <c r="N580" i="7"/>
  <c r="N627" i="7"/>
  <c r="N497" i="7"/>
  <c r="N568" i="7"/>
  <c r="N598" i="7"/>
  <c r="N21" i="7"/>
  <c r="N40" i="7"/>
  <c r="N79" i="7"/>
  <c r="N191" i="7"/>
  <c r="N268" i="7"/>
  <c r="N52" i="7"/>
  <c r="N91" i="7"/>
  <c r="N123" i="7"/>
  <c r="N207" i="7"/>
  <c r="N283" i="7"/>
  <c r="N20" i="7"/>
  <c r="N44" i="7"/>
  <c r="N118" i="7"/>
  <c r="N169" i="7"/>
  <c r="N222" i="7"/>
  <c r="N254" i="7"/>
  <c r="N47" i="7"/>
  <c r="N249" i="7"/>
  <c r="N101" i="7"/>
  <c r="N152" i="7"/>
  <c r="N30" i="7"/>
  <c r="N45" i="7"/>
  <c r="N70" i="7"/>
  <c r="N163" i="7"/>
  <c r="N241" i="7"/>
  <c r="N19" i="7"/>
  <c r="N51" i="7"/>
  <c r="N144" i="7"/>
  <c r="N158" i="7"/>
  <c r="N199" i="7"/>
  <c r="N267" i="7"/>
  <c r="N71" i="7"/>
  <c r="N124" i="7"/>
  <c r="N177" i="7"/>
  <c r="N233" i="7"/>
  <c r="N342" i="7"/>
  <c r="N386" i="7"/>
  <c r="N426" i="7"/>
  <c r="N326" i="7"/>
  <c r="N384" i="7"/>
  <c r="N359" i="7"/>
  <c r="N378" i="7"/>
  <c r="N404" i="7"/>
  <c r="N427" i="7"/>
  <c r="N351" i="7"/>
  <c r="N431" i="7"/>
  <c r="N210" i="7"/>
  <c r="N366" i="7"/>
  <c r="N407" i="7"/>
  <c r="N218" i="7"/>
  <c r="N328" i="7"/>
  <c r="N408" i="7"/>
  <c r="N376" i="7"/>
  <c r="N444" i="7"/>
  <c r="N623" i="7"/>
  <c r="N503" i="7"/>
  <c r="N548" i="7"/>
  <c r="N536" i="7"/>
  <c r="N578" i="7"/>
  <c r="N604" i="7"/>
  <c r="N345" i="7"/>
  <c r="N549" i="7"/>
  <c r="N585" i="7"/>
  <c r="N528" i="7"/>
  <c r="N602" i="7"/>
  <c r="N618" i="7"/>
  <c r="N452" i="7"/>
  <c r="N535" i="7"/>
  <c r="N576" i="7"/>
  <c r="N626" i="7"/>
  <c r="N519" i="7"/>
  <c r="N660" i="7"/>
  <c r="N500" i="7"/>
  <c r="N667" i="7"/>
  <c r="N648" i="7"/>
  <c r="N639" i="7"/>
  <c r="N740" i="7"/>
  <c r="N724" i="7"/>
  <c r="N743" i="7"/>
  <c r="N764" i="7"/>
  <c r="N752" i="7"/>
  <c r="N758" i="7"/>
  <c r="N716" i="7"/>
  <c r="N762" i="7"/>
  <c r="N768" i="7"/>
  <c r="N725" i="7"/>
  <c r="N800" i="7"/>
  <c r="N804" i="7"/>
  <c r="N816" i="7"/>
  <c r="N880" i="7"/>
  <c r="N819" i="7"/>
  <c r="N851" i="7"/>
  <c r="N883" i="7"/>
  <c r="N801" i="7"/>
  <c r="N852" i="7"/>
  <c r="N823" i="7"/>
  <c r="N855" i="7"/>
  <c r="N887" i="7"/>
  <c r="N850" i="7"/>
  <c r="N813" i="7"/>
  <c r="N877" i="7"/>
  <c r="N545" i="7"/>
  <c r="N595" i="7"/>
  <c r="N631" i="7"/>
  <c r="N512" i="7"/>
  <c r="N377" i="7"/>
  <c r="N465" i="7"/>
  <c r="N520" i="7"/>
  <c r="N462" i="7"/>
  <c r="N557" i="7"/>
  <c r="N625" i="7"/>
  <c r="N521" i="7"/>
  <c r="N550" i="7"/>
  <c r="N629" i="7"/>
  <c r="N460" i="7"/>
  <c r="N489" i="7"/>
  <c r="N551" i="7"/>
  <c r="N666" i="7"/>
  <c r="N684" i="7"/>
  <c r="N646" i="7"/>
  <c r="N532" i="7"/>
  <c r="N644" i="7"/>
  <c r="N675" i="7"/>
  <c r="N638" i="7"/>
  <c r="N673" i="7"/>
  <c r="N686" i="7"/>
  <c r="N668" i="7"/>
  <c r="N687" i="7"/>
  <c r="N748" i="7"/>
  <c r="N767" i="7"/>
  <c r="N771" i="7"/>
  <c r="N727" i="7"/>
  <c r="N757" i="7"/>
  <c r="N761" i="7"/>
  <c r="N749" i="7"/>
  <c r="N788" i="7"/>
  <c r="N824" i="7"/>
  <c r="N779" i="7"/>
  <c r="N814" i="7"/>
  <c r="N846" i="7"/>
  <c r="N878" i="7"/>
  <c r="N809" i="7"/>
  <c r="N841" i="7"/>
  <c r="N873" i="7"/>
  <c r="N860" i="7"/>
  <c r="N818" i="7"/>
  <c r="N821" i="7"/>
  <c r="N885" i="7"/>
  <c r="N481" i="7"/>
  <c r="N581" i="7"/>
  <c r="N617" i="7"/>
  <c r="N471" i="7"/>
  <c r="N560" i="7"/>
  <c r="N482" i="7"/>
  <c r="N531" i="7"/>
  <c r="N569" i="7"/>
  <c r="N605" i="7"/>
  <c r="N474" i="7"/>
  <c r="N590" i="7"/>
  <c r="N583" i="7"/>
  <c r="N697" i="7"/>
  <c r="N682" i="7"/>
  <c r="N655" i="7"/>
  <c r="N642" i="7"/>
  <c r="N750" i="7"/>
  <c r="N726" i="7"/>
  <c r="N709" i="7"/>
  <c r="N705" i="7"/>
  <c r="N731" i="7"/>
  <c r="N719" i="7"/>
  <c r="N766" i="7"/>
  <c r="N759" i="7"/>
  <c r="N721" i="7"/>
  <c r="N791" i="7"/>
  <c r="N832" i="7"/>
  <c r="N787" i="7"/>
  <c r="N827" i="7"/>
  <c r="N859" i="7"/>
  <c r="N782" i="7"/>
  <c r="N868" i="7"/>
  <c r="N831" i="7"/>
  <c r="N863" i="7"/>
  <c r="N778" i="7"/>
  <c r="N858" i="7"/>
  <c r="N829" i="7"/>
  <c r="N888" i="7"/>
  <c r="N559" i="7"/>
  <c r="N610" i="7"/>
  <c r="N527" i="7"/>
  <c r="N552" i="7"/>
  <c r="N473" i="7"/>
  <c r="N524" i="7"/>
  <c r="N589" i="7"/>
  <c r="N534" i="7"/>
  <c r="N353" i="7"/>
  <c r="N567" i="7"/>
  <c r="N438" i="7"/>
  <c r="N496" i="7"/>
  <c r="N554" i="7"/>
  <c r="N603" i="7"/>
  <c r="N466" i="7"/>
  <c r="N615" i="7"/>
  <c r="N671" i="7"/>
  <c r="N672" i="7"/>
  <c r="N564" i="7"/>
  <c r="N647" i="7"/>
  <c r="N678" i="7"/>
  <c r="N651" i="7"/>
  <c r="N693" i="7"/>
  <c r="N683" i="7"/>
  <c r="N649" i="7"/>
  <c r="N657" i="7"/>
  <c r="N717" i="7"/>
  <c r="N741" i="7"/>
  <c r="N694" i="7"/>
  <c r="N734" i="7"/>
  <c r="N772" i="7"/>
  <c r="N707" i="7"/>
  <c r="N765" i="7"/>
  <c r="N722" i="7"/>
  <c r="N773" i="7"/>
  <c r="N777" i="7"/>
  <c r="N745" i="7"/>
  <c r="N840" i="7"/>
  <c r="N795" i="7"/>
  <c r="N822" i="7"/>
  <c r="N854" i="7"/>
  <c r="N886" i="7"/>
  <c r="N817" i="7"/>
  <c r="N849" i="7"/>
  <c r="N881" i="7"/>
  <c r="N876" i="7"/>
  <c r="N786" i="7"/>
  <c r="N826" i="7"/>
  <c r="N866" i="7"/>
  <c r="N837" i="7"/>
  <c r="N565" i="7"/>
  <c r="N413" i="7"/>
  <c r="N484" i="7"/>
  <c r="N530" i="7"/>
  <c r="N592" i="7"/>
  <c r="N441" i="7"/>
  <c r="N479" i="7"/>
  <c r="N563" i="7"/>
  <c r="N485" i="7"/>
  <c r="N510" i="7"/>
  <c r="N572" i="7"/>
  <c r="N608" i="7"/>
  <c r="N492" i="7"/>
  <c r="N525" i="7"/>
  <c r="N442" i="7"/>
  <c r="N463" i="7"/>
  <c r="N570" i="7"/>
  <c r="N606" i="7"/>
  <c r="N469" i="7"/>
  <c r="N640" i="7"/>
  <c r="N700" i="7"/>
  <c r="N669" i="7"/>
  <c r="N689" i="7"/>
  <c r="N665" i="7"/>
  <c r="N645" i="7"/>
  <c r="N656" i="7"/>
  <c r="N753" i="7"/>
  <c r="N733" i="7"/>
  <c r="N701" i="7"/>
  <c r="N712" i="7"/>
  <c r="N735" i="7"/>
  <c r="N770" i="7"/>
  <c r="N715" i="7"/>
  <c r="N776" i="7"/>
  <c r="N789" i="7"/>
  <c r="N780" i="7"/>
  <c r="N848" i="7"/>
  <c r="N803" i="7"/>
  <c r="N835" i="7"/>
  <c r="N867" i="7"/>
  <c r="N790" i="7"/>
  <c r="N785" i="7"/>
  <c r="N820" i="7"/>
  <c r="N884" i="7"/>
  <c r="N839" i="7"/>
  <c r="N871" i="7"/>
  <c r="N794" i="7"/>
  <c r="N834" i="7"/>
  <c r="N874" i="7"/>
  <c r="N845" i="7"/>
  <c r="N613" i="7"/>
  <c r="N556" i="7"/>
  <c r="N621" i="7"/>
  <c r="N445" i="7"/>
  <c r="N491" i="7"/>
  <c r="N543" i="7"/>
  <c r="N566" i="7"/>
  <c r="N599" i="7"/>
  <c r="N409" i="7"/>
  <c r="N537" i="7"/>
  <c r="N446" i="7"/>
  <c r="N499" i="7"/>
  <c r="N495" i="7"/>
  <c r="N674" i="7"/>
  <c r="N703" i="7"/>
  <c r="N634" i="7"/>
  <c r="N691" i="7"/>
  <c r="N596" i="7"/>
  <c r="N654" i="7"/>
  <c r="N685" i="7"/>
  <c r="N658" i="7"/>
  <c r="N696" i="7"/>
  <c r="N676" i="7"/>
  <c r="N633" i="7"/>
  <c r="N652" i="7"/>
  <c r="N690" i="7"/>
  <c r="N681" i="7"/>
  <c r="N720" i="7"/>
  <c r="N704" i="7"/>
  <c r="N751" i="7"/>
  <c r="N738" i="7"/>
  <c r="N769" i="7"/>
  <c r="N710" i="7"/>
  <c r="N742" i="7"/>
  <c r="N718" i="7"/>
  <c r="N796" i="7"/>
  <c r="N783" i="7"/>
  <c r="N781" i="7"/>
  <c r="N812" i="7"/>
  <c r="N856" i="7"/>
  <c r="N830" i="7"/>
  <c r="N862" i="7"/>
  <c r="N825" i="7"/>
  <c r="N857" i="7"/>
  <c r="N828" i="7"/>
  <c r="N799" i="7"/>
  <c r="N882" i="7"/>
  <c r="N853" i="7"/>
  <c r="N443" i="7"/>
  <c r="N494" i="7"/>
  <c r="N533" i="7"/>
  <c r="N601" i="7"/>
  <c r="N628" i="7"/>
  <c r="N507" i="7"/>
  <c r="N546" i="7"/>
  <c r="N614" i="7"/>
  <c r="N454" i="7"/>
  <c r="N488" i="7"/>
  <c r="N513" i="7"/>
  <c r="N553" i="7"/>
  <c r="N582" i="7"/>
  <c r="N586" i="7"/>
  <c r="N448" i="7"/>
  <c r="N514" i="7"/>
  <c r="N573" i="7"/>
  <c r="N498" i="7"/>
  <c r="N706" i="7"/>
  <c r="N688" i="7"/>
  <c r="N692" i="7"/>
  <c r="N708" i="7"/>
  <c r="N636" i="7"/>
  <c r="N680" i="7"/>
  <c r="N723" i="7"/>
  <c r="N711" i="7"/>
  <c r="N737" i="7"/>
  <c r="N744" i="7"/>
  <c r="N755" i="7"/>
  <c r="N713" i="7"/>
  <c r="N747" i="7"/>
  <c r="N736" i="7"/>
  <c r="N792" i="7"/>
  <c r="N864" i="7"/>
  <c r="N811" i="7"/>
  <c r="N843" i="7"/>
  <c r="N875" i="7"/>
  <c r="N798" i="7"/>
  <c r="N793" i="7"/>
  <c r="N836" i="7"/>
  <c r="N815" i="7"/>
  <c r="N847" i="7"/>
  <c r="N879" i="7"/>
  <c r="N802" i="7"/>
  <c r="N842" i="7"/>
  <c r="N797" i="7"/>
  <c r="N861" i="7"/>
  <c r="N584" i="7"/>
  <c r="N624" i="7"/>
  <c r="N449" i="7"/>
  <c r="N509" i="7"/>
  <c r="N575" i="7"/>
  <c r="N456" i="7"/>
  <c r="N516" i="7"/>
  <c r="N459" i="7"/>
  <c r="N517" i="7"/>
  <c r="N540" i="7"/>
  <c r="N593" i="7"/>
  <c r="N450" i="7"/>
  <c r="N486" i="7"/>
  <c r="N619" i="7"/>
  <c r="N501" i="7"/>
  <c r="N468" i="7"/>
  <c r="N643" i="7"/>
  <c r="N650" i="7"/>
  <c r="N476" i="7"/>
  <c r="N630" i="7"/>
  <c r="N664" i="7"/>
  <c r="N635" i="7"/>
  <c r="N679" i="7"/>
  <c r="N472" i="7"/>
  <c r="N659" i="7"/>
  <c r="N702" i="7"/>
  <c r="N763" i="7"/>
  <c r="N714" i="7"/>
  <c r="N754" i="7"/>
  <c r="N746" i="7"/>
  <c r="N670" i="7"/>
  <c r="N732" i="7"/>
  <c r="N739" i="7"/>
  <c r="N774" i="7"/>
  <c r="N784" i="7"/>
  <c r="N775" i="7"/>
  <c r="N808" i="7"/>
  <c r="N872" i="7"/>
  <c r="N838" i="7"/>
  <c r="N870" i="7"/>
  <c r="N833" i="7"/>
  <c r="N865" i="7"/>
  <c r="N844" i="7"/>
  <c r="N810" i="7"/>
  <c r="N869" i="7"/>
  <c r="K661" i="7"/>
  <c r="G19" i="6" s="1"/>
  <c r="H19" i="6" s="1"/>
  <c r="K889" i="7"/>
  <c r="G22" i="6" s="1"/>
  <c r="H22" i="6" s="1"/>
  <c r="K504" i="7"/>
  <c r="G18" i="6" s="1"/>
  <c r="H18" i="6" s="1"/>
  <c r="K805" i="7"/>
  <c r="G21" i="6" s="1"/>
  <c r="H21" i="6" s="1"/>
  <c r="E661" i="7"/>
  <c r="G9" i="6" s="1"/>
  <c r="E83" i="7"/>
  <c r="G3" i="6" s="1"/>
  <c r="E805" i="7"/>
  <c r="G11" i="6" s="1"/>
  <c r="AC11" i="6" s="1"/>
  <c r="E219" i="7"/>
  <c r="G5" i="6" s="1"/>
  <c r="H876" i="7"/>
  <c r="H884" i="7"/>
  <c r="H840" i="7"/>
  <c r="H868" i="7"/>
  <c r="H847" i="7"/>
  <c r="H839" i="7"/>
  <c r="H808" i="7"/>
  <c r="H803" i="7"/>
  <c r="H795" i="7"/>
  <c r="H787" i="7"/>
  <c r="H779" i="7"/>
  <c r="H771" i="7"/>
  <c r="H759" i="7"/>
  <c r="H763" i="7"/>
  <c r="H735" i="7"/>
  <c r="H736" i="7"/>
  <c r="H720" i="7"/>
  <c r="H712" i="7"/>
  <c r="H714" i="7"/>
  <c r="H706" i="7"/>
  <c r="H698" i="7"/>
  <c r="H690" i="7"/>
  <c r="H682" i="7"/>
  <c r="H628" i="7"/>
  <c r="H594" i="7"/>
  <c r="H629" i="7"/>
  <c r="H622" i="7"/>
  <c r="H617" i="7"/>
  <c r="H637" i="7"/>
  <c r="H630" i="7"/>
  <c r="H562" i="7"/>
  <c r="H554" i="7"/>
  <c r="H546" i="7"/>
  <c r="H486" i="7"/>
  <c r="H478" i="7"/>
  <c r="H528" i="7"/>
  <c r="H530" i="7"/>
  <c r="H471" i="7"/>
  <c r="H455" i="7"/>
  <c r="H447" i="7"/>
  <c r="H396" i="7"/>
  <c r="H388" i="7"/>
  <c r="H373" i="7"/>
  <c r="H365" i="7"/>
  <c r="H357" i="7"/>
  <c r="H349" i="7"/>
  <c r="H341" i="7"/>
  <c r="H321" i="7"/>
  <c r="H306" i="7"/>
  <c r="H298" i="7"/>
  <c r="H290" i="7"/>
  <c r="H282" i="7"/>
  <c r="H274" i="7"/>
  <c r="H313" i="7"/>
  <c r="H305" i="7"/>
  <c r="H297" i="7"/>
  <c r="H333" i="7"/>
  <c r="H325" i="7"/>
  <c r="H317" i="7"/>
  <c r="H312" i="7"/>
  <c r="H304" i="7"/>
  <c r="H296" i="7"/>
  <c r="H272" i="7"/>
  <c r="H264" i="7"/>
  <c r="H266" i="7"/>
  <c r="H265" i="7"/>
  <c r="H115" i="7"/>
  <c r="H156" i="7"/>
  <c r="H148" i="7"/>
  <c r="H62" i="7"/>
  <c r="H68" i="7"/>
  <c r="H12" i="7"/>
  <c r="H20" i="7"/>
  <c r="H31" i="7"/>
  <c r="H37" i="7"/>
  <c r="H57" i="7"/>
  <c r="H14" i="7"/>
  <c r="H56" i="7"/>
  <c r="H40" i="7"/>
  <c r="H6" i="7"/>
  <c r="H86" i="7"/>
  <c r="H122" i="7"/>
  <c r="H158" i="7"/>
  <c r="H98" i="7"/>
  <c r="H136" i="7"/>
  <c r="H154" i="7"/>
  <c r="H161" i="7"/>
  <c r="H160" i="7"/>
  <c r="H241" i="7"/>
  <c r="H218" i="7"/>
  <c r="H170" i="7"/>
  <c r="H226" i="7"/>
  <c r="H173" i="7"/>
  <c r="H259" i="7"/>
  <c r="H201" i="7"/>
  <c r="H240" i="7"/>
  <c r="H280" i="7"/>
  <c r="H300" i="7"/>
  <c r="H307" i="7"/>
  <c r="H340" i="7"/>
  <c r="H383" i="7"/>
  <c r="H387" i="7"/>
  <c r="H407" i="7"/>
  <c r="H351" i="7"/>
  <c r="H398" i="7"/>
  <c r="H384" i="7"/>
  <c r="H323" i="7"/>
  <c r="H331" i="7"/>
  <c r="H339" i="7"/>
  <c r="H327" i="7"/>
  <c r="H367" i="7"/>
  <c r="H376" i="7"/>
  <c r="H422" i="7"/>
  <c r="H423" i="7"/>
  <c r="H345" i="7"/>
  <c r="H34" i="7"/>
  <c r="H8" i="7"/>
  <c r="H45" i="7"/>
  <c r="H27" i="7"/>
  <c r="H102" i="7"/>
  <c r="H109" i="7"/>
  <c r="H153" i="7"/>
  <c r="H110" i="7"/>
  <c r="H94" i="7"/>
  <c r="H119" i="7"/>
  <c r="H149" i="7"/>
  <c r="H164" i="7"/>
  <c r="H77" i="7"/>
  <c r="H101" i="7"/>
  <c r="H108" i="7"/>
  <c r="H139" i="7"/>
  <c r="H70" i="7"/>
  <c r="H95" i="7"/>
  <c r="H150" i="7"/>
  <c r="H225" i="7"/>
  <c r="H235" i="7"/>
  <c r="H212" i="7"/>
  <c r="H231" i="7"/>
  <c r="H236" i="7"/>
  <c r="H171" i="7"/>
  <c r="H180" i="7"/>
  <c r="H202" i="7"/>
  <c r="H250" i="7"/>
  <c r="H181" i="7"/>
  <c r="H169" i="7"/>
  <c r="H182" i="7"/>
  <c r="H177" i="7"/>
  <c r="H255" i="7"/>
  <c r="H301" i="7"/>
  <c r="H291" i="7"/>
  <c r="H267" i="7"/>
  <c r="H302" i="7"/>
  <c r="H342" i="7"/>
  <c r="H278" i="7"/>
  <c r="H263" i="7"/>
  <c r="H336" i="7"/>
  <c r="H283" i="7"/>
  <c r="H395" i="7"/>
  <c r="H344" i="7"/>
  <c r="H322" i="7"/>
  <c r="H425" i="7"/>
  <c r="H49" i="7"/>
  <c r="H38" i="7"/>
  <c r="H23" i="7"/>
  <c r="H18" i="7"/>
  <c r="H47" i="7"/>
  <c r="H78" i="7"/>
  <c r="H88" i="7"/>
  <c r="H123" i="7"/>
  <c r="H64" i="7"/>
  <c r="H99" i="7"/>
  <c r="H141" i="7"/>
  <c r="H159" i="7"/>
  <c r="H126" i="7"/>
  <c r="H165" i="7"/>
  <c r="H80" i="7"/>
  <c r="H111" i="7"/>
  <c r="H142" i="7"/>
  <c r="H75" i="7"/>
  <c r="H90" i="7"/>
  <c r="H215" i="7"/>
  <c r="H256" i="7"/>
  <c r="H253" i="7"/>
  <c r="H172" i="7"/>
  <c r="H168" i="7"/>
  <c r="H204" i="7"/>
  <c r="H238" i="7"/>
  <c r="H252" i="7"/>
  <c r="H260" i="7"/>
  <c r="H217" i="7"/>
  <c r="H293" i="7"/>
  <c r="H288" i="7"/>
  <c r="H311" i="7"/>
  <c r="H318" i="7"/>
  <c r="H271" i="7"/>
  <c r="H270" i="7"/>
  <c r="H284" i="7"/>
  <c r="H390" i="7"/>
  <c r="H408" i="7"/>
  <c r="H409" i="7"/>
  <c r="H314" i="7"/>
  <c r="H338" i="7"/>
  <c r="H326" i="7"/>
  <c r="H419" i="7"/>
  <c r="H337" i="7"/>
  <c r="H435" i="7"/>
  <c r="H467" i="7"/>
  <c r="H13" i="7"/>
  <c r="H44" i="7"/>
  <c r="H24" i="7"/>
  <c r="H28" i="7"/>
  <c r="H10" i="7"/>
  <c r="H58" i="7"/>
  <c r="H25" i="7"/>
  <c r="H39" i="7"/>
  <c r="H51" i="7"/>
  <c r="H59" i="7"/>
  <c r="H104" i="7"/>
  <c r="H71" i="7"/>
  <c r="H89" i="7"/>
  <c r="H87" i="7"/>
  <c r="H112" i="7"/>
  <c r="H121" i="7"/>
  <c r="H151" i="7"/>
  <c r="H96" i="7"/>
  <c r="H152" i="7"/>
  <c r="H179" i="7"/>
  <c r="H195" i="7"/>
  <c r="H192" i="7"/>
  <c r="H184" i="7"/>
  <c r="H211" i="7"/>
  <c r="H189" i="7"/>
  <c r="H213" i="7"/>
  <c r="H228" i="7"/>
  <c r="H262" i="7"/>
  <c r="H178" i="7"/>
  <c r="H234" i="7"/>
  <c r="H193" i="7"/>
  <c r="H232" i="7"/>
  <c r="H303" i="7"/>
  <c r="H279" i="7"/>
  <c r="H289" i="7"/>
  <c r="H309" i="7"/>
  <c r="H287" i="7"/>
  <c r="H273" i="7"/>
  <c r="H285" i="7"/>
  <c r="H369" i="7"/>
  <c r="H421" i="7"/>
  <c r="H378" i="7"/>
  <c r="H391" i="7"/>
  <c r="H362" i="7"/>
  <c r="H335" i="7"/>
  <c r="H385" i="7"/>
  <c r="H392" i="7"/>
  <c r="H374" i="7"/>
  <c r="H411" i="7"/>
  <c r="H363" i="7"/>
  <c r="H413" i="7"/>
  <c r="H360" i="7"/>
  <c r="H393" i="7"/>
  <c r="H11" i="7"/>
  <c r="H60" i="7"/>
  <c r="H7" i="7"/>
  <c r="H42" i="7"/>
  <c r="H21" i="7"/>
  <c r="H29" i="7"/>
  <c r="H50" i="7"/>
  <c r="H145" i="7"/>
  <c r="H135" i="7"/>
  <c r="H81" i="7"/>
  <c r="H105" i="7"/>
  <c r="H125" i="7"/>
  <c r="H133" i="7"/>
  <c r="H74" i="7"/>
  <c r="H166" i="7"/>
  <c r="H82" i="7"/>
  <c r="H97" i="7"/>
  <c r="H65" i="7"/>
  <c r="H76" i="7"/>
  <c r="H91" i="7"/>
  <c r="H155" i="7"/>
  <c r="H216" i="7"/>
  <c r="H257" i="7"/>
  <c r="H183" i="7"/>
  <c r="H249" i="7"/>
  <c r="H186" i="7"/>
  <c r="H207" i="7"/>
  <c r="H242" i="7"/>
  <c r="H190" i="7"/>
  <c r="H203" i="7"/>
  <c r="H247" i="7"/>
  <c r="H320" i="7"/>
  <c r="H294" i="7"/>
  <c r="H261" i="7"/>
  <c r="H286" i="7"/>
  <c r="H308" i="7"/>
  <c r="H319" i="7"/>
  <c r="H295" i="7"/>
  <c r="H315" i="7"/>
  <c r="H328" i="7"/>
  <c r="H403" i="7"/>
  <c r="H420" i="7"/>
  <c r="H430" i="7"/>
  <c r="H346" i="7"/>
  <c r="H350" i="7"/>
  <c r="H375" i="7"/>
  <c r="H404" i="7"/>
  <c r="H371" i="7"/>
  <c r="H417" i="7"/>
  <c r="H353" i="7"/>
  <c r="H359" i="7"/>
  <c r="H343" i="7"/>
  <c r="H368" i="7"/>
  <c r="H401" i="7"/>
  <c r="H412" i="7"/>
  <c r="H432" i="7"/>
  <c r="H431" i="7"/>
  <c r="H449" i="7"/>
  <c r="H458" i="7"/>
  <c r="H9" i="7"/>
  <c r="H35" i="7"/>
  <c r="H41" i="7"/>
  <c r="H26" i="7"/>
  <c r="H54" i="7"/>
  <c r="H19" i="7"/>
  <c r="H73" i="7"/>
  <c r="H93" i="7"/>
  <c r="H100" i="7"/>
  <c r="H118" i="7"/>
  <c r="H143" i="7"/>
  <c r="H114" i="7"/>
  <c r="H157" i="7"/>
  <c r="H113" i="7"/>
  <c r="H147" i="7"/>
  <c r="H106" i="7"/>
  <c r="H137" i="7"/>
  <c r="H174" i="7"/>
  <c r="H205" i="7"/>
  <c r="H206" i="7"/>
  <c r="H227" i="7"/>
  <c r="H246" i="7"/>
  <c r="H198" i="7"/>
  <c r="H222" i="7"/>
  <c r="H187" i="7"/>
  <c r="H210" i="7"/>
  <c r="H229" i="7"/>
  <c r="H248" i="7"/>
  <c r="H209" i="7"/>
  <c r="H269" i="7"/>
  <c r="H276" i="7"/>
  <c r="H355" i="7"/>
  <c r="H356" i="7"/>
  <c r="H397" i="7"/>
  <c r="H418" i="7"/>
  <c r="H400" i="7"/>
  <c r="H329" i="7"/>
  <c r="H46" i="7"/>
  <c r="H63" i="7"/>
  <c r="H30" i="7"/>
  <c r="H61" i="7"/>
  <c r="H53" i="7"/>
  <c r="H43" i="7"/>
  <c r="H55" i="7"/>
  <c r="H67" i="7"/>
  <c r="H127" i="7"/>
  <c r="H140" i="7"/>
  <c r="H146" i="7"/>
  <c r="H69" i="7"/>
  <c r="H163" i="7"/>
  <c r="H131" i="7"/>
  <c r="H167" i="7"/>
  <c r="H72" i="7"/>
  <c r="H92" i="7"/>
  <c r="H134" i="7"/>
  <c r="H117" i="7"/>
  <c r="H124" i="7"/>
  <c r="H175" i="7"/>
  <c r="H230" i="7"/>
  <c r="H254" i="7"/>
  <c r="H196" i="7"/>
  <c r="H258" i="7"/>
  <c r="H188" i="7"/>
  <c r="H176" i="7"/>
  <c r="H197" i="7"/>
  <c r="H233" i="7"/>
  <c r="H194" i="7"/>
  <c r="H237" i="7"/>
  <c r="H208" i="7"/>
  <c r="H185" i="7"/>
  <c r="H224" i="7"/>
  <c r="H292" i="7"/>
  <c r="H275" i="7"/>
  <c r="H414" i="7"/>
  <c r="H348" i="7"/>
  <c r="H389" i="7"/>
  <c r="H394" i="7"/>
  <c r="H399" i="7"/>
  <c r="H410" i="7"/>
  <c r="H405" i="7"/>
  <c r="H424" i="7"/>
  <c r="H379" i="7"/>
  <c r="H330" i="7"/>
  <c r="H364" i="7"/>
  <c r="H354" i="7"/>
  <c r="H358" i="7"/>
  <c r="H386" i="7"/>
  <c r="H406" i="7"/>
  <c r="H433" i="7"/>
  <c r="H444" i="7"/>
  <c r="H456" i="7"/>
  <c r="H48" i="7"/>
  <c r="H32" i="7"/>
  <c r="H16" i="7"/>
  <c r="H22" i="7"/>
  <c r="H36" i="7"/>
  <c r="H17" i="7"/>
  <c r="H52" i="7"/>
  <c r="H15" i="7"/>
  <c r="H33" i="7"/>
  <c r="H120" i="7"/>
  <c r="H116" i="7"/>
  <c r="H66" i="7"/>
  <c r="H79" i="7"/>
  <c r="H103" i="7"/>
  <c r="H144" i="7"/>
  <c r="H162" i="7"/>
  <c r="H107" i="7"/>
  <c r="H132" i="7"/>
  <c r="H138" i="7"/>
  <c r="H191" i="7"/>
  <c r="H200" i="7"/>
  <c r="H214" i="7"/>
  <c r="H223" i="7"/>
  <c r="H251" i="7"/>
  <c r="H199" i="7"/>
  <c r="H239" i="7"/>
  <c r="H281" i="7"/>
  <c r="H268" i="7"/>
  <c r="H277" i="7"/>
  <c r="H299" i="7"/>
  <c r="H310" i="7"/>
  <c r="H316" i="7"/>
  <c r="H324" i="7"/>
  <c r="H332" i="7"/>
  <c r="H361" i="7"/>
  <c r="H370" i="7"/>
  <c r="H415" i="7"/>
  <c r="H416" i="7"/>
  <c r="H352" i="7"/>
  <c r="H372" i="7"/>
  <c r="H334" i="7"/>
  <c r="H347" i="7"/>
  <c r="H442" i="7"/>
  <c r="H426" i="7"/>
  <c r="H477" i="7"/>
  <c r="H512" i="7"/>
  <c r="H493" i="7"/>
  <c r="H498" i="7"/>
  <c r="H496" i="7"/>
  <c r="H503" i="7"/>
  <c r="H481" i="7"/>
  <c r="H495" i="7"/>
  <c r="H485" i="7"/>
  <c r="H519" i="7"/>
  <c r="H533" i="7"/>
  <c r="H558" i="7"/>
  <c r="H541" i="7"/>
  <c r="H565" i="7"/>
  <c r="H537" i="7"/>
  <c r="H548" i="7"/>
  <c r="H585" i="7"/>
  <c r="H599" i="7"/>
  <c r="H616" i="7"/>
  <c r="H604" i="7"/>
  <c r="H582" i="7"/>
  <c r="H614" i="7"/>
  <c r="H581" i="7"/>
  <c r="H591" i="7"/>
  <c r="H613" i="7"/>
  <c r="H636" i="7"/>
  <c r="H665" i="7"/>
  <c r="H635" i="7"/>
  <c r="H675" i="7"/>
  <c r="H647" i="7"/>
  <c r="H634" i="7"/>
  <c r="H708" i="7"/>
  <c r="H683" i="7"/>
  <c r="H716" i="7"/>
  <c r="H719" i="7"/>
  <c r="H737" i="7"/>
  <c r="H739" i="7"/>
  <c r="H756" i="7"/>
  <c r="H742" i="7"/>
  <c r="H758" i="7"/>
  <c r="H777" i="7"/>
  <c r="H811" i="7"/>
  <c r="H794" i="7"/>
  <c r="H790" i="7"/>
  <c r="H789" i="7"/>
  <c r="H810" i="7"/>
  <c r="H813" i="7"/>
  <c r="H823" i="7"/>
  <c r="H832" i="7"/>
  <c r="H812" i="7"/>
  <c r="H820" i="7"/>
  <c r="H826" i="7"/>
  <c r="H451" i="7"/>
  <c r="H463" i="7"/>
  <c r="H427" i="7"/>
  <c r="H441" i="7"/>
  <c r="H450" i="7"/>
  <c r="H457" i="7"/>
  <c r="H484" i="7"/>
  <c r="H526" i="7"/>
  <c r="H490" i="7"/>
  <c r="H551" i="7"/>
  <c r="H552" i="7"/>
  <c r="H538" i="7"/>
  <c r="H559" i="7"/>
  <c r="H579" i="7"/>
  <c r="H618" i="7"/>
  <c r="H605" i="7"/>
  <c r="H624" i="7"/>
  <c r="H602" i="7"/>
  <c r="H611" i="7"/>
  <c r="H592" i="7"/>
  <c r="H588" i="7"/>
  <c r="H626" i="7"/>
  <c r="H651" i="7"/>
  <c r="H648" i="7"/>
  <c r="H674" i="7"/>
  <c r="H627" i="7"/>
  <c r="H679" i="7"/>
  <c r="H685" i="7"/>
  <c r="H709" i="7"/>
  <c r="H696" i="7"/>
  <c r="H734" i="7"/>
  <c r="H726" i="7"/>
  <c r="H715" i="7"/>
  <c r="H760" i="7"/>
  <c r="H743" i="7"/>
  <c r="H778" i="7"/>
  <c r="H767" i="7"/>
  <c r="H782" i="7"/>
  <c r="H802" i="7"/>
  <c r="H804" i="7"/>
  <c r="H809" i="7"/>
  <c r="H800" i="7"/>
  <c r="H825" i="7"/>
  <c r="H824" i="7"/>
  <c r="H819" i="7"/>
  <c r="H434" i="7"/>
  <c r="H454" i="7"/>
  <c r="H459" i="7"/>
  <c r="H514" i="7"/>
  <c r="H520" i="7"/>
  <c r="H516" i="7"/>
  <c r="H474" i="7"/>
  <c r="H553" i="7"/>
  <c r="H545" i="7"/>
  <c r="H555" i="7"/>
  <c r="H603" i="7"/>
  <c r="H595" i="7"/>
  <c r="H606" i="7"/>
  <c r="H583" i="7"/>
  <c r="H652" i="7"/>
  <c r="H672" i="7"/>
  <c r="H631" i="7"/>
  <c r="H641" i="7"/>
  <c r="H655" i="7"/>
  <c r="H668" i="7"/>
  <c r="H693" i="7"/>
  <c r="H703" i="7"/>
  <c r="H701" i="7"/>
  <c r="H680" i="7"/>
  <c r="H687" i="7"/>
  <c r="H705" i="7"/>
  <c r="H717" i="7"/>
  <c r="H727" i="7"/>
  <c r="H750" i="7"/>
  <c r="H757" i="7"/>
  <c r="H733" i="7"/>
  <c r="H766" i="7"/>
  <c r="H768" i="7"/>
  <c r="H764" i="7"/>
  <c r="H776" i="7"/>
  <c r="H799" i="7"/>
  <c r="H791" i="7"/>
  <c r="H833" i="7"/>
  <c r="H461" i="7"/>
  <c r="H468" i="7"/>
  <c r="H448" i="7"/>
  <c r="H462" i="7"/>
  <c r="H488" i="7"/>
  <c r="H494" i="7"/>
  <c r="H515" i="7"/>
  <c r="H521" i="7"/>
  <c r="H499" i="7"/>
  <c r="H523" i="7"/>
  <c r="H513" i="7"/>
  <c r="H571" i="7"/>
  <c r="H543" i="7"/>
  <c r="H529" i="7"/>
  <c r="H539" i="7"/>
  <c r="H540" i="7"/>
  <c r="H576" i="7"/>
  <c r="H619" i="7"/>
  <c r="H580" i="7"/>
  <c r="H587" i="7"/>
  <c r="H589" i="7"/>
  <c r="H597" i="7"/>
  <c r="H678" i="7"/>
  <c r="H632" i="7"/>
  <c r="H673" i="7"/>
  <c r="H657" i="7"/>
  <c r="H633" i="7"/>
  <c r="H649" i="7"/>
  <c r="H669" i="7"/>
  <c r="H638" i="7"/>
  <c r="H686" i="7"/>
  <c r="H704" i="7"/>
  <c r="H689" i="7"/>
  <c r="H702" i="7"/>
  <c r="H718" i="7"/>
  <c r="H731" i="7"/>
  <c r="H722" i="7"/>
  <c r="H745" i="7"/>
  <c r="H752" i="7"/>
  <c r="H744" i="7"/>
  <c r="H753" i="7"/>
  <c r="H773" i="7"/>
  <c r="H775" i="7"/>
  <c r="H770" i="7"/>
  <c r="H798" i="7"/>
  <c r="H821" i="7"/>
  <c r="H816" i="7"/>
  <c r="H366" i="7"/>
  <c r="H402" i="7"/>
  <c r="H453" i="7"/>
  <c r="H465" i="7"/>
  <c r="H464" i="7"/>
  <c r="H436" i="7"/>
  <c r="H508" i="7"/>
  <c r="H509" i="7"/>
  <c r="H470" i="7"/>
  <c r="H500" i="7"/>
  <c r="H492" i="7"/>
  <c r="H501" i="7"/>
  <c r="H522" i="7"/>
  <c r="H489" i="7"/>
  <c r="H497" i="7"/>
  <c r="H569" i="7"/>
  <c r="H567" i="7"/>
  <c r="H586" i="7"/>
  <c r="H598" i="7"/>
  <c r="H621" i="7"/>
  <c r="H639" i="7"/>
  <c r="H644" i="7"/>
  <c r="H643" i="7"/>
  <c r="H670" i="7"/>
  <c r="H666" i="7"/>
  <c r="H694" i="7"/>
  <c r="H695" i="7"/>
  <c r="H746" i="7"/>
  <c r="H732" i="7"/>
  <c r="H754" i="7"/>
  <c r="H785" i="7"/>
  <c r="H830" i="7"/>
  <c r="H828" i="7"/>
  <c r="H834" i="7"/>
  <c r="H473" i="7"/>
  <c r="H443" i="7"/>
  <c r="H428" i="7"/>
  <c r="H437" i="7"/>
  <c r="H439" i="7"/>
  <c r="H476" i="7"/>
  <c r="H510" i="7"/>
  <c r="H544" i="7"/>
  <c r="H570" i="7"/>
  <c r="H536" i="7"/>
  <c r="H550" i="7"/>
  <c r="H557" i="7"/>
  <c r="H564" i="7"/>
  <c r="H549" i="7"/>
  <c r="H556" i="7"/>
  <c r="H535" i="7"/>
  <c r="H574" i="7"/>
  <c r="H612" i="7"/>
  <c r="H609" i="7"/>
  <c r="H577" i="7"/>
  <c r="H578" i="7"/>
  <c r="H620" i="7"/>
  <c r="H572" i="7"/>
  <c r="H593" i="7"/>
  <c r="H584" i="7"/>
  <c r="H664" i="7"/>
  <c r="H676" i="7"/>
  <c r="H642" i="7"/>
  <c r="H654" i="7"/>
  <c r="H699" i="7"/>
  <c r="H684" i="7"/>
  <c r="H692" i="7"/>
  <c r="H691" i="7"/>
  <c r="H724" i="7"/>
  <c r="H710" i="7"/>
  <c r="H721" i="7"/>
  <c r="H762" i="7"/>
  <c r="H772" i="7"/>
  <c r="H377" i="7"/>
  <c r="H460" i="7"/>
  <c r="H429" i="7"/>
  <c r="H438" i="7"/>
  <c r="H466" i="7"/>
  <c r="H475" i="7"/>
  <c r="H517" i="7"/>
  <c r="H524" i="7"/>
  <c r="H483" i="7"/>
  <c r="H534" i="7"/>
  <c r="H573" i="7"/>
  <c r="H561" i="7"/>
  <c r="H560" i="7"/>
  <c r="H542" i="7"/>
  <c r="H608" i="7"/>
  <c r="H623" i="7"/>
  <c r="H575" i="7"/>
  <c r="H659" i="7"/>
  <c r="H640" i="7"/>
  <c r="H646" i="7"/>
  <c r="H658" i="7"/>
  <c r="H645" i="7"/>
  <c r="H667" i="7"/>
  <c r="H697" i="7"/>
  <c r="H707" i="7"/>
  <c r="H688" i="7"/>
  <c r="H713" i="7"/>
  <c r="H711" i="7"/>
  <c r="H723" i="7"/>
  <c r="H748" i="7"/>
  <c r="H740" i="7"/>
  <c r="H783" i="7"/>
  <c r="H774" i="7"/>
  <c r="H781" i="7"/>
  <c r="H793" i="7"/>
  <c r="H788" i="7"/>
  <c r="H817" i="7"/>
  <c r="H818" i="7"/>
  <c r="H827" i="7"/>
  <c r="H445" i="7"/>
  <c r="H452" i="7"/>
  <c r="H547" i="7"/>
  <c r="H532" i="7"/>
  <c r="H590" i="7"/>
  <c r="H792" i="7"/>
  <c r="H837" i="7"/>
  <c r="H852" i="7"/>
  <c r="H848" i="7"/>
  <c r="H842" i="7"/>
  <c r="H846" i="7"/>
  <c r="H650" i="7"/>
  <c r="H867" i="7"/>
  <c r="H527" i="7"/>
  <c r="H491" i="7"/>
  <c r="H568" i="7"/>
  <c r="H677" i="7"/>
  <c r="H671" i="7"/>
  <c r="H769" i="7"/>
  <c r="H851" i="7"/>
  <c r="H857" i="7"/>
  <c r="H855" i="7"/>
  <c r="H875" i="7"/>
  <c r="H885" i="7"/>
  <c r="H860" i="7"/>
  <c r="H681" i="7"/>
  <c r="H482" i="7"/>
  <c r="H479" i="7"/>
  <c r="H566" i="7"/>
  <c r="H600" i="7"/>
  <c r="H660" i="7"/>
  <c r="H747" i="7"/>
  <c r="H780" i="7"/>
  <c r="H797" i="7"/>
  <c r="H853" i="7"/>
  <c r="H858" i="7"/>
  <c r="H843" i="7"/>
  <c r="H872" i="7"/>
  <c r="H883" i="7"/>
  <c r="H877" i="7"/>
  <c r="H874" i="7"/>
  <c r="H871" i="7"/>
  <c r="H888" i="7"/>
  <c r="H518" i="7"/>
  <c r="H796" i="7"/>
  <c r="H856" i="7"/>
  <c r="H446" i="7"/>
  <c r="H525" i="7"/>
  <c r="H511" i="7"/>
  <c r="H610" i="7"/>
  <c r="H615" i="7"/>
  <c r="H625" i="7"/>
  <c r="H751" i="7"/>
  <c r="H738" i="7"/>
  <c r="H814" i="7"/>
  <c r="H829" i="7"/>
  <c r="H854" i="7"/>
  <c r="H850" i="7"/>
  <c r="H864" i="7"/>
  <c r="H887" i="7"/>
  <c r="H700" i="7"/>
  <c r="H815" i="7"/>
  <c r="H831" i="7"/>
  <c r="H849" i="7"/>
  <c r="H870" i="7"/>
  <c r="H472" i="7"/>
  <c r="H480" i="7"/>
  <c r="H607" i="7"/>
  <c r="H765" i="7"/>
  <c r="H786" i="7"/>
  <c r="H836" i="7"/>
  <c r="H859" i="7"/>
  <c r="H838" i="7"/>
  <c r="H844" i="7"/>
  <c r="H880" i="7"/>
  <c r="H878" i="7"/>
  <c r="H869" i="7"/>
  <c r="H866" i="7"/>
  <c r="H879" i="7"/>
  <c r="H881" i="7"/>
  <c r="H886" i="7"/>
  <c r="H440" i="7"/>
  <c r="H531" i="7"/>
  <c r="H469" i="7"/>
  <c r="H563" i="7"/>
  <c r="H601" i="7"/>
  <c r="H656" i="7"/>
  <c r="H725" i="7"/>
  <c r="H749" i="7"/>
  <c r="H741" i="7"/>
  <c r="H784" i="7"/>
  <c r="H835" i="7"/>
  <c r="H841" i="7"/>
  <c r="H863" i="7"/>
  <c r="H861" i="7"/>
  <c r="H487" i="7"/>
  <c r="H502" i="7"/>
  <c r="H653" i="7"/>
  <c r="H755" i="7"/>
  <c r="H761" i="7"/>
  <c r="H801" i="7"/>
  <c r="H822" i="7"/>
  <c r="H845" i="7"/>
  <c r="H882" i="7"/>
  <c r="H507" i="7"/>
  <c r="H596" i="7"/>
  <c r="H873" i="7"/>
  <c r="H865" i="7"/>
  <c r="H862" i="7"/>
  <c r="E380" i="7"/>
  <c r="G7" i="6" s="1"/>
  <c r="E504" i="7"/>
  <c r="G8" i="6" s="1"/>
  <c r="E128" i="7"/>
  <c r="G4" i="6" s="1"/>
  <c r="E889" i="7"/>
  <c r="G12" i="6" s="1"/>
  <c r="AA243" i="5"/>
  <c r="AC237" i="5" s="1"/>
  <c r="AA128" i="5"/>
  <c r="AC94" i="5" s="1"/>
  <c r="AA83" i="5"/>
  <c r="AC6" i="5" s="1"/>
  <c r="AA219" i="5"/>
  <c r="AC157" i="5" s="1"/>
  <c r="AC233" i="5"/>
  <c r="AC240" i="5"/>
  <c r="AA380" i="5"/>
  <c r="AC257" i="5" s="1"/>
  <c r="AA504" i="5"/>
  <c r="AC469" i="5" s="1"/>
  <c r="AA661" i="5"/>
  <c r="AC547" i="5" s="1"/>
  <c r="AA728" i="5"/>
  <c r="AC667" i="5" s="1"/>
  <c r="AA805" i="5"/>
  <c r="AC763" i="5" s="1"/>
  <c r="AA889" i="5"/>
  <c r="AC822" i="5" s="1"/>
  <c r="W888" i="5" a="1"/>
  <c r="W888" i="5" s="1"/>
  <c r="W887" i="5" a="1"/>
  <c r="W887" i="5" s="1"/>
  <c r="W886" i="5" a="1"/>
  <c r="W886" i="5" s="1"/>
  <c r="W885" i="5" a="1"/>
  <c r="W885" i="5" s="1"/>
  <c r="W884" i="5" a="1"/>
  <c r="W884" i="5" s="1"/>
  <c r="W883" i="5" a="1"/>
  <c r="W883" i="5" s="1"/>
  <c r="W882" i="5" a="1"/>
  <c r="W882" i="5" s="1"/>
  <c r="W881" i="5" a="1"/>
  <c r="W881" i="5" s="1"/>
  <c r="W880" i="5" a="1"/>
  <c r="W880" i="5" s="1"/>
  <c r="W879" i="5" a="1"/>
  <c r="W879" i="5" s="1"/>
  <c r="W878" i="5" a="1"/>
  <c r="W878" i="5" s="1"/>
  <c r="W877" i="5" a="1"/>
  <c r="W877" i="5" s="1"/>
  <c r="W876" i="5" a="1"/>
  <c r="W876" i="5" s="1"/>
  <c r="W875" i="5" a="1"/>
  <c r="W875" i="5" s="1"/>
  <c r="W874" i="5" a="1"/>
  <c r="W874" i="5" s="1"/>
  <c r="W873" i="5" a="1"/>
  <c r="W873" i="5" s="1"/>
  <c r="W872" i="5" a="1"/>
  <c r="W872" i="5" s="1"/>
  <c r="W871" i="5" a="1"/>
  <c r="W871" i="5" s="1"/>
  <c r="W870" i="5" a="1"/>
  <c r="W870" i="5" s="1"/>
  <c r="W869" i="5" a="1"/>
  <c r="W869" i="5" s="1"/>
  <c r="W868" i="5" a="1"/>
  <c r="W868" i="5" s="1"/>
  <c r="W867" i="5" a="1"/>
  <c r="W867" i="5" s="1"/>
  <c r="W866" i="5" a="1"/>
  <c r="W866" i="5" s="1"/>
  <c r="W865" i="5" a="1"/>
  <c r="W865" i="5" s="1"/>
  <c r="W864" i="5" a="1"/>
  <c r="W864" i="5" s="1"/>
  <c r="W863" i="5" a="1"/>
  <c r="W863" i="5" s="1"/>
  <c r="W862" i="5" a="1"/>
  <c r="W862" i="5" s="1"/>
  <c r="W861" i="5" a="1"/>
  <c r="W861" i="5" s="1"/>
  <c r="W860" i="5" a="1"/>
  <c r="W860" i="5" s="1"/>
  <c r="W859" i="5" a="1"/>
  <c r="W859" i="5" s="1"/>
  <c r="W858" i="5" a="1"/>
  <c r="W858" i="5" s="1"/>
  <c r="W857" i="5" a="1"/>
  <c r="W857" i="5" s="1"/>
  <c r="W856" i="5" a="1"/>
  <c r="W856" i="5" s="1"/>
  <c r="W855" i="5" a="1"/>
  <c r="W855" i="5" s="1"/>
  <c r="W854" i="5" a="1"/>
  <c r="W854" i="5" s="1"/>
  <c r="W853" i="5" a="1"/>
  <c r="W853" i="5" s="1"/>
  <c r="W852" i="5" a="1"/>
  <c r="W852" i="5" s="1"/>
  <c r="W851" i="5" a="1"/>
  <c r="W851" i="5" s="1"/>
  <c r="W850" i="5" a="1"/>
  <c r="W850" i="5" s="1"/>
  <c r="W849" i="5" a="1"/>
  <c r="W849" i="5" s="1"/>
  <c r="W848" i="5" a="1"/>
  <c r="W848" i="5" s="1"/>
  <c r="W847" i="5" a="1"/>
  <c r="W847" i="5" s="1"/>
  <c r="W846" i="5" a="1"/>
  <c r="W846" i="5" s="1"/>
  <c r="W845" i="5" a="1"/>
  <c r="W845" i="5" s="1"/>
  <c r="W844" i="5" a="1"/>
  <c r="W844" i="5" s="1"/>
  <c r="W843" i="5" a="1"/>
  <c r="W843" i="5" s="1"/>
  <c r="W842" i="5" a="1"/>
  <c r="W842" i="5" s="1"/>
  <c r="W841" i="5" a="1"/>
  <c r="W841" i="5" s="1"/>
  <c r="W840" i="5" a="1"/>
  <c r="W840" i="5" s="1"/>
  <c r="W839" i="5" a="1"/>
  <c r="W839" i="5" s="1"/>
  <c r="W838" i="5" a="1"/>
  <c r="W838" i="5" s="1"/>
  <c r="W837" i="5" a="1"/>
  <c r="W837" i="5" s="1"/>
  <c r="W836" i="5" a="1"/>
  <c r="W836" i="5" s="1"/>
  <c r="W835" i="5" a="1"/>
  <c r="W835" i="5" s="1"/>
  <c r="W834" i="5" a="1"/>
  <c r="W834" i="5" s="1"/>
  <c r="W833" i="5" a="1"/>
  <c r="W833" i="5" s="1"/>
  <c r="W832" i="5" a="1"/>
  <c r="W832" i="5" s="1"/>
  <c r="W831" i="5" a="1"/>
  <c r="W831" i="5" s="1"/>
  <c r="W830" i="5" a="1"/>
  <c r="W830" i="5" s="1"/>
  <c r="W829" i="5" a="1"/>
  <c r="W829" i="5" s="1"/>
  <c r="W828" i="5" a="1"/>
  <c r="W828" i="5" s="1"/>
  <c r="W827" i="5" a="1"/>
  <c r="W827" i="5" s="1"/>
  <c r="W826" i="5" a="1"/>
  <c r="W826" i="5" s="1"/>
  <c r="W825" i="5" a="1"/>
  <c r="W825" i="5" s="1"/>
  <c r="W824" i="5" a="1"/>
  <c r="W824" i="5" s="1"/>
  <c r="W823" i="5" a="1"/>
  <c r="W823" i="5" s="1"/>
  <c r="W822" i="5" a="1"/>
  <c r="W822" i="5" s="1"/>
  <c r="W821" i="5" a="1"/>
  <c r="W821" i="5" s="1"/>
  <c r="W820" i="5" a="1"/>
  <c r="W820" i="5" s="1"/>
  <c r="W819" i="5" a="1"/>
  <c r="W819" i="5" s="1"/>
  <c r="W818" i="5" a="1"/>
  <c r="W818" i="5" s="1"/>
  <c r="W817" i="5" a="1"/>
  <c r="W817" i="5" s="1"/>
  <c r="W816" i="5" a="1"/>
  <c r="W816" i="5" s="1"/>
  <c r="W815" i="5" a="1"/>
  <c r="W815" i="5" s="1"/>
  <c r="W814" i="5" a="1"/>
  <c r="W814" i="5" s="1"/>
  <c r="W813" i="5" a="1"/>
  <c r="W813" i="5" s="1"/>
  <c r="W812" i="5" a="1"/>
  <c r="W812" i="5" s="1"/>
  <c r="W811" i="5" a="1"/>
  <c r="W811" i="5" s="1"/>
  <c r="W810" i="5" a="1"/>
  <c r="W810" i="5" s="1"/>
  <c r="W809" i="5" a="1"/>
  <c r="W809" i="5" s="1"/>
  <c r="W808" i="5" a="1"/>
  <c r="W808" i="5" s="1"/>
  <c r="W804" i="5" a="1"/>
  <c r="W804" i="5" s="1"/>
  <c r="W803" i="5" a="1"/>
  <c r="W803" i="5" s="1"/>
  <c r="W802" i="5" a="1"/>
  <c r="W802" i="5" s="1"/>
  <c r="W801" i="5" a="1"/>
  <c r="W801" i="5" s="1"/>
  <c r="W800" i="5" a="1"/>
  <c r="W800" i="5" s="1"/>
  <c r="W799" i="5" a="1"/>
  <c r="W799" i="5" s="1"/>
  <c r="W798" i="5" a="1"/>
  <c r="W798" i="5" s="1"/>
  <c r="W797" i="5" a="1"/>
  <c r="W797" i="5" s="1"/>
  <c r="W796" i="5" a="1"/>
  <c r="W796" i="5" s="1"/>
  <c r="W795" i="5" a="1"/>
  <c r="W795" i="5" s="1"/>
  <c r="W794" i="5" a="1"/>
  <c r="W794" i="5" s="1"/>
  <c r="W793" i="5" a="1"/>
  <c r="W793" i="5" s="1"/>
  <c r="W792" i="5" a="1"/>
  <c r="W792" i="5" s="1"/>
  <c r="W791" i="5" a="1"/>
  <c r="W791" i="5" s="1"/>
  <c r="W790" i="5" a="1"/>
  <c r="W790" i="5" s="1"/>
  <c r="W789" i="5" a="1"/>
  <c r="W789" i="5" s="1"/>
  <c r="W788" i="5" a="1"/>
  <c r="W788" i="5" s="1"/>
  <c r="W787" i="5" a="1"/>
  <c r="W787" i="5" s="1"/>
  <c r="W786" i="5" a="1"/>
  <c r="W786" i="5" s="1"/>
  <c r="W785" i="5" a="1"/>
  <c r="W785" i="5" s="1"/>
  <c r="W784" i="5" a="1"/>
  <c r="W784" i="5" s="1"/>
  <c r="W783" i="5" a="1"/>
  <c r="W783" i="5" s="1"/>
  <c r="W782" i="5" a="1"/>
  <c r="W782" i="5" s="1"/>
  <c r="W781" i="5" a="1"/>
  <c r="W781" i="5" s="1"/>
  <c r="W780" i="5" a="1"/>
  <c r="W780" i="5" s="1"/>
  <c r="W779" i="5" a="1"/>
  <c r="W779" i="5" s="1"/>
  <c r="W778" i="5" a="1"/>
  <c r="W778" i="5" s="1"/>
  <c r="W777" i="5" a="1"/>
  <c r="W777" i="5" s="1"/>
  <c r="W776" i="5" a="1"/>
  <c r="W776" i="5" s="1"/>
  <c r="W775" i="5" a="1"/>
  <c r="W775" i="5" s="1"/>
  <c r="W774" i="5" a="1"/>
  <c r="W774" i="5" s="1"/>
  <c r="W773" i="5" a="1"/>
  <c r="W773" i="5" s="1"/>
  <c r="W772" i="5" a="1"/>
  <c r="W772" i="5" s="1"/>
  <c r="W771" i="5" a="1"/>
  <c r="W771" i="5" s="1"/>
  <c r="W770" i="5" a="1"/>
  <c r="W770" i="5" s="1"/>
  <c r="W769" i="5" a="1"/>
  <c r="W769" i="5" s="1"/>
  <c r="W768" i="5" a="1"/>
  <c r="W768" i="5" s="1"/>
  <c r="W767" i="5" a="1"/>
  <c r="W767" i="5" s="1"/>
  <c r="W766" i="5" a="1"/>
  <c r="W766" i="5" s="1"/>
  <c r="W765" i="5" a="1"/>
  <c r="W765" i="5" s="1"/>
  <c r="W764" i="5" a="1"/>
  <c r="W764" i="5" s="1"/>
  <c r="W763" i="5" a="1"/>
  <c r="W763" i="5" s="1"/>
  <c r="W762" i="5" a="1"/>
  <c r="W762" i="5" s="1"/>
  <c r="W761" i="5" a="1"/>
  <c r="W761" i="5" s="1"/>
  <c r="W760" i="5" a="1"/>
  <c r="W760" i="5" s="1"/>
  <c r="W759" i="5" a="1"/>
  <c r="W759" i="5" s="1"/>
  <c r="W758" i="5" a="1"/>
  <c r="W758" i="5" s="1"/>
  <c r="W757" i="5" a="1"/>
  <c r="W757" i="5" s="1"/>
  <c r="W756" i="5" a="1"/>
  <c r="W756" i="5" s="1"/>
  <c r="W755" i="5" a="1"/>
  <c r="W755" i="5" s="1"/>
  <c r="W754" i="5" a="1"/>
  <c r="W754" i="5" s="1"/>
  <c r="W753" i="5" a="1"/>
  <c r="W753" i="5" s="1"/>
  <c r="W752" i="5" a="1"/>
  <c r="W752" i="5" s="1"/>
  <c r="W751" i="5" a="1"/>
  <c r="W751" i="5" s="1"/>
  <c r="W750" i="5" a="1"/>
  <c r="W750" i="5" s="1"/>
  <c r="W749" i="5" a="1"/>
  <c r="W749" i="5" s="1"/>
  <c r="W748" i="5" a="1"/>
  <c r="W748" i="5" s="1"/>
  <c r="W747" i="5" a="1"/>
  <c r="W747" i="5" s="1"/>
  <c r="W746" i="5" a="1"/>
  <c r="W746" i="5" s="1"/>
  <c r="W745" i="5" a="1"/>
  <c r="W745" i="5" s="1"/>
  <c r="W744" i="5" a="1"/>
  <c r="W744" i="5" s="1"/>
  <c r="W743" i="5" a="1"/>
  <c r="W743" i="5" s="1"/>
  <c r="W742" i="5" a="1"/>
  <c r="W742" i="5" s="1"/>
  <c r="W741" i="5" a="1"/>
  <c r="W741" i="5" s="1"/>
  <c r="W740" i="5" a="1"/>
  <c r="W740" i="5" s="1"/>
  <c r="W739" i="5" a="1"/>
  <c r="W739" i="5" s="1"/>
  <c r="W738" i="5" a="1"/>
  <c r="W738" i="5" s="1"/>
  <c r="W737" i="5" a="1"/>
  <c r="W737" i="5" s="1"/>
  <c r="W736" i="5" a="1"/>
  <c r="W736" i="5" s="1"/>
  <c r="W735" i="5" a="1"/>
  <c r="W735" i="5" s="1"/>
  <c r="W734" i="5" a="1"/>
  <c r="W734" i="5" s="1"/>
  <c r="W733" i="5" a="1"/>
  <c r="W733" i="5" s="1"/>
  <c r="W732" i="5" a="1"/>
  <c r="W732" i="5" s="1"/>
  <c r="W731" i="5" a="1"/>
  <c r="W731" i="5" s="1"/>
  <c r="W727" i="5" a="1"/>
  <c r="W727" i="5" s="1"/>
  <c r="W726" i="5" a="1"/>
  <c r="W726" i="5" s="1"/>
  <c r="W725" i="5" a="1"/>
  <c r="W725" i="5" s="1"/>
  <c r="W724" i="5" a="1"/>
  <c r="W724" i="5" s="1"/>
  <c r="W723" i="5" a="1"/>
  <c r="W723" i="5" s="1"/>
  <c r="W722" i="5" a="1"/>
  <c r="W722" i="5" s="1"/>
  <c r="W721" i="5" a="1"/>
  <c r="W721" i="5" s="1"/>
  <c r="W720" i="5" a="1"/>
  <c r="W720" i="5" s="1"/>
  <c r="W719" i="5" a="1"/>
  <c r="W719" i="5" s="1"/>
  <c r="W718" i="5" a="1"/>
  <c r="W718" i="5" s="1"/>
  <c r="W717" i="5" a="1"/>
  <c r="W717" i="5" s="1"/>
  <c r="W716" i="5" a="1"/>
  <c r="W716" i="5" s="1"/>
  <c r="W715" i="5" a="1"/>
  <c r="W715" i="5" s="1"/>
  <c r="W714" i="5" a="1"/>
  <c r="W714" i="5" s="1"/>
  <c r="W713" i="5" a="1"/>
  <c r="W713" i="5" s="1"/>
  <c r="W712" i="5" a="1"/>
  <c r="W712" i="5" s="1"/>
  <c r="W711" i="5" a="1"/>
  <c r="W711" i="5" s="1"/>
  <c r="W710" i="5" a="1"/>
  <c r="W710" i="5" s="1"/>
  <c r="W709" i="5" a="1"/>
  <c r="W709" i="5" s="1"/>
  <c r="W708" i="5" a="1"/>
  <c r="W708" i="5" s="1"/>
  <c r="W707" i="5" a="1"/>
  <c r="W707" i="5" s="1"/>
  <c r="W706" i="5" a="1"/>
  <c r="W706" i="5" s="1"/>
  <c r="W705" i="5" a="1"/>
  <c r="W705" i="5" s="1"/>
  <c r="W704" i="5" a="1"/>
  <c r="W704" i="5" s="1"/>
  <c r="W703" i="5" a="1"/>
  <c r="W703" i="5" s="1"/>
  <c r="W702" i="5" a="1"/>
  <c r="W702" i="5" s="1"/>
  <c r="W701" i="5" a="1"/>
  <c r="W701" i="5" s="1"/>
  <c r="W700" i="5" a="1"/>
  <c r="W700" i="5" s="1"/>
  <c r="W699" i="5" a="1"/>
  <c r="W699" i="5" s="1"/>
  <c r="W698" i="5" a="1"/>
  <c r="W698" i="5" s="1"/>
  <c r="W697" i="5" a="1"/>
  <c r="W697" i="5" s="1"/>
  <c r="W696" i="5" a="1"/>
  <c r="W696" i="5" s="1"/>
  <c r="W695" i="5" a="1"/>
  <c r="W695" i="5" s="1"/>
  <c r="W694" i="5" a="1"/>
  <c r="W694" i="5" s="1"/>
  <c r="W693" i="5" a="1"/>
  <c r="W693" i="5" s="1"/>
  <c r="W692" i="5" a="1"/>
  <c r="W692" i="5" s="1"/>
  <c r="W691" i="5" a="1"/>
  <c r="W691" i="5" s="1"/>
  <c r="W690" i="5" a="1"/>
  <c r="W690" i="5" s="1"/>
  <c r="W689" i="5" a="1"/>
  <c r="W689" i="5" s="1"/>
  <c r="W688" i="5" a="1"/>
  <c r="W688" i="5" s="1"/>
  <c r="W687" i="5" a="1"/>
  <c r="W687" i="5" s="1"/>
  <c r="W686" i="5" a="1"/>
  <c r="W686" i="5" s="1"/>
  <c r="W685" i="5" a="1"/>
  <c r="W685" i="5" s="1"/>
  <c r="W684" i="5" a="1"/>
  <c r="W684" i="5" s="1"/>
  <c r="W683" i="5" a="1"/>
  <c r="W683" i="5" s="1"/>
  <c r="W682" i="5" a="1"/>
  <c r="W682" i="5" s="1"/>
  <c r="W681" i="5" a="1"/>
  <c r="W681" i="5" s="1"/>
  <c r="W680" i="5" a="1"/>
  <c r="W680" i="5" s="1"/>
  <c r="W679" i="5" a="1"/>
  <c r="W679" i="5" s="1"/>
  <c r="W678" i="5" a="1"/>
  <c r="W678" i="5" s="1"/>
  <c r="W677" i="5" a="1"/>
  <c r="W677" i="5" s="1"/>
  <c r="W676" i="5" a="1"/>
  <c r="W676" i="5" s="1"/>
  <c r="W675" i="5" a="1"/>
  <c r="W675" i="5" s="1"/>
  <c r="W674" i="5" a="1"/>
  <c r="W674" i="5" s="1"/>
  <c r="W673" i="5" a="1"/>
  <c r="W673" i="5" s="1"/>
  <c r="W672" i="5" a="1"/>
  <c r="W672" i="5" s="1"/>
  <c r="W671" i="5" a="1"/>
  <c r="W671" i="5" s="1"/>
  <c r="W670" i="5" a="1"/>
  <c r="W670" i="5" s="1"/>
  <c r="W669" i="5" a="1"/>
  <c r="W669" i="5" s="1"/>
  <c r="W668" i="5" a="1"/>
  <c r="W668" i="5" s="1"/>
  <c r="W667" i="5" a="1"/>
  <c r="W667" i="5" s="1"/>
  <c r="W666" i="5" a="1"/>
  <c r="W666" i="5" s="1"/>
  <c r="W665" i="5" a="1"/>
  <c r="W665" i="5" s="1"/>
  <c r="W664" i="5" a="1"/>
  <c r="W664" i="5" s="1"/>
  <c r="W660" i="5" a="1"/>
  <c r="W660" i="5" s="1"/>
  <c r="W659" i="5" a="1"/>
  <c r="W659" i="5" s="1"/>
  <c r="W658" i="5" a="1"/>
  <c r="W658" i="5" s="1"/>
  <c r="W657" i="5" a="1"/>
  <c r="W657" i="5" s="1"/>
  <c r="W656" i="5" a="1"/>
  <c r="W656" i="5" s="1"/>
  <c r="W655" i="5" a="1"/>
  <c r="W655" i="5" s="1"/>
  <c r="W654" i="5" a="1"/>
  <c r="W654" i="5" s="1"/>
  <c r="W653" i="5" a="1"/>
  <c r="W653" i="5" s="1"/>
  <c r="W652" i="5" a="1"/>
  <c r="W652" i="5" s="1"/>
  <c r="W651" i="5" a="1"/>
  <c r="W651" i="5" s="1"/>
  <c r="W650" i="5" a="1"/>
  <c r="W650" i="5" s="1"/>
  <c r="W649" i="5" a="1"/>
  <c r="W649" i="5" s="1"/>
  <c r="W648" i="5" a="1"/>
  <c r="W648" i="5" s="1"/>
  <c r="W647" i="5" a="1"/>
  <c r="W647" i="5" s="1"/>
  <c r="W646" i="5" a="1"/>
  <c r="W646" i="5" s="1"/>
  <c r="W645" i="5" a="1"/>
  <c r="W645" i="5" s="1"/>
  <c r="W644" i="5" a="1"/>
  <c r="W644" i="5" s="1"/>
  <c r="W643" i="5" a="1"/>
  <c r="W643" i="5" s="1"/>
  <c r="W642" i="5" a="1"/>
  <c r="W642" i="5" s="1"/>
  <c r="W641" i="5" a="1"/>
  <c r="W641" i="5" s="1"/>
  <c r="W640" i="5" a="1"/>
  <c r="W640" i="5" s="1"/>
  <c r="W639" i="5" a="1"/>
  <c r="W639" i="5" s="1"/>
  <c r="W638" i="5" a="1"/>
  <c r="W638" i="5" s="1"/>
  <c r="W637" i="5" a="1"/>
  <c r="W637" i="5" s="1"/>
  <c r="W636" i="5" a="1"/>
  <c r="W636" i="5" s="1"/>
  <c r="W635" i="5" a="1"/>
  <c r="W635" i="5" s="1"/>
  <c r="W634" i="5" a="1"/>
  <c r="W634" i="5" s="1"/>
  <c r="W633" i="5" a="1"/>
  <c r="W633" i="5" s="1"/>
  <c r="W632" i="5" a="1"/>
  <c r="W632" i="5" s="1"/>
  <c r="W631" i="5" a="1"/>
  <c r="W631" i="5" s="1"/>
  <c r="W630" i="5" a="1"/>
  <c r="W630" i="5" s="1"/>
  <c r="W629" i="5" a="1"/>
  <c r="W629" i="5" s="1"/>
  <c r="W628" i="5" a="1"/>
  <c r="W628" i="5" s="1"/>
  <c r="W627" i="5" a="1"/>
  <c r="W627" i="5" s="1"/>
  <c r="W626" i="5" a="1"/>
  <c r="W626" i="5" s="1"/>
  <c r="W625" i="5" a="1"/>
  <c r="W625" i="5" s="1"/>
  <c r="W624" i="5" a="1"/>
  <c r="W624" i="5" s="1"/>
  <c r="W623" i="5" a="1"/>
  <c r="W623" i="5" s="1"/>
  <c r="W622" i="5" a="1"/>
  <c r="W622" i="5" s="1"/>
  <c r="W621" i="5" a="1"/>
  <c r="W621" i="5" s="1"/>
  <c r="W620" i="5" a="1"/>
  <c r="W620" i="5" s="1"/>
  <c r="W619" i="5" a="1"/>
  <c r="W619" i="5" s="1"/>
  <c r="W618" i="5" a="1"/>
  <c r="W618" i="5" s="1"/>
  <c r="W617" i="5" a="1"/>
  <c r="W617" i="5" s="1"/>
  <c r="W616" i="5" a="1"/>
  <c r="W616" i="5" s="1"/>
  <c r="W615" i="5" a="1"/>
  <c r="W615" i="5" s="1"/>
  <c r="W614" i="5" a="1"/>
  <c r="W614" i="5" s="1"/>
  <c r="W613" i="5" a="1"/>
  <c r="W613" i="5" s="1"/>
  <c r="W612" i="5" a="1"/>
  <c r="W612" i="5" s="1"/>
  <c r="W611" i="5" a="1"/>
  <c r="W611" i="5" s="1"/>
  <c r="W610" i="5" a="1"/>
  <c r="W610" i="5" s="1"/>
  <c r="W609" i="5" a="1"/>
  <c r="W609" i="5" s="1"/>
  <c r="W608" i="5" a="1"/>
  <c r="W608" i="5" s="1"/>
  <c r="W607" i="5" a="1"/>
  <c r="W607" i="5" s="1"/>
  <c r="W606" i="5" a="1"/>
  <c r="W606" i="5" s="1"/>
  <c r="W605" i="5" a="1"/>
  <c r="W605" i="5" s="1"/>
  <c r="W604" i="5" a="1"/>
  <c r="W604" i="5" s="1"/>
  <c r="W603" i="5" a="1"/>
  <c r="W603" i="5" s="1"/>
  <c r="W602" i="5" a="1"/>
  <c r="W602" i="5" s="1"/>
  <c r="W601" i="5" a="1"/>
  <c r="W601" i="5" s="1"/>
  <c r="W600" i="5" a="1"/>
  <c r="W600" i="5" s="1"/>
  <c r="W599" i="5" a="1"/>
  <c r="W599" i="5" s="1"/>
  <c r="W598" i="5" a="1"/>
  <c r="W598" i="5" s="1"/>
  <c r="W597" i="5" a="1"/>
  <c r="W597" i="5" s="1"/>
  <c r="W596" i="5" a="1"/>
  <c r="W596" i="5" s="1"/>
  <c r="W595" i="5" a="1"/>
  <c r="W595" i="5" s="1"/>
  <c r="W594" i="5" a="1"/>
  <c r="W594" i="5" s="1"/>
  <c r="W593" i="5" a="1"/>
  <c r="W593" i="5" s="1"/>
  <c r="W592" i="5" a="1"/>
  <c r="W592" i="5" s="1"/>
  <c r="W591" i="5" a="1"/>
  <c r="W591" i="5" s="1"/>
  <c r="W590" i="5" a="1"/>
  <c r="W590" i="5" s="1"/>
  <c r="W589" i="5" a="1"/>
  <c r="W589" i="5" s="1"/>
  <c r="W588" i="5" a="1"/>
  <c r="W588" i="5" s="1"/>
  <c r="W587" i="5" a="1"/>
  <c r="W587" i="5" s="1"/>
  <c r="W586" i="5" a="1"/>
  <c r="W586" i="5" s="1"/>
  <c r="W585" i="5" a="1"/>
  <c r="W585" i="5" s="1"/>
  <c r="W584" i="5" a="1"/>
  <c r="W584" i="5" s="1"/>
  <c r="W583" i="5" a="1"/>
  <c r="W583" i="5" s="1"/>
  <c r="W582" i="5" a="1"/>
  <c r="W582" i="5" s="1"/>
  <c r="W581" i="5" a="1"/>
  <c r="W581" i="5" s="1"/>
  <c r="W580" i="5" a="1"/>
  <c r="W580" i="5" s="1"/>
  <c r="W579" i="5" a="1"/>
  <c r="W579" i="5" s="1"/>
  <c r="W578" i="5" a="1"/>
  <c r="W578" i="5" s="1"/>
  <c r="W577" i="5" a="1"/>
  <c r="W577" i="5" s="1"/>
  <c r="W576" i="5" a="1"/>
  <c r="W576" i="5" s="1"/>
  <c r="W575" i="5" a="1"/>
  <c r="W575" i="5" s="1"/>
  <c r="W574" i="5" a="1"/>
  <c r="W574" i="5" s="1"/>
  <c r="W573" i="5" a="1"/>
  <c r="W573" i="5" s="1"/>
  <c r="W572" i="5" a="1"/>
  <c r="W572" i="5" s="1"/>
  <c r="W571" i="5" a="1"/>
  <c r="W571" i="5" s="1"/>
  <c r="W570" i="5" a="1"/>
  <c r="W570" i="5" s="1"/>
  <c r="W569" i="5" a="1"/>
  <c r="W569" i="5" s="1"/>
  <c r="W568" i="5" a="1"/>
  <c r="W568" i="5" s="1"/>
  <c r="W567" i="5" a="1"/>
  <c r="W567" i="5" s="1"/>
  <c r="W566" i="5" a="1"/>
  <c r="W566" i="5" s="1"/>
  <c r="W565" i="5" a="1"/>
  <c r="W565" i="5" s="1"/>
  <c r="W564" i="5" a="1"/>
  <c r="W564" i="5" s="1"/>
  <c r="W563" i="5" a="1"/>
  <c r="W563" i="5" s="1"/>
  <c r="W562" i="5" a="1"/>
  <c r="W562" i="5" s="1"/>
  <c r="W561" i="5" a="1"/>
  <c r="W561" i="5" s="1"/>
  <c r="W560" i="5" a="1"/>
  <c r="W560" i="5" s="1"/>
  <c r="W559" i="5" a="1"/>
  <c r="W559" i="5" s="1"/>
  <c r="W558" i="5" a="1"/>
  <c r="W558" i="5" s="1"/>
  <c r="W557" i="5" a="1"/>
  <c r="W557" i="5" s="1"/>
  <c r="W556" i="5" a="1"/>
  <c r="W556" i="5" s="1"/>
  <c r="W555" i="5" a="1"/>
  <c r="W555" i="5" s="1"/>
  <c r="W554" i="5" a="1"/>
  <c r="W554" i="5" s="1"/>
  <c r="W553" i="5" a="1"/>
  <c r="W553" i="5" s="1"/>
  <c r="W552" i="5" a="1"/>
  <c r="W552" i="5" s="1"/>
  <c r="W551" i="5" a="1"/>
  <c r="W551" i="5" s="1"/>
  <c r="W550" i="5" a="1"/>
  <c r="W550" i="5" s="1"/>
  <c r="W549" i="5" a="1"/>
  <c r="W549" i="5" s="1"/>
  <c r="W548" i="5" a="1"/>
  <c r="W548" i="5" s="1"/>
  <c r="W547" i="5" a="1"/>
  <c r="W547" i="5" s="1"/>
  <c r="W546" i="5" a="1"/>
  <c r="W546" i="5" s="1"/>
  <c r="W545" i="5" a="1"/>
  <c r="W545" i="5" s="1"/>
  <c r="W544" i="5" a="1"/>
  <c r="W544" i="5" s="1"/>
  <c r="W543" i="5" a="1"/>
  <c r="W543" i="5" s="1"/>
  <c r="W542" i="5" a="1"/>
  <c r="W542" i="5" s="1"/>
  <c r="W541" i="5" a="1"/>
  <c r="W541" i="5" s="1"/>
  <c r="W540" i="5" a="1"/>
  <c r="W540" i="5" s="1"/>
  <c r="W539" i="5" a="1"/>
  <c r="W539" i="5" s="1"/>
  <c r="W538" i="5" a="1"/>
  <c r="W538" i="5" s="1"/>
  <c r="W537" i="5" a="1"/>
  <c r="W537" i="5" s="1"/>
  <c r="W536" i="5" a="1"/>
  <c r="W536" i="5" s="1"/>
  <c r="W535" i="5" a="1"/>
  <c r="W535" i="5" s="1"/>
  <c r="W534" i="5" a="1"/>
  <c r="W534" i="5" s="1"/>
  <c r="W533" i="5" a="1"/>
  <c r="W533" i="5" s="1"/>
  <c r="W532" i="5" a="1"/>
  <c r="W532" i="5" s="1"/>
  <c r="W531" i="5" a="1"/>
  <c r="W531" i="5" s="1"/>
  <c r="W530" i="5" a="1"/>
  <c r="W530" i="5" s="1"/>
  <c r="W529" i="5" a="1"/>
  <c r="W529" i="5" s="1"/>
  <c r="W528" i="5" a="1"/>
  <c r="W528" i="5" s="1"/>
  <c r="W527" i="5" a="1"/>
  <c r="W527" i="5" s="1"/>
  <c r="W526" i="5" a="1"/>
  <c r="W526" i="5" s="1"/>
  <c r="W525" i="5" a="1"/>
  <c r="W525" i="5" s="1"/>
  <c r="W524" i="5" a="1"/>
  <c r="W524" i="5" s="1"/>
  <c r="W523" i="5" a="1"/>
  <c r="W523" i="5" s="1"/>
  <c r="W522" i="5" a="1"/>
  <c r="W522" i="5" s="1"/>
  <c r="W521" i="5" a="1"/>
  <c r="W521" i="5" s="1"/>
  <c r="W520" i="5" a="1"/>
  <c r="W520" i="5" s="1"/>
  <c r="W519" i="5" a="1"/>
  <c r="W519" i="5" s="1"/>
  <c r="W518" i="5" a="1"/>
  <c r="W518" i="5" s="1"/>
  <c r="W517" i="5" a="1"/>
  <c r="W517" i="5" s="1"/>
  <c r="W516" i="5" a="1"/>
  <c r="W516" i="5" s="1"/>
  <c r="W515" i="5" a="1"/>
  <c r="W515" i="5" s="1"/>
  <c r="W514" i="5" a="1"/>
  <c r="W514" i="5" s="1"/>
  <c r="W513" i="5" a="1"/>
  <c r="W513" i="5" s="1"/>
  <c r="W512" i="5" a="1"/>
  <c r="W512" i="5" s="1"/>
  <c r="W511" i="5" a="1"/>
  <c r="W511" i="5" s="1"/>
  <c r="W510" i="5" a="1"/>
  <c r="W510" i="5" s="1"/>
  <c r="W509" i="5" a="1"/>
  <c r="W509" i="5" s="1"/>
  <c r="W508" i="5" a="1"/>
  <c r="W508" i="5" s="1"/>
  <c r="W507" i="5" a="1"/>
  <c r="W507" i="5" s="1"/>
  <c r="W503" i="5" a="1"/>
  <c r="W503" i="5" s="1"/>
  <c r="W502" i="5" a="1"/>
  <c r="W502" i="5" s="1"/>
  <c r="W501" i="5" a="1"/>
  <c r="W501" i="5" s="1"/>
  <c r="W500" i="5" a="1"/>
  <c r="W500" i="5" s="1"/>
  <c r="W499" i="5" a="1"/>
  <c r="W499" i="5" s="1"/>
  <c r="W498" i="5" a="1"/>
  <c r="W498" i="5" s="1"/>
  <c r="W497" i="5" a="1"/>
  <c r="W497" i="5" s="1"/>
  <c r="W496" i="5" a="1"/>
  <c r="W496" i="5" s="1"/>
  <c r="W495" i="5" a="1"/>
  <c r="W495" i="5" s="1"/>
  <c r="W494" i="5" a="1"/>
  <c r="W494" i="5" s="1"/>
  <c r="W493" i="5" a="1"/>
  <c r="W493" i="5" s="1"/>
  <c r="W492" i="5" a="1"/>
  <c r="W492" i="5" s="1"/>
  <c r="W491" i="5" a="1"/>
  <c r="W491" i="5" s="1"/>
  <c r="W490" i="5" a="1"/>
  <c r="W490" i="5" s="1"/>
  <c r="W489" i="5" a="1"/>
  <c r="W489" i="5" s="1"/>
  <c r="W488" i="5" a="1"/>
  <c r="W488" i="5" s="1"/>
  <c r="W487" i="5" a="1"/>
  <c r="W487" i="5" s="1"/>
  <c r="W486" i="5" a="1"/>
  <c r="W486" i="5" s="1"/>
  <c r="W485" i="5" a="1"/>
  <c r="W485" i="5" s="1"/>
  <c r="W484" i="5" a="1"/>
  <c r="W484" i="5" s="1"/>
  <c r="W483" i="5" a="1"/>
  <c r="W483" i="5" s="1"/>
  <c r="W482" i="5" a="1"/>
  <c r="W482" i="5" s="1"/>
  <c r="W481" i="5" a="1"/>
  <c r="W481" i="5" s="1"/>
  <c r="W480" i="5" a="1"/>
  <c r="W480" i="5" s="1"/>
  <c r="W479" i="5" a="1"/>
  <c r="W479" i="5" s="1"/>
  <c r="W478" i="5" a="1"/>
  <c r="W478" i="5" s="1"/>
  <c r="W477" i="5" a="1"/>
  <c r="W477" i="5" s="1"/>
  <c r="W476" i="5" a="1"/>
  <c r="W476" i="5" s="1"/>
  <c r="W475" i="5" a="1"/>
  <c r="W475" i="5" s="1"/>
  <c r="W474" i="5" a="1"/>
  <c r="W474" i="5" s="1"/>
  <c r="W473" i="5" a="1"/>
  <c r="W473" i="5" s="1"/>
  <c r="W472" i="5" a="1"/>
  <c r="W472" i="5" s="1"/>
  <c r="W471" i="5" a="1"/>
  <c r="W471" i="5" s="1"/>
  <c r="W470" i="5" a="1"/>
  <c r="W470" i="5" s="1"/>
  <c r="W469" i="5" a="1"/>
  <c r="W469" i="5" s="1"/>
  <c r="W468" i="5" a="1"/>
  <c r="W468" i="5" s="1"/>
  <c r="W467" i="5" a="1"/>
  <c r="W467" i="5" s="1"/>
  <c r="W466" i="5" a="1"/>
  <c r="W466" i="5" s="1"/>
  <c r="W465" i="5" a="1"/>
  <c r="W465" i="5" s="1"/>
  <c r="W464" i="5" a="1"/>
  <c r="W464" i="5" s="1"/>
  <c r="W463" i="5" a="1"/>
  <c r="W463" i="5" s="1"/>
  <c r="W462" i="5" a="1"/>
  <c r="W462" i="5" s="1"/>
  <c r="W461" i="5" a="1"/>
  <c r="W461" i="5" s="1"/>
  <c r="W460" i="5" a="1"/>
  <c r="W460" i="5" s="1"/>
  <c r="W459" i="5" a="1"/>
  <c r="W459" i="5" s="1"/>
  <c r="W458" i="5" a="1"/>
  <c r="W458" i="5" s="1"/>
  <c r="W457" i="5" a="1"/>
  <c r="W457" i="5" s="1"/>
  <c r="W456" i="5" a="1"/>
  <c r="W456" i="5" s="1"/>
  <c r="W455" i="5" a="1"/>
  <c r="W455" i="5" s="1"/>
  <c r="W454" i="5" a="1"/>
  <c r="W454" i="5" s="1"/>
  <c r="W453" i="5" a="1"/>
  <c r="W453" i="5" s="1"/>
  <c r="W452" i="5" a="1"/>
  <c r="W452" i="5" s="1"/>
  <c r="W451" i="5" a="1"/>
  <c r="W451" i="5" s="1"/>
  <c r="W450" i="5" a="1"/>
  <c r="W450" i="5" s="1"/>
  <c r="W449" i="5" a="1"/>
  <c r="W449" i="5" s="1"/>
  <c r="W448" i="5" a="1"/>
  <c r="W448" i="5" s="1"/>
  <c r="W447" i="5" a="1"/>
  <c r="W447" i="5" s="1"/>
  <c r="W446" i="5" a="1"/>
  <c r="W446" i="5" s="1"/>
  <c r="W445" i="5" a="1"/>
  <c r="W445" i="5" s="1"/>
  <c r="W444" i="5" a="1"/>
  <c r="W444" i="5" s="1"/>
  <c r="W443" i="5" a="1"/>
  <c r="W443" i="5" s="1"/>
  <c r="W442" i="5" a="1"/>
  <c r="W442" i="5" s="1"/>
  <c r="W441" i="5" a="1"/>
  <c r="W441" i="5" s="1"/>
  <c r="W440" i="5" a="1"/>
  <c r="W440" i="5" s="1"/>
  <c r="W439" i="5" a="1"/>
  <c r="W439" i="5" s="1"/>
  <c r="W438" i="5" a="1"/>
  <c r="W438" i="5" s="1"/>
  <c r="W437" i="5" a="1"/>
  <c r="W437" i="5" s="1"/>
  <c r="W436" i="5" a="1"/>
  <c r="W436" i="5" s="1"/>
  <c r="W435" i="5" a="1"/>
  <c r="W435" i="5" s="1"/>
  <c r="W434" i="5" a="1"/>
  <c r="W434" i="5" s="1"/>
  <c r="W433" i="5" a="1"/>
  <c r="W433" i="5" s="1"/>
  <c r="W432" i="5" a="1"/>
  <c r="W432" i="5" s="1"/>
  <c r="W431" i="5" a="1"/>
  <c r="W431" i="5" s="1"/>
  <c r="W430" i="5" a="1"/>
  <c r="W430" i="5" s="1"/>
  <c r="W429" i="5" a="1"/>
  <c r="W429" i="5" s="1"/>
  <c r="W428" i="5" a="1"/>
  <c r="W428" i="5" s="1"/>
  <c r="W427" i="5" a="1"/>
  <c r="W427" i="5" s="1"/>
  <c r="W426" i="5" a="1"/>
  <c r="W426" i="5" s="1"/>
  <c r="W425" i="5" a="1"/>
  <c r="W425" i="5" s="1"/>
  <c r="W424" i="5" a="1"/>
  <c r="W424" i="5" s="1"/>
  <c r="W423" i="5" a="1"/>
  <c r="W423" i="5" s="1"/>
  <c r="W422" i="5" a="1"/>
  <c r="W422" i="5" s="1"/>
  <c r="W421" i="5" a="1"/>
  <c r="W421" i="5" s="1"/>
  <c r="W420" i="5" a="1"/>
  <c r="W420" i="5" s="1"/>
  <c r="W419" i="5" a="1"/>
  <c r="W419" i="5" s="1"/>
  <c r="W418" i="5" a="1"/>
  <c r="W418" i="5" s="1"/>
  <c r="W417" i="5" a="1"/>
  <c r="W417" i="5" s="1"/>
  <c r="W416" i="5" a="1"/>
  <c r="W416" i="5" s="1"/>
  <c r="W415" i="5" a="1"/>
  <c r="W415" i="5" s="1"/>
  <c r="W414" i="5" a="1"/>
  <c r="W414" i="5" s="1"/>
  <c r="W413" i="5" a="1"/>
  <c r="W413" i="5" s="1"/>
  <c r="W412" i="5" a="1"/>
  <c r="W412" i="5" s="1"/>
  <c r="W411" i="5" a="1"/>
  <c r="W411" i="5" s="1"/>
  <c r="W410" i="5" a="1"/>
  <c r="W410" i="5" s="1"/>
  <c r="W409" i="5" a="1"/>
  <c r="W409" i="5" s="1"/>
  <c r="W408" i="5" a="1"/>
  <c r="W408" i="5" s="1"/>
  <c r="W407" i="5" a="1"/>
  <c r="W407" i="5" s="1"/>
  <c r="W406" i="5" a="1"/>
  <c r="W406" i="5" s="1"/>
  <c r="W405" i="5" a="1"/>
  <c r="W405" i="5" s="1"/>
  <c r="W404" i="5" a="1"/>
  <c r="W404" i="5" s="1"/>
  <c r="W403" i="5" a="1"/>
  <c r="W403" i="5" s="1"/>
  <c r="W402" i="5" a="1"/>
  <c r="W402" i="5" s="1"/>
  <c r="W401" i="5" a="1"/>
  <c r="W401" i="5" s="1"/>
  <c r="W400" i="5" a="1"/>
  <c r="W400" i="5" s="1"/>
  <c r="W399" i="5" a="1"/>
  <c r="W399" i="5" s="1"/>
  <c r="W398" i="5" a="1"/>
  <c r="W398" i="5" s="1"/>
  <c r="W397" i="5" a="1"/>
  <c r="W397" i="5" s="1"/>
  <c r="W396" i="5" a="1"/>
  <c r="W396" i="5" s="1"/>
  <c r="W395" i="5" a="1"/>
  <c r="W395" i="5" s="1"/>
  <c r="W394" i="5" a="1"/>
  <c r="W394" i="5" s="1"/>
  <c r="W393" i="5" a="1"/>
  <c r="W393" i="5" s="1"/>
  <c r="W392" i="5" a="1"/>
  <c r="W392" i="5" s="1"/>
  <c r="W391" i="5" a="1"/>
  <c r="W391" i="5" s="1"/>
  <c r="W390" i="5" a="1"/>
  <c r="W390" i="5" s="1"/>
  <c r="W389" i="5" a="1"/>
  <c r="W389" i="5" s="1"/>
  <c r="W388" i="5" a="1"/>
  <c r="W388" i="5" s="1"/>
  <c r="W387" i="5" a="1"/>
  <c r="W387" i="5" s="1"/>
  <c r="W386" i="5" a="1"/>
  <c r="W386" i="5" s="1"/>
  <c r="W385" i="5" a="1"/>
  <c r="W385" i="5" s="1"/>
  <c r="W384" i="5" a="1"/>
  <c r="W384" i="5" s="1"/>
  <c r="W383" i="5" a="1"/>
  <c r="W383" i="5" s="1"/>
  <c r="W379" i="5" a="1"/>
  <c r="W379" i="5" s="1"/>
  <c r="W378" i="5" a="1"/>
  <c r="W378" i="5" s="1"/>
  <c r="W377" i="5" a="1"/>
  <c r="W377" i="5" s="1"/>
  <c r="W376" i="5" a="1"/>
  <c r="W376" i="5" s="1"/>
  <c r="W375" i="5" a="1"/>
  <c r="W375" i="5" s="1"/>
  <c r="W374" i="5" a="1"/>
  <c r="W374" i="5" s="1"/>
  <c r="W373" i="5" a="1"/>
  <c r="W373" i="5" s="1"/>
  <c r="W372" i="5" a="1"/>
  <c r="W372" i="5" s="1"/>
  <c r="W371" i="5" a="1"/>
  <c r="W371" i="5" s="1"/>
  <c r="W370" i="5" a="1"/>
  <c r="W370" i="5" s="1"/>
  <c r="W369" i="5" a="1"/>
  <c r="W369" i="5" s="1"/>
  <c r="W368" i="5" a="1"/>
  <c r="W368" i="5" s="1"/>
  <c r="W367" i="5" a="1"/>
  <c r="W367" i="5" s="1"/>
  <c r="W366" i="5" a="1"/>
  <c r="W366" i="5" s="1"/>
  <c r="W365" i="5" a="1"/>
  <c r="W365" i="5" s="1"/>
  <c r="W364" i="5" a="1"/>
  <c r="W364" i="5" s="1"/>
  <c r="W363" i="5" a="1"/>
  <c r="W363" i="5" s="1"/>
  <c r="W362" i="5" a="1"/>
  <c r="W362" i="5" s="1"/>
  <c r="W361" i="5" a="1"/>
  <c r="W361" i="5" s="1"/>
  <c r="W360" i="5" a="1"/>
  <c r="W360" i="5" s="1"/>
  <c r="W359" i="5" a="1"/>
  <c r="W359" i="5" s="1"/>
  <c r="W358" i="5" a="1"/>
  <c r="W358" i="5" s="1"/>
  <c r="W357" i="5" a="1"/>
  <c r="W357" i="5" s="1"/>
  <c r="W356" i="5" a="1"/>
  <c r="W356" i="5" s="1"/>
  <c r="W355" i="5" a="1"/>
  <c r="W355" i="5" s="1"/>
  <c r="W354" i="5" a="1"/>
  <c r="W354" i="5" s="1"/>
  <c r="W353" i="5" a="1"/>
  <c r="W353" i="5" s="1"/>
  <c r="W352" i="5" a="1"/>
  <c r="W352" i="5" s="1"/>
  <c r="W351" i="5" a="1"/>
  <c r="W351" i="5" s="1"/>
  <c r="W350" i="5" a="1"/>
  <c r="W350" i="5" s="1"/>
  <c r="W349" i="5" a="1"/>
  <c r="W349" i="5" s="1"/>
  <c r="W348" i="5" a="1"/>
  <c r="W348" i="5" s="1"/>
  <c r="W347" i="5" a="1"/>
  <c r="W347" i="5" s="1"/>
  <c r="W346" i="5" a="1"/>
  <c r="W346" i="5" s="1"/>
  <c r="W345" i="5" a="1"/>
  <c r="W345" i="5" s="1"/>
  <c r="W344" i="5" a="1"/>
  <c r="W344" i="5" s="1"/>
  <c r="W343" i="5" a="1"/>
  <c r="W343" i="5" s="1"/>
  <c r="W342" i="5" a="1"/>
  <c r="W342" i="5" s="1"/>
  <c r="W341" i="5" a="1"/>
  <c r="W341" i="5" s="1"/>
  <c r="W340" i="5" a="1"/>
  <c r="W340" i="5" s="1"/>
  <c r="W339" i="5" a="1"/>
  <c r="W339" i="5" s="1"/>
  <c r="W338" i="5" a="1"/>
  <c r="W338" i="5" s="1"/>
  <c r="W337" i="5" a="1"/>
  <c r="W337" i="5" s="1"/>
  <c r="W336" i="5" a="1"/>
  <c r="W336" i="5" s="1"/>
  <c r="W335" i="5" a="1"/>
  <c r="W335" i="5" s="1"/>
  <c r="W334" i="5" a="1"/>
  <c r="W334" i="5" s="1"/>
  <c r="W333" i="5" a="1"/>
  <c r="W333" i="5" s="1"/>
  <c r="W332" i="5" a="1"/>
  <c r="W332" i="5" s="1"/>
  <c r="W331" i="5" a="1"/>
  <c r="W331" i="5" s="1"/>
  <c r="W330" i="5" a="1"/>
  <c r="W330" i="5" s="1"/>
  <c r="W329" i="5" a="1"/>
  <c r="W329" i="5" s="1"/>
  <c r="W328" i="5" a="1"/>
  <c r="W328" i="5" s="1"/>
  <c r="W327" i="5" a="1"/>
  <c r="W327" i="5" s="1"/>
  <c r="W326" i="5" a="1"/>
  <c r="W326" i="5" s="1"/>
  <c r="W325" i="5" a="1"/>
  <c r="W325" i="5" s="1"/>
  <c r="W324" i="5" a="1"/>
  <c r="W324" i="5" s="1"/>
  <c r="W323" i="5" a="1"/>
  <c r="W323" i="5" s="1"/>
  <c r="W322" i="5" a="1"/>
  <c r="W322" i="5" s="1"/>
  <c r="W321" i="5" a="1"/>
  <c r="W321" i="5" s="1"/>
  <c r="W320" i="5" a="1"/>
  <c r="W320" i="5" s="1"/>
  <c r="W319" i="5" a="1"/>
  <c r="W319" i="5" s="1"/>
  <c r="W318" i="5" a="1"/>
  <c r="W318" i="5" s="1"/>
  <c r="W317" i="5" a="1"/>
  <c r="W317" i="5" s="1"/>
  <c r="W316" i="5" a="1"/>
  <c r="W316" i="5" s="1"/>
  <c r="W315" i="5" a="1"/>
  <c r="W315" i="5" s="1"/>
  <c r="W314" i="5" a="1"/>
  <c r="W314" i="5" s="1"/>
  <c r="W313" i="5" a="1"/>
  <c r="W313" i="5" s="1"/>
  <c r="W312" i="5" a="1"/>
  <c r="W312" i="5" s="1"/>
  <c r="W311" i="5" a="1"/>
  <c r="W311" i="5" s="1"/>
  <c r="W310" i="5" a="1"/>
  <c r="W310" i="5" s="1"/>
  <c r="W309" i="5" a="1"/>
  <c r="W309" i="5" s="1"/>
  <c r="W308" i="5" a="1"/>
  <c r="W308" i="5" s="1"/>
  <c r="W307" i="5" a="1"/>
  <c r="W307" i="5" s="1"/>
  <c r="W306" i="5" a="1"/>
  <c r="W306" i="5" s="1"/>
  <c r="W305" i="5" a="1"/>
  <c r="W305" i="5" s="1"/>
  <c r="W304" i="5" a="1"/>
  <c r="W304" i="5" s="1"/>
  <c r="W303" i="5" a="1"/>
  <c r="W303" i="5" s="1"/>
  <c r="W302" i="5" a="1"/>
  <c r="W302" i="5" s="1"/>
  <c r="W301" i="5" a="1"/>
  <c r="W301" i="5" s="1"/>
  <c r="W300" i="5" a="1"/>
  <c r="W300" i="5" s="1"/>
  <c r="W299" i="5" a="1"/>
  <c r="W299" i="5" s="1"/>
  <c r="W298" i="5" a="1"/>
  <c r="W298" i="5" s="1"/>
  <c r="W297" i="5" a="1"/>
  <c r="W297" i="5" s="1"/>
  <c r="W296" i="5" a="1"/>
  <c r="W296" i="5" s="1"/>
  <c r="W295" i="5" a="1"/>
  <c r="W295" i="5" s="1"/>
  <c r="W294" i="5" a="1"/>
  <c r="W294" i="5" s="1"/>
  <c r="W293" i="5" a="1"/>
  <c r="W293" i="5" s="1"/>
  <c r="W292" i="5" a="1"/>
  <c r="W292" i="5" s="1"/>
  <c r="W291" i="5" a="1"/>
  <c r="W291" i="5" s="1"/>
  <c r="W290" i="5" a="1"/>
  <c r="W290" i="5" s="1"/>
  <c r="W289" i="5" a="1"/>
  <c r="W289" i="5" s="1"/>
  <c r="W288" i="5" a="1"/>
  <c r="W288" i="5" s="1"/>
  <c r="W287" i="5" a="1"/>
  <c r="W287" i="5" s="1"/>
  <c r="W286" i="5" a="1"/>
  <c r="W286" i="5" s="1"/>
  <c r="W285" i="5" a="1"/>
  <c r="W285" i="5" s="1"/>
  <c r="W284" i="5" a="1"/>
  <c r="W284" i="5" s="1"/>
  <c r="W283" i="5" a="1"/>
  <c r="W283" i="5" s="1"/>
  <c r="W282" i="5" a="1"/>
  <c r="W282" i="5" s="1"/>
  <c r="W281" i="5" a="1"/>
  <c r="W281" i="5" s="1"/>
  <c r="W280" i="5" a="1"/>
  <c r="W280" i="5" s="1"/>
  <c r="W279" i="5" a="1"/>
  <c r="W279" i="5" s="1"/>
  <c r="W278" i="5" a="1"/>
  <c r="W278" i="5" s="1"/>
  <c r="W277" i="5" a="1"/>
  <c r="W277" i="5" s="1"/>
  <c r="W276" i="5" a="1"/>
  <c r="W276" i="5" s="1"/>
  <c r="W275" i="5" a="1"/>
  <c r="W275" i="5" s="1"/>
  <c r="W274" i="5" a="1"/>
  <c r="W274" i="5" s="1"/>
  <c r="W273" i="5" a="1"/>
  <c r="W273" i="5" s="1"/>
  <c r="W272" i="5" a="1"/>
  <c r="W272" i="5" s="1"/>
  <c r="W271" i="5" a="1"/>
  <c r="W271" i="5" s="1"/>
  <c r="W270" i="5" a="1"/>
  <c r="W270" i="5" s="1"/>
  <c r="W269" i="5" a="1"/>
  <c r="W269" i="5" s="1"/>
  <c r="W268" i="5" a="1"/>
  <c r="W268" i="5" s="1"/>
  <c r="W267" i="5" a="1"/>
  <c r="W267" i="5" s="1"/>
  <c r="W266" i="5" a="1"/>
  <c r="W266" i="5" s="1"/>
  <c r="W265" i="5" a="1"/>
  <c r="W265" i="5" s="1"/>
  <c r="W264" i="5" a="1"/>
  <c r="W264" i="5" s="1"/>
  <c r="W263" i="5" a="1"/>
  <c r="W263" i="5" s="1"/>
  <c r="W262" i="5" a="1"/>
  <c r="W262" i="5" s="1"/>
  <c r="W261" i="5" a="1"/>
  <c r="W261" i="5" s="1"/>
  <c r="W260" i="5" a="1"/>
  <c r="W260" i="5" s="1"/>
  <c r="W259" i="5" a="1"/>
  <c r="W259" i="5" s="1"/>
  <c r="W258" i="5" a="1"/>
  <c r="W258" i="5" s="1"/>
  <c r="W257" i="5" a="1"/>
  <c r="W257" i="5" s="1"/>
  <c r="W256" i="5" a="1"/>
  <c r="W256" i="5" s="1"/>
  <c r="W255" i="5" a="1"/>
  <c r="W255" i="5" s="1"/>
  <c r="W254" i="5" a="1"/>
  <c r="W254" i="5" s="1"/>
  <c r="W253" i="5" a="1"/>
  <c r="W253" i="5" s="1"/>
  <c r="W252" i="5" a="1"/>
  <c r="W252" i="5" s="1"/>
  <c r="W251" i="5" a="1"/>
  <c r="W251" i="5" s="1"/>
  <c r="W250" i="5" a="1"/>
  <c r="W250" i="5" s="1"/>
  <c r="W249" i="5" a="1"/>
  <c r="W249" i="5" s="1"/>
  <c r="W248" i="5" a="1"/>
  <c r="W248" i="5" s="1"/>
  <c r="W247" i="5" a="1"/>
  <c r="W247" i="5" s="1"/>
  <c r="W246" i="5" a="1"/>
  <c r="W246" i="5" s="1"/>
  <c r="W242" i="5" a="1"/>
  <c r="W242" i="5" s="1"/>
  <c r="W241" i="5" a="1"/>
  <c r="W241" i="5" s="1"/>
  <c r="W240" i="5" a="1"/>
  <c r="W240" i="5" s="1"/>
  <c r="W239" i="5" a="1"/>
  <c r="W239" i="5" s="1"/>
  <c r="W238" i="5" a="1"/>
  <c r="W238" i="5" s="1"/>
  <c r="W237" i="5" a="1"/>
  <c r="W237" i="5" s="1"/>
  <c r="W236" i="5" a="1"/>
  <c r="W236" i="5" s="1"/>
  <c r="W235" i="5" a="1"/>
  <c r="W235" i="5" s="1"/>
  <c r="W234" i="5" a="1"/>
  <c r="W234" i="5" s="1"/>
  <c r="W233" i="5" a="1"/>
  <c r="W233" i="5" s="1"/>
  <c r="W232" i="5" a="1"/>
  <c r="W232" i="5" s="1"/>
  <c r="W231" i="5" a="1"/>
  <c r="W231" i="5" s="1"/>
  <c r="W230" i="5" a="1"/>
  <c r="W230" i="5" s="1"/>
  <c r="W229" i="5" a="1"/>
  <c r="W229" i="5" s="1"/>
  <c r="W228" i="5" a="1"/>
  <c r="W228" i="5" s="1"/>
  <c r="W227" i="5" a="1"/>
  <c r="W227" i="5" s="1"/>
  <c r="W226" i="5" a="1"/>
  <c r="W226" i="5" s="1"/>
  <c r="W225" i="5" a="1"/>
  <c r="W225" i="5" s="1"/>
  <c r="W224" i="5" a="1"/>
  <c r="W224" i="5" s="1"/>
  <c r="W223" i="5" a="1"/>
  <c r="W223" i="5" s="1"/>
  <c r="W222" i="5" a="1"/>
  <c r="W222" i="5" s="1"/>
  <c r="W218" i="5" a="1"/>
  <c r="W218" i="5" s="1"/>
  <c r="W217" i="5" a="1"/>
  <c r="W217" i="5" s="1"/>
  <c r="W216" i="5" a="1"/>
  <c r="W216" i="5" s="1"/>
  <c r="W215" i="5" a="1"/>
  <c r="W215" i="5" s="1"/>
  <c r="W214" i="5" a="1"/>
  <c r="W214" i="5" s="1"/>
  <c r="W213" i="5" a="1"/>
  <c r="W213" i="5" s="1"/>
  <c r="W212" i="5" a="1"/>
  <c r="W212" i="5" s="1"/>
  <c r="W211" i="5" a="1"/>
  <c r="W211" i="5" s="1"/>
  <c r="W210" i="5" a="1"/>
  <c r="W210" i="5" s="1"/>
  <c r="W209" i="5" a="1"/>
  <c r="W209" i="5" s="1"/>
  <c r="W208" i="5" a="1"/>
  <c r="W208" i="5" s="1"/>
  <c r="W207" i="5" a="1"/>
  <c r="W207" i="5" s="1"/>
  <c r="W206" i="5" a="1"/>
  <c r="W206" i="5" s="1"/>
  <c r="W205" i="5" a="1"/>
  <c r="W205" i="5" s="1"/>
  <c r="W204" i="5" a="1"/>
  <c r="W204" i="5" s="1"/>
  <c r="W203" i="5" a="1"/>
  <c r="W203" i="5" s="1"/>
  <c r="W202" i="5" a="1"/>
  <c r="W202" i="5" s="1"/>
  <c r="W201" i="5" a="1"/>
  <c r="W201" i="5" s="1"/>
  <c r="W200" i="5" a="1"/>
  <c r="W200" i="5" s="1"/>
  <c r="W199" i="5" a="1"/>
  <c r="W199" i="5" s="1"/>
  <c r="W198" i="5" a="1"/>
  <c r="W198" i="5" s="1"/>
  <c r="W197" i="5" a="1"/>
  <c r="W197" i="5" s="1"/>
  <c r="W196" i="5" a="1"/>
  <c r="W196" i="5" s="1"/>
  <c r="W195" i="5" a="1"/>
  <c r="W195" i="5" s="1"/>
  <c r="W194" i="5" a="1"/>
  <c r="W194" i="5" s="1"/>
  <c r="W193" i="5" a="1"/>
  <c r="W193" i="5" s="1"/>
  <c r="W192" i="5" a="1"/>
  <c r="W192" i="5" s="1"/>
  <c r="W191" i="5" a="1"/>
  <c r="W191" i="5" s="1"/>
  <c r="W190" i="5" a="1"/>
  <c r="W190" i="5" s="1"/>
  <c r="W189" i="5" a="1"/>
  <c r="W189" i="5" s="1"/>
  <c r="W188" i="5" a="1"/>
  <c r="W188" i="5" s="1"/>
  <c r="W187" i="5" a="1"/>
  <c r="W187" i="5" s="1"/>
  <c r="W186" i="5" a="1"/>
  <c r="W186" i="5" s="1"/>
  <c r="W185" i="5" a="1"/>
  <c r="W185" i="5" s="1"/>
  <c r="W184" i="5" a="1"/>
  <c r="W184" i="5" s="1"/>
  <c r="W183" i="5" a="1"/>
  <c r="W183" i="5" s="1"/>
  <c r="W182" i="5" a="1"/>
  <c r="W182" i="5" s="1"/>
  <c r="W181" i="5" a="1"/>
  <c r="W181" i="5" s="1"/>
  <c r="W180" i="5" a="1"/>
  <c r="W180" i="5" s="1"/>
  <c r="W179" i="5" a="1"/>
  <c r="W179" i="5" s="1"/>
  <c r="W178" i="5" a="1"/>
  <c r="W178" i="5" s="1"/>
  <c r="W177" i="5" a="1"/>
  <c r="W177" i="5" s="1"/>
  <c r="W176" i="5" a="1"/>
  <c r="W176" i="5" s="1"/>
  <c r="W175" i="5" a="1"/>
  <c r="W175" i="5" s="1"/>
  <c r="W174" i="5" a="1"/>
  <c r="W174" i="5" s="1"/>
  <c r="W173" i="5" a="1"/>
  <c r="W173" i="5" s="1"/>
  <c r="W172" i="5" a="1"/>
  <c r="W172" i="5" s="1"/>
  <c r="W171" i="5" a="1"/>
  <c r="W171" i="5" s="1"/>
  <c r="W170" i="5" a="1"/>
  <c r="W170" i="5" s="1"/>
  <c r="W169" i="5" a="1"/>
  <c r="W169" i="5" s="1"/>
  <c r="W168" i="5" a="1"/>
  <c r="W168" i="5" s="1"/>
  <c r="W167" i="5" a="1"/>
  <c r="W167" i="5" s="1"/>
  <c r="W166" i="5" a="1"/>
  <c r="W166" i="5" s="1"/>
  <c r="W165" i="5" a="1"/>
  <c r="W165" i="5" s="1"/>
  <c r="W164" i="5" a="1"/>
  <c r="W164" i="5" s="1"/>
  <c r="W163" i="5" a="1"/>
  <c r="W163" i="5" s="1"/>
  <c r="W162" i="5" a="1"/>
  <c r="W162" i="5" s="1"/>
  <c r="W161" i="5" a="1"/>
  <c r="W161" i="5" s="1"/>
  <c r="W160" i="5" a="1"/>
  <c r="W160" i="5" s="1"/>
  <c r="W159" i="5" a="1"/>
  <c r="W159" i="5" s="1"/>
  <c r="W158" i="5" a="1"/>
  <c r="W158" i="5" s="1"/>
  <c r="W157" i="5" a="1"/>
  <c r="W157" i="5" s="1"/>
  <c r="W156" i="5" a="1"/>
  <c r="W156" i="5" s="1"/>
  <c r="W155" i="5" a="1"/>
  <c r="W155" i="5" s="1"/>
  <c r="W154" i="5" a="1"/>
  <c r="W154" i="5" s="1"/>
  <c r="W153" i="5" a="1"/>
  <c r="W153" i="5" s="1"/>
  <c r="W152" i="5" a="1"/>
  <c r="W152" i="5" s="1"/>
  <c r="W151" i="5" a="1"/>
  <c r="W151" i="5" s="1"/>
  <c r="W150" i="5" a="1"/>
  <c r="W150" i="5" s="1"/>
  <c r="W149" i="5" a="1"/>
  <c r="W149" i="5" s="1"/>
  <c r="W148" i="5" a="1"/>
  <c r="W148" i="5" s="1"/>
  <c r="W147" i="5" a="1"/>
  <c r="W147" i="5" s="1"/>
  <c r="W146" i="5" a="1"/>
  <c r="W146" i="5" s="1"/>
  <c r="W145" i="5" a="1"/>
  <c r="W145" i="5" s="1"/>
  <c r="W144" i="5" a="1"/>
  <c r="W144" i="5" s="1"/>
  <c r="W143" i="5" a="1"/>
  <c r="W143" i="5" s="1"/>
  <c r="W142" i="5" a="1"/>
  <c r="W142" i="5" s="1"/>
  <c r="W141" i="5" a="1"/>
  <c r="W141" i="5" s="1"/>
  <c r="W140" i="5" a="1"/>
  <c r="W140" i="5" s="1"/>
  <c r="W139" i="5" a="1"/>
  <c r="W139" i="5" s="1"/>
  <c r="W138" i="5" a="1"/>
  <c r="W138" i="5" s="1"/>
  <c r="W137" i="5" a="1"/>
  <c r="W137" i="5" s="1"/>
  <c r="W136" i="5" a="1"/>
  <c r="W136" i="5" s="1"/>
  <c r="W135" i="5" a="1"/>
  <c r="W135" i="5" s="1"/>
  <c r="W134" i="5" a="1"/>
  <c r="W134" i="5" s="1"/>
  <c r="W133" i="5" a="1"/>
  <c r="W133" i="5" s="1"/>
  <c r="W132" i="5" a="1"/>
  <c r="W132" i="5" s="1"/>
  <c r="W131" i="5" a="1"/>
  <c r="W131" i="5" s="1"/>
  <c r="W127" i="5" a="1"/>
  <c r="W127" i="5" s="1"/>
  <c r="W126" i="5" a="1"/>
  <c r="W126" i="5" s="1"/>
  <c r="W125" i="5" a="1"/>
  <c r="W125" i="5" s="1"/>
  <c r="W124" i="5" a="1"/>
  <c r="W124" i="5" s="1"/>
  <c r="W123" i="5" a="1"/>
  <c r="W123" i="5" s="1"/>
  <c r="W122" i="5" a="1"/>
  <c r="W122" i="5" s="1"/>
  <c r="W121" i="5" a="1"/>
  <c r="W121" i="5" s="1"/>
  <c r="W120" i="5" a="1"/>
  <c r="W120" i="5" s="1"/>
  <c r="W119" i="5" a="1"/>
  <c r="W119" i="5" s="1"/>
  <c r="W118" i="5" a="1"/>
  <c r="W118" i="5" s="1"/>
  <c r="W117" i="5" a="1"/>
  <c r="W117" i="5" s="1"/>
  <c r="W116" i="5" a="1"/>
  <c r="W116" i="5" s="1"/>
  <c r="W115" i="5" a="1"/>
  <c r="W115" i="5" s="1"/>
  <c r="W114" i="5" a="1"/>
  <c r="W114" i="5" s="1"/>
  <c r="W113" i="5" a="1"/>
  <c r="W113" i="5" s="1"/>
  <c r="W112" i="5" a="1"/>
  <c r="W112" i="5" s="1"/>
  <c r="W111" i="5" a="1"/>
  <c r="W111" i="5" s="1"/>
  <c r="W110" i="5" a="1"/>
  <c r="W110" i="5" s="1"/>
  <c r="W109" i="5" a="1"/>
  <c r="W109" i="5" s="1"/>
  <c r="W108" i="5" a="1"/>
  <c r="W108" i="5" s="1"/>
  <c r="W107" i="5" a="1"/>
  <c r="W107" i="5" s="1"/>
  <c r="W106" i="5" a="1"/>
  <c r="W106" i="5" s="1"/>
  <c r="W105" i="5" a="1"/>
  <c r="W105" i="5" s="1"/>
  <c r="W104" i="5" a="1"/>
  <c r="W104" i="5" s="1"/>
  <c r="W103" i="5" a="1"/>
  <c r="W103" i="5" s="1"/>
  <c r="W102" i="5" a="1"/>
  <c r="W102" i="5" s="1"/>
  <c r="W101" i="5" a="1"/>
  <c r="W101" i="5" s="1"/>
  <c r="W100" i="5" a="1"/>
  <c r="W100" i="5" s="1"/>
  <c r="W99" i="5" a="1"/>
  <c r="W99" i="5" s="1"/>
  <c r="W98" i="5" a="1"/>
  <c r="W98" i="5" s="1"/>
  <c r="W97" i="5" a="1"/>
  <c r="W97" i="5" s="1"/>
  <c r="W96" i="5" a="1"/>
  <c r="W96" i="5" s="1"/>
  <c r="W95" i="5" a="1"/>
  <c r="W95" i="5" s="1"/>
  <c r="W94" i="5" a="1"/>
  <c r="W94" i="5" s="1"/>
  <c r="W93" i="5" a="1"/>
  <c r="W93" i="5" s="1"/>
  <c r="W92" i="5" a="1"/>
  <c r="W92" i="5" s="1"/>
  <c r="W91" i="5" a="1"/>
  <c r="W91" i="5" s="1"/>
  <c r="W90" i="5" a="1"/>
  <c r="W90" i="5" s="1"/>
  <c r="W89" i="5" a="1"/>
  <c r="W89" i="5" s="1"/>
  <c r="W88" i="5" a="1"/>
  <c r="W88" i="5" s="1"/>
  <c r="W87" i="5" a="1"/>
  <c r="W87" i="5" s="1"/>
  <c r="W86" i="5" a="1"/>
  <c r="W86" i="5" s="1"/>
  <c r="W82" i="5" a="1"/>
  <c r="W82" i="5" s="1"/>
  <c r="W81" i="5" a="1"/>
  <c r="W81" i="5" s="1"/>
  <c r="W80" i="5" a="1"/>
  <c r="W80" i="5" s="1"/>
  <c r="W79" i="5" a="1"/>
  <c r="W79" i="5" s="1"/>
  <c r="W78" i="5" a="1"/>
  <c r="W78" i="5" s="1"/>
  <c r="W77" i="5" a="1"/>
  <c r="W77" i="5" s="1"/>
  <c r="W76" i="5" a="1"/>
  <c r="W76" i="5" s="1"/>
  <c r="W75" i="5" a="1"/>
  <c r="W75" i="5" s="1"/>
  <c r="W74" i="5" a="1"/>
  <c r="W74" i="5" s="1"/>
  <c r="W73" i="5" a="1"/>
  <c r="W73" i="5" s="1"/>
  <c r="W72" i="5" a="1"/>
  <c r="W72" i="5" s="1"/>
  <c r="W71" i="5" a="1"/>
  <c r="W71" i="5" s="1"/>
  <c r="W70" i="5" a="1"/>
  <c r="W70" i="5" s="1"/>
  <c r="W69" i="5" a="1"/>
  <c r="W69" i="5" s="1"/>
  <c r="W68" i="5" a="1"/>
  <c r="W68" i="5" s="1"/>
  <c r="W67" i="5" a="1"/>
  <c r="W67" i="5" s="1"/>
  <c r="W66" i="5" a="1"/>
  <c r="W66" i="5" s="1"/>
  <c r="W65" i="5" a="1"/>
  <c r="W65" i="5" s="1"/>
  <c r="W64" i="5" a="1"/>
  <c r="W64" i="5" s="1"/>
  <c r="W63" i="5" a="1"/>
  <c r="W63" i="5" s="1"/>
  <c r="W62" i="5" a="1"/>
  <c r="W62" i="5" s="1"/>
  <c r="W61" i="5" a="1"/>
  <c r="W61" i="5" s="1"/>
  <c r="W60" i="5" a="1"/>
  <c r="W60" i="5" s="1"/>
  <c r="W59" i="5" a="1"/>
  <c r="W59" i="5" s="1"/>
  <c r="W58" i="5" a="1"/>
  <c r="W58" i="5" s="1"/>
  <c r="W57" i="5" a="1"/>
  <c r="W57" i="5" s="1"/>
  <c r="W56" i="5" a="1"/>
  <c r="W56" i="5" s="1"/>
  <c r="W55" i="5" a="1"/>
  <c r="W55" i="5" s="1"/>
  <c r="W54" i="5" a="1"/>
  <c r="W54" i="5" s="1"/>
  <c r="W53" i="5" a="1"/>
  <c r="W53" i="5" s="1"/>
  <c r="W52" i="5" a="1"/>
  <c r="W52" i="5" s="1"/>
  <c r="W51" i="5" a="1"/>
  <c r="W51" i="5" s="1"/>
  <c r="W50" i="5" a="1"/>
  <c r="W50" i="5" s="1"/>
  <c r="W49" i="5" a="1"/>
  <c r="W49" i="5" s="1"/>
  <c r="W48" i="5" a="1"/>
  <c r="W48" i="5" s="1"/>
  <c r="W47" i="5" a="1"/>
  <c r="W47" i="5" s="1"/>
  <c r="W46" i="5" a="1"/>
  <c r="W46" i="5" s="1"/>
  <c r="W45" i="5" a="1"/>
  <c r="W45" i="5" s="1"/>
  <c r="W44" i="5" a="1"/>
  <c r="W44" i="5" s="1"/>
  <c r="W43" i="5" a="1"/>
  <c r="W43" i="5" s="1"/>
  <c r="W42" i="5" a="1"/>
  <c r="W42" i="5" s="1"/>
  <c r="W41" i="5" a="1"/>
  <c r="W41" i="5" s="1"/>
  <c r="W40" i="5" a="1"/>
  <c r="W40" i="5" s="1"/>
  <c r="W39" i="5" a="1"/>
  <c r="W39" i="5" s="1"/>
  <c r="W38" i="5" a="1"/>
  <c r="W38" i="5" s="1"/>
  <c r="W37" i="5" a="1"/>
  <c r="W37" i="5" s="1"/>
  <c r="W36" i="5" a="1"/>
  <c r="W36" i="5" s="1"/>
  <c r="W35" i="5" a="1"/>
  <c r="W35" i="5" s="1"/>
  <c r="W34" i="5" a="1"/>
  <c r="W34" i="5" s="1"/>
  <c r="W33" i="5" a="1"/>
  <c r="W33" i="5" s="1"/>
  <c r="W32" i="5" a="1"/>
  <c r="W32" i="5" s="1"/>
  <c r="W31" i="5" a="1"/>
  <c r="W31" i="5" s="1"/>
  <c r="W30" i="5" a="1"/>
  <c r="W30" i="5" s="1"/>
  <c r="W29" i="5" a="1"/>
  <c r="W29" i="5" s="1"/>
  <c r="W28" i="5" a="1"/>
  <c r="W28" i="5" s="1"/>
  <c r="W27" i="5" a="1"/>
  <c r="W27" i="5" s="1"/>
  <c r="W26" i="5" a="1"/>
  <c r="W26" i="5" s="1"/>
  <c r="W25" i="5" a="1"/>
  <c r="W25" i="5" s="1"/>
  <c r="W24" i="5" a="1"/>
  <c r="W24" i="5" s="1"/>
  <c r="W23" i="5" a="1"/>
  <c r="W23" i="5" s="1"/>
  <c r="W22" i="5" a="1"/>
  <c r="W22" i="5" s="1"/>
  <c r="W21" i="5" a="1"/>
  <c r="W21" i="5" s="1"/>
  <c r="W20" i="5" a="1"/>
  <c r="W20" i="5" s="1"/>
  <c r="W19" i="5" a="1"/>
  <c r="W19" i="5" s="1"/>
  <c r="W18" i="5" a="1"/>
  <c r="W18" i="5" s="1"/>
  <c r="W17" i="5" a="1"/>
  <c r="W17" i="5" s="1"/>
  <c r="W16" i="5" a="1"/>
  <c r="W16" i="5" s="1"/>
  <c r="W15" i="5" a="1"/>
  <c r="W15" i="5" s="1"/>
  <c r="W14" i="5" a="1"/>
  <c r="W14" i="5" s="1"/>
  <c r="W13" i="5" a="1"/>
  <c r="W13" i="5" s="1"/>
  <c r="W12" i="5" a="1"/>
  <c r="W12" i="5" s="1"/>
  <c r="W11" i="5" a="1"/>
  <c r="W11" i="5" s="1"/>
  <c r="W10" i="5" a="1"/>
  <c r="W10" i="5" s="1"/>
  <c r="W9" i="5" a="1"/>
  <c r="W9" i="5" s="1"/>
  <c r="W8" i="5" a="1"/>
  <c r="W8" i="5" s="1"/>
  <c r="W7" i="5" a="1"/>
  <c r="W7" i="5" s="1"/>
  <c r="W6" i="5" a="1"/>
  <c r="W6" i="5" s="1"/>
  <c r="V888" i="5" a="1"/>
  <c r="V888" i="5" s="1"/>
  <c r="V887" i="5" a="1"/>
  <c r="V887" i="5" s="1"/>
  <c r="V886" i="5" a="1"/>
  <c r="V886" i="5" s="1"/>
  <c r="V885" i="5" a="1"/>
  <c r="V885" i="5" s="1"/>
  <c r="V884" i="5" a="1"/>
  <c r="V884" i="5" s="1"/>
  <c r="V883" i="5" a="1"/>
  <c r="V883" i="5" s="1"/>
  <c r="V882" i="5" a="1"/>
  <c r="V882" i="5" s="1"/>
  <c r="V881" i="5" a="1"/>
  <c r="V881" i="5" s="1"/>
  <c r="V880" i="5" a="1"/>
  <c r="V880" i="5" s="1"/>
  <c r="V879" i="5" a="1"/>
  <c r="V879" i="5" s="1"/>
  <c r="V878" i="5" a="1"/>
  <c r="V878" i="5" s="1"/>
  <c r="V877" i="5" a="1"/>
  <c r="V877" i="5" s="1"/>
  <c r="V876" i="5" a="1"/>
  <c r="V876" i="5" s="1"/>
  <c r="V875" i="5" a="1"/>
  <c r="V875" i="5" s="1"/>
  <c r="V874" i="5" a="1"/>
  <c r="V874" i="5" s="1"/>
  <c r="V873" i="5" a="1"/>
  <c r="V873" i="5" s="1"/>
  <c r="V872" i="5" a="1"/>
  <c r="V872" i="5" s="1"/>
  <c r="V871" i="5" a="1"/>
  <c r="V871" i="5" s="1"/>
  <c r="V870" i="5" a="1"/>
  <c r="V870" i="5" s="1"/>
  <c r="V869" i="5" a="1"/>
  <c r="V869" i="5" s="1"/>
  <c r="V868" i="5" a="1"/>
  <c r="V868" i="5" s="1"/>
  <c r="V867" i="5" a="1"/>
  <c r="V867" i="5" s="1"/>
  <c r="V866" i="5" a="1"/>
  <c r="V866" i="5" s="1"/>
  <c r="V865" i="5" a="1"/>
  <c r="V865" i="5" s="1"/>
  <c r="V864" i="5" a="1"/>
  <c r="V864" i="5" s="1"/>
  <c r="V863" i="5" a="1"/>
  <c r="V863" i="5" s="1"/>
  <c r="V862" i="5" a="1"/>
  <c r="V862" i="5" s="1"/>
  <c r="V861" i="5" a="1"/>
  <c r="V861" i="5" s="1"/>
  <c r="V860" i="5" a="1"/>
  <c r="V860" i="5" s="1"/>
  <c r="V859" i="5" a="1"/>
  <c r="V859" i="5" s="1"/>
  <c r="V858" i="5" a="1"/>
  <c r="V858" i="5" s="1"/>
  <c r="V857" i="5" a="1"/>
  <c r="V857" i="5" s="1"/>
  <c r="V856" i="5" a="1"/>
  <c r="V856" i="5" s="1"/>
  <c r="V855" i="5" a="1"/>
  <c r="V855" i="5" s="1"/>
  <c r="V854" i="5" a="1"/>
  <c r="V854" i="5" s="1"/>
  <c r="V853" i="5" a="1"/>
  <c r="V853" i="5" s="1"/>
  <c r="V852" i="5" a="1"/>
  <c r="V852" i="5" s="1"/>
  <c r="V851" i="5" a="1"/>
  <c r="V851" i="5" s="1"/>
  <c r="V850" i="5" a="1"/>
  <c r="V850" i="5" s="1"/>
  <c r="V849" i="5" a="1"/>
  <c r="V849" i="5" s="1"/>
  <c r="V848" i="5" a="1"/>
  <c r="V848" i="5" s="1"/>
  <c r="V847" i="5" a="1"/>
  <c r="V847" i="5" s="1"/>
  <c r="V846" i="5" a="1"/>
  <c r="V846" i="5" s="1"/>
  <c r="V845" i="5" a="1"/>
  <c r="V845" i="5" s="1"/>
  <c r="V844" i="5" a="1"/>
  <c r="V844" i="5" s="1"/>
  <c r="V843" i="5" a="1"/>
  <c r="V843" i="5" s="1"/>
  <c r="V842" i="5" a="1"/>
  <c r="V842" i="5" s="1"/>
  <c r="V841" i="5" a="1"/>
  <c r="V841" i="5" s="1"/>
  <c r="V840" i="5" a="1"/>
  <c r="V840" i="5" s="1"/>
  <c r="V839" i="5" a="1"/>
  <c r="V839" i="5" s="1"/>
  <c r="V838" i="5" a="1"/>
  <c r="V838" i="5" s="1"/>
  <c r="V837" i="5" a="1"/>
  <c r="V837" i="5" s="1"/>
  <c r="V836" i="5" a="1"/>
  <c r="V836" i="5" s="1"/>
  <c r="V835" i="5" a="1"/>
  <c r="V835" i="5" s="1"/>
  <c r="V834" i="5" a="1"/>
  <c r="V834" i="5" s="1"/>
  <c r="V833" i="5" a="1"/>
  <c r="V833" i="5" s="1"/>
  <c r="V832" i="5" a="1"/>
  <c r="V832" i="5" s="1"/>
  <c r="V831" i="5" a="1"/>
  <c r="V831" i="5" s="1"/>
  <c r="V830" i="5" a="1"/>
  <c r="V830" i="5" s="1"/>
  <c r="V829" i="5" a="1"/>
  <c r="V829" i="5" s="1"/>
  <c r="V828" i="5" a="1"/>
  <c r="V828" i="5" s="1"/>
  <c r="V827" i="5" a="1"/>
  <c r="V827" i="5" s="1"/>
  <c r="V826" i="5" a="1"/>
  <c r="V826" i="5" s="1"/>
  <c r="V825" i="5" a="1"/>
  <c r="V825" i="5" s="1"/>
  <c r="V824" i="5" a="1"/>
  <c r="V824" i="5" s="1"/>
  <c r="V823" i="5" a="1"/>
  <c r="V823" i="5" s="1"/>
  <c r="V822" i="5" a="1"/>
  <c r="V822" i="5" s="1"/>
  <c r="V821" i="5" a="1"/>
  <c r="V821" i="5" s="1"/>
  <c r="V820" i="5" a="1"/>
  <c r="V820" i="5" s="1"/>
  <c r="V819" i="5" a="1"/>
  <c r="V819" i="5" s="1"/>
  <c r="V818" i="5" a="1"/>
  <c r="V818" i="5" s="1"/>
  <c r="V817" i="5" a="1"/>
  <c r="V817" i="5" s="1"/>
  <c r="V816" i="5" a="1"/>
  <c r="V816" i="5" s="1"/>
  <c r="V815" i="5" a="1"/>
  <c r="V815" i="5" s="1"/>
  <c r="V814" i="5" a="1"/>
  <c r="V814" i="5" s="1"/>
  <c r="V813" i="5" a="1"/>
  <c r="V813" i="5" s="1"/>
  <c r="V812" i="5" a="1"/>
  <c r="V812" i="5" s="1"/>
  <c r="V811" i="5" a="1"/>
  <c r="V811" i="5" s="1"/>
  <c r="V810" i="5" a="1"/>
  <c r="V810" i="5" s="1"/>
  <c r="V809" i="5" a="1"/>
  <c r="V809" i="5" s="1"/>
  <c r="V808" i="5" a="1"/>
  <c r="V808" i="5" s="1"/>
  <c r="V804" i="5" a="1"/>
  <c r="V804" i="5" s="1"/>
  <c r="V803" i="5" a="1"/>
  <c r="V803" i="5" s="1"/>
  <c r="V802" i="5" a="1"/>
  <c r="V802" i="5" s="1"/>
  <c r="V801" i="5" a="1"/>
  <c r="V801" i="5" s="1"/>
  <c r="V800" i="5" a="1"/>
  <c r="V800" i="5" s="1"/>
  <c r="V799" i="5" a="1"/>
  <c r="V799" i="5" s="1"/>
  <c r="V798" i="5" a="1"/>
  <c r="V798" i="5" s="1"/>
  <c r="V797" i="5" a="1"/>
  <c r="V797" i="5" s="1"/>
  <c r="V796" i="5" a="1"/>
  <c r="V796" i="5" s="1"/>
  <c r="V795" i="5" a="1"/>
  <c r="V795" i="5" s="1"/>
  <c r="V794" i="5" a="1"/>
  <c r="V794" i="5" s="1"/>
  <c r="V793" i="5" a="1"/>
  <c r="V793" i="5" s="1"/>
  <c r="V792" i="5" a="1"/>
  <c r="V792" i="5" s="1"/>
  <c r="V791" i="5" a="1"/>
  <c r="V791" i="5" s="1"/>
  <c r="V790" i="5" a="1"/>
  <c r="V790" i="5" s="1"/>
  <c r="V789" i="5" a="1"/>
  <c r="V789" i="5" s="1"/>
  <c r="V788" i="5" a="1"/>
  <c r="V788" i="5" s="1"/>
  <c r="V787" i="5" a="1"/>
  <c r="V787" i="5" s="1"/>
  <c r="V786" i="5" a="1"/>
  <c r="V786" i="5" s="1"/>
  <c r="V785" i="5" a="1"/>
  <c r="V785" i="5" s="1"/>
  <c r="V784" i="5" a="1"/>
  <c r="V784" i="5" s="1"/>
  <c r="V783" i="5" a="1"/>
  <c r="V783" i="5" s="1"/>
  <c r="V782" i="5" a="1"/>
  <c r="V782" i="5" s="1"/>
  <c r="V781" i="5" a="1"/>
  <c r="V781" i="5" s="1"/>
  <c r="V780" i="5" a="1"/>
  <c r="V780" i="5" s="1"/>
  <c r="V779" i="5" a="1"/>
  <c r="V779" i="5" s="1"/>
  <c r="V778" i="5" a="1"/>
  <c r="V778" i="5" s="1"/>
  <c r="V777" i="5" a="1"/>
  <c r="V777" i="5" s="1"/>
  <c r="V776" i="5" a="1"/>
  <c r="V776" i="5" s="1"/>
  <c r="V775" i="5" a="1"/>
  <c r="V775" i="5" s="1"/>
  <c r="V774" i="5" a="1"/>
  <c r="V774" i="5" s="1"/>
  <c r="V773" i="5" a="1"/>
  <c r="V773" i="5" s="1"/>
  <c r="V772" i="5" a="1"/>
  <c r="V772" i="5" s="1"/>
  <c r="V771" i="5" a="1"/>
  <c r="V771" i="5" s="1"/>
  <c r="V770" i="5" a="1"/>
  <c r="V770" i="5" s="1"/>
  <c r="V769" i="5" a="1"/>
  <c r="V769" i="5" s="1"/>
  <c r="V768" i="5" a="1"/>
  <c r="V768" i="5" s="1"/>
  <c r="V767" i="5" a="1"/>
  <c r="V767" i="5" s="1"/>
  <c r="V766" i="5" a="1"/>
  <c r="V766" i="5" s="1"/>
  <c r="V765" i="5" a="1"/>
  <c r="V765" i="5" s="1"/>
  <c r="V764" i="5" a="1"/>
  <c r="V764" i="5" s="1"/>
  <c r="V763" i="5" a="1"/>
  <c r="V763" i="5" s="1"/>
  <c r="V762" i="5" a="1"/>
  <c r="V762" i="5" s="1"/>
  <c r="V761" i="5" a="1"/>
  <c r="V761" i="5" s="1"/>
  <c r="V760" i="5" a="1"/>
  <c r="V760" i="5" s="1"/>
  <c r="V759" i="5" a="1"/>
  <c r="V759" i="5" s="1"/>
  <c r="V758" i="5" a="1"/>
  <c r="V758" i="5" s="1"/>
  <c r="V757" i="5" a="1"/>
  <c r="V757" i="5" s="1"/>
  <c r="V756" i="5" a="1"/>
  <c r="V756" i="5" s="1"/>
  <c r="V755" i="5" a="1"/>
  <c r="V755" i="5" s="1"/>
  <c r="V754" i="5" a="1"/>
  <c r="V754" i="5" s="1"/>
  <c r="V753" i="5" a="1"/>
  <c r="V753" i="5" s="1"/>
  <c r="V752" i="5" a="1"/>
  <c r="V752" i="5" s="1"/>
  <c r="V751" i="5" a="1"/>
  <c r="V751" i="5" s="1"/>
  <c r="V750" i="5" a="1"/>
  <c r="V750" i="5" s="1"/>
  <c r="V749" i="5" a="1"/>
  <c r="V749" i="5" s="1"/>
  <c r="V748" i="5" a="1"/>
  <c r="V748" i="5" s="1"/>
  <c r="V747" i="5" a="1"/>
  <c r="V747" i="5" s="1"/>
  <c r="V746" i="5" a="1"/>
  <c r="V746" i="5" s="1"/>
  <c r="V745" i="5" a="1"/>
  <c r="V745" i="5" s="1"/>
  <c r="V744" i="5" a="1"/>
  <c r="V744" i="5" s="1"/>
  <c r="V743" i="5" a="1"/>
  <c r="V743" i="5" s="1"/>
  <c r="V742" i="5" a="1"/>
  <c r="V742" i="5" s="1"/>
  <c r="V741" i="5" a="1"/>
  <c r="V741" i="5" s="1"/>
  <c r="V740" i="5" a="1"/>
  <c r="V740" i="5" s="1"/>
  <c r="V739" i="5" a="1"/>
  <c r="V739" i="5" s="1"/>
  <c r="V738" i="5" a="1"/>
  <c r="V738" i="5" s="1"/>
  <c r="V737" i="5" a="1"/>
  <c r="V737" i="5" s="1"/>
  <c r="V736" i="5" a="1"/>
  <c r="V736" i="5" s="1"/>
  <c r="V735" i="5" a="1"/>
  <c r="V735" i="5" s="1"/>
  <c r="V734" i="5" a="1"/>
  <c r="V734" i="5" s="1"/>
  <c r="V733" i="5" a="1"/>
  <c r="V733" i="5" s="1"/>
  <c r="V732" i="5" a="1"/>
  <c r="V732" i="5" s="1"/>
  <c r="V731" i="5" a="1"/>
  <c r="V731" i="5" s="1"/>
  <c r="V727" i="5" a="1"/>
  <c r="V727" i="5" s="1"/>
  <c r="V726" i="5" a="1"/>
  <c r="V726" i="5" s="1"/>
  <c r="V725" i="5" a="1"/>
  <c r="V725" i="5" s="1"/>
  <c r="V724" i="5" a="1"/>
  <c r="V724" i="5" s="1"/>
  <c r="V723" i="5" a="1"/>
  <c r="V723" i="5" s="1"/>
  <c r="V722" i="5" a="1"/>
  <c r="V722" i="5" s="1"/>
  <c r="V721" i="5" a="1"/>
  <c r="V721" i="5" s="1"/>
  <c r="V720" i="5" a="1"/>
  <c r="V720" i="5" s="1"/>
  <c r="V719" i="5" a="1"/>
  <c r="V719" i="5" s="1"/>
  <c r="V718" i="5" a="1"/>
  <c r="V718" i="5" s="1"/>
  <c r="V717" i="5" a="1"/>
  <c r="V717" i="5" s="1"/>
  <c r="V716" i="5" a="1"/>
  <c r="V716" i="5" s="1"/>
  <c r="V715" i="5" a="1"/>
  <c r="V715" i="5" s="1"/>
  <c r="V714" i="5" a="1"/>
  <c r="V714" i="5" s="1"/>
  <c r="V713" i="5" a="1"/>
  <c r="V713" i="5" s="1"/>
  <c r="V712" i="5" a="1"/>
  <c r="V712" i="5" s="1"/>
  <c r="V711" i="5" a="1"/>
  <c r="V711" i="5" s="1"/>
  <c r="V710" i="5" a="1"/>
  <c r="V710" i="5" s="1"/>
  <c r="V709" i="5" a="1"/>
  <c r="V709" i="5" s="1"/>
  <c r="V708" i="5" a="1"/>
  <c r="V708" i="5" s="1"/>
  <c r="V707" i="5" a="1"/>
  <c r="V707" i="5" s="1"/>
  <c r="V706" i="5" a="1"/>
  <c r="V706" i="5" s="1"/>
  <c r="V705" i="5" a="1"/>
  <c r="V705" i="5" s="1"/>
  <c r="V704" i="5" a="1"/>
  <c r="V704" i="5" s="1"/>
  <c r="V703" i="5" a="1"/>
  <c r="V703" i="5" s="1"/>
  <c r="V702" i="5" a="1"/>
  <c r="V702" i="5" s="1"/>
  <c r="V701" i="5" a="1"/>
  <c r="V701" i="5" s="1"/>
  <c r="V700" i="5" a="1"/>
  <c r="V700" i="5" s="1"/>
  <c r="V699" i="5" a="1"/>
  <c r="V699" i="5" s="1"/>
  <c r="V698" i="5" a="1"/>
  <c r="V698" i="5" s="1"/>
  <c r="V697" i="5" a="1"/>
  <c r="V697" i="5" s="1"/>
  <c r="V696" i="5" a="1"/>
  <c r="V696" i="5" s="1"/>
  <c r="V695" i="5" a="1"/>
  <c r="V695" i="5" s="1"/>
  <c r="V694" i="5" a="1"/>
  <c r="V694" i="5" s="1"/>
  <c r="V693" i="5" a="1"/>
  <c r="V693" i="5" s="1"/>
  <c r="V692" i="5" a="1"/>
  <c r="V692" i="5" s="1"/>
  <c r="V691" i="5" a="1"/>
  <c r="V691" i="5" s="1"/>
  <c r="V690" i="5" a="1"/>
  <c r="V690" i="5" s="1"/>
  <c r="V689" i="5" a="1"/>
  <c r="V689" i="5" s="1"/>
  <c r="V688" i="5" a="1"/>
  <c r="V688" i="5" s="1"/>
  <c r="V687" i="5" a="1"/>
  <c r="V687" i="5" s="1"/>
  <c r="V686" i="5" a="1"/>
  <c r="V686" i="5" s="1"/>
  <c r="V685" i="5" a="1"/>
  <c r="V685" i="5" s="1"/>
  <c r="V684" i="5" a="1"/>
  <c r="V684" i="5" s="1"/>
  <c r="V683" i="5" a="1"/>
  <c r="V683" i="5" s="1"/>
  <c r="V682" i="5" a="1"/>
  <c r="V682" i="5" s="1"/>
  <c r="V681" i="5" a="1"/>
  <c r="V681" i="5" s="1"/>
  <c r="V680" i="5" a="1"/>
  <c r="V680" i="5" s="1"/>
  <c r="V679" i="5" a="1"/>
  <c r="V679" i="5" s="1"/>
  <c r="V678" i="5" a="1"/>
  <c r="V678" i="5" s="1"/>
  <c r="V677" i="5" a="1"/>
  <c r="V677" i="5" s="1"/>
  <c r="V676" i="5" a="1"/>
  <c r="V676" i="5" s="1"/>
  <c r="V675" i="5" a="1"/>
  <c r="V675" i="5" s="1"/>
  <c r="V674" i="5" a="1"/>
  <c r="V674" i="5" s="1"/>
  <c r="V673" i="5" a="1"/>
  <c r="V673" i="5" s="1"/>
  <c r="V672" i="5" a="1"/>
  <c r="V672" i="5" s="1"/>
  <c r="V671" i="5" a="1"/>
  <c r="V671" i="5" s="1"/>
  <c r="V670" i="5" a="1"/>
  <c r="V670" i="5" s="1"/>
  <c r="V669" i="5" a="1"/>
  <c r="V669" i="5" s="1"/>
  <c r="V668" i="5" a="1"/>
  <c r="V668" i="5" s="1"/>
  <c r="V667" i="5" a="1"/>
  <c r="V667" i="5" s="1"/>
  <c r="V666" i="5" a="1"/>
  <c r="V666" i="5" s="1"/>
  <c r="V665" i="5" a="1"/>
  <c r="V665" i="5" s="1"/>
  <c r="V664" i="5" a="1"/>
  <c r="V664" i="5" s="1"/>
  <c r="V660" i="5" a="1"/>
  <c r="V660" i="5" s="1"/>
  <c r="V659" i="5" a="1"/>
  <c r="V659" i="5" s="1"/>
  <c r="V658" i="5" a="1"/>
  <c r="V658" i="5" s="1"/>
  <c r="V657" i="5" a="1"/>
  <c r="V657" i="5" s="1"/>
  <c r="V656" i="5" a="1"/>
  <c r="V656" i="5" s="1"/>
  <c r="V655" i="5" a="1"/>
  <c r="V655" i="5" s="1"/>
  <c r="V654" i="5" a="1"/>
  <c r="V654" i="5" s="1"/>
  <c r="V653" i="5" a="1"/>
  <c r="V653" i="5" s="1"/>
  <c r="V652" i="5" a="1"/>
  <c r="V652" i="5" s="1"/>
  <c r="V651" i="5" a="1"/>
  <c r="V651" i="5" s="1"/>
  <c r="V650" i="5" a="1"/>
  <c r="V650" i="5" s="1"/>
  <c r="V649" i="5" a="1"/>
  <c r="V649" i="5" s="1"/>
  <c r="V648" i="5" a="1"/>
  <c r="V648" i="5" s="1"/>
  <c r="V647" i="5" a="1"/>
  <c r="V647" i="5" s="1"/>
  <c r="V646" i="5" a="1"/>
  <c r="V646" i="5" s="1"/>
  <c r="V645" i="5" a="1"/>
  <c r="V645" i="5" s="1"/>
  <c r="V644" i="5" a="1"/>
  <c r="V644" i="5" s="1"/>
  <c r="V643" i="5" a="1"/>
  <c r="V643" i="5" s="1"/>
  <c r="V642" i="5" a="1"/>
  <c r="V642" i="5" s="1"/>
  <c r="V641" i="5" a="1"/>
  <c r="V641" i="5" s="1"/>
  <c r="V640" i="5" a="1"/>
  <c r="V640" i="5" s="1"/>
  <c r="V639" i="5" a="1"/>
  <c r="V639" i="5" s="1"/>
  <c r="V638" i="5" a="1"/>
  <c r="V638" i="5" s="1"/>
  <c r="V637" i="5" a="1"/>
  <c r="V637" i="5" s="1"/>
  <c r="V636" i="5" a="1"/>
  <c r="V636" i="5" s="1"/>
  <c r="V635" i="5" a="1"/>
  <c r="V635" i="5" s="1"/>
  <c r="V634" i="5" a="1"/>
  <c r="V634" i="5" s="1"/>
  <c r="V633" i="5" a="1"/>
  <c r="V633" i="5" s="1"/>
  <c r="V632" i="5" a="1"/>
  <c r="V632" i="5" s="1"/>
  <c r="V631" i="5" a="1"/>
  <c r="V631" i="5" s="1"/>
  <c r="V630" i="5" a="1"/>
  <c r="V630" i="5" s="1"/>
  <c r="V629" i="5" a="1"/>
  <c r="V629" i="5" s="1"/>
  <c r="V628" i="5" a="1"/>
  <c r="V628" i="5" s="1"/>
  <c r="V627" i="5" a="1"/>
  <c r="V627" i="5" s="1"/>
  <c r="V626" i="5" a="1"/>
  <c r="V626" i="5" s="1"/>
  <c r="V625" i="5" a="1"/>
  <c r="V625" i="5" s="1"/>
  <c r="V624" i="5" a="1"/>
  <c r="V624" i="5" s="1"/>
  <c r="V623" i="5" a="1"/>
  <c r="V623" i="5" s="1"/>
  <c r="V622" i="5" a="1"/>
  <c r="V622" i="5" s="1"/>
  <c r="V621" i="5" a="1"/>
  <c r="V621" i="5" s="1"/>
  <c r="V620" i="5" a="1"/>
  <c r="V620" i="5" s="1"/>
  <c r="V619" i="5" a="1"/>
  <c r="V619" i="5" s="1"/>
  <c r="V618" i="5" a="1"/>
  <c r="V618" i="5" s="1"/>
  <c r="V617" i="5" a="1"/>
  <c r="V617" i="5" s="1"/>
  <c r="V616" i="5" a="1"/>
  <c r="V616" i="5" s="1"/>
  <c r="V615" i="5" a="1"/>
  <c r="V615" i="5" s="1"/>
  <c r="V614" i="5" a="1"/>
  <c r="V614" i="5" s="1"/>
  <c r="V613" i="5" a="1"/>
  <c r="V613" i="5" s="1"/>
  <c r="V612" i="5" a="1"/>
  <c r="V612" i="5" s="1"/>
  <c r="V611" i="5" a="1"/>
  <c r="V611" i="5" s="1"/>
  <c r="V610" i="5" a="1"/>
  <c r="V610" i="5" s="1"/>
  <c r="V609" i="5" a="1"/>
  <c r="V609" i="5" s="1"/>
  <c r="V608" i="5" a="1"/>
  <c r="V608" i="5" s="1"/>
  <c r="V607" i="5" a="1"/>
  <c r="V607" i="5" s="1"/>
  <c r="V606" i="5" a="1"/>
  <c r="V606" i="5" s="1"/>
  <c r="V605" i="5" a="1"/>
  <c r="V605" i="5" s="1"/>
  <c r="V604" i="5" a="1"/>
  <c r="V604" i="5" s="1"/>
  <c r="V603" i="5" a="1"/>
  <c r="V603" i="5" s="1"/>
  <c r="V602" i="5" a="1"/>
  <c r="V602" i="5" s="1"/>
  <c r="V601" i="5" a="1"/>
  <c r="V601" i="5" s="1"/>
  <c r="V600" i="5" a="1"/>
  <c r="V600" i="5" s="1"/>
  <c r="V599" i="5" a="1"/>
  <c r="V599" i="5" s="1"/>
  <c r="V598" i="5" a="1"/>
  <c r="V598" i="5" s="1"/>
  <c r="V597" i="5" a="1"/>
  <c r="V597" i="5" s="1"/>
  <c r="V596" i="5" a="1"/>
  <c r="V596" i="5" s="1"/>
  <c r="V595" i="5" a="1"/>
  <c r="V595" i="5" s="1"/>
  <c r="V594" i="5" a="1"/>
  <c r="V594" i="5" s="1"/>
  <c r="V593" i="5" a="1"/>
  <c r="V593" i="5" s="1"/>
  <c r="V592" i="5" a="1"/>
  <c r="V592" i="5" s="1"/>
  <c r="V591" i="5" a="1"/>
  <c r="V591" i="5" s="1"/>
  <c r="V590" i="5" a="1"/>
  <c r="V590" i="5" s="1"/>
  <c r="V589" i="5" a="1"/>
  <c r="V589" i="5" s="1"/>
  <c r="V588" i="5" a="1"/>
  <c r="V588" i="5" s="1"/>
  <c r="V587" i="5" a="1"/>
  <c r="V587" i="5" s="1"/>
  <c r="V586" i="5" a="1"/>
  <c r="V586" i="5" s="1"/>
  <c r="V585" i="5" a="1"/>
  <c r="V585" i="5" s="1"/>
  <c r="V584" i="5" a="1"/>
  <c r="V584" i="5" s="1"/>
  <c r="V583" i="5" a="1"/>
  <c r="V583" i="5" s="1"/>
  <c r="V582" i="5" a="1"/>
  <c r="V582" i="5" s="1"/>
  <c r="V581" i="5" a="1"/>
  <c r="V581" i="5" s="1"/>
  <c r="V580" i="5" a="1"/>
  <c r="V580" i="5" s="1"/>
  <c r="V579" i="5" a="1"/>
  <c r="V579" i="5" s="1"/>
  <c r="V578" i="5" a="1"/>
  <c r="V578" i="5" s="1"/>
  <c r="V577" i="5" a="1"/>
  <c r="V577" i="5" s="1"/>
  <c r="V576" i="5" a="1"/>
  <c r="V576" i="5" s="1"/>
  <c r="V575" i="5" a="1"/>
  <c r="V575" i="5" s="1"/>
  <c r="V574" i="5" a="1"/>
  <c r="V574" i="5" s="1"/>
  <c r="V573" i="5" a="1"/>
  <c r="V573" i="5" s="1"/>
  <c r="V572" i="5" a="1"/>
  <c r="V572" i="5" s="1"/>
  <c r="V571" i="5" a="1"/>
  <c r="V571" i="5" s="1"/>
  <c r="V570" i="5" a="1"/>
  <c r="V570" i="5" s="1"/>
  <c r="V569" i="5" a="1"/>
  <c r="V569" i="5" s="1"/>
  <c r="V568" i="5" a="1"/>
  <c r="V568" i="5" s="1"/>
  <c r="V567" i="5" a="1"/>
  <c r="V567" i="5" s="1"/>
  <c r="V566" i="5" a="1"/>
  <c r="V566" i="5" s="1"/>
  <c r="V565" i="5" a="1"/>
  <c r="V565" i="5" s="1"/>
  <c r="V564" i="5" a="1"/>
  <c r="V564" i="5" s="1"/>
  <c r="V563" i="5" a="1"/>
  <c r="V563" i="5" s="1"/>
  <c r="V562" i="5" a="1"/>
  <c r="V562" i="5" s="1"/>
  <c r="V561" i="5" a="1"/>
  <c r="V561" i="5" s="1"/>
  <c r="V560" i="5" a="1"/>
  <c r="V560" i="5" s="1"/>
  <c r="V559" i="5" a="1"/>
  <c r="V559" i="5" s="1"/>
  <c r="V558" i="5" a="1"/>
  <c r="V558" i="5" s="1"/>
  <c r="V557" i="5" a="1"/>
  <c r="V557" i="5" s="1"/>
  <c r="V556" i="5" a="1"/>
  <c r="V556" i="5" s="1"/>
  <c r="V555" i="5" a="1"/>
  <c r="V555" i="5" s="1"/>
  <c r="V554" i="5" a="1"/>
  <c r="V554" i="5" s="1"/>
  <c r="V553" i="5" a="1"/>
  <c r="V553" i="5" s="1"/>
  <c r="V552" i="5" a="1"/>
  <c r="V552" i="5" s="1"/>
  <c r="V551" i="5" a="1"/>
  <c r="V551" i="5" s="1"/>
  <c r="V550" i="5" a="1"/>
  <c r="V550" i="5" s="1"/>
  <c r="V549" i="5" a="1"/>
  <c r="V549" i="5" s="1"/>
  <c r="V548" i="5" a="1"/>
  <c r="V548" i="5" s="1"/>
  <c r="V547" i="5" a="1"/>
  <c r="V547" i="5" s="1"/>
  <c r="V546" i="5" a="1"/>
  <c r="V546" i="5" s="1"/>
  <c r="V545" i="5" a="1"/>
  <c r="V545" i="5" s="1"/>
  <c r="V544" i="5" a="1"/>
  <c r="V544" i="5" s="1"/>
  <c r="V543" i="5" a="1"/>
  <c r="V543" i="5" s="1"/>
  <c r="V542" i="5" a="1"/>
  <c r="V542" i="5" s="1"/>
  <c r="V541" i="5" a="1"/>
  <c r="V541" i="5" s="1"/>
  <c r="V540" i="5" a="1"/>
  <c r="V540" i="5" s="1"/>
  <c r="V539" i="5" a="1"/>
  <c r="V539" i="5" s="1"/>
  <c r="V538" i="5" a="1"/>
  <c r="V538" i="5" s="1"/>
  <c r="V537" i="5" a="1"/>
  <c r="V537" i="5" s="1"/>
  <c r="V536" i="5" a="1"/>
  <c r="V536" i="5" s="1"/>
  <c r="V535" i="5" a="1"/>
  <c r="V535" i="5" s="1"/>
  <c r="V534" i="5" a="1"/>
  <c r="V534" i="5" s="1"/>
  <c r="V533" i="5" a="1"/>
  <c r="V533" i="5" s="1"/>
  <c r="V532" i="5" a="1"/>
  <c r="V532" i="5" s="1"/>
  <c r="V531" i="5" a="1"/>
  <c r="V531" i="5" s="1"/>
  <c r="V530" i="5" a="1"/>
  <c r="V530" i="5" s="1"/>
  <c r="V529" i="5" a="1"/>
  <c r="V529" i="5" s="1"/>
  <c r="V528" i="5" a="1"/>
  <c r="V528" i="5" s="1"/>
  <c r="V527" i="5" a="1"/>
  <c r="V527" i="5" s="1"/>
  <c r="V526" i="5" a="1"/>
  <c r="V526" i="5" s="1"/>
  <c r="V525" i="5" a="1"/>
  <c r="V525" i="5" s="1"/>
  <c r="V524" i="5" a="1"/>
  <c r="V524" i="5" s="1"/>
  <c r="V523" i="5" a="1"/>
  <c r="V523" i="5" s="1"/>
  <c r="V522" i="5" a="1"/>
  <c r="V522" i="5" s="1"/>
  <c r="V521" i="5" a="1"/>
  <c r="V521" i="5" s="1"/>
  <c r="V520" i="5" a="1"/>
  <c r="V520" i="5" s="1"/>
  <c r="V519" i="5" a="1"/>
  <c r="V519" i="5" s="1"/>
  <c r="V518" i="5" a="1"/>
  <c r="V518" i="5" s="1"/>
  <c r="V517" i="5" a="1"/>
  <c r="V517" i="5" s="1"/>
  <c r="V516" i="5" a="1"/>
  <c r="V516" i="5" s="1"/>
  <c r="V515" i="5" a="1"/>
  <c r="V515" i="5" s="1"/>
  <c r="V514" i="5" a="1"/>
  <c r="V514" i="5" s="1"/>
  <c r="V513" i="5" a="1"/>
  <c r="V513" i="5" s="1"/>
  <c r="V512" i="5" a="1"/>
  <c r="V512" i="5" s="1"/>
  <c r="V511" i="5" a="1"/>
  <c r="V511" i="5" s="1"/>
  <c r="V510" i="5" a="1"/>
  <c r="V510" i="5" s="1"/>
  <c r="V509" i="5" a="1"/>
  <c r="V509" i="5" s="1"/>
  <c r="V508" i="5" a="1"/>
  <c r="V508" i="5" s="1"/>
  <c r="V507" i="5" a="1"/>
  <c r="V507" i="5" s="1"/>
  <c r="V503" i="5" a="1"/>
  <c r="V503" i="5" s="1"/>
  <c r="V502" i="5" a="1"/>
  <c r="V502" i="5" s="1"/>
  <c r="V501" i="5" a="1"/>
  <c r="V501" i="5" s="1"/>
  <c r="V500" i="5" a="1"/>
  <c r="V500" i="5" s="1"/>
  <c r="V499" i="5" a="1"/>
  <c r="V499" i="5" s="1"/>
  <c r="V498" i="5" a="1"/>
  <c r="V498" i="5" s="1"/>
  <c r="V497" i="5" a="1"/>
  <c r="V497" i="5" s="1"/>
  <c r="V496" i="5" a="1"/>
  <c r="V496" i="5" s="1"/>
  <c r="V495" i="5" a="1"/>
  <c r="V495" i="5" s="1"/>
  <c r="V494" i="5" a="1"/>
  <c r="V494" i="5" s="1"/>
  <c r="V493" i="5" a="1"/>
  <c r="V493" i="5" s="1"/>
  <c r="V492" i="5" a="1"/>
  <c r="V492" i="5" s="1"/>
  <c r="V491" i="5" a="1"/>
  <c r="V491" i="5" s="1"/>
  <c r="V490" i="5" a="1"/>
  <c r="V490" i="5" s="1"/>
  <c r="V489" i="5" a="1"/>
  <c r="V489" i="5" s="1"/>
  <c r="V488" i="5" a="1"/>
  <c r="V488" i="5" s="1"/>
  <c r="V487" i="5" a="1"/>
  <c r="V487" i="5" s="1"/>
  <c r="V486" i="5" a="1"/>
  <c r="V486" i="5" s="1"/>
  <c r="V485" i="5" a="1"/>
  <c r="V485" i="5" s="1"/>
  <c r="V484" i="5" a="1"/>
  <c r="V484" i="5" s="1"/>
  <c r="V483" i="5" a="1"/>
  <c r="V483" i="5" s="1"/>
  <c r="V482" i="5" a="1"/>
  <c r="V482" i="5" s="1"/>
  <c r="V481" i="5" a="1"/>
  <c r="V481" i="5" s="1"/>
  <c r="V480" i="5" a="1"/>
  <c r="V480" i="5" s="1"/>
  <c r="V479" i="5" a="1"/>
  <c r="V479" i="5" s="1"/>
  <c r="V478" i="5" a="1"/>
  <c r="V478" i="5" s="1"/>
  <c r="V477" i="5" a="1"/>
  <c r="V477" i="5" s="1"/>
  <c r="V476" i="5" a="1"/>
  <c r="V476" i="5" s="1"/>
  <c r="V475" i="5" a="1"/>
  <c r="V475" i="5" s="1"/>
  <c r="V474" i="5" a="1"/>
  <c r="V474" i="5" s="1"/>
  <c r="V473" i="5" a="1"/>
  <c r="V473" i="5" s="1"/>
  <c r="V472" i="5" a="1"/>
  <c r="V472" i="5" s="1"/>
  <c r="V471" i="5" a="1"/>
  <c r="V471" i="5" s="1"/>
  <c r="V470" i="5" a="1"/>
  <c r="V470" i="5" s="1"/>
  <c r="V469" i="5" a="1"/>
  <c r="V469" i="5" s="1"/>
  <c r="V468" i="5" a="1"/>
  <c r="V468" i="5" s="1"/>
  <c r="V467" i="5" a="1"/>
  <c r="V467" i="5" s="1"/>
  <c r="V466" i="5" a="1"/>
  <c r="V466" i="5" s="1"/>
  <c r="V465" i="5" a="1"/>
  <c r="V465" i="5" s="1"/>
  <c r="V464" i="5" a="1"/>
  <c r="V464" i="5" s="1"/>
  <c r="V463" i="5" a="1"/>
  <c r="V463" i="5" s="1"/>
  <c r="V462" i="5" a="1"/>
  <c r="V462" i="5" s="1"/>
  <c r="V461" i="5" a="1"/>
  <c r="V461" i="5" s="1"/>
  <c r="V460" i="5" a="1"/>
  <c r="V460" i="5" s="1"/>
  <c r="V459" i="5" a="1"/>
  <c r="V459" i="5" s="1"/>
  <c r="V458" i="5" a="1"/>
  <c r="V458" i="5" s="1"/>
  <c r="V457" i="5" a="1"/>
  <c r="V457" i="5" s="1"/>
  <c r="V456" i="5" a="1"/>
  <c r="V456" i="5" s="1"/>
  <c r="V455" i="5" a="1"/>
  <c r="V455" i="5" s="1"/>
  <c r="V454" i="5" a="1"/>
  <c r="V454" i="5" s="1"/>
  <c r="V453" i="5" a="1"/>
  <c r="V453" i="5" s="1"/>
  <c r="V452" i="5" a="1"/>
  <c r="V452" i="5" s="1"/>
  <c r="V451" i="5" a="1"/>
  <c r="V451" i="5" s="1"/>
  <c r="V450" i="5" a="1"/>
  <c r="V450" i="5" s="1"/>
  <c r="V449" i="5" a="1"/>
  <c r="V449" i="5" s="1"/>
  <c r="V448" i="5" a="1"/>
  <c r="V448" i="5" s="1"/>
  <c r="V447" i="5" a="1"/>
  <c r="V447" i="5" s="1"/>
  <c r="V446" i="5" a="1"/>
  <c r="V446" i="5" s="1"/>
  <c r="V445" i="5" a="1"/>
  <c r="V445" i="5" s="1"/>
  <c r="V444" i="5" a="1"/>
  <c r="V444" i="5" s="1"/>
  <c r="V443" i="5" a="1"/>
  <c r="V443" i="5" s="1"/>
  <c r="V442" i="5" a="1"/>
  <c r="V442" i="5" s="1"/>
  <c r="V441" i="5" a="1"/>
  <c r="V441" i="5" s="1"/>
  <c r="V440" i="5" a="1"/>
  <c r="V440" i="5" s="1"/>
  <c r="V439" i="5" a="1"/>
  <c r="V439" i="5" s="1"/>
  <c r="V438" i="5" a="1"/>
  <c r="V438" i="5" s="1"/>
  <c r="V437" i="5" a="1"/>
  <c r="V437" i="5" s="1"/>
  <c r="V436" i="5" a="1"/>
  <c r="V436" i="5" s="1"/>
  <c r="V435" i="5" a="1"/>
  <c r="V435" i="5" s="1"/>
  <c r="V434" i="5" a="1"/>
  <c r="V434" i="5" s="1"/>
  <c r="V433" i="5" a="1"/>
  <c r="V433" i="5" s="1"/>
  <c r="V432" i="5" a="1"/>
  <c r="V432" i="5" s="1"/>
  <c r="V431" i="5" a="1"/>
  <c r="V431" i="5" s="1"/>
  <c r="V430" i="5" a="1"/>
  <c r="V430" i="5" s="1"/>
  <c r="V429" i="5" a="1"/>
  <c r="V429" i="5" s="1"/>
  <c r="V428" i="5" a="1"/>
  <c r="V428" i="5" s="1"/>
  <c r="V427" i="5" a="1"/>
  <c r="V427" i="5" s="1"/>
  <c r="V426" i="5" a="1"/>
  <c r="V426" i="5" s="1"/>
  <c r="V425" i="5" a="1"/>
  <c r="V425" i="5" s="1"/>
  <c r="V424" i="5" a="1"/>
  <c r="V424" i="5" s="1"/>
  <c r="V423" i="5" a="1"/>
  <c r="V423" i="5" s="1"/>
  <c r="V422" i="5" a="1"/>
  <c r="V422" i="5" s="1"/>
  <c r="V421" i="5" a="1"/>
  <c r="V421" i="5" s="1"/>
  <c r="V420" i="5" a="1"/>
  <c r="V420" i="5" s="1"/>
  <c r="V419" i="5" a="1"/>
  <c r="V419" i="5" s="1"/>
  <c r="V418" i="5" a="1"/>
  <c r="V418" i="5" s="1"/>
  <c r="V417" i="5" a="1"/>
  <c r="V417" i="5" s="1"/>
  <c r="V416" i="5" a="1"/>
  <c r="V416" i="5" s="1"/>
  <c r="V415" i="5" a="1"/>
  <c r="V415" i="5" s="1"/>
  <c r="V414" i="5" a="1"/>
  <c r="V414" i="5" s="1"/>
  <c r="V413" i="5" a="1"/>
  <c r="V413" i="5" s="1"/>
  <c r="V412" i="5" a="1"/>
  <c r="V412" i="5" s="1"/>
  <c r="V411" i="5" a="1"/>
  <c r="V411" i="5" s="1"/>
  <c r="V410" i="5" a="1"/>
  <c r="V410" i="5" s="1"/>
  <c r="V409" i="5" a="1"/>
  <c r="V409" i="5" s="1"/>
  <c r="V408" i="5" a="1"/>
  <c r="V408" i="5" s="1"/>
  <c r="V407" i="5" a="1"/>
  <c r="V407" i="5" s="1"/>
  <c r="V406" i="5" a="1"/>
  <c r="V406" i="5" s="1"/>
  <c r="V405" i="5" a="1"/>
  <c r="V405" i="5" s="1"/>
  <c r="V404" i="5" a="1"/>
  <c r="V404" i="5" s="1"/>
  <c r="V403" i="5" a="1"/>
  <c r="V403" i="5" s="1"/>
  <c r="V402" i="5" a="1"/>
  <c r="V402" i="5" s="1"/>
  <c r="V401" i="5" a="1"/>
  <c r="V401" i="5" s="1"/>
  <c r="V400" i="5" a="1"/>
  <c r="V400" i="5" s="1"/>
  <c r="V399" i="5" a="1"/>
  <c r="V399" i="5" s="1"/>
  <c r="V398" i="5" a="1"/>
  <c r="V398" i="5" s="1"/>
  <c r="V397" i="5" a="1"/>
  <c r="V397" i="5" s="1"/>
  <c r="V396" i="5" a="1"/>
  <c r="V396" i="5" s="1"/>
  <c r="V395" i="5" a="1"/>
  <c r="V395" i="5" s="1"/>
  <c r="V394" i="5" a="1"/>
  <c r="V394" i="5" s="1"/>
  <c r="V393" i="5" a="1"/>
  <c r="V393" i="5" s="1"/>
  <c r="V392" i="5" a="1"/>
  <c r="V392" i="5" s="1"/>
  <c r="V391" i="5" a="1"/>
  <c r="V391" i="5" s="1"/>
  <c r="V390" i="5" a="1"/>
  <c r="V390" i="5" s="1"/>
  <c r="V389" i="5" a="1"/>
  <c r="V389" i="5" s="1"/>
  <c r="V388" i="5" a="1"/>
  <c r="V388" i="5" s="1"/>
  <c r="V387" i="5" a="1"/>
  <c r="V387" i="5" s="1"/>
  <c r="V386" i="5" a="1"/>
  <c r="V386" i="5" s="1"/>
  <c r="V385" i="5" a="1"/>
  <c r="V385" i="5" s="1"/>
  <c r="V384" i="5" a="1"/>
  <c r="V384" i="5" s="1"/>
  <c r="V383" i="5" a="1"/>
  <c r="V383" i="5" s="1"/>
  <c r="V379" i="5" a="1"/>
  <c r="V379" i="5" s="1"/>
  <c r="V378" i="5" a="1"/>
  <c r="V378" i="5" s="1"/>
  <c r="V377" i="5" a="1"/>
  <c r="V377" i="5" s="1"/>
  <c r="V376" i="5" a="1"/>
  <c r="V376" i="5" s="1"/>
  <c r="V375" i="5" a="1"/>
  <c r="V375" i="5" s="1"/>
  <c r="V374" i="5" a="1"/>
  <c r="V374" i="5" s="1"/>
  <c r="V373" i="5" a="1"/>
  <c r="V373" i="5" s="1"/>
  <c r="V372" i="5" a="1"/>
  <c r="V372" i="5" s="1"/>
  <c r="V371" i="5" a="1"/>
  <c r="V371" i="5" s="1"/>
  <c r="V370" i="5" a="1"/>
  <c r="V370" i="5" s="1"/>
  <c r="V369" i="5" a="1"/>
  <c r="V369" i="5" s="1"/>
  <c r="V368" i="5" a="1"/>
  <c r="V368" i="5" s="1"/>
  <c r="V367" i="5" a="1"/>
  <c r="V367" i="5" s="1"/>
  <c r="V366" i="5" a="1"/>
  <c r="V366" i="5" s="1"/>
  <c r="V365" i="5" a="1"/>
  <c r="V365" i="5" s="1"/>
  <c r="V364" i="5" a="1"/>
  <c r="V364" i="5" s="1"/>
  <c r="V363" i="5" a="1"/>
  <c r="V363" i="5" s="1"/>
  <c r="V362" i="5" a="1"/>
  <c r="V362" i="5" s="1"/>
  <c r="V361" i="5" a="1"/>
  <c r="V361" i="5" s="1"/>
  <c r="V360" i="5" a="1"/>
  <c r="V360" i="5" s="1"/>
  <c r="V359" i="5" a="1"/>
  <c r="V359" i="5" s="1"/>
  <c r="V358" i="5" a="1"/>
  <c r="V358" i="5" s="1"/>
  <c r="V357" i="5" a="1"/>
  <c r="V357" i="5" s="1"/>
  <c r="V356" i="5" a="1"/>
  <c r="V356" i="5" s="1"/>
  <c r="V355" i="5" a="1"/>
  <c r="V355" i="5" s="1"/>
  <c r="V354" i="5" a="1"/>
  <c r="V354" i="5" s="1"/>
  <c r="V353" i="5" a="1"/>
  <c r="V353" i="5" s="1"/>
  <c r="V352" i="5" a="1"/>
  <c r="V352" i="5" s="1"/>
  <c r="V351" i="5" a="1"/>
  <c r="V351" i="5" s="1"/>
  <c r="V350" i="5" a="1"/>
  <c r="V350" i="5" s="1"/>
  <c r="V349" i="5" a="1"/>
  <c r="V349" i="5" s="1"/>
  <c r="V348" i="5" a="1"/>
  <c r="V348" i="5" s="1"/>
  <c r="V347" i="5" a="1"/>
  <c r="V347" i="5" s="1"/>
  <c r="V346" i="5" a="1"/>
  <c r="V346" i="5" s="1"/>
  <c r="V345" i="5" a="1"/>
  <c r="V345" i="5" s="1"/>
  <c r="V344" i="5" a="1"/>
  <c r="V344" i="5" s="1"/>
  <c r="V343" i="5" a="1"/>
  <c r="V343" i="5" s="1"/>
  <c r="V342" i="5" a="1"/>
  <c r="V342" i="5" s="1"/>
  <c r="V341" i="5" a="1"/>
  <c r="V341" i="5" s="1"/>
  <c r="V340" i="5" a="1"/>
  <c r="V340" i="5" s="1"/>
  <c r="V339" i="5" a="1"/>
  <c r="V339" i="5" s="1"/>
  <c r="V338" i="5" a="1"/>
  <c r="V338" i="5" s="1"/>
  <c r="V337" i="5" a="1"/>
  <c r="V337" i="5" s="1"/>
  <c r="V336" i="5" a="1"/>
  <c r="V336" i="5" s="1"/>
  <c r="V335" i="5" a="1"/>
  <c r="V335" i="5" s="1"/>
  <c r="V334" i="5" a="1"/>
  <c r="V334" i="5" s="1"/>
  <c r="V333" i="5" a="1"/>
  <c r="V333" i="5" s="1"/>
  <c r="V332" i="5" a="1"/>
  <c r="V332" i="5" s="1"/>
  <c r="V331" i="5" a="1"/>
  <c r="V331" i="5" s="1"/>
  <c r="V330" i="5" a="1"/>
  <c r="V330" i="5" s="1"/>
  <c r="V329" i="5" a="1"/>
  <c r="V329" i="5" s="1"/>
  <c r="V328" i="5" a="1"/>
  <c r="V328" i="5" s="1"/>
  <c r="V327" i="5" a="1"/>
  <c r="V327" i="5" s="1"/>
  <c r="V326" i="5" a="1"/>
  <c r="V326" i="5" s="1"/>
  <c r="V325" i="5" a="1"/>
  <c r="V325" i="5" s="1"/>
  <c r="V324" i="5" a="1"/>
  <c r="V324" i="5" s="1"/>
  <c r="V323" i="5" a="1"/>
  <c r="V323" i="5" s="1"/>
  <c r="V322" i="5" a="1"/>
  <c r="V322" i="5" s="1"/>
  <c r="V321" i="5" a="1"/>
  <c r="V321" i="5" s="1"/>
  <c r="V320" i="5" a="1"/>
  <c r="V320" i="5" s="1"/>
  <c r="V319" i="5" a="1"/>
  <c r="V319" i="5" s="1"/>
  <c r="V318" i="5" a="1"/>
  <c r="V318" i="5" s="1"/>
  <c r="V317" i="5" a="1"/>
  <c r="V317" i="5" s="1"/>
  <c r="V316" i="5" a="1"/>
  <c r="V316" i="5" s="1"/>
  <c r="V315" i="5" a="1"/>
  <c r="V315" i="5" s="1"/>
  <c r="V314" i="5" a="1"/>
  <c r="V314" i="5" s="1"/>
  <c r="V313" i="5" a="1"/>
  <c r="V313" i="5" s="1"/>
  <c r="V312" i="5" a="1"/>
  <c r="V312" i="5" s="1"/>
  <c r="V311" i="5" a="1"/>
  <c r="V311" i="5" s="1"/>
  <c r="V310" i="5" a="1"/>
  <c r="V310" i="5" s="1"/>
  <c r="V309" i="5" a="1"/>
  <c r="V309" i="5" s="1"/>
  <c r="V308" i="5" a="1"/>
  <c r="V308" i="5" s="1"/>
  <c r="V307" i="5" a="1"/>
  <c r="V307" i="5" s="1"/>
  <c r="V306" i="5" a="1"/>
  <c r="V306" i="5" s="1"/>
  <c r="V305" i="5" a="1"/>
  <c r="V305" i="5" s="1"/>
  <c r="V304" i="5" a="1"/>
  <c r="V304" i="5" s="1"/>
  <c r="V303" i="5" a="1"/>
  <c r="V303" i="5" s="1"/>
  <c r="V302" i="5" a="1"/>
  <c r="V302" i="5" s="1"/>
  <c r="V301" i="5" a="1"/>
  <c r="V301" i="5" s="1"/>
  <c r="V300" i="5" a="1"/>
  <c r="V300" i="5" s="1"/>
  <c r="V299" i="5" a="1"/>
  <c r="V299" i="5" s="1"/>
  <c r="V298" i="5" a="1"/>
  <c r="V298" i="5" s="1"/>
  <c r="V297" i="5" a="1"/>
  <c r="V297" i="5" s="1"/>
  <c r="V296" i="5" a="1"/>
  <c r="V296" i="5" s="1"/>
  <c r="V295" i="5" a="1"/>
  <c r="V295" i="5" s="1"/>
  <c r="V294" i="5" a="1"/>
  <c r="V294" i="5" s="1"/>
  <c r="V293" i="5" a="1"/>
  <c r="V293" i="5" s="1"/>
  <c r="V292" i="5" a="1"/>
  <c r="V292" i="5" s="1"/>
  <c r="V291" i="5" a="1"/>
  <c r="V291" i="5" s="1"/>
  <c r="V290" i="5" a="1"/>
  <c r="V290" i="5" s="1"/>
  <c r="V289" i="5" a="1"/>
  <c r="V289" i="5" s="1"/>
  <c r="V288" i="5" a="1"/>
  <c r="V288" i="5" s="1"/>
  <c r="V287" i="5" a="1"/>
  <c r="V287" i="5" s="1"/>
  <c r="V286" i="5" a="1"/>
  <c r="V286" i="5" s="1"/>
  <c r="V285" i="5" a="1"/>
  <c r="V285" i="5" s="1"/>
  <c r="V284" i="5" a="1"/>
  <c r="V284" i="5" s="1"/>
  <c r="V283" i="5" a="1"/>
  <c r="V283" i="5" s="1"/>
  <c r="V282" i="5" a="1"/>
  <c r="V282" i="5" s="1"/>
  <c r="V281" i="5" a="1"/>
  <c r="V281" i="5" s="1"/>
  <c r="V280" i="5" a="1"/>
  <c r="V280" i="5" s="1"/>
  <c r="V279" i="5" a="1"/>
  <c r="V279" i="5" s="1"/>
  <c r="V278" i="5" a="1"/>
  <c r="V278" i="5" s="1"/>
  <c r="V277" i="5" a="1"/>
  <c r="V277" i="5" s="1"/>
  <c r="V276" i="5" a="1"/>
  <c r="V276" i="5" s="1"/>
  <c r="V275" i="5" a="1"/>
  <c r="V275" i="5" s="1"/>
  <c r="V274" i="5" a="1"/>
  <c r="V274" i="5" s="1"/>
  <c r="V273" i="5" a="1"/>
  <c r="V273" i="5" s="1"/>
  <c r="V272" i="5" a="1"/>
  <c r="V272" i="5" s="1"/>
  <c r="V271" i="5" a="1"/>
  <c r="V271" i="5" s="1"/>
  <c r="V270" i="5" a="1"/>
  <c r="V270" i="5" s="1"/>
  <c r="V269" i="5" a="1"/>
  <c r="V269" i="5" s="1"/>
  <c r="V268" i="5" a="1"/>
  <c r="V268" i="5" s="1"/>
  <c r="V267" i="5" a="1"/>
  <c r="V267" i="5" s="1"/>
  <c r="V266" i="5" a="1"/>
  <c r="V266" i="5" s="1"/>
  <c r="V265" i="5" a="1"/>
  <c r="V265" i="5" s="1"/>
  <c r="V264" i="5" a="1"/>
  <c r="V264" i="5" s="1"/>
  <c r="V263" i="5" a="1"/>
  <c r="V263" i="5" s="1"/>
  <c r="V262" i="5" a="1"/>
  <c r="V262" i="5" s="1"/>
  <c r="V261" i="5" a="1"/>
  <c r="V261" i="5" s="1"/>
  <c r="V260" i="5" a="1"/>
  <c r="V260" i="5" s="1"/>
  <c r="V259" i="5" a="1"/>
  <c r="V259" i="5" s="1"/>
  <c r="V258" i="5" a="1"/>
  <c r="V258" i="5" s="1"/>
  <c r="V257" i="5" a="1"/>
  <c r="V257" i="5" s="1"/>
  <c r="V256" i="5" a="1"/>
  <c r="V256" i="5" s="1"/>
  <c r="V255" i="5" a="1"/>
  <c r="V255" i="5" s="1"/>
  <c r="V254" i="5" a="1"/>
  <c r="V254" i="5" s="1"/>
  <c r="V253" i="5" a="1"/>
  <c r="V253" i="5" s="1"/>
  <c r="V252" i="5" a="1"/>
  <c r="V252" i="5" s="1"/>
  <c r="V251" i="5" a="1"/>
  <c r="V251" i="5" s="1"/>
  <c r="V250" i="5" a="1"/>
  <c r="V250" i="5" s="1"/>
  <c r="V249" i="5" a="1"/>
  <c r="V249" i="5" s="1"/>
  <c r="V248" i="5" a="1"/>
  <c r="V248" i="5" s="1"/>
  <c r="V247" i="5" a="1"/>
  <c r="V247" i="5" s="1"/>
  <c r="V246" i="5" a="1"/>
  <c r="V246" i="5" s="1"/>
  <c r="V242" i="5" a="1"/>
  <c r="V242" i="5" s="1"/>
  <c r="V241" i="5" a="1"/>
  <c r="V241" i="5" s="1"/>
  <c r="V240" i="5" a="1"/>
  <c r="V240" i="5" s="1"/>
  <c r="V239" i="5" a="1"/>
  <c r="V239" i="5" s="1"/>
  <c r="V238" i="5" a="1"/>
  <c r="V238" i="5" s="1"/>
  <c r="V237" i="5" a="1"/>
  <c r="V237" i="5" s="1"/>
  <c r="V236" i="5" a="1"/>
  <c r="V236" i="5" s="1"/>
  <c r="V235" i="5" a="1"/>
  <c r="V235" i="5" s="1"/>
  <c r="V234" i="5" a="1"/>
  <c r="V234" i="5" s="1"/>
  <c r="V233" i="5" a="1"/>
  <c r="V233" i="5" s="1"/>
  <c r="V232" i="5" a="1"/>
  <c r="V232" i="5" s="1"/>
  <c r="V231" i="5" a="1"/>
  <c r="V231" i="5" s="1"/>
  <c r="V230" i="5" a="1"/>
  <c r="V230" i="5" s="1"/>
  <c r="V229" i="5" a="1"/>
  <c r="V229" i="5" s="1"/>
  <c r="V228" i="5" a="1"/>
  <c r="V228" i="5" s="1"/>
  <c r="V227" i="5" a="1"/>
  <c r="V227" i="5" s="1"/>
  <c r="V226" i="5" a="1"/>
  <c r="V226" i="5" s="1"/>
  <c r="V225" i="5" a="1"/>
  <c r="V225" i="5" s="1"/>
  <c r="V224" i="5" a="1"/>
  <c r="V224" i="5" s="1"/>
  <c r="V223" i="5" a="1"/>
  <c r="V223" i="5" s="1"/>
  <c r="V222" i="5" a="1"/>
  <c r="V222" i="5" s="1"/>
  <c r="V218" i="5" a="1"/>
  <c r="V218" i="5" s="1"/>
  <c r="V217" i="5" a="1"/>
  <c r="V217" i="5" s="1"/>
  <c r="V216" i="5" a="1"/>
  <c r="V216" i="5" s="1"/>
  <c r="V215" i="5" a="1"/>
  <c r="V215" i="5" s="1"/>
  <c r="V214" i="5" a="1"/>
  <c r="V214" i="5" s="1"/>
  <c r="V213" i="5" a="1"/>
  <c r="V213" i="5" s="1"/>
  <c r="V212" i="5" a="1"/>
  <c r="V212" i="5" s="1"/>
  <c r="V211" i="5" a="1"/>
  <c r="V211" i="5" s="1"/>
  <c r="V210" i="5" a="1"/>
  <c r="V210" i="5" s="1"/>
  <c r="V209" i="5" a="1"/>
  <c r="V209" i="5" s="1"/>
  <c r="V208" i="5" a="1"/>
  <c r="V208" i="5" s="1"/>
  <c r="V207" i="5" a="1"/>
  <c r="V207" i="5" s="1"/>
  <c r="V206" i="5" a="1"/>
  <c r="V206" i="5" s="1"/>
  <c r="V205" i="5" a="1"/>
  <c r="V205" i="5" s="1"/>
  <c r="V204" i="5" a="1"/>
  <c r="V204" i="5" s="1"/>
  <c r="V203" i="5" a="1"/>
  <c r="V203" i="5" s="1"/>
  <c r="V202" i="5" a="1"/>
  <c r="V202" i="5" s="1"/>
  <c r="V201" i="5" a="1"/>
  <c r="V201" i="5" s="1"/>
  <c r="V200" i="5" a="1"/>
  <c r="V200" i="5" s="1"/>
  <c r="V199" i="5" a="1"/>
  <c r="V199" i="5" s="1"/>
  <c r="V198" i="5" a="1"/>
  <c r="V198" i="5" s="1"/>
  <c r="V197" i="5" a="1"/>
  <c r="V197" i="5" s="1"/>
  <c r="V196" i="5" a="1"/>
  <c r="V196" i="5" s="1"/>
  <c r="V195" i="5" a="1"/>
  <c r="V195" i="5" s="1"/>
  <c r="V194" i="5" a="1"/>
  <c r="V194" i="5" s="1"/>
  <c r="V193" i="5" a="1"/>
  <c r="V193" i="5" s="1"/>
  <c r="V192" i="5" a="1"/>
  <c r="V192" i="5" s="1"/>
  <c r="V191" i="5" a="1"/>
  <c r="V191" i="5" s="1"/>
  <c r="V190" i="5" a="1"/>
  <c r="V190" i="5" s="1"/>
  <c r="V189" i="5" a="1"/>
  <c r="V189" i="5" s="1"/>
  <c r="V188" i="5" a="1"/>
  <c r="V188" i="5" s="1"/>
  <c r="V187" i="5" a="1"/>
  <c r="V187" i="5" s="1"/>
  <c r="V186" i="5" a="1"/>
  <c r="V186" i="5" s="1"/>
  <c r="V185" i="5" a="1"/>
  <c r="V185" i="5" s="1"/>
  <c r="V184" i="5" a="1"/>
  <c r="V184" i="5" s="1"/>
  <c r="V183" i="5" a="1"/>
  <c r="V183" i="5" s="1"/>
  <c r="V182" i="5" a="1"/>
  <c r="V182" i="5" s="1"/>
  <c r="V181" i="5" a="1"/>
  <c r="V181" i="5" s="1"/>
  <c r="V180" i="5" a="1"/>
  <c r="V180" i="5" s="1"/>
  <c r="V179" i="5" a="1"/>
  <c r="V179" i="5" s="1"/>
  <c r="V178" i="5" a="1"/>
  <c r="V178" i="5" s="1"/>
  <c r="V177" i="5" a="1"/>
  <c r="V177" i="5" s="1"/>
  <c r="V176" i="5" a="1"/>
  <c r="V176" i="5" s="1"/>
  <c r="V175" i="5" a="1"/>
  <c r="V175" i="5" s="1"/>
  <c r="V174" i="5" a="1"/>
  <c r="V174" i="5" s="1"/>
  <c r="V173" i="5" a="1"/>
  <c r="V173" i="5" s="1"/>
  <c r="V172" i="5" a="1"/>
  <c r="V172" i="5" s="1"/>
  <c r="V171" i="5" a="1"/>
  <c r="V171" i="5" s="1"/>
  <c r="V170" i="5" a="1"/>
  <c r="V170" i="5" s="1"/>
  <c r="V169" i="5" a="1"/>
  <c r="V169" i="5" s="1"/>
  <c r="V168" i="5" a="1"/>
  <c r="V168" i="5" s="1"/>
  <c r="V167" i="5" a="1"/>
  <c r="V167" i="5" s="1"/>
  <c r="V166" i="5" a="1"/>
  <c r="V166" i="5" s="1"/>
  <c r="V165" i="5" a="1"/>
  <c r="V165" i="5" s="1"/>
  <c r="V164" i="5" a="1"/>
  <c r="V164" i="5" s="1"/>
  <c r="V163" i="5" a="1"/>
  <c r="V163" i="5" s="1"/>
  <c r="V162" i="5" a="1"/>
  <c r="V162" i="5" s="1"/>
  <c r="V161" i="5" a="1"/>
  <c r="V161" i="5" s="1"/>
  <c r="V160" i="5" a="1"/>
  <c r="V160" i="5" s="1"/>
  <c r="V159" i="5" a="1"/>
  <c r="V159" i="5" s="1"/>
  <c r="V158" i="5" a="1"/>
  <c r="V158" i="5" s="1"/>
  <c r="V157" i="5" a="1"/>
  <c r="V157" i="5" s="1"/>
  <c r="V156" i="5" a="1"/>
  <c r="V156" i="5" s="1"/>
  <c r="V155" i="5" a="1"/>
  <c r="V155" i="5" s="1"/>
  <c r="V154" i="5" a="1"/>
  <c r="V154" i="5" s="1"/>
  <c r="V153" i="5" a="1"/>
  <c r="V153" i="5" s="1"/>
  <c r="V152" i="5" a="1"/>
  <c r="V152" i="5" s="1"/>
  <c r="V151" i="5" a="1"/>
  <c r="V151" i="5" s="1"/>
  <c r="V150" i="5" a="1"/>
  <c r="V150" i="5" s="1"/>
  <c r="V149" i="5" a="1"/>
  <c r="V149" i="5" s="1"/>
  <c r="V148" i="5" a="1"/>
  <c r="V148" i="5" s="1"/>
  <c r="V147" i="5" a="1"/>
  <c r="V147" i="5" s="1"/>
  <c r="V146" i="5" a="1"/>
  <c r="V146" i="5" s="1"/>
  <c r="V145" i="5" a="1"/>
  <c r="V145" i="5" s="1"/>
  <c r="V144" i="5" a="1"/>
  <c r="V144" i="5" s="1"/>
  <c r="V143" i="5" a="1"/>
  <c r="V143" i="5" s="1"/>
  <c r="V142" i="5" a="1"/>
  <c r="V142" i="5" s="1"/>
  <c r="V141" i="5" a="1"/>
  <c r="V141" i="5" s="1"/>
  <c r="V140" i="5" a="1"/>
  <c r="V140" i="5" s="1"/>
  <c r="V139" i="5" a="1"/>
  <c r="V139" i="5" s="1"/>
  <c r="V138" i="5" a="1"/>
  <c r="V138" i="5" s="1"/>
  <c r="V137" i="5" a="1"/>
  <c r="V137" i="5" s="1"/>
  <c r="V136" i="5" a="1"/>
  <c r="V136" i="5" s="1"/>
  <c r="V135" i="5" a="1"/>
  <c r="V135" i="5" s="1"/>
  <c r="V134" i="5" a="1"/>
  <c r="V134" i="5" s="1"/>
  <c r="V133" i="5" a="1"/>
  <c r="V133" i="5" s="1"/>
  <c r="V132" i="5" a="1"/>
  <c r="V132" i="5" s="1"/>
  <c r="V131" i="5" a="1"/>
  <c r="V131" i="5" s="1"/>
  <c r="V127" i="5" a="1"/>
  <c r="V127" i="5" s="1"/>
  <c r="V126" i="5" a="1"/>
  <c r="V126" i="5" s="1"/>
  <c r="V125" i="5" a="1"/>
  <c r="V125" i="5" s="1"/>
  <c r="V124" i="5" a="1"/>
  <c r="V124" i="5" s="1"/>
  <c r="V123" i="5" a="1"/>
  <c r="V123" i="5" s="1"/>
  <c r="V122" i="5" a="1"/>
  <c r="V122" i="5" s="1"/>
  <c r="V121" i="5" a="1"/>
  <c r="V121" i="5" s="1"/>
  <c r="V120" i="5" a="1"/>
  <c r="V120" i="5" s="1"/>
  <c r="V119" i="5" a="1"/>
  <c r="V119" i="5" s="1"/>
  <c r="V118" i="5" a="1"/>
  <c r="V118" i="5" s="1"/>
  <c r="V117" i="5" a="1"/>
  <c r="V117" i="5" s="1"/>
  <c r="V116" i="5" a="1"/>
  <c r="V116" i="5" s="1"/>
  <c r="V115" i="5" a="1"/>
  <c r="V115" i="5" s="1"/>
  <c r="V114" i="5" a="1"/>
  <c r="V114" i="5" s="1"/>
  <c r="V113" i="5" a="1"/>
  <c r="V113" i="5" s="1"/>
  <c r="V112" i="5" a="1"/>
  <c r="V112" i="5" s="1"/>
  <c r="V111" i="5" a="1"/>
  <c r="V111" i="5" s="1"/>
  <c r="V110" i="5" a="1"/>
  <c r="V110" i="5" s="1"/>
  <c r="V109" i="5" a="1"/>
  <c r="V109" i="5" s="1"/>
  <c r="V108" i="5" a="1"/>
  <c r="V108" i="5" s="1"/>
  <c r="V107" i="5" a="1"/>
  <c r="V107" i="5" s="1"/>
  <c r="V106" i="5" a="1"/>
  <c r="V106" i="5" s="1"/>
  <c r="V105" i="5" a="1"/>
  <c r="V105" i="5" s="1"/>
  <c r="V104" i="5" a="1"/>
  <c r="V104" i="5" s="1"/>
  <c r="V103" i="5" a="1"/>
  <c r="V103" i="5" s="1"/>
  <c r="V102" i="5" a="1"/>
  <c r="V102" i="5" s="1"/>
  <c r="V101" i="5" a="1"/>
  <c r="V101" i="5" s="1"/>
  <c r="V100" i="5" a="1"/>
  <c r="V100" i="5" s="1"/>
  <c r="V99" i="5" a="1"/>
  <c r="V99" i="5" s="1"/>
  <c r="V98" i="5" a="1"/>
  <c r="V98" i="5" s="1"/>
  <c r="V97" i="5" a="1"/>
  <c r="V97" i="5" s="1"/>
  <c r="V96" i="5" a="1"/>
  <c r="V96" i="5" s="1"/>
  <c r="V95" i="5" a="1"/>
  <c r="V95" i="5" s="1"/>
  <c r="V94" i="5" a="1"/>
  <c r="V94" i="5" s="1"/>
  <c r="V93" i="5" a="1"/>
  <c r="V93" i="5" s="1"/>
  <c r="V92" i="5" a="1"/>
  <c r="V92" i="5" s="1"/>
  <c r="V91" i="5" a="1"/>
  <c r="V91" i="5" s="1"/>
  <c r="V90" i="5" a="1"/>
  <c r="V90" i="5" s="1"/>
  <c r="V89" i="5" a="1"/>
  <c r="V89" i="5" s="1"/>
  <c r="V88" i="5" a="1"/>
  <c r="V88" i="5" s="1"/>
  <c r="V87" i="5" a="1"/>
  <c r="V87" i="5" s="1"/>
  <c r="V86" i="5" a="1"/>
  <c r="V86" i="5" s="1"/>
  <c r="V82" i="5" a="1"/>
  <c r="V82" i="5" s="1"/>
  <c r="V81" i="5" a="1"/>
  <c r="V81" i="5" s="1"/>
  <c r="V80" i="5" a="1"/>
  <c r="V80" i="5" s="1"/>
  <c r="V79" i="5" a="1"/>
  <c r="V79" i="5" s="1"/>
  <c r="V78" i="5" a="1"/>
  <c r="V78" i="5" s="1"/>
  <c r="V77" i="5" a="1"/>
  <c r="V77" i="5" s="1"/>
  <c r="V76" i="5" a="1"/>
  <c r="V76" i="5" s="1"/>
  <c r="V75" i="5" a="1"/>
  <c r="V75" i="5" s="1"/>
  <c r="V74" i="5" a="1"/>
  <c r="V74" i="5" s="1"/>
  <c r="V73" i="5" a="1"/>
  <c r="V73" i="5" s="1"/>
  <c r="V72" i="5" a="1"/>
  <c r="V72" i="5" s="1"/>
  <c r="V71" i="5" a="1"/>
  <c r="V71" i="5" s="1"/>
  <c r="V70" i="5" a="1"/>
  <c r="V70" i="5" s="1"/>
  <c r="V69" i="5" a="1"/>
  <c r="V69" i="5" s="1"/>
  <c r="V68" i="5" a="1"/>
  <c r="V68" i="5" s="1"/>
  <c r="V67" i="5" a="1"/>
  <c r="V67" i="5" s="1"/>
  <c r="V66" i="5" a="1"/>
  <c r="V66" i="5" s="1"/>
  <c r="V65" i="5" a="1"/>
  <c r="V65" i="5" s="1"/>
  <c r="V64" i="5" a="1"/>
  <c r="V64" i="5" s="1"/>
  <c r="V63" i="5" a="1"/>
  <c r="V63" i="5" s="1"/>
  <c r="V62" i="5" a="1"/>
  <c r="V62" i="5" s="1"/>
  <c r="V61" i="5" a="1"/>
  <c r="V61" i="5" s="1"/>
  <c r="V60" i="5" a="1"/>
  <c r="V60" i="5" s="1"/>
  <c r="V59" i="5" a="1"/>
  <c r="V59" i="5" s="1"/>
  <c r="V58" i="5" a="1"/>
  <c r="V58" i="5" s="1"/>
  <c r="V57" i="5" a="1"/>
  <c r="V57" i="5" s="1"/>
  <c r="V56" i="5" a="1"/>
  <c r="V56" i="5" s="1"/>
  <c r="V55" i="5" a="1"/>
  <c r="V55" i="5" s="1"/>
  <c r="V54" i="5" a="1"/>
  <c r="V54" i="5" s="1"/>
  <c r="V53" i="5" a="1"/>
  <c r="V53" i="5" s="1"/>
  <c r="V52" i="5" a="1"/>
  <c r="V52" i="5" s="1"/>
  <c r="V51" i="5" a="1"/>
  <c r="V51" i="5" s="1"/>
  <c r="V50" i="5" a="1"/>
  <c r="V50" i="5" s="1"/>
  <c r="V49" i="5" a="1"/>
  <c r="V49" i="5" s="1"/>
  <c r="V48" i="5" a="1"/>
  <c r="V48" i="5" s="1"/>
  <c r="V47" i="5" a="1"/>
  <c r="V47" i="5" s="1"/>
  <c r="V46" i="5" a="1"/>
  <c r="V46" i="5" s="1"/>
  <c r="V45" i="5" a="1"/>
  <c r="V45" i="5" s="1"/>
  <c r="V44" i="5" a="1"/>
  <c r="V44" i="5" s="1"/>
  <c r="V43" i="5" a="1"/>
  <c r="V43" i="5" s="1"/>
  <c r="V42" i="5" a="1"/>
  <c r="V42" i="5" s="1"/>
  <c r="V41" i="5" a="1"/>
  <c r="V41" i="5" s="1"/>
  <c r="V40" i="5" a="1"/>
  <c r="V40" i="5" s="1"/>
  <c r="V39" i="5" a="1"/>
  <c r="V39" i="5" s="1"/>
  <c r="V38" i="5" a="1"/>
  <c r="V38" i="5" s="1"/>
  <c r="V37" i="5" a="1"/>
  <c r="V37" i="5" s="1"/>
  <c r="V36" i="5" a="1"/>
  <c r="V36" i="5" s="1"/>
  <c r="V35" i="5" a="1"/>
  <c r="V35" i="5" s="1"/>
  <c r="V34" i="5" a="1"/>
  <c r="V34" i="5" s="1"/>
  <c r="V33" i="5" a="1"/>
  <c r="V33" i="5" s="1"/>
  <c r="V32" i="5" a="1"/>
  <c r="V32" i="5" s="1"/>
  <c r="V31" i="5" a="1"/>
  <c r="V31" i="5" s="1"/>
  <c r="V30" i="5" a="1"/>
  <c r="V30" i="5" s="1"/>
  <c r="V29" i="5" a="1"/>
  <c r="V29" i="5" s="1"/>
  <c r="V28" i="5" a="1"/>
  <c r="V28" i="5" s="1"/>
  <c r="V27" i="5" a="1"/>
  <c r="V27" i="5" s="1"/>
  <c r="V26" i="5" a="1"/>
  <c r="V26" i="5" s="1"/>
  <c r="V25" i="5" a="1"/>
  <c r="V25" i="5" s="1"/>
  <c r="V24" i="5" a="1"/>
  <c r="V24" i="5" s="1"/>
  <c r="V23" i="5" a="1"/>
  <c r="V23" i="5" s="1"/>
  <c r="V22" i="5" a="1"/>
  <c r="V22" i="5" s="1"/>
  <c r="V21" i="5" a="1"/>
  <c r="V21" i="5" s="1"/>
  <c r="V20" i="5" a="1"/>
  <c r="V20" i="5" s="1"/>
  <c r="V19" i="5" a="1"/>
  <c r="V19" i="5" s="1"/>
  <c r="V18" i="5" a="1"/>
  <c r="V18" i="5" s="1"/>
  <c r="V17" i="5" a="1"/>
  <c r="V17" i="5" s="1"/>
  <c r="V16" i="5" a="1"/>
  <c r="V16" i="5" s="1"/>
  <c r="V15" i="5" a="1"/>
  <c r="V15" i="5" s="1"/>
  <c r="V14" i="5" a="1"/>
  <c r="V14" i="5" s="1"/>
  <c r="V13" i="5" a="1"/>
  <c r="V13" i="5" s="1"/>
  <c r="V12" i="5" a="1"/>
  <c r="V12" i="5" s="1"/>
  <c r="V11" i="5" a="1"/>
  <c r="V11" i="5" s="1"/>
  <c r="V10" i="5" a="1"/>
  <c r="V10" i="5" s="1"/>
  <c r="V9" i="5" a="1"/>
  <c r="V9" i="5" s="1"/>
  <c r="V8" i="5" a="1"/>
  <c r="V8" i="5" s="1"/>
  <c r="V7" i="5" a="1"/>
  <c r="V7" i="5" s="1"/>
  <c r="V6" i="5" a="1"/>
  <c r="V6" i="5" s="1"/>
  <c r="R888" i="5" a="1"/>
  <c r="R888" i="5" s="1"/>
  <c r="R887" i="5" a="1"/>
  <c r="R887" i="5" s="1"/>
  <c r="R886" i="5" a="1"/>
  <c r="R886" i="5" s="1"/>
  <c r="R885" i="5" a="1"/>
  <c r="R885" i="5" s="1"/>
  <c r="R884" i="5" a="1"/>
  <c r="R884" i="5" s="1"/>
  <c r="R883" i="5" a="1"/>
  <c r="R883" i="5" s="1"/>
  <c r="R882" i="5" a="1"/>
  <c r="R882" i="5" s="1"/>
  <c r="R881" i="5" a="1"/>
  <c r="R881" i="5" s="1"/>
  <c r="R880" i="5" a="1"/>
  <c r="R880" i="5" s="1"/>
  <c r="R879" i="5" a="1"/>
  <c r="R879" i="5" s="1"/>
  <c r="R878" i="5" a="1"/>
  <c r="R878" i="5" s="1"/>
  <c r="R877" i="5" a="1"/>
  <c r="R877" i="5" s="1"/>
  <c r="R876" i="5" a="1"/>
  <c r="R876" i="5" s="1"/>
  <c r="R875" i="5" a="1"/>
  <c r="R875" i="5" s="1"/>
  <c r="R874" i="5" a="1"/>
  <c r="R874" i="5" s="1"/>
  <c r="R873" i="5" a="1"/>
  <c r="R873" i="5" s="1"/>
  <c r="R872" i="5" a="1"/>
  <c r="R872" i="5" s="1"/>
  <c r="R871" i="5" a="1"/>
  <c r="R871" i="5" s="1"/>
  <c r="R870" i="5" a="1"/>
  <c r="R870" i="5" s="1"/>
  <c r="R869" i="5" a="1"/>
  <c r="R869" i="5" s="1"/>
  <c r="R868" i="5" a="1"/>
  <c r="R868" i="5" s="1"/>
  <c r="R867" i="5" a="1"/>
  <c r="R867" i="5" s="1"/>
  <c r="R866" i="5" a="1"/>
  <c r="R866" i="5" s="1"/>
  <c r="R865" i="5" a="1"/>
  <c r="R865" i="5" s="1"/>
  <c r="R864" i="5" a="1"/>
  <c r="R864" i="5" s="1"/>
  <c r="R863" i="5" a="1"/>
  <c r="R863" i="5" s="1"/>
  <c r="R862" i="5" a="1"/>
  <c r="R862" i="5" s="1"/>
  <c r="R861" i="5" a="1"/>
  <c r="R861" i="5" s="1"/>
  <c r="R860" i="5" a="1"/>
  <c r="R860" i="5" s="1"/>
  <c r="R859" i="5" a="1"/>
  <c r="R859" i="5" s="1"/>
  <c r="R858" i="5" a="1"/>
  <c r="R858" i="5" s="1"/>
  <c r="R857" i="5" a="1"/>
  <c r="R857" i="5" s="1"/>
  <c r="R856" i="5" a="1"/>
  <c r="R856" i="5" s="1"/>
  <c r="R855" i="5" a="1"/>
  <c r="R855" i="5" s="1"/>
  <c r="R854" i="5" a="1"/>
  <c r="R854" i="5" s="1"/>
  <c r="R853" i="5" a="1"/>
  <c r="R853" i="5" s="1"/>
  <c r="R852" i="5" a="1"/>
  <c r="R852" i="5" s="1"/>
  <c r="R851" i="5" a="1"/>
  <c r="R851" i="5" s="1"/>
  <c r="R850" i="5" a="1"/>
  <c r="R850" i="5" s="1"/>
  <c r="R849" i="5" a="1"/>
  <c r="R849" i="5" s="1"/>
  <c r="R848" i="5" a="1"/>
  <c r="R848" i="5" s="1"/>
  <c r="R847" i="5" a="1"/>
  <c r="R847" i="5" s="1"/>
  <c r="R846" i="5" a="1"/>
  <c r="R846" i="5" s="1"/>
  <c r="R845" i="5" a="1"/>
  <c r="R845" i="5" s="1"/>
  <c r="R844" i="5" a="1"/>
  <c r="R844" i="5" s="1"/>
  <c r="R843" i="5" a="1"/>
  <c r="R843" i="5" s="1"/>
  <c r="R842" i="5" a="1"/>
  <c r="R842" i="5" s="1"/>
  <c r="R841" i="5" a="1"/>
  <c r="R841" i="5" s="1"/>
  <c r="R840" i="5" a="1"/>
  <c r="R840" i="5" s="1"/>
  <c r="R839" i="5" a="1"/>
  <c r="R839" i="5" s="1"/>
  <c r="R838" i="5" a="1"/>
  <c r="R838" i="5" s="1"/>
  <c r="R837" i="5" a="1"/>
  <c r="R837" i="5" s="1"/>
  <c r="R836" i="5" a="1"/>
  <c r="R836" i="5" s="1"/>
  <c r="R835" i="5" a="1"/>
  <c r="R835" i="5" s="1"/>
  <c r="R834" i="5" a="1"/>
  <c r="R834" i="5" s="1"/>
  <c r="R833" i="5" a="1"/>
  <c r="R833" i="5" s="1"/>
  <c r="R832" i="5" a="1"/>
  <c r="R832" i="5" s="1"/>
  <c r="R831" i="5" a="1"/>
  <c r="R831" i="5" s="1"/>
  <c r="R830" i="5" a="1"/>
  <c r="R830" i="5" s="1"/>
  <c r="R829" i="5" a="1"/>
  <c r="R829" i="5" s="1"/>
  <c r="R828" i="5" a="1"/>
  <c r="R828" i="5" s="1"/>
  <c r="R827" i="5" a="1"/>
  <c r="R827" i="5" s="1"/>
  <c r="R826" i="5" a="1"/>
  <c r="R826" i="5" s="1"/>
  <c r="R825" i="5" a="1"/>
  <c r="R825" i="5" s="1"/>
  <c r="R824" i="5" a="1"/>
  <c r="R824" i="5" s="1"/>
  <c r="R823" i="5" a="1"/>
  <c r="R823" i="5" s="1"/>
  <c r="R822" i="5" a="1"/>
  <c r="R822" i="5" s="1"/>
  <c r="R821" i="5" a="1"/>
  <c r="R821" i="5" s="1"/>
  <c r="R820" i="5" a="1"/>
  <c r="R820" i="5" s="1"/>
  <c r="R819" i="5" a="1"/>
  <c r="R819" i="5" s="1"/>
  <c r="R818" i="5" a="1"/>
  <c r="R818" i="5" s="1"/>
  <c r="R817" i="5" a="1"/>
  <c r="R817" i="5" s="1"/>
  <c r="R816" i="5" a="1"/>
  <c r="R816" i="5" s="1"/>
  <c r="R815" i="5" a="1"/>
  <c r="R815" i="5" s="1"/>
  <c r="R814" i="5" a="1"/>
  <c r="R814" i="5" s="1"/>
  <c r="R813" i="5" a="1"/>
  <c r="R813" i="5" s="1"/>
  <c r="R812" i="5" a="1"/>
  <c r="R812" i="5" s="1"/>
  <c r="R811" i="5" a="1"/>
  <c r="R811" i="5" s="1"/>
  <c r="R810" i="5" a="1"/>
  <c r="R810" i="5" s="1"/>
  <c r="R809" i="5" a="1"/>
  <c r="R809" i="5" s="1"/>
  <c r="R808" i="5" a="1"/>
  <c r="R808" i="5" s="1"/>
  <c r="R804" i="5" a="1"/>
  <c r="R804" i="5" s="1"/>
  <c r="R803" i="5" a="1"/>
  <c r="R803" i="5" s="1"/>
  <c r="R802" i="5" a="1"/>
  <c r="R802" i="5" s="1"/>
  <c r="R801" i="5" a="1"/>
  <c r="R801" i="5" s="1"/>
  <c r="R800" i="5" a="1"/>
  <c r="R800" i="5" s="1"/>
  <c r="R799" i="5" a="1"/>
  <c r="R799" i="5" s="1"/>
  <c r="R798" i="5" a="1"/>
  <c r="R798" i="5" s="1"/>
  <c r="R797" i="5" a="1"/>
  <c r="R797" i="5" s="1"/>
  <c r="R796" i="5" a="1"/>
  <c r="R796" i="5" s="1"/>
  <c r="R795" i="5" a="1"/>
  <c r="R795" i="5" s="1"/>
  <c r="R794" i="5" a="1"/>
  <c r="R794" i="5" s="1"/>
  <c r="R793" i="5" a="1"/>
  <c r="R793" i="5" s="1"/>
  <c r="R792" i="5" a="1"/>
  <c r="R792" i="5" s="1"/>
  <c r="R791" i="5" a="1"/>
  <c r="R791" i="5" s="1"/>
  <c r="R790" i="5" a="1"/>
  <c r="R790" i="5" s="1"/>
  <c r="R789" i="5" a="1"/>
  <c r="R789" i="5" s="1"/>
  <c r="R788" i="5" a="1"/>
  <c r="R788" i="5" s="1"/>
  <c r="R787" i="5" a="1"/>
  <c r="R787" i="5" s="1"/>
  <c r="R786" i="5" a="1"/>
  <c r="R786" i="5" s="1"/>
  <c r="R785" i="5" a="1"/>
  <c r="R785" i="5" s="1"/>
  <c r="R784" i="5" a="1"/>
  <c r="R784" i="5" s="1"/>
  <c r="R783" i="5" a="1"/>
  <c r="R783" i="5" s="1"/>
  <c r="R782" i="5" a="1"/>
  <c r="R782" i="5" s="1"/>
  <c r="R781" i="5" a="1"/>
  <c r="R781" i="5" s="1"/>
  <c r="R780" i="5" a="1"/>
  <c r="R780" i="5" s="1"/>
  <c r="R779" i="5" a="1"/>
  <c r="R779" i="5" s="1"/>
  <c r="R778" i="5" a="1"/>
  <c r="R778" i="5" s="1"/>
  <c r="R777" i="5" a="1"/>
  <c r="R777" i="5" s="1"/>
  <c r="R776" i="5" a="1"/>
  <c r="R776" i="5" s="1"/>
  <c r="R775" i="5" a="1"/>
  <c r="R775" i="5" s="1"/>
  <c r="R774" i="5" a="1"/>
  <c r="R774" i="5" s="1"/>
  <c r="R773" i="5" a="1"/>
  <c r="R773" i="5" s="1"/>
  <c r="R772" i="5" a="1"/>
  <c r="R772" i="5" s="1"/>
  <c r="R771" i="5" a="1"/>
  <c r="R771" i="5" s="1"/>
  <c r="R770" i="5" a="1"/>
  <c r="R770" i="5" s="1"/>
  <c r="R769" i="5" a="1"/>
  <c r="R769" i="5" s="1"/>
  <c r="R768" i="5" a="1"/>
  <c r="R768" i="5" s="1"/>
  <c r="R767" i="5" a="1"/>
  <c r="R767" i="5" s="1"/>
  <c r="R766" i="5" a="1"/>
  <c r="R766" i="5" s="1"/>
  <c r="R765" i="5" a="1"/>
  <c r="R765" i="5" s="1"/>
  <c r="R764" i="5" a="1"/>
  <c r="R764" i="5" s="1"/>
  <c r="R763" i="5" a="1"/>
  <c r="R763" i="5" s="1"/>
  <c r="R762" i="5" a="1"/>
  <c r="R762" i="5" s="1"/>
  <c r="R761" i="5" a="1"/>
  <c r="R761" i="5" s="1"/>
  <c r="R760" i="5" a="1"/>
  <c r="R760" i="5" s="1"/>
  <c r="R759" i="5" a="1"/>
  <c r="R759" i="5" s="1"/>
  <c r="R758" i="5" a="1"/>
  <c r="R758" i="5" s="1"/>
  <c r="R757" i="5" a="1"/>
  <c r="R757" i="5" s="1"/>
  <c r="R756" i="5" a="1"/>
  <c r="R756" i="5" s="1"/>
  <c r="R755" i="5" a="1"/>
  <c r="R755" i="5" s="1"/>
  <c r="R754" i="5" a="1"/>
  <c r="R754" i="5" s="1"/>
  <c r="R753" i="5" a="1"/>
  <c r="R753" i="5" s="1"/>
  <c r="R752" i="5" a="1"/>
  <c r="R752" i="5" s="1"/>
  <c r="R751" i="5" a="1"/>
  <c r="R751" i="5" s="1"/>
  <c r="R750" i="5" a="1"/>
  <c r="R750" i="5" s="1"/>
  <c r="R749" i="5" a="1"/>
  <c r="R749" i="5" s="1"/>
  <c r="R748" i="5" a="1"/>
  <c r="R748" i="5" s="1"/>
  <c r="R747" i="5" a="1"/>
  <c r="R747" i="5" s="1"/>
  <c r="R746" i="5" a="1"/>
  <c r="R746" i="5" s="1"/>
  <c r="R745" i="5" a="1"/>
  <c r="R745" i="5" s="1"/>
  <c r="R744" i="5" a="1"/>
  <c r="R744" i="5" s="1"/>
  <c r="R743" i="5" a="1"/>
  <c r="R743" i="5" s="1"/>
  <c r="R742" i="5" a="1"/>
  <c r="R742" i="5" s="1"/>
  <c r="R741" i="5" a="1"/>
  <c r="R741" i="5" s="1"/>
  <c r="R740" i="5" a="1"/>
  <c r="R740" i="5" s="1"/>
  <c r="R739" i="5" a="1"/>
  <c r="R739" i="5" s="1"/>
  <c r="R738" i="5" a="1"/>
  <c r="R738" i="5" s="1"/>
  <c r="R737" i="5" a="1"/>
  <c r="R737" i="5" s="1"/>
  <c r="R736" i="5" a="1"/>
  <c r="R736" i="5" s="1"/>
  <c r="R735" i="5" a="1"/>
  <c r="R735" i="5" s="1"/>
  <c r="R734" i="5" a="1"/>
  <c r="R734" i="5" s="1"/>
  <c r="R733" i="5" a="1"/>
  <c r="R733" i="5" s="1"/>
  <c r="R732" i="5" a="1"/>
  <c r="R732" i="5" s="1"/>
  <c r="R731" i="5" a="1"/>
  <c r="R731" i="5" s="1"/>
  <c r="R727" i="5" a="1"/>
  <c r="R727" i="5" s="1"/>
  <c r="R726" i="5" a="1"/>
  <c r="R726" i="5" s="1"/>
  <c r="R725" i="5" a="1"/>
  <c r="R725" i="5" s="1"/>
  <c r="R724" i="5" a="1"/>
  <c r="R724" i="5" s="1"/>
  <c r="R723" i="5" a="1"/>
  <c r="R723" i="5" s="1"/>
  <c r="R722" i="5" a="1"/>
  <c r="R722" i="5" s="1"/>
  <c r="R721" i="5" a="1"/>
  <c r="R721" i="5" s="1"/>
  <c r="R720" i="5" a="1"/>
  <c r="R720" i="5" s="1"/>
  <c r="R719" i="5" a="1"/>
  <c r="R719" i="5" s="1"/>
  <c r="R718" i="5" a="1"/>
  <c r="R718" i="5" s="1"/>
  <c r="R717" i="5" a="1"/>
  <c r="R717" i="5" s="1"/>
  <c r="R716" i="5" a="1"/>
  <c r="R716" i="5" s="1"/>
  <c r="R715" i="5" a="1"/>
  <c r="R715" i="5" s="1"/>
  <c r="R714" i="5" a="1"/>
  <c r="R714" i="5" s="1"/>
  <c r="R713" i="5" a="1"/>
  <c r="R713" i="5" s="1"/>
  <c r="R712" i="5" a="1"/>
  <c r="R712" i="5" s="1"/>
  <c r="R711" i="5" a="1"/>
  <c r="R711" i="5" s="1"/>
  <c r="R710" i="5" a="1"/>
  <c r="R710" i="5" s="1"/>
  <c r="R709" i="5" a="1"/>
  <c r="R709" i="5" s="1"/>
  <c r="R708" i="5" a="1"/>
  <c r="R708" i="5" s="1"/>
  <c r="R707" i="5" a="1"/>
  <c r="R707" i="5" s="1"/>
  <c r="R706" i="5" a="1"/>
  <c r="R706" i="5" s="1"/>
  <c r="R705" i="5" a="1"/>
  <c r="R705" i="5" s="1"/>
  <c r="R704" i="5" a="1"/>
  <c r="R704" i="5" s="1"/>
  <c r="R703" i="5" a="1"/>
  <c r="R703" i="5" s="1"/>
  <c r="R702" i="5" a="1"/>
  <c r="R702" i="5" s="1"/>
  <c r="R701" i="5" a="1"/>
  <c r="R701" i="5" s="1"/>
  <c r="R700" i="5" a="1"/>
  <c r="R700" i="5" s="1"/>
  <c r="R699" i="5" a="1"/>
  <c r="R699" i="5" s="1"/>
  <c r="R698" i="5" a="1"/>
  <c r="R698" i="5" s="1"/>
  <c r="R697" i="5" a="1"/>
  <c r="R697" i="5" s="1"/>
  <c r="R696" i="5" a="1"/>
  <c r="R696" i="5" s="1"/>
  <c r="R695" i="5" a="1"/>
  <c r="R695" i="5" s="1"/>
  <c r="R694" i="5" a="1"/>
  <c r="R694" i="5" s="1"/>
  <c r="R693" i="5" a="1"/>
  <c r="R693" i="5" s="1"/>
  <c r="R692" i="5" a="1"/>
  <c r="R692" i="5" s="1"/>
  <c r="R691" i="5" a="1"/>
  <c r="R691" i="5" s="1"/>
  <c r="R690" i="5" a="1"/>
  <c r="R690" i="5" s="1"/>
  <c r="R689" i="5" a="1"/>
  <c r="R689" i="5" s="1"/>
  <c r="R688" i="5" a="1"/>
  <c r="R688" i="5" s="1"/>
  <c r="R687" i="5" a="1"/>
  <c r="R687" i="5" s="1"/>
  <c r="R686" i="5" a="1"/>
  <c r="R686" i="5" s="1"/>
  <c r="R685" i="5" a="1"/>
  <c r="R685" i="5" s="1"/>
  <c r="R684" i="5" a="1"/>
  <c r="R684" i="5" s="1"/>
  <c r="R683" i="5" a="1"/>
  <c r="R683" i="5" s="1"/>
  <c r="R682" i="5" a="1"/>
  <c r="R682" i="5" s="1"/>
  <c r="R681" i="5" a="1"/>
  <c r="R681" i="5" s="1"/>
  <c r="R680" i="5" a="1"/>
  <c r="R680" i="5" s="1"/>
  <c r="R679" i="5" a="1"/>
  <c r="R679" i="5" s="1"/>
  <c r="R678" i="5" a="1"/>
  <c r="R678" i="5" s="1"/>
  <c r="R677" i="5" a="1"/>
  <c r="R677" i="5" s="1"/>
  <c r="R676" i="5" a="1"/>
  <c r="R676" i="5" s="1"/>
  <c r="R675" i="5" a="1"/>
  <c r="R675" i="5" s="1"/>
  <c r="R674" i="5" a="1"/>
  <c r="R674" i="5" s="1"/>
  <c r="R673" i="5" a="1"/>
  <c r="R673" i="5" s="1"/>
  <c r="R672" i="5" a="1"/>
  <c r="R672" i="5" s="1"/>
  <c r="R671" i="5" a="1"/>
  <c r="R671" i="5" s="1"/>
  <c r="R670" i="5" a="1"/>
  <c r="R670" i="5" s="1"/>
  <c r="R669" i="5" a="1"/>
  <c r="R669" i="5" s="1"/>
  <c r="R668" i="5" a="1"/>
  <c r="R668" i="5" s="1"/>
  <c r="R667" i="5" a="1"/>
  <c r="R667" i="5" s="1"/>
  <c r="R666" i="5" a="1"/>
  <c r="R666" i="5" s="1"/>
  <c r="R665" i="5" a="1"/>
  <c r="R665" i="5" s="1"/>
  <c r="R664" i="5" a="1"/>
  <c r="R664" i="5" s="1"/>
  <c r="R660" i="5" a="1"/>
  <c r="R660" i="5" s="1"/>
  <c r="R659" i="5" a="1"/>
  <c r="R659" i="5" s="1"/>
  <c r="R658" i="5" a="1"/>
  <c r="R658" i="5" s="1"/>
  <c r="R657" i="5" a="1"/>
  <c r="R657" i="5" s="1"/>
  <c r="R656" i="5" a="1"/>
  <c r="R656" i="5" s="1"/>
  <c r="R655" i="5" a="1"/>
  <c r="R655" i="5" s="1"/>
  <c r="R654" i="5" a="1"/>
  <c r="R654" i="5" s="1"/>
  <c r="R653" i="5" a="1"/>
  <c r="R653" i="5" s="1"/>
  <c r="R652" i="5" a="1"/>
  <c r="R652" i="5" s="1"/>
  <c r="R651" i="5" a="1"/>
  <c r="R651" i="5" s="1"/>
  <c r="R650" i="5" a="1"/>
  <c r="R650" i="5" s="1"/>
  <c r="R649" i="5" a="1"/>
  <c r="R649" i="5" s="1"/>
  <c r="R648" i="5" a="1"/>
  <c r="R648" i="5" s="1"/>
  <c r="R647" i="5" a="1"/>
  <c r="R647" i="5" s="1"/>
  <c r="R646" i="5" a="1"/>
  <c r="R646" i="5" s="1"/>
  <c r="R645" i="5" a="1"/>
  <c r="R645" i="5" s="1"/>
  <c r="R644" i="5" a="1"/>
  <c r="R644" i="5" s="1"/>
  <c r="R643" i="5" a="1"/>
  <c r="R643" i="5" s="1"/>
  <c r="R642" i="5" a="1"/>
  <c r="R642" i="5" s="1"/>
  <c r="R641" i="5" a="1"/>
  <c r="R641" i="5" s="1"/>
  <c r="R640" i="5" a="1"/>
  <c r="R640" i="5" s="1"/>
  <c r="R639" i="5" a="1"/>
  <c r="R639" i="5" s="1"/>
  <c r="R638" i="5" a="1"/>
  <c r="R638" i="5" s="1"/>
  <c r="R637" i="5" a="1"/>
  <c r="R637" i="5" s="1"/>
  <c r="R636" i="5" a="1"/>
  <c r="R636" i="5" s="1"/>
  <c r="R635" i="5" a="1"/>
  <c r="R635" i="5" s="1"/>
  <c r="R634" i="5" a="1"/>
  <c r="R634" i="5" s="1"/>
  <c r="R633" i="5" a="1"/>
  <c r="R633" i="5" s="1"/>
  <c r="R632" i="5" a="1"/>
  <c r="R632" i="5" s="1"/>
  <c r="R631" i="5" a="1"/>
  <c r="R631" i="5" s="1"/>
  <c r="R630" i="5" a="1"/>
  <c r="R630" i="5" s="1"/>
  <c r="R629" i="5" a="1"/>
  <c r="R629" i="5" s="1"/>
  <c r="R628" i="5" a="1"/>
  <c r="R628" i="5" s="1"/>
  <c r="R627" i="5" a="1"/>
  <c r="R627" i="5" s="1"/>
  <c r="R626" i="5" a="1"/>
  <c r="R626" i="5" s="1"/>
  <c r="R625" i="5" a="1"/>
  <c r="R625" i="5" s="1"/>
  <c r="R624" i="5" a="1"/>
  <c r="R624" i="5" s="1"/>
  <c r="R623" i="5" a="1"/>
  <c r="R623" i="5" s="1"/>
  <c r="R622" i="5" a="1"/>
  <c r="R622" i="5" s="1"/>
  <c r="R621" i="5" a="1"/>
  <c r="R621" i="5" s="1"/>
  <c r="R620" i="5" a="1"/>
  <c r="R620" i="5" s="1"/>
  <c r="R619" i="5" a="1"/>
  <c r="R619" i="5" s="1"/>
  <c r="R618" i="5" a="1"/>
  <c r="R618" i="5" s="1"/>
  <c r="R617" i="5" a="1"/>
  <c r="R617" i="5" s="1"/>
  <c r="R616" i="5" a="1"/>
  <c r="R616" i="5" s="1"/>
  <c r="R615" i="5" a="1"/>
  <c r="R615" i="5" s="1"/>
  <c r="R614" i="5" a="1"/>
  <c r="R614" i="5" s="1"/>
  <c r="R613" i="5" a="1"/>
  <c r="R613" i="5" s="1"/>
  <c r="R612" i="5" a="1"/>
  <c r="R612" i="5" s="1"/>
  <c r="R611" i="5" a="1"/>
  <c r="R611" i="5" s="1"/>
  <c r="R610" i="5" a="1"/>
  <c r="R610" i="5" s="1"/>
  <c r="R609" i="5" a="1"/>
  <c r="R609" i="5" s="1"/>
  <c r="R608" i="5" a="1"/>
  <c r="R608" i="5" s="1"/>
  <c r="R607" i="5" a="1"/>
  <c r="R607" i="5" s="1"/>
  <c r="R606" i="5" a="1"/>
  <c r="R606" i="5" s="1"/>
  <c r="R605" i="5" a="1"/>
  <c r="R605" i="5" s="1"/>
  <c r="R604" i="5" a="1"/>
  <c r="R604" i="5" s="1"/>
  <c r="R603" i="5" a="1"/>
  <c r="R603" i="5" s="1"/>
  <c r="R602" i="5" a="1"/>
  <c r="R602" i="5" s="1"/>
  <c r="R601" i="5" a="1"/>
  <c r="R601" i="5" s="1"/>
  <c r="R600" i="5" a="1"/>
  <c r="R600" i="5" s="1"/>
  <c r="R599" i="5" a="1"/>
  <c r="R599" i="5" s="1"/>
  <c r="R598" i="5" a="1"/>
  <c r="R598" i="5" s="1"/>
  <c r="R597" i="5" a="1"/>
  <c r="R597" i="5" s="1"/>
  <c r="R596" i="5" a="1"/>
  <c r="R596" i="5" s="1"/>
  <c r="R595" i="5" a="1"/>
  <c r="R595" i="5" s="1"/>
  <c r="R594" i="5" a="1"/>
  <c r="R594" i="5" s="1"/>
  <c r="R593" i="5" a="1"/>
  <c r="R593" i="5" s="1"/>
  <c r="R592" i="5" a="1"/>
  <c r="R592" i="5" s="1"/>
  <c r="R591" i="5" a="1"/>
  <c r="R591" i="5" s="1"/>
  <c r="R590" i="5" a="1"/>
  <c r="R590" i="5" s="1"/>
  <c r="R589" i="5" a="1"/>
  <c r="R589" i="5" s="1"/>
  <c r="R588" i="5" a="1"/>
  <c r="R588" i="5" s="1"/>
  <c r="R587" i="5" a="1"/>
  <c r="R587" i="5" s="1"/>
  <c r="R586" i="5" a="1"/>
  <c r="R586" i="5" s="1"/>
  <c r="R585" i="5" a="1"/>
  <c r="R585" i="5" s="1"/>
  <c r="R584" i="5" a="1"/>
  <c r="R584" i="5" s="1"/>
  <c r="R583" i="5" a="1"/>
  <c r="R583" i="5" s="1"/>
  <c r="R582" i="5" a="1"/>
  <c r="R582" i="5" s="1"/>
  <c r="R581" i="5" a="1"/>
  <c r="R581" i="5" s="1"/>
  <c r="R580" i="5" a="1"/>
  <c r="R580" i="5" s="1"/>
  <c r="R579" i="5" a="1"/>
  <c r="R579" i="5" s="1"/>
  <c r="R578" i="5" a="1"/>
  <c r="R578" i="5" s="1"/>
  <c r="R577" i="5" a="1"/>
  <c r="R577" i="5" s="1"/>
  <c r="R576" i="5" a="1"/>
  <c r="R576" i="5" s="1"/>
  <c r="R575" i="5" a="1"/>
  <c r="R575" i="5" s="1"/>
  <c r="R574" i="5" a="1"/>
  <c r="R574" i="5" s="1"/>
  <c r="R573" i="5" a="1"/>
  <c r="R573" i="5" s="1"/>
  <c r="R572" i="5" a="1"/>
  <c r="R572" i="5" s="1"/>
  <c r="R571" i="5" a="1"/>
  <c r="R571" i="5" s="1"/>
  <c r="R570" i="5" a="1"/>
  <c r="R570" i="5" s="1"/>
  <c r="R569" i="5" a="1"/>
  <c r="R569" i="5" s="1"/>
  <c r="R568" i="5" a="1"/>
  <c r="R568" i="5" s="1"/>
  <c r="R567" i="5" a="1"/>
  <c r="R567" i="5" s="1"/>
  <c r="R566" i="5" a="1"/>
  <c r="R566" i="5" s="1"/>
  <c r="R565" i="5" a="1"/>
  <c r="R565" i="5" s="1"/>
  <c r="R564" i="5" a="1"/>
  <c r="R564" i="5" s="1"/>
  <c r="R563" i="5" a="1"/>
  <c r="R563" i="5" s="1"/>
  <c r="R562" i="5" a="1"/>
  <c r="R562" i="5" s="1"/>
  <c r="R561" i="5" a="1"/>
  <c r="R561" i="5" s="1"/>
  <c r="R560" i="5" a="1"/>
  <c r="R560" i="5" s="1"/>
  <c r="R559" i="5" a="1"/>
  <c r="R559" i="5" s="1"/>
  <c r="R558" i="5" a="1"/>
  <c r="R558" i="5" s="1"/>
  <c r="R557" i="5" a="1"/>
  <c r="R557" i="5" s="1"/>
  <c r="R556" i="5" a="1"/>
  <c r="R556" i="5" s="1"/>
  <c r="R555" i="5" a="1"/>
  <c r="R555" i="5" s="1"/>
  <c r="R554" i="5" a="1"/>
  <c r="R554" i="5" s="1"/>
  <c r="R553" i="5" a="1"/>
  <c r="R553" i="5" s="1"/>
  <c r="R552" i="5" a="1"/>
  <c r="R552" i="5" s="1"/>
  <c r="R551" i="5" a="1"/>
  <c r="R551" i="5" s="1"/>
  <c r="R550" i="5" a="1"/>
  <c r="R550" i="5" s="1"/>
  <c r="R549" i="5" a="1"/>
  <c r="R549" i="5" s="1"/>
  <c r="R548" i="5" a="1"/>
  <c r="R548" i="5" s="1"/>
  <c r="R547" i="5" a="1"/>
  <c r="R547" i="5" s="1"/>
  <c r="R546" i="5" a="1"/>
  <c r="R546" i="5" s="1"/>
  <c r="R545" i="5" a="1"/>
  <c r="R545" i="5" s="1"/>
  <c r="R544" i="5" a="1"/>
  <c r="R544" i="5" s="1"/>
  <c r="R543" i="5" a="1"/>
  <c r="R543" i="5" s="1"/>
  <c r="R542" i="5" a="1"/>
  <c r="R542" i="5" s="1"/>
  <c r="R541" i="5" a="1"/>
  <c r="R541" i="5" s="1"/>
  <c r="R540" i="5" a="1"/>
  <c r="R540" i="5" s="1"/>
  <c r="R539" i="5" a="1"/>
  <c r="R539" i="5" s="1"/>
  <c r="R538" i="5" a="1"/>
  <c r="R538" i="5" s="1"/>
  <c r="R537" i="5" a="1"/>
  <c r="R537" i="5" s="1"/>
  <c r="R536" i="5" a="1"/>
  <c r="R536" i="5" s="1"/>
  <c r="R535" i="5" a="1"/>
  <c r="R535" i="5" s="1"/>
  <c r="R534" i="5" a="1"/>
  <c r="R534" i="5" s="1"/>
  <c r="R533" i="5" a="1"/>
  <c r="R533" i="5" s="1"/>
  <c r="R532" i="5" a="1"/>
  <c r="R532" i="5" s="1"/>
  <c r="R531" i="5" a="1"/>
  <c r="R531" i="5" s="1"/>
  <c r="R530" i="5" a="1"/>
  <c r="R530" i="5" s="1"/>
  <c r="R529" i="5" a="1"/>
  <c r="R529" i="5" s="1"/>
  <c r="R528" i="5" a="1"/>
  <c r="R528" i="5" s="1"/>
  <c r="R527" i="5" a="1"/>
  <c r="R527" i="5" s="1"/>
  <c r="R526" i="5" a="1"/>
  <c r="R526" i="5" s="1"/>
  <c r="R525" i="5" a="1"/>
  <c r="R525" i="5" s="1"/>
  <c r="R524" i="5" a="1"/>
  <c r="R524" i="5" s="1"/>
  <c r="R523" i="5" a="1"/>
  <c r="R523" i="5" s="1"/>
  <c r="R522" i="5" a="1"/>
  <c r="R522" i="5" s="1"/>
  <c r="R521" i="5" a="1"/>
  <c r="R521" i="5" s="1"/>
  <c r="R520" i="5" a="1"/>
  <c r="R520" i="5" s="1"/>
  <c r="R519" i="5" a="1"/>
  <c r="R519" i="5" s="1"/>
  <c r="R518" i="5" a="1"/>
  <c r="R518" i="5" s="1"/>
  <c r="R517" i="5" a="1"/>
  <c r="R517" i="5" s="1"/>
  <c r="R516" i="5" a="1"/>
  <c r="R516" i="5" s="1"/>
  <c r="R515" i="5" a="1"/>
  <c r="R515" i="5" s="1"/>
  <c r="R514" i="5" a="1"/>
  <c r="R514" i="5" s="1"/>
  <c r="R513" i="5" a="1"/>
  <c r="R513" i="5" s="1"/>
  <c r="R512" i="5" a="1"/>
  <c r="R512" i="5" s="1"/>
  <c r="R511" i="5" a="1"/>
  <c r="R511" i="5" s="1"/>
  <c r="R510" i="5" a="1"/>
  <c r="R510" i="5" s="1"/>
  <c r="R509" i="5" a="1"/>
  <c r="R509" i="5" s="1"/>
  <c r="R508" i="5" a="1"/>
  <c r="R508" i="5" s="1"/>
  <c r="R507" i="5" a="1"/>
  <c r="R507" i="5" s="1"/>
  <c r="R503" i="5" a="1"/>
  <c r="R503" i="5" s="1"/>
  <c r="R502" i="5" a="1"/>
  <c r="R502" i="5" s="1"/>
  <c r="R501" i="5" a="1"/>
  <c r="R501" i="5" s="1"/>
  <c r="R500" i="5" a="1"/>
  <c r="R500" i="5" s="1"/>
  <c r="R499" i="5" a="1"/>
  <c r="R499" i="5" s="1"/>
  <c r="R498" i="5" a="1"/>
  <c r="R498" i="5" s="1"/>
  <c r="R497" i="5" a="1"/>
  <c r="R497" i="5" s="1"/>
  <c r="R496" i="5" a="1"/>
  <c r="R496" i="5" s="1"/>
  <c r="R495" i="5" a="1"/>
  <c r="R495" i="5" s="1"/>
  <c r="R494" i="5" a="1"/>
  <c r="R494" i="5" s="1"/>
  <c r="R493" i="5" a="1"/>
  <c r="R493" i="5" s="1"/>
  <c r="R492" i="5" a="1"/>
  <c r="R492" i="5" s="1"/>
  <c r="R491" i="5" a="1"/>
  <c r="R491" i="5" s="1"/>
  <c r="R490" i="5" a="1"/>
  <c r="R490" i="5" s="1"/>
  <c r="R489" i="5" a="1"/>
  <c r="R489" i="5" s="1"/>
  <c r="R488" i="5" a="1"/>
  <c r="R488" i="5" s="1"/>
  <c r="R487" i="5" a="1"/>
  <c r="R487" i="5" s="1"/>
  <c r="R486" i="5" a="1"/>
  <c r="R486" i="5" s="1"/>
  <c r="R485" i="5" a="1"/>
  <c r="R485" i="5" s="1"/>
  <c r="R484" i="5" a="1"/>
  <c r="R484" i="5" s="1"/>
  <c r="R483" i="5" a="1"/>
  <c r="R483" i="5" s="1"/>
  <c r="R482" i="5" a="1"/>
  <c r="R482" i="5" s="1"/>
  <c r="R481" i="5" a="1"/>
  <c r="R481" i="5" s="1"/>
  <c r="R480" i="5" a="1"/>
  <c r="R480" i="5" s="1"/>
  <c r="R479" i="5" a="1"/>
  <c r="R479" i="5" s="1"/>
  <c r="R478" i="5" a="1"/>
  <c r="R478" i="5" s="1"/>
  <c r="R477" i="5" a="1"/>
  <c r="R477" i="5" s="1"/>
  <c r="R476" i="5" a="1"/>
  <c r="R476" i="5" s="1"/>
  <c r="R475" i="5" a="1"/>
  <c r="R475" i="5" s="1"/>
  <c r="R474" i="5" a="1"/>
  <c r="R474" i="5" s="1"/>
  <c r="R473" i="5" a="1"/>
  <c r="R473" i="5" s="1"/>
  <c r="R472" i="5" a="1"/>
  <c r="R472" i="5" s="1"/>
  <c r="R471" i="5" a="1"/>
  <c r="R471" i="5" s="1"/>
  <c r="R470" i="5" a="1"/>
  <c r="R470" i="5" s="1"/>
  <c r="R469" i="5" a="1"/>
  <c r="R469" i="5" s="1"/>
  <c r="R468" i="5" a="1"/>
  <c r="R468" i="5" s="1"/>
  <c r="R467" i="5" a="1"/>
  <c r="R467" i="5" s="1"/>
  <c r="R466" i="5" a="1"/>
  <c r="R466" i="5" s="1"/>
  <c r="R465" i="5" a="1"/>
  <c r="R465" i="5" s="1"/>
  <c r="R464" i="5" a="1"/>
  <c r="R464" i="5" s="1"/>
  <c r="R463" i="5" a="1"/>
  <c r="R463" i="5" s="1"/>
  <c r="R462" i="5" a="1"/>
  <c r="R462" i="5" s="1"/>
  <c r="R461" i="5" a="1"/>
  <c r="R461" i="5" s="1"/>
  <c r="R460" i="5" a="1"/>
  <c r="R460" i="5" s="1"/>
  <c r="R459" i="5" a="1"/>
  <c r="R459" i="5" s="1"/>
  <c r="R458" i="5" a="1"/>
  <c r="R458" i="5" s="1"/>
  <c r="R457" i="5" a="1"/>
  <c r="R457" i="5" s="1"/>
  <c r="R456" i="5" a="1"/>
  <c r="R456" i="5" s="1"/>
  <c r="R455" i="5" a="1"/>
  <c r="R455" i="5" s="1"/>
  <c r="R454" i="5" a="1"/>
  <c r="R454" i="5" s="1"/>
  <c r="R453" i="5" a="1"/>
  <c r="R453" i="5" s="1"/>
  <c r="R452" i="5" a="1"/>
  <c r="R452" i="5" s="1"/>
  <c r="R451" i="5" a="1"/>
  <c r="R451" i="5" s="1"/>
  <c r="R450" i="5" a="1"/>
  <c r="R450" i="5" s="1"/>
  <c r="R449" i="5" a="1"/>
  <c r="R449" i="5" s="1"/>
  <c r="R448" i="5" a="1"/>
  <c r="R448" i="5" s="1"/>
  <c r="R447" i="5" a="1"/>
  <c r="R447" i="5" s="1"/>
  <c r="R446" i="5" a="1"/>
  <c r="R446" i="5" s="1"/>
  <c r="R445" i="5" a="1"/>
  <c r="R445" i="5" s="1"/>
  <c r="R444" i="5" a="1"/>
  <c r="R444" i="5" s="1"/>
  <c r="R443" i="5" a="1"/>
  <c r="R443" i="5" s="1"/>
  <c r="R442" i="5" a="1"/>
  <c r="R442" i="5" s="1"/>
  <c r="R441" i="5" a="1"/>
  <c r="R441" i="5" s="1"/>
  <c r="R440" i="5" a="1"/>
  <c r="R440" i="5" s="1"/>
  <c r="R439" i="5" a="1"/>
  <c r="R439" i="5" s="1"/>
  <c r="R438" i="5" a="1"/>
  <c r="R438" i="5" s="1"/>
  <c r="R437" i="5" a="1"/>
  <c r="R437" i="5" s="1"/>
  <c r="R436" i="5" a="1"/>
  <c r="R436" i="5" s="1"/>
  <c r="R435" i="5" a="1"/>
  <c r="R435" i="5" s="1"/>
  <c r="R434" i="5" a="1"/>
  <c r="R434" i="5" s="1"/>
  <c r="R433" i="5" a="1"/>
  <c r="R433" i="5" s="1"/>
  <c r="R432" i="5" a="1"/>
  <c r="R432" i="5" s="1"/>
  <c r="R431" i="5" a="1"/>
  <c r="R431" i="5" s="1"/>
  <c r="R430" i="5" a="1"/>
  <c r="R430" i="5" s="1"/>
  <c r="R429" i="5" a="1"/>
  <c r="R429" i="5" s="1"/>
  <c r="R428" i="5" a="1"/>
  <c r="R428" i="5" s="1"/>
  <c r="R427" i="5" a="1"/>
  <c r="R427" i="5" s="1"/>
  <c r="R426" i="5" a="1"/>
  <c r="R426" i="5" s="1"/>
  <c r="R425" i="5" a="1"/>
  <c r="R425" i="5" s="1"/>
  <c r="R424" i="5" a="1"/>
  <c r="R424" i="5" s="1"/>
  <c r="R423" i="5" a="1"/>
  <c r="R423" i="5" s="1"/>
  <c r="R422" i="5" a="1"/>
  <c r="R422" i="5" s="1"/>
  <c r="R421" i="5" a="1"/>
  <c r="R421" i="5" s="1"/>
  <c r="R420" i="5" a="1"/>
  <c r="R420" i="5" s="1"/>
  <c r="R419" i="5" a="1"/>
  <c r="R419" i="5" s="1"/>
  <c r="R418" i="5" a="1"/>
  <c r="R418" i="5" s="1"/>
  <c r="R417" i="5" a="1"/>
  <c r="R417" i="5" s="1"/>
  <c r="R416" i="5" a="1"/>
  <c r="R416" i="5" s="1"/>
  <c r="R415" i="5" a="1"/>
  <c r="R415" i="5" s="1"/>
  <c r="R414" i="5" a="1"/>
  <c r="R414" i="5" s="1"/>
  <c r="R413" i="5" a="1"/>
  <c r="R413" i="5" s="1"/>
  <c r="R412" i="5" a="1"/>
  <c r="R412" i="5" s="1"/>
  <c r="R411" i="5" a="1"/>
  <c r="R411" i="5" s="1"/>
  <c r="R410" i="5" a="1"/>
  <c r="R410" i="5" s="1"/>
  <c r="R409" i="5" a="1"/>
  <c r="R409" i="5" s="1"/>
  <c r="R408" i="5" a="1"/>
  <c r="R408" i="5" s="1"/>
  <c r="R407" i="5" a="1"/>
  <c r="R407" i="5" s="1"/>
  <c r="R406" i="5" a="1"/>
  <c r="R406" i="5" s="1"/>
  <c r="R405" i="5" a="1"/>
  <c r="R405" i="5" s="1"/>
  <c r="R404" i="5" a="1"/>
  <c r="R404" i="5" s="1"/>
  <c r="R403" i="5" a="1"/>
  <c r="R403" i="5" s="1"/>
  <c r="R402" i="5" a="1"/>
  <c r="R402" i="5" s="1"/>
  <c r="R401" i="5" a="1"/>
  <c r="R401" i="5" s="1"/>
  <c r="R400" i="5" a="1"/>
  <c r="R400" i="5" s="1"/>
  <c r="R399" i="5" a="1"/>
  <c r="R399" i="5" s="1"/>
  <c r="R398" i="5" a="1"/>
  <c r="R398" i="5" s="1"/>
  <c r="R397" i="5" a="1"/>
  <c r="R397" i="5" s="1"/>
  <c r="R396" i="5" a="1"/>
  <c r="R396" i="5" s="1"/>
  <c r="R395" i="5" a="1"/>
  <c r="R395" i="5" s="1"/>
  <c r="R394" i="5" a="1"/>
  <c r="R394" i="5" s="1"/>
  <c r="R393" i="5" a="1"/>
  <c r="R393" i="5" s="1"/>
  <c r="R392" i="5" a="1"/>
  <c r="R392" i="5" s="1"/>
  <c r="R391" i="5" a="1"/>
  <c r="R391" i="5" s="1"/>
  <c r="R390" i="5" a="1"/>
  <c r="R390" i="5" s="1"/>
  <c r="R389" i="5" a="1"/>
  <c r="R389" i="5" s="1"/>
  <c r="R388" i="5" a="1"/>
  <c r="R388" i="5" s="1"/>
  <c r="R387" i="5" a="1"/>
  <c r="R387" i="5" s="1"/>
  <c r="R386" i="5" a="1"/>
  <c r="R386" i="5" s="1"/>
  <c r="R385" i="5" a="1"/>
  <c r="R385" i="5" s="1"/>
  <c r="R384" i="5" a="1"/>
  <c r="R384" i="5" s="1"/>
  <c r="R383" i="5" a="1"/>
  <c r="R383" i="5" s="1"/>
  <c r="R379" i="5" a="1"/>
  <c r="R379" i="5" s="1"/>
  <c r="R378" i="5" a="1"/>
  <c r="R378" i="5" s="1"/>
  <c r="R377" i="5" a="1"/>
  <c r="R377" i="5" s="1"/>
  <c r="R376" i="5" a="1"/>
  <c r="R376" i="5" s="1"/>
  <c r="R375" i="5" a="1"/>
  <c r="R375" i="5" s="1"/>
  <c r="R374" i="5" a="1"/>
  <c r="R374" i="5" s="1"/>
  <c r="R373" i="5" a="1"/>
  <c r="R373" i="5" s="1"/>
  <c r="R372" i="5" a="1"/>
  <c r="R372" i="5" s="1"/>
  <c r="R371" i="5" a="1"/>
  <c r="R371" i="5" s="1"/>
  <c r="R370" i="5" a="1"/>
  <c r="R370" i="5" s="1"/>
  <c r="R369" i="5" a="1"/>
  <c r="R369" i="5" s="1"/>
  <c r="R368" i="5" a="1"/>
  <c r="R368" i="5" s="1"/>
  <c r="R367" i="5" a="1"/>
  <c r="R367" i="5" s="1"/>
  <c r="R366" i="5" a="1"/>
  <c r="R366" i="5" s="1"/>
  <c r="R365" i="5" a="1"/>
  <c r="R365" i="5" s="1"/>
  <c r="R364" i="5" a="1"/>
  <c r="R364" i="5" s="1"/>
  <c r="R363" i="5" a="1"/>
  <c r="R363" i="5" s="1"/>
  <c r="R362" i="5" a="1"/>
  <c r="R362" i="5" s="1"/>
  <c r="R361" i="5" a="1"/>
  <c r="R361" i="5" s="1"/>
  <c r="R360" i="5" a="1"/>
  <c r="R360" i="5" s="1"/>
  <c r="R359" i="5" a="1"/>
  <c r="R359" i="5" s="1"/>
  <c r="R358" i="5" a="1"/>
  <c r="R358" i="5" s="1"/>
  <c r="R357" i="5" a="1"/>
  <c r="R357" i="5" s="1"/>
  <c r="R356" i="5" a="1"/>
  <c r="R356" i="5" s="1"/>
  <c r="R355" i="5" a="1"/>
  <c r="R355" i="5" s="1"/>
  <c r="R354" i="5" a="1"/>
  <c r="R354" i="5" s="1"/>
  <c r="R353" i="5" a="1"/>
  <c r="R353" i="5" s="1"/>
  <c r="R352" i="5" a="1"/>
  <c r="R352" i="5" s="1"/>
  <c r="R351" i="5" a="1"/>
  <c r="R351" i="5" s="1"/>
  <c r="R350" i="5" a="1"/>
  <c r="R350" i="5" s="1"/>
  <c r="R349" i="5" a="1"/>
  <c r="R349" i="5" s="1"/>
  <c r="R348" i="5" a="1"/>
  <c r="R348" i="5" s="1"/>
  <c r="R347" i="5" a="1"/>
  <c r="R347" i="5" s="1"/>
  <c r="R346" i="5" a="1"/>
  <c r="R346" i="5" s="1"/>
  <c r="R345" i="5" a="1"/>
  <c r="R345" i="5" s="1"/>
  <c r="R344" i="5" a="1"/>
  <c r="R344" i="5" s="1"/>
  <c r="R343" i="5" a="1"/>
  <c r="R343" i="5" s="1"/>
  <c r="R342" i="5" a="1"/>
  <c r="R342" i="5" s="1"/>
  <c r="R341" i="5" a="1"/>
  <c r="R341" i="5" s="1"/>
  <c r="R340" i="5" a="1"/>
  <c r="R340" i="5" s="1"/>
  <c r="R339" i="5" a="1"/>
  <c r="R339" i="5" s="1"/>
  <c r="R338" i="5" a="1"/>
  <c r="R338" i="5" s="1"/>
  <c r="R337" i="5" a="1"/>
  <c r="R337" i="5" s="1"/>
  <c r="R336" i="5" a="1"/>
  <c r="R336" i="5" s="1"/>
  <c r="R335" i="5" a="1"/>
  <c r="R335" i="5" s="1"/>
  <c r="R334" i="5" a="1"/>
  <c r="R334" i="5" s="1"/>
  <c r="R333" i="5" a="1"/>
  <c r="R333" i="5" s="1"/>
  <c r="R332" i="5" a="1"/>
  <c r="R332" i="5" s="1"/>
  <c r="R331" i="5" a="1"/>
  <c r="R331" i="5" s="1"/>
  <c r="R330" i="5" a="1"/>
  <c r="R330" i="5" s="1"/>
  <c r="R329" i="5" a="1"/>
  <c r="R329" i="5" s="1"/>
  <c r="R328" i="5" a="1"/>
  <c r="R328" i="5" s="1"/>
  <c r="R327" i="5" a="1"/>
  <c r="R327" i="5" s="1"/>
  <c r="R326" i="5" a="1"/>
  <c r="R326" i="5" s="1"/>
  <c r="R325" i="5" a="1"/>
  <c r="R325" i="5" s="1"/>
  <c r="R324" i="5" a="1"/>
  <c r="R324" i="5" s="1"/>
  <c r="R323" i="5" a="1"/>
  <c r="R323" i="5" s="1"/>
  <c r="R322" i="5" a="1"/>
  <c r="R322" i="5" s="1"/>
  <c r="R321" i="5" a="1"/>
  <c r="R321" i="5" s="1"/>
  <c r="R320" i="5" a="1"/>
  <c r="R320" i="5" s="1"/>
  <c r="R319" i="5" a="1"/>
  <c r="R319" i="5" s="1"/>
  <c r="R318" i="5" a="1"/>
  <c r="R318" i="5" s="1"/>
  <c r="R317" i="5" a="1"/>
  <c r="R317" i="5" s="1"/>
  <c r="R316" i="5" a="1"/>
  <c r="R316" i="5" s="1"/>
  <c r="R315" i="5" a="1"/>
  <c r="R315" i="5" s="1"/>
  <c r="R314" i="5" a="1"/>
  <c r="R314" i="5" s="1"/>
  <c r="R313" i="5" a="1"/>
  <c r="R313" i="5" s="1"/>
  <c r="R312" i="5" a="1"/>
  <c r="R312" i="5" s="1"/>
  <c r="R311" i="5" a="1"/>
  <c r="R311" i="5" s="1"/>
  <c r="R310" i="5" a="1"/>
  <c r="R310" i="5" s="1"/>
  <c r="R309" i="5" a="1"/>
  <c r="R309" i="5" s="1"/>
  <c r="R308" i="5" a="1"/>
  <c r="R308" i="5" s="1"/>
  <c r="R307" i="5" a="1"/>
  <c r="R307" i="5" s="1"/>
  <c r="R306" i="5" a="1"/>
  <c r="R306" i="5" s="1"/>
  <c r="R305" i="5" a="1"/>
  <c r="R305" i="5" s="1"/>
  <c r="R304" i="5" a="1"/>
  <c r="R304" i="5" s="1"/>
  <c r="R303" i="5" a="1"/>
  <c r="R303" i="5" s="1"/>
  <c r="R302" i="5" a="1"/>
  <c r="R302" i="5" s="1"/>
  <c r="R301" i="5" a="1"/>
  <c r="R301" i="5" s="1"/>
  <c r="R300" i="5" a="1"/>
  <c r="R300" i="5" s="1"/>
  <c r="R299" i="5" a="1"/>
  <c r="R299" i="5" s="1"/>
  <c r="R298" i="5" a="1"/>
  <c r="R298" i="5" s="1"/>
  <c r="R297" i="5" a="1"/>
  <c r="R297" i="5" s="1"/>
  <c r="R296" i="5" a="1"/>
  <c r="R296" i="5" s="1"/>
  <c r="R295" i="5" a="1"/>
  <c r="R295" i="5" s="1"/>
  <c r="R294" i="5" a="1"/>
  <c r="R294" i="5" s="1"/>
  <c r="R293" i="5" a="1"/>
  <c r="R293" i="5" s="1"/>
  <c r="R292" i="5" a="1"/>
  <c r="R292" i="5" s="1"/>
  <c r="R291" i="5" a="1"/>
  <c r="R291" i="5" s="1"/>
  <c r="R290" i="5" a="1"/>
  <c r="R290" i="5" s="1"/>
  <c r="R289" i="5" a="1"/>
  <c r="R289" i="5" s="1"/>
  <c r="R288" i="5" a="1"/>
  <c r="R288" i="5" s="1"/>
  <c r="R287" i="5" a="1"/>
  <c r="R287" i="5" s="1"/>
  <c r="R286" i="5" a="1"/>
  <c r="R286" i="5" s="1"/>
  <c r="R285" i="5" a="1"/>
  <c r="R285" i="5" s="1"/>
  <c r="R284" i="5" a="1"/>
  <c r="R284" i="5" s="1"/>
  <c r="R283" i="5" a="1"/>
  <c r="R283" i="5" s="1"/>
  <c r="R282" i="5" a="1"/>
  <c r="R282" i="5" s="1"/>
  <c r="R281" i="5" a="1"/>
  <c r="R281" i="5" s="1"/>
  <c r="R280" i="5" a="1"/>
  <c r="R280" i="5" s="1"/>
  <c r="R279" i="5" a="1"/>
  <c r="R279" i="5" s="1"/>
  <c r="R278" i="5" a="1"/>
  <c r="R278" i="5" s="1"/>
  <c r="R277" i="5" a="1"/>
  <c r="R277" i="5" s="1"/>
  <c r="R276" i="5" a="1"/>
  <c r="R276" i="5" s="1"/>
  <c r="R275" i="5" a="1"/>
  <c r="R275" i="5" s="1"/>
  <c r="R274" i="5" a="1"/>
  <c r="R274" i="5" s="1"/>
  <c r="R273" i="5" a="1"/>
  <c r="R273" i="5" s="1"/>
  <c r="R272" i="5" a="1"/>
  <c r="R272" i="5" s="1"/>
  <c r="R271" i="5" a="1"/>
  <c r="R271" i="5" s="1"/>
  <c r="R270" i="5" a="1"/>
  <c r="R270" i="5" s="1"/>
  <c r="R269" i="5" a="1"/>
  <c r="R269" i="5" s="1"/>
  <c r="R268" i="5" a="1"/>
  <c r="R268" i="5" s="1"/>
  <c r="R267" i="5" a="1"/>
  <c r="R267" i="5" s="1"/>
  <c r="R266" i="5" a="1"/>
  <c r="R266" i="5" s="1"/>
  <c r="R265" i="5" a="1"/>
  <c r="R265" i="5" s="1"/>
  <c r="R264" i="5" a="1"/>
  <c r="R264" i="5" s="1"/>
  <c r="R263" i="5" a="1"/>
  <c r="R263" i="5" s="1"/>
  <c r="R262" i="5" a="1"/>
  <c r="R262" i="5" s="1"/>
  <c r="R261" i="5" a="1"/>
  <c r="R261" i="5" s="1"/>
  <c r="R260" i="5" a="1"/>
  <c r="R260" i="5" s="1"/>
  <c r="R259" i="5" a="1"/>
  <c r="R259" i="5" s="1"/>
  <c r="R258" i="5" a="1"/>
  <c r="R258" i="5" s="1"/>
  <c r="R257" i="5" a="1"/>
  <c r="R257" i="5" s="1"/>
  <c r="R256" i="5" a="1"/>
  <c r="R256" i="5" s="1"/>
  <c r="R255" i="5" a="1"/>
  <c r="R255" i="5" s="1"/>
  <c r="R254" i="5" a="1"/>
  <c r="R254" i="5" s="1"/>
  <c r="R253" i="5" a="1"/>
  <c r="R253" i="5" s="1"/>
  <c r="R252" i="5" a="1"/>
  <c r="R252" i="5" s="1"/>
  <c r="R251" i="5" a="1"/>
  <c r="R251" i="5" s="1"/>
  <c r="R250" i="5" a="1"/>
  <c r="R250" i="5" s="1"/>
  <c r="R249" i="5" a="1"/>
  <c r="R249" i="5" s="1"/>
  <c r="R248" i="5" a="1"/>
  <c r="R248" i="5" s="1"/>
  <c r="R247" i="5" a="1"/>
  <c r="R247" i="5" s="1"/>
  <c r="R246" i="5" a="1"/>
  <c r="R246" i="5" s="1"/>
  <c r="R242" i="5" a="1"/>
  <c r="R242" i="5" s="1"/>
  <c r="R241" i="5" a="1"/>
  <c r="R241" i="5" s="1"/>
  <c r="R240" i="5" a="1"/>
  <c r="R240" i="5" s="1"/>
  <c r="R239" i="5" a="1"/>
  <c r="R239" i="5" s="1"/>
  <c r="R238" i="5" a="1"/>
  <c r="R238" i="5" s="1"/>
  <c r="R237" i="5" a="1"/>
  <c r="R237" i="5" s="1"/>
  <c r="R236" i="5" a="1"/>
  <c r="R236" i="5" s="1"/>
  <c r="R235" i="5" a="1"/>
  <c r="R235" i="5" s="1"/>
  <c r="R234" i="5" a="1"/>
  <c r="R234" i="5" s="1"/>
  <c r="R233" i="5" a="1"/>
  <c r="R233" i="5" s="1"/>
  <c r="R232" i="5" a="1"/>
  <c r="R232" i="5" s="1"/>
  <c r="R231" i="5" a="1"/>
  <c r="R231" i="5" s="1"/>
  <c r="R230" i="5" a="1"/>
  <c r="R230" i="5" s="1"/>
  <c r="R229" i="5" a="1"/>
  <c r="R229" i="5" s="1"/>
  <c r="R228" i="5" a="1"/>
  <c r="R228" i="5" s="1"/>
  <c r="R227" i="5" a="1"/>
  <c r="R227" i="5" s="1"/>
  <c r="R226" i="5" a="1"/>
  <c r="R226" i="5" s="1"/>
  <c r="R225" i="5" a="1"/>
  <c r="R225" i="5" s="1"/>
  <c r="R224" i="5" a="1"/>
  <c r="R224" i="5" s="1"/>
  <c r="R223" i="5" a="1"/>
  <c r="R223" i="5" s="1"/>
  <c r="R222" i="5" a="1"/>
  <c r="R222" i="5" s="1"/>
  <c r="R218" i="5" a="1"/>
  <c r="R218" i="5" s="1"/>
  <c r="R217" i="5" a="1"/>
  <c r="R217" i="5" s="1"/>
  <c r="R216" i="5" a="1"/>
  <c r="R216" i="5" s="1"/>
  <c r="R215" i="5" a="1"/>
  <c r="R215" i="5" s="1"/>
  <c r="R214" i="5" a="1"/>
  <c r="R214" i="5" s="1"/>
  <c r="R213" i="5" a="1"/>
  <c r="R213" i="5" s="1"/>
  <c r="R212" i="5" a="1"/>
  <c r="R212" i="5" s="1"/>
  <c r="R211" i="5" a="1"/>
  <c r="R211" i="5" s="1"/>
  <c r="R210" i="5" a="1"/>
  <c r="R210" i="5" s="1"/>
  <c r="R209" i="5" a="1"/>
  <c r="R209" i="5" s="1"/>
  <c r="R208" i="5" a="1"/>
  <c r="R208" i="5" s="1"/>
  <c r="R207" i="5" a="1"/>
  <c r="R207" i="5" s="1"/>
  <c r="R206" i="5" a="1"/>
  <c r="R206" i="5" s="1"/>
  <c r="R205" i="5" a="1"/>
  <c r="R205" i="5" s="1"/>
  <c r="R204" i="5" a="1"/>
  <c r="R204" i="5" s="1"/>
  <c r="R203" i="5" a="1"/>
  <c r="R203" i="5" s="1"/>
  <c r="R202" i="5" a="1"/>
  <c r="R202" i="5" s="1"/>
  <c r="R201" i="5" a="1"/>
  <c r="R201" i="5" s="1"/>
  <c r="R200" i="5" a="1"/>
  <c r="R200" i="5" s="1"/>
  <c r="R199" i="5" a="1"/>
  <c r="R199" i="5" s="1"/>
  <c r="R198" i="5" a="1"/>
  <c r="R198" i="5" s="1"/>
  <c r="R197" i="5" a="1"/>
  <c r="R197" i="5" s="1"/>
  <c r="R196" i="5" a="1"/>
  <c r="R196" i="5" s="1"/>
  <c r="R195" i="5" a="1"/>
  <c r="R195" i="5" s="1"/>
  <c r="R194" i="5" a="1"/>
  <c r="R194" i="5" s="1"/>
  <c r="R193" i="5" a="1"/>
  <c r="R193" i="5" s="1"/>
  <c r="R192" i="5" a="1"/>
  <c r="R192" i="5" s="1"/>
  <c r="R191" i="5" a="1"/>
  <c r="R191" i="5" s="1"/>
  <c r="R190" i="5" a="1"/>
  <c r="R190" i="5" s="1"/>
  <c r="R189" i="5" a="1"/>
  <c r="R189" i="5" s="1"/>
  <c r="R188" i="5" a="1"/>
  <c r="R188" i="5" s="1"/>
  <c r="R187" i="5" a="1"/>
  <c r="R187" i="5" s="1"/>
  <c r="R186" i="5" a="1"/>
  <c r="R186" i="5" s="1"/>
  <c r="R185" i="5" a="1"/>
  <c r="R185" i="5" s="1"/>
  <c r="R184" i="5" a="1"/>
  <c r="R184" i="5" s="1"/>
  <c r="R183" i="5" a="1"/>
  <c r="R183" i="5" s="1"/>
  <c r="R182" i="5" a="1"/>
  <c r="R182" i="5" s="1"/>
  <c r="R181" i="5" a="1"/>
  <c r="R181" i="5" s="1"/>
  <c r="R180" i="5" a="1"/>
  <c r="R180" i="5" s="1"/>
  <c r="R179" i="5" a="1"/>
  <c r="R179" i="5" s="1"/>
  <c r="R178" i="5" a="1"/>
  <c r="R178" i="5" s="1"/>
  <c r="R177" i="5" a="1"/>
  <c r="R177" i="5" s="1"/>
  <c r="R176" i="5" a="1"/>
  <c r="R176" i="5" s="1"/>
  <c r="R175" i="5" a="1"/>
  <c r="R175" i="5" s="1"/>
  <c r="R174" i="5" a="1"/>
  <c r="R174" i="5" s="1"/>
  <c r="R173" i="5" a="1"/>
  <c r="R173" i="5" s="1"/>
  <c r="R172" i="5" a="1"/>
  <c r="R172" i="5" s="1"/>
  <c r="R171" i="5" a="1"/>
  <c r="R171" i="5" s="1"/>
  <c r="R170" i="5" a="1"/>
  <c r="R170" i="5" s="1"/>
  <c r="R169" i="5" a="1"/>
  <c r="R169" i="5" s="1"/>
  <c r="R168" i="5" a="1"/>
  <c r="R168" i="5" s="1"/>
  <c r="R167" i="5" a="1"/>
  <c r="R167" i="5" s="1"/>
  <c r="R166" i="5" a="1"/>
  <c r="R166" i="5" s="1"/>
  <c r="R165" i="5" a="1"/>
  <c r="R165" i="5" s="1"/>
  <c r="R164" i="5" a="1"/>
  <c r="R164" i="5" s="1"/>
  <c r="R163" i="5" a="1"/>
  <c r="R163" i="5" s="1"/>
  <c r="R162" i="5" a="1"/>
  <c r="R162" i="5" s="1"/>
  <c r="R161" i="5" a="1"/>
  <c r="R161" i="5" s="1"/>
  <c r="R160" i="5" a="1"/>
  <c r="R160" i="5" s="1"/>
  <c r="R159" i="5" a="1"/>
  <c r="R159" i="5" s="1"/>
  <c r="R158" i="5" a="1"/>
  <c r="R158" i="5" s="1"/>
  <c r="R157" i="5" a="1"/>
  <c r="R157" i="5" s="1"/>
  <c r="R156" i="5" a="1"/>
  <c r="R156" i="5" s="1"/>
  <c r="R155" i="5" a="1"/>
  <c r="R155" i="5" s="1"/>
  <c r="R154" i="5" a="1"/>
  <c r="R154" i="5" s="1"/>
  <c r="R153" i="5" a="1"/>
  <c r="R153" i="5" s="1"/>
  <c r="R152" i="5" a="1"/>
  <c r="R152" i="5" s="1"/>
  <c r="R151" i="5" a="1"/>
  <c r="R151" i="5" s="1"/>
  <c r="R150" i="5" a="1"/>
  <c r="R150" i="5" s="1"/>
  <c r="R149" i="5" a="1"/>
  <c r="R149" i="5" s="1"/>
  <c r="R148" i="5" a="1"/>
  <c r="R148" i="5" s="1"/>
  <c r="R147" i="5" a="1"/>
  <c r="R147" i="5" s="1"/>
  <c r="R146" i="5" a="1"/>
  <c r="R146" i="5" s="1"/>
  <c r="R145" i="5" a="1"/>
  <c r="R145" i="5" s="1"/>
  <c r="R144" i="5" a="1"/>
  <c r="R144" i="5" s="1"/>
  <c r="R143" i="5" a="1"/>
  <c r="R143" i="5" s="1"/>
  <c r="R142" i="5" a="1"/>
  <c r="R142" i="5" s="1"/>
  <c r="R141" i="5" a="1"/>
  <c r="R141" i="5" s="1"/>
  <c r="R140" i="5" a="1"/>
  <c r="R140" i="5" s="1"/>
  <c r="R139" i="5" a="1"/>
  <c r="R139" i="5" s="1"/>
  <c r="R138" i="5" a="1"/>
  <c r="R138" i="5" s="1"/>
  <c r="R137" i="5" a="1"/>
  <c r="R137" i="5" s="1"/>
  <c r="R136" i="5" a="1"/>
  <c r="R136" i="5" s="1"/>
  <c r="R135" i="5" a="1"/>
  <c r="R135" i="5" s="1"/>
  <c r="R134" i="5" a="1"/>
  <c r="R134" i="5" s="1"/>
  <c r="R133" i="5" a="1"/>
  <c r="R133" i="5" s="1"/>
  <c r="R132" i="5" a="1"/>
  <c r="R132" i="5" s="1"/>
  <c r="R131" i="5" a="1"/>
  <c r="R131" i="5" s="1"/>
  <c r="R127" i="5" a="1"/>
  <c r="R127" i="5" s="1"/>
  <c r="R126" i="5" a="1"/>
  <c r="R126" i="5" s="1"/>
  <c r="R125" i="5" a="1"/>
  <c r="R125" i="5" s="1"/>
  <c r="R124" i="5" a="1"/>
  <c r="R124" i="5" s="1"/>
  <c r="R123" i="5" a="1"/>
  <c r="R123" i="5" s="1"/>
  <c r="R122" i="5" a="1"/>
  <c r="R122" i="5" s="1"/>
  <c r="R121" i="5" a="1"/>
  <c r="R121" i="5" s="1"/>
  <c r="R120" i="5" a="1"/>
  <c r="R120" i="5" s="1"/>
  <c r="R119" i="5" a="1"/>
  <c r="R119" i="5" s="1"/>
  <c r="R118" i="5" a="1"/>
  <c r="R118" i="5" s="1"/>
  <c r="R117" i="5" a="1"/>
  <c r="R117" i="5" s="1"/>
  <c r="R116" i="5" a="1"/>
  <c r="R116" i="5" s="1"/>
  <c r="R115" i="5" a="1"/>
  <c r="R115" i="5" s="1"/>
  <c r="R114" i="5" a="1"/>
  <c r="R114" i="5" s="1"/>
  <c r="R113" i="5" a="1"/>
  <c r="R113" i="5" s="1"/>
  <c r="R112" i="5" a="1"/>
  <c r="R112" i="5" s="1"/>
  <c r="R111" i="5" a="1"/>
  <c r="R111" i="5" s="1"/>
  <c r="R110" i="5" a="1"/>
  <c r="R110" i="5" s="1"/>
  <c r="R109" i="5" a="1"/>
  <c r="R109" i="5" s="1"/>
  <c r="R108" i="5" a="1"/>
  <c r="R108" i="5" s="1"/>
  <c r="R107" i="5" a="1"/>
  <c r="R107" i="5" s="1"/>
  <c r="R106" i="5" a="1"/>
  <c r="R106" i="5" s="1"/>
  <c r="R105" i="5" a="1"/>
  <c r="R105" i="5" s="1"/>
  <c r="R104" i="5" a="1"/>
  <c r="R104" i="5" s="1"/>
  <c r="R103" i="5" a="1"/>
  <c r="R103" i="5" s="1"/>
  <c r="R102" i="5" a="1"/>
  <c r="R102" i="5" s="1"/>
  <c r="R101" i="5" a="1"/>
  <c r="R101" i="5" s="1"/>
  <c r="R100" i="5" a="1"/>
  <c r="R100" i="5" s="1"/>
  <c r="R99" i="5" a="1"/>
  <c r="R99" i="5" s="1"/>
  <c r="R98" i="5" a="1"/>
  <c r="R98" i="5" s="1"/>
  <c r="R97" i="5" a="1"/>
  <c r="R97" i="5" s="1"/>
  <c r="R96" i="5" a="1"/>
  <c r="R96" i="5" s="1"/>
  <c r="R95" i="5" a="1"/>
  <c r="R95" i="5" s="1"/>
  <c r="R94" i="5" a="1"/>
  <c r="R94" i="5" s="1"/>
  <c r="R93" i="5" a="1"/>
  <c r="R93" i="5" s="1"/>
  <c r="R92" i="5" a="1"/>
  <c r="R92" i="5" s="1"/>
  <c r="R91" i="5" a="1"/>
  <c r="R91" i="5" s="1"/>
  <c r="R90" i="5" a="1"/>
  <c r="R90" i="5" s="1"/>
  <c r="R89" i="5" a="1"/>
  <c r="R89" i="5" s="1"/>
  <c r="R88" i="5" a="1"/>
  <c r="R88" i="5" s="1"/>
  <c r="R87" i="5" a="1"/>
  <c r="R87" i="5" s="1"/>
  <c r="R86" i="5" a="1"/>
  <c r="R86" i="5" s="1"/>
  <c r="R82" i="5" a="1"/>
  <c r="R82" i="5" s="1"/>
  <c r="R81" i="5" a="1"/>
  <c r="R81" i="5" s="1"/>
  <c r="R80" i="5" a="1"/>
  <c r="R80" i="5" s="1"/>
  <c r="R79" i="5" a="1"/>
  <c r="R79" i="5" s="1"/>
  <c r="R78" i="5" a="1"/>
  <c r="R78" i="5" s="1"/>
  <c r="R77" i="5" a="1"/>
  <c r="R77" i="5" s="1"/>
  <c r="R76" i="5" a="1"/>
  <c r="R76" i="5" s="1"/>
  <c r="R75" i="5" a="1"/>
  <c r="R75" i="5" s="1"/>
  <c r="R74" i="5" a="1"/>
  <c r="R74" i="5" s="1"/>
  <c r="R73" i="5" a="1"/>
  <c r="R73" i="5" s="1"/>
  <c r="R72" i="5" a="1"/>
  <c r="R72" i="5" s="1"/>
  <c r="R71" i="5" a="1"/>
  <c r="R71" i="5" s="1"/>
  <c r="R70" i="5" a="1"/>
  <c r="R70" i="5" s="1"/>
  <c r="R69" i="5" a="1"/>
  <c r="R69" i="5" s="1"/>
  <c r="R68" i="5" a="1"/>
  <c r="R68" i="5" s="1"/>
  <c r="R67" i="5" a="1"/>
  <c r="R67" i="5" s="1"/>
  <c r="R66" i="5" a="1"/>
  <c r="R66" i="5" s="1"/>
  <c r="R65" i="5" a="1"/>
  <c r="R65" i="5" s="1"/>
  <c r="R64" i="5" a="1"/>
  <c r="R64" i="5" s="1"/>
  <c r="R63" i="5" a="1"/>
  <c r="R63" i="5" s="1"/>
  <c r="R62" i="5" a="1"/>
  <c r="R62" i="5" s="1"/>
  <c r="R61" i="5" a="1"/>
  <c r="R61" i="5" s="1"/>
  <c r="R60" i="5" a="1"/>
  <c r="R60" i="5" s="1"/>
  <c r="R59" i="5" a="1"/>
  <c r="R59" i="5" s="1"/>
  <c r="R58" i="5" a="1"/>
  <c r="R58" i="5" s="1"/>
  <c r="R57" i="5" a="1"/>
  <c r="R57" i="5" s="1"/>
  <c r="R56" i="5" a="1"/>
  <c r="R56" i="5" s="1"/>
  <c r="R55" i="5" a="1"/>
  <c r="R55" i="5" s="1"/>
  <c r="R54" i="5" a="1"/>
  <c r="R54" i="5" s="1"/>
  <c r="R53" i="5" a="1"/>
  <c r="R53" i="5" s="1"/>
  <c r="R52" i="5" a="1"/>
  <c r="R52" i="5" s="1"/>
  <c r="R51" i="5" a="1"/>
  <c r="R51" i="5" s="1"/>
  <c r="R50" i="5" a="1"/>
  <c r="R50" i="5" s="1"/>
  <c r="R49" i="5" a="1"/>
  <c r="R49" i="5" s="1"/>
  <c r="R48" i="5" a="1"/>
  <c r="R48" i="5" s="1"/>
  <c r="R47" i="5" a="1"/>
  <c r="R47" i="5" s="1"/>
  <c r="R46" i="5" a="1"/>
  <c r="R46" i="5" s="1"/>
  <c r="R45" i="5" a="1"/>
  <c r="R45" i="5" s="1"/>
  <c r="R44" i="5" a="1"/>
  <c r="R44" i="5" s="1"/>
  <c r="R43" i="5" a="1"/>
  <c r="R43" i="5" s="1"/>
  <c r="R42" i="5" a="1"/>
  <c r="R42" i="5" s="1"/>
  <c r="R41" i="5" a="1"/>
  <c r="R41" i="5" s="1"/>
  <c r="R40" i="5" a="1"/>
  <c r="R40" i="5" s="1"/>
  <c r="R39" i="5" a="1"/>
  <c r="R39" i="5" s="1"/>
  <c r="R38" i="5" a="1"/>
  <c r="R38" i="5" s="1"/>
  <c r="R37" i="5" a="1"/>
  <c r="R37" i="5" s="1"/>
  <c r="R36" i="5" a="1"/>
  <c r="R36" i="5" s="1"/>
  <c r="R35" i="5" a="1"/>
  <c r="R35" i="5" s="1"/>
  <c r="R34" i="5" a="1"/>
  <c r="R34" i="5" s="1"/>
  <c r="R33" i="5" a="1"/>
  <c r="R33" i="5" s="1"/>
  <c r="R32" i="5" a="1"/>
  <c r="R32" i="5" s="1"/>
  <c r="R31" i="5" a="1"/>
  <c r="R31" i="5" s="1"/>
  <c r="R30" i="5" a="1"/>
  <c r="R30" i="5" s="1"/>
  <c r="R29" i="5" a="1"/>
  <c r="R29" i="5" s="1"/>
  <c r="R28" i="5" a="1"/>
  <c r="R28" i="5" s="1"/>
  <c r="R27" i="5" a="1"/>
  <c r="R27" i="5" s="1"/>
  <c r="R26" i="5" a="1"/>
  <c r="R26" i="5" s="1"/>
  <c r="R25" i="5" a="1"/>
  <c r="R25" i="5" s="1"/>
  <c r="R24" i="5" a="1"/>
  <c r="R24" i="5" s="1"/>
  <c r="R23" i="5" a="1"/>
  <c r="R23" i="5" s="1"/>
  <c r="R22" i="5" a="1"/>
  <c r="R22" i="5" s="1"/>
  <c r="R21" i="5" a="1"/>
  <c r="R21" i="5" s="1"/>
  <c r="R20" i="5" a="1"/>
  <c r="R20" i="5" s="1"/>
  <c r="R19" i="5" a="1"/>
  <c r="R19" i="5" s="1"/>
  <c r="R18" i="5" a="1"/>
  <c r="R18" i="5" s="1"/>
  <c r="R17" i="5" a="1"/>
  <c r="R17" i="5" s="1"/>
  <c r="R16" i="5" a="1"/>
  <c r="R16" i="5" s="1"/>
  <c r="R15" i="5" a="1"/>
  <c r="R15" i="5" s="1"/>
  <c r="R14" i="5" a="1"/>
  <c r="R14" i="5" s="1"/>
  <c r="R13" i="5" a="1"/>
  <c r="R13" i="5" s="1"/>
  <c r="R12" i="5" a="1"/>
  <c r="R12" i="5" s="1"/>
  <c r="R11" i="5" a="1"/>
  <c r="R11" i="5" s="1"/>
  <c r="R10" i="5" a="1"/>
  <c r="R10" i="5" s="1"/>
  <c r="R9" i="5" a="1"/>
  <c r="R9" i="5" s="1"/>
  <c r="R8" i="5" a="1"/>
  <c r="R8" i="5" s="1"/>
  <c r="R7" i="5" a="1"/>
  <c r="R7" i="5" s="1"/>
  <c r="R6" i="5" a="1"/>
  <c r="R6" i="5" s="1"/>
  <c r="Q888" i="5" a="1"/>
  <c r="Q888" i="5" s="1"/>
  <c r="Q887" i="5" a="1"/>
  <c r="Q887" i="5" s="1"/>
  <c r="Q886" i="5" a="1"/>
  <c r="Q886" i="5" s="1"/>
  <c r="Q885" i="5" a="1"/>
  <c r="Q885" i="5" s="1"/>
  <c r="Q884" i="5" a="1"/>
  <c r="Q884" i="5" s="1"/>
  <c r="Q883" i="5" a="1"/>
  <c r="Q883" i="5" s="1"/>
  <c r="Q882" i="5" a="1"/>
  <c r="Q882" i="5" s="1"/>
  <c r="Q881" i="5" a="1"/>
  <c r="Q881" i="5" s="1"/>
  <c r="Q880" i="5" a="1"/>
  <c r="Q880" i="5" s="1"/>
  <c r="Q879" i="5" a="1"/>
  <c r="Q879" i="5" s="1"/>
  <c r="Q878" i="5" a="1"/>
  <c r="Q878" i="5" s="1"/>
  <c r="Q877" i="5" a="1"/>
  <c r="Q877" i="5" s="1"/>
  <c r="Q876" i="5" a="1"/>
  <c r="Q876" i="5" s="1"/>
  <c r="Q875" i="5" a="1"/>
  <c r="Q875" i="5" s="1"/>
  <c r="Q874" i="5" a="1"/>
  <c r="Q874" i="5" s="1"/>
  <c r="Q873" i="5" a="1"/>
  <c r="Q873" i="5" s="1"/>
  <c r="Q872" i="5" a="1"/>
  <c r="Q872" i="5" s="1"/>
  <c r="Q871" i="5" a="1"/>
  <c r="Q871" i="5" s="1"/>
  <c r="Q870" i="5" a="1"/>
  <c r="Q870" i="5" s="1"/>
  <c r="Q869" i="5" a="1"/>
  <c r="Q869" i="5" s="1"/>
  <c r="Q868" i="5" a="1"/>
  <c r="Q868" i="5" s="1"/>
  <c r="Q867" i="5" a="1"/>
  <c r="Q867" i="5" s="1"/>
  <c r="Q866" i="5" a="1"/>
  <c r="Q866" i="5" s="1"/>
  <c r="Q865" i="5" a="1"/>
  <c r="Q865" i="5" s="1"/>
  <c r="Q864" i="5" a="1"/>
  <c r="Q864" i="5" s="1"/>
  <c r="Q863" i="5" a="1"/>
  <c r="Q863" i="5" s="1"/>
  <c r="Q862" i="5" a="1"/>
  <c r="Q862" i="5" s="1"/>
  <c r="Q861" i="5" a="1"/>
  <c r="Q861" i="5" s="1"/>
  <c r="Q860" i="5" a="1"/>
  <c r="Q860" i="5" s="1"/>
  <c r="Q859" i="5" a="1"/>
  <c r="Q859" i="5" s="1"/>
  <c r="Q858" i="5" a="1"/>
  <c r="Q858" i="5" s="1"/>
  <c r="Q857" i="5" a="1"/>
  <c r="Q857" i="5" s="1"/>
  <c r="Q856" i="5" a="1"/>
  <c r="Q856" i="5" s="1"/>
  <c r="Q855" i="5" a="1"/>
  <c r="Q855" i="5" s="1"/>
  <c r="Q854" i="5" a="1"/>
  <c r="Q854" i="5" s="1"/>
  <c r="Q853" i="5" a="1"/>
  <c r="Q853" i="5" s="1"/>
  <c r="Q852" i="5" a="1"/>
  <c r="Q852" i="5" s="1"/>
  <c r="Q851" i="5" a="1"/>
  <c r="Q851" i="5" s="1"/>
  <c r="Q850" i="5" a="1"/>
  <c r="Q850" i="5" s="1"/>
  <c r="Q849" i="5" a="1"/>
  <c r="Q849" i="5" s="1"/>
  <c r="Q848" i="5" a="1"/>
  <c r="Q848" i="5" s="1"/>
  <c r="Q847" i="5" a="1"/>
  <c r="Q847" i="5" s="1"/>
  <c r="Q846" i="5" a="1"/>
  <c r="Q846" i="5" s="1"/>
  <c r="Q845" i="5" a="1"/>
  <c r="Q845" i="5" s="1"/>
  <c r="Q844" i="5" a="1"/>
  <c r="Q844" i="5" s="1"/>
  <c r="Q843" i="5" a="1"/>
  <c r="Q843" i="5" s="1"/>
  <c r="Q842" i="5" a="1"/>
  <c r="Q842" i="5" s="1"/>
  <c r="Q841" i="5" a="1"/>
  <c r="Q841" i="5" s="1"/>
  <c r="Q840" i="5" a="1"/>
  <c r="Q840" i="5" s="1"/>
  <c r="Q839" i="5" a="1"/>
  <c r="Q839" i="5" s="1"/>
  <c r="Q838" i="5" a="1"/>
  <c r="Q838" i="5" s="1"/>
  <c r="Q837" i="5" a="1"/>
  <c r="Q837" i="5" s="1"/>
  <c r="Q836" i="5" a="1"/>
  <c r="Q836" i="5" s="1"/>
  <c r="Q835" i="5" a="1"/>
  <c r="Q835" i="5" s="1"/>
  <c r="Q834" i="5" a="1"/>
  <c r="Q834" i="5" s="1"/>
  <c r="Q833" i="5" a="1"/>
  <c r="Q833" i="5" s="1"/>
  <c r="Q832" i="5" a="1"/>
  <c r="Q832" i="5" s="1"/>
  <c r="Q831" i="5" a="1"/>
  <c r="Q831" i="5" s="1"/>
  <c r="Q830" i="5" a="1"/>
  <c r="Q830" i="5" s="1"/>
  <c r="Q829" i="5" a="1"/>
  <c r="Q829" i="5" s="1"/>
  <c r="Q828" i="5" a="1"/>
  <c r="Q828" i="5" s="1"/>
  <c r="Q827" i="5" a="1"/>
  <c r="Q827" i="5" s="1"/>
  <c r="Q826" i="5" a="1"/>
  <c r="Q826" i="5" s="1"/>
  <c r="Q825" i="5" a="1"/>
  <c r="Q825" i="5" s="1"/>
  <c r="Q824" i="5" a="1"/>
  <c r="Q824" i="5" s="1"/>
  <c r="Q823" i="5" a="1"/>
  <c r="Q823" i="5" s="1"/>
  <c r="Q822" i="5" a="1"/>
  <c r="Q822" i="5" s="1"/>
  <c r="Q821" i="5" a="1"/>
  <c r="Q821" i="5" s="1"/>
  <c r="Q820" i="5" a="1"/>
  <c r="Q820" i="5" s="1"/>
  <c r="Q819" i="5" a="1"/>
  <c r="Q819" i="5" s="1"/>
  <c r="Q818" i="5" a="1"/>
  <c r="Q818" i="5" s="1"/>
  <c r="Q817" i="5" a="1"/>
  <c r="Q817" i="5" s="1"/>
  <c r="Q816" i="5" a="1"/>
  <c r="Q816" i="5" s="1"/>
  <c r="Q815" i="5" a="1"/>
  <c r="Q815" i="5" s="1"/>
  <c r="Q814" i="5" a="1"/>
  <c r="Q814" i="5" s="1"/>
  <c r="Q813" i="5" a="1"/>
  <c r="Q813" i="5" s="1"/>
  <c r="Q812" i="5" a="1"/>
  <c r="Q812" i="5" s="1"/>
  <c r="Q811" i="5" a="1"/>
  <c r="Q811" i="5" s="1"/>
  <c r="Q810" i="5" a="1"/>
  <c r="Q810" i="5" s="1"/>
  <c r="Q809" i="5" a="1"/>
  <c r="Q809" i="5" s="1"/>
  <c r="Q808" i="5" a="1"/>
  <c r="Q808" i="5" s="1"/>
  <c r="Q804" i="5" a="1"/>
  <c r="Q804" i="5" s="1"/>
  <c r="Q803" i="5" a="1"/>
  <c r="Q803" i="5" s="1"/>
  <c r="Q802" i="5" a="1"/>
  <c r="Q802" i="5" s="1"/>
  <c r="Q801" i="5" a="1"/>
  <c r="Q801" i="5" s="1"/>
  <c r="Q800" i="5" a="1"/>
  <c r="Q800" i="5" s="1"/>
  <c r="Q799" i="5" a="1"/>
  <c r="Q799" i="5" s="1"/>
  <c r="Q798" i="5" a="1"/>
  <c r="Q798" i="5" s="1"/>
  <c r="Q797" i="5" a="1"/>
  <c r="Q797" i="5" s="1"/>
  <c r="Q796" i="5" a="1"/>
  <c r="Q796" i="5" s="1"/>
  <c r="Q795" i="5" a="1"/>
  <c r="Q795" i="5" s="1"/>
  <c r="Q794" i="5" a="1"/>
  <c r="Q794" i="5" s="1"/>
  <c r="Q793" i="5" a="1"/>
  <c r="Q793" i="5" s="1"/>
  <c r="Q792" i="5" a="1"/>
  <c r="Q792" i="5" s="1"/>
  <c r="Q791" i="5" a="1"/>
  <c r="Q791" i="5" s="1"/>
  <c r="Q790" i="5" a="1"/>
  <c r="Q790" i="5" s="1"/>
  <c r="Q789" i="5" a="1"/>
  <c r="Q789" i="5" s="1"/>
  <c r="Q788" i="5" a="1"/>
  <c r="Q788" i="5" s="1"/>
  <c r="Q787" i="5" a="1"/>
  <c r="Q787" i="5" s="1"/>
  <c r="Q786" i="5" a="1"/>
  <c r="Q786" i="5" s="1"/>
  <c r="Q785" i="5" a="1"/>
  <c r="Q785" i="5" s="1"/>
  <c r="Q784" i="5" a="1"/>
  <c r="Q784" i="5" s="1"/>
  <c r="Q783" i="5" a="1"/>
  <c r="Q783" i="5" s="1"/>
  <c r="Q782" i="5" a="1"/>
  <c r="Q782" i="5" s="1"/>
  <c r="Q781" i="5" a="1"/>
  <c r="Q781" i="5" s="1"/>
  <c r="Q780" i="5" a="1"/>
  <c r="Q780" i="5" s="1"/>
  <c r="Q779" i="5" a="1"/>
  <c r="Q779" i="5" s="1"/>
  <c r="Q778" i="5" a="1"/>
  <c r="Q778" i="5" s="1"/>
  <c r="Q777" i="5" a="1"/>
  <c r="Q777" i="5" s="1"/>
  <c r="Q776" i="5" a="1"/>
  <c r="Q776" i="5" s="1"/>
  <c r="Q775" i="5" a="1"/>
  <c r="Q775" i="5" s="1"/>
  <c r="Q774" i="5" a="1"/>
  <c r="Q774" i="5" s="1"/>
  <c r="Q773" i="5" a="1"/>
  <c r="Q773" i="5" s="1"/>
  <c r="Q772" i="5" a="1"/>
  <c r="Q772" i="5" s="1"/>
  <c r="Q771" i="5" a="1"/>
  <c r="Q771" i="5" s="1"/>
  <c r="Q770" i="5" a="1"/>
  <c r="Q770" i="5" s="1"/>
  <c r="Q769" i="5" a="1"/>
  <c r="Q769" i="5" s="1"/>
  <c r="Q768" i="5" a="1"/>
  <c r="Q768" i="5" s="1"/>
  <c r="Q767" i="5" a="1"/>
  <c r="Q767" i="5" s="1"/>
  <c r="Q766" i="5" a="1"/>
  <c r="Q766" i="5" s="1"/>
  <c r="Q765" i="5" a="1"/>
  <c r="Q765" i="5" s="1"/>
  <c r="Q764" i="5" a="1"/>
  <c r="Q764" i="5" s="1"/>
  <c r="Q763" i="5" a="1"/>
  <c r="Q763" i="5" s="1"/>
  <c r="Q762" i="5" a="1"/>
  <c r="Q762" i="5" s="1"/>
  <c r="Q761" i="5" a="1"/>
  <c r="Q761" i="5" s="1"/>
  <c r="Q760" i="5" a="1"/>
  <c r="Q760" i="5" s="1"/>
  <c r="Q759" i="5" a="1"/>
  <c r="Q759" i="5" s="1"/>
  <c r="Q758" i="5" a="1"/>
  <c r="Q758" i="5" s="1"/>
  <c r="Q757" i="5" a="1"/>
  <c r="Q757" i="5" s="1"/>
  <c r="Q756" i="5" a="1"/>
  <c r="Q756" i="5" s="1"/>
  <c r="Q755" i="5" a="1"/>
  <c r="Q755" i="5" s="1"/>
  <c r="Q754" i="5" a="1"/>
  <c r="Q754" i="5" s="1"/>
  <c r="Q753" i="5" a="1"/>
  <c r="Q753" i="5" s="1"/>
  <c r="Q752" i="5" a="1"/>
  <c r="Q752" i="5" s="1"/>
  <c r="Q751" i="5" a="1"/>
  <c r="Q751" i="5" s="1"/>
  <c r="Q750" i="5" a="1"/>
  <c r="Q750" i="5" s="1"/>
  <c r="Q749" i="5" a="1"/>
  <c r="Q749" i="5" s="1"/>
  <c r="Q748" i="5" a="1"/>
  <c r="Q748" i="5" s="1"/>
  <c r="Q747" i="5" a="1"/>
  <c r="Q747" i="5" s="1"/>
  <c r="Q746" i="5" a="1"/>
  <c r="Q746" i="5" s="1"/>
  <c r="Q745" i="5" a="1"/>
  <c r="Q745" i="5" s="1"/>
  <c r="Q744" i="5" a="1"/>
  <c r="Q744" i="5" s="1"/>
  <c r="Q743" i="5" a="1"/>
  <c r="Q743" i="5" s="1"/>
  <c r="Q742" i="5" a="1"/>
  <c r="Q742" i="5" s="1"/>
  <c r="Q741" i="5" a="1"/>
  <c r="Q741" i="5" s="1"/>
  <c r="Q740" i="5" a="1"/>
  <c r="Q740" i="5" s="1"/>
  <c r="Q739" i="5" a="1"/>
  <c r="Q739" i="5" s="1"/>
  <c r="Q738" i="5" a="1"/>
  <c r="Q738" i="5" s="1"/>
  <c r="Q737" i="5" a="1"/>
  <c r="Q737" i="5" s="1"/>
  <c r="Q736" i="5" a="1"/>
  <c r="Q736" i="5" s="1"/>
  <c r="Q735" i="5" a="1"/>
  <c r="Q735" i="5" s="1"/>
  <c r="Q734" i="5" a="1"/>
  <c r="Q734" i="5" s="1"/>
  <c r="Q733" i="5" a="1"/>
  <c r="Q733" i="5" s="1"/>
  <c r="Q732" i="5" a="1"/>
  <c r="Q732" i="5" s="1"/>
  <c r="Q731" i="5" a="1"/>
  <c r="Q731" i="5" s="1"/>
  <c r="Q727" i="5" a="1"/>
  <c r="Q727" i="5" s="1"/>
  <c r="Q726" i="5" a="1"/>
  <c r="Q726" i="5" s="1"/>
  <c r="Q725" i="5" a="1"/>
  <c r="Q725" i="5" s="1"/>
  <c r="Q724" i="5" a="1"/>
  <c r="Q724" i="5" s="1"/>
  <c r="Q723" i="5" a="1"/>
  <c r="Q723" i="5" s="1"/>
  <c r="Q722" i="5" a="1"/>
  <c r="Q722" i="5" s="1"/>
  <c r="Q721" i="5" a="1"/>
  <c r="Q721" i="5" s="1"/>
  <c r="Q720" i="5" a="1"/>
  <c r="Q720" i="5" s="1"/>
  <c r="Q719" i="5" a="1"/>
  <c r="Q719" i="5" s="1"/>
  <c r="Q718" i="5" a="1"/>
  <c r="Q718" i="5" s="1"/>
  <c r="Q717" i="5" a="1"/>
  <c r="Q717" i="5" s="1"/>
  <c r="Q716" i="5" a="1"/>
  <c r="Q716" i="5" s="1"/>
  <c r="Q715" i="5" a="1"/>
  <c r="Q715" i="5" s="1"/>
  <c r="Q714" i="5" a="1"/>
  <c r="Q714" i="5" s="1"/>
  <c r="Q713" i="5" a="1"/>
  <c r="Q713" i="5" s="1"/>
  <c r="Q712" i="5" a="1"/>
  <c r="Q712" i="5" s="1"/>
  <c r="Q711" i="5" a="1"/>
  <c r="Q711" i="5" s="1"/>
  <c r="Q710" i="5" a="1"/>
  <c r="Q710" i="5" s="1"/>
  <c r="Q709" i="5" a="1"/>
  <c r="Q709" i="5" s="1"/>
  <c r="Q708" i="5" a="1"/>
  <c r="Q708" i="5" s="1"/>
  <c r="Q707" i="5" a="1"/>
  <c r="Q707" i="5" s="1"/>
  <c r="Q706" i="5" a="1"/>
  <c r="Q706" i="5" s="1"/>
  <c r="Q705" i="5" a="1"/>
  <c r="Q705" i="5" s="1"/>
  <c r="Q704" i="5" a="1"/>
  <c r="Q704" i="5" s="1"/>
  <c r="Q703" i="5" a="1"/>
  <c r="Q703" i="5" s="1"/>
  <c r="Q702" i="5" a="1"/>
  <c r="Q702" i="5" s="1"/>
  <c r="Q701" i="5" a="1"/>
  <c r="Q701" i="5" s="1"/>
  <c r="Q700" i="5" a="1"/>
  <c r="Q700" i="5" s="1"/>
  <c r="Q699" i="5" a="1"/>
  <c r="Q699" i="5" s="1"/>
  <c r="Q698" i="5" a="1"/>
  <c r="Q698" i="5" s="1"/>
  <c r="Q697" i="5" a="1"/>
  <c r="Q697" i="5" s="1"/>
  <c r="Q696" i="5" a="1"/>
  <c r="Q696" i="5" s="1"/>
  <c r="Q695" i="5" a="1"/>
  <c r="Q695" i="5" s="1"/>
  <c r="Q694" i="5" a="1"/>
  <c r="Q694" i="5" s="1"/>
  <c r="Q693" i="5" a="1"/>
  <c r="Q693" i="5" s="1"/>
  <c r="Q692" i="5" a="1"/>
  <c r="Q692" i="5" s="1"/>
  <c r="Q691" i="5" a="1"/>
  <c r="Q691" i="5" s="1"/>
  <c r="Q690" i="5" a="1"/>
  <c r="Q690" i="5" s="1"/>
  <c r="Q689" i="5" a="1"/>
  <c r="Q689" i="5" s="1"/>
  <c r="Q688" i="5" a="1"/>
  <c r="Q688" i="5" s="1"/>
  <c r="Q687" i="5" a="1"/>
  <c r="Q687" i="5" s="1"/>
  <c r="Q686" i="5" a="1"/>
  <c r="Q686" i="5" s="1"/>
  <c r="Q685" i="5" a="1"/>
  <c r="Q685" i="5" s="1"/>
  <c r="Q684" i="5" a="1"/>
  <c r="Q684" i="5" s="1"/>
  <c r="Q683" i="5" a="1"/>
  <c r="Q683" i="5" s="1"/>
  <c r="Q682" i="5" a="1"/>
  <c r="Q682" i="5" s="1"/>
  <c r="Q681" i="5" a="1"/>
  <c r="Q681" i="5" s="1"/>
  <c r="Q680" i="5" a="1"/>
  <c r="Q680" i="5" s="1"/>
  <c r="Q679" i="5" a="1"/>
  <c r="Q679" i="5" s="1"/>
  <c r="Q678" i="5" a="1"/>
  <c r="Q678" i="5" s="1"/>
  <c r="Q677" i="5" a="1"/>
  <c r="Q677" i="5" s="1"/>
  <c r="Q676" i="5" a="1"/>
  <c r="Q676" i="5" s="1"/>
  <c r="Q675" i="5" a="1"/>
  <c r="Q675" i="5" s="1"/>
  <c r="Q674" i="5" a="1"/>
  <c r="Q674" i="5" s="1"/>
  <c r="Q673" i="5" a="1"/>
  <c r="Q673" i="5" s="1"/>
  <c r="Q672" i="5" a="1"/>
  <c r="Q672" i="5" s="1"/>
  <c r="Q671" i="5" a="1"/>
  <c r="Q671" i="5" s="1"/>
  <c r="Q670" i="5" a="1"/>
  <c r="Q670" i="5" s="1"/>
  <c r="Q669" i="5" a="1"/>
  <c r="Q669" i="5" s="1"/>
  <c r="Q668" i="5" a="1"/>
  <c r="Q668" i="5" s="1"/>
  <c r="Q667" i="5" a="1"/>
  <c r="Q667" i="5" s="1"/>
  <c r="Q666" i="5" a="1"/>
  <c r="Q666" i="5" s="1"/>
  <c r="Q665" i="5" a="1"/>
  <c r="Q665" i="5" s="1"/>
  <c r="Q664" i="5" a="1"/>
  <c r="Q664" i="5" s="1"/>
  <c r="Q660" i="5" a="1"/>
  <c r="Q660" i="5" s="1"/>
  <c r="Q659" i="5" a="1"/>
  <c r="Q659" i="5" s="1"/>
  <c r="Q658" i="5" a="1"/>
  <c r="Q658" i="5" s="1"/>
  <c r="Q657" i="5" a="1"/>
  <c r="Q657" i="5" s="1"/>
  <c r="Q656" i="5" a="1"/>
  <c r="Q656" i="5" s="1"/>
  <c r="Q655" i="5" a="1"/>
  <c r="Q655" i="5" s="1"/>
  <c r="Q654" i="5" a="1"/>
  <c r="Q654" i="5" s="1"/>
  <c r="Q653" i="5" a="1"/>
  <c r="Q653" i="5" s="1"/>
  <c r="Q652" i="5" a="1"/>
  <c r="Q652" i="5" s="1"/>
  <c r="Q651" i="5" a="1"/>
  <c r="Q651" i="5" s="1"/>
  <c r="Q650" i="5" a="1"/>
  <c r="Q650" i="5" s="1"/>
  <c r="Q649" i="5" a="1"/>
  <c r="Q649" i="5" s="1"/>
  <c r="Q648" i="5" a="1"/>
  <c r="Q648" i="5" s="1"/>
  <c r="Q647" i="5" a="1"/>
  <c r="Q647" i="5" s="1"/>
  <c r="Q646" i="5" a="1"/>
  <c r="Q646" i="5" s="1"/>
  <c r="Q645" i="5" a="1"/>
  <c r="Q645" i="5" s="1"/>
  <c r="Q644" i="5" a="1"/>
  <c r="Q644" i="5" s="1"/>
  <c r="Q643" i="5" a="1"/>
  <c r="Q643" i="5" s="1"/>
  <c r="Q642" i="5" a="1"/>
  <c r="Q642" i="5" s="1"/>
  <c r="Q641" i="5" a="1"/>
  <c r="Q641" i="5" s="1"/>
  <c r="Q640" i="5" a="1"/>
  <c r="Q640" i="5" s="1"/>
  <c r="Q639" i="5" a="1"/>
  <c r="Q639" i="5" s="1"/>
  <c r="Q638" i="5" a="1"/>
  <c r="Q638" i="5" s="1"/>
  <c r="Q637" i="5" a="1"/>
  <c r="Q637" i="5" s="1"/>
  <c r="Q636" i="5" a="1"/>
  <c r="Q636" i="5" s="1"/>
  <c r="Q635" i="5" a="1"/>
  <c r="Q635" i="5" s="1"/>
  <c r="Q634" i="5" a="1"/>
  <c r="Q634" i="5" s="1"/>
  <c r="Q633" i="5" a="1"/>
  <c r="Q633" i="5" s="1"/>
  <c r="Q632" i="5" a="1"/>
  <c r="Q632" i="5" s="1"/>
  <c r="Q631" i="5" a="1"/>
  <c r="Q631" i="5" s="1"/>
  <c r="Q630" i="5" a="1"/>
  <c r="Q630" i="5" s="1"/>
  <c r="Q629" i="5" a="1"/>
  <c r="Q629" i="5" s="1"/>
  <c r="Q628" i="5" a="1"/>
  <c r="Q628" i="5" s="1"/>
  <c r="Q627" i="5" a="1"/>
  <c r="Q627" i="5" s="1"/>
  <c r="Q626" i="5" a="1"/>
  <c r="Q626" i="5" s="1"/>
  <c r="Q625" i="5" a="1"/>
  <c r="Q625" i="5" s="1"/>
  <c r="Q624" i="5" a="1"/>
  <c r="Q624" i="5" s="1"/>
  <c r="Q623" i="5" a="1"/>
  <c r="Q623" i="5" s="1"/>
  <c r="Q622" i="5" a="1"/>
  <c r="Q622" i="5" s="1"/>
  <c r="Q621" i="5" a="1"/>
  <c r="Q621" i="5" s="1"/>
  <c r="Q620" i="5" a="1"/>
  <c r="Q620" i="5" s="1"/>
  <c r="Q619" i="5" a="1"/>
  <c r="Q619" i="5" s="1"/>
  <c r="Q618" i="5" a="1"/>
  <c r="Q618" i="5" s="1"/>
  <c r="Q617" i="5" a="1"/>
  <c r="Q617" i="5" s="1"/>
  <c r="Q616" i="5" a="1"/>
  <c r="Q616" i="5" s="1"/>
  <c r="Q615" i="5" a="1"/>
  <c r="Q615" i="5" s="1"/>
  <c r="Q614" i="5" a="1"/>
  <c r="Q614" i="5" s="1"/>
  <c r="Q613" i="5" a="1"/>
  <c r="Q613" i="5" s="1"/>
  <c r="Q612" i="5" a="1"/>
  <c r="Q612" i="5" s="1"/>
  <c r="Q611" i="5" a="1"/>
  <c r="Q611" i="5" s="1"/>
  <c r="Q610" i="5" a="1"/>
  <c r="Q610" i="5" s="1"/>
  <c r="Q609" i="5" a="1"/>
  <c r="Q609" i="5" s="1"/>
  <c r="Q608" i="5" a="1"/>
  <c r="Q608" i="5" s="1"/>
  <c r="Q607" i="5" a="1"/>
  <c r="Q607" i="5" s="1"/>
  <c r="Q606" i="5" a="1"/>
  <c r="Q606" i="5" s="1"/>
  <c r="Q605" i="5" a="1"/>
  <c r="Q605" i="5" s="1"/>
  <c r="Q604" i="5" a="1"/>
  <c r="Q604" i="5" s="1"/>
  <c r="Q603" i="5" a="1"/>
  <c r="Q603" i="5" s="1"/>
  <c r="Q602" i="5" a="1"/>
  <c r="Q602" i="5" s="1"/>
  <c r="Q601" i="5" a="1"/>
  <c r="Q601" i="5" s="1"/>
  <c r="Q600" i="5" a="1"/>
  <c r="Q600" i="5" s="1"/>
  <c r="Q599" i="5" a="1"/>
  <c r="Q599" i="5" s="1"/>
  <c r="Q598" i="5" a="1"/>
  <c r="Q598" i="5" s="1"/>
  <c r="Q597" i="5" a="1"/>
  <c r="Q597" i="5" s="1"/>
  <c r="Q596" i="5" a="1"/>
  <c r="Q596" i="5" s="1"/>
  <c r="Q595" i="5" a="1"/>
  <c r="Q595" i="5" s="1"/>
  <c r="Q594" i="5" a="1"/>
  <c r="Q594" i="5" s="1"/>
  <c r="Q593" i="5" a="1"/>
  <c r="Q593" i="5" s="1"/>
  <c r="Q592" i="5" a="1"/>
  <c r="Q592" i="5" s="1"/>
  <c r="Q591" i="5" a="1"/>
  <c r="Q591" i="5" s="1"/>
  <c r="Q590" i="5" a="1"/>
  <c r="Q590" i="5" s="1"/>
  <c r="Q589" i="5" a="1"/>
  <c r="Q589" i="5" s="1"/>
  <c r="Q588" i="5" a="1"/>
  <c r="Q588" i="5" s="1"/>
  <c r="Q587" i="5" a="1"/>
  <c r="Q587" i="5" s="1"/>
  <c r="Q586" i="5" a="1"/>
  <c r="Q586" i="5" s="1"/>
  <c r="Q585" i="5" a="1"/>
  <c r="Q585" i="5" s="1"/>
  <c r="Q584" i="5" a="1"/>
  <c r="Q584" i="5" s="1"/>
  <c r="Q583" i="5" a="1"/>
  <c r="Q583" i="5" s="1"/>
  <c r="Q582" i="5" a="1"/>
  <c r="Q582" i="5" s="1"/>
  <c r="Q581" i="5" a="1"/>
  <c r="Q581" i="5" s="1"/>
  <c r="Q580" i="5" a="1"/>
  <c r="Q580" i="5" s="1"/>
  <c r="Q579" i="5" a="1"/>
  <c r="Q579" i="5" s="1"/>
  <c r="Q578" i="5" a="1"/>
  <c r="Q578" i="5" s="1"/>
  <c r="Q577" i="5" a="1"/>
  <c r="Q577" i="5" s="1"/>
  <c r="Q576" i="5" a="1"/>
  <c r="Q576" i="5" s="1"/>
  <c r="Q575" i="5" a="1"/>
  <c r="Q575" i="5" s="1"/>
  <c r="Q574" i="5" a="1"/>
  <c r="Q574" i="5" s="1"/>
  <c r="Q573" i="5" a="1"/>
  <c r="Q573" i="5" s="1"/>
  <c r="Q572" i="5" a="1"/>
  <c r="Q572" i="5" s="1"/>
  <c r="Q571" i="5" a="1"/>
  <c r="Q571" i="5" s="1"/>
  <c r="Q570" i="5" a="1"/>
  <c r="Q570" i="5" s="1"/>
  <c r="Q569" i="5" a="1"/>
  <c r="Q569" i="5" s="1"/>
  <c r="Q568" i="5" a="1"/>
  <c r="Q568" i="5" s="1"/>
  <c r="Q567" i="5" a="1"/>
  <c r="Q567" i="5" s="1"/>
  <c r="Q566" i="5" a="1"/>
  <c r="Q566" i="5" s="1"/>
  <c r="Q565" i="5" a="1"/>
  <c r="Q565" i="5" s="1"/>
  <c r="Q564" i="5" a="1"/>
  <c r="Q564" i="5" s="1"/>
  <c r="Q563" i="5" a="1"/>
  <c r="Q563" i="5" s="1"/>
  <c r="Q562" i="5" a="1"/>
  <c r="Q562" i="5" s="1"/>
  <c r="Q561" i="5" a="1"/>
  <c r="Q561" i="5" s="1"/>
  <c r="Q560" i="5" a="1"/>
  <c r="Q560" i="5" s="1"/>
  <c r="Q559" i="5" a="1"/>
  <c r="Q559" i="5" s="1"/>
  <c r="Q558" i="5" a="1"/>
  <c r="Q558" i="5" s="1"/>
  <c r="Q557" i="5" a="1"/>
  <c r="Q557" i="5" s="1"/>
  <c r="Q556" i="5" a="1"/>
  <c r="Q556" i="5" s="1"/>
  <c r="Q555" i="5" a="1"/>
  <c r="Q555" i="5" s="1"/>
  <c r="Q554" i="5" a="1"/>
  <c r="Q554" i="5" s="1"/>
  <c r="Q553" i="5" a="1"/>
  <c r="Q553" i="5" s="1"/>
  <c r="Q552" i="5" a="1"/>
  <c r="Q552" i="5" s="1"/>
  <c r="Q551" i="5" a="1"/>
  <c r="Q551" i="5" s="1"/>
  <c r="Q550" i="5" a="1"/>
  <c r="Q550" i="5" s="1"/>
  <c r="Q549" i="5" a="1"/>
  <c r="Q549" i="5" s="1"/>
  <c r="Q548" i="5" a="1"/>
  <c r="Q548" i="5" s="1"/>
  <c r="Q547" i="5" a="1"/>
  <c r="Q547" i="5" s="1"/>
  <c r="Q546" i="5" a="1"/>
  <c r="Q546" i="5" s="1"/>
  <c r="Q545" i="5" a="1"/>
  <c r="Q545" i="5" s="1"/>
  <c r="Q544" i="5" a="1"/>
  <c r="Q544" i="5" s="1"/>
  <c r="Q543" i="5" a="1"/>
  <c r="Q543" i="5" s="1"/>
  <c r="Q542" i="5" a="1"/>
  <c r="Q542" i="5" s="1"/>
  <c r="Q541" i="5" a="1"/>
  <c r="Q541" i="5" s="1"/>
  <c r="Q540" i="5" a="1"/>
  <c r="Q540" i="5" s="1"/>
  <c r="Q539" i="5" a="1"/>
  <c r="Q539" i="5" s="1"/>
  <c r="Q538" i="5" a="1"/>
  <c r="Q538" i="5" s="1"/>
  <c r="Q537" i="5" a="1"/>
  <c r="Q537" i="5" s="1"/>
  <c r="Q536" i="5" a="1"/>
  <c r="Q536" i="5" s="1"/>
  <c r="Q535" i="5" a="1"/>
  <c r="Q535" i="5" s="1"/>
  <c r="Q534" i="5" a="1"/>
  <c r="Q534" i="5" s="1"/>
  <c r="Q533" i="5" a="1"/>
  <c r="Q533" i="5" s="1"/>
  <c r="Q532" i="5" a="1"/>
  <c r="Q532" i="5" s="1"/>
  <c r="Q531" i="5" a="1"/>
  <c r="Q531" i="5" s="1"/>
  <c r="Q530" i="5" a="1"/>
  <c r="Q530" i="5" s="1"/>
  <c r="Q529" i="5" a="1"/>
  <c r="Q529" i="5" s="1"/>
  <c r="Q528" i="5" a="1"/>
  <c r="Q528" i="5" s="1"/>
  <c r="Q527" i="5" a="1"/>
  <c r="Q527" i="5" s="1"/>
  <c r="Q526" i="5" a="1"/>
  <c r="Q526" i="5" s="1"/>
  <c r="Q525" i="5" a="1"/>
  <c r="Q525" i="5" s="1"/>
  <c r="Q524" i="5" a="1"/>
  <c r="Q524" i="5" s="1"/>
  <c r="Q523" i="5" a="1"/>
  <c r="Q523" i="5" s="1"/>
  <c r="Q522" i="5" a="1"/>
  <c r="Q522" i="5" s="1"/>
  <c r="Q521" i="5" a="1"/>
  <c r="Q521" i="5" s="1"/>
  <c r="Q520" i="5" a="1"/>
  <c r="Q520" i="5" s="1"/>
  <c r="Q519" i="5" a="1"/>
  <c r="Q519" i="5" s="1"/>
  <c r="Q518" i="5" a="1"/>
  <c r="Q518" i="5" s="1"/>
  <c r="Q517" i="5" a="1"/>
  <c r="Q517" i="5" s="1"/>
  <c r="Q516" i="5" a="1"/>
  <c r="Q516" i="5" s="1"/>
  <c r="Q515" i="5" a="1"/>
  <c r="Q515" i="5" s="1"/>
  <c r="Q514" i="5" a="1"/>
  <c r="Q514" i="5" s="1"/>
  <c r="Q513" i="5" a="1"/>
  <c r="Q513" i="5" s="1"/>
  <c r="Q512" i="5" a="1"/>
  <c r="Q512" i="5" s="1"/>
  <c r="Q511" i="5" a="1"/>
  <c r="Q511" i="5" s="1"/>
  <c r="Q510" i="5" a="1"/>
  <c r="Q510" i="5" s="1"/>
  <c r="Q509" i="5" a="1"/>
  <c r="Q509" i="5" s="1"/>
  <c r="Q508" i="5" a="1"/>
  <c r="Q508" i="5" s="1"/>
  <c r="Q507" i="5" a="1"/>
  <c r="Q507" i="5" s="1"/>
  <c r="Q503" i="5" a="1"/>
  <c r="Q503" i="5" s="1"/>
  <c r="Q502" i="5" a="1"/>
  <c r="Q502" i="5" s="1"/>
  <c r="Q501" i="5" a="1"/>
  <c r="Q501" i="5" s="1"/>
  <c r="Q500" i="5" a="1"/>
  <c r="Q500" i="5" s="1"/>
  <c r="Q499" i="5" a="1"/>
  <c r="Q499" i="5" s="1"/>
  <c r="Q498" i="5" a="1"/>
  <c r="Q498" i="5" s="1"/>
  <c r="Q497" i="5" a="1"/>
  <c r="Q497" i="5" s="1"/>
  <c r="Q496" i="5" a="1"/>
  <c r="Q496" i="5" s="1"/>
  <c r="Q495" i="5" a="1"/>
  <c r="Q495" i="5" s="1"/>
  <c r="Q494" i="5" a="1"/>
  <c r="Q494" i="5" s="1"/>
  <c r="Q493" i="5" a="1"/>
  <c r="Q493" i="5" s="1"/>
  <c r="Q492" i="5" a="1"/>
  <c r="Q492" i="5" s="1"/>
  <c r="Q491" i="5" a="1"/>
  <c r="Q491" i="5" s="1"/>
  <c r="Q490" i="5" a="1"/>
  <c r="Q490" i="5" s="1"/>
  <c r="Q489" i="5" a="1"/>
  <c r="Q489" i="5" s="1"/>
  <c r="Q488" i="5" a="1"/>
  <c r="Q488" i="5" s="1"/>
  <c r="Q487" i="5" a="1"/>
  <c r="Q487" i="5" s="1"/>
  <c r="Q486" i="5" a="1"/>
  <c r="Q486" i="5" s="1"/>
  <c r="Q485" i="5" a="1"/>
  <c r="Q485" i="5" s="1"/>
  <c r="Q484" i="5" a="1"/>
  <c r="Q484" i="5" s="1"/>
  <c r="Q483" i="5" a="1"/>
  <c r="Q483" i="5" s="1"/>
  <c r="Q482" i="5" a="1"/>
  <c r="Q482" i="5" s="1"/>
  <c r="Q481" i="5" a="1"/>
  <c r="Q481" i="5" s="1"/>
  <c r="Q480" i="5" a="1"/>
  <c r="Q480" i="5" s="1"/>
  <c r="Q479" i="5" a="1"/>
  <c r="Q479" i="5" s="1"/>
  <c r="Q478" i="5" a="1"/>
  <c r="Q478" i="5" s="1"/>
  <c r="Q477" i="5" a="1"/>
  <c r="Q477" i="5" s="1"/>
  <c r="Q476" i="5" a="1"/>
  <c r="Q476" i="5" s="1"/>
  <c r="Q475" i="5" a="1"/>
  <c r="Q475" i="5" s="1"/>
  <c r="Q474" i="5" a="1"/>
  <c r="Q474" i="5" s="1"/>
  <c r="Q473" i="5" a="1"/>
  <c r="Q473" i="5" s="1"/>
  <c r="Q472" i="5" a="1"/>
  <c r="Q472" i="5" s="1"/>
  <c r="Q471" i="5" a="1"/>
  <c r="Q471" i="5" s="1"/>
  <c r="Q470" i="5" a="1"/>
  <c r="Q470" i="5" s="1"/>
  <c r="Q469" i="5" a="1"/>
  <c r="Q469" i="5" s="1"/>
  <c r="Q468" i="5" a="1"/>
  <c r="Q468" i="5" s="1"/>
  <c r="Q467" i="5" a="1"/>
  <c r="Q467" i="5" s="1"/>
  <c r="Q466" i="5" a="1"/>
  <c r="Q466" i="5" s="1"/>
  <c r="Q465" i="5" a="1"/>
  <c r="Q465" i="5" s="1"/>
  <c r="Q464" i="5" a="1"/>
  <c r="Q464" i="5" s="1"/>
  <c r="Q463" i="5" a="1"/>
  <c r="Q463" i="5" s="1"/>
  <c r="Q462" i="5" a="1"/>
  <c r="Q462" i="5" s="1"/>
  <c r="Q461" i="5" a="1"/>
  <c r="Q461" i="5" s="1"/>
  <c r="Q460" i="5" a="1"/>
  <c r="Q460" i="5" s="1"/>
  <c r="Q459" i="5" a="1"/>
  <c r="Q459" i="5" s="1"/>
  <c r="Q458" i="5" a="1"/>
  <c r="Q458" i="5" s="1"/>
  <c r="Q457" i="5" a="1"/>
  <c r="Q457" i="5" s="1"/>
  <c r="Q456" i="5" a="1"/>
  <c r="Q456" i="5" s="1"/>
  <c r="Q455" i="5" a="1"/>
  <c r="Q455" i="5" s="1"/>
  <c r="Q454" i="5" a="1"/>
  <c r="Q454" i="5" s="1"/>
  <c r="Q453" i="5" a="1"/>
  <c r="Q453" i="5" s="1"/>
  <c r="Q452" i="5" a="1"/>
  <c r="Q452" i="5" s="1"/>
  <c r="Q451" i="5" a="1"/>
  <c r="Q451" i="5" s="1"/>
  <c r="Q450" i="5" a="1"/>
  <c r="Q450" i="5" s="1"/>
  <c r="Q449" i="5" a="1"/>
  <c r="Q449" i="5" s="1"/>
  <c r="Q448" i="5" a="1"/>
  <c r="Q448" i="5" s="1"/>
  <c r="Q447" i="5" a="1"/>
  <c r="Q447" i="5" s="1"/>
  <c r="Q446" i="5" a="1"/>
  <c r="Q446" i="5" s="1"/>
  <c r="Q445" i="5" a="1"/>
  <c r="Q445" i="5" s="1"/>
  <c r="Q444" i="5" a="1"/>
  <c r="Q444" i="5" s="1"/>
  <c r="Q443" i="5" a="1"/>
  <c r="Q443" i="5" s="1"/>
  <c r="Q442" i="5" a="1"/>
  <c r="Q442" i="5" s="1"/>
  <c r="Q441" i="5" a="1"/>
  <c r="Q441" i="5" s="1"/>
  <c r="Q440" i="5" a="1"/>
  <c r="Q440" i="5" s="1"/>
  <c r="Q439" i="5" a="1"/>
  <c r="Q439" i="5" s="1"/>
  <c r="Q438" i="5" a="1"/>
  <c r="Q438" i="5" s="1"/>
  <c r="Q437" i="5" a="1"/>
  <c r="Q437" i="5" s="1"/>
  <c r="Q436" i="5" a="1"/>
  <c r="Q436" i="5" s="1"/>
  <c r="Q435" i="5" a="1"/>
  <c r="Q435" i="5" s="1"/>
  <c r="Q434" i="5" a="1"/>
  <c r="Q434" i="5" s="1"/>
  <c r="Q433" i="5" a="1"/>
  <c r="Q433" i="5" s="1"/>
  <c r="Q432" i="5" a="1"/>
  <c r="Q432" i="5" s="1"/>
  <c r="Q431" i="5" a="1"/>
  <c r="Q431" i="5" s="1"/>
  <c r="Q430" i="5" a="1"/>
  <c r="Q430" i="5" s="1"/>
  <c r="Q429" i="5" a="1"/>
  <c r="Q429" i="5" s="1"/>
  <c r="Q428" i="5" a="1"/>
  <c r="Q428" i="5" s="1"/>
  <c r="Q427" i="5" a="1"/>
  <c r="Q427" i="5" s="1"/>
  <c r="Q426" i="5" a="1"/>
  <c r="Q426" i="5" s="1"/>
  <c r="Q425" i="5" a="1"/>
  <c r="Q425" i="5" s="1"/>
  <c r="Q424" i="5" a="1"/>
  <c r="Q424" i="5" s="1"/>
  <c r="Q423" i="5" a="1"/>
  <c r="Q423" i="5" s="1"/>
  <c r="Q422" i="5" a="1"/>
  <c r="Q422" i="5" s="1"/>
  <c r="Q421" i="5" a="1"/>
  <c r="Q421" i="5" s="1"/>
  <c r="Q420" i="5" a="1"/>
  <c r="Q420" i="5" s="1"/>
  <c r="Q419" i="5" a="1"/>
  <c r="Q419" i="5" s="1"/>
  <c r="Q418" i="5" a="1"/>
  <c r="Q418" i="5" s="1"/>
  <c r="Q417" i="5" a="1"/>
  <c r="Q417" i="5" s="1"/>
  <c r="Q416" i="5" a="1"/>
  <c r="Q416" i="5" s="1"/>
  <c r="Q415" i="5" a="1"/>
  <c r="Q415" i="5" s="1"/>
  <c r="Q414" i="5" a="1"/>
  <c r="Q414" i="5" s="1"/>
  <c r="Q413" i="5" a="1"/>
  <c r="Q413" i="5" s="1"/>
  <c r="Q412" i="5" a="1"/>
  <c r="Q412" i="5" s="1"/>
  <c r="Q411" i="5" a="1"/>
  <c r="Q411" i="5" s="1"/>
  <c r="Q410" i="5" a="1"/>
  <c r="Q410" i="5" s="1"/>
  <c r="Q409" i="5" a="1"/>
  <c r="Q409" i="5" s="1"/>
  <c r="Q408" i="5" a="1"/>
  <c r="Q408" i="5" s="1"/>
  <c r="Q407" i="5" a="1"/>
  <c r="Q407" i="5" s="1"/>
  <c r="Q406" i="5" a="1"/>
  <c r="Q406" i="5" s="1"/>
  <c r="Q405" i="5" a="1"/>
  <c r="Q405" i="5" s="1"/>
  <c r="Q404" i="5" a="1"/>
  <c r="Q404" i="5" s="1"/>
  <c r="Q403" i="5" a="1"/>
  <c r="Q403" i="5" s="1"/>
  <c r="Q402" i="5" a="1"/>
  <c r="Q402" i="5" s="1"/>
  <c r="Q401" i="5" a="1"/>
  <c r="Q401" i="5" s="1"/>
  <c r="Q400" i="5" a="1"/>
  <c r="Q400" i="5" s="1"/>
  <c r="Q399" i="5" a="1"/>
  <c r="Q399" i="5" s="1"/>
  <c r="Q398" i="5" a="1"/>
  <c r="Q398" i="5" s="1"/>
  <c r="Q397" i="5" a="1"/>
  <c r="Q397" i="5" s="1"/>
  <c r="Q396" i="5" a="1"/>
  <c r="Q396" i="5" s="1"/>
  <c r="Q395" i="5" a="1"/>
  <c r="Q395" i="5" s="1"/>
  <c r="Q394" i="5" a="1"/>
  <c r="Q394" i="5" s="1"/>
  <c r="Q393" i="5" a="1"/>
  <c r="Q393" i="5" s="1"/>
  <c r="Q392" i="5" a="1"/>
  <c r="Q392" i="5" s="1"/>
  <c r="Q391" i="5" a="1"/>
  <c r="Q391" i="5" s="1"/>
  <c r="Q390" i="5" a="1"/>
  <c r="Q390" i="5" s="1"/>
  <c r="Q389" i="5" a="1"/>
  <c r="Q389" i="5" s="1"/>
  <c r="Q388" i="5" a="1"/>
  <c r="Q388" i="5" s="1"/>
  <c r="Q387" i="5" a="1"/>
  <c r="Q387" i="5" s="1"/>
  <c r="Q386" i="5" a="1"/>
  <c r="Q386" i="5" s="1"/>
  <c r="Q385" i="5" a="1"/>
  <c r="Q385" i="5" s="1"/>
  <c r="Q384" i="5" a="1"/>
  <c r="Q384" i="5" s="1"/>
  <c r="Q383" i="5" a="1"/>
  <c r="Q383" i="5" s="1"/>
  <c r="Q379" i="5" a="1"/>
  <c r="Q379" i="5" s="1"/>
  <c r="Q378" i="5" a="1"/>
  <c r="Q378" i="5" s="1"/>
  <c r="Q377" i="5" a="1"/>
  <c r="Q377" i="5" s="1"/>
  <c r="Q376" i="5" a="1"/>
  <c r="Q376" i="5" s="1"/>
  <c r="Q375" i="5" a="1"/>
  <c r="Q375" i="5" s="1"/>
  <c r="Q374" i="5" a="1"/>
  <c r="Q374" i="5" s="1"/>
  <c r="Q373" i="5" a="1"/>
  <c r="Q373" i="5" s="1"/>
  <c r="Q372" i="5" a="1"/>
  <c r="Q372" i="5" s="1"/>
  <c r="Q371" i="5" a="1"/>
  <c r="Q371" i="5" s="1"/>
  <c r="Q370" i="5" a="1"/>
  <c r="Q370" i="5" s="1"/>
  <c r="Q369" i="5" a="1"/>
  <c r="Q369" i="5" s="1"/>
  <c r="Q368" i="5" a="1"/>
  <c r="Q368" i="5" s="1"/>
  <c r="Q367" i="5" a="1"/>
  <c r="Q367" i="5" s="1"/>
  <c r="Q366" i="5" a="1"/>
  <c r="Q366" i="5" s="1"/>
  <c r="Q365" i="5" a="1"/>
  <c r="Q365" i="5" s="1"/>
  <c r="Q364" i="5" a="1"/>
  <c r="Q364" i="5" s="1"/>
  <c r="Q363" i="5" a="1"/>
  <c r="Q363" i="5" s="1"/>
  <c r="Q362" i="5" a="1"/>
  <c r="Q362" i="5" s="1"/>
  <c r="Q361" i="5" a="1"/>
  <c r="Q361" i="5" s="1"/>
  <c r="Q360" i="5" a="1"/>
  <c r="Q360" i="5" s="1"/>
  <c r="Q359" i="5" a="1"/>
  <c r="Q359" i="5" s="1"/>
  <c r="Q358" i="5" a="1"/>
  <c r="Q358" i="5" s="1"/>
  <c r="Q357" i="5" a="1"/>
  <c r="Q357" i="5" s="1"/>
  <c r="Q356" i="5" a="1"/>
  <c r="Q356" i="5" s="1"/>
  <c r="Q355" i="5" a="1"/>
  <c r="Q355" i="5" s="1"/>
  <c r="Q354" i="5" a="1"/>
  <c r="Q354" i="5" s="1"/>
  <c r="Q353" i="5" a="1"/>
  <c r="Q353" i="5" s="1"/>
  <c r="Q352" i="5" a="1"/>
  <c r="Q352" i="5" s="1"/>
  <c r="Q351" i="5" a="1"/>
  <c r="Q351" i="5" s="1"/>
  <c r="Q350" i="5" a="1"/>
  <c r="Q350" i="5" s="1"/>
  <c r="Q349" i="5" a="1"/>
  <c r="Q349" i="5" s="1"/>
  <c r="Q348" i="5" a="1"/>
  <c r="Q348" i="5" s="1"/>
  <c r="Q347" i="5" a="1"/>
  <c r="Q347" i="5" s="1"/>
  <c r="Q346" i="5" a="1"/>
  <c r="Q346" i="5" s="1"/>
  <c r="Q345" i="5" a="1"/>
  <c r="Q345" i="5" s="1"/>
  <c r="Q344" i="5" a="1"/>
  <c r="Q344" i="5" s="1"/>
  <c r="Q343" i="5" a="1"/>
  <c r="Q343" i="5" s="1"/>
  <c r="Q342" i="5" a="1"/>
  <c r="Q342" i="5" s="1"/>
  <c r="Q341" i="5" a="1"/>
  <c r="Q341" i="5" s="1"/>
  <c r="Q340" i="5" a="1"/>
  <c r="Q340" i="5" s="1"/>
  <c r="Q339" i="5" a="1"/>
  <c r="Q339" i="5" s="1"/>
  <c r="Q338" i="5" a="1"/>
  <c r="Q338" i="5" s="1"/>
  <c r="Q337" i="5" a="1"/>
  <c r="Q337" i="5" s="1"/>
  <c r="Q336" i="5" a="1"/>
  <c r="Q336" i="5" s="1"/>
  <c r="Q335" i="5" a="1"/>
  <c r="Q335" i="5" s="1"/>
  <c r="Q334" i="5" a="1"/>
  <c r="Q334" i="5" s="1"/>
  <c r="Q333" i="5" a="1"/>
  <c r="Q333" i="5" s="1"/>
  <c r="Q332" i="5" a="1"/>
  <c r="Q332" i="5" s="1"/>
  <c r="Q331" i="5" a="1"/>
  <c r="Q331" i="5" s="1"/>
  <c r="Q330" i="5" a="1"/>
  <c r="Q330" i="5" s="1"/>
  <c r="Q329" i="5" a="1"/>
  <c r="Q329" i="5" s="1"/>
  <c r="Q328" i="5" a="1"/>
  <c r="Q328" i="5" s="1"/>
  <c r="Q327" i="5" a="1"/>
  <c r="Q327" i="5" s="1"/>
  <c r="Q326" i="5" a="1"/>
  <c r="Q326" i="5" s="1"/>
  <c r="Q325" i="5" a="1"/>
  <c r="Q325" i="5" s="1"/>
  <c r="Q324" i="5" a="1"/>
  <c r="Q324" i="5" s="1"/>
  <c r="Q323" i="5" a="1"/>
  <c r="Q323" i="5" s="1"/>
  <c r="Q322" i="5" a="1"/>
  <c r="Q322" i="5" s="1"/>
  <c r="Q321" i="5" a="1"/>
  <c r="Q321" i="5" s="1"/>
  <c r="Q320" i="5" a="1"/>
  <c r="Q320" i="5" s="1"/>
  <c r="Q319" i="5" a="1"/>
  <c r="Q319" i="5" s="1"/>
  <c r="Q318" i="5" a="1"/>
  <c r="Q318" i="5" s="1"/>
  <c r="Q317" i="5" a="1"/>
  <c r="Q317" i="5" s="1"/>
  <c r="Q316" i="5" a="1"/>
  <c r="Q316" i="5" s="1"/>
  <c r="Q315" i="5" a="1"/>
  <c r="Q315" i="5" s="1"/>
  <c r="Q314" i="5" a="1"/>
  <c r="Q314" i="5" s="1"/>
  <c r="Q313" i="5" a="1"/>
  <c r="Q313" i="5" s="1"/>
  <c r="Q312" i="5" a="1"/>
  <c r="Q312" i="5" s="1"/>
  <c r="Q311" i="5" a="1"/>
  <c r="Q311" i="5" s="1"/>
  <c r="Q310" i="5" a="1"/>
  <c r="Q310" i="5" s="1"/>
  <c r="Q309" i="5" a="1"/>
  <c r="Q309" i="5" s="1"/>
  <c r="Q308" i="5" a="1"/>
  <c r="Q308" i="5" s="1"/>
  <c r="Q307" i="5" a="1"/>
  <c r="Q307" i="5" s="1"/>
  <c r="Q306" i="5" a="1"/>
  <c r="Q306" i="5" s="1"/>
  <c r="Q305" i="5" a="1"/>
  <c r="Q305" i="5" s="1"/>
  <c r="Q304" i="5" a="1"/>
  <c r="Q304" i="5" s="1"/>
  <c r="Q303" i="5" a="1"/>
  <c r="Q303" i="5" s="1"/>
  <c r="Q302" i="5" a="1"/>
  <c r="Q302" i="5" s="1"/>
  <c r="Q301" i="5" a="1"/>
  <c r="Q301" i="5" s="1"/>
  <c r="Q300" i="5" a="1"/>
  <c r="Q300" i="5" s="1"/>
  <c r="Q299" i="5" a="1"/>
  <c r="Q299" i="5" s="1"/>
  <c r="Q298" i="5" a="1"/>
  <c r="Q298" i="5" s="1"/>
  <c r="Q297" i="5" a="1"/>
  <c r="Q297" i="5" s="1"/>
  <c r="Q296" i="5" a="1"/>
  <c r="Q296" i="5" s="1"/>
  <c r="Q295" i="5" a="1"/>
  <c r="Q295" i="5" s="1"/>
  <c r="Q294" i="5" a="1"/>
  <c r="Q294" i="5" s="1"/>
  <c r="Q293" i="5" a="1"/>
  <c r="Q293" i="5" s="1"/>
  <c r="Q292" i="5" a="1"/>
  <c r="Q292" i="5" s="1"/>
  <c r="Q291" i="5" a="1"/>
  <c r="Q291" i="5" s="1"/>
  <c r="Q290" i="5" a="1"/>
  <c r="Q290" i="5" s="1"/>
  <c r="Q289" i="5" a="1"/>
  <c r="Q289" i="5" s="1"/>
  <c r="Q288" i="5" a="1"/>
  <c r="Q288" i="5" s="1"/>
  <c r="Q287" i="5" a="1"/>
  <c r="Q287" i="5" s="1"/>
  <c r="Q286" i="5" a="1"/>
  <c r="Q286" i="5" s="1"/>
  <c r="Q285" i="5" a="1"/>
  <c r="Q285" i="5" s="1"/>
  <c r="Q284" i="5" a="1"/>
  <c r="Q284" i="5" s="1"/>
  <c r="Q283" i="5" a="1"/>
  <c r="Q283" i="5" s="1"/>
  <c r="Q282" i="5" a="1"/>
  <c r="Q282" i="5" s="1"/>
  <c r="Q281" i="5" a="1"/>
  <c r="Q281" i="5" s="1"/>
  <c r="Q280" i="5" a="1"/>
  <c r="Q280" i="5" s="1"/>
  <c r="Q279" i="5" a="1"/>
  <c r="Q279" i="5" s="1"/>
  <c r="Q278" i="5" a="1"/>
  <c r="Q278" i="5" s="1"/>
  <c r="Q277" i="5" a="1"/>
  <c r="Q277" i="5" s="1"/>
  <c r="Q276" i="5" a="1"/>
  <c r="Q276" i="5" s="1"/>
  <c r="Q275" i="5" a="1"/>
  <c r="Q275" i="5" s="1"/>
  <c r="Q274" i="5" a="1"/>
  <c r="Q274" i="5" s="1"/>
  <c r="Q273" i="5" a="1"/>
  <c r="Q273" i="5" s="1"/>
  <c r="Q272" i="5" a="1"/>
  <c r="Q272" i="5" s="1"/>
  <c r="Q271" i="5" a="1"/>
  <c r="Q271" i="5" s="1"/>
  <c r="Q270" i="5" a="1"/>
  <c r="Q270" i="5" s="1"/>
  <c r="Q269" i="5" a="1"/>
  <c r="Q269" i="5" s="1"/>
  <c r="Q268" i="5" a="1"/>
  <c r="Q268" i="5" s="1"/>
  <c r="Q267" i="5" a="1"/>
  <c r="Q267" i="5" s="1"/>
  <c r="Q266" i="5" a="1"/>
  <c r="Q266" i="5" s="1"/>
  <c r="Q265" i="5" a="1"/>
  <c r="Q265" i="5" s="1"/>
  <c r="Q264" i="5" a="1"/>
  <c r="Q264" i="5" s="1"/>
  <c r="Q263" i="5" a="1"/>
  <c r="Q263" i="5" s="1"/>
  <c r="Q262" i="5" a="1"/>
  <c r="Q262" i="5" s="1"/>
  <c r="Q261" i="5" a="1"/>
  <c r="Q261" i="5" s="1"/>
  <c r="Q260" i="5" a="1"/>
  <c r="Q260" i="5" s="1"/>
  <c r="Q259" i="5" a="1"/>
  <c r="Q259" i="5" s="1"/>
  <c r="Q258" i="5" a="1"/>
  <c r="Q258" i="5" s="1"/>
  <c r="Q257" i="5" a="1"/>
  <c r="Q257" i="5" s="1"/>
  <c r="Q256" i="5" a="1"/>
  <c r="Q256" i="5" s="1"/>
  <c r="Q255" i="5" a="1"/>
  <c r="Q255" i="5" s="1"/>
  <c r="Q254" i="5" a="1"/>
  <c r="Q254" i="5" s="1"/>
  <c r="Q253" i="5" a="1"/>
  <c r="Q253" i="5" s="1"/>
  <c r="Q252" i="5" a="1"/>
  <c r="Q252" i="5" s="1"/>
  <c r="Q251" i="5" a="1"/>
  <c r="Q251" i="5" s="1"/>
  <c r="Q250" i="5" a="1"/>
  <c r="Q250" i="5" s="1"/>
  <c r="Q249" i="5" a="1"/>
  <c r="Q249" i="5" s="1"/>
  <c r="Q248" i="5" a="1"/>
  <c r="Q248" i="5" s="1"/>
  <c r="Q247" i="5" a="1"/>
  <c r="Q247" i="5" s="1"/>
  <c r="Q246" i="5" a="1"/>
  <c r="Q246" i="5" s="1"/>
  <c r="Q242" i="5" a="1"/>
  <c r="Q242" i="5" s="1"/>
  <c r="Q241" i="5" a="1"/>
  <c r="Q241" i="5" s="1"/>
  <c r="Q240" i="5" a="1"/>
  <c r="Q240" i="5" s="1"/>
  <c r="Q239" i="5" a="1"/>
  <c r="Q239" i="5" s="1"/>
  <c r="Q238" i="5" a="1"/>
  <c r="Q238" i="5" s="1"/>
  <c r="Q237" i="5" a="1"/>
  <c r="Q237" i="5" s="1"/>
  <c r="Q236" i="5" a="1"/>
  <c r="Q236" i="5" s="1"/>
  <c r="Q235" i="5" a="1"/>
  <c r="Q235" i="5" s="1"/>
  <c r="Q234" i="5" a="1"/>
  <c r="Q234" i="5" s="1"/>
  <c r="Q233" i="5" a="1"/>
  <c r="Q233" i="5" s="1"/>
  <c r="Q232" i="5" a="1"/>
  <c r="Q232" i="5" s="1"/>
  <c r="Q231" i="5" a="1"/>
  <c r="Q231" i="5" s="1"/>
  <c r="Q230" i="5" a="1"/>
  <c r="Q230" i="5" s="1"/>
  <c r="Q229" i="5" a="1"/>
  <c r="Q229" i="5" s="1"/>
  <c r="Q228" i="5" a="1"/>
  <c r="Q228" i="5" s="1"/>
  <c r="Q227" i="5" a="1"/>
  <c r="Q227" i="5" s="1"/>
  <c r="Q226" i="5" a="1"/>
  <c r="Q226" i="5" s="1"/>
  <c r="Q225" i="5" a="1"/>
  <c r="Q225" i="5" s="1"/>
  <c r="Q224" i="5" a="1"/>
  <c r="Q224" i="5" s="1"/>
  <c r="Q223" i="5" a="1"/>
  <c r="Q223" i="5" s="1"/>
  <c r="Q222" i="5" a="1"/>
  <c r="Q222" i="5" s="1"/>
  <c r="Q218" i="5" a="1"/>
  <c r="Q218" i="5" s="1"/>
  <c r="Q217" i="5" a="1"/>
  <c r="Q217" i="5" s="1"/>
  <c r="Q216" i="5" a="1"/>
  <c r="Q216" i="5" s="1"/>
  <c r="Q215" i="5" a="1"/>
  <c r="Q215" i="5" s="1"/>
  <c r="Q214" i="5" a="1"/>
  <c r="Q214" i="5" s="1"/>
  <c r="Q213" i="5" a="1"/>
  <c r="Q213" i="5" s="1"/>
  <c r="Q212" i="5" a="1"/>
  <c r="Q212" i="5" s="1"/>
  <c r="Q211" i="5" a="1"/>
  <c r="Q211" i="5" s="1"/>
  <c r="Q210" i="5" a="1"/>
  <c r="Q210" i="5" s="1"/>
  <c r="Q209" i="5" a="1"/>
  <c r="Q209" i="5" s="1"/>
  <c r="Q208" i="5" a="1"/>
  <c r="Q208" i="5" s="1"/>
  <c r="Q207" i="5" a="1"/>
  <c r="Q207" i="5" s="1"/>
  <c r="Q206" i="5" a="1"/>
  <c r="Q206" i="5" s="1"/>
  <c r="Q205" i="5" a="1"/>
  <c r="Q205" i="5" s="1"/>
  <c r="Q204" i="5" a="1"/>
  <c r="Q204" i="5" s="1"/>
  <c r="Q203" i="5" a="1"/>
  <c r="Q203" i="5" s="1"/>
  <c r="Q202" i="5" a="1"/>
  <c r="Q202" i="5" s="1"/>
  <c r="Q201" i="5" a="1"/>
  <c r="Q201" i="5" s="1"/>
  <c r="Q200" i="5" a="1"/>
  <c r="Q200" i="5" s="1"/>
  <c r="Q199" i="5" a="1"/>
  <c r="Q199" i="5" s="1"/>
  <c r="Q198" i="5" a="1"/>
  <c r="Q198" i="5" s="1"/>
  <c r="Q197" i="5" a="1"/>
  <c r="Q197" i="5" s="1"/>
  <c r="Q196" i="5" a="1"/>
  <c r="Q196" i="5" s="1"/>
  <c r="Q195" i="5" a="1"/>
  <c r="Q195" i="5" s="1"/>
  <c r="Q194" i="5" a="1"/>
  <c r="Q194" i="5" s="1"/>
  <c r="Q193" i="5" a="1"/>
  <c r="Q193" i="5" s="1"/>
  <c r="Q192" i="5" a="1"/>
  <c r="Q192" i="5" s="1"/>
  <c r="Q191" i="5" a="1"/>
  <c r="Q191" i="5" s="1"/>
  <c r="Q190" i="5" a="1"/>
  <c r="Q190" i="5" s="1"/>
  <c r="Q189" i="5" a="1"/>
  <c r="Q189" i="5" s="1"/>
  <c r="Q188" i="5" a="1"/>
  <c r="Q188" i="5" s="1"/>
  <c r="Q187" i="5" a="1"/>
  <c r="Q187" i="5" s="1"/>
  <c r="Q186" i="5" a="1"/>
  <c r="Q186" i="5" s="1"/>
  <c r="Q185" i="5" a="1"/>
  <c r="Q185" i="5" s="1"/>
  <c r="Q184" i="5" a="1"/>
  <c r="Q184" i="5" s="1"/>
  <c r="Q183" i="5" a="1"/>
  <c r="Q183" i="5" s="1"/>
  <c r="Q182" i="5" a="1"/>
  <c r="Q182" i="5" s="1"/>
  <c r="Q181" i="5" a="1"/>
  <c r="Q181" i="5" s="1"/>
  <c r="Q180" i="5" a="1"/>
  <c r="Q180" i="5" s="1"/>
  <c r="Q179" i="5" a="1"/>
  <c r="Q179" i="5" s="1"/>
  <c r="Q178" i="5" a="1"/>
  <c r="Q178" i="5" s="1"/>
  <c r="Q177" i="5" a="1"/>
  <c r="Q177" i="5" s="1"/>
  <c r="Q176" i="5" a="1"/>
  <c r="Q176" i="5" s="1"/>
  <c r="Q175" i="5" a="1"/>
  <c r="Q175" i="5" s="1"/>
  <c r="Q174" i="5" a="1"/>
  <c r="Q174" i="5" s="1"/>
  <c r="Q173" i="5" a="1"/>
  <c r="Q173" i="5" s="1"/>
  <c r="Q172" i="5" a="1"/>
  <c r="Q172" i="5" s="1"/>
  <c r="Q171" i="5" a="1"/>
  <c r="Q171" i="5" s="1"/>
  <c r="Q170" i="5" a="1"/>
  <c r="Q170" i="5" s="1"/>
  <c r="Q169" i="5" a="1"/>
  <c r="Q169" i="5" s="1"/>
  <c r="Q168" i="5" a="1"/>
  <c r="Q168" i="5" s="1"/>
  <c r="Q167" i="5" a="1"/>
  <c r="Q167" i="5" s="1"/>
  <c r="Q166" i="5" a="1"/>
  <c r="Q166" i="5" s="1"/>
  <c r="Q165" i="5" a="1"/>
  <c r="Q165" i="5" s="1"/>
  <c r="Q164" i="5" a="1"/>
  <c r="Q164" i="5" s="1"/>
  <c r="Q163" i="5" a="1"/>
  <c r="Q163" i="5" s="1"/>
  <c r="Q162" i="5" a="1"/>
  <c r="Q162" i="5" s="1"/>
  <c r="Q161" i="5" a="1"/>
  <c r="Q161" i="5" s="1"/>
  <c r="Q160" i="5" a="1"/>
  <c r="Q160" i="5" s="1"/>
  <c r="Q159" i="5" a="1"/>
  <c r="Q159" i="5" s="1"/>
  <c r="Q158" i="5" a="1"/>
  <c r="Q158" i="5" s="1"/>
  <c r="Q157" i="5" a="1"/>
  <c r="Q157" i="5" s="1"/>
  <c r="Q156" i="5" a="1"/>
  <c r="Q156" i="5" s="1"/>
  <c r="Q155" i="5" a="1"/>
  <c r="Q155" i="5" s="1"/>
  <c r="Q154" i="5" a="1"/>
  <c r="Q154" i="5" s="1"/>
  <c r="Q153" i="5" a="1"/>
  <c r="Q153" i="5" s="1"/>
  <c r="Q152" i="5" a="1"/>
  <c r="Q152" i="5" s="1"/>
  <c r="Q151" i="5" a="1"/>
  <c r="Q151" i="5" s="1"/>
  <c r="Q150" i="5" a="1"/>
  <c r="Q150" i="5" s="1"/>
  <c r="Q149" i="5" a="1"/>
  <c r="Q149" i="5" s="1"/>
  <c r="Q148" i="5" a="1"/>
  <c r="Q148" i="5" s="1"/>
  <c r="Q147" i="5" a="1"/>
  <c r="Q147" i="5" s="1"/>
  <c r="Q146" i="5" a="1"/>
  <c r="Q146" i="5" s="1"/>
  <c r="Q145" i="5" a="1"/>
  <c r="Q145" i="5" s="1"/>
  <c r="Q144" i="5" a="1"/>
  <c r="Q144" i="5" s="1"/>
  <c r="Q143" i="5" a="1"/>
  <c r="Q143" i="5" s="1"/>
  <c r="Q142" i="5" a="1"/>
  <c r="Q142" i="5" s="1"/>
  <c r="Q141" i="5" a="1"/>
  <c r="Q141" i="5" s="1"/>
  <c r="Q140" i="5" a="1"/>
  <c r="Q140" i="5" s="1"/>
  <c r="Q139" i="5" a="1"/>
  <c r="Q139" i="5" s="1"/>
  <c r="Q138" i="5" a="1"/>
  <c r="Q138" i="5" s="1"/>
  <c r="Q137" i="5" a="1"/>
  <c r="Q137" i="5" s="1"/>
  <c r="Q136" i="5" a="1"/>
  <c r="Q136" i="5" s="1"/>
  <c r="Q135" i="5" a="1"/>
  <c r="Q135" i="5" s="1"/>
  <c r="Q134" i="5" a="1"/>
  <c r="Q134" i="5" s="1"/>
  <c r="Q133" i="5" a="1"/>
  <c r="Q133" i="5" s="1"/>
  <c r="Q132" i="5" a="1"/>
  <c r="Q132" i="5" s="1"/>
  <c r="Q131" i="5" a="1"/>
  <c r="Q131" i="5" s="1"/>
  <c r="Q127" i="5" a="1"/>
  <c r="Q127" i="5" s="1"/>
  <c r="Q126" i="5" a="1"/>
  <c r="Q126" i="5" s="1"/>
  <c r="Q125" i="5" a="1"/>
  <c r="Q125" i="5" s="1"/>
  <c r="Q124" i="5" a="1"/>
  <c r="Q124" i="5" s="1"/>
  <c r="Q123" i="5" a="1"/>
  <c r="Q123" i="5" s="1"/>
  <c r="Q122" i="5" a="1"/>
  <c r="Q122" i="5" s="1"/>
  <c r="Q121" i="5" a="1"/>
  <c r="Q121" i="5" s="1"/>
  <c r="Q120" i="5" a="1"/>
  <c r="Q120" i="5" s="1"/>
  <c r="Q119" i="5" a="1"/>
  <c r="Q119" i="5" s="1"/>
  <c r="Q118" i="5" a="1"/>
  <c r="Q118" i="5" s="1"/>
  <c r="Q117" i="5" a="1"/>
  <c r="Q117" i="5" s="1"/>
  <c r="Q116" i="5" a="1"/>
  <c r="Q116" i="5" s="1"/>
  <c r="Q115" i="5" a="1"/>
  <c r="Q115" i="5" s="1"/>
  <c r="Q114" i="5" a="1"/>
  <c r="Q114" i="5" s="1"/>
  <c r="Q113" i="5" a="1"/>
  <c r="Q113" i="5" s="1"/>
  <c r="Q112" i="5" a="1"/>
  <c r="Q112" i="5" s="1"/>
  <c r="Q111" i="5" a="1"/>
  <c r="Q111" i="5" s="1"/>
  <c r="Q110" i="5" a="1"/>
  <c r="Q110" i="5" s="1"/>
  <c r="Q109" i="5" a="1"/>
  <c r="Q109" i="5" s="1"/>
  <c r="Q108" i="5" a="1"/>
  <c r="Q108" i="5" s="1"/>
  <c r="Q107" i="5" a="1"/>
  <c r="Q107" i="5" s="1"/>
  <c r="Q106" i="5" a="1"/>
  <c r="Q106" i="5" s="1"/>
  <c r="Q105" i="5" a="1"/>
  <c r="Q105" i="5" s="1"/>
  <c r="Q104" i="5" a="1"/>
  <c r="Q104" i="5" s="1"/>
  <c r="Q103" i="5" a="1"/>
  <c r="Q103" i="5" s="1"/>
  <c r="Q102" i="5" a="1"/>
  <c r="Q102" i="5" s="1"/>
  <c r="Q101" i="5" a="1"/>
  <c r="Q101" i="5" s="1"/>
  <c r="Q100" i="5" a="1"/>
  <c r="Q100" i="5" s="1"/>
  <c r="Q99" i="5" a="1"/>
  <c r="Q99" i="5" s="1"/>
  <c r="Q98" i="5" a="1"/>
  <c r="Q98" i="5" s="1"/>
  <c r="Q97" i="5" a="1"/>
  <c r="Q97" i="5" s="1"/>
  <c r="Q96" i="5" a="1"/>
  <c r="Q96" i="5" s="1"/>
  <c r="Q95" i="5" a="1"/>
  <c r="Q95" i="5" s="1"/>
  <c r="Q94" i="5" a="1"/>
  <c r="Q94" i="5" s="1"/>
  <c r="Q93" i="5" a="1"/>
  <c r="Q93" i="5" s="1"/>
  <c r="Q92" i="5" a="1"/>
  <c r="Q92" i="5" s="1"/>
  <c r="Q91" i="5" a="1"/>
  <c r="Q91" i="5" s="1"/>
  <c r="Q90" i="5" a="1"/>
  <c r="Q90" i="5" s="1"/>
  <c r="Q89" i="5" a="1"/>
  <c r="Q89" i="5" s="1"/>
  <c r="Q88" i="5" a="1"/>
  <c r="Q88" i="5" s="1"/>
  <c r="Q87" i="5" a="1"/>
  <c r="Q87" i="5" s="1"/>
  <c r="Q86" i="5" a="1"/>
  <c r="Q86" i="5" s="1"/>
  <c r="Q82" i="5" a="1"/>
  <c r="Q82" i="5" s="1"/>
  <c r="Q81" i="5" a="1"/>
  <c r="Q81" i="5" s="1"/>
  <c r="Q80" i="5" a="1"/>
  <c r="Q80" i="5" s="1"/>
  <c r="Q79" i="5" a="1"/>
  <c r="Q79" i="5" s="1"/>
  <c r="Q78" i="5" a="1"/>
  <c r="Q78" i="5" s="1"/>
  <c r="Q77" i="5" a="1"/>
  <c r="Q77" i="5" s="1"/>
  <c r="Q76" i="5" a="1"/>
  <c r="Q76" i="5" s="1"/>
  <c r="Q75" i="5" a="1"/>
  <c r="Q75" i="5" s="1"/>
  <c r="Q74" i="5" a="1"/>
  <c r="Q74" i="5" s="1"/>
  <c r="Q73" i="5" a="1"/>
  <c r="Q73" i="5" s="1"/>
  <c r="Q72" i="5" a="1"/>
  <c r="Q72" i="5" s="1"/>
  <c r="Q71" i="5" a="1"/>
  <c r="Q71" i="5" s="1"/>
  <c r="Q70" i="5" a="1"/>
  <c r="Q70" i="5" s="1"/>
  <c r="Q69" i="5" a="1"/>
  <c r="Q69" i="5" s="1"/>
  <c r="Q68" i="5" a="1"/>
  <c r="Q68" i="5" s="1"/>
  <c r="Q67" i="5" a="1"/>
  <c r="Q67" i="5" s="1"/>
  <c r="Q66" i="5" a="1"/>
  <c r="Q66" i="5" s="1"/>
  <c r="Q65" i="5" a="1"/>
  <c r="Q65" i="5" s="1"/>
  <c r="Q64" i="5" a="1"/>
  <c r="Q64" i="5" s="1"/>
  <c r="Q63" i="5" a="1"/>
  <c r="Q63" i="5" s="1"/>
  <c r="Q62" i="5" a="1"/>
  <c r="Q62" i="5" s="1"/>
  <c r="Q61" i="5" a="1"/>
  <c r="Q61" i="5" s="1"/>
  <c r="Q60" i="5" a="1"/>
  <c r="Q60" i="5" s="1"/>
  <c r="Q59" i="5" a="1"/>
  <c r="Q59" i="5" s="1"/>
  <c r="Q58" i="5" a="1"/>
  <c r="Q58" i="5" s="1"/>
  <c r="Q57" i="5" a="1"/>
  <c r="Q57" i="5" s="1"/>
  <c r="Q56" i="5" a="1"/>
  <c r="Q56" i="5" s="1"/>
  <c r="Q55" i="5" a="1"/>
  <c r="Q55" i="5" s="1"/>
  <c r="Q54" i="5" a="1"/>
  <c r="Q54" i="5" s="1"/>
  <c r="Q53" i="5" a="1"/>
  <c r="Q53" i="5" s="1"/>
  <c r="Q52" i="5" a="1"/>
  <c r="Q52" i="5" s="1"/>
  <c r="Q51" i="5" a="1"/>
  <c r="Q51" i="5" s="1"/>
  <c r="Q50" i="5" a="1"/>
  <c r="Q50" i="5" s="1"/>
  <c r="Q49" i="5" a="1"/>
  <c r="Q49" i="5" s="1"/>
  <c r="Q48" i="5" a="1"/>
  <c r="Q48" i="5" s="1"/>
  <c r="Q47" i="5" a="1"/>
  <c r="Q47" i="5" s="1"/>
  <c r="Q46" i="5" a="1"/>
  <c r="Q46" i="5" s="1"/>
  <c r="Q45" i="5" a="1"/>
  <c r="Q45" i="5" s="1"/>
  <c r="Q44" i="5" a="1"/>
  <c r="Q44" i="5" s="1"/>
  <c r="Q43" i="5" a="1"/>
  <c r="Q43" i="5" s="1"/>
  <c r="Q42" i="5" a="1"/>
  <c r="Q42" i="5" s="1"/>
  <c r="Q41" i="5" a="1"/>
  <c r="Q41" i="5" s="1"/>
  <c r="Q40" i="5" a="1"/>
  <c r="Q40" i="5" s="1"/>
  <c r="Q39" i="5" a="1"/>
  <c r="Q39" i="5" s="1"/>
  <c r="Q38" i="5" a="1"/>
  <c r="Q38" i="5" s="1"/>
  <c r="Q37" i="5" a="1"/>
  <c r="Q37" i="5" s="1"/>
  <c r="Q36" i="5" a="1"/>
  <c r="Q36" i="5" s="1"/>
  <c r="Q35" i="5" a="1"/>
  <c r="Q35" i="5" s="1"/>
  <c r="Q34" i="5" a="1"/>
  <c r="Q34" i="5" s="1"/>
  <c r="Q33" i="5" a="1"/>
  <c r="Q33" i="5" s="1"/>
  <c r="Q32" i="5" a="1"/>
  <c r="Q32" i="5" s="1"/>
  <c r="Q31" i="5" a="1"/>
  <c r="Q31" i="5" s="1"/>
  <c r="Q30" i="5" a="1"/>
  <c r="Q30" i="5" s="1"/>
  <c r="Q29" i="5" a="1"/>
  <c r="Q29" i="5" s="1"/>
  <c r="Q28" i="5" a="1"/>
  <c r="Q28" i="5" s="1"/>
  <c r="Q27" i="5" a="1"/>
  <c r="Q27" i="5" s="1"/>
  <c r="Q26" i="5" a="1"/>
  <c r="Q26" i="5" s="1"/>
  <c r="Q25" i="5" a="1"/>
  <c r="Q25" i="5" s="1"/>
  <c r="Q24" i="5" a="1"/>
  <c r="Q24" i="5" s="1"/>
  <c r="Q23" i="5" a="1"/>
  <c r="Q23" i="5" s="1"/>
  <c r="Q22" i="5" a="1"/>
  <c r="Q22" i="5" s="1"/>
  <c r="Q21" i="5" a="1"/>
  <c r="Q21" i="5" s="1"/>
  <c r="Q20" i="5" a="1"/>
  <c r="Q20" i="5" s="1"/>
  <c r="Q19" i="5" a="1"/>
  <c r="Q19" i="5" s="1"/>
  <c r="Q18" i="5" a="1"/>
  <c r="Q18" i="5" s="1"/>
  <c r="Q17" i="5" a="1"/>
  <c r="Q17" i="5" s="1"/>
  <c r="Q16" i="5" a="1"/>
  <c r="Q16" i="5" s="1"/>
  <c r="Q15" i="5" a="1"/>
  <c r="Q15" i="5" s="1"/>
  <c r="Q14" i="5" a="1"/>
  <c r="Q14" i="5" s="1"/>
  <c r="Q13" i="5" a="1"/>
  <c r="Q13" i="5" s="1"/>
  <c r="Q12" i="5" a="1"/>
  <c r="Q12" i="5" s="1"/>
  <c r="Q11" i="5" a="1"/>
  <c r="Q11" i="5" s="1"/>
  <c r="Q10" i="5" a="1"/>
  <c r="Q10" i="5" s="1"/>
  <c r="Q9" i="5" a="1"/>
  <c r="Q9" i="5" s="1"/>
  <c r="Q8" i="5" a="1"/>
  <c r="Q8" i="5" s="1"/>
  <c r="Q7" i="5" a="1"/>
  <c r="Q7" i="5" s="1"/>
  <c r="Q6" i="5" a="1"/>
  <c r="Q6" i="5" s="1"/>
  <c r="Q805" i="5"/>
  <c r="N888" i="5" a="1"/>
  <c r="N888" i="5" s="1"/>
  <c r="N887" i="5" a="1"/>
  <c r="N887" i="5" s="1"/>
  <c r="N886" i="5" a="1"/>
  <c r="N886" i="5" s="1"/>
  <c r="N885" i="5" a="1"/>
  <c r="N885" i="5" s="1"/>
  <c r="N884" i="5" a="1"/>
  <c r="N884" i="5" s="1"/>
  <c r="N883" i="5" a="1"/>
  <c r="N883" i="5" s="1"/>
  <c r="N882" i="5" a="1"/>
  <c r="N882" i="5" s="1"/>
  <c r="N881" i="5" a="1"/>
  <c r="N881" i="5" s="1"/>
  <c r="N880" i="5" a="1"/>
  <c r="N880" i="5" s="1"/>
  <c r="N879" i="5" a="1"/>
  <c r="N879" i="5" s="1"/>
  <c r="N878" i="5" a="1"/>
  <c r="N878" i="5" s="1"/>
  <c r="N877" i="5" a="1"/>
  <c r="N877" i="5" s="1"/>
  <c r="N876" i="5" a="1"/>
  <c r="N876" i="5" s="1"/>
  <c r="N875" i="5" a="1"/>
  <c r="N875" i="5" s="1"/>
  <c r="N874" i="5" a="1"/>
  <c r="N874" i="5" s="1"/>
  <c r="N873" i="5" a="1"/>
  <c r="N873" i="5" s="1"/>
  <c r="N872" i="5" a="1"/>
  <c r="N872" i="5" s="1"/>
  <c r="N871" i="5" a="1"/>
  <c r="N871" i="5" s="1"/>
  <c r="N870" i="5" a="1"/>
  <c r="N870" i="5" s="1"/>
  <c r="N869" i="5" a="1"/>
  <c r="N869" i="5" s="1"/>
  <c r="N868" i="5" a="1"/>
  <c r="N868" i="5" s="1"/>
  <c r="N867" i="5" a="1"/>
  <c r="N867" i="5" s="1"/>
  <c r="N866" i="5" a="1"/>
  <c r="N866" i="5" s="1"/>
  <c r="N865" i="5" a="1"/>
  <c r="N865" i="5" s="1"/>
  <c r="N864" i="5" a="1"/>
  <c r="N864" i="5" s="1"/>
  <c r="N863" i="5" a="1"/>
  <c r="N863" i="5" s="1"/>
  <c r="N862" i="5" a="1"/>
  <c r="N862" i="5" s="1"/>
  <c r="N861" i="5" a="1"/>
  <c r="N861" i="5" s="1"/>
  <c r="N860" i="5" a="1"/>
  <c r="N860" i="5" s="1"/>
  <c r="N859" i="5" a="1"/>
  <c r="N859" i="5" s="1"/>
  <c r="N858" i="5" a="1"/>
  <c r="N858" i="5" s="1"/>
  <c r="N857" i="5" a="1"/>
  <c r="N857" i="5" s="1"/>
  <c r="N856" i="5" a="1"/>
  <c r="N856" i="5" s="1"/>
  <c r="N855" i="5" a="1"/>
  <c r="N855" i="5" s="1"/>
  <c r="N854" i="5" a="1"/>
  <c r="N854" i="5" s="1"/>
  <c r="N853" i="5" a="1"/>
  <c r="N853" i="5" s="1"/>
  <c r="N852" i="5" a="1"/>
  <c r="N852" i="5" s="1"/>
  <c r="N851" i="5" a="1"/>
  <c r="N851" i="5" s="1"/>
  <c r="N850" i="5" a="1"/>
  <c r="N850" i="5" s="1"/>
  <c r="N849" i="5" a="1"/>
  <c r="N849" i="5" s="1"/>
  <c r="N848" i="5" a="1"/>
  <c r="N848" i="5" s="1"/>
  <c r="N847" i="5" a="1"/>
  <c r="N847" i="5" s="1"/>
  <c r="N846" i="5" a="1"/>
  <c r="N846" i="5" s="1"/>
  <c r="N845" i="5" a="1"/>
  <c r="N845" i="5" s="1"/>
  <c r="N844" i="5" a="1"/>
  <c r="N844" i="5" s="1"/>
  <c r="N843" i="5" a="1"/>
  <c r="N843" i="5" s="1"/>
  <c r="N842" i="5" a="1"/>
  <c r="N842" i="5" s="1"/>
  <c r="N841" i="5" a="1"/>
  <c r="N841" i="5" s="1"/>
  <c r="N840" i="5" a="1"/>
  <c r="N840" i="5" s="1"/>
  <c r="N839" i="5" a="1"/>
  <c r="N839" i="5" s="1"/>
  <c r="N838" i="5" a="1"/>
  <c r="N838" i="5" s="1"/>
  <c r="N837" i="5" a="1"/>
  <c r="N837" i="5" s="1"/>
  <c r="N836" i="5" a="1"/>
  <c r="N836" i="5" s="1"/>
  <c r="N835" i="5" a="1"/>
  <c r="N835" i="5" s="1"/>
  <c r="N834" i="5" a="1"/>
  <c r="N834" i="5" s="1"/>
  <c r="N833" i="5" a="1"/>
  <c r="N833" i="5" s="1"/>
  <c r="N832" i="5" a="1"/>
  <c r="N832" i="5" s="1"/>
  <c r="N831" i="5" a="1"/>
  <c r="N831" i="5" s="1"/>
  <c r="N830" i="5" a="1"/>
  <c r="N830" i="5" s="1"/>
  <c r="N829" i="5" a="1"/>
  <c r="N829" i="5" s="1"/>
  <c r="N828" i="5" a="1"/>
  <c r="N828" i="5" s="1"/>
  <c r="N827" i="5" a="1"/>
  <c r="N827" i="5" s="1"/>
  <c r="N826" i="5" a="1"/>
  <c r="N826" i="5" s="1"/>
  <c r="N825" i="5" a="1"/>
  <c r="N825" i="5" s="1"/>
  <c r="N824" i="5" a="1"/>
  <c r="N824" i="5" s="1"/>
  <c r="N823" i="5" a="1"/>
  <c r="N823" i="5" s="1"/>
  <c r="N822" i="5" a="1"/>
  <c r="N822" i="5" s="1"/>
  <c r="N821" i="5" a="1"/>
  <c r="N821" i="5" s="1"/>
  <c r="N820" i="5" a="1"/>
  <c r="N820" i="5" s="1"/>
  <c r="N819" i="5" a="1"/>
  <c r="N819" i="5" s="1"/>
  <c r="N818" i="5" a="1"/>
  <c r="N818" i="5" s="1"/>
  <c r="N817" i="5" a="1"/>
  <c r="N817" i="5" s="1"/>
  <c r="N816" i="5" a="1"/>
  <c r="N816" i="5" s="1"/>
  <c r="N815" i="5" a="1"/>
  <c r="N815" i="5" s="1"/>
  <c r="N814" i="5" a="1"/>
  <c r="N814" i="5" s="1"/>
  <c r="N813" i="5" a="1"/>
  <c r="N813" i="5" s="1"/>
  <c r="N812" i="5" a="1"/>
  <c r="N812" i="5" s="1"/>
  <c r="N811" i="5" a="1"/>
  <c r="N811" i="5" s="1"/>
  <c r="N810" i="5" a="1"/>
  <c r="N810" i="5" s="1"/>
  <c r="N809" i="5" a="1"/>
  <c r="N809" i="5" s="1"/>
  <c r="N808" i="5" a="1"/>
  <c r="N808" i="5" s="1"/>
  <c r="N804" i="5" a="1"/>
  <c r="N804" i="5" s="1"/>
  <c r="N803" i="5" a="1"/>
  <c r="N803" i="5" s="1"/>
  <c r="N802" i="5" a="1"/>
  <c r="N802" i="5" s="1"/>
  <c r="N801" i="5" a="1"/>
  <c r="N801" i="5" s="1"/>
  <c r="N800" i="5" a="1"/>
  <c r="N800" i="5" s="1"/>
  <c r="N799" i="5" a="1"/>
  <c r="N799" i="5" s="1"/>
  <c r="N798" i="5" a="1"/>
  <c r="N798" i="5" s="1"/>
  <c r="N797" i="5" a="1"/>
  <c r="N797" i="5" s="1"/>
  <c r="N796" i="5" a="1"/>
  <c r="N796" i="5" s="1"/>
  <c r="N795" i="5" a="1"/>
  <c r="N795" i="5" s="1"/>
  <c r="N794" i="5" a="1"/>
  <c r="N794" i="5" s="1"/>
  <c r="N793" i="5" a="1"/>
  <c r="N793" i="5" s="1"/>
  <c r="N792" i="5" a="1"/>
  <c r="N792" i="5" s="1"/>
  <c r="N791" i="5" a="1"/>
  <c r="N791" i="5" s="1"/>
  <c r="N790" i="5" a="1"/>
  <c r="N790" i="5" s="1"/>
  <c r="N789" i="5" a="1"/>
  <c r="N789" i="5" s="1"/>
  <c r="N788" i="5" a="1"/>
  <c r="N788" i="5" s="1"/>
  <c r="N787" i="5" a="1"/>
  <c r="N787" i="5" s="1"/>
  <c r="N786" i="5" a="1"/>
  <c r="N786" i="5" s="1"/>
  <c r="N785" i="5" a="1"/>
  <c r="N785" i="5" s="1"/>
  <c r="N784" i="5" a="1"/>
  <c r="N784" i="5" s="1"/>
  <c r="N783" i="5" a="1"/>
  <c r="N783" i="5" s="1"/>
  <c r="N782" i="5" a="1"/>
  <c r="N782" i="5" s="1"/>
  <c r="N781" i="5" a="1"/>
  <c r="N781" i="5" s="1"/>
  <c r="N780" i="5" a="1"/>
  <c r="N780" i="5" s="1"/>
  <c r="N779" i="5" a="1"/>
  <c r="N779" i="5" s="1"/>
  <c r="N778" i="5" a="1"/>
  <c r="N778" i="5" s="1"/>
  <c r="N777" i="5" a="1"/>
  <c r="N777" i="5" s="1"/>
  <c r="N776" i="5" a="1"/>
  <c r="N776" i="5" s="1"/>
  <c r="N775" i="5" a="1"/>
  <c r="N775" i="5" s="1"/>
  <c r="N774" i="5" a="1"/>
  <c r="N774" i="5" s="1"/>
  <c r="N773" i="5" a="1"/>
  <c r="N773" i="5" s="1"/>
  <c r="N772" i="5" a="1"/>
  <c r="N772" i="5" s="1"/>
  <c r="N771" i="5" a="1"/>
  <c r="N771" i="5" s="1"/>
  <c r="N770" i="5" a="1"/>
  <c r="N770" i="5" s="1"/>
  <c r="N769" i="5" a="1"/>
  <c r="N769" i="5" s="1"/>
  <c r="N768" i="5" a="1"/>
  <c r="N768" i="5" s="1"/>
  <c r="N767" i="5" a="1"/>
  <c r="N767" i="5" s="1"/>
  <c r="N766" i="5" a="1"/>
  <c r="N766" i="5" s="1"/>
  <c r="N765" i="5" a="1"/>
  <c r="N765" i="5" s="1"/>
  <c r="N764" i="5" a="1"/>
  <c r="N764" i="5" s="1"/>
  <c r="N763" i="5" a="1"/>
  <c r="N763" i="5" s="1"/>
  <c r="N762" i="5" a="1"/>
  <c r="N762" i="5" s="1"/>
  <c r="N761" i="5" a="1"/>
  <c r="N761" i="5" s="1"/>
  <c r="N760" i="5" a="1"/>
  <c r="N760" i="5" s="1"/>
  <c r="N759" i="5" a="1"/>
  <c r="N759" i="5" s="1"/>
  <c r="N758" i="5" a="1"/>
  <c r="N758" i="5" s="1"/>
  <c r="N757" i="5" a="1"/>
  <c r="N757" i="5" s="1"/>
  <c r="N756" i="5" a="1"/>
  <c r="N756" i="5" s="1"/>
  <c r="N755" i="5" a="1"/>
  <c r="N755" i="5" s="1"/>
  <c r="N754" i="5" a="1"/>
  <c r="N754" i="5" s="1"/>
  <c r="N753" i="5" a="1"/>
  <c r="N753" i="5" s="1"/>
  <c r="N752" i="5" a="1"/>
  <c r="N752" i="5" s="1"/>
  <c r="N751" i="5" a="1"/>
  <c r="N751" i="5" s="1"/>
  <c r="N750" i="5" a="1"/>
  <c r="N750" i="5" s="1"/>
  <c r="N749" i="5" a="1"/>
  <c r="N749" i="5" s="1"/>
  <c r="N748" i="5" a="1"/>
  <c r="N748" i="5" s="1"/>
  <c r="N747" i="5" a="1"/>
  <c r="N747" i="5" s="1"/>
  <c r="N746" i="5" a="1"/>
  <c r="N746" i="5" s="1"/>
  <c r="N745" i="5" a="1"/>
  <c r="N745" i="5" s="1"/>
  <c r="N744" i="5" a="1"/>
  <c r="N744" i="5" s="1"/>
  <c r="N743" i="5" a="1"/>
  <c r="N743" i="5" s="1"/>
  <c r="N742" i="5" a="1"/>
  <c r="N742" i="5" s="1"/>
  <c r="N741" i="5" a="1"/>
  <c r="N741" i="5" s="1"/>
  <c r="N740" i="5" a="1"/>
  <c r="N740" i="5" s="1"/>
  <c r="N739" i="5" a="1"/>
  <c r="N739" i="5" s="1"/>
  <c r="N738" i="5" a="1"/>
  <c r="N738" i="5" s="1"/>
  <c r="N737" i="5" a="1"/>
  <c r="N737" i="5" s="1"/>
  <c r="N736" i="5" a="1"/>
  <c r="N736" i="5" s="1"/>
  <c r="N735" i="5" a="1"/>
  <c r="N735" i="5" s="1"/>
  <c r="N734" i="5" a="1"/>
  <c r="N734" i="5" s="1"/>
  <c r="N733" i="5" a="1"/>
  <c r="N733" i="5" s="1"/>
  <c r="N732" i="5" a="1"/>
  <c r="N732" i="5" s="1"/>
  <c r="N731" i="5" a="1"/>
  <c r="N731" i="5" s="1"/>
  <c r="N727" i="5" a="1"/>
  <c r="N727" i="5" s="1"/>
  <c r="N726" i="5" a="1"/>
  <c r="N726" i="5" s="1"/>
  <c r="N725" i="5" a="1"/>
  <c r="N725" i="5" s="1"/>
  <c r="N724" i="5" a="1"/>
  <c r="N724" i="5" s="1"/>
  <c r="N723" i="5" a="1"/>
  <c r="N723" i="5" s="1"/>
  <c r="N722" i="5" a="1"/>
  <c r="N722" i="5" s="1"/>
  <c r="N721" i="5" a="1"/>
  <c r="N721" i="5" s="1"/>
  <c r="N720" i="5" a="1"/>
  <c r="N720" i="5" s="1"/>
  <c r="N719" i="5" a="1"/>
  <c r="N719" i="5" s="1"/>
  <c r="N718" i="5" a="1"/>
  <c r="N718" i="5" s="1"/>
  <c r="N717" i="5" a="1"/>
  <c r="N717" i="5" s="1"/>
  <c r="N716" i="5" a="1"/>
  <c r="N716" i="5" s="1"/>
  <c r="N715" i="5" a="1"/>
  <c r="N715" i="5" s="1"/>
  <c r="N714" i="5" a="1"/>
  <c r="N714" i="5" s="1"/>
  <c r="N713" i="5" a="1"/>
  <c r="N713" i="5" s="1"/>
  <c r="N712" i="5" a="1"/>
  <c r="N712" i="5" s="1"/>
  <c r="N711" i="5" a="1"/>
  <c r="N711" i="5" s="1"/>
  <c r="N710" i="5" a="1"/>
  <c r="N710" i="5" s="1"/>
  <c r="N709" i="5" a="1"/>
  <c r="N709" i="5" s="1"/>
  <c r="N708" i="5" a="1"/>
  <c r="N708" i="5" s="1"/>
  <c r="N707" i="5" a="1"/>
  <c r="N707" i="5" s="1"/>
  <c r="N706" i="5" a="1"/>
  <c r="N706" i="5" s="1"/>
  <c r="N705" i="5" a="1"/>
  <c r="N705" i="5" s="1"/>
  <c r="N704" i="5" a="1"/>
  <c r="N704" i="5" s="1"/>
  <c r="N703" i="5" a="1"/>
  <c r="N703" i="5" s="1"/>
  <c r="N702" i="5" a="1"/>
  <c r="N702" i="5" s="1"/>
  <c r="N701" i="5" a="1"/>
  <c r="N701" i="5" s="1"/>
  <c r="N700" i="5" a="1"/>
  <c r="N700" i="5" s="1"/>
  <c r="N699" i="5" a="1"/>
  <c r="N699" i="5" s="1"/>
  <c r="N698" i="5" a="1"/>
  <c r="N698" i="5" s="1"/>
  <c r="N697" i="5" a="1"/>
  <c r="N697" i="5" s="1"/>
  <c r="N696" i="5" a="1"/>
  <c r="N696" i="5" s="1"/>
  <c r="N695" i="5" a="1"/>
  <c r="N695" i="5" s="1"/>
  <c r="N694" i="5" a="1"/>
  <c r="N694" i="5" s="1"/>
  <c r="N693" i="5" a="1"/>
  <c r="N693" i="5" s="1"/>
  <c r="N692" i="5" a="1"/>
  <c r="N692" i="5" s="1"/>
  <c r="N691" i="5" a="1"/>
  <c r="N691" i="5" s="1"/>
  <c r="N690" i="5" a="1"/>
  <c r="N690" i="5" s="1"/>
  <c r="N689" i="5" a="1"/>
  <c r="N689" i="5" s="1"/>
  <c r="N688" i="5" a="1"/>
  <c r="N688" i="5" s="1"/>
  <c r="N687" i="5" a="1"/>
  <c r="N687" i="5" s="1"/>
  <c r="N686" i="5" a="1"/>
  <c r="N686" i="5" s="1"/>
  <c r="N685" i="5" a="1"/>
  <c r="N685" i="5" s="1"/>
  <c r="N684" i="5" a="1"/>
  <c r="N684" i="5" s="1"/>
  <c r="N683" i="5" a="1"/>
  <c r="N683" i="5" s="1"/>
  <c r="N682" i="5" a="1"/>
  <c r="N682" i="5" s="1"/>
  <c r="N681" i="5" a="1"/>
  <c r="N681" i="5" s="1"/>
  <c r="N680" i="5" a="1"/>
  <c r="N680" i="5" s="1"/>
  <c r="N679" i="5" a="1"/>
  <c r="N679" i="5" s="1"/>
  <c r="N678" i="5" a="1"/>
  <c r="N678" i="5" s="1"/>
  <c r="N677" i="5" a="1"/>
  <c r="N677" i="5" s="1"/>
  <c r="N676" i="5" a="1"/>
  <c r="N676" i="5" s="1"/>
  <c r="N675" i="5" a="1"/>
  <c r="N675" i="5" s="1"/>
  <c r="N674" i="5" a="1"/>
  <c r="N674" i="5" s="1"/>
  <c r="N673" i="5" a="1"/>
  <c r="N673" i="5" s="1"/>
  <c r="N672" i="5" a="1"/>
  <c r="N672" i="5" s="1"/>
  <c r="N671" i="5" a="1"/>
  <c r="N671" i="5" s="1"/>
  <c r="N670" i="5" a="1"/>
  <c r="N670" i="5" s="1"/>
  <c r="N669" i="5" a="1"/>
  <c r="N669" i="5" s="1"/>
  <c r="N668" i="5" a="1"/>
  <c r="N668" i="5" s="1"/>
  <c r="N667" i="5" a="1"/>
  <c r="N667" i="5" s="1"/>
  <c r="N666" i="5" a="1"/>
  <c r="N666" i="5" s="1"/>
  <c r="N665" i="5" a="1"/>
  <c r="N665" i="5" s="1"/>
  <c r="N664" i="5" a="1"/>
  <c r="N664" i="5" s="1"/>
  <c r="N660" i="5" a="1"/>
  <c r="N660" i="5" s="1"/>
  <c r="N659" i="5" a="1"/>
  <c r="N659" i="5" s="1"/>
  <c r="N658" i="5" a="1"/>
  <c r="N658" i="5" s="1"/>
  <c r="N657" i="5" a="1"/>
  <c r="N657" i="5" s="1"/>
  <c r="N656" i="5" a="1"/>
  <c r="N656" i="5" s="1"/>
  <c r="N655" i="5" a="1"/>
  <c r="N655" i="5" s="1"/>
  <c r="N654" i="5" a="1"/>
  <c r="N654" i="5" s="1"/>
  <c r="N653" i="5" a="1"/>
  <c r="N653" i="5" s="1"/>
  <c r="N652" i="5" a="1"/>
  <c r="N652" i="5" s="1"/>
  <c r="N651" i="5" a="1"/>
  <c r="N651" i="5" s="1"/>
  <c r="N650" i="5" a="1"/>
  <c r="N650" i="5" s="1"/>
  <c r="N649" i="5" a="1"/>
  <c r="N649" i="5" s="1"/>
  <c r="N648" i="5" a="1"/>
  <c r="N648" i="5" s="1"/>
  <c r="N647" i="5" a="1"/>
  <c r="N647" i="5" s="1"/>
  <c r="N646" i="5" a="1"/>
  <c r="N646" i="5" s="1"/>
  <c r="N645" i="5" a="1"/>
  <c r="N645" i="5" s="1"/>
  <c r="N644" i="5" a="1"/>
  <c r="N644" i="5" s="1"/>
  <c r="N643" i="5" a="1"/>
  <c r="N643" i="5" s="1"/>
  <c r="N642" i="5" a="1"/>
  <c r="N642" i="5" s="1"/>
  <c r="N641" i="5" a="1"/>
  <c r="N641" i="5" s="1"/>
  <c r="N640" i="5" a="1"/>
  <c r="N640" i="5" s="1"/>
  <c r="N639" i="5" a="1"/>
  <c r="N639" i="5" s="1"/>
  <c r="N638" i="5" a="1"/>
  <c r="N638" i="5" s="1"/>
  <c r="N637" i="5" a="1"/>
  <c r="N637" i="5" s="1"/>
  <c r="N636" i="5" a="1"/>
  <c r="N636" i="5" s="1"/>
  <c r="N635" i="5" a="1"/>
  <c r="N635" i="5" s="1"/>
  <c r="N634" i="5" a="1"/>
  <c r="N634" i="5" s="1"/>
  <c r="N633" i="5" a="1"/>
  <c r="N633" i="5" s="1"/>
  <c r="N632" i="5" a="1"/>
  <c r="N632" i="5" s="1"/>
  <c r="N631" i="5" a="1"/>
  <c r="N631" i="5" s="1"/>
  <c r="N630" i="5" a="1"/>
  <c r="N630" i="5" s="1"/>
  <c r="N629" i="5" a="1"/>
  <c r="N629" i="5" s="1"/>
  <c r="N628" i="5" a="1"/>
  <c r="N628" i="5" s="1"/>
  <c r="N627" i="5" a="1"/>
  <c r="N627" i="5" s="1"/>
  <c r="N626" i="5" a="1"/>
  <c r="N626" i="5" s="1"/>
  <c r="N625" i="5" a="1"/>
  <c r="N625" i="5" s="1"/>
  <c r="N624" i="5" a="1"/>
  <c r="N624" i="5" s="1"/>
  <c r="N623" i="5" a="1"/>
  <c r="N623" i="5" s="1"/>
  <c r="N622" i="5" a="1"/>
  <c r="N622" i="5" s="1"/>
  <c r="N621" i="5" a="1"/>
  <c r="N621" i="5" s="1"/>
  <c r="N620" i="5" a="1"/>
  <c r="N620" i="5" s="1"/>
  <c r="N619" i="5" a="1"/>
  <c r="N619" i="5" s="1"/>
  <c r="N618" i="5" a="1"/>
  <c r="N618" i="5" s="1"/>
  <c r="N617" i="5" a="1"/>
  <c r="N617" i="5" s="1"/>
  <c r="N616" i="5" a="1"/>
  <c r="N616" i="5" s="1"/>
  <c r="N615" i="5" a="1"/>
  <c r="N615" i="5" s="1"/>
  <c r="N614" i="5" a="1"/>
  <c r="N614" i="5" s="1"/>
  <c r="N613" i="5" a="1"/>
  <c r="N613" i="5" s="1"/>
  <c r="N612" i="5" a="1"/>
  <c r="N612" i="5" s="1"/>
  <c r="N611" i="5" a="1"/>
  <c r="N611" i="5" s="1"/>
  <c r="N610" i="5" a="1"/>
  <c r="N610" i="5" s="1"/>
  <c r="N609" i="5" a="1"/>
  <c r="N609" i="5" s="1"/>
  <c r="N608" i="5" a="1"/>
  <c r="N608" i="5" s="1"/>
  <c r="N607" i="5" a="1"/>
  <c r="N607" i="5" s="1"/>
  <c r="N606" i="5" a="1"/>
  <c r="N606" i="5" s="1"/>
  <c r="N605" i="5" a="1"/>
  <c r="N605" i="5" s="1"/>
  <c r="N604" i="5" a="1"/>
  <c r="N604" i="5" s="1"/>
  <c r="N603" i="5" a="1"/>
  <c r="N603" i="5" s="1"/>
  <c r="N602" i="5" a="1"/>
  <c r="N602" i="5" s="1"/>
  <c r="N601" i="5" a="1"/>
  <c r="N601" i="5" s="1"/>
  <c r="N600" i="5" a="1"/>
  <c r="N600" i="5" s="1"/>
  <c r="N599" i="5" a="1"/>
  <c r="N599" i="5" s="1"/>
  <c r="N598" i="5" a="1"/>
  <c r="N598" i="5" s="1"/>
  <c r="N597" i="5" a="1"/>
  <c r="N597" i="5" s="1"/>
  <c r="N596" i="5" a="1"/>
  <c r="N596" i="5" s="1"/>
  <c r="N595" i="5" a="1"/>
  <c r="N595" i="5" s="1"/>
  <c r="N594" i="5" a="1"/>
  <c r="N594" i="5" s="1"/>
  <c r="N593" i="5" a="1"/>
  <c r="N593" i="5" s="1"/>
  <c r="N592" i="5" a="1"/>
  <c r="N592" i="5" s="1"/>
  <c r="N591" i="5" a="1"/>
  <c r="N591" i="5" s="1"/>
  <c r="N590" i="5" a="1"/>
  <c r="N590" i="5" s="1"/>
  <c r="N589" i="5" a="1"/>
  <c r="N589" i="5" s="1"/>
  <c r="N588" i="5" a="1"/>
  <c r="N588" i="5" s="1"/>
  <c r="N587" i="5" a="1"/>
  <c r="N587" i="5" s="1"/>
  <c r="N586" i="5" a="1"/>
  <c r="N586" i="5" s="1"/>
  <c r="N585" i="5" a="1"/>
  <c r="N585" i="5" s="1"/>
  <c r="N584" i="5" a="1"/>
  <c r="N584" i="5" s="1"/>
  <c r="N583" i="5" a="1"/>
  <c r="N583" i="5" s="1"/>
  <c r="N582" i="5" a="1"/>
  <c r="N582" i="5" s="1"/>
  <c r="N581" i="5" a="1"/>
  <c r="N581" i="5" s="1"/>
  <c r="N580" i="5" a="1"/>
  <c r="N580" i="5" s="1"/>
  <c r="N579" i="5" a="1"/>
  <c r="N579" i="5" s="1"/>
  <c r="N578" i="5" a="1"/>
  <c r="N578" i="5" s="1"/>
  <c r="N577" i="5" a="1"/>
  <c r="N577" i="5" s="1"/>
  <c r="N576" i="5" a="1"/>
  <c r="N576" i="5" s="1"/>
  <c r="N575" i="5" a="1"/>
  <c r="N575" i="5" s="1"/>
  <c r="N574" i="5" a="1"/>
  <c r="N574" i="5" s="1"/>
  <c r="N573" i="5" a="1"/>
  <c r="N573" i="5" s="1"/>
  <c r="N572" i="5" a="1"/>
  <c r="N572" i="5" s="1"/>
  <c r="N571" i="5" a="1"/>
  <c r="N571" i="5" s="1"/>
  <c r="N570" i="5" a="1"/>
  <c r="N570" i="5" s="1"/>
  <c r="N569" i="5" a="1"/>
  <c r="N569" i="5" s="1"/>
  <c r="N568" i="5" a="1"/>
  <c r="N568" i="5" s="1"/>
  <c r="N567" i="5" a="1"/>
  <c r="N567" i="5" s="1"/>
  <c r="N566" i="5" a="1"/>
  <c r="N566" i="5" s="1"/>
  <c r="N565" i="5" a="1"/>
  <c r="N565" i="5" s="1"/>
  <c r="N564" i="5" a="1"/>
  <c r="N564" i="5" s="1"/>
  <c r="N563" i="5" a="1"/>
  <c r="N563" i="5" s="1"/>
  <c r="N562" i="5" a="1"/>
  <c r="N562" i="5" s="1"/>
  <c r="N561" i="5" a="1"/>
  <c r="N561" i="5" s="1"/>
  <c r="N560" i="5" a="1"/>
  <c r="N560" i="5" s="1"/>
  <c r="N559" i="5" a="1"/>
  <c r="N559" i="5" s="1"/>
  <c r="N558" i="5" a="1"/>
  <c r="N558" i="5" s="1"/>
  <c r="N557" i="5" a="1"/>
  <c r="N557" i="5" s="1"/>
  <c r="N556" i="5" a="1"/>
  <c r="N556" i="5" s="1"/>
  <c r="N555" i="5" a="1"/>
  <c r="N555" i="5" s="1"/>
  <c r="N554" i="5" a="1"/>
  <c r="N554" i="5" s="1"/>
  <c r="N553" i="5" a="1"/>
  <c r="N553" i="5" s="1"/>
  <c r="N552" i="5" a="1"/>
  <c r="N552" i="5" s="1"/>
  <c r="N551" i="5" a="1"/>
  <c r="N551" i="5" s="1"/>
  <c r="N550" i="5" a="1"/>
  <c r="N550" i="5" s="1"/>
  <c r="N549" i="5" a="1"/>
  <c r="N549" i="5" s="1"/>
  <c r="N548" i="5" a="1"/>
  <c r="N548" i="5" s="1"/>
  <c r="N547" i="5" a="1"/>
  <c r="N547" i="5" s="1"/>
  <c r="N546" i="5" a="1"/>
  <c r="N546" i="5" s="1"/>
  <c r="N545" i="5" a="1"/>
  <c r="N545" i="5" s="1"/>
  <c r="N544" i="5" a="1"/>
  <c r="N544" i="5" s="1"/>
  <c r="N543" i="5" a="1"/>
  <c r="N543" i="5" s="1"/>
  <c r="N542" i="5" a="1"/>
  <c r="N542" i="5" s="1"/>
  <c r="N541" i="5" a="1"/>
  <c r="N541" i="5" s="1"/>
  <c r="N540" i="5" a="1"/>
  <c r="N540" i="5" s="1"/>
  <c r="N539" i="5" a="1"/>
  <c r="N539" i="5" s="1"/>
  <c r="N538" i="5" a="1"/>
  <c r="N538" i="5" s="1"/>
  <c r="N537" i="5" a="1"/>
  <c r="N537" i="5" s="1"/>
  <c r="N536" i="5" a="1"/>
  <c r="N536" i="5" s="1"/>
  <c r="N535" i="5" a="1"/>
  <c r="N535" i="5" s="1"/>
  <c r="N534" i="5" a="1"/>
  <c r="N534" i="5" s="1"/>
  <c r="N533" i="5" a="1"/>
  <c r="N533" i="5" s="1"/>
  <c r="N532" i="5" a="1"/>
  <c r="N532" i="5" s="1"/>
  <c r="N531" i="5" a="1"/>
  <c r="N531" i="5" s="1"/>
  <c r="N530" i="5" a="1"/>
  <c r="N530" i="5" s="1"/>
  <c r="N529" i="5" a="1"/>
  <c r="N529" i="5" s="1"/>
  <c r="N528" i="5" a="1"/>
  <c r="N528" i="5" s="1"/>
  <c r="N527" i="5" a="1"/>
  <c r="N527" i="5" s="1"/>
  <c r="N526" i="5" a="1"/>
  <c r="N526" i="5" s="1"/>
  <c r="N525" i="5" a="1"/>
  <c r="N525" i="5" s="1"/>
  <c r="N524" i="5" a="1"/>
  <c r="N524" i="5" s="1"/>
  <c r="N523" i="5" a="1"/>
  <c r="N523" i="5" s="1"/>
  <c r="N522" i="5" a="1"/>
  <c r="N522" i="5" s="1"/>
  <c r="N521" i="5" a="1"/>
  <c r="N521" i="5" s="1"/>
  <c r="N520" i="5" a="1"/>
  <c r="N520" i="5" s="1"/>
  <c r="N519" i="5" a="1"/>
  <c r="N519" i="5" s="1"/>
  <c r="N518" i="5" a="1"/>
  <c r="N518" i="5" s="1"/>
  <c r="N517" i="5" a="1"/>
  <c r="N517" i="5" s="1"/>
  <c r="N516" i="5" a="1"/>
  <c r="N516" i="5" s="1"/>
  <c r="N515" i="5" a="1"/>
  <c r="N515" i="5" s="1"/>
  <c r="N514" i="5" a="1"/>
  <c r="N514" i="5" s="1"/>
  <c r="N513" i="5" a="1"/>
  <c r="N513" i="5" s="1"/>
  <c r="N512" i="5" a="1"/>
  <c r="N512" i="5" s="1"/>
  <c r="N511" i="5" a="1"/>
  <c r="N511" i="5" s="1"/>
  <c r="N510" i="5" a="1"/>
  <c r="N510" i="5" s="1"/>
  <c r="N509" i="5" a="1"/>
  <c r="N509" i="5" s="1"/>
  <c r="N508" i="5" a="1"/>
  <c r="N508" i="5" s="1"/>
  <c r="N507" i="5" a="1"/>
  <c r="N507" i="5" s="1"/>
  <c r="N503" i="5" a="1"/>
  <c r="N503" i="5" s="1"/>
  <c r="N502" i="5" a="1"/>
  <c r="N502" i="5" s="1"/>
  <c r="N501" i="5" a="1"/>
  <c r="N501" i="5" s="1"/>
  <c r="N500" i="5" a="1"/>
  <c r="N500" i="5" s="1"/>
  <c r="N499" i="5" a="1"/>
  <c r="N499" i="5" s="1"/>
  <c r="N498" i="5" a="1"/>
  <c r="N498" i="5" s="1"/>
  <c r="N497" i="5" a="1"/>
  <c r="N497" i="5" s="1"/>
  <c r="N496" i="5" a="1"/>
  <c r="N496" i="5" s="1"/>
  <c r="N495" i="5" a="1"/>
  <c r="N495" i="5" s="1"/>
  <c r="N494" i="5" a="1"/>
  <c r="N494" i="5" s="1"/>
  <c r="N493" i="5" a="1"/>
  <c r="N493" i="5" s="1"/>
  <c r="N492" i="5" a="1"/>
  <c r="N492" i="5" s="1"/>
  <c r="N491" i="5" a="1"/>
  <c r="N491" i="5" s="1"/>
  <c r="N490" i="5" a="1"/>
  <c r="N490" i="5" s="1"/>
  <c r="N489" i="5" a="1"/>
  <c r="N489" i="5" s="1"/>
  <c r="N488" i="5" a="1"/>
  <c r="N488" i="5" s="1"/>
  <c r="N487" i="5" a="1"/>
  <c r="N487" i="5" s="1"/>
  <c r="N486" i="5" a="1"/>
  <c r="N486" i="5" s="1"/>
  <c r="N485" i="5" a="1"/>
  <c r="N485" i="5" s="1"/>
  <c r="N484" i="5" a="1"/>
  <c r="N484" i="5" s="1"/>
  <c r="N483" i="5" a="1"/>
  <c r="N483" i="5" s="1"/>
  <c r="N482" i="5" a="1"/>
  <c r="N482" i="5" s="1"/>
  <c r="N481" i="5" a="1"/>
  <c r="N481" i="5" s="1"/>
  <c r="N480" i="5" a="1"/>
  <c r="N480" i="5" s="1"/>
  <c r="N479" i="5" a="1"/>
  <c r="N479" i="5" s="1"/>
  <c r="N478" i="5" a="1"/>
  <c r="N478" i="5" s="1"/>
  <c r="N477" i="5" a="1"/>
  <c r="N477" i="5" s="1"/>
  <c r="N476" i="5" a="1"/>
  <c r="N476" i="5" s="1"/>
  <c r="N475" i="5" a="1"/>
  <c r="N475" i="5" s="1"/>
  <c r="N474" i="5" a="1"/>
  <c r="N474" i="5" s="1"/>
  <c r="N473" i="5" a="1"/>
  <c r="N473" i="5" s="1"/>
  <c r="N472" i="5" a="1"/>
  <c r="N472" i="5" s="1"/>
  <c r="N471" i="5" a="1"/>
  <c r="N471" i="5" s="1"/>
  <c r="N470" i="5" a="1"/>
  <c r="N470" i="5" s="1"/>
  <c r="N469" i="5" a="1"/>
  <c r="N469" i="5" s="1"/>
  <c r="N468" i="5" a="1"/>
  <c r="N468" i="5" s="1"/>
  <c r="N467" i="5" a="1"/>
  <c r="N467" i="5" s="1"/>
  <c r="N466" i="5" a="1"/>
  <c r="N466" i="5" s="1"/>
  <c r="N465" i="5" a="1"/>
  <c r="N465" i="5" s="1"/>
  <c r="N464" i="5" a="1"/>
  <c r="N464" i="5" s="1"/>
  <c r="N463" i="5" a="1"/>
  <c r="N463" i="5" s="1"/>
  <c r="N462" i="5" a="1"/>
  <c r="N462" i="5" s="1"/>
  <c r="N461" i="5" a="1"/>
  <c r="N461" i="5" s="1"/>
  <c r="N460" i="5" a="1"/>
  <c r="N460" i="5" s="1"/>
  <c r="N459" i="5" a="1"/>
  <c r="N459" i="5" s="1"/>
  <c r="N458" i="5" a="1"/>
  <c r="N458" i="5" s="1"/>
  <c r="N457" i="5" a="1"/>
  <c r="N457" i="5" s="1"/>
  <c r="N456" i="5" a="1"/>
  <c r="N456" i="5" s="1"/>
  <c r="N455" i="5" a="1"/>
  <c r="N455" i="5" s="1"/>
  <c r="N454" i="5" a="1"/>
  <c r="N454" i="5" s="1"/>
  <c r="N453" i="5" a="1"/>
  <c r="N453" i="5" s="1"/>
  <c r="N452" i="5" a="1"/>
  <c r="N452" i="5" s="1"/>
  <c r="N451" i="5" a="1"/>
  <c r="N451" i="5" s="1"/>
  <c r="N450" i="5" a="1"/>
  <c r="N450" i="5" s="1"/>
  <c r="N449" i="5" a="1"/>
  <c r="N449" i="5" s="1"/>
  <c r="N448" i="5" a="1"/>
  <c r="N448" i="5" s="1"/>
  <c r="N447" i="5" a="1"/>
  <c r="N447" i="5" s="1"/>
  <c r="N446" i="5" a="1"/>
  <c r="N446" i="5" s="1"/>
  <c r="N445" i="5" a="1"/>
  <c r="N445" i="5" s="1"/>
  <c r="N444" i="5" a="1"/>
  <c r="N444" i="5" s="1"/>
  <c r="N443" i="5" a="1"/>
  <c r="N443" i="5" s="1"/>
  <c r="N442" i="5" a="1"/>
  <c r="N442" i="5" s="1"/>
  <c r="N441" i="5" a="1"/>
  <c r="N441" i="5" s="1"/>
  <c r="N440" i="5" a="1"/>
  <c r="N440" i="5" s="1"/>
  <c r="N439" i="5" a="1"/>
  <c r="N439" i="5" s="1"/>
  <c r="N438" i="5" a="1"/>
  <c r="N438" i="5" s="1"/>
  <c r="N437" i="5" a="1"/>
  <c r="N437" i="5" s="1"/>
  <c r="N436" i="5" a="1"/>
  <c r="N436" i="5" s="1"/>
  <c r="N435" i="5" a="1"/>
  <c r="N435" i="5" s="1"/>
  <c r="N434" i="5" a="1"/>
  <c r="N434" i="5" s="1"/>
  <c r="N433" i="5" a="1"/>
  <c r="N433" i="5" s="1"/>
  <c r="N432" i="5" a="1"/>
  <c r="N432" i="5" s="1"/>
  <c r="N431" i="5" a="1"/>
  <c r="N431" i="5" s="1"/>
  <c r="N430" i="5" a="1"/>
  <c r="N430" i="5" s="1"/>
  <c r="N429" i="5" a="1"/>
  <c r="N429" i="5" s="1"/>
  <c r="N428" i="5" a="1"/>
  <c r="N428" i="5" s="1"/>
  <c r="N427" i="5" a="1"/>
  <c r="N427" i="5" s="1"/>
  <c r="N426" i="5" a="1"/>
  <c r="N426" i="5" s="1"/>
  <c r="N425" i="5" a="1"/>
  <c r="N425" i="5" s="1"/>
  <c r="N424" i="5" a="1"/>
  <c r="N424" i="5" s="1"/>
  <c r="N423" i="5" a="1"/>
  <c r="N423" i="5" s="1"/>
  <c r="N422" i="5" a="1"/>
  <c r="N422" i="5" s="1"/>
  <c r="N421" i="5" a="1"/>
  <c r="N421" i="5" s="1"/>
  <c r="N420" i="5" a="1"/>
  <c r="N420" i="5" s="1"/>
  <c r="N419" i="5" a="1"/>
  <c r="N419" i="5" s="1"/>
  <c r="N418" i="5" a="1"/>
  <c r="N418" i="5" s="1"/>
  <c r="N417" i="5" a="1"/>
  <c r="N417" i="5" s="1"/>
  <c r="N416" i="5" a="1"/>
  <c r="N416" i="5" s="1"/>
  <c r="N415" i="5" a="1"/>
  <c r="N415" i="5" s="1"/>
  <c r="N414" i="5" a="1"/>
  <c r="N414" i="5" s="1"/>
  <c r="N413" i="5" a="1"/>
  <c r="N413" i="5" s="1"/>
  <c r="N412" i="5" a="1"/>
  <c r="N412" i="5" s="1"/>
  <c r="N411" i="5" a="1"/>
  <c r="N411" i="5" s="1"/>
  <c r="N410" i="5" a="1"/>
  <c r="N410" i="5" s="1"/>
  <c r="N409" i="5" a="1"/>
  <c r="N409" i="5" s="1"/>
  <c r="N408" i="5" a="1"/>
  <c r="N408" i="5" s="1"/>
  <c r="N407" i="5" a="1"/>
  <c r="N407" i="5" s="1"/>
  <c r="N406" i="5" a="1"/>
  <c r="N406" i="5" s="1"/>
  <c r="N405" i="5" a="1"/>
  <c r="N405" i="5" s="1"/>
  <c r="N404" i="5" a="1"/>
  <c r="N404" i="5" s="1"/>
  <c r="N403" i="5" a="1"/>
  <c r="N403" i="5" s="1"/>
  <c r="N402" i="5" a="1"/>
  <c r="N402" i="5" s="1"/>
  <c r="N401" i="5" a="1"/>
  <c r="N401" i="5" s="1"/>
  <c r="N400" i="5" a="1"/>
  <c r="N400" i="5" s="1"/>
  <c r="N399" i="5" a="1"/>
  <c r="N399" i="5" s="1"/>
  <c r="N398" i="5" a="1"/>
  <c r="N398" i="5" s="1"/>
  <c r="N397" i="5" a="1"/>
  <c r="N397" i="5" s="1"/>
  <c r="N396" i="5" a="1"/>
  <c r="N396" i="5" s="1"/>
  <c r="N395" i="5" a="1"/>
  <c r="N395" i="5" s="1"/>
  <c r="N394" i="5" a="1"/>
  <c r="N394" i="5" s="1"/>
  <c r="N393" i="5" a="1"/>
  <c r="N393" i="5" s="1"/>
  <c r="N392" i="5" a="1"/>
  <c r="N392" i="5" s="1"/>
  <c r="N391" i="5" a="1"/>
  <c r="N391" i="5" s="1"/>
  <c r="N390" i="5" a="1"/>
  <c r="N390" i="5" s="1"/>
  <c r="N389" i="5" a="1"/>
  <c r="N389" i="5" s="1"/>
  <c r="N388" i="5" a="1"/>
  <c r="N388" i="5" s="1"/>
  <c r="N387" i="5" a="1"/>
  <c r="N387" i="5" s="1"/>
  <c r="N386" i="5" a="1"/>
  <c r="N386" i="5" s="1"/>
  <c r="N385" i="5" a="1"/>
  <c r="N385" i="5" s="1"/>
  <c r="N384" i="5" a="1"/>
  <c r="N384" i="5" s="1"/>
  <c r="N383" i="5" a="1"/>
  <c r="N383" i="5" s="1"/>
  <c r="N379" i="5" a="1"/>
  <c r="N379" i="5" s="1"/>
  <c r="N378" i="5" a="1"/>
  <c r="N378" i="5" s="1"/>
  <c r="N377" i="5" a="1"/>
  <c r="N377" i="5" s="1"/>
  <c r="N376" i="5" a="1"/>
  <c r="N376" i="5" s="1"/>
  <c r="N375" i="5" a="1"/>
  <c r="N375" i="5" s="1"/>
  <c r="N374" i="5" a="1"/>
  <c r="N374" i="5" s="1"/>
  <c r="N373" i="5" a="1"/>
  <c r="N373" i="5" s="1"/>
  <c r="N372" i="5" a="1"/>
  <c r="N372" i="5" s="1"/>
  <c r="N371" i="5" a="1"/>
  <c r="N371" i="5" s="1"/>
  <c r="N370" i="5" a="1"/>
  <c r="N370" i="5" s="1"/>
  <c r="N369" i="5" a="1"/>
  <c r="N369" i="5" s="1"/>
  <c r="N368" i="5" a="1"/>
  <c r="N368" i="5" s="1"/>
  <c r="N367" i="5" a="1"/>
  <c r="N367" i="5" s="1"/>
  <c r="N366" i="5" a="1"/>
  <c r="N366" i="5" s="1"/>
  <c r="N365" i="5" a="1"/>
  <c r="N365" i="5" s="1"/>
  <c r="N364" i="5" a="1"/>
  <c r="N364" i="5" s="1"/>
  <c r="N363" i="5" a="1"/>
  <c r="N363" i="5" s="1"/>
  <c r="N362" i="5" a="1"/>
  <c r="N362" i="5" s="1"/>
  <c r="N361" i="5" a="1"/>
  <c r="N361" i="5" s="1"/>
  <c r="N360" i="5" a="1"/>
  <c r="N360" i="5" s="1"/>
  <c r="N359" i="5" a="1"/>
  <c r="N359" i="5" s="1"/>
  <c r="N358" i="5" a="1"/>
  <c r="N358" i="5" s="1"/>
  <c r="N357" i="5" a="1"/>
  <c r="N357" i="5" s="1"/>
  <c r="N356" i="5" a="1"/>
  <c r="N356" i="5" s="1"/>
  <c r="N355" i="5" a="1"/>
  <c r="N355" i="5" s="1"/>
  <c r="N354" i="5" a="1"/>
  <c r="N354" i="5" s="1"/>
  <c r="N353" i="5" a="1"/>
  <c r="N353" i="5" s="1"/>
  <c r="N352" i="5" a="1"/>
  <c r="N352" i="5" s="1"/>
  <c r="N351" i="5" a="1"/>
  <c r="N351" i="5" s="1"/>
  <c r="N350" i="5" a="1"/>
  <c r="N350" i="5" s="1"/>
  <c r="N349" i="5" a="1"/>
  <c r="N349" i="5" s="1"/>
  <c r="N348" i="5" a="1"/>
  <c r="N348" i="5" s="1"/>
  <c r="N347" i="5" a="1"/>
  <c r="N347" i="5" s="1"/>
  <c r="N346" i="5" a="1"/>
  <c r="N346" i="5" s="1"/>
  <c r="N345" i="5" a="1"/>
  <c r="N345" i="5" s="1"/>
  <c r="N344" i="5" a="1"/>
  <c r="N344" i="5" s="1"/>
  <c r="N343" i="5" a="1"/>
  <c r="N343" i="5" s="1"/>
  <c r="N342" i="5" a="1"/>
  <c r="N342" i="5" s="1"/>
  <c r="N341" i="5" a="1"/>
  <c r="N341" i="5" s="1"/>
  <c r="N340" i="5" a="1"/>
  <c r="N340" i="5" s="1"/>
  <c r="N339" i="5" a="1"/>
  <c r="N339" i="5" s="1"/>
  <c r="N338" i="5" a="1"/>
  <c r="N338" i="5" s="1"/>
  <c r="N337" i="5" a="1"/>
  <c r="N337" i="5" s="1"/>
  <c r="N336" i="5" a="1"/>
  <c r="N336" i="5" s="1"/>
  <c r="N335" i="5" a="1"/>
  <c r="N335" i="5" s="1"/>
  <c r="N334" i="5" a="1"/>
  <c r="N334" i="5" s="1"/>
  <c r="N333" i="5" a="1"/>
  <c r="N333" i="5" s="1"/>
  <c r="N332" i="5" a="1"/>
  <c r="N332" i="5" s="1"/>
  <c r="N331" i="5" a="1"/>
  <c r="N331" i="5" s="1"/>
  <c r="N330" i="5" a="1"/>
  <c r="N330" i="5" s="1"/>
  <c r="N329" i="5" a="1"/>
  <c r="N329" i="5" s="1"/>
  <c r="N328" i="5" a="1"/>
  <c r="N328" i="5" s="1"/>
  <c r="N327" i="5" a="1"/>
  <c r="N327" i="5" s="1"/>
  <c r="N326" i="5" a="1"/>
  <c r="N326" i="5" s="1"/>
  <c r="N325" i="5" a="1"/>
  <c r="N325" i="5" s="1"/>
  <c r="N324" i="5" a="1"/>
  <c r="N324" i="5" s="1"/>
  <c r="N323" i="5" a="1"/>
  <c r="N323" i="5" s="1"/>
  <c r="N322" i="5" a="1"/>
  <c r="N322" i="5" s="1"/>
  <c r="N321" i="5" a="1"/>
  <c r="N321" i="5" s="1"/>
  <c r="N320" i="5" a="1"/>
  <c r="N320" i="5" s="1"/>
  <c r="N319" i="5" a="1"/>
  <c r="N319" i="5" s="1"/>
  <c r="N318" i="5" a="1"/>
  <c r="N318" i="5" s="1"/>
  <c r="N317" i="5" a="1"/>
  <c r="N317" i="5" s="1"/>
  <c r="N316" i="5" a="1"/>
  <c r="N316" i="5" s="1"/>
  <c r="N315" i="5" a="1"/>
  <c r="N315" i="5" s="1"/>
  <c r="N314" i="5" a="1"/>
  <c r="N314" i="5" s="1"/>
  <c r="N313" i="5" a="1"/>
  <c r="N313" i="5" s="1"/>
  <c r="N312" i="5" a="1"/>
  <c r="N312" i="5" s="1"/>
  <c r="N311" i="5" a="1"/>
  <c r="N311" i="5" s="1"/>
  <c r="N310" i="5" a="1"/>
  <c r="N310" i="5" s="1"/>
  <c r="N309" i="5" a="1"/>
  <c r="N309" i="5" s="1"/>
  <c r="N308" i="5" a="1"/>
  <c r="N308" i="5" s="1"/>
  <c r="N307" i="5" a="1"/>
  <c r="N307" i="5" s="1"/>
  <c r="N306" i="5" a="1"/>
  <c r="N306" i="5" s="1"/>
  <c r="N305" i="5" a="1"/>
  <c r="N305" i="5" s="1"/>
  <c r="N304" i="5" a="1"/>
  <c r="N304" i="5" s="1"/>
  <c r="N303" i="5" a="1"/>
  <c r="N303" i="5" s="1"/>
  <c r="N302" i="5" a="1"/>
  <c r="N302" i="5" s="1"/>
  <c r="N301" i="5" a="1"/>
  <c r="N301" i="5" s="1"/>
  <c r="N300" i="5" a="1"/>
  <c r="N300" i="5" s="1"/>
  <c r="N299" i="5" a="1"/>
  <c r="N299" i="5" s="1"/>
  <c r="N298" i="5" a="1"/>
  <c r="N298" i="5" s="1"/>
  <c r="N297" i="5" a="1"/>
  <c r="N297" i="5" s="1"/>
  <c r="N296" i="5" a="1"/>
  <c r="N296" i="5" s="1"/>
  <c r="N295" i="5" a="1"/>
  <c r="N295" i="5" s="1"/>
  <c r="N294" i="5" a="1"/>
  <c r="N294" i="5" s="1"/>
  <c r="N293" i="5" a="1"/>
  <c r="N293" i="5" s="1"/>
  <c r="N292" i="5" a="1"/>
  <c r="N292" i="5" s="1"/>
  <c r="N291" i="5" a="1"/>
  <c r="N291" i="5" s="1"/>
  <c r="N290" i="5" a="1"/>
  <c r="N290" i="5" s="1"/>
  <c r="N289" i="5" a="1"/>
  <c r="N289" i="5" s="1"/>
  <c r="N288" i="5" a="1"/>
  <c r="N288" i="5" s="1"/>
  <c r="N287" i="5" a="1"/>
  <c r="N287" i="5" s="1"/>
  <c r="N286" i="5" a="1"/>
  <c r="N286" i="5" s="1"/>
  <c r="N285" i="5" a="1"/>
  <c r="N285" i="5" s="1"/>
  <c r="N284" i="5" a="1"/>
  <c r="N284" i="5" s="1"/>
  <c r="N283" i="5" a="1"/>
  <c r="N283" i="5" s="1"/>
  <c r="N282" i="5" a="1"/>
  <c r="N282" i="5" s="1"/>
  <c r="N281" i="5" a="1"/>
  <c r="N281" i="5" s="1"/>
  <c r="N280" i="5" a="1"/>
  <c r="N280" i="5" s="1"/>
  <c r="N279" i="5" a="1"/>
  <c r="N279" i="5" s="1"/>
  <c r="N278" i="5" a="1"/>
  <c r="N278" i="5" s="1"/>
  <c r="N277" i="5" a="1"/>
  <c r="N277" i="5" s="1"/>
  <c r="N276" i="5" a="1"/>
  <c r="N276" i="5" s="1"/>
  <c r="N275" i="5" a="1"/>
  <c r="N275" i="5" s="1"/>
  <c r="N274" i="5" a="1"/>
  <c r="N274" i="5" s="1"/>
  <c r="N273" i="5" a="1"/>
  <c r="N273" i="5" s="1"/>
  <c r="N272" i="5" a="1"/>
  <c r="N272" i="5" s="1"/>
  <c r="N271" i="5" a="1"/>
  <c r="N271" i="5" s="1"/>
  <c r="N270" i="5" a="1"/>
  <c r="N270" i="5" s="1"/>
  <c r="N269" i="5" a="1"/>
  <c r="N269" i="5" s="1"/>
  <c r="N268" i="5" a="1"/>
  <c r="N268" i="5" s="1"/>
  <c r="N267" i="5" a="1"/>
  <c r="N267" i="5" s="1"/>
  <c r="N266" i="5" a="1"/>
  <c r="N266" i="5" s="1"/>
  <c r="N265" i="5" a="1"/>
  <c r="N265" i="5" s="1"/>
  <c r="N264" i="5" a="1"/>
  <c r="N264" i="5" s="1"/>
  <c r="N263" i="5" a="1"/>
  <c r="N263" i="5" s="1"/>
  <c r="N262" i="5" a="1"/>
  <c r="N262" i="5" s="1"/>
  <c r="N261" i="5" a="1"/>
  <c r="N261" i="5" s="1"/>
  <c r="N260" i="5" a="1"/>
  <c r="N260" i="5" s="1"/>
  <c r="N259" i="5" a="1"/>
  <c r="N259" i="5" s="1"/>
  <c r="N258" i="5" a="1"/>
  <c r="N258" i="5" s="1"/>
  <c r="N257" i="5" a="1"/>
  <c r="N257" i="5" s="1"/>
  <c r="N256" i="5" a="1"/>
  <c r="N256" i="5" s="1"/>
  <c r="N255" i="5" a="1"/>
  <c r="N255" i="5" s="1"/>
  <c r="N254" i="5" a="1"/>
  <c r="N254" i="5" s="1"/>
  <c r="N253" i="5" a="1"/>
  <c r="N253" i="5" s="1"/>
  <c r="N252" i="5" a="1"/>
  <c r="N252" i="5" s="1"/>
  <c r="N251" i="5" a="1"/>
  <c r="N251" i="5" s="1"/>
  <c r="N250" i="5" a="1"/>
  <c r="N250" i="5" s="1"/>
  <c r="N249" i="5" a="1"/>
  <c r="N249" i="5" s="1"/>
  <c r="N248" i="5" a="1"/>
  <c r="N248" i="5" s="1"/>
  <c r="N247" i="5" a="1"/>
  <c r="N247" i="5" s="1"/>
  <c r="N246" i="5" a="1"/>
  <c r="N246" i="5" s="1"/>
  <c r="N242" i="5" a="1"/>
  <c r="N242" i="5" s="1"/>
  <c r="N241" i="5" a="1"/>
  <c r="N241" i="5" s="1"/>
  <c r="N240" i="5" a="1"/>
  <c r="N240" i="5" s="1"/>
  <c r="N239" i="5" a="1"/>
  <c r="N239" i="5" s="1"/>
  <c r="N238" i="5" a="1"/>
  <c r="N238" i="5" s="1"/>
  <c r="N237" i="5" a="1"/>
  <c r="N237" i="5" s="1"/>
  <c r="N236" i="5" a="1"/>
  <c r="N236" i="5" s="1"/>
  <c r="N235" i="5" a="1"/>
  <c r="N235" i="5" s="1"/>
  <c r="N234" i="5" a="1"/>
  <c r="N234" i="5" s="1"/>
  <c r="N233" i="5" a="1"/>
  <c r="N233" i="5" s="1"/>
  <c r="N232" i="5" a="1"/>
  <c r="N232" i="5" s="1"/>
  <c r="N231" i="5" a="1"/>
  <c r="N231" i="5" s="1"/>
  <c r="N230" i="5" a="1"/>
  <c r="N230" i="5" s="1"/>
  <c r="N229" i="5" a="1"/>
  <c r="N229" i="5" s="1"/>
  <c r="N228" i="5" a="1"/>
  <c r="N228" i="5" s="1"/>
  <c r="N227" i="5" a="1"/>
  <c r="N227" i="5" s="1"/>
  <c r="N226" i="5" a="1"/>
  <c r="N226" i="5" s="1"/>
  <c r="N225" i="5" a="1"/>
  <c r="N225" i="5" s="1"/>
  <c r="N224" i="5" a="1"/>
  <c r="N224" i="5" s="1"/>
  <c r="N223" i="5" a="1"/>
  <c r="N223" i="5" s="1"/>
  <c r="N222" i="5" a="1"/>
  <c r="N222" i="5" s="1"/>
  <c r="N218" i="5" a="1"/>
  <c r="N218" i="5" s="1"/>
  <c r="N217" i="5" a="1"/>
  <c r="N217" i="5" s="1"/>
  <c r="N216" i="5" a="1"/>
  <c r="N216" i="5" s="1"/>
  <c r="N215" i="5" a="1"/>
  <c r="N215" i="5" s="1"/>
  <c r="N214" i="5" a="1"/>
  <c r="N214" i="5" s="1"/>
  <c r="N213" i="5" a="1"/>
  <c r="N213" i="5" s="1"/>
  <c r="N212" i="5" a="1"/>
  <c r="N212" i="5" s="1"/>
  <c r="N211" i="5" a="1"/>
  <c r="N211" i="5" s="1"/>
  <c r="N210" i="5" a="1"/>
  <c r="N210" i="5" s="1"/>
  <c r="N209" i="5" a="1"/>
  <c r="N209" i="5" s="1"/>
  <c r="N208" i="5" a="1"/>
  <c r="N208" i="5" s="1"/>
  <c r="N207" i="5" a="1"/>
  <c r="N207" i="5" s="1"/>
  <c r="N206" i="5" a="1"/>
  <c r="N206" i="5" s="1"/>
  <c r="N205" i="5" a="1"/>
  <c r="N205" i="5" s="1"/>
  <c r="N204" i="5" a="1"/>
  <c r="N204" i="5" s="1"/>
  <c r="N203" i="5" a="1"/>
  <c r="N203" i="5" s="1"/>
  <c r="N202" i="5" a="1"/>
  <c r="N202" i="5" s="1"/>
  <c r="N201" i="5" a="1"/>
  <c r="N201" i="5" s="1"/>
  <c r="N200" i="5" a="1"/>
  <c r="N200" i="5" s="1"/>
  <c r="N199" i="5" a="1"/>
  <c r="N199" i="5" s="1"/>
  <c r="N198" i="5" a="1"/>
  <c r="N198" i="5" s="1"/>
  <c r="N197" i="5" a="1"/>
  <c r="N197" i="5" s="1"/>
  <c r="N196" i="5" a="1"/>
  <c r="N196" i="5" s="1"/>
  <c r="N195" i="5" a="1"/>
  <c r="N195" i="5" s="1"/>
  <c r="N194" i="5" a="1"/>
  <c r="N194" i="5" s="1"/>
  <c r="N193" i="5" a="1"/>
  <c r="N193" i="5" s="1"/>
  <c r="N192" i="5" a="1"/>
  <c r="N192" i="5" s="1"/>
  <c r="N191" i="5" a="1"/>
  <c r="N191" i="5" s="1"/>
  <c r="N190" i="5" a="1"/>
  <c r="N190" i="5" s="1"/>
  <c r="N189" i="5" a="1"/>
  <c r="N189" i="5" s="1"/>
  <c r="N188" i="5" a="1"/>
  <c r="N188" i="5" s="1"/>
  <c r="N187" i="5" a="1"/>
  <c r="N187" i="5" s="1"/>
  <c r="N186" i="5" a="1"/>
  <c r="N186" i="5" s="1"/>
  <c r="N185" i="5" a="1"/>
  <c r="N185" i="5" s="1"/>
  <c r="N184" i="5" a="1"/>
  <c r="N184" i="5" s="1"/>
  <c r="N183" i="5" a="1"/>
  <c r="N183" i="5" s="1"/>
  <c r="N182" i="5" a="1"/>
  <c r="N182" i="5" s="1"/>
  <c r="N181" i="5" a="1"/>
  <c r="N181" i="5" s="1"/>
  <c r="N180" i="5" a="1"/>
  <c r="N180" i="5" s="1"/>
  <c r="N179" i="5" a="1"/>
  <c r="N179" i="5" s="1"/>
  <c r="N178" i="5" a="1"/>
  <c r="N178" i="5" s="1"/>
  <c r="N177" i="5" a="1"/>
  <c r="N177" i="5" s="1"/>
  <c r="N176" i="5" a="1"/>
  <c r="N176" i="5" s="1"/>
  <c r="N175" i="5" a="1"/>
  <c r="N175" i="5" s="1"/>
  <c r="N174" i="5" a="1"/>
  <c r="N174" i="5" s="1"/>
  <c r="N173" i="5" a="1"/>
  <c r="N173" i="5" s="1"/>
  <c r="N172" i="5" a="1"/>
  <c r="N172" i="5" s="1"/>
  <c r="N171" i="5" a="1"/>
  <c r="N171" i="5" s="1"/>
  <c r="N170" i="5" a="1"/>
  <c r="N170" i="5" s="1"/>
  <c r="N169" i="5" a="1"/>
  <c r="N169" i="5" s="1"/>
  <c r="N168" i="5" a="1"/>
  <c r="N168" i="5" s="1"/>
  <c r="N167" i="5" a="1"/>
  <c r="N167" i="5" s="1"/>
  <c r="N166" i="5" a="1"/>
  <c r="N166" i="5" s="1"/>
  <c r="N165" i="5" a="1"/>
  <c r="N165" i="5" s="1"/>
  <c r="N164" i="5" a="1"/>
  <c r="N164" i="5" s="1"/>
  <c r="N163" i="5" a="1"/>
  <c r="N163" i="5" s="1"/>
  <c r="N162" i="5" a="1"/>
  <c r="N162" i="5" s="1"/>
  <c r="N161" i="5" a="1"/>
  <c r="N161" i="5" s="1"/>
  <c r="N160" i="5" a="1"/>
  <c r="N160" i="5" s="1"/>
  <c r="N159" i="5" a="1"/>
  <c r="N159" i="5" s="1"/>
  <c r="N158" i="5" a="1"/>
  <c r="N158" i="5" s="1"/>
  <c r="N157" i="5" a="1"/>
  <c r="N157" i="5" s="1"/>
  <c r="N156" i="5" a="1"/>
  <c r="N156" i="5" s="1"/>
  <c r="N155" i="5" a="1"/>
  <c r="N155" i="5" s="1"/>
  <c r="N154" i="5" a="1"/>
  <c r="N154" i="5" s="1"/>
  <c r="N153" i="5" a="1"/>
  <c r="N153" i="5" s="1"/>
  <c r="N152" i="5" a="1"/>
  <c r="N152" i="5" s="1"/>
  <c r="N151" i="5" a="1"/>
  <c r="N151" i="5" s="1"/>
  <c r="N150" i="5" a="1"/>
  <c r="N150" i="5" s="1"/>
  <c r="N149" i="5" a="1"/>
  <c r="N149" i="5" s="1"/>
  <c r="N148" i="5" a="1"/>
  <c r="N148" i="5" s="1"/>
  <c r="N147" i="5" a="1"/>
  <c r="N147" i="5" s="1"/>
  <c r="N146" i="5" a="1"/>
  <c r="N146" i="5" s="1"/>
  <c r="N145" i="5" a="1"/>
  <c r="N145" i="5" s="1"/>
  <c r="N144" i="5" a="1"/>
  <c r="N144" i="5" s="1"/>
  <c r="N143" i="5" a="1"/>
  <c r="N143" i="5" s="1"/>
  <c r="N142" i="5" a="1"/>
  <c r="N142" i="5" s="1"/>
  <c r="N141" i="5" a="1"/>
  <c r="N141" i="5" s="1"/>
  <c r="N140" i="5" a="1"/>
  <c r="N140" i="5" s="1"/>
  <c r="N139" i="5" a="1"/>
  <c r="N139" i="5" s="1"/>
  <c r="N138" i="5" a="1"/>
  <c r="N138" i="5" s="1"/>
  <c r="N137" i="5" a="1"/>
  <c r="N137" i="5" s="1"/>
  <c r="N136" i="5" a="1"/>
  <c r="N136" i="5" s="1"/>
  <c r="N135" i="5" a="1"/>
  <c r="N135" i="5" s="1"/>
  <c r="N134" i="5" a="1"/>
  <c r="N134" i="5" s="1"/>
  <c r="N133" i="5" a="1"/>
  <c r="N133" i="5" s="1"/>
  <c r="N132" i="5" a="1"/>
  <c r="N132" i="5" s="1"/>
  <c r="N131" i="5" a="1"/>
  <c r="N131" i="5" s="1"/>
  <c r="N127" i="5" a="1"/>
  <c r="N127" i="5" s="1"/>
  <c r="N126" i="5" a="1"/>
  <c r="N126" i="5" s="1"/>
  <c r="N125" i="5" a="1"/>
  <c r="N125" i="5" s="1"/>
  <c r="N124" i="5" a="1"/>
  <c r="N124" i="5" s="1"/>
  <c r="N123" i="5" a="1"/>
  <c r="N123" i="5" s="1"/>
  <c r="N122" i="5" a="1"/>
  <c r="N122" i="5" s="1"/>
  <c r="N121" i="5" a="1"/>
  <c r="N121" i="5" s="1"/>
  <c r="N120" i="5" a="1"/>
  <c r="N120" i="5" s="1"/>
  <c r="N119" i="5" a="1"/>
  <c r="N119" i="5" s="1"/>
  <c r="N118" i="5" a="1"/>
  <c r="N118" i="5" s="1"/>
  <c r="N117" i="5" a="1"/>
  <c r="N117" i="5" s="1"/>
  <c r="N116" i="5" a="1"/>
  <c r="N116" i="5" s="1"/>
  <c r="N115" i="5" a="1"/>
  <c r="N115" i="5" s="1"/>
  <c r="N114" i="5" a="1"/>
  <c r="N114" i="5" s="1"/>
  <c r="N113" i="5" a="1"/>
  <c r="N113" i="5" s="1"/>
  <c r="N112" i="5" a="1"/>
  <c r="N112" i="5" s="1"/>
  <c r="N111" i="5" a="1"/>
  <c r="N111" i="5" s="1"/>
  <c r="N110" i="5" a="1"/>
  <c r="N110" i="5" s="1"/>
  <c r="N109" i="5" a="1"/>
  <c r="N109" i="5" s="1"/>
  <c r="N108" i="5" a="1"/>
  <c r="N108" i="5" s="1"/>
  <c r="N107" i="5" a="1"/>
  <c r="N107" i="5" s="1"/>
  <c r="N106" i="5" a="1"/>
  <c r="N106" i="5" s="1"/>
  <c r="N105" i="5" a="1"/>
  <c r="N105" i="5" s="1"/>
  <c r="N104" i="5" a="1"/>
  <c r="N104" i="5" s="1"/>
  <c r="N103" i="5" a="1"/>
  <c r="N103" i="5" s="1"/>
  <c r="N102" i="5" a="1"/>
  <c r="N102" i="5" s="1"/>
  <c r="N101" i="5" a="1"/>
  <c r="N101" i="5" s="1"/>
  <c r="N100" i="5" a="1"/>
  <c r="N100" i="5" s="1"/>
  <c r="N99" i="5" a="1"/>
  <c r="N99" i="5" s="1"/>
  <c r="N98" i="5" a="1"/>
  <c r="N98" i="5" s="1"/>
  <c r="N97" i="5" a="1"/>
  <c r="N97" i="5" s="1"/>
  <c r="N96" i="5" a="1"/>
  <c r="N96" i="5" s="1"/>
  <c r="N95" i="5" a="1"/>
  <c r="N95" i="5" s="1"/>
  <c r="N94" i="5" a="1"/>
  <c r="N94" i="5" s="1"/>
  <c r="N93" i="5" a="1"/>
  <c r="N93" i="5" s="1"/>
  <c r="N92" i="5" a="1"/>
  <c r="N92" i="5" s="1"/>
  <c r="N91" i="5" a="1"/>
  <c r="N91" i="5" s="1"/>
  <c r="N90" i="5" a="1"/>
  <c r="N90" i="5" s="1"/>
  <c r="N89" i="5" a="1"/>
  <c r="N89" i="5" s="1"/>
  <c r="N88" i="5" a="1"/>
  <c r="N88" i="5" s="1"/>
  <c r="N87" i="5" a="1"/>
  <c r="N87" i="5" s="1"/>
  <c r="N86" i="5" a="1"/>
  <c r="N86" i="5" s="1"/>
  <c r="N82" i="5" a="1"/>
  <c r="N82" i="5" s="1"/>
  <c r="N81" i="5" a="1"/>
  <c r="N81" i="5" s="1"/>
  <c r="N80" i="5" a="1"/>
  <c r="N80" i="5" s="1"/>
  <c r="N79" i="5" a="1"/>
  <c r="N79" i="5" s="1"/>
  <c r="N78" i="5" a="1"/>
  <c r="N78" i="5" s="1"/>
  <c r="N77" i="5" a="1"/>
  <c r="N77" i="5" s="1"/>
  <c r="N76" i="5" a="1"/>
  <c r="N76" i="5" s="1"/>
  <c r="N75" i="5" a="1"/>
  <c r="N75" i="5" s="1"/>
  <c r="N74" i="5" a="1"/>
  <c r="N74" i="5" s="1"/>
  <c r="N73" i="5" a="1"/>
  <c r="N73" i="5" s="1"/>
  <c r="N72" i="5" a="1"/>
  <c r="N72" i="5" s="1"/>
  <c r="N71" i="5" a="1"/>
  <c r="N71" i="5" s="1"/>
  <c r="N70" i="5" a="1"/>
  <c r="N70" i="5" s="1"/>
  <c r="N69" i="5" a="1"/>
  <c r="N69" i="5" s="1"/>
  <c r="N68" i="5" a="1"/>
  <c r="N68" i="5" s="1"/>
  <c r="N67" i="5" a="1"/>
  <c r="N67" i="5" s="1"/>
  <c r="N66" i="5" a="1"/>
  <c r="N66" i="5" s="1"/>
  <c r="N65" i="5" a="1"/>
  <c r="N65" i="5" s="1"/>
  <c r="N64" i="5" a="1"/>
  <c r="N64" i="5" s="1"/>
  <c r="N63" i="5" a="1"/>
  <c r="N63" i="5" s="1"/>
  <c r="N62" i="5" a="1"/>
  <c r="N62" i="5" s="1"/>
  <c r="N61" i="5" a="1"/>
  <c r="N61" i="5" s="1"/>
  <c r="N60" i="5" a="1"/>
  <c r="N60" i="5" s="1"/>
  <c r="N59" i="5" a="1"/>
  <c r="N59" i="5" s="1"/>
  <c r="N58" i="5" a="1"/>
  <c r="N58" i="5" s="1"/>
  <c r="N57" i="5" a="1"/>
  <c r="N57" i="5" s="1"/>
  <c r="N56" i="5" a="1"/>
  <c r="N56" i="5" s="1"/>
  <c r="N55" i="5" a="1"/>
  <c r="N55" i="5" s="1"/>
  <c r="N54" i="5" a="1"/>
  <c r="N54" i="5" s="1"/>
  <c r="N53" i="5" a="1"/>
  <c r="N53" i="5" s="1"/>
  <c r="N52" i="5" a="1"/>
  <c r="N52" i="5" s="1"/>
  <c r="N51" i="5" a="1"/>
  <c r="N51" i="5" s="1"/>
  <c r="N50" i="5" a="1"/>
  <c r="N50" i="5" s="1"/>
  <c r="N49" i="5" a="1"/>
  <c r="N49" i="5" s="1"/>
  <c r="N48" i="5" a="1"/>
  <c r="N48" i="5" s="1"/>
  <c r="N47" i="5" a="1"/>
  <c r="N47" i="5" s="1"/>
  <c r="N46" i="5" a="1"/>
  <c r="N46" i="5" s="1"/>
  <c r="N45" i="5" a="1"/>
  <c r="N45" i="5" s="1"/>
  <c r="N44" i="5" a="1"/>
  <c r="N44" i="5" s="1"/>
  <c r="N43" i="5" a="1"/>
  <c r="N43" i="5" s="1"/>
  <c r="N42" i="5" a="1"/>
  <c r="N42" i="5" s="1"/>
  <c r="N41" i="5" a="1"/>
  <c r="N41" i="5" s="1"/>
  <c r="N40" i="5" a="1"/>
  <c r="N40" i="5" s="1"/>
  <c r="N39" i="5" a="1"/>
  <c r="N39" i="5" s="1"/>
  <c r="N38" i="5" a="1"/>
  <c r="N38" i="5" s="1"/>
  <c r="N37" i="5" a="1"/>
  <c r="N37" i="5" s="1"/>
  <c r="N36" i="5" a="1"/>
  <c r="N36" i="5" s="1"/>
  <c r="N35" i="5" a="1"/>
  <c r="N35" i="5" s="1"/>
  <c r="N34" i="5" a="1"/>
  <c r="N34" i="5" s="1"/>
  <c r="N33" i="5" a="1"/>
  <c r="N33" i="5" s="1"/>
  <c r="N32" i="5" a="1"/>
  <c r="N32" i="5" s="1"/>
  <c r="N31" i="5" a="1"/>
  <c r="N31" i="5" s="1"/>
  <c r="N30" i="5" a="1"/>
  <c r="N30" i="5" s="1"/>
  <c r="N29" i="5" a="1"/>
  <c r="N29" i="5" s="1"/>
  <c r="N28" i="5" a="1"/>
  <c r="N28" i="5" s="1"/>
  <c r="N27" i="5" a="1"/>
  <c r="N27" i="5" s="1"/>
  <c r="N26" i="5" a="1"/>
  <c r="N26" i="5" s="1"/>
  <c r="N25" i="5" a="1"/>
  <c r="N25" i="5" s="1"/>
  <c r="N24" i="5" a="1"/>
  <c r="N24" i="5" s="1"/>
  <c r="N23" i="5" a="1"/>
  <c r="N23" i="5" s="1"/>
  <c r="N22" i="5" a="1"/>
  <c r="N22" i="5" s="1"/>
  <c r="N21" i="5" a="1"/>
  <c r="N21" i="5" s="1"/>
  <c r="N20" i="5" a="1"/>
  <c r="N20" i="5" s="1"/>
  <c r="N19" i="5" a="1"/>
  <c r="N19" i="5" s="1"/>
  <c r="N18" i="5" a="1"/>
  <c r="N18" i="5" s="1"/>
  <c r="N17" i="5" a="1"/>
  <c r="N17" i="5" s="1"/>
  <c r="N16" i="5" a="1"/>
  <c r="N16" i="5" s="1"/>
  <c r="N15" i="5" a="1"/>
  <c r="N15" i="5" s="1"/>
  <c r="N14" i="5" a="1"/>
  <c r="N14" i="5" s="1"/>
  <c r="N13" i="5" a="1"/>
  <c r="N13" i="5" s="1"/>
  <c r="N12" i="5" a="1"/>
  <c r="N12" i="5" s="1"/>
  <c r="N11" i="5" a="1"/>
  <c r="N11" i="5" s="1"/>
  <c r="N10" i="5" a="1"/>
  <c r="N10" i="5" s="1"/>
  <c r="N9" i="5" a="1"/>
  <c r="N9" i="5" s="1"/>
  <c r="N8" i="5" a="1"/>
  <c r="N8" i="5" s="1"/>
  <c r="N7" i="5" a="1"/>
  <c r="N7" i="5" s="1"/>
  <c r="N6" i="5" a="1"/>
  <c r="N6" i="5" s="1"/>
  <c r="J888" i="5" a="1"/>
  <c r="J888" i="5" s="1"/>
  <c r="J887" i="5" a="1"/>
  <c r="J887" i="5" s="1"/>
  <c r="J886" i="5" a="1"/>
  <c r="J886" i="5" s="1"/>
  <c r="J885" i="5" a="1"/>
  <c r="J885" i="5" s="1"/>
  <c r="J884" i="5" a="1"/>
  <c r="J884" i="5" s="1"/>
  <c r="J883" i="5" a="1"/>
  <c r="J883" i="5" s="1"/>
  <c r="J882" i="5" a="1"/>
  <c r="J882" i="5" s="1"/>
  <c r="J881" i="5" a="1"/>
  <c r="J881" i="5" s="1"/>
  <c r="J880" i="5" a="1"/>
  <c r="J880" i="5" s="1"/>
  <c r="J879" i="5" a="1"/>
  <c r="J879" i="5" s="1"/>
  <c r="J878" i="5" a="1"/>
  <c r="J878" i="5" s="1"/>
  <c r="J877" i="5" a="1"/>
  <c r="J877" i="5" s="1"/>
  <c r="J876" i="5" a="1"/>
  <c r="J876" i="5" s="1"/>
  <c r="J875" i="5" a="1"/>
  <c r="J875" i="5" s="1"/>
  <c r="J874" i="5" a="1"/>
  <c r="J874" i="5" s="1"/>
  <c r="J873" i="5" a="1"/>
  <c r="J873" i="5" s="1"/>
  <c r="J872" i="5" a="1"/>
  <c r="J872" i="5" s="1"/>
  <c r="J871" i="5" a="1"/>
  <c r="J871" i="5" s="1"/>
  <c r="J870" i="5" a="1"/>
  <c r="J870" i="5" s="1"/>
  <c r="J869" i="5" a="1"/>
  <c r="J869" i="5" s="1"/>
  <c r="J868" i="5" a="1"/>
  <c r="J868" i="5" s="1"/>
  <c r="J867" i="5" a="1"/>
  <c r="J867" i="5" s="1"/>
  <c r="J866" i="5" a="1"/>
  <c r="J866" i="5" s="1"/>
  <c r="J865" i="5" a="1"/>
  <c r="J865" i="5" s="1"/>
  <c r="J864" i="5" a="1"/>
  <c r="J864" i="5" s="1"/>
  <c r="J863" i="5" a="1"/>
  <c r="J863" i="5" s="1"/>
  <c r="J862" i="5" a="1"/>
  <c r="J862" i="5" s="1"/>
  <c r="J861" i="5" a="1"/>
  <c r="J861" i="5" s="1"/>
  <c r="J860" i="5" a="1"/>
  <c r="J860" i="5" s="1"/>
  <c r="J859" i="5" a="1"/>
  <c r="J859" i="5" s="1"/>
  <c r="J858" i="5" a="1"/>
  <c r="J858" i="5" s="1"/>
  <c r="J857" i="5" a="1"/>
  <c r="J857" i="5" s="1"/>
  <c r="J856" i="5" a="1"/>
  <c r="J856" i="5" s="1"/>
  <c r="J855" i="5" a="1"/>
  <c r="J855" i="5" s="1"/>
  <c r="J854" i="5" a="1"/>
  <c r="J854" i="5" s="1"/>
  <c r="J853" i="5" a="1"/>
  <c r="J853" i="5" s="1"/>
  <c r="J852" i="5" a="1"/>
  <c r="J852" i="5" s="1"/>
  <c r="J851" i="5" a="1"/>
  <c r="J851" i="5" s="1"/>
  <c r="J850" i="5" a="1"/>
  <c r="J850" i="5" s="1"/>
  <c r="J849" i="5" a="1"/>
  <c r="J849" i="5" s="1"/>
  <c r="J848" i="5" a="1"/>
  <c r="J848" i="5" s="1"/>
  <c r="J847" i="5" a="1"/>
  <c r="J847" i="5" s="1"/>
  <c r="J846" i="5" a="1"/>
  <c r="J846" i="5" s="1"/>
  <c r="J845" i="5" a="1"/>
  <c r="J845" i="5" s="1"/>
  <c r="J844" i="5" a="1"/>
  <c r="J844" i="5" s="1"/>
  <c r="J843" i="5" a="1"/>
  <c r="J843" i="5" s="1"/>
  <c r="J842" i="5" a="1"/>
  <c r="J842" i="5" s="1"/>
  <c r="J841" i="5" a="1"/>
  <c r="J841" i="5" s="1"/>
  <c r="J840" i="5" a="1"/>
  <c r="J840" i="5" s="1"/>
  <c r="J839" i="5" a="1"/>
  <c r="J839" i="5" s="1"/>
  <c r="J838" i="5" a="1"/>
  <c r="J838" i="5" s="1"/>
  <c r="J837" i="5" a="1"/>
  <c r="J837" i="5" s="1"/>
  <c r="J836" i="5" a="1"/>
  <c r="J836" i="5" s="1"/>
  <c r="J835" i="5" a="1"/>
  <c r="J835" i="5" s="1"/>
  <c r="J834" i="5" a="1"/>
  <c r="J834" i="5" s="1"/>
  <c r="J833" i="5" a="1"/>
  <c r="J833" i="5" s="1"/>
  <c r="J832" i="5" a="1"/>
  <c r="J832" i="5" s="1"/>
  <c r="J831" i="5" a="1"/>
  <c r="J831" i="5" s="1"/>
  <c r="J830" i="5" a="1"/>
  <c r="J830" i="5" s="1"/>
  <c r="J829" i="5" a="1"/>
  <c r="J829" i="5" s="1"/>
  <c r="J828" i="5" a="1"/>
  <c r="J828" i="5" s="1"/>
  <c r="J827" i="5" a="1"/>
  <c r="J827" i="5" s="1"/>
  <c r="J826" i="5" a="1"/>
  <c r="J826" i="5" s="1"/>
  <c r="J825" i="5" a="1"/>
  <c r="J825" i="5" s="1"/>
  <c r="J824" i="5" a="1"/>
  <c r="J824" i="5" s="1"/>
  <c r="J823" i="5" a="1"/>
  <c r="J823" i="5" s="1"/>
  <c r="J822" i="5" a="1"/>
  <c r="J822" i="5" s="1"/>
  <c r="J821" i="5" a="1"/>
  <c r="J821" i="5" s="1"/>
  <c r="J820" i="5" a="1"/>
  <c r="J820" i="5" s="1"/>
  <c r="J819" i="5" a="1"/>
  <c r="J819" i="5" s="1"/>
  <c r="J818" i="5" a="1"/>
  <c r="J818" i="5" s="1"/>
  <c r="J817" i="5" a="1"/>
  <c r="J817" i="5" s="1"/>
  <c r="J816" i="5" a="1"/>
  <c r="J816" i="5" s="1"/>
  <c r="J815" i="5" a="1"/>
  <c r="J815" i="5" s="1"/>
  <c r="J814" i="5" a="1"/>
  <c r="J814" i="5" s="1"/>
  <c r="J813" i="5" a="1"/>
  <c r="J813" i="5" s="1"/>
  <c r="J812" i="5" a="1"/>
  <c r="J812" i="5" s="1"/>
  <c r="J811" i="5" a="1"/>
  <c r="J811" i="5" s="1"/>
  <c r="J810" i="5" a="1"/>
  <c r="J810" i="5" s="1"/>
  <c r="J809" i="5" a="1"/>
  <c r="J809" i="5" s="1"/>
  <c r="J808" i="5" a="1"/>
  <c r="J808" i="5" s="1"/>
  <c r="J804" i="5" a="1"/>
  <c r="J804" i="5" s="1"/>
  <c r="J803" i="5" a="1"/>
  <c r="J803" i="5" s="1"/>
  <c r="J802" i="5" a="1"/>
  <c r="J802" i="5" s="1"/>
  <c r="J801" i="5" a="1"/>
  <c r="J801" i="5" s="1"/>
  <c r="J800" i="5" a="1"/>
  <c r="J800" i="5" s="1"/>
  <c r="J799" i="5" a="1"/>
  <c r="J799" i="5" s="1"/>
  <c r="J798" i="5" a="1"/>
  <c r="J798" i="5" s="1"/>
  <c r="J797" i="5" a="1"/>
  <c r="J797" i="5" s="1"/>
  <c r="J796" i="5" a="1"/>
  <c r="J796" i="5" s="1"/>
  <c r="J795" i="5" a="1"/>
  <c r="J795" i="5" s="1"/>
  <c r="J794" i="5" a="1"/>
  <c r="J794" i="5" s="1"/>
  <c r="J793" i="5" a="1"/>
  <c r="J793" i="5" s="1"/>
  <c r="J792" i="5" a="1"/>
  <c r="J792" i="5" s="1"/>
  <c r="J791" i="5" a="1"/>
  <c r="J791" i="5" s="1"/>
  <c r="J790" i="5" a="1"/>
  <c r="J790" i="5" s="1"/>
  <c r="J789" i="5" a="1"/>
  <c r="J789" i="5" s="1"/>
  <c r="J788" i="5" a="1"/>
  <c r="J788" i="5" s="1"/>
  <c r="J787" i="5" a="1"/>
  <c r="J787" i="5" s="1"/>
  <c r="J786" i="5" a="1"/>
  <c r="J786" i="5" s="1"/>
  <c r="J785" i="5" a="1"/>
  <c r="J785" i="5" s="1"/>
  <c r="J784" i="5" a="1"/>
  <c r="J784" i="5" s="1"/>
  <c r="J783" i="5" a="1"/>
  <c r="J783" i="5" s="1"/>
  <c r="J782" i="5" a="1"/>
  <c r="J782" i="5" s="1"/>
  <c r="J781" i="5" a="1"/>
  <c r="J781" i="5" s="1"/>
  <c r="J780" i="5" a="1"/>
  <c r="J780" i="5" s="1"/>
  <c r="J779" i="5" a="1"/>
  <c r="J779" i="5" s="1"/>
  <c r="J778" i="5" a="1"/>
  <c r="J778" i="5" s="1"/>
  <c r="J777" i="5" a="1"/>
  <c r="J777" i="5" s="1"/>
  <c r="J776" i="5" a="1"/>
  <c r="J776" i="5" s="1"/>
  <c r="J775" i="5" a="1"/>
  <c r="J775" i="5" s="1"/>
  <c r="J774" i="5" a="1"/>
  <c r="J774" i="5" s="1"/>
  <c r="J773" i="5" a="1"/>
  <c r="J773" i="5" s="1"/>
  <c r="J772" i="5" a="1"/>
  <c r="J772" i="5" s="1"/>
  <c r="J771" i="5" a="1"/>
  <c r="J771" i="5" s="1"/>
  <c r="J770" i="5" a="1"/>
  <c r="J770" i="5" s="1"/>
  <c r="J769" i="5" a="1"/>
  <c r="J769" i="5" s="1"/>
  <c r="J768" i="5" a="1"/>
  <c r="J768" i="5" s="1"/>
  <c r="J767" i="5" a="1"/>
  <c r="J767" i="5" s="1"/>
  <c r="J766" i="5" a="1"/>
  <c r="J766" i="5" s="1"/>
  <c r="J765" i="5" a="1"/>
  <c r="J765" i="5" s="1"/>
  <c r="J764" i="5" a="1"/>
  <c r="J764" i="5" s="1"/>
  <c r="J763" i="5" a="1"/>
  <c r="J763" i="5" s="1"/>
  <c r="J762" i="5" a="1"/>
  <c r="J762" i="5" s="1"/>
  <c r="J761" i="5" a="1"/>
  <c r="J761" i="5" s="1"/>
  <c r="J760" i="5" a="1"/>
  <c r="J760" i="5" s="1"/>
  <c r="J759" i="5" a="1"/>
  <c r="J759" i="5" s="1"/>
  <c r="J758" i="5" a="1"/>
  <c r="J758" i="5" s="1"/>
  <c r="J757" i="5" a="1"/>
  <c r="J757" i="5" s="1"/>
  <c r="J756" i="5" a="1"/>
  <c r="J756" i="5" s="1"/>
  <c r="J755" i="5" a="1"/>
  <c r="J755" i="5" s="1"/>
  <c r="J754" i="5" a="1"/>
  <c r="J754" i="5" s="1"/>
  <c r="J753" i="5" a="1"/>
  <c r="J753" i="5" s="1"/>
  <c r="J752" i="5" a="1"/>
  <c r="J752" i="5" s="1"/>
  <c r="J751" i="5" a="1"/>
  <c r="J751" i="5" s="1"/>
  <c r="J750" i="5" a="1"/>
  <c r="J750" i="5" s="1"/>
  <c r="J749" i="5" a="1"/>
  <c r="J749" i="5" s="1"/>
  <c r="J748" i="5" a="1"/>
  <c r="J748" i="5" s="1"/>
  <c r="J747" i="5" a="1"/>
  <c r="J747" i="5" s="1"/>
  <c r="J746" i="5" a="1"/>
  <c r="J746" i="5" s="1"/>
  <c r="J745" i="5" a="1"/>
  <c r="J745" i="5" s="1"/>
  <c r="J744" i="5" a="1"/>
  <c r="J744" i="5" s="1"/>
  <c r="J743" i="5" a="1"/>
  <c r="J743" i="5" s="1"/>
  <c r="J742" i="5" a="1"/>
  <c r="J742" i="5" s="1"/>
  <c r="J741" i="5" a="1"/>
  <c r="J741" i="5" s="1"/>
  <c r="J740" i="5" a="1"/>
  <c r="J740" i="5" s="1"/>
  <c r="J739" i="5" a="1"/>
  <c r="J739" i="5" s="1"/>
  <c r="J738" i="5" a="1"/>
  <c r="J738" i="5" s="1"/>
  <c r="J737" i="5" a="1"/>
  <c r="J737" i="5" s="1"/>
  <c r="J736" i="5" a="1"/>
  <c r="J736" i="5" s="1"/>
  <c r="J735" i="5" a="1"/>
  <c r="J735" i="5" s="1"/>
  <c r="J734" i="5" a="1"/>
  <c r="J734" i="5" s="1"/>
  <c r="J733" i="5" a="1"/>
  <c r="J733" i="5" s="1"/>
  <c r="J732" i="5" a="1"/>
  <c r="J732" i="5" s="1"/>
  <c r="J731" i="5" a="1"/>
  <c r="J731" i="5" s="1"/>
  <c r="J727" i="5" a="1"/>
  <c r="J727" i="5" s="1"/>
  <c r="J726" i="5" a="1"/>
  <c r="J726" i="5" s="1"/>
  <c r="J725" i="5" a="1"/>
  <c r="J725" i="5" s="1"/>
  <c r="J724" i="5" a="1"/>
  <c r="J724" i="5" s="1"/>
  <c r="J723" i="5" a="1"/>
  <c r="J723" i="5" s="1"/>
  <c r="J722" i="5" a="1"/>
  <c r="J722" i="5" s="1"/>
  <c r="J721" i="5" a="1"/>
  <c r="J721" i="5" s="1"/>
  <c r="J720" i="5" a="1"/>
  <c r="J720" i="5" s="1"/>
  <c r="J719" i="5" a="1"/>
  <c r="J719" i="5" s="1"/>
  <c r="J718" i="5" a="1"/>
  <c r="J718" i="5" s="1"/>
  <c r="J717" i="5" a="1"/>
  <c r="J717" i="5" s="1"/>
  <c r="J716" i="5" a="1"/>
  <c r="J716" i="5" s="1"/>
  <c r="J715" i="5" a="1"/>
  <c r="J715" i="5" s="1"/>
  <c r="J714" i="5" a="1"/>
  <c r="J714" i="5" s="1"/>
  <c r="J713" i="5" a="1"/>
  <c r="J713" i="5" s="1"/>
  <c r="J712" i="5" a="1"/>
  <c r="J712" i="5" s="1"/>
  <c r="J711" i="5" a="1"/>
  <c r="J711" i="5" s="1"/>
  <c r="J710" i="5" a="1"/>
  <c r="J710" i="5" s="1"/>
  <c r="J709" i="5" a="1"/>
  <c r="J709" i="5" s="1"/>
  <c r="J708" i="5" a="1"/>
  <c r="J708" i="5" s="1"/>
  <c r="J707" i="5" a="1"/>
  <c r="J707" i="5" s="1"/>
  <c r="J706" i="5" a="1"/>
  <c r="J706" i="5" s="1"/>
  <c r="J705" i="5" a="1"/>
  <c r="J705" i="5" s="1"/>
  <c r="J704" i="5" a="1"/>
  <c r="J704" i="5" s="1"/>
  <c r="J703" i="5" a="1"/>
  <c r="J703" i="5" s="1"/>
  <c r="J702" i="5" a="1"/>
  <c r="J702" i="5" s="1"/>
  <c r="J701" i="5" a="1"/>
  <c r="J701" i="5" s="1"/>
  <c r="J700" i="5" a="1"/>
  <c r="J700" i="5" s="1"/>
  <c r="J699" i="5" a="1"/>
  <c r="J699" i="5" s="1"/>
  <c r="J698" i="5" a="1"/>
  <c r="J698" i="5" s="1"/>
  <c r="J697" i="5" a="1"/>
  <c r="J697" i="5" s="1"/>
  <c r="J696" i="5" a="1"/>
  <c r="J696" i="5" s="1"/>
  <c r="J695" i="5" a="1"/>
  <c r="J695" i="5" s="1"/>
  <c r="J694" i="5" a="1"/>
  <c r="J694" i="5" s="1"/>
  <c r="J693" i="5" a="1"/>
  <c r="J693" i="5" s="1"/>
  <c r="J692" i="5" a="1"/>
  <c r="J692" i="5" s="1"/>
  <c r="J691" i="5" a="1"/>
  <c r="J691" i="5" s="1"/>
  <c r="J690" i="5" a="1"/>
  <c r="J690" i="5" s="1"/>
  <c r="J689" i="5" a="1"/>
  <c r="J689" i="5" s="1"/>
  <c r="J688" i="5" a="1"/>
  <c r="J688" i="5" s="1"/>
  <c r="J687" i="5" a="1"/>
  <c r="J687" i="5" s="1"/>
  <c r="J686" i="5" a="1"/>
  <c r="J686" i="5" s="1"/>
  <c r="J685" i="5" a="1"/>
  <c r="J685" i="5" s="1"/>
  <c r="J684" i="5" a="1"/>
  <c r="J684" i="5" s="1"/>
  <c r="J683" i="5" a="1"/>
  <c r="J683" i="5" s="1"/>
  <c r="J682" i="5" a="1"/>
  <c r="J682" i="5" s="1"/>
  <c r="J681" i="5" a="1"/>
  <c r="J681" i="5" s="1"/>
  <c r="J680" i="5" a="1"/>
  <c r="J680" i="5" s="1"/>
  <c r="J679" i="5" a="1"/>
  <c r="J679" i="5" s="1"/>
  <c r="J678" i="5" a="1"/>
  <c r="J678" i="5" s="1"/>
  <c r="J677" i="5" a="1"/>
  <c r="J677" i="5" s="1"/>
  <c r="J676" i="5" a="1"/>
  <c r="J676" i="5" s="1"/>
  <c r="J675" i="5" a="1"/>
  <c r="J675" i="5" s="1"/>
  <c r="J674" i="5" a="1"/>
  <c r="J674" i="5" s="1"/>
  <c r="J673" i="5" a="1"/>
  <c r="J673" i="5" s="1"/>
  <c r="J672" i="5" a="1"/>
  <c r="J672" i="5" s="1"/>
  <c r="J671" i="5" a="1"/>
  <c r="J671" i="5" s="1"/>
  <c r="J670" i="5" a="1"/>
  <c r="J670" i="5" s="1"/>
  <c r="J669" i="5" a="1"/>
  <c r="J669" i="5" s="1"/>
  <c r="J668" i="5" a="1"/>
  <c r="J668" i="5" s="1"/>
  <c r="J667" i="5" a="1"/>
  <c r="J667" i="5" s="1"/>
  <c r="J666" i="5" a="1"/>
  <c r="J666" i="5" s="1"/>
  <c r="J665" i="5" a="1"/>
  <c r="J665" i="5" s="1"/>
  <c r="J664" i="5" a="1"/>
  <c r="J664" i="5" s="1"/>
  <c r="J660" i="5" a="1"/>
  <c r="J660" i="5" s="1"/>
  <c r="J659" i="5" a="1"/>
  <c r="J659" i="5" s="1"/>
  <c r="J658" i="5" a="1"/>
  <c r="J658" i="5" s="1"/>
  <c r="J657" i="5" a="1"/>
  <c r="J657" i="5" s="1"/>
  <c r="J656" i="5" a="1"/>
  <c r="J656" i="5" s="1"/>
  <c r="J655" i="5" a="1"/>
  <c r="J655" i="5" s="1"/>
  <c r="J654" i="5" a="1"/>
  <c r="J654" i="5" s="1"/>
  <c r="J653" i="5" a="1"/>
  <c r="J653" i="5" s="1"/>
  <c r="J652" i="5" a="1"/>
  <c r="J652" i="5" s="1"/>
  <c r="J651" i="5" a="1"/>
  <c r="J651" i="5" s="1"/>
  <c r="J650" i="5" a="1"/>
  <c r="J650" i="5" s="1"/>
  <c r="J649" i="5" a="1"/>
  <c r="J649" i="5" s="1"/>
  <c r="J648" i="5" a="1"/>
  <c r="J648" i="5" s="1"/>
  <c r="J647" i="5" a="1"/>
  <c r="J647" i="5" s="1"/>
  <c r="J646" i="5" a="1"/>
  <c r="J646" i="5" s="1"/>
  <c r="J645" i="5" a="1"/>
  <c r="J645" i="5" s="1"/>
  <c r="J644" i="5" a="1"/>
  <c r="J644" i="5" s="1"/>
  <c r="J643" i="5" a="1"/>
  <c r="J643" i="5" s="1"/>
  <c r="J642" i="5" a="1"/>
  <c r="J642" i="5" s="1"/>
  <c r="J641" i="5" a="1"/>
  <c r="J641" i="5" s="1"/>
  <c r="J640" i="5" a="1"/>
  <c r="J640" i="5" s="1"/>
  <c r="J639" i="5" a="1"/>
  <c r="J639" i="5" s="1"/>
  <c r="J638" i="5" a="1"/>
  <c r="J638" i="5" s="1"/>
  <c r="J637" i="5" a="1"/>
  <c r="J637" i="5" s="1"/>
  <c r="J636" i="5" a="1"/>
  <c r="J636" i="5" s="1"/>
  <c r="J635" i="5" a="1"/>
  <c r="J635" i="5" s="1"/>
  <c r="J634" i="5" a="1"/>
  <c r="J634" i="5" s="1"/>
  <c r="J633" i="5" a="1"/>
  <c r="J633" i="5" s="1"/>
  <c r="J632" i="5" a="1"/>
  <c r="J632" i="5" s="1"/>
  <c r="J631" i="5" a="1"/>
  <c r="J631" i="5" s="1"/>
  <c r="J630" i="5" a="1"/>
  <c r="J630" i="5" s="1"/>
  <c r="J629" i="5" a="1"/>
  <c r="J629" i="5" s="1"/>
  <c r="J628" i="5" a="1"/>
  <c r="J628" i="5" s="1"/>
  <c r="J627" i="5" a="1"/>
  <c r="J627" i="5" s="1"/>
  <c r="J626" i="5" a="1"/>
  <c r="J626" i="5" s="1"/>
  <c r="J625" i="5" a="1"/>
  <c r="J625" i="5" s="1"/>
  <c r="J624" i="5" a="1"/>
  <c r="J624" i="5" s="1"/>
  <c r="J623" i="5" a="1"/>
  <c r="J623" i="5" s="1"/>
  <c r="J622" i="5" a="1"/>
  <c r="J622" i="5" s="1"/>
  <c r="J621" i="5" a="1"/>
  <c r="J621" i="5" s="1"/>
  <c r="J620" i="5" a="1"/>
  <c r="J620" i="5" s="1"/>
  <c r="J619" i="5" a="1"/>
  <c r="J619" i="5" s="1"/>
  <c r="J618" i="5" a="1"/>
  <c r="J618" i="5" s="1"/>
  <c r="J617" i="5" a="1"/>
  <c r="J617" i="5" s="1"/>
  <c r="J616" i="5" a="1"/>
  <c r="J616" i="5" s="1"/>
  <c r="J615" i="5" a="1"/>
  <c r="J615" i="5" s="1"/>
  <c r="J614" i="5" a="1"/>
  <c r="J614" i="5" s="1"/>
  <c r="J613" i="5" a="1"/>
  <c r="J613" i="5" s="1"/>
  <c r="J612" i="5" a="1"/>
  <c r="J612" i="5" s="1"/>
  <c r="J611" i="5" a="1"/>
  <c r="J611" i="5" s="1"/>
  <c r="J610" i="5" a="1"/>
  <c r="J610" i="5" s="1"/>
  <c r="J609" i="5" a="1"/>
  <c r="J609" i="5" s="1"/>
  <c r="J608" i="5" a="1"/>
  <c r="J608" i="5" s="1"/>
  <c r="J607" i="5" a="1"/>
  <c r="J607" i="5" s="1"/>
  <c r="J606" i="5" a="1"/>
  <c r="J606" i="5" s="1"/>
  <c r="J605" i="5" a="1"/>
  <c r="J605" i="5" s="1"/>
  <c r="J604" i="5" a="1"/>
  <c r="J604" i="5" s="1"/>
  <c r="J603" i="5" a="1"/>
  <c r="J603" i="5" s="1"/>
  <c r="J602" i="5" a="1"/>
  <c r="J602" i="5" s="1"/>
  <c r="J601" i="5" a="1"/>
  <c r="J601" i="5" s="1"/>
  <c r="J600" i="5" a="1"/>
  <c r="J600" i="5" s="1"/>
  <c r="J599" i="5" a="1"/>
  <c r="J599" i="5" s="1"/>
  <c r="J598" i="5" a="1"/>
  <c r="J598" i="5" s="1"/>
  <c r="J597" i="5" a="1"/>
  <c r="J597" i="5" s="1"/>
  <c r="J596" i="5" a="1"/>
  <c r="J596" i="5" s="1"/>
  <c r="J595" i="5" a="1"/>
  <c r="J595" i="5" s="1"/>
  <c r="J594" i="5" a="1"/>
  <c r="J594" i="5" s="1"/>
  <c r="J593" i="5" a="1"/>
  <c r="J593" i="5" s="1"/>
  <c r="J592" i="5" a="1"/>
  <c r="J592" i="5" s="1"/>
  <c r="J591" i="5" a="1"/>
  <c r="J591" i="5" s="1"/>
  <c r="J590" i="5" a="1"/>
  <c r="J590" i="5" s="1"/>
  <c r="J589" i="5" a="1"/>
  <c r="J589" i="5" s="1"/>
  <c r="J588" i="5" a="1"/>
  <c r="J588" i="5" s="1"/>
  <c r="J587" i="5" a="1"/>
  <c r="J587" i="5" s="1"/>
  <c r="J586" i="5" a="1"/>
  <c r="J586" i="5" s="1"/>
  <c r="J585" i="5" a="1"/>
  <c r="J585" i="5" s="1"/>
  <c r="J584" i="5" a="1"/>
  <c r="J584" i="5" s="1"/>
  <c r="J583" i="5" a="1"/>
  <c r="J583" i="5" s="1"/>
  <c r="J582" i="5" a="1"/>
  <c r="J582" i="5" s="1"/>
  <c r="J581" i="5" a="1"/>
  <c r="J581" i="5" s="1"/>
  <c r="J580" i="5" a="1"/>
  <c r="J580" i="5" s="1"/>
  <c r="J579" i="5" a="1"/>
  <c r="J579" i="5" s="1"/>
  <c r="J578" i="5" a="1"/>
  <c r="J578" i="5" s="1"/>
  <c r="J577" i="5" a="1"/>
  <c r="J577" i="5" s="1"/>
  <c r="J576" i="5" a="1"/>
  <c r="J576" i="5" s="1"/>
  <c r="J575" i="5" a="1"/>
  <c r="J575" i="5" s="1"/>
  <c r="J574" i="5" a="1"/>
  <c r="J574" i="5" s="1"/>
  <c r="J573" i="5" a="1"/>
  <c r="J573" i="5" s="1"/>
  <c r="J572" i="5" a="1"/>
  <c r="J572" i="5" s="1"/>
  <c r="J571" i="5" a="1"/>
  <c r="J571" i="5" s="1"/>
  <c r="J570" i="5" a="1"/>
  <c r="J570" i="5" s="1"/>
  <c r="J569" i="5" a="1"/>
  <c r="J569" i="5" s="1"/>
  <c r="J568" i="5" a="1"/>
  <c r="J568" i="5" s="1"/>
  <c r="J567" i="5" a="1"/>
  <c r="J567" i="5" s="1"/>
  <c r="J566" i="5" a="1"/>
  <c r="J566" i="5" s="1"/>
  <c r="J565" i="5" a="1"/>
  <c r="J565" i="5" s="1"/>
  <c r="J564" i="5" a="1"/>
  <c r="J564" i="5" s="1"/>
  <c r="J563" i="5" a="1"/>
  <c r="J563" i="5" s="1"/>
  <c r="J562" i="5" a="1"/>
  <c r="J562" i="5" s="1"/>
  <c r="J561" i="5" a="1"/>
  <c r="J561" i="5" s="1"/>
  <c r="J560" i="5" a="1"/>
  <c r="J560" i="5" s="1"/>
  <c r="J559" i="5" a="1"/>
  <c r="J559" i="5" s="1"/>
  <c r="J558" i="5" a="1"/>
  <c r="J558" i="5" s="1"/>
  <c r="J557" i="5" a="1"/>
  <c r="J557" i="5" s="1"/>
  <c r="J556" i="5" a="1"/>
  <c r="J556" i="5" s="1"/>
  <c r="J555" i="5" a="1"/>
  <c r="J555" i="5" s="1"/>
  <c r="J554" i="5" a="1"/>
  <c r="J554" i="5" s="1"/>
  <c r="J553" i="5" a="1"/>
  <c r="J553" i="5" s="1"/>
  <c r="J552" i="5" a="1"/>
  <c r="J552" i="5" s="1"/>
  <c r="J551" i="5" a="1"/>
  <c r="J551" i="5" s="1"/>
  <c r="J550" i="5" a="1"/>
  <c r="J550" i="5" s="1"/>
  <c r="J549" i="5" a="1"/>
  <c r="J549" i="5" s="1"/>
  <c r="J548" i="5" a="1"/>
  <c r="J548" i="5" s="1"/>
  <c r="J547" i="5" a="1"/>
  <c r="J547" i="5" s="1"/>
  <c r="J546" i="5" a="1"/>
  <c r="J546" i="5" s="1"/>
  <c r="J545" i="5" a="1"/>
  <c r="J545" i="5" s="1"/>
  <c r="J544" i="5" a="1"/>
  <c r="J544" i="5" s="1"/>
  <c r="J543" i="5" a="1"/>
  <c r="J543" i="5" s="1"/>
  <c r="J542" i="5" a="1"/>
  <c r="J542" i="5" s="1"/>
  <c r="J541" i="5" a="1"/>
  <c r="J541" i="5" s="1"/>
  <c r="J540" i="5" a="1"/>
  <c r="J540" i="5" s="1"/>
  <c r="J539" i="5" a="1"/>
  <c r="J539" i="5" s="1"/>
  <c r="J538" i="5" a="1"/>
  <c r="J538" i="5" s="1"/>
  <c r="J537" i="5" a="1"/>
  <c r="J537" i="5" s="1"/>
  <c r="J536" i="5" a="1"/>
  <c r="J536" i="5" s="1"/>
  <c r="J535" i="5" a="1"/>
  <c r="J535" i="5" s="1"/>
  <c r="J534" i="5" a="1"/>
  <c r="J534" i="5" s="1"/>
  <c r="J533" i="5" a="1"/>
  <c r="J533" i="5" s="1"/>
  <c r="J532" i="5" a="1"/>
  <c r="J532" i="5" s="1"/>
  <c r="J531" i="5" a="1"/>
  <c r="J531" i="5" s="1"/>
  <c r="J530" i="5" a="1"/>
  <c r="J530" i="5" s="1"/>
  <c r="J529" i="5" a="1"/>
  <c r="J529" i="5" s="1"/>
  <c r="J528" i="5" a="1"/>
  <c r="J528" i="5" s="1"/>
  <c r="J527" i="5" a="1"/>
  <c r="J527" i="5" s="1"/>
  <c r="J526" i="5" a="1"/>
  <c r="J526" i="5" s="1"/>
  <c r="J525" i="5" a="1"/>
  <c r="J525" i="5" s="1"/>
  <c r="J524" i="5" a="1"/>
  <c r="J524" i="5" s="1"/>
  <c r="J523" i="5" a="1"/>
  <c r="J523" i="5" s="1"/>
  <c r="J522" i="5" a="1"/>
  <c r="J522" i="5" s="1"/>
  <c r="J521" i="5" a="1"/>
  <c r="J521" i="5" s="1"/>
  <c r="J520" i="5" a="1"/>
  <c r="J520" i="5" s="1"/>
  <c r="J519" i="5" a="1"/>
  <c r="J519" i="5" s="1"/>
  <c r="J518" i="5" a="1"/>
  <c r="J518" i="5" s="1"/>
  <c r="J517" i="5" a="1"/>
  <c r="J517" i="5" s="1"/>
  <c r="J516" i="5" a="1"/>
  <c r="J516" i="5" s="1"/>
  <c r="J515" i="5" a="1"/>
  <c r="J515" i="5" s="1"/>
  <c r="J514" i="5" a="1"/>
  <c r="J514" i="5" s="1"/>
  <c r="J513" i="5" a="1"/>
  <c r="J513" i="5" s="1"/>
  <c r="J512" i="5" a="1"/>
  <c r="J512" i="5" s="1"/>
  <c r="J511" i="5" a="1"/>
  <c r="J511" i="5" s="1"/>
  <c r="J510" i="5" a="1"/>
  <c r="J510" i="5" s="1"/>
  <c r="J509" i="5" a="1"/>
  <c r="J509" i="5" s="1"/>
  <c r="J508" i="5" a="1"/>
  <c r="J508" i="5" s="1"/>
  <c r="J507" i="5" a="1"/>
  <c r="J507" i="5" s="1"/>
  <c r="J503" i="5" a="1"/>
  <c r="J503" i="5" s="1"/>
  <c r="J502" i="5" a="1"/>
  <c r="J502" i="5" s="1"/>
  <c r="J501" i="5" a="1"/>
  <c r="J501" i="5" s="1"/>
  <c r="J500" i="5" a="1"/>
  <c r="J500" i="5" s="1"/>
  <c r="J499" i="5" a="1"/>
  <c r="J499" i="5" s="1"/>
  <c r="J498" i="5" a="1"/>
  <c r="J498" i="5" s="1"/>
  <c r="J497" i="5" a="1"/>
  <c r="J497" i="5" s="1"/>
  <c r="J496" i="5" a="1"/>
  <c r="J496" i="5" s="1"/>
  <c r="J495" i="5" a="1"/>
  <c r="J495" i="5" s="1"/>
  <c r="J494" i="5" a="1"/>
  <c r="J494" i="5" s="1"/>
  <c r="J493" i="5" a="1"/>
  <c r="J493" i="5" s="1"/>
  <c r="J492" i="5" a="1"/>
  <c r="J492" i="5" s="1"/>
  <c r="J491" i="5" a="1"/>
  <c r="J491" i="5" s="1"/>
  <c r="J490" i="5" a="1"/>
  <c r="J490" i="5" s="1"/>
  <c r="J489" i="5" a="1"/>
  <c r="J489" i="5" s="1"/>
  <c r="J488" i="5" a="1"/>
  <c r="J488" i="5" s="1"/>
  <c r="J487" i="5" a="1"/>
  <c r="J487" i="5" s="1"/>
  <c r="J486" i="5" a="1"/>
  <c r="J486" i="5" s="1"/>
  <c r="J485" i="5" a="1"/>
  <c r="J485" i="5" s="1"/>
  <c r="J484" i="5" a="1"/>
  <c r="J484" i="5" s="1"/>
  <c r="J483" i="5" a="1"/>
  <c r="J483" i="5" s="1"/>
  <c r="J482" i="5" a="1"/>
  <c r="J482" i="5" s="1"/>
  <c r="J481" i="5" a="1"/>
  <c r="J481" i="5" s="1"/>
  <c r="J480" i="5" a="1"/>
  <c r="J480" i="5" s="1"/>
  <c r="J479" i="5" a="1"/>
  <c r="J479" i="5" s="1"/>
  <c r="J478" i="5" a="1"/>
  <c r="J478" i="5" s="1"/>
  <c r="J477" i="5" a="1"/>
  <c r="J477" i="5" s="1"/>
  <c r="J476" i="5" a="1"/>
  <c r="J476" i="5" s="1"/>
  <c r="J475" i="5" a="1"/>
  <c r="J475" i="5" s="1"/>
  <c r="J474" i="5" a="1"/>
  <c r="J474" i="5" s="1"/>
  <c r="J473" i="5" a="1"/>
  <c r="J473" i="5" s="1"/>
  <c r="J472" i="5" a="1"/>
  <c r="J472" i="5" s="1"/>
  <c r="J471" i="5" a="1"/>
  <c r="J471" i="5" s="1"/>
  <c r="J470" i="5" a="1"/>
  <c r="J470" i="5" s="1"/>
  <c r="J469" i="5" a="1"/>
  <c r="J469" i="5" s="1"/>
  <c r="J468" i="5" a="1"/>
  <c r="J468" i="5" s="1"/>
  <c r="J467" i="5" a="1"/>
  <c r="J467" i="5" s="1"/>
  <c r="J466" i="5" a="1"/>
  <c r="J466" i="5" s="1"/>
  <c r="J465" i="5" a="1"/>
  <c r="J465" i="5" s="1"/>
  <c r="J464" i="5" a="1"/>
  <c r="J464" i="5" s="1"/>
  <c r="J463" i="5" a="1"/>
  <c r="J463" i="5" s="1"/>
  <c r="J462" i="5" a="1"/>
  <c r="J462" i="5" s="1"/>
  <c r="J461" i="5" a="1"/>
  <c r="J461" i="5" s="1"/>
  <c r="J460" i="5" a="1"/>
  <c r="J460" i="5" s="1"/>
  <c r="J459" i="5" a="1"/>
  <c r="J459" i="5" s="1"/>
  <c r="J458" i="5" a="1"/>
  <c r="J458" i="5" s="1"/>
  <c r="J457" i="5" a="1"/>
  <c r="J457" i="5" s="1"/>
  <c r="J456" i="5" a="1"/>
  <c r="J456" i="5" s="1"/>
  <c r="J455" i="5" a="1"/>
  <c r="J455" i="5" s="1"/>
  <c r="J454" i="5" a="1"/>
  <c r="J454" i="5" s="1"/>
  <c r="J453" i="5" a="1"/>
  <c r="J453" i="5" s="1"/>
  <c r="J452" i="5" a="1"/>
  <c r="J452" i="5" s="1"/>
  <c r="J451" i="5" a="1"/>
  <c r="J451" i="5" s="1"/>
  <c r="J450" i="5" a="1"/>
  <c r="J450" i="5" s="1"/>
  <c r="J449" i="5" a="1"/>
  <c r="J449" i="5" s="1"/>
  <c r="J448" i="5" a="1"/>
  <c r="J448" i="5" s="1"/>
  <c r="J447" i="5" a="1"/>
  <c r="J447" i="5" s="1"/>
  <c r="J446" i="5" a="1"/>
  <c r="J446" i="5" s="1"/>
  <c r="J445" i="5" a="1"/>
  <c r="J445" i="5" s="1"/>
  <c r="J444" i="5" a="1"/>
  <c r="J444" i="5" s="1"/>
  <c r="J443" i="5" a="1"/>
  <c r="J443" i="5" s="1"/>
  <c r="J442" i="5" a="1"/>
  <c r="J442" i="5" s="1"/>
  <c r="J441" i="5" a="1"/>
  <c r="J441" i="5" s="1"/>
  <c r="J440" i="5" a="1"/>
  <c r="J440" i="5" s="1"/>
  <c r="J439" i="5" a="1"/>
  <c r="J439" i="5" s="1"/>
  <c r="J438" i="5" a="1"/>
  <c r="J438" i="5" s="1"/>
  <c r="J437" i="5" a="1"/>
  <c r="J437" i="5" s="1"/>
  <c r="J436" i="5" a="1"/>
  <c r="J436" i="5" s="1"/>
  <c r="J435" i="5" a="1"/>
  <c r="J435" i="5" s="1"/>
  <c r="J434" i="5" a="1"/>
  <c r="J434" i="5" s="1"/>
  <c r="J433" i="5" a="1"/>
  <c r="J433" i="5" s="1"/>
  <c r="J432" i="5" a="1"/>
  <c r="J432" i="5" s="1"/>
  <c r="J431" i="5" a="1"/>
  <c r="J431" i="5" s="1"/>
  <c r="J430" i="5" a="1"/>
  <c r="J430" i="5" s="1"/>
  <c r="J429" i="5" a="1"/>
  <c r="J429" i="5" s="1"/>
  <c r="J428" i="5" a="1"/>
  <c r="J428" i="5" s="1"/>
  <c r="J427" i="5" a="1"/>
  <c r="J427" i="5" s="1"/>
  <c r="J426" i="5" a="1"/>
  <c r="J426" i="5" s="1"/>
  <c r="J425" i="5" a="1"/>
  <c r="J425" i="5" s="1"/>
  <c r="J424" i="5" a="1"/>
  <c r="J424" i="5" s="1"/>
  <c r="J423" i="5" a="1"/>
  <c r="J423" i="5" s="1"/>
  <c r="J422" i="5" a="1"/>
  <c r="J422" i="5" s="1"/>
  <c r="J421" i="5" a="1"/>
  <c r="J421" i="5" s="1"/>
  <c r="J420" i="5" a="1"/>
  <c r="J420" i="5" s="1"/>
  <c r="J419" i="5" a="1"/>
  <c r="J419" i="5" s="1"/>
  <c r="J418" i="5" a="1"/>
  <c r="J418" i="5" s="1"/>
  <c r="J417" i="5" a="1"/>
  <c r="J417" i="5" s="1"/>
  <c r="J416" i="5" a="1"/>
  <c r="J416" i="5" s="1"/>
  <c r="J415" i="5" a="1"/>
  <c r="J415" i="5" s="1"/>
  <c r="J414" i="5" a="1"/>
  <c r="J414" i="5" s="1"/>
  <c r="J413" i="5" a="1"/>
  <c r="J413" i="5" s="1"/>
  <c r="J412" i="5" a="1"/>
  <c r="J412" i="5" s="1"/>
  <c r="J411" i="5" a="1"/>
  <c r="J411" i="5" s="1"/>
  <c r="J410" i="5" a="1"/>
  <c r="J410" i="5" s="1"/>
  <c r="J409" i="5" a="1"/>
  <c r="J409" i="5" s="1"/>
  <c r="J408" i="5" a="1"/>
  <c r="J408" i="5" s="1"/>
  <c r="J407" i="5" a="1"/>
  <c r="J407" i="5" s="1"/>
  <c r="J406" i="5" a="1"/>
  <c r="J406" i="5" s="1"/>
  <c r="J405" i="5" a="1"/>
  <c r="J405" i="5" s="1"/>
  <c r="J404" i="5" a="1"/>
  <c r="J404" i="5" s="1"/>
  <c r="J403" i="5" a="1"/>
  <c r="J403" i="5" s="1"/>
  <c r="J402" i="5" a="1"/>
  <c r="J402" i="5" s="1"/>
  <c r="J401" i="5" a="1"/>
  <c r="J401" i="5" s="1"/>
  <c r="J400" i="5" a="1"/>
  <c r="J400" i="5" s="1"/>
  <c r="J399" i="5" a="1"/>
  <c r="J399" i="5" s="1"/>
  <c r="J398" i="5" a="1"/>
  <c r="J398" i="5" s="1"/>
  <c r="J397" i="5" a="1"/>
  <c r="J397" i="5" s="1"/>
  <c r="J396" i="5" a="1"/>
  <c r="J396" i="5" s="1"/>
  <c r="J395" i="5" a="1"/>
  <c r="J395" i="5" s="1"/>
  <c r="J394" i="5" a="1"/>
  <c r="J394" i="5" s="1"/>
  <c r="J393" i="5" a="1"/>
  <c r="J393" i="5" s="1"/>
  <c r="J392" i="5" a="1"/>
  <c r="J392" i="5" s="1"/>
  <c r="J391" i="5" a="1"/>
  <c r="J391" i="5" s="1"/>
  <c r="J390" i="5" a="1"/>
  <c r="J390" i="5" s="1"/>
  <c r="J389" i="5" a="1"/>
  <c r="J389" i="5" s="1"/>
  <c r="J388" i="5" a="1"/>
  <c r="J388" i="5" s="1"/>
  <c r="J387" i="5" a="1"/>
  <c r="J387" i="5" s="1"/>
  <c r="J386" i="5" a="1"/>
  <c r="J386" i="5" s="1"/>
  <c r="J385" i="5" a="1"/>
  <c r="J385" i="5" s="1"/>
  <c r="J384" i="5" a="1"/>
  <c r="J384" i="5" s="1"/>
  <c r="J383" i="5" a="1"/>
  <c r="J383" i="5" s="1"/>
  <c r="J379" i="5" a="1"/>
  <c r="J379" i="5" s="1"/>
  <c r="J378" i="5" a="1"/>
  <c r="J378" i="5" s="1"/>
  <c r="J377" i="5" a="1"/>
  <c r="J377" i="5" s="1"/>
  <c r="J376" i="5" a="1"/>
  <c r="J376" i="5" s="1"/>
  <c r="J375" i="5" a="1"/>
  <c r="J375" i="5" s="1"/>
  <c r="J374" i="5" a="1"/>
  <c r="J374" i="5" s="1"/>
  <c r="J373" i="5" a="1"/>
  <c r="J373" i="5" s="1"/>
  <c r="J372" i="5" a="1"/>
  <c r="J372" i="5" s="1"/>
  <c r="J371" i="5" a="1"/>
  <c r="J371" i="5" s="1"/>
  <c r="J370" i="5" a="1"/>
  <c r="J370" i="5" s="1"/>
  <c r="J369" i="5" a="1"/>
  <c r="J369" i="5" s="1"/>
  <c r="J368" i="5" a="1"/>
  <c r="J368" i="5" s="1"/>
  <c r="J367" i="5" a="1"/>
  <c r="J367" i="5" s="1"/>
  <c r="J366" i="5" a="1"/>
  <c r="J366" i="5" s="1"/>
  <c r="J365" i="5" a="1"/>
  <c r="J365" i="5" s="1"/>
  <c r="J364" i="5" a="1"/>
  <c r="J364" i="5" s="1"/>
  <c r="J363" i="5" a="1"/>
  <c r="J363" i="5" s="1"/>
  <c r="J362" i="5" a="1"/>
  <c r="J362" i="5" s="1"/>
  <c r="J361" i="5" a="1"/>
  <c r="J361" i="5" s="1"/>
  <c r="J360" i="5" a="1"/>
  <c r="J360" i="5" s="1"/>
  <c r="J359" i="5" a="1"/>
  <c r="J359" i="5" s="1"/>
  <c r="J358" i="5" a="1"/>
  <c r="J358" i="5" s="1"/>
  <c r="J357" i="5" a="1"/>
  <c r="J357" i="5" s="1"/>
  <c r="J356" i="5" a="1"/>
  <c r="J356" i="5" s="1"/>
  <c r="J355" i="5" a="1"/>
  <c r="J355" i="5" s="1"/>
  <c r="J354" i="5" a="1"/>
  <c r="J354" i="5" s="1"/>
  <c r="J353" i="5" a="1"/>
  <c r="J353" i="5" s="1"/>
  <c r="J352" i="5" a="1"/>
  <c r="J352" i="5" s="1"/>
  <c r="J351" i="5" a="1"/>
  <c r="J351" i="5" s="1"/>
  <c r="J350" i="5" a="1"/>
  <c r="J350" i="5" s="1"/>
  <c r="J349" i="5" a="1"/>
  <c r="J349" i="5" s="1"/>
  <c r="J348" i="5" a="1"/>
  <c r="J348" i="5" s="1"/>
  <c r="J347" i="5" a="1"/>
  <c r="J347" i="5" s="1"/>
  <c r="J346" i="5" a="1"/>
  <c r="J346" i="5" s="1"/>
  <c r="J345" i="5" a="1"/>
  <c r="J345" i="5" s="1"/>
  <c r="J344" i="5" a="1"/>
  <c r="J344" i="5" s="1"/>
  <c r="J343" i="5" a="1"/>
  <c r="J343" i="5" s="1"/>
  <c r="J342" i="5" a="1"/>
  <c r="J342" i="5" s="1"/>
  <c r="J341" i="5" a="1"/>
  <c r="J341" i="5" s="1"/>
  <c r="J340" i="5" a="1"/>
  <c r="J340" i="5" s="1"/>
  <c r="J339" i="5" a="1"/>
  <c r="J339" i="5" s="1"/>
  <c r="J338" i="5" a="1"/>
  <c r="J338" i="5" s="1"/>
  <c r="J337" i="5" a="1"/>
  <c r="J337" i="5" s="1"/>
  <c r="J336" i="5" a="1"/>
  <c r="J336" i="5" s="1"/>
  <c r="J335" i="5" a="1"/>
  <c r="J335" i="5" s="1"/>
  <c r="J334" i="5" a="1"/>
  <c r="J334" i="5" s="1"/>
  <c r="J333" i="5" a="1"/>
  <c r="J333" i="5" s="1"/>
  <c r="J332" i="5" a="1"/>
  <c r="J332" i="5" s="1"/>
  <c r="J331" i="5" a="1"/>
  <c r="J331" i="5" s="1"/>
  <c r="J330" i="5" a="1"/>
  <c r="J330" i="5" s="1"/>
  <c r="J329" i="5" a="1"/>
  <c r="J329" i="5" s="1"/>
  <c r="J328" i="5" a="1"/>
  <c r="J328" i="5" s="1"/>
  <c r="J327" i="5" a="1"/>
  <c r="J327" i="5" s="1"/>
  <c r="J326" i="5" a="1"/>
  <c r="J326" i="5" s="1"/>
  <c r="J325" i="5" a="1"/>
  <c r="J325" i="5" s="1"/>
  <c r="J324" i="5" a="1"/>
  <c r="J324" i="5" s="1"/>
  <c r="J323" i="5" a="1"/>
  <c r="J323" i="5" s="1"/>
  <c r="J322" i="5" a="1"/>
  <c r="J322" i="5" s="1"/>
  <c r="J321" i="5" a="1"/>
  <c r="J321" i="5" s="1"/>
  <c r="J320" i="5" a="1"/>
  <c r="J320" i="5" s="1"/>
  <c r="J319" i="5" a="1"/>
  <c r="J319" i="5" s="1"/>
  <c r="J318" i="5" a="1"/>
  <c r="J318" i="5" s="1"/>
  <c r="J317" i="5" a="1"/>
  <c r="J317" i="5" s="1"/>
  <c r="J316" i="5" a="1"/>
  <c r="J316" i="5" s="1"/>
  <c r="J315" i="5" a="1"/>
  <c r="J315" i="5" s="1"/>
  <c r="J314" i="5" a="1"/>
  <c r="J314" i="5" s="1"/>
  <c r="J313" i="5" a="1"/>
  <c r="J313" i="5" s="1"/>
  <c r="J312" i="5" a="1"/>
  <c r="J312" i="5" s="1"/>
  <c r="J311" i="5" a="1"/>
  <c r="J311" i="5" s="1"/>
  <c r="J310" i="5" a="1"/>
  <c r="J310" i="5" s="1"/>
  <c r="J309" i="5" a="1"/>
  <c r="J309" i="5" s="1"/>
  <c r="J308" i="5" a="1"/>
  <c r="J308" i="5" s="1"/>
  <c r="J307" i="5" a="1"/>
  <c r="J307" i="5" s="1"/>
  <c r="J306" i="5" a="1"/>
  <c r="J306" i="5" s="1"/>
  <c r="J305" i="5" a="1"/>
  <c r="J305" i="5" s="1"/>
  <c r="J304" i="5" a="1"/>
  <c r="J304" i="5" s="1"/>
  <c r="J303" i="5" a="1"/>
  <c r="J303" i="5" s="1"/>
  <c r="J302" i="5" a="1"/>
  <c r="J302" i="5" s="1"/>
  <c r="J301" i="5" a="1"/>
  <c r="J301" i="5" s="1"/>
  <c r="J300" i="5" a="1"/>
  <c r="J300" i="5" s="1"/>
  <c r="J299" i="5" a="1"/>
  <c r="J299" i="5" s="1"/>
  <c r="J298" i="5" a="1"/>
  <c r="J298" i="5" s="1"/>
  <c r="J297" i="5" a="1"/>
  <c r="J297" i="5" s="1"/>
  <c r="J296" i="5" a="1"/>
  <c r="J296" i="5" s="1"/>
  <c r="J295" i="5" a="1"/>
  <c r="J295" i="5" s="1"/>
  <c r="J294" i="5" a="1"/>
  <c r="J294" i="5" s="1"/>
  <c r="J293" i="5" a="1"/>
  <c r="J293" i="5" s="1"/>
  <c r="J292" i="5" a="1"/>
  <c r="J292" i="5" s="1"/>
  <c r="J291" i="5" a="1"/>
  <c r="J291" i="5" s="1"/>
  <c r="J290" i="5" a="1"/>
  <c r="J290" i="5" s="1"/>
  <c r="J289" i="5" a="1"/>
  <c r="J289" i="5" s="1"/>
  <c r="J288" i="5" a="1"/>
  <c r="J288" i="5" s="1"/>
  <c r="J287" i="5" a="1"/>
  <c r="J287" i="5" s="1"/>
  <c r="J286" i="5" a="1"/>
  <c r="J286" i="5" s="1"/>
  <c r="J285" i="5" a="1"/>
  <c r="J285" i="5" s="1"/>
  <c r="J284" i="5" a="1"/>
  <c r="J284" i="5" s="1"/>
  <c r="J283" i="5" a="1"/>
  <c r="J283" i="5" s="1"/>
  <c r="J282" i="5" a="1"/>
  <c r="J282" i="5" s="1"/>
  <c r="J281" i="5" a="1"/>
  <c r="J281" i="5" s="1"/>
  <c r="J280" i="5" a="1"/>
  <c r="J280" i="5" s="1"/>
  <c r="J279" i="5" a="1"/>
  <c r="J279" i="5" s="1"/>
  <c r="J278" i="5" a="1"/>
  <c r="J278" i="5" s="1"/>
  <c r="J277" i="5" a="1"/>
  <c r="J277" i="5" s="1"/>
  <c r="J276" i="5" a="1"/>
  <c r="J276" i="5" s="1"/>
  <c r="J275" i="5" a="1"/>
  <c r="J275" i="5" s="1"/>
  <c r="J274" i="5" a="1"/>
  <c r="J274" i="5" s="1"/>
  <c r="J273" i="5" a="1"/>
  <c r="J273" i="5" s="1"/>
  <c r="J272" i="5" a="1"/>
  <c r="J272" i="5" s="1"/>
  <c r="J271" i="5" a="1"/>
  <c r="J271" i="5" s="1"/>
  <c r="J270" i="5" a="1"/>
  <c r="J270" i="5" s="1"/>
  <c r="J269" i="5" a="1"/>
  <c r="J269" i="5" s="1"/>
  <c r="J268" i="5" a="1"/>
  <c r="J268" i="5" s="1"/>
  <c r="J267" i="5" a="1"/>
  <c r="J267" i="5" s="1"/>
  <c r="J266" i="5" a="1"/>
  <c r="J266" i="5" s="1"/>
  <c r="J265" i="5" a="1"/>
  <c r="J265" i="5" s="1"/>
  <c r="J264" i="5" a="1"/>
  <c r="J264" i="5" s="1"/>
  <c r="J263" i="5" a="1"/>
  <c r="J263" i="5" s="1"/>
  <c r="J262" i="5" a="1"/>
  <c r="J262" i="5" s="1"/>
  <c r="J261" i="5" a="1"/>
  <c r="J261" i="5" s="1"/>
  <c r="J260" i="5" a="1"/>
  <c r="J260" i="5" s="1"/>
  <c r="J259" i="5" a="1"/>
  <c r="J259" i="5" s="1"/>
  <c r="J258" i="5" a="1"/>
  <c r="J258" i="5" s="1"/>
  <c r="J257" i="5" a="1"/>
  <c r="J257" i="5" s="1"/>
  <c r="J256" i="5" a="1"/>
  <c r="J256" i="5" s="1"/>
  <c r="J255" i="5" a="1"/>
  <c r="J255" i="5" s="1"/>
  <c r="J254" i="5" a="1"/>
  <c r="J254" i="5" s="1"/>
  <c r="J253" i="5" a="1"/>
  <c r="J253" i="5" s="1"/>
  <c r="J252" i="5" a="1"/>
  <c r="J252" i="5" s="1"/>
  <c r="J251" i="5" a="1"/>
  <c r="J251" i="5" s="1"/>
  <c r="J250" i="5" a="1"/>
  <c r="J250" i="5" s="1"/>
  <c r="J249" i="5" a="1"/>
  <c r="J249" i="5" s="1"/>
  <c r="J248" i="5" a="1"/>
  <c r="J248" i="5" s="1"/>
  <c r="J247" i="5" a="1"/>
  <c r="J247" i="5" s="1"/>
  <c r="J246" i="5" a="1"/>
  <c r="J246" i="5" s="1"/>
  <c r="J242" i="5" a="1"/>
  <c r="J242" i="5" s="1"/>
  <c r="J241" i="5" a="1"/>
  <c r="J241" i="5" s="1"/>
  <c r="J240" i="5" a="1"/>
  <c r="J240" i="5" s="1"/>
  <c r="J239" i="5" a="1"/>
  <c r="J239" i="5" s="1"/>
  <c r="J238" i="5" a="1"/>
  <c r="J238" i="5" s="1"/>
  <c r="J237" i="5" a="1"/>
  <c r="J237" i="5" s="1"/>
  <c r="J236" i="5" a="1"/>
  <c r="J236" i="5" s="1"/>
  <c r="J235" i="5" a="1"/>
  <c r="J235" i="5" s="1"/>
  <c r="J234" i="5" a="1"/>
  <c r="J234" i="5" s="1"/>
  <c r="J233" i="5" a="1"/>
  <c r="J233" i="5" s="1"/>
  <c r="J232" i="5" a="1"/>
  <c r="J232" i="5" s="1"/>
  <c r="J231" i="5" a="1"/>
  <c r="J231" i="5" s="1"/>
  <c r="J230" i="5" a="1"/>
  <c r="J230" i="5" s="1"/>
  <c r="J229" i="5" a="1"/>
  <c r="J229" i="5" s="1"/>
  <c r="J228" i="5" a="1"/>
  <c r="J228" i="5" s="1"/>
  <c r="J227" i="5" a="1"/>
  <c r="J227" i="5" s="1"/>
  <c r="J226" i="5" a="1"/>
  <c r="J226" i="5" s="1"/>
  <c r="J225" i="5" a="1"/>
  <c r="J225" i="5" s="1"/>
  <c r="J224" i="5" a="1"/>
  <c r="J224" i="5" s="1"/>
  <c r="J223" i="5" a="1"/>
  <c r="J223" i="5" s="1"/>
  <c r="J222" i="5" a="1"/>
  <c r="J222" i="5" s="1"/>
  <c r="J218" i="5" a="1"/>
  <c r="J218" i="5" s="1"/>
  <c r="J217" i="5" a="1"/>
  <c r="J217" i="5" s="1"/>
  <c r="J216" i="5" a="1"/>
  <c r="J216" i="5" s="1"/>
  <c r="J215" i="5" a="1"/>
  <c r="J215" i="5" s="1"/>
  <c r="J214" i="5" a="1"/>
  <c r="J214" i="5" s="1"/>
  <c r="J213" i="5" a="1"/>
  <c r="J213" i="5" s="1"/>
  <c r="J212" i="5" a="1"/>
  <c r="J212" i="5" s="1"/>
  <c r="J211" i="5" a="1"/>
  <c r="J211" i="5" s="1"/>
  <c r="J210" i="5" a="1"/>
  <c r="J210" i="5" s="1"/>
  <c r="J209" i="5" a="1"/>
  <c r="J209" i="5" s="1"/>
  <c r="J208" i="5" a="1"/>
  <c r="J208" i="5" s="1"/>
  <c r="J207" i="5" a="1"/>
  <c r="J207" i="5" s="1"/>
  <c r="J206" i="5" a="1"/>
  <c r="J206" i="5" s="1"/>
  <c r="J205" i="5" a="1"/>
  <c r="J205" i="5" s="1"/>
  <c r="J204" i="5" a="1"/>
  <c r="J204" i="5" s="1"/>
  <c r="J203" i="5" a="1"/>
  <c r="J203" i="5" s="1"/>
  <c r="J202" i="5" a="1"/>
  <c r="J202" i="5" s="1"/>
  <c r="J201" i="5" a="1"/>
  <c r="J201" i="5" s="1"/>
  <c r="J200" i="5" a="1"/>
  <c r="J200" i="5" s="1"/>
  <c r="J199" i="5" a="1"/>
  <c r="J199" i="5" s="1"/>
  <c r="J198" i="5" a="1"/>
  <c r="J198" i="5" s="1"/>
  <c r="J197" i="5" a="1"/>
  <c r="J197" i="5" s="1"/>
  <c r="J196" i="5" a="1"/>
  <c r="J196" i="5" s="1"/>
  <c r="J195" i="5" a="1"/>
  <c r="J195" i="5" s="1"/>
  <c r="J194" i="5" a="1"/>
  <c r="J194" i="5" s="1"/>
  <c r="J193" i="5" a="1"/>
  <c r="J193" i="5" s="1"/>
  <c r="J192" i="5" a="1"/>
  <c r="J192" i="5" s="1"/>
  <c r="J191" i="5" a="1"/>
  <c r="J191" i="5" s="1"/>
  <c r="J190" i="5" a="1"/>
  <c r="J190" i="5" s="1"/>
  <c r="J189" i="5" a="1"/>
  <c r="J189" i="5" s="1"/>
  <c r="J188" i="5" a="1"/>
  <c r="J188" i="5" s="1"/>
  <c r="J187" i="5" a="1"/>
  <c r="J187" i="5" s="1"/>
  <c r="J186" i="5" a="1"/>
  <c r="J186" i="5" s="1"/>
  <c r="J185" i="5" a="1"/>
  <c r="J185" i="5" s="1"/>
  <c r="J184" i="5" a="1"/>
  <c r="J184" i="5" s="1"/>
  <c r="J183" i="5" a="1"/>
  <c r="J183" i="5" s="1"/>
  <c r="J182" i="5" a="1"/>
  <c r="J182" i="5" s="1"/>
  <c r="J181" i="5" a="1"/>
  <c r="J181" i="5" s="1"/>
  <c r="J180" i="5" a="1"/>
  <c r="J180" i="5" s="1"/>
  <c r="J179" i="5" a="1"/>
  <c r="J179" i="5" s="1"/>
  <c r="J178" i="5" a="1"/>
  <c r="J178" i="5" s="1"/>
  <c r="J177" i="5" a="1"/>
  <c r="J177" i="5" s="1"/>
  <c r="J176" i="5" a="1"/>
  <c r="J176" i="5" s="1"/>
  <c r="J175" i="5" a="1"/>
  <c r="J175" i="5" s="1"/>
  <c r="J174" i="5" a="1"/>
  <c r="J174" i="5" s="1"/>
  <c r="J173" i="5" a="1"/>
  <c r="J173" i="5" s="1"/>
  <c r="J172" i="5" a="1"/>
  <c r="J172" i="5" s="1"/>
  <c r="J171" i="5" a="1"/>
  <c r="J171" i="5" s="1"/>
  <c r="J170" i="5" a="1"/>
  <c r="J170" i="5" s="1"/>
  <c r="J169" i="5" a="1"/>
  <c r="J169" i="5" s="1"/>
  <c r="J168" i="5" a="1"/>
  <c r="J168" i="5" s="1"/>
  <c r="J167" i="5" a="1"/>
  <c r="J167" i="5" s="1"/>
  <c r="J166" i="5" a="1"/>
  <c r="J166" i="5" s="1"/>
  <c r="J165" i="5" a="1"/>
  <c r="J165" i="5" s="1"/>
  <c r="J164" i="5" a="1"/>
  <c r="J164" i="5" s="1"/>
  <c r="J163" i="5" a="1"/>
  <c r="J163" i="5" s="1"/>
  <c r="J162" i="5" a="1"/>
  <c r="J162" i="5" s="1"/>
  <c r="J161" i="5" a="1"/>
  <c r="J161" i="5" s="1"/>
  <c r="J160" i="5" a="1"/>
  <c r="J160" i="5" s="1"/>
  <c r="J159" i="5" a="1"/>
  <c r="J159" i="5" s="1"/>
  <c r="J158" i="5" a="1"/>
  <c r="J158" i="5" s="1"/>
  <c r="J157" i="5" a="1"/>
  <c r="J157" i="5" s="1"/>
  <c r="J156" i="5" a="1"/>
  <c r="J156" i="5" s="1"/>
  <c r="J155" i="5" a="1"/>
  <c r="J155" i="5" s="1"/>
  <c r="J154" i="5" a="1"/>
  <c r="J154" i="5" s="1"/>
  <c r="J153" i="5" a="1"/>
  <c r="J153" i="5" s="1"/>
  <c r="J152" i="5" a="1"/>
  <c r="J152" i="5" s="1"/>
  <c r="J151" i="5" a="1"/>
  <c r="J151" i="5" s="1"/>
  <c r="J150" i="5" a="1"/>
  <c r="J150" i="5" s="1"/>
  <c r="J149" i="5" a="1"/>
  <c r="J149" i="5" s="1"/>
  <c r="J148" i="5" a="1"/>
  <c r="J148" i="5" s="1"/>
  <c r="J147" i="5" a="1"/>
  <c r="J147" i="5" s="1"/>
  <c r="J146" i="5" a="1"/>
  <c r="J146" i="5" s="1"/>
  <c r="J145" i="5" a="1"/>
  <c r="J145" i="5" s="1"/>
  <c r="J144" i="5" a="1"/>
  <c r="J144" i="5" s="1"/>
  <c r="J143" i="5" a="1"/>
  <c r="J143" i="5" s="1"/>
  <c r="J142" i="5" a="1"/>
  <c r="J142" i="5" s="1"/>
  <c r="J141" i="5" a="1"/>
  <c r="J141" i="5" s="1"/>
  <c r="J140" i="5" a="1"/>
  <c r="J140" i="5" s="1"/>
  <c r="J139" i="5" a="1"/>
  <c r="J139" i="5" s="1"/>
  <c r="J138" i="5" a="1"/>
  <c r="J138" i="5" s="1"/>
  <c r="J137" i="5" a="1"/>
  <c r="J137" i="5" s="1"/>
  <c r="J136" i="5" a="1"/>
  <c r="J136" i="5" s="1"/>
  <c r="J135" i="5" a="1"/>
  <c r="J135" i="5" s="1"/>
  <c r="J134" i="5" a="1"/>
  <c r="J134" i="5" s="1"/>
  <c r="J133" i="5" a="1"/>
  <c r="J133" i="5" s="1"/>
  <c r="J132" i="5" a="1"/>
  <c r="J132" i="5" s="1"/>
  <c r="J131" i="5" a="1"/>
  <c r="J131" i="5" s="1"/>
  <c r="J127" i="5" a="1"/>
  <c r="J127" i="5" s="1"/>
  <c r="J126" i="5" a="1"/>
  <c r="J126" i="5" s="1"/>
  <c r="J125" i="5" a="1"/>
  <c r="J125" i="5" s="1"/>
  <c r="J124" i="5" a="1"/>
  <c r="J124" i="5" s="1"/>
  <c r="J123" i="5" a="1"/>
  <c r="J123" i="5" s="1"/>
  <c r="J122" i="5" a="1"/>
  <c r="J122" i="5" s="1"/>
  <c r="J121" i="5" a="1"/>
  <c r="J121" i="5" s="1"/>
  <c r="J120" i="5" a="1"/>
  <c r="J120" i="5" s="1"/>
  <c r="J119" i="5" a="1"/>
  <c r="J119" i="5" s="1"/>
  <c r="J118" i="5" a="1"/>
  <c r="J118" i="5" s="1"/>
  <c r="J117" i="5" a="1"/>
  <c r="J117" i="5" s="1"/>
  <c r="J116" i="5" a="1"/>
  <c r="J116" i="5" s="1"/>
  <c r="J115" i="5" a="1"/>
  <c r="J115" i="5" s="1"/>
  <c r="J114" i="5" a="1"/>
  <c r="J114" i="5" s="1"/>
  <c r="J113" i="5" a="1"/>
  <c r="J113" i="5" s="1"/>
  <c r="J112" i="5" a="1"/>
  <c r="J112" i="5" s="1"/>
  <c r="J111" i="5" a="1"/>
  <c r="J111" i="5" s="1"/>
  <c r="J110" i="5" a="1"/>
  <c r="J110" i="5" s="1"/>
  <c r="J109" i="5" a="1"/>
  <c r="J109" i="5" s="1"/>
  <c r="J108" i="5" a="1"/>
  <c r="J108" i="5" s="1"/>
  <c r="J107" i="5" a="1"/>
  <c r="J107" i="5" s="1"/>
  <c r="J106" i="5" a="1"/>
  <c r="J106" i="5" s="1"/>
  <c r="J105" i="5" a="1"/>
  <c r="J105" i="5" s="1"/>
  <c r="J104" i="5" a="1"/>
  <c r="J104" i="5" s="1"/>
  <c r="J103" i="5" a="1"/>
  <c r="J103" i="5" s="1"/>
  <c r="J102" i="5" a="1"/>
  <c r="J102" i="5" s="1"/>
  <c r="J101" i="5" a="1"/>
  <c r="J101" i="5" s="1"/>
  <c r="J100" i="5" a="1"/>
  <c r="J100" i="5" s="1"/>
  <c r="J99" i="5" a="1"/>
  <c r="J99" i="5" s="1"/>
  <c r="J98" i="5" a="1"/>
  <c r="J98" i="5" s="1"/>
  <c r="J97" i="5" a="1"/>
  <c r="J97" i="5" s="1"/>
  <c r="J96" i="5" a="1"/>
  <c r="J96" i="5" s="1"/>
  <c r="J95" i="5" a="1"/>
  <c r="J95" i="5" s="1"/>
  <c r="J94" i="5" a="1"/>
  <c r="J94" i="5" s="1"/>
  <c r="J93" i="5" a="1"/>
  <c r="J93" i="5" s="1"/>
  <c r="J92" i="5" a="1"/>
  <c r="J92" i="5" s="1"/>
  <c r="J91" i="5" a="1"/>
  <c r="J91" i="5" s="1"/>
  <c r="J90" i="5" a="1"/>
  <c r="J90" i="5" s="1"/>
  <c r="J89" i="5" a="1"/>
  <c r="J89" i="5" s="1"/>
  <c r="J88" i="5" a="1"/>
  <c r="J88" i="5" s="1"/>
  <c r="J87" i="5" a="1"/>
  <c r="J87" i="5" s="1"/>
  <c r="J86" i="5" a="1"/>
  <c r="J86" i="5" s="1"/>
  <c r="J82" i="5" a="1"/>
  <c r="J82" i="5" s="1"/>
  <c r="J81" i="5" a="1"/>
  <c r="J81" i="5" s="1"/>
  <c r="J80" i="5" a="1"/>
  <c r="J80" i="5" s="1"/>
  <c r="J79" i="5" a="1"/>
  <c r="J79" i="5" s="1"/>
  <c r="J78" i="5" a="1"/>
  <c r="J78" i="5" s="1"/>
  <c r="J77" i="5" a="1"/>
  <c r="J77" i="5" s="1"/>
  <c r="J76" i="5" a="1"/>
  <c r="J76" i="5" s="1"/>
  <c r="J75" i="5" a="1"/>
  <c r="J75" i="5" s="1"/>
  <c r="J74" i="5" a="1"/>
  <c r="J74" i="5" s="1"/>
  <c r="J73" i="5" a="1"/>
  <c r="J73" i="5" s="1"/>
  <c r="J72" i="5" a="1"/>
  <c r="J72" i="5" s="1"/>
  <c r="J71" i="5" a="1"/>
  <c r="J71" i="5" s="1"/>
  <c r="J70" i="5" a="1"/>
  <c r="J70" i="5" s="1"/>
  <c r="J69" i="5" a="1"/>
  <c r="J69" i="5" s="1"/>
  <c r="J68" i="5" a="1"/>
  <c r="J68" i="5" s="1"/>
  <c r="J67" i="5" a="1"/>
  <c r="J67" i="5" s="1"/>
  <c r="J66" i="5" a="1"/>
  <c r="J66" i="5" s="1"/>
  <c r="J65" i="5" a="1"/>
  <c r="J65" i="5" s="1"/>
  <c r="J64" i="5" a="1"/>
  <c r="J64" i="5" s="1"/>
  <c r="J63" i="5" a="1"/>
  <c r="J63" i="5" s="1"/>
  <c r="J62" i="5" a="1"/>
  <c r="J62" i="5" s="1"/>
  <c r="J61" i="5" a="1"/>
  <c r="J61" i="5" s="1"/>
  <c r="J60" i="5" a="1"/>
  <c r="J60" i="5" s="1"/>
  <c r="J59" i="5" a="1"/>
  <c r="J59" i="5" s="1"/>
  <c r="J58" i="5" a="1"/>
  <c r="J58" i="5" s="1"/>
  <c r="J57" i="5" a="1"/>
  <c r="J57" i="5" s="1"/>
  <c r="J56" i="5" a="1"/>
  <c r="J56" i="5" s="1"/>
  <c r="J55" i="5" a="1"/>
  <c r="J55" i="5" s="1"/>
  <c r="J54" i="5" a="1"/>
  <c r="J54" i="5" s="1"/>
  <c r="J53" i="5" a="1"/>
  <c r="J53" i="5" s="1"/>
  <c r="J52" i="5" a="1"/>
  <c r="J52" i="5" s="1"/>
  <c r="J51" i="5" a="1"/>
  <c r="J51" i="5" s="1"/>
  <c r="J50" i="5" a="1"/>
  <c r="J50" i="5" s="1"/>
  <c r="J49" i="5" a="1"/>
  <c r="J49" i="5" s="1"/>
  <c r="J48" i="5" a="1"/>
  <c r="J48" i="5" s="1"/>
  <c r="J47" i="5" a="1"/>
  <c r="J47" i="5" s="1"/>
  <c r="J46" i="5" a="1"/>
  <c r="J46" i="5" s="1"/>
  <c r="J45" i="5" a="1"/>
  <c r="J45" i="5" s="1"/>
  <c r="J44" i="5" a="1"/>
  <c r="J44" i="5" s="1"/>
  <c r="J43" i="5" a="1"/>
  <c r="J43" i="5" s="1"/>
  <c r="J42" i="5" a="1"/>
  <c r="J42" i="5" s="1"/>
  <c r="J41" i="5" a="1"/>
  <c r="J41" i="5" s="1"/>
  <c r="J40" i="5" a="1"/>
  <c r="J40" i="5" s="1"/>
  <c r="J39" i="5" a="1"/>
  <c r="J39" i="5" s="1"/>
  <c r="J38" i="5" a="1"/>
  <c r="J38" i="5" s="1"/>
  <c r="J37" i="5" a="1"/>
  <c r="J37" i="5" s="1"/>
  <c r="J36" i="5" a="1"/>
  <c r="J36" i="5" s="1"/>
  <c r="J35" i="5" a="1"/>
  <c r="J35" i="5" s="1"/>
  <c r="J34" i="5" a="1"/>
  <c r="J34" i="5" s="1"/>
  <c r="J33" i="5" a="1"/>
  <c r="J33" i="5" s="1"/>
  <c r="J32" i="5" a="1"/>
  <c r="J32" i="5" s="1"/>
  <c r="J31" i="5" a="1"/>
  <c r="J31" i="5" s="1"/>
  <c r="J30" i="5" a="1"/>
  <c r="J30" i="5" s="1"/>
  <c r="J29" i="5" a="1"/>
  <c r="J29" i="5" s="1"/>
  <c r="J28" i="5" a="1"/>
  <c r="J28" i="5" s="1"/>
  <c r="J27" i="5" a="1"/>
  <c r="J27" i="5" s="1"/>
  <c r="J26" i="5" a="1"/>
  <c r="J26" i="5" s="1"/>
  <c r="J25" i="5" a="1"/>
  <c r="J25" i="5" s="1"/>
  <c r="J24" i="5" a="1"/>
  <c r="J24" i="5" s="1"/>
  <c r="J23" i="5" a="1"/>
  <c r="J23" i="5" s="1"/>
  <c r="J22" i="5" a="1"/>
  <c r="J22" i="5" s="1"/>
  <c r="J21" i="5" a="1"/>
  <c r="J21" i="5" s="1"/>
  <c r="J20" i="5" a="1"/>
  <c r="J20" i="5" s="1"/>
  <c r="J19" i="5" a="1"/>
  <c r="J19" i="5" s="1"/>
  <c r="J18" i="5" a="1"/>
  <c r="J18" i="5" s="1"/>
  <c r="J17" i="5" a="1"/>
  <c r="J17" i="5" s="1"/>
  <c r="J16" i="5" a="1"/>
  <c r="J16" i="5" s="1"/>
  <c r="J15" i="5" a="1"/>
  <c r="J15" i="5" s="1"/>
  <c r="J14" i="5" a="1"/>
  <c r="J14" i="5" s="1"/>
  <c r="J13" i="5" a="1"/>
  <c r="J13" i="5" s="1"/>
  <c r="J12" i="5" a="1"/>
  <c r="J12" i="5" s="1"/>
  <c r="J11" i="5" a="1"/>
  <c r="J11" i="5" s="1"/>
  <c r="J10" i="5" a="1"/>
  <c r="J10" i="5" s="1"/>
  <c r="J9" i="5" a="1"/>
  <c r="J9" i="5" s="1"/>
  <c r="J8" i="5" a="1"/>
  <c r="J8" i="5" s="1"/>
  <c r="J7" i="5" a="1"/>
  <c r="J7" i="5" s="1"/>
  <c r="J6" i="5" a="1"/>
  <c r="J6" i="5" s="1"/>
  <c r="I888" i="5" a="1"/>
  <c r="I888" i="5" s="1"/>
  <c r="I887" i="5" a="1"/>
  <c r="I887" i="5" s="1"/>
  <c r="I886" i="5" a="1"/>
  <c r="I886" i="5" s="1"/>
  <c r="I885" i="5" a="1"/>
  <c r="I885" i="5" s="1"/>
  <c r="I884" i="5" a="1"/>
  <c r="I884" i="5" s="1"/>
  <c r="I883" i="5" a="1"/>
  <c r="I883" i="5" s="1"/>
  <c r="I882" i="5" a="1"/>
  <c r="I882" i="5" s="1"/>
  <c r="I881" i="5" a="1"/>
  <c r="I881" i="5" s="1"/>
  <c r="I880" i="5" a="1"/>
  <c r="I880" i="5" s="1"/>
  <c r="I879" i="5" a="1"/>
  <c r="I879" i="5" s="1"/>
  <c r="I878" i="5" a="1"/>
  <c r="I878" i="5" s="1"/>
  <c r="I877" i="5" a="1"/>
  <c r="I877" i="5" s="1"/>
  <c r="I876" i="5" a="1"/>
  <c r="I876" i="5" s="1"/>
  <c r="I875" i="5" a="1"/>
  <c r="I875" i="5" s="1"/>
  <c r="I874" i="5" a="1"/>
  <c r="I874" i="5" s="1"/>
  <c r="I873" i="5" a="1"/>
  <c r="I873" i="5" s="1"/>
  <c r="I872" i="5" a="1"/>
  <c r="I872" i="5" s="1"/>
  <c r="I871" i="5" a="1"/>
  <c r="I871" i="5" s="1"/>
  <c r="I870" i="5" a="1"/>
  <c r="I870" i="5" s="1"/>
  <c r="I869" i="5" a="1"/>
  <c r="I869" i="5" s="1"/>
  <c r="I868" i="5" a="1"/>
  <c r="I868" i="5" s="1"/>
  <c r="I867" i="5" a="1"/>
  <c r="I867" i="5" s="1"/>
  <c r="I866" i="5" a="1"/>
  <c r="I866" i="5" s="1"/>
  <c r="I865" i="5" a="1"/>
  <c r="I865" i="5" s="1"/>
  <c r="I864" i="5" a="1"/>
  <c r="I864" i="5" s="1"/>
  <c r="I863" i="5" a="1"/>
  <c r="I863" i="5" s="1"/>
  <c r="I862" i="5" a="1"/>
  <c r="I862" i="5" s="1"/>
  <c r="I861" i="5" a="1"/>
  <c r="I861" i="5" s="1"/>
  <c r="I860" i="5" a="1"/>
  <c r="I860" i="5" s="1"/>
  <c r="I859" i="5" a="1"/>
  <c r="I859" i="5" s="1"/>
  <c r="I858" i="5" a="1"/>
  <c r="I858" i="5" s="1"/>
  <c r="I857" i="5" a="1"/>
  <c r="I857" i="5" s="1"/>
  <c r="I856" i="5" a="1"/>
  <c r="I856" i="5" s="1"/>
  <c r="I855" i="5" a="1"/>
  <c r="I855" i="5" s="1"/>
  <c r="I854" i="5" a="1"/>
  <c r="I854" i="5" s="1"/>
  <c r="I853" i="5" a="1"/>
  <c r="I853" i="5" s="1"/>
  <c r="I852" i="5" a="1"/>
  <c r="I852" i="5" s="1"/>
  <c r="I851" i="5" a="1"/>
  <c r="I851" i="5" s="1"/>
  <c r="I850" i="5" a="1"/>
  <c r="I850" i="5" s="1"/>
  <c r="I849" i="5" a="1"/>
  <c r="I849" i="5" s="1"/>
  <c r="I848" i="5" a="1"/>
  <c r="I848" i="5" s="1"/>
  <c r="I847" i="5" a="1"/>
  <c r="I847" i="5" s="1"/>
  <c r="I846" i="5" a="1"/>
  <c r="I846" i="5" s="1"/>
  <c r="I845" i="5" a="1"/>
  <c r="I845" i="5" s="1"/>
  <c r="I844" i="5" a="1"/>
  <c r="I844" i="5" s="1"/>
  <c r="I843" i="5" a="1"/>
  <c r="I843" i="5" s="1"/>
  <c r="I842" i="5" a="1"/>
  <c r="I842" i="5" s="1"/>
  <c r="I841" i="5" a="1"/>
  <c r="I841" i="5" s="1"/>
  <c r="I840" i="5" a="1"/>
  <c r="I840" i="5" s="1"/>
  <c r="I839" i="5" a="1"/>
  <c r="I839" i="5" s="1"/>
  <c r="I838" i="5" a="1"/>
  <c r="I838" i="5" s="1"/>
  <c r="I837" i="5" a="1"/>
  <c r="I837" i="5" s="1"/>
  <c r="I836" i="5" a="1"/>
  <c r="I836" i="5" s="1"/>
  <c r="I835" i="5" a="1"/>
  <c r="I835" i="5" s="1"/>
  <c r="I834" i="5" a="1"/>
  <c r="I834" i="5" s="1"/>
  <c r="I833" i="5" a="1"/>
  <c r="I833" i="5" s="1"/>
  <c r="I832" i="5" a="1"/>
  <c r="I832" i="5" s="1"/>
  <c r="I831" i="5" a="1"/>
  <c r="I831" i="5" s="1"/>
  <c r="I830" i="5" a="1"/>
  <c r="I830" i="5" s="1"/>
  <c r="I829" i="5" a="1"/>
  <c r="I829" i="5" s="1"/>
  <c r="I828" i="5" a="1"/>
  <c r="I828" i="5" s="1"/>
  <c r="I827" i="5" a="1"/>
  <c r="I827" i="5" s="1"/>
  <c r="I826" i="5" a="1"/>
  <c r="I826" i="5" s="1"/>
  <c r="I825" i="5" a="1"/>
  <c r="I825" i="5" s="1"/>
  <c r="I824" i="5" a="1"/>
  <c r="I824" i="5" s="1"/>
  <c r="I823" i="5" a="1"/>
  <c r="I823" i="5" s="1"/>
  <c r="I822" i="5" a="1"/>
  <c r="I822" i="5" s="1"/>
  <c r="I821" i="5" a="1"/>
  <c r="I821" i="5" s="1"/>
  <c r="I820" i="5" a="1"/>
  <c r="I820" i="5" s="1"/>
  <c r="I819" i="5" a="1"/>
  <c r="I819" i="5" s="1"/>
  <c r="I818" i="5" a="1"/>
  <c r="I818" i="5" s="1"/>
  <c r="I817" i="5" a="1"/>
  <c r="I817" i="5" s="1"/>
  <c r="I816" i="5" a="1"/>
  <c r="I816" i="5" s="1"/>
  <c r="I815" i="5" a="1"/>
  <c r="I815" i="5" s="1"/>
  <c r="I814" i="5" a="1"/>
  <c r="I814" i="5" s="1"/>
  <c r="I813" i="5" a="1"/>
  <c r="I813" i="5" s="1"/>
  <c r="I812" i="5" a="1"/>
  <c r="I812" i="5" s="1"/>
  <c r="I811" i="5" a="1"/>
  <c r="I811" i="5" s="1"/>
  <c r="I810" i="5" a="1"/>
  <c r="I810" i="5" s="1"/>
  <c r="I809" i="5" a="1"/>
  <c r="I809" i="5" s="1"/>
  <c r="I808" i="5" a="1"/>
  <c r="I808" i="5" s="1"/>
  <c r="I804" i="5" a="1"/>
  <c r="I804" i="5" s="1"/>
  <c r="I803" i="5" a="1"/>
  <c r="I803" i="5" s="1"/>
  <c r="I802" i="5" a="1"/>
  <c r="I802" i="5" s="1"/>
  <c r="I801" i="5" a="1"/>
  <c r="I801" i="5" s="1"/>
  <c r="I800" i="5" a="1"/>
  <c r="I800" i="5" s="1"/>
  <c r="I799" i="5" a="1"/>
  <c r="I799" i="5" s="1"/>
  <c r="I798" i="5" a="1"/>
  <c r="I798" i="5" s="1"/>
  <c r="I797" i="5" a="1"/>
  <c r="I797" i="5" s="1"/>
  <c r="I796" i="5" a="1"/>
  <c r="I796" i="5" s="1"/>
  <c r="I795" i="5" a="1"/>
  <c r="I795" i="5" s="1"/>
  <c r="I794" i="5" a="1"/>
  <c r="I794" i="5" s="1"/>
  <c r="I793" i="5" a="1"/>
  <c r="I793" i="5" s="1"/>
  <c r="I792" i="5" a="1"/>
  <c r="I792" i="5" s="1"/>
  <c r="I791" i="5" a="1"/>
  <c r="I791" i="5" s="1"/>
  <c r="I790" i="5" a="1"/>
  <c r="I790" i="5" s="1"/>
  <c r="I789" i="5" a="1"/>
  <c r="I789" i="5" s="1"/>
  <c r="I788" i="5" a="1"/>
  <c r="I788" i="5" s="1"/>
  <c r="I787" i="5" a="1"/>
  <c r="I787" i="5" s="1"/>
  <c r="I786" i="5" a="1"/>
  <c r="I786" i="5" s="1"/>
  <c r="I785" i="5" a="1"/>
  <c r="I785" i="5" s="1"/>
  <c r="I784" i="5" a="1"/>
  <c r="I784" i="5" s="1"/>
  <c r="I783" i="5" a="1"/>
  <c r="I783" i="5" s="1"/>
  <c r="I782" i="5" a="1"/>
  <c r="I782" i="5" s="1"/>
  <c r="I781" i="5" a="1"/>
  <c r="I781" i="5" s="1"/>
  <c r="I780" i="5" a="1"/>
  <c r="I780" i="5" s="1"/>
  <c r="I779" i="5" a="1"/>
  <c r="I779" i="5" s="1"/>
  <c r="I778" i="5" a="1"/>
  <c r="I778" i="5" s="1"/>
  <c r="I777" i="5" a="1"/>
  <c r="I777" i="5" s="1"/>
  <c r="I776" i="5" a="1"/>
  <c r="I776" i="5" s="1"/>
  <c r="I775" i="5" a="1"/>
  <c r="I775" i="5" s="1"/>
  <c r="I774" i="5" a="1"/>
  <c r="I774" i="5" s="1"/>
  <c r="I773" i="5" a="1"/>
  <c r="I773" i="5" s="1"/>
  <c r="I772" i="5" a="1"/>
  <c r="I772" i="5" s="1"/>
  <c r="I771" i="5" a="1"/>
  <c r="I771" i="5" s="1"/>
  <c r="I770" i="5" a="1"/>
  <c r="I770" i="5" s="1"/>
  <c r="I769" i="5" a="1"/>
  <c r="I769" i="5" s="1"/>
  <c r="I768" i="5" a="1"/>
  <c r="I768" i="5" s="1"/>
  <c r="I767" i="5" a="1"/>
  <c r="I767" i="5" s="1"/>
  <c r="I766" i="5" a="1"/>
  <c r="I766" i="5" s="1"/>
  <c r="I765" i="5" a="1"/>
  <c r="I765" i="5" s="1"/>
  <c r="I764" i="5" a="1"/>
  <c r="I764" i="5" s="1"/>
  <c r="I763" i="5" a="1"/>
  <c r="I763" i="5" s="1"/>
  <c r="I762" i="5" a="1"/>
  <c r="I762" i="5" s="1"/>
  <c r="I761" i="5" a="1"/>
  <c r="I761" i="5" s="1"/>
  <c r="I760" i="5" a="1"/>
  <c r="I760" i="5" s="1"/>
  <c r="I759" i="5" a="1"/>
  <c r="I759" i="5" s="1"/>
  <c r="I758" i="5" a="1"/>
  <c r="I758" i="5" s="1"/>
  <c r="I757" i="5" a="1"/>
  <c r="I757" i="5" s="1"/>
  <c r="I756" i="5" a="1"/>
  <c r="I756" i="5" s="1"/>
  <c r="I755" i="5" a="1"/>
  <c r="I755" i="5" s="1"/>
  <c r="I754" i="5" a="1"/>
  <c r="I754" i="5" s="1"/>
  <c r="I753" i="5" a="1"/>
  <c r="I753" i="5" s="1"/>
  <c r="I752" i="5" a="1"/>
  <c r="I752" i="5" s="1"/>
  <c r="I751" i="5" a="1"/>
  <c r="I751" i="5" s="1"/>
  <c r="I750" i="5" a="1"/>
  <c r="I750" i="5" s="1"/>
  <c r="I749" i="5" a="1"/>
  <c r="I749" i="5" s="1"/>
  <c r="I748" i="5" a="1"/>
  <c r="I748" i="5" s="1"/>
  <c r="I747" i="5" a="1"/>
  <c r="I747" i="5" s="1"/>
  <c r="I746" i="5" a="1"/>
  <c r="I746" i="5" s="1"/>
  <c r="I745" i="5" a="1"/>
  <c r="I745" i="5" s="1"/>
  <c r="I744" i="5" a="1"/>
  <c r="I744" i="5" s="1"/>
  <c r="I743" i="5" a="1"/>
  <c r="I743" i="5" s="1"/>
  <c r="I742" i="5" a="1"/>
  <c r="I742" i="5" s="1"/>
  <c r="I741" i="5" a="1"/>
  <c r="I741" i="5" s="1"/>
  <c r="I740" i="5" a="1"/>
  <c r="I740" i="5" s="1"/>
  <c r="I739" i="5" a="1"/>
  <c r="I739" i="5" s="1"/>
  <c r="I738" i="5" a="1"/>
  <c r="I738" i="5" s="1"/>
  <c r="I737" i="5" a="1"/>
  <c r="I737" i="5" s="1"/>
  <c r="I736" i="5" a="1"/>
  <c r="I736" i="5" s="1"/>
  <c r="I735" i="5" a="1"/>
  <c r="I735" i="5" s="1"/>
  <c r="I734" i="5" a="1"/>
  <c r="I734" i="5" s="1"/>
  <c r="I733" i="5" a="1"/>
  <c r="I733" i="5" s="1"/>
  <c r="I732" i="5" a="1"/>
  <c r="I732" i="5" s="1"/>
  <c r="I731" i="5" a="1"/>
  <c r="I731" i="5" s="1"/>
  <c r="I727" i="5" a="1"/>
  <c r="I727" i="5" s="1"/>
  <c r="I726" i="5" a="1"/>
  <c r="I726" i="5" s="1"/>
  <c r="I725" i="5" a="1"/>
  <c r="I725" i="5" s="1"/>
  <c r="I724" i="5" a="1"/>
  <c r="I724" i="5" s="1"/>
  <c r="I723" i="5" a="1"/>
  <c r="I723" i="5" s="1"/>
  <c r="I722" i="5" a="1"/>
  <c r="I722" i="5" s="1"/>
  <c r="I721" i="5" a="1"/>
  <c r="I721" i="5" s="1"/>
  <c r="I720" i="5" a="1"/>
  <c r="I720" i="5" s="1"/>
  <c r="I719" i="5" a="1"/>
  <c r="I719" i="5" s="1"/>
  <c r="I718" i="5" a="1"/>
  <c r="I718" i="5" s="1"/>
  <c r="I717" i="5" a="1"/>
  <c r="I717" i="5" s="1"/>
  <c r="I716" i="5" a="1"/>
  <c r="I716" i="5" s="1"/>
  <c r="I715" i="5" a="1"/>
  <c r="I715" i="5" s="1"/>
  <c r="I714" i="5" a="1"/>
  <c r="I714" i="5" s="1"/>
  <c r="I713" i="5" a="1"/>
  <c r="I713" i="5" s="1"/>
  <c r="I712" i="5" a="1"/>
  <c r="I712" i="5" s="1"/>
  <c r="I711" i="5" a="1"/>
  <c r="I711" i="5" s="1"/>
  <c r="I710" i="5" a="1"/>
  <c r="I710" i="5" s="1"/>
  <c r="I709" i="5" a="1"/>
  <c r="I709" i="5" s="1"/>
  <c r="I708" i="5" a="1"/>
  <c r="I708" i="5" s="1"/>
  <c r="I707" i="5" a="1"/>
  <c r="I707" i="5" s="1"/>
  <c r="I706" i="5" a="1"/>
  <c r="I706" i="5" s="1"/>
  <c r="I705" i="5" a="1"/>
  <c r="I705" i="5" s="1"/>
  <c r="I704" i="5" a="1"/>
  <c r="I704" i="5" s="1"/>
  <c r="I703" i="5" a="1"/>
  <c r="I703" i="5" s="1"/>
  <c r="I702" i="5" a="1"/>
  <c r="I702" i="5" s="1"/>
  <c r="I701" i="5" a="1"/>
  <c r="I701" i="5" s="1"/>
  <c r="I700" i="5" a="1"/>
  <c r="I700" i="5" s="1"/>
  <c r="I699" i="5" a="1"/>
  <c r="I699" i="5" s="1"/>
  <c r="I698" i="5" a="1"/>
  <c r="I698" i="5" s="1"/>
  <c r="I697" i="5" a="1"/>
  <c r="I697" i="5" s="1"/>
  <c r="I696" i="5" a="1"/>
  <c r="I696" i="5" s="1"/>
  <c r="I695" i="5" a="1"/>
  <c r="I695" i="5" s="1"/>
  <c r="I694" i="5" a="1"/>
  <c r="I694" i="5" s="1"/>
  <c r="I693" i="5" a="1"/>
  <c r="I693" i="5" s="1"/>
  <c r="I692" i="5" a="1"/>
  <c r="I692" i="5" s="1"/>
  <c r="I691" i="5" a="1"/>
  <c r="I691" i="5" s="1"/>
  <c r="I690" i="5" a="1"/>
  <c r="I690" i="5" s="1"/>
  <c r="I689" i="5" a="1"/>
  <c r="I689" i="5" s="1"/>
  <c r="I688" i="5" a="1"/>
  <c r="I688" i="5" s="1"/>
  <c r="I687" i="5" a="1"/>
  <c r="I687" i="5" s="1"/>
  <c r="I686" i="5" a="1"/>
  <c r="I686" i="5" s="1"/>
  <c r="I685" i="5" a="1"/>
  <c r="I685" i="5" s="1"/>
  <c r="I684" i="5" a="1"/>
  <c r="I684" i="5" s="1"/>
  <c r="I683" i="5" a="1"/>
  <c r="I683" i="5" s="1"/>
  <c r="I682" i="5" a="1"/>
  <c r="I682" i="5" s="1"/>
  <c r="I681" i="5" a="1"/>
  <c r="I681" i="5" s="1"/>
  <c r="I680" i="5" a="1"/>
  <c r="I680" i="5" s="1"/>
  <c r="I679" i="5" a="1"/>
  <c r="I679" i="5" s="1"/>
  <c r="I678" i="5" a="1"/>
  <c r="I678" i="5" s="1"/>
  <c r="I677" i="5" a="1"/>
  <c r="I677" i="5" s="1"/>
  <c r="I676" i="5" a="1"/>
  <c r="I676" i="5" s="1"/>
  <c r="I675" i="5" a="1"/>
  <c r="I675" i="5" s="1"/>
  <c r="I674" i="5" a="1"/>
  <c r="I674" i="5" s="1"/>
  <c r="I673" i="5" a="1"/>
  <c r="I673" i="5" s="1"/>
  <c r="I672" i="5" a="1"/>
  <c r="I672" i="5" s="1"/>
  <c r="I671" i="5" a="1"/>
  <c r="I671" i="5" s="1"/>
  <c r="I670" i="5" a="1"/>
  <c r="I670" i="5" s="1"/>
  <c r="I669" i="5" a="1"/>
  <c r="I669" i="5" s="1"/>
  <c r="I668" i="5" a="1"/>
  <c r="I668" i="5" s="1"/>
  <c r="I667" i="5" a="1"/>
  <c r="I667" i="5" s="1"/>
  <c r="I666" i="5" a="1"/>
  <c r="I666" i="5" s="1"/>
  <c r="I665" i="5" a="1"/>
  <c r="I665" i="5" s="1"/>
  <c r="I664" i="5" a="1"/>
  <c r="I664" i="5" s="1"/>
  <c r="I660" i="5" a="1"/>
  <c r="I660" i="5" s="1"/>
  <c r="I659" i="5" a="1"/>
  <c r="I659" i="5" s="1"/>
  <c r="I658" i="5" a="1"/>
  <c r="I658" i="5" s="1"/>
  <c r="I657" i="5" a="1"/>
  <c r="I657" i="5" s="1"/>
  <c r="I656" i="5" a="1"/>
  <c r="I656" i="5" s="1"/>
  <c r="I655" i="5" a="1"/>
  <c r="I655" i="5" s="1"/>
  <c r="I654" i="5" a="1"/>
  <c r="I654" i="5" s="1"/>
  <c r="I653" i="5" a="1"/>
  <c r="I653" i="5" s="1"/>
  <c r="I652" i="5" a="1"/>
  <c r="I652" i="5" s="1"/>
  <c r="I651" i="5" a="1"/>
  <c r="I651" i="5" s="1"/>
  <c r="I650" i="5" a="1"/>
  <c r="I650" i="5" s="1"/>
  <c r="I649" i="5" a="1"/>
  <c r="I649" i="5" s="1"/>
  <c r="I648" i="5" a="1"/>
  <c r="I648" i="5" s="1"/>
  <c r="I647" i="5" a="1"/>
  <c r="I647" i="5" s="1"/>
  <c r="I646" i="5" a="1"/>
  <c r="I646" i="5" s="1"/>
  <c r="I645" i="5" a="1"/>
  <c r="I645" i="5" s="1"/>
  <c r="I644" i="5" a="1"/>
  <c r="I644" i="5" s="1"/>
  <c r="I643" i="5" a="1"/>
  <c r="I643" i="5" s="1"/>
  <c r="I642" i="5" a="1"/>
  <c r="I642" i="5" s="1"/>
  <c r="I641" i="5" a="1"/>
  <c r="I641" i="5" s="1"/>
  <c r="I640" i="5" a="1"/>
  <c r="I640" i="5" s="1"/>
  <c r="I639" i="5" a="1"/>
  <c r="I639" i="5" s="1"/>
  <c r="I638" i="5" a="1"/>
  <c r="I638" i="5" s="1"/>
  <c r="I637" i="5" a="1"/>
  <c r="I637" i="5" s="1"/>
  <c r="I636" i="5" a="1"/>
  <c r="I636" i="5" s="1"/>
  <c r="I635" i="5" a="1"/>
  <c r="I635" i="5" s="1"/>
  <c r="I634" i="5" a="1"/>
  <c r="I634" i="5" s="1"/>
  <c r="I633" i="5" a="1"/>
  <c r="I633" i="5" s="1"/>
  <c r="I632" i="5" a="1"/>
  <c r="I632" i="5" s="1"/>
  <c r="I631" i="5" a="1"/>
  <c r="I631" i="5" s="1"/>
  <c r="I630" i="5" a="1"/>
  <c r="I630" i="5" s="1"/>
  <c r="I629" i="5" a="1"/>
  <c r="I629" i="5" s="1"/>
  <c r="I628" i="5" a="1"/>
  <c r="I628" i="5" s="1"/>
  <c r="I627" i="5" a="1"/>
  <c r="I627" i="5" s="1"/>
  <c r="I626" i="5" a="1"/>
  <c r="I626" i="5" s="1"/>
  <c r="I625" i="5" a="1"/>
  <c r="I625" i="5" s="1"/>
  <c r="I624" i="5" a="1"/>
  <c r="I624" i="5" s="1"/>
  <c r="I623" i="5" a="1"/>
  <c r="I623" i="5" s="1"/>
  <c r="I622" i="5" a="1"/>
  <c r="I622" i="5" s="1"/>
  <c r="I621" i="5" a="1"/>
  <c r="I621" i="5" s="1"/>
  <c r="I620" i="5" a="1"/>
  <c r="I620" i="5" s="1"/>
  <c r="I619" i="5" a="1"/>
  <c r="I619" i="5" s="1"/>
  <c r="I618" i="5" a="1"/>
  <c r="I618" i="5" s="1"/>
  <c r="I617" i="5" a="1"/>
  <c r="I617" i="5" s="1"/>
  <c r="I616" i="5" a="1"/>
  <c r="I616" i="5" s="1"/>
  <c r="I615" i="5" a="1"/>
  <c r="I615" i="5" s="1"/>
  <c r="I614" i="5" a="1"/>
  <c r="I614" i="5" s="1"/>
  <c r="I613" i="5" a="1"/>
  <c r="I613" i="5" s="1"/>
  <c r="I612" i="5" a="1"/>
  <c r="I612" i="5" s="1"/>
  <c r="I611" i="5" a="1"/>
  <c r="I611" i="5" s="1"/>
  <c r="I610" i="5" a="1"/>
  <c r="I610" i="5" s="1"/>
  <c r="I609" i="5" a="1"/>
  <c r="I609" i="5" s="1"/>
  <c r="I608" i="5" a="1"/>
  <c r="I608" i="5" s="1"/>
  <c r="I607" i="5" a="1"/>
  <c r="I607" i="5" s="1"/>
  <c r="I606" i="5" a="1"/>
  <c r="I606" i="5" s="1"/>
  <c r="I605" i="5" a="1"/>
  <c r="I605" i="5" s="1"/>
  <c r="I604" i="5" a="1"/>
  <c r="I604" i="5" s="1"/>
  <c r="I603" i="5" a="1"/>
  <c r="I603" i="5" s="1"/>
  <c r="I602" i="5" a="1"/>
  <c r="I602" i="5" s="1"/>
  <c r="I601" i="5" a="1"/>
  <c r="I601" i="5" s="1"/>
  <c r="I600" i="5" a="1"/>
  <c r="I600" i="5" s="1"/>
  <c r="I599" i="5" a="1"/>
  <c r="I599" i="5" s="1"/>
  <c r="I598" i="5" a="1"/>
  <c r="I598" i="5" s="1"/>
  <c r="I597" i="5" a="1"/>
  <c r="I597" i="5" s="1"/>
  <c r="I596" i="5" a="1"/>
  <c r="I596" i="5" s="1"/>
  <c r="I595" i="5" a="1"/>
  <c r="I595" i="5" s="1"/>
  <c r="I594" i="5" a="1"/>
  <c r="I594" i="5" s="1"/>
  <c r="I593" i="5" a="1"/>
  <c r="I593" i="5" s="1"/>
  <c r="I592" i="5" a="1"/>
  <c r="I592" i="5" s="1"/>
  <c r="I591" i="5" a="1"/>
  <c r="I591" i="5" s="1"/>
  <c r="I590" i="5" a="1"/>
  <c r="I590" i="5" s="1"/>
  <c r="I589" i="5" a="1"/>
  <c r="I589" i="5" s="1"/>
  <c r="I588" i="5" a="1"/>
  <c r="I588" i="5" s="1"/>
  <c r="I587" i="5" a="1"/>
  <c r="I587" i="5" s="1"/>
  <c r="I586" i="5" a="1"/>
  <c r="I586" i="5" s="1"/>
  <c r="I585" i="5" a="1"/>
  <c r="I585" i="5" s="1"/>
  <c r="I584" i="5" a="1"/>
  <c r="I584" i="5" s="1"/>
  <c r="I583" i="5" a="1"/>
  <c r="I583" i="5" s="1"/>
  <c r="I582" i="5" a="1"/>
  <c r="I582" i="5" s="1"/>
  <c r="I581" i="5" a="1"/>
  <c r="I581" i="5" s="1"/>
  <c r="I580" i="5" a="1"/>
  <c r="I580" i="5" s="1"/>
  <c r="I579" i="5" a="1"/>
  <c r="I579" i="5" s="1"/>
  <c r="I578" i="5" a="1"/>
  <c r="I578" i="5" s="1"/>
  <c r="I577" i="5" a="1"/>
  <c r="I577" i="5" s="1"/>
  <c r="I576" i="5" a="1"/>
  <c r="I576" i="5" s="1"/>
  <c r="I575" i="5" a="1"/>
  <c r="I575" i="5" s="1"/>
  <c r="I574" i="5" a="1"/>
  <c r="I574" i="5" s="1"/>
  <c r="I573" i="5" a="1"/>
  <c r="I573" i="5" s="1"/>
  <c r="I572" i="5" a="1"/>
  <c r="I572" i="5" s="1"/>
  <c r="I571" i="5" a="1"/>
  <c r="I571" i="5" s="1"/>
  <c r="I570" i="5" a="1"/>
  <c r="I570" i="5" s="1"/>
  <c r="I569" i="5" a="1"/>
  <c r="I569" i="5" s="1"/>
  <c r="I568" i="5" a="1"/>
  <c r="I568" i="5" s="1"/>
  <c r="I567" i="5" a="1"/>
  <c r="I567" i="5" s="1"/>
  <c r="I566" i="5" a="1"/>
  <c r="I566" i="5" s="1"/>
  <c r="I565" i="5" a="1"/>
  <c r="I565" i="5" s="1"/>
  <c r="I564" i="5" a="1"/>
  <c r="I564" i="5" s="1"/>
  <c r="I563" i="5" a="1"/>
  <c r="I563" i="5" s="1"/>
  <c r="I562" i="5" a="1"/>
  <c r="I562" i="5" s="1"/>
  <c r="I561" i="5" a="1"/>
  <c r="I561" i="5" s="1"/>
  <c r="I560" i="5" a="1"/>
  <c r="I560" i="5" s="1"/>
  <c r="I559" i="5" a="1"/>
  <c r="I559" i="5" s="1"/>
  <c r="I558" i="5" a="1"/>
  <c r="I558" i="5" s="1"/>
  <c r="I557" i="5" a="1"/>
  <c r="I557" i="5" s="1"/>
  <c r="I556" i="5" a="1"/>
  <c r="I556" i="5" s="1"/>
  <c r="I555" i="5" a="1"/>
  <c r="I555" i="5" s="1"/>
  <c r="I554" i="5" a="1"/>
  <c r="I554" i="5" s="1"/>
  <c r="I553" i="5" a="1"/>
  <c r="I553" i="5" s="1"/>
  <c r="I552" i="5" a="1"/>
  <c r="I552" i="5" s="1"/>
  <c r="I551" i="5" a="1"/>
  <c r="I551" i="5" s="1"/>
  <c r="I550" i="5" a="1"/>
  <c r="I550" i="5" s="1"/>
  <c r="I549" i="5" a="1"/>
  <c r="I549" i="5" s="1"/>
  <c r="I548" i="5" a="1"/>
  <c r="I548" i="5" s="1"/>
  <c r="I547" i="5" a="1"/>
  <c r="I547" i="5" s="1"/>
  <c r="I546" i="5" a="1"/>
  <c r="I546" i="5" s="1"/>
  <c r="I545" i="5" a="1"/>
  <c r="I545" i="5" s="1"/>
  <c r="I544" i="5" a="1"/>
  <c r="I544" i="5" s="1"/>
  <c r="I543" i="5" a="1"/>
  <c r="I543" i="5" s="1"/>
  <c r="I542" i="5" a="1"/>
  <c r="I542" i="5" s="1"/>
  <c r="I541" i="5" a="1"/>
  <c r="I541" i="5" s="1"/>
  <c r="I540" i="5" a="1"/>
  <c r="I540" i="5" s="1"/>
  <c r="I539" i="5" a="1"/>
  <c r="I539" i="5" s="1"/>
  <c r="I538" i="5" a="1"/>
  <c r="I538" i="5" s="1"/>
  <c r="I537" i="5" a="1"/>
  <c r="I537" i="5" s="1"/>
  <c r="I536" i="5" a="1"/>
  <c r="I536" i="5" s="1"/>
  <c r="I535" i="5" a="1"/>
  <c r="I535" i="5" s="1"/>
  <c r="I534" i="5" a="1"/>
  <c r="I534" i="5" s="1"/>
  <c r="I533" i="5" a="1"/>
  <c r="I533" i="5" s="1"/>
  <c r="I532" i="5" a="1"/>
  <c r="I532" i="5" s="1"/>
  <c r="I531" i="5" a="1"/>
  <c r="I531" i="5" s="1"/>
  <c r="I530" i="5" a="1"/>
  <c r="I530" i="5" s="1"/>
  <c r="I529" i="5" a="1"/>
  <c r="I529" i="5" s="1"/>
  <c r="I528" i="5" a="1"/>
  <c r="I528" i="5" s="1"/>
  <c r="I527" i="5" a="1"/>
  <c r="I527" i="5" s="1"/>
  <c r="I526" i="5" a="1"/>
  <c r="I526" i="5" s="1"/>
  <c r="I525" i="5" a="1"/>
  <c r="I525" i="5" s="1"/>
  <c r="I524" i="5" a="1"/>
  <c r="I524" i="5" s="1"/>
  <c r="I523" i="5" a="1"/>
  <c r="I523" i="5" s="1"/>
  <c r="I522" i="5" a="1"/>
  <c r="I522" i="5" s="1"/>
  <c r="I521" i="5" a="1"/>
  <c r="I521" i="5" s="1"/>
  <c r="I520" i="5" a="1"/>
  <c r="I520" i="5" s="1"/>
  <c r="I519" i="5" a="1"/>
  <c r="I519" i="5" s="1"/>
  <c r="I518" i="5" a="1"/>
  <c r="I518" i="5" s="1"/>
  <c r="I517" i="5" a="1"/>
  <c r="I517" i="5" s="1"/>
  <c r="I516" i="5" a="1"/>
  <c r="I516" i="5" s="1"/>
  <c r="I515" i="5" a="1"/>
  <c r="I515" i="5" s="1"/>
  <c r="I514" i="5" a="1"/>
  <c r="I514" i="5" s="1"/>
  <c r="I513" i="5" a="1"/>
  <c r="I513" i="5" s="1"/>
  <c r="I512" i="5" a="1"/>
  <c r="I512" i="5" s="1"/>
  <c r="I511" i="5" a="1"/>
  <c r="I511" i="5" s="1"/>
  <c r="I510" i="5" a="1"/>
  <c r="I510" i="5" s="1"/>
  <c r="I509" i="5" a="1"/>
  <c r="I509" i="5" s="1"/>
  <c r="I508" i="5" a="1"/>
  <c r="I508" i="5" s="1"/>
  <c r="I507" i="5" a="1"/>
  <c r="I507" i="5" s="1"/>
  <c r="I503" i="5" a="1"/>
  <c r="I503" i="5" s="1"/>
  <c r="I502" i="5" a="1"/>
  <c r="I502" i="5" s="1"/>
  <c r="I501" i="5" a="1"/>
  <c r="I501" i="5" s="1"/>
  <c r="I500" i="5" a="1"/>
  <c r="I500" i="5" s="1"/>
  <c r="I499" i="5" a="1"/>
  <c r="I499" i="5" s="1"/>
  <c r="I498" i="5" a="1"/>
  <c r="I498" i="5" s="1"/>
  <c r="I497" i="5" a="1"/>
  <c r="I497" i="5" s="1"/>
  <c r="I496" i="5" a="1"/>
  <c r="I496" i="5" s="1"/>
  <c r="I495" i="5" a="1"/>
  <c r="I495" i="5" s="1"/>
  <c r="I494" i="5" a="1"/>
  <c r="I494" i="5" s="1"/>
  <c r="I493" i="5" a="1"/>
  <c r="I493" i="5" s="1"/>
  <c r="I492" i="5" a="1"/>
  <c r="I492" i="5" s="1"/>
  <c r="I491" i="5" a="1"/>
  <c r="I491" i="5" s="1"/>
  <c r="I490" i="5" a="1"/>
  <c r="I490" i="5" s="1"/>
  <c r="I489" i="5" a="1"/>
  <c r="I489" i="5" s="1"/>
  <c r="I488" i="5" a="1"/>
  <c r="I488" i="5" s="1"/>
  <c r="I487" i="5" a="1"/>
  <c r="I487" i="5" s="1"/>
  <c r="I486" i="5" a="1"/>
  <c r="I486" i="5" s="1"/>
  <c r="I485" i="5" a="1"/>
  <c r="I485" i="5" s="1"/>
  <c r="I484" i="5" a="1"/>
  <c r="I484" i="5" s="1"/>
  <c r="I483" i="5" a="1"/>
  <c r="I483" i="5" s="1"/>
  <c r="I482" i="5" a="1"/>
  <c r="I482" i="5" s="1"/>
  <c r="I481" i="5" a="1"/>
  <c r="I481" i="5" s="1"/>
  <c r="I480" i="5" a="1"/>
  <c r="I480" i="5" s="1"/>
  <c r="I479" i="5" a="1"/>
  <c r="I479" i="5" s="1"/>
  <c r="I478" i="5" a="1"/>
  <c r="I478" i="5" s="1"/>
  <c r="I477" i="5" a="1"/>
  <c r="I477" i="5" s="1"/>
  <c r="I476" i="5" a="1"/>
  <c r="I476" i="5" s="1"/>
  <c r="I475" i="5" a="1"/>
  <c r="I475" i="5" s="1"/>
  <c r="I474" i="5" a="1"/>
  <c r="I474" i="5" s="1"/>
  <c r="I473" i="5" a="1"/>
  <c r="I473" i="5" s="1"/>
  <c r="I472" i="5" a="1"/>
  <c r="I472" i="5" s="1"/>
  <c r="I471" i="5" a="1"/>
  <c r="I471" i="5" s="1"/>
  <c r="I470" i="5" a="1"/>
  <c r="I470" i="5" s="1"/>
  <c r="I469" i="5" a="1"/>
  <c r="I469" i="5" s="1"/>
  <c r="I468" i="5" a="1"/>
  <c r="I468" i="5" s="1"/>
  <c r="I467" i="5" a="1"/>
  <c r="I467" i="5" s="1"/>
  <c r="I466" i="5" a="1"/>
  <c r="I466" i="5" s="1"/>
  <c r="I465" i="5" a="1"/>
  <c r="I465" i="5" s="1"/>
  <c r="I464" i="5" a="1"/>
  <c r="I464" i="5" s="1"/>
  <c r="I463" i="5" a="1"/>
  <c r="I463" i="5" s="1"/>
  <c r="I462" i="5" a="1"/>
  <c r="I462" i="5" s="1"/>
  <c r="I461" i="5" a="1"/>
  <c r="I461" i="5" s="1"/>
  <c r="I460" i="5" a="1"/>
  <c r="I460" i="5" s="1"/>
  <c r="I459" i="5" a="1"/>
  <c r="I459" i="5" s="1"/>
  <c r="I458" i="5" a="1"/>
  <c r="I458" i="5" s="1"/>
  <c r="I457" i="5" a="1"/>
  <c r="I457" i="5" s="1"/>
  <c r="I456" i="5" a="1"/>
  <c r="I456" i="5" s="1"/>
  <c r="I455" i="5" a="1"/>
  <c r="I455" i="5" s="1"/>
  <c r="I454" i="5" a="1"/>
  <c r="I454" i="5" s="1"/>
  <c r="I453" i="5" a="1"/>
  <c r="I453" i="5" s="1"/>
  <c r="I452" i="5" a="1"/>
  <c r="I452" i="5" s="1"/>
  <c r="I451" i="5" a="1"/>
  <c r="I451" i="5" s="1"/>
  <c r="I450" i="5" a="1"/>
  <c r="I450" i="5" s="1"/>
  <c r="I449" i="5" a="1"/>
  <c r="I449" i="5" s="1"/>
  <c r="I448" i="5" a="1"/>
  <c r="I448" i="5" s="1"/>
  <c r="I447" i="5" a="1"/>
  <c r="I447" i="5" s="1"/>
  <c r="I446" i="5" a="1"/>
  <c r="I446" i="5" s="1"/>
  <c r="I445" i="5" a="1"/>
  <c r="I445" i="5" s="1"/>
  <c r="I444" i="5" a="1"/>
  <c r="I444" i="5" s="1"/>
  <c r="I443" i="5" a="1"/>
  <c r="I443" i="5" s="1"/>
  <c r="I442" i="5" a="1"/>
  <c r="I442" i="5" s="1"/>
  <c r="I441" i="5" a="1"/>
  <c r="I441" i="5" s="1"/>
  <c r="I440" i="5" a="1"/>
  <c r="I440" i="5" s="1"/>
  <c r="I439" i="5" a="1"/>
  <c r="I439" i="5" s="1"/>
  <c r="I438" i="5" a="1"/>
  <c r="I438" i="5" s="1"/>
  <c r="I437" i="5" a="1"/>
  <c r="I437" i="5" s="1"/>
  <c r="I436" i="5" a="1"/>
  <c r="I436" i="5" s="1"/>
  <c r="I435" i="5" a="1"/>
  <c r="I435" i="5" s="1"/>
  <c r="I434" i="5" a="1"/>
  <c r="I434" i="5" s="1"/>
  <c r="I433" i="5" a="1"/>
  <c r="I433" i="5" s="1"/>
  <c r="I432" i="5" a="1"/>
  <c r="I432" i="5" s="1"/>
  <c r="I431" i="5" a="1"/>
  <c r="I431" i="5" s="1"/>
  <c r="I430" i="5" a="1"/>
  <c r="I430" i="5" s="1"/>
  <c r="I429" i="5" a="1"/>
  <c r="I429" i="5" s="1"/>
  <c r="I428" i="5" a="1"/>
  <c r="I428" i="5" s="1"/>
  <c r="I427" i="5" a="1"/>
  <c r="I427" i="5" s="1"/>
  <c r="I426" i="5" a="1"/>
  <c r="I426" i="5" s="1"/>
  <c r="I425" i="5" a="1"/>
  <c r="I425" i="5" s="1"/>
  <c r="I424" i="5" a="1"/>
  <c r="I424" i="5" s="1"/>
  <c r="I423" i="5" a="1"/>
  <c r="I423" i="5" s="1"/>
  <c r="I422" i="5" a="1"/>
  <c r="I422" i="5" s="1"/>
  <c r="I421" i="5" a="1"/>
  <c r="I421" i="5" s="1"/>
  <c r="I420" i="5" a="1"/>
  <c r="I420" i="5" s="1"/>
  <c r="I419" i="5" a="1"/>
  <c r="I419" i="5" s="1"/>
  <c r="I418" i="5" a="1"/>
  <c r="I418" i="5" s="1"/>
  <c r="I417" i="5" a="1"/>
  <c r="I417" i="5" s="1"/>
  <c r="I416" i="5" a="1"/>
  <c r="I416" i="5" s="1"/>
  <c r="I415" i="5" a="1"/>
  <c r="I415" i="5" s="1"/>
  <c r="I414" i="5" a="1"/>
  <c r="I414" i="5" s="1"/>
  <c r="I413" i="5" a="1"/>
  <c r="I413" i="5" s="1"/>
  <c r="I412" i="5" a="1"/>
  <c r="I412" i="5" s="1"/>
  <c r="I411" i="5" a="1"/>
  <c r="I411" i="5" s="1"/>
  <c r="I410" i="5" a="1"/>
  <c r="I410" i="5" s="1"/>
  <c r="I409" i="5" a="1"/>
  <c r="I409" i="5" s="1"/>
  <c r="I408" i="5" a="1"/>
  <c r="I408" i="5" s="1"/>
  <c r="I407" i="5" a="1"/>
  <c r="I407" i="5" s="1"/>
  <c r="I406" i="5" a="1"/>
  <c r="I406" i="5" s="1"/>
  <c r="I405" i="5" a="1"/>
  <c r="I405" i="5" s="1"/>
  <c r="I404" i="5" a="1"/>
  <c r="I404" i="5" s="1"/>
  <c r="I403" i="5" a="1"/>
  <c r="I403" i="5" s="1"/>
  <c r="I402" i="5" a="1"/>
  <c r="I402" i="5" s="1"/>
  <c r="I401" i="5" a="1"/>
  <c r="I401" i="5" s="1"/>
  <c r="I400" i="5" a="1"/>
  <c r="I400" i="5" s="1"/>
  <c r="I399" i="5" a="1"/>
  <c r="I399" i="5" s="1"/>
  <c r="I398" i="5" a="1"/>
  <c r="I398" i="5" s="1"/>
  <c r="I397" i="5" a="1"/>
  <c r="I397" i="5" s="1"/>
  <c r="I396" i="5" a="1"/>
  <c r="I396" i="5" s="1"/>
  <c r="I395" i="5" a="1"/>
  <c r="I395" i="5" s="1"/>
  <c r="I394" i="5" a="1"/>
  <c r="I394" i="5" s="1"/>
  <c r="I393" i="5" a="1"/>
  <c r="I393" i="5" s="1"/>
  <c r="I392" i="5" a="1"/>
  <c r="I392" i="5" s="1"/>
  <c r="I391" i="5" a="1"/>
  <c r="I391" i="5" s="1"/>
  <c r="I390" i="5" a="1"/>
  <c r="I390" i="5" s="1"/>
  <c r="I389" i="5" a="1"/>
  <c r="I389" i="5" s="1"/>
  <c r="I388" i="5" a="1"/>
  <c r="I388" i="5" s="1"/>
  <c r="I387" i="5" a="1"/>
  <c r="I387" i="5" s="1"/>
  <c r="I386" i="5" a="1"/>
  <c r="I386" i="5" s="1"/>
  <c r="I385" i="5" a="1"/>
  <c r="I385" i="5" s="1"/>
  <c r="I384" i="5" a="1"/>
  <c r="I384" i="5" s="1"/>
  <c r="I383" i="5" a="1"/>
  <c r="I383" i="5" s="1"/>
  <c r="I379" i="5" a="1"/>
  <c r="I379" i="5" s="1"/>
  <c r="I378" i="5" a="1"/>
  <c r="I378" i="5" s="1"/>
  <c r="I377" i="5" a="1"/>
  <c r="I377" i="5" s="1"/>
  <c r="I376" i="5" a="1"/>
  <c r="I376" i="5" s="1"/>
  <c r="I375" i="5" a="1"/>
  <c r="I375" i="5" s="1"/>
  <c r="I374" i="5" a="1"/>
  <c r="I374" i="5" s="1"/>
  <c r="I373" i="5" a="1"/>
  <c r="I373" i="5" s="1"/>
  <c r="I372" i="5" a="1"/>
  <c r="I372" i="5" s="1"/>
  <c r="I371" i="5" a="1"/>
  <c r="I371" i="5" s="1"/>
  <c r="I370" i="5" a="1"/>
  <c r="I370" i="5" s="1"/>
  <c r="I369" i="5" a="1"/>
  <c r="I369" i="5" s="1"/>
  <c r="I368" i="5" a="1"/>
  <c r="I368" i="5" s="1"/>
  <c r="I367" i="5" a="1"/>
  <c r="I367" i="5" s="1"/>
  <c r="I366" i="5" a="1"/>
  <c r="I366" i="5" s="1"/>
  <c r="I365" i="5" a="1"/>
  <c r="I365" i="5" s="1"/>
  <c r="I364" i="5" a="1"/>
  <c r="I364" i="5" s="1"/>
  <c r="I363" i="5" a="1"/>
  <c r="I363" i="5" s="1"/>
  <c r="I362" i="5" a="1"/>
  <c r="I362" i="5" s="1"/>
  <c r="I361" i="5" a="1"/>
  <c r="I361" i="5" s="1"/>
  <c r="I360" i="5" a="1"/>
  <c r="I360" i="5" s="1"/>
  <c r="I359" i="5" a="1"/>
  <c r="I359" i="5" s="1"/>
  <c r="I358" i="5" a="1"/>
  <c r="I358" i="5" s="1"/>
  <c r="I357" i="5" a="1"/>
  <c r="I357" i="5" s="1"/>
  <c r="I356" i="5" a="1"/>
  <c r="I356" i="5" s="1"/>
  <c r="I355" i="5" a="1"/>
  <c r="I355" i="5" s="1"/>
  <c r="I354" i="5" a="1"/>
  <c r="I354" i="5" s="1"/>
  <c r="I353" i="5" a="1"/>
  <c r="I353" i="5" s="1"/>
  <c r="I352" i="5" a="1"/>
  <c r="I352" i="5" s="1"/>
  <c r="I351" i="5" a="1"/>
  <c r="I351" i="5" s="1"/>
  <c r="I350" i="5" a="1"/>
  <c r="I350" i="5" s="1"/>
  <c r="I349" i="5" a="1"/>
  <c r="I349" i="5" s="1"/>
  <c r="I348" i="5" a="1"/>
  <c r="I348" i="5" s="1"/>
  <c r="I347" i="5" a="1"/>
  <c r="I347" i="5" s="1"/>
  <c r="I346" i="5" a="1"/>
  <c r="I346" i="5" s="1"/>
  <c r="I345" i="5" a="1"/>
  <c r="I345" i="5" s="1"/>
  <c r="I344" i="5" a="1"/>
  <c r="I344" i="5" s="1"/>
  <c r="I343" i="5" a="1"/>
  <c r="I343" i="5" s="1"/>
  <c r="I342" i="5" a="1"/>
  <c r="I342" i="5" s="1"/>
  <c r="I341" i="5" a="1"/>
  <c r="I341" i="5" s="1"/>
  <c r="I340" i="5" a="1"/>
  <c r="I340" i="5" s="1"/>
  <c r="I339" i="5" a="1"/>
  <c r="I339" i="5" s="1"/>
  <c r="I338" i="5" a="1"/>
  <c r="I338" i="5" s="1"/>
  <c r="I337" i="5" a="1"/>
  <c r="I337" i="5" s="1"/>
  <c r="I336" i="5" a="1"/>
  <c r="I336" i="5" s="1"/>
  <c r="I335" i="5" a="1"/>
  <c r="I335" i="5" s="1"/>
  <c r="I334" i="5" a="1"/>
  <c r="I334" i="5" s="1"/>
  <c r="I333" i="5" a="1"/>
  <c r="I333" i="5" s="1"/>
  <c r="I332" i="5" a="1"/>
  <c r="I332" i="5" s="1"/>
  <c r="I331" i="5" a="1"/>
  <c r="I331" i="5" s="1"/>
  <c r="I330" i="5" a="1"/>
  <c r="I330" i="5" s="1"/>
  <c r="I329" i="5" a="1"/>
  <c r="I329" i="5" s="1"/>
  <c r="I328" i="5" a="1"/>
  <c r="I328" i="5" s="1"/>
  <c r="I327" i="5" a="1"/>
  <c r="I327" i="5" s="1"/>
  <c r="I326" i="5" a="1"/>
  <c r="I326" i="5" s="1"/>
  <c r="I325" i="5" a="1"/>
  <c r="I325" i="5" s="1"/>
  <c r="I324" i="5" a="1"/>
  <c r="I324" i="5" s="1"/>
  <c r="I323" i="5" a="1"/>
  <c r="I323" i="5" s="1"/>
  <c r="I322" i="5" a="1"/>
  <c r="I322" i="5" s="1"/>
  <c r="I321" i="5" a="1"/>
  <c r="I321" i="5" s="1"/>
  <c r="I320" i="5" a="1"/>
  <c r="I320" i="5" s="1"/>
  <c r="I319" i="5" a="1"/>
  <c r="I319" i="5" s="1"/>
  <c r="I318" i="5" a="1"/>
  <c r="I318" i="5" s="1"/>
  <c r="I317" i="5" a="1"/>
  <c r="I317" i="5" s="1"/>
  <c r="I316" i="5" a="1"/>
  <c r="I316" i="5" s="1"/>
  <c r="I315" i="5" a="1"/>
  <c r="I315" i="5" s="1"/>
  <c r="I314" i="5" a="1"/>
  <c r="I314" i="5" s="1"/>
  <c r="I313" i="5" a="1"/>
  <c r="I313" i="5" s="1"/>
  <c r="I312" i="5" a="1"/>
  <c r="I312" i="5" s="1"/>
  <c r="I311" i="5" a="1"/>
  <c r="I311" i="5" s="1"/>
  <c r="I310" i="5" a="1"/>
  <c r="I310" i="5" s="1"/>
  <c r="I309" i="5" a="1"/>
  <c r="I309" i="5" s="1"/>
  <c r="I308" i="5" a="1"/>
  <c r="I308" i="5" s="1"/>
  <c r="I307" i="5" a="1"/>
  <c r="I307" i="5" s="1"/>
  <c r="I306" i="5" a="1"/>
  <c r="I306" i="5" s="1"/>
  <c r="I305" i="5" a="1"/>
  <c r="I305" i="5" s="1"/>
  <c r="I304" i="5" a="1"/>
  <c r="I304" i="5" s="1"/>
  <c r="I303" i="5" a="1"/>
  <c r="I303" i="5" s="1"/>
  <c r="I302" i="5" a="1"/>
  <c r="I302" i="5" s="1"/>
  <c r="I301" i="5" a="1"/>
  <c r="I301" i="5" s="1"/>
  <c r="I300" i="5" a="1"/>
  <c r="I300" i="5" s="1"/>
  <c r="I299" i="5" a="1"/>
  <c r="I299" i="5" s="1"/>
  <c r="I298" i="5" a="1"/>
  <c r="I298" i="5" s="1"/>
  <c r="I297" i="5" a="1"/>
  <c r="I297" i="5" s="1"/>
  <c r="I296" i="5" a="1"/>
  <c r="I296" i="5" s="1"/>
  <c r="I295" i="5" a="1"/>
  <c r="I295" i="5" s="1"/>
  <c r="I294" i="5" a="1"/>
  <c r="I294" i="5" s="1"/>
  <c r="I293" i="5" a="1"/>
  <c r="I293" i="5" s="1"/>
  <c r="I292" i="5" a="1"/>
  <c r="I292" i="5" s="1"/>
  <c r="I291" i="5" a="1"/>
  <c r="I291" i="5" s="1"/>
  <c r="I290" i="5" a="1"/>
  <c r="I290" i="5" s="1"/>
  <c r="I289" i="5" a="1"/>
  <c r="I289" i="5" s="1"/>
  <c r="I288" i="5" a="1"/>
  <c r="I288" i="5" s="1"/>
  <c r="I287" i="5" a="1"/>
  <c r="I287" i="5" s="1"/>
  <c r="I286" i="5" a="1"/>
  <c r="I286" i="5" s="1"/>
  <c r="I285" i="5" a="1"/>
  <c r="I285" i="5" s="1"/>
  <c r="I284" i="5" a="1"/>
  <c r="I284" i="5" s="1"/>
  <c r="I283" i="5" a="1"/>
  <c r="I283" i="5" s="1"/>
  <c r="I282" i="5" a="1"/>
  <c r="I282" i="5" s="1"/>
  <c r="I281" i="5" a="1"/>
  <c r="I281" i="5" s="1"/>
  <c r="I280" i="5" a="1"/>
  <c r="I280" i="5" s="1"/>
  <c r="I279" i="5" a="1"/>
  <c r="I279" i="5" s="1"/>
  <c r="I278" i="5" a="1"/>
  <c r="I278" i="5" s="1"/>
  <c r="I277" i="5" a="1"/>
  <c r="I277" i="5" s="1"/>
  <c r="I276" i="5" a="1"/>
  <c r="I276" i="5" s="1"/>
  <c r="I275" i="5" a="1"/>
  <c r="I275" i="5" s="1"/>
  <c r="I274" i="5" a="1"/>
  <c r="I274" i="5" s="1"/>
  <c r="I273" i="5" a="1"/>
  <c r="I273" i="5" s="1"/>
  <c r="I272" i="5" a="1"/>
  <c r="I272" i="5" s="1"/>
  <c r="I271" i="5" a="1"/>
  <c r="I271" i="5" s="1"/>
  <c r="I270" i="5" a="1"/>
  <c r="I270" i="5" s="1"/>
  <c r="I269" i="5" a="1"/>
  <c r="I269" i="5" s="1"/>
  <c r="I268" i="5" a="1"/>
  <c r="I268" i="5" s="1"/>
  <c r="I267" i="5" a="1"/>
  <c r="I267" i="5" s="1"/>
  <c r="I266" i="5" a="1"/>
  <c r="I266" i="5" s="1"/>
  <c r="I265" i="5" a="1"/>
  <c r="I265" i="5" s="1"/>
  <c r="I264" i="5" a="1"/>
  <c r="I264" i="5" s="1"/>
  <c r="I263" i="5" a="1"/>
  <c r="I263" i="5" s="1"/>
  <c r="I262" i="5" a="1"/>
  <c r="I262" i="5" s="1"/>
  <c r="I261" i="5" a="1"/>
  <c r="I261" i="5" s="1"/>
  <c r="I260" i="5" a="1"/>
  <c r="I260" i="5" s="1"/>
  <c r="I259" i="5" a="1"/>
  <c r="I259" i="5" s="1"/>
  <c r="I258" i="5" a="1"/>
  <c r="I258" i="5" s="1"/>
  <c r="I257" i="5" a="1"/>
  <c r="I257" i="5" s="1"/>
  <c r="I256" i="5" a="1"/>
  <c r="I256" i="5" s="1"/>
  <c r="I255" i="5" a="1"/>
  <c r="I255" i="5" s="1"/>
  <c r="I254" i="5" a="1"/>
  <c r="I254" i="5" s="1"/>
  <c r="I253" i="5" a="1"/>
  <c r="I253" i="5" s="1"/>
  <c r="I252" i="5" a="1"/>
  <c r="I252" i="5" s="1"/>
  <c r="I251" i="5" a="1"/>
  <c r="I251" i="5" s="1"/>
  <c r="I250" i="5" a="1"/>
  <c r="I250" i="5" s="1"/>
  <c r="I249" i="5" a="1"/>
  <c r="I249" i="5" s="1"/>
  <c r="I248" i="5" a="1"/>
  <c r="I248" i="5" s="1"/>
  <c r="I247" i="5" a="1"/>
  <c r="I247" i="5" s="1"/>
  <c r="I246" i="5" a="1"/>
  <c r="I246" i="5" s="1"/>
  <c r="I242" i="5" a="1"/>
  <c r="I242" i="5" s="1"/>
  <c r="I241" i="5" a="1"/>
  <c r="I241" i="5" s="1"/>
  <c r="I240" i="5" a="1"/>
  <c r="I240" i="5" s="1"/>
  <c r="I239" i="5" a="1"/>
  <c r="I239" i="5" s="1"/>
  <c r="I238" i="5" a="1"/>
  <c r="I238" i="5" s="1"/>
  <c r="I237" i="5" a="1"/>
  <c r="I237" i="5" s="1"/>
  <c r="I236" i="5" a="1"/>
  <c r="I236" i="5" s="1"/>
  <c r="I235" i="5" a="1"/>
  <c r="I235" i="5" s="1"/>
  <c r="I234" i="5" a="1"/>
  <c r="I234" i="5" s="1"/>
  <c r="I233" i="5" a="1"/>
  <c r="I233" i="5" s="1"/>
  <c r="I232" i="5" a="1"/>
  <c r="I232" i="5" s="1"/>
  <c r="I231" i="5" a="1"/>
  <c r="I231" i="5" s="1"/>
  <c r="I230" i="5" a="1"/>
  <c r="I230" i="5" s="1"/>
  <c r="I229" i="5" a="1"/>
  <c r="I229" i="5" s="1"/>
  <c r="I228" i="5" a="1"/>
  <c r="I228" i="5" s="1"/>
  <c r="I227" i="5" a="1"/>
  <c r="I227" i="5" s="1"/>
  <c r="I226" i="5" a="1"/>
  <c r="I226" i="5" s="1"/>
  <c r="I225" i="5" a="1"/>
  <c r="I225" i="5" s="1"/>
  <c r="I224" i="5" a="1"/>
  <c r="I224" i="5" s="1"/>
  <c r="I223" i="5" a="1"/>
  <c r="I223" i="5" s="1"/>
  <c r="I222" i="5" a="1"/>
  <c r="I222" i="5" s="1"/>
  <c r="I218" i="5" a="1"/>
  <c r="I218" i="5" s="1"/>
  <c r="I217" i="5" a="1"/>
  <c r="I217" i="5" s="1"/>
  <c r="I216" i="5" a="1"/>
  <c r="I216" i="5" s="1"/>
  <c r="I215" i="5" a="1"/>
  <c r="I215" i="5" s="1"/>
  <c r="I214" i="5" a="1"/>
  <c r="I214" i="5" s="1"/>
  <c r="I213" i="5" a="1"/>
  <c r="I213" i="5" s="1"/>
  <c r="I212" i="5" a="1"/>
  <c r="I212" i="5" s="1"/>
  <c r="I211" i="5" a="1"/>
  <c r="I211" i="5" s="1"/>
  <c r="I210" i="5" a="1"/>
  <c r="I210" i="5" s="1"/>
  <c r="I209" i="5" a="1"/>
  <c r="I209" i="5" s="1"/>
  <c r="I208" i="5" a="1"/>
  <c r="I208" i="5" s="1"/>
  <c r="I207" i="5" a="1"/>
  <c r="I207" i="5" s="1"/>
  <c r="I206" i="5" a="1"/>
  <c r="I206" i="5" s="1"/>
  <c r="I205" i="5" a="1"/>
  <c r="I205" i="5" s="1"/>
  <c r="I204" i="5" a="1"/>
  <c r="I204" i="5" s="1"/>
  <c r="I203" i="5" a="1"/>
  <c r="I203" i="5" s="1"/>
  <c r="I202" i="5" a="1"/>
  <c r="I202" i="5" s="1"/>
  <c r="I201" i="5" a="1"/>
  <c r="I201" i="5" s="1"/>
  <c r="I200" i="5" a="1"/>
  <c r="I200" i="5" s="1"/>
  <c r="I199" i="5" a="1"/>
  <c r="I199" i="5" s="1"/>
  <c r="I198" i="5" a="1"/>
  <c r="I198" i="5" s="1"/>
  <c r="I197" i="5" a="1"/>
  <c r="I197" i="5" s="1"/>
  <c r="I196" i="5" a="1"/>
  <c r="I196" i="5" s="1"/>
  <c r="I195" i="5" a="1"/>
  <c r="I195" i="5" s="1"/>
  <c r="I194" i="5" a="1"/>
  <c r="I194" i="5" s="1"/>
  <c r="I193" i="5" a="1"/>
  <c r="I193" i="5" s="1"/>
  <c r="I192" i="5" a="1"/>
  <c r="I192" i="5" s="1"/>
  <c r="I191" i="5" a="1"/>
  <c r="I191" i="5" s="1"/>
  <c r="I190" i="5" a="1"/>
  <c r="I190" i="5" s="1"/>
  <c r="I189" i="5" a="1"/>
  <c r="I189" i="5" s="1"/>
  <c r="I188" i="5" a="1"/>
  <c r="I188" i="5" s="1"/>
  <c r="I187" i="5" a="1"/>
  <c r="I187" i="5" s="1"/>
  <c r="I186" i="5" a="1"/>
  <c r="I186" i="5" s="1"/>
  <c r="I185" i="5" a="1"/>
  <c r="I185" i="5" s="1"/>
  <c r="I184" i="5" a="1"/>
  <c r="I184" i="5" s="1"/>
  <c r="I183" i="5" a="1"/>
  <c r="I183" i="5" s="1"/>
  <c r="I182" i="5" a="1"/>
  <c r="I182" i="5" s="1"/>
  <c r="I181" i="5" a="1"/>
  <c r="I181" i="5" s="1"/>
  <c r="I180" i="5" a="1"/>
  <c r="I180" i="5" s="1"/>
  <c r="I179" i="5" a="1"/>
  <c r="I179" i="5" s="1"/>
  <c r="I178" i="5" a="1"/>
  <c r="I178" i="5" s="1"/>
  <c r="I177" i="5" a="1"/>
  <c r="I177" i="5" s="1"/>
  <c r="I176" i="5" a="1"/>
  <c r="I176" i="5" s="1"/>
  <c r="I175" i="5" a="1"/>
  <c r="I175" i="5" s="1"/>
  <c r="I174" i="5" a="1"/>
  <c r="I174" i="5" s="1"/>
  <c r="I173" i="5" a="1"/>
  <c r="I173" i="5" s="1"/>
  <c r="I172" i="5" a="1"/>
  <c r="I172" i="5" s="1"/>
  <c r="I171" i="5" a="1"/>
  <c r="I171" i="5" s="1"/>
  <c r="I170" i="5" a="1"/>
  <c r="I170" i="5" s="1"/>
  <c r="I169" i="5" a="1"/>
  <c r="I169" i="5" s="1"/>
  <c r="I168" i="5" a="1"/>
  <c r="I168" i="5" s="1"/>
  <c r="I167" i="5" a="1"/>
  <c r="I167" i="5" s="1"/>
  <c r="I166" i="5" a="1"/>
  <c r="I166" i="5" s="1"/>
  <c r="I165" i="5" a="1"/>
  <c r="I165" i="5" s="1"/>
  <c r="I164" i="5" a="1"/>
  <c r="I164" i="5" s="1"/>
  <c r="I163" i="5" a="1"/>
  <c r="I163" i="5" s="1"/>
  <c r="I162" i="5" a="1"/>
  <c r="I162" i="5" s="1"/>
  <c r="I161" i="5" a="1"/>
  <c r="I161" i="5" s="1"/>
  <c r="I160" i="5" a="1"/>
  <c r="I160" i="5" s="1"/>
  <c r="I159" i="5" a="1"/>
  <c r="I159" i="5" s="1"/>
  <c r="I158" i="5" a="1"/>
  <c r="I158" i="5" s="1"/>
  <c r="I157" i="5" a="1"/>
  <c r="I157" i="5" s="1"/>
  <c r="I156" i="5" a="1"/>
  <c r="I156" i="5" s="1"/>
  <c r="I155" i="5" a="1"/>
  <c r="I155" i="5" s="1"/>
  <c r="I154" i="5" a="1"/>
  <c r="I154" i="5" s="1"/>
  <c r="I153" i="5" a="1"/>
  <c r="I153" i="5" s="1"/>
  <c r="I152" i="5" a="1"/>
  <c r="I152" i="5" s="1"/>
  <c r="I151" i="5" a="1"/>
  <c r="I151" i="5" s="1"/>
  <c r="I150" i="5" a="1"/>
  <c r="I150" i="5" s="1"/>
  <c r="I149" i="5" a="1"/>
  <c r="I149" i="5" s="1"/>
  <c r="I148" i="5" a="1"/>
  <c r="I148" i="5" s="1"/>
  <c r="I147" i="5" a="1"/>
  <c r="I147" i="5" s="1"/>
  <c r="I146" i="5" a="1"/>
  <c r="I146" i="5" s="1"/>
  <c r="I145" i="5" a="1"/>
  <c r="I145" i="5" s="1"/>
  <c r="I144" i="5" a="1"/>
  <c r="I144" i="5" s="1"/>
  <c r="I143" i="5" a="1"/>
  <c r="I143" i="5" s="1"/>
  <c r="I142" i="5" a="1"/>
  <c r="I142" i="5" s="1"/>
  <c r="I141" i="5" a="1"/>
  <c r="I141" i="5" s="1"/>
  <c r="I140" i="5" a="1"/>
  <c r="I140" i="5" s="1"/>
  <c r="I139" i="5" a="1"/>
  <c r="I139" i="5" s="1"/>
  <c r="I138" i="5" a="1"/>
  <c r="I138" i="5" s="1"/>
  <c r="I137" i="5" a="1"/>
  <c r="I137" i="5" s="1"/>
  <c r="I136" i="5" a="1"/>
  <c r="I136" i="5" s="1"/>
  <c r="I135" i="5" a="1"/>
  <c r="I135" i="5" s="1"/>
  <c r="I134" i="5" a="1"/>
  <c r="I134" i="5" s="1"/>
  <c r="I133" i="5" a="1"/>
  <c r="I133" i="5" s="1"/>
  <c r="I132" i="5" a="1"/>
  <c r="I132" i="5" s="1"/>
  <c r="I131" i="5" a="1"/>
  <c r="I131" i="5" s="1"/>
  <c r="I127" i="5" a="1"/>
  <c r="I127" i="5" s="1"/>
  <c r="I126" i="5" a="1"/>
  <c r="I126" i="5" s="1"/>
  <c r="I125" i="5" a="1"/>
  <c r="I125" i="5" s="1"/>
  <c r="I124" i="5" a="1"/>
  <c r="I124" i="5" s="1"/>
  <c r="I123" i="5" a="1"/>
  <c r="I123" i="5" s="1"/>
  <c r="I122" i="5" a="1"/>
  <c r="I122" i="5" s="1"/>
  <c r="I121" i="5" a="1"/>
  <c r="I121" i="5" s="1"/>
  <c r="I120" i="5" a="1"/>
  <c r="I120" i="5" s="1"/>
  <c r="I119" i="5" a="1"/>
  <c r="I119" i="5" s="1"/>
  <c r="I118" i="5" a="1"/>
  <c r="I118" i="5" s="1"/>
  <c r="I117" i="5" a="1"/>
  <c r="I117" i="5" s="1"/>
  <c r="I116" i="5" a="1"/>
  <c r="I116" i="5" s="1"/>
  <c r="I115" i="5" a="1"/>
  <c r="I115" i="5" s="1"/>
  <c r="I114" i="5" a="1"/>
  <c r="I114" i="5" s="1"/>
  <c r="I113" i="5" a="1"/>
  <c r="I113" i="5" s="1"/>
  <c r="I112" i="5" a="1"/>
  <c r="I112" i="5" s="1"/>
  <c r="I111" i="5" a="1"/>
  <c r="I111" i="5" s="1"/>
  <c r="I110" i="5" a="1"/>
  <c r="I110" i="5" s="1"/>
  <c r="I109" i="5" a="1"/>
  <c r="I109" i="5" s="1"/>
  <c r="I108" i="5" a="1"/>
  <c r="I108" i="5" s="1"/>
  <c r="I107" i="5" a="1"/>
  <c r="I107" i="5" s="1"/>
  <c r="I106" i="5" a="1"/>
  <c r="I106" i="5" s="1"/>
  <c r="I105" i="5" a="1"/>
  <c r="I105" i="5" s="1"/>
  <c r="I104" i="5" a="1"/>
  <c r="I104" i="5" s="1"/>
  <c r="I103" i="5" a="1"/>
  <c r="I103" i="5" s="1"/>
  <c r="I102" i="5" a="1"/>
  <c r="I102" i="5" s="1"/>
  <c r="I101" i="5" a="1"/>
  <c r="I101" i="5" s="1"/>
  <c r="I100" i="5" a="1"/>
  <c r="I100" i="5" s="1"/>
  <c r="I99" i="5" a="1"/>
  <c r="I99" i="5" s="1"/>
  <c r="I98" i="5" a="1"/>
  <c r="I98" i="5" s="1"/>
  <c r="I97" i="5" a="1"/>
  <c r="I97" i="5" s="1"/>
  <c r="I96" i="5" a="1"/>
  <c r="I96" i="5" s="1"/>
  <c r="I95" i="5" a="1"/>
  <c r="I95" i="5" s="1"/>
  <c r="I94" i="5" a="1"/>
  <c r="I94" i="5" s="1"/>
  <c r="I93" i="5" a="1"/>
  <c r="I93" i="5" s="1"/>
  <c r="I92" i="5" a="1"/>
  <c r="I92" i="5" s="1"/>
  <c r="I91" i="5" a="1"/>
  <c r="I91" i="5" s="1"/>
  <c r="I90" i="5" a="1"/>
  <c r="I90" i="5" s="1"/>
  <c r="I89" i="5" a="1"/>
  <c r="I89" i="5" s="1"/>
  <c r="I88" i="5" a="1"/>
  <c r="I88" i="5" s="1"/>
  <c r="I87" i="5" a="1"/>
  <c r="I87" i="5" s="1"/>
  <c r="I86" i="5" a="1"/>
  <c r="I86" i="5" s="1"/>
  <c r="I82" i="5" a="1"/>
  <c r="I82" i="5" s="1"/>
  <c r="I81" i="5" a="1"/>
  <c r="I81" i="5" s="1"/>
  <c r="I80" i="5" a="1"/>
  <c r="I80" i="5" s="1"/>
  <c r="I79" i="5" a="1"/>
  <c r="I79" i="5" s="1"/>
  <c r="I78" i="5" a="1"/>
  <c r="I78" i="5" s="1"/>
  <c r="I77" i="5" a="1"/>
  <c r="I77" i="5" s="1"/>
  <c r="I76" i="5" a="1"/>
  <c r="I76" i="5" s="1"/>
  <c r="I75" i="5" a="1"/>
  <c r="I75" i="5" s="1"/>
  <c r="I74" i="5" a="1"/>
  <c r="I74" i="5" s="1"/>
  <c r="I73" i="5" a="1"/>
  <c r="I73" i="5" s="1"/>
  <c r="I72" i="5" a="1"/>
  <c r="I72" i="5" s="1"/>
  <c r="I71" i="5" a="1"/>
  <c r="I71" i="5" s="1"/>
  <c r="I70" i="5" a="1"/>
  <c r="I70" i="5" s="1"/>
  <c r="I69" i="5" a="1"/>
  <c r="I69" i="5" s="1"/>
  <c r="I68" i="5" a="1"/>
  <c r="I68" i="5" s="1"/>
  <c r="I67" i="5" a="1"/>
  <c r="I67" i="5" s="1"/>
  <c r="I66" i="5" a="1"/>
  <c r="I66" i="5" s="1"/>
  <c r="I65" i="5" a="1"/>
  <c r="I65" i="5" s="1"/>
  <c r="I64" i="5" a="1"/>
  <c r="I64" i="5" s="1"/>
  <c r="I63" i="5" a="1"/>
  <c r="I63" i="5" s="1"/>
  <c r="I62" i="5" a="1"/>
  <c r="I62" i="5" s="1"/>
  <c r="I61" i="5" a="1"/>
  <c r="I61" i="5" s="1"/>
  <c r="I60" i="5" a="1"/>
  <c r="I60" i="5" s="1"/>
  <c r="I59" i="5" a="1"/>
  <c r="I59" i="5" s="1"/>
  <c r="I58" i="5" a="1"/>
  <c r="I58" i="5" s="1"/>
  <c r="I57" i="5" a="1"/>
  <c r="I57" i="5" s="1"/>
  <c r="I56" i="5" a="1"/>
  <c r="I56" i="5" s="1"/>
  <c r="I55" i="5" a="1"/>
  <c r="I55" i="5" s="1"/>
  <c r="I54" i="5" a="1"/>
  <c r="I54" i="5" s="1"/>
  <c r="I53" i="5" a="1"/>
  <c r="I53" i="5" s="1"/>
  <c r="I52" i="5" a="1"/>
  <c r="I52" i="5" s="1"/>
  <c r="I51" i="5" a="1"/>
  <c r="I51" i="5" s="1"/>
  <c r="I50" i="5" a="1"/>
  <c r="I50" i="5" s="1"/>
  <c r="I49" i="5" a="1"/>
  <c r="I49" i="5" s="1"/>
  <c r="I48" i="5" a="1"/>
  <c r="I48" i="5" s="1"/>
  <c r="I47" i="5" a="1"/>
  <c r="I47" i="5" s="1"/>
  <c r="I46" i="5" a="1"/>
  <c r="I46" i="5" s="1"/>
  <c r="I45" i="5" a="1"/>
  <c r="I45" i="5" s="1"/>
  <c r="I44" i="5" a="1"/>
  <c r="I44" i="5" s="1"/>
  <c r="I43" i="5" a="1"/>
  <c r="I43" i="5" s="1"/>
  <c r="I42" i="5" a="1"/>
  <c r="I42" i="5" s="1"/>
  <c r="I41" i="5" a="1"/>
  <c r="I41" i="5" s="1"/>
  <c r="I40" i="5" a="1"/>
  <c r="I40" i="5" s="1"/>
  <c r="I39" i="5" a="1"/>
  <c r="I39" i="5" s="1"/>
  <c r="I38" i="5" a="1"/>
  <c r="I38" i="5" s="1"/>
  <c r="I37" i="5" a="1"/>
  <c r="I37" i="5" s="1"/>
  <c r="I36" i="5" a="1"/>
  <c r="I36" i="5" s="1"/>
  <c r="I35" i="5" a="1"/>
  <c r="I35" i="5" s="1"/>
  <c r="I34" i="5" a="1"/>
  <c r="I34" i="5" s="1"/>
  <c r="I33" i="5" a="1"/>
  <c r="I33" i="5" s="1"/>
  <c r="I32" i="5" a="1"/>
  <c r="I32" i="5" s="1"/>
  <c r="I31" i="5" a="1"/>
  <c r="I31" i="5" s="1"/>
  <c r="I30" i="5" a="1"/>
  <c r="I30" i="5" s="1"/>
  <c r="I29" i="5" a="1"/>
  <c r="I29" i="5" s="1"/>
  <c r="I28" i="5" a="1"/>
  <c r="I28" i="5" s="1"/>
  <c r="I27" i="5" a="1"/>
  <c r="I27" i="5" s="1"/>
  <c r="I26" i="5" a="1"/>
  <c r="I26" i="5" s="1"/>
  <c r="I25" i="5" a="1"/>
  <c r="I25" i="5" s="1"/>
  <c r="I24" i="5" a="1"/>
  <c r="I24" i="5" s="1"/>
  <c r="I23" i="5" a="1"/>
  <c r="I23" i="5" s="1"/>
  <c r="I22" i="5" a="1"/>
  <c r="I22" i="5" s="1"/>
  <c r="I21" i="5" a="1"/>
  <c r="I21" i="5" s="1"/>
  <c r="I20" i="5" a="1"/>
  <c r="I20" i="5" s="1"/>
  <c r="I19" i="5" a="1"/>
  <c r="I19" i="5" s="1"/>
  <c r="I18" i="5" a="1"/>
  <c r="I18" i="5" s="1"/>
  <c r="I17" i="5" a="1"/>
  <c r="I17" i="5" s="1"/>
  <c r="I16" i="5" a="1"/>
  <c r="I16" i="5" s="1"/>
  <c r="I15" i="5" a="1"/>
  <c r="I15" i="5" s="1"/>
  <c r="I14" i="5" a="1"/>
  <c r="I14" i="5" s="1"/>
  <c r="I13" i="5" a="1"/>
  <c r="I13" i="5" s="1"/>
  <c r="I12" i="5" a="1"/>
  <c r="I12" i="5" s="1"/>
  <c r="I11" i="5" a="1"/>
  <c r="I11" i="5" s="1"/>
  <c r="I10" i="5" a="1"/>
  <c r="I10" i="5" s="1"/>
  <c r="I9" i="5" a="1"/>
  <c r="I9" i="5" s="1"/>
  <c r="I8" i="5" a="1"/>
  <c r="I8" i="5" s="1"/>
  <c r="I7" i="5" a="1"/>
  <c r="I7" i="5" s="1"/>
  <c r="I6" i="5" a="1"/>
  <c r="I6" i="5" s="1"/>
  <c r="AL833" i="7" l="1"/>
  <c r="AL684" i="7"/>
  <c r="AL864" i="7"/>
  <c r="AL731" i="7"/>
  <c r="AL334" i="7"/>
  <c r="AL849" i="7"/>
  <c r="AL877" i="7"/>
  <c r="AL798" i="7"/>
  <c r="AL347" i="7"/>
  <c r="AL441" i="7"/>
  <c r="AL734" i="7"/>
  <c r="AL750" i="7"/>
  <c r="AL657" i="7"/>
  <c r="AL490" i="7"/>
  <c r="AL437" i="7"/>
  <c r="AL865" i="7"/>
  <c r="AL812" i="7"/>
  <c r="AL786" i="7"/>
  <c r="AL452" i="7"/>
  <c r="AL417" i="7"/>
  <c r="AL298" i="7"/>
  <c r="AL779" i="7"/>
  <c r="AL738" i="7"/>
  <c r="AL719" i="7"/>
  <c r="AL413" i="7"/>
  <c r="AL315" i="7"/>
  <c r="AL716" i="7"/>
  <c r="AL592" i="7"/>
  <c r="AL792" i="7"/>
  <c r="AL299" i="7"/>
  <c r="AL465" i="7"/>
  <c r="AL800" i="7"/>
  <c r="AL884" i="7"/>
  <c r="AL772" i="7"/>
  <c r="AL141" i="7"/>
  <c r="AL783" i="7"/>
  <c r="AL699" i="7"/>
  <c r="AL481" i="7"/>
  <c r="AL485" i="7"/>
  <c r="AL409" i="7"/>
  <c r="AL258" i="7"/>
  <c r="AL142" i="7"/>
  <c r="AL19" i="7"/>
  <c r="AL78" i="7"/>
  <c r="AL237" i="7"/>
  <c r="AL302" i="7"/>
  <c r="AL435" i="7"/>
  <c r="AL425" i="7"/>
  <c r="AL502" i="7"/>
  <c r="AL60" i="7"/>
  <c r="AL111" i="7"/>
  <c r="AL210" i="7"/>
  <c r="AL304" i="7"/>
  <c r="AL325" i="7"/>
  <c r="AL251" i="7"/>
  <c r="AL508" i="7"/>
  <c r="AL513" i="7"/>
  <c r="AL467" i="7"/>
  <c r="AL650" i="7"/>
  <c r="AL625" i="7"/>
  <c r="AL25" i="7"/>
  <c r="AL242" i="7"/>
  <c r="AL93" i="7"/>
  <c r="AL405" i="7"/>
  <c r="AL317" i="7"/>
  <c r="AL480" i="7"/>
  <c r="AL520" i="7"/>
  <c r="AL589" i="7"/>
  <c r="AL7" i="7"/>
  <c r="AL216" i="7"/>
  <c r="AL147" i="7"/>
  <c r="AL272" i="7"/>
  <c r="AL316" i="7"/>
  <c r="AL263" i="7"/>
  <c r="AL545" i="7"/>
  <c r="AL583" i="7"/>
  <c r="AL571" i="7"/>
  <c r="AL621" i="7"/>
  <c r="AL701" i="7"/>
  <c r="AL66" i="7"/>
  <c r="AL72" i="7"/>
  <c r="AL102" i="7"/>
  <c r="AL277" i="7"/>
  <c r="AL322" i="7"/>
  <c r="AL329" i="7"/>
  <c r="AL426" i="7"/>
  <c r="AL595" i="7"/>
  <c r="AL647" i="7"/>
  <c r="AL671" i="7"/>
  <c r="AL39" i="7"/>
  <c r="AL92" i="7"/>
  <c r="AL116" i="7"/>
  <c r="AL266" i="7"/>
  <c r="AL271" i="7"/>
  <c r="AL319" i="7"/>
  <c r="AL440" i="7"/>
  <c r="AL596" i="7"/>
  <c r="AL45" i="7"/>
  <c r="AL105" i="7"/>
  <c r="AL98" i="7"/>
  <c r="AL123" i="7"/>
  <c r="AL351" i="7"/>
  <c r="AL295" i="7"/>
  <c r="AL408" i="7"/>
  <c r="AL563" i="7"/>
  <c r="AL407" i="7"/>
  <c r="AL629" i="7"/>
  <c r="AL681" i="7"/>
  <c r="AL74" i="7"/>
  <c r="AL228" i="7"/>
  <c r="AL190" i="7"/>
  <c r="AL159" i="7"/>
  <c r="AL363" i="7"/>
  <c r="AL432" i="7"/>
  <c r="AL454" i="7"/>
  <c r="AL379" i="7"/>
  <c r="AL610" i="7"/>
  <c r="AL696" i="7"/>
  <c r="AL770" i="7"/>
  <c r="AL803" i="7"/>
  <c r="AL775" i="7"/>
  <c r="AL627" i="7"/>
  <c r="AL449" i="7"/>
  <c r="AL453" i="7"/>
  <c r="AL420" i="7"/>
  <c r="AL202" i="7"/>
  <c r="AL110" i="7"/>
  <c r="AL57" i="7"/>
  <c r="AL150" i="7"/>
  <c r="AL134" i="7"/>
  <c r="AL273" i="7"/>
  <c r="AL499" i="7"/>
  <c r="AL464" i="7"/>
  <c r="AL626" i="7"/>
  <c r="AL12" i="7"/>
  <c r="AL175" i="7"/>
  <c r="AL167" i="7"/>
  <c r="AL364" i="7"/>
  <c r="AL400" i="7"/>
  <c r="AL340" i="7"/>
  <c r="AL582" i="7"/>
  <c r="AL555" i="7"/>
  <c r="AL419" i="7"/>
  <c r="AL635" i="7"/>
  <c r="AL686" i="7"/>
  <c r="AL56" i="7"/>
  <c r="AL213" i="7"/>
  <c r="AL207" i="7"/>
  <c r="AL338" i="7"/>
  <c r="AL296" i="7"/>
  <c r="AL430" i="7"/>
  <c r="AL431" i="7"/>
  <c r="AL600" i="7"/>
  <c r="AL27" i="7"/>
  <c r="AL146" i="7"/>
  <c r="AL240" i="7"/>
  <c r="AL318" i="7"/>
  <c r="AL390" i="7"/>
  <c r="AL370" i="7"/>
  <c r="AL576" i="7"/>
  <c r="AL448" i="7"/>
  <c r="AL439" i="7"/>
  <c r="AL642" i="7"/>
  <c r="AL715" i="7"/>
  <c r="AL94" i="7"/>
  <c r="AL161" i="7"/>
  <c r="AL211" i="7"/>
  <c r="AL337" i="7"/>
  <c r="AL355" i="7"/>
  <c r="AL268" i="7"/>
  <c r="AL486" i="7"/>
  <c r="AL416" i="7"/>
  <c r="AL597" i="7"/>
  <c r="AL26" i="7"/>
  <c r="AL212" i="7"/>
  <c r="AL239" i="7"/>
  <c r="AL154" i="7"/>
  <c r="AL247" i="7"/>
  <c r="AL357" i="7"/>
  <c r="AL491" i="7"/>
  <c r="AL507" i="7"/>
  <c r="AL645" i="7"/>
  <c r="AL36" i="7"/>
  <c r="AL182" i="7"/>
  <c r="AL176" i="7"/>
  <c r="AL181" i="7"/>
  <c r="AL768" i="7"/>
  <c r="AL653" i="7"/>
  <c r="AL561" i="7"/>
  <c r="AL421" i="7"/>
  <c r="AL358" i="7"/>
  <c r="AL170" i="7"/>
  <c r="AL46" i="7"/>
  <c r="AL65" i="7"/>
  <c r="AL206" i="7"/>
  <c r="AL253" i="7"/>
  <c r="AL306" i="7"/>
  <c r="AL534" i="7"/>
  <c r="AL517" i="7"/>
  <c r="AL606" i="7"/>
  <c r="AL37" i="7"/>
  <c r="AL186" i="7"/>
  <c r="AL236" i="7"/>
  <c r="AL191" i="7"/>
  <c r="AL276" i="7"/>
  <c r="AL367" i="7"/>
  <c r="AL415" i="7"/>
  <c r="AL577" i="7"/>
  <c r="AL476" i="7"/>
  <c r="AL609" i="7"/>
  <c r="AL712" i="7"/>
  <c r="AL91" i="7"/>
  <c r="AL43" i="7"/>
  <c r="AL249" i="7"/>
  <c r="AL386" i="7"/>
  <c r="AL320" i="7"/>
  <c r="AL460" i="7"/>
  <c r="AL495" i="7"/>
  <c r="AL638" i="7"/>
  <c r="AL16" i="7"/>
  <c r="AL235" i="7"/>
  <c r="AL96" i="7"/>
  <c r="AL368" i="7"/>
  <c r="AL328" i="7"/>
  <c r="AL446" i="7"/>
  <c r="AL463" i="7"/>
  <c r="AL478" i="7"/>
  <c r="AL587" i="7"/>
  <c r="AL619" i="7"/>
  <c r="AL14" i="7"/>
  <c r="AL135" i="7"/>
  <c r="AL70" i="7"/>
  <c r="AL55" i="7"/>
  <c r="AL373" i="7"/>
  <c r="AL393" i="7"/>
  <c r="AL307" i="7"/>
  <c r="AL528" i="7"/>
  <c r="AL523" i="7"/>
  <c r="AL618" i="7"/>
  <c r="AL33" i="7"/>
  <c r="AL59" i="7"/>
  <c r="AL101" i="7"/>
  <c r="AL62" i="7"/>
  <c r="AL331" i="7"/>
  <c r="AL479" i="7"/>
  <c r="AL542" i="7"/>
  <c r="AL559" i="7"/>
  <c r="AL605" i="7"/>
  <c r="AL40" i="7"/>
  <c r="AL67" i="7"/>
  <c r="AL75" i="7"/>
  <c r="AL230" i="7"/>
  <c r="AL291" i="7"/>
  <c r="AL366" i="7"/>
  <c r="AL518" i="7"/>
  <c r="AL866" i="7"/>
  <c r="AL691" i="7"/>
  <c r="AL665" i="7"/>
  <c r="AL529" i="7"/>
  <c r="AL389" i="7"/>
  <c r="AL326" i="7"/>
  <c r="AL114" i="7"/>
  <c r="AL41" i="7"/>
  <c r="AL21" i="7"/>
  <c r="AL137" i="7"/>
  <c r="AL321" i="7"/>
  <c r="AL372" i="7"/>
  <c r="AL512" i="7"/>
  <c r="AL574" i="7"/>
  <c r="AL522" i="7"/>
  <c r="AL34" i="7"/>
  <c r="AL209" i="7"/>
  <c r="AL90" i="7"/>
  <c r="AL301" i="7"/>
  <c r="AL309" i="7"/>
  <c r="AL443" i="7"/>
  <c r="AL457" i="7"/>
  <c r="AL371" i="7"/>
  <c r="AL524" i="7"/>
  <c r="AL554" i="7"/>
  <c r="AL655" i="7"/>
  <c r="AL132" i="7"/>
  <c r="AL80" i="7"/>
  <c r="AL87" i="7"/>
  <c r="AL305" i="7"/>
  <c r="AL346" i="7"/>
  <c r="AL519" i="7"/>
  <c r="AL543" i="7"/>
  <c r="AL588" i="7"/>
  <c r="AL32" i="7"/>
  <c r="AL51" i="7"/>
  <c r="AL113" i="7"/>
  <c r="AL280" i="7"/>
  <c r="AL256" i="7"/>
  <c r="AL575" i="7"/>
  <c r="AL532" i="7"/>
  <c r="AL546" i="7"/>
  <c r="AL623" i="7"/>
  <c r="AL474" i="7"/>
  <c r="AL53" i="7"/>
  <c r="AL171" i="7"/>
  <c r="AL89" i="7"/>
  <c r="AL120" i="7"/>
  <c r="AL297" i="7"/>
  <c r="AL281" i="7"/>
  <c r="AL323" i="7"/>
  <c r="AL311" i="7"/>
  <c r="AL510" i="7"/>
  <c r="AL667" i="7"/>
  <c r="AL30" i="7"/>
  <c r="AL97" i="7"/>
  <c r="AL189" i="7"/>
  <c r="AL261" i="7"/>
  <c r="AL396" i="7"/>
  <c r="AL572" i="7"/>
  <c r="AL601" i="7"/>
  <c r="AL578" i="7"/>
  <c r="AL614" i="7"/>
  <c r="AL68" i="7"/>
  <c r="AL158" i="7"/>
  <c r="AL143" i="7"/>
  <c r="AL71" i="7"/>
  <c r="AL874" i="7"/>
  <c r="AL706" i="7"/>
  <c r="AL634" i="7"/>
  <c r="AL591" i="7"/>
  <c r="AL365" i="7"/>
  <c r="AL294" i="7"/>
  <c r="AL262" i="7"/>
  <c r="AL69" i="7"/>
  <c r="AL76" i="7"/>
  <c r="AL200" i="7"/>
  <c r="AL278" i="7"/>
  <c r="AL403" i="7"/>
  <c r="AL566" i="7"/>
  <c r="AL412" i="7"/>
  <c r="AL607" i="7"/>
  <c r="AL44" i="7"/>
  <c r="AL118" i="7"/>
  <c r="AL144" i="7"/>
  <c r="AL286" i="7"/>
  <c r="AL353" i="7"/>
  <c r="AL489" i="7"/>
  <c r="AL516" i="7"/>
  <c r="AL475" i="7"/>
  <c r="AL568" i="7"/>
  <c r="AL616" i="7"/>
  <c r="AL10" i="7"/>
  <c r="AL168" i="7"/>
  <c r="AL156" i="7"/>
  <c r="AL250" i="7"/>
  <c r="AL352" i="7"/>
  <c r="AL462" i="7"/>
  <c r="AL418" i="7"/>
  <c r="AL584" i="7"/>
  <c r="AL594" i="7"/>
  <c r="AL208" i="7"/>
  <c r="AL122" i="7"/>
  <c r="AL151" i="7"/>
  <c r="AL361" i="7"/>
  <c r="AL356" i="7"/>
  <c r="AL477" i="7"/>
  <c r="AL287" i="7"/>
  <c r="AL455" i="7"/>
  <c r="AL593" i="7"/>
  <c r="AL646" i="7"/>
  <c r="AL11" i="7"/>
  <c r="AL124" i="7"/>
  <c r="AL125" i="7"/>
  <c r="AL165" i="7"/>
  <c r="AL79" i="7"/>
  <c r="AL378" i="7"/>
  <c r="AL354" i="7"/>
  <c r="AL444" i="7"/>
  <c r="AL283" i="7"/>
  <c r="AL630" i="7"/>
  <c r="AL20" i="7"/>
  <c r="AL152" i="7"/>
  <c r="AL232" i="7"/>
  <c r="AL285" i="7"/>
  <c r="AL339" i="7"/>
  <c r="AL343" i="7"/>
  <c r="AL451" i="7"/>
  <c r="AL468" i="7"/>
  <c r="AL631" i="7"/>
  <c r="AL61" i="7"/>
  <c r="AL205" i="7"/>
  <c r="AL197" i="7"/>
  <c r="AL138" i="7"/>
  <c r="AL289" i="7"/>
  <c r="AL290" i="7"/>
  <c r="AL493" i="7"/>
  <c r="AL275" i="7"/>
  <c r="AL540" i="7"/>
  <c r="AL633" i="7"/>
  <c r="AL48" i="7"/>
  <c r="AL108" i="7"/>
  <c r="AL112" i="7"/>
  <c r="AL127" i="7"/>
  <c r="AL342" i="7"/>
  <c r="AL360" i="7"/>
  <c r="AL469" i="7"/>
  <c r="AL567" i="7"/>
  <c r="AL470" i="7"/>
  <c r="AL698" i="7"/>
  <c r="AL744" i="7"/>
  <c r="AL858" i="7"/>
  <c r="AL736" i="7"/>
  <c r="AL602" i="7"/>
  <c r="AL573" i="7"/>
  <c r="AL362" i="7"/>
  <c r="AL246" i="7"/>
  <c r="AL241" i="7"/>
  <c r="AL6" i="7"/>
  <c r="AL117" i="7"/>
  <c r="AL126" i="7"/>
  <c r="AL327" i="7"/>
  <c r="AL195" i="7"/>
  <c r="AL427" i="7"/>
  <c r="AL547" i="7"/>
  <c r="AL636" i="7"/>
  <c r="AL193" i="7"/>
  <c r="AL139" i="7"/>
  <c r="AL148" i="7"/>
  <c r="AL344" i="7"/>
  <c r="AL384" i="7"/>
  <c r="AL544" i="7"/>
  <c r="AL586" i="7"/>
  <c r="AL539" i="7"/>
  <c r="AL433" i="7"/>
  <c r="AL613" i="7"/>
  <c r="AL23" i="7"/>
  <c r="AL238" i="7"/>
  <c r="AL226" i="7"/>
  <c r="AL166" i="7"/>
  <c r="AL267" i="7"/>
  <c r="AL511" i="7"/>
  <c r="AL526" i="7"/>
  <c r="AL550" i="7"/>
  <c r="AL649" i="7"/>
  <c r="AL88" i="7"/>
  <c r="AL173" i="7"/>
  <c r="AL42" i="7"/>
  <c r="AL308" i="7"/>
  <c r="AL391" i="7"/>
  <c r="AL525" i="7"/>
  <c r="AL424" i="7"/>
  <c r="AL501" i="7"/>
  <c r="AL641" i="7"/>
  <c r="AL599" i="7"/>
  <c r="AL64" i="7"/>
  <c r="AL100" i="7"/>
  <c r="AL177" i="7"/>
  <c r="AL215" i="7"/>
  <c r="AL288" i="7"/>
  <c r="AL99" i="7"/>
  <c r="AL385" i="7"/>
  <c r="AL483" i="7"/>
  <c r="AL492" i="7"/>
  <c r="AL604" i="7"/>
  <c r="AL28" i="7"/>
  <c r="AL188" i="7"/>
  <c r="AL119" i="7"/>
  <c r="AL348" i="7"/>
  <c r="AL292" i="7"/>
  <c r="AL551" i="7"/>
  <c r="AL549" i="7"/>
  <c r="AL670" i="7"/>
  <c r="AL660" i="7"/>
  <c r="AL17" i="7"/>
  <c r="AL121" i="7"/>
  <c r="AL162" i="7"/>
  <c r="AL218" i="7"/>
  <c r="AL387" i="7"/>
  <c r="AL345" i="7"/>
  <c r="AL531" i="7"/>
  <c r="AL488" i="7"/>
  <c r="AL562" i="7"/>
  <c r="AL643" i="7"/>
  <c r="AL8" i="7"/>
  <c r="AL160" i="7"/>
  <c r="AL164" i="7"/>
  <c r="AL300" i="7"/>
  <c r="AL187" i="7"/>
  <c r="AL350" i="7"/>
  <c r="AL450" i="7"/>
  <c r="AL414" i="7"/>
  <c r="AL632" i="7"/>
  <c r="AL702" i="7"/>
  <c r="AL745" i="7"/>
  <c r="AL787" i="7"/>
  <c r="AL862" i="7"/>
  <c r="AL713" i="7"/>
  <c r="AL569" i="7"/>
  <c r="AL541" i="7"/>
  <c r="AL330" i="7"/>
  <c r="AL234" i="7"/>
  <c r="AL269" i="7"/>
  <c r="AL22" i="7"/>
  <c r="AL231" i="7"/>
  <c r="AL192" i="7"/>
  <c r="AL264" i="7"/>
  <c r="AL293" i="7"/>
  <c r="AL401" i="7"/>
  <c r="AL585" i="7"/>
  <c r="AL722" i="7"/>
  <c r="AL227" i="7"/>
  <c r="AL115" i="7"/>
  <c r="AL201" i="7"/>
  <c r="AL383" i="7"/>
  <c r="AL303" i="7"/>
  <c r="AL410" i="7"/>
  <c r="AL411" i="7"/>
  <c r="AL570" i="7"/>
  <c r="AL503" i="7"/>
  <c r="AL442" i="7"/>
  <c r="AL38" i="7"/>
  <c r="AL77" i="7"/>
  <c r="AL140" i="7"/>
  <c r="AL259" i="7"/>
  <c r="AL406" i="7"/>
  <c r="AL557" i="7"/>
  <c r="AL580" i="7"/>
  <c r="AL436" i="7"/>
  <c r="AL668" i="7"/>
  <c r="AL179" i="7"/>
  <c r="AL229" i="7"/>
  <c r="AL157" i="7"/>
  <c r="AL341" i="7"/>
  <c r="AL312" i="7"/>
  <c r="AL560" i="7"/>
  <c r="AL484" i="7"/>
  <c r="AL422" i="7"/>
  <c r="AL639" i="7"/>
  <c r="AL628" i="7"/>
  <c r="AL49" i="7"/>
  <c r="AL169" i="7"/>
  <c r="AL214" i="7"/>
  <c r="AL252" i="7"/>
  <c r="AL314" i="7"/>
  <c r="AL332" i="7"/>
  <c r="AL402" i="7"/>
  <c r="AL548" i="7"/>
  <c r="AL530" i="7"/>
  <c r="AL637" i="7"/>
  <c r="AL50" i="7"/>
  <c r="AL106" i="7"/>
  <c r="AL217" i="7"/>
  <c r="AL374" i="7"/>
  <c r="AL394" i="7"/>
  <c r="AL447" i="7"/>
  <c r="AL458" i="7"/>
  <c r="AL615" i="7"/>
  <c r="AL678" i="7"/>
  <c r="AL52" i="7"/>
  <c r="AL172" i="7"/>
  <c r="AL184" i="7"/>
  <c r="AL95" i="7"/>
  <c r="AL155" i="7"/>
  <c r="AL131" i="7"/>
  <c r="AL794" i="7"/>
  <c r="AL680" i="7"/>
  <c r="AL648" i="7"/>
  <c r="AL854" i="7"/>
  <c r="AL767" i="7"/>
  <c r="AL824" i="7"/>
  <c r="AL810" i="7"/>
  <c r="AL793" i="7"/>
  <c r="AL830" i="7"/>
  <c r="AL746" i="7"/>
  <c r="AL703" i="7"/>
  <c r="AL870" i="7"/>
  <c r="AL804" i="7"/>
  <c r="AL697" i="7"/>
  <c r="AL879" i="7"/>
  <c r="AL838" i="7"/>
  <c r="AL740" i="7"/>
  <c r="AL875" i="7"/>
  <c r="AL809" i="7"/>
  <c r="AL757" i="7"/>
  <c r="AL654" i="7"/>
  <c r="AL867" i="7"/>
  <c r="AL769" i="7"/>
  <c r="AL709" i="7"/>
  <c r="AL565" i="7"/>
  <c r="AL579" i="7"/>
  <c r="AL369" i="7"/>
  <c r="AL233" i="7"/>
  <c r="AL224" i="7"/>
  <c r="AL705" i="7"/>
  <c r="AL556" i="7"/>
  <c r="AL375" i="7"/>
  <c r="AL313" i="7"/>
  <c r="AL535" i="7"/>
  <c r="AL487" i="7"/>
  <c r="AL608" i="7"/>
  <c r="AL86" i="7"/>
  <c r="AL203" i="7"/>
  <c r="AL388" i="7"/>
  <c r="AL459" i="7"/>
  <c r="AL509" i="7"/>
  <c r="AL845" i="7"/>
  <c r="AL846" i="7"/>
  <c r="AL778" i="7"/>
  <c r="AL843" i="7"/>
  <c r="AL758" i="7"/>
  <c r="AL743" i="7"/>
  <c r="AL887" i="7"/>
  <c r="AL885" i="7"/>
  <c r="AL727" i="7"/>
  <c r="AL811" i="7"/>
  <c r="AL714" i="7"/>
  <c r="AL735" i="7"/>
  <c r="AL831" i="7"/>
  <c r="AL780" i="7"/>
  <c r="AL652" i="7"/>
  <c r="AL868" i="7"/>
  <c r="AL776" i="7"/>
  <c r="AL656" i="7"/>
  <c r="AL851" i="7"/>
  <c r="AL869" i="7"/>
  <c r="AL726" i="7"/>
  <c r="AL612" i="7"/>
  <c r="AL856" i="7"/>
  <c r="AL760" i="7"/>
  <c r="AL617" i="7"/>
  <c r="AL461" i="7"/>
  <c r="AL496" i="7"/>
  <c r="AL377" i="7"/>
  <c r="AL107" i="7"/>
  <c r="AL185" i="7"/>
  <c r="AL674" i="7"/>
  <c r="AL514" i="7"/>
  <c r="AL429" i="7"/>
  <c r="AL222" i="7"/>
  <c r="AL284" i="7"/>
  <c r="AL515" i="7"/>
  <c r="AL590" i="7"/>
  <c r="AL194" i="7"/>
  <c r="AL149" i="7"/>
  <c r="AL260" i="7"/>
  <c r="AL254" i="7"/>
  <c r="AL537" i="7"/>
  <c r="AU219" i="7"/>
  <c r="G75" i="6" s="1"/>
  <c r="AL844" i="7"/>
  <c r="AL816" i="7"/>
  <c r="AL741" i="7"/>
  <c r="AL847" i="7"/>
  <c r="AL817" i="7"/>
  <c r="AL749" i="7"/>
  <c r="AL836" i="7"/>
  <c r="AL752" i="7"/>
  <c r="AL708" i="7"/>
  <c r="AL826" i="7"/>
  <c r="AL765" i="7"/>
  <c r="AL692" i="7"/>
  <c r="AL827" i="7"/>
  <c r="AL733" i="7"/>
  <c r="AL710" i="7"/>
  <c r="AL861" i="7"/>
  <c r="AL777" i="7"/>
  <c r="AL685" i="7"/>
  <c r="AL855" i="7"/>
  <c r="AL802" i="7"/>
  <c r="AL791" i="7"/>
  <c r="AL682" i="7"/>
  <c r="AL790" i="7"/>
  <c r="AL688" i="7"/>
  <c r="AL611" i="7"/>
  <c r="AL536" i="7"/>
  <c r="AL404" i="7"/>
  <c r="AL335" i="7"/>
  <c r="AL73" i="7"/>
  <c r="AL145" i="7"/>
  <c r="AL598" i="7"/>
  <c r="AL553" i="7"/>
  <c r="AL456" i="7"/>
  <c r="AL223" i="7"/>
  <c r="AL103" i="7"/>
  <c r="AL359" i="7"/>
  <c r="AL527" i="7"/>
  <c r="AL29" i="7"/>
  <c r="AL9" i="7"/>
  <c r="AL257" i="7"/>
  <c r="AL81" i="7"/>
  <c r="AL687" i="7"/>
  <c r="AL841" i="7"/>
  <c r="AL822" i="7"/>
  <c r="AL711" i="7"/>
  <c r="AL840" i="7"/>
  <c r="AL842" i="7"/>
  <c r="AL704" i="7"/>
  <c r="AL832" i="7"/>
  <c r="AL759" i="7"/>
  <c r="AL672" i="7"/>
  <c r="AL789" i="7"/>
  <c r="AL718" i="7"/>
  <c r="AL888" i="7"/>
  <c r="AL820" i="7"/>
  <c r="AL751" i="7"/>
  <c r="AL664" i="7"/>
  <c r="AL873" i="7"/>
  <c r="AL763" i="7"/>
  <c r="AL707" i="7"/>
  <c r="AL859" i="7"/>
  <c r="AL886" i="7"/>
  <c r="AL748" i="7"/>
  <c r="AL723" i="7"/>
  <c r="AL797" i="7"/>
  <c r="AL725" i="7"/>
  <c r="AL651" i="7"/>
  <c r="AL473" i="7"/>
  <c r="AL482" i="7"/>
  <c r="AL324" i="7"/>
  <c r="AL248" i="7"/>
  <c r="AL31" i="7"/>
  <c r="AL466" i="7"/>
  <c r="AL533" i="7"/>
  <c r="AL310" i="7"/>
  <c r="AL199" i="7"/>
  <c r="AL104" i="7"/>
  <c r="AL349" i="7"/>
  <c r="AL558" i="7"/>
  <c r="AL521" i="7"/>
  <c r="AL622" i="7"/>
  <c r="AL153" i="7"/>
  <c r="AL180" i="7"/>
  <c r="AL761" i="7"/>
  <c r="AL837" i="7"/>
  <c r="AL742" i="7"/>
  <c r="AL677" i="7"/>
  <c r="AL848" i="7"/>
  <c r="AL796" i="7"/>
  <c r="AL673" i="7"/>
  <c r="AL852" i="7"/>
  <c r="AL717" i="7"/>
  <c r="AL624" i="7"/>
  <c r="AL882" i="7"/>
  <c r="AL658" i="7"/>
  <c r="AL872" i="7"/>
  <c r="AL857" i="7"/>
  <c r="AL756" i="7"/>
  <c r="AL666" i="7"/>
  <c r="AL815" i="7"/>
  <c r="AL766" i="7"/>
  <c r="AL644" i="7"/>
  <c r="AL863" i="7"/>
  <c r="AL819" i="7"/>
  <c r="AL782" i="7"/>
  <c r="AL659" i="7"/>
  <c r="AL829" i="7"/>
  <c r="AL683" i="7"/>
  <c r="AL498" i="7"/>
  <c r="AL552" i="7"/>
  <c r="AL333" i="7"/>
  <c r="AL376" i="7"/>
  <c r="AL136" i="7"/>
  <c r="AL24" i="7"/>
  <c r="AL603" i="7"/>
  <c r="AL564" i="7"/>
  <c r="AL397" i="7"/>
  <c r="AL47" i="7"/>
  <c r="AL225" i="7"/>
  <c r="AL198" i="7"/>
  <c r="AL279" i="7"/>
  <c r="AL395" i="7"/>
  <c r="AL620" i="7"/>
  <c r="AL82" i="7"/>
  <c r="AL63" i="7"/>
  <c r="AL821" i="7"/>
  <c r="AL795" i="7"/>
  <c r="AL720" i="7"/>
  <c r="AL839" i="7"/>
  <c r="AL813" i="7"/>
  <c r="AL693" i="7"/>
  <c r="AL834" i="7"/>
  <c r="AL762" i="7"/>
  <c r="AL883" i="7"/>
  <c r="AL878" i="7"/>
  <c r="AL700" i="7"/>
  <c r="AL876" i="7"/>
  <c r="AL823" i="7"/>
  <c r="AL755" i="7"/>
  <c r="AL739" i="7"/>
  <c r="AL850" i="7"/>
  <c r="AL737" i="7"/>
  <c r="AL690" i="7"/>
  <c r="AL871" i="7"/>
  <c r="AL835" i="7"/>
  <c r="AL747" i="7"/>
  <c r="AL675" i="7"/>
  <c r="AL853" i="7"/>
  <c r="AL721" i="7"/>
  <c r="AL497" i="7"/>
  <c r="AL398" i="7"/>
  <c r="AL274" i="7"/>
  <c r="AL255" i="7"/>
  <c r="AL109" i="7"/>
  <c r="AL15" i="7"/>
  <c r="AL438" i="7"/>
  <c r="AL445" i="7"/>
  <c r="AL336" i="7"/>
  <c r="AL18" i="7"/>
  <c r="AL35" i="7"/>
  <c r="AL58" i="7"/>
  <c r="AL392" i="7"/>
  <c r="AL423" i="7"/>
  <c r="AL428" i="7"/>
  <c r="AL54" i="7"/>
  <c r="AL174" i="7"/>
  <c r="AL784" i="7"/>
  <c r="AL754" i="7"/>
  <c r="AL676" i="7"/>
  <c r="AL818" i="7"/>
  <c r="AL788" i="7"/>
  <c r="AL695" i="7"/>
  <c r="AL814" i="7"/>
  <c r="AL774" i="7"/>
  <c r="AL881" i="7"/>
  <c r="AL781" i="7"/>
  <c r="AL669" i="7"/>
  <c r="AL880" i="7"/>
  <c r="AL773" i="7"/>
  <c r="AL771" i="7"/>
  <c r="AL679" i="7"/>
  <c r="AL808" i="7"/>
  <c r="AL753" i="7"/>
  <c r="AL732" i="7"/>
  <c r="AL825" i="7"/>
  <c r="AL801" i="7"/>
  <c r="AL764" i="7"/>
  <c r="AL860" i="7"/>
  <c r="AL799" i="7"/>
  <c r="AL724" i="7"/>
  <c r="AL581" i="7"/>
  <c r="AL538" i="7"/>
  <c r="AL163" i="7"/>
  <c r="AL178" i="7"/>
  <c r="AL183" i="7"/>
  <c r="AL689" i="7"/>
  <c r="AL471" i="7"/>
  <c r="AL494" i="7"/>
  <c r="AL270" i="7"/>
  <c r="AL434" i="7"/>
  <c r="AL640" i="7"/>
  <c r="AL196" i="7"/>
  <c r="AL399" i="7"/>
  <c r="AL282" i="7"/>
  <c r="AL472" i="7"/>
  <c r="AL500" i="7"/>
  <c r="AL265" i="7"/>
  <c r="Q504" i="7"/>
  <c r="G28" i="6" s="1"/>
  <c r="H28" i="6" s="1"/>
  <c r="H75" i="6"/>
  <c r="Q380" i="7"/>
  <c r="G27" i="6" s="1"/>
  <c r="H27" i="6" s="1"/>
  <c r="Q728" i="7"/>
  <c r="G30" i="6" s="1"/>
  <c r="H30" i="6" s="1"/>
  <c r="H29" i="6"/>
  <c r="H80" i="6"/>
  <c r="H32" i="6"/>
  <c r="H76" i="6"/>
  <c r="H24" i="6"/>
  <c r="H78" i="6"/>
  <c r="H23" i="6"/>
  <c r="H82" i="6"/>
  <c r="Q805" i="7"/>
  <c r="G31" i="6" s="1"/>
  <c r="H31" i="6" s="1"/>
  <c r="Q219" i="7"/>
  <c r="G25" i="6" s="1"/>
  <c r="H25" i="6" s="1"/>
  <c r="AC69" i="6" a="1"/>
  <c r="AC69" i="6" s="1"/>
  <c r="H77" i="6"/>
  <c r="AC38" i="6"/>
  <c r="BA83" i="7"/>
  <c r="G83" i="6" s="1"/>
  <c r="H83" i="6" s="1"/>
  <c r="H57" i="6"/>
  <c r="H91" i="6"/>
  <c r="H54" i="6"/>
  <c r="I108" i="6"/>
  <c r="H61" i="6"/>
  <c r="I105" i="6"/>
  <c r="H92" i="6"/>
  <c r="AC12" i="6"/>
  <c r="H89" i="6"/>
  <c r="AC9" i="6"/>
  <c r="F73" i="6"/>
  <c r="AC43" i="6"/>
  <c r="F86" i="6"/>
  <c r="AB6" i="6"/>
  <c r="I107" i="6"/>
  <c r="AC74" i="6" a="1"/>
  <c r="AC74" i="6" s="1"/>
  <c r="I110" i="6"/>
  <c r="AC5" i="6"/>
  <c r="H85" i="6"/>
  <c r="I19" i="6"/>
  <c r="I21" i="6"/>
  <c r="I20" i="6"/>
  <c r="I18" i="6"/>
  <c r="I15" i="6"/>
  <c r="I17" i="6"/>
  <c r="I13" i="6"/>
  <c r="I22" i="6"/>
  <c r="I16" i="6"/>
  <c r="I14" i="6"/>
  <c r="AO243" i="7"/>
  <c r="G66" i="6" s="1"/>
  <c r="H66" i="6" s="1"/>
  <c r="AC72" i="6" a="1"/>
  <c r="AC72" i="6" s="1"/>
  <c r="AC73" i="6" a="1"/>
  <c r="AC73" i="6" s="1"/>
  <c r="I106" i="6"/>
  <c r="H84" i="6"/>
  <c r="AC4" i="6"/>
  <c r="AC78" i="6" a="1"/>
  <c r="AC78" i="6" s="1"/>
  <c r="I103" i="6"/>
  <c r="H87" i="6"/>
  <c r="AC7" i="6"/>
  <c r="I119" i="6"/>
  <c r="I120" i="6"/>
  <c r="I114" i="6"/>
  <c r="I116" i="6"/>
  <c r="I117" i="6"/>
  <c r="I113" i="6"/>
  <c r="I121" i="6"/>
  <c r="I118" i="6"/>
  <c r="I122" i="6"/>
  <c r="I115" i="6"/>
  <c r="I109" i="6"/>
  <c r="AC76" i="6" a="1"/>
  <c r="AC76" i="6" s="1"/>
  <c r="AC77" i="6" a="1"/>
  <c r="AC77" i="6" s="1"/>
  <c r="H90" i="6"/>
  <c r="AC10" i="6"/>
  <c r="AC79" i="6" a="1"/>
  <c r="AC79" i="6" s="1"/>
  <c r="AC75" i="6" a="1"/>
  <c r="AC75" i="6" s="1"/>
  <c r="AC80" i="6" a="1"/>
  <c r="AC80" i="6" s="1"/>
  <c r="AC71" i="6" a="1"/>
  <c r="AC71" i="6" s="1"/>
  <c r="I112" i="6"/>
  <c r="F83" i="6"/>
  <c r="AC44" i="6"/>
  <c r="AB3" i="6"/>
  <c r="F53" i="6"/>
  <c r="AC41" i="6"/>
  <c r="I104" i="6"/>
  <c r="AC70" i="6" a="1"/>
  <c r="AC70" i="6" s="1"/>
  <c r="I111" i="6"/>
  <c r="BA243" i="7"/>
  <c r="G86" i="6" s="1"/>
  <c r="AU83" i="7"/>
  <c r="G73" i="6" s="1"/>
  <c r="H73" i="6" s="1"/>
  <c r="AI504" i="7"/>
  <c r="G58" i="6" s="1"/>
  <c r="H58" i="6" s="1"/>
  <c r="AI889" i="7"/>
  <c r="G62" i="6" s="1"/>
  <c r="H62" i="6" s="1"/>
  <c r="AC219" i="7"/>
  <c r="G45" i="6" s="1"/>
  <c r="H45" i="6" s="1"/>
  <c r="BG889" i="7"/>
  <c r="G102" i="6" s="1"/>
  <c r="H102" i="6" s="1"/>
  <c r="BG661" i="7"/>
  <c r="G99" i="6" s="1"/>
  <c r="H99" i="6" s="1"/>
  <c r="I100" i="6" s="1"/>
  <c r="Q243" i="7"/>
  <c r="G26" i="6" s="1"/>
  <c r="H26" i="6" s="1"/>
  <c r="W83" i="7"/>
  <c r="G33" i="6" s="1"/>
  <c r="H33" i="6" s="1"/>
  <c r="AC728" i="7"/>
  <c r="G50" i="6" s="1"/>
  <c r="H50" i="6" s="1"/>
  <c r="AC243" i="7"/>
  <c r="G46" i="6" s="1"/>
  <c r="H46" i="6" s="1"/>
  <c r="AU805" i="7"/>
  <c r="G81" i="6" s="1"/>
  <c r="H81" i="6" s="1"/>
  <c r="AO504" i="7"/>
  <c r="G68" i="6" s="1"/>
  <c r="H68" i="6" s="1"/>
  <c r="AI219" i="7"/>
  <c r="G55" i="6" s="1"/>
  <c r="H55" i="6" s="1"/>
  <c r="W219" i="7"/>
  <c r="G35" i="6" s="1"/>
  <c r="H35" i="6" s="1"/>
  <c r="BA504" i="7"/>
  <c r="G88" i="6" s="1"/>
  <c r="AI661" i="7"/>
  <c r="G59" i="6" s="1"/>
  <c r="H59" i="6" s="1"/>
  <c r="AI728" i="7"/>
  <c r="G60" i="6" s="1"/>
  <c r="H60" i="6" s="1"/>
  <c r="AO380" i="7"/>
  <c r="G67" i="6" s="1"/>
  <c r="H67" i="6" s="1"/>
  <c r="AO128" i="7"/>
  <c r="G64" i="6" s="1"/>
  <c r="H64" i="6" s="1"/>
  <c r="AI83" i="7"/>
  <c r="G53" i="6" s="1"/>
  <c r="H53" i="6" s="1"/>
  <c r="BS891" i="7"/>
  <c r="BM891" i="7"/>
  <c r="BG891" i="7"/>
  <c r="BA891" i="7"/>
  <c r="AU891" i="7"/>
  <c r="AO891" i="7"/>
  <c r="AC891" i="7"/>
  <c r="W891" i="7"/>
  <c r="Q891" i="7"/>
  <c r="K891" i="7"/>
  <c r="E891" i="7"/>
  <c r="AC118" i="5"/>
  <c r="AC229" i="5"/>
  <c r="AC234" i="5"/>
  <c r="AC235" i="5"/>
  <c r="AC228" i="5"/>
  <c r="AC230" i="5"/>
  <c r="AC242" i="5"/>
  <c r="AC226" i="5"/>
  <c r="AC225" i="5"/>
  <c r="AC223" i="5"/>
  <c r="AC222" i="5"/>
  <c r="AC115" i="5"/>
  <c r="AC224" i="5"/>
  <c r="AC86" i="5"/>
  <c r="AC241" i="5"/>
  <c r="AC109" i="5"/>
  <c r="AC106" i="5"/>
  <c r="AC89" i="5"/>
  <c r="AC119" i="5"/>
  <c r="AC116" i="5"/>
  <c r="AC112" i="5"/>
  <c r="AC93" i="5"/>
  <c r="AC124" i="5"/>
  <c r="AC97" i="5"/>
  <c r="AC121" i="5"/>
  <c r="AC91" i="5"/>
  <c r="AC125" i="5"/>
  <c r="AC773" i="5"/>
  <c r="AC92" i="5"/>
  <c r="AC122" i="5"/>
  <c r="AC126" i="5"/>
  <c r="AC239" i="5"/>
  <c r="AC238" i="5"/>
  <c r="AC105" i="5"/>
  <c r="AC232" i="5"/>
  <c r="AC231" i="5"/>
  <c r="AC95" i="5"/>
  <c r="AC78" i="5"/>
  <c r="AC58" i="5"/>
  <c r="AC227" i="5"/>
  <c r="AB243" i="5" s="1"/>
  <c r="AC502" i="5"/>
  <c r="AC874" i="5"/>
  <c r="AC236" i="5"/>
  <c r="AC213" i="5"/>
  <c r="AC62" i="5"/>
  <c r="AC885" i="5"/>
  <c r="AC368" i="5"/>
  <c r="AC41" i="5"/>
  <c r="AC28" i="5"/>
  <c r="AC108" i="5"/>
  <c r="AC54" i="5"/>
  <c r="AC71" i="5"/>
  <c r="AC38" i="5"/>
  <c r="AC654" i="5"/>
  <c r="AC372" i="5"/>
  <c r="AC39" i="5"/>
  <c r="AC27" i="5"/>
  <c r="AC35" i="5"/>
  <c r="AC127" i="5"/>
  <c r="AC777" i="5"/>
  <c r="AC646" i="5"/>
  <c r="AC318" i="5"/>
  <c r="AC63" i="5"/>
  <c r="AC80" i="5"/>
  <c r="AC104" i="5"/>
  <c r="AC803" i="5"/>
  <c r="AC640" i="5"/>
  <c r="AC34" i="5"/>
  <c r="AC65" i="5"/>
  <c r="AC110" i="5"/>
  <c r="AC712" i="5"/>
  <c r="AC580" i="5"/>
  <c r="AC210" i="5"/>
  <c r="AC217" i="5"/>
  <c r="AC59" i="5"/>
  <c r="AC73" i="5"/>
  <c r="AC55" i="5"/>
  <c r="AC43" i="5"/>
  <c r="AC45" i="5"/>
  <c r="AC716" i="5"/>
  <c r="AC70" i="5"/>
  <c r="AC46" i="5"/>
  <c r="AC24" i="5"/>
  <c r="AC832" i="5"/>
  <c r="AC799" i="5"/>
  <c r="AC882" i="5"/>
  <c r="AC783" i="5"/>
  <c r="AC657" i="5"/>
  <c r="AC644" i="5"/>
  <c r="AC579" i="5"/>
  <c r="AC615" i="5"/>
  <c r="AC554" i="5"/>
  <c r="AC377" i="5"/>
  <c r="AC337" i="5"/>
  <c r="AC216" i="5"/>
  <c r="AC209" i="5"/>
  <c r="AC123" i="5"/>
  <c r="AC120" i="5"/>
  <c r="AC8" i="5"/>
  <c r="AC40" i="5"/>
  <c r="AC100" i="5"/>
  <c r="AC51" i="5"/>
  <c r="AC72" i="5"/>
  <c r="AC7" i="5"/>
  <c r="AC114" i="5"/>
  <c r="AC88" i="5"/>
  <c r="AC830" i="5"/>
  <c r="AC782" i="5"/>
  <c r="AC865" i="5"/>
  <c r="AC781" i="5"/>
  <c r="AC789" i="5"/>
  <c r="AC792" i="5"/>
  <c r="AC649" i="5"/>
  <c r="AC641" i="5"/>
  <c r="AC652" i="5"/>
  <c r="AC628" i="5"/>
  <c r="AC633" i="5"/>
  <c r="AC374" i="5"/>
  <c r="AC378" i="5"/>
  <c r="AC327" i="5"/>
  <c r="AC37" i="5"/>
  <c r="AC48" i="5"/>
  <c r="AC61" i="5"/>
  <c r="AC57" i="5"/>
  <c r="AC107" i="5"/>
  <c r="AC56" i="5"/>
  <c r="AC883" i="5"/>
  <c r="AC887" i="5"/>
  <c r="AC833" i="5"/>
  <c r="AC786" i="5"/>
  <c r="AC804" i="5"/>
  <c r="AC371" i="5"/>
  <c r="AC375" i="5"/>
  <c r="AC320" i="5"/>
  <c r="AC218" i="5"/>
  <c r="AC198" i="5"/>
  <c r="AC572" i="5"/>
  <c r="AC599" i="5"/>
  <c r="AC635" i="5"/>
  <c r="AC560" i="5"/>
  <c r="AC203" i="5"/>
  <c r="AC191" i="5"/>
  <c r="AC20" i="5"/>
  <c r="AC77" i="5"/>
  <c r="AC33" i="5"/>
  <c r="AC42" i="5"/>
  <c r="AC90" i="5"/>
  <c r="AC101" i="5"/>
  <c r="AC117" i="5"/>
  <c r="AC888" i="5"/>
  <c r="AC855" i="5"/>
  <c r="AC801" i="5"/>
  <c r="AC869" i="5"/>
  <c r="AC796" i="5"/>
  <c r="AC768" i="5"/>
  <c r="AC650" i="5"/>
  <c r="AC643" i="5"/>
  <c r="AC655" i="5"/>
  <c r="AC624" i="5"/>
  <c r="AC499" i="5"/>
  <c r="AC345" i="5"/>
  <c r="AC349" i="5"/>
  <c r="AC313" i="5"/>
  <c r="AC211" i="5"/>
  <c r="AC201" i="5"/>
  <c r="AC189" i="5"/>
  <c r="AC87" i="5"/>
  <c r="AC31" i="5"/>
  <c r="AC67" i="5"/>
  <c r="AC66" i="5"/>
  <c r="AC103" i="5"/>
  <c r="AC16" i="5"/>
  <c r="AC75" i="5"/>
  <c r="AC111" i="5"/>
  <c r="AC36" i="5"/>
  <c r="AC96" i="5"/>
  <c r="AC99" i="5"/>
  <c r="AC113" i="5"/>
  <c r="AC864" i="5"/>
  <c r="AC838" i="5"/>
  <c r="AC878" i="5"/>
  <c r="AC837" i="5"/>
  <c r="AC779" i="5"/>
  <c r="AC778" i="5"/>
  <c r="AC659" i="5"/>
  <c r="AC647" i="5"/>
  <c r="AC614" i="5"/>
  <c r="AC637" i="5"/>
  <c r="AC627" i="5"/>
  <c r="AC495" i="5"/>
  <c r="AC342" i="5"/>
  <c r="AC346" i="5"/>
  <c r="AC309" i="5"/>
  <c r="AC187" i="5"/>
  <c r="AC131" i="5"/>
  <c r="AC12" i="5"/>
  <c r="AC69" i="5"/>
  <c r="AC102" i="5"/>
  <c r="AC23" i="5"/>
  <c r="AC68" i="5"/>
  <c r="AC53" i="5"/>
  <c r="AC98" i="5"/>
  <c r="AC862" i="5"/>
  <c r="AC823" i="5"/>
  <c r="AC848" i="5"/>
  <c r="AC800" i="5"/>
  <c r="AC736" i="5"/>
  <c r="AC737" i="5"/>
  <c r="AC656" i="5"/>
  <c r="AC634" i="5"/>
  <c r="AC611" i="5"/>
  <c r="AC658" i="5"/>
  <c r="AC500" i="5"/>
  <c r="AC490" i="5"/>
  <c r="AC339" i="5"/>
  <c r="AC343" i="5"/>
  <c r="AC334" i="5"/>
  <c r="AC215" i="5"/>
  <c r="AC148" i="5"/>
  <c r="AC19" i="5"/>
  <c r="AC64" i="5"/>
  <c r="AC847" i="5"/>
  <c r="AC808" i="5"/>
  <c r="AC790" i="5"/>
  <c r="AC798" i="5"/>
  <c r="AC715" i="5"/>
  <c r="AC785" i="5"/>
  <c r="AC653" i="5"/>
  <c r="AC660" i="5"/>
  <c r="AC582" i="5"/>
  <c r="AC648" i="5"/>
  <c r="AC565" i="5"/>
  <c r="AC485" i="5"/>
  <c r="AC336" i="5"/>
  <c r="AC354" i="5"/>
  <c r="AC212" i="5"/>
  <c r="AC74" i="5"/>
  <c r="AC15" i="5"/>
  <c r="AC868" i="5"/>
  <c r="AC846" i="5"/>
  <c r="AC871" i="5"/>
  <c r="AC836" i="5"/>
  <c r="AC812" i="5"/>
  <c r="AC824" i="5"/>
  <c r="AC826" i="5"/>
  <c r="AC870" i="5"/>
  <c r="AC831" i="5"/>
  <c r="AC866" i="5"/>
  <c r="AC851" i="5"/>
  <c r="AC849" i="5"/>
  <c r="AC834" i="5"/>
  <c r="AC859" i="5"/>
  <c r="AC827" i="5"/>
  <c r="AC810" i="5"/>
  <c r="AC819" i="5"/>
  <c r="AC817" i="5"/>
  <c r="AC825" i="5"/>
  <c r="AC815" i="5"/>
  <c r="AC829" i="5"/>
  <c r="AC813" i="5"/>
  <c r="AC820" i="5"/>
  <c r="AC811" i="5"/>
  <c r="AC821" i="5"/>
  <c r="AC828" i="5"/>
  <c r="AC809" i="5"/>
  <c r="AC872" i="5"/>
  <c r="AC844" i="5"/>
  <c r="AC818" i="5"/>
  <c r="AC835" i="5"/>
  <c r="AC850" i="5"/>
  <c r="AC841" i="5"/>
  <c r="AC842" i="5"/>
  <c r="AC853" i="5"/>
  <c r="AC877" i="5"/>
  <c r="AC845" i="5"/>
  <c r="AC867" i="5"/>
  <c r="AC857" i="5"/>
  <c r="AC858" i="5"/>
  <c r="AC881" i="5"/>
  <c r="AC875" i="5"/>
  <c r="AC843" i="5"/>
  <c r="AC861" i="5"/>
  <c r="AC880" i="5"/>
  <c r="AC852" i="5"/>
  <c r="AC879" i="5"/>
  <c r="AC816" i="5"/>
  <c r="AC860" i="5"/>
  <c r="AC856" i="5"/>
  <c r="AC814" i="5"/>
  <c r="AC854" i="5"/>
  <c r="AC873" i="5"/>
  <c r="AC863" i="5"/>
  <c r="AC884" i="5"/>
  <c r="AC840" i="5"/>
  <c r="AC886" i="5"/>
  <c r="AC839" i="5"/>
  <c r="AC876" i="5"/>
  <c r="AC802" i="5"/>
  <c r="AC784" i="5"/>
  <c r="AC776" i="5"/>
  <c r="AC695" i="5"/>
  <c r="AC750" i="5"/>
  <c r="AC756" i="5"/>
  <c r="AC711" i="5"/>
  <c r="AC746" i="5"/>
  <c r="AC696" i="5"/>
  <c r="AC679" i="5"/>
  <c r="AC682" i="5"/>
  <c r="AC577" i="5"/>
  <c r="AC603" i="5"/>
  <c r="AC571" i="5"/>
  <c r="AC595" i="5"/>
  <c r="AC626" i="5"/>
  <c r="AC601" i="5"/>
  <c r="AC519" i="5"/>
  <c r="AC588" i="5"/>
  <c r="AC600" i="5"/>
  <c r="AC593" i="5"/>
  <c r="AC424" i="5"/>
  <c r="AC558" i="5"/>
  <c r="AC526" i="5"/>
  <c r="AC561" i="5"/>
  <c r="AC428" i="5"/>
  <c r="AC557" i="5"/>
  <c r="AC508" i="5"/>
  <c r="AC496" i="5"/>
  <c r="AC415" i="5"/>
  <c r="AC395" i="5"/>
  <c r="AC788" i="5"/>
  <c r="AC791" i="5"/>
  <c r="AC797" i="5"/>
  <c r="AC735" i="5"/>
  <c r="AC721" i="5"/>
  <c r="AC692" i="5"/>
  <c r="AC698" i="5"/>
  <c r="AC709" i="5"/>
  <c r="AC754" i="5"/>
  <c r="AC708" i="5"/>
  <c r="AC717" i="5"/>
  <c r="AC683" i="5"/>
  <c r="AC675" i="5"/>
  <c r="AC630" i="5"/>
  <c r="AC544" i="5"/>
  <c r="AC592" i="5"/>
  <c r="AC598" i="5"/>
  <c r="AC570" i="5"/>
  <c r="AC567" i="5"/>
  <c r="AC516" i="5"/>
  <c r="AC585" i="5"/>
  <c r="AC625" i="5"/>
  <c r="AC578" i="5"/>
  <c r="AC613" i="5"/>
  <c r="AC523" i="5"/>
  <c r="AC527" i="5"/>
  <c r="AC531" i="5"/>
  <c r="AC501" i="5"/>
  <c r="AC392" i="5"/>
  <c r="AC542" i="5"/>
  <c r="AC489" i="5"/>
  <c r="AC503" i="5"/>
  <c r="AC396" i="5"/>
  <c r="AC532" i="5"/>
  <c r="AC459" i="5"/>
  <c r="AC412" i="5"/>
  <c r="AC389" i="5"/>
  <c r="AC780" i="5"/>
  <c r="AC794" i="5"/>
  <c r="AC713" i="5"/>
  <c r="AC740" i="5"/>
  <c r="AC705" i="5"/>
  <c r="AC747" i="5"/>
  <c r="AC700" i="5"/>
  <c r="AC741" i="5"/>
  <c r="AC702" i="5"/>
  <c r="AC738" i="5"/>
  <c r="AC674" i="5"/>
  <c r="AC676" i="5"/>
  <c r="AC612" i="5"/>
  <c r="AC589" i="5"/>
  <c r="AC639" i="5"/>
  <c r="AC569" i="5"/>
  <c r="AC623" i="5"/>
  <c r="AC591" i="5"/>
  <c r="AC590" i="5"/>
  <c r="AC520" i="5"/>
  <c r="AC517" i="5"/>
  <c r="AC568" i="5"/>
  <c r="AC487" i="5"/>
  <c r="AC512" i="5"/>
  <c r="AC486" i="5"/>
  <c r="AC493" i="5"/>
  <c r="AC409" i="5"/>
  <c r="AC437" i="5"/>
  <c r="AC405" i="5"/>
  <c r="AC787" i="5"/>
  <c r="AC759" i="5"/>
  <c r="AC762" i="5"/>
  <c r="AC734" i="5"/>
  <c r="AC751" i="5"/>
  <c r="AC757" i="5"/>
  <c r="AC693" i="5"/>
  <c r="AC673" i="5"/>
  <c r="AC714" i="5"/>
  <c r="AC670" i="5"/>
  <c r="AC694" i="5"/>
  <c r="AC636" i="5"/>
  <c r="AC575" i="5"/>
  <c r="AC638" i="5"/>
  <c r="AC533" i="5"/>
  <c r="AC530" i="5"/>
  <c r="AC610" i="5"/>
  <c r="AC529" i="5"/>
  <c r="AC498" i="5"/>
  <c r="AC562" i="5"/>
  <c r="AC539" i="5"/>
  <c r="AC545" i="5"/>
  <c r="AC541" i="5"/>
  <c r="AC497" i="5"/>
  <c r="AC484" i="5"/>
  <c r="AC518" i="5"/>
  <c r="AC521" i="5"/>
  <c r="AC430" i="5"/>
  <c r="AC383" i="5"/>
  <c r="AC761" i="5"/>
  <c r="AC752" i="5"/>
  <c r="AC710" i="5"/>
  <c r="AC755" i="5"/>
  <c r="AC701" i="5"/>
  <c r="AC770" i="5"/>
  <c r="AC731" i="5"/>
  <c r="AC706" i="5"/>
  <c r="AC767" i="5"/>
  <c r="AC744" i="5"/>
  <c r="AC664" i="5"/>
  <c r="AC726" i="5"/>
  <c r="AC680" i="5"/>
  <c r="AC668" i="5"/>
  <c r="AC665" i="5"/>
  <c r="AC651" i="5"/>
  <c r="AC609" i="5"/>
  <c r="AC586" i="5"/>
  <c r="AC618" i="5"/>
  <c r="AC524" i="5"/>
  <c r="AC551" i="5"/>
  <c r="AC597" i="5"/>
  <c r="AC642" i="5"/>
  <c r="AC620" i="5"/>
  <c r="AC587" i="5"/>
  <c r="AC622" i="5"/>
  <c r="AC510" i="5"/>
  <c r="AC559" i="5"/>
  <c r="AC482" i="5"/>
  <c r="AC488" i="5"/>
  <c r="AC540" i="5"/>
  <c r="AC476" i="5"/>
  <c r="AC406" i="5"/>
  <c r="AC386" i="5"/>
  <c r="AC491" i="5"/>
  <c r="AC433" i="5"/>
  <c r="AC771" i="5"/>
  <c r="AC775" i="5"/>
  <c r="AC772" i="5"/>
  <c r="AC749" i="5"/>
  <c r="AC699" i="5"/>
  <c r="AC765" i="5"/>
  <c r="AC725" i="5"/>
  <c r="AC748" i="5"/>
  <c r="AC764" i="5"/>
  <c r="AC727" i="5"/>
  <c r="AC766" i="5"/>
  <c r="AC733" i="5"/>
  <c r="AC685" i="5"/>
  <c r="AC671" i="5"/>
  <c r="AC666" i="5"/>
  <c r="AC681" i="5"/>
  <c r="AC583" i="5"/>
  <c r="AC576" i="5"/>
  <c r="AC563" i="5"/>
  <c r="AC608" i="5"/>
  <c r="AC548" i="5"/>
  <c r="AC617" i="5"/>
  <c r="AC584" i="5"/>
  <c r="AC607" i="5"/>
  <c r="AC566" i="5"/>
  <c r="AC550" i="5"/>
  <c r="AC553" i="5"/>
  <c r="AC492" i="5"/>
  <c r="AC556" i="5"/>
  <c r="AC494" i="5"/>
  <c r="AC535" i="5"/>
  <c r="AC472" i="5"/>
  <c r="AC511" i="5"/>
  <c r="AC537" i="5"/>
  <c r="AC514" i="5"/>
  <c r="AC473" i="5"/>
  <c r="AC427" i="5"/>
  <c r="AC760" i="5"/>
  <c r="AC732" i="5"/>
  <c r="AC707" i="5"/>
  <c r="AC697" i="5"/>
  <c r="AC753" i="5"/>
  <c r="AC723" i="5"/>
  <c r="AC691" i="5"/>
  <c r="AC669" i="5"/>
  <c r="AC690" i="5"/>
  <c r="AC686" i="5"/>
  <c r="AC672" i="5"/>
  <c r="AC606" i="5"/>
  <c r="AC574" i="5"/>
  <c r="AC602" i="5"/>
  <c r="AC605" i="5"/>
  <c r="AC536" i="5"/>
  <c r="AC525" i="5"/>
  <c r="AC594" i="5"/>
  <c r="AC632" i="5"/>
  <c r="AC604" i="5"/>
  <c r="AC619" i="5"/>
  <c r="AC596" i="5"/>
  <c r="AC555" i="5"/>
  <c r="AC507" i="5"/>
  <c r="AC509" i="5"/>
  <c r="AC483" i="5"/>
  <c r="AC475" i="5"/>
  <c r="AC443" i="5"/>
  <c r="AC411" i="5"/>
  <c r="AC480" i="5"/>
  <c r="AC478" i="5"/>
  <c r="AC452" i="5"/>
  <c r="AC420" i="5"/>
  <c r="AC388" i="5"/>
  <c r="AC399" i="5"/>
  <c r="AC479" i="5"/>
  <c r="AC403" i="5"/>
  <c r="AC442" i="5"/>
  <c r="AC471" i="5"/>
  <c r="AC400" i="5"/>
  <c r="AC464" i="5"/>
  <c r="AC418" i="5"/>
  <c r="AC438" i="5"/>
  <c r="AC463" i="5"/>
  <c r="AC390" i="5"/>
  <c r="AC419" i="5"/>
  <c r="AC404" i="5"/>
  <c r="AC397" i="5"/>
  <c r="AC468" i="5"/>
  <c r="AC426" i="5"/>
  <c r="AC458" i="5"/>
  <c r="AC453" i="5"/>
  <c r="AC407" i="5"/>
  <c r="AC414" i="5"/>
  <c r="AC445" i="5"/>
  <c r="AC401" i="5"/>
  <c r="AC441" i="5"/>
  <c r="AC456" i="5"/>
  <c r="AC384" i="5"/>
  <c r="AC474" i="5"/>
  <c r="AC393" i="5"/>
  <c r="AC451" i="5"/>
  <c r="AC417" i="5"/>
  <c r="AC448" i="5"/>
  <c r="AC429" i="5"/>
  <c r="AC461" i="5"/>
  <c r="AC421" i="5"/>
  <c r="AC444" i="5"/>
  <c r="AC410" i="5"/>
  <c r="AC477" i="5"/>
  <c r="AC435" i="5"/>
  <c r="AC432" i="5"/>
  <c r="AC447" i="5"/>
  <c r="AC466" i="5"/>
  <c r="AC387" i="5"/>
  <c r="AC422" i="5"/>
  <c r="AC454" i="5"/>
  <c r="AC391" i="5"/>
  <c r="AC436" i="5"/>
  <c r="AC413" i="5"/>
  <c r="AC439" i="5"/>
  <c r="AC467" i="5"/>
  <c r="AC446" i="5"/>
  <c r="AC434" i="5"/>
  <c r="AC450" i="5"/>
  <c r="AC470" i="5"/>
  <c r="AC431" i="5"/>
  <c r="AC385" i="5"/>
  <c r="AC416" i="5"/>
  <c r="AC425" i="5"/>
  <c r="AC457" i="5"/>
  <c r="AC394" i="5"/>
  <c r="AC449" i="5"/>
  <c r="AC423" i="5"/>
  <c r="AC455" i="5"/>
  <c r="AC538" i="5"/>
  <c r="AC515" i="5"/>
  <c r="AC440" i="5"/>
  <c r="AC402" i="5"/>
  <c r="AC398" i="5"/>
  <c r="AC793" i="5"/>
  <c r="AC745" i="5"/>
  <c r="AC742" i="5"/>
  <c r="AC739" i="5"/>
  <c r="AC795" i="5"/>
  <c r="AC774" i="5"/>
  <c r="AC720" i="5"/>
  <c r="AC743" i="5"/>
  <c r="AC704" i="5"/>
  <c r="AC722" i="5"/>
  <c r="AC677" i="5"/>
  <c r="AC758" i="5"/>
  <c r="AC719" i="5"/>
  <c r="AC689" i="5"/>
  <c r="AC703" i="5"/>
  <c r="AC724" i="5"/>
  <c r="AC718" i="5"/>
  <c r="AC769" i="5"/>
  <c r="AC688" i="5"/>
  <c r="AC684" i="5"/>
  <c r="AC687" i="5"/>
  <c r="AC678" i="5"/>
  <c r="AC645" i="5"/>
  <c r="AC631" i="5"/>
  <c r="AC621" i="5"/>
  <c r="AC573" i="5"/>
  <c r="AC522" i="5"/>
  <c r="AC629" i="5"/>
  <c r="AC581" i="5"/>
  <c r="AC616" i="5"/>
  <c r="AC552" i="5"/>
  <c r="AC543" i="5"/>
  <c r="AC546" i="5"/>
  <c r="AC513" i="5"/>
  <c r="AC481" i="5"/>
  <c r="AC549" i="5"/>
  <c r="AC564" i="5"/>
  <c r="AC528" i="5"/>
  <c r="AC460" i="5"/>
  <c r="AC408" i="5"/>
  <c r="AC534" i="5"/>
  <c r="AC462" i="5"/>
  <c r="AC465" i="5"/>
  <c r="AC351" i="5"/>
  <c r="AC359" i="5"/>
  <c r="AC273" i="5"/>
  <c r="AC376" i="5"/>
  <c r="AC347" i="5"/>
  <c r="AC303" i="5"/>
  <c r="AC340" i="5"/>
  <c r="AC266" i="5"/>
  <c r="AC256" i="5"/>
  <c r="AC325" i="5"/>
  <c r="AC278" i="5"/>
  <c r="AC293" i="5"/>
  <c r="AC193" i="5"/>
  <c r="AC280" i="5"/>
  <c r="AC268" i="5"/>
  <c r="AC248" i="5"/>
  <c r="AC135" i="5"/>
  <c r="AC263" i="5"/>
  <c r="AC176" i="5"/>
  <c r="AC138" i="5"/>
  <c r="AC164" i="5"/>
  <c r="AC133" i="5"/>
  <c r="AC136" i="5"/>
  <c r="AC152" i="5"/>
  <c r="AC29" i="5"/>
  <c r="AC160" i="5"/>
  <c r="AC76" i="5"/>
  <c r="AC25" i="5"/>
  <c r="AC356" i="5"/>
  <c r="AC270" i="5"/>
  <c r="AC350" i="5"/>
  <c r="AC373" i="5"/>
  <c r="AC330" i="5"/>
  <c r="AC274" i="5"/>
  <c r="AC366" i="5"/>
  <c r="AC286" i="5"/>
  <c r="AC310" i="5"/>
  <c r="AC275" i="5"/>
  <c r="AC172" i="5"/>
  <c r="AC289" i="5"/>
  <c r="AC295" i="5"/>
  <c r="AC305" i="5"/>
  <c r="AC282" i="5"/>
  <c r="AC204" i="5"/>
  <c r="AC206" i="5"/>
  <c r="AC150" i="5"/>
  <c r="AC181" i="5"/>
  <c r="AC137" i="5"/>
  <c r="AC170" i="5"/>
  <c r="AC22" i="5"/>
  <c r="AC361" i="5"/>
  <c r="AC355" i="5"/>
  <c r="AC352" i="5"/>
  <c r="AC364" i="5"/>
  <c r="AC332" i="5"/>
  <c r="AC246" i="5"/>
  <c r="AC322" i="5"/>
  <c r="AC323" i="5"/>
  <c r="AC329" i="5"/>
  <c r="AC315" i="5"/>
  <c r="AC333" i="5"/>
  <c r="AC328" i="5"/>
  <c r="AC254" i="5"/>
  <c r="AC363" i="5"/>
  <c r="AC335" i="5"/>
  <c r="AC284" i="5"/>
  <c r="AC253" i="5"/>
  <c r="AC316" i="5"/>
  <c r="AC265" i="5"/>
  <c r="AC163" i="5"/>
  <c r="AC261" i="5"/>
  <c r="AC143" i="5"/>
  <c r="AC190" i="5"/>
  <c r="AC196" i="5"/>
  <c r="AC147" i="5"/>
  <c r="AC154" i="5"/>
  <c r="AC165" i="5"/>
  <c r="AC161" i="5"/>
  <c r="AC149" i="5"/>
  <c r="AA891" i="5"/>
  <c r="AC21" i="5"/>
  <c r="AC348" i="5"/>
  <c r="AC370" i="5"/>
  <c r="AC321" i="5"/>
  <c r="AC358" i="5"/>
  <c r="AC307" i="5"/>
  <c r="AC279" i="5"/>
  <c r="AC297" i="5"/>
  <c r="AC306" i="5"/>
  <c r="AC255" i="5"/>
  <c r="AC296" i="5"/>
  <c r="AC277" i="5"/>
  <c r="AC264" i="5"/>
  <c r="AC182" i="5"/>
  <c r="AC156" i="5"/>
  <c r="AC153" i="5"/>
  <c r="AC291" i="5"/>
  <c r="AC326" i="5"/>
  <c r="AC175" i="5"/>
  <c r="AC177" i="5"/>
  <c r="AC158" i="5"/>
  <c r="AC18" i="5"/>
  <c r="AC13" i="5"/>
  <c r="AC183" i="5"/>
  <c r="AC52" i="5"/>
  <c r="AC365" i="5"/>
  <c r="AC324" i="5"/>
  <c r="AC379" i="5"/>
  <c r="AC319" i="5"/>
  <c r="AC344" i="5"/>
  <c r="AC360" i="5"/>
  <c r="AC276" i="5"/>
  <c r="AC250" i="5"/>
  <c r="AC262" i="5"/>
  <c r="AC208" i="5"/>
  <c r="AC185" i="5"/>
  <c r="AC258" i="5"/>
  <c r="AC317" i="5"/>
  <c r="AC194" i="5"/>
  <c r="AC178" i="5"/>
  <c r="AC162" i="5"/>
  <c r="AC171" i="5"/>
  <c r="AC174" i="5"/>
  <c r="AC50" i="5"/>
  <c r="AC146" i="5"/>
  <c r="AC47" i="5"/>
  <c r="AC139" i="5"/>
  <c r="AC17" i="5"/>
  <c r="AC367" i="5"/>
  <c r="AC341" i="5"/>
  <c r="AC357" i="5"/>
  <c r="AC298" i="5"/>
  <c r="AC301" i="5"/>
  <c r="AC247" i="5"/>
  <c r="AC290" i="5"/>
  <c r="AC205" i="5"/>
  <c r="AC214" i="5"/>
  <c r="AC299" i="5"/>
  <c r="AC202" i="5"/>
  <c r="AC288" i="5"/>
  <c r="AC267" i="5"/>
  <c r="AC186" i="5"/>
  <c r="AC145" i="5"/>
  <c r="AC188" i="5"/>
  <c r="AC159" i="5"/>
  <c r="AC30" i="5"/>
  <c r="AC11" i="5"/>
  <c r="AC144" i="5"/>
  <c r="AC195" i="5"/>
  <c r="AC155" i="5"/>
  <c r="AC82" i="5"/>
  <c r="AC14" i="5"/>
  <c r="AC169" i="5"/>
  <c r="AC49" i="5"/>
  <c r="AC311" i="5"/>
  <c r="AC331" i="5"/>
  <c r="AC312" i="5"/>
  <c r="AC272" i="5"/>
  <c r="AC259" i="5"/>
  <c r="AC300" i="5"/>
  <c r="AC252" i="5"/>
  <c r="AC200" i="5"/>
  <c r="AC283" i="5"/>
  <c r="AC249" i="5"/>
  <c r="AC271" i="5"/>
  <c r="AC199" i="5"/>
  <c r="AC251" i="5"/>
  <c r="AC314" i="5"/>
  <c r="AC184" i="5"/>
  <c r="AC304" i="5"/>
  <c r="AC142" i="5"/>
  <c r="AC134" i="5"/>
  <c r="AC192" i="5"/>
  <c r="AC140" i="5"/>
  <c r="AC173" i="5"/>
  <c r="AC32" i="5"/>
  <c r="AC166" i="5"/>
  <c r="AC81" i="5"/>
  <c r="AC362" i="5"/>
  <c r="AC302" i="5"/>
  <c r="AC353" i="5"/>
  <c r="AC308" i="5"/>
  <c r="AC369" i="5"/>
  <c r="AC338" i="5"/>
  <c r="AC269" i="5"/>
  <c r="AC287" i="5"/>
  <c r="AC281" i="5"/>
  <c r="AC292" i="5"/>
  <c r="AC197" i="5"/>
  <c r="AC207" i="5"/>
  <c r="AC285" i="5"/>
  <c r="AC260" i="5"/>
  <c r="AC167" i="5"/>
  <c r="AC294" i="5"/>
  <c r="AC179" i="5"/>
  <c r="AC151" i="5"/>
  <c r="AC168" i="5"/>
  <c r="AC141" i="5"/>
  <c r="AC180" i="5"/>
  <c r="AC60" i="5"/>
  <c r="AC26" i="5"/>
  <c r="AC10" i="5"/>
  <c r="AC132" i="5"/>
  <c r="AC79" i="5"/>
  <c r="AC44" i="5"/>
  <c r="AC9" i="5"/>
  <c r="Q728" i="5"/>
  <c r="S686" i="5" s="1"/>
  <c r="V243" i="5"/>
  <c r="X232" i="5" s="1"/>
  <c r="Q504" i="5"/>
  <c r="S391" i="5" s="1"/>
  <c r="V128" i="5"/>
  <c r="X99" i="5" s="1"/>
  <c r="V83" i="5"/>
  <c r="X26" i="5" s="1"/>
  <c r="V219" i="5"/>
  <c r="X145" i="5" s="1"/>
  <c r="V380" i="5"/>
  <c r="X343" i="5" s="1"/>
  <c r="V504" i="5"/>
  <c r="X413" i="5" s="1"/>
  <c r="V661" i="5"/>
  <c r="X526" i="5" s="1"/>
  <c r="V728" i="5"/>
  <c r="X720" i="5" s="1"/>
  <c r="V805" i="5"/>
  <c r="X768" i="5" s="1"/>
  <c r="V889" i="5"/>
  <c r="X867" i="5" s="1"/>
  <c r="Q83" i="5"/>
  <c r="S25" i="5" s="1"/>
  <c r="Q219" i="5"/>
  <c r="S155" i="5" s="1"/>
  <c r="Q243" i="5"/>
  <c r="S228" i="5" s="1"/>
  <c r="Q128" i="5"/>
  <c r="S104" i="5" s="1"/>
  <c r="Q380" i="5"/>
  <c r="S322" i="5" s="1"/>
  <c r="Q661" i="5"/>
  <c r="S550" i="5" s="1"/>
  <c r="S664" i="5"/>
  <c r="S690" i="5"/>
  <c r="S697" i="5"/>
  <c r="S694" i="5"/>
  <c r="S698" i="5"/>
  <c r="S665" i="5"/>
  <c r="S681" i="5"/>
  <c r="S684" i="5"/>
  <c r="S666" i="5"/>
  <c r="S685" i="5"/>
  <c r="S696" i="5"/>
  <c r="S727" i="5"/>
  <c r="S724" i="5"/>
  <c r="S674" i="5"/>
  <c r="S689" i="5"/>
  <c r="S693" i="5"/>
  <c r="S675" i="5"/>
  <c r="S733" i="5"/>
  <c r="S752" i="5"/>
  <c r="S755" i="5"/>
  <c r="S769" i="5"/>
  <c r="S772" i="5"/>
  <c r="S737" i="5"/>
  <c r="S762" i="5"/>
  <c r="S683" i="5"/>
  <c r="S700" i="5"/>
  <c r="S793" i="5"/>
  <c r="S792" i="5"/>
  <c r="S790" i="5"/>
  <c r="S794" i="5"/>
  <c r="S777" i="5"/>
  <c r="S779" i="5"/>
  <c r="S774" i="5"/>
  <c r="S778" i="5"/>
  <c r="S741" i="5"/>
  <c r="S747" i="5"/>
  <c r="S750" i="5"/>
  <c r="S753" i="5"/>
  <c r="S756" i="5"/>
  <c r="S759" i="5"/>
  <c r="S731" i="5"/>
  <c r="S744" i="5"/>
  <c r="S763" i="5"/>
  <c r="S767" i="5"/>
  <c r="S714" i="5"/>
  <c r="S726" i="5"/>
  <c r="S735" i="5"/>
  <c r="S757" i="5"/>
  <c r="S760" i="5"/>
  <c r="S705" i="5"/>
  <c r="S712" i="5"/>
  <c r="S732" i="5"/>
  <c r="S739" i="5"/>
  <c r="S745" i="5"/>
  <c r="S748" i="5"/>
  <c r="S751" i="5"/>
  <c r="S754" i="5"/>
  <c r="S764" i="5"/>
  <c r="S768" i="5"/>
  <c r="S771" i="5"/>
  <c r="S667" i="5"/>
  <c r="S670" i="5"/>
  <c r="S699" i="5"/>
  <c r="S701" i="5"/>
  <c r="S707" i="5"/>
  <c r="S715" i="5"/>
  <c r="S736" i="5"/>
  <c r="S740" i="5"/>
  <c r="S743" i="5"/>
  <c r="S746" i="5"/>
  <c r="S761" i="5"/>
  <c r="S703" i="5"/>
  <c r="S749" i="5"/>
  <c r="S758" i="5"/>
  <c r="S765" i="5"/>
  <c r="S775" i="5"/>
  <c r="S798" i="5"/>
  <c r="S717" i="5"/>
  <c r="S720" i="5"/>
  <c r="S723" i="5"/>
  <c r="S738" i="5"/>
  <c r="S770" i="5"/>
  <c r="S773" i="5"/>
  <c r="S780" i="5"/>
  <c r="S787" i="5"/>
  <c r="S784" i="5"/>
  <c r="S795" i="5"/>
  <c r="S802" i="5"/>
  <c r="S781" i="5"/>
  <c r="S799" i="5"/>
  <c r="S719" i="5"/>
  <c r="S734" i="5"/>
  <c r="S766" i="5"/>
  <c r="S776" i="5"/>
  <c r="S782" i="5"/>
  <c r="S796" i="5"/>
  <c r="S718" i="5"/>
  <c r="S721" i="5"/>
  <c r="S742" i="5"/>
  <c r="S789" i="5"/>
  <c r="S800" i="5"/>
  <c r="S783" i="5"/>
  <c r="S797" i="5"/>
  <c r="S804" i="5"/>
  <c r="S785" i="5"/>
  <c r="Q889" i="5"/>
  <c r="S883" i="5" s="1"/>
  <c r="S786" i="5"/>
  <c r="S788" i="5"/>
  <c r="S801" i="5"/>
  <c r="S803" i="5"/>
  <c r="S791" i="5"/>
  <c r="O236" i="5"/>
  <c r="O268" i="5"/>
  <c r="O310" i="5"/>
  <c r="O399" i="5"/>
  <c r="O443" i="5"/>
  <c r="O229" i="5"/>
  <c r="O248" i="5"/>
  <c r="O303" i="5"/>
  <c r="O374" i="5"/>
  <c r="O262" i="5"/>
  <c r="O312" i="5"/>
  <c r="O367" i="5"/>
  <c r="O393" i="5"/>
  <c r="O422" i="5"/>
  <c r="O445" i="5"/>
  <c r="O291" i="5"/>
  <c r="O342" i="5"/>
  <c r="O355" i="5"/>
  <c r="O376" i="5"/>
  <c r="O402" i="5"/>
  <c r="O454" i="5"/>
  <c r="O264" i="5"/>
  <c r="O314" i="5"/>
  <c r="O328" i="5"/>
  <c r="O335" i="5"/>
  <c r="O395" i="5"/>
  <c r="O431" i="5"/>
  <c r="O463" i="5"/>
  <c r="O233" i="5"/>
  <c r="O378" i="5"/>
  <c r="O425" i="5"/>
  <c r="O294" i="5"/>
  <c r="O323" i="5"/>
  <c r="O418" i="5"/>
  <c r="O287" i="5"/>
  <c r="O351" i="5"/>
  <c r="O390" i="5"/>
  <c r="O466" i="5"/>
  <c r="O9" i="5"/>
  <c r="O17" i="5"/>
  <c r="O25" i="5"/>
  <c r="O33" i="5"/>
  <c r="O41" i="5"/>
  <c r="O49" i="5"/>
  <c r="O57" i="5"/>
  <c r="O65" i="5"/>
  <c r="O73" i="5"/>
  <c r="O81" i="5"/>
  <c r="O92" i="5"/>
  <c r="O100" i="5"/>
  <c r="O108" i="5"/>
  <c r="O116" i="5"/>
  <c r="O124" i="5"/>
  <c r="O135" i="5"/>
  <c r="O143" i="5"/>
  <c r="O151" i="5"/>
  <c r="O159" i="5"/>
  <c r="O167" i="5"/>
  <c r="O175" i="5"/>
  <c r="O183" i="5"/>
  <c r="O191" i="5"/>
  <c r="O199" i="5"/>
  <c r="O207" i="5"/>
  <c r="O215" i="5"/>
  <c r="O226" i="5"/>
  <c r="O239" i="5"/>
  <c r="O249" i="5"/>
  <c r="O255" i="5"/>
  <c r="O274" i="5"/>
  <c r="O280" i="5"/>
  <c r="O293" i="5"/>
  <c r="O299" i="5"/>
  <c r="O305" i="5"/>
  <c r="O318" i="5"/>
  <c r="O324" i="5"/>
  <c r="O330" i="5"/>
  <c r="O336" i="5"/>
  <c r="O343" i="5"/>
  <c r="O348" i="5"/>
  <c r="O360" i="5"/>
  <c r="O379" i="5"/>
  <c r="O389" i="5"/>
  <c r="O401" i="5"/>
  <c r="O408" i="5"/>
  <c r="O413" i="5"/>
  <c r="O420" i="5"/>
  <c r="O426" i="5"/>
  <c r="O432" i="5"/>
  <c r="O440" i="5"/>
  <c r="O446" i="5"/>
  <c r="O461" i="5"/>
  <c r="O467" i="5"/>
  <c r="O475" i="5"/>
  <c r="O483" i="5"/>
  <c r="O559" i="5"/>
  <c r="O567" i="5"/>
  <c r="O575" i="5"/>
  <c r="O583" i="5"/>
  <c r="O652" i="5"/>
  <c r="O758" i="5"/>
  <c r="O782" i="5"/>
  <c r="O790" i="5"/>
  <c r="O817" i="5"/>
  <c r="O849" i="5"/>
  <c r="O10" i="5"/>
  <c r="O18" i="5"/>
  <c r="O26" i="5"/>
  <c r="O34" i="5"/>
  <c r="O42" i="5"/>
  <c r="O50" i="5"/>
  <c r="O58" i="5"/>
  <c r="O66" i="5"/>
  <c r="O74" i="5"/>
  <c r="O82" i="5"/>
  <c r="O93" i="5"/>
  <c r="O101" i="5"/>
  <c r="O109" i="5"/>
  <c r="O117" i="5"/>
  <c r="O125" i="5"/>
  <c r="O136" i="5"/>
  <c r="O144" i="5"/>
  <c r="O152" i="5"/>
  <c r="O160" i="5"/>
  <c r="O168" i="5"/>
  <c r="O176" i="5"/>
  <c r="O184" i="5"/>
  <c r="O192" i="5"/>
  <c r="O200" i="5"/>
  <c r="O208" i="5"/>
  <c r="O216" i="5"/>
  <c r="O227" i="5"/>
  <c r="O240" i="5"/>
  <c r="O256" i="5"/>
  <c r="O275" i="5"/>
  <c r="O281" i="5"/>
  <c r="O306" i="5"/>
  <c r="O325" i="5"/>
  <c r="O331" i="5"/>
  <c r="O337" i="5"/>
  <c r="O349" i="5"/>
  <c r="O361" i="5"/>
  <c r="N504" i="5"/>
  <c r="O383" i="5"/>
  <c r="O414" i="5"/>
  <c r="O421" i="5"/>
  <c r="O433" i="5"/>
  <c r="O441" i="5"/>
  <c r="O447" i="5"/>
  <c r="O462" i="5"/>
  <c r="O468" i="5"/>
  <c r="O476" i="5"/>
  <c r="O560" i="5"/>
  <c r="O584" i="5"/>
  <c r="O591" i="5"/>
  <c r="O11" i="5"/>
  <c r="O19" i="5"/>
  <c r="O27" i="5"/>
  <c r="O35" i="5"/>
  <c r="O43" i="5"/>
  <c r="O51" i="5"/>
  <c r="O59" i="5"/>
  <c r="O67" i="5"/>
  <c r="O75" i="5"/>
  <c r="O86" i="5"/>
  <c r="O94" i="5"/>
  <c r="O102" i="5"/>
  <c r="O110" i="5"/>
  <c r="O118" i="5"/>
  <c r="O126" i="5"/>
  <c r="O137" i="5"/>
  <c r="O145" i="5"/>
  <c r="O153" i="5"/>
  <c r="O161" i="5"/>
  <c r="O169" i="5"/>
  <c r="O177" i="5"/>
  <c r="O185" i="5"/>
  <c r="O193" i="5"/>
  <c r="O201" i="5"/>
  <c r="O209" i="5"/>
  <c r="O217" i="5"/>
  <c r="O228" i="5"/>
  <c r="O234" i="5"/>
  <c r="O241" i="5"/>
  <c r="O250" i="5"/>
  <c r="O257" i="5"/>
  <c r="O263" i="5"/>
  <c r="O269" i="5"/>
  <c r="O276" i="5"/>
  <c r="O288" i="5"/>
  <c r="O300" i="5"/>
  <c r="O307" i="5"/>
  <c r="O313" i="5"/>
  <c r="O319" i="5"/>
  <c r="O338" i="5"/>
  <c r="O344" i="5"/>
  <c r="O350" i="5"/>
  <c r="O356" i="5"/>
  <c r="O362" i="5"/>
  <c r="O368" i="5"/>
  <c r="O375" i="5"/>
  <c r="O384" i="5"/>
  <c r="O396" i="5"/>
  <c r="O409" i="5"/>
  <c r="O415" i="5"/>
  <c r="O427" i="5"/>
  <c r="O434" i="5"/>
  <c r="O442" i="5"/>
  <c r="O448" i="5"/>
  <c r="O455" i="5"/>
  <c r="O469" i="5"/>
  <c r="O477" i="5"/>
  <c r="O485" i="5"/>
  <c r="O525" i="5"/>
  <c r="O531" i="5"/>
  <c r="O538" i="5"/>
  <c r="O599" i="5"/>
  <c r="O607" i="5"/>
  <c r="O615" i="5"/>
  <c r="O623" i="5"/>
  <c r="O665" i="5"/>
  <c r="O673" i="5"/>
  <c r="O681" i="5"/>
  <c r="O719" i="5"/>
  <c r="O12" i="5"/>
  <c r="O20" i="5"/>
  <c r="O28" i="5"/>
  <c r="O36" i="5"/>
  <c r="O44" i="5"/>
  <c r="O52" i="5"/>
  <c r="O60" i="5"/>
  <c r="O68" i="5"/>
  <c r="O76" i="5"/>
  <c r="O87" i="5"/>
  <c r="O95" i="5"/>
  <c r="O103" i="5"/>
  <c r="O111" i="5"/>
  <c r="O119" i="5"/>
  <c r="O127" i="5"/>
  <c r="O138" i="5"/>
  <c r="O146" i="5"/>
  <c r="O154" i="5"/>
  <c r="O162" i="5"/>
  <c r="O170" i="5"/>
  <c r="O178" i="5"/>
  <c r="O186" i="5"/>
  <c r="O194" i="5"/>
  <c r="O202" i="5"/>
  <c r="O210" i="5"/>
  <c r="O218" i="5"/>
  <c r="O235" i="5"/>
  <c r="O242" i="5"/>
  <c r="O251" i="5"/>
  <c r="O258" i="5"/>
  <c r="O270" i="5"/>
  <c r="O277" i="5"/>
  <c r="O282" i="5"/>
  <c r="O289" i="5"/>
  <c r="O295" i="5"/>
  <c r="O301" i="5"/>
  <c r="O308" i="5"/>
  <c r="O320" i="5"/>
  <c r="O326" i="5"/>
  <c r="O332" i="5"/>
  <c r="O339" i="5"/>
  <c r="O345" i="5"/>
  <c r="O357" i="5"/>
  <c r="O363" i="5"/>
  <c r="O369" i="5"/>
  <c r="O385" i="5"/>
  <c r="O391" i="5"/>
  <c r="O397" i="5"/>
  <c r="O403" i="5"/>
  <c r="O410" i="5"/>
  <c r="O416" i="5"/>
  <c r="O428" i="5"/>
  <c r="O435" i="5"/>
  <c r="O449" i="5"/>
  <c r="O456" i="5"/>
  <c r="O470" i="5"/>
  <c r="O478" i="5"/>
  <c r="O500" i="5"/>
  <c r="O518" i="5"/>
  <c r="O616" i="5"/>
  <c r="O631" i="5"/>
  <c r="O639" i="5"/>
  <c r="O647" i="5"/>
  <c r="O655" i="5"/>
  <c r="O689" i="5"/>
  <c r="O697" i="5"/>
  <c r="O705" i="5"/>
  <c r="O713" i="5"/>
  <c r="O13" i="5"/>
  <c r="O21" i="5"/>
  <c r="O29" i="5"/>
  <c r="O37" i="5"/>
  <c r="O45" i="5"/>
  <c r="O53" i="5"/>
  <c r="O61" i="5"/>
  <c r="O69" i="5"/>
  <c r="O77" i="5"/>
  <c r="O88" i="5"/>
  <c r="O96" i="5"/>
  <c r="O104" i="5"/>
  <c r="O112" i="5"/>
  <c r="O120" i="5"/>
  <c r="O131" i="5"/>
  <c r="O139" i="5"/>
  <c r="O147" i="5"/>
  <c r="O155" i="5"/>
  <c r="O163" i="5"/>
  <c r="O171" i="5"/>
  <c r="O179" i="5"/>
  <c r="O187" i="5"/>
  <c r="O195" i="5"/>
  <c r="O203" i="5"/>
  <c r="O211" i="5"/>
  <c r="O222" i="5"/>
  <c r="O246" i="5"/>
  <c r="O252" i="5"/>
  <c r="O283" i="5"/>
  <c r="O290" i="5"/>
  <c r="O302" i="5"/>
  <c r="O309" i="5"/>
  <c r="O321" i="5"/>
  <c r="O327" i="5"/>
  <c r="O333" i="5"/>
  <c r="O340" i="5"/>
  <c r="O370" i="5"/>
  <c r="O392" i="5"/>
  <c r="O398" i="5"/>
  <c r="O404" i="5"/>
  <c r="O417" i="5"/>
  <c r="O423" i="5"/>
  <c r="O429" i="5"/>
  <c r="O436" i="5"/>
  <c r="O450" i="5"/>
  <c r="O457" i="5"/>
  <c r="O464" i="5"/>
  <c r="O479" i="5"/>
  <c r="O486" i="5"/>
  <c r="O493" i="5"/>
  <c r="O501" i="5"/>
  <c r="O511" i="5"/>
  <c r="O519" i="5"/>
  <c r="O527" i="5"/>
  <c r="O648" i="5"/>
  <c r="O656" i="5"/>
  <c r="O683" i="5"/>
  <c r="O721" i="5"/>
  <c r="O731" i="5"/>
  <c r="O739" i="5"/>
  <c r="O747" i="5"/>
  <c r="O813" i="5"/>
  <c r="O821" i="5"/>
  <c r="O829" i="5"/>
  <c r="O837" i="5"/>
  <c r="O845" i="5"/>
  <c r="O853" i="5"/>
  <c r="O861" i="5"/>
  <c r="O869" i="5"/>
  <c r="O877" i="5"/>
  <c r="O885" i="5"/>
  <c r="O6" i="5"/>
  <c r="O14" i="5"/>
  <c r="O22" i="5"/>
  <c r="O30" i="5"/>
  <c r="O38" i="5"/>
  <c r="O46" i="5"/>
  <c r="O54" i="5"/>
  <c r="O62" i="5"/>
  <c r="O70" i="5"/>
  <c r="O78" i="5"/>
  <c r="O89" i="5"/>
  <c r="O97" i="5"/>
  <c r="O105" i="5"/>
  <c r="O113" i="5"/>
  <c r="O121" i="5"/>
  <c r="O132" i="5"/>
  <c r="O140" i="5"/>
  <c r="O148" i="5"/>
  <c r="O156" i="5"/>
  <c r="O164" i="5"/>
  <c r="O172" i="5"/>
  <c r="O180" i="5"/>
  <c r="O188" i="5"/>
  <c r="O196" i="5"/>
  <c r="O204" i="5"/>
  <c r="O212" i="5"/>
  <c r="O223" i="5"/>
  <c r="O230" i="5"/>
  <c r="O247" i="5"/>
  <c r="O253" i="5"/>
  <c r="O259" i="5"/>
  <c r="O265" i="5"/>
  <c r="O271" i="5"/>
  <c r="O278" i="5"/>
  <c r="O284" i="5"/>
  <c r="O296" i="5"/>
  <c r="O315" i="5"/>
  <c r="O322" i="5"/>
  <c r="O334" i="5"/>
  <c r="O341" i="5"/>
  <c r="O346" i="5"/>
  <c r="O352" i="5"/>
  <c r="O358" i="5"/>
  <c r="O364" i="5"/>
  <c r="O371" i="5"/>
  <c r="O377" i="5"/>
  <c r="O386" i="5"/>
  <c r="O405" i="5"/>
  <c r="O411" i="5"/>
  <c r="O424" i="5"/>
  <c r="O430" i="5"/>
  <c r="O437" i="5"/>
  <c r="O444" i="5"/>
  <c r="O451" i="5"/>
  <c r="O458" i="5"/>
  <c r="O465" i="5"/>
  <c r="O472" i="5"/>
  <c r="O480" i="5"/>
  <c r="O487" i="5"/>
  <c r="O494" i="5"/>
  <c r="O502" i="5"/>
  <c r="O512" i="5"/>
  <c r="O556" i="5"/>
  <c r="O691" i="5"/>
  <c r="O755" i="5"/>
  <c r="O763" i="5"/>
  <c r="O771" i="5"/>
  <c r="O779" i="5"/>
  <c r="O787" i="5"/>
  <c r="O795" i="5"/>
  <c r="O803" i="5"/>
  <c r="O7" i="5"/>
  <c r="O15" i="5"/>
  <c r="O23" i="5"/>
  <c r="O31" i="5"/>
  <c r="O39" i="5"/>
  <c r="O47" i="5"/>
  <c r="O55" i="5"/>
  <c r="O63" i="5"/>
  <c r="O71" i="5"/>
  <c r="O79" i="5"/>
  <c r="O90" i="5"/>
  <c r="O98" i="5"/>
  <c r="O106" i="5"/>
  <c r="O114" i="5"/>
  <c r="O122" i="5"/>
  <c r="O133" i="5"/>
  <c r="O141" i="5"/>
  <c r="O149" i="5"/>
  <c r="O157" i="5"/>
  <c r="O165" i="5"/>
  <c r="O173" i="5"/>
  <c r="O181" i="5"/>
  <c r="O189" i="5"/>
  <c r="O197" i="5"/>
  <c r="O205" i="5"/>
  <c r="O213" i="5"/>
  <c r="O224" i="5"/>
  <c r="O231" i="5"/>
  <c r="O237" i="5"/>
  <c r="O254" i="5"/>
  <c r="O260" i="5"/>
  <c r="O266" i="5"/>
  <c r="O272" i="5"/>
  <c r="O279" i="5"/>
  <c r="O285" i="5"/>
  <c r="O297" i="5"/>
  <c r="O316" i="5"/>
  <c r="O347" i="5"/>
  <c r="O353" i="5"/>
  <c r="O359" i="5"/>
  <c r="O365" i="5"/>
  <c r="O372" i="5"/>
  <c r="O387" i="5"/>
  <c r="O406" i="5"/>
  <c r="O412" i="5"/>
  <c r="O438" i="5"/>
  <c r="O452" i="5"/>
  <c r="O459" i="5"/>
  <c r="O473" i="5"/>
  <c r="O481" i="5"/>
  <c r="O488" i="5"/>
  <c r="O495" i="5"/>
  <c r="O521" i="5"/>
  <c r="O535" i="5"/>
  <c r="O8" i="5"/>
  <c r="O16" i="5"/>
  <c r="O24" i="5"/>
  <c r="O32" i="5"/>
  <c r="O40" i="5"/>
  <c r="O48" i="5"/>
  <c r="O56" i="5"/>
  <c r="O64" i="5"/>
  <c r="O72" i="5"/>
  <c r="O80" i="5"/>
  <c r="O91" i="5"/>
  <c r="O99" i="5"/>
  <c r="O107" i="5"/>
  <c r="O115" i="5"/>
  <c r="O123" i="5"/>
  <c r="O134" i="5"/>
  <c r="O142" i="5"/>
  <c r="O150" i="5"/>
  <c r="O158" i="5"/>
  <c r="O166" i="5"/>
  <c r="O174" i="5"/>
  <c r="O182" i="5"/>
  <c r="O190" i="5"/>
  <c r="O198" i="5"/>
  <c r="O206" i="5"/>
  <c r="O214" i="5"/>
  <c r="O225" i="5"/>
  <c r="O232" i="5"/>
  <c r="O238" i="5"/>
  <c r="O261" i="5"/>
  <c r="O267" i="5"/>
  <c r="O273" i="5"/>
  <c r="O286" i="5"/>
  <c r="O292" i="5"/>
  <c r="O298" i="5"/>
  <c r="O304" i="5"/>
  <c r="O311" i="5"/>
  <c r="O317" i="5"/>
  <c r="O329" i="5"/>
  <c r="O354" i="5"/>
  <c r="O366" i="5"/>
  <c r="O373" i="5"/>
  <c r="O388" i="5"/>
  <c r="O394" i="5"/>
  <c r="O400" i="5"/>
  <c r="O407" i="5"/>
  <c r="O419" i="5"/>
  <c r="O439" i="5"/>
  <c r="O453" i="5"/>
  <c r="O460" i="5"/>
  <c r="O474" i="5"/>
  <c r="O514" i="5"/>
  <c r="O543" i="5"/>
  <c r="O551" i="5"/>
  <c r="O620" i="5"/>
  <c r="O750" i="5"/>
  <c r="O546" i="5"/>
  <c r="O553" i="5"/>
  <c r="O589" i="5"/>
  <c r="O596" i="5"/>
  <c r="O604" i="5"/>
  <c r="O612" i="5"/>
  <c r="O619" i="5"/>
  <c r="O625" i="5"/>
  <c r="O633" i="5"/>
  <c r="O641" i="5"/>
  <c r="O687" i="5"/>
  <c r="O694" i="5"/>
  <c r="O702" i="5"/>
  <c r="O710" i="5"/>
  <c r="O717" i="5"/>
  <c r="O723" i="5"/>
  <c r="O734" i="5"/>
  <c r="O742" i="5"/>
  <c r="O756" i="5"/>
  <c r="O786" i="5"/>
  <c r="O793" i="5"/>
  <c r="O801" i="5"/>
  <c r="O812" i="5"/>
  <c r="O819" i="5"/>
  <c r="O827" i="5"/>
  <c r="O835" i="5"/>
  <c r="O843" i="5"/>
  <c r="O850" i="5"/>
  <c r="O858" i="5"/>
  <c r="O866" i="5"/>
  <c r="O873" i="5"/>
  <c r="O881" i="5"/>
  <c r="O482" i="5"/>
  <c r="O489" i="5"/>
  <c r="O503" i="5"/>
  <c r="O526" i="5"/>
  <c r="O532" i="5"/>
  <c r="O539" i="5"/>
  <c r="O547" i="5"/>
  <c r="O554" i="5"/>
  <c r="O568" i="5"/>
  <c r="O576" i="5"/>
  <c r="O590" i="5"/>
  <c r="O597" i="5"/>
  <c r="O605" i="5"/>
  <c r="O613" i="5"/>
  <c r="O626" i="5"/>
  <c r="O634" i="5"/>
  <c r="O642" i="5"/>
  <c r="O649" i="5"/>
  <c r="O666" i="5"/>
  <c r="O674" i="5"/>
  <c r="O682" i="5"/>
  <c r="O688" i="5"/>
  <c r="O695" i="5"/>
  <c r="O703" i="5"/>
  <c r="O711" i="5"/>
  <c r="O718" i="5"/>
  <c r="O724" i="5"/>
  <c r="O735" i="5"/>
  <c r="O743" i="5"/>
  <c r="O757" i="5"/>
  <c r="O764" i="5"/>
  <c r="O772" i="5"/>
  <c r="O780" i="5"/>
  <c r="O794" i="5"/>
  <c r="O802" i="5"/>
  <c r="O820" i="5"/>
  <c r="O828" i="5"/>
  <c r="O836" i="5"/>
  <c r="O844" i="5"/>
  <c r="O851" i="5"/>
  <c r="O859" i="5"/>
  <c r="O867" i="5"/>
  <c r="O874" i="5"/>
  <c r="O882" i="5"/>
  <c r="O490" i="5"/>
  <c r="O496" i="5"/>
  <c r="O507" i="5"/>
  <c r="O513" i="5"/>
  <c r="O520" i="5"/>
  <c r="O533" i="5"/>
  <c r="O540" i="5"/>
  <c r="O548" i="5"/>
  <c r="O555" i="5"/>
  <c r="O561" i="5"/>
  <c r="O569" i="5"/>
  <c r="O577" i="5"/>
  <c r="O598" i="5"/>
  <c r="O606" i="5"/>
  <c r="O614" i="5"/>
  <c r="O627" i="5"/>
  <c r="O635" i="5"/>
  <c r="O643" i="5"/>
  <c r="O650" i="5"/>
  <c r="O667" i="5"/>
  <c r="O675" i="5"/>
  <c r="O696" i="5"/>
  <c r="O704" i="5"/>
  <c r="O712" i="5"/>
  <c r="O725" i="5"/>
  <c r="O736" i="5"/>
  <c r="O744" i="5"/>
  <c r="O751" i="5"/>
  <c r="O765" i="5"/>
  <c r="O773" i="5"/>
  <c r="O781" i="5"/>
  <c r="O788" i="5"/>
  <c r="O814" i="5"/>
  <c r="O852" i="5"/>
  <c r="O860" i="5"/>
  <c r="O868" i="5"/>
  <c r="O875" i="5"/>
  <c r="O883" i="5"/>
  <c r="O484" i="5"/>
  <c r="O491" i="5"/>
  <c r="O497" i="5"/>
  <c r="O508" i="5"/>
  <c r="O534" i="5"/>
  <c r="O541" i="5"/>
  <c r="O549" i="5"/>
  <c r="O562" i="5"/>
  <c r="O570" i="5"/>
  <c r="O578" i="5"/>
  <c r="O585" i="5"/>
  <c r="O621" i="5"/>
  <c r="O628" i="5"/>
  <c r="O636" i="5"/>
  <c r="O644" i="5"/>
  <c r="O651" i="5"/>
  <c r="O657" i="5"/>
  <c r="O668" i="5"/>
  <c r="O676" i="5"/>
  <c r="O690" i="5"/>
  <c r="O726" i="5"/>
  <c r="O737" i="5"/>
  <c r="O745" i="5"/>
  <c r="O752" i="5"/>
  <c r="O766" i="5"/>
  <c r="O774" i="5"/>
  <c r="O789" i="5"/>
  <c r="O796" i="5"/>
  <c r="O804" i="5"/>
  <c r="O815" i="5"/>
  <c r="O822" i="5"/>
  <c r="O830" i="5"/>
  <c r="O838" i="5"/>
  <c r="O846" i="5"/>
  <c r="O876" i="5"/>
  <c r="O884" i="5"/>
  <c r="O471" i="5"/>
  <c r="O492" i="5"/>
  <c r="O498" i="5"/>
  <c r="O509" i="5"/>
  <c r="O528" i="5"/>
  <c r="O542" i="5"/>
  <c r="O550" i="5"/>
  <c r="O563" i="5"/>
  <c r="O571" i="5"/>
  <c r="O579" i="5"/>
  <c r="O586" i="5"/>
  <c r="O592" i="5"/>
  <c r="O600" i="5"/>
  <c r="O608" i="5"/>
  <c r="O622" i="5"/>
  <c r="O629" i="5"/>
  <c r="O637" i="5"/>
  <c r="O645" i="5"/>
  <c r="O658" i="5"/>
  <c r="O669" i="5"/>
  <c r="O677" i="5"/>
  <c r="O684" i="5"/>
  <c r="O698" i="5"/>
  <c r="O706" i="5"/>
  <c r="O714" i="5"/>
  <c r="O720" i="5"/>
  <c r="O727" i="5"/>
  <c r="O738" i="5"/>
  <c r="O746" i="5"/>
  <c r="O753" i="5"/>
  <c r="O759" i="5"/>
  <c r="O767" i="5"/>
  <c r="O775" i="5"/>
  <c r="O797" i="5"/>
  <c r="O808" i="5"/>
  <c r="O816" i="5"/>
  <c r="O823" i="5"/>
  <c r="O831" i="5"/>
  <c r="O839" i="5"/>
  <c r="O847" i="5"/>
  <c r="O854" i="5"/>
  <c r="O862" i="5"/>
  <c r="O499" i="5"/>
  <c r="O515" i="5"/>
  <c r="O522" i="5"/>
  <c r="O529" i="5"/>
  <c r="O536" i="5"/>
  <c r="O557" i="5"/>
  <c r="O564" i="5"/>
  <c r="O572" i="5"/>
  <c r="O580" i="5"/>
  <c r="O587" i="5"/>
  <c r="O593" i="5"/>
  <c r="O601" i="5"/>
  <c r="O609" i="5"/>
  <c r="O630" i="5"/>
  <c r="O638" i="5"/>
  <c r="O646" i="5"/>
  <c r="O659" i="5"/>
  <c r="O670" i="5"/>
  <c r="O678" i="5"/>
  <c r="O685" i="5"/>
  <c r="O699" i="5"/>
  <c r="O707" i="5"/>
  <c r="O760" i="5"/>
  <c r="O768" i="5"/>
  <c r="O776" i="5"/>
  <c r="O783" i="5"/>
  <c r="O798" i="5"/>
  <c r="O809" i="5"/>
  <c r="O824" i="5"/>
  <c r="O832" i="5"/>
  <c r="O840" i="5"/>
  <c r="O848" i="5"/>
  <c r="O855" i="5"/>
  <c r="O863" i="5"/>
  <c r="O870" i="5"/>
  <c r="O878" i="5"/>
  <c r="O886" i="5"/>
  <c r="O510" i="5"/>
  <c r="O516" i="5"/>
  <c r="O523" i="5"/>
  <c r="O544" i="5"/>
  <c r="O558" i="5"/>
  <c r="O565" i="5"/>
  <c r="O573" i="5"/>
  <c r="O581" i="5"/>
  <c r="O594" i="5"/>
  <c r="O602" i="5"/>
  <c r="O610" i="5"/>
  <c r="O617" i="5"/>
  <c r="O653" i="5"/>
  <c r="O660" i="5"/>
  <c r="O671" i="5"/>
  <c r="O679" i="5"/>
  <c r="O686" i="5"/>
  <c r="O692" i="5"/>
  <c r="O700" i="5"/>
  <c r="O708" i="5"/>
  <c r="O715" i="5"/>
  <c r="O722" i="5"/>
  <c r="O732" i="5"/>
  <c r="O740" i="5"/>
  <c r="O748" i="5"/>
  <c r="O754" i="5"/>
  <c r="O761" i="5"/>
  <c r="O769" i="5"/>
  <c r="O777" i="5"/>
  <c r="O784" i="5"/>
  <c r="O791" i="5"/>
  <c r="O799" i="5"/>
  <c r="O810" i="5"/>
  <c r="O825" i="5"/>
  <c r="O833" i="5"/>
  <c r="O841" i="5"/>
  <c r="O856" i="5"/>
  <c r="O864" i="5"/>
  <c r="O871" i="5"/>
  <c r="O879" i="5"/>
  <c r="O887" i="5"/>
  <c r="O517" i="5"/>
  <c r="O524" i="5"/>
  <c r="O530" i="5"/>
  <c r="O537" i="5"/>
  <c r="O545" i="5"/>
  <c r="O552" i="5"/>
  <c r="O566" i="5"/>
  <c r="O574" i="5"/>
  <c r="O582" i="5"/>
  <c r="O588" i="5"/>
  <c r="O595" i="5"/>
  <c r="O603" i="5"/>
  <c r="O611" i="5"/>
  <c r="O618" i="5"/>
  <c r="O624" i="5"/>
  <c r="O632" i="5"/>
  <c r="O640" i="5"/>
  <c r="O654" i="5"/>
  <c r="O664" i="5"/>
  <c r="O672" i="5"/>
  <c r="O680" i="5"/>
  <c r="O693" i="5"/>
  <c r="O701" i="5"/>
  <c r="O709" i="5"/>
  <c r="O716" i="5"/>
  <c r="O733" i="5"/>
  <c r="O741" i="5"/>
  <c r="O749" i="5"/>
  <c r="O762" i="5"/>
  <c r="O770" i="5"/>
  <c r="O778" i="5"/>
  <c r="O785" i="5"/>
  <c r="O792" i="5"/>
  <c r="O800" i="5"/>
  <c r="O811" i="5"/>
  <c r="O818" i="5"/>
  <c r="O826" i="5"/>
  <c r="O834" i="5"/>
  <c r="O842" i="5"/>
  <c r="O857" i="5"/>
  <c r="O865" i="5"/>
  <c r="O872" i="5"/>
  <c r="O880" i="5"/>
  <c r="O888" i="5"/>
  <c r="N219" i="5"/>
  <c r="N83" i="5"/>
  <c r="N128" i="5"/>
  <c r="N243" i="5"/>
  <c r="N380" i="5"/>
  <c r="N661" i="5"/>
  <c r="N728" i="5"/>
  <c r="N805" i="5"/>
  <c r="N889" i="5"/>
  <c r="I128" i="5"/>
  <c r="I83" i="5"/>
  <c r="I219" i="5"/>
  <c r="I243" i="5"/>
  <c r="I504" i="5"/>
  <c r="I380" i="5"/>
  <c r="I661" i="5"/>
  <c r="I728" i="5"/>
  <c r="I805" i="5"/>
  <c r="I889" i="5"/>
  <c r="AI891" i="7" l="1"/>
  <c r="I23" i="6"/>
  <c r="AI75" i="6" a="1"/>
  <c r="AI75" i="6" s="1"/>
  <c r="AC3" i="6"/>
  <c r="I48" i="6"/>
  <c r="AI70" i="6" a="1"/>
  <c r="AI70" i="6" s="1"/>
  <c r="AC82" i="6"/>
  <c r="I50" i="6"/>
  <c r="AE41" i="6"/>
  <c r="AB13" i="6"/>
  <c r="I31" i="6"/>
  <c r="AD79" i="6" a="1"/>
  <c r="AD79" i="6" s="1"/>
  <c r="AE79" i="6" s="1"/>
  <c r="I98" i="6"/>
  <c r="AI73" i="6" a="1"/>
  <c r="AI73" i="6" s="1"/>
  <c r="AI76" i="6" a="1"/>
  <c r="AI76" i="6" s="1"/>
  <c r="I46" i="6"/>
  <c r="AE38" i="6"/>
  <c r="I25" i="6"/>
  <c r="AD80" i="6" a="1"/>
  <c r="AD80" i="6" s="1"/>
  <c r="AE80" i="6" s="1"/>
  <c r="AC49" i="6"/>
  <c r="I93" i="6"/>
  <c r="AC8" i="6"/>
  <c r="H88" i="6"/>
  <c r="AI69" i="6" a="1"/>
  <c r="AI69" i="6" s="1"/>
  <c r="AI77" i="6" a="1"/>
  <c r="AI77" i="6" s="1"/>
  <c r="AE44" i="6"/>
  <c r="I52" i="6"/>
  <c r="AE46" i="6"/>
  <c r="I32" i="6"/>
  <c r="AD74" i="6" a="1"/>
  <c r="AD74" i="6" s="1"/>
  <c r="AE74" i="6" s="1"/>
  <c r="AD76" i="6" a="1"/>
  <c r="AD76" i="6" s="1"/>
  <c r="AE76" i="6" s="1"/>
  <c r="AE36" i="6"/>
  <c r="I94" i="6"/>
  <c r="AE40" i="6"/>
  <c r="I60" i="6"/>
  <c r="I56" i="6"/>
  <c r="I55" i="6"/>
  <c r="I59" i="6"/>
  <c r="I62" i="6"/>
  <c r="I54" i="6"/>
  <c r="I57" i="6"/>
  <c r="I58" i="6"/>
  <c r="I61" i="6"/>
  <c r="I53" i="6"/>
  <c r="AI74" i="6" a="1"/>
  <c r="AI74" i="6" s="1"/>
  <c r="AI71" i="6" a="1"/>
  <c r="AI71" i="6" s="1"/>
  <c r="I45" i="6"/>
  <c r="I24" i="6"/>
  <c r="AD73" i="6" a="1"/>
  <c r="AD73" i="6" s="1"/>
  <c r="AE73" i="6" s="1"/>
  <c r="AD72" i="6" a="1"/>
  <c r="AD72" i="6" s="1"/>
  <c r="AE72" i="6" s="1"/>
  <c r="AE42" i="6"/>
  <c r="I101" i="6"/>
  <c r="I66" i="6"/>
  <c r="I67" i="6"/>
  <c r="I72" i="6"/>
  <c r="I70" i="6"/>
  <c r="I68" i="6"/>
  <c r="I63" i="6"/>
  <c r="I64" i="6"/>
  <c r="I71" i="6"/>
  <c r="I65" i="6"/>
  <c r="I69" i="6"/>
  <c r="AI79" i="6" a="1"/>
  <c r="AI79" i="6" s="1"/>
  <c r="AI78" i="6" a="1"/>
  <c r="AI78" i="6" s="1"/>
  <c r="I43" i="6"/>
  <c r="I47" i="6"/>
  <c r="I29" i="6"/>
  <c r="AD78" i="6" a="1"/>
  <c r="AD78" i="6" s="1"/>
  <c r="AE78" i="6" s="1"/>
  <c r="AD70" i="6" a="1"/>
  <c r="AD70" i="6" s="1"/>
  <c r="AE70" i="6" s="1"/>
  <c r="AE43" i="6"/>
  <c r="I97" i="6"/>
  <c r="AI72" i="6" a="1"/>
  <c r="AI72" i="6" s="1"/>
  <c r="I44" i="6"/>
  <c r="I51" i="6"/>
  <c r="I28" i="6"/>
  <c r="I30" i="6"/>
  <c r="AD77" i="6" a="1"/>
  <c r="AD77" i="6" s="1"/>
  <c r="AE77" i="6" s="1"/>
  <c r="AD69" i="6" a="1"/>
  <c r="AD69" i="6" s="1"/>
  <c r="I102" i="6"/>
  <c r="I82" i="6"/>
  <c r="I79" i="6"/>
  <c r="I81" i="6"/>
  <c r="I75" i="6"/>
  <c r="I78" i="6"/>
  <c r="I74" i="6"/>
  <c r="I77" i="6"/>
  <c r="I73" i="6"/>
  <c r="I80" i="6"/>
  <c r="I76" i="6"/>
  <c r="AI80" i="6" a="1"/>
  <c r="AI80" i="6" s="1"/>
  <c r="I49" i="6"/>
  <c r="I26" i="6"/>
  <c r="I27" i="6"/>
  <c r="AD71" i="6" a="1"/>
  <c r="AD71" i="6" s="1"/>
  <c r="AE71" i="6" s="1"/>
  <c r="AE45" i="6"/>
  <c r="AE39" i="6"/>
  <c r="I95" i="6"/>
  <c r="I96" i="6"/>
  <c r="I38" i="6"/>
  <c r="I39" i="6"/>
  <c r="I42" i="6"/>
  <c r="I35" i="6"/>
  <c r="I40" i="6"/>
  <c r="I33" i="6"/>
  <c r="I37" i="6"/>
  <c r="I36" i="6"/>
  <c r="I41" i="6"/>
  <c r="I34" i="6"/>
  <c r="AC6" i="6"/>
  <c r="H86" i="6"/>
  <c r="I89" i="6" s="1"/>
  <c r="AE37" i="6"/>
  <c r="AD75" i="6" a="1"/>
  <c r="AD75" i="6" s="1"/>
  <c r="AE75" i="6" s="1"/>
  <c r="AE47" i="6"/>
  <c r="I99" i="6"/>
  <c r="K670" i="5"/>
  <c r="S716" i="5"/>
  <c r="S672" i="5"/>
  <c r="S682" i="5"/>
  <c r="S691" i="5"/>
  <c r="S680" i="5"/>
  <c r="K529" i="5"/>
  <c r="S711" i="5"/>
  <c r="S725" i="5"/>
  <c r="S713" i="5"/>
  <c r="S722" i="5"/>
  <c r="S679" i="5"/>
  <c r="S669" i="5"/>
  <c r="S687" i="5"/>
  <c r="S677" i="5"/>
  <c r="K249" i="5"/>
  <c r="S671" i="5"/>
  <c r="S704" i="5"/>
  <c r="S706" i="5"/>
  <c r="S710" i="5"/>
  <c r="S673" i="5"/>
  <c r="S692" i="5"/>
  <c r="S678" i="5"/>
  <c r="S709" i="5"/>
  <c r="K882" i="5"/>
  <c r="S702" i="5"/>
  <c r="S695" i="5"/>
  <c r="S708" i="5"/>
  <c r="S676" i="5"/>
  <c r="S688" i="5"/>
  <c r="S668" i="5"/>
  <c r="K227" i="5"/>
  <c r="K416" i="5"/>
  <c r="K215" i="5"/>
  <c r="K11" i="5"/>
  <c r="K753" i="5"/>
  <c r="K96" i="5"/>
  <c r="S417" i="5"/>
  <c r="S497" i="5"/>
  <c r="S385" i="5"/>
  <c r="S483" i="5"/>
  <c r="S442" i="5"/>
  <c r="S397" i="5"/>
  <c r="S458" i="5"/>
  <c r="S438" i="5"/>
  <c r="AB128" i="5"/>
  <c r="S476" i="5"/>
  <c r="X228" i="5"/>
  <c r="AB83" i="5"/>
  <c r="AB219" i="5"/>
  <c r="S446" i="5"/>
  <c r="AB889" i="5"/>
  <c r="AD881" i="5"/>
  <c r="AD853" i="5"/>
  <c r="AD861" i="5"/>
  <c r="AD829" i="5"/>
  <c r="AD877" i="5"/>
  <c r="AD748" i="5"/>
  <c r="AD724" i="5"/>
  <c r="AD766" i="5"/>
  <c r="AD763" i="5"/>
  <c r="AD734" i="5"/>
  <c r="AD731" i="5"/>
  <c r="AD821" i="5"/>
  <c r="AD752" i="5"/>
  <c r="AD708" i="5"/>
  <c r="AD797" i="5"/>
  <c r="AD772" i="5"/>
  <c r="AD669" i="5"/>
  <c r="AD575" i="5"/>
  <c r="AD619" i="5"/>
  <c r="AD587" i="5"/>
  <c r="AD629" i="5"/>
  <c r="AD645" i="5"/>
  <c r="AD512" i="5"/>
  <c r="AD559" i="5"/>
  <c r="AD540" i="5"/>
  <c r="AD508" i="5"/>
  <c r="AD562" i="5"/>
  <c r="AD456" i="5"/>
  <c r="AD487" i="5"/>
  <c r="AD488" i="5"/>
  <c r="AD480" i="5"/>
  <c r="AD452" i="5"/>
  <c r="AD420" i="5"/>
  <c r="AD388" i="5"/>
  <c r="AD364" i="5"/>
  <c r="AD464" i="5"/>
  <c r="AD432" i="5"/>
  <c r="AD400" i="5"/>
  <c r="AD290" i="5"/>
  <c r="AD258" i="5"/>
  <c r="AD237" i="5"/>
  <c r="AD282" i="5"/>
  <c r="AD250" i="5"/>
  <c r="AD226" i="5"/>
  <c r="AD205" i="5"/>
  <c r="AD294" i="5"/>
  <c r="AD262" i="5"/>
  <c r="AD312" i="5"/>
  <c r="AD335" i="5"/>
  <c r="AD332" i="5"/>
  <c r="AD222" i="5"/>
  <c r="AD198" i="5"/>
  <c r="AD177" i="5"/>
  <c r="AD145" i="5"/>
  <c r="AD142" i="5"/>
  <c r="AD166" i="5"/>
  <c r="AD107" i="5"/>
  <c r="AD51" i="5"/>
  <c r="AD202" i="5"/>
  <c r="AD155" i="5"/>
  <c r="AD99" i="5"/>
  <c r="AD111" i="5"/>
  <c r="AD182" i="5"/>
  <c r="AD81" i="5"/>
  <c r="AD163" i="5"/>
  <c r="AD32" i="5"/>
  <c r="AD173" i="5"/>
  <c r="AD140" i="5"/>
  <c r="AD71" i="5"/>
  <c r="AD133" i="5"/>
  <c r="AD167" i="5"/>
  <c r="AD54" i="5"/>
  <c r="AD33" i="5"/>
  <c r="AD75" i="5"/>
  <c r="AD134" i="5"/>
  <c r="AD20" i="5"/>
  <c r="AD112" i="5"/>
  <c r="AD46" i="5"/>
  <c r="AD90" i="5"/>
  <c r="AD139" i="5"/>
  <c r="AD179" i="5"/>
  <c r="AD212" i="5"/>
  <c r="AD314" i="5"/>
  <c r="AD251" i="5"/>
  <c r="AD271" i="5"/>
  <c r="AD193" i="5"/>
  <c r="AD246" i="5"/>
  <c r="AD283" i="5"/>
  <c r="AD92" i="5"/>
  <c r="AD200" i="5"/>
  <c r="AD300" i="5"/>
  <c r="AD328" i="5"/>
  <c r="AD259" i="5"/>
  <c r="AD343" i="5"/>
  <c r="AD438" i="5"/>
  <c r="AD450" i="5"/>
  <c r="AD463" i="5"/>
  <c r="AD338" i="5"/>
  <c r="AD390" i="5"/>
  <c r="AD419" i="5"/>
  <c r="AD358" i="5"/>
  <c r="AD436" i="5"/>
  <c r="AD468" i="5"/>
  <c r="AD331" i="5"/>
  <c r="AD397" i="5"/>
  <c r="AD359" i="5"/>
  <c r="AD426" i="5"/>
  <c r="AD458" i="5"/>
  <c r="AD309" i="5"/>
  <c r="AD9" i="5"/>
  <c r="AD49" i="5"/>
  <c r="AD126" i="5"/>
  <c r="AD88" i="5"/>
  <c r="AD143" i="5"/>
  <c r="AD14" i="5"/>
  <c r="AD35" i="5"/>
  <c r="AD73" i="5"/>
  <c r="AD144" i="5"/>
  <c r="AD171" i="5"/>
  <c r="AD11" i="5"/>
  <c r="AD30" i="5"/>
  <c r="AD102" i="5"/>
  <c r="AD150" i="5"/>
  <c r="AD105" i="5"/>
  <c r="AD175" i="5"/>
  <c r="AD55" i="5"/>
  <c r="AD169" i="5"/>
  <c r="AD194" i="5"/>
  <c r="AD79" i="5"/>
  <c r="AD186" i="5"/>
  <c r="AD218" i="5"/>
  <c r="AD227" i="5"/>
  <c r="AD267" i="5"/>
  <c r="AD288" i="5"/>
  <c r="AD210" i="5"/>
  <c r="AD228" i="5"/>
  <c r="AD299" i="5"/>
  <c r="AD195" i="5"/>
  <c r="AD124" i="5"/>
  <c r="AD240" i="5"/>
  <c r="AD281" i="5"/>
  <c r="AD44" i="5"/>
  <c r="AD247" i="5"/>
  <c r="AD301" i="5"/>
  <c r="AD357" i="5"/>
  <c r="AD453" i="5"/>
  <c r="AD344" i="5"/>
  <c r="AD372" i="5"/>
  <c r="AD407" i="5"/>
  <c r="AD341" i="5"/>
  <c r="AD448" i="5"/>
  <c r="AD211" i="5"/>
  <c r="AD367" i="5"/>
  <c r="AD445" i="5"/>
  <c r="AD483" i="5"/>
  <c r="AD356" i="5"/>
  <c r="AD315" i="5"/>
  <c r="AD401" i="5"/>
  <c r="AD362" i="5"/>
  <c r="AD17" i="5"/>
  <c r="AD93" i="5"/>
  <c r="AD135" i="5"/>
  <c r="AD38" i="5"/>
  <c r="AD146" i="5"/>
  <c r="AD204" i="5"/>
  <c r="AD41" i="5"/>
  <c r="AD114" i="5"/>
  <c r="AD174" i="5"/>
  <c r="AD61" i="5"/>
  <c r="AD27" i="5"/>
  <c r="AD58" i="5"/>
  <c r="AD77" i="5"/>
  <c r="AD153" i="5"/>
  <c r="AD178" i="5"/>
  <c r="AD24" i="5"/>
  <c r="AD62" i="5"/>
  <c r="AD116" i="5"/>
  <c r="AD106" i="5"/>
  <c r="AD190" i="5"/>
  <c r="AD230" i="5"/>
  <c r="AD317" i="5"/>
  <c r="AD72" i="5"/>
  <c r="AD231" i="5"/>
  <c r="AD254" i="5"/>
  <c r="AD235" i="5"/>
  <c r="AD274" i="5"/>
  <c r="AD249" i="5"/>
  <c r="AD286" i="5"/>
  <c r="AD148" i="5"/>
  <c r="AD252" i="5"/>
  <c r="AD303" i="5"/>
  <c r="AD217" i="5"/>
  <c r="AD76" i="5"/>
  <c r="AD266" i="5"/>
  <c r="AD418" i="5"/>
  <c r="AD441" i="5"/>
  <c r="AD346" i="5"/>
  <c r="AD375" i="5"/>
  <c r="AD474" i="5"/>
  <c r="AD319" i="5"/>
  <c r="AD393" i="5"/>
  <c r="AD428" i="5"/>
  <c r="AD451" i="5"/>
  <c r="AD305" i="5"/>
  <c r="AD486" i="5"/>
  <c r="AD336" i="5"/>
  <c r="AD379" i="5"/>
  <c r="AD408" i="5"/>
  <c r="AD472" i="5"/>
  <c r="AD322" i="5"/>
  <c r="AD429" i="5"/>
  <c r="AD461" i="5"/>
  <c r="AD313" i="5"/>
  <c r="AD52" i="5"/>
  <c r="AD98" i="5"/>
  <c r="AD183" i="5"/>
  <c r="AD91" i="5"/>
  <c r="AD13" i="5"/>
  <c r="AD18" i="5"/>
  <c r="AD82" i="5"/>
  <c r="AD158" i="5"/>
  <c r="AD201" i="5"/>
  <c r="AD94" i="5"/>
  <c r="AD147" i="5"/>
  <c r="AD15" i="5"/>
  <c r="AD36" i="5"/>
  <c r="AD34" i="5"/>
  <c r="AD108" i="5"/>
  <c r="AD8" i="5"/>
  <c r="AD66" i="5"/>
  <c r="AD151" i="5"/>
  <c r="AD103" i="5"/>
  <c r="AD188" i="5"/>
  <c r="AD234" i="5"/>
  <c r="AD270" i="5"/>
  <c r="AD291" i="5"/>
  <c r="AD96" i="5"/>
  <c r="AD264" i="5"/>
  <c r="AD208" i="5"/>
  <c r="AD277" i="5"/>
  <c r="AD318" i="5"/>
  <c r="AD216" i="5"/>
  <c r="AD296" i="5"/>
  <c r="AD255" i="5"/>
  <c r="AD306" i="5"/>
  <c r="AD297" i="5"/>
  <c r="AD100" i="5"/>
  <c r="AD307" i="5"/>
  <c r="AD304" i="5"/>
  <c r="AD421" i="5"/>
  <c r="AD352" i="5"/>
  <c r="AD410" i="5"/>
  <c r="AD321" i="5"/>
  <c r="AD435" i="5"/>
  <c r="AD370" i="5"/>
  <c r="AD348" i="5"/>
  <c r="AD411" i="5"/>
  <c r="AD475" i="5"/>
  <c r="AD405" i="5"/>
  <c r="AD320" i="5"/>
  <c r="AD21" i="5"/>
  <c r="AD157" i="5"/>
  <c r="AD56" i="5"/>
  <c r="AD149" i="5"/>
  <c r="AD50" i="5"/>
  <c r="AD121" i="5"/>
  <c r="AD64" i="5"/>
  <c r="AD118" i="5"/>
  <c r="AD161" i="5"/>
  <c r="AD115" i="5"/>
  <c r="AD43" i="5"/>
  <c r="AD65" i="5"/>
  <c r="AD80" i="5"/>
  <c r="AD162" i="5"/>
  <c r="AD12" i="5"/>
  <c r="AD37" i="5"/>
  <c r="AD109" i="5"/>
  <c r="AD154" i="5"/>
  <c r="AD196" i="5"/>
  <c r="AD241" i="5"/>
  <c r="AD192" i="5"/>
  <c r="AD238" i="5"/>
  <c r="AD273" i="5"/>
  <c r="AD213" i="5"/>
  <c r="AD261" i="5"/>
  <c r="AD232" i="5"/>
  <c r="AD265" i="5"/>
  <c r="AD187" i="5"/>
  <c r="AD214" i="5"/>
  <c r="AD223" i="5"/>
  <c r="AD269" i="5"/>
  <c r="AD156" i="5"/>
  <c r="AD253" i="5"/>
  <c r="AD325" i="5"/>
  <c r="AD363" i="5"/>
  <c r="AD466" i="5"/>
  <c r="AD387" i="5"/>
  <c r="AD355" i="5"/>
  <c r="AD404" i="5"/>
  <c r="AD460" i="5"/>
  <c r="AD333" i="5"/>
  <c r="AD422" i="5"/>
  <c r="AD454" i="5"/>
  <c r="AD279" i="5"/>
  <c r="AD391" i="5"/>
  <c r="AD490" i="5"/>
  <c r="AD59" i="5"/>
  <c r="AD113" i="5"/>
  <c r="AD110" i="5"/>
  <c r="AD6" i="5"/>
  <c r="AD22" i="5"/>
  <c r="AD101" i="5"/>
  <c r="AD170" i="5"/>
  <c r="AD57" i="5"/>
  <c r="AD19" i="5"/>
  <c r="AD39" i="5"/>
  <c r="AD74" i="5"/>
  <c r="AD137" i="5"/>
  <c r="AD181" i="5"/>
  <c r="AD45" i="5"/>
  <c r="AD119" i="5"/>
  <c r="AD95" i="5"/>
  <c r="AD131" i="5"/>
  <c r="AD28" i="5"/>
  <c r="AD78" i="5"/>
  <c r="AD120" i="5"/>
  <c r="AD47" i="5"/>
  <c r="AD206" i="5"/>
  <c r="AD257" i="5"/>
  <c r="AD276" i="5"/>
  <c r="AD298" i="5"/>
  <c r="AD242" i="5"/>
  <c r="AD295" i="5"/>
  <c r="AD289" i="5"/>
  <c r="AD189" i="5"/>
  <c r="AD229" i="5"/>
  <c r="AD278" i="5"/>
  <c r="AD272" i="5"/>
  <c r="AD310" i="5"/>
  <c r="AD215" i="5"/>
  <c r="AD424" i="5"/>
  <c r="AD366" i="5"/>
  <c r="AD416" i="5"/>
  <c r="AD482" i="5"/>
  <c r="AD376" i="5"/>
  <c r="AD413" i="5"/>
  <c r="AD439" i="5"/>
  <c r="AD467" i="5"/>
  <c r="AD373" i="5"/>
  <c r="AD350" i="5"/>
  <c r="AD25" i="5"/>
  <c r="AD70" i="5"/>
  <c r="AD160" i="5"/>
  <c r="AD29" i="5"/>
  <c r="AD63" i="5"/>
  <c r="AD152" i="5"/>
  <c r="AD53" i="5"/>
  <c r="AD136" i="5"/>
  <c r="AD68" i="5"/>
  <c r="AD127" i="5"/>
  <c r="AD164" i="5"/>
  <c r="AD42" i="5"/>
  <c r="AD69" i="5"/>
  <c r="AD86" i="5"/>
  <c r="AD122" i="5"/>
  <c r="AD165" i="5"/>
  <c r="AD16" i="5"/>
  <c r="AD40" i="5"/>
  <c r="AD97" i="5"/>
  <c r="AD138" i="5"/>
  <c r="AD176" i="5"/>
  <c r="AD263" i="5"/>
  <c r="AD199" i="5"/>
  <c r="AD248" i="5"/>
  <c r="AD172" i="5"/>
  <c r="AD268" i="5"/>
  <c r="AD239" i="5"/>
  <c r="AD280" i="5"/>
  <c r="AD191" i="5"/>
  <c r="AD293" i="5"/>
  <c r="AD203" i="5"/>
  <c r="AD256" i="5"/>
  <c r="AD284" i="5"/>
  <c r="AD340" i="5"/>
  <c r="AD384" i="5"/>
  <c r="AD434" i="5"/>
  <c r="AD447" i="5"/>
  <c r="AD470" i="5"/>
  <c r="AD396" i="5"/>
  <c r="AD431" i="5"/>
  <c r="AD378" i="5"/>
  <c r="AD347" i="5"/>
  <c r="AD425" i="5"/>
  <c r="AD457" i="5"/>
  <c r="AD324" i="5"/>
  <c r="AD394" i="5"/>
  <c r="AD423" i="5"/>
  <c r="AD455" i="5"/>
  <c r="AD117" i="5"/>
  <c r="AD67" i="5"/>
  <c r="AD132" i="5"/>
  <c r="AD10" i="5"/>
  <c r="AD26" i="5"/>
  <c r="AD60" i="5"/>
  <c r="AD104" i="5"/>
  <c r="AD180" i="5"/>
  <c r="AD7" i="5"/>
  <c r="AD23" i="5"/>
  <c r="AD89" i="5"/>
  <c r="AD141" i="5"/>
  <c r="AD184" i="5"/>
  <c r="AD48" i="5"/>
  <c r="AD125" i="5"/>
  <c r="AD168" i="5"/>
  <c r="AD31" i="5"/>
  <c r="AD87" i="5"/>
  <c r="AD123" i="5"/>
  <c r="AD159" i="5"/>
  <c r="AD209" i="5"/>
  <c r="AD224" i="5"/>
  <c r="AD260" i="5"/>
  <c r="AD285" i="5"/>
  <c r="AD308" i="5"/>
  <c r="AD207" i="5"/>
  <c r="AD302" i="5"/>
  <c r="AD197" i="5"/>
  <c r="AD225" i="5"/>
  <c r="AD292" i="5"/>
  <c r="AD185" i="5"/>
  <c r="AD236" i="5"/>
  <c r="AD233" i="5"/>
  <c r="AD287" i="5"/>
  <c r="AD399" i="5"/>
  <c r="AD323" i="5"/>
  <c r="AD369" i="5"/>
  <c r="AD403" i="5"/>
  <c r="AD330" i="5"/>
  <c r="AD442" i="5"/>
  <c r="AD471" i="5"/>
  <c r="AD326" i="5"/>
  <c r="AD353" i="5"/>
  <c r="AD443" i="5"/>
  <c r="AD365" i="5"/>
  <c r="AD398" i="5"/>
  <c r="AD354" i="5"/>
  <c r="AD402" i="5"/>
  <c r="AD415" i="5"/>
  <c r="AD478" i="5"/>
  <c r="AD385" i="5"/>
  <c r="AD499" i="5"/>
  <c r="AD515" i="5"/>
  <c r="AD528" i="5"/>
  <c r="AD558" i="5"/>
  <c r="AD509" i="5"/>
  <c r="AD507" i="5"/>
  <c r="AD596" i="5"/>
  <c r="AD604" i="5"/>
  <c r="AD594" i="5"/>
  <c r="AD601" i="5"/>
  <c r="AD533" i="5"/>
  <c r="AD605" i="5"/>
  <c r="AD602" i="5"/>
  <c r="AD574" i="5"/>
  <c r="AD606" i="5"/>
  <c r="AD580" i="5"/>
  <c r="AD672" i="5"/>
  <c r="AD686" i="5"/>
  <c r="AD643" i="5"/>
  <c r="AD690" i="5"/>
  <c r="AD649" i="5"/>
  <c r="AD660" i="5"/>
  <c r="AD699" i="5"/>
  <c r="AD657" i="5"/>
  <c r="AD723" i="5"/>
  <c r="AD760" i="5"/>
  <c r="AD753" i="5"/>
  <c r="AD715" i="5"/>
  <c r="AD837" i="5"/>
  <c r="AD815" i="5"/>
  <c r="AD721" i="5"/>
  <c r="AD368" i="5"/>
  <c r="AD469" i="5"/>
  <c r="AD316" i="5"/>
  <c r="AD427" i="5"/>
  <c r="AD473" i="5"/>
  <c r="AD514" i="5"/>
  <c r="AD537" i="5"/>
  <c r="AD417" i="5"/>
  <c r="AD511" i="5"/>
  <c r="AD484" i="5"/>
  <c r="AD530" i="5"/>
  <c r="AD565" i="5"/>
  <c r="AD556" i="5"/>
  <c r="AD485" i="5"/>
  <c r="AD520" i="5"/>
  <c r="AD553" i="5"/>
  <c r="AD550" i="5"/>
  <c r="AD584" i="5"/>
  <c r="AD608" i="5"/>
  <c r="AD576" i="5"/>
  <c r="AD569" i="5"/>
  <c r="AD648" i="5"/>
  <c r="AD689" i="5"/>
  <c r="AD652" i="5"/>
  <c r="AD656" i="5"/>
  <c r="AD693" i="5"/>
  <c r="AD572" i="5"/>
  <c r="AD771" i="5"/>
  <c r="AD733" i="5"/>
  <c r="AD727" i="5"/>
  <c r="AD718" i="5"/>
  <c r="AD703" i="5"/>
  <c r="AD697" i="5"/>
  <c r="AD725" i="5"/>
  <c r="AD765" i="5"/>
  <c r="AD740" i="5"/>
  <c r="AD749" i="5"/>
  <c r="AD756" i="5"/>
  <c r="AD841" i="5"/>
  <c r="AD820" i="5"/>
  <c r="AD801" i="5"/>
  <c r="AD737" i="5"/>
  <c r="AD828" i="5"/>
  <c r="AD745" i="5"/>
  <c r="AD809" i="5"/>
  <c r="AD872" i="5"/>
  <c r="AD371" i="5"/>
  <c r="AD433" i="5"/>
  <c r="AD360" i="5"/>
  <c r="AD406" i="5"/>
  <c r="AD449" i="5"/>
  <c r="AD538" i="5"/>
  <c r="AD477" i="5"/>
  <c r="AD536" i="5"/>
  <c r="AD345" i="5"/>
  <c r="AD516" i="5"/>
  <c r="AD523" i="5"/>
  <c r="AD510" i="5"/>
  <c r="AD622" i="5"/>
  <c r="AD635" i="5"/>
  <c r="AD597" i="5"/>
  <c r="AD618" i="5"/>
  <c r="AD586" i="5"/>
  <c r="AD609" i="5"/>
  <c r="AD529" i="5"/>
  <c r="AD583" i="5"/>
  <c r="AD651" i="5"/>
  <c r="AD655" i="5"/>
  <c r="AD695" i="5"/>
  <c r="AD692" i="5"/>
  <c r="AD659" i="5"/>
  <c r="AD698" i="5"/>
  <c r="AD702" i="5"/>
  <c r="AD680" i="5"/>
  <c r="AD634" i="5"/>
  <c r="AD624" i="5"/>
  <c r="AD726" i="5"/>
  <c r="AD739" i="5"/>
  <c r="AD701" i="5"/>
  <c r="AD755" i="5"/>
  <c r="AD710" i="5"/>
  <c r="AD844" i="5"/>
  <c r="AD761" i="5"/>
  <c r="AD833" i="5"/>
  <c r="AD813" i="5"/>
  <c r="AD339" i="5"/>
  <c r="AD374" i="5"/>
  <c r="AD430" i="5"/>
  <c r="AD521" i="5"/>
  <c r="AD518" i="5"/>
  <c r="AD535" i="5"/>
  <c r="AD497" i="5"/>
  <c r="AD541" i="5"/>
  <c r="AD489" i="5"/>
  <c r="AD545" i="5"/>
  <c r="AD377" i="5"/>
  <c r="AD539" i="5"/>
  <c r="AD498" i="5"/>
  <c r="AD526" i="5"/>
  <c r="AD566" i="5"/>
  <c r="AD610" i="5"/>
  <c r="AD611" i="5"/>
  <c r="AD563" i="5"/>
  <c r="AD579" i="5"/>
  <c r="AD560" i="5"/>
  <c r="AD599" i="5"/>
  <c r="AD595" i="5"/>
  <c r="AD685" i="5"/>
  <c r="AD588" i="5"/>
  <c r="AD704" i="5"/>
  <c r="AD665" i="5"/>
  <c r="AD636" i="5"/>
  <c r="AD671" i="5"/>
  <c r="AD639" i="5"/>
  <c r="AD714" i="5"/>
  <c r="AD670" i="5"/>
  <c r="AD736" i="5"/>
  <c r="AD757" i="5"/>
  <c r="AD751" i="5"/>
  <c r="AD774" i="5"/>
  <c r="AD777" i="5"/>
  <c r="AD778" i="5"/>
  <c r="AD775" i="5"/>
  <c r="AD812" i="5"/>
  <c r="AD768" i="5"/>
  <c r="AD836" i="5"/>
  <c r="AD876" i="5"/>
  <c r="AD865" i="5"/>
  <c r="AD342" i="5"/>
  <c r="AD437" i="5"/>
  <c r="AD491" i="5"/>
  <c r="AD386" i="5"/>
  <c r="AD409" i="5"/>
  <c r="AD479" i="5"/>
  <c r="AD547" i="5"/>
  <c r="AD493" i="5"/>
  <c r="AD544" i="5"/>
  <c r="AD494" i="5"/>
  <c r="AD481" i="5"/>
  <c r="AD517" i="5"/>
  <c r="AD590" i="5"/>
  <c r="AD591" i="5"/>
  <c r="AD623" i="5"/>
  <c r="AD525" i="5"/>
  <c r="AD614" i="5"/>
  <c r="AD582" i="5"/>
  <c r="AD571" i="5"/>
  <c r="AD589" i="5"/>
  <c r="AD612" i="5"/>
  <c r="AD607" i="5"/>
  <c r="AD658" i="5"/>
  <c r="AD620" i="5"/>
  <c r="AD667" i="5"/>
  <c r="AD676" i="5"/>
  <c r="AD638" i="5"/>
  <c r="AD668" i="5"/>
  <c r="AD688" i="5"/>
  <c r="AD674" i="5"/>
  <c r="AD642" i="5"/>
  <c r="AD738" i="5"/>
  <c r="AD741" i="5"/>
  <c r="AD747" i="5"/>
  <c r="AD706" i="5"/>
  <c r="AD770" i="5"/>
  <c r="AD713" i="5"/>
  <c r="AD732" i="5"/>
  <c r="AD869" i="5"/>
  <c r="AD780" i="5"/>
  <c r="AD769" i="5"/>
  <c r="AD849" i="5"/>
  <c r="AD773" i="5"/>
  <c r="AD334" i="5"/>
  <c r="AD383" i="5"/>
  <c r="AD275" i="5"/>
  <c r="AD327" i="5"/>
  <c r="AD389" i="5"/>
  <c r="AD459" i="5"/>
  <c r="AD412" i="5"/>
  <c r="AD524" i="5"/>
  <c r="AD527" i="5"/>
  <c r="AD551" i="5"/>
  <c r="AD500" i="5"/>
  <c r="AD548" i="5"/>
  <c r="AD552" i="5"/>
  <c r="AD542" i="5"/>
  <c r="AD501" i="5"/>
  <c r="AD531" i="5"/>
  <c r="AD492" i="5"/>
  <c r="AD613" i="5"/>
  <c r="AD578" i="5"/>
  <c r="AD567" i="5"/>
  <c r="AD617" i="5"/>
  <c r="AD570" i="5"/>
  <c r="AD585" i="5"/>
  <c r="AD592" i="5"/>
  <c r="AD627" i="5"/>
  <c r="AD564" i="5"/>
  <c r="AD630" i="5"/>
  <c r="AD707" i="5"/>
  <c r="AD675" i="5"/>
  <c r="AD633" i="5"/>
  <c r="AD673" i="5"/>
  <c r="AD641" i="5"/>
  <c r="AD683" i="5"/>
  <c r="AD691" i="5"/>
  <c r="AD647" i="5"/>
  <c r="AD654" i="5"/>
  <c r="AD717" i="5"/>
  <c r="AD764" i="5"/>
  <c r="AD754" i="5"/>
  <c r="AD709" i="5"/>
  <c r="AD762" i="5"/>
  <c r="AD735" i="5"/>
  <c r="AD759" i="5"/>
  <c r="AD791" i="5"/>
  <c r="AD788" i="5"/>
  <c r="AD781" i="5"/>
  <c r="AD825" i="5"/>
  <c r="AD796" i="5"/>
  <c r="AD880" i="5"/>
  <c r="AD783" i="5"/>
  <c r="AD414" i="5"/>
  <c r="AD395" i="5"/>
  <c r="AD446" i="5"/>
  <c r="AD337" i="5"/>
  <c r="AD444" i="5"/>
  <c r="AD329" i="5"/>
  <c r="AD496" i="5"/>
  <c r="AD554" i="5"/>
  <c r="AD502" i="5"/>
  <c r="AD557" i="5"/>
  <c r="AD561" i="5"/>
  <c r="AD519" i="5"/>
  <c r="AD555" i="5"/>
  <c r="AD495" i="5"/>
  <c r="AD593" i="5"/>
  <c r="AD600" i="5"/>
  <c r="AD626" i="5"/>
  <c r="AD603" i="5"/>
  <c r="AD615" i="5"/>
  <c r="AD577" i="5"/>
  <c r="AD628" i="5"/>
  <c r="AD664" i="5"/>
  <c r="AD568" i="5"/>
  <c r="AD682" i="5"/>
  <c r="AD679" i="5"/>
  <c r="AD646" i="5"/>
  <c r="AD644" i="5"/>
  <c r="AD696" i="5"/>
  <c r="AD650" i="5"/>
  <c r="AD677" i="5"/>
  <c r="AD746" i="5"/>
  <c r="AD711" i="5"/>
  <c r="AD744" i="5"/>
  <c r="AD700" i="5"/>
  <c r="AD750" i="5"/>
  <c r="AD666" i="5"/>
  <c r="AD742" i="5"/>
  <c r="AD716" i="5"/>
  <c r="AD776" i="5"/>
  <c r="AD784" i="5"/>
  <c r="AD852" i="5"/>
  <c r="AD785" i="5"/>
  <c r="AD860" i="5"/>
  <c r="AD440" i="5"/>
  <c r="AD351" i="5"/>
  <c r="AD465" i="5"/>
  <c r="AD311" i="5"/>
  <c r="AD392" i="5"/>
  <c r="AD462" i="5"/>
  <c r="AD476" i="5"/>
  <c r="AD534" i="5"/>
  <c r="AD361" i="5"/>
  <c r="AD349" i="5"/>
  <c r="AD522" i="5"/>
  <c r="AD503" i="5"/>
  <c r="AD549" i="5"/>
  <c r="AD513" i="5"/>
  <c r="AD546" i="5"/>
  <c r="AD543" i="5"/>
  <c r="AD532" i="5"/>
  <c r="AD616" i="5"/>
  <c r="AD581" i="5"/>
  <c r="AD625" i="5"/>
  <c r="AD573" i="5"/>
  <c r="AD598" i="5"/>
  <c r="AD621" i="5"/>
  <c r="AD631" i="5"/>
  <c r="AD632" i="5"/>
  <c r="AD637" i="5"/>
  <c r="AD678" i="5"/>
  <c r="AD640" i="5"/>
  <c r="AD687" i="5"/>
  <c r="AD653" i="5"/>
  <c r="AD684" i="5"/>
  <c r="AD681" i="5"/>
  <c r="AD720" i="5"/>
  <c r="AD705" i="5"/>
  <c r="AD712" i="5"/>
  <c r="AD767" i="5"/>
  <c r="AD719" i="5"/>
  <c r="AD758" i="5"/>
  <c r="AD722" i="5"/>
  <c r="AD694" i="5"/>
  <c r="AD743" i="5"/>
  <c r="AD817" i="5"/>
  <c r="AD885" i="5"/>
  <c r="AD804" i="5"/>
  <c r="AD789" i="5"/>
  <c r="AD857" i="5"/>
  <c r="AD868" i="5"/>
  <c r="AD884" i="5"/>
  <c r="AD800" i="5"/>
  <c r="AD871" i="5"/>
  <c r="AD854" i="5"/>
  <c r="AD794" i="5"/>
  <c r="AD846" i="5"/>
  <c r="AD803" i="5"/>
  <c r="AD859" i="5"/>
  <c r="AD823" i="5"/>
  <c r="AD832" i="5"/>
  <c r="AD811" i="5"/>
  <c r="AD856" i="5"/>
  <c r="AD850" i="5"/>
  <c r="AD790" i="5"/>
  <c r="AD848" i="5"/>
  <c r="AD810" i="5"/>
  <c r="AD838" i="5"/>
  <c r="AD795" i="5"/>
  <c r="AD851" i="5"/>
  <c r="AD847" i="5"/>
  <c r="AD826" i="5"/>
  <c r="AD875" i="5"/>
  <c r="AD873" i="5"/>
  <c r="AD792" i="5"/>
  <c r="AD863" i="5"/>
  <c r="AD874" i="5"/>
  <c r="AD840" i="5"/>
  <c r="AD862" i="5"/>
  <c r="AD888" i="5"/>
  <c r="AD798" i="5"/>
  <c r="AD886" i="5"/>
  <c r="AD818" i="5"/>
  <c r="AD827" i="5"/>
  <c r="AD855" i="5"/>
  <c r="AD866" i="5"/>
  <c r="AD864" i="5"/>
  <c r="AD822" i="5"/>
  <c r="AD867" i="5"/>
  <c r="AD814" i="5"/>
  <c r="AD878" i="5"/>
  <c r="AD782" i="5"/>
  <c r="AD870" i="5"/>
  <c r="AD819" i="5"/>
  <c r="AD879" i="5"/>
  <c r="AD843" i="5"/>
  <c r="AD793" i="5"/>
  <c r="AD824" i="5"/>
  <c r="AD779" i="5"/>
  <c r="AD816" i="5"/>
  <c r="AD842" i="5"/>
  <c r="AD799" i="5"/>
  <c r="AD883" i="5"/>
  <c r="AD839" i="5"/>
  <c r="AD835" i="5"/>
  <c r="AD831" i="5"/>
  <c r="AD786" i="5"/>
  <c r="AD887" i="5"/>
  <c r="AD834" i="5"/>
  <c r="AD787" i="5"/>
  <c r="AD858" i="5"/>
  <c r="AD845" i="5"/>
  <c r="AD882" i="5"/>
  <c r="AD808" i="5"/>
  <c r="AD830" i="5"/>
  <c r="AD802" i="5"/>
  <c r="AB728" i="5"/>
  <c r="AB380" i="5"/>
  <c r="AB661" i="5"/>
  <c r="AB504" i="5"/>
  <c r="AB805" i="5"/>
  <c r="S241" i="5"/>
  <c r="S227" i="5"/>
  <c r="S234" i="5"/>
  <c r="R805" i="5"/>
  <c r="S383" i="5"/>
  <c r="R728" i="5"/>
  <c r="S215" i="5"/>
  <c r="S192" i="5"/>
  <c r="S237" i="5"/>
  <c r="X726" i="5"/>
  <c r="S232" i="5"/>
  <c r="S57" i="5"/>
  <c r="S233" i="5"/>
  <c r="X122" i="5"/>
  <c r="S240" i="5"/>
  <c r="X100" i="5"/>
  <c r="X114" i="5"/>
  <c r="X80" i="5"/>
  <c r="S214" i="5"/>
  <c r="S207" i="5"/>
  <c r="S153" i="5"/>
  <c r="X28" i="5"/>
  <c r="X40" i="5"/>
  <c r="S422" i="5"/>
  <c r="S421" i="5"/>
  <c r="S436" i="5"/>
  <c r="S471" i="5"/>
  <c r="S448" i="5"/>
  <c r="S411" i="5"/>
  <c r="X14" i="5"/>
  <c r="X108" i="5"/>
  <c r="S390" i="5"/>
  <c r="S389" i="5"/>
  <c r="S406" i="5"/>
  <c r="S441" i="5"/>
  <c r="S388" i="5"/>
  <c r="S464" i="5"/>
  <c r="X105" i="5"/>
  <c r="S492" i="5"/>
  <c r="S465" i="5"/>
  <c r="S393" i="5"/>
  <c r="S491" i="5"/>
  <c r="S432" i="5"/>
  <c r="S452" i="5"/>
  <c r="S148" i="5"/>
  <c r="X109" i="5"/>
  <c r="X126" i="5"/>
  <c r="S830" i="5"/>
  <c r="S484" i="5"/>
  <c r="S433" i="5"/>
  <c r="S384" i="5"/>
  <c r="S479" i="5"/>
  <c r="S412" i="5"/>
  <c r="S179" i="5"/>
  <c r="X104" i="5"/>
  <c r="X106" i="5"/>
  <c r="S499" i="5"/>
  <c r="S463" i="5"/>
  <c r="S409" i="5"/>
  <c r="S425" i="5"/>
  <c r="S462" i="5"/>
  <c r="S230" i="5"/>
  <c r="S50" i="5"/>
  <c r="X96" i="5"/>
  <c r="S485" i="5"/>
  <c r="S461" i="5"/>
  <c r="S400" i="5"/>
  <c r="S416" i="5"/>
  <c r="S488" i="5"/>
  <c r="S434" i="5"/>
  <c r="X92" i="5"/>
  <c r="S569" i="5"/>
  <c r="S201" i="5"/>
  <c r="S187" i="5"/>
  <c r="S100" i="5"/>
  <c r="S68" i="5"/>
  <c r="S149" i="5"/>
  <c r="S51" i="5"/>
  <c r="X242" i="5"/>
  <c r="X236" i="5"/>
  <c r="S217" i="5"/>
  <c r="S418" i="5"/>
  <c r="S194" i="5"/>
  <c r="S210" i="5"/>
  <c r="S159" i="5"/>
  <c r="S81" i="5"/>
  <c r="S19" i="5"/>
  <c r="S191" i="5"/>
  <c r="X227" i="5"/>
  <c r="X229" i="5"/>
  <c r="S211" i="5"/>
  <c r="S212" i="5"/>
  <c r="S203" i="5"/>
  <c r="S166" i="5"/>
  <c r="S202" i="5"/>
  <c r="S88" i="5"/>
  <c r="S170" i="5"/>
  <c r="S143" i="5"/>
  <c r="S184" i="5"/>
  <c r="S632" i="5"/>
  <c r="S369" i="5"/>
  <c r="S447" i="5"/>
  <c r="S196" i="5"/>
  <c r="S134" i="5"/>
  <c r="S204" i="5"/>
  <c r="S69" i="5"/>
  <c r="S141" i="5"/>
  <c r="S188" i="5"/>
  <c r="S177" i="5"/>
  <c r="X870" i="5"/>
  <c r="X342" i="5"/>
  <c r="X48" i="5"/>
  <c r="X231" i="5"/>
  <c r="X124" i="5"/>
  <c r="X102" i="5"/>
  <c r="S337" i="5"/>
  <c r="S410" i="5"/>
  <c r="S186" i="5"/>
  <c r="S208" i="5"/>
  <c r="S76" i="5"/>
  <c r="S183" i="5"/>
  <c r="S97" i="5"/>
  <c r="S131" i="5"/>
  <c r="S162" i="5"/>
  <c r="X833" i="5"/>
  <c r="X222" i="5"/>
  <c r="X223" i="5"/>
  <c r="X234" i="5"/>
  <c r="X117" i="5"/>
  <c r="X91" i="5"/>
  <c r="S216" i="5"/>
  <c r="S209" i="5"/>
  <c r="S154" i="5"/>
  <c r="S198" i="5"/>
  <c r="S218" i="5"/>
  <c r="S173" i="5"/>
  <c r="S157" i="5"/>
  <c r="S206" i="5"/>
  <c r="S205" i="5"/>
  <c r="S199" i="5"/>
  <c r="S158" i="5"/>
  <c r="S147" i="5"/>
  <c r="S152" i="5"/>
  <c r="S54" i="5"/>
  <c r="X116" i="5"/>
  <c r="X240" i="5"/>
  <c r="X111" i="5"/>
  <c r="X90" i="5"/>
  <c r="S498" i="5"/>
  <c r="S481" i="5"/>
  <c r="S456" i="5"/>
  <c r="S401" i="5"/>
  <c r="S450" i="5"/>
  <c r="S495" i="5"/>
  <c r="S395" i="5"/>
  <c r="S475" i="5"/>
  <c r="S494" i="5"/>
  <c r="S427" i="5"/>
  <c r="S392" i="5"/>
  <c r="S238" i="5"/>
  <c r="S470" i="5"/>
  <c r="S429" i="5"/>
  <c r="S440" i="5"/>
  <c r="S487" i="5"/>
  <c r="S239" i="5"/>
  <c r="S223" i="5"/>
  <c r="S66" i="5"/>
  <c r="S82" i="5"/>
  <c r="S32" i="5"/>
  <c r="S55" i="5"/>
  <c r="X724" i="5"/>
  <c r="X430" i="5"/>
  <c r="X226" i="5"/>
  <c r="X241" i="5"/>
  <c r="X75" i="5"/>
  <c r="X230" i="5"/>
  <c r="X103" i="5"/>
  <c r="X127" i="5"/>
  <c r="X113" i="5"/>
  <c r="S645" i="5"/>
  <c r="S496" i="5"/>
  <c r="S449" i="5"/>
  <c r="S453" i="5"/>
  <c r="S489" i="5"/>
  <c r="S439" i="5"/>
  <c r="S472" i="5"/>
  <c r="S387" i="5"/>
  <c r="S460" i="5"/>
  <c r="S482" i="5"/>
  <c r="S419" i="5"/>
  <c r="S490" i="5"/>
  <c r="S386" i="5"/>
  <c r="S235" i="5"/>
  <c r="S467" i="5"/>
  <c r="S415" i="5"/>
  <c r="S424" i="5"/>
  <c r="S480" i="5"/>
  <c r="S224" i="5"/>
  <c r="S226" i="5"/>
  <c r="S225" i="5"/>
  <c r="X735" i="5"/>
  <c r="X427" i="5"/>
  <c r="X237" i="5"/>
  <c r="X72" i="5"/>
  <c r="X120" i="5"/>
  <c r="X94" i="5"/>
  <c r="S468" i="5"/>
  <c r="S405" i="5"/>
  <c r="S478" i="5"/>
  <c r="S394" i="5"/>
  <c r="S451" i="5"/>
  <c r="S396" i="5"/>
  <c r="S407" i="5"/>
  <c r="S443" i="5"/>
  <c r="X808" i="5"/>
  <c r="S866" i="5"/>
  <c r="S486" i="5"/>
  <c r="S500" i="5"/>
  <c r="S361" i="5"/>
  <c r="S374" i="5"/>
  <c r="S469" i="5"/>
  <c r="S403" i="5"/>
  <c r="S423" i="5"/>
  <c r="S231" i="5"/>
  <c r="S435" i="5"/>
  <c r="S455" i="5"/>
  <c r="S402" i="5"/>
  <c r="S474" i="5"/>
  <c r="S420" i="5"/>
  <c r="S444" i="5"/>
  <c r="S477" i="5"/>
  <c r="S404" i="5"/>
  <c r="S428" i="5"/>
  <c r="S98" i="5"/>
  <c r="S229" i="5"/>
  <c r="S70" i="5"/>
  <c r="S145" i="5"/>
  <c r="S109" i="5"/>
  <c r="S172" i="5"/>
  <c r="S137" i="5"/>
  <c r="S200" i="5"/>
  <c r="S23" i="5"/>
  <c r="X863" i="5"/>
  <c r="X725" i="5"/>
  <c r="X239" i="5"/>
  <c r="X238" i="5"/>
  <c r="X233" i="5"/>
  <c r="X15" i="5"/>
  <c r="X64" i="5"/>
  <c r="X235" i="5"/>
  <c r="S454" i="5"/>
  <c r="S502" i="5"/>
  <c r="S332" i="5"/>
  <c r="S501" i="5"/>
  <c r="S466" i="5"/>
  <c r="S398" i="5"/>
  <c r="S413" i="5"/>
  <c r="S430" i="5"/>
  <c r="S445" i="5"/>
  <c r="S399" i="5"/>
  <c r="S457" i="5"/>
  <c r="S426" i="5"/>
  <c r="S503" i="5"/>
  <c r="S437" i="5"/>
  <c r="S473" i="5"/>
  <c r="S236" i="5"/>
  <c r="S414" i="5"/>
  <c r="S242" i="5"/>
  <c r="S74" i="5"/>
  <c r="S110" i="5"/>
  <c r="S222" i="5"/>
  <c r="S120" i="5"/>
  <c r="S106" i="5"/>
  <c r="S40" i="5"/>
  <c r="S63" i="5"/>
  <c r="S26" i="5"/>
  <c r="X846" i="5"/>
  <c r="X224" i="5"/>
  <c r="X60" i="5"/>
  <c r="X225" i="5"/>
  <c r="S652" i="5"/>
  <c r="S408" i="5"/>
  <c r="S493" i="5"/>
  <c r="S431" i="5"/>
  <c r="S459" i="5"/>
  <c r="X491" i="5"/>
  <c r="S13" i="5"/>
  <c r="S24" i="5"/>
  <c r="S16" i="5"/>
  <c r="X16" i="5"/>
  <c r="X21" i="5"/>
  <c r="X82" i="5"/>
  <c r="X78" i="5"/>
  <c r="X18" i="5"/>
  <c r="S15" i="5"/>
  <c r="S78" i="5"/>
  <c r="S52" i="5"/>
  <c r="S27" i="5"/>
  <c r="X46" i="5"/>
  <c r="S65" i="5"/>
  <c r="S43" i="5"/>
  <c r="X43" i="5"/>
  <c r="S639" i="5"/>
  <c r="S611" i="5"/>
  <c r="S613" i="5"/>
  <c r="S329" i="5"/>
  <c r="S371" i="5"/>
  <c r="S360" i="5"/>
  <c r="S90" i="5"/>
  <c r="S126" i="5"/>
  <c r="S28" i="5"/>
  <c r="S80" i="5"/>
  <c r="S178" i="5"/>
  <c r="S64" i="5"/>
  <c r="S163" i="5"/>
  <c r="S174" i="5"/>
  <c r="S135" i="5"/>
  <c r="S20" i="5"/>
  <c r="S142" i="5"/>
  <c r="S46" i="5"/>
  <c r="S18" i="5"/>
  <c r="S21" i="5"/>
  <c r="X760" i="5"/>
  <c r="X455" i="5"/>
  <c r="X482" i="5"/>
  <c r="X252" i="5"/>
  <c r="X12" i="5"/>
  <c r="X53" i="5"/>
  <c r="X88" i="5"/>
  <c r="X123" i="5"/>
  <c r="X101" i="5"/>
  <c r="X115" i="5"/>
  <c r="S838" i="5"/>
  <c r="S659" i="5"/>
  <c r="S582" i="5"/>
  <c r="S597" i="5"/>
  <c r="S333" i="5"/>
  <c r="S151" i="5"/>
  <c r="S59" i="5"/>
  <c r="S123" i="5"/>
  <c r="S62" i="5"/>
  <c r="S119" i="5"/>
  <c r="S189" i="5"/>
  <c r="S77" i="5"/>
  <c r="S169" i="5"/>
  <c r="S61" i="5"/>
  <c r="S156" i="5"/>
  <c r="S171" i="5"/>
  <c r="S164" i="5"/>
  <c r="S12" i="5"/>
  <c r="S139" i="5"/>
  <c r="S42" i="5"/>
  <c r="S9" i="5"/>
  <c r="S17" i="5"/>
  <c r="X799" i="5"/>
  <c r="X788" i="5"/>
  <c r="X734" i="5"/>
  <c r="X494" i="5"/>
  <c r="X407" i="5"/>
  <c r="X205" i="5"/>
  <c r="X8" i="5"/>
  <c r="X50" i="5"/>
  <c r="X58" i="5"/>
  <c r="X110" i="5"/>
  <c r="X98" i="5"/>
  <c r="X97" i="5"/>
  <c r="S857" i="5"/>
  <c r="S654" i="5"/>
  <c r="S656" i="5"/>
  <c r="S617" i="5"/>
  <c r="S577" i="5"/>
  <c r="S112" i="5"/>
  <c r="S56" i="5"/>
  <c r="S115" i="5"/>
  <c r="S175" i="5"/>
  <c r="S72" i="5"/>
  <c r="S160" i="5"/>
  <c r="S58" i="5"/>
  <c r="S146" i="5"/>
  <c r="S168" i="5"/>
  <c r="S167" i="5"/>
  <c r="S193" i="5"/>
  <c r="S133" i="5"/>
  <c r="S31" i="5"/>
  <c r="S6" i="5"/>
  <c r="X782" i="5"/>
  <c r="X781" i="5"/>
  <c r="X395" i="5"/>
  <c r="X11" i="5"/>
  <c r="X107" i="5"/>
  <c r="X87" i="5"/>
  <c r="X93" i="5"/>
  <c r="S648" i="5"/>
  <c r="S651" i="5"/>
  <c r="S601" i="5"/>
  <c r="S562" i="5"/>
  <c r="X202" i="5"/>
  <c r="X52" i="5"/>
  <c r="X89" i="5"/>
  <c r="X783" i="5"/>
  <c r="X95" i="5"/>
  <c r="X119" i="5"/>
  <c r="S832" i="5"/>
  <c r="S642" i="5"/>
  <c r="S618" i="5"/>
  <c r="S641" i="5"/>
  <c r="S635" i="5"/>
  <c r="S658" i="5"/>
  <c r="S524" i="5"/>
  <c r="S364" i="5"/>
  <c r="S353" i="5"/>
  <c r="S195" i="5"/>
  <c r="S190" i="5"/>
  <c r="S116" i="5"/>
  <c r="S176" i="5"/>
  <c r="S103" i="5"/>
  <c r="S144" i="5"/>
  <c r="S75" i="5"/>
  <c r="S150" i="5"/>
  <c r="S35" i="5"/>
  <c r="S140" i="5"/>
  <c r="S197" i="5"/>
  <c r="S67" i="5"/>
  <c r="S136" i="5"/>
  <c r="S60" i="5"/>
  <c r="S165" i="5"/>
  <c r="S47" i="5"/>
  <c r="S49" i="5"/>
  <c r="S39" i="5"/>
  <c r="X885" i="5"/>
  <c r="X831" i="5"/>
  <c r="X804" i="5"/>
  <c r="X466" i="5"/>
  <c r="X184" i="5"/>
  <c r="S583" i="5"/>
  <c r="S573" i="5"/>
  <c r="S584" i="5"/>
  <c r="X463" i="5"/>
  <c r="S863" i="5"/>
  <c r="S649" i="5"/>
  <c r="S605" i="5"/>
  <c r="S536" i="5"/>
  <c r="S122" i="5"/>
  <c r="S213" i="5"/>
  <c r="S73" i="5"/>
  <c r="S180" i="5"/>
  <c r="S79" i="5"/>
  <c r="S161" i="5"/>
  <c r="S91" i="5"/>
  <c r="S138" i="5"/>
  <c r="S53" i="5"/>
  <c r="S111" i="5"/>
  <c r="S182" i="5"/>
  <c r="S71" i="5"/>
  <c r="S185" i="5"/>
  <c r="S181" i="5"/>
  <c r="S132" i="5"/>
  <c r="S36" i="5"/>
  <c r="S7" i="5"/>
  <c r="S22" i="5"/>
  <c r="S37" i="5"/>
  <c r="X855" i="5"/>
  <c r="X818" i="5"/>
  <c r="X732" i="5"/>
  <c r="X458" i="5"/>
  <c r="X485" i="5"/>
  <c r="X888" i="5"/>
  <c r="X840" i="5"/>
  <c r="X803" i="5"/>
  <c r="X882" i="5"/>
  <c r="X798" i="5"/>
  <c r="X733" i="5"/>
  <c r="X787" i="5"/>
  <c r="X796" i="5"/>
  <c r="X714" i="5"/>
  <c r="X657" i="5"/>
  <c r="X704" i="5"/>
  <c r="X719" i="5"/>
  <c r="X680" i="5"/>
  <c r="X490" i="5"/>
  <c r="X426" i="5"/>
  <c r="X462" i="5"/>
  <c r="X501" i="5"/>
  <c r="X431" i="5"/>
  <c r="X445" i="5"/>
  <c r="X484" i="5"/>
  <c r="X308" i="5"/>
  <c r="X278" i="5"/>
  <c r="X363" i="5"/>
  <c r="X25" i="5"/>
  <c r="X38" i="5"/>
  <c r="X70" i="5"/>
  <c r="X883" i="5"/>
  <c r="X838" i="5"/>
  <c r="X801" i="5"/>
  <c r="X865" i="5"/>
  <c r="X792" i="5"/>
  <c r="X802" i="5"/>
  <c r="X780" i="5"/>
  <c r="X767" i="5"/>
  <c r="X773" i="5"/>
  <c r="X654" i="5"/>
  <c r="X684" i="5"/>
  <c r="X676" i="5"/>
  <c r="X645" i="5"/>
  <c r="X487" i="5"/>
  <c r="X423" i="5"/>
  <c r="X459" i="5"/>
  <c r="X498" i="5"/>
  <c r="X405" i="5"/>
  <c r="X425" i="5"/>
  <c r="X467" i="5"/>
  <c r="X291" i="5"/>
  <c r="X248" i="5"/>
  <c r="X346" i="5"/>
  <c r="X350" i="5"/>
  <c r="X170" i="5"/>
  <c r="X22" i="5"/>
  <c r="X31" i="5"/>
  <c r="X63" i="5"/>
  <c r="X866" i="5"/>
  <c r="X823" i="5"/>
  <c r="X786" i="5"/>
  <c r="X850" i="5"/>
  <c r="X785" i="5"/>
  <c r="X784" i="5"/>
  <c r="X777" i="5"/>
  <c r="X764" i="5"/>
  <c r="X754" i="5"/>
  <c r="X651" i="5"/>
  <c r="X779" i="5"/>
  <c r="X658" i="5"/>
  <c r="X653" i="5"/>
  <c r="X464" i="5"/>
  <c r="X500" i="5"/>
  <c r="X436" i="5"/>
  <c r="X495" i="5"/>
  <c r="X402" i="5"/>
  <c r="X412" i="5"/>
  <c r="X424" i="5"/>
  <c r="X276" i="5"/>
  <c r="X314" i="5"/>
  <c r="X318" i="5"/>
  <c r="X201" i="5"/>
  <c r="X47" i="5"/>
  <c r="X20" i="5"/>
  <c r="X67" i="5"/>
  <c r="X19" i="5"/>
  <c r="X51" i="5"/>
  <c r="X851" i="5"/>
  <c r="X821" i="5"/>
  <c r="X878" i="5"/>
  <c r="X835" i="5"/>
  <c r="X795" i="5"/>
  <c r="X745" i="5"/>
  <c r="X797" i="5"/>
  <c r="X761" i="5"/>
  <c r="X717" i="5"/>
  <c r="X776" i="5"/>
  <c r="X753" i="5"/>
  <c r="X655" i="5"/>
  <c r="X659" i="5"/>
  <c r="X461" i="5"/>
  <c r="X497" i="5"/>
  <c r="X433" i="5"/>
  <c r="X469" i="5"/>
  <c r="X492" i="5"/>
  <c r="X409" i="5"/>
  <c r="X441" i="5"/>
  <c r="X359" i="5"/>
  <c r="X284" i="5"/>
  <c r="X254" i="5"/>
  <c r="X218" i="5"/>
  <c r="X172" i="5"/>
  <c r="X44" i="5"/>
  <c r="X68" i="5"/>
  <c r="X17" i="5"/>
  <c r="X57" i="5"/>
  <c r="X13" i="5"/>
  <c r="X6" i="5"/>
  <c r="X125" i="5"/>
  <c r="X727" i="5"/>
  <c r="X711" i="5"/>
  <c r="X652" i="5"/>
  <c r="X600" i="5"/>
  <c r="X414" i="5"/>
  <c r="X203" i="5"/>
  <c r="X134" i="5"/>
  <c r="X61" i="5"/>
  <c r="X7" i="5"/>
  <c r="X54" i="5"/>
  <c r="X10" i="5"/>
  <c r="X86" i="5"/>
  <c r="X121" i="5"/>
  <c r="X327" i="5"/>
  <c r="X215" i="5"/>
  <c r="X378" i="5"/>
  <c r="X188" i="5"/>
  <c r="X131" i="5"/>
  <c r="X212" i="5"/>
  <c r="X112" i="5"/>
  <c r="X771" i="5"/>
  <c r="X721" i="5"/>
  <c r="X790" i="5"/>
  <c r="X770" i="5"/>
  <c r="X706" i="5"/>
  <c r="X713" i="5"/>
  <c r="X723" i="5"/>
  <c r="X648" i="5"/>
  <c r="X496" i="5"/>
  <c r="X432" i="5"/>
  <c r="X468" i="5"/>
  <c r="X404" i="5"/>
  <c r="X437" i="5"/>
  <c r="X470" i="5"/>
  <c r="X488" i="5"/>
  <c r="X340" i="5"/>
  <c r="X310" i="5"/>
  <c r="X200" i="5"/>
  <c r="X216" i="5"/>
  <c r="X190" i="5"/>
  <c r="X181" i="5"/>
  <c r="X79" i="5"/>
  <c r="X32" i="5"/>
  <c r="X55" i="5"/>
  <c r="X71" i="5"/>
  <c r="X49" i="5"/>
  <c r="X118" i="5"/>
  <c r="X853" i="5"/>
  <c r="X887" i="5"/>
  <c r="X814" i="5"/>
  <c r="X886" i="5"/>
  <c r="X765" i="5"/>
  <c r="X794" i="5"/>
  <c r="X800" i="5"/>
  <c r="X748" i="5"/>
  <c r="X672" i="5"/>
  <c r="X710" i="5"/>
  <c r="X696" i="5"/>
  <c r="X643" i="5"/>
  <c r="X493" i="5"/>
  <c r="X429" i="5"/>
  <c r="X465" i="5"/>
  <c r="X401" i="5"/>
  <c r="X434" i="5"/>
  <c r="X448" i="5"/>
  <c r="X418" i="5"/>
  <c r="X323" i="5"/>
  <c r="X280" i="5"/>
  <c r="X198" i="5"/>
  <c r="X204" i="5"/>
  <c r="X199" i="5"/>
  <c r="X76" i="5"/>
  <c r="X23" i="5"/>
  <c r="X39" i="5"/>
  <c r="X35" i="5"/>
  <c r="X42" i="5"/>
  <c r="X817" i="5"/>
  <c r="X843" i="5"/>
  <c r="X816" i="5"/>
  <c r="X827" i="5"/>
  <c r="X757" i="5"/>
  <c r="X750" i="5"/>
  <c r="X739" i="5"/>
  <c r="X752" i="5"/>
  <c r="X709" i="5"/>
  <c r="X667" i="5"/>
  <c r="X683" i="5"/>
  <c r="X702" i="5"/>
  <c r="X669" i="5"/>
  <c r="X596" i="5"/>
  <c r="X698" i="5"/>
  <c r="X620" i="5"/>
  <c r="X678" i="5"/>
  <c r="X639" i="5"/>
  <c r="X694" i="5"/>
  <c r="X638" i="5"/>
  <c r="X582" i="5"/>
  <c r="X605" i="5"/>
  <c r="X543" i="5"/>
  <c r="X634" i="5"/>
  <c r="X575" i="5"/>
  <c r="X574" i="5"/>
  <c r="X612" i="5"/>
  <c r="X583" i="5"/>
  <c r="X625" i="5"/>
  <c r="X586" i="5"/>
  <c r="X533" i="5"/>
  <c r="X428" i="5"/>
  <c r="X539" i="5"/>
  <c r="X478" i="5"/>
  <c r="X509" i="5"/>
  <c r="X447" i="5"/>
  <c r="X397" i="5"/>
  <c r="X523" i="5"/>
  <c r="X394" i="5"/>
  <c r="X877" i="5"/>
  <c r="X862" i="5"/>
  <c r="X845" i="5"/>
  <c r="X830" i="5"/>
  <c r="X813" i="5"/>
  <c r="X857" i="5"/>
  <c r="X842" i="5"/>
  <c r="X825" i="5"/>
  <c r="X810" i="5"/>
  <c r="X860" i="5"/>
  <c r="X858" i="5"/>
  <c r="X841" i="5"/>
  <c r="X856" i="5"/>
  <c r="X824" i="5"/>
  <c r="X819" i="5"/>
  <c r="X852" i="5"/>
  <c r="X772" i="5"/>
  <c r="X743" i="5"/>
  <c r="X716" i="5"/>
  <c r="X749" i="5"/>
  <c r="X705" i="5"/>
  <c r="X687" i="5"/>
  <c r="X564" i="5"/>
  <c r="X668" i="5"/>
  <c r="X588" i="5"/>
  <c r="X664" i="5"/>
  <c r="X567" i="5"/>
  <c r="X520" i="5"/>
  <c r="X617" i="5"/>
  <c r="X578" i="5"/>
  <c r="X610" i="5"/>
  <c r="X616" i="5"/>
  <c r="X590" i="5"/>
  <c r="X609" i="5"/>
  <c r="X510" i="5"/>
  <c r="X421" i="5"/>
  <c r="X472" i="5"/>
  <c r="X535" i="5"/>
  <c r="X444" i="5"/>
  <c r="X417" i="5"/>
  <c r="X460" i="5"/>
  <c r="X525" i="5"/>
  <c r="X854" i="5"/>
  <c r="X836" i="5"/>
  <c r="X812" i="5"/>
  <c r="X811" i="5"/>
  <c r="X881" i="5"/>
  <c r="X829" i="5"/>
  <c r="X751" i="5"/>
  <c r="X766" i="5"/>
  <c r="X747" i="5"/>
  <c r="X741" i="5"/>
  <c r="X762" i="5"/>
  <c r="X736" i="5"/>
  <c r="X666" i="5"/>
  <c r="X699" i="5"/>
  <c r="X660" i="5"/>
  <c r="X665" i="5"/>
  <c r="X695" i="5"/>
  <c r="X656" i="5"/>
  <c r="X707" i="5"/>
  <c r="X632" i="5"/>
  <c r="X691" i="5"/>
  <c r="X621" i="5"/>
  <c r="X579" i="5"/>
  <c r="X624" i="5"/>
  <c r="X602" i="5"/>
  <c r="X517" i="5"/>
  <c r="X631" i="5"/>
  <c r="X572" i="5"/>
  <c r="X607" i="5"/>
  <c r="X561" i="5"/>
  <c r="X633" i="5"/>
  <c r="X571" i="5"/>
  <c r="X615" i="5"/>
  <c r="X530" i="5"/>
  <c r="X383" i="5"/>
  <c r="X503" i="5"/>
  <c r="X387" i="5"/>
  <c r="X453" i="5"/>
  <c r="X809" i="5"/>
  <c r="X884" i="5"/>
  <c r="X820" i="5"/>
  <c r="X879" i="5"/>
  <c r="X834" i="5"/>
  <c r="X740" i="5"/>
  <c r="X742" i="5"/>
  <c r="X708" i="5"/>
  <c r="X566" i="5"/>
  <c r="X563" i="5"/>
  <c r="X557" i="5"/>
  <c r="X540" i="5"/>
  <c r="X522" i="5"/>
  <c r="X545" i="5"/>
  <c r="X544" i="5"/>
  <c r="X507" i="5"/>
  <c r="X554" i="5"/>
  <c r="X534" i="5"/>
  <c r="X512" i="5"/>
  <c r="X531" i="5"/>
  <c r="X521" i="5"/>
  <c r="X614" i="5"/>
  <c r="X558" i="5"/>
  <c r="X514" i="5"/>
  <c r="X569" i="5"/>
  <c r="X547" i="5"/>
  <c r="X587" i="5"/>
  <c r="X606" i="5"/>
  <c r="X551" i="5"/>
  <c r="X560" i="5"/>
  <c r="X532" i="5"/>
  <c r="X562" i="5"/>
  <c r="X388" i="5"/>
  <c r="X386" i="5"/>
  <c r="X479" i="5"/>
  <c r="X443" i="5"/>
  <c r="X435" i="5"/>
  <c r="X452" i="5"/>
  <c r="X499" i="5"/>
  <c r="X483" i="5"/>
  <c r="X489" i="5"/>
  <c r="X416" i="5"/>
  <c r="X411" i="5"/>
  <c r="X398" i="5"/>
  <c r="X471" i="5"/>
  <c r="X440" i="5"/>
  <c r="X384" i="5"/>
  <c r="X396" i="5"/>
  <c r="X446" i="5"/>
  <c r="X473" i="5"/>
  <c r="X410" i="5"/>
  <c r="X449" i="5"/>
  <c r="X399" i="5"/>
  <c r="X456" i="5"/>
  <c r="X389" i="5"/>
  <c r="X477" i="5"/>
  <c r="X385" i="5"/>
  <c r="X422" i="5"/>
  <c r="X476" i="5"/>
  <c r="X419" i="5"/>
  <c r="X486" i="5"/>
  <c r="X502" i="5"/>
  <c r="X548" i="5"/>
  <c r="X839" i="5"/>
  <c r="X832" i="5"/>
  <c r="X875" i="5"/>
  <c r="X826" i="5"/>
  <c r="X848" i="5"/>
  <c r="X738" i="5"/>
  <c r="X763" i="5"/>
  <c r="X744" i="5"/>
  <c r="X759" i="5"/>
  <c r="X775" i="5"/>
  <c r="X715" i="5"/>
  <c r="X758" i="5"/>
  <c r="X673" i="5"/>
  <c r="X689" i="5"/>
  <c r="X692" i="5"/>
  <c r="X650" i="5"/>
  <c r="X701" i="5"/>
  <c r="X649" i="5"/>
  <c r="X618" i="5"/>
  <c r="X576" i="5"/>
  <c r="X599" i="5"/>
  <c r="X556" i="5"/>
  <c r="X511" i="5"/>
  <c r="X598" i="5"/>
  <c r="X604" i="5"/>
  <c r="X515" i="5"/>
  <c r="X630" i="5"/>
  <c r="X555" i="5"/>
  <c r="X622" i="5"/>
  <c r="X568" i="5"/>
  <c r="X603" i="5"/>
  <c r="X519" i="5"/>
  <c r="X550" i="5"/>
  <c r="X415" i="5"/>
  <c r="X393" i="5"/>
  <c r="X516" i="5"/>
  <c r="X475" i="5"/>
  <c r="X408" i="5"/>
  <c r="X565" i="5"/>
  <c r="X450" i="5"/>
  <c r="X391" i="5"/>
  <c r="X837" i="5"/>
  <c r="X873" i="5"/>
  <c r="X859" i="5"/>
  <c r="X880" i="5"/>
  <c r="X872" i="5"/>
  <c r="X864" i="5"/>
  <c r="X815" i="5"/>
  <c r="X731" i="5"/>
  <c r="X737" i="5"/>
  <c r="X700" i="5"/>
  <c r="X703" i="5"/>
  <c r="X693" i="5"/>
  <c r="X642" i="5"/>
  <c r="X682" i="5"/>
  <c r="X685" i="5"/>
  <c r="X641" i="5"/>
  <c r="X674" i="5"/>
  <c r="X646" i="5"/>
  <c r="X573" i="5"/>
  <c r="X611" i="5"/>
  <c r="X552" i="5"/>
  <c r="X595" i="5"/>
  <c r="X627" i="5"/>
  <c r="X591" i="5"/>
  <c r="X601" i="5"/>
  <c r="X626" i="5"/>
  <c r="X580" i="5"/>
  <c r="X527" i="5"/>
  <c r="X524" i="5"/>
  <c r="X406" i="5"/>
  <c r="X529" i="5"/>
  <c r="X454" i="5"/>
  <c r="X400" i="5"/>
  <c r="X439" i="5"/>
  <c r="X480" i="5"/>
  <c r="X438" i="5"/>
  <c r="X541" i="5"/>
  <c r="X508" i="5"/>
  <c r="X537" i="5"/>
  <c r="X871" i="5"/>
  <c r="X828" i="5"/>
  <c r="X861" i="5"/>
  <c r="X868" i="5"/>
  <c r="X849" i="5"/>
  <c r="X844" i="5"/>
  <c r="X793" i="5"/>
  <c r="X778" i="5"/>
  <c r="X774" i="5"/>
  <c r="X789" i="5"/>
  <c r="X722" i="5"/>
  <c r="X712" i="5"/>
  <c r="X755" i="5"/>
  <c r="X718" i="5"/>
  <c r="X677" i="5"/>
  <c r="X670" i="5"/>
  <c r="X636" i="5"/>
  <c r="X647" i="5"/>
  <c r="X681" i="5"/>
  <c r="X697" i="5"/>
  <c r="X585" i="5"/>
  <c r="X549" i="5"/>
  <c r="X577" i="5"/>
  <c r="X619" i="5"/>
  <c r="X593" i="5"/>
  <c r="X629" i="5"/>
  <c r="X589" i="5"/>
  <c r="X536" i="5"/>
  <c r="X553" i="5"/>
  <c r="X451" i="5"/>
  <c r="X481" i="5"/>
  <c r="X559" i="5"/>
  <c r="X513" i="5"/>
  <c r="X457" i="5"/>
  <c r="X420" i="5"/>
  <c r="X403" i="5"/>
  <c r="X538" i="5"/>
  <c r="X518" i="5"/>
  <c r="X869" i="5"/>
  <c r="X822" i="5"/>
  <c r="X876" i="5"/>
  <c r="X847" i="5"/>
  <c r="X874" i="5"/>
  <c r="X791" i="5"/>
  <c r="X769" i="5"/>
  <c r="X746" i="5"/>
  <c r="X756" i="5"/>
  <c r="X688" i="5"/>
  <c r="X690" i="5"/>
  <c r="X640" i="5"/>
  <c r="X686" i="5"/>
  <c r="X628" i="5"/>
  <c r="X679" i="5"/>
  <c r="X644" i="5"/>
  <c r="X675" i="5"/>
  <c r="X637" i="5"/>
  <c r="X671" i="5"/>
  <c r="X592" i="5"/>
  <c r="X570" i="5"/>
  <c r="X635" i="5"/>
  <c r="X608" i="5"/>
  <c r="X546" i="5"/>
  <c r="X581" i="5"/>
  <c r="X613" i="5"/>
  <c r="X584" i="5"/>
  <c r="X623" i="5"/>
  <c r="X594" i="5"/>
  <c r="X597" i="5"/>
  <c r="X442" i="5"/>
  <c r="X390" i="5"/>
  <c r="X392" i="5"/>
  <c r="X542" i="5"/>
  <c r="X528" i="5"/>
  <c r="X474" i="5"/>
  <c r="X332" i="5"/>
  <c r="X268" i="5"/>
  <c r="X358" i="5"/>
  <c r="X277" i="5"/>
  <c r="X264" i="5"/>
  <c r="X325" i="5"/>
  <c r="X287" i="5"/>
  <c r="X176" i="5"/>
  <c r="X271" i="5"/>
  <c r="X305" i="5"/>
  <c r="X289" i="5"/>
  <c r="X281" i="5"/>
  <c r="X133" i="5"/>
  <c r="X351" i="5"/>
  <c r="X261" i="5"/>
  <c r="X177" i="5"/>
  <c r="X136" i="5"/>
  <c r="X164" i="5"/>
  <c r="X135" i="5"/>
  <c r="X344" i="5"/>
  <c r="X295" i="5"/>
  <c r="X246" i="5"/>
  <c r="X348" i="5"/>
  <c r="X299" i="5"/>
  <c r="X250" i="5"/>
  <c r="X374" i="5"/>
  <c r="X334" i="5"/>
  <c r="X253" i="5"/>
  <c r="X361" i="5"/>
  <c r="X330" i="5"/>
  <c r="X194" i="5"/>
  <c r="X260" i="5"/>
  <c r="X197" i="5"/>
  <c r="X279" i="5"/>
  <c r="X169" i="5"/>
  <c r="X313" i="5"/>
  <c r="X171" i="5"/>
  <c r="X355" i="5"/>
  <c r="X192" i="5"/>
  <c r="X165" i="5"/>
  <c r="X161" i="5"/>
  <c r="X150" i="5"/>
  <c r="X146" i="5"/>
  <c r="X41" i="5"/>
  <c r="X73" i="5"/>
  <c r="X152" i="5"/>
  <c r="X352" i="5"/>
  <c r="X320" i="5"/>
  <c r="X288" i="5"/>
  <c r="X256" i="5"/>
  <c r="X339" i="5"/>
  <c r="X307" i="5"/>
  <c r="X275" i="5"/>
  <c r="X371" i="5"/>
  <c r="X315" i="5"/>
  <c r="X251" i="5"/>
  <c r="X182" i="5"/>
  <c r="X322" i="5"/>
  <c r="X326" i="5"/>
  <c r="X337" i="5"/>
  <c r="X321" i="5"/>
  <c r="X301" i="5"/>
  <c r="X274" i="5"/>
  <c r="X336" i="5"/>
  <c r="X175" i="5"/>
  <c r="X273" i="5"/>
  <c r="X257" i="5"/>
  <c r="X168" i="5"/>
  <c r="X151" i="5"/>
  <c r="X149" i="5"/>
  <c r="X36" i="5"/>
  <c r="X249" i="5"/>
  <c r="X357" i="5"/>
  <c r="X319" i="5"/>
  <c r="X368" i="5"/>
  <c r="X206" i="5"/>
  <c r="X193" i="5"/>
  <c r="X191" i="5"/>
  <c r="X210" i="5"/>
  <c r="X195" i="5"/>
  <c r="X207" i="5"/>
  <c r="X179" i="5"/>
  <c r="X187" i="5"/>
  <c r="X174" i="5"/>
  <c r="X167" i="5"/>
  <c r="X189" i="5"/>
  <c r="X178" i="5"/>
  <c r="X180" i="5"/>
  <c r="X214" i="5"/>
  <c r="X328" i="5"/>
  <c r="X262" i="5"/>
  <c r="X155" i="5"/>
  <c r="X144" i="5"/>
  <c r="X81" i="5"/>
  <c r="X185" i="5"/>
  <c r="X143" i="5"/>
  <c r="X37" i="5"/>
  <c r="X69" i="5"/>
  <c r="X29" i="5"/>
  <c r="X376" i="5"/>
  <c r="X331" i="5"/>
  <c r="X282" i="5"/>
  <c r="X375" i="5"/>
  <c r="X364" i="5"/>
  <c r="X300" i="5"/>
  <c r="X302" i="5"/>
  <c r="X335" i="5"/>
  <c r="X311" i="5"/>
  <c r="X333" i="5"/>
  <c r="X306" i="5"/>
  <c r="X360" i="5"/>
  <c r="X294" i="5"/>
  <c r="X297" i="5"/>
  <c r="X266" i="5"/>
  <c r="X196" i="5"/>
  <c r="X324" i="5"/>
  <c r="X166" i="5"/>
  <c r="X373" i="5"/>
  <c r="X269" i="5"/>
  <c r="X217" i="5"/>
  <c r="X148" i="5"/>
  <c r="X141" i="5"/>
  <c r="X154" i="5"/>
  <c r="X163" i="5"/>
  <c r="X140" i="5"/>
  <c r="X33" i="5"/>
  <c r="X142" i="5"/>
  <c r="X379" i="5"/>
  <c r="X372" i="5"/>
  <c r="X367" i="5"/>
  <c r="X286" i="5"/>
  <c r="X304" i="5"/>
  <c r="X369" i="5"/>
  <c r="X353" i="5"/>
  <c r="X160" i="5"/>
  <c r="X349" i="5"/>
  <c r="X208" i="5"/>
  <c r="X356" i="5"/>
  <c r="X258" i="5"/>
  <c r="X186" i="5"/>
  <c r="X309" i="5"/>
  <c r="X162" i="5"/>
  <c r="X139" i="5"/>
  <c r="X147" i="5"/>
  <c r="X74" i="5"/>
  <c r="X45" i="5"/>
  <c r="X77" i="5"/>
  <c r="X30" i="5"/>
  <c r="X9" i="5"/>
  <c r="X62" i="5"/>
  <c r="X259" i="5"/>
  <c r="X370" i="5"/>
  <c r="X312" i="5"/>
  <c r="X263" i="5"/>
  <c r="X316" i="5"/>
  <c r="X267" i="5"/>
  <c r="X377" i="5"/>
  <c r="X347" i="5"/>
  <c r="X283" i="5"/>
  <c r="X366" i="5"/>
  <c r="X296" i="5"/>
  <c r="X209" i="5"/>
  <c r="X137" i="5"/>
  <c r="X303" i="5"/>
  <c r="X329" i="5"/>
  <c r="X298" i="5"/>
  <c r="X341" i="5"/>
  <c r="X293" i="5"/>
  <c r="X255" i="5"/>
  <c r="X285" i="5"/>
  <c r="X159" i="5"/>
  <c r="X362" i="5"/>
  <c r="X265" i="5"/>
  <c r="X213" i="5"/>
  <c r="X158" i="5"/>
  <c r="X138" i="5"/>
  <c r="V891" i="5"/>
  <c r="X56" i="5"/>
  <c r="X24" i="5"/>
  <c r="X65" i="5"/>
  <c r="X270" i="5"/>
  <c r="X292" i="5"/>
  <c r="X365" i="5"/>
  <c r="X338" i="5"/>
  <c r="X345" i="5"/>
  <c r="X272" i="5"/>
  <c r="X290" i="5"/>
  <c r="X317" i="5"/>
  <c r="X211" i="5"/>
  <c r="X247" i="5"/>
  <c r="X183" i="5"/>
  <c r="X156" i="5"/>
  <c r="X354" i="5"/>
  <c r="X157" i="5"/>
  <c r="X34" i="5"/>
  <c r="X153" i="5"/>
  <c r="X132" i="5"/>
  <c r="X66" i="5"/>
  <c r="X27" i="5"/>
  <c r="X59" i="5"/>
  <c r="X173" i="5"/>
  <c r="S888" i="5"/>
  <c r="S885" i="5"/>
  <c r="S653" i="5"/>
  <c r="S619" i="5"/>
  <c r="S599" i="5"/>
  <c r="S621" i="5"/>
  <c r="S588" i="5"/>
  <c r="S614" i="5"/>
  <c r="S567" i="5"/>
  <c r="S581" i="5"/>
  <c r="S610" i="5"/>
  <c r="S574" i="5"/>
  <c r="S557" i="5"/>
  <c r="S375" i="5"/>
  <c r="S372" i="5"/>
  <c r="S338" i="5"/>
  <c r="S314" i="5"/>
  <c r="S14" i="5"/>
  <c r="S847" i="5"/>
  <c r="S870" i="5"/>
  <c r="S650" i="5"/>
  <c r="S587" i="5"/>
  <c r="S608" i="5"/>
  <c r="S585" i="5"/>
  <c r="S604" i="5"/>
  <c r="S556" i="5"/>
  <c r="S578" i="5"/>
  <c r="S600" i="5"/>
  <c r="S566" i="5"/>
  <c r="S534" i="5"/>
  <c r="S515" i="5"/>
  <c r="S514" i="5"/>
  <c r="S373" i="5"/>
  <c r="S370" i="5"/>
  <c r="S317" i="5"/>
  <c r="S282" i="5"/>
  <c r="S108" i="5"/>
  <c r="S102" i="5"/>
  <c r="S11" i="5"/>
  <c r="S261" i="5"/>
  <c r="S96" i="5"/>
  <c r="S8" i="5"/>
  <c r="S615" i="5"/>
  <c r="S647" i="5"/>
  <c r="S637" i="5"/>
  <c r="S602" i="5"/>
  <c r="S572" i="5"/>
  <c r="S598" i="5"/>
  <c r="S634" i="5"/>
  <c r="S630" i="5"/>
  <c r="S590" i="5"/>
  <c r="S560" i="5"/>
  <c r="S523" i="5"/>
  <c r="S521" i="5"/>
  <c r="S368" i="5"/>
  <c r="S344" i="5"/>
  <c r="S320" i="5"/>
  <c r="S94" i="5"/>
  <c r="S38" i="5"/>
  <c r="S48" i="5"/>
  <c r="S33" i="5"/>
  <c r="S44" i="5"/>
  <c r="S815" i="5"/>
  <c r="S842" i="5"/>
  <c r="S592" i="5"/>
  <c r="S644" i="5"/>
  <c r="S646" i="5"/>
  <c r="S625" i="5"/>
  <c r="S579" i="5"/>
  <c r="S565" i="5"/>
  <c r="S595" i="5"/>
  <c r="S624" i="5"/>
  <c r="S627" i="5"/>
  <c r="S633" i="5"/>
  <c r="S629" i="5"/>
  <c r="S365" i="5"/>
  <c r="S310" i="5"/>
  <c r="S287" i="5"/>
  <c r="S367" i="5"/>
  <c r="S357" i="5"/>
  <c r="S318" i="5"/>
  <c r="S87" i="5"/>
  <c r="S34" i="5"/>
  <c r="S45" i="5"/>
  <c r="S29" i="5"/>
  <c r="S10" i="5"/>
  <c r="S810" i="5"/>
  <c r="S660" i="5"/>
  <c r="S589" i="5"/>
  <c r="S643" i="5"/>
  <c r="S640" i="5"/>
  <c r="S596" i="5"/>
  <c r="S570" i="5"/>
  <c r="S563" i="5"/>
  <c r="S591" i="5"/>
  <c r="S607" i="5"/>
  <c r="S623" i="5"/>
  <c r="S603" i="5"/>
  <c r="S622" i="5"/>
  <c r="S530" i="5"/>
  <c r="S342" i="5"/>
  <c r="S284" i="5"/>
  <c r="S255" i="5"/>
  <c r="S343" i="5"/>
  <c r="S277" i="5"/>
  <c r="S295" i="5"/>
  <c r="S30" i="5"/>
  <c r="S41" i="5"/>
  <c r="S657" i="5"/>
  <c r="S586" i="5"/>
  <c r="S638" i="5"/>
  <c r="S631" i="5"/>
  <c r="S576" i="5"/>
  <c r="S628" i="5"/>
  <c r="S620" i="5"/>
  <c r="S575" i="5"/>
  <c r="S594" i="5"/>
  <c r="S616" i="5"/>
  <c r="S580" i="5"/>
  <c r="S612" i="5"/>
  <c r="S510" i="5"/>
  <c r="S339" i="5"/>
  <c r="S377" i="5"/>
  <c r="S315" i="5"/>
  <c r="S327" i="5"/>
  <c r="S302" i="5"/>
  <c r="S250" i="5"/>
  <c r="S336" i="5"/>
  <c r="S345" i="5"/>
  <c r="S378" i="5"/>
  <c r="S359" i="5"/>
  <c r="S283" i="5"/>
  <c r="S294" i="5"/>
  <c r="S95" i="5"/>
  <c r="S846" i="5"/>
  <c r="S829" i="5"/>
  <c r="S814" i="5"/>
  <c r="S854" i="5"/>
  <c r="S809" i="5"/>
  <c r="S861" i="5"/>
  <c r="S837" i="5"/>
  <c r="S856" i="5"/>
  <c r="S840" i="5"/>
  <c r="S874" i="5"/>
  <c r="S862" i="5"/>
  <c r="S882" i="5"/>
  <c r="S873" i="5"/>
  <c r="S876" i="5"/>
  <c r="S833" i="5"/>
  <c r="S824" i="5"/>
  <c r="S816" i="5"/>
  <c r="S835" i="5"/>
  <c r="S858" i="5"/>
  <c r="S839" i="5"/>
  <c r="S853" i="5"/>
  <c r="S826" i="5"/>
  <c r="S868" i="5"/>
  <c r="S852" i="5"/>
  <c r="S836" i="5"/>
  <c r="S808" i="5"/>
  <c r="S850" i="5"/>
  <c r="S865" i="5"/>
  <c r="S886" i="5"/>
  <c r="S872" i="5"/>
  <c r="S818" i="5"/>
  <c r="S867" i="5"/>
  <c r="S831" i="5"/>
  <c r="S827" i="5"/>
  <c r="S822" i="5"/>
  <c r="S845" i="5"/>
  <c r="S864" i="5"/>
  <c r="S848" i="5"/>
  <c r="S821" i="5"/>
  <c r="S859" i="5"/>
  <c r="S823" i="5"/>
  <c r="S887" i="5"/>
  <c r="S825" i="5"/>
  <c r="S871" i="5"/>
  <c r="S834" i="5"/>
  <c r="S884" i="5"/>
  <c r="S817" i="5"/>
  <c r="S879" i="5"/>
  <c r="S851" i="5"/>
  <c r="S881" i="5"/>
  <c r="S855" i="5"/>
  <c r="S869" i="5"/>
  <c r="S819" i="5"/>
  <c r="S849" i="5"/>
  <c r="S860" i="5"/>
  <c r="S844" i="5"/>
  <c r="S813" i="5"/>
  <c r="S875" i="5"/>
  <c r="S843" i="5"/>
  <c r="S877" i="5"/>
  <c r="S812" i="5"/>
  <c r="S811" i="5"/>
  <c r="S880" i="5"/>
  <c r="S841" i="5"/>
  <c r="S828" i="5"/>
  <c r="S820" i="5"/>
  <c r="S878" i="5"/>
  <c r="Q891" i="5"/>
  <c r="S606" i="5"/>
  <c r="S540" i="5"/>
  <c r="S520" i="5"/>
  <c r="S531" i="5"/>
  <c r="S552" i="5"/>
  <c r="S541" i="5"/>
  <c r="S544" i="5"/>
  <c r="S349" i="5"/>
  <c r="S325" i="5"/>
  <c r="S313" i="5"/>
  <c r="S351" i="5"/>
  <c r="S309" i="5"/>
  <c r="S350" i="5"/>
  <c r="S323" i="5"/>
  <c r="S290" i="5"/>
  <c r="S312" i="5"/>
  <c r="S251" i="5"/>
  <c r="S273" i="5"/>
  <c r="S301" i="5"/>
  <c r="S304" i="5"/>
  <c r="S249" i="5"/>
  <c r="S262" i="5"/>
  <c r="S118" i="5"/>
  <c r="S121" i="5"/>
  <c r="S127" i="5"/>
  <c r="S655" i="5"/>
  <c r="S636" i="5"/>
  <c r="S568" i="5"/>
  <c r="S537" i="5"/>
  <c r="S508" i="5"/>
  <c r="S549" i="5"/>
  <c r="S527" i="5"/>
  <c r="S545" i="5"/>
  <c r="S519" i="5"/>
  <c r="S526" i="5"/>
  <c r="S535" i="5"/>
  <c r="S511" i="5"/>
  <c r="S346" i="5"/>
  <c r="S340" i="5"/>
  <c r="S279" i="5"/>
  <c r="S335" i="5"/>
  <c r="S324" i="5"/>
  <c r="S354" i="5"/>
  <c r="S252" i="5"/>
  <c r="S248" i="5"/>
  <c r="S267" i="5"/>
  <c r="S292" i="5"/>
  <c r="S269" i="5"/>
  <c r="S246" i="5"/>
  <c r="S281" i="5"/>
  <c r="S114" i="5"/>
  <c r="S93" i="5"/>
  <c r="S117" i="5"/>
  <c r="S92" i="5"/>
  <c r="S593" i="5"/>
  <c r="S571" i="5"/>
  <c r="S564" i="5"/>
  <c r="S513" i="5"/>
  <c r="S559" i="5"/>
  <c r="S522" i="5"/>
  <c r="S538" i="5"/>
  <c r="S547" i="5"/>
  <c r="S366" i="5"/>
  <c r="S247" i="5"/>
  <c r="S379" i="5"/>
  <c r="S348" i="5"/>
  <c r="S347" i="5"/>
  <c r="S299" i="5"/>
  <c r="S264" i="5"/>
  <c r="S270" i="5"/>
  <c r="S276" i="5"/>
  <c r="S298" i="5"/>
  <c r="S307" i="5"/>
  <c r="S278" i="5"/>
  <c r="S105" i="5"/>
  <c r="S113" i="5"/>
  <c r="S546" i="5"/>
  <c r="S542" i="5"/>
  <c r="S509" i="5"/>
  <c r="S529" i="5"/>
  <c r="S331" i="5"/>
  <c r="S321" i="5"/>
  <c r="S306" i="5"/>
  <c r="S296" i="5"/>
  <c r="S289" i="5"/>
  <c r="S311" i="5"/>
  <c r="S266" i="5"/>
  <c r="S288" i="5"/>
  <c r="S300" i="5"/>
  <c r="S275" i="5"/>
  <c r="S86" i="5"/>
  <c r="S89" i="5"/>
  <c r="S512" i="5"/>
  <c r="S533" i="5"/>
  <c r="S532" i="5"/>
  <c r="S362" i="5"/>
  <c r="S330" i="5"/>
  <c r="S303" i="5"/>
  <c r="S274" i="5"/>
  <c r="S257" i="5"/>
  <c r="S260" i="5"/>
  <c r="S263" i="5"/>
  <c r="S268" i="5"/>
  <c r="S107" i="5"/>
  <c r="S101" i="5"/>
  <c r="S543" i="5"/>
  <c r="S516" i="5"/>
  <c r="S539" i="5"/>
  <c r="S555" i="5"/>
  <c r="S518" i="5"/>
  <c r="S558" i="5"/>
  <c r="S525" i="5"/>
  <c r="S517" i="5"/>
  <c r="S363" i="5"/>
  <c r="S341" i="5"/>
  <c r="S328" i="5"/>
  <c r="S291" i="5"/>
  <c r="S334" i="5"/>
  <c r="S271" i="5"/>
  <c r="S280" i="5"/>
  <c r="S305" i="5"/>
  <c r="S286" i="5"/>
  <c r="S308" i="5"/>
  <c r="S253" i="5"/>
  <c r="S285" i="5"/>
  <c r="S272" i="5"/>
  <c r="S297" i="5"/>
  <c r="S99" i="5"/>
  <c r="S626" i="5"/>
  <c r="S528" i="5"/>
  <c r="S609" i="5"/>
  <c r="S553" i="5"/>
  <c r="S548" i="5"/>
  <c r="S507" i="5"/>
  <c r="S551" i="5"/>
  <c r="S554" i="5"/>
  <c r="S561" i="5"/>
  <c r="S356" i="5"/>
  <c r="S352" i="5"/>
  <c r="S319" i="5"/>
  <c r="S355" i="5"/>
  <c r="S259" i="5"/>
  <c r="S358" i="5"/>
  <c r="S376" i="5"/>
  <c r="S316" i="5"/>
  <c r="S326" i="5"/>
  <c r="S258" i="5"/>
  <c r="S293" i="5"/>
  <c r="S254" i="5"/>
  <c r="S256" i="5"/>
  <c r="S265" i="5"/>
  <c r="S125" i="5"/>
  <c r="S124" i="5"/>
  <c r="K89" i="5"/>
  <c r="K88" i="5"/>
  <c r="K40" i="5"/>
  <c r="O504" i="5"/>
  <c r="K32" i="5"/>
  <c r="K855" i="5"/>
  <c r="K97" i="5"/>
  <c r="K719" i="5"/>
  <c r="K115" i="5"/>
  <c r="K842" i="5"/>
  <c r="K114" i="5"/>
  <c r="K119" i="5"/>
  <c r="K101" i="5"/>
  <c r="K93" i="5"/>
  <c r="K91" i="5"/>
  <c r="K124" i="5"/>
  <c r="K8" i="5"/>
  <c r="K359" i="5"/>
  <c r="K92" i="5"/>
  <c r="K98" i="5"/>
  <c r="O889" i="5"/>
  <c r="O805" i="5"/>
  <c r="O728" i="5"/>
  <c r="O661" i="5"/>
  <c r="O380" i="5"/>
  <c r="O243" i="5"/>
  <c r="O128" i="5"/>
  <c r="O83" i="5"/>
  <c r="O219" i="5"/>
  <c r="K667" i="5"/>
  <c r="K371" i="5"/>
  <c r="K126" i="5"/>
  <c r="K86" i="5"/>
  <c r="K105" i="5"/>
  <c r="K329" i="5"/>
  <c r="K838" i="5"/>
  <c r="K660" i="5"/>
  <c r="K265" i="5"/>
  <c r="K94" i="5"/>
  <c r="K107" i="5"/>
  <c r="K123" i="5"/>
  <c r="K852" i="5"/>
  <c r="K379" i="5"/>
  <c r="K121" i="5"/>
  <c r="K99" i="5"/>
  <c r="K90" i="5"/>
  <c r="K323" i="5"/>
  <c r="K228" i="5"/>
  <c r="K271" i="5"/>
  <c r="K424" i="5"/>
  <c r="K388" i="5"/>
  <c r="K823" i="5"/>
  <c r="K802" i="5"/>
  <c r="K632" i="5"/>
  <c r="K435" i="5"/>
  <c r="K493" i="5"/>
  <c r="K444" i="5"/>
  <c r="K496" i="5"/>
  <c r="K461" i="5"/>
  <c r="K420" i="5"/>
  <c r="K275" i="5"/>
  <c r="K376" i="5"/>
  <c r="K232" i="5"/>
  <c r="K103" i="5"/>
  <c r="K7" i="5"/>
  <c r="K54" i="5"/>
  <c r="K122" i="5"/>
  <c r="K431" i="5"/>
  <c r="K827" i="5"/>
  <c r="K727" i="5"/>
  <c r="K638" i="5"/>
  <c r="K427" i="5"/>
  <c r="K447" i="5"/>
  <c r="K421" i="5"/>
  <c r="K418" i="5"/>
  <c r="K405" i="5"/>
  <c r="K487" i="5"/>
  <c r="K463" i="5"/>
  <c r="K459" i="5"/>
  <c r="K434" i="5"/>
  <c r="K501" i="5"/>
  <c r="K888" i="5"/>
  <c r="K878" i="5"/>
  <c r="K651" i="5"/>
  <c r="K648" i="5"/>
  <c r="K503" i="5"/>
  <c r="K428" i="5"/>
  <c r="K406" i="5"/>
  <c r="K412" i="5"/>
  <c r="K383" i="5"/>
  <c r="K498" i="5"/>
  <c r="K481" i="5"/>
  <c r="K404" i="5"/>
  <c r="K118" i="5"/>
  <c r="K104" i="5"/>
  <c r="K872" i="5"/>
  <c r="K863" i="5"/>
  <c r="K696" i="5"/>
  <c r="K588" i="5"/>
  <c r="K471" i="5"/>
  <c r="K394" i="5"/>
  <c r="K391" i="5"/>
  <c r="K367" i="5"/>
  <c r="K495" i="5"/>
  <c r="K460" i="5"/>
  <c r="K470" i="5"/>
  <c r="K333" i="5"/>
  <c r="K870" i="5"/>
  <c r="K867" i="5"/>
  <c r="K408" i="5"/>
  <c r="K407" i="5"/>
  <c r="K486" i="5"/>
  <c r="K385" i="5"/>
  <c r="K468" i="5"/>
  <c r="K426" i="5"/>
  <c r="K456" i="5"/>
  <c r="K466" i="5"/>
  <c r="K483" i="5"/>
  <c r="K462" i="5"/>
  <c r="K488" i="5"/>
  <c r="K457" i="5"/>
  <c r="K392" i="5"/>
  <c r="K448" i="5"/>
  <c r="K499" i="5"/>
  <c r="K419" i="5"/>
  <c r="K452" i="5"/>
  <c r="K480" i="5"/>
  <c r="K430" i="5"/>
  <c r="K384" i="5"/>
  <c r="K429" i="5"/>
  <c r="K780" i="5"/>
  <c r="K703" i="5"/>
  <c r="K664" i="5"/>
  <c r="K702" i="5"/>
  <c r="K599" i="5"/>
  <c r="K594" i="5"/>
  <c r="K613" i="5"/>
  <c r="K39" i="5"/>
  <c r="K23" i="5"/>
  <c r="K38" i="5"/>
  <c r="K70" i="5"/>
  <c r="K66" i="5"/>
  <c r="K395" i="5"/>
  <c r="K451" i="5"/>
  <c r="K432" i="5"/>
  <c r="K455" i="5"/>
  <c r="K409" i="5"/>
  <c r="K355" i="5"/>
  <c r="K415" i="5"/>
  <c r="K485" i="5"/>
  <c r="K402" i="5"/>
  <c r="K454" i="5"/>
  <c r="K327" i="5"/>
  <c r="K414" i="5"/>
  <c r="K494" i="5"/>
  <c r="K453" i="5"/>
  <c r="K490" i="5"/>
  <c r="K289" i="5"/>
  <c r="K373" i="5"/>
  <c r="K75" i="5"/>
  <c r="K79" i="5"/>
  <c r="K19" i="5"/>
  <c r="K82" i="5"/>
  <c r="K20" i="5"/>
  <c r="K110" i="5"/>
  <c r="K120" i="5"/>
  <c r="K56" i="5"/>
  <c r="K50" i="5"/>
  <c r="K95" i="5"/>
  <c r="K853" i="5"/>
  <c r="K825" i="5"/>
  <c r="K850" i="5"/>
  <c r="K720" i="5"/>
  <c r="K714" i="5"/>
  <c r="K711" i="5"/>
  <c r="K659" i="5"/>
  <c r="K649" i="5"/>
  <c r="K633" i="5"/>
  <c r="K295" i="5"/>
  <c r="K283" i="5"/>
  <c r="K43" i="5"/>
  <c r="K47" i="5"/>
  <c r="K59" i="5"/>
  <c r="K60" i="5"/>
  <c r="K17" i="5"/>
  <c r="K63" i="5"/>
  <c r="K117" i="5"/>
  <c r="K53" i="5"/>
  <c r="K22" i="5"/>
  <c r="K125" i="5"/>
  <c r="K715" i="5"/>
  <c r="K707" i="5"/>
  <c r="K709" i="5"/>
  <c r="K650" i="5"/>
  <c r="K646" i="5"/>
  <c r="K641" i="5"/>
  <c r="K467" i="5"/>
  <c r="K474" i="5"/>
  <c r="K497" i="5"/>
  <c r="K400" i="5"/>
  <c r="K449" i="5"/>
  <c r="K396" i="5"/>
  <c r="K291" i="5"/>
  <c r="K399" i="5"/>
  <c r="K465" i="5"/>
  <c r="K502" i="5"/>
  <c r="K423" i="5"/>
  <c r="K263" i="5"/>
  <c r="K390" i="5"/>
  <c r="K484" i="5"/>
  <c r="K433" i="5"/>
  <c r="K450" i="5"/>
  <c r="K236" i="5"/>
  <c r="K237" i="5"/>
  <c r="K27" i="5"/>
  <c r="K57" i="5"/>
  <c r="K12" i="5"/>
  <c r="K51" i="5"/>
  <c r="K113" i="5"/>
  <c r="K36" i="5"/>
  <c r="K108" i="5"/>
  <c r="K111" i="5"/>
  <c r="K883" i="5"/>
  <c r="K821" i="5"/>
  <c r="K846" i="5"/>
  <c r="K793" i="5"/>
  <c r="K712" i="5"/>
  <c r="K693" i="5"/>
  <c r="K699" i="5"/>
  <c r="K657" i="5"/>
  <c r="K656" i="5"/>
  <c r="K472" i="5"/>
  <c r="K403" i="5"/>
  <c r="K442" i="5"/>
  <c r="K478" i="5"/>
  <c r="K500" i="5"/>
  <c r="K441" i="5"/>
  <c r="K389" i="5"/>
  <c r="K492" i="5"/>
  <c r="K335" i="5"/>
  <c r="K446" i="5"/>
  <c r="K482" i="5"/>
  <c r="K417" i="5"/>
  <c r="K479" i="5"/>
  <c r="K339" i="5"/>
  <c r="K476" i="5"/>
  <c r="K401" i="5"/>
  <c r="K397" i="5"/>
  <c r="K256" i="5"/>
  <c r="K230" i="5"/>
  <c r="K74" i="5"/>
  <c r="K41" i="5"/>
  <c r="K29" i="5"/>
  <c r="K10" i="5"/>
  <c r="K885" i="5"/>
  <c r="K799" i="5"/>
  <c r="K884" i="5"/>
  <c r="K740" i="5"/>
  <c r="K723" i="5"/>
  <c r="K690" i="5"/>
  <c r="K655" i="5"/>
  <c r="K653" i="5"/>
  <c r="K652" i="5"/>
  <c r="K440" i="5"/>
  <c r="K491" i="5"/>
  <c r="K439" i="5"/>
  <c r="K469" i="5"/>
  <c r="K489" i="5"/>
  <c r="K438" i="5"/>
  <c r="K387" i="5"/>
  <c r="K458" i="5"/>
  <c r="K303" i="5"/>
  <c r="K437" i="5"/>
  <c r="K477" i="5"/>
  <c r="K398" i="5"/>
  <c r="K464" i="5"/>
  <c r="K307" i="5"/>
  <c r="K473" i="5"/>
  <c r="K386" i="5"/>
  <c r="K351" i="5"/>
  <c r="K353" i="5"/>
  <c r="K67" i="5"/>
  <c r="K71" i="5"/>
  <c r="K37" i="5"/>
  <c r="K69" i="5"/>
  <c r="K26" i="5"/>
  <c r="K87" i="5"/>
  <c r="K109" i="5"/>
  <c r="K116" i="5"/>
  <c r="K887" i="5"/>
  <c r="K789" i="5"/>
  <c r="K717" i="5"/>
  <c r="K687" i="5"/>
  <c r="K718" i="5"/>
  <c r="K636" i="5"/>
  <c r="K643" i="5"/>
  <c r="K233" i="5"/>
  <c r="K35" i="5"/>
  <c r="K42" i="5"/>
  <c r="K33" i="5"/>
  <c r="K55" i="5"/>
  <c r="K14" i="5"/>
  <c r="K81" i="5"/>
  <c r="K106" i="5"/>
  <c r="K112" i="5"/>
  <c r="N891" i="5"/>
  <c r="K877" i="5"/>
  <c r="K862" i="5"/>
  <c r="K845" i="5"/>
  <c r="K830" i="5"/>
  <c r="K813" i="5"/>
  <c r="K874" i="5"/>
  <c r="K857" i="5"/>
  <c r="K831" i="5"/>
  <c r="K829" i="5"/>
  <c r="K886" i="5"/>
  <c r="K871" i="5"/>
  <c r="K869" i="5"/>
  <c r="K854" i="5"/>
  <c r="K839" i="5"/>
  <c r="K837" i="5"/>
  <c r="K822" i="5"/>
  <c r="K860" i="5"/>
  <c r="K814" i="5"/>
  <c r="K873" i="5"/>
  <c r="K836" i="5"/>
  <c r="K858" i="5"/>
  <c r="K804" i="5"/>
  <c r="K875" i="5"/>
  <c r="K800" i="5"/>
  <c r="K856" i="5"/>
  <c r="K833" i="5"/>
  <c r="K762" i="5"/>
  <c r="K752" i="5"/>
  <c r="K770" i="5"/>
  <c r="K743" i="5"/>
  <c r="K751" i="5"/>
  <c r="K721" i="5"/>
  <c r="K691" i="5"/>
  <c r="K685" i="5"/>
  <c r="K684" i="5"/>
  <c r="K680" i="5"/>
  <c r="K631" i="5"/>
  <c r="K615" i="5"/>
  <c r="K581" i="5"/>
  <c r="K587" i="5"/>
  <c r="K523" i="5"/>
  <c r="K603" i="5"/>
  <c r="K589" i="5"/>
  <c r="K533" i="5"/>
  <c r="K602" i="5"/>
  <c r="K525" i="5"/>
  <c r="K537" i="5"/>
  <c r="K521" i="5"/>
  <c r="K551" i="5"/>
  <c r="K848" i="5"/>
  <c r="K792" i="5"/>
  <c r="K851" i="5"/>
  <c r="K795" i="5"/>
  <c r="K868" i="5"/>
  <c r="K794" i="5"/>
  <c r="K879" i="5"/>
  <c r="K787" i="5"/>
  <c r="K826" i="5"/>
  <c r="K774" i="5"/>
  <c r="K731" i="5"/>
  <c r="K746" i="5"/>
  <c r="K736" i="5"/>
  <c r="K769" i="5"/>
  <c r="K748" i="5"/>
  <c r="K725" i="5"/>
  <c r="K722" i="5"/>
  <c r="K726" i="5"/>
  <c r="K692" i="5"/>
  <c r="K666" i="5"/>
  <c r="K665" i="5"/>
  <c r="K623" i="5"/>
  <c r="K629" i="5"/>
  <c r="K705" i="5"/>
  <c r="K639" i="5"/>
  <c r="K610" i="5"/>
  <c r="K601" i="5"/>
  <c r="K600" i="5"/>
  <c r="K535" i="5"/>
  <c r="K577" i="5"/>
  <c r="K611" i="5"/>
  <c r="K530" i="5"/>
  <c r="K579" i="5"/>
  <c r="K522" i="5"/>
  <c r="K553" i="5"/>
  <c r="K552" i="5"/>
  <c r="K548" i="5"/>
  <c r="K514" i="5"/>
  <c r="K832" i="5"/>
  <c r="K880" i="5"/>
  <c r="K843" i="5"/>
  <c r="K786" i="5"/>
  <c r="K798" i="5"/>
  <c r="K790" i="5"/>
  <c r="K784" i="5"/>
  <c r="K781" i="5"/>
  <c r="K788" i="5"/>
  <c r="K816" i="5"/>
  <c r="K849" i="5"/>
  <c r="K812" i="5"/>
  <c r="K778" i="5"/>
  <c r="K777" i="5"/>
  <c r="K749" i="5"/>
  <c r="K760" i="5"/>
  <c r="K766" i="5"/>
  <c r="K675" i="5"/>
  <c r="K677" i="5"/>
  <c r="K597" i="5"/>
  <c r="K700" i="5"/>
  <c r="K658" i="5"/>
  <c r="K654" i="5"/>
  <c r="K574" i="5"/>
  <c r="K628" i="5"/>
  <c r="K576" i="5"/>
  <c r="K630" i="5"/>
  <c r="K626" i="5"/>
  <c r="K567" i="5"/>
  <c r="K608" i="5"/>
  <c r="K527" i="5"/>
  <c r="K625" i="5"/>
  <c r="K519" i="5"/>
  <c r="K534" i="5"/>
  <c r="K518" i="5"/>
  <c r="K835" i="5"/>
  <c r="K844" i="5"/>
  <c r="K828" i="5"/>
  <c r="K861" i="5"/>
  <c r="K785" i="5"/>
  <c r="K864" i="5"/>
  <c r="K810" i="5"/>
  <c r="K841" i="5"/>
  <c r="K759" i="5"/>
  <c r="K737" i="5"/>
  <c r="K765" i="5"/>
  <c r="K733" i="5"/>
  <c r="K745" i="5"/>
  <c r="K713" i="5"/>
  <c r="K763" i="5"/>
  <c r="K724" i="5"/>
  <c r="K741" i="5"/>
  <c r="K672" i="5"/>
  <c r="K681" i="5"/>
  <c r="K716" i="5"/>
  <c r="K642" i="5"/>
  <c r="K635" i="5"/>
  <c r="K617" i="5"/>
  <c r="K570" i="5"/>
  <c r="K624" i="5"/>
  <c r="K578" i="5"/>
  <c r="K575" i="5"/>
  <c r="K621" i="5"/>
  <c r="K596" i="5"/>
  <c r="K507" i="5"/>
  <c r="K550" i="5"/>
  <c r="K546" i="5"/>
  <c r="K549" i="5"/>
  <c r="K558" i="5"/>
  <c r="K511" i="5"/>
  <c r="K571" i="5"/>
  <c r="K772" i="5"/>
  <c r="K876" i="5"/>
  <c r="K847" i="5"/>
  <c r="K834" i="5"/>
  <c r="K809" i="5"/>
  <c r="K750" i="5"/>
  <c r="K734" i="5"/>
  <c r="K776" i="5"/>
  <c r="K757" i="5"/>
  <c r="K708" i="5"/>
  <c r="K683" i="5"/>
  <c r="K710" i="5"/>
  <c r="K674" i="5"/>
  <c r="K591" i="5"/>
  <c r="K676" i="5"/>
  <c r="K627" i="5"/>
  <c r="K647" i="5"/>
  <c r="K616" i="5"/>
  <c r="K619" i="5"/>
  <c r="K573" i="5"/>
  <c r="K605" i="5"/>
  <c r="K565" i="5"/>
  <c r="K539" i="5"/>
  <c r="K508" i="5"/>
  <c r="K820" i="5"/>
  <c r="K840" i="5"/>
  <c r="K783" i="5"/>
  <c r="K811" i="5"/>
  <c r="K824" i="5"/>
  <c r="K767" i="5"/>
  <c r="K796" i="5"/>
  <c r="K761" i="5"/>
  <c r="K742" i="5"/>
  <c r="K706" i="5"/>
  <c r="K738" i="5"/>
  <c r="K678" i="5"/>
  <c r="K695" i="5"/>
  <c r="K694" i="5"/>
  <c r="K686" i="5"/>
  <c r="K595" i="5"/>
  <c r="K644" i="5"/>
  <c r="K592" i="5"/>
  <c r="K560" i="5"/>
  <c r="K620" i="5"/>
  <c r="K612" i="5"/>
  <c r="K590" i="5"/>
  <c r="K622" i="5"/>
  <c r="K562" i="5"/>
  <c r="K614" i="5"/>
  <c r="K585" i="5"/>
  <c r="K543" i="5"/>
  <c r="K512" i="5"/>
  <c r="K545" i="5"/>
  <c r="K564" i="5"/>
  <c r="K520" i="5"/>
  <c r="K865" i="5"/>
  <c r="K818" i="5"/>
  <c r="K866" i="5"/>
  <c r="K815" i="5"/>
  <c r="K801" i="5"/>
  <c r="K735" i="5"/>
  <c r="K779" i="5"/>
  <c r="K797" i="5"/>
  <c r="K803" i="5"/>
  <c r="K747" i="5"/>
  <c r="K782" i="5"/>
  <c r="K768" i="5"/>
  <c r="K773" i="5"/>
  <c r="K764" i="5"/>
  <c r="K704" i="5"/>
  <c r="K754" i="5"/>
  <c r="K775" i="5"/>
  <c r="K689" i="5"/>
  <c r="K669" i="5"/>
  <c r="K701" i="5"/>
  <c r="K688" i="5"/>
  <c r="K697" i="5"/>
  <c r="K671" i="5"/>
  <c r="K645" i="5"/>
  <c r="K673" i="5"/>
  <c r="K528" i="5"/>
  <c r="K584" i="5"/>
  <c r="K607" i="5"/>
  <c r="K569" i="5"/>
  <c r="K606" i="5"/>
  <c r="K583" i="5"/>
  <c r="K559" i="5"/>
  <c r="K540" i="5"/>
  <c r="K515" i="5"/>
  <c r="K568" i="5"/>
  <c r="K524" i="5"/>
  <c r="K881" i="5"/>
  <c r="K819" i="5"/>
  <c r="K859" i="5"/>
  <c r="K808" i="5"/>
  <c r="K817" i="5"/>
  <c r="K791" i="5"/>
  <c r="K744" i="5"/>
  <c r="K771" i="5"/>
  <c r="K755" i="5"/>
  <c r="K758" i="5"/>
  <c r="K739" i="5"/>
  <c r="K732" i="5"/>
  <c r="K756" i="5"/>
  <c r="K698" i="5"/>
  <c r="K668" i="5"/>
  <c r="K679" i="5"/>
  <c r="K682" i="5"/>
  <c r="K634" i="5"/>
  <c r="K640" i="5"/>
  <c r="K637" i="5"/>
  <c r="K604" i="5"/>
  <c r="K598" i="5"/>
  <c r="K563" i="5"/>
  <c r="K531" i="5"/>
  <c r="K580" i="5"/>
  <c r="K572" i="5"/>
  <c r="K516" i="5"/>
  <c r="K547" i="5"/>
  <c r="K544" i="5"/>
  <c r="K566" i="5"/>
  <c r="K554" i="5"/>
  <c r="K510" i="5"/>
  <c r="K532" i="5"/>
  <c r="K526" i="5"/>
  <c r="K513" i="5"/>
  <c r="K538" i="5"/>
  <c r="K541" i="5"/>
  <c r="K609" i="5"/>
  <c r="K555" i="5"/>
  <c r="K586" i="5"/>
  <c r="K618" i="5"/>
  <c r="K593" i="5"/>
  <c r="K536" i="5"/>
  <c r="K582" i="5"/>
  <c r="K556" i="5"/>
  <c r="K509" i="5"/>
  <c r="K542" i="5"/>
  <c r="K561" i="5"/>
  <c r="K517" i="5"/>
  <c r="K557" i="5"/>
  <c r="K425" i="5"/>
  <c r="K410" i="5"/>
  <c r="K342" i="5"/>
  <c r="K273" i="5"/>
  <c r="K336" i="5"/>
  <c r="K279" i="5"/>
  <c r="K328" i="5"/>
  <c r="K261" i="5"/>
  <c r="K321" i="5"/>
  <c r="K272" i="5"/>
  <c r="K253" i="5"/>
  <c r="K344" i="5"/>
  <c r="K308" i="5"/>
  <c r="K260" i="5"/>
  <c r="K343" i="5"/>
  <c r="K300" i="5"/>
  <c r="K266" i="5"/>
  <c r="K239" i="5"/>
  <c r="K248" i="5"/>
  <c r="K226" i="5"/>
  <c r="K151" i="5"/>
  <c r="K204" i="5"/>
  <c r="K207" i="5"/>
  <c r="K148" i="5"/>
  <c r="K200" i="5"/>
  <c r="K177" i="5"/>
  <c r="K154" i="5"/>
  <c r="K49" i="5"/>
  <c r="K157" i="5"/>
  <c r="K78" i="5"/>
  <c r="K199" i="5"/>
  <c r="K72" i="5"/>
  <c r="K127" i="5"/>
  <c r="K46" i="5"/>
  <c r="K9" i="5"/>
  <c r="K354" i="5"/>
  <c r="K292" i="5"/>
  <c r="K374" i="5"/>
  <c r="K313" i="5"/>
  <c r="K269" i="5"/>
  <c r="K356" i="5"/>
  <c r="K363" i="5"/>
  <c r="K288" i="5"/>
  <c r="K251" i="5"/>
  <c r="K341" i="5"/>
  <c r="K362" i="5"/>
  <c r="K340" i="5"/>
  <c r="K284" i="5"/>
  <c r="K255" i="5"/>
  <c r="K346" i="5"/>
  <c r="K290" i="5"/>
  <c r="K257" i="5"/>
  <c r="K326" i="5"/>
  <c r="K224" i="5"/>
  <c r="K241" i="5"/>
  <c r="K225" i="5"/>
  <c r="K178" i="5"/>
  <c r="K191" i="5"/>
  <c r="K144" i="5"/>
  <c r="K180" i="5"/>
  <c r="K193" i="5"/>
  <c r="K160" i="5"/>
  <c r="K172" i="5"/>
  <c r="K189" i="5"/>
  <c r="K18" i="5"/>
  <c r="K159" i="5"/>
  <c r="K422" i="5"/>
  <c r="K262" i="5"/>
  <c r="K368" i="5"/>
  <c r="K325" i="5"/>
  <c r="K309" i="5"/>
  <c r="K312" i="5"/>
  <c r="K268" i="5"/>
  <c r="K305" i="5"/>
  <c r="K252" i="5"/>
  <c r="K320" i="5"/>
  <c r="K378" i="5"/>
  <c r="K296" i="5"/>
  <c r="K259" i="5"/>
  <c r="K216" i="5"/>
  <c r="K238" i="5"/>
  <c r="K212" i="5"/>
  <c r="K195" i="5"/>
  <c r="K201" i="5"/>
  <c r="K184" i="5"/>
  <c r="K141" i="5"/>
  <c r="K197" i="5"/>
  <c r="K164" i="5"/>
  <c r="K140" i="5"/>
  <c r="K13" i="5"/>
  <c r="K16" i="5"/>
  <c r="K147" i="5"/>
  <c r="K76" i="5"/>
  <c r="K24" i="5"/>
  <c r="K146" i="5"/>
  <c r="K61" i="5"/>
  <c r="K192" i="5"/>
  <c r="K152" i="5"/>
  <c r="K44" i="5"/>
  <c r="K370" i="5"/>
  <c r="K338" i="5"/>
  <c r="K375" i="5"/>
  <c r="K350" i="5"/>
  <c r="K331" i="5"/>
  <c r="K281" i="5"/>
  <c r="K337" i="5"/>
  <c r="K287" i="5"/>
  <c r="K250" i="5"/>
  <c r="K203" i="5"/>
  <c r="K234" i="5"/>
  <c r="K163" i="5"/>
  <c r="K168" i="5"/>
  <c r="K145" i="5"/>
  <c r="K169" i="5"/>
  <c r="K173" i="5"/>
  <c r="K222" i="5"/>
  <c r="K190" i="5"/>
  <c r="K143" i="5"/>
  <c r="K150" i="5"/>
  <c r="K179" i="5"/>
  <c r="I891" i="5"/>
  <c r="K80" i="5"/>
  <c r="K77" i="5"/>
  <c r="K48" i="5"/>
  <c r="K45" i="5"/>
  <c r="K100" i="5"/>
  <c r="K445" i="5"/>
  <c r="K348" i="5"/>
  <c r="K364" i="5"/>
  <c r="K322" i="5"/>
  <c r="K299" i="5"/>
  <c r="K306" i="5"/>
  <c r="K302" i="5"/>
  <c r="K285" i="5"/>
  <c r="K264" i="5"/>
  <c r="K294" i="5"/>
  <c r="K352" i="5"/>
  <c r="K311" i="5"/>
  <c r="K369" i="5"/>
  <c r="K277" i="5"/>
  <c r="K314" i="5"/>
  <c r="K280" i="5"/>
  <c r="K231" i="5"/>
  <c r="K246" i="5"/>
  <c r="K187" i="5"/>
  <c r="K171" i="5"/>
  <c r="K131" i="5"/>
  <c r="K198" i="5"/>
  <c r="K138" i="5"/>
  <c r="K194" i="5"/>
  <c r="K161" i="5"/>
  <c r="K137" i="5"/>
  <c r="K28" i="5"/>
  <c r="K134" i="5"/>
  <c r="K62" i="5"/>
  <c r="K175" i="5"/>
  <c r="K136" i="5"/>
  <c r="K102" i="5"/>
  <c r="K58" i="5"/>
  <c r="K186" i="5"/>
  <c r="K185" i="5"/>
  <c r="K68" i="5"/>
  <c r="K30" i="5"/>
  <c r="K65" i="5"/>
  <c r="K475" i="5"/>
  <c r="K443" i="5"/>
  <c r="K411" i="5"/>
  <c r="K393" i="5"/>
  <c r="K318" i="5"/>
  <c r="K372" i="5"/>
  <c r="K301" i="5"/>
  <c r="K334" i="5"/>
  <c r="K317" i="5"/>
  <c r="K365" i="5"/>
  <c r="K240" i="5"/>
  <c r="K155" i="5"/>
  <c r="K229" i="5"/>
  <c r="K223" i="5"/>
  <c r="K242" i="5"/>
  <c r="K139" i="5"/>
  <c r="K217" i="5"/>
  <c r="K218" i="5"/>
  <c r="K165" i="5"/>
  <c r="K132" i="5"/>
  <c r="K153" i="5"/>
  <c r="K181" i="5"/>
  <c r="K170" i="5"/>
  <c r="K206" i="5"/>
  <c r="K73" i="5"/>
  <c r="K6" i="5"/>
  <c r="K205" i="5"/>
  <c r="K166" i="5"/>
  <c r="K149" i="5"/>
  <c r="K436" i="5"/>
  <c r="K413" i="5"/>
  <c r="K345" i="5"/>
  <c r="K276" i="5"/>
  <c r="K360" i="5"/>
  <c r="K319" i="5"/>
  <c r="K286" i="5"/>
  <c r="K332" i="5"/>
  <c r="K324" i="5"/>
  <c r="K298" i="5"/>
  <c r="K282" i="5"/>
  <c r="K258" i="5"/>
  <c r="K278" i="5"/>
  <c r="K267" i="5"/>
  <c r="K358" i="5"/>
  <c r="K274" i="5"/>
  <c r="K304" i="5"/>
  <c r="K270" i="5"/>
  <c r="K213" i="5"/>
  <c r="K235" i="5"/>
  <c r="K214" i="5"/>
  <c r="K188" i="5"/>
  <c r="K174" i="5"/>
  <c r="K135" i="5"/>
  <c r="K158" i="5"/>
  <c r="K25" i="5"/>
  <c r="K176" i="5"/>
  <c r="K209" i="5"/>
  <c r="K133" i="5"/>
  <c r="K182" i="5"/>
  <c r="K142" i="5"/>
  <c r="K64" i="5"/>
  <c r="K15" i="5"/>
  <c r="K21" i="5"/>
  <c r="K357" i="5"/>
  <c r="K310" i="5"/>
  <c r="K377" i="5"/>
  <c r="K316" i="5"/>
  <c r="K254" i="5"/>
  <c r="K347" i="5"/>
  <c r="K315" i="5"/>
  <c r="K366" i="5"/>
  <c r="K349" i="5"/>
  <c r="K297" i="5"/>
  <c r="K330" i="5"/>
  <c r="K293" i="5"/>
  <c r="K361" i="5"/>
  <c r="K183" i="5"/>
  <c r="K247" i="5"/>
  <c r="K162" i="5"/>
  <c r="K211" i="5"/>
  <c r="K210" i="5"/>
  <c r="K167" i="5"/>
  <c r="K196" i="5"/>
  <c r="K31" i="5"/>
  <c r="K52" i="5"/>
  <c r="K202" i="5"/>
  <c r="K156" i="5"/>
  <c r="K34" i="5"/>
  <c r="K208" i="5"/>
  <c r="E888" i="5" a="1"/>
  <c r="E888" i="5" s="1"/>
  <c r="D888" i="5" a="1"/>
  <c r="D888" i="5" s="1"/>
  <c r="E887" i="5" a="1"/>
  <c r="E887" i="5" s="1"/>
  <c r="D887" i="5" a="1"/>
  <c r="D887" i="5" s="1"/>
  <c r="E886" i="5" a="1"/>
  <c r="E886" i="5" s="1"/>
  <c r="D886" i="5" a="1"/>
  <c r="D886" i="5" s="1"/>
  <c r="E885" i="5" a="1"/>
  <c r="E885" i="5" s="1"/>
  <c r="D885" i="5" a="1"/>
  <c r="D885" i="5" s="1"/>
  <c r="E884" i="5" a="1"/>
  <c r="E884" i="5" s="1"/>
  <c r="D884" i="5" a="1"/>
  <c r="D884" i="5" s="1"/>
  <c r="E883" i="5" a="1"/>
  <c r="E883" i="5" s="1"/>
  <c r="D883" i="5" a="1"/>
  <c r="D883" i="5" s="1"/>
  <c r="E882" i="5" a="1"/>
  <c r="E882" i="5" s="1"/>
  <c r="D882" i="5" a="1"/>
  <c r="D882" i="5" s="1"/>
  <c r="E881" i="5" a="1"/>
  <c r="E881" i="5" s="1"/>
  <c r="D881" i="5" a="1"/>
  <c r="D881" i="5" s="1"/>
  <c r="E880" i="5" a="1"/>
  <c r="E880" i="5" s="1"/>
  <c r="D880" i="5" a="1"/>
  <c r="D880" i="5" s="1"/>
  <c r="E879" i="5" a="1"/>
  <c r="E879" i="5" s="1"/>
  <c r="D879" i="5" a="1"/>
  <c r="D879" i="5" s="1"/>
  <c r="E878" i="5" a="1"/>
  <c r="E878" i="5" s="1"/>
  <c r="D878" i="5" a="1"/>
  <c r="D878" i="5" s="1"/>
  <c r="E877" i="5" a="1"/>
  <c r="E877" i="5" s="1"/>
  <c r="D877" i="5" a="1"/>
  <c r="D877" i="5" s="1"/>
  <c r="E876" i="5" a="1"/>
  <c r="E876" i="5" s="1"/>
  <c r="D876" i="5" a="1"/>
  <c r="D876" i="5" s="1"/>
  <c r="E875" i="5" a="1"/>
  <c r="E875" i="5" s="1"/>
  <c r="D875" i="5" a="1"/>
  <c r="D875" i="5" s="1"/>
  <c r="E874" i="5" a="1"/>
  <c r="E874" i="5" s="1"/>
  <c r="D874" i="5" a="1"/>
  <c r="D874" i="5" s="1"/>
  <c r="E873" i="5" a="1"/>
  <c r="E873" i="5" s="1"/>
  <c r="D873" i="5" a="1"/>
  <c r="D873" i="5" s="1"/>
  <c r="E872" i="5" a="1"/>
  <c r="E872" i="5" s="1"/>
  <c r="D872" i="5" a="1"/>
  <c r="D872" i="5" s="1"/>
  <c r="E871" i="5" a="1"/>
  <c r="E871" i="5" s="1"/>
  <c r="D871" i="5" a="1"/>
  <c r="D871" i="5" s="1"/>
  <c r="E870" i="5" a="1"/>
  <c r="E870" i="5" s="1"/>
  <c r="D870" i="5" a="1"/>
  <c r="D870" i="5" s="1"/>
  <c r="E869" i="5" a="1"/>
  <c r="E869" i="5" s="1"/>
  <c r="D869" i="5" a="1"/>
  <c r="D869" i="5" s="1"/>
  <c r="E868" i="5" a="1"/>
  <c r="E868" i="5" s="1"/>
  <c r="D868" i="5" a="1"/>
  <c r="D868" i="5" s="1"/>
  <c r="E867" i="5" a="1"/>
  <c r="E867" i="5" s="1"/>
  <c r="D867" i="5" a="1"/>
  <c r="D867" i="5" s="1"/>
  <c r="E866" i="5" a="1"/>
  <c r="E866" i="5" s="1"/>
  <c r="D866" i="5" a="1"/>
  <c r="D866" i="5" s="1"/>
  <c r="E865" i="5" a="1"/>
  <c r="E865" i="5" s="1"/>
  <c r="D865" i="5" a="1"/>
  <c r="D865" i="5" s="1"/>
  <c r="E864" i="5" a="1"/>
  <c r="E864" i="5" s="1"/>
  <c r="D864" i="5" a="1"/>
  <c r="D864" i="5" s="1"/>
  <c r="E863" i="5" a="1"/>
  <c r="E863" i="5" s="1"/>
  <c r="D863" i="5" a="1"/>
  <c r="D863" i="5" s="1"/>
  <c r="E862" i="5" a="1"/>
  <c r="E862" i="5" s="1"/>
  <c r="D862" i="5" a="1"/>
  <c r="D862" i="5" s="1"/>
  <c r="E861" i="5" a="1"/>
  <c r="E861" i="5" s="1"/>
  <c r="D861" i="5" a="1"/>
  <c r="D861" i="5" s="1"/>
  <c r="E860" i="5" a="1"/>
  <c r="E860" i="5" s="1"/>
  <c r="D860" i="5" a="1"/>
  <c r="D860" i="5" s="1"/>
  <c r="E859" i="5" a="1"/>
  <c r="E859" i="5" s="1"/>
  <c r="D859" i="5" a="1"/>
  <c r="D859" i="5" s="1"/>
  <c r="E858" i="5" a="1"/>
  <c r="E858" i="5" s="1"/>
  <c r="D858" i="5" a="1"/>
  <c r="D858" i="5" s="1"/>
  <c r="E857" i="5" a="1"/>
  <c r="E857" i="5" s="1"/>
  <c r="D857" i="5" a="1"/>
  <c r="D857" i="5" s="1"/>
  <c r="E856" i="5" a="1"/>
  <c r="E856" i="5" s="1"/>
  <c r="D856" i="5" a="1"/>
  <c r="D856" i="5" s="1"/>
  <c r="E855" i="5" a="1"/>
  <c r="E855" i="5" s="1"/>
  <c r="D855" i="5" a="1"/>
  <c r="D855" i="5" s="1"/>
  <c r="E854" i="5" a="1"/>
  <c r="E854" i="5" s="1"/>
  <c r="D854" i="5" a="1"/>
  <c r="D854" i="5" s="1"/>
  <c r="E853" i="5" a="1"/>
  <c r="E853" i="5" s="1"/>
  <c r="D853" i="5" a="1"/>
  <c r="D853" i="5" s="1"/>
  <c r="E852" i="5" a="1"/>
  <c r="E852" i="5" s="1"/>
  <c r="D852" i="5" a="1"/>
  <c r="D852" i="5" s="1"/>
  <c r="E851" i="5" a="1"/>
  <c r="E851" i="5" s="1"/>
  <c r="D851" i="5" a="1"/>
  <c r="D851" i="5" s="1"/>
  <c r="E850" i="5" a="1"/>
  <c r="E850" i="5" s="1"/>
  <c r="D850" i="5" a="1"/>
  <c r="D850" i="5" s="1"/>
  <c r="E849" i="5" a="1"/>
  <c r="E849" i="5" s="1"/>
  <c r="D849" i="5" a="1"/>
  <c r="D849" i="5" s="1"/>
  <c r="E848" i="5" a="1"/>
  <c r="E848" i="5" s="1"/>
  <c r="D848" i="5" a="1"/>
  <c r="D848" i="5" s="1"/>
  <c r="E847" i="5" a="1"/>
  <c r="E847" i="5" s="1"/>
  <c r="D847" i="5" a="1"/>
  <c r="D847" i="5" s="1"/>
  <c r="E846" i="5" a="1"/>
  <c r="E846" i="5" s="1"/>
  <c r="D846" i="5" a="1"/>
  <c r="D846" i="5" s="1"/>
  <c r="E845" i="5" a="1"/>
  <c r="E845" i="5" s="1"/>
  <c r="D845" i="5" a="1"/>
  <c r="D845" i="5" s="1"/>
  <c r="E844" i="5" a="1"/>
  <c r="E844" i="5" s="1"/>
  <c r="D844" i="5" a="1"/>
  <c r="D844" i="5" s="1"/>
  <c r="E843" i="5" a="1"/>
  <c r="E843" i="5" s="1"/>
  <c r="D843" i="5" a="1"/>
  <c r="D843" i="5" s="1"/>
  <c r="E842" i="5" a="1"/>
  <c r="E842" i="5" s="1"/>
  <c r="D842" i="5" a="1"/>
  <c r="D842" i="5" s="1"/>
  <c r="E841" i="5" a="1"/>
  <c r="E841" i="5" s="1"/>
  <c r="D841" i="5" a="1"/>
  <c r="D841" i="5" s="1"/>
  <c r="E840" i="5" a="1"/>
  <c r="E840" i="5" s="1"/>
  <c r="D840" i="5" a="1"/>
  <c r="D840" i="5" s="1"/>
  <c r="E839" i="5" a="1"/>
  <c r="E839" i="5" s="1"/>
  <c r="D839" i="5" a="1"/>
  <c r="D839" i="5" s="1"/>
  <c r="E838" i="5" a="1"/>
  <c r="E838" i="5" s="1"/>
  <c r="D838" i="5" a="1"/>
  <c r="D838" i="5" s="1"/>
  <c r="E837" i="5" a="1"/>
  <c r="E837" i="5" s="1"/>
  <c r="D837" i="5" a="1"/>
  <c r="D837" i="5" s="1"/>
  <c r="E836" i="5" a="1"/>
  <c r="E836" i="5" s="1"/>
  <c r="D836" i="5" a="1"/>
  <c r="D836" i="5" s="1"/>
  <c r="E835" i="5" a="1"/>
  <c r="E835" i="5" s="1"/>
  <c r="D835" i="5" a="1"/>
  <c r="D835" i="5" s="1"/>
  <c r="E834" i="5" a="1"/>
  <c r="E834" i="5" s="1"/>
  <c r="D834" i="5" a="1"/>
  <c r="D834" i="5" s="1"/>
  <c r="E833" i="5" a="1"/>
  <c r="E833" i="5" s="1"/>
  <c r="D833" i="5" a="1"/>
  <c r="D833" i="5" s="1"/>
  <c r="E832" i="5" a="1"/>
  <c r="E832" i="5" s="1"/>
  <c r="D832" i="5" a="1"/>
  <c r="D832" i="5" s="1"/>
  <c r="E831" i="5" a="1"/>
  <c r="E831" i="5" s="1"/>
  <c r="D831" i="5" a="1"/>
  <c r="D831" i="5" s="1"/>
  <c r="E830" i="5" a="1"/>
  <c r="E830" i="5" s="1"/>
  <c r="D830" i="5" a="1"/>
  <c r="D830" i="5" s="1"/>
  <c r="E829" i="5" a="1"/>
  <c r="E829" i="5" s="1"/>
  <c r="D829" i="5" a="1"/>
  <c r="D829" i="5" s="1"/>
  <c r="E828" i="5" a="1"/>
  <c r="E828" i="5" s="1"/>
  <c r="D828" i="5" a="1"/>
  <c r="D828" i="5" s="1"/>
  <c r="E827" i="5" a="1"/>
  <c r="E827" i="5" s="1"/>
  <c r="D827" i="5" a="1"/>
  <c r="D827" i="5" s="1"/>
  <c r="E826" i="5" a="1"/>
  <c r="E826" i="5" s="1"/>
  <c r="D826" i="5" a="1"/>
  <c r="D826" i="5" s="1"/>
  <c r="E825" i="5" a="1"/>
  <c r="E825" i="5" s="1"/>
  <c r="D825" i="5" a="1"/>
  <c r="D825" i="5" s="1"/>
  <c r="E824" i="5" a="1"/>
  <c r="E824" i="5" s="1"/>
  <c r="D824" i="5" a="1"/>
  <c r="D824" i="5" s="1"/>
  <c r="E823" i="5" a="1"/>
  <c r="E823" i="5" s="1"/>
  <c r="D823" i="5" a="1"/>
  <c r="D823" i="5" s="1"/>
  <c r="E822" i="5" a="1"/>
  <c r="E822" i="5" s="1"/>
  <c r="D822" i="5" a="1"/>
  <c r="D822" i="5" s="1"/>
  <c r="E821" i="5" a="1"/>
  <c r="E821" i="5" s="1"/>
  <c r="D821" i="5" a="1"/>
  <c r="D821" i="5" s="1"/>
  <c r="E820" i="5" a="1"/>
  <c r="E820" i="5" s="1"/>
  <c r="D820" i="5" a="1"/>
  <c r="D820" i="5" s="1"/>
  <c r="E819" i="5" a="1"/>
  <c r="E819" i="5" s="1"/>
  <c r="D819" i="5" a="1"/>
  <c r="D819" i="5" s="1"/>
  <c r="E818" i="5" a="1"/>
  <c r="E818" i="5" s="1"/>
  <c r="D818" i="5" a="1"/>
  <c r="D818" i="5" s="1"/>
  <c r="E817" i="5" a="1"/>
  <c r="E817" i="5" s="1"/>
  <c r="D817" i="5" a="1"/>
  <c r="D817" i="5" s="1"/>
  <c r="E816" i="5" a="1"/>
  <c r="E816" i="5" s="1"/>
  <c r="D816" i="5" a="1"/>
  <c r="D816" i="5" s="1"/>
  <c r="E815" i="5" a="1"/>
  <c r="E815" i="5" s="1"/>
  <c r="D815" i="5" a="1"/>
  <c r="D815" i="5" s="1"/>
  <c r="E814" i="5" a="1"/>
  <c r="E814" i="5" s="1"/>
  <c r="D814" i="5" a="1"/>
  <c r="D814" i="5" s="1"/>
  <c r="E813" i="5" a="1"/>
  <c r="E813" i="5" s="1"/>
  <c r="D813" i="5" a="1"/>
  <c r="D813" i="5" s="1"/>
  <c r="E812" i="5" a="1"/>
  <c r="E812" i="5" s="1"/>
  <c r="D812" i="5" a="1"/>
  <c r="D812" i="5" s="1"/>
  <c r="E811" i="5" a="1"/>
  <c r="E811" i="5" s="1"/>
  <c r="D811" i="5" a="1"/>
  <c r="D811" i="5" s="1"/>
  <c r="E810" i="5" a="1"/>
  <c r="E810" i="5" s="1"/>
  <c r="D810" i="5" a="1"/>
  <c r="D810" i="5" s="1"/>
  <c r="E809" i="5" a="1"/>
  <c r="E809" i="5" s="1"/>
  <c r="D809" i="5" a="1"/>
  <c r="D809" i="5" s="1"/>
  <c r="E808" i="5" a="1"/>
  <c r="E808" i="5" s="1"/>
  <c r="D808" i="5" a="1"/>
  <c r="D808" i="5" s="1"/>
  <c r="E804" i="5" a="1"/>
  <c r="E804" i="5" s="1"/>
  <c r="D804" i="5" a="1"/>
  <c r="D804" i="5" s="1"/>
  <c r="E803" i="5" a="1"/>
  <c r="E803" i="5" s="1"/>
  <c r="D803" i="5" a="1"/>
  <c r="D803" i="5" s="1"/>
  <c r="E802" i="5" a="1"/>
  <c r="E802" i="5" s="1"/>
  <c r="D802" i="5" a="1"/>
  <c r="D802" i="5" s="1"/>
  <c r="E801" i="5" a="1"/>
  <c r="E801" i="5" s="1"/>
  <c r="D801" i="5" a="1"/>
  <c r="D801" i="5" s="1"/>
  <c r="E800" i="5" a="1"/>
  <c r="E800" i="5" s="1"/>
  <c r="D800" i="5" a="1"/>
  <c r="D800" i="5" s="1"/>
  <c r="E799" i="5" a="1"/>
  <c r="E799" i="5" s="1"/>
  <c r="D799" i="5" a="1"/>
  <c r="D799" i="5" s="1"/>
  <c r="E798" i="5" a="1"/>
  <c r="E798" i="5" s="1"/>
  <c r="D798" i="5" a="1"/>
  <c r="D798" i="5" s="1"/>
  <c r="E797" i="5" a="1"/>
  <c r="E797" i="5" s="1"/>
  <c r="D797" i="5" a="1"/>
  <c r="D797" i="5" s="1"/>
  <c r="E796" i="5" a="1"/>
  <c r="E796" i="5" s="1"/>
  <c r="D796" i="5" a="1"/>
  <c r="D796" i="5" s="1"/>
  <c r="E795" i="5" a="1"/>
  <c r="E795" i="5" s="1"/>
  <c r="D795" i="5" a="1"/>
  <c r="D795" i="5" s="1"/>
  <c r="E794" i="5" a="1"/>
  <c r="E794" i="5" s="1"/>
  <c r="D794" i="5" a="1"/>
  <c r="D794" i="5" s="1"/>
  <c r="E793" i="5" a="1"/>
  <c r="E793" i="5" s="1"/>
  <c r="D793" i="5" a="1"/>
  <c r="D793" i="5" s="1"/>
  <c r="E792" i="5" a="1"/>
  <c r="E792" i="5" s="1"/>
  <c r="D792" i="5" a="1"/>
  <c r="D792" i="5" s="1"/>
  <c r="E791" i="5" a="1"/>
  <c r="E791" i="5" s="1"/>
  <c r="D791" i="5" a="1"/>
  <c r="D791" i="5" s="1"/>
  <c r="E790" i="5" a="1"/>
  <c r="E790" i="5" s="1"/>
  <c r="D790" i="5" a="1"/>
  <c r="D790" i="5" s="1"/>
  <c r="E789" i="5" a="1"/>
  <c r="E789" i="5" s="1"/>
  <c r="D789" i="5" a="1"/>
  <c r="D789" i="5" s="1"/>
  <c r="E788" i="5" a="1"/>
  <c r="E788" i="5" s="1"/>
  <c r="D788" i="5" a="1"/>
  <c r="D788" i="5" s="1"/>
  <c r="E787" i="5" a="1"/>
  <c r="E787" i="5" s="1"/>
  <c r="D787" i="5" a="1"/>
  <c r="D787" i="5" s="1"/>
  <c r="E786" i="5" a="1"/>
  <c r="E786" i="5" s="1"/>
  <c r="D786" i="5" a="1"/>
  <c r="D786" i="5" s="1"/>
  <c r="E785" i="5" a="1"/>
  <c r="E785" i="5" s="1"/>
  <c r="D785" i="5" a="1"/>
  <c r="D785" i="5" s="1"/>
  <c r="E784" i="5" a="1"/>
  <c r="E784" i="5" s="1"/>
  <c r="D784" i="5" a="1"/>
  <c r="D784" i="5" s="1"/>
  <c r="E783" i="5" a="1"/>
  <c r="E783" i="5" s="1"/>
  <c r="D783" i="5" a="1"/>
  <c r="D783" i="5" s="1"/>
  <c r="E782" i="5" a="1"/>
  <c r="E782" i="5" s="1"/>
  <c r="D782" i="5" a="1"/>
  <c r="D782" i="5" s="1"/>
  <c r="E781" i="5" a="1"/>
  <c r="E781" i="5" s="1"/>
  <c r="D781" i="5" a="1"/>
  <c r="D781" i="5" s="1"/>
  <c r="E780" i="5" a="1"/>
  <c r="E780" i="5" s="1"/>
  <c r="D780" i="5" a="1"/>
  <c r="D780" i="5" s="1"/>
  <c r="E779" i="5" a="1"/>
  <c r="E779" i="5" s="1"/>
  <c r="D779" i="5" a="1"/>
  <c r="D779" i="5" s="1"/>
  <c r="E778" i="5" a="1"/>
  <c r="E778" i="5" s="1"/>
  <c r="D778" i="5" a="1"/>
  <c r="D778" i="5" s="1"/>
  <c r="E777" i="5" a="1"/>
  <c r="E777" i="5" s="1"/>
  <c r="D777" i="5" a="1"/>
  <c r="D777" i="5" s="1"/>
  <c r="E776" i="5" a="1"/>
  <c r="E776" i="5" s="1"/>
  <c r="D776" i="5" a="1"/>
  <c r="D776" i="5" s="1"/>
  <c r="E775" i="5" a="1"/>
  <c r="E775" i="5" s="1"/>
  <c r="D775" i="5" a="1"/>
  <c r="D775" i="5" s="1"/>
  <c r="E774" i="5" a="1"/>
  <c r="E774" i="5" s="1"/>
  <c r="D774" i="5" a="1"/>
  <c r="D774" i="5" s="1"/>
  <c r="E773" i="5" a="1"/>
  <c r="E773" i="5" s="1"/>
  <c r="D773" i="5" a="1"/>
  <c r="D773" i="5" s="1"/>
  <c r="E772" i="5" a="1"/>
  <c r="E772" i="5" s="1"/>
  <c r="D772" i="5" a="1"/>
  <c r="D772" i="5" s="1"/>
  <c r="E771" i="5" a="1"/>
  <c r="E771" i="5" s="1"/>
  <c r="D771" i="5" a="1"/>
  <c r="D771" i="5" s="1"/>
  <c r="E770" i="5" a="1"/>
  <c r="E770" i="5" s="1"/>
  <c r="D770" i="5" a="1"/>
  <c r="D770" i="5" s="1"/>
  <c r="E769" i="5" a="1"/>
  <c r="E769" i="5" s="1"/>
  <c r="D769" i="5" a="1"/>
  <c r="D769" i="5" s="1"/>
  <c r="E768" i="5" a="1"/>
  <c r="E768" i="5" s="1"/>
  <c r="D768" i="5" a="1"/>
  <c r="D768" i="5" s="1"/>
  <c r="E767" i="5" a="1"/>
  <c r="E767" i="5" s="1"/>
  <c r="D767" i="5" a="1"/>
  <c r="D767" i="5" s="1"/>
  <c r="E766" i="5" a="1"/>
  <c r="E766" i="5" s="1"/>
  <c r="D766" i="5" a="1"/>
  <c r="D766" i="5" s="1"/>
  <c r="E765" i="5" a="1"/>
  <c r="E765" i="5" s="1"/>
  <c r="D765" i="5" a="1"/>
  <c r="D765" i="5" s="1"/>
  <c r="E764" i="5" a="1"/>
  <c r="E764" i="5" s="1"/>
  <c r="D764" i="5" a="1"/>
  <c r="D764" i="5" s="1"/>
  <c r="E763" i="5" a="1"/>
  <c r="E763" i="5" s="1"/>
  <c r="D763" i="5" a="1"/>
  <c r="D763" i="5" s="1"/>
  <c r="E762" i="5" a="1"/>
  <c r="E762" i="5" s="1"/>
  <c r="D762" i="5" a="1"/>
  <c r="D762" i="5" s="1"/>
  <c r="E761" i="5" a="1"/>
  <c r="E761" i="5" s="1"/>
  <c r="D761" i="5" a="1"/>
  <c r="D761" i="5" s="1"/>
  <c r="E760" i="5" a="1"/>
  <c r="E760" i="5" s="1"/>
  <c r="D760" i="5" a="1"/>
  <c r="D760" i="5" s="1"/>
  <c r="E759" i="5" a="1"/>
  <c r="E759" i="5" s="1"/>
  <c r="D759" i="5" a="1"/>
  <c r="D759" i="5" s="1"/>
  <c r="E758" i="5" a="1"/>
  <c r="E758" i="5" s="1"/>
  <c r="D758" i="5" a="1"/>
  <c r="D758" i="5" s="1"/>
  <c r="E757" i="5" a="1"/>
  <c r="E757" i="5" s="1"/>
  <c r="D757" i="5" a="1"/>
  <c r="D757" i="5" s="1"/>
  <c r="E756" i="5" a="1"/>
  <c r="E756" i="5" s="1"/>
  <c r="D756" i="5" a="1"/>
  <c r="D756" i="5" s="1"/>
  <c r="E755" i="5" a="1"/>
  <c r="E755" i="5" s="1"/>
  <c r="D755" i="5" a="1"/>
  <c r="D755" i="5" s="1"/>
  <c r="E754" i="5" a="1"/>
  <c r="E754" i="5" s="1"/>
  <c r="D754" i="5" a="1"/>
  <c r="D754" i="5" s="1"/>
  <c r="E753" i="5" a="1"/>
  <c r="E753" i="5" s="1"/>
  <c r="D753" i="5" a="1"/>
  <c r="D753" i="5" s="1"/>
  <c r="E752" i="5" a="1"/>
  <c r="E752" i="5" s="1"/>
  <c r="D752" i="5" a="1"/>
  <c r="D752" i="5" s="1"/>
  <c r="E751" i="5" a="1"/>
  <c r="E751" i="5" s="1"/>
  <c r="D751" i="5" a="1"/>
  <c r="D751" i="5" s="1"/>
  <c r="E750" i="5" a="1"/>
  <c r="E750" i="5" s="1"/>
  <c r="D750" i="5" a="1"/>
  <c r="D750" i="5" s="1"/>
  <c r="E749" i="5" a="1"/>
  <c r="E749" i="5" s="1"/>
  <c r="D749" i="5" a="1"/>
  <c r="D749" i="5" s="1"/>
  <c r="E748" i="5" a="1"/>
  <c r="E748" i="5" s="1"/>
  <c r="D748" i="5" a="1"/>
  <c r="D748" i="5" s="1"/>
  <c r="E747" i="5" a="1"/>
  <c r="E747" i="5" s="1"/>
  <c r="D747" i="5" a="1"/>
  <c r="D747" i="5" s="1"/>
  <c r="E746" i="5" a="1"/>
  <c r="E746" i="5" s="1"/>
  <c r="D746" i="5" a="1"/>
  <c r="D746" i="5" s="1"/>
  <c r="E745" i="5" a="1"/>
  <c r="E745" i="5" s="1"/>
  <c r="D745" i="5" a="1"/>
  <c r="D745" i="5" s="1"/>
  <c r="E744" i="5" a="1"/>
  <c r="E744" i="5" s="1"/>
  <c r="D744" i="5" a="1"/>
  <c r="D744" i="5" s="1"/>
  <c r="E743" i="5" a="1"/>
  <c r="E743" i="5" s="1"/>
  <c r="D743" i="5" a="1"/>
  <c r="D743" i="5" s="1"/>
  <c r="E742" i="5" a="1"/>
  <c r="E742" i="5" s="1"/>
  <c r="D742" i="5" a="1"/>
  <c r="D742" i="5" s="1"/>
  <c r="E741" i="5" a="1"/>
  <c r="E741" i="5" s="1"/>
  <c r="D741" i="5" a="1"/>
  <c r="D741" i="5" s="1"/>
  <c r="E740" i="5" a="1"/>
  <c r="E740" i="5" s="1"/>
  <c r="D740" i="5" a="1"/>
  <c r="D740" i="5" s="1"/>
  <c r="E739" i="5" a="1"/>
  <c r="E739" i="5" s="1"/>
  <c r="D739" i="5" a="1"/>
  <c r="D739" i="5" s="1"/>
  <c r="E738" i="5" a="1"/>
  <c r="E738" i="5" s="1"/>
  <c r="D738" i="5" a="1"/>
  <c r="D738" i="5" s="1"/>
  <c r="E737" i="5" a="1"/>
  <c r="E737" i="5" s="1"/>
  <c r="D737" i="5" a="1"/>
  <c r="D737" i="5" s="1"/>
  <c r="E736" i="5" a="1"/>
  <c r="E736" i="5" s="1"/>
  <c r="D736" i="5" a="1"/>
  <c r="D736" i="5" s="1"/>
  <c r="E735" i="5" a="1"/>
  <c r="E735" i="5" s="1"/>
  <c r="D735" i="5" a="1"/>
  <c r="D735" i="5" s="1"/>
  <c r="E734" i="5" a="1"/>
  <c r="E734" i="5" s="1"/>
  <c r="D734" i="5" a="1"/>
  <c r="D734" i="5" s="1"/>
  <c r="E733" i="5" a="1"/>
  <c r="E733" i="5" s="1"/>
  <c r="D733" i="5" a="1"/>
  <c r="D733" i="5" s="1"/>
  <c r="E732" i="5" a="1"/>
  <c r="E732" i="5" s="1"/>
  <c r="D732" i="5" a="1"/>
  <c r="D732" i="5" s="1"/>
  <c r="E731" i="5" a="1"/>
  <c r="E731" i="5" s="1"/>
  <c r="D731" i="5" a="1"/>
  <c r="D731" i="5" s="1"/>
  <c r="E727" i="5" a="1"/>
  <c r="E727" i="5" s="1"/>
  <c r="D727" i="5" a="1"/>
  <c r="D727" i="5" s="1"/>
  <c r="E726" i="5" a="1"/>
  <c r="E726" i="5" s="1"/>
  <c r="D726" i="5" a="1"/>
  <c r="D726" i="5" s="1"/>
  <c r="E725" i="5" a="1"/>
  <c r="E725" i="5" s="1"/>
  <c r="D725" i="5" a="1"/>
  <c r="D725" i="5" s="1"/>
  <c r="E724" i="5" a="1"/>
  <c r="E724" i="5" s="1"/>
  <c r="D724" i="5" a="1"/>
  <c r="D724" i="5" s="1"/>
  <c r="E723" i="5" a="1"/>
  <c r="E723" i="5" s="1"/>
  <c r="D723" i="5" a="1"/>
  <c r="D723" i="5" s="1"/>
  <c r="E722" i="5" a="1"/>
  <c r="E722" i="5" s="1"/>
  <c r="D722" i="5" a="1"/>
  <c r="D722" i="5" s="1"/>
  <c r="E721" i="5" a="1"/>
  <c r="E721" i="5" s="1"/>
  <c r="D721" i="5" a="1"/>
  <c r="D721" i="5" s="1"/>
  <c r="E720" i="5" a="1"/>
  <c r="E720" i="5" s="1"/>
  <c r="D720" i="5" a="1"/>
  <c r="D720" i="5" s="1"/>
  <c r="E719" i="5" a="1"/>
  <c r="E719" i="5" s="1"/>
  <c r="D719" i="5" a="1"/>
  <c r="D719" i="5" s="1"/>
  <c r="E718" i="5" a="1"/>
  <c r="E718" i="5" s="1"/>
  <c r="D718" i="5" a="1"/>
  <c r="D718" i="5" s="1"/>
  <c r="E717" i="5" a="1"/>
  <c r="E717" i="5" s="1"/>
  <c r="D717" i="5" a="1"/>
  <c r="D717" i="5" s="1"/>
  <c r="E716" i="5" a="1"/>
  <c r="E716" i="5" s="1"/>
  <c r="D716" i="5" a="1"/>
  <c r="D716" i="5" s="1"/>
  <c r="E715" i="5" a="1"/>
  <c r="E715" i="5" s="1"/>
  <c r="D715" i="5" a="1"/>
  <c r="D715" i="5" s="1"/>
  <c r="E714" i="5" a="1"/>
  <c r="E714" i="5" s="1"/>
  <c r="D714" i="5" a="1"/>
  <c r="D714" i="5" s="1"/>
  <c r="E713" i="5" a="1"/>
  <c r="E713" i="5" s="1"/>
  <c r="D713" i="5" a="1"/>
  <c r="D713" i="5" s="1"/>
  <c r="E712" i="5" a="1"/>
  <c r="E712" i="5" s="1"/>
  <c r="D712" i="5" a="1"/>
  <c r="D712" i="5" s="1"/>
  <c r="E711" i="5" a="1"/>
  <c r="E711" i="5" s="1"/>
  <c r="D711" i="5" a="1"/>
  <c r="D711" i="5" s="1"/>
  <c r="E710" i="5" a="1"/>
  <c r="E710" i="5" s="1"/>
  <c r="D710" i="5" a="1"/>
  <c r="D710" i="5" s="1"/>
  <c r="E709" i="5" a="1"/>
  <c r="E709" i="5" s="1"/>
  <c r="D709" i="5" a="1"/>
  <c r="D709" i="5" s="1"/>
  <c r="E708" i="5" a="1"/>
  <c r="E708" i="5" s="1"/>
  <c r="D708" i="5" a="1"/>
  <c r="D708" i="5" s="1"/>
  <c r="E707" i="5" a="1"/>
  <c r="E707" i="5" s="1"/>
  <c r="D707" i="5" a="1"/>
  <c r="D707" i="5" s="1"/>
  <c r="E706" i="5" a="1"/>
  <c r="E706" i="5" s="1"/>
  <c r="D706" i="5" a="1"/>
  <c r="D706" i="5" s="1"/>
  <c r="E705" i="5" a="1"/>
  <c r="E705" i="5" s="1"/>
  <c r="D705" i="5" a="1"/>
  <c r="D705" i="5" s="1"/>
  <c r="E704" i="5" a="1"/>
  <c r="E704" i="5" s="1"/>
  <c r="D704" i="5" a="1"/>
  <c r="D704" i="5" s="1"/>
  <c r="E703" i="5" a="1"/>
  <c r="E703" i="5" s="1"/>
  <c r="D703" i="5" a="1"/>
  <c r="D703" i="5" s="1"/>
  <c r="E702" i="5" a="1"/>
  <c r="E702" i="5" s="1"/>
  <c r="D702" i="5" a="1"/>
  <c r="D702" i="5" s="1"/>
  <c r="E701" i="5" a="1"/>
  <c r="E701" i="5" s="1"/>
  <c r="D701" i="5" a="1"/>
  <c r="D701" i="5" s="1"/>
  <c r="E700" i="5" a="1"/>
  <c r="E700" i="5" s="1"/>
  <c r="D700" i="5" a="1"/>
  <c r="D700" i="5" s="1"/>
  <c r="E699" i="5" a="1"/>
  <c r="E699" i="5" s="1"/>
  <c r="D699" i="5" a="1"/>
  <c r="D699" i="5" s="1"/>
  <c r="E698" i="5" a="1"/>
  <c r="E698" i="5" s="1"/>
  <c r="D698" i="5" a="1"/>
  <c r="D698" i="5" s="1"/>
  <c r="E697" i="5" a="1"/>
  <c r="E697" i="5" s="1"/>
  <c r="D697" i="5" a="1"/>
  <c r="D697" i="5" s="1"/>
  <c r="E696" i="5" a="1"/>
  <c r="E696" i="5" s="1"/>
  <c r="D696" i="5" a="1"/>
  <c r="D696" i="5" s="1"/>
  <c r="E695" i="5" a="1"/>
  <c r="E695" i="5" s="1"/>
  <c r="D695" i="5" a="1"/>
  <c r="D695" i="5" s="1"/>
  <c r="E694" i="5" a="1"/>
  <c r="E694" i="5" s="1"/>
  <c r="D694" i="5" a="1"/>
  <c r="D694" i="5" s="1"/>
  <c r="E693" i="5" a="1"/>
  <c r="E693" i="5" s="1"/>
  <c r="D693" i="5" a="1"/>
  <c r="D693" i="5" s="1"/>
  <c r="E692" i="5" a="1"/>
  <c r="E692" i="5" s="1"/>
  <c r="D692" i="5" a="1"/>
  <c r="D692" i="5" s="1"/>
  <c r="E691" i="5" a="1"/>
  <c r="E691" i="5" s="1"/>
  <c r="D691" i="5" a="1"/>
  <c r="D691" i="5" s="1"/>
  <c r="E690" i="5" a="1"/>
  <c r="E690" i="5" s="1"/>
  <c r="D690" i="5" a="1"/>
  <c r="D690" i="5" s="1"/>
  <c r="E689" i="5" a="1"/>
  <c r="E689" i="5" s="1"/>
  <c r="D689" i="5" a="1"/>
  <c r="D689" i="5" s="1"/>
  <c r="E688" i="5" a="1"/>
  <c r="E688" i="5" s="1"/>
  <c r="D688" i="5" a="1"/>
  <c r="D688" i="5" s="1"/>
  <c r="E687" i="5" a="1"/>
  <c r="E687" i="5" s="1"/>
  <c r="D687" i="5" a="1"/>
  <c r="D687" i="5" s="1"/>
  <c r="E686" i="5" a="1"/>
  <c r="E686" i="5" s="1"/>
  <c r="D686" i="5" a="1"/>
  <c r="D686" i="5" s="1"/>
  <c r="E685" i="5" a="1"/>
  <c r="E685" i="5" s="1"/>
  <c r="D685" i="5" a="1"/>
  <c r="D685" i="5" s="1"/>
  <c r="E684" i="5" a="1"/>
  <c r="E684" i="5" s="1"/>
  <c r="D684" i="5" a="1"/>
  <c r="D684" i="5" s="1"/>
  <c r="E683" i="5" a="1"/>
  <c r="E683" i="5" s="1"/>
  <c r="D683" i="5" a="1"/>
  <c r="D683" i="5" s="1"/>
  <c r="E682" i="5" a="1"/>
  <c r="E682" i="5" s="1"/>
  <c r="D682" i="5" a="1"/>
  <c r="D682" i="5" s="1"/>
  <c r="E681" i="5" a="1"/>
  <c r="E681" i="5" s="1"/>
  <c r="D681" i="5" a="1"/>
  <c r="D681" i="5" s="1"/>
  <c r="E680" i="5" a="1"/>
  <c r="E680" i="5" s="1"/>
  <c r="D680" i="5" a="1"/>
  <c r="D680" i="5" s="1"/>
  <c r="E679" i="5" a="1"/>
  <c r="E679" i="5" s="1"/>
  <c r="D679" i="5" a="1"/>
  <c r="D679" i="5" s="1"/>
  <c r="E678" i="5" a="1"/>
  <c r="E678" i="5" s="1"/>
  <c r="D678" i="5" a="1"/>
  <c r="D678" i="5" s="1"/>
  <c r="E677" i="5" a="1"/>
  <c r="E677" i="5" s="1"/>
  <c r="D677" i="5" a="1"/>
  <c r="D677" i="5" s="1"/>
  <c r="E676" i="5" a="1"/>
  <c r="E676" i="5" s="1"/>
  <c r="D676" i="5" a="1"/>
  <c r="D676" i="5" s="1"/>
  <c r="E675" i="5" a="1"/>
  <c r="E675" i="5" s="1"/>
  <c r="D675" i="5" a="1"/>
  <c r="D675" i="5" s="1"/>
  <c r="E674" i="5" a="1"/>
  <c r="E674" i="5" s="1"/>
  <c r="D674" i="5" a="1"/>
  <c r="D674" i="5" s="1"/>
  <c r="E673" i="5" a="1"/>
  <c r="E673" i="5" s="1"/>
  <c r="D673" i="5" a="1"/>
  <c r="D673" i="5" s="1"/>
  <c r="E672" i="5" a="1"/>
  <c r="E672" i="5" s="1"/>
  <c r="D672" i="5" a="1"/>
  <c r="D672" i="5" s="1"/>
  <c r="E671" i="5" a="1"/>
  <c r="E671" i="5" s="1"/>
  <c r="D671" i="5" a="1"/>
  <c r="D671" i="5" s="1"/>
  <c r="E670" i="5" a="1"/>
  <c r="E670" i="5" s="1"/>
  <c r="D670" i="5" a="1"/>
  <c r="D670" i="5" s="1"/>
  <c r="E669" i="5" a="1"/>
  <c r="E669" i="5" s="1"/>
  <c r="D669" i="5" a="1"/>
  <c r="D669" i="5" s="1"/>
  <c r="E668" i="5" a="1"/>
  <c r="E668" i="5" s="1"/>
  <c r="D668" i="5" a="1"/>
  <c r="D668" i="5" s="1"/>
  <c r="E667" i="5" a="1"/>
  <c r="E667" i="5" s="1"/>
  <c r="D667" i="5" a="1"/>
  <c r="D667" i="5" s="1"/>
  <c r="E666" i="5" a="1"/>
  <c r="E666" i="5" s="1"/>
  <c r="D666" i="5" a="1"/>
  <c r="D666" i="5" s="1"/>
  <c r="E665" i="5" a="1"/>
  <c r="E665" i="5" s="1"/>
  <c r="D665" i="5" a="1"/>
  <c r="D665" i="5" s="1"/>
  <c r="E664" i="5" a="1"/>
  <c r="E664" i="5" s="1"/>
  <c r="D664" i="5" a="1"/>
  <c r="D664" i="5" s="1"/>
  <c r="E660" i="5" a="1"/>
  <c r="E660" i="5" s="1"/>
  <c r="D660" i="5" a="1"/>
  <c r="D660" i="5" s="1"/>
  <c r="E659" i="5" a="1"/>
  <c r="E659" i="5" s="1"/>
  <c r="D659" i="5" a="1"/>
  <c r="D659" i="5" s="1"/>
  <c r="E658" i="5" a="1"/>
  <c r="E658" i="5" s="1"/>
  <c r="D658" i="5" a="1"/>
  <c r="D658" i="5" s="1"/>
  <c r="E657" i="5" a="1"/>
  <c r="E657" i="5" s="1"/>
  <c r="D657" i="5" a="1"/>
  <c r="D657" i="5" s="1"/>
  <c r="E656" i="5" a="1"/>
  <c r="E656" i="5" s="1"/>
  <c r="D656" i="5" a="1"/>
  <c r="D656" i="5" s="1"/>
  <c r="E655" i="5" a="1"/>
  <c r="E655" i="5" s="1"/>
  <c r="D655" i="5" a="1"/>
  <c r="D655" i="5" s="1"/>
  <c r="E654" i="5" a="1"/>
  <c r="E654" i="5" s="1"/>
  <c r="D654" i="5" a="1"/>
  <c r="D654" i="5" s="1"/>
  <c r="E653" i="5" a="1"/>
  <c r="E653" i="5" s="1"/>
  <c r="D653" i="5" a="1"/>
  <c r="D653" i="5" s="1"/>
  <c r="E652" i="5" a="1"/>
  <c r="E652" i="5" s="1"/>
  <c r="D652" i="5" a="1"/>
  <c r="D652" i="5" s="1"/>
  <c r="E651" i="5" a="1"/>
  <c r="E651" i="5" s="1"/>
  <c r="D651" i="5" a="1"/>
  <c r="D651" i="5" s="1"/>
  <c r="E650" i="5" a="1"/>
  <c r="E650" i="5" s="1"/>
  <c r="D650" i="5" a="1"/>
  <c r="D650" i="5" s="1"/>
  <c r="E649" i="5" a="1"/>
  <c r="E649" i="5" s="1"/>
  <c r="D649" i="5" a="1"/>
  <c r="D649" i="5" s="1"/>
  <c r="E648" i="5" a="1"/>
  <c r="E648" i="5" s="1"/>
  <c r="D648" i="5" a="1"/>
  <c r="D648" i="5" s="1"/>
  <c r="E647" i="5" a="1"/>
  <c r="E647" i="5" s="1"/>
  <c r="D647" i="5" a="1"/>
  <c r="D647" i="5" s="1"/>
  <c r="E646" i="5" a="1"/>
  <c r="E646" i="5" s="1"/>
  <c r="D646" i="5" a="1"/>
  <c r="D646" i="5" s="1"/>
  <c r="E645" i="5" a="1"/>
  <c r="E645" i="5" s="1"/>
  <c r="D645" i="5" a="1"/>
  <c r="D645" i="5" s="1"/>
  <c r="E644" i="5" a="1"/>
  <c r="E644" i="5" s="1"/>
  <c r="D644" i="5" a="1"/>
  <c r="D644" i="5" s="1"/>
  <c r="E643" i="5" a="1"/>
  <c r="E643" i="5" s="1"/>
  <c r="D643" i="5" a="1"/>
  <c r="D643" i="5" s="1"/>
  <c r="E642" i="5" a="1"/>
  <c r="E642" i="5" s="1"/>
  <c r="D642" i="5" a="1"/>
  <c r="D642" i="5" s="1"/>
  <c r="E641" i="5" a="1"/>
  <c r="E641" i="5" s="1"/>
  <c r="D641" i="5" a="1"/>
  <c r="D641" i="5" s="1"/>
  <c r="E640" i="5" a="1"/>
  <c r="E640" i="5" s="1"/>
  <c r="D640" i="5" a="1"/>
  <c r="D640" i="5" s="1"/>
  <c r="E639" i="5" a="1"/>
  <c r="E639" i="5" s="1"/>
  <c r="D639" i="5" a="1"/>
  <c r="D639" i="5" s="1"/>
  <c r="E638" i="5" a="1"/>
  <c r="E638" i="5" s="1"/>
  <c r="D638" i="5" a="1"/>
  <c r="D638" i="5" s="1"/>
  <c r="E637" i="5" a="1"/>
  <c r="E637" i="5" s="1"/>
  <c r="D637" i="5" a="1"/>
  <c r="D637" i="5" s="1"/>
  <c r="E636" i="5" a="1"/>
  <c r="E636" i="5" s="1"/>
  <c r="D636" i="5" a="1"/>
  <c r="D636" i="5" s="1"/>
  <c r="E635" i="5" a="1"/>
  <c r="E635" i="5" s="1"/>
  <c r="D635" i="5" a="1"/>
  <c r="D635" i="5" s="1"/>
  <c r="E634" i="5" a="1"/>
  <c r="E634" i="5" s="1"/>
  <c r="D634" i="5" a="1"/>
  <c r="D634" i="5" s="1"/>
  <c r="E633" i="5" a="1"/>
  <c r="E633" i="5" s="1"/>
  <c r="D633" i="5" a="1"/>
  <c r="D633" i="5" s="1"/>
  <c r="E632" i="5" a="1"/>
  <c r="E632" i="5" s="1"/>
  <c r="D632" i="5" a="1"/>
  <c r="D632" i="5" s="1"/>
  <c r="E631" i="5" a="1"/>
  <c r="E631" i="5" s="1"/>
  <c r="D631" i="5" a="1"/>
  <c r="D631" i="5" s="1"/>
  <c r="E630" i="5" a="1"/>
  <c r="E630" i="5" s="1"/>
  <c r="D630" i="5" a="1"/>
  <c r="D630" i="5" s="1"/>
  <c r="E629" i="5" a="1"/>
  <c r="E629" i="5" s="1"/>
  <c r="D629" i="5" a="1"/>
  <c r="D629" i="5" s="1"/>
  <c r="E628" i="5" a="1"/>
  <c r="E628" i="5" s="1"/>
  <c r="D628" i="5" a="1"/>
  <c r="D628" i="5" s="1"/>
  <c r="E627" i="5" a="1"/>
  <c r="E627" i="5" s="1"/>
  <c r="D627" i="5" a="1"/>
  <c r="D627" i="5" s="1"/>
  <c r="E626" i="5" a="1"/>
  <c r="E626" i="5" s="1"/>
  <c r="D626" i="5" a="1"/>
  <c r="D626" i="5" s="1"/>
  <c r="E625" i="5" a="1"/>
  <c r="E625" i="5" s="1"/>
  <c r="D625" i="5" a="1"/>
  <c r="D625" i="5" s="1"/>
  <c r="E624" i="5" a="1"/>
  <c r="E624" i="5" s="1"/>
  <c r="D624" i="5" a="1"/>
  <c r="D624" i="5" s="1"/>
  <c r="E623" i="5" a="1"/>
  <c r="E623" i="5" s="1"/>
  <c r="D623" i="5" a="1"/>
  <c r="D623" i="5" s="1"/>
  <c r="E622" i="5" a="1"/>
  <c r="E622" i="5" s="1"/>
  <c r="D622" i="5" a="1"/>
  <c r="D622" i="5" s="1"/>
  <c r="E621" i="5" a="1"/>
  <c r="E621" i="5" s="1"/>
  <c r="D621" i="5" a="1"/>
  <c r="D621" i="5" s="1"/>
  <c r="E620" i="5" a="1"/>
  <c r="E620" i="5" s="1"/>
  <c r="D620" i="5" a="1"/>
  <c r="D620" i="5" s="1"/>
  <c r="E619" i="5" a="1"/>
  <c r="E619" i="5" s="1"/>
  <c r="D619" i="5" a="1"/>
  <c r="D619" i="5" s="1"/>
  <c r="E618" i="5" a="1"/>
  <c r="E618" i="5" s="1"/>
  <c r="D618" i="5" a="1"/>
  <c r="D618" i="5" s="1"/>
  <c r="E617" i="5" a="1"/>
  <c r="E617" i="5" s="1"/>
  <c r="D617" i="5" a="1"/>
  <c r="D617" i="5" s="1"/>
  <c r="E616" i="5" a="1"/>
  <c r="E616" i="5" s="1"/>
  <c r="D616" i="5" a="1"/>
  <c r="D616" i="5" s="1"/>
  <c r="E615" i="5" a="1"/>
  <c r="E615" i="5" s="1"/>
  <c r="D615" i="5" a="1"/>
  <c r="D615" i="5" s="1"/>
  <c r="E614" i="5" a="1"/>
  <c r="E614" i="5" s="1"/>
  <c r="D614" i="5" a="1"/>
  <c r="D614" i="5" s="1"/>
  <c r="E613" i="5" a="1"/>
  <c r="E613" i="5" s="1"/>
  <c r="D613" i="5" a="1"/>
  <c r="D613" i="5" s="1"/>
  <c r="E612" i="5" a="1"/>
  <c r="E612" i="5" s="1"/>
  <c r="D612" i="5" a="1"/>
  <c r="D612" i="5" s="1"/>
  <c r="E611" i="5" a="1"/>
  <c r="E611" i="5" s="1"/>
  <c r="D611" i="5" a="1"/>
  <c r="D611" i="5" s="1"/>
  <c r="E610" i="5" a="1"/>
  <c r="E610" i="5" s="1"/>
  <c r="D610" i="5" a="1"/>
  <c r="D610" i="5" s="1"/>
  <c r="E609" i="5" a="1"/>
  <c r="E609" i="5" s="1"/>
  <c r="D609" i="5" a="1"/>
  <c r="D609" i="5" s="1"/>
  <c r="E608" i="5" a="1"/>
  <c r="E608" i="5" s="1"/>
  <c r="D608" i="5" a="1"/>
  <c r="D608" i="5" s="1"/>
  <c r="E607" i="5" a="1"/>
  <c r="E607" i="5" s="1"/>
  <c r="D607" i="5" a="1"/>
  <c r="D607" i="5" s="1"/>
  <c r="E606" i="5" a="1"/>
  <c r="E606" i="5" s="1"/>
  <c r="D606" i="5" a="1"/>
  <c r="D606" i="5" s="1"/>
  <c r="E605" i="5" a="1"/>
  <c r="E605" i="5" s="1"/>
  <c r="D605" i="5" a="1"/>
  <c r="D605" i="5" s="1"/>
  <c r="E604" i="5" a="1"/>
  <c r="E604" i="5" s="1"/>
  <c r="D604" i="5" a="1"/>
  <c r="D604" i="5" s="1"/>
  <c r="E603" i="5" a="1"/>
  <c r="E603" i="5" s="1"/>
  <c r="D603" i="5" a="1"/>
  <c r="D603" i="5" s="1"/>
  <c r="E602" i="5" a="1"/>
  <c r="E602" i="5" s="1"/>
  <c r="D602" i="5" a="1"/>
  <c r="D602" i="5" s="1"/>
  <c r="E601" i="5" a="1"/>
  <c r="E601" i="5" s="1"/>
  <c r="D601" i="5" a="1"/>
  <c r="D601" i="5" s="1"/>
  <c r="E600" i="5" a="1"/>
  <c r="E600" i="5" s="1"/>
  <c r="D600" i="5" a="1"/>
  <c r="D600" i="5" s="1"/>
  <c r="E599" i="5" a="1"/>
  <c r="E599" i="5" s="1"/>
  <c r="D599" i="5" a="1"/>
  <c r="D599" i="5" s="1"/>
  <c r="E598" i="5" a="1"/>
  <c r="E598" i="5" s="1"/>
  <c r="D598" i="5" a="1"/>
  <c r="D598" i="5" s="1"/>
  <c r="E597" i="5" a="1"/>
  <c r="E597" i="5" s="1"/>
  <c r="D597" i="5" a="1"/>
  <c r="D597" i="5" s="1"/>
  <c r="E596" i="5" a="1"/>
  <c r="E596" i="5" s="1"/>
  <c r="D596" i="5" a="1"/>
  <c r="D596" i="5" s="1"/>
  <c r="E595" i="5" a="1"/>
  <c r="E595" i="5" s="1"/>
  <c r="D595" i="5" a="1"/>
  <c r="D595" i="5" s="1"/>
  <c r="E594" i="5" a="1"/>
  <c r="E594" i="5" s="1"/>
  <c r="D594" i="5" a="1"/>
  <c r="D594" i="5" s="1"/>
  <c r="E593" i="5" a="1"/>
  <c r="E593" i="5" s="1"/>
  <c r="D593" i="5" a="1"/>
  <c r="D593" i="5" s="1"/>
  <c r="E592" i="5" a="1"/>
  <c r="E592" i="5" s="1"/>
  <c r="D592" i="5" a="1"/>
  <c r="D592" i="5" s="1"/>
  <c r="E591" i="5" a="1"/>
  <c r="E591" i="5" s="1"/>
  <c r="D591" i="5" a="1"/>
  <c r="D591" i="5" s="1"/>
  <c r="E590" i="5" a="1"/>
  <c r="E590" i="5" s="1"/>
  <c r="D590" i="5" a="1"/>
  <c r="D590" i="5" s="1"/>
  <c r="E589" i="5" a="1"/>
  <c r="E589" i="5" s="1"/>
  <c r="D589" i="5" a="1"/>
  <c r="D589" i="5" s="1"/>
  <c r="E588" i="5" a="1"/>
  <c r="E588" i="5" s="1"/>
  <c r="D588" i="5" a="1"/>
  <c r="D588" i="5" s="1"/>
  <c r="E587" i="5" a="1"/>
  <c r="E587" i="5" s="1"/>
  <c r="D587" i="5" a="1"/>
  <c r="D587" i="5" s="1"/>
  <c r="E586" i="5" a="1"/>
  <c r="E586" i="5" s="1"/>
  <c r="D586" i="5" a="1"/>
  <c r="D586" i="5" s="1"/>
  <c r="E585" i="5" a="1"/>
  <c r="E585" i="5" s="1"/>
  <c r="D585" i="5" a="1"/>
  <c r="D585" i="5" s="1"/>
  <c r="E584" i="5" a="1"/>
  <c r="E584" i="5" s="1"/>
  <c r="D584" i="5" a="1"/>
  <c r="D584" i="5" s="1"/>
  <c r="E583" i="5" a="1"/>
  <c r="E583" i="5" s="1"/>
  <c r="D583" i="5" a="1"/>
  <c r="D583" i="5" s="1"/>
  <c r="E582" i="5" a="1"/>
  <c r="E582" i="5" s="1"/>
  <c r="D582" i="5" a="1"/>
  <c r="D582" i="5" s="1"/>
  <c r="E581" i="5" a="1"/>
  <c r="E581" i="5" s="1"/>
  <c r="D581" i="5" a="1"/>
  <c r="D581" i="5" s="1"/>
  <c r="E580" i="5" a="1"/>
  <c r="E580" i="5" s="1"/>
  <c r="D580" i="5" a="1"/>
  <c r="D580" i="5" s="1"/>
  <c r="E579" i="5" a="1"/>
  <c r="E579" i="5" s="1"/>
  <c r="D579" i="5" a="1"/>
  <c r="D579" i="5" s="1"/>
  <c r="E578" i="5" a="1"/>
  <c r="E578" i="5" s="1"/>
  <c r="D578" i="5" a="1"/>
  <c r="D578" i="5" s="1"/>
  <c r="E577" i="5" a="1"/>
  <c r="E577" i="5" s="1"/>
  <c r="D577" i="5" a="1"/>
  <c r="D577" i="5" s="1"/>
  <c r="E576" i="5" a="1"/>
  <c r="E576" i="5" s="1"/>
  <c r="D576" i="5" a="1"/>
  <c r="D576" i="5" s="1"/>
  <c r="E575" i="5" a="1"/>
  <c r="E575" i="5" s="1"/>
  <c r="D575" i="5" a="1"/>
  <c r="D575" i="5" s="1"/>
  <c r="E574" i="5" a="1"/>
  <c r="E574" i="5" s="1"/>
  <c r="D574" i="5" a="1"/>
  <c r="D574" i="5" s="1"/>
  <c r="E573" i="5" a="1"/>
  <c r="E573" i="5" s="1"/>
  <c r="D573" i="5" a="1"/>
  <c r="D573" i="5" s="1"/>
  <c r="E572" i="5" a="1"/>
  <c r="E572" i="5" s="1"/>
  <c r="D572" i="5" a="1"/>
  <c r="D572" i="5" s="1"/>
  <c r="E571" i="5" a="1"/>
  <c r="E571" i="5" s="1"/>
  <c r="D571" i="5" a="1"/>
  <c r="D571" i="5" s="1"/>
  <c r="E570" i="5" a="1"/>
  <c r="E570" i="5" s="1"/>
  <c r="D570" i="5" a="1"/>
  <c r="D570" i="5" s="1"/>
  <c r="E569" i="5" a="1"/>
  <c r="E569" i="5" s="1"/>
  <c r="D569" i="5" a="1"/>
  <c r="D569" i="5" s="1"/>
  <c r="E568" i="5" a="1"/>
  <c r="E568" i="5" s="1"/>
  <c r="D568" i="5" a="1"/>
  <c r="D568" i="5" s="1"/>
  <c r="E567" i="5" a="1"/>
  <c r="E567" i="5" s="1"/>
  <c r="D567" i="5" a="1"/>
  <c r="D567" i="5" s="1"/>
  <c r="E566" i="5" a="1"/>
  <c r="E566" i="5" s="1"/>
  <c r="D566" i="5" a="1"/>
  <c r="D566" i="5" s="1"/>
  <c r="E565" i="5" a="1"/>
  <c r="E565" i="5" s="1"/>
  <c r="D565" i="5" a="1"/>
  <c r="D565" i="5" s="1"/>
  <c r="E564" i="5" a="1"/>
  <c r="E564" i="5" s="1"/>
  <c r="D564" i="5" a="1"/>
  <c r="D564" i="5" s="1"/>
  <c r="E563" i="5" a="1"/>
  <c r="E563" i="5" s="1"/>
  <c r="D563" i="5" a="1"/>
  <c r="D563" i="5" s="1"/>
  <c r="E562" i="5" a="1"/>
  <c r="E562" i="5" s="1"/>
  <c r="D562" i="5" a="1"/>
  <c r="D562" i="5" s="1"/>
  <c r="E561" i="5" a="1"/>
  <c r="E561" i="5" s="1"/>
  <c r="D561" i="5" a="1"/>
  <c r="D561" i="5" s="1"/>
  <c r="E560" i="5" a="1"/>
  <c r="E560" i="5" s="1"/>
  <c r="D560" i="5" a="1"/>
  <c r="D560" i="5" s="1"/>
  <c r="E559" i="5" a="1"/>
  <c r="E559" i="5" s="1"/>
  <c r="D559" i="5" a="1"/>
  <c r="D559" i="5" s="1"/>
  <c r="E558" i="5" a="1"/>
  <c r="E558" i="5" s="1"/>
  <c r="D558" i="5" a="1"/>
  <c r="D558" i="5" s="1"/>
  <c r="E557" i="5" a="1"/>
  <c r="E557" i="5" s="1"/>
  <c r="D557" i="5" a="1"/>
  <c r="D557" i="5" s="1"/>
  <c r="E556" i="5" a="1"/>
  <c r="E556" i="5" s="1"/>
  <c r="D556" i="5" a="1"/>
  <c r="D556" i="5" s="1"/>
  <c r="E555" i="5" a="1"/>
  <c r="E555" i="5" s="1"/>
  <c r="D555" i="5" a="1"/>
  <c r="D555" i="5" s="1"/>
  <c r="E554" i="5" a="1"/>
  <c r="E554" i="5" s="1"/>
  <c r="D554" i="5" a="1"/>
  <c r="D554" i="5" s="1"/>
  <c r="E553" i="5" a="1"/>
  <c r="E553" i="5" s="1"/>
  <c r="D553" i="5" a="1"/>
  <c r="D553" i="5" s="1"/>
  <c r="E552" i="5" a="1"/>
  <c r="E552" i="5" s="1"/>
  <c r="D552" i="5" a="1"/>
  <c r="D552" i="5" s="1"/>
  <c r="E551" i="5" a="1"/>
  <c r="E551" i="5" s="1"/>
  <c r="D551" i="5" a="1"/>
  <c r="D551" i="5" s="1"/>
  <c r="E550" i="5" a="1"/>
  <c r="E550" i="5" s="1"/>
  <c r="D550" i="5" a="1"/>
  <c r="D550" i="5" s="1"/>
  <c r="E549" i="5" a="1"/>
  <c r="E549" i="5" s="1"/>
  <c r="D549" i="5" a="1"/>
  <c r="D549" i="5" s="1"/>
  <c r="E548" i="5" a="1"/>
  <c r="E548" i="5" s="1"/>
  <c r="D548" i="5" a="1"/>
  <c r="D548" i="5" s="1"/>
  <c r="E547" i="5" a="1"/>
  <c r="E547" i="5" s="1"/>
  <c r="D547" i="5" a="1"/>
  <c r="D547" i="5" s="1"/>
  <c r="E546" i="5" a="1"/>
  <c r="E546" i="5" s="1"/>
  <c r="D546" i="5" a="1"/>
  <c r="D546" i="5" s="1"/>
  <c r="E545" i="5" a="1"/>
  <c r="E545" i="5" s="1"/>
  <c r="D545" i="5" a="1"/>
  <c r="D545" i="5" s="1"/>
  <c r="E544" i="5" a="1"/>
  <c r="E544" i="5" s="1"/>
  <c r="D544" i="5" a="1"/>
  <c r="D544" i="5" s="1"/>
  <c r="E543" i="5" a="1"/>
  <c r="E543" i="5" s="1"/>
  <c r="D543" i="5" a="1"/>
  <c r="D543" i="5" s="1"/>
  <c r="E542" i="5" a="1"/>
  <c r="E542" i="5" s="1"/>
  <c r="D542" i="5" a="1"/>
  <c r="D542" i="5" s="1"/>
  <c r="E541" i="5" a="1"/>
  <c r="E541" i="5" s="1"/>
  <c r="D541" i="5" a="1"/>
  <c r="D541" i="5" s="1"/>
  <c r="E540" i="5" a="1"/>
  <c r="E540" i="5" s="1"/>
  <c r="D540" i="5" a="1"/>
  <c r="D540" i="5" s="1"/>
  <c r="E539" i="5" a="1"/>
  <c r="E539" i="5" s="1"/>
  <c r="D539" i="5" a="1"/>
  <c r="D539" i="5" s="1"/>
  <c r="E538" i="5" a="1"/>
  <c r="E538" i="5" s="1"/>
  <c r="D538" i="5" a="1"/>
  <c r="D538" i="5" s="1"/>
  <c r="E537" i="5" a="1"/>
  <c r="E537" i="5" s="1"/>
  <c r="D537" i="5" a="1"/>
  <c r="D537" i="5" s="1"/>
  <c r="E536" i="5" a="1"/>
  <c r="E536" i="5" s="1"/>
  <c r="D536" i="5" a="1"/>
  <c r="D536" i="5" s="1"/>
  <c r="E535" i="5" a="1"/>
  <c r="E535" i="5" s="1"/>
  <c r="D535" i="5" a="1"/>
  <c r="D535" i="5" s="1"/>
  <c r="E534" i="5" a="1"/>
  <c r="E534" i="5" s="1"/>
  <c r="D534" i="5" a="1"/>
  <c r="D534" i="5" s="1"/>
  <c r="E533" i="5" a="1"/>
  <c r="E533" i="5" s="1"/>
  <c r="D533" i="5" a="1"/>
  <c r="D533" i="5" s="1"/>
  <c r="E532" i="5" a="1"/>
  <c r="E532" i="5" s="1"/>
  <c r="D532" i="5" a="1"/>
  <c r="D532" i="5" s="1"/>
  <c r="E531" i="5" a="1"/>
  <c r="E531" i="5" s="1"/>
  <c r="D531" i="5" a="1"/>
  <c r="D531" i="5" s="1"/>
  <c r="E530" i="5" a="1"/>
  <c r="E530" i="5" s="1"/>
  <c r="D530" i="5" a="1"/>
  <c r="D530" i="5" s="1"/>
  <c r="E529" i="5" a="1"/>
  <c r="E529" i="5" s="1"/>
  <c r="D529" i="5" a="1"/>
  <c r="D529" i="5" s="1"/>
  <c r="E528" i="5" a="1"/>
  <c r="E528" i="5" s="1"/>
  <c r="D528" i="5" a="1"/>
  <c r="D528" i="5" s="1"/>
  <c r="E527" i="5" a="1"/>
  <c r="E527" i="5" s="1"/>
  <c r="D527" i="5" a="1"/>
  <c r="D527" i="5" s="1"/>
  <c r="E526" i="5" a="1"/>
  <c r="E526" i="5" s="1"/>
  <c r="D526" i="5" a="1"/>
  <c r="D526" i="5" s="1"/>
  <c r="E525" i="5" a="1"/>
  <c r="E525" i="5" s="1"/>
  <c r="D525" i="5" a="1"/>
  <c r="D525" i="5" s="1"/>
  <c r="E524" i="5" a="1"/>
  <c r="E524" i="5" s="1"/>
  <c r="D524" i="5" a="1"/>
  <c r="D524" i="5" s="1"/>
  <c r="E523" i="5" a="1"/>
  <c r="E523" i="5" s="1"/>
  <c r="D523" i="5" a="1"/>
  <c r="D523" i="5" s="1"/>
  <c r="E522" i="5" a="1"/>
  <c r="E522" i="5" s="1"/>
  <c r="D522" i="5" a="1"/>
  <c r="D522" i="5" s="1"/>
  <c r="E521" i="5" a="1"/>
  <c r="E521" i="5" s="1"/>
  <c r="D521" i="5" a="1"/>
  <c r="D521" i="5" s="1"/>
  <c r="E520" i="5" a="1"/>
  <c r="E520" i="5" s="1"/>
  <c r="D520" i="5" a="1"/>
  <c r="D520" i="5" s="1"/>
  <c r="E519" i="5" a="1"/>
  <c r="E519" i="5" s="1"/>
  <c r="D519" i="5" a="1"/>
  <c r="D519" i="5" s="1"/>
  <c r="E518" i="5" a="1"/>
  <c r="E518" i="5" s="1"/>
  <c r="D518" i="5" a="1"/>
  <c r="D518" i="5" s="1"/>
  <c r="E517" i="5" a="1"/>
  <c r="E517" i="5" s="1"/>
  <c r="D517" i="5" a="1"/>
  <c r="D517" i="5" s="1"/>
  <c r="E516" i="5" a="1"/>
  <c r="E516" i="5" s="1"/>
  <c r="D516" i="5" a="1"/>
  <c r="D516" i="5" s="1"/>
  <c r="E515" i="5" a="1"/>
  <c r="E515" i="5" s="1"/>
  <c r="D515" i="5" a="1"/>
  <c r="D515" i="5" s="1"/>
  <c r="E514" i="5" a="1"/>
  <c r="E514" i="5" s="1"/>
  <c r="D514" i="5" a="1"/>
  <c r="D514" i="5" s="1"/>
  <c r="E513" i="5" a="1"/>
  <c r="E513" i="5" s="1"/>
  <c r="D513" i="5" a="1"/>
  <c r="D513" i="5" s="1"/>
  <c r="E512" i="5" a="1"/>
  <c r="E512" i="5" s="1"/>
  <c r="D512" i="5" a="1"/>
  <c r="D512" i="5" s="1"/>
  <c r="E511" i="5" a="1"/>
  <c r="E511" i="5" s="1"/>
  <c r="D511" i="5" a="1"/>
  <c r="D511" i="5" s="1"/>
  <c r="E510" i="5" a="1"/>
  <c r="E510" i="5" s="1"/>
  <c r="D510" i="5" a="1"/>
  <c r="D510" i="5" s="1"/>
  <c r="E509" i="5" a="1"/>
  <c r="E509" i="5" s="1"/>
  <c r="D509" i="5" a="1"/>
  <c r="D509" i="5" s="1"/>
  <c r="E508" i="5" a="1"/>
  <c r="E508" i="5" s="1"/>
  <c r="D508" i="5" a="1"/>
  <c r="D508" i="5" s="1"/>
  <c r="E507" i="5" a="1"/>
  <c r="E507" i="5" s="1"/>
  <c r="D507" i="5" a="1"/>
  <c r="D507" i="5" s="1"/>
  <c r="D6" i="5" a="1"/>
  <c r="D6" i="5" s="1"/>
  <c r="E503" i="5" a="1"/>
  <c r="E503" i="5" s="1"/>
  <c r="D503" i="5" a="1"/>
  <c r="D503" i="5" s="1"/>
  <c r="E502" i="5" a="1"/>
  <c r="E502" i="5" s="1"/>
  <c r="D502" i="5" a="1"/>
  <c r="D502" i="5" s="1"/>
  <c r="E501" i="5" a="1"/>
  <c r="E501" i="5" s="1"/>
  <c r="D501" i="5" a="1"/>
  <c r="D501" i="5" s="1"/>
  <c r="E500" i="5" a="1"/>
  <c r="E500" i="5" s="1"/>
  <c r="D500" i="5" a="1"/>
  <c r="D500" i="5" s="1"/>
  <c r="E499" i="5" a="1"/>
  <c r="E499" i="5" s="1"/>
  <c r="D499" i="5" a="1"/>
  <c r="D499" i="5" s="1"/>
  <c r="E498" i="5" a="1"/>
  <c r="E498" i="5" s="1"/>
  <c r="D498" i="5" a="1"/>
  <c r="D498" i="5" s="1"/>
  <c r="E497" i="5" a="1"/>
  <c r="E497" i="5" s="1"/>
  <c r="D497" i="5" a="1"/>
  <c r="D497" i="5" s="1"/>
  <c r="E496" i="5" a="1"/>
  <c r="E496" i="5" s="1"/>
  <c r="D496" i="5" a="1"/>
  <c r="D496" i="5" s="1"/>
  <c r="E495" i="5" a="1"/>
  <c r="E495" i="5" s="1"/>
  <c r="D495" i="5" a="1"/>
  <c r="D495" i="5" s="1"/>
  <c r="E494" i="5" a="1"/>
  <c r="E494" i="5" s="1"/>
  <c r="D494" i="5" a="1"/>
  <c r="D494" i="5" s="1"/>
  <c r="E493" i="5" a="1"/>
  <c r="E493" i="5" s="1"/>
  <c r="D493" i="5" a="1"/>
  <c r="D493" i="5" s="1"/>
  <c r="E492" i="5" a="1"/>
  <c r="E492" i="5" s="1"/>
  <c r="D492" i="5" a="1"/>
  <c r="D492" i="5" s="1"/>
  <c r="E491" i="5" a="1"/>
  <c r="E491" i="5" s="1"/>
  <c r="D491" i="5" a="1"/>
  <c r="D491" i="5" s="1"/>
  <c r="E490" i="5" a="1"/>
  <c r="E490" i="5" s="1"/>
  <c r="D490" i="5" a="1"/>
  <c r="D490" i="5" s="1"/>
  <c r="E489" i="5" a="1"/>
  <c r="E489" i="5" s="1"/>
  <c r="D489" i="5" a="1"/>
  <c r="D489" i="5" s="1"/>
  <c r="E488" i="5" a="1"/>
  <c r="E488" i="5" s="1"/>
  <c r="D488" i="5" a="1"/>
  <c r="D488" i="5" s="1"/>
  <c r="E487" i="5" a="1"/>
  <c r="E487" i="5" s="1"/>
  <c r="D487" i="5" a="1"/>
  <c r="D487" i="5" s="1"/>
  <c r="E486" i="5" a="1"/>
  <c r="E486" i="5" s="1"/>
  <c r="D486" i="5" a="1"/>
  <c r="D486" i="5" s="1"/>
  <c r="E485" i="5" a="1"/>
  <c r="E485" i="5" s="1"/>
  <c r="D485" i="5" a="1"/>
  <c r="D485" i="5" s="1"/>
  <c r="E484" i="5" a="1"/>
  <c r="E484" i="5" s="1"/>
  <c r="D484" i="5" a="1"/>
  <c r="D484" i="5" s="1"/>
  <c r="E483" i="5" a="1"/>
  <c r="E483" i="5" s="1"/>
  <c r="D483" i="5" a="1"/>
  <c r="D483" i="5" s="1"/>
  <c r="E482" i="5" a="1"/>
  <c r="E482" i="5" s="1"/>
  <c r="D482" i="5" a="1"/>
  <c r="D482" i="5" s="1"/>
  <c r="E481" i="5" a="1"/>
  <c r="E481" i="5" s="1"/>
  <c r="D481" i="5" a="1"/>
  <c r="D481" i="5" s="1"/>
  <c r="E480" i="5" a="1"/>
  <c r="E480" i="5" s="1"/>
  <c r="D480" i="5" a="1"/>
  <c r="D480" i="5" s="1"/>
  <c r="E479" i="5" a="1"/>
  <c r="E479" i="5" s="1"/>
  <c r="D479" i="5" a="1"/>
  <c r="D479" i="5" s="1"/>
  <c r="E478" i="5" a="1"/>
  <c r="E478" i="5" s="1"/>
  <c r="D478" i="5" a="1"/>
  <c r="D478" i="5" s="1"/>
  <c r="E477" i="5" a="1"/>
  <c r="E477" i="5" s="1"/>
  <c r="D477" i="5" a="1"/>
  <c r="D477" i="5" s="1"/>
  <c r="E476" i="5" a="1"/>
  <c r="E476" i="5" s="1"/>
  <c r="D476" i="5" a="1"/>
  <c r="D476" i="5" s="1"/>
  <c r="E475" i="5" a="1"/>
  <c r="E475" i="5" s="1"/>
  <c r="D475" i="5" a="1"/>
  <c r="D475" i="5" s="1"/>
  <c r="E474" i="5" a="1"/>
  <c r="E474" i="5" s="1"/>
  <c r="D474" i="5" a="1"/>
  <c r="D474" i="5" s="1"/>
  <c r="E473" i="5" a="1"/>
  <c r="E473" i="5" s="1"/>
  <c r="D473" i="5" a="1"/>
  <c r="D473" i="5" s="1"/>
  <c r="E472" i="5" a="1"/>
  <c r="E472" i="5" s="1"/>
  <c r="D472" i="5" a="1"/>
  <c r="D472" i="5" s="1"/>
  <c r="E471" i="5" a="1"/>
  <c r="E471" i="5" s="1"/>
  <c r="D471" i="5" a="1"/>
  <c r="D471" i="5" s="1"/>
  <c r="E470" i="5" a="1"/>
  <c r="E470" i="5" s="1"/>
  <c r="D470" i="5" a="1"/>
  <c r="D470" i="5" s="1"/>
  <c r="E469" i="5" a="1"/>
  <c r="E469" i="5" s="1"/>
  <c r="D469" i="5" a="1"/>
  <c r="D469" i="5" s="1"/>
  <c r="E468" i="5" a="1"/>
  <c r="E468" i="5" s="1"/>
  <c r="D468" i="5" a="1"/>
  <c r="D468" i="5" s="1"/>
  <c r="E467" i="5" a="1"/>
  <c r="E467" i="5" s="1"/>
  <c r="D467" i="5" a="1"/>
  <c r="D467" i="5" s="1"/>
  <c r="E466" i="5" a="1"/>
  <c r="E466" i="5" s="1"/>
  <c r="D466" i="5" a="1"/>
  <c r="D466" i="5" s="1"/>
  <c r="E465" i="5" a="1"/>
  <c r="E465" i="5" s="1"/>
  <c r="D465" i="5" a="1"/>
  <c r="D465" i="5" s="1"/>
  <c r="E464" i="5" a="1"/>
  <c r="E464" i="5" s="1"/>
  <c r="D464" i="5" a="1"/>
  <c r="D464" i="5" s="1"/>
  <c r="E463" i="5" a="1"/>
  <c r="E463" i="5" s="1"/>
  <c r="D463" i="5" a="1"/>
  <c r="D463" i="5" s="1"/>
  <c r="E462" i="5" a="1"/>
  <c r="E462" i="5" s="1"/>
  <c r="D462" i="5" a="1"/>
  <c r="D462" i="5" s="1"/>
  <c r="E461" i="5" a="1"/>
  <c r="E461" i="5" s="1"/>
  <c r="D461" i="5" a="1"/>
  <c r="D461" i="5" s="1"/>
  <c r="E460" i="5" a="1"/>
  <c r="E460" i="5" s="1"/>
  <c r="D460" i="5" a="1"/>
  <c r="D460" i="5" s="1"/>
  <c r="E459" i="5" a="1"/>
  <c r="E459" i="5" s="1"/>
  <c r="D459" i="5" a="1"/>
  <c r="D459" i="5" s="1"/>
  <c r="E458" i="5" a="1"/>
  <c r="E458" i="5" s="1"/>
  <c r="D458" i="5" a="1"/>
  <c r="D458" i="5" s="1"/>
  <c r="E457" i="5" a="1"/>
  <c r="E457" i="5" s="1"/>
  <c r="D457" i="5" a="1"/>
  <c r="D457" i="5" s="1"/>
  <c r="E456" i="5" a="1"/>
  <c r="E456" i="5" s="1"/>
  <c r="D456" i="5" a="1"/>
  <c r="D456" i="5" s="1"/>
  <c r="E455" i="5" a="1"/>
  <c r="E455" i="5" s="1"/>
  <c r="D455" i="5" a="1"/>
  <c r="D455" i="5" s="1"/>
  <c r="E454" i="5" a="1"/>
  <c r="E454" i="5" s="1"/>
  <c r="D454" i="5" a="1"/>
  <c r="D454" i="5" s="1"/>
  <c r="E453" i="5" a="1"/>
  <c r="E453" i="5" s="1"/>
  <c r="D453" i="5" a="1"/>
  <c r="D453" i="5" s="1"/>
  <c r="E452" i="5" a="1"/>
  <c r="E452" i="5" s="1"/>
  <c r="D452" i="5" a="1"/>
  <c r="D452" i="5" s="1"/>
  <c r="E451" i="5" a="1"/>
  <c r="E451" i="5" s="1"/>
  <c r="D451" i="5" a="1"/>
  <c r="D451" i="5" s="1"/>
  <c r="E450" i="5" a="1"/>
  <c r="E450" i="5" s="1"/>
  <c r="D450" i="5" a="1"/>
  <c r="D450" i="5" s="1"/>
  <c r="E449" i="5" a="1"/>
  <c r="E449" i="5" s="1"/>
  <c r="D449" i="5" a="1"/>
  <c r="D449" i="5" s="1"/>
  <c r="E448" i="5" a="1"/>
  <c r="E448" i="5" s="1"/>
  <c r="D448" i="5" a="1"/>
  <c r="D448" i="5" s="1"/>
  <c r="E447" i="5" a="1"/>
  <c r="E447" i="5" s="1"/>
  <c r="D447" i="5" a="1"/>
  <c r="D447" i="5" s="1"/>
  <c r="E446" i="5" a="1"/>
  <c r="E446" i="5" s="1"/>
  <c r="D446" i="5" a="1"/>
  <c r="D446" i="5" s="1"/>
  <c r="E445" i="5" a="1"/>
  <c r="E445" i="5" s="1"/>
  <c r="D445" i="5" a="1"/>
  <c r="D445" i="5" s="1"/>
  <c r="E444" i="5" a="1"/>
  <c r="E444" i="5" s="1"/>
  <c r="D444" i="5" a="1"/>
  <c r="D444" i="5" s="1"/>
  <c r="E443" i="5" a="1"/>
  <c r="E443" i="5" s="1"/>
  <c r="D443" i="5" a="1"/>
  <c r="D443" i="5" s="1"/>
  <c r="E442" i="5" a="1"/>
  <c r="E442" i="5" s="1"/>
  <c r="D442" i="5" a="1"/>
  <c r="D442" i="5" s="1"/>
  <c r="E441" i="5" a="1"/>
  <c r="E441" i="5" s="1"/>
  <c r="D441" i="5" a="1"/>
  <c r="D441" i="5" s="1"/>
  <c r="E440" i="5" a="1"/>
  <c r="E440" i="5" s="1"/>
  <c r="D440" i="5" a="1"/>
  <c r="D440" i="5" s="1"/>
  <c r="E439" i="5" a="1"/>
  <c r="E439" i="5" s="1"/>
  <c r="D439" i="5" a="1"/>
  <c r="D439" i="5" s="1"/>
  <c r="E438" i="5" a="1"/>
  <c r="E438" i="5" s="1"/>
  <c r="D438" i="5" a="1"/>
  <c r="D438" i="5" s="1"/>
  <c r="E437" i="5" a="1"/>
  <c r="E437" i="5" s="1"/>
  <c r="D437" i="5" a="1"/>
  <c r="D437" i="5" s="1"/>
  <c r="E436" i="5" a="1"/>
  <c r="E436" i="5" s="1"/>
  <c r="D436" i="5" a="1"/>
  <c r="D436" i="5" s="1"/>
  <c r="E435" i="5" a="1"/>
  <c r="E435" i="5" s="1"/>
  <c r="D435" i="5" a="1"/>
  <c r="D435" i="5" s="1"/>
  <c r="E434" i="5" a="1"/>
  <c r="E434" i="5" s="1"/>
  <c r="D434" i="5" a="1"/>
  <c r="D434" i="5" s="1"/>
  <c r="E433" i="5" a="1"/>
  <c r="E433" i="5" s="1"/>
  <c r="D433" i="5" a="1"/>
  <c r="D433" i="5" s="1"/>
  <c r="E432" i="5" a="1"/>
  <c r="E432" i="5" s="1"/>
  <c r="D432" i="5" a="1"/>
  <c r="D432" i="5" s="1"/>
  <c r="E431" i="5" a="1"/>
  <c r="E431" i="5" s="1"/>
  <c r="D431" i="5" a="1"/>
  <c r="D431" i="5" s="1"/>
  <c r="E430" i="5" a="1"/>
  <c r="E430" i="5" s="1"/>
  <c r="D430" i="5" a="1"/>
  <c r="D430" i="5" s="1"/>
  <c r="E429" i="5" a="1"/>
  <c r="E429" i="5" s="1"/>
  <c r="D429" i="5" a="1"/>
  <c r="D429" i="5" s="1"/>
  <c r="E428" i="5" a="1"/>
  <c r="E428" i="5" s="1"/>
  <c r="D428" i="5" a="1"/>
  <c r="D428" i="5" s="1"/>
  <c r="E427" i="5" a="1"/>
  <c r="E427" i="5" s="1"/>
  <c r="D427" i="5" a="1"/>
  <c r="D427" i="5" s="1"/>
  <c r="E426" i="5" a="1"/>
  <c r="E426" i="5" s="1"/>
  <c r="D426" i="5" a="1"/>
  <c r="D426" i="5" s="1"/>
  <c r="E425" i="5" a="1"/>
  <c r="E425" i="5" s="1"/>
  <c r="D425" i="5" a="1"/>
  <c r="D425" i="5" s="1"/>
  <c r="E424" i="5" a="1"/>
  <c r="E424" i="5" s="1"/>
  <c r="D424" i="5" a="1"/>
  <c r="D424" i="5" s="1"/>
  <c r="E423" i="5" a="1"/>
  <c r="E423" i="5" s="1"/>
  <c r="D423" i="5" a="1"/>
  <c r="D423" i="5" s="1"/>
  <c r="E422" i="5" a="1"/>
  <c r="E422" i="5" s="1"/>
  <c r="D422" i="5" a="1"/>
  <c r="D422" i="5" s="1"/>
  <c r="E421" i="5" a="1"/>
  <c r="E421" i="5" s="1"/>
  <c r="D421" i="5" a="1"/>
  <c r="D421" i="5" s="1"/>
  <c r="E420" i="5" a="1"/>
  <c r="E420" i="5" s="1"/>
  <c r="D420" i="5" a="1"/>
  <c r="D420" i="5" s="1"/>
  <c r="E419" i="5" a="1"/>
  <c r="E419" i="5" s="1"/>
  <c r="D419" i="5" a="1"/>
  <c r="D419" i="5" s="1"/>
  <c r="E418" i="5" a="1"/>
  <c r="E418" i="5" s="1"/>
  <c r="D418" i="5" a="1"/>
  <c r="D418" i="5" s="1"/>
  <c r="E417" i="5" a="1"/>
  <c r="E417" i="5" s="1"/>
  <c r="D417" i="5" a="1"/>
  <c r="D417" i="5" s="1"/>
  <c r="E416" i="5" a="1"/>
  <c r="E416" i="5" s="1"/>
  <c r="D416" i="5" a="1"/>
  <c r="D416" i="5" s="1"/>
  <c r="E415" i="5" a="1"/>
  <c r="E415" i="5" s="1"/>
  <c r="D415" i="5" a="1"/>
  <c r="D415" i="5" s="1"/>
  <c r="E414" i="5" a="1"/>
  <c r="E414" i="5" s="1"/>
  <c r="D414" i="5" a="1"/>
  <c r="D414" i="5" s="1"/>
  <c r="E413" i="5" a="1"/>
  <c r="E413" i="5" s="1"/>
  <c r="D413" i="5" a="1"/>
  <c r="D413" i="5" s="1"/>
  <c r="E412" i="5" a="1"/>
  <c r="E412" i="5" s="1"/>
  <c r="D412" i="5" a="1"/>
  <c r="D412" i="5" s="1"/>
  <c r="E411" i="5" a="1"/>
  <c r="E411" i="5" s="1"/>
  <c r="D411" i="5" a="1"/>
  <c r="D411" i="5" s="1"/>
  <c r="E410" i="5" a="1"/>
  <c r="E410" i="5" s="1"/>
  <c r="D410" i="5" a="1"/>
  <c r="D410" i="5" s="1"/>
  <c r="E409" i="5" a="1"/>
  <c r="E409" i="5" s="1"/>
  <c r="D409" i="5" a="1"/>
  <c r="D409" i="5" s="1"/>
  <c r="E408" i="5" a="1"/>
  <c r="E408" i="5" s="1"/>
  <c r="D408" i="5" a="1"/>
  <c r="D408" i="5" s="1"/>
  <c r="E407" i="5" a="1"/>
  <c r="E407" i="5" s="1"/>
  <c r="D407" i="5" a="1"/>
  <c r="D407" i="5" s="1"/>
  <c r="E406" i="5" a="1"/>
  <c r="E406" i="5" s="1"/>
  <c r="D406" i="5" a="1"/>
  <c r="D406" i="5" s="1"/>
  <c r="E405" i="5" a="1"/>
  <c r="E405" i="5" s="1"/>
  <c r="D405" i="5" a="1"/>
  <c r="D405" i="5" s="1"/>
  <c r="E404" i="5" a="1"/>
  <c r="E404" i="5" s="1"/>
  <c r="D404" i="5" a="1"/>
  <c r="D404" i="5" s="1"/>
  <c r="E403" i="5" a="1"/>
  <c r="E403" i="5" s="1"/>
  <c r="D403" i="5" a="1"/>
  <c r="D403" i="5" s="1"/>
  <c r="E402" i="5" a="1"/>
  <c r="E402" i="5" s="1"/>
  <c r="D402" i="5" a="1"/>
  <c r="D402" i="5" s="1"/>
  <c r="E401" i="5" a="1"/>
  <c r="E401" i="5" s="1"/>
  <c r="D401" i="5" a="1"/>
  <c r="D401" i="5" s="1"/>
  <c r="E400" i="5" a="1"/>
  <c r="E400" i="5" s="1"/>
  <c r="D400" i="5" a="1"/>
  <c r="D400" i="5" s="1"/>
  <c r="E399" i="5" a="1"/>
  <c r="E399" i="5" s="1"/>
  <c r="D399" i="5" a="1"/>
  <c r="D399" i="5" s="1"/>
  <c r="E398" i="5" a="1"/>
  <c r="E398" i="5" s="1"/>
  <c r="D398" i="5" a="1"/>
  <c r="D398" i="5" s="1"/>
  <c r="E397" i="5" a="1"/>
  <c r="E397" i="5" s="1"/>
  <c r="D397" i="5" a="1"/>
  <c r="D397" i="5" s="1"/>
  <c r="E396" i="5" a="1"/>
  <c r="E396" i="5" s="1"/>
  <c r="D396" i="5" a="1"/>
  <c r="D396" i="5" s="1"/>
  <c r="E395" i="5" a="1"/>
  <c r="E395" i="5" s="1"/>
  <c r="D395" i="5" a="1"/>
  <c r="D395" i="5" s="1"/>
  <c r="E394" i="5" a="1"/>
  <c r="E394" i="5" s="1"/>
  <c r="D394" i="5" a="1"/>
  <c r="D394" i="5" s="1"/>
  <c r="E393" i="5" a="1"/>
  <c r="E393" i="5" s="1"/>
  <c r="D393" i="5" a="1"/>
  <c r="D393" i="5" s="1"/>
  <c r="E392" i="5" a="1"/>
  <c r="E392" i="5" s="1"/>
  <c r="D392" i="5" a="1"/>
  <c r="D392" i="5" s="1"/>
  <c r="E391" i="5" a="1"/>
  <c r="E391" i="5" s="1"/>
  <c r="D391" i="5" a="1"/>
  <c r="D391" i="5" s="1"/>
  <c r="E390" i="5" a="1"/>
  <c r="E390" i="5" s="1"/>
  <c r="D390" i="5" a="1"/>
  <c r="D390" i="5" s="1"/>
  <c r="E389" i="5" a="1"/>
  <c r="E389" i="5" s="1"/>
  <c r="D389" i="5" a="1"/>
  <c r="D389" i="5" s="1"/>
  <c r="E388" i="5" a="1"/>
  <c r="E388" i="5" s="1"/>
  <c r="D388" i="5" a="1"/>
  <c r="D388" i="5" s="1"/>
  <c r="E387" i="5" a="1"/>
  <c r="E387" i="5" s="1"/>
  <c r="D387" i="5" a="1"/>
  <c r="D387" i="5" s="1"/>
  <c r="E386" i="5" a="1"/>
  <c r="E386" i="5" s="1"/>
  <c r="D386" i="5" a="1"/>
  <c r="D386" i="5" s="1"/>
  <c r="E385" i="5" a="1"/>
  <c r="E385" i="5" s="1"/>
  <c r="D385" i="5" a="1"/>
  <c r="D385" i="5" s="1"/>
  <c r="E384" i="5" a="1"/>
  <c r="E384" i="5" s="1"/>
  <c r="D384" i="5" a="1"/>
  <c r="D384" i="5" s="1"/>
  <c r="E383" i="5" a="1"/>
  <c r="E383" i="5" s="1"/>
  <c r="D383" i="5" a="1"/>
  <c r="D383" i="5" s="1"/>
  <c r="E379" i="5" a="1"/>
  <c r="E379" i="5" s="1"/>
  <c r="D379" i="5" a="1"/>
  <c r="D379" i="5" s="1"/>
  <c r="E378" i="5" a="1"/>
  <c r="E378" i="5" s="1"/>
  <c r="D378" i="5" a="1"/>
  <c r="D378" i="5" s="1"/>
  <c r="E377" i="5" a="1"/>
  <c r="E377" i="5" s="1"/>
  <c r="D377" i="5" a="1"/>
  <c r="D377" i="5" s="1"/>
  <c r="E376" i="5" a="1"/>
  <c r="E376" i="5" s="1"/>
  <c r="D376" i="5" a="1"/>
  <c r="D376" i="5" s="1"/>
  <c r="E375" i="5" a="1"/>
  <c r="E375" i="5" s="1"/>
  <c r="D375" i="5" a="1"/>
  <c r="D375" i="5" s="1"/>
  <c r="E374" i="5" a="1"/>
  <c r="E374" i="5" s="1"/>
  <c r="D374" i="5" a="1"/>
  <c r="D374" i="5" s="1"/>
  <c r="E373" i="5" a="1"/>
  <c r="E373" i="5" s="1"/>
  <c r="D373" i="5" a="1"/>
  <c r="D373" i="5" s="1"/>
  <c r="E372" i="5" a="1"/>
  <c r="E372" i="5" s="1"/>
  <c r="D372" i="5" a="1"/>
  <c r="D372" i="5" s="1"/>
  <c r="E371" i="5" a="1"/>
  <c r="E371" i="5" s="1"/>
  <c r="D371" i="5" a="1"/>
  <c r="D371" i="5" s="1"/>
  <c r="E370" i="5" a="1"/>
  <c r="E370" i="5" s="1"/>
  <c r="D370" i="5" a="1"/>
  <c r="D370" i="5" s="1"/>
  <c r="E369" i="5" a="1"/>
  <c r="E369" i="5" s="1"/>
  <c r="D369" i="5" a="1"/>
  <c r="D369" i="5" s="1"/>
  <c r="E368" i="5" a="1"/>
  <c r="E368" i="5" s="1"/>
  <c r="D368" i="5" a="1"/>
  <c r="D368" i="5" s="1"/>
  <c r="E367" i="5" a="1"/>
  <c r="E367" i="5" s="1"/>
  <c r="D367" i="5" a="1"/>
  <c r="D367" i="5" s="1"/>
  <c r="E366" i="5" a="1"/>
  <c r="E366" i="5" s="1"/>
  <c r="D366" i="5" a="1"/>
  <c r="D366" i="5" s="1"/>
  <c r="E365" i="5" a="1"/>
  <c r="E365" i="5" s="1"/>
  <c r="D365" i="5" a="1"/>
  <c r="D365" i="5" s="1"/>
  <c r="E364" i="5" a="1"/>
  <c r="E364" i="5" s="1"/>
  <c r="D364" i="5" a="1"/>
  <c r="D364" i="5" s="1"/>
  <c r="E363" i="5" a="1"/>
  <c r="E363" i="5" s="1"/>
  <c r="D363" i="5" a="1"/>
  <c r="D363" i="5" s="1"/>
  <c r="E362" i="5" a="1"/>
  <c r="E362" i="5" s="1"/>
  <c r="D362" i="5" a="1"/>
  <c r="D362" i="5" s="1"/>
  <c r="E361" i="5" a="1"/>
  <c r="E361" i="5" s="1"/>
  <c r="D361" i="5" a="1"/>
  <c r="D361" i="5" s="1"/>
  <c r="E360" i="5" a="1"/>
  <c r="E360" i="5" s="1"/>
  <c r="D360" i="5" a="1"/>
  <c r="D360" i="5" s="1"/>
  <c r="E359" i="5" a="1"/>
  <c r="E359" i="5" s="1"/>
  <c r="D359" i="5" a="1"/>
  <c r="D359" i="5" s="1"/>
  <c r="E358" i="5" a="1"/>
  <c r="E358" i="5" s="1"/>
  <c r="D358" i="5" a="1"/>
  <c r="D358" i="5" s="1"/>
  <c r="E357" i="5" a="1"/>
  <c r="E357" i="5" s="1"/>
  <c r="D357" i="5" a="1"/>
  <c r="D357" i="5" s="1"/>
  <c r="E356" i="5" a="1"/>
  <c r="E356" i="5" s="1"/>
  <c r="D356" i="5" a="1"/>
  <c r="D356" i="5" s="1"/>
  <c r="E355" i="5" a="1"/>
  <c r="E355" i="5" s="1"/>
  <c r="D355" i="5" a="1"/>
  <c r="D355" i="5" s="1"/>
  <c r="E354" i="5" a="1"/>
  <c r="E354" i="5" s="1"/>
  <c r="D354" i="5" a="1"/>
  <c r="D354" i="5" s="1"/>
  <c r="E353" i="5" a="1"/>
  <c r="E353" i="5" s="1"/>
  <c r="D353" i="5" a="1"/>
  <c r="D353" i="5" s="1"/>
  <c r="E352" i="5" a="1"/>
  <c r="E352" i="5" s="1"/>
  <c r="D352" i="5" a="1"/>
  <c r="D352" i="5" s="1"/>
  <c r="E351" i="5" a="1"/>
  <c r="E351" i="5" s="1"/>
  <c r="D351" i="5" a="1"/>
  <c r="D351" i="5" s="1"/>
  <c r="E350" i="5" a="1"/>
  <c r="E350" i="5" s="1"/>
  <c r="D350" i="5" a="1"/>
  <c r="D350" i="5" s="1"/>
  <c r="E349" i="5" a="1"/>
  <c r="E349" i="5" s="1"/>
  <c r="D349" i="5" a="1"/>
  <c r="D349" i="5" s="1"/>
  <c r="E348" i="5" a="1"/>
  <c r="E348" i="5" s="1"/>
  <c r="D348" i="5" a="1"/>
  <c r="D348" i="5" s="1"/>
  <c r="E347" i="5" a="1"/>
  <c r="E347" i="5" s="1"/>
  <c r="D347" i="5" a="1"/>
  <c r="D347" i="5" s="1"/>
  <c r="E346" i="5" a="1"/>
  <c r="E346" i="5" s="1"/>
  <c r="D346" i="5" a="1"/>
  <c r="D346" i="5" s="1"/>
  <c r="E345" i="5" a="1"/>
  <c r="E345" i="5" s="1"/>
  <c r="D345" i="5" a="1"/>
  <c r="D345" i="5" s="1"/>
  <c r="E344" i="5" a="1"/>
  <c r="E344" i="5" s="1"/>
  <c r="D344" i="5" a="1"/>
  <c r="D344" i="5" s="1"/>
  <c r="E343" i="5" a="1"/>
  <c r="E343" i="5" s="1"/>
  <c r="D343" i="5" a="1"/>
  <c r="D343" i="5" s="1"/>
  <c r="E342" i="5" a="1"/>
  <c r="E342" i="5" s="1"/>
  <c r="D342" i="5" a="1"/>
  <c r="D342" i="5" s="1"/>
  <c r="E341" i="5" a="1"/>
  <c r="E341" i="5" s="1"/>
  <c r="D341" i="5" a="1"/>
  <c r="D341" i="5" s="1"/>
  <c r="E340" i="5" a="1"/>
  <c r="E340" i="5" s="1"/>
  <c r="D340" i="5" a="1"/>
  <c r="D340" i="5" s="1"/>
  <c r="E339" i="5" a="1"/>
  <c r="E339" i="5" s="1"/>
  <c r="D339" i="5" a="1"/>
  <c r="D339" i="5" s="1"/>
  <c r="E338" i="5" a="1"/>
  <c r="E338" i="5" s="1"/>
  <c r="D338" i="5" a="1"/>
  <c r="D338" i="5" s="1"/>
  <c r="E337" i="5" a="1"/>
  <c r="E337" i="5" s="1"/>
  <c r="D337" i="5" a="1"/>
  <c r="D337" i="5" s="1"/>
  <c r="E336" i="5" a="1"/>
  <c r="E336" i="5" s="1"/>
  <c r="D336" i="5" a="1"/>
  <c r="D336" i="5" s="1"/>
  <c r="E335" i="5" a="1"/>
  <c r="E335" i="5" s="1"/>
  <c r="D335" i="5" a="1"/>
  <c r="D335" i="5" s="1"/>
  <c r="E334" i="5" a="1"/>
  <c r="E334" i="5" s="1"/>
  <c r="D334" i="5" a="1"/>
  <c r="D334" i="5" s="1"/>
  <c r="E333" i="5" a="1"/>
  <c r="E333" i="5" s="1"/>
  <c r="D333" i="5" a="1"/>
  <c r="D333" i="5" s="1"/>
  <c r="E332" i="5" a="1"/>
  <c r="E332" i="5" s="1"/>
  <c r="D332" i="5" a="1"/>
  <c r="D332" i="5" s="1"/>
  <c r="E331" i="5" a="1"/>
  <c r="E331" i="5" s="1"/>
  <c r="D331" i="5" a="1"/>
  <c r="D331" i="5" s="1"/>
  <c r="E330" i="5" a="1"/>
  <c r="E330" i="5" s="1"/>
  <c r="D330" i="5" a="1"/>
  <c r="D330" i="5" s="1"/>
  <c r="E329" i="5" a="1"/>
  <c r="E329" i="5" s="1"/>
  <c r="D329" i="5" a="1"/>
  <c r="D329" i="5" s="1"/>
  <c r="E328" i="5" a="1"/>
  <c r="E328" i="5" s="1"/>
  <c r="D328" i="5" a="1"/>
  <c r="D328" i="5" s="1"/>
  <c r="E327" i="5" a="1"/>
  <c r="E327" i="5" s="1"/>
  <c r="D327" i="5" a="1"/>
  <c r="D327" i="5" s="1"/>
  <c r="E326" i="5" a="1"/>
  <c r="E326" i="5" s="1"/>
  <c r="D326" i="5" a="1"/>
  <c r="D326" i="5" s="1"/>
  <c r="E325" i="5" a="1"/>
  <c r="E325" i="5" s="1"/>
  <c r="D325" i="5" a="1"/>
  <c r="D325" i="5" s="1"/>
  <c r="E324" i="5" a="1"/>
  <c r="E324" i="5" s="1"/>
  <c r="D324" i="5" a="1"/>
  <c r="D324" i="5" s="1"/>
  <c r="E323" i="5" a="1"/>
  <c r="E323" i="5" s="1"/>
  <c r="D323" i="5" a="1"/>
  <c r="D323" i="5" s="1"/>
  <c r="E322" i="5" a="1"/>
  <c r="E322" i="5" s="1"/>
  <c r="D322" i="5" a="1"/>
  <c r="D322" i="5" s="1"/>
  <c r="E321" i="5" a="1"/>
  <c r="E321" i="5" s="1"/>
  <c r="D321" i="5" a="1"/>
  <c r="D321" i="5" s="1"/>
  <c r="E320" i="5" a="1"/>
  <c r="E320" i="5" s="1"/>
  <c r="D320" i="5" a="1"/>
  <c r="D320" i="5" s="1"/>
  <c r="E319" i="5" a="1"/>
  <c r="E319" i="5" s="1"/>
  <c r="D319" i="5" a="1"/>
  <c r="D319" i="5" s="1"/>
  <c r="E318" i="5" a="1"/>
  <c r="E318" i="5" s="1"/>
  <c r="D318" i="5" a="1"/>
  <c r="D318" i="5" s="1"/>
  <c r="E317" i="5" a="1"/>
  <c r="E317" i="5" s="1"/>
  <c r="D317" i="5" a="1"/>
  <c r="D317" i="5" s="1"/>
  <c r="E316" i="5" a="1"/>
  <c r="E316" i="5" s="1"/>
  <c r="D316" i="5" a="1"/>
  <c r="D316" i="5" s="1"/>
  <c r="E315" i="5" a="1"/>
  <c r="E315" i="5" s="1"/>
  <c r="D315" i="5" a="1"/>
  <c r="D315" i="5" s="1"/>
  <c r="E314" i="5" a="1"/>
  <c r="E314" i="5" s="1"/>
  <c r="D314" i="5" a="1"/>
  <c r="D314" i="5" s="1"/>
  <c r="E313" i="5" a="1"/>
  <c r="E313" i="5" s="1"/>
  <c r="D313" i="5" a="1"/>
  <c r="D313" i="5" s="1"/>
  <c r="E312" i="5" a="1"/>
  <c r="E312" i="5" s="1"/>
  <c r="D312" i="5" a="1"/>
  <c r="D312" i="5" s="1"/>
  <c r="E311" i="5" a="1"/>
  <c r="E311" i="5" s="1"/>
  <c r="D311" i="5" a="1"/>
  <c r="D311" i="5" s="1"/>
  <c r="E310" i="5" a="1"/>
  <c r="E310" i="5" s="1"/>
  <c r="D310" i="5" a="1"/>
  <c r="D310" i="5" s="1"/>
  <c r="E309" i="5" a="1"/>
  <c r="E309" i="5" s="1"/>
  <c r="D309" i="5" a="1"/>
  <c r="D309" i="5" s="1"/>
  <c r="E308" i="5" a="1"/>
  <c r="E308" i="5" s="1"/>
  <c r="D308" i="5" a="1"/>
  <c r="D308" i="5" s="1"/>
  <c r="E307" i="5" a="1"/>
  <c r="E307" i="5" s="1"/>
  <c r="D307" i="5" a="1"/>
  <c r="D307" i="5" s="1"/>
  <c r="E306" i="5" a="1"/>
  <c r="E306" i="5" s="1"/>
  <c r="D306" i="5" a="1"/>
  <c r="D306" i="5" s="1"/>
  <c r="E305" i="5" a="1"/>
  <c r="E305" i="5" s="1"/>
  <c r="D305" i="5" a="1"/>
  <c r="D305" i="5" s="1"/>
  <c r="E304" i="5" a="1"/>
  <c r="E304" i="5" s="1"/>
  <c r="D304" i="5" a="1"/>
  <c r="D304" i="5" s="1"/>
  <c r="E303" i="5" a="1"/>
  <c r="E303" i="5" s="1"/>
  <c r="D303" i="5" a="1"/>
  <c r="D303" i="5" s="1"/>
  <c r="E302" i="5" a="1"/>
  <c r="E302" i="5" s="1"/>
  <c r="D302" i="5" a="1"/>
  <c r="D302" i="5" s="1"/>
  <c r="E301" i="5" a="1"/>
  <c r="E301" i="5" s="1"/>
  <c r="D301" i="5" a="1"/>
  <c r="D301" i="5" s="1"/>
  <c r="E300" i="5" a="1"/>
  <c r="E300" i="5" s="1"/>
  <c r="D300" i="5" a="1"/>
  <c r="D300" i="5" s="1"/>
  <c r="E299" i="5" a="1"/>
  <c r="E299" i="5" s="1"/>
  <c r="D299" i="5" a="1"/>
  <c r="D299" i="5" s="1"/>
  <c r="E298" i="5" a="1"/>
  <c r="E298" i="5" s="1"/>
  <c r="D298" i="5" a="1"/>
  <c r="D298" i="5" s="1"/>
  <c r="E297" i="5" a="1"/>
  <c r="E297" i="5" s="1"/>
  <c r="D297" i="5" a="1"/>
  <c r="D297" i="5" s="1"/>
  <c r="E296" i="5" a="1"/>
  <c r="E296" i="5" s="1"/>
  <c r="D296" i="5" a="1"/>
  <c r="D296" i="5" s="1"/>
  <c r="E295" i="5" a="1"/>
  <c r="E295" i="5" s="1"/>
  <c r="D295" i="5" a="1"/>
  <c r="D295" i="5" s="1"/>
  <c r="E294" i="5" a="1"/>
  <c r="E294" i="5" s="1"/>
  <c r="D294" i="5" a="1"/>
  <c r="D294" i="5" s="1"/>
  <c r="E293" i="5" a="1"/>
  <c r="E293" i="5" s="1"/>
  <c r="D293" i="5" a="1"/>
  <c r="D293" i="5" s="1"/>
  <c r="E292" i="5" a="1"/>
  <c r="E292" i="5" s="1"/>
  <c r="D292" i="5" a="1"/>
  <c r="D292" i="5" s="1"/>
  <c r="E291" i="5" a="1"/>
  <c r="E291" i="5" s="1"/>
  <c r="D291" i="5" a="1"/>
  <c r="D291" i="5" s="1"/>
  <c r="E290" i="5" a="1"/>
  <c r="E290" i="5" s="1"/>
  <c r="D290" i="5" a="1"/>
  <c r="D290" i="5" s="1"/>
  <c r="E289" i="5" a="1"/>
  <c r="E289" i="5" s="1"/>
  <c r="D289" i="5" a="1"/>
  <c r="D289" i="5" s="1"/>
  <c r="E288" i="5" a="1"/>
  <c r="E288" i="5" s="1"/>
  <c r="D288" i="5" a="1"/>
  <c r="D288" i="5" s="1"/>
  <c r="E287" i="5" a="1"/>
  <c r="E287" i="5" s="1"/>
  <c r="D287" i="5" a="1"/>
  <c r="D287" i="5" s="1"/>
  <c r="E286" i="5" a="1"/>
  <c r="E286" i="5" s="1"/>
  <c r="D286" i="5" a="1"/>
  <c r="D286" i="5" s="1"/>
  <c r="E285" i="5" a="1"/>
  <c r="E285" i="5" s="1"/>
  <c r="D285" i="5" a="1"/>
  <c r="D285" i="5" s="1"/>
  <c r="E284" i="5" a="1"/>
  <c r="E284" i="5" s="1"/>
  <c r="D284" i="5" a="1"/>
  <c r="D284" i="5" s="1"/>
  <c r="E283" i="5" a="1"/>
  <c r="E283" i="5" s="1"/>
  <c r="D283" i="5" a="1"/>
  <c r="D283" i="5" s="1"/>
  <c r="E282" i="5" a="1"/>
  <c r="E282" i="5" s="1"/>
  <c r="D282" i="5" a="1"/>
  <c r="D282" i="5" s="1"/>
  <c r="E281" i="5" a="1"/>
  <c r="E281" i="5" s="1"/>
  <c r="D281" i="5" a="1"/>
  <c r="D281" i="5" s="1"/>
  <c r="E280" i="5" a="1"/>
  <c r="E280" i="5" s="1"/>
  <c r="D280" i="5" a="1"/>
  <c r="D280" i="5" s="1"/>
  <c r="E279" i="5" a="1"/>
  <c r="E279" i="5" s="1"/>
  <c r="D279" i="5" a="1"/>
  <c r="D279" i="5" s="1"/>
  <c r="E278" i="5" a="1"/>
  <c r="E278" i="5" s="1"/>
  <c r="D278" i="5" a="1"/>
  <c r="D278" i="5" s="1"/>
  <c r="E277" i="5" a="1"/>
  <c r="E277" i="5" s="1"/>
  <c r="D277" i="5" a="1"/>
  <c r="D277" i="5" s="1"/>
  <c r="E276" i="5" a="1"/>
  <c r="E276" i="5" s="1"/>
  <c r="D276" i="5" a="1"/>
  <c r="D276" i="5" s="1"/>
  <c r="E275" i="5" a="1"/>
  <c r="E275" i="5" s="1"/>
  <c r="D275" i="5" a="1"/>
  <c r="D275" i="5" s="1"/>
  <c r="E274" i="5" a="1"/>
  <c r="E274" i="5" s="1"/>
  <c r="D274" i="5" a="1"/>
  <c r="D274" i="5" s="1"/>
  <c r="E273" i="5" a="1"/>
  <c r="E273" i="5" s="1"/>
  <c r="D273" i="5" a="1"/>
  <c r="D273" i="5" s="1"/>
  <c r="E272" i="5" a="1"/>
  <c r="E272" i="5" s="1"/>
  <c r="D272" i="5" a="1"/>
  <c r="D272" i="5" s="1"/>
  <c r="E271" i="5" a="1"/>
  <c r="E271" i="5" s="1"/>
  <c r="D271" i="5" a="1"/>
  <c r="D271" i="5" s="1"/>
  <c r="E270" i="5" a="1"/>
  <c r="E270" i="5" s="1"/>
  <c r="D270" i="5" a="1"/>
  <c r="D270" i="5" s="1"/>
  <c r="E269" i="5" a="1"/>
  <c r="E269" i="5" s="1"/>
  <c r="D269" i="5" a="1"/>
  <c r="D269" i="5" s="1"/>
  <c r="E268" i="5" a="1"/>
  <c r="E268" i="5" s="1"/>
  <c r="D268" i="5" a="1"/>
  <c r="D268" i="5" s="1"/>
  <c r="E267" i="5" a="1"/>
  <c r="E267" i="5" s="1"/>
  <c r="D267" i="5" a="1"/>
  <c r="D267" i="5" s="1"/>
  <c r="E266" i="5" a="1"/>
  <c r="E266" i="5" s="1"/>
  <c r="D266" i="5" a="1"/>
  <c r="D266" i="5" s="1"/>
  <c r="E265" i="5" a="1"/>
  <c r="E265" i="5" s="1"/>
  <c r="D265" i="5" a="1"/>
  <c r="D265" i="5" s="1"/>
  <c r="E264" i="5" a="1"/>
  <c r="E264" i="5" s="1"/>
  <c r="D264" i="5" a="1"/>
  <c r="D264" i="5" s="1"/>
  <c r="E263" i="5" a="1"/>
  <c r="E263" i="5" s="1"/>
  <c r="D263" i="5" a="1"/>
  <c r="D263" i="5" s="1"/>
  <c r="E262" i="5" a="1"/>
  <c r="E262" i="5" s="1"/>
  <c r="D262" i="5" a="1"/>
  <c r="D262" i="5" s="1"/>
  <c r="E261" i="5" a="1"/>
  <c r="E261" i="5" s="1"/>
  <c r="D261" i="5" a="1"/>
  <c r="D261" i="5" s="1"/>
  <c r="E260" i="5" a="1"/>
  <c r="E260" i="5" s="1"/>
  <c r="D260" i="5" a="1"/>
  <c r="D260" i="5" s="1"/>
  <c r="E259" i="5" a="1"/>
  <c r="E259" i="5" s="1"/>
  <c r="D259" i="5" a="1"/>
  <c r="D259" i="5" s="1"/>
  <c r="E258" i="5" a="1"/>
  <c r="E258" i="5" s="1"/>
  <c r="D258" i="5" a="1"/>
  <c r="D258" i="5" s="1"/>
  <c r="E257" i="5" a="1"/>
  <c r="E257" i="5" s="1"/>
  <c r="D257" i="5" a="1"/>
  <c r="D257" i="5" s="1"/>
  <c r="E256" i="5" a="1"/>
  <c r="E256" i="5" s="1"/>
  <c r="D256" i="5" a="1"/>
  <c r="D256" i="5" s="1"/>
  <c r="E255" i="5" a="1"/>
  <c r="E255" i="5" s="1"/>
  <c r="D255" i="5" a="1"/>
  <c r="D255" i="5" s="1"/>
  <c r="E254" i="5" a="1"/>
  <c r="E254" i="5" s="1"/>
  <c r="D254" i="5" a="1"/>
  <c r="D254" i="5" s="1"/>
  <c r="E253" i="5" a="1"/>
  <c r="E253" i="5" s="1"/>
  <c r="D253" i="5" a="1"/>
  <c r="D253" i="5" s="1"/>
  <c r="E252" i="5" a="1"/>
  <c r="E252" i="5" s="1"/>
  <c r="D252" i="5" a="1"/>
  <c r="D252" i="5" s="1"/>
  <c r="E251" i="5" a="1"/>
  <c r="E251" i="5" s="1"/>
  <c r="D251" i="5" a="1"/>
  <c r="D251" i="5" s="1"/>
  <c r="E250" i="5" a="1"/>
  <c r="E250" i="5" s="1"/>
  <c r="D250" i="5" a="1"/>
  <c r="D250" i="5" s="1"/>
  <c r="E249" i="5" a="1"/>
  <c r="E249" i="5" s="1"/>
  <c r="D249" i="5" a="1"/>
  <c r="D249" i="5" s="1"/>
  <c r="E248" i="5" a="1"/>
  <c r="E248" i="5" s="1"/>
  <c r="D248" i="5" a="1"/>
  <c r="D248" i="5" s="1"/>
  <c r="E247" i="5" a="1"/>
  <c r="E247" i="5" s="1"/>
  <c r="D247" i="5" a="1"/>
  <c r="D247" i="5" s="1"/>
  <c r="E246" i="5" a="1"/>
  <c r="E246" i="5" s="1"/>
  <c r="D246" i="5" a="1"/>
  <c r="D246" i="5" s="1"/>
  <c r="E242" i="5" a="1"/>
  <c r="E242" i="5" s="1"/>
  <c r="D242" i="5" a="1"/>
  <c r="D242" i="5" s="1"/>
  <c r="E241" i="5" a="1"/>
  <c r="E241" i="5" s="1"/>
  <c r="D241" i="5" a="1"/>
  <c r="D241" i="5" s="1"/>
  <c r="E240" i="5" a="1"/>
  <c r="E240" i="5" s="1"/>
  <c r="D240" i="5" a="1"/>
  <c r="D240" i="5" s="1"/>
  <c r="E239" i="5" a="1"/>
  <c r="E239" i="5" s="1"/>
  <c r="D239" i="5" a="1"/>
  <c r="D239" i="5" s="1"/>
  <c r="E238" i="5" a="1"/>
  <c r="E238" i="5" s="1"/>
  <c r="D238" i="5" a="1"/>
  <c r="D238" i="5" s="1"/>
  <c r="E237" i="5" a="1"/>
  <c r="E237" i="5" s="1"/>
  <c r="D237" i="5" a="1"/>
  <c r="D237" i="5" s="1"/>
  <c r="E236" i="5" a="1"/>
  <c r="E236" i="5" s="1"/>
  <c r="D236" i="5" a="1"/>
  <c r="D236" i="5" s="1"/>
  <c r="E235" i="5" a="1"/>
  <c r="E235" i="5" s="1"/>
  <c r="D235" i="5" a="1"/>
  <c r="D235" i="5" s="1"/>
  <c r="E234" i="5" a="1"/>
  <c r="E234" i="5" s="1"/>
  <c r="D234" i="5" a="1"/>
  <c r="D234" i="5" s="1"/>
  <c r="E233" i="5" a="1"/>
  <c r="E233" i="5" s="1"/>
  <c r="D233" i="5" a="1"/>
  <c r="D233" i="5" s="1"/>
  <c r="E232" i="5" a="1"/>
  <c r="E232" i="5" s="1"/>
  <c r="D232" i="5" a="1"/>
  <c r="D232" i="5" s="1"/>
  <c r="E231" i="5" a="1"/>
  <c r="E231" i="5" s="1"/>
  <c r="D231" i="5" a="1"/>
  <c r="D231" i="5" s="1"/>
  <c r="E230" i="5" a="1"/>
  <c r="E230" i="5" s="1"/>
  <c r="D230" i="5" a="1"/>
  <c r="D230" i="5" s="1"/>
  <c r="E229" i="5" a="1"/>
  <c r="E229" i="5" s="1"/>
  <c r="D229" i="5" a="1"/>
  <c r="D229" i="5" s="1"/>
  <c r="E228" i="5" a="1"/>
  <c r="E228" i="5" s="1"/>
  <c r="D228" i="5" a="1"/>
  <c r="D228" i="5" s="1"/>
  <c r="E227" i="5" a="1"/>
  <c r="E227" i="5" s="1"/>
  <c r="D227" i="5" a="1"/>
  <c r="D227" i="5" s="1"/>
  <c r="E226" i="5" a="1"/>
  <c r="E226" i="5" s="1"/>
  <c r="D226" i="5" a="1"/>
  <c r="D226" i="5" s="1"/>
  <c r="E225" i="5" a="1"/>
  <c r="E225" i="5" s="1"/>
  <c r="D225" i="5" a="1"/>
  <c r="D225" i="5" s="1"/>
  <c r="E224" i="5" a="1"/>
  <c r="E224" i="5" s="1"/>
  <c r="D224" i="5" a="1"/>
  <c r="D224" i="5" s="1"/>
  <c r="E223" i="5" a="1"/>
  <c r="E223" i="5" s="1"/>
  <c r="D223" i="5" a="1"/>
  <c r="D223" i="5" s="1"/>
  <c r="E222" i="5" a="1"/>
  <c r="E222" i="5" s="1"/>
  <c r="D222" i="5" a="1"/>
  <c r="D222" i="5" s="1"/>
  <c r="AJ71" i="6" l="1"/>
  <c r="AJ75" i="6"/>
  <c r="AJ77" i="6"/>
  <c r="I88" i="6"/>
  <c r="AH37" i="6"/>
  <c r="I85" i="6"/>
  <c r="AH47" i="6"/>
  <c r="AJ72" i="6"/>
  <c r="AH40" i="6"/>
  <c r="AH44" i="6"/>
  <c r="I87" i="6"/>
  <c r="AJ73" i="6"/>
  <c r="AH38" i="6"/>
  <c r="I91" i="6"/>
  <c r="AH39" i="6"/>
  <c r="AF42" i="6"/>
  <c r="AF41" i="6"/>
  <c r="AF40" i="6"/>
  <c r="AF46" i="6"/>
  <c r="AF38" i="6"/>
  <c r="AH36" i="6"/>
  <c r="AF44" i="6"/>
  <c r="AF47" i="6"/>
  <c r="AF45" i="6"/>
  <c r="AF39" i="6"/>
  <c r="AF37" i="6"/>
  <c r="AF36" i="6"/>
  <c r="AF43" i="6"/>
  <c r="AI82" i="6"/>
  <c r="I86" i="6"/>
  <c r="AH41" i="6"/>
  <c r="AH45" i="6"/>
  <c r="AJ76" i="6"/>
  <c r="AE69" i="6"/>
  <c r="AC84" i="6"/>
  <c r="AH43" i="6"/>
  <c r="AJ74" i="6"/>
  <c r="I84" i="6"/>
  <c r="I83" i="6"/>
  <c r="AJ70" i="6"/>
  <c r="I92" i="6"/>
  <c r="I90" i="6"/>
  <c r="AJ78" i="6"/>
  <c r="AH46" i="6"/>
  <c r="AJ79" i="6"/>
  <c r="AH42" i="6"/>
  <c r="AJ80" i="6"/>
  <c r="R661" i="5"/>
  <c r="W243" i="5"/>
  <c r="AB891" i="5"/>
  <c r="R889" i="5"/>
  <c r="R219" i="5"/>
  <c r="R83" i="5"/>
  <c r="R128" i="5"/>
  <c r="R243" i="5"/>
  <c r="R380" i="5"/>
  <c r="R504" i="5"/>
  <c r="W128" i="5"/>
  <c r="W889" i="5"/>
  <c r="W219" i="5"/>
  <c r="W83" i="5"/>
  <c r="W380" i="5"/>
  <c r="W805" i="5"/>
  <c r="W661" i="5"/>
  <c r="Y881" i="5"/>
  <c r="Y849" i="5"/>
  <c r="Y817" i="5"/>
  <c r="Y797" i="5"/>
  <c r="Y857" i="5"/>
  <c r="Y861" i="5"/>
  <c r="Y829" i="5"/>
  <c r="Y877" i="5"/>
  <c r="Y845" i="5"/>
  <c r="Y813" i="5"/>
  <c r="Y789" i="5"/>
  <c r="Y753" i="5"/>
  <c r="Y777" i="5"/>
  <c r="Y757" i="5"/>
  <c r="Y793" i="5"/>
  <c r="Y716" i="5"/>
  <c r="Y664" i="5"/>
  <c r="Y709" i="5"/>
  <c r="Y705" i="5"/>
  <c r="Y680" i="5"/>
  <c r="Y638" i="5"/>
  <c r="Y604" i="5"/>
  <c r="Y572" i="5"/>
  <c r="Y616" i="5"/>
  <c r="Y584" i="5"/>
  <c r="Y612" i="5"/>
  <c r="Y580" i="5"/>
  <c r="Y535" i="5"/>
  <c r="Y479" i="5"/>
  <c r="Y447" i="5"/>
  <c r="Y415" i="5"/>
  <c r="Y566" i="5"/>
  <c r="Y563" i="5"/>
  <c r="Y539" i="5"/>
  <c r="Y507" i="5"/>
  <c r="Y483" i="5"/>
  <c r="Y451" i="5"/>
  <c r="Y419" i="5"/>
  <c r="Y390" i="5"/>
  <c r="Y385" i="5"/>
  <c r="Y383" i="5"/>
  <c r="Y394" i="5"/>
  <c r="Y230" i="5"/>
  <c r="Y206" i="5"/>
  <c r="Y354" i="5"/>
  <c r="Y322" i="5"/>
  <c r="Y290" i="5"/>
  <c r="Y258" i="5"/>
  <c r="Y234" i="5"/>
  <c r="Y210" i="5"/>
  <c r="Y358" i="5"/>
  <c r="Y326" i="5"/>
  <c r="Y294" i="5"/>
  <c r="Y262" i="5"/>
  <c r="Y362" i="5"/>
  <c r="Y330" i="5"/>
  <c r="Y298" i="5"/>
  <c r="Y266" i="5"/>
  <c r="Y155" i="5"/>
  <c r="Y152" i="5"/>
  <c r="Y99" i="5"/>
  <c r="Y178" i="5"/>
  <c r="Y148" i="5"/>
  <c r="Y68" i="5"/>
  <c r="Y36" i="5"/>
  <c r="Y8" i="5"/>
  <c r="Y65" i="5"/>
  <c r="Y118" i="5"/>
  <c r="Y162" i="5"/>
  <c r="Y70" i="5"/>
  <c r="Y16" i="5"/>
  <c r="Y42" i="5"/>
  <c r="Y60" i="5"/>
  <c r="Y144" i="5"/>
  <c r="Y91" i="5"/>
  <c r="Y138" i="5"/>
  <c r="Y92" i="5"/>
  <c r="Y127" i="5"/>
  <c r="Y43" i="5"/>
  <c r="Y21" i="5"/>
  <c r="Y213" i="5"/>
  <c r="Y265" i="5"/>
  <c r="Y285" i="5"/>
  <c r="Y293" i="5"/>
  <c r="Y17" i="5"/>
  <c r="Y278" i="5"/>
  <c r="Y181" i="5"/>
  <c r="Y329" i="5"/>
  <c r="Y370" i="5"/>
  <c r="Y364" i="5"/>
  <c r="Y223" i="5"/>
  <c r="Y279" i="5"/>
  <c r="Y343" i="5"/>
  <c r="Y307" i="5"/>
  <c r="Y377" i="5"/>
  <c r="Y271" i="5"/>
  <c r="Y267" i="5"/>
  <c r="Y215" i="5"/>
  <c r="Y263" i="5"/>
  <c r="Y211" i="5"/>
  <c r="Y259" i="5"/>
  <c r="Y255" i="5"/>
  <c r="Y319" i="5"/>
  <c r="Y434" i="5"/>
  <c r="Y540" i="5"/>
  <c r="Y435" i="5"/>
  <c r="Y452" i="5"/>
  <c r="Y26" i="5"/>
  <c r="Y24" i="5"/>
  <c r="Y62" i="5"/>
  <c r="Y93" i="5"/>
  <c r="Y30" i="5"/>
  <c r="Y77" i="5"/>
  <c r="Y134" i="5"/>
  <c r="Y174" i="5"/>
  <c r="Y45" i="5"/>
  <c r="Y106" i="5"/>
  <c r="Y160" i="5"/>
  <c r="Y19" i="5"/>
  <c r="Y67" i="5"/>
  <c r="Y113" i="5"/>
  <c r="Y147" i="5"/>
  <c r="Y7" i="5"/>
  <c r="Y28" i="5"/>
  <c r="Y110" i="5"/>
  <c r="Y39" i="5"/>
  <c r="Y96" i="5"/>
  <c r="Y58" i="5"/>
  <c r="Y139" i="5"/>
  <c r="Y53" i="5"/>
  <c r="Y246" i="5"/>
  <c r="Y186" i="5"/>
  <c r="Y49" i="5"/>
  <c r="Y282" i="5"/>
  <c r="Y187" i="5"/>
  <c r="Y226" i="5"/>
  <c r="Y349" i="5"/>
  <c r="Y353" i="5"/>
  <c r="Y369" i="5"/>
  <c r="Y188" i="5"/>
  <c r="Y283" i="5"/>
  <c r="Y212" i="5"/>
  <c r="Y309" i="5"/>
  <c r="Y288" i="5"/>
  <c r="Y397" i="5"/>
  <c r="Y284" i="5"/>
  <c r="Y363" i="5"/>
  <c r="Y224" i="5"/>
  <c r="Y372" i="5"/>
  <c r="Y388" i="5"/>
  <c r="Y489" i="5"/>
  <c r="Y384" i="5"/>
  <c r="Y537" i="5"/>
  <c r="Y416" i="5"/>
  <c r="Y545" i="5"/>
  <c r="Y402" i="5"/>
  <c r="Y76" i="5"/>
  <c r="Y142" i="5"/>
  <c r="Y33" i="5"/>
  <c r="Y131" i="5"/>
  <c r="Y140" i="5"/>
  <c r="Y182" i="5"/>
  <c r="Y119" i="5"/>
  <c r="Y163" i="5"/>
  <c r="Y52" i="5"/>
  <c r="Y35" i="5"/>
  <c r="Y141" i="5"/>
  <c r="Y46" i="5"/>
  <c r="Y11" i="5"/>
  <c r="Y111" i="5"/>
  <c r="Y109" i="5"/>
  <c r="Y217" i="5"/>
  <c r="Y269" i="5"/>
  <c r="Y366" i="5"/>
  <c r="Y250" i="5"/>
  <c r="Y297" i="5"/>
  <c r="Y81" i="5"/>
  <c r="Y286" i="5"/>
  <c r="Y302" i="5"/>
  <c r="Y333" i="5"/>
  <c r="Y137" i="5"/>
  <c r="Y237" i="5"/>
  <c r="Y310" i="5"/>
  <c r="Y238" i="5"/>
  <c r="Y242" i="5"/>
  <c r="Y300" i="5"/>
  <c r="Y184" i="5"/>
  <c r="Y240" i="5"/>
  <c r="Y296" i="5"/>
  <c r="Y360" i="5"/>
  <c r="Y324" i="5"/>
  <c r="Y393" i="5"/>
  <c r="Y303" i="5"/>
  <c r="Y189" i="5"/>
  <c r="Y280" i="5"/>
  <c r="Y327" i="5"/>
  <c r="Y276" i="5"/>
  <c r="Y323" i="5"/>
  <c r="Y272" i="5"/>
  <c r="Y336" i="5"/>
  <c r="Y398" i="5"/>
  <c r="Y455" i="5"/>
  <c r="Y544" i="5"/>
  <c r="Y386" i="5"/>
  <c r="Y437" i="5"/>
  <c r="Y459" i="5"/>
  <c r="Y501" i="5"/>
  <c r="Y551" i="5"/>
  <c r="Y493" i="5"/>
  <c r="Y525" i="5"/>
  <c r="Y460" i="5"/>
  <c r="Y502" i="5"/>
  <c r="Y29" i="5"/>
  <c r="Y79" i="5"/>
  <c r="Y69" i="5"/>
  <c r="Y97" i="5"/>
  <c r="Y9" i="5"/>
  <c r="Y37" i="5"/>
  <c r="Y80" i="5"/>
  <c r="Y143" i="5"/>
  <c r="Y185" i="5"/>
  <c r="Y48" i="5"/>
  <c r="Y74" i="5"/>
  <c r="Y31" i="5"/>
  <c r="Y87" i="5"/>
  <c r="Y116" i="5"/>
  <c r="Y20" i="5"/>
  <c r="Y95" i="5"/>
  <c r="Y120" i="5"/>
  <c r="Y55" i="5"/>
  <c r="Y108" i="5"/>
  <c r="Y61" i="5"/>
  <c r="Y133" i="5"/>
  <c r="Y254" i="5"/>
  <c r="Y105" i="5"/>
  <c r="Y222" i="5"/>
  <c r="Y172" i="5"/>
  <c r="Y314" i="5"/>
  <c r="Y170" i="5"/>
  <c r="Y357" i="5"/>
  <c r="Y249" i="5"/>
  <c r="Y194" i="5"/>
  <c r="Y236" i="5"/>
  <c r="Y339" i="5"/>
  <c r="Y191" i="5"/>
  <c r="Y320" i="5"/>
  <c r="Y204" i="5"/>
  <c r="Y299" i="5"/>
  <c r="Y192" i="5"/>
  <c r="Y498" i="5"/>
  <c r="Y396" i="5"/>
  <c r="Y462" i="5"/>
  <c r="Y518" i="5"/>
  <c r="Y426" i="5"/>
  <c r="Y82" i="5"/>
  <c r="Y145" i="5"/>
  <c r="Y44" i="5"/>
  <c r="Y149" i="5"/>
  <c r="Y12" i="5"/>
  <c r="Y86" i="5"/>
  <c r="Y51" i="5"/>
  <c r="Y122" i="5"/>
  <c r="Y10" i="5"/>
  <c r="Y54" i="5"/>
  <c r="Y126" i="5"/>
  <c r="Y154" i="5"/>
  <c r="Y64" i="5"/>
  <c r="Y102" i="5"/>
  <c r="Y123" i="5"/>
  <c r="Y14" i="5"/>
  <c r="Y114" i="5"/>
  <c r="Y168" i="5"/>
  <c r="Y257" i="5"/>
  <c r="Y273" i="5"/>
  <c r="Y171" i="5"/>
  <c r="Y164" i="5"/>
  <c r="Y270" i="5"/>
  <c r="Y301" i="5"/>
  <c r="Y225" i="5"/>
  <c r="Y306" i="5"/>
  <c r="Y125" i="5"/>
  <c r="Y229" i="5"/>
  <c r="Y321" i="5"/>
  <c r="Y337" i="5"/>
  <c r="Y241" i="5"/>
  <c r="Y318" i="5"/>
  <c r="Y177" i="5"/>
  <c r="Y342" i="5"/>
  <c r="Y203" i="5"/>
  <c r="Y315" i="5"/>
  <c r="Y199" i="5"/>
  <c r="Y247" i="5"/>
  <c r="Y311" i="5"/>
  <c r="Y371" i="5"/>
  <c r="Y260" i="5"/>
  <c r="Y341" i="5"/>
  <c r="Y193" i="5"/>
  <c r="Y335" i="5"/>
  <c r="Y228" i="5"/>
  <c r="Y316" i="5"/>
  <c r="Y375" i="5"/>
  <c r="Y239" i="5"/>
  <c r="Y344" i="5"/>
  <c r="Y179" i="5"/>
  <c r="Y235" i="5"/>
  <c r="Y340" i="5"/>
  <c r="Y207" i="5"/>
  <c r="Y287" i="5"/>
  <c r="Y351" i="5"/>
  <c r="Y401" i="5"/>
  <c r="Y473" i="5"/>
  <c r="Y547" i="5"/>
  <c r="Y465" i="5"/>
  <c r="Y112" i="5"/>
  <c r="Y47" i="5"/>
  <c r="Y73" i="5"/>
  <c r="Y100" i="5"/>
  <c r="Y15" i="5"/>
  <c r="Y41" i="5"/>
  <c r="Y146" i="5"/>
  <c r="Y90" i="5"/>
  <c r="Y150" i="5"/>
  <c r="Y38" i="5"/>
  <c r="Y158" i="5"/>
  <c r="Y22" i="5"/>
  <c r="Y23" i="5"/>
  <c r="Y165" i="5"/>
  <c r="Y274" i="5"/>
  <c r="Y166" i="5"/>
  <c r="Y218" i="5"/>
  <c r="Y161" i="5"/>
  <c r="Y313" i="5"/>
  <c r="Y167" i="5"/>
  <c r="Y197" i="5"/>
  <c r="Y190" i="5"/>
  <c r="Y361" i="5"/>
  <c r="Y253" i="5"/>
  <c r="Y346" i="5"/>
  <c r="Y227" i="5"/>
  <c r="Y332" i="5"/>
  <c r="Y180" i="5"/>
  <c r="Y275" i="5"/>
  <c r="Y356" i="5"/>
  <c r="Y208" i="5"/>
  <c r="Y352" i="5"/>
  <c r="Y200" i="5"/>
  <c r="Y248" i="5"/>
  <c r="Y295" i="5"/>
  <c r="Y196" i="5"/>
  <c r="Y291" i="5"/>
  <c r="Y209" i="5"/>
  <c r="Y368" i="5"/>
  <c r="Y407" i="5"/>
  <c r="Y511" i="5"/>
  <c r="Y410" i="5"/>
  <c r="Y446" i="5"/>
  <c r="Y471" i="5"/>
  <c r="Y531" i="5"/>
  <c r="Y399" i="5"/>
  <c r="Y456" i="5"/>
  <c r="Y40" i="5"/>
  <c r="Y50" i="5"/>
  <c r="Y115" i="5"/>
  <c r="Y156" i="5"/>
  <c r="Y18" i="5"/>
  <c r="Y103" i="5"/>
  <c r="Y6" i="5"/>
  <c r="Y63" i="5"/>
  <c r="Y13" i="5"/>
  <c r="Y57" i="5"/>
  <c r="Y98" i="5"/>
  <c r="Y135" i="5"/>
  <c r="Y71" i="5"/>
  <c r="Y104" i="5"/>
  <c r="Y136" i="5"/>
  <c r="Y151" i="5"/>
  <c r="Y75" i="5"/>
  <c r="Y124" i="5"/>
  <c r="Y72" i="5"/>
  <c r="Y117" i="5"/>
  <c r="Y175" i="5"/>
  <c r="Y261" i="5"/>
  <c r="Y281" i="5"/>
  <c r="Y289" i="5"/>
  <c r="Y305" i="5"/>
  <c r="Y169" i="5"/>
  <c r="Y325" i="5"/>
  <c r="Y338" i="5"/>
  <c r="Y198" i="5"/>
  <c r="Y350" i="5"/>
  <c r="Y251" i="5"/>
  <c r="Y216" i="5"/>
  <c r="Y264" i="5"/>
  <c r="Y328" i="5"/>
  <c r="Y277" i="5"/>
  <c r="Y232" i="5"/>
  <c r="Y367" i="5"/>
  <c r="Y252" i="5"/>
  <c r="Y331" i="5"/>
  <c r="Y231" i="5"/>
  <c r="Y304" i="5"/>
  <c r="Y373" i="5"/>
  <c r="Y422" i="5"/>
  <c r="Y476" i="5"/>
  <c r="Y521" i="5"/>
  <c r="Y554" i="5"/>
  <c r="Y486" i="5"/>
  <c r="Y450" i="5"/>
  <c r="Y56" i="5"/>
  <c r="Y121" i="5"/>
  <c r="Y173" i="5"/>
  <c r="Y59" i="5"/>
  <c r="Y89" i="5"/>
  <c r="Y159" i="5"/>
  <c r="Y27" i="5"/>
  <c r="Y66" i="5"/>
  <c r="Y132" i="5"/>
  <c r="Y153" i="5"/>
  <c r="Y34" i="5"/>
  <c r="Y94" i="5"/>
  <c r="Y157" i="5"/>
  <c r="Y101" i="5"/>
  <c r="Y25" i="5"/>
  <c r="Y78" i="5"/>
  <c r="Y107" i="5"/>
  <c r="Y32" i="5"/>
  <c r="Y88" i="5"/>
  <c r="Y202" i="5"/>
  <c r="Y214" i="5"/>
  <c r="Y183" i="5"/>
  <c r="Y176" i="5"/>
  <c r="Y317" i="5"/>
  <c r="Y345" i="5"/>
  <c r="Y201" i="5"/>
  <c r="Y334" i="5"/>
  <c r="Y365" i="5"/>
  <c r="Y205" i="5"/>
  <c r="Y268" i="5"/>
  <c r="Y347" i="5"/>
  <c r="Y195" i="5"/>
  <c r="Y292" i="5"/>
  <c r="Y374" i="5"/>
  <c r="Y256" i="5"/>
  <c r="Y378" i="5"/>
  <c r="Y348" i="5"/>
  <c r="Y312" i="5"/>
  <c r="Y359" i="5"/>
  <c r="Y308" i="5"/>
  <c r="Y355" i="5"/>
  <c r="Y233" i="5"/>
  <c r="Y557" i="5"/>
  <c r="Y449" i="5"/>
  <c r="Y534" i="5"/>
  <c r="Y499" i="5"/>
  <c r="Y423" i="5"/>
  <c r="Y477" i="5"/>
  <c r="Y538" i="5"/>
  <c r="Y403" i="5"/>
  <c r="Y420" i="5"/>
  <c r="Y457" i="5"/>
  <c r="Y513" i="5"/>
  <c r="Y439" i="5"/>
  <c r="Y478" i="5"/>
  <c r="Y503" i="5"/>
  <c r="Y543" i="5"/>
  <c r="Y431" i="5"/>
  <c r="Y482" i="5"/>
  <c r="Y517" i="5"/>
  <c r="Y536" i="5"/>
  <c r="Y589" i="5"/>
  <c r="Y629" i="5"/>
  <c r="Y593" i="5"/>
  <c r="Y619" i="5"/>
  <c r="Y468" i="5"/>
  <c r="Y577" i="5"/>
  <c r="Y432" i="5"/>
  <c r="Y585" i="5"/>
  <c r="Y592" i="5"/>
  <c r="Y697" i="5"/>
  <c r="Y641" i="5"/>
  <c r="Y681" i="5"/>
  <c r="Y683" i="5"/>
  <c r="Y670" i="5"/>
  <c r="Y677" i="5"/>
  <c r="Y718" i="5"/>
  <c r="Y755" i="5"/>
  <c r="Y749" i="5"/>
  <c r="Y722" i="5"/>
  <c r="Y771" i="5"/>
  <c r="Y720" i="5"/>
  <c r="Y760" i="5"/>
  <c r="Y773" i="5"/>
  <c r="Y748" i="5"/>
  <c r="Y844" i="5"/>
  <c r="Y841" i="5"/>
  <c r="Y853" i="5"/>
  <c r="Y868" i="5"/>
  <c r="Y788" i="5"/>
  <c r="Y825" i="5"/>
  <c r="Y856" i="5"/>
  <c r="Y508" i="5"/>
  <c r="Y541" i="5"/>
  <c r="Y438" i="5"/>
  <c r="Y480" i="5"/>
  <c r="Y400" i="5"/>
  <c r="Y454" i="5"/>
  <c r="Y529" i="5"/>
  <c r="Y406" i="5"/>
  <c r="Y412" i="5"/>
  <c r="Y445" i="5"/>
  <c r="Y524" i="5"/>
  <c r="Y500" i="5"/>
  <c r="Y626" i="5"/>
  <c r="Y601" i="5"/>
  <c r="Y640" i="5"/>
  <c r="Y591" i="5"/>
  <c r="Y620" i="5"/>
  <c r="Y464" i="5"/>
  <c r="Y588" i="5"/>
  <c r="Y611" i="5"/>
  <c r="Y408" i="5"/>
  <c r="Y573" i="5"/>
  <c r="Y596" i="5"/>
  <c r="Y624" i="5"/>
  <c r="Y674" i="5"/>
  <c r="Y646" i="5"/>
  <c r="Y639" i="5"/>
  <c r="Y685" i="5"/>
  <c r="Y682" i="5"/>
  <c r="Y686" i="5"/>
  <c r="Y642" i="5"/>
  <c r="Y693" i="5"/>
  <c r="Y700" i="5"/>
  <c r="Y768" i="5"/>
  <c r="Y731" i="5"/>
  <c r="Y723" i="5"/>
  <c r="Y796" i="5"/>
  <c r="Y783" i="5"/>
  <c r="Y864" i="5"/>
  <c r="Y784" i="5"/>
  <c r="Y880" i="5"/>
  <c r="Y821" i="5"/>
  <c r="Y871" i="5"/>
  <c r="Y835" i="5"/>
  <c r="Y565" i="5"/>
  <c r="Y405" i="5"/>
  <c r="Y466" i="5"/>
  <c r="Y516" i="5"/>
  <c r="Y559" i="5"/>
  <c r="Y481" i="5"/>
  <c r="Y461" i="5"/>
  <c r="Y553" i="5"/>
  <c r="Y485" i="5"/>
  <c r="Y550" i="5"/>
  <c r="Y603" i="5"/>
  <c r="Y568" i="5"/>
  <c r="Y600" i="5"/>
  <c r="Y622" i="5"/>
  <c r="Y643" i="5"/>
  <c r="Y496" i="5"/>
  <c r="Y599" i="5"/>
  <c r="Y440" i="5"/>
  <c r="Y618" i="5"/>
  <c r="Y701" i="5"/>
  <c r="Y649" i="5"/>
  <c r="Y688" i="5"/>
  <c r="Y650" i="5"/>
  <c r="Y689" i="5"/>
  <c r="Y654" i="5"/>
  <c r="Y673" i="5"/>
  <c r="Y724" i="5"/>
  <c r="Y758" i="5"/>
  <c r="Y715" i="5"/>
  <c r="Y725" i="5"/>
  <c r="Y759" i="5"/>
  <c r="Y657" i="5"/>
  <c r="Y741" i="5"/>
  <c r="Y763" i="5"/>
  <c r="Y711" i="5"/>
  <c r="Y848" i="5"/>
  <c r="Y865" i="5"/>
  <c r="Y832" i="5"/>
  <c r="Y882" i="5"/>
  <c r="Y512" i="5"/>
  <c r="Y548" i="5"/>
  <c r="Y490" i="5"/>
  <c r="Y441" i="5"/>
  <c r="Y562" i="5"/>
  <c r="Y424" i="5"/>
  <c r="Y467" i="5"/>
  <c r="Y484" i="5"/>
  <c r="Y532" i="5"/>
  <c r="Y418" i="5"/>
  <c r="Y488" i="5"/>
  <c r="Y448" i="5"/>
  <c r="Y527" i="5"/>
  <c r="Y443" i="5"/>
  <c r="Y606" i="5"/>
  <c r="Y587" i="5"/>
  <c r="Y564" i="5"/>
  <c r="Y627" i="5"/>
  <c r="Y520" i="5"/>
  <c r="Y595" i="5"/>
  <c r="Y614" i="5"/>
  <c r="Y472" i="5"/>
  <c r="Y652" i="5"/>
  <c r="Y684" i="5"/>
  <c r="Y707" i="5"/>
  <c r="Y653" i="5"/>
  <c r="Y692" i="5"/>
  <c r="Y644" i="5"/>
  <c r="Y660" i="5"/>
  <c r="Y696" i="5"/>
  <c r="Y656" i="5"/>
  <c r="Y742" i="5"/>
  <c r="Y727" i="5"/>
  <c r="Y740" i="5"/>
  <c r="Y734" i="5"/>
  <c r="Y714" i="5"/>
  <c r="Y717" i="5"/>
  <c r="Y800" i="5"/>
  <c r="Y780" i="5"/>
  <c r="Y820" i="5"/>
  <c r="Y726" i="5"/>
  <c r="Y884" i="5"/>
  <c r="Y798" i="5"/>
  <c r="Y886" i="5"/>
  <c r="Y413" i="5"/>
  <c r="Y515" i="5"/>
  <c r="Y453" i="5"/>
  <c r="Y487" i="5"/>
  <c r="Y526" i="5"/>
  <c r="Y395" i="5"/>
  <c r="Y425" i="5"/>
  <c r="Y492" i="5"/>
  <c r="Y530" i="5"/>
  <c r="Y615" i="5"/>
  <c r="Y571" i="5"/>
  <c r="Y633" i="5"/>
  <c r="Y561" i="5"/>
  <c r="Y630" i="5"/>
  <c r="Y607" i="5"/>
  <c r="Y598" i="5"/>
  <c r="Y631" i="5"/>
  <c r="Y552" i="5"/>
  <c r="Y608" i="5"/>
  <c r="Y602" i="5"/>
  <c r="Y579" i="5"/>
  <c r="Y621" i="5"/>
  <c r="Y655" i="5"/>
  <c r="Y691" i="5"/>
  <c r="Y704" i="5"/>
  <c r="Y695" i="5"/>
  <c r="Y665" i="5"/>
  <c r="Y647" i="5"/>
  <c r="Y699" i="5"/>
  <c r="Y666" i="5"/>
  <c r="Y636" i="5"/>
  <c r="Y648" i="5"/>
  <c r="Y659" i="5"/>
  <c r="Y761" i="5"/>
  <c r="Y736" i="5"/>
  <c r="Y733" i="5"/>
  <c r="Y762" i="5"/>
  <c r="Y744" i="5"/>
  <c r="Y766" i="5"/>
  <c r="Y751" i="5"/>
  <c r="Y873" i="5"/>
  <c r="Y801" i="5"/>
  <c r="Y812" i="5"/>
  <c r="Y785" i="5"/>
  <c r="Y836" i="5"/>
  <c r="Y779" i="5"/>
  <c r="Y850" i="5"/>
  <c r="Y522" i="5"/>
  <c r="Y376" i="5"/>
  <c r="Y519" i="5"/>
  <c r="Y414" i="5"/>
  <c r="Y444" i="5"/>
  <c r="Y427" i="5"/>
  <c r="Y469" i="5"/>
  <c r="Y491" i="5"/>
  <c r="Y546" i="5"/>
  <c r="Y421" i="5"/>
  <c r="Y510" i="5"/>
  <c r="Y458" i="5"/>
  <c r="Y560" i="5"/>
  <c r="Y609" i="5"/>
  <c r="Y590" i="5"/>
  <c r="Y555" i="5"/>
  <c r="Y610" i="5"/>
  <c r="Y578" i="5"/>
  <c r="Y617" i="5"/>
  <c r="Y567" i="5"/>
  <c r="Y556" i="5"/>
  <c r="Y658" i="5"/>
  <c r="Y668" i="5"/>
  <c r="Y708" i="5"/>
  <c r="Y645" i="5"/>
  <c r="Y687" i="5"/>
  <c r="Y703" i="5"/>
  <c r="Y745" i="5"/>
  <c r="Y764" i="5"/>
  <c r="Y712" i="5"/>
  <c r="Y737" i="5"/>
  <c r="Y710" i="5"/>
  <c r="Y743" i="5"/>
  <c r="Y706" i="5"/>
  <c r="Y721" i="5"/>
  <c r="Y852" i="5"/>
  <c r="Y787" i="5"/>
  <c r="Y824" i="5"/>
  <c r="Y738" i="5"/>
  <c r="Y822" i="5"/>
  <c r="Y794" i="5"/>
  <c r="Y429" i="5"/>
  <c r="Y391" i="5"/>
  <c r="Y523" i="5"/>
  <c r="Y389" i="5"/>
  <c r="Y509" i="5"/>
  <c r="Y387" i="5"/>
  <c r="Y430" i="5"/>
  <c r="Y494" i="5"/>
  <c r="Y549" i="5"/>
  <c r="Y428" i="5"/>
  <c r="Y470" i="5"/>
  <c r="Y495" i="5"/>
  <c r="Y533" i="5"/>
  <c r="Y586" i="5"/>
  <c r="Y625" i="5"/>
  <c r="Y583" i="5"/>
  <c r="Y404" i="5"/>
  <c r="Y574" i="5"/>
  <c r="Y569" i="5"/>
  <c r="Y575" i="5"/>
  <c r="Y634" i="5"/>
  <c r="Y605" i="5"/>
  <c r="Y628" i="5"/>
  <c r="Y558" i="5"/>
  <c r="Y582" i="5"/>
  <c r="Y632" i="5"/>
  <c r="Y694" i="5"/>
  <c r="Y637" i="5"/>
  <c r="Y678" i="5"/>
  <c r="Y698" i="5"/>
  <c r="Y672" i="5"/>
  <c r="Y669" i="5"/>
  <c r="Y702" i="5"/>
  <c r="Y676" i="5"/>
  <c r="Y667" i="5"/>
  <c r="Y752" i="5"/>
  <c r="Y767" i="5"/>
  <c r="Y739" i="5"/>
  <c r="Y719" i="5"/>
  <c r="Y765" i="5"/>
  <c r="Y750" i="5"/>
  <c r="Y747" i="5"/>
  <c r="Y754" i="5"/>
  <c r="Y732" i="5"/>
  <c r="Y833" i="5"/>
  <c r="Y885" i="5"/>
  <c r="Y816" i="5"/>
  <c r="Y781" i="5"/>
  <c r="Y809" i="5"/>
  <c r="Y869" i="5"/>
  <c r="Y770" i="5"/>
  <c r="Y839" i="5"/>
  <c r="Y474" i="5"/>
  <c r="Y528" i="5"/>
  <c r="Y463" i="5"/>
  <c r="Y417" i="5"/>
  <c r="Y542" i="5"/>
  <c r="Y392" i="5"/>
  <c r="Y433" i="5"/>
  <c r="Y497" i="5"/>
  <c r="Y379" i="5"/>
  <c r="Y442" i="5"/>
  <c r="Y409" i="5"/>
  <c r="Y514" i="5"/>
  <c r="Y411" i="5"/>
  <c r="Y475" i="5"/>
  <c r="Y436" i="5"/>
  <c r="Y597" i="5"/>
  <c r="Y594" i="5"/>
  <c r="Y623" i="5"/>
  <c r="Y613" i="5"/>
  <c r="Y581" i="5"/>
  <c r="Y576" i="5"/>
  <c r="Y635" i="5"/>
  <c r="Y570" i="5"/>
  <c r="Y671" i="5"/>
  <c r="Y675" i="5"/>
  <c r="Y679" i="5"/>
  <c r="Y651" i="5"/>
  <c r="Y690" i="5"/>
  <c r="Y756" i="5"/>
  <c r="Y746" i="5"/>
  <c r="Y769" i="5"/>
  <c r="Y713" i="5"/>
  <c r="Y772" i="5"/>
  <c r="Y735" i="5"/>
  <c r="Y837" i="5"/>
  <c r="Y774" i="5"/>
  <c r="Y876" i="5"/>
  <c r="Y792" i="5"/>
  <c r="Y854" i="5"/>
  <c r="Y818" i="5"/>
  <c r="Y867" i="5"/>
  <c r="Y790" i="5"/>
  <c r="Y838" i="5"/>
  <c r="Y843" i="5"/>
  <c r="Y863" i="5"/>
  <c r="Y827" i="5"/>
  <c r="Y782" i="5"/>
  <c r="Y840" i="5"/>
  <c r="Y795" i="5"/>
  <c r="Y776" i="5"/>
  <c r="Y879" i="5"/>
  <c r="Y858" i="5"/>
  <c r="Y814" i="5"/>
  <c r="Y855" i="5"/>
  <c r="Y851" i="5"/>
  <c r="Y791" i="5"/>
  <c r="Y860" i="5"/>
  <c r="Y878" i="5"/>
  <c r="Y842" i="5"/>
  <c r="Y799" i="5"/>
  <c r="Y870" i="5"/>
  <c r="Y815" i="5"/>
  <c r="Y802" i="5"/>
  <c r="Y875" i="5"/>
  <c r="Y831" i="5"/>
  <c r="Y872" i="5"/>
  <c r="Y819" i="5"/>
  <c r="Y830" i="5"/>
  <c r="Y804" i="5"/>
  <c r="Y888" i="5"/>
  <c r="Y786" i="5"/>
  <c r="Y859" i="5"/>
  <c r="Y887" i="5"/>
  <c r="Y866" i="5"/>
  <c r="Y847" i="5"/>
  <c r="Y811" i="5"/>
  <c r="Y803" i="5"/>
  <c r="Y808" i="5"/>
  <c r="Y826" i="5"/>
  <c r="Y775" i="5"/>
  <c r="Y846" i="5"/>
  <c r="Y810" i="5"/>
  <c r="Y874" i="5"/>
  <c r="Y823" i="5"/>
  <c r="Y778" i="5"/>
  <c r="Y834" i="5"/>
  <c r="Y883" i="5"/>
  <c r="Y862" i="5"/>
  <c r="Y828" i="5"/>
  <c r="W504" i="5"/>
  <c r="W728" i="5"/>
  <c r="T793" i="5"/>
  <c r="T861" i="5"/>
  <c r="T833" i="5"/>
  <c r="T837" i="5"/>
  <c r="T877" i="5"/>
  <c r="T754" i="5"/>
  <c r="T769" i="5"/>
  <c r="T737" i="5"/>
  <c r="T781" i="5"/>
  <c r="T777" i="5"/>
  <c r="T762" i="5"/>
  <c r="T679" i="5"/>
  <c r="T655" i="5"/>
  <c r="T694" i="5"/>
  <c r="T665" i="5"/>
  <c r="T713" i="5"/>
  <c r="T641" i="5"/>
  <c r="T607" i="5"/>
  <c r="T611" i="5"/>
  <c r="T579" i="5"/>
  <c r="T544" i="5"/>
  <c r="T548" i="5"/>
  <c r="T516" i="5"/>
  <c r="T469" i="5"/>
  <c r="T437" i="5"/>
  <c r="T405" i="5"/>
  <c r="T461" i="5"/>
  <c r="T429" i="5"/>
  <c r="T397" i="5"/>
  <c r="T473" i="5"/>
  <c r="T441" i="5"/>
  <c r="T409" i="5"/>
  <c r="T357" i="5"/>
  <c r="T325" i="5"/>
  <c r="T299" i="5"/>
  <c r="T267" i="5"/>
  <c r="T223" i="5"/>
  <c r="T321" i="5"/>
  <c r="T230" i="5"/>
  <c r="T278" i="5"/>
  <c r="T246" i="5"/>
  <c r="T198" i="5"/>
  <c r="T178" i="5"/>
  <c r="T146" i="5"/>
  <c r="T69" i="5"/>
  <c r="T190" i="5"/>
  <c r="T164" i="5"/>
  <c r="T161" i="5"/>
  <c r="T132" i="5"/>
  <c r="T102" i="5"/>
  <c r="T170" i="5"/>
  <c r="T138" i="5"/>
  <c r="T114" i="5"/>
  <c r="T197" i="5"/>
  <c r="T195" i="5"/>
  <c r="T193" i="5"/>
  <c r="T150" i="5"/>
  <c r="T199" i="5"/>
  <c r="T191" i="5"/>
  <c r="T206" i="5"/>
  <c r="T46" i="5"/>
  <c r="T58" i="5"/>
  <c r="T10" i="5"/>
  <c r="T7" i="5"/>
  <c r="T15" i="5"/>
  <c r="T22" i="5"/>
  <c r="T38" i="5"/>
  <c r="T35" i="5"/>
  <c r="T43" i="5"/>
  <c r="T54" i="5"/>
  <c r="T98" i="5"/>
  <c r="T136" i="5"/>
  <c r="T171" i="5"/>
  <c r="T163" i="5"/>
  <c r="T24" i="5"/>
  <c r="T99" i="5"/>
  <c r="T153" i="5"/>
  <c r="T72" i="5"/>
  <c r="T94" i="5"/>
  <c r="T189" i="5"/>
  <c r="T106" i="5"/>
  <c r="T32" i="5"/>
  <c r="T100" i="5"/>
  <c r="T176" i="5"/>
  <c r="T79" i="5"/>
  <c r="T228" i="5"/>
  <c r="T297" i="5"/>
  <c r="T272" i="5"/>
  <c r="T167" i="5"/>
  <c r="T285" i="5"/>
  <c r="T202" i="5"/>
  <c r="T253" i="5"/>
  <c r="T308" i="5"/>
  <c r="T251" i="5"/>
  <c r="T286" i="5"/>
  <c r="T305" i="5"/>
  <c r="T209" i="5"/>
  <c r="T280" i="5"/>
  <c r="T227" i="5"/>
  <c r="T271" i="5"/>
  <c r="T307" i="5"/>
  <c r="T364" i="5"/>
  <c r="T334" i="5"/>
  <c r="T411" i="5"/>
  <c r="T470" i="5"/>
  <c r="T468" i="5"/>
  <c r="T341" i="5"/>
  <c r="T460" i="5"/>
  <c r="T372" i="5"/>
  <c r="T455" i="5"/>
  <c r="T329" i="5"/>
  <c r="T406" i="5"/>
  <c r="T450" i="5"/>
  <c r="T430" i="5"/>
  <c r="T480" i="5"/>
  <c r="T517" i="5"/>
  <c r="T525" i="5"/>
  <c r="T518" i="5"/>
  <c r="T539" i="5"/>
  <c r="T560" i="5"/>
  <c r="T543" i="5"/>
  <c r="T528" i="5"/>
  <c r="T566" i="5"/>
  <c r="T577" i="5"/>
  <c r="T16" i="5"/>
  <c r="T17" i="5"/>
  <c r="T33" i="5"/>
  <c r="T42" i="5"/>
  <c r="T101" i="5"/>
  <c r="T139" i="5"/>
  <c r="T174" i="5"/>
  <c r="T70" i="5"/>
  <c r="T107" i="5"/>
  <c r="T124" i="5"/>
  <c r="T76" i="5"/>
  <c r="T71" i="5"/>
  <c r="T134" i="5"/>
  <c r="T108" i="5"/>
  <c r="T78" i="5"/>
  <c r="T115" i="5"/>
  <c r="T144" i="5"/>
  <c r="T56" i="5"/>
  <c r="T123" i="5"/>
  <c r="T142" i="5"/>
  <c r="T162" i="5"/>
  <c r="T268" i="5"/>
  <c r="T204" i="5"/>
  <c r="T222" i="5"/>
  <c r="T263" i="5"/>
  <c r="T200" i="5"/>
  <c r="T260" i="5"/>
  <c r="T214" i="5"/>
  <c r="T257" i="5"/>
  <c r="T274" i="5"/>
  <c r="T303" i="5"/>
  <c r="T215" i="5"/>
  <c r="T312" i="5"/>
  <c r="T333" i="5"/>
  <c r="T423" i="5"/>
  <c r="T330" i="5"/>
  <c r="T385" i="5"/>
  <c r="T421" i="5"/>
  <c r="T365" i="5"/>
  <c r="T362" i="5"/>
  <c r="T386" i="5"/>
  <c r="T490" i="5"/>
  <c r="T359" i="5"/>
  <c r="T399" i="5"/>
  <c r="T216" i="5"/>
  <c r="T435" i="5"/>
  <c r="T310" i="5"/>
  <c r="T425" i="5"/>
  <c r="T472" i="5"/>
  <c r="T344" i="5"/>
  <c r="T378" i="5"/>
  <c r="T476" i="5"/>
  <c r="T384" i="5"/>
  <c r="T483" i="5"/>
  <c r="T562" i="5"/>
  <c r="T509" i="5"/>
  <c r="T502" i="5"/>
  <c r="T510" i="5"/>
  <c r="T532" i="5"/>
  <c r="T557" i="5"/>
  <c r="T571" i="5"/>
  <c r="T6" i="5"/>
  <c r="T26" i="5"/>
  <c r="T57" i="5"/>
  <c r="T73" i="5"/>
  <c r="T149" i="5"/>
  <c r="T182" i="5"/>
  <c r="T137" i="5"/>
  <c r="T160" i="5"/>
  <c r="T28" i="5"/>
  <c r="T74" i="5"/>
  <c r="T157" i="5"/>
  <c r="T201" i="5"/>
  <c r="T103" i="5"/>
  <c r="T183" i="5"/>
  <c r="T86" i="5"/>
  <c r="T231" i="5"/>
  <c r="T300" i="5"/>
  <c r="T288" i="5"/>
  <c r="T207" i="5"/>
  <c r="T229" i="5"/>
  <c r="T266" i="5"/>
  <c r="T295" i="5"/>
  <c r="T226" i="5"/>
  <c r="T311" i="5"/>
  <c r="T205" i="5"/>
  <c r="T289" i="5"/>
  <c r="T296" i="5"/>
  <c r="T242" i="5"/>
  <c r="T306" i="5"/>
  <c r="T224" i="5"/>
  <c r="T314" i="5"/>
  <c r="T336" i="5"/>
  <c r="T393" i="5"/>
  <c r="T428" i="5"/>
  <c r="T508" i="5"/>
  <c r="T388" i="5"/>
  <c r="T339" i="5"/>
  <c r="T368" i="5"/>
  <c r="T415" i="5"/>
  <c r="T444" i="5"/>
  <c r="T481" i="5"/>
  <c r="T319" i="5"/>
  <c r="T459" i="5"/>
  <c r="T328" i="5"/>
  <c r="T432" i="5"/>
  <c r="T471" i="5"/>
  <c r="T240" i="5"/>
  <c r="T343" i="5"/>
  <c r="T363" i="5"/>
  <c r="T475" i="5"/>
  <c r="T427" i="5"/>
  <c r="T417" i="5"/>
  <c r="T453" i="5"/>
  <c r="T387" i="5"/>
  <c r="T445" i="5"/>
  <c r="T501" i="5"/>
  <c r="T529" i="5"/>
  <c r="T558" i="5"/>
  <c r="T565" i="5"/>
  <c r="T555" i="5"/>
  <c r="T21" i="5"/>
  <c r="T37" i="5"/>
  <c r="T41" i="5"/>
  <c r="T9" i="5"/>
  <c r="T20" i="5"/>
  <c r="T113" i="5"/>
  <c r="T177" i="5"/>
  <c r="T50" i="5"/>
  <c r="T110" i="5"/>
  <c r="T181" i="5"/>
  <c r="T131" i="5"/>
  <c r="T185" i="5"/>
  <c r="T55" i="5"/>
  <c r="T105" i="5"/>
  <c r="T77" i="5"/>
  <c r="T111" i="5"/>
  <c r="T87" i="5"/>
  <c r="T119" i="5"/>
  <c r="T158" i="5"/>
  <c r="T154" i="5"/>
  <c r="T88" i="5"/>
  <c r="T145" i="5"/>
  <c r="T180" i="5"/>
  <c r="T118" i="5"/>
  <c r="T234" i="5"/>
  <c r="T298" i="5"/>
  <c r="T276" i="5"/>
  <c r="T208" i="5"/>
  <c r="T270" i="5"/>
  <c r="T264" i="5"/>
  <c r="T281" i="5"/>
  <c r="T313" i="5"/>
  <c r="T316" i="5"/>
  <c r="T347" i="5"/>
  <c r="T395" i="5"/>
  <c r="T345" i="5"/>
  <c r="T404" i="5"/>
  <c r="T440" i="5"/>
  <c r="T348" i="5"/>
  <c r="T379" i="5"/>
  <c r="T484" i="5"/>
  <c r="T377" i="5"/>
  <c r="T389" i="5"/>
  <c r="T465" i="5"/>
  <c r="T366" i="5"/>
  <c r="T402" i="5"/>
  <c r="T438" i="5"/>
  <c r="T332" i="5"/>
  <c r="T433" i="5"/>
  <c r="T420" i="5"/>
  <c r="T398" i="5"/>
  <c r="T448" i="5"/>
  <c r="T547" i="5"/>
  <c r="T538" i="5"/>
  <c r="T338" i="5"/>
  <c r="T522" i="5"/>
  <c r="T559" i="5"/>
  <c r="T523" i="5"/>
  <c r="T390" i="5"/>
  <c r="T513" i="5"/>
  <c r="T498" i="5"/>
  <c r="T8" i="5"/>
  <c r="T30" i="5"/>
  <c r="T19" i="5"/>
  <c r="T52" i="5"/>
  <c r="T36" i="5"/>
  <c r="T66" i="5"/>
  <c r="T155" i="5"/>
  <c r="T184" i="5"/>
  <c r="T89" i="5"/>
  <c r="T117" i="5"/>
  <c r="T152" i="5"/>
  <c r="T93" i="5"/>
  <c r="T140" i="5"/>
  <c r="T166" i="5"/>
  <c r="T44" i="5"/>
  <c r="T172" i="5"/>
  <c r="T53" i="5"/>
  <c r="T81" i="5"/>
  <c r="T13" i="5"/>
  <c r="T187" i="5"/>
  <c r="T159" i="5"/>
  <c r="T237" i="5"/>
  <c r="T225" i="5"/>
  <c r="T291" i="5"/>
  <c r="T210" i="5"/>
  <c r="T232" i="5"/>
  <c r="T269" i="5"/>
  <c r="T233" i="5"/>
  <c r="T292" i="5"/>
  <c r="T248" i="5"/>
  <c r="T287" i="5"/>
  <c r="T315" i="5"/>
  <c r="T249" i="5"/>
  <c r="T212" i="5"/>
  <c r="T318" i="5"/>
  <c r="T401" i="5"/>
  <c r="T443" i="5"/>
  <c r="T354" i="5"/>
  <c r="T324" i="5"/>
  <c r="T487" i="5"/>
  <c r="T331" i="5"/>
  <c r="T474" i="5"/>
  <c r="T340" i="5"/>
  <c r="T482" i="5"/>
  <c r="T317" i="5"/>
  <c r="T346" i="5"/>
  <c r="T369" i="5"/>
  <c r="T479" i="5"/>
  <c r="T353" i="5"/>
  <c r="T400" i="5"/>
  <c r="T442" i="5"/>
  <c r="T495" i="5"/>
  <c r="T367" i="5"/>
  <c r="T436" i="5"/>
  <c r="T463" i="5"/>
  <c r="T451" i="5"/>
  <c r="T511" i="5"/>
  <c r="T535" i="5"/>
  <c r="T499" i="5"/>
  <c r="T370" i="5"/>
  <c r="T519" i="5"/>
  <c r="T545" i="5"/>
  <c r="T527" i="5"/>
  <c r="T422" i="5"/>
  <c r="T549" i="5"/>
  <c r="T503" i="5"/>
  <c r="T537" i="5"/>
  <c r="T589" i="5"/>
  <c r="T622" i="5"/>
  <c r="T11" i="5"/>
  <c r="T25" i="5"/>
  <c r="T51" i="5"/>
  <c r="T45" i="5"/>
  <c r="T12" i="5"/>
  <c r="T23" i="5"/>
  <c r="T47" i="5"/>
  <c r="T82" i="5"/>
  <c r="T127" i="5"/>
  <c r="T60" i="5"/>
  <c r="T40" i="5"/>
  <c r="T61" i="5"/>
  <c r="T169" i="5"/>
  <c r="T80" i="5"/>
  <c r="T122" i="5"/>
  <c r="T179" i="5"/>
  <c r="T109" i="5"/>
  <c r="T116" i="5"/>
  <c r="T148" i="5"/>
  <c r="T262" i="5"/>
  <c r="T304" i="5"/>
  <c r="T301" i="5"/>
  <c r="T238" i="5"/>
  <c r="T279" i="5"/>
  <c r="T211" i="5"/>
  <c r="T273" i="5"/>
  <c r="T239" i="5"/>
  <c r="T309" i="5"/>
  <c r="T290" i="5"/>
  <c r="T236" i="5"/>
  <c r="T323" i="5"/>
  <c r="T350" i="5"/>
  <c r="T410" i="5"/>
  <c r="T407" i="5"/>
  <c r="T456" i="5"/>
  <c r="T351" i="5"/>
  <c r="T391" i="5"/>
  <c r="T431" i="5"/>
  <c r="T493" i="5"/>
  <c r="T408" i="5"/>
  <c r="T371" i="5"/>
  <c r="T322" i="5"/>
  <c r="T392" i="5"/>
  <c r="T449" i="5"/>
  <c r="T252" i="5"/>
  <c r="T373" i="5"/>
  <c r="T342" i="5"/>
  <c r="T413" i="5"/>
  <c r="T462" i="5"/>
  <c r="T550" i="5"/>
  <c r="T512" i="5"/>
  <c r="T541" i="5"/>
  <c r="T394" i="5"/>
  <c r="T454" i="5"/>
  <c r="T531" i="5"/>
  <c r="T18" i="5"/>
  <c r="T34" i="5"/>
  <c r="T27" i="5"/>
  <c r="T31" i="5"/>
  <c r="T95" i="5"/>
  <c r="T188" i="5"/>
  <c r="T92" i="5"/>
  <c r="T168" i="5"/>
  <c r="T156" i="5"/>
  <c r="T194" i="5"/>
  <c r="T96" i="5"/>
  <c r="T143" i="5"/>
  <c r="T126" i="5"/>
  <c r="T175" i="5"/>
  <c r="T97" i="5"/>
  <c r="T91" i="5"/>
  <c r="T173" i="5"/>
  <c r="T151" i="5"/>
  <c r="T218" i="5"/>
  <c r="T294" i="5"/>
  <c r="T213" i="5"/>
  <c r="T235" i="5"/>
  <c r="T282" i="5"/>
  <c r="T250" i="5"/>
  <c r="T283" i="5"/>
  <c r="T241" i="5"/>
  <c r="T302" i="5"/>
  <c r="T277" i="5"/>
  <c r="T261" i="5"/>
  <c r="T203" i="5"/>
  <c r="T255" i="5"/>
  <c r="T447" i="5"/>
  <c r="T361" i="5"/>
  <c r="T327" i="5"/>
  <c r="T396" i="5"/>
  <c r="T467" i="5"/>
  <c r="T337" i="5"/>
  <c r="T478" i="5"/>
  <c r="T349" i="5"/>
  <c r="T383" i="5"/>
  <c r="T412" i="5"/>
  <c r="T485" i="5"/>
  <c r="T452" i="5"/>
  <c r="T488" i="5"/>
  <c r="T360" i="5"/>
  <c r="T446" i="5"/>
  <c r="T403" i="5"/>
  <c r="T439" i="5"/>
  <c r="T466" i="5"/>
  <c r="T416" i="5"/>
  <c r="T514" i="5"/>
  <c r="T521" i="5"/>
  <c r="T515" i="5"/>
  <c r="T426" i="5"/>
  <c r="T526" i="5"/>
  <c r="T530" i="5"/>
  <c r="T489" i="5"/>
  <c r="T486" i="5"/>
  <c r="T520" i="5"/>
  <c r="T629" i="5"/>
  <c r="T574" i="5"/>
  <c r="T14" i="5"/>
  <c r="T29" i="5"/>
  <c r="T48" i="5"/>
  <c r="T39" i="5"/>
  <c r="T49" i="5"/>
  <c r="T104" i="5"/>
  <c r="T67" i="5"/>
  <c r="T68" i="5"/>
  <c r="T186" i="5"/>
  <c r="T135" i="5"/>
  <c r="T256" i="5"/>
  <c r="T494" i="5"/>
  <c r="T491" i="5"/>
  <c r="T374" i="5"/>
  <c r="T554" i="5"/>
  <c r="T500" i="5"/>
  <c r="T556" i="5"/>
  <c r="T553" i="5"/>
  <c r="T606" i="5"/>
  <c r="T626" i="5"/>
  <c r="T569" i="5"/>
  <c r="T587" i="5"/>
  <c r="T595" i="5"/>
  <c r="T614" i="5"/>
  <c r="T628" i="5"/>
  <c r="T576" i="5"/>
  <c r="T686" i="5"/>
  <c r="T675" i="5"/>
  <c r="T635" i="5"/>
  <c r="T701" i="5"/>
  <c r="T639" i="5"/>
  <c r="T642" i="5"/>
  <c r="T759" i="5"/>
  <c r="T738" i="5"/>
  <c r="T773" i="5"/>
  <c r="T757" i="5"/>
  <c r="T707" i="5"/>
  <c r="T745" i="5"/>
  <c r="T749" i="5"/>
  <c r="T780" i="5"/>
  <c r="T873" i="5"/>
  <c r="T785" i="5"/>
  <c r="T727" i="5"/>
  <c r="T844" i="5"/>
  <c r="T860" i="5"/>
  <c r="T865" i="5"/>
  <c r="T813" i="5"/>
  <c r="T779" i="5"/>
  <c r="T867" i="5"/>
  <c r="T814" i="5"/>
  <c r="T788" i="5"/>
  <c r="T874" i="5"/>
  <c r="T870" i="5"/>
  <c r="T851" i="5"/>
  <c r="T830" i="5"/>
  <c r="T121" i="5"/>
  <c r="T65" i="5"/>
  <c r="T112" i="5"/>
  <c r="T120" i="5"/>
  <c r="T254" i="5"/>
  <c r="T418" i="5"/>
  <c r="T434" i="5"/>
  <c r="T320" i="5"/>
  <c r="T561" i="5"/>
  <c r="T609" i="5"/>
  <c r="T633" i="5"/>
  <c r="T610" i="5"/>
  <c r="T627" i="5"/>
  <c r="T575" i="5"/>
  <c r="T591" i="5"/>
  <c r="T582" i="5"/>
  <c r="T608" i="5"/>
  <c r="T677" i="5"/>
  <c r="T649" i="5"/>
  <c r="T638" i="5"/>
  <c r="T704" i="5"/>
  <c r="T651" i="5"/>
  <c r="T682" i="5"/>
  <c r="T722" i="5"/>
  <c r="T747" i="5"/>
  <c r="T744" i="5"/>
  <c r="T714" i="5"/>
  <c r="T718" i="5"/>
  <c r="T758" i="5"/>
  <c r="T784" i="5"/>
  <c r="T884" i="5"/>
  <c r="T869" i="5"/>
  <c r="T822" i="5"/>
  <c r="T794" i="5"/>
  <c r="T831" i="5"/>
  <c r="T803" i="5"/>
  <c r="T782" i="5"/>
  <c r="T823" i="5"/>
  <c r="T887" i="5"/>
  <c r="T832" i="5"/>
  <c r="T802" i="5"/>
  <c r="T858" i="5"/>
  <c r="T62" i="5"/>
  <c r="T75" i="5"/>
  <c r="T192" i="5"/>
  <c r="T497" i="5"/>
  <c r="T507" i="5"/>
  <c r="T564" i="5"/>
  <c r="T612" i="5"/>
  <c r="T578" i="5"/>
  <c r="T594" i="5"/>
  <c r="T567" i="5"/>
  <c r="T598" i="5"/>
  <c r="T617" i="5"/>
  <c r="T570" i="5"/>
  <c r="T596" i="5"/>
  <c r="T637" i="5"/>
  <c r="T631" i="5"/>
  <c r="T691" i="5"/>
  <c r="T656" i="5"/>
  <c r="T681" i="5"/>
  <c r="T592" i="5"/>
  <c r="T654" i="5"/>
  <c r="T645" i="5"/>
  <c r="T693" i="5"/>
  <c r="T724" i="5"/>
  <c r="T668" i="5"/>
  <c r="T760" i="5"/>
  <c r="T726" i="5"/>
  <c r="T748" i="5"/>
  <c r="T768" i="5"/>
  <c r="T761" i="5"/>
  <c r="T801" i="5"/>
  <c r="T809" i="5"/>
  <c r="T796" i="5"/>
  <c r="T848" i="5"/>
  <c r="T864" i="5"/>
  <c r="T797" i="5"/>
  <c r="T853" i="5"/>
  <c r="T881" i="5"/>
  <c r="T839" i="5"/>
  <c r="T818" i="5"/>
  <c r="T846" i="5"/>
  <c r="T810" i="5"/>
  <c r="T866" i="5"/>
  <c r="T847" i="5"/>
  <c r="T811" i="5"/>
  <c r="T875" i="5"/>
  <c r="T125" i="5"/>
  <c r="T141" i="5"/>
  <c r="T59" i="5"/>
  <c r="T217" i="5"/>
  <c r="T414" i="5"/>
  <c r="T358" i="5"/>
  <c r="T355" i="5"/>
  <c r="T335" i="5"/>
  <c r="T419" i="5"/>
  <c r="T551" i="5"/>
  <c r="T580" i="5"/>
  <c r="T590" i="5"/>
  <c r="T613" i="5"/>
  <c r="T630" i="5"/>
  <c r="T585" i="5"/>
  <c r="T621" i="5"/>
  <c r="T658" i="5"/>
  <c r="T709" i="5"/>
  <c r="T680" i="5"/>
  <c r="T624" i="5"/>
  <c r="T671" i="5"/>
  <c r="T685" i="5"/>
  <c r="T666" i="5"/>
  <c r="T697" i="5"/>
  <c r="T750" i="5"/>
  <c r="T706" i="5"/>
  <c r="T763" i="5"/>
  <c r="T717" i="5"/>
  <c r="T732" i="5"/>
  <c r="T771" i="5"/>
  <c r="T703" i="5"/>
  <c r="T736" i="5"/>
  <c r="T885" i="5"/>
  <c r="T817" i="5"/>
  <c r="T800" i="5"/>
  <c r="T872" i="5"/>
  <c r="T775" i="5"/>
  <c r="T783" i="5"/>
  <c r="T845" i="5"/>
  <c r="T882" i="5"/>
  <c r="T863" i="5"/>
  <c r="T812" i="5"/>
  <c r="T778" i="5"/>
  <c r="T862" i="5"/>
  <c r="T888" i="5"/>
  <c r="T165" i="5"/>
  <c r="T90" i="5"/>
  <c r="T258" i="5"/>
  <c r="T424" i="5"/>
  <c r="T457" i="5"/>
  <c r="T458" i="5"/>
  <c r="T542" i="5"/>
  <c r="T496" i="5"/>
  <c r="T552" i="5"/>
  <c r="T581" i="5"/>
  <c r="T601" i="5"/>
  <c r="T620" i="5"/>
  <c r="T599" i="5"/>
  <c r="T659" i="5"/>
  <c r="T647" i="5"/>
  <c r="T684" i="5"/>
  <c r="T632" i="5"/>
  <c r="T673" i="5"/>
  <c r="T657" i="5"/>
  <c r="T648" i="5"/>
  <c r="T672" i="5"/>
  <c r="T752" i="5"/>
  <c r="T725" i="5"/>
  <c r="T753" i="5"/>
  <c r="T711" i="5"/>
  <c r="T720" i="5"/>
  <c r="T652" i="5"/>
  <c r="T751" i="5"/>
  <c r="T705" i="5"/>
  <c r="T740" i="5"/>
  <c r="T772" i="5"/>
  <c r="T765" i="5"/>
  <c r="T808" i="5"/>
  <c r="T821" i="5"/>
  <c r="T836" i="5"/>
  <c r="T852" i="5"/>
  <c r="T868" i="5"/>
  <c r="T849" i="5"/>
  <c r="T854" i="5"/>
  <c r="T835" i="5"/>
  <c r="T827" i="5"/>
  <c r="T799" i="5"/>
  <c r="T838" i="5"/>
  <c r="T795" i="5"/>
  <c r="T883" i="5"/>
  <c r="T826" i="5"/>
  <c r="T247" i="5"/>
  <c r="T196" i="5"/>
  <c r="T356" i="5"/>
  <c r="T375" i="5"/>
  <c r="T536" i="5"/>
  <c r="T492" i="5"/>
  <c r="T524" i="5"/>
  <c r="T583" i="5"/>
  <c r="T593" i="5"/>
  <c r="T597" i="5"/>
  <c r="T616" i="5"/>
  <c r="T533" i="5"/>
  <c r="T572" i="5"/>
  <c r="T588" i="5"/>
  <c r="T602" i="5"/>
  <c r="T568" i="5"/>
  <c r="T615" i="5"/>
  <c r="T664" i="5"/>
  <c r="T640" i="5"/>
  <c r="T683" i="5"/>
  <c r="T643" i="5"/>
  <c r="T700" i="5"/>
  <c r="T650" i="5"/>
  <c r="T636" i="5"/>
  <c r="T688" i="5"/>
  <c r="T696" i="5"/>
  <c r="T674" i="5"/>
  <c r="T708" i="5"/>
  <c r="T766" i="5"/>
  <c r="T767" i="5"/>
  <c r="T676" i="5"/>
  <c r="T739" i="5"/>
  <c r="T816" i="5"/>
  <c r="T719" i="5"/>
  <c r="T824" i="5"/>
  <c r="T825" i="5"/>
  <c r="T876" i="5"/>
  <c r="T789" i="5"/>
  <c r="T871" i="5"/>
  <c r="T790" i="5"/>
  <c r="T878" i="5"/>
  <c r="T842" i="5"/>
  <c r="T819" i="5"/>
  <c r="T879" i="5"/>
  <c r="T133" i="5"/>
  <c r="T63" i="5"/>
  <c r="T64" i="5"/>
  <c r="T275" i="5"/>
  <c r="T376" i="5"/>
  <c r="T464" i="5"/>
  <c r="T352" i="5"/>
  <c r="T477" i="5"/>
  <c r="T540" i="5"/>
  <c r="T534" i="5"/>
  <c r="T586" i="5"/>
  <c r="T584" i="5"/>
  <c r="T604" i="5"/>
  <c r="T573" i="5"/>
  <c r="T618" i="5"/>
  <c r="T670" i="5"/>
  <c r="T695" i="5"/>
  <c r="T644" i="5"/>
  <c r="T660" i="5"/>
  <c r="T687" i="5"/>
  <c r="T755" i="5"/>
  <c r="T710" i="5"/>
  <c r="T734" i="5"/>
  <c r="T756" i="5"/>
  <c r="T731" i="5"/>
  <c r="T735" i="5"/>
  <c r="T699" i="5"/>
  <c r="T712" i="5"/>
  <c r="T716" i="5"/>
  <c r="T723" i="5"/>
  <c r="T743" i="5"/>
  <c r="T774" i="5"/>
  <c r="T840" i="5"/>
  <c r="T829" i="5"/>
  <c r="T856" i="5"/>
  <c r="T804" i="5"/>
  <c r="T857" i="5"/>
  <c r="T798" i="5"/>
  <c r="T850" i="5"/>
  <c r="T792" i="5"/>
  <c r="T859" i="5"/>
  <c r="T855" i="5"/>
  <c r="T834" i="5"/>
  <c r="T791" i="5"/>
  <c r="T147" i="5"/>
  <c r="T265" i="5"/>
  <c r="T259" i="5"/>
  <c r="T293" i="5"/>
  <c r="T326" i="5"/>
  <c r="T284" i="5"/>
  <c r="T546" i="5"/>
  <c r="T603" i="5"/>
  <c r="T623" i="5"/>
  <c r="T600" i="5"/>
  <c r="T619" i="5"/>
  <c r="T563" i="5"/>
  <c r="T634" i="5"/>
  <c r="T605" i="5"/>
  <c r="T625" i="5"/>
  <c r="T669" i="5"/>
  <c r="T667" i="5"/>
  <c r="T690" i="5"/>
  <c r="T646" i="5"/>
  <c r="T678" i="5"/>
  <c r="T653" i="5"/>
  <c r="T698" i="5"/>
  <c r="T692" i="5"/>
  <c r="T702" i="5"/>
  <c r="T689" i="5"/>
  <c r="T741" i="5"/>
  <c r="T770" i="5"/>
  <c r="T742" i="5"/>
  <c r="T764" i="5"/>
  <c r="T715" i="5"/>
  <c r="T746" i="5"/>
  <c r="T721" i="5"/>
  <c r="T733" i="5"/>
  <c r="T820" i="5"/>
  <c r="T776" i="5"/>
  <c r="T828" i="5"/>
  <c r="T841" i="5"/>
  <c r="T880" i="5"/>
  <c r="T886" i="5"/>
  <c r="T786" i="5"/>
  <c r="T815" i="5"/>
  <c r="T787" i="5"/>
  <c r="T843" i="5"/>
  <c r="O891" i="5"/>
  <c r="J128" i="5"/>
  <c r="H4" i="6" s="1"/>
  <c r="J889" i="5"/>
  <c r="H12" i="6" s="1"/>
  <c r="J728" i="5"/>
  <c r="H10" i="6" s="1"/>
  <c r="J504" i="5"/>
  <c r="H8" i="6" s="1"/>
  <c r="L881" i="5"/>
  <c r="L817" i="5"/>
  <c r="L833" i="5"/>
  <c r="L873" i="5"/>
  <c r="L841" i="5"/>
  <c r="L809" i="5"/>
  <c r="L877" i="5"/>
  <c r="L845" i="5"/>
  <c r="L813" i="5"/>
  <c r="L755" i="5"/>
  <c r="L759" i="5"/>
  <c r="L793" i="5"/>
  <c r="L703" i="5"/>
  <c r="L714" i="5"/>
  <c r="L643" i="5"/>
  <c r="L679" i="5"/>
  <c r="L658" i="5"/>
  <c r="L647" i="5"/>
  <c r="L607" i="5"/>
  <c r="L619" i="5"/>
  <c r="L587" i="5"/>
  <c r="L543" i="5"/>
  <c r="L511" i="5"/>
  <c r="L487" i="5"/>
  <c r="L455" i="5"/>
  <c r="L423" i="5"/>
  <c r="L583" i="5"/>
  <c r="L479" i="5"/>
  <c r="L447" i="5"/>
  <c r="L575" i="5"/>
  <c r="L554" i="5"/>
  <c r="L522" i="5"/>
  <c r="L519" i="5"/>
  <c r="L391" i="5"/>
  <c r="L347" i="5"/>
  <c r="L315" i="5"/>
  <c r="L283" i="5"/>
  <c r="L351" i="5"/>
  <c r="L319" i="5"/>
  <c r="L287" i="5"/>
  <c r="L394" i="5"/>
  <c r="L258" i="5"/>
  <c r="L255" i="5"/>
  <c r="L99" i="5"/>
  <c r="L11" i="5"/>
  <c r="L199" i="5"/>
  <c r="L167" i="5"/>
  <c r="L135" i="5"/>
  <c r="L111" i="5"/>
  <c r="L55" i="5"/>
  <c r="L23" i="5"/>
  <c r="L225" i="5"/>
  <c r="L107" i="5"/>
  <c r="L51" i="5"/>
  <c r="L207" i="5"/>
  <c r="L175" i="5"/>
  <c r="L63" i="5"/>
  <c r="L31" i="5"/>
  <c r="L21" i="5"/>
  <c r="L15" i="5"/>
  <c r="L64" i="5"/>
  <c r="L142" i="5"/>
  <c r="L182" i="5"/>
  <c r="L77" i="5"/>
  <c r="L133" i="5"/>
  <c r="L209" i="5"/>
  <c r="L176" i="5"/>
  <c r="L86" i="5"/>
  <c r="L25" i="5"/>
  <c r="L59" i="5"/>
  <c r="L126" i="5"/>
  <c r="L117" i="5"/>
  <c r="L158" i="5"/>
  <c r="L187" i="5"/>
  <c r="L211" i="5"/>
  <c r="L174" i="5"/>
  <c r="L143" i="5"/>
  <c r="L17" i="5"/>
  <c r="L37" i="5"/>
  <c r="L60" i="5"/>
  <c r="L188" i="5"/>
  <c r="L214" i="5"/>
  <c r="L90" i="5"/>
  <c r="L231" i="5"/>
  <c r="L100" i="5"/>
  <c r="L249" i="5"/>
  <c r="L96" i="5"/>
  <c r="L233" i="5"/>
  <c r="L270" i="5"/>
  <c r="L304" i="5"/>
  <c r="L218" i="5"/>
  <c r="L274" i="5"/>
  <c r="L358" i="5"/>
  <c r="L263" i="5"/>
  <c r="L278" i="5"/>
  <c r="L253" i="5"/>
  <c r="L275" i="5"/>
  <c r="L298" i="5"/>
  <c r="L324" i="5"/>
  <c r="L370" i="5"/>
  <c r="L279" i="5"/>
  <c r="L332" i="5"/>
  <c r="L286" i="5"/>
  <c r="L360" i="5"/>
  <c r="L276" i="5"/>
  <c r="L345" i="5"/>
  <c r="L413" i="5"/>
  <c r="L436" i="5"/>
  <c r="L490" i="5"/>
  <c r="L397" i="5"/>
  <c r="L473" i="5"/>
  <c r="L544" i="5"/>
  <c r="L371" i="5"/>
  <c r="L163" i="5"/>
  <c r="L34" i="5"/>
  <c r="L97" i="5"/>
  <c r="L166" i="5"/>
  <c r="L205" i="5"/>
  <c r="L73" i="5"/>
  <c r="L35" i="5"/>
  <c r="L95" i="5"/>
  <c r="L125" i="5"/>
  <c r="L206" i="5"/>
  <c r="L108" i="5"/>
  <c r="L131" i="5"/>
  <c r="L170" i="5"/>
  <c r="L210" i="5"/>
  <c r="L53" i="5"/>
  <c r="L191" i="5"/>
  <c r="L14" i="5"/>
  <c r="L45" i="5"/>
  <c r="L153" i="5"/>
  <c r="L41" i="5"/>
  <c r="L132" i="5"/>
  <c r="L165" i="5"/>
  <c r="L119" i="5"/>
  <c r="L212" i="5"/>
  <c r="L240" i="5"/>
  <c r="L365" i="5"/>
  <c r="L226" i="5"/>
  <c r="L311" i="5"/>
  <c r="L334" i="5"/>
  <c r="L301" i="5"/>
  <c r="L349" i="5"/>
  <c r="L372" i="5"/>
  <c r="L318" i="5"/>
  <c r="L363" i="5"/>
  <c r="L373" i="5"/>
  <c r="L299" i="5"/>
  <c r="L256" i="5"/>
  <c r="L377" i="5"/>
  <c r="L329" i="5"/>
  <c r="L376" i="5"/>
  <c r="L529" i="5"/>
  <c r="L563" i="5"/>
  <c r="L401" i="5"/>
  <c r="L453" i="5"/>
  <c r="L494" i="5"/>
  <c r="L65" i="5"/>
  <c r="L30" i="5"/>
  <c r="L68" i="5"/>
  <c r="L185" i="5"/>
  <c r="L186" i="5"/>
  <c r="L58" i="5"/>
  <c r="L102" i="5"/>
  <c r="L136" i="5"/>
  <c r="L62" i="5"/>
  <c r="L103" i="5"/>
  <c r="L134" i="5"/>
  <c r="L183" i="5"/>
  <c r="L28" i="5"/>
  <c r="L66" i="5"/>
  <c r="L137" i="5"/>
  <c r="L75" i="5"/>
  <c r="L120" i="5"/>
  <c r="L161" i="5"/>
  <c r="L194" i="5"/>
  <c r="L138" i="5"/>
  <c r="L20" i="5"/>
  <c r="L71" i="5"/>
  <c r="L101" i="5"/>
  <c r="L198" i="5"/>
  <c r="L122" i="5"/>
  <c r="L246" i="5"/>
  <c r="L280" i="5"/>
  <c r="L307" i="5"/>
  <c r="L242" i="5"/>
  <c r="L277" i="5"/>
  <c r="L369" i="5"/>
  <c r="L271" i="5"/>
  <c r="L352" i="5"/>
  <c r="L294" i="5"/>
  <c r="L264" i="5"/>
  <c r="L282" i="5"/>
  <c r="L302" i="5"/>
  <c r="L338" i="5"/>
  <c r="L306" i="5"/>
  <c r="L341" i="5"/>
  <c r="L295" i="5"/>
  <c r="L322" i="5"/>
  <c r="L364" i="5"/>
  <c r="L149" i="5"/>
  <c r="L6" i="5"/>
  <c r="L150" i="5"/>
  <c r="L112" i="5"/>
  <c r="L190" i="5"/>
  <c r="L222" i="5"/>
  <c r="L7" i="5"/>
  <c r="L106" i="5"/>
  <c r="L173" i="5"/>
  <c r="L10" i="5"/>
  <c r="L56" i="5"/>
  <c r="L93" i="5"/>
  <c r="L26" i="5"/>
  <c r="L181" i="5"/>
  <c r="L169" i="5"/>
  <c r="L43" i="5"/>
  <c r="L74" i="5"/>
  <c r="L145" i="5"/>
  <c r="L168" i="5"/>
  <c r="L16" i="5"/>
  <c r="L234" i="5"/>
  <c r="L12" i="5"/>
  <c r="L235" i="5"/>
  <c r="L229" i="5"/>
  <c r="L375" i="5"/>
  <c r="L250" i="5"/>
  <c r="L317" i="5"/>
  <c r="L337" i="5"/>
  <c r="L281" i="5"/>
  <c r="L379" i="5"/>
  <c r="L327" i="5"/>
  <c r="L383" i="5"/>
  <c r="L350" i="5"/>
  <c r="L353" i="5"/>
  <c r="L265" i="5"/>
  <c r="L254" i="5"/>
  <c r="L289" i="5"/>
  <c r="L333" i="5"/>
  <c r="L404" i="5"/>
  <c r="L510" i="5"/>
  <c r="L532" i="5"/>
  <c r="L429" i="5"/>
  <c r="L456" i="5"/>
  <c r="L38" i="5"/>
  <c r="L152" i="5"/>
  <c r="L192" i="5"/>
  <c r="L61" i="5"/>
  <c r="L139" i="5"/>
  <c r="L147" i="5"/>
  <c r="L24" i="5"/>
  <c r="L70" i="5"/>
  <c r="L13" i="5"/>
  <c r="L39" i="5"/>
  <c r="L140" i="5"/>
  <c r="L98" i="5"/>
  <c r="L164" i="5"/>
  <c r="L197" i="5"/>
  <c r="L67" i="5"/>
  <c r="L141" i="5"/>
  <c r="L184" i="5"/>
  <c r="L69" i="5"/>
  <c r="L54" i="5"/>
  <c r="L82" i="5"/>
  <c r="L104" i="5"/>
  <c r="L201" i="5"/>
  <c r="L44" i="5"/>
  <c r="L238" i="5"/>
  <c r="L239" i="5"/>
  <c r="L213" i="5"/>
  <c r="L216" i="5"/>
  <c r="L259" i="5"/>
  <c r="L296" i="5"/>
  <c r="L314" i="5"/>
  <c r="L378" i="5"/>
  <c r="L320" i="5"/>
  <c r="L228" i="5"/>
  <c r="L331" i="5"/>
  <c r="L355" i="5"/>
  <c r="L305" i="5"/>
  <c r="L385" i="5"/>
  <c r="L268" i="5"/>
  <c r="L285" i="5"/>
  <c r="L312" i="5"/>
  <c r="L309" i="5"/>
  <c r="L303" i="5"/>
  <c r="L325" i="5"/>
  <c r="L368" i="5"/>
  <c r="L262" i="5"/>
  <c r="L422" i="5"/>
  <c r="L450" i="5"/>
  <c r="L118" i="5"/>
  <c r="L18" i="5"/>
  <c r="L115" i="5"/>
  <c r="L189" i="5"/>
  <c r="L172" i="5"/>
  <c r="L160" i="5"/>
  <c r="L116" i="5"/>
  <c r="L193" i="5"/>
  <c r="L42" i="5"/>
  <c r="L109" i="5"/>
  <c r="L180" i="5"/>
  <c r="L32" i="5"/>
  <c r="L144" i="5"/>
  <c r="L29" i="5"/>
  <c r="L91" i="5"/>
  <c r="L89" i="5"/>
  <c r="L8" i="5"/>
  <c r="L33" i="5"/>
  <c r="L155" i="5"/>
  <c r="L171" i="5"/>
  <c r="L48" i="5"/>
  <c r="L92" i="5"/>
  <c r="L237" i="5"/>
  <c r="L215" i="5"/>
  <c r="L224" i="5"/>
  <c r="L326" i="5"/>
  <c r="L252" i="5"/>
  <c r="L290" i="5"/>
  <c r="L343" i="5"/>
  <c r="L284" i="5"/>
  <c r="L340" i="5"/>
  <c r="L362" i="5"/>
  <c r="L335" i="5"/>
  <c r="L232" i="5"/>
  <c r="L288" i="5"/>
  <c r="L359" i="5"/>
  <c r="L251" i="5"/>
  <c r="L356" i="5"/>
  <c r="L269" i="5"/>
  <c r="L313" i="5"/>
  <c r="L292" i="5"/>
  <c r="L339" i="5"/>
  <c r="L354" i="5"/>
  <c r="L407" i="5"/>
  <c r="L513" i="5"/>
  <c r="L535" i="5"/>
  <c r="L433" i="5"/>
  <c r="L467" i="5"/>
  <c r="L392" i="5"/>
  <c r="L9" i="5"/>
  <c r="L46" i="5"/>
  <c r="L121" i="5"/>
  <c r="L195" i="5"/>
  <c r="L72" i="5"/>
  <c r="L146" i="5"/>
  <c r="L47" i="5"/>
  <c r="L78" i="5"/>
  <c r="L157" i="5"/>
  <c r="L49" i="5"/>
  <c r="L22" i="5"/>
  <c r="L50" i="5"/>
  <c r="L154" i="5"/>
  <c r="L79" i="5"/>
  <c r="L113" i="5"/>
  <c r="L177" i="5"/>
  <c r="L200" i="5"/>
  <c r="L94" i="5"/>
  <c r="L148" i="5"/>
  <c r="L105" i="5"/>
  <c r="L57" i="5"/>
  <c r="L88" i="5"/>
  <c r="L159" i="5"/>
  <c r="L204" i="5"/>
  <c r="L80" i="5"/>
  <c r="L124" i="5"/>
  <c r="L217" i="5"/>
  <c r="L76" i="5"/>
  <c r="L248" i="5"/>
  <c r="L223" i="5"/>
  <c r="L266" i="5"/>
  <c r="L300" i="5"/>
  <c r="L387" i="5"/>
  <c r="L323" i="5"/>
  <c r="L260" i="5"/>
  <c r="L308" i="5"/>
  <c r="L272" i="5"/>
  <c r="L321" i="5"/>
  <c r="L261" i="5"/>
  <c r="L328" i="5"/>
  <c r="L336" i="5"/>
  <c r="L273" i="5"/>
  <c r="L342" i="5"/>
  <c r="L410" i="5"/>
  <c r="L425" i="5"/>
  <c r="L459" i="5"/>
  <c r="L538" i="5"/>
  <c r="L384" i="5"/>
  <c r="L470" i="5"/>
  <c r="L484" i="5"/>
  <c r="L541" i="5"/>
  <c r="L179" i="5"/>
  <c r="L208" i="5"/>
  <c r="L27" i="5"/>
  <c r="L127" i="5"/>
  <c r="L156" i="5"/>
  <c r="L202" i="5"/>
  <c r="L52" i="5"/>
  <c r="L19" i="5"/>
  <c r="L196" i="5"/>
  <c r="L123" i="5"/>
  <c r="L203" i="5"/>
  <c r="L36" i="5"/>
  <c r="L81" i="5"/>
  <c r="L151" i="5"/>
  <c r="L40" i="5"/>
  <c r="L110" i="5"/>
  <c r="L114" i="5"/>
  <c r="L162" i="5"/>
  <c r="L178" i="5"/>
  <c r="L87" i="5"/>
  <c r="L241" i="5"/>
  <c r="L247" i="5"/>
  <c r="L227" i="5"/>
  <c r="L230" i="5"/>
  <c r="L361" i="5"/>
  <c r="L390" i="5"/>
  <c r="L267" i="5"/>
  <c r="L293" i="5"/>
  <c r="L330" i="5"/>
  <c r="L346" i="5"/>
  <c r="L257" i="5"/>
  <c r="L297" i="5"/>
  <c r="L366" i="5"/>
  <c r="L291" i="5"/>
  <c r="L367" i="5"/>
  <c r="L236" i="5"/>
  <c r="L316" i="5"/>
  <c r="L374" i="5"/>
  <c r="L310" i="5"/>
  <c r="L357" i="5"/>
  <c r="L516" i="5"/>
  <c r="L442" i="5"/>
  <c r="L411" i="5"/>
  <c r="L507" i="5"/>
  <c r="L481" i="5"/>
  <c r="L468" i="5"/>
  <c r="L502" i="5"/>
  <c r="L461" i="5"/>
  <c r="L488" i="5"/>
  <c r="L524" i="5"/>
  <c r="L568" i="5"/>
  <c r="L399" i="5"/>
  <c r="L458" i="5"/>
  <c r="L503" i="5"/>
  <c r="L424" i="5"/>
  <c r="L475" i="5"/>
  <c r="L540" i="5"/>
  <c r="L493" i="5"/>
  <c r="L547" i="5"/>
  <c r="L448" i="5"/>
  <c r="L498" i="5"/>
  <c r="L611" i="5"/>
  <c r="L580" i="5"/>
  <c r="L606" i="5"/>
  <c r="L591" i="5"/>
  <c r="L584" i="5"/>
  <c r="L631" i="5"/>
  <c r="L673" i="5"/>
  <c r="L687" i="5"/>
  <c r="L691" i="5"/>
  <c r="L646" i="5"/>
  <c r="L688" i="5"/>
  <c r="L634" i="5"/>
  <c r="L675" i="5"/>
  <c r="L689" i="5"/>
  <c r="L721" i="5"/>
  <c r="L754" i="5"/>
  <c r="L764" i="5"/>
  <c r="L773" i="5"/>
  <c r="L709" i="5"/>
  <c r="L707" i="5"/>
  <c r="L731" i="5"/>
  <c r="L784" i="5"/>
  <c r="L837" i="5"/>
  <c r="L803" i="5"/>
  <c r="L779" i="5"/>
  <c r="L853" i="5"/>
  <c r="L801" i="5"/>
  <c r="L865" i="5"/>
  <c r="L820" i="5"/>
  <c r="L414" i="5"/>
  <c r="L464" i="5"/>
  <c r="L520" i="5"/>
  <c r="L564" i="5"/>
  <c r="L545" i="5"/>
  <c r="L412" i="5"/>
  <c r="L403" i="5"/>
  <c r="L449" i="5"/>
  <c r="L486" i="5"/>
  <c r="L512" i="5"/>
  <c r="L565" i="5"/>
  <c r="L432" i="5"/>
  <c r="L557" i="5"/>
  <c r="L501" i="5"/>
  <c r="L585" i="5"/>
  <c r="L614" i="5"/>
  <c r="L593" i="5"/>
  <c r="L603" i="5"/>
  <c r="L612" i="5"/>
  <c r="L528" i="5"/>
  <c r="L620" i="5"/>
  <c r="L592" i="5"/>
  <c r="L644" i="5"/>
  <c r="L705" i="5"/>
  <c r="L686" i="5"/>
  <c r="L633" i="5"/>
  <c r="L694" i="5"/>
  <c r="L652" i="5"/>
  <c r="L678" i="5"/>
  <c r="L738" i="5"/>
  <c r="L735" i="5"/>
  <c r="L704" i="5"/>
  <c r="L742" i="5"/>
  <c r="L761" i="5"/>
  <c r="L711" i="5"/>
  <c r="L734" i="5"/>
  <c r="L796" i="5"/>
  <c r="L849" i="5"/>
  <c r="L857" i="5"/>
  <c r="L824" i="5"/>
  <c r="L869" i="5"/>
  <c r="L783" i="5"/>
  <c r="L840" i="5"/>
  <c r="L798" i="5"/>
  <c r="L835" i="5"/>
  <c r="L859" i="5"/>
  <c r="L838" i="5"/>
  <c r="L566" i="5"/>
  <c r="L395" i="5"/>
  <c r="L430" i="5"/>
  <c r="L471" i="5"/>
  <c r="L508" i="5"/>
  <c r="L415" i="5"/>
  <c r="L465" i="5"/>
  <c r="L499" i="5"/>
  <c r="L533" i="5"/>
  <c r="L477" i="5"/>
  <c r="L525" i="5"/>
  <c r="L406" i="5"/>
  <c r="L435" i="5"/>
  <c r="L389" i="5"/>
  <c r="L497" i="5"/>
  <c r="L402" i="5"/>
  <c r="L463" i="5"/>
  <c r="L536" i="5"/>
  <c r="L605" i="5"/>
  <c r="L615" i="5"/>
  <c r="L573" i="5"/>
  <c r="L616" i="5"/>
  <c r="L560" i="5"/>
  <c r="L595" i="5"/>
  <c r="L635" i="5"/>
  <c r="L676" i="5"/>
  <c r="L645" i="5"/>
  <c r="L674" i="5"/>
  <c r="L697" i="5"/>
  <c r="L649" i="5"/>
  <c r="L653" i="5"/>
  <c r="L701" i="5"/>
  <c r="L669" i="5"/>
  <c r="L739" i="5"/>
  <c r="L706" i="5"/>
  <c r="L757" i="5"/>
  <c r="L727" i="5"/>
  <c r="L776" i="5"/>
  <c r="L719" i="5"/>
  <c r="L771" i="5"/>
  <c r="L712" i="5"/>
  <c r="L750" i="5"/>
  <c r="L737" i="5"/>
  <c r="L885" i="5"/>
  <c r="L816" i="5"/>
  <c r="L800" i="5"/>
  <c r="L782" i="5"/>
  <c r="L861" i="5"/>
  <c r="L876" i="5"/>
  <c r="L825" i="5"/>
  <c r="L822" i="5"/>
  <c r="L850" i="5"/>
  <c r="L416" i="5"/>
  <c r="L426" i="5"/>
  <c r="L523" i="5"/>
  <c r="L571" i="5"/>
  <c r="L398" i="5"/>
  <c r="L558" i="5"/>
  <c r="L515" i="5"/>
  <c r="L549" i="5"/>
  <c r="L483" i="5"/>
  <c r="L546" i="5"/>
  <c r="L438" i="5"/>
  <c r="L452" i="5"/>
  <c r="L489" i="5"/>
  <c r="L531" i="5"/>
  <c r="L550" i="5"/>
  <c r="L405" i="5"/>
  <c r="L466" i="5"/>
  <c r="L596" i="5"/>
  <c r="L621" i="5"/>
  <c r="L622" i="5"/>
  <c r="L590" i="5"/>
  <c r="L574" i="5"/>
  <c r="L598" i="5"/>
  <c r="L624" i="5"/>
  <c r="L570" i="5"/>
  <c r="L617" i="5"/>
  <c r="L693" i="5"/>
  <c r="L637" i="5"/>
  <c r="L648" i="5"/>
  <c r="L656" i="5"/>
  <c r="L716" i="5"/>
  <c r="L681" i="5"/>
  <c r="L630" i="5"/>
  <c r="L672" i="5"/>
  <c r="L741" i="5"/>
  <c r="L708" i="5"/>
  <c r="L751" i="5"/>
  <c r="L745" i="5"/>
  <c r="L733" i="5"/>
  <c r="L765" i="5"/>
  <c r="L722" i="5"/>
  <c r="L774" i="5"/>
  <c r="L763" i="5"/>
  <c r="L810" i="5"/>
  <c r="L785" i="5"/>
  <c r="L864" i="5"/>
  <c r="L775" i="5"/>
  <c r="L821" i="5"/>
  <c r="L786" i="5"/>
  <c r="L829" i="5"/>
  <c r="L844" i="5"/>
  <c r="L839" i="5"/>
  <c r="L852" i="5"/>
  <c r="L831" i="5"/>
  <c r="L878" i="5"/>
  <c r="L439" i="5"/>
  <c r="L539" i="5"/>
  <c r="L454" i="5"/>
  <c r="L482" i="5"/>
  <c r="L474" i="5"/>
  <c r="L518" i="5"/>
  <c r="L418" i="5"/>
  <c r="L492" i="5"/>
  <c r="L409" i="5"/>
  <c r="L534" i="5"/>
  <c r="L400" i="5"/>
  <c r="L469" i="5"/>
  <c r="L551" i="5"/>
  <c r="L608" i="5"/>
  <c r="L626" i="5"/>
  <c r="L597" i="5"/>
  <c r="L623" i="5"/>
  <c r="L627" i="5"/>
  <c r="L576" i="5"/>
  <c r="L601" i="5"/>
  <c r="L654" i="5"/>
  <c r="L699" i="5"/>
  <c r="L690" i="5"/>
  <c r="L677" i="5"/>
  <c r="L660" i="5"/>
  <c r="L710" i="5"/>
  <c r="L657" i="5"/>
  <c r="L632" i="5"/>
  <c r="L695" i="5"/>
  <c r="L760" i="5"/>
  <c r="L640" i="5"/>
  <c r="L743" i="5"/>
  <c r="L749" i="5"/>
  <c r="L777" i="5"/>
  <c r="L723" i="5"/>
  <c r="L766" i="5"/>
  <c r="L812" i="5"/>
  <c r="L768" i="5"/>
  <c r="L788" i="5"/>
  <c r="L880" i="5"/>
  <c r="L789" i="5"/>
  <c r="L832" i="5"/>
  <c r="L778" i="5"/>
  <c r="L854" i="5"/>
  <c r="L867" i="5"/>
  <c r="L386" i="5"/>
  <c r="L445" i="5"/>
  <c r="L514" i="5"/>
  <c r="L548" i="5"/>
  <c r="L417" i="5"/>
  <c r="L527" i="5"/>
  <c r="L344" i="5"/>
  <c r="L443" i="5"/>
  <c r="L552" i="5"/>
  <c r="L559" i="5"/>
  <c r="L441" i="5"/>
  <c r="L500" i="5"/>
  <c r="L553" i="5"/>
  <c r="L431" i="5"/>
  <c r="L480" i="5"/>
  <c r="L572" i="5"/>
  <c r="L599" i="5"/>
  <c r="L577" i="5"/>
  <c r="L600" i="5"/>
  <c r="L594" i="5"/>
  <c r="L408" i="5"/>
  <c r="L610" i="5"/>
  <c r="L604" i="5"/>
  <c r="L702" i="5"/>
  <c r="L642" i="5"/>
  <c r="L659" i="5"/>
  <c r="L665" i="5"/>
  <c r="L636" i="5"/>
  <c r="L717" i="5"/>
  <c r="L692" i="5"/>
  <c r="L700" i="5"/>
  <c r="L753" i="5"/>
  <c r="L726" i="5"/>
  <c r="L713" i="5"/>
  <c r="L748" i="5"/>
  <c r="L736" i="5"/>
  <c r="L664" i="5"/>
  <c r="L746" i="5"/>
  <c r="L767" i="5"/>
  <c r="L747" i="5"/>
  <c r="L725" i="5"/>
  <c r="L769" i="5"/>
  <c r="L787" i="5"/>
  <c r="L794" i="5"/>
  <c r="L868" i="5"/>
  <c r="L790" i="5"/>
  <c r="L848" i="5"/>
  <c r="L871" i="5"/>
  <c r="L476" i="5"/>
  <c r="L526" i="5"/>
  <c r="L388" i="5"/>
  <c r="L451" i="5"/>
  <c r="L457" i="5"/>
  <c r="L491" i="5"/>
  <c r="L530" i="5"/>
  <c r="L446" i="5"/>
  <c r="L485" i="5"/>
  <c r="L521" i="5"/>
  <c r="L396" i="5"/>
  <c r="L427" i="5"/>
  <c r="L496" i="5"/>
  <c r="L562" i="5"/>
  <c r="L421" i="5"/>
  <c r="L462" i="5"/>
  <c r="L537" i="5"/>
  <c r="L419" i="5"/>
  <c r="L478" i="5"/>
  <c r="L434" i="5"/>
  <c r="L602" i="5"/>
  <c r="L625" i="5"/>
  <c r="L589" i="5"/>
  <c r="L578" i="5"/>
  <c r="L440" i="5"/>
  <c r="L581" i="5"/>
  <c r="L579" i="5"/>
  <c r="L667" i="5"/>
  <c r="L670" i="5"/>
  <c r="L651" i="5"/>
  <c r="L671" i="5"/>
  <c r="L680" i="5"/>
  <c r="L638" i="5"/>
  <c r="L684" i="5"/>
  <c r="L639" i="5"/>
  <c r="L685" i="5"/>
  <c r="L715" i="5"/>
  <c r="L770" i="5"/>
  <c r="L752" i="5"/>
  <c r="L762" i="5"/>
  <c r="L724" i="5"/>
  <c r="L856" i="5"/>
  <c r="L780" i="5"/>
  <c r="L740" i="5"/>
  <c r="L836" i="5"/>
  <c r="L886" i="5"/>
  <c r="L884" i="5"/>
  <c r="L348" i="5"/>
  <c r="L460" i="5"/>
  <c r="L517" i="5"/>
  <c r="L561" i="5"/>
  <c r="L420" i="5"/>
  <c r="L542" i="5"/>
  <c r="L393" i="5"/>
  <c r="L555" i="5"/>
  <c r="L569" i="5"/>
  <c r="L444" i="5"/>
  <c r="L509" i="5"/>
  <c r="L556" i="5"/>
  <c r="L428" i="5"/>
  <c r="L437" i="5"/>
  <c r="L495" i="5"/>
  <c r="L582" i="5"/>
  <c r="L618" i="5"/>
  <c r="L586" i="5"/>
  <c r="L567" i="5"/>
  <c r="L609" i="5"/>
  <c r="L472" i="5"/>
  <c r="L613" i="5"/>
  <c r="L588" i="5"/>
  <c r="L641" i="5"/>
  <c r="L682" i="5"/>
  <c r="L655" i="5"/>
  <c r="L683" i="5"/>
  <c r="L629" i="5"/>
  <c r="L668" i="5"/>
  <c r="L628" i="5"/>
  <c r="L666" i="5"/>
  <c r="L698" i="5"/>
  <c r="L650" i="5"/>
  <c r="L718" i="5"/>
  <c r="L756" i="5"/>
  <c r="L732" i="5"/>
  <c r="L696" i="5"/>
  <c r="L758" i="5"/>
  <c r="L744" i="5"/>
  <c r="L781" i="5"/>
  <c r="L797" i="5"/>
  <c r="L720" i="5"/>
  <c r="L792" i="5"/>
  <c r="L772" i="5"/>
  <c r="L808" i="5"/>
  <c r="L818" i="5"/>
  <c r="L863" i="5"/>
  <c r="L874" i="5"/>
  <c r="L870" i="5"/>
  <c r="L879" i="5"/>
  <c r="L858" i="5"/>
  <c r="L872" i="5"/>
  <c r="L860" i="5"/>
  <c r="L882" i="5"/>
  <c r="L799" i="5"/>
  <c r="L887" i="5"/>
  <c r="L834" i="5"/>
  <c r="L883" i="5"/>
  <c r="L802" i="5"/>
  <c r="L875" i="5"/>
  <c r="L823" i="5"/>
  <c r="L804" i="5"/>
  <c r="L888" i="5"/>
  <c r="L814" i="5"/>
  <c r="L827" i="5"/>
  <c r="L791" i="5"/>
  <c r="L851" i="5"/>
  <c r="L815" i="5"/>
  <c r="L811" i="5"/>
  <c r="L846" i="5"/>
  <c r="L842" i="5"/>
  <c r="L795" i="5"/>
  <c r="L830" i="5"/>
  <c r="L826" i="5"/>
  <c r="L847" i="5"/>
  <c r="L828" i="5"/>
  <c r="L855" i="5"/>
  <c r="L819" i="5"/>
  <c r="L866" i="5"/>
  <c r="L862" i="5"/>
  <c r="L843" i="5"/>
  <c r="J380" i="5"/>
  <c r="H7" i="6" s="1"/>
  <c r="J83" i="5"/>
  <c r="H3" i="6" s="1"/>
  <c r="J805" i="5"/>
  <c r="H11" i="6" s="1"/>
  <c r="J219" i="5"/>
  <c r="H5" i="6" s="1"/>
  <c r="J243" i="5"/>
  <c r="H6" i="6" s="1"/>
  <c r="J661" i="5"/>
  <c r="H9" i="6" s="1"/>
  <c r="AF73" i="6" l="1"/>
  <c r="AF80" i="6"/>
  <c r="AF82" i="6" s="1"/>
  <c r="AF77" i="6"/>
  <c r="AF72" i="6"/>
  <c r="AF74" i="6"/>
  <c r="AF69" i="6"/>
  <c r="AF70" i="6"/>
  <c r="AF76" i="6"/>
  <c r="AF75" i="6"/>
  <c r="AJ69" i="6"/>
  <c r="AF78" i="6"/>
  <c r="AF79" i="6"/>
  <c r="AF71" i="6"/>
  <c r="I11" i="6"/>
  <c r="AD11" i="6" s="1"/>
  <c r="I3" i="6"/>
  <c r="AD3" i="6" s="1"/>
  <c r="I10" i="6"/>
  <c r="AD10" i="6" s="1"/>
  <c r="I9" i="6"/>
  <c r="AD9" i="6" s="1"/>
  <c r="I4" i="6"/>
  <c r="AD4" i="6" s="1"/>
  <c r="I8" i="6"/>
  <c r="AD8" i="6" s="1"/>
  <c r="I7" i="6"/>
  <c r="AD7" i="6" s="1"/>
  <c r="I6" i="6"/>
  <c r="AD6" i="6" s="1"/>
  <c r="I5" i="6"/>
  <c r="AD5" i="6" s="1"/>
  <c r="I12" i="6"/>
  <c r="AD12" i="6" s="1"/>
  <c r="R891" i="5"/>
  <c r="W891" i="5"/>
  <c r="J891" i="5"/>
  <c r="E218" i="5" l="1" a="1"/>
  <c r="E218" i="5" s="1"/>
  <c r="D218" i="5" a="1"/>
  <c r="D218" i="5" s="1"/>
  <c r="E217" i="5" a="1"/>
  <c r="E217" i="5" s="1"/>
  <c r="D217" i="5" a="1"/>
  <c r="D217" i="5" s="1"/>
  <c r="E216" i="5" a="1"/>
  <c r="E216" i="5" s="1"/>
  <c r="D216" i="5" a="1"/>
  <c r="D216" i="5" s="1"/>
  <c r="E215" i="5" a="1"/>
  <c r="E215" i="5" s="1"/>
  <c r="D215" i="5" a="1"/>
  <c r="D215" i="5" s="1"/>
  <c r="E214" i="5" a="1"/>
  <c r="E214" i="5" s="1"/>
  <c r="D214" i="5" a="1"/>
  <c r="D214" i="5" s="1"/>
  <c r="E213" i="5" a="1"/>
  <c r="E213" i="5" s="1"/>
  <c r="D213" i="5" a="1"/>
  <c r="D213" i="5" s="1"/>
  <c r="E212" i="5" a="1"/>
  <c r="E212" i="5" s="1"/>
  <c r="D212" i="5" a="1"/>
  <c r="D212" i="5" s="1"/>
  <c r="E211" i="5" a="1"/>
  <c r="E211" i="5" s="1"/>
  <c r="D211" i="5" a="1"/>
  <c r="D211" i="5" s="1"/>
  <c r="E210" i="5" a="1"/>
  <c r="E210" i="5" s="1"/>
  <c r="D210" i="5" a="1"/>
  <c r="D210" i="5" s="1"/>
  <c r="E209" i="5" a="1"/>
  <c r="E209" i="5" s="1"/>
  <c r="D209" i="5" a="1"/>
  <c r="D209" i="5" s="1"/>
  <c r="E208" i="5" a="1"/>
  <c r="E208" i="5" s="1"/>
  <c r="D208" i="5" a="1"/>
  <c r="D208" i="5" s="1"/>
  <c r="E207" i="5" a="1"/>
  <c r="E207" i="5" s="1"/>
  <c r="D207" i="5" a="1"/>
  <c r="D207" i="5" s="1"/>
  <c r="E206" i="5" a="1"/>
  <c r="E206" i="5" s="1"/>
  <c r="D206" i="5" a="1"/>
  <c r="D206" i="5" s="1"/>
  <c r="E205" i="5" a="1"/>
  <c r="E205" i="5" s="1"/>
  <c r="D205" i="5" a="1"/>
  <c r="D205" i="5" s="1"/>
  <c r="E204" i="5" a="1"/>
  <c r="E204" i="5" s="1"/>
  <c r="D204" i="5" a="1"/>
  <c r="D204" i="5" s="1"/>
  <c r="E203" i="5" a="1"/>
  <c r="E203" i="5" s="1"/>
  <c r="D203" i="5" a="1"/>
  <c r="D203" i="5" s="1"/>
  <c r="E202" i="5" a="1"/>
  <c r="E202" i="5" s="1"/>
  <c r="D202" i="5" a="1"/>
  <c r="D202" i="5" s="1"/>
  <c r="E201" i="5" a="1"/>
  <c r="E201" i="5" s="1"/>
  <c r="D201" i="5" a="1"/>
  <c r="D201" i="5" s="1"/>
  <c r="E200" i="5" a="1"/>
  <c r="E200" i="5" s="1"/>
  <c r="D200" i="5" a="1"/>
  <c r="D200" i="5" s="1"/>
  <c r="E199" i="5" a="1"/>
  <c r="E199" i="5" s="1"/>
  <c r="D199" i="5" a="1"/>
  <c r="D199" i="5" s="1"/>
  <c r="E198" i="5" a="1"/>
  <c r="E198" i="5" s="1"/>
  <c r="D198" i="5" a="1"/>
  <c r="D198" i="5" s="1"/>
  <c r="E197" i="5" a="1"/>
  <c r="E197" i="5" s="1"/>
  <c r="D197" i="5" a="1"/>
  <c r="D197" i="5" s="1"/>
  <c r="E196" i="5" a="1"/>
  <c r="E196" i="5" s="1"/>
  <c r="D196" i="5" a="1"/>
  <c r="D196" i="5" s="1"/>
  <c r="E195" i="5" a="1"/>
  <c r="E195" i="5" s="1"/>
  <c r="D195" i="5" a="1"/>
  <c r="D195" i="5" s="1"/>
  <c r="E194" i="5" a="1"/>
  <c r="E194" i="5" s="1"/>
  <c r="D194" i="5" a="1"/>
  <c r="D194" i="5" s="1"/>
  <c r="E193" i="5" a="1"/>
  <c r="E193" i="5" s="1"/>
  <c r="D193" i="5" a="1"/>
  <c r="D193" i="5" s="1"/>
  <c r="E192" i="5" a="1"/>
  <c r="E192" i="5" s="1"/>
  <c r="D192" i="5" a="1"/>
  <c r="D192" i="5" s="1"/>
  <c r="E191" i="5" a="1"/>
  <c r="E191" i="5" s="1"/>
  <c r="D191" i="5" a="1"/>
  <c r="D191" i="5" s="1"/>
  <c r="E190" i="5" a="1"/>
  <c r="E190" i="5" s="1"/>
  <c r="D190" i="5" a="1"/>
  <c r="D190" i="5" s="1"/>
  <c r="E189" i="5" a="1"/>
  <c r="E189" i="5" s="1"/>
  <c r="D189" i="5" a="1"/>
  <c r="D189" i="5" s="1"/>
  <c r="E188" i="5" a="1"/>
  <c r="E188" i="5" s="1"/>
  <c r="D188" i="5" a="1"/>
  <c r="D188" i="5" s="1"/>
  <c r="E187" i="5" a="1"/>
  <c r="E187" i="5" s="1"/>
  <c r="D187" i="5" a="1"/>
  <c r="D187" i="5" s="1"/>
  <c r="E186" i="5" a="1"/>
  <c r="E186" i="5" s="1"/>
  <c r="D186" i="5" a="1"/>
  <c r="D186" i="5" s="1"/>
  <c r="E185" i="5" a="1"/>
  <c r="E185" i="5" s="1"/>
  <c r="D185" i="5" a="1"/>
  <c r="D185" i="5" s="1"/>
  <c r="E184" i="5" a="1"/>
  <c r="E184" i="5" s="1"/>
  <c r="D184" i="5" a="1"/>
  <c r="D184" i="5" s="1"/>
  <c r="E183" i="5" a="1"/>
  <c r="E183" i="5" s="1"/>
  <c r="D183" i="5" a="1"/>
  <c r="D183" i="5" s="1"/>
  <c r="E182" i="5" a="1"/>
  <c r="E182" i="5" s="1"/>
  <c r="D182" i="5" a="1"/>
  <c r="D182" i="5" s="1"/>
  <c r="E181" i="5" a="1"/>
  <c r="E181" i="5" s="1"/>
  <c r="D181" i="5" a="1"/>
  <c r="D181" i="5" s="1"/>
  <c r="E180" i="5" a="1"/>
  <c r="E180" i="5" s="1"/>
  <c r="D180" i="5" a="1"/>
  <c r="D180" i="5" s="1"/>
  <c r="E179" i="5" a="1"/>
  <c r="E179" i="5" s="1"/>
  <c r="D179" i="5" a="1"/>
  <c r="D179" i="5" s="1"/>
  <c r="E178" i="5" a="1"/>
  <c r="E178" i="5" s="1"/>
  <c r="D178" i="5" a="1"/>
  <c r="D178" i="5" s="1"/>
  <c r="E177" i="5" a="1"/>
  <c r="E177" i="5" s="1"/>
  <c r="D177" i="5" a="1"/>
  <c r="D177" i="5" s="1"/>
  <c r="E176" i="5" a="1"/>
  <c r="E176" i="5" s="1"/>
  <c r="D176" i="5" a="1"/>
  <c r="D176" i="5" s="1"/>
  <c r="E175" i="5" a="1"/>
  <c r="E175" i="5" s="1"/>
  <c r="D175" i="5" a="1"/>
  <c r="D175" i="5" s="1"/>
  <c r="E174" i="5" a="1"/>
  <c r="E174" i="5" s="1"/>
  <c r="D174" i="5" a="1"/>
  <c r="D174" i="5" s="1"/>
  <c r="E173" i="5" a="1"/>
  <c r="E173" i="5" s="1"/>
  <c r="D173" i="5" a="1"/>
  <c r="D173" i="5" s="1"/>
  <c r="E172" i="5" a="1"/>
  <c r="E172" i="5" s="1"/>
  <c r="D172" i="5" a="1"/>
  <c r="D172" i="5" s="1"/>
  <c r="E171" i="5" a="1"/>
  <c r="E171" i="5" s="1"/>
  <c r="D171" i="5" a="1"/>
  <c r="D171" i="5" s="1"/>
  <c r="E170" i="5" a="1"/>
  <c r="E170" i="5" s="1"/>
  <c r="D170" i="5" a="1"/>
  <c r="D170" i="5" s="1"/>
  <c r="E169" i="5" a="1"/>
  <c r="E169" i="5" s="1"/>
  <c r="D169" i="5" a="1"/>
  <c r="D169" i="5" s="1"/>
  <c r="E168" i="5" a="1"/>
  <c r="E168" i="5" s="1"/>
  <c r="D168" i="5" a="1"/>
  <c r="D168" i="5" s="1"/>
  <c r="E167" i="5" a="1"/>
  <c r="E167" i="5" s="1"/>
  <c r="D167" i="5" a="1"/>
  <c r="D167" i="5" s="1"/>
  <c r="E166" i="5" a="1"/>
  <c r="E166" i="5" s="1"/>
  <c r="D166" i="5" a="1"/>
  <c r="D166" i="5" s="1"/>
  <c r="E165" i="5" a="1"/>
  <c r="E165" i="5" s="1"/>
  <c r="D165" i="5" a="1"/>
  <c r="D165" i="5" s="1"/>
  <c r="E164" i="5" a="1"/>
  <c r="E164" i="5" s="1"/>
  <c r="D164" i="5" a="1"/>
  <c r="D164" i="5" s="1"/>
  <c r="E163" i="5" a="1"/>
  <c r="E163" i="5" s="1"/>
  <c r="D163" i="5" a="1"/>
  <c r="D163" i="5" s="1"/>
  <c r="E162" i="5" a="1"/>
  <c r="E162" i="5" s="1"/>
  <c r="D162" i="5" a="1"/>
  <c r="D162" i="5" s="1"/>
  <c r="E161" i="5" a="1"/>
  <c r="E161" i="5" s="1"/>
  <c r="D161" i="5" a="1"/>
  <c r="D161" i="5" s="1"/>
  <c r="E160" i="5" a="1"/>
  <c r="E160" i="5" s="1"/>
  <c r="D160" i="5" a="1"/>
  <c r="D160" i="5" s="1"/>
  <c r="E159" i="5" a="1"/>
  <c r="E159" i="5" s="1"/>
  <c r="D159" i="5" a="1"/>
  <c r="D159" i="5" s="1"/>
  <c r="E158" i="5" a="1"/>
  <c r="E158" i="5" s="1"/>
  <c r="D158" i="5" a="1"/>
  <c r="D158" i="5" s="1"/>
  <c r="E157" i="5" a="1"/>
  <c r="E157" i="5" s="1"/>
  <c r="D157" i="5" a="1"/>
  <c r="D157" i="5" s="1"/>
  <c r="E156" i="5" a="1"/>
  <c r="E156" i="5" s="1"/>
  <c r="D156" i="5" a="1"/>
  <c r="D156" i="5" s="1"/>
  <c r="E155" i="5" a="1"/>
  <c r="E155" i="5" s="1"/>
  <c r="D155" i="5" a="1"/>
  <c r="D155" i="5" s="1"/>
  <c r="E154" i="5" a="1"/>
  <c r="E154" i="5" s="1"/>
  <c r="D154" i="5" a="1"/>
  <c r="D154" i="5" s="1"/>
  <c r="E153" i="5" a="1"/>
  <c r="E153" i="5" s="1"/>
  <c r="D153" i="5" a="1"/>
  <c r="D153" i="5" s="1"/>
  <c r="E152" i="5" a="1"/>
  <c r="E152" i="5" s="1"/>
  <c r="D152" i="5" a="1"/>
  <c r="D152" i="5" s="1"/>
  <c r="E151" i="5" a="1"/>
  <c r="E151" i="5" s="1"/>
  <c r="D151" i="5" a="1"/>
  <c r="D151" i="5" s="1"/>
  <c r="E150" i="5" a="1"/>
  <c r="E150" i="5" s="1"/>
  <c r="D150" i="5" a="1"/>
  <c r="D150" i="5" s="1"/>
  <c r="E149" i="5" a="1"/>
  <c r="E149" i="5" s="1"/>
  <c r="D149" i="5" a="1"/>
  <c r="D149" i="5" s="1"/>
  <c r="E148" i="5" a="1"/>
  <c r="E148" i="5" s="1"/>
  <c r="D148" i="5" a="1"/>
  <c r="D148" i="5" s="1"/>
  <c r="E147" i="5" a="1"/>
  <c r="E147" i="5" s="1"/>
  <c r="D147" i="5" a="1"/>
  <c r="D147" i="5" s="1"/>
  <c r="E146" i="5" a="1"/>
  <c r="E146" i="5" s="1"/>
  <c r="D146" i="5" a="1"/>
  <c r="D146" i="5" s="1"/>
  <c r="E145" i="5" a="1"/>
  <c r="E145" i="5" s="1"/>
  <c r="D145" i="5" a="1"/>
  <c r="D145" i="5" s="1"/>
  <c r="E144" i="5" a="1"/>
  <c r="E144" i="5" s="1"/>
  <c r="D144" i="5" a="1"/>
  <c r="D144" i="5" s="1"/>
  <c r="E143" i="5" a="1"/>
  <c r="E143" i="5" s="1"/>
  <c r="D143" i="5" a="1"/>
  <c r="D143" i="5" s="1"/>
  <c r="E142" i="5" a="1"/>
  <c r="E142" i="5" s="1"/>
  <c r="D142" i="5" a="1"/>
  <c r="D142" i="5" s="1"/>
  <c r="E141" i="5" a="1"/>
  <c r="E141" i="5" s="1"/>
  <c r="D141" i="5" a="1"/>
  <c r="D141" i="5" s="1"/>
  <c r="E140" i="5" a="1"/>
  <c r="E140" i="5" s="1"/>
  <c r="D140" i="5" a="1"/>
  <c r="D140" i="5" s="1"/>
  <c r="E139" i="5" a="1"/>
  <c r="E139" i="5" s="1"/>
  <c r="D139" i="5" a="1"/>
  <c r="D139" i="5" s="1"/>
  <c r="E138" i="5" a="1"/>
  <c r="E138" i="5" s="1"/>
  <c r="D138" i="5" a="1"/>
  <c r="D138" i="5" s="1"/>
  <c r="E137" i="5" a="1"/>
  <c r="E137" i="5" s="1"/>
  <c r="D137" i="5" a="1"/>
  <c r="D137" i="5" s="1"/>
  <c r="E136" i="5" a="1"/>
  <c r="E136" i="5" s="1"/>
  <c r="D136" i="5" a="1"/>
  <c r="D136" i="5" s="1"/>
  <c r="E135" i="5" a="1"/>
  <c r="E135" i="5" s="1"/>
  <c r="D135" i="5" a="1"/>
  <c r="D135" i="5" s="1"/>
  <c r="E134" i="5" a="1"/>
  <c r="E134" i="5" s="1"/>
  <c r="D134" i="5" a="1"/>
  <c r="D134" i="5" s="1"/>
  <c r="E133" i="5" a="1"/>
  <c r="E133" i="5" s="1"/>
  <c r="D133" i="5" a="1"/>
  <c r="D133" i="5" s="1"/>
  <c r="E132" i="5" a="1"/>
  <c r="E132" i="5" s="1"/>
  <c r="D132" i="5" a="1"/>
  <c r="D132" i="5" s="1"/>
  <c r="E131" i="5" a="1"/>
  <c r="E131" i="5" s="1"/>
  <c r="D131" i="5" a="1"/>
  <c r="D131" i="5" s="1"/>
  <c r="E127" i="5" a="1"/>
  <c r="E127" i="5" s="1"/>
  <c r="D127" i="5" a="1"/>
  <c r="D127" i="5" s="1"/>
  <c r="E126" i="5" a="1"/>
  <c r="E126" i="5" s="1"/>
  <c r="D126" i="5" a="1"/>
  <c r="D126" i="5" s="1"/>
  <c r="E125" i="5" a="1"/>
  <c r="E125" i="5" s="1"/>
  <c r="D125" i="5" a="1"/>
  <c r="D125" i="5" s="1"/>
  <c r="E124" i="5" a="1"/>
  <c r="E124" i="5" s="1"/>
  <c r="D124" i="5" a="1"/>
  <c r="D124" i="5" s="1"/>
  <c r="E123" i="5" a="1"/>
  <c r="E123" i="5" s="1"/>
  <c r="D123" i="5" a="1"/>
  <c r="D123" i="5" s="1"/>
  <c r="E122" i="5" a="1"/>
  <c r="E122" i="5" s="1"/>
  <c r="D122" i="5" a="1"/>
  <c r="D122" i="5" s="1"/>
  <c r="E121" i="5" a="1"/>
  <c r="E121" i="5" s="1"/>
  <c r="D121" i="5" a="1"/>
  <c r="D121" i="5" s="1"/>
  <c r="E120" i="5" a="1"/>
  <c r="E120" i="5" s="1"/>
  <c r="D120" i="5" a="1"/>
  <c r="D120" i="5" s="1"/>
  <c r="E119" i="5" a="1"/>
  <c r="E119" i="5" s="1"/>
  <c r="D119" i="5" a="1"/>
  <c r="D119" i="5" s="1"/>
  <c r="E118" i="5" a="1"/>
  <c r="E118" i="5" s="1"/>
  <c r="D118" i="5" a="1"/>
  <c r="D118" i="5" s="1"/>
  <c r="E117" i="5" a="1"/>
  <c r="E117" i="5" s="1"/>
  <c r="D117" i="5" a="1"/>
  <c r="D117" i="5" s="1"/>
  <c r="E116" i="5" a="1"/>
  <c r="E116" i="5" s="1"/>
  <c r="D116" i="5" a="1"/>
  <c r="D116" i="5" s="1"/>
  <c r="E115" i="5" a="1"/>
  <c r="E115" i="5" s="1"/>
  <c r="D115" i="5" a="1"/>
  <c r="D115" i="5" s="1"/>
  <c r="E114" i="5" a="1"/>
  <c r="E114" i="5" s="1"/>
  <c r="D114" i="5" a="1"/>
  <c r="D114" i="5" s="1"/>
  <c r="E113" i="5" a="1"/>
  <c r="E113" i="5" s="1"/>
  <c r="D113" i="5" a="1"/>
  <c r="D113" i="5" s="1"/>
  <c r="E112" i="5" a="1"/>
  <c r="E112" i="5" s="1"/>
  <c r="D112" i="5" a="1"/>
  <c r="D112" i="5" s="1"/>
  <c r="E111" i="5" a="1"/>
  <c r="E111" i="5" s="1"/>
  <c r="D111" i="5" a="1"/>
  <c r="D111" i="5" s="1"/>
  <c r="E110" i="5" a="1"/>
  <c r="E110" i="5" s="1"/>
  <c r="D110" i="5" a="1"/>
  <c r="D110" i="5" s="1"/>
  <c r="E109" i="5" a="1"/>
  <c r="E109" i="5" s="1"/>
  <c r="D109" i="5" a="1"/>
  <c r="D109" i="5" s="1"/>
  <c r="E108" i="5" a="1"/>
  <c r="E108" i="5" s="1"/>
  <c r="D108" i="5" a="1"/>
  <c r="D108" i="5" s="1"/>
  <c r="E107" i="5" a="1"/>
  <c r="E107" i="5" s="1"/>
  <c r="D107" i="5" a="1"/>
  <c r="D107" i="5" s="1"/>
  <c r="E106" i="5" a="1"/>
  <c r="E106" i="5" s="1"/>
  <c r="D106" i="5" a="1"/>
  <c r="D106" i="5" s="1"/>
  <c r="E105" i="5" a="1"/>
  <c r="E105" i="5" s="1"/>
  <c r="D105" i="5" a="1"/>
  <c r="D105" i="5" s="1"/>
  <c r="E104" i="5" a="1"/>
  <c r="E104" i="5" s="1"/>
  <c r="D104" i="5" a="1"/>
  <c r="D104" i="5" s="1"/>
  <c r="E103" i="5" a="1"/>
  <c r="E103" i="5" s="1"/>
  <c r="D103" i="5" a="1"/>
  <c r="D103" i="5" s="1"/>
  <c r="E102" i="5" a="1"/>
  <c r="E102" i="5" s="1"/>
  <c r="D102" i="5" a="1"/>
  <c r="D102" i="5" s="1"/>
  <c r="E101" i="5" a="1"/>
  <c r="E101" i="5" s="1"/>
  <c r="D101" i="5" a="1"/>
  <c r="D101" i="5" s="1"/>
  <c r="E100" i="5" a="1"/>
  <c r="E100" i="5" s="1"/>
  <c r="D100" i="5" a="1"/>
  <c r="D100" i="5" s="1"/>
  <c r="E99" i="5" a="1"/>
  <c r="E99" i="5" s="1"/>
  <c r="D99" i="5" a="1"/>
  <c r="D99" i="5" s="1"/>
  <c r="E98" i="5" a="1"/>
  <c r="E98" i="5" s="1"/>
  <c r="D98" i="5" a="1"/>
  <c r="D98" i="5" s="1"/>
  <c r="E97" i="5" a="1"/>
  <c r="E97" i="5" s="1"/>
  <c r="D97" i="5" a="1"/>
  <c r="D97" i="5" s="1"/>
  <c r="E96" i="5" a="1"/>
  <c r="E96" i="5" s="1"/>
  <c r="D96" i="5" a="1"/>
  <c r="D96" i="5" s="1"/>
  <c r="E95" i="5" a="1"/>
  <c r="E95" i="5" s="1"/>
  <c r="D95" i="5" a="1"/>
  <c r="D95" i="5" s="1"/>
  <c r="E94" i="5" a="1"/>
  <c r="E94" i="5" s="1"/>
  <c r="D94" i="5" a="1"/>
  <c r="D94" i="5" s="1"/>
  <c r="E93" i="5" a="1"/>
  <c r="E93" i="5" s="1"/>
  <c r="D93" i="5" a="1"/>
  <c r="D93" i="5" s="1"/>
  <c r="E92" i="5" a="1"/>
  <c r="E92" i="5" s="1"/>
  <c r="D92" i="5" a="1"/>
  <c r="D92" i="5" s="1"/>
  <c r="E91" i="5" a="1"/>
  <c r="E91" i="5" s="1"/>
  <c r="D91" i="5" a="1"/>
  <c r="D91" i="5" s="1"/>
  <c r="E90" i="5" a="1"/>
  <c r="E90" i="5" s="1"/>
  <c r="D90" i="5" a="1"/>
  <c r="D90" i="5" s="1"/>
  <c r="E89" i="5" a="1"/>
  <c r="E89" i="5" s="1"/>
  <c r="D89" i="5" a="1"/>
  <c r="D89" i="5" s="1"/>
  <c r="E88" i="5" a="1"/>
  <c r="E88" i="5" s="1"/>
  <c r="D88" i="5" a="1"/>
  <c r="D88" i="5" s="1"/>
  <c r="E87" i="5" a="1"/>
  <c r="E87" i="5" s="1"/>
  <c r="D87" i="5" a="1"/>
  <c r="D87" i="5" s="1"/>
  <c r="E86" i="5" a="1"/>
  <c r="E86" i="5" s="1"/>
  <c r="D86" i="5" a="1"/>
  <c r="D86" i="5" s="1"/>
  <c r="D889" i="5"/>
  <c r="D805" i="5"/>
  <c r="D728" i="5"/>
  <c r="D661" i="5"/>
  <c r="D504" i="5"/>
  <c r="D380" i="5"/>
  <c r="D243" i="5"/>
  <c r="E82" i="5" a="1"/>
  <c r="E82" i="5" s="1"/>
  <c r="E81" i="5" a="1"/>
  <c r="E81" i="5" s="1"/>
  <c r="E80" i="5" a="1"/>
  <c r="E80" i="5" s="1"/>
  <c r="E79" i="5" a="1"/>
  <c r="E79" i="5" s="1"/>
  <c r="E78" i="5" a="1"/>
  <c r="E78" i="5" s="1"/>
  <c r="E77" i="5" a="1"/>
  <c r="E77" i="5" s="1"/>
  <c r="E76" i="5" a="1"/>
  <c r="E76" i="5" s="1"/>
  <c r="E75" i="5" a="1"/>
  <c r="E75" i="5" s="1"/>
  <c r="E74" i="5" a="1"/>
  <c r="E74" i="5" s="1"/>
  <c r="E73" i="5" a="1"/>
  <c r="E73" i="5" s="1"/>
  <c r="E72" i="5" a="1"/>
  <c r="E72" i="5" s="1"/>
  <c r="E71" i="5" a="1"/>
  <c r="E71" i="5" s="1"/>
  <c r="E70" i="5" a="1"/>
  <c r="E70" i="5" s="1"/>
  <c r="E69" i="5" a="1"/>
  <c r="E69" i="5" s="1"/>
  <c r="E68" i="5" a="1"/>
  <c r="E68" i="5" s="1"/>
  <c r="E67" i="5" a="1"/>
  <c r="E67" i="5" s="1"/>
  <c r="E66" i="5" a="1"/>
  <c r="E66" i="5" s="1"/>
  <c r="E65" i="5" a="1"/>
  <c r="E65" i="5" s="1"/>
  <c r="E64" i="5" a="1"/>
  <c r="E64" i="5" s="1"/>
  <c r="E63" i="5" a="1"/>
  <c r="E63" i="5" s="1"/>
  <c r="E62" i="5" a="1"/>
  <c r="E62" i="5" s="1"/>
  <c r="E61" i="5" a="1"/>
  <c r="E61" i="5" s="1"/>
  <c r="E60" i="5" a="1"/>
  <c r="E60" i="5" s="1"/>
  <c r="E59" i="5" a="1"/>
  <c r="E59" i="5" s="1"/>
  <c r="E58" i="5" a="1"/>
  <c r="E58" i="5" s="1"/>
  <c r="E57" i="5" a="1"/>
  <c r="E57" i="5" s="1"/>
  <c r="E56" i="5" a="1"/>
  <c r="E56" i="5" s="1"/>
  <c r="E55" i="5" a="1"/>
  <c r="E55" i="5" s="1"/>
  <c r="E54" i="5" a="1"/>
  <c r="E54" i="5" s="1"/>
  <c r="E53" i="5" a="1"/>
  <c r="E53" i="5" s="1"/>
  <c r="E52" i="5" a="1"/>
  <c r="E52" i="5" s="1"/>
  <c r="E51" i="5" a="1"/>
  <c r="E51" i="5" s="1"/>
  <c r="E50" i="5" a="1"/>
  <c r="E50" i="5" s="1"/>
  <c r="E49" i="5" a="1"/>
  <c r="E49" i="5" s="1"/>
  <c r="E48" i="5" a="1"/>
  <c r="E48" i="5" s="1"/>
  <c r="E47" i="5" a="1"/>
  <c r="E47" i="5" s="1"/>
  <c r="E46" i="5" a="1"/>
  <c r="E46" i="5" s="1"/>
  <c r="E45" i="5" a="1"/>
  <c r="E45" i="5" s="1"/>
  <c r="E44" i="5" a="1"/>
  <c r="E44" i="5" s="1"/>
  <c r="E43" i="5" a="1"/>
  <c r="E43" i="5" s="1"/>
  <c r="E42" i="5" a="1"/>
  <c r="E42" i="5" s="1"/>
  <c r="E41" i="5" a="1"/>
  <c r="E41" i="5" s="1"/>
  <c r="E40" i="5" a="1"/>
  <c r="E40" i="5" s="1"/>
  <c r="E39" i="5" a="1"/>
  <c r="E39" i="5" s="1"/>
  <c r="E38" i="5" a="1"/>
  <c r="E38" i="5" s="1"/>
  <c r="E37" i="5" a="1"/>
  <c r="E37" i="5" s="1"/>
  <c r="E36" i="5" a="1"/>
  <c r="E36" i="5" s="1"/>
  <c r="E35" i="5" a="1"/>
  <c r="E35" i="5" s="1"/>
  <c r="E34" i="5" a="1"/>
  <c r="E34" i="5" s="1"/>
  <c r="E33" i="5" a="1"/>
  <c r="E33" i="5" s="1"/>
  <c r="E32" i="5" a="1"/>
  <c r="E32" i="5" s="1"/>
  <c r="E31" i="5" a="1"/>
  <c r="E31" i="5" s="1"/>
  <c r="E30" i="5" a="1"/>
  <c r="E30" i="5" s="1"/>
  <c r="E29" i="5" a="1"/>
  <c r="E29" i="5" s="1"/>
  <c r="E28" i="5" a="1"/>
  <c r="E28" i="5" s="1"/>
  <c r="E27" i="5" a="1"/>
  <c r="E27" i="5" s="1"/>
  <c r="E26" i="5" a="1"/>
  <c r="E26" i="5" s="1"/>
  <c r="E25" i="5" a="1"/>
  <c r="E25" i="5" s="1"/>
  <c r="E24" i="5" a="1"/>
  <c r="E24" i="5" s="1"/>
  <c r="E23" i="5" a="1"/>
  <c r="E23" i="5" s="1"/>
  <c r="E22" i="5" a="1"/>
  <c r="E22" i="5" s="1"/>
  <c r="E21" i="5" a="1"/>
  <c r="E21" i="5" s="1"/>
  <c r="E20" i="5" a="1"/>
  <c r="E20" i="5" s="1"/>
  <c r="E19" i="5" a="1"/>
  <c r="E19" i="5" s="1"/>
  <c r="E18" i="5" a="1"/>
  <c r="E18" i="5" s="1"/>
  <c r="E17" i="5" a="1"/>
  <c r="E17" i="5" s="1"/>
  <c r="E16" i="5" a="1"/>
  <c r="E16" i="5" s="1"/>
  <c r="E15" i="5" a="1"/>
  <c r="E15" i="5" s="1"/>
  <c r="E14" i="5" a="1"/>
  <c r="E14" i="5" s="1"/>
  <c r="E13" i="5" a="1"/>
  <c r="E13" i="5" s="1"/>
  <c r="E12" i="5" a="1"/>
  <c r="E12" i="5" s="1"/>
  <c r="E11" i="5" a="1"/>
  <c r="E11" i="5" s="1"/>
  <c r="E10" i="5" a="1"/>
  <c r="E10" i="5" s="1"/>
  <c r="E9" i="5" a="1"/>
  <c r="E9" i="5" s="1"/>
  <c r="E8" i="5" a="1"/>
  <c r="E8" i="5" s="1"/>
  <c r="E7" i="5" a="1"/>
  <c r="E7" i="5" s="1"/>
  <c r="E6" i="5" a="1"/>
  <c r="E6" i="5" s="1"/>
  <c r="D82" i="5" a="1"/>
  <c r="D82" i="5" s="1"/>
  <c r="D81" i="5" a="1"/>
  <c r="D81" i="5" s="1"/>
  <c r="D80" i="5" a="1"/>
  <c r="D80" i="5" s="1"/>
  <c r="D79" i="5" a="1"/>
  <c r="D79" i="5" s="1"/>
  <c r="D78" i="5" a="1"/>
  <c r="D78" i="5" s="1"/>
  <c r="D77" i="5" a="1"/>
  <c r="D77" i="5" s="1"/>
  <c r="D76" i="5" a="1"/>
  <c r="D76" i="5" s="1"/>
  <c r="D75" i="5" a="1"/>
  <c r="D75" i="5" s="1"/>
  <c r="D74" i="5" a="1"/>
  <c r="D74" i="5" s="1"/>
  <c r="D73" i="5" a="1"/>
  <c r="D73" i="5" s="1"/>
  <c r="D72" i="5" a="1"/>
  <c r="D72" i="5" s="1"/>
  <c r="D71" i="5" a="1"/>
  <c r="D71" i="5" s="1"/>
  <c r="D70" i="5" a="1"/>
  <c r="D70" i="5" s="1"/>
  <c r="D69" i="5" a="1"/>
  <c r="D69" i="5" s="1"/>
  <c r="D68" i="5" a="1"/>
  <c r="D68" i="5" s="1"/>
  <c r="D67" i="5" a="1"/>
  <c r="D67" i="5" s="1"/>
  <c r="D66" i="5" a="1"/>
  <c r="D66" i="5" s="1"/>
  <c r="D65" i="5" a="1"/>
  <c r="D65" i="5" s="1"/>
  <c r="D64" i="5" a="1"/>
  <c r="D64" i="5" s="1"/>
  <c r="D63" i="5" a="1"/>
  <c r="D63" i="5" s="1"/>
  <c r="D62" i="5" a="1"/>
  <c r="D62" i="5" s="1"/>
  <c r="D61" i="5" a="1"/>
  <c r="D61" i="5" s="1"/>
  <c r="D60" i="5" a="1"/>
  <c r="D60" i="5" s="1"/>
  <c r="D59" i="5" a="1"/>
  <c r="D59" i="5" s="1"/>
  <c r="D58" i="5" a="1"/>
  <c r="D58" i="5" s="1"/>
  <c r="D57" i="5" a="1"/>
  <c r="D57" i="5" s="1"/>
  <c r="D56" i="5" a="1"/>
  <c r="D56" i="5" s="1"/>
  <c r="D55" i="5" a="1"/>
  <c r="D55" i="5" s="1"/>
  <c r="D54" i="5" a="1"/>
  <c r="D54" i="5" s="1"/>
  <c r="D53" i="5" a="1"/>
  <c r="D53" i="5" s="1"/>
  <c r="D52" i="5" a="1"/>
  <c r="D52" i="5" s="1"/>
  <c r="D51" i="5" a="1"/>
  <c r="D51" i="5" s="1"/>
  <c r="D50" i="5" a="1"/>
  <c r="D50" i="5" s="1"/>
  <c r="D49" i="5" a="1"/>
  <c r="D49" i="5" s="1"/>
  <c r="D48" i="5" a="1"/>
  <c r="D48" i="5" s="1"/>
  <c r="D47" i="5" a="1"/>
  <c r="D47" i="5" s="1"/>
  <c r="D46" i="5" a="1"/>
  <c r="D46" i="5" s="1"/>
  <c r="D45" i="5" a="1"/>
  <c r="D45" i="5" s="1"/>
  <c r="D44" i="5" a="1"/>
  <c r="D44" i="5" s="1"/>
  <c r="D43" i="5" a="1"/>
  <c r="D43" i="5" s="1"/>
  <c r="D42" i="5" a="1"/>
  <c r="D42" i="5" s="1"/>
  <c r="D41" i="5" a="1"/>
  <c r="D41" i="5" s="1"/>
  <c r="D40" i="5" a="1"/>
  <c r="D40" i="5" s="1"/>
  <c r="D39" i="5" a="1"/>
  <c r="D39" i="5" s="1"/>
  <c r="D38" i="5" a="1"/>
  <c r="D38" i="5" s="1"/>
  <c r="D37" i="5" a="1"/>
  <c r="D37" i="5" s="1"/>
  <c r="D36" i="5" a="1"/>
  <c r="D36" i="5" s="1"/>
  <c r="D35" i="5" a="1"/>
  <c r="D35" i="5" s="1"/>
  <c r="D34" i="5" a="1"/>
  <c r="D34" i="5" s="1"/>
  <c r="D33" i="5" a="1"/>
  <c r="D33" i="5" s="1"/>
  <c r="D32" i="5" a="1"/>
  <c r="D32" i="5" s="1"/>
  <c r="D31" i="5" a="1"/>
  <c r="D31" i="5" s="1"/>
  <c r="D30" i="5" a="1"/>
  <c r="D30" i="5" s="1"/>
  <c r="D29" i="5" a="1"/>
  <c r="D29" i="5" s="1"/>
  <c r="D28" i="5" a="1"/>
  <c r="D28" i="5" s="1"/>
  <c r="D27" i="5" a="1"/>
  <c r="D27" i="5" s="1"/>
  <c r="D26" i="5" a="1"/>
  <c r="D26" i="5" s="1"/>
  <c r="D25" i="5" a="1"/>
  <c r="D25" i="5" s="1"/>
  <c r="D24" i="5" a="1"/>
  <c r="D24" i="5" s="1"/>
  <c r="D23" i="5" a="1"/>
  <c r="D23" i="5" s="1"/>
  <c r="D22" i="5" a="1"/>
  <c r="D22" i="5" s="1"/>
  <c r="D21" i="5" a="1"/>
  <c r="D21" i="5" s="1"/>
  <c r="D20" i="5" a="1"/>
  <c r="D20" i="5" s="1"/>
  <c r="D19" i="5" a="1"/>
  <c r="D19" i="5" s="1"/>
  <c r="D18" i="5" a="1"/>
  <c r="D18" i="5" s="1"/>
  <c r="D17" i="5" a="1"/>
  <c r="D17" i="5" s="1"/>
  <c r="D16" i="5" a="1"/>
  <c r="D16" i="5" s="1"/>
  <c r="D15" i="5" a="1"/>
  <c r="D15" i="5" s="1"/>
  <c r="D14" i="5" a="1"/>
  <c r="D14" i="5" s="1"/>
  <c r="D13" i="5" a="1"/>
  <c r="D13" i="5" s="1"/>
  <c r="D12" i="5" a="1"/>
  <c r="D12" i="5" s="1"/>
  <c r="D11" i="5" a="1"/>
  <c r="D11" i="5" s="1"/>
  <c r="D10" i="5" a="1"/>
  <c r="D10" i="5" s="1"/>
  <c r="D9" i="5" a="1"/>
  <c r="D9" i="5" s="1"/>
  <c r="D8" i="5" a="1"/>
  <c r="D8" i="5" s="1"/>
  <c r="D7" i="5" a="1"/>
  <c r="D7" i="5" s="1"/>
  <c r="F808" i="5" l="1"/>
  <c r="F882" i="5"/>
  <c r="F874" i="5"/>
  <c r="F866" i="5"/>
  <c r="F858" i="5"/>
  <c r="F810" i="5"/>
  <c r="F885" i="5"/>
  <c r="F814" i="5"/>
  <c r="F886" i="5"/>
  <c r="F861" i="5"/>
  <c r="F850" i="5"/>
  <c r="F820" i="5"/>
  <c r="F887" i="5"/>
  <c r="F865" i="5"/>
  <c r="F857" i="5"/>
  <c r="F813" i="5"/>
  <c r="F822" i="5"/>
  <c r="F827" i="5"/>
  <c r="F811" i="5"/>
  <c r="F878" i="5"/>
  <c r="F853" i="5"/>
  <c r="F823" i="5"/>
  <c r="F815" i="5"/>
  <c r="F879" i="5"/>
  <c r="F871" i="5"/>
  <c r="F818" i="5"/>
  <c r="F835" i="5"/>
  <c r="F841" i="5"/>
  <c r="F819" i="5"/>
  <c r="F883" i="5"/>
  <c r="F870" i="5"/>
  <c r="F832" i="5"/>
  <c r="F824" i="5"/>
  <c r="F884" i="5"/>
  <c r="F876" i="5"/>
  <c r="F830" i="5"/>
  <c r="F849" i="5"/>
  <c r="F844" i="5"/>
  <c r="F833" i="5"/>
  <c r="F825" i="5"/>
  <c r="F875" i="5"/>
  <c r="F837" i="5"/>
  <c r="F829" i="5"/>
  <c r="F816" i="5"/>
  <c r="F888" i="5"/>
  <c r="F843" i="5"/>
  <c r="F855" i="5"/>
  <c r="F847" i="5"/>
  <c r="F836" i="5"/>
  <c r="F828" i="5"/>
  <c r="F881" i="5"/>
  <c r="F842" i="5"/>
  <c r="F834" i="5"/>
  <c r="F821" i="5"/>
  <c r="F863" i="5"/>
  <c r="F860" i="5"/>
  <c r="F852" i="5"/>
  <c r="F839" i="5"/>
  <c r="F831" i="5"/>
  <c r="F809" i="5"/>
  <c r="F862" i="5"/>
  <c r="F846" i="5"/>
  <c r="F826" i="5"/>
  <c r="F868" i="5"/>
  <c r="F872" i="5"/>
  <c r="F864" i="5"/>
  <c r="F848" i="5"/>
  <c r="F840" i="5"/>
  <c r="F812" i="5"/>
  <c r="F867" i="5"/>
  <c r="F854" i="5"/>
  <c r="F838" i="5"/>
  <c r="F880" i="5"/>
  <c r="F877" i="5"/>
  <c r="F869" i="5"/>
  <c r="F856" i="5"/>
  <c r="F845" i="5"/>
  <c r="F817" i="5"/>
  <c r="F873" i="5"/>
  <c r="F859" i="5"/>
  <c r="F851" i="5"/>
  <c r="F731" i="5"/>
  <c r="F766" i="5"/>
  <c r="F792" i="5"/>
  <c r="F772" i="5"/>
  <c r="F736" i="5"/>
  <c r="F790" i="5"/>
  <c r="F756" i="5"/>
  <c r="F776" i="5"/>
  <c r="F734" i="5"/>
  <c r="F797" i="5"/>
  <c r="F804" i="5"/>
  <c r="F800" i="5"/>
  <c r="F773" i="5"/>
  <c r="F732" i="5"/>
  <c r="F798" i="5"/>
  <c r="F784" i="5"/>
  <c r="F747" i="5"/>
  <c r="F793" i="5"/>
  <c r="F767" i="5"/>
  <c r="F779" i="5"/>
  <c r="F737" i="5"/>
  <c r="F743" i="5"/>
  <c r="F781" i="5"/>
  <c r="F738" i="5"/>
  <c r="F801" i="5"/>
  <c r="F802" i="5"/>
  <c r="F750" i="5"/>
  <c r="F796" i="5"/>
  <c r="F770" i="5"/>
  <c r="F782" i="5"/>
  <c r="F740" i="5"/>
  <c r="F746" i="5"/>
  <c r="F759" i="5"/>
  <c r="F752" i="5"/>
  <c r="F744" i="5"/>
  <c r="F735" i="5"/>
  <c r="F761" i="5"/>
  <c r="F799" i="5"/>
  <c r="F789" i="5"/>
  <c r="F785" i="5"/>
  <c r="F751" i="5"/>
  <c r="F760" i="5"/>
  <c r="F778" i="5"/>
  <c r="F757" i="5"/>
  <c r="F741" i="5"/>
  <c r="F749" i="5"/>
  <c r="F764" i="5"/>
  <c r="F733" i="5"/>
  <c r="F745" i="5"/>
  <c r="F788" i="5"/>
  <c r="F754" i="5"/>
  <c r="F765" i="5"/>
  <c r="F758" i="5"/>
  <c r="F771" i="5"/>
  <c r="F755" i="5"/>
  <c r="F763" i="5"/>
  <c r="F775" i="5"/>
  <c r="F739" i="5"/>
  <c r="F748" i="5"/>
  <c r="F794" i="5"/>
  <c r="F768" i="5"/>
  <c r="F777" i="5"/>
  <c r="F774" i="5"/>
  <c r="F783" i="5"/>
  <c r="F769" i="5"/>
  <c r="F795" i="5"/>
  <c r="F787" i="5"/>
  <c r="F753" i="5"/>
  <c r="F762" i="5"/>
  <c r="F803" i="5"/>
  <c r="F791" i="5"/>
  <c r="F786" i="5"/>
  <c r="F742" i="5"/>
  <c r="F780" i="5"/>
  <c r="F664" i="5"/>
  <c r="F705" i="5"/>
  <c r="F686" i="5"/>
  <c r="F677" i="5"/>
  <c r="F668" i="5"/>
  <c r="F725" i="5"/>
  <c r="F716" i="5"/>
  <c r="F685" i="5"/>
  <c r="F682" i="5"/>
  <c r="F673" i="5"/>
  <c r="F667" i="5"/>
  <c r="F683" i="5"/>
  <c r="F672" i="5"/>
  <c r="F678" i="5"/>
  <c r="F722" i="5"/>
  <c r="F691" i="5"/>
  <c r="F696" i="5"/>
  <c r="F676" i="5"/>
  <c r="F708" i="5"/>
  <c r="F687" i="5"/>
  <c r="F674" i="5"/>
  <c r="F681" i="5"/>
  <c r="F694" i="5"/>
  <c r="F695" i="5"/>
  <c r="F698" i="5"/>
  <c r="F689" i="5"/>
  <c r="F712" i="5"/>
  <c r="F693" i="5"/>
  <c r="F688" i="5"/>
  <c r="F684" i="5"/>
  <c r="F669" i="5"/>
  <c r="F701" i="5"/>
  <c r="F707" i="5"/>
  <c r="F692" i="5"/>
  <c r="F718" i="5"/>
  <c r="F699" i="5"/>
  <c r="F690" i="5"/>
  <c r="F697" i="5"/>
  <c r="F710" i="5"/>
  <c r="F717" i="5"/>
  <c r="F711" i="5"/>
  <c r="F702" i="5"/>
  <c r="F721" i="5"/>
  <c r="F703" i="5"/>
  <c r="F704" i="5"/>
  <c r="F700" i="5"/>
  <c r="F666" i="5"/>
  <c r="F720" i="5"/>
  <c r="F714" i="5"/>
  <c r="F727" i="5"/>
  <c r="F724" i="5"/>
  <c r="F715" i="5"/>
  <c r="F709" i="5"/>
  <c r="F706" i="5"/>
  <c r="F675" i="5"/>
  <c r="F726" i="5"/>
  <c r="F723" i="5"/>
  <c r="F671" i="5"/>
  <c r="F665" i="5"/>
  <c r="F719" i="5"/>
  <c r="F713" i="5"/>
  <c r="F679" i="5"/>
  <c r="F680" i="5"/>
  <c r="F670" i="5"/>
  <c r="F507" i="5"/>
  <c r="F511" i="5"/>
  <c r="F582" i="5"/>
  <c r="F530" i="5"/>
  <c r="F567" i="5"/>
  <c r="F638" i="5"/>
  <c r="F527" i="5"/>
  <c r="F598" i="5"/>
  <c r="F540" i="5"/>
  <c r="F577" i="5"/>
  <c r="F534" i="5"/>
  <c r="F537" i="5"/>
  <c r="F624" i="5"/>
  <c r="F550" i="5"/>
  <c r="F593" i="5"/>
  <c r="F532" i="5"/>
  <c r="F575" i="5"/>
  <c r="F544" i="5"/>
  <c r="F535" i="5"/>
  <c r="F616" i="5"/>
  <c r="F660" i="5"/>
  <c r="F518" i="5"/>
  <c r="F548" i="5"/>
  <c r="F585" i="5"/>
  <c r="F533" i="5"/>
  <c r="F604" i="5"/>
  <c r="F654" i="5"/>
  <c r="F552" i="5"/>
  <c r="F601" i="5"/>
  <c r="F546" i="5"/>
  <c r="F583" i="5"/>
  <c r="F556" i="5"/>
  <c r="F543" i="5"/>
  <c r="F627" i="5"/>
  <c r="F553" i="5"/>
  <c r="F599" i="5"/>
  <c r="F538" i="5"/>
  <c r="F606" i="5"/>
  <c r="F508" i="5"/>
  <c r="F554" i="5"/>
  <c r="F619" i="5"/>
  <c r="F592" i="5"/>
  <c r="F571" i="5"/>
  <c r="F513" i="5"/>
  <c r="F640" i="5"/>
  <c r="F551" i="5"/>
  <c r="F591" i="5"/>
  <c r="F536" i="5"/>
  <c r="F607" i="5"/>
  <c r="F657" i="5"/>
  <c r="F555" i="5"/>
  <c r="F614" i="5"/>
  <c r="F549" i="5"/>
  <c r="F608" i="5"/>
  <c r="F633" i="5"/>
  <c r="F559" i="5"/>
  <c r="F630" i="5"/>
  <c r="F572" i="5"/>
  <c r="F612" i="5"/>
  <c r="F541" i="5"/>
  <c r="F609" i="5"/>
  <c r="F514" i="5"/>
  <c r="F557" i="5"/>
  <c r="F622" i="5"/>
  <c r="F632" i="5"/>
  <c r="F658" i="5"/>
  <c r="F587" i="5"/>
  <c r="F526" i="5"/>
  <c r="F564" i="5"/>
  <c r="F610" i="5"/>
  <c r="F539" i="5"/>
  <c r="F620" i="5"/>
  <c r="F509" i="5"/>
  <c r="F580" i="5"/>
  <c r="F617" i="5"/>
  <c r="F562" i="5"/>
  <c r="F611" i="5"/>
  <c r="F655" i="5"/>
  <c r="F596" i="5"/>
  <c r="F639" i="5"/>
  <c r="F578" i="5"/>
  <c r="F615" i="5"/>
  <c r="F547" i="5"/>
  <c r="F628" i="5"/>
  <c r="F517" i="5"/>
  <c r="F588" i="5"/>
  <c r="F625" i="5"/>
  <c r="F645" i="5"/>
  <c r="F570" i="5"/>
  <c r="F613" i="5"/>
  <c r="F542" i="5"/>
  <c r="F626" i="5"/>
  <c r="F512" i="5"/>
  <c r="F586" i="5"/>
  <c r="F623" i="5"/>
  <c r="F565" i="5"/>
  <c r="F636" i="5"/>
  <c r="F516" i="5"/>
  <c r="F602" i="5"/>
  <c r="F652" i="5"/>
  <c r="F581" i="5"/>
  <c r="F643" i="5"/>
  <c r="F560" i="5"/>
  <c r="F634" i="5"/>
  <c r="F520" i="5"/>
  <c r="F594" i="5"/>
  <c r="F631" i="5"/>
  <c r="F576" i="5"/>
  <c r="F573" i="5"/>
  <c r="F641" i="5"/>
  <c r="F545" i="5"/>
  <c r="F629" i="5"/>
  <c r="F515" i="5"/>
  <c r="F589" i="5"/>
  <c r="F642" i="5"/>
  <c r="F568" i="5"/>
  <c r="F648" i="5"/>
  <c r="F522" i="5"/>
  <c r="F605" i="5"/>
  <c r="F510" i="5"/>
  <c r="F584" i="5"/>
  <c r="F646" i="5"/>
  <c r="F563" i="5"/>
  <c r="F637" i="5"/>
  <c r="F523" i="5"/>
  <c r="F597" i="5"/>
  <c r="F644" i="5"/>
  <c r="F647" i="5"/>
  <c r="F618" i="5"/>
  <c r="F566" i="5"/>
  <c r="F650" i="5"/>
  <c r="F579" i="5"/>
  <c r="F524" i="5"/>
  <c r="F561" i="5"/>
  <c r="F635" i="5"/>
  <c r="F521" i="5"/>
  <c r="F595" i="5"/>
  <c r="F651" i="5"/>
  <c r="F574" i="5"/>
  <c r="F525" i="5"/>
  <c r="F531" i="5"/>
  <c r="F621" i="5"/>
  <c r="F519" i="5"/>
  <c r="F590" i="5"/>
  <c r="F659" i="5"/>
  <c r="F569" i="5"/>
  <c r="F653" i="5"/>
  <c r="F529" i="5"/>
  <c r="F603" i="5"/>
  <c r="F656" i="5"/>
  <c r="F558" i="5"/>
  <c r="F528" i="5"/>
  <c r="F649" i="5"/>
  <c r="F600" i="5"/>
  <c r="F383" i="5"/>
  <c r="F391" i="5"/>
  <c r="F406" i="5"/>
  <c r="F461" i="5"/>
  <c r="F455" i="5"/>
  <c r="F494" i="5"/>
  <c r="F450" i="5"/>
  <c r="F407" i="5"/>
  <c r="F480" i="5"/>
  <c r="F389" i="5"/>
  <c r="F410" i="5"/>
  <c r="F483" i="5"/>
  <c r="F393" i="5"/>
  <c r="F451" i="5"/>
  <c r="F475" i="5"/>
  <c r="F466" i="5"/>
  <c r="F443" i="5"/>
  <c r="F385" i="5"/>
  <c r="F440" i="5"/>
  <c r="F414" i="5"/>
  <c r="F409" i="5"/>
  <c r="F467" i="5"/>
  <c r="F388" i="5"/>
  <c r="F500" i="5"/>
  <c r="F456" i="5"/>
  <c r="F430" i="5"/>
  <c r="F486" i="5"/>
  <c r="F395" i="5"/>
  <c r="F416" i="5"/>
  <c r="F492" i="5"/>
  <c r="F399" i="5"/>
  <c r="F454" i="5"/>
  <c r="F396" i="5"/>
  <c r="F472" i="5"/>
  <c r="F424" i="5"/>
  <c r="F474" i="5"/>
  <c r="F426" i="5"/>
  <c r="F415" i="5"/>
  <c r="F470" i="5"/>
  <c r="F394" i="5"/>
  <c r="F386" i="5"/>
  <c r="F476" i="5"/>
  <c r="F439" i="5"/>
  <c r="F489" i="5"/>
  <c r="F398" i="5"/>
  <c r="F436" i="5"/>
  <c r="F502" i="5"/>
  <c r="F413" i="5"/>
  <c r="F457" i="5"/>
  <c r="F402" i="5"/>
  <c r="F478" i="5"/>
  <c r="F465" i="5"/>
  <c r="F400" i="5"/>
  <c r="F429" i="5"/>
  <c r="F473" i="5"/>
  <c r="F420" i="5"/>
  <c r="F392" i="5"/>
  <c r="F495" i="5"/>
  <c r="F453" i="5"/>
  <c r="F498" i="5"/>
  <c r="F401" i="5"/>
  <c r="F442" i="5"/>
  <c r="F417" i="5"/>
  <c r="F419" i="5"/>
  <c r="F463" i="5"/>
  <c r="F408" i="5"/>
  <c r="F481" i="5"/>
  <c r="F441" i="5"/>
  <c r="F433" i="5"/>
  <c r="F499" i="5"/>
  <c r="F432" i="5"/>
  <c r="F435" i="5"/>
  <c r="F482" i="5"/>
  <c r="F458" i="5"/>
  <c r="F412" i="5"/>
  <c r="F501" i="5"/>
  <c r="F459" i="5"/>
  <c r="F437" i="5"/>
  <c r="F421" i="5"/>
  <c r="F448" i="5"/>
  <c r="F484" i="5"/>
  <c r="F422" i="5"/>
  <c r="F487" i="5"/>
  <c r="F428" i="5"/>
  <c r="F490" i="5"/>
  <c r="F491" i="5"/>
  <c r="F387" i="5"/>
  <c r="F497" i="5"/>
  <c r="F438" i="5"/>
  <c r="F485" i="5"/>
  <c r="F464" i="5"/>
  <c r="F418" i="5"/>
  <c r="F405" i="5"/>
  <c r="F462" i="5"/>
  <c r="F449" i="5"/>
  <c r="F427" i="5"/>
  <c r="F468" i="5"/>
  <c r="F384" i="5"/>
  <c r="F425" i="5"/>
  <c r="F496" i="5"/>
  <c r="F434" i="5"/>
  <c r="F493" i="5"/>
  <c r="F397" i="5"/>
  <c r="F411" i="5"/>
  <c r="F403" i="5"/>
  <c r="F447" i="5"/>
  <c r="F423" i="5"/>
  <c r="F488" i="5"/>
  <c r="F444" i="5"/>
  <c r="F469" i="5"/>
  <c r="F471" i="5"/>
  <c r="F452" i="5"/>
  <c r="F404" i="5"/>
  <c r="F477" i="5"/>
  <c r="F390" i="5"/>
  <c r="F445" i="5"/>
  <c r="F446" i="5"/>
  <c r="F460" i="5"/>
  <c r="F503" i="5"/>
  <c r="F479" i="5"/>
  <c r="F431" i="5"/>
  <c r="F246" i="5"/>
  <c r="F263" i="5"/>
  <c r="F296" i="5"/>
  <c r="F354" i="5"/>
  <c r="F290" i="5"/>
  <c r="F361" i="5"/>
  <c r="F251" i="5"/>
  <c r="F335" i="5"/>
  <c r="F279" i="5"/>
  <c r="F285" i="5"/>
  <c r="F338" i="5"/>
  <c r="F302" i="5"/>
  <c r="F280" i="5"/>
  <c r="F327" i="5"/>
  <c r="F378" i="5"/>
  <c r="F318" i="5"/>
  <c r="F266" i="5"/>
  <c r="F339" i="5"/>
  <c r="F326" i="5"/>
  <c r="F257" i="5"/>
  <c r="F375" i="5"/>
  <c r="F252" i="5"/>
  <c r="F301" i="5"/>
  <c r="F357" i="5"/>
  <c r="F305" i="5"/>
  <c r="F364" i="5"/>
  <c r="F265" i="5"/>
  <c r="F346" i="5"/>
  <c r="F299" i="5"/>
  <c r="F291" i="5"/>
  <c r="F344" i="5"/>
  <c r="F329" i="5"/>
  <c r="F254" i="5"/>
  <c r="F336" i="5"/>
  <c r="F249" i="5"/>
  <c r="F330" i="5"/>
  <c r="F281" i="5"/>
  <c r="F345" i="5"/>
  <c r="F371" i="5"/>
  <c r="F332" i="5"/>
  <c r="F260" i="5"/>
  <c r="F258" i="5"/>
  <c r="F307" i="5"/>
  <c r="F370" i="5"/>
  <c r="F316" i="5"/>
  <c r="F367" i="5"/>
  <c r="F276" i="5"/>
  <c r="F349" i="5"/>
  <c r="F320" i="5"/>
  <c r="F294" i="5"/>
  <c r="F353" i="5"/>
  <c r="F343" i="5"/>
  <c r="F268" i="5"/>
  <c r="F341" i="5"/>
  <c r="F277" i="5"/>
  <c r="F347" i="5"/>
  <c r="F292" i="5"/>
  <c r="F360" i="5"/>
  <c r="F348" i="5"/>
  <c r="F271" i="5"/>
  <c r="F264" i="5"/>
  <c r="F310" i="5"/>
  <c r="F376" i="5"/>
  <c r="F322" i="5"/>
  <c r="F272" i="5"/>
  <c r="F282" i="5"/>
  <c r="F358" i="5"/>
  <c r="F340" i="5"/>
  <c r="F303" i="5"/>
  <c r="F362" i="5"/>
  <c r="F355" i="5"/>
  <c r="F274" i="5"/>
  <c r="F356" i="5"/>
  <c r="F286" i="5"/>
  <c r="F350" i="5"/>
  <c r="F298" i="5"/>
  <c r="F373" i="5"/>
  <c r="F284" i="5"/>
  <c r="F288" i="5"/>
  <c r="F333" i="5"/>
  <c r="F269" i="5"/>
  <c r="F319" i="5"/>
  <c r="F250" i="5"/>
  <c r="F325" i="5"/>
  <c r="F267" i="5"/>
  <c r="F297" i="5"/>
  <c r="F365" i="5"/>
  <c r="F352" i="5"/>
  <c r="F312" i="5"/>
  <c r="F283" i="5"/>
  <c r="F377" i="5"/>
  <c r="F289" i="5"/>
  <c r="F359" i="5"/>
  <c r="F295" i="5"/>
  <c r="F363" i="5"/>
  <c r="F313" i="5"/>
  <c r="F379" i="5"/>
  <c r="F259" i="5"/>
  <c r="F275" i="5"/>
  <c r="F337" i="5"/>
  <c r="F256" i="5"/>
  <c r="F331" i="5"/>
  <c r="F293" i="5"/>
  <c r="F308" i="5"/>
  <c r="F368" i="5"/>
  <c r="F374" i="5"/>
  <c r="F317" i="5"/>
  <c r="F261" i="5"/>
  <c r="F253" i="5"/>
  <c r="F300" i="5"/>
  <c r="F369" i="5"/>
  <c r="F304" i="5"/>
  <c r="F366" i="5"/>
  <c r="F324" i="5"/>
  <c r="F351" i="5"/>
  <c r="F321" i="5"/>
  <c r="F278" i="5"/>
  <c r="F342" i="5"/>
  <c r="F273" i="5"/>
  <c r="F334" i="5"/>
  <c r="F311" i="5"/>
  <c r="F314" i="5"/>
  <c r="F247" i="5"/>
  <c r="F248" i="5"/>
  <c r="F323" i="5"/>
  <c r="F270" i="5"/>
  <c r="F262" i="5"/>
  <c r="F306" i="5"/>
  <c r="F372" i="5"/>
  <c r="F309" i="5"/>
  <c r="F255" i="5"/>
  <c r="F328" i="5"/>
  <c r="F287" i="5"/>
  <c r="F315" i="5"/>
  <c r="F222" i="5"/>
  <c r="F224" i="5"/>
  <c r="F227" i="5"/>
  <c r="F241" i="5"/>
  <c r="F228" i="5"/>
  <c r="F239" i="5"/>
  <c r="F226" i="5"/>
  <c r="F223" i="5"/>
  <c r="F230" i="5"/>
  <c r="F235" i="5"/>
  <c r="F229" i="5"/>
  <c r="F240" i="5"/>
  <c r="F236" i="5"/>
  <c r="F237" i="5"/>
  <c r="F238" i="5"/>
  <c r="F225" i="5"/>
  <c r="F242" i="5"/>
  <c r="F234" i="5"/>
  <c r="F233" i="5"/>
  <c r="F231" i="5"/>
  <c r="F232" i="5"/>
  <c r="D83" i="5"/>
  <c r="D219" i="5"/>
  <c r="F131" i="5" s="1"/>
  <c r="D128" i="5"/>
  <c r="F86" i="5" s="1"/>
  <c r="F14" i="5" l="1"/>
  <c r="D891" i="5"/>
  <c r="E889" i="5"/>
  <c r="E805" i="5"/>
  <c r="E728" i="5"/>
  <c r="E661" i="5"/>
  <c r="E504" i="5"/>
  <c r="E380" i="5"/>
  <c r="E243" i="5"/>
  <c r="F41" i="5"/>
  <c r="F177" i="5"/>
  <c r="F69" i="5"/>
  <c r="F74" i="5"/>
  <c r="F80" i="5"/>
  <c r="F34" i="5"/>
  <c r="F35" i="5"/>
  <c r="F196" i="5"/>
  <c r="F8" i="5"/>
  <c r="F39" i="5"/>
  <c r="F38" i="5"/>
  <c r="F200" i="5"/>
  <c r="F66" i="5"/>
  <c r="F27" i="5"/>
  <c r="F33" i="5"/>
  <c r="F30" i="5"/>
  <c r="F53" i="5"/>
  <c r="F19" i="5"/>
  <c r="F25" i="5"/>
  <c r="F28" i="5"/>
  <c r="F36" i="5"/>
  <c r="F22" i="5"/>
  <c r="F213" i="5"/>
  <c r="F45" i="5"/>
  <c r="F50" i="5"/>
  <c r="F75" i="5"/>
  <c r="F11" i="5"/>
  <c r="F166" i="5"/>
  <c r="F37" i="5"/>
  <c r="F67" i="5"/>
  <c r="F73" i="5"/>
  <c r="F71" i="5"/>
  <c r="F6" i="5"/>
  <c r="F125" i="5"/>
  <c r="F183" i="5"/>
  <c r="F141" i="5"/>
  <c r="F29" i="5"/>
  <c r="F20" i="5"/>
  <c r="F59" i="5"/>
  <c r="F64" i="5"/>
  <c r="F65" i="5"/>
  <c r="F32" i="5"/>
  <c r="F63" i="5"/>
  <c r="F76" i="5"/>
  <c r="F62" i="5"/>
  <c r="F44" i="5"/>
  <c r="F188" i="5"/>
  <c r="F40" i="5"/>
  <c r="F181" i="5"/>
  <c r="F42" i="5"/>
  <c r="F72" i="5"/>
  <c r="F9" i="5"/>
  <c r="F7" i="5"/>
  <c r="F70" i="5"/>
  <c r="F119" i="5"/>
  <c r="F180" i="5"/>
  <c r="F218" i="5"/>
  <c r="F21" i="5"/>
  <c r="F12" i="5"/>
  <c r="F51" i="5"/>
  <c r="F48" i="5"/>
  <c r="F57" i="5"/>
  <c r="F24" i="5"/>
  <c r="F55" i="5"/>
  <c r="F68" i="5"/>
  <c r="F54" i="5"/>
  <c r="F197" i="5"/>
  <c r="F77" i="5"/>
  <c r="F13" i="5"/>
  <c r="F81" i="5"/>
  <c r="F43" i="5"/>
  <c r="F82" i="5"/>
  <c r="F49" i="5"/>
  <c r="F16" i="5"/>
  <c r="F47" i="5"/>
  <c r="F60" i="5"/>
  <c r="F46" i="5"/>
  <c r="F52" i="5"/>
  <c r="F138" i="5"/>
  <c r="F61" i="5"/>
  <c r="F56" i="5"/>
  <c r="F26" i="5"/>
  <c r="F31" i="5"/>
  <c r="F217" i="5"/>
  <c r="F58" i="5"/>
  <c r="F18" i="5"/>
  <c r="F23" i="5"/>
  <c r="F164" i="5"/>
  <c r="F10" i="5"/>
  <c r="F17" i="5"/>
  <c r="F79" i="5"/>
  <c r="F15" i="5"/>
  <c r="F78" i="5"/>
  <c r="F211" i="5"/>
  <c r="F178" i="5"/>
  <c r="F186" i="5"/>
  <c r="F190" i="5"/>
  <c r="F115" i="5"/>
  <c r="F101" i="5"/>
  <c r="F184" i="5"/>
  <c r="F155" i="5"/>
  <c r="F160" i="5"/>
  <c r="F145" i="5"/>
  <c r="F168" i="5"/>
  <c r="F140" i="5"/>
  <c r="F135" i="5"/>
  <c r="F175" i="5"/>
  <c r="F137" i="5"/>
  <c r="F151" i="5"/>
  <c r="F215" i="5"/>
  <c r="F159" i="5"/>
  <c r="F205" i="5"/>
  <c r="F187" i="5"/>
  <c r="F98" i="5"/>
  <c r="F157" i="5"/>
  <c r="F171" i="5"/>
  <c r="F158" i="5"/>
  <c r="F88" i="5"/>
  <c r="F103" i="5"/>
  <c r="F199" i="5"/>
  <c r="F172" i="5"/>
  <c r="F216" i="5"/>
  <c r="F133" i="5"/>
  <c r="F212" i="5"/>
  <c r="F156" i="5"/>
  <c r="F182" i="5"/>
  <c r="F170" i="5"/>
  <c r="F111" i="5"/>
  <c r="F152" i="5"/>
  <c r="F210" i="5"/>
  <c r="F174" i="5"/>
  <c r="F209" i="5"/>
  <c r="F154" i="5"/>
  <c r="F179" i="5"/>
  <c r="F143" i="5"/>
  <c r="F91" i="5"/>
  <c r="F198" i="5"/>
  <c r="F134" i="5"/>
  <c r="F192" i="5"/>
  <c r="F142" i="5"/>
  <c r="F203" i="5"/>
  <c r="F176" i="5"/>
  <c r="F150" i="5"/>
  <c r="F207" i="5"/>
  <c r="F189" i="5"/>
  <c r="F206" i="5"/>
  <c r="F148" i="5"/>
  <c r="F165" i="5"/>
  <c r="F195" i="5"/>
  <c r="F136" i="5"/>
  <c r="F147" i="5"/>
  <c r="F173" i="5"/>
  <c r="F167" i="5"/>
  <c r="F208" i="5"/>
  <c r="F193" i="5"/>
  <c r="F169" i="5"/>
  <c r="F201" i="5"/>
  <c r="F146" i="5"/>
  <c r="F163" i="5"/>
  <c r="F191" i="5"/>
  <c r="F214" i="5"/>
  <c r="F204" i="5"/>
  <c r="F153" i="5"/>
  <c r="F162" i="5"/>
  <c r="F144" i="5"/>
  <c r="F194" i="5"/>
  <c r="F139" i="5"/>
  <c r="F161" i="5"/>
  <c r="F202" i="5"/>
  <c r="F185" i="5"/>
  <c r="F132" i="5"/>
  <c r="F149" i="5"/>
  <c r="F122" i="5"/>
  <c r="F118" i="5"/>
  <c r="F96" i="5"/>
  <c r="F109" i="5"/>
  <c r="F110" i="5"/>
  <c r="F89" i="5"/>
  <c r="F112" i="5"/>
  <c r="F97" i="5"/>
  <c r="F108" i="5"/>
  <c r="F113" i="5"/>
  <c r="F94" i="5"/>
  <c r="F106" i="5"/>
  <c r="F123" i="5"/>
  <c r="F102" i="5"/>
  <c r="F93" i="5"/>
  <c r="F124" i="5"/>
  <c r="F92" i="5"/>
  <c r="F117" i="5"/>
  <c r="F99" i="5"/>
  <c r="F116" i="5"/>
  <c r="F121" i="5"/>
  <c r="F126" i="5"/>
  <c r="F105" i="5"/>
  <c r="F90" i="5"/>
  <c r="F107" i="5"/>
  <c r="F95" i="5"/>
  <c r="F127" i="5"/>
  <c r="F100" i="5"/>
  <c r="F87" i="5"/>
  <c r="F120" i="5"/>
  <c r="F104" i="5"/>
  <c r="F114" i="5"/>
  <c r="G223" i="5" l="1"/>
  <c r="G258" i="5"/>
  <c r="G290" i="5"/>
  <c r="G322" i="5"/>
  <c r="G354" i="5"/>
  <c r="G389" i="5"/>
  <c r="G421" i="5"/>
  <c r="G453" i="5"/>
  <c r="G485" i="5"/>
  <c r="G520" i="5"/>
  <c r="G236" i="5"/>
  <c r="G271" i="5"/>
  <c r="G303" i="5"/>
  <c r="G335" i="5"/>
  <c r="G367" i="5"/>
  <c r="G402" i="5"/>
  <c r="G434" i="5"/>
  <c r="G466" i="5"/>
  <c r="G498" i="5"/>
  <c r="G533" i="5"/>
  <c r="G565" i="5"/>
  <c r="G252" i="5"/>
  <c r="G284" i="5"/>
  <c r="G316" i="5"/>
  <c r="G348" i="5"/>
  <c r="G383" i="5"/>
  <c r="G415" i="5"/>
  <c r="G447" i="5"/>
  <c r="G479" i="5"/>
  <c r="G514" i="5"/>
  <c r="G222" i="5"/>
  <c r="G257" i="5"/>
  <c r="G289" i="5"/>
  <c r="G321" i="5"/>
  <c r="G353" i="5"/>
  <c r="G388" i="5"/>
  <c r="G420" i="5"/>
  <c r="G452" i="5"/>
  <c r="G484" i="5"/>
  <c r="G519" i="5"/>
  <c r="G551" i="5"/>
  <c r="G564" i="5"/>
  <c r="G596" i="5"/>
  <c r="G628" i="5"/>
  <c r="G660" i="5"/>
  <c r="G695" i="5"/>
  <c r="G727" i="5"/>
  <c r="G762" i="5"/>
  <c r="G794" i="5"/>
  <c r="G829" i="5"/>
  <c r="G861" i="5"/>
  <c r="G577" i="5"/>
  <c r="G609" i="5"/>
  <c r="G641" i="5"/>
  <c r="G676" i="5"/>
  <c r="G708" i="5"/>
  <c r="G743" i="5"/>
  <c r="G775" i="5"/>
  <c r="G810" i="5"/>
  <c r="G842" i="5"/>
  <c r="G874" i="5"/>
  <c r="G562" i="5"/>
  <c r="G594" i="5"/>
  <c r="G626" i="5"/>
  <c r="G658" i="5"/>
  <c r="G693" i="5"/>
  <c r="G725" i="5"/>
  <c r="G760" i="5"/>
  <c r="G792" i="5"/>
  <c r="G827" i="5"/>
  <c r="G859" i="5"/>
  <c r="G559" i="5"/>
  <c r="G591" i="5"/>
  <c r="G623" i="5"/>
  <c r="G655" i="5"/>
  <c r="G690" i="5"/>
  <c r="G722" i="5"/>
  <c r="G757" i="5"/>
  <c r="G789" i="5"/>
  <c r="G824" i="5"/>
  <c r="G856" i="5"/>
  <c r="G888" i="5"/>
  <c r="G227" i="5"/>
  <c r="G262" i="5"/>
  <c r="G294" i="5"/>
  <c r="G326" i="5"/>
  <c r="G358" i="5"/>
  <c r="G393" i="5"/>
  <c r="G425" i="5"/>
  <c r="G457" i="5"/>
  <c r="G489" i="5"/>
  <c r="G524" i="5"/>
  <c r="G240" i="5"/>
  <c r="G275" i="5"/>
  <c r="G307" i="5"/>
  <c r="G339" i="5"/>
  <c r="G371" i="5"/>
  <c r="G406" i="5"/>
  <c r="G438" i="5"/>
  <c r="G470" i="5"/>
  <c r="G502" i="5"/>
  <c r="G537" i="5"/>
  <c r="G569" i="5"/>
  <c r="G256" i="5"/>
  <c r="G288" i="5"/>
  <c r="G320" i="5"/>
  <c r="G352" i="5"/>
  <c r="G387" i="5"/>
  <c r="G419" i="5"/>
  <c r="G451" i="5"/>
  <c r="G483" i="5"/>
  <c r="G518" i="5"/>
  <c r="G226" i="5"/>
  <c r="G261" i="5"/>
  <c r="G293" i="5"/>
  <c r="G325" i="5"/>
  <c r="G357" i="5"/>
  <c r="G392" i="5"/>
  <c r="G424" i="5"/>
  <c r="G456" i="5"/>
  <c r="G488" i="5"/>
  <c r="G523" i="5"/>
  <c r="G555" i="5"/>
  <c r="G568" i="5"/>
  <c r="G600" i="5"/>
  <c r="G632" i="5"/>
  <c r="G667" i="5"/>
  <c r="G699" i="5"/>
  <c r="G734" i="5"/>
  <c r="G766" i="5"/>
  <c r="G798" i="5"/>
  <c r="G833" i="5"/>
  <c r="G865" i="5"/>
  <c r="G581" i="5"/>
  <c r="G613" i="5"/>
  <c r="G645" i="5"/>
  <c r="G680" i="5"/>
  <c r="G712" i="5"/>
  <c r="G747" i="5"/>
  <c r="G779" i="5"/>
  <c r="G814" i="5"/>
  <c r="G846" i="5"/>
  <c r="G878" i="5"/>
  <c r="G566" i="5"/>
  <c r="G598" i="5"/>
  <c r="G630" i="5"/>
  <c r="G665" i="5"/>
  <c r="G697" i="5"/>
  <c r="G732" i="5"/>
  <c r="G764" i="5"/>
  <c r="G796" i="5"/>
  <c r="G831" i="5"/>
  <c r="G863" i="5"/>
  <c r="G563" i="5"/>
  <c r="G595" i="5"/>
  <c r="G627" i="5"/>
  <c r="G659" i="5"/>
  <c r="G694" i="5"/>
  <c r="G726" i="5"/>
  <c r="G761" i="5"/>
  <c r="G793" i="5"/>
  <c r="G828" i="5"/>
  <c r="G860" i="5"/>
  <c r="G231" i="5"/>
  <c r="G266" i="5"/>
  <c r="G298" i="5"/>
  <c r="G330" i="5"/>
  <c r="G362" i="5"/>
  <c r="G397" i="5"/>
  <c r="G429" i="5"/>
  <c r="G461" i="5"/>
  <c r="G493" i="5"/>
  <c r="G528" i="5"/>
  <c r="G247" i="5"/>
  <c r="G279" i="5"/>
  <c r="G311" i="5"/>
  <c r="G343" i="5"/>
  <c r="G375" i="5"/>
  <c r="G410" i="5"/>
  <c r="G442" i="5"/>
  <c r="G474" i="5"/>
  <c r="G509" i="5"/>
  <c r="G541" i="5"/>
  <c r="G225" i="5"/>
  <c r="G260" i="5"/>
  <c r="G292" i="5"/>
  <c r="G324" i="5"/>
  <c r="G356" i="5"/>
  <c r="G391" i="5"/>
  <c r="G423" i="5"/>
  <c r="G455" i="5"/>
  <c r="G487" i="5"/>
  <c r="G522" i="5"/>
  <c r="G230" i="5"/>
  <c r="G265" i="5"/>
  <c r="G297" i="5"/>
  <c r="G329" i="5"/>
  <c r="G361" i="5"/>
  <c r="G396" i="5"/>
  <c r="G428" i="5"/>
  <c r="G460" i="5"/>
  <c r="G492" i="5"/>
  <c r="G527" i="5"/>
  <c r="G540" i="5"/>
  <c r="G572" i="5"/>
  <c r="G604" i="5"/>
  <c r="G636" i="5"/>
  <c r="G671" i="5"/>
  <c r="G703" i="5"/>
  <c r="G738" i="5"/>
  <c r="G770" i="5"/>
  <c r="G802" i="5"/>
  <c r="G837" i="5"/>
  <c r="G869" i="5"/>
  <c r="G585" i="5"/>
  <c r="G617" i="5"/>
  <c r="G649" i="5"/>
  <c r="G684" i="5"/>
  <c r="G716" i="5"/>
  <c r="G751" i="5"/>
  <c r="G783" i="5"/>
  <c r="G818" i="5"/>
  <c r="G850" i="5"/>
  <c r="G882" i="5"/>
  <c r="G570" i="5"/>
  <c r="G602" i="5"/>
  <c r="G634" i="5"/>
  <c r="G669" i="5"/>
  <c r="G701" i="5"/>
  <c r="G736" i="5"/>
  <c r="G768" i="5"/>
  <c r="G800" i="5"/>
  <c r="G835" i="5"/>
  <c r="G867" i="5"/>
  <c r="G567" i="5"/>
  <c r="G599" i="5"/>
  <c r="G631" i="5"/>
  <c r="G666" i="5"/>
  <c r="G698" i="5"/>
  <c r="G733" i="5"/>
  <c r="G765" i="5"/>
  <c r="G797" i="5"/>
  <c r="G832" i="5"/>
  <c r="G864" i="5"/>
  <c r="G235" i="5"/>
  <c r="G270" i="5"/>
  <c r="G302" i="5"/>
  <c r="G334" i="5"/>
  <c r="G366" i="5"/>
  <c r="G401" i="5"/>
  <c r="G433" i="5"/>
  <c r="G465" i="5"/>
  <c r="G497" i="5"/>
  <c r="G532" i="5"/>
  <c r="G251" i="5"/>
  <c r="G283" i="5"/>
  <c r="G315" i="5"/>
  <c r="G347" i="5"/>
  <c r="G379" i="5"/>
  <c r="G414" i="5"/>
  <c r="G446" i="5"/>
  <c r="G478" i="5"/>
  <c r="G513" i="5"/>
  <c r="G545" i="5"/>
  <c r="G229" i="5"/>
  <c r="G264" i="5"/>
  <c r="G296" i="5"/>
  <c r="G328" i="5"/>
  <c r="G360" i="5"/>
  <c r="G395" i="5"/>
  <c r="G427" i="5"/>
  <c r="G459" i="5"/>
  <c r="G491" i="5"/>
  <c r="G526" i="5"/>
  <c r="G234" i="5"/>
  <c r="G269" i="5"/>
  <c r="G301" i="5"/>
  <c r="G333" i="5"/>
  <c r="G365" i="5"/>
  <c r="G400" i="5"/>
  <c r="G432" i="5"/>
  <c r="G464" i="5"/>
  <c r="G496" i="5"/>
  <c r="G531" i="5"/>
  <c r="G544" i="5"/>
  <c r="G576" i="5"/>
  <c r="G608" i="5"/>
  <c r="G640" i="5"/>
  <c r="G675" i="5"/>
  <c r="G707" i="5"/>
  <c r="G742" i="5"/>
  <c r="G774" i="5"/>
  <c r="G809" i="5"/>
  <c r="G841" i="5"/>
  <c r="G873" i="5"/>
  <c r="G589" i="5"/>
  <c r="G621" i="5"/>
  <c r="G653" i="5"/>
  <c r="G688" i="5"/>
  <c r="G720" i="5"/>
  <c r="G755" i="5"/>
  <c r="G787" i="5"/>
  <c r="G822" i="5"/>
  <c r="G854" i="5"/>
  <c r="G886" i="5"/>
  <c r="G574" i="5"/>
  <c r="G606" i="5"/>
  <c r="G638" i="5"/>
  <c r="G673" i="5"/>
  <c r="G705" i="5"/>
  <c r="G740" i="5"/>
  <c r="G772" i="5"/>
  <c r="G804" i="5"/>
  <c r="G839" i="5"/>
  <c r="G871" i="5"/>
  <c r="G571" i="5"/>
  <c r="G603" i="5"/>
  <c r="G635" i="5"/>
  <c r="G670" i="5"/>
  <c r="G702" i="5"/>
  <c r="G737" i="5"/>
  <c r="G769" i="5"/>
  <c r="G801" i="5"/>
  <c r="G836" i="5"/>
  <c r="G868" i="5"/>
  <c r="G239" i="5"/>
  <c r="G274" i="5"/>
  <c r="G306" i="5"/>
  <c r="G338" i="5"/>
  <c r="G370" i="5"/>
  <c r="G405" i="5"/>
  <c r="G437" i="5"/>
  <c r="G469" i="5"/>
  <c r="G501" i="5"/>
  <c r="G536" i="5"/>
  <c r="G255" i="5"/>
  <c r="G287" i="5"/>
  <c r="G319" i="5"/>
  <c r="G351" i="5"/>
  <c r="G386" i="5"/>
  <c r="G418" i="5"/>
  <c r="G450" i="5"/>
  <c r="G482" i="5"/>
  <c r="G517" i="5"/>
  <c r="G549" i="5"/>
  <c r="G233" i="5"/>
  <c r="G268" i="5"/>
  <c r="G300" i="5"/>
  <c r="G332" i="5"/>
  <c r="G364" i="5"/>
  <c r="G399" i="5"/>
  <c r="G431" i="5"/>
  <c r="G463" i="5"/>
  <c r="G495" i="5"/>
  <c r="G530" i="5"/>
  <c r="G238" i="5"/>
  <c r="G273" i="5"/>
  <c r="G305" i="5"/>
  <c r="G337" i="5"/>
  <c r="G369" i="5"/>
  <c r="G404" i="5"/>
  <c r="G436" i="5"/>
  <c r="G468" i="5"/>
  <c r="G500" i="5"/>
  <c r="G535" i="5"/>
  <c r="G548" i="5"/>
  <c r="G580" i="5"/>
  <c r="G612" i="5"/>
  <c r="G644" i="5"/>
  <c r="G679" i="5"/>
  <c r="G711" i="5"/>
  <c r="G746" i="5"/>
  <c r="G778" i="5"/>
  <c r="G813" i="5"/>
  <c r="G845" i="5"/>
  <c r="G877" i="5"/>
  <c r="G593" i="5"/>
  <c r="G625" i="5"/>
  <c r="G657" i="5"/>
  <c r="G692" i="5"/>
  <c r="G724" i="5"/>
  <c r="G759" i="5"/>
  <c r="G791" i="5"/>
  <c r="G826" i="5"/>
  <c r="G858" i="5"/>
  <c r="G546" i="5"/>
  <c r="G578" i="5"/>
  <c r="G610" i="5"/>
  <c r="G642" i="5"/>
  <c r="G677" i="5"/>
  <c r="G709" i="5"/>
  <c r="G744" i="5"/>
  <c r="G776" i="5"/>
  <c r="G811" i="5"/>
  <c r="G843" i="5"/>
  <c r="G875" i="5"/>
  <c r="G575" i="5"/>
  <c r="G607" i="5"/>
  <c r="G639" i="5"/>
  <c r="G674" i="5"/>
  <c r="G706" i="5"/>
  <c r="G741" i="5"/>
  <c r="G773" i="5"/>
  <c r="G808" i="5"/>
  <c r="G840" i="5"/>
  <c r="G872" i="5"/>
  <c r="G246" i="5"/>
  <c r="G278" i="5"/>
  <c r="G310" i="5"/>
  <c r="G342" i="5"/>
  <c r="G374" i="5"/>
  <c r="G409" i="5"/>
  <c r="G441" i="5"/>
  <c r="G473" i="5"/>
  <c r="G508" i="5"/>
  <c r="G224" i="5"/>
  <c r="G259" i="5"/>
  <c r="G291" i="5"/>
  <c r="G323" i="5"/>
  <c r="G355" i="5"/>
  <c r="G390" i="5"/>
  <c r="G422" i="5"/>
  <c r="G454" i="5"/>
  <c r="G486" i="5"/>
  <c r="G521" i="5"/>
  <c r="G553" i="5"/>
  <c r="G237" i="5"/>
  <c r="G272" i="5"/>
  <c r="G304" i="5"/>
  <c r="G336" i="5"/>
  <c r="G368" i="5"/>
  <c r="G403" i="5"/>
  <c r="G435" i="5"/>
  <c r="G467" i="5"/>
  <c r="G499" i="5"/>
  <c r="G534" i="5"/>
  <c r="G242" i="5"/>
  <c r="G277" i="5"/>
  <c r="G309" i="5"/>
  <c r="G341" i="5"/>
  <c r="G373" i="5"/>
  <c r="G408" i="5"/>
  <c r="G440" i="5"/>
  <c r="G472" i="5"/>
  <c r="G507" i="5"/>
  <c r="G539" i="5"/>
  <c r="G552" i="5"/>
  <c r="G584" i="5"/>
  <c r="G616" i="5"/>
  <c r="G648" i="5"/>
  <c r="G683" i="5"/>
  <c r="G715" i="5"/>
  <c r="G750" i="5"/>
  <c r="G782" i="5"/>
  <c r="G817" i="5"/>
  <c r="G849" i="5"/>
  <c r="G881" i="5"/>
  <c r="G597" i="5"/>
  <c r="G629" i="5"/>
  <c r="G664" i="5"/>
  <c r="G696" i="5"/>
  <c r="G731" i="5"/>
  <c r="G763" i="5"/>
  <c r="G795" i="5"/>
  <c r="G830" i="5"/>
  <c r="G862" i="5"/>
  <c r="G550" i="5"/>
  <c r="G582" i="5"/>
  <c r="G614" i="5"/>
  <c r="G646" i="5"/>
  <c r="G681" i="5"/>
  <c r="G713" i="5"/>
  <c r="G748" i="5"/>
  <c r="G780" i="5"/>
  <c r="G815" i="5"/>
  <c r="G847" i="5"/>
  <c r="G879" i="5"/>
  <c r="G579" i="5"/>
  <c r="G611" i="5"/>
  <c r="G643" i="5"/>
  <c r="G678" i="5"/>
  <c r="G710" i="5"/>
  <c r="G745" i="5"/>
  <c r="G777" i="5"/>
  <c r="G812" i="5"/>
  <c r="G844" i="5"/>
  <c r="G876" i="5"/>
  <c r="G250" i="5"/>
  <c r="G282" i="5"/>
  <c r="G314" i="5"/>
  <c r="G346" i="5"/>
  <c r="G378" i="5"/>
  <c r="G413" i="5"/>
  <c r="G445" i="5"/>
  <c r="G477" i="5"/>
  <c r="G512" i="5"/>
  <c r="G228" i="5"/>
  <c r="G263" i="5"/>
  <c r="G295" i="5"/>
  <c r="G327" i="5"/>
  <c r="G359" i="5"/>
  <c r="G394" i="5"/>
  <c r="G426" i="5"/>
  <c r="G458" i="5"/>
  <c r="G490" i="5"/>
  <c r="G525" i="5"/>
  <c r="G557" i="5"/>
  <c r="G241" i="5"/>
  <c r="G276" i="5"/>
  <c r="G308" i="5"/>
  <c r="G340" i="5"/>
  <c r="G372" i="5"/>
  <c r="G407" i="5"/>
  <c r="G439" i="5"/>
  <c r="G471" i="5"/>
  <c r="G503" i="5"/>
  <c r="G538" i="5"/>
  <c r="G249" i="5"/>
  <c r="G281" i="5"/>
  <c r="G313" i="5"/>
  <c r="G345" i="5"/>
  <c r="G377" i="5"/>
  <c r="G412" i="5"/>
  <c r="G444" i="5"/>
  <c r="G476" i="5"/>
  <c r="G511" i="5"/>
  <c r="G543" i="5"/>
  <c r="G556" i="5"/>
  <c r="G588" i="5"/>
  <c r="G620" i="5"/>
  <c r="G652" i="5"/>
  <c r="G687" i="5"/>
  <c r="G719" i="5"/>
  <c r="G754" i="5"/>
  <c r="G786" i="5"/>
  <c r="G821" i="5"/>
  <c r="G853" i="5"/>
  <c r="G885" i="5"/>
  <c r="G601" i="5"/>
  <c r="G633" i="5"/>
  <c r="G668" i="5"/>
  <c r="G700" i="5"/>
  <c r="G735" i="5"/>
  <c r="G767" i="5"/>
  <c r="G799" i="5"/>
  <c r="G834" i="5"/>
  <c r="G866" i="5"/>
  <c r="G554" i="5"/>
  <c r="G586" i="5"/>
  <c r="G618" i="5"/>
  <c r="G650" i="5"/>
  <c r="G685" i="5"/>
  <c r="G717" i="5"/>
  <c r="G752" i="5"/>
  <c r="G784" i="5"/>
  <c r="G819" i="5"/>
  <c r="G851" i="5"/>
  <c r="G883" i="5"/>
  <c r="G583" i="5"/>
  <c r="G615" i="5"/>
  <c r="G647" i="5"/>
  <c r="G682" i="5"/>
  <c r="G714" i="5"/>
  <c r="G749" i="5"/>
  <c r="G781" i="5"/>
  <c r="G816" i="5"/>
  <c r="G848" i="5"/>
  <c r="G880" i="5"/>
  <c r="G254" i="5"/>
  <c r="G286" i="5"/>
  <c r="G318" i="5"/>
  <c r="G350" i="5"/>
  <c r="G385" i="5"/>
  <c r="G417" i="5"/>
  <c r="G449" i="5"/>
  <c r="G481" i="5"/>
  <c r="G516" i="5"/>
  <c r="G232" i="5"/>
  <c r="G267" i="5"/>
  <c r="G299" i="5"/>
  <c r="G331" i="5"/>
  <c r="G363" i="5"/>
  <c r="G398" i="5"/>
  <c r="G430" i="5"/>
  <c r="G462" i="5"/>
  <c r="G494" i="5"/>
  <c r="G529" i="5"/>
  <c r="G561" i="5"/>
  <c r="G248" i="5"/>
  <c r="G280" i="5"/>
  <c r="G312" i="5"/>
  <c r="G344" i="5"/>
  <c r="G376" i="5"/>
  <c r="G411" i="5"/>
  <c r="G443" i="5"/>
  <c r="G475" i="5"/>
  <c r="G510" i="5"/>
  <c r="G542" i="5"/>
  <c r="G253" i="5"/>
  <c r="G285" i="5"/>
  <c r="G317" i="5"/>
  <c r="G349" i="5"/>
  <c r="G384" i="5"/>
  <c r="G416" i="5"/>
  <c r="G448" i="5"/>
  <c r="G480" i="5"/>
  <c r="G515" i="5"/>
  <c r="G547" i="5"/>
  <c r="G560" i="5"/>
  <c r="G592" i="5"/>
  <c r="G624" i="5"/>
  <c r="G656" i="5"/>
  <c r="G691" i="5"/>
  <c r="G723" i="5"/>
  <c r="G758" i="5"/>
  <c r="G790" i="5"/>
  <c r="G825" i="5"/>
  <c r="G857" i="5"/>
  <c r="G573" i="5"/>
  <c r="G605" i="5"/>
  <c r="G637" i="5"/>
  <c r="G672" i="5"/>
  <c r="G704" i="5"/>
  <c r="G739" i="5"/>
  <c r="G771" i="5"/>
  <c r="G803" i="5"/>
  <c r="G838" i="5"/>
  <c r="G870" i="5"/>
  <c r="G558" i="5"/>
  <c r="G590" i="5"/>
  <c r="G622" i="5"/>
  <c r="G654" i="5"/>
  <c r="G689" i="5"/>
  <c r="G721" i="5"/>
  <c r="G756" i="5"/>
  <c r="G788" i="5"/>
  <c r="G823" i="5"/>
  <c r="G855" i="5"/>
  <c r="G887" i="5"/>
  <c r="G587" i="5"/>
  <c r="G619" i="5"/>
  <c r="G651" i="5"/>
  <c r="G686" i="5"/>
  <c r="G718" i="5"/>
  <c r="G753" i="5"/>
  <c r="G785" i="5"/>
  <c r="G820" i="5"/>
  <c r="G852" i="5"/>
  <c r="G884" i="5"/>
  <c r="G10" i="5"/>
  <c r="G74" i="5"/>
  <c r="G59" i="5"/>
  <c r="G108" i="5"/>
  <c r="G143" i="5"/>
  <c r="G175" i="5"/>
  <c r="G207" i="5"/>
  <c r="G52" i="5"/>
  <c r="G45" i="5"/>
  <c r="G101" i="5"/>
  <c r="G136" i="5"/>
  <c r="G168" i="5"/>
  <c r="G200" i="5"/>
  <c r="G30" i="5"/>
  <c r="G15" i="5"/>
  <c r="G79" i="5"/>
  <c r="G114" i="5"/>
  <c r="G149" i="5"/>
  <c r="G181" i="5"/>
  <c r="G213" i="5"/>
  <c r="G56" i="5"/>
  <c r="G41" i="5"/>
  <c r="G95" i="5"/>
  <c r="G127" i="5"/>
  <c r="G162" i="5"/>
  <c r="G194" i="5"/>
  <c r="G18" i="5"/>
  <c r="G82" i="5"/>
  <c r="G67" i="5"/>
  <c r="G112" i="5"/>
  <c r="G147" i="5"/>
  <c r="G179" i="5"/>
  <c r="G211" i="5"/>
  <c r="G60" i="5"/>
  <c r="G53" i="5"/>
  <c r="G105" i="5"/>
  <c r="G140" i="5"/>
  <c r="G172" i="5"/>
  <c r="G204" i="5"/>
  <c r="G38" i="5"/>
  <c r="G23" i="5"/>
  <c r="G86" i="5"/>
  <c r="G118" i="5"/>
  <c r="G153" i="5"/>
  <c r="G185" i="5"/>
  <c r="G217" i="5"/>
  <c r="G64" i="5"/>
  <c r="G49" i="5"/>
  <c r="G99" i="5"/>
  <c r="G134" i="5"/>
  <c r="G166" i="5"/>
  <c r="G198" i="5"/>
  <c r="G26" i="5"/>
  <c r="G11" i="5"/>
  <c r="G75" i="5"/>
  <c r="G116" i="5"/>
  <c r="G151" i="5"/>
  <c r="G183" i="5"/>
  <c r="G215" i="5"/>
  <c r="G68" i="5"/>
  <c r="G61" i="5"/>
  <c r="G109" i="5"/>
  <c r="G144" i="5"/>
  <c r="G176" i="5"/>
  <c r="G208" i="5"/>
  <c r="G46" i="5"/>
  <c r="G31" i="5"/>
  <c r="G90" i="5"/>
  <c r="G122" i="5"/>
  <c r="G157" i="5"/>
  <c r="G189" i="5"/>
  <c r="G8" i="5"/>
  <c r="G72" i="5"/>
  <c r="G57" i="5"/>
  <c r="G103" i="5"/>
  <c r="G138" i="5"/>
  <c r="G170" i="5"/>
  <c r="G202" i="5"/>
  <c r="G34" i="5"/>
  <c r="G19" i="5"/>
  <c r="G88" i="5"/>
  <c r="G120" i="5"/>
  <c r="G155" i="5"/>
  <c r="G187" i="5"/>
  <c r="G12" i="5"/>
  <c r="G76" i="5"/>
  <c r="G69" i="5"/>
  <c r="G113" i="5"/>
  <c r="G148" i="5"/>
  <c r="G180" i="5"/>
  <c r="G212" i="5"/>
  <c r="G54" i="5"/>
  <c r="G39" i="5"/>
  <c r="G94" i="5"/>
  <c r="G126" i="5"/>
  <c r="G161" i="5"/>
  <c r="G193" i="5"/>
  <c r="G16" i="5"/>
  <c r="G80" i="5"/>
  <c r="G65" i="5"/>
  <c r="G107" i="5"/>
  <c r="G142" i="5"/>
  <c r="G174" i="5"/>
  <c r="G206" i="5"/>
  <c r="G42" i="5"/>
  <c r="G27" i="5"/>
  <c r="G92" i="5"/>
  <c r="G124" i="5"/>
  <c r="G159" i="5"/>
  <c r="G191" i="5"/>
  <c r="G20" i="5"/>
  <c r="G13" i="5"/>
  <c r="G77" i="5"/>
  <c r="G117" i="5"/>
  <c r="G152" i="5"/>
  <c r="G184" i="5"/>
  <c r="G216" i="5"/>
  <c r="G62" i="5"/>
  <c r="G47" i="5"/>
  <c r="G98" i="5"/>
  <c r="G133" i="5"/>
  <c r="G165" i="5"/>
  <c r="G197" i="5"/>
  <c r="G24" i="5"/>
  <c r="G9" i="5"/>
  <c r="G73" i="5"/>
  <c r="G111" i="5"/>
  <c r="G146" i="5"/>
  <c r="G178" i="5"/>
  <c r="G210" i="5"/>
  <c r="G50" i="5"/>
  <c r="G35" i="5"/>
  <c r="G96" i="5"/>
  <c r="G131" i="5"/>
  <c r="G163" i="5"/>
  <c r="G195" i="5"/>
  <c r="G28" i="5"/>
  <c r="G21" i="5"/>
  <c r="G89" i="5"/>
  <c r="G121" i="5"/>
  <c r="G156" i="5"/>
  <c r="G188" i="5"/>
  <c r="G6" i="5"/>
  <c r="G70" i="5"/>
  <c r="G55" i="5"/>
  <c r="G102" i="5"/>
  <c r="G137" i="5"/>
  <c r="G169" i="5"/>
  <c r="G201" i="5"/>
  <c r="G32" i="5"/>
  <c r="G17" i="5"/>
  <c r="G81" i="5"/>
  <c r="G115" i="5"/>
  <c r="G150" i="5"/>
  <c r="G182" i="5"/>
  <c r="G214" i="5"/>
  <c r="G58" i="5"/>
  <c r="G43" i="5"/>
  <c r="G100" i="5"/>
  <c r="G135" i="5"/>
  <c r="G167" i="5"/>
  <c r="G199" i="5"/>
  <c r="G36" i="5"/>
  <c r="G29" i="5"/>
  <c r="G93" i="5"/>
  <c r="G125" i="5"/>
  <c r="G160" i="5"/>
  <c r="G192" i="5"/>
  <c r="G14" i="5"/>
  <c r="G78" i="5"/>
  <c r="G63" i="5"/>
  <c r="G106" i="5"/>
  <c r="G141" i="5"/>
  <c r="G173" i="5"/>
  <c r="G205" i="5"/>
  <c r="G40" i="5"/>
  <c r="G25" i="5"/>
  <c r="G87" i="5"/>
  <c r="G119" i="5"/>
  <c r="G154" i="5"/>
  <c r="G186" i="5"/>
  <c r="G218" i="5"/>
  <c r="G66" i="5"/>
  <c r="G51" i="5"/>
  <c r="G104" i="5"/>
  <c r="G139" i="5"/>
  <c r="G171" i="5"/>
  <c r="G203" i="5"/>
  <c r="G44" i="5"/>
  <c r="G37" i="5"/>
  <c r="G97" i="5"/>
  <c r="G132" i="5"/>
  <c r="G164" i="5"/>
  <c r="G196" i="5"/>
  <c r="G22" i="5"/>
  <c r="G7" i="5"/>
  <c r="G71" i="5"/>
  <c r="G110" i="5"/>
  <c r="G145" i="5"/>
  <c r="G177" i="5"/>
  <c r="G209" i="5"/>
  <c r="G48" i="5"/>
  <c r="G33" i="5"/>
  <c r="G91" i="5"/>
  <c r="G123" i="5"/>
  <c r="G158" i="5"/>
  <c r="G190" i="5"/>
  <c r="E83" i="5"/>
  <c r="E219" i="5"/>
  <c r="E128" i="5"/>
  <c r="E891" i="5" l="1"/>
  <c r="AX4167" i="1"/>
  <c r="AX4168" i="1"/>
  <c r="AX4169" i="1"/>
  <c r="AX4170" i="1"/>
  <c r="AX4171" i="1"/>
  <c r="AX4172" i="1"/>
  <c r="AX4173" i="1"/>
  <c r="AX4174" i="1"/>
  <c r="AX4175" i="1"/>
  <c r="AX4176" i="1"/>
  <c r="AX4177" i="1"/>
  <c r="AX4178" i="1"/>
  <c r="AX4179" i="1"/>
  <c r="AX4180" i="1"/>
  <c r="AX4181" i="1"/>
  <c r="AX4182" i="1"/>
  <c r="AX4183" i="1"/>
  <c r="AX4184" i="1"/>
  <c r="AX4185" i="1"/>
  <c r="AX4186" i="1"/>
  <c r="AX4187" i="1"/>
  <c r="AX4188" i="1"/>
  <c r="AX4189" i="1"/>
  <c r="AX4190" i="1"/>
  <c r="AX4191" i="1"/>
  <c r="AX4192" i="1"/>
  <c r="AX4193" i="1"/>
  <c r="AX4194" i="1"/>
  <c r="AX4195" i="1"/>
  <c r="AX4196" i="1"/>
  <c r="AX4197" i="1"/>
  <c r="AX4198" i="1"/>
  <c r="AX4199" i="1"/>
  <c r="AX4200" i="1"/>
  <c r="AX4201" i="1"/>
  <c r="AX4202" i="1"/>
  <c r="AX4203" i="1"/>
  <c r="AX4166" i="1"/>
  <c r="AX4165" i="1"/>
  <c r="AX4164" i="1"/>
  <c r="AX4163" i="1"/>
  <c r="AX4162" i="1"/>
  <c r="AX4161" i="1"/>
  <c r="AX4160" i="1"/>
  <c r="AX4159" i="1"/>
  <c r="AX4158" i="1"/>
  <c r="AX4157" i="1"/>
  <c r="AX4156" i="1"/>
  <c r="AX4155" i="1"/>
  <c r="AX4154" i="1"/>
  <c r="AX4153" i="1"/>
  <c r="AX4152" i="1"/>
  <c r="AX4151" i="1"/>
  <c r="AX4150" i="1"/>
  <c r="AX4149" i="1"/>
  <c r="AX4148" i="1"/>
  <c r="AX4147" i="1"/>
  <c r="AX4146" i="1"/>
  <c r="AX4145" i="1"/>
  <c r="AX4144" i="1"/>
  <c r="AX4143" i="1"/>
  <c r="AX4142" i="1"/>
  <c r="AX4141" i="1"/>
  <c r="AX4140" i="1"/>
  <c r="AX4139" i="1"/>
  <c r="AX4138" i="1"/>
  <c r="AX4137" i="1"/>
  <c r="AX4136" i="1"/>
  <c r="AX4135" i="1"/>
  <c r="AX4134" i="1"/>
  <c r="AX4133" i="1"/>
  <c r="AX4132" i="1"/>
  <c r="AX4131" i="1"/>
  <c r="AX4130" i="1"/>
  <c r="AX4129" i="1"/>
  <c r="AX4128" i="1"/>
  <c r="AX4127" i="1"/>
  <c r="AX4126" i="1"/>
  <c r="AX4125" i="1"/>
  <c r="AX4124" i="1"/>
  <c r="AX4123" i="1"/>
  <c r="AX4122" i="1"/>
  <c r="AX4121" i="1"/>
  <c r="AX4120" i="1"/>
  <c r="AX4119" i="1"/>
  <c r="AX4118" i="1"/>
  <c r="AX4117" i="1"/>
  <c r="AX4116" i="1"/>
  <c r="AX4115" i="1"/>
  <c r="AX4114" i="1"/>
  <c r="AX4113" i="1"/>
  <c r="AX4112" i="1"/>
  <c r="AX4111" i="1"/>
  <c r="AX4110" i="1"/>
  <c r="AX4109" i="1"/>
  <c r="AX4108" i="1"/>
  <c r="AX4107" i="1"/>
  <c r="AX4106" i="1"/>
  <c r="AX4105" i="1"/>
  <c r="AX4104" i="1"/>
  <c r="AX4103" i="1"/>
  <c r="AX4102" i="1"/>
  <c r="AX4101" i="1"/>
  <c r="AX4100" i="1"/>
  <c r="AX4099" i="1"/>
  <c r="AX4098" i="1"/>
  <c r="AX4097" i="1"/>
  <c r="AX4096" i="1"/>
  <c r="AX4095" i="1"/>
  <c r="AX4094" i="1"/>
  <c r="AX4093" i="1"/>
  <c r="AX4092" i="1"/>
  <c r="AX4091" i="1"/>
  <c r="AX4090" i="1"/>
  <c r="AX4089" i="1"/>
  <c r="AX4088" i="1"/>
  <c r="AX4087" i="1"/>
  <c r="AX4086" i="1"/>
  <c r="AX4085" i="1"/>
  <c r="AX4084" i="1"/>
  <c r="AX4083" i="1"/>
  <c r="AX4082" i="1"/>
  <c r="AX4081" i="1"/>
  <c r="AX4080" i="1"/>
  <c r="AX4079" i="1"/>
  <c r="AX4078" i="1"/>
  <c r="AX4077" i="1"/>
  <c r="AX4076" i="1"/>
  <c r="AX4075" i="1"/>
  <c r="AX4074" i="1"/>
  <c r="AX4073" i="1"/>
  <c r="AX4072" i="1"/>
  <c r="AX4071" i="1"/>
  <c r="AX4070" i="1"/>
  <c r="AX4069" i="1"/>
  <c r="AX4068" i="1"/>
  <c r="AX4067" i="1"/>
  <c r="AX4066" i="1"/>
  <c r="AX4065" i="1"/>
  <c r="AX4064" i="1"/>
  <c r="AX4063" i="1"/>
  <c r="AX4062" i="1"/>
  <c r="AX4061" i="1"/>
  <c r="AX4060" i="1"/>
  <c r="AX4059" i="1"/>
  <c r="AX4058" i="1"/>
  <c r="AX4057" i="1"/>
  <c r="AX4056" i="1"/>
  <c r="AX4055" i="1"/>
  <c r="AX4054" i="1"/>
  <c r="AX4053" i="1"/>
  <c r="AX4052" i="1"/>
  <c r="AX4051" i="1"/>
  <c r="AX4050" i="1"/>
  <c r="AX4049" i="1"/>
  <c r="AX4048" i="1"/>
  <c r="AX4047" i="1"/>
  <c r="AX4046" i="1"/>
  <c r="AX4045" i="1"/>
  <c r="AX4044" i="1"/>
  <c r="AX4043" i="1"/>
  <c r="AX4042" i="1"/>
  <c r="AX4041" i="1"/>
  <c r="AX4040" i="1"/>
  <c r="AX4039" i="1"/>
  <c r="AX4038" i="1"/>
  <c r="AX4037" i="1"/>
  <c r="AX4036" i="1"/>
  <c r="AX4035" i="1"/>
  <c r="AX4034" i="1"/>
  <c r="AX4033" i="1"/>
  <c r="AX4032" i="1"/>
  <c r="AX4031" i="1"/>
  <c r="AX4030" i="1"/>
  <c r="AX4029" i="1"/>
  <c r="AX4028" i="1"/>
  <c r="AX4027" i="1"/>
  <c r="AX4026" i="1"/>
  <c r="AX4025" i="1"/>
  <c r="AX4024" i="1"/>
  <c r="AX4023" i="1"/>
  <c r="AX4022" i="1"/>
  <c r="AX4021" i="1"/>
  <c r="AX4020" i="1"/>
  <c r="AX4019" i="1"/>
  <c r="AX4018" i="1"/>
  <c r="AX4017" i="1"/>
  <c r="AX4016" i="1"/>
  <c r="AX4015" i="1"/>
  <c r="AX4014" i="1"/>
  <c r="AX4013" i="1"/>
  <c r="AX4012" i="1"/>
  <c r="AX4011" i="1"/>
  <c r="AX4010" i="1"/>
  <c r="AX4009" i="1"/>
  <c r="AX4008" i="1"/>
  <c r="AX4007" i="1"/>
  <c r="AX4006" i="1"/>
  <c r="AX4005" i="1"/>
  <c r="AX4004" i="1"/>
  <c r="AX4003" i="1"/>
  <c r="AX4002" i="1"/>
  <c r="AX4001" i="1"/>
  <c r="AX4000" i="1"/>
  <c r="AX3999" i="1"/>
  <c r="AX3998" i="1"/>
  <c r="AX3997" i="1"/>
  <c r="AX3996" i="1"/>
  <c r="AX3995" i="1"/>
  <c r="AX3994" i="1"/>
  <c r="AX3993" i="1"/>
  <c r="AX3992" i="1"/>
  <c r="AX3991" i="1"/>
  <c r="AX3990" i="1"/>
  <c r="AX3989" i="1"/>
  <c r="AX3988" i="1"/>
  <c r="AX3987" i="1"/>
  <c r="AX3986" i="1"/>
  <c r="AX3985" i="1"/>
  <c r="AX3984" i="1"/>
  <c r="AX3983" i="1"/>
  <c r="AX3982" i="1"/>
  <c r="AX3981" i="1"/>
  <c r="AX3980" i="1"/>
  <c r="AX3979" i="1"/>
  <c r="AX3978" i="1"/>
  <c r="AX3977" i="1"/>
  <c r="AX3976" i="1"/>
  <c r="AX3975" i="1"/>
  <c r="AX3974" i="1"/>
  <c r="AX3973" i="1"/>
  <c r="AX3972" i="1"/>
  <c r="AX3971" i="1"/>
  <c r="AX3970" i="1"/>
  <c r="AX3969" i="1"/>
  <c r="AX3968" i="1"/>
  <c r="AX3967" i="1"/>
  <c r="AX3966" i="1"/>
  <c r="AX3965" i="1"/>
  <c r="AX3964" i="1"/>
  <c r="AX3963" i="1"/>
  <c r="AX3962" i="1"/>
  <c r="AX3961" i="1"/>
  <c r="AX3960" i="1"/>
  <c r="AX3959" i="1"/>
  <c r="AX3958" i="1"/>
  <c r="AX3957" i="1"/>
  <c r="AX3956" i="1"/>
  <c r="AX3955" i="1"/>
  <c r="AX3954" i="1"/>
  <c r="AX3953" i="1"/>
  <c r="AX3952" i="1"/>
  <c r="AX3951" i="1"/>
  <c r="AX3950" i="1"/>
  <c r="AX3949" i="1"/>
  <c r="AX3948" i="1"/>
  <c r="AX3947" i="1"/>
  <c r="AX3946" i="1"/>
  <c r="AX3945" i="1"/>
  <c r="AX3944" i="1"/>
  <c r="AX3943" i="1"/>
  <c r="AX3942" i="1"/>
  <c r="AX3941" i="1"/>
  <c r="AX3940" i="1"/>
  <c r="AX3939" i="1"/>
  <c r="AX3938" i="1"/>
  <c r="AX3937" i="1"/>
  <c r="AX3936" i="1"/>
  <c r="AX3935" i="1"/>
  <c r="AX3934" i="1"/>
  <c r="AX3933" i="1"/>
  <c r="AX3932" i="1"/>
  <c r="AX3931" i="1"/>
  <c r="AX3930" i="1"/>
  <c r="AX3929" i="1"/>
  <c r="AX3928" i="1"/>
  <c r="AX3927" i="1"/>
  <c r="AX3926" i="1"/>
  <c r="AX3925" i="1"/>
  <c r="AX3924" i="1"/>
  <c r="AX3923" i="1"/>
  <c r="AX3922" i="1"/>
  <c r="AX3921" i="1"/>
  <c r="AX3920" i="1"/>
  <c r="AX3919" i="1"/>
  <c r="AX3918" i="1"/>
  <c r="AX3917" i="1"/>
  <c r="AX3916" i="1"/>
  <c r="AX3915" i="1"/>
  <c r="AX3914" i="1"/>
  <c r="AX3913" i="1"/>
  <c r="AX3912" i="1"/>
  <c r="AX3911" i="1"/>
  <c r="AX3910" i="1"/>
  <c r="AX3909" i="1"/>
  <c r="AX3908" i="1"/>
  <c r="AX3907" i="1"/>
  <c r="AX3906" i="1"/>
  <c r="AX3905" i="1"/>
  <c r="AX3904" i="1"/>
  <c r="AX3903" i="1"/>
  <c r="AX3902" i="1"/>
  <c r="AX3901" i="1"/>
  <c r="AX3900" i="1"/>
  <c r="AX3899" i="1"/>
  <c r="AX3898" i="1"/>
  <c r="AX3897" i="1"/>
  <c r="AX3896" i="1"/>
  <c r="AX3895" i="1"/>
  <c r="AX3894" i="1"/>
  <c r="AX3893" i="1"/>
  <c r="AX3892" i="1"/>
  <c r="AX3891" i="1"/>
  <c r="AX3890" i="1"/>
  <c r="AX3889" i="1"/>
  <c r="AX3888" i="1"/>
  <c r="AX3887" i="1"/>
  <c r="AX3886" i="1"/>
  <c r="AX3885" i="1"/>
  <c r="AX3884" i="1"/>
  <c r="AX3883" i="1"/>
  <c r="AX3882" i="1"/>
  <c r="AX3881" i="1"/>
  <c r="AX3880" i="1"/>
  <c r="AX3879" i="1"/>
  <c r="AX3878" i="1"/>
  <c r="AX3877" i="1"/>
  <c r="AX3876" i="1"/>
  <c r="AX3875" i="1"/>
  <c r="AX3874" i="1"/>
  <c r="AX3873" i="1"/>
  <c r="AX3872" i="1"/>
  <c r="AX3871" i="1"/>
  <c r="AX3870" i="1"/>
  <c r="AX3869" i="1"/>
  <c r="AX3868" i="1"/>
  <c r="AX3867" i="1"/>
  <c r="AX3866" i="1"/>
  <c r="AX3865" i="1"/>
  <c r="AX3864" i="1"/>
  <c r="AX3863" i="1"/>
  <c r="AX3862" i="1"/>
  <c r="AX3861" i="1"/>
  <c r="AX3860" i="1"/>
  <c r="AX3859" i="1"/>
  <c r="AX3858" i="1"/>
  <c r="AX3857" i="1"/>
  <c r="AX3856" i="1"/>
  <c r="AX3855" i="1"/>
  <c r="AX3854" i="1"/>
  <c r="AX3853" i="1"/>
  <c r="AX3852" i="1"/>
  <c r="AX3851" i="1"/>
  <c r="AX3850" i="1"/>
  <c r="AX3849" i="1"/>
  <c r="AX3848" i="1"/>
  <c r="AX3847" i="1"/>
  <c r="AX3846" i="1"/>
  <c r="AX3845" i="1"/>
  <c r="AX3844" i="1"/>
  <c r="AX3843" i="1"/>
  <c r="AX3842" i="1"/>
  <c r="AX3841" i="1"/>
  <c r="AX3840" i="1"/>
  <c r="AX3839" i="1"/>
  <c r="AX3838" i="1"/>
  <c r="AX3837" i="1"/>
  <c r="AX3836" i="1"/>
  <c r="AX3835" i="1"/>
  <c r="AX3834" i="1"/>
  <c r="AX3833" i="1"/>
  <c r="AX3832" i="1"/>
  <c r="AX3831" i="1"/>
  <c r="AX3830" i="1"/>
  <c r="AX3829" i="1"/>
  <c r="AX3828" i="1"/>
  <c r="AX3827" i="1"/>
  <c r="AX3826" i="1"/>
  <c r="AX3825" i="1"/>
  <c r="AX3824" i="1"/>
  <c r="AX3823" i="1"/>
  <c r="AX3822" i="1"/>
  <c r="AX3821" i="1"/>
  <c r="AX3820" i="1"/>
  <c r="AX3819" i="1"/>
  <c r="AX3818" i="1"/>
  <c r="AX3817" i="1"/>
  <c r="AX3816" i="1"/>
  <c r="AX3815" i="1"/>
  <c r="AX3814" i="1"/>
  <c r="AX3813" i="1"/>
  <c r="AX3812" i="1"/>
  <c r="AX3811" i="1"/>
  <c r="AX3810" i="1"/>
  <c r="AX3809" i="1"/>
  <c r="AX3808" i="1"/>
  <c r="AX3807" i="1"/>
  <c r="AX3806" i="1"/>
  <c r="AX3805" i="1"/>
  <c r="AX3804" i="1"/>
  <c r="AX3803" i="1"/>
  <c r="AX3802" i="1"/>
  <c r="AX3801" i="1"/>
  <c r="AX3800" i="1"/>
  <c r="AX3799" i="1"/>
  <c r="AX3798" i="1"/>
  <c r="AX3797" i="1"/>
  <c r="AX3796" i="1"/>
  <c r="AX3795" i="1"/>
  <c r="AX3794" i="1"/>
  <c r="AX3793" i="1"/>
  <c r="AX3792" i="1"/>
  <c r="AX3791" i="1"/>
  <c r="AX3790" i="1"/>
  <c r="AX3789" i="1"/>
  <c r="AX3788" i="1"/>
  <c r="AX3787" i="1"/>
  <c r="AX3786" i="1"/>
  <c r="AX3785" i="1"/>
  <c r="AX3784" i="1"/>
  <c r="AX3783" i="1"/>
  <c r="AX3782" i="1"/>
  <c r="AX3781" i="1"/>
  <c r="AX3780" i="1"/>
  <c r="AX3779" i="1"/>
  <c r="AX3778" i="1"/>
  <c r="AX3777" i="1"/>
  <c r="AX3776" i="1"/>
  <c r="AX3775" i="1"/>
  <c r="AX3774" i="1"/>
  <c r="AX3773" i="1"/>
  <c r="AX3772" i="1"/>
  <c r="AX3771" i="1"/>
  <c r="AX3770" i="1"/>
  <c r="AX3769" i="1"/>
  <c r="AX3768" i="1"/>
  <c r="AX3767" i="1"/>
  <c r="AX3766" i="1"/>
  <c r="AX3765" i="1"/>
  <c r="AX3764" i="1"/>
  <c r="AX3763" i="1"/>
  <c r="AX3762" i="1"/>
  <c r="AX3761" i="1"/>
  <c r="AX3760" i="1"/>
  <c r="AX3759" i="1"/>
  <c r="AX3758" i="1"/>
  <c r="AX3757" i="1"/>
  <c r="AX3756" i="1"/>
  <c r="AX3755" i="1"/>
  <c r="AX3754" i="1"/>
  <c r="AX3753" i="1"/>
  <c r="AX3752" i="1"/>
  <c r="AX3751" i="1"/>
  <c r="AX3750" i="1"/>
  <c r="AX3749" i="1"/>
  <c r="AX3748" i="1"/>
  <c r="AX3747" i="1"/>
  <c r="AX3746" i="1"/>
  <c r="AX3745" i="1"/>
  <c r="AX3744" i="1"/>
  <c r="AX3743" i="1"/>
  <c r="AX3742" i="1"/>
  <c r="AX3741" i="1"/>
  <c r="AX3740" i="1"/>
  <c r="AX3739" i="1"/>
  <c r="AX3738" i="1"/>
  <c r="AX3737" i="1"/>
  <c r="AX3736" i="1"/>
  <c r="AX3735" i="1"/>
  <c r="AX3734" i="1"/>
  <c r="AX3733" i="1"/>
  <c r="AX3732" i="1"/>
  <c r="AX3731" i="1"/>
  <c r="AX3730" i="1"/>
  <c r="AX3729" i="1"/>
  <c r="AX3728" i="1"/>
  <c r="AX3727" i="1"/>
  <c r="AX3726" i="1"/>
  <c r="AX3725" i="1"/>
  <c r="AX3724" i="1"/>
  <c r="AX3723" i="1"/>
  <c r="AX3722" i="1"/>
  <c r="AX3721" i="1"/>
  <c r="AX3720" i="1"/>
  <c r="AX3719" i="1"/>
  <c r="AX3718" i="1"/>
  <c r="AX3717" i="1"/>
  <c r="AX3716" i="1"/>
  <c r="AX3715" i="1"/>
  <c r="AX3714" i="1"/>
  <c r="AX3713" i="1"/>
  <c r="AX3712" i="1"/>
  <c r="AX3711" i="1"/>
  <c r="AX3710" i="1"/>
  <c r="AX3709" i="1"/>
  <c r="AX3708" i="1"/>
  <c r="AX3707" i="1"/>
  <c r="AX3706" i="1"/>
  <c r="AX3705" i="1"/>
  <c r="AX3704" i="1"/>
  <c r="AX3703" i="1"/>
  <c r="AX3702" i="1"/>
  <c r="AX3701" i="1"/>
  <c r="AX3700" i="1"/>
  <c r="AX3699" i="1"/>
  <c r="AX3698" i="1"/>
  <c r="AX3697" i="1"/>
  <c r="AX3696" i="1"/>
  <c r="AX3695" i="1"/>
  <c r="AX3694" i="1"/>
  <c r="AX3693" i="1"/>
  <c r="AX3692" i="1"/>
  <c r="AX3691" i="1"/>
  <c r="AX3690" i="1"/>
  <c r="AX3689" i="1"/>
  <c r="AX3688" i="1"/>
  <c r="AX3687" i="1"/>
  <c r="AX3686" i="1"/>
  <c r="AX3685" i="1"/>
  <c r="AX3684" i="1"/>
  <c r="AX3683" i="1"/>
  <c r="AX3682" i="1"/>
  <c r="AX3681" i="1"/>
  <c r="AX3680" i="1"/>
  <c r="AX3679" i="1"/>
  <c r="AX3678" i="1"/>
  <c r="AX3677" i="1"/>
  <c r="AX3676" i="1"/>
  <c r="AX3675" i="1"/>
  <c r="AX3674" i="1"/>
  <c r="AX3673" i="1"/>
  <c r="AX3672" i="1"/>
  <c r="AX3671" i="1"/>
  <c r="AX3670" i="1"/>
  <c r="AX3669" i="1"/>
  <c r="AX3668" i="1"/>
  <c r="AX3667" i="1"/>
  <c r="AX3666" i="1"/>
  <c r="AX3665" i="1"/>
  <c r="AX3664" i="1"/>
  <c r="AX3663" i="1"/>
  <c r="AX3662" i="1"/>
  <c r="AX3661" i="1"/>
  <c r="AX3660" i="1"/>
  <c r="AX3659" i="1"/>
  <c r="AX3658" i="1"/>
  <c r="AX3657" i="1"/>
  <c r="AX3656" i="1"/>
  <c r="AX3655" i="1"/>
  <c r="AX3654" i="1"/>
  <c r="AX3653" i="1"/>
  <c r="AX3652" i="1"/>
  <c r="AX3651" i="1"/>
  <c r="AX3650" i="1"/>
  <c r="AX3649" i="1"/>
  <c r="AX3648" i="1"/>
  <c r="AX3647" i="1"/>
  <c r="AX3646" i="1"/>
  <c r="AX3645" i="1"/>
  <c r="AX3644" i="1"/>
  <c r="AX3643" i="1"/>
  <c r="AX3642" i="1"/>
  <c r="AX3641" i="1"/>
  <c r="AX3640" i="1"/>
  <c r="AX3639" i="1"/>
  <c r="AX3638" i="1"/>
  <c r="AX3637" i="1"/>
  <c r="AX3636" i="1"/>
  <c r="AX3635" i="1"/>
  <c r="AX3634" i="1"/>
  <c r="AX3633" i="1"/>
  <c r="AX3632" i="1"/>
  <c r="AX3631" i="1"/>
  <c r="AX3630" i="1"/>
  <c r="AX3629" i="1"/>
  <c r="AX3628" i="1"/>
  <c r="AX3627" i="1"/>
  <c r="AX3626" i="1"/>
  <c r="AX3625" i="1"/>
  <c r="AX3624" i="1"/>
  <c r="AX3623" i="1"/>
  <c r="AX3622" i="1"/>
  <c r="AX3621" i="1"/>
  <c r="AX3620" i="1"/>
  <c r="AX3619" i="1"/>
  <c r="AX3618" i="1"/>
  <c r="AX3617" i="1"/>
  <c r="AX3616" i="1"/>
  <c r="AX3615" i="1"/>
  <c r="AX3614" i="1"/>
  <c r="AX3613" i="1"/>
  <c r="AX3612" i="1"/>
  <c r="AX3611" i="1"/>
  <c r="AX3610" i="1"/>
  <c r="AX3609" i="1"/>
  <c r="AX3608" i="1"/>
  <c r="AX3607" i="1"/>
  <c r="AX3606" i="1"/>
  <c r="AX3605" i="1"/>
  <c r="AX3604" i="1"/>
  <c r="AX3603" i="1"/>
  <c r="AX3602" i="1"/>
  <c r="AX3601" i="1"/>
  <c r="AX3600" i="1"/>
  <c r="AX3599" i="1"/>
  <c r="AX3598" i="1"/>
  <c r="AX3597" i="1"/>
  <c r="AX3596" i="1"/>
  <c r="AX3595" i="1"/>
  <c r="AX3594" i="1"/>
  <c r="AX3593" i="1"/>
  <c r="AX3592" i="1"/>
  <c r="AX3591" i="1"/>
  <c r="AX3590" i="1"/>
  <c r="AX3589" i="1"/>
  <c r="AX3588" i="1"/>
  <c r="AX3587" i="1"/>
  <c r="AX3586" i="1"/>
  <c r="AX3585" i="1"/>
  <c r="AX3584" i="1"/>
  <c r="AX3583" i="1"/>
  <c r="AX3582" i="1"/>
  <c r="AX3581" i="1"/>
  <c r="AX3580" i="1"/>
  <c r="AX3579" i="1"/>
  <c r="AX3578" i="1"/>
  <c r="AX3577" i="1"/>
  <c r="AX3576" i="1"/>
  <c r="AX3575" i="1"/>
  <c r="AX3574" i="1"/>
  <c r="AX3573" i="1"/>
  <c r="AX3572" i="1"/>
  <c r="AX3571" i="1"/>
  <c r="AX3570" i="1"/>
  <c r="AX3569" i="1"/>
  <c r="AX3568" i="1"/>
  <c r="AX3567" i="1"/>
  <c r="AX3566" i="1"/>
  <c r="AX3565" i="1"/>
  <c r="AX3564" i="1"/>
  <c r="AX3563" i="1"/>
  <c r="AX3562" i="1"/>
  <c r="AX3561" i="1"/>
  <c r="AX3560" i="1"/>
  <c r="AX3559" i="1"/>
  <c r="AX3558" i="1"/>
  <c r="AX3557" i="1"/>
  <c r="AX3556" i="1"/>
  <c r="AX3555" i="1"/>
  <c r="AX3554" i="1"/>
  <c r="AX3553" i="1"/>
  <c r="AX3552" i="1"/>
  <c r="AX3551" i="1"/>
  <c r="AX3550" i="1"/>
  <c r="AX3549" i="1"/>
  <c r="AX3548" i="1"/>
  <c r="AX3547" i="1"/>
  <c r="AX3546" i="1"/>
  <c r="AX3545" i="1"/>
  <c r="AX3544" i="1"/>
  <c r="AX3543" i="1"/>
  <c r="AX3542" i="1"/>
  <c r="AX3541" i="1"/>
  <c r="AX3540" i="1"/>
  <c r="AX3539" i="1"/>
  <c r="AX3538" i="1"/>
  <c r="AX3537" i="1"/>
  <c r="AX3536" i="1"/>
  <c r="AX3535" i="1"/>
  <c r="AX3534" i="1"/>
  <c r="AX3533" i="1"/>
  <c r="AX3532" i="1"/>
  <c r="AX3531" i="1"/>
  <c r="AX3530" i="1"/>
  <c r="AX3529" i="1"/>
  <c r="AX3528" i="1"/>
  <c r="AX3527" i="1"/>
  <c r="AX3526" i="1"/>
  <c r="AX3525" i="1"/>
  <c r="AX3524" i="1"/>
  <c r="AX3523" i="1"/>
  <c r="AX3522" i="1"/>
  <c r="AX3521" i="1"/>
  <c r="AX3520" i="1"/>
  <c r="AX3519" i="1"/>
  <c r="AX3518" i="1"/>
  <c r="AX3517" i="1"/>
  <c r="AX3516" i="1"/>
  <c r="AX3515" i="1"/>
  <c r="AX3514" i="1"/>
  <c r="AX3513" i="1"/>
  <c r="AX3512" i="1"/>
  <c r="AX3511" i="1"/>
  <c r="AX3510" i="1"/>
  <c r="AX3509" i="1"/>
  <c r="AX3508" i="1"/>
  <c r="AX3507" i="1"/>
  <c r="AX3506" i="1"/>
  <c r="AX3505" i="1"/>
  <c r="AX3504" i="1"/>
  <c r="AX3503" i="1"/>
  <c r="AX3502" i="1"/>
  <c r="AX3501" i="1"/>
  <c r="AX3500" i="1"/>
  <c r="AX3499" i="1"/>
  <c r="AX3498" i="1"/>
  <c r="AX3497" i="1"/>
  <c r="AX3496" i="1"/>
  <c r="AX3495" i="1"/>
  <c r="AX3494" i="1"/>
  <c r="AX3493" i="1"/>
  <c r="AX3492" i="1"/>
  <c r="AX3491" i="1"/>
  <c r="AX3490" i="1"/>
  <c r="AX3489" i="1"/>
  <c r="AX3488" i="1"/>
  <c r="AX3487" i="1"/>
  <c r="AX3486" i="1"/>
  <c r="AX3485" i="1"/>
  <c r="AX3484" i="1"/>
  <c r="AX3483" i="1"/>
  <c r="AX3482" i="1"/>
  <c r="AX3481" i="1"/>
  <c r="AX3480" i="1"/>
  <c r="AX3479" i="1"/>
  <c r="AX3478" i="1"/>
  <c r="AX3477" i="1"/>
  <c r="AX3476" i="1"/>
  <c r="AX3475" i="1"/>
  <c r="AX3474" i="1"/>
  <c r="AX3473" i="1"/>
  <c r="AX3472" i="1"/>
  <c r="AX3471" i="1"/>
  <c r="AX3470" i="1"/>
  <c r="AX3469" i="1"/>
  <c r="AX3468" i="1"/>
  <c r="AX3467" i="1"/>
  <c r="AX3466" i="1"/>
  <c r="AX3465" i="1"/>
  <c r="AX3464" i="1"/>
  <c r="AX3463" i="1"/>
  <c r="AX3462" i="1"/>
  <c r="AX3461" i="1"/>
  <c r="AX3460" i="1"/>
  <c r="AX3459" i="1"/>
  <c r="AX3458" i="1"/>
  <c r="AX3457" i="1"/>
  <c r="AX3456" i="1"/>
  <c r="AX3455" i="1"/>
  <c r="AX3454" i="1"/>
  <c r="AX3453" i="1"/>
  <c r="AX3452" i="1"/>
  <c r="AX3451" i="1"/>
  <c r="AX3450" i="1"/>
  <c r="AX3449" i="1"/>
  <c r="AX3448" i="1"/>
  <c r="AX3447" i="1"/>
  <c r="AX3446" i="1"/>
  <c r="AX3445" i="1"/>
  <c r="AX3444" i="1"/>
  <c r="AX3443" i="1"/>
  <c r="AX3442" i="1"/>
  <c r="AX3441" i="1"/>
  <c r="AX3440" i="1"/>
  <c r="AX3439" i="1"/>
  <c r="AX3438" i="1"/>
  <c r="AX3437" i="1"/>
  <c r="AX3436" i="1"/>
  <c r="AX3435" i="1"/>
  <c r="AX3434" i="1"/>
  <c r="AX3433" i="1"/>
  <c r="AX3432" i="1"/>
  <c r="AX3431" i="1"/>
  <c r="AX3430" i="1"/>
  <c r="AX3429" i="1"/>
  <c r="AX3428" i="1"/>
  <c r="AX3427" i="1"/>
  <c r="AX3426" i="1"/>
  <c r="AX3425" i="1"/>
  <c r="AX3424" i="1"/>
  <c r="AX3423" i="1"/>
  <c r="AX3422" i="1"/>
  <c r="AX3421" i="1"/>
  <c r="AX3420" i="1"/>
  <c r="AX3419" i="1"/>
  <c r="AX3418" i="1"/>
  <c r="AX3417" i="1"/>
  <c r="AX3416" i="1"/>
  <c r="AX3415" i="1"/>
  <c r="AX3414" i="1"/>
  <c r="AX3413" i="1"/>
  <c r="AX3412" i="1"/>
  <c r="AX3411" i="1"/>
  <c r="AX3410" i="1"/>
  <c r="AX3409" i="1"/>
  <c r="AX3408" i="1"/>
  <c r="AX3407" i="1"/>
  <c r="AX3406" i="1"/>
  <c r="AX3405" i="1"/>
  <c r="AX3404" i="1"/>
  <c r="AX3403" i="1"/>
  <c r="AX3402" i="1"/>
  <c r="AX3401" i="1"/>
  <c r="AX3400" i="1"/>
  <c r="AX3399" i="1"/>
  <c r="AX3398" i="1"/>
  <c r="AX3397" i="1"/>
  <c r="AX3396" i="1"/>
  <c r="AX3395" i="1"/>
  <c r="AX3394" i="1"/>
  <c r="AX3393" i="1"/>
  <c r="AX3392" i="1"/>
  <c r="AX3391" i="1"/>
  <c r="AX3390" i="1"/>
  <c r="AX3389" i="1"/>
  <c r="AX3388" i="1"/>
  <c r="AX3387" i="1"/>
  <c r="AX3386" i="1"/>
  <c r="AX3385" i="1"/>
  <c r="AX3384" i="1"/>
  <c r="AX3383" i="1"/>
  <c r="AX3382" i="1"/>
  <c r="AX3381" i="1"/>
  <c r="AX3380" i="1"/>
  <c r="AX3379" i="1"/>
  <c r="AX3378" i="1"/>
  <c r="AX3377" i="1"/>
  <c r="AX3376" i="1"/>
  <c r="AX3375" i="1"/>
  <c r="AX3374" i="1"/>
  <c r="AX3373" i="1"/>
  <c r="AX3372" i="1"/>
  <c r="AX3371" i="1"/>
  <c r="AX3370" i="1"/>
  <c r="AX3369" i="1"/>
  <c r="AX3368" i="1"/>
  <c r="AX3367" i="1"/>
  <c r="AX3366" i="1"/>
  <c r="AX3365" i="1"/>
  <c r="AX3364" i="1"/>
  <c r="AX3363" i="1"/>
  <c r="AX3362" i="1"/>
  <c r="AX3361" i="1"/>
  <c r="AX3360" i="1"/>
  <c r="AX3359" i="1"/>
  <c r="AX3358" i="1"/>
  <c r="AX3357" i="1"/>
  <c r="AX3356" i="1"/>
  <c r="AX3355" i="1"/>
  <c r="AX3354" i="1"/>
  <c r="AX3353" i="1"/>
  <c r="AX3352" i="1"/>
  <c r="AX3351" i="1"/>
  <c r="AX3350" i="1"/>
  <c r="AX3349" i="1"/>
  <c r="AX3348" i="1"/>
  <c r="AX3347" i="1"/>
  <c r="AX3346" i="1"/>
  <c r="AX3345" i="1"/>
  <c r="AX3344" i="1"/>
  <c r="AX3343" i="1"/>
  <c r="AX3342" i="1"/>
  <c r="AX3341" i="1"/>
  <c r="AX3340" i="1"/>
  <c r="AX3339" i="1"/>
  <c r="AX3338" i="1"/>
  <c r="AX3337" i="1"/>
  <c r="AX3336" i="1"/>
  <c r="AX3335" i="1"/>
  <c r="AX3334" i="1"/>
  <c r="AX3333" i="1"/>
  <c r="AX3332" i="1"/>
  <c r="AX3331" i="1"/>
  <c r="AX3330" i="1"/>
  <c r="AX3329" i="1"/>
  <c r="AX3328" i="1"/>
  <c r="AX3327" i="1"/>
  <c r="AX3326" i="1"/>
  <c r="AX3325" i="1"/>
  <c r="AX3324" i="1"/>
  <c r="AX3323" i="1"/>
  <c r="AX3322" i="1"/>
  <c r="AX3321" i="1"/>
  <c r="AX3320" i="1"/>
  <c r="AX3319" i="1"/>
  <c r="AX3318" i="1"/>
  <c r="AX3317" i="1"/>
  <c r="AX3316" i="1"/>
  <c r="AX3315" i="1"/>
  <c r="AX3314" i="1"/>
  <c r="AX3313" i="1"/>
  <c r="AX3312" i="1"/>
  <c r="AX3311" i="1"/>
  <c r="AX3310" i="1"/>
  <c r="AX3309" i="1"/>
  <c r="AX3308" i="1"/>
  <c r="AX3307" i="1"/>
  <c r="AX3306" i="1"/>
  <c r="AX3305" i="1"/>
  <c r="AX3304" i="1"/>
  <c r="AX3303" i="1"/>
  <c r="AX3302" i="1"/>
  <c r="AX3301" i="1"/>
  <c r="AX3300" i="1"/>
  <c r="AX3299" i="1"/>
  <c r="AX3298" i="1"/>
  <c r="AX3297" i="1"/>
  <c r="AX3296" i="1"/>
  <c r="AX3295" i="1"/>
  <c r="AX3294" i="1"/>
  <c r="AX3293" i="1"/>
  <c r="AX3292" i="1"/>
  <c r="AX3291" i="1"/>
  <c r="AX3290" i="1"/>
  <c r="AX3289" i="1"/>
  <c r="AX3288" i="1"/>
  <c r="AX3287" i="1"/>
  <c r="AX3286" i="1"/>
  <c r="AX3285" i="1"/>
  <c r="AX3284" i="1"/>
  <c r="AX3283" i="1"/>
  <c r="AX3282" i="1"/>
  <c r="AX3281" i="1"/>
  <c r="AX3280" i="1"/>
  <c r="AX3279" i="1"/>
  <c r="AX3278" i="1"/>
  <c r="AX3277" i="1"/>
  <c r="AX3276" i="1"/>
  <c r="AX3275" i="1"/>
  <c r="AX3274" i="1"/>
  <c r="AX3273" i="1"/>
  <c r="AX3272" i="1"/>
  <c r="AX3271" i="1"/>
  <c r="AX3270" i="1"/>
  <c r="AX3269" i="1"/>
  <c r="AX3268" i="1"/>
  <c r="AX3267" i="1"/>
  <c r="AX3266" i="1"/>
  <c r="AX3265" i="1"/>
  <c r="AX3264" i="1"/>
  <c r="AX3263" i="1"/>
  <c r="AX3262" i="1"/>
  <c r="AX3261" i="1"/>
  <c r="AX3260" i="1"/>
  <c r="AX3259" i="1"/>
  <c r="AX3258" i="1"/>
  <c r="AX3257" i="1"/>
  <c r="AX3256" i="1"/>
  <c r="AX3255" i="1"/>
  <c r="AX3254" i="1"/>
  <c r="AX3253" i="1"/>
  <c r="AX3252" i="1"/>
  <c r="AX3251" i="1"/>
  <c r="AX3250" i="1"/>
  <c r="AX3249" i="1"/>
  <c r="AX3248" i="1"/>
  <c r="AX3247" i="1"/>
  <c r="AX3246" i="1"/>
  <c r="AX3245" i="1"/>
  <c r="AX3244" i="1"/>
  <c r="AX3243" i="1"/>
  <c r="AX3242" i="1"/>
  <c r="AX3241" i="1"/>
  <c r="AX3240" i="1"/>
  <c r="AX3239" i="1"/>
  <c r="AX3238" i="1"/>
  <c r="AX3237" i="1"/>
  <c r="AX3236" i="1"/>
  <c r="AX3235" i="1"/>
  <c r="AX3234" i="1"/>
  <c r="AX3233" i="1"/>
  <c r="AX3232" i="1"/>
  <c r="AX3231" i="1"/>
  <c r="AX3230" i="1"/>
  <c r="AX3229" i="1"/>
  <c r="AX3228" i="1"/>
  <c r="AX3227" i="1"/>
  <c r="AX3226" i="1"/>
  <c r="AX3225" i="1"/>
  <c r="AX3224" i="1"/>
  <c r="AX3223" i="1"/>
  <c r="AX3222" i="1"/>
  <c r="AX3221" i="1"/>
  <c r="AX3220" i="1"/>
  <c r="AX3219" i="1"/>
  <c r="AX3218" i="1"/>
  <c r="AX3217" i="1"/>
  <c r="AX3216" i="1"/>
  <c r="AX3215" i="1"/>
  <c r="AX3214" i="1"/>
  <c r="AX3213" i="1"/>
  <c r="AX3212" i="1"/>
  <c r="AX3211" i="1"/>
  <c r="AX3210" i="1"/>
  <c r="AX3209" i="1"/>
  <c r="AX3208" i="1"/>
  <c r="AX3207" i="1"/>
  <c r="AX3206" i="1"/>
  <c r="AX3205" i="1"/>
  <c r="AX3204" i="1"/>
  <c r="AX3203" i="1"/>
  <c r="AX3202" i="1"/>
  <c r="AX3201" i="1"/>
  <c r="AX3200" i="1"/>
  <c r="AX3199" i="1"/>
  <c r="AX3198" i="1"/>
  <c r="AX3197" i="1"/>
  <c r="AX3196" i="1"/>
  <c r="AX3195" i="1"/>
  <c r="AX3194" i="1"/>
  <c r="AX3193" i="1"/>
  <c r="AX3192" i="1"/>
  <c r="AX3191" i="1"/>
  <c r="AX3190" i="1"/>
  <c r="AX3189" i="1"/>
  <c r="AX3188" i="1"/>
  <c r="AX3187" i="1"/>
  <c r="AX3186" i="1"/>
  <c r="AX3185" i="1"/>
  <c r="AX3184" i="1"/>
  <c r="AX3183" i="1"/>
  <c r="AX3182" i="1"/>
  <c r="AX3181" i="1"/>
  <c r="AX3180" i="1"/>
  <c r="AX3179" i="1"/>
  <c r="AX3178" i="1"/>
  <c r="AX3177" i="1"/>
  <c r="AX3176" i="1"/>
  <c r="AX3175" i="1"/>
  <c r="AX3174" i="1"/>
  <c r="AX3173" i="1"/>
  <c r="AX3172" i="1"/>
  <c r="AX3171" i="1"/>
  <c r="AX3170" i="1"/>
  <c r="AX3169" i="1"/>
  <c r="AX3168" i="1"/>
  <c r="AX3167" i="1"/>
  <c r="AX3166" i="1"/>
  <c r="AX3165" i="1"/>
  <c r="AX3164" i="1"/>
  <c r="AX3163" i="1"/>
  <c r="AX3162" i="1"/>
  <c r="AX3161" i="1"/>
  <c r="AX3160" i="1"/>
  <c r="AX3159" i="1"/>
  <c r="AX3158" i="1"/>
  <c r="AX3157" i="1"/>
  <c r="AX3156" i="1"/>
  <c r="AX3155" i="1"/>
  <c r="AX3154" i="1"/>
  <c r="AX3153" i="1"/>
  <c r="AX3152" i="1"/>
  <c r="AX3151" i="1"/>
  <c r="AX3150" i="1"/>
  <c r="AX3149" i="1"/>
  <c r="AX3148" i="1"/>
  <c r="AX3147" i="1"/>
  <c r="AX3146" i="1"/>
  <c r="AX3145" i="1"/>
  <c r="AX3144" i="1"/>
  <c r="AX3143" i="1"/>
  <c r="AX3142" i="1"/>
  <c r="AX3141" i="1"/>
  <c r="AX3140" i="1"/>
  <c r="AX3139" i="1"/>
  <c r="AX3138" i="1"/>
  <c r="AX3137" i="1"/>
  <c r="AX3136" i="1"/>
  <c r="AX3135" i="1"/>
  <c r="AX3134" i="1"/>
  <c r="AX3133" i="1"/>
  <c r="AX3132" i="1"/>
  <c r="AX3131" i="1"/>
  <c r="AX3130" i="1"/>
  <c r="AX3129" i="1"/>
  <c r="AX3128" i="1"/>
  <c r="AX3127" i="1"/>
  <c r="AX3126" i="1"/>
  <c r="AX3125" i="1"/>
  <c r="AX3124" i="1"/>
  <c r="AX3123" i="1"/>
  <c r="AX3122" i="1"/>
  <c r="AX3121" i="1"/>
  <c r="AX3120" i="1"/>
  <c r="AX3119" i="1"/>
  <c r="AX3118" i="1"/>
  <c r="AX3117" i="1"/>
  <c r="AX3116" i="1"/>
  <c r="AX3115" i="1"/>
  <c r="AX3114" i="1"/>
  <c r="AX3113" i="1"/>
  <c r="AX3112" i="1"/>
  <c r="AX3111" i="1"/>
  <c r="AX3110" i="1"/>
  <c r="AX3109" i="1"/>
  <c r="AX3108" i="1"/>
  <c r="AX3107" i="1"/>
  <c r="AX3106" i="1"/>
  <c r="AX3105" i="1"/>
  <c r="AX3104" i="1"/>
  <c r="AX3103" i="1"/>
  <c r="AX3102" i="1"/>
  <c r="AX3101" i="1"/>
  <c r="AX3100" i="1"/>
  <c r="AX3099" i="1"/>
  <c r="AX3098" i="1"/>
  <c r="AX3097" i="1"/>
  <c r="AX3096" i="1"/>
  <c r="AX3095" i="1"/>
  <c r="AX3094" i="1"/>
  <c r="AX3093" i="1"/>
  <c r="AX3092" i="1"/>
  <c r="AX3091" i="1"/>
  <c r="AX3090" i="1"/>
  <c r="AX3089" i="1"/>
  <c r="AX3088" i="1"/>
  <c r="AX3087" i="1"/>
  <c r="AX3086" i="1"/>
  <c r="AX3085" i="1"/>
  <c r="AX3084" i="1"/>
  <c r="AX3083" i="1"/>
  <c r="AX3082" i="1"/>
  <c r="AX3081" i="1"/>
  <c r="AX3080" i="1"/>
  <c r="AX3079" i="1"/>
  <c r="AX3078" i="1"/>
  <c r="AX3077" i="1"/>
  <c r="AX3076" i="1"/>
  <c r="AX3075" i="1"/>
  <c r="AX3074" i="1"/>
  <c r="AX3073" i="1"/>
  <c r="AX3072" i="1"/>
  <c r="AX3071" i="1"/>
  <c r="AX3070" i="1"/>
  <c r="AX3069" i="1"/>
  <c r="AX3068" i="1"/>
  <c r="AX3067" i="1"/>
  <c r="AX3066" i="1"/>
  <c r="AX3065" i="1"/>
  <c r="AX3064" i="1"/>
  <c r="AX3063" i="1"/>
  <c r="AX3062" i="1"/>
  <c r="AX3061" i="1"/>
  <c r="AX3060" i="1"/>
  <c r="AX3059" i="1"/>
  <c r="AX3058" i="1"/>
  <c r="AX3057" i="1"/>
  <c r="AX3056" i="1"/>
  <c r="AX3055" i="1"/>
  <c r="AX3054" i="1"/>
  <c r="AX3053" i="1"/>
  <c r="AX3052" i="1"/>
  <c r="AX3051" i="1"/>
  <c r="AX3050" i="1"/>
  <c r="AX3049" i="1"/>
  <c r="AX3048" i="1"/>
  <c r="AX3047" i="1"/>
  <c r="AX3046" i="1"/>
  <c r="AX3045" i="1"/>
  <c r="AX3044" i="1"/>
  <c r="AX3043" i="1"/>
  <c r="AX3042" i="1"/>
  <c r="AX3041" i="1"/>
  <c r="AX3040" i="1"/>
  <c r="AX3039" i="1"/>
  <c r="AX3038" i="1"/>
  <c r="AX3037" i="1"/>
  <c r="AX3036" i="1"/>
  <c r="AX3035" i="1"/>
  <c r="AX3034" i="1"/>
  <c r="AX3033" i="1"/>
  <c r="AX3032" i="1"/>
  <c r="AX3031" i="1"/>
  <c r="AX3030" i="1"/>
  <c r="AX3029" i="1"/>
  <c r="AX3028" i="1"/>
  <c r="AX3027" i="1"/>
  <c r="AX3026" i="1"/>
  <c r="AX3025" i="1"/>
  <c r="AX3024" i="1"/>
  <c r="AX3023" i="1"/>
  <c r="AX3022" i="1"/>
  <c r="AX3021" i="1"/>
  <c r="AX3020" i="1"/>
  <c r="AX3019" i="1"/>
  <c r="AX3018" i="1"/>
  <c r="AX3017" i="1"/>
  <c r="AX3016" i="1"/>
  <c r="AX3015" i="1"/>
  <c r="AX3014" i="1"/>
  <c r="AX3013" i="1"/>
  <c r="AX3012" i="1"/>
  <c r="AX3011" i="1"/>
  <c r="AX3010" i="1"/>
  <c r="AX3009" i="1"/>
  <c r="AX3008" i="1"/>
  <c r="AX3007" i="1"/>
  <c r="AX3006" i="1"/>
  <c r="AX3005" i="1"/>
  <c r="AX3004" i="1"/>
  <c r="AX3003" i="1"/>
  <c r="AX3002" i="1"/>
  <c r="AX3001" i="1"/>
  <c r="AX3000" i="1"/>
  <c r="AX2999" i="1"/>
  <c r="AX2998" i="1"/>
  <c r="AX2997" i="1"/>
  <c r="AX2996" i="1"/>
  <c r="AX2995" i="1"/>
  <c r="AX2994" i="1"/>
  <c r="AX2993" i="1"/>
  <c r="AX2992" i="1"/>
  <c r="AX2991" i="1"/>
  <c r="AX2990" i="1"/>
  <c r="AX2989" i="1"/>
  <c r="AX2988" i="1"/>
  <c r="AX2987" i="1"/>
  <c r="AX2986" i="1"/>
  <c r="AX2985" i="1"/>
  <c r="AX2984" i="1"/>
  <c r="AX2983" i="1"/>
  <c r="AX2982" i="1"/>
  <c r="AX2981" i="1"/>
  <c r="AX2980" i="1"/>
  <c r="AX2979" i="1"/>
  <c r="AX2978" i="1"/>
  <c r="AX2977" i="1"/>
  <c r="AX2976" i="1"/>
  <c r="AX2975" i="1"/>
  <c r="AX2974" i="1"/>
  <c r="AX2973" i="1"/>
  <c r="AX2972" i="1"/>
  <c r="AX2971" i="1"/>
  <c r="AX2970" i="1"/>
  <c r="AX2969" i="1"/>
  <c r="AX2968" i="1"/>
  <c r="AX2967" i="1"/>
  <c r="AX2966" i="1"/>
  <c r="AX2965" i="1"/>
  <c r="AX2964" i="1"/>
  <c r="AX2963" i="1"/>
  <c r="AX2962" i="1"/>
  <c r="AX2961" i="1"/>
  <c r="AX2960" i="1"/>
  <c r="AX2959" i="1"/>
  <c r="AX2958" i="1"/>
  <c r="AX2957" i="1"/>
  <c r="AX2956" i="1"/>
  <c r="AX2955" i="1"/>
  <c r="AX2954" i="1"/>
  <c r="AX2953" i="1"/>
  <c r="AX2952" i="1"/>
  <c r="AX2951" i="1"/>
  <c r="AX2950" i="1"/>
  <c r="AX2949" i="1"/>
  <c r="AX2948" i="1"/>
  <c r="AX2947" i="1"/>
  <c r="AX2946" i="1"/>
  <c r="AX2945" i="1"/>
  <c r="AX2944" i="1"/>
  <c r="AX2943" i="1"/>
  <c r="AX2942" i="1"/>
  <c r="AX2941" i="1"/>
  <c r="AX2940" i="1"/>
  <c r="AX2939" i="1"/>
  <c r="AX2938" i="1"/>
  <c r="AX2937" i="1"/>
  <c r="AX2936" i="1"/>
  <c r="AX2935" i="1"/>
  <c r="AX2934" i="1"/>
  <c r="AX2933" i="1"/>
  <c r="AX2932" i="1"/>
  <c r="AX2931" i="1"/>
  <c r="AX2930" i="1"/>
  <c r="AX2929" i="1"/>
  <c r="AX2928" i="1"/>
  <c r="AX2927" i="1"/>
  <c r="AX2926" i="1"/>
  <c r="AX2925" i="1"/>
  <c r="AX2924" i="1"/>
  <c r="AX2923" i="1"/>
  <c r="AX2922" i="1"/>
  <c r="AX2921" i="1"/>
  <c r="AX2920" i="1"/>
  <c r="AX2919" i="1"/>
  <c r="AX2918" i="1"/>
  <c r="AX2917" i="1"/>
  <c r="AX2916" i="1"/>
  <c r="AX2915" i="1"/>
  <c r="AX2914" i="1"/>
  <c r="AX2913" i="1"/>
  <c r="AX2912" i="1"/>
  <c r="AX2911" i="1"/>
  <c r="AX2910" i="1"/>
  <c r="AX2909" i="1"/>
  <c r="AX2908" i="1"/>
  <c r="AX2907" i="1"/>
  <c r="AX2906" i="1"/>
  <c r="AX2905" i="1"/>
  <c r="AX2904" i="1"/>
  <c r="AX2903" i="1"/>
  <c r="AX2902" i="1"/>
  <c r="AX2901" i="1"/>
  <c r="AX2900" i="1"/>
  <c r="AX2899" i="1"/>
  <c r="AX2898" i="1"/>
  <c r="AX2897" i="1"/>
  <c r="AX2896" i="1"/>
  <c r="AX2895" i="1"/>
  <c r="AX2894" i="1"/>
  <c r="AX2893" i="1"/>
  <c r="AX2892" i="1"/>
  <c r="AX2891" i="1"/>
  <c r="AX2890" i="1"/>
  <c r="AX2889" i="1"/>
  <c r="AX2888" i="1"/>
  <c r="AX2887" i="1"/>
  <c r="AX2886" i="1"/>
  <c r="AX2885" i="1"/>
  <c r="AX2884" i="1"/>
  <c r="AX2883" i="1"/>
  <c r="AX2882" i="1"/>
  <c r="AX2881" i="1"/>
  <c r="AX2880" i="1"/>
  <c r="AX2879" i="1"/>
  <c r="AX2878" i="1"/>
  <c r="AX2877" i="1"/>
  <c r="AX2876" i="1"/>
  <c r="AX2875" i="1"/>
  <c r="AX2874" i="1"/>
  <c r="AX2873" i="1"/>
  <c r="AX2872" i="1"/>
  <c r="AX2871" i="1"/>
  <c r="AX2870" i="1"/>
  <c r="AX2869" i="1"/>
  <c r="AX2868" i="1"/>
  <c r="AX2867" i="1"/>
  <c r="AX2866" i="1"/>
  <c r="AX2865" i="1"/>
  <c r="AX2864" i="1"/>
  <c r="AX2863" i="1"/>
  <c r="AX2862" i="1"/>
  <c r="AX2861" i="1"/>
  <c r="AX2860" i="1"/>
  <c r="AX2859" i="1"/>
  <c r="AX2858" i="1"/>
  <c r="AX2857" i="1"/>
  <c r="AX2856" i="1"/>
  <c r="AX2855" i="1"/>
  <c r="AX2854" i="1"/>
  <c r="AX2853" i="1"/>
  <c r="AX2852" i="1"/>
  <c r="AX2851" i="1"/>
  <c r="AX2850" i="1"/>
  <c r="AX2849" i="1"/>
  <c r="AX2848" i="1"/>
  <c r="AX2847" i="1"/>
  <c r="AX2846" i="1"/>
  <c r="AX2845" i="1"/>
  <c r="AX2844" i="1"/>
  <c r="AX2843" i="1"/>
  <c r="AX2842" i="1"/>
  <c r="AX2841" i="1"/>
  <c r="AX2840" i="1"/>
  <c r="AX2839" i="1"/>
  <c r="AX2838" i="1"/>
  <c r="AX2837" i="1"/>
  <c r="AX2836" i="1"/>
  <c r="AX2835" i="1"/>
  <c r="AX2834" i="1"/>
  <c r="AX2833" i="1"/>
  <c r="AX2832" i="1"/>
  <c r="AX2831" i="1"/>
  <c r="AX2830" i="1"/>
  <c r="AX2829" i="1"/>
  <c r="AX2828" i="1"/>
  <c r="AX2827" i="1"/>
  <c r="AX2826" i="1"/>
  <c r="AX2825" i="1"/>
  <c r="AX2824" i="1"/>
  <c r="AX2823" i="1"/>
  <c r="AX2822" i="1"/>
  <c r="AX2821" i="1"/>
  <c r="AX2820" i="1"/>
  <c r="AX2819" i="1"/>
  <c r="AX2818" i="1"/>
  <c r="AX2817" i="1"/>
  <c r="AX2816" i="1"/>
  <c r="AX2815" i="1"/>
  <c r="AX2814" i="1"/>
  <c r="AX2813" i="1"/>
  <c r="AX2812" i="1"/>
  <c r="AX2811" i="1"/>
  <c r="AX2810" i="1"/>
  <c r="AX2809" i="1"/>
  <c r="AX2808" i="1"/>
  <c r="AX2807" i="1"/>
  <c r="AX2806" i="1"/>
  <c r="AX2805" i="1"/>
  <c r="AX2804" i="1"/>
  <c r="AX2803" i="1"/>
  <c r="AX2802" i="1"/>
  <c r="AX2801" i="1"/>
  <c r="AX2800" i="1"/>
  <c r="AX2799" i="1"/>
  <c r="AX2798" i="1"/>
  <c r="AX2797" i="1"/>
  <c r="AX2796" i="1"/>
  <c r="AX2795" i="1"/>
  <c r="AX2794" i="1"/>
  <c r="AX2793" i="1"/>
  <c r="AX2792" i="1"/>
  <c r="AX2791" i="1"/>
  <c r="AX2790" i="1"/>
  <c r="AX2789" i="1"/>
  <c r="AX2788" i="1"/>
  <c r="AX2787" i="1"/>
  <c r="AX2786" i="1"/>
  <c r="AX2785" i="1"/>
  <c r="AX2784" i="1"/>
  <c r="AX2783" i="1"/>
  <c r="AX2782" i="1"/>
  <c r="AX2781" i="1"/>
  <c r="AX2780" i="1"/>
  <c r="AX2779" i="1"/>
  <c r="AX2778" i="1"/>
  <c r="AX2777" i="1"/>
  <c r="AX2776" i="1"/>
  <c r="AX2775" i="1"/>
  <c r="AX2774" i="1"/>
  <c r="AX2773" i="1"/>
  <c r="AX2772" i="1"/>
  <c r="AX2771" i="1"/>
  <c r="AX2770" i="1"/>
  <c r="AX2769" i="1"/>
  <c r="AX2768" i="1"/>
  <c r="AX2767" i="1"/>
  <c r="AX2766" i="1"/>
  <c r="AX2765" i="1"/>
  <c r="AX2764" i="1"/>
  <c r="AX2763" i="1"/>
  <c r="AX2762" i="1"/>
  <c r="AX2761" i="1"/>
  <c r="AX2760" i="1"/>
  <c r="AX2759" i="1"/>
  <c r="AX2758" i="1"/>
  <c r="AX2757" i="1"/>
  <c r="AX2756" i="1"/>
  <c r="AX2755" i="1"/>
  <c r="AX2754" i="1"/>
  <c r="AX2753" i="1"/>
  <c r="AX2752" i="1"/>
  <c r="AX2751" i="1"/>
  <c r="AX2750" i="1"/>
  <c r="AX2749" i="1"/>
  <c r="AX2748" i="1"/>
  <c r="AX2747" i="1"/>
  <c r="AX2746" i="1"/>
  <c r="AX2745" i="1"/>
  <c r="AX2744" i="1"/>
  <c r="AX2743" i="1"/>
  <c r="AX2742" i="1"/>
  <c r="AX2741" i="1"/>
  <c r="AX2740" i="1"/>
  <c r="AX2739" i="1"/>
  <c r="AX2738" i="1"/>
  <c r="AX2737" i="1"/>
  <c r="AX2736" i="1"/>
  <c r="AX2735" i="1"/>
  <c r="AX2734" i="1"/>
  <c r="AX2733" i="1"/>
  <c r="AX2732" i="1"/>
  <c r="AX2731" i="1"/>
  <c r="AX2730" i="1"/>
  <c r="AX2729" i="1"/>
  <c r="AX2728" i="1"/>
  <c r="AX2727" i="1"/>
  <c r="AX2726" i="1"/>
  <c r="AX2725" i="1"/>
  <c r="AX2724" i="1"/>
  <c r="AX2723" i="1"/>
  <c r="AX2722" i="1"/>
  <c r="AX2721" i="1"/>
  <c r="AX2720" i="1"/>
  <c r="AX2719" i="1"/>
  <c r="AX2718" i="1"/>
  <c r="AX2717" i="1"/>
  <c r="AX2716" i="1"/>
  <c r="AX2715" i="1"/>
  <c r="AX2714" i="1"/>
  <c r="AX2713" i="1"/>
  <c r="AX2712" i="1"/>
  <c r="AX2711" i="1"/>
  <c r="AX2710" i="1"/>
  <c r="AX2709" i="1"/>
  <c r="AX2708" i="1"/>
  <c r="AX2707" i="1"/>
  <c r="AX2706" i="1"/>
  <c r="AX2705" i="1"/>
  <c r="AX2704" i="1"/>
  <c r="AX2703" i="1"/>
  <c r="AX2702" i="1"/>
  <c r="AX2701" i="1"/>
  <c r="AX2700" i="1"/>
  <c r="AX2699" i="1"/>
  <c r="AX2698" i="1"/>
  <c r="AX2697" i="1"/>
  <c r="AX2696" i="1"/>
  <c r="AX2695" i="1"/>
  <c r="AX2694" i="1"/>
  <c r="AX2693" i="1"/>
  <c r="AX2692" i="1"/>
  <c r="AX2691" i="1"/>
  <c r="AX2690" i="1"/>
  <c r="AX2689" i="1"/>
  <c r="AX2688" i="1"/>
  <c r="AX2687" i="1"/>
  <c r="AX2686" i="1"/>
  <c r="AX2685" i="1"/>
  <c r="AX2684" i="1"/>
  <c r="AX2683" i="1"/>
  <c r="AX2682" i="1"/>
  <c r="AX2681" i="1"/>
  <c r="AX2680" i="1"/>
  <c r="AX2679" i="1"/>
  <c r="AX2678" i="1"/>
  <c r="AX2677" i="1"/>
  <c r="AX2676" i="1"/>
  <c r="AX2675" i="1"/>
  <c r="AX2674" i="1"/>
  <c r="AX2673" i="1"/>
  <c r="AX2672" i="1"/>
  <c r="AX2671" i="1"/>
  <c r="AX2670" i="1"/>
  <c r="AX2669" i="1"/>
  <c r="AX2668" i="1"/>
  <c r="AX2667" i="1"/>
  <c r="AX2666" i="1"/>
  <c r="AX2665" i="1"/>
  <c r="AX2664" i="1"/>
  <c r="AX2663" i="1"/>
  <c r="AX2662" i="1"/>
  <c r="AX2661" i="1"/>
  <c r="AX2660" i="1"/>
  <c r="AX2659" i="1"/>
  <c r="AX2658" i="1"/>
  <c r="AX2657" i="1"/>
  <c r="AX2656" i="1"/>
  <c r="AX2655" i="1"/>
  <c r="AX2654" i="1"/>
  <c r="AX2653" i="1"/>
  <c r="AX2652" i="1"/>
  <c r="AX2651" i="1"/>
  <c r="AX2650" i="1"/>
  <c r="AX2649" i="1"/>
  <c r="AX2648" i="1"/>
  <c r="AX2647" i="1"/>
  <c r="AX2646" i="1"/>
  <c r="AX2645" i="1"/>
  <c r="AX2644" i="1"/>
  <c r="AX2643" i="1"/>
  <c r="AX2642" i="1"/>
  <c r="AX2641" i="1"/>
  <c r="AX2640" i="1"/>
  <c r="AX2639" i="1"/>
  <c r="AX2638" i="1"/>
  <c r="AX2637" i="1"/>
  <c r="AX2636" i="1"/>
  <c r="AX2635" i="1"/>
  <c r="AX2634" i="1"/>
  <c r="AX2633" i="1"/>
  <c r="AX2632" i="1"/>
  <c r="AX2631" i="1"/>
  <c r="AX2630" i="1"/>
  <c r="AX2629" i="1"/>
  <c r="AX2628" i="1"/>
  <c r="AX2627" i="1"/>
  <c r="AX2626" i="1"/>
  <c r="AX2625" i="1"/>
  <c r="AX2624" i="1"/>
  <c r="AX2623" i="1"/>
  <c r="AX2622" i="1"/>
  <c r="AX2621" i="1"/>
  <c r="AX2620" i="1"/>
  <c r="AX2619" i="1"/>
  <c r="AX2618" i="1"/>
  <c r="AX2617" i="1"/>
  <c r="AX2616" i="1"/>
  <c r="AX2615" i="1"/>
  <c r="AX2614" i="1"/>
  <c r="AX2613" i="1"/>
  <c r="AX2612" i="1"/>
  <c r="AX2611" i="1"/>
  <c r="AX2610" i="1"/>
  <c r="AX2609" i="1"/>
  <c r="AX2608" i="1"/>
  <c r="AX2607" i="1"/>
  <c r="AX2606" i="1"/>
  <c r="AX2605" i="1"/>
  <c r="AX2604" i="1"/>
  <c r="AX2603" i="1"/>
  <c r="AX2602" i="1"/>
  <c r="AX2601" i="1"/>
  <c r="AX2600" i="1"/>
  <c r="AX2599" i="1"/>
  <c r="AX2598" i="1"/>
  <c r="AX2597" i="1"/>
  <c r="AX2596" i="1"/>
  <c r="AX2595" i="1"/>
  <c r="AX2594" i="1"/>
  <c r="AX2593" i="1"/>
  <c r="AX2592" i="1"/>
  <c r="AX2591" i="1"/>
  <c r="AX2590" i="1"/>
  <c r="AX2589" i="1"/>
  <c r="AX2588" i="1"/>
  <c r="AX2587" i="1"/>
  <c r="AX2586" i="1"/>
  <c r="AX2585" i="1"/>
  <c r="AX2584" i="1"/>
  <c r="AX2583" i="1"/>
  <c r="AX2582" i="1"/>
  <c r="AX2581" i="1"/>
  <c r="AX2580" i="1"/>
  <c r="AX2579" i="1"/>
  <c r="AX2578" i="1"/>
  <c r="AX2577" i="1"/>
  <c r="AX2576" i="1"/>
  <c r="AX2575" i="1"/>
  <c r="AX2574" i="1"/>
  <c r="AX2573" i="1"/>
  <c r="AX2572" i="1"/>
  <c r="AX2571" i="1"/>
  <c r="AX2570" i="1"/>
  <c r="AX2569" i="1"/>
  <c r="AX2568" i="1"/>
  <c r="AX2567" i="1"/>
  <c r="AX2566" i="1"/>
  <c r="AX2565" i="1"/>
  <c r="AX2564" i="1"/>
  <c r="AX2563" i="1"/>
  <c r="AX2562" i="1"/>
  <c r="AX2561" i="1"/>
  <c r="AX2560" i="1"/>
  <c r="AX2559" i="1"/>
  <c r="AX2558" i="1"/>
  <c r="AX2557" i="1"/>
  <c r="AX2556" i="1"/>
  <c r="AX2555" i="1"/>
  <c r="AX2554" i="1"/>
  <c r="AX2553" i="1"/>
  <c r="AX2552" i="1"/>
  <c r="AX2551" i="1"/>
  <c r="AX2550" i="1"/>
  <c r="AX2549" i="1"/>
  <c r="AX2548" i="1"/>
  <c r="AX2547" i="1"/>
  <c r="AX2546" i="1"/>
  <c r="AX2545" i="1"/>
  <c r="AX2544" i="1"/>
  <c r="AX2543" i="1"/>
  <c r="AX2542" i="1"/>
  <c r="AX2541" i="1"/>
  <c r="AX2540" i="1"/>
  <c r="AX2539" i="1"/>
  <c r="AX2538" i="1"/>
  <c r="AX2537" i="1"/>
  <c r="AX2536" i="1"/>
  <c r="AX2535" i="1"/>
  <c r="AX2534" i="1"/>
  <c r="AX2533" i="1"/>
  <c r="AX2532" i="1"/>
  <c r="AX2531" i="1"/>
  <c r="AX2530" i="1"/>
  <c r="AX2529" i="1"/>
  <c r="AX2528" i="1"/>
  <c r="AX2527" i="1"/>
  <c r="AX2526" i="1"/>
  <c r="AX2525" i="1"/>
  <c r="AX2524" i="1"/>
  <c r="AX2523" i="1"/>
  <c r="AX2522" i="1"/>
  <c r="AX2521" i="1"/>
  <c r="AX2520" i="1"/>
  <c r="AX2519" i="1"/>
  <c r="AX2518" i="1"/>
  <c r="AX2517" i="1"/>
  <c r="AX2516" i="1"/>
  <c r="AX2515" i="1"/>
  <c r="AX2514" i="1"/>
  <c r="AX2513" i="1"/>
  <c r="AX2512" i="1"/>
  <c r="AX2511" i="1"/>
  <c r="AX2510" i="1"/>
  <c r="AX2509" i="1"/>
  <c r="AX2508" i="1"/>
  <c r="AX2507" i="1"/>
  <c r="AX2506" i="1"/>
  <c r="AX2505" i="1"/>
  <c r="AX2504" i="1"/>
  <c r="AX2503" i="1"/>
  <c r="AX2502" i="1"/>
  <c r="AX2501" i="1"/>
  <c r="AX2500" i="1"/>
  <c r="AX2499" i="1"/>
  <c r="AX2498" i="1"/>
  <c r="AX2497" i="1"/>
  <c r="AX2496" i="1"/>
  <c r="AX2495" i="1"/>
  <c r="AX2494" i="1"/>
  <c r="AX2493" i="1"/>
  <c r="AX2492" i="1"/>
  <c r="AX2491" i="1"/>
  <c r="AX2490" i="1"/>
  <c r="AX2489" i="1"/>
  <c r="AX2488" i="1"/>
  <c r="AX2487" i="1"/>
  <c r="AX2486" i="1"/>
  <c r="AX2485" i="1"/>
  <c r="AX2484" i="1"/>
  <c r="AX2483" i="1"/>
  <c r="AX2482" i="1"/>
  <c r="AX2481" i="1"/>
  <c r="AX2480" i="1"/>
  <c r="AX2479" i="1"/>
  <c r="AX2478" i="1"/>
  <c r="AX2477" i="1"/>
  <c r="AX2476" i="1"/>
  <c r="AX2475" i="1"/>
  <c r="AX2474" i="1"/>
  <c r="AX2473" i="1"/>
  <c r="AX2472" i="1"/>
  <c r="AX2471" i="1"/>
  <c r="AX2470" i="1"/>
  <c r="AX2469" i="1"/>
  <c r="AX2468" i="1"/>
  <c r="AX2467" i="1"/>
  <c r="AX2466" i="1"/>
  <c r="AX2465" i="1"/>
  <c r="AX2464" i="1"/>
  <c r="AX2463" i="1"/>
  <c r="AX2462" i="1"/>
  <c r="AX2461" i="1"/>
  <c r="AX2460" i="1"/>
  <c r="AX2459" i="1"/>
  <c r="AX2458" i="1"/>
  <c r="AX2457" i="1"/>
  <c r="AX2456" i="1"/>
  <c r="AX2455" i="1"/>
  <c r="AX2454" i="1"/>
  <c r="AX2453" i="1"/>
  <c r="AX2452" i="1"/>
  <c r="AX2451" i="1"/>
  <c r="AX2450" i="1"/>
  <c r="AX2449" i="1"/>
  <c r="AX2448" i="1"/>
  <c r="AX2447" i="1"/>
  <c r="AX2446" i="1"/>
  <c r="AX2445" i="1"/>
  <c r="AX2444" i="1"/>
  <c r="AX2443" i="1"/>
  <c r="AX2442" i="1"/>
  <c r="AX2441" i="1"/>
  <c r="AX2440" i="1"/>
  <c r="AX2439" i="1"/>
  <c r="AX2438" i="1"/>
  <c r="AX2437" i="1"/>
  <c r="AX2436" i="1"/>
  <c r="AX2435" i="1"/>
  <c r="AX2434" i="1"/>
  <c r="AX2433" i="1"/>
  <c r="AX2432" i="1"/>
  <c r="AX2431" i="1"/>
  <c r="AX2430" i="1"/>
  <c r="AX2429" i="1"/>
  <c r="AX2428" i="1"/>
  <c r="AX2427" i="1"/>
  <c r="AX2426" i="1"/>
  <c r="AX2425" i="1"/>
  <c r="AX2424" i="1"/>
  <c r="AX2423" i="1"/>
  <c r="AX2422" i="1"/>
  <c r="AX2421" i="1"/>
  <c r="AX2420" i="1"/>
  <c r="AX2419" i="1"/>
  <c r="AX2418" i="1"/>
  <c r="AX2417" i="1"/>
  <c r="AX2416" i="1"/>
  <c r="AX2415" i="1"/>
  <c r="AX2414" i="1"/>
  <c r="AX2413" i="1"/>
  <c r="AX2412" i="1"/>
  <c r="AX2411" i="1"/>
  <c r="AX2410" i="1"/>
  <c r="AX2409" i="1"/>
  <c r="AX2408" i="1"/>
  <c r="AX2407" i="1"/>
  <c r="AX2406" i="1"/>
  <c r="AX2405" i="1"/>
  <c r="AX2404" i="1"/>
  <c r="AX2403" i="1"/>
  <c r="AX2402" i="1"/>
  <c r="AX2401" i="1"/>
  <c r="AX2400" i="1"/>
  <c r="AX2399" i="1"/>
  <c r="AX2398" i="1"/>
  <c r="AX2397" i="1"/>
  <c r="AX2396" i="1"/>
  <c r="AX2395" i="1"/>
  <c r="AX2394" i="1"/>
  <c r="AX2393" i="1"/>
  <c r="AX2392" i="1"/>
  <c r="AX2391" i="1"/>
  <c r="AX2390" i="1"/>
  <c r="AX2389" i="1"/>
  <c r="AX2388" i="1"/>
  <c r="AX2387" i="1"/>
  <c r="AX2386" i="1"/>
  <c r="AX2385" i="1"/>
  <c r="AX2384" i="1"/>
  <c r="AX2383" i="1"/>
  <c r="AX2382" i="1"/>
  <c r="AX2381" i="1"/>
  <c r="AX2380" i="1"/>
  <c r="AX2379" i="1"/>
  <c r="AX2378" i="1"/>
  <c r="AX2377" i="1"/>
  <c r="AX2376" i="1"/>
  <c r="AX2375" i="1"/>
  <c r="AX2374" i="1"/>
  <c r="AX2373" i="1"/>
  <c r="AX2372" i="1"/>
  <c r="AX2371" i="1"/>
  <c r="AX2370" i="1"/>
  <c r="AX2369" i="1"/>
  <c r="AX2368" i="1"/>
  <c r="AX2367" i="1"/>
  <c r="AX2366" i="1"/>
  <c r="AX2365" i="1"/>
  <c r="AX2364" i="1"/>
  <c r="AX2363" i="1"/>
  <c r="AX2362" i="1"/>
  <c r="AX2361" i="1"/>
  <c r="AX2360" i="1"/>
  <c r="AX2359" i="1"/>
  <c r="AX2358" i="1"/>
  <c r="AX2357" i="1"/>
  <c r="AX2356" i="1"/>
  <c r="AX2355" i="1"/>
  <c r="AX2354" i="1"/>
  <c r="AX2353" i="1"/>
  <c r="AX2352" i="1"/>
  <c r="AX2351" i="1"/>
  <c r="AX2350" i="1"/>
  <c r="AX2349" i="1"/>
  <c r="AX2348" i="1"/>
  <c r="AX2347" i="1"/>
  <c r="AX2346" i="1"/>
  <c r="AX2345" i="1"/>
  <c r="AX2344" i="1"/>
  <c r="AX2343" i="1"/>
  <c r="AX2342" i="1"/>
  <c r="AX2341" i="1"/>
  <c r="AX2340" i="1"/>
  <c r="AX2339" i="1"/>
  <c r="AX2338" i="1"/>
  <c r="AX2337" i="1"/>
  <c r="AX2336" i="1"/>
  <c r="AX2335" i="1"/>
  <c r="AX2334" i="1"/>
  <c r="AX2333" i="1"/>
  <c r="AX2332" i="1"/>
  <c r="AX2331" i="1"/>
  <c r="AX2330" i="1"/>
  <c r="AX2329" i="1"/>
  <c r="AX2328" i="1"/>
  <c r="AX2327" i="1"/>
  <c r="AX2326" i="1"/>
  <c r="AX2325" i="1"/>
  <c r="AX2324" i="1"/>
  <c r="AX2323" i="1"/>
  <c r="AX2322" i="1"/>
  <c r="AX2321" i="1"/>
  <c r="AX2320" i="1"/>
  <c r="AX2319" i="1"/>
  <c r="AX2318" i="1"/>
  <c r="AX2317" i="1"/>
  <c r="AX2316" i="1"/>
  <c r="AX2315" i="1"/>
  <c r="AX2314" i="1"/>
  <c r="AX2313" i="1"/>
  <c r="AX2312" i="1"/>
  <c r="AX2311" i="1"/>
  <c r="AX2310" i="1"/>
  <c r="AX2309" i="1"/>
  <c r="AX2308" i="1"/>
  <c r="AX2307" i="1"/>
  <c r="AX2306" i="1"/>
  <c r="AX2305" i="1"/>
  <c r="AX2304" i="1"/>
  <c r="AX2303" i="1"/>
  <c r="AX2302" i="1"/>
  <c r="AX2301" i="1"/>
  <c r="AX2300" i="1"/>
  <c r="AX2299" i="1"/>
  <c r="AX2298" i="1"/>
  <c r="AX2297" i="1"/>
  <c r="AX2296" i="1"/>
  <c r="AX2295" i="1"/>
  <c r="AX2294" i="1"/>
  <c r="AX2293" i="1"/>
  <c r="AX2292" i="1"/>
  <c r="AX2291" i="1"/>
  <c r="AX2290" i="1"/>
  <c r="AX2289" i="1"/>
  <c r="AX2288" i="1"/>
  <c r="AX2287" i="1"/>
  <c r="AX2286" i="1"/>
  <c r="AX2285" i="1"/>
  <c r="AX2284" i="1"/>
  <c r="AX2283" i="1"/>
  <c r="AX2282" i="1"/>
  <c r="AX2281" i="1"/>
  <c r="AX2280" i="1"/>
  <c r="AX2279" i="1"/>
  <c r="AX2278" i="1"/>
  <c r="AX2277" i="1"/>
  <c r="AX2276" i="1"/>
  <c r="AX2275" i="1"/>
  <c r="AX2274" i="1"/>
  <c r="AX2273" i="1"/>
  <c r="AX2272" i="1"/>
  <c r="AX2271" i="1"/>
  <c r="AX2270" i="1"/>
  <c r="AX2269" i="1"/>
  <c r="AX2268" i="1"/>
  <c r="AX2267" i="1"/>
  <c r="AX2266" i="1"/>
  <c r="AX2265" i="1"/>
  <c r="AX2264" i="1"/>
  <c r="AX2263" i="1"/>
  <c r="AX2262" i="1"/>
  <c r="AX2261" i="1"/>
  <c r="AX2260" i="1"/>
  <c r="AX2259" i="1"/>
  <c r="AX2258" i="1"/>
  <c r="AX2257" i="1"/>
  <c r="AX2256" i="1"/>
  <c r="AX2255" i="1"/>
  <c r="AX2254" i="1"/>
  <c r="AX2253" i="1"/>
  <c r="AX2252" i="1"/>
  <c r="AX2251" i="1"/>
  <c r="AX2250" i="1"/>
  <c r="AX2249" i="1"/>
  <c r="AX2248" i="1"/>
  <c r="AX2247" i="1"/>
  <c r="AX2246" i="1"/>
  <c r="AX2245" i="1"/>
  <c r="AX2244" i="1"/>
  <c r="AX2243" i="1"/>
  <c r="AX2242" i="1"/>
  <c r="AX2241" i="1"/>
  <c r="AX2240" i="1"/>
  <c r="AX2239" i="1"/>
  <c r="AX2238" i="1"/>
  <c r="AX2237" i="1"/>
  <c r="AX2236" i="1"/>
  <c r="AX2235" i="1"/>
  <c r="AX2234" i="1"/>
  <c r="AX2233" i="1"/>
  <c r="AX2232" i="1"/>
  <c r="AX2231" i="1"/>
  <c r="AX2230" i="1"/>
  <c r="AX2229" i="1"/>
  <c r="AX2228" i="1"/>
  <c r="AX2227" i="1"/>
  <c r="AX2226" i="1"/>
  <c r="AX2225" i="1"/>
  <c r="AX2224" i="1"/>
  <c r="AX2223" i="1"/>
  <c r="AX2222" i="1"/>
  <c r="AX2221" i="1"/>
  <c r="AX2220" i="1"/>
  <c r="AX2219" i="1"/>
  <c r="AX2218" i="1"/>
  <c r="AX2217" i="1"/>
  <c r="AX2216" i="1"/>
  <c r="AX2215" i="1"/>
  <c r="AX2214" i="1"/>
  <c r="AX2213" i="1"/>
  <c r="AX2212" i="1"/>
  <c r="AX2211" i="1"/>
  <c r="AX2210" i="1"/>
  <c r="AX2209" i="1"/>
  <c r="AX2208" i="1"/>
  <c r="AX2207" i="1"/>
  <c r="AX2206" i="1"/>
  <c r="AX2205" i="1"/>
  <c r="AX2204" i="1"/>
  <c r="AX2203" i="1"/>
  <c r="AX2202" i="1"/>
  <c r="AX2201" i="1"/>
  <c r="AX2200" i="1"/>
  <c r="AX2199" i="1"/>
  <c r="AX2198" i="1"/>
  <c r="AX2197" i="1"/>
  <c r="AX2196" i="1"/>
  <c r="AX2195" i="1"/>
  <c r="AX2194" i="1"/>
  <c r="AX2193" i="1"/>
  <c r="AX2192" i="1"/>
  <c r="AX2191" i="1"/>
  <c r="AX2190" i="1"/>
  <c r="AX2189" i="1"/>
  <c r="AX2188" i="1"/>
  <c r="AX2187" i="1"/>
  <c r="AX2186" i="1"/>
  <c r="AX2185" i="1"/>
  <c r="AX2184" i="1"/>
  <c r="AX2183" i="1"/>
  <c r="AX2182" i="1"/>
  <c r="AX2181" i="1"/>
  <c r="AX2180" i="1"/>
  <c r="AX2179" i="1"/>
  <c r="AX2178" i="1"/>
  <c r="AX2177" i="1"/>
  <c r="AX2176" i="1"/>
  <c r="AX2175" i="1"/>
  <c r="AX2174" i="1"/>
  <c r="AX2173" i="1"/>
  <c r="AX2172" i="1"/>
  <c r="AX2171" i="1"/>
  <c r="AX2170" i="1"/>
  <c r="AX2169" i="1"/>
  <c r="AX2168" i="1"/>
  <c r="AX2167" i="1"/>
  <c r="AX2166" i="1"/>
  <c r="AX2165" i="1"/>
  <c r="AX2164" i="1"/>
  <c r="AX2163" i="1"/>
  <c r="AX2162" i="1"/>
  <c r="AX2161" i="1"/>
  <c r="AX2160" i="1"/>
  <c r="AX2159" i="1"/>
  <c r="AX2158" i="1"/>
  <c r="AX2157" i="1"/>
  <c r="AX2156" i="1"/>
  <c r="AX2155" i="1"/>
  <c r="AX2154" i="1"/>
  <c r="AX2153" i="1"/>
  <c r="AX2152" i="1"/>
  <c r="AX2151" i="1"/>
  <c r="AX2150" i="1"/>
  <c r="AX2149" i="1"/>
  <c r="AX2148" i="1"/>
  <c r="AX2147" i="1"/>
  <c r="AX2146" i="1"/>
  <c r="AX2145" i="1"/>
  <c r="AX2144" i="1"/>
  <c r="AX2143" i="1"/>
  <c r="AX2142" i="1"/>
  <c r="AX2141" i="1"/>
  <c r="AX2140" i="1"/>
  <c r="AX2139" i="1"/>
  <c r="AX2138" i="1"/>
  <c r="AX2137" i="1"/>
  <c r="AX2136" i="1"/>
  <c r="AX2135" i="1"/>
  <c r="AX2134" i="1"/>
  <c r="AX2133" i="1"/>
  <c r="AX2132" i="1"/>
  <c r="AX2131" i="1"/>
  <c r="AX2130" i="1"/>
  <c r="AX2129" i="1"/>
  <c r="AX2128" i="1"/>
  <c r="AX2127" i="1"/>
  <c r="AX2126" i="1"/>
  <c r="AX2125" i="1"/>
  <c r="AX2124" i="1"/>
  <c r="AX2123" i="1"/>
  <c r="AX2122" i="1"/>
  <c r="AX2121" i="1"/>
  <c r="AX2120" i="1"/>
  <c r="AX2119" i="1"/>
  <c r="AX2118" i="1"/>
  <c r="AX2117" i="1"/>
  <c r="AX2116" i="1"/>
  <c r="AX2115" i="1"/>
  <c r="AX2114" i="1"/>
  <c r="AX2113" i="1"/>
  <c r="AX2112" i="1"/>
  <c r="AX2111" i="1"/>
  <c r="AX2110" i="1"/>
  <c r="AX2109" i="1"/>
  <c r="AX2108" i="1"/>
  <c r="AX2107" i="1"/>
  <c r="AX2106" i="1"/>
  <c r="AX2105" i="1"/>
  <c r="AX2104" i="1"/>
  <c r="AX2103" i="1"/>
  <c r="AX2102" i="1"/>
  <c r="AX2101" i="1"/>
  <c r="AX2100" i="1"/>
  <c r="AX2099" i="1"/>
  <c r="AX2098" i="1"/>
  <c r="AX2097" i="1"/>
  <c r="AX2096" i="1"/>
  <c r="AX2095" i="1"/>
  <c r="AX2094" i="1"/>
  <c r="AX2093" i="1"/>
  <c r="AX2092" i="1"/>
  <c r="AX2091" i="1"/>
  <c r="AX2090" i="1"/>
  <c r="AX2089" i="1"/>
  <c r="AX2088" i="1"/>
  <c r="AX2087" i="1"/>
  <c r="AX2086" i="1"/>
  <c r="AX2085" i="1"/>
  <c r="AX2084" i="1"/>
  <c r="AX2083" i="1"/>
  <c r="AX2082" i="1"/>
  <c r="AX2081" i="1"/>
  <c r="AX2080" i="1"/>
  <c r="AX2079" i="1"/>
  <c r="AX2078" i="1"/>
  <c r="AX2077" i="1"/>
  <c r="AX2076" i="1"/>
  <c r="AX2075" i="1"/>
  <c r="AX2074" i="1"/>
  <c r="AX2073" i="1"/>
  <c r="AX2072" i="1"/>
  <c r="AX2071" i="1"/>
  <c r="AX2070" i="1"/>
  <c r="AX2069" i="1"/>
  <c r="AX2068" i="1"/>
  <c r="AX2067" i="1"/>
  <c r="AX2066" i="1"/>
  <c r="AX2065" i="1"/>
  <c r="AX2064" i="1"/>
  <c r="AX2063" i="1"/>
  <c r="AX2062" i="1"/>
  <c r="AX2061" i="1"/>
  <c r="AX2060" i="1"/>
  <c r="AX2059" i="1"/>
  <c r="AX2058" i="1"/>
  <c r="AX2057" i="1"/>
  <c r="AX2056" i="1"/>
  <c r="AX2055" i="1"/>
  <c r="AX2054" i="1"/>
  <c r="AX2053" i="1"/>
  <c r="AX2052" i="1"/>
  <c r="AX2051" i="1"/>
  <c r="AX2050" i="1"/>
  <c r="AX2049" i="1"/>
  <c r="AX2048" i="1"/>
  <c r="AX2047" i="1"/>
  <c r="AX2046" i="1"/>
  <c r="AX2045" i="1"/>
  <c r="AX2044" i="1"/>
  <c r="AX2043" i="1"/>
  <c r="AX2042" i="1"/>
  <c r="AX2041" i="1"/>
  <c r="AX2040" i="1"/>
  <c r="AX2039" i="1"/>
  <c r="AX2038" i="1"/>
  <c r="AX2037" i="1"/>
  <c r="AX2036" i="1"/>
  <c r="AX2035" i="1"/>
  <c r="AX2034" i="1"/>
  <c r="AX2033" i="1"/>
  <c r="AX2032" i="1"/>
  <c r="AX2031" i="1"/>
  <c r="AX2030" i="1"/>
  <c r="AX2029" i="1"/>
  <c r="AX2028" i="1"/>
  <c r="AX2027" i="1"/>
  <c r="AX2026" i="1"/>
  <c r="AX2025" i="1"/>
  <c r="AX2024" i="1"/>
  <c r="AX2023" i="1"/>
  <c r="AX2022" i="1"/>
  <c r="AX2021" i="1"/>
  <c r="AX2020" i="1"/>
  <c r="AX2019" i="1"/>
  <c r="AX2018" i="1"/>
  <c r="AX2017" i="1"/>
  <c r="AX2016" i="1"/>
  <c r="AX2015" i="1"/>
  <c r="AX2014" i="1"/>
  <c r="AX2013" i="1"/>
  <c r="AX2012" i="1"/>
  <c r="AX2011" i="1"/>
  <c r="AX2010" i="1"/>
  <c r="AX2009" i="1"/>
  <c r="AX2008" i="1"/>
  <c r="AX2007" i="1"/>
  <c r="AX2006" i="1"/>
  <c r="AX2005" i="1"/>
  <c r="AX2004" i="1"/>
  <c r="AX2003" i="1"/>
  <c r="AX2002" i="1"/>
  <c r="AX2001" i="1"/>
  <c r="AX2000" i="1"/>
  <c r="AX1999" i="1"/>
  <c r="AX1998" i="1"/>
  <c r="AX1997" i="1"/>
  <c r="AX1996" i="1"/>
  <c r="AX1995" i="1"/>
  <c r="AX1994" i="1"/>
  <c r="AX1993" i="1"/>
  <c r="AX1992" i="1"/>
  <c r="AX1991" i="1"/>
  <c r="AX1990" i="1"/>
  <c r="AX1989" i="1"/>
  <c r="AX1988" i="1"/>
  <c r="AX1987" i="1"/>
  <c r="AX1986" i="1"/>
  <c r="AX1985" i="1"/>
  <c r="AX1984" i="1"/>
  <c r="AX1983" i="1"/>
  <c r="AX1982" i="1"/>
  <c r="AX1981" i="1"/>
  <c r="AX1980" i="1"/>
  <c r="AX1979" i="1"/>
  <c r="AX1978" i="1"/>
  <c r="AX1977" i="1"/>
  <c r="AX1976" i="1"/>
  <c r="AX1975" i="1"/>
  <c r="AX1974" i="1"/>
  <c r="AX1973" i="1"/>
  <c r="AX1972" i="1"/>
  <c r="AX1971" i="1"/>
  <c r="AX1970" i="1"/>
  <c r="AX1969" i="1"/>
  <c r="AX1968" i="1"/>
  <c r="AX1967" i="1"/>
  <c r="AX1966" i="1"/>
  <c r="AX1965" i="1"/>
  <c r="AX1964" i="1"/>
  <c r="AX1963" i="1"/>
  <c r="AX1962" i="1"/>
  <c r="AX1961" i="1"/>
  <c r="AX1960" i="1"/>
  <c r="AX1959" i="1"/>
  <c r="AX1958" i="1"/>
  <c r="AX1957" i="1"/>
  <c r="AX1956" i="1"/>
  <c r="AX1955" i="1"/>
  <c r="AX1954" i="1"/>
  <c r="AX1953" i="1"/>
  <c r="AX1952" i="1"/>
  <c r="AX1951" i="1"/>
  <c r="AX1950" i="1"/>
  <c r="AX1949" i="1"/>
  <c r="AX1948" i="1"/>
  <c r="AX1947" i="1"/>
  <c r="AX1946" i="1"/>
  <c r="AX1945" i="1"/>
  <c r="AX1944" i="1"/>
  <c r="AX1943" i="1"/>
  <c r="AX1942" i="1"/>
  <c r="AX1941" i="1"/>
  <c r="AX1940" i="1"/>
  <c r="AX1939" i="1"/>
  <c r="AX1938" i="1"/>
  <c r="AX1937" i="1"/>
  <c r="AX1936" i="1"/>
  <c r="AX1935" i="1"/>
  <c r="AX1934" i="1"/>
  <c r="AX1933" i="1"/>
  <c r="AX1932" i="1"/>
  <c r="AX1931" i="1"/>
  <c r="AX1930" i="1"/>
  <c r="AX1929" i="1"/>
  <c r="AX1928" i="1"/>
  <c r="AX1927" i="1"/>
  <c r="AX1926" i="1"/>
  <c r="AX1925" i="1"/>
  <c r="AX1924" i="1"/>
  <c r="AX1923" i="1"/>
  <c r="AX1922" i="1"/>
  <c r="AX1921" i="1"/>
  <c r="AX1920" i="1"/>
  <c r="AX1919" i="1"/>
  <c r="AX1918" i="1"/>
  <c r="AX1917" i="1"/>
  <c r="AX1916" i="1"/>
  <c r="AX1915" i="1"/>
  <c r="AX1914" i="1"/>
  <c r="AX1913" i="1"/>
  <c r="AX1912" i="1"/>
  <c r="AX1911" i="1"/>
  <c r="AX1910" i="1"/>
  <c r="AX1909" i="1"/>
  <c r="AX1908" i="1"/>
  <c r="AX1907" i="1"/>
  <c r="AX1906" i="1"/>
  <c r="AX1905" i="1"/>
  <c r="AX1904" i="1"/>
  <c r="AX1903" i="1"/>
  <c r="AX1902" i="1"/>
  <c r="AX1901" i="1"/>
  <c r="AX1900" i="1"/>
  <c r="AX1899" i="1"/>
  <c r="AX1898" i="1"/>
  <c r="AX1897" i="1"/>
  <c r="AX1896" i="1"/>
  <c r="AX1895" i="1"/>
  <c r="AX1894" i="1"/>
  <c r="AX1893" i="1"/>
  <c r="AX1892" i="1"/>
  <c r="AX1891" i="1"/>
  <c r="AX1890" i="1"/>
  <c r="AX1889" i="1"/>
  <c r="AX1888" i="1"/>
  <c r="AX1887" i="1"/>
  <c r="AX1886" i="1"/>
  <c r="AX1885" i="1"/>
  <c r="AX1884" i="1"/>
  <c r="AX1883" i="1"/>
  <c r="AX1882" i="1"/>
  <c r="AX1881" i="1"/>
  <c r="AX1880" i="1"/>
  <c r="AX1879" i="1"/>
  <c r="AX1878" i="1"/>
  <c r="AX1877" i="1"/>
  <c r="AX1876" i="1"/>
  <c r="AX1875" i="1"/>
  <c r="AX1874" i="1"/>
  <c r="AX1873" i="1"/>
  <c r="AX1872" i="1"/>
  <c r="AX1871" i="1"/>
  <c r="AX1870" i="1"/>
  <c r="AX1869" i="1"/>
  <c r="AX1868" i="1"/>
  <c r="AX1867" i="1"/>
  <c r="AX1866" i="1"/>
  <c r="AX1865" i="1"/>
  <c r="AX1864" i="1"/>
  <c r="AX1863" i="1"/>
  <c r="AX1862" i="1"/>
  <c r="AX1861" i="1"/>
  <c r="AX1860" i="1"/>
  <c r="AX1859" i="1"/>
  <c r="AX1858" i="1"/>
  <c r="AX1857" i="1"/>
  <c r="AX1856" i="1"/>
  <c r="AX1855" i="1"/>
  <c r="AX1854" i="1"/>
  <c r="AX1853" i="1"/>
  <c r="AX1852" i="1"/>
  <c r="AX1851" i="1"/>
  <c r="AX1850" i="1"/>
  <c r="AX1849" i="1"/>
  <c r="AX1848" i="1"/>
  <c r="AX1847" i="1"/>
  <c r="AX1846" i="1"/>
  <c r="AX1845" i="1"/>
  <c r="AX1844" i="1"/>
  <c r="AX1843" i="1"/>
  <c r="AX1842" i="1"/>
  <c r="AX1841" i="1"/>
  <c r="AX1840" i="1"/>
  <c r="AX1839" i="1"/>
  <c r="AX1838" i="1"/>
  <c r="AX1837" i="1"/>
  <c r="AX1836" i="1"/>
  <c r="AX1835" i="1"/>
  <c r="AX1834" i="1"/>
  <c r="AX1833" i="1"/>
  <c r="AX1832" i="1"/>
  <c r="AX1831" i="1"/>
  <c r="AX1830" i="1"/>
  <c r="AX1829" i="1"/>
  <c r="AX1828" i="1"/>
  <c r="AX1827" i="1"/>
  <c r="AX1826" i="1"/>
  <c r="AX1825" i="1"/>
  <c r="AX1824" i="1"/>
  <c r="AX1823" i="1"/>
  <c r="AX1822" i="1"/>
  <c r="AX1821" i="1"/>
  <c r="AX1820" i="1"/>
  <c r="AX1819" i="1"/>
  <c r="AX1818" i="1"/>
  <c r="AX1817" i="1"/>
  <c r="AX1816" i="1"/>
  <c r="AX1815" i="1"/>
  <c r="AX1814" i="1"/>
  <c r="AX1813" i="1"/>
  <c r="AX1812" i="1"/>
  <c r="AX1811" i="1"/>
  <c r="AX1810" i="1"/>
  <c r="AX1809" i="1"/>
  <c r="AX1808" i="1"/>
  <c r="AX1807" i="1"/>
  <c r="AX1806" i="1"/>
  <c r="AX1805" i="1"/>
  <c r="AX1804" i="1"/>
  <c r="AX1803" i="1"/>
  <c r="AX1802" i="1"/>
  <c r="AX1801" i="1"/>
  <c r="AX1800" i="1"/>
  <c r="AX1799" i="1"/>
  <c r="AX1798" i="1"/>
  <c r="AX1797" i="1"/>
  <c r="AX1796" i="1"/>
  <c r="AX1795" i="1"/>
  <c r="AX1794" i="1"/>
  <c r="AX1793" i="1"/>
  <c r="AX1792" i="1"/>
  <c r="AX1791" i="1"/>
  <c r="AX1790" i="1"/>
  <c r="AX1789" i="1"/>
  <c r="AX1788" i="1"/>
  <c r="AX1787" i="1"/>
  <c r="AX1786" i="1"/>
  <c r="AX1785" i="1"/>
  <c r="AX1784" i="1"/>
  <c r="AX1783" i="1"/>
  <c r="AX1782" i="1"/>
  <c r="AX1781" i="1"/>
  <c r="AX1780" i="1"/>
  <c r="AX1779" i="1"/>
  <c r="AX1778" i="1"/>
  <c r="AX1777" i="1"/>
  <c r="AX1776" i="1"/>
  <c r="AX1775" i="1"/>
  <c r="AX1774" i="1"/>
  <c r="AX1773" i="1"/>
  <c r="AX1772" i="1"/>
  <c r="AX1771" i="1"/>
  <c r="AX1770" i="1"/>
  <c r="AX1769" i="1"/>
  <c r="AX1768" i="1"/>
  <c r="AX1767" i="1"/>
  <c r="AX1766" i="1"/>
  <c r="AX1765" i="1"/>
  <c r="AX1764" i="1"/>
  <c r="AX1763" i="1"/>
  <c r="AX1762" i="1"/>
  <c r="AX1761" i="1"/>
  <c r="AX1760" i="1"/>
  <c r="AX1759" i="1"/>
  <c r="AX1758" i="1"/>
  <c r="AX1757" i="1"/>
  <c r="AX1756" i="1"/>
  <c r="AX1755" i="1"/>
  <c r="AX1754" i="1"/>
  <c r="AX1753" i="1"/>
  <c r="AX1752" i="1"/>
  <c r="AX1751" i="1"/>
  <c r="AX1750" i="1"/>
  <c r="AX1749" i="1"/>
  <c r="AX1748" i="1"/>
  <c r="AX1747" i="1"/>
  <c r="AX1746" i="1"/>
  <c r="AX1745" i="1"/>
  <c r="AX1744" i="1"/>
  <c r="AX1743" i="1"/>
  <c r="AX1742" i="1"/>
  <c r="AX1741" i="1"/>
  <c r="AX1740" i="1"/>
  <c r="AX1739" i="1"/>
  <c r="AX1738" i="1"/>
  <c r="AX1737" i="1"/>
  <c r="AX1736" i="1"/>
  <c r="AX1735" i="1"/>
  <c r="AX1734" i="1"/>
  <c r="AX1733" i="1"/>
  <c r="AX1732" i="1"/>
  <c r="AX1731" i="1"/>
  <c r="AX1730" i="1"/>
  <c r="AX1729" i="1"/>
  <c r="AX1728" i="1"/>
  <c r="AX1727" i="1"/>
  <c r="AX1726" i="1"/>
  <c r="AX1725" i="1"/>
  <c r="AX1724" i="1"/>
  <c r="AX1723" i="1"/>
  <c r="AX1722" i="1"/>
  <c r="AX1721" i="1"/>
  <c r="AX1720" i="1"/>
  <c r="AX1719" i="1"/>
  <c r="AX1718" i="1"/>
  <c r="AX1717" i="1"/>
  <c r="AX1716" i="1"/>
  <c r="AX1715" i="1"/>
  <c r="AX1714" i="1"/>
  <c r="AX1713" i="1"/>
  <c r="AX1712" i="1"/>
  <c r="AX1711" i="1"/>
  <c r="AX1710" i="1"/>
  <c r="AX1709" i="1"/>
  <c r="AX1708" i="1"/>
  <c r="AX1707" i="1"/>
  <c r="AX1706" i="1"/>
  <c r="AX1705" i="1"/>
  <c r="AX1704" i="1"/>
  <c r="AX1703" i="1"/>
  <c r="AX1702" i="1"/>
  <c r="AX1701" i="1"/>
  <c r="AX1700" i="1"/>
  <c r="AX1699" i="1"/>
  <c r="AX1698" i="1"/>
  <c r="AX1697" i="1"/>
  <c r="AX1696" i="1"/>
  <c r="AX1695" i="1"/>
  <c r="AX1694" i="1"/>
  <c r="AX1693" i="1"/>
  <c r="AX1692" i="1"/>
  <c r="AX1691" i="1"/>
  <c r="AX1690" i="1"/>
  <c r="AX1689" i="1"/>
  <c r="AX1688" i="1"/>
  <c r="AX1687" i="1"/>
  <c r="AX1686" i="1"/>
  <c r="AX1685" i="1"/>
  <c r="AX1684" i="1"/>
  <c r="AX1683" i="1"/>
  <c r="AX1682" i="1"/>
  <c r="AX1681" i="1"/>
  <c r="AX1680" i="1"/>
  <c r="AX1679" i="1"/>
  <c r="AX1678" i="1"/>
  <c r="AX1677" i="1"/>
  <c r="AX1676" i="1"/>
  <c r="AX1675" i="1"/>
  <c r="AX1674" i="1"/>
  <c r="AX1673" i="1"/>
  <c r="AX1672" i="1"/>
  <c r="AX1671" i="1"/>
  <c r="AX1670" i="1"/>
  <c r="AX1669" i="1"/>
  <c r="AX1668" i="1"/>
  <c r="AX1667" i="1"/>
  <c r="AX1666" i="1"/>
  <c r="AX1665" i="1"/>
  <c r="AX1664" i="1"/>
  <c r="AX1663" i="1"/>
  <c r="AX1662" i="1"/>
  <c r="AX1661" i="1"/>
  <c r="AX1660" i="1"/>
  <c r="AX1659" i="1"/>
  <c r="AX1658" i="1"/>
  <c r="AX1657" i="1"/>
  <c r="AX1656" i="1"/>
  <c r="AX1655" i="1"/>
  <c r="AX1654" i="1"/>
  <c r="AX1653" i="1"/>
  <c r="AX1652" i="1"/>
  <c r="AX1651" i="1"/>
  <c r="AX1650" i="1"/>
  <c r="AX1649" i="1"/>
  <c r="AX1648" i="1"/>
  <c r="AX1647" i="1"/>
  <c r="AX1646" i="1"/>
  <c r="AX1645" i="1"/>
  <c r="AX1644" i="1"/>
  <c r="AX1643" i="1"/>
  <c r="AX1642" i="1"/>
  <c r="AX1641" i="1"/>
  <c r="AX1640" i="1"/>
  <c r="AX1639" i="1"/>
  <c r="AX1638" i="1"/>
  <c r="AX1637" i="1"/>
  <c r="AX1636" i="1"/>
  <c r="AX1635" i="1"/>
  <c r="AX1634" i="1"/>
  <c r="AX1633" i="1"/>
  <c r="AX1632" i="1"/>
  <c r="AX1631" i="1"/>
  <c r="AX1630" i="1"/>
  <c r="AX1629" i="1"/>
  <c r="AX1628" i="1"/>
  <c r="AX1627" i="1"/>
  <c r="AX1626" i="1"/>
  <c r="AX1625" i="1"/>
  <c r="AX1624" i="1"/>
  <c r="AX1623" i="1"/>
  <c r="AX1622" i="1"/>
  <c r="AX1621" i="1"/>
  <c r="AX1620" i="1"/>
  <c r="AX1619" i="1"/>
  <c r="AX1618" i="1"/>
  <c r="AX1617" i="1"/>
  <c r="AX1616" i="1"/>
  <c r="AX1615" i="1"/>
  <c r="AX1614" i="1"/>
  <c r="AX1613" i="1"/>
  <c r="AX1612" i="1"/>
  <c r="AX1611" i="1"/>
  <c r="AX1610" i="1"/>
  <c r="AX1609" i="1"/>
  <c r="AX1608" i="1"/>
  <c r="AX1607" i="1"/>
  <c r="AX1606" i="1"/>
  <c r="AX1605" i="1"/>
  <c r="AX1604" i="1"/>
  <c r="AX1603" i="1"/>
  <c r="AX1602" i="1"/>
  <c r="AX1601" i="1"/>
  <c r="AX1600" i="1"/>
  <c r="AX1599" i="1"/>
  <c r="AX1598" i="1"/>
  <c r="AX1597" i="1"/>
  <c r="AX1596" i="1"/>
  <c r="AX1595" i="1"/>
  <c r="AX1594" i="1"/>
  <c r="AX1593" i="1"/>
  <c r="AX1592" i="1"/>
  <c r="AX1591" i="1"/>
  <c r="AX1590" i="1"/>
  <c r="AX1589" i="1"/>
  <c r="AX1588" i="1"/>
  <c r="AX1587" i="1"/>
  <c r="AX1586" i="1"/>
  <c r="AX1585" i="1"/>
  <c r="AX1584" i="1"/>
  <c r="AX1583" i="1"/>
  <c r="AX1582" i="1"/>
  <c r="AX1581" i="1"/>
  <c r="AX1580" i="1"/>
  <c r="AX1579" i="1"/>
  <c r="AX1578" i="1"/>
  <c r="AX1577" i="1"/>
  <c r="AX1576" i="1"/>
  <c r="AX1575" i="1"/>
  <c r="AX1574" i="1"/>
  <c r="AX1573" i="1"/>
  <c r="AX1572" i="1"/>
  <c r="AX1571" i="1"/>
  <c r="AX1570" i="1"/>
  <c r="AX1569" i="1"/>
  <c r="AX1568" i="1"/>
  <c r="AX1567" i="1"/>
  <c r="AX1566" i="1"/>
  <c r="AX1565" i="1"/>
  <c r="AX1564" i="1"/>
  <c r="AX1563" i="1"/>
  <c r="AX1562" i="1"/>
  <c r="AX1561" i="1"/>
  <c r="AX1560" i="1"/>
  <c r="AX1559" i="1"/>
  <c r="AX1558" i="1"/>
  <c r="AX1557" i="1"/>
  <c r="AX1556" i="1"/>
  <c r="AX1555" i="1"/>
  <c r="AX1554" i="1"/>
  <c r="AX1553" i="1"/>
  <c r="AX1552" i="1"/>
  <c r="AX1551" i="1"/>
  <c r="AX1550" i="1"/>
  <c r="AX1549" i="1"/>
  <c r="AX1548" i="1"/>
  <c r="AX1547" i="1"/>
  <c r="AX1546" i="1"/>
  <c r="AX1545" i="1"/>
  <c r="AX1544" i="1"/>
  <c r="AX1543" i="1"/>
  <c r="AX1542" i="1"/>
  <c r="AX1541" i="1"/>
  <c r="AX1540" i="1"/>
  <c r="AX1539" i="1"/>
  <c r="AX1538" i="1"/>
  <c r="AX1537" i="1"/>
  <c r="AX1536" i="1"/>
  <c r="AX1535" i="1"/>
  <c r="AX1534" i="1"/>
  <c r="AX1533" i="1"/>
  <c r="AX1532" i="1"/>
  <c r="AX1531" i="1"/>
  <c r="AX1530" i="1"/>
  <c r="AX1529" i="1"/>
  <c r="AX1528" i="1"/>
  <c r="AX1527" i="1"/>
  <c r="AX1526" i="1"/>
  <c r="AX1525" i="1"/>
  <c r="AX1524" i="1"/>
  <c r="AX1523" i="1"/>
  <c r="AX1522" i="1"/>
  <c r="AX1521" i="1"/>
  <c r="AX1520" i="1"/>
  <c r="AX1519" i="1"/>
  <c r="AX1518" i="1"/>
  <c r="AX1517" i="1"/>
  <c r="AX1516" i="1"/>
  <c r="AX1515" i="1"/>
  <c r="AX1514" i="1"/>
  <c r="AX1513" i="1"/>
  <c r="AX1512" i="1"/>
  <c r="AX1511" i="1"/>
  <c r="AX1510" i="1"/>
  <c r="AX1509" i="1"/>
  <c r="AX1508" i="1"/>
  <c r="AX1507" i="1"/>
  <c r="AX1506" i="1"/>
  <c r="AX1505" i="1"/>
  <c r="AX1504" i="1"/>
  <c r="AX1503" i="1"/>
  <c r="AX1502" i="1"/>
  <c r="AX1501" i="1"/>
  <c r="AX1500" i="1"/>
  <c r="AX1499" i="1"/>
  <c r="AX1498" i="1"/>
  <c r="AX1497" i="1"/>
  <c r="AX1496" i="1"/>
  <c r="AX1495" i="1"/>
  <c r="AX1494" i="1"/>
  <c r="AX1493" i="1"/>
  <c r="AX1492" i="1"/>
  <c r="AX1491" i="1"/>
  <c r="AX1490" i="1"/>
  <c r="AX1489" i="1"/>
  <c r="AX1488" i="1"/>
  <c r="AX1487" i="1"/>
  <c r="AX1486" i="1"/>
  <c r="AX1485" i="1"/>
  <c r="AX1484" i="1"/>
  <c r="AX1483" i="1"/>
  <c r="AX1482" i="1"/>
  <c r="AX1481" i="1"/>
  <c r="AX1480" i="1"/>
  <c r="AX1479" i="1"/>
  <c r="AX1478" i="1"/>
  <c r="AX1477" i="1"/>
  <c r="AX1476" i="1"/>
  <c r="AX1475" i="1"/>
  <c r="AX1474" i="1"/>
  <c r="AX1473" i="1"/>
  <c r="AX1472" i="1"/>
  <c r="AX1471" i="1"/>
  <c r="AX1470" i="1"/>
  <c r="AX1469" i="1"/>
  <c r="AX1468" i="1"/>
  <c r="AX1467" i="1"/>
  <c r="AX1466" i="1"/>
  <c r="AX1465" i="1"/>
  <c r="AX1464" i="1"/>
  <c r="AX1463" i="1"/>
  <c r="AX1462" i="1"/>
  <c r="AX1461" i="1"/>
  <c r="AX1460" i="1"/>
  <c r="AX1459" i="1"/>
  <c r="AX1458" i="1"/>
  <c r="AX1457" i="1"/>
  <c r="AX1456" i="1"/>
  <c r="AX1455" i="1"/>
  <c r="AX1454" i="1"/>
  <c r="AX1453" i="1"/>
  <c r="AX1452" i="1"/>
  <c r="AX1451" i="1"/>
  <c r="AX1450" i="1"/>
  <c r="AX1449" i="1"/>
  <c r="AX1448" i="1"/>
  <c r="AX1447" i="1"/>
  <c r="AX1446" i="1"/>
  <c r="AX1445" i="1"/>
  <c r="AX1444" i="1"/>
  <c r="AX1443" i="1"/>
  <c r="AX1442" i="1"/>
  <c r="AX1441" i="1"/>
  <c r="AX1440" i="1"/>
  <c r="AX1439" i="1"/>
  <c r="AX1438" i="1"/>
  <c r="AX1437" i="1"/>
  <c r="AX1436" i="1"/>
  <c r="AX1435" i="1"/>
  <c r="AX1434" i="1"/>
  <c r="AX1433" i="1"/>
  <c r="AX1432" i="1"/>
  <c r="AX1431" i="1"/>
  <c r="AX1430" i="1"/>
  <c r="AX1429" i="1"/>
  <c r="AX1428" i="1"/>
  <c r="AX1427" i="1"/>
  <c r="AX1426" i="1"/>
  <c r="AX1425" i="1"/>
  <c r="AX1424" i="1"/>
  <c r="AX1423" i="1"/>
  <c r="AX1422" i="1"/>
  <c r="AX1421" i="1"/>
  <c r="AX1420" i="1"/>
  <c r="AX1419" i="1"/>
  <c r="AX1418" i="1"/>
  <c r="AX1417" i="1"/>
  <c r="AX1416" i="1"/>
  <c r="AX1415" i="1"/>
  <c r="AX1414" i="1"/>
  <c r="AX1413" i="1"/>
  <c r="AX1412" i="1"/>
  <c r="AX1411" i="1"/>
  <c r="AX1410" i="1"/>
  <c r="AX1409" i="1"/>
  <c r="AX1408" i="1"/>
  <c r="AX1407" i="1"/>
  <c r="AX1406" i="1"/>
  <c r="AX1405" i="1"/>
  <c r="AX1404" i="1"/>
  <c r="AX1403" i="1"/>
  <c r="AX1402" i="1"/>
  <c r="AX1401" i="1"/>
  <c r="AX1400" i="1"/>
  <c r="AX1399" i="1"/>
  <c r="AX1398" i="1"/>
  <c r="AX1397" i="1"/>
  <c r="AX1396" i="1"/>
  <c r="AX1395" i="1"/>
  <c r="AX1394" i="1"/>
  <c r="AX1393" i="1"/>
  <c r="AX1392" i="1"/>
  <c r="AX1391" i="1"/>
  <c r="AX1390" i="1"/>
  <c r="AX1389" i="1"/>
  <c r="AX1388" i="1"/>
  <c r="AX1387" i="1"/>
  <c r="AX1386" i="1"/>
  <c r="AX1385" i="1"/>
  <c r="AX1384" i="1"/>
  <c r="AX1383" i="1"/>
  <c r="AX1382" i="1"/>
  <c r="AX1381" i="1"/>
  <c r="AX1380" i="1"/>
  <c r="AX1379" i="1"/>
  <c r="AX1378" i="1"/>
  <c r="AX1377" i="1"/>
  <c r="AX1376" i="1"/>
  <c r="AX1375" i="1"/>
  <c r="AX1374" i="1"/>
  <c r="AX1373" i="1"/>
  <c r="AX1372" i="1"/>
  <c r="AX1371" i="1"/>
  <c r="AX1370" i="1"/>
  <c r="AX1369" i="1"/>
  <c r="AX1368" i="1"/>
  <c r="AX1367" i="1"/>
  <c r="AX1366" i="1"/>
  <c r="AX1365" i="1"/>
  <c r="AX1364" i="1"/>
  <c r="AX1363" i="1"/>
  <c r="AX1362" i="1"/>
  <c r="AX1361" i="1"/>
  <c r="AX1360" i="1"/>
  <c r="AX1359" i="1"/>
  <c r="AX1358" i="1"/>
  <c r="AX1357" i="1"/>
  <c r="AX1356" i="1"/>
  <c r="AX1355" i="1"/>
  <c r="AX1354" i="1"/>
  <c r="AX1353" i="1"/>
  <c r="AX1352" i="1"/>
  <c r="AX1351" i="1"/>
  <c r="AX1350" i="1"/>
  <c r="AX1349" i="1"/>
  <c r="AX1348" i="1"/>
  <c r="AX1347" i="1"/>
  <c r="AX1346" i="1"/>
  <c r="AX1345" i="1"/>
  <c r="AX1344" i="1"/>
  <c r="AX1343" i="1"/>
  <c r="AX1342" i="1"/>
  <c r="AX1341" i="1"/>
  <c r="AX1340" i="1"/>
  <c r="AX1339" i="1"/>
  <c r="AX1338" i="1"/>
  <c r="AX1337" i="1"/>
  <c r="AX1336" i="1"/>
  <c r="AX1335" i="1"/>
  <c r="AX1334" i="1"/>
  <c r="AX1333" i="1"/>
  <c r="AX1332" i="1"/>
  <c r="AX1331" i="1"/>
  <c r="AX1330" i="1"/>
  <c r="AX1329" i="1"/>
  <c r="AX1328" i="1"/>
  <c r="AX1327" i="1"/>
  <c r="AX1326" i="1"/>
  <c r="AX1325" i="1"/>
  <c r="AX1324" i="1"/>
  <c r="AX1323" i="1"/>
  <c r="AX1322" i="1"/>
  <c r="AX1321" i="1"/>
  <c r="AX1320" i="1"/>
  <c r="AX1319" i="1"/>
  <c r="AX1318" i="1"/>
  <c r="AX1317" i="1"/>
  <c r="AX1316" i="1"/>
  <c r="AX1315" i="1"/>
  <c r="AX1314" i="1"/>
  <c r="AX1313" i="1"/>
  <c r="AX1312" i="1"/>
  <c r="AX1311" i="1"/>
  <c r="AX1310" i="1"/>
  <c r="AX1309" i="1"/>
  <c r="AX1308" i="1"/>
  <c r="AX1307" i="1"/>
  <c r="AX1306" i="1"/>
  <c r="AX1305" i="1"/>
  <c r="AX1304" i="1"/>
  <c r="AX1303" i="1"/>
  <c r="AX1302" i="1"/>
  <c r="AX1301" i="1"/>
  <c r="AX1300" i="1"/>
  <c r="AX1299" i="1"/>
  <c r="AX1298" i="1"/>
  <c r="AX1297" i="1"/>
  <c r="AX1296" i="1"/>
  <c r="AX1295" i="1"/>
  <c r="AX1294" i="1"/>
  <c r="AX1293" i="1"/>
  <c r="AX1292" i="1"/>
  <c r="AX1291" i="1"/>
  <c r="AX1290" i="1"/>
  <c r="AX1289" i="1"/>
  <c r="AX1288" i="1"/>
  <c r="AX1287" i="1"/>
  <c r="AX1286" i="1"/>
  <c r="AX1285" i="1"/>
  <c r="AX1284" i="1"/>
  <c r="AX1283" i="1"/>
  <c r="AX1282" i="1"/>
  <c r="AX1281" i="1"/>
  <c r="AX1280" i="1"/>
  <c r="AX1279" i="1"/>
  <c r="AX1278" i="1"/>
  <c r="AX1277" i="1"/>
  <c r="AX1276" i="1"/>
  <c r="AX1275" i="1"/>
  <c r="AX1274" i="1"/>
  <c r="AX1273" i="1"/>
  <c r="AX1272" i="1"/>
  <c r="AX1271" i="1"/>
  <c r="AX1270" i="1"/>
  <c r="AX1269" i="1"/>
  <c r="AX1268" i="1"/>
  <c r="AX1267" i="1"/>
  <c r="AX1266" i="1"/>
  <c r="AX1265" i="1"/>
  <c r="AX1264" i="1"/>
  <c r="AX1263" i="1"/>
  <c r="AX1262" i="1"/>
  <c r="AX1261" i="1"/>
  <c r="AX1260" i="1"/>
  <c r="AX1259" i="1"/>
  <c r="AX1258" i="1"/>
  <c r="AX1257" i="1"/>
  <c r="AX1256" i="1"/>
  <c r="AX1255" i="1"/>
  <c r="AX1254" i="1"/>
  <c r="AX1253" i="1"/>
  <c r="AX1252" i="1"/>
  <c r="AX1251" i="1"/>
  <c r="AX1250" i="1"/>
  <c r="AX1249" i="1"/>
  <c r="AX1248" i="1"/>
  <c r="AX1247" i="1"/>
  <c r="AX1246" i="1"/>
  <c r="AX1245" i="1"/>
  <c r="AX1244" i="1"/>
  <c r="AX1243" i="1"/>
  <c r="AX1242" i="1"/>
  <c r="AX1241" i="1"/>
  <c r="AX1240" i="1"/>
  <c r="AX1239" i="1"/>
  <c r="AX1238" i="1"/>
  <c r="AX1237" i="1"/>
  <c r="AX1236" i="1"/>
  <c r="AX1235" i="1"/>
  <c r="AX1234" i="1"/>
  <c r="AX1233" i="1"/>
  <c r="AX1232" i="1"/>
  <c r="AX1231" i="1"/>
  <c r="AX1230" i="1"/>
  <c r="AX1229" i="1"/>
  <c r="AX1228" i="1"/>
  <c r="AX1227" i="1"/>
  <c r="AX1226" i="1"/>
  <c r="AX1225" i="1"/>
  <c r="AX1224" i="1"/>
  <c r="AX1223" i="1"/>
  <c r="AX1222" i="1"/>
  <c r="AX1221" i="1"/>
  <c r="AX1220" i="1"/>
  <c r="AX1219" i="1"/>
  <c r="AX1218" i="1"/>
  <c r="AX1217" i="1"/>
  <c r="AX1216" i="1"/>
  <c r="AX1215" i="1"/>
  <c r="AX1214" i="1"/>
  <c r="AX1213" i="1"/>
  <c r="AX1212" i="1"/>
  <c r="AX1211" i="1"/>
  <c r="AX1210" i="1"/>
  <c r="AX1209" i="1"/>
  <c r="AX1208" i="1"/>
  <c r="AX1207" i="1"/>
  <c r="AX1206" i="1"/>
  <c r="AX1205" i="1"/>
  <c r="AX1204" i="1"/>
  <c r="AX1203" i="1"/>
  <c r="AX1202" i="1"/>
  <c r="AX1201" i="1"/>
  <c r="AX1200" i="1"/>
  <c r="AX1199" i="1"/>
  <c r="AX1198" i="1"/>
  <c r="AX1197" i="1"/>
  <c r="AX1196" i="1"/>
  <c r="AX1195" i="1"/>
  <c r="AX1194" i="1"/>
  <c r="AX1193" i="1"/>
  <c r="AX1192" i="1"/>
  <c r="AX1191" i="1"/>
  <c r="AX1190" i="1"/>
  <c r="AX1189" i="1"/>
  <c r="AX1188" i="1"/>
  <c r="AX1187" i="1"/>
  <c r="AX1186" i="1"/>
  <c r="AX1185" i="1"/>
  <c r="AX1184" i="1"/>
  <c r="AX1183" i="1"/>
  <c r="AX1182" i="1"/>
  <c r="AX1181" i="1"/>
  <c r="AX1180" i="1"/>
  <c r="AX1179" i="1"/>
  <c r="AX1178" i="1"/>
  <c r="AX1177" i="1"/>
  <c r="AX1176" i="1"/>
  <c r="AX1175" i="1"/>
  <c r="AX1174" i="1"/>
  <c r="AX1173" i="1"/>
  <c r="AX1172" i="1"/>
  <c r="AX1171" i="1"/>
  <c r="AX1170" i="1"/>
  <c r="AX1169" i="1"/>
  <c r="AX1168" i="1"/>
  <c r="AX1167" i="1"/>
  <c r="AX1166" i="1"/>
  <c r="AX1165" i="1"/>
  <c r="AX1164" i="1"/>
  <c r="AX1163" i="1"/>
  <c r="AX1162" i="1"/>
  <c r="AX1161" i="1"/>
  <c r="AX1160" i="1"/>
  <c r="AX1159" i="1"/>
  <c r="AX1158" i="1"/>
  <c r="AX1157" i="1"/>
  <c r="AX1156" i="1"/>
  <c r="AX1155" i="1"/>
  <c r="AX1154" i="1"/>
  <c r="AX1153" i="1"/>
  <c r="AX1152" i="1"/>
  <c r="AX1151" i="1"/>
  <c r="AX1150" i="1"/>
  <c r="AX1149" i="1"/>
  <c r="AX1148" i="1"/>
  <c r="AX1147" i="1"/>
  <c r="AX1146" i="1"/>
  <c r="AX1145" i="1"/>
  <c r="AX1144" i="1"/>
  <c r="AX1143" i="1"/>
  <c r="AX1142" i="1"/>
  <c r="AX1141" i="1"/>
  <c r="AX1140" i="1"/>
  <c r="AX1139" i="1"/>
  <c r="AX1138" i="1"/>
  <c r="AX1137" i="1"/>
  <c r="AX1136" i="1"/>
  <c r="AX1135" i="1"/>
  <c r="AX1134" i="1"/>
  <c r="AX1133" i="1"/>
  <c r="AX1132" i="1"/>
  <c r="AX1131" i="1"/>
  <c r="AX1130" i="1"/>
  <c r="AX1129" i="1"/>
  <c r="AX1128" i="1"/>
  <c r="AX1127" i="1"/>
  <c r="AX1126" i="1"/>
  <c r="AX1125" i="1"/>
  <c r="AX1124" i="1"/>
  <c r="AX1123" i="1"/>
  <c r="AX1122" i="1"/>
  <c r="AX1121" i="1"/>
  <c r="AX1120" i="1"/>
  <c r="AX1119" i="1"/>
  <c r="AX1118" i="1"/>
  <c r="AX1117" i="1"/>
  <c r="AX1116" i="1"/>
  <c r="AX1115" i="1"/>
  <c r="AX1114" i="1"/>
  <c r="AX1113" i="1"/>
  <c r="AX1112" i="1"/>
  <c r="AX1111" i="1"/>
  <c r="AX1110" i="1"/>
  <c r="AX1109" i="1"/>
  <c r="AX1108" i="1"/>
  <c r="AX1107" i="1"/>
  <c r="AX1106" i="1"/>
  <c r="AX1105" i="1"/>
  <c r="AX1104" i="1"/>
  <c r="AX1103" i="1"/>
  <c r="AX1102" i="1"/>
  <c r="AX1101" i="1"/>
  <c r="AX1100" i="1"/>
  <c r="AX1099" i="1"/>
  <c r="AX1098" i="1"/>
  <c r="AX1097" i="1"/>
  <c r="AX1096" i="1"/>
  <c r="AX1095" i="1"/>
  <c r="AX1094" i="1"/>
  <c r="AX1093" i="1"/>
  <c r="AX1092" i="1"/>
  <c r="AX1091" i="1"/>
  <c r="AX1090" i="1"/>
  <c r="AX1089" i="1"/>
  <c r="AX1088" i="1"/>
  <c r="AX1087" i="1"/>
  <c r="AX1086" i="1"/>
  <c r="AX1085" i="1"/>
  <c r="AX1084" i="1"/>
  <c r="AX1083" i="1"/>
  <c r="AX1082" i="1"/>
  <c r="AX1081" i="1"/>
  <c r="AX1080" i="1"/>
  <c r="AX1079" i="1"/>
  <c r="AX1078" i="1"/>
  <c r="AX1077" i="1"/>
  <c r="AX1076" i="1"/>
  <c r="AX1075" i="1"/>
  <c r="AX1074" i="1"/>
  <c r="AX1073" i="1"/>
  <c r="AX1072" i="1"/>
  <c r="AX1071" i="1"/>
  <c r="AX1070" i="1"/>
  <c r="AX1069" i="1"/>
  <c r="AX1068" i="1"/>
  <c r="AX1067" i="1"/>
  <c r="AX1066" i="1"/>
  <c r="AX1065" i="1"/>
  <c r="AX1064" i="1"/>
  <c r="AX1063" i="1"/>
  <c r="AX1062" i="1"/>
  <c r="AX1061" i="1"/>
  <c r="AX1060" i="1"/>
  <c r="AX1059" i="1"/>
  <c r="AX1058" i="1"/>
  <c r="AX1057" i="1"/>
  <c r="AX1056" i="1"/>
  <c r="AX1055" i="1"/>
  <c r="AX1054" i="1"/>
  <c r="AX1053" i="1"/>
  <c r="AX1052" i="1"/>
  <c r="AX1051" i="1"/>
  <c r="AX1050" i="1"/>
  <c r="AX1049" i="1"/>
  <c r="AX1048" i="1"/>
  <c r="AX1047" i="1"/>
  <c r="AX1046" i="1"/>
  <c r="AX1045" i="1"/>
  <c r="AX1044" i="1"/>
  <c r="AX1043" i="1"/>
  <c r="AX1042" i="1"/>
  <c r="AX1041" i="1"/>
  <c r="AX1040" i="1"/>
  <c r="AX1039" i="1"/>
  <c r="AX1038" i="1"/>
  <c r="AX1037" i="1"/>
  <c r="AX1036" i="1"/>
  <c r="AX1035" i="1"/>
  <c r="AX1034" i="1"/>
  <c r="AX1033" i="1"/>
  <c r="AX1032" i="1"/>
  <c r="AX1031" i="1"/>
  <c r="AX1030" i="1"/>
  <c r="AX1029" i="1"/>
  <c r="AX1028" i="1"/>
  <c r="AX1027" i="1"/>
  <c r="AX1026" i="1"/>
  <c r="AX1025" i="1"/>
  <c r="AX1024" i="1"/>
  <c r="AX1023" i="1"/>
  <c r="AX1022" i="1"/>
  <c r="AX1021" i="1"/>
  <c r="AX1020" i="1"/>
  <c r="AX1019" i="1"/>
  <c r="AX1018" i="1"/>
  <c r="AX1017" i="1"/>
  <c r="AX1016" i="1"/>
  <c r="AX1015" i="1"/>
  <c r="AX1014" i="1"/>
  <c r="AX1013" i="1"/>
  <c r="AX1012" i="1"/>
  <c r="AX1011" i="1"/>
  <c r="AX1010" i="1"/>
  <c r="AX1009" i="1"/>
  <c r="AX1008" i="1"/>
  <c r="AX1007" i="1"/>
  <c r="AX1006" i="1"/>
  <c r="AX1005" i="1"/>
  <c r="AX1004" i="1"/>
  <c r="AX1003" i="1"/>
  <c r="AX1002" i="1"/>
  <c r="AX1001" i="1"/>
  <c r="AX1000" i="1"/>
  <c r="AX999" i="1"/>
  <c r="AX998" i="1"/>
  <c r="AX997" i="1"/>
  <c r="AX996" i="1"/>
  <c r="AX995" i="1"/>
  <c r="AX994" i="1"/>
  <c r="AX993" i="1"/>
  <c r="AX992" i="1"/>
  <c r="AX991" i="1"/>
  <c r="AX990" i="1"/>
  <c r="AX989" i="1"/>
  <c r="AX988" i="1"/>
  <c r="AX987" i="1"/>
  <c r="AX986" i="1"/>
  <c r="AX985" i="1"/>
  <c r="AX984" i="1"/>
  <c r="AX983" i="1"/>
  <c r="AX982" i="1"/>
  <c r="AX981" i="1"/>
  <c r="AX980" i="1"/>
  <c r="AX979" i="1"/>
  <c r="AX978" i="1"/>
  <c r="AX977" i="1"/>
  <c r="AX976" i="1"/>
  <c r="AX975" i="1"/>
  <c r="AX974" i="1"/>
  <c r="AX973" i="1"/>
  <c r="AX972" i="1"/>
  <c r="AX971" i="1"/>
  <c r="AX970" i="1"/>
  <c r="AX969" i="1"/>
  <c r="AX968" i="1"/>
  <c r="AX967" i="1"/>
  <c r="AX966" i="1"/>
  <c r="AX965" i="1"/>
  <c r="AX964" i="1"/>
  <c r="AX963" i="1"/>
  <c r="AX962" i="1"/>
  <c r="AX961" i="1"/>
  <c r="AX960" i="1"/>
  <c r="AX959" i="1"/>
  <c r="AX958" i="1"/>
  <c r="AX957" i="1"/>
  <c r="AX956" i="1"/>
  <c r="AX955" i="1"/>
  <c r="AX954" i="1"/>
  <c r="AX953" i="1"/>
  <c r="AX952" i="1"/>
  <c r="AX951" i="1"/>
  <c r="AX950" i="1"/>
  <c r="AX949" i="1"/>
  <c r="AX948" i="1"/>
  <c r="AX947" i="1"/>
  <c r="AX946" i="1"/>
  <c r="AX945" i="1"/>
  <c r="AX944" i="1"/>
  <c r="AX943" i="1"/>
  <c r="AX942" i="1"/>
  <c r="AX941" i="1"/>
  <c r="AX940" i="1"/>
  <c r="AX939" i="1"/>
  <c r="AX938" i="1"/>
  <c r="AX937" i="1"/>
  <c r="AX936" i="1"/>
  <c r="AX935" i="1"/>
  <c r="AX934" i="1"/>
  <c r="AX933" i="1"/>
  <c r="AX932" i="1"/>
  <c r="AX931" i="1"/>
  <c r="AX930" i="1"/>
  <c r="AX929" i="1"/>
  <c r="AX928" i="1"/>
  <c r="AX927" i="1"/>
  <c r="AX926" i="1"/>
  <c r="AX925" i="1"/>
  <c r="AX924" i="1"/>
  <c r="AX923" i="1"/>
  <c r="AX922" i="1"/>
  <c r="AX921" i="1"/>
  <c r="AX920" i="1"/>
  <c r="AX919" i="1"/>
  <c r="AX918" i="1"/>
  <c r="AX917" i="1"/>
  <c r="AX916" i="1"/>
  <c r="AX915" i="1"/>
  <c r="AX914" i="1"/>
  <c r="AX913" i="1"/>
  <c r="AX912" i="1"/>
  <c r="AX911" i="1"/>
  <c r="AX910" i="1"/>
  <c r="AX909" i="1"/>
  <c r="AX908" i="1"/>
  <c r="AX907" i="1"/>
  <c r="AX906" i="1"/>
  <c r="AX905" i="1"/>
  <c r="AX904" i="1"/>
  <c r="AX903" i="1"/>
  <c r="AX902" i="1"/>
  <c r="AX901" i="1"/>
  <c r="AX900" i="1"/>
  <c r="AX899" i="1"/>
  <c r="AX898" i="1"/>
  <c r="AX897" i="1"/>
  <c r="AX896" i="1"/>
  <c r="AX895" i="1"/>
  <c r="AX894" i="1"/>
  <c r="AX893" i="1"/>
  <c r="AX892" i="1"/>
  <c r="AX891" i="1"/>
  <c r="AX890" i="1"/>
  <c r="AX889" i="1"/>
  <c r="AX888" i="1"/>
  <c r="AX887" i="1"/>
  <c r="AX886" i="1"/>
  <c r="AX885" i="1"/>
  <c r="AX884" i="1"/>
  <c r="AX883" i="1"/>
  <c r="AX882" i="1"/>
  <c r="AX881" i="1"/>
  <c r="AX880" i="1"/>
  <c r="AX879" i="1"/>
  <c r="AX878" i="1"/>
  <c r="AX877" i="1"/>
  <c r="AX876" i="1"/>
  <c r="AX875" i="1"/>
  <c r="AX874" i="1"/>
  <c r="AX873" i="1"/>
  <c r="AX872" i="1"/>
  <c r="AX871" i="1"/>
  <c r="AX870" i="1"/>
  <c r="AX869" i="1"/>
  <c r="AX868" i="1"/>
  <c r="AX867" i="1"/>
  <c r="AX866" i="1"/>
  <c r="AX865" i="1"/>
  <c r="AX864" i="1"/>
  <c r="AX863" i="1"/>
  <c r="AX862" i="1"/>
  <c r="AX861" i="1"/>
  <c r="AX860" i="1"/>
  <c r="AX859" i="1"/>
  <c r="AX858" i="1"/>
  <c r="AX857" i="1"/>
  <c r="AX856" i="1"/>
  <c r="AX855" i="1"/>
  <c r="AX854" i="1"/>
  <c r="AX853" i="1"/>
  <c r="AX852" i="1"/>
  <c r="AX851" i="1"/>
  <c r="AX850" i="1"/>
  <c r="AX849" i="1"/>
  <c r="AX848" i="1"/>
  <c r="AX847" i="1"/>
  <c r="AX846" i="1"/>
  <c r="AX845" i="1"/>
  <c r="AX844" i="1"/>
  <c r="AX843" i="1"/>
  <c r="AX842" i="1"/>
  <c r="AX841" i="1"/>
  <c r="AX840" i="1"/>
  <c r="AX839" i="1"/>
  <c r="AX838" i="1"/>
  <c r="AX837" i="1"/>
  <c r="AX836" i="1"/>
  <c r="AX835" i="1"/>
  <c r="AX834" i="1"/>
  <c r="AX833" i="1"/>
  <c r="AX832" i="1"/>
  <c r="AX831" i="1"/>
  <c r="AX830" i="1"/>
  <c r="AX829" i="1"/>
  <c r="AX828" i="1"/>
  <c r="AX827" i="1"/>
  <c r="AX826" i="1"/>
  <c r="AX825" i="1"/>
  <c r="AX824" i="1"/>
  <c r="AX823" i="1"/>
  <c r="AX822" i="1"/>
  <c r="AX821" i="1"/>
  <c r="AX820" i="1"/>
  <c r="AX819" i="1"/>
  <c r="AX818" i="1"/>
  <c r="AX817" i="1"/>
  <c r="AX816" i="1"/>
  <c r="AX815" i="1"/>
  <c r="AX814" i="1"/>
  <c r="AX813" i="1"/>
  <c r="AX812" i="1"/>
  <c r="AX811" i="1"/>
  <c r="AX810" i="1"/>
  <c r="AX809" i="1"/>
  <c r="AX808" i="1"/>
  <c r="AX807" i="1"/>
  <c r="AX806" i="1"/>
  <c r="AX805" i="1"/>
  <c r="AX804" i="1"/>
  <c r="AX803" i="1"/>
  <c r="AX802" i="1"/>
  <c r="AX801" i="1"/>
  <c r="AX800" i="1"/>
  <c r="AX799" i="1"/>
  <c r="AX798" i="1"/>
  <c r="AX797" i="1"/>
  <c r="AX796" i="1"/>
  <c r="AX795" i="1"/>
  <c r="AX794" i="1"/>
  <c r="AX793" i="1"/>
  <c r="AX792" i="1"/>
  <c r="AX791" i="1"/>
  <c r="AX790" i="1"/>
  <c r="AX789" i="1"/>
  <c r="AX788" i="1"/>
  <c r="AX787" i="1"/>
  <c r="AX786" i="1"/>
  <c r="AX785" i="1"/>
  <c r="AX784" i="1"/>
  <c r="AX783" i="1"/>
  <c r="AX782" i="1"/>
  <c r="AX781" i="1"/>
  <c r="AX780" i="1"/>
  <c r="AX779" i="1"/>
  <c r="AX778" i="1"/>
  <c r="AX777" i="1"/>
  <c r="AX776" i="1"/>
  <c r="AX775" i="1"/>
  <c r="AX774" i="1"/>
  <c r="AX773" i="1"/>
  <c r="AX772" i="1"/>
  <c r="AX771" i="1"/>
  <c r="AX770" i="1"/>
  <c r="AX769" i="1"/>
  <c r="AX768" i="1"/>
  <c r="AX767" i="1"/>
  <c r="AX766" i="1"/>
  <c r="AX765" i="1"/>
  <c r="AX764" i="1"/>
  <c r="AX763" i="1"/>
  <c r="AX762" i="1"/>
  <c r="AX761" i="1"/>
  <c r="AX760" i="1"/>
  <c r="AX759" i="1"/>
  <c r="AX758" i="1"/>
  <c r="AX757" i="1"/>
  <c r="AX756" i="1"/>
  <c r="AX755" i="1"/>
  <c r="AX754" i="1"/>
  <c r="AX753" i="1"/>
  <c r="AX752" i="1"/>
  <c r="AX751" i="1"/>
  <c r="AX750" i="1"/>
  <c r="AX749" i="1"/>
  <c r="AX748" i="1"/>
  <c r="AX747" i="1"/>
  <c r="AX746" i="1"/>
  <c r="AX745" i="1"/>
  <c r="AX744" i="1"/>
  <c r="AX743" i="1"/>
  <c r="AX742" i="1"/>
  <c r="AX741" i="1"/>
  <c r="AX740" i="1"/>
  <c r="AX739" i="1"/>
  <c r="AX738" i="1"/>
  <c r="AX737" i="1"/>
  <c r="AX736" i="1"/>
  <c r="AX735" i="1"/>
  <c r="AX734" i="1"/>
  <c r="AX733" i="1"/>
  <c r="AX732" i="1"/>
  <c r="AX731" i="1"/>
  <c r="AX730" i="1"/>
  <c r="AX729" i="1"/>
  <c r="AX728" i="1"/>
  <c r="AX727" i="1"/>
  <c r="AX726" i="1"/>
  <c r="AX725" i="1"/>
  <c r="AX724" i="1"/>
  <c r="AX723" i="1"/>
  <c r="AX722" i="1"/>
  <c r="AX721" i="1"/>
  <c r="AX720" i="1"/>
  <c r="AX719" i="1"/>
  <c r="AX718" i="1"/>
  <c r="AX717" i="1"/>
  <c r="AX716" i="1"/>
  <c r="AX715" i="1"/>
  <c r="AX714" i="1"/>
  <c r="AX713" i="1"/>
  <c r="AX712" i="1"/>
  <c r="AX711" i="1"/>
  <c r="AX710" i="1"/>
  <c r="AX709" i="1"/>
  <c r="AX708" i="1"/>
  <c r="AX707" i="1"/>
  <c r="AX706" i="1"/>
  <c r="AX705" i="1"/>
  <c r="AX704" i="1"/>
  <c r="AX703" i="1"/>
  <c r="AX702" i="1"/>
  <c r="AX701" i="1"/>
  <c r="AX700" i="1"/>
  <c r="AX699" i="1"/>
  <c r="AX698" i="1"/>
  <c r="AX697" i="1"/>
  <c r="AX696" i="1"/>
  <c r="AX695" i="1"/>
  <c r="AX694" i="1"/>
  <c r="AX693" i="1"/>
  <c r="AX692" i="1"/>
  <c r="AX691" i="1"/>
  <c r="AX690" i="1"/>
  <c r="AX689" i="1"/>
  <c r="AX688" i="1"/>
  <c r="AX687" i="1"/>
  <c r="AX686" i="1"/>
  <c r="AX685" i="1"/>
  <c r="AX684" i="1"/>
  <c r="AX683" i="1"/>
  <c r="AX682" i="1"/>
  <c r="AX681" i="1"/>
  <c r="AX680" i="1"/>
  <c r="AX679" i="1"/>
  <c r="AX678" i="1"/>
  <c r="AX677" i="1"/>
  <c r="AX676" i="1"/>
  <c r="AX675" i="1"/>
  <c r="AX674" i="1"/>
  <c r="AX673" i="1"/>
  <c r="AX672" i="1"/>
  <c r="AX671" i="1"/>
  <c r="AX670" i="1"/>
  <c r="AX669" i="1"/>
  <c r="AX668" i="1"/>
  <c r="AX667" i="1"/>
  <c r="AX666" i="1"/>
  <c r="AX665" i="1"/>
  <c r="AX664" i="1"/>
  <c r="AX663" i="1"/>
  <c r="AX662" i="1"/>
  <c r="AX661" i="1"/>
  <c r="AX660" i="1"/>
  <c r="AX659" i="1"/>
  <c r="AX658" i="1"/>
  <c r="AX657" i="1"/>
  <c r="AX656" i="1"/>
  <c r="AX655" i="1"/>
  <c r="AX654" i="1"/>
  <c r="AX653" i="1"/>
  <c r="AX652" i="1"/>
  <c r="AX651" i="1"/>
  <c r="AX650" i="1"/>
  <c r="AX649" i="1"/>
  <c r="AX648" i="1"/>
  <c r="AX647" i="1"/>
  <c r="AX646" i="1"/>
  <c r="AX645" i="1"/>
  <c r="AX644" i="1"/>
  <c r="AX643" i="1"/>
  <c r="AX642" i="1"/>
  <c r="AX641" i="1"/>
  <c r="AX640" i="1"/>
  <c r="AX639" i="1"/>
  <c r="AX638" i="1"/>
  <c r="AX637" i="1"/>
  <c r="AX636" i="1"/>
  <c r="AX635" i="1"/>
  <c r="AX634" i="1"/>
  <c r="AX633" i="1"/>
  <c r="AX632" i="1"/>
  <c r="AX631" i="1"/>
  <c r="AX630" i="1"/>
  <c r="AX629" i="1"/>
  <c r="AX628" i="1"/>
  <c r="AX627" i="1"/>
  <c r="AX626" i="1"/>
  <c r="AX625" i="1"/>
  <c r="AX624" i="1"/>
  <c r="AX623" i="1"/>
  <c r="AX622" i="1"/>
  <c r="AX621" i="1"/>
  <c r="AX620" i="1"/>
  <c r="AX619" i="1"/>
  <c r="AX618" i="1"/>
  <c r="AX617" i="1"/>
  <c r="AX616" i="1"/>
  <c r="AX615" i="1"/>
  <c r="AX614" i="1"/>
  <c r="AX613" i="1"/>
  <c r="AX612" i="1"/>
  <c r="AX611" i="1"/>
  <c r="AX610" i="1"/>
  <c r="AX609" i="1"/>
  <c r="AX608" i="1"/>
  <c r="AX607" i="1"/>
  <c r="AX606" i="1"/>
  <c r="AX605" i="1"/>
  <c r="AX604" i="1"/>
  <c r="AX603" i="1"/>
  <c r="AX602" i="1"/>
  <c r="AX601" i="1"/>
  <c r="AX600" i="1"/>
  <c r="AX599" i="1"/>
  <c r="AX598" i="1"/>
  <c r="AX597" i="1"/>
  <c r="AX596" i="1"/>
  <c r="AX595" i="1"/>
  <c r="AX594" i="1"/>
  <c r="AX593" i="1"/>
  <c r="AX592" i="1"/>
  <c r="AX591" i="1"/>
  <c r="AX590" i="1"/>
  <c r="AX589" i="1"/>
  <c r="AX588" i="1"/>
  <c r="AX587" i="1"/>
  <c r="AX586" i="1"/>
  <c r="AX585" i="1"/>
  <c r="AX584" i="1"/>
  <c r="AX583" i="1"/>
  <c r="AX582" i="1"/>
  <c r="AX581" i="1"/>
  <c r="AX580" i="1"/>
  <c r="AX579" i="1"/>
  <c r="AX578" i="1"/>
  <c r="AX577" i="1"/>
  <c r="AX576" i="1"/>
  <c r="AX575" i="1"/>
  <c r="AX574" i="1"/>
  <c r="AX573" i="1"/>
  <c r="AX572" i="1"/>
  <c r="AX571" i="1"/>
  <c r="AX570" i="1"/>
  <c r="AX569" i="1"/>
  <c r="AX568" i="1"/>
  <c r="AX567" i="1"/>
  <c r="AX566" i="1"/>
  <c r="AX565" i="1"/>
  <c r="AX564" i="1"/>
  <c r="AX563" i="1"/>
  <c r="AX562" i="1"/>
  <c r="AX561" i="1"/>
  <c r="AX560" i="1"/>
  <c r="AX559" i="1"/>
  <c r="AX558" i="1"/>
  <c r="AX557" i="1"/>
  <c r="AX556" i="1"/>
  <c r="AX555" i="1"/>
  <c r="AX554" i="1"/>
  <c r="AX553" i="1"/>
  <c r="AX552" i="1"/>
  <c r="AX551" i="1"/>
  <c r="AX550" i="1"/>
  <c r="AX549" i="1"/>
  <c r="AX548" i="1"/>
  <c r="AX547" i="1"/>
  <c r="AX546" i="1"/>
  <c r="AX545" i="1"/>
  <c r="AX544" i="1"/>
  <c r="AX543" i="1"/>
  <c r="AX542" i="1"/>
  <c r="AX541" i="1"/>
  <c r="AX540" i="1"/>
  <c r="AX539" i="1"/>
  <c r="AX538" i="1"/>
  <c r="AX537" i="1"/>
  <c r="AX536" i="1"/>
  <c r="AX535" i="1"/>
  <c r="AX534" i="1"/>
  <c r="AX533" i="1"/>
  <c r="AX532" i="1"/>
  <c r="AX531" i="1"/>
  <c r="AX530" i="1"/>
  <c r="AX529" i="1"/>
  <c r="AX528" i="1"/>
  <c r="AX527" i="1"/>
  <c r="AX526" i="1"/>
  <c r="AX525" i="1"/>
  <c r="AX524" i="1"/>
  <c r="AX523" i="1"/>
  <c r="AX522" i="1"/>
  <c r="AX521" i="1"/>
  <c r="AX520" i="1"/>
  <c r="AX519" i="1"/>
  <c r="AX518" i="1"/>
  <c r="AX517" i="1"/>
  <c r="AX516" i="1"/>
  <c r="AX515" i="1"/>
  <c r="AX514" i="1"/>
  <c r="AX513" i="1"/>
  <c r="AX512" i="1"/>
  <c r="AX511" i="1"/>
  <c r="AX510" i="1"/>
  <c r="AX509" i="1"/>
  <c r="AX508" i="1"/>
  <c r="AX507" i="1"/>
  <c r="AX506" i="1"/>
  <c r="AX505" i="1"/>
  <c r="AX504" i="1"/>
  <c r="AX503" i="1"/>
  <c r="AX502" i="1"/>
  <c r="AX501" i="1"/>
  <c r="AX500" i="1"/>
  <c r="AX499" i="1"/>
  <c r="AX498" i="1"/>
  <c r="AX497" i="1"/>
  <c r="AX496" i="1"/>
  <c r="AX495" i="1"/>
  <c r="AX494" i="1"/>
  <c r="AX493" i="1"/>
  <c r="AX492" i="1"/>
  <c r="AX491" i="1"/>
  <c r="AX490" i="1"/>
  <c r="AX489" i="1"/>
  <c r="AX488" i="1"/>
  <c r="AX487" i="1"/>
  <c r="AX486" i="1"/>
  <c r="AX485" i="1"/>
  <c r="AX484" i="1"/>
  <c r="AX483" i="1"/>
  <c r="AX482" i="1"/>
  <c r="AX481" i="1"/>
  <c r="AX480" i="1"/>
  <c r="AX479" i="1"/>
  <c r="AX478" i="1"/>
  <c r="AX477" i="1"/>
  <c r="AX476" i="1"/>
  <c r="AX475" i="1"/>
  <c r="AX474" i="1"/>
  <c r="AX473" i="1"/>
  <c r="AX472" i="1"/>
  <c r="AX471" i="1"/>
  <c r="AX470" i="1"/>
  <c r="AX469" i="1"/>
  <c r="AX468" i="1"/>
  <c r="AX467" i="1"/>
  <c r="AX466" i="1"/>
  <c r="AX465" i="1"/>
  <c r="AX464" i="1"/>
  <c r="AX463" i="1"/>
  <c r="AX462" i="1"/>
  <c r="AX461" i="1"/>
  <c r="AX460" i="1"/>
  <c r="AX459" i="1"/>
  <c r="AX458" i="1"/>
  <c r="AX457" i="1"/>
  <c r="AX456" i="1"/>
  <c r="AX455" i="1"/>
  <c r="AX454" i="1"/>
  <c r="AX453" i="1"/>
  <c r="AX452" i="1"/>
  <c r="AX451" i="1"/>
  <c r="AX450" i="1"/>
  <c r="AX449" i="1"/>
  <c r="AX448" i="1"/>
  <c r="AX447" i="1"/>
  <c r="AX446" i="1"/>
  <c r="AX445" i="1"/>
  <c r="AX444" i="1"/>
  <c r="AX443" i="1"/>
  <c r="AX442" i="1"/>
  <c r="AX441" i="1"/>
  <c r="AX440" i="1"/>
  <c r="AX439" i="1"/>
  <c r="AX438" i="1"/>
  <c r="AX437" i="1"/>
  <c r="AX436" i="1"/>
  <c r="AX435" i="1"/>
  <c r="AX434" i="1"/>
  <c r="AX433" i="1"/>
  <c r="AX432" i="1"/>
  <c r="AX431" i="1"/>
  <c r="AX430" i="1"/>
  <c r="AX429" i="1"/>
  <c r="AX428" i="1"/>
  <c r="AX427" i="1"/>
  <c r="AX426" i="1"/>
  <c r="AX425" i="1"/>
  <c r="AX424" i="1"/>
  <c r="AX423" i="1"/>
  <c r="AX422" i="1"/>
  <c r="AX421" i="1"/>
  <c r="AX420" i="1"/>
  <c r="AX419" i="1"/>
  <c r="AX418" i="1"/>
  <c r="AX417" i="1"/>
  <c r="AX416" i="1"/>
  <c r="AX415" i="1"/>
  <c r="AX414" i="1"/>
  <c r="AX413" i="1"/>
  <c r="AX412" i="1"/>
  <c r="AX411" i="1"/>
  <c r="AX410" i="1"/>
  <c r="AX409" i="1"/>
  <c r="AX408" i="1"/>
  <c r="AX407" i="1"/>
  <c r="AX406" i="1"/>
  <c r="AX405" i="1"/>
  <c r="AX404" i="1"/>
  <c r="AX403" i="1"/>
  <c r="AX402" i="1"/>
  <c r="AX401" i="1"/>
  <c r="AX400" i="1"/>
  <c r="AX399" i="1"/>
  <c r="AX398" i="1"/>
  <c r="AX397" i="1"/>
  <c r="AX396" i="1"/>
  <c r="AX395" i="1"/>
  <c r="AX394" i="1"/>
  <c r="AX393" i="1"/>
  <c r="AX392" i="1"/>
  <c r="AX391" i="1"/>
  <c r="AX390" i="1"/>
  <c r="AX389" i="1"/>
  <c r="AX388" i="1"/>
  <c r="AX387" i="1"/>
  <c r="AX386" i="1"/>
  <c r="AX385" i="1"/>
  <c r="AX384" i="1"/>
  <c r="AX383" i="1"/>
  <c r="AX382" i="1"/>
  <c r="AX381" i="1"/>
  <c r="AX380" i="1"/>
  <c r="AX379" i="1"/>
  <c r="AX378" i="1"/>
  <c r="AX377" i="1"/>
  <c r="AX376" i="1"/>
  <c r="AX375" i="1"/>
  <c r="AX374" i="1"/>
  <c r="AX373" i="1"/>
  <c r="AX372" i="1"/>
  <c r="AX371" i="1"/>
  <c r="AX370" i="1"/>
  <c r="AX369" i="1"/>
  <c r="AX368" i="1"/>
  <c r="AX367" i="1"/>
  <c r="AX366" i="1"/>
  <c r="AX365" i="1"/>
  <c r="AX364" i="1"/>
  <c r="AX363" i="1"/>
  <c r="AX362" i="1"/>
  <c r="AX361" i="1"/>
  <c r="AX360" i="1"/>
  <c r="AX359" i="1"/>
  <c r="AX358" i="1"/>
  <c r="AX357" i="1"/>
  <c r="AX356" i="1"/>
  <c r="AX355" i="1"/>
  <c r="AX354" i="1"/>
  <c r="AX353" i="1"/>
  <c r="AX352" i="1"/>
  <c r="AX351" i="1"/>
  <c r="AX350" i="1"/>
  <c r="AX349" i="1"/>
  <c r="AX348" i="1"/>
  <c r="AX347" i="1"/>
  <c r="AX346" i="1"/>
  <c r="AX345" i="1"/>
  <c r="AX344" i="1"/>
  <c r="AX343" i="1"/>
  <c r="AX342" i="1"/>
  <c r="AX341" i="1"/>
  <c r="AX340" i="1"/>
  <c r="AX339" i="1"/>
  <c r="AX338" i="1"/>
  <c r="AX337" i="1"/>
  <c r="AX336" i="1"/>
  <c r="AX335" i="1"/>
  <c r="AX334" i="1"/>
  <c r="AX333" i="1"/>
  <c r="AX332" i="1"/>
  <c r="AX331" i="1"/>
  <c r="AX330" i="1"/>
  <c r="AX329" i="1"/>
  <c r="AX328" i="1"/>
  <c r="AX327" i="1"/>
  <c r="AX326" i="1"/>
  <c r="AX325" i="1"/>
  <c r="AX324" i="1"/>
  <c r="AX323" i="1"/>
  <c r="AX322" i="1"/>
  <c r="AX321" i="1"/>
  <c r="AX320" i="1"/>
  <c r="AX319" i="1"/>
  <c r="AX318" i="1"/>
  <c r="AX317" i="1"/>
  <c r="AX316" i="1"/>
  <c r="AX315" i="1"/>
  <c r="AX314" i="1"/>
  <c r="AX313" i="1"/>
  <c r="AX312" i="1"/>
  <c r="AX311" i="1"/>
  <c r="AX310" i="1"/>
  <c r="AX309" i="1"/>
  <c r="AX308" i="1"/>
  <c r="AX307" i="1"/>
  <c r="AX306" i="1"/>
  <c r="AX305" i="1"/>
  <c r="AX304" i="1"/>
  <c r="AX303" i="1"/>
  <c r="AX302" i="1"/>
  <c r="AX301" i="1"/>
  <c r="AX300" i="1"/>
  <c r="AX299" i="1"/>
  <c r="AX298" i="1"/>
  <c r="AX297" i="1"/>
  <c r="AX296" i="1"/>
  <c r="AX295" i="1"/>
  <c r="AX294" i="1"/>
  <c r="AX293" i="1"/>
  <c r="AX292" i="1"/>
  <c r="AX291" i="1"/>
  <c r="AX290" i="1"/>
  <c r="AX289" i="1"/>
  <c r="AX288" i="1"/>
  <c r="AX287" i="1"/>
  <c r="AX286" i="1"/>
  <c r="AX285" i="1"/>
  <c r="AX284" i="1"/>
  <c r="AX283" i="1"/>
  <c r="AX282" i="1"/>
  <c r="AX281" i="1"/>
  <c r="AX280" i="1"/>
  <c r="AX279" i="1"/>
  <c r="AX278" i="1"/>
  <c r="AX277" i="1"/>
  <c r="AX276" i="1"/>
  <c r="AX275" i="1"/>
  <c r="AX274" i="1"/>
  <c r="AX273" i="1"/>
  <c r="AX272" i="1"/>
  <c r="AX271" i="1"/>
  <c r="AX270" i="1"/>
  <c r="AX269" i="1"/>
  <c r="AX268" i="1"/>
  <c r="AX267" i="1"/>
  <c r="AX266" i="1"/>
  <c r="AX265" i="1"/>
  <c r="AX264" i="1"/>
  <c r="AX263" i="1"/>
  <c r="AX262" i="1"/>
  <c r="AX261" i="1"/>
  <c r="AX260" i="1"/>
  <c r="AX259" i="1"/>
  <c r="AX258" i="1"/>
  <c r="AX257" i="1"/>
  <c r="AX256" i="1"/>
  <c r="AX255" i="1"/>
  <c r="AX254" i="1"/>
  <c r="AX253" i="1"/>
  <c r="AX252" i="1"/>
  <c r="AX251" i="1"/>
  <c r="AX250" i="1"/>
  <c r="AX249" i="1"/>
  <c r="AX248" i="1"/>
  <c r="AX247" i="1"/>
  <c r="AX246" i="1"/>
  <c r="AX245" i="1"/>
  <c r="AX244" i="1"/>
  <c r="AX243" i="1"/>
  <c r="AX242" i="1"/>
  <c r="AX241" i="1"/>
  <c r="AX240" i="1"/>
  <c r="AX239" i="1"/>
  <c r="AX238" i="1"/>
  <c r="AX237" i="1"/>
  <c r="AX236" i="1"/>
  <c r="AX235" i="1"/>
  <c r="AX234" i="1"/>
  <c r="AX233" i="1"/>
  <c r="AX232" i="1"/>
  <c r="AX231" i="1"/>
  <c r="AX230" i="1"/>
  <c r="AX229" i="1"/>
  <c r="AX228" i="1"/>
  <c r="AX227" i="1"/>
  <c r="AX226" i="1"/>
  <c r="AX225" i="1"/>
  <c r="AX224" i="1"/>
  <c r="AX223" i="1"/>
  <c r="AX222" i="1"/>
  <c r="AX221" i="1"/>
  <c r="AX220" i="1"/>
  <c r="AX219" i="1"/>
  <c r="AX218" i="1"/>
  <c r="AX217" i="1"/>
  <c r="AX216" i="1"/>
  <c r="AX215" i="1"/>
  <c r="AX214" i="1"/>
  <c r="AX213" i="1"/>
  <c r="AX212" i="1"/>
  <c r="AX211" i="1"/>
  <c r="AX210" i="1"/>
  <c r="AX209" i="1"/>
  <c r="AX208" i="1"/>
  <c r="AX207" i="1"/>
  <c r="AX206" i="1"/>
  <c r="AX205" i="1"/>
  <c r="AX204" i="1"/>
  <c r="AX203" i="1"/>
  <c r="AX202" i="1"/>
  <c r="AX201" i="1"/>
  <c r="AX200" i="1"/>
  <c r="AX199" i="1"/>
  <c r="AX198" i="1"/>
  <c r="AX197" i="1"/>
  <c r="AX196" i="1"/>
  <c r="AX195" i="1"/>
  <c r="AX194" i="1"/>
  <c r="AX193" i="1"/>
  <c r="AX192" i="1"/>
  <c r="AX191" i="1"/>
  <c r="AX190" i="1"/>
  <c r="AX189" i="1"/>
  <c r="AX188" i="1"/>
  <c r="AX187" i="1"/>
  <c r="AX186" i="1"/>
  <c r="AX185" i="1"/>
  <c r="AX184" i="1"/>
  <c r="AX183" i="1"/>
  <c r="AX182" i="1"/>
  <c r="AX181" i="1"/>
  <c r="AX180" i="1"/>
  <c r="AX179" i="1"/>
  <c r="AX178" i="1"/>
  <c r="AX177" i="1"/>
  <c r="AX176" i="1"/>
  <c r="AX175" i="1"/>
  <c r="AX174" i="1"/>
  <c r="AX173" i="1"/>
  <c r="AX172" i="1"/>
  <c r="AX171" i="1"/>
  <c r="AX170" i="1"/>
  <c r="AX169" i="1"/>
  <c r="AX168" i="1"/>
  <c r="AX167" i="1"/>
  <c r="AX166" i="1"/>
  <c r="AX165" i="1"/>
  <c r="AX164" i="1"/>
  <c r="AX163" i="1"/>
  <c r="AX162" i="1"/>
  <c r="AX161" i="1"/>
  <c r="AX160" i="1"/>
  <c r="AX159" i="1"/>
  <c r="AX158" i="1"/>
  <c r="AX157" i="1"/>
  <c r="AX156" i="1"/>
  <c r="AX155" i="1"/>
  <c r="AX154" i="1"/>
  <c r="AX153" i="1"/>
  <c r="AX152" i="1"/>
  <c r="AX151" i="1"/>
  <c r="AX150" i="1"/>
  <c r="AX149" i="1"/>
  <c r="AX148" i="1"/>
  <c r="AX147" i="1"/>
  <c r="AX146" i="1"/>
  <c r="AX145" i="1"/>
  <c r="AX144" i="1"/>
  <c r="AX143" i="1"/>
  <c r="AX142" i="1"/>
  <c r="AX141" i="1"/>
  <c r="AX140" i="1"/>
  <c r="AX139" i="1"/>
  <c r="AX138" i="1"/>
  <c r="AX137" i="1"/>
  <c r="AX136" i="1"/>
  <c r="AX135" i="1"/>
  <c r="AX134" i="1"/>
  <c r="AX133" i="1"/>
  <c r="AX132" i="1"/>
  <c r="AX131" i="1"/>
  <c r="AX130" i="1"/>
  <c r="AX129" i="1"/>
  <c r="AX128" i="1"/>
  <c r="AX127" i="1"/>
  <c r="AX126" i="1"/>
  <c r="AX125" i="1"/>
  <c r="AX124" i="1"/>
  <c r="AX123" i="1"/>
  <c r="AX122" i="1"/>
  <c r="AX121" i="1"/>
  <c r="AX120" i="1"/>
  <c r="AX119" i="1"/>
  <c r="AX118" i="1"/>
  <c r="AX117" i="1"/>
  <c r="AX116" i="1"/>
  <c r="AX115" i="1"/>
  <c r="AX114" i="1"/>
  <c r="AX113" i="1"/>
  <c r="AX112" i="1"/>
  <c r="AX111" i="1"/>
  <c r="AX110" i="1"/>
  <c r="AX109" i="1"/>
  <c r="AX108" i="1"/>
  <c r="AX107" i="1"/>
  <c r="AX106" i="1"/>
  <c r="AX105" i="1"/>
  <c r="AX104" i="1"/>
  <c r="AX103" i="1"/>
  <c r="AX102" i="1"/>
  <c r="AX101" i="1"/>
  <c r="AX100" i="1"/>
  <c r="AX99" i="1"/>
  <c r="AX98" i="1"/>
  <c r="AX97" i="1"/>
  <c r="AX96" i="1"/>
  <c r="AX95" i="1"/>
  <c r="AX94" i="1"/>
  <c r="AX93" i="1"/>
  <c r="AX92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X5" i="1"/>
  <c r="AX4" i="1"/>
  <c r="AX3" i="1"/>
  <c r="AX2" i="1"/>
</calcChain>
</file>

<file path=xl/sharedStrings.xml><?xml version="1.0" encoding="utf-8"?>
<sst xmlns="http://schemas.openxmlformats.org/spreadsheetml/2006/main" count="19515" uniqueCount="1169">
  <si>
    <t>Year</t>
  </si>
  <si>
    <t>Period</t>
  </si>
  <si>
    <t>Site</t>
  </si>
  <si>
    <t>Menmonic</t>
  </si>
  <si>
    <t>Provider_Name</t>
  </si>
  <si>
    <t>Total_Patients</t>
  </si>
  <si>
    <t>In_Bed_to_Provider_Greet_Patients</t>
  </si>
  <si>
    <t>In_Bed_to_Provider_Greet_Avg_Wait</t>
  </si>
  <si>
    <t>Arrival_to_Provider_Patients</t>
  </si>
  <si>
    <t>Arrival_to_Provider_Avg_Wait</t>
  </si>
  <si>
    <t>Dup_MSE</t>
  </si>
  <si>
    <t>Dup_MSE_Pcnt</t>
  </si>
  <si>
    <t>Depart_to_PDOC_sign_Patients</t>
  </si>
  <si>
    <t>Depart_to_PDOC_sign_Avg_Wait</t>
  </si>
  <si>
    <t>Depart_to_PDOC_not_signed_Pcnt</t>
  </si>
  <si>
    <t>Arrival_to_First_Ord_Patients</t>
  </si>
  <si>
    <t>Arrival_to_First_Ord_Avg_Wait</t>
  </si>
  <si>
    <t>Arrival_to_PainMed_Patients</t>
  </si>
  <si>
    <t>Arrival_to_PainMed_Avg_Wait</t>
  </si>
  <si>
    <t>Greet_to_Disp_Patients</t>
  </si>
  <si>
    <t>Greet_to_Disp_Avg_Wait</t>
  </si>
  <si>
    <t>Disp_to_A.ord_a_Patients</t>
  </si>
  <si>
    <t>Disp_to_A.ord_a_Avg_Wait</t>
  </si>
  <si>
    <t>Greet_to_Disp_dep_Patients</t>
  </si>
  <si>
    <t>Greet_to_Disp_dep_Avg_Wait</t>
  </si>
  <si>
    <t>Admitted_Patients</t>
  </si>
  <si>
    <t>Admitted_Patients_Avg_LOS</t>
  </si>
  <si>
    <t>Departed_Patients</t>
  </si>
  <si>
    <t>ED_Arrival_to_Departure_ALOS_Min.DP</t>
  </si>
  <si>
    <t>Departed_Patients_Pcnt</t>
  </si>
  <si>
    <t>Low_Acuity_Patients</t>
  </si>
  <si>
    <t>Low_Acuity_Patients_Avg_LOS</t>
  </si>
  <si>
    <t>Low_Acuity_Patients_Pcnt</t>
  </si>
  <si>
    <t>CT_Util_Admitted_Patients</t>
  </si>
  <si>
    <t>CT_Util_Admitted_Patients_Pcnt</t>
  </si>
  <si>
    <t>US_Util_Admitted_Patients</t>
  </si>
  <si>
    <t>US_Util_Admitted_Patients_Pcnt</t>
  </si>
  <si>
    <t>CT_Util_Departed_Patients</t>
  </si>
  <si>
    <t>CT_Util_Departed_Patients_Pcnt</t>
  </si>
  <si>
    <t>US_Util_Departed_Patients</t>
  </si>
  <si>
    <t>US_Util_Departed_Patients_Pcnt</t>
  </si>
  <si>
    <t>CT_Util_Pediatric_Patients</t>
  </si>
  <si>
    <t>CT_Util_Pediatric_Patients_Pcnt</t>
  </si>
  <si>
    <t>US_Util_Pediatric_Patients</t>
  </si>
  <si>
    <t>US_Util_Pediatric_Patients_Pcnt</t>
  </si>
  <si>
    <t>LP_MSE</t>
  </si>
  <si>
    <t>LPT</t>
  </si>
  <si>
    <t>AMA</t>
  </si>
  <si>
    <t>Patients_per_Hour</t>
  </si>
  <si>
    <t>Provider_Hours</t>
  </si>
  <si>
    <t>PMD_to_Admin_order_Patients</t>
  </si>
  <si>
    <t>PMD_to_Admin_order_Avg_Wait</t>
  </si>
  <si>
    <t>Jan</t>
  </si>
  <si>
    <t>Kendall</t>
  </si>
  <si>
    <t>RIVRO</t>
  </si>
  <si>
    <t>QUIN</t>
  </si>
  <si>
    <t>PAVF</t>
  </si>
  <si>
    <t>HENALY</t>
  </si>
  <si>
    <t>MORANG</t>
  </si>
  <si>
    <t>PIND</t>
  </si>
  <si>
    <t>ROTAL</t>
  </si>
  <si>
    <t>SEDJ</t>
  </si>
  <si>
    <t>TRAELE</t>
  </si>
  <si>
    <t>OROGRA</t>
  </si>
  <si>
    <t>SUETIT</t>
  </si>
  <si>
    <t>DOUC</t>
  </si>
  <si>
    <t>GUTALD</t>
  </si>
  <si>
    <t>QUIJES</t>
  </si>
  <si>
    <t>RAVH</t>
  </si>
  <si>
    <t>DAUL</t>
  </si>
  <si>
    <t>DHAAN</t>
  </si>
  <si>
    <t>SALG</t>
  </si>
  <si>
    <t>COUR</t>
  </si>
  <si>
    <t>GOLA</t>
  </si>
  <si>
    <t>VASDIB</t>
  </si>
  <si>
    <t>ROVH</t>
  </si>
  <si>
    <t>KUTD</t>
  </si>
  <si>
    <t>AVEJ</t>
  </si>
  <si>
    <t>ABREL</t>
  </si>
  <si>
    <t>AVIN</t>
  </si>
  <si>
    <t>XAVALB</t>
  </si>
  <si>
    <t>DALW</t>
  </si>
  <si>
    <t>CHARY</t>
  </si>
  <si>
    <t>MEDK</t>
  </si>
  <si>
    <t>BAZD</t>
  </si>
  <si>
    <t>MARDA</t>
  </si>
  <si>
    <t>FARI</t>
  </si>
  <si>
    <t>&lt;NONE&gt;</t>
  </si>
  <si>
    <t>RUICAR</t>
  </si>
  <si>
    <t>KNAVI</t>
  </si>
  <si>
    <t>PINAN</t>
  </si>
  <si>
    <t>ANTPA</t>
  </si>
  <si>
    <t>JENST</t>
  </si>
  <si>
    <t>BREI</t>
  </si>
  <si>
    <t>MORFA</t>
  </si>
  <si>
    <t>YATMO</t>
  </si>
  <si>
    <t>COPER</t>
  </si>
  <si>
    <t>MEDY</t>
  </si>
  <si>
    <t>KINKE</t>
  </si>
  <si>
    <t>MEDA</t>
  </si>
  <si>
    <t>MEHT</t>
  </si>
  <si>
    <t>SIRDA</t>
  </si>
  <si>
    <t>TARSA</t>
  </si>
  <si>
    <t>KONNI</t>
  </si>
  <si>
    <t>MALRO</t>
  </si>
  <si>
    <t>PROJO</t>
  </si>
  <si>
    <t>PATSI</t>
  </si>
  <si>
    <t>MARKE</t>
  </si>
  <si>
    <t>POLC</t>
  </si>
  <si>
    <t>BASJO</t>
  </si>
  <si>
    <t>.DNK</t>
  </si>
  <si>
    <t>DOES NOT KNOW</t>
  </si>
  <si>
    <t>CARSA</t>
  </si>
  <si>
    <t>MARADR</t>
  </si>
  <si>
    <t>RAZS</t>
  </si>
  <si>
    <t>VIGL</t>
  </si>
  <si>
    <t>JFK-Main</t>
  </si>
  <si>
    <t>BUITR</t>
  </si>
  <si>
    <t>GREND</t>
  </si>
  <si>
    <t>GIRRI2</t>
  </si>
  <si>
    <t>STUAN</t>
  </si>
  <si>
    <t>MEZME</t>
  </si>
  <si>
    <t>BOWRI</t>
  </si>
  <si>
    <t>MCDCH</t>
  </si>
  <si>
    <t>SMITM</t>
  </si>
  <si>
    <t>LATJU</t>
  </si>
  <si>
    <t>BALBR</t>
  </si>
  <si>
    <t>ABRVA</t>
  </si>
  <si>
    <t>HAMOM</t>
  </si>
  <si>
    <t>SALSH</t>
  </si>
  <si>
    <t>CANDAI</t>
  </si>
  <si>
    <t>HAAEV</t>
  </si>
  <si>
    <t>LUGRO</t>
  </si>
  <si>
    <t>ZALJO</t>
  </si>
  <si>
    <t>HARHI</t>
  </si>
  <si>
    <t>BURDES</t>
  </si>
  <si>
    <t>KEEST</t>
  </si>
  <si>
    <t>MEEMAR</t>
  </si>
  <si>
    <t>YUDMA</t>
  </si>
  <si>
    <t>NECDA</t>
  </si>
  <si>
    <t>SHILAU</t>
  </si>
  <si>
    <t>BOJDA</t>
  </si>
  <si>
    <t>PRIPO</t>
  </si>
  <si>
    <t>KROJU</t>
  </si>
  <si>
    <t>BUCKE</t>
  </si>
  <si>
    <t>FOWDA</t>
  </si>
  <si>
    <t>LEMCH</t>
  </si>
  <si>
    <t>HUYLE</t>
  </si>
  <si>
    <t>CRAJO</t>
  </si>
  <si>
    <t>HUFRI</t>
  </si>
  <si>
    <t>CLOBR</t>
  </si>
  <si>
    <t>FISJA</t>
  </si>
  <si>
    <t>REDDA</t>
  </si>
  <si>
    <t>RUMCA</t>
  </si>
  <si>
    <t>ZHAXI</t>
  </si>
  <si>
    <t>JFK-PBG</t>
  </si>
  <si>
    <t>GREFR</t>
  </si>
  <si>
    <t>POECH</t>
  </si>
  <si>
    <t>STCDO</t>
  </si>
  <si>
    <t>GONJO2</t>
  </si>
  <si>
    <t>FELAN</t>
  </si>
  <si>
    <t>SOHKE</t>
  </si>
  <si>
    <t>VOHOA</t>
  </si>
  <si>
    <t>JFK-BB</t>
  </si>
  <si>
    <t>TULDA</t>
  </si>
  <si>
    <t>NISRO</t>
  </si>
  <si>
    <t>MOLNI</t>
  </si>
  <si>
    <t>FELD</t>
  </si>
  <si>
    <t>MOHN</t>
  </si>
  <si>
    <t>MONAN</t>
  </si>
  <si>
    <t>Hunters Creek</t>
  </si>
  <si>
    <t>ORTFE</t>
  </si>
  <si>
    <t>REYWI</t>
  </si>
  <si>
    <t>NORKY</t>
  </si>
  <si>
    <t>CHAMA2</t>
  </si>
  <si>
    <t>CRUCH</t>
  </si>
  <si>
    <t>STORI</t>
  </si>
  <si>
    <t>MASBE</t>
  </si>
  <si>
    <t>GREMI</t>
  </si>
  <si>
    <t>KLANA</t>
  </si>
  <si>
    <t>RAYJAC</t>
  </si>
  <si>
    <t>NIMMA</t>
  </si>
  <si>
    <t>MEDADA</t>
  </si>
  <si>
    <t>FUDAN</t>
  </si>
  <si>
    <t>WALAY</t>
  </si>
  <si>
    <t>KANLOR</t>
  </si>
  <si>
    <t>RIVED1</t>
  </si>
  <si>
    <t>AMIKE</t>
  </si>
  <si>
    <t>MCNME</t>
  </si>
  <si>
    <t>GADCH</t>
  </si>
  <si>
    <t>WILSC</t>
  </si>
  <si>
    <t>LAMNA</t>
  </si>
  <si>
    <t>BABLI</t>
  </si>
  <si>
    <t>HARDM</t>
  </si>
  <si>
    <t>Ocala</t>
  </si>
  <si>
    <t>LORBR1</t>
  </si>
  <si>
    <t>WALJO2</t>
  </si>
  <si>
    <t>LESRO</t>
  </si>
  <si>
    <t>SCDGA</t>
  </si>
  <si>
    <t>MILBR</t>
  </si>
  <si>
    <t>WILBRI</t>
  </si>
  <si>
    <t>HORJO</t>
  </si>
  <si>
    <t>POLSTE</t>
  </si>
  <si>
    <t>PETRI</t>
  </si>
  <si>
    <t>MATMI</t>
  </si>
  <si>
    <t>WIDDE</t>
  </si>
  <si>
    <t>FALMIC</t>
  </si>
  <si>
    <t>KILAL</t>
  </si>
  <si>
    <t>BRANO</t>
  </si>
  <si>
    <t>HOWKE</t>
  </si>
  <si>
    <t>INGER</t>
  </si>
  <si>
    <t>RUMAS1</t>
  </si>
  <si>
    <t>STERA</t>
  </si>
  <si>
    <t>WELVA</t>
  </si>
  <si>
    <t>SMOJA1</t>
  </si>
  <si>
    <t>VITJO</t>
  </si>
  <si>
    <t>DESBO</t>
  </si>
  <si>
    <t>MCCCAM</t>
  </si>
  <si>
    <t>VELDU</t>
  </si>
  <si>
    <t>ANIVE</t>
  </si>
  <si>
    <t>POLCA</t>
  </si>
  <si>
    <t>METMI</t>
  </si>
  <si>
    <t>WILDA2</t>
  </si>
  <si>
    <t>SHESY</t>
  </si>
  <si>
    <t>STERO3</t>
  </si>
  <si>
    <t>PALRA</t>
  </si>
  <si>
    <t>BRAEV</t>
  </si>
  <si>
    <t>LYSDO</t>
  </si>
  <si>
    <t>BANPU</t>
  </si>
  <si>
    <t>GOMJE</t>
  </si>
  <si>
    <t>BOVDO</t>
  </si>
  <si>
    <t>SANRE</t>
  </si>
  <si>
    <t>WAXJE</t>
  </si>
  <si>
    <t>MARDO1</t>
  </si>
  <si>
    <t>ALMKH</t>
  </si>
  <si>
    <t>HORJOS</t>
  </si>
  <si>
    <t>IYAKE</t>
  </si>
  <si>
    <t>PAGJO1</t>
  </si>
  <si>
    <t>PALMAR</t>
  </si>
  <si>
    <t>RAMCA</t>
  </si>
  <si>
    <t>SAVPA</t>
  </si>
  <si>
    <t>SAVEL</t>
  </si>
  <si>
    <t>Osceola</t>
  </si>
  <si>
    <t>PICIN</t>
  </si>
  <si>
    <t>KUETO</t>
  </si>
  <si>
    <t>DUBLA</t>
  </si>
  <si>
    <t>ROSJA</t>
  </si>
  <si>
    <t>MACTR</t>
  </si>
  <si>
    <t>GANLA</t>
  </si>
  <si>
    <t>AMNSI</t>
  </si>
  <si>
    <t>DIAVA</t>
  </si>
  <si>
    <t>LEBD1</t>
  </si>
  <si>
    <t>CRUED</t>
  </si>
  <si>
    <t>FREPEG</t>
  </si>
  <si>
    <t>MARD1</t>
  </si>
  <si>
    <t>MACRE</t>
  </si>
  <si>
    <t>ROKAB</t>
  </si>
  <si>
    <t>RUBJO</t>
  </si>
  <si>
    <t>WEBAM</t>
  </si>
  <si>
    <t>BENAD</t>
  </si>
  <si>
    <t>LEOLE</t>
  </si>
  <si>
    <t>BALLBE</t>
  </si>
  <si>
    <t>HAMOT</t>
  </si>
  <si>
    <t>KALPO</t>
  </si>
  <si>
    <t>ACOIS</t>
  </si>
  <si>
    <t>ADAGU</t>
  </si>
  <si>
    <t>HASKE</t>
  </si>
  <si>
    <t>OKUYA</t>
  </si>
  <si>
    <t>TEAAM</t>
  </si>
  <si>
    <t>BERJEF</t>
  </si>
  <si>
    <t>WILJA1</t>
  </si>
  <si>
    <t>GOOGA</t>
  </si>
  <si>
    <t>CABRO1</t>
  </si>
  <si>
    <t>FGUSL</t>
  </si>
  <si>
    <t>KRANI</t>
  </si>
  <si>
    <t>ELASH</t>
  </si>
  <si>
    <t>SETHA</t>
  </si>
  <si>
    <t>PATBHU</t>
  </si>
  <si>
    <t>PERDA1</t>
  </si>
  <si>
    <t>Osceola PEDS (Loc 3)</t>
  </si>
  <si>
    <t>VARAL1</t>
  </si>
  <si>
    <t>TAHSA</t>
  </si>
  <si>
    <t>Summerfield</t>
  </si>
  <si>
    <t>BIAPH</t>
  </si>
  <si>
    <t>West Marion</t>
  </si>
  <si>
    <t>KEYJA</t>
  </si>
  <si>
    <t>VONWI</t>
  </si>
  <si>
    <t>ADEHA</t>
  </si>
  <si>
    <t>DUNKE</t>
  </si>
  <si>
    <t>SALJE</t>
  </si>
  <si>
    <t>SATSA</t>
  </si>
  <si>
    <t>REYTE</t>
  </si>
  <si>
    <t>AHMSHA1</t>
  </si>
  <si>
    <t>KORKH</t>
  </si>
  <si>
    <t>Feb</t>
  </si>
  <si>
    <t>SLAM</t>
  </si>
  <si>
    <t>SLAV</t>
  </si>
  <si>
    <t>KALVE</t>
  </si>
  <si>
    <t>AMAMA</t>
  </si>
  <si>
    <t>QUINS</t>
  </si>
  <si>
    <t>COHNI</t>
  </si>
  <si>
    <t>ZAMNI</t>
  </si>
  <si>
    <t>AMAMAR</t>
  </si>
  <si>
    <t>MEDAN</t>
  </si>
  <si>
    <t>TERR</t>
  </si>
  <si>
    <t>MADJ</t>
  </si>
  <si>
    <t>ROAJA</t>
  </si>
  <si>
    <t>ADEDA</t>
  </si>
  <si>
    <t>ANGMO</t>
  </si>
  <si>
    <t>NEDDE</t>
  </si>
  <si>
    <t>NOBBE</t>
  </si>
  <si>
    <t>NESSU</t>
  </si>
  <si>
    <t>U</t>
  </si>
  <si>
    <t>NAGJA</t>
  </si>
  <si>
    <t>MULAM</t>
  </si>
  <si>
    <t>EDWRI</t>
  </si>
  <si>
    <t>EISDE</t>
  </si>
  <si>
    <t>ALTAB</t>
  </si>
  <si>
    <t>HALJO1</t>
  </si>
  <si>
    <t>.NO PCP</t>
  </si>
  <si>
    <t>NO PRIMARY OR FAMILY PHYSICIAN</t>
  </si>
  <si>
    <t>PIEYV</t>
  </si>
  <si>
    <t>TIMRA</t>
  </si>
  <si>
    <t>GUCES</t>
  </si>
  <si>
    <t>CHINI</t>
  </si>
  <si>
    <t>SANTR</t>
  </si>
  <si>
    <t>DUMJO</t>
  </si>
  <si>
    <t>WILDC</t>
  </si>
  <si>
    <t>TEPEV</t>
  </si>
  <si>
    <t>BALMO</t>
  </si>
  <si>
    <t>NGUDA</t>
  </si>
  <si>
    <t>ABRPA</t>
  </si>
  <si>
    <t>Mar</t>
  </si>
  <si>
    <t>HOGA</t>
  </si>
  <si>
    <t>SHASH</t>
  </si>
  <si>
    <t>MACN</t>
  </si>
  <si>
    <t>MCKM</t>
  </si>
  <si>
    <t>SHASHA</t>
  </si>
  <si>
    <t>TUDF</t>
  </si>
  <si>
    <t>CARTHO</t>
  </si>
  <si>
    <t>WILDA3</t>
  </si>
  <si>
    <t>TENKE</t>
  </si>
  <si>
    <t>WILBR</t>
  </si>
  <si>
    <t>MCCTI</t>
  </si>
  <si>
    <t>COCJA</t>
  </si>
  <si>
    <t>PRASH</t>
  </si>
  <si>
    <t>TURJO1</t>
  </si>
  <si>
    <t>BAGMA</t>
  </si>
  <si>
    <t>KHOEL</t>
  </si>
  <si>
    <t>BELMA</t>
  </si>
  <si>
    <t>HALKI</t>
  </si>
  <si>
    <t>USBMI</t>
  </si>
  <si>
    <t>TRAGA</t>
  </si>
  <si>
    <t>MORJO1</t>
  </si>
  <si>
    <t>RAJAR</t>
  </si>
  <si>
    <t>CLADA</t>
  </si>
  <si>
    <t>NASRA</t>
  </si>
  <si>
    <t>BURDO</t>
  </si>
  <si>
    <t>SWIROB</t>
  </si>
  <si>
    <t>JIMAM</t>
  </si>
  <si>
    <t>Apr</t>
  </si>
  <si>
    <t>HERELI</t>
  </si>
  <si>
    <t>LAMC</t>
  </si>
  <si>
    <t>PARPA</t>
  </si>
  <si>
    <t>BETAR</t>
  </si>
  <si>
    <t>GONZAM</t>
  </si>
  <si>
    <t>DIXALE</t>
  </si>
  <si>
    <t>PAPST2</t>
  </si>
  <si>
    <t>LEECA1</t>
  </si>
  <si>
    <t>ALEVL</t>
  </si>
  <si>
    <t>MISDAV</t>
  </si>
  <si>
    <t>COBJO</t>
  </si>
  <si>
    <t>WASSA</t>
  </si>
  <si>
    <t>DIPJA</t>
  </si>
  <si>
    <t>VALGL</t>
  </si>
  <si>
    <t>GARCO</t>
  </si>
  <si>
    <t>NUNOS</t>
  </si>
  <si>
    <t>WARPO</t>
  </si>
  <si>
    <t>PATHI1</t>
  </si>
  <si>
    <t>BHASR</t>
  </si>
  <si>
    <t>BARSC</t>
  </si>
  <si>
    <t>SEAJU</t>
  </si>
  <si>
    <t>GELOST</t>
  </si>
  <si>
    <t>May</t>
  </si>
  <si>
    <t>SANNA</t>
  </si>
  <si>
    <t>ZARLI</t>
  </si>
  <si>
    <t>KAFAN</t>
  </si>
  <si>
    <t>REIJO</t>
  </si>
  <si>
    <t>DIAK</t>
  </si>
  <si>
    <t>MIRH</t>
  </si>
  <si>
    <t>NOBBR</t>
  </si>
  <si>
    <t>ELAHI</t>
  </si>
  <si>
    <t>AMAEL</t>
  </si>
  <si>
    <t>ELBMO</t>
  </si>
  <si>
    <t>HALRI</t>
  </si>
  <si>
    <t>LAWEL</t>
  </si>
  <si>
    <t>PUCCH</t>
  </si>
  <si>
    <t>ROTMA</t>
  </si>
  <si>
    <t>MCCCA1</t>
  </si>
  <si>
    <t>DRELA</t>
  </si>
  <si>
    <t>ROUMA1</t>
  </si>
  <si>
    <t>EICTO</t>
  </si>
  <si>
    <t>WILDA1</t>
  </si>
  <si>
    <t>EDMJI</t>
  </si>
  <si>
    <t>RESJO</t>
  </si>
  <si>
    <t>VILJO1</t>
  </si>
  <si>
    <t>REYAR</t>
  </si>
  <si>
    <t>NADSC</t>
  </si>
  <si>
    <t>SAMRA</t>
  </si>
  <si>
    <t>LYSDA</t>
  </si>
  <si>
    <t>Jun</t>
  </si>
  <si>
    <t>No MD</t>
  </si>
  <si>
    <t>EDDOC</t>
  </si>
  <si>
    <t>OHRMA</t>
  </si>
  <si>
    <t>HUNRO</t>
  </si>
  <si>
    <t>LARRO2</t>
  </si>
  <si>
    <t>PERPE1</t>
  </si>
  <si>
    <t>FIGVE</t>
  </si>
  <si>
    <t>COLKE</t>
  </si>
  <si>
    <t>ANGDA</t>
  </si>
  <si>
    <t>HASNA</t>
  </si>
  <si>
    <t>KLEDE</t>
  </si>
  <si>
    <t>LAMRA</t>
  </si>
  <si>
    <t>MCCSE</t>
  </si>
  <si>
    <t>OZCMI</t>
  </si>
  <si>
    <t>AYANA</t>
  </si>
  <si>
    <t>THODO</t>
  </si>
  <si>
    <t>FARMA</t>
  </si>
  <si>
    <t>Jul</t>
  </si>
  <si>
    <t>VALDA</t>
  </si>
  <si>
    <t>ATARA</t>
  </si>
  <si>
    <t>NAPAN</t>
  </si>
  <si>
    <t>GUZKA</t>
  </si>
  <si>
    <t>BARSP</t>
  </si>
  <si>
    <t>HAGCO</t>
  </si>
  <si>
    <t>DICSA</t>
  </si>
  <si>
    <t>HAAAM</t>
  </si>
  <si>
    <t>VARAU</t>
  </si>
  <si>
    <t>GEONI</t>
  </si>
  <si>
    <t>NUEJA</t>
  </si>
  <si>
    <t>JANAR</t>
  </si>
  <si>
    <t>DESGA</t>
  </si>
  <si>
    <t>WIRJE</t>
  </si>
  <si>
    <t>MACSC</t>
  </si>
  <si>
    <t>NASCA</t>
  </si>
  <si>
    <t>BRODAM</t>
  </si>
  <si>
    <t>BOBKA</t>
  </si>
  <si>
    <t>MARISI</t>
  </si>
  <si>
    <t>PERAN2</t>
  </si>
  <si>
    <t>CUPAI</t>
  </si>
  <si>
    <t>ZHACH</t>
  </si>
  <si>
    <t>SAAVA</t>
  </si>
  <si>
    <t>CHAET</t>
  </si>
  <si>
    <t>WALMI1</t>
  </si>
  <si>
    <t>SINVI1</t>
  </si>
  <si>
    <t>LIPJA</t>
  </si>
  <si>
    <t>GIBJO1</t>
  </si>
  <si>
    <t>FERMI</t>
  </si>
  <si>
    <t>BARLE1</t>
  </si>
  <si>
    <t>ELBSA</t>
  </si>
  <si>
    <t>MCCNI</t>
  </si>
  <si>
    <t>ADEJO</t>
  </si>
  <si>
    <t>COLAK</t>
  </si>
  <si>
    <t>ABEJE</t>
  </si>
  <si>
    <t>ROJAL</t>
  </si>
  <si>
    <t>WILMARC</t>
  </si>
  <si>
    <t>MADAB</t>
  </si>
  <si>
    <t>BAWSH</t>
  </si>
  <si>
    <t>CRAAL</t>
  </si>
  <si>
    <t>HANAN1</t>
  </si>
  <si>
    <t>CALCA</t>
  </si>
  <si>
    <t>ELINA</t>
  </si>
  <si>
    <t>CHIJA</t>
  </si>
  <si>
    <t>POLAK</t>
  </si>
  <si>
    <t>TSAJO</t>
  </si>
  <si>
    <t>FUSNI</t>
  </si>
  <si>
    <t>COMIS</t>
  </si>
  <si>
    <t>CAMKA</t>
  </si>
  <si>
    <t>YAQZA</t>
  </si>
  <si>
    <t>MERHI</t>
  </si>
  <si>
    <t>VERAR1</t>
  </si>
  <si>
    <t>KHASAM</t>
  </si>
  <si>
    <t>ULLAQ</t>
  </si>
  <si>
    <t>HAMAL</t>
  </si>
  <si>
    <t>BROBR</t>
  </si>
  <si>
    <t>MAJLE</t>
  </si>
  <si>
    <t>Aug</t>
  </si>
  <si>
    <t>LAMYO</t>
  </si>
  <si>
    <t>KANMI</t>
  </si>
  <si>
    <t>TOKOG</t>
  </si>
  <si>
    <t>ARCR</t>
  </si>
  <si>
    <t>SOBAN</t>
  </si>
  <si>
    <t>BATK</t>
  </si>
  <si>
    <t>ROUMA</t>
  </si>
  <si>
    <t>MARDO2</t>
  </si>
  <si>
    <t>CEKEN</t>
  </si>
  <si>
    <t>PHAHA</t>
  </si>
  <si>
    <t>SMILA</t>
  </si>
  <si>
    <t>BANMO</t>
  </si>
  <si>
    <t>AMAKA</t>
  </si>
  <si>
    <t>DANSR</t>
  </si>
  <si>
    <t>RICWI1</t>
  </si>
  <si>
    <t>HERKY</t>
  </si>
  <si>
    <t>BAUKA</t>
  </si>
  <si>
    <t>LORAN</t>
  </si>
  <si>
    <t>PINRO</t>
  </si>
  <si>
    <t>CHAAN2</t>
  </si>
  <si>
    <t>BASKH</t>
  </si>
  <si>
    <t>KIMJA1</t>
  </si>
  <si>
    <t>JOYPE</t>
  </si>
  <si>
    <t>BABLIS</t>
  </si>
  <si>
    <t>Sep</t>
  </si>
  <si>
    <t>MARMA1</t>
  </si>
  <si>
    <t>BUTA</t>
  </si>
  <si>
    <t>RUIUJUA</t>
  </si>
  <si>
    <t>SARA</t>
  </si>
  <si>
    <t>ABDHA</t>
  </si>
  <si>
    <t>SAOJO</t>
  </si>
  <si>
    <t>AVEJO</t>
  </si>
  <si>
    <t>MESSAN</t>
  </si>
  <si>
    <t>OLIMA1</t>
  </si>
  <si>
    <t>DNK</t>
  </si>
  <si>
    <t>PASAR</t>
  </si>
  <si>
    <t>MANNE</t>
  </si>
  <si>
    <t>JAFAA</t>
  </si>
  <si>
    <t>SIGST</t>
  </si>
  <si>
    <t>LECUO</t>
  </si>
  <si>
    <t>ROBER</t>
  </si>
  <si>
    <t>GUNKA</t>
  </si>
  <si>
    <t>SOUKI</t>
  </si>
  <si>
    <t>BRICH1</t>
  </si>
  <si>
    <t>CARJO3</t>
  </si>
  <si>
    <t>SACRE</t>
  </si>
  <si>
    <t>Oct</t>
  </si>
  <si>
    <t>CABRA</t>
  </si>
  <si>
    <t>GODYE</t>
  </si>
  <si>
    <t>RODKE</t>
  </si>
  <si>
    <t>RODCH</t>
  </si>
  <si>
    <t>FIGLU</t>
  </si>
  <si>
    <t>RIEZU</t>
  </si>
  <si>
    <t>ALOMI</t>
  </si>
  <si>
    <t>ESTAN</t>
  </si>
  <si>
    <t>LOSRI</t>
  </si>
  <si>
    <t>CLAJAS</t>
  </si>
  <si>
    <t>VARVI1</t>
  </si>
  <si>
    <t>LARER1</t>
  </si>
  <si>
    <t>CHAFI</t>
  </si>
  <si>
    <t>KOWIN</t>
  </si>
  <si>
    <t>LIRHU</t>
  </si>
  <si>
    <t>CHIMA</t>
  </si>
  <si>
    <t>ROUSU</t>
  </si>
  <si>
    <t>CPDR1</t>
  </si>
  <si>
    <t>NGUBI</t>
  </si>
  <si>
    <t>Nov</t>
  </si>
  <si>
    <t>VEGRA1</t>
  </si>
  <si>
    <t>HUSB</t>
  </si>
  <si>
    <t>EKIBR</t>
  </si>
  <si>
    <t>.SELF</t>
  </si>
  <si>
    <t>LINM</t>
  </si>
  <si>
    <t>WELSH1</t>
  </si>
  <si>
    <t>SCHKI</t>
  </si>
  <si>
    <t>AGGNI</t>
  </si>
  <si>
    <t>RUZNA</t>
  </si>
  <si>
    <t>KACAD</t>
  </si>
  <si>
    <t>NGUTHU</t>
  </si>
  <si>
    <t>JANMA</t>
  </si>
  <si>
    <t>EDMJO1</t>
  </si>
  <si>
    <t>VAREN</t>
  </si>
  <si>
    <t>YAZGE</t>
  </si>
  <si>
    <t>SHRKU</t>
  </si>
  <si>
    <t>ALAMA</t>
  </si>
  <si>
    <t>RIOJO</t>
  </si>
  <si>
    <t>CANDA</t>
  </si>
  <si>
    <t>RIVAS PA, RODOLFO O</t>
  </si>
  <si>
    <t>QUICUTI PA, NICOLE</t>
  </si>
  <si>
    <t>PAVON OGANDO ARNP, FRANK</t>
  </si>
  <si>
    <t>HENRY-JOHNSON MD, ALYSHA E</t>
  </si>
  <si>
    <t>MORRIS ARNP, ANGELIQUE M</t>
  </si>
  <si>
    <t>PINO RUIZ ARNP, DANIEL</t>
  </si>
  <si>
    <t>ROTOLO MD, ALYSSA</t>
  </si>
  <si>
    <t>SEDA MD, JESUS A</t>
  </si>
  <si>
    <t>TRACY PA, ELEANOR G</t>
  </si>
  <si>
    <t>OROPESA ARNP, GRAZIA M</t>
  </si>
  <si>
    <t>SUERO-SALVADOR MD, TITO</t>
  </si>
  <si>
    <t>DOURIEZ MD, CAROLE A</t>
  </si>
  <si>
    <t>GUTIERREZ MD, ALDO</t>
  </si>
  <si>
    <t>QUINONES-DEECHEGARAY, JESSICA</t>
  </si>
  <si>
    <t>RAVAL DO, HITESH Y</t>
  </si>
  <si>
    <t>DAUD MD, LAZARO C</t>
  </si>
  <si>
    <t>DHADWAL MD, ANISH H</t>
  </si>
  <si>
    <t>SALIBA MD, GEORGES N</t>
  </si>
  <si>
    <t>COUSINS MD, RODERICK D</t>
  </si>
  <si>
    <t>GOLDEN MD, ANTOINETTE</t>
  </si>
  <si>
    <t>VASQUEZ MD, DIBANNI</t>
  </si>
  <si>
    <t>ROVIRA-FIGUEROA MD, HELEN</t>
  </si>
  <si>
    <t>KUTNER DO, DANELLE A</t>
  </si>
  <si>
    <t>AVERBACH MD, JOSEPH B</t>
  </si>
  <si>
    <t>ABRAM MD, ELIZABETH</t>
  </si>
  <si>
    <t>AVILES-LUGO MD, NICOLE M</t>
  </si>
  <si>
    <t>XAVIER MD, ALBIN</t>
  </si>
  <si>
    <t>D'ALONZO MD, WALTER M</t>
  </si>
  <si>
    <t>CHAPELLE PA, RYAN D</t>
  </si>
  <si>
    <t>MEDWID MD, KELLY J</t>
  </si>
  <si>
    <t>BAZEMORE JR MD, DEREK</t>
  </si>
  <si>
    <t>MARTINEZ-URTARTE MD, DANIEL</t>
  </si>
  <si>
    <t>FARID PA, IMRAN</t>
  </si>
  <si>
    <t>NO PHYSICIAN NAMGE GIVEN</t>
  </si>
  <si>
    <t>RUIZ-VALCARCEL MD, CARMEN</t>
  </si>
  <si>
    <t>KNABBEN MD, VINICIUS</t>
  </si>
  <si>
    <t>PINEDA MD, ANA I</t>
  </si>
  <si>
    <t>ANTONOV MD, PAVEL</t>
  </si>
  <si>
    <t>JENSEN MD, STEFAN E</t>
  </si>
  <si>
    <t>BREA MD, ISABEL J</t>
  </si>
  <si>
    <t>MORALES MD, FABIAN V</t>
  </si>
  <si>
    <t>YATZKAN MD, MOSHE D</t>
  </si>
  <si>
    <t>COPELI MD, ERIC</t>
  </si>
  <si>
    <t>MEDINA-BLASINI MD, YIRAIMA E</t>
  </si>
  <si>
    <t>KING MD, KEVIN C</t>
  </si>
  <si>
    <t>MEDINA PA, ALICIA C</t>
  </si>
  <si>
    <t>MEHRANI PA, TINA</t>
  </si>
  <si>
    <t>SIROVICH MD, DANIEL A</t>
  </si>
  <si>
    <t>TARSHIS MD, SAMANTHA</t>
  </si>
  <si>
    <t>KONERI MD, NICHOLAS A</t>
  </si>
  <si>
    <t>MALDONADO MD, ROBERT A</t>
  </si>
  <si>
    <t>PROZA MD, JOSEPH F</t>
  </si>
  <si>
    <t>PATEL MD, SIMA A</t>
  </si>
  <si>
    <t>MARTIN MD, KENT G</t>
  </si>
  <si>
    <t>POLERA DO, CATHERINE B</t>
  </si>
  <si>
    <t>BASTOS MARRERO MD, JORGE L</t>
  </si>
  <si>
    <t>CARO SANCHEZ MD, RINALDO</t>
  </si>
  <si>
    <t>MARIMON MD, ADRIAN T</t>
  </si>
  <si>
    <t>RAZDAN MD, SANJAY</t>
  </si>
  <si>
    <t>VIGOA MD, LAZARO</t>
  </si>
  <si>
    <t>BUI DO, TRIMINH H</t>
  </si>
  <si>
    <t>GRENIER DO, DANIEL A</t>
  </si>
  <si>
    <t>GIROUX DO, RICHARD D</t>
  </si>
  <si>
    <t>STURM MD, ANDREW P</t>
  </si>
  <si>
    <t>MEZE DO, MEZEDA</t>
  </si>
  <si>
    <t>BOWRY MD, RIDDHI</t>
  </si>
  <si>
    <t>MCDOW DO, CHRISTOPHER C</t>
  </si>
  <si>
    <t>SMITH ARNP, MECHELE L</t>
  </si>
  <si>
    <t>LATINO PA, JUSTIN D</t>
  </si>
  <si>
    <t>BALINT PA, BRIAN E</t>
  </si>
  <si>
    <t>ABRAHAM PA, VARKEY</t>
  </si>
  <si>
    <t>HAMMAD MD, OMAR</t>
  </si>
  <si>
    <t>SALEHI MD, SHARIF</t>
  </si>
  <si>
    <t>CANO PA, DAILA A</t>
  </si>
  <si>
    <t>HAAS PA, EVAN MATTHEW</t>
  </si>
  <si>
    <t>LUGO PA, ROBERTO A</t>
  </si>
  <si>
    <t>ZALACAIN MD, JOAQUIN F</t>
  </si>
  <si>
    <t>HARRIS MD, HILLEL Z</t>
  </si>
  <si>
    <t>BURICH PA, DESIREE LOUISE</t>
  </si>
  <si>
    <t>KEEHN DO, STEVEN B</t>
  </si>
  <si>
    <t>MEELER PA, MARILEE M</t>
  </si>
  <si>
    <t>YUDIS ARNP, MARINA</t>
  </si>
  <si>
    <t>NECKRITZ DO, DAVID P</t>
  </si>
  <si>
    <t>SHIRLEY PA, LAUREN KAY</t>
  </si>
  <si>
    <t>BOJAN MD, DAVID</t>
  </si>
  <si>
    <t>PRILUTSKY PA, POLINA</t>
  </si>
  <si>
    <t>KROSNEY MD, JUDSON N</t>
  </si>
  <si>
    <t>BUCHHOLZ DO, KEITH L</t>
  </si>
  <si>
    <t>FOWLER MD, DAVID M</t>
  </si>
  <si>
    <t>LEMAY DO, CHRISTOPHER R</t>
  </si>
  <si>
    <t>HUYNH DO, LEO</t>
  </si>
  <si>
    <t>CRANE MD, JOSEPH T</t>
  </si>
  <si>
    <t>HUFF PA, RICHARD K</t>
  </si>
  <si>
    <t>CLOHESSY DO, BRIAN J</t>
  </si>
  <si>
    <t>FISH DO, JAMES A</t>
  </si>
  <si>
    <t>REDMAN MD, DANNY</t>
  </si>
  <si>
    <t>RUMBALL MD, CASWELL J</t>
  </si>
  <si>
    <t>ZHAO MD, XINMENG</t>
  </si>
  <si>
    <t>GRECO DO, FRANCINE</t>
  </si>
  <si>
    <t>POE MD, CHRISTOPHER D</t>
  </si>
  <si>
    <t>ST CLAIR MD, DOUGLAS</t>
  </si>
  <si>
    <t>GONZALEZ MD, JOSE M</t>
  </si>
  <si>
    <t>FELICIANO MD, ANGEL</t>
  </si>
  <si>
    <t>SOHN MD, KENNETH D</t>
  </si>
  <si>
    <t>VO DO, HOANG MINH</t>
  </si>
  <si>
    <t>TULSIAK MD, DAVID</t>
  </si>
  <si>
    <t>NISENBAUM DO, ROBERT</t>
  </si>
  <si>
    <t>MOLINARO DO, NICOLE M</t>
  </si>
  <si>
    <t>FELD MD, DAVID W</t>
  </si>
  <si>
    <t>MOHAMED MD, NEGAR S</t>
  </si>
  <si>
    <t>MONTES-LOPEZ ARNP, ANNETTE</t>
  </si>
  <si>
    <t>ORTIZ-BAEZ MD, FERNANDO</t>
  </si>
  <si>
    <t>REYNOLDS PA, WILLIAM D</t>
  </si>
  <si>
    <t>NORMAN MD, KYLE S</t>
  </si>
  <si>
    <t>CHANDLER MD, MARK R</t>
  </si>
  <si>
    <t>CRUZ PA, CHRISTINE</t>
  </si>
  <si>
    <t>STONER MD, RICHARD S</t>
  </si>
  <si>
    <t>MASON MD, BENJAMIN D</t>
  </si>
  <si>
    <t>GREENBERG PA, MICHAEL</t>
  </si>
  <si>
    <t>KLAWINSKI NP, NANCY G</t>
  </si>
  <si>
    <t>RAY ARNP, JACQUELINE</t>
  </si>
  <si>
    <t>NIMETH PA, MARTINA MARIE</t>
  </si>
  <si>
    <t>MEDAN PA, DAUWD</t>
  </si>
  <si>
    <t>FUDAY NP, ANGELA N</t>
  </si>
  <si>
    <t>WALKER MD, AYANNA D</t>
  </si>
  <si>
    <t>KANE PA, LORETTA M</t>
  </si>
  <si>
    <t>RIVERA-RIVERA MD, EDGARDO</t>
  </si>
  <si>
    <t>AMICO MD, KENDRA L</t>
  </si>
  <si>
    <t>MCNALLY PA, MELISSA L</t>
  </si>
  <si>
    <t>GADALEAN DO, CHRISTINA A</t>
  </si>
  <si>
    <t>WILLIS MD, SCOTT</t>
  </si>
  <si>
    <t>LAMBIE DO, NATALIE</t>
  </si>
  <si>
    <t>BABB ARNP, LISA J</t>
  </si>
  <si>
    <t>HARBOUR DO, DAVID M</t>
  </si>
  <si>
    <t>LORENZETTI MD, BRETT A</t>
  </si>
  <si>
    <t>WALKER MD, JOSHUA A</t>
  </si>
  <si>
    <t>LESTER PA, ROBIN D</t>
  </si>
  <si>
    <t>SCIDMORE PA, GARY</t>
  </si>
  <si>
    <t>MILLER MD, BRIAN D</t>
  </si>
  <si>
    <t>WILEY DO, BRIAN D</t>
  </si>
  <si>
    <t>HORN PA, JOHN A</t>
  </si>
  <si>
    <t>POLLARD MD, STEPHEN</t>
  </si>
  <si>
    <t>PETRIK MD, RICHARD F</t>
  </si>
  <si>
    <t>MATHSON PA, MICHAEL E</t>
  </si>
  <si>
    <t>WIDMER MD, DEBORAH A</t>
  </si>
  <si>
    <t>FALGIANI MD, MICHAEL L</t>
  </si>
  <si>
    <t>KILLELEA MD, ALISON</t>
  </si>
  <si>
    <t>BRASETH MD, NOEL</t>
  </si>
  <si>
    <t>HOWELL PA, KEVIN</t>
  </si>
  <si>
    <t>INGULSRUD MD, ERIC B</t>
  </si>
  <si>
    <t>RUMNOCK ARNP, ASHLEY</t>
  </si>
  <si>
    <t>STEVENS ARNP, RACHEL</t>
  </si>
  <si>
    <t>WELBERN MD, VANESSA R</t>
  </si>
  <si>
    <t>SMOOK PA, JASON</t>
  </si>
  <si>
    <t>VITERITTI DO, JOHN J</t>
  </si>
  <si>
    <t>DESAI MD, BOBBY K</t>
  </si>
  <si>
    <t>MCCAIG MD, CAMERON S</t>
  </si>
  <si>
    <t>VELOSA PAC, DUARTE</t>
  </si>
  <si>
    <t>ANILUS MD, VESTA</t>
  </si>
  <si>
    <t>METZGER PA, MICHELLE E</t>
  </si>
  <si>
    <t>WILSON MD, DAVID L</t>
  </si>
  <si>
    <t>SHER DO, SYED OSAMA</t>
  </si>
  <si>
    <t>STEENSTRA DO, ROBYN</t>
  </si>
  <si>
    <t>PALACIOS PA, RAFAEL</t>
  </si>
  <si>
    <t>BRADFORD DO, EVA</t>
  </si>
  <si>
    <t>LYSSY MD, DOUGLAS A</t>
  </si>
  <si>
    <t>BANERJEE DO, PUSHPAL R</t>
  </si>
  <si>
    <t>GOMILLION PA, JESSICA L</t>
  </si>
  <si>
    <t>BOVELL MD, DON W</t>
  </si>
  <si>
    <t>SANON DO, REGINALD</t>
  </si>
  <si>
    <t>WAXLER DO, JENNIFER L</t>
  </si>
  <si>
    <t>MARCANTONIO MD, DOMENICA</t>
  </si>
  <si>
    <t>AL-MULHEM MD, KHALED M</t>
  </si>
  <si>
    <t>HORENSTEIN MD, JOSHUA ADAM</t>
  </si>
  <si>
    <t>IYAMU MD, FACP, KENNETH</t>
  </si>
  <si>
    <t>PAGE PAC, JOHN DWAYNE</t>
  </si>
  <si>
    <t>PALLENS-FELICIANO MD, MARA</t>
  </si>
  <si>
    <t>RAMIREZ-BLESSING DO, CARLOS</t>
  </si>
  <si>
    <t>SAVANI MD, PARESH</t>
  </si>
  <si>
    <t>SAVKO DO, ELIZABETH A</t>
  </si>
  <si>
    <t>MURRAY PA, INGRID</t>
  </si>
  <si>
    <t>KUERBITZ PA, TODD F</t>
  </si>
  <si>
    <t>DUB MD, LARISSA S</t>
  </si>
  <si>
    <t>ROSARIO MD, JAVIER E</t>
  </si>
  <si>
    <t>MACINTOSH MD, TRACY</t>
  </si>
  <si>
    <t>GANTI MD, LATHA</t>
  </si>
  <si>
    <t>SINGH MD, AMNINDER</t>
  </si>
  <si>
    <t>DIAZ MD, VANESSA I</t>
  </si>
  <si>
    <t>LEBOWITZ MD, DAVID C</t>
  </si>
  <si>
    <t>COLON CRUZ MD, EDDID</t>
  </si>
  <si>
    <t>FREDERIQUE-BELL PAC, PEGGY</t>
  </si>
  <si>
    <t>MACK MD, RENE S</t>
  </si>
  <si>
    <t>ROKA MD, ABHISHEK</t>
  </si>
  <si>
    <t>RUBERO MD, JOSE A</t>
  </si>
  <si>
    <t>WEBB MD, AMANDA L</t>
  </si>
  <si>
    <t>BENZING MD, ADAM C</t>
  </si>
  <si>
    <t>LEON MD, LEOH N II</t>
  </si>
  <si>
    <t>BALLINGER MD, BETHANY LUCILLE</t>
  </si>
  <si>
    <t>HAMILTON MD, OTENI G</t>
  </si>
  <si>
    <t>KALIDAS MD, POONAM K</t>
  </si>
  <si>
    <t>ACOSTA-SANCHEZ MD, ISRAEL E</t>
  </si>
  <si>
    <t>ADAM MD, GULEID</t>
  </si>
  <si>
    <t>HASSAN MD, KEITH L</t>
  </si>
  <si>
    <t>OKUDA MD, YASUHARU</t>
  </si>
  <si>
    <t>TEAGUE MD, AMBER H</t>
  </si>
  <si>
    <t>BERGMAN DO, JEFFERY J</t>
  </si>
  <si>
    <t>WILKERSON DO, JANI C</t>
  </si>
  <si>
    <t>GOODMAN MD, GARY A</t>
  </si>
  <si>
    <t>CABRERA DO, ROLANDO G</t>
  </si>
  <si>
    <t>FGUYER MD, SLEEM</t>
  </si>
  <si>
    <t>KRAMER MD, NICHOLAS M</t>
  </si>
  <si>
    <t>ELAHI MD, SHAHID</t>
  </si>
  <si>
    <t>SETHI MD, HANISH</t>
  </si>
  <si>
    <t>PATEL MD, BHUPENDRA M</t>
  </si>
  <si>
    <t>PERRONE DO, DANA M</t>
  </si>
  <si>
    <t>VARGAS MD, ALFREDO A</t>
  </si>
  <si>
    <t>TAHIR MD, SADAF</t>
  </si>
  <si>
    <t>BIALECKI MD, PHILLIPH</t>
  </si>
  <si>
    <t>KEY MD, JASON S</t>
  </si>
  <si>
    <t>VON BARGEN DO, WILLIAM F</t>
  </si>
  <si>
    <t>ADERA MD, HABTU M</t>
  </si>
  <si>
    <t>DUNLAP PA, KELLIE J</t>
  </si>
  <si>
    <t>SALAS PA, JENNIFER</t>
  </si>
  <si>
    <t>STAPLETON PA, SANDRA</t>
  </si>
  <si>
    <t>REYNOLDS PA, TERRY RAY</t>
  </si>
  <si>
    <t>AHMED MD, SHAFEEQ</t>
  </si>
  <si>
    <t>KORAIBAA MD, KHADIDJA</t>
  </si>
  <si>
    <t>SLANE DO, MATTHEW L</t>
  </si>
  <si>
    <t>SLANE MD, VALORI H</t>
  </si>
  <si>
    <t>KALLI MD, VENKATA SHILPA</t>
  </si>
  <si>
    <t>AMARAL MD, MATIAS M</t>
  </si>
  <si>
    <t>QUINTERO MD, SAUL</t>
  </si>
  <si>
    <t>COHEN MD, NICOLE L</t>
  </si>
  <si>
    <t>ZAMOTMONTALVO MD, NILLIAN</t>
  </si>
  <si>
    <t>AMADOR MD, MARIA E</t>
  </si>
  <si>
    <t>MEDWINTER ARNP, ANDREA A</t>
  </si>
  <si>
    <t>TERAN-VARGAS MD, RAFAEL A</t>
  </si>
  <si>
    <t>URRUTIA-MADRID MD, JOSE G</t>
  </si>
  <si>
    <t>ROACH DO, JAMES</t>
  </si>
  <si>
    <t>ADEN MD, DARMAAN O</t>
  </si>
  <si>
    <t>ANGLADE MD, MOISE W</t>
  </si>
  <si>
    <t>NEDDO ARNP, DEVIN A</t>
  </si>
  <si>
    <t>NOBLE MD, BERNARD CHESLEY</t>
  </si>
  <si>
    <t>NESSELROTH MD, SUSAN M</t>
  </si>
  <si>
    <t>UNKNOWN</t>
  </si>
  <si>
    <t>NAGEL PA, JASON A</t>
  </si>
  <si>
    <t>MULLIKIN ARNP, AMY</t>
  </si>
  <si>
    <t>EDWARDS DO, RICHARD</t>
  </si>
  <si>
    <t>EISNOR MD, DEREK</t>
  </si>
  <si>
    <t>ALTEKREETI MD, ABDULJABBAR</t>
  </si>
  <si>
    <t>HALL MD, JONATHAN</t>
  </si>
  <si>
    <t>PIERRE MD, YVES-LANDE</t>
  </si>
  <si>
    <t>TIMBOL MD, RANDOLPH N</t>
  </si>
  <si>
    <t>GUCUK IPEK MD, ESRA</t>
  </si>
  <si>
    <t>CHIMALAKONDA MD, NIHARIKA</t>
  </si>
  <si>
    <t>SANSON MD, TRACY G</t>
  </si>
  <si>
    <t>DUMITRU MD, JON K</t>
  </si>
  <si>
    <t>WILLIS MD, DAVID CHARLES</t>
  </si>
  <si>
    <t>TEPPER MD, EVAN B</t>
  </si>
  <si>
    <t>BALOGUN DO, MODINAT Y</t>
  </si>
  <si>
    <t>NGUYEN DO, DAVID</t>
  </si>
  <si>
    <t>ABRAHAO MD, PAULA</t>
  </si>
  <si>
    <t>HOGGARD MD, ANEITRA D</t>
  </si>
  <si>
    <t>SHAH MD, SHIVAN M</t>
  </si>
  <si>
    <t>MACHADO ARNP, NATALIE</t>
  </si>
  <si>
    <t>MCKENNEY MD, MARK G</t>
  </si>
  <si>
    <t>SHAHZEIDI MD, SHAHRIAR</t>
  </si>
  <si>
    <t>TUDELA MD, FRANCISCO JR</t>
  </si>
  <si>
    <t>CARABALLO DO, THOMAS F</t>
  </si>
  <si>
    <t>TENBRINK MD, KELLY J</t>
  </si>
  <si>
    <t>MCCALLA MD, TIFFANY N</t>
  </si>
  <si>
    <t>COCHRAN MD, JAMES M</t>
  </si>
  <si>
    <t>PRAKASH MD, SHAWN K</t>
  </si>
  <si>
    <t>TURNER DO, JOHN</t>
  </si>
  <si>
    <t>BAGGETT PA, MATTHEW</t>
  </si>
  <si>
    <t>KHOURI MD, ELIE</t>
  </si>
  <si>
    <t>BELL DO, MARGARET</t>
  </si>
  <si>
    <t>HALL-MOORE MD, KIMBERLY A</t>
  </si>
  <si>
    <t>USBERGHI DO, MICHAEL J</t>
  </si>
  <si>
    <t>TRANCE DO, GARRETT</t>
  </si>
  <si>
    <t>MORALES LAPPOT MD, JOAN</t>
  </si>
  <si>
    <t>RAJASEKARAN MD, ARUN</t>
  </si>
  <si>
    <t>CLARK-BARBER DO, DAWN M</t>
  </si>
  <si>
    <t>NASR MD, RAMY M</t>
  </si>
  <si>
    <t>BURO DO, DOMINICK</t>
  </si>
  <si>
    <t>SWIETARSKI MD, ROBERT H</t>
  </si>
  <si>
    <t>JIMINIAN-WILMOT MD, AMIN</t>
  </si>
  <si>
    <t>HERNANDEZ MD, ELIZABETH M</t>
  </si>
  <si>
    <t>LAM MD, CRYSTAL N</t>
  </si>
  <si>
    <t>PARIKH MD, PARTH</t>
  </si>
  <si>
    <t>BETHENCOURT MD, MIRABAL</t>
  </si>
  <si>
    <t>GONZALEZ MD, MANUEL M</t>
  </si>
  <si>
    <t>DIX DO, ALEXA A</t>
  </si>
  <si>
    <t>PAPANDREOU DO, STAVROS</t>
  </si>
  <si>
    <t>LEE CHING MD, CATHY</t>
  </si>
  <si>
    <t>ALEMAN-BRIZUELA MD, VLADANA</t>
  </si>
  <si>
    <t>MISHKIN MD, DAVID R</t>
  </si>
  <si>
    <t>COBA MD, JOSE V</t>
  </si>
  <si>
    <t>WASSERMAN MD, SARA</t>
  </si>
  <si>
    <t>DIPRIMO ARNP, JAMIE</t>
  </si>
  <si>
    <t>VALLADARES MD, GLENN R</t>
  </si>
  <si>
    <t>GARCIA LABOY MD, OMAR</t>
  </si>
  <si>
    <t>NUNEZ ARNP, OSCAR ALEXIS JR</t>
  </si>
  <si>
    <t>WARMAN MD MD, POONAM</t>
  </si>
  <si>
    <t>PATEL MD, HIREN</t>
  </si>
  <si>
    <t>BHATTACHARYA MD, SREYASI</t>
  </si>
  <si>
    <t>BARRON MD, SCOTT A</t>
  </si>
  <si>
    <t>SECREST MD, JULIE K</t>
  </si>
  <si>
    <t>GELOVICH MD, STEPHEN P</t>
  </si>
  <si>
    <t>SANCHEZ MD, NADIUSKA I</t>
  </si>
  <si>
    <t>ZARAGOZA MD, LIANNE</t>
  </si>
  <si>
    <t>KAFROUNIGERGES MD, ANTONI R</t>
  </si>
  <si>
    <t>REIMON MD, JOSEPH DANIEL</t>
  </si>
  <si>
    <t>DIAZ MD, KARINA A</t>
  </si>
  <si>
    <t>MIR MD, HAARIS S</t>
  </si>
  <si>
    <t>NOBILETTE DO, BRITTANY</t>
  </si>
  <si>
    <t>EL ALAMI MD, HICHAM</t>
  </si>
  <si>
    <t>AMADOR MD, ELIAS N</t>
  </si>
  <si>
    <t>ELBALLAT MD, MOHAMMAD</t>
  </si>
  <si>
    <t>HALLENBECK ARNP, RIA N</t>
  </si>
  <si>
    <t>LAWS MD, ELIZABETH B</t>
  </si>
  <si>
    <t>PUCHFERRAN MD, CHRISTOPHER</t>
  </si>
  <si>
    <t>ROTHENBERG MD, MARK D</t>
  </si>
  <si>
    <t>DREYFUSS DO, LAURENT</t>
  </si>
  <si>
    <t>ROUHANI MD, MAZYAR</t>
  </si>
  <si>
    <t>EICHELBERGER DO, TODD WALTER</t>
  </si>
  <si>
    <t>WILLIAMS MD, DAVID E</t>
  </si>
  <si>
    <t>EDMUND MD, JOSEPH</t>
  </si>
  <si>
    <t>RESTREPO DO, JORGE A</t>
  </si>
  <si>
    <t>VILLA MD, JOHN F</t>
  </si>
  <si>
    <t>REYES MD, ARNALDO E</t>
  </si>
  <si>
    <t>NADENIK DO, SCOTT A</t>
  </si>
  <si>
    <t>SAMLAL MD, RAVI</t>
  </si>
  <si>
    <t>LYSKOWKSI PA, DAVID</t>
  </si>
  <si>
    <t>NO MD</t>
  </si>
  <si>
    <t>EDDOC-GENERIC MD FOR EDM</t>
  </si>
  <si>
    <t>OHRI MD, MAYANK</t>
  </si>
  <si>
    <t>HUNTER MD, ROBERT LAWRENCE</t>
  </si>
  <si>
    <t>LARSEN MD, ROBERT G</t>
  </si>
  <si>
    <t>PEREZ MD, PEDRO I</t>
  </si>
  <si>
    <t>STCLAIR MD, DOUGLAS ARTHUR</t>
  </si>
  <si>
    <t>FIGUEROA MD, VERONICA D</t>
  </si>
  <si>
    <t>COLARIC MD, KENNETH B</t>
  </si>
  <si>
    <t>MCCCAIG MD, CAMERON</t>
  </si>
  <si>
    <t>ANG MD, DARWIN</t>
  </si>
  <si>
    <t>HASTINGS DO, NATHAN MICHAEL</t>
  </si>
  <si>
    <t>KLEMCZAK DO, DENISE L</t>
  </si>
  <si>
    <t>LAMBERT DO, RACHEL</t>
  </si>
  <si>
    <t>MCCARTY DO, SEAN F</t>
  </si>
  <si>
    <t>OZCAN MD, MICHELLE S</t>
  </si>
  <si>
    <t>AYAD MD, NANCY</t>
  </si>
  <si>
    <t>THOMPSON MD, DOMINIQUE</t>
  </si>
  <si>
    <t>FARRAYE MD, MARC</t>
  </si>
  <si>
    <t>VALENZUELA MD, DANIELA P</t>
  </si>
  <si>
    <t>ATAYA MD, RAMSEY</t>
  </si>
  <si>
    <t>NAPIER MD, ANDREW</t>
  </si>
  <si>
    <t>GUZMAN MELERO MD, KARLA</t>
  </si>
  <si>
    <t>BARELA MD, SPENCER E</t>
  </si>
  <si>
    <t>HAGEN MD, COLIN</t>
  </si>
  <si>
    <t>DICHTER MD, SARAH L</t>
  </si>
  <si>
    <t>HAAN MD, AMANDA</t>
  </si>
  <si>
    <t>VARONA BERDIAL MD, AURELIO</t>
  </si>
  <si>
    <t>GEORGES MD, NIKKITTA</t>
  </si>
  <si>
    <t>NUESA MD, JASMINIA</t>
  </si>
  <si>
    <t>JANDU MD, ARVINDER S</t>
  </si>
  <si>
    <t>DESINORD DPM, GARY</t>
  </si>
  <si>
    <t>WIRE MD, JESSICA</t>
  </si>
  <si>
    <t>MACDOUGALL MD, SCOTT W</t>
  </si>
  <si>
    <t>NASR EL NIMER MD, CARLOS</t>
  </si>
  <si>
    <t>BROWN-VARGAS MD, DAMARIS</t>
  </si>
  <si>
    <t>BOBOTIS PA, KATHERINE A</t>
  </si>
  <si>
    <t>MARTINEZ MD, ISIDRO</t>
  </si>
  <si>
    <t>PERRIN DO, ANTHONY T</t>
  </si>
  <si>
    <t>CUPID MD, AISHA J</t>
  </si>
  <si>
    <t>ZHANG MD, CHEN</t>
  </si>
  <si>
    <t>SAADAT MD, VANDAD</t>
  </si>
  <si>
    <t>CHAPIN MD, ETHAN ADAIR</t>
  </si>
  <si>
    <t>WALLEN DO, MICHELLE</t>
  </si>
  <si>
    <t>SINGH MD, VIR</t>
  </si>
  <si>
    <t>LIPPERT MD, JASON HARRIS</t>
  </si>
  <si>
    <t>GIBNEY MD, JOSEPH MICHAEL</t>
  </si>
  <si>
    <t>FERRAS MD, MICHAEL WILLIAM</t>
  </si>
  <si>
    <t>BARKER DO, LEE GARRETT</t>
  </si>
  <si>
    <t>ELBADRI MD, SAMYR</t>
  </si>
  <si>
    <t>MCCAULEY MD, NICHOLAS JOHN</t>
  </si>
  <si>
    <t>ADEWUYI MD, JOEL OLUSAYO</t>
  </si>
  <si>
    <t>ABERNATHY DO, JENNIFER K</t>
  </si>
  <si>
    <t>PATEL MD, BHUPENDRAKUMAR</t>
  </si>
  <si>
    <t>ROJAS MD, ALEXIS</t>
  </si>
  <si>
    <t>WILSON-COLEMAN DO, MARCIETTA</t>
  </si>
  <si>
    <t>MADANIEH MD, ABED</t>
  </si>
  <si>
    <t>BAWANY MD, SHEILA</t>
  </si>
  <si>
    <t>CRAEN MD, ALEXANDRA</t>
  </si>
  <si>
    <t>HANNA MD, ANDREW</t>
  </si>
  <si>
    <t>CALLAGHAN MD, CAMERON</t>
  </si>
  <si>
    <t>ELIAS MD, NADIA</t>
  </si>
  <si>
    <t>CHIANG MD, JAMES</t>
  </si>
  <si>
    <t>POLLAK MD, AKIVA</t>
  </si>
  <si>
    <t>TSAU MD, JOSHUA</t>
  </si>
  <si>
    <t>FUSCO MD, NICHOLAS</t>
  </si>
  <si>
    <t>COMBA MD, ISIN</t>
  </si>
  <si>
    <t>CAMARGO MACIAS MD, KATHLYN</t>
  </si>
  <si>
    <t>YAQOOB MD, ZAID</t>
  </si>
  <si>
    <t>MERINO-CHAVEZ MD, HILDA</t>
  </si>
  <si>
    <t>VERA MD, ARIEL E</t>
  </si>
  <si>
    <t>KHAZNADAR MD, SAMER</t>
  </si>
  <si>
    <t>ULLAH DO, AQSA</t>
  </si>
  <si>
    <t>HAMZA MD, ALAN</t>
  </si>
  <si>
    <t>BROWNING DO, BRIAN L</t>
  </si>
  <si>
    <t>MAJAROCON ARNP, LEAH</t>
  </si>
  <si>
    <t>LAM MD, YOSVAN R</t>
  </si>
  <si>
    <t>KANTOR MD, MICAELLA G</t>
  </si>
  <si>
    <t>TOK MD, OGUZ</t>
  </si>
  <si>
    <t>ARCE MD, ROBERTO</t>
  </si>
  <si>
    <t>SOBRADOCHAMBERLAIN MD, ANDRES</t>
  </si>
  <si>
    <t>VARGAS DO, DAMARIS</t>
  </si>
  <si>
    <t>BATASKOV MD, KARRIE L</t>
  </si>
  <si>
    <t>CEKA MD, ENDRI</t>
  </si>
  <si>
    <t>PHAN MD, HAI</t>
  </si>
  <si>
    <t>SMITH DO, LAWRENCE E</t>
  </si>
  <si>
    <t>CONTI PA, LORETTA M</t>
  </si>
  <si>
    <t>BANALA MD, MOUNICA</t>
  </si>
  <si>
    <t>AMARAVADI MD, KAMALAKAR</t>
  </si>
  <si>
    <t>DANTULURI DO, SRINIVAS R</t>
  </si>
  <si>
    <t>RICHARDS MD, WINSTON</t>
  </si>
  <si>
    <t>HERRING DO, KYLE BOWMAN</t>
  </si>
  <si>
    <t>BAUTISTA DO, KATHERINE</t>
  </si>
  <si>
    <t>LORCH MD, ANSLEY</t>
  </si>
  <si>
    <t>PINEDA REYES MD, ROBERTO</t>
  </si>
  <si>
    <t>CHAHIN MD, ANTOUN</t>
  </si>
  <si>
    <t>BASHIR MD, KHAWAJA</t>
  </si>
  <si>
    <t>KIM MD, JAE</t>
  </si>
  <si>
    <t>JOYCE MD, PETER</t>
  </si>
  <si>
    <t>MARTINEZ ABELEDO MD, MARIELA</t>
  </si>
  <si>
    <t>BUTTS-SARVIS MD, ASTRID</t>
  </si>
  <si>
    <t>RUIZ-UNGER MD, JUAN M</t>
  </si>
  <si>
    <t>SARVIS MD, ASTRID B</t>
  </si>
  <si>
    <t>ABDUL, HALEEM MD</t>
  </si>
  <si>
    <t>SAONA MD, JORGE</t>
  </si>
  <si>
    <t>MESORANA MD, SANTIAGO</t>
  </si>
  <si>
    <t>OLIVARES CASTRO MD, MARGARITA</t>
  </si>
  <si>
    <t>PASHA MD, ARASH G</t>
  </si>
  <si>
    <t>MANE MD, NELSON</t>
  </si>
  <si>
    <t>JAFFE MD, AARON</t>
  </si>
  <si>
    <t>SIGNORE PA, STEPHEN J</t>
  </si>
  <si>
    <t>LE DO, CUONG KIM THI</t>
  </si>
  <si>
    <t>FUSCO DO, NICHOLAS</t>
  </si>
  <si>
    <t>ROBALINO GONZAGA MD, ERNESTO</t>
  </si>
  <si>
    <t>GUNN DO, KATHRYNE</t>
  </si>
  <si>
    <t>SOURIAL MD, KIROLUS</t>
  </si>
  <si>
    <t>BRITT MD, CHELSEA</t>
  </si>
  <si>
    <t>CARAVAGLIO MD, JOSEPH</t>
  </si>
  <si>
    <t>SACHDEVA MD, REETIKA</t>
  </si>
  <si>
    <t>CABOS MD, RAUL ALEXANDER</t>
  </si>
  <si>
    <t>GODINEZ MD, YEISSEN</t>
  </si>
  <si>
    <t>RODES PINO MD, KENIA GRETELL</t>
  </si>
  <si>
    <t>RODRIGUEZ MD, CHRISTINA MARIA</t>
  </si>
  <si>
    <t>FIGUEROA CABRERA MD, LUIS</t>
  </si>
  <si>
    <t>RIERA VICENTE MD, ZUYLAN</t>
  </si>
  <si>
    <t>ALOSILLA GALLEGOS MD, MICHAEL</t>
  </si>
  <si>
    <t>ESTEVEZ MD, ANDREA MARIA</t>
  </si>
  <si>
    <t>LOSCALZO PA, RICHARD</t>
  </si>
  <si>
    <t>CLARK MD, JASON M</t>
  </si>
  <si>
    <t>VARKI MD, VIVEK MATHAI</t>
  </si>
  <si>
    <t>LARA MD, ERIKA</t>
  </si>
  <si>
    <t>CHAUDHRY DO, FIRAZ T</t>
  </si>
  <si>
    <t>KO MD, WIN</t>
  </si>
  <si>
    <t>LIRIANO-FANDUIZ MD, HUMBERTO</t>
  </si>
  <si>
    <t>CHIKOVSKY MD, MAX</t>
  </si>
  <si>
    <t>ROUTRAY MD, SUJIT</t>
  </si>
  <si>
    <t>CPOE MD, DOCTOR1</t>
  </si>
  <si>
    <t>NGUYEN MD, BICHVAN THI</t>
  </si>
  <si>
    <t>VEGA MD, RAFAEL G</t>
  </si>
  <si>
    <t>HUSTA MD, BRYAN C</t>
  </si>
  <si>
    <t>EKINDE MD, BRINSLEY</t>
  </si>
  <si>
    <t>SELF REFERRED</t>
  </si>
  <si>
    <t>LINETT DO, MICHAEL L</t>
  </si>
  <si>
    <t>WELLEN ARNP, SHERYLE D</t>
  </si>
  <si>
    <t>SCHULTHEISS MD, KIM EVELYN</t>
  </si>
  <si>
    <t>AGGARWAL MD, NITI</t>
  </si>
  <si>
    <t>RUZMETOVA MD, NARGIZ</t>
  </si>
  <si>
    <t>KACHELMAN DO, ADAM PADEN</t>
  </si>
  <si>
    <t>NGUYEN MD, THU-CUC THI</t>
  </si>
  <si>
    <t>JANARIOUS MD, MARY K</t>
  </si>
  <si>
    <t>REINA FERNANDEZ MD, JORDANA</t>
  </si>
  <si>
    <t>VARGAS MD, ENRIQUE</t>
  </si>
  <si>
    <t>YAZIGI MD, GEORGE</t>
  </si>
  <si>
    <t>SHRINATH MD, KUSHAGRA</t>
  </si>
  <si>
    <t>ALANI MD R1, MAYS</t>
  </si>
  <si>
    <t>RIOS MD, JOSEPH</t>
  </si>
  <si>
    <t>Row Labels</t>
  </si>
  <si>
    <t>Grand Total</t>
  </si>
  <si>
    <t>Dec</t>
  </si>
  <si>
    <t/>
  </si>
  <si>
    <t>AZAJI</t>
  </si>
  <si>
    <t>RANAL</t>
  </si>
  <si>
    <t>ANAAB</t>
  </si>
  <si>
    <t>ZITJ</t>
  </si>
  <si>
    <t>FISLO</t>
  </si>
  <si>
    <t>SRIRU</t>
  </si>
  <si>
    <t>DEMRO</t>
  </si>
  <si>
    <t>HOLMAT</t>
  </si>
  <si>
    <t>ORNRE</t>
  </si>
  <si>
    <t>.ON CALL</t>
  </si>
  <si>
    <t>BECVI</t>
  </si>
  <si>
    <t>IQBOM</t>
  </si>
  <si>
    <t>TORNA</t>
  </si>
  <si>
    <t>RISGE</t>
  </si>
  <si>
    <t xml:space="preserve">COLUMN   </t>
  </si>
  <si>
    <t>DESCRIPTION</t>
  </si>
  <si>
    <t>Total Pts :</t>
  </si>
  <si>
    <t>Total number of patients with an Arrival Date Timestamp, a valid ER mapped location, and not an OBED patient at the Emergency department</t>
  </si>
  <si>
    <t>Duplicate MSE :</t>
  </si>
  <si>
    <t>Percentage of total patients that were greeted by the same provider within the same minute.  Use ADM.PAT.zcus.div.rws.er.phys.greet.analysis for detail.</t>
  </si>
  <si>
    <t>Avg In Bed to Phy Greet :</t>
  </si>
  <si>
    <t>Placed in bed to greeted by physician</t>
  </si>
  <si>
    <t>Avg Arrive to Phy Greet :</t>
  </si>
  <si>
    <t>Arrived to greeted by physician</t>
  </si>
  <si>
    <t>Avg Prov Greet to First Clinical Order :</t>
  </si>
  <si>
    <t>The average time taken from when a patient is greeted by a physician until they receive their first clinical order. To be included, a test must be a RAD, CT, NM, MRI, US, EKG, LAB, MIC, MED, IV or iSTAT Order for Point of Care and order by a midlevel or physician</t>
  </si>
  <si>
    <t>Avg Phy Greet to disp-A :</t>
  </si>
  <si>
    <t>Greeted by physician to disposition; admitted patients only</t>
  </si>
  <si>
    <t>Avg Phy Greet to disp-D :</t>
  </si>
  <si>
    <t>Greeted by physician to disposition; departed patients only</t>
  </si>
  <si>
    <t>Avg LOS Admitted Pts :</t>
  </si>
  <si>
    <t>Admitted patients Length of stay (Arrival to depart from ED)</t>
  </si>
  <si>
    <t>Avg LOS Departed Pts :</t>
  </si>
  <si>
    <t>Departed patients Length of stay (Arrival to depart from ED)</t>
  </si>
  <si>
    <t>Avg LOS low acuity :</t>
  </si>
  <si>
    <t>Triage level 4 and 5 patients Length of stay (Arrival to depart from ED)</t>
  </si>
  <si>
    <t>CT and US Utilization :</t>
  </si>
  <si>
    <t>CT and Ultrasound Utilization percentage breakdown by Admitted, Departed and Pediatric patients</t>
  </si>
  <si>
    <t>LPMSE :</t>
  </si>
  <si>
    <t>Number of patients left prior to Medical screening.</t>
  </si>
  <si>
    <t>LPT :</t>
  </si>
  <si>
    <t>Number of patients left prior to treatment.</t>
  </si>
  <si>
    <t>LPT/LPMSE% :</t>
  </si>
  <si>
    <t>Percentage of patients left prior to Medical screening/treatment.</t>
  </si>
  <si>
    <t>AMA :</t>
  </si>
  <si>
    <t>Number of patients left against medical advice.</t>
  </si>
  <si>
    <t>AMA% :</t>
  </si>
  <si>
    <t>Percentage of patients left against medical advice.</t>
  </si>
  <si>
    <t>Pts/Hr :</t>
  </si>
  <si>
    <t>Count of the number of hours the physician provider greeted patients, divided by the total number of patients greeted by that provider.</t>
  </si>
  <si>
    <t>PMD to admit ord :</t>
  </si>
  <si>
    <t>EDM status PMD (Primary Medical Doctor/Primary Physician notified) to the admission order</t>
  </si>
  <si>
    <t>PDOC Not Signed Pts :</t>
  </si>
  <si>
    <t>Total count of PDOCs not signed by a provider within 24 hours of the patient physically leaving.</t>
  </si>
  <si>
    <t>PDOC Not Signed % :</t>
  </si>
  <si>
    <t>Percentage of the total count of PDOCs not signed by a provider within 24 hours of the patient physically leaving divided by the total patients on the report.</t>
  </si>
  <si>
    <t>Avg Depart to PDOC Signed :</t>
  </si>
  <si>
    <t>The average of the PDOC Signed Date/Time minus the Depart Date/Time of when they physically leave</t>
  </si>
  <si>
    <t>Patient Satisfaction</t>
  </si>
  <si>
    <t>Performance/Output</t>
  </si>
  <si>
    <t>AZARBAL MD, JILLA R</t>
  </si>
  <si>
    <t>RANDO SOUS MD, ALBERTO I</t>
  </si>
  <si>
    <t>ABRANTES MD, ANARELLA</t>
  </si>
  <si>
    <t>ZITEK MD, JOSEPH A</t>
  </si>
  <si>
    <t>FISHMAN MD, DAVID M</t>
  </si>
  <si>
    <t>SRINIVASA MURTHY MD, RUTHVIK</t>
  </si>
  <si>
    <t>DEMARCO JR MR, ROBERT</t>
  </si>
  <si>
    <t>HOLTHAUS PA, MATTHEW</t>
  </si>
  <si>
    <t>ORNA DO, RENATA ESPADREZANE</t>
  </si>
  <si>
    <t>ON CALL PHYSICIAN</t>
  </si>
  <si>
    <t>BECERRA MD, VICTOR</t>
  </si>
  <si>
    <t>IQBAL MD, OMAR</t>
  </si>
  <si>
    <t>TORRES LUNA MD, NANCY</t>
  </si>
  <si>
    <t>RISELY MD, GEOFFREY</t>
  </si>
  <si>
    <t>ED Physician Metrics</t>
  </si>
  <si>
    <t>Subtotal</t>
  </si>
  <si>
    <t>ALL SITES</t>
  </si>
  <si>
    <t>SITE_WT</t>
  </si>
  <si>
    <t>PER_WT</t>
  </si>
  <si>
    <t>R</t>
  </si>
  <si>
    <t>S</t>
  </si>
  <si>
    <t>Patients</t>
  </si>
  <si>
    <t>Avg_in_minutes</t>
  </si>
  <si>
    <t>Metrico</t>
  </si>
  <si>
    <t>Mean</t>
  </si>
  <si>
    <t>Mean_WT</t>
  </si>
  <si>
    <t>ED Physician Metrics:  Arrival to Provider</t>
  </si>
  <si>
    <t>Avg Wait</t>
  </si>
  <si>
    <t>Weight</t>
  </si>
  <si>
    <t>Arriv_to_Prov_Patients</t>
  </si>
  <si>
    <t>Arriv_to_Prov_Avg_Wait</t>
  </si>
  <si>
    <t>Goal</t>
  </si>
  <si>
    <t>YTD Mean</t>
  </si>
  <si>
    <t>YTD Goal</t>
  </si>
  <si>
    <t>Sum of Low_Acuity_Patients</t>
  </si>
  <si>
    <t>Low_Acc_Pts</t>
  </si>
  <si>
    <t>Total</t>
  </si>
  <si>
    <t>Avg_in_minutos</t>
  </si>
  <si>
    <t>Low_Acc%</t>
  </si>
  <si>
    <t>% Low Acc</t>
  </si>
  <si>
    <t>ρ =</t>
  </si>
  <si>
    <t>Med 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</si>
</sst>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#,###.0;\(#,###.0\);\-"/>
    <numFmt numFmtId="165" formatCode="###;\(###\);\-"/>
    <numFmt numFmtId="166" formatCode="###.0;\(###.0\);\-"/>
    <numFmt numFmtId="167" formatCode="#,###;\(#,###\);\-"/>
    <numFmt numFmtId="168" formatCode="###.00;\(###.00\);\-"/>
    <numFmt numFmtId="169" formatCode=".00%;\(.00%\);\-"/>
    <numFmt numFmtId="170" formatCode="_(* #,##0_);_(* \(#,##0\);_(* &quot;-&quot;??_);_(@_)"/>
    <numFmt numFmtId="171" formatCode="0.0%"/>
    <numFmt numFmtId="172" formatCode="_(* #,##0.000_);_(* \(#,##0.000\);_(* &quot;-&quot;??_);_(@_)"/>
  </numFmts>
  <fonts count="16" x14ac:knownFonts="1"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theme="5" tint="-0.249977111117893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u val="doubleAccounting"/>
      <sz val="11"/>
      <color indexed="8"/>
      <name val="Calibri"/>
      <family val="2"/>
      <scheme val="minor"/>
    </font>
    <font>
      <b/>
      <sz val="11"/>
      <color rgb="FF00B0F0"/>
      <name val="Calibri"/>
      <family val="2"/>
      <scheme val="minor"/>
    </font>
    <font>
      <u val="singleAccounting"/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hair">
        <color theme="0" tint="-0.24994659260841701"/>
      </top>
      <bottom/>
      <diagonal/>
    </border>
    <border>
      <left/>
      <right/>
      <top/>
      <bottom style="medium">
        <color theme="0" tint="-0.2499465926084170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</borders>
  <cellStyleXfs count="4">
    <xf numFmtId="0" fontId="0" fillId="0" borderId="0"/>
    <xf numFmtId="0" fontId="1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4" borderId="0" xfId="1" applyFill="1" applyAlignment="1"/>
    <xf numFmtId="0" fontId="1" fillId="0" borderId="0" xfId="1"/>
    <xf numFmtId="0" fontId="2" fillId="4" borderId="0" xfId="1" applyFont="1" applyFill="1" applyBorder="1" applyAlignment="1">
      <alignment horizontal="right" vertical="top" wrapText="1"/>
    </xf>
    <xf numFmtId="0" fontId="3" fillId="4" borderId="0" xfId="1" applyFont="1" applyFill="1" applyBorder="1" applyAlignment="1">
      <alignment horizontal="right" vertical="top" wrapText="1"/>
    </xf>
    <xf numFmtId="0" fontId="0" fillId="5" borderId="0" xfId="0" applyFill="1"/>
    <xf numFmtId="0" fontId="3" fillId="5" borderId="0" xfId="1" applyFont="1" applyFill="1" applyBorder="1" applyAlignment="1">
      <alignment horizontal="right" vertical="top" wrapText="1"/>
    </xf>
    <xf numFmtId="0" fontId="1" fillId="6" borderId="0" xfId="1" applyFill="1"/>
    <xf numFmtId="0" fontId="4" fillId="0" borderId="0" xfId="0" applyFont="1"/>
    <xf numFmtId="0" fontId="4" fillId="2" borderId="0" xfId="0" applyFont="1" applyFill="1" applyAlignment="1">
      <alignment horizontal="center" wrapText="1"/>
    </xf>
    <xf numFmtId="164" fontId="0" fillId="0" borderId="0" xfId="0" applyNumberFormat="1"/>
    <xf numFmtId="0" fontId="0" fillId="0" borderId="0" xfId="0" applyFill="1"/>
    <xf numFmtId="0" fontId="5" fillId="0" borderId="0" xfId="0" applyFont="1"/>
    <xf numFmtId="0" fontId="0" fillId="0" borderId="1" xfId="0" applyBorder="1"/>
    <xf numFmtId="0" fontId="0" fillId="0" borderId="0" xfId="0" applyBorder="1"/>
    <xf numFmtId="0" fontId="0" fillId="0" borderId="2" xfId="0" applyBorder="1" applyAlignment="1">
      <alignment horizontal="center" wrapText="1"/>
    </xf>
    <xf numFmtId="0" fontId="0" fillId="7" borderId="2" xfId="0" applyFill="1" applyBorder="1" applyAlignment="1">
      <alignment horizontal="center" wrapText="1"/>
    </xf>
    <xf numFmtId="0" fontId="6" fillId="0" borderId="0" xfId="0" applyFont="1"/>
    <xf numFmtId="165" fontId="0" fillId="0" borderId="1" xfId="0" applyNumberFormat="1" applyBorder="1"/>
    <xf numFmtId="166" fontId="0" fillId="0" borderId="1" xfId="0" applyNumberFormat="1" applyBorder="1"/>
    <xf numFmtId="168" fontId="0" fillId="0" borderId="1" xfId="0" applyNumberFormat="1" applyBorder="1"/>
    <xf numFmtId="0" fontId="5" fillId="7" borderId="0" xfId="0" applyFont="1" applyFill="1"/>
    <xf numFmtId="0" fontId="0" fillId="7" borderId="0" xfId="0" applyFill="1"/>
    <xf numFmtId="167" fontId="5" fillId="7" borderId="0" xfId="0" applyNumberFormat="1" applyFont="1" applyFill="1"/>
    <xf numFmtId="168" fontId="5" fillId="7" borderId="0" xfId="0" applyNumberFormat="1" applyFont="1" applyFill="1"/>
    <xf numFmtId="168" fontId="0" fillId="7" borderId="3" xfId="0" applyNumberFormat="1" applyFill="1" applyBorder="1"/>
    <xf numFmtId="0" fontId="8" fillId="0" borderId="0" xfId="0" applyFont="1"/>
    <xf numFmtId="168" fontId="0" fillId="7" borderId="0" xfId="0" applyNumberFormat="1" applyFill="1" applyBorder="1"/>
    <xf numFmtId="167" fontId="9" fillId="0" borderId="0" xfId="0" applyNumberFormat="1" applyFont="1"/>
    <xf numFmtId="168" fontId="9" fillId="0" borderId="0" xfId="0" applyNumberFormat="1" applyFont="1"/>
    <xf numFmtId="169" fontId="0" fillId="0" borderId="1" xfId="2" applyNumberFormat="1" applyFont="1" applyBorder="1"/>
    <xf numFmtId="169" fontId="5" fillId="7" borderId="0" xfId="2" applyNumberFormat="1" applyFont="1" applyFill="1"/>
    <xf numFmtId="169" fontId="0" fillId="0" borderId="0" xfId="2" applyNumberFormat="1" applyFont="1"/>
    <xf numFmtId="169" fontId="0" fillId="0" borderId="0" xfId="2" applyNumberFormat="1" applyFont="1" applyBorder="1"/>
    <xf numFmtId="169" fontId="0" fillId="0" borderId="0" xfId="0" applyNumberFormat="1"/>
    <xf numFmtId="169" fontId="9" fillId="0" borderId="0" xfId="2" applyNumberFormat="1" applyFont="1"/>
    <xf numFmtId="0" fontId="0" fillId="0" borderId="0" xfId="0" applyFill="1" applyAlignment="1">
      <alignment horizontal="center" wrapText="1"/>
    </xf>
    <xf numFmtId="0" fontId="0" fillId="0" borderId="1" xfId="0" applyFill="1" applyBorder="1"/>
    <xf numFmtId="0" fontId="0" fillId="0" borderId="0" xfId="0" applyFill="1" applyBorder="1"/>
    <xf numFmtId="0" fontId="10" fillId="3" borderId="0" xfId="0" applyFont="1" applyFill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0" fillId="0" borderId="2" xfId="0" applyFill="1" applyBorder="1" applyAlignment="1">
      <alignment horizontal="center" wrapText="1"/>
    </xf>
    <xf numFmtId="0" fontId="13" fillId="0" borderId="0" xfId="0" applyFont="1"/>
    <xf numFmtId="170" fontId="0" fillId="0" borderId="0" xfId="3" applyNumberFormat="1" applyFont="1" applyFill="1"/>
    <xf numFmtId="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14" fillId="0" borderId="0" xfId="0" applyFont="1" applyAlignment="1">
      <alignment horizontal="center"/>
    </xf>
    <xf numFmtId="170" fontId="0" fillId="0" borderId="0" xfId="0" applyNumberFormat="1"/>
    <xf numFmtId="170" fontId="0" fillId="0" borderId="5" xfId="3" applyNumberFormat="1" applyFont="1" applyFill="1" applyBorder="1"/>
    <xf numFmtId="0" fontId="11" fillId="0" borderId="0" xfId="0" applyFont="1"/>
    <xf numFmtId="0" fontId="0" fillId="0" borderId="6" xfId="0" applyBorder="1"/>
    <xf numFmtId="0" fontId="0" fillId="0" borderId="6" xfId="0" applyBorder="1" applyAlignment="1">
      <alignment horizontal="center"/>
    </xf>
    <xf numFmtId="170" fontId="0" fillId="0" borderId="6" xfId="3" applyNumberFormat="1" applyFont="1" applyFill="1" applyBorder="1"/>
    <xf numFmtId="2" fontId="0" fillId="0" borderId="6" xfId="0" applyNumberForma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70" fontId="0" fillId="0" borderId="0" xfId="3" applyNumberFormat="1" applyFont="1" applyFill="1" applyBorder="1"/>
    <xf numFmtId="2" fontId="0" fillId="0" borderId="0" xfId="0" applyNumberFormat="1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170" fontId="0" fillId="0" borderId="7" xfId="3" applyNumberFormat="1" applyFont="1" applyFill="1" applyBorder="1"/>
    <xf numFmtId="2" fontId="0" fillId="0" borderId="7" xfId="0" applyNumberForma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9" fontId="0" fillId="0" borderId="0" xfId="2" applyFont="1"/>
    <xf numFmtId="171" fontId="0" fillId="0" borderId="0" xfId="2" applyNumberFormat="1" applyFont="1"/>
    <xf numFmtId="172" fontId="0" fillId="0" borderId="0" xfId="3" applyNumberFormat="1" applyFont="1"/>
    <xf numFmtId="2" fontId="0" fillId="0" borderId="0" xfId="0" applyNumberFormat="1"/>
    <xf numFmtId="9" fontId="0" fillId="0" borderId="0" xfId="2" applyFont="1" applyFill="1" applyAlignment="1">
      <alignment horizontal="center"/>
    </xf>
    <xf numFmtId="9" fontId="0" fillId="0" borderId="6" xfId="2" applyFont="1" applyFill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9" fontId="0" fillId="0" borderId="7" xfId="2" applyFont="1" applyFill="1" applyBorder="1" applyAlignment="1">
      <alignment horizontal="center"/>
    </xf>
    <xf numFmtId="9" fontId="0" fillId="0" borderId="0" xfId="2" applyFont="1" applyAlignment="1">
      <alignment horizontal="center"/>
    </xf>
    <xf numFmtId="0" fontId="15" fillId="0" borderId="0" xfId="0" applyFont="1" applyAlignment="1">
      <alignment horizontal="right"/>
    </xf>
    <xf numFmtId="166" fontId="0" fillId="0" borderId="0" xfId="0" applyNumberFormat="1"/>
    <xf numFmtId="0" fontId="3" fillId="4" borderId="0" xfId="1" applyFont="1" applyFill="1" applyBorder="1" applyAlignment="1">
      <alignment horizontal="left" vertical="top" wrapText="1"/>
    </xf>
    <xf numFmtId="0" fontId="2" fillId="4" borderId="0" xfId="1" applyFont="1" applyFill="1" applyBorder="1" applyAlignment="1">
      <alignment horizontal="left" vertical="top" wrapText="1"/>
    </xf>
    <xf numFmtId="0" fontId="3" fillId="5" borderId="0" xfId="1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center"/>
    </xf>
  </cellXfs>
  <cellStyles count="4">
    <cellStyle name="Comma" xfId="3" builtinId="3"/>
    <cellStyle name="Normal" xfId="0" builtinId="0"/>
    <cellStyle name="Normal 2" xfId="1"/>
    <cellStyle name="Percent" xfId="2" builtinId="5"/>
  </cellStyles>
  <dxfs count="27"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colors>
    <mruColors>
      <color rgb="FF81C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0070C0"/>
                </a:solidFill>
              </a:rPr>
              <a:t>Arrival To</a:t>
            </a:r>
            <a:r>
              <a:rPr lang="en-US" sz="1600" b="1" baseline="0">
                <a:solidFill>
                  <a:srgbClr val="0070C0"/>
                </a:solidFill>
              </a:rPr>
              <a:t> Provider (in Minutes)</a:t>
            </a:r>
            <a:endParaRPr lang="en-US" sz="1600" b="1">
              <a:solidFill>
                <a:srgbClr val="0070C0"/>
              </a:solidFill>
            </a:endParaRPr>
          </a:p>
        </c:rich>
      </c:tx>
      <c:layout>
        <c:manualLayout>
          <c:xMode val="edge"/>
          <c:yMode val="edge"/>
          <c:x val="8.4988239661015711E-3"/>
          <c:y val="7.98639059006512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arrival_data!$AB$2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arrival_data!$A$3:$A$12</c:f>
              <c:strCache>
                <c:ptCount val="10"/>
                <c:pt idx="0">
                  <c:v>Hunters Creek</c:v>
                </c:pt>
                <c:pt idx="1">
                  <c:v>JFK-BB</c:v>
                </c:pt>
                <c:pt idx="2">
                  <c:v>JFK-Main</c:v>
                </c:pt>
                <c:pt idx="3">
                  <c:v>JFK-PBG</c:v>
                </c:pt>
                <c:pt idx="4">
                  <c:v>Kendall</c:v>
                </c:pt>
                <c:pt idx="5">
                  <c:v>Ocala</c:v>
                </c:pt>
                <c:pt idx="6">
                  <c:v>Osceola</c:v>
                </c:pt>
                <c:pt idx="7">
                  <c:v>Osceola PEDS (Loc 3)</c:v>
                </c:pt>
                <c:pt idx="8">
                  <c:v>Summerfield</c:v>
                </c:pt>
                <c:pt idx="9">
                  <c:v>West Marion</c:v>
                </c:pt>
              </c:strCache>
            </c:strRef>
          </c:cat>
          <c:val>
            <c:numRef>
              <c:f>arrival_data!$AB$3:$AB$12</c:f>
              <c:numCache>
                <c:formatCode>_(* #,##0_);_(* \(#,##0\);_(* "-"??_);_(@_)</c:formatCode>
                <c:ptCount val="10"/>
                <c:pt idx="0">
                  <c:v>1892</c:v>
                </c:pt>
                <c:pt idx="1">
                  <c:v>563</c:v>
                </c:pt>
                <c:pt idx="2">
                  <c:v>6622</c:v>
                </c:pt>
                <c:pt idx="3">
                  <c:v>298</c:v>
                </c:pt>
                <c:pt idx="4">
                  <c:v>6361</c:v>
                </c:pt>
                <c:pt idx="5">
                  <c:v>3715</c:v>
                </c:pt>
                <c:pt idx="6">
                  <c:v>5369</c:v>
                </c:pt>
                <c:pt idx="7">
                  <c:v>0</c:v>
                </c:pt>
                <c:pt idx="8">
                  <c:v>1941</c:v>
                </c:pt>
                <c:pt idx="9">
                  <c:v>3928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5"/>
        <c:axId val="931621488"/>
        <c:axId val="931629888"/>
      </c:barChart>
      <c:lineChart>
        <c:grouping val="standard"/>
        <c:varyColors val="0"/>
        <c:ser>
          <c:idx val="1"/>
          <c:order val="1"/>
          <c:tx>
            <c:strRef>
              <c:f>arrival_data!$AC$2</c:f>
              <c:strCache>
                <c:ptCount val="1"/>
                <c:pt idx="0">
                  <c:v>Avg_in_minutes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val>
            <c:numRef>
              <c:f>arrival_data!$AC$3:$AC$12</c:f>
              <c:numCache>
                <c:formatCode>0.00</c:formatCode>
                <c:ptCount val="10"/>
                <c:pt idx="0">
                  <c:v>4.7315010570824541</c:v>
                </c:pt>
                <c:pt idx="1">
                  <c:v>5.6802841918294877</c:v>
                </c:pt>
                <c:pt idx="2">
                  <c:v>6.974025974025972</c:v>
                </c:pt>
                <c:pt idx="3">
                  <c:v>4.2986577181208041</c:v>
                </c:pt>
                <c:pt idx="4">
                  <c:v>21.205014797908049</c:v>
                </c:pt>
                <c:pt idx="5">
                  <c:v>4.2657142857142851</c:v>
                </c:pt>
                <c:pt idx="6">
                  <c:v>5.0445148072266726</c:v>
                </c:pt>
                <c:pt idx="7">
                  <c:v>0</c:v>
                </c:pt>
                <c:pt idx="8">
                  <c:v>4.6517259144770744</c:v>
                </c:pt>
                <c:pt idx="9">
                  <c:v>5.2132337965736175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arrival_data!$AD$2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arrival_data!$AD$3:$AD$12</c:f>
              <c:numCache>
                <c:formatCode>0.00</c:formatCode>
                <c:ptCount val="10"/>
                <c:pt idx="0">
                  <c:v>8.6980941071348958</c:v>
                </c:pt>
                <c:pt idx="1">
                  <c:v>8.6980941071348958</c:v>
                </c:pt>
                <c:pt idx="2">
                  <c:v>8.6980941071348958</c:v>
                </c:pt>
                <c:pt idx="3">
                  <c:v>8.6980941071348958</c:v>
                </c:pt>
                <c:pt idx="4">
                  <c:v>8.6980941071348958</c:v>
                </c:pt>
                <c:pt idx="5">
                  <c:v>8.6980941071348958</c:v>
                </c:pt>
                <c:pt idx="6">
                  <c:v>8.6980941071348958</c:v>
                </c:pt>
                <c:pt idx="7">
                  <c:v>8.6980941071348958</c:v>
                </c:pt>
                <c:pt idx="8">
                  <c:v>8.6980941071348958</c:v>
                </c:pt>
                <c:pt idx="9">
                  <c:v>8.6980941071348958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1617568"/>
        <c:axId val="931631008"/>
      </c:lineChart>
      <c:catAx>
        <c:axId val="93162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29888"/>
        <c:crosses val="autoZero"/>
        <c:auto val="1"/>
        <c:lblAlgn val="ctr"/>
        <c:lblOffset val="100"/>
        <c:noMultiLvlLbl val="0"/>
      </c:catAx>
      <c:valAx>
        <c:axId val="93162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21488"/>
        <c:crosses val="autoZero"/>
        <c:crossBetween val="between"/>
      </c:valAx>
      <c:valAx>
        <c:axId val="93163100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17568"/>
        <c:crosses val="max"/>
        <c:crossBetween val="between"/>
      </c:valAx>
      <c:catAx>
        <c:axId val="931617568"/>
        <c:scaling>
          <c:orientation val="minMax"/>
        </c:scaling>
        <c:delete val="1"/>
        <c:axPos val="b"/>
        <c:majorTickMark val="out"/>
        <c:minorTickMark val="none"/>
        <c:tickLblPos val="nextTo"/>
        <c:crossAx val="931631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909436079001391E-2"/>
          <c:y val="0.9334500801870983"/>
          <c:w val="0.3586850936736356"/>
          <c:h val="4.60711169065650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>
                    <a:lumMod val="50000"/>
                    <a:lumOff val="50000"/>
                  </a:schemeClr>
                </a:solidFill>
              </a:rPr>
              <a:t>Arrival To</a:t>
            </a:r>
            <a:r>
              <a:rPr lang="en-US" sz="1600" b="1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Provider (in Minutes)</a:t>
            </a:r>
            <a:endParaRPr lang="en-US" sz="1600" b="1">
              <a:solidFill>
                <a:schemeClr val="tx1">
                  <a:lumMod val="50000"/>
                  <a:lumOff val="50000"/>
                </a:schemeClr>
              </a:solidFill>
            </a:endParaRPr>
          </a:p>
        </c:rich>
      </c:tx>
      <c:layout>
        <c:manualLayout>
          <c:xMode val="edge"/>
          <c:yMode val="edge"/>
          <c:x val="8.4988239661015711E-3"/>
          <c:y val="7.98639059006512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arrival_data!$AC$35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arrival_data!$AA$36:$AB$47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arrival_data!$AC$36:$AC$47</c:f>
              <c:numCache>
                <c:formatCode>_(* #,##0_);_(* \(#,##0\);_(* "-"??_);_(@_)</c:formatCode>
                <c:ptCount val="12"/>
                <c:pt idx="0">
                  <c:v>34527</c:v>
                </c:pt>
                <c:pt idx="1">
                  <c:v>32277</c:v>
                </c:pt>
                <c:pt idx="2">
                  <c:v>34702</c:v>
                </c:pt>
                <c:pt idx="3">
                  <c:v>33066</c:v>
                </c:pt>
                <c:pt idx="4">
                  <c:v>33241</c:v>
                </c:pt>
                <c:pt idx="5">
                  <c:v>29366</c:v>
                </c:pt>
                <c:pt idx="6">
                  <c:v>31270</c:v>
                </c:pt>
                <c:pt idx="7">
                  <c:v>31737</c:v>
                </c:pt>
                <c:pt idx="8">
                  <c:v>30689</c:v>
                </c:pt>
                <c:pt idx="9">
                  <c:v>32318</c:v>
                </c:pt>
                <c:pt idx="10">
                  <c:v>32163</c:v>
                </c:pt>
                <c:pt idx="11">
                  <c:v>34091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1634928"/>
        <c:axId val="931635488"/>
      </c:barChart>
      <c:lineChart>
        <c:grouping val="standard"/>
        <c:varyColors val="0"/>
        <c:ser>
          <c:idx val="1"/>
          <c:order val="1"/>
          <c:tx>
            <c:strRef>
              <c:f>arrival_data!$AD$35</c:f>
              <c:strCache>
                <c:ptCount val="1"/>
                <c:pt idx="0">
                  <c:v>Avg Wait</c:v>
                </c:pt>
              </c:strCache>
            </c:strRef>
          </c:tx>
          <c:spPr>
            <a:ln w="127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9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cat>
            <c:strRef>
              <c:f>arrival_data!$AB$36:$AB$47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arrival_data!$AD$36:$AD$47</c:f>
              <c:numCache>
                <c:formatCode>0.00</c:formatCode>
                <c:ptCount val="12"/>
                <c:pt idx="0">
                  <c:v>8.9696469429721688</c:v>
                </c:pt>
                <c:pt idx="1">
                  <c:v>7.9330483006475205</c:v>
                </c:pt>
                <c:pt idx="2">
                  <c:v>7.4883292029277859</c:v>
                </c:pt>
                <c:pt idx="3">
                  <c:v>6.9402709732051049</c:v>
                </c:pt>
                <c:pt idx="4">
                  <c:v>6.3081134743238767</c:v>
                </c:pt>
                <c:pt idx="5">
                  <c:v>5.7516073982135216</c:v>
                </c:pt>
                <c:pt idx="6">
                  <c:v>6.2393244712095148</c:v>
                </c:pt>
                <c:pt idx="7">
                  <c:v>5.3007442158389946</c:v>
                </c:pt>
                <c:pt idx="8">
                  <c:v>8.6980941071348958</c:v>
                </c:pt>
                <c:pt idx="9">
                  <c:v>5.7966650377391904</c:v>
                </c:pt>
                <c:pt idx="10">
                  <c:v>6.2164605167895051</c:v>
                </c:pt>
                <c:pt idx="11">
                  <c:v>6.0362141773204856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arrival_data!$AF$35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rgbClr val="81C9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arrival_data!$AB$36:$AB$47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arrival_data!$AF$36:$AF$47</c:f>
              <c:numCache>
                <c:formatCode>0.00</c:formatCode>
                <c:ptCount val="12"/>
                <c:pt idx="0">
                  <c:v>6.8225281645841243</c:v>
                </c:pt>
                <c:pt idx="1">
                  <c:v>6.8225281645841243</c:v>
                </c:pt>
                <c:pt idx="2">
                  <c:v>6.8225281645841243</c:v>
                </c:pt>
                <c:pt idx="3">
                  <c:v>6.8225281645841243</c:v>
                </c:pt>
                <c:pt idx="4">
                  <c:v>6.8225281645841243</c:v>
                </c:pt>
                <c:pt idx="5">
                  <c:v>6.8225281645841243</c:v>
                </c:pt>
                <c:pt idx="6">
                  <c:v>6.8225281645841243</c:v>
                </c:pt>
                <c:pt idx="7">
                  <c:v>6.8225281645841243</c:v>
                </c:pt>
                <c:pt idx="8">
                  <c:v>6.8225281645841243</c:v>
                </c:pt>
                <c:pt idx="9">
                  <c:v>6.8225281645841243</c:v>
                </c:pt>
                <c:pt idx="10">
                  <c:v>6.8225281645841243</c:v>
                </c:pt>
                <c:pt idx="11">
                  <c:v>6.8225281645841243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1636608"/>
        <c:axId val="931636048"/>
      </c:lineChart>
      <c:catAx>
        <c:axId val="93163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35488"/>
        <c:crosses val="autoZero"/>
        <c:auto val="1"/>
        <c:lblAlgn val="ctr"/>
        <c:lblOffset val="100"/>
        <c:noMultiLvlLbl val="0"/>
      </c:catAx>
      <c:valAx>
        <c:axId val="931635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34928"/>
        <c:crosses val="autoZero"/>
        <c:crossBetween val="between"/>
      </c:valAx>
      <c:valAx>
        <c:axId val="93163604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36608"/>
        <c:crosses val="max"/>
        <c:crossBetween val="between"/>
      </c:valAx>
      <c:catAx>
        <c:axId val="931636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1636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909436079001391E-2"/>
          <c:y val="0.9334500801870983"/>
          <c:w val="0.29114846761500979"/>
          <c:h val="4.43752475725810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>
                    <a:lumMod val="50000"/>
                    <a:lumOff val="50000"/>
                  </a:schemeClr>
                </a:solidFill>
              </a:rPr>
              <a:t>Arrival To</a:t>
            </a:r>
            <a:r>
              <a:rPr lang="en-US" sz="1600" b="1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Provider (in Minutes)</a:t>
            </a:r>
            <a:endParaRPr lang="en-US" sz="1600" b="1">
              <a:solidFill>
                <a:schemeClr val="tx1">
                  <a:lumMod val="50000"/>
                  <a:lumOff val="50000"/>
                </a:schemeClr>
              </a:solidFill>
            </a:endParaRPr>
          </a:p>
        </c:rich>
      </c:tx>
      <c:layout>
        <c:manualLayout>
          <c:xMode val="edge"/>
          <c:yMode val="edge"/>
          <c:x val="8.4988239661015711E-3"/>
          <c:y val="7.98639059006512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811102378645061E-2"/>
          <c:y val="9.6414634146341466E-2"/>
          <c:w val="0.83148842464367945"/>
          <c:h val="0.78826541194545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arrival_data!$AC$35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arrival_data!$AB$69:$AB$82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YTD Mean</c:v>
                </c:pt>
              </c:strCache>
            </c:strRef>
          </c:cat>
          <c:val>
            <c:numRef>
              <c:f>arrival_data!$AC$69:$AC$82</c:f>
              <c:numCache>
                <c:formatCode>_(* #,##0_);_(* \(#,##0\);_(* "-"??_);_(@_)</c:formatCode>
                <c:ptCount val="14"/>
                <c:pt idx="0">
                  <c:v>7354</c:v>
                </c:pt>
                <c:pt idx="1">
                  <c:v>6684</c:v>
                </c:pt>
                <c:pt idx="2">
                  <c:v>7350</c:v>
                </c:pt>
                <c:pt idx="3">
                  <c:v>6745</c:v>
                </c:pt>
                <c:pt idx="4">
                  <c:v>6878</c:v>
                </c:pt>
                <c:pt idx="5">
                  <c:v>5728</c:v>
                </c:pt>
                <c:pt idx="6">
                  <c:v>6451</c:v>
                </c:pt>
                <c:pt idx="7">
                  <c:v>6450</c:v>
                </c:pt>
                <c:pt idx="8">
                  <c:v>6361</c:v>
                </c:pt>
                <c:pt idx="9">
                  <c:v>6581</c:v>
                </c:pt>
                <c:pt idx="10">
                  <c:v>6294</c:v>
                </c:pt>
                <c:pt idx="11">
                  <c:v>6768</c:v>
                </c:pt>
                <c:pt idx="13">
                  <c:v>6637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931643328"/>
        <c:axId val="931642768"/>
      </c:barChart>
      <c:lineChart>
        <c:grouping val="standard"/>
        <c:varyColors val="0"/>
        <c:ser>
          <c:idx val="1"/>
          <c:order val="1"/>
          <c:tx>
            <c:strRef>
              <c:f>arrival_data!$AD$35</c:f>
              <c:strCache>
                <c:ptCount val="1"/>
                <c:pt idx="0">
                  <c:v>Avg Wait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cat>
            <c:strRef>
              <c:f>arrival_data!$AB$69:$AB$82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YTD Mean</c:v>
                </c:pt>
              </c:strCache>
            </c:strRef>
          </c:cat>
          <c:val>
            <c:numRef>
              <c:f>arrival_data!$AD$69:$AD$82</c:f>
              <c:numCache>
                <c:formatCode>0.00</c:formatCode>
                <c:ptCount val="14"/>
                <c:pt idx="0">
                  <c:v>10.288958389991841</c:v>
                </c:pt>
                <c:pt idx="1">
                  <c:v>6.4763614602034698</c:v>
                </c:pt>
                <c:pt idx="2">
                  <c:v>5.8473469387755115</c:v>
                </c:pt>
                <c:pt idx="3">
                  <c:v>5.5389177168272798</c:v>
                </c:pt>
                <c:pt idx="4">
                  <c:v>5.7061645827275358</c:v>
                </c:pt>
                <c:pt idx="5">
                  <c:v>5.5017640617064503</c:v>
                </c:pt>
                <c:pt idx="6">
                  <c:v>6.1356805989655694</c:v>
                </c:pt>
                <c:pt idx="7">
                  <c:v>5.2795688648189447</c:v>
                </c:pt>
                <c:pt idx="8">
                  <c:v>21.205014797908049</c:v>
                </c:pt>
                <c:pt idx="9">
                  <c:v>7.6603859595806103</c:v>
                </c:pt>
                <c:pt idx="10">
                  <c:v>7.6604702891642829</c:v>
                </c:pt>
                <c:pt idx="11">
                  <c:v>7.6814420803782486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arrival_data!$AF$35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rgbClr val="81C9FF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13"/>
            <c:marker>
              <c:symbol val="diamond"/>
              <c:size val="11"/>
              <c:spPr>
                <a:noFill/>
                <a:ln w="19050">
                  <a:solidFill>
                    <a:srgbClr val="0070C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70C0"/>
                </a:solidFill>
                <a:prstDash val="sysDash"/>
                <a:round/>
              </a:ln>
              <a:effectLst/>
            </c:spPr>
          </c:dPt>
          <c:cat>
            <c:strRef>
              <c:f>arrival_data!$AB$69:$AB$82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YTD Mean</c:v>
                </c:pt>
              </c:strCache>
            </c:strRef>
          </c:cat>
          <c:val>
            <c:numRef>
              <c:f>arrival_data!$AF$69:$AF$82</c:f>
              <c:numCache>
                <c:formatCode>0.00</c:formatCode>
                <c:ptCount val="14"/>
                <c:pt idx="0">
                  <c:v>7.9000012354597544</c:v>
                </c:pt>
                <c:pt idx="1">
                  <c:v>7.9000012354597544</c:v>
                </c:pt>
                <c:pt idx="2">
                  <c:v>7.9000012354597544</c:v>
                </c:pt>
                <c:pt idx="3">
                  <c:v>7.9000012354597544</c:v>
                </c:pt>
                <c:pt idx="4">
                  <c:v>7.9000012354597544</c:v>
                </c:pt>
                <c:pt idx="5">
                  <c:v>7.9000012354597544</c:v>
                </c:pt>
                <c:pt idx="6">
                  <c:v>7.9000012354597544</c:v>
                </c:pt>
                <c:pt idx="7">
                  <c:v>7.9000012354597544</c:v>
                </c:pt>
                <c:pt idx="8">
                  <c:v>7.9000012354597544</c:v>
                </c:pt>
                <c:pt idx="9">
                  <c:v>7.9000012354597544</c:v>
                </c:pt>
                <c:pt idx="10">
                  <c:v>7.9000012354597544</c:v>
                </c:pt>
                <c:pt idx="11">
                  <c:v>7.9000012354597544</c:v>
                </c:pt>
                <c:pt idx="13">
                  <c:v>7.9000012354597544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arrival_data!$AG$68</c:f>
              <c:strCache>
                <c:ptCount val="1"/>
                <c:pt idx="0">
                  <c:v>Goal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3"/>
            <c:marker>
              <c:symbol val="diamond"/>
              <c:size val="11"/>
              <c:spPr>
                <a:noFill/>
                <a:ln w="25400">
                  <a:solidFill>
                    <a:schemeClr val="accent2"/>
                  </a:solidFill>
                </a:ln>
                <a:effectLst/>
              </c:spPr>
            </c:marker>
            <c:bubble3D val="0"/>
          </c:dPt>
          <c:cat>
            <c:strRef>
              <c:f>arrival_data!$AB$69:$AB$82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YTD Mean</c:v>
                </c:pt>
              </c:strCache>
            </c:strRef>
          </c:cat>
          <c:val>
            <c:numRef>
              <c:f>arrival_data!$AG$69:$AG$82</c:f>
              <c:numCache>
                <c:formatCode>General</c:formatCode>
                <c:ptCount val="1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3">
                  <c:v>20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arrival_data!$AB$69:$AB$82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YTD Mean</c:v>
                </c:pt>
              </c:strCache>
            </c:strRef>
          </c:cat>
          <c:val>
            <c:numRef>
              <c:f>arrival_data!$AH$69:$AH$82</c:f>
              <c:numCache>
                <c:formatCode>General</c:formatCode>
                <c:ptCount val="14"/>
                <c:pt idx="13">
                  <c:v>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1642208"/>
        <c:axId val="931641648"/>
      </c:lineChart>
      <c:valAx>
        <c:axId val="93164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Arrival</a:t>
                </a:r>
                <a:r>
                  <a:rPr lang="en-US" sz="1050" baseline="0"/>
                  <a:t> to Provider (minutes)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9.0456319060703214E-3"/>
              <c:y val="0.342260610716343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42208"/>
        <c:crosses val="autoZero"/>
        <c:crossBetween val="between"/>
      </c:valAx>
      <c:catAx>
        <c:axId val="93164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41648"/>
        <c:crosses val="autoZero"/>
        <c:auto val="1"/>
        <c:lblAlgn val="ctr"/>
        <c:lblOffset val="100"/>
        <c:noMultiLvlLbl val="0"/>
      </c:catAx>
      <c:valAx>
        <c:axId val="931642768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/>
                  <a:t>Patient</a:t>
                </a:r>
                <a:r>
                  <a:rPr lang="en-US" sz="1050" b="0" baseline="0"/>
                  <a:t> Volume</a:t>
                </a:r>
                <a:endParaRPr lang="en-US" sz="1050" b="0"/>
              </a:p>
            </c:rich>
          </c:tx>
          <c:layout>
            <c:manualLayout>
              <c:xMode val="edge"/>
              <c:yMode val="edge"/>
              <c:x val="0.97389037874437268"/>
              <c:y val="0.36326675628961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43328"/>
        <c:crosses val="max"/>
        <c:crossBetween val="between"/>
      </c:valAx>
      <c:catAx>
        <c:axId val="931643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1642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ayout>
        <c:manualLayout>
          <c:xMode val="edge"/>
          <c:yMode val="edge"/>
          <c:x val="1.990944600032479E-2"/>
          <c:y val="0.9505233339734972"/>
          <c:w val="0.36894619304050041"/>
          <c:h val="4.41046667946994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>
                    <a:lumMod val="50000"/>
                    <a:lumOff val="50000"/>
                  </a:schemeClr>
                </a:solidFill>
              </a:rPr>
              <a:t>Arrival To</a:t>
            </a:r>
            <a:r>
              <a:rPr lang="en-US" sz="1600" b="1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Provider (in Minutes)</a:t>
            </a:r>
            <a:endParaRPr lang="en-US" sz="1600" b="1">
              <a:solidFill>
                <a:schemeClr val="tx1">
                  <a:lumMod val="50000"/>
                  <a:lumOff val="50000"/>
                </a:schemeClr>
              </a:solidFill>
            </a:endParaRPr>
          </a:p>
        </c:rich>
      </c:tx>
      <c:layout>
        <c:manualLayout>
          <c:xMode val="edge"/>
          <c:yMode val="edge"/>
          <c:x val="8.4988239661015711E-3"/>
          <c:y val="7.98639059006512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811102378645061E-2"/>
          <c:y val="9.6414634146341466E-2"/>
          <c:w val="0.83148842464367945"/>
          <c:h val="0.78826541194545807"/>
        </c:manualLayout>
      </c:layout>
      <c:lineChart>
        <c:grouping val="standard"/>
        <c:varyColors val="0"/>
        <c:ser>
          <c:idx val="1"/>
          <c:order val="1"/>
          <c:tx>
            <c:strRef>
              <c:f>arrival_data!$AD$35</c:f>
              <c:strCache>
                <c:ptCount val="1"/>
                <c:pt idx="0">
                  <c:v>Avg Wait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cat>
            <c:strRef>
              <c:f>arrival_data!$AB$69:$AB$82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YTD Mean</c:v>
                </c:pt>
              </c:strCache>
            </c:strRef>
          </c:cat>
          <c:val>
            <c:numRef>
              <c:f>arrival_data!$AD$69:$AD$82</c:f>
              <c:numCache>
                <c:formatCode>0.00</c:formatCode>
                <c:ptCount val="14"/>
                <c:pt idx="0">
                  <c:v>10.288958389991841</c:v>
                </c:pt>
                <c:pt idx="1">
                  <c:v>6.4763614602034698</c:v>
                </c:pt>
                <c:pt idx="2">
                  <c:v>5.8473469387755115</c:v>
                </c:pt>
                <c:pt idx="3">
                  <c:v>5.5389177168272798</c:v>
                </c:pt>
                <c:pt idx="4">
                  <c:v>5.7061645827275358</c:v>
                </c:pt>
                <c:pt idx="5">
                  <c:v>5.5017640617064503</c:v>
                </c:pt>
                <c:pt idx="6">
                  <c:v>6.1356805989655694</c:v>
                </c:pt>
                <c:pt idx="7">
                  <c:v>5.2795688648189447</c:v>
                </c:pt>
                <c:pt idx="8">
                  <c:v>21.205014797908049</c:v>
                </c:pt>
                <c:pt idx="9">
                  <c:v>7.6603859595806103</c:v>
                </c:pt>
                <c:pt idx="10">
                  <c:v>7.6604702891642829</c:v>
                </c:pt>
                <c:pt idx="11">
                  <c:v>7.6814420803782486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arrival_data!$AF$35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rgbClr val="81C9FF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13"/>
            <c:marker>
              <c:symbol val="diamond"/>
              <c:size val="11"/>
              <c:spPr>
                <a:noFill/>
                <a:ln w="19050">
                  <a:solidFill>
                    <a:srgbClr val="0070C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70C0"/>
                </a:solidFill>
                <a:prstDash val="sysDash"/>
                <a:round/>
              </a:ln>
              <a:effectLst/>
            </c:spPr>
          </c:dPt>
          <c:cat>
            <c:strRef>
              <c:f>arrival_data!$AB$69:$AB$82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YTD Mean</c:v>
                </c:pt>
              </c:strCache>
            </c:strRef>
          </c:cat>
          <c:val>
            <c:numRef>
              <c:f>arrival_data!$AF$69:$AF$82</c:f>
              <c:numCache>
                <c:formatCode>0.00</c:formatCode>
                <c:ptCount val="14"/>
                <c:pt idx="0">
                  <c:v>7.9000012354597544</c:v>
                </c:pt>
                <c:pt idx="1">
                  <c:v>7.9000012354597544</c:v>
                </c:pt>
                <c:pt idx="2">
                  <c:v>7.9000012354597544</c:v>
                </c:pt>
                <c:pt idx="3">
                  <c:v>7.9000012354597544</c:v>
                </c:pt>
                <c:pt idx="4">
                  <c:v>7.9000012354597544</c:v>
                </c:pt>
                <c:pt idx="5">
                  <c:v>7.9000012354597544</c:v>
                </c:pt>
                <c:pt idx="6">
                  <c:v>7.9000012354597544</c:v>
                </c:pt>
                <c:pt idx="7">
                  <c:v>7.9000012354597544</c:v>
                </c:pt>
                <c:pt idx="8">
                  <c:v>7.9000012354597544</c:v>
                </c:pt>
                <c:pt idx="9">
                  <c:v>7.9000012354597544</c:v>
                </c:pt>
                <c:pt idx="10">
                  <c:v>7.9000012354597544</c:v>
                </c:pt>
                <c:pt idx="11">
                  <c:v>7.9000012354597544</c:v>
                </c:pt>
                <c:pt idx="13">
                  <c:v>7.9000012354597544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1648368"/>
        <c:axId val="931647808"/>
      </c:lineChart>
      <c:lineChart>
        <c:grouping val="stacked"/>
        <c:varyColors val="0"/>
        <c:ser>
          <c:idx val="0"/>
          <c:order val="0"/>
          <c:tx>
            <c:strRef>
              <c:f>arrival_data!$AI$68</c:f>
              <c:strCache>
                <c:ptCount val="1"/>
                <c:pt idx="0">
                  <c:v>% Low Acc</c:v>
                </c:pt>
              </c:strCache>
            </c:strRef>
          </c:tx>
          <c:spPr>
            <a:ln w="12700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15875">
                <a:solidFill>
                  <a:schemeClr val="bg2">
                    <a:lumMod val="90000"/>
                  </a:schemeClr>
                </a:solidFill>
                <a:prstDash val="sysDash"/>
              </a:ln>
              <a:effectLst/>
            </c:spPr>
          </c:marker>
          <c:dPt>
            <c:idx val="12"/>
            <c:marker>
              <c:symbol val="circle"/>
              <c:size val="7"/>
              <c:spPr>
                <a:noFill/>
                <a:ln w="15875">
                  <a:solidFill>
                    <a:schemeClr val="bg2">
                      <a:lumMod val="90000"/>
                    </a:schemeClr>
                  </a:solidFill>
                  <a:prstDash val="sysDash"/>
                </a:ln>
                <a:effectLst/>
              </c:spPr>
            </c:marker>
            <c:bubble3D val="0"/>
            <c:spPr>
              <a:ln w="12700" cap="rnd">
                <a:noFill/>
                <a:round/>
              </a:ln>
              <a:effectLst/>
            </c:spPr>
          </c:dPt>
          <c:dPt>
            <c:idx val="13"/>
            <c:marker>
              <c:symbol val="circle"/>
              <c:size val="7"/>
              <c:spPr>
                <a:noFill/>
                <a:ln w="15875">
                  <a:solidFill>
                    <a:schemeClr val="bg2">
                      <a:lumMod val="90000"/>
                    </a:schemeClr>
                  </a:solidFill>
                  <a:prstDash val="sysDash"/>
                </a:ln>
                <a:effectLst/>
              </c:spPr>
            </c:marker>
            <c:bubble3D val="0"/>
            <c:spPr>
              <a:ln w="12700" cap="rnd">
                <a:noFill/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arrival_data!$AB$69:$AB$82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YTD Mean</c:v>
                </c:pt>
              </c:strCache>
            </c:strRef>
          </c:cat>
          <c:val>
            <c:numRef>
              <c:f>arrival_data!$AI$69:$AI$82</c:f>
              <c:numCache>
                <c:formatCode>0%</c:formatCode>
                <c:ptCount val="14"/>
                <c:pt idx="0">
                  <c:v>0.18411748708186021</c:v>
                </c:pt>
                <c:pt idx="1">
                  <c:v>0.18387193297426691</c:v>
                </c:pt>
                <c:pt idx="2">
                  <c:v>0.18312925170068028</c:v>
                </c:pt>
                <c:pt idx="3">
                  <c:v>0.19169755374351372</c:v>
                </c:pt>
                <c:pt idx="4">
                  <c:v>0.16763594068043036</c:v>
                </c:pt>
                <c:pt idx="5">
                  <c:v>0.18802374301675978</c:v>
                </c:pt>
                <c:pt idx="6">
                  <c:v>0.17594171446287396</c:v>
                </c:pt>
                <c:pt idx="7">
                  <c:v>0.13844961240310077</c:v>
                </c:pt>
                <c:pt idx="8">
                  <c:v>0.1532777865115548</c:v>
                </c:pt>
                <c:pt idx="9">
                  <c:v>0.14663425011396444</c:v>
                </c:pt>
                <c:pt idx="10">
                  <c:v>0.1261518906895456</c:v>
                </c:pt>
                <c:pt idx="11">
                  <c:v>0.12854609929078015</c:v>
                </c:pt>
                <c:pt idx="13">
                  <c:v>0.164281050675506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1649488"/>
        <c:axId val="931648928"/>
      </c:lineChart>
      <c:valAx>
        <c:axId val="93164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Arrival</a:t>
                </a:r>
                <a:r>
                  <a:rPr lang="en-US" sz="1050" baseline="0"/>
                  <a:t> to Provider (minutes)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9.0456319060703214E-3"/>
              <c:y val="0.342260610716343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48368"/>
        <c:crosses val="autoZero"/>
        <c:crossBetween val="between"/>
      </c:valAx>
      <c:catAx>
        <c:axId val="93164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47808"/>
        <c:crosses val="autoZero"/>
        <c:auto val="1"/>
        <c:lblAlgn val="ctr"/>
        <c:lblOffset val="100"/>
        <c:noMultiLvlLbl val="0"/>
      </c:catAx>
      <c:valAx>
        <c:axId val="931648928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/>
                  <a:t>Patient</a:t>
                </a:r>
                <a:r>
                  <a:rPr lang="en-US" sz="1050" b="0" baseline="0"/>
                  <a:t> Volume</a:t>
                </a:r>
                <a:endParaRPr lang="en-US" sz="1050" b="0"/>
              </a:p>
            </c:rich>
          </c:tx>
          <c:layout>
            <c:manualLayout>
              <c:xMode val="edge"/>
              <c:yMode val="edge"/>
              <c:x val="0.97389037874437268"/>
              <c:y val="0.36326675628961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49488"/>
        <c:crosses val="max"/>
        <c:crossBetween val="between"/>
      </c:valAx>
      <c:catAx>
        <c:axId val="931649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1648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90944600032479E-2"/>
          <c:y val="0.9505233339734972"/>
          <c:w val="0.3058101243514923"/>
          <c:h val="4.41046667946994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>
                    <a:lumMod val="50000"/>
                    <a:lumOff val="50000"/>
                  </a:schemeClr>
                </a:solidFill>
              </a:rPr>
              <a:t>Arrival To</a:t>
            </a:r>
            <a:r>
              <a:rPr lang="en-US" sz="1600" b="1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Provider (in Minutes)</a:t>
            </a:r>
            <a:endParaRPr lang="en-US" sz="1600" b="1">
              <a:solidFill>
                <a:schemeClr val="tx1">
                  <a:lumMod val="50000"/>
                  <a:lumOff val="50000"/>
                </a:schemeClr>
              </a:solidFill>
            </a:endParaRPr>
          </a:p>
        </c:rich>
      </c:tx>
      <c:layout>
        <c:manualLayout>
          <c:xMode val="edge"/>
          <c:yMode val="edge"/>
          <c:x val="8.4988239661015711E-3"/>
          <c:y val="7.98639059006512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811102378645061E-2"/>
          <c:y val="9.6414634146341466E-2"/>
          <c:w val="0.83148842464367945"/>
          <c:h val="0.78826541194545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arrival_data!$AI$68</c:f>
              <c:strCache>
                <c:ptCount val="1"/>
                <c:pt idx="0">
                  <c:v>% Low Acc</c:v>
                </c:pt>
              </c:strCache>
            </c:strRef>
          </c:tx>
          <c:spPr>
            <a:pattFill prst="pct20">
              <a:fgClr>
                <a:schemeClr val="bg2">
                  <a:lumMod val="90000"/>
                </a:schemeClr>
              </a:fgClr>
              <a:bgClr>
                <a:schemeClr val="bg1"/>
              </a:bgClr>
            </a:pattFill>
            <a:ln w="12700">
              <a:solidFill>
                <a:schemeClr val="bg2">
                  <a:lumMod val="9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arrival_data!$AB$69:$AB$82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YTD Mean</c:v>
                </c:pt>
              </c:strCache>
            </c:strRef>
          </c:cat>
          <c:val>
            <c:numRef>
              <c:f>arrival_data!$AI$69:$AI$82</c:f>
              <c:numCache>
                <c:formatCode>0%</c:formatCode>
                <c:ptCount val="14"/>
                <c:pt idx="0">
                  <c:v>0.18411748708186021</c:v>
                </c:pt>
                <c:pt idx="1">
                  <c:v>0.18387193297426691</c:v>
                </c:pt>
                <c:pt idx="2">
                  <c:v>0.18312925170068028</c:v>
                </c:pt>
                <c:pt idx="3">
                  <c:v>0.19169755374351372</c:v>
                </c:pt>
                <c:pt idx="4">
                  <c:v>0.16763594068043036</c:v>
                </c:pt>
                <c:pt idx="5">
                  <c:v>0.18802374301675978</c:v>
                </c:pt>
                <c:pt idx="6">
                  <c:v>0.17594171446287396</c:v>
                </c:pt>
                <c:pt idx="7">
                  <c:v>0.13844961240310077</c:v>
                </c:pt>
                <c:pt idx="8">
                  <c:v>0.1532777865115548</c:v>
                </c:pt>
                <c:pt idx="9">
                  <c:v>0.14663425011396444</c:v>
                </c:pt>
                <c:pt idx="10">
                  <c:v>0.1261518906895456</c:v>
                </c:pt>
                <c:pt idx="11">
                  <c:v>0.12854609929078015</c:v>
                </c:pt>
                <c:pt idx="13">
                  <c:v>0.164281050675506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931655648"/>
        <c:axId val="931655088"/>
      </c:barChart>
      <c:lineChart>
        <c:grouping val="standard"/>
        <c:varyColors val="0"/>
        <c:ser>
          <c:idx val="1"/>
          <c:order val="1"/>
          <c:tx>
            <c:strRef>
              <c:f>arrival_data!$AD$35</c:f>
              <c:strCache>
                <c:ptCount val="1"/>
                <c:pt idx="0">
                  <c:v>Avg Wait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cat>
            <c:strRef>
              <c:f>arrival_data!$AB$69:$AB$82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YTD Mean</c:v>
                </c:pt>
              </c:strCache>
            </c:strRef>
          </c:cat>
          <c:val>
            <c:numRef>
              <c:f>arrival_data!$AD$69:$AD$82</c:f>
              <c:numCache>
                <c:formatCode>0.00</c:formatCode>
                <c:ptCount val="14"/>
                <c:pt idx="0">
                  <c:v>10.288958389991841</c:v>
                </c:pt>
                <c:pt idx="1">
                  <c:v>6.4763614602034698</c:v>
                </c:pt>
                <c:pt idx="2">
                  <c:v>5.8473469387755115</c:v>
                </c:pt>
                <c:pt idx="3">
                  <c:v>5.5389177168272798</c:v>
                </c:pt>
                <c:pt idx="4">
                  <c:v>5.7061645827275358</c:v>
                </c:pt>
                <c:pt idx="5">
                  <c:v>5.5017640617064503</c:v>
                </c:pt>
                <c:pt idx="6">
                  <c:v>6.1356805989655694</c:v>
                </c:pt>
                <c:pt idx="7">
                  <c:v>5.2795688648189447</c:v>
                </c:pt>
                <c:pt idx="8">
                  <c:v>21.205014797908049</c:v>
                </c:pt>
                <c:pt idx="9">
                  <c:v>7.6603859595806103</c:v>
                </c:pt>
                <c:pt idx="10">
                  <c:v>7.6604702891642829</c:v>
                </c:pt>
                <c:pt idx="11">
                  <c:v>7.6814420803782486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arrival_data!$AF$35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rgbClr val="81C9FF"/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13"/>
            <c:marker>
              <c:symbol val="diamond"/>
              <c:size val="11"/>
              <c:spPr>
                <a:noFill/>
                <a:ln w="19050">
                  <a:solidFill>
                    <a:srgbClr val="0070C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70C0"/>
                </a:solidFill>
                <a:prstDash val="sysDash"/>
                <a:round/>
              </a:ln>
              <a:effectLst/>
            </c:spPr>
          </c:dPt>
          <c:cat>
            <c:strRef>
              <c:f>arrival_data!$AB$69:$AB$82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YTD Mean</c:v>
                </c:pt>
              </c:strCache>
            </c:strRef>
          </c:cat>
          <c:val>
            <c:numRef>
              <c:f>arrival_data!$AF$69:$AF$82</c:f>
              <c:numCache>
                <c:formatCode>0.00</c:formatCode>
                <c:ptCount val="14"/>
                <c:pt idx="0">
                  <c:v>7.9000012354597544</c:v>
                </c:pt>
                <c:pt idx="1">
                  <c:v>7.9000012354597544</c:v>
                </c:pt>
                <c:pt idx="2">
                  <c:v>7.9000012354597544</c:v>
                </c:pt>
                <c:pt idx="3">
                  <c:v>7.9000012354597544</c:v>
                </c:pt>
                <c:pt idx="4">
                  <c:v>7.9000012354597544</c:v>
                </c:pt>
                <c:pt idx="5">
                  <c:v>7.9000012354597544</c:v>
                </c:pt>
                <c:pt idx="6">
                  <c:v>7.9000012354597544</c:v>
                </c:pt>
                <c:pt idx="7">
                  <c:v>7.9000012354597544</c:v>
                </c:pt>
                <c:pt idx="8">
                  <c:v>7.9000012354597544</c:v>
                </c:pt>
                <c:pt idx="9">
                  <c:v>7.9000012354597544</c:v>
                </c:pt>
                <c:pt idx="10">
                  <c:v>7.9000012354597544</c:v>
                </c:pt>
                <c:pt idx="11">
                  <c:v>7.9000012354597544</c:v>
                </c:pt>
                <c:pt idx="13">
                  <c:v>7.9000012354597544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arrival_data!$AG$68</c:f>
              <c:strCache>
                <c:ptCount val="1"/>
                <c:pt idx="0">
                  <c:v>Goal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3"/>
            <c:marker>
              <c:symbol val="diamond"/>
              <c:size val="11"/>
              <c:spPr>
                <a:noFill/>
                <a:ln w="25400">
                  <a:solidFill>
                    <a:schemeClr val="accent2"/>
                  </a:solidFill>
                </a:ln>
                <a:effectLst/>
              </c:spPr>
            </c:marker>
            <c:bubble3D val="0"/>
          </c:dPt>
          <c:cat>
            <c:strRef>
              <c:f>arrival_data!$AB$69:$AB$82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YTD Mean</c:v>
                </c:pt>
              </c:strCache>
            </c:strRef>
          </c:cat>
          <c:val>
            <c:numRef>
              <c:f>arrival_data!$AG$69:$AG$82</c:f>
              <c:numCache>
                <c:formatCode>General</c:formatCode>
                <c:ptCount val="1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3">
                  <c:v>20</c:v>
                </c:pt>
              </c:numCache>
            </c:numRef>
          </c:val>
          <c:smooth val="0"/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arrival_data!$AB$69:$AB$82</c:f>
              <c:strCache>
                <c:ptCount val="1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3">
                  <c:v>YTD Mean</c:v>
                </c:pt>
              </c:strCache>
            </c:strRef>
          </c:cat>
          <c:val>
            <c:numRef>
              <c:f>arrival_data!$AH$69:$AH$82</c:f>
              <c:numCache>
                <c:formatCode>General</c:formatCode>
                <c:ptCount val="14"/>
                <c:pt idx="13">
                  <c:v>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1654528"/>
        <c:axId val="931653968"/>
      </c:lineChart>
      <c:valAx>
        <c:axId val="93165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Arrival</a:t>
                </a:r>
                <a:r>
                  <a:rPr lang="en-US" sz="1050" baseline="0"/>
                  <a:t> to Provider (minutes)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9.0456319060703214E-3"/>
              <c:y val="0.342260610716343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54528"/>
        <c:crosses val="autoZero"/>
        <c:crossBetween val="between"/>
      </c:valAx>
      <c:catAx>
        <c:axId val="93165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53968"/>
        <c:crosses val="autoZero"/>
        <c:auto val="1"/>
        <c:lblAlgn val="ctr"/>
        <c:lblOffset val="100"/>
        <c:noMultiLvlLbl val="0"/>
      </c:catAx>
      <c:valAx>
        <c:axId val="931655088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/>
                  <a:t>Patient</a:t>
                </a:r>
                <a:r>
                  <a:rPr lang="en-US" sz="1050" b="0" baseline="0"/>
                  <a:t> Volume</a:t>
                </a:r>
                <a:endParaRPr lang="en-US" sz="1050" b="0"/>
              </a:p>
            </c:rich>
          </c:tx>
          <c:layout>
            <c:manualLayout>
              <c:xMode val="edge"/>
              <c:yMode val="edge"/>
              <c:x val="0.97389037874437268"/>
              <c:y val="0.36326675628961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55648"/>
        <c:crosses val="max"/>
        <c:crossBetween val="between"/>
      </c:valAx>
      <c:catAx>
        <c:axId val="931655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16550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ayout>
        <c:manualLayout>
          <c:xMode val="edge"/>
          <c:yMode val="edge"/>
          <c:x val="1.990944600032479E-2"/>
          <c:y val="0.9505233339734972"/>
          <c:w val="0.36894619304050041"/>
          <c:h val="4.41046667946994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468108198105252"/>
                  <c:y val="-0.361340408535889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Sheet1!$C$5:$C$73</c:f>
              <c:numCache>
                <c:formatCode>#,###.0;\(#,###.0\);\-</c:formatCode>
                <c:ptCount val="69"/>
                <c:pt idx="0">
                  <c:v>8.6</c:v>
                </c:pt>
                <c:pt idx="1">
                  <c:v>13.3793103448276</c:v>
                </c:pt>
                <c:pt idx="2">
                  <c:v>10.7209302325581</c:v>
                </c:pt>
                <c:pt idx="3">
                  <c:v>26.7361111111111</c:v>
                </c:pt>
                <c:pt idx="4">
                  <c:v>10.5813953488372</c:v>
                </c:pt>
                <c:pt idx="5">
                  <c:v>8.9090909090909101</c:v>
                </c:pt>
                <c:pt idx="6">
                  <c:v>13.182481751824801</c:v>
                </c:pt>
                <c:pt idx="7">
                  <c:v>5.6</c:v>
                </c:pt>
                <c:pt idx="8">
                  <c:v>11.3236994219653</c:v>
                </c:pt>
                <c:pt idx="9">
                  <c:v>8.8369565217391308</c:v>
                </c:pt>
                <c:pt idx="10">
                  <c:v>13.9444444444444</c:v>
                </c:pt>
                <c:pt idx="11">
                  <c:v>5.2303030303030296</c:v>
                </c:pt>
                <c:pt idx="12">
                  <c:v>18.0833333333333</c:v>
                </c:pt>
                <c:pt idx="13">
                  <c:v>21.2</c:v>
                </c:pt>
                <c:pt idx="14">
                  <c:v>13.75</c:v>
                </c:pt>
                <c:pt idx="15">
                  <c:v>51.3</c:v>
                </c:pt>
                <c:pt idx="16">
                  <c:v>17.1758620689655</c:v>
                </c:pt>
                <c:pt idx="17">
                  <c:v>4.3333333333333304</c:v>
                </c:pt>
                <c:pt idx="18">
                  <c:v>9.58928571428571</c:v>
                </c:pt>
                <c:pt idx="19">
                  <c:v>14.9342105263158</c:v>
                </c:pt>
                <c:pt idx="20">
                  <c:v>6.52100840336134</c:v>
                </c:pt>
                <c:pt idx="21">
                  <c:v>8.9054054054054106</c:v>
                </c:pt>
                <c:pt idx="22">
                  <c:v>18.030075187969899</c:v>
                </c:pt>
                <c:pt idx="23">
                  <c:v>9.4690721649484502</c:v>
                </c:pt>
                <c:pt idx="24">
                  <c:v>9.5970149253731307</c:v>
                </c:pt>
                <c:pt idx="25">
                  <c:v>13.713114754098401</c:v>
                </c:pt>
                <c:pt idx="26">
                  <c:v>22.6666666666667</c:v>
                </c:pt>
                <c:pt idx="27">
                  <c:v>8.2087912087912098</c:v>
                </c:pt>
                <c:pt idx="28">
                  <c:v>7.0924369747899201</c:v>
                </c:pt>
                <c:pt idx="29">
                  <c:v>14.740157480315</c:v>
                </c:pt>
                <c:pt idx="30">
                  <c:v>6.28571428571429</c:v>
                </c:pt>
                <c:pt idx="31">
                  <c:v>9.5416666666666696</c:v>
                </c:pt>
                <c:pt idx="32">
                  <c:v>9</c:v>
                </c:pt>
                <c:pt idx="33">
                  <c:v>7.2795698924731198</c:v>
                </c:pt>
                <c:pt idx="34">
                  <c:v>5</c:v>
                </c:pt>
                <c:pt idx="35">
                  <c:v>11.029702970297</c:v>
                </c:pt>
                <c:pt idx="36">
                  <c:v>6.3023255813953503</c:v>
                </c:pt>
                <c:pt idx="37">
                  <c:v>15.989690721649501</c:v>
                </c:pt>
                <c:pt idx="38">
                  <c:v>5.1666666666666696</c:v>
                </c:pt>
                <c:pt idx="39">
                  <c:v>12.0378787878788</c:v>
                </c:pt>
                <c:pt idx="40">
                  <c:v>12.157894736842101</c:v>
                </c:pt>
                <c:pt idx="41">
                  <c:v>19.314285714285699</c:v>
                </c:pt>
                <c:pt idx="42">
                  <c:v>12.969387755102</c:v>
                </c:pt>
                <c:pt idx="43">
                  <c:v>16.4375</c:v>
                </c:pt>
                <c:pt idx="44">
                  <c:v>7.1467181467181504</c:v>
                </c:pt>
                <c:pt idx="45">
                  <c:v>10.55</c:v>
                </c:pt>
                <c:pt idx="46">
                  <c:v>10.4838709677419</c:v>
                </c:pt>
                <c:pt idx="47">
                  <c:v>12.9489051094891</c:v>
                </c:pt>
                <c:pt idx="48">
                  <c:v>16.4444444444444</c:v>
                </c:pt>
                <c:pt idx="49">
                  <c:v>12</c:v>
                </c:pt>
                <c:pt idx="50">
                  <c:v>25.241176470588201</c:v>
                </c:pt>
                <c:pt idx="51">
                  <c:v>24.8826815642458</c:v>
                </c:pt>
                <c:pt idx="52">
                  <c:v>2</c:v>
                </c:pt>
                <c:pt idx="53">
                  <c:v>7.3728813559321997</c:v>
                </c:pt>
                <c:pt idx="54">
                  <c:v>8.8263888888888893</c:v>
                </c:pt>
                <c:pt idx="55">
                  <c:v>4.9130434782608701</c:v>
                </c:pt>
                <c:pt idx="56">
                  <c:v>14.545454545454501</c:v>
                </c:pt>
                <c:pt idx="57">
                  <c:v>7.5909090909090899</c:v>
                </c:pt>
                <c:pt idx="58">
                  <c:v>21.4701986754967</c:v>
                </c:pt>
                <c:pt idx="59">
                  <c:v>9.4719999999999995</c:v>
                </c:pt>
                <c:pt idx="60">
                  <c:v>15.7380952380952</c:v>
                </c:pt>
                <c:pt idx="61">
                  <c:v>13.2881355932203</c:v>
                </c:pt>
                <c:pt idx="62">
                  <c:v>21.593220338983102</c:v>
                </c:pt>
                <c:pt idx="63">
                  <c:v>6.8666666666666698</c:v>
                </c:pt>
                <c:pt idx="64">
                  <c:v>7.9555555555555602</c:v>
                </c:pt>
                <c:pt idx="65">
                  <c:v>6.11320754716981</c:v>
                </c:pt>
                <c:pt idx="66">
                  <c:v>16.466666666666701</c:v>
                </c:pt>
                <c:pt idx="67">
                  <c:v>8.3302752293578006</c:v>
                </c:pt>
                <c:pt idx="68">
                  <c:v>7.2941176470588198</c:v>
                </c:pt>
              </c:numCache>
            </c:numRef>
          </c:xVal>
          <c:yVal>
            <c:numRef>
              <c:f>Sheet1!$B$5:$B$73</c:f>
              <c:numCache>
                <c:formatCode>General</c:formatCode>
                <c:ptCount val="69"/>
                <c:pt idx="0">
                  <c:v>15</c:v>
                </c:pt>
                <c:pt idx="1">
                  <c:v>58</c:v>
                </c:pt>
                <c:pt idx="2">
                  <c:v>43</c:v>
                </c:pt>
                <c:pt idx="3">
                  <c:v>72</c:v>
                </c:pt>
                <c:pt idx="4">
                  <c:v>86</c:v>
                </c:pt>
                <c:pt idx="5">
                  <c:v>22</c:v>
                </c:pt>
                <c:pt idx="6">
                  <c:v>137</c:v>
                </c:pt>
                <c:pt idx="7">
                  <c:v>5</c:v>
                </c:pt>
                <c:pt idx="8">
                  <c:v>173</c:v>
                </c:pt>
                <c:pt idx="9">
                  <c:v>92</c:v>
                </c:pt>
                <c:pt idx="10">
                  <c:v>162</c:v>
                </c:pt>
                <c:pt idx="11">
                  <c:v>165</c:v>
                </c:pt>
                <c:pt idx="12">
                  <c:v>12</c:v>
                </c:pt>
                <c:pt idx="13">
                  <c:v>10</c:v>
                </c:pt>
                <c:pt idx="14">
                  <c:v>156</c:v>
                </c:pt>
                <c:pt idx="15">
                  <c:v>70</c:v>
                </c:pt>
                <c:pt idx="16">
                  <c:v>290</c:v>
                </c:pt>
                <c:pt idx="17">
                  <c:v>12</c:v>
                </c:pt>
                <c:pt idx="18">
                  <c:v>112</c:v>
                </c:pt>
                <c:pt idx="19">
                  <c:v>76</c:v>
                </c:pt>
                <c:pt idx="20">
                  <c:v>119</c:v>
                </c:pt>
                <c:pt idx="21">
                  <c:v>74</c:v>
                </c:pt>
                <c:pt idx="22">
                  <c:v>133</c:v>
                </c:pt>
                <c:pt idx="23">
                  <c:v>194</c:v>
                </c:pt>
                <c:pt idx="24">
                  <c:v>67</c:v>
                </c:pt>
                <c:pt idx="25">
                  <c:v>122</c:v>
                </c:pt>
                <c:pt idx="26">
                  <c:v>63</c:v>
                </c:pt>
                <c:pt idx="27">
                  <c:v>91</c:v>
                </c:pt>
                <c:pt idx="28">
                  <c:v>119</c:v>
                </c:pt>
                <c:pt idx="29">
                  <c:v>127</c:v>
                </c:pt>
                <c:pt idx="30">
                  <c:v>14</c:v>
                </c:pt>
                <c:pt idx="31">
                  <c:v>48</c:v>
                </c:pt>
                <c:pt idx="32">
                  <c:v>1</c:v>
                </c:pt>
                <c:pt idx="33">
                  <c:v>93</c:v>
                </c:pt>
                <c:pt idx="34">
                  <c:v>1</c:v>
                </c:pt>
                <c:pt idx="35">
                  <c:v>101</c:v>
                </c:pt>
                <c:pt idx="36">
                  <c:v>86</c:v>
                </c:pt>
                <c:pt idx="37">
                  <c:v>97</c:v>
                </c:pt>
                <c:pt idx="38">
                  <c:v>6</c:v>
                </c:pt>
                <c:pt idx="39">
                  <c:v>132</c:v>
                </c:pt>
                <c:pt idx="40">
                  <c:v>19</c:v>
                </c:pt>
                <c:pt idx="41">
                  <c:v>35</c:v>
                </c:pt>
                <c:pt idx="42">
                  <c:v>98</c:v>
                </c:pt>
                <c:pt idx="43">
                  <c:v>112</c:v>
                </c:pt>
                <c:pt idx="44">
                  <c:v>259</c:v>
                </c:pt>
                <c:pt idx="45">
                  <c:v>80</c:v>
                </c:pt>
                <c:pt idx="46">
                  <c:v>124</c:v>
                </c:pt>
                <c:pt idx="47">
                  <c:v>137</c:v>
                </c:pt>
                <c:pt idx="48">
                  <c:v>189</c:v>
                </c:pt>
                <c:pt idx="49">
                  <c:v>3</c:v>
                </c:pt>
                <c:pt idx="50">
                  <c:v>170</c:v>
                </c:pt>
                <c:pt idx="51">
                  <c:v>179</c:v>
                </c:pt>
                <c:pt idx="52">
                  <c:v>1</c:v>
                </c:pt>
                <c:pt idx="53">
                  <c:v>59</c:v>
                </c:pt>
                <c:pt idx="54">
                  <c:v>144</c:v>
                </c:pt>
                <c:pt idx="55">
                  <c:v>23</c:v>
                </c:pt>
                <c:pt idx="56">
                  <c:v>176</c:v>
                </c:pt>
                <c:pt idx="57">
                  <c:v>22</c:v>
                </c:pt>
                <c:pt idx="58">
                  <c:v>152</c:v>
                </c:pt>
                <c:pt idx="59">
                  <c:v>125</c:v>
                </c:pt>
                <c:pt idx="60">
                  <c:v>42</c:v>
                </c:pt>
                <c:pt idx="61">
                  <c:v>177</c:v>
                </c:pt>
                <c:pt idx="62">
                  <c:v>59</c:v>
                </c:pt>
                <c:pt idx="63">
                  <c:v>15</c:v>
                </c:pt>
                <c:pt idx="64">
                  <c:v>45</c:v>
                </c:pt>
                <c:pt idx="65">
                  <c:v>159</c:v>
                </c:pt>
                <c:pt idx="66">
                  <c:v>15</c:v>
                </c:pt>
                <c:pt idx="67">
                  <c:v>109</c:v>
                </c:pt>
                <c:pt idx="68">
                  <c:v>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659568"/>
        <c:axId val="931660128"/>
      </c:scatterChart>
      <c:valAx>
        <c:axId val="93165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.0;\(#,###.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60128"/>
        <c:crosses val="autoZero"/>
        <c:crossBetween val="midCat"/>
      </c:valAx>
      <c:valAx>
        <c:axId val="93166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59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607218</xdr:colOff>
      <xdr:row>2</xdr:row>
      <xdr:rowOff>0</xdr:rowOff>
    </xdr:from>
    <xdr:to>
      <xdr:col>26</xdr:col>
      <xdr:colOff>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33</xdr:row>
      <xdr:rowOff>0</xdr:rowOff>
    </xdr:from>
    <xdr:to>
      <xdr:col>26</xdr:col>
      <xdr:colOff>6615</xdr:colOff>
      <xdr:row>60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66</xdr:row>
      <xdr:rowOff>0</xdr:rowOff>
    </xdr:from>
    <xdr:to>
      <xdr:col>26</xdr:col>
      <xdr:colOff>6615</xdr:colOff>
      <xdr:row>93</xdr:row>
      <xdr:rowOff>31750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97</xdr:row>
      <xdr:rowOff>0</xdr:rowOff>
    </xdr:from>
    <xdr:to>
      <xdr:col>26</xdr:col>
      <xdr:colOff>6615</xdr:colOff>
      <xdr:row>124</xdr:row>
      <xdr:rowOff>63500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0</xdr:colOff>
      <xdr:row>97</xdr:row>
      <xdr:rowOff>0</xdr:rowOff>
    </xdr:from>
    <xdr:to>
      <xdr:col>43</xdr:col>
      <xdr:colOff>6615</xdr:colOff>
      <xdr:row>124</xdr:row>
      <xdr:rowOff>63500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613832</xdr:colOff>
      <xdr:row>4</xdr:row>
      <xdr:rowOff>0</xdr:rowOff>
    </xdr:from>
    <xdr:to>
      <xdr:col>15</xdr:col>
      <xdr:colOff>613832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aumgarten, Allen" refreshedDate="43117.4650744213" createdVersion="5" refreshedVersion="5" minRefreshableVersion="3" recordCount="4202">
  <cacheSource type="worksheet">
    <worksheetSource ref="A1:AZ4203" sheet="ed_physicians"/>
  </cacheSource>
  <cacheFields count="52">
    <cacheField name="Year" numFmtId="0">
      <sharedItems containsSemiMixedTypes="0" containsString="0" containsNumber="1" containsInteger="1" minValue="2017" maxValue="2017"/>
    </cacheField>
    <cacheField name="Period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Site" numFmtId="0">
      <sharedItems count="10">
        <s v="Kendall"/>
        <s v="JFK-Main"/>
        <s v="JFK-PBG"/>
        <s v="JFK-BB"/>
        <s v="Hunters Creek"/>
        <s v="Ocala"/>
        <s v="Osceola"/>
        <s v="Osceola PEDS (Loc 3)"/>
        <s v="Summerfield"/>
        <s v="West Marion"/>
      </sharedItems>
    </cacheField>
    <cacheField name="Menmonic" numFmtId="0">
      <sharedItems/>
    </cacheField>
    <cacheField name="Provider_Name" numFmtId="0">
      <sharedItems count="757">
        <s v="RIVAS PA, RODOLFO O"/>
        <s v="QUICUTI PA, NICOLE"/>
        <s v="PAVON OGANDO ARNP, FRANK"/>
        <s v="HENRY-JOHNSON MD, ALYSHA E"/>
        <s v="MORRIS ARNP, ANGELIQUE M"/>
        <s v="PINO RUIZ ARNP, DANIEL"/>
        <s v="ROTOLO MD, ALYSSA"/>
        <s v="SEDA MD, JESUS A"/>
        <s v="TRACY PA, ELEANOR G"/>
        <s v="OROPESA ARNP, GRAZIA M"/>
        <s v="SUERO-SALVADOR MD, TITO"/>
        <s v="DOURIEZ MD, CAROLE A"/>
        <s v="GUTIERREZ MD, ALDO"/>
        <s v="QUINONES-DEECHEGARAY, JESSICA"/>
        <s v="RAVAL DO, HITESH Y"/>
        <s v="DAUD MD, LAZARO C"/>
        <s v="DHADWAL MD, ANISH H"/>
        <s v="SALIBA MD, GEORGES N"/>
        <s v="COUSINS MD, RODERICK D"/>
        <s v="GOLDEN MD, ANTOINETTE"/>
        <s v="VASQUEZ MD, DIBANNI"/>
        <s v="ROVIRA-FIGUEROA MD, HELEN"/>
        <s v="KUTNER DO, DANELLE A"/>
        <s v="AVERBACH MD, JOSEPH B"/>
        <s v="ABRAM MD, ELIZABETH"/>
        <s v="AVILES-LUGO MD, NICOLE M"/>
        <s v="XAVIER MD, ALBIN"/>
        <s v="D'ALONZO MD, WALTER M"/>
        <s v="CHAPELLE PA, RYAN D"/>
        <s v="MEDWID MD, KELLY J"/>
        <s v="BAZEMORE JR MD, DEREK"/>
        <s v="MARTINEZ-URTARTE MD, DANIEL"/>
        <s v="FARID PA, IMRAN"/>
        <s v="NO PHYSICIAN NAMGE GIVEN"/>
        <s v="RUIZ-VALCARCEL MD, CARMEN"/>
        <s v="KNABBEN MD, VINICIUS"/>
        <s v="PINEDA MD, ANA I"/>
        <s v="ANTONOV MD, PAVEL"/>
        <s v="JENSEN MD, STEFAN E"/>
        <s v="BREA MD, ISABEL J"/>
        <s v="MORALES MD, FABIAN V"/>
        <s v="YATZKAN MD, MOSHE D"/>
        <s v="COPELI MD, ERIC"/>
        <s v="MEDINA-BLASINI MD, YIRAIMA E"/>
        <s v="KING MD, KEVIN C"/>
        <s v="MEDINA PA, ALICIA C"/>
        <s v="MEHRANI PA, TINA"/>
        <s v="SIROVICH MD, DANIEL A"/>
        <s v="TARSHIS MD, SAMANTHA"/>
        <s v="KONERI MD, NICHOLAS A"/>
        <s v="MALDONADO MD, ROBERT A"/>
        <s v="PROZA MD, JOSEPH F"/>
        <s v="PATEL MD, SIMA A"/>
        <s v="MARTIN MD, KENT G"/>
        <s v="POLERA DO, CATHERINE B"/>
        <s v="BASTOS MARRERO MD, JORGE L"/>
        <s v="DOES NOT KNOW"/>
        <s v="CARO SANCHEZ MD, RINALDO"/>
        <s v="MARIMON MD, ADRIAN T"/>
        <s v="RAZDAN MD, SANJAY"/>
        <s v="VIGOA MD, LAZARO"/>
        <s v="BUI DO, TRIMINH H"/>
        <s v="GRENIER DO, DANIEL A"/>
        <s v="GIROUX DO, RICHARD D"/>
        <s v="STURM MD, ANDREW P"/>
        <s v="MEZE DO, MEZEDA"/>
        <s v="BOWRY MD, RIDDHI"/>
        <s v="MCDOW DO, CHRISTOPHER C"/>
        <s v="SMITH ARNP, MECHELE L"/>
        <s v="LATINO PA, JUSTIN D"/>
        <s v="BALINT PA, BRIAN E"/>
        <s v="ABRAHAM PA, VARKEY"/>
        <s v="HAMMAD MD, OMAR"/>
        <s v="SALEHI MD, SHARIF"/>
        <s v="CANO PA, DAILA A"/>
        <s v="HAAS PA, EVAN MATTHEW"/>
        <s v="LUGO PA, ROBERTO A"/>
        <s v="ZALACAIN MD, JOAQUIN F"/>
        <s v="HARRIS MD, HILLEL Z"/>
        <s v="BURICH PA, DESIREE LOUISE"/>
        <s v="KEEHN DO, STEVEN B"/>
        <s v="MEELER PA, MARILEE M"/>
        <s v="YUDIS ARNP, MARINA"/>
        <s v="NECKRITZ DO, DAVID P"/>
        <s v="SHIRLEY PA, LAUREN KAY"/>
        <s v="BOJAN MD, DAVID"/>
        <s v="PRILUTSKY PA, POLINA"/>
        <s v="KROSNEY MD, JUDSON N"/>
        <s v="BUCHHOLZ DO, KEITH L"/>
        <s v="FOWLER MD, DAVID M"/>
        <s v="LEMAY DO, CHRISTOPHER R"/>
        <s v="HUYNH DO, LEO"/>
        <s v="CRANE MD, JOSEPH T"/>
        <s v="HUFF PA, RICHARD K"/>
        <s v="CLOHESSY DO, BRIAN J"/>
        <s v="FISH DO, JAMES A"/>
        <s v="REDMAN MD, DANNY"/>
        <s v="RUMBALL MD, CASWELL J"/>
        <s v="ZHAO MD, XINMENG"/>
        <s v="GRECO DO, FRANCINE"/>
        <s v="POE MD, CHRISTOPHER D"/>
        <s v="ST CLAIR MD, DOUGLAS"/>
        <s v="GONZALEZ MD, JOSE M"/>
        <s v="FELICIANO MD, ANGEL"/>
        <s v="SOHN MD, KENNETH D"/>
        <s v="VO DO, HOANG MINH"/>
        <s v="TULSIAK MD, DAVID"/>
        <s v="NISENBAUM DO, ROBERT"/>
        <s v="MOLINARO DO, NICOLE M"/>
        <s v="FELD MD, DAVID W"/>
        <s v="MOHAMED MD, NEGAR S"/>
        <s v="MONTES-LOPEZ ARNP, ANNETTE"/>
        <s v="ORTIZ-BAEZ MD, FERNANDO"/>
        <s v="REYNOLDS PA, WILLIAM D"/>
        <s v="NORMAN MD, KYLE S"/>
        <s v="CHANDLER MD, MARK R"/>
        <s v="CRUZ PA, CHRISTINE"/>
        <s v="STONER MD, RICHARD S"/>
        <s v="MASON MD, BENJAMIN D"/>
        <s v="GREENBERG PA, MICHAEL"/>
        <s v="KLAWINSKI NP, NANCY G"/>
        <s v="RAY ARNP, JACQUELINE"/>
        <s v="NIMETH PA, MARTINA MARIE"/>
        <s v="MEDAN PA, DAUWD"/>
        <s v="FUDAY NP, ANGELA N"/>
        <s v="WALKER MD, AYANNA D"/>
        <s v="KANE PA, LORETTA M"/>
        <s v="RIVERA-RIVERA MD, EDGARDO"/>
        <s v="AMICO MD, KENDRA L"/>
        <s v="MCNALLY PA, MELISSA L"/>
        <s v="GADALEAN DO, CHRISTINA A"/>
        <s v="WILLIS MD, SCOTT"/>
        <s v="LAMBIE DO, NATALIE"/>
        <s v="BABB ARNP, LISA J"/>
        <s v="HARBOUR DO, DAVID M"/>
        <s v="LORENZETTI MD, BRETT A"/>
        <s v="WALKER MD, JOSHUA A"/>
        <s v="LESTER PA, ROBIN D"/>
        <s v="SCIDMORE PA, GARY"/>
        <s v="MILLER MD, BRIAN D"/>
        <s v="WILEY DO, BRIAN D"/>
        <s v="HORN PA, JOHN A"/>
        <s v="POLLARD MD, STEPHEN"/>
        <s v="PETRIK MD, RICHARD F"/>
        <s v="MATHSON PA, MICHAEL E"/>
        <s v="WIDMER MD, DEBORAH A"/>
        <s v="FALGIANI MD, MICHAEL L"/>
        <s v="KILLELEA MD, ALISON"/>
        <s v="BRASETH MD, NOEL"/>
        <s v="HOWELL PA, KEVIN"/>
        <s v="INGULSRUD MD, ERIC B"/>
        <s v="RUMNOCK ARNP, ASHLEY"/>
        <s v="STEVENS ARNP, RACHEL"/>
        <s v="WELBERN MD, VANESSA R"/>
        <s v="SMOOK PA, JASON"/>
        <s v="VITERITTI DO, JOHN J"/>
        <s v="DESAI MD, BOBBY K"/>
        <s v="MCCAIG MD, CAMERON S"/>
        <s v="VELOSA PAC, DUARTE"/>
        <s v="ANILUS MD, VESTA"/>
        <s v="METZGER PA, MICHELLE E"/>
        <s v="WILSON MD, DAVID L"/>
        <s v="SHER DO, SYED OSAMA"/>
        <s v="STEENSTRA DO, ROBYN"/>
        <s v="PALACIOS PA, RAFAEL"/>
        <s v="BRADFORD DO, EVA"/>
        <s v="LYSSY MD, DOUGLAS A"/>
        <s v="BANERJEE DO, PUSHPAL R"/>
        <s v="GOMILLION PA, JESSICA L"/>
        <s v="BOVELL MD, DON W"/>
        <s v="SANON DO, REGINALD"/>
        <s v="WAXLER DO, JENNIFER L"/>
        <s v="MARCANTONIO MD, DOMENICA"/>
        <s v="AL-MULHEM MD, KHALED M"/>
        <s v="HORENSTEIN MD, JOSHUA ADAM"/>
        <s v="IYAMU MD, FACP, KENNETH"/>
        <s v="PAGE PAC, JOHN DWAYNE"/>
        <s v="PALLENS-FELICIANO MD, MARA"/>
        <s v="RAMIREZ-BLESSING DO, CARLOS"/>
        <s v="SAVANI MD, PARESH"/>
        <s v="SAVKO DO, ELIZABETH A"/>
        <s v="MURRAY PA, INGRID"/>
        <s v="KUERBITZ PA, TODD F"/>
        <s v="DUB MD, LARISSA S"/>
        <s v="ROSARIO MD, JAVIER E"/>
        <s v="MACINTOSH MD, TRACY"/>
        <s v="GANTI MD, LATHA"/>
        <s v="SINGH MD, AMNINDER"/>
        <s v="DIAZ MD, VANESSA I"/>
        <s v="LEBOWITZ MD, DAVID C"/>
        <s v="COLON CRUZ MD, EDDID"/>
        <s v="FREDERIQUE-BELL PAC, PEGGY"/>
        <s v="MACK MD, RENE S"/>
        <s v="ROKA MD, ABHISHEK"/>
        <s v="RUBERO MD, JOSE A"/>
        <s v="WEBB MD, AMANDA L"/>
        <s v="BENZING MD, ADAM C"/>
        <s v="LEON MD, LEOH N II"/>
        <s v="BALLINGER MD, BETHANY LUCILLE"/>
        <s v="HAMILTON MD, OTENI G"/>
        <s v="KALIDAS MD, POONAM K"/>
        <s v="ACOSTA-SANCHEZ MD, ISRAEL E"/>
        <s v="ADAM MD, GULEID"/>
        <s v="HASSAN MD, KEITH L"/>
        <s v="OKUDA MD, YASUHARU"/>
        <s v="TEAGUE MD, AMBER H"/>
        <s v="BERGMAN DO, JEFFERY J"/>
        <s v="WILKERSON DO, JANI C"/>
        <s v="GOODMAN MD, GARY A"/>
        <s v="CABRERA DO, ROLANDO G"/>
        <s v="FGUYER MD, SLEEM"/>
        <s v="KRAMER MD, NICHOLAS M"/>
        <s v="ELAHI MD, SHAHID"/>
        <s v="SETHI MD, HANISH"/>
        <s v="PATEL MD, BHUPENDRA M"/>
        <s v="PERRONE DO, DANA M"/>
        <s v="VARGAS MD, ALFREDO A"/>
        <s v="TAHIR MD, SADAF"/>
        <s v="BIALECKI MD, PHILLIPH"/>
        <s v="KEY MD, JASON S"/>
        <s v="VON BARGEN DO, WILLIAM F"/>
        <s v="ADERA MD, HABTU M"/>
        <s v="DUNLAP PA, KELLIE J"/>
        <s v="SALAS PA, JENNIFER"/>
        <s v="STAPLETON PA, SANDRA"/>
        <s v="REYNOLDS PA, TERRY RAY"/>
        <s v="AHMED MD, SHAFEEQ"/>
        <s v="KORAIBAA MD, KHADIDJA"/>
        <s v="SLANE DO, MATTHEW L"/>
        <s v="SLANE MD, VALORI H"/>
        <s v="KALLI MD, VENKATA SHILPA"/>
        <s v="AMARAL MD, MATIAS M"/>
        <s v="QUINTERO MD, SAUL"/>
        <s v="COHEN MD, NICOLE L"/>
        <s v="ZAMOTMONTALVO MD, NILLIAN"/>
        <s v="AMADOR MD, MARIA E"/>
        <s v="MEDWINTER ARNP, ANDREA A"/>
        <s v="TERAN-VARGAS MD, RAFAEL A"/>
        <s v="URRUTIA-MADRID MD, JOSE G"/>
        <s v="ROACH DO, JAMES"/>
        <s v="ADEN MD, DARMAAN O"/>
        <s v="ANGLADE MD, MOISE W"/>
        <s v="NEDDO ARNP, DEVIN A"/>
        <s v="NOBLE MD, BERNARD CHESLEY"/>
        <s v="NESSELROTH MD, SUSAN M"/>
        <s v="UNKNOWN"/>
        <s v="NAGEL PA, JASON A"/>
        <s v="MULLIKIN ARNP, AMY"/>
        <s v="EDWARDS DO, RICHARD"/>
        <s v="EISNOR MD, DEREK"/>
        <s v="ALTEKREETI MD, ABDULJABBAR"/>
        <s v="HALL MD, JONATHAN"/>
        <s v="NO PRIMARY OR FAMILY PHYSICIAN"/>
        <s v="PIERRE MD, YVES-LANDE"/>
        <s v="TIMBOL MD, RANDOLPH N"/>
        <s v="GUCUK IPEK MD, ESRA"/>
        <s v="CHIMALAKONDA MD, NIHARIKA"/>
        <s v="SANSON MD, TRACY G"/>
        <s v="DUMITRU MD, JON K"/>
        <s v="WILLIS MD, DAVID CHARLES"/>
        <s v="TEPPER MD, EVAN B"/>
        <s v="BALOGUN DO, MODINAT Y"/>
        <s v="NGUYEN DO, DAVID"/>
        <s v="ABRAHAO MD, PAULA"/>
        <s v="HOGGARD MD, ANEITRA D"/>
        <s v="SHAH MD, SHIVAN M"/>
        <s v="MACHADO ARNP, NATALIE"/>
        <s v="MCKENNEY MD, MARK G"/>
        <s v="SHAHZEIDI MD, SHAHRIAR"/>
        <s v="TUDELA MD, FRANCISCO JR"/>
        <s v="CARABALLO DO, THOMAS F"/>
        <s v="TENBRINK MD, KELLY J"/>
        <s v="MCCALLA MD, TIFFANY N"/>
        <s v="COCHRAN MD, JAMES M"/>
        <s v="PRAKASH MD, SHAWN K"/>
        <s v="TURNER DO, JOHN"/>
        <s v="BAGGETT PA, MATTHEW"/>
        <s v="KHOURI MD, ELIE"/>
        <s v="BELL DO, MARGARET"/>
        <s v="HALL-MOORE MD, KIMBERLY A"/>
        <s v="USBERGHI DO, MICHAEL J"/>
        <s v="TRANCE DO, GARRETT"/>
        <s v="MORALES LAPPOT MD, JOAN"/>
        <s v="RAJASEKARAN MD, ARUN"/>
        <s v="CLARK-BARBER DO, DAWN M"/>
        <s v="NASR MD, RAMY M"/>
        <s v="BURO DO, DOMINICK"/>
        <s v="SWIETARSKI MD, ROBERT H"/>
        <s v="JIMINIAN-WILMOT MD, AMIN"/>
        <s v="HERNANDEZ MD, ELIZABETH M"/>
        <s v="LAM MD, CRYSTAL N"/>
        <s v="PARIKH MD, PARTH"/>
        <s v="BETHENCOURT MD, MIRABAL"/>
        <s v="GONZALEZ MD, MANUEL M"/>
        <s v="DIX DO, ALEXA A"/>
        <s v="PAPANDREOU DO, STAVROS"/>
        <s v="LEE CHING MD, CATHY"/>
        <s v="ALEMAN-BRIZUELA MD, VLADANA"/>
        <s v="MISHKIN MD, DAVID R"/>
        <s v="COBA MD, JOSE V"/>
        <s v="WASSERMAN MD, SARA"/>
        <s v="DIPRIMO ARNP, JAMIE"/>
        <s v="VALLADARES MD, GLENN R"/>
        <s v="GARCIA LABOY MD, OMAR"/>
        <s v="NUNEZ ARNP, OSCAR ALEXIS JR"/>
        <s v="WARMAN MD MD, POONAM"/>
        <s v="PATEL MD, HIREN"/>
        <s v="BHATTACHARYA MD, SREYASI"/>
        <s v="BARRON MD, SCOTT A"/>
        <s v="SECREST MD, JULIE K"/>
        <s v="GELOVICH MD, STEPHEN P"/>
        <s v="SANCHEZ MD, NADIUSKA I"/>
        <s v="ZARAGOZA MD, LIANNE"/>
        <s v="KAFROUNIGERGES MD, ANTONI R"/>
        <s v="REIMON MD, JOSEPH DANIEL"/>
        <s v="DIAZ MD, KARINA A"/>
        <s v="MIR MD, HAARIS S"/>
        <s v="NOBILETTE DO, BRITTANY"/>
        <s v="EL ALAMI MD, HICHAM"/>
        <s v="AMADOR MD, ELIAS N"/>
        <s v="ELBALLAT MD, MOHAMMAD"/>
        <s v="HALLENBECK ARNP, RIA N"/>
        <s v="LAWS MD, ELIZABETH B"/>
        <s v="PUCHFERRAN MD, CHRISTOPHER"/>
        <s v="ROTHENBERG MD, MARK D"/>
        <s v="DREYFUSS DO, LAURENT"/>
        <s v="ROUHANI MD, MAZYAR"/>
        <s v="EICHELBERGER DO, TODD WALTER"/>
        <s v="WILLIAMS MD, DAVID E"/>
        <s v="EDMUND MD, JOSEPH"/>
        <s v="RESTREPO DO, JORGE A"/>
        <s v="VILLA MD, JOHN F"/>
        <s v="REYES MD, ARNALDO E"/>
        <s v="NADENIK DO, SCOTT A"/>
        <s v="SAMLAL MD, RAVI"/>
        <s v="LYSKOWKSI PA, DAVID"/>
        <s v="NO MD"/>
        <s v="EDDOC-GENERIC MD FOR EDM"/>
        <s v="OHRI MD, MAYANK"/>
        <s v="HUNTER MD, ROBERT LAWRENCE"/>
        <s v="LARSEN MD, ROBERT G"/>
        <s v="PEREZ MD, PEDRO I"/>
        <s v="STCLAIR MD, DOUGLAS ARTHUR"/>
        <s v="FIGUEROA MD, VERONICA D"/>
        <s v="COLARIC MD, KENNETH B"/>
        <s v="MCCCAIG MD, CAMERON"/>
        <s v="ANG MD, DARWIN"/>
        <s v="HASTINGS DO, NATHAN MICHAEL"/>
        <s v="KLEMCZAK DO, DENISE L"/>
        <s v="LAMBERT DO, RACHEL"/>
        <s v="MCCARTY DO, SEAN F"/>
        <s v="OZCAN MD, MICHELLE S"/>
        <s v="AYAD MD, NANCY"/>
        <s v="THOMPSON MD, DOMINIQUE"/>
        <s v="FARRAYE MD, MARC"/>
        <s v="VALENZUELA MD, DANIELA P"/>
        <s v="ATAYA MD, RAMSEY"/>
        <s v="NAPIER MD, ANDREW"/>
        <s v="GUZMAN MELERO MD, KARLA"/>
        <s v="BARELA MD, SPENCER E"/>
        <s v="HAGEN MD, COLIN"/>
        <s v="DICHTER MD, SARAH L"/>
        <s v="HAAN MD, AMANDA"/>
        <s v="VARONA BERDIAL MD, AURELIO"/>
        <s v="GEORGES MD, NIKKITTA"/>
        <s v="NUESA MD, JASMINIA"/>
        <s v="JANDU MD, ARVINDER S"/>
        <s v="DESINORD DPM, GARY"/>
        <s v="WIRE MD, JESSICA"/>
        <s v="MACDOUGALL MD, SCOTT W"/>
        <s v="NASR EL NIMER MD, CARLOS"/>
        <s v="BROWN-VARGAS MD, DAMARIS"/>
        <s v="BOBOTIS PA, KATHERINE A"/>
        <s v="MARTINEZ MD, ISIDRO"/>
        <s v="PERRIN DO, ANTHONY T"/>
        <s v="CUPID MD, AISHA J"/>
        <s v="ZHANG MD, CHEN"/>
        <s v="SAADAT MD, VANDAD"/>
        <s v="CHAPIN MD, ETHAN ADAIR"/>
        <s v="WALLEN DO, MICHELLE"/>
        <s v="SINGH MD, VIR"/>
        <s v="LIPPERT MD, JASON HARRIS"/>
        <s v="GIBNEY MD, JOSEPH MICHAEL"/>
        <s v="FERRAS MD, MICHAEL WILLIAM"/>
        <s v="BARKER DO, LEE GARRETT"/>
        <s v="ELBADRI MD, SAMYR"/>
        <s v="MCCAULEY MD, NICHOLAS JOHN"/>
        <s v="ADEWUYI MD, JOEL OLUSAYO"/>
        <s v="ABERNATHY DO, JENNIFER K"/>
        <s v="PATEL MD, BHUPENDRAKUMAR"/>
        <s v="ROJAS MD, ALEXIS"/>
        <s v="WILSON-COLEMAN DO, MARCIETTA"/>
        <s v="MADANIEH MD, ABED"/>
        <s v="BAWANY MD, SHEILA"/>
        <s v="CRAEN MD, ALEXANDRA"/>
        <s v="HANNA MD, ANDREW"/>
        <s v="CALLAGHAN MD, CAMERON"/>
        <s v="ELIAS MD, NADIA"/>
        <s v="CHIANG MD, JAMES"/>
        <s v="POLLAK MD, AKIVA"/>
        <s v="TSAU MD, JOSHUA"/>
        <s v="FUSCO MD, NICHOLAS"/>
        <s v="COMBA MD, ISIN"/>
        <s v="CAMARGO MACIAS MD, KATHLYN"/>
        <s v="YAQOOB MD, ZAID"/>
        <s v="MERINO-CHAVEZ MD, HILDA"/>
        <s v="VERA MD, ARIEL E"/>
        <s v="KHAZNADAR MD, SAMER"/>
        <s v="ULLAH DO, AQSA"/>
        <s v="HAMZA MD, ALAN"/>
        <s v="BROWNING DO, BRIAN L"/>
        <s v="MAJAROCON ARNP, LEAH"/>
        <s v="LAM MD, YOSVAN R"/>
        <s v="KANTOR MD, MICAELLA G"/>
        <s v="TOK MD, OGUZ"/>
        <s v="ARCE MD, ROBERTO"/>
        <s v="SOBRADOCHAMBERLAIN MD, ANDRES"/>
        <s v="VARGAS DO, DAMARIS"/>
        <s v="BATASKOV MD, KARRIE L"/>
        <s v="CEKA MD, ENDRI"/>
        <s v="PHAN MD, HAI"/>
        <s v="SMITH DO, LAWRENCE E"/>
        <s v="CONTI PA, LORETTA M"/>
        <s v="BANALA MD, MOUNICA"/>
        <s v="AMARAVADI MD, KAMALAKAR"/>
        <s v="DANTULURI DO, SRINIVAS R"/>
        <s v="RICHARDS MD, WINSTON"/>
        <s v="HERRING DO, KYLE BOWMAN"/>
        <s v="BAUTISTA DO, KATHERINE"/>
        <s v="LORCH MD, ANSLEY"/>
        <s v="PINEDA REYES MD, ROBERTO"/>
        <s v="CHAHIN MD, ANTOUN"/>
        <s v="BASHIR MD, KHAWAJA"/>
        <s v="KIM MD, JAE"/>
        <s v="JOYCE MD, PETER"/>
        <s v="MARTINEZ ABELEDO MD, MARIELA"/>
        <s v="BUTTS-SARVIS MD, ASTRID"/>
        <s v="RUIZ-UNGER MD, JUAN M"/>
        <s v="SARVIS MD, ASTRID B"/>
        <s v="ABDUL, HALEEM MD"/>
        <s v="SAONA MD, JORGE"/>
        <s v="MESORANA MD, SANTIAGO"/>
        <s v="OLIVARES CASTRO MD, MARGARITA"/>
        <s v="PASHA MD, ARASH G"/>
        <s v="MANE MD, NELSON"/>
        <s v="JAFFE MD, AARON"/>
        <s v="SIGNORE PA, STEPHEN J"/>
        <s v="LE DO, CUONG KIM THI"/>
        <s v="FUSCO DO, NICHOLAS"/>
        <s v="ROBALINO GONZAGA MD, ERNESTO"/>
        <s v="GUNN DO, KATHRYNE"/>
        <s v="SOURIAL MD, KIROLUS"/>
        <s v="BRITT MD, CHELSEA"/>
        <s v="CARAVAGLIO MD, JOSEPH"/>
        <s v="SACHDEVA MD, REETIKA"/>
        <s v="CABOS MD, RAUL ALEXANDER"/>
        <s v="GODINEZ MD, YEISSEN"/>
        <s v="RODES PINO MD, KENIA GRETELL"/>
        <s v="RODRIGUEZ MD, CHRISTINA MARIA"/>
        <s v="FIGUEROA CABRERA MD, LUIS"/>
        <s v="RIERA VICENTE MD, ZUYLAN"/>
        <s v="ALOSILLA GALLEGOS MD, MICHAEL"/>
        <s v="ESTEVEZ MD, ANDREA MARIA"/>
        <s v="LOSCALZO PA, RICHARD"/>
        <s v="CLARK MD, JASON M"/>
        <s v="VARKI MD, VIVEK MATHAI"/>
        <s v="LARA MD, ERIKA"/>
        <s v="CHAUDHRY DO, FIRAZ T"/>
        <s v="KO MD, WIN"/>
        <s v="LIRIANO-FANDUIZ MD, HUMBERTO"/>
        <s v="CHIKOVSKY MD, MAX"/>
        <s v="ROUTRAY MD, SUJIT"/>
        <s v="CPOE MD, DOCTOR1"/>
        <s v="NGUYEN MD, BICHVAN THI"/>
        <s v="VEGA MD, RAFAEL G"/>
        <s v="HUSTA MD, BRYAN C"/>
        <s v="EKINDE MD, BRINSLEY"/>
        <s v="SELF REFERRED"/>
        <s v="LINETT DO, MICHAEL L"/>
        <s v="WELLEN ARNP, SHERYLE D"/>
        <s v="SCHULTHEISS MD, KIM EVELYN"/>
        <s v="AGGARWAL MD, NITI"/>
        <s v="RUZMETOVA MD, NARGIZ"/>
        <s v="KACHELMAN DO, ADAM PADEN"/>
        <s v="NGUYEN MD, THU-CUC THI"/>
        <s v="JANARIOUS MD, MARY K"/>
        <s v="REINA FERNANDEZ MD, JORDANA"/>
        <s v="VARGAS MD, ENRIQUE"/>
        <s v="YAZIGI MD, GEORGE"/>
        <s v="SHRINATH MD, KUSHAGRA"/>
        <s v="ALANI MD R1, MAYS"/>
        <s v="RIOS MD, JOSEPH"/>
        <s v="AZARBAL MD, JILLA R"/>
        <s v="RANDO SOUS MD, ALBERTO I"/>
        <s v="ABRANTES MD, ANARELLA"/>
        <s v="ZITEK MD, JOSEPH A"/>
        <s v="FISHMAN MD, DAVID M"/>
        <s v="SRINIVASA MURTHY MD, RUTHVIK"/>
        <s v="DEMARCO JR MR, ROBERT"/>
        <s v="HOLTHAUS PA, MATTHEW"/>
        <s v="ORNA DO, RENATA ESPADREZANE"/>
        <s v="ON CALL PHYSICIAN"/>
        <s v="BECERRA MD, VICTOR"/>
        <s v="IQBAL MD, OMAR"/>
        <s v="TORRES LUNA MD, NANCY"/>
        <s v="RISELY MD, GEOFFREY"/>
        <s v="Mack,Rene S  MD(FLF-MACRE-MID)" u="1"/>
        <s v="Rubero,Jose A  MD(FLF-RUBJO-ED)" u="1"/>
        <s v="Reynolds,William D  PA(FLF-REYWI-MID)" u="1"/>
        <s v="Willis,Scott  MD(FLF-WILSC-ED)" u="1"/>
        <s v="Sturm,Andrew P  MD(FLJ-STUAN-ED)" u="1"/>
        <s v="Saliba,Georges(FLA-SALG-ED)" u="1"/>
        <s v="Kramer,Nicholas MD R2(FLF-KRANI-MID)" u="1"/>
        <s v="EDDOC   Generic MD for EDM(FLL-EDDOC-ED)" u="1"/>
        <s v="EDDOC - Generic MD for EDM(FLJ-EDDOC-ED)" u="1"/>
        <s v="Papandreou,Stavros DO(FLJ-PAPST2-ED)" u="1"/>
        <s v="Farid,Imran  PA-C(FLA-FARI-MID)" u="1"/>
        <s v="Teague,Amber H  MD(FLF-TEAAM-ED)" u="1"/>
        <s v="TARSHIS,SAMANTHA(FLA-TARSA-MID)" u="1"/>
        <s v="Rios,Joseph MD R1(FLF-RIOJO-MID)" u="1"/>
        <s v="Alani,Mays MD R1(FLF-ALAMA-MID)" u="1"/>
        <s v="Gomillion,Jessica L  PA(FLL-GOMJE-MID)" u="1"/>
        <s v="Norman,Kyle S  MD(FLF-NORKY-ED)" u="1"/>
        <s v="KNABBEN,VINICIUS  MD(FLA-KNAVI-MID)" u="1"/>
        <s v="Cabrera,Rolando MD R2(FLF-CABRO1-MID)" u="1"/>
        <s v="Eichelberger,Todd  DO(FLL-EICTO-MID)" u="1"/>
        <s v="Petrik,Richard F  MD(FLL-PETRI-ED)" u="1"/>
        <s v="Ataya,Ramsey  MD(FLA-ATARA-MID)" u="1"/>
        <s v="Hagen,Colin  MD(FLA-HAGCO-MID)" u="1"/>
        <s v="Nuesa,Jasminia  MD(FLA-NUEJA-MID)" u="1"/>
        <s v="Bojan,David  MD(FLJ-BOJDA-ED)" u="1"/>
        <s v="Signore,Stephen J  PA-C(FLL-SIGST-MID)" u="1"/>
        <s v="Lambie,Natalie D  DO(FLF-LAMNA-ED)" u="1"/>
        <s v="Iqbal,Omar MD R1(FLF-IQBOM-MID)" u="1"/>
        <s v="Nisenbaum,Robert J  DO(FLJ-NISRO-ED)" u="1"/>
        <s v="Vera,Ariel E  MD(FLF-VERAR1-ED)" u="1"/>
        <s v="Brea,Isabel J  MD(FLA-BREI-ED)" u="1"/>
        <s v="Marcantonio, Domenica  MD(FLL-MARDO1-ED)" u="1"/>
        <s v="Fowler,David M  MD(FLJ-FOWDA-ED)" u="1"/>
        <s v="Ferras,Michael William  MD(FLL-FERMI-MID)" u="1"/>
        <s v="Buchholz,Keith L  DO(FLJ-BUCKE-ED)" u="1"/>
        <s v="Olivares Castro,Margarita MD(FLF-OLIMA1-ED)" u="1"/>
        <s v="Gibney,Joseph Michael  MD(FLL-GIBJO1-MID)" u="1"/>
        <s v="Gelovich,Stephen P  MD(FLL-GELOST-ED)" u="1"/>
        <s v="Al-Mulhem, Khaled  MD(FLL-ALMKH-ED)" u="1"/>
        <s v="Waxler,Jennifer L  DO(FLF-WAXJE-ED)" u="1"/>
        <s v="Haan,Amanda  MD(FLA-HAAAM-MID)" u="1"/>
        <s v="Zitek,Joseph A  MD(FLA-ZITJ-ED)" u="1"/>
        <s v="Lorenzetti,Brett A  MD(FLL-LORBR1-ED)" u="1"/>
        <s v="Greco,Francine  DO(FLJ-GREFR-ED)" u="1"/>
        <s v="Diaz,Vanessa I  MD(FLF-DIAVA-ED)" u="1"/>
        <s v="Mullikin, Amy ARNP(FLL-MULAM-MID)" u="1"/>
        <s v="ANTONOV,PAVEL  MD(FLA-ANTPA-MID)" u="1"/>
        <s v="Raval,Hitesh  DO(FLA-RAVH-ED)" u="1"/>
        <s v="Barela,Spencer E  MD(FLA-BARSP-MID)" u="1"/>
        <s v="Roka,Abhishek MD R2(FLF-ROKAB-MID)" u="1"/>
        <s v="Mack,Rene S  MD(FLF-MACRE-ED)" u="1"/>
        <s v="Scidmore,Gary  PA(FLL-SCDGA-MID)" u="1"/>
        <s v="Murray,Ingrid R  PA(FLF-PICIN-MID)" u="1"/>
        <s v="Pollak,Akiva MD R1(FLF-POLAK-MID)" u="1"/>
        <s v="Suero Salvador,Tito  MD(FLA-SUETIT-ED)" u="1"/>
        <s v="Gadalean,Christina A  DO(FLF-GADCH-ED)" u="1"/>
        <s v="Vargas,Damaris  DO(FLJ-BRODAM-ED)" u="1"/>
        <s v="Bui,Triminh H  DO(FLJ-BUITR-ED)" u="1"/>
        <s v="Golden,Antoinette MD(FLA-GOLA-ED)" u="1"/>
        <s v="Hernandez,Elizabeth M(FLA-HERELI-MID)" u="1"/>
        <s v="Salehi,Sharif O  MD(FLJ-SALSH-ED)" u="1"/>
        <s v="Martinez-Urtarte,Daniel A(FLA-MARDA-ED)" u="1"/>
        <s v="Lemay,Christopher R  DO(FLJ-LEMCH-ED)" u="1"/>
        <s v="Aviles,Nicole M  MD(FLA-AVIN-ED)" u="1"/>
        <s v="Ganti,Latha  MD(FLF-GANLA-ED)" u="1"/>
        <s v="Browning,Brian L  DO(FLL-BROBR-ED)" u="1"/>
        <s v="Amico,Kendra L  MD(FLF-AMIKE-ED)" u="1"/>
        <s v="Risley, Geoffrey  MD(FLL-RISGE-ED)" u="1"/>
        <s v="Slane,Matthew L  DO(FLA-SLAM-ED)" u="1"/>
        <s v="Lester,Robin D  PA(FLL-LESRO-MID)" u="1"/>
        <s v="Fuday,Angela N  NP(FLF-FUDAN-MID)" u="1"/>
        <s v="Mesorana,Santiago  MD(FLF-MESSAN-ED)" u="1"/>
        <s v="Nguyen, David  DO(FLL-NGUDA-ED)" u="1"/>
        <s v="Holthaus, Matthew  PA(FLL-HOLMAT-MID)" u="1"/>
        <s v="Tulsiak,David F  MD(FLJ-TULDA-ED)" u="1"/>
        <s v="Horn,John A  PA(FLL-HORJO-MID)" u="1"/>
        <s v="MARTIN,KENT G  MD(FLA-MARKE-MID)" u="1"/>
        <s v="Morris,Angelique M  ARNP(FLA-MORANG-MID)" u="1"/>
        <s v="Meeler,Marilee M  PA(FLJ-MEEMAR-MID)" u="1"/>
        <s v="Palacios,Rafael A  PA(FLL-PALRA-MID)" u="1"/>
        <s v="Key,Jason S  MD(FLL-KEYJA-ED)" u="1"/>
        <s v="Cupid,Aisha Jendayi  MD(FLJ-CUPAI-ED)" u="1"/>
        <s v="Gonzalez,Jose M  MD(FLJ-GONJO2-ED)" u="1"/>
        <s v="Mccaig,Cameron S  MD(FLA-MCCCAM-ED)" u="1"/>
        <s v="Mccaig,Cameron S  MD(FLL-MCCCAM-ED)" u="1"/>
        <s v="EDDOC(FLA-EDDOC-ED)" u="1"/>
        <s v="Smith,Mechele L  ARNP(FLJ-SMITM-MID)" u="1"/>
        <s v="EDDOC Generic MD for EDM(FLF-EDDOC-ED)" u="1"/>
        <s v="Rovira,Helen  MD(FLA-ROVH-ED)" u="1"/>
        <s v="Buro,Dominick J  DO(FLL-BURDO-ED)" u="1"/>
        <s v="Conti,Loretta M  PA(FLF-KANLOR-MID)" u="1"/>
        <s v="Henry-Johnson,Alysha E(FLA-HENALY-MID)" u="1"/>
        <s v="Medan,Dauwd  PA(FLF-MEDADA-MID)" u="1"/>
        <s v="SIROVICH,DANIEL A  MD(FLA-SIRDA-MID)" u="1"/>
        <s v="Viteritti, John  DO(FLL-VITJO-ED)" u="1"/>
        <s v="Georges,Nikkitta  MD(FLA-GEONI-MID)" u="1"/>
        <s v="Chiang,James MD R1(FLF-CHIJA-MID)" u="1"/>
        <s v="St.Clair,Douglas A  MD(FLJ-STCDO-ED)" u="1"/>
        <s v="Nguyen,Thu-Cuc Thi MD(FLL-NGUTHU-MID)" u="1"/>
        <s v="Lebowitz,David C  MD(FLF-LEBD1-ED)" u="1"/>
        <s v="Elbadri,Samyr  MD(FLL-ELBSA-MID)" u="1"/>
        <s v="Dreyfuss,Laurent Rene  DO(FLJ-DRELA-ED)" u="1"/>
        <s v="Bell,Margaret R  DO(FLL-BELMA-ED)" u="1"/>
        <s v="Colaric,Kenneth  MD(FLF-COLKE-ED)" u="1"/>
        <s v="Singh,Vir  MD(FLL-SINVI1-MID)" u="1"/>
        <s v="Adera,Habtu M  MD(FLL-ADEHA-ED)" u="1"/>
        <s v="Douriez,Carole A  MD(FLA-DOUC-ED)" u="1"/>
        <s v="Jandu,Arvinder S  MD(FLA-JANAR-MID)" u="1"/>
        <s v="Ortiz-Baez,Fernando  MD(FLF-ORTFE-ED)" u="1"/>
        <s v="Azarbal,Jilla R.  MD(FLA-AZAJI-MID)" u="1"/>
        <s v="Burich,Desiree Louise  PA(FLJ-BURDES-MID)" u="1"/>
        <s v="Barker,Lee Garrett  DO(FLL-BARLE1-MID)" u="1"/>
        <s v="Widmer,Deborah A  MD(FLF-WIDDE-ED)" u="1"/>
        <s v="Fusco,Nicholas DO R1(FLF-FUSNI-MID)" u="1"/>
        <s v="Bergman,Jeffery J  DO(FLF-BERJEF-ED)" u="1"/>
        <s v="Metzger,Michelle E  PA-C(FLL-METMI-MID)" u="1"/>
        <s v="Xavier,Albin  MD(FLA-XAVALB-ED)" u="1"/>
        <s v="Clohessy,Brian J  DO(FLJ-CLOBR-ED)" u="1"/>
        <s v="Secrest,Julie K  MD(FLF-SEAJU-ED)" u="1"/>
        <s v="Pollard,Stephen W  MD(FLL-POLSTE-ED)" u="1"/>
        <s v="Webb,Amanda MD R2(FLF-WEBAM-MID)" u="1"/>
        <s v="Singh,Amninder MD R2(FLF-AMNSI-MID)" u="1"/>
        <s v="Waxler, Jennifer  DO(FLL-WAXJE-ED)" u="1"/>
        <s v="ON CALL PHYSICIAN(FLF-.ON CALL-ED)" u="1"/>
        <s v="Velosa,Duarte  PAC(FLL-VELDU-MID)" u="1"/>
        <s v="Abram,Elizabeth S  MD(FLA-ABREL-ED)" u="1"/>
        <s v="Shirley,Lauren Kay  PA(FLJ-SHILAU-MID)" u="1"/>
        <s v="MALDONADO, ROBERT A  MD(FLA-MALRO-MID)" u="1"/>
        <s v="Bobotis,Katherine A  PA(FLJ-BOBKA-MID)" u="1"/>
        <s v="Walker,Joshua Adam  MD(FLL-WALJO2-ED)" u="1"/>
        <s v="Fishman,Loel A  MD(FLJ-FISLO-ED)" u="1"/>
        <s v="Mehrani,Tina  PA(FLA-MEHT-MID)" u="1"/>
        <s v="RUMNOCK,ASHLEY ARNP(FLL-RUMAS1-MID)" u="1"/>
        <s v="Norman,Kyle S  MD(FLF-NORKY-MID)" u="1"/>
        <s v="Babb,Lisa J  ARNP(FLF-BABLI-MID)" u="1"/>
        <s v="Ortiz-Baez,Fernando  MD(FLF-ORTFE-MID)" u="1"/>
        <s v="Colon Cruz,Eddid D  MD(FLF-CRUED-ED)" u="1"/>
        <s v="Averbach,Joseph B  MD(FLA-AVEJ-ED)" u="1"/>
        <s v="Medina-Blasini,Yiraima E  MD(FLA-MEDY-ED)" u="1"/>
        <s v="Demarco,Robert Jr  MD(FLL-DEMRO-ED)" u="1"/>
        <s v="McDow,Christopher C  DO(FLJ-MCDCH-ED)" u="1"/>
        <s v="Sarvis,Astrid B  MD(FLA-SARA-ED)" u="1"/>
        <s v="Guzman Melero,Karla  MD(FLA-GUZKA-MID)" u="1"/>
        <s v="Howell,Kevin  PA(FLL-HOWKE-MID)" u="1"/>
        <s v="Zalacain,Joaquin Fernando  MD(FLJ-ZALJO-ED)" u="1"/>
        <s v="Yudis,Marina  ARNP(FLJ-YUDMA-MID)" u="1"/>
        <s v="Perez,Pedro I  MD(FLJ-PERPE1-ED)" u="1"/>
        <s v="Smook,Jason  PA-C(FLL-SMOJA1-MID)" u="1"/>
        <s v="Loscalzo,Richard  PA(FLF-LOSRI-MID)" u="1"/>
        <s v="Pavon Ogando,Frank  ARNP(FLA-PAVF-MID)" u="1"/>
        <s v="Abram,Elizabeth Siegel  MD(FLJ-ABREL-ED)" u="1"/>
        <s v="Amaravadi,Kamalakar  MD(FLL-AMAKA-ED)" u="1"/>
        <s v="Wallen,Michelle  DO(FLF-WALMI1-ED)" u="1"/>
        <s v="Abrantes,Anarella  MD(FLA-ANAAB-MID)" u="1"/>
        <s v="Valenzuela,Daniela P  MD(FLA-VALDA-MID)" u="1"/>
        <s v="Tepper,Evan B  MD(FLF-TEPEV-ED)" u="1"/>
        <s v="Walker,Ayanna D  MD(FLF-WALAY-ED)" u="1"/>
        <s v="Orna,Renata Espadrezane  DO(FLL-ORNRE-MID)" u="1"/>
        <s v="Haas,Evan Matthew  PA(FLJ-HAAEV-MID)" u="1"/>
        <s v="DOES NOT KNOW(FLA-.DNK-ED)" u="1"/>
        <s v="DOES NOT KNOW(FLL-.DNK-ED)" u="1"/>
        <s v="Vasquez,Dibanni  MD(FLA-VASDIB-ED)" u="1"/>
        <s v="Cano,Daila A  PA(FLJ-CANDAI-MID)" u="1"/>
        <s v="PROZA,JOSEPH F MD(FLA-PROJO-MID)" u="1"/>
        <s v="Nimeth,Martina Marie  PA-C(FLF-NIMMA-MID)" u="1"/>
        <s v="Self Referred(FLJ-.SELF-MID)" u="1"/>
        <s v="Hassan,Keith L  MD(FLF-HASKE-ED)" u="1"/>
        <s v="Srinivasa Murthy,Ruthvik MD R1(FLF-SRIRU-MID)" u="1"/>
        <s v="Klemczak,Denise L  DO(FLF-KLEDE-ED)" u="1"/>
        <s v="Poe,Christopher D  MD(FLJ-POECH-ED)" u="1"/>
        <s v="Kutner,Danelle A  DO(FLA-KUTD-ED)" u="1"/>
        <s v="Valladares, Glenn  MD(FLL-VALGL-ED)" u="1"/>
        <s v="Steenstra,Robyn  DO(FLL-STERO3-ED)" u="1"/>
        <s v="Chandler,Mark R  MD(FLF-CHAMA2-ED)" u="1"/>
        <s v="Macintosh,Tracy  MD(FLF-MACTR-ED)" u="1"/>
        <s v="Kuerbitz,Todd F  PA(FLF-KUETO-MID)" u="1"/>
        <s v="Wire,Jessica(FLA-WIRJE-MID)" u="1"/>
        <s v="Kachelman,Adam Paden  DO(FLL-KACAD-MID)" u="1"/>
        <s v="Hanna,Andrew MD R1(FLF-HANAN1-MID)" u="1"/>
        <s v="Ekinde,Brinsley  MD(FLA-EKIBR-MID)" u="1"/>
        <s v="Klawinski,Nancy G  NP(FLF-KLANA-MID)" u="1"/>
        <s v="Desai, Bobby  MD(FLL-DESBO-ED)" u="1"/>
        <s v="Meze,Mezeda  DO(FLJ-MEZME-ED)" u="1"/>
        <s v="JENSEN,STEFAN E  MD(FLA-JENST-MID)" u="1"/>
        <s v="Martinez Abeledo,Mariela  MD(FLA-MARMA1-MID)" u="1"/>
        <s v="Sanon,Reginald  DO(FLL-SANRE-ED)" u="1"/>
        <s v="Harris,Hillel Z  MD(FLJ-HARHI-ED)" u="1"/>
        <s v="Abraham,Varkey  PA(FLJ-ABRVA-MID)" u="1"/>
        <s v="Hammad,Omar  MD(FLJ-HAMOM-ED)" u="1"/>
        <s v="Slane,Valori H  MD(FLA-SLAV-ED)" u="1"/>
        <s v="Feliciano,Angel  MD(FLJ-FELAN-ED)" u="1"/>
        <s v="Wiley,Brian D  MD(FLL-WILBRI-ED)" u="1"/>
        <s v="Wilson,David  MD(FLL-WILDA2-ED)" u="1"/>
        <s v="Rosario,Javier E  MD(FLF-ROSJA-ED)" u="1"/>
        <s v="Keehn,Steven B  DO(FLJ-KEEST-ED)" u="1"/>
        <s v="Rivas,Rodolfo O  PA(FLA-RIVRO-MID)" u="1"/>
        <s v="Medina,Alicia C(FLA-MEDA-MID)" u="1"/>
        <s v="KONERI,NICHOLAS A  MD(FLA-KONNI-MID)" u="1"/>
        <s v="Daud,Lazaro C  MD(FLA-DAUL-ED)" u="1"/>
        <s v="Dub,Larissa O  MD(FLF-DUBLA-ED)" u="1"/>
        <s v="Savani,Paresh D  MD(FLL-SAVPA-ED)" u="1"/>
        <s v="Bazemore,Derek Glenn(FLA-BAZD-ED)" u="1"/>
        <s v="Medwinter,Andrea A  ARNP(FLA-MEDAN-MID)" u="1"/>
        <s v="Stevens,Rachel  ARNP(FLL-STERA-MID)" u="1"/>
        <s v="McNally,Melissa L  PA(FLF-MCNME-MID)" u="1"/>
        <s v="Welbern, Vanessa, MD(FLL-WELVA-ED)" u="1"/>
        <s v="Falgiani, Michael  MD(FLL-FALMIC-ED)" u="1"/>
        <s v="Copeli,Eric  MD(FLA-COPER-MID)" u="1"/>
        <s v="YATZKAN,MOSHE D  MD(FLA-YATMO-MID)" u="1"/>
        <s v="Seda,Jesus  MD(FLA-SEDJ-ED)" u="1"/>
        <s v="Linett,Michael L  DO(FLJ-LINM-ED)" u="1"/>
        <s v="Chapelle,Ryan D  PA(FLA-CHARY-MID)" u="1"/>
        <s v="Bawany,Sheila MD R1(FLF-BAWSH-MID)" u="1"/>
        <s v="Rando Sous,Alberto I  MD(FLA-RANAL-MID)" u="1"/>
        <s v="Hunter,Robert Lawrence  MD(FLJ-HUNRO-ED)" u="1"/>
        <s v="Tsau,Joshua MD R1(FLF-TSAJO-MID)" u="1"/>
        <s v="Rouhani,Mazyar  MD(FLJ-ROUMA-ED)" u="1"/>
        <s v="King,Kevin C  MD(FLA-KINKE-ED)" u="1"/>
        <s v="Neckritz,David  DO(FLL-NECDA-ED)" u="1"/>
        <s v="Von Bargen,William  DO(FLL-VONWI-ED)" u="1"/>
        <s v="Aggarwal,Niti MD(FLL-AGGNI-MID)" u="1"/>
        <s v="Smith,Lawrence E  DO(FLJ-SMILA-ED)" u="1"/>
        <s v="Leon,Leoh MD R2(FLF-LEOLE-MID)" u="1"/>
        <s v="Redman,Danny  MD(FLJ-REDDA-ED)" u="1"/>
        <s v="Mathson,Michael E  PA(FLL-MATMI-MID)" u="1"/>
        <s v="Dichter,Sarah L  MD(FLA-DICSA-MID)" u="1"/>
        <s v="Becerra,Victor MD R1(FLF-BECVI-MID)" u="1"/>
        <s v="Napier, Andrew  MD(FLA-NAPAN-MID)" u="1"/>
        <s v="Bowry,Riddhi  MD(FLJ-BOWRI-ED)" u="1"/>
        <s v="PINEDA,ANA I  MD(FLA-PINAN-MID)" u="1"/>
        <s v="Lugo,Roberto A  PA(FLJ-LUGRO-MID)" u="1"/>
        <s v="Lippert,Jason Harris  MD(FLL-LIPJA-MID)" u="1"/>
        <s v="Polera,Catherine B(FLA-POLC-ED)" u="1"/>
        <s v="D'Alonzo,Walter M  MD(FLA-DALW-ED)" u="1"/>
        <s v="Latino,Justin D  PA-C(FLJ-LATJU-MID)" u="1"/>
        <s v="Banerjee,Pushpal R  DO(FLF-BANPU-ED)" u="1"/>
        <s v="Banerjee,Pushpal R  DO(FLL-BANPU-ED)" u="1"/>
        <s v="Ballinger,Bethany L  MD(FLF-BALLBE-ED)" u="1"/>
        <s v="Fish,James A  DO(FLJ-FISJA-ED)" u="1"/>
        <s v="Prakash,Shawn K  MD(FLF-PRASH-ED)" u="1"/>
        <s v="Oropesa,Grazia M  ARNP(FLA-OROGRA-MID)" u="1"/>
        <s v="Baggett, Matthew  PA(FLL-BAGMA-MID)" u="1"/>
        <s v="Cruz,Christine  PA-C(FLF-CRUCH-MID)" u="1"/>
        <s v="Torres Luna,Nancy MD R1(FLF-TORNA-MID)" u="1"/>
        <s v="Grenier,Daniel A  DO(FLJ-GREND-ED)" u="1"/>
        <s v="Okuda,Yasuharu  MD(FLF-OKUYA-ED)" u="1"/>
        <s v="Balint,Brian E  PA(FLJ-BALBR-MID)" u="1"/>
        <s v="Benzing,Adam MD R2(FLF-BENAD-MID)" u="1"/>
        <s v="Stoner,Richard S  MD(FLF-STORI-ED)" u="1"/>
        <s v="Quicuti,Nicole  PA(FLA-QUIN-MID)" u="1"/>
        <s v="Harbour,David M  DO(FLF-HARDM-ED)" u="1"/>
      </sharedItems>
    </cacheField>
    <cacheField name="Total_Patients" numFmtId="0">
      <sharedItems containsSemiMixedTypes="0" containsString="0" containsNumber="1" containsInteger="1" minValue="1" maxValue="619"/>
    </cacheField>
    <cacheField name="In_Bed_to_Provider_Greet_Patients" numFmtId="0">
      <sharedItems containsSemiMixedTypes="0" containsString="0" containsNumber="1" containsInteger="1" minValue="0" maxValue="377"/>
    </cacheField>
    <cacheField name="In_Bed_to_Provider_Greet_Avg_Wait" numFmtId="0">
      <sharedItems containsSemiMixedTypes="0" containsString="0" containsNumber="1" minValue="0" maxValue="845"/>
    </cacheField>
    <cacheField name="Arrival_to_Provider_Patients" numFmtId="0">
      <sharedItems containsSemiMixedTypes="0" containsString="0" containsNumber="1" containsInteger="1" minValue="0" maxValue="619"/>
    </cacheField>
    <cacheField name="Arrival_to_Provider_Avg_Wait" numFmtId="0">
      <sharedItems containsSemiMixedTypes="0" containsString="0" containsNumber="1" minValue="0" maxValue="852"/>
    </cacheField>
    <cacheField name="Dup_MSE" numFmtId="0">
      <sharedItems containsSemiMixedTypes="0" containsString="0" containsNumber="1" containsInteger="1" minValue="0" maxValue="46"/>
    </cacheField>
    <cacheField name="Dup_MSE_Pcnt" numFmtId="0">
      <sharedItems containsSemiMixedTypes="0" containsString="0" containsNumber="1" minValue="0" maxValue="1"/>
    </cacheField>
    <cacheField name="Depart_to_PDOC_sign_Patients" numFmtId="0">
      <sharedItems containsSemiMixedTypes="0" containsString="0" containsNumber="1" containsInteger="1" minValue="0" maxValue="601"/>
    </cacheField>
    <cacheField name="Depart_to_PDOC_sign_Avg_Wait" numFmtId="0">
      <sharedItems containsSemiMixedTypes="0" containsString="0" containsNumber="1" minValue="-1567.5" maxValue="16134"/>
    </cacheField>
    <cacheField name="Depart_to_PDOC_not_signed_Pcnt" numFmtId="0">
      <sharedItems containsSemiMixedTypes="0" containsString="0" containsNumber="1" minValue="0" maxValue="1"/>
    </cacheField>
    <cacheField name="Arrival_to_First_Ord_Patients" numFmtId="0">
      <sharedItems containsSemiMixedTypes="0" containsString="0" containsNumber="1" containsInteger="1" minValue="0" maxValue="556"/>
    </cacheField>
    <cacheField name="Arrival_to_First_Ord_Avg_Wait" numFmtId="0">
      <sharedItems containsSemiMixedTypes="0" containsString="0" containsNumber="1" minValue="0" maxValue="793.33333333333303"/>
    </cacheField>
    <cacheField name="Arrival_to_PainMed_Patients" numFmtId="0">
      <sharedItems containsSemiMixedTypes="0" containsString="0" containsNumber="1" containsInteger="1" minValue="0" maxValue="175"/>
    </cacheField>
    <cacheField name="Arrival_to_PainMed_Avg_Wait" numFmtId="0">
      <sharedItems containsSemiMixedTypes="0" containsString="0" containsNumber="1" minValue="0" maxValue="714"/>
    </cacheField>
    <cacheField name="Greet_to_Disp_Patients" numFmtId="0">
      <sharedItems containsSemiMixedTypes="0" containsString="0" containsNumber="1" containsInteger="1" minValue="0" maxValue="328"/>
    </cacheField>
    <cacheField name="Greet_to_Disp_Avg_Wait" numFmtId="0">
      <sharedItems containsMixedTypes="1" containsNumber="1" minValue="0" maxValue="609"/>
    </cacheField>
    <cacheField name="Disp_to_A.ord_a_Patients" numFmtId="0">
      <sharedItems containsSemiMixedTypes="0" containsString="0" containsNumber="1" containsInteger="1" minValue="0" maxValue="263"/>
    </cacheField>
    <cacheField name="Disp_to_A.ord_a_Avg_Wait" numFmtId="0">
      <sharedItems containsMixedTypes="1" containsNumber="1" minValue="0" maxValue="1353"/>
    </cacheField>
    <cacheField name="Greet_to_Disp_dep_Patients" numFmtId="0">
      <sharedItems containsSemiMixedTypes="0" containsString="0" containsNumber="1" containsInteger="1" minValue="0" maxValue="589"/>
    </cacheField>
    <cacheField name="Greet_to_Disp_dep_Avg_Wait" numFmtId="0">
      <sharedItems containsSemiMixedTypes="0" containsString="0" containsNumber="1" minValue="0" maxValue="872.4"/>
    </cacheField>
    <cacheField name="Admitted_Patients" numFmtId="0">
      <sharedItems containsSemiMixedTypes="0" containsString="0" containsNumber="1" containsInteger="1" minValue="0" maxValue="307"/>
    </cacheField>
    <cacheField name="Admitted_Patients_Avg_LOS" numFmtId="0">
      <sharedItems containsSemiMixedTypes="0" containsString="0" containsNumber="1" minValue="0" maxValue="1362"/>
    </cacheField>
    <cacheField name="Departed_Patients" numFmtId="0">
      <sharedItems containsSemiMixedTypes="0" containsString="0" containsNumber="1" containsInteger="1" minValue="0" maxValue="593"/>
    </cacheField>
    <cacheField name="ED_Arrival_to_Departure_ALOS_Min.DP" numFmtId="0">
      <sharedItems containsSemiMixedTypes="0" containsString="0" containsNumber="1" minValue="0" maxValue="1373"/>
    </cacheField>
    <cacheField name="Departed_Patients_Pcnt" numFmtId="0">
      <sharedItems containsSemiMixedTypes="0" containsString="0" containsNumber="1" minValue="0" maxValue="1"/>
    </cacheField>
    <cacheField name="Low_Acuity_Patients" numFmtId="0">
      <sharedItems containsSemiMixedTypes="0" containsString="0" containsNumber="1" containsInteger="1" minValue="0" maxValue="414"/>
    </cacheField>
    <cacheField name="Low_Acuity_Patients_Avg_LOS" numFmtId="0">
      <sharedItems containsSemiMixedTypes="0" containsString="0" containsNumber="1" minValue="0" maxValue="707"/>
    </cacheField>
    <cacheField name="Low_Acuity_Patients_Pcnt" numFmtId="0">
      <sharedItems containsSemiMixedTypes="0" containsString="0" containsNumber="1" minValue="0" maxValue="1"/>
    </cacheField>
    <cacheField name="CT_Util_Admitted_Patients" numFmtId="0">
      <sharedItems containsSemiMixedTypes="0" containsString="0" containsNumber="1" containsInteger="1" minValue="0" maxValue="192"/>
    </cacheField>
    <cacheField name="CT_Util_Admitted_Patients_Pcnt" numFmtId="0">
      <sharedItems containsSemiMixedTypes="0" containsString="0" containsNumber="1" minValue="0" maxValue="5"/>
    </cacheField>
    <cacheField name="US_Util_Admitted_Patients" numFmtId="0">
      <sharedItems containsSemiMixedTypes="0" containsString="0" containsNumber="1" containsInteger="1" minValue="0" maxValue="69"/>
    </cacheField>
    <cacheField name="US_Util_Admitted_Patients_Pcnt" numFmtId="0">
      <sharedItems containsSemiMixedTypes="0" containsString="0" containsNumber="1" minValue="0" maxValue="3.6"/>
    </cacheField>
    <cacheField name="CT_Util_Departed_Patients" numFmtId="0">
      <sharedItems containsSemiMixedTypes="0" containsString="0" containsNumber="1" containsInteger="1" minValue="0" maxValue="147"/>
    </cacheField>
    <cacheField name="CT_Util_Departed_Patients_Pcnt" numFmtId="0">
      <sharedItems containsSemiMixedTypes="0" containsString="0" containsNumber="1" minValue="0" maxValue="1"/>
    </cacheField>
    <cacheField name="US_Util_Departed_Patients" numFmtId="0">
      <sharedItems containsSemiMixedTypes="0" containsString="0" containsNumber="1" containsInteger="1" minValue="0" maxValue="49"/>
    </cacheField>
    <cacheField name="US_Util_Departed_Patients_Pcnt" numFmtId="0">
      <sharedItems containsSemiMixedTypes="0" containsString="0" containsNumber="1" minValue="0" maxValue="1"/>
    </cacheField>
    <cacheField name="CT_Util_Pediatric_Patients" numFmtId="0">
      <sharedItems containsSemiMixedTypes="0" containsString="0" containsNumber="1" containsInteger="1" minValue="0" maxValue="17"/>
    </cacheField>
    <cacheField name="CT_Util_Pediatric_Patients_Pcnt" numFmtId="0">
      <sharedItems containsSemiMixedTypes="0" containsString="0" containsNumber="1" minValue="0" maxValue="1"/>
    </cacheField>
    <cacheField name="US_Util_Pediatric_Patients" numFmtId="0">
      <sharedItems containsSemiMixedTypes="0" containsString="0" containsNumber="1" containsInteger="1" minValue="0" maxValue="20"/>
    </cacheField>
    <cacheField name="US_Util_Pediatric_Patients_Pcnt" numFmtId="0">
      <sharedItems containsSemiMixedTypes="0" containsString="0" containsNumber="1" minValue="0" maxValue="1"/>
    </cacheField>
    <cacheField name="LP_MSE" numFmtId="0">
      <sharedItems containsSemiMixedTypes="0" containsString="0" containsNumber="1" containsInteger="1" minValue="0" maxValue="21"/>
    </cacheField>
    <cacheField name="LPT" numFmtId="0">
      <sharedItems containsSemiMixedTypes="0" containsString="0" containsNumber="1" containsInteger="1" minValue="0" maxValue="71"/>
    </cacheField>
    <cacheField name="AMA" numFmtId="0">
      <sharedItems containsSemiMixedTypes="0" containsString="0" containsNumber="1" containsInteger="1" minValue="0" maxValue="85"/>
    </cacheField>
    <cacheField name="Patients_per_Hour" numFmtId="0">
      <sharedItems containsSemiMixedTypes="0" containsString="0" containsNumber="1" minValue="0" maxValue="17"/>
    </cacheField>
    <cacheField name="Provider_Hours" numFmtId="0">
      <sharedItems containsSemiMixedTypes="0" containsString="0" containsNumber="1" minValue="0" maxValue="208"/>
    </cacheField>
    <cacheField name="PMD_to_Admin_order_Patients" numFmtId="0">
      <sharedItems containsSemiMixedTypes="0" containsString="0" containsNumber="1" containsInteger="1" minValue="0" maxValue="343"/>
    </cacheField>
    <cacheField name="PMD_to_Admin_order_Avg_Wait" numFmtId="0">
      <sharedItems containsSemiMixedTypes="0" containsString="0" containsNumber="1" minValue="0" maxValue="13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02">
  <r>
    <n v="2017"/>
    <x v="0"/>
    <x v="0"/>
    <s v="RIVRO"/>
    <x v="0"/>
    <n v="469"/>
    <n v="38"/>
    <n v="1"/>
    <n v="465"/>
    <n v="9.5182795698924725"/>
    <n v="2"/>
    <n v="4.3010752688172043E-3"/>
    <n v="0"/>
    <n v="0"/>
    <n v="0"/>
    <n v="303"/>
    <n v="27"/>
    <n v="142"/>
    <n v="120"/>
    <n v="85"/>
    <n v="279.57647058823528"/>
    <n v="83"/>
    <n v="70.313253012048193"/>
    <n v="280"/>
    <n v="189.57499999999999"/>
    <n v="54"/>
    <n v="524"/>
    <n v="375"/>
    <n v="203"/>
    <n v="0.79957356076759056"/>
    <n v="105"/>
    <n v="129"/>
    <n v="0.22388059701492538"/>
    <n v="37"/>
    <n v="0.68518518518518523"/>
    <n v="16"/>
    <n v="0.29629629629629628"/>
    <n v="76"/>
    <n v="0.20266666666666666"/>
    <n v="38"/>
    <n v="0.10133333333333333"/>
    <n v="0"/>
    <n v="0"/>
    <n v="0"/>
    <n v="0"/>
    <n v="4"/>
    <n v="51"/>
    <n v="16"/>
    <n v="2.8950617283950617"/>
    <n v="162"/>
    <n v="75"/>
    <n v="105"/>
  </r>
  <r>
    <n v="2017"/>
    <x v="0"/>
    <x v="0"/>
    <s v="QUIN"/>
    <x v="1"/>
    <n v="440"/>
    <n v="54"/>
    <n v="5"/>
    <n v="437"/>
    <n v="12.203661327231121"/>
    <n v="10"/>
    <n v="2.2883295194508008E-2"/>
    <n v="0"/>
    <n v="0"/>
    <n v="0"/>
    <n v="289"/>
    <n v="26"/>
    <n v="146"/>
    <n v="80"/>
    <n v="64"/>
    <n v="264.671875"/>
    <n v="58"/>
    <n v="51.844827586206897"/>
    <n v="332"/>
    <n v="139.47891566265059"/>
    <n v="41"/>
    <n v="474"/>
    <n v="360"/>
    <n v="164"/>
    <n v="0.81818181818181823"/>
    <n v="195"/>
    <n v="117"/>
    <n v="0.44318181818181818"/>
    <n v="28"/>
    <n v="0.68292682926829273"/>
    <n v="14"/>
    <n v="0.34146341463414637"/>
    <n v="69"/>
    <n v="0.19166666666666668"/>
    <n v="34"/>
    <n v="9.4444444444444442E-2"/>
    <n v="0"/>
    <n v="0"/>
    <n v="0"/>
    <n v="0"/>
    <n v="1"/>
    <n v="15"/>
    <n v="5"/>
    <n v="3.0985915492957745"/>
    <n v="142"/>
    <n v="59"/>
    <n v="123"/>
  </r>
  <r>
    <n v="2017"/>
    <x v="0"/>
    <x v="0"/>
    <s v="PAVF"/>
    <x v="2"/>
    <n v="292"/>
    <n v="282"/>
    <n v="2"/>
    <n v="292"/>
    <n v="3.0034246575342465"/>
    <n v="0"/>
    <n v="0"/>
    <n v="0"/>
    <n v="0"/>
    <n v="0"/>
    <n v="219"/>
    <n v="10"/>
    <n v="48"/>
    <n v="18"/>
    <n v="8"/>
    <n v="123.875"/>
    <n v="6"/>
    <n v="13.666666666666666"/>
    <n v="284"/>
    <n v="91.088028169014081"/>
    <n v="7"/>
    <n v="175"/>
    <n v="282"/>
    <n v="104"/>
    <n v="0.96575342465753422"/>
    <n v="45"/>
    <n v="54"/>
    <n v="0.1541095890410959"/>
    <n v="1"/>
    <n v="0.14285714285714285"/>
    <n v="0"/>
    <n v="0"/>
    <n v="8"/>
    <n v="2.8368794326241134E-2"/>
    <n v="9"/>
    <n v="3.1914893617021274E-2"/>
    <n v="9"/>
    <n v="3.0821917808219176E-2"/>
    <n v="9"/>
    <n v="3.0821917808219176E-2"/>
    <n v="0"/>
    <n v="0"/>
    <n v="0"/>
    <n v="1.8838709677419354"/>
    <n v="155"/>
    <n v="0"/>
    <n v="0"/>
  </r>
  <r>
    <n v="2017"/>
    <x v="0"/>
    <x v="0"/>
    <s v="HENALY"/>
    <x v="3"/>
    <n v="277"/>
    <n v="32"/>
    <n v="4"/>
    <n v="275"/>
    <n v="8.7163636363636368"/>
    <n v="0"/>
    <n v="0"/>
    <n v="0"/>
    <n v="0"/>
    <n v="0"/>
    <n v="198"/>
    <n v="36"/>
    <n v="80"/>
    <n v="84"/>
    <n v="41"/>
    <n v="227.70731707317074"/>
    <n v="41"/>
    <n v="58.073170731707314"/>
    <n v="215"/>
    <n v="137.66046511627906"/>
    <n v="23"/>
    <n v="451"/>
    <n v="229"/>
    <n v="159"/>
    <n v="0.8267148014440433"/>
    <n v="129"/>
    <n v="108"/>
    <n v="0.46570397111913359"/>
    <n v="15"/>
    <n v="0.65217391304347827"/>
    <n v="8"/>
    <n v="0.34782608695652173"/>
    <n v="28"/>
    <n v="0.1222707423580786"/>
    <n v="23"/>
    <n v="0.10043668122270742"/>
    <n v="0"/>
    <n v="0"/>
    <n v="0"/>
    <n v="0"/>
    <n v="3"/>
    <n v="9"/>
    <n v="2"/>
    <n v="2.2892561983471076"/>
    <n v="120.99999999999999"/>
    <n v="37"/>
    <n v="103"/>
  </r>
  <r>
    <n v="2017"/>
    <x v="0"/>
    <x v="0"/>
    <s v="MORANG"/>
    <x v="4"/>
    <n v="269"/>
    <n v="50"/>
    <n v="3"/>
    <n v="267"/>
    <n v="8.8539325842696623"/>
    <n v="0"/>
    <n v="0"/>
    <n v="0"/>
    <n v="0"/>
    <n v="0"/>
    <n v="195"/>
    <n v="25"/>
    <n v="107"/>
    <n v="65"/>
    <n v="43"/>
    <n v="237.2093023255814"/>
    <n v="42"/>
    <n v="48.595238095238095"/>
    <n v="203"/>
    <n v="159.27093596059115"/>
    <n v="18"/>
    <n v="511"/>
    <n v="222"/>
    <n v="180"/>
    <n v="0.82527881040892193"/>
    <n v="96"/>
    <n v="132"/>
    <n v="0.35687732342007433"/>
    <n v="12"/>
    <n v="0.66666666666666663"/>
    <n v="9"/>
    <n v="0.5"/>
    <n v="37"/>
    <n v="0.16666666666666666"/>
    <n v="30"/>
    <n v="0.13513513513513514"/>
    <n v="0"/>
    <n v="0"/>
    <n v="0"/>
    <n v="0"/>
    <n v="0"/>
    <n v="19"/>
    <n v="1"/>
    <n v="2.514018691588785"/>
    <n v="107"/>
    <n v="41"/>
    <n v="97"/>
  </r>
  <r>
    <n v="2017"/>
    <x v="0"/>
    <x v="0"/>
    <s v="PIND"/>
    <x v="5"/>
    <n v="227"/>
    <n v="156"/>
    <n v="6"/>
    <n v="226"/>
    <n v="9.5221238938053094"/>
    <n v="8"/>
    <n v="3.5398230088495575E-2"/>
    <n v="0"/>
    <n v="0"/>
    <n v="0"/>
    <n v="174"/>
    <n v="13"/>
    <n v="19"/>
    <n v="16"/>
    <n v="4"/>
    <n v="377.5"/>
    <n v="4"/>
    <n v="18.25"/>
    <n v="223"/>
    <n v="78.650224215246638"/>
    <n v="4"/>
    <n v="422"/>
    <n v="223"/>
    <n v="98"/>
    <n v="0.98237885462555063"/>
    <n v="44"/>
    <n v="88"/>
    <n v="0.19383259911894274"/>
    <n v="1"/>
    <n v="0.25"/>
    <n v="0"/>
    <n v="0"/>
    <n v="2"/>
    <n v="8.9686098654708519E-3"/>
    <n v="9"/>
    <n v="4.0358744394618833E-2"/>
    <n v="3"/>
    <n v="1.3215859030837005E-2"/>
    <n v="9"/>
    <n v="3.9647577092511016E-2"/>
    <n v="0"/>
    <n v="0"/>
    <n v="0"/>
    <n v="1.8160000000000001"/>
    <n v="125"/>
    <n v="2"/>
    <n v="374"/>
  </r>
  <r>
    <n v="2017"/>
    <x v="0"/>
    <x v="0"/>
    <s v="ROTAL"/>
    <x v="6"/>
    <n v="199"/>
    <n v="139"/>
    <n v="4"/>
    <n v="197"/>
    <n v="10.050761421319796"/>
    <n v="2"/>
    <n v="1.015228426395939E-2"/>
    <n v="0"/>
    <n v="0"/>
    <n v="0"/>
    <n v="168"/>
    <n v="22"/>
    <n v="42"/>
    <n v="68"/>
    <n v="68"/>
    <n v="159.39705882352942"/>
    <n v="61"/>
    <n v="62.786885245901637"/>
    <n v="127"/>
    <n v="144.55905511811022"/>
    <n v="55"/>
    <n v="395"/>
    <n v="125"/>
    <n v="184"/>
    <n v="0.62814070351758799"/>
    <n v="25"/>
    <n v="110"/>
    <n v="0.12562814070351758"/>
    <n v="26"/>
    <n v="0.47272727272727272"/>
    <n v="7"/>
    <n v="0.12727272727272726"/>
    <n v="20"/>
    <n v="0.16"/>
    <n v="12"/>
    <n v="9.6000000000000002E-2"/>
    <n v="1"/>
    <n v="5.0251256281407036E-3"/>
    <n v="2"/>
    <n v="1.0050251256281407E-2"/>
    <n v="0"/>
    <n v="1"/>
    <n v="2"/>
    <n v="1.7304347826086957"/>
    <n v="115"/>
    <n v="53"/>
    <n v="76"/>
  </r>
  <r>
    <n v="2017"/>
    <x v="0"/>
    <x v="0"/>
    <s v="SEDJ"/>
    <x v="7"/>
    <n v="197"/>
    <n v="94"/>
    <n v="4"/>
    <n v="197"/>
    <n v="12.243654822335026"/>
    <n v="0"/>
    <n v="0"/>
    <n v="0"/>
    <n v="0"/>
    <n v="0"/>
    <n v="185"/>
    <n v="21"/>
    <n v="56"/>
    <n v="89"/>
    <n v="73"/>
    <n v="167.63013698630138"/>
    <n v="70"/>
    <n v="71.98571428571428"/>
    <n v="117"/>
    <n v="180.02564102564102"/>
    <n v="45"/>
    <n v="472"/>
    <n v="116"/>
    <n v="226"/>
    <n v="0.58883248730964466"/>
    <n v="14"/>
    <n v="181"/>
    <n v="7.1065989847715741E-2"/>
    <n v="40"/>
    <n v="0.88888888888888884"/>
    <n v="8"/>
    <n v="0.17777777777777778"/>
    <n v="44"/>
    <n v="0.37931034482758619"/>
    <n v="23"/>
    <n v="0.19827586206896552"/>
    <n v="1"/>
    <n v="5.076142131979695E-3"/>
    <n v="0"/>
    <n v="0"/>
    <n v="0"/>
    <n v="1"/>
    <n v="2"/>
    <n v="1.7433628318584071"/>
    <n v="113"/>
    <n v="54"/>
    <n v="158"/>
  </r>
  <r>
    <n v="2017"/>
    <x v="0"/>
    <x v="0"/>
    <s v="TRAELE"/>
    <x v="8"/>
    <n v="193"/>
    <n v="14"/>
    <n v="3"/>
    <n v="191"/>
    <n v="12.329842931937172"/>
    <n v="0"/>
    <n v="0"/>
    <n v="0"/>
    <n v="0"/>
    <n v="0"/>
    <n v="124"/>
    <n v="30"/>
    <n v="62"/>
    <n v="105"/>
    <n v="24"/>
    <n v="350.95833333333331"/>
    <n v="24"/>
    <n v="48.333333333333336"/>
    <n v="130"/>
    <n v="207.67692307692309"/>
    <n v="10"/>
    <n v="750"/>
    <n v="157"/>
    <n v="213"/>
    <n v="0.81347150259067358"/>
    <n v="58"/>
    <n v="146"/>
    <n v="0.30051813471502592"/>
    <n v="10"/>
    <n v="1"/>
    <n v="7"/>
    <n v="0.7"/>
    <n v="19"/>
    <n v="0.12101910828025478"/>
    <n v="16"/>
    <n v="0.10191082802547771"/>
    <n v="0"/>
    <n v="0"/>
    <n v="0"/>
    <n v="0"/>
    <n v="3"/>
    <n v="16"/>
    <n v="0"/>
    <n v="2.5733333333333333"/>
    <n v="75"/>
    <n v="22"/>
    <n v="117"/>
  </r>
  <r>
    <n v="2017"/>
    <x v="0"/>
    <x v="0"/>
    <s v="OROGRA"/>
    <x v="9"/>
    <n v="187"/>
    <n v="160"/>
    <n v="3"/>
    <n v="186"/>
    <n v="6.688172043010753"/>
    <n v="4"/>
    <n v="2.1505376344086023E-2"/>
    <n v="0"/>
    <n v="0"/>
    <n v="0"/>
    <n v="143"/>
    <n v="11"/>
    <n v="20"/>
    <n v="20"/>
    <n v="5"/>
    <n v="210"/>
    <n v="5"/>
    <n v="17.600000000000001"/>
    <n v="182"/>
    <n v="82.5"/>
    <n v="5"/>
    <n v="257"/>
    <n v="181"/>
    <n v="97"/>
    <n v="0.96791443850267378"/>
    <n v="47"/>
    <n v="59"/>
    <n v="0.25133689839572193"/>
    <n v="1"/>
    <n v="0.2"/>
    <n v="2"/>
    <n v="0.4"/>
    <n v="3"/>
    <n v="1.6574585635359115E-2"/>
    <n v="5"/>
    <n v="2.7624309392265192E-2"/>
    <n v="4"/>
    <n v="2.1390374331550801E-2"/>
    <n v="7"/>
    <n v="3.7433155080213901E-2"/>
    <n v="0"/>
    <n v="0"/>
    <n v="0"/>
    <n v="1.7314814814814814"/>
    <n v="108"/>
    <n v="0"/>
    <n v="0"/>
  </r>
  <r>
    <n v="2017"/>
    <x v="0"/>
    <x v="0"/>
    <s v="SUETIT"/>
    <x v="10"/>
    <n v="180"/>
    <n v="107"/>
    <n v="4"/>
    <n v="179"/>
    <n v="8.949720670391061"/>
    <n v="4"/>
    <n v="2.23463687150838E-2"/>
    <n v="0"/>
    <n v="0"/>
    <n v="0"/>
    <n v="160"/>
    <n v="19"/>
    <n v="57"/>
    <n v="79"/>
    <n v="83"/>
    <n v="178.37349397590361"/>
    <n v="74"/>
    <n v="51.216216216216218"/>
    <n v="92"/>
    <n v="174.63043478260869"/>
    <n v="55"/>
    <n v="385"/>
    <n v="90"/>
    <n v="214"/>
    <n v="0.5"/>
    <n v="9"/>
    <n v="135"/>
    <n v="0.05"/>
    <n v="44"/>
    <n v="0.8"/>
    <n v="12"/>
    <n v="0.21818181818181817"/>
    <n v="32"/>
    <n v="0.35555555555555557"/>
    <n v="12"/>
    <n v="0.13333333333333333"/>
    <n v="0"/>
    <n v="0"/>
    <n v="0"/>
    <n v="0"/>
    <n v="0"/>
    <n v="3"/>
    <n v="1"/>
    <n v="1.7647058823529411"/>
    <n v="102"/>
    <n v="73"/>
    <n v="94"/>
  </r>
  <r>
    <n v="2017"/>
    <x v="0"/>
    <x v="0"/>
    <s v="DOUC"/>
    <x v="11"/>
    <n v="177"/>
    <n v="106"/>
    <n v="7"/>
    <n v="177"/>
    <n v="18.89265536723164"/>
    <n v="4"/>
    <n v="2.2598870056497175E-2"/>
    <n v="0"/>
    <n v="0"/>
    <n v="0"/>
    <n v="172"/>
    <n v="31"/>
    <n v="57"/>
    <n v="90"/>
    <n v="93"/>
    <n v="223.98924731182797"/>
    <n v="88"/>
    <n v="67.11363636363636"/>
    <n v="83"/>
    <n v="210.86746987951807"/>
    <n v="39"/>
    <n v="497"/>
    <n v="77"/>
    <n v="262"/>
    <n v="0.43502824858757061"/>
    <n v="9"/>
    <n v="244"/>
    <n v="5.0847457627118647E-2"/>
    <n v="55"/>
    <n v="0"/>
    <n v="24"/>
    <n v="0.61538461538461542"/>
    <n v="27"/>
    <n v="0.35064935064935066"/>
    <n v="17"/>
    <n v="0.22077922077922077"/>
    <n v="0"/>
    <n v="0"/>
    <n v="0"/>
    <n v="0"/>
    <n v="0"/>
    <n v="0"/>
    <n v="1"/>
    <n v="1.7524752475247525"/>
    <n v="101"/>
    <n v="81"/>
    <n v="118"/>
  </r>
  <r>
    <n v="2017"/>
    <x v="0"/>
    <x v="0"/>
    <s v="GUTALD"/>
    <x v="12"/>
    <n v="176"/>
    <n v="98"/>
    <n v="4"/>
    <n v="175"/>
    <n v="9.7314285714285713"/>
    <n v="2"/>
    <n v="1.1428571428571429E-2"/>
    <n v="0"/>
    <n v="0"/>
    <n v="0"/>
    <n v="163"/>
    <n v="15"/>
    <n v="27"/>
    <n v="97"/>
    <n v="93"/>
    <n v="175.05376344086022"/>
    <n v="88"/>
    <n v="117.29545454545455"/>
    <n v="78"/>
    <n v="212.08974358974359"/>
    <n v="56"/>
    <n v="402"/>
    <n v="76"/>
    <n v="239"/>
    <n v="0.43181818181818182"/>
    <n v="9"/>
    <n v="195"/>
    <n v="5.113636363636364E-2"/>
    <n v="49"/>
    <n v="0.875"/>
    <n v="16"/>
    <n v="0.2857142857142857"/>
    <n v="17"/>
    <n v="0.22368421052631579"/>
    <n v="8"/>
    <n v="0.10526315789473684"/>
    <n v="0"/>
    <n v="0"/>
    <n v="0"/>
    <n v="0"/>
    <n v="1"/>
    <n v="1"/>
    <n v="1"/>
    <n v="1.8723404255319149"/>
    <n v="94"/>
    <n v="81"/>
    <n v="162"/>
  </r>
  <r>
    <n v="2017"/>
    <x v="0"/>
    <x v="0"/>
    <s v="QUIJES"/>
    <x v="13"/>
    <n v="175"/>
    <n v="94"/>
    <n v="5"/>
    <n v="175"/>
    <n v="10.017142857142858"/>
    <n v="2"/>
    <n v="1.1428571428571429E-2"/>
    <n v="0"/>
    <n v="0"/>
    <n v="0"/>
    <n v="158"/>
    <n v="16"/>
    <n v="50"/>
    <n v="72"/>
    <n v="82"/>
    <n v="179.78048780487805"/>
    <n v="81"/>
    <n v="71.296296296296291"/>
    <n v="89"/>
    <n v="193.07865168539325"/>
    <n v="39"/>
    <n v="507"/>
    <n v="87"/>
    <n v="205"/>
    <n v="0.49714285714285716"/>
    <n v="9"/>
    <n v="222"/>
    <n v="5.1428571428571428E-2"/>
    <n v="45"/>
    <n v="0"/>
    <n v="11"/>
    <n v="0.28205128205128205"/>
    <n v="29"/>
    <n v="0.33333333333333331"/>
    <n v="13"/>
    <n v="0.14942528735632185"/>
    <n v="0"/>
    <n v="0"/>
    <n v="0"/>
    <n v="0"/>
    <n v="0"/>
    <n v="2"/>
    <n v="1"/>
    <n v="1.8041237113402062"/>
    <n v="97"/>
    <n v="70"/>
    <n v="96"/>
  </r>
  <r>
    <n v="2017"/>
    <x v="0"/>
    <x v="0"/>
    <s v="RAVH"/>
    <x v="14"/>
    <n v="169"/>
    <n v="92"/>
    <n v="4"/>
    <n v="168"/>
    <n v="14.148809523809524"/>
    <n v="0"/>
    <n v="0"/>
    <n v="0"/>
    <n v="0"/>
    <n v="0"/>
    <n v="162"/>
    <n v="25"/>
    <n v="49"/>
    <n v="76"/>
    <n v="88"/>
    <n v="189.06818181818181"/>
    <n v="87"/>
    <n v="71.540229885057471"/>
    <n v="79"/>
    <n v="172.63291139240508"/>
    <n v="55"/>
    <n v="424"/>
    <n v="78"/>
    <n v="220"/>
    <n v="0.46153846153846156"/>
    <n v="14"/>
    <n v="204"/>
    <n v="8.2840236686390539E-2"/>
    <n v="44"/>
    <n v="0.8"/>
    <n v="11"/>
    <n v="0.2"/>
    <n v="31"/>
    <n v="0.39743589743589741"/>
    <n v="6"/>
    <n v="7.6923076923076927E-2"/>
    <n v="0"/>
    <n v="0"/>
    <n v="0"/>
    <n v="0"/>
    <n v="0"/>
    <n v="1"/>
    <n v="1"/>
    <n v="1.707070707070707"/>
    <n v="99"/>
    <n v="81"/>
    <n v="117"/>
  </r>
  <r>
    <n v="2017"/>
    <x v="0"/>
    <x v="0"/>
    <s v="DAUL"/>
    <x v="15"/>
    <n v="166"/>
    <n v="116"/>
    <n v="2"/>
    <n v="166"/>
    <n v="5.572289156626506"/>
    <n v="0"/>
    <n v="0"/>
    <n v="0"/>
    <n v="0"/>
    <n v="0"/>
    <n v="117"/>
    <n v="14"/>
    <n v="19"/>
    <n v="26"/>
    <n v="8"/>
    <n v="221.625"/>
    <n v="8"/>
    <n v="28.875"/>
    <n v="153"/>
    <n v="103.88235294117646"/>
    <n v="8"/>
    <n v="285"/>
    <n v="152"/>
    <n v="122"/>
    <n v="0.91566265060240959"/>
    <n v="26"/>
    <n v="85"/>
    <n v="0.15662650602409639"/>
    <n v="2"/>
    <n v="0.25"/>
    <n v="3"/>
    <n v="0.375"/>
    <n v="4"/>
    <n v="2.6315789473684209E-2"/>
    <n v="11"/>
    <n v="7.2368421052631582E-2"/>
    <n v="6"/>
    <n v="3.614457831325301E-2"/>
    <n v="14"/>
    <n v="8.4337349397590355E-2"/>
    <n v="0"/>
    <n v="1"/>
    <n v="0"/>
    <n v="1.6767676767676767"/>
    <n v="99"/>
    <n v="0"/>
    <n v="0"/>
  </r>
  <r>
    <n v="2017"/>
    <x v="0"/>
    <x v="0"/>
    <s v="DHAAN"/>
    <x v="16"/>
    <n v="164"/>
    <n v="85"/>
    <n v="5"/>
    <n v="161"/>
    <n v="11.018633540372671"/>
    <n v="0"/>
    <n v="0"/>
    <n v="0"/>
    <n v="0"/>
    <n v="0"/>
    <n v="154"/>
    <n v="20"/>
    <n v="70"/>
    <n v="75"/>
    <n v="77"/>
    <n v="182.50649350649351"/>
    <n v="71"/>
    <n v="73.197183098591552"/>
    <n v="85"/>
    <n v="185.68235294117648"/>
    <n v="50"/>
    <n v="381"/>
    <n v="79"/>
    <n v="228"/>
    <n v="0.48170731707317072"/>
    <n v="6"/>
    <n v="194"/>
    <n v="3.6585365853658534E-2"/>
    <n v="49"/>
    <n v="0.98"/>
    <n v="14"/>
    <n v="0.28000000000000003"/>
    <n v="29"/>
    <n v="0.36708860759493672"/>
    <n v="19"/>
    <n v="0.24050632911392406"/>
    <n v="1"/>
    <n v="6.0975609756097563E-3"/>
    <n v="0"/>
    <n v="0"/>
    <n v="0"/>
    <n v="1"/>
    <n v="5"/>
    <n v="1.8426966292134832"/>
    <n v="89"/>
    <n v="68"/>
    <n v="93"/>
  </r>
  <r>
    <n v="2017"/>
    <x v="0"/>
    <x v="0"/>
    <s v="SALG"/>
    <x v="17"/>
    <n v="162"/>
    <n v="153"/>
    <n v="3"/>
    <n v="162"/>
    <n v="7.3395061728395063"/>
    <n v="2"/>
    <n v="1.2345679012345678E-2"/>
    <n v="0"/>
    <n v="0"/>
    <n v="0"/>
    <n v="102"/>
    <n v="9"/>
    <n v="11"/>
    <n v="21"/>
    <n v="5"/>
    <n v="132"/>
    <n v="5"/>
    <n v="116.6"/>
    <n v="156"/>
    <n v="62.730769230769234"/>
    <n v="4"/>
    <n v="237"/>
    <n v="157"/>
    <n v="79"/>
    <n v="0.96913580246913578"/>
    <n v="45"/>
    <n v="64"/>
    <n v="0.27777777777777779"/>
    <n v="1"/>
    <n v="0.25"/>
    <n v="1"/>
    <n v="0.25"/>
    <n v="2"/>
    <n v="1.2738853503184714E-2"/>
    <n v="3"/>
    <n v="1.9108280254777069E-2"/>
    <n v="3"/>
    <n v="1.8518518518518517E-2"/>
    <n v="4"/>
    <n v="2.4691358024691357E-2"/>
    <n v="0"/>
    <n v="1"/>
    <n v="0"/>
    <n v="1.8620689655172413"/>
    <n v="87"/>
    <n v="2"/>
    <n v="236"/>
  </r>
  <r>
    <n v="2017"/>
    <x v="0"/>
    <x v="0"/>
    <s v="COUR"/>
    <x v="18"/>
    <n v="154"/>
    <n v="86"/>
    <n v="8"/>
    <n v="154"/>
    <n v="10.220779220779221"/>
    <n v="4"/>
    <n v="2.5974025974025976E-2"/>
    <n v="0"/>
    <n v="0"/>
    <n v="0"/>
    <n v="142"/>
    <n v="19"/>
    <n v="34"/>
    <n v="88"/>
    <n v="72"/>
    <n v="175.69444444444446"/>
    <n v="69"/>
    <n v="66.869565217391298"/>
    <n v="79"/>
    <n v="190.53164556962025"/>
    <n v="38"/>
    <n v="365"/>
    <n v="74"/>
    <n v="222"/>
    <n v="0.48051948051948051"/>
    <n v="12"/>
    <n v="169"/>
    <n v="7.792207792207792E-2"/>
    <n v="27"/>
    <n v="0.71052631578947367"/>
    <n v="9"/>
    <n v="0.23684210526315788"/>
    <n v="23"/>
    <n v="0.3108108108108108"/>
    <n v="12"/>
    <n v="0.16216216216216217"/>
    <n v="1"/>
    <n v="6.4935064935064939E-3"/>
    <n v="0"/>
    <n v="0"/>
    <n v="0"/>
    <n v="2"/>
    <n v="4"/>
    <n v="1.75"/>
    <n v="88"/>
    <n v="51"/>
    <n v="88"/>
  </r>
  <r>
    <n v="2017"/>
    <x v="0"/>
    <x v="0"/>
    <s v="GOLA"/>
    <x v="19"/>
    <n v="150"/>
    <n v="101"/>
    <n v="3"/>
    <n v="149"/>
    <n v="24.19463087248322"/>
    <n v="2"/>
    <n v="1.3422818791946308E-2"/>
    <n v="0"/>
    <n v="0"/>
    <n v="0"/>
    <n v="143"/>
    <n v="36"/>
    <n v="31"/>
    <n v="105"/>
    <n v="56"/>
    <n v="188.03571428571428"/>
    <n v="54"/>
    <n v="56.388888888888886"/>
    <n v="92"/>
    <n v="158.08695652173913"/>
    <n v="30"/>
    <n v="396"/>
    <n v="93"/>
    <n v="208"/>
    <n v="0.62"/>
    <n v="14"/>
    <n v="119"/>
    <n v="9.3333333333333338E-2"/>
    <n v="22"/>
    <n v="0.73333333333333328"/>
    <n v="9"/>
    <n v="0.3"/>
    <n v="20"/>
    <n v="0.21505376344086022"/>
    <n v="11"/>
    <n v="0.11827956989247312"/>
    <n v="1"/>
    <n v="6.6666666666666671E-3"/>
    <n v="0"/>
    <n v="0"/>
    <n v="0"/>
    <n v="1"/>
    <n v="4"/>
    <n v="1.7647058823529411"/>
    <n v="85"/>
    <n v="47"/>
    <n v="85"/>
  </r>
  <r>
    <n v="2017"/>
    <x v="0"/>
    <x v="0"/>
    <s v="VASDIB"/>
    <x v="20"/>
    <n v="148"/>
    <n v="147"/>
    <n v="1"/>
    <n v="148"/>
    <n v="4.5337837837837842"/>
    <n v="0"/>
    <n v="0"/>
    <n v="0"/>
    <n v="0"/>
    <n v="0"/>
    <n v="109"/>
    <n v="8"/>
    <n v="4"/>
    <n v="49"/>
    <n v="6"/>
    <n v="173.83333333333334"/>
    <n v="6"/>
    <n v="16.666666666666668"/>
    <n v="141"/>
    <n v="87.716312056737593"/>
    <n v="6"/>
    <n v="247"/>
    <n v="141"/>
    <n v="106"/>
    <n v="0.95270270270270274"/>
    <n v="28"/>
    <n v="71"/>
    <n v="0.1891891891891892"/>
    <n v="2"/>
    <n v="0.33333333333333331"/>
    <n v="2"/>
    <n v="0.33333333333333331"/>
    <n v="5"/>
    <n v="3.5460992907801421E-2"/>
    <n v="12"/>
    <n v="8.5106382978723402E-2"/>
    <n v="7"/>
    <n v="4.72972972972973E-2"/>
    <n v="14"/>
    <n v="9.45945945945946E-2"/>
    <n v="0"/>
    <n v="1"/>
    <n v="1"/>
    <n v="1.7011494252873562"/>
    <n v="87"/>
    <n v="3"/>
    <n v="112"/>
  </r>
  <r>
    <n v="2017"/>
    <x v="0"/>
    <x v="0"/>
    <s v="ROVH"/>
    <x v="21"/>
    <n v="147"/>
    <n v="91"/>
    <n v="6"/>
    <n v="146"/>
    <n v="9.8082191780821919"/>
    <n v="2"/>
    <n v="1.3698630136986301E-2"/>
    <n v="0"/>
    <n v="0"/>
    <n v="0"/>
    <n v="134"/>
    <n v="21"/>
    <n v="47"/>
    <n v="50"/>
    <n v="60"/>
    <n v="182.3"/>
    <n v="56"/>
    <n v="60.535714285714285"/>
    <n v="86"/>
    <n v="155.6046511627907"/>
    <n v="41"/>
    <n v="463"/>
    <n v="85"/>
    <n v="203"/>
    <n v="0.57823129251700678"/>
    <n v="8"/>
    <n v="215"/>
    <n v="5.4421768707482991E-2"/>
    <n v="35"/>
    <n v="0.85365853658536583"/>
    <n v="9"/>
    <n v="0.21951219512195122"/>
    <n v="21"/>
    <n v="0.24705882352941178"/>
    <n v="16"/>
    <n v="0.18823529411764706"/>
    <n v="0"/>
    <n v="0"/>
    <n v="0"/>
    <n v="0"/>
    <n v="0"/>
    <n v="2"/>
    <n v="1"/>
    <n v="1.5806451612903225"/>
    <n v="93"/>
    <n v="49"/>
    <n v="90"/>
  </r>
  <r>
    <n v="2017"/>
    <x v="0"/>
    <x v="0"/>
    <s v="KUTD"/>
    <x v="22"/>
    <n v="141"/>
    <n v="67"/>
    <n v="5"/>
    <n v="141"/>
    <n v="9.787234042553191"/>
    <n v="2"/>
    <n v="1.4184397163120567E-2"/>
    <n v="0"/>
    <n v="0"/>
    <n v="0"/>
    <n v="133"/>
    <n v="24"/>
    <n v="46"/>
    <n v="76"/>
    <n v="58"/>
    <n v="185.68965517241378"/>
    <n v="57"/>
    <n v="65.912280701754383"/>
    <n v="80"/>
    <n v="210.25"/>
    <n v="38"/>
    <n v="550"/>
    <n v="79"/>
    <n v="259"/>
    <n v="0.56028368794326244"/>
    <n v="7"/>
    <n v="178"/>
    <n v="4.9645390070921988E-2"/>
    <n v="33"/>
    <n v="0.86842105263157898"/>
    <n v="8"/>
    <n v="0.21052631578947367"/>
    <n v="29"/>
    <n v="0.36708860759493672"/>
    <n v="17"/>
    <n v="0.21518987341772153"/>
    <n v="0"/>
    <n v="0"/>
    <n v="0"/>
    <n v="0"/>
    <n v="1"/>
    <n v="0"/>
    <n v="4"/>
    <n v="1.7407407407407407"/>
    <n v="81"/>
    <n v="50"/>
    <n v="88"/>
  </r>
  <r>
    <n v="2017"/>
    <x v="0"/>
    <x v="0"/>
    <s v="AVEJ"/>
    <x v="23"/>
    <n v="135"/>
    <n v="78"/>
    <n v="5"/>
    <n v="131"/>
    <n v="8.3587786259541978"/>
    <n v="2"/>
    <n v="1.5267175572519083E-2"/>
    <n v="0"/>
    <n v="0"/>
    <n v="0"/>
    <n v="117"/>
    <n v="12"/>
    <n v="36"/>
    <n v="34"/>
    <n v="60"/>
    <n v="153.69999999999999"/>
    <n v="56"/>
    <n v="49.517857142857146"/>
    <n v="64"/>
    <n v="151.765625"/>
    <n v="33"/>
    <n v="421"/>
    <n v="73"/>
    <n v="177"/>
    <n v="0.54074074074074074"/>
    <n v="12"/>
    <n v="120"/>
    <n v="8.8888888888888892E-2"/>
    <n v="33"/>
    <n v="1"/>
    <n v="7"/>
    <n v="0.21212121212121213"/>
    <n v="24"/>
    <n v="0.32876712328767121"/>
    <n v="10"/>
    <n v="0.13698630136986301"/>
    <n v="0"/>
    <n v="0"/>
    <n v="0"/>
    <n v="0"/>
    <n v="0"/>
    <n v="7"/>
    <n v="3"/>
    <n v="1.5168539325842696"/>
    <n v="89"/>
    <n v="54"/>
    <n v="73"/>
  </r>
  <r>
    <n v="2017"/>
    <x v="0"/>
    <x v="0"/>
    <s v="ABREL"/>
    <x v="24"/>
    <n v="133"/>
    <n v="80"/>
    <n v="5"/>
    <n v="133"/>
    <n v="8.9849624060150379"/>
    <n v="6"/>
    <n v="4.5112781954887216E-2"/>
    <n v="0"/>
    <n v="0"/>
    <n v="0"/>
    <n v="123"/>
    <n v="16"/>
    <n v="50"/>
    <n v="60"/>
    <n v="59"/>
    <n v="186.5593220338983"/>
    <n v="55"/>
    <n v="71.127272727272725"/>
    <n v="72"/>
    <n v="171.56944444444446"/>
    <n v="36"/>
    <n v="413"/>
    <n v="69"/>
    <n v="213"/>
    <n v="0.51879699248120303"/>
    <n v="8"/>
    <n v="119"/>
    <n v="6.0150375939849621E-2"/>
    <n v="32"/>
    <n v="0.88888888888888884"/>
    <n v="11"/>
    <n v="0.30555555555555558"/>
    <n v="25"/>
    <n v="0.36231884057971014"/>
    <n v="13"/>
    <n v="0.18840579710144928"/>
    <n v="1"/>
    <n v="7.5187969924812026E-3"/>
    <n v="1"/>
    <n v="7.5187969924812026E-3"/>
    <n v="0"/>
    <n v="0"/>
    <n v="0"/>
    <n v="1.4615384615384615"/>
    <n v="91"/>
    <n v="45"/>
    <n v="108"/>
  </r>
  <r>
    <n v="2017"/>
    <x v="0"/>
    <x v="0"/>
    <s v="AVIN"/>
    <x v="25"/>
    <n v="132"/>
    <n v="70"/>
    <n v="5"/>
    <n v="129"/>
    <n v="14.255813953488373"/>
    <n v="0"/>
    <n v="0"/>
    <n v="0"/>
    <n v="0"/>
    <n v="0"/>
    <n v="124"/>
    <n v="19"/>
    <n v="46"/>
    <n v="72"/>
    <n v="57"/>
    <n v="225.80701754385964"/>
    <n v="52"/>
    <n v="59.192307692307693"/>
    <n v="73"/>
    <n v="196.10958904109589"/>
    <n v="30"/>
    <n v="467"/>
    <n v="72"/>
    <n v="241"/>
    <n v="0.54545454545454541"/>
    <n v="9"/>
    <n v="183"/>
    <n v="6.8181818181818177E-2"/>
    <n v="31"/>
    <n v="0"/>
    <n v="6"/>
    <n v="0.2"/>
    <n v="19"/>
    <n v="0.2638888888888889"/>
    <n v="11"/>
    <n v="0.15277777777777779"/>
    <n v="0"/>
    <n v="0"/>
    <n v="0"/>
    <n v="0"/>
    <n v="0"/>
    <n v="1"/>
    <n v="1"/>
    <n v="1.6923076923076923"/>
    <n v="78"/>
    <n v="47"/>
    <n v="99"/>
  </r>
  <r>
    <n v="2017"/>
    <x v="0"/>
    <x v="0"/>
    <s v="XAVALB"/>
    <x v="26"/>
    <n v="128"/>
    <n v="80"/>
    <n v="4"/>
    <n v="128"/>
    <n v="10.8984375"/>
    <n v="2"/>
    <n v="1.5625E-2"/>
    <n v="0"/>
    <n v="0"/>
    <n v="0"/>
    <n v="112"/>
    <n v="21"/>
    <n v="35"/>
    <n v="69"/>
    <n v="68"/>
    <n v="161.79411764705881"/>
    <n v="65"/>
    <n v="63.753846153846155"/>
    <n v="58"/>
    <n v="143.15517241379311"/>
    <n v="59"/>
    <n v="422"/>
    <n v="60"/>
    <n v="179"/>
    <n v="0.46875"/>
    <n v="7"/>
    <n v="230"/>
    <n v="5.46875E-2"/>
    <n v="41"/>
    <n v="0.69491525423728817"/>
    <n v="12"/>
    <n v="0.20338983050847459"/>
    <n v="12"/>
    <n v="0.2"/>
    <n v="6"/>
    <n v="0.1"/>
    <n v="0"/>
    <n v="0"/>
    <n v="3"/>
    <n v="2.34375E-2"/>
    <n v="0"/>
    <n v="1"/>
    <n v="1"/>
    <n v="1.620253164556962"/>
    <n v="79"/>
    <n v="52"/>
    <n v="86"/>
  </r>
  <r>
    <n v="2017"/>
    <x v="0"/>
    <x v="0"/>
    <s v="DALW"/>
    <x v="27"/>
    <n v="127"/>
    <n v="99"/>
    <n v="5"/>
    <n v="127"/>
    <n v="14.811023622047244"/>
    <n v="2"/>
    <n v="1.5748031496062992E-2"/>
    <n v="0"/>
    <n v="0"/>
    <n v="0"/>
    <n v="114"/>
    <n v="25"/>
    <n v="35"/>
    <n v="79"/>
    <n v="65"/>
    <n v="196.32307692307691"/>
    <n v="64"/>
    <n v="70.46875"/>
    <n v="59"/>
    <n v="163.66101694915255"/>
    <n v="49"/>
    <n v="533"/>
    <n v="54"/>
    <n v="232"/>
    <n v="0.42519685039370081"/>
    <n v="6"/>
    <n v="104"/>
    <n v="4.7244094488188976E-2"/>
    <n v="33"/>
    <n v="0.67346938775510201"/>
    <n v="3"/>
    <n v="6.1224489795918366E-2"/>
    <n v="20"/>
    <n v="0.37037037037037035"/>
    <n v="17"/>
    <n v="0.31481481481481483"/>
    <n v="0"/>
    <n v="0"/>
    <n v="0"/>
    <n v="0"/>
    <n v="0"/>
    <n v="0"/>
    <n v="2"/>
    <n v="1.5301204819277108"/>
    <n v="83"/>
    <n v="49"/>
    <n v="108"/>
  </r>
  <r>
    <n v="2017"/>
    <x v="0"/>
    <x v="0"/>
    <s v="CHARY"/>
    <x v="28"/>
    <n v="121"/>
    <n v="32"/>
    <n v="3"/>
    <n v="121"/>
    <n v="5.6446280991735538"/>
    <n v="0"/>
    <n v="0"/>
    <n v="0"/>
    <n v="0"/>
    <n v="0"/>
    <n v="80"/>
    <n v="13"/>
    <n v="42"/>
    <n v="43"/>
    <n v="9"/>
    <n v="185.55555555555554"/>
    <n v="9"/>
    <n v="46.222222222222221"/>
    <n v="111"/>
    <n v="109.90990990990991"/>
    <n v="3"/>
    <n v="513"/>
    <n v="111"/>
    <n v="125"/>
    <n v="0.9173553719008265"/>
    <n v="79"/>
    <n v="82"/>
    <n v="0.65289256198347112"/>
    <n v="5"/>
    <n v="0"/>
    <n v="0"/>
    <n v="0"/>
    <n v="16"/>
    <n v="0.14414414414414414"/>
    <n v="10"/>
    <n v="9.0090090090090086E-2"/>
    <n v="0"/>
    <n v="0"/>
    <n v="0"/>
    <n v="0"/>
    <n v="1"/>
    <n v="0"/>
    <n v="0"/>
    <n v="1.9206349206349207"/>
    <n v="63"/>
    <n v="7"/>
    <n v="77"/>
  </r>
  <r>
    <n v="2017"/>
    <x v="0"/>
    <x v="0"/>
    <s v="MEDK"/>
    <x v="29"/>
    <n v="121"/>
    <n v="88"/>
    <n v="5"/>
    <n v="121"/>
    <n v="15.438016528925619"/>
    <n v="0"/>
    <n v="0"/>
    <n v="0"/>
    <n v="0"/>
    <n v="0"/>
    <n v="108"/>
    <n v="27"/>
    <n v="41"/>
    <n v="64"/>
    <n v="59"/>
    <n v="186.93220338983051"/>
    <n v="54"/>
    <n v="64.981481481481481"/>
    <n v="60"/>
    <n v="135.33333333333334"/>
    <n v="30"/>
    <n v="484"/>
    <n v="61"/>
    <n v="183"/>
    <n v="0.50413223140495866"/>
    <n v="14"/>
    <n v="128"/>
    <n v="0.11570247933884298"/>
    <n v="25"/>
    <n v="0.83333333333333337"/>
    <n v="6"/>
    <n v="0.2"/>
    <n v="14"/>
    <n v="0.22950819672131148"/>
    <n v="6"/>
    <n v="9.8360655737704916E-2"/>
    <n v="0"/>
    <n v="0"/>
    <n v="1"/>
    <n v="8.2644628099173556E-3"/>
    <n v="0"/>
    <n v="0"/>
    <n v="4"/>
    <n v="1.5316455696202531"/>
    <n v="79"/>
    <n v="46"/>
    <n v="93"/>
  </r>
  <r>
    <n v="2017"/>
    <x v="0"/>
    <x v="0"/>
    <s v="BAZD"/>
    <x v="30"/>
    <n v="117"/>
    <n v="89"/>
    <n v="8"/>
    <n v="117"/>
    <n v="11.965811965811966"/>
    <n v="4"/>
    <n v="3.4188034188034191E-2"/>
    <n v="0"/>
    <n v="0"/>
    <n v="0"/>
    <n v="110"/>
    <n v="24"/>
    <n v="34"/>
    <n v="48"/>
    <n v="57"/>
    <n v="213.91228070175438"/>
    <n v="55"/>
    <n v="98.909090909090907"/>
    <n v="58"/>
    <n v="209.65517241379311"/>
    <n v="35"/>
    <n v="542"/>
    <n v="55"/>
    <n v="269"/>
    <n v="0.47008547008547008"/>
    <n v="2"/>
    <n v="126"/>
    <n v="1.7094017094017096E-2"/>
    <n v="35"/>
    <n v="1"/>
    <n v="8"/>
    <n v="0.22857142857142856"/>
    <n v="22"/>
    <n v="0.4"/>
    <n v="9"/>
    <n v="0.16363636363636364"/>
    <n v="0"/>
    <n v="0"/>
    <n v="0"/>
    <n v="0"/>
    <n v="0"/>
    <n v="0"/>
    <n v="3"/>
    <n v="1.4096385542168675"/>
    <n v="83"/>
    <n v="45"/>
    <n v="143"/>
  </r>
  <r>
    <n v="2017"/>
    <x v="0"/>
    <x v="0"/>
    <s v="MARDA"/>
    <x v="31"/>
    <n v="103"/>
    <n v="84"/>
    <n v="7"/>
    <n v="102"/>
    <n v="17.509803921568629"/>
    <n v="2"/>
    <n v="1.9607843137254902E-2"/>
    <n v="0"/>
    <n v="0"/>
    <n v="0"/>
    <n v="94"/>
    <n v="23"/>
    <n v="25"/>
    <n v="78"/>
    <n v="56"/>
    <n v="164.94642857142858"/>
    <n v="50"/>
    <n v="63.98"/>
    <n v="42"/>
    <n v="193.85714285714286"/>
    <n v="33"/>
    <n v="443"/>
    <n v="41"/>
    <n v="239"/>
    <n v="0.39805825242718446"/>
    <n v="5"/>
    <n v="255"/>
    <n v="4.8543689320388349E-2"/>
    <n v="28"/>
    <n v="0.84848484848484851"/>
    <n v="9"/>
    <n v="0.27272727272727271"/>
    <n v="22"/>
    <n v="0.53658536585365857"/>
    <n v="3"/>
    <n v="7.3170731707317069E-2"/>
    <n v="2"/>
    <n v="1.9417475728155338E-2"/>
    <n v="0"/>
    <n v="0"/>
    <n v="2"/>
    <n v="2"/>
    <n v="2"/>
    <n v="1.3376623376623376"/>
    <n v="77"/>
    <n v="43"/>
    <n v="89"/>
  </r>
  <r>
    <n v="2017"/>
    <x v="0"/>
    <x v="0"/>
    <s v="FARI"/>
    <x v="32"/>
    <n v="100"/>
    <n v="29"/>
    <n v="10"/>
    <n v="100"/>
    <n v="10.15"/>
    <n v="0"/>
    <n v="0"/>
    <n v="0"/>
    <n v="0"/>
    <n v="0"/>
    <n v="54"/>
    <n v="20"/>
    <n v="33"/>
    <n v="23"/>
    <n v="3"/>
    <n v="165.66666666666666"/>
    <n v="3"/>
    <n v="16.333333333333332"/>
    <n v="97"/>
    <n v="74.319587628865975"/>
    <n v="1"/>
    <n v="471"/>
    <n v="96"/>
    <n v="106"/>
    <n v="0.96"/>
    <n v="74"/>
    <n v="90"/>
    <n v="0.74"/>
    <n v="1"/>
    <n v="1"/>
    <n v="0"/>
    <n v="0"/>
    <n v="5"/>
    <n v="5.2083333333333336E-2"/>
    <n v="7"/>
    <n v="7.2916666666666671E-2"/>
    <n v="0"/>
    <n v="0"/>
    <n v="0"/>
    <n v="0"/>
    <n v="0"/>
    <n v="1"/>
    <n v="1"/>
    <n v="2"/>
    <n v="50"/>
    <n v="3"/>
    <n v="85"/>
  </r>
  <r>
    <n v="2017"/>
    <x v="0"/>
    <x v="0"/>
    <s v="&lt;NONE&gt;"/>
    <x v="33"/>
    <n v="96"/>
    <n v="0"/>
    <n v="0"/>
    <n v="15"/>
    <n v="37.266666666666666"/>
    <n v="0"/>
    <n v="0"/>
    <n v="0"/>
    <n v="0"/>
    <n v="0"/>
    <n v="1"/>
    <n v="4"/>
    <n v="0"/>
    <n v="0"/>
    <n v="0"/>
    <n v="0"/>
    <n v="0"/>
    <n v="0"/>
    <n v="0"/>
    <n v="0"/>
    <n v="0"/>
    <n v="0"/>
    <n v="69"/>
    <n v="81"/>
    <n v="0.71875"/>
    <n v="0"/>
    <n v="0"/>
    <n v="0"/>
    <n v="1"/>
    <n v="0"/>
    <n v="0"/>
    <n v="0"/>
    <n v="0"/>
    <n v="0"/>
    <n v="2"/>
    <n v="2.8985507246376812E-2"/>
    <n v="1"/>
    <n v="1.0416666666666666E-2"/>
    <n v="0"/>
    <n v="0"/>
    <n v="0"/>
    <n v="71"/>
    <n v="0"/>
    <n v="1.3150684931506849"/>
    <n v="73"/>
    <n v="0"/>
    <n v="0"/>
  </r>
  <r>
    <n v="2017"/>
    <x v="0"/>
    <x v="0"/>
    <s v="RUICAR"/>
    <x v="34"/>
    <n v="95"/>
    <n v="49"/>
    <n v="3"/>
    <n v="94"/>
    <n v="9.5425531914893611"/>
    <n v="2"/>
    <n v="2.1276595744680851E-2"/>
    <n v="0"/>
    <n v="0"/>
    <n v="0"/>
    <n v="90"/>
    <n v="16"/>
    <n v="23"/>
    <n v="65"/>
    <n v="38"/>
    <n v="166.28947368421052"/>
    <n v="36"/>
    <n v="71.972222222222229"/>
    <n v="56"/>
    <n v="175.17857142857142"/>
    <n v="21"/>
    <n v="445"/>
    <n v="52"/>
    <n v="210"/>
    <n v="0.54736842105263162"/>
    <n v="5"/>
    <n v="126"/>
    <n v="5.2631578947368418E-2"/>
    <n v="22"/>
    <n v="0"/>
    <n v="6"/>
    <n v="0.2857142857142857"/>
    <n v="14"/>
    <n v="0.26923076923076922"/>
    <n v="11"/>
    <n v="0.21153846153846154"/>
    <n v="0"/>
    <n v="0"/>
    <n v="0"/>
    <n v="0"/>
    <n v="0"/>
    <n v="0"/>
    <n v="0"/>
    <n v="1.8627450980392157"/>
    <n v="51"/>
    <n v="28"/>
    <n v="99"/>
  </r>
  <r>
    <n v="2017"/>
    <x v="0"/>
    <x v="0"/>
    <s v="KNAVI"/>
    <x v="35"/>
    <n v="85"/>
    <n v="64"/>
    <n v="2"/>
    <n v="85"/>
    <n v="5.6470588235294121"/>
    <n v="2"/>
    <n v="2.3529411764705882E-2"/>
    <n v="0"/>
    <n v="0"/>
    <n v="0"/>
    <n v="61"/>
    <n v="19"/>
    <n v="11"/>
    <n v="31"/>
    <n v="3"/>
    <n v="278.66666666666669"/>
    <n v="3"/>
    <n v="63.666666666666664"/>
    <n v="82"/>
    <n v="92.219512195121951"/>
    <n v="2"/>
    <n v="276"/>
    <n v="82"/>
    <n v="107"/>
    <n v="0.96470588235294119"/>
    <n v="25"/>
    <n v="74"/>
    <n v="0.29411764705882354"/>
    <n v="3"/>
    <n v="0"/>
    <n v="0"/>
    <n v="0"/>
    <n v="2"/>
    <n v="2.4390243902439025E-2"/>
    <n v="2"/>
    <n v="2.4390243902439025E-2"/>
    <n v="3"/>
    <n v="3.5294117647058823E-2"/>
    <n v="2"/>
    <n v="2.3529411764705882E-2"/>
    <n v="0"/>
    <n v="0"/>
    <n v="1"/>
    <n v="1.2878787878787878"/>
    <n v="66"/>
    <n v="2"/>
    <n v="278"/>
  </r>
  <r>
    <n v="2017"/>
    <x v="0"/>
    <x v="0"/>
    <s v="PINAN"/>
    <x v="36"/>
    <n v="79"/>
    <n v="43"/>
    <n v="4"/>
    <n v="79"/>
    <n v="13.79746835443038"/>
    <n v="0"/>
    <n v="0"/>
    <n v="0"/>
    <n v="0"/>
    <n v="0"/>
    <n v="67"/>
    <n v="24"/>
    <n v="26"/>
    <n v="79"/>
    <n v="25"/>
    <n v="151.68"/>
    <n v="21"/>
    <n v="35.80952380952381"/>
    <n v="53"/>
    <n v="171.39622641509433"/>
    <n v="16"/>
    <n v="411"/>
    <n v="54"/>
    <n v="215"/>
    <n v="0.68354430379746833"/>
    <n v="13"/>
    <n v="99"/>
    <n v="0.16455696202531644"/>
    <n v="14"/>
    <n v="0.875"/>
    <n v="8"/>
    <n v="0.5"/>
    <n v="18"/>
    <n v="0.33333333333333331"/>
    <n v="11"/>
    <n v="0.20370370370370369"/>
    <n v="1"/>
    <n v="1.2658227848101266E-2"/>
    <n v="2"/>
    <n v="2.5316455696202531E-2"/>
    <n v="0"/>
    <n v="0"/>
    <n v="2"/>
    <n v="1.3389830508474576"/>
    <n v="59"/>
    <n v="18"/>
    <n v="124"/>
  </r>
  <r>
    <n v="2017"/>
    <x v="0"/>
    <x v="0"/>
    <s v="ANTPA"/>
    <x v="37"/>
    <n v="73"/>
    <n v="51"/>
    <n v="4"/>
    <n v="73"/>
    <n v="11.712328767123287"/>
    <n v="0"/>
    <n v="0"/>
    <n v="0"/>
    <n v="0"/>
    <n v="0"/>
    <n v="69"/>
    <n v="17"/>
    <n v="22"/>
    <n v="39"/>
    <n v="39"/>
    <n v="156.41025641025641"/>
    <n v="39"/>
    <n v="69.333333333333329"/>
    <n v="32"/>
    <n v="162.4375"/>
    <n v="30"/>
    <n v="451"/>
    <n v="33"/>
    <n v="216"/>
    <n v="0.45205479452054792"/>
    <n v="8"/>
    <n v="157"/>
    <n v="0.1095890410958904"/>
    <n v="19"/>
    <n v="0.6333333333333333"/>
    <n v="5"/>
    <n v="0.16666666666666666"/>
    <n v="9"/>
    <n v="0.27272727272727271"/>
    <n v="3"/>
    <n v="9.0909090909090912E-2"/>
    <n v="2"/>
    <n v="2.7397260273972601E-2"/>
    <n v="0"/>
    <n v="0"/>
    <n v="0"/>
    <n v="0"/>
    <n v="0"/>
    <n v="1.3035714285714286"/>
    <n v="56"/>
    <n v="29"/>
    <n v="104"/>
  </r>
  <r>
    <n v="2017"/>
    <x v="0"/>
    <x v="0"/>
    <s v="JENST"/>
    <x v="38"/>
    <n v="73"/>
    <n v="36"/>
    <n v="2"/>
    <n v="73"/>
    <n v="5.6712328767123283"/>
    <n v="0"/>
    <n v="0"/>
    <n v="0"/>
    <n v="0"/>
    <n v="0"/>
    <n v="69"/>
    <n v="15"/>
    <n v="25"/>
    <n v="71"/>
    <n v="28"/>
    <n v="158.46428571428572"/>
    <n v="26"/>
    <n v="44.46153846153846"/>
    <n v="45"/>
    <n v="188.86666666666667"/>
    <n v="18"/>
    <n v="364"/>
    <n v="45"/>
    <n v="214"/>
    <n v="0.61643835616438358"/>
    <n v="7"/>
    <n v="177"/>
    <n v="9.5890410958904104E-2"/>
    <n v="14"/>
    <n v="0.77777777777777779"/>
    <n v="5"/>
    <n v="0.27777777777777779"/>
    <n v="16"/>
    <n v="0.35555555555555557"/>
    <n v="7"/>
    <n v="0.15555555555555556"/>
    <n v="0"/>
    <n v="0"/>
    <n v="0"/>
    <n v="0"/>
    <n v="0"/>
    <n v="0"/>
    <n v="1"/>
    <n v="1.3773584905660377"/>
    <n v="53"/>
    <n v="24"/>
    <n v="77"/>
  </r>
  <r>
    <n v="2017"/>
    <x v="0"/>
    <x v="0"/>
    <s v="BREI"/>
    <x v="39"/>
    <n v="72"/>
    <n v="47"/>
    <n v="6"/>
    <n v="71"/>
    <n v="16.577464788732396"/>
    <n v="4"/>
    <n v="5.6338028169014086E-2"/>
    <n v="0"/>
    <n v="0"/>
    <n v="0"/>
    <n v="70"/>
    <n v="28"/>
    <n v="27"/>
    <n v="76"/>
    <n v="39"/>
    <n v="174.61538461538461"/>
    <n v="39"/>
    <n v="77.897435897435898"/>
    <n v="31"/>
    <n v="179.48387096774192"/>
    <n v="22"/>
    <n v="515"/>
    <n v="32"/>
    <n v="229"/>
    <n v="0.44444444444444442"/>
    <n v="4"/>
    <n v="141"/>
    <n v="5.5555555555555552E-2"/>
    <n v="17"/>
    <n v="0.77272727272727271"/>
    <n v="5"/>
    <n v="0.22727272727272727"/>
    <n v="6"/>
    <n v="0.1875"/>
    <n v="7"/>
    <n v="0.21875"/>
    <n v="1"/>
    <n v="1.3888888888888888E-2"/>
    <n v="0"/>
    <n v="0"/>
    <n v="1"/>
    <n v="0"/>
    <n v="1"/>
    <n v="1.5"/>
    <n v="48"/>
    <n v="35"/>
    <n v="147"/>
  </r>
  <r>
    <n v="2017"/>
    <x v="0"/>
    <x v="0"/>
    <s v="MORFA"/>
    <x v="40"/>
    <n v="70"/>
    <n v="41"/>
    <n v="5"/>
    <n v="70"/>
    <n v="7.128571428571429"/>
    <n v="0"/>
    <n v="0"/>
    <n v="0"/>
    <n v="0"/>
    <n v="0"/>
    <n v="62"/>
    <n v="19"/>
    <n v="21"/>
    <n v="89"/>
    <n v="34"/>
    <n v="212.97058823529412"/>
    <n v="32"/>
    <n v="51.3125"/>
    <n v="34"/>
    <n v="180.3235294117647"/>
    <n v="22"/>
    <n v="468"/>
    <n v="35"/>
    <n v="218"/>
    <n v="0.5"/>
    <n v="5"/>
    <n v="148"/>
    <n v="7.1428571428571425E-2"/>
    <n v="14"/>
    <n v="0.63636363636363635"/>
    <n v="6"/>
    <n v="0.27272727272727271"/>
    <n v="8"/>
    <n v="0.22857142857142856"/>
    <n v="2"/>
    <n v="5.7142857142857141E-2"/>
    <n v="0"/>
    <n v="0"/>
    <n v="0"/>
    <n v="0"/>
    <n v="0"/>
    <n v="1"/>
    <n v="0"/>
    <n v="1.6666666666666667"/>
    <n v="42"/>
    <n v="32"/>
    <n v="124"/>
  </r>
  <r>
    <n v="2017"/>
    <x v="0"/>
    <x v="0"/>
    <s v="YATMO"/>
    <x v="41"/>
    <n v="69"/>
    <n v="49"/>
    <n v="2"/>
    <n v="69"/>
    <n v="8.3188405797101446"/>
    <n v="0"/>
    <n v="0"/>
    <n v="0"/>
    <n v="0"/>
    <n v="0"/>
    <n v="50"/>
    <n v="22"/>
    <n v="13"/>
    <n v="48"/>
    <n v="10"/>
    <n v="143.5"/>
    <n v="10"/>
    <n v="34.200000000000003"/>
    <n v="58"/>
    <n v="99.603448275862064"/>
    <n v="9"/>
    <n v="328"/>
    <n v="58"/>
    <n v="122"/>
    <n v="0.84057971014492749"/>
    <n v="15"/>
    <n v="107"/>
    <n v="0.21739130434782608"/>
    <n v="5"/>
    <n v="0.55555555555555558"/>
    <n v="2"/>
    <n v="0.22222222222222221"/>
    <n v="2"/>
    <n v="3.4482758620689655E-2"/>
    <n v="1"/>
    <n v="1.7241379310344827E-2"/>
    <n v="4"/>
    <n v="5.7971014492753624E-2"/>
    <n v="1"/>
    <n v="1.4492753623188406E-2"/>
    <n v="0"/>
    <n v="0"/>
    <n v="0"/>
    <n v="1.2545454545454546"/>
    <n v="54.999999999999993"/>
    <n v="11"/>
    <n v="48"/>
  </r>
  <r>
    <n v="2017"/>
    <x v="0"/>
    <x v="0"/>
    <s v="COPER"/>
    <x v="42"/>
    <n v="68"/>
    <n v="32"/>
    <n v="5"/>
    <n v="68"/>
    <n v="11.764705882352942"/>
    <n v="2"/>
    <n v="2.9411764705882353E-2"/>
    <n v="0"/>
    <n v="0"/>
    <n v="0"/>
    <n v="66"/>
    <n v="22"/>
    <n v="21"/>
    <n v="64"/>
    <n v="25"/>
    <n v="175.4"/>
    <n v="24"/>
    <n v="79.25"/>
    <n v="43"/>
    <n v="180.09302325581396"/>
    <n v="19"/>
    <n v="455"/>
    <n v="43"/>
    <n v="216"/>
    <n v="0.63235294117647056"/>
    <n v="3"/>
    <n v="172"/>
    <n v="4.4117647058823532E-2"/>
    <n v="12"/>
    <n v="0.63157894736842102"/>
    <n v="1"/>
    <n v="5.2631578947368418E-2"/>
    <n v="12"/>
    <n v="0.27906976744186046"/>
    <n v="9"/>
    <n v="0.20930232558139536"/>
    <n v="0"/>
    <n v="0"/>
    <n v="0"/>
    <n v="0"/>
    <n v="0"/>
    <n v="0"/>
    <n v="1"/>
    <n v="1.2142857142857142"/>
    <n v="56.000000000000007"/>
    <n v="24"/>
    <n v="98"/>
  </r>
  <r>
    <n v="2017"/>
    <x v="0"/>
    <x v="0"/>
    <s v="MEDY"/>
    <x v="43"/>
    <n v="66"/>
    <n v="46"/>
    <n v="2"/>
    <n v="66"/>
    <n v="4.8181818181818183"/>
    <n v="0"/>
    <n v="0"/>
    <n v="0"/>
    <n v="0"/>
    <n v="0"/>
    <n v="58"/>
    <n v="18"/>
    <n v="9"/>
    <n v="38"/>
    <n v="5"/>
    <n v="92.4"/>
    <n v="4"/>
    <n v="34.75"/>
    <n v="61"/>
    <n v="108.88524590163935"/>
    <n v="5"/>
    <n v="170"/>
    <n v="60"/>
    <n v="126"/>
    <n v="0.90909090909090906"/>
    <n v="8"/>
    <n v="104"/>
    <n v="0.12121212121212122"/>
    <n v="1"/>
    <n v="0.2"/>
    <n v="1"/>
    <n v="0.2"/>
    <n v="3"/>
    <n v="0.05"/>
    <n v="8"/>
    <n v="0.13333333333333333"/>
    <n v="4"/>
    <n v="6.0606060606060608E-2"/>
    <n v="9"/>
    <n v="0.13636363636363635"/>
    <n v="0"/>
    <n v="0"/>
    <n v="1"/>
    <n v="1.346938775510204"/>
    <n v="49"/>
    <n v="1"/>
    <n v="51"/>
  </r>
  <r>
    <n v="2017"/>
    <x v="0"/>
    <x v="0"/>
    <s v="KINKE"/>
    <x v="44"/>
    <n v="61"/>
    <n v="42"/>
    <n v="4"/>
    <n v="61"/>
    <n v="6.6065573770491799"/>
    <n v="0"/>
    <n v="0"/>
    <n v="0"/>
    <n v="0"/>
    <n v="0"/>
    <n v="55"/>
    <n v="20"/>
    <n v="18"/>
    <n v="58"/>
    <n v="19"/>
    <n v="177.21052631578948"/>
    <n v="19"/>
    <n v="52.842105263157897"/>
    <n v="41"/>
    <n v="130.07317073170731"/>
    <n v="12"/>
    <n v="332"/>
    <n v="40"/>
    <n v="145"/>
    <n v="0.65573770491803274"/>
    <n v="7"/>
    <n v="105"/>
    <n v="0.11475409836065574"/>
    <n v="8"/>
    <n v="0.66666666666666663"/>
    <n v="3"/>
    <n v="0.25"/>
    <n v="10"/>
    <n v="0.25"/>
    <n v="5"/>
    <n v="0.125"/>
    <n v="0"/>
    <n v="0"/>
    <n v="2"/>
    <n v="3.2786885245901641E-2"/>
    <n v="0"/>
    <n v="0"/>
    <n v="0"/>
    <n v="1.3863636363636365"/>
    <n v="44"/>
    <n v="18"/>
    <n v="89"/>
  </r>
  <r>
    <n v="2017"/>
    <x v="0"/>
    <x v="0"/>
    <s v="MEDA"/>
    <x v="45"/>
    <n v="60"/>
    <n v="43"/>
    <n v="1"/>
    <n v="60"/>
    <n v="6.1"/>
    <n v="0"/>
    <n v="0"/>
    <n v="0"/>
    <n v="0"/>
    <n v="0"/>
    <n v="40"/>
    <n v="14"/>
    <n v="7"/>
    <n v="12"/>
    <n v="1"/>
    <n v="184"/>
    <n v="1"/>
    <n v="239"/>
    <n v="59"/>
    <n v="75.898305084745758"/>
    <n v="1"/>
    <n v="432"/>
    <n v="59"/>
    <n v="95"/>
    <n v="0.98333333333333328"/>
    <n v="17"/>
    <n v="66"/>
    <n v="0.28333333333333333"/>
    <n v="1"/>
    <n v="1"/>
    <n v="0"/>
    <n v="0"/>
    <n v="3"/>
    <n v="5.0847457627118647E-2"/>
    <n v="3"/>
    <n v="5.0847457627118647E-2"/>
    <n v="4"/>
    <n v="6.6666666666666666E-2"/>
    <n v="3"/>
    <n v="0.05"/>
    <n v="0"/>
    <n v="0"/>
    <n v="0"/>
    <n v="1.7647058823529411"/>
    <n v="34"/>
    <n v="0"/>
    <n v="0"/>
  </r>
  <r>
    <n v="2017"/>
    <x v="0"/>
    <x v="0"/>
    <s v="MEHT"/>
    <x v="46"/>
    <n v="59"/>
    <n v="4"/>
    <n v="7"/>
    <n v="59"/>
    <n v="8.2881355932203391"/>
    <n v="0"/>
    <n v="0"/>
    <n v="0"/>
    <n v="0"/>
    <n v="0"/>
    <n v="42"/>
    <n v="23"/>
    <n v="16"/>
    <n v="43"/>
    <n v="9"/>
    <n v="165.11111111111111"/>
    <n v="9"/>
    <n v="40.111111111111114"/>
    <n v="48"/>
    <n v="118.27083333333333"/>
    <n v="8"/>
    <n v="288"/>
    <n v="50"/>
    <n v="142"/>
    <n v="0.84745762711864403"/>
    <n v="37"/>
    <n v="117"/>
    <n v="0.6271186440677966"/>
    <n v="4"/>
    <n v="0.5"/>
    <n v="3"/>
    <n v="0.375"/>
    <n v="2"/>
    <n v="0.04"/>
    <n v="6"/>
    <n v="0.12"/>
    <n v="0"/>
    <n v="0"/>
    <n v="0"/>
    <n v="0"/>
    <n v="0"/>
    <n v="0"/>
    <n v="0"/>
    <n v="2.95"/>
    <n v="20"/>
    <n v="9"/>
    <n v="67"/>
  </r>
  <r>
    <n v="2017"/>
    <x v="0"/>
    <x v="0"/>
    <s v="SIRDA"/>
    <x v="47"/>
    <n v="57"/>
    <n v="37"/>
    <n v="6"/>
    <n v="57"/>
    <n v="9.4561403508771935"/>
    <n v="0"/>
    <n v="0"/>
    <n v="0"/>
    <n v="0"/>
    <n v="0"/>
    <n v="49"/>
    <n v="17"/>
    <n v="14"/>
    <n v="85"/>
    <n v="17"/>
    <n v="188.70588235294119"/>
    <n v="15"/>
    <n v="63.866666666666667"/>
    <n v="38"/>
    <n v="133.42105263157896"/>
    <n v="14"/>
    <n v="419"/>
    <n v="37"/>
    <n v="168"/>
    <n v="0.64912280701754388"/>
    <n v="7"/>
    <n v="94"/>
    <n v="0.12280701754385964"/>
    <n v="8"/>
    <n v="0.5714285714285714"/>
    <n v="1"/>
    <n v="7.1428571428571425E-2"/>
    <n v="8"/>
    <n v="0.21621621621621623"/>
    <n v="4"/>
    <n v="0.10810810810810811"/>
    <n v="0"/>
    <n v="0"/>
    <n v="0"/>
    <n v="0"/>
    <n v="0"/>
    <n v="0"/>
    <n v="3"/>
    <n v="1.2127659574468086"/>
    <n v="47"/>
    <n v="16"/>
    <n v="84"/>
  </r>
  <r>
    <n v="2017"/>
    <x v="0"/>
    <x v="0"/>
    <s v="TARSA"/>
    <x v="48"/>
    <n v="56"/>
    <n v="34"/>
    <n v="3"/>
    <n v="56"/>
    <n v="12.928571428571429"/>
    <n v="0"/>
    <n v="0"/>
    <n v="0"/>
    <n v="0"/>
    <n v="0"/>
    <n v="51"/>
    <n v="26"/>
    <n v="28"/>
    <n v="67"/>
    <n v="27"/>
    <n v="216.37037037037038"/>
    <n v="25"/>
    <n v="49.68"/>
    <n v="29"/>
    <n v="186.13793103448276"/>
    <n v="18"/>
    <n v="479"/>
    <n v="29"/>
    <n v="235"/>
    <n v="0.5178571428571429"/>
    <n v="5"/>
    <n v="98"/>
    <n v="8.9285714285714288E-2"/>
    <n v="14"/>
    <n v="0.77777777777777779"/>
    <n v="3"/>
    <n v="0.16666666666666666"/>
    <n v="8"/>
    <n v="0.27586206896551724"/>
    <n v="2"/>
    <n v="6.8965517241379309E-2"/>
    <n v="0"/>
    <n v="0"/>
    <n v="0"/>
    <n v="0"/>
    <n v="0"/>
    <n v="0"/>
    <n v="3"/>
    <n v="1.1914893617021276"/>
    <n v="47"/>
    <n v="23"/>
    <n v="217"/>
  </r>
  <r>
    <n v="2017"/>
    <x v="0"/>
    <x v="0"/>
    <s v="KONNI"/>
    <x v="49"/>
    <n v="55"/>
    <n v="36"/>
    <n v="3"/>
    <n v="55"/>
    <n v="15.745454545454546"/>
    <n v="0"/>
    <n v="0"/>
    <n v="0"/>
    <n v="0"/>
    <n v="0"/>
    <n v="53"/>
    <n v="16"/>
    <n v="16"/>
    <n v="80"/>
    <n v="24"/>
    <n v="222.66666666666666"/>
    <n v="24"/>
    <n v="76.083333333333329"/>
    <n v="29"/>
    <n v="170.24137931034483"/>
    <n v="17"/>
    <n v="387"/>
    <n v="31"/>
    <n v="220"/>
    <n v="0.5636363636363636"/>
    <n v="6"/>
    <n v="154"/>
    <n v="0.10909090909090909"/>
    <n v="15"/>
    <n v="0.88235294117647056"/>
    <n v="3"/>
    <n v="0.17647058823529413"/>
    <n v="11"/>
    <n v="0.35483870967741937"/>
    <n v="5"/>
    <n v="0.16129032258064516"/>
    <n v="1"/>
    <n v="1.8181818181818181E-2"/>
    <n v="0"/>
    <n v="0"/>
    <n v="0"/>
    <n v="0"/>
    <n v="3"/>
    <n v="1.1000000000000001"/>
    <n v="49.999999999999993"/>
    <n v="20"/>
    <n v="113"/>
  </r>
  <r>
    <n v="2017"/>
    <x v="0"/>
    <x v="0"/>
    <s v="MALRO"/>
    <x v="50"/>
    <n v="48"/>
    <n v="30"/>
    <n v="3"/>
    <n v="48"/>
    <n v="10.020833333333334"/>
    <n v="2"/>
    <n v="4.1666666666666664E-2"/>
    <n v="0"/>
    <n v="0"/>
    <n v="0"/>
    <n v="45"/>
    <n v="19"/>
    <n v="22"/>
    <n v="72"/>
    <n v="23"/>
    <n v="173.86956521739131"/>
    <n v="22"/>
    <n v="57.045454545454547"/>
    <n v="25"/>
    <n v="176.88"/>
    <n v="13"/>
    <n v="387"/>
    <n v="25"/>
    <n v="235"/>
    <n v="0.52083333333333337"/>
    <n v="3"/>
    <n v="153"/>
    <n v="6.25E-2"/>
    <n v="11"/>
    <n v="0.84615384615384615"/>
    <n v="8"/>
    <n v="0.61538461538461542"/>
    <n v="8"/>
    <n v="0.32"/>
    <n v="9"/>
    <n v="0.36"/>
    <n v="0"/>
    <n v="0"/>
    <n v="0"/>
    <n v="0"/>
    <n v="0"/>
    <n v="0"/>
    <n v="0"/>
    <n v="1.2"/>
    <n v="40"/>
    <n v="18"/>
    <n v="80"/>
  </r>
  <r>
    <n v="2017"/>
    <x v="0"/>
    <x v="0"/>
    <s v="PROJO"/>
    <x v="51"/>
    <n v="44"/>
    <n v="29"/>
    <n v="4"/>
    <n v="44"/>
    <n v="5.8181818181818183"/>
    <n v="0"/>
    <n v="0"/>
    <n v="0"/>
    <n v="0"/>
    <n v="0"/>
    <n v="43"/>
    <n v="15"/>
    <n v="16"/>
    <n v="50"/>
    <n v="16"/>
    <n v="156.0625"/>
    <n v="16"/>
    <n v="58.6875"/>
    <n v="28"/>
    <n v="129.60714285714286"/>
    <n v="14"/>
    <n v="374"/>
    <n v="28"/>
    <n v="158"/>
    <n v="0.63636363636363635"/>
    <n v="3"/>
    <n v="117"/>
    <n v="6.8181818181818177E-2"/>
    <n v="6"/>
    <n v="0.42857142857142855"/>
    <n v="2"/>
    <n v="0.14285714285714285"/>
    <n v="4"/>
    <n v="0.14285714285714285"/>
    <n v="7"/>
    <n v="0.25"/>
    <n v="2"/>
    <n v="4.5454545454545456E-2"/>
    <n v="2"/>
    <n v="4.5454545454545456E-2"/>
    <n v="0"/>
    <n v="0"/>
    <n v="0"/>
    <n v="1.2941176470588236"/>
    <n v="34"/>
    <n v="14"/>
    <n v="94"/>
  </r>
  <r>
    <n v="2017"/>
    <x v="0"/>
    <x v="0"/>
    <s v="PATSI"/>
    <x v="52"/>
    <n v="29"/>
    <n v="18"/>
    <n v="5"/>
    <n v="29"/>
    <n v="9.3448275862068968"/>
    <n v="0"/>
    <n v="0"/>
    <n v="0"/>
    <n v="0"/>
    <n v="0"/>
    <n v="28"/>
    <n v="22"/>
    <n v="9"/>
    <n v="59"/>
    <n v="14"/>
    <n v="216.71428571428572"/>
    <n v="12"/>
    <n v="44.833333333333336"/>
    <n v="15"/>
    <n v="212.8"/>
    <n v="9"/>
    <n v="564"/>
    <n v="15"/>
    <n v="260"/>
    <n v="0.51724137931034486"/>
    <n v="0"/>
    <n v="0"/>
    <n v="0"/>
    <n v="8"/>
    <n v="0.88888888888888884"/>
    <n v="2"/>
    <n v="0.22222222222222221"/>
    <n v="7"/>
    <n v="0.46666666666666667"/>
    <n v="1"/>
    <n v="6.6666666666666666E-2"/>
    <n v="0"/>
    <n v="0"/>
    <n v="0"/>
    <n v="0"/>
    <n v="0"/>
    <n v="0"/>
    <n v="0"/>
    <n v="1.2083333333333333"/>
    <n v="24"/>
    <n v="13"/>
    <n v="85"/>
  </r>
  <r>
    <n v="2017"/>
    <x v="0"/>
    <x v="0"/>
    <s v="MARKE"/>
    <x v="53"/>
    <n v="28"/>
    <n v="15"/>
    <n v="4"/>
    <n v="28"/>
    <n v="6.7857142857142856"/>
    <n v="0"/>
    <n v="0"/>
    <n v="0"/>
    <n v="0"/>
    <n v="0"/>
    <n v="25"/>
    <n v="16"/>
    <n v="9"/>
    <n v="56"/>
    <n v="13"/>
    <n v="169"/>
    <n v="13"/>
    <n v="73.615384615384613"/>
    <n v="15"/>
    <n v="187.26666666666668"/>
    <n v="11"/>
    <n v="471"/>
    <n v="15"/>
    <n v="194"/>
    <n v="0.5357142857142857"/>
    <n v="2"/>
    <n v="116"/>
    <n v="7.1428571428571425E-2"/>
    <n v="5"/>
    <n v="0.45454545454545453"/>
    <n v="3"/>
    <n v="0.27272727272727271"/>
    <n v="5"/>
    <n v="0.33333333333333331"/>
    <n v="3"/>
    <n v="0.2"/>
    <n v="0"/>
    <n v="0"/>
    <n v="0"/>
    <n v="0"/>
    <n v="0"/>
    <n v="0"/>
    <n v="0"/>
    <n v="1.2173913043478262"/>
    <n v="23"/>
    <n v="11"/>
    <n v="103"/>
  </r>
  <r>
    <n v="2017"/>
    <x v="0"/>
    <x v="0"/>
    <s v="POLC"/>
    <x v="54"/>
    <n v="25"/>
    <n v="17"/>
    <n v="4"/>
    <n v="25"/>
    <n v="5.44"/>
    <n v="0"/>
    <n v="0"/>
    <n v="0"/>
    <n v="0"/>
    <n v="0"/>
    <n v="24"/>
    <n v="9"/>
    <n v="6"/>
    <n v="96"/>
    <n v="19"/>
    <n v="200.21052631578948"/>
    <n v="18"/>
    <n v="61.777777777777779"/>
    <n v="6"/>
    <n v="142.5"/>
    <n v="16"/>
    <n v="329"/>
    <n v="5"/>
    <n v="155"/>
    <n v="0.2"/>
    <n v="1"/>
    <n v="44"/>
    <n v="0.04"/>
    <n v="9"/>
    <n v="0.5625"/>
    <n v="2"/>
    <n v="0.125"/>
    <n v="1"/>
    <n v="0.2"/>
    <n v="0"/>
    <n v="0"/>
    <n v="0"/>
    <n v="0"/>
    <n v="0"/>
    <n v="0"/>
    <n v="0"/>
    <n v="0"/>
    <n v="0"/>
    <n v="1.4705882352941178"/>
    <n v="17"/>
    <n v="18"/>
    <n v="91"/>
  </r>
  <r>
    <n v="2017"/>
    <x v="0"/>
    <x v="0"/>
    <s v="BASJO"/>
    <x v="55"/>
    <n v="16"/>
    <n v="16"/>
    <n v="3"/>
    <n v="16"/>
    <n v="4.9375"/>
    <n v="0"/>
    <n v="0"/>
    <n v="0"/>
    <n v="0"/>
    <n v="0"/>
    <n v="9"/>
    <n v="14"/>
    <n v="1"/>
    <n v="15"/>
    <n v="0"/>
    <n v="0"/>
    <n v="0"/>
    <n v="0"/>
    <n v="16"/>
    <n v="70.375"/>
    <n v="0"/>
    <n v="0"/>
    <n v="16"/>
    <n v="92"/>
    <n v="1"/>
    <n v="3"/>
    <n v="70"/>
    <n v="0.1875"/>
    <n v="0"/>
    <n v="0"/>
    <n v="0"/>
    <n v="0"/>
    <n v="0"/>
    <n v="0"/>
    <n v="1"/>
    <n v="6.25E-2"/>
    <n v="0"/>
    <n v="0"/>
    <n v="1"/>
    <n v="6.25E-2"/>
    <n v="0"/>
    <n v="0"/>
    <n v="0"/>
    <n v="1.6"/>
    <n v="10"/>
    <n v="0"/>
    <n v="0"/>
  </r>
  <r>
    <n v="2017"/>
    <x v="0"/>
    <x v="0"/>
    <s v=".DNK"/>
    <x v="56"/>
    <n v="7"/>
    <n v="1"/>
    <n v="34"/>
    <n v="6"/>
    <n v="24.5"/>
    <n v="0"/>
    <n v="0"/>
    <n v="0"/>
    <n v="0"/>
    <n v="0"/>
    <n v="1"/>
    <n v="30"/>
    <n v="1"/>
    <n v="271"/>
    <n v="1"/>
    <n v="368"/>
    <n v="1"/>
    <n v="73"/>
    <n v="0"/>
    <n v="0"/>
    <n v="1"/>
    <n v="636"/>
    <n v="4"/>
    <n v="40"/>
    <n v="0.5714285714285714"/>
    <n v="0"/>
    <n v="0"/>
    <n v="0"/>
    <n v="1"/>
    <n v="1"/>
    <n v="1"/>
    <n v="1"/>
    <n v="0"/>
    <n v="0"/>
    <n v="0"/>
    <n v="0"/>
    <n v="0"/>
    <n v="0"/>
    <n v="0"/>
    <n v="0"/>
    <n v="0"/>
    <n v="4"/>
    <n v="1"/>
    <n v="1"/>
    <n v="7"/>
    <n v="1"/>
    <n v="236"/>
  </r>
  <r>
    <n v="2017"/>
    <x v="0"/>
    <x v="0"/>
    <s v="CARSA"/>
    <x v="57"/>
    <n v="1"/>
    <n v="0"/>
    <n v="0"/>
    <n v="1"/>
    <n v="2"/>
    <n v="0"/>
    <n v="0"/>
    <n v="0"/>
    <n v="0"/>
    <n v="0"/>
    <n v="1"/>
    <n v="51"/>
    <n v="1"/>
    <n v="82"/>
    <n v="1"/>
    <n v="381"/>
    <n v="1"/>
    <n v="55"/>
    <n v="0"/>
    <n v="0"/>
    <n v="1"/>
    <n v="467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102"/>
  </r>
  <r>
    <n v="2017"/>
    <x v="0"/>
    <x v="0"/>
    <s v="MARADR"/>
    <x v="58"/>
    <n v="1"/>
    <n v="0"/>
    <n v="0"/>
    <n v="1"/>
    <n v="12"/>
    <n v="0"/>
    <n v="0"/>
    <n v="0"/>
    <n v="0"/>
    <n v="0"/>
    <n v="1"/>
    <n v="103"/>
    <n v="0"/>
    <n v="0"/>
    <n v="1"/>
    <n v="270"/>
    <n v="0"/>
    <n v="0"/>
    <n v="0"/>
    <n v="0"/>
    <n v="1"/>
    <n v="302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0"/>
    <s v="RAZS"/>
    <x v="59"/>
    <n v="1"/>
    <n v="1"/>
    <n v="7"/>
    <n v="1"/>
    <n v="9"/>
    <n v="0"/>
    <n v="0"/>
    <n v="0"/>
    <n v="0"/>
    <n v="0"/>
    <n v="1"/>
    <n v="16"/>
    <n v="1"/>
    <n v="33"/>
    <n v="0"/>
    <n v="0"/>
    <n v="0"/>
    <n v="0"/>
    <n v="1"/>
    <n v="45"/>
    <n v="0"/>
    <n v="0"/>
    <n v="1"/>
    <n v="6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0"/>
    <s v="VIGL"/>
    <x v="60"/>
    <n v="1"/>
    <n v="1"/>
    <n v="4"/>
    <n v="1"/>
    <n v="6"/>
    <n v="0"/>
    <n v="0"/>
    <n v="0"/>
    <n v="0"/>
    <n v="0"/>
    <n v="1"/>
    <n v="64"/>
    <n v="0"/>
    <n v="0"/>
    <n v="1"/>
    <n v="209"/>
    <n v="1"/>
    <n v="68"/>
    <n v="0"/>
    <n v="0"/>
    <n v="1"/>
    <n v="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28"/>
  </r>
  <r>
    <n v="2017"/>
    <x v="0"/>
    <x v="1"/>
    <s v="BUITR"/>
    <x v="61"/>
    <n v="559"/>
    <n v="286"/>
    <n v="9"/>
    <n v="558"/>
    <n v="8.6827956989247319"/>
    <n v="12"/>
    <n v="2.1505376344086023E-2"/>
    <n v="0"/>
    <n v="0"/>
    <n v="0"/>
    <n v="497"/>
    <n v="19"/>
    <n v="128"/>
    <n v="72"/>
    <n v="276"/>
    <n v="269.27898550724638"/>
    <n v="206"/>
    <n v="32.194174757281552"/>
    <n v="229"/>
    <n v="164.31004366812226"/>
    <n v="252"/>
    <n v="370"/>
    <n v="222"/>
    <n v="187"/>
    <n v="0.39713774597495527"/>
    <n v="16"/>
    <n v="152"/>
    <n v="2.8622540250447227E-2"/>
    <n v="128"/>
    <n v="0.50793650793650791"/>
    <n v="21"/>
    <n v="8.3333333333333329E-2"/>
    <n v="98"/>
    <n v="0.44144144144144143"/>
    <n v="29"/>
    <n v="0.13063063063063063"/>
    <n v="7"/>
    <n v="1.2522361359570662E-2"/>
    <n v="0"/>
    <n v="0"/>
    <n v="0"/>
    <n v="0"/>
    <n v="18"/>
    <n v="2.9114583333333335"/>
    <n v="192"/>
    <n v="302"/>
    <n v="235"/>
  </r>
  <r>
    <n v="2017"/>
    <x v="0"/>
    <x v="1"/>
    <s v="GREND"/>
    <x v="62"/>
    <n v="543"/>
    <n v="377"/>
    <n v="6"/>
    <n v="543"/>
    <n v="7.5230202578268877"/>
    <n v="16"/>
    <n v="2.9465930018416207E-2"/>
    <n v="0"/>
    <n v="0"/>
    <n v="0"/>
    <n v="473"/>
    <n v="12"/>
    <n v="95"/>
    <n v="56"/>
    <n v="270"/>
    <n v="145.69629629629631"/>
    <n v="254"/>
    <n v="44.047244094488192"/>
    <n v="267"/>
    <n v="116.40823970037454"/>
    <n v="249"/>
    <n v="294"/>
    <n v="246"/>
    <n v="144"/>
    <n v="0.45303867403314918"/>
    <n v="24"/>
    <n v="96"/>
    <n v="4.4198895027624308E-2"/>
    <n v="108"/>
    <n v="0.43373493975903615"/>
    <n v="12"/>
    <n v="4.8192771084337352E-2"/>
    <n v="76"/>
    <n v="0.30894308943089432"/>
    <n v="21"/>
    <n v="8.5365853658536592E-2"/>
    <n v="4"/>
    <n v="7.3664825046040518E-3"/>
    <n v="0"/>
    <n v="0"/>
    <n v="0"/>
    <n v="0"/>
    <n v="12"/>
    <n v="3.0166666666666666"/>
    <n v="180"/>
    <n v="267"/>
    <n v="166"/>
  </r>
  <r>
    <n v="2017"/>
    <x v="0"/>
    <x v="1"/>
    <s v="GIRRI2"/>
    <x v="63"/>
    <n v="395"/>
    <n v="258"/>
    <n v="6"/>
    <n v="394"/>
    <n v="8.2157360406091371"/>
    <n v="4"/>
    <n v="1.015228426395939E-2"/>
    <n v="0"/>
    <n v="0"/>
    <n v="0"/>
    <n v="365"/>
    <n v="14"/>
    <n v="86"/>
    <n v="59"/>
    <n v="244"/>
    <n v="158.22540983606558"/>
    <n v="205"/>
    <n v="73.970731707317071"/>
    <n v="142"/>
    <n v="118.3943661971831"/>
    <n v="218"/>
    <n v="323"/>
    <n v="126"/>
    <n v="148"/>
    <n v="0.31898734177215188"/>
    <n v="12"/>
    <n v="71"/>
    <n v="3.0379746835443037E-2"/>
    <n v="114"/>
    <n v="0.52293577981651373"/>
    <n v="21"/>
    <n v="9.6330275229357804E-2"/>
    <n v="49"/>
    <n v="0.3888888888888889"/>
    <n v="18"/>
    <n v="0.14285714285714285"/>
    <n v="2"/>
    <n v="5.0632911392405064E-3"/>
    <n v="0"/>
    <n v="0"/>
    <n v="2"/>
    <n v="0"/>
    <n v="9"/>
    <n v="2.9477611940298507"/>
    <n v="134"/>
    <n v="246"/>
    <n v="188"/>
  </r>
  <r>
    <n v="2017"/>
    <x v="0"/>
    <x v="1"/>
    <s v="STUAN"/>
    <x v="64"/>
    <n v="372"/>
    <n v="222"/>
    <n v="8"/>
    <n v="372"/>
    <n v="7.806451612903226"/>
    <n v="33"/>
    <n v="8.8709677419354843E-2"/>
    <n v="0"/>
    <n v="0"/>
    <n v="0"/>
    <n v="344"/>
    <n v="16"/>
    <n v="88"/>
    <n v="52"/>
    <n v="207"/>
    <n v="180.04347826086956"/>
    <n v="194"/>
    <n v="57.582474226804123"/>
    <n v="159"/>
    <n v="150.8176100628931"/>
    <n v="192"/>
    <n v="315"/>
    <n v="152"/>
    <n v="191"/>
    <n v="0.40860215053763443"/>
    <n v="13"/>
    <n v="131"/>
    <n v="3.4946236559139782E-2"/>
    <n v="94"/>
    <n v="0.48958333333333331"/>
    <n v="27"/>
    <n v="0.140625"/>
    <n v="49"/>
    <n v="0.32236842105263158"/>
    <n v="23"/>
    <n v="0.15131578947368421"/>
    <n v="2"/>
    <n v="5.3763440860215058E-3"/>
    <n v="0"/>
    <n v="0"/>
    <n v="0"/>
    <n v="0"/>
    <n v="11"/>
    <n v="3.3513513513513513"/>
    <n v="111"/>
    <n v="204"/>
    <n v="107"/>
  </r>
  <r>
    <n v="2017"/>
    <x v="0"/>
    <x v="1"/>
    <s v="MEZME"/>
    <x v="65"/>
    <n v="325"/>
    <n v="185"/>
    <n v="11"/>
    <n v="325"/>
    <n v="9.6338461538461537"/>
    <n v="8"/>
    <n v="2.4615384615384615E-2"/>
    <n v="0"/>
    <n v="0"/>
    <n v="0"/>
    <n v="293"/>
    <n v="23"/>
    <n v="67"/>
    <n v="90"/>
    <n v="132"/>
    <n v="201.33333333333334"/>
    <n v="119"/>
    <n v="45.310924369747902"/>
    <n v="186"/>
    <n v="145.09677419354838"/>
    <n v="123"/>
    <n v="324"/>
    <n v="176"/>
    <n v="180"/>
    <n v="0.54153846153846152"/>
    <n v="8"/>
    <n v="113"/>
    <n v="2.4615384615384615E-2"/>
    <n v="48"/>
    <n v="0.3902439024390244"/>
    <n v="16"/>
    <n v="0.13008130081300814"/>
    <n v="60"/>
    <n v="0.34090909090909088"/>
    <n v="14"/>
    <n v="7.9545454545454544E-2"/>
    <n v="3"/>
    <n v="9.2307692307692316E-3"/>
    <n v="0"/>
    <n v="0"/>
    <n v="0"/>
    <n v="0"/>
    <n v="8"/>
    <n v="2.8761061946902653"/>
    <n v="113.00000000000001"/>
    <n v="131"/>
    <n v="111"/>
  </r>
  <r>
    <n v="2017"/>
    <x v="0"/>
    <x v="1"/>
    <s v="BOWRI"/>
    <x v="66"/>
    <n v="305"/>
    <n v="175"/>
    <n v="9"/>
    <n v="303"/>
    <n v="8.996699669966997"/>
    <n v="2"/>
    <n v="6.6006600660066007E-3"/>
    <n v="0"/>
    <n v="0"/>
    <n v="0"/>
    <n v="261"/>
    <n v="21"/>
    <n v="94"/>
    <n v="70"/>
    <n v="128"/>
    <n v="193.125"/>
    <n v="106"/>
    <n v="30.783018867924529"/>
    <n v="175"/>
    <n v="154.73714285714286"/>
    <n v="121"/>
    <n v="352"/>
    <n v="168"/>
    <n v="181"/>
    <n v="0.55081967213114758"/>
    <n v="18"/>
    <n v="112"/>
    <n v="5.9016393442622953E-2"/>
    <n v="50"/>
    <n v="0.41322314049586778"/>
    <n v="10"/>
    <n v="8.2644628099173556E-2"/>
    <n v="43"/>
    <n v="0.25595238095238093"/>
    <n v="20"/>
    <n v="0.11904761904761904"/>
    <n v="1"/>
    <n v="3.2786885245901639E-3"/>
    <n v="2"/>
    <n v="6.5573770491803279E-3"/>
    <n v="1"/>
    <n v="0"/>
    <n v="5"/>
    <n v="2.4206349206349205"/>
    <n v="126.00000000000001"/>
    <n v="124"/>
    <n v="96"/>
  </r>
  <r>
    <n v="2017"/>
    <x v="0"/>
    <x v="1"/>
    <s v="MCDCH"/>
    <x v="67"/>
    <n v="303"/>
    <n v="211"/>
    <n v="8"/>
    <n v="302"/>
    <n v="9.9668874172185422"/>
    <n v="4"/>
    <n v="1.3245033112582781E-2"/>
    <n v="0"/>
    <n v="0"/>
    <n v="0"/>
    <n v="284"/>
    <n v="17"/>
    <n v="61"/>
    <n v="58"/>
    <n v="172"/>
    <n v="156.34302325581396"/>
    <n v="147"/>
    <n v="37.34013605442177"/>
    <n v="128"/>
    <n v="129.40625"/>
    <n v="150"/>
    <n v="312"/>
    <n v="119"/>
    <n v="171"/>
    <n v="0.39273927392739272"/>
    <n v="15"/>
    <n v="101"/>
    <n v="4.9504950495049507E-2"/>
    <n v="61"/>
    <n v="0.40666666666666668"/>
    <n v="13"/>
    <n v="8.666666666666667E-2"/>
    <n v="34"/>
    <n v="0.2857142857142857"/>
    <n v="13"/>
    <n v="0.1092436974789916"/>
    <n v="5"/>
    <n v="1.65016501650165E-2"/>
    <n v="0"/>
    <n v="0"/>
    <n v="0"/>
    <n v="0"/>
    <n v="11"/>
    <n v="2.7297297297297298"/>
    <n v="111"/>
    <n v="164"/>
    <n v="179"/>
  </r>
  <r>
    <n v="2017"/>
    <x v="0"/>
    <x v="1"/>
    <s v="SMITM"/>
    <x v="68"/>
    <n v="295"/>
    <n v="162"/>
    <n v="8"/>
    <n v="295"/>
    <n v="8.0169491525423737"/>
    <n v="6"/>
    <n v="2.0338983050847456E-2"/>
    <n v="0"/>
    <n v="0"/>
    <n v="0"/>
    <n v="213"/>
    <n v="24"/>
    <n v="61"/>
    <n v="76"/>
    <n v="72"/>
    <n v="207.43055555555554"/>
    <n v="67"/>
    <n v="32.850746268656714"/>
    <n v="216"/>
    <n v="101.61111111111111"/>
    <n v="72"/>
    <n v="367"/>
    <n v="216"/>
    <n v="121"/>
    <n v="0.73220338983050848"/>
    <n v="77"/>
    <n v="64"/>
    <n v="0.26101694915254237"/>
    <n v="29"/>
    <n v="0.40277777777777779"/>
    <n v="11"/>
    <n v="0.15277777777777779"/>
    <n v="27"/>
    <n v="0.125"/>
    <n v="14"/>
    <n v="6.4814814814814811E-2"/>
    <n v="1"/>
    <n v="3.3898305084745762E-3"/>
    <n v="1"/>
    <n v="3.3898305084745762E-3"/>
    <n v="1"/>
    <n v="0"/>
    <n v="6"/>
    <n v="2.2519083969465647"/>
    <n v="131"/>
    <n v="70"/>
    <n v="130"/>
  </r>
  <r>
    <n v="2017"/>
    <x v="0"/>
    <x v="1"/>
    <s v="LATJU"/>
    <x v="69"/>
    <n v="294"/>
    <n v="135"/>
    <n v="5"/>
    <n v="294"/>
    <n v="5.5"/>
    <n v="6"/>
    <n v="2.0408163265306121E-2"/>
    <n v="0"/>
    <n v="0"/>
    <n v="0"/>
    <n v="221"/>
    <n v="18"/>
    <n v="59"/>
    <n v="59"/>
    <n v="72"/>
    <n v="194.55555555555554"/>
    <n v="66"/>
    <n v="31.40909090909091"/>
    <n v="219"/>
    <n v="86.073059360730596"/>
    <n v="70"/>
    <n v="335"/>
    <n v="216"/>
    <n v="104"/>
    <n v="0.73469387755102045"/>
    <n v="72"/>
    <n v="64"/>
    <n v="0.24489795918367346"/>
    <n v="24"/>
    <n v="0.34285714285714286"/>
    <n v="10"/>
    <n v="0.14285714285714285"/>
    <n v="40"/>
    <n v="0.18518518518518517"/>
    <n v="13"/>
    <n v="6.0185185185185182E-2"/>
    <n v="1"/>
    <n v="3.4013605442176869E-3"/>
    <n v="0"/>
    <n v="0"/>
    <n v="2"/>
    <n v="0"/>
    <n v="7"/>
    <n v="2.1777777777777776"/>
    <n v="135"/>
    <n v="72"/>
    <n v="109"/>
  </r>
  <r>
    <n v="2017"/>
    <x v="0"/>
    <x v="1"/>
    <s v="BALBR"/>
    <x v="70"/>
    <n v="278"/>
    <n v="118"/>
    <n v="5"/>
    <n v="277"/>
    <n v="5.7472924187725631"/>
    <n v="10"/>
    <n v="3.6101083032490974E-2"/>
    <n v="0"/>
    <n v="0"/>
    <n v="0"/>
    <n v="213"/>
    <n v="17"/>
    <n v="50"/>
    <n v="70"/>
    <n v="71"/>
    <n v="237.14084507042253"/>
    <n v="66"/>
    <n v="23.030303030303031"/>
    <n v="201"/>
    <n v="99.442786069651746"/>
    <n v="69"/>
    <n v="395"/>
    <n v="202"/>
    <n v="122"/>
    <n v="0.72661870503597126"/>
    <n v="87"/>
    <n v="57"/>
    <n v="0.31294964028776978"/>
    <n v="33"/>
    <n v="0.47826086956521741"/>
    <n v="9"/>
    <n v="0.13043478260869565"/>
    <n v="39"/>
    <n v="0.19306930693069307"/>
    <n v="9"/>
    <n v="4.4554455445544552E-2"/>
    <n v="3"/>
    <n v="1.0791366906474821E-2"/>
    <n v="1"/>
    <n v="3.5971223021582736E-3"/>
    <n v="0"/>
    <n v="0"/>
    <n v="4"/>
    <n v="2.0592592592592593"/>
    <n v="135"/>
    <n v="71"/>
    <n v="92"/>
  </r>
  <r>
    <n v="2017"/>
    <x v="0"/>
    <x v="1"/>
    <s v="ABRVA"/>
    <x v="71"/>
    <n v="263"/>
    <n v="121"/>
    <n v="5"/>
    <n v="263"/>
    <n v="6.6768060836501899"/>
    <n v="8"/>
    <n v="3.0418250950570342E-2"/>
    <n v="0"/>
    <n v="0"/>
    <n v="0"/>
    <n v="171"/>
    <n v="25"/>
    <n v="45"/>
    <n v="41"/>
    <n v="27"/>
    <n v="172.96296296296296"/>
    <n v="25"/>
    <n v="50.88"/>
    <n v="236"/>
    <n v="77.495762711864401"/>
    <n v="27"/>
    <n v="343"/>
    <n v="234"/>
    <n v="103"/>
    <n v="0.88973384030418246"/>
    <n v="97"/>
    <n v="70"/>
    <n v="0.36882129277566539"/>
    <n v="13"/>
    <n v="0.48148148148148145"/>
    <n v="3"/>
    <n v="0.1111111111111111"/>
    <n v="32"/>
    <n v="0.13675213675213677"/>
    <n v="9"/>
    <n v="3.8461538461538464E-2"/>
    <n v="2"/>
    <n v="7.6045627376425855E-3"/>
    <n v="0"/>
    <n v="0"/>
    <n v="0"/>
    <n v="0"/>
    <n v="6"/>
    <n v="2.120967741935484"/>
    <n v="124"/>
    <n v="24"/>
    <n v="70"/>
  </r>
  <r>
    <n v="2017"/>
    <x v="0"/>
    <x v="1"/>
    <s v="HAMOM"/>
    <x v="72"/>
    <n v="263"/>
    <n v="187"/>
    <n v="8"/>
    <n v="263"/>
    <n v="9.6311787072243344"/>
    <n v="8"/>
    <n v="3.0418250950570342E-2"/>
    <n v="0"/>
    <n v="0"/>
    <n v="0"/>
    <n v="246"/>
    <n v="17"/>
    <n v="53"/>
    <n v="77"/>
    <n v="145"/>
    <n v="185.08275862068965"/>
    <n v="140"/>
    <n v="57.685714285714283"/>
    <n v="113"/>
    <n v="143.00884955752213"/>
    <n v="137"/>
    <n v="343"/>
    <n v="104"/>
    <n v="168"/>
    <n v="0.39543726235741444"/>
    <n v="6"/>
    <n v="91"/>
    <n v="2.2813688212927757E-2"/>
    <n v="54"/>
    <n v="0.39416058394160586"/>
    <n v="8"/>
    <n v="5.8394160583941604E-2"/>
    <n v="18"/>
    <n v="0.17307692307692307"/>
    <n v="13"/>
    <n v="0.125"/>
    <n v="0"/>
    <n v="0"/>
    <n v="1"/>
    <n v="3.8022813688212928E-3"/>
    <n v="0"/>
    <n v="0"/>
    <n v="4"/>
    <n v="2.6039603960396041"/>
    <n v="101"/>
    <n v="144"/>
    <n v="125"/>
  </r>
  <r>
    <n v="2017"/>
    <x v="0"/>
    <x v="1"/>
    <s v="SALSH"/>
    <x v="73"/>
    <n v="262"/>
    <n v="195"/>
    <n v="8"/>
    <n v="262"/>
    <n v="9.0152671755725198"/>
    <n v="8"/>
    <n v="3.0534351145038167E-2"/>
    <n v="0"/>
    <n v="0"/>
    <n v="0"/>
    <n v="240"/>
    <n v="15"/>
    <n v="34"/>
    <n v="83"/>
    <n v="175"/>
    <n v="202.57714285714286"/>
    <n v="168"/>
    <n v="47.392857142857146"/>
    <n v="82"/>
    <n v="132.32926829268294"/>
    <n v="167"/>
    <n v="327"/>
    <n v="83"/>
    <n v="160"/>
    <n v="0.31679389312977096"/>
    <n v="8"/>
    <n v="58"/>
    <n v="3.0534351145038167E-2"/>
    <n v="77"/>
    <n v="0.46107784431137727"/>
    <n v="10"/>
    <n v="5.9880239520958084E-2"/>
    <n v="19"/>
    <n v="0.2289156626506024"/>
    <n v="3"/>
    <n v="3.614457831325301E-2"/>
    <n v="0"/>
    <n v="0"/>
    <n v="0"/>
    <n v="0"/>
    <n v="0"/>
    <n v="0"/>
    <n v="9"/>
    <n v="2.847826086956522"/>
    <n v="92"/>
    <n v="173"/>
    <n v="115"/>
  </r>
  <r>
    <n v="2017"/>
    <x v="0"/>
    <x v="1"/>
    <s v="CANDAI"/>
    <x v="74"/>
    <n v="260"/>
    <n v="110"/>
    <n v="7"/>
    <n v="260"/>
    <n v="7.0615384615384613"/>
    <n v="29"/>
    <n v="0.11153846153846154"/>
    <n v="0"/>
    <n v="0"/>
    <n v="0"/>
    <n v="183"/>
    <n v="23"/>
    <n v="68"/>
    <n v="59"/>
    <n v="70"/>
    <n v="255.84285714285716"/>
    <n v="56"/>
    <n v="16.428571428571427"/>
    <n v="183"/>
    <n v="105.82513661202186"/>
    <n v="68"/>
    <n v="370"/>
    <n v="184"/>
    <n v="133"/>
    <n v="0.70769230769230773"/>
    <n v="57"/>
    <n v="66"/>
    <n v="0.21923076923076923"/>
    <n v="28"/>
    <n v="0.41176470588235292"/>
    <n v="15"/>
    <n v="0.22058823529411764"/>
    <n v="31"/>
    <n v="0.16847826086956522"/>
    <n v="10"/>
    <n v="5.434782608695652E-2"/>
    <n v="0"/>
    <n v="0"/>
    <n v="0"/>
    <n v="0"/>
    <n v="0"/>
    <n v="0"/>
    <n v="2"/>
    <n v="2.5"/>
    <n v="104"/>
    <n v="69"/>
    <n v="91"/>
  </r>
  <r>
    <n v="2017"/>
    <x v="0"/>
    <x v="1"/>
    <s v="HAAEV"/>
    <x v="75"/>
    <n v="242"/>
    <n v="117"/>
    <n v="5"/>
    <n v="242"/>
    <n v="6.0661157024793386"/>
    <n v="4"/>
    <n v="1.6528925619834711E-2"/>
    <n v="0"/>
    <n v="0"/>
    <n v="0"/>
    <n v="185"/>
    <n v="14"/>
    <n v="56"/>
    <n v="41"/>
    <n v="51"/>
    <n v="196.86274509803923"/>
    <n v="46"/>
    <n v="45.760869565217391"/>
    <n v="191"/>
    <n v="87.722513089005233"/>
    <n v="46"/>
    <n v="403"/>
    <n v="189"/>
    <n v="111"/>
    <n v="0.78099173553719003"/>
    <n v="70"/>
    <n v="67"/>
    <n v="0.28925619834710742"/>
    <n v="28"/>
    <n v="0.60869565217391308"/>
    <n v="4"/>
    <n v="8.6956521739130432E-2"/>
    <n v="28"/>
    <n v="0.14814814814814814"/>
    <n v="2"/>
    <n v="1.0582010582010581E-2"/>
    <n v="0"/>
    <n v="0"/>
    <n v="0"/>
    <n v="0"/>
    <n v="0"/>
    <n v="0"/>
    <n v="3"/>
    <n v="1.9206349206349207"/>
    <n v="126"/>
    <n v="51"/>
    <n v="142"/>
  </r>
  <r>
    <n v="2017"/>
    <x v="0"/>
    <x v="1"/>
    <s v="LUGRO"/>
    <x v="76"/>
    <n v="238"/>
    <n v="111"/>
    <n v="7"/>
    <n v="238"/>
    <n v="7.4327731092436977"/>
    <n v="0"/>
    <n v="0"/>
    <n v="0"/>
    <n v="0"/>
    <n v="0"/>
    <n v="188"/>
    <n v="19"/>
    <n v="71"/>
    <n v="79"/>
    <n v="62"/>
    <n v="234.09677419354838"/>
    <n v="54"/>
    <n v="54.777777777777779"/>
    <n v="172"/>
    <n v="135.04651162790697"/>
    <n v="60"/>
    <n v="393"/>
    <n v="173"/>
    <n v="164"/>
    <n v="0.72689075630252098"/>
    <n v="51"/>
    <n v="110"/>
    <n v="0.21428571428571427"/>
    <n v="35"/>
    <n v="0.58333333333333337"/>
    <n v="6"/>
    <n v="0.1"/>
    <n v="29"/>
    <n v="0.16763005780346821"/>
    <n v="12"/>
    <n v="6.9364161849710976E-2"/>
    <n v="1"/>
    <n v="4.2016806722689074E-3"/>
    <n v="2"/>
    <n v="8.4033613445378148E-3"/>
    <n v="0"/>
    <n v="0"/>
    <n v="6"/>
    <n v="1.9508196721311475"/>
    <n v="122"/>
    <n v="60"/>
    <n v="111"/>
  </r>
  <r>
    <n v="2017"/>
    <x v="0"/>
    <x v="1"/>
    <s v="ZALJO"/>
    <x v="77"/>
    <n v="238"/>
    <n v="147"/>
    <n v="11"/>
    <n v="238"/>
    <n v="10.184873949579831"/>
    <n v="8"/>
    <n v="3.3613445378151259E-2"/>
    <n v="0"/>
    <n v="0"/>
    <n v="0"/>
    <n v="215"/>
    <n v="24"/>
    <n v="59"/>
    <n v="106"/>
    <n v="139"/>
    <n v="226.87769784172662"/>
    <n v="106"/>
    <n v="41.320754716981135"/>
    <n v="94"/>
    <n v="186.87234042553192"/>
    <n v="130"/>
    <n v="357"/>
    <n v="97"/>
    <n v="211"/>
    <n v="0.40756302521008403"/>
    <n v="15"/>
    <n v="104"/>
    <n v="6.3025210084033612E-2"/>
    <n v="64"/>
    <n v="0.49230769230769234"/>
    <n v="11"/>
    <n v="8.461538461538462E-2"/>
    <n v="26"/>
    <n v="0.26804123711340205"/>
    <n v="7"/>
    <n v="7.2164948453608241E-2"/>
    <n v="1"/>
    <n v="4.2016806722689074E-3"/>
    <n v="1"/>
    <n v="4.2016806722689074E-3"/>
    <n v="0"/>
    <n v="0"/>
    <n v="5"/>
    <n v="2.4285714285714284"/>
    <n v="98.000000000000014"/>
    <n v="135"/>
    <n v="122"/>
  </r>
  <r>
    <n v="2017"/>
    <x v="0"/>
    <x v="1"/>
    <s v="HARHI"/>
    <x v="78"/>
    <n v="220"/>
    <n v="152"/>
    <n v="14"/>
    <n v="220"/>
    <n v="11.909090909090908"/>
    <n v="8"/>
    <n v="3.6363636363636362E-2"/>
    <n v="0"/>
    <n v="0"/>
    <n v="0"/>
    <n v="212"/>
    <n v="20"/>
    <n v="47"/>
    <n v="113"/>
    <n v="132"/>
    <n v="223.43939393939394"/>
    <n v="101"/>
    <n v="3.1881188118811883"/>
    <n v="82"/>
    <n v="162.64634146341464"/>
    <n v="125"/>
    <n v="306"/>
    <n v="76"/>
    <n v="182"/>
    <n v="0.34545454545454546"/>
    <n v="3"/>
    <n v="151"/>
    <n v="1.3636363636363636E-2"/>
    <n v="56"/>
    <n v="0.44800000000000001"/>
    <n v="10"/>
    <n v="0.08"/>
    <n v="22"/>
    <n v="0.28947368421052633"/>
    <n v="7"/>
    <n v="9.2105263157894732E-2"/>
    <n v="1"/>
    <n v="4.5454545454545452E-3"/>
    <n v="1"/>
    <n v="4.5454545454545452E-3"/>
    <n v="0"/>
    <n v="0"/>
    <n v="7"/>
    <n v="2.2222222222222223"/>
    <n v="99"/>
    <n v="134"/>
    <n v="121"/>
  </r>
  <r>
    <n v="2017"/>
    <x v="0"/>
    <x v="1"/>
    <s v="BURDES"/>
    <x v="79"/>
    <n v="219"/>
    <n v="126"/>
    <n v="9"/>
    <n v="219"/>
    <n v="8.237442922374429"/>
    <n v="6"/>
    <n v="2.7397260273972601E-2"/>
    <n v="0"/>
    <n v="0"/>
    <n v="0"/>
    <n v="185"/>
    <n v="25"/>
    <n v="52"/>
    <n v="74"/>
    <n v="70"/>
    <n v="233.31428571428572"/>
    <n v="56"/>
    <n v="40.178571428571431"/>
    <n v="145"/>
    <n v="178.06896551724137"/>
    <n v="69"/>
    <n v="332"/>
    <n v="145"/>
    <n v="197"/>
    <n v="0.66210045662100458"/>
    <n v="28"/>
    <n v="110"/>
    <n v="0.12785388127853881"/>
    <n v="40"/>
    <n v="0.57971014492753625"/>
    <n v="9"/>
    <n v="0.13043478260869565"/>
    <n v="46"/>
    <n v="0.31724137931034485"/>
    <n v="20"/>
    <n v="0.13793103448275862"/>
    <n v="2"/>
    <n v="9.1324200913242004E-3"/>
    <n v="0"/>
    <n v="0"/>
    <n v="0"/>
    <n v="0"/>
    <n v="4"/>
    <n v="2.28125"/>
    <n v="96"/>
    <n v="70"/>
    <n v="100"/>
  </r>
  <r>
    <n v="2017"/>
    <x v="0"/>
    <x v="1"/>
    <s v="KEEST"/>
    <x v="80"/>
    <n v="218"/>
    <n v="142"/>
    <n v="9"/>
    <n v="218"/>
    <n v="8.5366972477064227"/>
    <n v="4"/>
    <n v="1.834862385321101E-2"/>
    <n v="0"/>
    <n v="0"/>
    <n v="0"/>
    <n v="192"/>
    <n v="18"/>
    <n v="52"/>
    <n v="58"/>
    <n v="100"/>
    <n v="173.87"/>
    <n v="89"/>
    <n v="62.426966292134829"/>
    <n v="116"/>
    <n v="106.01724137931035"/>
    <n v="98"/>
    <n v="307"/>
    <n v="105"/>
    <n v="134"/>
    <n v="0.48165137614678899"/>
    <n v="21"/>
    <n v="95"/>
    <n v="9.6330275229357804E-2"/>
    <n v="48"/>
    <n v="0.48979591836734693"/>
    <n v="12"/>
    <n v="0.12244897959183673"/>
    <n v="22"/>
    <n v="0.20952380952380953"/>
    <n v="11"/>
    <n v="0.10476190476190476"/>
    <n v="0"/>
    <n v="0"/>
    <n v="0"/>
    <n v="0"/>
    <n v="0"/>
    <n v="0"/>
    <n v="5"/>
    <n v="2.2474226804123711"/>
    <n v="97"/>
    <n v="98"/>
    <n v="119"/>
  </r>
  <r>
    <n v="2017"/>
    <x v="0"/>
    <x v="1"/>
    <s v="MEEMAR"/>
    <x v="81"/>
    <n v="217"/>
    <n v="93"/>
    <n v="3"/>
    <n v="217"/>
    <n v="4.258064516129032"/>
    <n v="4"/>
    <n v="1.8433179723502304E-2"/>
    <n v="0"/>
    <n v="0"/>
    <n v="0"/>
    <n v="148"/>
    <n v="13"/>
    <n v="29"/>
    <n v="49"/>
    <n v="28"/>
    <n v="208.25"/>
    <n v="23"/>
    <n v="30.956521739130434"/>
    <n v="186"/>
    <n v="81.58064516129032"/>
    <n v="27"/>
    <n v="350"/>
    <n v="188"/>
    <n v="92"/>
    <n v="0.86635944700460832"/>
    <n v="86"/>
    <n v="64"/>
    <n v="0.39631336405529954"/>
    <n v="11"/>
    <n v="0.40740740740740738"/>
    <n v="4"/>
    <n v="0.14814814814814814"/>
    <n v="20"/>
    <n v="0.10638297872340426"/>
    <n v="9"/>
    <n v="4.7872340425531915E-2"/>
    <n v="2"/>
    <n v="9.2165898617511521E-3"/>
    <n v="1"/>
    <n v="4.608294930875576E-3"/>
    <n v="0"/>
    <n v="0"/>
    <n v="5"/>
    <n v="2.0865384615384617"/>
    <n v="104"/>
    <n v="28"/>
    <n v="81"/>
  </r>
  <r>
    <n v="2017"/>
    <x v="0"/>
    <x v="1"/>
    <s v="YUDMA"/>
    <x v="82"/>
    <n v="212"/>
    <n v="94"/>
    <n v="9"/>
    <n v="212"/>
    <n v="8.2122641509433958"/>
    <n v="2"/>
    <n v="9.433962264150943E-3"/>
    <n v="0"/>
    <n v="0"/>
    <n v="0"/>
    <n v="163"/>
    <n v="30"/>
    <n v="28"/>
    <n v="72"/>
    <n v="38"/>
    <n v="213.39473684210526"/>
    <n v="28"/>
    <n v="56.214285714285715"/>
    <n v="168"/>
    <n v="131.26190476190476"/>
    <n v="38"/>
    <n v="332"/>
    <n v="171"/>
    <n v="143"/>
    <n v="0.80660377358490565"/>
    <n v="67"/>
    <n v="102"/>
    <n v="0.31603773584905659"/>
    <n v="16"/>
    <n v="0.42105263157894735"/>
    <n v="4"/>
    <n v="0.10526315789473684"/>
    <n v="24"/>
    <n v="0.14035087719298245"/>
    <n v="11"/>
    <n v="6.4327485380116955E-2"/>
    <n v="0"/>
    <n v="0"/>
    <n v="0"/>
    <n v="0"/>
    <n v="0"/>
    <n v="0"/>
    <n v="6"/>
    <n v="1.7377049180327868"/>
    <n v="122"/>
    <n v="38"/>
    <n v="97"/>
  </r>
  <r>
    <n v="2017"/>
    <x v="0"/>
    <x v="1"/>
    <s v="NECDA"/>
    <x v="83"/>
    <n v="190"/>
    <n v="75"/>
    <n v="6"/>
    <n v="190"/>
    <n v="6.0368421052631582"/>
    <n v="0"/>
    <n v="0"/>
    <n v="0"/>
    <n v="0"/>
    <n v="0"/>
    <n v="76"/>
    <n v="21"/>
    <n v="20"/>
    <n v="50"/>
    <n v="16"/>
    <n v="187.625"/>
    <n v="16"/>
    <n v="27.5"/>
    <n v="171"/>
    <n v="51.356725146198833"/>
    <n v="16"/>
    <n v="306"/>
    <n v="172"/>
    <n v="67"/>
    <n v="0.90526315789473688"/>
    <n v="90"/>
    <n v="25"/>
    <n v="0.47368421052631576"/>
    <n v="3"/>
    <n v="0.1875"/>
    <n v="1"/>
    <n v="6.25E-2"/>
    <n v="10"/>
    <n v="5.8139534883720929E-2"/>
    <n v="4"/>
    <n v="2.3255813953488372E-2"/>
    <n v="0"/>
    <n v="0"/>
    <n v="0"/>
    <n v="0"/>
    <n v="1"/>
    <n v="0"/>
    <n v="4"/>
    <n v="2"/>
    <n v="95"/>
    <n v="15"/>
    <n v="70"/>
  </r>
  <r>
    <n v="2017"/>
    <x v="0"/>
    <x v="1"/>
    <s v="SHILAU"/>
    <x v="84"/>
    <n v="185"/>
    <n v="79"/>
    <n v="4"/>
    <n v="185"/>
    <n v="4.8486486486486484"/>
    <n v="0"/>
    <n v="0"/>
    <n v="0"/>
    <n v="0"/>
    <n v="0"/>
    <n v="139"/>
    <n v="11"/>
    <n v="53"/>
    <n v="36"/>
    <n v="29"/>
    <n v="159.17241379310346"/>
    <n v="27"/>
    <n v="38.25925925925926"/>
    <n v="154"/>
    <n v="91.857142857142861"/>
    <n v="27"/>
    <n v="312"/>
    <n v="155"/>
    <n v="115"/>
    <n v="0.83783783783783783"/>
    <n v="50"/>
    <n v="50"/>
    <n v="0.27027027027027029"/>
    <n v="13"/>
    <n v="0.48148148148148145"/>
    <n v="1"/>
    <n v="3.7037037037037035E-2"/>
    <n v="45"/>
    <n v="0.29032258064516131"/>
    <n v="15"/>
    <n v="9.6774193548387094E-2"/>
    <n v="2"/>
    <n v="1.0810810810810811E-2"/>
    <n v="2"/>
    <n v="1.0810810810810811E-2"/>
    <n v="0"/>
    <n v="0"/>
    <n v="2"/>
    <n v="1.9072164948453609"/>
    <n v="97"/>
    <n v="28"/>
    <n v="181"/>
  </r>
  <r>
    <n v="2017"/>
    <x v="0"/>
    <x v="1"/>
    <s v="BOJDA"/>
    <x v="85"/>
    <n v="177"/>
    <n v="102"/>
    <n v="13"/>
    <n v="177"/>
    <n v="11.384180790960452"/>
    <n v="8"/>
    <n v="4.519774011299435E-2"/>
    <n v="0"/>
    <n v="0"/>
    <n v="0"/>
    <n v="157"/>
    <n v="25"/>
    <n v="46"/>
    <n v="74"/>
    <n v="81"/>
    <n v="236.45679012345678"/>
    <n v="72"/>
    <n v="30.916666666666668"/>
    <n v="93"/>
    <n v="153.93548387096774"/>
    <n v="76"/>
    <n v="344"/>
    <n v="84"/>
    <n v="178"/>
    <n v="0.47457627118644069"/>
    <n v="13"/>
    <n v="132"/>
    <n v="7.3446327683615822E-2"/>
    <n v="29"/>
    <n v="0.38157894736842107"/>
    <n v="9"/>
    <n v="0.11842105263157894"/>
    <n v="15"/>
    <n v="0.17857142857142858"/>
    <n v="5"/>
    <n v="5.9523809523809521E-2"/>
    <n v="0"/>
    <n v="0"/>
    <n v="0"/>
    <n v="0"/>
    <n v="0"/>
    <n v="0"/>
    <n v="6"/>
    <n v="1.9666666666666666"/>
    <n v="90"/>
    <n v="81"/>
    <n v="169"/>
  </r>
  <r>
    <n v="2017"/>
    <x v="0"/>
    <x v="1"/>
    <s v="PRIPO"/>
    <x v="86"/>
    <n v="161"/>
    <n v="80"/>
    <n v="6"/>
    <n v="161"/>
    <n v="6.5341614906832302"/>
    <n v="0"/>
    <n v="0"/>
    <n v="0"/>
    <n v="0"/>
    <n v="0"/>
    <n v="116"/>
    <n v="21"/>
    <n v="36"/>
    <n v="58"/>
    <n v="34"/>
    <n v="237.97058823529412"/>
    <n v="30"/>
    <n v="45"/>
    <n v="122"/>
    <n v="122.6311475409836"/>
    <n v="30"/>
    <n v="362"/>
    <n v="125"/>
    <n v="148"/>
    <n v="0.77639751552795033"/>
    <n v="47"/>
    <n v="94"/>
    <n v="0.29192546583850931"/>
    <n v="14"/>
    <n v="0.46666666666666667"/>
    <n v="7"/>
    <n v="0.23333333333333334"/>
    <n v="15"/>
    <n v="0.12"/>
    <n v="15"/>
    <n v="0.12"/>
    <n v="0"/>
    <n v="0"/>
    <n v="0"/>
    <n v="0"/>
    <n v="0"/>
    <n v="0"/>
    <n v="5"/>
    <n v="1.8720930232558139"/>
    <n v="86"/>
    <n v="32"/>
    <n v="106"/>
  </r>
  <r>
    <n v="2017"/>
    <x v="0"/>
    <x v="1"/>
    <s v="KROJU"/>
    <x v="87"/>
    <n v="131"/>
    <n v="80"/>
    <n v="21"/>
    <n v="131"/>
    <n v="16.381679389312978"/>
    <n v="2"/>
    <n v="1.5267175572519083E-2"/>
    <n v="0"/>
    <n v="0"/>
    <n v="0"/>
    <n v="123"/>
    <n v="27"/>
    <n v="34"/>
    <n v="101"/>
    <n v="79"/>
    <n v="226.63291139240508"/>
    <n v="69"/>
    <n v="14.217391304347826"/>
    <n v="47"/>
    <n v="170.10638297872342"/>
    <n v="77"/>
    <n v="372"/>
    <n v="44"/>
    <n v="214"/>
    <n v="0.33587786259541985"/>
    <n v="4"/>
    <n v="38"/>
    <n v="3.0534351145038167E-2"/>
    <n v="32"/>
    <n v="0.41558441558441561"/>
    <n v="3"/>
    <n v="3.896103896103896E-2"/>
    <n v="10"/>
    <n v="0.22727272727272727"/>
    <n v="0"/>
    <n v="0"/>
    <n v="0"/>
    <n v="0"/>
    <n v="0"/>
    <n v="0"/>
    <n v="0"/>
    <n v="0"/>
    <n v="2"/>
    <n v="1.8985507246376812"/>
    <n v="69"/>
    <n v="78"/>
    <n v="114"/>
  </r>
  <r>
    <n v="2017"/>
    <x v="0"/>
    <x v="1"/>
    <s v="BUCKE"/>
    <x v="88"/>
    <n v="120"/>
    <n v="74"/>
    <n v="14"/>
    <n v="120"/>
    <n v="11.608333333333333"/>
    <n v="4"/>
    <n v="3.3333333333333333E-2"/>
    <n v="0"/>
    <n v="0"/>
    <n v="0"/>
    <n v="114"/>
    <n v="20"/>
    <n v="24"/>
    <n v="103"/>
    <n v="69"/>
    <n v="210.62318840579709"/>
    <n v="55"/>
    <n v="5"/>
    <n v="47"/>
    <n v="192.63829787234042"/>
    <n v="67"/>
    <n v="312"/>
    <n v="45"/>
    <n v="230"/>
    <n v="0.375"/>
    <n v="3"/>
    <n v="95"/>
    <n v="2.5000000000000001E-2"/>
    <n v="33"/>
    <n v="0.4925373134328358"/>
    <n v="2"/>
    <n v="2.9850746268656716E-2"/>
    <n v="21"/>
    <n v="0.46666666666666667"/>
    <n v="4"/>
    <n v="8.8888888888888892E-2"/>
    <n v="0"/>
    <n v="0"/>
    <n v="0"/>
    <n v="0"/>
    <n v="0"/>
    <n v="0"/>
    <n v="3"/>
    <n v="3"/>
    <n v="40"/>
    <n v="70"/>
    <n v="118"/>
  </r>
  <r>
    <n v="2017"/>
    <x v="0"/>
    <x v="1"/>
    <s v="FOWDA"/>
    <x v="89"/>
    <n v="60"/>
    <n v="37"/>
    <n v="12"/>
    <n v="60"/>
    <n v="10.1"/>
    <n v="0"/>
    <n v="0"/>
    <n v="0"/>
    <n v="0"/>
    <n v="0"/>
    <n v="52"/>
    <n v="20"/>
    <n v="8"/>
    <n v="105"/>
    <n v="28"/>
    <n v="195.75"/>
    <n v="26"/>
    <n v="34.384615384615387"/>
    <n v="31"/>
    <n v="158.61290322580646"/>
    <n v="29"/>
    <n v="356"/>
    <n v="29"/>
    <n v="205"/>
    <n v="0.48333333333333334"/>
    <n v="1"/>
    <n v="160"/>
    <n v="1.6666666666666666E-2"/>
    <n v="12"/>
    <n v="0.41379310344827586"/>
    <n v="1"/>
    <n v="3.4482758620689655E-2"/>
    <n v="8"/>
    <n v="0.27586206896551724"/>
    <n v="2"/>
    <n v="6.8965517241379309E-2"/>
    <n v="1"/>
    <n v="1.6666666666666666E-2"/>
    <n v="0"/>
    <n v="0"/>
    <n v="0"/>
    <n v="0"/>
    <n v="1"/>
    <n v="1.7647058823529411"/>
    <n v="34"/>
    <n v="29"/>
    <n v="90"/>
  </r>
  <r>
    <n v="2017"/>
    <x v="0"/>
    <x v="1"/>
    <s v="LEMCH"/>
    <x v="90"/>
    <n v="46"/>
    <n v="34"/>
    <n v="9"/>
    <n v="45"/>
    <n v="9.7111111111111104"/>
    <n v="0"/>
    <n v="0"/>
    <n v="0"/>
    <n v="0"/>
    <n v="0"/>
    <n v="43"/>
    <n v="15"/>
    <n v="10"/>
    <n v="117"/>
    <n v="28"/>
    <n v="187.28571428571428"/>
    <n v="24"/>
    <n v="64.458333333333329"/>
    <n v="17"/>
    <n v="130.35294117647058"/>
    <n v="29"/>
    <n v="409"/>
    <n v="16"/>
    <n v="164"/>
    <n v="0.34782608695652173"/>
    <n v="2"/>
    <n v="79"/>
    <n v="4.3478260869565216E-2"/>
    <n v="11"/>
    <n v="0.37931034482758619"/>
    <n v="3"/>
    <n v="0.10344827586206896"/>
    <n v="7"/>
    <n v="0.4375"/>
    <n v="0"/>
    <n v="0"/>
    <n v="0"/>
    <n v="0"/>
    <n v="0"/>
    <n v="0"/>
    <n v="0"/>
    <n v="0"/>
    <n v="0"/>
    <n v="2.7058823529411766"/>
    <n v="17"/>
    <n v="29"/>
    <n v="117"/>
  </r>
  <r>
    <n v="2017"/>
    <x v="0"/>
    <x v="1"/>
    <s v="HUYLE"/>
    <x v="91"/>
    <n v="41"/>
    <n v="23"/>
    <n v="14"/>
    <n v="41"/>
    <n v="11.853658536585366"/>
    <n v="0"/>
    <n v="0"/>
    <n v="0"/>
    <n v="0"/>
    <n v="0"/>
    <n v="33"/>
    <n v="47"/>
    <n v="10"/>
    <n v="75"/>
    <n v="12"/>
    <n v="335.91666666666669"/>
    <n v="6"/>
    <n v="27.5"/>
    <n v="28"/>
    <n v="163.32142857142858"/>
    <n v="12"/>
    <n v="515"/>
    <n v="29"/>
    <n v="188"/>
    <n v="0.70731707317073167"/>
    <n v="8"/>
    <n v="68"/>
    <n v="0.1951219512195122"/>
    <n v="3"/>
    <n v="0.25"/>
    <n v="0"/>
    <n v="0"/>
    <n v="9"/>
    <n v="0.31034482758620691"/>
    <n v="2"/>
    <n v="6.8965517241379309E-2"/>
    <n v="0"/>
    <n v="0"/>
    <n v="0"/>
    <n v="0"/>
    <n v="1"/>
    <n v="0"/>
    <n v="0"/>
    <n v="1.8636363636363635"/>
    <n v="22"/>
    <n v="9"/>
    <n v="105"/>
  </r>
  <r>
    <n v="2017"/>
    <x v="0"/>
    <x v="1"/>
    <s v="CRAJO"/>
    <x v="92"/>
    <n v="27"/>
    <n v="10"/>
    <n v="9"/>
    <n v="27"/>
    <n v="5.9629629629629628"/>
    <n v="0"/>
    <n v="0"/>
    <n v="0"/>
    <n v="0"/>
    <n v="0"/>
    <n v="25"/>
    <n v="28"/>
    <n v="8"/>
    <n v="38"/>
    <n v="5"/>
    <n v="270.60000000000002"/>
    <n v="4"/>
    <n v="14.75"/>
    <n v="22"/>
    <n v="131.81818181818181"/>
    <n v="5"/>
    <n v="444"/>
    <n v="22"/>
    <n v="164"/>
    <n v="0.81481481481481477"/>
    <n v="1"/>
    <n v="131"/>
    <n v="3.7037037037037035E-2"/>
    <n v="1"/>
    <n v="0.2"/>
    <n v="0"/>
    <n v="0"/>
    <n v="2"/>
    <n v="9.0909090909090912E-2"/>
    <n v="3"/>
    <n v="0.13636363636363635"/>
    <n v="0"/>
    <n v="0"/>
    <n v="0"/>
    <n v="0"/>
    <n v="0"/>
    <n v="0"/>
    <n v="3"/>
    <n v="1.6875"/>
    <n v="16"/>
    <n v="5"/>
    <n v="83"/>
  </r>
  <r>
    <n v="2017"/>
    <x v="0"/>
    <x v="1"/>
    <s v="HUFRI"/>
    <x v="93"/>
    <n v="19"/>
    <n v="4"/>
    <n v="0"/>
    <n v="19"/>
    <n v="3.263157894736842"/>
    <n v="0"/>
    <n v="0"/>
    <n v="0"/>
    <n v="0"/>
    <n v="0"/>
    <n v="11"/>
    <n v="17"/>
    <n v="1"/>
    <n v="85"/>
    <n v="1"/>
    <n v="425"/>
    <n v="1"/>
    <n v="1"/>
    <n v="18"/>
    <n v="58.055555555555557"/>
    <n v="1"/>
    <n v="483"/>
    <n v="18"/>
    <n v="83"/>
    <n v="0.94736842105263153"/>
    <n v="14"/>
    <n v="88"/>
    <n v="0.73684210526315785"/>
    <n v="0"/>
    <n v="0"/>
    <n v="1"/>
    <n v="1"/>
    <n v="0"/>
    <n v="0"/>
    <n v="0"/>
    <n v="0"/>
    <n v="0"/>
    <n v="0"/>
    <n v="0"/>
    <n v="0"/>
    <n v="0"/>
    <n v="0"/>
    <n v="0"/>
    <n v="2.7142857142857144"/>
    <n v="7"/>
    <n v="1"/>
    <n v="50"/>
  </r>
  <r>
    <n v="2017"/>
    <x v="0"/>
    <x v="1"/>
    <s v="&lt;NONE&gt;"/>
    <x v="33"/>
    <n v="14"/>
    <n v="1"/>
    <n v="36"/>
    <n v="5"/>
    <n v="8.8000000000000007"/>
    <n v="0"/>
    <n v="0"/>
    <n v="0"/>
    <n v="0"/>
    <n v="0"/>
    <n v="0"/>
    <n v="0"/>
    <n v="0"/>
    <n v="0"/>
    <n v="0"/>
    <n v="0"/>
    <n v="0"/>
    <n v="0"/>
    <n v="2"/>
    <n v="68.5"/>
    <n v="0"/>
    <n v="0"/>
    <n v="9"/>
    <n v="21"/>
    <n v="0.6428571428571429"/>
    <n v="2"/>
    <n v="22"/>
    <n v="0.14285714285714285"/>
    <n v="0"/>
    <n v="0"/>
    <n v="0"/>
    <n v="0"/>
    <n v="0"/>
    <n v="0"/>
    <n v="0"/>
    <n v="0"/>
    <n v="0"/>
    <n v="0"/>
    <n v="0"/>
    <n v="0"/>
    <n v="4"/>
    <n v="0"/>
    <n v="2"/>
    <n v="1"/>
    <n v="14"/>
    <n v="0"/>
    <n v="0"/>
  </r>
  <r>
    <n v="2017"/>
    <x v="0"/>
    <x v="1"/>
    <s v="CLOBR"/>
    <x v="94"/>
    <n v="1"/>
    <n v="1"/>
    <n v="3"/>
    <n v="1"/>
    <n v="4"/>
    <n v="0"/>
    <n v="0"/>
    <n v="0"/>
    <n v="0"/>
    <n v="0"/>
    <n v="1"/>
    <n v="1"/>
    <n v="0"/>
    <n v="0"/>
    <n v="0"/>
    <n v="0"/>
    <n v="0"/>
    <n v="0"/>
    <n v="1"/>
    <n v="432"/>
    <n v="0"/>
    <n v="0"/>
    <n v="1"/>
    <n v="44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1"/>
    <s v="FISJA"/>
    <x v="95"/>
    <n v="1"/>
    <n v="1"/>
    <n v="1"/>
    <n v="1"/>
    <n v="4"/>
    <n v="0"/>
    <n v="0"/>
    <n v="0"/>
    <n v="0"/>
    <n v="0"/>
    <n v="0"/>
    <n v="0"/>
    <n v="0"/>
    <n v="0"/>
    <n v="0"/>
    <n v="0"/>
    <n v="0"/>
    <n v="0"/>
    <n v="1"/>
    <n v="23"/>
    <n v="0"/>
    <n v="0"/>
    <n v="1"/>
    <n v="2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</r>
  <r>
    <n v="2017"/>
    <x v="0"/>
    <x v="1"/>
    <s v="REDDA"/>
    <x v="96"/>
    <n v="1"/>
    <n v="1"/>
    <n v="1"/>
    <n v="1"/>
    <n v="2"/>
    <n v="0"/>
    <n v="0"/>
    <n v="0"/>
    <n v="0"/>
    <n v="0"/>
    <n v="1"/>
    <n v="4"/>
    <n v="1"/>
    <n v="4"/>
    <n v="1"/>
    <n v="326"/>
    <n v="1"/>
    <n v="276"/>
    <n v="0"/>
    <n v="0"/>
    <n v="1"/>
    <n v="5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1"/>
    <s v="RUMCA"/>
    <x v="9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7"/>
    <n v="1"/>
    <n v="1"/>
    <n v="7"/>
    <n v="1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</r>
  <r>
    <n v="2017"/>
    <x v="0"/>
    <x v="1"/>
    <s v="ZHAXI"/>
    <x v="98"/>
    <n v="1"/>
    <n v="1"/>
    <n v="19"/>
    <n v="1"/>
    <n v="28"/>
    <n v="0"/>
    <n v="0"/>
    <n v="0"/>
    <n v="0"/>
    <n v="0"/>
    <n v="1"/>
    <n v="29"/>
    <n v="0"/>
    <n v="0"/>
    <n v="1"/>
    <n v="120"/>
    <n v="1"/>
    <n v="0"/>
    <n v="0"/>
    <n v="0"/>
    <n v="1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5"/>
  </r>
  <r>
    <n v="2017"/>
    <x v="0"/>
    <x v="2"/>
    <s v="FISJA"/>
    <x v="95"/>
    <n v="90"/>
    <n v="86"/>
    <n v="1"/>
    <n v="90"/>
    <n v="2.9888888888888889"/>
    <n v="2"/>
    <n v="2.2222222222222223E-2"/>
    <n v="0"/>
    <n v="0"/>
    <n v="0"/>
    <n v="70"/>
    <n v="17"/>
    <n v="14"/>
    <n v="44"/>
    <n v="4"/>
    <n v="174"/>
    <n v="2"/>
    <n v="28.5"/>
    <n v="85"/>
    <n v="71.905882352941177"/>
    <n v="4"/>
    <n v="288"/>
    <n v="83"/>
    <n v="92"/>
    <n v="0.92222222222222228"/>
    <n v="36"/>
    <n v="64"/>
    <n v="0.4"/>
    <n v="1"/>
    <n v="0.25"/>
    <n v="1"/>
    <n v="0.25"/>
    <n v="20"/>
    <n v="0.24096385542168675"/>
    <n v="5"/>
    <n v="6.0240963855421686E-2"/>
    <n v="0"/>
    <n v="0"/>
    <n v="0"/>
    <n v="0"/>
    <n v="0"/>
    <n v="0"/>
    <n v="3"/>
    <n v="1.5517241379310345"/>
    <n v="58"/>
    <n v="0"/>
    <n v="0"/>
  </r>
  <r>
    <n v="2017"/>
    <x v="0"/>
    <x v="2"/>
    <s v="GREFR"/>
    <x v="99"/>
    <n v="89"/>
    <n v="89"/>
    <n v="3"/>
    <n v="89"/>
    <n v="5.0561797752808992"/>
    <n v="0"/>
    <n v="0"/>
    <n v="0"/>
    <n v="0"/>
    <n v="0"/>
    <n v="72"/>
    <n v="18"/>
    <n v="22"/>
    <n v="60"/>
    <n v="2"/>
    <n v="150.5"/>
    <n v="2"/>
    <n v="58.5"/>
    <n v="83"/>
    <n v="93.578313253012041"/>
    <n v="2"/>
    <n v="284"/>
    <n v="87"/>
    <n v="110"/>
    <n v="0.97752808988764039"/>
    <n v="26"/>
    <n v="79"/>
    <n v="0.29213483146067415"/>
    <n v="1"/>
    <n v="0.5"/>
    <n v="0"/>
    <n v="0"/>
    <n v="14"/>
    <n v="0.16091954022988506"/>
    <n v="3"/>
    <n v="3.4482758620689655E-2"/>
    <n v="1"/>
    <n v="1.1235955056179775E-2"/>
    <n v="0"/>
    <n v="0"/>
    <n v="0"/>
    <n v="0"/>
    <n v="0"/>
    <n v="1.5614035087719298"/>
    <n v="57"/>
    <n v="0"/>
    <n v="0"/>
  </r>
  <r>
    <n v="2017"/>
    <x v="0"/>
    <x v="2"/>
    <s v="POECH"/>
    <x v="100"/>
    <n v="83"/>
    <n v="83"/>
    <n v="2"/>
    <n v="83"/>
    <n v="4.1807228915662646"/>
    <n v="0"/>
    <n v="0"/>
    <n v="0"/>
    <n v="0"/>
    <n v="0"/>
    <n v="60"/>
    <n v="9"/>
    <n v="16"/>
    <n v="16"/>
    <n v="1"/>
    <n v="74"/>
    <n v="1"/>
    <n v="84"/>
    <n v="81"/>
    <n v="47.493827160493829"/>
    <n v="1"/>
    <n v="263"/>
    <n v="82"/>
    <n v="72"/>
    <n v="0.98795180722891562"/>
    <n v="29"/>
    <n v="42"/>
    <n v="0.3493975903614458"/>
    <n v="1"/>
    <n v="1"/>
    <n v="0"/>
    <n v="0"/>
    <n v="26"/>
    <n v="0.31707317073170732"/>
    <n v="2"/>
    <n v="2.4390243902439025E-2"/>
    <n v="1"/>
    <n v="1.2048192771084338E-2"/>
    <n v="0"/>
    <n v="0"/>
    <n v="0"/>
    <n v="0"/>
    <n v="1"/>
    <n v="1.4067796610169492"/>
    <n v="59"/>
    <n v="0"/>
    <n v="0"/>
  </r>
  <r>
    <n v="2017"/>
    <x v="0"/>
    <x v="2"/>
    <s v="REDDA"/>
    <x v="96"/>
    <n v="74"/>
    <n v="70"/>
    <n v="4"/>
    <n v="73"/>
    <n v="5.493150684931507"/>
    <n v="0"/>
    <n v="0"/>
    <n v="0"/>
    <n v="0"/>
    <n v="0"/>
    <n v="45"/>
    <n v="18"/>
    <n v="13"/>
    <n v="35"/>
    <n v="1"/>
    <n v="209"/>
    <n v="0"/>
    <n v="0"/>
    <n v="66"/>
    <n v="61.5"/>
    <n v="1"/>
    <n v="212"/>
    <n v="72"/>
    <n v="91"/>
    <n v="0.97297297297297303"/>
    <n v="27"/>
    <n v="67"/>
    <n v="0.36486486486486486"/>
    <n v="0"/>
    <n v="0"/>
    <n v="0"/>
    <n v="0"/>
    <n v="13"/>
    <n v="0.18055555555555555"/>
    <n v="1"/>
    <n v="1.3888888888888888E-2"/>
    <n v="0"/>
    <n v="0"/>
    <n v="0"/>
    <n v="0"/>
    <n v="0"/>
    <n v="0"/>
    <n v="0"/>
    <n v="1.3214285714285714"/>
    <n v="56"/>
    <n v="0"/>
    <n v="0"/>
  </r>
  <r>
    <n v="2017"/>
    <x v="0"/>
    <x v="2"/>
    <s v="STCDO"/>
    <x v="101"/>
    <n v="63"/>
    <n v="63"/>
    <n v="3"/>
    <n v="63"/>
    <n v="4.5238095238095237"/>
    <n v="0"/>
    <n v="0"/>
    <n v="0"/>
    <n v="0"/>
    <n v="0"/>
    <n v="41"/>
    <n v="18"/>
    <n v="6"/>
    <n v="35"/>
    <n v="1"/>
    <n v="141"/>
    <n v="1"/>
    <n v="1"/>
    <n v="62"/>
    <n v="67.483870967741936"/>
    <n v="1"/>
    <n v="240"/>
    <n v="61"/>
    <n v="88"/>
    <n v="0.96825396825396826"/>
    <n v="29"/>
    <n v="67"/>
    <n v="0.46031746031746029"/>
    <n v="0"/>
    <n v="0"/>
    <n v="0"/>
    <n v="0"/>
    <n v="13"/>
    <n v="0.21311475409836064"/>
    <n v="4"/>
    <n v="6.5573770491803282E-2"/>
    <n v="0"/>
    <n v="0"/>
    <n v="0"/>
    <n v="0"/>
    <n v="0"/>
    <n v="0"/>
    <n v="0"/>
    <n v="1.4"/>
    <n v="45"/>
    <n v="0"/>
    <n v="0"/>
  </r>
  <r>
    <n v="2017"/>
    <x v="0"/>
    <x v="2"/>
    <s v="FOWDA"/>
    <x v="89"/>
    <n v="17"/>
    <n v="17"/>
    <n v="6"/>
    <n v="17"/>
    <n v="7.5294117647058822"/>
    <n v="0"/>
    <n v="0"/>
    <n v="0"/>
    <n v="0"/>
    <n v="0"/>
    <n v="14"/>
    <n v="14"/>
    <n v="3"/>
    <n v="33"/>
    <n v="1"/>
    <n v="59"/>
    <n v="1"/>
    <n v="7"/>
    <n v="16"/>
    <n v="45.75"/>
    <n v="1"/>
    <n v="116"/>
    <n v="16"/>
    <n v="70"/>
    <n v="0.94117647058823528"/>
    <n v="7"/>
    <n v="60"/>
    <n v="0.41176470588235292"/>
    <n v="0"/>
    <n v="0"/>
    <n v="0"/>
    <n v="0"/>
    <n v="1"/>
    <n v="6.25E-2"/>
    <n v="0"/>
    <n v="0"/>
    <n v="0"/>
    <n v="0"/>
    <n v="0"/>
    <n v="0"/>
    <n v="0"/>
    <n v="0"/>
    <n v="0"/>
    <n v="1.4166666666666667"/>
    <n v="12"/>
    <n v="0"/>
    <n v="0"/>
  </r>
  <r>
    <n v="2017"/>
    <x v="0"/>
    <x v="2"/>
    <s v="GONJO2"/>
    <x v="102"/>
    <n v="17"/>
    <n v="17"/>
    <n v="5"/>
    <n v="17"/>
    <n v="7"/>
    <n v="0"/>
    <n v="0"/>
    <n v="0"/>
    <n v="0"/>
    <n v="0"/>
    <n v="14"/>
    <n v="21"/>
    <n v="3"/>
    <n v="25"/>
    <n v="1"/>
    <n v="253"/>
    <n v="1"/>
    <n v="13"/>
    <n v="16"/>
    <n v="92.5"/>
    <n v="1"/>
    <n v="349"/>
    <n v="16"/>
    <n v="115"/>
    <n v="0.94117647058823528"/>
    <n v="5"/>
    <n v="94"/>
    <n v="0.29411764705882354"/>
    <n v="1"/>
    <n v="1"/>
    <n v="1"/>
    <n v="1"/>
    <n v="5"/>
    <n v="0.3125"/>
    <n v="1"/>
    <n v="6.25E-2"/>
    <n v="0"/>
    <n v="0"/>
    <n v="0"/>
    <n v="0"/>
    <n v="0"/>
    <n v="0"/>
    <n v="0"/>
    <n v="1.4166666666666667"/>
    <n v="12"/>
    <n v="1"/>
    <n v="86"/>
  </r>
  <r>
    <n v="2017"/>
    <x v="0"/>
    <x v="2"/>
    <s v="FELAN"/>
    <x v="103"/>
    <n v="6"/>
    <n v="6"/>
    <n v="2"/>
    <n v="6"/>
    <n v="4.833333333333333"/>
    <n v="0"/>
    <n v="0"/>
    <n v="0"/>
    <n v="0"/>
    <n v="0"/>
    <n v="3"/>
    <n v="20"/>
    <n v="0"/>
    <n v="0"/>
    <n v="0"/>
    <n v="0"/>
    <n v="0"/>
    <n v="0"/>
    <n v="6"/>
    <n v="54.666666666666664"/>
    <n v="0"/>
    <n v="0"/>
    <n v="6"/>
    <n v="63"/>
    <n v="1"/>
    <n v="3"/>
    <n v="30"/>
    <n v="0.5"/>
    <n v="0"/>
    <n v="0"/>
    <n v="0"/>
    <n v="0"/>
    <n v="0"/>
    <n v="0"/>
    <n v="0"/>
    <n v="0"/>
    <n v="0"/>
    <n v="0"/>
    <n v="0"/>
    <n v="0"/>
    <n v="0"/>
    <n v="0"/>
    <n v="0"/>
    <n v="1.2"/>
    <n v="5"/>
    <n v="0"/>
    <n v="0"/>
  </r>
  <r>
    <n v="2017"/>
    <x v="0"/>
    <x v="2"/>
    <s v="LEMCH"/>
    <x v="90"/>
    <n v="4"/>
    <n v="4"/>
    <n v="7"/>
    <n v="4"/>
    <n v="9"/>
    <n v="0"/>
    <n v="0"/>
    <n v="0"/>
    <n v="0"/>
    <n v="0"/>
    <n v="4"/>
    <n v="11"/>
    <n v="3"/>
    <n v="9"/>
    <n v="0"/>
    <n v="0"/>
    <n v="0"/>
    <n v="0"/>
    <n v="4"/>
    <n v="80.5"/>
    <n v="0"/>
    <n v="0"/>
    <n v="4"/>
    <n v="99"/>
    <n v="1"/>
    <n v="3"/>
    <n v="88"/>
    <n v="0.75"/>
    <n v="0"/>
    <n v="0"/>
    <n v="0"/>
    <n v="0"/>
    <n v="1"/>
    <n v="0.25"/>
    <n v="0"/>
    <n v="0"/>
    <n v="0"/>
    <n v="0"/>
    <n v="0"/>
    <n v="0"/>
    <n v="0"/>
    <n v="0"/>
    <n v="0"/>
    <n v="2"/>
    <n v="2"/>
    <n v="0"/>
    <n v="0"/>
  </r>
  <r>
    <n v="2017"/>
    <x v="0"/>
    <x v="2"/>
    <s v="&lt;NONE&gt;"/>
    <x v="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2"/>
    <s v="SOHKE"/>
    <x v="104"/>
    <n v="1"/>
    <n v="1"/>
    <n v="0"/>
    <n v="1"/>
    <n v="1"/>
    <n v="0"/>
    <n v="0"/>
    <n v="0"/>
    <n v="0"/>
    <n v="0"/>
    <n v="1"/>
    <n v="1"/>
    <n v="0"/>
    <n v="0"/>
    <n v="0"/>
    <n v="0"/>
    <n v="0"/>
    <n v="0"/>
    <n v="1"/>
    <n v="145"/>
    <n v="0"/>
    <n v="0"/>
    <n v="1"/>
    <n v="280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1"/>
    <n v="0"/>
    <n v="0"/>
  </r>
  <r>
    <n v="2017"/>
    <x v="0"/>
    <x v="2"/>
    <s v="VOHOA"/>
    <x v="105"/>
    <n v="1"/>
    <n v="1"/>
    <n v="7"/>
    <n v="1"/>
    <n v="8"/>
    <n v="0"/>
    <n v="0"/>
    <n v="0"/>
    <n v="0"/>
    <n v="0"/>
    <n v="1"/>
    <n v="8"/>
    <n v="0"/>
    <n v="0"/>
    <n v="1"/>
    <n v="42"/>
    <n v="1"/>
    <n v="18"/>
    <n v="0"/>
    <n v="0"/>
    <n v="1"/>
    <n v="1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8"/>
  </r>
  <r>
    <n v="2017"/>
    <x v="0"/>
    <x v="3"/>
    <s v="FOWDA"/>
    <x v="89"/>
    <n v="201"/>
    <n v="198"/>
    <n v="6"/>
    <n v="201"/>
    <n v="6.9701492537313436"/>
    <n v="4"/>
    <n v="1.9900497512437811E-2"/>
    <n v="0"/>
    <n v="0"/>
    <n v="0"/>
    <n v="130"/>
    <n v="20"/>
    <n v="11"/>
    <n v="45"/>
    <n v="14"/>
    <n v="210.57142857142858"/>
    <n v="10"/>
    <n v="75.099999999999994"/>
    <n v="185"/>
    <n v="64.156756756756764"/>
    <n v="15"/>
    <n v="339"/>
    <n v="185"/>
    <n v="88"/>
    <n v="0.92039800995024879"/>
    <n v="103"/>
    <n v="65"/>
    <n v="0.51243781094527363"/>
    <n v="6"/>
    <n v="0.4"/>
    <n v="2"/>
    <n v="0.13333333333333333"/>
    <n v="34"/>
    <n v="0.18378378378378379"/>
    <n v="5"/>
    <n v="2.7027027027027029E-2"/>
    <n v="0"/>
    <n v="0"/>
    <n v="0"/>
    <n v="0"/>
    <n v="1"/>
    <n v="0"/>
    <n v="0"/>
    <n v="2.161290322580645"/>
    <n v="93"/>
    <n v="2"/>
    <n v="190"/>
  </r>
  <r>
    <n v="2017"/>
    <x v="0"/>
    <x v="3"/>
    <s v="TULDA"/>
    <x v="106"/>
    <n v="129"/>
    <n v="128"/>
    <n v="3"/>
    <n v="129"/>
    <n v="3.8449612403100777"/>
    <n v="0"/>
    <n v="0"/>
    <n v="0"/>
    <n v="0"/>
    <n v="0"/>
    <n v="104"/>
    <n v="7"/>
    <n v="20"/>
    <n v="54"/>
    <n v="7"/>
    <n v="154"/>
    <n v="5"/>
    <n v="20.8"/>
    <n v="122"/>
    <n v="83.860655737704917"/>
    <n v="7"/>
    <n v="288"/>
    <n v="122"/>
    <n v="105"/>
    <n v="0.94573643410852715"/>
    <n v="72"/>
    <n v="82"/>
    <n v="0.55813953488372092"/>
    <n v="3"/>
    <n v="0.42857142857142855"/>
    <n v="0"/>
    <n v="0"/>
    <n v="25"/>
    <n v="0.20491803278688525"/>
    <n v="1"/>
    <n v="8.1967213114754103E-3"/>
    <n v="1"/>
    <n v="7.7519379844961239E-3"/>
    <n v="0"/>
    <n v="0"/>
    <n v="0"/>
    <n v="0"/>
    <n v="4"/>
    <n v="2.1147540983606556"/>
    <n v="61"/>
    <n v="0"/>
    <n v="0"/>
  </r>
  <r>
    <n v="2017"/>
    <x v="0"/>
    <x v="3"/>
    <s v="CLOBR"/>
    <x v="94"/>
    <n v="114"/>
    <n v="113"/>
    <n v="1"/>
    <n v="114"/>
    <n v="3.9035087719298245"/>
    <n v="0"/>
    <n v="0"/>
    <n v="0"/>
    <n v="0"/>
    <n v="0"/>
    <n v="96"/>
    <n v="13"/>
    <n v="29"/>
    <n v="22"/>
    <n v="17"/>
    <n v="162.64705882352942"/>
    <n v="12"/>
    <n v="32.083333333333336"/>
    <n v="95"/>
    <n v="73.2"/>
    <n v="15"/>
    <n v="263"/>
    <n v="96"/>
    <n v="93"/>
    <n v="0.84210526315789469"/>
    <n v="32"/>
    <n v="66"/>
    <n v="0.2807017543859649"/>
    <n v="11"/>
    <n v="0.73333333333333328"/>
    <n v="1"/>
    <n v="6.6666666666666666E-2"/>
    <n v="19"/>
    <n v="0.19791666666666666"/>
    <n v="3"/>
    <n v="3.125E-2"/>
    <n v="0"/>
    <n v="0"/>
    <n v="0"/>
    <n v="0"/>
    <n v="1"/>
    <n v="0"/>
    <n v="6"/>
    <n v="1.4430379746835442"/>
    <n v="79"/>
    <n v="5"/>
    <n v="41"/>
  </r>
  <r>
    <n v="2017"/>
    <x v="0"/>
    <x v="3"/>
    <s v="NISRO"/>
    <x v="107"/>
    <n v="108"/>
    <n v="107"/>
    <n v="9"/>
    <n v="108"/>
    <n v="11"/>
    <n v="9"/>
    <n v="8.3333333333333329E-2"/>
    <n v="0"/>
    <n v="0"/>
    <n v="0"/>
    <n v="80"/>
    <n v="31"/>
    <n v="12"/>
    <n v="104"/>
    <n v="11"/>
    <n v="187.81818181818181"/>
    <n v="10"/>
    <n v="37.799999999999997"/>
    <n v="97"/>
    <n v="105.68041237113403"/>
    <n v="11"/>
    <n v="352"/>
    <n v="97"/>
    <n v="131"/>
    <n v="0.89814814814814814"/>
    <n v="51"/>
    <n v="114"/>
    <n v="0.47222222222222221"/>
    <n v="6"/>
    <n v="0.54545454545454541"/>
    <n v="1"/>
    <n v="9.0909090909090912E-2"/>
    <n v="15"/>
    <n v="0.15463917525773196"/>
    <n v="1"/>
    <n v="1.0309278350515464E-2"/>
    <n v="0"/>
    <n v="0"/>
    <n v="0"/>
    <n v="0"/>
    <n v="0"/>
    <n v="0"/>
    <n v="2"/>
    <n v="2.5714285714285716"/>
    <n v="42"/>
    <n v="1"/>
    <n v="194"/>
  </r>
  <r>
    <n v="2017"/>
    <x v="0"/>
    <x v="3"/>
    <s v="STUAN"/>
    <x v="64"/>
    <n v="107"/>
    <n v="106"/>
    <n v="3"/>
    <n v="107"/>
    <n v="4.2336448598130838"/>
    <n v="16"/>
    <n v="0.14953271028037382"/>
    <n v="0"/>
    <n v="0"/>
    <n v="0"/>
    <n v="90"/>
    <n v="7"/>
    <n v="17"/>
    <n v="44"/>
    <n v="6"/>
    <n v="227.16666666666666"/>
    <n v="4"/>
    <n v="83"/>
    <n v="99"/>
    <n v="79.01010101010101"/>
    <n v="6"/>
    <n v="315"/>
    <n v="100"/>
    <n v="109"/>
    <n v="0.93457943925233644"/>
    <n v="57"/>
    <n v="80"/>
    <n v="0.53271028037383172"/>
    <n v="4"/>
    <n v="0.66666666666666663"/>
    <n v="0"/>
    <n v="0"/>
    <n v="28"/>
    <n v="0.28000000000000003"/>
    <n v="8"/>
    <n v="0.08"/>
    <n v="0"/>
    <n v="0"/>
    <n v="0"/>
    <n v="0"/>
    <n v="0"/>
    <n v="0"/>
    <n v="1"/>
    <n v="2.2291666666666665"/>
    <n v="48"/>
    <n v="2"/>
    <n v="62"/>
  </r>
  <r>
    <n v="2017"/>
    <x v="0"/>
    <x v="3"/>
    <s v="MOLNI"/>
    <x v="108"/>
    <n v="106"/>
    <n v="105"/>
    <n v="2"/>
    <n v="105"/>
    <n v="3.8095238095238093"/>
    <n v="8"/>
    <n v="7.6190476190476197E-2"/>
    <n v="0"/>
    <n v="0"/>
    <n v="0"/>
    <n v="73"/>
    <n v="11"/>
    <n v="20"/>
    <n v="20"/>
    <n v="7"/>
    <n v="158.42857142857142"/>
    <n v="7"/>
    <n v="14.714285714285714"/>
    <n v="98"/>
    <n v="72.234693877551024"/>
    <n v="7"/>
    <n v="263"/>
    <n v="99"/>
    <n v="90"/>
    <n v="0.93396226415094341"/>
    <n v="30"/>
    <n v="70"/>
    <n v="0.28301886792452829"/>
    <n v="4"/>
    <n v="0.5714285714285714"/>
    <n v="0"/>
    <n v="0"/>
    <n v="17"/>
    <n v="0.17171717171717171"/>
    <n v="9"/>
    <n v="9.0909090909090912E-2"/>
    <n v="0"/>
    <n v="0"/>
    <n v="0"/>
    <n v="0"/>
    <n v="0"/>
    <n v="0"/>
    <n v="0"/>
    <n v="1.6307692307692307"/>
    <n v="65"/>
    <n v="0"/>
    <n v="0"/>
  </r>
  <r>
    <n v="2017"/>
    <x v="0"/>
    <x v="3"/>
    <s v="GONJO2"/>
    <x v="102"/>
    <n v="65"/>
    <n v="65"/>
    <n v="10"/>
    <n v="65"/>
    <n v="11.338461538461539"/>
    <n v="0"/>
    <n v="0"/>
    <n v="0"/>
    <n v="0"/>
    <n v="0"/>
    <n v="58"/>
    <n v="30"/>
    <n v="3"/>
    <n v="17"/>
    <n v="10"/>
    <n v="169.2"/>
    <n v="9"/>
    <n v="45.777777777777779"/>
    <n v="55"/>
    <n v="109.25454545454545"/>
    <n v="9"/>
    <n v="350"/>
    <n v="55"/>
    <n v="135"/>
    <n v="0.84615384615384615"/>
    <n v="27"/>
    <n v="117"/>
    <n v="0.41538461538461541"/>
    <n v="7"/>
    <n v="0.77777777777777779"/>
    <n v="0"/>
    <n v="0"/>
    <n v="12"/>
    <n v="0.21818181818181817"/>
    <n v="1"/>
    <n v="1.8181818181818181E-2"/>
    <n v="0"/>
    <n v="0"/>
    <n v="0"/>
    <n v="0"/>
    <n v="0"/>
    <n v="0"/>
    <n v="1"/>
    <n v="2.3214285714285716"/>
    <n v="27.999999999999996"/>
    <n v="9"/>
    <n v="78"/>
  </r>
  <r>
    <n v="2017"/>
    <x v="0"/>
    <x v="3"/>
    <s v="LEMCH"/>
    <x v="90"/>
    <n v="48"/>
    <n v="45"/>
    <n v="2"/>
    <n v="48"/>
    <n v="3.9166666666666665"/>
    <n v="0"/>
    <n v="0"/>
    <n v="0"/>
    <n v="0"/>
    <n v="0"/>
    <n v="38"/>
    <n v="6"/>
    <n v="8"/>
    <n v="34"/>
    <n v="9"/>
    <n v="149.11111111111111"/>
    <n v="8"/>
    <n v="111.375"/>
    <n v="38"/>
    <n v="61.184210526315788"/>
    <n v="9"/>
    <n v="283"/>
    <n v="38"/>
    <n v="82"/>
    <n v="0.79166666666666663"/>
    <n v="22"/>
    <n v="59"/>
    <n v="0.45833333333333331"/>
    <n v="7"/>
    <n v="0.77777777777777779"/>
    <n v="1"/>
    <n v="0.1111111111111111"/>
    <n v="11"/>
    <n v="0.28947368421052633"/>
    <n v="0"/>
    <n v="0"/>
    <n v="0"/>
    <n v="0"/>
    <n v="0"/>
    <n v="0"/>
    <n v="0"/>
    <n v="0"/>
    <n v="1"/>
    <n v="2"/>
    <n v="24"/>
    <n v="9"/>
    <n v="67"/>
  </r>
  <r>
    <n v="2017"/>
    <x v="0"/>
    <x v="3"/>
    <s v="FELAN"/>
    <x v="103"/>
    <n v="46"/>
    <n v="46"/>
    <n v="5"/>
    <n v="46"/>
    <n v="6.1086956521739131"/>
    <n v="0"/>
    <n v="0"/>
    <n v="0"/>
    <n v="0"/>
    <n v="0"/>
    <n v="25"/>
    <n v="17"/>
    <n v="6"/>
    <n v="33"/>
    <n v="2"/>
    <n v="109"/>
    <n v="1"/>
    <n v="9"/>
    <n v="43"/>
    <n v="61.767441860465119"/>
    <n v="2"/>
    <n v="202"/>
    <n v="42"/>
    <n v="85"/>
    <n v="0.91304347826086951"/>
    <n v="17"/>
    <n v="47"/>
    <n v="0.36956521739130432"/>
    <n v="0"/>
    <n v="0"/>
    <n v="0"/>
    <n v="0"/>
    <n v="3"/>
    <n v="7.1428571428571425E-2"/>
    <n v="2"/>
    <n v="4.7619047619047616E-2"/>
    <n v="0"/>
    <n v="0"/>
    <n v="0"/>
    <n v="0"/>
    <n v="0"/>
    <n v="0"/>
    <n v="0"/>
    <n v="1.5862068965517242"/>
    <n v="29"/>
    <n v="1"/>
    <n v="7"/>
  </r>
  <r>
    <n v="2017"/>
    <x v="0"/>
    <x v="3"/>
    <s v="FISJA"/>
    <x v="95"/>
    <n v="16"/>
    <n v="14"/>
    <n v="5"/>
    <n v="16"/>
    <n v="5.625"/>
    <n v="0"/>
    <n v="0"/>
    <n v="0"/>
    <n v="0"/>
    <n v="0"/>
    <n v="13"/>
    <n v="22"/>
    <n v="5"/>
    <n v="62"/>
    <n v="2"/>
    <n v="334.5"/>
    <n v="2"/>
    <n v="8.5"/>
    <n v="12"/>
    <n v="99"/>
    <n v="2"/>
    <n v="404"/>
    <n v="14"/>
    <n v="110"/>
    <n v="0.875"/>
    <n v="5"/>
    <n v="90"/>
    <n v="0.3125"/>
    <n v="1"/>
    <n v="0.5"/>
    <n v="0"/>
    <n v="0"/>
    <n v="4"/>
    <n v="0.2857142857142857"/>
    <n v="1"/>
    <n v="7.1428571428571425E-2"/>
    <n v="0"/>
    <n v="0"/>
    <n v="0"/>
    <n v="0"/>
    <n v="1"/>
    <n v="0"/>
    <n v="1"/>
    <n v="1.7777777777777777"/>
    <n v="9"/>
    <n v="0"/>
    <n v="0"/>
  </r>
  <r>
    <n v="2017"/>
    <x v="0"/>
    <x v="3"/>
    <s v="FELD"/>
    <x v="109"/>
    <n v="1"/>
    <n v="1"/>
    <n v="2"/>
    <n v="1"/>
    <n v="4"/>
    <n v="0"/>
    <n v="0"/>
    <n v="0"/>
    <n v="0"/>
    <n v="0"/>
    <n v="1"/>
    <n v="8"/>
    <n v="0"/>
    <n v="0"/>
    <n v="0"/>
    <n v="0"/>
    <n v="0"/>
    <n v="0"/>
    <n v="1"/>
    <n v="38"/>
    <n v="0"/>
    <n v="0"/>
    <n v="1"/>
    <n v="46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1"/>
    <n v="0"/>
    <n v="0"/>
  </r>
  <r>
    <n v="2017"/>
    <x v="0"/>
    <x v="3"/>
    <s v="MOHN"/>
    <x v="110"/>
    <n v="1"/>
    <n v="1"/>
    <n v="0"/>
    <n v="1"/>
    <n v="1"/>
    <n v="0"/>
    <n v="0"/>
    <n v="0"/>
    <n v="0"/>
    <n v="0"/>
    <n v="1"/>
    <n v="11"/>
    <n v="0"/>
    <n v="0"/>
    <n v="1"/>
    <n v="109"/>
    <n v="1"/>
    <n v="90"/>
    <n v="0"/>
    <n v="0"/>
    <n v="1"/>
    <n v="345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3"/>
    <s v="MONAN"/>
    <x v="111"/>
    <n v="1"/>
    <n v="1"/>
    <n v="0"/>
    <n v="1"/>
    <n v="2"/>
    <n v="0"/>
    <n v="0"/>
    <n v="0"/>
    <n v="0"/>
    <n v="0"/>
    <n v="0"/>
    <n v="0"/>
    <n v="0"/>
    <n v="0"/>
    <n v="0"/>
    <n v="0"/>
    <n v="0"/>
    <n v="0"/>
    <n v="1"/>
    <n v="24"/>
    <n v="0"/>
    <n v="0"/>
    <n v="1"/>
    <n v="33"/>
    <n v="1"/>
    <n v="1"/>
    <n v="33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4"/>
    <s v="ORTFE"/>
    <x v="112"/>
    <n v="235"/>
    <n v="212"/>
    <n v="4"/>
    <n v="235"/>
    <n v="6.0978723404255319"/>
    <n v="6"/>
    <n v="2.553191489361702E-2"/>
    <n v="0"/>
    <n v="0"/>
    <n v="0"/>
    <n v="198"/>
    <n v="27"/>
    <n v="53"/>
    <n v="52"/>
    <n v="28"/>
    <n v="141.89285714285714"/>
    <n v="28"/>
    <n v="96.357142857142861"/>
    <n v="205"/>
    <n v="119.27317073170731"/>
    <n v="27"/>
    <n v="508"/>
    <n v="203"/>
    <n v="145"/>
    <n v="0.86382978723404258"/>
    <n v="110"/>
    <n v="108"/>
    <n v="0.46808510638297873"/>
    <n v="13"/>
    <n v="0.48148148148148145"/>
    <n v="1"/>
    <n v="3.7037037037037035E-2"/>
    <n v="61"/>
    <n v="0.30049261083743845"/>
    <n v="21"/>
    <n v="0.10344827586206896"/>
    <n v="3"/>
    <n v="1.276595744680851E-2"/>
    <n v="0"/>
    <n v="0"/>
    <n v="1"/>
    <n v="0"/>
    <n v="1"/>
    <n v="1.8951612903225807"/>
    <n v="124"/>
    <n v="5"/>
    <n v="17"/>
  </r>
  <r>
    <n v="2017"/>
    <x v="0"/>
    <x v="4"/>
    <s v="REYWI"/>
    <x v="113"/>
    <n v="235"/>
    <n v="228"/>
    <n v="7"/>
    <n v="235"/>
    <n v="8.8085106382978715"/>
    <n v="4"/>
    <n v="1.7021276595744681E-2"/>
    <n v="0"/>
    <n v="0"/>
    <n v="0"/>
    <n v="160"/>
    <n v="34"/>
    <n v="24"/>
    <n v="74"/>
    <n v="22"/>
    <n v="206.40909090909091"/>
    <n v="13"/>
    <n v="151"/>
    <n v="211"/>
    <n v="101.45497630331754"/>
    <n v="19"/>
    <n v="462"/>
    <n v="211"/>
    <n v="130"/>
    <n v="0.89787234042553188"/>
    <n v="124"/>
    <n v="87"/>
    <n v="0.52765957446808509"/>
    <n v="12"/>
    <n v="0.63157894736842102"/>
    <n v="2"/>
    <n v="0.10526315789473684"/>
    <n v="31"/>
    <n v="0.14691943127962084"/>
    <n v="6"/>
    <n v="2.843601895734597E-2"/>
    <n v="2"/>
    <n v="8.5106382978723406E-3"/>
    <n v="0"/>
    <n v="0"/>
    <n v="0"/>
    <n v="0"/>
    <n v="5"/>
    <n v="1.7938931297709924"/>
    <n v="131"/>
    <n v="3"/>
    <n v="368"/>
  </r>
  <r>
    <n v="2017"/>
    <x v="0"/>
    <x v="4"/>
    <s v="NORKY"/>
    <x v="114"/>
    <n v="226"/>
    <n v="224"/>
    <n v="10"/>
    <n v="226"/>
    <n v="12.053097345132743"/>
    <n v="6"/>
    <n v="2.6548672566371681E-2"/>
    <n v="0"/>
    <n v="0"/>
    <n v="0"/>
    <n v="133"/>
    <n v="35"/>
    <n v="25"/>
    <n v="72"/>
    <n v="18"/>
    <n v="209.22222222222223"/>
    <n v="16"/>
    <n v="168.1875"/>
    <n v="202"/>
    <n v="81.103960396039611"/>
    <n v="17"/>
    <n v="495"/>
    <n v="204"/>
    <n v="107"/>
    <n v="0.90265486725663713"/>
    <n v="133"/>
    <n v="83"/>
    <n v="0.58849557522123896"/>
    <n v="12"/>
    <n v="0.70588235294117652"/>
    <n v="5"/>
    <n v="0.29411764705882354"/>
    <n v="27"/>
    <n v="0.13235294117647059"/>
    <n v="8"/>
    <n v="3.9215686274509803E-2"/>
    <n v="2"/>
    <n v="8.8495575221238937E-3"/>
    <n v="0"/>
    <n v="0"/>
    <n v="2"/>
    <n v="0"/>
    <n v="7"/>
    <n v="2.3789473684210525"/>
    <n v="95"/>
    <n v="8"/>
    <n v="37"/>
  </r>
  <r>
    <n v="2017"/>
    <x v="0"/>
    <x v="4"/>
    <s v="CHAMA2"/>
    <x v="115"/>
    <n v="221"/>
    <n v="210"/>
    <n v="7"/>
    <n v="219"/>
    <n v="9.5753424657534243"/>
    <n v="4"/>
    <n v="1.8264840182648401E-2"/>
    <n v="0"/>
    <n v="0"/>
    <n v="0"/>
    <n v="167"/>
    <n v="38"/>
    <n v="62"/>
    <n v="76"/>
    <n v="23"/>
    <n v="172.04347826086956"/>
    <n v="20"/>
    <n v="27"/>
    <n v="191"/>
    <n v="126.43455497382199"/>
    <n v="23"/>
    <n v="403"/>
    <n v="195"/>
    <n v="145"/>
    <n v="0.88235294117647056"/>
    <n v="90"/>
    <n v="105"/>
    <n v="0.40723981900452488"/>
    <n v="17"/>
    <n v="0.73913043478260865"/>
    <n v="5"/>
    <n v="0.21739130434782608"/>
    <n v="52"/>
    <n v="0.26666666666666666"/>
    <n v="16"/>
    <n v="8.2051282051282051E-2"/>
    <n v="1"/>
    <n v="4.5248868778280547E-3"/>
    <n v="2"/>
    <n v="9.0497737556561094E-3"/>
    <n v="5"/>
    <n v="0"/>
    <n v="2"/>
    <n v="1.8571428571428572"/>
    <n v="119"/>
    <n v="8"/>
    <n v="35"/>
  </r>
  <r>
    <n v="2017"/>
    <x v="0"/>
    <x v="4"/>
    <s v="CRUCH"/>
    <x v="116"/>
    <n v="156"/>
    <n v="124"/>
    <n v="8"/>
    <n v="156"/>
    <n v="8.7243589743589745"/>
    <n v="10"/>
    <n v="6.4102564102564097E-2"/>
    <n v="0"/>
    <n v="0"/>
    <n v="0"/>
    <n v="114"/>
    <n v="31"/>
    <n v="34"/>
    <n v="45"/>
    <n v="5"/>
    <n v="159.80000000000001"/>
    <n v="5"/>
    <n v="2.6"/>
    <n v="151"/>
    <n v="95.139072847682115"/>
    <n v="5"/>
    <n v="263"/>
    <n v="148"/>
    <n v="122"/>
    <n v="0.94871794871794868"/>
    <n v="80"/>
    <n v="102"/>
    <n v="0.51282051282051277"/>
    <n v="3"/>
    <n v="0.6"/>
    <n v="0"/>
    <n v="0"/>
    <n v="38"/>
    <n v="0.25675675675675674"/>
    <n v="8"/>
    <n v="5.4054054054054057E-2"/>
    <n v="5"/>
    <n v="3.2051282051282048E-2"/>
    <n v="1"/>
    <n v="6.41025641025641E-3"/>
    <n v="0"/>
    <n v="0"/>
    <n v="2"/>
    <n v="2.1666666666666665"/>
    <n v="72"/>
    <n v="1"/>
    <n v="52"/>
  </r>
  <r>
    <n v="2017"/>
    <x v="0"/>
    <x v="4"/>
    <s v="STORI"/>
    <x v="117"/>
    <n v="110"/>
    <n v="101"/>
    <n v="4"/>
    <n v="110"/>
    <n v="6.5"/>
    <n v="0"/>
    <n v="0"/>
    <n v="0"/>
    <n v="0"/>
    <n v="0"/>
    <n v="76"/>
    <n v="20"/>
    <n v="8"/>
    <n v="27"/>
    <n v="12"/>
    <n v="116.16666666666667"/>
    <n v="10"/>
    <n v="11.1"/>
    <n v="92"/>
    <n v="64.532608695652172"/>
    <n v="12"/>
    <n v="275"/>
    <n v="98"/>
    <n v="88"/>
    <n v="0.89090909090909087"/>
    <n v="65"/>
    <n v="70"/>
    <n v="0.59090909090909094"/>
    <n v="3"/>
    <n v="0.25"/>
    <n v="0"/>
    <n v="0"/>
    <n v="11"/>
    <n v="0.11224489795918367"/>
    <n v="3"/>
    <n v="3.0612244897959183E-2"/>
    <n v="0"/>
    <n v="0"/>
    <n v="0"/>
    <n v="0"/>
    <n v="0"/>
    <n v="0"/>
    <n v="2"/>
    <n v="1.746031746031746"/>
    <n v="63"/>
    <n v="4"/>
    <n v="41"/>
  </r>
  <r>
    <n v="2017"/>
    <x v="0"/>
    <x v="4"/>
    <s v="MASBE"/>
    <x v="118"/>
    <n v="98"/>
    <n v="98"/>
    <n v="6"/>
    <n v="98"/>
    <n v="7.9591836734693882"/>
    <n v="0"/>
    <n v="0"/>
    <n v="0"/>
    <n v="0"/>
    <n v="0"/>
    <n v="70"/>
    <n v="23"/>
    <n v="9"/>
    <n v="25"/>
    <n v="6"/>
    <n v="122.66666666666667"/>
    <n v="5"/>
    <n v="171.6"/>
    <n v="90"/>
    <n v="72.12222222222222"/>
    <n v="6"/>
    <n v="195"/>
    <n v="92"/>
    <n v="100"/>
    <n v="0.93877551020408168"/>
    <n v="51"/>
    <n v="75"/>
    <n v="0.52040816326530615"/>
    <n v="1"/>
    <n v="0.16666666666666666"/>
    <n v="2"/>
    <n v="0.33333333333333331"/>
    <n v="6"/>
    <n v="6.5217391304347824E-2"/>
    <n v="8"/>
    <n v="8.6956521739130432E-2"/>
    <n v="0"/>
    <n v="0"/>
    <n v="0"/>
    <n v="0"/>
    <n v="1"/>
    <n v="0"/>
    <n v="2"/>
    <n v="1.96"/>
    <n v="50"/>
    <n v="3"/>
    <n v="27"/>
  </r>
  <r>
    <n v="2017"/>
    <x v="0"/>
    <x v="4"/>
    <s v="GREMI"/>
    <x v="119"/>
    <n v="91"/>
    <n v="91"/>
    <n v="5"/>
    <n v="91"/>
    <n v="6.615384615384615"/>
    <n v="0"/>
    <n v="0"/>
    <n v="0"/>
    <n v="0"/>
    <n v="0"/>
    <n v="53"/>
    <n v="17"/>
    <n v="17"/>
    <n v="21"/>
    <n v="5"/>
    <n v="230.6"/>
    <n v="2"/>
    <n v="3"/>
    <n v="85"/>
    <n v="55.341176470588238"/>
    <n v="5"/>
    <n v="373"/>
    <n v="85"/>
    <n v="72"/>
    <n v="0.93406593406593408"/>
    <n v="63"/>
    <n v="58"/>
    <n v="0.69230769230769229"/>
    <n v="1"/>
    <n v="0.2"/>
    <n v="1"/>
    <n v="0.2"/>
    <n v="12"/>
    <n v="0.14117647058823529"/>
    <n v="3"/>
    <n v="3.5294117647058823E-2"/>
    <n v="0"/>
    <n v="0"/>
    <n v="0"/>
    <n v="0"/>
    <n v="0"/>
    <n v="0"/>
    <n v="2"/>
    <n v="2.1666666666666665"/>
    <n v="42"/>
    <n v="4"/>
    <n v="25"/>
  </r>
  <r>
    <n v="2017"/>
    <x v="0"/>
    <x v="4"/>
    <s v="KLANA"/>
    <x v="120"/>
    <n v="86"/>
    <n v="77"/>
    <n v="5"/>
    <n v="86"/>
    <n v="7.2093023255813957"/>
    <n v="0"/>
    <n v="0"/>
    <n v="0"/>
    <n v="0"/>
    <n v="0"/>
    <n v="65"/>
    <n v="26"/>
    <n v="14"/>
    <n v="51"/>
    <n v="3"/>
    <n v="189.66666666666666"/>
    <n v="3"/>
    <n v="662.33333333333337"/>
    <n v="82"/>
    <n v="96.08536585365853"/>
    <n v="3"/>
    <n v="330"/>
    <n v="83"/>
    <n v="129"/>
    <n v="0.96511627906976749"/>
    <n v="41"/>
    <n v="94"/>
    <n v="0.47674418604651164"/>
    <n v="1"/>
    <n v="0.33333333333333331"/>
    <n v="0"/>
    <n v="0"/>
    <n v="12"/>
    <n v="0.14457831325301204"/>
    <n v="3"/>
    <n v="3.614457831325301E-2"/>
    <n v="0"/>
    <n v="0"/>
    <n v="0"/>
    <n v="0"/>
    <n v="0"/>
    <n v="0"/>
    <n v="0"/>
    <n v="2.2051282051282053"/>
    <n v="39"/>
    <n v="0"/>
    <n v="0"/>
  </r>
  <r>
    <n v="2017"/>
    <x v="0"/>
    <x v="4"/>
    <s v="RAYJAC"/>
    <x v="121"/>
    <n v="85"/>
    <n v="78"/>
    <n v="2"/>
    <n v="85"/>
    <n v="4.658823529411765"/>
    <n v="0"/>
    <n v="0"/>
    <n v="0"/>
    <n v="0"/>
    <n v="0"/>
    <n v="61"/>
    <n v="17"/>
    <n v="11"/>
    <n v="39"/>
    <n v="3"/>
    <n v="91"/>
    <n v="0"/>
    <n v="0"/>
    <n v="82"/>
    <n v="77.41463414634147"/>
    <n v="3"/>
    <n v="445"/>
    <n v="82"/>
    <n v="93"/>
    <n v="0.96470588235294119"/>
    <n v="56"/>
    <n v="73"/>
    <n v="0.6588235294117647"/>
    <n v="2"/>
    <n v="0.66666666666666663"/>
    <n v="0"/>
    <n v="0"/>
    <n v="7"/>
    <n v="8.5365853658536592E-2"/>
    <n v="2"/>
    <n v="2.4390243902439025E-2"/>
    <n v="2"/>
    <n v="2.3529411764705882E-2"/>
    <n v="1"/>
    <n v="1.1764705882352941E-2"/>
    <n v="0"/>
    <n v="0"/>
    <n v="0"/>
    <n v="2.125"/>
    <n v="40"/>
    <n v="2"/>
    <n v="26"/>
  </r>
  <r>
    <n v="2017"/>
    <x v="0"/>
    <x v="4"/>
    <s v="NIMMA"/>
    <x v="122"/>
    <n v="76"/>
    <n v="76"/>
    <n v="19"/>
    <n v="76"/>
    <n v="20.671052631578949"/>
    <n v="0"/>
    <n v="0"/>
    <n v="0"/>
    <n v="0"/>
    <n v="0"/>
    <n v="56"/>
    <n v="40"/>
    <n v="13"/>
    <n v="104"/>
    <n v="10"/>
    <n v="170.3"/>
    <n v="9"/>
    <n v="99.111111111111114"/>
    <n v="65"/>
    <n v="116.8"/>
    <n v="10"/>
    <n v="415"/>
    <n v="66"/>
    <n v="153"/>
    <n v="0.86842105263157898"/>
    <n v="32"/>
    <n v="116"/>
    <n v="0.42105263157894735"/>
    <n v="5"/>
    <n v="0.5"/>
    <n v="1"/>
    <n v="0.1"/>
    <n v="6"/>
    <n v="9.0909090909090912E-2"/>
    <n v="7"/>
    <n v="0.10606060606060606"/>
    <n v="0"/>
    <n v="0"/>
    <n v="1"/>
    <n v="1.3157894736842105E-2"/>
    <n v="0"/>
    <n v="0"/>
    <n v="1"/>
    <n v="1.9487179487179487"/>
    <n v="39"/>
    <n v="7"/>
    <n v="118"/>
  </r>
  <r>
    <n v="2017"/>
    <x v="0"/>
    <x v="4"/>
    <s v="MEDADA"/>
    <x v="123"/>
    <n v="61"/>
    <n v="61"/>
    <n v="1"/>
    <n v="61"/>
    <n v="2.7868852459016393"/>
    <n v="0"/>
    <n v="0"/>
    <n v="0"/>
    <n v="0"/>
    <n v="0"/>
    <n v="47"/>
    <n v="17"/>
    <n v="16"/>
    <n v="38"/>
    <n v="5"/>
    <n v="108"/>
    <n v="5"/>
    <n v="170.4"/>
    <n v="56"/>
    <n v="87.017857142857139"/>
    <n v="5"/>
    <n v="439"/>
    <n v="56"/>
    <n v="109"/>
    <n v="0.91803278688524592"/>
    <n v="27"/>
    <n v="81"/>
    <n v="0.44262295081967212"/>
    <n v="1"/>
    <n v="0.2"/>
    <n v="0"/>
    <n v="0"/>
    <n v="12"/>
    <n v="0.21428571428571427"/>
    <n v="0"/>
    <n v="0"/>
    <n v="3"/>
    <n v="4.9180327868852458E-2"/>
    <n v="0"/>
    <n v="0"/>
    <n v="0"/>
    <n v="0"/>
    <n v="2"/>
    <n v="1.6944444444444444"/>
    <n v="36"/>
    <n v="1"/>
    <n v="11"/>
  </r>
  <r>
    <n v="2017"/>
    <x v="0"/>
    <x v="4"/>
    <s v="FUDAN"/>
    <x v="124"/>
    <n v="57"/>
    <n v="55"/>
    <n v="6"/>
    <n v="57"/>
    <n v="7.807017543859649"/>
    <n v="2"/>
    <n v="3.5087719298245612E-2"/>
    <n v="0"/>
    <n v="0"/>
    <n v="0"/>
    <n v="45"/>
    <n v="29"/>
    <n v="18"/>
    <n v="72"/>
    <n v="3"/>
    <n v="163"/>
    <n v="2"/>
    <n v="220"/>
    <n v="54"/>
    <n v="113.51851851851852"/>
    <n v="3"/>
    <n v="803"/>
    <n v="54"/>
    <n v="137"/>
    <n v="0.94736842105263153"/>
    <n v="20"/>
    <n v="107"/>
    <n v="0.35087719298245612"/>
    <n v="3"/>
    <n v="1"/>
    <n v="1"/>
    <n v="0.33333333333333331"/>
    <n v="11"/>
    <n v="0.20370370370370369"/>
    <n v="4"/>
    <n v="7.407407407407407E-2"/>
    <n v="2"/>
    <n v="3.5087719298245612E-2"/>
    <n v="0"/>
    <n v="0"/>
    <n v="0"/>
    <n v="0"/>
    <n v="1"/>
    <n v="1.9"/>
    <n v="30"/>
    <n v="1"/>
    <n v="53"/>
  </r>
  <r>
    <n v="2017"/>
    <x v="0"/>
    <x v="4"/>
    <s v="WALAY"/>
    <x v="125"/>
    <n v="54"/>
    <n v="51"/>
    <n v="3"/>
    <n v="53"/>
    <n v="5.5471698113207548"/>
    <n v="0"/>
    <n v="0"/>
    <n v="0"/>
    <n v="0"/>
    <n v="0"/>
    <n v="36"/>
    <n v="17"/>
    <n v="7"/>
    <n v="18"/>
    <n v="1"/>
    <n v="97"/>
    <n v="1"/>
    <n v="3"/>
    <n v="51"/>
    <n v="70.156862745098039"/>
    <n v="1"/>
    <n v="179"/>
    <n v="50"/>
    <n v="85"/>
    <n v="0.92592592592592593"/>
    <n v="32"/>
    <n v="68"/>
    <n v="0.59259259259259256"/>
    <n v="0"/>
    <n v="0"/>
    <n v="0"/>
    <n v="0"/>
    <n v="4"/>
    <n v="0.08"/>
    <n v="2"/>
    <n v="0.04"/>
    <n v="0"/>
    <n v="0"/>
    <n v="0"/>
    <n v="0"/>
    <n v="0"/>
    <n v="0"/>
    <n v="0"/>
    <n v="2.4545454545454546"/>
    <n v="22"/>
    <n v="1"/>
    <n v="37"/>
  </r>
  <r>
    <n v="2017"/>
    <x v="0"/>
    <x v="4"/>
    <s v="KANLOR"/>
    <x v="126"/>
    <n v="50"/>
    <n v="49"/>
    <n v="1"/>
    <n v="50"/>
    <n v="3.2"/>
    <n v="0"/>
    <n v="0"/>
    <n v="0"/>
    <n v="0"/>
    <n v="0"/>
    <n v="33"/>
    <n v="17"/>
    <n v="6"/>
    <n v="23"/>
    <n v="4"/>
    <n v="177.75"/>
    <n v="3"/>
    <n v="69.666666666666671"/>
    <n v="46"/>
    <n v="63.347826086956523"/>
    <n v="4"/>
    <n v="659"/>
    <n v="46"/>
    <n v="83"/>
    <n v="0.92"/>
    <n v="28"/>
    <n v="63"/>
    <n v="0.56000000000000005"/>
    <n v="3"/>
    <n v="0.75"/>
    <n v="1"/>
    <n v="0.25"/>
    <n v="10"/>
    <n v="0.21739130434782608"/>
    <n v="5"/>
    <n v="0.10869565217391304"/>
    <n v="0"/>
    <n v="0"/>
    <n v="0"/>
    <n v="0"/>
    <n v="0"/>
    <n v="0"/>
    <n v="1"/>
    <n v="2"/>
    <n v="25"/>
    <n v="1"/>
    <n v="13"/>
  </r>
  <r>
    <n v="2017"/>
    <x v="0"/>
    <x v="4"/>
    <s v="RIVED1"/>
    <x v="127"/>
    <n v="47"/>
    <n v="46"/>
    <n v="4"/>
    <n v="47"/>
    <n v="6.4680851063829783"/>
    <n v="6"/>
    <n v="0.1276595744680851"/>
    <n v="0"/>
    <n v="0"/>
    <n v="0"/>
    <n v="37"/>
    <n v="37"/>
    <n v="10"/>
    <n v="44"/>
    <n v="3"/>
    <n v="129.66666666666666"/>
    <n v="3"/>
    <n v="8"/>
    <n v="43"/>
    <n v="106"/>
    <n v="3"/>
    <n v="198"/>
    <n v="44"/>
    <n v="131"/>
    <n v="0.93617021276595747"/>
    <n v="12"/>
    <n v="105"/>
    <n v="0.25531914893617019"/>
    <n v="2"/>
    <n v="0.66666666666666663"/>
    <n v="0"/>
    <n v="0"/>
    <n v="11"/>
    <n v="0.25"/>
    <n v="0"/>
    <n v="0"/>
    <n v="2"/>
    <n v="4.2553191489361701E-2"/>
    <n v="0"/>
    <n v="0"/>
    <n v="0"/>
    <n v="1"/>
    <n v="1"/>
    <n v="1.7407407407407407"/>
    <n v="27"/>
    <n v="0"/>
    <n v="0"/>
  </r>
  <r>
    <n v="2017"/>
    <x v="0"/>
    <x v="4"/>
    <s v="AMIKE"/>
    <x v="128"/>
    <n v="41"/>
    <n v="41"/>
    <n v="11"/>
    <n v="41"/>
    <n v="12.707317073170731"/>
    <n v="0"/>
    <n v="0"/>
    <n v="0"/>
    <n v="0"/>
    <n v="0"/>
    <n v="29"/>
    <n v="28"/>
    <n v="8"/>
    <n v="44"/>
    <n v="3"/>
    <n v="187"/>
    <n v="3"/>
    <n v="118.66666666666667"/>
    <n v="37"/>
    <n v="94.702702702702709"/>
    <n v="3"/>
    <n v="433"/>
    <n v="38"/>
    <n v="130"/>
    <n v="0.92682926829268297"/>
    <n v="22"/>
    <n v="99"/>
    <n v="0.53658536585365857"/>
    <n v="2"/>
    <n v="0.66666666666666663"/>
    <n v="0"/>
    <n v="0"/>
    <n v="5"/>
    <n v="0.13157894736842105"/>
    <n v="1"/>
    <n v="2.6315789473684209E-2"/>
    <n v="0"/>
    <n v="0"/>
    <n v="0"/>
    <n v="0"/>
    <n v="0"/>
    <n v="0"/>
    <n v="0"/>
    <n v="1.7826086956521738"/>
    <n v="23"/>
    <n v="0"/>
    <n v="0"/>
  </r>
  <r>
    <n v="2017"/>
    <x v="0"/>
    <x v="4"/>
    <s v="MCNME"/>
    <x v="129"/>
    <n v="40"/>
    <n v="40"/>
    <n v="11"/>
    <n v="40"/>
    <n v="12.925000000000001"/>
    <n v="0"/>
    <n v="0"/>
    <n v="0"/>
    <n v="0"/>
    <n v="0"/>
    <n v="25"/>
    <n v="25"/>
    <n v="3"/>
    <n v="89"/>
    <n v="0"/>
    <n v="0"/>
    <n v="0"/>
    <n v="0"/>
    <n v="40"/>
    <n v="99"/>
    <n v="0"/>
    <n v="0"/>
    <n v="39"/>
    <n v="127"/>
    <n v="0.97499999999999998"/>
    <n v="26"/>
    <n v="101"/>
    <n v="0.65"/>
    <n v="0"/>
    <n v="0"/>
    <n v="0"/>
    <n v="0"/>
    <n v="5"/>
    <n v="0.12820512820512819"/>
    <n v="2"/>
    <n v="5.128205128205128E-2"/>
    <n v="0"/>
    <n v="0"/>
    <n v="0"/>
    <n v="0"/>
    <n v="0"/>
    <n v="0"/>
    <n v="0"/>
    <n v="1.8181818181818181"/>
    <n v="22"/>
    <n v="0"/>
    <n v="0"/>
  </r>
  <r>
    <n v="2017"/>
    <x v="0"/>
    <x v="4"/>
    <s v="GADCH"/>
    <x v="130"/>
    <n v="39"/>
    <n v="39"/>
    <n v="2"/>
    <n v="39"/>
    <n v="3.3076923076923075"/>
    <n v="0"/>
    <n v="0"/>
    <n v="0"/>
    <n v="0"/>
    <n v="0"/>
    <n v="25"/>
    <n v="13"/>
    <n v="6"/>
    <n v="20"/>
    <n v="3"/>
    <n v="121.66666666666667"/>
    <n v="3"/>
    <n v="5"/>
    <n v="36"/>
    <n v="57.138888888888886"/>
    <n v="3"/>
    <n v="426"/>
    <n v="36"/>
    <n v="73"/>
    <n v="0.92307692307692313"/>
    <n v="28"/>
    <n v="59"/>
    <n v="0.71794871794871795"/>
    <n v="1"/>
    <n v="0.33333333333333331"/>
    <n v="0"/>
    <n v="0"/>
    <n v="8"/>
    <n v="0.22222222222222221"/>
    <n v="0"/>
    <n v="0"/>
    <n v="0"/>
    <n v="0"/>
    <n v="0"/>
    <n v="0"/>
    <n v="0"/>
    <n v="0"/>
    <n v="0"/>
    <n v="1.8571428571428572"/>
    <n v="21"/>
    <n v="2"/>
    <n v="28"/>
  </r>
  <r>
    <n v="2017"/>
    <x v="0"/>
    <x v="4"/>
    <s v="WILSC"/>
    <x v="131"/>
    <n v="38"/>
    <n v="37"/>
    <n v="4"/>
    <n v="37"/>
    <n v="5.8648648648648649"/>
    <n v="0"/>
    <n v="0"/>
    <n v="0"/>
    <n v="0"/>
    <n v="0"/>
    <n v="29"/>
    <n v="14"/>
    <n v="8"/>
    <n v="16"/>
    <n v="1"/>
    <n v="152"/>
    <n v="0"/>
    <n v="0"/>
    <n v="35"/>
    <n v="68.685714285714283"/>
    <n v="1"/>
    <n v="193"/>
    <n v="36"/>
    <n v="86"/>
    <n v="0.94736842105263153"/>
    <n v="26"/>
    <n v="77"/>
    <n v="0.68421052631578949"/>
    <n v="0"/>
    <n v="0"/>
    <n v="0"/>
    <n v="0"/>
    <n v="12"/>
    <n v="0.33333333333333331"/>
    <n v="1"/>
    <n v="2.7777777777777776E-2"/>
    <n v="0"/>
    <n v="0"/>
    <n v="0"/>
    <n v="0"/>
    <n v="1"/>
    <n v="0"/>
    <n v="0"/>
    <n v="1.9"/>
    <n v="20"/>
    <n v="0"/>
    <n v="0"/>
  </r>
  <r>
    <n v="2017"/>
    <x v="0"/>
    <x v="4"/>
    <s v="LAMNA"/>
    <x v="132"/>
    <n v="35"/>
    <n v="32"/>
    <n v="6"/>
    <n v="35"/>
    <n v="9.1428571428571423"/>
    <n v="0"/>
    <n v="0"/>
    <n v="0"/>
    <n v="0"/>
    <n v="0"/>
    <n v="25"/>
    <n v="18"/>
    <n v="9"/>
    <n v="33"/>
    <n v="2"/>
    <n v="239"/>
    <n v="2"/>
    <n v="120"/>
    <n v="32"/>
    <n v="81.3125"/>
    <n v="2"/>
    <n v="348"/>
    <n v="33"/>
    <n v="124"/>
    <n v="0.94285714285714284"/>
    <n v="9"/>
    <n v="65"/>
    <n v="0.25714285714285712"/>
    <n v="0"/>
    <n v="0"/>
    <n v="0"/>
    <n v="0"/>
    <n v="5"/>
    <n v="0.15151515151515152"/>
    <n v="0"/>
    <n v="0"/>
    <n v="0"/>
    <n v="0"/>
    <n v="0"/>
    <n v="0"/>
    <n v="1"/>
    <n v="0"/>
    <n v="1"/>
    <n v="1.9444444444444444"/>
    <n v="18"/>
    <n v="0"/>
    <n v="0"/>
  </r>
  <r>
    <n v="2017"/>
    <x v="0"/>
    <x v="4"/>
    <s v="BABLI"/>
    <x v="133"/>
    <n v="30"/>
    <n v="30"/>
    <n v="1"/>
    <n v="30"/>
    <n v="3.0333333333333332"/>
    <n v="0"/>
    <n v="0"/>
    <n v="0"/>
    <n v="0"/>
    <n v="0"/>
    <n v="19"/>
    <n v="17"/>
    <n v="3"/>
    <n v="35"/>
    <n v="0"/>
    <n v="0"/>
    <n v="0"/>
    <n v="0"/>
    <n v="30"/>
    <n v="78.8"/>
    <n v="0"/>
    <n v="0"/>
    <n v="30"/>
    <n v="95"/>
    <n v="1"/>
    <n v="19"/>
    <n v="79"/>
    <n v="0.6333333333333333"/>
    <n v="0"/>
    <n v="0"/>
    <n v="0"/>
    <n v="0"/>
    <n v="4"/>
    <n v="0.13333333333333333"/>
    <n v="2"/>
    <n v="6.6666666666666666E-2"/>
    <n v="1"/>
    <n v="3.3333333333333333E-2"/>
    <n v="1"/>
    <n v="3.3333333333333333E-2"/>
    <n v="0"/>
    <n v="0"/>
    <n v="0"/>
    <n v="1.5789473684210527"/>
    <n v="19"/>
    <n v="0"/>
    <n v="0"/>
  </r>
  <r>
    <n v="2017"/>
    <x v="0"/>
    <x v="4"/>
    <s v="NECDA"/>
    <x v="83"/>
    <n v="30"/>
    <n v="30"/>
    <n v="5"/>
    <n v="30"/>
    <n v="6.5333333333333332"/>
    <n v="2"/>
    <n v="6.6666666666666666E-2"/>
    <n v="0"/>
    <n v="0"/>
    <n v="0"/>
    <n v="24"/>
    <n v="27"/>
    <n v="0"/>
    <n v="0"/>
    <n v="1"/>
    <n v="142"/>
    <n v="0"/>
    <n v="0"/>
    <n v="29"/>
    <n v="100.93103448275862"/>
    <n v="1"/>
    <n v="156"/>
    <n v="29"/>
    <n v="130"/>
    <n v="0.96666666666666667"/>
    <n v="18"/>
    <n v="107"/>
    <n v="0.6"/>
    <n v="1"/>
    <n v="1"/>
    <n v="0"/>
    <n v="0"/>
    <n v="3"/>
    <n v="0.10344827586206896"/>
    <n v="0"/>
    <n v="0"/>
    <n v="0"/>
    <n v="0"/>
    <n v="0"/>
    <n v="0"/>
    <n v="0"/>
    <n v="0"/>
    <n v="0"/>
    <n v="2.5"/>
    <n v="12"/>
    <n v="1"/>
    <n v="24"/>
  </r>
  <r>
    <n v="2017"/>
    <x v="0"/>
    <x v="4"/>
    <s v="&lt;NONE&gt;"/>
    <x v="33"/>
    <n v="17"/>
    <n v="9"/>
    <n v="5"/>
    <n v="13"/>
    <n v="6.384615384615385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8"/>
    <n v="0.11764705882352941"/>
    <n v="1"/>
    <n v="9"/>
    <n v="5.8823529411764705E-2"/>
    <n v="0"/>
    <n v="0"/>
    <n v="0"/>
    <n v="0"/>
    <n v="0"/>
    <n v="0"/>
    <n v="0"/>
    <n v="0"/>
    <n v="0"/>
    <n v="0"/>
    <n v="0"/>
    <n v="0"/>
    <n v="0"/>
    <n v="2"/>
    <n v="0"/>
    <n v="1.1333333333333333"/>
    <n v="15"/>
    <n v="0"/>
    <n v="0"/>
  </r>
  <r>
    <n v="2017"/>
    <x v="0"/>
    <x v="4"/>
    <s v="HARDM"/>
    <x v="134"/>
    <n v="17"/>
    <n v="11"/>
    <n v="1"/>
    <n v="17"/>
    <n v="3.7058823529411766"/>
    <n v="0"/>
    <n v="0"/>
    <n v="0"/>
    <n v="0"/>
    <n v="0"/>
    <n v="16"/>
    <n v="17"/>
    <n v="6"/>
    <n v="46"/>
    <n v="1"/>
    <n v="107"/>
    <n v="1"/>
    <n v="620"/>
    <n v="16"/>
    <n v="98.875"/>
    <n v="1"/>
    <n v="214"/>
    <n v="16"/>
    <n v="131"/>
    <n v="0.94117647058823528"/>
    <n v="2"/>
    <n v="134"/>
    <n v="0.11764705882352941"/>
    <n v="0"/>
    <n v="0"/>
    <n v="0"/>
    <n v="0"/>
    <n v="7"/>
    <n v="0.4375"/>
    <n v="0"/>
    <n v="0"/>
    <n v="0"/>
    <n v="0"/>
    <n v="0"/>
    <n v="0"/>
    <n v="0"/>
    <n v="0"/>
    <n v="1"/>
    <n v="1.8888888888888888"/>
    <n v="9"/>
    <n v="1"/>
    <n v="665"/>
  </r>
  <r>
    <n v="2017"/>
    <x v="0"/>
    <x v="5"/>
    <s v="LORBR1"/>
    <x v="135"/>
    <n v="467"/>
    <n v="63"/>
    <n v="2"/>
    <n v="466"/>
    <n v="1.7317596566523605"/>
    <n v="20"/>
    <n v="4.2918454935622317E-2"/>
    <n v="0"/>
    <n v="0"/>
    <n v="0"/>
    <n v="423"/>
    <n v="14"/>
    <n v="103"/>
    <n v="54"/>
    <n v="219"/>
    <n v="117.70776255707763"/>
    <n v="205"/>
    <n v="48.073170731707314"/>
    <n v="246"/>
    <n v="131.42276422764229"/>
    <n v="209"/>
    <n v="375"/>
    <n v="244"/>
    <n v="186"/>
    <n v="0.5224839400428265"/>
    <n v="14"/>
    <n v="77"/>
    <n v="2.9978586723768737E-2"/>
    <n v="100"/>
    <n v="0.4784688995215311"/>
    <n v="7"/>
    <n v="3.3492822966507178E-2"/>
    <n v="105"/>
    <n v="0.43032786885245899"/>
    <n v="15"/>
    <n v="6.1475409836065573E-2"/>
    <n v="2"/>
    <n v="4.2826552462526769E-3"/>
    <n v="0"/>
    <n v="0"/>
    <n v="0"/>
    <n v="1"/>
    <n v="9"/>
    <n v="2.510752688172043"/>
    <n v="186"/>
    <n v="10"/>
    <n v="47"/>
  </r>
  <r>
    <n v="2017"/>
    <x v="0"/>
    <x v="5"/>
    <s v="WALJO2"/>
    <x v="136"/>
    <n v="364"/>
    <n v="49"/>
    <n v="6"/>
    <n v="364"/>
    <n v="4.3049450549450547"/>
    <n v="2"/>
    <n v="5.4945054945054949E-3"/>
    <n v="0"/>
    <n v="0"/>
    <n v="0"/>
    <n v="332"/>
    <n v="16"/>
    <n v="104"/>
    <n v="61"/>
    <n v="218"/>
    <n v="150.91743119266056"/>
    <n v="206"/>
    <n v="48.296116504854368"/>
    <n v="139"/>
    <n v="183.17266187050359"/>
    <n v="208"/>
    <n v="482"/>
    <n v="137"/>
    <n v="217"/>
    <n v="0.37637362637362637"/>
    <n v="15"/>
    <n v="128"/>
    <n v="4.1208791208791208E-2"/>
    <n v="110"/>
    <n v="0.52884615384615385"/>
    <n v="8"/>
    <n v="3.8461538461538464E-2"/>
    <n v="65"/>
    <n v="0.47445255474452552"/>
    <n v="6"/>
    <n v="4.3795620437956206E-2"/>
    <n v="1"/>
    <n v="2.7472527472527475E-3"/>
    <n v="0"/>
    <n v="0"/>
    <n v="0"/>
    <n v="0"/>
    <n v="9"/>
    <n v="2"/>
    <n v="182"/>
    <n v="0"/>
    <n v="0"/>
  </r>
  <r>
    <n v="2017"/>
    <x v="0"/>
    <x v="5"/>
    <s v="LESRO"/>
    <x v="137"/>
    <n v="318"/>
    <n v="21"/>
    <n v="3"/>
    <n v="318"/>
    <n v="9.1163522012578611"/>
    <n v="2"/>
    <n v="6.2893081761006293E-3"/>
    <n v="0"/>
    <n v="0"/>
    <n v="0"/>
    <n v="259"/>
    <n v="26"/>
    <n v="119"/>
    <n v="53"/>
    <n v="28"/>
    <n v="251.35714285714286"/>
    <n v="26"/>
    <n v="31.76923076923077"/>
    <n v="269"/>
    <n v="142.3903345724907"/>
    <n v="26"/>
    <n v="541"/>
    <n v="289"/>
    <n v="165"/>
    <n v="0.9088050314465409"/>
    <n v="48"/>
    <n v="114"/>
    <n v="0.15094339622641509"/>
    <n v="10"/>
    <n v="0.38461538461538464"/>
    <n v="5"/>
    <n v="0.19230769230769232"/>
    <n v="65"/>
    <n v="0.22491349480968859"/>
    <n v="37"/>
    <n v="0.12802768166089964"/>
    <n v="3"/>
    <n v="9.433962264150943E-3"/>
    <n v="1"/>
    <n v="3.1446540880503146E-3"/>
    <n v="5"/>
    <n v="3"/>
    <n v="7"/>
    <n v="2.0516129032258066"/>
    <n v="155"/>
    <n v="0"/>
    <n v="0"/>
  </r>
  <r>
    <n v="2017"/>
    <x v="0"/>
    <x v="5"/>
    <s v="SCDGA"/>
    <x v="138"/>
    <n v="213"/>
    <n v="27"/>
    <n v="11"/>
    <n v="213"/>
    <n v="7.784037558685446"/>
    <n v="4"/>
    <n v="1.8779342723004695E-2"/>
    <n v="0"/>
    <n v="0"/>
    <n v="0"/>
    <n v="177"/>
    <n v="24"/>
    <n v="90"/>
    <n v="46"/>
    <n v="27"/>
    <n v="209.85185185185185"/>
    <n v="26"/>
    <n v="40.730769230769234"/>
    <n v="183"/>
    <n v="134.45355191256832"/>
    <n v="26"/>
    <n v="526"/>
    <n v="186"/>
    <n v="156"/>
    <n v="0.87323943661971826"/>
    <n v="45"/>
    <n v="83"/>
    <n v="0.21126760563380281"/>
    <n v="13"/>
    <n v="0.5"/>
    <n v="3"/>
    <n v="0.11538461538461539"/>
    <n v="33"/>
    <n v="0.17741935483870969"/>
    <n v="16"/>
    <n v="8.6021505376344093E-2"/>
    <n v="0"/>
    <n v="0"/>
    <n v="1"/>
    <n v="4.6948356807511738E-3"/>
    <n v="0"/>
    <n v="3"/>
    <n v="0"/>
    <n v="1.8849557522123894"/>
    <n v="113"/>
    <n v="1"/>
    <n v="20"/>
  </r>
  <r>
    <n v="2017"/>
    <x v="0"/>
    <x v="5"/>
    <s v="MILBR"/>
    <x v="139"/>
    <n v="173"/>
    <n v="28"/>
    <n v="7"/>
    <n v="170"/>
    <n v="10.3"/>
    <n v="2"/>
    <n v="1.1764705882352941E-2"/>
    <n v="0"/>
    <n v="0"/>
    <n v="0"/>
    <n v="80"/>
    <n v="36"/>
    <n v="38"/>
    <n v="98"/>
    <n v="21"/>
    <n v="194.04761904761904"/>
    <n v="21"/>
    <n v="136.28571428571428"/>
    <n v="115"/>
    <n v="128.86956521739131"/>
    <n v="21"/>
    <n v="489"/>
    <n v="150"/>
    <n v="149"/>
    <n v="0.86705202312138729"/>
    <n v="52"/>
    <n v="73"/>
    <n v="0.30057803468208094"/>
    <n v="10"/>
    <n v="0.47619047619047616"/>
    <n v="1"/>
    <n v="4.7619047619047616E-2"/>
    <n v="21"/>
    <n v="0.14000000000000001"/>
    <n v="6"/>
    <n v="0.04"/>
    <n v="0"/>
    <n v="0"/>
    <n v="0"/>
    <n v="0"/>
    <n v="7"/>
    <n v="17"/>
    <n v="20"/>
    <n v="1.9222222222222223"/>
    <n v="90"/>
    <n v="0"/>
    <n v="0"/>
  </r>
  <r>
    <n v="2017"/>
    <x v="0"/>
    <x v="5"/>
    <s v="WILBRI"/>
    <x v="140"/>
    <n v="169"/>
    <n v="17"/>
    <n v="6"/>
    <n v="169"/>
    <n v="2.7988165680473371"/>
    <n v="2"/>
    <n v="1.1834319526627219E-2"/>
    <n v="0"/>
    <n v="0"/>
    <n v="0"/>
    <n v="104"/>
    <n v="15"/>
    <n v="28"/>
    <n v="62"/>
    <n v="60"/>
    <n v="154.9"/>
    <n v="53"/>
    <n v="30.69811320754717"/>
    <n v="101"/>
    <n v="91.653465346534659"/>
    <n v="53"/>
    <n v="441"/>
    <n v="107"/>
    <n v="92"/>
    <n v="0.63313609467455623"/>
    <n v="58"/>
    <n v="34"/>
    <n v="0.34319526627218933"/>
    <n v="29"/>
    <n v="0.54716981132075471"/>
    <n v="3"/>
    <n v="5.6603773584905662E-2"/>
    <n v="15"/>
    <n v="0.14018691588785046"/>
    <n v="1"/>
    <n v="9.3457943925233638E-3"/>
    <n v="0"/>
    <n v="0"/>
    <n v="0"/>
    <n v="0"/>
    <n v="0"/>
    <n v="3"/>
    <n v="9"/>
    <n v="1.69"/>
    <n v="100"/>
    <n v="2"/>
    <n v="26"/>
  </r>
  <r>
    <n v="2017"/>
    <x v="0"/>
    <x v="5"/>
    <s v="HORJO"/>
    <x v="141"/>
    <n v="161"/>
    <n v="19"/>
    <n v="2"/>
    <n v="160"/>
    <n v="4.1937499999999996"/>
    <n v="0"/>
    <n v="0"/>
    <n v="0"/>
    <n v="0"/>
    <n v="0"/>
    <n v="134"/>
    <n v="21"/>
    <n v="93"/>
    <n v="42"/>
    <n v="17"/>
    <n v="242.52941176470588"/>
    <n v="16"/>
    <n v="18.5625"/>
    <n v="139"/>
    <n v="129.94244604316546"/>
    <n v="16"/>
    <n v="476"/>
    <n v="144"/>
    <n v="149"/>
    <n v="0.89440993788819878"/>
    <n v="24"/>
    <n v="109"/>
    <n v="0.14906832298136646"/>
    <n v="6"/>
    <n v="0.375"/>
    <n v="0"/>
    <n v="0"/>
    <n v="31"/>
    <n v="0.21527777777777779"/>
    <n v="8"/>
    <n v="5.5555555555555552E-2"/>
    <n v="1"/>
    <n v="6.2111801242236021E-3"/>
    <n v="1"/>
    <n v="6.2111801242236021E-3"/>
    <n v="1"/>
    <n v="1"/>
    <n v="2"/>
    <n v="1.6947368421052631"/>
    <n v="95"/>
    <n v="0"/>
    <n v="0"/>
  </r>
  <r>
    <n v="2017"/>
    <x v="0"/>
    <x v="5"/>
    <s v="POLSTE"/>
    <x v="142"/>
    <n v="155"/>
    <n v="1"/>
    <n v="1"/>
    <n v="154"/>
    <n v="1.025974025974026"/>
    <n v="2"/>
    <n v="1.2987012987012988E-2"/>
    <n v="0"/>
    <n v="0"/>
    <n v="0"/>
    <n v="88"/>
    <n v="36"/>
    <n v="36"/>
    <n v="63"/>
    <n v="27"/>
    <n v="193.25925925925927"/>
    <n v="27"/>
    <n v="72.148148148148152"/>
    <n v="114"/>
    <n v="99.684210526315795"/>
    <n v="28"/>
    <n v="558"/>
    <n v="126"/>
    <n v="121"/>
    <n v="0.81290322580645158"/>
    <n v="55"/>
    <n v="71"/>
    <n v="0.35483870967741937"/>
    <n v="17"/>
    <n v="0.6071428571428571"/>
    <n v="2"/>
    <n v="7.1428571428571425E-2"/>
    <n v="26"/>
    <n v="0.20634920634920634"/>
    <n v="1"/>
    <n v="7.9365079365079361E-3"/>
    <n v="1"/>
    <n v="6.4516129032258064E-3"/>
    <n v="0"/>
    <n v="0"/>
    <n v="1"/>
    <n v="4"/>
    <n v="1"/>
    <n v="2.1232876712328768"/>
    <n v="73"/>
    <n v="0"/>
    <n v="0"/>
  </r>
  <r>
    <n v="2017"/>
    <x v="0"/>
    <x v="5"/>
    <s v="PETRI"/>
    <x v="143"/>
    <n v="148"/>
    <n v="5"/>
    <n v="0"/>
    <n v="148"/>
    <n v="6.0810810810810807"/>
    <n v="4"/>
    <n v="2.7027027027027029E-2"/>
    <n v="0"/>
    <n v="0"/>
    <n v="0"/>
    <n v="112"/>
    <n v="20"/>
    <n v="54"/>
    <n v="50"/>
    <n v="50"/>
    <n v="148.68"/>
    <n v="50"/>
    <n v="56.16"/>
    <n v="93"/>
    <n v="122.75268817204301"/>
    <n v="48"/>
    <n v="484"/>
    <n v="97"/>
    <n v="159"/>
    <n v="0.65540540540540537"/>
    <n v="29"/>
    <n v="75"/>
    <n v="0.19594594594594594"/>
    <n v="24"/>
    <n v="0.5"/>
    <n v="1"/>
    <n v="2.0833333333333332E-2"/>
    <n v="12"/>
    <n v="0.12371134020618557"/>
    <n v="2"/>
    <n v="2.0618556701030927E-2"/>
    <n v="0"/>
    <n v="0"/>
    <n v="0"/>
    <n v="0"/>
    <n v="0"/>
    <n v="1"/>
    <n v="7"/>
    <n v="2.5964912280701755"/>
    <n v="57"/>
    <n v="0"/>
    <n v="0"/>
  </r>
  <r>
    <n v="2017"/>
    <x v="0"/>
    <x v="5"/>
    <s v="MATMI"/>
    <x v="144"/>
    <n v="142"/>
    <n v="13"/>
    <n v="4"/>
    <n v="142"/>
    <n v="9.274647887323944"/>
    <n v="0"/>
    <n v="0"/>
    <n v="0"/>
    <n v="0"/>
    <n v="0"/>
    <n v="120"/>
    <n v="24"/>
    <n v="66"/>
    <n v="59"/>
    <n v="21"/>
    <n v="204.42857142857142"/>
    <n v="19"/>
    <n v="20"/>
    <n v="120"/>
    <n v="147.38333333333333"/>
    <n v="20"/>
    <n v="524"/>
    <n v="121"/>
    <n v="174"/>
    <n v="0.852112676056338"/>
    <n v="21"/>
    <n v="88"/>
    <n v="0.14788732394366197"/>
    <n v="7"/>
    <n v="0.35"/>
    <n v="3"/>
    <n v="0.15"/>
    <n v="40"/>
    <n v="0.33057851239669422"/>
    <n v="8"/>
    <n v="6.6115702479338845E-2"/>
    <n v="3"/>
    <n v="2.1126760563380281E-2"/>
    <n v="1"/>
    <n v="7.0422535211267607E-3"/>
    <n v="1"/>
    <n v="0"/>
    <n v="4"/>
    <n v="1.7317073170731707"/>
    <n v="82"/>
    <n v="4"/>
    <n v="70"/>
  </r>
  <r>
    <n v="2017"/>
    <x v="0"/>
    <x v="5"/>
    <s v="WIDDE"/>
    <x v="145"/>
    <n v="142"/>
    <n v="28"/>
    <n v="3"/>
    <n v="142"/>
    <n v="4.830985915492958"/>
    <n v="0"/>
    <n v="0"/>
    <n v="0"/>
    <n v="0"/>
    <n v="0"/>
    <n v="109"/>
    <n v="23"/>
    <n v="34"/>
    <n v="57"/>
    <n v="55"/>
    <n v="155.54545454545453"/>
    <n v="49"/>
    <n v="27.836734693877553"/>
    <n v="83"/>
    <n v="146.95180722891567"/>
    <n v="53"/>
    <n v="328"/>
    <n v="87"/>
    <n v="174"/>
    <n v="0.61267605633802813"/>
    <n v="25"/>
    <n v="61"/>
    <n v="0.176056338028169"/>
    <n v="15"/>
    <n v="0.28301886792452829"/>
    <n v="2"/>
    <n v="3.7735849056603772E-2"/>
    <n v="16"/>
    <n v="0.18390804597701149"/>
    <n v="7"/>
    <n v="8.0459770114942528E-2"/>
    <n v="0"/>
    <n v="0"/>
    <n v="0"/>
    <n v="0"/>
    <n v="3"/>
    <n v="1"/>
    <n v="2"/>
    <n v="1.9189189189189189"/>
    <n v="74"/>
    <n v="0"/>
    <n v="0"/>
  </r>
  <r>
    <n v="2017"/>
    <x v="0"/>
    <x v="5"/>
    <s v="FALMIC"/>
    <x v="146"/>
    <n v="137"/>
    <n v="5"/>
    <n v="2"/>
    <n v="136"/>
    <n v="4.4264705882352944"/>
    <n v="2"/>
    <n v="1.4705882352941176E-2"/>
    <n v="0"/>
    <n v="0"/>
    <n v="0"/>
    <n v="99"/>
    <n v="20"/>
    <n v="31"/>
    <n v="49"/>
    <n v="52"/>
    <n v="163.15384615384616"/>
    <n v="48"/>
    <n v="31.708333333333332"/>
    <n v="77"/>
    <n v="129.74025974025975"/>
    <n v="47"/>
    <n v="476"/>
    <n v="85"/>
    <n v="149"/>
    <n v="0.62043795620437958"/>
    <n v="33"/>
    <n v="83"/>
    <n v="0.24087591240875914"/>
    <n v="27"/>
    <n v="0.57446808510638303"/>
    <n v="3"/>
    <n v="6.3829787234042548E-2"/>
    <n v="17"/>
    <n v="0.2"/>
    <n v="4"/>
    <n v="4.7058823529411764E-2"/>
    <n v="0"/>
    <n v="0"/>
    <n v="0"/>
    <n v="0"/>
    <n v="1"/>
    <n v="2"/>
    <n v="7"/>
    <n v="1.9855072463768115"/>
    <n v="69"/>
    <n v="5"/>
    <n v="95"/>
  </r>
  <r>
    <n v="2017"/>
    <x v="0"/>
    <x v="5"/>
    <s v="KILAL"/>
    <x v="147"/>
    <n v="127"/>
    <n v="11"/>
    <n v="5"/>
    <n v="127"/>
    <n v="8.2913385826771648"/>
    <n v="0"/>
    <n v="0"/>
    <n v="0"/>
    <n v="0"/>
    <n v="0"/>
    <n v="80"/>
    <n v="15"/>
    <n v="36"/>
    <n v="45"/>
    <n v="32"/>
    <n v="181.15625"/>
    <n v="31"/>
    <n v="39.258064516129032"/>
    <n v="92"/>
    <n v="94.641304347826093"/>
    <n v="31"/>
    <n v="419"/>
    <n v="95"/>
    <n v="122"/>
    <n v="0.74803149606299213"/>
    <n v="45"/>
    <n v="72"/>
    <n v="0.3543307086614173"/>
    <n v="19"/>
    <n v="0.61290322580645162"/>
    <n v="2"/>
    <n v="6.4516129032258063E-2"/>
    <n v="12"/>
    <n v="0.12631578947368421"/>
    <n v="2"/>
    <n v="2.1052631578947368E-2"/>
    <n v="0"/>
    <n v="0"/>
    <n v="0"/>
    <n v="0"/>
    <n v="3"/>
    <n v="0"/>
    <n v="2"/>
    <n v="1.7638888888888888"/>
    <n v="72"/>
    <n v="11"/>
    <n v="38"/>
  </r>
  <r>
    <n v="2017"/>
    <x v="0"/>
    <x v="5"/>
    <s v="BRANO"/>
    <x v="148"/>
    <n v="122"/>
    <n v="19"/>
    <n v="5"/>
    <n v="122"/>
    <n v="6.7622950819672134"/>
    <n v="4"/>
    <n v="3.2786885245901641E-2"/>
    <n v="0"/>
    <n v="0"/>
    <n v="0"/>
    <n v="79"/>
    <n v="20"/>
    <n v="26"/>
    <n v="58"/>
    <n v="28"/>
    <n v="142.17857142857142"/>
    <n v="24"/>
    <n v="50.583333333333336"/>
    <n v="82"/>
    <n v="106.63414634146342"/>
    <n v="24"/>
    <n v="497"/>
    <n v="86"/>
    <n v="142"/>
    <n v="0.70491803278688525"/>
    <n v="33"/>
    <n v="85"/>
    <n v="0.27049180327868855"/>
    <n v="16"/>
    <n v="0.66666666666666663"/>
    <n v="0"/>
    <n v="0"/>
    <n v="23"/>
    <n v="0.26744186046511625"/>
    <n v="3"/>
    <n v="3.4883720930232558E-2"/>
    <n v="1"/>
    <n v="8.1967213114754103E-3"/>
    <n v="0"/>
    <n v="0"/>
    <n v="0"/>
    <n v="1"/>
    <n v="8"/>
    <n v="2.0333333333333332"/>
    <n v="60"/>
    <n v="1"/>
    <n v="182"/>
  </r>
  <r>
    <n v="2017"/>
    <x v="0"/>
    <x v="5"/>
    <s v="HOWKE"/>
    <x v="149"/>
    <n v="120"/>
    <n v="14"/>
    <n v="4"/>
    <n v="120"/>
    <n v="6.4249999999999998"/>
    <n v="2"/>
    <n v="1.6666666666666666E-2"/>
    <n v="0"/>
    <n v="0"/>
    <n v="0"/>
    <n v="104"/>
    <n v="24"/>
    <n v="31"/>
    <n v="71"/>
    <n v="35"/>
    <n v="187.25714285714287"/>
    <n v="34"/>
    <n v="37.558823529411768"/>
    <n v="79"/>
    <n v="146.13924050632912"/>
    <n v="30"/>
    <n v="576"/>
    <n v="85"/>
    <n v="174"/>
    <n v="0.70833333333333337"/>
    <n v="10"/>
    <n v="105"/>
    <n v="8.3333333333333329E-2"/>
    <n v="21"/>
    <n v="0.7"/>
    <n v="2"/>
    <n v="6.6666666666666666E-2"/>
    <n v="19"/>
    <n v="0.22352941176470589"/>
    <n v="11"/>
    <n v="0.12941176470588237"/>
    <n v="0"/>
    <n v="0"/>
    <n v="1"/>
    <n v="8.3333333333333332E-3"/>
    <n v="0"/>
    <n v="4"/>
    <n v="2"/>
    <n v="1.791044776119403"/>
    <n v="67"/>
    <n v="1"/>
    <n v="36"/>
  </r>
  <r>
    <n v="2017"/>
    <x v="0"/>
    <x v="5"/>
    <s v="INGER"/>
    <x v="150"/>
    <n v="105"/>
    <n v="9"/>
    <n v="5"/>
    <n v="104"/>
    <n v="8.384615384615385"/>
    <n v="0"/>
    <n v="0"/>
    <n v="0"/>
    <n v="0"/>
    <n v="0"/>
    <n v="64"/>
    <n v="24"/>
    <n v="30"/>
    <n v="52"/>
    <n v="11"/>
    <n v="173.45454545454547"/>
    <n v="10"/>
    <n v="28.8"/>
    <n v="82"/>
    <n v="122.54878048780488"/>
    <n v="10"/>
    <n v="587"/>
    <n v="94"/>
    <n v="144"/>
    <n v="0.89523809523809528"/>
    <n v="29"/>
    <n v="66"/>
    <n v="0.27619047619047621"/>
    <n v="10"/>
    <n v="1"/>
    <n v="1"/>
    <n v="0.1"/>
    <n v="13"/>
    <n v="0.13829787234042554"/>
    <n v="6"/>
    <n v="6.3829787234042548E-2"/>
    <n v="0"/>
    <n v="0"/>
    <n v="1"/>
    <n v="9.5238095238095247E-3"/>
    <n v="1"/>
    <n v="3"/>
    <n v="5"/>
    <n v="1.9444444444444444"/>
    <n v="54"/>
    <n v="0"/>
    <n v="0"/>
  </r>
  <r>
    <n v="2017"/>
    <x v="0"/>
    <x v="5"/>
    <s v="RUMAS1"/>
    <x v="151"/>
    <n v="93"/>
    <n v="7"/>
    <n v="3"/>
    <n v="93"/>
    <n v="3.6129032258064515"/>
    <n v="2"/>
    <n v="2.1505376344086023E-2"/>
    <n v="0"/>
    <n v="0"/>
    <n v="0"/>
    <n v="88"/>
    <n v="16"/>
    <n v="25"/>
    <n v="35"/>
    <n v="26"/>
    <n v="147.23076923076923"/>
    <n v="27"/>
    <n v="13.592592592592593"/>
    <n v="64"/>
    <n v="131.859375"/>
    <n v="26"/>
    <n v="435"/>
    <n v="65"/>
    <n v="151"/>
    <n v="0.69892473118279574"/>
    <n v="11"/>
    <n v="115"/>
    <n v="0.11827956989247312"/>
    <n v="10"/>
    <n v="0.38461538461538464"/>
    <n v="0"/>
    <n v="0"/>
    <n v="24"/>
    <n v="0.36923076923076925"/>
    <n v="3"/>
    <n v="4.6153846153846156E-2"/>
    <n v="4"/>
    <n v="4.3010752688172046E-2"/>
    <n v="0"/>
    <n v="0"/>
    <n v="1"/>
    <n v="0"/>
    <n v="3"/>
    <n v="1.7547169811320755"/>
    <n v="53"/>
    <n v="0"/>
    <n v="0"/>
  </r>
  <r>
    <n v="2017"/>
    <x v="0"/>
    <x v="5"/>
    <s v="STERA"/>
    <x v="152"/>
    <n v="90"/>
    <n v="13"/>
    <n v="2"/>
    <n v="90"/>
    <n v="5.1555555555555559"/>
    <n v="0"/>
    <n v="0"/>
    <n v="0"/>
    <n v="0"/>
    <n v="0"/>
    <n v="81"/>
    <n v="18"/>
    <n v="37"/>
    <n v="39"/>
    <n v="13"/>
    <n v="151.92307692307693"/>
    <n v="11"/>
    <n v="5.0909090909090908"/>
    <n v="77"/>
    <n v="118.22077922077922"/>
    <n v="13"/>
    <n v="365"/>
    <n v="76"/>
    <n v="154"/>
    <n v="0.84444444444444444"/>
    <n v="29"/>
    <n v="99"/>
    <n v="0.32222222222222224"/>
    <n v="8"/>
    <n v="0.61538461538461542"/>
    <n v="2"/>
    <n v="0.15384615384615385"/>
    <n v="23"/>
    <n v="0.30263157894736842"/>
    <n v="7"/>
    <n v="9.2105263157894732E-2"/>
    <n v="1"/>
    <n v="1.1111111111111112E-2"/>
    <n v="0"/>
    <n v="0"/>
    <n v="0"/>
    <n v="0"/>
    <n v="0"/>
    <n v="2.0930232558139537"/>
    <n v="43"/>
    <n v="0"/>
    <n v="0"/>
  </r>
  <r>
    <n v="2017"/>
    <x v="0"/>
    <x v="5"/>
    <s v="WELVA"/>
    <x v="153"/>
    <n v="84"/>
    <n v="10"/>
    <n v="6"/>
    <n v="83"/>
    <n v="5.6144578313253009"/>
    <n v="2"/>
    <n v="2.4096385542168676E-2"/>
    <n v="0"/>
    <n v="0"/>
    <n v="0"/>
    <n v="40"/>
    <n v="15"/>
    <n v="13"/>
    <n v="22"/>
    <n v="13"/>
    <n v="126.07692307692308"/>
    <n v="12"/>
    <n v="70.333333333333329"/>
    <n v="66"/>
    <n v="57.909090909090907"/>
    <n v="11"/>
    <n v="363"/>
    <n v="71"/>
    <n v="77"/>
    <n v="0.84523809523809523"/>
    <n v="45"/>
    <n v="57"/>
    <n v="0.5357142857142857"/>
    <n v="5"/>
    <n v="0.45454545454545453"/>
    <n v="0"/>
    <n v="0"/>
    <n v="10"/>
    <n v="0.14084507042253522"/>
    <n v="1"/>
    <n v="1.4084507042253521E-2"/>
    <n v="0"/>
    <n v="0"/>
    <n v="0"/>
    <n v="0"/>
    <n v="2"/>
    <n v="0"/>
    <n v="3"/>
    <n v="1.9090909090909092"/>
    <n v="44"/>
    <n v="2"/>
    <n v="69"/>
  </r>
  <r>
    <n v="2017"/>
    <x v="0"/>
    <x v="5"/>
    <s v="SMOJA1"/>
    <x v="154"/>
    <n v="82"/>
    <n v="9"/>
    <n v="6"/>
    <n v="82"/>
    <n v="5.024390243902439"/>
    <n v="2"/>
    <n v="2.4390243902439025E-2"/>
    <n v="0"/>
    <n v="0"/>
    <n v="0"/>
    <n v="64"/>
    <n v="21"/>
    <n v="23"/>
    <n v="26"/>
    <n v="9"/>
    <n v="190.22222222222223"/>
    <n v="7"/>
    <n v="43.142857142857146"/>
    <n v="66"/>
    <n v="134.09090909090909"/>
    <n v="9"/>
    <n v="429"/>
    <n v="73"/>
    <n v="162"/>
    <n v="0.8902439024390244"/>
    <n v="15"/>
    <n v="83"/>
    <n v="0.18292682926829268"/>
    <n v="6"/>
    <n v="0.66666666666666663"/>
    <n v="0"/>
    <n v="0"/>
    <n v="15"/>
    <n v="0.20547945205479451"/>
    <n v="5"/>
    <n v="6.8493150684931503E-2"/>
    <n v="0"/>
    <n v="0"/>
    <n v="0"/>
    <n v="0"/>
    <n v="1"/>
    <n v="0"/>
    <n v="3"/>
    <n v="1.9069767441860466"/>
    <n v="43"/>
    <n v="1"/>
    <n v="15"/>
  </r>
  <r>
    <n v="2017"/>
    <x v="0"/>
    <x v="5"/>
    <s v="VITJO"/>
    <x v="155"/>
    <n v="74"/>
    <n v="12"/>
    <n v="5"/>
    <n v="74"/>
    <n v="6.9324324324324325"/>
    <n v="0"/>
    <n v="0"/>
    <n v="0"/>
    <n v="0"/>
    <n v="0"/>
    <n v="45"/>
    <n v="20"/>
    <n v="11"/>
    <n v="34"/>
    <n v="18"/>
    <n v="145.38888888888889"/>
    <n v="16"/>
    <n v="82.0625"/>
    <n v="50"/>
    <n v="84.68"/>
    <n v="18"/>
    <n v="568"/>
    <n v="56"/>
    <n v="120"/>
    <n v="0.7567567567567568"/>
    <n v="23"/>
    <n v="55"/>
    <n v="0.3108108108108108"/>
    <n v="9"/>
    <n v="0.5"/>
    <n v="0"/>
    <n v="0"/>
    <n v="5"/>
    <n v="8.9285714285714288E-2"/>
    <n v="1"/>
    <n v="1.7857142857142856E-2"/>
    <n v="0"/>
    <n v="0"/>
    <n v="0"/>
    <n v="0"/>
    <n v="1"/>
    <n v="0"/>
    <n v="2"/>
    <n v="1.9473684210526316"/>
    <n v="38"/>
    <n v="0"/>
    <n v="0"/>
  </r>
  <r>
    <n v="2017"/>
    <x v="0"/>
    <x v="5"/>
    <s v="DESBO"/>
    <x v="156"/>
    <n v="65"/>
    <n v="12"/>
    <n v="4"/>
    <n v="65"/>
    <n v="6.615384615384615"/>
    <n v="4"/>
    <n v="6.1538461538461542E-2"/>
    <n v="0"/>
    <n v="0"/>
    <n v="0"/>
    <n v="33"/>
    <n v="19"/>
    <n v="13"/>
    <n v="46"/>
    <n v="16"/>
    <n v="157.625"/>
    <n v="15"/>
    <n v="110"/>
    <n v="42"/>
    <n v="83.261904761904759"/>
    <n v="16"/>
    <n v="352"/>
    <n v="49"/>
    <n v="105"/>
    <n v="0.75384615384615383"/>
    <n v="31"/>
    <n v="43"/>
    <n v="0.47692307692307695"/>
    <n v="13"/>
    <n v="0.8125"/>
    <n v="2"/>
    <n v="0.125"/>
    <n v="8"/>
    <n v="0.16326530612244897"/>
    <n v="0"/>
    <n v="0"/>
    <n v="0"/>
    <n v="0"/>
    <n v="0"/>
    <n v="0"/>
    <n v="0"/>
    <n v="0"/>
    <n v="4"/>
    <n v="1.911764705882353"/>
    <n v="34"/>
    <n v="0"/>
    <n v="0"/>
  </r>
  <r>
    <n v="2017"/>
    <x v="0"/>
    <x v="5"/>
    <s v="MCCCAM"/>
    <x v="157"/>
    <n v="63"/>
    <n v="14"/>
    <n v="3"/>
    <n v="63"/>
    <n v="18.095238095238095"/>
    <n v="2"/>
    <n v="3.1746031746031744E-2"/>
    <n v="0"/>
    <n v="0"/>
    <n v="0"/>
    <n v="40"/>
    <n v="30"/>
    <n v="15"/>
    <n v="49"/>
    <n v="11"/>
    <n v="91.727272727272734"/>
    <n v="11"/>
    <n v="45.272727272727273"/>
    <n v="45"/>
    <n v="110.73333333333333"/>
    <n v="12"/>
    <n v="374"/>
    <n v="51"/>
    <n v="132"/>
    <n v="0.80952380952380953"/>
    <n v="18"/>
    <n v="55"/>
    <n v="0.2857142857142857"/>
    <n v="7"/>
    <n v="0.58333333333333337"/>
    <n v="1"/>
    <n v="8.3333333333333329E-2"/>
    <n v="10"/>
    <n v="0.19607843137254902"/>
    <n v="5"/>
    <n v="9.8039215686274508E-2"/>
    <n v="0"/>
    <n v="0"/>
    <n v="0"/>
    <n v="0"/>
    <n v="1"/>
    <n v="0"/>
    <n v="2"/>
    <n v="1.7027027027027026"/>
    <n v="37"/>
    <n v="6"/>
    <n v="62"/>
  </r>
  <r>
    <n v="2017"/>
    <x v="0"/>
    <x v="5"/>
    <s v="VELDU"/>
    <x v="158"/>
    <n v="54"/>
    <n v="7"/>
    <n v="6"/>
    <n v="54"/>
    <n v="3.0555555555555554"/>
    <n v="0"/>
    <n v="0"/>
    <n v="0"/>
    <n v="0"/>
    <n v="0"/>
    <n v="48"/>
    <n v="26"/>
    <n v="27"/>
    <n v="66"/>
    <n v="10"/>
    <n v="218.2"/>
    <n v="10"/>
    <n v="15.2"/>
    <n v="42"/>
    <n v="184.95238095238096"/>
    <n v="10"/>
    <n v="316"/>
    <n v="44"/>
    <n v="206"/>
    <n v="0.81481481481481477"/>
    <n v="10"/>
    <n v="120"/>
    <n v="0.18518518518518517"/>
    <n v="7"/>
    <n v="0.7"/>
    <n v="2"/>
    <n v="0.2"/>
    <n v="13"/>
    <n v="0.29545454545454547"/>
    <n v="4"/>
    <n v="9.0909090909090912E-2"/>
    <n v="0"/>
    <n v="0"/>
    <n v="0"/>
    <n v="0"/>
    <n v="0"/>
    <n v="0"/>
    <n v="1"/>
    <n v="2.0769230769230771"/>
    <n v="25.999999999999996"/>
    <n v="0"/>
    <n v="0"/>
  </r>
  <r>
    <n v="2017"/>
    <x v="0"/>
    <x v="5"/>
    <s v="ANIVE"/>
    <x v="159"/>
    <n v="43"/>
    <n v="5"/>
    <n v="3"/>
    <n v="43"/>
    <n v="12.372093023255815"/>
    <n v="6"/>
    <n v="0.13953488372093023"/>
    <n v="0"/>
    <n v="0"/>
    <n v="0"/>
    <n v="27"/>
    <n v="37"/>
    <n v="17"/>
    <n v="45"/>
    <n v="12"/>
    <n v="134.91666666666666"/>
    <n v="11"/>
    <n v="34.81818181818182"/>
    <n v="27"/>
    <n v="122.48148148148148"/>
    <n v="11"/>
    <n v="467"/>
    <n v="31"/>
    <n v="143"/>
    <n v="0.72093023255813948"/>
    <n v="13"/>
    <n v="114"/>
    <n v="0.30232558139534882"/>
    <n v="6"/>
    <n v="0.54545454545454541"/>
    <n v="2"/>
    <n v="0.18181818181818182"/>
    <n v="6"/>
    <n v="0.19354838709677419"/>
    <n v="3"/>
    <n v="9.6774193548387094E-2"/>
    <n v="0"/>
    <n v="0"/>
    <n v="0"/>
    <n v="0"/>
    <n v="0"/>
    <n v="4"/>
    <n v="1"/>
    <n v="1.5925925925925926"/>
    <n v="27"/>
    <n v="0"/>
    <n v="0"/>
  </r>
  <r>
    <n v="2017"/>
    <x v="0"/>
    <x v="5"/>
    <s v="POLCA"/>
    <x v="54"/>
    <n v="37"/>
    <n v="16"/>
    <n v="3"/>
    <n v="37"/>
    <n v="3.9189189189189189"/>
    <n v="4"/>
    <n v="0.10810810810810811"/>
    <n v="0"/>
    <n v="0"/>
    <n v="0"/>
    <n v="37"/>
    <n v="16"/>
    <n v="9"/>
    <n v="44"/>
    <n v="30"/>
    <n v="155.16666666666666"/>
    <n v="29"/>
    <n v="61.896551724137929"/>
    <n v="7"/>
    <n v="162.57142857142858"/>
    <n v="28"/>
    <n v="426"/>
    <n v="7"/>
    <n v="179"/>
    <n v="0.1891891891891892"/>
    <n v="0"/>
    <n v="0"/>
    <n v="0"/>
    <n v="17"/>
    <n v="0.6071428571428571"/>
    <n v="0"/>
    <n v="0"/>
    <n v="5"/>
    <n v="0.7142857142857143"/>
    <n v="0"/>
    <n v="0"/>
    <n v="0"/>
    <n v="0"/>
    <n v="0"/>
    <n v="0"/>
    <n v="0"/>
    <n v="0"/>
    <n v="0"/>
    <n v="1.7619047619047619"/>
    <n v="21"/>
    <n v="2"/>
    <n v="20"/>
  </r>
  <r>
    <n v="2017"/>
    <x v="0"/>
    <x v="5"/>
    <s v="METMI"/>
    <x v="160"/>
    <n v="33"/>
    <n v="6"/>
    <n v="8"/>
    <n v="33"/>
    <n v="6.4848484848484844"/>
    <n v="0"/>
    <n v="0"/>
    <n v="0"/>
    <n v="0"/>
    <n v="0"/>
    <n v="30"/>
    <n v="14"/>
    <n v="8"/>
    <n v="48"/>
    <n v="17"/>
    <n v="174.58823529411765"/>
    <n v="15"/>
    <n v="22.266666666666666"/>
    <n v="14"/>
    <n v="206.71428571428572"/>
    <n v="17"/>
    <n v="297"/>
    <n v="16"/>
    <n v="238"/>
    <n v="0.48484848484848486"/>
    <n v="0"/>
    <n v="0"/>
    <n v="0"/>
    <n v="14"/>
    <n v="0.82352941176470584"/>
    <n v="0"/>
    <n v="0"/>
    <n v="9"/>
    <n v="0.5625"/>
    <n v="0"/>
    <n v="0"/>
    <n v="0"/>
    <n v="0"/>
    <n v="0"/>
    <n v="0"/>
    <n v="0"/>
    <n v="0"/>
    <n v="1"/>
    <n v="1.5714285714285714"/>
    <n v="21"/>
    <n v="0"/>
    <n v="0"/>
  </r>
  <r>
    <n v="2017"/>
    <x v="0"/>
    <x v="5"/>
    <s v="WILDA2"/>
    <x v="161"/>
    <n v="33"/>
    <n v="2"/>
    <n v="0"/>
    <n v="33"/>
    <n v="4.3636363636363633"/>
    <n v="0"/>
    <n v="0"/>
    <n v="0"/>
    <n v="0"/>
    <n v="0"/>
    <n v="14"/>
    <n v="25"/>
    <n v="7"/>
    <n v="35"/>
    <n v="1"/>
    <n v="85"/>
    <n v="1"/>
    <n v="167"/>
    <n v="28"/>
    <n v="76.321428571428569"/>
    <n v="1"/>
    <n v="282"/>
    <n v="32"/>
    <n v="95"/>
    <n v="0.96969696969696972"/>
    <n v="15"/>
    <n v="51"/>
    <n v="0.45454545454545453"/>
    <n v="0"/>
    <n v="0"/>
    <n v="0"/>
    <n v="0"/>
    <n v="3"/>
    <n v="9.375E-2"/>
    <n v="1"/>
    <n v="3.125E-2"/>
    <n v="0"/>
    <n v="0"/>
    <n v="0"/>
    <n v="0"/>
    <n v="0"/>
    <n v="3"/>
    <n v="0"/>
    <n v="1.8333333333333333"/>
    <n v="18"/>
    <n v="0"/>
    <n v="0"/>
  </r>
  <r>
    <n v="2017"/>
    <x v="0"/>
    <x v="5"/>
    <s v="SHESY"/>
    <x v="162"/>
    <n v="32"/>
    <n v="5"/>
    <n v="2"/>
    <n v="32"/>
    <n v="4.625"/>
    <n v="0"/>
    <n v="0"/>
    <n v="0"/>
    <n v="0"/>
    <n v="0"/>
    <n v="31"/>
    <n v="16"/>
    <n v="9"/>
    <n v="83"/>
    <n v="17"/>
    <n v="169.23529411764707"/>
    <n v="15"/>
    <n v="10.666666666666666"/>
    <n v="14"/>
    <n v="155"/>
    <n v="17"/>
    <n v="527"/>
    <n v="15"/>
    <n v="196"/>
    <n v="0.46875"/>
    <n v="3"/>
    <n v="88"/>
    <n v="9.375E-2"/>
    <n v="7"/>
    <n v="0.41176470588235292"/>
    <n v="1"/>
    <n v="5.8823529411764705E-2"/>
    <n v="5"/>
    <n v="0.33333333333333331"/>
    <n v="0"/>
    <n v="0"/>
    <n v="0"/>
    <n v="0"/>
    <n v="0"/>
    <n v="0"/>
    <n v="0"/>
    <n v="0"/>
    <n v="0"/>
    <n v="1.1851851851851851"/>
    <n v="27"/>
    <n v="4"/>
    <n v="27"/>
  </r>
  <r>
    <n v="2017"/>
    <x v="0"/>
    <x v="5"/>
    <s v="STERO3"/>
    <x v="163"/>
    <n v="29"/>
    <n v="10"/>
    <n v="3"/>
    <n v="28"/>
    <n v="6.9642857142857144"/>
    <n v="0"/>
    <n v="0"/>
    <n v="0"/>
    <n v="0"/>
    <n v="0"/>
    <n v="28"/>
    <n v="14"/>
    <n v="6"/>
    <n v="62"/>
    <n v="19"/>
    <n v="153.15789473684211"/>
    <n v="19"/>
    <n v="86"/>
    <n v="9"/>
    <n v="186.44444444444446"/>
    <n v="18"/>
    <n v="538"/>
    <n v="10"/>
    <n v="194"/>
    <n v="0.34482758620689657"/>
    <n v="1"/>
    <n v="155"/>
    <n v="3.4482758620689655E-2"/>
    <n v="8"/>
    <n v="0.44444444444444442"/>
    <n v="0"/>
    <n v="0"/>
    <n v="2"/>
    <n v="0.2"/>
    <n v="1"/>
    <n v="0.1"/>
    <n v="0"/>
    <n v="0"/>
    <n v="0"/>
    <n v="0"/>
    <n v="1"/>
    <n v="0"/>
    <n v="0"/>
    <n v="2.2307692307692308"/>
    <n v="13"/>
    <n v="0"/>
    <n v="0"/>
  </r>
  <r>
    <n v="2017"/>
    <x v="0"/>
    <x v="5"/>
    <s v="PALRA"/>
    <x v="164"/>
    <n v="28"/>
    <n v="2"/>
    <n v="1"/>
    <n v="28"/>
    <n v="4.5714285714285712"/>
    <n v="0"/>
    <n v="0"/>
    <n v="0"/>
    <n v="0"/>
    <n v="0"/>
    <n v="23"/>
    <n v="11"/>
    <n v="16"/>
    <n v="11"/>
    <n v="0"/>
    <n v="0"/>
    <n v="0"/>
    <n v="0"/>
    <n v="28"/>
    <n v="87.714285714285708"/>
    <n v="0"/>
    <n v="0"/>
    <n v="28"/>
    <n v="102"/>
    <n v="1"/>
    <n v="9"/>
    <n v="76"/>
    <n v="0.32142857142857145"/>
    <n v="0"/>
    <n v="0"/>
    <n v="0"/>
    <n v="0"/>
    <n v="7"/>
    <n v="0.25"/>
    <n v="2"/>
    <n v="7.1428571428571425E-2"/>
    <n v="1"/>
    <n v="3.5714285714285712E-2"/>
    <n v="0"/>
    <n v="0"/>
    <n v="0"/>
    <n v="0"/>
    <n v="0"/>
    <n v="1.6470588235294117"/>
    <n v="17"/>
    <n v="0"/>
    <n v="0"/>
  </r>
  <r>
    <n v="2017"/>
    <x v="0"/>
    <x v="5"/>
    <s v="BRAEV"/>
    <x v="165"/>
    <n v="18"/>
    <n v="4"/>
    <n v="3"/>
    <n v="18"/>
    <n v="3.9444444444444446"/>
    <n v="0"/>
    <n v="0"/>
    <n v="0"/>
    <n v="0"/>
    <n v="0"/>
    <n v="17"/>
    <n v="13"/>
    <n v="10"/>
    <n v="42"/>
    <n v="10"/>
    <n v="183.6"/>
    <n v="9"/>
    <n v="13.555555555555555"/>
    <n v="8"/>
    <n v="277.25"/>
    <n v="10"/>
    <n v="501"/>
    <n v="8"/>
    <n v="221"/>
    <n v="0.44444444444444442"/>
    <n v="0"/>
    <n v="0"/>
    <n v="0"/>
    <n v="7"/>
    <n v="0.7"/>
    <n v="0"/>
    <n v="0"/>
    <n v="3"/>
    <n v="0.375"/>
    <n v="0"/>
    <n v="0"/>
    <n v="0"/>
    <n v="0"/>
    <n v="0"/>
    <n v="0"/>
    <n v="0"/>
    <n v="0"/>
    <n v="1"/>
    <n v="1.0588235294117647"/>
    <n v="17"/>
    <n v="0"/>
    <n v="0"/>
  </r>
  <r>
    <n v="2017"/>
    <x v="0"/>
    <x v="5"/>
    <s v="LYSDO"/>
    <x v="166"/>
    <n v="18"/>
    <n v="3"/>
    <n v="3"/>
    <n v="18"/>
    <n v="1.6111111111111112"/>
    <n v="0"/>
    <n v="0"/>
    <n v="0"/>
    <n v="0"/>
    <n v="0"/>
    <n v="17"/>
    <n v="23"/>
    <n v="3"/>
    <n v="41"/>
    <n v="17"/>
    <n v="199.35294117647058"/>
    <n v="15"/>
    <n v="20.399999999999999"/>
    <n v="1"/>
    <n v="68"/>
    <n v="16"/>
    <n v="724"/>
    <n v="1"/>
    <n v="69"/>
    <n v="5.5555555555555552E-2"/>
    <n v="0"/>
    <n v="0"/>
    <n v="0"/>
    <n v="3"/>
    <n v="0.1875"/>
    <n v="0"/>
    <n v="0"/>
    <n v="0"/>
    <n v="0"/>
    <n v="0"/>
    <n v="0"/>
    <n v="0"/>
    <n v="0"/>
    <n v="0"/>
    <n v="0"/>
    <n v="0"/>
    <n v="0"/>
    <n v="1"/>
    <n v="1.5"/>
    <n v="12"/>
    <n v="0"/>
    <n v="0"/>
  </r>
  <r>
    <n v="2017"/>
    <x v="0"/>
    <x v="5"/>
    <s v="BANPU"/>
    <x v="167"/>
    <n v="9"/>
    <n v="3"/>
    <n v="4"/>
    <n v="9"/>
    <n v="7.8888888888888893"/>
    <n v="0"/>
    <n v="0"/>
    <n v="0"/>
    <n v="0"/>
    <n v="0"/>
    <n v="9"/>
    <n v="14"/>
    <n v="3"/>
    <n v="231"/>
    <n v="8"/>
    <n v="209"/>
    <n v="7"/>
    <n v="47.428571428571431"/>
    <n v="1"/>
    <n v="163"/>
    <n v="5"/>
    <n v="618"/>
    <n v="1"/>
    <n v="184"/>
    <n v="0.1111111111111111"/>
    <n v="0"/>
    <n v="0"/>
    <n v="0"/>
    <n v="4"/>
    <n v="0.8"/>
    <n v="0"/>
    <n v="0"/>
    <n v="1"/>
    <n v="1"/>
    <n v="0"/>
    <n v="0"/>
    <n v="0"/>
    <n v="0"/>
    <n v="0"/>
    <n v="0"/>
    <n v="0"/>
    <n v="0"/>
    <n v="0"/>
    <n v="1.5"/>
    <n v="6"/>
    <n v="0"/>
    <n v="0"/>
  </r>
  <r>
    <n v="2017"/>
    <x v="0"/>
    <x v="5"/>
    <s v="GOMJE"/>
    <x v="168"/>
    <n v="8"/>
    <n v="0"/>
    <n v="0"/>
    <n v="8"/>
    <n v="1.375"/>
    <n v="0"/>
    <n v="0"/>
    <n v="0"/>
    <n v="0"/>
    <n v="0"/>
    <n v="8"/>
    <n v="12"/>
    <n v="1"/>
    <n v="6"/>
    <n v="7"/>
    <n v="198"/>
    <n v="6"/>
    <n v="16.666666666666668"/>
    <n v="1"/>
    <n v="125"/>
    <n v="5"/>
    <n v="485"/>
    <n v="1"/>
    <n v="132"/>
    <n v="0.125"/>
    <n v="0"/>
    <n v="0"/>
    <n v="0"/>
    <n v="3"/>
    <n v="0.6"/>
    <n v="1"/>
    <n v="0.2"/>
    <n v="0"/>
    <n v="0"/>
    <n v="0"/>
    <n v="0"/>
    <n v="0"/>
    <n v="0"/>
    <n v="0"/>
    <n v="0"/>
    <n v="0"/>
    <n v="0"/>
    <n v="0"/>
    <n v="1.6"/>
    <n v="5"/>
    <n v="1"/>
    <n v="12"/>
  </r>
  <r>
    <n v="2017"/>
    <x v="0"/>
    <x v="5"/>
    <s v="BOVDO"/>
    <x v="169"/>
    <n v="7"/>
    <n v="0"/>
    <n v="0"/>
    <n v="7"/>
    <n v="12.428571428571429"/>
    <n v="0"/>
    <n v="0"/>
    <n v="0"/>
    <n v="0"/>
    <n v="0"/>
    <n v="7"/>
    <n v="36"/>
    <n v="1"/>
    <n v="63"/>
    <n v="3"/>
    <n v="303.33333333333331"/>
    <n v="3"/>
    <n v="2.6666666666666665"/>
    <n v="4"/>
    <n v="247.75"/>
    <n v="3"/>
    <n v="416"/>
    <n v="4"/>
    <n v="269"/>
    <n v="0.5714285714285714"/>
    <n v="0"/>
    <n v="0"/>
    <n v="0"/>
    <n v="1"/>
    <n v="0.33333333333333331"/>
    <n v="1"/>
    <n v="0.33333333333333331"/>
    <n v="2"/>
    <n v="0.5"/>
    <n v="1"/>
    <n v="0.25"/>
    <n v="0"/>
    <n v="0"/>
    <n v="0"/>
    <n v="0"/>
    <n v="0"/>
    <n v="0"/>
    <n v="0"/>
    <n v="1.1666666666666667"/>
    <n v="6"/>
    <n v="0"/>
    <n v="0"/>
  </r>
  <r>
    <n v="2017"/>
    <x v="0"/>
    <x v="5"/>
    <s v="&lt;NONE&gt;"/>
    <x v="33"/>
    <n v="6"/>
    <n v="0"/>
    <n v="0"/>
    <n v="4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2"/>
    <n v="0.66666666666666663"/>
    <n v="1"/>
    <n v="27"/>
    <n v="0.16666666666666666"/>
    <n v="0"/>
    <n v="0"/>
    <n v="0"/>
    <n v="0"/>
    <n v="0"/>
    <n v="0"/>
    <n v="0"/>
    <n v="0"/>
    <n v="0"/>
    <n v="0"/>
    <n v="0"/>
    <n v="0"/>
    <n v="2"/>
    <n v="1"/>
    <n v="0"/>
    <n v="1"/>
    <n v="6"/>
    <n v="0"/>
    <n v="0"/>
  </r>
  <r>
    <n v="2017"/>
    <x v="0"/>
    <x v="5"/>
    <s v="SANRE"/>
    <x v="170"/>
    <n v="3"/>
    <n v="1"/>
    <n v="1"/>
    <n v="3"/>
    <n v="9.3333333333333339"/>
    <n v="0"/>
    <n v="0"/>
    <n v="0"/>
    <n v="0"/>
    <n v="0"/>
    <n v="3"/>
    <n v="42"/>
    <n v="3"/>
    <n v="157"/>
    <n v="3"/>
    <n v="218"/>
    <n v="3"/>
    <n v="168.66666666666666"/>
    <n v="0"/>
    <n v="0"/>
    <n v="3"/>
    <n v="9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3"/>
    <n v="168"/>
  </r>
  <r>
    <n v="2017"/>
    <x v="0"/>
    <x v="5"/>
    <s v="WAXJE"/>
    <x v="171"/>
    <n v="3"/>
    <n v="2"/>
    <n v="2"/>
    <n v="3"/>
    <n v="6.666666666666667"/>
    <n v="0"/>
    <n v="0"/>
    <n v="0"/>
    <n v="0"/>
    <n v="0"/>
    <n v="3"/>
    <n v="17"/>
    <n v="2"/>
    <n v="16"/>
    <n v="3"/>
    <n v="225.66666666666666"/>
    <n v="2"/>
    <n v="4.5"/>
    <n v="0"/>
    <n v="0"/>
    <n v="2"/>
    <n v="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</r>
  <r>
    <n v="2017"/>
    <x v="0"/>
    <x v="5"/>
    <s v="MARDO1"/>
    <x v="172"/>
    <n v="2"/>
    <n v="1"/>
    <n v="0"/>
    <n v="2"/>
    <n v="8"/>
    <n v="0"/>
    <n v="0"/>
    <n v="0"/>
    <n v="0"/>
    <n v="0"/>
    <n v="2"/>
    <n v="11"/>
    <n v="1"/>
    <n v="31"/>
    <n v="2"/>
    <n v="327"/>
    <n v="1"/>
    <n v="337"/>
    <n v="0"/>
    <n v="0"/>
    <n v="1"/>
    <n v="1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434"/>
  </r>
  <r>
    <n v="2017"/>
    <x v="0"/>
    <x v="5"/>
    <s v="ALMKH"/>
    <x v="173"/>
    <n v="1"/>
    <n v="1"/>
    <n v="1"/>
    <n v="1"/>
    <n v="3"/>
    <n v="0"/>
    <n v="0"/>
    <n v="0"/>
    <n v="0"/>
    <n v="0"/>
    <n v="1"/>
    <n v="22"/>
    <n v="1"/>
    <n v="6"/>
    <n v="1"/>
    <n v="337"/>
    <n v="1"/>
    <n v="145"/>
    <n v="0"/>
    <n v="0"/>
    <n v="1"/>
    <n v="4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5"/>
    <s v="HORJOS"/>
    <x v="174"/>
    <n v="1"/>
    <n v="0"/>
    <n v="0"/>
    <n v="1"/>
    <n v="1"/>
    <n v="0"/>
    <n v="0"/>
    <n v="0"/>
    <n v="0"/>
    <n v="0"/>
    <n v="1"/>
    <n v="20"/>
    <n v="0"/>
    <n v="0"/>
    <n v="0"/>
    <n v="0"/>
    <n v="0"/>
    <n v="0"/>
    <n v="1"/>
    <n v="175"/>
    <n v="0"/>
    <n v="0"/>
    <n v="1"/>
    <n v="218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1"/>
    <n v="0"/>
    <n v="0"/>
  </r>
  <r>
    <n v="2017"/>
    <x v="0"/>
    <x v="5"/>
    <s v="IYAKE"/>
    <x v="175"/>
    <n v="1"/>
    <n v="0"/>
    <n v="0"/>
    <n v="1"/>
    <n v="0"/>
    <n v="0"/>
    <n v="0"/>
    <n v="0"/>
    <n v="0"/>
    <n v="0"/>
    <n v="1"/>
    <n v="11"/>
    <n v="0"/>
    <n v="0"/>
    <n v="1"/>
    <n v="118"/>
    <n v="1"/>
    <n v="20"/>
    <n v="0"/>
    <n v="0"/>
    <n v="1"/>
    <n v="1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5"/>
    <s v="PAGJO1"/>
    <x v="176"/>
    <n v="1"/>
    <n v="0"/>
    <n v="0"/>
    <n v="1"/>
    <n v="0"/>
    <n v="0"/>
    <n v="0"/>
    <n v="0"/>
    <n v="0"/>
    <n v="0"/>
    <n v="1"/>
    <n v="8"/>
    <n v="0"/>
    <n v="0"/>
    <n v="1"/>
    <n v="195"/>
    <n v="1"/>
    <n v="481"/>
    <n v="0"/>
    <n v="0"/>
    <n v="1"/>
    <n v="925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489"/>
  </r>
  <r>
    <n v="2017"/>
    <x v="0"/>
    <x v="5"/>
    <s v="PALMAR"/>
    <x v="177"/>
    <n v="1"/>
    <n v="0"/>
    <n v="0"/>
    <n v="1"/>
    <n v="1"/>
    <n v="0"/>
    <n v="0"/>
    <n v="0"/>
    <n v="0"/>
    <n v="0"/>
    <n v="1"/>
    <n v="4"/>
    <n v="1"/>
    <n v="84"/>
    <n v="1"/>
    <n v="268"/>
    <n v="1"/>
    <n v="6"/>
    <n v="0"/>
    <n v="0"/>
    <n v="1"/>
    <n v="1233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5"/>
    <s v="RAMCA"/>
    <x v="178"/>
    <n v="1"/>
    <n v="1"/>
    <n v="0"/>
    <n v="1"/>
    <n v="2"/>
    <n v="0"/>
    <n v="0"/>
    <n v="0"/>
    <n v="0"/>
    <n v="0"/>
    <n v="1"/>
    <n v="8"/>
    <n v="0"/>
    <n v="0"/>
    <n v="0"/>
    <n v="0"/>
    <n v="0"/>
    <n v="0"/>
    <n v="1"/>
    <n v="68"/>
    <n v="0"/>
    <n v="0"/>
    <n v="1"/>
    <n v="47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5"/>
    <s v="SAVPA"/>
    <x v="179"/>
    <n v="1"/>
    <n v="1"/>
    <n v="1"/>
    <n v="1"/>
    <n v="9"/>
    <n v="0"/>
    <n v="0"/>
    <n v="0"/>
    <n v="0"/>
    <n v="0"/>
    <n v="1"/>
    <n v="20"/>
    <n v="0"/>
    <n v="0"/>
    <n v="1"/>
    <n v="106"/>
    <n v="1"/>
    <n v="245"/>
    <n v="0"/>
    <n v="0"/>
    <n v="1"/>
    <n v="5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5"/>
    <s v="SAVEL"/>
    <x v="180"/>
    <n v="1"/>
    <n v="1"/>
    <n v="0"/>
    <n v="1"/>
    <n v="9"/>
    <n v="0"/>
    <n v="0"/>
    <n v="0"/>
    <n v="0"/>
    <n v="0"/>
    <n v="1"/>
    <n v="9"/>
    <n v="1"/>
    <n v="21"/>
    <n v="1"/>
    <n v="92"/>
    <n v="1"/>
    <n v="107"/>
    <n v="0"/>
    <n v="0"/>
    <n v="1"/>
    <n v="2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37"/>
  </r>
  <r>
    <n v="2017"/>
    <x v="0"/>
    <x v="6"/>
    <s v="KANLOR"/>
    <x v="126"/>
    <n v="235"/>
    <n v="213"/>
    <n v="5"/>
    <n v="235"/>
    <n v="8.3361702127659569"/>
    <n v="0"/>
    <n v="0"/>
    <n v="0"/>
    <n v="0"/>
    <n v="0"/>
    <n v="167"/>
    <n v="20"/>
    <n v="50"/>
    <n v="19"/>
    <n v="5"/>
    <n v="176.6"/>
    <n v="5"/>
    <n v="2.4"/>
    <n v="227"/>
    <n v="77.726872246696033"/>
    <n v="5"/>
    <n v="303"/>
    <n v="229"/>
    <n v="96"/>
    <n v="0.97446808510638294"/>
    <n v="154"/>
    <n v="70"/>
    <n v="0.65531914893617016"/>
    <n v="3"/>
    <n v="0.6"/>
    <n v="2"/>
    <n v="0.4"/>
    <n v="32"/>
    <n v="0.13973799126637554"/>
    <n v="21"/>
    <n v="9.1703056768558958E-2"/>
    <n v="0"/>
    <n v="0"/>
    <n v="0"/>
    <n v="0"/>
    <n v="0"/>
    <n v="0"/>
    <n v="1"/>
    <n v="2.1962616822429908"/>
    <n v="107"/>
    <n v="1"/>
    <n v="6"/>
  </r>
  <r>
    <n v="2017"/>
    <x v="0"/>
    <x v="6"/>
    <s v="KLANA"/>
    <x v="120"/>
    <n v="197"/>
    <n v="189"/>
    <n v="8"/>
    <n v="197"/>
    <n v="10.17258883248731"/>
    <n v="0"/>
    <n v="0"/>
    <n v="0"/>
    <n v="0"/>
    <n v="0"/>
    <n v="133"/>
    <n v="20"/>
    <n v="35"/>
    <n v="39"/>
    <n v="10"/>
    <n v="206.4"/>
    <n v="8"/>
    <n v="24.625"/>
    <n v="187"/>
    <n v="85.18716577540107"/>
    <n v="9"/>
    <n v="371"/>
    <n v="187"/>
    <n v="107"/>
    <n v="0.949238578680203"/>
    <n v="107"/>
    <n v="73"/>
    <n v="0.54314720812182737"/>
    <n v="8"/>
    <n v="0.88888888888888884"/>
    <n v="3"/>
    <n v="0.33333333333333331"/>
    <n v="23"/>
    <n v="0.12299465240641712"/>
    <n v="13"/>
    <n v="6.9518716577540107E-2"/>
    <n v="0"/>
    <n v="0"/>
    <n v="0"/>
    <n v="0"/>
    <n v="0"/>
    <n v="0"/>
    <n v="0"/>
    <n v="2.0520833333333335"/>
    <n v="96"/>
    <n v="0"/>
    <n v="0"/>
  </r>
  <r>
    <n v="2017"/>
    <x v="0"/>
    <x v="6"/>
    <s v="MEDADA"/>
    <x v="123"/>
    <n v="188"/>
    <n v="177"/>
    <n v="7"/>
    <n v="188"/>
    <n v="9.9734042553191493"/>
    <n v="0"/>
    <n v="0"/>
    <n v="0"/>
    <n v="0"/>
    <n v="0"/>
    <n v="127"/>
    <n v="22"/>
    <n v="55"/>
    <n v="46"/>
    <n v="16"/>
    <n v="186.75"/>
    <n v="16"/>
    <n v="27.5"/>
    <n v="171"/>
    <n v="115.6374269005848"/>
    <n v="14"/>
    <n v="508"/>
    <n v="172"/>
    <n v="136"/>
    <n v="0.91489361702127658"/>
    <n v="86"/>
    <n v="73"/>
    <n v="0.45744680851063829"/>
    <n v="11"/>
    <n v="0.7857142857142857"/>
    <n v="0"/>
    <n v="0"/>
    <n v="27"/>
    <n v="0.15697674418604651"/>
    <n v="17"/>
    <n v="9.8837209302325577E-2"/>
    <n v="0"/>
    <n v="0"/>
    <n v="2"/>
    <n v="1.0638297872340425E-2"/>
    <n v="0"/>
    <n v="0"/>
    <n v="2"/>
    <n v="2.1860465116279069"/>
    <n v="86"/>
    <n v="1"/>
    <n v="0"/>
  </r>
  <r>
    <n v="2017"/>
    <x v="0"/>
    <x v="6"/>
    <s v="PICIN"/>
    <x v="181"/>
    <n v="179"/>
    <n v="156"/>
    <n v="11"/>
    <n v="179"/>
    <n v="13.46927374301676"/>
    <n v="0"/>
    <n v="0"/>
    <n v="0"/>
    <n v="0"/>
    <n v="0"/>
    <n v="128"/>
    <n v="25"/>
    <n v="65"/>
    <n v="37"/>
    <n v="2"/>
    <n v="141.5"/>
    <n v="0"/>
    <n v="0"/>
    <n v="173"/>
    <n v="120.02312138728324"/>
    <n v="3"/>
    <n v="222"/>
    <n v="176"/>
    <n v="144"/>
    <n v="0.98324022346368711"/>
    <n v="113"/>
    <n v="114"/>
    <n v="0.63128491620111726"/>
    <n v="0"/>
    <n v="0"/>
    <n v="1"/>
    <n v="0.33333333333333331"/>
    <n v="19"/>
    <n v="0.10795454545454546"/>
    <n v="17"/>
    <n v="9.6590909090909088E-2"/>
    <n v="0"/>
    <n v="0"/>
    <n v="0"/>
    <n v="0"/>
    <n v="0"/>
    <n v="0"/>
    <n v="6"/>
    <n v="1.7378640776699028"/>
    <n v="103"/>
    <n v="0"/>
    <n v="0"/>
  </r>
  <r>
    <n v="2017"/>
    <x v="0"/>
    <x v="6"/>
    <s v="&lt;NONE&gt;"/>
    <x v="33"/>
    <n v="178"/>
    <n v="109"/>
    <n v="7"/>
    <n v="125"/>
    <n v="10"/>
    <n v="0"/>
    <n v="0"/>
    <n v="0"/>
    <n v="0"/>
    <n v="0"/>
    <n v="19"/>
    <n v="26"/>
    <n v="1"/>
    <n v="12"/>
    <n v="0"/>
    <n v="0"/>
    <n v="0"/>
    <n v="0"/>
    <n v="37"/>
    <n v="135.37837837837839"/>
    <n v="1"/>
    <n v="220"/>
    <n v="88"/>
    <n v="187"/>
    <n v="0.4943820224719101"/>
    <n v="17"/>
    <n v="89"/>
    <n v="9.5505617977528087E-2"/>
    <n v="1"/>
    <n v="1"/>
    <n v="0"/>
    <n v="0"/>
    <n v="9"/>
    <n v="0.10227272727272728"/>
    <n v="5"/>
    <n v="5.6818181818181816E-2"/>
    <n v="0"/>
    <n v="0"/>
    <n v="0"/>
    <n v="0"/>
    <n v="2"/>
    <n v="3"/>
    <n v="71"/>
    <n v="1.3484848484848484"/>
    <n v="132"/>
    <n v="0"/>
    <n v="0"/>
  </r>
  <r>
    <n v="2017"/>
    <x v="0"/>
    <x v="6"/>
    <s v="KUETO"/>
    <x v="182"/>
    <n v="172"/>
    <n v="165"/>
    <n v="7"/>
    <n v="172"/>
    <n v="9.3779069767441854"/>
    <n v="0"/>
    <n v="0"/>
    <n v="0"/>
    <n v="0"/>
    <n v="0"/>
    <n v="126"/>
    <n v="14"/>
    <n v="24"/>
    <n v="37"/>
    <n v="7"/>
    <n v="354.14285714285717"/>
    <n v="4"/>
    <n v="26.25"/>
    <n v="162"/>
    <n v="92.166666666666671"/>
    <n v="6"/>
    <n v="285"/>
    <n v="164"/>
    <n v="110"/>
    <n v="0.95348837209302328"/>
    <n v="78"/>
    <n v="75"/>
    <n v="0.45348837209302323"/>
    <n v="3"/>
    <n v="0.5"/>
    <n v="0"/>
    <n v="0"/>
    <n v="25"/>
    <n v="0.1524390243902439"/>
    <n v="25"/>
    <n v="0.1524390243902439"/>
    <n v="0"/>
    <n v="0"/>
    <n v="0"/>
    <n v="0"/>
    <n v="0"/>
    <n v="1"/>
    <n v="4"/>
    <n v="1.8494623655913978"/>
    <n v="93"/>
    <n v="3"/>
    <n v="113"/>
  </r>
  <r>
    <n v="2017"/>
    <x v="0"/>
    <x v="6"/>
    <s v="GADCH"/>
    <x v="130"/>
    <n v="171"/>
    <n v="138"/>
    <n v="7"/>
    <n v="171"/>
    <n v="9.9415204678362574"/>
    <n v="2"/>
    <n v="1.1695906432748537E-2"/>
    <n v="0"/>
    <n v="0"/>
    <n v="0"/>
    <n v="154"/>
    <n v="17"/>
    <n v="55"/>
    <n v="82"/>
    <n v="97"/>
    <n v="163.76288659793815"/>
    <n v="88"/>
    <n v="30.988636363636363"/>
    <n v="65"/>
    <n v="159.06153846153848"/>
    <n v="81"/>
    <n v="479"/>
    <n v="68"/>
    <n v="203"/>
    <n v="0.39766081871345027"/>
    <n v="8"/>
    <n v="71"/>
    <n v="4.6783625730994149E-2"/>
    <n v="45"/>
    <n v="0.55555555555555558"/>
    <n v="5"/>
    <n v="6.1728395061728392E-2"/>
    <n v="27"/>
    <n v="0.39705882352941174"/>
    <n v="8"/>
    <n v="0.11764705882352941"/>
    <n v="0"/>
    <n v="0"/>
    <n v="0"/>
    <n v="0"/>
    <n v="0"/>
    <n v="0"/>
    <n v="6"/>
    <n v="1.71"/>
    <n v="100"/>
    <n v="32"/>
    <n v="60"/>
  </r>
  <r>
    <n v="2017"/>
    <x v="0"/>
    <x v="6"/>
    <s v="FUDAN"/>
    <x v="124"/>
    <n v="169"/>
    <n v="159"/>
    <n v="6"/>
    <n v="169"/>
    <n v="8.2899408284023668"/>
    <n v="0"/>
    <n v="0"/>
    <n v="0"/>
    <n v="0"/>
    <n v="0"/>
    <n v="127"/>
    <n v="18"/>
    <n v="37"/>
    <n v="38"/>
    <n v="10"/>
    <n v="151.69999999999999"/>
    <n v="10"/>
    <n v="7.6"/>
    <n v="155"/>
    <n v="86.361290322580643"/>
    <n v="9"/>
    <n v="468"/>
    <n v="158"/>
    <n v="111"/>
    <n v="0.9349112426035503"/>
    <n v="86"/>
    <n v="78"/>
    <n v="0.50887573964497046"/>
    <n v="4"/>
    <n v="0.44444444444444442"/>
    <n v="3"/>
    <n v="0.33333333333333331"/>
    <n v="24"/>
    <n v="0.15189873417721519"/>
    <n v="18"/>
    <n v="0.11392405063291139"/>
    <n v="0"/>
    <n v="0"/>
    <n v="1"/>
    <n v="5.9171597633136093E-3"/>
    <n v="0"/>
    <n v="0"/>
    <n v="2"/>
    <n v="1.9204545454545454"/>
    <n v="88"/>
    <n v="2"/>
    <n v="20"/>
  </r>
  <r>
    <n v="2017"/>
    <x v="0"/>
    <x v="6"/>
    <s v="DUBLA"/>
    <x v="183"/>
    <n v="165"/>
    <n v="150"/>
    <n v="7"/>
    <n v="164"/>
    <n v="9.9573170731707314"/>
    <n v="0"/>
    <n v="0"/>
    <n v="0"/>
    <n v="0"/>
    <n v="0"/>
    <n v="119"/>
    <n v="17"/>
    <n v="37"/>
    <n v="73"/>
    <n v="76"/>
    <n v="166.36842105263159"/>
    <n v="71"/>
    <n v="78.985915492957744"/>
    <n v="70"/>
    <n v="138.01428571428571"/>
    <n v="63"/>
    <n v="414"/>
    <n v="74"/>
    <n v="161"/>
    <n v="0.44848484848484849"/>
    <n v="27"/>
    <n v="45"/>
    <n v="0.16363636363636364"/>
    <n v="38"/>
    <n v="0.60317460317460314"/>
    <n v="6"/>
    <n v="9.5238095238095233E-2"/>
    <n v="13"/>
    <n v="0.17567567567567569"/>
    <n v="2"/>
    <n v="2.7027027027027029E-2"/>
    <n v="1"/>
    <n v="6.0606060606060606E-3"/>
    <n v="0"/>
    <n v="0"/>
    <n v="0"/>
    <n v="1"/>
    <n v="15"/>
    <n v="1.5865384615384615"/>
    <n v="104"/>
    <n v="19"/>
    <n v="22"/>
  </r>
  <r>
    <n v="2017"/>
    <x v="0"/>
    <x v="6"/>
    <s v="ROSJA"/>
    <x v="184"/>
    <n v="152"/>
    <n v="138"/>
    <n v="10"/>
    <n v="146"/>
    <n v="12.568493150684931"/>
    <n v="2"/>
    <n v="1.3698630136986301E-2"/>
    <n v="0"/>
    <n v="0"/>
    <n v="0"/>
    <n v="143"/>
    <n v="26"/>
    <n v="54"/>
    <n v="65"/>
    <n v="69"/>
    <n v="224.95652173913044"/>
    <n v="56"/>
    <n v="38.107142857142854"/>
    <n v="72"/>
    <n v="248.70833333333334"/>
    <n v="54"/>
    <n v="705"/>
    <n v="72"/>
    <n v="278"/>
    <n v="0.47368421052631576"/>
    <n v="5"/>
    <n v="194"/>
    <n v="3.2894736842105261E-2"/>
    <n v="32"/>
    <n v="0.59259259259259256"/>
    <n v="6"/>
    <n v="0.1111111111111111"/>
    <n v="23"/>
    <n v="0.31944444444444442"/>
    <n v="9"/>
    <n v="0.125"/>
    <n v="0"/>
    <n v="0"/>
    <n v="0"/>
    <n v="0"/>
    <n v="0"/>
    <n v="0"/>
    <n v="3"/>
    <n v="1.6888888888888889"/>
    <n v="90"/>
    <n v="19"/>
    <n v="23"/>
  </r>
  <r>
    <n v="2017"/>
    <x v="0"/>
    <x v="6"/>
    <s v="MACTR"/>
    <x v="185"/>
    <n v="147"/>
    <n v="137"/>
    <n v="9"/>
    <n v="147"/>
    <n v="11.4421768707483"/>
    <n v="0"/>
    <n v="0"/>
    <n v="0"/>
    <n v="0"/>
    <n v="0"/>
    <n v="123"/>
    <n v="22"/>
    <n v="36"/>
    <n v="90"/>
    <n v="51"/>
    <n v="194.11764705882354"/>
    <n v="42"/>
    <n v="60.404761904761905"/>
    <n v="82"/>
    <n v="229.64634146341464"/>
    <n v="42"/>
    <n v="468"/>
    <n v="86"/>
    <n v="266"/>
    <n v="0.58503401360544216"/>
    <n v="9"/>
    <n v="112"/>
    <n v="6.1224489795918366E-2"/>
    <n v="29"/>
    <n v="0.69047619047619047"/>
    <n v="6"/>
    <n v="0.14285714285714285"/>
    <n v="28"/>
    <n v="0.32558139534883723"/>
    <n v="15"/>
    <n v="0.1744186046511628"/>
    <n v="0"/>
    <n v="0"/>
    <n v="0"/>
    <n v="0"/>
    <n v="0"/>
    <n v="0"/>
    <n v="9"/>
    <n v="1.7093023255813953"/>
    <n v="86"/>
    <n v="9"/>
    <n v="246"/>
  </r>
  <r>
    <n v="2017"/>
    <x v="0"/>
    <x v="6"/>
    <s v="BABLI"/>
    <x v="133"/>
    <n v="144"/>
    <n v="130"/>
    <n v="7"/>
    <n v="144"/>
    <n v="9.5"/>
    <n v="0"/>
    <n v="0"/>
    <n v="0"/>
    <n v="0"/>
    <n v="0"/>
    <n v="110"/>
    <n v="19"/>
    <n v="42"/>
    <n v="43"/>
    <n v="30"/>
    <n v="224.96666666666667"/>
    <n v="27"/>
    <n v="51.629629629629626"/>
    <n v="113"/>
    <n v="110.64601769911505"/>
    <n v="24"/>
    <n v="498"/>
    <n v="114"/>
    <n v="131"/>
    <n v="0.79166666666666663"/>
    <n v="63"/>
    <n v="82"/>
    <n v="0.4375"/>
    <n v="12"/>
    <n v="0.5"/>
    <n v="3"/>
    <n v="0.125"/>
    <n v="17"/>
    <n v="0.14912280701754385"/>
    <n v="13"/>
    <n v="0.11403508771929824"/>
    <n v="0"/>
    <n v="0"/>
    <n v="0"/>
    <n v="0"/>
    <n v="1"/>
    <n v="0"/>
    <n v="1"/>
    <n v="2.0571428571428569"/>
    <n v="70"/>
    <n v="9"/>
    <n v="113"/>
  </r>
  <r>
    <n v="2017"/>
    <x v="0"/>
    <x v="6"/>
    <s v="GANLA"/>
    <x v="186"/>
    <n v="142"/>
    <n v="133"/>
    <n v="10"/>
    <n v="141"/>
    <n v="12.156028368794326"/>
    <n v="2"/>
    <n v="1.4184397163120567E-2"/>
    <n v="0"/>
    <n v="0"/>
    <n v="0"/>
    <n v="121"/>
    <n v="24"/>
    <n v="43"/>
    <n v="118"/>
    <n v="53"/>
    <n v="201.47169811320754"/>
    <n v="51"/>
    <n v="52.235294117647058"/>
    <n v="76"/>
    <n v="217.26315789473685"/>
    <n v="50"/>
    <n v="555"/>
    <n v="74"/>
    <n v="259"/>
    <n v="0.52112676056338025"/>
    <n v="2"/>
    <n v="396"/>
    <n v="1.4084507042253521E-2"/>
    <n v="29"/>
    <n v="0.57999999999999996"/>
    <n v="0"/>
    <n v="0"/>
    <n v="33"/>
    <n v="0.44594594594594594"/>
    <n v="4"/>
    <n v="5.4054054054054057E-2"/>
    <n v="0"/>
    <n v="0"/>
    <n v="0"/>
    <n v="0"/>
    <n v="0"/>
    <n v="0"/>
    <n v="5"/>
    <n v="1.6136363636363635"/>
    <n v="88"/>
    <n v="20"/>
    <n v="54"/>
  </r>
  <r>
    <n v="2017"/>
    <x v="0"/>
    <x v="6"/>
    <s v="AMNSI"/>
    <x v="187"/>
    <n v="142"/>
    <n v="131"/>
    <n v="10"/>
    <n v="141"/>
    <n v="12.226950354609929"/>
    <n v="2"/>
    <n v="1.4184397163120567E-2"/>
    <n v="0"/>
    <n v="0"/>
    <n v="0"/>
    <n v="135"/>
    <n v="23"/>
    <n v="42"/>
    <n v="101"/>
    <n v="89"/>
    <n v="244.88764044943821"/>
    <n v="69"/>
    <n v="81.159420289855078"/>
    <n v="50"/>
    <n v="211.74"/>
    <n v="72"/>
    <n v="534"/>
    <n v="51"/>
    <n v="247"/>
    <n v="0.35915492957746481"/>
    <n v="7"/>
    <n v="156"/>
    <n v="4.9295774647887321E-2"/>
    <n v="55"/>
    <n v="0.76388888888888884"/>
    <n v="8"/>
    <n v="0.1111111111111111"/>
    <n v="16"/>
    <n v="0.31372549019607843"/>
    <n v="7"/>
    <n v="0.13725490196078433"/>
    <n v="2"/>
    <n v="1.4084507042253521E-2"/>
    <n v="0"/>
    <n v="0"/>
    <n v="0"/>
    <n v="0"/>
    <n v="3"/>
    <n v="1.1639344262295082"/>
    <n v="122"/>
    <n v="9"/>
    <n v="23"/>
  </r>
  <r>
    <n v="2017"/>
    <x v="0"/>
    <x v="6"/>
    <s v="WALAY"/>
    <x v="125"/>
    <n v="138"/>
    <n v="127"/>
    <n v="9"/>
    <n v="136"/>
    <n v="11.014705882352942"/>
    <n v="0"/>
    <n v="0"/>
    <n v="0"/>
    <n v="0"/>
    <n v="0"/>
    <n v="131"/>
    <n v="20"/>
    <n v="47"/>
    <n v="64"/>
    <n v="59"/>
    <n v="174.13559322033899"/>
    <n v="49"/>
    <n v="34.387755102040813"/>
    <n v="73"/>
    <n v="186.67123287671234"/>
    <n v="44"/>
    <n v="551"/>
    <n v="73"/>
    <n v="216"/>
    <n v="0.52898550724637683"/>
    <n v="3"/>
    <n v="248"/>
    <n v="2.1739130434782608E-2"/>
    <n v="23"/>
    <n v="0.52272727272727271"/>
    <n v="1"/>
    <n v="2.2727272727272728E-2"/>
    <n v="22"/>
    <n v="0.30136986301369861"/>
    <n v="4"/>
    <n v="5.4794520547945202E-2"/>
    <n v="0"/>
    <n v="0"/>
    <n v="0"/>
    <n v="0"/>
    <n v="0"/>
    <n v="0"/>
    <n v="1"/>
    <n v="1.7250000000000001"/>
    <n v="80"/>
    <n v="30"/>
    <n v="30"/>
  </r>
  <r>
    <n v="2017"/>
    <x v="0"/>
    <x v="6"/>
    <s v="DIAVA"/>
    <x v="188"/>
    <n v="135"/>
    <n v="127"/>
    <n v="12"/>
    <n v="135"/>
    <n v="15.555555555555555"/>
    <n v="2"/>
    <n v="1.4814814814814815E-2"/>
    <n v="0"/>
    <n v="0"/>
    <n v="0"/>
    <n v="125"/>
    <n v="29"/>
    <n v="47"/>
    <n v="114"/>
    <n v="83"/>
    <n v="244.65060240963857"/>
    <n v="73"/>
    <n v="80.739726027397253"/>
    <n v="41"/>
    <n v="341.6829268292683"/>
    <n v="64"/>
    <n v="691"/>
    <n v="42"/>
    <n v="396"/>
    <n v="0.31111111111111112"/>
    <n v="4"/>
    <n v="182"/>
    <n v="2.9629629629629631E-2"/>
    <n v="45"/>
    <n v="0.703125"/>
    <n v="7"/>
    <n v="0.109375"/>
    <n v="14"/>
    <n v="0.33333333333333331"/>
    <n v="10"/>
    <n v="0.23809523809523808"/>
    <n v="0"/>
    <n v="0"/>
    <n v="0"/>
    <n v="0"/>
    <n v="0"/>
    <n v="0"/>
    <n v="6"/>
    <n v="1.6265060240963856"/>
    <n v="83"/>
    <n v="23"/>
    <n v="91"/>
  </r>
  <r>
    <n v="2017"/>
    <x v="0"/>
    <x v="6"/>
    <s v="LEBD1"/>
    <x v="189"/>
    <n v="135"/>
    <n v="117"/>
    <n v="7"/>
    <n v="135"/>
    <n v="9.2370370370370374"/>
    <n v="6"/>
    <n v="4.4444444444444446E-2"/>
    <n v="0"/>
    <n v="0"/>
    <n v="0"/>
    <n v="127"/>
    <n v="19"/>
    <n v="44"/>
    <n v="89"/>
    <n v="78"/>
    <n v="173.07692307692307"/>
    <n v="66"/>
    <n v="46.68181818181818"/>
    <n v="54"/>
    <n v="190.83333333333334"/>
    <n v="63"/>
    <n v="517"/>
    <n v="53"/>
    <n v="232"/>
    <n v="0.3925925925925926"/>
    <n v="3"/>
    <n v="198"/>
    <n v="2.2222222222222223E-2"/>
    <n v="51"/>
    <n v="0.80952380952380953"/>
    <n v="4"/>
    <n v="6.3492063492063489E-2"/>
    <n v="27"/>
    <n v="0.50943396226415094"/>
    <n v="6"/>
    <n v="0.11320754716981132"/>
    <n v="1"/>
    <n v="7.4074074074074077E-3"/>
    <n v="0"/>
    <n v="0"/>
    <n v="0"/>
    <n v="0"/>
    <n v="4"/>
    <n v="1.7763157894736843"/>
    <n v="76"/>
    <n v="60"/>
    <n v="99"/>
  </r>
  <r>
    <n v="2017"/>
    <x v="0"/>
    <x v="6"/>
    <s v="CRUED"/>
    <x v="190"/>
    <n v="127"/>
    <n v="119"/>
    <n v="25"/>
    <n v="122"/>
    <n v="16.196721311475411"/>
    <n v="3"/>
    <n v="2.4590163934426229E-2"/>
    <n v="0"/>
    <n v="0"/>
    <n v="0"/>
    <n v="121"/>
    <n v="27"/>
    <n v="43"/>
    <n v="97"/>
    <n v="62"/>
    <n v="210.03225806451613"/>
    <n v="56"/>
    <n v="43.857142857142854"/>
    <n v="56"/>
    <n v="264.03571428571428"/>
    <n v="45"/>
    <n v="640"/>
    <n v="59"/>
    <n v="314"/>
    <n v="0.46456692913385828"/>
    <n v="4"/>
    <n v="209"/>
    <n v="3.1496062992125984E-2"/>
    <n v="32"/>
    <n v="0.71111111111111114"/>
    <n v="6"/>
    <n v="0.13333333333333333"/>
    <n v="36"/>
    <n v="0.61016949152542377"/>
    <n v="16"/>
    <n v="0.2711864406779661"/>
    <n v="0"/>
    <n v="0"/>
    <n v="0"/>
    <n v="0"/>
    <n v="0"/>
    <n v="1"/>
    <n v="1"/>
    <n v="1.8142857142857143"/>
    <n v="70"/>
    <n v="19"/>
    <n v="66"/>
  </r>
  <r>
    <n v="2017"/>
    <x v="0"/>
    <x v="6"/>
    <s v="NIMMA"/>
    <x v="122"/>
    <n v="119"/>
    <n v="115"/>
    <n v="7"/>
    <n v="118"/>
    <n v="9.5423728813559325"/>
    <n v="0"/>
    <n v="0"/>
    <n v="0"/>
    <n v="0"/>
    <n v="0"/>
    <n v="99"/>
    <n v="23"/>
    <n v="36"/>
    <n v="70"/>
    <n v="20"/>
    <n v="195.95"/>
    <n v="20"/>
    <n v="11.1"/>
    <n v="97"/>
    <n v="158.27835051546393"/>
    <n v="18"/>
    <n v="520"/>
    <n v="99"/>
    <n v="179"/>
    <n v="0.83193277310924374"/>
    <n v="38"/>
    <n v="110"/>
    <n v="0.31932773109243695"/>
    <n v="7"/>
    <n v="0.3888888888888889"/>
    <n v="6"/>
    <n v="0.33333333333333331"/>
    <n v="20"/>
    <n v="0.20202020202020202"/>
    <n v="14"/>
    <n v="0.14141414141414141"/>
    <n v="0"/>
    <n v="0"/>
    <n v="0"/>
    <n v="0"/>
    <n v="0"/>
    <n v="0"/>
    <n v="3"/>
    <n v="1.803030303030303"/>
    <n v="66"/>
    <n v="18"/>
    <n v="30"/>
  </r>
  <r>
    <n v="2017"/>
    <x v="0"/>
    <x v="6"/>
    <s v="FREPEG"/>
    <x v="191"/>
    <n v="111"/>
    <n v="108"/>
    <n v="6"/>
    <n v="111"/>
    <n v="9.1801801801801801"/>
    <n v="0"/>
    <n v="0"/>
    <n v="0"/>
    <n v="0"/>
    <n v="0"/>
    <n v="83"/>
    <n v="22"/>
    <n v="47"/>
    <n v="27"/>
    <n v="2"/>
    <n v="213.5"/>
    <n v="1"/>
    <n v="4"/>
    <n v="109"/>
    <n v="99.761467889908261"/>
    <n v="1"/>
    <n v="177"/>
    <n v="109"/>
    <n v="131"/>
    <n v="0.98198198198198194"/>
    <n v="68"/>
    <n v="97"/>
    <n v="0.61261261261261257"/>
    <n v="2"/>
    <n v="0"/>
    <n v="1"/>
    <n v="1"/>
    <n v="19"/>
    <n v="0.1743119266055046"/>
    <n v="11"/>
    <n v="0.10091743119266056"/>
    <n v="0"/>
    <n v="0"/>
    <n v="0"/>
    <n v="0"/>
    <n v="0"/>
    <n v="0"/>
    <n v="0"/>
    <n v="1.4605263157894737"/>
    <n v="76"/>
    <n v="1"/>
    <n v="6"/>
  </r>
  <r>
    <n v="2017"/>
    <x v="0"/>
    <x v="6"/>
    <s v="AMIKE"/>
    <x v="128"/>
    <n v="103"/>
    <n v="93"/>
    <n v="11"/>
    <n v="103"/>
    <n v="13.485436893203884"/>
    <n v="2"/>
    <n v="1.9417475728155338E-2"/>
    <n v="0"/>
    <n v="0"/>
    <n v="0"/>
    <n v="100"/>
    <n v="22"/>
    <n v="31"/>
    <n v="107"/>
    <n v="57"/>
    <n v="214.2982456140351"/>
    <n v="47"/>
    <n v="74.723404255319153"/>
    <n v="45"/>
    <n v="220.51111111111112"/>
    <n v="37"/>
    <n v="660"/>
    <n v="45"/>
    <n v="257"/>
    <n v="0.43689320388349512"/>
    <n v="4"/>
    <n v="130"/>
    <n v="3.8834951456310676E-2"/>
    <n v="31"/>
    <n v="0.83783783783783783"/>
    <n v="8"/>
    <n v="0.21621621621621623"/>
    <n v="15"/>
    <n v="0.33333333333333331"/>
    <n v="1"/>
    <n v="2.2222222222222223E-2"/>
    <n v="1"/>
    <n v="9.7087378640776691E-3"/>
    <n v="0"/>
    <n v="0"/>
    <n v="0"/>
    <n v="0"/>
    <n v="6"/>
    <n v="1.6349206349206349"/>
    <n v="63"/>
    <n v="16"/>
    <n v="68"/>
  </r>
  <r>
    <n v="2017"/>
    <x v="0"/>
    <x v="6"/>
    <s v="BANPU"/>
    <x v="167"/>
    <n v="103"/>
    <n v="95"/>
    <n v="7"/>
    <n v="102"/>
    <n v="9.1372549019607838"/>
    <n v="0"/>
    <n v="0"/>
    <n v="0"/>
    <n v="0"/>
    <n v="0"/>
    <n v="91"/>
    <n v="17"/>
    <n v="21"/>
    <n v="77"/>
    <n v="46"/>
    <n v="145.84782608695653"/>
    <n v="45"/>
    <n v="43.444444444444443"/>
    <n v="53"/>
    <n v="166.90566037735849"/>
    <n v="40"/>
    <n v="445"/>
    <n v="54"/>
    <n v="215"/>
    <n v="0.52427184466019416"/>
    <n v="2"/>
    <n v="122"/>
    <n v="1.9417475728155338E-2"/>
    <n v="20"/>
    <n v="0.5"/>
    <n v="5"/>
    <n v="0.125"/>
    <n v="23"/>
    <n v="0.42592592592592593"/>
    <n v="4"/>
    <n v="7.407407407407407E-2"/>
    <n v="0"/>
    <n v="0"/>
    <n v="0"/>
    <n v="0"/>
    <n v="0"/>
    <n v="0"/>
    <n v="6"/>
    <n v="1.7758620689655173"/>
    <n v="58"/>
    <n v="12"/>
    <n v="19"/>
  </r>
  <r>
    <n v="2017"/>
    <x v="0"/>
    <x v="6"/>
    <s v="MARD1"/>
    <x v="31"/>
    <n v="96"/>
    <n v="93"/>
    <n v="9"/>
    <n v="96"/>
    <n v="11.21875"/>
    <n v="2"/>
    <n v="2.0833333333333332E-2"/>
    <n v="0"/>
    <n v="0"/>
    <n v="0"/>
    <n v="95"/>
    <n v="19"/>
    <n v="22"/>
    <n v="84"/>
    <n v="55"/>
    <n v="168.54545454545453"/>
    <n v="50"/>
    <n v="21.58"/>
    <n v="40"/>
    <n v="163.05000000000001"/>
    <n v="38"/>
    <n v="655"/>
    <n v="39"/>
    <n v="204"/>
    <n v="0.40625"/>
    <n v="0"/>
    <n v="0"/>
    <n v="0"/>
    <n v="25"/>
    <n v="0.65789473684210531"/>
    <n v="3"/>
    <n v="7.8947368421052627E-2"/>
    <n v="16"/>
    <n v="0.41025641025641024"/>
    <n v="5"/>
    <n v="0.12820512820512819"/>
    <n v="0"/>
    <n v="0"/>
    <n v="0"/>
    <n v="0"/>
    <n v="0"/>
    <n v="0"/>
    <n v="0"/>
    <n v="1.7142857142857142"/>
    <n v="56"/>
    <n v="14"/>
    <n v="34"/>
  </r>
  <r>
    <n v="2017"/>
    <x v="0"/>
    <x v="6"/>
    <s v="MACRE"/>
    <x v="192"/>
    <n v="91"/>
    <n v="87"/>
    <n v="11"/>
    <n v="91"/>
    <n v="14.274725274725276"/>
    <n v="0"/>
    <n v="0"/>
    <n v="0"/>
    <n v="0"/>
    <n v="0"/>
    <n v="80"/>
    <n v="18"/>
    <n v="24"/>
    <n v="63"/>
    <n v="38"/>
    <n v="171.57894736842104"/>
    <n v="35"/>
    <n v="67.085714285714289"/>
    <n v="44"/>
    <n v="197.68181818181819"/>
    <n v="28"/>
    <n v="509"/>
    <n v="49"/>
    <n v="223"/>
    <n v="0.53846153846153844"/>
    <n v="5"/>
    <n v="242"/>
    <n v="5.4945054945054944E-2"/>
    <n v="18"/>
    <n v="0.6428571428571429"/>
    <n v="2"/>
    <n v="7.1428571428571425E-2"/>
    <n v="15"/>
    <n v="0.30612244897959184"/>
    <n v="5"/>
    <n v="0.10204081632653061"/>
    <n v="1"/>
    <n v="1.098901098901099E-2"/>
    <n v="0"/>
    <n v="0"/>
    <n v="0"/>
    <n v="0"/>
    <n v="5"/>
    <n v="1.4444444444444444"/>
    <n v="63"/>
    <n v="7"/>
    <n v="29"/>
  </r>
  <r>
    <n v="2017"/>
    <x v="0"/>
    <x v="6"/>
    <s v="WILSC"/>
    <x v="131"/>
    <n v="91"/>
    <n v="73"/>
    <n v="9"/>
    <n v="90"/>
    <n v="12.4"/>
    <n v="0"/>
    <n v="0"/>
    <n v="0"/>
    <n v="0"/>
    <n v="0"/>
    <n v="57"/>
    <n v="20"/>
    <n v="15"/>
    <n v="69"/>
    <n v="25"/>
    <n v="232.6"/>
    <n v="22"/>
    <n v="28.636363636363637"/>
    <n v="52"/>
    <n v="149.21153846153845"/>
    <n v="21"/>
    <n v="683"/>
    <n v="59"/>
    <n v="167"/>
    <n v="0.64835164835164838"/>
    <n v="26"/>
    <n v="84"/>
    <n v="0.2857142857142857"/>
    <n v="11"/>
    <n v="0.52380952380952384"/>
    <n v="2"/>
    <n v="9.5238095238095233E-2"/>
    <n v="11"/>
    <n v="0.1864406779661017"/>
    <n v="6"/>
    <n v="0.10169491525423729"/>
    <n v="0"/>
    <n v="0"/>
    <n v="0"/>
    <n v="0"/>
    <n v="0"/>
    <n v="0"/>
    <n v="11"/>
    <n v="1.6545454545454545"/>
    <n v="55"/>
    <n v="2"/>
    <n v="42"/>
  </r>
  <r>
    <n v="2017"/>
    <x v="0"/>
    <x v="6"/>
    <s v="STORI"/>
    <x v="117"/>
    <n v="88"/>
    <n v="79"/>
    <n v="7"/>
    <n v="87"/>
    <n v="8.7816091954022983"/>
    <n v="2"/>
    <n v="2.2988505747126436E-2"/>
    <n v="0"/>
    <n v="0"/>
    <n v="0"/>
    <n v="82"/>
    <n v="17"/>
    <n v="15"/>
    <n v="66"/>
    <n v="55"/>
    <n v="133.8909090909091"/>
    <n v="51"/>
    <n v="38.921568627450981"/>
    <n v="27"/>
    <n v="181.33333333333334"/>
    <n v="53"/>
    <n v="474"/>
    <n v="29"/>
    <n v="223"/>
    <n v="0.32954545454545453"/>
    <n v="2"/>
    <n v="122"/>
    <n v="2.2727272727272728E-2"/>
    <n v="30"/>
    <n v="0.56603773584905659"/>
    <n v="4"/>
    <n v="7.5471698113207544E-2"/>
    <n v="14"/>
    <n v="0.48275862068965519"/>
    <n v="6"/>
    <n v="0.20689655172413793"/>
    <n v="0"/>
    <n v="0"/>
    <n v="0"/>
    <n v="0"/>
    <n v="0"/>
    <n v="0"/>
    <n v="1"/>
    <n v="1.6603773584905661"/>
    <n v="53"/>
    <n v="13"/>
    <n v="137"/>
  </r>
  <r>
    <n v="2017"/>
    <x v="0"/>
    <x v="6"/>
    <s v="WAXJE"/>
    <x v="171"/>
    <n v="83"/>
    <n v="80"/>
    <n v="6"/>
    <n v="83"/>
    <n v="9.3975903614457827"/>
    <n v="0"/>
    <n v="0"/>
    <n v="0"/>
    <n v="0"/>
    <n v="0"/>
    <n v="28"/>
    <n v="13"/>
    <n v="11"/>
    <n v="17"/>
    <n v="5"/>
    <n v="190"/>
    <n v="3"/>
    <n v="2.6666666666666665"/>
    <n v="68"/>
    <n v="58.323529411764703"/>
    <n v="5"/>
    <n v="607"/>
    <n v="73"/>
    <n v="84"/>
    <n v="0.87951807228915657"/>
    <n v="56"/>
    <n v="60"/>
    <n v="0.67469879518072284"/>
    <n v="1"/>
    <n v="0.2"/>
    <n v="0"/>
    <n v="0"/>
    <n v="4"/>
    <n v="5.4794520547945202E-2"/>
    <n v="0"/>
    <n v="0"/>
    <n v="0"/>
    <n v="0"/>
    <n v="0"/>
    <n v="0"/>
    <n v="0"/>
    <n v="0"/>
    <n v="12"/>
    <n v="1.7659574468085106"/>
    <n v="47"/>
    <n v="0"/>
    <n v="0"/>
  </r>
  <r>
    <n v="2017"/>
    <x v="0"/>
    <x v="6"/>
    <s v="ROKAB"/>
    <x v="193"/>
    <n v="80"/>
    <n v="75"/>
    <n v="6"/>
    <n v="80"/>
    <n v="8.4"/>
    <n v="2"/>
    <n v="2.5000000000000001E-2"/>
    <n v="0"/>
    <n v="0"/>
    <n v="0"/>
    <n v="74"/>
    <n v="17"/>
    <n v="25"/>
    <n v="87"/>
    <n v="50"/>
    <n v="200.5"/>
    <n v="44"/>
    <n v="39.75"/>
    <n v="26"/>
    <n v="242.80769230769232"/>
    <n v="40"/>
    <n v="576"/>
    <n v="24"/>
    <n v="291"/>
    <n v="0.3"/>
    <n v="0"/>
    <n v="0"/>
    <n v="0"/>
    <n v="28"/>
    <n v="0.7"/>
    <n v="1"/>
    <n v="2.5000000000000001E-2"/>
    <n v="10"/>
    <n v="0.41666666666666669"/>
    <n v="2"/>
    <n v="8.3333333333333329E-2"/>
    <n v="0"/>
    <n v="0"/>
    <n v="0"/>
    <n v="0"/>
    <n v="0"/>
    <n v="0"/>
    <n v="1"/>
    <n v="1.2698412698412698"/>
    <n v="63"/>
    <n v="3"/>
    <n v="12"/>
  </r>
  <r>
    <n v="2017"/>
    <x v="0"/>
    <x v="6"/>
    <s v="RUBJO"/>
    <x v="194"/>
    <n v="80"/>
    <n v="72"/>
    <n v="6"/>
    <n v="80"/>
    <n v="7.65"/>
    <n v="0"/>
    <n v="0"/>
    <n v="0"/>
    <n v="0"/>
    <n v="0"/>
    <n v="71"/>
    <n v="18"/>
    <n v="22"/>
    <n v="73"/>
    <n v="51"/>
    <n v="158.49019607843138"/>
    <n v="45"/>
    <n v="10.933333333333334"/>
    <n v="26"/>
    <n v="200.53846153846155"/>
    <n v="39"/>
    <n v="498"/>
    <n v="25"/>
    <n v="198"/>
    <n v="0.3125"/>
    <n v="4"/>
    <n v="74"/>
    <n v="0.05"/>
    <n v="28"/>
    <n v="0.71794871794871795"/>
    <n v="5"/>
    <n v="0.12820512820512819"/>
    <n v="8"/>
    <n v="0.32"/>
    <n v="3"/>
    <n v="0.12"/>
    <n v="0"/>
    <n v="0"/>
    <n v="0"/>
    <n v="0"/>
    <n v="0"/>
    <n v="0"/>
    <n v="1"/>
    <n v="1.4545454545454546"/>
    <n v="55"/>
    <n v="7"/>
    <n v="27"/>
  </r>
  <r>
    <n v="2017"/>
    <x v="0"/>
    <x v="6"/>
    <s v="MASBE"/>
    <x v="118"/>
    <n v="73"/>
    <n v="71"/>
    <n v="5"/>
    <n v="72"/>
    <n v="7.5"/>
    <n v="2"/>
    <n v="2.7777777777777776E-2"/>
    <n v="0"/>
    <n v="0"/>
    <n v="0"/>
    <n v="67"/>
    <n v="16"/>
    <n v="25"/>
    <n v="104"/>
    <n v="33"/>
    <n v="164.03030303030303"/>
    <n v="30"/>
    <n v="25.3"/>
    <n v="40"/>
    <n v="221.97499999999999"/>
    <n v="27"/>
    <n v="448"/>
    <n v="40"/>
    <n v="250"/>
    <n v="0.54794520547945202"/>
    <n v="1"/>
    <n v="415"/>
    <n v="1.3698630136986301E-2"/>
    <n v="15"/>
    <n v="0.55555555555555558"/>
    <n v="3"/>
    <n v="0.1111111111111111"/>
    <n v="16"/>
    <n v="0.4"/>
    <n v="5"/>
    <n v="0.125"/>
    <n v="0"/>
    <n v="0"/>
    <n v="0"/>
    <n v="0"/>
    <n v="0"/>
    <n v="1"/>
    <n v="0"/>
    <n v="1.5869565217391304"/>
    <n v="46"/>
    <n v="11"/>
    <n v="41"/>
  </r>
  <r>
    <n v="2017"/>
    <x v="0"/>
    <x v="6"/>
    <s v="WEBAM"/>
    <x v="195"/>
    <n v="71"/>
    <n v="67"/>
    <n v="6"/>
    <n v="71"/>
    <n v="7.774647887323944"/>
    <n v="0"/>
    <n v="0"/>
    <n v="0"/>
    <n v="0"/>
    <n v="0"/>
    <n v="64"/>
    <n v="19"/>
    <n v="14"/>
    <n v="104"/>
    <n v="33"/>
    <n v="245.09090909090909"/>
    <n v="30"/>
    <n v="37.266666666666666"/>
    <n v="33"/>
    <n v="256.030303030303"/>
    <n v="31"/>
    <n v="470"/>
    <n v="35"/>
    <n v="315"/>
    <n v="0.49295774647887325"/>
    <n v="2"/>
    <n v="182"/>
    <n v="2.8169014084507043E-2"/>
    <n v="12"/>
    <n v="0.38709677419354838"/>
    <n v="2"/>
    <n v="6.4516129032258063E-2"/>
    <n v="11"/>
    <n v="0.31428571428571428"/>
    <n v="5"/>
    <n v="0.14285714285714285"/>
    <n v="0"/>
    <n v="0"/>
    <n v="0"/>
    <n v="0"/>
    <n v="0"/>
    <n v="0"/>
    <n v="2"/>
    <n v="1.1833333333333333"/>
    <n v="60"/>
    <n v="6"/>
    <n v="32"/>
  </r>
  <r>
    <n v="2017"/>
    <x v="0"/>
    <x v="6"/>
    <s v="BENAD"/>
    <x v="196"/>
    <n v="70"/>
    <n v="64"/>
    <n v="7"/>
    <n v="70"/>
    <n v="9.0142857142857142"/>
    <n v="0"/>
    <n v="0"/>
    <n v="0"/>
    <n v="0"/>
    <n v="0"/>
    <n v="67"/>
    <n v="26"/>
    <n v="22"/>
    <n v="133"/>
    <n v="36"/>
    <n v="258.72222222222223"/>
    <n v="21"/>
    <n v="112"/>
    <n v="32"/>
    <n v="283.53125"/>
    <n v="33"/>
    <n v="703"/>
    <n v="31"/>
    <n v="309"/>
    <n v="0.44285714285714284"/>
    <n v="0"/>
    <n v="0"/>
    <n v="0"/>
    <n v="20"/>
    <n v="0.60606060606060608"/>
    <n v="1"/>
    <n v="3.0303030303030304E-2"/>
    <n v="19"/>
    <n v="0.61290322580645162"/>
    <n v="2"/>
    <n v="6.4516129032258063E-2"/>
    <n v="0"/>
    <n v="0"/>
    <n v="0"/>
    <n v="0"/>
    <n v="0"/>
    <n v="0"/>
    <n v="2"/>
    <n v="1.320754716981132"/>
    <n v="53"/>
    <n v="18"/>
    <n v="128"/>
  </r>
  <r>
    <n v="2017"/>
    <x v="0"/>
    <x v="6"/>
    <s v="LEOLE"/>
    <x v="197"/>
    <n v="64"/>
    <n v="61"/>
    <n v="8"/>
    <n v="64"/>
    <n v="10.078125"/>
    <n v="0"/>
    <n v="0"/>
    <n v="0"/>
    <n v="0"/>
    <n v="0"/>
    <n v="62"/>
    <n v="21"/>
    <n v="19"/>
    <n v="144"/>
    <n v="40"/>
    <n v="229.9"/>
    <n v="35"/>
    <n v="76.457142857142856"/>
    <n v="22"/>
    <n v="231.45454545454547"/>
    <n v="34"/>
    <n v="643"/>
    <n v="24"/>
    <n v="256"/>
    <n v="0.375"/>
    <n v="0"/>
    <n v="0"/>
    <n v="0"/>
    <n v="30"/>
    <n v="0.88235294117647056"/>
    <n v="6"/>
    <n v="0.17647058823529413"/>
    <n v="9"/>
    <n v="0.375"/>
    <n v="1"/>
    <n v="4.1666666666666664E-2"/>
    <n v="0"/>
    <n v="0"/>
    <n v="0"/>
    <n v="0"/>
    <n v="0"/>
    <n v="1"/>
    <n v="1"/>
    <n v="1.2075471698113207"/>
    <n v="53"/>
    <n v="12"/>
    <n v="66"/>
  </r>
  <r>
    <n v="2017"/>
    <x v="0"/>
    <x v="6"/>
    <s v="BALLBE"/>
    <x v="198"/>
    <n v="61"/>
    <n v="58"/>
    <n v="8"/>
    <n v="61"/>
    <n v="10.737704918032787"/>
    <n v="0"/>
    <n v="0"/>
    <n v="0"/>
    <n v="0"/>
    <n v="0"/>
    <n v="53"/>
    <n v="21"/>
    <n v="13"/>
    <n v="103"/>
    <n v="34"/>
    <n v="216.3235294117647"/>
    <n v="33"/>
    <n v="33.060606060606062"/>
    <n v="23"/>
    <n v="157.13043478260869"/>
    <n v="28"/>
    <n v="542"/>
    <n v="26"/>
    <n v="203"/>
    <n v="0.42622950819672129"/>
    <n v="3"/>
    <n v="67"/>
    <n v="4.9180327868852458E-2"/>
    <n v="16"/>
    <n v="0.5714285714285714"/>
    <n v="1"/>
    <n v="3.5714285714285712E-2"/>
    <n v="7"/>
    <n v="0.26923076923076922"/>
    <n v="3"/>
    <n v="0.11538461538461539"/>
    <n v="0"/>
    <n v="0"/>
    <n v="0"/>
    <n v="0"/>
    <n v="0"/>
    <n v="0"/>
    <n v="3"/>
    <n v="1.6486486486486487"/>
    <n v="37"/>
    <n v="27"/>
    <n v="66"/>
  </r>
  <r>
    <n v="2017"/>
    <x v="0"/>
    <x v="6"/>
    <s v="CRUCH"/>
    <x v="116"/>
    <n v="55"/>
    <n v="53"/>
    <n v="5"/>
    <n v="55"/>
    <n v="7.6181818181818182"/>
    <n v="0"/>
    <n v="0"/>
    <n v="0"/>
    <n v="0"/>
    <n v="0"/>
    <n v="43"/>
    <n v="32"/>
    <n v="19"/>
    <n v="69"/>
    <n v="2"/>
    <n v="248.5"/>
    <n v="2"/>
    <n v="52.5"/>
    <n v="53"/>
    <n v="144.45283018867926"/>
    <n v="2"/>
    <n v="442"/>
    <n v="53"/>
    <n v="169"/>
    <n v="0.96363636363636362"/>
    <n v="28"/>
    <n v="123"/>
    <n v="0.50909090909090904"/>
    <n v="1"/>
    <n v="0.5"/>
    <n v="0"/>
    <n v="0"/>
    <n v="12"/>
    <n v="0.22641509433962265"/>
    <n v="4"/>
    <n v="7.5471698113207544E-2"/>
    <n v="0"/>
    <n v="0"/>
    <n v="0"/>
    <n v="0"/>
    <n v="0"/>
    <n v="0"/>
    <n v="0"/>
    <n v="1.4473684210526316"/>
    <n v="38"/>
    <n v="1"/>
    <n v="1"/>
  </r>
  <r>
    <n v="2017"/>
    <x v="0"/>
    <x v="6"/>
    <s v="HAMOT"/>
    <x v="199"/>
    <n v="48"/>
    <n v="45"/>
    <n v="9"/>
    <n v="48"/>
    <n v="10.8125"/>
    <n v="0"/>
    <n v="0"/>
    <n v="0"/>
    <n v="0"/>
    <n v="0"/>
    <n v="44"/>
    <n v="17"/>
    <n v="19"/>
    <n v="64"/>
    <n v="18"/>
    <n v="185.5"/>
    <n v="14"/>
    <n v="23.571428571428573"/>
    <n v="27"/>
    <n v="298.7037037037037"/>
    <n v="15"/>
    <n v="628"/>
    <n v="29"/>
    <n v="304"/>
    <n v="0.60416666666666663"/>
    <n v="3"/>
    <n v="255"/>
    <n v="6.25E-2"/>
    <n v="9"/>
    <n v="0.6"/>
    <n v="0"/>
    <n v="0"/>
    <n v="8"/>
    <n v="0.27586206896551724"/>
    <n v="3"/>
    <n v="0.10344827586206896"/>
    <n v="0"/>
    <n v="0"/>
    <n v="0"/>
    <n v="0"/>
    <n v="1"/>
    <n v="0"/>
    <n v="1"/>
    <n v="1.0909090909090908"/>
    <n v="44"/>
    <n v="2"/>
    <n v="70"/>
  </r>
  <r>
    <n v="2017"/>
    <x v="0"/>
    <x v="6"/>
    <s v="KALPO"/>
    <x v="200"/>
    <n v="48"/>
    <n v="43"/>
    <n v="7"/>
    <n v="48"/>
    <n v="9.8958333333333339"/>
    <n v="0"/>
    <n v="0"/>
    <n v="0"/>
    <n v="0"/>
    <n v="0"/>
    <n v="44"/>
    <n v="18"/>
    <n v="12"/>
    <n v="70"/>
    <n v="24"/>
    <n v="191.375"/>
    <n v="13"/>
    <n v="36.769230769230766"/>
    <n v="21"/>
    <n v="207.1904761904762"/>
    <n v="19"/>
    <n v="526"/>
    <n v="23"/>
    <n v="256"/>
    <n v="0.47916666666666669"/>
    <n v="0"/>
    <n v="0"/>
    <n v="0"/>
    <n v="14"/>
    <n v="0.73684210526315785"/>
    <n v="2"/>
    <n v="0.10526315789473684"/>
    <n v="9"/>
    <n v="0.39130434782608697"/>
    <n v="3"/>
    <n v="0.13043478260869565"/>
    <n v="0"/>
    <n v="0"/>
    <n v="0"/>
    <n v="0"/>
    <n v="0"/>
    <n v="0"/>
    <n v="0"/>
    <n v="1.1162790697674418"/>
    <n v="43"/>
    <n v="6"/>
    <n v="22"/>
  </r>
  <r>
    <n v="2017"/>
    <x v="0"/>
    <x v="6"/>
    <s v="NORKY"/>
    <x v="114"/>
    <n v="42"/>
    <n v="41"/>
    <n v="3"/>
    <n v="42"/>
    <n v="5.833333333333333"/>
    <n v="0"/>
    <n v="0"/>
    <n v="0"/>
    <n v="0"/>
    <n v="0"/>
    <n v="40"/>
    <n v="14"/>
    <n v="11"/>
    <n v="87"/>
    <n v="28"/>
    <n v="179.07142857142858"/>
    <n v="25"/>
    <n v="44.6"/>
    <n v="13"/>
    <n v="178.84615384615384"/>
    <n v="28"/>
    <n v="451"/>
    <n v="13"/>
    <n v="214"/>
    <n v="0.30952380952380953"/>
    <n v="0"/>
    <n v="0"/>
    <n v="0"/>
    <n v="12"/>
    <n v="0.42857142857142855"/>
    <n v="0"/>
    <n v="0"/>
    <n v="8"/>
    <n v="0.61538461538461542"/>
    <n v="1"/>
    <n v="7.6923076923076927E-2"/>
    <n v="0"/>
    <n v="0"/>
    <n v="0"/>
    <n v="0"/>
    <n v="0"/>
    <n v="0"/>
    <n v="0"/>
    <n v="1.6153846153846154"/>
    <n v="26"/>
    <n v="14"/>
    <n v="131"/>
  </r>
  <r>
    <n v="2017"/>
    <x v="0"/>
    <x v="6"/>
    <s v="POLCA"/>
    <x v="54"/>
    <n v="42"/>
    <n v="35"/>
    <n v="6"/>
    <n v="42"/>
    <n v="10.80952380952381"/>
    <n v="0"/>
    <n v="0"/>
    <n v="0"/>
    <n v="0"/>
    <n v="0"/>
    <n v="27"/>
    <n v="18"/>
    <n v="7"/>
    <n v="119"/>
    <n v="17"/>
    <n v="203.76470588235293"/>
    <n v="15"/>
    <n v="71.599999999999994"/>
    <n v="16"/>
    <n v="115.75"/>
    <n v="14"/>
    <n v="678"/>
    <n v="20"/>
    <n v="146"/>
    <n v="0.47619047619047616"/>
    <n v="6"/>
    <n v="60"/>
    <n v="0.14285714285714285"/>
    <n v="9"/>
    <n v="0.6428571428571429"/>
    <n v="0"/>
    <n v="0"/>
    <n v="3"/>
    <n v="0.15"/>
    <n v="2"/>
    <n v="0.1"/>
    <n v="0"/>
    <n v="0"/>
    <n v="0"/>
    <n v="0"/>
    <n v="0"/>
    <n v="0"/>
    <n v="4"/>
    <n v="1.6153846153846154"/>
    <n v="26"/>
    <n v="6"/>
    <n v="51"/>
  </r>
  <r>
    <n v="2017"/>
    <x v="0"/>
    <x v="6"/>
    <s v="ACOIS"/>
    <x v="201"/>
    <n v="38"/>
    <n v="35"/>
    <n v="8"/>
    <n v="38"/>
    <n v="11.184210526315789"/>
    <n v="0"/>
    <n v="0"/>
    <n v="0"/>
    <n v="0"/>
    <n v="0"/>
    <n v="34"/>
    <n v="21"/>
    <n v="9"/>
    <n v="109"/>
    <n v="15"/>
    <n v="190.33333333333334"/>
    <n v="14"/>
    <n v="21.642857142857142"/>
    <n v="19"/>
    <n v="274.42105263157896"/>
    <n v="14"/>
    <n v="365"/>
    <n v="21"/>
    <n v="297"/>
    <n v="0.55263157894736847"/>
    <n v="1"/>
    <n v="91"/>
    <n v="2.6315789473684209E-2"/>
    <n v="9"/>
    <n v="0.6428571428571429"/>
    <n v="1"/>
    <n v="7.1428571428571425E-2"/>
    <n v="8"/>
    <n v="0.38095238095238093"/>
    <n v="2"/>
    <n v="9.5238095238095233E-2"/>
    <n v="0"/>
    <n v="0"/>
    <n v="0"/>
    <n v="0"/>
    <n v="0"/>
    <n v="0"/>
    <n v="1"/>
    <n v="1.1515151515151516"/>
    <n v="33"/>
    <n v="0"/>
    <n v="0"/>
  </r>
  <r>
    <n v="2017"/>
    <x v="0"/>
    <x v="6"/>
    <s v="NECDA"/>
    <x v="83"/>
    <n v="36"/>
    <n v="36"/>
    <n v="10"/>
    <n v="36"/>
    <n v="13.833333333333334"/>
    <n v="0"/>
    <n v="0"/>
    <n v="0"/>
    <n v="0"/>
    <n v="0"/>
    <n v="30"/>
    <n v="23"/>
    <n v="4"/>
    <n v="38"/>
    <n v="17"/>
    <n v="160.23529411764707"/>
    <n v="17"/>
    <n v="64.941176470588232"/>
    <n v="16"/>
    <n v="139.9375"/>
    <n v="11"/>
    <n v="376"/>
    <n v="18"/>
    <n v="183"/>
    <n v="0.5"/>
    <n v="5"/>
    <n v="66"/>
    <n v="0.1388888888888889"/>
    <n v="4"/>
    <n v="0.36363636363636365"/>
    <n v="0"/>
    <n v="0"/>
    <n v="5"/>
    <n v="0.27777777777777779"/>
    <n v="2"/>
    <n v="0.1111111111111111"/>
    <n v="0"/>
    <n v="0"/>
    <n v="0"/>
    <n v="0"/>
    <n v="0"/>
    <n v="0"/>
    <n v="3"/>
    <n v="2"/>
    <n v="18"/>
    <n v="3"/>
    <n v="30"/>
  </r>
  <r>
    <n v="2017"/>
    <x v="0"/>
    <x v="6"/>
    <s v="ADAGU"/>
    <x v="202"/>
    <n v="34"/>
    <n v="29"/>
    <n v="13"/>
    <n v="34"/>
    <n v="15.970588235294118"/>
    <n v="2"/>
    <n v="5.8823529411764705E-2"/>
    <n v="0"/>
    <n v="0"/>
    <n v="0"/>
    <n v="32"/>
    <n v="36"/>
    <n v="15"/>
    <n v="175"/>
    <n v="11"/>
    <n v="109.36363636363636"/>
    <n v="10"/>
    <n v="104.9"/>
    <n v="22"/>
    <n v="227.13636363636363"/>
    <n v="10"/>
    <n v="329"/>
    <n v="23"/>
    <n v="276"/>
    <n v="0.67647058823529416"/>
    <n v="0"/>
    <n v="0"/>
    <n v="0"/>
    <n v="3"/>
    <n v="0.3"/>
    <n v="0"/>
    <n v="0"/>
    <n v="9"/>
    <n v="0.39130434782608697"/>
    <n v="2"/>
    <n v="8.6956521739130432E-2"/>
    <n v="0"/>
    <n v="0"/>
    <n v="0"/>
    <n v="0"/>
    <n v="0"/>
    <n v="0"/>
    <n v="0"/>
    <n v="1.7"/>
    <n v="20"/>
    <n v="0"/>
    <n v="0"/>
  </r>
  <r>
    <n v="2017"/>
    <x v="0"/>
    <x v="6"/>
    <s v="HASKE"/>
    <x v="203"/>
    <n v="34"/>
    <n v="8"/>
    <n v="8"/>
    <n v="34"/>
    <n v="16.382352941176471"/>
    <n v="0"/>
    <n v="0"/>
    <n v="0"/>
    <n v="0"/>
    <n v="0"/>
    <n v="22"/>
    <n v="51"/>
    <n v="4"/>
    <n v="53"/>
    <n v="0"/>
    <n v="0"/>
    <n v="0"/>
    <n v="0"/>
    <n v="34"/>
    <n v="87.32352941176471"/>
    <n v="0"/>
    <n v="0"/>
    <n v="34"/>
    <n v="117"/>
    <n v="1"/>
    <n v="17"/>
    <n v="86"/>
    <n v="0.5"/>
    <n v="0"/>
    <n v="0"/>
    <n v="0"/>
    <n v="0"/>
    <n v="1"/>
    <n v="2.9411764705882353E-2"/>
    <n v="0"/>
    <n v="0"/>
    <n v="1"/>
    <n v="2.9411764705882353E-2"/>
    <n v="0"/>
    <n v="0"/>
    <n v="0"/>
    <n v="1"/>
    <n v="0"/>
    <n v="1.5454545454545454"/>
    <n v="22"/>
    <n v="0"/>
    <n v="0"/>
  </r>
  <r>
    <n v="2017"/>
    <x v="0"/>
    <x v="6"/>
    <s v="CHAMA2"/>
    <x v="115"/>
    <n v="32"/>
    <n v="32"/>
    <n v="21"/>
    <n v="32"/>
    <n v="22.34375"/>
    <n v="0"/>
    <n v="0"/>
    <n v="0"/>
    <n v="0"/>
    <n v="0"/>
    <n v="32"/>
    <n v="28"/>
    <n v="20"/>
    <n v="144"/>
    <n v="14"/>
    <n v="311.35714285714283"/>
    <n v="13"/>
    <n v="71.538461538461533"/>
    <n v="14"/>
    <n v="275.64285714285717"/>
    <n v="16"/>
    <n v="675"/>
    <n v="14"/>
    <n v="343"/>
    <n v="0.4375"/>
    <n v="0"/>
    <n v="0"/>
    <n v="0"/>
    <n v="9"/>
    <n v="0.5625"/>
    <n v="5"/>
    <n v="0.3125"/>
    <n v="6"/>
    <n v="0.42857142857142855"/>
    <n v="5"/>
    <n v="0.35714285714285715"/>
    <n v="0"/>
    <n v="0"/>
    <n v="0"/>
    <n v="0"/>
    <n v="0"/>
    <n v="0"/>
    <n v="0"/>
    <n v="1.6842105263157894"/>
    <n v="19"/>
    <n v="0"/>
    <n v="0"/>
  </r>
  <r>
    <n v="2017"/>
    <x v="0"/>
    <x v="6"/>
    <s v="HARDM"/>
    <x v="134"/>
    <n v="32"/>
    <n v="30"/>
    <n v="9"/>
    <n v="32"/>
    <n v="11.84375"/>
    <n v="0"/>
    <n v="0"/>
    <n v="0"/>
    <n v="0"/>
    <n v="0"/>
    <n v="31"/>
    <n v="24"/>
    <n v="9"/>
    <n v="76"/>
    <n v="12"/>
    <n v="179.16666666666666"/>
    <n v="12"/>
    <n v="24.333333333333332"/>
    <n v="20"/>
    <n v="202.75"/>
    <n v="11"/>
    <n v="447"/>
    <n v="20"/>
    <n v="256"/>
    <n v="0.625"/>
    <n v="0"/>
    <n v="0"/>
    <n v="0"/>
    <n v="5"/>
    <n v="0.45454545454545453"/>
    <n v="2"/>
    <n v="0.18181818181818182"/>
    <n v="12"/>
    <n v="0.6"/>
    <n v="0"/>
    <n v="0"/>
    <n v="0"/>
    <n v="0"/>
    <n v="0"/>
    <n v="0"/>
    <n v="0"/>
    <n v="0"/>
    <n v="0"/>
    <n v="1.6842105263157894"/>
    <n v="19"/>
    <n v="10"/>
    <n v="62"/>
  </r>
  <r>
    <n v="2017"/>
    <x v="0"/>
    <x v="6"/>
    <s v="OKUYA"/>
    <x v="204"/>
    <n v="25"/>
    <n v="25"/>
    <n v="9"/>
    <n v="25"/>
    <n v="10.32"/>
    <n v="0"/>
    <n v="0"/>
    <n v="0"/>
    <n v="0"/>
    <n v="0"/>
    <n v="23"/>
    <n v="23"/>
    <n v="5"/>
    <n v="86"/>
    <n v="20"/>
    <n v="146.35"/>
    <n v="16"/>
    <n v="15.9375"/>
    <n v="3"/>
    <n v="229.33333333333334"/>
    <n v="17"/>
    <n v="542"/>
    <n v="4"/>
    <n v="209"/>
    <n v="0.16"/>
    <n v="0"/>
    <n v="0"/>
    <n v="0"/>
    <n v="6"/>
    <n v="0.35294117647058826"/>
    <n v="0"/>
    <n v="0"/>
    <n v="1"/>
    <n v="0.25"/>
    <n v="0"/>
    <n v="0"/>
    <n v="0"/>
    <n v="0"/>
    <n v="0"/>
    <n v="0"/>
    <n v="0"/>
    <n v="0"/>
    <n v="0"/>
    <n v="1.5625"/>
    <n v="16"/>
    <n v="13"/>
    <n v="33"/>
  </r>
  <r>
    <n v="2017"/>
    <x v="0"/>
    <x v="6"/>
    <s v="TEAAM"/>
    <x v="205"/>
    <n v="17"/>
    <n v="4"/>
    <n v="7"/>
    <n v="17"/>
    <n v="11.058823529411764"/>
    <n v="0"/>
    <n v="0"/>
    <n v="0"/>
    <n v="0"/>
    <n v="0"/>
    <n v="9"/>
    <n v="33"/>
    <n v="4"/>
    <n v="40"/>
    <n v="0"/>
    <n v="0"/>
    <n v="0"/>
    <n v="0"/>
    <n v="16"/>
    <n v="122.4375"/>
    <n v="0"/>
    <n v="0"/>
    <n v="16"/>
    <n v="156"/>
    <n v="0.94117647058823528"/>
    <n v="7"/>
    <n v="137"/>
    <n v="0.41176470588235292"/>
    <n v="0"/>
    <n v="0"/>
    <n v="0"/>
    <n v="0"/>
    <n v="0"/>
    <n v="0"/>
    <n v="0"/>
    <n v="0"/>
    <n v="0"/>
    <n v="0"/>
    <n v="0"/>
    <n v="0"/>
    <n v="0"/>
    <n v="0"/>
    <n v="0"/>
    <n v="1.3076923076923077"/>
    <n v="13"/>
    <n v="0"/>
    <n v="0"/>
  </r>
  <r>
    <n v="2017"/>
    <x v="0"/>
    <x v="6"/>
    <s v="BERJEF"/>
    <x v="206"/>
    <n v="16"/>
    <n v="2"/>
    <n v="4"/>
    <n v="16"/>
    <n v="10.25"/>
    <n v="0"/>
    <n v="0"/>
    <n v="0"/>
    <n v="0"/>
    <n v="0"/>
    <n v="10"/>
    <n v="41"/>
    <n v="3"/>
    <n v="58"/>
    <n v="0"/>
    <n v="0"/>
    <n v="0"/>
    <n v="0"/>
    <n v="14"/>
    <n v="119.42857142857143"/>
    <n v="0"/>
    <n v="0"/>
    <n v="15"/>
    <n v="114"/>
    <n v="0.9375"/>
    <n v="9"/>
    <n v="104"/>
    <n v="0.5625"/>
    <n v="0"/>
    <n v="0"/>
    <n v="0"/>
    <n v="0"/>
    <n v="0"/>
    <n v="0"/>
    <n v="1"/>
    <n v="6.6666666666666666E-2"/>
    <n v="0"/>
    <n v="0"/>
    <n v="1"/>
    <n v="6.25E-2"/>
    <n v="0"/>
    <n v="0"/>
    <n v="0"/>
    <n v="1.3333333333333333"/>
    <n v="12"/>
    <n v="0"/>
    <n v="0"/>
  </r>
  <r>
    <n v="2017"/>
    <x v="0"/>
    <x v="6"/>
    <s v="WILJA1"/>
    <x v="207"/>
    <n v="13"/>
    <n v="13"/>
    <n v="422"/>
    <n v="13"/>
    <n v="424.46153846153845"/>
    <n v="2"/>
    <n v="0.15384615384615385"/>
    <n v="0"/>
    <n v="0"/>
    <n v="0"/>
    <n v="13"/>
    <n v="39"/>
    <n v="0"/>
    <n v="0"/>
    <n v="10"/>
    <n v="13.5"/>
    <n v="9"/>
    <n v="86.666666666666671"/>
    <n v="3"/>
    <n v="6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.0833333333333333"/>
    <n v="12"/>
    <n v="0"/>
    <n v="0"/>
  </r>
  <r>
    <n v="2017"/>
    <x v="0"/>
    <x v="6"/>
    <s v="GOOGA"/>
    <x v="208"/>
    <n v="12"/>
    <n v="12"/>
    <n v="18"/>
    <n v="12"/>
    <n v="20.666666666666668"/>
    <n v="0"/>
    <n v="0"/>
    <n v="0"/>
    <n v="0"/>
    <n v="0"/>
    <n v="12"/>
    <n v="18"/>
    <n v="6"/>
    <n v="77"/>
    <n v="9"/>
    <n v="200.77777777777777"/>
    <n v="9"/>
    <n v="50.888888888888886"/>
    <n v="3"/>
    <n v="397.66666666666669"/>
    <n v="5"/>
    <n v="711"/>
    <n v="2"/>
    <n v="192"/>
    <n v="0.16666666666666666"/>
    <n v="0"/>
    <n v="0"/>
    <n v="0"/>
    <n v="4"/>
    <n v="0.8"/>
    <n v="2"/>
    <n v="0.4"/>
    <n v="2"/>
    <n v="1"/>
    <n v="1"/>
    <n v="0.5"/>
    <n v="0"/>
    <n v="0"/>
    <n v="0"/>
    <n v="0"/>
    <n v="0"/>
    <n v="0"/>
    <n v="0"/>
    <n v="1.3333333333333333"/>
    <n v="9"/>
    <n v="0"/>
    <n v="0"/>
  </r>
  <r>
    <n v="2017"/>
    <x v="0"/>
    <x v="6"/>
    <s v="CABRO1"/>
    <x v="209"/>
    <n v="11"/>
    <n v="0"/>
    <n v="0"/>
    <n v="11"/>
    <n v="13.545454545454545"/>
    <n v="0"/>
    <n v="0"/>
    <n v="0"/>
    <n v="0"/>
    <n v="0"/>
    <n v="4"/>
    <n v="46"/>
    <n v="2"/>
    <n v="21"/>
    <n v="0"/>
    <n v="0"/>
    <n v="0"/>
    <n v="0"/>
    <n v="11"/>
    <n v="110.45454545454545"/>
    <n v="0"/>
    <n v="0"/>
    <n v="11"/>
    <n v="140"/>
    <n v="1"/>
    <n v="4"/>
    <n v="122"/>
    <n v="0.36363636363636365"/>
    <n v="0"/>
    <n v="0"/>
    <n v="0"/>
    <n v="0"/>
    <n v="0"/>
    <n v="0"/>
    <n v="0"/>
    <n v="0"/>
    <n v="0"/>
    <n v="0"/>
    <n v="0"/>
    <n v="0"/>
    <n v="0"/>
    <n v="0"/>
    <n v="0"/>
    <n v="1.1000000000000001"/>
    <n v="10"/>
    <n v="0"/>
    <n v="0"/>
  </r>
  <r>
    <n v="2017"/>
    <x v="0"/>
    <x v="6"/>
    <s v="FGUSL"/>
    <x v="210"/>
    <n v="10"/>
    <n v="1"/>
    <n v="13"/>
    <n v="10"/>
    <n v="8.1999999999999993"/>
    <n v="0"/>
    <n v="0"/>
    <n v="0"/>
    <n v="0"/>
    <n v="0"/>
    <n v="4"/>
    <n v="49"/>
    <n v="1"/>
    <n v="6"/>
    <n v="0"/>
    <n v="0"/>
    <n v="0"/>
    <n v="0"/>
    <n v="9"/>
    <n v="74.222222222222229"/>
    <n v="0"/>
    <n v="0"/>
    <n v="10"/>
    <n v="101"/>
    <n v="1"/>
    <n v="6"/>
    <n v="115"/>
    <n v="0.6"/>
    <n v="0"/>
    <n v="0"/>
    <n v="0"/>
    <n v="0"/>
    <n v="0"/>
    <n v="0"/>
    <n v="0"/>
    <n v="0"/>
    <n v="0"/>
    <n v="0"/>
    <n v="0"/>
    <n v="0"/>
    <n v="0"/>
    <n v="1"/>
    <n v="0"/>
    <n v="1"/>
    <n v="10"/>
    <n v="0"/>
    <n v="0"/>
  </r>
  <r>
    <n v="2017"/>
    <x v="0"/>
    <x v="6"/>
    <s v="KRANI"/>
    <x v="211"/>
    <n v="9"/>
    <n v="9"/>
    <n v="2"/>
    <n v="9"/>
    <n v="3.8888888888888888"/>
    <n v="2"/>
    <n v="0.22222222222222221"/>
    <n v="0"/>
    <n v="0"/>
    <n v="0"/>
    <n v="9"/>
    <n v="14"/>
    <n v="1"/>
    <n v="16"/>
    <n v="2"/>
    <n v="129"/>
    <n v="0"/>
    <n v="0"/>
    <n v="7"/>
    <n v="346.57142857142856"/>
    <n v="2"/>
    <n v="632"/>
    <n v="6"/>
    <n v="276"/>
    <n v="0.66666666666666663"/>
    <n v="0"/>
    <n v="0"/>
    <n v="0"/>
    <n v="1"/>
    <n v="0.5"/>
    <n v="0"/>
    <n v="0"/>
    <n v="1"/>
    <n v="0.16666666666666666"/>
    <n v="1"/>
    <n v="0.16666666666666666"/>
    <n v="0"/>
    <n v="0"/>
    <n v="0"/>
    <n v="0"/>
    <n v="0"/>
    <n v="0"/>
    <n v="1"/>
    <n v="1.5"/>
    <n v="6"/>
    <n v="0"/>
    <n v="0"/>
  </r>
  <r>
    <n v="2017"/>
    <x v="0"/>
    <x v="6"/>
    <s v="ELASH"/>
    <x v="212"/>
    <n v="7"/>
    <n v="7"/>
    <n v="417"/>
    <n v="7"/>
    <n v="420"/>
    <n v="0"/>
    <n v="0"/>
    <n v="0"/>
    <n v="0"/>
    <n v="0"/>
    <n v="7"/>
    <n v="57"/>
    <n v="2"/>
    <n v="102"/>
    <n v="6"/>
    <n v="76.166666666666671"/>
    <n v="3"/>
    <n v="8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7"/>
    <n v="0"/>
    <n v="0"/>
  </r>
  <r>
    <n v="2017"/>
    <x v="0"/>
    <x v="6"/>
    <s v="SETHA"/>
    <x v="213"/>
    <n v="6"/>
    <n v="6"/>
    <n v="793"/>
    <n v="6"/>
    <n v="795.5"/>
    <n v="0"/>
    <n v="0"/>
    <n v="0"/>
    <n v="0"/>
    <n v="0"/>
    <n v="6"/>
    <n v="24"/>
    <n v="0"/>
    <n v="0"/>
    <n v="2"/>
    <n v="9"/>
    <n v="2"/>
    <n v="41.5"/>
    <n v="3"/>
    <n v="13.333333333333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6"/>
    <n v="0"/>
    <n v="0"/>
  </r>
  <r>
    <n v="2017"/>
    <x v="0"/>
    <x v="6"/>
    <s v="PATBHU"/>
    <x v="214"/>
    <n v="1"/>
    <n v="1"/>
    <n v="28"/>
    <n v="1"/>
    <n v="30"/>
    <n v="0"/>
    <n v="0"/>
    <n v="0"/>
    <n v="0"/>
    <n v="0"/>
    <n v="1"/>
    <n v="4"/>
    <n v="0"/>
    <n v="0"/>
    <n v="0"/>
    <n v="0"/>
    <n v="1"/>
    <n v="88"/>
    <n v="0"/>
    <n v="0"/>
    <n v="1"/>
    <n v="355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6"/>
    <s v="PERDA1"/>
    <x v="215"/>
    <n v="1"/>
    <n v="1"/>
    <n v="1"/>
    <n v="1"/>
    <n v="2"/>
    <n v="0"/>
    <n v="0"/>
    <n v="0"/>
    <n v="0"/>
    <n v="0"/>
    <n v="1"/>
    <n v="18"/>
    <n v="0"/>
    <n v="0"/>
    <n v="1"/>
    <n v="143"/>
    <n v="1"/>
    <n v="5"/>
    <n v="0"/>
    <n v="0"/>
    <n v="1"/>
    <n v="4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7"/>
    <s v="BERJEF"/>
    <x v="206"/>
    <n v="263"/>
    <n v="94"/>
    <n v="3"/>
    <n v="263"/>
    <n v="8.5247148288973378"/>
    <n v="2"/>
    <n v="7.6045627376425855E-3"/>
    <n v="0"/>
    <n v="0"/>
    <n v="0"/>
    <n v="171"/>
    <n v="29"/>
    <n v="79"/>
    <n v="37"/>
    <n v="17"/>
    <n v="131.41176470588235"/>
    <n v="13"/>
    <n v="13.923076923076923"/>
    <n v="246"/>
    <n v="85.219512195121951"/>
    <n v="16"/>
    <n v="236"/>
    <n v="244"/>
    <n v="110"/>
    <n v="0.92775665399239549"/>
    <n v="128"/>
    <n v="86"/>
    <n v="0.48669201520912547"/>
    <n v="4"/>
    <n v="0.25"/>
    <n v="3"/>
    <n v="0.1875"/>
    <n v="7"/>
    <n v="2.8688524590163935E-2"/>
    <n v="8"/>
    <n v="3.2786885245901641E-2"/>
    <n v="11"/>
    <n v="4.1825095057034217E-2"/>
    <n v="11"/>
    <n v="4.1825095057034217E-2"/>
    <n v="0"/>
    <n v="0"/>
    <n v="0"/>
    <n v="2.2478632478632479"/>
    <n v="117"/>
    <n v="1"/>
    <n v="20"/>
  </r>
  <r>
    <n v="2017"/>
    <x v="0"/>
    <x v="7"/>
    <s v="HASKE"/>
    <x v="203"/>
    <n v="222"/>
    <n v="60"/>
    <n v="6"/>
    <n v="222"/>
    <n v="12.481981981981981"/>
    <n v="6"/>
    <n v="2.7027027027027029E-2"/>
    <n v="0"/>
    <n v="0"/>
    <n v="0"/>
    <n v="158"/>
    <n v="34"/>
    <n v="47"/>
    <n v="40"/>
    <n v="9"/>
    <n v="196.22222222222223"/>
    <n v="6"/>
    <n v="4.833333333333333"/>
    <n v="210"/>
    <n v="96.128571428571433"/>
    <n v="9"/>
    <n v="248"/>
    <n v="209"/>
    <n v="119"/>
    <n v="0.94144144144144148"/>
    <n v="74"/>
    <n v="102"/>
    <n v="0.33333333333333331"/>
    <n v="3"/>
    <n v="0.33333333333333331"/>
    <n v="2"/>
    <n v="0.22222222222222221"/>
    <n v="10"/>
    <n v="4.784688995215311E-2"/>
    <n v="6"/>
    <n v="2.8708133971291867E-2"/>
    <n v="13"/>
    <n v="5.8558558558558557E-2"/>
    <n v="8"/>
    <n v="3.6036036036036036E-2"/>
    <n v="0"/>
    <n v="1"/>
    <n v="0"/>
    <n v="1.6946564885496183"/>
    <n v="131"/>
    <n v="0"/>
    <n v="0"/>
  </r>
  <r>
    <n v="2017"/>
    <x v="0"/>
    <x v="7"/>
    <s v="FGUSL"/>
    <x v="210"/>
    <n v="162"/>
    <n v="59"/>
    <n v="6"/>
    <n v="162"/>
    <n v="9.5740740740740744"/>
    <n v="2"/>
    <n v="1.2345679012345678E-2"/>
    <n v="0"/>
    <n v="0"/>
    <n v="0"/>
    <n v="78"/>
    <n v="31"/>
    <n v="36"/>
    <n v="31"/>
    <n v="4"/>
    <n v="51.25"/>
    <n v="3"/>
    <n v="559"/>
    <n v="156"/>
    <n v="59.493589743589745"/>
    <n v="4"/>
    <n v="101"/>
    <n v="157"/>
    <n v="83"/>
    <n v="0.96913580246913578"/>
    <n v="85"/>
    <n v="78"/>
    <n v="0.52469135802469136"/>
    <n v="0"/>
    <n v="0"/>
    <n v="0"/>
    <n v="0"/>
    <n v="9"/>
    <n v="5.7324840764331211E-2"/>
    <n v="3"/>
    <n v="1.9108280254777069E-2"/>
    <n v="9"/>
    <n v="5.5555555555555552E-2"/>
    <n v="3"/>
    <n v="1.8518518518518517E-2"/>
    <n v="0"/>
    <n v="0"/>
    <n v="0"/>
    <n v="1.8837209302325582"/>
    <n v="86"/>
    <n v="0"/>
    <n v="0"/>
  </r>
  <r>
    <n v="2017"/>
    <x v="0"/>
    <x v="7"/>
    <s v="TEAAM"/>
    <x v="205"/>
    <n v="144"/>
    <n v="44"/>
    <n v="5"/>
    <n v="144"/>
    <n v="10.506944444444445"/>
    <n v="6"/>
    <n v="4.1666666666666664E-2"/>
    <n v="0"/>
    <n v="0"/>
    <n v="0"/>
    <n v="95"/>
    <n v="38"/>
    <n v="35"/>
    <n v="47"/>
    <n v="8"/>
    <n v="189.875"/>
    <n v="7"/>
    <n v="26.714285714285715"/>
    <n v="136"/>
    <n v="100.86764705882354"/>
    <n v="7"/>
    <n v="274"/>
    <n v="136"/>
    <n v="135"/>
    <n v="0.94444444444444442"/>
    <n v="71"/>
    <n v="113"/>
    <n v="0.49305555555555558"/>
    <n v="3"/>
    <n v="0.42857142857142855"/>
    <n v="2"/>
    <n v="0.2857142857142857"/>
    <n v="4"/>
    <n v="2.9411764705882353E-2"/>
    <n v="5"/>
    <n v="3.6764705882352942E-2"/>
    <n v="7"/>
    <n v="4.8611111111111112E-2"/>
    <n v="7"/>
    <n v="4.8611111111111112E-2"/>
    <n v="0"/>
    <n v="0"/>
    <n v="1"/>
    <n v="1.8227848101265822"/>
    <n v="79"/>
    <n v="0"/>
    <n v="0"/>
  </r>
  <r>
    <n v="2017"/>
    <x v="0"/>
    <x v="7"/>
    <s v="CABRO1"/>
    <x v="209"/>
    <n v="95"/>
    <n v="40"/>
    <n v="5"/>
    <n v="95"/>
    <n v="12.305263157894737"/>
    <n v="2"/>
    <n v="2.1052631578947368E-2"/>
    <n v="0"/>
    <n v="0"/>
    <n v="0"/>
    <n v="54"/>
    <n v="34"/>
    <n v="13"/>
    <n v="55"/>
    <n v="3"/>
    <n v="134.33333333333334"/>
    <n v="3"/>
    <n v="49"/>
    <n v="92"/>
    <n v="96.260869565217391"/>
    <n v="3"/>
    <n v="274"/>
    <n v="91"/>
    <n v="122"/>
    <n v="0.95789473684210524"/>
    <n v="47"/>
    <n v="98"/>
    <n v="0.49473684210526314"/>
    <n v="2"/>
    <n v="0.66666666666666663"/>
    <n v="0"/>
    <n v="0"/>
    <n v="3"/>
    <n v="3.2967032967032968E-2"/>
    <n v="2"/>
    <n v="2.197802197802198E-2"/>
    <n v="4"/>
    <n v="4.2105263157894736E-2"/>
    <n v="1"/>
    <n v="1.0526315789473684E-2"/>
    <n v="0"/>
    <n v="0"/>
    <n v="0"/>
    <n v="1.5079365079365079"/>
    <n v="63"/>
    <n v="0"/>
    <n v="0"/>
  </r>
  <r>
    <n v="2017"/>
    <x v="0"/>
    <x v="7"/>
    <s v="RUBJO"/>
    <x v="194"/>
    <n v="28"/>
    <n v="13"/>
    <n v="7"/>
    <n v="28"/>
    <n v="14.25"/>
    <n v="0"/>
    <n v="0"/>
    <n v="0"/>
    <n v="0"/>
    <n v="0"/>
    <n v="17"/>
    <n v="24"/>
    <n v="7"/>
    <n v="43"/>
    <n v="5"/>
    <n v="129.4"/>
    <n v="5"/>
    <n v="7.8"/>
    <n v="23"/>
    <n v="78.086956521739125"/>
    <n v="2"/>
    <n v="432"/>
    <n v="23"/>
    <n v="108"/>
    <n v="0.8214285714285714"/>
    <n v="17"/>
    <n v="92"/>
    <n v="0.6071428571428571"/>
    <n v="3"/>
    <n v="0"/>
    <n v="0"/>
    <n v="0"/>
    <n v="1"/>
    <n v="4.3478260869565216E-2"/>
    <n v="0"/>
    <n v="0"/>
    <n v="1"/>
    <n v="3.5714285714285712E-2"/>
    <n v="0"/>
    <n v="0"/>
    <n v="0"/>
    <n v="0"/>
    <n v="0"/>
    <n v="1.4736842105263157"/>
    <n v="19"/>
    <n v="0"/>
    <n v="0"/>
  </r>
  <r>
    <n v="2017"/>
    <x v="0"/>
    <x v="7"/>
    <s v="MACTR"/>
    <x v="185"/>
    <n v="24"/>
    <n v="13"/>
    <n v="5"/>
    <n v="24"/>
    <n v="8.2083333333333339"/>
    <n v="0"/>
    <n v="0"/>
    <n v="0"/>
    <n v="0"/>
    <n v="0"/>
    <n v="14"/>
    <n v="16"/>
    <n v="5"/>
    <n v="89"/>
    <n v="6"/>
    <n v="232.66666666666666"/>
    <n v="5"/>
    <n v="31.4"/>
    <n v="16"/>
    <n v="112.75"/>
    <n v="6"/>
    <n v="539"/>
    <n v="17"/>
    <n v="141"/>
    <n v="0.70833333333333337"/>
    <n v="6"/>
    <n v="77"/>
    <n v="0.25"/>
    <n v="2"/>
    <n v="0.33333333333333331"/>
    <n v="0"/>
    <n v="0"/>
    <n v="0"/>
    <n v="0"/>
    <n v="0"/>
    <n v="0"/>
    <n v="0"/>
    <n v="0"/>
    <n v="0"/>
    <n v="0"/>
    <n v="0"/>
    <n v="0"/>
    <n v="1"/>
    <n v="1.2"/>
    <n v="20"/>
    <n v="2"/>
    <n v="8"/>
  </r>
  <r>
    <n v="2017"/>
    <x v="0"/>
    <x v="7"/>
    <s v="BALLBE"/>
    <x v="198"/>
    <n v="18"/>
    <n v="13"/>
    <n v="6"/>
    <n v="18"/>
    <n v="7.2777777777777777"/>
    <n v="0"/>
    <n v="0"/>
    <n v="0"/>
    <n v="0"/>
    <n v="0"/>
    <n v="16"/>
    <n v="12"/>
    <n v="10"/>
    <n v="53"/>
    <n v="3"/>
    <n v="194.33333333333334"/>
    <n v="3"/>
    <n v="1.3333333333333333"/>
    <n v="14"/>
    <n v="219.71428571428572"/>
    <n v="2"/>
    <n v="446"/>
    <n v="14"/>
    <n v="211"/>
    <n v="0.77777777777777779"/>
    <n v="3"/>
    <n v="59"/>
    <n v="0.16666666666666666"/>
    <n v="0"/>
    <n v="0"/>
    <n v="0"/>
    <n v="0"/>
    <n v="1"/>
    <n v="7.1428571428571425E-2"/>
    <n v="3"/>
    <n v="0.21428571428571427"/>
    <n v="0"/>
    <n v="0"/>
    <n v="0"/>
    <n v="0"/>
    <n v="0"/>
    <n v="0"/>
    <n v="0"/>
    <n v="1.2857142857142858"/>
    <n v="13.999999999999998"/>
    <n v="3"/>
    <n v="63"/>
  </r>
  <r>
    <n v="2017"/>
    <x v="0"/>
    <x v="7"/>
    <s v="WALAY"/>
    <x v="125"/>
    <n v="18"/>
    <n v="11"/>
    <n v="6"/>
    <n v="18"/>
    <n v="12.222222222222221"/>
    <n v="0"/>
    <n v="0"/>
    <n v="0"/>
    <n v="0"/>
    <n v="0"/>
    <n v="12"/>
    <n v="21"/>
    <n v="6"/>
    <n v="25"/>
    <n v="0"/>
    <n v="0"/>
    <n v="0"/>
    <n v="0"/>
    <n v="18"/>
    <n v="98.888888888888886"/>
    <n v="0"/>
    <n v="0"/>
    <n v="18"/>
    <n v="127"/>
    <n v="1"/>
    <n v="5"/>
    <n v="73"/>
    <n v="0.27777777777777779"/>
    <n v="0"/>
    <n v="0"/>
    <n v="0"/>
    <n v="0"/>
    <n v="2"/>
    <n v="0.1111111111111111"/>
    <n v="2"/>
    <n v="0.1111111111111111"/>
    <n v="2"/>
    <n v="0.1111111111111111"/>
    <n v="1"/>
    <n v="5.5555555555555552E-2"/>
    <n v="0"/>
    <n v="0"/>
    <n v="0"/>
    <n v="1.8"/>
    <n v="10"/>
    <n v="0"/>
    <n v="0"/>
  </r>
  <r>
    <n v="2017"/>
    <x v="0"/>
    <x v="7"/>
    <s v="BANPU"/>
    <x v="167"/>
    <n v="13"/>
    <n v="5"/>
    <n v="15"/>
    <n v="13"/>
    <n v="12.76923076923077"/>
    <n v="0"/>
    <n v="0"/>
    <n v="0"/>
    <n v="0"/>
    <n v="0"/>
    <n v="11"/>
    <n v="40"/>
    <n v="0"/>
    <n v="0"/>
    <n v="0"/>
    <n v="0"/>
    <n v="0"/>
    <n v="0"/>
    <n v="13"/>
    <n v="109.92307692307692"/>
    <n v="0"/>
    <n v="0"/>
    <n v="13"/>
    <n v="165"/>
    <n v="1"/>
    <n v="4"/>
    <n v="128"/>
    <n v="0.30769230769230771"/>
    <n v="0"/>
    <n v="0"/>
    <n v="0"/>
    <n v="0"/>
    <n v="0"/>
    <n v="0"/>
    <n v="0"/>
    <n v="0"/>
    <n v="0"/>
    <n v="0"/>
    <n v="0"/>
    <n v="0"/>
    <n v="0"/>
    <n v="0"/>
    <n v="0"/>
    <n v="1.8571428571428572"/>
    <n v="7"/>
    <n v="0"/>
    <n v="0"/>
  </r>
  <r>
    <n v="2017"/>
    <x v="0"/>
    <x v="7"/>
    <s v="MACRE"/>
    <x v="192"/>
    <n v="12"/>
    <n v="9"/>
    <n v="12"/>
    <n v="12"/>
    <n v="11.916666666666666"/>
    <n v="0"/>
    <n v="0"/>
    <n v="0"/>
    <n v="0"/>
    <n v="0"/>
    <n v="10"/>
    <n v="18"/>
    <n v="1"/>
    <n v="89"/>
    <n v="4"/>
    <n v="174.25"/>
    <n v="4"/>
    <n v="55.25"/>
    <n v="8"/>
    <n v="112.125"/>
    <n v="3"/>
    <n v="648"/>
    <n v="8"/>
    <n v="140"/>
    <n v="0.66666666666666663"/>
    <n v="1"/>
    <n v="43"/>
    <n v="8.3333333333333329E-2"/>
    <n v="2"/>
    <n v="0.66666666666666663"/>
    <n v="0"/>
    <n v="0"/>
    <n v="1"/>
    <n v="0.125"/>
    <n v="1"/>
    <n v="0.125"/>
    <n v="2"/>
    <n v="0.16666666666666666"/>
    <n v="0"/>
    <n v="0"/>
    <n v="0"/>
    <n v="0"/>
    <n v="0"/>
    <n v="1.2"/>
    <n v="10"/>
    <n v="0"/>
    <n v="0"/>
  </r>
  <r>
    <n v="2017"/>
    <x v="0"/>
    <x v="7"/>
    <s v="&lt;NONE&gt;"/>
    <x v="33"/>
    <n v="9"/>
    <n v="1"/>
    <n v="1"/>
    <n v="7"/>
    <n v="5.8571428571428568"/>
    <n v="0"/>
    <n v="0"/>
    <n v="0"/>
    <n v="0"/>
    <n v="0"/>
    <n v="1"/>
    <n v="16"/>
    <n v="0"/>
    <n v="0"/>
    <n v="0"/>
    <n v="0"/>
    <n v="0"/>
    <n v="0"/>
    <n v="1"/>
    <n v="247"/>
    <n v="0"/>
    <n v="0"/>
    <n v="2"/>
    <n v="206"/>
    <n v="0.2222222222222222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9"/>
    <n v="0"/>
    <n v="0"/>
  </r>
  <r>
    <n v="2017"/>
    <x v="0"/>
    <x v="7"/>
    <s v="LEBD1"/>
    <x v="189"/>
    <n v="9"/>
    <n v="3"/>
    <n v="6"/>
    <n v="9"/>
    <n v="7.2222222222222223"/>
    <n v="0"/>
    <n v="0"/>
    <n v="0"/>
    <n v="0"/>
    <n v="0"/>
    <n v="4"/>
    <n v="15"/>
    <n v="2"/>
    <n v="32"/>
    <n v="1"/>
    <n v="77"/>
    <n v="1"/>
    <n v="40"/>
    <n v="8"/>
    <n v="82.5"/>
    <n v="1"/>
    <n v="329"/>
    <n v="8"/>
    <n v="104"/>
    <n v="0.88888888888888884"/>
    <n v="5"/>
    <n v="92"/>
    <n v="0.55555555555555558"/>
    <n v="0"/>
    <n v="0"/>
    <n v="0"/>
    <n v="0"/>
    <n v="0"/>
    <n v="0"/>
    <n v="1"/>
    <n v="0.125"/>
    <n v="0"/>
    <n v="0"/>
    <n v="1"/>
    <n v="0.1111111111111111"/>
    <n v="0"/>
    <n v="0"/>
    <n v="0"/>
    <n v="1.125"/>
    <n v="8"/>
    <n v="1"/>
    <n v="9"/>
  </r>
  <r>
    <n v="2017"/>
    <x v="0"/>
    <x v="7"/>
    <s v="ROSJA"/>
    <x v="184"/>
    <n v="8"/>
    <n v="6"/>
    <n v="8"/>
    <n v="8"/>
    <n v="12.25"/>
    <n v="0"/>
    <n v="0"/>
    <n v="0"/>
    <n v="0"/>
    <n v="0"/>
    <n v="7"/>
    <n v="36"/>
    <n v="5"/>
    <n v="86"/>
    <n v="3"/>
    <n v="159.33333333333334"/>
    <n v="3"/>
    <n v="8"/>
    <n v="5"/>
    <n v="265.2"/>
    <n v="2"/>
    <n v="326"/>
    <n v="5"/>
    <n v="295"/>
    <n v="0.625"/>
    <n v="2"/>
    <n v="170"/>
    <n v="0.25"/>
    <n v="0"/>
    <n v="0"/>
    <n v="0"/>
    <n v="0"/>
    <n v="1"/>
    <n v="0.2"/>
    <n v="1"/>
    <n v="0.2"/>
    <n v="0"/>
    <n v="0"/>
    <n v="1"/>
    <n v="0.125"/>
    <n v="0"/>
    <n v="1"/>
    <n v="0"/>
    <n v="1.1428571428571428"/>
    <n v="7"/>
    <n v="0"/>
    <n v="0"/>
  </r>
  <r>
    <n v="2017"/>
    <x v="0"/>
    <x v="7"/>
    <s v="VARAL1"/>
    <x v="216"/>
    <n v="8"/>
    <n v="0"/>
    <n v="0"/>
    <n v="8"/>
    <n v="7.125"/>
    <n v="0"/>
    <n v="0"/>
    <n v="0"/>
    <n v="0"/>
    <n v="0"/>
    <n v="3"/>
    <n v="24"/>
    <n v="2"/>
    <n v="108"/>
    <n v="1"/>
    <n v="291"/>
    <n v="1"/>
    <n v="2"/>
    <n v="7"/>
    <n v="64.285714285714292"/>
    <n v="1"/>
    <n v="329"/>
    <n v="7"/>
    <n v="90"/>
    <n v="0.875"/>
    <n v="5"/>
    <n v="79"/>
    <n v="0.625"/>
    <n v="0"/>
    <n v="0"/>
    <n v="1"/>
    <n v="1"/>
    <n v="0"/>
    <n v="0"/>
    <n v="0"/>
    <n v="0"/>
    <n v="0"/>
    <n v="0"/>
    <n v="1"/>
    <n v="0.125"/>
    <n v="0"/>
    <n v="0"/>
    <n v="0"/>
    <n v="2"/>
    <n v="4"/>
    <n v="0"/>
    <n v="0"/>
  </r>
  <r>
    <n v="2017"/>
    <x v="0"/>
    <x v="7"/>
    <s v="AMNSI"/>
    <x v="187"/>
    <n v="6"/>
    <n v="6"/>
    <n v="3"/>
    <n v="6"/>
    <n v="5"/>
    <n v="0"/>
    <n v="0"/>
    <n v="0"/>
    <n v="0"/>
    <n v="0"/>
    <n v="6"/>
    <n v="30"/>
    <n v="1"/>
    <n v="42"/>
    <n v="3"/>
    <n v="287"/>
    <n v="2"/>
    <n v="21"/>
    <n v="3"/>
    <n v="203.66666666666666"/>
    <n v="3"/>
    <n v="484"/>
    <n v="3"/>
    <n v="218"/>
    <n v="0.5"/>
    <n v="1"/>
    <n v="173"/>
    <n v="0.16666666666666666"/>
    <n v="1"/>
    <n v="0.33333333333333331"/>
    <n v="0"/>
    <n v="0"/>
    <n v="0"/>
    <n v="0"/>
    <n v="0"/>
    <n v="0"/>
    <n v="0"/>
    <n v="0"/>
    <n v="0"/>
    <n v="0"/>
    <n v="0"/>
    <n v="0"/>
    <n v="0"/>
    <n v="1"/>
    <n v="6"/>
    <n v="0"/>
    <n v="0"/>
  </r>
  <r>
    <n v="2017"/>
    <x v="0"/>
    <x v="7"/>
    <s v="AMIKE"/>
    <x v="128"/>
    <n v="5"/>
    <n v="2"/>
    <n v="5"/>
    <n v="5"/>
    <n v="17.600000000000001"/>
    <n v="0"/>
    <n v="0"/>
    <n v="0"/>
    <n v="0"/>
    <n v="0"/>
    <n v="3"/>
    <n v="36"/>
    <n v="0"/>
    <n v="0"/>
    <n v="2"/>
    <n v="160.5"/>
    <n v="2"/>
    <n v="5.5"/>
    <n v="3"/>
    <n v="131"/>
    <n v="2"/>
    <n v="303"/>
    <n v="3"/>
    <n v="167"/>
    <n v="0.6"/>
    <n v="1"/>
    <n v="111"/>
    <n v="0.2"/>
    <n v="1"/>
    <n v="0.5"/>
    <n v="0"/>
    <n v="0"/>
    <n v="0"/>
    <n v="0"/>
    <n v="0"/>
    <n v="0"/>
    <n v="0"/>
    <n v="0"/>
    <n v="0"/>
    <n v="0"/>
    <n v="0"/>
    <n v="0"/>
    <n v="0"/>
    <n v="1.6666666666666667"/>
    <n v="3"/>
    <n v="0"/>
    <n v="0"/>
  </r>
  <r>
    <n v="2017"/>
    <x v="0"/>
    <x v="7"/>
    <s v="ACOIS"/>
    <x v="201"/>
    <n v="4"/>
    <n v="3"/>
    <n v="11"/>
    <n v="4"/>
    <n v="12"/>
    <n v="0"/>
    <n v="0"/>
    <n v="0"/>
    <n v="0"/>
    <n v="0"/>
    <n v="4"/>
    <n v="26"/>
    <n v="2"/>
    <n v="19"/>
    <n v="1"/>
    <n v="253"/>
    <n v="1"/>
    <n v="5"/>
    <n v="3"/>
    <n v="250.33333333333334"/>
    <n v="0"/>
    <n v="0"/>
    <n v="3"/>
    <n v="286"/>
    <n v="0.75"/>
    <n v="0"/>
    <n v="0"/>
    <n v="0"/>
    <n v="0"/>
    <n v="0"/>
    <n v="0"/>
    <n v="0"/>
    <n v="0"/>
    <n v="0"/>
    <n v="1"/>
    <n v="0.33333333333333331"/>
    <n v="0"/>
    <n v="0"/>
    <n v="0"/>
    <n v="0"/>
    <n v="0"/>
    <n v="0"/>
    <n v="0"/>
    <n v="1"/>
    <n v="4"/>
    <n v="0"/>
    <n v="0"/>
  </r>
  <r>
    <n v="2017"/>
    <x v="0"/>
    <x v="7"/>
    <s v="BENAD"/>
    <x v="196"/>
    <n v="4"/>
    <n v="3"/>
    <n v="19"/>
    <n v="4"/>
    <n v="23.75"/>
    <n v="0"/>
    <n v="0"/>
    <n v="0"/>
    <n v="0"/>
    <n v="0"/>
    <n v="3"/>
    <n v="31"/>
    <n v="2"/>
    <n v="92"/>
    <n v="0"/>
    <n v="0"/>
    <n v="0"/>
    <n v="0"/>
    <n v="4"/>
    <n v="172.5"/>
    <n v="0"/>
    <n v="0"/>
    <n v="4"/>
    <n v="236"/>
    <n v="1"/>
    <n v="1"/>
    <n v="168"/>
    <n v="0.25"/>
    <n v="0"/>
    <n v="0"/>
    <n v="0"/>
    <n v="0"/>
    <n v="2"/>
    <n v="0.5"/>
    <n v="0"/>
    <n v="0"/>
    <n v="0"/>
    <n v="0"/>
    <n v="0"/>
    <n v="0"/>
    <n v="0"/>
    <n v="0"/>
    <n v="0"/>
    <n v="1"/>
    <n v="4"/>
    <n v="0"/>
    <n v="0"/>
  </r>
  <r>
    <n v="2017"/>
    <x v="0"/>
    <x v="7"/>
    <s v="GADCH"/>
    <x v="130"/>
    <n v="4"/>
    <n v="3"/>
    <n v="9"/>
    <n v="4"/>
    <n v="9"/>
    <n v="0"/>
    <n v="0"/>
    <n v="0"/>
    <n v="0"/>
    <n v="0"/>
    <n v="3"/>
    <n v="22"/>
    <n v="1"/>
    <n v="318"/>
    <n v="1"/>
    <n v="178"/>
    <n v="1"/>
    <n v="37"/>
    <n v="3"/>
    <n v="179.33333333333334"/>
    <n v="1"/>
    <n v="1148"/>
    <n v="3"/>
    <n v="194"/>
    <n v="0.75"/>
    <n v="1"/>
    <n v="53"/>
    <n v="0.25"/>
    <n v="0"/>
    <n v="0"/>
    <n v="0"/>
    <n v="0"/>
    <n v="0"/>
    <n v="0"/>
    <n v="0"/>
    <n v="0"/>
    <n v="0"/>
    <n v="0"/>
    <n v="0"/>
    <n v="0"/>
    <n v="0"/>
    <n v="0"/>
    <n v="0"/>
    <n v="1"/>
    <n v="4"/>
    <n v="0"/>
    <n v="0"/>
  </r>
  <r>
    <n v="2017"/>
    <x v="0"/>
    <x v="7"/>
    <s v="MARD1"/>
    <x v="31"/>
    <n v="4"/>
    <n v="4"/>
    <n v="4"/>
    <n v="4"/>
    <n v="5"/>
    <n v="0"/>
    <n v="0"/>
    <n v="0"/>
    <n v="0"/>
    <n v="0"/>
    <n v="4"/>
    <n v="8"/>
    <n v="1"/>
    <n v="17"/>
    <n v="2"/>
    <n v="148"/>
    <n v="2"/>
    <n v="4.5"/>
    <n v="2"/>
    <n v="234"/>
    <n v="2"/>
    <n v="555"/>
    <n v="2"/>
    <n v="262"/>
    <n v="0.5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1"/>
    <n v="4"/>
    <n v="0"/>
    <n v="0"/>
  </r>
  <r>
    <n v="2017"/>
    <x v="0"/>
    <x v="7"/>
    <s v="WILSC"/>
    <x v="131"/>
    <n v="4"/>
    <n v="2"/>
    <n v="10"/>
    <n v="4"/>
    <n v="9.25"/>
    <n v="0"/>
    <n v="0"/>
    <n v="0"/>
    <n v="0"/>
    <n v="0"/>
    <n v="1"/>
    <n v="17"/>
    <n v="0"/>
    <n v="0"/>
    <n v="1"/>
    <n v="137"/>
    <n v="1"/>
    <n v="3"/>
    <n v="2"/>
    <n v="22.5"/>
    <n v="1"/>
    <n v="540"/>
    <n v="3"/>
    <n v="110"/>
    <n v="0.75"/>
    <n v="2"/>
    <n v="36"/>
    <n v="0.5"/>
    <n v="0"/>
    <n v="0"/>
    <n v="0"/>
    <n v="0"/>
    <n v="0"/>
    <n v="0"/>
    <n v="0"/>
    <n v="0"/>
    <n v="0"/>
    <n v="0"/>
    <n v="0"/>
    <n v="0"/>
    <n v="0"/>
    <n v="0"/>
    <n v="0"/>
    <n v="1"/>
    <n v="4"/>
    <n v="0"/>
    <n v="0"/>
  </r>
  <r>
    <n v="2017"/>
    <x v="0"/>
    <x v="7"/>
    <s v="BABLI"/>
    <x v="133"/>
    <n v="3"/>
    <n v="2"/>
    <n v="3"/>
    <n v="3"/>
    <n v="5.666666666666667"/>
    <n v="0"/>
    <n v="0"/>
    <n v="0"/>
    <n v="0"/>
    <n v="0"/>
    <n v="2"/>
    <n v="15"/>
    <n v="0"/>
    <n v="0"/>
    <n v="2"/>
    <n v="200.5"/>
    <n v="2"/>
    <n v="34"/>
    <n v="1"/>
    <n v="18"/>
    <n v="1"/>
    <n v="375"/>
    <n v="1"/>
    <n v="55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</r>
  <r>
    <n v="2017"/>
    <x v="0"/>
    <x v="7"/>
    <s v="CHAMA2"/>
    <x v="115"/>
    <n v="3"/>
    <n v="3"/>
    <n v="4"/>
    <n v="3"/>
    <n v="5.333333333333333"/>
    <n v="0"/>
    <n v="0"/>
    <n v="0"/>
    <n v="0"/>
    <n v="0"/>
    <n v="3"/>
    <n v="7"/>
    <n v="0"/>
    <n v="0"/>
    <n v="3"/>
    <n v="213"/>
    <n v="3"/>
    <n v="3"/>
    <n v="0"/>
    <n v="0"/>
    <n v="1"/>
    <n v="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"/>
    <n v="2"/>
    <n v="0"/>
    <n v="0"/>
  </r>
  <r>
    <n v="2017"/>
    <x v="0"/>
    <x v="7"/>
    <s v="CRUED"/>
    <x v="190"/>
    <n v="3"/>
    <n v="3"/>
    <n v="8"/>
    <n v="3"/>
    <n v="9.3333333333333339"/>
    <n v="0"/>
    <n v="0"/>
    <n v="0"/>
    <n v="0"/>
    <n v="0"/>
    <n v="3"/>
    <n v="23"/>
    <n v="1"/>
    <n v="172"/>
    <n v="1"/>
    <n v="170"/>
    <n v="1"/>
    <n v="16"/>
    <n v="2"/>
    <n v="344.5"/>
    <n v="1"/>
    <n v="275"/>
    <n v="2"/>
    <n v="372"/>
    <n v="0.66666666666666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</r>
  <r>
    <n v="2017"/>
    <x v="0"/>
    <x v="7"/>
    <s v="DIAVA"/>
    <x v="188"/>
    <n v="3"/>
    <n v="3"/>
    <n v="12"/>
    <n v="3"/>
    <n v="13"/>
    <n v="0"/>
    <n v="0"/>
    <n v="0"/>
    <n v="0"/>
    <n v="0"/>
    <n v="3"/>
    <n v="17"/>
    <n v="1"/>
    <n v="283"/>
    <n v="1"/>
    <n v="117"/>
    <n v="1"/>
    <n v="55"/>
    <n v="2"/>
    <n v="270.5"/>
    <n v="0"/>
    <n v="0"/>
    <n v="2"/>
    <n v="298"/>
    <n v="0.66666666666666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</r>
  <r>
    <n v="2017"/>
    <x v="0"/>
    <x v="7"/>
    <s v="FUDAN"/>
    <x v="124"/>
    <n v="3"/>
    <n v="3"/>
    <n v="15"/>
    <n v="3"/>
    <n v="16.333333333333332"/>
    <n v="0"/>
    <n v="0"/>
    <n v="0"/>
    <n v="0"/>
    <n v="0"/>
    <n v="3"/>
    <n v="25"/>
    <n v="1"/>
    <n v="39"/>
    <n v="2"/>
    <n v="158"/>
    <n v="2"/>
    <n v="61.5"/>
    <n v="1"/>
    <n v="106"/>
    <n v="1"/>
    <n v="178"/>
    <n v="1"/>
    <n v="135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</r>
  <r>
    <n v="2017"/>
    <x v="0"/>
    <x v="7"/>
    <s v="KANLOR"/>
    <x v="126"/>
    <n v="3"/>
    <n v="3"/>
    <n v="7"/>
    <n v="3"/>
    <n v="7.666666666666667"/>
    <n v="0"/>
    <n v="0"/>
    <n v="0"/>
    <n v="0"/>
    <n v="0"/>
    <n v="2"/>
    <n v="7"/>
    <n v="0"/>
    <n v="0"/>
    <n v="2"/>
    <n v="179.5"/>
    <n v="1"/>
    <n v="2"/>
    <n v="1"/>
    <n v="277"/>
    <n v="2"/>
    <n v="352"/>
    <n v="1"/>
    <n v="295"/>
    <n v="0.33333333333333331"/>
    <n v="1"/>
    <n v="295"/>
    <n v="0.33333333333333331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</r>
  <r>
    <n v="2017"/>
    <x v="0"/>
    <x v="7"/>
    <s v="KUETO"/>
    <x v="182"/>
    <n v="3"/>
    <n v="2"/>
    <n v="3"/>
    <n v="3"/>
    <n v="5.333333333333333"/>
    <n v="0"/>
    <n v="0"/>
    <n v="0"/>
    <n v="0"/>
    <n v="0"/>
    <n v="2"/>
    <n v="11"/>
    <n v="1"/>
    <n v="124"/>
    <n v="1"/>
    <n v="291"/>
    <n v="1"/>
    <n v="9"/>
    <n v="2"/>
    <n v="85.5"/>
    <n v="1"/>
    <n v="483"/>
    <n v="2"/>
    <n v="99"/>
    <n v="0.66666666666666663"/>
    <n v="2"/>
    <n v="99"/>
    <n v="0.66666666666666663"/>
    <n v="0"/>
    <n v="0"/>
    <n v="0"/>
    <n v="0"/>
    <n v="0"/>
    <n v="0"/>
    <n v="0"/>
    <n v="0"/>
    <n v="0"/>
    <n v="0"/>
    <n v="0"/>
    <n v="0"/>
    <n v="0"/>
    <n v="0"/>
    <n v="0"/>
    <n v="1"/>
    <n v="3"/>
    <n v="1"/>
    <n v="37"/>
  </r>
  <r>
    <n v="2017"/>
    <x v="0"/>
    <x v="7"/>
    <s v="GANLA"/>
    <x v="186"/>
    <n v="2"/>
    <n v="2"/>
    <n v="5"/>
    <n v="2"/>
    <n v="7"/>
    <n v="0"/>
    <n v="0"/>
    <n v="0"/>
    <n v="0"/>
    <n v="0"/>
    <n v="2"/>
    <n v="19"/>
    <n v="0"/>
    <n v="0"/>
    <n v="1"/>
    <n v="143"/>
    <n v="0"/>
    <n v="0"/>
    <n v="1"/>
    <n v="262"/>
    <n v="1"/>
    <n v="579"/>
    <n v="1"/>
    <n v="329"/>
    <n v="0.5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2"/>
    <n v="0"/>
    <n v="0"/>
  </r>
  <r>
    <n v="2017"/>
    <x v="0"/>
    <x v="7"/>
    <s v="HAMOT"/>
    <x v="199"/>
    <n v="2"/>
    <n v="2"/>
    <n v="6"/>
    <n v="2"/>
    <n v="8"/>
    <n v="0"/>
    <n v="0"/>
    <n v="0"/>
    <n v="0"/>
    <n v="0"/>
    <n v="2"/>
    <n v="23"/>
    <n v="1"/>
    <n v="26"/>
    <n v="2"/>
    <n v="371"/>
    <n v="2"/>
    <n v="671.5"/>
    <n v="0"/>
    <n v="0"/>
    <n v="2"/>
    <n v="630"/>
    <n v="0"/>
    <n v="0"/>
    <n v="0"/>
    <n v="0"/>
    <n v="0"/>
    <n v="0"/>
    <n v="1"/>
    <n v="0.5"/>
    <n v="0"/>
    <n v="0"/>
    <n v="0"/>
    <n v="0"/>
    <n v="0"/>
    <n v="0"/>
    <n v="0"/>
    <n v="0"/>
    <n v="0"/>
    <n v="0"/>
    <n v="0"/>
    <n v="0"/>
    <n v="0"/>
    <n v="1"/>
    <n v="2"/>
    <n v="1"/>
    <n v="1343"/>
  </r>
  <r>
    <n v="2017"/>
    <x v="0"/>
    <x v="7"/>
    <s v="MASBE"/>
    <x v="118"/>
    <n v="2"/>
    <n v="2"/>
    <n v="11"/>
    <n v="2"/>
    <n v="12.5"/>
    <n v="0"/>
    <n v="0"/>
    <n v="0"/>
    <n v="0"/>
    <n v="0"/>
    <n v="2"/>
    <n v="41"/>
    <n v="1"/>
    <n v="130"/>
    <n v="1"/>
    <n v="97"/>
    <n v="0"/>
    <n v="0"/>
    <n v="1"/>
    <n v="197"/>
    <n v="1"/>
    <n v="303"/>
    <n v="1"/>
    <n v="231"/>
    <n v="0.5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2"/>
    <n v="0"/>
    <n v="0"/>
  </r>
  <r>
    <n v="2017"/>
    <x v="0"/>
    <x v="7"/>
    <s v="PICIN"/>
    <x v="181"/>
    <n v="2"/>
    <n v="0"/>
    <n v="0"/>
    <n v="2"/>
    <n v="14"/>
    <n v="0"/>
    <n v="0"/>
    <n v="0"/>
    <n v="0"/>
    <n v="0"/>
    <n v="0"/>
    <n v="0"/>
    <n v="0"/>
    <n v="0"/>
    <n v="0"/>
    <n v="0"/>
    <n v="0"/>
    <n v="0"/>
    <n v="2"/>
    <n v="36"/>
    <n v="0"/>
    <n v="0"/>
    <n v="2"/>
    <n v="64"/>
    <n v="1"/>
    <n v="2"/>
    <n v="64"/>
    <n v="1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0"/>
    <x v="7"/>
    <s v="NECDA"/>
    <x v="83"/>
    <n v="2"/>
    <n v="2"/>
    <n v="9"/>
    <n v="2"/>
    <n v="11"/>
    <n v="0"/>
    <n v="0"/>
    <n v="0"/>
    <n v="0"/>
    <n v="0"/>
    <n v="2"/>
    <n v="13"/>
    <n v="0"/>
    <n v="0"/>
    <n v="0"/>
    <n v="0"/>
    <n v="0"/>
    <n v="0"/>
    <n v="2"/>
    <n v="252"/>
    <n v="0"/>
    <n v="0"/>
    <n v="2"/>
    <n v="28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0"/>
    <x v="7"/>
    <s v="OKUYA"/>
    <x v="204"/>
    <n v="2"/>
    <n v="2"/>
    <n v="7"/>
    <n v="2"/>
    <n v="8.5"/>
    <n v="0"/>
    <n v="0"/>
    <n v="0"/>
    <n v="0"/>
    <n v="0"/>
    <n v="2"/>
    <n v="27"/>
    <n v="1"/>
    <n v="31"/>
    <n v="1"/>
    <n v="267"/>
    <n v="1"/>
    <n v="12"/>
    <n v="1"/>
    <n v="369"/>
    <n v="1"/>
    <n v="391"/>
    <n v="1"/>
    <n v="379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0"/>
    <x v="7"/>
    <s v="POLCA"/>
    <x v="54"/>
    <n v="2"/>
    <n v="0"/>
    <n v="0"/>
    <n v="2"/>
    <n v="12.5"/>
    <n v="0"/>
    <n v="0"/>
    <n v="0"/>
    <n v="0"/>
    <n v="0"/>
    <n v="0"/>
    <n v="0"/>
    <n v="0"/>
    <n v="0"/>
    <n v="0"/>
    <n v="0"/>
    <n v="0"/>
    <n v="0"/>
    <n v="2"/>
    <n v="30.5"/>
    <n v="0"/>
    <n v="0"/>
    <n v="2"/>
    <n v="63"/>
    <n v="1"/>
    <n v="2"/>
    <n v="63"/>
    <n v="1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0"/>
    <x v="7"/>
    <s v="ROKAB"/>
    <x v="193"/>
    <n v="2"/>
    <n v="2"/>
    <n v="15"/>
    <n v="2"/>
    <n v="19.5"/>
    <n v="0"/>
    <n v="0"/>
    <n v="0"/>
    <n v="0"/>
    <n v="0"/>
    <n v="2"/>
    <n v="72"/>
    <n v="0"/>
    <n v="0"/>
    <n v="1"/>
    <n v="276"/>
    <n v="1"/>
    <n v="2"/>
    <n v="1"/>
    <n v="353"/>
    <n v="1"/>
    <n v="543"/>
    <n v="1"/>
    <n v="427"/>
    <n v="0.5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2"/>
    <n v="0"/>
    <n v="0"/>
  </r>
  <r>
    <n v="2017"/>
    <x v="0"/>
    <x v="7"/>
    <s v="CRUCH"/>
    <x v="116"/>
    <n v="1"/>
    <n v="1"/>
    <n v="0"/>
    <n v="1"/>
    <n v="2"/>
    <n v="0"/>
    <n v="0"/>
    <n v="0"/>
    <n v="0"/>
    <n v="0"/>
    <n v="1"/>
    <n v="37"/>
    <n v="1"/>
    <n v="37"/>
    <n v="1"/>
    <n v="270"/>
    <n v="1"/>
    <n v="4"/>
    <n v="0"/>
    <n v="0"/>
    <n v="1"/>
    <n v="327"/>
    <n v="0"/>
    <n v="0"/>
    <n v="0"/>
    <n v="0"/>
    <n v="0"/>
    <n v="0"/>
    <n v="1"/>
    <n v="1"/>
    <n v="1"/>
    <n v="1"/>
    <n v="0"/>
    <n v="0"/>
    <n v="0"/>
    <n v="0"/>
    <n v="1"/>
    <n v="1"/>
    <n v="1"/>
    <n v="1"/>
    <n v="0"/>
    <n v="0"/>
    <n v="0"/>
    <n v="1"/>
    <n v="1"/>
    <n v="0"/>
    <n v="0"/>
  </r>
  <r>
    <n v="2017"/>
    <x v="0"/>
    <x v="7"/>
    <s v="KALPO"/>
    <x v="200"/>
    <n v="1"/>
    <n v="1"/>
    <n v="0"/>
    <n v="1"/>
    <n v="1"/>
    <n v="0"/>
    <n v="0"/>
    <n v="0"/>
    <n v="0"/>
    <n v="0"/>
    <n v="1"/>
    <n v="22"/>
    <n v="0"/>
    <n v="0"/>
    <n v="0"/>
    <n v="0"/>
    <n v="0"/>
    <n v="0"/>
    <n v="1"/>
    <n v="139"/>
    <n v="0"/>
    <n v="0"/>
    <n v="1"/>
    <n v="15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7"/>
    <s v="LEOLE"/>
    <x v="197"/>
    <n v="1"/>
    <n v="0"/>
    <n v="0"/>
    <n v="1"/>
    <n v="19"/>
    <n v="0"/>
    <n v="0"/>
    <n v="0"/>
    <n v="0"/>
    <n v="0"/>
    <n v="0"/>
    <n v="0"/>
    <n v="1"/>
    <n v="172"/>
    <n v="0"/>
    <n v="0"/>
    <n v="0"/>
    <n v="0"/>
    <n v="1"/>
    <n v="292"/>
    <n v="0"/>
    <n v="0"/>
    <n v="1"/>
    <n v="320"/>
    <n v="1"/>
    <n v="1"/>
    <n v="32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7"/>
    <s v="NIMMA"/>
    <x v="122"/>
    <n v="1"/>
    <n v="1"/>
    <n v="13"/>
    <n v="1"/>
    <n v="13"/>
    <n v="0"/>
    <n v="0"/>
    <n v="0"/>
    <n v="0"/>
    <n v="0"/>
    <n v="1"/>
    <n v="32"/>
    <n v="0"/>
    <n v="0"/>
    <n v="0"/>
    <n v="0"/>
    <n v="0"/>
    <n v="0"/>
    <n v="1"/>
    <n v="238"/>
    <n v="0"/>
    <n v="0"/>
    <n v="1"/>
    <n v="2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7"/>
    <s v="STORI"/>
    <x v="117"/>
    <n v="1"/>
    <n v="1"/>
    <n v="6"/>
    <n v="1"/>
    <n v="7"/>
    <n v="0"/>
    <n v="0"/>
    <n v="0"/>
    <n v="0"/>
    <n v="0"/>
    <n v="1"/>
    <n v="41"/>
    <n v="1"/>
    <n v="41"/>
    <n v="0"/>
    <n v="0"/>
    <n v="0"/>
    <n v="0"/>
    <n v="1"/>
    <n v="133"/>
    <n v="0"/>
    <n v="0"/>
    <n v="1"/>
    <n v="19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7"/>
    <s v="TAHSA"/>
    <x v="217"/>
    <n v="1"/>
    <n v="1"/>
    <n v="23"/>
    <n v="1"/>
    <n v="24"/>
    <n v="0"/>
    <n v="0"/>
    <n v="0"/>
    <n v="0"/>
    <n v="0"/>
    <n v="0"/>
    <n v="0"/>
    <n v="0"/>
    <n v="0"/>
    <n v="0"/>
    <n v="0"/>
    <n v="0"/>
    <n v="0"/>
    <n v="1"/>
    <n v="36"/>
    <n v="0"/>
    <n v="0"/>
    <n v="1"/>
    <n v="65"/>
    <n v="1"/>
    <n v="1"/>
    <n v="65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7"/>
    <s v="WAXJE"/>
    <x v="171"/>
    <n v="1"/>
    <n v="0"/>
    <n v="0"/>
    <n v="1"/>
    <n v="16"/>
    <n v="0"/>
    <n v="0"/>
    <n v="0"/>
    <n v="0"/>
    <n v="0"/>
    <n v="0"/>
    <n v="0"/>
    <n v="0"/>
    <n v="0"/>
    <n v="0"/>
    <n v="0"/>
    <n v="0"/>
    <n v="0"/>
    <n v="1"/>
    <n v="4"/>
    <n v="0"/>
    <n v="0"/>
    <n v="1"/>
    <n v="26"/>
    <n v="1"/>
    <n v="1"/>
    <n v="26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7"/>
    <s v="WEBAM"/>
    <x v="195"/>
    <n v="1"/>
    <n v="1"/>
    <n v="4"/>
    <n v="1"/>
    <n v="5"/>
    <n v="0"/>
    <n v="0"/>
    <n v="0"/>
    <n v="0"/>
    <n v="0"/>
    <n v="1"/>
    <n v="7"/>
    <n v="1"/>
    <n v="371"/>
    <n v="1"/>
    <n v="414"/>
    <n v="1"/>
    <n v="20"/>
    <n v="0"/>
    <n v="0"/>
    <n v="1"/>
    <n v="4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0"/>
  </r>
  <r>
    <n v="2017"/>
    <x v="0"/>
    <x v="8"/>
    <s v="ALMKH"/>
    <x v="173"/>
    <n v="200"/>
    <n v="150"/>
    <n v="3"/>
    <n v="200"/>
    <n v="9.1850000000000005"/>
    <n v="2"/>
    <n v="0.01"/>
    <n v="0"/>
    <n v="0"/>
    <n v="0"/>
    <n v="157"/>
    <n v="30"/>
    <n v="32"/>
    <n v="64"/>
    <n v="16"/>
    <n v="161"/>
    <n v="14"/>
    <n v="16.071428571428573"/>
    <n v="175"/>
    <n v="104.78285714285714"/>
    <n v="17"/>
    <n v="315"/>
    <n v="183"/>
    <n v="142"/>
    <n v="0.91500000000000004"/>
    <n v="44"/>
    <n v="120"/>
    <n v="0.22"/>
    <n v="7"/>
    <n v="0.41176470588235292"/>
    <n v="4"/>
    <n v="0.23529411764705882"/>
    <n v="37"/>
    <n v="0.20218579234972678"/>
    <n v="16"/>
    <n v="8.7431693989071038E-2"/>
    <n v="0"/>
    <n v="0"/>
    <n v="2"/>
    <n v="0.01"/>
    <n v="4"/>
    <n v="0"/>
    <n v="8"/>
    <n v="3.1746031746031744"/>
    <n v="63"/>
    <n v="0"/>
    <n v="0"/>
  </r>
  <r>
    <n v="2017"/>
    <x v="0"/>
    <x v="8"/>
    <s v="WAXJE"/>
    <x v="171"/>
    <n v="183"/>
    <n v="141"/>
    <n v="3"/>
    <n v="183"/>
    <n v="5.5519125683060109"/>
    <n v="8"/>
    <n v="4.3715846994535519E-2"/>
    <n v="0"/>
    <n v="0"/>
    <n v="0"/>
    <n v="117"/>
    <n v="14"/>
    <n v="46"/>
    <n v="25"/>
    <n v="10"/>
    <n v="135.4"/>
    <n v="10"/>
    <n v="32.200000000000003"/>
    <n v="166"/>
    <n v="64.560240963855421"/>
    <n v="9"/>
    <n v="326"/>
    <n v="173"/>
    <n v="91"/>
    <n v="0.94535519125683065"/>
    <n v="44"/>
    <n v="50"/>
    <n v="0.24043715846994534"/>
    <n v="4"/>
    <n v="0.44444444444444442"/>
    <n v="1"/>
    <n v="0.1111111111111111"/>
    <n v="24"/>
    <n v="0.13872832369942195"/>
    <n v="5"/>
    <n v="2.8901734104046242E-2"/>
    <n v="1"/>
    <n v="5.4644808743169399E-3"/>
    <n v="0"/>
    <n v="0"/>
    <n v="1"/>
    <n v="0"/>
    <n v="2"/>
    <n v="3"/>
    <n v="61"/>
    <n v="0"/>
    <n v="0"/>
  </r>
  <r>
    <n v="2017"/>
    <x v="0"/>
    <x v="8"/>
    <s v="WILBRI"/>
    <x v="140"/>
    <n v="174"/>
    <n v="149"/>
    <n v="4"/>
    <n v="174"/>
    <n v="7.7816091954022992"/>
    <n v="6"/>
    <n v="3.4482758620689655E-2"/>
    <n v="0"/>
    <n v="0"/>
    <n v="0"/>
    <n v="112"/>
    <n v="29"/>
    <n v="40"/>
    <n v="56"/>
    <n v="9"/>
    <n v="158.66666666666666"/>
    <n v="7"/>
    <n v="79.142857142857139"/>
    <n v="159"/>
    <n v="97.974842767295598"/>
    <n v="9"/>
    <n v="431"/>
    <n v="164"/>
    <n v="124"/>
    <n v="0.94252873563218387"/>
    <n v="27"/>
    <n v="77"/>
    <n v="0.15517241379310345"/>
    <n v="5"/>
    <n v="0.55555555555555558"/>
    <n v="0"/>
    <n v="0"/>
    <n v="31"/>
    <n v="0.18902439024390244"/>
    <n v="6"/>
    <n v="3.6585365853658534E-2"/>
    <n v="1"/>
    <n v="5.7471264367816091E-3"/>
    <n v="1"/>
    <n v="5.7471264367816091E-3"/>
    <n v="2"/>
    <n v="0"/>
    <n v="6"/>
    <n v="3"/>
    <n v="58"/>
    <n v="0"/>
    <n v="0"/>
  </r>
  <r>
    <n v="2017"/>
    <x v="0"/>
    <x v="8"/>
    <s v="MARDO1"/>
    <x v="172"/>
    <n v="167"/>
    <n v="134"/>
    <n v="10"/>
    <n v="167"/>
    <n v="12.395209580838323"/>
    <n v="4"/>
    <n v="2.3952095808383235E-2"/>
    <n v="0"/>
    <n v="0"/>
    <n v="0"/>
    <n v="106"/>
    <n v="29"/>
    <n v="36"/>
    <n v="47"/>
    <n v="12"/>
    <n v="184.25"/>
    <n v="11"/>
    <n v="12.818181818181818"/>
    <n v="151"/>
    <n v="84.066225165562912"/>
    <n v="12"/>
    <n v="399"/>
    <n v="152"/>
    <n v="114"/>
    <n v="0.91017964071856283"/>
    <n v="37"/>
    <n v="73"/>
    <n v="0.22155688622754491"/>
    <n v="8"/>
    <n v="0.66666666666666663"/>
    <n v="2"/>
    <n v="0.16666666666666666"/>
    <n v="19"/>
    <n v="0.125"/>
    <n v="6"/>
    <n v="3.9473684210526314E-2"/>
    <n v="1"/>
    <n v="5.9880239520958087E-3"/>
    <n v="1"/>
    <n v="5.9880239520958087E-3"/>
    <n v="1"/>
    <n v="0"/>
    <n v="4"/>
    <n v="2.737704918032787"/>
    <n v="61"/>
    <n v="7"/>
    <n v="51"/>
  </r>
  <r>
    <n v="2017"/>
    <x v="0"/>
    <x v="8"/>
    <s v="POLSTE"/>
    <x v="142"/>
    <n v="166"/>
    <n v="51"/>
    <n v="5"/>
    <n v="166"/>
    <n v="2.7289156626506026"/>
    <n v="12"/>
    <n v="7.2289156626506021E-2"/>
    <n v="0"/>
    <n v="0"/>
    <n v="0"/>
    <n v="84"/>
    <n v="31"/>
    <n v="29"/>
    <n v="47"/>
    <n v="9"/>
    <n v="129.66666666666666"/>
    <n v="8"/>
    <n v="24.375"/>
    <n v="152"/>
    <n v="77.434210526315795"/>
    <n v="9"/>
    <n v="288"/>
    <n v="156"/>
    <n v="103"/>
    <n v="0.93975903614457834"/>
    <n v="49"/>
    <n v="74"/>
    <n v="0.29518072289156627"/>
    <n v="5"/>
    <n v="0.55555555555555558"/>
    <n v="0"/>
    <n v="0"/>
    <n v="23"/>
    <n v="0.14743589743589744"/>
    <n v="8"/>
    <n v="5.128205128205128E-2"/>
    <n v="0"/>
    <n v="0"/>
    <n v="0"/>
    <n v="0"/>
    <n v="0"/>
    <n v="0"/>
    <n v="1"/>
    <n v="2.8135593220338984"/>
    <n v="59"/>
    <n v="0"/>
    <n v="0"/>
  </r>
  <r>
    <n v="2017"/>
    <x v="0"/>
    <x v="8"/>
    <s v="STERO3"/>
    <x v="163"/>
    <n v="120"/>
    <n v="83"/>
    <n v="5"/>
    <n v="120"/>
    <n v="6.9083333333333332"/>
    <n v="6"/>
    <n v="0.05"/>
    <n v="0"/>
    <n v="0"/>
    <n v="0"/>
    <n v="58"/>
    <n v="27"/>
    <n v="16"/>
    <n v="34"/>
    <n v="6"/>
    <n v="167.66666666666666"/>
    <n v="5"/>
    <n v="13.6"/>
    <n v="113"/>
    <n v="61.424778761061944"/>
    <n v="6"/>
    <n v="380"/>
    <n v="114"/>
    <n v="84"/>
    <n v="0.95"/>
    <n v="40"/>
    <n v="53"/>
    <n v="0.33333333333333331"/>
    <n v="2"/>
    <n v="0.33333333333333331"/>
    <n v="0"/>
    <n v="0"/>
    <n v="14"/>
    <n v="0.12280701754385964"/>
    <n v="3"/>
    <n v="2.6315789473684209E-2"/>
    <n v="0"/>
    <n v="0"/>
    <n v="0"/>
    <n v="0"/>
    <n v="0"/>
    <n v="0"/>
    <n v="0"/>
    <n v="2.7906976744186047"/>
    <n v="43"/>
    <n v="0"/>
    <n v="0"/>
  </r>
  <r>
    <n v="2017"/>
    <x v="0"/>
    <x v="8"/>
    <s v="LYSDO"/>
    <x v="166"/>
    <n v="114"/>
    <n v="90"/>
    <n v="10"/>
    <n v="114"/>
    <n v="12.596491228070175"/>
    <n v="8"/>
    <n v="7.0175438596491224E-2"/>
    <n v="0"/>
    <n v="0"/>
    <n v="0"/>
    <n v="80"/>
    <n v="38"/>
    <n v="18"/>
    <n v="65"/>
    <n v="4"/>
    <n v="179"/>
    <n v="2"/>
    <n v="18.5"/>
    <n v="104"/>
    <n v="108.07692307692308"/>
    <n v="4"/>
    <n v="340"/>
    <n v="109"/>
    <n v="151"/>
    <n v="0.95614035087719296"/>
    <n v="23"/>
    <n v="104"/>
    <n v="0.20175438596491227"/>
    <n v="1"/>
    <n v="0.25"/>
    <n v="0"/>
    <n v="0"/>
    <n v="22"/>
    <n v="0.20183486238532111"/>
    <n v="7"/>
    <n v="6.4220183486238536E-2"/>
    <n v="0"/>
    <n v="0"/>
    <n v="1"/>
    <n v="8.771929824561403E-3"/>
    <n v="2"/>
    <n v="0"/>
    <n v="5"/>
    <n v="2.0357142857142856"/>
    <n v="56"/>
    <n v="0"/>
    <n v="0"/>
  </r>
  <r>
    <n v="2017"/>
    <x v="0"/>
    <x v="8"/>
    <s v="PETRI"/>
    <x v="143"/>
    <n v="107"/>
    <n v="97"/>
    <n v="6"/>
    <n v="107"/>
    <n v="9.2616822429906538"/>
    <n v="2"/>
    <n v="1.8691588785046728E-2"/>
    <n v="0"/>
    <n v="0"/>
    <n v="0"/>
    <n v="71"/>
    <n v="28"/>
    <n v="51"/>
    <n v="34"/>
    <n v="3"/>
    <n v="95.333333333333329"/>
    <n v="3"/>
    <n v="2.6666666666666665"/>
    <n v="104"/>
    <n v="75.884615384615387"/>
    <n v="3"/>
    <n v="257"/>
    <n v="104"/>
    <n v="112"/>
    <n v="0.9719626168224299"/>
    <n v="16"/>
    <n v="50"/>
    <n v="0.14953271028037382"/>
    <n v="1"/>
    <n v="0.33333333333333331"/>
    <n v="0"/>
    <n v="0"/>
    <n v="12"/>
    <n v="0.11538461538461539"/>
    <n v="7"/>
    <n v="6.7307692307692304E-2"/>
    <n v="1"/>
    <n v="9.3457943925233638E-3"/>
    <n v="0"/>
    <n v="0"/>
    <n v="0"/>
    <n v="1"/>
    <n v="1"/>
    <n v="2.6097560975609757"/>
    <n v="41"/>
    <n v="0"/>
    <n v="0"/>
  </r>
  <r>
    <n v="2017"/>
    <x v="0"/>
    <x v="8"/>
    <s v="WILDA2"/>
    <x v="161"/>
    <n v="85"/>
    <n v="46"/>
    <n v="3"/>
    <n v="85"/>
    <n v="4.0117647058823529"/>
    <n v="0"/>
    <n v="0"/>
    <n v="0"/>
    <n v="0"/>
    <n v="0"/>
    <n v="53"/>
    <n v="19"/>
    <n v="27"/>
    <n v="34"/>
    <n v="1"/>
    <n v="205"/>
    <n v="1"/>
    <n v="595"/>
    <n v="82"/>
    <n v="77.951219512195124"/>
    <n v="1"/>
    <n v="371"/>
    <n v="84"/>
    <n v="99"/>
    <n v="0.9882352941176471"/>
    <n v="29"/>
    <n v="60"/>
    <n v="0.3411764705882353"/>
    <n v="1"/>
    <n v="1"/>
    <n v="0"/>
    <n v="0"/>
    <n v="13"/>
    <n v="0.15476190476190477"/>
    <n v="2"/>
    <n v="2.3809523809523808E-2"/>
    <n v="0"/>
    <n v="0"/>
    <n v="1"/>
    <n v="1.1764705882352941E-2"/>
    <n v="0"/>
    <n v="0"/>
    <n v="2"/>
    <n v="2.0731707317073171"/>
    <n v="41"/>
    <n v="0"/>
    <n v="0"/>
  </r>
  <r>
    <n v="2017"/>
    <x v="0"/>
    <x v="8"/>
    <s v="WIDDE"/>
    <x v="145"/>
    <n v="74"/>
    <n v="50"/>
    <n v="8"/>
    <n v="73"/>
    <n v="7.9178082191780819"/>
    <n v="2"/>
    <n v="2.7397260273972601E-2"/>
    <n v="0"/>
    <n v="0"/>
    <n v="0"/>
    <n v="58"/>
    <n v="36"/>
    <n v="27"/>
    <n v="74"/>
    <n v="3"/>
    <n v="205.33333333333334"/>
    <n v="3"/>
    <n v="36.666666666666664"/>
    <n v="70"/>
    <n v="149.84285714285716"/>
    <n v="3"/>
    <n v="344"/>
    <n v="70"/>
    <n v="170"/>
    <n v="0.94594594594594594"/>
    <n v="9"/>
    <n v="117"/>
    <n v="0.12162162162162163"/>
    <n v="2"/>
    <n v="0.66666666666666663"/>
    <n v="1"/>
    <n v="0.33333333333333331"/>
    <n v="13"/>
    <n v="0.18571428571428572"/>
    <n v="3"/>
    <n v="4.2857142857142858E-2"/>
    <n v="1"/>
    <n v="1.3513513513513514E-2"/>
    <n v="0"/>
    <n v="0"/>
    <n v="0"/>
    <n v="1"/>
    <n v="2"/>
    <n v="2.3870967741935485"/>
    <n v="31"/>
    <n v="0"/>
    <n v="0"/>
  </r>
  <r>
    <n v="2017"/>
    <x v="0"/>
    <x v="8"/>
    <s v="ANIVE"/>
    <x v="159"/>
    <n v="56"/>
    <n v="47"/>
    <n v="3"/>
    <n v="56"/>
    <n v="6.3928571428571432"/>
    <n v="5"/>
    <n v="8.9285714285714288E-2"/>
    <n v="0"/>
    <n v="0"/>
    <n v="0"/>
    <n v="38"/>
    <n v="21"/>
    <n v="30"/>
    <n v="32"/>
    <n v="2"/>
    <n v="138"/>
    <n v="2"/>
    <n v="21"/>
    <n v="54"/>
    <n v="85.703703703703709"/>
    <n v="2"/>
    <n v="278"/>
    <n v="54"/>
    <n v="118"/>
    <n v="0.9642857142857143"/>
    <n v="16"/>
    <n v="82"/>
    <n v="0.2857142857142857"/>
    <n v="2"/>
    <n v="1"/>
    <n v="1"/>
    <n v="0.5"/>
    <n v="5"/>
    <n v="9.2592592592592587E-2"/>
    <n v="2"/>
    <n v="3.7037037037037035E-2"/>
    <n v="0"/>
    <n v="0"/>
    <n v="0"/>
    <n v="0"/>
    <n v="0"/>
    <n v="0"/>
    <n v="1"/>
    <n v="2.2400000000000002"/>
    <n v="24.999999999999996"/>
    <n v="0"/>
    <n v="0"/>
  </r>
  <r>
    <n v="2017"/>
    <x v="0"/>
    <x v="8"/>
    <s v="MCCCAM"/>
    <x v="157"/>
    <n v="39"/>
    <n v="36"/>
    <n v="36"/>
    <n v="39"/>
    <n v="38.717948717948715"/>
    <n v="0"/>
    <n v="0"/>
    <n v="0"/>
    <n v="0"/>
    <n v="0"/>
    <n v="22"/>
    <n v="32"/>
    <n v="9"/>
    <n v="31"/>
    <n v="1"/>
    <n v="74"/>
    <n v="1"/>
    <n v="3"/>
    <n v="36"/>
    <n v="82.805555555555557"/>
    <n v="1"/>
    <n v="155"/>
    <n v="38"/>
    <n v="137"/>
    <n v="0.97435897435897434"/>
    <n v="3"/>
    <n v="49"/>
    <n v="7.6923076923076927E-2"/>
    <n v="0"/>
    <n v="0"/>
    <n v="0"/>
    <n v="0"/>
    <n v="3"/>
    <n v="7.8947368421052627E-2"/>
    <n v="4"/>
    <n v="0.10526315789473684"/>
    <n v="0"/>
    <n v="0"/>
    <n v="0"/>
    <n v="0"/>
    <n v="1"/>
    <n v="0"/>
    <n v="1"/>
    <n v="3.5454545454545454"/>
    <n v="11"/>
    <n v="1"/>
    <n v="30"/>
  </r>
  <r>
    <n v="2017"/>
    <x v="0"/>
    <x v="8"/>
    <s v="SAVEL"/>
    <x v="180"/>
    <n v="37"/>
    <n v="29"/>
    <n v="3"/>
    <n v="37"/>
    <n v="8.7837837837837842"/>
    <n v="0"/>
    <n v="0"/>
    <n v="0"/>
    <n v="0"/>
    <n v="0"/>
    <n v="25"/>
    <n v="25"/>
    <n v="12"/>
    <n v="37"/>
    <n v="3"/>
    <n v="112.33333333333333"/>
    <n v="2"/>
    <n v="2"/>
    <n v="34"/>
    <n v="101.11764705882354"/>
    <n v="3"/>
    <n v="194"/>
    <n v="34"/>
    <n v="135"/>
    <n v="0.91891891891891897"/>
    <n v="8"/>
    <n v="88"/>
    <n v="0.21621621621621623"/>
    <n v="1"/>
    <n v="0.33333333333333331"/>
    <n v="1"/>
    <n v="0.33333333333333331"/>
    <n v="4"/>
    <n v="0.11764705882352941"/>
    <n v="3"/>
    <n v="8.8235294117647065E-2"/>
    <n v="0"/>
    <n v="0"/>
    <n v="0"/>
    <n v="0"/>
    <n v="0"/>
    <n v="0"/>
    <n v="1"/>
    <n v="1.9473684210526316"/>
    <n v="19"/>
    <n v="3"/>
    <n v="22"/>
  </r>
  <r>
    <n v="2017"/>
    <x v="0"/>
    <x v="8"/>
    <s v="VITJO"/>
    <x v="155"/>
    <n v="34"/>
    <n v="21"/>
    <n v="8"/>
    <n v="34"/>
    <n v="11.117647058823529"/>
    <n v="0"/>
    <n v="0"/>
    <n v="0"/>
    <n v="0"/>
    <n v="0"/>
    <n v="22"/>
    <n v="27"/>
    <n v="9"/>
    <n v="82"/>
    <n v="3"/>
    <n v="186.33333333333334"/>
    <n v="3"/>
    <n v="253"/>
    <n v="28"/>
    <n v="135.28571428571428"/>
    <n v="4"/>
    <n v="279"/>
    <n v="30"/>
    <n v="155"/>
    <n v="0.88235294117647056"/>
    <n v="10"/>
    <n v="138"/>
    <n v="0.29411764705882354"/>
    <n v="1"/>
    <n v="0.25"/>
    <n v="0"/>
    <n v="0"/>
    <n v="1"/>
    <n v="3.3333333333333333E-2"/>
    <n v="0"/>
    <n v="0"/>
    <n v="0"/>
    <n v="0"/>
    <n v="0"/>
    <n v="0"/>
    <n v="1"/>
    <n v="1"/>
    <n v="2"/>
    <n v="2.8333333333333335"/>
    <n v="12"/>
    <n v="0"/>
    <n v="0"/>
  </r>
  <r>
    <n v="2017"/>
    <x v="0"/>
    <x v="8"/>
    <s v="KILAL"/>
    <x v="147"/>
    <n v="31"/>
    <n v="30"/>
    <n v="6"/>
    <n v="31"/>
    <n v="11.096774193548388"/>
    <n v="0"/>
    <n v="0"/>
    <n v="0"/>
    <n v="0"/>
    <n v="0"/>
    <n v="21"/>
    <n v="23"/>
    <n v="9"/>
    <n v="38"/>
    <n v="1"/>
    <n v="244"/>
    <n v="1"/>
    <n v="5"/>
    <n v="30"/>
    <n v="110.33333333333333"/>
    <n v="1"/>
    <n v="431"/>
    <n v="30"/>
    <n v="139"/>
    <n v="0.967741935483871"/>
    <n v="5"/>
    <n v="147"/>
    <n v="0.16129032258064516"/>
    <n v="1"/>
    <n v="1"/>
    <n v="0"/>
    <n v="0"/>
    <n v="9"/>
    <n v="0.3"/>
    <n v="1"/>
    <n v="3.3333333333333333E-2"/>
    <n v="0"/>
    <n v="0"/>
    <n v="0"/>
    <n v="0"/>
    <n v="1"/>
    <n v="0"/>
    <n v="0"/>
    <n v="2.5833333333333335"/>
    <n v="12"/>
    <n v="1"/>
    <n v="19"/>
  </r>
  <r>
    <n v="2017"/>
    <x v="0"/>
    <x v="8"/>
    <s v="WELVA"/>
    <x v="153"/>
    <n v="27"/>
    <n v="21"/>
    <n v="4"/>
    <n v="27"/>
    <n v="8.2222222222222214"/>
    <n v="0"/>
    <n v="0"/>
    <n v="0"/>
    <n v="0"/>
    <n v="0"/>
    <n v="17"/>
    <n v="25"/>
    <n v="11"/>
    <n v="37"/>
    <n v="3"/>
    <n v="102"/>
    <n v="3"/>
    <n v="3"/>
    <n v="24"/>
    <n v="91.833333333333329"/>
    <n v="3"/>
    <n v="502"/>
    <n v="24"/>
    <n v="124"/>
    <n v="0.88888888888888884"/>
    <n v="11"/>
    <n v="69"/>
    <n v="0.40740740740740738"/>
    <n v="1"/>
    <n v="0.33333333333333331"/>
    <n v="0"/>
    <n v="0"/>
    <n v="3"/>
    <n v="0.125"/>
    <n v="2"/>
    <n v="8.3333333333333329E-2"/>
    <n v="0"/>
    <n v="0"/>
    <n v="0"/>
    <n v="0"/>
    <n v="0"/>
    <n v="0"/>
    <n v="2"/>
    <n v="1.9285714285714286"/>
    <n v="14"/>
    <n v="0"/>
    <n v="0"/>
  </r>
  <r>
    <n v="2017"/>
    <x v="0"/>
    <x v="8"/>
    <s v="INGER"/>
    <x v="150"/>
    <n v="16"/>
    <n v="4"/>
    <n v="3"/>
    <n v="16"/>
    <n v="1.4375"/>
    <n v="0"/>
    <n v="0"/>
    <n v="0"/>
    <n v="0"/>
    <n v="0"/>
    <n v="12"/>
    <n v="26"/>
    <n v="5"/>
    <n v="58"/>
    <n v="0"/>
    <n v="0"/>
    <n v="0"/>
    <n v="0"/>
    <n v="16"/>
    <n v="129.25"/>
    <n v="0"/>
    <n v="0"/>
    <n v="15"/>
    <n v="150"/>
    <n v="0.9375"/>
    <n v="4"/>
    <n v="96"/>
    <n v="0.25"/>
    <n v="0"/>
    <n v="0"/>
    <n v="0"/>
    <n v="0"/>
    <n v="4"/>
    <n v="0.26666666666666666"/>
    <n v="1"/>
    <n v="6.6666666666666666E-2"/>
    <n v="0"/>
    <n v="0"/>
    <n v="0"/>
    <n v="0"/>
    <n v="0"/>
    <n v="0"/>
    <n v="0"/>
    <n v="2"/>
    <n v="8"/>
    <n v="0"/>
    <n v="0"/>
  </r>
  <r>
    <n v="2017"/>
    <x v="0"/>
    <x v="8"/>
    <s v="STERA"/>
    <x v="152"/>
    <n v="11"/>
    <n v="11"/>
    <n v="35"/>
    <n v="11"/>
    <n v="46"/>
    <n v="0"/>
    <n v="0"/>
    <n v="0"/>
    <n v="0"/>
    <n v="0"/>
    <n v="6"/>
    <n v="58"/>
    <n v="4"/>
    <n v="121"/>
    <n v="1"/>
    <n v="170"/>
    <n v="1"/>
    <n v="1"/>
    <n v="9"/>
    <n v="103.11111111111111"/>
    <n v="1"/>
    <n v="354"/>
    <n v="10"/>
    <n v="166"/>
    <n v="0.90909090909090906"/>
    <n v="0"/>
    <n v="0"/>
    <n v="0"/>
    <n v="0"/>
    <n v="0"/>
    <n v="0"/>
    <n v="0"/>
    <n v="2"/>
    <n v="0.2"/>
    <n v="1"/>
    <n v="0.1"/>
    <n v="0"/>
    <n v="0"/>
    <n v="0"/>
    <n v="0"/>
    <n v="1"/>
    <n v="0"/>
    <n v="0"/>
    <n v="2.75"/>
    <n v="4"/>
    <n v="0"/>
    <n v="0"/>
  </r>
  <r>
    <n v="2017"/>
    <x v="0"/>
    <x v="8"/>
    <s v="MATMI"/>
    <x v="144"/>
    <n v="5"/>
    <n v="5"/>
    <n v="3"/>
    <n v="5"/>
    <n v="7.8"/>
    <n v="0"/>
    <n v="0"/>
    <n v="0"/>
    <n v="0"/>
    <n v="0"/>
    <n v="3"/>
    <n v="16"/>
    <n v="1"/>
    <n v="19"/>
    <n v="0"/>
    <n v="0"/>
    <n v="0"/>
    <n v="0"/>
    <n v="5"/>
    <n v="58.4"/>
    <n v="0"/>
    <n v="0"/>
    <n v="5"/>
    <n v="74"/>
    <n v="1"/>
    <n v="0"/>
    <n v="0"/>
    <n v="0"/>
    <n v="0"/>
    <n v="0"/>
    <n v="0"/>
    <n v="0"/>
    <n v="0"/>
    <n v="0"/>
    <n v="1"/>
    <n v="0.2"/>
    <n v="0"/>
    <n v="0"/>
    <n v="0"/>
    <n v="0"/>
    <n v="0"/>
    <n v="0"/>
    <n v="0"/>
    <n v="1.6666666666666667"/>
    <n v="3"/>
    <n v="0"/>
    <n v="0"/>
  </r>
  <r>
    <n v="2017"/>
    <x v="0"/>
    <x v="8"/>
    <s v="BIAPH"/>
    <x v="218"/>
    <n v="3"/>
    <n v="3"/>
    <n v="17"/>
    <n v="3"/>
    <n v="20"/>
    <n v="0"/>
    <n v="0"/>
    <n v="0"/>
    <n v="0"/>
    <n v="0"/>
    <n v="2"/>
    <n v="19"/>
    <n v="1"/>
    <n v="63"/>
    <n v="0"/>
    <n v="0"/>
    <n v="0"/>
    <n v="0"/>
    <n v="3"/>
    <n v="47.666666666666664"/>
    <n v="0"/>
    <n v="0"/>
    <n v="3"/>
    <n v="73"/>
    <n v="1"/>
    <n v="2"/>
    <n v="58"/>
    <n v="0.66666666666666663"/>
    <n v="0"/>
    <n v="0"/>
    <n v="0"/>
    <n v="0"/>
    <n v="0"/>
    <n v="0"/>
    <n v="0"/>
    <n v="0"/>
    <n v="0"/>
    <n v="0"/>
    <n v="0"/>
    <n v="0"/>
    <n v="0"/>
    <n v="0"/>
    <n v="0"/>
    <n v="1.5"/>
    <n v="2"/>
    <n v="0"/>
    <n v="0"/>
  </r>
  <r>
    <n v="2017"/>
    <x v="0"/>
    <x v="8"/>
    <s v="&lt;NONE&gt;"/>
    <x v="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</r>
  <r>
    <n v="2017"/>
    <x v="0"/>
    <x v="8"/>
    <s v="IYAKE"/>
    <x v="175"/>
    <n v="1"/>
    <n v="1"/>
    <n v="0"/>
    <n v="1"/>
    <n v="1"/>
    <n v="0"/>
    <n v="0"/>
    <n v="0"/>
    <n v="0"/>
    <n v="0"/>
    <n v="1"/>
    <n v="12"/>
    <n v="1"/>
    <n v="12"/>
    <n v="1"/>
    <n v="156"/>
    <n v="1"/>
    <n v="1"/>
    <n v="0"/>
    <n v="0"/>
    <n v="1"/>
    <n v="384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8"/>
    <s v="LORBR1"/>
    <x v="135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119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9"/>
    <s v="KEYJA"/>
    <x v="219"/>
    <n v="517"/>
    <n v="173"/>
    <n v="1"/>
    <n v="517"/>
    <n v="6.7891682785299805"/>
    <n v="4"/>
    <n v="7.7369439071566732E-3"/>
    <n v="0"/>
    <n v="0"/>
    <n v="0"/>
    <n v="335"/>
    <n v="27"/>
    <n v="126"/>
    <n v="37"/>
    <n v="15"/>
    <n v="153.26666666666668"/>
    <n v="15"/>
    <n v="3.2666666666666666"/>
    <n v="497"/>
    <n v="76.378269617706238"/>
    <n v="15"/>
    <n v="450"/>
    <n v="501"/>
    <n v="95"/>
    <n v="0.96905222437137328"/>
    <n v="367"/>
    <n v="78"/>
    <n v="0.70986460348162472"/>
    <n v="6"/>
    <n v="0.4"/>
    <n v="0"/>
    <n v="0"/>
    <n v="70"/>
    <n v="0.13972055888223553"/>
    <n v="37"/>
    <n v="7.3852295409181631E-2"/>
    <n v="4"/>
    <n v="7.7369439071566732E-3"/>
    <n v="3"/>
    <n v="5.8027079303675051E-3"/>
    <n v="2"/>
    <n v="1"/>
    <n v="2"/>
    <n v="2.6927083333333335"/>
    <n v="192"/>
    <n v="0"/>
    <n v="0"/>
  </r>
  <r>
    <n v="2017"/>
    <x v="0"/>
    <x v="9"/>
    <s v="VONWI"/>
    <x v="220"/>
    <n v="350"/>
    <n v="188"/>
    <n v="4"/>
    <n v="350"/>
    <n v="10.168571428571429"/>
    <n v="4"/>
    <n v="1.1428571428571429E-2"/>
    <n v="0"/>
    <n v="0"/>
    <n v="0"/>
    <n v="191"/>
    <n v="39"/>
    <n v="35"/>
    <n v="58"/>
    <n v="6"/>
    <n v="169.33333333333334"/>
    <n v="4"/>
    <n v="4.75"/>
    <n v="335"/>
    <n v="89.549253731343285"/>
    <n v="5"/>
    <n v="508"/>
    <n v="343"/>
    <n v="111"/>
    <n v="0.98"/>
    <n v="247"/>
    <n v="92"/>
    <n v="0.70571428571428574"/>
    <n v="4"/>
    <n v="0.8"/>
    <n v="1"/>
    <n v="0.2"/>
    <n v="46"/>
    <n v="0.13411078717201166"/>
    <n v="14"/>
    <n v="4.0816326530612242E-2"/>
    <n v="3"/>
    <n v="8.5714285714285719E-3"/>
    <n v="0"/>
    <n v="0"/>
    <n v="3"/>
    <n v="3"/>
    <n v="4"/>
    <n v="2.734375"/>
    <n v="128"/>
    <n v="1"/>
    <n v="1"/>
  </r>
  <r>
    <n v="2017"/>
    <x v="0"/>
    <x v="9"/>
    <s v="SAVPA"/>
    <x v="179"/>
    <n v="299"/>
    <n v="40"/>
    <n v="4"/>
    <n v="298"/>
    <n v="5.1140939597315436"/>
    <n v="4"/>
    <n v="1.3422818791946308E-2"/>
    <n v="0"/>
    <n v="0"/>
    <n v="0"/>
    <n v="275"/>
    <n v="20"/>
    <n v="64"/>
    <n v="56"/>
    <n v="103"/>
    <n v="165.94174757281553"/>
    <n v="84"/>
    <n v="10.202380952380953"/>
    <n v="182"/>
    <n v="161.19230769230768"/>
    <n v="78"/>
    <n v="539"/>
    <n v="190"/>
    <n v="204"/>
    <n v="0.63545150501672243"/>
    <n v="33"/>
    <n v="122"/>
    <n v="0.11036789297658862"/>
    <n v="34"/>
    <n v="0.4358974358974359"/>
    <n v="10"/>
    <n v="0.12820512820512819"/>
    <n v="64"/>
    <n v="0.33684210526315789"/>
    <n v="14"/>
    <n v="7.3684210526315783E-2"/>
    <n v="1"/>
    <n v="3.3444816053511705E-3"/>
    <n v="1"/>
    <n v="3.3444816053511705E-3"/>
    <n v="2"/>
    <n v="0"/>
    <n v="14"/>
    <n v="2.1357142857142857"/>
    <n v="140"/>
    <n v="26"/>
    <n v="26"/>
  </r>
  <r>
    <n v="2017"/>
    <x v="0"/>
    <x v="9"/>
    <s v="SANRE"/>
    <x v="170"/>
    <n v="287"/>
    <n v="38"/>
    <n v="3"/>
    <n v="287"/>
    <n v="4.4111498257839719"/>
    <n v="6"/>
    <n v="2.0905923344947737E-2"/>
    <n v="0"/>
    <n v="0"/>
    <n v="0"/>
    <n v="255"/>
    <n v="24"/>
    <n v="85"/>
    <n v="70"/>
    <n v="93"/>
    <n v="159.58064516129033"/>
    <n v="83"/>
    <n v="15.325301204819278"/>
    <n v="185"/>
    <n v="154.90810810810811"/>
    <n v="68"/>
    <n v="585"/>
    <n v="186"/>
    <n v="192"/>
    <n v="0.6480836236933798"/>
    <n v="45"/>
    <n v="154"/>
    <n v="0.156794425087108"/>
    <n v="55"/>
    <n v="0.80882352941176472"/>
    <n v="7"/>
    <n v="0.10294117647058823"/>
    <n v="55"/>
    <n v="0.29569892473118281"/>
    <n v="12"/>
    <n v="6.4516129032258063E-2"/>
    <n v="2"/>
    <n v="6.9686411149825784E-3"/>
    <n v="1"/>
    <n v="3.4843205574912892E-3"/>
    <n v="1"/>
    <n v="1"/>
    <n v="11"/>
    <n v="2.0499999999999998"/>
    <n v="140"/>
    <n v="92"/>
    <n v="90"/>
  </r>
  <r>
    <n v="2017"/>
    <x v="0"/>
    <x v="9"/>
    <s v="ADEHA"/>
    <x v="221"/>
    <n v="244"/>
    <n v="127"/>
    <n v="2"/>
    <n v="244"/>
    <n v="7.889344262295082"/>
    <n v="24"/>
    <n v="9.8360655737704916E-2"/>
    <n v="0"/>
    <n v="0"/>
    <n v="0"/>
    <n v="120"/>
    <n v="39"/>
    <n v="40"/>
    <n v="60"/>
    <n v="1"/>
    <n v="365"/>
    <n v="0"/>
    <n v="0"/>
    <n v="236"/>
    <n v="82.610169491525426"/>
    <n v="0"/>
    <n v="0"/>
    <n v="243"/>
    <n v="104"/>
    <n v="0.99590163934426235"/>
    <n v="200"/>
    <n v="95"/>
    <n v="0.81967213114754101"/>
    <n v="1"/>
    <n v="0"/>
    <n v="0"/>
    <n v="0"/>
    <n v="24"/>
    <n v="9.8765432098765427E-2"/>
    <n v="10"/>
    <n v="4.1152263374485597E-2"/>
    <n v="1"/>
    <n v="4.0983606557377051E-3"/>
    <n v="2"/>
    <n v="8.1967213114754103E-3"/>
    <n v="0"/>
    <n v="1"/>
    <n v="0"/>
    <n v="2.5416666666666665"/>
    <n v="96"/>
    <n v="0"/>
    <n v="0"/>
  </r>
  <r>
    <n v="2017"/>
    <x v="0"/>
    <x v="9"/>
    <s v="WELVA"/>
    <x v="153"/>
    <n v="238"/>
    <n v="51"/>
    <n v="1"/>
    <n v="238"/>
    <n v="5.4789915966386555"/>
    <n v="2"/>
    <n v="8.4033613445378148E-3"/>
    <n v="0"/>
    <n v="0"/>
    <n v="0"/>
    <n v="184"/>
    <n v="23"/>
    <n v="89"/>
    <n v="49"/>
    <n v="45"/>
    <n v="164.04444444444445"/>
    <n v="42"/>
    <n v="16.285714285714285"/>
    <n v="190"/>
    <n v="111.36315789473684"/>
    <n v="36"/>
    <n v="494"/>
    <n v="192"/>
    <n v="148"/>
    <n v="0.80672268907563027"/>
    <n v="97"/>
    <n v="89"/>
    <n v="0.40756302521008403"/>
    <n v="23"/>
    <n v="0.63888888888888884"/>
    <n v="1"/>
    <n v="2.7777777777777776E-2"/>
    <n v="37"/>
    <n v="0.19270833333333334"/>
    <n v="9"/>
    <n v="4.6875E-2"/>
    <n v="0"/>
    <n v="0"/>
    <n v="0"/>
    <n v="0"/>
    <n v="2"/>
    <n v="0"/>
    <n v="1"/>
    <n v="2.38"/>
    <n v="100"/>
    <n v="9"/>
    <n v="17"/>
  </r>
  <r>
    <n v="2017"/>
    <x v="0"/>
    <x v="9"/>
    <s v="DUNKE"/>
    <x v="222"/>
    <n v="226"/>
    <n v="3"/>
    <n v="2"/>
    <n v="226"/>
    <n v="7.2123893805309738"/>
    <n v="2"/>
    <n v="8.8495575221238937E-3"/>
    <n v="0"/>
    <n v="0"/>
    <n v="0"/>
    <n v="135"/>
    <n v="22"/>
    <n v="74"/>
    <n v="32"/>
    <n v="6"/>
    <n v="192.16666666666666"/>
    <n v="6"/>
    <n v="227"/>
    <n v="185"/>
    <n v="103.93513513513514"/>
    <n v="5"/>
    <n v="606"/>
    <n v="218"/>
    <n v="132"/>
    <n v="0.96460176991150437"/>
    <n v="89"/>
    <n v="82"/>
    <n v="0.39380530973451328"/>
    <n v="2"/>
    <n v="0.4"/>
    <n v="2"/>
    <n v="0.4"/>
    <n v="33"/>
    <n v="0.15137614678899083"/>
    <n v="24"/>
    <n v="0.11009174311926606"/>
    <n v="0"/>
    <n v="0"/>
    <n v="0"/>
    <n v="0"/>
    <n v="11"/>
    <n v="1"/>
    <n v="14"/>
    <n v="1.6376811594202898"/>
    <n v="138"/>
    <n v="1"/>
    <n v="140"/>
  </r>
  <r>
    <n v="2017"/>
    <x v="0"/>
    <x v="9"/>
    <s v="RAMCA"/>
    <x v="178"/>
    <n v="188"/>
    <n v="92"/>
    <n v="2"/>
    <n v="188"/>
    <n v="9.1010638297872344"/>
    <n v="0"/>
    <n v="0"/>
    <n v="0"/>
    <n v="0"/>
    <n v="0"/>
    <n v="100"/>
    <n v="29"/>
    <n v="26"/>
    <n v="29"/>
    <n v="2"/>
    <n v="133"/>
    <n v="2"/>
    <n v="5"/>
    <n v="182"/>
    <n v="71.126373626373621"/>
    <n v="2"/>
    <n v="262"/>
    <n v="184"/>
    <n v="93"/>
    <n v="0.97872340425531912"/>
    <n v="145"/>
    <n v="76"/>
    <n v="0.77127659574468088"/>
    <n v="1"/>
    <n v="0.5"/>
    <n v="0"/>
    <n v="0"/>
    <n v="18"/>
    <n v="9.7826086956521743E-2"/>
    <n v="7"/>
    <n v="3.8043478260869568E-2"/>
    <n v="1"/>
    <n v="5.3191489361702126E-3"/>
    <n v="0"/>
    <n v="0"/>
    <n v="2"/>
    <n v="0"/>
    <n v="1"/>
    <n v="3.032258064516129"/>
    <n v="62"/>
    <n v="0"/>
    <n v="0"/>
  </r>
  <r>
    <n v="2017"/>
    <x v="0"/>
    <x v="9"/>
    <s v="STERO3"/>
    <x v="163"/>
    <n v="175"/>
    <n v="48"/>
    <n v="4"/>
    <n v="175"/>
    <n v="6.3657142857142857"/>
    <n v="6"/>
    <n v="3.4285714285714287E-2"/>
    <n v="0"/>
    <n v="0"/>
    <n v="0"/>
    <n v="167"/>
    <n v="20"/>
    <n v="46"/>
    <n v="59"/>
    <n v="74"/>
    <n v="148.24324324324326"/>
    <n v="66"/>
    <n v="13.257575757575758"/>
    <n v="98"/>
    <n v="137.51020408163265"/>
    <n v="54"/>
    <n v="578"/>
    <n v="98"/>
    <n v="200"/>
    <n v="0.56000000000000005"/>
    <n v="16"/>
    <n v="199"/>
    <n v="9.1428571428571428E-2"/>
    <n v="31"/>
    <n v="0.57407407407407407"/>
    <n v="4"/>
    <n v="7.407407407407407E-2"/>
    <n v="33"/>
    <n v="0.33673469387755101"/>
    <n v="4"/>
    <n v="4.0816326530612242E-2"/>
    <n v="0"/>
    <n v="0"/>
    <n v="0"/>
    <n v="0"/>
    <n v="0"/>
    <n v="0"/>
    <n v="2"/>
    <n v="1.8617021276595744"/>
    <n v="94"/>
    <n v="34"/>
    <n v="30"/>
  </r>
  <r>
    <n v="2017"/>
    <x v="0"/>
    <x v="9"/>
    <s v="PALRA"/>
    <x v="164"/>
    <n v="174"/>
    <n v="37"/>
    <n v="2"/>
    <n v="174"/>
    <n v="8.3965517241379306"/>
    <n v="4"/>
    <n v="2.2988505747126436E-2"/>
    <n v="0"/>
    <n v="0"/>
    <n v="0"/>
    <n v="125"/>
    <n v="27"/>
    <n v="39"/>
    <n v="65"/>
    <n v="20"/>
    <n v="182.8"/>
    <n v="18"/>
    <n v="10.5"/>
    <n v="148"/>
    <n v="121.25"/>
    <n v="18"/>
    <n v="547"/>
    <n v="149"/>
    <n v="145"/>
    <n v="0.85632183908045978"/>
    <n v="74"/>
    <n v="102"/>
    <n v="0.42528735632183906"/>
    <n v="12"/>
    <n v="0.66666666666666663"/>
    <n v="3"/>
    <n v="0.16666666666666666"/>
    <n v="33"/>
    <n v="0.22147651006711411"/>
    <n v="18"/>
    <n v="0.12080536912751678"/>
    <n v="0"/>
    <n v="0"/>
    <n v="0"/>
    <n v="0"/>
    <n v="1"/>
    <n v="0"/>
    <n v="5"/>
    <n v="1.7755102040816326"/>
    <n v="98"/>
    <n v="8"/>
    <n v="29"/>
  </r>
  <r>
    <n v="2017"/>
    <x v="0"/>
    <x v="9"/>
    <s v="SALJE"/>
    <x v="223"/>
    <n v="174"/>
    <n v="13"/>
    <n v="2"/>
    <n v="174"/>
    <n v="9.0977011494252871"/>
    <n v="0"/>
    <n v="0"/>
    <n v="0"/>
    <n v="0"/>
    <n v="0"/>
    <n v="118"/>
    <n v="23"/>
    <n v="54"/>
    <n v="39"/>
    <n v="8"/>
    <n v="130.75"/>
    <n v="7"/>
    <n v="5.4285714285714288"/>
    <n v="164"/>
    <n v="96.304878048780495"/>
    <n v="8"/>
    <n v="424"/>
    <n v="166"/>
    <n v="120"/>
    <n v="0.95402298850574707"/>
    <n v="95"/>
    <n v="82"/>
    <n v="0.54597701149425293"/>
    <n v="2"/>
    <n v="0.25"/>
    <n v="2"/>
    <n v="0.25"/>
    <n v="22"/>
    <n v="0.13253012048192772"/>
    <n v="9"/>
    <n v="5.4216867469879519E-2"/>
    <n v="1"/>
    <n v="5.7471264367816091E-3"/>
    <n v="1"/>
    <n v="5.7471264367816091E-3"/>
    <n v="0"/>
    <n v="0"/>
    <n v="4"/>
    <n v="1.6730769230769231"/>
    <n v="104"/>
    <n v="1"/>
    <n v="14"/>
  </r>
  <r>
    <n v="2017"/>
    <x v="0"/>
    <x v="9"/>
    <s v="PAGJO1"/>
    <x v="176"/>
    <n v="156"/>
    <n v="7"/>
    <n v="6"/>
    <n v="156"/>
    <n v="5.4038461538461542"/>
    <n v="18"/>
    <n v="0.11538461538461539"/>
    <n v="0"/>
    <n v="0"/>
    <n v="0"/>
    <n v="111"/>
    <n v="30"/>
    <n v="36"/>
    <n v="77"/>
    <n v="17"/>
    <n v="233.64705882352942"/>
    <n v="16"/>
    <n v="16.625"/>
    <n v="129"/>
    <n v="147.11627906976744"/>
    <n v="12"/>
    <n v="430"/>
    <n v="137"/>
    <n v="172"/>
    <n v="0.87820512820512819"/>
    <n v="84"/>
    <n v="123"/>
    <n v="0.53846153846153844"/>
    <n v="9"/>
    <n v="0.75"/>
    <n v="1"/>
    <n v="8.3333333333333329E-2"/>
    <n v="17"/>
    <n v="0.12408759124087591"/>
    <n v="13"/>
    <n v="9.4890510948905105E-2"/>
    <n v="2"/>
    <n v="1.282051282051282E-2"/>
    <n v="1"/>
    <n v="6.41025641025641E-3"/>
    <n v="3"/>
    <n v="2"/>
    <n v="8"/>
    <n v="3.8048780487804876"/>
    <n v="41"/>
    <n v="7"/>
    <n v="33"/>
  </r>
  <r>
    <n v="2017"/>
    <x v="0"/>
    <x v="9"/>
    <s v="RUMAS1"/>
    <x v="151"/>
    <n v="140"/>
    <n v="23"/>
    <n v="2"/>
    <n v="140"/>
    <n v="6.65"/>
    <n v="8"/>
    <n v="5.7142857142857141E-2"/>
    <n v="0"/>
    <n v="0"/>
    <n v="0"/>
    <n v="119"/>
    <n v="17"/>
    <n v="46"/>
    <n v="52"/>
    <n v="43"/>
    <n v="152.58139534883722"/>
    <n v="41"/>
    <n v="32.414634146341463"/>
    <n v="94"/>
    <n v="114.26595744680851"/>
    <n v="27"/>
    <n v="577"/>
    <n v="96"/>
    <n v="144"/>
    <n v="0.68571428571428572"/>
    <n v="31"/>
    <n v="78"/>
    <n v="0.22142857142857142"/>
    <n v="24"/>
    <n v="0.88888888888888884"/>
    <n v="2"/>
    <n v="7.407407407407407E-2"/>
    <n v="32"/>
    <n v="0.33333333333333331"/>
    <n v="5"/>
    <n v="5.2083333333333336E-2"/>
    <n v="0"/>
    <n v="0"/>
    <n v="0"/>
    <n v="0"/>
    <n v="1"/>
    <n v="1"/>
    <n v="5"/>
    <n v="2.1875"/>
    <n v="64"/>
    <n v="6"/>
    <n v="23"/>
  </r>
  <r>
    <n v="2017"/>
    <x v="0"/>
    <x v="9"/>
    <s v="SMOJA1"/>
    <x v="154"/>
    <n v="137"/>
    <n v="13"/>
    <n v="1"/>
    <n v="137"/>
    <n v="6.6715328467153281"/>
    <n v="2"/>
    <n v="1.4598540145985401E-2"/>
    <n v="0"/>
    <n v="0"/>
    <n v="0"/>
    <n v="112"/>
    <n v="23"/>
    <n v="33"/>
    <n v="86"/>
    <n v="28"/>
    <n v="207.17857142857142"/>
    <n v="16"/>
    <n v="15.875"/>
    <n v="97"/>
    <n v="161.42268041237114"/>
    <n v="23"/>
    <n v="726"/>
    <n v="106"/>
    <n v="173"/>
    <n v="0.77372262773722633"/>
    <n v="28"/>
    <n v="88"/>
    <n v="0.20437956204379562"/>
    <n v="13"/>
    <n v="0.56521739130434778"/>
    <n v="1"/>
    <n v="4.3478260869565216E-2"/>
    <n v="24"/>
    <n v="0.22641509433962265"/>
    <n v="7"/>
    <n v="6.6037735849056603E-2"/>
    <n v="0"/>
    <n v="0"/>
    <n v="0"/>
    <n v="0"/>
    <n v="1"/>
    <n v="0"/>
    <n v="7"/>
    <n v="1.7792207792207793"/>
    <n v="77"/>
    <n v="6"/>
    <n v="12"/>
  </r>
  <r>
    <n v="2017"/>
    <x v="0"/>
    <x v="9"/>
    <s v="HOWKE"/>
    <x v="149"/>
    <n v="128"/>
    <n v="33"/>
    <n v="2"/>
    <n v="128"/>
    <n v="5.625"/>
    <n v="4"/>
    <n v="3.125E-2"/>
    <n v="0"/>
    <n v="0"/>
    <n v="0"/>
    <n v="78"/>
    <n v="20"/>
    <n v="29"/>
    <n v="38"/>
    <n v="4"/>
    <n v="133.75"/>
    <n v="4"/>
    <n v="4"/>
    <n v="123"/>
    <n v="76.666666666666671"/>
    <n v="4"/>
    <n v="544"/>
    <n v="124"/>
    <n v="97"/>
    <n v="0.96875"/>
    <n v="90"/>
    <n v="77"/>
    <n v="0.703125"/>
    <n v="4"/>
    <n v="1"/>
    <n v="0"/>
    <n v="0"/>
    <n v="15"/>
    <n v="0.12096774193548387"/>
    <n v="4"/>
    <n v="3.2258064516129031E-2"/>
    <n v="0"/>
    <n v="0"/>
    <n v="0"/>
    <n v="0"/>
    <n v="0"/>
    <n v="0"/>
    <n v="0"/>
    <n v="2.0317460317460316"/>
    <n v="63"/>
    <n v="3"/>
    <n v="16"/>
  </r>
  <r>
    <n v="2017"/>
    <x v="0"/>
    <x v="9"/>
    <s v="LYSDO"/>
    <x v="166"/>
    <n v="128"/>
    <n v="20"/>
    <n v="7"/>
    <n v="128"/>
    <n v="7.9765625"/>
    <n v="2"/>
    <n v="1.5625E-2"/>
    <n v="0"/>
    <n v="0"/>
    <n v="0"/>
    <n v="114"/>
    <n v="24"/>
    <n v="22"/>
    <n v="78"/>
    <n v="57"/>
    <n v="189.71929824561403"/>
    <n v="51"/>
    <n v="27.803921568627452"/>
    <n v="62"/>
    <n v="165.24193548387098"/>
    <n v="40"/>
    <n v="699"/>
    <n v="68"/>
    <n v="228"/>
    <n v="0.53125"/>
    <n v="8"/>
    <n v="146"/>
    <n v="6.25E-2"/>
    <n v="29"/>
    <n v="0.72499999999999998"/>
    <n v="1"/>
    <n v="2.5000000000000001E-2"/>
    <n v="33"/>
    <n v="0.48529411764705882"/>
    <n v="4"/>
    <n v="5.8823529411764705E-2"/>
    <n v="2"/>
    <n v="1.5625E-2"/>
    <n v="0"/>
    <n v="0"/>
    <n v="0"/>
    <n v="0"/>
    <n v="12"/>
    <n v="1.7777777777777777"/>
    <n v="72"/>
    <n v="0"/>
    <n v="0"/>
  </r>
  <r>
    <n v="2017"/>
    <x v="0"/>
    <x v="9"/>
    <s v="SATSA"/>
    <x v="224"/>
    <n v="121"/>
    <n v="19"/>
    <n v="2"/>
    <n v="121"/>
    <n v="10.057851239669422"/>
    <n v="2"/>
    <n v="1.6528925619834711E-2"/>
    <n v="0"/>
    <n v="0"/>
    <n v="0"/>
    <n v="83"/>
    <n v="35"/>
    <n v="32"/>
    <n v="70"/>
    <n v="8"/>
    <n v="255.25"/>
    <n v="8"/>
    <n v="19.25"/>
    <n v="101"/>
    <n v="148.20792079207922"/>
    <n v="5"/>
    <n v="437"/>
    <n v="112"/>
    <n v="173"/>
    <n v="0.92561983471074383"/>
    <n v="46"/>
    <n v="120"/>
    <n v="0.38016528925619836"/>
    <n v="5"/>
    <n v="1"/>
    <n v="2"/>
    <n v="0.4"/>
    <n v="28"/>
    <n v="0.25"/>
    <n v="7"/>
    <n v="6.25E-2"/>
    <n v="1"/>
    <n v="8.2644628099173556E-3"/>
    <n v="0"/>
    <n v="0"/>
    <n v="5"/>
    <n v="0"/>
    <n v="7"/>
    <n v="1.7285714285714286"/>
    <n v="70"/>
    <n v="2"/>
    <n v="53"/>
  </r>
  <r>
    <n v="2017"/>
    <x v="0"/>
    <x v="9"/>
    <s v="GOMJE"/>
    <x v="168"/>
    <n v="102"/>
    <n v="9"/>
    <n v="3"/>
    <n v="102"/>
    <n v="8"/>
    <n v="2"/>
    <n v="1.9607843137254902E-2"/>
    <n v="0"/>
    <n v="0"/>
    <n v="0"/>
    <n v="71"/>
    <n v="26"/>
    <n v="18"/>
    <n v="58"/>
    <n v="14"/>
    <n v="157.42857142857142"/>
    <n v="12"/>
    <n v="25.916666666666668"/>
    <n v="87"/>
    <n v="108.41379310344827"/>
    <n v="10"/>
    <n v="490"/>
    <n v="87"/>
    <n v="133"/>
    <n v="0.8529411764705882"/>
    <n v="46"/>
    <n v="90"/>
    <n v="0.45098039215686275"/>
    <n v="5"/>
    <n v="0.5"/>
    <n v="1"/>
    <n v="0.1"/>
    <n v="25"/>
    <n v="0.28735632183908044"/>
    <n v="9"/>
    <n v="0.10344827586206896"/>
    <n v="1"/>
    <n v="9.8039215686274508E-3"/>
    <n v="0"/>
    <n v="0"/>
    <n v="1"/>
    <n v="1"/>
    <n v="2"/>
    <n v="1.8888888888888888"/>
    <n v="54"/>
    <n v="6"/>
    <n v="32"/>
  </r>
  <r>
    <n v="2017"/>
    <x v="0"/>
    <x v="9"/>
    <s v="VITJO"/>
    <x v="155"/>
    <n v="92"/>
    <n v="21"/>
    <n v="3"/>
    <n v="92"/>
    <n v="5.6521739130434785"/>
    <n v="0"/>
    <n v="0"/>
    <n v="0"/>
    <n v="0"/>
    <n v="0"/>
    <n v="76"/>
    <n v="20"/>
    <n v="23"/>
    <n v="43"/>
    <n v="31"/>
    <n v="151"/>
    <n v="29"/>
    <n v="5.4827586206896548"/>
    <n v="59"/>
    <n v="114.62711864406779"/>
    <n v="27"/>
    <n v="718"/>
    <n v="59"/>
    <n v="141"/>
    <n v="0.64130434782608692"/>
    <n v="26"/>
    <n v="90"/>
    <n v="0.28260869565217389"/>
    <n v="12"/>
    <n v="0.44444444444444442"/>
    <n v="1"/>
    <n v="3.7037037037037035E-2"/>
    <n v="15"/>
    <n v="0.25423728813559321"/>
    <n v="5"/>
    <n v="8.4745762711864403E-2"/>
    <n v="1"/>
    <n v="1.0869565217391304E-2"/>
    <n v="0"/>
    <n v="0"/>
    <n v="0"/>
    <n v="0"/>
    <n v="2"/>
    <n v="2.0909090909090908"/>
    <n v="44"/>
    <n v="11"/>
    <n v="20"/>
  </r>
  <r>
    <n v="2017"/>
    <x v="0"/>
    <x v="9"/>
    <s v="REYTE"/>
    <x v="225"/>
    <n v="86"/>
    <n v="30"/>
    <n v="5"/>
    <n v="86"/>
    <n v="13.267441860465116"/>
    <n v="4"/>
    <n v="4.6511627906976744E-2"/>
    <n v="0"/>
    <n v="0"/>
    <n v="0"/>
    <n v="41"/>
    <n v="26"/>
    <n v="15"/>
    <n v="70"/>
    <n v="7"/>
    <n v="316"/>
    <n v="6"/>
    <n v="16.166666666666668"/>
    <n v="74"/>
    <n v="87.63513513513513"/>
    <n v="6"/>
    <n v="674"/>
    <n v="79"/>
    <n v="120"/>
    <n v="0.91860465116279066"/>
    <n v="56"/>
    <n v="85"/>
    <n v="0.65116279069767447"/>
    <n v="2"/>
    <n v="0.33333333333333331"/>
    <n v="0"/>
    <n v="0"/>
    <n v="7"/>
    <n v="8.8607594936708861E-2"/>
    <n v="4"/>
    <n v="5.0632911392405063E-2"/>
    <n v="1"/>
    <n v="1.1627906976744186E-2"/>
    <n v="0"/>
    <n v="0"/>
    <n v="0"/>
    <n v="0"/>
    <n v="5"/>
    <n v="2.2051282051282053"/>
    <n v="39"/>
    <n v="1"/>
    <n v="23"/>
  </r>
  <r>
    <n v="2017"/>
    <x v="0"/>
    <x v="9"/>
    <s v="STERA"/>
    <x v="152"/>
    <n v="80"/>
    <n v="18"/>
    <n v="3"/>
    <n v="80"/>
    <n v="7.3624999999999998"/>
    <n v="2"/>
    <n v="2.5000000000000001E-2"/>
    <n v="0"/>
    <n v="0"/>
    <n v="0"/>
    <n v="51"/>
    <n v="20"/>
    <n v="22"/>
    <n v="80"/>
    <n v="9"/>
    <n v="189.66666666666666"/>
    <n v="8"/>
    <n v="3.375"/>
    <n v="68"/>
    <n v="90.279411764705884"/>
    <n v="6"/>
    <n v="569"/>
    <n v="71"/>
    <n v="136"/>
    <n v="0.88749999999999996"/>
    <n v="37"/>
    <n v="74"/>
    <n v="0.46250000000000002"/>
    <n v="5"/>
    <n v="0.83333333333333337"/>
    <n v="1"/>
    <n v="0.16666666666666666"/>
    <n v="17"/>
    <n v="0.23943661971830985"/>
    <n v="5"/>
    <n v="7.0422535211267609E-2"/>
    <n v="0"/>
    <n v="0"/>
    <n v="0"/>
    <n v="0"/>
    <n v="0"/>
    <n v="0"/>
    <n v="2"/>
    <n v="1.9512195121951219"/>
    <n v="41"/>
    <n v="0"/>
    <n v="0"/>
  </r>
  <r>
    <n v="2017"/>
    <x v="0"/>
    <x v="9"/>
    <s v="POLSTE"/>
    <x v="142"/>
    <n v="72"/>
    <n v="1"/>
    <n v="2"/>
    <n v="72"/>
    <n v="0.29166666666666669"/>
    <n v="0"/>
    <n v="0"/>
    <n v="0"/>
    <n v="0"/>
    <n v="0"/>
    <n v="36"/>
    <n v="45"/>
    <n v="14"/>
    <n v="54"/>
    <n v="0"/>
    <n v="0"/>
    <n v="0"/>
    <n v="0"/>
    <n v="66"/>
    <n v="91.787878787878782"/>
    <n v="0"/>
    <n v="0"/>
    <n v="72"/>
    <n v="118"/>
    <n v="1"/>
    <n v="55"/>
    <n v="108"/>
    <n v="0.76388888888888884"/>
    <n v="0"/>
    <n v="0"/>
    <n v="0"/>
    <n v="0"/>
    <n v="8"/>
    <n v="0.1111111111111111"/>
    <n v="1"/>
    <n v="1.3888888888888888E-2"/>
    <n v="1"/>
    <n v="1.3888888888888888E-2"/>
    <n v="0"/>
    <n v="0"/>
    <n v="0"/>
    <n v="0"/>
    <n v="0"/>
    <n v="2.25"/>
    <n v="32"/>
    <n v="0"/>
    <n v="0"/>
  </r>
  <r>
    <n v="2017"/>
    <x v="0"/>
    <x v="9"/>
    <s v="ANIVE"/>
    <x v="159"/>
    <n v="50"/>
    <n v="8"/>
    <n v="1"/>
    <n v="50"/>
    <n v="4.28"/>
    <n v="0"/>
    <n v="0"/>
    <n v="0"/>
    <n v="0"/>
    <n v="0"/>
    <n v="48"/>
    <n v="21"/>
    <n v="14"/>
    <n v="102"/>
    <n v="28"/>
    <n v="206.5"/>
    <n v="20"/>
    <n v="3.4"/>
    <n v="21"/>
    <n v="211.85714285714286"/>
    <n v="15"/>
    <n v="888"/>
    <n v="20"/>
    <n v="242"/>
    <n v="0.4"/>
    <n v="2"/>
    <n v="110"/>
    <n v="0.04"/>
    <n v="15"/>
    <n v="1"/>
    <n v="5"/>
    <n v="0.33333333333333331"/>
    <n v="10"/>
    <n v="0.5"/>
    <n v="3"/>
    <n v="0.15"/>
    <n v="0"/>
    <n v="0"/>
    <n v="0"/>
    <n v="0"/>
    <n v="0"/>
    <n v="0"/>
    <n v="4"/>
    <n v="2.0833333333333335"/>
    <n v="24"/>
    <n v="0"/>
    <n v="0"/>
  </r>
  <r>
    <n v="2017"/>
    <x v="0"/>
    <x v="9"/>
    <s v="MARDO1"/>
    <x v="172"/>
    <n v="43"/>
    <n v="16"/>
    <n v="1"/>
    <n v="43"/>
    <n v="7.7209302325581399"/>
    <n v="0"/>
    <n v="0"/>
    <n v="0"/>
    <n v="0"/>
    <n v="0"/>
    <n v="30"/>
    <n v="22"/>
    <n v="12"/>
    <n v="46"/>
    <n v="6"/>
    <n v="137"/>
    <n v="2"/>
    <n v="2"/>
    <n v="37"/>
    <n v="96.162162162162161"/>
    <n v="1"/>
    <n v="367"/>
    <n v="37"/>
    <n v="130"/>
    <n v="0.86046511627906974"/>
    <n v="21"/>
    <n v="79"/>
    <n v="0.48837209302325579"/>
    <n v="3"/>
    <n v="0"/>
    <n v="1"/>
    <n v="1"/>
    <n v="4"/>
    <n v="0.10810810810810811"/>
    <n v="2"/>
    <n v="5.4054054054054057E-2"/>
    <n v="0"/>
    <n v="0"/>
    <n v="0"/>
    <n v="0"/>
    <n v="0"/>
    <n v="0"/>
    <n v="1"/>
    <n v="2.15"/>
    <n v="20"/>
    <n v="6"/>
    <n v="56"/>
  </r>
  <r>
    <n v="2017"/>
    <x v="0"/>
    <x v="9"/>
    <s v="MCCCAM"/>
    <x v="157"/>
    <n v="43"/>
    <n v="18"/>
    <n v="7"/>
    <n v="43"/>
    <n v="11.116279069767442"/>
    <n v="0"/>
    <n v="0"/>
    <n v="0"/>
    <n v="0"/>
    <n v="0"/>
    <n v="24"/>
    <n v="35"/>
    <n v="19"/>
    <n v="45"/>
    <n v="1"/>
    <n v="75"/>
    <n v="1"/>
    <n v="101"/>
    <n v="40"/>
    <n v="86.775000000000006"/>
    <n v="0"/>
    <n v="0"/>
    <n v="42"/>
    <n v="119"/>
    <n v="0.97674418604651159"/>
    <n v="26"/>
    <n v="98"/>
    <n v="0.60465116279069764"/>
    <n v="1"/>
    <n v="0"/>
    <n v="0"/>
    <n v="0"/>
    <n v="2"/>
    <n v="4.7619047619047616E-2"/>
    <n v="3"/>
    <n v="7.1428571428571425E-2"/>
    <n v="0"/>
    <n v="0"/>
    <n v="1"/>
    <n v="2.3255813953488372E-2"/>
    <n v="0"/>
    <n v="0"/>
    <n v="0"/>
    <n v="2.263157894736842"/>
    <n v="19"/>
    <n v="0"/>
    <n v="0"/>
  </r>
  <r>
    <n v="2017"/>
    <x v="0"/>
    <x v="9"/>
    <s v="WAXJE"/>
    <x v="171"/>
    <n v="36"/>
    <n v="17"/>
    <n v="2"/>
    <n v="36"/>
    <n v="14.083333333333334"/>
    <n v="4"/>
    <n v="0.1111111111111111"/>
    <n v="0"/>
    <n v="0"/>
    <n v="0"/>
    <n v="17"/>
    <n v="36"/>
    <n v="12"/>
    <n v="33"/>
    <n v="2"/>
    <n v="137"/>
    <n v="1"/>
    <n v="3"/>
    <n v="31"/>
    <n v="57.87096774193548"/>
    <n v="2"/>
    <n v="560"/>
    <n v="34"/>
    <n v="88"/>
    <n v="0.94444444444444442"/>
    <n v="27"/>
    <n v="81"/>
    <n v="0.75"/>
    <n v="0"/>
    <n v="0"/>
    <n v="0"/>
    <n v="0"/>
    <n v="1"/>
    <n v="2.9411764705882353E-2"/>
    <n v="3"/>
    <n v="8.8235294117647065E-2"/>
    <n v="0"/>
    <n v="0"/>
    <n v="0"/>
    <n v="0"/>
    <n v="0"/>
    <n v="0"/>
    <n v="0"/>
    <n v="3.2727272727272729"/>
    <n v="11"/>
    <n v="0"/>
    <n v="0"/>
  </r>
  <r>
    <n v="2017"/>
    <x v="0"/>
    <x v="9"/>
    <s v="ALMKH"/>
    <x v="173"/>
    <n v="31"/>
    <n v="19"/>
    <n v="2"/>
    <n v="31"/>
    <n v="6.354838709677419"/>
    <n v="2"/>
    <n v="6.4516129032258063E-2"/>
    <n v="0"/>
    <n v="0"/>
    <n v="0"/>
    <n v="16"/>
    <n v="19"/>
    <n v="5"/>
    <n v="33"/>
    <n v="3"/>
    <n v="122.66666666666667"/>
    <n v="2"/>
    <n v="1"/>
    <n v="28"/>
    <n v="56.214285714285715"/>
    <n v="2"/>
    <n v="172"/>
    <n v="28"/>
    <n v="83"/>
    <n v="0.90322580645161288"/>
    <n v="24"/>
    <n v="67"/>
    <n v="0.77419354838709675"/>
    <n v="1"/>
    <n v="0.5"/>
    <n v="0"/>
    <n v="0"/>
    <n v="1"/>
    <n v="3.5714285714285712E-2"/>
    <n v="3"/>
    <n v="0.10714285714285714"/>
    <n v="0"/>
    <n v="0"/>
    <n v="1"/>
    <n v="3.2258064516129031E-2"/>
    <n v="0"/>
    <n v="0"/>
    <n v="1"/>
    <n v="2.2142857142857144"/>
    <n v="14"/>
    <n v="0"/>
    <n v="0"/>
  </r>
  <r>
    <n v="2017"/>
    <x v="0"/>
    <x v="9"/>
    <s v="MILBR"/>
    <x v="139"/>
    <n v="28"/>
    <n v="7"/>
    <n v="4"/>
    <n v="28"/>
    <n v="3.2142857142857144"/>
    <n v="0"/>
    <n v="0"/>
    <n v="0"/>
    <n v="0"/>
    <n v="0"/>
    <n v="23"/>
    <n v="29"/>
    <n v="5"/>
    <n v="59"/>
    <n v="11"/>
    <n v="239.72727272727272"/>
    <n v="10"/>
    <n v="9.6999999999999993"/>
    <n v="13"/>
    <n v="209.38461538461539"/>
    <n v="8"/>
    <n v="592"/>
    <n v="17"/>
    <n v="225"/>
    <n v="0.6071428571428571"/>
    <n v="3"/>
    <n v="147"/>
    <n v="0.10714285714285714"/>
    <n v="8"/>
    <n v="1"/>
    <n v="0"/>
    <n v="0"/>
    <n v="7"/>
    <n v="0.41176470588235292"/>
    <n v="1"/>
    <n v="5.8823529411764705E-2"/>
    <n v="0"/>
    <n v="0"/>
    <n v="0"/>
    <n v="0"/>
    <n v="0"/>
    <n v="0"/>
    <n v="0"/>
    <n v="2.1538461538461537"/>
    <n v="13"/>
    <n v="0"/>
    <n v="0"/>
  </r>
  <r>
    <n v="2017"/>
    <x v="0"/>
    <x v="9"/>
    <s v="LORBR1"/>
    <x v="135"/>
    <n v="20"/>
    <n v="2"/>
    <n v="1"/>
    <n v="20"/>
    <n v="0.9"/>
    <n v="0"/>
    <n v="0"/>
    <n v="0"/>
    <n v="0"/>
    <n v="0"/>
    <n v="20"/>
    <n v="10"/>
    <n v="4"/>
    <n v="70"/>
    <n v="6"/>
    <n v="201"/>
    <n v="3"/>
    <n v="3.6666666666666665"/>
    <n v="14"/>
    <n v="111.64285714285714"/>
    <n v="3"/>
    <n v="1093"/>
    <n v="14"/>
    <n v="140"/>
    <n v="0.7"/>
    <n v="0"/>
    <n v="0"/>
    <n v="0"/>
    <n v="4"/>
    <n v="0"/>
    <n v="0"/>
    <n v="0"/>
    <n v="7"/>
    <n v="0.5"/>
    <n v="1"/>
    <n v="7.1428571428571425E-2"/>
    <n v="0"/>
    <n v="0"/>
    <n v="0"/>
    <n v="0"/>
    <n v="0"/>
    <n v="0"/>
    <n v="1"/>
    <n v="1.5384615384615385"/>
    <n v="13"/>
    <n v="0"/>
    <n v="0"/>
  </r>
  <r>
    <n v="2017"/>
    <x v="0"/>
    <x v="9"/>
    <s v="MATMI"/>
    <x v="144"/>
    <n v="16"/>
    <n v="3"/>
    <n v="5"/>
    <n v="16"/>
    <n v="13.875"/>
    <n v="0"/>
    <n v="0"/>
    <n v="0"/>
    <n v="0"/>
    <n v="0"/>
    <n v="11"/>
    <n v="29"/>
    <n v="5"/>
    <n v="71"/>
    <n v="0"/>
    <n v="0"/>
    <n v="0"/>
    <n v="0"/>
    <n v="14"/>
    <n v="154.92857142857142"/>
    <n v="0"/>
    <n v="0"/>
    <n v="16"/>
    <n v="210"/>
    <n v="1"/>
    <n v="6"/>
    <n v="126"/>
    <n v="0.375"/>
    <n v="0"/>
    <n v="0"/>
    <n v="0"/>
    <n v="0"/>
    <n v="4"/>
    <n v="0.25"/>
    <n v="1"/>
    <n v="6.25E-2"/>
    <n v="0"/>
    <n v="0"/>
    <n v="0"/>
    <n v="0"/>
    <n v="0"/>
    <n v="0"/>
    <n v="4"/>
    <n v="2.6666666666666665"/>
    <n v="6"/>
    <n v="0"/>
    <n v="0"/>
  </r>
  <r>
    <n v="2017"/>
    <x v="0"/>
    <x v="9"/>
    <s v="PETRI"/>
    <x v="143"/>
    <n v="15"/>
    <n v="1"/>
    <n v="3"/>
    <n v="15"/>
    <n v="16.066666666666666"/>
    <n v="0"/>
    <n v="0"/>
    <n v="0"/>
    <n v="0"/>
    <n v="0"/>
    <n v="11"/>
    <n v="31"/>
    <n v="5"/>
    <n v="49"/>
    <n v="2"/>
    <n v="82"/>
    <n v="1"/>
    <n v="29"/>
    <n v="13"/>
    <n v="88.07692307692308"/>
    <n v="2"/>
    <n v="1296"/>
    <n v="13"/>
    <n v="148"/>
    <n v="0.8666666666666667"/>
    <n v="5"/>
    <n v="65"/>
    <n v="0.33333333333333331"/>
    <n v="0"/>
    <n v="0"/>
    <n v="1"/>
    <n v="0.5"/>
    <n v="2"/>
    <n v="0.15384615384615385"/>
    <n v="0"/>
    <n v="0"/>
    <n v="0"/>
    <n v="0"/>
    <n v="0"/>
    <n v="0"/>
    <n v="0"/>
    <n v="0"/>
    <n v="0"/>
    <n v="3"/>
    <n v="5"/>
    <n v="1"/>
    <n v="50"/>
  </r>
  <r>
    <n v="2017"/>
    <x v="0"/>
    <x v="9"/>
    <s v="WILDA2"/>
    <x v="161"/>
    <n v="8"/>
    <n v="3"/>
    <n v="4"/>
    <n v="8"/>
    <n v="10.125"/>
    <n v="0"/>
    <n v="0"/>
    <n v="0"/>
    <n v="0"/>
    <n v="0"/>
    <n v="8"/>
    <n v="16"/>
    <n v="3"/>
    <n v="110"/>
    <n v="6"/>
    <n v="242"/>
    <n v="0"/>
    <n v="0"/>
    <n v="2"/>
    <n v="163"/>
    <n v="0"/>
    <n v="0"/>
    <n v="2"/>
    <n v="225"/>
    <n v="0.25"/>
    <n v="0"/>
    <n v="0"/>
    <n v="0"/>
    <n v="5"/>
    <n v="0"/>
    <n v="0"/>
    <n v="0"/>
    <n v="1"/>
    <n v="0.5"/>
    <n v="0"/>
    <n v="0"/>
    <n v="0"/>
    <n v="0"/>
    <n v="0"/>
    <n v="0"/>
    <n v="0"/>
    <n v="0"/>
    <n v="0"/>
    <n v="2"/>
    <n v="4"/>
    <n v="0"/>
    <n v="0"/>
  </r>
  <r>
    <n v="2017"/>
    <x v="0"/>
    <x v="9"/>
    <s v="KILAL"/>
    <x v="147"/>
    <n v="7"/>
    <n v="1"/>
    <n v="4"/>
    <n v="7"/>
    <n v="7"/>
    <n v="0"/>
    <n v="0"/>
    <n v="0"/>
    <n v="0"/>
    <n v="0"/>
    <n v="7"/>
    <n v="31"/>
    <n v="1"/>
    <n v="151"/>
    <n v="4"/>
    <n v="289.75"/>
    <n v="4"/>
    <n v="18.75"/>
    <n v="3"/>
    <n v="144.33333333333334"/>
    <n v="1"/>
    <n v="536"/>
    <n v="3"/>
    <n v="190"/>
    <n v="0.42857142857142855"/>
    <n v="2"/>
    <n v="196"/>
    <n v="0.2857142857142857"/>
    <n v="2"/>
    <n v="0"/>
    <n v="0"/>
    <n v="0"/>
    <n v="1"/>
    <n v="0.33333333333333331"/>
    <n v="0"/>
    <n v="0"/>
    <n v="0"/>
    <n v="0"/>
    <n v="0"/>
    <n v="0"/>
    <n v="0"/>
    <n v="0"/>
    <n v="0"/>
    <n v="1.1666666666666667"/>
    <n v="6"/>
    <n v="1"/>
    <n v="120"/>
  </r>
  <r>
    <n v="2017"/>
    <x v="0"/>
    <x v="9"/>
    <s v="&lt;NONE&gt;"/>
    <x v="33"/>
    <n v="2"/>
    <n v="0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0"/>
    <x v="9"/>
    <s v="AHMSHA1"/>
    <x v="226"/>
    <n v="2"/>
    <n v="0"/>
    <n v="0"/>
    <n v="2"/>
    <n v="8.5"/>
    <n v="0"/>
    <n v="0"/>
    <n v="0"/>
    <n v="0"/>
    <n v="0"/>
    <n v="2"/>
    <n v="18"/>
    <n v="0"/>
    <n v="0"/>
    <n v="2"/>
    <n v="140.5"/>
    <n v="2"/>
    <n v="3"/>
    <n v="0"/>
    <n v="0"/>
    <n v="2"/>
    <n v="6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23"/>
  </r>
  <r>
    <n v="2017"/>
    <x v="0"/>
    <x v="9"/>
    <s v="BOVDO"/>
    <x v="169"/>
    <n v="1"/>
    <n v="1"/>
    <n v="2"/>
    <n v="1"/>
    <n v="5"/>
    <n v="0"/>
    <n v="0"/>
    <n v="0"/>
    <n v="0"/>
    <n v="0"/>
    <n v="1"/>
    <n v="25"/>
    <n v="1"/>
    <n v="86"/>
    <n v="0"/>
    <n v="0"/>
    <n v="0"/>
    <n v="0"/>
    <n v="1"/>
    <n v="2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0"/>
    <x v="9"/>
    <s v="KORKH"/>
    <x v="227"/>
    <n v="1"/>
    <n v="0"/>
    <n v="0"/>
    <n v="1"/>
    <n v="3"/>
    <n v="0"/>
    <n v="0"/>
    <n v="0"/>
    <n v="0"/>
    <n v="0"/>
    <n v="1"/>
    <n v="67"/>
    <n v="0"/>
    <n v="0"/>
    <n v="1"/>
    <n v="297"/>
    <n v="0"/>
    <n v="0"/>
    <n v="0"/>
    <n v="0"/>
    <n v="1"/>
    <n v="655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0"/>
    <s v="MORANG"/>
    <x v="4"/>
    <n v="281"/>
    <n v="24"/>
    <n v="5"/>
    <n v="279"/>
    <n v="7.9390681003584227"/>
    <n v="0"/>
    <n v="0"/>
    <n v="249"/>
    <n v="1513"/>
    <n v="0.88612099644128117"/>
    <n v="203"/>
    <n v="18"/>
    <n v="110"/>
    <n v="49"/>
    <n v="44"/>
    <n v="231.13636363636363"/>
    <n v="42"/>
    <n v="59.19047619047619"/>
    <n v="211"/>
    <n v="132.65402843601896"/>
    <n v="39"/>
    <n v="404"/>
    <n v="237"/>
    <n v="148"/>
    <n v="0.84341637010676151"/>
    <n v="102"/>
    <n v="102"/>
    <n v="0.36298932384341637"/>
    <n v="21"/>
    <n v="0.53846153846153844"/>
    <n v="6"/>
    <n v="0.15384615384615385"/>
    <n v="38"/>
    <n v="0.16033755274261605"/>
    <n v="25"/>
    <n v="0.10548523206751055"/>
    <n v="0"/>
    <n v="0"/>
    <n v="0"/>
    <n v="0"/>
    <n v="0"/>
    <n v="16"/>
    <n v="1"/>
    <n v="2.4649122807017543"/>
    <n v="114"/>
    <n v="42"/>
    <n v="149"/>
  </r>
  <r>
    <n v="2017"/>
    <x v="1"/>
    <x v="0"/>
    <s v="PAVF"/>
    <x v="2"/>
    <n v="262"/>
    <n v="257"/>
    <n v="2"/>
    <n v="261"/>
    <n v="2.9003831417624522"/>
    <n v="0"/>
    <n v="0"/>
    <n v="260"/>
    <n v="779"/>
    <n v="0.99236641221374045"/>
    <n v="199"/>
    <n v="11"/>
    <n v="38"/>
    <n v="27"/>
    <n v="9"/>
    <n v="188.44444444444446"/>
    <n v="9"/>
    <n v="17.666666666666668"/>
    <n v="252"/>
    <n v="105.51587301587301"/>
    <n v="9"/>
    <n v="249"/>
    <n v="250"/>
    <n v="110"/>
    <n v="0.95419847328244278"/>
    <n v="24"/>
    <n v="53"/>
    <n v="9.1603053435114504E-2"/>
    <n v="2"/>
    <n v="0.22222222222222221"/>
    <n v="2"/>
    <n v="0.22222222222222221"/>
    <n v="6"/>
    <n v="2.4E-2"/>
    <n v="11"/>
    <n v="4.3999999999999997E-2"/>
    <n v="8"/>
    <n v="3.0534351145038167E-2"/>
    <n v="13"/>
    <n v="4.9618320610687022E-2"/>
    <n v="0"/>
    <n v="1"/>
    <n v="0"/>
    <n v="1.8985507246376812"/>
    <n v="138"/>
    <n v="1"/>
    <n v="133"/>
  </r>
  <r>
    <n v="2017"/>
    <x v="1"/>
    <x v="0"/>
    <s v="RIVRO"/>
    <x v="0"/>
    <n v="255"/>
    <n v="29"/>
    <n v="5"/>
    <n v="255"/>
    <n v="4.3529411764705879"/>
    <n v="0"/>
    <n v="0"/>
    <n v="215"/>
    <n v="1210"/>
    <n v="0.84313725490196079"/>
    <n v="202"/>
    <n v="24"/>
    <n v="100"/>
    <n v="68"/>
    <n v="48"/>
    <n v="214.14583333333334"/>
    <n v="47"/>
    <n v="32.042553191489361"/>
    <n v="187"/>
    <n v="175.35294117647058"/>
    <n v="38"/>
    <n v="520"/>
    <n v="204"/>
    <n v="185"/>
    <n v="0.8"/>
    <n v="63"/>
    <n v="132"/>
    <n v="0.24705882352941178"/>
    <n v="24"/>
    <n v="0.63157894736842102"/>
    <n v="5"/>
    <n v="0.13157894736842105"/>
    <n v="45"/>
    <n v="0.22058823529411764"/>
    <n v="26"/>
    <n v="0.12745098039215685"/>
    <n v="0"/>
    <n v="0"/>
    <n v="0"/>
    <n v="0"/>
    <n v="0"/>
    <n v="9"/>
    <n v="1"/>
    <n v="2.4757281553398056"/>
    <n v="103.00000000000001"/>
    <n v="45"/>
    <n v="89"/>
  </r>
  <r>
    <n v="2017"/>
    <x v="1"/>
    <x v="0"/>
    <s v="QUIN"/>
    <x v="1"/>
    <n v="253"/>
    <n v="46"/>
    <n v="4"/>
    <n v="253"/>
    <n v="7.3320158102766797"/>
    <n v="4"/>
    <n v="1.5810276679841896E-2"/>
    <n v="211"/>
    <n v="1423"/>
    <n v="0.83399209486166004"/>
    <n v="168"/>
    <n v="14"/>
    <n v="90"/>
    <n v="57"/>
    <n v="34"/>
    <n v="174.70588235294119"/>
    <n v="31"/>
    <n v="59.032258064516128"/>
    <n v="205"/>
    <n v="108.72195121951219"/>
    <n v="30"/>
    <n v="390"/>
    <n v="218"/>
    <n v="129"/>
    <n v="0.86166007905138342"/>
    <n v="110"/>
    <n v="76"/>
    <n v="0.43478260869565216"/>
    <n v="9"/>
    <n v="0.3"/>
    <n v="8"/>
    <n v="0.26666666666666666"/>
    <n v="33"/>
    <n v="0.15137614678899083"/>
    <n v="23"/>
    <n v="0.10550458715596331"/>
    <n v="0"/>
    <n v="0"/>
    <n v="0"/>
    <n v="0"/>
    <n v="0"/>
    <n v="7"/>
    <n v="4"/>
    <n v="1.9921259842519685"/>
    <n v="127"/>
    <n v="33"/>
    <n v="99"/>
  </r>
  <r>
    <n v="2017"/>
    <x v="1"/>
    <x v="0"/>
    <s v="HENALY"/>
    <x v="3"/>
    <n v="232"/>
    <n v="31"/>
    <n v="1"/>
    <n v="231"/>
    <n v="7.3246753246753249"/>
    <n v="2"/>
    <n v="8.658008658008658E-3"/>
    <n v="205"/>
    <n v="1818"/>
    <n v="0.88362068965517238"/>
    <n v="170"/>
    <n v="24"/>
    <n v="86"/>
    <n v="57"/>
    <n v="31"/>
    <n v="188"/>
    <n v="30"/>
    <n v="67.8"/>
    <n v="187"/>
    <n v="125.49197860962566"/>
    <n v="29"/>
    <n v="397"/>
    <n v="200"/>
    <n v="145"/>
    <n v="0.86206896551724133"/>
    <n v="96"/>
    <n v="83"/>
    <n v="0.41379310344827586"/>
    <n v="17"/>
    <n v="0.58620689655172409"/>
    <n v="8"/>
    <n v="0.27586206896551724"/>
    <n v="32"/>
    <n v="0.16"/>
    <n v="27"/>
    <n v="0.13500000000000001"/>
    <n v="0"/>
    <n v="0"/>
    <n v="0"/>
    <n v="0"/>
    <n v="0"/>
    <n v="12"/>
    <n v="1"/>
    <n v="2.4946236559139785"/>
    <n v="93"/>
    <n v="26"/>
    <n v="92"/>
  </r>
  <r>
    <n v="2017"/>
    <x v="1"/>
    <x v="0"/>
    <s v="PIND"/>
    <x v="5"/>
    <n v="227"/>
    <n v="153"/>
    <n v="4"/>
    <n v="227"/>
    <n v="7.0969162995594717"/>
    <n v="2"/>
    <n v="8.8105726872246704E-3"/>
    <n v="207"/>
    <n v="302"/>
    <n v="0.91189427312775329"/>
    <n v="169"/>
    <n v="8"/>
    <n v="24"/>
    <n v="17"/>
    <n v="4"/>
    <n v="226.5"/>
    <n v="4"/>
    <n v="8.5"/>
    <n v="222"/>
    <n v="81.072072072072075"/>
    <n v="4"/>
    <n v="289"/>
    <n v="223"/>
    <n v="98"/>
    <n v="0.98237885462555063"/>
    <n v="43"/>
    <n v="85"/>
    <n v="0.1894273127753304"/>
    <n v="2"/>
    <n v="0.5"/>
    <n v="2"/>
    <n v="0.5"/>
    <n v="2"/>
    <n v="8.9686098654708519E-3"/>
    <n v="3"/>
    <n v="1.3452914798206279E-2"/>
    <n v="4"/>
    <n v="1.7621145374449341E-2"/>
    <n v="5"/>
    <n v="2.2026431718061675E-2"/>
    <n v="0"/>
    <n v="0"/>
    <n v="2"/>
    <n v="1.8160000000000001"/>
    <n v="125"/>
    <n v="1"/>
    <n v="200"/>
  </r>
  <r>
    <n v="2017"/>
    <x v="1"/>
    <x v="0"/>
    <s v="SEDJ"/>
    <x v="7"/>
    <n v="189"/>
    <n v="123"/>
    <n v="4"/>
    <n v="188"/>
    <n v="6.2446808510638299"/>
    <n v="0"/>
    <n v="0"/>
    <n v="164"/>
    <n v="1307"/>
    <n v="0.86772486772486768"/>
    <n v="178"/>
    <n v="11"/>
    <n v="70"/>
    <n v="39"/>
    <n v="71"/>
    <n v="157.66197183098592"/>
    <n v="67"/>
    <n v="54"/>
    <n v="118"/>
    <n v="141.25423728813558"/>
    <n v="53"/>
    <n v="411"/>
    <n v="110"/>
    <n v="175"/>
    <n v="0.58201058201058198"/>
    <n v="16"/>
    <n v="121"/>
    <n v="8.4656084656084651E-2"/>
    <n v="43"/>
    <n v="0.81132075471698117"/>
    <n v="11"/>
    <n v="0.20754716981132076"/>
    <n v="43"/>
    <n v="0.39090909090909093"/>
    <n v="25"/>
    <n v="0.22727272727272727"/>
    <n v="0"/>
    <n v="0"/>
    <n v="0"/>
    <n v="0"/>
    <n v="0"/>
    <n v="0"/>
    <n v="1"/>
    <n v="1.9090909090909092"/>
    <n v="99"/>
    <n v="53"/>
    <n v="101"/>
  </r>
  <r>
    <n v="2017"/>
    <x v="1"/>
    <x v="0"/>
    <s v="OROGRA"/>
    <x v="9"/>
    <n v="171"/>
    <n v="141"/>
    <n v="4"/>
    <n v="171"/>
    <n v="7.3684210526315788"/>
    <n v="0"/>
    <n v="0"/>
    <n v="170"/>
    <n v="75"/>
    <n v="0.99415204678362568"/>
    <n v="139"/>
    <n v="10"/>
    <n v="19"/>
    <n v="22"/>
    <n v="5"/>
    <n v="170.8"/>
    <n v="4"/>
    <n v="27.5"/>
    <n v="166"/>
    <n v="87.210843373493972"/>
    <n v="5"/>
    <n v="210"/>
    <n v="165"/>
    <n v="108"/>
    <n v="0.96491228070175439"/>
    <n v="41"/>
    <n v="60"/>
    <n v="0.23976608187134502"/>
    <n v="2"/>
    <n v="0.4"/>
    <n v="0"/>
    <n v="0"/>
    <n v="2"/>
    <n v="1.2121212121212121E-2"/>
    <n v="5"/>
    <n v="3.0303030303030304E-2"/>
    <n v="4"/>
    <n v="2.3391812865497075E-2"/>
    <n v="5"/>
    <n v="2.9239766081871343E-2"/>
    <n v="0"/>
    <n v="0"/>
    <n v="0"/>
    <n v="1.5688073394495412"/>
    <n v="109"/>
    <n v="0"/>
    <n v="0"/>
  </r>
  <r>
    <n v="2017"/>
    <x v="1"/>
    <x v="0"/>
    <s v="DOUC"/>
    <x v="11"/>
    <n v="170"/>
    <n v="89"/>
    <n v="4"/>
    <n v="170"/>
    <n v="4.947058823529412"/>
    <n v="0"/>
    <n v="0"/>
    <n v="115"/>
    <n v="3316"/>
    <n v="0.67647058823529416"/>
    <n v="160"/>
    <n v="13"/>
    <n v="57"/>
    <n v="65"/>
    <n v="89"/>
    <n v="208.12359550561797"/>
    <n v="84"/>
    <n v="58.607142857142854"/>
    <n v="78"/>
    <n v="196.51282051282053"/>
    <n v="71"/>
    <n v="455"/>
    <n v="75"/>
    <n v="226"/>
    <n v="0.44117647058823528"/>
    <n v="11"/>
    <n v="159"/>
    <n v="6.4705882352941183E-2"/>
    <n v="54"/>
    <n v="0.76056338028169013"/>
    <n v="26"/>
    <n v="0.36619718309859156"/>
    <n v="28"/>
    <n v="0.37333333333333335"/>
    <n v="12"/>
    <n v="0.16"/>
    <n v="0"/>
    <n v="0"/>
    <n v="0"/>
    <n v="0"/>
    <n v="0"/>
    <n v="0"/>
    <n v="7"/>
    <n v="1.6831683168316831"/>
    <n v="101"/>
    <n v="76"/>
    <n v="100"/>
  </r>
  <r>
    <n v="2017"/>
    <x v="1"/>
    <x v="0"/>
    <s v="VASDIB"/>
    <x v="20"/>
    <n v="168"/>
    <n v="168"/>
    <n v="1"/>
    <n v="168"/>
    <n v="5.0714285714285712"/>
    <n v="0"/>
    <n v="0"/>
    <n v="168"/>
    <n v="166"/>
    <n v="1"/>
    <n v="120"/>
    <n v="9"/>
    <n v="15"/>
    <n v="24"/>
    <n v="7"/>
    <n v="271.14285714285717"/>
    <n v="6"/>
    <n v="15"/>
    <n v="161"/>
    <n v="100.85714285714286"/>
    <n v="7"/>
    <n v="224"/>
    <n v="160"/>
    <n v="117"/>
    <n v="0.95238095238095233"/>
    <n v="22"/>
    <n v="78"/>
    <n v="0.13095238095238096"/>
    <n v="1"/>
    <n v="0.14285714285714285"/>
    <n v="1"/>
    <n v="0.14285714285714285"/>
    <n v="8"/>
    <n v="0.05"/>
    <n v="11"/>
    <n v="6.8750000000000006E-2"/>
    <n v="9"/>
    <n v="5.3571428571428568E-2"/>
    <n v="12"/>
    <n v="7.1428571428571425E-2"/>
    <n v="0"/>
    <n v="0"/>
    <n v="0"/>
    <n v="1.68"/>
    <n v="100"/>
    <n v="3"/>
    <n v="91"/>
  </r>
  <r>
    <n v="2017"/>
    <x v="1"/>
    <x v="0"/>
    <s v="RAVH"/>
    <x v="14"/>
    <n v="161"/>
    <n v="78"/>
    <n v="5"/>
    <n v="161"/>
    <n v="6.0559006211180124"/>
    <n v="2"/>
    <n v="1.2422360248447204E-2"/>
    <n v="142"/>
    <n v="1249"/>
    <n v="0.88198757763975155"/>
    <n v="146"/>
    <n v="13"/>
    <n v="48"/>
    <n v="57"/>
    <n v="63"/>
    <n v="165.23809523809524"/>
    <n v="60"/>
    <n v="75.7"/>
    <n v="96"/>
    <n v="160.1875"/>
    <n v="51"/>
    <n v="350"/>
    <n v="92"/>
    <n v="191"/>
    <n v="0.5714285714285714"/>
    <n v="17"/>
    <n v="172"/>
    <n v="0.10559006211180125"/>
    <n v="32"/>
    <n v="0.62745098039215685"/>
    <n v="8"/>
    <n v="0.15686274509803921"/>
    <n v="25"/>
    <n v="0.27173913043478259"/>
    <n v="16"/>
    <n v="0.17391304347826086"/>
    <n v="1"/>
    <n v="6.2111801242236021E-3"/>
    <n v="0"/>
    <n v="0"/>
    <n v="0"/>
    <n v="0"/>
    <n v="1"/>
    <n v="1.9166666666666667"/>
    <n v="84"/>
    <n v="52"/>
    <n v="128"/>
  </r>
  <r>
    <n v="2017"/>
    <x v="1"/>
    <x v="0"/>
    <s v="ROTAL"/>
    <x v="6"/>
    <n v="159"/>
    <n v="90"/>
    <n v="4"/>
    <n v="159"/>
    <n v="6.2893081761006293"/>
    <n v="6"/>
    <n v="3.7735849056603772E-2"/>
    <n v="144"/>
    <n v="1526"/>
    <n v="0.90566037735849059"/>
    <n v="149"/>
    <n v="16"/>
    <n v="46"/>
    <n v="58"/>
    <n v="66"/>
    <n v="145.42424242424244"/>
    <n v="65"/>
    <n v="151.03076923076924"/>
    <n v="92"/>
    <n v="175.52173913043478"/>
    <n v="55"/>
    <n v="372"/>
    <n v="90"/>
    <n v="224"/>
    <n v="0.56603773584905659"/>
    <n v="6"/>
    <n v="113"/>
    <n v="3.7735849056603772E-2"/>
    <n v="26"/>
    <n v="0.47272727272727272"/>
    <n v="2"/>
    <n v="3.6363636363636362E-2"/>
    <n v="29"/>
    <n v="0.32222222222222224"/>
    <n v="14"/>
    <n v="0.15555555555555556"/>
    <n v="0"/>
    <n v="0"/>
    <n v="0"/>
    <n v="0"/>
    <n v="0"/>
    <n v="0"/>
    <n v="0"/>
    <n v="1.8488372093023255"/>
    <n v="86"/>
    <n v="46"/>
    <n v="90"/>
  </r>
  <r>
    <n v="2017"/>
    <x v="1"/>
    <x v="0"/>
    <s v="SALG"/>
    <x v="17"/>
    <n v="159"/>
    <n v="152"/>
    <n v="4"/>
    <n v="159"/>
    <n v="7.0943396226415096"/>
    <n v="0"/>
    <n v="0"/>
    <n v="144"/>
    <n v="2523"/>
    <n v="0.90566037735849059"/>
    <n v="114"/>
    <n v="10"/>
    <n v="5"/>
    <n v="23"/>
    <n v="8"/>
    <n v="212.5"/>
    <n v="8"/>
    <n v="29.5"/>
    <n v="150"/>
    <n v="66.52"/>
    <n v="8"/>
    <n v="267"/>
    <n v="150"/>
    <n v="83"/>
    <n v="0.94339622641509435"/>
    <n v="41"/>
    <n v="63"/>
    <n v="0.25786163522012578"/>
    <n v="2"/>
    <n v="0.25"/>
    <n v="3"/>
    <n v="0.375"/>
    <n v="1"/>
    <n v="6.6666666666666671E-3"/>
    <n v="6"/>
    <n v="0.04"/>
    <n v="3"/>
    <n v="1.8867924528301886E-2"/>
    <n v="9"/>
    <n v="5.6603773584905662E-2"/>
    <n v="0"/>
    <n v="0"/>
    <n v="0"/>
    <n v="1.7096774193548387"/>
    <n v="93"/>
    <n v="1"/>
    <n v="109"/>
  </r>
  <r>
    <n v="2017"/>
    <x v="1"/>
    <x v="0"/>
    <s v="DHAAN"/>
    <x v="16"/>
    <n v="157"/>
    <n v="87"/>
    <n v="3"/>
    <n v="157"/>
    <n v="5.5923566878980893"/>
    <n v="6"/>
    <n v="3.8216560509554139E-2"/>
    <n v="131"/>
    <n v="1247"/>
    <n v="0.83439490445859876"/>
    <n v="140"/>
    <n v="14"/>
    <n v="56"/>
    <n v="55"/>
    <n v="65"/>
    <n v="135.03076923076924"/>
    <n v="66"/>
    <n v="59.954545454545453"/>
    <n v="89"/>
    <n v="154.26966292134833"/>
    <n v="51"/>
    <n v="279"/>
    <n v="88"/>
    <n v="183"/>
    <n v="0.56050955414012738"/>
    <n v="16"/>
    <n v="143"/>
    <n v="0.10191082802547771"/>
    <n v="36"/>
    <n v="0.70588235294117652"/>
    <n v="9"/>
    <n v="0.17647058823529413"/>
    <n v="31"/>
    <n v="0.35227272727272729"/>
    <n v="19"/>
    <n v="0.21590909090909091"/>
    <n v="1"/>
    <n v="6.369426751592357E-3"/>
    <n v="0"/>
    <n v="0"/>
    <n v="0"/>
    <n v="1"/>
    <n v="0"/>
    <n v="1.7444444444444445"/>
    <n v="90"/>
    <n v="59"/>
    <n v="101"/>
  </r>
  <r>
    <n v="2017"/>
    <x v="1"/>
    <x v="0"/>
    <s v="DAUL"/>
    <x v="15"/>
    <n v="155"/>
    <n v="102"/>
    <n v="3"/>
    <n v="153"/>
    <n v="5.2875816993464051"/>
    <n v="2"/>
    <n v="1.3071895424836602E-2"/>
    <n v="140"/>
    <n v="642"/>
    <n v="0.90322580645161288"/>
    <n v="117"/>
    <n v="12"/>
    <n v="13"/>
    <n v="22"/>
    <n v="12"/>
    <n v="184.25"/>
    <n v="12"/>
    <n v="43.166666666666664"/>
    <n v="142"/>
    <n v="105.88028169014085"/>
    <n v="12"/>
    <n v="244"/>
    <n v="142"/>
    <n v="125"/>
    <n v="0.91612903225806452"/>
    <n v="22"/>
    <n v="91"/>
    <n v="0.14193548387096774"/>
    <n v="1"/>
    <n v="8.3333333333333329E-2"/>
    <n v="4"/>
    <n v="0.33333333333333331"/>
    <n v="2"/>
    <n v="1.4084507042253521E-2"/>
    <n v="8"/>
    <n v="5.6338028169014086E-2"/>
    <n v="3"/>
    <n v="1.935483870967742E-2"/>
    <n v="12"/>
    <n v="7.7419354838709681E-2"/>
    <n v="0"/>
    <n v="0"/>
    <n v="0"/>
    <n v="1.7032967032967032"/>
    <n v="91"/>
    <n v="1"/>
    <n v="97"/>
  </r>
  <r>
    <n v="2017"/>
    <x v="1"/>
    <x v="0"/>
    <s v="QUIJES"/>
    <x v="13"/>
    <n v="151"/>
    <n v="77"/>
    <n v="7"/>
    <n v="151"/>
    <n v="7.0463576158940393"/>
    <n v="6"/>
    <n v="3.9735099337748346E-2"/>
    <n v="137"/>
    <n v="2204"/>
    <n v="0.9072847682119205"/>
    <n v="137"/>
    <n v="15"/>
    <n v="39"/>
    <n v="47"/>
    <n v="68"/>
    <n v="173"/>
    <n v="67"/>
    <n v="87.955223880597018"/>
    <n v="83"/>
    <n v="141.73493975903614"/>
    <n v="58"/>
    <n v="391"/>
    <n v="79"/>
    <n v="174"/>
    <n v="0.52317880794701987"/>
    <n v="10"/>
    <n v="116"/>
    <n v="6.6225165562913912E-2"/>
    <n v="32"/>
    <n v="0.55172413793103448"/>
    <n v="10"/>
    <n v="0.17241379310344829"/>
    <n v="26"/>
    <n v="0.32911392405063289"/>
    <n v="12"/>
    <n v="0.15189873417721519"/>
    <n v="1"/>
    <n v="6.6225165562913907E-3"/>
    <n v="0"/>
    <n v="0"/>
    <n v="0"/>
    <n v="0"/>
    <n v="3"/>
    <n v="1.7558139534883721"/>
    <n v="86"/>
    <n v="54"/>
    <n v="105"/>
  </r>
  <r>
    <n v="2017"/>
    <x v="1"/>
    <x v="0"/>
    <s v="COUR"/>
    <x v="18"/>
    <n v="148"/>
    <n v="85"/>
    <n v="6"/>
    <n v="148"/>
    <n v="9.6081081081081088"/>
    <n v="2"/>
    <n v="1.3513513513513514E-2"/>
    <n v="133"/>
    <n v="2004"/>
    <n v="0.89864864864864868"/>
    <n v="135"/>
    <n v="15"/>
    <n v="44"/>
    <n v="54"/>
    <n v="74"/>
    <n v="183.08108108108109"/>
    <n v="69"/>
    <n v="76.840579710144922"/>
    <n v="74"/>
    <n v="151.01351351351352"/>
    <n v="60"/>
    <n v="407"/>
    <n v="73"/>
    <n v="189"/>
    <n v="0.49324324324324326"/>
    <n v="12"/>
    <n v="115"/>
    <n v="8.1081081081081086E-2"/>
    <n v="35"/>
    <n v="0.58333333333333337"/>
    <n v="8"/>
    <n v="0.13333333333333333"/>
    <n v="20"/>
    <n v="0.27397260273972601"/>
    <n v="15"/>
    <n v="0.20547945205479451"/>
    <n v="0"/>
    <n v="0"/>
    <n v="0"/>
    <n v="0"/>
    <n v="0"/>
    <n v="0"/>
    <n v="2"/>
    <n v="1.7011494252873562"/>
    <n v="87"/>
    <n v="53"/>
    <n v="97"/>
  </r>
  <r>
    <n v="2017"/>
    <x v="1"/>
    <x v="0"/>
    <s v="SUETIT"/>
    <x v="10"/>
    <n v="147"/>
    <n v="73"/>
    <n v="3"/>
    <n v="146"/>
    <n v="5.3150684931506849"/>
    <n v="4"/>
    <n v="2.7397260273972601E-2"/>
    <n v="120"/>
    <n v="1378"/>
    <n v="0.81632653061224492"/>
    <n v="138"/>
    <n v="15"/>
    <n v="41"/>
    <n v="42"/>
    <n v="67"/>
    <n v="179.32835820895522"/>
    <n v="63"/>
    <n v="102.50793650793651"/>
    <n v="78"/>
    <n v="159.93589743589743"/>
    <n v="50"/>
    <n v="342"/>
    <n v="78"/>
    <n v="191"/>
    <n v="0.53061224489795922"/>
    <n v="15"/>
    <n v="183"/>
    <n v="0.10204081632653061"/>
    <n v="30"/>
    <n v="0.6"/>
    <n v="10"/>
    <n v="0.2"/>
    <n v="25"/>
    <n v="0.32051282051282054"/>
    <n v="7"/>
    <n v="8.9743589743589744E-2"/>
    <n v="0"/>
    <n v="0"/>
    <n v="0"/>
    <n v="0"/>
    <n v="0"/>
    <n v="1"/>
    <n v="5"/>
    <n v="1.7294117647058824"/>
    <n v="85"/>
    <n v="56"/>
    <n v="114"/>
  </r>
  <r>
    <n v="2017"/>
    <x v="1"/>
    <x v="0"/>
    <s v="CHARY"/>
    <x v="28"/>
    <n v="145"/>
    <n v="33"/>
    <n v="0"/>
    <n v="145"/>
    <n v="2.7586206896551726"/>
    <n v="0"/>
    <n v="0"/>
    <n v="130"/>
    <n v="1025"/>
    <n v="0.89655172413793105"/>
    <n v="93"/>
    <n v="11"/>
    <n v="39"/>
    <n v="34"/>
    <n v="16"/>
    <n v="132.1875"/>
    <n v="16"/>
    <n v="46.0625"/>
    <n v="124"/>
    <n v="92.233870967741936"/>
    <n v="15"/>
    <n v="269"/>
    <n v="128"/>
    <n v="108"/>
    <n v="0.88275862068965516"/>
    <n v="88"/>
    <n v="75"/>
    <n v="0.60689655172413792"/>
    <n v="6"/>
    <n v="0.4"/>
    <n v="3"/>
    <n v="0.2"/>
    <n v="21"/>
    <n v="0.1640625"/>
    <n v="11"/>
    <n v="8.59375E-2"/>
    <n v="0"/>
    <n v="0"/>
    <n v="0"/>
    <n v="0"/>
    <n v="1"/>
    <n v="2"/>
    <n v="2"/>
    <n v="2.377049180327869"/>
    <n v="60.999999999999993"/>
    <n v="15"/>
    <n v="86"/>
  </r>
  <r>
    <n v="2017"/>
    <x v="1"/>
    <x v="0"/>
    <s v="GOLA"/>
    <x v="19"/>
    <n v="143"/>
    <n v="86"/>
    <n v="3"/>
    <n v="143"/>
    <n v="6.2657342657342658"/>
    <n v="0"/>
    <n v="0"/>
    <n v="127"/>
    <n v="1063"/>
    <n v="0.88811188811188813"/>
    <n v="127"/>
    <n v="15"/>
    <n v="44"/>
    <n v="44"/>
    <n v="55"/>
    <n v="168.8909090909091"/>
    <n v="55"/>
    <n v="90.072727272727278"/>
    <n v="84"/>
    <n v="119.5952380952381"/>
    <n v="48"/>
    <n v="337"/>
    <n v="81"/>
    <n v="149"/>
    <n v="0.56643356643356646"/>
    <n v="29"/>
    <n v="113"/>
    <n v="0.20279720279720279"/>
    <n v="28"/>
    <n v="0.58333333333333337"/>
    <n v="9"/>
    <n v="0.1875"/>
    <n v="15"/>
    <n v="0.18518518518518517"/>
    <n v="6"/>
    <n v="7.407407407407407E-2"/>
    <n v="2"/>
    <n v="1.3986013986013986E-2"/>
    <n v="1"/>
    <n v="6.993006993006993E-3"/>
    <n v="0"/>
    <n v="0"/>
    <n v="0"/>
    <n v="1.7654320987654322"/>
    <n v="81"/>
    <n v="44"/>
    <n v="97"/>
  </r>
  <r>
    <n v="2017"/>
    <x v="1"/>
    <x v="0"/>
    <s v="ROVH"/>
    <x v="21"/>
    <n v="141"/>
    <n v="73"/>
    <n v="3"/>
    <n v="141"/>
    <n v="5.3475177304964543"/>
    <n v="2"/>
    <n v="1.4184397163120567E-2"/>
    <n v="106"/>
    <n v="3430"/>
    <n v="0.75177304964539005"/>
    <n v="127"/>
    <n v="14"/>
    <n v="44"/>
    <n v="48"/>
    <n v="56"/>
    <n v="188.48214285714286"/>
    <n v="52"/>
    <n v="69.34615384615384"/>
    <n v="82"/>
    <n v="165.35365853658536"/>
    <n v="48"/>
    <n v="381"/>
    <n v="79"/>
    <n v="189"/>
    <n v="0.56028368794326244"/>
    <n v="6"/>
    <n v="165"/>
    <n v="4.2553191489361701E-2"/>
    <n v="27"/>
    <n v="0.5625"/>
    <n v="10"/>
    <n v="0.20833333333333334"/>
    <n v="20"/>
    <n v="0.25316455696202533"/>
    <n v="16"/>
    <n v="0.20253164556962025"/>
    <n v="0"/>
    <n v="0"/>
    <n v="0"/>
    <n v="0"/>
    <n v="0"/>
    <n v="0"/>
    <n v="5"/>
    <n v="1.6588235294117648"/>
    <n v="85"/>
    <n v="46"/>
    <n v="74"/>
  </r>
  <r>
    <n v="2017"/>
    <x v="1"/>
    <x v="0"/>
    <s v="GUTALD"/>
    <x v="12"/>
    <n v="137"/>
    <n v="78"/>
    <n v="2"/>
    <n v="136"/>
    <n v="7.1985294117647056"/>
    <n v="0"/>
    <n v="0"/>
    <n v="118"/>
    <n v="1893"/>
    <n v="0.86131386861313863"/>
    <n v="125"/>
    <n v="12"/>
    <n v="31"/>
    <n v="60"/>
    <n v="65"/>
    <n v="137.7076923076923"/>
    <n v="62"/>
    <n v="145.91935483870967"/>
    <n v="68"/>
    <n v="152.27941176470588"/>
    <n v="54"/>
    <n v="339"/>
    <n v="63"/>
    <n v="194"/>
    <n v="0.45985401459854014"/>
    <n v="11"/>
    <n v="171"/>
    <n v="8.0291970802919707E-2"/>
    <n v="30"/>
    <n v="0.55555555555555558"/>
    <n v="7"/>
    <n v="0.12962962962962962"/>
    <n v="22"/>
    <n v="0.34920634920634919"/>
    <n v="16"/>
    <n v="0.25396825396825395"/>
    <n v="0"/>
    <n v="0"/>
    <n v="0"/>
    <n v="0"/>
    <n v="0"/>
    <n v="0"/>
    <n v="1"/>
    <n v="1.7792207792207793"/>
    <n v="77"/>
    <n v="51"/>
    <n v="114"/>
  </r>
  <r>
    <n v="2017"/>
    <x v="1"/>
    <x v="0"/>
    <s v="DALW"/>
    <x v="27"/>
    <n v="134"/>
    <n v="97"/>
    <n v="3"/>
    <n v="134"/>
    <n v="6.5597014925373136"/>
    <n v="0"/>
    <n v="0"/>
    <n v="87"/>
    <n v="3167"/>
    <n v="0.64925373134328357"/>
    <n v="117"/>
    <n v="14"/>
    <n v="33"/>
    <n v="53"/>
    <n v="59"/>
    <n v="150.35593220338984"/>
    <n v="57"/>
    <n v="106.50877192982456"/>
    <n v="69"/>
    <n v="158.68115942028984"/>
    <n v="44"/>
    <n v="351"/>
    <n v="71"/>
    <n v="187"/>
    <n v="0.52985074626865669"/>
    <n v="10"/>
    <n v="136"/>
    <n v="7.4626865671641784E-2"/>
    <n v="34"/>
    <n v="0.77272727272727271"/>
    <n v="6"/>
    <n v="0.13636363636363635"/>
    <n v="22"/>
    <n v="0.30985915492957744"/>
    <n v="16"/>
    <n v="0.22535211267605634"/>
    <n v="0"/>
    <n v="0"/>
    <n v="0"/>
    <n v="0"/>
    <n v="0"/>
    <n v="0"/>
    <n v="1"/>
    <n v="1.5402298850574712"/>
    <n v="87"/>
    <n v="41"/>
    <n v="107"/>
  </r>
  <r>
    <n v="2017"/>
    <x v="1"/>
    <x v="0"/>
    <s v="SLAM"/>
    <x v="228"/>
    <n v="133"/>
    <n v="79"/>
    <n v="6"/>
    <n v="133"/>
    <n v="6.6992481203007515"/>
    <n v="2"/>
    <n v="1.5037593984962405E-2"/>
    <n v="120"/>
    <n v="1038"/>
    <n v="0.90225563909774431"/>
    <n v="123"/>
    <n v="12"/>
    <n v="25"/>
    <n v="89"/>
    <n v="43"/>
    <n v="179.48837209302326"/>
    <n v="41"/>
    <n v="66.926829268292678"/>
    <n v="87"/>
    <n v="176"/>
    <n v="36"/>
    <n v="310"/>
    <n v="83"/>
    <n v="220"/>
    <n v="0.62406015037593987"/>
    <n v="11"/>
    <n v="146"/>
    <n v="8.2706766917293228E-2"/>
    <n v="24"/>
    <n v="0.66666666666666663"/>
    <n v="7"/>
    <n v="0.19444444444444445"/>
    <n v="21"/>
    <n v="0.25301204819277107"/>
    <n v="11"/>
    <n v="0.13253012048192772"/>
    <n v="0"/>
    <n v="0"/>
    <n v="0"/>
    <n v="0"/>
    <n v="0"/>
    <n v="0"/>
    <n v="0"/>
    <n v="1.7733333333333334"/>
    <n v="75"/>
    <n v="30"/>
    <n v="84"/>
  </r>
  <r>
    <n v="2017"/>
    <x v="1"/>
    <x v="0"/>
    <s v="FARI"/>
    <x v="32"/>
    <n v="131"/>
    <n v="61"/>
    <n v="4"/>
    <n v="131"/>
    <n v="6.1603053435114505"/>
    <n v="0"/>
    <n v="0"/>
    <n v="115"/>
    <n v="634"/>
    <n v="0.87786259541984735"/>
    <n v="82"/>
    <n v="10"/>
    <n v="51"/>
    <n v="29"/>
    <n v="11"/>
    <n v="96.090909090909093"/>
    <n v="9"/>
    <n v="52"/>
    <n v="120"/>
    <n v="61.783333333333331"/>
    <n v="10"/>
    <n v="340"/>
    <n v="120"/>
    <n v="83"/>
    <n v="0.91603053435114501"/>
    <n v="104"/>
    <n v="71"/>
    <n v="0.79389312977099236"/>
    <n v="1"/>
    <n v="0.1"/>
    <n v="0"/>
    <n v="0"/>
    <n v="6"/>
    <n v="0.05"/>
    <n v="6"/>
    <n v="0.05"/>
    <n v="0"/>
    <n v="0"/>
    <n v="0"/>
    <n v="0"/>
    <n v="0"/>
    <n v="0"/>
    <n v="0"/>
    <n v="2.2982456140350878"/>
    <n v="57"/>
    <n v="8"/>
    <n v="44"/>
  </r>
  <r>
    <n v="2017"/>
    <x v="1"/>
    <x v="0"/>
    <s v="KUTD"/>
    <x v="22"/>
    <n v="128"/>
    <n v="59"/>
    <n v="3"/>
    <n v="127"/>
    <n v="5.2755905511811028"/>
    <n v="2"/>
    <n v="1.5748031496062992E-2"/>
    <n v="109"/>
    <n v="1552"/>
    <n v="0.8515625"/>
    <n v="117"/>
    <n v="12"/>
    <n v="37"/>
    <n v="37"/>
    <n v="58"/>
    <n v="140.87931034482759"/>
    <n v="57"/>
    <n v="67.298245614035082"/>
    <n v="68"/>
    <n v="141.73529411764707"/>
    <n v="45"/>
    <n v="407"/>
    <n v="70"/>
    <n v="176"/>
    <n v="0.546875"/>
    <n v="8"/>
    <n v="160"/>
    <n v="6.25E-2"/>
    <n v="31"/>
    <n v="0.68888888888888888"/>
    <n v="6"/>
    <n v="0.13333333333333333"/>
    <n v="21"/>
    <n v="0.3"/>
    <n v="11"/>
    <n v="0.15714285714285714"/>
    <n v="0"/>
    <n v="0"/>
    <n v="0"/>
    <n v="0"/>
    <n v="0"/>
    <n v="2"/>
    <n v="1"/>
    <n v="1.5238095238095237"/>
    <n v="84"/>
    <n v="53"/>
    <n v="114"/>
  </r>
  <r>
    <n v="2017"/>
    <x v="1"/>
    <x v="0"/>
    <s v="TRAELE"/>
    <x v="8"/>
    <n v="124"/>
    <n v="14"/>
    <n v="4"/>
    <n v="124"/>
    <n v="6.161290322580645"/>
    <n v="0"/>
    <n v="0"/>
    <n v="119"/>
    <n v="528"/>
    <n v="0.95967741935483875"/>
    <n v="90"/>
    <n v="12"/>
    <n v="44"/>
    <n v="29"/>
    <n v="9"/>
    <n v="164"/>
    <n v="8"/>
    <n v="38"/>
    <n v="112"/>
    <n v="94.6875"/>
    <n v="7"/>
    <n v="397"/>
    <n v="115"/>
    <n v="117"/>
    <n v="0.92741935483870963"/>
    <n v="75"/>
    <n v="80"/>
    <n v="0.60483870967741937"/>
    <n v="3"/>
    <n v="0.42857142857142855"/>
    <n v="1"/>
    <n v="0.14285714285714285"/>
    <n v="13"/>
    <n v="0.11304347826086956"/>
    <n v="10"/>
    <n v="8.6956521739130432E-2"/>
    <n v="0"/>
    <n v="0"/>
    <n v="0"/>
    <n v="0"/>
    <n v="0"/>
    <n v="2"/>
    <n v="1"/>
    <n v="2.2142857142857144"/>
    <n v="56"/>
    <n v="7"/>
    <n v="65"/>
  </r>
  <r>
    <n v="2017"/>
    <x v="1"/>
    <x v="0"/>
    <s v="XAVALB"/>
    <x v="26"/>
    <n v="123"/>
    <n v="83"/>
    <n v="4"/>
    <n v="123"/>
    <n v="10.878048780487806"/>
    <n v="0"/>
    <n v="0"/>
    <n v="91"/>
    <n v="2832"/>
    <n v="0.73983739837398377"/>
    <n v="114"/>
    <n v="21"/>
    <n v="35"/>
    <n v="40"/>
    <n v="62"/>
    <n v="187.64516129032259"/>
    <n v="57"/>
    <n v="92.771929824561397"/>
    <n v="58"/>
    <n v="166.62068965517241"/>
    <n v="50"/>
    <n v="364"/>
    <n v="56"/>
    <n v="193"/>
    <n v="0.45528455284552843"/>
    <n v="10"/>
    <n v="164"/>
    <n v="8.1300813008130079E-2"/>
    <n v="46"/>
    <n v="0.92"/>
    <n v="7"/>
    <n v="0.14000000000000001"/>
    <n v="16"/>
    <n v="0.2857142857142857"/>
    <n v="11"/>
    <n v="0.19642857142857142"/>
    <n v="0"/>
    <n v="0"/>
    <n v="1"/>
    <n v="8.130081300813009E-3"/>
    <n v="0"/>
    <n v="0"/>
    <n v="3"/>
    <n v="1.64"/>
    <n v="75"/>
    <n v="52"/>
    <n v="104"/>
  </r>
  <r>
    <n v="2017"/>
    <x v="1"/>
    <x v="0"/>
    <s v="MARDA"/>
    <x v="31"/>
    <n v="119"/>
    <n v="90"/>
    <n v="6"/>
    <n v="119"/>
    <n v="8.7142857142857135"/>
    <n v="0"/>
    <n v="0"/>
    <n v="95"/>
    <n v="1695"/>
    <n v="0.79831932773109249"/>
    <n v="112"/>
    <n v="17"/>
    <n v="30"/>
    <n v="61"/>
    <n v="61"/>
    <n v="184.11475409836066"/>
    <n v="52"/>
    <n v="56"/>
    <n v="56"/>
    <n v="161.96428571428572"/>
    <n v="46"/>
    <n v="464"/>
    <n v="53"/>
    <n v="184"/>
    <n v="0.44537815126050423"/>
    <n v="5"/>
    <n v="176"/>
    <n v="4.2016806722689079E-2"/>
    <n v="29"/>
    <n v="0.63043478260869568"/>
    <n v="6"/>
    <n v="0.13043478260869565"/>
    <n v="18"/>
    <n v="0.33962264150943394"/>
    <n v="8"/>
    <n v="0.15094339622641509"/>
    <n v="0"/>
    <n v="0"/>
    <n v="0"/>
    <n v="0"/>
    <n v="0"/>
    <n v="0"/>
    <n v="2"/>
    <n v="1.4512195121951219"/>
    <n v="82"/>
    <n v="49"/>
    <n v="72"/>
  </r>
  <r>
    <n v="2017"/>
    <x v="1"/>
    <x v="0"/>
    <s v="ABREL"/>
    <x v="24"/>
    <n v="117"/>
    <n v="72"/>
    <n v="3"/>
    <n v="116"/>
    <n v="5.0258620689655169"/>
    <n v="0"/>
    <n v="0"/>
    <n v="87"/>
    <n v="1965"/>
    <n v="0.74358974358974361"/>
    <n v="99"/>
    <n v="11"/>
    <n v="40"/>
    <n v="49"/>
    <n v="54"/>
    <n v="170.7962962962963"/>
    <n v="53"/>
    <n v="71.716981132075475"/>
    <n v="62"/>
    <n v="117.43548387096774"/>
    <n v="49"/>
    <n v="415"/>
    <n v="59"/>
    <n v="142"/>
    <n v="0.50427350427350426"/>
    <n v="12"/>
    <n v="95"/>
    <n v="0.10256410256410256"/>
    <n v="29"/>
    <n v="0.59183673469387754"/>
    <n v="9"/>
    <n v="0.18367346938775511"/>
    <n v="14"/>
    <n v="0.23728813559322035"/>
    <n v="4"/>
    <n v="6.7796610169491525E-2"/>
    <n v="0"/>
    <n v="0"/>
    <n v="0"/>
    <n v="0"/>
    <n v="0"/>
    <n v="1"/>
    <n v="0"/>
    <n v="1.8"/>
    <n v="65"/>
    <n v="42"/>
    <n v="104"/>
  </r>
  <r>
    <n v="2017"/>
    <x v="1"/>
    <x v="0"/>
    <s v="SLAV"/>
    <x v="229"/>
    <n v="110"/>
    <n v="69"/>
    <n v="5"/>
    <n v="110"/>
    <n v="7.5727272727272723"/>
    <n v="0"/>
    <n v="0"/>
    <n v="100"/>
    <n v="1351"/>
    <n v="0.90909090909090906"/>
    <n v="98"/>
    <n v="11"/>
    <n v="32"/>
    <n v="46"/>
    <n v="36"/>
    <n v="156.13888888888889"/>
    <n v="37"/>
    <n v="96.486486486486484"/>
    <n v="68"/>
    <n v="145.1764705882353"/>
    <n v="32"/>
    <n v="357"/>
    <n v="66"/>
    <n v="164"/>
    <n v="0.6"/>
    <n v="12"/>
    <n v="105"/>
    <n v="0.10909090909090909"/>
    <n v="18"/>
    <n v="0.5625"/>
    <n v="3"/>
    <n v="9.375E-2"/>
    <n v="13"/>
    <n v="0.19696969696969696"/>
    <n v="12"/>
    <n v="0.18181818181818182"/>
    <n v="1"/>
    <n v="9.0909090909090905E-3"/>
    <n v="0"/>
    <n v="0"/>
    <n v="0"/>
    <n v="0"/>
    <n v="1"/>
    <n v="1.71875"/>
    <n v="64"/>
    <n v="28"/>
    <n v="88"/>
  </r>
  <r>
    <n v="2017"/>
    <x v="1"/>
    <x v="0"/>
    <s v="AVIN"/>
    <x v="25"/>
    <n v="109"/>
    <n v="53"/>
    <n v="6"/>
    <n v="109"/>
    <n v="7.3486238532110093"/>
    <n v="2"/>
    <n v="1.834862385321101E-2"/>
    <n v="85"/>
    <n v="2226"/>
    <n v="0.77981651376146788"/>
    <n v="98"/>
    <n v="16"/>
    <n v="38"/>
    <n v="47"/>
    <n v="31"/>
    <n v="216"/>
    <n v="28"/>
    <n v="47.142857142857146"/>
    <n v="75"/>
    <n v="205.12"/>
    <n v="31"/>
    <n v="332"/>
    <n v="72"/>
    <n v="220"/>
    <n v="0.66055045871559637"/>
    <n v="5"/>
    <n v="249"/>
    <n v="4.5871559633027525E-2"/>
    <n v="19"/>
    <n v="0.61290322580645162"/>
    <n v="9"/>
    <n v="0.29032258064516131"/>
    <n v="23"/>
    <n v="0.31944444444444442"/>
    <n v="13"/>
    <n v="0.18055555555555555"/>
    <n v="0"/>
    <n v="0"/>
    <n v="0"/>
    <n v="0"/>
    <n v="0"/>
    <n v="0"/>
    <n v="2"/>
    <n v="1.6515151515151516"/>
    <n v="66"/>
    <n v="27"/>
    <n v="88"/>
  </r>
  <r>
    <n v="2017"/>
    <x v="1"/>
    <x v="0"/>
    <s v="BAZD"/>
    <x v="30"/>
    <n v="104"/>
    <n v="64"/>
    <n v="5"/>
    <n v="104"/>
    <n v="8.759615384615385"/>
    <n v="2"/>
    <n v="1.9230769230769232E-2"/>
    <n v="70"/>
    <n v="3562"/>
    <n v="0.67307692307692313"/>
    <n v="97"/>
    <n v="27"/>
    <n v="31"/>
    <n v="62"/>
    <n v="37"/>
    <n v="213.83783783783784"/>
    <n v="35"/>
    <n v="58.314285714285717"/>
    <n v="62"/>
    <n v="230.91935483870967"/>
    <n v="34"/>
    <n v="404"/>
    <n v="60"/>
    <n v="247"/>
    <n v="0.57692307692307687"/>
    <n v="4"/>
    <n v="115"/>
    <n v="3.8461538461538464E-2"/>
    <n v="18"/>
    <n v="0.52941176470588236"/>
    <n v="5"/>
    <n v="0.14705882352941177"/>
    <n v="28"/>
    <n v="0.46666666666666667"/>
    <n v="9"/>
    <n v="0.15"/>
    <n v="1"/>
    <n v="9.6153846153846159E-3"/>
    <n v="0"/>
    <n v="0"/>
    <n v="0"/>
    <n v="0"/>
    <n v="1"/>
    <n v="1.4647887323943662"/>
    <n v="71"/>
    <n v="33"/>
    <n v="93"/>
  </r>
  <r>
    <n v="2017"/>
    <x v="1"/>
    <x v="0"/>
    <s v="MALRO"/>
    <x v="50"/>
    <n v="99"/>
    <n v="79"/>
    <n v="3"/>
    <n v="99"/>
    <n v="6.5858585858585856"/>
    <n v="0"/>
    <n v="0"/>
    <n v="94"/>
    <n v="1623"/>
    <n v="0.9494949494949495"/>
    <n v="88"/>
    <n v="18"/>
    <n v="36"/>
    <n v="48"/>
    <n v="34"/>
    <n v="205.52941176470588"/>
    <n v="33"/>
    <n v="45.18181818181818"/>
    <n v="65"/>
    <n v="128.67692307692309"/>
    <n v="30"/>
    <n v="358"/>
    <n v="65"/>
    <n v="158"/>
    <n v="0.65656565656565657"/>
    <n v="19"/>
    <n v="108"/>
    <n v="0.19191919191919191"/>
    <n v="21"/>
    <n v="0.7"/>
    <n v="5"/>
    <n v="0.16666666666666666"/>
    <n v="8"/>
    <n v="0.12307692307692308"/>
    <n v="11"/>
    <n v="0.16923076923076924"/>
    <n v="4"/>
    <n v="4.0404040404040407E-2"/>
    <n v="4"/>
    <n v="4.0404040404040407E-2"/>
    <n v="0"/>
    <n v="0"/>
    <n v="0"/>
    <n v="1.1785714285714286"/>
    <n v="84"/>
    <n v="27"/>
    <n v="103"/>
  </r>
  <r>
    <n v="2017"/>
    <x v="1"/>
    <x v="0"/>
    <s v="AVEJ"/>
    <x v="23"/>
    <n v="91"/>
    <n v="45"/>
    <n v="5"/>
    <n v="91"/>
    <n v="6.1208791208791204"/>
    <n v="2"/>
    <n v="2.197802197802198E-2"/>
    <n v="78"/>
    <n v="2362"/>
    <n v="0.8571428571428571"/>
    <n v="80"/>
    <n v="11"/>
    <n v="25"/>
    <n v="33"/>
    <n v="44"/>
    <n v="130.40909090909091"/>
    <n v="43"/>
    <n v="90.279069767441854"/>
    <n v="43"/>
    <n v="112.3953488372093"/>
    <n v="38"/>
    <n v="377"/>
    <n v="45"/>
    <n v="150"/>
    <n v="0.49450549450549453"/>
    <n v="8"/>
    <n v="100"/>
    <n v="8.7912087912087919E-2"/>
    <n v="21"/>
    <n v="0.55263157894736847"/>
    <n v="5"/>
    <n v="0.13157894736842105"/>
    <n v="15"/>
    <n v="0.33333333333333331"/>
    <n v="5"/>
    <n v="0.1111111111111111"/>
    <n v="0"/>
    <n v="0"/>
    <n v="0"/>
    <n v="0"/>
    <n v="0"/>
    <n v="2"/>
    <n v="1"/>
    <n v="1.467741935483871"/>
    <n v="62"/>
    <n v="43"/>
    <n v="81"/>
  </r>
  <r>
    <n v="2017"/>
    <x v="1"/>
    <x v="0"/>
    <s v="ANTPA"/>
    <x v="37"/>
    <n v="86"/>
    <n v="54"/>
    <n v="2"/>
    <n v="86"/>
    <n v="6.2209302325581399"/>
    <n v="0"/>
    <n v="0"/>
    <n v="77"/>
    <n v="1339"/>
    <n v="0.89534883720930236"/>
    <n v="77"/>
    <n v="14"/>
    <n v="24"/>
    <n v="56"/>
    <n v="37"/>
    <n v="137.54054054054055"/>
    <n v="35"/>
    <n v="69.685714285714283"/>
    <n v="48"/>
    <n v="120.29166666666667"/>
    <n v="34"/>
    <n v="362"/>
    <n v="49"/>
    <n v="155"/>
    <n v="0.56976744186046513"/>
    <n v="6"/>
    <n v="139"/>
    <n v="6.9767441860465115E-2"/>
    <n v="20"/>
    <n v="0.58823529411764708"/>
    <n v="4"/>
    <n v="0.11764705882352941"/>
    <n v="8"/>
    <n v="0.16326530612244897"/>
    <n v="11"/>
    <n v="0.22448979591836735"/>
    <n v="1"/>
    <n v="1.1627906976744186E-2"/>
    <n v="0"/>
    <n v="0"/>
    <n v="0"/>
    <n v="0"/>
    <n v="1"/>
    <n v="1.4098360655737705"/>
    <n v="61"/>
    <n v="29"/>
    <n v="95"/>
  </r>
  <r>
    <n v="2017"/>
    <x v="1"/>
    <x v="0"/>
    <s v="PINAN"/>
    <x v="36"/>
    <n v="81"/>
    <n v="36"/>
    <n v="2"/>
    <n v="81"/>
    <n v="5.9012345679012341"/>
    <n v="0"/>
    <n v="0"/>
    <n v="75"/>
    <n v="1148"/>
    <n v="0.92592592592592593"/>
    <n v="73"/>
    <n v="13"/>
    <n v="26"/>
    <n v="42"/>
    <n v="34"/>
    <n v="151.94117647058823"/>
    <n v="33"/>
    <n v="82.242424242424249"/>
    <n v="46"/>
    <n v="145.93478260869566"/>
    <n v="32"/>
    <n v="291"/>
    <n v="46"/>
    <n v="175"/>
    <n v="0.5679012345679012"/>
    <n v="8"/>
    <n v="108"/>
    <n v="9.8765432098765427E-2"/>
    <n v="12"/>
    <n v="0.375"/>
    <n v="5"/>
    <n v="0.15625"/>
    <n v="15"/>
    <n v="0.32608695652173914"/>
    <n v="9"/>
    <n v="0.19565217391304349"/>
    <n v="0"/>
    <n v="0"/>
    <n v="1"/>
    <n v="1.2345679012345678E-2"/>
    <n v="0"/>
    <n v="0"/>
    <n v="2"/>
    <n v="1.35"/>
    <n v="59.999999999999993"/>
    <n v="30"/>
    <n v="78"/>
  </r>
  <r>
    <n v="2017"/>
    <x v="1"/>
    <x v="0"/>
    <s v="RUICAR"/>
    <x v="34"/>
    <n v="79"/>
    <n v="44"/>
    <n v="2"/>
    <n v="79"/>
    <n v="4.8481012658227849"/>
    <n v="0"/>
    <n v="0"/>
    <n v="69"/>
    <n v="1153"/>
    <n v="0.87341772151898733"/>
    <n v="73"/>
    <n v="9"/>
    <n v="21"/>
    <n v="36"/>
    <n v="27"/>
    <n v="163.96296296296296"/>
    <n v="27"/>
    <n v="49.148148148148145"/>
    <n v="52"/>
    <n v="152.36538461538461"/>
    <n v="22"/>
    <n v="437"/>
    <n v="47"/>
    <n v="180"/>
    <n v="0.59493670886075944"/>
    <n v="6"/>
    <n v="143"/>
    <n v="7.5949367088607597E-2"/>
    <n v="13"/>
    <n v="0.59090909090909094"/>
    <n v="3"/>
    <n v="0.13636363636363635"/>
    <n v="17"/>
    <n v="0.36170212765957449"/>
    <n v="5"/>
    <n v="0.10638297872340426"/>
    <n v="0"/>
    <n v="0"/>
    <n v="0"/>
    <n v="0"/>
    <n v="0"/>
    <n v="0"/>
    <n v="2"/>
    <n v="2.1944444444444446"/>
    <n v="36"/>
    <n v="24"/>
    <n v="79"/>
  </r>
  <r>
    <n v="2017"/>
    <x v="1"/>
    <x v="0"/>
    <s v="MEDK"/>
    <x v="29"/>
    <n v="75"/>
    <n v="34"/>
    <n v="3"/>
    <n v="74"/>
    <n v="5.5675675675675675"/>
    <n v="0"/>
    <n v="0"/>
    <n v="68"/>
    <n v="1526"/>
    <n v="0.90666666666666662"/>
    <n v="68"/>
    <n v="20"/>
    <n v="21"/>
    <n v="59"/>
    <n v="32"/>
    <n v="201.78125"/>
    <n v="30"/>
    <n v="88.533333333333331"/>
    <n v="43"/>
    <n v="156.7906976744186"/>
    <n v="26"/>
    <n v="365"/>
    <n v="42"/>
    <n v="183"/>
    <n v="0.56000000000000005"/>
    <n v="8"/>
    <n v="141"/>
    <n v="0.10666666666666667"/>
    <n v="13"/>
    <n v="0.5"/>
    <n v="6"/>
    <n v="0.23076923076923078"/>
    <n v="11"/>
    <n v="0.26190476190476192"/>
    <n v="7"/>
    <n v="0.16666666666666666"/>
    <n v="1"/>
    <n v="1.3333333333333334E-2"/>
    <n v="0"/>
    <n v="0"/>
    <n v="0"/>
    <n v="0"/>
    <n v="0"/>
    <n v="1.5"/>
    <n v="50"/>
    <n v="27"/>
    <n v="93"/>
  </r>
  <r>
    <n v="2017"/>
    <x v="1"/>
    <x v="0"/>
    <s v="KONNI"/>
    <x v="49"/>
    <n v="70"/>
    <n v="39"/>
    <n v="2"/>
    <n v="69"/>
    <n v="8.420289855072463"/>
    <n v="0"/>
    <n v="0"/>
    <n v="60"/>
    <n v="1898"/>
    <n v="0.8571428571428571"/>
    <n v="64"/>
    <n v="17"/>
    <n v="23"/>
    <n v="66"/>
    <n v="26"/>
    <n v="181.96153846153845"/>
    <n v="25"/>
    <n v="64.319999999999993"/>
    <n v="44"/>
    <n v="147"/>
    <n v="23"/>
    <n v="416"/>
    <n v="43"/>
    <n v="176"/>
    <n v="0.61428571428571432"/>
    <n v="4"/>
    <n v="80"/>
    <n v="5.7142857142857141E-2"/>
    <n v="15"/>
    <n v="0.65217391304347827"/>
    <n v="5"/>
    <n v="0.21739130434782608"/>
    <n v="10"/>
    <n v="0.23255813953488372"/>
    <n v="8"/>
    <n v="0.18604651162790697"/>
    <n v="2"/>
    <n v="2.8571428571428571E-2"/>
    <n v="1"/>
    <n v="1.4285714285714285E-2"/>
    <n v="0"/>
    <n v="0"/>
    <n v="1"/>
    <n v="1.1864406779661016"/>
    <n v="59"/>
    <n v="24"/>
    <n v="114"/>
  </r>
  <r>
    <n v="2017"/>
    <x v="1"/>
    <x v="0"/>
    <s v="MEDY"/>
    <x v="43"/>
    <n v="69"/>
    <n v="37"/>
    <n v="3"/>
    <n v="69"/>
    <n v="6.4347826086956523"/>
    <n v="0"/>
    <n v="0"/>
    <n v="64"/>
    <n v="1099"/>
    <n v="0.92753623188405798"/>
    <n v="51"/>
    <n v="19"/>
    <n v="6"/>
    <n v="28"/>
    <n v="5"/>
    <n v="126.2"/>
    <n v="5"/>
    <n v="18.2"/>
    <n v="60"/>
    <n v="104.03333333333333"/>
    <n v="5"/>
    <n v="209"/>
    <n v="63"/>
    <n v="125"/>
    <n v="0.91304347826086951"/>
    <n v="7"/>
    <n v="93"/>
    <n v="0.10144927536231885"/>
    <n v="0"/>
    <n v="0"/>
    <n v="0"/>
    <n v="0"/>
    <n v="3"/>
    <n v="4.7619047619047616E-2"/>
    <n v="8"/>
    <n v="0.12698412698412698"/>
    <n v="3"/>
    <n v="4.3478260869565216E-2"/>
    <n v="8"/>
    <n v="0.11594202898550725"/>
    <n v="0"/>
    <n v="2"/>
    <n v="0"/>
    <n v="1.2321428571428572"/>
    <n v="56"/>
    <n v="4"/>
    <n v="80"/>
  </r>
  <r>
    <n v="2017"/>
    <x v="1"/>
    <x v="0"/>
    <s v="BREI"/>
    <x v="39"/>
    <n v="67"/>
    <n v="39"/>
    <n v="4"/>
    <n v="67"/>
    <n v="5.8059701492537314"/>
    <n v="0"/>
    <n v="0"/>
    <n v="50"/>
    <n v="2893"/>
    <n v="0.74626865671641796"/>
    <n v="59"/>
    <n v="11"/>
    <n v="18"/>
    <n v="36"/>
    <n v="28"/>
    <n v="175.39285714285714"/>
    <n v="27"/>
    <n v="92.518518518518519"/>
    <n v="38"/>
    <n v="136.07894736842104"/>
    <n v="25"/>
    <n v="339"/>
    <n v="34"/>
    <n v="152"/>
    <n v="0.5074626865671642"/>
    <n v="9"/>
    <n v="100"/>
    <n v="0.13432835820895522"/>
    <n v="12"/>
    <n v="0.48"/>
    <n v="1"/>
    <n v="0.04"/>
    <n v="2"/>
    <n v="5.8823529411764705E-2"/>
    <n v="5"/>
    <n v="0.14705882352941177"/>
    <n v="1"/>
    <n v="1.4925373134328358E-2"/>
    <n v="1"/>
    <n v="1.4925373134328358E-2"/>
    <n v="0"/>
    <n v="0"/>
    <n v="1"/>
    <n v="1.4888888888888889"/>
    <n v="45"/>
    <n v="23"/>
    <n v="124"/>
  </r>
  <r>
    <n v="2017"/>
    <x v="1"/>
    <x v="0"/>
    <s v="COPER"/>
    <x v="42"/>
    <n v="61"/>
    <n v="39"/>
    <n v="3"/>
    <n v="61"/>
    <n v="10.901639344262295"/>
    <n v="2"/>
    <n v="3.2786885245901641E-2"/>
    <n v="56"/>
    <n v="2219"/>
    <n v="0.91803278688524592"/>
    <n v="52"/>
    <n v="22"/>
    <n v="21"/>
    <n v="53"/>
    <n v="22"/>
    <n v="153.09090909090909"/>
    <n v="20"/>
    <n v="57.9"/>
    <n v="39"/>
    <n v="118.02564102564102"/>
    <n v="21"/>
    <n v="272"/>
    <n v="39"/>
    <n v="145"/>
    <n v="0.63934426229508201"/>
    <n v="10"/>
    <n v="99"/>
    <n v="0.16393442622950818"/>
    <n v="11"/>
    <n v="0.52380952380952384"/>
    <n v="4"/>
    <n v="0.19047619047619047"/>
    <n v="6"/>
    <n v="0.15384615384615385"/>
    <n v="1"/>
    <n v="2.564102564102564E-2"/>
    <n v="0"/>
    <n v="0"/>
    <n v="0"/>
    <n v="0"/>
    <n v="0"/>
    <n v="0"/>
    <n v="0"/>
    <n v="1.4186046511627908"/>
    <n v="43"/>
    <n v="21"/>
    <n v="82"/>
  </r>
  <r>
    <n v="2017"/>
    <x v="1"/>
    <x v="0"/>
    <s v="PROJO"/>
    <x v="51"/>
    <n v="56"/>
    <n v="28"/>
    <n v="3"/>
    <n v="56"/>
    <n v="6.3214285714285712"/>
    <n v="2"/>
    <n v="3.5714285714285712E-2"/>
    <n v="49"/>
    <n v="1559"/>
    <n v="0.875"/>
    <n v="53"/>
    <n v="13"/>
    <n v="15"/>
    <n v="52"/>
    <n v="25"/>
    <n v="179.48"/>
    <n v="23"/>
    <n v="85.347826086956516"/>
    <n v="31"/>
    <n v="140.64516129032259"/>
    <n v="18"/>
    <n v="341"/>
    <n v="30"/>
    <n v="170"/>
    <n v="0.5357142857142857"/>
    <n v="5"/>
    <n v="112"/>
    <n v="8.9285714285714288E-2"/>
    <n v="9"/>
    <n v="0.5"/>
    <n v="7"/>
    <n v="0.3888888888888889"/>
    <n v="5"/>
    <n v="0.16666666666666666"/>
    <n v="3"/>
    <n v="0.1"/>
    <n v="0"/>
    <n v="0"/>
    <n v="0"/>
    <n v="0"/>
    <n v="0"/>
    <n v="0"/>
    <n v="1"/>
    <n v="1.4358974358974359"/>
    <n v="39"/>
    <n v="20"/>
    <n v="85"/>
  </r>
  <r>
    <n v="2017"/>
    <x v="1"/>
    <x v="0"/>
    <s v="JENST"/>
    <x v="38"/>
    <n v="54"/>
    <n v="29"/>
    <n v="4"/>
    <n v="54"/>
    <n v="6.5555555555555554"/>
    <n v="0"/>
    <n v="0"/>
    <n v="46"/>
    <n v="2078"/>
    <n v="0.85185185185185186"/>
    <n v="50"/>
    <n v="16"/>
    <n v="24"/>
    <n v="47"/>
    <n v="27"/>
    <n v="177.77777777777777"/>
    <n v="26"/>
    <n v="49.53846153846154"/>
    <n v="27"/>
    <n v="161.92592592592592"/>
    <n v="23"/>
    <n v="361"/>
    <n v="27"/>
    <n v="198"/>
    <n v="0.5"/>
    <n v="1"/>
    <n v="166"/>
    <n v="1.8518518518518517E-2"/>
    <n v="16"/>
    <n v="0.69565217391304346"/>
    <n v="6"/>
    <n v="0.2608695652173913"/>
    <n v="10"/>
    <n v="0.37037037037037035"/>
    <n v="6"/>
    <n v="0.22222222222222221"/>
    <n v="0"/>
    <n v="0"/>
    <n v="0"/>
    <n v="0"/>
    <n v="0"/>
    <n v="0"/>
    <n v="1"/>
    <n v="1.3170731707317074"/>
    <n v="41"/>
    <n v="23"/>
    <n v="101"/>
  </r>
  <r>
    <n v="2017"/>
    <x v="1"/>
    <x v="0"/>
    <s v="MEDA"/>
    <x v="45"/>
    <n v="53"/>
    <n v="37"/>
    <n v="0"/>
    <n v="53"/>
    <n v="4.1509433962264151"/>
    <n v="0"/>
    <n v="0"/>
    <n v="39"/>
    <n v="106"/>
    <n v="0.73584905660377353"/>
    <n v="40"/>
    <n v="15"/>
    <n v="6"/>
    <n v="10"/>
    <n v="1"/>
    <n v="246"/>
    <n v="0"/>
    <n v="0"/>
    <n v="52"/>
    <n v="79.84615384615384"/>
    <n v="1"/>
    <n v="278"/>
    <n v="52"/>
    <n v="100"/>
    <n v="0.98113207547169812"/>
    <n v="11"/>
    <n v="76"/>
    <n v="0.20754716981132076"/>
    <n v="1"/>
    <n v="1"/>
    <n v="1"/>
    <n v="1"/>
    <n v="1"/>
    <n v="1.9230769230769232E-2"/>
    <n v="2"/>
    <n v="3.8461538461538464E-2"/>
    <n v="2"/>
    <n v="3.7735849056603772E-2"/>
    <n v="3"/>
    <n v="5.6603773584905662E-2"/>
    <n v="0"/>
    <n v="0"/>
    <n v="0"/>
    <n v="1.606060606060606"/>
    <n v="33"/>
    <n v="0"/>
    <n v="0"/>
  </r>
  <r>
    <n v="2017"/>
    <x v="1"/>
    <x v="0"/>
    <s v="TARSA"/>
    <x v="48"/>
    <n v="51"/>
    <n v="32"/>
    <n v="4"/>
    <n v="51"/>
    <n v="5.8627450980392153"/>
    <n v="0"/>
    <n v="0"/>
    <n v="49"/>
    <n v="1498"/>
    <n v="0.96078431372549022"/>
    <n v="43"/>
    <n v="13"/>
    <n v="16"/>
    <n v="62"/>
    <n v="14"/>
    <n v="171.35714285714286"/>
    <n v="12"/>
    <n v="96.583333333333329"/>
    <n v="36"/>
    <n v="132.75"/>
    <n v="12"/>
    <n v="371"/>
    <n v="35"/>
    <n v="163"/>
    <n v="0.68627450980392157"/>
    <n v="5"/>
    <n v="104"/>
    <n v="9.8039215686274508E-2"/>
    <n v="7"/>
    <n v="0.58333333333333337"/>
    <n v="4"/>
    <n v="0.33333333333333331"/>
    <n v="8"/>
    <n v="0.22857142857142856"/>
    <n v="7"/>
    <n v="0.2"/>
    <n v="0"/>
    <n v="0"/>
    <n v="0"/>
    <n v="0"/>
    <n v="0"/>
    <n v="0"/>
    <n v="0"/>
    <n v="1.1860465116279071"/>
    <n v="42.999999999999993"/>
    <n v="12"/>
    <n v="135"/>
  </r>
  <r>
    <n v="2017"/>
    <x v="1"/>
    <x v="0"/>
    <s v="KALVE"/>
    <x v="230"/>
    <n v="50"/>
    <n v="24"/>
    <n v="5"/>
    <n v="50"/>
    <n v="7.7"/>
    <n v="0"/>
    <n v="0"/>
    <n v="48"/>
    <n v="1551"/>
    <n v="0.96"/>
    <n v="47"/>
    <n v="20"/>
    <n v="22"/>
    <n v="63"/>
    <n v="24"/>
    <n v="207.66666666666666"/>
    <n v="24"/>
    <n v="43.125"/>
    <n v="26"/>
    <n v="165.34615384615384"/>
    <n v="23"/>
    <n v="401"/>
    <n v="26"/>
    <n v="203"/>
    <n v="0.52"/>
    <n v="5"/>
    <n v="110"/>
    <n v="0.1"/>
    <n v="13"/>
    <n v="0.56521739130434778"/>
    <n v="4"/>
    <n v="0.17391304347826086"/>
    <n v="5"/>
    <n v="0.19230769230769232"/>
    <n v="7"/>
    <n v="0.26923076923076922"/>
    <n v="0"/>
    <n v="0"/>
    <n v="0"/>
    <n v="0"/>
    <n v="0"/>
    <n v="0"/>
    <n v="1"/>
    <n v="1.1363636363636365"/>
    <n v="43.999999999999993"/>
    <n v="24"/>
    <n v="85"/>
  </r>
  <r>
    <n v="2017"/>
    <x v="1"/>
    <x v="0"/>
    <s v="KNAVI"/>
    <x v="35"/>
    <n v="44"/>
    <n v="25"/>
    <n v="3"/>
    <n v="44"/>
    <n v="5.5909090909090908"/>
    <n v="0"/>
    <n v="0"/>
    <n v="37"/>
    <n v="1184"/>
    <n v="0.84090909090909094"/>
    <n v="37"/>
    <n v="10"/>
    <n v="12"/>
    <n v="26"/>
    <n v="16"/>
    <n v="213.5625"/>
    <n v="15"/>
    <n v="38.866666666666667"/>
    <n v="28"/>
    <n v="143.17857142857142"/>
    <n v="15"/>
    <n v="326"/>
    <n v="27"/>
    <n v="167"/>
    <n v="0.61363636363636365"/>
    <n v="5"/>
    <n v="116"/>
    <n v="0.11363636363636363"/>
    <n v="10"/>
    <n v="0.66666666666666663"/>
    <n v="4"/>
    <n v="0.26666666666666666"/>
    <n v="7"/>
    <n v="0.25925925925925924"/>
    <n v="1"/>
    <n v="3.7037037037037035E-2"/>
    <n v="0"/>
    <n v="0"/>
    <n v="0"/>
    <n v="0"/>
    <n v="0"/>
    <n v="0"/>
    <n v="3"/>
    <n v="1.4193548387096775"/>
    <n v="31"/>
    <n v="16"/>
    <n v="113"/>
  </r>
  <r>
    <n v="2017"/>
    <x v="1"/>
    <x v="0"/>
    <s v="KINKE"/>
    <x v="44"/>
    <n v="43"/>
    <n v="33"/>
    <n v="3"/>
    <n v="43"/>
    <n v="5.6976744186046515"/>
    <n v="0"/>
    <n v="0"/>
    <n v="32"/>
    <n v="3996"/>
    <n v="0.7441860465116279"/>
    <n v="35"/>
    <n v="19"/>
    <n v="13"/>
    <n v="59"/>
    <n v="17"/>
    <n v="241.64705882352942"/>
    <n v="18"/>
    <n v="73.944444444444443"/>
    <n v="25"/>
    <n v="91.2"/>
    <n v="14"/>
    <n v="381"/>
    <n v="24"/>
    <n v="105"/>
    <n v="0.55813953488372092"/>
    <n v="6"/>
    <n v="68"/>
    <n v="0.13953488372093023"/>
    <n v="5"/>
    <n v="0.35714285714285715"/>
    <n v="7"/>
    <n v="0.5"/>
    <n v="2"/>
    <n v="8.3333333333333329E-2"/>
    <n v="1"/>
    <n v="4.1666666666666664E-2"/>
    <n v="0"/>
    <n v="0"/>
    <n v="0"/>
    <n v="0"/>
    <n v="0"/>
    <n v="0"/>
    <n v="0"/>
    <n v="1.303030303030303"/>
    <n v="33"/>
    <n v="15"/>
    <n v="82"/>
  </r>
  <r>
    <n v="2017"/>
    <x v="1"/>
    <x v="0"/>
    <s v="YATMO"/>
    <x v="41"/>
    <n v="41"/>
    <n v="23"/>
    <n v="2"/>
    <n v="41"/>
    <n v="4.8048780487804876"/>
    <n v="0"/>
    <n v="0"/>
    <n v="38"/>
    <n v="1010"/>
    <n v="0.92682926829268297"/>
    <n v="36"/>
    <n v="21"/>
    <n v="11"/>
    <n v="28"/>
    <n v="6"/>
    <n v="138.33333333333334"/>
    <n v="6"/>
    <n v="26.5"/>
    <n v="35"/>
    <n v="111.4"/>
    <n v="6"/>
    <n v="219"/>
    <n v="35"/>
    <n v="134"/>
    <n v="0.85365853658536583"/>
    <n v="5"/>
    <n v="85"/>
    <n v="0.12195121951219512"/>
    <n v="1"/>
    <n v="0.16666666666666666"/>
    <n v="1"/>
    <n v="0.16666666666666666"/>
    <n v="0"/>
    <n v="0"/>
    <n v="4"/>
    <n v="0.11428571428571428"/>
    <n v="0"/>
    <n v="0"/>
    <n v="4"/>
    <n v="9.7560975609756101E-2"/>
    <n v="0"/>
    <n v="0"/>
    <n v="0"/>
    <n v="1.0789473684210527"/>
    <n v="38"/>
    <n v="5"/>
    <n v="67"/>
  </r>
  <r>
    <n v="2017"/>
    <x v="1"/>
    <x v="0"/>
    <s v="MEHT"/>
    <x v="46"/>
    <n v="36"/>
    <n v="3"/>
    <n v="7"/>
    <n v="36"/>
    <n v="8.6666666666666661"/>
    <n v="0"/>
    <n v="0"/>
    <n v="34"/>
    <n v="260"/>
    <n v="0.94444444444444442"/>
    <n v="17"/>
    <n v="27"/>
    <n v="8"/>
    <n v="42"/>
    <n v="0"/>
    <n v="0"/>
    <n v="0"/>
    <n v="0"/>
    <n v="34"/>
    <n v="94.558823529411768"/>
    <n v="0"/>
    <n v="0"/>
    <n v="35"/>
    <n v="110"/>
    <n v="0.97222222222222221"/>
    <n v="26"/>
    <n v="82"/>
    <n v="0.72222222222222221"/>
    <n v="0"/>
    <n v="0"/>
    <n v="0"/>
    <n v="0"/>
    <n v="2"/>
    <n v="5.7142857142857141E-2"/>
    <n v="3"/>
    <n v="8.5714285714285715E-2"/>
    <n v="0"/>
    <n v="0"/>
    <n v="0"/>
    <n v="0"/>
    <n v="0"/>
    <n v="0"/>
    <n v="0"/>
    <n v="1.8947368421052631"/>
    <n v="19"/>
    <n v="0"/>
    <n v="0"/>
  </r>
  <r>
    <n v="2017"/>
    <x v="1"/>
    <x v="0"/>
    <s v="SIRDA"/>
    <x v="47"/>
    <n v="36"/>
    <n v="12"/>
    <n v="4"/>
    <n v="36"/>
    <n v="6"/>
    <n v="0"/>
    <n v="0"/>
    <n v="33"/>
    <n v="1724"/>
    <n v="0.91666666666666663"/>
    <n v="34"/>
    <n v="16"/>
    <n v="15"/>
    <n v="68"/>
    <n v="14"/>
    <n v="174.21428571428572"/>
    <n v="12"/>
    <n v="87.166666666666671"/>
    <n v="22"/>
    <n v="163.68181818181819"/>
    <n v="13"/>
    <n v="349"/>
    <n v="20"/>
    <n v="193"/>
    <n v="0.55555555555555558"/>
    <n v="3"/>
    <n v="144"/>
    <n v="8.3333333333333329E-2"/>
    <n v="6"/>
    <n v="0.46153846153846156"/>
    <n v="3"/>
    <n v="0.23076923076923078"/>
    <n v="9"/>
    <n v="0.45"/>
    <n v="3"/>
    <n v="0.15"/>
    <n v="0"/>
    <n v="0"/>
    <n v="0"/>
    <n v="0"/>
    <n v="0"/>
    <n v="0"/>
    <n v="0"/>
    <n v="1.1612903225806452"/>
    <n v="30.999999999999996"/>
    <n v="13"/>
    <n v="77"/>
  </r>
  <r>
    <n v="2017"/>
    <x v="1"/>
    <x v="0"/>
    <s v="AMAMA"/>
    <x v="231"/>
    <n v="32"/>
    <n v="19"/>
    <n v="4"/>
    <n v="32"/>
    <n v="9.15625"/>
    <n v="0"/>
    <n v="0"/>
    <n v="30"/>
    <n v="1192"/>
    <n v="0.9375"/>
    <n v="29"/>
    <n v="17"/>
    <n v="9"/>
    <n v="73"/>
    <n v="11"/>
    <n v="183.90909090909091"/>
    <n v="11"/>
    <n v="26.636363636363637"/>
    <n v="21"/>
    <n v="164.66666666666666"/>
    <n v="11"/>
    <n v="360"/>
    <n v="21"/>
    <n v="195"/>
    <n v="0.65625"/>
    <n v="5"/>
    <n v="161"/>
    <n v="0.15625"/>
    <n v="4"/>
    <n v="0.36363636363636365"/>
    <n v="1"/>
    <n v="9.0909090909090912E-2"/>
    <n v="7"/>
    <n v="0.33333333333333331"/>
    <n v="2"/>
    <n v="9.5238095238095233E-2"/>
    <n v="0"/>
    <n v="0"/>
    <n v="0"/>
    <n v="0"/>
    <n v="0"/>
    <n v="0"/>
    <n v="2"/>
    <n v="1.1428571428571428"/>
    <n v="28"/>
    <n v="9"/>
    <n v="52"/>
  </r>
  <r>
    <n v="2017"/>
    <x v="1"/>
    <x v="0"/>
    <s v="MARKE"/>
    <x v="53"/>
    <n v="25"/>
    <n v="19"/>
    <n v="17"/>
    <n v="25"/>
    <n v="15.6"/>
    <n v="0"/>
    <n v="0"/>
    <n v="19"/>
    <n v="1420"/>
    <n v="0.76"/>
    <n v="23"/>
    <n v="12"/>
    <n v="11"/>
    <n v="25"/>
    <n v="12"/>
    <n v="139"/>
    <n v="11"/>
    <n v="64.090909090909093"/>
    <n v="13"/>
    <n v="117.46153846153847"/>
    <n v="8"/>
    <n v="217"/>
    <n v="13"/>
    <n v="203"/>
    <n v="0.52"/>
    <n v="1"/>
    <n v="77"/>
    <n v="0.04"/>
    <n v="6"/>
    <n v="0.75"/>
    <n v="4"/>
    <n v="0.5"/>
    <n v="4"/>
    <n v="0.30769230769230771"/>
    <n v="2"/>
    <n v="0.15384615384615385"/>
    <n v="0"/>
    <n v="0"/>
    <n v="0"/>
    <n v="0"/>
    <n v="0"/>
    <n v="0"/>
    <n v="0"/>
    <n v="1.25"/>
    <n v="20"/>
    <n v="7"/>
    <n v="64"/>
  </r>
  <r>
    <n v="2017"/>
    <x v="1"/>
    <x v="0"/>
    <s v="&lt;NONE&gt;"/>
    <x v="33"/>
    <n v="20"/>
    <n v="2"/>
    <n v="9"/>
    <n v="4"/>
    <n v="13.25"/>
    <n v="0"/>
    <n v="0"/>
    <n v="0"/>
    <n v="0"/>
    <n v="0"/>
    <n v="0"/>
    <n v="0"/>
    <n v="0"/>
    <n v="0"/>
    <n v="0"/>
    <n v="0"/>
    <n v="0"/>
    <n v="0"/>
    <n v="1"/>
    <n v="34"/>
    <n v="0"/>
    <n v="0"/>
    <n v="6"/>
    <n v="59"/>
    <n v="0.3"/>
    <n v="0"/>
    <n v="0"/>
    <n v="0"/>
    <n v="0"/>
    <n v="0"/>
    <n v="0"/>
    <n v="0"/>
    <n v="1"/>
    <n v="0.16666666666666666"/>
    <n v="1"/>
    <n v="0.16666666666666666"/>
    <n v="0"/>
    <n v="0"/>
    <n v="0"/>
    <n v="0"/>
    <n v="0"/>
    <n v="6"/>
    <n v="0"/>
    <n v="1"/>
    <n v="20"/>
    <n v="0"/>
    <n v="0"/>
  </r>
  <r>
    <n v="2017"/>
    <x v="1"/>
    <x v="0"/>
    <s v="QUINS"/>
    <x v="232"/>
    <n v="16"/>
    <n v="3"/>
    <n v="3"/>
    <n v="16"/>
    <n v="6.875"/>
    <n v="0"/>
    <n v="0"/>
    <n v="13"/>
    <n v="1493"/>
    <n v="0.8125"/>
    <n v="15"/>
    <n v="16"/>
    <n v="9"/>
    <n v="101"/>
    <n v="3"/>
    <n v="184"/>
    <n v="3"/>
    <n v="29"/>
    <n v="12"/>
    <n v="170.08333333333334"/>
    <n v="3"/>
    <n v="362"/>
    <n v="13"/>
    <n v="191"/>
    <n v="0.8125"/>
    <n v="5"/>
    <n v="198"/>
    <n v="0.3125"/>
    <n v="1"/>
    <n v="0.33333333333333331"/>
    <n v="1"/>
    <n v="0.33333333333333331"/>
    <n v="4"/>
    <n v="0.30769230769230771"/>
    <n v="1"/>
    <n v="7.6923076923076927E-2"/>
    <n v="0"/>
    <n v="0"/>
    <n v="0"/>
    <n v="0"/>
    <n v="0"/>
    <n v="0"/>
    <n v="1"/>
    <n v="1.0666666666666667"/>
    <n v="15"/>
    <n v="3"/>
    <n v="67"/>
  </r>
  <r>
    <n v="2017"/>
    <x v="1"/>
    <x v="0"/>
    <s v="BASJO"/>
    <x v="55"/>
    <n v="12"/>
    <n v="12"/>
    <n v="3"/>
    <n v="12"/>
    <n v="7.083333333333333"/>
    <n v="0"/>
    <n v="0"/>
    <n v="12"/>
    <n v="220"/>
    <n v="1"/>
    <n v="6"/>
    <n v="14"/>
    <n v="2"/>
    <n v="103"/>
    <n v="1"/>
    <n v="435"/>
    <n v="0"/>
    <n v="0"/>
    <n v="11"/>
    <n v="83.909090909090907"/>
    <n v="1"/>
    <n v="412"/>
    <n v="11"/>
    <n v="103"/>
    <n v="0.91666666666666663"/>
    <n v="2"/>
    <n v="120"/>
    <n v="0.16666666666666666"/>
    <n v="1"/>
    <n v="1"/>
    <n v="1"/>
    <n v="1"/>
    <n v="0"/>
    <n v="0"/>
    <n v="1"/>
    <n v="9.0909090909090912E-2"/>
    <n v="1"/>
    <n v="8.3333333333333329E-2"/>
    <n v="2"/>
    <n v="0.16666666666666666"/>
    <n v="0"/>
    <n v="0"/>
    <n v="0"/>
    <n v="1.2"/>
    <n v="10"/>
    <n v="1"/>
    <n v="253"/>
  </r>
  <r>
    <n v="2017"/>
    <x v="1"/>
    <x v="0"/>
    <s v="COHNI"/>
    <x v="233"/>
    <n v="5"/>
    <n v="2"/>
    <n v="16"/>
    <n v="5"/>
    <n v="8"/>
    <n v="0"/>
    <n v="0"/>
    <n v="5"/>
    <n v="609"/>
    <n v="1"/>
    <n v="5"/>
    <n v="12"/>
    <n v="1"/>
    <n v="101"/>
    <n v="3"/>
    <n v="151.33333333333334"/>
    <n v="1"/>
    <n v="18"/>
    <n v="2"/>
    <n v="205"/>
    <n v="3"/>
    <n v="262"/>
    <n v="2"/>
    <n v="260"/>
    <n v="0.4"/>
    <n v="0"/>
    <n v="0"/>
    <n v="0"/>
    <n v="1"/>
    <n v="0.33333333333333331"/>
    <n v="0"/>
    <n v="0"/>
    <n v="0"/>
    <n v="0"/>
    <n v="0"/>
    <n v="0"/>
    <n v="0"/>
    <n v="0"/>
    <n v="0"/>
    <n v="0"/>
    <n v="0"/>
    <n v="0"/>
    <n v="0"/>
    <n v="1.25"/>
    <n v="4"/>
    <n v="2"/>
    <n v="52"/>
  </r>
  <r>
    <n v="2017"/>
    <x v="1"/>
    <x v="0"/>
    <s v="ZAMNI"/>
    <x v="234"/>
    <n v="5"/>
    <n v="5"/>
    <n v="3"/>
    <n v="5"/>
    <n v="6.4"/>
    <n v="0"/>
    <n v="0"/>
    <n v="5"/>
    <n v="1032"/>
    <n v="1"/>
    <n v="5"/>
    <n v="17"/>
    <n v="1"/>
    <n v="14"/>
    <n v="2"/>
    <n v="153.5"/>
    <n v="2"/>
    <n v="8"/>
    <n v="3"/>
    <n v="116"/>
    <n v="2"/>
    <n v="227"/>
    <n v="3"/>
    <n v="153"/>
    <n v="0.6"/>
    <n v="2"/>
    <n v="130"/>
    <n v="0.4"/>
    <n v="0"/>
    <n v="0"/>
    <n v="0"/>
    <n v="0"/>
    <n v="2"/>
    <n v="0.66666666666666663"/>
    <n v="0"/>
    <n v="0"/>
    <n v="0"/>
    <n v="0"/>
    <n v="0"/>
    <n v="0"/>
    <n v="0"/>
    <n v="0"/>
    <n v="0"/>
    <n v="1.25"/>
    <n v="4"/>
    <n v="2"/>
    <n v="120"/>
  </r>
  <r>
    <n v="2017"/>
    <x v="1"/>
    <x v="0"/>
    <s v=".DNK"/>
    <x v="56"/>
    <n v="4"/>
    <n v="1"/>
    <n v="1"/>
    <n v="4"/>
    <n v="5.25"/>
    <n v="0"/>
    <n v="0"/>
    <n v="2"/>
    <n v="-51"/>
    <n v="0.5"/>
    <n v="1"/>
    <n v="13"/>
    <n v="0"/>
    <n v="0"/>
    <n v="0"/>
    <n v="0"/>
    <n v="0"/>
    <n v="0"/>
    <n v="2"/>
    <n v="53.5"/>
    <n v="0"/>
    <n v="0"/>
    <n v="4"/>
    <n v="82"/>
    <n v="1"/>
    <n v="0"/>
    <n v="0"/>
    <n v="0"/>
    <n v="0"/>
    <n v="0"/>
    <n v="0"/>
    <n v="0"/>
    <n v="0"/>
    <n v="0"/>
    <n v="1"/>
    <n v="0.25"/>
    <n v="0"/>
    <n v="0"/>
    <n v="0"/>
    <n v="0"/>
    <n v="0"/>
    <n v="2"/>
    <n v="0"/>
    <n v="1"/>
    <n v="4"/>
    <n v="0"/>
    <n v="0"/>
  </r>
  <r>
    <n v="2017"/>
    <x v="1"/>
    <x v="0"/>
    <s v="POLC"/>
    <x v="54"/>
    <n v="4"/>
    <n v="2"/>
    <n v="9"/>
    <n v="4"/>
    <n v="6.25"/>
    <n v="0"/>
    <n v="0"/>
    <n v="4"/>
    <n v="2823"/>
    <n v="1"/>
    <n v="4"/>
    <n v="18"/>
    <n v="1"/>
    <n v="23"/>
    <n v="2"/>
    <n v="92.5"/>
    <n v="2"/>
    <n v="36"/>
    <n v="2"/>
    <n v="179"/>
    <n v="2"/>
    <n v="172"/>
    <n v="2"/>
    <n v="192"/>
    <n v="0.5"/>
    <n v="0"/>
    <n v="0"/>
    <n v="0"/>
    <n v="0"/>
    <n v="0"/>
    <n v="0"/>
    <n v="0"/>
    <n v="1"/>
    <n v="0.5"/>
    <n v="0"/>
    <n v="0"/>
    <n v="0"/>
    <n v="0"/>
    <n v="0"/>
    <n v="0"/>
    <n v="0"/>
    <n v="0"/>
    <n v="0"/>
    <n v="1"/>
    <n v="4"/>
    <n v="1"/>
    <n v="72"/>
  </r>
  <r>
    <n v="2017"/>
    <x v="1"/>
    <x v="0"/>
    <s v="AMAMAR"/>
    <x v="235"/>
    <n v="1"/>
    <n v="0"/>
    <n v="0"/>
    <n v="1"/>
    <n v="3"/>
    <n v="0"/>
    <n v="0"/>
    <n v="1"/>
    <n v="1132"/>
    <n v="1"/>
    <n v="1"/>
    <n v="4"/>
    <n v="0"/>
    <n v="0"/>
    <n v="1"/>
    <n v="252"/>
    <n v="1"/>
    <n v="119"/>
    <n v="0"/>
    <n v="0"/>
    <n v="1"/>
    <n v="4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38"/>
  </r>
  <r>
    <n v="2017"/>
    <x v="1"/>
    <x v="0"/>
    <s v="MARADR"/>
    <x v="58"/>
    <n v="1"/>
    <n v="0"/>
    <n v="0"/>
    <n v="1"/>
    <n v="3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0"/>
    <s v="MEDAN"/>
    <x v="236"/>
    <n v="1"/>
    <n v="0"/>
    <n v="0"/>
    <n v="1"/>
    <n v="4"/>
    <n v="0"/>
    <n v="0"/>
    <n v="1"/>
    <n v="153"/>
    <n v="1"/>
    <n v="1"/>
    <n v="12"/>
    <n v="0"/>
    <n v="0"/>
    <n v="0"/>
    <n v="0"/>
    <n v="0"/>
    <n v="0"/>
    <n v="1"/>
    <n v="193"/>
    <n v="0"/>
    <n v="0"/>
    <n v="1"/>
    <n v="21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0"/>
    <s v="TERR"/>
    <x v="237"/>
    <n v="1"/>
    <n v="1"/>
    <n v="3"/>
    <n v="1"/>
    <n v="3"/>
    <n v="0"/>
    <n v="0"/>
    <n v="1"/>
    <n v="4056"/>
    <n v="1"/>
    <n v="1"/>
    <n v="4"/>
    <n v="0"/>
    <n v="0"/>
    <n v="1"/>
    <n v="369"/>
    <n v="1"/>
    <n v="4"/>
    <n v="0"/>
    <n v="0"/>
    <n v="1"/>
    <n v="46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75"/>
  </r>
  <r>
    <n v="2017"/>
    <x v="1"/>
    <x v="0"/>
    <s v="MADJ"/>
    <x v="238"/>
    <n v="1"/>
    <n v="1"/>
    <n v="0"/>
    <n v="1"/>
    <n v="1"/>
    <n v="0"/>
    <n v="0"/>
    <n v="1"/>
    <n v="6501"/>
    <n v="1"/>
    <n v="1"/>
    <n v="5"/>
    <n v="0"/>
    <n v="0"/>
    <n v="1"/>
    <n v="142"/>
    <n v="1"/>
    <n v="22"/>
    <n v="0"/>
    <n v="0"/>
    <n v="1"/>
    <n v="245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31"/>
  </r>
  <r>
    <n v="2017"/>
    <x v="1"/>
    <x v="1"/>
    <s v="GREND"/>
    <x v="62"/>
    <n v="495"/>
    <n v="318"/>
    <n v="6"/>
    <n v="495"/>
    <n v="7.6787878787878787"/>
    <n v="8"/>
    <n v="1.6161616161616162E-2"/>
    <n v="473"/>
    <n v="1685"/>
    <n v="0.9555555555555556"/>
    <n v="434"/>
    <n v="13"/>
    <n v="71"/>
    <n v="64"/>
    <n v="249"/>
    <n v="147.6987951807229"/>
    <n v="231"/>
    <n v="67.44588744588745"/>
    <n v="240"/>
    <n v="125.91249999999999"/>
    <n v="226"/>
    <n v="298"/>
    <n v="220"/>
    <n v="159"/>
    <n v="0.44444444444444442"/>
    <n v="26"/>
    <n v="94"/>
    <n v="5.2525252525252523E-2"/>
    <n v="81"/>
    <n v="0.3584070796460177"/>
    <n v="11"/>
    <n v="4.8672566371681415E-2"/>
    <n v="80"/>
    <n v="0.36363636363636365"/>
    <n v="20"/>
    <n v="9.0909090909090912E-2"/>
    <n v="0"/>
    <n v="0"/>
    <n v="1"/>
    <n v="2.0202020202020202E-3"/>
    <n v="0"/>
    <n v="0"/>
    <n v="12"/>
    <n v="3"/>
    <n v="165"/>
    <n v="248"/>
    <n v="182"/>
  </r>
  <r>
    <n v="2017"/>
    <x v="1"/>
    <x v="1"/>
    <s v="BUITR"/>
    <x v="61"/>
    <n v="471"/>
    <n v="200"/>
    <n v="9"/>
    <n v="471"/>
    <n v="9.9660297239915074"/>
    <n v="26"/>
    <n v="5.5201698513800426E-2"/>
    <n v="423"/>
    <n v="1550"/>
    <n v="0.89808917197452232"/>
    <n v="427"/>
    <n v="23"/>
    <n v="117"/>
    <n v="88"/>
    <n v="259"/>
    <n v="218"/>
    <n v="216"/>
    <n v="67.944444444444443"/>
    <n v="179"/>
    <n v="166.62569832402235"/>
    <n v="236"/>
    <n v="417"/>
    <n v="172"/>
    <n v="202"/>
    <n v="0.36518046709129509"/>
    <n v="11"/>
    <n v="135"/>
    <n v="2.3354564755838639E-2"/>
    <n v="121"/>
    <n v="0.51271186440677963"/>
    <n v="19"/>
    <n v="8.050847457627118E-2"/>
    <n v="68"/>
    <n v="0.39534883720930231"/>
    <n v="14"/>
    <n v="8.1395348837209308E-2"/>
    <n v="4"/>
    <n v="8.4925690021231421E-3"/>
    <n v="1"/>
    <n v="2.1231422505307855E-3"/>
    <n v="0"/>
    <n v="0"/>
    <n v="17"/>
    <n v="2.8373493975903616"/>
    <n v="166"/>
    <n v="274"/>
    <n v="232"/>
  </r>
  <r>
    <n v="2017"/>
    <x v="1"/>
    <x v="1"/>
    <s v="STUAN"/>
    <x v="64"/>
    <n v="371"/>
    <n v="232"/>
    <n v="9"/>
    <n v="370"/>
    <n v="9.486486486486486"/>
    <n v="22"/>
    <n v="5.9459459459459463E-2"/>
    <n v="269"/>
    <n v="3328"/>
    <n v="0.72506738544474392"/>
    <n v="333"/>
    <n v="19"/>
    <n v="74"/>
    <n v="66"/>
    <n v="201"/>
    <n v="188.85074626865671"/>
    <n v="193"/>
    <n v="78.932642487046635"/>
    <n v="156"/>
    <n v="149.78846153846155"/>
    <n v="183"/>
    <n v="364"/>
    <n v="158"/>
    <n v="191"/>
    <n v="0.42587601078167114"/>
    <n v="26"/>
    <n v="91"/>
    <n v="7.0080862533692723E-2"/>
    <n v="106"/>
    <n v="0.57923497267759561"/>
    <n v="21"/>
    <n v="0.11475409836065574"/>
    <n v="51"/>
    <n v="0.32278481012658228"/>
    <n v="13"/>
    <n v="8.2278481012658222E-2"/>
    <n v="1"/>
    <n v="2.6954177897574125E-3"/>
    <n v="0"/>
    <n v="0"/>
    <n v="1"/>
    <n v="0"/>
    <n v="17"/>
    <n v="3.2543859649122808"/>
    <n v="114"/>
    <n v="195"/>
    <n v="150"/>
  </r>
  <r>
    <n v="2017"/>
    <x v="1"/>
    <x v="1"/>
    <s v="GIRRI2"/>
    <x v="63"/>
    <n v="330"/>
    <n v="168"/>
    <n v="6"/>
    <n v="329"/>
    <n v="8.3404255319148941"/>
    <n v="10"/>
    <n v="3.0395136778115502E-2"/>
    <n v="304"/>
    <n v="1604"/>
    <n v="0.92121212121212126"/>
    <n v="314"/>
    <n v="22"/>
    <n v="65"/>
    <n v="79"/>
    <n v="191"/>
    <n v="168.60732984293193"/>
    <n v="150"/>
    <n v="45.76"/>
    <n v="134"/>
    <n v="148.1044776119403"/>
    <n v="175"/>
    <n v="360"/>
    <n v="121"/>
    <n v="198"/>
    <n v="0.36666666666666664"/>
    <n v="9"/>
    <n v="159"/>
    <n v="2.7272727272727271E-2"/>
    <n v="96"/>
    <n v="0.5485714285714286"/>
    <n v="20"/>
    <n v="0.11428571428571428"/>
    <n v="45"/>
    <n v="0.37190082644628097"/>
    <n v="14"/>
    <n v="0.11570247933884298"/>
    <n v="1"/>
    <n v="3.0303030303030303E-3"/>
    <n v="0"/>
    <n v="0"/>
    <n v="0"/>
    <n v="0"/>
    <n v="6"/>
    <n v="2.7966101694915255"/>
    <n v="118"/>
    <n v="189"/>
    <n v="114"/>
  </r>
  <r>
    <n v="2017"/>
    <x v="1"/>
    <x v="1"/>
    <s v="MCDCH"/>
    <x v="67"/>
    <n v="318"/>
    <n v="183"/>
    <n v="10"/>
    <n v="318"/>
    <n v="10.716981132075471"/>
    <n v="16"/>
    <n v="5.0314465408805034E-2"/>
    <n v="302"/>
    <n v="1694"/>
    <n v="0.94968553459119498"/>
    <n v="297"/>
    <n v="23"/>
    <n v="52"/>
    <n v="69"/>
    <n v="189"/>
    <n v="182.72486772486772"/>
    <n v="164"/>
    <n v="70.073170731707322"/>
    <n v="122"/>
    <n v="171.84426229508196"/>
    <n v="174"/>
    <n v="335"/>
    <n v="116"/>
    <n v="198"/>
    <n v="0.36477987421383645"/>
    <n v="10"/>
    <n v="131"/>
    <n v="3.1446540880503145E-2"/>
    <n v="78"/>
    <n v="0.44827586206896552"/>
    <n v="13"/>
    <n v="7.4712643678160925E-2"/>
    <n v="37"/>
    <n v="0.31896551724137934"/>
    <n v="19"/>
    <n v="0.16379310344827586"/>
    <n v="1"/>
    <n v="3.1446540880503146E-3"/>
    <n v="2"/>
    <n v="6.2893081761006293E-3"/>
    <n v="0"/>
    <n v="0"/>
    <n v="13"/>
    <n v="2.7413793103448274"/>
    <n v="116.00000000000001"/>
    <n v="183"/>
    <n v="143"/>
  </r>
  <r>
    <n v="2017"/>
    <x v="1"/>
    <x v="1"/>
    <s v="MEZME"/>
    <x v="65"/>
    <n v="310"/>
    <n v="154"/>
    <n v="12"/>
    <n v="310"/>
    <n v="9.7096774193548381"/>
    <n v="8"/>
    <n v="2.5806451612903226E-2"/>
    <n v="214"/>
    <n v="2235"/>
    <n v="0.69032258064516128"/>
    <n v="282"/>
    <n v="25"/>
    <n v="62"/>
    <n v="70"/>
    <n v="148"/>
    <n v="193.91216216216216"/>
    <n v="134"/>
    <n v="81.820895522388057"/>
    <n v="158"/>
    <n v="155.34810126582278"/>
    <n v="135"/>
    <n v="373"/>
    <n v="148"/>
    <n v="190"/>
    <n v="0.47741935483870968"/>
    <n v="17"/>
    <n v="109"/>
    <n v="5.4838709677419356E-2"/>
    <n v="58"/>
    <n v="0.42962962962962964"/>
    <n v="12"/>
    <n v="8.8888888888888892E-2"/>
    <n v="40"/>
    <n v="0.27027027027027029"/>
    <n v="13"/>
    <n v="8.7837837837837843E-2"/>
    <n v="2"/>
    <n v="6.4516129032258064E-3"/>
    <n v="0"/>
    <n v="0"/>
    <n v="0"/>
    <n v="0"/>
    <n v="5"/>
    <n v="2.7192982456140351"/>
    <n v="114"/>
    <n v="143"/>
    <n v="162"/>
  </r>
  <r>
    <n v="2017"/>
    <x v="1"/>
    <x v="1"/>
    <s v="BOWRI"/>
    <x v="66"/>
    <n v="291"/>
    <n v="171"/>
    <n v="8"/>
    <n v="291"/>
    <n v="9.3402061855670109"/>
    <n v="10"/>
    <n v="3.4364261168384883E-2"/>
    <n v="253"/>
    <n v="2394"/>
    <n v="0.86941580756013748"/>
    <n v="246"/>
    <n v="19"/>
    <n v="66"/>
    <n v="64"/>
    <n v="129"/>
    <n v="198.42635658914728"/>
    <n v="106"/>
    <n v="61.820754716981135"/>
    <n v="160"/>
    <n v="200.42500000000001"/>
    <n v="119"/>
    <n v="335"/>
    <n v="155"/>
    <n v="218"/>
    <n v="0.53264604810996563"/>
    <n v="17"/>
    <n v="64"/>
    <n v="5.8419243986254296E-2"/>
    <n v="58"/>
    <n v="0.48739495798319327"/>
    <n v="11"/>
    <n v="9.2436974789915971E-2"/>
    <n v="51"/>
    <n v="0.32903225806451614"/>
    <n v="13"/>
    <n v="8.387096774193549E-2"/>
    <n v="2"/>
    <n v="6.8728522336769758E-3"/>
    <n v="0"/>
    <n v="0"/>
    <n v="0"/>
    <n v="0"/>
    <n v="5"/>
    <n v="2.5304347826086957"/>
    <n v="115"/>
    <n v="126"/>
    <n v="118"/>
  </r>
  <r>
    <n v="2017"/>
    <x v="1"/>
    <x v="1"/>
    <s v="BALBR"/>
    <x v="70"/>
    <n v="288"/>
    <n v="125"/>
    <n v="10"/>
    <n v="288"/>
    <n v="8.875"/>
    <n v="6"/>
    <n v="2.0833333333333332E-2"/>
    <n v="266"/>
    <n v="610"/>
    <n v="0.92361111111111116"/>
    <n v="213"/>
    <n v="24"/>
    <n v="62"/>
    <n v="73"/>
    <n v="74"/>
    <n v="220.64864864864865"/>
    <n v="66"/>
    <n v="49.863636363636367"/>
    <n v="204"/>
    <n v="110.37745098039215"/>
    <n v="75"/>
    <n v="403"/>
    <n v="209"/>
    <n v="133"/>
    <n v="0.72569444444444442"/>
    <n v="67"/>
    <n v="73"/>
    <n v="0.2326388888888889"/>
    <n v="34"/>
    <n v="0.45333333333333331"/>
    <n v="13"/>
    <n v="0.17333333333333334"/>
    <n v="40"/>
    <n v="0.19138755980861244"/>
    <n v="18"/>
    <n v="8.6124401913875603E-2"/>
    <n v="1"/>
    <n v="3.472222222222222E-3"/>
    <n v="0"/>
    <n v="0"/>
    <n v="0"/>
    <n v="0"/>
    <n v="8"/>
    <n v="2.0869565217391304"/>
    <n v="138"/>
    <n v="73"/>
    <n v="91"/>
  </r>
  <r>
    <n v="2017"/>
    <x v="1"/>
    <x v="1"/>
    <s v="SALSH"/>
    <x v="73"/>
    <n v="284"/>
    <n v="199"/>
    <n v="8"/>
    <n v="284"/>
    <n v="10.940140845070422"/>
    <n v="17"/>
    <n v="5.9859154929577461E-2"/>
    <n v="255"/>
    <n v="1809"/>
    <n v="0.897887323943662"/>
    <n v="259"/>
    <n v="18"/>
    <n v="32"/>
    <n v="92"/>
    <n v="166"/>
    <n v="181.87349397590361"/>
    <n v="159"/>
    <n v="50.811320754716981"/>
    <n v="113"/>
    <n v="139.2920353982301"/>
    <n v="158"/>
    <n v="328"/>
    <n v="109"/>
    <n v="184"/>
    <n v="0.38380281690140844"/>
    <n v="8"/>
    <n v="132"/>
    <n v="2.8169014084507043E-2"/>
    <n v="68"/>
    <n v="0.43037974683544306"/>
    <n v="15"/>
    <n v="9.49367088607595E-2"/>
    <n v="30"/>
    <n v="0.27522935779816515"/>
    <n v="13"/>
    <n v="0.11926605504587157"/>
    <n v="0"/>
    <n v="0"/>
    <n v="2"/>
    <n v="7.0422535211267607E-3"/>
    <n v="0"/>
    <n v="0"/>
    <n v="9"/>
    <n v="2.9894736842105263"/>
    <n v="95"/>
    <n v="163"/>
    <n v="91"/>
  </r>
  <r>
    <n v="2017"/>
    <x v="1"/>
    <x v="1"/>
    <s v="KEEST"/>
    <x v="80"/>
    <n v="272"/>
    <n v="149"/>
    <n v="10"/>
    <n v="271"/>
    <n v="9.3099630996309966"/>
    <n v="8"/>
    <n v="2.9520295202952029E-2"/>
    <n v="249"/>
    <n v="1670"/>
    <n v="0.9154411764705882"/>
    <n v="250"/>
    <n v="19"/>
    <n v="63"/>
    <n v="58"/>
    <n v="135"/>
    <n v="168.17777777777778"/>
    <n v="125"/>
    <n v="63.432000000000002"/>
    <n v="131"/>
    <n v="140.62595419847329"/>
    <n v="126"/>
    <n v="363"/>
    <n v="126"/>
    <n v="184"/>
    <n v="0.46323529411764708"/>
    <n v="10"/>
    <n v="106"/>
    <n v="3.6764705882352942E-2"/>
    <n v="51"/>
    <n v="0.40476190476190477"/>
    <n v="8"/>
    <n v="6.3492063492063489E-2"/>
    <n v="44"/>
    <n v="0.34920634920634919"/>
    <n v="10"/>
    <n v="7.9365079365079361E-2"/>
    <n v="1"/>
    <n v="3.6764705882352941E-3"/>
    <n v="1"/>
    <n v="3.6764705882352941E-3"/>
    <n v="0"/>
    <n v="0"/>
    <n v="7"/>
    <n v="2.3652173913043479"/>
    <n v="115"/>
    <n v="135"/>
    <n v="121"/>
  </r>
  <r>
    <n v="2017"/>
    <x v="1"/>
    <x v="1"/>
    <s v="ABRVA"/>
    <x v="71"/>
    <n v="268"/>
    <n v="99"/>
    <n v="3"/>
    <n v="266"/>
    <n v="6.3796992481203008"/>
    <n v="6"/>
    <n v="2.2556390977443608E-2"/>
    <n v="235"/>
    <n v="668"/>
    <n v="0.87686567164179108"/>
    <n v="169"/>
    <n v="23"/>
    <n v="56"/>
    <n v="37"/>
    <n v="21"/>
    <n v="162.9047619047619"/>
    <n v="21"/>
    <n v="73.857142857142861"/>
    <n v="237"/>
    <n v="78.345991561181435"/>
    <n v="20"/>
    <n v="408"/>
    <n v="243"/>
    <n v="106"/>
    <n v="0.90671641791044777"/>
    <n v="83"/>
    <n v="64"/>
    <n v="0.30970149253731344"/>
    <n v="11"/>
    <n v="0.55000000000000004"/>
    <n v="3"/>
    <n v="0.15"/>
    <n v="33"/>
    <n v="0.13580246913580246"/>
    <n v="5"/>
    <n v="2.0576131687242798E-2"/>
    <n v="3"/>
    <n v="1.1194029850746268E-2"/>
    <n v="1"/>
    <n v="3.7313432835820895E-3"/>
    <n v="2"/>
    <n v="0"/>
    <n v="12"/>
    <n v="2.4814814814814814"/>
    <n v="108"/>
    <n v="21"/>
    <n v="86"/>
  </r>
  <r>
    <n v="2017"/>
    <x v="1"/>
    <x v="1"/>
    <s v="HAMOM"/>
    <x v="72"/>
    <n v="267"/>
    <n v="157"/>
    <n v="7"/>
    <n v="267"/>
    <n v="8.5468164794007482"/>
    <n v="12"/>
    <n v="4.49438202247191E-2"/>
    <n v="244"/>
    <n v="1426"/>
    <n v="0.91385767790262173"/>
    <n v="238"/>
    <n v="17"/>
    <n v="47"/>
    <n v="73"/>
    <n v="131"/>
    <n v="167.14503816793894"/>
    <n v="120"/>
    <n v="44.658333333333331"/>
    <n v="131"/>
    <n v="119.12213740458016"/>
    <n v="119"/>
    <n v="325"/>
    <n v="125"/>
    <n v="162"/>
    <n v="0.46816479400749061"/>
    <n v="15"/>
    <n v="117"/>
    <n v="5.6179775280898875E-2"/>
    <n v="45"/>
    <n v="0.37815126050420167"/>
    <n v="2"/>
    <n v="1.680672268907563E-2"/>
    <n v="19"/>
    <n v="0.152"/>
    <n v="5"/>
    <n v="0.04"/>
    <n v="1"/>
    <n v="3.7453183520599251E-3"/>
    <n v="0"/>
    <n v="0"/>
    <n v="1"/>
    <n v="0"/>
    <n v="3"/>
    <n v="2.5188679245283021"/>
    <n v="105.99999999999999"/>
    <n v="131"/>
    <n v="107"/>
  </r>
  <r>
    <n v="2017"/>
    <x v="1"/>
    <x v="1"/>
    <s v="SMITM"/>
    <x v="68"/>
    <n v="261"/>
    <n v="140"/>
    <n v="6"/>
    <n v="261"/>
    <n v="6.6091954022988508"/>
    <n v="2"/>
    <n v="7.6628352490421452E-3"/>
    <n v="253"/>
    <n v="675"/>
    <n v="0.96934865900383138"/>
    <n v="182"/>
    <n v="14"/>
    <n v="44"/>
    <n v="43"/>
    <n v="51"/>
    <n v="177.39215686274511"/>
    <n v="47"/>
    <n v="76.148936170212764"/>
    <n v="207"/>
    <n v="102.93719806763285"/>
    <n v="50"/>
    <n v="328"/>
    <n v="205"/>
    <n v="102"/>
    <n v="0.78544061302681989"/>
    <n v="69"/>
    <n v="65"/>
    <n v="0.26436781609195403"/>
    <n v="17"/>
    <n v="0.34"/>
    <n v="2"/>
    <n v="0.04"/>
    <n v="24"/>
    <n v="0.11707317073170732"/>
    <n v="9"/>
    <n v="4.3902439024390241E-2"/>
    <n v="0"/>
    <n v="0"/>
    <n v="0"/>
    <n v="0"/>
    <n v="0"/>
    <n v="0"/>
    <n v="3"/>
    <n v="2.25"/>
    <n v="116"/>
    <n v="50"/>
    <n v="127"/>
  </r>
  <r>
    <n v="2017"/>
    <x v="1"/>
    <x v="1"/>
    <s v="BURDES"/>
    <x v="79"/>
    <n v="251"/>
    <n v="99"/>
    <n v="5"/>
    <n v="251"/>
    <n v="6.4900398406374498"/>
    <n v="0"/>
    <n v="0"/>
    <n v="231"/>
    <n v="1678"/>
    <n v="0.92031872509960155"/>
    <n v="211"/>
    <n v="16"/>
    <n v="63"/>
    <n v="67"/>
    <n v="59"/>
    <n v="208.61016949152543"/>
    <n v="57"/>
    <n v="46.982456140350877"/>
    <n v="191"/>
    <n v="132.78010471204189"/>
    <n v="58"/>
    <n v="355"/>
    <n v="191"/>
    <n v="147"/>
    <n v="0.76095617529880477"/>
    <n v="68"/>
    <n v="98"/>
    <n v="0.27091633466135456"/>
    <n v="36"/>
    <n v="0.62068965517241381"/>
    <n v="6"/>
    <n v="0.10344827586206896"/>
    <n v="42"/>
    <n v="0.21989528795811519"/>
    <n v="13"/>
    <n v="6.8062827225130892E-2"/>
    <n v="1"/>
    <n v="3.9840637450199202E-3"/>
    <n v="0"/>
    <n v="0"/>
    <n v="0"/>
    <n v="0"/>
    <n v="0"/>
    <n v="2.2612612612612613"/>
    <n v="111"/>
    <n v="57"/>
    <n v="84"/>
  </r>
  <r>
    <n v="2017"/>
    <x v="1"/>
    <x v="1"/>
    <s v="BOJDA"/>
    <x v="85"/>
    <n v="229"/>
    <n v="118"/>
    <n v="11"/>
    <n v="229"/>
    <n v="9.8034934497816586"/>
    <n v="2"/>
    <n v="8.7336244541484712E-3"/>
    <n v="131"/>
    <n v="2256"/>
    <n v="0.57205240174672489"/>
    <n v="202"/>
    <n v="24"/>
    <n v="71"/>
    <n v="101"/>
    <n v="83"/>
    <n v="249.15662650602408"/>
    <n v="69"/>
    <n v="122.14492753623189"/>
    <n v="143"/>
    <n v="176.65734265734267"/>
    <n v="77"/>
    <n v="430"/>
    <n v="138"/>
    <n v="206"/>
    <n v="0.6026200873362445"/>
    <n v="9"/>
    <n v="164"/>
    <n v="3.9301310043668124E-2"/>
    <n v="35"/>
    <n v="0.45454545454545453"/>
    <n v="9"/>
    <n v="0.11688311688311688"/>
    <n v="27"/>
    <n v="0.19565217391304349"/>
    <n v="22"/>
    <n v="0.15942028985507245"/>
    <n v="0"/>
    <n v="0"/>
    <n v="2"/>
    <n v="8.7336244541484712E-3"/>
    <n v="0"/>
    <n v="0"/>
    <n v="1"/>
    <n v="2.0265486725663715"/>
    <n v="113.00000000000001"/>
    <n v="84"/>
    <n v="138"/>
  </r>
  <r>
    <n v="2017"/>
    <x v="1"/>
    <x v="1"/>
    <s v="SHILAU"/>
    <x v="84"/>
    <n v="227"/>
    <n v="109"/>
    <n v="4"/>
    <n v="227"/>
    <n v="6.2246696035242293"/>
    <n v="0"/>
    <n v="0"/>
    <n v="218"/>
    <n v="816"/>
    <n v="0.96035242290748901"/>
    <n v="175"/>
    <n v="11"/>
    <n v="49"/>
    <n v="38"/>
    <n v="49"/>
    <n v="168.32653061224491"/>
    <n v="43"/>
    <n v="68.465116279069761"/>
    <n v="177"/>
    <n v="83.75706214689265"/>
    <n v="48"/>
    <n v="320"/>
    <n v="178"/>
    <n v="108"/>
    <n v="0.78414096916299558"/>
    <n v="64"/>
    <n v="67"/>
    <n v="0.28193832599118945"/>
    <n v="20"/>
    <n v="0.41666666666666669"/>
    <n v="5"/>
    <n v="0.10416666666666667"/>
    <n v="37"/>
    <n v="0.20786516853932585"/>
    <n v="7"/>
    <n v="3.9325842696629212E-2"/>
    <n v="3"/>
    <n v="1.3215859030837005E-2"/>
    <n v="0"/>
    <n v="0"/>
    <n v="0"/>
    <n v="0"/>
    <n v="2"/>
    <n v="2.141509433962264"/>
    <n v="106"/>
    <n v="48"/>
    <n v="165"/>
  </r>
  <r>
    <n v="2017"/>
    <x v="1"/>
    <x v="1"/>
    <s v="LATJU"/>
    <x v="69"/>
    <n v="223"/>
    <n v="79"/>
    <n v="8"/>
    <n v="223"/>
    <n v="7.5560538116591927"/>
    <n v="6"/>
    <n v="2.6905829596412557E-2"/>
    <n v="213"/>
    <n v="913"/>
    <n v="0.95515695067264572"/>
    <n v="184"/>
    <n v="21"/>
    <n v="54"/>
    <n v="74"/>
    <n v="67"/>
    <n v="194.08955223880596"/>
    <n v="63"/>
    <n v="70.031746031746039"/>
    <n v="154"/>
    <n v="107.31818181818181"/>
    <n v="64"/>
    <n v="381"/>
    <n v="154"/>
    <n v="133"/>
    <n v="0.6905829596412556"/>
    <n v="26"/>
    <n v="50"/>
    <n v="0.11659192825112108"/>
    <n v="35"/>
    <n v="0.546875"/>
    <n v="10"/>
    <n v="0.15625"/>
    <n v="29"/>
    <n v="0.18831168831168832"/>
    <n v="7"/>
    <n v="4.5454545454545456E-2"/>
    <n v="1"/>
    <n v="4.4843049327354259E-3"/>
    <n v="0"/>
    <n v="0"/>
    <n v="0"/>
    <n v="0"/>
    <n v="3"/>
    <n v="2.0841121495327104"/>
    <n v="107"/>
    <n v="67"/>
    <n v="127"/>
  </r>
  <r>
    <n v="2017"/>
    <x v="1"/>
    <x v="1"/>
    <s v="LUGRO"/>
    <x v="76"/>
    <n v="219"/>
    <n v="81"/>
    <n v="5"/>
    <n v="218"/>
    <n v="6.7844036697247709"/>
    <n v="6"/>
    <n v="2.7522935779816515E-2"/>
    <n v="195"/>
    <n v="946"/>
    <n v="0.8904109589041096"/>
    <n v="161"/>
    <n v="19"/>
    <n v="42"/>
    <n v="73"/>
    <n v="52"/>
    <n v="258.69230769230768"/>
    <n v="47"/>
    <n v="74.212765957446805"/>
    <n v="157"/>
    <n v="114.31210191082802"/>
    <n v="50"/>
    <n v="401"/>
    <n v="164"/>
    <n v="143"/>
    <n v="0.74885844748858443"/>
    <n v="65"/>
    <n v="89"/>
    <n v="0.29680365296803651"/>
    <n v="22"/>
    <n v="0.44"/>
    <n v="7"/>
    <n v="0.14000000000000001"/>
    <n v="43"/>
    <n v="0.26219512195121952"/>
    <n v="5"/>
    <n v="3.048780487804878E-2"/>
    <n v="3"/>
    <n v="1.3698630136986301E-2"/>
    <n v="0"/>
    <n v="0"/>
    <n v="1"/>
    <n v="0"/>
    <n v="6"/>
    <n v="2.3052631578947369"/>
    <n v="95"/>
    <n v="48"/>
    <n v="126"/>
  </r>
  <r>
    <n v="2017"/>
    <x v="1"/>
    <x v="1"/>
    <s v="HAAEV"/>
    <x v="75"/>
    <n v="217"/>
    <n v="87"/>
    <n v="8"/>
    <n v="217"/>
    <n v="8.0691244239631335"/>
    <n v="0"/>
    <n v="0"/>
    <n v="207"/>
    <n v="660"/>
    <n v="0.95391705069124422"/>
    <n v="145"/>
    <n v="20"/>
    <n v="48"/>
    <n v="62"/>
    <n v="44"/>
    <n v="196.09090909090909"/>
    <n v="41"/>
    <n v="55.878048780487802"/>
    <n v="171"/>
    <n v="105.3625730994152"/>
    <n v="42"/>
    <n v="393"/>
    <n v="170"/>
    <n v="132"/>
    <n v="0.78341013824884798"/>
    <n v="53"/>
    <n v="64"/>
    <n v="0.24423963133640553"/>
    <n v="20"/>
    <n v="0.47619047619047616"/>
    <n v="1"/>
    <n v="2.3809523809523808E-2"/>
    <n v="31"/>
    <n v="0.18235294117647058"/>
    <n v="6"/>
    <n v="3.5294117647058823E-2"/>
    <n v="1"/>
    <n v="4.608294930875576E-3"/>
    <n v="0"/>
    <n v="0"/>
    <n v="1"/>
    <n v="0"/>
    <n v="8"/>
    <n v="1.8706896551724137"/>
    <n v="116"/>
    <n v="43"/>
    <n v="91"/>
  </r>
  <r>
    <n v="2017"/>
    <x v="1"/>
    <x v="1"/>
    <s v="ZALJO"/>
    <x v="77"/>
    <n v="212"/>
    <n v="142"/>
    <n v="12"/>
    <n v="212"/>
    <n v="13.863207547169811"/>
    <n v="12"/>
    <n v="5.6603773584905662E-2"/>
    <n v="180"/>
    <n v="2528"/>
    <n v="0.84905660377358494"/>
    <n v="192"/>
    <n v="25"/>
    <n v="55"/>
    <n v="86"/>
    <n v="117"/>
    <n v="229.34188034188034"/>
    <n v="87"/>
    <n v="50.931034482758619"/>
    <n v="89"/>
    <n v="205.79775280898878"/>
    <n v="115"/>
    <n v="377"/>
    <n v="92"/>
    <n v="228"/>
    <n v="0.43396226415094341"/>
    <n v="6"/>
    <n v="207"/>
    <n v="2.8301886792452831E-2"/>
    <n v="56"/>
    <n v="0.48695652173913045"/>
    <n v="17"/>
    <n v="0.14782608695652175"/>
    <n v="25"/>
    <n v="0.27173913043478259"/>
    <n v="8"/>
    <n v="8.6956521739130432E-2"/>
    <n v="2"/>
    <n v="9.433962264150943E-3"/>
    <n v="1"/>
    <n v="4.7169811320754715E-3"/>
    <n v="0"/>
    <n v="0"/>
    <n v="1"/>
    <n v="2.4651162790697674"/>
    <n v="86"/>
    <n v="116"/>
    <n v="129"/>
  </r>
  <r>
    <n v="2017"/>
    <x v="1"/>
    <x v="1"/>
    <s v="YUDMA"/>
    <x v="82"/>
    <n v="197"/>
    <n v="94"/>
    <n v="7"/>
    <n v="197"/>
    <n v="8.1370558375634516"/>
    <n v="10"/>
    <n v="5.0761421319796954E-2"/>
    <n v="187"/>
    <n v="567"/>
    <n v="0.949238578680203"/>
    <n v="145"/>
    <n v="23"/>
    <n v="36"/>
    <n v="92"/>
    <n v="30"/>
    <n v="210.16666666666666"/>
    <n v="25"/>
    <n v="71"/>
    <n v="156"/>
    <n v="132.73717948717947"/>
    <n v="28"/>
    <n v="304"/>
    <n v="162"/>
    <n v="159"/>
    <n v="0.82233502538071068"/>
    <n v="47"/>
    <n v="119"/>
    <n v="0.23857868020304568"/>
    <n v="14"/>
    <n v="0.5"/>
    <n v="3"/>
    <n v="0.10714285714285714"/>
    <n v="30"/>
    <n v="0.18518518518518517"/>
    <n v="12"/>
    <n v="7.407407407407407E-2"/>
    <n v="4"/>
    <n v="2.030456852791878E-2"/>
    <n v="0"/>
    <n v="0"/>
    <n v="0"/>
    <n v="1"/>
    <n v="10"/>
    <n v="2.0736842105263156"/>
    <n v="95.000000000000014"/>
    <n v="29"/>
    <n v="125"/>
  </r>
  <r>
    <n v="2017"/>
    <x v="1"/>
    <x v="1"/>
    <s v="PRIPO"/>
    <x v="86"/>
    <n v="187"/>
    <n v="85"/>
    <n v="5"/>
    <n v="187"/>
    <n v="6.6096256684491976"/>
    <n v="2"/>
    <n v="1.06951871657754E-2"/>
    <n v="182"/>
    <n v="608"/>
    <n v="0.9732620320855615"/>
    <n v="148"/>
    <n v="18"/>
    <n v="34"/>
    <n v="72"/>
    <n v="39"/>
    <n v="255.10256410256412"/>
    <n v="36"/>
    <n v="86.027777777777771"/>
    <n v="145"/>
    <n v="119.77241379310345"/>
    <n v="38"/>
    <n v="401"/>
    <n v="148"/>
    <n v="150"/>
    <n v="0.79144385026737973"/>
    <n v="52"/>
    <n v="113"/>
    <n v="0.27807486631016043"/>
    <n v="25"/>
    <n v="0.65789473684210531"/>
    <n v="11"/>
    <n v="0.28947368421052633"/>
    <n v="34"/>
    <n v="0.22972972972972974"/>
    <n v="9"/>
    <n v="6.0810810810810814E-2"/>
    <n v="3"/>
    <n v="1.6042780748663103E-2"/>
    <n v="2"/>
    <n v="1.06951871657754E-2"/>
    <n v="0"/>
    <n v="0"/>
    <n v="6"/>
    <n v="1.8888888888888888"/>
    <n v="99"/>
    <n v="35"/>
    <n v="101"/>
  </r>
  <r>
    <n v="2017"/>
    <x v="1"/>
    <x v="1"/>
    <s v="CANDAI"/>
    <x v="74"/>
    <n v="185"/>
    <n v="71"/>
    <n v="7"/>
    <n v="185"/>
    <n v="6.9675675675675679"/>
    <n v="2"/>
    <n v="1.0810810810810811E-2"/>
    <n v="158"/>
    <n v="835"/>
    <n v="0.8540540540540541"/>
    <n v="134"/>
    <n v="19"/>
    <n v="36"/>
    <n v="70"/>
    <n v="34"/>
    <n v="205.88235294117646"/>
    <n v="26"/>
    <n v="46.57692307692308"/>
    <n v="147"/>
    <n v="124.5374149659864"/>
    <n v="33"/>
    <n v="330"/>
    <n v="149"/>
    <n v="135"/>
    <n v="0.80540540540540539"/>
    <n v="43"/>
    <n v="77"/>
    <n v="0.23243243243243245"/>
    <n v="16"/>
    <n v="0.48484848484848486"/>
    <n v="2"/>
    <n v="6.0606060606060608E-2"/>
    <n v="22"/>
    <n v="0.1476510067114094"/>
    <n v="17"/>
    <n v="0.11409395973154363"/>
    <n v="0"/>
    <n v="0"/>
    <n v="0"/>
    <n v="0"/>
    <n v="0"/>
    <n v="0"/>
    <n v="4"/>
    <n v="2.0329670329670328"/>
    <n v="91"/>
    <n v="31"/>
    <n v="75"/>
  </r>
  <r>
    <n v="2017"/>
    <x v="1"/>
    <x v="1"/>
    <s v="NECDA"/>
    <x v="83"/>
    <n v="176"/>
    <n v="69"/>
    <n v="8"/>
    <n v="176"/>
    <n v="7.6590909090909092"/>
    <n v="4"/>
    <n v="2.2727272727272728E-2"/>
    <n v="143"/>
    <n v="1330"/>
    <n v="0.8125"/>
    <n v="65"/>
    <n v="19"/>
    <n v="14"/>
    <n v="50"/>
    <n v="15"/>
    <n v="145.33333333333334"/>
    <n v="16"/>
    <n v="103.375"/>
    <n v="152"/>
    <n v="52.5"/>
    <n v="15"/>
    <n v="343"/>
    <n v="155"/>
    <n v="70"/>
    <n v="0.88068181818181823"/>
    <n v="88"/>
    <n v="33"/>
    <n v="0.5"/>
    <n v="5"/>
    <n v="0.33333333333333331"/>
    <n v="0"/>
    <n v="0"/>
    <n v="11"/>
    <n v="7.0967741935483872E-2"/>
    <n v="3"/>
    <n v="1.935483870967742E-2"/>
    <n v="0"/>
    <n v="0"/>
    <n v="0"/>
    <n v="0"/>
    <n v="7"/>
    <n v="0"/>
    <n v="4"/>
    <n v="1.89247311827957"/>
    <n v="93"/>
    <n v="13"/>
    <n v="118"/>
  </r>
  <r>
    <n v="2017"/>
    <x v="1"/>
    <x v="1"/>
    <s v="MEEMAR"/>
    <x v="81"/>
    <n v="169"/>
    <n v="95"/>
    <n v="6"/>
    <n v="169"/>
    <n v="7.8875739644970411"/>
    <n v="8"/>
    <n v="4.7337278106508875E-2"/>
    <n v="162"/>
    <n v="826"/>
    <n v="0.95857988165680474"/>
    <n v="130"/>
    <n v="17"/>
    <n v="34"/>
    <n v="54"/>
    <n v="47"/>
    <n v="226.51063829787233"/>
    <n v="44"/>
    <n v="55.704545454545453"/>
    <n v="119"/>
    <n v="91.840336134453779"/>
    <n v="47"/>
    <n v="384"/>
    <n v="119"/>
    <n v="112"/>
    <n v="0.70414201183431957"/>
    <n v="41"/>
    <n v="69"/>
    <n v="0.24260355029585798"/>
    <n v="29"/>
    <n v="0.61702127659574468"/>
    <n v="1"/>
    <n v="2.1276595744680851E-2"/>
    <n v="22"/>
    <n v="0.18487394957983194"/>
    <n v="6"/>
    <n v="5.0420168067226892E-2"/>
    <n v="1"/>
    <n v="5.9171597633136093E-3"/>
    <n v="0"/>
    <n v="0"/>
    <n v="0"/>
    <n v="0"/>
    <n v="4"/>
    <n v="1.8369565217391304"/>
    <n v="92"/>
    <n v="47"/>
    <n v="112"/>
  </r>
  <r>
    <n v="2017"/>
    <x v="1"/>
    <x v="1"/>
    <s v="HARHI"/>
    <x v="78"/>
    <n v="160"/>
    <n v="103"/>
    <n v="9"/>
    <n v="160"/>
    <n v="9.4749999999999996"/>
    <n v="4"/>
    <n v="2.5000000000000001E-2"/>
    <n v="146"/>
    <n v="2165"/>
    <n v="0.91249999999999998"/>
    <n v="150"/>
    <n v="17"/>
    <n v="32"/>
    <n v="109"/>
    <n v="108"/>
    <n v="166.08333333333334"/>
    <n v="91"/>
    <n v="31.153846153846153"/>
    <n v="50"/>
    <n v="134.28"/>
    <n v="107"/>
    <n v="305"/>
    <n v="47"/>
    <n v="161"/>
    <n v="0.29375000000000001"/>
    <n v="4"/>
    <n v="94"/>
    <n v="2.5000000000000001E-2"/>
    <n v="38"/>
    <n v="0.35514018691588783"/>
    <n v="3"/>
    <n v="2.8037383177570093E-2"/>
    <n v="16"/>
    <n v="0.34042553191489361"/>
    <n v="3"/>
    <n v="6.3829787234042548E-2"/>
    <n v="0"/>
    <n v="0"/>
    <n v="0"/>
    <n v="0"/>
    <n v="0"/>
    <n v="0"/>
    <n v="4"/>
    <n v="2.1333333333333333"/>
    <n v="75"/>
    <n v="106"/>
    <n v="107"/>
  </r>
  <r>
    <n v="2017"/>
    <x v="1"/>
    <x v="1"/>
    <s v="KROJU"/>
    <x v="87"/>
    <n v="129"/>
    <n v="57"/>
    <n v="12"/>
    <n v="129"/>
    <n v="10.147286821705427"/>
    <n v="4"/>
    <n v="3.1007751937984496E-2"/>
    <n v="113"/>
    <n v="1634"/>
    <n v="0.87596899224806202"/>
    <n v="119"/>
    <n v="23"/>
    <n v="31"/>
    <n v="79"/>
    <n v="76"/>
    <n v="200.51315789473685"/>
    <n v="72"/>
    <n v="35.069444444444443"/>
    <n v="52"/>
    <n v="162.28846153846155"/>
    <n v="71"/>
    <n v="418"/>
    <n v="49"/>
    <n v="190"/>
    <n v="0.37984496124031009"/>
    <n v="2"/>
    <n v="238"/>
    <n v="1.5503875968992248E-2"/>
    <n v="36"/>
    <n v="0.50704225352112675"/>
    <n v="6"/>
    <n v="8.4507042253521125E-2"/>
    <n v="15"/>
    <n v="0.30612244897959184"/>
    <n v="1"/>
    <n v="2.0408163265306121E-2"/>
    <n v="0"/>
    <n v="0"/>
    <n v="0"/>
    <n v="0"/>
    <n v="0"/>
    <n v="0"/>
    <n v="4"/>
    <n v="1.9545454545454546"/>
    <n v="66"/>
    <n v="75"/>
    <n v="134"/>
  </r>
  <r>
    <n v="2017"/>
    <x v="1"/>
    <x v="1"/>
    <s v="HUYLE"/>
    <x v="91"/>
    <n v="71"/>
    <n v="38"/>
    <n v="11"/>
    <n v="71"/>
    <n v="9.6197183098591541"/>
    <n v="6"/>
    <n v="8.4507042253521125E-2"/>
    <n v="29"/>
    <n v="3169"/>
    <n v="0.40845070422535212"/>
    <n v="49"/>
    <n v="35"/>
    <n v="17"/>
    <n v="85"/>
    <n v="20"/>
    <n v="258.3"/>
    <n v="18"/>
    <n v="80.722222222222229"/>
    <n v="47"/>
    <n v="118.57446808510639"/>
    <n v="18"/>
    <n v="360"/>
    <n v="51"/>
    <n v="132"/>
    <n v="0.71830985915492962"/>
    <n v="18"/>
    <n v="52"/>
    <n v="0.25352112676056338"/>
    <n v="4"/>
    <n v="0.22222222222222221"/>
    <n v="0"/>
    <n v="0"/>
    <n v="10"/>
    <n v="0.19607843137254902"/>
    <n v="0"/>
    <n v="0"/>
    <n v="1"/>
    <n v="1.4084507042253521E-2"/>
    <n v="0"/>
    <n v="0"/>
    <n v="0"/>
    <n v="0"/>
    <n v="4"/>
    <n v="2.2903225806451615"/>
    <n v="30.999999999999996"/>
    <n v="19"/>
    <n v="127"/>
  </r>
  <r>
    <n v="2017"/>
    <x v="1"/>
    <x v="1"/>
    <s v="ROAJA"/>
    <x v="239"/>
    <n v="38"/>
    <n v="27"/>
    <n v="14"/>
    <n v="38"/>
    <n v="13.078947368421053"/>
    <n v="4"/>
    <n v="0.10526315789473684"/>
    <n v="35"/>
    <n v="689"/>
    <n v="0.92105263157894735"/>
    <n v="28"/>
    <n v="27"/>
    <n v="13"/>
    <n v="68"/>
    <n v="15"/>
    <n v="225.53333333333333"/>
    <n v="13"/>
    <n v="2.0769230769230771"/>
    <n v="22"/>
    <n v="116.36363636363636"/>
    <n v="15"/>
    <n v="314"/>
    <n v="23"/>
    <n v="126"/>
    <n v="0.60526315789473684"/>
    <n v="4"/>
    <n v="60"/>
    <n v="0.10526315789473684"/>
    <n v="6"/>
    <n v="0.4"/>
    <n v="0"/>
    <n v="0"/>
    <n v="8"/>
    <n v="0.34782608695652173"/>
    <n v="1"/>
    <n v="4.3478260869565216E-2"/>
    <n v="0"/>
    <n v="0"/>
    <n v="0"/>
    <n v="0"/>
    <n v="0"/>
    <n v="0"/>
    <n v="0"/>
    <n v="2.9230769230769229"/>
    <n v="13"/>
    <n v="15"/>
    <n v="79"/>
  </r>
  <r>
    <n v="2017"/>
    <x v="1"/>
    <x v="1"/>
    <s v="FOWDA"/>
    <x v="89"/>
    <n v="17"/>
    <n v="11"/>
    <n v="12"/>
    <n v="17"/>
    <n v="10.294117647058824"/>
    <n v="0"/>
    <n v="0"/>
    <n v="16"/>
    <n v="1746"/>
    <n v="0.94117647058823528"/>
    <n v="15"/>
    <n v="27"/>
    <n v="1"/>
    <n v="30"/>
    <n v="8"/>
    <n v="155.625"/>
    <n v="8"/>
    <n v="75.125"/>
    <n v="9"/>
    <n v="142.33333333333334"/>
    <n v="8"/>
    <n v="338"/>
    <n v="9"/>
    <n v="165"/>
    <n v="0.52941176470588236"/>
    <n v="0"/>
    <n v="0"/>
    <n v="0"/>
    <n v="1"/>
    <n v="0.125"/>
    <n v="0"/>
    <n v="0"/>
    <n v="0"/>
    <n v="0"/>
    <n v="0"/>
    <n v="0"/>
    <n v="0"/>
    <n v="0"/>
    <n v="0"/>
    <n v="0"/>
    <n v="0"/>
    <n v="0"/>
    <n v="0"/>
    <n v="1.3076923076923077"/>
    <n v="13"/>
    <n v="8"/>
    <n v="111"/>
  </r>
  <r>
    <n v="2017"/>
    <x v="1"/>
    <x v="1"/>
    <s v="&lt;NONE&gt;"/>
    <x v="33"/>
    <n v="14"/>
    <n v="1"/>
    <n v="16"/>
    <n v="2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39"/>
    <n v="0.7857142857142857"/>
    <n v="2"/>
    <n v="46"/>
    <n v="0.14285714285714285"/>
    <n v="0"/>
    <n v="0"/>
    <n v="0"/>
    <n v="0"/>
    <n v="0"/>
    <n v="0"/>
    <n v="0"/>
    <n v="0"/>
    <n v="0"/>
    <n v="0"/>
    <n v="0"/>
    <n v="0"/>
    <n v="5"/>
    <n v="2"/>
    <n v="0"/>
    <n v="1.0769230769230769"/>
    <n v="13"/>
    <n v="0"/>
    <n v="0"/>
  </r>
  <r>
    <n v="2017"/>
    <x v="1"/>
    <x v="1"/>
    <s v="ADEDA"/>
    <x v="240"/>
    <n v="2"/>
    <n v="0"/>
    <n v="0"/>
    <n v="0"/>
    <n v="0"/>
    <n v="0"/>
    <n v="0"/>
    <n v="0"/>
    <n v="0"/>
    <n v="0"/>
    <n v="1"/>
    <n v="177"/>
    <n v="0"/>
    <n v="0"/>
    <n v="0"/>
    <n v="0"/>
    <n v="2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</r>
  <r>
    <n v="2017"/>
    <x v="1"/>
    <x v="1"/>
    <s v="ANGMO"/>
    <x v="241"/>
    <n v="1"/>
    <n v="1"/>
    <n v="16"/>
    <n v="1"/>
    <n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1"/>
    <s v="NEDDE"/>
    <x v="242"/>
    <n v="1"/>
    <n v="1"/>
    <n v="2"/>
    <n v="1"/>
    <n v="2"/>
    <n v="0"/>
    <n v="0"/>
    <n v="1"/>
    <n v="2807"/>
    <n v="1"/>
    <n v="0"/>
    <n v="0"/>
    <n v="0"/>
    <n v="0"/>
    <n v="0"/>
    <n v="0"/>
    <n v="0"/>
    <n v="0"/>
    <n v="1"/>
    <n v="1"/>
    <n v="0"/>
    <n v="0"/>
    <n v="1"/>
    <n v="8"/>
    <n v="1"/>
    <n v="1"/>
    <n v="8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1"/>
    <s v="NOBBE"/>
    <x v="24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2"/>
    <s v="GREFR"/>
    <x v="99"/>
    <n v="117"/>
    <n v="116"/>
    <n v="4"/>
    <n v="116"/>
    <n v="5.5948275862068968"/>
    <n v="0"/>
    <n v="0"/>
    <n v="110"/>
    <n v="43"/>
    <n v="0.94017094017094016"/>
    <n v="90"/>
    <n v="17"/>
    <n v="20"/>
    <n v="26"/>
    <n v="4"/>
    <n v="138.5"/>
    <n v="4"/>
    <n v="18"/>
    <n v="110"/>
    <n v="88.509090909090915"/>
    <n v="4"/>
    <n v="275"/>
    <n v="113"/>
    <n v="108"/>
    <n v="0.96581196581196582"/>
    <n v="45"/>
    <n v="85"/>
    <n v="0.38461538461538464"/>
    <n v="1"/>
    <n v="0.25"/>
    <n v="0"/>
    <n v="0"/>
    <n v="24"/>
    <n v="0.21238938053097345"/>
    <n v="1"/>
    <n v="8.8495575221238937E-3"/>
    <n v="0"/>
    <n v="0"/>
    <n v="0"/>
    <n v="0"/>
    <n v="1"/>
    <n v="0"/>
    <n v="0"/>
    <n v="1.6714285714285715"/>
    <n v="70"/>
    <n v="0"/>
    <n v="0"/>
  </r>
  <r>
    <n v="2017"/>
    <x v="1"/>
    <x v="2"/>
    <s v="REDDA"/>
    <x v="96"/>
    <n v="106"/>
    <n v="100"/>
    <n v="4"/>
    <n v="105"/>
    <n v="5.6"/>
    <n v="0"/>
    <n v="0"/>
    <n v="99"/>
    <n v="375"/>
    <n v="0.93396226415094341"/>
    <n v="64"/>
    <n v="15"/>
    <n v="19"/>
    <n v="24"/>
    <n v="1"/>
    <n v="150"/>
    <n v="1"/>
    <n v="71"/>
    <n v="96"/>
    <n v="61.197916666666664"/>
    <n v="1"/>
    <n v="319"/>
    <n v="104"/>
    <n v="88"/>
    <n v="0.98113207547169812"/>
    <n v="55"/>
    <n v="74"/>
    <n v="0.51886792452830188"/>
    <n v="1"/>
    <n v="1"/>
    <n v="0"/>
    <n v="0"/>
    <n v="12"/>
    <n v="0.11538461538461539"/>
    <n v="4"/>
    <n v="3.8461538461538464E-2"/>
    <n v="0"/>
    <n v="0"/>
    <n v="0"/>
    <n v="0"/>
    <n v="0"/>
    <n v="0"/>
    <n v="0"/>
    <n v="1.536231884057971"/>
    <n v="69"/>
    <n v="0"/>
    <n v="0"/>
  </r>
  <r>
    <n v="2017"/>
    <x v="1"/>
    <x v="2"/>
    <s v="POECH"/>
    <x v="100"/>
    <n v="88"/>
    <n v="88"/>
    <n v="2"/>
    <n v="88"/>
    <n v="3.8636363636363638"/>
    <n v="0"/>
    <n v="0"/>
    <n v="88"/>
    <n v="319"/>
    <n v="1"/>
    <n v="66"/>
    <n v="8"/>
    <n v="16"/>
    <n v="20"/>
    <n v="2"/>
    <n v="73.5"/>
    <n v="2"/>
    <n v="79"/>
    <n v="86"/>
    <n v="48"/>
    <n v="2"/>
    <n v="276"/>
    <n v="85"/>
    <n v="66"/>
    <n v="0.96590909090909094"/>
    <n v="42"/>
    <n v="56"/>
    <n v="0.47727272727272729"/>
    <n v="2"/>
    <n v="1"/>
    <n v="0"/>
    <n v="0"/>
    <n v="15"/>
    <n v="0.17647058823529413"/>
    <n v="3"/>
    <n v="3.5294117647058823E-2"/>
    <n v="1"/>
    <n v="1.1363636363636364E-2"/>
    <n v="1"/>
    <n v="1.1363636363636364E-2"/>
    <n v="0"/>
    <n v="0"/>
    <n v="2"/>
    <n v="1.375"/>
    <n v="64"/>
    <n v="0"/>
    <n v="0"/>
  </r>
  <r>
    <n v="2017"/>
    <x v="1"/>
    <x v="2"/>
    <s v="STCDO"/>
    <x v="101"/>
    <n v="82"/>
    <n v="80"/>
    <n v="4"/>
    <n v="82"/>
    <n v="4.9512195121951219"/>
    <n v="0"/>
    <n v="0"/>
    <n v="80"/>
    <n v="76"/>
    <n v="0.97560975609756095"/>
    <n v="56"/>
    <n v="20"/>
    <n v="10"/>
    <n v="43"/>
    <n v="1"/>
    <n v="138"/>
    <n v="1"/>
    <n v="37"/>
    <n v="81"/>
    <n v="67.506172839506178"/>
    <n v="1"/>
    <n v="306"/>
    <n v="80"/>
    <n v="89"/>
    <n v="0.97560975609756095"/>
    <n v="30"/>
    <n v="66"/>
    <n v="0.36585365853658536"/>
    <n v="0"/>
    <n v="0"/>
    <n v="0"/>
    <n v="0"/>
    <n v="12"/>
    <n v="0.15"/>
    <n v="0"/>
    <n v="0"/>
    <n v="1"/>
    <n v="1.2195121951219513E-2"/>
    <n v="0"/>
    <n v="0"/>
    <n v="1"/>
    <n v="0"/>
    <n v="0"/>
    <n v="1.7083333333333333"/>
    <n v="48"/>
    <n v="0"/>
    <n v="0"/>
  </r>
  <r>
    <n v="2017"/>
    <x v="1"/>
    <x v="2"/>
    <s v="FISJA"/>
    <x v="95"/>
    <n v="79"/>
    <n v="76"/>
    <n v="1"/>
    <n v="79"/>
    <n v="2.4303797468354431"/>
    <n v="0"/>
    <n v="0"/>
    <n v="78"/>
    <n v="537"/>
    <n v="0.98734177215189878"/>
    <n v="51"/>
    <n v="15"/>
    <n v="17"/>
    <n v="23"/>
    <n v="4"/>
    <n v="161"/>
    <n v="4"/>
    <n v="21"/>
    <n v="74"/>
    <n v="50.635135135135137"/>
    <n v="4"/>
    <n v="288"/>
    <n v="75"/>
    <n v="66"/>
    <n v="0.94936708860759489"/>
    <n v="39"/>
    <n v="50"/>
    <n v="0.49367088607594939"/>
    <n v="4"/>
    <n v="1"/>
    <n v="0"/>
    <n v="0"/>
    <n v="12"/>
    <n v="0.16"/>
    <n v="2"/>
    <n v="2.6666666666666668E-2"/>
    <n v="0"/>
    <n v="0"/>
    <n v="0"/>
    <n v="0"/>
    <n v="0"/>
    <n v="0"/>
    <n v="1"/>
    <n v="1.3620689655172413"/>
    <n v="58"/>
    <n v="0"/>
    <n v="0"/>
  </r>
  <r>
    <n v="2017"/>
    <x v="1"/>
    <x v="2"/>
    <s v="FELAN"/>
    <x v="103"/>
    <n v="15"/>
    <n v="15"/>
    <n v="4"/>
    <n v="15"/>
    <n v="5.4666666666666668"/>
    <n v="0"/>
    <n v="0"/>
    <n v="15"/>
    <n v="3"/>
    <n v="1"/>
    <n v="4"/>
    <n v="14"/>
    <n v="3"/>
    <n v="20"/>
    <n v="0"/>
    <n v="0"/>
    <n v="0"/>
    <n v="0"/>
    <n v="15"/>
    <n v="46.4"/>
    <n v="0"/>
    <n v="0"/>
    <n v="15"/>
    <n v="64"/>
    <n v="1"/>
    <n v="7"/>
    <n v="45"/>
    <n v="0.46666666666666667"/>
    <n v="0"/>
    <n v="0"/>
    <n v="0"/>
    <n v="0"/>
    <n v="1"/>
    <n v="6.6666666666666666E-2"/>
    <n v="0"/>
    <n v="0"/>
    <n v="0"/>
    <n v="0"/>
    <n v="0"/>
    <n v="0"/>
    <n v="0"/>
    <n v="0"/>
    <n v="0"/>
    <n v="1.3636363636363635"/>
    <n v="11"/>
    <n v="0"/>
    <n v="0"/>
  </r>
  <r>
    <n v="2017"/>
    <x v="1"/>
    <x v="2"/>
    <s v="&lt;NONE&gt;"/>
    <x v="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9"/>
    <n v="1"/>
    <n v="1"/>
    <n v="9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3"/>
    <s v="FOWDA"/>
    <x v="89"/>
    <n v="241"/>
    <n v="241"/>
    <n v="6"/>
    <n v="241"/>
    <n v="6.8838174273858925"/>
    <n v="6"/>
    <n v="2.4896265560165973E-2"/>
    <n v="240"/>
    <n v="285"/>
    <n v="0.99585062240663902"/>
    <n v="168"/>
    <n v="16"/>
    <n v="12"/>
    <n v="40"/>
    <n v="15"/>
    <n v="128.33333333333334"/>
    <n v="15"/>
    <n v="33.200000000000003"/>
    <n v="226"/>
    <n v="61.238938053097343"/>
    <n v="15"/>
    <n v="291"/>
    <n v="223"/>
    <n v="84"/>
    <n v="0.92531120331950212"/>
    <n v="135"/>
    <n v="69"/>
    <n v="0.56016597510373445"/>
    <n v="8"/>
    <n v="0.53333333333333333"/>
    <n v="0"/>
    <n v="0"/>
    <n v="35"/>
    <n v="0.15695067264573992"/>
    <n v="3"/>
    <n v="1.3452914798206279E-2"/>
    <n v="0"/>
    <n v="0"/>
    <n v="0"/>
    <n v="0"/>
    <n v="0"/>
    <n v="0"/>
    <n v="0"/>
    <n v="2.0775862068965516"/>
    <n v="116"/>
    <n v="7"/>
    <n v="26"/>
  </r>
  <r>
    <n v="2017"/>
    <x v="1"/>
    <x v="3"/>
    <s v="NISRO"/>
    <x v="107"/>
    <n v="113"/>
    <n v="112"/>
    <n v="4"/>
    <n v="113"/>
    <n v="5.1858407079646014"/>
    <n v="0"/>
    <n v="0"/>
    <n v="109"/>
    <n v="471"/>
    <n v="0.96460176991150437"/>
    <n v="90"/>
    <n v="16"/>
    <n v="9"/>
    <n v="73"/>
    <n v="15"/>
    <n v="186.66666666666666"/>
    <n v="13"/>
    <n v="31.307692307692307"/>
    <n v="97"/>
    <n v="106.30927835051547"/>
    <n v="11"/>
    <n v="338"/>
    <n v="98"/>
    <n v="121"/>
    <n v="0.86725663716814161"/>
    <n v="54"/>
    <n v="90"/>
    <n v="0.47787610619469029"/>
    <n v="7"/>
    <n v="0.63636363636363635"/>
    <n v="1"/>
    <n v="9.0909090909090912E-2"/>
    <n v="16"/>
    <n v="0.16326530612244897"/>
    <n v="3"/>
    <n v="3.0612244897959183E-2"/>
    <n v="0"/>
    <n v="0"/>
    <n v="0"/>
    <n v="0"/>
    <n v="1"/>
    <n v="0"/>
    <n v="2"/>
    <n v="2.306122448979592"/>
    <n v="49"/>
    <n v="6"/>
    <n v="29"/>
  </r>
  <r>
    <n v="2017"/>
    <x v="1"/>
    <x v="3"/>
    <s v="CLOBR"/>
    <x v="94"/>
    <n v="89"/>
    <n v="87"/>
    <n v="2"/>
    <n v="89"/>
    <n v="3.50561797752809"/>
    <n v="0"/>
    <n v="0"/>
    <n v="87"/>
    <n v="390"/>
    <n v="0.97752808988764039"/>
    <n v="70"/>
    <n v="10"/>
    <n v="28"/>
    <n v="37"/>
    <n v="11"/>
    <n v="123.27272727272727"/>
    <n v="10"/>
    <n v="39.9"/>
    <n v="76"/>
    <n v="83.815789473684205"/>
    <n v="10"/>
    <n v="276"/>
    <n v="78"/>
    <n v="101"/>
    <n v="0.8764044943820225"/>
    <n v="40"/>
    <n v="80"/>
    <n v="0.449438202247191"/>
    <n v="5"/>
    <n v="0.5"/>
    <n v="0"/>
    <n v="0"/>
    <n v="17"/>
    <n v="0.21794871794871795"/>
    <n v="4"/>
    <n v="5.128205128205128E-2"/>
    <n v="1"/>
    <n v="1.1235955056179775E-2"/>
    <n v="0"/>
    <n v="0"/>
    <n v="1"/>
    <n v="0"/>
    <n v="1"/>
    <n v="1.435483870967742"/>
    <n v="62"/>
    <n v="4"/>
    <n v="28"/>
  </r>
  <r>
    <n v="2017"/>
    <x v="1"/>
    <x v="3"/>
    <s v="TULDA"/>
    <x v="106"/>
    <n v="79"/>
    <n v="79"/>
    <n v="2"/>
    <n v="79"/>
    <n v="3.721518987341772"/>
    <n v="0"/>
    <n v="0"/>
    <n v="79"/>
    <n v="194"/>
    <n v="1"/>
    <n v="64"/>
    <n v="7"/>
    <n v="10"/>
    <n v="25"/>
    <n v="2"/>
    <n v="118"/>
    <n v="2"/>
    <n v="25"/>
    <n v="77"/>
    <n v="88.84415584415585"/>
    <n v="2"/>
    <n v="262"/>
    <n v="77"/>
    <n v="112"/>
    <n v="0.97468354430379744"/>
    <n v="25"/>
    <n v="80"/>
    <n v="0.31645569620253167"/>
    <n v="2"/>
    <n v="1"/>
    <n v="0"/>
    <n v="0"/>
    <n v="21"/>
    <n v="0.27272727272727271"/>
    <n v="0"/>
    <n v="0"/>
    <n v="0"/>
    <n v="0"/>
    <n v="0"/>
    <n v="0"/>
    <n v="0"/>
    <n v="0"/>
    <n v="3"/>
    <n v="2.3235294117647061"/>
    <n v="34"/>
    <n v="0"/>
    <n v="0"/>
  </r>
  <r>
    <n v="2017"/>
    <x v="1"/>
    <x v="3"/>
    <s v="MOLNI"/>
    <x v="108"/>
    <n v="68"/>
    <n v="68"/>
    <n v="2"/>
    <n v="68"/>
    <n v="4.117647058823529"/>
    <n v="2"/>
    <n v="2.9411764705882353E-2"/>
    <n v="67"/>
    <n v="409"/>
    <n v="0.98529411764705888"/>
    <n v="43"/>
    <n v="12"/>
    <n v="11"/>
    <n v="35"/>
    <n v="8"/>
    <n v="137.75"/>
    <n v="8"/>
    <n v="10.5"/>
    <n v="59"/>
    <n v="65.932203389830505"/>
    <n v="8"/>
    <n v="238"/>
    <n v="59"/>
    <n v="87"/>
    <n v="0.86764705882352944"/>
    <n v="22"/>
    <n v="74"/>
    <n v="0.3235294117647059"/>
    <n v="5"/>
    <n v="0.625"/>
    <n v="1"/>
    <n v="0.125"/>
    <n v="11"/>
    <n v="0.1864406779661017"/>
    <n v="3"/>
    <n v="5.0847457627118647E-2"/>
    <n v="1"/>
    <n v="1.4705882352941176E-2"/>
    <n v="0"/>
    <n v="0"/>
    <n v="0"/>
    <n v="0"/>
    <n v="0"/>
    <n v="1.4782608695652173"/>
    <n v="46"/>
    <n v="0"/>
    <n v="0"/>
  </r>
  <r>
    <n v="2017"/>
    <x v="1"/>
    <x v="3"/>
    <s v="GONJO2"/>
    <x v="102"/>
    <n v="53"/>
    <n v="53"/>
    <n v="10"/>
    <n v="53"/>
    <n v="11.30188679245283"/>
    <n v="0"/>
    <n v="0"/>
    <n v="16"/>
    <n v="1164"/>
    <n v="0.30188679245283018"/>
    <n v="50"/>
    <n v="25"/>
    <n v="10"/>
    <n v="75"/>
    <n v="7"/>
    <n v="169.14285714285714"/>
    <n v="7"/>
    <n v="24.571428571428573"/>
    <n v="45"/>
    <n v="176.57777777777778"/>
    <n v="6"/>
    <n v="332"/>
    <n v="46"/>
    <n v="204"/>
    <n v="0.86792452830188682"/>
    <n v="15"/>
    <n v="144"/>
    <n v="0.28301886792452829"/>
    <n v="5"/>
    <n v="0.83333333333333337"/>
    <n v="0"/>
    <n v="0"/>
    <n v="20"/>
    <n v="0.43478260869565216"/>
    <n v="4"/>
    <n v="8.6956521739130432E-2"/>
    <n v="1"/>
    <n v="1.8867924528301886E-2"/>
    <n v="0"/>
    <n v="0"/>
    <n v="0"/>
    <n v="0"/>
    <n v="2"/>
    <n v="1.65625"/>
    <n v="32"/>
    <n v="7"/>
    <n v="73"/>
  </r>
  <r>
    <n v="2017"/>
    <x v="1"/>
    <x v="3"/>
    <s v="STUAN"/>
    <x v="64"/>
    <n v="50"/>
    <n v="50"/>
    <n v="3"/>
    <n v="50"/>
    <n v="3.92"/>
    <n v="0"/>
    <n v="0"/>
    <n v="20"/>
    <n v="2927"/>
    <n v="0.4"/>
    <n v="39"/>
    <n v="6"/>
    <n v="7"/>
    <n v="27"/>
    <n v="8"/>
    <n v="163.625"/>
    <n v="7"/>
    <n v="52.571428571428569"/>
    <n v="39"/>
    <n v="62.256410256410255"/>
    <n v="8"/>
    <n v="317"/>
    <n v="41"/>
    <n v="80"/>
    <n v="0.82"/>
    <n v="26"/>
    <n v="68"/>
    <n v="0.52"/>
    <n v="4"/>
    <n v="0.5"/>
    <n v="1"/>
    <n v="0.125"/>
    <n v="10"/>
    <n v="0.24390243902439024"/>
    <n v="2"/>
    <n v="4.878048780487805E-2"/>
    <n v="0"/>
    <n v="0"/>
    <n v="0"/>
    <n v="0"/>
    <n v="0"/>
    <n v="0"/>
    <n v="0"/>
    <n v="2.1739130434782608"/>
    <n v="23"/>
    <n v="1"/>
    <n v="106"/>
  </r>
  <r>
    <n v="2017"/>
    <x v="1"/>
    <x v="3"/>
    <s v="GREND"/>
    <x v="62"/>
    <n v="24"/>
    <n v="23"/>
    <n v="1"/>
    <n v="24"/>
    <n v="2.5416666666666665"/>
    <n v="0"/>
    <n v="0"/>
    <n v="24"/>
    <n v="-9"/>
    <n v="1"/>
    <n v="13"/>
    <n v="9"/>
    <n v="0"/>
    <n v="0"/>
    <n v="0"/>
    <n v="0"/>
    <n v="0"/>
    <n v="0"/>
    <n v="24"/>
    <n v="39.833333333333336"/>
    <n v="0"/>
    <n v="0"/>
    <n v="24"/>
    <n v="57"/>
    <n v="1"/>
    <n v="12"/>
    <n v="33"/>
    <n v="0.5"/>
    <n v="0"/>
    <n v="0"/>
    <n v="0"/>
    <n v="0"/>
    <n v="2"/>
    <n v="8.3333333333333329E-2"/>
    <n v="1"/>
    <n v="4.1666666666666664E-2"/>
    <n v="0"/>
    <n v="0"/>
    <n v="0"/>
    <n v="0"/>
    <n v="0"/>
    <n v="0"/>
    <n v="0"/>
    <n v="2.1818181818181817"/>
    <n v="11"/>
    <n v="0"/>
    <n v="0"/>
  </r>
  <r>
    <n v="2017"/>
    <x v="1"/>
    <x v="3"/>
    <s v="FELAN"/>
    <x v="103"/>
    <n v="14"/>
    <n v="14"/>
    <n v="5"/>
    <n v="14"/>
    <n v="5.7857142857142856"/>
    <n v="0"/>
    <n v="0"/>
    <n v="14"/>
    <n v="492"/>
    <n v="1"/>
    <n v="9"/>
    <n v="14"/>
    <n v="1"/>
    <n v="11"/>
    <n v="1"/>
    <n v="183"/>
    <n v="1"/>
    <n v="7"/>
    <n v="13"/>
    <n v="56.769230769230766"/>
    <n v="1"/>
    <n v="352"/>
    <n v="13"/>
    <n v="87"/>
    <n v="0.9285714285714286"/>
    <n v="0"/>
    <n v="0"/>
    <n v="0"/>
    <n v="0"/>
    <n v="0"/>
    <n v="0"/>
    <n v="0"/>
    <n v="2"/>
    <n v="0.15384615384615385"/>
    <n v="0"/>
    <n v="0"/>
    <n v="0"/>
    <n v="0"/>
    <n v="0"/>
    <n v="0"/>
    <n v="0"/>
    <n v="0"/>
    <n v="0"/>
    <n v="1.5555555555555556"/>
    <n v="9"/>
    <n v="1"/>
    <n v="3"/>
  </r>
  <r>
    <n v="2017"/>
    <x v="1"/>
    <x v="3"/>
    <s v="NESSU"/>
    <x v="244"/>
    <n v="5"/>
    <n v="5"/>
    <n v="5"/>
    <n v="5"/>
    <n v="6.8"/>
    <n v="0"/>
    <n v="0"/>
    <n v="5"/>
    <n v="1396"/>
    <n v="1"/>
    <n v="5"/>
    <n v="10"/>
    <n v="3"/>
    <n v="80"/>
    <n v="2"/>
    <n v="160"/>
    <n v="2"/>
    <n v="16.5"/>
    <n v="3"/>
    <n v="89"/>
    <n v="2"/>
    <n v="332"/>
    <n v="3"/>
    <n v="110"/>
    <n v="0.6"/>
    <n v="0"/>
    <n v="0"/>
    <n v="0"/>
    <n v="2"/>
    <n v="1"/>
    <n v="0"/>
    <n v="0"/>
    <n v="0"/>
    <n v="0"/>
    <n v="1"/>
    <n v="0.33333333333333331"/>
    <n v="0"/>
    <n v="0"/>
    <n v="0"/>
    <n v="0"/>
    <n v="0"/>
    <n v="0"/>
    <n v="1"/>
    <n v="1.6666666666666667"/>
    <n v="3"/>
    <n v="2"/>
    <n v="6"/>
  </r>
  <r>
    <n v="2017"/>
    <x v="1"/>
    <x v="3"/>
    <s v="U"/>
    <x v="245"/>
    <n v="1"/>
    <n v="1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4"/>
    <s v="NORKY"/>
    <x v="114"/>
    <n v="305"/>
    <n v="302"/>
    <n v="3"/>
    <n v="305"/>
    <n v="4.5475409836065577"/>
    <n v="8"/>
    <n v="2.6229508196721311E-2"/>
    <n v="282"/>
    <n v="706"/>
    <n v="0.92459016393442628"/>
    <n v="185"/>
    <n v="26"/>
    <n v="46"/>
    <n v="40"/>
    <n v="21"/>
    <n v="182.76190476190476"/>
    <n v="19"/>
    <n v="125.47368421052632"/>
    <n v="278"/>
    <n v="80.582733812949641"/>
    <n v="20"/>
    <n v="392"/>
    <n v="280"/>
    <n v="99"/>
    <n v="0.91803278688524592"/>
    <n v="173"/>
    <n v="80"/>
    <n v="0.56721311475409841"/>
    <n v="13"/>
    <n v="0.65"/>
    <n v="3"/>
    <n v="0.15"/>
    <n v="33"/>
    <n v="0.11785714285714285"/>
    <n v="13"/>
    <n v="4.642857142857143E-2"/>
    <n v="2"/>
    <n v="6.5573770491803279E-3"/>
    <n v="1"/>
    <n v="3.2786885245901639E-3"/>
    <n v="1"/>
    <n v="1"/>
    <n v="7"/>
    <n v="2.2101449275362319"/>
    <n v="138"/>
    <n v="5"/>
    <n v="232"/>
  </r>
  <r>
    <n v="2017"/>
    <x v="1"/>
    <x v="4"/>
    <s v="ORTFE"/>
    <x v="112"/>
    <n v="245"/>
    <n v="239"/>
    <n v="5"/>
    <n v="245"/>
    <n v="6.7714285714285714"/>
    <n v="8"/>
    <n v="3.2653061224489799E-2"/>
    <n v="222"/>
    <n v="1914"/>
    <n v="0.90612244897959182"/>
    <n v="201"/>
    <n v="23"/>
    <n v="63"/>
    <n v="51"/>
    <n v="32"/>
    <n v="158.78125"/>
    <n v="30"/>
    <n v="31.533333333333335"/>
    <n v="211"/>
    <n v="113.16587677725119"/>
    <n v="30"/>
    <n v="359"/>
    <n v="212"/>
    <n v="141"/>
    <n v="0.86530612244897964"/>
    <n v="113"/>
    <n v="114"/>
    <n v="0.46122448979591835"/>
    <n v="15"/>
    <n v="0.5"/>
    <n v="5"/>
    <n v="0.16666666666666666"/>
    <n v="56"/>
    <n v="0.26415094339622641"/>
    <n v="12"/>
    <n v="5.6603773584905662E-2"/>
    <n v="7"/>
    <n v="2.8571428571428571E-2"/>
    <n v="3"/>
    <n v="1.2244897959183673E-2"/>
    <n v="1"/>
    <n v="0"/>
    <n v="3"/>
    <n v="2.2072072072072073"/>
    <n v="111"/>
    <n v="9"/>
    <n v="204"/>
  </r>
  <r>
    <n v="2017"/>
    <x v="1"/>
    <x v="4"/>
    <s v="REYWI"/>
    <x v="113"/>
    <n v="231"/>
    <n v="223"/>
    <n v="4"/>
    <n v="231"/>
    <n v="6.2424242424242422"/>
    <n v="6"/>
    <n v="2.5974025974025976E-2"/>
    <n v="227"/>
    <n v="453"/>
    <n v="0.98268398268398272"/>
    <n v="169"/>
    <n v="31"/>
    <n v="30"/>
    <n v="68"/>
    <n v="15"/>
    <n v="285.60000000000002"/>
    <n v="10"/>
    <n v="96.7"/>
    <n v="213"/>
    <n v="110.81220657276995"/>
    <n v="15"/>
    <n v="398"/>
    <n v="215"/>
    <n v="134"/>
    <n v="0.93073593073593075"/>
    <n v="135"/>
    <n v="104"/>
    <n v="0.58441558441558439"/>
    <n v="8"/>
    <n v="0.53333333333333333"/>
    <n v="3"/>
    <n v="0.2"/>
    <n v="31"/>
    <n v="0.14418604651162792"/>
    <n v="11"/>
    <n v="5.1162790697674418E-2"/>
    <n v="1"/>
    <n v="4.329004329004329E-3"/>
    <n v="0"/>
    <n v="0"/>
    <n v="1"/>
    <n v="0"/>
    <n v="4"/>
    <n v="1.8934426229508197"/>
    <n v="122"/>
    <n v="3"/>
    <n v="17"/>
  </r>
  <r>
    <n v="2017"/>
    <x v="1"/>
    <x v="4"/>
    <s v="MASBE"/>
    <x v="118"/>
    <n v="138"/>
    <n v="137"/>
    <n v="5"/>
    <n v="138"/>
    <n v="7.0942028985507246"/>
    <n v="0"/>
    <n v="0"/>
    <n v="135"/>
    <n v="1010"/>
    <n v="0.97826086956521741"/>
    <n v="108"/>
    <n v="18"/>
    <n v="28"/>
    <n v="41"/>
    <n v="8"/>
    <n v="103.25"/>
    <n v="8"/>
    <n v="6"/>
    <n v="128"/>
    <n v="77.9921875"/>
    <n v="8"/>
    <n v="277"/>
    <n v="130"/>
    <n v="114"/>
    <n v="0.94202898550724634"/>
    <n v="82"/>
    <n v="86"/>
    <n v="0.59420289855072461"/>
    <n v="5"/>
    <n v="0.625"/>
    <n v="0"/>
    <n v="0"/>
    <n v="13"/>
    <n v="0.1"/>
    <n v="8"/>
    <n v="6.1538461538461542E-2"/>
    <n v="2"/>
    <n v="1.4492753623188406E-2"/>
    <n v="1"/>
    <n v="7.246376811594203E-3"/>
    <n v="1"/>
    <n v="0"/>
    <n v="0"/>
    <n v="2.15625"/>
    <n v="64"/>
    <n v="2"/>
    <n v="12"/>
  </r>
  <r>
    <n v="2017"/>
    <x v="1"/>
    <x v="4"/>
    <s v="CHAMA2"/>
    <x v="115"/>
    <n v="132"/>
    <n v="128"/>
    <n v="4"/>
    <n v="132"/>
    <n v="6.3484848484848486"/>
    <n v="2"/>
    <n v="1.5151515151515152E-2"/>
    <n v="79"/>
    <n v="480"/>
    <n v="0.59848484848484851"/>
    <n v="100"/>
    <n v="24"/>
    <n v="21"/>
    <n v="54"/>
    <n v="14"/>
    <n v="183.35714285714286"/>
    <n v="10"/>
    <n v="9.4"/>
    <n v="116"/>
    <n v="120.18103448275862"/>
    <n v="13"/>
    <n v="494"/>
    <n v="115"/>
    <n v="139"/>
    <n v="0.87121212121212122"/>
    <n v="55"/>
    <n v="102"/>
    <n v="0.41666666666666669"/>
    <n v="10"/>
    <n v="0.76923076923076927"/>
    <n v="1"/>
    <n v="7.6923076923076927E-2"/>
    <n v="28"/>
    <n v="0.24347826086956523"/>
    <n v="9"/>
    <n v="7.8260869565217397E-2"/>
    <n v="1"/>
    <n v="7.575757575757576E-3"/>
    <n v="4"/>
    <n v="3.0303030303030304E-2"/>
    <n v="0"/>
    <n v="1"/>
    <n v="5"/>
    <n v="1.8333333333333333"/>
    <n v="72"/>
    <n v="2"/>
    <n v="12"/>
  </r>
  <r>
    <n v="2017"/>
    <x v="1"/>
    <x v="4"/>
    <s v="CRUCH"/>
    <x v="116"/>
    <n v="114"/>
    <n v="111"/>
    <n v="4"/>
    <n v="114"/>
    <n v="5.8245614035087723"/>
    <n v="0"/>
    <n v="0"/>
    <n v="76"/>
    <n v="1737"/>
    <n v="0.66666666666666663"/>
    <n v="85"/>
    <n v="20"/>
    <n v="28"/>
    <n v="42"/>
    <n v="4"/>
    <n v="149.5"/>
    <n v="3"/>
    <n v="262.33333333333331"/>
    <n v="109"/>
    <n v="93.633027522935777"/>
    <n v="4"/>
    <n v="272"/>
    <n v="110"/>
    <n v="115"/>
    <n v="0.96491228070175439"/>
    <n v="73"/>
    <n v="93"/>
    <n v="0.64035087719298245"/>
    <n v="3"/>
    <n v="0.75"/>
    <n v="0"/>
    <n v="0"/>
    <n v="21"/>
    <n v="0.19090909090909092"/>
    <n v="5"/>
    <n v="4.5454545454545456E-2"/>
    <n v="2"/>
    <n v="1.7543859649122806E-2"/>
    <n v="0"/>
    <n v="0"/>
    <n v="1"/>
    <n v="0"/>
    <n v="2"/>
    <n v="2.1923076923076925"/>
    <n v="51.999999999999993"/>
    <n v="0"/>
    <n v="0"/>
  </r>
  <r>
    <n v="2017"/>
    <x v="1"/>
    <x v="4"/>
    <s v="WILSC"/>
    <x v="131"/>
    <n v="87"/>
    <n v="87"/>
    <n v="2"/>
    <n v="87"/>
    <n v="4.333333333333333"/>
    <n v="0"/>
    <n v="0"/>
    <n v="48"/>
    <n v="822"/>
    <n v="0.55172413793103448"/>
    <n v="67"/>
    <n v="13"/>
    <n v="20"/>
    <n v="20"/>
    <n v="7"/>
    <n v="129.28571428571428"/>
    <n v="7"/>
    <n v="11.285714285714286"/>
    <n v="80"/>
    <n v="88.2"/>
    <n v="4"/>
    <n v="343"/>
    <n v="79"/>
    <n v="105"/>
    <n v="0.90804597701149425"/>
    <n v="58"/>
    <n v="82"/>
    <n v="0.66666666666666663"/>
    <n v="4"/>
    <n v="1"/>
    <n v="1"/>
    <n v="0.25"/>
    <n v="19"/>
    <n v="0.24050632911392406"/>
    <n v="3"/>
    <n v="3.7974683544303799E-2"/>
    <n v="1"/>
    <n v="1.1494252873563218E-2"/>
    <n v="0"/>
    <n v="0"/>
    <n v="0"/>
    <n v="0"/>
    <n v="0"/>
    <n v="2.3513513513513513"/>
    <n v="37"/>
    <n v="2"/>
    <n v="35"/>
  </r>
  <r>
    <n v="2017"/>
    <x v="1"/>
    <x v="4"/>
    <s v="KANLOR"/>
    <x v="126"/>
    <n v="78"/>
    <n v="78"/>
    <n v="1"/>
    <n v="78"/>
    <n v="3.1794871794871793"/>
    <n v="0"/>
    <n v="0"/>
    <n v="78"/>
    <n v="668"/>
    <n v="1"/>
    <n v="56"/>
    <n v="19"/>
    <n v="9"/>
    <n v="59"/>
    <n v="4"/>
    <n v="310.75"/>
    <n v="1"/>
    <n v="3"/>
    <n v="74"/>
    <n v="61.783783783783782"/>
    <n v="4"/>
    <n v="379"/>
    <n v="74"/>
    <n v="82"/>
    <n v="0.94871794871794868"/>
    <n v="53"/>
    <n v="66"/>
    <n v="0.67948717948717952"/>
    <n v="1"/>
    <n v="0.25"/>
    <n v="1"/>
    <n v="0.25"/>
    <n v="11"/>
    <n v="0.14864864864864866"/>
    <n v="1"/>
    <n v="1.3513513513513514E-2"/>
    <n v="1"/>
    <n v="1.282051282051282E-2"/>
    <n v="0"/>
    <n v="0"/>
    <n v="0"/>
    <n v="0"/>
    <n v="1"/>
    <n v="2.2941176470588234"/>
    <n v="34"/>
    <n v="1"/>
    <n v="19"/>
  </r>
  <r>
    <n v="2017"/>
    <x v="1"/>
    <x v="4"/>
    <s v="FUDAN"/>
    <x v="124"/>
    <n v="71"/>
    <n v="71"/>
    <n v="6"/>
    <n v="71"/>
    <n v="7.845070422535211"/>
    <n v="2"/>
    <n v="2.8169014084507043E-2"/>
    <n v="65"/>
    <n v="636"/>
    <n v="0.91549295774647887"/>
    <n v="55"/>
    <n v="28"/>
    <n v="12"/>
    <n v="60"/>
    <n v="6"/>
    <n v="183.16666666666666"/>
    <n v="3"/>
    <n v="2"/>
    <n v="65"/>
    <n v="86.323076923076925"/>
    <n v="6"/>
    <n v="263"/>
    <n v="65"/>
    <n v="114"/>
    <n v="0.91549295774647887"/>
    <n v="34"/>
    <n v="84"/>
    <n v="0.47887323943661969"/>
    <n v="5"/>
    <n v="0.83333333333333337"/>
    <n v="2"/>
    <n v="0.33333333333333331"/>
    <n v="6"/>
    <n v="9.2307692307692313E-2"/>
    <n v="3"/>
    <n v="4.6153846153846156E-2"/>
    <n v="0"/>
    <n v="0"/>
    <n v="0"/>
    <n v="0"/>
    <n v="0"/>
    <n v="0"/>
    <n v="2"/>
    <n v="1.6136363636363635"/>
    <n v="44"/>
    <n v="0"/>
    <n v="0"/>
  </r>
  <r>
    <n v="2017"/>
    <x v="1"/>
    <x v="4"/>
    <s v="GREMI"/>
    <x v="119"/>
    <n v="68"/>
    <n v="68"/>
    <n v="2"/>
    <n v="68"/>
    <n v="3.8088235294117645"/>
    <n v="0"/>
    <n v="0"/>
    <n v="67"/>
    <n v="166"/>
    <n v="0.98529411764705888"/>
    <n v="40"/>
    <n v="14"/>
    <n v="6"/>
    <n v="17"/>
    <n v="1"/>
    <n v="74"/>
    <n v="0"/>
    <n v="0"/>
    <n v="66"/>
    <n v="68.848484848484844"/>
    <n v="1"/>
    <n v="116"/>
    <n v="67"/>
    <n v="80"/>
    <n v="0.98529411764705888"/>
    <n v="43"/>
    <n v="67"/>
    <n v="0.63235294117647056"/>
    <n v="1"/>
    <n v="1"/>
    <n v="0"/>
    <n v="0"/>
    <n v="16"/>
    <n v="0.23880597014925373"/>
    <n v="6"/>
    <n v="8.9552238805970144E-2"/>
    <n v="0"/>
    <n v="0"/>
    <n v="2"/>
    <n v="2.9411764705882353E-2"/>
    <n v="0"/>
    <n v="0"/>
    <n v="1"/>
    <n v="2.5185185185185186"/>
    <n v="27"/>
    <n v="1"/>
    <n v="11"/>
  </r>
  <r>
    <n v="2017"/>
    <x v="1"/>
    <x v="4"/>
    <s v="VITJO"/>
    <x v="155"/>
    <n v="64"/>
    <n v="62"/>
    <n v="7"/>
    <n v="63"/>
    <n v="9.4285714285714288"/>
    <n v="0"/>
    <n v="0"/>
    <n v="60"/>
    <n v="545"/>
    <n v="0.9375"/>
    <n v="45"/>
    <n v="35"/>
    <n v="10"/>
    <n v="48"/>
    <n v="4"/>
    <n v="162.25"/>
    <n v="4"/>
    <n v="5"/>
    <n v="57"/>
    <n v="94.421052631578945"/>
    <n v="4"/>
    <n v="426"/>
    <n v="60"/>
    <n v="113"/>
    <n v="0.9375"/>
    <n v="31"/>
    <n v="93"/>
    <n v="0.484375"/>
    <n v="4"/>
    <n v="1"/>
    <n v="0"/>
    <n v="0"/>
    <n v="10"/>
    <n v="0.16666666666666666"/>
    <n v="1"/>
    <n v="1.6666666666666666E-2"/>
    <n v="0"/>
    <n v="0"/>
    <n v="0"/>
    <n v="0"/>
    <n v="3"/>
    <n v="0"/>
    <n v="1"/>
    <n v="2.064516129032258"/>
    <n v="31"/>
    <n v="0"/>
    <n v="0"/>
  </r>
  <r>
    <n v="2017"/>
    <x v="1"/>
    <x v="4"/>
    <s v="NIMMA"/>
    <x v="122"/>
    <n v="57"/>
    <n v="57"/>
    <n v="4"/>
    <n v="57"/>
    <n v="5.8947368421052628"/>
    <n v="0"/>
    <n v="0"/>
    <n v="50"/>
    <n v="302"/>
    <n v="0.8771929824561403"/>
    <n v="42"/>
    <n v="26"/>
    <n v="10"/>
    <n v="41"/>
    <n v="5"/>
    <n v="255.4"/>
    <n v="5"/>
    <n v="161.4"/>
    <n v="52"/>
    <n v="108.11538461538461"/>
    <n v="5"/>
    <n v="390"/>
    <n v="51"/>
    <n v="146"/>
    <n v="0.89473684210526316"/>
    <n v="36"/>
    <n v="103"/>
    <n v="0.63157894736842102"/>
    <n v="4"/>
    <n v="0.8"/>
    <n v="0"/>
    <n v="0"/>
    <n v="1"/>
    <n v="1.9607843137254902E-2"/>
    <n v="3"/>
    <n v="5.8823529411764705E-2"/>
    <n v="1"/>
    <n v="1.7543859649122806E-2"/>
    <n v="1"/>
    <n v="1.7543859649122806E-2"/>
    <n v="0"/>
    <n v="0"/>
    <n v="1"/>
    <n v="1.9655172413793103"/>
    <n v="29"/>
    <n v="3"/>
    <n v="39"/>
  </r>
  <r>
    <n v="2017"/>
    <x v="1"/>
    <x v="4"/>
    <s v="MCNME"/>
    <x v="129"/>
    <n v="56"/>
    <n v="52"/>
    <n v="4"/>
    <n v="56"/>
    <n v="6.3928571428571432"/>
    <n v="2"/>
    <n v="3.5714285714285712E-2"/>
    <n v="56"/>
    <n v="252"/>
    <n v="1"/>
    <n v="40"/>
    <n v="36"/>
    <n v="11"/>
    <n v="41"/>
    <n v="6"/>
    <n v="225.66666666666666"/>
    <n v="4"/>
    <n v="5.25"/>
    <n v="50"/>
    <n v="117.5"/>
    <n v="4"/>
    <n v="372"/>
    <n v="50"/>
    <n v="142"/>
    <n v="0.8928571428571429"/>
    <n v="37"/>
    <n v="107"/>
    <n v="0.6607142857142857"/>
    <n v="3"/>
    <n v="0.75"/>
    <n v="0"/>
    <n v="0"/>
    <n v="9"/>
    <n v="0.18"/>
    <n v="0"/>
    <n v="0"/>
    <n v="2"/>
    <n v="3.5714285714285712E-2"/>
    <n v="0"/>
    <n v="0"/>
    <n v="0"/>
    <n v="0"/>
    <n v="1"/>
    <n v="1.9310344827586208"/>
    <n v="29"/>
    <n v="0"/>
    <n v="0"/>
  </r>
  <r>
    <n v="2017"/>
    <x v="1"/>
    <x v="4"/>
    <s v="KLANA"/>
    <x v="120"/>
    <n v="48"/>
    <n v="47"/>
    <n v="8"/>
    <n v="48"/>
    <n v="10"/>
    <n v="4"/>
    <n v="8.3333333333333329E-2"/>
    <n v="48"/>
    <n v="1175"/>
    <n v="1"/>
    <n v="41"/>
    <n v="23"/>
    <n v="13"/>
    <n v="77"/>
    <n v="4"/>
    <n v="268.5"/>
    <n v="2"/>
    <n v="58"/>
    <n v="43"/>
    <n v="92.883720930232556"/>
    <n v="3"/>
    <n v="338"/>
    <n v="44"/>
    <n v="120"/>
    <n v="0.91666666666666663"/>
    <n v="21"/>
    <n v="94"/>
    <n v="0.4375"/>
    <n v="1"/>
    <n v="0.33333333333333331"/>
    <n v="0"/>
    <n v="0"/>
    <n v="7"/>
    <n v="0.15909090909090909"/>
    <n v="1"/>
    <n v="2.2727272727272728E-2"/>
    <n v="0"/>
    <n v="0"/>
    <n v="0"/>
    <n v="0"/>
    <n v="0"/>
    <n v="0"/>
    <n v="1"/>
    <n v="2.2857142857142856"/>
    <n v="21"/>
    <n v="0"/>
    <n v="0"/>
  </r>
  <r>
    <n v="2017"/>
    <x v="1"/>
    <x v="4"/>
    <s v="BANPU"/>
    <x v="167"/>
    <n v="41"/>
    <n v="40"/>
    <n v="2"/>
    <n v="41"/>
    <n v="3.5365853658536586"/>
    <n v="0"/>
    <n v="0"/>
    <n v="40"/>
    <n v="356"/>
    <n v="0.97560975609756095"/>
    <n v="32"/>
    <n v="16"/>
    <n v="0"/>
    <n v="0"/>
    <n v="0"/>
    <n v="0"/>
    <n v="0"/>
    <n v="0"/>
    <n v="40"/>
    <n v="70.375"/>
    <n v="0"/>
    <n v="0"/>
    <n v="39"/>
    <n v="92"/>
    <n v="0.95121951219512191"/>
    <n v="29"/>
    <n v="79"/>
    <n v="0.70731707317073167"/>
    <n v="0"/>
    <n v="0"/>
    <n v="0"/>
    <n v="0"/>
    <n v="8"/>
    <n v="0.20512820512820512"/>
    <n v="0"/>
    <n v="0"/>
    <n v="0"/>
    <n v="0"/>
    <n v="0"/>
    <n v="0"/>
    <n v="0"/>
    <n v="0"/>
    <n v="0"/>
    <n v="2.0499999999999998"/>
    <n v="20"/>
    <n v="0"/>
    <n v="0"/>
  </r>
  <r>
    <n v="2017"/>
    <x v="1"/>
    <x v="4"/>
    <s v="KUETO"/>
    <x v="182"/>
    <n v="40"/>
    <n v="40"/>
    <n v="4"/>
    <n v="40"/>
    <n v="5.9"/>
    <n v="2"/>
    <n v="0.05"/>
    <n v="40"/>
    <n v="911"/>
    <n v="1"/>
    <n v="30"/>
    <n v="21"/>
    <n v="10"/>
    <n v="49"/>
    <n v="1"/>
    <n v="277"/>
    <n v="1"/>
    <n v="2"/>
    <n v="38"/>
    <n v="74"/>
    <n v="1"/>
    <n v="322"/>
    <n v="39"/>
    <n v="95"/>
    <n v="0.97499999999999998"/>
    <n v="23"/>
    <n v="77"/>
    <n v="0.57499999999999996"/>
    <n v="1"/>
    <n v="1"/>
    <n v="0"/>
    <n v="0"/>
    <n v="3"/>
    <n v="7.6923076923076927E-2"/>
    <n v="4"/>
    <n v="0.10256410256410256"/>
    <n v="0"/>
    <n v="0"/>
    <n v="0"/>
    <n v="0"/>
    <n v="0"/>
    <n v="0"/>
    <n v="1"/>
    <n v="1.6666666666666667"/>
    <n v="24"/>
    <n v="1"/>
    <n v="63"/>
  </r>
  <r>
    <n v="2017"/>
    <x v="1"/>
    <x v="4"/>
    <s v="LAMNA"/>
    <x v="132"/>
    <n v="37"/>
    <n v="37"/>
    <n v="8"/>
    <n v="37"/>
    <n v="10.594594594594595"/>
    <n v="0"/>
    <n v="0"/>
    <n v="36"/>
    <n v="102"/>
    <n v="0.97297297297297303"/>
    <n v="23"/>
    <n v="13"/>
    <n v="14"/>
    <n v="42"/>
    <n v="1"/>
    <n v="75"/>
    <n v="1"/>
    <n v="4"/>
    <n v="36"/>
    <n v="74.916666666666671"/>
    <n v="1"/>
    <n v="138"/>
    <n v="35"/>
    <n v="103"/>
    <n v="0.94594594594594594"/>
    <n v="17"/>
    <n v="76"/>
    <n v="0.45945945945945948"/>
    <n v="0"/>
    <n v="0"/>
    <n v="0"/>
    <n v="0"/>
    <n v="12"/>
    <n v="0.34285714285714286"/>
    <n v="0"/>
    <n v="0"/>
    <n v="0"/>
    <n v="0"/>
    <n v="0"/>
    <n v="0"/>
    <n v="0"/>
    <n v="0"/>
    <n v="0"/>
    <n v="2.0555555555555554"/>
    <n v="18"/>
    <n v="0"/>
    <n v="0"/>
  </r>
  <r>
    <n v="2017"/>
    <x v="1"/>
    <x v="4"/>
    <s v="BABLI"/>
    <x v="133"/>
    <n v="36"/>
    <n v="36"/>
    <n v="6"/>
    <n v="36"/>
    <n v="7.333333333333333"/>
    <n v="0"/>
    <n v="0"/>
    <n v="36"/>
    <n v="2430"/>
    <n v="1"/>
    <n v="17"/>
    <n v="26"/>
    <n v="1"/>
    <n v="22"/>
    <n v="2"/>
    <n v="136.5"/>
    <n v="2"/>
    <n v="1.5"/>
    <n v="34"/>
    <n v="81.588235294117652"/>
    <n v="1"/>
    <n v="192"/>
    <n v="34"/>
    <n v="107"/>
    <n v="0.94444444444444442"/>
    <n v="26"/>
    <n v="84"/>
    <n v="0.72222222222222221"/>
    <n v="1"/>
    <n v="1"/>
    <n v="0"/>
    <n v="0"/>
    <n v="3"/>
    <n v="8.8235294117647065E-2"/>
    <n v="4"/>
    <n v="0.11764705882352941"/>
    <n v="0"/>
    <n v="0"/>
    <n v="0"/>
    <n v="0"/>
    <n v="0"/>
    <n v="0"/>
    <n v="0"/>
    <n v="2"/>
    <n v="18"/>
    <n v="0"/>
    <n v="0"/>
  </r>
  <r>
    <n v="2017"/>
    <x v="1"/>
    <x v="4"/>
    <s v="GADCH"/>
    <x v="130"/>
    <n v="31"/>
    <n v="30"/>
    <n v="2"/>
    <n v="31"/>
    <n v="3.6774193548387095"/>
    <n v="0"/>
    <n v="0"/>
    <n v="31"/>
    <n v="838"/>
    <n v="1"/>
    <n v="21"/>
    <n v="21"/>
    <n v="6"/>
    <n v="23"/>
    <n v="6"/>
    <n v="149.16666666666666"/>
    <n v="5"/>
    <n v="3.6"/>
    <n v="25"/>
    <n v="92.76"/>
    <n v="6"/>
    <n v="236"/>
    <n v="25"/>
    <n v="103"/>
    <n v="0.80645161290322576"/>
    <n v="16"/>
    <n v="93"/>
    <n v="0.5161290322580645"/>
    <n v="5"/>
    <n v="0.83333333333333337"/>
    <n v="1"/>
    <n v="0.16666666666666666"/>
    <n v="2"/>
    <n v="0.08"/>
    <n v="2"/>
    <n v="0.08"/>
    <n v="0"/>
    <n v="0"/>
    <n v="0"/>
    <n v="0"/>
    <n v="0"/>
    <n v="0"/>
    <n v="0"/>
    <n v="1.55"/>
    <n v="20"/>
    <n v="0"/>
    <n v="0"/>
  </r>
  <r>
    <n v="2017"/>
    <x v="1"/>
    <x v="4"/>
    <s v="MARD1"/>
    <x v="31"/>
    <n v="20"/>
    <n v="19"/>
    <n v="4"/>
    <n v="19"/>
    <n v="5.7894736842105265"/>
    <n v="2"/>
    <n v="0.10526315789473684"/>
    <n v="19"/>
    <n v="530"/>
    <n v="0.95"/>
    <n v="15"/>
    <n v="20"/>
    <n v="1"/>
    <n v="13"/>
    <n v="4"/>
    <n v="97.5"/>
    <n v="4"/>
    <n v="3"/>
    <n v="16"/>
    <n v="55.0625"/>
    <n v="4"/>
    <n v="312"/>
    <n v="16"/>
    <n v="91"/>
    <n v="0.8"/>
    <n v="6"/>
    <n v="54"/>
    <n v="0.3"/>
    <n v="1"/>
    <n v="0.25"/>
    <n v="0"/>
    <n v="0"/>
    <n v="2"/>
    <n v="0.125"/>
    <n v="2"/>
    <n v="0.125"/>
    <n v="0"/>
    <n v="0"/>
    <n v="0"/>
    <n v="0"/>
    <n v="0"/>
    <n v="0"/>
    <n v="0"/>
    <n v="2"/>
    <n v="10"/>
    <n v="3"/>
    <n v="31"/>
  </r>
  <r>
    <n v="2017"/>
    <x v="1"/>
    <x v="4"/>
    <s v="RAYJAC"/>
    <x v="121"/>
    <n v="20"/>
    <n v="20"/>
    <n v="2"/>
    <n v="20"/>
    <n v="4.6500000000000004"/>
    <n v="0"/>
    <n v="0"/>
    <n v="19"/>
    <n v="109"/>
    <n v="0.95"/>
    <n v="17"/>
    <n v="18"/>
    <n v="0"/>
    <n v="0"/>
    <n v="3"/>
    <n v="202.33333333333334"/>
    <n v="2"/>
    <n v="155.5"/>
    <n v="17"/>
    <n v="102.94117647058823"/>
    <n v="2"/>
    <n v="296"/>
    <n v="17"/>
    <n v="120"/>
    <n v="0.85"/>
    <n v="10"/>
    <n v="105"/>
    <n v="0.5"/>
    <n v="0"/>
    <n v="0"/>
    <n v="0"/>
    <n v="0"/>
    <n v="4"/>
    <n v="0.23529411764705882"/>
    <n v="3"/>
    <n v="0.17647058823529413"/>
    <n v="0"/>
    <n v="0"/>
    <n v="1"/>
    <n v="0.05"/>
    <n v="0"/>
    <n v="0"/>
    <n v="1"/>
    <n v="2.5"/>
    <n v="8"/>
    <n v="1"/>
    <n v="324"/>
  </r>
  <r>
    <n v="2017"/>
    <x v="1"/>
    <x v="4"/>
    <s v="MEDADA"/>
    <x v="123"/>
    <n v="18"/>
    <n v="18"/>
    <n v="1"/>
    <n v="18"/>
    <n v="3"/>
    <n v="0"/>
    <n v="0"/>
    <n v="18"/>
    <n v="263"/>
    <n v="1"/>
    <n v="12"/>
    <n v="16"/>
    <n v="4"/>
    <n v="22"/>
    <n v="1"/>
    <n v="188"/>
    <n v="1"/>
    <n v="2"/>
    <n v="17"/>
    <n v="84.470588235294116"/>
    <n v="1"/>
    <n v="367"/>
    <n v="17"/>
    <n v="100"/>
    <n v="0.94444444444444442"/>
    <n v="9"/>
    <n v="75"/>
    <n v="0.5"/>
    <n v="1"/>
    <n v="1"/>
    <n v="0"/>
    <n v="0"/>
    <n v="3"/>
    <n v="0.17647058823529413"/>
    <n v="0"/>
    <n v="0"/>
    <n v="0"/>
    <n v="0"/>
    <n v="0"/>
    <n v="0"/>
    <n v="0"/>
    <n v="0"/>
    <n v="0"/>
    <n v="2.5714285714285716"/>
    <n v="6.9999999999999991"/>
    <n v="0"/>
    <n v="0"/>
  </r>
  <r>
    <n v="2017"/>
    <x v="1"/>
    <x v="4"/>
    <s v="WALAY"/>
    <x v="125"/>
    <n v="18"/>
    <n v="18"/>
    <n v="2"/>
    <n v="18"/>
    <n v="3.9444444444444446"/>
    <n v="0"/>
    <n v="0"/>
    <n v="17"/>
    <n v="328"/>
    <n v="0.94444444444444442"/>
    <n v="10"/>
    <n v="14"/>
    <n v="1"/>
    <n v="143"/>
    <n v="1"/>
    <n v="188"/>
    <n v="1"/>
    <n v="4"/>
    <n v="17"/>
    <n v="61.529411764705884"/>
    <n v="1"/>
    <n v="382"/>
    <n v="17"/>
    <n v="80"/>
    <n v="0.94444444444444442"/>
    <n v="11"/>
    <n v="53"/>
    <n v="0.61111111111111116"/>
    <n v="1"/>
    <n v="1"/>
    <n v="0"/>
    <n v="0"/>
    <n v="2"/>
    <n v="0.11764705882352941"/>
    <n v="2"/>
    <n v="0.11764705882352941"/>
    <n v="0"/>
    <n v="0"/>
    <n v="0"/>
    <n v="0"/>
    <n v="0"/>
    <n v="0"/>
    <n v="0"/>
    <n v="2"/>
    <n v="9"/>
    <n v="1"/>
    <n v="29"/>
  </r>
  <r>
    <n v="2017"/>
    <x v="1"/>
    <x v="4"/>
    <s v="RIVED1"/>
    <x v="127"/>
    <n v="16"/>
    <n v="16"/>
    <n v="2"/>
    <n v="16"/>
    <n v="4.125"/>
    <n v="0"/>
    <n v="0"/>
    <n v="6"/>
    <n v="232"/>
    <n v="0.375"/>
    <n v="11"/>
    <n v="24"/>
    <n v="0"/>
    <n v="0"/>
    <n v="1"/>
    <n v="218"/>
    <n v="1"/>
    <n v="32"/>
    <n v="15"/>
    <n v="94.666666666666671"/>
    <n v="1"/>
    <n v="397"/>
    <n v="15"/>
    <n v="117"/>
    <n v="0.9375"/>
    <n v="7"/>
    <n v="87"/>
    <n v="0.4375"/>
    <n v="1"/>
    <n v="1"/>
    <n v="0"/>
    <n v="0"/>
    <n v="5"/>
    <n v="0.33333333333333331"/>
    <n v="2"/>
    <n v="0.13333333333333333"/>
    <n v="0"/>
    <n v="0"/>
    <n v="0"/>
    <n v="0"/>
    <n v="0"/>
    <n v="0"/>
    <n v="0"/>
    <n v="1.7777777777777777"/>
    <n v="9"/>
    <n v="1"/>
    <n v="40"/>
  </r>
  <r>
    <n v="2017"/>
    <x v="1"/>
    <x v="4"/>
    <s v="AMIKE"/>
    <x v="128"/>
    <n v="15"/>
    <n v="15"/>
    <n v="3"/>
    <n v="15"/>
    <n v="4.666666666666667"/>
    <n v="0"/>
    <n v="0"/>
    <n v="15"/>
    <n v="370"/>
    <n v="1"/>
    <n v="8"/>
    <n v="15"/>
    <n v="3"/>
    <n v="16"/>
    <n v="2"/>
    <n v="120"/>
    <n v="2"/>
    <n v="1"/>
    <n v="13"/>
    <n v="60.92307692307692"/>
    <n v="2"/>
    <n v="497"/>
    <n v="13"/>
    <n v="77"/>
    <n v="0.8666666666666667"/>
    <n v="7"/>
    <n v="76"/>
    <n v="0.46666666666666667"/>
    <n v="1"/>
    <n v="0.5"/>
    <n v="0"/>
    <n v="0"/>
    <n v="1"/>
    <n v="7.6923076923076927E-2"/>
    <n v="0"/>
    <n v="0"/>
    <n v="0"/>
    <n v="0"/>
    <n v="0"/>
    <n v="0"/>
    <n v="0"/>
    <n v="0"/>
    <n v="0"/>
    <n v="2.1428571428571428"/>
    <n v="7"/>
    <n v="0"/>
    <n v="0"/>
  </r>
  <r>
    <n v="2017"/>
    <x v="1"/>
    <x v="4"/>
    <s v="NAGJA"/>
    <x v="246"/>
    <n v="10"/>
    <n v="10"/>
    <n v="2"/>
    <n v="10"/>
    <n v="4.4000000000000004"/>
    <n v="0"/>
    <n v="0"/>
    <n v="9"/>
    <n v="107"/>
    <n v="0.9"/>
    <n v="6"/>
    <n v="11"/>
    <n v="4"/>
    <n v="26"/>
    <n v="2"/>
    <n v="175.5"/>
    <n v="2"/>
    <n v="31"/>
    <n v="8"/>
    <n v="75.875"/>
    <n v="2"/>
    <n v="457"/>
    <n v="8"/>
    <n v="101"/>
    <n v="0.8"/>
    <n v="5"/>
    <n v="67"/>
    <n v="0.5"/>
    <n v="1"/>
    <n v="0.5"/>
    <n v="0"/>
    <n v="0"/>
    <n v="3"/>
    <n v="0.375"/>
    <n v="1"/>
    <n v="0.125"/>
    <n v="0"/>
    <n v="0"/>
    <n v="0"/>
    <n v="0"/>
    <n v="0"/>
    <n v="0"/>
    <n v="0"/>
    <n v="1.4285714285714286"/>
    <n v="7"/>
    <n v="0"/>
    <n v="0"/>
  </r>
  <r>
    <n v="2017"/>
    <x v="1"/>
    <x v="4"/>
    <s v="&lt;NONE&gt;"/>
    <x v="33"/>
    <n v="4"/>
    <n v="3"/>
    <n v="3"/>
    <n v="3"/>
    <n v="5"/>
    <n v="0"/>
    <n v="0"/>
    <n v="0"/>
    <n v="0"/>
    <n v="0"/>
    <n v="0"/>
    <n v="0"/>
    <n v="0"/>
    <n v="0"/>
    <n v="0"/>
    <n v="0"/>
    <n v="0"/>
    <n v="0"/>
    <n v="1"/>
    <n v="10"/>
    <n v="0"/>
    <n v="0"/>
    <n v="1"/>
    <n v="19"/>
    <n v="0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0"/>
    <n v="0"/>
  </r>
  <r>
    <n v="2017"/>
    <x v="1"/>
    <x v="4"/>
    <s v=".DNK"/>
    <x v="56"/>
    <n v="1"/>
    <n v="1"/>
    <n v="0"/>
    <n v="1"/>
    <n v="1"/>
    <n v="0"/>
    <n v="0"/>
    <n v="0"/>
    <n v="0"/>
    <n v="0"/>
    <n v="1"/>
    <n v="134"/>
    <n v="0"/>
    <n v="0"/>
    <n v="0"/>
    <n v="0"/>
    <n v="0"/>
    <n v="0"/>
    <n v="1"/>
    <n v="202"/>
    <n v="0"/>
    <n v="0"/>
    <n v="1"/>
    <n v="218"/>
    <n v="1"/>
    <n v="1"/>
    <n v="218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4"/>
    <s v="MACTR"/>
    <x v="185"/>
    <n v="1"/>
    <n v="1"/>
    <n v="1"/>
    <n v="1"/>
    <n v="2"/>
    <n v="0"/>
    <n v="0"/>
    <n v="1"/>
    <n v="230"/>
    <n v="1"/>
    <n v="1"/>
    <n v="152"/>
    <n v="1"/>
    <n v="229"/>
    <n v="1"/>
    <n v="260"/>
    <n v="1"/>
    <n v="8"/>
    <n v="0"/>
    <n v="0"/>
    <n v="1"/>
    <n v="80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5"/>
    <s v="LORBR1"/>
    <x v="135"/>
    <n v="452"/>
    <n v="42"/>
    <n v="4"/>
    <n v="450"/>
    <n v="2.16"/>
    <n v="6"/>
    <n v="1.3333333333333334E-2"/>
    <n v="358"/>
    <n v="1742"/>
    <n v="0.79203539823008851"/>
    <n v="404"/>
    <n v="15"/>
    <n v="92"/>
    <n v="55"/>
    <n v="189"/>
    <n v="127.98412698412699"/>
    <n v="179"/>
    <n v="70.67039106145252"/>
    <n v="253"/>
    <n v="149.97628458498025"/>
    <n v="163"/>
    <n v="458"/>
    <n v="256"/>
    <n v="183"/>
    <n v="0.5663716814159292"/>
    <n v="37"/>
    <n v="73"/>
    <n v="8.185840707964602E-2"/>
    <n v="87"/>
    <n v="0.53374233128834359"/>
    <n v="15"/>
    <n v="9.202453987730061E-2"/>
    <n v="106"/>
    <n v="0.4140625"/>
    <n v="11"/>
    <n v="4.296875E-2"/>
    <n v="3"/>
    <n v="6.6371681415929203E-3"/>
    <n v="1"/>
    <n v="2.2123893805309734E-3"/>
    <n v="2"/>
    <n v="1"/>
    <n v="9"/>
    <n v="2.8607594936708862"/>
    <n v="158"/>
    <n v="0"/>
    <n v="0"/>
  </r>
  <r>
    <n v="2017"/>
    <x v="1"/>
    <x v="5"/>
    <s v="WALJO2"/>
    <x v="136"/>
    <n v="307"/>
    <n v="28"/>
    <n v="2"/>
    <n v="306"/>
    <n v="2.9117647058823528"/>
    <n v="6"/>
    <n v="1.9607843137254902E-2"/>
    <n v="271"/>
    <n v="1694"/>
    <n v="0.88273615635179148"/>
    <n v="272"/>
    <n v="14"/>
    <n v="80"/>
    <n v="76"/>
    <n v="171"/>
    <n v="142.5204678362573"/>
    <n v="159"/>
    <n v="46.251572327044023"/>
    <n v="129"/>
    <n v="177.34883720930233"/>
    <n v="153"/>
    <n v="498"/>
    <n v="131"/>
    <n v="212"/>
    <n v="0.42671009771986973"/>
    <n v="11"/>
    <n v="79"/>
    <n v="3.5830618892508145E-2"/>
    <n v="79"/>
    <n v="0.5163398692810458"/>
    <n v="5"/>
    <n v="3.2679738562091505E-2"/>
    <n v="67"/>
    <n v="0.51145038167938928"/>
    <n v="3"/>
    <n v="2.2900763358778626E-2"/>
    <n v="1"/>
    <n v="3.2573289902280132E-3"/>
    <n v="0"/>
    <n v="0"/>
    <n v="2"/>
    <n v="0"/>
    <n v="11"/>
    <n v="2.0884353741496597"/>
    <n v="147"/>
    <n v="3"/>
    <n v="53"/>
  </r>
  <r>
    <n v="2017"/>
    <x v="1"/>
    <x v="5"/>
    <s v="LESRO"/>
    <x v="137"/>
    <n v="250"/>
    <n v="14"/>
    <n v="3"/>
    <n v="247"/>
    <n v="5.5789473684210522"/>
    <n v="6"/>
    <n v="2.4291497975708502E-2"/>
    <n v="226"/>
    <n v="618"/>
    <n v="0.90400000000000003"/>
    <n v="203"/>
    <n v="23"/>
    <n v="87"/>
    <n v="47"/>
    <n v="46"/>
    <n v="238.15217391304347"/>
    <n v="43"/>
    <n v="34.069767441860463"/>
    <n v="187"/>
    <n v="155.1764705882353"/>
    <n v="35"/>
    <n v="446"/>
    <n v="200"/>
    <n v="177"/>
    <n v="0.8"/>
    <n v="43"/>
    <n v="103"/>
    <n v="0.17199999999999999"/>
    <n v="21"/>
    <n v="0.6"/>
    <n v="9"/>
    <n v="0.25714285714285712"/>
    <n v="62"/>
    <n v="0.31"/>
    <n v="22"/>
    <n v="0.11"/>
    <n v="2"/>
    <n v="8.0000000000000002E-3"/>
    <n v="0"/>
    <n v="0"/>
    <n v="1"/>
    <n v="1"/>
    <n v="2"/>
    <n v="1.8115942028985508"/>
    <n v="138"/>
    <n v="1"/>
    <n v="36"/>
  </r>
  <r>
    <n v="2017"/>
    <x v="1"/>
    <x v="5"/>
    <s v="HORJO"/>
    <x v="141"/>
    <n v="212"/>
    <n v="11"/>
    <n v="6"/>
    <n v="212"/>
    <n v="6.4103773584905657"/>
    <n v="0"/>
    <n v="0"/>
    <n v="208"/>
    <n v="626"/>
    <n v="0.98113207547169812"/>
    <n v="177"/>
    <n v="21"/>
    <n v="100"/>
    <n v="60"/>
    <n v="18"/>
    <n v="232"/>
    <n v="18"/>
    <n v="55.333333333333336"/>
    <n v="190"/>
    <n v="137.53157894736842"/>
    <n v="18"/>
    <n v="452"/>
    <n v="194"/>
    <n v="158"/>
    <n v="0.91509433962264153"/>
    <n v="45"/>
    <n v="118"/>
    <n v="0.21226415094339623"/>
    <n v="8"/>
    <n v="0.44444444444444442"/>
    <n v="1"/>
    <n v="5.5555555555555552E-2"/>
    <n v="48"/>
    <n v="0.24742268041237114"/>
    <n v="9"/>
    <n v="4.6391752577319589E-2"/>
    <n v="1"/>
    <n v="4.7169811320754715E-3"/>
    <n v="0"/>
    <n v="0"/>
    <n v="1"/>
    <n v="1"/>
    <n v="1"/>
    <n v="1.7966101694915255"/>
    <n v="118"/>
    <n v="3"/>
    <n v="45"/>
  </r>
  <r>
    <n v="2017"/>
    <x v="1"/>
    <x v="5"/>
    <s v="POLSTE"/>
    <x v="142"/>
    <n v="207"/>
    <n v="6"/>
    <n v="3"/>
    <n v="206"/>
    <n v="3.79126213592233"/>
    <n v="2"/>
    <n v="9.7087378640776691E-3"/>
    <n v="190"/>
    <n v="1123"/>
    <n v="0.91787439613526567"/>
    <n v="96"/>
    <n v="23"/>
    <n v="30"/>
    <n v="58"/>
    <n v="23"/>
    <n v="252.43478260869566"/>
    <n v="21"/>
    <n v="66.428571428571431"/>
    <n v="155"/>
    <n v="101.10322580645162"/>
    <n v="21"/>
    <n v="535"/>
    <n v="183"/>
    <n v="132"/>
    <n v="0.88405797101449279"/>
    <n v="67"/>
    <n v="53"/>
    <n v="0.32367149758454106"/>
    <n v="10"/>
    <n v="0.47619047619047616"/>
    <n v="1"/>
    <n v="4.7619047619047616E-2"/>
    <n v="36"/>
    <n v="0.19672131147540983"/>
    <n v="4"/>
    <n v="2.185792349726776E-2"/>
    <n v="1"/>
    <n v="4.830917874396135E-3"/>
    <n v="0"/>
    <n v="0"/>
    <n v="1"/>
    <n v="1"/>
    <n v="4"/>
    <n v="2.76"/>
    <n v="75"/>
    <n v="0"/>
    <n v="0"/>
  </r>
  <r>
    <n v="2017"/>
    <x v="1"/>
    <x v="5"/>
    <s v="INGER"/>
    <x v="150"/>
    <n v="198"/>
    <n v="21"/>
    <n v="5"/>
    <n v="198"/>
    <n v="9.2424242424242422"/>
    <n v="0"/>
    <n v="0"/>
    <n v="187"/>
    <n v="1044"/>
    <n v="0.94444444444444442"/>
    <n v="125"/>
    <n v="17"/>
    <n v="53"/>
    <n v="55"/>
    <n v="12"/>
    <n v="271.33333333333331"/>
    <n v="8"/>
    <n v="17.125"/>
    <n v="171"/>
    <n v="101.68421052631579"/>
    <n v="9"/>
    <n v="616"/>
    <n v="184"/>
    <n v="126"/>
    <n v="0.92929292929292928"/>
    <n v="75"/>
    <n v="82"/>
    <n v="0.37878787878787878"/>
    <n v="9"/>
    <n v="1"/>
    <n v="0"/>
    <n v="0"/>
    <n v="27"/>
    <n v="0.14673913043478262"/>
    <n v="4"/>
    <n v="2.1739130434782608E-2"/>
    <n v="0"/>
    <n v="0"/>
    <n v="0"/>
    <n v="0"/>
    <n v="4"/>
    <n v="3"/>
    <n v="5"/>
    <n v="1.98"/>
    <n v="100"/>
    <n v="0"/>
    <n v="0"/>
  </r>
  <r>
    <n v="2017"/>
    <x v="1"/>
    <x v="5"/>
    <s v="SCDGA"/>
    <x v="138"/>
    <n v="166"/>
    <n v="13"/>
    <n v="8"/>
    <n v="166"/>
    <n v="4.7228915662650603"/>
    <n v="0"/>
    <n v="0"/>
    <n v="165"/>
    <n v="1029"/>
    <n v="0.99397590361445787"/>
    <n v="142"/>
    <n v="21"/>
    <n v="63"/>
    <n v="37"/>
    <n v="14"/>
    <n v="266.21428571428572"/>
    <n v="14"/>
    <n v="49.428571428571431"/>
    <n v="151"/>
    <n v="144.47682119205297"/>
    <n v="14"/>
    <n v="539"/>
    <n v="151"/>
    <n v="165"/>
    <n v="0.90963855421686746"/>
    <n v="39"/>
    <n v="106"/>
    <n v="0.23493975903614459"/>
    <n v="7"/>
    <n v="0.5"/>
    <n v="4"/>
    <n v="0.2857142857142857"/>
    <n v="34"/>
    <n v="0.2251655629139073"/>
    <n v="9"/>
    <n v="5.9602649006622516E-2"/>
    <n v="3"/>
    <n v="1.8072289156626505E-2"/>
    <n v="0"/>
    <n v="0"/>
    <n v="0"/>
    <n v="0"/>
    <n v="2"/>
    <n v="1.8241758241758241"/>
    <n v="91"/>
    <n v="0"/>
    <n v="0"/>
  </r>
  <r>
    <n v="2017"/>
    <x v="1"/>
    <x v="5"/>
    <s v="WILBRI"/>
    <x v="140"/>
    <n v="150"/>
    <n v="6"/>
    <n v="0"/>
    <n v="150"/>
    <n v="5.3666666666666663"/>
    <n v="4"/>
    <n v="2.6666666666666668E-2"/>
    <n v="123"/>
    <n v="2619"/>
    <n v="0.82"/>
    <n v="68"/>
    <n v="13"/>
    <n v="12"/>
    <n v="33"/>
    <n v="10"/>
    <n v="162.6"/>
    <n v="10"/>
    <n v="60.4"/>
    <n v="132"/>
    <n v="61.212121212121211"/>
    <n v="10"/>
    <n v="536"/>
    <n v="139"/>
    <n v="78"/>
    <n v="0.92666666666666664"/>
    <n v="97"/>
    <n v="46"/>
    <n v="0.64666666666666661"/>
    <n v="4"/>
    <n v="0.4"/>
    <n v="0"/>
    <n v="0"/>
    <n v="13"/>
    <n v="9.3525179856115109E-2"/>
    <n v="3"/>
    <n v="2.1582733812949641E-2"/>
    <n v="1"/>
    <n v="6.6666666666666671E-3"/>
    <n v="0"/>
    <n v="0"/>
    <n v="1"/>
    <n v="1"/>
    <n v="8"/>
    <n v="2.1428571428571428"/>
    <n v="70"/>
    <n v="0"/>
    <n v="0"/>
  </r>
  <r>
    <n v="2017"/>
    <x v="1"/>
    <x v="5"/>
    <s v="KILAL"/>
    <x v="147"/>
    <n v="142"/>
    <n v="5"/>
    <n v="203"/>
    <n v="137"/>
    <n v="11.518248175182482"/>
    <n v="0"/>
    <n v="0"/>
    <n v="91"/>
    <n v="2869"/>
    <n v="0.64084507042253525"/>
    <n v="86"/>
    <n v="13"/>
    <n v="27"/>
    <n v="44"/>
    <n v="27"/>
    <n v="239.96296296296296"/>
    <n v="27"/>
    <n v="41.703703703703702"/>
    <n v="107"/>
    <n v="101.79439252336448"/>
    <n v="26"/>
    <n v="531"/>
    <n v="115"/>
    <n v="115"/>
    <n v="0.8098591549295775"/>
    <n v="62"/>
    <n v="64"/>
    <n v="0.43661971830985913"/>
    <n v="17"/>
    <n v="0.65384615384615385"/>
    <n v="2"/>
    <n v="7.6923076923076927E-2"/>
    <n v="10"/>
    <n v="8.6956521739130432E-2"/>
    <n v="2"/>
    <n v="1.7391304347826087E-2"/>
    <n v="0"/>
    <n v="0"/>
    <n v="0"/>
    <n v="0"/>
    <n v="4"/>
    <n v="2"/>
    <n v="5"/>
    <n v="1.9722222222222223"/>
    <n v="72"/>
    <n v="10"/>
    <n v="186"/>
  </r>
  <r>
    <n v="2017"/>
    <x v="1"/>
    <x v="5"/>
    <s v="WELVA"/>
    <x v="153"/>
    <n v="135"/>
    <n v="12"/>
    <n v="113"/>
    <n v="133"/>
    <n v="6.3007518796992485"/>
    <n v="2"/>
    <n v="1.5037593984962405E-2"/>
    <n v="103"/>
    <n v="668"/>
    <n v="0.76296296296296295"/>
    <n v="84"/>
    <n v="14"/>
    <n v="31"/>
    <n v="41"/>
    <n v="30"/>
    <n v="138.06666666666666"/>
    <n v="26"/>
    <n v="57.307692307692307"/>
    <n v="90"/>
    <n v="114.1"/>
    <n v="22"/>
    <n v="371"/>
    <n v="101"/>
    <n v="144"/>
    <n v="0.74814814814814812"/>
    <n v="18"/>
    <n v="87"/>
    <n v="0.13333333333333333"/>
    <n v="13"/>
    <n v="0.59090909090909094"/>
    <n v="3"/>
    <n v="0.13636363636363635"/>
    <n v="24"/>
    <n v="0.23762376237623761"/>
    <n v="2"/>
    <n v="1.9801980198019802E-2"/>
    <n v="1"/>
    <n v="7.4074074074074077E-3"/>
    <n v="0"/>
    <n v="0"/>
    <n v="6"/>
    <n v="2"/>
    <n v="6"/>
    <n v="2.2881355932203391"/>
    <n v="59"/>
    <n v="0"/>
    <n v="0"/>
  </r>
  <r>
    <n v="2017"/>
    <x v="1"/>
    <x v="5"/>
    <s v="STERO3"/>
    <x v="163"/>
    <n v="126"/>
    <n v="12"/>
    <n v="7"/>
    <n v="126"/>
    <n v="4.3650793650793647"/>
    <n v="0"/>
    <n v="0"/>
    <n v="106"/>
    <n v="2481"/>
    <n v="0.84126984126984128"/>
    <n v="92"/>
    <n v="14"/>
    <n v="25"/>
    <n v="39"/>
    <n v="45"/>
    <n v="136.37777777777777"/>
    <n v="38"/>
    <n v="59.657894736842103"/>
    <n v="78"/>
    <n v="107.85897435897436"/>
    <n v="39"/>
    <n v="400"/>
    <n v="78"/>
    <n v="126"/>
    <n v="0.61904761904761907"/>
    <n v="28"/>
    <n v="45"/>
    <n v="0.22222222222222221"/>
    <n v="21"/>
    <n v="0.53846153846153844"/>
    <n v="1"/>
    <n v="2.564102564102564E-2"/>
    <n v="25"/>
    <n v="0.32051282051282054"/>
    <n v="1"/>
    <n v="1.282051282051282E-2"/>
    <n v="0"/>
    <n v="0"/>
    <n v="0"/>
    <n v="0"/>
    <n v="0"/>
    <n v="0"/>
    <n v="1"/>
    <n v="1.75"/>
    <n v="72"/>
    <n v="6"/>
    <n v="93"/>
  </r>
  <r>
    <n v="2017"/>
    <x v="1"/>
    <x v="5"/>
    <s v="FALMIC"/>
    <x v="146"/>
    <n v="115"/>
    <n v="24"/>
    <n v="9"/>
    <n v="113"/>
    <n v="5.4601769911504423"/>
    <n v="4"/>
    <n v="3.5398230088495575E-2"/>
    <n v="101"/>
    <n v="2403"/>
    <n v="0.87826086956521743"/>
    <n v="98"/>
    <n v="20"/>
    <n v="18"/>
    <n v="116"/>
    <n v="67"/>
    <n v="202.32835820895522"/>
    <n v="58"/>
    <n v="55.603448275862071"/>
    <n v="44"/>
    <n v="177.02272727272728"/>
    <n v="55"/>
    <n v="459"/>
    <n v="48"/>
    <n v="224"/>
    <n v="0.41739130434782606"/>
    <n v="11"/>
    <n v="47"/>
    <n v="9.5652173913043481E-2"/>
    <n v="40"/>
    <n v="0.72727272727272729"/>
    <n v="2"/>
    <n v="3.6363636363636362E-2"/>
    <n v="20"/>
    <n v="0.41666666666666669"/>
    <n v="1"/>
    <n v="2.0833333333333332E-2"/>
    <n v="2"/>
    <n v="1.7391304347826087E-2"/>
    <n v="0"/>
    <n v="0"/>
    <n v="1"/>
    <n v="0"/>
    <n v="3"/>
    <n v="1.9166666666666667"/>
    <n v="60"/>
    <n v="4"/>
    <n v="56"/>
  </r>
  <r>
    <n v="2017"/>
    <x v="1"/>
    <x v="5"/>
    <s v="WIDDE"/>
    <x v="145"/>
    <n v="107"/>
    <n v="8"/>
    <n v="6"/>
    <n v="105"/>
    <n v="9.4095238095238098"/>
    <n v="0"/>
    <n v="0"/>
    <n v="81"/>
    <n v="928"/>
    <n v="0.7570093457943925"/>
    <n v="73"/>
    <n v="28"/>
    <n v="28"/>
    <n v="53"/>
    <n v="20"/>
    <n v="182.85"/>
    <n v="16"/>
    <n v="57.9375"/>
    <n v="76"/>
    <n v="142.64473684210526"/>
    <n v="20"/>
    <n v="391"/>
    <n v="87"/>
    <n v="150"/>
    <n v="0.81308411214953269"/>
    <n v="29"/>
    <n v="94"/>
    <n v="0.27102803738317754"/>
    <n v="14"/>
    <n v="0.7"/>
    <n v="2"/>
    <n v="0.1"/>
    <n v="11"/>
    <n v="0.12643678160919541"/>
    <n v="3"/>
    <n v="3.4482758620689655E-2"/>
    <n v="0"/>
    <n v="0"/>
    <n v="1"/>
    <n v="9.3457943925233638E-3"/>
    <n v="0"/>
    <n v="8"/>
    <n v="7"/>
    <n v="2.0980392156862746"/>
    <n v="51"/>
    <n v="0"/>
    <n v="0"/>
  </r>
  <r>
    <n v="2017"/>
    <x v="1"/>
    <x v="5"/>
    <s v="PETRI"/>
    <x v="143"/>
    <n v="106"/>
    <n v="21"/>
    <n v="7"/>
    <n v="105"/>
    <n v="7.9428571428571431"/>
    <n v="2"/>
    <n v="1.9047619047619049E-2"/>
    <n v="80"/>
    <n v="2472"/>
    <n v="0.75471698113207553"/>
    <n v="90"/>
    <n v="17"/>
    <n v="35"/>
    <n v="38"/>
    <n v="58"/>
    <n v="157.81034482758622"/>
    <n v="53"/>
    <n v="70.094339622641513"/>
    <n v="46"/>
    <n v="151.52173913043478"/>
    <n v="46"/>
    <n v="442"/>
    <n v="46"/>
    <n v="185"/>
    <n v="0.43396226415094341"/>
    <n v="14"/>
    <n v="86"/>
    <n v="0.13207547169811321"/>
    <n v="27"/>
    <n v="0.58695652173913049"/>
    <n v="2"/>
    <n v="4.3478260869565216E-2"/>
    <n v="15"/>
    <n v="0.32608695652173914"/>
    <n v="0"/>
    <n v="0"/>
    <n v="1"/>
    <n v="9.433962264150943E-3"/>
    <n v="0"/>
    <n v="0"/>
    <n v="1"/>
    <n v="0"/>
    <n v="3"/>
    <n v="2.3043478260869565"/>
    <n v="46"/>
    <n v="1"/>
    <n v="15"/>
  </r>
  <r>
    <n v="2017"/>
    <x v="1"/>
    <x v="5"/>
    <s v="RUMAS1"/>
    <x v="151"/>
    <n v="103"/>
    <n v="6"/>
    <n v="5"/>
    <n v="103"/>
    <n v="5.2718446601941746"/>
    <n v="0"/>
    <n v="0"/>
    <n v="96"/>
    <n v="1542"/>
    <n v="0.93203883495145634"/>
    <n v="87"/>
    <n v="20"/>
    <n v="46"/>
    <n v="61"/>
    <n v="14"/>
    <n v="171.21428571428572"/>
    <n v="13"/>
    <n v="91.538461538461533"/>
    <n v="88"/>
    <n v="135.10227272727272"/>
    <n v="12"/>
    <n v="383"/>
    <n v="88"/>
    <n v="162"/>
    <n v="0.85436893203883491"/>
    <n v="24"/>
    <n v="117"/>
    <n v="0.23300970873786409"/>
    <n v="10"/>
    <n v="0.83333333333333337"/>
    <n v="2"/>
    <n v="0.16666666666666666"/>
    <n v="28"/>
    <n v="0.31818181818181818"/>
    <n v="5"/>
    <n v="5.6818181818181816E-2"/>
    <n v="0"/>
    <n v="0"/>
    <n v="0"/>
    <n v="0"/>
    <n v="1"/>
    <n v="0"/>
    <n v="1"/>
    <n v="1.6885245901639345"/>
    <n v="61"/>
    <n v="1"/>
    <n v="17"/>
  </r>
  <r>
    <n v="2017"/>
    <x v="1"/>
    <x v="5"/>
    <s v="ANIVE"/>
    <x v="159"/>
    <n v="88"/>
    <n v="17"/>
    <n v="5"/>
    <n v="87"/>
    <n v="4.5172413793103452"/>
    <n v="0"/>
    <n v="0"/>
    <n v="55"/>
    <n v="3598"/>
    <n v="0.625"/>
    <n v="80"/>
    <n v="18"/>
    <n v="27"/>
    <n v="47"/>
    <n v="50"/>
    <n v="166.96"/>
    <n v="48"/>
    <n v="28.958333333333332"/>
    <n v="35"/>
    <n v="246.28571428571428"/>
    <n v="47"/>
    <n v="514"/>
    <n v="38"/>
    <n v="301"/>
    <n v="0.43181818181818182"/>
    <n v="2"/>
    <n v="169"/>
    <n v="2.2727272727272728E-2"/>
    <n v="28"/>
    <n v="0.5957446808510638"/>
    <n v="1"/>
    <n v="2.1276595744680851E-2"/>
    <n v="23"/>
    <n v="0.60526315789473684"/>
    <n v="3"/>
    <n v="7.8947368421052627E-2"/>
    <n v="0"/>
    <n v="0"/>
    <n v="0"/>
    <n v="0"/>
    <n v="1"/>
    <n v="0"/>
    <n v="1"/>
    <n v="1.8333333333333333"/>
    <n v="48"/>
    <n v="1"/>
    <n v="33"/>
  </r>
  <r>
    <n v="2017"/>
    <x v="1"/>
    <x v="5"/>
    <s v="HOWKE"/>
    <x v="149"/>
    <n v="81"/>
    <n v="10"/>
    <n v="2"/>
    <n v="81"/>
    <n v="4.4444444444444446"/>
    <n v="0"/>
    <n v="0"/>
    <n v="77"/>
    <n v="1285"/>
    <n v="0.95061728395061729"/>
    <n v="71"/>
    <n v="16"/>
    <n v="34"/>
    <n v="79"/>
    <n v="28"/>
    <n v="227.14285714285714"/>
    <n v="26"/>
    <n v="19.26923076923077"/>
    <n v="50"/>
    <n v="139.1"/>
    <n v="24"/>
    <n v="430"/>
    <n v="53"/>
    <n v="162"/>
    <n v="0.65432098765432101"/>
    <n v="17"/>
    <n v="84"/>
    <n v="0.20987654320987653"/>
    <n v="17"/>
    <n v="0.70833333333333337"/>
    <n v="4"/>
    <n v="0.16666666666666666"/>
    <n v="16"/>
    <n v="0.30188679245283018"/>
    <n v="4"/>
    <n v="7.5471698113207544E-2"/>
    <n v="1"/>
    <n v="1.2345679012345678E-2"/>
    <n v="0"/>
    <n v="0"/>
    <n v="0"/>
    <n v="0"/>
    <n v="3"/>
    <n v="1.588235294117647"/>
    <n v="51"/>
    <n v="0"/>
    <n v="0"/>
  </r>
  <r>
    <n v="2017"/>
    <x v="1"/>
    <x v="5"/>
    <s v="SMOJA1"/>
    <x v="154"/>
    <n v="74"/>
    <n v="8"/>
    <n v="23"/>
    <n v="74"/>
    <n v="6.1486486486486482"/>
    <n v="0"/>
    <n v="0"/>
    <n v="67"/>
    <n v="1087"/>
    <n v="0.90540540540540537"/>
    <n v="68"/>
    <n v="23"/>
    <n v="22"/>
    <n v="61"/>
    <n v="17"/>
    <n v="244.70588235294119"/>
    <n v="17"/>
    <n v="33.588235294117645"/>
    <n v="54"/>
    <n v="161.94444444444446"/>
    <n v="18"/>
    <n v="413"/>
    <n v="56"/>
    <n v="194"/>
    <n v="0.7567567567567568"/>
    <n v="8"/>
    <n v="107"/>
    <n v="0.10810810810810811"/>
    <n v="9"/>
    <n v="0.5"/>
    <n v="3"/>
    <n v="0.16666666666666666"/>
    <n v="23"/>
    <n v="0.4107142857142857"/>
    <n v="4"/>
    <n v="7.1428571428571425E-2"/>
    <n v="0"/>
    <n v="0"/>
    <n v="0"/>
    <n v="0"/>
    <n v="0"/>
    <n v="1"/>
    <n v="2"/>
    <n v="1.3703703703703705"/>
    <n v="53.999999999999993"/>
    <n v="0"/>
    <n v="0"/>
  </r>
  <r>
    <n v="2017"/>
    <x v="1"/>
    <x v="5"/>
    <s v="DESBO"/>
    <x v="156"/>
    <n v="65"/>
    <n v="9"/>
    <n v="2"/>
    <n v="65"/>
    <n v="7.3692307692307688"/>
    <n v="6"/>
    <n v="9.2307692307692313E-2"/>
    <n v="52"/>
    <n v="1750"/>
    <n v="0.8"/>
    <n v="52"/>
    <n v="20"/>
    <n v="10"/>
    <n v="104"/>
    <n v="33"/>
    <n v="245.93939393939394"/>
    <n v="28"/>
    <n v="76.392857142857139"/>
    <n v="28"/>
    <n v="141.10714285714286"/>
    <n v="24"/>
    <n v="600"/>
    <n v="29"/>
    <n v="161"/>
    <n v="0.44615384615384618"/>
    <n v="7"/>
    <n v="45"/>
    <n v="0.1076923076923077"/>
    <n v="18"/>
    <n v="0.75"/>
    <n v="5"/>
    <n v="0.20833333333333334"/>
    <n v="8"/>
    <n v="0.27586206896551724"/>
    <n v="0"/>
    <n v="0"/>
    <n v="0"/>
    <n v="0"/>
    <n v="0"/>
    <n v="0"/>
    <n v="0"/>
    <n v="0"/>
    <n v="2"/>
    <n v="1.5853658536585367"/>
    <n v="41"/>
    <n v="0"/>
    <n v="0"/>
  </r>
  <r>
    <n v="2017"/>
    <x v="1"/>
    <x v="5"/>
    <s v="MCCCAM"/>
    <x v="157"/>
    <n v="60"/>
    <n v="2"/>
    <n v="1"/>
    <n v="59"/>
    <n v="3.593220338983051"/>
    <n v="2"/>
    <n v="3.3898305084745763E-2"/>
    <n v="54"/>
    <n v="719"/>
    <n v="0.9"/>
    <n v="38"/>
    <n v="15"/>
    <n v="13"/>
    <n v="62"/>
    <n v="10"/>
    <n v="137.5"/>
    <n v="10"/>
    <n v="44.6"/>
    <n v="45"/>
    <n v="123.02222222222223"/>
    <n v="10"/>
    <n v="631"/>
    <n v="49"/>
    <n v="151"/>
    <n v="0.81666666666666665"/>
    <n v="18"/>
    <n v="77"/>
    <n v="0.3"/>
    <n v="6"/>
    <n v="0.6"/>
    <n v="1"/>
    <n v="0.1"/>
    <n v="6"/>
    <n v="0.12244897959183673"/>
    <n v="2"/>
    <n v="4.0816326530612242E-2"/>
    <n v="0"/>
    <n v="0"/>
    <n v="0"/>
    <n v="0"/>
    <n v="3"/>
    <n v="0"/>
    <n v="6"/>
    <n v="2.0689655172413794"/>
    <n v="28.999999999999996"/>
    <n v="6"/>
    <n v="61"/>
  </r>
  <r>
    <n v="2017"/>
    <x v="1"/>
    <x v="5"/>
    <s v="LYSDO"/>
    <x v="166"/>
    <n v="59"/>
    <n v="3"/>
    <n v="20"/>
    <n v="58"/>
    <n v="8.7586206896551726"/>
    <n v="4"/>
    <n v="6.8965517241379309E-2"/>
    <n v="47"/>
    <n v="793"/>
    <n v="0.79661016949152541"/>
    <n v="42"/>
    <n v="37"/>
    <n v="9"/>
    <n v="83"/>
    <n v="20"/>
    <n v="181.95"/>
    <n v="18"/>
    <n v="33.611111111111114"/>
    <n v="28"/>
    <n v="156"/>
    <n v="15"/>
    <n v="503"/>
    <n v="39"/>
    <n v="161"/>
    <n v="0.66101694915254239"/>
    <n v="18"/>
    <n v="138"/>
    <n v="0.30508474576271188"/>
    <n v="12"/>
    <n v="0.8"/>
    <n v="2"/>
    <n v="0.13333333333333333"/>
    <n v="5"/>
    <n v="0.12820512820512819"/>
    <n v="3"/>
    <n v="7.6923076923076927E-2"/>
    <n v="0"/>
    <n v="0"/>
    <n v="1"/>
    <n v="1.6949152542372881E-2"/>
    <n v="0"/>
    <n v="7"/>
    <n v="3"/>
    <n v="2.0344827586206895"/>
    <n v="29.000000000000004"/>
    <n v="1"/>
    <n v="88"/>
  </r>
  <r>
    <n v="2017"/>
    <x v="1"/>
    <x v="5"/>
    <s v="SALJE"/>
    <x v="223"/>
    <n v="59"/>
    <n v="6"/>
    <n v="3"/>
    <n v="59"/>
    <n v="5.6440677966101696"/>
    <n v="0"/>
    <n v="0"/>
    <n v="57"/>
    <n v="31"/>
    <n v="0.96610169491525422"/>
    <n v="53"/>
    <n v="22"/>
    <n v="20"/>
    <n v="86"/>
    <n v="3"/>
    <n v="217"/>
    <n v="3"/>
    <n v="58.666666666666664"/>
    <n v="56"/>
    <n v="145.21428571428572"/>
    <n v="3"/>
    <n v="582"/>
    <n v="55"/>
    <n v="172"/>
    <n v="0.93220338983050843"/>
    <n v="8"/>
    <n v="98"/>
    <n v="0.13559322033898305"/>
    <n v="1"/>
    <n v="0.33333333333333331"/>
    <n v="0"/>
    <n v="0"/>
    <n v="12"/>
    <n v="0.21818181818181817"/>
    <n v="6"/>
    <n v="0.10909090909090909"/>
    <n v="0"/>
    <n v="0"/>
    <n v="0"/>
    <n v="0"/>
    <n v="0"/>
    <n v="0"/>
    <n v="1"/>
    <n v="1.7878787878787878"/>
    <n v="33"/>
    <n v="0"/>
    <n v="0"/>
  </r>
  <r>
    <n v="2017"/>
    <x v="1"/>
    <x v="5"/>
    <s v="MATMI"/>
    <x v="144"/>
    <n v="57"/>
    <n v="6"/>
    <n v="5"/>
    <n v="57"/>
    <n v="7.192982456140351"/>
    <n v="0"/>
    <n v="0"/>
    <n v="54"/>
    <n v="1673"/>
    <n v="0.94736842105263153"/>
    <n v="49"/>
    <n v="21"/>
    <n v="17"/>
    <n v="53"/>
    <n v="15"/>
    <n v="164.33333333333334"/>
    <n v="14"/>
    <n v="66.285714285714292"/>
    <n v="42"/>
    <n v="122.42857142857143"/>
    <n v="15"/>
    <n v="383"/>
    <n v="42"/>
    <n v="147"/>
    <n v="0.73684210526315785"/>
    <n v="6"/>
    <n v="99"/>
    <n v="0.10526315789473684"/>
    <n v="7"/>
    <n v="0.46666666666666667"/>
    <n v="0"/>
    <n v="0"/>
    <n v="13"/>
    <n v="0.30952380952380953"/>
    <n v="5"/>
    <n v="0.11904761904761904"/>
    <n v="1"/>
    <n v="1.7543859649122806E-2"/>
    <n v="0"/>
    <n v="0"/>
    <n v="0"/>
    <n v="0"/>
    <n v="2"/>
    <n v="1.4615384615384615"/>
    <n v="39"/>
    <n v="1"/>
    <n v="101"/>
  </r>
  <r>
    <n v="2017"/>
    <x v="1"/>
    <x v="5"/>
    <s v="MILBR"/>
    <x v="139"/>
    <n v="47"/>
    <n v="8"/>
    <n v="20"/>
    <n v="46"/>
    <n v="32.695652173913047"/>
    <n v="0"/>
    <n v="0"/>
    <n v="33"/>
    <n v="1953"/>
    <n v="0.7021276595744681"/>
    <n v="44"/>
    <n v="38"/>
    <n v="20"/>
    <n v="106"/>
    <n v="19"/>
    <n v="212.21052631578948"/>
    <n v="16"/>
    <n v="22.625"/>
    <n v="24"/>
    <n v="266.125"/>
    <n v="17"/>
    <n v="621"/>
    <n v="27"/>
    <n v="281"/>
    <n v="0.57446808510638303"/>
    <n v="2"/>
    <n v="386"/>
    <n v="4.2553191489361701E-2"/>
    <n v="10"/>
    <n v="0.58823529411764708"/>
    <n v="2"/>
    <n v="0.11764705882352941"/>
    <n v="17"/>
    <n v="0.62962962962962965"/>
    <n v="1"/>
    <n v="3.7037037037037035E-2"/>
    <n v="0"/>
    <n v="0"/>
    <n v="0"/>
    <n v="0"/>
    <n v="1"/>
    <n v="0"/>
    <n v="0"/>
    <n v="1.88"/>
    <n v="25"/>
    <n v="0"/>
    <n v="0"/>
  </r>
  <r>
    <n v="2017"/>
    <x v="1"/>
    <x v="5"/>
    <s v="MARDO1"/>
    <x v="172"/>
    <n v="43"/>
    <n v="4"/>
    <n v="6"/>
    <n v="42"/>
    <n v="11.071428571428571"/>
    <n v="2"/>
    <n v="4.7619047619047616E-2"/>
    <n v="38"/>
    <n v="1291"/>
    <n v="0.88372093023255816"/>
    <n v="29"/>
    <n v="22"/>
    <n v="13"/>
    <n v="32"/>
    <n v="11"/>
    <n v="155.72727272727272"/>
    <n v="9"/>
    <n v="77.666666666666671"/>
    <n v="28"/>
    <n v="129.53571428571428"/>
    <n v="11"/>
    <n v="473"/>
    <n v="31"/>
    <n v="145"/>
    <n v="0.72093023255813948"/>
    <n v="14"/>
    <n v="96"/>
    <n v="0.32558139534883723"/>
    <n v="1"/>
    <n v="9.0909090909090912E-2"/>
    <n v="3"/>
    <n v="0.27272727272727271"/>
    <n v="4"/>
    <n v="0.12903225806451613"/>
    <n v="3"/>
    <n v="9.6774193548387094E-2"/>
    <n v="0"/>
    <n v="0"/>
    <n v="0"/>
    <n v="0"/>
    <n v="0"/>
    <n v="2"/>
    <n v="3"/>
    <n v="1.9545454545454546"/>
    <n v="22"/>
    <n v="8"/>
    <n v="44"/>
  </r>
  <r>
    <n v="2017"/>
    <x v="1"/>
    <x v="5"/>
    <s v="MULAM"/>
    <x v="247"/>
    <n v="35"/>
    <n v="3"/>
    <n v="0"/>
    <n v="35"/>
    <n v="7.0857142857142854"/>
    <n v="0"/>
    <n v="0"/>
    <n v="32"/>
    <n v="356"/>
    <n v="0.91428571428571426"/>
    <n v="27"/>
    <n v="16"/>
    <n v="15"/>
    <n v="31"/>
    <n v="6"/>
    <n v="195"/>
    <n v="6"/>
    <n v="10.333333333333334"/>
    <n v="25"/>
    <n v="132.72"/>
    <n v="5"/>
    <n v="510"/>
    <n v="29"/>
    <n v="147"/>
    <n v="0.82857142857142863"/>
    <n v="10"/>
    <n v="99"/>
    <n v="0.2857142857142857"/>
    <n v="2"/>
    <n v="0.4"/>
    <n v="0"/>
    <n v="0"/>
    <n v="6"/>
    <n v="0.20689655172413793"/>
    <n v="3"/>
    <n v="0.10344827586206896"/>
    <n v="1"/>
    <n v="2.8571428571428571E-2"/>
    <n v="1"/>
    <n v="2.8571428571428571E-2"/>
    <n v="0"/>
    <n v="0"/>
    <n v="1"/>
    <n v="1.8421052631578947"/>
    <n v="19"/>
    <n v="0"/>
    <n v="0"/>
  </r>
  <r>
    <n v="2017"/>
    <x v="1"/>
    <x v="5"/>
    <s v="POLCA"/>
    <x v="54"/>
    <n v="33"/>
    <n v="0"/>
    <n v="0"/>
    <n v="33"/>
    <n v="2.8181818181818183"/>
    <n v="0"/>
    <n v="0"/>
    <n v="30"/>
    <n v="1850"/>
    <n v="0.90909090909090906"/>
    <n v="21"/>
    <n v="12"/>
    <n v="2"/>
    <n v="122"/>
    <n v="13"/>
    <n v="157.23076923076923"/>
    <n v="13"/>
    <n v="45.92307692307692"/>
    <n v="19"/>
    <n v="63.631578947368418"/>
    <n v="11"/>
    <n v="413"/>
    <n v="20"/>
    <n v="88"/>
    <n v="0.60606060606060608"/>
    <n v="6"/>
    <n v="20"/>
    <n v="0.18181818181818182"/>
    <n v="9"/>
    <n v="0.81818181818181823"/>
    <n v="0"/>
    <n v="0"/>
    <n v="1"/>
    <n v="0.05"/>
    <n v="1"/>
    <n v="0.05"/>
    <n v="0"/>
    <n v="0"/>
    <n v="0"/>
    <n v="0"/>
    <n v="0"/>
    <n v="0"/>
    <n v="2"/>
    <n v="1.65"/>
    <n v="20"/>
    <n v="3"/>
    <n v="56"/>
  </r>
  <r>
    <n v="2017"/>
    <x v="1"/>
    <x v="5"/>
    <s v="STERA"/>
    <x v="152"/>
    <n v="29"/>
    <n v="4"/>
    <n v="3"/>
    <n v="29"/>
    <n v="7.5862068965517242"/>
    <n v="0"/>
    <n v="0"/>
    <n v="24"/>
    <n v="521"/>
    <n v="0.82758620689655171"/>
    <n v="24"/>
    <n v="25"/>
    <n v="9"/>
    <n v="85"/>
    <n v="4"/>
    <n v="182"/>
    <n v="4"/>
    <n v="129.25"/>
    <n v="23"/>
    <n v="143"/>
    <n v="4"/>
    <n v="364"/>
    <n v="25"/>
    <n v="183"/>
    <n v="0.86206896551724133"/>
    <n v="5"/>
    <n v="77"/>
    <n v="0.17241379310344829"/>
    <n v="2"/>
    <n v="0.5"/>
    <n v="0"/>
    <n v="0"/>
    <n v="7"/>
    <n v="0.28000000000000003"/>
    <n v="3"/>
    <n v="0.12"/>
    <n v="0"/>
    <n v="0"/>
    <n v="0"/>
    <n v="0"/>
    <n v="1"/>
    <n v="0"/>
    <n v="2"/>
    <n v="1.5263157894736843"/>
    <n v="19"/>
    <n v="0"/>
    <n v="0"/>
  </r>
  <r>
    <n v="2017"/>
    <x v="1"/>
    <x v="5"/>
    <s v="WILDA2"/>
    <x v="161"/>
    <n v="28"/>
    <n v="4"/>
    <n v="1"/>
    <n v="28"/>
    <n v="6.6785714285714288"/>
    <n v="0"/>
    <n v="0"/>
    <n v="28"/>
    <n v="18"/>
    <n v="1"/>
    <n v="10"/>
    <n v="19"/>
    <n v="5"/>
    <n v="19"/>
    <n v="1"/>
    <n v="603"/>
    <n v="0"/>
    <n v="0"/>
    <n v="24"/>
    <n v="55.916666666666664"/>
    <n v="1"/>
    <n v="1175"/>
    <n v="27"/>
    <n v="73"/>
    <n v="0.9642857142857143"/>
    <n v="19"/>
    <n v="65"/>
    <n v="0.6785714285714286"/>
    <n v="0"/>
    <n v="0"/>
    <n v="0"/>
    <n v="0"/>
    <n v="1"/>
    <n v="3.7037037037037035E-2"/>
    <n v="0"/>
    <n v="0"/>
    <n v="0"/>
    <n v="0"/>
    <n v="0"/>
    <n v="0"/>
    <n v="0"/>
    <n v="0"/>
    <n v="0"/>
    <n v="1.8666666666666667"/>
    <n v="15"/>
    <n v="0"/>
    <n v="0"/>
  </r>
  <r>
    <n v="2017"/>
    <x v="1"/>
    <x v="5"/>
    <s v="BANPU"/>
    <x v="167"/>
    <n v="26"/>
    <n v="0"/>
    <n v="0"/>
    <n v="26"/>
    <n v="10"/>
    <n v="2"/>
    <n v="7.6923076923076927E-2"/>
    <n v="23"/>
    <n v="27"/>
    <n v="0.88461538461538458"/>
    <n v="7"/>
    <n v="22"/>
    <n v="2"/>
    <n v="51"/>
    <n v="0"/>
    <n v="0"/>
    <n v="0"/>
    <n v="0"/>
    <n v="22"/>
    <n v="55.909090909090907"/>
    <n v="0"/>
    <n v="0"/>
    <n v="26"/>
    <n v="85"/>
    <n v="1"/>
    <n v="16"/>
    <n v="51"/>
    <n v="0.61538461538461542"/>
    <n v="0"/>
    <n v="0"/>
    <n v="0"/>
    <n v="0"/>
    <n v="2"/>
    <n v="7.6923076923076927E-2"/>
    <n v="2"/>
    <n v="7.6923076923076927E-2"/>
    <n v="0"/>
    <n v="0"/>
    <n v="0"/>
    <n v="0"/>
    <n v="0"/>
    <n v="0"/>
    <n v="0"/>
    <n v="2.3636363636363638"/>
    <n v="11"/>
    <n v="0"/>
    <n v="0"/>
  </r>
  <r>
    <n v="2017"/>
    <x v="1"/>
    <x v="5"/>
    <s v="EDWRI"/>
    <x v="248"/>
    <n v="24"/>
    <n v="4"/>
    <n v="4"/>
    <n v="24"/>
    <n v="6.5"/>
    <n v="0"/>
    <n v="0"/>
    <n v="19"/>
    <n v="1437"/>
    <n v="0.79166666666666663"/>
    <n v="23"/>
    <n v="18"/>
    <n v="5"/>
    <n v="69"/>
    <n v="13"/>
    <n v="178.53846153846155"/>
    <n v="10"/>
    <n v="53.9"/>
    <n v="11"/>
    <n v="153"/>
    <n v="12"/>
    <n v="554"/>
    <n v="11"/>
    <n v="167"/>
    <n v="0.45833333333333331"/>
    <n v="2"/>
    <n v="64"/>
    <n v="8.3333333333333329E-2"/>
    <n v="7"/>
    <n v="0.58333333333333337"/>
    <n v="0"/>
    <n v="0"/>
    <n v="5"/>
    <n v="0.45454545454545453"/>
    <n v="0"/>
    <n v="0"/>
    <n v="0"/>
    <n v="0"/>
    <n v="0"/>
    <n v="0"/>
    <n v="0"/>
    <n v="0"/>
    <n v="0"/>
    <n v="1.2"/>
    <n v="20"/>
    <n v="1"/>
    <n v="3"/>
  </r>
  <r>
    <n v="2017"/>
    <x v="1"/>
    <x v="5"/>
    <s v="NECDA"/>
    <x v="83"/>
    <n v="23"/>
    <n v="0"/>
    <n v="0"/>
    <n v="23"/>
    <n v="2.2608695652173911"/>
    <n v="2"/>
    <n v="8.6956521739130432E-2"/>
    <n v="16"/>
    <n v="399"/>
    <n v="0.69565217391304346"/>
    <n v="9"/>
    <n v="24"/>
    <n v="0"/>
    <n v="0"/>
    <n v="0"/>
    <n v="0"/>
    <n v="0"/>
    <n v="0"/>
    <n v="20"/>
    <n v="64.099999999999994"/>
    <n v="0"/>
    <n v="0"/>
    <n v="22"/>
    <n v="79"/>
    <n v="0.95652173913043481"/>
    <n v="18"/>
    <n v="71"/>
    <n v="0.78260869565217395"/>
    <n v="0"/>
    <n v="0"/>
    <n v="0"/>
    <n v="0"/>
    <n v="0"/>
    <n v="0"/>
    <n v="0"/>
    <n v="0"/>
    <n v="0"/>
    <n v="0"/>
    <n v="0"/>
    <n v="0"/>
    <n v="1"/>
    <n v="0"/>
    <n v="2"/>
    <n v="2.2999999999999998"/>
    <n v="10"/>
    <n v="0"/>
    <n v="0"/>
  </r>
  <r>
    <n v="2017"/>
    <x v="1"/>
    <x v="5"/>
    <s v="BRAEV"/>
    <x v="165"/>
    <n v="22"/>
    <n v="9"/>
    <n v="3"/>
    <n v="22"/>
    <n v="9.045454545454545"/>
    <n v="0"/>
    <n v="0"/>
    <n v="18"/>
    <n v="1956"/>
    <n v="0.81818181818181823"/>
    <n v="20"/>
    <n v="26"/>
    <n v="8"/>
    <n v="57"/>
    <n v="8"/>
    <n v="177.625"/>
    <n v="8"/>
    <n v="80.25"/>
    <n v="14"/>
    <n v="160.42857142857142"/>
    <n v="7"/>
    <n v="427"/>
    <n v="14"/>
    <n v="227"/>
    <n v="0.63636363636363635"/>
    <n v="0"/>
    <n v="0"/>
    <n v="0"/>
    <n v="3"/>
    <n v="0.42857142857142855"/>
    <n v="1"/>
    <n v="0.14285714285714285"/>
    <n v="6"/>
    <n v="0.42857142857142855"/>
    <n v="0"/>
    <n v="0"/>
    <n v="0"/>
    <n v="0"/>
    <n v="0"/>
    <n v="0"/>
    <n v="0"/>
    <n v="0"/>
    <n v="2"/>
    <n v="1.375"/>
    <n v="16"/>
    <n v="0"/>
    <n v="0"/>
  </r>
  <r>
    <n v="2017"/>
    <x v="1"/>
    <x v="5"/>
    <s v="VELDU"/>
    <x v="158"/>
    <n v="22"/>
    <n v="2"/>
    <n v="3"/>
    <n v="22"/>
    <n v="6.5"/>
    <n v="0"/>
    <n v="0"/>
    <n v="20"/>
    <n v="2848"/>
    <n v="0.90909090909090906"/>
    <n v="20"/>
    <n v="16"/>
    <n v="6"/>
    <n v="68"/>
    <n v="13"/>
    <n v="177.92307692307693"/>
    <n v="12"/>
    <n v="48.166666666666664"/>
    <n v="9"/>
    <n v="153.55555555555554"/>
    <n v="13"/>
    <n v="429"/>
    <n v="9"/>
    <n v="237"/>
    <n v="0.40909090909090912"/>
    <n v="2"/>
    <n v="35"/>
    <n v="9.0909090909090912E-2"/>
    <n v="7"/>
    <n v="0.53846153846153844"/>
    <n v="0"/>
    <n v="0"/>
    <n v="4"/>
    <n v="0.44444444444444442"/>
    <n v="0"/>
    <n v="0"/>
    <n v="0"/>
    <n v="0"/>
    <n v="0"/>
    <n v="0"/>
    <n v="0"/>
    <n v="0"/>
    <n v="0"/>
    <n v="1.5714285714285714"/>
    <n v="14"/>
    <n v="4"/>
    <n v="20"/>
  </r>
  <r>
    <n v="2017"/>
    <x v="1"/>
    <x v="5"/>
    <s v="PALRA"/>
    <x v="164"/>
    <n v="18"/>
    <n v="3"/>
    <n v="10"/>
    <n v="18"/>
    <n v="8.5555555555555554"/>
    <n v="0"/>
    <n v="0"/>
    <n v="15"/>
    <n v="227"/>
    <n v="0.83333333333333337"/>
    <n v="17"/>
    <n v="16"/>
    <n v="10"/>
    <n v="50"/>
    <n v="4"/>
    <n v="478.75"/>
    <n v="3"/>
    <n v="98.333333333333329"/>
    <n v="14"/>
    <n v="177"/>
    <n v="3"/>
    <n v="699"/>
    <n v="14"/>
    <n v="213"/>
    <n v="0.77777777777777779"/>
    <n v="1"/>
    <n v="110"/>
    <n v="5.5555555555555552E-2"/>
    <n v="2"/>
    <n v="0.66666666666666663"/>
    <n v="0"/>
    <n v="0"/>
    <n v="7"/>
    <n v="0.5"/>
    <n v="1"/>
    <n v="7.1428571428571425E-2"/>
    <n v="1"/>
    <n v="5.5555555555555552E-2"/>
    <n v="0"/>
    <n v="0"/>
    <n v="0"/>
    <n v="0"/>
    <n v="0"/>
    <n v="2"/>
    <n v="9"/>
    <n v="0"/>
    <n v="0"/>
  </r>
  <r>
    <n v="2017"/>
    <x v="1"/>
    <x v="5"/>
    <s v="&lt;NONE&gt;"/>
    <x v="33"/>
    <n v="7"/>
    <n v="0"/>
    <n v="0"/>
    <n v="5"/>
    <n v="9.1999999999999993"/>
    <n v="0"/>
    <n v="0"/>
    <n v="0"/>
    <n v="0"/>
    <n v="0"/>
    <n v="0"/>
    <n v="0"/>
    <n v="0"/>
    <n v="0"/>
    <n v="0"/>
    <n v="0"/>
    <n v="0"/>
    <n v="0"/>
    <n v="1"/>
    <n v="132"/>
    <n v="0"/>
    <n v="0"/>
    <n v="2"/>
    <n v="115"/>
    <n v="0.2857142857142857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.1666666666666667"/>
    <n v="6"/>
    <n v="0"/>
    <n v="0"/>
  </r>
  <r>
    <n v="2017"/>
    <x v="1"/>
    <x v="5"/>
    <s v="EISDE"/>
    <x v="249"/>
    <n v="4"/>
    <n v="3"/>
    <n v="8"/>
    <n v="4"/>
    <n v="23"/>
    <n v="0"/>
    <n v="0"/>
    <n v="4"/>
    <n v="1128"/>
    <n v="1"/>
    <n v="4"/>
    <n v="20"/>
    <n v="0"/>
    <n v="0"/>
    <n v="4"/>
    <n v="69.75"/>
    <n v="3"/>
    <n v="29.333333333333332"/>
    <n v="0"/>
    <n v="0"/>
    <n v="4"/>
    <n v="458"/>
    <n v="0"/>
    <n v="0"/>
    <n v="0"/>
    <n v="0"/>
    <n v="0"/>
    <n v="0"/>
    <n v="2"/>
    <n v="0.5"/>
    <n v="0"/>
    <n v="0"/>
    <n v="0"/>
    <n v="0"/>
    <n v="0"/>
    <n v="0"/>
    <n v="0"/>
    <n v="0"/>
    <n v="0"/>
    <n v="0"/>
    <n v="0"/>
    <n v="0"/>
    <n v="0"/>
    <n v="2"/>
    <n v="2"/>
    <n v="0"/>
    <n v="0"/>
  </r>
  <r>
    <n v="2017"/>
    <x v="1"/>
    <x v="5"/>
    <s v="PAGJO1"/>
    <x v="176"/>
    <n v="3"/>
    <n v="0"/>
    <n v="0"/>
    <n v="3"/>
    <n v="1"/>
    <n v="0"/>
    <n v="0"/>
    <n v="2"/>
    <n v="3677"/>
    <n v="0.66666666666666663"/>
    <n v="3"/>
    <n v="15"/>
    <n v="2"/>
    <n v="35"/>
    <n v="3"/>
    <n v="167.33333333333334"/>
    <n v="3"/>
    <n v="157"/>
    <n v="0"/>
    <n v="0"/>
    <n v="2"/>
    <n v="15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1"/>
    <n v="3"/>
    <n v="1"/>
    <n v="251"/>
  </r>
  <r>
    <n v="2017"/>
    <x v="1"/>
    <x v="5"/>
    <s v="SANRE"/>
    <x v="170"/>
    <n v="3"/>
    <n v="1"/>
    <n v="1"/>
    <n v="2"/>
    <n v="2.5"/>
    <n v="0"/>
    <n v="0"/>
    <n v="0"/>
    <n v="0"/>
    <n v="0"/>
    <n v="2"/>
    <n v="14"/>
    <n v="1"/>
    <n v="38"/>
    <n v="2"/>
    <n v="150.5"/>
    <n v="2"/>
    <n v="84"/>
    <n v="0"/>
    <n v="0"/>
    <n v="2"/>
    <n v="444"/>
    <n v="1"/>
    <n v="10"/>
    <n v="0.3333333333333333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3"/>
    <n v="2"/>
    <n v="81"/>
  </r>
  <r>
    <n v="2017"/>
    <x v="1"/>
    <x v="5"/>
    <s v="ALMKH"/>
    <x v="173"/>
    <n v="2"/>
    <n v="2"/>
    <n v="1"/>
    <n v="2"/>
    <n v="1.5"/>
    <n v="0"/>
    <n v="0"/>
    <n v="2"/>
    <n v="2697"/>
    <n v="1"/>
    <n v="2"/>
    <n v="14"/>
    <n v="0"/>
    <n v="0"/>
    <n v="2"/>
    <n v="132"/>
    <n v="2"/>
    <n v="223"/>
    <n v="0"/>
    <n v="0"/>
    <n v="1"/>
    <n v="2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1"/>
    <x v="5"/>
    <s v="GOMJE"/>
    <x v="168"/>
    <n v="2"/>
    <n v="0"/>
    <n v="0"/>
    <n v="2"/>
    <n v="0.5"/>
    <n v="0"/>
    <n v="0"/>
    <n v="2"/>
    <n v="3190"/>
    <n v="1"/>
    <n v="2"/>
    <n v="28"/>
    <n v="2"/>
    <n v="87"/>
    <n v="2"/>
    <n v="280.5"/>
    <n v="2"/>
    <n v="112"/>
    <n v="0"/>
    <n v="0"/>
    <n v="1"/>
    <n v="4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1"/>
    <x v="5"/>
    <s v="AHMSHA1"/>
    <x v="226"/>
    <n v="1"/>
    <n v="1"/>
    <n v="1"/>
    <n v="1"/>
    <n v="1"/>
    <n v="0"/>
    <n v="0"/>
    <n v="1"/>
    <n v="4422"/>
    <n v="1"/>
    <n v="1"/>
    <n v="6"/>
    <n v="0"/>
    <n v="0"/>
    <n v="1"/>
    <n v="70"/>
    <n v="1"/>
    <n v="8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5"/>
    <s v="ALTAB"/>
    <x v="2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5"/>
    <s v="BOVDO"/>
    <x v="169"/>
    <n v="1"/>
    <n v="0"/>
    <n v="0"/>
    <n v="1"/>
    <n v="1"/>
    <n v="0"/>
    <n v="0"/>
    <n v="1"/>
    <n v="7646"/>
    <n v="1"/>
    <n v="1"/>
    <n v="31"/>
    <n v="1"/>
    <n v="32"/>
    <n v="1"/>
    <n v="158"/>
    <n v="0"/>
    <n v="0"/>
    <n v="0"/>
    <n v="0"/>
    <n v="1"/>
    <n v="1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5"/>
    <s v="HALJO1"/>
    <x v="251"/>
    <n v="1"/>
    <n v="0"/>
    <n v="0"/>
    <n v="1"/>
    <n v="0"/>
    <n v="0"/>
    <n v="0"/>
    <n v="1"/>
    <n v="1039"/>
    <n v="1"/>
    <n v="1"/>
    <n v="14"/>
    <n v="0"/>
    <n v="0"/>
    <n v="1"/>
    <n v="46"/>
    <n v="1"/>
    <n v="18"/>
    <n v="0"/>
    <n v="0"/>
    <n v="1"/>
    <n v="64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5"/>
    <s v="KEYJA"/>
    <x v="219"/>
    <n v="1"/>
    <n v="0"/>
    <n v="0"/>
    <n v="1"/>
    <n v="7"/>
    <n v="0"/>
    <n v="0"/>
    <n v="1"/>
    <n v="-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5"/>
    <s v=".NO PCP"/>
    <x v="252"/>
    <n v="1"/>
    <n v="0"/>
    <n v="0"/>
    <n v="1"/>
    <n v="0"/>
    <n v="0"/>
    <n v="0"/>
    <n v="1"/>
    <n v="580"/>
    <n v="1"/>
    <n v="1"/>
    <n v="3"/>
    <n v="0"/>
    <n v="0"/>
    <n v="0"/>
    <n v="0"/>
    <n v="0"/>
    <n v="0"/>
    <n v="0"/>
    <n v="0"/>
    <n v="1"/>
    <n v="36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5"/>
    <s v="PIEYV"/>
    <x v="25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</r>
  <r>
    <n v="2017"/>
    <x v="1"/>
    <x v="5"/>
    <s v="SAVPA"/>
    <x v="179"/>
    <n v="1"/>
    <n v="0"/>
    <n v="0"/>
    <n v="1"/>
    <n v="0"/>
    <n v="0"/>
    <n v="0"/>
    <n v="1"/>
    <n v="-340"/>
    <n v="1"/>
    <n v="1"/>
    <n v="10"/>
    <n v="0"/>
    <n v="0"/>
    <n v="0"/>
    <n v="0"/>
    <n v="0"/>
    <n v="0"/>
    <n v="1"/>
    <n v="38"/>
    <n v="0"/>
    <n v="0"/>
    <n v="1"/>
    <n v="613"/>
    <n v="1"/>
    <n v="1"/>
    <n v="613"/>
    <n v="1"/>
    <n v="0"/>
    <n v="0"/>
    <n v="0"/>
    <n v="0"/>
    <n v="1"/>
    <n v="1"/>
    <n v="0"/>
    <n v="0"/>
    <n v="0"/>
    <n v="0"/>
    <n v="0"/>
    <n v="0"/>
    <n v="0"/>
    <n v="0"/>
    <n v="0"/>
    <n v="1"/>
    <n v="1"/>
    <n v="0"/>
    <n v="0"/>
  </r>
  <r>
    <n v="2017"/>
    <x v="1"/>
    <x v="5"/>
    <s v="TIMRA"/>
    <x v="254"/>
    <n v="1"/>
    <n v="0"/>
    <n v="0"/>
    <n v="1"/>
    <n v="0"/>
    <n v="0"/>
    <n v="0"/>
    <n v="1"/>
    <n v="7060"/>
    <n v="1"/>
    <n v="1"/>
    <n v="7"/>
    <n v="0"/>
    <n v="0"/>
    <n v="1"/>
    <n v="17"/>
    <n v="1"/>
    <n v="152"/>
    <n v="0"/>
    <n v="0"/>
    <n v="1"/>
    <n v="2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5"/>
    <s v="VITJO"/>
    <x v="155"/>
    <n v="1"/>
    <n v="1"/>
    <n v="3"/>
    <n v="1"/>
    <n v="4"/>
    <n v="0"/>
    <n v="0"/>
    <n v="1"/>
    <n v="5990"/>
    <n v="1"/>
    <n v="1"/>
    <n v="37"/>
    <n v="0"/>
    <n v="0"/>
    <n v="1"/>
    <n v="98"/>
    <n v="1"/>
    <n v="157"/>
    <n v="0"/>
    <n v="0"/>
    <n v="1"/>
    <n v="909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5"/>
    <s v="VONWI"/>
    <x v="220"/>
    <n v="1"/>
    <n v="0"/>
    <n v="0"/>
    <n v="1"/>
    <n v="5"/>
    <n v="0"/>
    <n v="0"/>
    <n v="0"/>
    <n v="0"/>
    <n v="0"/>
    <n v="0"/>
    <n v="0"/>
    <n v="0"/>
    <n v="0"/>
    <n v="0"/>
    <n v="0"/>
    <n v="0"/>
    <n v="0"/>
    <n v="0"/>
    <n v="0"/>
    <n v="1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6"/>
    <s v="KLANA"/>
    <x v="120"/>
    <n v="280"/>
    <n v="265"/>
    <n v="6"/>
    <n v="280"/>
    <n v="8.2392857142857139"/>
    <n v="4"/>
    <n v="1.4285714285714285E-2"/>
    <n v="258"/>
    <n v="879"/>
    <n v="0.92142857142857137"/>
    <n v="161"/>
    <n v="20"/>
    <n v="71"/>
    <n v="29"/>
    <n v="9"/>
    <n v="191"/>
    <n v="9"/>
    <n v="38.333333333333336"/>
    <n v="268"/>
    <n v="75.160447761194035"/>
    <n v="9"/>
    <n v="425"/>
    <n v="270"/>
    <n v="93"/>
    <n v="0.9642857142857143"/>
    <n v="197"/>
    <n v="68"/>
    <n v="0.70357142857142863"/>
    <n v="7"/>
    <n v="0.77777777777777779"/>
    <n v="1"/>
    <n v="0.1111111111111111"/>
    <n v="30"/>
    <n v="0.1111111111111111"/>
    <n v="12"/>
    <n v="4.4444444444444446E-2"/>
    <n v="0"/>
    <n v="0"/>
    <n v="0"/>
    <n v="0"/>
    <n v="0"/>
    <n v="0"/>
    <n v="0"/>
    <n v="2.1374045801526718"/>
    <n v="131"/>
    <n v="1"/>
    <n v="45"/>
  </r>
  <r>
    <n v="2017"/>
    <x v="1"/>
    <x v="6"/>
    <s v="KANLOR"/>
    <x v="126"/>
    <n v="212"/>
    <n v="201"/>
    <n v="4"/>
    <n v="212"/>
    <n v="6.0235849056603774"/>
    <n v="0"/>
    <n v="0"/>
    <n v="193"/>
    <n v="634"/>
    <n v="0.910377358490566"/>
    <n v="143"/>
    <n v="19"/>
    <n v="58"/>
    <n v="36"/>
    <n v="7"/>
    <n v="164.14285714285714"/>
    <n v="7"/>
    <n v="16.571428571428573"/>
    <n v="201"/>
    <n v="105.7363184079602"/>
    <n v="5"/>
    <n v="219"/>
    <n v="203"/>
    <n v="114"/>
    <n v="0.95754716981132071"/>
    <n v="115"/>
    <n v="72"/>
    <n v="0.54245283018867929"/>
    <n v="4"/>
    <n v="0.8"/>
    <n v="1"/>
    <n v="0.2"/>
    <n v="38"/>
    <n v="0.18719211822660098"/>
    <n v="18"/>
    <n v="8.8669950738916259E-2"/>
    <n v="0"/>
    <n v="0"/>
    <n v="0"/>
    <n v="0"/>
    <n v="0"/>
    <n v="0"/>
    <n v="3"/>
    <n v="2.2795698924731185"/>
    <n v="92.999999999999986"/>
    <n v="3"/>
    <n v="23"/>
  </r>
  <r>
    <n v="2017"/>
    <x v="1"/>
    <x v="6"/>
    <s v="DIAVA"/>
    <x v="188"/>
    <n v="211"/>
    <n v="196"/>
    <n v="11"/>
    <n v="211"/>
    <n v="13.23222748815166"/>
    <n v="8"/>
    <n v="3.7914691943127965E-2"/>
    <n v="176"/>
    <n v="1713"/>
    <n v="0.83412322274881512"/>
    <n v="202"/>
    <n v="23"/>
    <n v="69"/>
    <n v="131"/>
    <n v="133"/>
    <n v="284.01503759398497"/>
    <n v="115"/>
    <n v="63.530434782608694"/>
    <n v="69"/>
    <n v="312.84057971014494"/>
    <n v="92"/>
    <n v="644"/>
    <n v="64"/>
    <n v="337"/>
    <n v="0.30331753554502372"/>
    <n v="4"/>
    <n v="468"/>
    <n v="1.8957345971563982E-2"/>
    <n v="59"/>
    <n v="0.64130434782608692"/>
    <n v="6"/>
    <n v="6.5217391304347824E-2"/>
    <n v="20"/>
    <n v="0.3125"/>
    <n v="17"/>
    <n v="0.265625"/>
    <n v="0"/>
    <n v="0"/>
    <n v="1"/>
    <n v="4.7393364928909956E-3"/>
    <n v="0"/>
    <n v="0"/>
    <n v="8"/>
    <n v="1.7731092436974789"/>
    <n v="119"/>
    <n v="25"/>
    <n v="53"/>
  </r>
  <r>
    <n v="2017"/>
    <x v="1"/>
    <x v="6"/>
    <s v="MEDADA"/>
    <x v="123"/>
    <n v="174"/>
    <n v="162"/>
    <n v="4"/>
    <n v="174"/>
    <n v="6.2068965517241379"/>
    <n v="0"/>
    <n v="0"/>
    <n v="174"/>
    <n v="121"/>
    <n v="1"/>
    <n v="109"/>
    <n v="21"/>
    <n v="36"/>
    <n v="30"/>
    <n v="8"/>
    <n v="171.75"/>
    <n v="6"/>
    <n v="4.833333333333333"/>
    <n v="164"/>
    <n v="112.33536585365853"/>
    <n v="8"/>
    <n v="424"/>
    <n v="166"/>
    <n v="127"/>
    <n v="0.95402298850574707"/>
    <n v="82"/>
    <n v="69"/>
    <n v="0.47126436781609193"/>
    <n v="6"/>
    <n v="0.75"/>
    <n v="3"/>
    <n v="0.375"/>
    <n v="30"/>
    <n v="0.18072289156626506"/>
    <n v="17"/>
    <n v="0.10240963855421686"/>
    <n v="0"/>
    <n v="0"/>
    <n v="1"/>
    <n v="5.7471264367816091E-3"/>
    <n v="0"/>
    <n v="0"/>
    <n v="21"/>
    <n v="1.5675675675675675"/>
    <n v="111"/>
    <n v="3"/>
    <n v="9"/>
  </r>
  <r>
    <n v="2017"/>
    <x v="1"/>
    <x v="6"/>
    <s v="PICIN"/>
    <x v="181"/>
    <n v="170"/>
    <n v="153"/>
    <n v="7"/>
    <n v="170"/>
    <n v="9.6941176470588228"/>
    <n v="0"/>
    <n v="0"/>
    <n v="170"/>
    <n v="272"/>
    <n v="1"/>
    <n v="118"/>
    <n v="27"/>
    <n v="55"/>
    <n v="47"/>
    <n v="4"/>
    <n v="203.75"/>
    <n v="4"/>
    <n v="109.25"/>
    <n v="163"/>
    <n v="128.31288343558282"/>
    <n v="4"/>
    <n v="298"/>
    <n v="165"/>
    <n v="147"/>
    <n v="0.97058823529411764"/>
    <n v="110"/>
    <n v="122"/>
    <n v="0.6470588235294118"/>
    <n v="1"/>
    <n v="0.25"/>
    <n v="2"/>
    <n v="0.5"/>
    <n v="19"/>
    <n v="0.11515151515151516"/>
    <n v="14"/>
    <n v="8.4848484848484854E-2"/>
    <n v="0"/>
    <n v="0"/>
    <n v="0"/>
    <n v="0"/>
    <n v="0"/>
    <n v="0"/>
    <n v="9"/>
    <n v="1.6666666666666667"/>
    <n v="102"/>
    <n v="0"/>
    <n v="0"/>
  </r>
  <r>
    <n v="2017"/>
    <x v="1"/>
    <x v="6"/>
    <s v="LEBD1"/>
    <x v="189"/>
    <n v="164"/>
    <n v="136"/>
    <n v="5"/>
    <n v="162"/>
    <n v="7.7716049382716053"/>
    <n v="0"/>
    <n v="0"/>
    <n v="146"/>
    <n v="1864"/>
    <n v="0.8902439024390244"/>
    <n v="158"/>
    <n v="17"/>
    <n v="33"/>
    <n v="95"/>
    <n v="99"/>
    <n v="187.52525252525251"/>
    <n v="82"/>
    <n v="54.743902439024389"/>
    <n v="62"/>
    <n v="174.83870967741936"/>
    <n v="73"/>
    <n v="467"/>
    <n v="60"/>
    <n v="217"/>
    <n v="0.36585365853658536"/>
    <n v="3"/>
    <n v="92"/>
    <n v="1.8292682926829267E-2"/>
    <n v="58"/>
    <n v="0.79452054794520544"/>
    <n v="7"/>
    <n v="9.5890410958904104E-2"/>
    <n v="25"/>
    <n v="0.41666666666666669"/>
    <n v="6"/>
    <n v="0.1"/>
    <n v="0"/>
    <n v="0"/>
    <n v="0"/>
    <n v="0"/>
    <n v="0"/>
    <n v="1"/>
    <n v="5"/>
    <n v="1.8222222222222222"/>
    <n v="90"/>
    <n v="59"/>
    <n v="62"/>
  </r>
  <r>
    <n v="2017"/>
    <x v="1"/>
    <x v="6"/>
    <s v="BABLI"/>
    <x v="133"/>
    <n v="159"/>
    <n v="147"/>
    <n v="5"/>
    <n v="159"/>
    <n v="7.1698113207547172"/>
    <n v="0"/>
    <n v="0"/>
    <n v="156"/>
    <n v="2860"/>
    <n v="0.98113207547169812"/>
    <n v="129"/>
    <n v="21"/>
    <n v="40"/>
    <n v="42"/>
    <n v="27"/>
    <n v="230.03703703703704"/>
    <n v="27"/>
    <n v="16.25925925925926"/>
    <n v="130"/>
    <n v="131.28461538461539"/>
    <n v="24"/>
    <n v="352"/>
    <n v="130"/>
    <n v="149"/>
    <n v="0.8176100628930818"/>
    <n v="55"/>
    <n v="84"/>
    <n v="0.34591194968553457"/>
    <n v="21"/>
    <n v="0.875"/>
    <n v="2"/>
    <n v="8.3333333333333329E-2"/>
    <n v="28"/>
    <n v="0.2153846153846154"/>
    <n v="14"/>
    <n v="0.1076923076923077"/>
    <n v="0"/>
    <n v="0"/>
    <n v="0"/>
    <n v="0"/>
    <n v="0"/>
    <n v="0"/>
    <n v="2"/>
    <n v="2.1486486486486487"/>
    <n v="74"/>
    <n v="5"/>
    <n v="190"/>
  </r>
  <r>
    <n v="2017"/>
    <x v="1"/>
    <x v="6"/>
    <s v="WALAY"/>
    <x v="125"/>
    <n v="151"/>
    <n v="138"/>
    <n v="6"/>
    <n v="151"/>
    <n v="8.9006622516556284"/>
    <n v="0"/>
    <n v="0"/>
    <n v="138"/>
    <n v="1862"/>
    <n v="0.91390728476821192"/>
    <n v="142"/>
    <n v="18"/>
    <n v="49"/>
    <n v="81"/>
    <n v="79"/>
    <n v="208.68354430379748"/>
    <n v="62"/>
    <n v="30.43548387096774"/>
    <n v="69"/>
    <n v="192.01449275362319"/>
    <n v="56"/>
    <n v="520"/>
    <n v="66"/>
    <n v="215"/>
    <n v="0.4370860927152318"/>
    <n v="6"/>
    <n v="99"/>
    <n v="3.9735099337748346E-2"/>
    <n v="29"/>
    <n v="0.5178571428571429"/>
    <n v="3"/>
    <n v="5.3571428571428568E-2"/>
    <n v="19"/>
    <n v="0.2878787878787879"/>
    <n v="9"/>
    <n v="0.13636363636363635"/>
    <n v="0"/>
    <n v="0"/>
    <n v="0"/>
    <n v="0"/>
    <n v="0"/>
    <n v="0"/>
    <n v="2"/>
    <n v="1.6777777777777778"/>
    <n v="90"/>
    <n v="51"/>
    <n v="39"/>
  </r>
  <r>
    <n v="2017"/>
    <x v="1"/>
    <x v="6"/>
    <s v="AMNSI"/>
    <x v="187"/>
    <n v="148"/>
    <n v="142"/>
    <n v="9"/>
    <n v="148"/>
    <n v="10.831081081081081"/>
    <n v="0"/>
    <n v="0"/>
    <n v="141"/>
    <n v="2013"/>
    <n v="0.95270270270270274"/>
    <n v="143"/>
    <n v="21"/>
    <n v="46"/>
    <n v="81"/>
    <n v="98"/>
    <n v="220.38775510204081"/>
    <n v="75"/>
    <n v="31.84"/>
    <n v="49"/>
    <n v="254.51020408163265"/>
    <n v="79"/>
    <n v="548"/>
    <n v="47"/>
    <n v="262"/>
    <n v="0.31756756756756754"/>
    <n v="0"/>
    <n v="0"/>
    <n v="0"/>
    <n v="56"/>
    <n v="0.70886075949367089"/>
    <n v="12"/>
    <n v="0.15189873417721519"/>
    <n v="17"/>
    <n v="0.36170212765957449"/>
    <n v="8"/>
    <n v="0.1702127659574468"/>
    <n v="0"/>
    <n v="0"/>
    <n v="1"/>
    <n v="6.7567567567567571E-3"/>
    <n v="0"/>
    <n v="0"/>
    <n v="4"/>
    <n v="1.1935483870967742"/>
    <n v="124"/>
    <n v="16"/>
    <n v="76"/>
  </r>
  <r>
    <n v="2017"/>
    <x v="1"/>
    <x v="6"/>
    <s v="KUETO"/>
    <x v="182"/>
    <n v="142"/>
    <n v="131"/>
    <n v="7"/>
    <n v="142"/>
    <n v="9.71830985915493"/>
    <n v="0"/>
    <n v="0"/>
    <n v="124"/>
    <n v="448"/>
    <n v="0.87323943661971826"/>
    <n v="109"/>
    <n v="16"/>
    <n v="39"/>
    <n v="33"/>
    <n v="10"/>
    <n v="271.8"/>
    <n v="10"/>
    <n v="65.2"/>
    <n v="127"/>
    <n v="139.13385826771653"/>
    <n v="9"/>
    <n v="437"/>
    <n v="131"/>
    <n v="152"/>
    <n v="0.92253521126760563"/>
    <n v="68"/>
    <n v="89"/>
    <n v="0.47887323943661969"/>
    <n v="5"/>
    <n v="0.55555555555555558"/>
    <n v="3"/>
    <n v="0.33333333333333331"/>
    <n v="27"/>
    <n v="0.20610687022900764"/>
    <n v="15"/>
    <n v="0.11450381679389313"/>
    <n v="0"/>
    <n v="0"/>
    <n v="0"/>
    <n v="0"/>
    <n v="0"/>
    <n v="0"/>
    <n v="2"/>
    <n v="2.1515151515151514"/>
    <n v="66"/>
    <n v="3"/>
    <n v="53"/>
  </r>
  <r>
    <n v="2017"/>
    <x v="1"/>
    <x v="6"/>
    <s v="MACTR"/>
    <x v="185"/>
    <n v="139"/>
    <n v="128"/>
    <n v="8"/>
    <n v="139"/>
    <n v="10.194244604316546"/>
    <n v="2"/>
    <n v="1.4388489208633094E-2"/>
    <n v="122"/>
    <n v="2139"/>
    <n v="0.87769784172661869"/>
    <n v="126"/>
    <n v="13"/>
    <n v="32"/>
    <n v="112"/>
    <n v="72"/>
    <n v="204.73611111111111"/>
    <n v="59"/>
    <n v="32.135593220338983"/>
    <n v="59"/>
    <n v="195.45762711864407"/>
    <n v="55"/>
    <n v="518"/>
    <n v="62"/>
    <n v="232"/>
    <n v="0.4460431654676259"/>
    <n v="10"/>
    <n v="110"/>
    <n v="7.1942446043165464E-2"/>
    <n v="40"/>
    <n v="0.72727272727272729"/>
    <n v="13"/>
    <n v="0.23636363636363636"/>
    <n v="27"/>
    <n v="0.43548387096774194"/>
    <n v="7"/>
    <n v="0.11290322580645161"/>
    <n v="0"/>
    <n v="0"/>
    <n v="0"/>
    <n v="0"/>
    <n v="0"/>
    <n v="0"/>
    <n v="2"/>
    <n v="1.6162790697674418"/>
    <n v="86"/>
    <n v="12"/>
    <n v="58"/>
  </r>
  <r>
    <n v="2017"/>
    <x v="1"/>
    <x v="6"/>
    <s v="&lt;NONE&gt;"/>
    <x v="33"/>
    <n v="135"/>
    <n v="96"/>
    <n v="10"/>
    <n v="115"/>
    <n v="11.904347826086957"/>
    <n v="0"/>
    <n v="0"/>
    <n v="65"/>
    <n v="6"/>
    <n v="0.48148148148148145"/>
    <n v="15"/>
    <n v="19"/>
    <n v="0"/>
    <n v="0"/>
    <n v="0"/>
    <n v="0"/>
    <n v="0"/>
    <n v="0"/>
    <n v="20"/>
    <n v="168.7"/>
    <n v="0"/>
    <n v="0"/>
    <n v="97"/>
    <n v="171"/>
    <n v="0.71851851851851856"/>
    <n v="17"/>
    <n v="119"/>
    <n v="0.12592592592592591"/>
    <n v="0"/>
    <n v="0"/>
    <n v="0"/>
    <n v="0"/>
    <n v="6"/>
    <n v="6.1855670103092786E-2"/>
    <n v="7"/>
    <n v="7.2164948453608241E-2"/>
    <n v="0"/>
    <n v="0"/>
    <n v="0"/>
    <n v="0"/>
    <n v="0"/>
    <n v="4"/>
    <n v="84"/>
    <n v="1.2272727272727273"/>
    <n v="110"/>
    <n v="0"/>
    <n v="0"/>
  </r>
  <r>
    <n v="2017"/>
    <x v="1"/>
    <x v="6"/>
    <s v="FUDAN"/>
    <x v="124"/>
    <n v="134"/>
    <n v="128"/>
    <n v="5"/>
    <n v="134"/>
    <n v="7.3358208955223878"/>
    <n v="0"/>
    <n v="0"/>
    <n v="117"/>
    <n v="1573"/>
    <n v="0.87313432835820892"/>
    <n v="105"/>
    <n v="17"/>
    <n v="23"/>
    <n v="59"/>
    <n v="10"/>
    <n v="217.1"/>
    <n v="10"/>
    <n v="160.4"/>
    <n v="124"/>
    <n v="102.16129032258064"/>
    <n v="9"/>
    <n v="334"/>
    <n v="124"/>
    <n v="123"/>
    <n v="0.92537313432835822"/>
    <n v="51"/>
    <n v="81"/>
    <n v="0.38059701492537312"/>
    <n v="4"/>
    <n v="0.44444444444444442"/>
    <n v="3"/>
    <n v="0.33333333333333331"/>
    <n v="30"/>
    <n v="0.24193548387096775"/>
    <n v="12"/>
    <n v="9.6774193548387094E-2"/>
    <n v="0"/>
    <n v="0"/>
    <n v="0"/>
    <n v="0"/>
    <n v="0"/>
    <n v="0"/>
    <n v="0"/>
    <n v="1.8873239436619718"/>
    <n v="71"/>
    <n v="1"/>
    <n v="44"/>
  </r>
  <r>
    <n v="2017"/>
    <x v="1"/>
    <x v="6"/>
    <s v="DUBLA"/>
    <x v="183"/>
    <n v="132"/>
    <n v="118"/>
    <n v="6"/>
    <n v="132"/>
    <n v="8.6287878787878789"/>
    <n v="4"/>
    <n v="3.0303030303030304E-2"/>
    <n v="113"/>
    <n v="1808"/>
    <n v="0.85606060606060608"/>
    <n v="99"/>
    <n v="17"/>
    <n v="36"/>
    <n v="78"/>
    <n v="66"/>
    <n v="141.28787878787878"/>
    <n v="62"/>
    <n v="63.806451612903224"/>
    <n v="60"/>
    <n v="100.91666666666667"/>
    <n v="44"/>
    <n v="421"/>
    <n v="61"/>
    <n v="136"/>
    <n v="0.4621212121212121"/>
    <n v="26"/>
    <n v="49"/>
    <n v="0.19696969696969696"/>
    <n v="29"/>
    <n v="0.65909090909090906"/>
    <n v="9"/>
    <n v="0.20454545454545456"/>
    <n v="16"/>
    <n v="0.26229508196721313"/>
    <n v="4"/>
    <n v="6.5573770491803282E-2"/>
    <n v="0"/>
    <n v="0"/>
    <n v="0"/>
    <n v="0"/>
    <n v="0"/>
    <n v="0"/>
    <n v="4"/>
    <n v="1.5172413793103448"/>
    <n v="87"/>
    <n v="12"/>
    <n v="25"/>
  </r>
  <r>
    <n v="2017"/>
    <x v="1"/>
    <x v="6"/>
    <s v="WILSC"/>
    <x v="131"/>
    <n v="128"/>
    <n v="113"/>
    <n v="5"/>
    <n v="128"/>
    <n v="7.4453125"/>
    <n v="0"/>
    <n v="0"/>
    <n v="103"/>
    <n v="1942"/>
    <n v="0.8046875"/>
    <n v="73"/>
    <n v="16"/>
    <n v="15"/>
    <n v="73"/>
    <n v="43"/>
    <n v="180.69767441860466"/>
    <n v="40"/>
    <n v="39.049999999999997"/>
    <n v="71"/>
    <n v="115.7605633802817"/>
    <n v="33"/>
    <n v="491"/>
    <n v="74"/>
    <n v="127"/>
    <n v="0.578125"/>
    <n v="42"/>
    <n v="62"/>
    <n v="0.328125"/>
    <n v="23"/>
    <n v="0.69696969696969702"/>
    <n v="1"/>
    <n v="3.0303030303030304E-2"/>
    <n v="11"/>
    <n v="0.14864864864864866"/>
    <n v="0"/>
    <n v="0"/>
    <n v="0"/>
    <n v="0"/>
    <n v="0"/>
    <n v="0"/>
    <n v="0"/>
    <n v="1"/>
    <n v="3"/>
    <n v="1.4712643678160919"/>
    <n v="87"/>
    <n v="17"/>
    <n v="32"/>
  </r>
  <r>
    <n v="2017"/>
    <x v="1"/>
    <x v="6"/>
    <s v="CRUED"/>
    <x v="190"/>
    <n v="121"/>
    <n v="112"/>
    <n v="9"/>
    <n v="121"/>
    <n v="11.62809917355372"/>
    <n v="2"/>
    <n v="1.6528925619834711E-2"/>
    <n v="101"/>
    <n v="2698"/>
    <n v="0.83471074380165289"/>
    <n v="113"/>
    <n v="23"/>
    <n v="37"/>
    <n v="124"/>
    <n v="54"/>
    <n v="261.37037037037038"/>
    <n v="47"/>
    <n v="70.361702127659569"/>
    <n v="65"/>
    <n v="233.01538461538462"/>
    <n v="40"/>
    <n v="673"/>
    <n v="62"/>
    <n v="256"/>
    <n v="0.51239669421487599"/>
    <n v="3"/>
    <n v="179"/>
    <n v="2.4793388429752067E-2"/>
    <n v="36"/>
    <n v="0.9"/>
    <n v="3"/>
    <n v="7.4999999999999997E-2"/>
    <n v="29"/>
    <n v="0.46774193548387094"/>
    <n v="8"/>
    <n v="0.12903225806451613"/>
    <n v="0"/>
    <n v="0"/>
    <n v="1"/>
    <n v="8.2644628099173556E-3"/>
    <n v="0"/>
    <n v="0"/>
    <n v="6"/>
    <n v="1.5921052631578947"/>
    <n v="76"/>
    <n v="18"/>
    <n v="160"/>
  </r>
  <r>
    <n v="2017"/>
    <x v="1"/>
    <x v="6"/>
    <s v="WEBAM"/>
    <x v="195"/>
    <n v="116"/>
    <n v="111"/>
    <n v="8"/>
    <n v="116"/>
    <n v="9.818965517241379"/>
    <n v="0"/>
    <n v="0"/>
    <n v="103"/>
    <n v="1848"/>
    <n v="0.88793103448275867"/>
    <n v="113"/>
    <n v="21"/>
    <n v="39"/>
    <n v="75"/>
    <n v="68"/>
    <n v="238.54411764705881"/>
    <n v="65"/>
    <n v="29.384615384615383"/>
    <n v="45"/>
    <n v="243.0888888888889"/>
    <n v="55"/>
    <n v="532"/>
    <n v="46"/>
    <n v="270"/>
    <n v="0.39655172413793105"/>
    <n v="3"/>
    <n v="182"/>
    <n v="2.5862068965517241E-2"/>
    <n v="24"/>
    <n v="0.43636363636363634"/>
    <n v="7"/>
    <n v="0.12727272727272726"/>
    <n v="15"/>
    <n v="0.32608695652173914"/>
    <n v="6"/>
    <n v="0.13043478260869565"/>
    <n v="0"/>
    <n v="0"/>
    <n v="0"/>
    <n v="0"/>
    <n v="0"/>
    <n v="0"/>
    <n v="3"/>
    <n v="1.2210526315789474"/>
    <n v="95"/>
    <n v="13"/>
    <n v="93"/>
  </r>
  <r>
    <n v="2017"/>
    <x v="1"/>
    <x v="6"/>
    <s v="GANLA"/>
    <x v="186"/>
    <n v="115"/>
    <n v="104"/>
    <n v="8"/>
    <n v="114"/>
    <n v="9.8596491228070171"/>
    <n v="0"/>
    <n v="0"/>
    <n v="94"/>
    <n v="1953"/>
    <n v="0.81739130434782614"/>
    <n v="107"/>
    <n v="22"/>
    <n v="29"/>
    <n v="104"/>
    <n v="55"/>
    <n v="168.16363636363636"/>
    <n v="48"/>
    <n v="51.895833333333336"/>
    <n v="57"/>
    <n v="215.98245614035088"/>
    <n v="38"/>
    <n v="486"/>
    <n v="56"/>
    <n v="247"/>
    <n v="0.48695652173913045"/>
    <n v="4"/>
    <n v="50"/>
    <n v="3.4782608695652174E-2"/>
    <n v="22"/>
    <n v="0.57894736842105265"/>
    <n v="3"/>
    <n v="7.8947368421052627E-2"/>
    <n v="21"/>
    <n v="0.375"/>
    <n v="8"/>
    <n v="0.14285714285714285"/>
    <n v="0"/>
    <n v="0"/>
    <n v="0"/>
    <n v="0"/>
    <n v="0"/>
    <n v="1"/>
    <n v="3"/>
    <n v="1.4935064935064934"/>
    <n v="77"/>
    <n v="6"/>
    <n v="206"/>
  </r>
  <r>
    <n v="2017"/>
    <x v="1"/>
    <x v="6"/>
    <s v="NIMMA"/>
    <x v="122"/>
    <n v="105"/>
    <n v="101"/>
    <n v="6"/>
    <n v="105"/>
    <n v="7.8380952380952378"/>
    <n v="0"/>
    <n v="0"/>
    <n v="93"/>
    <n v="1431"/>
    <n v="0.88571428571428568"/>
    <n v="87"/>
    <n v="17"/>
    <n v="43"/>
    <n v="53"/>
    <n v="12"/>
    <n v="263.66666666666669"/>
    <n v="13"/>
    <n v="11.307692307692308"/>
    <n v="91"/>
    <n v="146.62637362637363"/>
    <n v="9"/>
    <n v="474"/>
    <n v="91"/>
    <n v="166"/>
    <n v="0.8666666666666667"/>
    <n v="33"/>
    <n v="84"/>
    <n v="0.31428571428571428"/>
    <n v="7"/>
    <n v="0.77777777777777779"/>
    <n v="2"/>
    <n v="0.22222222222222221"/>
    <n v="22"/>
    <n v="0.24175824175824176"/>
    <n v="10"/>
    <n v="0.10989010989010989"/>
    <n v="0"/>
    <n v="0"/>
    <n v="0"/>
    <n v="0"/>
    <n v="0"/>
    <n v="0"/>
    <n v="2"/>
    <n v="1.875"/>
    <n v="56"/>
    <n v="8"/>
    <n v="144"/>
  </r>
  <r>
    <n v="2017"/>
    <x v="1"/>
    <x v="6"/>
    <s v="WAXJE"/>
    <x v="171"/>
    <n v="104"/>
    <n v="101"/>
    <n v="5"/>
    <n v="104"/>
    <n v="8.2788461538461533"/>
    <n v="0"/>
    <n v="0"/>
    <n v="86"/>
    <n v="572"/>
    <n v="0.82692307692307687"/>
    <n v="32"/>
    <n v="31"/>
    <n v="5"/>
    <n v="17"/>
    <n v="4"/>
    <n v="350.25"/>
    <n v="3"/>
    <n v="27"/>
    <n v="70"/>
    <n v="84.714285714285708"/>
    <n v="1"/>
    <n v="586"/>
    <n v="86"/>
    <n v="150"/>
    <n v="0.82692307692307687"/>
    <n v="45"/>
    <n v="62"/>
    <n v="0.43269230769230771"/>
    <n v="1"/>
    <n v="1"/>
    <n v="1"/>
    <n v="1"/>
    <n v="10"/>
    <n v="0.11627906976744186"/>
    <n v="8"/>
    <n v="9.3023255813953487E-2"/>
    <n v="0"/>
    <n v="0"/>
    <n v="0"/>
    <n v="0"/>
    <n v="1"/>
    <n v="1"/>
    <n v="14"/>
    <n v="2.3636363636363638"/>
    <n v="44"/>
    <n v="0"/>
    <n v="0"/>
  </r>
  <r>
    <n v="2017"/>
    <x v="1"/>
    <x v="6"/>
    <s v="ROSJA"/>
    <x v="184"/>
    <n v="103"/>
    <n v="93"/>
    <n v="9"/>
    <n v="102"/>
    <n v="10.911764705882353"/>
    <n v="2"/>
    <n v="1.9607843137254902E-2"/>
    <n v="100"/>
    <n v="1899"/>
    <n v="0.970873786407767"/>
    <n v="96"/>
    <n v="24"/>
    <n v="35"/>
    <n v="135"/>
    <n v="48"/>
    <n v="208.6875"/>
    <n v="42"/>
    <n v="52.071428571428569"/>
    <n v="53"/>
    <n v="278.90566037735852"/>
    <n v="38"/>
    <n v="528"/>
    <n v="50"/>
    <n v="305"/>
    <n v="0.4854368932038835"/>
    <n v="1"/>
    <n v="140"/>
    <n v="9.7087378640776691E-3"/>
    <n v="21"/>
    <n v="0.55263157894736847"/>
    <n v="3"/>
    <n v="7.8947368421052627E-2"/>
    <n v="20"/>
    <n v="0.4"/>
    <n v="4"/>
    <n v="0.08"/>
    <n v="0"/>
    <n v="0"/>
    <n v="0"/>
    <n v="0"/>
    <n v="0"/>
    <n v="0"/>
    <n v="1"/>
    <n v="1.6349206349206349"/>
    <n v="63"/>
    <n v="10"/>
    <n v="77"/>
  </r>
  <r>
    <n v="2017"/>
    <x v="1"/>
    <x v="6"/>
    <s v="KRANI"/>
    <x v="211"/>
    <n v="101"/>
    <n v="91"/>
    <n v="6"/>
    <n v="101"/>
    <n v="7.9306930693069306"/>
    <n v="2"/>
    <n v="1.9801980198019802E-2"/>
    <n v="93"/>
    <n v="1175"/>
    <n v="0.92079207920792083"/>
    <n v="98"/>
    <n v="21"/>
    <n v="22"/>
    <n v="98"/>
    <n v="50"/>
    <n v="201.3"/>
    <n v="26"/>
    <n v="29.807692307692307"/>
    <n v="50"/>
    <n v="255.76"/>
    <n v="40"/>
    <n v="619"/>
    <n v="50"/>
    <n v="265"/>
    <n v="0.49504950495049505"/>
    <n v="0"/>
    <n v="0"/>
    <n v="0"/>
    <n v="24"/>
    <n v="0.6"/>
    <n v="1"/>
    <n v="2.5000000000000001E-2"/>
    <n v="26"/>
    <n v="0.52"/>
    <n v="5"/>
    <n v="0.1"/>
    <n v="0"/>
    <n v="0"/>
    <n v="0"/>
    <n v="0"/>
    <n v="0"/>
    <n v="0"/>
    <n v="2"/>
    <n v="1.3289473684210527"/>
    <n v="76"/>
    <n v="3"/>
    <n v="180"/>
  </r>
  <r>
    <n v="2017"/>
    <x v="1"/>
    <x v="6"/>
    <s v="MACRE"/>
    <x v="192"/>
    <n v="101"/>
    <n v="90"/>
    <n v="8"/>
    <n v="101"/>
    <n v="10.990099009900991"/>
    <n v="2"/>
    <n v="1.9801980198019802E-2"/>
    <n v="89"/>
    <n v="1899"/>
    <n v="0.88118811881188119"/>
    <n v="93"/>
    <n v="20"/>
    <n v="29"/>
    <n v="89"/>
    <n v="53"/>
    <n v="201.32075471698113"/>
    <n v="51"/>
    <n v="50.96078431372549"/>
    <n v="46"/>
    <n v="208.58695652173913"/>
    <n v="39"/>
    <n v="499"/>
    <n v="47"/>
    <n v="253"/>
    <n v="0.46534653465346537"/>
    <n v="3"/>
    <n v="103"/>
    <n v="2.9702970297029702E-2"/>
    <n v="24"/>
    <n v="0.61538461538461542"/>
    <n v="4"/>
    <n v="0.10256410256410256"/>
    <n v="15"/>
    <n v="0.31914893617021278"/>
    <n v="5"/>
    <n v="0.10638297872340426"/>
    <n v="0"/>
    <n v="0"/>
    <n v="0"/>
    <n v="0"/>
    <n v="0"/>
    <n v="0"/>
    <n v="2"/>
    <n v="1.5074626865671641"/>
    <n v="67"/>
    <n v="20"/>
    <n v="92"/>
  </r>
  <r>
    <n v="2017"/>
    <x v="1"/>
    <x v="6"/>
    <s v="ROKAB"/>
    <x v="193"/>
    <n v="91"/>
    <n v="84"/>
    <n v="7"/>
    <n v="91"/>
    <n v="8.8571428571428577"/>
    <n v="6"/>
    <n v="6.5934065934065936E-2"/>
    <n v="84"/>
    <n v="1895"/>
    <n v="0.92307692307692313"/>
    <n v="87"/>
    <n v="16"/>
    <n v="29"/>
    <n v="146"/>
    <n v="55"/>
    <n v="227.74545454545455"/>
    <n v="54"/>
    <n v="16.351851851851851"/>
    <n v="35"/>
    <n v="251.14285714285714"/>
    <n v="47"/>
    <n v="479"/>
    <n v="34"/>
    <n v="259"/>
    <n v="0.37362637362637363"/>
    <n v="0"/>
    <n v="0"/>
    <n v="0"/>
    <n v="27"/>
    <n v="0.57446808510638303"/>
    <n v="4"/>
    <n v="8.5106382978723402E-2"/>
    <n v="13"/>
    <n v="0.38235294117647056"/>
    <n v="9"/>
    <n v="0.26470588235294118"/>
    <n v="0"/>
    <n v="0"/>
    <n v="2"/>
    <n v="2.197802197802198E-2"/>
    <n v="0"/>
    <n v="0"/>
    <n v="2"/>
    <n v="1.338235294117647"/>
    <n v="68"/>
    <n v="21"/>
    <n v="21"/>
  </r>
  <r>
    <n v="2017"/>
    <x v="1"/>
    <x v="6"/>
    <s v="GADCH"/>
    <x v="130"/>
    <n v="84"/>
    <n v="75"/>
    <n v="5"/>
    <n v="84"/>
    <n v="7.5"/>
    <n v="0"/>
    <n v="0"/>
    <n v="70"/>
    <n v="2156"/>
    <n v="0.83333333333333337"/>
    <n v="78"/>
    <n v="16"/>
    <n v="27"/>
    <n v="78"/>
    <n v="53"/>
    <n v="158.52830188679246"/>
    <n v="49"/>
    <n v="12.918367346938776"/>
    <n v="30"/>
    <n v="178.73333333333332"/>
    <n v="45"/>
    <n v="552"/>
    <n v="27"/>
    <n v="197"/>
    <n v="0.32142857142857145"/>
    <n v="6"/>
    <n v="63"/>
    <n v="7.1428571428571425E-2"/>
    <n v="29"/>
    <n v="0.64444444444444449"/>
    <n v="5"/>
    <n v="0.1111111111111111"/>
    <n v="12"/>
    <n v="0.44444444444444442"/>
    <n v="2"/>
    <n v="7.407407407407407E-2"/>
    <n v="1"/>
    <n v="1.1904761904761904E-2"/>
    <n v="0"/>
    <n v="0"/>
    <n v="0"/>
    <n v="0"/>
    <n v="2"/>
    <n v="1.4482758620689655"/>
    <n v="58"/>
    <n v="22"/>
    <n v="49"/>
  </r>
  <r>
    <n v="2017"/>
    <x v="1"/>
    <x v="6"/>
    <s v="NAGJA"/>
    <x v="246"/>
    <n v="84"/>
    <n v="81"/>
    <n v="7"/>
    <n v="84"/>
    <n v="8.5357142857142865"/>
    <n v="0"/>
    <n v="0"/>
    <n v="84"/>
    <n v="410"/>
    <n v="1"/>
    <n v="45"/>
    <n v="12"/>
    <n v="6"/>
    <n v="17"/>
    <n v="3"/>
    <n v="194.66666666666666"/>
    <n v="3"/>
    <n v="6.666666666666667"/>
    <n v="81"/>
    <n v="58.049382716049379"/>
    <n v="2"/>
    <n v="648"/>
    <n v="81"/>
    <n v="74"/>
    <n v="0.9642857142857143"/>
    <n v="56"/>
    <n v="53"/>
    <n v="0.66666666666666663"/>
    <n v="1"/>
    <n v="0.5"/>
    <n v="0"/>
    <n v="0"/>
    <n v="6"/>
    <n v="7.407407407407407E-2"/>
    <n v="7"/>
    <n v="8.6419753086419748E-2"/>
    <n v="0"/>
    <n v="0"/>
    <n v="1"/>
    <n v="1.1904761904761904E-2"/>
    <n v="0"/>
    <n v="0"/>
    <n v="1"/>
    <n v="2.7096774193548385"/>
    <n v="31.000000000000004"/>
    <n v="1"/>
    <n v="23"/>
  </r>
  <r>
    <n v="2017"/>
    <x v="1"/>
    <x v="6"/>
    <s v="RUBJO"/>
    <x v="194"/>
    <n v="69"/>
    <n v="65"/>
    <n v="7"/>
    <n v="68"/>
    <n v="9.014705882352942"/>
    <n v="4"/>
    <n v="5.8823529411764705E-2"/>
    <n v="62"/>
    <n v="1799"/>
    <n v="0.89855072463768115"/>
    <n v="65"/>
    <n v="17"/>
    <n v="20"/>
    <n v="95"/>
    <n v="43"/>
    <n v="174.65116279069767"/>
    <n v="36"/>
    <n v="59.861111111111114"/>
    <n v="26"/>
    <n v="196.38461538461539"/>
    <n v="34"/>
    <n v="424"/>
    <n v="26"/>
    <n v="242"/>
    <n v="0.37681159420289856"/>
    <n v="1"/>
    <n v="86"/>
    <n v="1.4492753623188406E-2"/>
    <n v="24"/>
    <n v="0.70588235294117652"/>
    <n v="2"/>
    <n v="5.8823529411764705E-2"/>
    <n v="10"/>
    <n v="0.38461538461538464"/>
    <n v="5"/>
    <n v="0.19230769230769232"/>
    <n v="1"/>
    <n v="1.4492753623188406E-2"/>
    <n v="0"/>
    <n v="0"/>
    <n v="0"/>
    <n v="0"/>
    <n v="4"/>
    <n v="1.5"/>
    <n v="46"/>
    <n v="16"/>
    <n v="21"/>
  </r>
  <r>
    <n v="2017"/>
    <x v="1"/>
    <x v="6"/>
    <s v="CHAMA2"/>
    <x v="115"/>
    <n v="67"/>
    <n v="59"/>
    <n v="6"/>
    <n v="67"/>
    <n v="8.1194029850746272"/>
    <n v="0"/>
    <n v="0"/>
    <n v="53"/>
    <n v="2378"/>
    <n v="0.79104477611940294"/>
    <n v="62"/>
    <n v="18"/>
    <n v="19"/>
    <n v="179"/>
    <n v="33"/>
    <n v="188.18181818181819"/>
    <n v="31"/>
    <n v="74.483870967741936"/>
    <n v="28"/>
    <n v="265.21428571428572"/>
    <n v="27"/>
    <n v="481"/>
    <n v="29"/>
    <n v="270"/>
    <n v="0.43283582089552236"/>
    <n v="2"/>
    <n v="164"/>
    <n v="2.9850746268656716E-2"/>
    <n v="14"/>
    <n v="0.51851851851851849"/>
    <n v="1"/>
    <n v="3.7037037037037035E-2"/>
    <n v="17"/>
    <n v="0.58620689655172409"/>
    <n v="4"/>
    <n v="0.13793103448275862"/>
    <n v="0"/>
    <n v="0"/>
    <n v="0"/>
    <n v="0"/>
    <n v="0"/>
    <n v="0"/>
    <n v="1"/>
    <n v="1.675"/>
    <n v="40"/>
    <n v="13"/>
    <n v="64"/>
  </r>
  <r>
    <n v="2017"/>
    <x v="1"/>
    <x v="6"/>
    <s v="AMIKE"/>
    <x v="128"/>
    <n v="65"/>
    <n v="61"/>
    <n v="9"/>
    <n v="65"/>
    <n v="10.876923076923077"/>
    <n v="0"/>
    <n v="0"/>
    <n v="59"/>
    <n v="2988"/>
    <n v="0.90769230769230769"/>
    <n v="64"/>
    <n v="23"/>
    <n v="16"/>
    <n v="173"/>
    <n v="38"/>
    <n v="285.31578947368422"/>
    <n v="34"/>
    <n v="52.705882352941174"/>
    <n v="26"/>
    <n v="323.07692307692309"/>
    <n v="23"/>
    <n v="764"/>
    <n v="25"/>
    <n v="318"/>
    <n v="0.38461538461538464"/>
    <n v="2"/>
    <n v="132"/>
    <n v="3.0769230769230771E-2"/>
    <n v="23"/>
    <n v="1"/>
    <n v="1"/>
    <n v="4.3478260869565216E-2"/>
    <n v="10"/>
    <n v="0.4"/>
    <n v="3"/>
    <n v="0.12"/>
    <n v="0"/>
    <n v="0"/>
    <n v="0"/>
    <n v="0"/>
    <n v="0"/>
    <n v="0"/>
    <n v="1"/>
    <n v="1.7105263157894737"/>
    <n v="38"/>
    <n v="14"/>
    <n v="112"/>
  </r>
  <r>
    <n v="2017"/>
    <x v="1"/>
    <x v="6"/>
    <s v="MARD1"/>
    <x v="31"/>
    <n v="58"/>
    <n v="56"/>
    <n v="8"/>
    <n v="58"/>
    <n v="10.120689655172415"/>
    <n v="0"/>
    <n v="0"/>
    <n v="56"/>
    <n v="1938"/>
    <n v="0.96551724137931039"/>
    <n v="57"/>
    <n v="29"/>
    <n v="21"/>
    <n v="77"/>
    <n v="31"/>
    <n v="174.19354838709677"/>
    <n v="28"/>
    <n v="29.071428571428573"/>
    <n v="27"/>
    <n v="241.18518518518519"/>
    <n v="28"/>
    <n v="556"/>
    <n v="26"/>
    <n v="271"/>
    <n v="0.44827586206896552"/>
    <n v="1"/>
    <n v="133"/>
    <n v="1.7241379310344827E-2"/>
    <n v="9"/>
    <n v="0.32142857142857145"/>
    <n v="4"/>
    <n v="0.14285714285714285"/>
    <n v="13"/>
    <n v="0.5"/>
    <n v="2"/>
    <n v="7.6923076923076927E-2"/>
    <n v="0"/>
    <n v="0"/>
    <n v="0"/>
    <n v="0"/>
    <n v="0"/>
    <n v="0"/>
    <n v="0"/>
    <n v="1.45"/>
    <n v="40"/>
    <n v="14"/>
    <n v="49"/>
  </r>
  <r>
    <n v="2017"/>
    <x v="1"/>
    <x v="6"/>
    <s v="ADAGU"/>
    <x v="202"/>
    <n v="55"/>
    <n v="49"/>
    <n v="12"/>
    <n v="55"/>
    <n v="13.272727272727273"/>
    <n v="0"/>
    <n v="0"/>
    <n v="46"/>
    <n v="663"/>
    <n v="0.83636363636363631"/>
    <n v="53"/>
    <n v="26"/>
    <n v="15"/>
    <n v="79"/>
    <n v="20"/>
    <n v="175.05"/>
    <n v="16"/>
    <n v="13.5"/>
    <n v="34"/>
    <n v="270.35294117647061"/>
    <n v="10"/>
    <n v="284"/>
    <n v="33"/>
    <n v="273"/>
    <n v="0.6"/>
    <n v="0"/>
    <n v="0"/>
    <n v="0"/>
    <n v="10"/>
    <n v="1"/>
    <n v="2"/>
    <n v="0.2"/>
    <n v="13"/>
    <n v="0.39393939393939392"/>
    <n v="4"/>
    <n v="0.12121212121212122"/>
    <n v="0"/>
    <n v="0"/>
    <n v="0"/>
    <n v="0"/>
    <n v="0"/>
    <n v="0"/>
    <n v="3"/>
    <n v="1.896551724137931"/>
    <n v="29"/>
    <n v="1"/>
    <n v="13"/>
  </r>
  <r>
    <n v="2017"/>
    <x v="1"/>
    <x v="6"/>
    <s v="BANPU"/>
    <x v="167"/>
    <n v="54"/>
    <n v="50"/>
    <n v="7"/>
    <n v="54"/>
    <n v="8.9629629629629637"/>
    <n v="0"/>
    <n v="0"/>
    <n v="48"/>
    <n v="1645"/>
    <n v="0.88888888888888884"/>
    <n v="41"/>
    <n v="14"/>
    <n v="10"/>
    <n v="76"/>
    <n v="25"/>
    <n v="185.44"/>
    <n v="20"/>
    <n v="84.2"/>
    <n v="20"/>
    <n v="135.25"/>
    <n v="15"/>
    <n v="378"/>
    <n v="26"/>
    <n v="168"/>
    <n v="0.48148148148148145"/>
    <n v="4"/>
    <n v="44"/>
    <n v="7.407407407407407E-2"/>
    <n v="8"/>
    <n v="0.53333333333333333"/>
    <n v="1"/>
    <n v="6.6666666666666666E-2"/>
    <n v="8"/>
    <n v="0.30769230769230771"/>
    <n v="2"/>
    <n v="7.6923076923076927E-2"/>
    <n v="0"/>
    <n v="0"/>
    <n v="0"/>
    <n v="0"/>
    <n v="0"/>
    <n v="0"/>
    <n v="6"/>
    <n v="1.588235294117647"/>
    <n v="34"/>
    <n v="2"/>
    <n v="24"/>
  </r>
  <r>
    <n v="2017"/>
    <x v="1"/>
    <x v="6"/>
    <s v="GUCES"/>
    <x v="255"/>
    <n v="54"/>
    <n v="52"/>
    <n v="8"/>
    <n v="54"/>
    <n v="11.592592592592593"/>
    <n v="0"/>
    <n v="0"/>
    <n v="52"/>
    <n v="1489"/>
    <n v="0.96296296296296291"/>
    <n v="49"/>
    <n v="22"/>
    <n v="15"/>
    <n v="163"/>
    <n v="27"/>
    <n v="312.77777777777777"/>
    <n v="17"/>
    <n v="68.294117647058826"/>
    <n v="22"/>
    <n v="205.95454545454547"/>
    <n v="20"/>
    <n v="570"/>
    <n v="26"/>
    <n v="250"/>
    <n v="0.48148148148148145"/>
    <n v="0"/>
    <n v="0"/>
    <n v="0"/>
    <n v="8"/>
    <n v="0.4"/>
    <n v="2"/>
    <n v="0.1"/>
    <n v="9"/>
    <n v="0.34615384615384615"/>
    <n v="4"/>
    <n v="0.15384615384615385"/>
    <n v="0"/>
    <n v="0"/>
    <n v="0"/>
    <n v="0"/>
    <n v="0"/>
    <n v="0"/>
    <n v="1"/>
    <n v="1.173913043478261"/>
    <n v="45.999999999999993"/>
    <n v="1"/>
    <n v="51"/>
  </r>
  <r>
    <n v="2017"/>
    <x v="1"/>
    <x v="6"/>
    <s v="BALLBE"/>
    <x v="198"/>
    <n v="52"/>
    <n v="47"/>
    <n v="9"/>
    <n v="52"/>
    <n v="10.23076923076923"/>
    <n v="2"/>
    <n v="3.8461538461538464E-2"/>
    <n v="41"/>
    <n v="2354"/>
    <n v="0.78846153846153844"/>
    <n v="40"/>
    <n v="24"/>
    <n v="11"/>
    <n v="75"/>
    <n v="26"/>
    <n v="178.46153846153845"/>
    <n v="16"/>
    <n v="24"/>
    <n v="15"/>
    <n v="164.8"/>
    <n v="16"/>
    <n v="453"/>
    <n v="23"/>
    <n v="180"/>
    <n v="0.44230769230769229"/>
    <n v="2"/>
    <n v="34"/>
    <n v="3.8461538461538464E-2"/>
    <n v="11"/>
    <n v="0.6875"/>
    <n v="1"/>
    <n v="6.25E-2"/>
    <n v="7"/>
    <n v="0.30434782608695654"/>
    <n v="0"/>
    <n v="0"/>
    <n v="0"/>
    <n v="0"/>
    <n v="0"/>
    <n v="0"/>
    <n v="0"/>
    <n v="0"/>
    <n v="4"/>
    <n v="1.4054054054054055"/>
    <n v="37"/>
    <n v="23"/>
    <n v="184"/>
  </r>
  <r>
    <n v="2017"/>
    <x v="1"/>
    <x v="6"/>
    <s v="HASKE"/>
    <x v="203"/>
    <n v="48"/>
    <n v="6"/>
    <n v="2"/>
    <n v="48"/>
    <n v="14.666666666666666"/>
    <n v="2"/>
    <n v="4.1666666666666664E-2"/>
    <n v="47"/>
    <n v="106"/>
    <n v="0.97916666666666663"/>
    <n v="36"/>
    <n v="48"/>
    <n v="14"/>
    <n v="45"/>
    <n v="0"/>
    <n v="0"/>
    <n v="0"/>
    <n v="0"/>
    <n v="47"/>
    <n v="125.06382978723404"/>
    <n v="0"/>
    <n v="0"/>
    <n v="48"/>
    <n v="152"/>
    <n v="1"/>
    <n v="26"/>
    <n v="141"/>
    <n v="0.54166666666666663"/>
    <n v="0"/>
    <n v="0"/>
    <n v="0"/>
    <n v="0"/>
    <n v="0"/>
    <n v="0"/>
    <n v="0"/>
    <n v="0"/>
    <n v="0"/>
    <n v="0"/>
    <n v="0"/>
    <n v="0"/>
    <n v="0"/>
    <n v="0"/>
    <n v="0"/>
    <n v="1.6"/>
    <n v="30"/>
    <n v="0"/>
    <n v="0"/>
  </r>
  <r>
    <n v="2017"/>
    <x v="1"/>
    <x v="6"/>
    <s v="CRUCH"/>
    <x v="116"/>
    <n v="47"/>
    <n v="46"/>
    <n v="6"/>
    <n v="47"/>
    <n v="8.7446808510638299"/>
    <n v="0"/>
    <n v="0"/>
    <n v="36"/>
    <n v="2368"/>
    <n v="0.76595744680851063"/>
    <n v="39"/>
    <n v="27"/>
    <n v="15"/>
    <n v="91"/>
    <n v="1"/>
    <n v="318"/>
    <n v="1"/>
    <n v="6"/>
    <n v="46"/>
    <n v="206.2608695652174"/>
    <n v="1"/>
    <n v="486"/>
    <n v="45"/>
    <n v="205"/>
    <n v="0.95744680851063835"/>
    <n v="23"/>
    <n v="141"/>
    <n v="0.48936170212765956"/>
    <n v="1"/>
    <n v="1"/>
    <n v="0"/>
    <n v="0"/>
    <n v="15"/>
    <n v="0.33333333333333331"/>
    <n v="5"/>
    <n v="0.1111111111111111"/>
    <n v="0"/>
    <n v="0"/>
    <n v="0"/>
    <n v="0"/>
    <n v="0"/>
    <n v="0"/>
    <n v="1"/>
    <n v="1.4242424242424243"/>
    <n v="33"/>
    <n v="1"/>
    <n v="715"/>
  </r>
  <r>
    <n v="2017"/>
    <x v="1"/>
    <x v="6"/>
    <s v="HARDM"/>
    <x v="134"/>
    <n v="47"/>
    <n v="44"/>
    <n v="5"/>
    <n v="47"/>
    <n v="5.8297872340425529"/>
    <n v="0"/>
    <n v="0"/>
    <n v="45"/>
    <n v="2330"/>
    <n v="0.95744680851063835"/>
    <n v="45"/>
    <n v="17"/>
    <n v="12"/>
    <n v="57"/>
    <n v="23"/>
    <n v="178.65217391304347"/>
    <n v="22"/>
    <n v="27"/>
    <n v="23"/>
    <n v="209.34782608695653"/>
    <n v="24"/>
    <n v="360"/>
    <n v="22"/>
    <n v="196"/>
    <n v="0.46808510638297873"/>
    <n v="2"/>
    <n v="136"/>
    <n v="4.2553191489361701E-2"/>
    <n v="12"/>
    <n v="0.5"/>
    <n v="2"/>
    <n v="8.3333333333333329E-2"/>
    <n v="9"/>
    <n v="0.40909090909090912"/>
    <n v="2"/>
    <n v="9.0909090909090912E-2"/>
    <n v="0"/>
    <n v="0"/>
    <n v="0"/>
    <n v="0"/>
    <n v="0"/>
    <n v="0"/>
    <n v="0"/>
    <n v="1.6206896551724137"/>
    <n v="29"/>
    <n v="6"/>
    <n v="69"/>
  </r>
  <r>
    <n v="2017"/>
    <x v="1"/>
    <x v="6"/>
    <s v="MASBE"/>
    <x v="118"/>
    <n v="47"/>
    <n v="41"/>
    <n v="11"/>
    <n v="47"/>
    <n v="11.978723404255319"/>
    <n v="0"/>
    <n v="0"/>
    <n v="46"/>
    <n v="1780"/>
    <n v="0.97872340425531912"/>
    <n v="44"/>
    <n v="24"/>
    <n v="11"/>
    <n v="87"/>
    <n v="17"/>
    <n v="170.94117647058823"/>
    <n v="16"/>
    <n v="10.0625"/>
    <n v="29"/>
    <n v="186.17241379310346"/>
    <n v="13"/>
    <n v="409"/>
    <n v="28"/>
    <n v="221"/>
    <n v="0.5957446808510638"/>
    <n v="3"/>
    <n v="103"/>
    <n v="6.3829787234042548E-2"/>
    <n v="11"/>
    <n v="0.84615384615384615"/>
    <n v="0"/>
    <n v="0"/>
    <n v="12"/>
    <n v="0.42857142857142855"/>
    <n v="4"/>
    <n v="0.14285714285714285"/>
    <n v="0"/>
    <n v="0"/>
    <n v="0"/>
    <n v="0"/>
    <n v="0"/>
    <n v="0"/>
    <n v="0"/>
    <n v="1.8076923076923077"/>
    <n v="26"/>
    <n v="1"/>
    <n v="1291"/>
  </r>
  <r>
    <n v="2017"/>
    <x v="1"/>
    <x v="6"/>
    <s v="CHINI"/>
    <x v="256"/>
    <n v="45"/>
    <n v="41"/>
    <n v="5"/>
    <n v="45"/>
    <n v="6.3111111111111109"/>
    <n v="0"/>
    <n v="0"/>
    <n v="43"/>
    <n v="1237"/>
    <n v="0.9555555555555556"/>
    <n v="37"/>
    <n v="17"/>
    <n v="10"/>
    <n v="147"/>
    <n v="13"/>
    <n v="260.76923076923077"/>
    <n v="12"/>
    <n v="127.08333333333333"/>
    <n v="25"/>
    <n v="218.88"/>
    <n v="10"/>
    <n v="683"/>
    <n v="31"/>
    <n v="253"/>
    <n v="0.68888888888888888"/>
    <n v="2"/>
    <n v="304"/>
    <n v="4.4444444444444446E-2"/>
    <n v="8"/>
    <n v="0.8"/>
    <n v="4"/>
    <n v="0.4"/>
    <n v="14"/>
    <n v="0.45161290322580644"/>
    <n v="3"/>
    <n v="9.6774193548387094E-2"/>
    <n v="0"/>
    <n v="0"/>
    <n v="0"/>
    <n v="0"/>
    <n v="0"/>
    <n v="0"/>
    <n v="1"/>
    <n v="1.25"/>
    <n v="36"/>
    <n v="4"/>
    <n v="18"/>
  </r>
  <r>
    <n v="2017"/>
    <x v="1"/>
    <x v="6"/>
    <s v="NORKY"/>
    <x v="114"/>
    <n v="26"/>
    <n v="25"/>
    <n v="5"/>
    <n v="26"/>
    <n v="6.8076923076923075"/>
    <n v="0"/>
    <n v="0"/>
    <n v="25"/>
    <n v="2301"/>
    <n v="0.96153846153846156"/>
    <n v="24"/>
    <n v="15"/>
    <n v="8"/>
    <n v="27"/>
    <n v="10"/>
    <n v="197.1"/>
    <n v="7"/>
    <n v="36.285714285714285"/>
    <n v="15"/>
    <n v="146.46666666666667"/>
    <n v="9"/>
    <n v="284"/>
    <n v="16"/>
    <n v="171"/>
    <n v="0.61538461538461542"/>
    <n v="1"/>
    <n v="69"/>
    <n v="3.8461538461538464E-2"/>
    <n v="4"/>
    <n v="0.44444444444444442"/>
    <n v="0"/>
    <n v="0"/>
    <n v="7"/>
    <n v="0.4375"/>
    <n v="0"/>
    <n v="0"/>
    <n v="0"/>
    <n v="0"/>
    <n v="0"/>
    <n v="0"/>
    <n v="0"/>
    <n v="0"/>
    <n v="1"/>
    <n v="1.8571428571428572"/>
    <n v="14"/>
    <n v="0"/>
    <n v="0"/>
  </r>
  <r>
    <n v="2017"/>
    <x v="1"/>
    <x v="6"/>
    <s v="FGUSL"/>
    <x v="210"/>
    <n v="20"/>
    <n v="6"/>
    <n v="9"/>
    <n v="20"/>
    <n v="13.05"/>
    <n v="0"/>
    <n v="0"/>
    <n v="17"/>
    <n v="69"/>
    <n v="0.85"/>
    <n v="8"/>
    <n v="33"/>
    <n v="1"/>
    <n v="103"/>
    <n v="0"/>
    <n v="0"/>
    <n v="0"/>
    <n v="0"/>
    <n v="17"/>
    <n v="100.05882352941177"/>
    <n v="0"/>
    <n v="0"/>
    <n v="18"/>
    <n v="128"/>
    <n v="0.9"/>
    <n v="11"/>
    <n v="100"/>
    <n v="0.55000000000000004"/>
    <n v="0"/>
    <n v="0"/>
    <n v="0"/>
    <n v="0"/>
    <n v="0"/>
    <n v="0"/>
    <n v="0"/>
    <n v="0"/>
    <n v="0"/>
    <n v="0"/>
    <n v="0"/>
    <n v="0"/>
    <n v="0"/>
    <n v="0"/>
    <n v="3"/>
    <n v="1.6666666666666667"/>
    <n v="12"/>
    <n v="0"/>
    <n v="0"/>
  </r>
  <r>
    <n v="2017"/>
    <x v="1"/>
    <x v="6"/>
    <s v="RAYJAC"/>
    <x v="121"/>
    <n v="15"/>
    <n v="14"/>
    <n v="8"/>
    <n v="15"/>
    <n v="9.1999999999999993"/>
    <n v="0"/>
    <n v="0"/>
    <n v="15"/>
    <n v="38"/>
    <n v="1"/>
    <n v="13"/>
    <n v="17"/>
    <n v="5"/>
    <n v="12"/>
    <n v="0"/>
    <n v="0"/>
    <n v="0"/>
    <n v="0"/>
    <n v="15"/>
    <n v="115.26666666666667"/>
    <n v="0"/>
    <n v="0"/>
    <n v="15"/>
    <n v="135"/>
    <n v="1"/>
    <n v="1"/>
    <n v="17"/>
    <n v="6.6666666666666666E-2"/>
    <n v="0"/>
    <n v="0"/>
    <n v="0"/>
    <n v="0"/>
    <n v="6"/>
    <n v="0.4"/>
    <n v="3"/>
    <n v="0.2"/>
    <n v="0"/>
    <n v="0"/>
    <n v="0"/>
    <n v="0"/>
    <n v="0"/>
    <n v="0"/>
    <n v="0"/>
    <n v="2.5"/>
    <n v="6"/>
    <n v="0"/>
    <n v="0"/>
  </r>
  <r>
    <n v="2017"/>
    <x v="1"/>
    <x v="6"/>
    <s v="ACOIS"/>
    <x v="201"/>
    <n v="13"/>
    <n v="13"/>
    <n v="3"/>
    <n v="13"/>
    <n v="5.384615384615385"/>
    <n v="0"/>
    <n v="0"/>
    <n v="13"/>
    <n v="2374"/>
    <n v="1"/>
    <n v="13"/>
    <n v="27"/>
    <n v="6"/>
    <n v="81"/>
    <n v="10"/>
    <n v="225.3"/>
    <n v="8"/>
    <n v="46.75"/>
    <n v="3"/>
    <n v="201.33333333333334"/>
    <n v="10"/>
    <n v="460"/>
    <n v="3"/>
    <n v="233"/>
    <n v="0.23076923076923078"/>
    <n v="1"/>
    <n v="182"/>
    <n v="7.6923076923076927E-2"/>
    <n v="4"/>
    <n v="0.4"/>
    <n v="1"/>
    <n v="0.1"/>
    <n v="0"/>
    <n v="0"/>
    <n v="0"/>
    <n v="0"/>
    <n v="0"/>
    <n v="0"/>
    <n v="0"/>
    <n v="0"/>
    <n v="0"/>
    <n v="0"/>
    <n v="0"/>
    <n v="1.4444444444444444"/>
    <n v="9"/>
    <n v="0"/>
    <n v="0"/>
  </r>
  <r>
    <n v="2017"/>
    <x v="1"/>
    <x v="6"/>
    <s v="SETHA"/>
    <x v="213"/>
    <n v="13"/>
    <n v="11"/>
    <n v="415"/>
    <n v="11"/>
    <n v="418.63636363636363"/>
    <n v="2"/>
    <n v="0.18181818181818182"/>
    <n v="12"/>
    <n v="2587"/>
    <n v="0.92307692307692313"/>
    <n v="12"/>
    <n v="15"/>
    <n v="1"/>
    <n v="43"/>
    <n v="7"/>
    <n v="5.8571428571428568"/>
    <n v="6"/>
    <n v="36.666666666666664"/>
    <n v="5"/>
    <n v="32.7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3"/>
    <n v="0"/>
    <n v="0"/>
  </r>
  <r>
    <n v="2017"/>
    <x v="1"/>
    <x v="6"/>
    <s v="OKUYA"/>
    <x v="204"/>
    <n v="10"/>
    <n v="9"/>
    <n v="9"/>
    <n v="10"/>
    <n v="17.399999999999999"/>
    <n v="0"/>
    <n v="0"/>
    <n v="10"/>
    <n v="3139"/>
    <n v="1"/>
    <n v="10"/>
    <n v="15"/>
    <n v="3"/>
    <n v="123"/>
    <n v="7"/>
    <n v="166.85714285714286"/>
    <n v="6"/>
    <n v="35"/>
    <n v="3"/>
    <n v="231"/>
    <n v="7"/>
    <n v="462"/>
    <n v="2"/>
    <n v="354"/>
    <n v="0.2"/>
    <n v="0"/>
    <n v="0"/>
    <n v="0"/>
    <n v="4"/>
    <n v="0.5714285714285714"/>
    <n v="0"/>
    <n v="0"/>
    <n v="2"/>
    <n v="1"/>
    <n v="0"/>
    <n v="0"/>
    <n v="0"/>
    <n v="0"/>
    <n v="0"/>
    <n v="0"/>
    <n v="0"/>
    <n v="0"/>
    <n v="1"/>
    <n v="1.4285714285714286"/>
    <n v="7"/>
    <n v="7"/>
    <n v="43"/>
  </r>
  <r>
    <n v="2017"/>
    <x v="1"/>
    <x v="6"/>
    <s v="BERJEF"/>
    <x v="206"/>
    <n v="7"/>
    <n v="2"/>
    <n v="1"/>
    <n v="7"/>
    <n v="5.2857142857142856"/>
    <n v="0"/>
    <n v="0"/>
    <n v="6"/>
    <n v="26"/>
    <n v="0.8571428571428571"/>
    <n v="4"/>
    <n v="71"/>
    <n v="1"/>
    <n v="16"/>
    <n v="0"/>
    <n v="0"/>
    <n v="0"/>
    <n v="0"/>
    <n v="6"/>
    <n v="119"/>
    <n v="0"/>
    <n v="0"/>
    <n v="6"/>
    <n v="142"/>
    <n v="0.8571428571428571"/>
    <n v="3"/>
    <n v="102"/>
    <n v="0.42857142857142855"/>
    <n v="0"/>
    <n v="0"/>
    <n v="0"/>
    <n v="0"/>
    <n v="1"/>
    <n v="0.16666666666666666"/>
    <n v="0"/>
    <n v="0"/>
    <n v="1"/>
    <n v="0.14285714285714285"/>
    <n v="0"/>
    <n v="0"/>
    <n v="0"/>
    <n v="0"/>
    <n v="0"/>
    <n v="1.1666666666666667"/>
    <n v="6"/>
    <n v="0"/>
    <n v="0"/>
  </r>
  <r>
    <n v="2017"/>
    <x v="1"/>
    <x v="6"/>
    <s v="LEOLE"/>
    <x v="197"/>
    <n v="7"/>
    <n v="1"/>
    <n v="16"/>
    <n v="7"/>
    <n v="8.5714285714285712"/>
    <n v="0"/>
    <n v="0"/>
    <n v="7"/>
    <n v="188"/>
    <n v="1"/>
    <n v="3"/>
    <n v="59"/>
    <n v="1"/>
    <n v="103"/>
    <n v="1"/>
    <n v="321"/>
    <n v="0"/>
    <n v="0"/>
    <n v="6"/>
    <n v="116.16666666666667"/>
    <n v="1"/>
    <n v="338"/>
    <n v="6"/>
    <n v="113"/>
    <n v="0.8571428571428571"/>
    <n v="3"/>
    <n v="61"/>
    <n v="0.42857142857142855"/>
    <n v="0"/>
    <n v="0"/>
    <n v="0"/>
    <n v="0"/>
    <n v="0"/>
    <n v="0"/>
    <n v="0"/>
    <n v="0"/>
    <n v="0"/>
    <n v="0"/>
    <n v="0"/>
    <n v="0"/>
    <n v="0"/>
    <n v="0"/>
    <n v="0"/>
    <n v="1"/>
    <n v="7"/>
    <n v="0"/>
    <n v="0"/>
  </r>
  <r>
    <n v="2017"/>
    <x v="1"/>
    <x v="6"/>
    <s v="SANTR"/>
    <x v="257"/>
    <n v="7"/>
    <n v="7"/>
    <n v="4"/>
    <n v="7"/>
    <n v="6.8571428571428568"/>
    <n v="0"/>
    <n v="0"/>
    <n v="5"/>
    <n v="2672"/>
    <n v="0.7142857142857143"/>
    <n v="7"/>
    <n v="22"/>
    <n v="0"/>
    <n v="0"/>
    <n v="4"/>
    <n v="169.5"/>
    <n v="3"/>
    <n v="39.333333333333336"/>
    <n v="3"/>
    <n v="192"/>
    <n v="2"/>
    <n v="484"/>
    <n v="2"/>
    <n v="323"/>
    <n v="0.2857142857142857"/>
    <n v="0"/>
    <n v="0"/>
    <n v="0"/>
    <n v="1"/>
    <n v="0.5"/>
    <n v="0"/>
    <n v="0"/>
    <n v="0"/>
    <n v="0"/>
    <n v="0"/>
    <n v="0"/>
    <n v="0"/>
    <n v="0"/>
    <n v="0"/>
    <n v="0"/>
    <n v="0"/>
    <n v="0"/>
    <n v="0"/>
    <n v="1"/>
    <n v="7"/>
    <n v="0"/>
    <n v="0"/>
  </r>
  <r>
    <n v="2017"/>
    <x v="1"/>
    <x v="6"/>
    <s v="WILJA1"/>
    <x v="207"/>
    <n v="6"/>
    <n v="5"/>
    <n v="703"/>
    <n v="5"/>
    <n v="704"/>
    <n v="0"/>
    <n v="0"/>
    <n v="6"/>
    <n v="1641"/>
    <n v="1"/>
    <n v="6"/>
    <n v="34"/>
    <n v="0"/>
    <n v="0"/>
    <n v="4"/>
    <n v="11.25"/>
    <n v="3"/>
    <n v="65.666666666666671"/>
    <n v="2"/>
    <n v="5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6"/>
    <n v="0"/>
    <n v="0"/>
  </r>
  <r>
    <n v="2017"/>
    <x v="1"/>
    <x v="6"/>
    <s v="TEAAM"/>
    <x v="205"/>
    <n v="5"/>
    <n v="2"/>
    <n v="0"/>
    <n v="5"/>
    <n v="2.8"/>
    <n v="0"/>
    <n v="0"/>
    <n v="5"/>
    <n v="493"/>
    <n v="1"/>
    <n v="4"/>
    <n v="28"/>
    <n v="1"/>
    <n v="3"/>
    <n v="1"/>
    <n v="23"/>
    <n v="1"/>
    <n v="59"/>
    <n v="4"/>
    <n v="91.25"/>
    <n v="0"/>
    <n v="0"/>
    <n v="4"/>
    <n v="128"/>
    <n v="0.8"/>
    <n v="2"/>
    <n v="118"/>
    <n v="0.4"/>
    <n v="0"/>
    <n v="0"/>
    <n v="0"/>
    <n v="0"/>
    <n v="0"/>
    <n v="0"/>
    <n v="0"/>
    <n v="0"/>
    <n v="0"/>
    <n v="0"/>
    <n v="0"/>
    <n v="0"/>
    <n v="0"/>
    <n v="0"/>
    <n v="0"/>
    <n v="1.25"/>
    <n v="4"/>
    <n v="0"/>
    <n v="0"/>
  </r>
  <r>
    <n v="2017"/>
    <x v="1"/>
    <x v="6"/>
    <s v="ELASH"/>
    <x v="212"/>
    <n v="4"/>
    <n v="4"/>
    <n v="611"/>
    <n v="4"/>
    <n v="612.5"/>
    <n v="0"/>
    <n v="0"/>
    <n v="4"/>
    <n v="4833"/>
    <n v="1"/>
    <n v="4"/>
    <n v="31"/>
    <n v="1"/>
    <n v="248"/>
    <n v="3"/>
    <n v="6.666666666666667"/>
    <n v="0"/>
    <n v="0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0"/>
    <n v="0"/>
  </r>
  <r>
    <n v="2017"/>
    <x v="1"/>
    <x v="6"/>
    <s v="FREPEG"/>
    <x v="191"/>
    <n v="3"/>
    <n v="3"/>
    <n v="1"/>
    <n v="3"/>
    <n v="3"/>
    <n v="0"/>
    <n v="0"/>
    <n v="3"/>
    <n v="22"/>
    <n v="1"/>
    <n v="0"/>
    <n v="0"/>
    <n v="1"/>
    <n v="7"/>
    <n v="0"/>
    <n v="0"/>
    <n v="0"/>
    <n v="0"/>
    <n v="3"/>
    <n v="6.666666666666667"/>
    <n v="0"/>
    <n v="0"/>
    <n v="3"/>
    <n v="31"/>
    <n v="1"/>
    <n v="3"/>
    <n v="31"/>
    <n v="1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</r>
  <r>
    <n v="2017"/>
    <x v="1"/>
    <x v="6"/>
    <s v="ORTFE"/>
    <x v="112"/>
    <n v="2"/>
    <n v="2"/>
    <n v="7"/>
    <n v="2"/>
    <n v="9"/>
    <n v="0"/>
    <n v="0"/>
    <n v="2"/>
    <n v="3898"/>
    <n v="1"/>
    <n v="2"/>
    <n v="20"/>
    <n v="1"/>
    <n v="46"/>
    <n v="2"/>
    <n v="204"/>
    <n v="2"/>
    <n v="104"/>
    <n v="0"/>
    <n v="0"/>
    <n v="2"/>
    <n v="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1"/>
    <x v="6"/>
    <s v="REYWI"/>
    <x v="113"/>
    <n v="2"/>
    <n v="2"/>
    <n v="3"/>
    <n v="2"/>
    <n v="4.5"/>
    <n v="0"/>
    <n v="0"/>
    <n v="2"/>
    <n v="535"/>
    <n v="1"/>
    <n v="2"/>
    <n v="11"/>
    <n v="0"/>
    <n v="0"/>
    <n v="1"/>
    <n v="382"/>
    <n v="1"/>
    <n v="66"/>
    <n v="1"/>
    <n v="257"/>
    <n v="1"/>
    <n v="502"/>
    <n v="1"/>
    <n v="284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1"/>
    <x v="6"/>
    <s v="DUMJO"/>
    <x v="258"/>
    <n v="1"/>
    <n v="1"/>
    <n v="7"/>
    <n v="1"/>
    <n v="10"/>
    <n v="0"/>
    <n v="0"/>
    <n v="1"/>
    <n v="88"/>
    <n v="1"/>
    <n v="1"/>
    <n v="14"/>
    <n v="0"/>
    <n v="0"/>
    <n v="0"/>
    <n v="0"/>
    <n v="0"/>
    <n v="0"/>
    <n v="1"/>
    <n v="94"/>
    <n v="0"/>
    <n v="0"/>
    <n v="1"/>
    <n v="1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6"/>
    <s v="WILDC"/>
    <x v="259"/>
    <n v="1"/>
    <n v="1"/>
    <n v="0"/>
    <n v="1"/>
    <n v="1"/>
    <n v="0"/>
    <n v="0"/>
    <n v="1"/>
    <n v="4265"/>
    <n v="1"/>
    <n v="1"/>
    <n v="2"/>
    <n v="0"/>
    <n v="0"/>
    <n v="0"/>
    <n v="0"/>
    <n v="0"/>
    <n v="0"/>
    <n v="1"/>
    <n v="1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7"/>
    <s v="BERJEF"/>
    <x v="206"/>
    <n v="252"/>
    <n v="53"/>
    <n v="3"/>
    <n v="252"/>
    <n v="7.8730158730158726"/>
    <n v="2"/>
    <n v="7.9365079365079361E-3"/>
    <n v="248"/>
    <n v="479"/>
    <n v="0.98412698412698407"/>
    <n v="140"/>
    <n v="31"/>
    <n v="49"/>
    <n v="30"/>
    <n v="17"/>
    <n v="137.94117647058823"/>
    <n v="16"/>
    <n v="29.5"/>
    <n v="233"/>
    <n v="86.884120171673814"/>
    <n v="16"/>
    <n v="208"/>
    <n v="230"/>
    <n v="112"/>
    <n v="0.91269841269841268"/>
    <n v="142"/>
    <n v="88"/>
    <n v="0.56349206349206349"/>
    <n v="2"/>
    <n v="0.125"/>
    <n v="3"/>
    <n v="0.1875"/>
    <n v="4"/>
    <n v="1.7391304347826087E-2"/>
    <n v="4"/>
    <n v="1.7391304347826087E-2"/>
    <n v="6"/>
    <n v="2.3809523809523808E-2"/>
    <n v="7"/>
    <n v="2.7777777777777776E-2"/>
    <n v="0"/>
    <n v="0"/>
    <n v="1"/>
    <n v="2.2702702702702702"/>
    <n v="111"/>
    <n v="1"/>
    <n v="68"/>
  </r>
  <r>
    <n v="2017"/>
    <x v="1"/>
    <x v="7"/>
    <s v="TEAAM"/>
    <x v="205"/>
    <n v="205"/>
    <n v="65"/>
    <n v="3"/>
    <n v="205"/>
    <n v="8.741463414634147"/>
    <n v="12"/>
    <n v="5.8536585365853662E-2"/>
    <n v="168"/>
    <n v="647"/>
    <n v="0.81951219512195117"/>
    <n v="113"/>
    <n v="34"/>
    <n v="46"/>
    <n v="32"/>
    <n v="9"/>
    <n v="130.88888888888889"/>
    <n v="9"/>
    <n v="33.555555555555557"/>
    <n v="196"/>
    <n v="79.178571428571431"/>
    <n v="9"/>
    <n v="194"/>
    <n v="196"/>
    <n v="110"/>
    <n v="0.95609756097560972"/>
    <n v="127"/>
    <n v="97"/>
    <n v="0.61951219512195121"/>
    <n v="0"/>
    <n v="0"/>
    <n v="2"/>
    <n v="0.22222222222222221"/>
    <n v="2"/>
    <n v="1.020408163265306E-2"/>
    <n v="1"/>
    <n v="5.1020408163265302E-3"/>
    <n v="2"/>
    <n v="9.7560975609756097E-3"/>
    <n v="3"/>
    <n v="1.4634146341463415E-2"/>
    <n v="0"/>
    <n v="0"/>
    <n v="0"/>
    <n v="2.0707070707070705"/>
    <n v="99.000000000000014"/>
    <n v="0"/>
    <n v="0"/>
  </r>
  <r>
    <n v="2017"/>
    <x v="1"/>
    <x v="7"/>
    <s v="FGUSL"/>
    <x v="210"/>
    <n v="198"/>
    <n v="30"/>
    <n v="4"/>
    <n v="198"/>
    <n v="10.045454545454545"/>
    <n v="2"/>
    <n v="1.0101010101010102E-2"/>
    <n v="196"/>
    <n v="161"/>
    <n v="0.98989898989898994"/>
    <n v="123"/>
    <n v="43"/>
    <n v="30"/>
    <n v="35"/>
    <n v="6"/>
    <n v="158.66666666666666"/>
    <n v="3"/>
    <n v="95.333333333333329"/>
    <n v="190"/>
    <n v="89.973684210526315"/>
    <n v="6"/>
    <n v="232"/>
    <n v="188"/>
    <n v="123"/>
    <n v="0.9494949494949495"/>
    <n v="104"/>
    <n v="114"/>
    <n v="0.5252525252525253"/>
    <n v="1"/>
    <n v="0.16666666666666666"/>
    <n v="0"/>
    <n v="0"/>
    <n v="6"/>
    <n v="3.1914893617021274E-2"/>
    <n v="2"/>
    <n v="1.0638297872340425E-2"/>
    <n v="7"/>
    <n v="3.5353535353535352E-2"/>
    <n v="2"/>
    <n v="1.0101010101010102E-2"/>
    <n v="0"/>
    <n v="0"/>
    <n v="0"/>
    <n v="2.0842105263157893"/>
    <n v="95.000000000000014"/>
    <n v="0"/>
    <n v="0"/>
  </r>
  <r>
    <n v="2017"/>
    <x v="1"/>
    <x v="7"/>
    <s v="HASKE"/>
    <x v="203"/>
    <n v="186"/>
    <n v="27"/>
    <n v="10"/>
    <n v="186"/>
    <n v="11.559139784946236"/>
    <n v="4"/>
    <n v="2.1505376344086023E-2"/>
    <n v="184"/>
    <n v="268"/>
    <n v="0.989247311827957"/>
    <n v="143"/>
    <n v="40"/>
    <n v="31"/>
    <n v="49"/>
    <n v="10"/>
    <n v="258.7"/>
    <n v="10"/>
    <n v="59.9"/>
    <n v="176"/>
    <n v="112.21022727272727"/>
    <n v="9"/>
    <n v="345"/>
    <n v="175"/>
    <n v="142"/>
    <n v="0.94086021505376349"/>
    <n v="81"/>
    <n v="123"/>
    <n v="0.43548387096774194"/>
    <n v="0"/>
    <n v="0"/>
    <n v="2"/>
    <n v="0.22222222222222221"/>
    <n v="7"/>
    <n v="0.04"/>
    <n v="6"/>
    <n v="3.4285714285714287E-2"/>
    <n v="7"/>
    <n v="3.7634408602150539E-2"/>
    <n v="8"/>
    <n v="4.3010752688172046E-2"/>
    <n v="0"/>
    <n v="1"/>
    <n v="0"/>
    <n v="1.8235294117647058"/>
    <n v="102"/>
    <n v="0"/>
    <n v="0"/>
  </r>
  <r>
    <n v="2017"/>
    <x v="1"/>
    <x v="7"/>
    <s v="LEOLE"/>
    <x v="197"/>
    <n v="68"/>
    <n v="17"/>
    <n v="3"/>
    <n v="68"/>
    <n v="9.0294117647058822"/>
    <n v="0"/>
    <n v="0"/>
    <n v="68"/>
    <n v="736"/>
    <n v="1"/>
    <n v="34"/>
    <n v="48"/>
    <n v="11"/>
    <n v="47"/>
    <n v="1"/>
    <n v="226"/>
    <n v="1"/>
    <n v="1"/>
    <n v="66"/>
    <n v="139.75757575757575"/>
    <n v="1"/>
    <n v="312"/>
    <n v="67"/>
    <n v="144"/>
    <n v="0.98529411764705888"/>
    <n v="33"/>
    <n v="131"/>
    <n v="0.48529411764705882"/>
    <n v="0"/>
    <n v="0"/>
    <n v="0"/>
    <n v="0"/>
    <n v="3"/>
    <n v="4.4776119402985072E-2"/>
    <n v="2"/>
    <n v="2.9850746268656716E-2"/>
    <n v="3"/>
    <n v="4.4117647058823532E-2"/>
    <n v="2"/>
    <n v="2.9411764705882353E-2"/>
    <n v="0"/>
    <n v="0"/>
    <n v="0"/>
    <n v="1.3877551020408163"/>
    <n v="49"/>
    <n v="0"/>
    <n v="0"/>
  </r>
  <r>
    <n v="2017"/>
    <x v="1"/>
    <x v="7"/>
    <s v="TEPEV"/>
    <x v="260"/>
    <n v="37"/>
    <n v="3"/>
    <n v="7"/>
    <n v="37"/>
    <n v="9.486486486486486"/>
    <n v="0"/>
    <n v="0"/>
    <n v="37"/>
    <n v="-24"/>
    <n v="1"/>
    <n v="27"/>
    <n v="47"/>
    <n v="6"/>
    <n v="45"/>
    <n v="1"/>
    <n v="203"/>
    <n v="1"/>
    <n v="109"/>
    <n v="36"/>
    <n v="130.75"/>
    <n v="1"/>
    <n v="264"/>
    <n v="35"/>
    <n v="172"/>
    <n v="0.94594594594594594"/>
    <n v="21"/>
    <n v="146"/>
    <n v="0.56756756756756754"/>
    <n v="0"/>
    <n v="0"/>
    <n v="0"/>
    <n v="0"/>
    <n v="3"/>
    <n v="8.5714285714285715E-2"/>
    <n v="2"/>
    <n v="5.7142857142857141E-2"/>
    <n v="3"/>
    <n v="8.1081081081081086E-2"/>
    <n v="2"/>
    <n v="5.4054054054054057E-2"/>
    <n v="0"/>
    <n v="0"/>
    <n v="1"/>
    <n v="2.3125"/>
    <n v="16"/>
    <n v="0"/>
    <n v="0"/>
  </r>
  <r>
    <n v="2017"/>
    <x v="1"/>
    <x v="7"/>
    <s v="RUBJO"/>
    <x v="194"/>
    <n v="26"/>
    <n v="7"/>
    <n v="21"/>
    <n v="26"/>
    <n v="10.692307692307692"/>
    <n v="0"/>
    <n v="0"/>
    <n v="26"/>
    <n v="302"/>
    <n v="1"/>
    <n v="17"/>
    <n v="39"/>
    <n v="5"/>
    <n v="29"/>
    <n v="2"/>
    <n v="135"/>
    <n v="2"/>
    <n v="660.5"/>
    <n v="22"/>
    <n v="103.27272727272727"/>
    <n v="3"/>
    <n v="277"/>
    <n v="23"/>
    <n v="135"/>
    <n v="0.88461538461538458"/>
    <n v="12"/>
    <n v="107"/>
    <n v="0.46153846153846156"/>
    <n v="0"/>
    <n v="0"/>
    <n v="0"/>
    <n v="0"/>
    <n v="3"/>
    <n v="0.13043478260869565"/>
    <n v="0"/>
    <n v="0"/>
    <n v="3"/>
    <n v="0.11538461538461539"/>
    <n v="0"/>
    <n v="0"/>
    <n v="0"/>
    <n v="0"/>
    <n v="0"/>
    <n v="1.7333333333333334"/>
    <n v="15"/>
    <n v="0"/>
    <n v="0"/>
  </r>
  <r>
    <n v="2017"/>
    <x v="1"/>
    <x v="7"/>
    <s v="AMIKE"/>
    <x v="128"/>
    <n v="25"/>
    <n v="4"/>
    <n v="4"/>
    <n v="25"/>
    <n v="11.88"/>
    <n v="0"/>
    <n v="0"/>
    <n v="21"/>
    <n v="443"/>
    <n v="0.84"/>
    <n v="11"/>
    <n v="45"/>
    <n v="6"/>
    <n v="109"/>
    <n v="1"/>
    <n v="283"/>
    <n v="1"/>
    <n v="944"/>
    <n v="24"/>
    <n v="134.25"/>
    <n v="0"/>
    <n v="0"/>
    <n v="24"/>
    <n v="179"/>
    <n v="0.96"/>
    <n v="10"/>
    <n v="152"/>
    <n v="0.4"/>
    <n v="0"/>
    <n v="0"/>
    <n v="0"/>
    <n v="0"/>
    <n v="2"/>
    <n v="8.3333333333333329E-2"/>
    <n v="1"/>
    <n v="4.1666666666666664E-2"/>
    <n v="1"/>
    <n v="0.04"/>
    <n v="1"/>
    <n v="0.04"/>
    <n v="0"/>
    <n v="0"/>
    <n v="0"/>
    <n v="1.7857142857142858"/>
    <n v="14"/>
    <n v="0"/>
    <n v="0"/>
  </r>
  <r>
    <n v="2017"/>
    <x v="1"/>
    <x v="7"/>
    <s v="MACTR"/>
    <x v="185"/>
    <n v="25"/>
    <n v="10"/>
    <n v="2"/>
    <n v="25"/>
    <n v="10.24"/>
    <n v="0"/>
    <n v="0"/>
    <n v="25"/>
    <n v="539"/>
    <n v="1"/>
    <n v="11"/>
    <n v="15"/>
    <n v="3"/>
    <n v="110"/>
    <n v="4"/>
    <n v="240.5"/>
    <n v="4"/>
    <n v="186.5"/>
    <n v="20"/>
    <n v="111.6"/>
    <n v="4"/>
    <n v="721"/>
    <n v="21"/>
    <n v="133"/>
    <n v="0.84"/>
    <n v="12"/>
    <n v="90"/>
    <n v="0.48"/>
    <n v="0"/>
    <n v="0"/>
    <n v="0"/>
    <n v="0"/>
    <n v="1"/>
    <n v="4.7619047619047616E-2"/>
    <n v="0"/>
    <n v="0"/>
    <n v="0"/>
    <n v="0"/>
    <n v="0"/>
    <n v="0"/>
    <n v="0"/>
    <n v="0"/>
    <n v="1"/>
    <n v="1.3888888888888888"/>
    <n v="18"/>
    <n v="1"/>
    <n v="737"/>
  </r>
  <r>
    <n v="2017"/>
    <x v="1"/>
    <x v="7"/>
    <s v="LEBD1"/>
    <x v="189"/>
    <n v="18"/>
    <n v="10"/>
    <n v="4"/>
    <n v="18"/>
    <n v="7.2222222222222223"/>
    <n v="0"/>
    <n v="0"/>
    <n v="17"/>
    <n v="1266"/>
    <n v="0.94444444444444442"/>
    <n v="15"/>
    <n v="42"/>
    <n v="6"/>
    <n v="174"/>
    <n v="8"/>
    <n v="202.75"/>
    <n v="6"/>
    <n v="2.6666666666666665"/>
    <n v="10"/>
    <n v="125"/>
    <n v="4"/>
    <n v="324"/>
    <n v="10"/>
    <n v="165"/>
    <n v="0.55555555555555558"/>
    <n v="5"/>
    <n v="111"/>
    <n v="0.27777777777777779"/>
    <n v="2"/>
    <n v="0.5"/>
    <n v="1"/>
    <n v="0.25"/>
    <n v="1"/>
    <n v="0.1"/>
    <n v="0"/>
    <n v="0"/>
    <n v="0"/>
    <n v="0"/>
    <n v="1"/>
    <n v="5.5555555555555552E-2"/>
    <n v="0"/>
    <n v="0"/>
    <n v="0"/>
    <n v="1.2"/>
    <n v="15"/>
    <n v="3"/>
    <n v="27"/>
  </r>
  <r>
    <n v="2017"/>
    <x v="1"/>
    <x v="7"/>
    <s v="WILSC"/>
    <x v="131"/>
    <n v="18"/>
    <n v="4"/>
    <n v="3"/>
    <n v="18"/>
    <n v="8.8888888888888893"/>
    <n v="0"/>
    <n v="0"/>
    <n v="17"/>
    <n v="644"/>
    <n v="0.94444444444444442"/>
    <n v="3"/>
    <n v="9"/>
    <n v="0"/>
    <n v="0"/>
    <n v="2"/>
    <n v="187.5"/>
    <n v="2"/>
    <n v="52"/>
    <n v="14"/>
    <n v="29.5"/>
    <n v="2"/>
    <n v="678"/>
    <n v="15"/>
    <n v="64"/>
    <n v="0.83333333333333337"/>
    <n v="12"/>
    <n v="38"/>
    <n v="0.66666666666666663"/>
    <n v="1"/>
    <n v="0.5"/>
    <n v="0"/>
    <n v="0"/>
    <n v="0"/>
    <n v="0"/>
    <n v="0"/>
    <n v="0"/>
    <n v="0"/>
    <n v="0"/>
    <n v="0"/>
    <n v="0"/>
    <n v="0"/>
    <n v="0"/>
    <n v="1"/>
    <n v="1.0588235294117647"/>
    <n v="17"/>
    <n v="0"/>
    <n v="0"/>
  </r>
  <r>
    <n v="2017"/>
    <x v="1"/>
    <x v="7"/>
    <s v="WALAY"/>
    <x v="125"/>
    <n v="17"/>
    <n v="9"/>
    <n v="15"/>
    <n v="17"/>
    <n v="10.647058823529411"/>
    <n v="0"/>
    <n v="0"/>
    <n v="15"/>
    <n v="38"/>
    <n v="0.88235294117647056"/>
    <n v="16"/>
    <n v="26"/>
    <n v="1"/>
    <n v="97"/>
    <n v="4"/>
    <n v="223.5"/>
    <n v="2"/>
    <n v="26"/>
    <n v="13"/>
    <n v="130.53846153846155"/>
    <n v="0"/>
    <n v="0"/>
    <n v="13"/>
    <n v="154"/>
    <n v="0.76470588235294112"/>
    <n v="5"/>
    <n v="119"/>
    <n v="0.29411764705882354"/>
    <n v="1"/>
    <n v="0"/>
    <n v="0"/>
    <n v="0"/>
    <n v="0"/>
    <n v="0"/>
    <n v="2"/>
    <n v="0.15384615384615385"/>
    <n v="0"/>
    <n v="0"/>
    <n v="1"/>
    <n v="5.8823529411764705E-2"/>
    <n v="0"/>
    <n v="0"/>
    <n v="0"/>
    <n v="1.2142857142857142"/>
    <n v="14.000000000000002"/>
    <n v="1"/>
    <n v="8"/>
  </r>
  <r>
    <n v="2017"/>
    <x v="1"/>
    <x v="7"/>
    <s v="GADCH"/>
    <x v="130"/>
    <n v="13"/>
    <n v="11"/>
    <n v="7"/>
    <n v="13"/>
    <n v="8.4615384615384617"/>
    <n v="0"/>
    <n v="0"/>
    <n v="12"/>
    <n v="2749"/>
    <n v="0.92307692307692313"/>
    <n v="12"/>
    <n v="15"/>
    <n v="6"/>
    <n v="67"/>
    <n v="10"/>
    <n v="203.2"/>
    <n v="10"/>
    <n v="10.6"/>
    <n v="3"/>
    <n v="84.333333333333329"/>
    <n v="8"/>
    <n v="637"/>
    <n v="3"/>
    <n v="112"/>
    <n v="0.23076923076923078"/>
    <n v="1"/>
    <n v="26"/>
    <n v="7.6923076923076927E-2"/>
    <n v="3"/>
    <n v="0.375"/>
    <n v="1"/>
    <n v="0.125"/>
    <n v="0"/>
    <n v="0"/>
    <n v="0"/>
    <n v="0"/>
    <n v="0"/>
    <n v="0"/>
    <n v="0"/>
    <n v="0"/>
    <n v="0"/>
    <n v="0"/>
    <n v="0"/>
    <n v="1.0833333333333333"/>
    <n v="12"/>
    <n v="1"/>
    <n v="26"/>
  </r>
  <r>
    <n v="2017"/>
    <x v="1"/>
    <x v="7"/>
    <s v="WAXJE"/>
    <x v="171"/>
    <n v="13"/>
    <n v="2"/>
    <n v="11"/>
    <n v="13"/>
    <n v="13.384615384615385"/>
    <n v="0"/>
    <n v="0"/>
    <n v="8"/>
    <n v="260"/>
    <n v="0.61538461538461542"/>
    <n v="0"/>
    <n v="0"/>
    <n v="0"/>
    <n v="0"/>
    <n v="0"/>
    <n v="0"/>
    <n v="0"/>
    <n v="0"/>
    <n v="11"/>
    <n v="9.6363636363636367"/>
    <n v="0"/>
    <n v="0"/>
    <n v="8"/>
    <n v="69"/>
    <n v="0.61538461538461542"/>
    <n v="6"/>
    <n v="37"/>
    <n v="0.46153846153846156"/>
    <n v="0"/>
    <n v="0"/>
    <n v="0"/>
    <n v="0"/>
    <n v="0"/>
    <n v="0"/>
    <n v="0"/>
    <n v="0"/>
    <n v="0"/>
    <n v="0"/>
    <n v="0"/>
    <n v="0"/>
    <n v="0"/>
    <n v="0"/>
    <n v="0"/>
    <n v="1.4444444444444444"/>
    <n v="9"/>
    <n v="0"/>
    <n v="0"/>
  </r>
  <r>
    <n v="2017"/>
    <x v="1"/>
    <x v="7"/>
    <s v="ROSJA"/>
    <x v="184"/>
    <n v="12"/>
    <n v="7"/>
    <n v="7"/>
    <n v="12"/>
    <n v="8.3333333333333339"/>
    <n v="0"/>
    <n v="0"/>
    <n v="12"/>
    <n v="1418"/>
    <n v="1"/>
    <n v="6"/>
    <n v="22"/>
    <n v="2"/>
    <n v="112"/>
    <n v="3"/>
    <n v="288.66666666666669"/>
    <n v="3"/>
    <n v="8.6666666666666661"/>
    <n v="9"/>
    <n v="136.66666666666666"/>
    <n v="3"/>
    <n v="1083"/>
    <n v="9"/>
    <n v="169"/>
    <n v="0.75"/>
    <n v="5"/>
    <n v="107"/>
    <n v="0.41666666666666669"/>
    <n v="2"/>
    <n v="0.66666666666666663"/>
    <n v="0"/>
    <n v="0"/>
    <n v="1"/>
    <n v="0.1111111111111111"/>
    <n v="0"/>
    <n v="0"/>
    <n v="0"/>
    <n v="0"/>
    <n v="0"/>
    <n v="0"/>
    <n v="0"/>
    <n v="0"/>
    <n v="0"/>
    <n v="1.2"/>
    <n v="10"/>
    <n v="0"/>
    <n v="0"/>
  </r>
  <r>
    <n v="2017"/>
    <x v="1"/>
    <x v="7"/>
    <s v="GANLA"/>
    <x v="186"/>
    <n v="10"/>
    <n v="10"/>
    <n v="5"/>
    <n v="10"/>
    <n v="6.3"/>
    <n v="0"/>
    <n v="0"/>
    <n v="8"/>
    <n v="2875"/>
    <n v="0.8"/>
    <n v="9"/>
    <n v="17"/>
    <n v="2"/>
    <n v="46"/>
    <n v="3"/>
    <n v="183.66666666666666"/>
    <n v="3"/>
    <n v="1"/>
    <n v="6"/>
    <n v="240"/>
    <n v="0"/>
    <n v="0"/>
    <n v="7"/>
    <n v="255"/>
    <n v="0.7"/>
    <n v="0"/>
    <n v="0"/>
    <n v="0"/>
    <n v="1"/>
    <n v="0"/>
    <n v="0"/>
    <n v="0"/>
    <n v="1"/>
    <n v="0.14285714285714285"/>
    <n v="1"/>
    <n v="0.14285714285714285"/>
    <n v="0"/>
    <n v="0"/>
    <n v="0"/>
    <n v="0"/>
    <n v="0"/>
    <n v="0"/>
    <n v="1"/>
    <n v="1"/>
    <n v="10"/>
    <n v="0"/>
    <n v="0"/>
  </r>
  <r>
    <n v="2017"/>
    <x v="1"/>
    <x v="7"/>
    <s v="DUBLA"/>
    <x v="183"/>
    <n v="9"/>
    <n v="8"/>
    <n v="17"/>
    <n v="9"/>
    <n v="17.888888888888889"/>
    <n v="0"/>
    <n v="0"/>
    <n v="6"/>
    <n v="1364"/>
    <n v="0.66666666666666663"/>
    <n v="8"/>
    <n v="9"/>
    <n v="4"/>
    <n v="43"/>
    <n v="4"/>
    <n v="138"/>
    <n v="3"/>
    <n v="11.333333333333334"/>
    <n v="4"/>
    <n v="272.5"/>
    <n v="3"/>
    <n v="764"/>
    <n v="4"/>
    <n v="296"/>
    <n v="0.44444444444444442"/>
    <n v="0"/>
    <n v="0"/>
    <n v="0"/>
    <n v="1"/>
    <n v="0.33333333333333331"/>
    <n v="0"/>
    <n v="0"/>
    <n v="1"/>
    <n v="0.25"/>
    <n v="1"/>
    <n v="0.25"/>
    <n v="0"/>
    <n v="0"/>
    <n v="0"/>
    <n v="0"/>
    <n v="0"/>
    <n v="0"/>
    <n v="0"/>
    <n v="1.125"/>
    <n v="8"/>
    <n v="1"/>
    <n v="12"/>
  </r>
  <r>
    <n v="2017"/>
    <x v="1"/>
    <x v="7"/>
    <s v="KRANI"/>
    <x v="211"/>
    <n v="9"/>
    <n v="8"/>
    <n v="3"/>
    <n v="9"/>
    <n v="4.666666666666667"/>
    <n v="0"/>
    <n v="0"/>
    <n v="9"/>
    <n v="2139"/>
    <n v="1"/>
    <n v="9"/>
    <n v="9"/>
    <n v="2"/>
    <n v="168"/>
    <n v="4"/>
    <n v="190.25"/>
    <n v="2"/>
    <n v="3"/>
    <n v="5"/>
    <n v="153"/>
    <n v="4"/>
    <n v="380"/>
    <n v="5"/>
    <n v="173"/>
    <n v="0.55555555555555558"/>
    <n v="0"/>
    <n v="0"/>
    <n v="0"/>
    <n v="2"/>
    <n v="0.5"/>
    <n v="0"/>
    <n v="0"/>
    <n v="1"/>
    <n v="0.2"/>
    <n v="0"/>
    <n v="0"/>
    <n v="0"/>
    <n v="0"/>
    <n v="0"/>
    <n v="0"/>
    <n v="0"/>
    <n v="0"/>
    <n v="0"/>
    <n v="1"/>
    <n v="9"/>
    <n v="1"/>
    <n v="20"/>
  </r>
  <r>
    <n v="2017"/>
    <x v="1"/>
    <x v="7"/>
    <s v="&lt;NONE&gt;"/>
    <x v="33"/>
    <n v="6"/>
    <n v="1"/>
    <n v="4"/>
    <n v="5"/>
    <n v="5.6"/>
    <n v="0"/>
    <n v="0"/>
    <n v="0"/>
    <n v="0"/>
    <n v="0"/>
    <n v="1"/>
    <n v="88"/>
    <n v="0"/>
    <n v="0"/>
    <n v="0"/>
    <n v="0"/>
    <n v="0"/>
    <n v="0"/>
    <n v="1"/>
    <n v="151"/>
    <n v="0"/>
    <n v="0"/>
    <n v="1"/>
    <n v="149"/>
    <n v="0.16666666666666666"/>
    <n v="1"/>
    <n v="149"/>
    <n v="0.16666666666666666"/>
    <n v="0"/>
    <n v="0"/>
    <n v="0"/>
    <n v="0"/>
    <n v="0"/>
    <n v="0"/>
    <n v="0"/>
    <n v="0"/>
    <n v="0"/>
    <n v="0"/>
    <n v="0"/>
    <n v="0"/>
    <n v="0"/>
    <n v="0"/>
    <n v="1"/>
    <n v="1"/>
    <n v="6"/>
    <n v="0"/>
    <n v="0"/>
  </r>
  <r>
    <n v="2017"/>
    <x v="1"/>
    <x v="7"/>
    <s v="CHAMA2"/>
    <x v="115"/>
    <n v="6"/>
    <n v="5"/>
    <n v="5"/>
    <n v="6"/>
    <n v="8.6666666666666661"/>
    <n v="0"/>
    <n v="0"/>
    <n v="4"/>
    <n v="1019"/>
    <n v="0.66666666666666663"/>
    <n v="4"/>
    <n v="23"/>
    <n v="1"/>
    <n v="110"/>
    <n v="0"/>
    <n v="0"/>
    <n v="1"/>
    <n v="149"/>
    <n v="4"/>
    <n v="196"/>
    <n v="1"/>
    <n v="255"/>
    <n v="5"/>
    <n v="272"/>
    <n v="0.83333333333333337"/>
    <n v="0"/>
    <n v="0"/>
    <n v="0"/>
    <n v="0"/>
    <n v="0"/>
    <n v="0"/>
    <n v="0"/>
    <n v="1"/>
    <n v="0.2"/>
    <n v="0"/>
    <n v="0"/>
    <n v="0"/>
    <n v="0"/>
    <n v="0"/>
    <n v="0"/>
    <n v="0"/>
    <n v="0"/>
    <n v="0"/>
    <n v="1.2"/>
    <n v="5"/>
    <n v="0"/>
    <n v="0"/>
  </r>
  <r>
    <n v="2017"/>
    <x v="1"/>
    <x v="7"/>
    <s v="FUDAN"/>
    <x v="124"/>
    <n v="6"/>
    <n v="2"/>
    <n v="1"/>
    <n v="6"/>
    <n v="5.666666666666667"/>
    <n v="0"/>
    <n v="0"/>
    <n v="6"/>
    <n v="166"/>
    <n v="1"/>
    <n v="5"/>
    <n v="36"/>
    <n v="3"/>
    <n v="10"/>
    <n v="1"/>
    <n v="114"/>
    <n v="1"/>
    <n v="6"/>
    <n v="5"/>
    <n v="89.4"/>
    <n v="1"/>
    <n v="1321"/>
    <n v="5"/>
    <n v="115"/>
    <n v="0.83333333333333337"/>
    <n v="4"/>
    <n v="119"/>
    <n v="0.66666666666666663"/>
    <n v="0"/>
    <n v="0"/>
    <n v="0"/>
    <n v="0"/>
    <n v="0"/>
    <n v="0"/>
    <n v="0"/>
    <n v="0"/>
    <n v="0"/>
    <n v="0"/>
    <n v="0"/>
    <n v="0"/>
    <n v="0"/>
    <n v="0"/>
    <n v="0"/>
    <n v="1"/>
    <n v="6"/>
    <n v="1"/>
    <n v="12"/>
  </r>
  <r>
    <n v="2017"/>
    <x v="1"/>
    <x v="7"/>
    <s v="NIMMA"/>
    <x v="122"/>
    <n v="6"/>
    <n v="3"/>
    <n v="3"/>
    <n v="6"/>
    <n v="4"/>
    <n v="0"/>
    <n v="0"/>
    <n v="6"/>
    <n v="1073"/>
    <n v="1"/>
    <n v="4"/>
    <n v="11"/>
    <n v="2"/>
    <n v="157"/>
    <n v="2"/>
    <n v="138.5"/>
    <n v="2"/>
    <n v="3"/>
    <n v="4"/>
    <n v="152"/>
    <n v="2"/>
    <n v="234"/>
    <n v="4"/>
    <n v="170"/>
    <n v="0.66666666666666663"/>
    <n v="2"/>
    <n v="64"/>
    <n v="0.33333333333333331"/>
    <n v="0"/>
    <n v="0"/>
    <n v="0"/>
    <n v="0"/>
    <n v="0"/>
    <n v="0"/>
    <n v="1"/>
    <n v="0.25"/>
    <n v="0"/>
    <n v="0"/>
    <n v="1"/>
    <n v="0.16666666666666666"/>
    <n v="0"/>
    <n v="0"/>
    <n v="0"/>
    <n v="1.5"/>
    <n v="4"/>
    <n v="2"/>
    <n v="20"/>
  </r>
  <r>
    <n v="2017"/>
    <x v="1"/>
    <x v="7"/>
    <s v="DIAVA"/>
    <x v="188"/>
    <n v="3"/>
    <n v="3"/>
    <n v="9"/>
    <n v="3"/>
    <n v="10"/>
    <n v="0"/>
    <n v="0"/>
    <n v="2"/>
    <n v="4366"/>
    <n v="0.66666666666666663"/>
    <n v="3"/>
    <n v="37"/>
    <n v="0"/>
    <n v="0"/>
    <n v="1"/>
    <n v="266"/>
    <n v="1"/>
    <n v="54"/>
    <n v="2"/>
    <n v="217.5"/>
    <n v="1"/>
    <n v="441"/>
    <n v="2"/>
    <n v="281"/>
    <n v="0.66666666666666663"/>
    <n v="0"/>
    <n v="0"/>
    <n v="0"/>
    <n v="0"/>
    <n v="0"/>
    <n v="0"/>
    <n v="0"/>
    <n v="0"/>
    <n v="0"/>
    <n v="1"/>
    <n v="0.5"/>
    <n v="0"/>
    <n v="0"/>
    <n v="0"/>
    <n v="0"/>
    <n v="0"/>
    <n v="0"/>
    <n v="0"/>
    <n v="1"/>
    <n v="3"/>
    <n v="0"/>
    <n v="0"/>
  </r>
  <r>
    <n v="2017"/>
    <x v="1"/>
    <x v="7"/>
    <s v="GUCES"/>
    <x v="255"/>
    <n v="3"/>
    <n v="3"/>
    <n v="6"/>
    <n v="3"/>
    <n v="6.666666666666667"/>
    <n v="0"/>
    <n v="0"/>
    <n v="3"/>
    <n v="3178"/>
    <n v="1"/>
    <n v="1"/>
    <n v="7"/>
    <n v="0"/>
    <n v="0"/>
    <n v="0"/>
    <n v="0"/>
    <n v="2"/>
    <n v="768"/>
    <n v="1"/>
    <n v="391"/>
    <n v="1"/>
    <n v="575"/>
    <n v="1"/>
    <n v="411"/>
    <n v="0.3333333333333333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3"/>
    <n v="0"/>
    <n v="0"/>
  </r>
  <r>
    <n v="2017"/>
    <x v="1"/>
    <x v="7"/>
    <s v="MACRE"/>
    <x v="192"/>
    <n v="3"/>
    <n v="3"/>
    <n v="7"/>
    <n v="3"/>
    <n v="8.6666666666666661"/>
    <n v="0"/>
    <n v="0"/>
    <n v="3"/>
    <n v="2869"/>
    <n v="1"/>
    <n v="3"/>
    <n v="31"/>
    <n v="2"/>
    <n v="161"/>
    <n v="3"/>
    <n v="184.66666666666666"/>
    <n v="3"/>
    <n v="5.666666666666667"/>
    <n v="0"/>
    <n v="0"/>
    <n v="1"/>
    <n v="4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</r>
  <r>
    <n v="2017"/>
    <x v="1"/>
    <x v="7"/>
    <s v="MASBE"/>
    <x v="118"/>
    <n v="3"/>
    <n v="2"/>
    <n v="5"/>
    <n v="3"/>
    <n v="5.666666666666667"/>
    <n v="0"/>
    <n v="0"/>
    <n v="3"/>
    <n v="302"/>
    <n v="1"/>
    <n v="3"/>
    <n v="20"/>
    <n v="3"/>
    <n v="82"/>
    <n v="0"/>
    <n v="0"/>
    <n v="0"/>
    <n v="0"/>
    <n v="3"/>
    <n v="282.66666666666669"/>
    <n v="0"/>
    <n v="0"/>
    <n v="3"/>
    <n v="29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</r>
  <r>
    <n v="2017"/>
    <x v="1"/>
    <x v="7"/>
    <s v="MEDADA"/>
    <x v="123"/>
    <n v="3"/>
    <n v="0"/>
    <n v="0"/>
    <n v="3"/>
    <n v="5"/>
    <n v="0"/>
    <n v="0"/>
    <n v="3"/>
    <n v="-1"/>
    <n v="1"/>
    <n v="0"/>
    <n v="0"/>
    <n v="0"/>
    <n v="0"/>
    <n v="0"/>
    <n v="0"/>
    <n v="0"/>
    <n v="0"/>
    <n v="3"/>
    <n v="20.333333333333332"/>
    <n v="0"/>
    <n v="0"/>
    <n v="3"/>
    <n v="32"/>
    <n v="1"/>
    <n v="3"/>
    <n v="32"/>
    <n v="1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</r>
  <r>
    <n v="2017"/>
    <x v="1"/>
    <x v="7"/>
    <s v="AMNSI"/>
    <x v="187"/>
    <n v="3"/>
    <n v="3"/>
    <n v="6"/>
    <n v="3"/>
    <n v="7.666666666666667"/>
    <n v="0"/>
    <n v="0"/>
    <n v="3"/>
    <n v="1196"/>
    <n v="1"/>
    <n v="3"/>
    <n v="20"/>
    <n v="1"/>
    <n v="127"/>
    <n v="2"/>
    <n v="358.5"/>
    <n v="2"/>
    <n v="3"/>
    <n v="1"/>
    <n v="184"/>
    <n v="2"/>
    <n v="580"/>
    <n v="1"/>
    <n v="211"/>
    <n v="0.33333333333333331"/>
    <n v="0"/>
    <n v="0"/>
    <n v="0"/>
    <n v="0"/>
    <n v="0"/>
    <n v="1"/>
    <n v="0.5"/>
    <n v="0"/>
    <n v="0"/>
    <n v="0"/>
    <n v="0"/>
    <n v="0"/>
    <n v="0"/>
    <n v="0"/>
    <n v="0"/>
    <n v="0"/>
    <n v="0"/>
    <n v="0"/>
    <n v="1"/>
    <n v="3"/>
    <n v="0"/>
    <n v="0"/>
  </r>
  <r>
    <n v="2017"/>
    <x v="1"/>
    <x v="7"/>
    <s v="WEBAM"/>
    <x v="195"/>
    <n v="3"/>
    <n v="2"/>
    <n v="5"/>
    <n v="3"/>
    <n v="10.666666666666666"/>
    <n v="0"/>
    <n v="0"/>
    <n v="3"/>
    <n v="944"/>
    <n v="1"/>
    <n v="3"/>
    <n v="15"/>
    <n v="2"/>
    <n v="215"/>
    <n v="1"/>
    <n v="87"/>
    <n v="1"/>
    <n v="6"/>
    <n v="2"/>
    <n v="368.5"/>
    <n v="1"/>
    <n v="265"/>
    <n v="2"/>
    <n v="389"/>
    <n v="0.66666666666666663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3"/>
    <n v="0"/>
    <n v="0"/>
  </r>
  <r>
    <n v="2017"/>
    <x v="1"/>
    <x v="7"/>
    <s v="ADAGU"/>
    <x v="202"/>
    <n v="2"/>
    <n v="2"/>
    <n v="1"/>
    <n v="2"/>
    <n v="3.5"/>
    <n v="0"/>
    <n v="0"/>
    <n v="2"/>
    <n v="186"/>
    <n v="1"/>
    <n v="2"/>
    <n v="14"/>
    <n v="0"/>
    <n v="0"/>
    <n v="0"/>
    <n v="0"/>
    <n v="0"/>
    <n v="0"/>
    <n v="2"/>
    <n v="240.5"/>
    <n v="0"/>
    <n v="0"/>
    <n v="2"/>
    <n v="25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</r>
  <r>
    <n v="2017"/>
    <x v="1"/>
    <x v="7"/>
    <s v="CRUED"/>
    <x v="190"/>
    <n v="2"/>
    <n v="2"/>
    <n v="49"/>
    <n v="2"/>
    <n v="71"/>
    <n v="0"/>
    <n v="0"/>
    <n v="2"/>
    <n v="2784"/>
    <n v="1"/>
    <n v="2"/>
    <n v="29"/>
    <n v="1"/>
    <n v="158"/>
    <n v="2"/>
    <n v="155.5"/>
    <n v="2"/>
    <n v="8"/>
    <n v="0"/>
    <n v="0"/>
    <n v="1"/>
    <n v="411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1"/>
    <x v="7"/>
    <s v="KLANA"/>
    <x v="120"/>
    <n v="2"/>
    <n v="0"/>
    <n v="0"/>
    <n v="2"/>
    <n v="15.5"/>
    <n v="0"/>
    <n v="0"/>
    <n v="2"/>
    <n v="1595"/>
    <n v="1"/>
    <n v="1"/>
    <n v="31"/>
    <n v="0"/>
    <n v="0"/>
    <n v="0"/>
    <n v="0"/>
    <n v="0"/>
    <n v="0"/>
    <n v="2"/>
    <n v="88.5"/>
    <n v="0"/>
    <n v="0"/>
    <n v="2"/>
    <n v="116"/>
    <n v="1"/>
    <n v="1"/>
    <n v="89"/>
    <n v="0.5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1"/>
    <x v="7"/>
    <s v="PICIN"/>
    <x v="181"/>
    <n v="2"/>
    <n v="2"/>
    <n v="14"/>
    <n v="2"/>
    <n v="15"/>
    <n v="0"/>
    <n v="0"/>
    <n v="2"/>
    <n v="87"/>
    <n v="1"/>
    <n v="1"/>
    <n v="14"/>
    <n v="0"/>
    <n v="0"/>
    <n v="0"/>
    <n v="0"/>
    <n v="0"/>
    <n v="0"/>
    <n v="2"/>
    <n v="63"/>
    <n v="0"/>
    <n v="0"/>
    <n v="2"/>
    <n v="96"/>
    <n v="1"/>
    <n v="2"/>
    <n v="96"/>
    <n v="1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1"/>
    <x v="7"/>
    <s v="NAGJA"/>
    <x v="246"/>
    <n v="2"/>
    <n v="0"/>
    <n v="0"/>
    <n v="2"/>
    <n v="29"/>
    <n v="0"/>
    <n v="0"/>
    <n v="2"/>
    <n v="1322"/>
    <n v="1"/>
    <n v="0"/>
    <n v="0"/>
    <n v="0"/>
    <n v="0"/>
    <n v="0"/>
    <n v="0"/>
    <n v="0"/>
    <n v="0"/>
    <n v="2"/>
    <n v="40.5"/>
    <n v="0"/>
    <n v="0"/>
    <n v="2"/>
    <n v="72"/>
    <n v="1"/>
    <n v="2"/>
    <n v="72"/>
    <n v="1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</r>
  <r>
    <n v="2017"/>
    <x v="1"/>
    <x v="7"/>
    <s v="BABLI"/>
    <x v="133"/>
    <n v="1"/>
    <n v="1"/>
    <n v="13"/>
    <n v="1"/>
    <n v="14"/>
    <n v="0"/>
    <n v="0"/>
    <n v="1"/>
    <n v="6669"/>
    <n v="1"/>
    <n v="1"/>
    <n v="20"/>
    <n v="1"/>
    <n v="223"/>
    <n v="1"/>
    <n v="339"/>
    <n v="1"/>
    <n v="3"/>
    <n v="0"/>
    <n v="0"/>
    <n v="1"/>
    <n v="4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7"/>
    <s v="BALLBE"/>
    <x v="198"/>
    <n v="1"/>
    <n v="1"/>
    <n v="9"/>
    <n v="1"/>
    <n v="10"/>
    <n v="0"/>
    <n v="0"/>
    <n v="1"/>
    <n v="2418"/>
    <n v="1"/>
    <n v="1"/>
    <n v="22"/>
    <n v="1"/>
    <n v="27"/>
    <n v="1"/>
    <n v="72"/>
    <n v="1"/>
    <n v="2"/>
    <n v="0"/>
    <n v="0"/>
    <n v="1"/>
    <n v="5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37"/>
  </r>
  <r>
    <n v="2017"/>
    <x v="1"/>
    <x v="7"/>
    <s v="BANPU"/>
    <x v="167"/>
    <n v="1"/>
    <n v="1"/>
    <n v="1"/>
    <n v="1"/>
    <n v="1"/>
    <n v="0"/>
    <n v="0"/>
    <n v="0"/>
    <n v="0"/>
    <n v="0"/>
    <n v="1"/>
    <n v="13"/>
    <n v="0"/>
    <n v="0"/>
    <n v="1"/>
    <n v="1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7"/>
    <s v="CHINI"/>
    <x v="256"/>
    <n v="1"/>
    <n v="1"/>
    <n v="10"/>
    <n v="1"/>
    <n v="10"/>
    <n v="0"/>
    <n v="0"/>
    <n v="1"/>
    <n v="2863"/>
    <n v="1"/>
    <n v="1"/>
    <n v="16"/>
    <n v="0"/>
    <n v="0"/>
    <n v="1"/>
    <n v="101"/>
    <n v="1"/>
    <n v="61"/>
    <n v="0"/>
    <n v="0"/>
    <n v="1"/>
    <n v="2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7"/>
    <s v="HARDM"/>
    <x v="134"/>
    <n v="1"/>
    <n v="1"/>
    <n v="3"/>
    <n v="1"/>
    <n v="4"/>
    <n v="0"/>
    <n v="0"/>
    <n v="1"/>
    <n v="5848"/>
    <n v="1"/>
    <n v="1"/>
    <n v="10"/>
    <n v="0"/>
    <n v="0"/>
    <n v="1"/>
    <n v="86"/>
    <n v="1"/>
    <n v="2"/>
    <n v="0"/>
    <n v="0"/>
    <n v="1"/>
    <n v="2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7"/>
    <s v="KUETO"/>
    <x v="182"/>
    <n v="1"/>
    <n v="1"/>
    <n v="3"/>
    <n v="1"/>
    <n v="14"/>
    <n v="0"/>
    <n v="0"/>
    <n v="1"/>
    <n v="33"/>
    <n v="1"/>
    <n v="1"/>
    <n v="34"/>
    <n v="0"/>
    <n v="0"/>
    <n v="0"/>
    <n v="0"/>
    <n v="0"/>
    <n v="0"/>
    <n v="1"/>
    <n v="72"/>
    <n v="0"/>
    <n v="0"/>
    <n v="1"/>
    <n v="91"/>
    <n v="1"/>
    <n v="1"/>
    <n v="91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7"/>
    <s v="MARD1"/>
    <x v="31"/>
    <n v="1"/>
    <n v="1"/>
    <n v="2"/>
    <n v="1"/>
    <n v="2"/>
    <n v="0"/>
    <n v="0"/>
    <n v="0"/>
    <n v="0"/>
    <n v="0"/>
    <n v="1"/>
    <n v="32"/>
    <n v="0"/>
    <n v="0"/>
    <n v="1"/>
    <n v="169"/>
    <n v="1"/>
    <n v="10"/>
    <n v="0"/>
    <n v="0"/>
    <n v="1"/>
    <n v="9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7"/>
    <s v="RAYJAC"/>
    <x v="121"/>
    <n v="1"/>
    <n v="0"/>
    <n v="0"/>
    <n v="1"/>
    <n v="22"/>
    <n v="0"/>
    <n v="0"/>
    <n v="1"/>
    <n v="5"/>
    <n v="1"/>
    <n v="0"/>
    <n v="0"/>
    <n v="0"/>
    <n v="0"/>
    <n v="0"/>
    <n v="0"/>
    <n v="0"/>
    <n v="0"/>
    <n v="1"/>
    <n v="2"/>
    <n v="0"/>
    <n v="0"/>
    <n v="1"/>
    <n v="34"/>
    <n v="1"/>
    <n v="1"/>
    <n v="34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7"/>
    <s v="ROKAB"/>
    <x v="193"/>
    <n v="1"/>
    <n v="1"/>
    <n v="8"/>
    <n v="1"/>
    <n v="10"/>
    <n v="0"/>
    <n v="0"/>
    <n v="1"/>
    <n v="827"/>
    <n v="1"/>
    <n v="0"/>
    <n v="0"/>
    <n v="0"/>
    <n v="0"/>
    <n v="0"/>
    <n v="0"/>
    <n v="0"/>
    <n v="0"/>
    <n v="0"/>
    <n v="0"/>
    <n v="0"/>
    <n v="0"/>
    <n v="1"/>
    <n v="386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1"/>
    <n v="0"/>
    <n v="0"/>
  </r>
  <r>
    <n v="2017"/>
    <x v="1"/>
    <x v="8"/>
    <s v="MILBR"/>
    <x v="139"/>
    <n v="248"/>
    <n v="167"/>
    <n v="24"/>
    <n v="243"/>
    <n v="24.580246913580247"/>
    <n v="16"/>
    <n v="6.584362139917696E-2"/>
    <n v="57"/>
    <n v="1319"/>
    <n v="0.22983870967741934"/>
    <n v="174"/>
    <n v="54"/>
    <n v="97"/>
    <n v="81"/>
    <n v="11"/>
    <n v="133.81818181818181"/>
    <n v="11"/>
    <n v="28"/>
    <n v="211"/>
    <n v="155.15639810426541"/>
    <n v="11"/>
    <n v="466"/>
    <n v="236"/>
    <n v="192"/>
    <n v="0.95161290322580649"/>
    <n v="36"/>
    <n v="154"/>
    <n v="0.14516129032258066"/>
    <n v="6"/>
    <n v="0.54545454545454541"/>
    <n v="1"/>
    <n v="9.0909090909090912E-2"/>
    <n v="45"/>
    <n v="0.19067796610169491"/>
    <n v="9"/>
    <n v="3.8135593220338986E-2"/>
    <n v="1"/>
    <n v="4.0322580645161289E-3"/>
    <n v="0"/>
    <n v="0"/>
    <n v="18"/>
    <n v="1"/>
    <n v="10"/>
    <n v="2.6382978723404253"/>
    <n v="94"/>
    <n v="0"/>
    <n v="0"/>
  </r>
  <r>
    <n v="2017"/>
    <x v="1"/>
    <x v="8"/>
    <s v="WILDA2"/>
    <x v="161"/>
    <n v="214"/>
    <n v="184"/>
    <n v="7"/>
    <n v="213"/>
    <n v="11.924882629107982"/>
    <n v="12"/>
    <n v="5.6338028169014086E-2"/>
    <n v="207"/>
    <n v="379"/>
    <n v="0.96728971962616828"/>
    <n v="137"/>
    <n v="27"/>
    <n v="61"/>
    <n v="46"/>
    <n v="8"/>
    <n v="170.125"/>
    <n v="7"/>
    <n v="51"/>
    <n v="196"/>
    <n v="90.265306122448976"/>
    <n v="8"/>
    <n v="404"/>
    <n v="205"/>
    <n v="118"/>
    <n v="0.95794392523364491"/>
    <n v="42"/>
    <n v="78"/>
    <n v="0.19626168224299065"/>
    <n v="2"/>
    <n v="0.25"/>
    <n v="0"/>
    <n v="0"/>
    <n v="31"/>
    <n v="0.15121951219512195"/>
    <n v="5"/>
    <n v="2.4390243902439025E-2"/>
    <n v="1"/>
    <n v="4.6728971962616819E-3"/>
    <n v="0"/>
    <n v="0"/>
    <n v="6"/>
    <n v="0"/>
    <n v="4"/>
    <n v="2.8918918918918921"/>
    <n v="74"/>
    <n v="0"/>
    <n v="0"/>
  </r>
  <r>
    <n v="2017"/>
    <x v="1"/>
    <x v="8"/>
    <s v="LYSDO"/>
    <x v="166"/>
    <n v="208"/>
    <n v="125"/>
    <n v="7"/>
    <n v="208"/>
    <n v="9.6634615384615383"/>
    <n v="4"/>
    <n v="1.9230769230769232E-2"/>
    <n v="197"/>
    <n v="166"/>
    <n v="0.94711538461538458"/>
    <n v="137"/>
    <n v="31"/>
    <n v="27"/>
    <n v="71"/>
    <n v="19"/>
    <n v="146.94736842105263"/>
    <n v="17"/>
    <n v="57.470588235294116"/>
    <n v="181"/>
    <n v="102.87845303867404"/>
    <n v="19"/>
    <n v="398"/>
    <n v="188"/>
    <n v="135"/>
    <n v="0.90384615384615385"/>
    <n v="40"/>
    <n v="93"/>
    <n v="0.19230769230769232"/>
    <n v="8"/>
    <n v="0.42105263157894735"/>
    <n v="1"/>
    <n v="5.2631578947368418E-2"/>
    <n v="35"/>
    <n v="0.18617021276595744"/>
    <n v="13"/>
    <n v="6.9148936170212769E-2"/>
    <n v="1"/>
    <n v="4.807692307692308E-3"/>
    <n v="0"/>
    <n v="0"/>
    <n v="4"/>
    <n v="1"/>
    <n v="10"/>
    <n v="2.5365853658536586"/>
    <n v="82"/>
    <n v="0"/>
    <n v="0"/>
  </r>
  <r>
    <n v="2017"/>
    <x v="1"/>
    <x v="8"/>
    <s v="POLSTE"/>
    <x v="142"/>
    <n v="204"/>
    <n v="43"/>
    <n v="10"/>
    <n v="203"/>
    <n v="3.2610837438423643"/>
    <n v="6"/>
    <n v="2.9556650246305417E-2"/>
    <n v="190"/>
    <n v="592"/>
    <n v="0.93137254901960786"/>
    <n v="104"/>
    <n v="40"/>
    <n v="25"/>
    <n v="61"/>
    <n v="6"/>
    <n v="159.5"/>
    <n v="6"/>
    <n v="397.5"/>
    <n v="189"/>
    <n v="91.539682539682545"/>
    <n v="6"/>
    <n v="296"/>
    <n v="197"/>
    <n v="118"/>
    <n v="0.96568627450980393"/>
    <n v="27"/>
    <n v="85"/>
    <n v="0.13235294117647059"/>
    <n v="2"/>
    <n v="0.33333333333333331"/>
    <n v="1"/>
    <n v="0.16666666666666666"/>
    <n v="36"/>
    <n v="0.18274111675126903"/>
    <n v="4"/>
    <n v="2.030456852791878E-2"/>
    <n v="2"/>
    <n v="9.8039215686274508E-3"/>
    <n v="0"/>
    <n v="0"/>
    <n v="0"/>
    <n v="1"/>
    <n v="3"/>
    <n v="3.6428571428571428"/>
    <n v="56"/>
    <n v="0"/>
    <n v="0"/>
  </r>
  <r>
    <n v="2017"/>
    <x v="1"/>
    <x v="8"/>
    <s v="KILAL"/>
    <x v="147"/>
    <n v="163"/>
    <n v="106"/>
    <n v="14"/>
    <n v="163"/>
    <n v="13.036809815950921"/>
    <n v="2"/>
    <n v="1.2269938650306749E-2"/>
    <n v="104"/>
    <n v="5971"/>
    <n v="0.6380368098159509"/>
    <n v="105"/>
    <n v="38"/>
    <n v="42"/>
    <n v="82"/>
    <n v="7"/>
    <n v="258.85714285714283"/>
    <n v="6"/>
    <n v="50.166666666666664"/>
    <n v="142"/>
    <n v="162.33098591549296"/>
    <n v="7"/>
    <n v="683"/>
    <n v="156"/>
    <n v="185"/>
    <n v="0.95705521472392641"/>
    <n v="12"/>
    <n v="105"/>
    <n v="7.3619631901840496E-2"/>
    <n v="6"/>
    <n v="0.8571428571428571"/>
    <n v="0"/>
    <n v="0"/>
    <n v="21"/>
    <n v="0.13461538461538461"/>
    <n v="5"/>
    <n v="3.2051282051282048E-2"/>
    <n v="0"/>
    <n v="0"/>
    <n v="0"/>
    <n v="0"/>
    <n v="15"/>
    <n v="1"/>
    <n v="2"/>
    <n v="3.3265306122448979"/>
    <n v="49"/>
    <n v="2"/>
    <n v="206"/>
  </r>
  <r>
    <n v="2017"/>
    <x v="1"/>
    <x v="8"/>
    <s v="WILBRI"/>
    <x v="140"/>
    <n v="136"/>
    <n v="110"/>
    <n v="3"/>
    <n v="135"/>
    <n v="8.0518518518518523"/>
    <n v="0"/>
    <n v="0"/>
    <n v="81"/>
    <n v="3321"/>
    <n v="0.59558823529411764"/>
    <n v="73"/>
    <n v="29"/>
    <n v="26"/>
    <n v="30"/>
    <n v="5"/>
    <n v="247.8"/>
    <n v="5"/>
    <n v="21.6"/>
    <n v="120"/>
    <n v="80.99166666666666"/>
    <n v="5"/>
    <n v="554"/>
    <n v="131"/>
    <n v="109"/>
    <n v="0.96323529411764708"/>
    <n v="24"/>
    <n v="77"/>
    <n v="0.17647058823529413"/>
    <n v="2"/>
    <n v="0.4"/>
    <n v="0"/>
    <n v="0"/>
    <n v="18"/>
    <n v="0.13740458015267176"/>
    <n v="1"/>
    <n v="7.6335877862595417E-3"/>
    <n v="0"/>
    <n v="0"/>
    <n v="0"/>
    <n v="0"/>
    <n v="2"/>
    <n v="1"/>
    <n v="1"/>
    <n v="3.0222222222222221"/>
    <n v="45"/>
    <n v="0"/>
    <n v="0"/>
  </r>
  <r>
    <n v="2017"/>
    <x v="1"/>
    <x v="8"/>
    <s v="ALMKH"/>
    <x v="173"/>
    <n v="130"/>
    <n v="95"/>
    <n v="5"/>
    <n v="129"/>
    <n v="7.3100775193798446"/>
    <n v="2"/>
    <n v="1.5503875968992248E-2"/>
    <n v="125"/>
    <n v="393"/>
    <n v="0.96153846153846156"/>
    <n v="104"/>
    <n v="26"/>
    <n v="42"/>
    <n v="47"/>
    <n v="8"/>
    <n v="125.625"/>
    <n v="8"/>
    <n v="118"/>
    <n v="120"/>
    <n v="101.51666666666667"/>
    <n v="8"/>
    <n v="240"/>
    <n v="121"/>
    <n v="126"/>
    <n v="0.93076923076923079"/>
    <n v="36"/>
    <n v="99"/>
    <n v="0.27692307692307694"/>
    <n v="2"/>
    <n v="0.25"/>
    <n v="1"/>
    <n v="0.125"/>
    <n v="19"/>
    <n v="0.15702479338842976"/>
    <n v="11"/>
    <n v="9.0909090909090912E-2"/>
    <n v="1"/>
    <n v="7.6923076923076927E-3"/>
    <n v="1"/>
    <n v="7.6923076923076927E-3"/>
    <n v="2"/>
    <n v="0"/>
    <n v="4"/>
    <n v="2.5490196078431371"/>
    <n v="51"/>
    <n v="0"/>
    <n v="0"/>
  </r>
  <r>
    <n v="2017"/>
    <x v="1"/>
    <x v="8"/>
    <s v="WAXJE"/>
    <x v="171"/>
    <n v="123"/>
    <n v="60"/>
    <n v="5"/>
    <n v="123"/>
    <n v="5.2520325203252032"/>
    <n v="0"/>
    <n v="0"/>
    <n v="122"/>
    <n v="270"/>
    <n v="0.99186991869918695"/>
    <n v="79"/>
    <n v="20"/>
    <n v="24"/>
    <n v="31"/>
    <n v="6"/>
    <n v="173.16666666666666"/>
    <n v="5"/>
    <n v="3.4"/>
    <n v="108"/>
    <n v="74.620370370370367"/>
    <n v="6"/>
    <n v="389"/>
    <n v="116"/>
    <n v="93"/>
    <n v="0.94308943089430897"/>
    <n v="20"/>
    <n v="82"/>
    <n v="0.16260162601626016"/>
    <n v="4"/>
    <n v="0.66666666666666663"/>
    <n v="0"/>
    <n v="0"/>
    <n v="16"/>
    <n v="0.13793103448275862"/>
    <n v="2"/>
    <n v="1.7241379310344827E-2"/>
    <n v="0"/>
    <n v="0"/>
    <n v="0"/>
    <n v="0"/>
    <n v="0"/>
    <n v="0"/>
    <n v="4"/>
    <n v="3.4166666666666665"/>
    <n v="36"/>
    <n v="0"/>
    <n v="0"/>
  </r>
  <r>
    <n v="2017"/>
    <x v="1"/>
    <x v="8"/>
    <s v="STERO3"/>
    <x v="163"/>
    <n v="82"/>
    <n v="81"/>
    <n v="4"/>
    <n v="82"/>
    <n v="7.975609756097561"/>
    <n v="0"/>
    <n v="0"/>
    <n v="82"/>
    <n v="2669"/>
    <n v="1"/>
    <n v="51"/>
    <n v="30"/>
    <n v="8"/>
    <n v="30"/>
    <n v="2"/>
    <n v="121"/>
    <n v="2"/>
    <n v="22.5"/>
    <n v="80"/>
    <n v="68.6875"/>
    <n v="2"/>
    <n v="263"/>
    <n v="80"/>
    <n v="96"/>
    <n v="0.97560975609756095"/>
    <n v="7"/>
    <n v="63"/>
    <n v="8.5365853658536592E-2"/>
    <n v="0"/>
    <n v="0"/>
    <n v="0"/>
    <n v="0"/>
    <n v="8"/>
    <n v="0.1"/>
    <n v="3"/>
    <n v="3.7499999999999999E-2"/>
    <n v="0"/>
    <n v="0"/>
    <n v="0"/>
    <n v="0"/>
    <n v="0"/>
    <n v="0"/>
    <n v="1"/>
    <n v="3.7272727272727271"/>
    <n v="22"/>
    <n v="0"/>
    <n v="0"/>
  </r>
  <r>
    <n v="2017"/>
    <x v="1"/>
    <x v="8"/>
    <s v="WELVA"/>
    <x v="153"/>
    <n v="52"/>
    <n v="35"/>
    <n v="5"/>
    <n v="52"/>
    <n v="9.8076923076923084"/>
    <n v="0"/>
    <n v="0"/>
    <n v="51"/>
    <n v="369"/>
    <n v="0.98076923076923073"/>
    <n v="36"/>
    <n v="35"/>
    <n v="16"/>
    <n v="38"/>
    <n v="1"/>
    <n v="176"/>
    <n v="1"/>
    <n v="242"/>
    <n v="51"/>
    <n v="83.588235294117652"/>
    <n v="1"/>
    <n v="306"/>
    <n v="51"/>
    <n v="106"/>
    <n v="0.98076923076923073"/>
    <n v="0"/>
    <n v="0"/>
    <n v="0"/>
    <n v="1"/>
    <n v="1"/>
    <n v="0"/>
    <n v="0"/>
    <n v="4"/>
    <n v="7.8431372549019607E-2"/>
    <n v="1"/>
    <n v="1.9607843137254902E-2"/>
    <n v="0"/>
    <n v="0"/>
    <n v="0"/>
    <n v="0"/>
    <n v="0"/>
    <n v="0"/>
    <n v="0"/>
    <n v="4.333333333333333"/>
    <n v="12"/>
    <n v="0"/>
    <n v="0"/>
  </r>
  <r>
    <n v="2017"/>
    <x v="1"/>
    <x v="8"/>
    <s v="PETRI"/>
    <x v="143"/>
    <n v="51"/>
    <n v="39"/>
    <n v="18"/>
    <n v="50"/>
    <n v="21.32"/>
    <n v="4"/>
    <n v="0.08"/>
    <n v="49"/>
    <n v="748"/>
    <n v="0.96078431372549022"/>
    <n v="31"/>
    <n v="62"/>
    <n v="23"/>
    <n v="70"/>
    <n v="4"/>
    <n v="242"/>
    <n v="4"/>
    <n v="1.75"/>
    <n v="45"/>
    <n v="105.4"/>
    <n v="4"/>
    <n v="694"/>
    <n v="47"/>
    <n v="153"/>
    <n v="0.92156862745098034"/>
    <n v="3"/>
    <n v="86"/>
    <n v="5.8823529411764705E-2"/>
    <n v="3"/>
    <n v="0.75"/>
    <n v="0"/>
    <n v="0"/>
    <n v="1"/>
    <n v="2.1276595744680851E-2"/>
    <n v="2"/>
    <n v="4.2553191489361701E-2"/>
    <n v="0"/>
    <n v="0"/>
    <n v="0"/>
    <n v="0"/>
    <n v="2"/>
    <n v="0"/>
    <n v="0"/>
    <n v="5.0999999999999996"/>
    <n v="10"/>
    <n v="0"/>
    <n v="0"/>
  </r>
  <r>
    <n v="2017"/>
    <x v="1"/>
    <x v="8"/>
    <s v="WIDDE"/>
    <x v="145"/>
    <n v="37"/>
    <n v="30"/>
    <n v="6"/>
    <n v="37"/>
    <n v="10.486486486486486"/>
    <n v="0"/>
    <n v="0"/>
    <n v="12"/>
    <n v="2391"/>
    <n v="0.32432432432432434"/>
    <n v="28"/>
    <n v="39"/>
    <n v="9"/>
    <n v="57"/>
    <n v="1"/>
    <n v="121"/>
    <n v="1"/>
    <n v="12"/>
    <n v="35"/>
    <n v="140.45714285714286"/>
    <n v="1"/>
    <n v="205"/>
    <n v="36"/>
    <n v="169"/>
    <n v="0.97297297297297303"/>
    <n v="0"/>
    <n v="0"/>
    <n v="0"/>
    <n v="1"/>
    <n v="1"/>
    <n v="0"/>
    <n v="0"/>
    <n v="6"/>
    <n v="0.16666666666666666"/>
    <n v="0"/>
    <n v="0"/>
    <n v="0"/>
    <n v="0"/>
    <n v="0"/>
    <n v="0"/>
    <n v="0"/>
    <n v="0"/>
    <n v="1"/>
    <n v="3.0833333333333335"/>
    <n v="12"/>
    <n v="0"/>
    <n v="0"/>
  </r>
  <r>
    <n v="2017"/>
    <x v="1"/>
    <x v="8"/>
    <s v="ANIVE"/>
    <x v="159"/>
    <n v="35"/>
    <n v="14"/>
    <n v="4"/>
    <n v="35"/>
    <n v="3.1428571428571428"/>
    <n v="2"/>
    <n v="5.7142857142857141E-2"/>
    <n v="2"/>
    <n v="4457"/>
    <n v="5.7142857142857141E-2"/>
    <n v="22"/>
    <n v="57"/>
    <n v="10"/>
    <n v="79"/>
    <n v="2"/>
    <n v="159.5"/>
    <n v="2"/>
    <n v="14"/>
    <n v="30"/>
    <n v="142.23333333333332"/>
    <n v="2"/>
    <n v="333"/>
    <n v="33"/>
    <n v="163"/>
    <n v="0.94285714285714284"/>
    <n v="2"/>
    <n v="36"/>
    <n v="5.7142857142857141E-2"/>
    <n v="1"/>
    <n v="0.5"/>
    <n v="0"/>
    <n v="0"/>
    <n v="4"/>
    <n v="0.12121212121212122"/>
    <n v="1"/>
    <n v="3.0303030303030304E-2"/>
    <n v="0"/>
    <n v="0"/>
    <n v="0"/>
    <n v="0"/>
    <n v="2"/>
    <n v="0"/>
    <n v="1"/>
    <n v="2.9166666666666665"/>
    <n v="12"/>
    <n v="0"/>
    <n v="0"/>
  </r>
  <r>
    <n v="2017"/>
    <x v="1"/>
    <x v="8"/>
    <s v="FALMIC"/>
    <x v="146"/>
    <n v="25"/>
    <n v="13"/>
    <n v="0"/>
    <n v="25"/>
    <n v="3.24"/>
    <n v="0"/>
    <n v="0"/>
    <n v="23"/>
    <n v="296"/>
    <n v="0.92"/>
    <n v="16"/>
    <n v="12"/>
    <n v="4"/>
    <n v="16"/>
    <n v="5"/>
    <n v="130.80000000000001"/>
    <n v="3"/>
    <n v="1"/>
    <n v="20"/>
    <n v="59.8"/>
    <n v="5"/>
    <n v="466"/>
    <n v="20"/>
    <n v="81"/>
    <n v="0.8"/>
    <n v="9"/>
    <n v="52"/>
    <n v="0.36"/>
    <n v="3"/>
    <n v="0.6"/>
    <n v="0"/>
    <n v="0"/>
    <n v="2"/>
    <n v="0.1"/>
    <n v="0"/>
    <n v="0"/>
    <n v="0"/>
    <n v="0"/>
    <n v="0"/>
    <n v="0"/>
    <n v="0"/>
    <n v="0"/>
    <n v="0"/>
    <n v="2.5"/>
    <n v="10"/>
    <n v="0"/>
    <n v="0"/>
  </r>
  <r>
    <n v="2017"/>
    <x v="1"/>
    <x v="8"/>
    <s v="PALRA"/>
    <x v="164"/>
    <n v="20"/>
    <n v="20"/>
    <n v="1"/>
    <n v="20"/>
    <n v="6.55"/>
    <n v="0"/>
    <n v="0"/>
    <n v="10"/>
    <n v="1039"/>
    <n v="0.5"/>
    <n v="14"/>
    <n v="22"/>
    <n v="7"/>
    <n v="66"/>
    <n v="0"/>
    <n v="0"/>
    <n v="0"/>
    <n v="0"/>
    <n v="20"/>
    <n v="104.35"/>
    <n v="0"/>
    <n v="0"/>
    <n v="20"/>
    <n v="120"/>
    <n v="1"/>
    <n v="2"/>
    <n v="88"/>
    <n v="0.1"/>
    <n v="0"/>
    <n v="0"/>
    <n v="0"/>
    <n v="0"/>
    <n v="2"/>
    <n v="0.1"/>
    <n v="2"/>
    <n v="0.1"/>
    <n v="0"/>
    <n v="0"/>
    <n v="0"/>
    <n v="0"/>
    <n v="0"/>
    <n v="0"/>
    <n v="2"/>
    <n v="2.2222222222222223"/>
    <n v="9"/>
    <n v="0"/>
    <n v="0"/>
  </r>
  <r>
    <n v="2017"/>
    <x v="1"/>
    <x v="8"/>
    <s v="SALJE"/>
    <x v="223"/>
    <n v="12"/>
    <n v="12"/>
    <n v="7"/>
    <n v="12"/>
    <n v="13.833333333333334"/>
    <n v="0"/>
    <n v="0"/>
    <n v="10"/>
    <n v="-10"/>
    <n v="0.83333333333333337"/>
    <n v="9"/>
    <n v="88"/>
    <n v="3"/>
    <n v="114"/>
    <n v="0"/>
    <n v="0"/>
    <n v="0"/>
    <n v="0"/>
    <n v="12"/>
    <n v="132"/>
    <n v="0"/>
    <n v="0"/>
    <n v="12"/>
    <n v="162"/>
    <n v="1"/>
    <n v="1"/>
    <n v="137"/>
    <n v="8.3333333333333329E-2"/>
    <n v="0"/>
    <n v="0"/>
    <n v="0"/>
    <n v="0"/>
    <n v="3"/>
    <n v="0.25"/>
    <n v="0"/>
    <n v="0"/>
    <n v="0"/>
    <n v="0"/>
    <n v="0"/>
    <n v="0"/>
    <n v="2"/>
    <n v="0"/>
    <n v="0"/>
    <n v="2.4"/>
    <n v="5"/>
    <n v="0"/>
    <n v="0"/>
  </r>
  <r>
    <n v="2017"/>
    <x v="1"/>
    <x v="8"/>
    <s v="EISDE"/>
    <x v="249"/>
    <n v="9"/>
    <n v="9"/>
    <n v="6"/>
    <n v="9"/>
    <n v="10"/>
    <n v="0"/>
    <n v="0"/>
    <n v="9"/>
    <n v="-16"/>
    <n v="1"/>
    <n v="7"/>
    <n v="16"/>
    <n v="1"/>
    <n v="27"/>
    <n v="0"/>
    <n v="0"/>
    <n v="0"/>
    <n v="0"/>
    <n v="9"/>
    <n v="60.333333333333336"/>
    <n v="0"/>
    <n v="0"/>
    <n v="9"/>
    <n v="87"/>
    <n v="1"/>
    <n v="4"/>
    <n v="68"/>
    <n v="0.44444444444444442"/>
    <n v="0"/>
    <n v="0"/>
    <n v="0"/>
    <n v="0"/>
    <n v="1"/>
    <n v="0.1111111111111111"/>
    <n v="0"/>
    <n v="0"/>
    <n v="0"/>
    <n v="0"/>
    <n v="0"/>
    <n v="0"/>
    <n v="0"/>
    <n v="0"/>
    <n v="0"/>
    <n v="1.8"/>
    <n v="5"/>
    <n v="0"/>
    <n v="0"/>
  </r>
  <r>
    <n v="2017"/>
    <x v="1"/>
    <x v="8"/>
    <s v="HOWKE"/>
    <x v="149"/>
    <n v="7"/>
    <n v="7"/>
    <n v="5"/>
    <n v="7"/>
    <n v="11.285714285714286"/>
    <n v="0"/>
    <n v="0"/>
    <n v="7"/>
    <n v="176"/>
    <n v="1"/>
    <n v="4"/>
    <n v="53"/>
    <n v="3"/>
    <n v="112"/>
    <n v="0"/>
    <n v="0"/>
    <n v="0"/>
    <n v="0"/>
    <n v="7"/>
    <n v="127"/>
    <n v="0"/>
    <n v="0"/>
    <n v="7"/>
    <n v="156"/>
    <n v="1"/>
    <n v="0"/>
    <n v="0"/>
    <n v="0"/>
    <n v="0"/>
    <n v="0"/>
    <n v="0"/>
    <n v="0"/>
    <n v="1"/>
    <n v="0.14285714285714285"/>
    <n v="0"/>
    <n v="0"/>
    <n v="0"/>
    <n v="0"/>
    <n v="0"/>
    <n v="0"/>
    <n v="0"/>
    <n v="0"/>
    <n v="0"/>
    <n v="1.75"/>
    <n v="4"/>
    <n v="0"/>
    <n v="0"/>
  </r>
  <r>
    <n v="2017"/>
    <x v="1"/>
    <x v="8"/>
    <s v="RUMAS1"/>
    <x v="151"/>
    <n v="7"/>
    <n v="5"/>
    <n v="17"/>
    <n v="7"/>
    <n v="17.714285714285715"/>
    <n v="0"/>
    <n v="0"/>
    <n v="5"/>
    <n v="1476"/>
    <n v="0.7142857142857143"/>
    <n v="5"/>
    <n v="98"/>
    <n v="2"/>
    <n v="176"/>
    <n v="0"/>
    <n v="0"/>
    <n v="0"/>
    <n v="0"/>
    <n v="7"/>
    <n v="161.71428571428572"/>
    <n v="0"/>
    <n v="0"/>
    <n v="7"/>
    <n v="193"/>
    <n v="1"/>
    <n v="0"/>
    <n v="0"/>
    <n v="0"/>
    <n v="0"/>
    <n v="0"/>
    <n v="0"/>
    <n v="0"/>
    <n v="3"/>
    <n v="0.42857142857142855"/>
    <n v="0"/>
    <n v="0"/>
    <n v="0"/>
    <n v="0"/>
    <n v="0"/>
    <n v="0"/>
    <n v="0"/>
    <n v="0"/>
    <n v="0"/>
    <n v="1.4"/>
    <n v="5"/>
    <n v="0"/>
    <n v="0"/>
  </r>
  <r>
    <n v="2017"/>
    <x v="1"/>
    <x v="8"/>
    <s v="PALMAR"/>
    <x v="177"/>
    <n v="1"/>
    <n v="0"/>
    <n v="0"/>
    <n v="1"/>
    <n v="0"/>
    <n v="0"/>
    <n v="0"/>
    <n v="0"/>
    <n v="0"/>
    <n v="0"/>
    <n v="1"/>
    <n v="28"/>
    <n v="1"/>
    <n v="131"/>
    <n v="0"/>
    <n v="0"/>
    <n v="0"/>
    <n v="0"/>
    <n v="1"/>
    <n v="1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"/>
    <x v="9"/>
    <s v="KEYJA"/>
    <x v="219"/>
    <n v="439"/>
    <n v="87"/>
    <n v="0"/>
    <n v="437"/>
    <n v="7.1052631578947372"/>
    <n v="10"/>
    <n v="2.2883295194508008E-2"/>
    <n v="421"/>
    <n v="66"/>
    <n v="0.95899772209567202"/>
    <n v="269"/>
    <n v="29"/>
    <n v="106"/>
    <n v="48"/>
    <n v="11"/>
    <n v="223.90909090909091"/>
    <n v="10"/>
    <n v="90.6"/>
    <n v="410"/>
    <n v="81.002439024390242"/>
    <n v="8"/>
    <n v="762"/>
    <n v="426"/>
    <n v="100"/>
    <n v="0.97038724373576313"/>
    <n v="290"/>
    <n v="81"/>
    <n v="0.66059225512528474"/>
    <n v="7"/>
    <n v="0.875"/>
    <n v="1"/>
    <n v="0.125"/>
    <n v="61"/>
    <n v="0.14319248826291081"/>
    <n v="16"/>
    <n v="3.7558685446009391E-2"/>
    <n v="6"/>
    <n v="1.366742596810934E-2"/>
    <n v="1"/>
    <n v="2.2779043280182231E-3"/>
    <n v="5"/>
    <n v="5"/>
    <n v="3"/>
    <n v="2.7961783439490446"/>
    <n v="157"/>
    <n v="2"/>
    <n v="17"/>
  </r>
  <r>
    <n v="2017"/>
    <x v="1"/>
    <x v="9"/>
    <s v="VONWI"/>
    <x v="220"/>
    <n v="375"/>
    <n v="179"/>
    <n v="4"/>
    <n v="374"/>
    <n v="10.593582887700535"/>
    <n v="12"/>
    <n v="3.2085561497326207E-2"/>
    <n v="247"/>
    <n v="1759"/>
    <n v="0.65866666666666662"/>
    <n v="205"/>
    <n v="39"/>
    <n v="34"/>
    <n v="59"/>
    <n v="8"/>
    <n v="192.25"/>
    <n v="5"/>
    <n v="5.8"/>
    <n v="348"/>
    <n v="85.33620689655173"/>
    <n v="6"/>
    <n v="441"/>
    <n v="367"/>
    <n v="110"/>
    <n v="0.97866666666666668"/>
    <n v="296"/>
    <n v="96"/>
    <n v="0.78933333333333333"/>
    <n v="2"/>
    <n v="0.33333333333333331"/>
    <n v="3"/>
    <n v="0.5"/>
    <n v="44"/>
    <n v="0.11989100817438691"/>
    <n v="18"/>
    <n v="4.9046321525885561E-2"/>
    <n v="7"/>
    <n v="1.8666666666666668E-2"/>
    <n v="0"/>
    <n v="0"/>
    <n v="3"/>
    <n v="3"/>
    <n v="1"/>
    <n v="2.7372262773722627"/>
    <n v="137"/>
    <n v="0"/>
    <n v="0"/>
  </r>
  <r>
    <n v="2017"/>
    <x v="1"/>
    <x v="9"/>
    <s v="SAVPA"/>
    <x v="179"/>
    <n v="275"/>
    <n v="26"/>
    <n v="3"/>
    <n v="275"/>
    <n v="2.9927272727272727"/>
    <n v="10"/>
    <n v="3.6363636363636362E-2"/>
    <n v="248"/>
    <n v="972"/>
    <n v="0.90181818181818185"/>
    <n v="258"/>
    <n v="20"/>
    <n v="72"/>
    <n v="57"/>
    <n v="85"/>
    <n v="170.42352941176472"/>
    <n v="77"/>
    <n v="14.987012987012987"/>
    <n v="184"/>
    <n v="172.8641304347826"/>
    <n v="61"/>
    <n v="648"/>
    <n v="182"/>
    <n v="216"/>
    <n v="0.66181818181818186"/>
    <n v="21"/>
    <n v="133"/>
    <n v="7.636363636363637E-2"/>
    <n v="34"/>
    <n v="0.55737704918032782"/>
    <n v="6"/>
    <n v="9.8360655737704916E-2"/>
    <n v="62"/>
    <n v="0.34065934065934067"/>
    <n v="12"/>
    <n v="6.5934065934065936E-2"/>
    <n v="2"/>
    <n v="7.2727272727272727E-3"/>
    <n v="2"/>
    <n v="7.2727272727272727E-3"/>
    <n v="0"/>
    <n v="1"/>
    <n v="5"/>
    <n v="2.1484375"/>
    <n v="128"/>
    <n v="25"/>
    <n v="18"/>
  </r>
  <r>
    <n v="2017"/>
    <x v="1"/>
    <x v="9"/>
    <s v="PAGJO1"/>
    <x v="176"/>
    <n v="264"/>
    <n v="8"/>
    <n v="1"/>
    <n v="264"/>
    <n v="4.2954545454545459"/>
    <n v="27"/>
    <n v="0.10227272727272728"/>
    <n v="220"/>
    <n v="1221"/>
    <n v="0.83333333333333337"/>
    <n v="213"/>
    <n v="34"/>
    <n v="71"/>
    <n v="69"/>
    <n v="53"/>
    <n v="225.69811320754718"/>
    <n v="44"/>
    <n v="14.931818181818182"/>
    <n v="196"/>
    <n v="162.67857142857142"/>
    <n v="40"/>
    <n v="526"/>
    <n v="206"/>
    <n v="189"/>
    <n v="0.78030303030303028"/>
    <n v="84"/>
    <n v="124"/>
    <n v="0.31818181818181818"/>
    <n v="29"/>
    <n v="0.72499999999999998"/>
    <n v="9"/>
    <n v="0.22500000000000001"/>
    <n v="51"/>
    <n v="0.24757281553398058"/>
    <n v="18"/>
    <n v="8.7378640776699032E-2"/>
    <n v="1"/>
    <n v="3.787878787878788E-3"/>
    <n v="0"/>
    <n v="0"/>
    <n v="0"/>
    <n v="0"/>
    <n v="14"/>
    <n v="3.9402985074626864"/>
    <n v="67"/>
    <n v="13"/>
    <n v="37"/>
  </r>
  <r>
    <n v="2017"/>
    <x v="1"/>
    <x v="9"/>
    <s v="SANRE"/>
    <x v="170"/>
    <n v="230"/>
    <n v="29"/>
    <n v="4"/>
    <n v="229"/>
    <n v="3.0698689956331879"/>
    <n v="0"/>
    <n v="0"/>
    <n v="211"/>
    <n v="930"/>
    <n v="0.91739130434782612"/>
    <n v="207"/>
    <n v="21"/>
    <n v="54"/>
    <n v="65"/>
    <n v="81"/>
    <n v="154.08641975308643"/>
    <n v="77"/>
    <n v="8.6883116883116891"/>
    <n v="147"/>
    <n v="160.29931972789115"/>
    <n v="62"/>
    <n v="512"/>
    <n v="145"/>
    <n v="190"/>
    <n v="0.63043478260869568"/>
    <n v="28"/>
    <n v="128"/>
    <n v="0.12173913043478261"/>
    <n v="40"/>
    <n v="0.64516129032258063"/>
    <n v="4"/>
    <n v="6.4516129032258063E-2"/>
    <n v="51"/>
    <n v="0.35172413793103446"/>
    <n v="9"/>
    <n v="6.2068965517241378E-2"/>
    <n v="0"/>
    <n v="0"/>
    <n v="1"/>
    <n v="4.3478260869565218E-3"/>
    <n v="0"/>
    <n v="0"/>
    <n v="4"/>
    <n v="2.0909090909090908"/>
    <n v="110"/>
    <n v="78"/>
    <n v="22"/>
  </r>
  <r>
    <n v="2017"/>
    <x v="1"/>
    <x v="9"/>
    <s v="DUNKE"/>
    <x v="222"/>
    <n v="194"/>
    <n v="4"/>
    <n v="2"/>
    <n v="194"/>
    <n v="8.2628865979381452"/>
    <n v="0"/>
    <n v="0"/>
    <n v="180"/>
    <n v="238"/>
    <n v="0.92783505154639179"/>
    <n v="137"/>
    <n v="25"/>
    <n v="53"/>
    <n v="68"/>
    <n v="11"/>
    <n v="194.63636363636363"/>
    <n v="10"/>
    <n v="10.5"/>
    <n v="159"/>
    <n v="142.77358490566039"/>
    <n v="10"/>
    <n v="766"/>
    <n v="182"/>
    <n v="164"/>
    <n v="0.93814432989690721"/>
    <n v="64"/>
    <n v="101"/>
    <n v="0.32989690721649484"/>
    <n v="7"/>
    <n v="0.7"/>
    <n v="0"/>
    <n v="0"/>
    <n v="32"/>
    <n v="0.17582417582417584"/>
    <n v="21"/>
    <n v="0.11538461538461539"/>
    <n v="1"/>
    <n v="5.1546391752577319E-3"/>
    <n v="0"/>
    <n v="0"/>
    <n v="4"/>
    <n v="3"/>
    <n v="18"/>
    <n v="1.7321428571428572"/>
    <n v="112"/>
    <n v="1"/>
    <n v="23"/>
  </r>
  <r>
    <n v="2017"/>
    <x v="1"/>
    <x v="9"/>
    <s v="ADEHA"/>
    <x v="221"/>
    <n v="173"/>
    <n v="62"/>
    <n v="1"/>
    <n v="172"/>
    <n v="7.5813953488372094"/>
    <n v="16"/>
    <n v="9.3023255813953487E-2"/>
    <n v="157"/>
    <n v="196"/>
    <n v="0.90751445086705207"/>
    <n v="96"/>
    <n v="46"/>
    <n v="37"/>
    <n v="55"/>
    <n v="2"/>
    <n v="129"/>
    <n v="2"/>
    <n v="9"/>
    <n v="158"/>
    <n v="98.24683544303798"/>
    <n v="2"/>
    <n v="615"/>
    <n v="170"/>
    <n v="117"/>
    <n v="0.98265895953757221"/>
    <n v="121"/>
    <n v="103"/>
    <n v="0.69942196531791911"/>
    <n v="2"/>
    <n v="1"/>
    <n v="1"/>
    <n v="0.5"/>
    <n v="23"/>
    <n v="0.13529411764705881"/>
    <n v="9"/>
    <n v="5.2941176470588235E-2"/>
    <n v="1"/>
    <n v="5.7803468208092483E-3"/>
    <n v="2"/>
    <n v="1.1560693641618497E-2"/>
    <n v="4"/>
    <n v="3"/>
    <n v="3"/>
    <n v="2.7903225806451615"/>
    <n v="61.999999999999993"/>
    <n v="0"/>
    <n v="0"/>
  </r>
  <r>
    <n v="2017"/>
    <x v="1"/>
    <x v="9"/>
    <s v="SMOJA1"/>
    <x v="154"/>
    <n v="151"/>
    <n v="27"/>
    <n v="4"/>
    <n v="151"/>
    <n v="6.3377483443708611"/>
    <n v="6"/>
    <n v="3.9735099337748346E-2"/>
    <n v="109"/>
    <n v="611"/>
    <n v="0.72185430463576161"/>
    <n v="91"/>
    <n v="26"/>
    <n v="23"/>
    <n v="76"/>
    <n v="18"/>
    <n v="200.72222222222223"/>
    <n v="13"/>
    <n v="51.92307692307692"/>
    <n v="124"/>
    <n v="101.93548387096774"/>
    <n v="11"/>
    <n v="680"/>
    <n v="132"/>
    <n v="118"/>
    <n v="0.8741721854304636"/>
    <n v="79"/>
    <n v="74"/>
    <n v="0.52317880794701987"/>
    <n v="7"/>
    <n v="0.63636363636363635"/>
    <n v="0"/>
    <n v="0"/>
    <n v="19"/>
    <n v="0.14393939393939395"/>
    <n v="5"/>
    <n v="3.787878787878788E-2"/>
    <n v="2"/>
    <n v="1.3245033112582781E-2"/>
    <n v="1"/>
    <n v="6.6225165562913907E-3"/>
    <n v="1"/>
    <n v="1"/>
    <n v="2"/>
    <n v="2.3230769230769233"/>
    <n v="65"/>
    <n v="5"/>
    <n v="87"/>
  </r>
  <r>
    <n v="2017"/>
    <x v="1"/>
    <x v="9"/>
    <s v="RAMCA"/>
    <x v="178"/>
    <n v="149"/>
    <n v="61"/>
    <n v="1"/>
    <n v="149"/>
    <n v="7.449664429530201"/>
    <n v="4"/>
    <n v="2.6845637583892617E-2"/>
    <n v="144"/>
    <n v="51"/>
    <n v="0.96644295302013428"/>
    <n v="90"/>
    <n v="35"/>
    <n v="23"/>
    <n v="51"/>
    <n v="2"/>
    <n v="188"/>
    <n v="2"/>
    <n v="29.5"/>
    <n v="142"/>
    <n v="70.619718309859152"/>
    <n v="2"/>
    <n v="477"/>
    <n v="146"/>
    <n v="89"/>
    <n v="0.97986577181208057"/>
    <n v="114"/>
    <n v="77"/>
    <n v="0.7651006711409396"/>
    <n v="0"/>
    <n v="0"/>
    <n v="1"/>
    <n v="0.5"/>
    <n v="16"/>
    <n v="0.1095890410958904"/>
    <n v="4"/>
    <n v="2.7397260273972601E-2"/>
    <n v="1"/>
    <n v="6.7114093959731542E-3"/>
    <n v="1"/>
    <n v="6.7114093959731542E-3"/>
    <n v="2"/>
    <n v="3"/>
    <n v="0"/>
    <n v="3.0408163265306123"/>
    <n v="49"/>
    <n v="0"/>
    <n v="0"/>
  </r>
  <r>
    <n v="2017"/>
    <x v="1"/>
    <x v="9"/>
    <s v="MARDO1"/>
    <x v="172"/>
    <n v="143"/>
    <n v="50"/>
    <n v="2"/>
    <n v="143"/>
    <n v="11.146853146853147"/>
    <n v="6"/>
    <n v="4.195804195804196E-2"/>
    <n v="128"/>
    <n v="2529"/>
    <n v="0.8951048951048951"/>
    <n v="91"/>
    <n v="32"/>
    <n v="33"/>
    <n v="50"/>
    <n v="16"/>
    <n v="148.8125"/>
    <n v="13"/>
    <n v="2.3076923076923075"/>
    <n v="123"/>
    <n v="101.54471544715447"/>
    <n v="13"/>
    <n v="749"/>
    <n v="126"/>
    <n v="135"/>
    <n v="0.88111888111888115"/>
    <n v="73"/>
    <n v="99"/>
    <n v="0.51048951048951052"/>
    <n v="8"/>
    <n v="0.61538461538461542"/>
    <n v="1"/>
    <n v="7.6923076923076927E-2"/>
    <n v="17"/>
    <n v="0.13492063492063491"/>
    <n v="9"/>
    <n v="7.1428571428571425E-2"/>
    <n v="2"/>
    <n v="1.3986013986013986E-2"/>
    <n v="1"/>
    <n v="6.993006993006993E-3"/>
    <n v="1"/>
    <n v="0"/>
    <n v="4"/>
    <n v="2.3833333333333333"/>
    <n v="60"/>
    <n v="16"/>
    <n v="20"/>
  </r>
  <r>
    <n v="2017"/>
    <x v="1"/>
    <x v="9"/>
    <s v="VITJO"/>
    <x v="155"/>
    <n v="142"/>
    <n v="72"/>
    <n v="4"/>
    <n v="142"/>
    <n v="7.823943661971831"/>
    <n v="2"/>
    <n v="1.4084507042253521E-2"/>
    <n v="131"/>
    <n v="1340"/>
    <n v="0.92253521126760563"/>
    <n v="99"/>
    <n v="23"/>
    <n v="24"/>
    <n v="46"/>
    <n v="25"/>
    <n v="171.88"/>
    <n v="24"/>
    <n v="49.458333333333336"/>
    <n v="109"/>
    <n v="93.504587155963307"/>
    <n v="12"/>
    <n v="770"/>
    <n v="117"/>
    <n v="120"/>
    <n v="0.823943661971831"/>
    <n v="72"/>
    <n v="88"/>
    <n v="0.50704225352112675"/>
    <n v="9"/>
    <n v="0.75"/>
    <n v="2"/>
    <n v="0.16666666666666666"/>
    <n v="19"/>
    <n v="0.1623931623931624"/>
    <n v="2"/>
    <n v="1.7094017094017096E-2"/>
    <n v="0"/>
    <n v="0"/>
    <n v="0"/>
    <n v="0"/>
    <n v="2"/>
    <n v="2"/>
    <n v="3"/>
    <n v="2.253968253968254"/>
    <n v="63"/>
    <n v="0"/>
    <n v="0"/>
  </r>
  <r>
    <n v="2017"/>
    <x v="1"/>
    <x v="9"/>
    <s v="MULAM"/>
    <x v="247"/>
    <n v="133"/>
    <n v="17"/>
    <n v="8"/>
    <n v="133"/>
    <n v="10.165413533834586"/>
    <n v="2"/>
    <n v="1.5037593984962405E-2"/>
    <n v="97"/>
    <n v="1685"/>
    <n v="0.72932330827067671"/>
    <n v="81"/>
    <n v="32"/>
    <n v="35"/>
    <n v="52"/>
    <n v="6"/>
    <n v="287.83333333333331"/>
    <n v="4"/>
    <n v="10.25"/>
    <n v="106"/>
    <n v="113.98113207547169"/>
    <n v="4"/>
    <n v="670"/>
    <n v="126"/>
    <n v="144"/>
    <n v="0.94736842105263153"/>
    <n v="64"/>
    <n v="94"/>
    <n v="0.48120300751879697"/>
    <n v="5"/>
    <n v="0"/>
    <n v="2"/>
    <n v="0.5"/>
    <n v="28"/>
    <n v="0.22222222222222221"/>
    <n v="8"/>
    <n v="6.3492063492063489E-2"/>
    <n v="0"/>
    <n v="0"/>
    <n v="1"/>
    <n v="7.5187969924812026E-3"/>
    <n v="3"/>
    <n v="1"/>
    <n v="4"/>
    <n v="2.1111111111111112"/>
    <n v="63"/>
    <n v="1"/>
    <n v="17"/>
  </r>
  <r>
    <n v="2017"/>
    <x v="1"/>
    <x v="9"/>
    <s v="SALJE"/>
    <x v="223"/>
    <n v="128"/>
    <n v="17"/>
    <n v="4"/>
    <n v="128"/>
    <n v="9.890625"/>
    <n v="0"/>
    <n v="0"/>
    <n v="123"/>
    <n v="679"/>
    <n v="0.9609375"/>
    <n v="99"/>
    <n v="24"/>
    <n v="44"/>
    <n v="57"/>
    <n v="18"/>
    <n v="156.77777777777777"/>
    <n v="18"/>
    <n v="5.166666666666667"/>
    <n v="108"/>
    <n v="118.99074074074075"/>
    <n v="17"/>
    <n v="436"/>
    <n v="109"/>
    <n v="152"/>
    <n v="0.8515625"/>
    <n v="54"/>
    <n v="106"/>
    <n v="0.421875"/>
    <n v="6"/>
    <n v="0.35294117647058826"/>
    <n v="1"/>
    <n v="5.8823529411764705E-2"/>
    <n v="20"/>
    <n v="0.1834862385321101"/>
    <n v="8"/>
    <n v="7.3394495412844041E-2"/>
    <n v="0"/>
    <n v="0"/>
    <n v="0"/>
    <n v="0"/>
    <n v="1"/>
    <n v="0"/>
    <n v="4"/>
    <n v="2"/>
    <n v="64"/>
    <n v="6"/>
    <n v="12"/>
  </r>
  <r>
    <n v="2017"/>
    <x v="1"/>
    <x v="9"/>
    <s v="HOWKE"/>
    <x v="149"/>
    <n v="125"/>
    <n v="23"/>
    <n v="2"/>
    <n v="125"/>
    <n v="7.96"/>
    <n v="0"/>
    <n v="0"/>
    <n v="120"/>
    <n v="420"/>
    <n v="0.96"/>
    <n v="79"/>
    <n v="29"/>
    <n v="28"/>
    <n v="43"/>
    <n v="8"/>
    <n v="179.125"/>
    <n v="8"/>
    <n v="6.625"/>
    <n v="114"/>
    <n v="96.877192982456137"/>
    <n v="5"/>
    <n v="691"/>
    <n v="116"/>
    <n v="121"/>
    <n v="0.92800000000000005"/>
    <n v="69"/>
    <n v="83"/>
    <n v="0.55200000000000005"/>
    <n v="5"/>
    <n v="1"/>
    <n v="1"/>
    <n v="0.2"/>
    <n v="17"/>
    <n v="0.14655172413793102"/>
    <n v="9"/>
    <n v="7.7586206896551727E-2"/>
    <n v="1"/>
    <n v="8.0000000000000002E-3"/>
    <n v="0"/>
    <n v="0"/>
    <n v="1"/>
    <n v="1"/>
    <n v="4"/>
    <n v="1.9841269841269842"/>
    <n v="63"/>
    <n v="1"/>
    <n v="6"/>
  </r>
  <r>
    <n v="2017"/>
    <x v="1"/>
    <x v="9"/>
    <s v="STERA"/>
    <x v="152"/>
    <n v="113"/>
    <n v="14"/>
    <n v="3"/>
    <n v="113"/>
    <n v="6.6548672566371678"/>
    <n v="6"/>
    <n v="5.3097345132743362E-2"/>
    <n v="108"/>
    <n v="1044"/>
    <n v="0.95575221238938057"/>
    <n v="87"/>
    <n v="23"/>
    <n v="30"/>
    <n v="77"/>
    <n v="25"/>
    <n v="208.6"/>
    <n v="21"/>
    <n v="18.095238095238095"/>
    <n v="84"/>
    <n v="122"/>
    <n v="18"/>
    <n v="621"/>
    <n v="88"/>
    <n v="159"/>
    <n v="0.77876106194690264"/>
    <n v="39"/>
    <n v="111"/>
    <n v="0.34513274336283184"/>
    <n v="15"/>
    <n v="0.83333333333333337"/>
    <n v="4"/>
    <n v="0.22222222222222221"/>
    <n v="26"/>
    <n v="0.29545454545454547"/>
    <n v="10"/>
    <n v="0.11363636363636363"/>
    <n v="0"/>
    <n v="0"/>
    <n v="2"/>
    <n v="1.7699115044247787E-2"/>
    <n v="0"/>
    <n v="1"/>
    <n v="5"/>
    <n v="1.7936507936507937"/>
    <n v="63"/>
    <n v="7"/>
    <n v="38"/>
  </r>
  <r>
    <n v="2017"/>
    <x v="1"/>
    <x v="9"/>
    <s v="POLSTE"/>
    <x v="142"/>
    <n v="112"/>
    <n v="6"/>
    <n v="6"/>
    <n v="112"/>
    <n v="1.4017857142857142"/>
    <n v="2"/>
    <n v="1.7857142857142856E-2"/>
    <n v="98"/>
    <n v="828"/>
    <n v="0.875"/>
    <n v="80"/>
    <n v="28"/>
    <n v="24"/>
    <n v="65"/>
    <n v="23"/>
    <n v="174.65217391304347"/>
    <n v="20"/>
    <n v="18.5"/>
    <n v="81"/>
    <n v="122.27160493827161"/>
    <n v="20"/>
    <n v="799"/>
    <n v="87"/>
    <n v="160"/>
    <n v="0.7767857142857143"/>
    <n v="48"/>
    <n v="111"/>
    <n v="0.42857142857142855"/>
    <n v="13"/>
    <n v="0.65"/>
    <n v="0"/>
    <n v="0"/>
    <n v="22"/>
    <n v="0.25287356321839083"/>
    <n v="4"/>
    <n v="4.5977011494252873E-2"/>
    <n v="0"/>
    <n v="0"/>
    <n v="0"/>
    <n v="0"/>
    <n v="0"/>
    <n v="0"/>
    <n v="2"/>
    <n v="2.5454545454545454"/>
    <n v="44"/>
    <n v="5"/>
    <n v="7"/>
  </r>
  <r>
    <n v="2017"/>
    <x v="1"/>
    <x v="9"/>
    <s v="WELVA"/>
    <x v="153"/>
    <n v="112"/>
    <n v="11"/>
    <n v="2"/>
    <n v="112"/>
    <n v="5.4642857142857144"/>
    <n v="4"/>
    <n v="3.5714285714285712E-2"/>
    <n v="93"/>
    <n v="1085"/>
    <n v="0.8303571428571429"/>
    <n v="103"/>
    <n v="24"/>
    <n v="34"/>
    <n v="64"/>
    <n v="45"/>
    <n v="174.93333333333334"/>
    <n v="37"/>
    <n v="31.216216216216218"/>
    <n v="65"/>
    <n v="150.44615384615383"/>
    <n v="18"/>
    <n v="640"/>
    <n v="67"/>
    <n v="188"/>
    <n v="0.5982142857142857"/>
    <n v="13"/>
    <n v="130"/>
    <n v="0.11607142857142858"/>
    <n v="27"/>
    <n v="0"/>
    <n v="4"/>
    <n v="0.22222222222222221"/>
    <n v="29"/>
    <n v="0.43283582089552236"/>
    <n v="3"/>
    <n v="4.4776119402985072E-2"/>
    <n v="1"/>
    <n v="8.9285714285714281E-3"/>
    <n v="0"/>
    <n v="0"/>
    <n v="0"/>
    <n v="2"/>
    <n v="1"/>
    <n v="2.4888888888888889"/>
    <n v="45"/>
    <n v="17"/>
    <n v="35"/>
  </r>
  <r>
    <n v="2017"/>
    <x v="1"/>
    <x v="9"/>
    <s v="STERO3"/>
    <x v="163"/>
    <n v="107"/>
    <n v="24"/>
    <n v="3"/>
    <n v="107"/>
    <n v="6.3925233644859816"/>
    <n v="4"/>
    <n v="3.7383177570093455E-2"/>
    <n v="96"/>
    <n v="1789"/>
    <n v="0.89719626168224298"/>
    <n v="93"/>
    <n v="18"/>
    <n v="29"/>
    <n v="57"/>
    <n v="36"/>
    <n v="178.77777777777777"/>
    <n v="28"/>
    <n v="58.464285714285715"/>
    <n v="71"/>
    <n v="136.28169014084506"/>
    <n v="20"/>
    <n v="815"/>
    <n v="68"/>
    <n v="177"/>
    <n v="0.63551401869158874"/>
    <n v="23"/>
    <n v="114"/>
    <n v="0.21495327102803738"/>
    <n v="19"/>
    <n v="0.95"/>
    <n v="1"/>
    <n v="0.05"/>
    <n v="20"/>
    <n v="0.29411764705882354"/>
    <n v="4"/>
    <n v="5.8823529411764705E-2"/>
    <n v="1"/>
    <n v="9.3457943925233638E-3"/>
    <n v="0"/>
    <n v="0"/>
    <n v="0"/>
    <n v="0"/>
    <n v="1"/>
    <n v="2.2291666666666665"/>
    <n v="48"/>
    <n v="8"/>
    <n v="20"/>
  </r>
  <r>
    <n v="2017"/>
    <x v="1"/>
    <x v="9"/>
    <s v="GOMJE"/>
    <x v="168"/>
    <n v="99"/>
    <n v="5"/>
    <n v="3"/>
    <n v="98"/>
    <n v="5.5714285714285712"/>
    <n v="8"/>
    <n v="8.1632653061224483E-2"/>
    <n v="89"/>
    <n v="964"/>
    <n v="0.89898989898989901"/>
    <n v="77"/>
    <n v="24"/>
    <n v="10"/>
    <n v="107"/>
    <n v="20"/>
    <n v="185.5"/>
    <n v="20"/>
    <n v="4.25"/>
    <n v="74"/>
    <n v="125.55405405405405"/>
    <n v="12"/>
    <n v="725"/>
    <n v="79"/>
    <n v="150"/>
    <n v="0.79797979797979801"/>
    <n v="36"/>
    <n v="97"/>
    <n v="0.36363636363636365"/>
    <n v="10"/>
    <n v="0.83333333333333337"/>
    <n v="3"/>
    <n v="0.25"/>
    <n v="20"/>
    <n v="0.25316455696202533"/>
    <n v="5"/>
    <n v="6.3291139240506333E-2"/>
    <n v="1"/>
    <n v="1.0101010101010102E-2"/>
    <n v="0"/>
    <n v="0"/>
    <n v="0"/>
    <n v="2"/>
    <n v="4"/>
    <n v="1.546875"/>
    <n v="64"/>
    <n v="10"/>
    <n v="25"/>
  </r>
  <r>
    <n v="2017"/>
    <x v="1"/>
    <x v="9"/>
    <s v="RUMAS1"/>
    <x v="151"/>
    <n v="94"/>
    <n v="12"/>
    <n v="3"/>
    <n v="94"/>
    <n v="7.2765957446808507"/>
    <n v="2"/>
    <n v="2.1276595744680851E-2"/>
    <n v="75"/>
    <n v="2847"/>
    <n v="0.7978723404255319"/>
    <n v="75"/>
    <n v="26"/>
    <n v="33"/>
    <n v="35"/>
    <n v="9"/>
    <n v="121.77777777777777"/>
    <n v="7"/>
    <n v="4.8571428571428568"/>
    <n v="83"/>
    <n v="99.98795180722891"/>
    <n v="5"/>
    <n v="389"/>
    <n v="84"/>
    <n v="128"/>
    <n v="0.8936170212765957"/>
    <n v="44"/>
    <n v="97"/>
    <n v="0.46808510638297873"/>
    <n v="5"/>
    <n v="1"/>
    <n v="0"/>
    <n v="0"/>
    <n v="18"/>
    <n v="0.21428571428571427"/>
    <n v="7"/>
    <n v="8.3333333333333329E-2"/>
    <n v="0"/>
    <n v="0"/>
    <n v="0"/>
    <n v="0"/>
    <n v="1"/>
    <n v="0"/>
    <n v="2"/>
    <n v="1.9583333333333333"/>
    <n v="48"/>
    <n v="4"/>
    <n v="22"/>
  </r>
  <r>
    <n v="2017"/>
    <x v="1"/>
    <x v="9"/>
    <s v="BALMO"/>
    <x v="261"/>
    <n v="72"/>
    <n v="16"/>
    <n v="3"/>
    <n v="72"/>
    <n v="5.6805555555555554"/>
    <n v="0"/>
    <n v="0"/>
    <n v="66"/>
    <n v="955"/>
    <n v="0.91666666666666663"/>
    <n v="70"/>
    <n v="18"/>
    <n v="26"/>
    <n v="70"/>
    <n v="27"/>
    <n v="204.03703703703704"/>
    <n v="22"/>
    <n v="68.318181818181813"/>
    <n v="45"/>
    <n v="179.48888888888888"/>
    <n v="22"/>
    <n v="874"/>
    <n v="42"/>
    <n v="213"/>
    <n v="0.58333333333333337"/>
    <n v="4"/>
    <n v="116"/>
    <n v="5.5555555555555552E-2"/>
    <n v="11"/>
    <n v="0.5"/>
    <n v="2"/>
    <n v="9.0909090909090912E-2"/>
    <n v="19"/>
    <n v="0.45238095238095238"/>
    <n v="2"/>
    <n v="4.7619047619047616E-2"/>
    <n v="0"/>
    <n v="0"/>
    <n v="0"/>
    <n v="0"/>
    <n v="0"/>
    <n v="0"/>
    <n v="3"/>
    <n v="1.7560975609756098"/>
    <n v="41"/>
    <n v="4"/>
    <n v="29"/>
  </r>
  <r>
    <n v="2017"/>
    <x v="1"/>
    <x v="9"/>
    <s v="PETRI"/>
    <x v="143"/>
    <n v="66"/>
    <n v="31"/>
    <n v="5"/>
    <n v="66"/>
    <n v="8.1969696969696972"/>
    <n v="4"/>
    <n v="6.0606060606060608E-2"/>
    <n v="30"/>
    <n v="2081"/>
    <n v="0.45454545454545453"/>
    <n v="48"/>
    <n v="26"/>
    <n v="28"/>
    <n v="40"/>
    <n v="12"/>
    <n v="108.16666666666667"/>
    <n v="11"/>
    <n v="11.545454545454545"/>
    <n v="52"/>
    <n v="80.92307692307692"/>
    <n v="9"/>
    <n v="520"/>
    <n v="53"/>
    <n v="125"/>
    <n v="0.80303030303030298"/>
    <n v="38"/>
    <n v="90"/>
    <n v="0.5757575757575758"/>
    <n v="9"/>
    <n v="1"/>
    <n v="0"/>
    <n v="0"/>
    <n v="5"/>
    <n v="9.4339622641509441E-2"/>
    <n v="0"/>
    <n v="0"/>
    <n v="0"/>
    <n v="0"/>
    <n v="0"/>
    <n v="0"/>
    <n v="0"/>
    <n v="0"/>
    <n v="1"/>
    <n v="2.75"/>
    <n v="24"/>
    <n v="0"/>
    <n v="0"/>
  </r>
  <r>
    <n v="2017"/>
    <x v="1"/>
    <x v="9"/>
    <s v="MATMI"/>
    <x v="144"/>
    <n v="64"/>
    <n v="5"/>
    <n v="4"/>
    <n v="64"/>
    <n v="9.0625"/>
    <n v="2"/>
    <n v="3.125E-2"/>
    <n v="61"/>
    <n v="683"/>
    <n v="0.953125"/>
    <n v="30"/>
    <n v="29"/>
    <n v="20"/>
    <n v="32"/>
    <n v="2"/>
    <n v="190.5"/>
    <n v="2"/>
    <n v="130.5"/>
    <n v="61"/>
    <n v="75.557377049180332"/>
    <n v="2"/>
    <n v="662"/>
    <n v="62"/>
    <n v="99"/>
    <n v="0.96875"/>
    <n v="46"/>
    <n v="74"/>
    <n v="0.71875"/>
    <n v="1"/>
    <n v="0.5"/>
    <n v="0"/>
    <n v="0"/>
    <n v="3"/>
    <n v="4.8387096774193547E-2"/>
    <n v="2"/>
    <n v="3.2258064516129031E-2"/>
    <n v="0"/>
    <n v="0"/>
    <n v="0"/>
    <n v="0"/>
    <n v="0"/>
    <n v="3"/>
    <n v="0"/>
    <n v="1.7297297297297298"/>
    <n v="37"/>
    <n v="0"/>
    <n v="0"/>
  </r>
  <r>
    <n v="2017"/>
    <x v="1"/>
    <x v="9"/>
    <s v="PALRA"/>
    <x v="164"/>
    <n v="63"/>
    <n v="8"/>
    <n v="1"/>
    <n v="63"/>
    <n v="6.7619047619047619"/>
    <n v="0"/>
    <n v="0"/>
    <n v="53"/>
    <n v="726"/>
    <n v="0.84126984126984128"/>
    <n v="56"/>
    <n v="21"/>
    <n v="19"/>
    <n v="44"/>
    <n v="9"/>
    <n v="171.22222222222223"/>
    <n v="8"/>
    <n v="12.375"/>
    <n v="53"/>
    <n v="155.73584905660377"/>
    <n v="6"/>
    <n v="940"/>
    <n v="54"/>
    <n v="191"/>
    <n v="0.8571428571428571"/>
    <n v="9"/>
    <n v="174"/>
    <n v="0.14285714285714285"/>
    <n v="4"/>
    <n v="0.66666666666666663"/>
    <n v="0"/>
    <n v="0"/>
    <n v="24"/>
    <n v="0.44444444444444442"/>
    <n v="3"/>
    <n v="5.5555555555555552E-2"/>
    <n v="0"/>
    <n v="0"/>
    <n v="0"/>
    <n v="0"/>
    <n v="0"/>
    <n v="0"/>
    <n v="6"/>
    <n v="1.6578947368421053"/>
    <n v="38"/>
    <n v="4"/>
    <n v="64"/>
  </r>
  <r>
    <n v="2017"/>
    <x v="1"/>
    <x v="9"/>
    <s v="LORBR1"/>
    <x v="135"/>
    <n v="60"/>
    <n v="4"/>
    <n v="0"/>
    <n v="60"/>
    <n v="1.4833333333333334"/>
    <n v="0"/>
    <n v="0"/>
    <n v="55"/>
    <n v="1750"/>
    <n v="0.91666666666666663"/>
    <n v="56"/>
    <n v="17"/>
    <n v="24"/>
    <n v="36"/>
    <n v="21"/>
    <n v="96.857142857142861"/>
    <n v="19"/>
    <n v="29.05263157894737"/>
    <n v="39"/>
    <n v="124.33333333333333"/>
    <n v="20"/>
    <n v="453"/>
    <n v="34"/>
    <n v="196"/>
    <n v="0.56666666666666665"/>
    <n v="3"/>
    <n v="120"/>
    <n v="0.05"/>
    <n v="8"/>
    <n v="0.4"/>
    <n v="0"/>
    <n v="0"/>
    <n v="16"/>
    <n v="0.47058823529411764"/>
    <n v="2"/>
    <n v="5.8823529411764705E-2"/>
    <n v="0"/>
    <n v="0"/>
    <n v="1"/>
    <n v="1.6666666666666666E-2"/>
    <n v="0"/>
    <n v="1"/>
    <n v="1"/>
    <n v="2.3076923076923075"/>
    <n v="26.000000000000004"/>
    <n v="0"/>
    <n v="0"/>
  </r>
  <r>
    <n v="2017"/>
    <x v="1"/>
    <x v="9"/>
    <s v="SATSA"/>
    <x v="224"/>
    <n v="57"/>
    <n v="9"/>
    <n v="2"/>
    <n v="57"/>
    <n v="8.2807017543859658"/>
    <n v="0"/>
    <n v="0"/>
    <n v="56"/>
    <n v="562"/>
    <n v="0.98245614035087714"/>
    <n v="30"/>
    <n v="29"/>
    <n v="14"/>
    <n v="49"/>
    <n v="3"/>
    <n v="213"/>
    <n v="4"/>
    <n v="166.75"/>
    <n v="49"/>
    <n v="112.34693877551021"/>
    <n v="3"/>
    <n v="783"/>
    <n v="52"/>
    <n v="156"/>
    <n v="0.91228070175438591"/>
    <n v="29"/>
    <n v="92"/>
    <n v="0.50877192982456143"/>
    <n v="2"/>
    <n v="0.66666666666666663"/>
    <n v="0"/>
    <n v="0"/>
    <n v="10"/>
    <n v="0.19230769230769232"/>
    <n v="2"/>
    <n v="3.8461538461538464E-2"/>
    <n v="0"/>
    <n v="0"/>
    <n v="0"/>
    <n v="0"/>
    <n v="0"/>
    <n v="0"/>
    <n v="4"/>
    <n v="1.6764705882352942"/>
    <n v="34"/>
    <n v="0"/>
    <n v="0"/>
  </r>
  <r>
    <n v="2017"/>
    <x v="1"/>
    <x v="9"/>
    <s v="FALMIC"/>
    <x v="146"/>
    <n v="35"/>
    <n v="12"/>
    <n v="2"/>
    <n v="35"/>
    <n v="5.1142857142857139"/>
    <n v="0"/>
    <n v="0"/>
    <n v="35"/>
    <n v="816"/>
    <n v="1"/>
    <n v="23"/>
    <n v="21"/>
    <n v="7"/>
    <n v="52"/>
    <n v="9"/>
    <n v="164.88888888888889"/>
    <n v="7"/>
    <n v="75.428571428571431"/>
    <n v="25"/>
    <n v="92.08"/>
    <n v="6"/>
    <n v="720"/>
    <n v="26"/>
    <n v="119"/>
    <n v="0.74285714285714288"/>
    <n v="15"/>
    <n v="80"/>
    <n v="0.42857142857142855"/>
    <n v="3"/>
    <n v="0.5"/>
    <n v="0"/>
    <n v="0"/>
    <n v="4"/>
    <n v="0.15384615384615385"/>
    <n v="2"/>
    <n v="7.6923076923076927E-2"/>
    <n v="0"/>
    <n v="0"/>
    <n v="0"/>
    <n v="0"/>
    <n v="0"/>
    <n v="0"/>
    <n v="3"/>
    <n v="1.8421052631578947"/>
    <n v="19"/>
    <n v="0"/>
    <n v="0"/>
  </r>
  <r>
    <n v="2017"/>
    <x v="1"/>
    <x v="9"/>
    <s v="LYSDO"/>
    <x v="166"/>
    <n v="34"/>
    <n v="9"/>
    <n v="2"/>
    <n v="34"/>
    <n v="11.882352941176471"/>
    <n v="4"/>
    <n v="0.11764705882352941"/>
    <n v="34"/>
    <n v="6"/>
    <n v="1"/>
    <n v="18"/>
    <n v="51"/>
    <n v="1"/>
    <n v="73"/>
    <n v="0"/>
    <n v="0"/>
    <n v="0"/>
    <n v="0"/>
    <n v="33"/>
    <n v="102.21212121212122"/>
    <n v="0"/>
    <n v="0"/>
    <n v="34"/>
    <n v="133"/>
    <n v="1"/>
    <n v="26"/>
    <n v="129"/>
    <n v="0.76470588235294112"/>
    <n v="0"/>
    <n v="0"/>
    <n v="0"/>
    <n v="0"/>
    <n v="7"/>
    <n v="0.20588235294117646"/>
    <n v="0"/>
    <n v="0"/>
    <n v="2"/>
    <n v="5.8823529411764705E-2"/>
    <n v="0"/>
    <n v="0"/>
    <n v="0"/>
    <n v="0"/>
    <n v="0"/>
    <n v="2.8333333333333335"/>
    <n v="12"/>
    <n v="0"/>
    <n v="0"/>
  </r>
  <r>
    <n v="2017"/>
    <x v="1"/>
    <x v="9"/>
    <s v="BOVDO"/>
    <x v="169"/>
    <n v="33"/>
    <n v="6"/>
    <n v="5"/>
    <n v="33"/>
    <n v="4.5151515151515156"/>
    <n v="0"/>
    <n v="0"/>
    <n v="32"/>
    <n v="1303"/>
    <n v="0.96969696969696972"/>
    <n v="28"/>
    <n v="18"/>
    <n v="7"/>
    <n v="32"/>
    <n v="11"/>
    <n v="194.18181818181819"/>
    <n v="9"/>
    <n v="44.222222222222221"/>
    <n v="17"/>
    <n v="201.1764705882353"/>
    <n v="5"/>
    <n v="742"/>
    <n v="21"/>
    <n v="253"/>
    <n v="0.63636363636363635"/>
    <n v="1"/>
    <n v="120"/>
    <n v="3.0303030303030304E-2"/>
    <n v="2"/>
    <n v="0.4"/>
    <n v="0"/>
    <n v="0"/>
    <n v="9"/>
    <n v="0.42857142857142855"/>
    <n v="3"/>
    <n v="0.14285714285714285"/>
    <n v="1"/>
    <n v="3.0303030303030304E-2"/>
    <n v="0"/>
    <n v="0"/>
    <n v="0"/>
    <n v="0"/>
    <n v="1"/>
    <n v="1.8333333333333333"/>
    <n v="18"/>
    <n v="0"/>
    <n v="0"/>
  </r>
  <r>
    <n v="2017"/>
    <x v="1"/>
    <x v="9"/>
    <s v="MILBR"/>
    <x v="139"/>
    <n v="26"/>
    <n v="5"/>
    <n v="6"/>
    <n v="26"/>
    <n v="8.5"/>
    <n v="2"/>
    <n v="7.6923076923076927E-2"/>
    <n v="1"/>
    <n v="5512"/>
    <n v="3.8461538461538464E-2"/>
    <n v="12"/>
    <n v="33"/>
    <n v="5"/>
    <n v="36"/>
    <n v="1"/>
    <n v="203"/>
    <n v="1"/>
    <n v="15"/>
    <n v="21"/>
    <n v="82.142857142857139"/>
    <n v="1"/>
    <n v="254"/>
    <n v="25"/>
    <n v="103"/>
    <n v="0.96153846153846156"/>
    <n v="16"/>
    <n v="95"/>
    <n v="0.61538461538461542"/>
    <n v="1"/>
    <n v="1"/>
    <n v="0"/>
    <n v="0"/>
    <n v="0"/>
    <n v="0"/>
    <n v="2"/>
    <n v="0.08"/>
    <n v="0"/>
    <n v="0"/>
    <n v="0"/>
    <n v="0"/>
    <n v="0"/>
    <n v="0"/>
    <n v="0"/>
    <n v="2.6"/>
    <n v="10"/>
    <n v="0"/>
    <n v="0"/>
  </r>
  <r>
    <n v="2017"/>
    <x v="1"/>
    <x v="9"/>
    <s v="NGUDA"/>
    <x v="262"/>
    <n v="25"/>
    <n v="14"/>
    <n v="4"/>
    <n v="25"/>
    <n v="8.64"/>
    <n v="0"/>
    <n v="0"/>
    <n v="25"/>
    <n v="229"/>
    <n v="1"/>
    <n v="7"/>
    <n v="42"/>
    <n v="1"/>
    <n v="46"/>
    <n v="0"/>
    <n v="0"/>
    <n v="0"/>
    <n v="0"/>
    <n v="22"/>
    <n v="56.454545454545453"/>
    <n v="0"/>
    <n v="0"/>
    <n v="25"/>
    <n v="79"/>
    <n v="1"/>
    <n v="22"/>
    <n v="77"/>
    <n v="0.88"/>
    <n v="0"/>
    <n v="0"/>
    <n v="0"/>
    <n v="0"/>
    <n v="2"/>
    <n v="0.08"/>
    <n v="0"/>
    <n v="0"/>
    <n v="1"/>
    <n v="0.04"/>
    <n v="0"/>
    <n v="0"/>
    <n v="0"/>
    <n v="0"/>
    <n v="0"/>
    <n v="1.7857142857142858"/>
    <n v="14"/>
    <n v="0"/>
    <n v="0"/>
  </r>
  <r>
    <n v="2017"/>
    <x v="1"/>
    <x v="9"/>
    <s v="WILDA2"/>
    <x v="161"/>
    <n v="25"/>
    <n v="6"/>
    <n v="4"/>
    <n v="25"/>
    <n v="7.76"/>
    <n v="0"/>
    <n v="0"/>
    <n v="23"/>
    <n v="1029"/>
    <n v="0.92"/>
    <n v="21"/>
    <n v="32"/>
    <n v="6"/>
    <n v="39"/>
    <n v="6"/>
    <n v="221.16666666666666"/>
    <n v="5"/>
    <n v="4.4000000000000004"/>
    <n v="15"/>
    <n v="183.2"/>
    <n v="4"/>
    <n v="678"/>
    <n v="19"/>
    <n v="244"/>
    <n v="0.76"/>
    <n v="2"/>
    <n v="108"/>
    <n v="0.08"/>
    <n v="4"/>
    <n v="1"/>
    <n v="0"/>
    <n v="0"/>
    <n v="6"/>
    <n v="0.31578947368421051"/>
    <n v="2"/>
    <n v="0.10526315789473684"/>
    <n v="0"/>
    <n v="0"/>
    <n v="0"/>
    <n v="0"/>
    <n v="0"/>
    <n v="0"/>
    <n v="1"/>
    <n v="2.0833333333333335"/>
    <n v="12"/>
    <n v="0"/>
    <n v="0"/>
  </r>
  <r>
    <n v="2017"/>
    <x v="1"/>
    <x v="9"/>
    <s v="NECDA"/>
    <x v="83"/>
    <n v="23"/>
    <n v="5"/>
    <n v="11"/>
    <n v="23"/>
    <n v="7.7826086956521738"/>
    <n v="0"/>
    <n v="0"/>
    <n v="15"/>
    <n v="482"/>
    <n v="0.65217391304347827"/>
    <n v="22"/>
    <n v="28"/>
    <n v="6"/>
    <n v="43"/>
    <n v="10"/>
    <n v="157.1"/>
    <n v="3"/>
    <n v="2.6666666666666665"/>
    <n v="13"/>
    <n v="150"/>
    <n v="3"/>
    <n v="435"/>
    <n v="13"/>
    <n v="167"/>
    <n v="0.56521739130434778"/>
    <n v="2"/>
    <n v="168"/>
    <n v="8.6956521739130432E-2"/>
    <n v="3"/>
    <n v="1"/>
    <n v="0"/>
    <n v="0"/>
    <n v="6"/>
    <n v="0.46153846153846156"/>
    <n v="1"/>
    <n v="7.6923076923076927E-2"/>
    <n v="0"/>
    <n v="0"/>
    <n v="0"/>
    <n v="0"/>
    <n v="0"/>
    <n v="0"/>
    <n v="0"/>
    <n v="2.0909090909090908"/>
    <n v="11"/>
    <n v="9"/>
    <n v="19"/>
  </r>
  <r>
    <n v="2017"/>
    <x v="1"/>
    <x v="9"/>
    <s v="MCCCAM"/>
    <x v="157"/>
    <n v="18"/>
    <n v="12"/>
    <n v="5"/>
    <n v="18"/>
    <n v="15.222222222222221"/>
    <n v="0"/>
    <n v="0"/>
    <n v="16"/>
    <n v="252"/>
    <n v="0.88888888888888884"/>
    <n v="8"/>
    <n v="28"/>
    <n v="5"/>
    <n v="29"/>
    <n v="1"/>
    <n v="103"/>
    <n v="1"/>
    <n v="4"/>
    <n v="16"/>
    <n v="84.625"/>
    <n v="0"/>
    <n v="0"/>
    <n v="17"/>
    <n v="109"/>
    <n v="0.94444444444444442"/>
    <n v="11"/>
    <n v="76"/>
    <n v="0.61111111111111116"/>
    <n v="0"/>
    <n v="0"/>
    <n v="0"/>
    <n v="0"/>
    <n v="2"/>
    <n v="0.11764705882352941"/>
    <n v="0"/>
    <n v="0"/>
    <n v="0"/>
    <n v="0"/>
    <n v="0"/>
    <n v="0"/>
    <n v="1"/>
    <n v="0"/>
    <n v="0"/>
    <n v="2.25"/>
    <n v="8"/>
    <n v="1"/>
    <n v="29"/>
  </r>
  <r>
    <n v="2017"/>
    <x v="1"/>
    <x v="9"/>
    <s v="SCDGA"/>
    <x v="138"/>
    <n v="10"/>
    <n v="0"/>
    <n v="0"/>
    <n v="10"/>
    <n v="8.6"/>
    <n v="0"/>
    <n v="0"/>
    <n v="7"/>
    <n v="192"/>
    <n v="0.7"/>
    <n v="7"/>
    <n v="43"/>
    <n v="1"/>
    <n v="65"/>
    <n v="0"/>
    <n v="0"/>
    <n v="0"/>
    <n v="0"/>
    <n v="9"/>
    <n v="100.88888888888889"/>
    <n v="0"/>
    <n v="0"/>
    <n v="10"/>
    <n v="130"/>
    <n v="1"/>
    <n v="5"/>
    <n v="99"/>
    <n v="0.5"/>
    <n v="0"/>
    <n v="0"/>
    <n v="0"/>
    <n v="0"/>
    <n v="1"/>
    <n v="0.1"/>
    <n v="1"/>
    <n v="0.1"/>
    <n v="1"/>
    <n v="0.1"/>
    <n v="0"/>
    <n v="0"/>
    <n v="1"/>
    <n v="0"/>
    <n v="0"/>
    <n v="2"/>
    <n v="5"/>
    <n v="0"/>
    <n v="0"/>
  </r>
  <r>
    <n v="2017"/>
    <x v="1"/>
    <x v="9"/>
    <s v="WILBRI"/>
    <x v="140"/>
    <n v="9"/>
    <n v="1"/>
    <n v="0"/>
    <n v="9"/>
    <n v="1.7777777777777777"/>
    <n v="0"/>
    <n v="0"/>
    <n v="7"/>
    <n v="3625"/>
    <n v="0.77777777777777779"/>
    <n v="9"/>
    <n v="20"/>
    <n v="1"/>
    <n v="37"/>
    <n v="5"/>
    <n v="202.8"/>
    <n v="4"/>
    <n v="2.5"/>
    <n v="4"/>
    <n v="187.75"/>
    <n v="4"/>
    <n v="604"/>
    <n v="4"/>
    <n v="201"/>
    <n v="0.44444444444444442"/>
    <n v="1"/>
    <n v="149"/>
    <n v="0.1111111111111111"/>
    <n v="2"/>
    <n v="0.5"/>
    <n v="2"/>
    <n v="0.5"/>
    <n v="3"/>
    <n v="0.75"/>
    <n v="0"/>
    <n v="0"/>
    <n v="0"/>
    <n v="0"/>
    <n v="0"/>
    <n v="0"/>
    <n v="0"/>
    <n v="0"/>
    <n v="0"/>
    <n v="1.8"/>
    <n v="5"/>
    <n v="1"/>
    <n v="7"/>
  </r>
  <r>
    <n v="2017"/>
    <x v="1"/>
    <x v="9"/>
    <s v="WIDDE"/>
    <x v="145"/>
    <n v="6"/>
    <n v="1"/>
    <n v="1"/>
    <n v="5"/>
    <n v="2"/>
    <n v="0"/>
    <n v="0"/>
    <n v="2"/>
    <n v="1895"/>
    <n v="0.33333333333333331"/>
    <n v="5"/>
    <n v="14"/>
    <n v="1"/>
    <n v="35"/>
    <n v="1"/>
    <n v="101"/>
    <n v="1"/>
    <n v="3"/>
    <n v="4"/>
    <n v="208.25"/>
    <n v="1"/>
    <n v="328"/>
    <n v="5"/>
    <n v="188"/>
    <n v="0.83333333333333337"/>
    <n v="2"/>
    <n v="150"/>
    <n v="0.33333333333333331"/>
    <n v="1"/>
    <n v="1"/>
    <n v="0"/>
    <n v="0"/>
    <n v="1"/>
    <n v="0.2"/>
    <n v="1"/>
    <n v="0.2"/>
    <n v="0"/>
    <n v="0"/>
    <n v="0"/>
    <n v="0"/>
    <n v="0"/>
    <n v="0"/>
    <n v="1"/>
    <n v="1.2"/>
    <n v="5"/>
    <n v="0"/>
    <n v="0"/>
  </r>
  <r>
    <n v="2017"/>
    <x v="1"/>
    <x v="9"/>
    <s v="&lt;NONE&gt;"/>
    <x v="33"/>
    <n v="5"/>
    <n v="0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8"/>
    <n v="0.4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5"/>
    <n v="0"/>
    <n v="0"/>
  </r>
  <r>
    <n v="2017"/>
    <x v="1"/>
    <x v="9"/>
    <s v="METMI"/>
    <x v="160"/>
    <n v="5"/>
    <n v="2"/>
    <n v="11"/>
    <n v="5"/>
    <n v="11.8"/>
    <n v="0"/>
    <n v="0"/>
    <n v="5"/>
    <n v="-48"/>
    <n v="1"/>
    <n v="5"/>
    <n v="23"/>
    <n v="2"/>
    <n v="14"/>
    <n v="0"/>
    <n v="0"/>
    <n v="0"/>
    <n v="0"/>
    <n v="5"/>
    <n v="113.4"/>
    <n v="0"/>
    <n v="0"/>
    <n v="5"/>
    <n v="190"/>
    <n v="1"/>
    <n v="3"/>
    <n v="196"/>
    <n v="0.6"/>
    <n v="0"/>
    <n v="0"/>
    <n v="0"/>
    <n v="0"/>
    <n v="1"/>
    <n v="0.2"/>
    <n v="1"/>
    <n v="0.2"/>
    <n v="0"/>
    <n v="0"/>
    <n v="0"/>
    <n v="0"/>
    <n v="0"/>
    <n v="0"/>
    <n v="0"/>
    <n v="1"/>
    <n v="5"/>
    <n v="0"/>
    <n v="0"/>
  </r>
  <r>
    <n v="2017"/>
    <x v="1"/>
    <x v="9"/>
    <s v="ABRPA"/>
    <x v="263"/>
    <n v="2"/>
    <n v="1"/>
    <n v="37"/>
    <n v="2"/>
    <n v="21"/>
    <n v="0"/>
    <n v="0"/>
    <n v="0"/>
    <n v="0"/>
    <n v="0"/>
    <n v="2"/>
    <n v="37"/>
    <n v="0"/>
    <n v="0"/>
    <n v="2"/>
    <n v="121"/>
    <n v="2"/>
    <n v="412"/>
    <n v="0"/>
    <n v="0"/>
    <n v="1"/>
    <n v="399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2"/>
    <n v="2"/>
    <n v="48"/>
  </r>
  <r>
    <n v="2017"/>
    <x v="1"/>
    <x v="9"/>
    <s v="MASBE"/>
    <x v="1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1"/>
    <n v="1"/>
    <n v="4"/>
    <n v="1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</r>
  <r>
    <n v="2017"/>
    <x v="2"/>
    <x v="0"/>
    <s v="PAVF"/>
    <x v="2"/>
    <n v="338"/>
    <n v="325"/>
    <n v="2"/>
    <n v="338"/>
    <n v="2.8786982248520712"/>
    <n v="0"/>
    <n v="0"/>
    <n v="337"/>
    <n v="672"/>
    <n v="0.99704142011834318"/>
    <n v="250"/>
    <n v="13"/>
    <n v="63"/>
    <n v="17"/>
    <n v="8"/>
    <n v="172.25"/>
    <n v="7"/>
    <n v="33.571428571428569"/>
    <n v="329"/>
    <n v="97.261398176291792"/>
    <n v="8"/>
    <n v="223"/>
    <n v="326"/>
    <n v="106"/>
    <n v="0.96449704142011838"/>
    <n v="33"/>
    <n v="50"/>
    <n v="9.7633136094674555E-2"/>
    <n v="2"/>
    <n v="0.25"/>
    <n v="2"/>
    <n v="0.25"/>
    <n v="3"/>
    <n v="9.202453987730062E-3"/>
    <n v="13"/>
    <n v="3.9877300613496931E-2"/>
    <n v="5"/>
    <n v="1.4792899408284023E-2"/>
    <n v="15"/>
    <n v="4.4378698224852069E-2"/>
    <n v="0"/>
    <n v="0"/>
    <n v="0"/>
    <n v="2.0736196319018405"/>
    <n v="163"/>
    <n v="4"/>
    <n v="91"/>
  </r>
  <r>
    <n v="2017"/>
    <x v="2"/>
    <x v="0"/>
    <s v="RIVRO"/>
    <x v="0"/>
    <n v="295"/>
    <n v="92"/>
    <n v="2"/>
    <n v="295"/>
    <n v="3.311864406779661"/>
    <n v="0"/>
    <n v="0"/>
    <n v="263"/>
    <n v="509"/>
    <n v="0.8915254237288136"/>
    <n v="196"/>
    <n v="15"/>
    <n v="109"/>
    <n v="45"/>
    <n v="32"/>
    <n v="203.1875"/>
    <n v="30"/>
    <n v="52.2"/>
    <n v="245"/>
    <n v="110.20816326530613"/>
    <n v="31"/>
    <n v="339"/>
    <n v="258"/>
    <n v="125"/>
    <n v="0.87457627118644066"/>
    <n v="154"/>
    <n v="88"/>
    <n v="0.52203389830508473"/>
    <n v="16"/>
    <n v="0.5161290322580645"/>
    <n v="6"/>
    <n v="0.19354838709677419"/>
    <n v="32"/>
    <n v="0.12403100775193798"/>
    <n v="27"/>
    <n v="0.10465116279069768"/>
    <n v="0"/>
    <n v="0"/>
    <n v="0"/>
    <n v="0"/>
    <n v="2"/>
    <n v="3"/>
    <n v="0"/>
    <n v="2.4583333333333335"/>
    <n v="119.99999999999999"/>
    <n v="30"/>
    <n v="115"/>
  </r>
  <r>
    <n v="2017"/>
    <x v="2"/>
    <x v="0"/>
    <s v="MORANG"/>
    <x v="4"/>
    <n v="269"/>
    <n v="75"/>
    <n v="2"/>
    <n v="269"/>
    <n v="3.033457249070632"/>
    <n v="0"/>
    <n v="0"/>
    <n v="242"/>
    <n v="1116"/>
    <n v="0.8996282527881041"/>
    <n v="203"/>
    <n v="14"/>
    <n v="98"/>
    <n v="40"/>
    <n v="48"/>
    <n v="244.29166666666666"/>
    <n v="47"/>
    <n v="60.212765957446805"/>
    <n v="209"/>
    <n v="124.86602870813397"/>
    <n v="40"/>
    <n v="345"/>
    <n v="215"/>
    <n v="139"/>
    <n v="0.7992565055762082"/>
    <n v="110"/>
    <n v="86"/>
    <n v="0.40892193308550184"/>
    <n v="25"/>
    <n v="0.625"/>
    <n v="10"/>
    <n v="0.25"/>
    <n v="58"/>
    <n v="0.26976744186046514"/>
    <n v="18"/>
    <n v="8.3720930232558138E-2"/>
    <n v="0"/>
    <n v="0"/>
    <n v="0"/>
    <n v="0"/>
    <n v="0"/>
    <n v="6"/>
    <n v="2"/>
    <n v="2.2796610169491527"/>
    <n v="117.99999999999999"/>
    <n v="41"/>
    <n v="114"/>
  </r>
  <r>
    <n v="2017"/>
    <x v="2"/>
    <x v="0"/>
    <s v="DAUL"/>
    <x v="15"/>
    <n v="239"/>
    <n v="156"/>
    <n v="2"/>
    <n v="238"/>
    <n v="5.0756302521008401"/>
    <n v="0"/>
    <n v="0"/>
    <n v="224"/>
    <n v="830"/>
    <n v="0.93723849372384938"/>
    <n v="179"/>
    <n v="17"/>
    <n v="19"/>
    <n v="31"/>
    <n v="20"/>
    <n v="225.8"/>
    <n v="21"/>
    <n v="88.61904761904762"/>
    <n v="214"/>
    <n v="110.50934579439253"/>
    <n v="19"/>
    <n v="326"/>
    <n v="217"/>
    <n v="127"/>
    <n v="0.90794979079497906"/>
    <n v="43"/>
    <n v="102"/>
    <n v="0.1799163179916318"/>
    <n v="7"/>
    <n v="0.36842105263157893"/>
    <n v="4"/>
    <n v="0.21052631578947367"/>
    <n v="10"/>
    <n v="4.6082949308755762E-2"/>
    <n v="16"/>
    <n v="7.3732718894009217E-2"/>
    <n v="17"/>
    <n v="7.1129707112970716E-2"/>
    <n v="20"/>
    <n v="8.3682008368200833E-2"/>
    <n v="0"/>
    <n v="3"/>
    <n v="1"/>
    <n v="1.8968253968253967"/>
    <n v="126"/>
    <n v="2"/>
    <n v="87"/>
  </r>
  <r>
    <n v="2017"/>
    <x v="2"/>
    <x v="0"/>
    <s v="PIND"/>
    <x v="5"/>
    <n v="231"/>
    <n v="153"/>
    <n v="7"/>
    <n v="231"/>
    <n v="9.220779220779221"/>
    <n v="0"/>
    <n v="0"/>
    <n v="231"/>
    <n v="256"/>
    <n v="1"/>
    <n v="163"/>
    <n v="14"/>
    <n v="35"/>
    <n v="21"/>
    <n v="5"/>
    <n v="221.8"/>
    <n v="4"/>
    <n v="11"/>
    <n v="225"/>
    <n v="86.248888888888885"/>
    <n v="5"/>
    <n v="268"/>
    <n v="226"/>
    <n v="104"/>
    <n v="0.97835497835497831"/>
    <n v="33"/>
    <n v="73"/>
    <n v="0.14285714285714285"/>
    <n v="0"/>
    <n v="0"/>
    <n v="1"/>
    <n v="0.2"/>
    <n v="5"/>
    <n v="2.2123893805309734E-2"/>
    <n v="13"/>
    <n v="5.7522123893805309E-2"/>
    <n v="5"/>
    <n v="2.1645021645021644E-2"/>
    <n v="14"/>
    <n v="6.0606060606060608E-2"/>
    <n v="0"/>
    <n v="0"/>
    <n v="0"/>
    <n v="1.7769230769230768"/>
    <n v="130"/>
    <n v="2"/>
    <n v="184"/>
  </r>
  <r>
    <n v="2017"/>
    <x v="2"/>
    <x v="0"/>
    <s v="VASDIB"/>
    <x v="20"/>
    <n v="197"/>
    <n v="194"/>
    <n v="1"/>
    <n v="197"/>
    <n v="4.8578680203045685"/>
    <n v="4"/>
    <n v="2.030456852791878E-2"/>
    <n v="189"/>
    <n v="252"/>
    <n v="0.95939086294416243"/>
    <n v="159"/>
    <n v="10"/>
    <n v="32"/>
    <n v="24"/>
    <n v="16"/>
    <n v="175.5"/>
    <n v="15"/>
    <n v="21.6"/>
    <n v="177"/>
    <n v="97.33898305084746"/>
    <n v="14"/>
    <n v="228"/>
    <n v="177"/>
    <n v="114"/>
    <n v="0.89847715736040612"/>
    <n v="51"/>
    <n v="95"/>
    <n v="0.25888324873096447"/>
    <n v="4"/>
    <n v="0.2857142857142857"/>
    <n v="2"/>
    <n v="0.14285714285714285"/>
    <n v="3"/>
    <n v="1.6949152542372881E-2"/>
    <n v="13"/>
    <n v="7.3446327683615822E-2"/>
    <n v="7"/>
    <n v="3.553299492385787E-2"/>
    <n v="15"/>
    <n v="7.6142131979695438E-2"/>
    <n v="0"/>
    <n v="1"/>
    <n v="2"/>
    <n v="1.8240740740740742"/>
    <n v="108"/>
    <n v="6"/>
    <n v="91"/>
  </r>
  <r>
    <n v="2017"/>
    <x v="2"/>
    <x v="0"/>
    <s v="OROGRA"/>
    <x v="9"/>
    <n v="196"/>
    <n v="172"/>
    <n v="3"/>
    <n v="196"/>
    <n v="7.9285714285714288"/>
    <n v="7"/>
    <n v="3.5714285714285712E-2"/>
    <n v="193"/>
    <n v="164"/>
    <n v="0.98469387755102045"/>
    <n v="151"/>
    <n v="12"/>
    <n v="33"/>
    <n v="30"/>
    <n v="9"/>
    <n v="244.11111111111111"/>
    <n v="9"/>
    <n v="22.111111111111111"/>
    <n v="187"/>
    <n v="96.716577540106954"/>
    <n v="9"/>
    <n v="327"/>
    <n v="185"/>
    <n v="106"/>
    <n v="0.94387755102040816"/>
    <n v="53"/>
    <n v="69"/>
    <n v="0.27040816326530615"/>
    <n v="3"/>
    <n v="0.33333333333333331"/>
    <n v="1"/>
    <n v="0.1111111111111111"/>
    <n v="4"/>
    <n v="2.1621621621621623E-2"/>
    <n v="6"/>
    <n v="3.2432432432432434E-2"/>
    <n v="7"/>
    <n v="3.5714285714285712E-2"/>
    <n v="7"/>
    <n v="3.5714285714285712E-2"/>
    <n v="0"/>
    <n v="0"/>
    <n v="0"/>
    <n v="1.75"/>
    <n v="112"/>
    <n v="4"/>
    <n v="151"/>
  </r>
  <r>
    <n v="2017"/>
    <x v="2"/>
    <x v="0"/>
    <s v="SEDJ"/>
    <x v="7"/>
    <n v="195"/>
    <n v="123"/>
    <n v="2"/>
    <n v="195"/>
    <n v="4.3435897435897433"/>
    <n v="4"/>
    <n v="2.0512820512820513E-2"/>
    <n v="167"/>
    <n v="1340"/>
    <n v="0.85641025641025637"/>
    <n v="189"/>
    <n v="8"/>
    <n v="58"/>
    <n v="26"/>
    <n v="80"/>
    <n v="169.28749999999999"/>
    <n v="77"/>
    <n v="82.506493506493513"/>
    <n v="112"/>
    <n v="142.09821428571428"/>
    <n v="63"/>
    <n v="297"/>
    <n v="108"/>
    <n v="177"/>
    <n v="0.55384615384615388"/>
    <n v="7"/>
    <n v="152"/>
    <n v="3.5897435897435895E-2"/>
    <n v="39"/>
    <n v="0.61904761904761907"/>
    <n v="6"/>
    <n v="9.5238095238095233E-2"/>
    <n v="48"/>
    <n v="0.44444444444444442"/>
    <n v="23"/>
    <n v="0.21296296296296297"/>
    <n v="0"/>
    <n v="0"/>
    <n v="0"/>
    <n v="0"/>
    <n v="0"/>
    <n v="0"/>
    <n v="2"/>
    <n v="1.8932038834951457"/>
    <n v="103"/>
    <n v="58"/>
    <n v="104"/>
  </r>
  <r>
    <n v="2017"/>
    <x v="2"/>
    <x v="0"/>
    <s v="SLAM"/>
    <x v="228"/>
    <n v="193"/>
    <n v="122"/>
    <n v="2"/>
    <n v="193"/>
    <n v="7.6891191709844557"/>
    <n v="0"/>
    <n v="0"/>
    <n v="180"/>
    <n v="732"/>
    <n v="0.93264248704663211"/>
    <n v="172"/>
    <n v="13"/>
    <n v="47"/>
    <n v="45"/>
    <n v="44"/>
    <n v="160.38636363636363"/>
    <n v="42"/>
    <n v="138.95238095238096"/>
    <n v="147"/>
    <n v="128.98639455782313"/>
    <n v="36"/>
    <n v="332"/>
    <n v="139"/>
    <n v="171"/>
    <n v="0.72020725388601037"/>
    <n v="19"/>
    <n v="100"/>
    <n v="9.8445595854922283E-2"/>
    <n v="26"/>
    <n v="0.72222222222222221"/>
    <n v="4"/>
    <n v="0.1111111111111111"/>
    <n v="30"/>
    <n v="0.21582733812949639"/>
    <n v="18"/>
    <n v="0.12949640287769784"/>
    <n v="3"/>
    <n v="1.5544041450777202E-2"/>
    <n v="1"/>
    <n v="5.1813471502590676E-3"/>
    <n v="0"/>
    <n v="0"/>
    <n v="0"/>
    <n v="1.838095238095238"/>
    <n v="105"/>
    <n v="28"/>
    <n v="98"/>
  </r>
  <r>
    <n v="2017"/>
    <x v="2"/>
    <x v="0"/>
    <s v="RAVH"/>
    <x v="14"/>
    <n v="192"/>
    <n v="109"/>
    <n v="3"/>
    <n v="192"/>
    <n v="6.15625"/>
    <n v="6"/>
    <n v="3.125E-2"/>
    <n v="166"/>
    <n v="1280"/>
    <n v="0.86458333333333337"/>
    <n v="167"/>
    <n v="19"/>
    <n v="53"/>
    <n v="43"/>
    <n v="66"/>
    <n v="209.03030303030303"/>
    <n v="65"/>
    <n v="59.646153846153844"/>
    <n v="125"/>
    <n v="181.22399999999999"/>
    <n v="51"/>
    <n v="357"/>
    <n v="119"/>
    <n v="207"/>
    <n v="0.61979166666666663"/>
    <n v="13"/>
    <n v="123"/>
    <n v="6.7708333333333329E-2"/>
    <n v="31"/>
    <n v="0.60784313725490191"/>
    <n v="8"/>
    <n v="0.15686274509803921"/>
    <n v="46"/>
    <n v="0.38655462184873951"/>
    <n v="14"/>
    <n v="0.11764705882352941"/>
    <n v="1"/>
    <n v="5.208333333333333E-3"/>
    <n v="0"/>
    <n v="0"/>
    <n v="1"/>
    <n v="0"/>
    <n v="2"/>
    <n v="2.0425531914893615"/>
    <n v="94.000000000000014"/>
    <n v="55"/>
    <n v="135"/>
  </r>
  <r>
    <n v="2017"/>
    <x v="2"/>
    <x v="0"/>
    <s v="CHARY"/>
    <x v="28"/>
    <n v="189"/>
    <n v="43"/>
    <n v="2"/>
    <n v="189"/>
    <n v="4.2486772486772484"/>
    <n v="0"/>
    <n v="0"/>
    <n v="166"/>
    <n v="957"/>
    <n v="0.87830687830687826"/>
    <n v="133"/>
    <n v="16"/>
    <n v="54"/>
    <n v="47"/>
    <n v="23"/>
    <n v="204.78260869565219"/>
    <n v="23"/>
    <n v="60.130434782608695"/>
    <n v="157"/>
    <n v="124.63694267515923"/>
    <n v="22"/>
    <n v="292"/>
    <n v="163"/>
    <n v="141"/>
    <n v="0.86243386243386244"/>
    <n v="70"/>
    <n v="80"/>
    <n v="0.37037037037037035"/>
    <n v="8"/>
    <n v="0.36363636363636365"/>
    <n v="5"/>
    <n v="0.22727272727272727"/>
    <n v="30"/>
    <n v="0.18404907975460122"/>
    <n v="19"/>
    <n v="0.1165644171779141"/>
    <n v="0"/>
    <n v="0"/>
    <n v="0"/>
    <n v="0"/>
    <n v="0"/>
    <n v="9"/>
    <n v="2"/>
    <n v="1.9894736842105263"/>
    <n v="95"/>
    <n v="22"/>
    <n v="89"/>
  </r>
  <r>
    <n v="2017"/>
    <x v="2"/>
    <x v="0"/>
    <s v="SUETIT"/>
    <x v="10"/>
    <n v="189"/>
    <n v="99"/>
    <n v="3"/>
    <n v="189"/>
    <n v="5.3015873015873014"/>
    <n v="8"/>
    <n v="4.2328042328042326E-2"/>
    <n v="156"/>
    <n v="1508"/>
    <n v="0.82539682539682535"/>
    <n v="173"/>
    <n v="17"/>
    <n v="63"/>
    <n v="64"/>
    <n v="80"/>
    <n v="189.47499999999999"/>
    <n v="78"/>
    <n v="107.38461538461539"/>
    <n v="106"/>
    <n v="167.60377358490567"/>
    <n v="71"/>
    <n v="341"/>
    <n v="104"/>
    <n v="194"/>
    <n v="0.55026455026455023"/>
    <n v="12"/>
    <n v="138"/>
    <n v="6.3492063492063489E-2"/>
    <n v="41"/>
    <n v="0.57746478873239437"/>
    <n v="9"/>
    <n v="0.12676056338028169"/>
    <n v="23"/>
    <n v="0.22115384615384615"/>
    <n v="11"/>
    <n v="0.10576923076923077"/>
    <n v="0"/>
    <n v="0"/>
    <n v="0"/>
    <n v="0"/>
    <n v="0"/>
    <n v="0"/>
    <n v="4"/>
    <n v="1.9285714285714286"/>
    <n v="98"/>
    <n v="76"/>
    <n v="145"/>
  </r>
  <r>
    <n v="2017"/>
    <x v="2"/>
    <x v="0"/>
    <s v="SLAV"/>
    <x v="229"/>
    <n v="183"/>
    <n v="102"/>
    <n v="5"/>
    <n v="183"/>
    <n v="5.8469945355191255"/>
    <n v="0"/>
    <n v="0"/>
    <n v="162"/>
    <n v="990"/>
    <n v="0.88524590163934425"/>
    <n v="166"/>
    <n v="13"/>
    <n v="50"/>
    <n v="48"/>
    <n v="64"/>
    <n v="182.125"/>
    <n v="62"/>
    <n v="139.09677419354838"/>
    <n v="115"/>
    <n v="153.23478260869564"/>
    <n v="45"/>
    <n v="310"/>
    <n v="112"/>
    <n v="180"/>
    <n v="0.61202185792349728"/>
    <n v="9"/>
    <n v="126"/>
    <n v="4.9180327868852458E-2"/>
    <n v="28"/>
    <n v="0.62222222222222223"/>
    <n v="10"/>
    <n v="0.22222222222222221"/>
    <n v="27"/>
    <n v="0.24107142857142858"/>
    <n v="21"/>
    <n v="0.1875"/>
    <n v="2"/>
    <n v="1.092896174863388E-2"/>
    <n v="2"/>
    <n v="1.092896174863388E-2"/>
    <n v="0"/>
    <n v="1"/>
    <n v="2"/>
    <n v="1.7766990291262137"/>
    <n v="103"/>
    <n v="50"/>
    <n v="94"/>
  </r>
  <r>
    <n v="2017"/>
    <x v="2"/>
    <x v="0"/>
    <s v="COUR"/>
    <x v="18"/>
    <n v="176"/>
    <n v="102"/>
    <n v="11"/>
    <n v="176"/>
    <n v="9.9772727272727266"/>
    <n v="0"/>
    <n v="0"/>
    <n v="154"/>
    <n v="1266"/>
    <n v="0.875"/>
    <n v="156"/>
    <n v="11"/>
    <n v="57"/>
    <n v="40"/>
    <n v="71"/>
    <n v="184.35211267605635"/>
    <n v="68"/>
    <n v="128.14705882352942"/>
    <n v="103"/>
    <n v="153.32038834951456"/>
    <n v="61"/>
    <n v="323"/>
    <n v="98"/>
    <n v="192"/>
    <n v="0.55681818181818177"/>
    <n v="14"/>
    <n v="100"/>
    <n v="7.9545454545454544E-2"/>
    <n v="40"/>
    <n v="0.65573770491803274"/>
    <n v="10"/>
    <n v="0.16393442622950818"/>
    <n v="24"/>
    <n v="0.24489795918367346"/>
    <n v="18"/>
    <n v="0.18367346938775511"/>
    <n v="0"/>
    <n v="0"/>
    <n v="0"/>
    <n v="0"/>
    <n v="0"/>
    <n v="0"/>
    <n v="4"/>
    <n v="1.7425742574257426"/>
    <n v="101"/>
    <n v="50"/>
    <n v="128"/>
  </r>
  <r>
    <n v="2017"/>
    <x v="2"/>
    <x v="0"/>
    <s v="DOUC"/>
    <x v="11"/>
    <n v="172"/>
    <n v="93"/>
    <n v="3"/>
    <n v="172"/>
    <n v="4.691860465116279"/>
    <n v="0"/>
    <n v="0"/>
    <n v="139"/>
    <n v="1998"/>
    <n v="0.80813953488372092"/>
    <n v="166"/>
    <n v="15"/>
    <n v="38"/>
    <n v="55"/>
    <n v="82"/>
    <n v="205.91463414634146"/>
    <n v="77"/>
    <n v="41.233766233766232"/>
    <n v="86"/>
    <n v="173.36046511627907"/>
    <n v="63"/>
    <n v="324"/>
    <n v="80"/>
    <n v="215"/>
    <n v="0.46511627906976744"/>
    <n v="11"/>
    <n v="158"/>
    <n v="6.3953488372093026E-2"/>
    <n v="49"/>
    <n v="0.77777777777777779"/>
    <n v="16"/>
    <n v="0.25396825396825395"/>
    <n v="27"/>
    <n v="0.33750000000000002"/>
    <n v="17"/>
    <n v="0.21249999999999999"/>
    <n v="0"/>
    <n v="0"/>
    <n v="0"/>
    <n v="0"/>
    <n v="0"/>
    <n v="0"/>
    <n v="4"/>
    <n v="1.6699029126213591"/>
    <n v="103"/>
    <n v="73"/>
    <n v="90"/>
  </r>
  <r>
    <n v="2017"/>
    <x v="2"/>
    <x v="0"/>
    <s v="QUIN"/>
    <x v="1"/>
    <n v="163"/>
    <n v="58"/>
    <n v="2"/>
    <n v="163"/>
    <n v="5.3374233128834359"/>
    <n v="0"/>
    <n v="0"/>
    <n v="148"/>
    <n v="706"/>
    <n v="0.90797546012269936"/>
    <n v="110"/>
    <n v="13"/>
    <n v="58"/>
    <n v="31"/>
    <n v="18"/>
    <n v="237.55555555555554"/>
    <n v="18"/>
    <n v="40.055555555555557"/>
    <n v="138"/>
    <n v="99.920289855072468"/>
    <n v="16"/>
    <n v="341"/>
    <n v="143"/>
    <n v="114"/>
    <n v="0.87730061349693256"/>
    <n v="88"/>
    <n v="75"/>
    <n v="0.53987730061349692"/>
    <n v="10"/>
    <n v="0.625"/>
    <n v="5"/>
    <n v="0.3125"/>
    <n v="18"/>
    <n v="0.12587412587412589"/>
    <n v="11"/>
    <n v="7.6923076923076927E-2"/>
    <n v="0"/>
    <n v="0"/>
    <n v="0"/>
    <n v="0"/>
    <n v="0"/>
    <n v="5"/>
    <n v="1"/>
    <n v="1.963855421686747"/>
    <n v="83"/>
    <n v="18"/>
    <n v="117"/>
  </r>
  <r>
    <n v="2017"/>
    <x v="2"/>
    <x v="0"/>
    <s v="HENALY"/>
    <x v="3"/>
    <n v="161"/>
    <n v="36"/>
    <n v="4"/>
    <n v="161"/>
    <n v="5.6956521739130439"/>
    <n v="0"/>
    <n v="0"/>
    <n v="144"/>
    <n v="1118"/>
    <n v="0.89440993788819878"/>
    <n v="113"/>
    <n v="24"/>
    <n v="47"/>
    <n v="52"/>
    <n v="24"/>
    <n v="226.66666666666666"/>
    <n v="22"/>
    <n v="53.863636363636367"/>
    <n v="129"/>
    <n v="126.48062015503876"/>
    <n v="17"/>
    <n v="280"/>
    <n v="132"/>
    <n v="145"/>
    <n v="0.81987577639751552"/>
    <n v="47"/>
    <n v="88"/>
    <n v="0.29192546583850931"/>
    <n v="8"/>
    <n v="0.47058823529411764"/>
    <n v="4"/>
    <n v="0.23529411764705882"/>
    <n v="20"/>
    <n v="0.15151515151515152"/>
    <n v="16"/>
    <n v="0.12121212121212122"/>
    <n v="0"/>
    <n v="0"/>
    <n v="0"/>
    <n v="0"/>
    <n v="0"/>
    <n v="4"/>
    <n v="0"/>
    <n v="1.9397590361445782"/>
    <n v="83"/>
    <n v="17"/>
    <n v="196"/>
  </r>
  <r>
    <n v="2017"/>
    <x v="2"/>
    <x v="0"/>
    <s v="ROTAL"/>
    <x v="6"/>
    <n v="159"/>
    <n v="85"/>
    <n v="4"/>
    <n v="159"/>
    <n v="5.0188679245283021"/>
    <n v="2"/>
    <n v="1.2578616352201259E-2"/>
    <n v="134"/>
    <n v="1519"/>
    <n v="0.84276729559748431"/>
    <n v="143"/>
    <n v="12"/>
    <n v="44"/>
    <n v="52"/>
    <n v="67"/>
    <n v="183.67164179104478"/>
    <n v="63"/>
    <n v="110.50793650793651"/>
    <n v="85"/>
    <n v="157.78823529411764"/>
    <n v="55"/>
    <n v="262"/>
    <n v="81"/>
    <n v="193"/>
    <n v="0.50943396226415094"/>
    <n v="6"/>
    <n v="101"/>
    <n v="3.7735849056603772E-2"/>
    <n v="22"/>
    <n v="0.4"/>
    <n v="8"/>
    <n v="0.14545454545454545"/>
    <n v="19"/>
    <n v="0.23456790123456789"/>
    <n v="12"/>
    <n v="0.14814814814814814"/>
    <n v="1"/>
    <n v="6.2893081761006293E-3"/>
    <n v="0"/>
    <n v="0"/>
    <n v="0"/>
    <n v="0"/>
    <n v="3"/>
    <n v="1.7666666666666666"/>
    <n v="90"/>
    <n v="46"/>
    <n v="85"/>
  </r>
  <r>
    <n v="2017"/>
    <x v="2"/>
    <x v="0"/>
    <s v="FARI"/>
    <x v="32"/>
    <n v="154"/>
    <n v="70"/>
    <n v="4"/>
    <n v="154"/>
    <n v="5.4545454545454541"/>
    <n v="0"/>
    <n v="0"/>
    <n v="150"/>
    <n v="413"/>
    <n v="0.97402597402597402"/>
    <n v="97"/>
    <n v="11"/>
    <n v="59"/>
    <n v="25"/>
    <n v="6"/>
    <n v="155.33333333333334"/>
    <n v="6"/>
    <n v="129.5"/>
    <n v="148"/>
    <n v="63.777027027027025"/>
    <n v="6"/>
    <n v="305"/>
    <n v="148"/>
    <n v="80"/>
    <n v="0.96103896103896103"/>
    <n v="130"/>
    <n v="69"/>
    <n v="0.8441558441558441"/>
    <n v="4"/>
    <n v="0.66666666666666663"/>
    <n v="1"/>
    <n v="0.16666666666666666"/>
    <n v="9"/>
    <n v="6.0810810810810814E-2"/>
    <n v="9"/>
    <n v="6.0810810810810814E-2"/>
    <n v="0"/>
    <n v="0"/>
    <n v="0"/>
    <n v="0"/>
    <n v="1"/>
    <n v="0"/>
    <n v="1"/>
    <n v="2.1095890410958904"/>
    <n v="73"/>
    <n v="5"/>
    <n v="187"/>
  </r>
  <r>
    <n v="2017"/>
    <x v="2"/>
    <x v="0"/>
    <s v="KUTD"/>
    <x v="22"/>
    <n v="149"/>
    <n v="75"/>
    <n v="6"/>
    <n v="149"/>
    <n v="6.5167785234899327"/>
    <n v="0"/>
    <n v="0"/>
    <n v="128"/>
    <n v="1305"/>
    <n v="0.85906040268456374"/>
    <n v="137"/>
    <n v="14"/>
    <n v="49"/>
    <n v="44"/>
    <n v="56"/>
    <n v="169.19642857142858"/>
    <n v="54"/>
    <n v="92.407407407407405"/>
    <n v="89"/>
    <n v="149.04494382022472"/>
    <n v="44"/>
    <n v="336"/>
    <n v="87"/>
    <n v="193"/>
    <n v="0.58389261744966447"/>
    <n v="6"/>
    <n v="70"/>
    <n v="4.0268456375838924E-2"/>
    <n v="28"/>
    <n v="0.63636363636363635"/>
    <n v="10"/>
    <n v="0.22727272727272727"/>
    <n v="28"/>
    <n v="0.32183908045977011"/>
    <n v="15"/>
    <n v="0.17241379310344829"/>
    <n v="0"/>
    <n v="0"/>
    <n v="0"/>
    <n v="0"/>
    <n v="0"/>
    <n v="1"/>
    <n v="5"/>
    <n v="1.6195652173913044"/>
    <n v="92"/>
    <n v="48"/>
    <n v="145"/>
  </r>
  <r>
    <n v="2017"/>
    <x v="2"/>
    <x v="0"/>
    <s v="DHAAN"/>
    <x v="16"/>
    <n v="147"/>
    <n v="71"/>
    <n v="4"/>
    <n v="147"/>
    <n v="4.2857142857142856"/>
    <n v="2"/>
    <n v="1.3605442176870748E-2"/>
    <n v="124"/>
    <n v="1352"/>
    <n v="0.84353741496598644"/>
    <n v="141"/>
    <n v="11"/>
    <n v="53"/>
    <n v="48"/>
    <n v="71"/>
    <n v="167.12676056338029"/>
    <n v="67"/>
    <n v="79.134328358208961"/>
    <n v="75"/>
    <n v="176.30666666666667"/>
    <n v="56"/>
    <n v="337"/>
    <n v="73"/>
    <n v="213"/>
    <n v="0.49659863945578231"/>
    <n v="8"/>
    <n v="168"/>
    <n v="5.4421768707482991E-2"/>
    <n v="48"/>
    <n v="0.8571428571428571"/>
    <n v="13"/>
    <n v="0.23214285714285715"/>
    <n v="31"/>
    <n v="0.42465753424657532"/>
    <n v="20"/>
    <n v="0.27397260273972601"/>
    <n v="1"/>
    <n v="6.8027210884353739E-3"/>
    <n v="0"/>
    <n v="0"/>
    <n v="0"/>
    <n v="0"/>
    <n v="1"/>
    <n v="1.860759493670886"/>
    <n v="79"/>
    <n v="59"/>
    <n v="122"/>
  </r>
  <r>
    <n v="2017"/>
    <x v="2"/>
    <x v="0"/>
    <s v="GUTALD"/>
    <x v="12"/>
    <n v="143"/>
    <n v="72"/>
    <n v="5"/>
    <n v="143"/>
    <n v="5.9930069930069934"/>
    <n v="8"/>
    <n v="5.5944055944055944E-2"/>
    <n v="119"/>
    <n v="1752"/>
    <n v="0.83216783216783219"/>
    <n v="132"/>
    <n v="16"/>
    <n v="30"/>
    <n v="75"/>
    <n v="69"/>
    <n v="213.37681159420291"/>
    <n v="65"/>
    <n v="57.661538461538463"/>
    <n v="71"/>
    <n v="224.26760563380282"/>
    <n v="59"/>
    <n v="330"/>
    <n v="71"/>
    <n v="256"/>
    <n v="0.49650349650349651"/>
    <n v="12"/>
    <n v="174"/>
    <n v="8.3916083916083919E-2"/>
    <n v="37"/>
    <n v="0.6271186440677966"/>
    <n v="17"/>
    <n v="0.28813559322033899"/>
    <n v="15"/>
    <n v="0.21126760563380281"/>
    <n v="21"/>
    <n v="0.29577464788732394"/>
    <n v="1"/>
    <n v="6.993006993006993E-3"/>
    <n v="0"/>
    <n v="0"/>
    <n v="0"/>
    <n v="0"/>
    <n v="5"/>
    <n v="2.0140845070422535"/>
    <n v="71"/>
    <n v="60"/>
    <n v="130"/>
  </r>
  <r>
    <n v="2017"/>
    <x v="2"/>
    <x v="0"/>
    <s v="GOLA"/>
    <x v="19"/>
    <n v="137"/>
    <n v="82"/>
    <n v="3"/>
    <n v="136"/>
    <n v="9.5"/>
    <n v="2"/>
    <n v="1.4705882352941176E-2"/>
    <n v="116"/>
    <n v="941"/>
    <n v="0.84671532846715325"/>
    <n v="116"/>
    <n v="14"/>
    <n v="34"/>
    <n v="47"/>
    <n v="48"/>
    <n v="170.39583333333334"/>
    <n v="43"/>
    <n v="86.511627906976742"/>
    <n v="87"/>
    <n v="118.86206896551724"/>
    <n v="39"/>
    <n v="281"/>
    <n v="85"/>
    <n v="149"/>
    <n v="0.62043795620437958"/>
    <n v="20"/>
    <n v="111"/>
    <n v="0.145985401459854"/>
    <n v="25"/>
    <n v="0.64102564102564108"/>
    <n v="8"/>
    <n v="0.20512820512820512"/>
    <n v="11"/>
    <n v="0.12941176470588237"/>
    <n v="14"/>
    <n v="0.16470588235294117"/>
    <n v="2"/>
    <n v="1.4598540145985401E-2"/>
    <n v="3"/>
    <n v="2.1897810218978103E-2"/>
    <n v="0"/>
    <n v="0"/>
    <n v="2"/>
    <n v="1.6309523809523809"/>
    <n v="84"/>
    <n v="30"/>
    <n v="97"/>
  </r>
  <r>
    <n v="2017"/>
    <x v="2"/>
    <x v="0"/>
    <s v="QUIJES"/>
    <x v="13"/>
    <n v="136"/>
    <n v="80"/>
    <n v="4"/>
    <n v="136"/>
    <n v="5.4338235294117645"/>
    <n v="0"/>
    <n v="0"/>
    <n v="121"/>
    <n v="1899"/>
    <n v="0.88970588235294112"/>
    <n v="124"/>
    <n v="12"/>
    <n v="35"/>
    <n v="42"/>
    <n v="57"/>
    <n v="177.08771929824562"/>
    <n v="56"/>
    <n v="56.071428571428569"/>
    <n v="77"/>
    <n v="160.96103896103895"/>
    <n v="54"/>
    <n v="311"/>
    <n v="74"/>
    <n v="185"/>
    <n v="0.54411764705882348"/>
    <n v="8"/>
    <n v="75"/>
    <n v="5.8823529411764705E-2"/>
    <n v="26"/>
    <n v="0.48148148148148145"/>
    <n v="8"/>
    <n v="0.14814814814814814"/>
    <n v="23"/>
    <n v="0.3108108108108108"/>
    <n v="12"/>
    <n v="0.16216216216216217"/>
    <n v="0"/>
    <n v="0"/>
    <n v="0"/>
    <n v="0"/>
    <n v="0"/>
    <n v="0"/>
    <n v="2"/>
    <n v="1.8378378378378379"/>
    <n v="74"/>
    <n v="46"/>
    <n v="120"/>
  </r>
  <r>
    <n v="2017"/>
    <x v="2"/>
    <x v="0"/>
    <s v="ROVH"/>
    <x v="21"/>
    <n v="135"/>
    <n v="67"/>
    <n v="4"/>
    <n v="135"/>
    <n v="4.9851851851851849"/>
    <n v="0"/>
    <n v="0"/>
    <n v="121"/>
    <n v="1705"/>
    <n v="0.89629629629629626"/>
    <n v="117"/>
    <n v="19"/>
    <n v="34"/>
    <n v="43"/>
    <n v="47"/>
    <n v="204.95744680851064"/>
    <n v="44"/>
    <n v="117.45454545454545"/>
    <n v="85"/>
    <n v="169.78823529411764"/>
    <n v="34"/>
    <n v="328"/>
    <n v="86"/>
    <n v="210"/>
    <n v="0.63703703703703707"/>
    <n v="11"/>
    <n v="118"/>
    <n v="8.1481481481481488E-2"/>
    <n v="22"/>
    <n v="0.6470588235294118"/>
    <n v="6"/>
    <n v="0.17647058823529413"/>
    <n v="27"/>
    <n v="0.31395348837209303"/>
    <n v="14"/>
    <n v="0.16279069767441862"/>
    <n v="2"/>
    <n v="1.4814814814814815E-2"/>
    <n v="1"/>
    <n v="7.4074074074074077E-3"/>
    <n v="0"/>
    <n v="1"/>
    <n v="2"/>
    <n v="1.6463414634146341"/>
    <n v="82"/>
    <n v="36"/>
    <n v="99"/>
  </r>
  <r>
    <n v="2017"/>
    <x v="2"/>
    <x v="0"/>
    <s v="SALG"/>
    <x v="17"/>
    <n v="133"/>
    <n v="122"/>
    <n v="5"/>
    <n v="132"/>
    <n v="10.295454545454545"/>
    <n v="4"/>
    <n v="3.0303030303030304E-2"/>
    <n v="81"/>
    <n v="893"/>
    <n v="0.60902255639097747"/>
    <n v="83"/>
    <n v="14"/>
    <n v="10"/>
    <n v="20"/>
    <n v="7"/>
    <n v="212.85714285714286"/>
    <n v="7"/>
    <n v="62.285714285714285"/>
    <n v="124"/>
    <n v="68.33064516129032"/>
    <n v="7"/>
    <n v="356"/>
    <n v="122"/>
    <n v="90"/>
    <n v="0.91729323308270672"/>
    <n v="29"/>
    <n v="66"/>
    <n v="0.21804511278195488"/>
    <n v="0"/>
    <n v="0"/>
    <n v="2"/>
    <n v="0.2857142857142857"/>
    <n v="1"/>
    <n v="8.1967213114754103E-3"/>
    <n v="5"/>
    <n v="4.0983606557377046E-2"/>
    <n v="1"/>
    <n v="7.5187969924812026E-3"/>
    <n v="7"/>
    <n v="5.2631578947368418E-2"/>
    <n v="0"/>
    <n v="0"/>
    <n v="0"/>
    <n v="1.7272727272727273"/>
    <n v="77"/>
    <n v="0"/>
    <n v="0"/>
  </r>
  <r>
    <n v="2017"/>
    <x v="2"/>
    <x v="0"/>
    <s v="BREI"/>
    <x v="39"/>
    <n v="132"/>
    <n v="69"/>
    <n v="8"/>
    <n v="131"/>
    <n v="8.1832061068702284"/>
    <n v="2"/>
    <n v="1.5267175572519083E-2"/>
    <n v="79"/>
    <n v="3242"/>
    <n v="0.59848484848484851"/>
    <n v="117"/>
    <n v="17"/>
    <n v="49"/>
    <n v="53"/>
    <n v="46"/>
    <n v="176.43478260869566"/>
    <n v="42"/>
    <n v="69.476190476190482"/>
    <n v="84"/>
    <n v="183.0952380952381"/>
    <n v="37"/>
    <n v="333"/>
    <n v="82"/>
    <n v="226"/>
    <n v="0.62121212121212122"/>
    <n v="10"/>
    <n v="159"/>
    <n v="7.575757575757576E-2"/>
    <n v="22"/>
    <n v="0.59459459459459463"/>
    <n v="8"/>
    <n v="0.21621621621621623"/>
    <n v="16"/>
    <n v="0.1951219512195122"/>
    <n v="15"/>
    <n v="0.18292682926829268"/>
    <n v="2"/>
    <n v="1.5151515151515152E-2"/>
    <n v="1"/>
    <n v="7.575757575757576E-3"/>
    <n v="0"/>
    <n v="1"/>
    <n v="1"/>
    <n v="1.5714285714285714"/>
    <n v="84"/>
    <n v="37"/>
    <n v="129"/>
  </r>
  <r>
    <n v="2017"/>
    <x v="2"/>
    <x v="0"/>
    <s v="TRAELE"/>
    <x v="8"/>
    <n v="130"/>
    <n v="44"/>
    <n v="2"/>
    <n v="130"/>
    <n v="4.0384615384615383"/>
    <n v="0"/>
    <n v="0"/>
    <n v="122"/>
    <n v="660"/>
    <n v="0.93846153846153846"/>
    <n v="93"/>
    <n v="13"/>
    <n v="41"/>
    <n v="32"/>
    <n v="11"/>
    <n v="177.81818181818181"/>
    <n v="11"/>
    <n v="66.454545454545453"/>
    <n v="113"/>
    <n v="111.26548672566372"/>
    <n v="10"/>
    <n v="287"/>
    <n v="118"/>
    <n v="128"/>
    <n v="0.90769230769230769"/>
    <n v="66"/>
    <n v="72"/>
    <n v="0.50769230769230766"/>
    <n v="5"/>
    <n v="0.5"/>
    <n v="2"/>
    <n v="0.2"/>
    <n v="17"/>
    <n v="0.1440677966101695"/>
    <n v="9"/>
    <n v="7.6271186440677971E-2"/>
    <n v="0"/>
    <n v="0"/>
    <n v="0"/>
    <n v="0"/>
    <n v="1"/>
    <n v="4"/>
    <n v="4"/>
    <n v="2.2033898305084745"/>
    <n v="59"/>
    <n v="10"/>
    <n v="104"/>
  </r>
  <r>
    <n v="2017"/>
    <x v="2"/>
    <x v="0"/>
    <s v="ABREL"/>
    <x v="24"/>
    <n v="126"/>
    <n v="75"/>
    <n v="5"/>
    <n v="126"/>
    <n v="6.1349206349206353"/>
    <n v="2"/>
    <n v="1.5873015873015872E-2"/>
    <n v="88"/>
    <n v="2146"/>
    <n v="0.69841269841269837"/>
    <n v="117"/>
    <n v="12"/>
    <n v="41"/>
    <n v="49"/>
    <n v="69"/>
    <n v="187.85507246376812"/>
    <n v="61"/>
    <n v="70.311475409836063"/>
    <n v="57"/>
    <n v="144.92982456140351"/>
    <n v="46"/>
    <n v="328"/>
    <n v="55"/>
    <n v="181"/>
    <n v="0.43650793650793651"/>
    <n v="5"/>
    <n v="62"/>
    <n v="3.968253968253968E-2"/>
    <n v="43"/>
    <n v="0.93478260869565222"/>
    <n v="11"/>
    <n v="0.2391304347826087"/>
    <n v="17"/>
    <n v="0.30909090909090908"/>
    <n v="9"/>
    <n v="0.16363636363636364"/>
    <n v="1"/>
    <n v="7.9365079365079361E-3"/>
    <n v="0"/>
    <n v="0"/>
    <n v="0"/>
    <n v="0"/>
    <n v="2"/>
    <n v="1.8805970149253732"/>
    <n v="67"/>
    <n v="52"/>
    <n v="131"/>
  </r>
  <r>
    <n v="2017"/>
    <x v="2"/>
    <x v="0"/>
    <s v="AVEJ"/>
    <x v="23"/>
    <n v="125"/>
    <n v="72"/>
    <n v="4"/>
    <n v="124"/>
    <n v="5.387096774193548"/>
    <n v="2"/>
    <n v="1.6129032258064516E-2"/>
    <n v="96"/>
    <n v="1302"/>
    <n v="0.76800000000000002"/>
    <n v="115"/>
    <n v="9"/>
    <n v="31"/>
    <n v="45"/>
    <n v="59"/>
    <n v="162.23728813559322"/>
    <n v="58"/>
    <n v="50.706896551724135"/>
    <n v="63"/>
    <n v="132.42857142857142"/>
    <n v="40"/>
    <n v="312"/>
    <n v="64"/>
    <n v="158"/>
    <n v="0.51200000000000001"/>
    <n v="12"/>
    <n v="113"/>
    <n v="9.6000000000000002E-2"/>
    <n v="37"/>
    <n v="0.92500000000000004"/>
    <n v="8"/>
    <n v="0.2"/>
    <n v="31"/>
    <n v="0.484375"/>
    <n v="9"/>
    <n v="0.140625"/>
    <n v="0"/>
    <n v="0"/>
    <n v="0"/>
    <n v="0"/>
    <n v="0"/>
    <n v="1"/>
    <n v="0"/>
    <n v="1.4880952380952381"/>
    <n v="84"/>
    <n v="56"/>
    <n v="95"/>
  </r>
  <r>
    <n v="2017"/>
    <x v="2"/>
    <x v="0"/>
    <s v="MARDA"/>
    <x v="31"/>
    <n v="125"/>
    <n v="99"/>
    <n v="6"/>
    <n v="125"/>
    <n v="8.0239999999999991"/>
    <n v="2"/>
    <n v="1.6E-2"/>
    <n v="109"/>
    <n v="1333"/>
    <n v="0.872"/>
    <n v="117"/>
    <n v="16"/>
    <n v="39"/>
    <n v="62"/>
    <n v="56"/>
    <n v="173.46428571428572"/>
    <n v="51"/>
    <n v="72.078431372549019"/>
    <n v="68"/>
    <n v="153.30882352941177"/>
    <n v="42"/>
    <n v="286"/>
    <n v="62"/>
    <n v="173"/>
    <n v="0.496"/>
    <n v="8"/>
    <n v="103"/>
    <n v="6.4000000000000001E-2"/>
    <n v="25"/>
    <n v="0.59523809523809523"/>
    <n v="2"/>
    <n v="4.7619047619047616E-2"/>
    <n v="27"/>
    <n v="0.43548387096774194"/>
    <n v="9"/>
    <n v="0.14516129032258066"/>
    <n v="0"/>
    <n v="0"/>
    <n v="0"/>
    <n v="0"/>
    <n v="0"/>
    <n v="0"/>
    <n v="0"/>
    <n v="1.4534883720930232"/>
    <n v="86"/>
    <n v="48"/>
    <n v="112"/>
  </r>
  <r>
    <n v="2017"/>
    <x v="2"/>
    <x v="0"/>
    <s v="XAVALB"/>
    <x v="26"/>
    <n v="125"/>
    <n v="93"/>
    <n v="2"/>
    <n v="125"/>
    <n v="5.32"/>
    <n v="2"/>
    <n v="1.6E-2"/>
    <n v="104"/>
    <n v="1683"/>
    <n v="0.83199999999999996"/>
    <n v="111"/>
    <n v="14"/>
    <n v="25"/>
    <n v="76"/>
    <n v="48"/>
    <n v="187.91666666666666"/>
    <n v="45"/>
    <n v="50.422222222222224"/>
    <n v="74"/>
    <n v="145.97297297297297"/>
    <n v="37"/>
    <n v="274"/>
    <n v="73"/>
    <n v="168"/>
    <n v="0.58399999999999996"/>
    <n v="9"/>
    <n v="122"/>
    <n v="7.1999999999999995E-2"/>
    <n v="24"/>
    <n v="0.64864864864864868"/>
    <n v="9"/>
    <n v="0.24324324324324326"/>
    <n v="13"/>
    <n v="0.17808219178082191"/>
    <n v="7"/>
    <n v="9.5890410958904104E-2"/>
    <n v="6"/>
    <n v="4.8000000000000001E-2"/>
    <n v="1"/>
    <n v="8.0000000000000002E-3"/>
    <n v="0"/>
    <n v="0"/>
    <n v="2"/>
    <n v="1.6891891891891893"/>
    <n v="74"/>
    <n v="35"/>
    <n v="113"/>
  </r>
  <r>
    <n v="2017"/>
    <x v="2"/>
    <x v="0"/>
    <s v="DALW"/>
    <x v="27"/>
    <n v="115"/>
    <n v="91"/>
    <n v="4"/>
    <n v="115"/>
    <n v="6.3130434782608695"/>
    <n v="2"/>
    <n v="1.7391304347826087E-2"/>
    <n v="96"/>
    <n v="2118"/>
    <n v="0.83478260869565213"/>
    <n v="102"/>
    <n v="18"/>
    <n v="28"/>
    <n v="52"/>
    <n v="55"/>
    <n v="173.36363636363637"/>
    <n v="54"/>
    <n v="102.4074074074074"/>
    <n v="58"/>
    <n v="147.82758620689654"/>
    <n v="40"/>
    <n v="336"/>
    <n v="57"/>
    <n v="185"/>
    <n v="0.4956521739130435"/>
    <n v="12"/>
    <n v="120"/>
    <n v="0.10434782608695652"/>
    <n v="29"/>
    <n v="0.72499999999999998"/>
    <n v="7"/>
    <n v="0.17499999999999999"/>
    <n v="15"/>
    <n v="0.26315789473684209"/>
    <n v="7"/>
    <n v="0.12280701754385964"/>
    <n v="0"/>
    <n v="0"/>
    <n v="0"/>
    <n v="0"/>
    <n v="0"/>
    <n v="0"/>
    <n v="1"/>
    <n v="1.5333333333333334"/>
    <n v="75"/>
    <n v="40"/>
    <n v="127"/>
  </r>
  <r>
    <n v="2017"/>
    <x v="2"/>
    <x v="0"/>
    <s v="MARKE"/>
    <x v="53"/>
    <n v="108"/>
    <n v="65"/>
    <n v="3"/>
    <n v="108"/>
    <n v="6.2777777777777777"/>
    <n v="0"/>
    <n v="0"/>
    <n v="101"/>
    <n v="657"/>
    <n v="0.93518518518518523"/>
    <n v="84"/>
    <n v="15"/>
    <n v="27"/>
    <n v="32"/>
    <n v="22"/>
    <n v="162.5"/>
    <n v="21"/>
    <n v="69.238095238095241"/>
    <n v="86"/>
    <n v="99.04651162790698"/>
    <n v="18"/>
    <n v="259"/>
    <n v="86"/>
    <n v="122"/>
    <n v="0.79629629629629628"/>
    <n v="18"/>
    <n v="85"/>
    <n v="0.16666666666666666"/>
    <n v="12"/>
    <n v="0.66666666666666663"/>
    <n v="3"/>
    <n v="0.16666666666666666"/>
    <n v="10"/>
    <n v="0.11627906976744186"/>
    <n v="6"/>
    <n v="6.9767441860465115E-2"/>
    <n v="2"/>
    <n v="1.8518518518518517E-2"/>
    <n v="2"/>
    <n v="1.8518518518518517E-2"/>
    <n v="0"/>
    <n v="0"/>
    <n v="0"/>
    <n v="1.2134831460674158"/>
    <n v="89"/>
    <n v="18"/>
    <n v="101"/>
  </r>
  <r>
    <n v="2017"/>
    <x v="2"/>
    <x v="0"/>
    <s v="AVIN"/>
    <x v="25"/>
    <n v="103"/>
    <n v="64"/>
    <n v="3"/>
    <n v="102"/>
    <n v="6.1960784313725492"/>
    <n v="2"/>
    <n v="1.9607843137254902E-2"/>
    <n v="86"/>
    <n v="2655"/>
    <n v="0.83495145631067957"/>
    <n v="88"/>
    <n v="13"/>
    <n v="24"/>
    <n v="32"/>
    <n v="39"/>
    <n v="194.2051282051282"/>
    <n v="37"/>
    <n v="65.432432432432435"/>
    <n v="62"/>
    <n v="148.85483870967741"/>
    <n v="36"/>
    <n v="306"/>
    <n v="60"/>
    <n v="176"/>
    <n v="0.58252427184466016"/>
    <n v="8"/>
    <n v="127"/>
    <n v="7.7669902912621352E-2"/>
    <n v="22"/>
    <n v="0.61111111111111116"/>
    <n v="9"/>
    <n v="0.25"/>
    <n v="10"/>
    <n v="0.16666666666666666"/>
    <n v="7"/>
    <n v="0.11666666666666667"/>
    <n v="0"/>
    <n v="0"/>
    <n v="1"/>
    <n v="9.7087378640776691E-3"/>
    <n v="0"/>
    <n v="0"/>
    <n v="2"/>
    <n v="1.3918918918918919"/>
    <n v="74"/>
    <n v="30"/>
    <n v="130"/>
  </r>
  <r>
    <n v="2017"/>
    <x v="2"/>
    <x v="0"/>
    <s v="BAZD"/>
    <x v="30"/>
    <n v="100"/>
    <n v="67"/>
    <n v="8"/>
    <n v="99"/>
    <n v="8.5757575757575761"/>
    <n v="2"/>
    <n v="2.0202020202020204E-2"/>
    <n v="69"/>
    <n v="3321"/>
    <n v="0.69"/>
    <n v="95"/>
    <n v="22"/>
    <n v="35"/>
    <n v="43"/>
    <n v="43"/>
    <n v="196.34883720930233"/>
    <n v="40"/>
    <n v="112.15"/>
    <n v="56"/>
    <n v="188.10714285714286"/>
    <n v="27"/>
    <n v="367"/>
    <n v="53"/>
    <n v="215"/>
    <n v="0.53"/>
    <n v="5"/>
    <n v="174"/>
    <n v="0.05"/>
    <n v="27"/>
    <n v="1"/>
    <n v="2"/>
    <n v="7.407407407407407E-2"/>
    <n v="18"/>
    <n v="0.33962264150943394"/>
    <n v="4"/>
    <n v="7.5471698113207544E-2"/>
    <n v="1"/>
    <n v="0.01"/>
    <n v="0"/>
    <n v="0"/>
    <n v="0"/>
    <n v="0"/>
    <n v="2"/>
    <n v="1.3888888888888888"/>
    <n v="72"/>
    <n v="34"/>
    <n v="105"/>
  </r>
  <r>
    <n v="2017"/>
    <x v="2"/>
    <x v="0"/>
    <s v="PINAN"/>
    <x v="36"/>
    <n v="99"/>
    <n v="50"/>
    <n v="3"/>
    <n v="99"/>
    <n v="4.6868686868686869"/>
    <n v="0"/>
    <n v="0"/>
    <n v="93"/>
    <n v="1574"/>
    <n v="0.93939393939393945"/>
    <n v="95"/>
    <n v="13"/>
    <n v="35"/>
    <n v="35"/>
    <n v="42"/>
    <n v="154.78571428571428"/>
    <n v="40"/>
    <n v="44.3"/>
    <n v="57"/>
    <n v="140.59649122807016"/>
    <n v="40"/>
    <n v="308"/>
    <n v="57"/>
    <n v="169"/>
    <n v="0.5757575757575758"/>
    <n v="6"/>
    <n v="143"/>
    <n v="6.0606060606060608E-2"/>
    <n v="21"/>
    <n v="0.52500000000000002"/>
    <n v="10"/>
    <n v="0.25"/>
    <n v="18"/>
    <n v="0.31578947368421051"/>
    <n v="12"/>
    <n v="0.21052631578947367"/>
    <n v="0"/>
    <n v="0"/>
    <n v="0"/>
    <n v="0"/>
    <n v="0"/>
    <n v="0"/>
    <n v="6"/>
    <n v="1.4142857142857144"/>
    <n v="70"/>
    <n v="36"/>
    <n v="87"/>
  </r>
  <r>
    <n v="2017"/>
    <x v="2"/>
    <x v="0"/>
    <s v="MEDK"/>
    <x v="29"/>
    <n v="93"/>
    <n v="60"/>
    <n v="5"/>
    <n v="93"/>
    <n v="8.0107526881720439"/>
    <n v="0"/>
    <n v="0"/>
    <n v="81"/>
    <n v="1217"/>
    <n v="0.87096774193548387"/>
    <n v="77"/>
    <n v="21"/>
    <n v="33"/>
    <n v="51"/>
    <n v="36"/>
    <n v="173.38888888888889"/>
    <n v="35"/>
    <n v="49.485714285714288"/>
    <n v="55"/>
    <n v="140.30909090909091"/>
    <n v="30"/>
    <n v="307"/>
    <n v="54"/>
    <n v="170"/>
    <n v="0.58064516129032262"/>
    <n v="10"/>
    <n v="82"/>
    <n v="0.10752688172043011"/>
    <n v="22"/>
    <n v="0.73333333333333328"/>
    <n v="3"/>
    <n v="0.1"/>
    <n v="18"/>
    <n v="0.33333333333333331"/>
    <n v="12"/>
    <n v="0.22222222222222221"/>
    <n v="1"/>
    <n v="1.0752688172043012E-2"/>
    <n v="1"/>
    <n v="1.0752688172043012E-2"/>
    <n v="0"/>
    <n v="0"/>
    <n v="1"/>
    <n v="1.55"/>
    <n v="60"/>
    <n v="30"/>
    <n v="109"/>
  </r>
  <r>
    <n v="2017"/>
    <x v="2"/>
    <x v="0"/>
    <s v="MEDY"/>
    <x v="43"/>
    <n v="90"/>
    <n v="66"/>
    <n v="2"/>
    <n v="90"/>
    <n v="5.2111111111111112"/>
    <n v="3"/>
    <n v="3.3333333333333333E-2"/>
    <n v="90"/>
    <n v="572"/>
    <n v="1"/>
    <n v="65"/>
    <n v="18"/>
    <n v="18"/>
    <n v="35"/>
    <n v="5"/>
    <n v="134.4"/>
    <n v="5"/>
    <n v="18.399999999999999"/>
    <n v="85"/>
    <n v="95.564705882352939"/>
    <n v="5"/>
    <n v="203"/>
    <n v="85"/>
    <n v="113"/>
    <n v="0.94444444444444442"/>
    <n v="15"/>
    <n v="65"/>
    <n v="0.16666666666666666"/>
    <n v="0"/>
    <n v="0"/>
    <n v="0"/>
    <n v="0"/>
    <n v="3"/>
    <n v="3.5294117647058823E-2"/>
    <n v="8"/>
    <n v="9.4117647058823528E-2"/>
    <n v="3"/>
    <n v="3.3333333333333333E-2"/>
    <n v="8"/>
    <n v="8.8888888888888892E-2"/>
    <n v="0"/>
    <n v="0"/>
    <n v="1"/>
    <n v="1.40625"/>
    <n v="64"/>
    <n v="3"/>
    <n v="100"/>
  </r>
  <r>
    <n v="2017"/>
    <x v="2"/>
    <x v="0"/>
    <s v="PROJO"/>
    <x v="51"/>
    <n v="87"/>
    <n v="35"/>
    <n v="5"/>
    <n v="87"/>
    <n v="5.195402298850575"/>
    <n v="0"/>
    <n v="0"/>
    <n v="77"/>
    <n v="845"/>
    <n v="0.88505747126436785"/>
    <n v="74"/>
    <n v="17"/>
    <n v="29"/>
    <n v="44"/>
    <n v="27"/>
    <n v="204.44444444444446"/>
    <n v="26"/>
    <n v="85.461538461538467"/>
    <n v="58"/>
    <n v="133.55172413793105"/>
    <n v="25"/>
    <n v="345"/>
    <n v="59"/>
    <n v="166"/>
    <n v="0.67816091954022983"/>
    <n v="11"/>
    <n v="104"/>
    <n v="0.12643678160919541"/>
    <n v="11"/>
    <n v="0.44"/>
    <n v="7"/>
    <n v="0.28000000000000003"/>
    <n v="13"/>
    <n v="0.22033898305084745"/>
    <n v="7"/>
    <n v="0.11864406779661017"/>
    <n v="0"/>
    <n v="0"/>
    <n v="2"/>
    <n v="2.2988505747126436E-2"/>
    <n v="0"/>
    <n v="1"/>
    <n v="1"/>
    <n v="1.2985074626865671"/>
    <n v="67"/>
    <n v="25"/>
    <n v="107"/>
  </r>
  <r>
    <n v="2017"/>
    <x v="2"/>
    <x v="0"/>
    <s v="RUICAR"/>
    <x v="34"/>
    <n v="73"/>
    <n v="35"/>
    <n v="4"/>
    <n v="73"/>
    <n v="5.3835616438356162"/>
    <n v="2"/>
    <n v="2.7397260273972601E-2"/>
    <n v="62"/>
    <n v="900"/>
    <n v="0.84931506849315064"/>
    <n v="65"/>
    <n v="16"/>
    <n v="31"/>
    <n v="50"/>
    <n v="23"/>
    <n v="248.86956521739131"/>
    <n v="22"/>
    <n v="139.5"/>
    <n v="50"/>
    <n v="152.38"/>
    <n v="11"/>
    <n v="283"/>
    <n v="50"/>
    <n v="187"/>
    <n v="0.68493150684931503"/>
    <n v="16"/>
    <n v="147"/>
    <n v="0.21917808219178081"/>
    <n v="10"/>
    <n v="0.90909090909090906"/>
    <n v="4"/>
    <n v="0.36363636363636365"/>
    <n v="22"/>
    <n v="0.44"/>
    <n v="3"/>
    <n v="0.06"/>
    <n v="0"/>
    <n v="0"/>
    <n v="0"/>
    <n v="0"/>
    <n v="0"/>
    <n v="0"/>
    <n v="2"/>
    <n v="1.972972972972973"/>
    <n v="37"/>
    <n v="19"/>
    <n v="112"/>
  </r>
  <r>
    <n v="2017"/>
    <x v="2"/>
    <x v="0"/>
    <s v="JENST"/>
    <x v="38"/>
    <n v="66"/>
    <n v="46"/>
    <n v="2"/>
    <n v="66"/>
    <n v="5.2575757575757578"/>
    <n v="0"/>
    <n v="0"/>
    <n v="55"/>
    <n v="955"/>
    <n v="0.83333333333333337"/>
    <n v="61"/>
    <n v="19"/>
    <n v="27"/>
    <n v="34"/>
    <n v="29"/>
    <n v="189.34482758620689"/>
    <n v="29"/>
    <n v="43.517241379310342"/>
    <n v="37"/>
    <n v="138.02702702702703"/>
    <n v="23"/>
    <n v="331"/>
    <n v="37"/>
    <n v="160"/>
    <n v="0.56060606060606055"/>
    <n v="11"/>
    <n v="132"/>
    <n v="0.16666666666666666"/>
    <n v="17"/>
    <n v="0.73913043478260865"/>
    <n v="7"/>
    <n v="0.30434782608695654"/>
    <n v="9"/>
    <n v="0.24324324324324326"/>
    <n v="5"/>
    <n v="0.13513513513513514"/>
    <n v="0"/>
    <n v="0"/>
    <n v="0"/>
    <n v="0"/>
    <n v="0"/>
    <n v="0"/>
    <n v="1"/>
    <n v="1.346938775510204"/>
    <n v="49"/>
    <n v="27"/>
    <n v="120"/>
  </r>
  <r>
    <n v="2017"/>
    <x v="2"/>
    <x v="0"/>
    <s v="SIRDA"/>
    <x v="47"/>
    <n v="66"/>
    <n v="37"/>
    <n v="4"/>
    <n v="66"/>
    <n v="6.0909090909090908"/>
    <n v="0"/>
    <n v="0"/>
    <n v="57"/>
    <n v="1059"/>
    <n v="0.86363636363636365"/>
    <n v="64"/>
    <n v="19"/>
    <n v="17"/>
    <n v="71"/>
    <n v="27"/>
    <n v="188"/>
    <n v="22"/>
    <n v="42.409090909090907"/>
    <n v="38"/>
    <n v="205.78947368421052"/>
    <n v="22"/>
    <n v="297"/>
    <n v="38"/>
    <n v="241"/>
    <n v="0.5757575757575758"/>
    <n v="3"/>
    <n v="198"/>
    <n v="4.5454545454545456E-2"/>
    <n v="14"/>
    <n v="0.63636363636363635"/>
    <n v="2"/>
    <n v="9.0909090909090912E-2"/>
    <n v="13"/>
    <n v="0.34210526315789475"/>
    <n v="6"/>
    <n v="0.15789473684210525"/>
    <n v="0"/>
    <n v="0"/>
    <n v="0"/>
    <n v="0"/>
    <n v="0"/>
    <n v="0"/>
    <n v="1"/>
    <n v="1.346938775510204"/>
    <n v="49"/>
    <n v="21"/>
    <n v="105"/>
  </r>
  <r>
    <n v="2017"/>
    <x v="2"/>
    <x v="0"/>
    <s v="MALRO"/>
    <x v="50"/>
    <n v="60"/>
    <n v="40"/>
    <n v="5"/>
    <n v="60"/>
    <n v="7.65"/>
    <n v="2"/>
    <n v="3.3333333333333333E-2"/>
    <n v="60"/>
    <n v="1216"/>
    <n v="1"/>
    <n v="43"/>
    <n v="16"/>
    <n v="12"/>
    <n v="35"/>
    <n v="4"/>
    <n v="99.75"/>
    <n v="3"/>
    <n v="69"/>
    <n v="56"/>
    <n v="100.32142857142857"/>
    <n v="3"/>
    <n v="205"/>
    <n v="55"/>
    <n v="115"/>
    <n v="0.91666666666666663"/>
    <n v="15"/>
    <n v="98"/>
    <n v="0.25"/>
    <n v="0"/>
    <n v="0"/>
    <n v="1"/>
    <n v="0.33333333333333331"/>
    <n v="0"/>
    <n v="0"/>
    <n v="2"/>
    <n v="3.6363636363636362E-2"/>
    <n v="0"/>
    <n v="0"/>
    <n v="3"/>
    <n v="0.05"/>
    <n v="0"/>
    <n v="0"/>
    <n v="0"/>
    <n v="1.4285714285714286"/>
    <n v="42"/>
    <n v="3"/>
    <n v="92"/>
  </r>
  <r>
    <n v="2017"/>
    <x v="2"/>
    <x v="0"/>
    <s v="COPER"/>
    <x v="42"/>
    <n v="59"/>
    <n v="28"/>
    <n v="3"/>
    <n v="59"/>
    <n v="4.3389830508474576"/>
    <n v="0"/>
    <n v="0"/>
    <n v="56"/>
    <n v="2285"/>
    <n v="0.94915254237288138"/>
    <n v="50"/>
    <n v="13"/>
    <n v="21"/>
    <n v="59"/>
    <n v="18"/>
    <n v="146.5"/>
    <n v="17"/>
    <n v="45.294117647058826"/>
    <n v="41"/>
    <n v="122.19512195121951"/>
    <n v="17"/>
    <n v="274"/>
    <n v="40"/>
    <n v="150"/>
    <n v="0.67796610169491522"/>
    <n v="12"/>
    <n v="107"/>
    <n v="0.20338983050847459"/>
    <n v="11"/>
    <n v="0.6470588235294118"/>
    <n v="0"/>
    <n v="0"/>
    <n v="6"/>
    <n v="0.15"/>
    <n v="5"/>
    <n v="0.125"/>
    <n v="0"/>
    <n v="0"/>
    <n v="0"/>
    <n v="0"/>
    <n v="0"/>
    <n v="0"/>
    <n v="0"/>
    <n v="1.4390243902439024"/>
    <n v="41"/>
    <n v="16"/>
    <n v="80"/>
  </r>
  <r>
    <n v="2017"/>
    <x v="2"/>
    <x v="0"/>
    <s v="KINKE"/>
    <x v="44"/>
    <n v="58"/>
    <n v="39"/>
    <n v="4"/>
    <n v="58"/>
    <n v="6.8965517241379306"/>
    <n v="0"/>
    <n v="0"/>
    <n v="37"/>
    <n v="2019"/>
    <n v="0.63793103448275867"/>
    <n v="54"/>
    <n v="16"/>
    <n v="15"/>
    <n v="59"/>
    <n v="27"/>
    <n v="236.40740740740742"/>
    <n v="26"/>
    <n v="108.84615384615384"/>
    <n v="29"/>
    <n v="180.0344827586207"/>
    <n v="22"/>
    <n v="344"/>
    <n v="29"/>
    <n v="198"/>
    <n v="0.5"/>
    <n v="4"/>
    <n v="194"/>
    <n v="6.8965517241379309E-2"/>
    <n v="16"/>
    <n v="0.72727272727272729"/>
    <n v="4"/>
    <n v="0.18181818181818182"/>
    <n v="11"/>
    <n v="0.37931034482758619"/>
    <n v="11"/>
    <n v="0.37931034482758619"/>
    <n v="0"/>
    <n v="0"/>
    <n v="0"/>
    <n v="0"/>
    <n v="0"/>
    <n v="1"/>
    <n v="0"/>
    <n v="1.7575757575757576"/>
    <n v="33"/>
    <n v="24"/>
    <n v="114"/>
  </r>
  <r>
    <n v="2017"/>
    <x v="2"/>
    <x v="0"/>
    <s v="ANTPA"/>
    <x v="37"/>
    <n v="55"/>
    <n v="29"/>
    <n v="2"/>
    <n v="55"/>
    <n v="3.2727272727272729"/>
    <n v="0"/>
    <n v="0"/>
    <n v="48"/>
    <n v="1343"/>
    <n v="0.87272727272727268"/>
    <n v="52"/>
    <n v="10"/>
    <n v="18"/>
    <n v="53"/>
    <n v="23"/>
    <n v="179.30434782608697"/>
    <n v="22"/>
    <n v="61.363636363636367"/>
    <n v="30"/>
    <n v="142.4"/>
    <n v="21"/>
    <n v="289"/>
    <n v="30"/>
    <n v="165"/>
    <n v="0.54545454545454541"/>
    <n v="10"/>
    <n v="115"/>
    <n v="0.18181818181818182"/>
    <n v="12"/>
    <n v="0.5714285714285714"/>
    <n v="3"/>
    <n v="0.14285714285714285"/>
    <n v="6"/>
    <n v="0.2"/>
    <n v="5"/>
    <n v="0.16666666666666666"/>
    <n v="0"/>
    <n v="0"/>
    <n v="0"/>
    <n v="0"/>
    <n v="0"/>
    <n v="0"/>
    <n v="2"/>
    <n v="1.375"/>
    <n v="40"/>
    <n v="19"/>
    <n v="120"/>
  </r>
  <r>
    <n v="2017"/>
    <x v="2"/>
    <x v="0"/>
    <s v="COHNI"/>
    <x v="233"/>
    <n v="55"/>
    <n v="20"/>
    <n v="1"/>
    <n v="55"/>
    <n v="3.6363636363636362"/>
    <n v="0"/>
    <n v="0"/>
    <n v="53"/>
    <n v="1152"/>
    <n v="0.96363636363636362"/>
    <n v="47"/>
    <n v="14"/>
    <n v="14"/>
    <n v="52"/>
    <n v="17"/>
    <n v="193.1764705882353"/>
    <n v="17"/>
    <n v="50.588235294117645"/>
    <n v="38"/>
    <n v="136.81578947368422"/>
    <n v="15"/>
    <n v="313"/>
    <n v="37"/>
    <n v="159"/>
    <n v="0.67272727272727273"/>
    <n v="4"/>
    <n v="127"/>
    <n v="7.2727272727272724E-2"/>
    <n v="9"/>
    <n v="0.6"/>
    <n v="7"/>
    <n v="0.46666666666666667"/>
    <n v="7"/>
    <n v="0.1891891891891892"/>
    <n v="5"/>
    <n v="0.13513513513513514"/>
    <n v="0"/>
    <n v="0"/>
    <n v="0"/>
    <n v="0"/>
    <n v="0"/>
    <n v="0"/>
    <n v="4"/>
    <n v="1.25"/>
    <n v="44"/>
    <n v="15"/>
    <n v="76"/>
  </r>
  <r>
    <n v="2017"/>
    <x v="2"/>
    <x v="0"/>
    <s v="MEHT"/>
    <x v="46"/>
    <n v="55"/>
    <n v="23"/>
    <n v="1"/>
    <n v="55"/>
    <n v="3.1272727272727274"/>
    <n v="0"/>
    <n v="0"/>
    <n v="55"/>
    <n v="412"/>
    <n v="1"/>
    <n v="37"/>
    <n v="11"/>
    <n v="16"/>
    <n v="15"/>
    <n v="6"/>
    <n v="203.16666666666666"/>
    <n v="6"/>
    <n v="103.66666666666667"/>
    <n v="49"/>
    <n v="95"/>
    <n v="5"/>
    <n v="342"/>
    <n v="49"/>
    <n v="109"/>
    <n v="0.89090909090909087"/>
    <n v="35"/>
    <n v="63"/>
    <n v="0.63636363636363635"/>
    <n v="1"/>
    <n v="0.2"/>
    <n v="1"/>
    <n v="0.2"/>
    <n v="6"/>
    <n v="0.12244897959183673"/>
    <n v="3"/>
    <n v="6.1224489795918366E-2"/>
    <n v="0"/>
    <n v="0"/>
    <n v="0"/>
    <n v="0"/>
    <n v="0"/>
    <n v="0"/>
    <n v="0"/>
    <n v="1.7741935483870968"/>
    <n v="31"/>
    <n v="5"/>
    <n v="95"/>
  </r>
  <r>
    <n v="2017"/>
    <x v="2"/>
    <x v="0"/>
    <s v="YATMO"/>
    <x v="41"/>
    <n v="53"/>
    <n v="28"/>
    <n v="4"/>
    <n v="53"/>
    <n v="6.4528301886792452"/>
    <n v="0"/>
    <n v="0"/>
    <n v="47"/>
    <n v="1214"/>
    <n v="0.8867924528301887"/>
    <n v="50"/>
    <n v="22"/>
    <n v="15"/>
    <n v="39"/>
    <n v="18"/>
    <n v="206.72222222222223"/>
    <n v="16"/>
    <n v="35.0625"/>
    <n v="35"/>
    <n v="180.68571428571428"/>
    <n v="16"/>
    <n v="330"/>
    <n v="35"/>
    <n v="211"/>
    <n v="0.660377358490566"/>
    <n v="5"/>
    <n v="188"/>
    <n v="9.4339622641509441E-2"/>
    <n v="9"/>
    <n v="0.5625"/>
    <n v="4"/>
    <n v="0.25"/>
    <n v="10"/>
    <n v="0.2857142857142857"/>
    <n v="6"/>
    <n v="0.17142857142857143"/>
    <n v="0"/>
    <n v="0"/>
    <n v="0"/>
    <n v="0"/>
    <n v="0"/>
    <n v="0"/>
    <n v="2"/>
    <n v="1.2926829268292683"/>
    <n v="41"/>
    <n v="17"/>
    <n v="111"/>
  </r>
  <r>
    <n v="2017"/>
    <x v="2"/>
    <x v="0"/>
    <s v="TARSA"/>
    <x v="48"/>
    <n v="50"/>
    <n v="33"/>
    <n v="4"/>
    <n v="50"/>
    <n v="6"/>
    <n v="0"/>
    <n v="0"/>
    <n v="45"/>
    <n v="1258"/>
    <n v="0.9"/>
    <n v="47"/>
    <n v="12"/>
    <n v="18"/>
    <n v="40"/>
    <n v="16"/>
    <n v="178.1875"/>
    <n v="14"/>
    <n v="42.5"/>
    <n v="34"/>
    <n v="128.58823529411765"/>
    <n v="16"/>
    <n v="296"/>
    <n v="34"/>
    <n v="158"/>
    <n v="0.68"/>
    <n v="5"/>
    <n v="134"/>
    <n v="0.1"/>
    <n v="11"/>
    <n v="0.6875"/>
    <n v="2"/>
    <n v="0.125"/>
    <n v="11"/>
    <n v="0.3235294117647059"/>
    <n v="2"/>
    <n v="5.8823529411764705E-2"/>
    <n v="1"/>
    <n v="0.02"/>
    <n v="0"/>
    <n v="0"/>
    <n v="0"/>
    <n v="0"/>
    <n v="1"/>
    <n v="1.1904761904761905"/>
    <n v="42"/>
    <n v="11"/>
    <n v="123"/>
  </r>
  <r>
    <n v="2017"/>
    <x v="2"/>
    <x v="0"/>
    <s v="KNAVI"/>
    <x v="35"/>
    <n v="49"/>
    <n v="29"/>
    <n v="2"/>
    <n v="49"/>
    <n v="3.3265306122448979"/>
    <n v="0"/>
    <n v="0"/>
    <n v="44"/>
    <n v="1251"/>
    <n v="0.89795918367346939"/>
    <n v="46"/>
    <n v="12"/>
    <n v="16"/>
    <n v="42"/>
    <n v="16"/>
    <n v="190.25"/>
    <n v="14"/>
    <n v="53.214285714285715"/>
    <n v="33"/>
    <n v="137.90909090909091"/>
    <n v="16"/>
    <n v="314"/>
    <n v="33"/>
    <n v="153"/>
    <n v="0.67346938775510201"/>
    <n v="2"/>
    <n v="104"/>
    <n v="4.0816326530612242E-2"/>
    <n v="10"/>
    <n v="0.625"/>
    <n v="3"/>
    <n v="0.1875"/>
    <n v="4"/>
    <n v="0.12121212121212122"/>
    <n v="5"/>
    <n v="0.15151515151515152"/>
    <n v="0"/>
    <n v="0"/>
    <n v="0"/>
    <n v="0"/>
    <n v="0"/>
    <n v="0"/>
    <n v="0"/>
    <n v="1.1395348837209303"/>
    <n v="43"/>
    <n v="14"/>
    <n v="95"/>
  </r>
  <r>
    <n v="2017"/>
    <x v="2"/>
    <x v="0"/>
    <s v="KONNI"/>
    <x v="49"/>
    <n v="49"/>
    <n v="32"/>
    <n v="3"/>
    <n v="49"/>
    <n v="5.204081632653061"/>
    <n v="0"/>
    <n v="0"/>
    <n v="46"/>
    <n v="2478"/>
    <n v="0.93877551020408168"/>
    <n v="48"/>
    <n v="20"/>
    <n v="16"/>
    <n v="80"/>
    <n v="21"/>
    <n v="167.33333333333334"/>
    <n v="21"/>
    <n v="53.666666666666664"/>
    <n v="28"/>
    <n v="176.78571428571428"/>
    <n v="19"/>
    <n v="285"/>
    <n v="27"/>
    <n v="204"/>
    <n v="0.55102040816326525"/>
    <n v="2"/>
    <n v="126"/>
    <n v="4.0816326530612242E-2"/>
    <n v="8"/>
    <n v="0.42105263157894735"/>
    <n v="3"/>
    <n v="0.15789473684210525"/>
    <n v="11"/>
    <n v="0.40740740740740738"/>
    <n v="7"/>
    <n v="0.25925925925925924"/>
    <n v="0"/>
    <n v="0"/>
    <n v="0"/>
    <n v="0"/>
    <n v="0"/>
    <n v="0"/>
    <n v="0"/>
    <n v="1.1666666666666667"/>
    <n v="42"/>
    <n v="17"/>
    <n v="104"/>
  </r>
  <r>
    <n v="2017"/>
    <x v="2"/>
    <x v="0"/>
    <s v="MEDA"/>
    <x v="45"/>
    <n v="45"/>
    <n v="26"/>
    <n v="2"/>
    <n v="45"/>
    <n v="5.1333333333333337"/>
    <n v="0"/>
    <n v="0"/>
    <n v="43"/>
    <n v="687"/>
    <n v="0.9555555555555556"/>
    <n v="30"/>
    <n v="15"/>
    <n v="6"/>
    <n v="15"/>
    <n v="0"/>
    <n v="0"/>
    <n v="0"/>
    <n v="0"/>
    <n v="45"/>
    <n v="88.555555555555557"/>
    <n v="0"/>
    <n v="0"/>
    <n v="45"/>
    <n v="109"/>
    <n v="1"/>
    <n v="14"/>
    <n v="85"/>
    <n v="0.31111111111111112"/>
    <n v="0"/>
    <n v="0"/>
    <n v="0"/>
    <n v="0"/>
    <n v="0"/>
    <n v="0"/>
    <n v="1"/>
    <n v="2.2222222222222223E-2"/>
    <n v="0"/>
    <n v="0"/>
    <n v="1"/>
    <n v="2.2222222222222223E-2"/>
    <n v="0"/>
    <n v="0"/>
    <n v="0"/>
    <n v="1.7307692307692308"/>
    <n v="26"/>
    <n v="0"/>
    <n v="0"/>
  </r>
  <r>
    <n v="2017"/>
    <x v="2"/>
    <x v="0"/>
    <s v="ZAMNI"/>
    <x v="234"/>
    <n v="43"/>
    <n v="23"/>
    <n v="3"/>
    <n v="43"/>
    <n v="6.0930232558139537"/>
    <n v="0"/>
    <n v="0"/>
    <n v="39"/>
    <n v="866"/>
    <n v="0.90697674418604646"/>
    <n v="40"/>
    <n v="13"/>
    <n v="13"/>
    <n v="37"/>
    <n v="17"/>
    <n v="152.64705882352942"/>
    <n v="17"/>
    <n v="33"/>
    <n v="26"/>
    <n v="155.11538461538461"/>
    <n v="14"/>
    <n v="266"/>
    <n v="25"/>
    <n v="185"/>
    <n v="0.58139534883720934"/>
    <n v="2"/>
    <n v="152"/>
    <n v="4.6511627906976744E-2"/>
    <n v="7"/>
    <n v="0.5"/>
    <n v="5"/>
    <n v="0.35714285714285715"/>
    <n v="12"/>
    <n v="0.48"/>
    <n v="3"/>
    <n v="0.12"/>
    <n v="0"/>
    <n v="0"/>
    <n v="0"/>
    <n v="0"/>
    <n v="0"/>
    <n v="0"/>
    <n v="1"/>
    <n v="1.1621621621621621"/>
    <n v="37"/>
    <n v="16"/>
    <n v="83"/>
  </r>
  <r>
    <n v="2017"/>
    <x v="2"/>
    <x v="0"/>
    <s v="&lt;NONE&gt;"/>
    <x v="33"/>
    <n v="42"/>
    <n v="3"/>
    <n v="25"/>
    <n v="8"/>
    <n v="116.375"/>
    <n v="0"/>
    <n v="0"/>
    <n v="1"/>
    <n v="6707"/>
    <n v="2.3809523809523808E-2"/>
    <n v="2"/>
    <n v="11"/>
    <n v="0"/>
    <n v="0"/>
    <n v="2"/>
    <n v="20.5"/>
    <n v="2"/>
    <n v="0"/>
    <n v="0"/>
    <n v="0"/>
    <n v="1"/>
    <n v="71"/>
    <n v="10"/>
    <n v="26"/>
    <n v="0.23809523809523808"/>
    <n v="0"/>
    <n v="0"/>
    <n v="0"/>
    <n v="1"/>
    <n v="1"/>
    <n v="0"/>
    <n v="0"/>
    <n v="0"/>
    <n v="0"/>
    <n v="0"/>
    <n v="0"/>
    <n v="0"/>
    <n v="0"/>
    <n v="0"/>
    <n v="0"/>
    <n v="0"/>
    <n v="10"/>
    <n v="0"/>
    <n v="1.2"/>
    <n v="35"/>
    <n v="0"/>
    <n v="0"/>
  </r>
  <r>
    <n v="2017"/>
    <x v="2"/>
    <x v="0"/>
    <s v="HOGA"/>
    <x v="264"/>
    <n v="40"/>
    <n v="21"/>
    <n v="5"/>
    <n v="40"/>
    <n v="4.7"/>
    <n v="2"/>
    <n v="0.05"/>
    <n v="36"/>
    <n v="1273"/>
    <n v="0.9"/>
    <n v="36"/>
    <n v="13"/>
    <n v="14"/>
    <n v="43"/>
    <n v="14"/>
    <n v="206.78571428571428"/>
    <n v="13"/>
    <n v="42.46153846153846"/>
    <n v="25"/>
    <n v="152.6"/>
    <n v="15"/>
    <n v="350"/>
    <n v="24"/>
    <n v="182"/>
    <n v="0.6"/>
    <n v="4"/>
    <n v="124"/>
    <n v="0.1"/>
    <n v="6"/>
    <n v="0.4"/>
    <n v="5"/>
    <n v="0.33333333333333331"/>
    <n v="5"/>
    <n v="0.20833333333333334"/>
    <n v="3"/>
    <n v="0.125"/>
    <n v="0"/>
    <n v="0"/>
    <n v="0"/>
    <n v="0"/>
    <n v="0"/>
    <n v="0"/>
    <n v="0"/>
    <n v="1.0256410256410255"/>
    <n v="39"/>
    <n v="13"/>
    <n v="91"/>
  </r>
  <r>
    <n v="2017"/>
    <x v="2"/>
    <x v="0"/>
    <s v="QUINS"/>
    <x v="232"/>
    <n v="21"/>
    <n v="5"/>
    <n v="3"/>
    <n v="21"/>
    <n v="8.3333333333333339"/>
    <n v="0"/>
    <n v="0"/>
    <n v="16"/>
    <n v="665"/>
    <n v="0.76190476190476186"/>
    <n v="13"/>
    <n v="18"/>
    <n v="6"/>
    <n v="102"/>
    <n v="3"/>
    <n v="240"/>
    <n v="2"/>
    <n v="89"/>
    <n v="17"/>
    <n v="110"/>
    <n v="2"/>
    <n v="324"/>
    <n v="18"/>
    <n v="127"/>
    <n v="0.8571428571428571"/>
    <n v="10"/>
    <n v="56"/>
    <n v="0.47619047619047616"/>
    <n v="0"/>
    <n v="0"/>
    <n v="1"/>
    <n v="0.5"/>
    <n v="3"/>
    <n v="0.16666666666666666"/>
    <n v="1"/>
    <n v="5.5555555555555552E-2"/>
    <n v="0"/>
    <n v="0"/>
    <n v="0"/>
    <n v="0"/>
    <n v="0"/>
    <n v="0"/>
    <n v="0"/>
    <n v="1.1666666666666667"/>
    <n v="18"/>
    <n v="2"/>
    <n v="133"/>
  </r>
  <r>
    <n v="2017"/>
    <x v="2"/>
    <x v="0"/>
    <s v="SHASH"/>
    <x v="265"/>
    <n v="17"/>
    <n v="7"/>
    <n v="5"/>
    <n v="17"/>
    <n v="4.1764705882352944"/>
    <n v="0"/>
    <n v="0"/>
    <n v="15"/>
    <n v="505"/>
    <n v="0.88235294117647056"/>
    <n v="17"/>
    <n v="11"/>
    <n v="4"/>
    <n v="61"/>
    <n v="7"/>
    <n v="189.42857142857142"/>
    <n v="6"/>
    <n v="26"/>
    <n v="10"/>
    <n v="195.3"/>
    <n v="6"/>
    <n v="353"/>
    <n v="9"/>
    <n v="215"/>
    <n v="0.52941176470588236"/>
    <n v="0"/>
    <n v="0"/>
    <n v="0"/>
    <n v="4"/>
    <n v="0.66666666666666663"/>
    <n v="3"/>
    <n v="0.5"/>
    <n v="5"/>
    <n v="0.55555555555555558"/>
    <n v="2"/>
    <n v="0.22222222222222221"/>
    <n v="0"/>
    <n v="0"/>
    <n v="0"/>
    <n v="0"/>
    <n v="0"/>
    <n v="0"/>
    <n v="0"/>
    <n v="1.0625"/>
    <n v="16"/>
    <n v="7"/>
    <n v="65"/>
  </r>
  <r>
    <n v="2017"/>
    <x v="2"/>
    <x v="0"/>
    <s v=".DNK"/>
    <x v="56"/>
    <n v="2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4"/>
    <n v="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2"/>
    <n v="0"/>
    <n v="0"/>
  </r>
  <r>
    <n v="2017"/>
    <x v="2"/>
    <x v="0"/>
    <s v="MACN"/>
    <x v="266"/>
    <n v="2"/>
    <n v="1"/>
    <n v="5"/>
    <n v="2"/>
    <n v="6"/>
    <n v="0"/>
    <n v="0"/>
    <n v="2"/>
    <n v="-6"/>
    <n v="1"/>
    <n v="1"/>
    <n v="3"/>
    <n v="0"/>
    <n v="0"/>
    <n v="0"/>
    <n v="0"/>
    <n v="0"/>
    <n v="0"/>
    <n v="2"/>
    <n v="77"/>
    <n v="0"/>
    <n v="0"/>
    <n v="2"/>
    <n v="9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2"/>
    <x v="0"/>
    <s v="MCKM"/>
    <x v="267"/>
    <n v="1"/>
    <n v="0"/>
    <n v="0"/>
    <n v="1"/>
    <n v="2"/>
    <n v="0"/>
    <n v="0"/>
    <n v="1"/>
    <n v="1247"/>
    <n v="1"/>
    <n v="1"/>
    <n v="2"/>
    <n v="0"/>
    <n v="0"/>
    <n v="1"/>
    <n v="145"/>
    <n v="1"/>
    <n v="72"/>
    <n v="0"/>
    <n v="0"/>
    <n v="1"/>
    <n v="294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84"/>
  </r>
  <r>
    <n v="2017"/>
    <x v="2"/>
    <x v="0"/>
    <s v="SHASHA"/>
    <x v="268"/>
    <n v="1"/>
    <n v="0"/>
    <n v="0"/>
    <n v="1"/>
    <n v="1"/>
    <n v="0"/>
    <n v="0"/>
    <n v="1"/>
    <n v="-9"/>
    <n v="1"/>
    <n v="1"/>
    <n v="2"/>
    <n v="0"/>
    <n v="0"/>
    <n v="0"/>
    <n v="0"/>
    <n v="0"/>
    <n v="0"/>
    <n v="1"/>
    <n v="109"/>
    <n v="0"/>
    <n v="0"/>
    <n v="1"/>
    <n v="1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0"/>
    <s v="TUDF"/>
    <x v="269"/>
    <n v="1"/>
    <n v="0"/>
    <n v="0"/>
    <n v="1"/>
    <n v="2"/>
    <n v="0"/>
    <n v="0"/>
    <n v="1"/>
    <n v="-119"/>
    <n v="1"/>
    <n v="1"/>
    <n v="7"/>
    <n v="0"/>
    <n v="0"/>
    <n v="0"/>
    <n v="0"/>
    <n v="0"/>
    <n v="0"/>
    <n v="1"/>
    <n v="109"/>
    <n v="0"/>
    <n v="0"/>
    <n v="1"/>
    <n v="123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2"/>
    <x v="1"/>
    <s v="BUITR"/>
    <x v="61"/>
    <n v="619"/>
    <n v="262"/>
    <n v="10"/>
    <n v="619"/>
    <n v="9.1130856219709209"/>
    <n v="30"/>
    <n v="4.8465266558966075E-2"/>
    <n v="572"/>
    <n v="1235"/>
    <n v="0.92407108239095315"/>
    <n v="556"/>
    <n v="21"/>
    <n v="136"/>
    <n v="71"/>
    <n v="328"/>
    <n v="280.32621951219511"/>
    <n v="263"/>
    <n v="8.7148288973384034"/>
    <n v="259"/>
    <n v="167.90347490347492"/>
    <n v="298"/>
    <n v="378"/>
    <n v="246"/>
    <n v="198"/>
    <n v="0.39741518578352181"/>
    <n v="14"/>
    <n v="155"/>
    <n v="2.2617124394184167E-2"/>
    <n v="151"/>
    <n v="0.50671140939597314"/>
    <n v="34"/>
    <n v="0.11409395973154363"/>
    <n v="103"/>
    <n v="0.41869918699186992"/>
    <n v="23"/>
    <n v="9.3495934959349589E-2"/>
    <n v="8"/>
    <n v="1.2924071082390954E-2"/>
    <n v="0"/>
    <n v="0"/>
    <n v="0"/>
    <n v="0"/>
    <n v="18"/>
    <n v="3.0492610837438425"/>
    <n v="203"/>
    <n v="343"/>
    <n v="166"/>
  </r>
  <r>
    <n v="2017"/>
    <x v="2"/>
    <x v="1"/>
    <s v="GREND"/>
    <x v="62"/>
    <n v="467"/>
    <n v="274"/>
    <n v="6"/>
    <n v="467"/>
    <n v="7.8244111349036398"/>
    <n v="16"/>
    <n v="3.4261241970021415E-2"/>
    <n v="434"/>
    <n v="1419"/>
    <n v="0.92933618843683086"/>
    <n v="391"/>
    <n v="14"/>
    <n v="90"/>
    <n v="66"/>
    <n v="225"/>
    <n v="156.38666666666666"/>
    <n v="217"/>
    <n v="49.774193548387096"/>
    <n v="225"/>
    <n v="124.43555555555555"/>
    <n v="203"/>
    <n v="291"/>
    <n v="221"/>
    <n v="161"/>
    <n v="0.47323340471092079"/>
    <n v="30"/>
    <n v="87"/>
    <n v="6.4239828693790149E-2"/>
    <n v="74"/>
    <n v="0.3645320197044335"/>
    <n v="14"/>
    <n v="6.8965517241379309E-2"/>
    <n v="64"/>
    <n v="0.2895927601809955"/>
    <n v="20"/>
    <n v="9.0497737556561084E-2"/>
    <n v="6"/>
    <n v="1.284796573875803E-2"/>
    <n v="1"/>
    <n v="2.1413276231263384E-3"/>
    <n v="2"/>
    <n v="0"/>
    <n v="11"/>
    <n v="2.8650306748466257"/>
    <n v="163"/>
    <n v="213"/>
    <n v="83"/>
  </r>
  <r>
    <n v="2017"/>
    <x v="2"/>
    <x v="1"/>
    <s v="GIRRI2"/>
    <x v="63"/>
    <n v="356"/>
    <n v="224"/>
    <n v="6"/>
    <n v="356"/>
    <n v="7.7415730337078648"/>
    <n v="8"/>
    <n v="2.247191011235955E-2"/>
    <n v="321"/>
    <n v="1728"/>
    <n v="0.901685393258427"/>
    <n v="328"/>
    <n v="17"/>
    <n v="66"/>
    <n v="61"/>
    <n v="225"/>
    <n v="201.33777777777777"/>
    <n v="202"/>
    <n v="29.707920792079207"/>
    <n v="122"/>
    <n v="153.81147540983608"/>
    <n v="206"/>
    <n v="326"/>
    <n v="122"/>
    <n v="185"/>
    <n v="0.34269662921348315"/>
    <n v="15"/>
    <n v="104"/>
    <n v="4.2134831460674156E-2"/>
    <n v="109"/>
    <n v="0.529126213592233"/>
    <n v="18"/>
    <n v="8.7378640776699032E-2"/>
    <n v="46"/>
    <n v="0.37704918032786883"/>
    <n v="14"/>
    <n v="0.11475409836065574"/>
    <n v="1"/>
    <n v="2.8089887640449437E-3"/>
    <n v="0"/>
    <n v="0"/>
    <n v="0"/>
    <n v="0"/>
    <n v="9"/>
    <n v="2.9421487603305785"/>
    <n v="121"/>
    <n v="216"/>
    <n v="88"/>
  </r>
  <r>
    <n v="2017"/>
    <x v="2"/>
    <x v="1"/>
    <s v="BALBR"/>
    <x v="70"/>
    <n v="316"/>
    <n v="127"/>
    <n v="5"/>
    <n v="316"/>
    <n v="7.0316455696202533"/>
    <n v="8"/>
    <n v="2.5316455696202531E-2"/>
    <n v="300"/>
    <n v="665"/>
    <n v="0.94936708860759489"/>
    <n v="234"/>
    <n v="21"/>
    <n v="63"/>
    <n v="56"/>
    <n v="50"/>
    <n v="209.76"/>
    <n v="46"/>
    <n v="37.347826086956523"/>
    <n v="254"/>
    <n v="108.45275590551181"/>
    <n v="49"/>
    <n v="407"/>
    <n v="264"/>
    <n v="135"/>
    <n v="0.83544303797468356"/>
    <n v="91"/>
    <n v="95"/>
    <n v="0.28797468354430378"/>
    <n v="22"/>
    <n v="0.44897959183673469"/>
    <n v="5"/>
    <n v="0.10204081632653061"/>
    <n v="46"/>
    <n v="0.17424242424242425"/>
    <n v="12"/>
    <n v="4.5454545454545456E-2"/>
    <n v="2"/>
    <n v="6.3291139240506328E-3"/>
    <n v="0"/>
    <n v="0"/>
    <n v="0"/>
    <n v="1"/>
    <n v="8"/>
    <n v="2.4307692307692306"/>
    <n v="130"/>
    <n v="49"/>
    <n v="78"/>
  </r>
  <r>
    <n v="2017"/>
    <x v="2"/>
    <x v="1"/>
    <s v="STUAN"/>
    <x v="64"/>
    <n v="297"/>
    <n v="177"/>
    <n v="7"/>
    <n v="297"/>
    <n v="8.5622895622895623"/>
    <n v="18"/>
    <n v="6.0606060606060608E-2"/>
    <n v="194"/>
    <n v="3167"/>
    <n v="0.65319865319865322"/>
    <n v="265"/>
    <n v="16"/>
    <n v="58"/>
    <n v="78"/>
    <n v="154"/>
    <n v="189.43506493506493"/>
    <n v="148"/>
    <n v="47.614864864864863"/>
    <n v="130"/>
    <n v="146.59230769230768"/>
    <n v="144"/>
    <n v="328"/>
    <n v="126"/>
    <n v="196"/>
    <n v="0.42424242424242425"/>
    <n v="12"/>
    <n v="148"/>
    <n v="4.0404040404040407E-2"/>
    <n v="84"/>
    <n v="0.58333333333333337"/>
    <n v="16"/>
    <n v="0.1111111111111111"/>
    <n v="43"/>
    <n v="0.34126984126984128"/>
    <n v="12"/>
    <n v="9.5238095238095233E-2"/>
    <n v="4"/>
    <n v="1.3468013468013467E-2"/>
    <n v="1"/>
    <n v="3.3670033670033669E-3"/>
    <n v="0"/>
    <n v="0"/>
    <n v="9"/>
    <n v="2.97"/>
    <n v="100"/>
    <n v="150"/>
    <n v="100"/>
  </r>
  <r>
    <n v="2017"/>
    <x v="2"/>
    <x v="1"/>
    <s v="SMITM"/>
    <x v="68"/>
    <n v="296"/>
    <n v="106"/>
    <n v="6"/>
    <n v="296"/>
    <n v="6.3581081081081079"/>
    <n v="8"/>
    <n v="2.7027027027027029E-2"/>
    <n v="277"/>
    <n v="713"/>
    <n v="0.93581081081081086"/>
    <n v="218"/>
    <n v="18"/>
    <n v="48"/>
    <n v="60"/>
    <n v="73"/>
    <n v="217.10958904109589"/>
    <n v="68"/>
    <n v="41.338235294117645"/>
    <n v="219"/>
    <n v="92.479452054794521"/>
    <n v="72"/>
    <n v="402"/>
    <n v="217"/>
    <n v="123"/>
    <n v="0.73310810810810811"/>
    <n v="71"/>
    <n v="52"/>
    <n v="0.23986486486486486"/>
    <n v="31"/>
    <n v="0.43055555555555558"/>
    <n v="10"/>
    <n v="0.1388888888888889"/>
    <n v="34"/>
    <n v="0.15668202764976957"/>
    <n v="7"/>
    <n v="3.2258064516129031E-2"/>
    <n v="2"/>
    <n v="6.7567567567567571E-3"/>
    <n v="0"/>
    <n v="0"/>
    <n v="0"/>
    <n v="0"/>
    <n v="6"/>
    <n v="2.3679999999999999"/>
    <n v="125"/>
    <n v="72"/>
    <n v="103"/>
  </r>
  <r>
    <n v="2017"/>
    <x v="2"/>
    <x v="1"/>
    <s v="MCDCH"/>
    <x v="67"/>
    <n v="293"/>
    <n v="166"/>
    <n v="10"/>
    <n v="293"/>
    <n v="9.5733788395904433"/>
    <n v="10"/>
    <n v="3.4129692832764506E-2"/>
    <n v="265"/>
    <n v="1429"/>
    <n v="0.90443686006825941"/>
    <n v="264"/>
    <n v="19"/>
    <n v="56"/>
    <n v="82"/>
    <n v="155"/>
    <n v="210.90967741935484"/>
    <n v="142"/>
    <n v="59.401408450704224"/>
    <n v="130"/>
    <n v="135.6"/>
    <n v="137"/>
    <n v="390"/>
    <n v="127"/>
    <n v="169"/>
    <n v="0.43344709897610922"/>
    <n v="15"/>
    <n v="90"/>
    <n v="5.1194539249146756E-2"/>
    <n v="57"/>
    <n v="0.41605839416058393"/>
    <n v="17"/>
    <n v="0.12408759124087591"/>
    <n v="24"/>
    <n v="0.1889763779527559"/>
    <n v="14"/>
    <n v="0.11023622047244094"/>
    <n v="5"/>
    <n v="1.7064846416382253E-2"/>
    <n v="2"/>
    <n v="6.8259385665529011E-3"/>
    <n v="0"/>
    <n v="0"/>
    <n v="12"/>
    <n v="2.6880733944954129"/>
    <n v="109"/>
    <n v="142"/>
    <n v="94"/>
  </r>
  <r>
    <n v="2017"/>
    <x v="2"/>
    <x v="1"/>
    <s v="LATJU"/>
    <x v="69"/>
    <n v="284"/>
    <n v="122"/>
    <n v="6"/>
    <n v="284"/>
    <n v="6.3838028169014081"/>
    <n v="6"/>
    <n v="2.1126760563380281E-2"/>
    <n v="274"/>
    <n v="685"/>
    <n v="0.96478873239436624"/>
    <n v="209"/>
    <n v="17"/>
    <n v="46"/>
    <n v="49"/>
    <n v="71"/>
    <n v="175.74647887323943"/>
    <n v="67"/>
    <n v="45.164179104477611"/>
    <n v="209"/>
    <n v="99.746411483253596"/>
    <n v="71"/>
    <n v="317"/>
    <n v="209"/>
    <n v="115"/>
    <n v="0.7359154929577465"/>
    <n v="59"/>
    <n v="53"/>
    <n v="0.20774647887323944"/>
    <n v="35"/>
    <n v="0.49295774647887325"/>
    <n v="8"/>
    <n v="0.11267605633802817"/>
    <n v="26"/>
    <n v="0.12440191387559808"/>
    <n v="12"/>
    <n v="5.7416267942583733E-2"/>
    <n v="1"/>
    <n v="3.5211267605633804E-3"/>
    <n v="0"/>
    <n v="0"/>
    <n v="0"/>
    <n v="0"/>
    <n v="7"/>
    <n v="2.0579710144927534"/>
    <n v="138"/>
    <n v="70"/>
    <n v="110"/>
  </r>
  <r>
    <n v="2017"/>
    <x v="2"/>
    <x v="1"/>
    <s v="ABRVA"/>
    <x v="71"/>
    <n v="275"/>
    <n v="113"/>
    <n v="7"/>
    <n v="274"/>
    <n v="8.7445255474452548"/>
    <n v="12"/>
    <n v="4.3795620437956206E-2"/>
    <n v="249"/>
    <n v="664"/>
    <n v="0.9054545454545454"/>
    <n v="177"/>
    <n v="24"/>
    <n v="42"/>
    <n v="49"/>
    <n v="24"/>
    <n v="165.625"/>
    <n v="24"/>
    <n v="55.041666666666664"/>
    <n v="241"/>
    <n v="83.585062240663902"/>
    <n v="23"/>
    <n v="427"/>
    <n v="249"/>
    <n v="116"/>
    <n v="0.9054545454545454"/>
    <n v="79"/>
    <n v="71"/>
    <n v="0.28727272727272729"/>
    <n v="11"/>
    <n v="0.47826086956521741"/>
    <n v="0"/>
    <n v="0"/>
    <n v="31"/>
    <n v="0.12449799196787148"/>
    <n v="7"/>
    <n v="2.8112449799196786E-2"/>
    <n v="6"/>
    <n v="2.181818181818182E-2"/>
    <n v="1"/>
    <n v="3.6363636363636364E-3"/>
    <n v="2"/>
    <n v="0"/>
    <n v="8"/>
    <n v="2.1825396825396823"/>
    <n v="126.00000000000001"/>
    <n v="21"/>
    <n v="50"/>
  </r>
  <r>
    <n v="2017"/>
    <x v="2"/>
    <x v="1"/>
    <s v="SALSH"/>
    <x v="73"/>
    <n v="272"/>
    <n v="176"/>
    <n v="9"/>
    <n v="271"/>
    <n v="9.8487084870848705"/>
    <n v="6"/>
    <n v="2.2140221402214021E-2"/>
    <n v="244"/>
    <n v="2217"/>
    <n v="0.8970588235294118"/>
    <n v="246"/>
    <n v="17"/>
    <n v="32"/>
    <n v="87"/>
    <n v="180"/>
    <n v="191.06666666666666"/>
    <n v="176"/>
    <n v="44.909090909090907"/>
    <n v="80"/>
    <n v="112.52500000000001"/>
    <n v="172"/>
    <n v="359"/>
    <n v="78"/>
    <n v="168"/>
    <n v="0.28676470588235292"/>
    <n v="12"/>
    <n v="84"/>
    <n v="4.4117647058823532E-2"/>
    <n v="78"/>
    <n v="0.45348837209302323"/>
    <n v="11"/>
    <n v="6.3953488372093026E-2"/>
    <n v="22"/>
    <n v="0.28205128205128205"/>
    <n v="4"/>
    <n v="5.128205128205128E-2"/>
    <n v="0"/>
    <n v="0"/>
    <n v="0"/>
    <n v="0"/>
    <n v="0"/>
    <n v="0"/>
    <n v="8"/>
    <n v="2.924731182795699"/>
    <n v="93"/>
    <n v="172"/>
    <n v="85"/>
  </r>
  <r>
    <n v="2017"/>
    <x v="2"/>
    <x v="1"/>
    <s v="HAMOM"/>
    <x v="72"/>
    <n v="268"/>
    <n v="159"/>
    <n v="6"/>
    <n v="268"/>
    <n v="7.8134328358208958"/>
    <n v="6"/>
    <n v="2.2388059701492536E-2"/>
    <n v="253"/>
    <n v="1279"/>
    <n v="0.94402985074626866"/>
    <n v="220"/>
    <n v="17"/>
    <n v="42"/>
    <n v="51"/>
    <n v="120"/>
    <n v="171.74166666666667"/>
    <n v="115"/>
    <n v="49.165217391304346"/>
    <n v="142"/>
    <n v="118.35915492957747"/>
    <n v="107"/>
    <n v="287"/>
    <n v="137"/>
    <n v="153"/>
    <n v="0.51119402985074625"/>
    <n v="11"/>
    <n v="68"/>
    <n v="4.1044776119402986E-2"/>
    <n v="29"/>
    <n v="0.27102803738317754"/>
    <n v="5"/>
    <n v="4.6728971962616821E-2"/>
    <n v="30"/>
    <n v="0.21897810218978103"/>
    <n v="4"/>
    <n v="2.9197080291970802E-2"/>
    <n v="3"/>
    <n v="1.1194029850746268E-2"/>
    <n v="0"/>
    <n v="0"/>
    <n v="0"/>
    <n v="1"/>
    <n v="0"/>
    <n v="2.6534653465346536"/>
    <n v="101"/>
    <n v="112"/>
    <n v="82"/>
  </r>
  <r>
    <n v="2017"/>
    <x v="2"/>
    <x v="1"/>
    <s v="MEZME"/>
    <x v="65"/>
    <n v="258"/>
    <n v="138"/>
    <n v="9"/>
    <n v="258"/>
    <n v="9.3643410852713185"/>
    <n v="14"/>
    <n v="5.4263565891472867E-2"/>
    <n v="189"/>
    <n v="2584"/>
    <n v="0.73255813953488369"/>
    <n v="223"/>
    <n v="24"/>
    <n v="45"/>
    <n v="67"/>
    <n v="123"/>
    <n v="236.8130081300813"/>
    <n v="119"/>
    <n v="30.77310924369748"/>
    <n v="131"/>
    <n v="158.25954198473283"/>
    <n v="111"/>
    <n v="390"/>
    <n v="128"/>
    <n v="174"/>
    <n v="0.49612403100775193"/>
    <n v="13"/>
    <n v="105"/>
    <n v="5.0387596899224806E-2"/>
    <n v="44"/>
    <n v="0.3963963963963964"/>
    <n v="7"/>
    <n v="6.3063063063063057E-2"/>
    <n v="32"/>
    <n v="0.25"/>
    <n v="11"/>
    <n v="8.59375E-2"/>
    <n v="1"/>
    <n v="3.875968992248062E-3"/>
    <n v="0"/>
    <n v="0"/>
    <n v="0"/>
    <n v="0"/>
    <n v="5"/>
    <n v="2.4807692307692308"/>
    <n v="104"/>
    <n v="116"/>
    <n v="91"/>
  </r>
  <r>
    <n v="2017"/>
    <x v="2"/>
    <x v="1"/>
    <s v="BOWRI"/>
    <x v="66"/>
    <n v="252"/>
    <n v="168"/>
    <n v="7"/>
    <n v="252"/>
    <n v="9.1507936507936503"/>
    <n v="6"/>
    <n v="2.3809523809523808E-2"/>
    <n v="238"/>
    <n v="1915"/>
    <n v="0.94444444444444442"/>
    <n v="224"/>
    <n v="19"/>
    <n v="66"/>
    <n v="71"/>
    <n v="127"/>
    <n v="189.16535433070865"/>
    <n v="108"/>
    <n v="35.333333333333336"/>
    <n v="122"/>
    <n v="171.31967213114754"/>
    <n v="122"/>
    <n v="326"/>
    <n v="122"/>
    <n v="184"/>
    <n v="0.48412698412698413"/>
    <n v="13"/>
    <n v="95"/>
    <n v="5.1587301587301584E-2"/>
    <n v="48"/>
    <n v="0.39344262295081966"/>
    <n v="9"/>
    <n v="7.3770491803278687E-2"/>
    <n v="32"/>
    <n v="0.26229508196721313"/>
    <n v="12"/>
    <n v="9.8360655737704916E-2"/>
    <n v="2"/>
    <n v="7.9365079365079361E-3"/>
    <n v="0"/>
    <n v="0"/>
    <n v="0"/>
    <n v="0"/>
    <n v="9"/>
    <n v="2.4230769230769229"/>
    <n v="104.00000000000001"/>
    <n v="125"/>
    <n v="90"/>
  </r>
  <r>
    <n v="2017"/>
    <x v="2"/>
    <x v="1"/>
    <s v="HAAEV"/>
    <x v="75"/>
    <n v="244"/>
    <n v="105"/>
    <n v="5"/>
    <n v="242"/>
    <n v="6.4586776859504136"/>
    <n v="2"/>
    <n v="8.2644628099173556E-3"/>
    <n v="236"/>
    <n v="604"/>
    <n v="0.96721311475409832"/>
    <n v="184"/>
    <n v="18"/>
    <n v="45"/>
    <n v="53"/>
    <n v="52"/>
    <n v="175.63461538461539"/>
    <n v="49"/>
    <n v="55.95918367346939"/>
    <n v="191"/>
    <n v="109.35078534031413"/>
    <n v="50"/>
    <n v="379"/>
    <n v="186"/>
    <n v="127"/>
    <n v="0.76229508196721307"/>
    <n v="52"/>
    <n v="79"/>
    <n v="0.21311475409836064"/>
    <n v="23"/>
    <n v="0.46"/>
    <n v="2"/>
    <n v="0.04"/>
    <n v="28"/>
    <n v="0.15053763440860216"/>
    <n v="7"/>
    <n v="3.7634408602150539E-2"/>
    <n v="4"/>
    <n v="1.6393442622950821E-2"/>
    <n v="0"/>
    <n v="0"/>
    <n v="1"/>
    <n v="0"/>
    <n v="6"/>
    <n v="1.8914728682170543"/>
    <n v="129"/>
    <n v="49"/>
    <n v="98"/>
  </r>
  <r>
    <n v="2017"/>
    <x v="2"/>
    <x v="1"/>
    <s v="CANDAI"/>
    <x v="74"/>
    <n v="236"/>
    <n v="69"/>
    <n v="5"/>
    <n v="236"/>
    <n v="5.7923728813559325"/>
    <n v="2"/>
    <n v="8.4745762711864406E-3"/>
    <n v="211"/>
    <n v="806"/>
    <n v="0.89406779661016944"/>
    <n v="170"/>
    <n v="20"/>
    <n v="50"/>
    <n v="61"/>
    <n v="55"/>
    <n v="264.85454545454547"/>
    <n v="50"/>
    <n v="105.16"/>
    <n v="172"/>
    <n v="108.57558139534883"/>
    <n v="47"/>
    <n v="357"/>
    <n v="174"/>
    <n v="136"/>
    <n v="0.73728813559322037"/>
    <n v="61"/>
    <n v="84"/>
    <n v="0.25847457627118642"/>
    <n v="17"/>
    <n v="0.36170212765957449"/>
    <n v="3"/>
    <n v="6.3829787234042548E-2"/>
    <n v="27"/>
    <n v="0.15517241379310345"/>
    <n v="8"/>
    <n v="4.5977011494252873E-2"/>
    <n v="1"/>
    <n v="4.2372881355932203E-3"/>
    <n v="0"/>
    <n v="0"/>
    <n v="0"/>
    <n v="0"/>
    <n v="4"/>
    <n v="2.2476190476190476"/>
    <n v="105"/>
    <n v="50"/>
    <n v="103"/>
  </r>
  <r>
    <n v="2017"/>
    <x v="2"/>
    <x v="1"/>
    <s v="KEEST"/>
    <x v="80"/>
    <n v="234"/>
    <n v="136"/>
    <n v="10"/>
    <n v="233"/>
    <n v="10.63519313304721"/>
    <n v="4"/>
    <n v="1.7167381974248927E-2"/>
    <n v="216"/>
    <n v="1505"/>
    <n v="0.92307692307692313"/>
    <n v="210"/>
    <n v="21"/>
    <n v="43"/>
    <n v="62"/>
    <n v="107"/>
    <n v="214.72897196261681"/>
    <n v="100"/>
    <n v="56.39"/>
    <n v="122"/>
    <n v="137.12295081967213"/>
    <n v="93"/>
    <n v="345"/>
    <n v="119"/>
    <n v="178"/>
    <n v="0.50854700854700852"/>
    <n v="7"/>
    <n v="103"/>
    <n v="2.9914529914529916E-2"/>
    <n v="41"/>
    <n v="0.44086021505376344"/>
    <n v="5"/>
    <n v="5.3763440860215055E-2"/>
    <n v="33"/>
    <n v="0.27731092436974791"/>
    <n v="8"/>
    <n v="6.7226890756302518E-2"/>
    <n v="0"/>
    <n v="0"/>
    <n v="1"/>
    <n v="4.2735042735042739E-3"/>
    <n v="0"/>
    <n v="0"/>
    <n v="6"/>
    <n v="2.0892857142857144"/>
    <n v="112"/>
    <n v="102"/>
    <n v="99"/>
  </r>
  <r>
    <n v="2017"/>
    <x v="2"/>
    <x v="1"/>
    <s v="ZALJO"/>
    <x v="77"/>
    <n v="226"/>
    <n v="128"/>
    <n v="12"/>
    <n v="224"/>
    <n v="11.540178571428571"/>
    <n v="8"/>
    <n v="3.5714285714285712E-2"/>
    <n v="198"/>
    <n v="2676"/>
    <n v="0.87610619469026552"/>
    <n v="187"/>
    <n v="26"/>
    <n v="45"/>
    <n v="108"/>
    <n v="117"/>
    <n v="245.48717948717947"/>
    <n v="105"/>
    <n v="28.438095238095237"/>
    <n v="100"/>
    <n v="189.96"/>
    <n v="110"/>
    <n v="379"/>
    <n v="103"/>
    <n v="201"/>
    <n v="0.45575221238938052"/>
    <n v="22"/>
    <n v="92"/>
    <n v="9.7345132743362831E-2"/>
    <n v="53"/>
    <n v="0.48181818181818181"/>
    <n v="14"/>
    <n v="0.12727272727272726"/>
    <n v="28"/>
    <n v="0.27184466019417475"/>
    <n v="4"/>
    <n v="3.8834951456310676E-2"/>
    <n v="1"/>
    <n v="4.4247787610619468E-3"/>
    <n v="0"/>
    <n v="0"/>
    <n v="0"/>
    <n v="0"/>
    <n v="7"/>
    <n v="2.5977011494252875"/>
    <n v="87"/>
    <n v="113"/>
    <n v="124"/>
  </r>
  <r>
    <n v="2017"/>
    <x v="2"/>
    <x v="1"/>
    <s v="SHILAU"/>
    <x v="84"/>
    <n v="224"/>
    <n v="102"/>
    <n v="5"/>
    <n v="224"/>
    <n v="6.8303571428571432"/>
    <n v="0"/>
    <n v="0"/>
    <n v="217"/>
    <n v="815"/>
    <n v="0.96875"/>
    <n v="161"/>
    <n v="17"/>
    <n v="49"/>
    <n v="39"/>
    <n v="49"/>
    <n v="164.08163265306123"/>
    <n v="48"/>
    <n v="35.833333333333336"/>
    <n v="169"/>
    <n v="81.047337278106511"/>
    <n v="49"/>
    <n v="290"/>
    <n v="173"/>
    <n v="108"/>
    <n v="0.7723214285714286"/>
    <n v="59"/>
    <n v="56"/>
    <n v="0.26339285714285715"/>
    <n v="22"/>
    <n v="0.44897959183673469"/>
    <n v="6"/>
    <n v="0.12244897959183673"/>
    <n v="37"/>
    <n v="0.2138728323699422"/>
    <n v="19"/>
    <n v="0.10982658959537572"/>
    <n v="0"/>
    <n v="0"/>
    <n v="1"/>
    <n v="4.464285714285714E-3"/>
    <n v="0"/>
    <n v="0"/>
    <n v="6"/>
    <n v="1.9649122807017543"/>
    <n v="114"/>
    <n v="50"/>
    <n v="84"/>
  </r>
  <r>
    <n v="2017"/>
    <x v="2"/>
    <x v="1"/>
    <s v="BURDES"/>
    <x v="79"/>
    <n v="215"/>
    <n v="97"/>
    <n v="5"/>
    <n v="215"/>
    <n v="6.6697674418604649"/>
    <n v="8"/>
    <n v="3.7209302325581395E-2"/>
    <n v="205"/>
    <n v="1360"/>
    <n v="0.95348837209302328"/>
    <n v="175"/>
    <n v="18"/>
    <n v="42"/>
    <n v="67"/>
    <n v="30"/>
    <n v="293.26666666666665"/>
    <n v="26"/>
    <n v="56.807692307692307"/>
    <n v="184"/>
    <n v="122.54891304347827"/>
    <n v="29"/>
    <n v="469"/>
    <n v="185"/>
    <n v="136"/>
    <n v="0.86046511627906974"/>
    <n v="66"/>
    <n v="98"/>
    <n v="0.30697674418604654"/>
    <n v="20"/>
    <n v="0.68965517241379315"/>
    <n v="3"/>
    <n v="0.10344827586206896"/>
    <n v="46"/>
    <n v="0.24864864864864866"/>
    <n v="13"/>
    <n v="7.0270270270270274E-2"/>
    <n v="2"/>
    <n v="9.3023255813953487E-3"/>
    <n v="1"/>
    <n v="4.6511627906976744E-3"/>
    <n v="0"/>
    <n v="0"/>
    <n v="5"/>
    <n v="2.3626373626373627"/>
    <n v="91"/>
    <n v="28"/>
    <n v="135"/>
  </r>
  <r>
    <n v="2017"/>
    <x v="2"/>
    <x v="1"/>
    <s v="LUGRO"/>
    <x v="76"/>
    <n v="214"/>
    <n v="100"/>
    <n v="5"/>
    <n v="214"/>
    <n v="6.5467289719626169"/>
    <n v="6"/>
    <n v="2.8037383177570093E-2"/>
    <n v="198"/>
    <n v="1003"/>
    <n v="0.92523364485981308"/>
    <n v="162"/>
    <n v="20"/>
    <n v="27"/>
    <n v="86"/>
    <n v="63"/>
    <n v="247.55555555555554"/>
    <n v="61"/>
    <n v="35.540983606557376"/>
    <n v="144"/>
    <n v="123.09027777777777"/>
    <n v="61"/>
    <n v="398"/>
    <n v="148"/>
    <n v="144"/>
    <n v="0.69158878504672894"/>
    <n v="52"/>
    <n v="88"/>
    <n v="0.24299065420560748"/>
    <n v="23"/>
    <n v="0.37704918032786883"/>
    <n v="9"/>
    <n v="0.14754098360655737"/>
    <n v="28"/>
    <n v="0.1891891891891892"/>
    <n v="10"/>
    <n v="6.7567567567567571E-2"/>
    <n v="3"/>
    <n v="1.4018691588785047E-2"/>
    <n v="0"/>
    <n v="0"/>
    <n v="0"/>
    <n v="0"/>
    <n v="5"/>
    <n v="2.0776699029126213"/>
    <n v="103"/>
    <n v="62"/>
    <n v="84"/>
  </r>
  <r>
    <n v="2017"/>
    <x v="2"/>
    <x v="1"/>
    <s v="BOJDA"/>
    <x v="85"/>
    <n v="204"/>
    <n v="106"/>
    <n v="11"/>
    <n v="204"/>
    <n v="10.46078431372549"/>
    <n v="2"/>
    <n v="9.8039215686274508E-3"/>
    <n v="143"/>
    <n v="2646"/>
    <n v="0.7009803921568627"/>
    <n v="173"/>
    <n v="25"/>
    <n v="75"/>
    <n v="70"/>
    <n v="82"/>
    <n v="276.20731707317071"/>
    <n v="74"/>
    <n v="36.283783783783782"/>
    <n v="117"/>
    <n v="192.7094017094017"/>
    <n v="78"/>
    <n v="384"/>
    <n v="113"/>
    <n v="220"/>
    <n v="0.55392156862745101"/>
    <n v="15"/>
    <n v="150"/>
    <n v="7.3529411764705885E-2"/>
    <n v="26"/>
    <n v="0.33333333333333331"/>
    <n v="5"/>
    <n v="6.4102564102564097E-2"/>
    <n v="27"/>
    <n v="0.23893805309734514"/>
    <n v="6"/>
    <n v="5.3097345132743362E-2"/>
    <n v="2"/>
    <n v="9.8039215686274508E-3"/>
    <n v="0"/>
    <n v="0"/>
    <n v="0"/>
    <n v="0"/>
    <n v="2"/>
    <n v="2.2173913043478262"/>
    <n v="92"/>
    <n v="82"/>
    <n v="128"/>
  </r>
  <r>
    <n v="2017"/>
    <x v="2"/>
    <x v="1"/>
    <s v="MEEMAR"/>
    <x v="81"/>
    <n v="199"/>
    <n v="116"/>
    <n v="6"/>
    <n v="199"/>
    <n v="8.4824120603015079"/>
    <n v="0"/>
    <n v="0"/>
    <n v="192"/>
    <n v="879"/>
    <n v="0.96482412060301503"/>
    <n v="155"/>
    <n v="16"/>
    <n v="28"/>
    <n v="36"/>
    <n v="48"/>
    <n v="179.85416666666666"/>
    <n v="47"/>
    <n v="43.808510638297875"/>
    <n v="151"/>
    <n v="98.039735099337747"/>
    <n v="47"/>
    <n v="345"/>
    <n v="151"/>
    <n v="119"/>
    <n v="0.75879396984924619"/>
    <n v="44"/>
    <n v="71"/>
    <n v="0.22110552763819097"/>
    <n v="24"/>
    <n v="0.51063829787234039"/>
    <n v="5"/>
    <n v="0.10638297872340426"/>
    <n v="34"/>
    <n v="0.2251655629139073"/>
    <n v="6"/>
    <n v="3.9735099337748346E-2"/>
    <n v="3"/>
    <n v="1.507537688442211E-2"/>
    <n v="0"/>
    <n v="0"/>
    <n v="0"/>
    <n v="0"/>
    <n v="3"/>
    <n v="1.9509803921568627"/>
    <n v="102"/>
    <n v="48"/>
    <n v="77"/>
  </r>
  <r>
    <n v="2017"/>
    <x v="2"/>
    <x v="1"/>
    <s v="YUDMA"/>
    <x v="82"/>
    <n v="191"/>
    <n v="68"/>
    <n v="8"/>
    <n v="189"/>
    <n v="6.9735449735449739"/>
    <n v="4"/>
    <n v="2.1164021164021163E-2"/>
    <n v="161"/>
    <n v="844"/>
    <n v="0.84293193717277481"/>
    <n v="151"/>
    <n v="27"/>
    <n v="51"/>
    <n v="81"/>
    <n v="46"/>
    <n v="262.8478260869565"/>
    <n v="37"/>
    <n v="31.378378378378379"/>
    <n v="134"/>
    <n v="139.75373134328359"/>
    <n v="46"/>
    <n v="367"/>
    <n v="139"/>
    <n v="164"/>
    <n v="0.72774869109947649"/>
    <n v="30"/>
    <n v="96"/>
    <n v="0.15706806282722513"/>
    <n v="19"/>
    <n v="0.41304347826086957"/>
    <n v="10"/>
    <n v="0.21739130434782608"/>
    <n v="28"/>
    <n v="0.20143884892086331"/>
    <n v="9"/>
    <n v="6.4748201438848921E-2"/>
    <n v="2"/>
    <n v="1.0471204188481676E-2"/>
    <n v="1"/>
    <n v="5.235602094240838E-3"/>
    <n v="0"/>
    <n v="2"/>
    <n v="6"/>
    <n v="1.7685185185185186"/>
    <n v="108"/>
    <n v="44"/>
    <n v="98"/>
  </r>
  <r>
    <n v="2017"/>
    <x v="2"/>
    <x v="1"/>
    <s v="ROAJA"/>
    <x v="239"/>
    <n v="189"/>
    <n v="111"/>
    <n v="6"/>
    <n v="189"/>
    <n v="6.1534391534391535"/>
    <n v="8"/>
    <n v="4.2328042328042326E-2"/>
    <n v="177"/>
    <n v="1258"/>
    <n v="0.93650793650793651"/>
    <n v="159"/>
    <n v="23"/>
    <n v="32"/>
    <n v="75"/>
    <n v="68"/>
    <n v="236.41176470588235"/>
    <n v="59"/>
    <n v="5.8305084745762707"/>
    <n v="119"/>
    <n v="115.53781512605042"/>
    <n v="64"/>
    <n v="304"/>
    <n v="117"/>
    <n v="141"/>
    <n v="0.61904761904761907"/>
    <n v="8"/>
    <n v="99"/>
    <n v="4.2328042328042326E-2"/>
    <n v="25"/>
    <n v="0.390625"/>
    <n v="5"/>
    <n v="7.8125E-2"/>
    <n v="39"/>
    <n v="0.33333333333333331"/>
    <n v="8"/>
    <n v="6.8376068376068383E-2"/>
    <n v="1"/>
    <n v="5.2910052910052907E-3"/>
    <n v="0"/>
    <n v="0"/>
    <n v="0"/>
    <n v="0"/>
    <n v="3"/>
    <n v="3.2586206896551726"/>
    <n v="58"/>
    <n v="64"/>
    <n v="91"/>
  </r>
  <r>
    <n v="2017"/>
    <x v="2"/>
    <x v="1"/>
    <s v="BUCKE"/>
    <x v="88"/>
    <n v="182"/>
    <n v="109"/>
    <n v="10"/>
    <n v="182"/>
    <n v="9.6263736263736259"/>
    <n v="12"/>
    <n v="6.5934065934065936E-2"/>
    <n v="157"/>
    <n v="1358"/>
    <n v="0.86263736263736268"/>
    <n v="164"/>
    <n v="25"/>
    <n v="44"/>
    <n v="79"/>
    <n v="95"/>
    <n v="293.70526315789476"/>
    <n v="88"/>
    <n v="4.4204545454545459"/>
    <n v="80"/>
    <n v="167.03749999999999"/>
    <n v="85"/>
    <n v="351"/>
    <n v="77"/>
    <n v="190"/>
    <n v="0.42307692307692307"/>
    <n v="4"/>
    <n v="256"/>
    <n v="2.197802197802198E-2"/>
    <n v="45"/>
    <n v="0.52941176470588236"/>
    <n v="3"/>
    <n v="3.5294117647058823E-2"/>
    <n v="23"/>
    <n v="0.29870129870129869"/>
    <n v="10"/>
    <n v="0.12987012987012986"/>
    <n v="0"/>
    <n v="0"/>
    <n v="0"/>
    <n v="0"/>
    <n v="0"/>
    <n v="0"/>
    <n v="2"/>
    <n v="2.716417910447761"/>
    <n v="67"/>
    <n v="93"/>
    <n v="127"/>
  </r>
  <r>
    <n v="2017"/>
    <x v="2"/>
    <x v="1"/>
    <s v="CARTHO"/>
    <x v="270"/>
    <n v="165"/>
    <n v="114"/>
    <n v="6"/>
    <n v="165"/>
    <n v="7.8242424242424242"/>
    <n v="0"/>
    <n v="0"/>
    <n v="156"/>
    <n v="1565"/>
    <n v="0.94545454545454544"/>
    <n v="149"/>
    <n v="13"/>
    <n v="28"/>
    <n v="39"/>
    <n v="85"/>
    <n v="167.72941176470587"/>
    <n v="80"/>
    <n v="42.2"/>
    <n v="79"/>
    <n v="125.44303797468355"/>
    <n v="83"/>
    <n v="332"/>
    <n v="80"/>
    <n v="162"/>
    <n v="0.48484848484848486"/>
    <n v="5"/>
    <n v="116"/>
    <n v="3.0303030303030304E-2"/>
    <n v="41"/>
    <n v="0.49397590361445781"/>
    <n v="9"/>
    <n v="0.10843373493975904"/>
    <n v="30"/>
    <n v="0.375"/>
    <n v="7"/>
    <n v="8.7499999999999994E-2"/>
    <n v="0"/>
    <n v="0"/>
    <n v="0"/>
    <n v="0"/>
    <n v="0"/>
    <n v="0"/>
    <n v="2"/>
    <n v="1.736842105263158"/>
    <n v="95"/>
    <n v="84"/>
    <n v="100"/>
  </r>
  <r>
    <n v="2017"/>
    <x v="2"/>
    <x v="1"/>
    <s v="HARHI"/>
    <x v="78"/>
    <n v="154"/>
    <n v="91"/>
    <n v="11"/>
    <n v="153"/>
    <n v="10.307189542483661"/>
    <n v="2"/>
    <n v="1.3071895424836602E-2"/>
    <n v="145"/>
    <n v="1892"/>
    <n v="0.94155844155844159"/>
    <n v="143"/>
    <n v="20"/>
    <n v="33"/>
    <n v="102"/>
    <n v="97"/>
    <n v="193.22680412371133"/>
    <n v="89"/>
    <n v="6.0898876404494384"/>
    <n v="53"/>
    <n v="132.98113207547169"/>
    <n v="95"/>
    <n v="326"/>
    <n v="53"/>
    <n v="163"/>
    <n v="0.34415584415584416"/>
    <n v="5"/>
    <n v="106"/>
    <n v="3.2467532467532464E-2"/>
    <n v="35"/>
    <n v="0.36842105263157893"/>
    <n v="5"/>
    <n v="5.2631578947368418E-2"/>
    <n v="12"/>
    <n v="0.22641509433962265"/>
    <n v="6"/>
    <n v="0.11320754716981132"/>
    <n v="0"/>
    <n v="0"/>
    <n v="0"/>
    <n v="0"/>
    <n v="0"/>
    <n v="0"/>
    <n v="7"/>
    <n v="2.1690140845070425"/>
    <n v="70.999999999999986"/>
    <n v="93"/>
    <n v="81"/>
  </r>
  <r>
    <n v="2017"/>
    <x v="2"/>
    <x v="1"/>
    <s v="PRIPO"/>
    <x v="86"/>
    <n v="147"/>
    <n v="61"/>
    <n v="5"/>
    <n v="147"/>
    <n v="5.9591836734693882"/>
    <n v="0"/>
    <n v="0"/>
    <n v="141"/>
    <n v="853"/>
    <n v="0.95918367346938771"/>
    <n v="125"/>
    <n v="19"/>
    <n v="18"/>
    <n v="83"/>
    <n v="30"/>
    <n v="199"/>
    <n v="27"/>
    <n v="33.555555555555557"/>
    <n v="116"/>
    <n v="123.79310344827586"/>
    <n v="31"/>
    <n v="325"/>
    <n v="115"/>
    <n v="154"/>
    <n v="0.78231292517006801"/>
    <n v="54"/>
    <n v="101"/>
    <n v="0.36734693877551022"/>
    <n v="17"/>
    <n v="0.54838709677419351"/>
    <n v="4"/>
    <n v="0.12903225806451613"/>
    <n v="24"/>
    <n v="0.20869565217391303"/>
    <n v="13"/>
    <n v="0.11304347826086956"/>
    <n v="2"/>
    <n v="1.3605442176870748E-2"/>
    <n v="1"/>
    <n v="6.8027210884353739E-3"/>
    <n v="0"/>
    <n v="0"/>
    <n v="4"/>
    <n v="1.8148148148148149"/>
    <n v="81"/>
    <n v="31"/>
    <n v="78"/>
  </r>
  <r>
    <n v="2017"/>
    <x v="2"/>
    <x v="1"/>
    <s v="KROJU"/>
    <x v="87"/>
    <n v="136"/>
    <n v="66"/>
    <n v="11"/>
    <n v="136"/>
    <n v="9.5808823529411757"/>
    <n v="4"/>
    <n v="2.9411764705882353E-2"/>
    <n v="123"/>
    <n v="1605"/>
    <n v="0.90441176470588236"/>
    <n v="117"/>
    <n v="23"/>
    <n v="24"/>
    <n v="41"/>
    <n v="67"/>
    <n v="190.83582089552237"/>
    <n v="64"/>
    <n v="39.71875"/>
    <n v="67"/>
    <n v="121.55223880597015"/>
    <n v="63"/>
    <n v="306"/>
    <n v="64"/>
    <n v="157"/>
    <n v="0.47058823529411764"/>
    <n v="7"/>
    <n v="64"/>
    <n v="5.1470588235294115E-2"/>
    <n v="27"/>
    <n v="0.42857142857142855"/>
    <n v="6"/>
    <n v="9.5238095238095233E-2"/>
    <n v="18"/>
    <n v="0.28125"/>
    <n v="0"/>
    <n v="0"/>
    <n v="1"/>
    <n v="7.3529411764705881E-3"/>
    <n v="0"/>
    <n v="0"/>
    <n v="0"/>
    <n v="0"/>
    <n v="3"/>
    <n v="1.6385542168674698"/>
    <n v="83"/>
    <n v="66"/>
    <n v="99"/>
  </r>
  <r>
    <n v="2017"/>
    <x v="2"/>
    <x v="1"/>
    <s v="NECDA"/>
    <x v="83"/>
    <n v="131"/>
    <n v="68"/>
    <n v="11"/>
    <n v="131"/>
    <n v="10.412213740458014"/>
    <n v="6"/>
    <n v="4.5801526717557252E-2"/>
    <n v="118"/>
    <n v="1457"/>
    <n v="0.9007633587786259"/>
    <n v="91"/>
    <n v="28"/>
    <n v="21"/>
    <n v="126"/>
    <n v="46"/>
    <n v="202.58695652173913"/>
    <n v="47"/>
    <n v="74.255319148936167"/>
    <n v="78"/>
    <n v="106.85897435897436"/>
    <n v="45"/>
    <n v="345"/>
    <n v="80"/>
    <n v="125"/>
    <n v="0.61068702290076338"/>
    <n v="24"/>
    <n v="36"/>
    <n v="0.18320610687022901"/>
    <n v="16"/>
    <n v="0.35555555555555557"/>
    <n v="4"/>
    <n v="8.8888888888888892E-2"/>
    <n v="15"/>
    <n v="0.1875"/>
    <n v="1"/>
    <n v="1.2500000000000001E-2"/>
    <n v="0"/>
    <n v="0"/>
    <n v="0"/>
    <n v="0"/>
    <n v="1"/>
    <n v="0"/>
    <n v="1"/>
    <n v="1.9264705882352942"/>
    <n v="68"/>
    <n v="41"/>
    <n v="96"/>
  </r>
  <r>
    <n v="2017"/>
    <x v="2"/>
    <x v="1"/>
    <s v="HUYLE"/>
    <x v="91"/>
    <n v="122"/>
    <n v="66"/>
    <n v="10"/>
    <n v="122"/>
    <n v="8.721311475409836"/>
    <n v="18"/>
    <n v="0.14754098360655737"/>
    <n v="99"/>
    <n v="2715"/>
    <n v="0.81147540983606559"/>
    <n v="91"/>
    <n v="31"/>
    <n v="20"/>
    <n v="113"/>
    <n v="39"/>
    <n v="266.28205128205127"/>
    <n v="40"/>
    <n v="26.65"/>
    <n v="77"/>
    <n v="111.72727272727273"/>
    <n v="39"/>
    <n v="374"/>
    <n v="78"/>
    <n v="133"/>
    <n v="0.63934426229508201"/>
    <n v="19"/>
    <n v="39"/>
    <n v="0.15573770491803279"/>
    <n v="20"/>
    <n v="0.51282051282051277"/>
    <n v="2"/>
    <n v="5.128205128205128E-2"/>
    <n v="14"/>
    <n v="0.17948717948717949"/>
    <n v="4"/>
    <n v="5.128205128205128E-2"/>
    <n v="1"/>
    <n v="8.1967213114754103E-3"/>
    <n v="0"/>
    <n v="0"/>
    <n v="0"/>
    <n v="0"/>
    <n v="1"/>
    <n v="2.0677966101694913"/>
    <n v="59.000000000000007"/>
    <n v="39"/>
    <n v="96"/>
  </r>
  <r>
    <n v="2017"/>
    <x v="2"/>
    <x v="1"/>
    <s v="WILDA3"/>
    <x v="161"/>
    <n v="65"/>
    <n v="42"/>
    <n v="17"/>
    <n v="65"/>
    <n v="14.23076923076923"/>
    <n v="0"/>
    <n v="0"/>
    <n v="60"/>
    <n v="1435"/>
    <n v="0.92307692307692313"/>
    <n v="53"/>
    <n v="26"/>
    <n v="9"/>
    <n v="102"/>
    <n v="23"/>
    <n v="206.78260869565219"/>
    <n v="23"/>
    <n v="36.695652173913047"/>
    <n v="42"/>
    <n v="137.76190476190476"/>
    <n v="22"/>
    <n v="367"/>
    <n v="40"/>
    <n v="172"/>
    <n v="0.61538461538461542"/>
    <n v="1"/>
    <n v="121"/>
    <n v="1.5384615384615385E-2"/>
    <n v="9"/>
    <n v="0.40909090909090912"/>
    <n v="3"/>
    <n v="0.13636363636363635"/>
    <n v="9"/>
    <n v="0.22500000000000001"/>
    <n v="1"/>
    <n v="2.5000000000000001E-2"/>
    <n v="0"/>
    <n v="0"/>
    <n v="0"/>
    <n v="0"/>
    <n v="0"/>
    <n v="0"/>
    <n v="2"/>
    <n v="1.7567567567567568"/>
    <n v="37"/>
    <n v="23"/>
    <n v="71"/>
  </r>
  <r>
    <n v="2017"/>
    <x v="2"/>
    <x v="1"/>
    <s v="FOWDA"/>
    <x v="89"/>
    <n v="37"/>
    <n v="25"/>
    <n v="14"/>
    <n v="37"/>
    <n v="12.189189189189189"/>
    <n v="0"/>
    <n v="0"/>
    <n v="32"/>
    <n v="1370"/>
    <n v="0.86486486486486491"/>
    <n v="26"/>
    <n v="31"/>
    <n v="3"/>
    <n v="34"/>
    <n v="15"/>
    <n v="227.53333333333333"/>
    <n v="15"/>
    <n v="63.133333333333333"/>
    <n v="17"/>
    <n v="103.05882352941177"/>
    <n v="15"/>
    <n v="397"/>
    <n v="18"/>
    <n v="127"/>
    <n v="0.48648648648648651"/>
    <n v="5"/>
    <n v="75"/>
    <n v="0.13513513513513514"/>
    <n v="5"/>
    <n v="0.33333333333333331"/>
    <n v="1"/>
    <n v="6.6666666666666666E-2"/>
    <n v="1"/>
    <n v="5.5555555555555552E-2"/>
    <n v="0"/>
    <n v="0"/>
    <n v="0"/>
    <n v="0"/>
    <n v="0"/>
    <n v="0"/>
    <n v="0"/>
    <n v="0"/>
    <n v="3"/>
    <n v="1.7619047619047619"/>
    <n v="21"/>
    <n v="14"/>
    <n v="84"/>
  </r>
  <r>
    <n v="2017"/>
    <x v="2"/>
    <x v="1"/>
    <s v="HUFRI"/>
    <x v="93"/>
    <n v="35"/>
    <n v="20"/>
    <n v="2"/>
    <n v="35"/>
    <n v="3.9142857142857141"/>
    <n v="0"/>
    <n v="0"/>
    <n v="35"/>
    <n v="0"/>
    <n v="1"/>
    <n v="19"/>
    <n v="10"/>
    <n v="6"/>
    <n v="15"/>
    <n v="0"/>
    <n v="0"/>
    <n v="0"/>
    <n v="0"/>
    <n v="35"/>
    <n v="51.828571428571429"/>
    <n v="0"/>
    <n v="0"/>
    <n v="35"/>
    <n v="67"/>
    <n v="1"/>
    <n v="29"/>
    <n v="65"/>
    <n v="0.82857142857142863"/>
    <n v="0"/>
    <n v="0"/>
    <n v="0"/>
    <n v="0"/>
    <n v="0"/>
    <n v="0"/>
    <n v="0"/>
    <n v="0"/>
    <n v="0"/>
    <n v="0"/>
    <n v="0"/>
    <n v="0"/>
    <n v="0"/>
    <n v="0"/>
    <n v="0"/>
    <n v="2.0588235294117645"/>
    <n v="17"/>
    <n v="0"/>
    <n v="0"/>
  </r>
  <r>
    <n v="2017"/>
    <x v="2"/>
    <x v="1"/>
    <s v="LEMCH"/>
    <x v="90"/>
    <n v="23"/>
    <n v="13"/>
    <n v="6"/>
    <n v="23"/>
    <n v="7.1304347826086953"/>
    <n v="0"/>
    <n v="0"/>
    <n v="19"/>
    <n v="573"/>
    <n v="0.82608695652173914"/>
    <n v="23"/>
    <n v="19"/>
    <n v="1"/>
    <n v="112"/>
    <n v="15"/>
    <n v="239.26666666666668"/>
    <n v="16"/>
    <n v="27.3125"/>
    <n v="7"/>
    <n v="147"/>
    <n v="14"/>
    <n v="361"/>
    <n v="7"/>
    <n v="208"/>
    <n v="0.30434782608695654"/>
    <n v="2"/>
    <n v="64"/>
    <n v="8.6956521739130432E-2"/>
    <n v="8"/>
    <n v="0.5714285714285714"/>
    <n v="4"/>
    <n v="0.2857142857142857"/>
    <n v="0"/>
    <n v="0"/>
    <n v="3"/>
    <n v="0.42857142857142855"/>
    <n v="0"/>
    <n v="0"/>
    <n v="0"/>
    <n v="0"/>
    <n v="0"/>
    <n v="0"/>
    <n v="0"/>
    <n v="2.5555555555555554"/>
    <n v="9"/>
    <n v="16"/>
    <n v="249"/>
  </r>
  <r>
    <n v="2017"/>
    <x v="2"/>
    <x v="1"/>
    <s v="CRAJO"/>
    <x v="92"/>
    <n v="21"/>
    <n v="8"/>
    <n v="2"/>
    <n v="21"/>
    <n v="5.4761904761904763"/>
    <n v="0"/>
    <n v="0"/>
    <n v="19"/>
    <n v="7127"/>
    <n v="0.90476190476190477"/>
    <n v="12"/>
    <n v="14"/>
    <n v="0"/>
    <n v="0"/>
    <n v="1"/>
    <n v="240"/>
    <n v="1"/>
    <n v="9"/>
    <n v="17"/>
    <n v="102.76470588235294"/>
    <n v="1"/>
    <n v="321"/>
    <n v="20"/>
    <n v="104"/>
    <n v="0.95238095238095233"/>
    <n v="8"/>
    <n v="40"/>
    <n v="0.38095238095238093"/>
    <n v="1"/>
    <n v="1"/>
    <n v="1"/>
    <n v="1"/>
    <n v="1"/>
    <n v="0.05"/>
    <n v="1"/>
    <n v="0.05"/>
    <n v="0"/>
    <n v="0"/>
    <n v="0"/>
    <n v="0"/>
    <n v="0"/>
    <n v="0"/>
    <n v="1"/>
    <n v="2.3333333333333335"/>
    <n v="9"/>
    <n v="1"/>
    <n v="98"/>
  </r>
  <r>
    <n v="2017"/>
    <x v="2"/>
    <x v="1"/>
    <s v="&lt;NONE&gt;"/>
    <x v="33"/>
    <n v="14"/>
    <n v="1"/>
    <n v="6"/>
    <n v="3"/>
    <n v="6"/>
    <n v="0"/>
    <n v="0"/>
    <n v="0"/>
    <n v="0"/>
    <n v="0"/>
    <n v="1"/>
    <n v="2"/>
    <n v="0"/>
    <n v="0"/>
    <n v="0"/>
    <n v="0"/>
    <n v="0"/>
    <n v="0"/>
    <n v="1"/>
    <n v="7"/>
    <n v="0"/>
    <n v="0"/>
    <n v="9"/>
    <n v="9"/>
    <n v="0.6428571428571429"/>
    <n v="4"/>
    <n v="10"/>
    <n v="0.2857142857142857"/>
    <n v="0"/>
    <n v="0"/>
    <n v="0"/>
    <n v="0"/>
    <n v="0"/>
    <n v="0"/>
    <n v="0"/>
    <n v="0"/>
    <n v="0"/>
    <n v="0"/>
    <n v="0"/>
    <n v="0"/>
    <n v="6"/>
    <n v="1"/>
    <n v="1"/>
    <n v="1"/>
    <n v="14"/>
    <n v="0"/>
    <n v="0"/>
  </r>
  <r>
    <n v="2017"/>
    <x v="2"/>
    <x v="1"/>
    <s v="CLOBR"/>
    <x v="94"/>
    <n v="1"/>
    <n v="1"/>
    <n v="0"/>
    <n v="1"/>
    <n v="1"/>
    <n v="0"/>
    <n v="0"/>
    <n v="1"/>
    <n v="6"/>
    <n v="1"/>
    <n v="1"/>
    <n v="2"/>
    <n v="0"/>
    <n v="0"/>
    <n v="0"/>
    <n v="0"/>
    <n v="0"/>
    <n v="0"/>
    <n v="1"/>
    <n v="57"/>
    <n v="0"/>
    <n v="0"/>
    <n v="1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</r>
  <r>
    <n v="2017"/>
    <x v="2"/>
    <x v="1"/>
    <s v="GONJO2"/>
    <x v="102"/>
    <n v="1"/>
    <n v="1"/>
    <n v="2"/>
    <n v="1"/>
    <n v="3"/>
    <n v="0"/>
    <n v="0"/>
    <n v="1"/>
    <n v="1814"/>
    <n v="1"/>
    <n v="1"/>
    <n v="6"/>
    <n v="0"/>
    <n v="0"/>
    <n v="1"/>
    <n v="199"/>
    <n v="1"/>
    <n v="66"/>
    <n v="0"/>
    <n v="0"/>
    <n v="1"/>
    <n v="442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132"/>
  </r>
  <r>
    <n v="2017"/>
    <x v="2"/>
    <x v="1"/>
    <s v="TENKE"/>
    <x v="2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1"/>
    <s v="WILBR"/>
    <x v="140"/>
    <n v="1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0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2"/>
    <s v="POECH"/>
    <x v="100"/>
    <n v="96"/>
    <n v="96"/>
    <n v="3"/>
    <n v="96"/>
    <n v="4.604166666666667"/>
    <n v="0"/>
    <n v="0"/>
    <n v="93"/>
    <n v="356"/>
    <n v="0.96875"/>
    <n v="69"/>
    <n v="10"/>
    <n v="13"/>
    <n v="19"/>
    <n v="8"/>
    <n v="72.75"/>
    <n v="8"/>
    <n v="43"/>
    <n v="88"/>
    <n v="58.43181818181818"/>
    <n v="8"/>
    <n v="214"/>
    <n v="88"/>
    <n v="74"/>
    <n v="0.91666666666666663"/>
    <n v="36"/>
    <n v="46"/>
    <n v="0.375"/>
    <n v="4"/>
    <n v="0.5"/>
    <n v="0"/>
    <n v="0"/>
    <n v="13"/>
    <n v="0.14772727272727273"/>
    <n v="3"/>
    <n v="3.4090909090909088E-2"/>
    <n v="0"/>
    <n v="0"/>
    <n v="0"/>
    <n v="0"/>
    <n v="0"/>
    <n v="0"/>
    <n v="2"/>
    <n v="1.5"/>
    <n v="64"/>
    <n v="0"/>
    <n v="0"/>
  </r>
  <r>
    <n v="2017"/>
    <x v="2"/>
    <x v="2"/>
    <s v="GREFR"/>
    <x v="99"/>
    <n v="86"/>
    <n v="84"/>
    <n v="4"/>
    <n v="86"/>
    <n v="5.0232558139534884"/>
    <n v="2"/>
    <n v="2.3255813953488372E-2"/>
    <n v="85"/>
    <n v="97"/>
    <n v="0.98837209302325579"/>
    <n v="55"/>
    <n v="16"/>
    <n v="18"/>
    <n v="34"/>
    <n v="2"/>
    <n v="196"/>
    <n v="2"/>
    <n v="25"/>
    <n v="82"/>
    <n v="84.975609756097555"/>
    <n v="2"/>
    <n v="366"/>
    <n v="84"/>
    <n v="106"/>
    <n v="0.97674418604651159"/>
    <n v="33"/>
    <n v="69"/>
    <n v="0.38372093023255816"/>
    <n v="1"/>
    <n v="0.5"/>
    <n v="0"/>
    <n v="0"/>
    <n v="16"/>
    <n v="0.19047619047619047"/>
    <n v="2"/>
    <n v="2.3809523809523808E-2"/>
    <n v="1"/>
    <n v="1.1627906976744186E-2"/>
    <n v="0"/>
    <n v="0"/>
    <n v="0"/>
    <n v="0"/>
    <n v="0"/>
    <n v="1.4333333333333333"/>
    <n v="60"/>
    <n v="0"/>
    <n v="0"/>
  </r>
  <r>
    <n v="2017"/>
    <x v="2"/>
    <x v="2"/>
    <s v="REDDA"/>
    <x v="96"/>
    <n v="86"/>
    <n v="85"/>
    <n v="3"/>
    <n v="86"/>
    <n v="4.7441860465116283"/>
    <n v="0"/>
    <n v="0"/>
    <n v="79"/>
    <n v="511"/>
    <n v="0.91860465116279066"/>
    <n v="67"/>
    <n v="17"/>
    <n v="15"/>
    <n v="29"/>
    <n v="1"/>
    <n v="236"/>
    <n v="1"/>
    <n v="132"/>
    <n v="84"/>
    <n v="73.857142857142861"/>
    <n v="1"/>
    <n v="417"/>
    <n v="84"/>
    <n v="99"/>
    <n v="0.97674418604651159"/>
    <n v="46"/>
    <n v="71"/>
    <n v="0.53488372093023251"/>
    <n v="1"/>
    <n v="1"/>
    <n v="0"/>
    <n v="0"/>
    <n v="12"/>
    <n v="0.14285714285714285"/>
    <n v="2"/>
    <n v="2.3809523809523808E-2"/>
    <n v="0"/>
    <n v="0"/>
    <n v="0"/>
    <n v="0"/>
    <n v="0"/>
    <n v="0"/>
    <n v="1"/>
    <n v="1.4827586206896552"/>
    <n v="58"/>
    <n v="0"/>
    <n v="0"/>
  </r>
  <r>
    <n v="2017"/>
    <x v="2"/>
    <x v="2"/>
    <s v="FISJA"/>
    <x v="95"/>
    <n v="84"/>
    <n v="81"/>
    <n v="1"/>
    <n v="84"/>
    <n v="2.1666666666666665"/>
    <n v="0"/>
    <n v="0"/>
    <n v="84"/>
    <n v="497"/>
    <n v="1"/>
    <n v="58"/>
    <n v="15"/>
    <n v="8"/>
    <n v="28"/>
    <n v="2"/>
    <n v="136.5"/>
    <n v="2"/>
    <n v="0.5"/>
    <n v="82"/>
    <n v="62.597560975609753"/>
    <n v="2"/>
    <n v="312"/>
    <n v="81"/>
    <n v="72"/>
    <n v="0.9642857142857143"/>
    <n v="28"/>
    <n v="48"/>
    <n v="0.33333333333333331"/>
    <n v="0"/>
    <n v="0"/>
    <n v="0"/>
    <n v="0"/>
    <n v="20"/>
    <n v="0.24691358024691357"/>
    <n v="4"/>
    <n v="4.9382716049382713E-2"/>
    <n v="1"/>
    <n v="1.1904761904761904E-2"/>
    <n v="0"/>
    <n v="0"/>
    <n v="0"/>
    <n v="0"/>
    <n v="0"/>
    <n v="1.3548387096774193"/>
    <n v="62.000000000000007"/>
    <n v="0"/>
    <n v="0"/>
  </r>
  <r>
    <n v="2017"/>
    <x v="2"/>
    <x v="2"/>
    <s v="STCDO"/>
    <x v="101"/>
    <n v="70"/>
    <n v="70"/>
    <n v="2"/>
    <n v="70"/>
    <n v="3.8571428571428572"/>
    <n v="0"/>
    <n v="0"/>
    <n v="70"/>
    <n v="3"/>
    <n v="1"/>
    <n v="50"/>
    <n v="15"/>
    <n v="7"/>
    <n v="17"/>
    <n v="0"/>
    <n v="0"/>
    <n v="0"/>
    <n v="0"/>
    <n v="70"/>
    <n v="62.385714285714286"/>
    <n v="0"/>
    <n v="0"/>
    <n v="70"/>
    <n v="81"/>
    <n v="1"/>
    <n v="31"/>
    <n v="56"/>
    <n v="0.44285714285714284"/>
    <n v="0"/>
    <n v="0"/>
    <n v="0"/>
    <n v="0"/>
    <n v="15"/>
    <n v="0.21428571428571427"/>
    <n v="0"/>
    <n v="0"/>
    <n v="0"/>
    <n v="0"/>
    <n v="0"/>
    <n v="0"/>
    <n v="0"/>
    <n v="0"/>
    <n v="1"/>
    <n v="1.6279069767441861"/>
    <n v="43"/>
    <n v="0"/>
    <n v="0"/>
  </r>
  <r>
    <n v="2017"/>
    <x v="2"/>
    <x v="2"/>
    <s v="FELAN"/>
    <x v="103"/>
    <n v="17"/>
    <n v="17"/>
    <n v="3"/>
    <n v="17"/>
    <n v="4.7647058823529411"/>
    <n v="0"/>
    <n v="0"/>
    <n v="17"/>
    <n v="-10"/>
    <n v="1"/>
    <n v="9"/>
    <n v="13"/>
    <n v="2"/>
    <n v="42"/>
    <n v="0"/>
    <n v="0"/>
    <n v="0"/>
    <n v="0"/>
    <n v="17"/>
    <n v="56.705882352941174"/>
    <n v="0"/>
    <n v="0"/>
    <n v="17"/>
    <n v="66"/>
    <n v="1"/>
    <n v="8"/>
    <n v="57"/>
    <n v="0.47058823529411764"/>
    <n v="0"/>
    <n v="0"/>
    <n v="0"/>
    <n v="0"/>
    <n v="0"/>
    <n v="0"/>
    <n v="1"/>
    <n v="5.8823529411764705E-2"/>
    <n v="0"/>
    <n v="0"/>
    <n v="0"/>
    <n v="0"/>
    <n v="0"/>
    <n v="0"/>
    <n v="0"/>
    <n v="1.2142857142857142"/>
    <n v="14.000000000000002"/>
    <n v="0"/>
    <n v="0"/>
  </r>
  <r>
    <n v="2017"/>
    <x v="2"/>
    <x v="2"/>
    <s v="TULDA"/>
    <x v="106"/>
    <n v="15"/>
    <n v="15"/>
    <n v="3"/>
    <n v="15"/>
    <n v="4.5999999999999996"/>
    <n v="0"/>
    <n v="0"/>
    <n v="15"/>
    <n v="61"/>
    <n v="1"/>
    <n v="12"/>
    <n v="6"/>
    <n v="5"/>
    <n v="9"/>
    <n v="0"/>
    <n v="0"/>
    <n v="0"/>
    <n v="0"/>
    <n v="15"/>
    <n v="77.86666666666666"/>
    <n v="0"/>
    <n v="0"/>
    <n v="15"/>
    <n v="96"/>
    <n v="1"/>
    <n v="3"/>
    <n v="113"/>
    <n v="0.2"/>
    <n v="0"/>
    <n v="0"/>
    <n v="0"/>
    <n v="0"/>
    <n v="2"/>
    <n v="0.13333333333333333"/>
    <n v="1"/>
    <n v="6.6666666666666666E-2"/>
    <n v="0"/>
    <n v="0"/>
    <n v="0"/>
    <n v="0"/>
    <n v="0"/>
    <n v="0"/>
    <n v="0"/>
    <n v="2.1428571428571428"/>
    <n v="7"/>
    <n v="0"/>
    <n v="0"/>
  </r>
  <r>
    <n v="2017"/>
    <x v="2"/>
    <x v="2"/>
    <s v="GONJO2"/>
    <x v="102"/>
    <n v="9"/>
    <n v="9"/>
    <n v="6"/>
    <n v="9"/>
    <n v="6.7777777777777777"/>
    <n v="0"/>
    <n v="0"/>
    <n v="9"/>
    <n v="8"/>
    <n v="1"/>
    <n v="6"/>
    <n v="19"/>
    <n v="3"/>
    <n v="19"/>
    <n v="0"/>
    <n v="0"/>
    <n v="0"/>
    <n v="0"/>
    <n v="8"/>
    <n v="67.5"/>
    <n v="0"/>
    <n v="0"/>
    <n v="9"/>
    <n v="78"/>
    <n v="1"/>
    <n v="5"/>
    <n v="70"/>
    <n v="0.55555555555555558"/>
    <n v="0"/>
    <n v="0"/>
    <n v="0"/>
    <n v="0"/>
    <n v="3"/>
    <n v="0.33333333333333331"/>
    <n v="0"/>
    <n v="0"/>
    <n v="0"/>
    <n v="0"/>
    <n v="0"/>
    <n v="0"/>
    <n v="0"/>
    <n v="0"/>
    <n v="0"/>
    <n v="1.2857142857142858"/>
    <n v="6.9999999999999991"/>
    <n v="0"/>
    <n v="0"/>
  </r>
  <r>
    <n v="2017"/>
    <x v="2"/>
    <x v="3"/>
    <s v="FOWDA"/>
    <x v="89"/>
    <n v="214"/>
    <n v="212"/>
    <n v="4"/>
    <n v="214"/>
    <n v="5.5700934579439254"/>
    <n v="8"/>
    <n v="3.7383177570093455E-2"/>
    <n v="210"/>
    <n v="99"/>
    <n v="0.98130841121495327"/>
    <n v="139"/>
    <n v="16"/>
    <n v="13"/>
    <n v="39"/>
    <n v="7"/>
    <n v="160.42857142857142"/>
    <n v="5"/>
    <n v="34.799999999999997"/>
    <n v="206"/>
    <n v="63.597087378640779"/>
    <n v="6"/>
    <n v="348"/>
    <n v="206"/>
    <n v="83"/>
    <n v="0.96261682242990654"/>
    <n v="97"/>
    <n v="62"/>
    <n v="0.45327102803738317"/>
    <n v="3"/>
    <n v="0.5"/>
    <n v="0"/>
    <n v="0"/>
    <n v="39"/>
    <n v="0.18932038834951456"/>
    <n v="9"/>
    <n v="4.3689320388349516E-2"/>
    <n v="0"/>
    <n v="0"/>
    <n v="0"/>
    <n v="0"/>
    <n v="1"/>
    <n v="0"/>
    <n v="2"/>
    <n v="2.0980392156862746"/>
    <n v="102"/>
    <n v="1"/>
    <n v="4"/>
  </r>
  <r>
    <n v="2017"/>
    <x v="2"/>
    <x v="3"/>
    <s v="CLOBR"/>
    <x v="94"/>
    <n v="110"/>
    <n v="108"/>
    <n v="1"/>
    <n v="109"/>
    <n v="2.8807339449541285"/>
    <n v="0"/>
    <n v="0"/>
    <n v="104"/>
    <n v="269"/>
    <n v="0.94545454545454544"/>
    <n v="90"/>
    <n v="12"/>
    <n v="37"/>
    <n v="32"/>
    <n v="22"/>
    <n v="172.18181818181819"/>
    <n v="16"/>
    <n v="39.5625"/>
    <n v="86"/>
    <n v="72.79069767441861"/>
    <n v="21"/>
    <n v="290"/>
    <n v="86"/>
    <n v="96"/>
    <n v="0.78181818181818186"/>
    <n v="20"/>
    <n v="64"/>
    <n v="0.18181818181818182"/>
    <n v="12"/>
    <n v="0.5714285714285714"/>
    <n v="3"/>
    <n v="0.14285714285714285"/>
    <n v="18"/>
    <n v="0.20930232558139536"/>
    <n v="4"/>
    <n v="4.6511627906976744E-2"/>
    <n v="2"/>
    <n v="1.8181818181818181E-2"/>
    <n v="0"/>
    <n v="0"/>
    <n v="0"/>
    <n v="0"/>
    <n v="3"/>
    <n v="1.3924050632911393"/>
    <n v="79"/>
    <n v="2"/>
    <n v="10"/>
  </r>
  <r>
    <n v="2017"/>
    <x v="2"/>
    <x v="3"/>
    <s v="MOLNI"/>
    <x v="108"/>
    <n v="92"/>
    <n v="91"/>
    <n v="2"/>
    <n v="92"/>
    <n v="3.9130434782608696"/>
    <n v="4"/>
    <n v="4.3478260869565216E-2"/>
    <n v="89"/>
    <n v="415"/>
    <n v="0.96739130434782605"/>
    <n v="68"/>
    <n v="7"/>
    <n v="23"/>
    <n v="33"/>
    <n v="14"/>
    <n v="146.07142857142858"/>
    <n v="13"/>
    <n v="8"/>
    <n v="78"/>
    <n v="55.602564102564102"/>
    <n v="12"/>
    <n v="229"/>
    <n v="78"/>
    <n v="78"/>
    <n v="0.84782608695652173"/>
    <n v="25"/>
    <n v="47"/>
    <n v="0.27173913043478259"/>
    <n v="7"/>
    <n v="0.58333333333333337"/>
    <n v="0"/>
    <n v="0"/>
    <n v="18"/>
    <n v="0.23076923076923078"/>
    <n v="2"/>
    <n v="2.564102564102564E-2"/>
    <n v="0"/>
    <n v="0"/>
    <n v="0"/>
    <n v="0"/>
    <n v="0"/>
    <n v="0"/>
    <n v="1"/>
    <n v="1.4375"/>
    <n v="64"/>
    <n v="2"/>
    <n v="8"/>
  </r>
  <r>
    <n v="2017"/>
    <x v="2"/>
    <x v="3"/>
    <s v="TULDA"/>
    <x v="106"/>
    <n v="86"/>
    <n v="84"/>
    <n v="2"/>
    <n v="86"/>
    <n v="3.2906976744186047"/>
    <n v="0"/>
    <n v="0"/>
    <n v="85"/>
    <n v="253"/>
    <n v="0.98837209302325579"/>
    <n v="69"/>
    <n v="9"/>
    <n v="18"/>
    <n v="11"/>
    <n v="7"/>
    <n v="132.85714285714286"/>
    <n v="6"/>
    <n v="8.6666666666666661"/>
    <n v="79"/>
    <n v="67.189873417721515"/>
    <n v="7"/>
    <n v="252"/>
    <n v="79"/>
    <n v="87"/>
    <n v="0.91860465116279066"/>
    <n v="47"/>
    <n v="61"/>
    <n v="0.54651162790697672"/>
    <n v="2"/>
    <n v="0.2857142857142857"/>
    <n v="0"/>
    <n v="0"/>
    <n v="19"/>
    <n v="0.24050632911392406"/>
    <n v="0"/>
    <n v="0"/>
    <n v="0"/>
    <n v="0"/>
    <n v="0"/>
    <n v="0"/>
    <n v="0"/>
    <n v="0"/>
    <n v="0"/>
    <n v="1.8297872340425532"/>
    <n v="47"/>
    <n v="1"/>
    <n v="58"/>
  </r>
  <r>
    <n v="2017"/>
    <x v="2"/>
    <x v="3"/>
    <s v="STUAN"/>
    <x v="64"/>
    <n v="80"/>
    <n v="80"/>
    <n v="4"/>
    <n v="80"/>
    <n v="4.7750000000000004"/>
    <n v="2"/>
    <n v="2.5000000000000001E-2"/>
    <n v="43"/>
    <n v="1965"/>
    <n v="0.53749999999999998"/>
    <n v="64"/>
    <n v="8"/>
    <n v="12"/>
    <n v="44"/>
    <n v="7"/>
    <n v="219.28571428571428"/>
    <n v="3"/>
    <n v="16.333333333333332"/>
    <n v="70"/>
    <n v="55.771428571428572"/>
    <n v="7"/>
    <n v="313"/>
    <n v="71"/>
    <n v="73"/>
    <n v="0.88749999999999996"/>
    <n v="34"/>
    <n v="46"/>
    <n v="0.42499999999999999"/>
    <n v="5"/>
    <n v="0.7142857142857143"/>
    <n v="0"/>
    <n v="0"/>
    <n v="17"/>
    <n v="0.23943661971830985"/>
    <n v="1"/>
    <n v="1.4084507042253521E-2"/>
    <n v="0"/>
    <n v="0"/>
    <n v="0"/>
    <n v="0"/>
    <n v="0"/>
    <n v="0"/>
    <n v="1"/>
    <n v="1.7777777777777777"/>
    <n v="45"/>
    <n v="0"/>
    <n v="0"/>
  </r>
  <r>
    <n v="2017"/>
    <x v="2"/>
    <x v="3"/>
    <s v="NISRO"/>
    <x v="107"/>
    <n v="70"/>
    <n v="70"/>
    <n v="8"/>
    <n v="70"/>
    <n v="8.9571428571428573"/>
    <n v="2"/>
    <n v="2.8571428571428571E-2"/>
    <n v="69"/>
    <n v="367"/>
    <n v="0.98571428571428577"/>
    <n v="52"/>
    <n v="20"/>
    <n v="7"/>
    <n v="62"/>
    <n v="6"/>
    <n v="157.66666666666666"/>
    <n v="6"/>
    <n v="45.333333333333336"/>
    <n v="60"/>
    <n v="98.38333333333334"/>
    <n v="6"/>
    <n v="328"/>
    <n v="63"/>
    <n v="115"/>
    <n v="0.9"/>
    <n v="28"/>
    <n v="101"/>
    <n v="0.4"/>
    <n v="2"/>
    <n v="0.33333333333333331"/>
    <n v="1"/>
    <n v="0.16666666666666666"/>
    <n v="16"/>
    <n v="0.25396825396825395"/>
    <n v="2"/>
    <n v="3.1746031746031744E-2"/>
    <n v="0"/>
    <n v="0"/>
    <n v="0"/>
    <n v="0"/>
    <n v="1"/>
    <n v="0"/>
    <n v="1"/>
    <n v="2"/>
    <n v="35"/>
    <n v="1"/>
    <n v="19"/>
  </r>
  <r>
    <n v="2017"/>
    <x v="2"/>
    <x v="3"/>
    <s v="GONJO2"/>
    <x v="102"/>
    <n v="36"/>
    <n v="36"/>
    <n v="6"/>
    <n v="36"/>
    <n v="7.75"/>
    <n v="0"/>
    <n v="0"/>
    <n v="35"/>
    <n v="2605"/>
    <n v="0.97222222222222221"/>
    <n v="33"/>
    <n v="36"/>
    <n v="3"/>
    <n v="52"/>
    <n v="11"/>
    <n v="194.72727272727272"/>
    <n v="11"/>
    <n v="41.81818181818182"/>
    <n v="25"/>
    <n v="120.88"/>
    <n v="10"/>
    <n v="368"/>
    <n v="25"/>
    <n v="139"/>
    <n v="0.69444444444444442"/>
    <n v="6"/>
    <n v="116"/>
    <n v="0.16666666666666666"/>
    <n v="5"/>
    <n v="0.5"/>
    <n v="1"/>
    <n v="0.1"/>
    <n v="6"/>
    <n v="0.24"/>
    <n v="1"/>
    <n v="0.04"/>
    <n v="0"/>
    <n v="0"/>
    <n v="0"/>
    <n v="0"/>
    <n v="0"/>
    <n v="0"/>
    <n v="0"/>
    <n v="2"/>
    <n v="18"/>
    <n v="10"/>
    <n v="86"/>
  </r>
  <r>
    <n v="2017"/>
    <x v="2"/>
    <x v="3"/>
    <s v="GREND"/>
    <x v="62"/>
    <n v="22"/>
    <n v="22"/>
    <n v="1"/>
    <n v="22"/>
    <n v="2.2727272727272729"/>
    <n v="0"/>
    <n v="0"/>
    <n v="22"/>
    <n v="47"/>
    <n v="1"/>
    <n v="14"/>
    <n v="8"/>
    <n v="2"/>
    <n v="38"/>
    <n v="1"/>
    <n v="62"/>
    <n v="1"/>
    <n v="35"/>
    <n v="21"/>
    <n v="49.761904761904759"/>
    <n v="1"/>
    <n v="171"/>
    <n v="21"/>
    <n v="67"/>
    <n v="0.95454545454545459"/>
    <n v="13"/>
    <n v="56"/>
    <n v="0.59090909090909094"/>
    <n v="0"/>
    <n v="0"/>
    <n v="1"/>
    <n v="1"/>
    <n v="4"/>
    <n v="0.19047619047619047"/>
    <n v="1"/>
    <n v="4.7619047619047616E-2"/>
    <n v="0"/>
    <n v="0"/>
    <n v="0"/>
    <n v="0"/>
    <n v="0"/>
    <n v="0"/>
    <n v="0"/>
    <n v="2"/>
    <n v="11"/>
    <n v="1"/>
    <n v="30"/>
  </r>
  <r>
    <n v="2017"/>
    <x v="2"/>
    <x v="3"/>
    <s v="WILDA3"/>
    <x v="161"/>
    <n v="15"/>
    <n v="15"/>
    <n v="3"/>
    <n v="15"/>
    <n v="4.7333333333333334"/>
    <n v="0"/>
    <n v="0"/>
    <n v="15"/>
    <n v="1695"/>
    <n v="1"/>
    <n v="11"/>
    <n v="10"/>
    <n v="5"/>
    <n v="15"/>
    <n v="1"/>
    <n v="120"/>
    <n v="1"/>
    <n v="34"/>
    <n v="14"/>
    <n v="49.285714285714285"/>
    <n v="1"/>
    <n v="273"/>
    <n v="14"/>
    <n v="75"/>
    <n v="0.93333333333333335"/>
    <n v="4"/>
    <n v="50"/>
    <n v="0.26666666666666666"/>
    <n v="0"/>
    <n v="0"/>
    <n v="0"/>
    <n v="0"/>
    <n v="3"/>
    <n v="0.21428571428571427"/>
    <n v="1"/>
    <n v="7.1428571428571425E-2"/>
    <n v="0"/>
    <n v="0"/>
    <n v="0"/>
    <n v="0"/>
    <n v="0"/>
    <n v="0"/>
    <n v="0"/>
    <n v="1.5"/>
    <n v="10"/>
    <n v="1"/>
    <n v="23"/>
  </r>
  <r>
    <n v="2017"/>
    <x v="2"/>
    <x v="3"/>
    <s v="HUYLE"/>
    <x v="91"/>
    <n v="13"/>
    <n v="13"/>
    <n v="4"/>
    <n v="13"/>
    <n v="5.615384615384615"/>
    <n v="0"/>
    <n v="0"/>
    <n v="6"/>
    <n v="209"/>
    <n v="0.46153846153846156"/>
    <n v="6"/>
    <n v="8"/>
    <n v="2"/>
    <n v="2"/>
    <n v="1"/>
    <n v="63"/>
    <n v="1"/>
    <n v="25"/>
    <n v="9"/>
    <n v="45.333333333333336"/>
    <n v="1"/>
    <n v="180"/>
    <n v="12"/>
    <n v="55"/>
    <n v="0.92307692307692313"/>
    <n v="4"/>
    <n v="30"/>
    <n v="0.30769230769230771"/>
    <n v="0"/>
    <n v="0"/>
    <n v="0"/>
    <n v="0"/>
    <n v="2"/>
    <n v="0.16666666666666666"/>
    <n v="0"/>
    <n v="0"/>
    <n v="0"/>
    <n v="0"/>
    <n v="0"/>
    <n v="0"/>
    <n v="0"/>
    <n v="0"/>
    <n v="0"/>
    <n v="1.4444444444444444"/>
    <n v="9"/>
    <n v="1"/>
    <n v="10"/>
  </r>
  <r>
    <n v="2017"/>
    <x v="2"/>
    <x v="3"/>
    <s v="LEMCH"/>
    <x v="90"/>
    <n v="13"/>
    <n v="11"/>
    <n v="2"/>
    <n v="13"/>
    <n v="3.2307692307692308"/>
    <n v="0"/>
    <n v="0"/>
    <n v="11"/>
    <n v="49"/>
    <n v="0.84615384615384615"/>
    <n v="9"/>
    <n v="5"/>
    <n v="1"/>
    <n v="4"/>
    <n v="4"/>
    <n v="103"/>
    <n v="2"/>
    <n v="113"/>
    <n v="9"/>
    <n v="64.111111111111114"/>
    <n v="4"/>
    <n v="315"/>
    <n v="9"/>
    <n v="88"/>
    <n v="0.69230769230769229"/>
    <n v="5"/>
    <n v="40"/>
    <n v="0.38461538461538464"/>
    <n v="3"/>
    <n v="0.75"/>
    <n v="0"/>
    <n v="0"/>
    <n v="1"/>
    <n v="0.1111111111111111"/>
    <n v="0"/>
    <n v="0"/>
    <n v="0"/>
    <n v="0"/>
    <n v="0"/>
    <n v="0"/>
    <n v="0"/>
    <n v="0"/>
    <n v="1"/>
    <n v="2.1666666666666665"/>
    <n v="6"/>
    <n v="4"/>
    <n v="94"/>
  </r>
  <r>
    <n v="2017"/>
    <x v="2"/>
    <x v="3"/>
    <s v="MCCTI"/>
    <x v="272"/>
    <n v="13"/>
    <n v="13"/>
    <n v="3"/>
    <n v="13"/>
    <n v="3.8461538461538463"/>
    <n v="0"/>
    <n v="0"/>
    <n v="12"/>
    <n v="144"/>
    <n v="0.92307692307692313"/>
    <n v="11"/>
    <n v="6"/>
    <n v="1"/>
    <n v="78"/>
    <n v="0"/>
    <n v="0"/>
    <n v="0"/>
    <n v="0"/>
    <n v="13"/>
    <n v="113.30769230769231"/>
    <n v="0"/>
    <n v="0"/>
    <n v="13"/>
    <n v="128"/>
    <n v="1"/>
    <n v="5"/>
    <n v="85"/>
    <n v="0.38461538461538464"/>
    <n v="0"/>
    <n v="0"/>
    <n v="0"/>
    <n v="0"/>
    <n v="2"/>
    <n v="0.15384615384615385"/>
    <n v="2"/>
    <n v="0.15384615384615385"/>
    <n v="0"/>
    <n v="0"/>
    <n v="0"/>
    <n v="0"/>
    <n v="0"/>
    <n v="0"/>
    <n v="1"/>
    <n v="2.6"/>
    <n v="5"/>
    <n v="0"/>
    <n v="0"/>
  </r>
  <r>
    <n v="2017"/>
    <x v="2"/>
    <x v="3"/>
    <s v="FELAN"/>
    <x v="103"/>
    <n v="6"/>
    <n v="6"/>
    <n v="3"/>
    <n v="6"/>
    <n v="4.5"/>
    <n v="0"/>
    <n v="0"/>
    <n v="6"/>
    <n v="41"/>
    <n v="1"/>
    <n v="4"/>
    <n v="16"/>
    <n v="2"/>
    <n v="35"/>
    <n v="0"/>
    <n v="0"/>
    <n v="0"/>
    <n v="0"/>
    <n v="6"/>
    <n v="69.833333333333329"/>
    <n v="0"/>
    <n v="0"/>
    <n v="6"/>
    <n v="96"/>
    <n v="1"/>
    <n v="1"/>
    <n v="123"/>
    <n v="0.16666666666666666"/>
    <n v="0"/>
    <n v="0"/>
    <n v="0"/>
    <n v="0"/>
    <n v="0"/>
    <n v="0"/>
    <n v="0"/>
    <n v="0"/>
    <n v="0"/>
    <n v="0"/>
    <n v="0"/>
    <n v="0"/>
    <n v="0"/>
    <n v="0"/>
    <n v="0"/>
    <n v="1"/>
    <n v="6"/>
    <n v="0"/>
    <n v="0"/>
  </r>
  <r>
    <n v="2017"/>
    <x v="2"/>
    <x v="3"/>
    <s v="FISJA"/>
    <x v="95"/>
    <n v="4"/>
    <n v="4"/>
    <n v="1"/>
    <n v="4"/>
    <n v="2"/>
    <n v="0"/>
    <n v="0"/>
    <n v="4"/>
    <n v="2093"/>
    <n v="1"/>
    <n v="4"/>
    <n v="13"/>
    <n v="0"/>
    <n v="0"/>
    <n v="1"/>
    <n v="105"/>
    <n v="1"/>
    <n v="20"/>
    <n v="3"/>
    <n v="69.666666666666671"/>
    <n v="1"/>
    <n v="235"/>
    <n v="3"/>
    <n v="82"/>
    <n v="0.75"/>
    <n v="1"/>
    <n v="110"/>
    <n v="0.25"/>
    <n v="1"/>
    <n v="1"/>
    <n v="0"/>
    <n v="0"/>
    <n v="0"/>
    <n v="0"/>
    <n v="0"/>
    <n v="0"/>
    <n v="0"/>
    <n v="0"/>
    <n v="0"/>
    <n v="0"/>
    <n v="0"/>
    <n v="0"/>
    <n v="0"/>
    <n v="1.3333333333333333"/>
    <n v="3"/>
    <n v="1"/>
    <n v="16"/>
  </r>
  <r>
    <n v="2017"/>
    <x v="2"/>
    <x v="3"/>
    <s v="&lt;NONE&gt;"/>
    <x v="3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6"/>
    <n v="1"/>
    <n v="2"/>
    <n v="6"/>
    <n v="1"/>
    <n v="0"/>
    <n v="0"/>
    <n v="0"/>
    <n v="0"/>
    <n v="0"/>
    <n v="0"/>
    <n v="0"/>
    <n v="0"/>
    <n v="0"/>
    <n v="0"/>
    <n v="0"/>
    <n v="0"/>
    <n v="0"/>
    <n v="1"/>
    <n v="0"/>
    <n v="1"/>
    <n v="2"/>
    <n v="0"/>
    <n v="0"/>
  </r>
  <r>
    <n v="2017"/>
    <x v="2"/>
    <x v="3"/>
    <s v="COCJA"/>
    <x v="273"/>
    <n v="1"/>
    <n v="1"/>
    <n v="1"/>
    <n v="1"/>
    <n v="3"/>
    <n v="0"/>
    <n v="0"/>
    <n v="1"/>
    <n v="-18"/>
    <n v="1"/>
    <n v="1"/>
    <n v="25"/>
    <n v="1"/>
    <n v="25"/>
    <n v="0"/>
    <n v="0"/>
    <n v="0"/>
    <n v="0"/>
    <n v="1"/>
    <n v="61"/>
    <n v="0"/>
    <n v="0"/>
    <n v="1"/>
    <n v="86"/>
    <n v="1"/>
    <n v="1"/>
    <n v="86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4"/>
    <s v="REYWI"/>
    <x v="113"/>
    <n v="290"/>
    <n v="286"/>
    <n v="3"/>
    <n v="290"/>
    <n v="5.1172413793103448"/>
    <n v="2"/>
    <n v="6.8965517241379309E-3"/>
    <n v="282"/>
    <n v="214"/>
    <n v="0.97241379310344822"/>
    <n v="198"/>
    <n v="25"/>
    <n v="29"/>
    <n v="70"/>
    <n v="19"/>
    <n v="285.26315789473682"/>
    <n v="4"/>
    <n v="27.25"/>
    <n v="269"/>
    <n v="88.026022304832708"/>
    <n v="18"/>
    <n v="356"/>
    <n v="270"/>
    <n v="109"/>
    <n v="0.93103448275862066"/>
    <n v="162"/>
    <n v="87"/>
    <n v="0.55862068965517242"/>
    <n v="12"/>
    <n v="0.66666666666666663"/>
    <n v="1"/>
    <n v="5.5555555555555552E-2"/>
    <n v="34"/>
    <n v="0.12592592592592591"/>
    <n v="11"/>
    <n v="4.0740740740740744E-2"/>
    <n v="0"/>
    <n v="0"/>
    <n v="1"/>
    <n v="3.4482758620689655E-3"/>
    <n v="1"/>
    <n v="0"/>
    <n v="6"/>
    <n v="1.8125"/>
    <n v="160"/>
    <n v="5"/>
    <n v="146"/>
  </r>
  <r>
    <n v="2017"/>
    <x v="2"/>
    <x v="4"/>
    <s v="ORTFE"/>
    <x v="112"/>
    <n v="257"/>
    <n v="250"/>
    <n v="3"/>
    <n v="257"/>
    <n v="4.591439688715953"/>
    <n v="6"/>
    <n v="2.3346303501945526E-2"/>
    <n v="209"/>
    <n v="1680"/>
    <n v="0.8132295719844358"/>
    <n v="185"/>
    <n v="19"/>
    <n v="73"/>
    <n v="31"/>
    <n v="25"/>
    <n v="153"/>
    <n v="24"/>
    <n v="107.625"/>
    <n v="231"/>
    <n v="94.290043290043286"/>
    <n v="24"/>
    <n v="434"/>
    <n v="229"/>
    <n v="116"/>
    <n v="0.8910505836575876"/>
    <n v="143"/>
    <n v="92"/>
    <n v="0.55642023346303504"/>
    <n v="14"/>
    <n v="0.58333333333333337"/>
    <n v="4"/>
    <n v="0.16666666666666666"/>
    <n v="49"/>
    <n v="0.21397379912663755"/>
    <n v="16"/>
    <n v="6.9868995633187769E-2"/>
    <n v="5"/>
    <n v="1.9455252918287938E-2"/>
    <n v="0"/>
    <n v="0"/>
    <n v="0"/>
    <n v="0"/>
    <n v="4"/>
    <n v="1.9922480620155039"/>
    <n v="129"/>
    <n v="12"/>
    <n v="187"/>
  </r>
  <r>
    <n v="2017"/>
    <x v="2"/>
    <x v="4"/>
    <s v="KANLOR"/>
    <x v="126"/>
    <n v="243"/>
    <n v="229"/>
    <n v="3"/>
    <n v="243"/>
    <n v="5.1069958847736627"/>
    <n v="10"/>
    <n v="4.1152263374485597E-2"/>
    <n v="243"/>
    <n v="499"/>
    <n v="1"/>
    <n v="170"/>
    <n v="21"/>
    <n v="28"/>
    <n v="31"/>
    <n v="12"/>
    <n v="100.33333333333333"/>
    <n v="7"/>
    <n v="58.142857142857146"/>
    <n v="230"/>
    <n v="68.265217391304347"/>
    <n v="11"/>
    <n v="290"/>
    <n v="231"/>
    <n v="90"/>
    <n v="0.95061728395061729"/>
    <n v="146"/>
    <n v="71"/>
    <n v="0.60082304526748975"/>
    <n v="4"/>
    <n v="0.36363636363636365"/>
    <n v="0"/>
    <n v="0"/>
    <n v="34"/>
    <n v="0.1471861471861472"/>
    <n v="16"/>
    <n v="6.9264069264069264E-2"/>
    <n v="1"/>
    <n v="4.11522633744856E-3"/>
    <n v="1"/>
    <n v="4.11522633744856E-3"/>
    <n v="0"/>
    <n v="0"/>
    <n v="4"/>
    <n v="2.2924528301886791"/>
    <n v="106.00000000000001"/>
    <n v="3"/>
    <n v="35"/>
  </r>
  <r>
    <n v="2017"/>
    <x v="2"/>
    <x v="4"/>
    <s v="CHAMA2"/>
    <x v="115"/>
    <n v="232"/>
    <n v="224"/>
    <n v="5"/>
    <n v="232"/>
    <n v="6.6163793103448274"/>
    <n v="0"/>
    <n v="0"/>
    <n v="200"/>
    <n v="822"/>
    <n v="0.86206896551724133"/>
    <n v="183"/>
    <n v="28"/>
    <n v="74"/>
    <n v="59"/>
    <n v="18"/>
    <n v="166.77777777777777"/>
    <n v="17"/>
    <n v="21.176470588235293"/>
    <n v="206"/>
    <n v="124.35436893203884"/>
    <n v="16"/>
    <n v="397"/>
    <n v="210"/>
    <n v="143"/>
    <n v="0.90517241379310343"/>
    <n v="97"/>
    <n v="105"/>
    <n v="0.41810344827586204"/>
    <n v="9"/>
    <n v="0.5625"/>
    <n v="7"/>
    <n v="0.4375"/>
    <n v="49"/>
    <n v="0.23333333333333334"/>
    <n v="16"/>
    <n v="7.6190476190476197E-2"/>
    <n v="1"/>
    <n v="4.3103448275862068E-3"/>
    <n v="3"/>
    <n v="1.2931034482758621E-2"/>
    <n v="4"/>
    <n v="0"/>
    <n v="7"/>
    <n v="2.1481481481481484"/>
    <n v="107.99999999999999"/>
    <n v="5"/>
    <n v="19"/>
  </r>
  <r>
    <n v="2017"/>
    <x v="2"/>
    <x v="4"/>
    <s v="CRUCH"/>
    <x v="116"/>
    <n v="157"/>
    <n v="154"/>
    <n v="1"/>
    <n v="157"/>
    <n v="3.1273885350318471"/>
    <n v="8"/>
    <n v="5.0955414012738856E-2"/>
    <n v="136"/>
    <n v="1824"/>
    <n v="0.86624203821656054"/>
    <n v="113"/>
    <n v="20"/>
    <n v="34"/>
    <n v="33"/>
    <n v="7"/>
    <n v="160.57142857142858"/>
    <n v="6"/>
    <n v="5"/>
    <n v="149"/>
    <n v="96.134228187919462"/>
    <n v="6"/>
    <n v="407"/>
    <n v="148"/>
    <n v="114"/>
    <n v="0.9426751592356688"/>
    <n v="96"/>
    <n v="92"/>
    <n v="0.61146496815286622"/>
    <n v="5"/>
    <n v="0.83333333333333337"/>
    <n v="1"/>
    <n v="0.16666666666666666"/>
    <n v="36"/>
    <n v="0.24324324324324326"/>
    <n v="9"/>
    <n v="6.0810810810810814E-2"/>
    <n v="2"/>
    <n v="1.2738853503184714E-2"/>
    <n v="0"/>
    <n v="0"/>
    <n v="0"/>
    <n v="0"/>
    <n v="2"/>
    <n v="2.1216216216216215"/>
    <n v="74"/>
    <n v="0"/>
    <n v="0"/>
  </r>
  <r>
    <n v="2017"/>
    <x v="2"/>
    <x v="4"/>
    <s v="NORKY"/>
    <x v="114"/>
    <n v="129"/>
    <n v="127"/>
    <n v="1"/>
    <n v="129"/>
    <n v="2.558139534883721"/>
    <n v="2"/>
    <n v="1.5503875968992248E-2"/>
    <n v="106"/>
    <n v="544"/>
    <n v="0.82170542635658916"/>
    <n v="84"/>
    <n v="17"/>
    <n v="27"/>
    <n v="24"/>
    <n v="11"/>
    <n v="111.36363636363636"/>
    <n v="9"/>
    <n v="30.111111111111111"/>
    <n v="116"/>
    <n v="72.508620689655174"/>
    <n v="8"/>
    <n v="265"/>
    <n v="117"/>
    <n v="86"/>
    <n v="0.90697674418604646"/>
    <n v="63"/>
    <n v="59"/>
    <n v="0.48837209302325579"/>
    <n v="7"/>
    <n v="0.875"/>
    <n v="0"/>
    <n v="0"/>
    <n v="22"/>
    <n v="0.18803418803418803"/>
    <n v="3"/>
    <n v="2.564102564102564E-2"/>
    <n v="0"/>
    <n v="0"/>
    <n v="0"/>
    <n v="0"/>
    <n v="0"/>
    <n v="0"/>
    <n v="5"/>
    <n v="2.2241379310344827"/>
    <n v="58"/>
    <n v="2"/>
    <n v="927"/>
  </r>
  <r>
    <n v="2017"/>
    <x v="2"/>
    <x v="4"/>
    <s v="STORI"/>
    <x v="117"/>
    <n v="122"/>
    <n v="119"/>
    <n v="2"/>
    <n v="122"/>
    <n v="4.1147540983606561"/>
    <n v="0"/>
    <n v="0"/>
    <n v="121"/>
    <n v="485"/>
    <n v="0.99180327868852458"/>
    <n v="93"/>
    <n v="19"/>
    <n v="9"/>
    <n v="24"/>
    <n v="13"/>
    <n v="105.61538461538461"/>
    <n v="12"/>
    <n v="228.08333333333334"/>
    <n v="108"/>
    <n v="70.055555555555557"/>
    <n v="13"/>
    <n v="256"/>
    <n v="108"/>
    <n v="89"/>
    <n v="0.88524590163934425"/>
    <n v="75"/>
    <n v="70"/>
    <n v="0.61475409836065575"/>
    <n v="9"/>
    <n v="0.69230769230769229"/>
    <n v="1"/>
    <n v="7.6923076923076927E-2"/>
    <n v="20"/>
    <n v="0.18518518518518517"/>
    <n v="2"/>
    <n v="1.8518518518518517E-2"/>
    <n v="0"/>
    <n v="0"/>
    <n v="0"/>
    <n v="0"/>
    <n v="0"/>
    <n v="0"/>
    <n v="0"/>
    <n v="1.8769230769230769"/>
    <n v="65"/>
    <n v="3"/>
    <n v="546"/>
  </r>
  <r>
    <n v="2017"/>
    <x v="2"/>
    <x v="4"/>
    <s v="PRASH"/>
    <x v="274"/>
    <n v="93"/>
    <n v="93"/>
    <n v="3"/>
    <n v="93"/>
    <n v="4.78494623655914"/>
    <n v="0"/>
    <n v="0"/>
    <n v="93"/>
    <n v="327"/>
    <n v="1"/>
    <n v="84"/>
    <n v="18"/>
    <n v="18"/>
    <n v="41"/>
    <n v="10"/>
    <n v="154.30000000000001"/>
    <n v="8"/>
    <n v="4.5"/>
    <n v="82"/>
    <n v="133.64634146341464"/>
    <n v="9"/>
    <n v="427"/>
    <n v="82"/>
    <n v="159"/>
    <n v="0.88172043010752688"/>
    <n v="30"/>
    <n v="114"/>
    <n v="0.32258064516129031"/>
    <n v="5"/>
    <n v="0.55555555555555558"/>
    <n v="0"/>
    <n v="0"/>
    <n v="17"/>
    <n v="0.2073170731707317"/>
    <n v="5"/>
    <n v="6.097560975609756E-2"/>
    <n v="1"/>
    <n v="1.0752688172043012E-2"/>
    <n v="2"/>
    <n v="2.1505376344086023E-2"/>
    <n v="0"/>
    <n v="0"/>
    <n v="2"/>
    <n v="2.0217391304347827"/>
    <n v="46"/>
    <n v="1"/>
    <n v="25"/>
  </r>
  <r>
    <n v="2017"/>
    <x v="2"/>
    <x v="4"/>
    <s v="GREMI"/>
    <x v="119"/>
    <n v="91"/>
    <n v="91"/>
    <n v="4"/>
    <n v="91"/>
    <n v="6.2747252747252746"/>
    <n v="0"/>
    <n v="0"/>
    <n v="91"/>
    <n v="92"/>
    <n v="1"/>
    <n v="59"/>
    <n v="18"/>
    <n v="15"/>
    <n v="20"/>
    <n v="5"/>
    <n v="178.2"/>
    <n v="4"/>
    <n v="24"/>
    <n v="85"/>
    <n v="70.376470588235293"/>
    <n v="5"/>
    <n v="303"/>
    <n v="86"/>
    <n v="88"/>
    <n v="0.94505494505494503"/>
    <n v="53"/>
    <n v="64"/>
    <n v="0.58241758241758246"/>
    <n v="1"/>
    <n v="0.2"/>
    <n v="1"/>
    <n v="0.2"/>
    <n v="19"/>
    <n v="0.22093023255813954"/>
    <n v="4"/>
    <n v="4.6511627906976744E-2"/>
    <n v="2"/>
    <n v="2.197802197802198E-2"/>
    <n v="0"/>
    <n v="0"/>
    <n v="0"/>
    <n v="0"/>
    <n v="1"/>
    <n v="2.3947368421052633"/>
    <n v="38"/>
    <n v="5"/>
    <n v="33"/>
  </r>
  <r>
    <n v="2017"/>
    <x v="2"/>
    <x v="4"/>
    <s v="LAMNA"/>
    <x v="132"/>
    <n v="83"/>
    <n v="80"/>
    <n v="5"/>
    <n v="82"/>
    <n v="6.6585365853658534"/>
    <n v="2"/>
    <n v="2.4390243902439025E-2"/>
    <n v="79"/>
    <n v="241"/>
    <n v="0.95180722891566261"/>
    <n v="51"/>
    <n v="18"/>
    <n v="29"/>
    <n v="25"/>
    <n v="5"/>
    <n v="163.4"/>
    <n v="5"/>
    <n v="9.6"/>
    <n v="76"/>
    <n v="62.5"/>
    <n v="4"/>
    <n v="769"/>
    <n v="78"/>
    <n v="86"/>
    <n v="0.93975903614457834"/>
    <n v="34"/>
    <n v="57"/>
    <n v="0.40963855421686746"/>
    <n v="3"/>
    <n v="0.75"/>
    <n v="0"/>
    <n v="0"/>
    <n v="11"/>
    <n v="0.14102564102564102"/>
    <n v="1"/>
    <n v="1.282051282051282E-2"/>
    <n v="0"/>
    <n v="0"/>
    <n v="1"/>
    <n v="1.2048192771084338E-2"/>
    <n v="1"/>
    <n v="0"/>
    <n v="2"/>
    <n v="1.6938775510204083"/>
    <n v="49"/>
    <n v="3"/>
    <n v="19"/>
  </r>
  <r>
    <n v="2017"/>
    <x v="2"/>
    <x v="4"/>
    <s v="GADCH"/>
    <x v="130"/>
    <n v="60"/>
    <n v="60"/>
    <n v="3"/>
    <n v="60"/>
    <n v="4.7666666666666666"/>
    <n v="4"/>
    <n v="6.6666666666666666E-2"/>
    <n v="59"/>
    <n v="430"/>
    <n v="0.98333333333333328"/>
    <n v="47"/>
    <n v="14"/>
    <n v="13"/>
    <n v="35"/>
    <n v="5"/>
    <n v="115.2"/>
    <n v="3"/>
    <n v="4.333333333333333"/>
    <n v="55"/>
    <n v="80.218181818181819"/>
    <n v="4"/>
    <n v="324"/>
    <n v="54"/>
    <n v="94"/>
    <n v="0.9"/>
    <n v="40"/>
    <n v="77"/>
    <n v="0.66666666666666663"/>
    <n v="2"/>
    <n v="0.5"/>
    <n v="0"/>
    <n v="0"/>
    <n v="8"/>
    <n v="0.14814814814814814"/>
    <n v="3"/>
    <n v="5.5555555555555552E-2"/>
    <n v="0"/>
    <n v="0"/>
    <n v="0"/>
    <n v="0"/>
    <n v="0"/>
    <n v="0"/>
    <n v="2"/>
    <n v="2.1428571428571428"/>
    <n v="28"/>
    <n v="2"/>
    <n v="65"/>
  </r>
  <r>
    <n v="2017"/>
    <x v="2"/>
    <x v="4"/>
    <s v="MCNME"/>
    <x v="129"/>
    <n v="49"/>
    <n v="49"/>
    <n v="10"/>
    <n v="49"/>
    <n v="11.938775510204081"/>
    <n v="0"/>
    <n v="0"/>
    <n v="49"/>
    <n v="137"/>
    <n v="1"/>
    <n v="44"/>
    <n v="32"/>
    <n v="9"/>
    <n v="49"/>
    <n v="4"/>
    <n v="206"/>
    <n v="3"/>
    <n v="7.333333333333333"/>
    <n v="45"/>
    <n v="111"/>
    <n v="4"/>
    <n v="594"/>
    <n v="44"/>
    <n v="145"/>
    <n v="0.89795918367346939"/>
    <n v="25"/>
    <n v="132"/>
    <n v="0.51020408163265307"/>
    <n v="1"/>
    <n v="0.25"/>
    <n v="0"/>
    <n v="0"/>
    <n v="13"/>
    <n v="0.29545454545454547"/>
    <n v="5"/>
    <n v="0.11363636363636363"/>
    <n v="0"/>
    <n v="0"/>
    <n v="0"/>
    <n v="0"/>
    <n v="0"/>
    <n v="0"/>
    <n v="0"/>
    <n v="1.75"/>
    <n v="28"/>
    <n v="1"/>
    <n v="12"/>
  </r>
  <r>
    <n v="2017"/>
    <x v="2"/>
    <x v="4"/>
    <s v="WAXJE"/>
    <x v="171"/>
    <n v="47"/>
    <n v="47"/>
    <n v="3"/>
    <n v="47"/>
    <n v="5.1276595744680851"/>
    <n v="2"/>
    <n v="4.2553191489361701E-2"/>
    <n v="46"/>
    <n v="10"/>
    <n v="0.97872340425531912"/>
    <n v="32"/>
    <n v="15"/>
    <n v="10"/>
    <n v="29"/>
    <n v="1"/>
    <n v="72"/>
    <n v="1"/>
    <n v="4"/>
    <n v="46"/>
    <n v="68.717391304347828"/>
    <n v="1"/>
    <n v="111"/>
    <n v="46"/>
    <n v="86"/>
    <n v="0.97872340425531912"/>
    <n v="20"/>
    <n v="63"/>
    <n v="0.42553191489361702"/>
    <n v="1"/>
    <n v="1"/>
    <n v="0"/>
    <n v="0"/>
    <n v="11"/>
    <n v="0.2391304347826087"/>
    <n v="1"/>
    <n v="2.1739130434782608E-2"/>
    <n v="1"/>
    <n v="2.1276595744680851E-2"/>
    <n v="0"/>
    <n v="0"/>
    <n v="0"/>
    <n v="0"/>
    <n v="1"/>
    <n v="2.35"/>
    <n v="20"/>
    <n v="0"/>
    <n v="0"/>
  </r>
  <r>
    <n v="2017"/>
    <x v="2"/>
    <x v="4"/>
    <s v="MASBE"/>
    <x v="118"/>
    <n v="45"/>
    <n v="32"/>
    <n v="8"/>
    <n v="44"/>
    <n v="15.477272727272727"/>
    <n v="0"/>
    <n v="0"/>
    <n v="44"/>
    <n v="819"/>
    <n v="0.97777777777777775"/>
    <n v="37"/>
    <n v="30"/>
    <n v="6"/>
    <n v="218"/>
    <n v="5"/>
    <n v="373"/>
    <n v="2"/>
    <n v="198.5"/>
    <n v="39"/>
    <n v="110.51282051282051"/>
    <n v="5"/>
    <n v="452"/>
    <n v="39"/>
    <n v="143"/>
    <n v="0.8666666666666667"/>
    <n v="18"/>
    <n v="150"/>
    <n v="0.4"/>
    <n v="3"/>
    <n v="0.6"/>
    <n v="0"/>
    <n v="0"/>
    <n v="3"/>
    <n v="7.6923076923076927E-2"/>
    <n v="2"/>
    <n v="5.128205128205128E-2"/>
    <n v="0"/>
    <n v="0"/>
    <n v="0"/>
    <n v="0"/>
    <n v="0"/>
    <n v="0"/>
    <n v="2"/>
    <n v="2.0454545454545454"/>
    <n v="22"/>
    <n v="0"/>
    <n v="0"/>
  </r>
  <r>
    <n v="2017"/>
    <x v="2"/>
    <x v="4"/>
    <s v="WALAY"/>
    <x v="125"/>
    <n v="43"/>
    <n v="43"/>
    <n v="2"/>
    <n v="43"/>
    <n v="3.5348837209302326"/>
    <n v="0"/>
    <n v="0"/>
    <n v="42"/>
    <n v="237"/>
    <n v="0.97674418604651159"/>
    <n v="25"/>
    <n v="13"/>
    <n v="7"/>
    <n v="26"/>
    <n v="0"/>
    <n v="0"/>
    <n v="0"/>
    <n v="0"/>
    <n v="42"/>
    <n v="61.785714285714285"/>
    <n v="0"/>
    <n v="0"/>
    <n v="42"/>
    <n v="78"/>
    <n v="0.97674418604651159"/>
    <n v="26"/>
    <n v="63"/>
    <n v="0.60465116279069764"/>
    <n v="0"/>
    <n v="0"/>
    <n v="0"/>
    <n v="0"/>
    <n v="3"/>
    <n v="7.1428571428571425E-2"/>
    <n v="4"/>
    <n v="9.5238095238095233E-2"/>
    <n v="0"/>
    <n v="0"/>
    <n v="0"/>
    <n v="0"/>
    <n v="0"/>
    <n v="0"/>
    <n v="1"/>
    <n v="2.0476190476190474"/>
    <n v="21"/>
    <n v="0"/>
    <n v="0"/>
  </r>
  <r>
    <n v="2017"/>
    <x v="2"/>
    <x v="4"/>
    <s v="FUDAN"/>
    <x v="124"/>
    <n v="39"/>
    <n v="38"/>
    <n v="2"/>
    <n v="39"/>
    <n v="3.7948717948717947"/>
    <n v="0"/>
    <n v="0"/>
    <n v="35"/>
    <n v="865"/>
    <n v="0.89743589743589747"/>
    <n v="30"/>
    <n v="19"/>
    <n v="13"/>
    <n v="34"/>
    <n v="1"/>
    <n v="216"/>
    <n v="0"/>
    <n v="0"/>
    <n v="38"/>
    <n v="105.57894736842105"/>
    <n v="1"/>
    <n v="786"/>
    <n v="38"/>
    <n v="124"/>
    <n v="0.97435897435897434"/>
    <n v="11"/>
    <n v="105"/>
    <n v="0.28205128205128205"/>
    <n v="1"/>
    <n v="1"/>
    <n v="1"/>
    <n v="1"/>
    <n v="8"/>
    <n v="0.21052631578947367"/>
    <n v="2"/>
    <n v="5.2631578947368418E-2"/>
    <n v="0"/>
    <n v="0"/>
    <n v="0"/>
    <n v="0"/>
    <n v="0"/>
    <n v="0"/>
    <n v="1"/>
    <n v="1.8571428571428572"/>
    <n v="21"/>
    <n v="0"/>
    <n v="0"/>
  </r>
  <r>
    <n v="2017"/>
    <x v="2"/>
    <x v="4"/>
    <s v="KUETO"/>
    <x v="182"/>
    <n v="33"/>
    <n v="31"/>
    <n v="9"/>
    <n v="33"/>
    <n v="16.363636363636363"/>
    <n v="0"/>
    <n v="0"/>
    <n v="31"/>
    <n v="1056"/>
    <n v="0.93939393939393945"/>
    <n v="25"/>
    <n v="28"/>
    <n v="2"/>
    <n v="69"/>
    <n v="3"/>
    <n v="257.66666666666669"/>
    <n v="2"/>
    <n v="253.5"/>
    <n v="30"/>
    <n v="80.599999999999994"/>
    <n v="3"/>
    <n v="513"/>
    <n v="29"/>
    <n v="107"/>
    <n v="0.87878787878787878"/>
    <n v="21"/>
    <n v="91"/>
    <n v="0.63636363636363635"/>
    <n v="1"/>
    <n v="0.33333333333333331"/>
    <n v="0"/>
    <n v="0"/>
    <n v="1"/>
    <n v="3.4482758620689655E-2"/>
    <n v="3"/>
    <n v="0.10344827586206896"/>
    <n v="0"/>
    <n v="0"/>
    <n v="2"/>
    <n v="6.0606060606060608E-2"/>
    <n v="0"/>
    <n v="0"/>
    <n v="0"/>
    <n v="1.5714285714285714"/>
    <n v="21"/>
    <n v="1"/>
    <n v="37"/>
  </r>
  <r>
    <n v="2017"/>
    <x v="2"/>
    <x v="4"/>
    <s v="RIVED1"/>
    <x v="127"/>
    <n v="33"/>
    <n v="32"/>
    <n v="3"/>
    <n v="32"/>
    <n v="4.625"/>
    <n v="0"/>
    <n v="0"/>
    <n v="24"/>
    <n v="61"/>
    <n v="0.72727272727272729"/>
    <n v="26"/>
    <n v="20"/>
    <n v="1"/>
    <n v="23"/>
    <n v="2"/>
    <n v="124.5"/>
    <n v="2"/>
    <n v="3"/>
    <n v="31"/>
    <n v="80.387096774193552"/>
    <n v="1"/>
    <n v="265"/>
    <n v="31"/>
    <n v="120"/>
    <n v="0.93939393939393945"/>
    <n v="19"/>
    <n v="85"/>
    <n v="0.5757575757575758"/>
    <n v="2"/>
    <n v="0"/>
    <n v="0"/>
    <n v="0"/>
    <n v="10"/>
    <n v="0.32258064516129031"/>
    <n v="3"/>
    <n v="9.6774193548387094E-2"/>
    <n v="1"/>
    <n v="3.0303030303030304E-2"/>
    <n v="0"/>
    <n v="0"/>
    <n v="0"/>
    <n v="0"/>
    <n v="0"/>
    <n v="1.736842105263158"/>
    <n v="19"/>
    <n v="1"/>
    <n v="10"/>
  </r>
  <r>
    <n v="2017"/>
    <x v="2"/>
    <x v="4"/>
    <s v="NIMMA"/>
    <x v="122"/>
    <n v="31"/>
    <n v="31"/>
    <n v="2"/>
    <n v="31"/>
    <n v="3.5806451612903225"/>
    <n v="0"/>
    <n v="0"/>
    <n v="22"/>
    <n v="245"/>
    <n v="0.70967741935483875"/>
    <n v="25"/>
    <n v="25"/>
    <n v="7"/>
    <n v="30"/>
    <n v="3"/>
    <n v="108.66666666666667"/>
    <n v="3"/>
    <n v="25.666666666666668"/>
    <n v="28"/>
    <n v="103.39285714285714"/>
    <n v="3"/>
    <n v="255"/>
    <n v="25"/>
    <n v="109"/>
    <n v="0.80645161290322576"/>
    <n v="11"/>
    <n v="68"/>
    <n v="0.35483870967741937"/>
    <n v="0"/>
    <n v="0"/>
    <n v="0"/>
    <n v="0"/>
    <n v="5"/>
    <n v="0.2"/>
    <n v="2"/>
    <n v="0.08"/>
    <n v="1"/>
    <n v="3.2258064516129031E-2"/>
    <n v="1"/>
    <n v="3.2258064516129031E-2"/>
    <n v="0"/>
    <n v="0"/>
    <n v="0"/>
    <n v="1.631578947368421"/>
    <n v="19"/>
    <n v="3"/>
    <n v="55"/>
  </r>
  <r>
    <n v="2017"/>
    <x v="2"/>
    <x v="4"/>
    <s v="WILSC"/>
    <x v="131"/>
    <n v="23"/>
    <n v="23"/>
    <n v="1"/>
    <n v="23"/>
    <n v="4.7391304347826084"/>
    <n v="0"/>
    <n v="0"/>
    <n v="6"/>
    <n v="26"/>
    <n v="0.2608695652173913"/>
    <n v="14"/>
    <n v="17"/>
    <n v="1"/>
    <n v="53"/>
    <n v="2"/>
    <n v="139"/>
    <n v="2"/>
    <n v="3.5"/>
    <n v="20"/>
    <n v="73.8"/>
    <n v="2"/>
    <n v="340"/>
    <n v="20"/>
    <n v="93"/>
    <n v="0.86956521739130432"/>
    <n v="13"/>
    <n v="72"/>
    <n v="0.56521739130434778"/>
    <n v="1"/>
    <n v="0.5"/>
    <n v="0"/>
    <n v="0"/>
    <n v="3"/>
    <n v="0.15"/>
    <n v="0"/>
    <n v="0"/>
    <n v="0"/>
    <n v="0"/>
    <n v="0"/>
    <n v="0"/>
    <n v="0"/>
    <n v="0"/>
    <n v="0"/>
    <n v="2.5555555555555554"/>
    <n v="9"/>
    <n v="2"/>
    <n v="20"/>
  </r>
  <r>
    <n v="2017"/>
    <x v="2"/>
    <x v="4"/>
    <s v="KLANA"/>
    <x v="120"/>
    <n v="21"/>
    <n v="20"/>
    <n v="2"/>
    <n v="21"/>
    <n v="6"/>
    <n v="0"/>
    <n v="0"/>
    <n v="20"/>
    <n v="534"/>
    <n v="0.95238095238095233"/>
    <n v="16"/>
    <n v="15"/>
    <n v="3"/>
    <n v="24"/>
    <n v="0"/>
    <n v="0"/>
    <n v="0"/>
    <n v="0"/>
    <n v="21"/>
    <n v="62.142857142857146"/>
    <n v="0"/>
    <n v="0"/>
    <n v="21"/>
    <n v="85"/>
    <n v="1"/>
    <n v="16"/>
    <n v="78"/>
    <n v="0.76190476190476186"/>
    <n v="0"/>
    <n v="0"/>
    <n v="0"/>
    <n v="0"/>
    <n v="1"/>
    <n v="4.7619047619047616E-2"/>
    <n v="2"/>
    <n v="9.5238095238095233E-2"/>
    <n v="0"/>
    <n v="0"/>
    <n v="0"/>
    <n v="0"/>
    <n v="0"/>
    <n v="0"/>
    <n v="0"/>
    <n v="1.5"/>
    <n v="14"/>
    <n v="0"/>
    <n v="0"/>
  </r>
  <r>
    <n v="2017"/>
    <x v="2"/>
    <x v="4"/>
    <s v="AMIKE"/>
    <x v="128"/>
    <n v="13"/>
    <n v="13"/>
    <n v="1"/>
    <n v="13"/>
    <n v="3.3076923076923075"/>
    <n v="0"/>
    <n v="0"/>
    <n v="13"/>
    <n v="153"/>
    <n v="1"/>
    <n v="11"/>
    <n v="9"/>
    <n v="3"/>
    <n v="31"/>
    <n v="2"/>
    <n v="91.5"/>
    <n v="2"/>
    <n v="3"/>
    <n v="11"/>
    <n v="84.63636363636364"/>
    <n v="2"/>
    <n v="298"/>
    <n v="11"/>
    <n v="114"/>
    <n v="0.84615384615384615"/>
    <n v="3"/>
    <n v="63"/>
    <n v="0.23076923076923078"/>
    <n v="1"/>
    <n v="0.5"/>
    <n v="0"/>
    <n v="0"/>
    <n v="2"/>
    <n v="0.18181818181818182"/>
    <n v="0"/>
    <n v="0"/>
    <n v="0"/>
    <n v="0"/>
    <n v="0"/>
    <n v="0"/>
    <n v="0"/>
    <n v="0"/>
    <n v="1"/>
    <n v="1.8571428571428572"/>
    <n v="7"/>
    <n v="0"/>
    <n v="0"/>
  </r>
  <r>
    <n v="2017"/>
    <x v="2"/>
    <x v="4"/>
    <s v="PICIN"/>
    <x v="181"/>
    <n v="13"/>
    <n v="13"/>
    <n v="0"/>
    <n v="13"/>
    <n v="2"/>
    <n v="0"/>
    <n v="0"/>
    <n v="13"/>
    <n v="25"/>
    <n v="1"/>
    <n v="12"/>
    <n v="16"/>
    <n v="3"/>
    <n v="96"/>
    <n v="0"/>
    <n v="0"/>
    <n v="0"/>
    <n v="0"/>
    <n v="13"/>
    <n v="125.92307692307692"/>
    <n v="0"/>
    <n v="0"/>
    <n v="13"/>
    <n v="134"/>
    <n v="1"/>
    <n v="6"/>
    <n v="88"/>
    <n v="0.46153846153846156"/>
    <n v="0"/>
    <n v="0"/>
    <n v="0"/>
    <n v="0"/>
    <n v="2"/>
    <n v="0.15384615384615385"/>
    <n v="1"/>
    <n v="7.6923076923076927E-2"/>
    <n v="0"/>
    <n v="0"/>
    <n v="0"/>
    <n v="0"/>
    <n v="0"/>
    <n v="0"/>
    <n v="0"/>
    <n v="1.4444444444444444"/>
    <n v="9"/>
    <n v="0"/>
    <n v="0"/>
  </r>
  <r>
    <n v="2017"/>
    <x v="2"/>
    <x v="4"/>
    <s v="&lt;NONE&gt;"/>
    <x v="33"/>
    <n v="10"/>
    <n v="6"/>
    <n v="9"/>
    <n v="9"/>
    <n v="9.2222222222222214"/>
    <n v="0"/>
    <n v="0"/>
    <n v="0"/>
    <n v="0"/>
    <n v="0"/>
    <n v="1"/>
    <n v="6"/>
    <n v="0"/>
    <n v="0"/>
    <n v="0"/>
    <n v="0"/>
    <n v="0"/>
    <n v="0"/>
    <n v="1"/>
    <n v="31"/>
    <n v="0"/>
    <n v="0"/>
    <n v="4"/>
    <n v="30"/>
    <n v="0.4"/>
    <n v="1"/>
    <n v="13"/>
    <n v="0.1"/>
    <n v="0"/>
    <n v="0"/>
    <n v="0"/>
    <n v="0"/>
    <n v="0"/>
    <n v="0"/>
    <n v="0"/>
    <n v="0"/>
    <n v="0"/>
    <n v="0"/>
    <n v="0"/>
    <n v="0"/>
    <n v="0"/>
    <n v="1"/>
    <n v="0"/>
    <n v="1.1111111111111112"/>
    <n v="9"/>
    <n v="0"/>
    <n v="0"/>
  </r>
  <r>
    <n v="2017"/>
    <x v="2"/>
    <x v="5"/>
    <s v="LORBR1"/>
    <x v="135"/>
    <n v="535"/>
    <n v="34"/>
    <n v="1"/>
    <n v="534"/>
    <n v="2.3820224719101124"/>
    <n v="16"/>
    <n v="2.9962546816479401E-2"/>
    <n v="430"/>
    <n v="2041"/>
    <n v="0.80373831775700932"/>
    <n v="474"/>
    <n v="16"/>
    <n v="119"/>
    <n v="73"/>
    <n v="244"/>
    <n v="151.70491803278688"/>
    <n v="219"/>
    <n v="55.557077625570777"/>
    <n v="286"/>
    <n v="133.98951048951048"/>
    <n v="200"/>
    <n v="486"/>
    <n v="287"/>
    <n v="171"/>
    <n v="0.53644859813084111"/>
    <n v="52"/>
    <n v="74"/>
    <n v="9.719626168224299E-2"/>
    <n v="111"/>
    <n v="0.55500000000000005"/>
    <n v="6"/>
    <n v="0.03"/>
    <n v="115"/>
    <n v="0.40069686411149824"/>
    <n v="11"/>
    <n v="3.8327526132404179E-2"/>
    <n v="2"/>
    <n v="3.7383177570093459E-3"/>
    <n v="1"/>
    <n v="1.869158878504673E-3"/>
    <n v="2"/>
    <n v="3"/>
    <n v="7"/>
    <n v="2.5721153846153846"/>
    <n v="208"/>
    <n v="18"/>
    <n v="39"/>
  </r>
  <r>
    <n v="2017"/>
    <x v="2"/>
    <x v="5"/>
    <s v="WALJO2"/>
    <x v="136"/>
    <n v="316"/>
    <n v="40"/>
    <n v="8"/>
    <n v="314"/>
    <n v="5.2961783439490446"/>
    <n v="6"/>
    <n v="1.9108280254777069E-2"/>
    <n v="277"/>
    <n v="1829"/>
    <n v="0.87658227848101267"/>
    <n v="290"/>
    <n v="15"/>
    <n v="92"/>
    <n v="68"/>
    <n v="183"/>
    <n v="161.97814207650273"/>
    <n v="176"/>
    <n v="54.06818181818182"/>
    <n v="122"/>
    <n v="211.39344262295083"/>
    <n v="167"/>
    <n v="493"/>
    <n v="124"/>
    <n v="252"/>
    <n v="0.39240506329113922"/>
    <n v="9"/>
    <n v="88"/>
    <n v="2.8481012658227847E-2"/>
    <n v="96"/>
    <n v="0.57485029940119758"/>
    <n v="13"/>
    <n v="7.7844311377245512E-2"/>
    <n v="56"/>
    <n v="0.45161290322580644"/>
    <n v="9"/>
    <n v="7.2580645161290328E-2"/>
    <n v="1"/>
    <n v="3.1645569620253164E-3"/>
    <n v="0"/>
    <n v="0"/>
    <n v="0"/>
    <n v="2"/>
    <n v="9"/>
    <n v="1.9750000000000001"/>
    <n v="160"/>
    <n v="1"/>
    <n v="75"/>
  </r>
  <r>
    <n v="2017"/>
    <x v="2"/>
    <x v="5"/>
    <s v="POLSTE"/>
    <x v="142"/>
    <n v="230"/>
    <n v="9"/>
    <n v="1"/>
    <n v="230"/>
    <n v="3.5739130434782607"/>
    <n v="4"/>
    <n v="1.7391304347826087E-2"/>
    <n v="199"/>
    <n v="1043"/>
    <n v="0.86521739130434783"/>
    <n v="116"/>
    <n v="20"/>
    <n v="25"/>
    <n v="70"/>
    <n v="29"/>
    <n v="202.48275862068965"/>
    <n v="25"/>
    <n v="68.92"/>
    <n v="167"/>
    <n v="87.994011976047901"/>
    <n v="29"/>
    <n v="580"/>
    <n v="200"/>
    <n v="119"/>
    <n v="0.86956521739130432"/>
    <n v="101"/>
    <n v="71"/>
    <n v="0.43913043478260871"/>
    <n v="16"/>
    <n v="0.55172413793103448"/>
    <n v="0"/>
    <n v="0"/>
    <n v="40"/>
    <n v="0.2"/>
    <n v="8"/>
    <n v="0.04"/>
    <n v="0"/>
    <n v="0"/>
    <n v="0"/>
    <n v="0"/>
    <n v="1"/>
    <n v="2"/>
    <n v="3"/>
    <n v="2.7380952380952381"/>
    <n v="84"/>
    <n v="0"/>
    <n v="0"/>
  </r>
  <r>
    <n v="2017"/>
    <x v="2"/>
    <x v="5"/>
    <s v="RUMAS1"/>
    <x v="151"/>
    <n v="220"/>
    <n v="9"/>
    <n v="5"/>
    <n v="220"/>
    <n v="4.6363636363636367"/>
    <n v="2"/>
    <n v="9.0909090909090905E-3"/>
    <n v="196"/>
    <n v="1413"/>
    <n v="0.89090909090909087"/>
    <n v="186"/>
    <n v="21"/>
    <n v="75"/>
    <n v="54"/>
    <n v="42"/>
    <n v="213.54761904761904"/>
    <n v="38"/>
    <n v="81.10526315789474"/>
    <n v="169"/>
    <n v="142.51479289940829"/>
    <n v="37"/>
    <n v="474"/>
    <n v="178"/>
    <n v="169"/>
    <n v="0.80909090909090908"/>
    <n v="34"/>
    <n v="88"/>
    <n v="0.15454545454545454"/>
    <n v="26"/>
    <n v="0.70270270270270274"/>
    <n v="1"/>
    <n v="2.7027027027027029E-2"/>
    <n v="61"/>
    <n v="0.34269662921348315"/>
    <n v="17"/>
    <n v="9.5505617977528087E-2"/>
    <n v="4"/>
    <n v="1.8181818181818181E-2"/>
    <n v="1"/>
    <n v="4.5454545454545452E-3"/>
    <n v="3"/>
    <n v="2"/>
    <n v="8"/>
    <n v="1.8333333333333333"/>
    <n v="120"/>
    <n v="0"/>
    <n v="0"/>
  </r>
  <r>
    <n v="2017"/>
    <x v="2"/>
    <x v="5"/>
    <s v="HORJO"/>
    <x v="141"/>
    <n v="199"/>
    <n v="8"/>
    <n v="4"/>
    <n v="197"/>
    <n v="6.4517766497461926"/>
    <n v="0"/>
    <n v="0"/>
    <n v="194"/>
    <n v="525"/>
    <n v="0.97487437185929648"/>
    <n v="165"/>
    <n v="31"/>
    <n v="87"/>
    <n v="72"/>
    <n v="19"/>
    <n v="201.31578947368422"/>
    <n v="19"/>
    <n v="13.631578947368421"/>
    <n v="173"/>
    <n v="159.79190751445086"/>
    <n v="17"/>
    <n v="493"/>
    <n v="180"/>
    <n v="184"/>
    <n v="0.90452261306532666"/>
    <n v="33"/>
    <n v="128"/>
    <n v="0.16582914572864321"/>
    <n v="10"/>
    <n v="0.58823529411764708"/>
    <n v="2"/>
    <n v="0.11764705882352941"/>
    <n v="54"/>
    <n v="0.3"/>
    <n v="18"/>
    <n v="0.1"/>
    <n v="0"/>
    <n v="0"/>
    <n v="1"/>
    <n v="5.0251256281407036E-3"/>
    <n v="0"/>
    <n v="1"/>
    <n v="2"/>
    <n v="1.5075757575757576"/>
    <n v="132"/>
    <n v="0"/>
    <n v="0"/>
  </r>
  <r>
    <n v="2017"/>
    <x v="2"/>
    <x v="5"/>
    <s v="WILBRI"/>
    <x v="140"/>
    <n v="199"/>
    <n v="11"/>
    <n v="1"/>
    <n v="198"/>
    <n v="4.0202020202020199"/>
    <n v="4"/>
    <n v="2.0202020202020204E-2"/>
    <n v="152"/>
    <n v="1920"/>
    <n v="0.76381909547738691"/>
    <n v="90"/>
    <n v="18"/>
    <n v="23"/>
    <n v="58"/>
    <n v="29"/>
    <n v="175.0344827586207"/>
    <n v="26"/>
    <n v="94.15384615384616"/>
    <n v="151"/>
    <n v="73.854304635761594"/>
    <n v="24"/>
    <n v="517"/>
    <n v="168"/>
    <n v="96"/>
    <n v="0.84422110552763818"/>
    <n v="100"/>
    <n v="47"/>
    <n v="0.50251256281407031"/>
    <n v="11"/>
    <n v="0.45833333333333331"/>
    <n v="2"/>
    <n v="8.3333333333333329E-2"/>
    <n v="24"/>
    <n v="0.14285714285714285"/>
    <n v="1"/>
    <n v="5.9523809523809521E-3"/>
    <n v="1"/>
    <n v="5.0251256281407036E-3"/>
    <n v="0"/>
    <n v="0"/>
    <n v="8"/>
    <n v="1"/>
    <n v="9"/>
    <n v="1.9702970297029703"/>
    <n v="101"/>
    <n v="0"/>
    <n v="0"/>
  </r>
  <r>
    <n v="2017"/>
    <x v="2"/>
    <x v="5"/>
    <s v="LESRO"/>
    <x v="137"/>
    <n v="188"/>
    <n v="4"/>
    <n v="3"/>
    <n v="187"/>
    <n v="4.2352941176470589"/>
    <n v="0"/>
    <n v="0"/>
    <n v="166"/>
    <n v="1253"/>
    <n v="0.88297872340425532"/>
    <n v="156"/>
    <n v="23"/>
    <n v="61"/>
    <n v="106"/>
    <n v="59"/>
    <n v="229.74576271186442"/>
    <n v="55"/>
    <n v="35.327272727272728"/>
    <n v="116"/>
    <n v="185.75862068965517"/>
    <n v="51"/>
    <n v="655"/>
    <n v="127"/>
    <n v="214"/>
    <n v="0.67553191489361697"/>
    <n v="21"/>
    <n v="103"/>
    <n v="0.11170212765957446"/>
    <n v="39"/>
    <n v="0.76470588235294112"/>
    <n v="4"/>
    <n v="7.8431372549019607E-2"/>
    <n v="42"/>
    <n v="0.33070866141732286"/>
    <n v="10"/>
    <n v="7.874015748031496E-2"/>
    <n v="0"/>
    <n v="0"/>
    <n v="1"/>
    <n v="5.3191489361702126E-3"/>
    <n v="3"/>
    <n v="0"/>
    <n v="7"/>
    <n v="1.6936936936936937"/>
    <n v="111"/>
    <n v="0"/>
    <n v="0"/>
  </r>
  <r>
    <n v="2017"/>
    <x v="2"/>
    <x v="5"/>
    <s v="FALMIC"/>
    <x v="146"/>
    <n v="181"/>
    <n v="15"/>
    <n v="5"/>
    <n v="181"/>
    <n v="4.7071823204419889"/>
    <n v="8"/>
    <n v="4.4198895027624308E-2"/>
    <n v="141"/>
    <n v="1950"/>
    <n v="0.77900552486187846"/>
    <n v="148"/>
    <n v="20"/>
    <n v="43"/>
    <n v="91"/>
    <n v="108"/>
    <n v="195.16666666666666"/>
    <n v="102"/>
    <n v="38.715686274509807"/>
    <n v="61"/>
    <n v="181.73770491803279"/>
    <n v="100"/>
    <n v="468"/>
    <n v="71"/>
    <n v="209"/>
    <n v="0.39226519337016574"/>
    <n v="13"/>
    <n v="97"/>
    <n v="7.18232044198895E-2"/>
    <n v="60"/>
    <n v="0.6"/>
    <n v="6"/>
    <n v="0.06"/>
    <n v="26"/>
    <n v="0.36619718309859156"/>
    <n v="2"/>
    <n v="2.8169014084507043E-2"/>
    <n v="0"/>
    <n v="0"/>
    <n v="0"/>
    <n v="0"/>
    <n v="3"/>
    <n v="1"/>
    <n v="7"/>
    <n v="1.81"/>
    <n v="100"/>
    <n v="1"/>
    <n v="74"/>
  </r>
  <r>
    <n v="2017"/>
    <x v="2"/>
    <x v="5"/>
    <s v="MARDO1"/>
    <x v="172"/>
    <n v="168"/>
    <n v="14"/>
    <n v="5"/>
    <n v="167"/>
    <n v="7.6646706586826348"/>
    <n v="4"/>
    <n v="2.3952095808383235E-2"/>
    <n v="99"/>
    <n v="2735"/>
    <n v="0.5892857142857143"/>
    <n v="101"/>
    <n v="19"/>
    <n v="23"/>
    <n v="53"/>
    <n v="42"/>
    <n v="189.45238095238096"/>
    <n v="36"/>
    <n v="28.861111111111111"/>
    <n v="115"/>
    <n v="89.96521739130435"/>
    <n v="35"/>
    <n v="506"/>
    <n v="126"/>
    <n v="111"/>
    <n v="0.75"/>
    <n v="48"/>
    <n v="54"/>
    <n v="0.2857142857142857"/>
    <n v="17"/>
    <n v="0.48571428571428571"/>
    <n v="4"/>
    <n v="0.11428571428571428"/>
    <n v="15"/>
    <n v="0.11904761904761904"/>
    <n v="4"/>
    <n v="3.1746031746031744E-2"/>
    <n v="1"/>
    <n v="5.9523809523809521E-3"/>
    <n v="0"/>
    <n v="0"/>
    <n v="1"/>
    <n v="3"/>
    <n v="6"/>
    <n v="2.625"/>
    <n v="64"/>
    <n v="20"/>
    <n v="97"/>
  </r>
  <r>
    <n v="2017"/>
    <x v="2"/>
    <x v="5"/>
    <s v="KILAL"/>
    <x v="147"/>
    <n v="166"/>
    <n v="9"/>
    <n v="3"/>
    <n v="166"/>
    <n v="6.1385542168674698"/>
    <n v="2"/>
    <n v="1.2048192771084338E-2"/>
    <n v="129"/>
    <n v="1261"/>
    <n v="0.77710843373493976"/>
    <n v="111"/>
    <n v="22"/>
    <n v="35"/>
    <n v="35"/>
    <n v="19"/>
    <n v="268.42105263157896"/>
    <n v="16"/>
    <n v="27"/>
    <n v="143"/>
    <n v="109.37062937062937"/>
    <n v="16"/>
    <n v="563"/>
    <n v="144"/>
    <n v="127"/>
    <n v="0.86746987951807231"/>
    <n v="58"/>
    <n v="76"/>
    <n v="0.3493975903614458"/>
    <n v="13"/>
    <n v="0.8125"/>
    <n v="2"/>
    <n v="0.125"/>
    <n v="20"/>
    <n v="0.1388888888888889"/>
    <n v="6"/>
    <n v="4.1666666666666664E-2"/>
    <n v="2"/>
    <n v="1.2048192771084338E-2"/>
    <n v="0"/>
    <n v="0"/>
    <n v="2"/>
    <n v="1"/>
    <n v="3"/>
    <n v="2.2739726027397262"/>
    <n v="73"/>
    <n v="3"/>
    <n v="21"/>
  </r>
  <r>
    <n v="2017"/>
    <x v="2"/>
    <x v="5"/>
    <s v="MATMI"/>
    <x v="144"/>
    <n v="162"/>
    <n v="9"/>
    <n v="9"/>
    <n v="162"/>
    <n v="7.7777777777777777"/>
    <n v="0"/>
    <n v="0"/>
    <n v="153"/>
    <n v="583"/>
    <n v="0.94444444444444442"/>
    <n v="129"/>
    <n v="23"/>
    <n v="56"/>
    <n v="64"/>
    <n v="19"/>
    <n v="179.73684210526315"/>
    <n v="20"/>
    <n v="27.1"/>
    <n v="138"/>
    <n v="147.87681159420291"/>
    <n v="19"/>
    <n v="451"/>
    <n v="142"/>
    <n v="170"/>
    <n v="0.87654320987654322"/>
    <n v="23"/>
    <n v="110"/>
    <n v="0.1419753086419753"/>
    <n v="10"/>
    <n v="0.52631578947368418"/>
    <n v="0"/>
    <n v="0"/>
    <n v="33"/>
    <n v="0.23239436619718309"/>
    <n v="17"/>
    <n v="0.11971830985915492"/>
    <n v="3"/>
    <n v="1.8518518518518517E-2"/>
    <n v="1"/>
    <n v="6.1728395061728392E-3"/>
    <n v="0"/>
    <n v="3"/>
    <n v="3"/>
    <n v="1.5576923076923077"/>
    <n v="104"/>
    <n v="2"/>
    <n v="135"/>
  </r>
  <r>
    <n v="2017"/>
    <x v="2"/>
    <x v="5"/>
    <s v="ALMKH"/>
    <x v="173"/>
    <n v="96"/>
    <n v="2"/>
    <n v="2"/>
    <n v="96"/>
    <n v="5.1875"/>
    <n v="0"/>
    <n v="0"/>
    <n v="81"/>
    <n v="1470"/>
    <n v="0.84375"/>
    <n v="57"/>
    <n v="26"/>
    <n v="25"/>
    <n v="57"/>
    <n v="12"/>
    <n v="211.91666666666666"/>
    <n v="10"/>
    <n v="129.9"/>
    <n v="70"/>
    <n v="122.34285714285714"/>
    <n v="9"/>
    <n v="503"/>
    <n v="83"/>
    <n v="136"/>
    <n v="0.86458333333333337"/>
    <n v="29"/>
    <n v="99"/>
    <n v="0.30208333333333331"/>
    <n v="4"/>
    <n v="0.44444444444444442"/>
    <n v="1"/>
    <n v="0.1111111111111111"/>
    <n v="15"/>
    <n v="0.18072289156626506"/>
    <n v="5"/>
    <n v="6.0240963855421686E-2"/>
    <n v="0"/>
    <n v="0"/>
    <n v="1"/>
    <n v="1.0416666666666666E-2"/>
    <n v="1"/>
    <n v="8"/>
    <n v="4"/>
    <n v="2.0425531914893615"/>
    <n v="47.000000000000007"/>
    <n v="0"/>
    <n v="0"/>
  </r>
  <r>
    <n v="2017"/>
    <x v="2"/>
    <x v="5"/>
    <s v="WIDDE"/>
    <x v="145"/>
    <n v="96"/>
    <n v="14"/>
    <n v="3"/>
    <n v="96"/>
    <n v="11.875"/>
    <n v="0"/>
    <n v="0"/>
    <n v="78"/>
    <n v="656"/>
    <n v="0.8125"/>
    <n v="55"/>
    <n v="28"/>
    <n v="32"/>
    <n v="84"/>
    <n v="15"/>
    <n v="277.33333333333331"/>
    <n v="13"/>
    <n v="57.846153846153847"/>
    <n v="68"/>
    <n v="134.20588235294119"/>
    <n v="12"/>
    <n v="505"/>
    <n v="79"/>
    <n v="167"/>
    <n v="0.82291666666666663"/>
    <n v="31"/>
    <n v="91"/>
    <n v="0.32291666666666669"/>
    <n v="7"/>
    <n v="0.58333333333333337"/>
    <n v="0"/>
    <n v="0"/>
    <n v="10"/>
    <n v="0.12658227848101267"/>
    <n v="2"/>
    <n v="2.5316455696202531E-2"/>
    <n v="1"/>
    <n v="1.0416666666666666E-2"/>
    <n v="0"/>
    <n v="0"/>
    <n v="1"/>
    <n v="2"/>
    <n v="14"/>
    <n v="1.7142857142857142"/>
    <n v="56"/>
    <n v="1"/>
    <n v="417"/>
  </r>
  <r>
    <n v="2017"/>
    <x v="2"/>
    <x v="5"/>
    <s v="BALMO"/>
    <x v="261"/>
    <n v="93"/>
    <n v="19"/>
    <n v="2"/>
    <n v="93"/>
    <n v="6.387096774193548"/>
    <n v="4"/>
    <n v="4.3010752688172046E-2"/>
    <n v="85"/>
    <n v="438"/>
    <n v="0.91397849462365588"/>
    <n v="63"/>
    <n v="19"/>
    <n v="43"/>
    <n v="61"/>
    <n v="14"/>
    <n v="176.71428571428572"/>
    <n v="12"/>
    <n v="87.583333333333329"/>
    <n v="69"/>
    <n v="123.69565217391305"/>
    <n v="13"/>
    <n v="491"/>
    <n v="77"/>
    <n v="144"/>
    <n v="0.82795698924731187"/>
    <n v="23"/>
    <n v="71"/>
    <n v="0.24731182795698925"/>
    <n v="8"/>
    <n v="0.61538461538461542"/>
    <n v="2"/>
    <n v="0.15384615384615385"/>
    <n v="22"/>
    <n v="0.2857142857142857"/>
    <n v="4"/>
    <n v="5.1948051948051951E-2"/>
    <n v="1"/>
    <n v="1.0752688172043012E-2"/>
    <n v="0"/>
    <n v="0"/>
    <n v="4"/>
    <n v="0"/>
    <n v="3"/>
    <n v="2.1136363636363638"/>
    <n v="44"/>
    <n v="5"/>
    <n v="22"/>
  </r>
  <r>
    <n v="2017"/>
    <x v="2"/>
    <x v="5"/>
    <s v="DESBO"/>
    <x v="156"/>
    <n v="88"/>
    <n v="10"/>
    <n v="4"/>
    <n v="86"/>
    <n v="6.2906976744186043"/>
    <n v="4"/>
    <n v="4.6511627906976744E-2"/>
    <n v="76"/>
    <n v="2352"/>
    <n v="0.86363636363636365"/>
    <n v="59"/>
    <n v="23"/>
    <n v="14"/>
    <n v="62"/>
    <n v="38"/>
    <n v="170.57894736842104"/>
    <n v="33"/>
    <n v="45.81818181818182"/>
    <n v="38"/>
    <n v="150.89473684210526"/>
    <n v="34"/>
    <n v="406"/>
    <n v="48"/>
    <n v="154"/>
    <n v="0.54545454545454541"/>
    <n v="14"/>
    <n v="76"/>
    <n v="0.15909090909090909"/>
    <n v="18"/>
    <n v="0.52941176470588236"/>
    <n v="3"/>
    <n v="8.8235294117647065E-2"/>
    <n v="11"/>
    <n v="0.22916666666666666"/>
    <n v="1"/>
    <n v="2.0833333333333332E-2"/>
    <n v="0"/>
    <n v="0"/>
    <n v="0"/>
    <n v="0"/>
    <n v="6"/>
    <n v="2"/>
    <n v="1"/>
    <n v="1.9130434782608696"/>
    <n v="46"/>
    <n v="0"/>
    <n v="0"/>
  </r>
  <r>
    <n v="2017"/>
    <x v="2"/>
    <x v="5"/>
    <s v="STERO3"/>
    <x v="163"/>
    <n v="86"/>
    <n v="14"/>
    <n v="3"/>
    <n v="85"/>
    <n v="3.4941176470588236"/>
    <n v="0"/>
    <n v="0"/>
    <n v="74"/>
    <n v="2814"/>
    <n v="0.86046511627906974"/>
    <n v="69"/>
    <n v="17"/>
    <n v="21"/>
    <n v="75"/>
    <n v="44"/>
    <n v="154.31818181818181"/>
    <n v="38"/>
    <n v="54.578947368421055"/>
    <n v="41"/>
    <n v="131.78048780487805"/>
    <n v="40"/>
    <n v="520"/>
    <n v="40"/>
    <n v="145"/>
    <n v="0.46511627906976744"/>
    <n v="10"/>
    <n v="43"/>
    <n v="0.11627906976744186"/>
    <n v="25"/>
    <n v="0.625"/>
    <n v="0"/>
    <n v="0"/>
    <n v="16"/>
    <n v="0.4"/>
    <n v="0"/>
    <n v="0"/>
    <n v="0"/>
    <n v="0"/>
    <n v="0"/>
    <n v="0"/>
    <n v="1"/>
    <n v="0"/>
    <n v="1"/>
    <n v="2.2051282051282053"/>
    <n v="39"/>
    <n v="0"/>
    <n v="0"/>
  </r>
  <r>
    <n v="2017"/>
    <x v="2"/>
    <x v="5"/>
    <s v="WELVA"/>
    <x v="153"/>
    <n v="83"/>
    <n v="10"/>
    <n v="1"/>
    <n v="83"/>
    <n v="5.1807228915662646"/>
    <n v="0"/>
    <n v="0"/>
    <n v="75"/>
    <n v="623"/>
    <n v="0.90361445783132532"/>
    <n v="69"/>
    <n v="15"/>
    <n v="25"/>
    <n v="82"/>
    <n v="31"/>
    <n v="181.35483870967741"/>
    <n v="29"/>
    <n v="28.241379310344829"/>
    <n v="50"/>
    <n v="187.52"/>
    <n v="26"/>
    <n v="728"/>
    <n v="50"/>
    <n v="210"/>
    <n v="0.60240963855421692"/>
    <n v="10"/>
    <n v="107"/>
    <n v="0.12048192771084337"/>
    <n v="15"/>
    <n v="0.57692307692307687"/>
    <n v="1"/>
    <n v="3.8461538461538464E-2"/>
    <n v="12"/>
    <n v="0.24"/>
    <n v="2"/>
    <n v="0.04"/>
    <n v="0"/>
    <n v="0"/>
    <n v="0"/>
    <n v="0"/>
    <n v="0"/>
    <n v="1"/>
    <n v="0"/>
    <n v="1.8043478260869565"/>
    <n v="46"/>
    <n v="0"/>
    <n v="0"/>
  </r>
  <r>
    <n v="2017"/>
    <x v="2"/>
    <x v="5"/>
    <s v="WILDA2"/>
    <x v="161"/>
    <n v="76"/>
    <n v="5"/>
    <n v="6"/>
    <n v="76"/>
    <n v="7.6447368421052628"/>
    <n v="4"/>
    <n v="5.2631578947368418E-2"/>
    <n v="59"/>
    <n v="272"/>
    <n v="0.77631578947368418"/>
    <n v="36"/>
    <n v="34"/>
    <n v="12"/>
    <n v="53"/>
    <n v="8"/>
    <n v="260.5"/>
    <n v="8"/>
    <n v="43.625"/>
    <n v="43"/>
    <n v="160.23255813953489"/>
    <n v="6"/>
    <n v="856"/>
    <n v="67"/>
    <n v="169"/>
    <n v="0.88157894736842102"/>
    <n v="23"/>
    <n v="108"/>
    <n v="0.30263157894736842"/>
    <n v="6"/>
    <n v="1"/>
    <n v="3"/>
    <n v="0.5"/>
    <n v="6"/>
    <n v="8.9552238805970144E-2"/>
    <n v="3"/>
    <n v="4.4776119402985072E-2"/>
    <n v="0"/>
    <n v="0"/>
    <n v="0"/>
    <n v="0"/>
    <n v="0"/>
    <n v="11"/>
    <n v="5"/>
    <n v="1.8095238095238095"/>
    <n v="42"/>
    <n v="0"/>
    <n v="0"/>
  </r>
  <r>
    <n v="2017"/>
    <x v="2"/>
    <x v="5"/>
    <s v="VITJO"/>
    <x v="155"/>
    <n v="73"/>
    <n v="21"/>
    <n v="4"/>
    <n v="73"/>
    <n v="5.6986301369863011"/>
    <n v="0"/>
    <n v="0"/>
    <n v="66"/>
    <n v="2372"/>
    <n v="0.90410958904109584"/>
    <n v="62"/>
    <n v="14"/>
    <n v="14"/>
    <n v="88"/>
    <n v="37"/>
    <n v="144.08108108108109"/>
    <n v="36"/>
    <n v="41.333333333333336"/>
    <n v="35"/>
    <n v="157.37142857142857"/>
    <n v="35"/>
    <n v="431"/>
    <n v="34"/>
    <n v="196"/>
    <n v="0.46575342465753422"/>
    <n v="2"/>
    <n v="120"/>
    <n v="2.7397260273972601E-2"/>
    <n v="22"/>
    <n v="0.62857142857142856"/>
    <n v="1"/>
    <n v="2.8571428571428571E-2"/>
    <n v="14"/>
    <n v="0.41176470588235292"/>
    <n v="1"/>
    <n v="2.9411764705882353E-2"/>
    <n v="0"/>
    <n v="0"/>
    <n v="0"/>
    <n v="0"/>
    <n v="0"/>
    <n v="1"/>
    <n v="0"/>
    <n v="1.6222222222222222"/>
    <n v="45"/>
    <n v="0"/>
    <n v="0"/>
  </r>
  <r>
    <n v="2017"/>
    <x v="2"/>
    <x v="5"/>
    <s v="HOWKE"/>
    <x v="149"/>
    <n v="67"/>
    <n v="5"/>
    <n v="5"/>
    <n v="65"/>
    <n v="3.8153846153846156"/>
    <n v="0"/>
    <n v="0"/>
    <n v="65"/>
    <n v="414"/>
    <n v="0.97014925373134331"/>
    <n v="56"/>
    <n v="33"/>
    <n v="22"/>
    <n v="57"/>
    <n v="5"/>
    <n v="225.4"/>
    <n v="4"/>
    <n v="52.75"/>
    <n v="61"/>
    <n v="162.47540983606558"/>
    <n v="5"/>
    <n v="440"/>
    <n v="61"/>
    <n v="165"/>
    <n v="0.91044776119402981"/>
    <n v="7"/>
    <n v="119"/>
    <n v="0.1044776119402985"/>
    <n v="3"/>
    <n v="0.6"/>
    <n v="1"/>
    <n v="0.2"/>
    <n v="10"/>
    <n v="0.16393442622950818"/>
    <n v="7"/>
    <n v="0.11475409836065574"/>
    <n v="1"/>
    <n v="1.4925373134328358E-2"/>
    <n v="0"/>
    <n v="0"/>
    <n v="0"/>
    <n v="1"/>
    <n v="1"/>
    <n v="2.161290322580645"/>
    <n v="31.000000000000004"/>
    <n v="0"/>
    <n v="0"/>
  </r>
  <r>
    <n v="2017"/>
    <x v="2"/>
    <x v="5"/>
    <s v="SCDGA"/>
    <x v="138"/>
    <n v="60"/>
    <n v="6"/>
    <n v="1"/>
    <n v="59"/>
    <n v="7.1694915254237293"/>
    <n v="0"/>
    <n v="0"/>
    <n v="55"/>
    <n v="674"/>
    <n v="0.91666666666666663"/>
    <n v="46"/>
    <n v="20"/>
    <n v="19"/>
    <n v="53"/>
    <n v="5"/>
    <n v="172.8"/>
    <n v="3"/>
    <n v="11"/>
    <n v="49"/>
    <n v="118.77551020408163"/>
    <n v="5"/>
    <n v="517"/>
    <n v="55"/>
    <n v="148"/>
    <n v="0.91666666666666663"/>
    <n v="10"/>
    <n v="102"/>
    <n v="0.16666666666666666"/>
    <n v="1"/>
    <n v="0.2"/>
    <n v="1"/>
    <n v="0.2"/>
    <n v="14"/>
    <n v="0.25454545454545452"/>
    <n v="7"/>
    <n v="0.12727272727272726"/>
    <n v="0"/>
    <n v="0"/>
    <n v="1"/>
    <n v="1.6666666666666666E-2"/>
    <n v="0"/>
    <n v="2"/>
    <n v="0"/>
    <n v="1.7647058823529411"/>
    <n v="34"/>
    <n v="0"/>
    <n v="0"/>
  </r>
  <r>
    <n v="2017"/>
    <x v="2"/>
    <x v="5"/>
    <s v="SALJE"/>
    <x v="223"/>
    <n v="53"/>
    <n v="8"/>
    <n v="5"/>
    <n v="53"/>
    <n v="6.132075471698113"/>
    <n v="0"/>
    <n v="0"/>
    <n v="51"/>
    <n v="1197"/>
    <n v="0.96226415094339623"/>
    <n v="48"/>
    <n v="18"/>
    <n v="13"/>
    <n v="49"/>
    <n v="19"/>
    <n v="160.89473684210526"/>
    <n v="19"/>
    <n v="40.89473684210526"/>
    <n v="33"/>
    <n v="145.33333333333334"/>
    <n v="19"/>
    <n v="339"/>
    <n v="34"/>
    <n v="189"/>
    <n v="0.64150943396226412"/>
    <n v="6"/>
    <n v="83"/>
    <n v="0.11320754716981132"/>
    <n v="6"/>
    <n v="0.31578947368421051"/>
    <n v="0"/>
    <n v="0"/>
    <n v="9"/>
    <n v="0.26470588235294118"/>
    <n v="2"/>
    <n v="5.8823529411764705E-2"/>
    <n v="0"/>
    <n v="0"/>
    <n v="0"/>
    <n v="0"/>
    <n v="0"/>
    <n v="0"/>
    <n v="1"/>
    <n v="1.4722222222222223"/>
    <n v="36"/>
    <n v="0"/>
    <n v="0"/>
  </r>
  <r>
    <n v="2017"/>
    <x v="2"/>
    <x v="5"/>
    <s v="BANPU"/>
    <x v="167"/>
    <n v="48"/>
    <n v="3"/>
    <n v="6"/>
    <n v="48"/>
    <n v="4.166666666666667"/>
    <n v="2"/>
    <n v="4.1666666666666664E-2"/>
    <n v="39"/>
    <n v="568"/>
    <n v="0.8125"/>
    <n v="22"/>
    <n v="17"/>
    <n v="9"/>
    <n v="41"/>
    <n v="11"/>
    <n v="126.90909090909091"/>
    <n v="11"/>
    <n v="40.727272727272727"/>
    <n v="32"/>
    <n v="74.59375"/>
    <n v="11"/>
    <n v="424"/>
    <n v="37"/>
    <n v="106"/>
    <n v="0.77083333333333337"/>
    <n v="20"/>
    <n v="63"/>
    <n v="0.41666666666666669"/>
    <n v="4"/>
    <n v="0.36363636363636365"/>
    <n v="0"/>
    <n v="0"/>
    <n v="3"/>
    <n v="8.1081081081081086E-2"/>
    <n v="0"/>
    <n v="0"/>
    <n v="0"/>
    <n v="0"/>
    <n v="0"/>
    <n v="0"/>
    <n v="4"/>
    <n v="0"/>
    <n v="1"/>
    <n v="2.4"/>
    <n v="20"/>
    <n v="0"/>
    <n v="0"/>
  </r>
  <r>
    <n v="2017"/>
    <x v="2"/>
    <x v="5"/>
    <s v="LYSDO"/>
    <x v="166"/>
    <n v="46"/>
    <n v="2"/>
    <n v="0"/>
    <n v="46"/>
    <n v="7.5652173913043477"/>
    <n v="0"/>
    <n v="0"/>
    <n v="41"/>
    <n v="242"/>
    <n v="0.89130434782608692"/>
    <n v="15"/>
    <n v="36"/>
    <n v="3"/>
    <n v="185"/>
    <n v="3"/>
    <n v="176.33333333333334"/>
    <n v="2"/>
    <n v="182"/>
    <n v="32"/>
    <n v="71.96875"/>
    <n v="3"/>
    <n v="368"/>
    <n v="43"/>
    <n v="93"/>
    <n v="0.93478260869565222"/>
    <n v="26"/>
    <n v="73"/>
    <n v="0.56521739130434778"/>
    <n v="2"/>
    <n v="0.66666666666666663"/>
    <n v="1"/>
    <n v="0.33333333333333331"/>
    <n v="2"/>
    <n v="4.6511627906976744E-2"/>
    <n v="0"/>
    <n v="0"/>
    <n v="0"/>
    <n v="0"/>
    <n v="0"/>
    <n v="0"/>
    <n v="0"/>
    <n v="4"/>
    <n v="2"/>
    <n v="1.7037037037037037"/>
    <n v="27"/>
    <n v="0"/>
    <n v="0"/>
  </r>
  <r>
    <n v="2017"/>
    <x v="2"/>
    <x v="5"/>
    <s v="PETRI"/>
    <x v="143"/>
    <n v="44"/>
    <n v="2"/>
    <n v="6"/>
    <n v="44"/>
    <n v="6.7954545454545459"/>
    <n v="2"/>
    <n v="4.5454545454545456E-2"/>
    <n v="32"/>
    <n v="2006"/>
    <n v="0.72727272727272729"/>
    <n v="34"/>
    <n v="22"/>
    <n v="11"/>
    <n v="55"/>
    <n v="23"/>
    <n v="133.08695652173913"/>
    <n v="20"/>
    <n v="134.44999999999999"/>
    <n v="20"/>
    <n v="113.25"/>
    <n v="15"/>
    <n v="576"/>
    <n v="20"/>
    <n v="151"/>
    <n v="0.45454545454545453"/>
    <n v="9"/>
    <n v="42"/>
    <n v="0.20454545454545456"/>
    <n v="14"/>
    <n v="0.93333333333333335"/>
    <n v="0"/>
    <n v="0"/>
    <n v="5"/>
    <n v="0.25"/>
    <n v="0"/>
    <n v="0"/>
    <n v="0"/>
    <n v="0"/>
    <n v="0"/>
    <n v="0"/>
    <n v="0"/>
    <n v="0"/>
    <n v="0"/>
    <n v="1.8333333333333333"/>
    <n v="24"/>
    <n v="1"/>
    <n v="241"/>
  </r>
  <r>
    <n v="2017"/>
    <x v="2"/>
    <x v="5"/>
    <s v="PALRA"/>
    <x v="164"/>
    <n v="40"/>
    <n v="1"/>
    <n v="14"/>
    <n v="40"/>
    <n v="8.15"/>
    <n v="2"/>
    <n v="0.05"/>
    <n v="40"/>
    <n v="315"/>
    <n v="1"/>
    <n v="30"/>
    <n v="20"/>
    <n v="15"/>
    <n v="33"/>
    <n v="2"/>
    <n v="217.5"/>
    <n v="2"/>
    <n v="3"/>
    <n v="37"/>
    <n v="121.37837837837837"/>
    <n v="2"/>
    <n v="448"/>
    <n v="38"/>
    <n v="139"/>
    <n v="0.95"/>
    <n v="16"/>
    <n v="105"/>
    <n v="0.4"/>
    <n v="2"/>
    <n v="1"/>
    <n v="0"/>
    <n v="0"/>
    <n v="5"/>
    <n v="0.13157894736842105"/>
    <n v="2"/>
    <n v="5.2631578947368418E-2"/>
    <n v="0"/>
    <n v="0"/>
    <n v="0"/>
    <n v="0"/>
    <n v="0"/>
    <n v="0"/>
    <n v="1"/>
    <n v="1.4285714285714286"/>
    <n v="28"/>
    <n v="0"/>
    <n v="0"/>
  </r>
  <r>
    <n v="2017"/>
    <x v="2"/>
    <x v="5"/>
    <s v="EISDE"/>
    <x v="249"/>
    <n v="39"/>
    <n v="8"/>
    <n v="40"/>
    <n v="39"/>
    <n v="20.076923076923077"/>
    <n v="0"/>
    <n v="0"/>
    <n v="39"/>
    <n v="416"/>
    <n v="1"/>
    <n v="24"/>
    <n v="34"/>
    <n v="6"/>
    <n v="99"/>
    <n v="4"/>
    <n v="86.75"/>
    <n v="2"/>
    <n v="16"/>
    <n v="31"/>
    <n v="83.483870967741936"/>
    <n v="5"/>
    <n v="553"/>
    <n v="34"/>
    <n v="116"/>
    <n v="0.87179487179487181"/>
    <n v="14"/>
    <n v="79"/>
    <n v="0.35897435897435898"/>
    <n v="1"/>
    <n v="0.2"/>
    <n v="1"/>
    <n v="0.2"/>
    <n v="3"/>
    <n v="8.8235294117647065E-2"/>
    <n v="0"/>
    <n v="0"/>
    <n v="0"/>
    <n v="0"/>
    <n v="0"/>
    <n v="0"/>
    <n v="0"/>
    <n v="0"/>
    <n v="1"/>
    <n v="1.8571428571428572"/>
    <n v="21"/>
    <n v="0"/>
    <n v="0"/>
  </r>
  <r>
    <n v="2017"/>
    <x v="2"/>
    <x v="5"/>
    <s v="SMOJA1"/>
    <x v="154"/>
    <n v="35"/>
    <n v="6"/>
    <n v="2"/>
    <n v="35"/>
    <n v="6.2"/>
    <n v="0"/>
    <n v="0"/>
    <n v="34"/>
    <n v="32"/>
    <n v="0.97142857142857142"/>
    <n v="31"/>
    <n v="24"/>
    <n v="12"/>
    <n v="38"/>
    <n v="1"/>
    <n v="69"/>
    <n v="1"/>
    <n v="37"/>
    <n v="33"/>
    <n v="160.33333333333334"/>
    <n v="1"/>
    <n v="435"/>
    <n v="34"/>
    <n v="183"/>
    <n v="0.97142857142857142"/>
    <n v="5"/>
    <n v="118"/>
    <n v="0.14285714285714285"/>
    <n v="0"/>
    <n v="0"/>
    <n v="0"/>
    <n v="0"/>
    <n v="16"/>
    <n v="0.47058823529411764"/>
    <n v="4"/>
    <n v="0.11764705882352941"/>
    <n v="1"/>
    <n v="2.8571428571428571E-2"/>
    <n v="1"/>
    <n v="2.8571428571428571E-2"/>
    <n v="0"/>
    <n v="0"/>
    <n v="1"/>
    <n v="1.5909090909090908"/>
    <n v="22"/>
    <n v="0"/>
    <n v="0"/>
  </r>
  <r>
    <n v="2017"/>
    <x v="2"/>
    <x v="5"/>
    <s v="VELDU"/>
    <x v="158"/>
    <n v="29"/>
    <n v="0"/>
    <n v="0"/>
    <n v="29"/>
    <n v="8.0344827586206904"/>
    <n v="0"/>
    <n v="0"/>
    <n v="25"/>
    <n v="881"/>
    <n v="0.86206896551724133"/>
    <n v="25"/>
    <n v="17"/>
    <n v="8"/>
    <n v="22"/>
    <n v="5"/>
    <n v="309.39999999999998"/>
    <n v="4"/>
    <n v="280.5"/>
    <n v="22"/>
    <n v="148.45454545454547"/>
    <n v="4"/>
    <n v="928"/>
    <n v="24"/>
    <n v="160"/>
    <n v="0.82758620689655171"/>
    <n v="3"/>
    <n v="48"/>
    <n v="0.10344827586206896"/>
    <n v="2"/>
    <n v="0.5"/>
    <n v="0"/>
    <n v="0"/>
    <n v="5"/>
    <n v="0.20833333333333334"/>
    <n v="2"/>
    <n v="8.3333333333333329E-2"/>
    <n v="0"/>
    <n v="0"/>
    <n v="0"/>
    <n v="0"/>
    <n v="0"/>
    <n v="0"/>
    <n v="1"/>
    <n v="2.4166666666666665"/>
    <n v="12"/>
    <n v="0"/>
    <n v="0"/>
  </r>
  <r>
    <n v="2017"/>
    <x v="2"/>
    <x v="5"/>
    <s v="WAXJE"/>
    <x v="171"/>
    <n v="25"/>
    <n v="2"/>
    <n v="2"/>
    <n v="25"/>
    <n v="3.88"/>
    <n v="0"/>
    <n v="0"/>
    <n v="23"/>
    <n v="387"/>
    <n v="0.92"/>
    <n v="10"/>
    <n v="16"/>
    <n v="5"/>
    <n v="75"/>
    <n v="1"/>
    <n v="29"/>
    <n v="1"/>
    <n v="164"/>
    <n v="22"/>
    <n v="70.409090909090907"/>
    <n v="1"/>
    <n v="65"/>
    <n v="24"/>
    <n v="90"/>
    <n v="0.96"/>
    <n v="15"/>
    <n v="54"/>
    <n v="0.6"/>
    <n v="1"/>
    <n v="1"/>
    <n v="0"/>
    <n v="0"/>
    <n v="1"/>
    <n v="4.1666666666666664E-2"/>
    <n v="0"/>
    <n v="0"/>
    <n v="0"/>
    <n v="0"/>
    <n v="0"/>
    <n v="0"/>
    <n v="0"/>
    <n v="1"/>
    <n v="0"/>
    <n v="2.5"/>
    <n v="10"/>
    <n v="0"/>
    <n v="0"/>
  </r>
  <r>
    <n v="2017"/>
    <x v="2"/>
    <x v="5"/>
    <s v="POLCA"/>
    <x v="54"/>
    <n v="23"/>
    <n v="6"/>
    <n v="1"/>
    <n v="23"/>
    <n v="3.7826086956521738"/>
    <n v="4"/>
    <n v="0.17391304347826086"/>
    <n v="20"/>
    <n v="2228"/>
    <n v="0.86956521739130432"/>
    <n v="22"/>
    <n v="13"/>
    <n v="4"/>
    <n v="93"/>
    <n v="13"/>
    <n v="227.30769230769232"/>
    <n v="10"/>
    <n v="34.6"/>
    <n v="9"/>
    <n v="212.33333333333334"/>
    <n v="12"/>
    <n v="375"/>
    <n v="10"/>
    <n v="252"/>
    <n v="0.43478260869565216"/>
    <n v="0"/>
    <n v="0"/>
    <n v="0"/>
    <n v="8"/>
    <n v="0.66666666666666663"/>
    <n v="1"/>
    <n v="8.3333333333333329E-2"/>
    <n v="6"/>
    <n v="0.6"/>
    <n v="0"/>
    <n v="0"/>
    <n v="0"/>
    <n v="0"/>
    <n v="0"/>
    <n v="0"/>
    <n v="0"/>
    <n v="0"/>
    <n v="3"/>
    <n v="2.2999999999999998"/>
    <n v="10"/>
    <n v="2"/>
    <n v="56"/>
  </r>
  <r>
    <n v="2017"/>
    <x v="2"/>
    <x v="5"/>
    <s v="TURJO1"/>
    <x v="275"/>
    <n v="18"/>
    <n v="0"/>
    <n v="0"/>
    <n v="18"/>
    <n v="3.7222222222222223"/>
    <n v="0"/>
    <n v="0"/>
    <n v="14"/>
    <n v="542"/>
    <n v="0.77777777777777779"/>
    <n v="17"/>
    <n v="22"/>
    <n v="3"/>
    <n v="125"/>
    <n v="9"/>
    <n v="203.11111111111111"/>
    <n v="9"/>
    <n v="6.7777777777777777"/>
    <n v="8"/>
    <n v="212.875"/>
    <n v="9"/>
    <n v="422"/>
    <n v="8"/>
    <n v="296"/>
    <n v="0.44444444444444442"/>
    <n v="0"/>
    <n v="0"/>
    <n v="0"/>
    <n v="5"/>
    <n v="0.55555555555555558"/>
    <n v="0"/>
    <n v="0"/>
    <n v="7"/>
    <n v="0.875"/>
    <n v="1"/>
    <n v="0.125"/>
    <n v="0"/>
    <n v="0"/>
    <n v="0"/>
    <n v="0"/>
    <n v="0"/>
    <n v="0"/>
    <n v="0"/>
    <n v="1.125"/>
    <n v="16"/>
    <n v="0"/>
    <n v="0"/>
  </r>
  <r>
    <n v="2017"/>
    <x v="2"/>
    <x v="5"/>
    <s v="BAGMA"/>
    <x v="276"/>
    <n v="17"/>
    <n v="0"/>
    <n v="0"/>
    <n v="17"/>
    <n v="8.6470588235294112"/>
    <n v="0"/>
    <n v="0"/>
    <n v="17"/>
    <n v="94"/>
    <n v="1"/>
    <n v="16"/>
    <n v="30"/>
    <n v="8"/>
    <n v="35"/>
    <n v="1"/>
    <n v="92"/>
    <n v="1"/>
    <n v="21"/>
    <n v="16"/>
    <n v="117.1875"/>
    <n v="1"/>
    <n v="146"/>
    <n v="16"/>
    <n v="138"/>
    <n v="0.94117647058823528"/>
    <n v="4"/>
    <n v="98"/>
    <n v="0.23529411764705882"/>
    <n v="1"/>
    <n v="1"/>
    <n v="0"/>
    <n v="0"/>
    <n v="5"/>
    <n v="0.3125"/>
    <n v="2"/>
    <n v="0.125"/>
    <n v="0"/>
    <n v="0"/>
    <n v="0"/>
    <n v="0"/>
    <n v="0"/>
    <n v="0"/>
    <n v="1"/>
    <n v="1.8888888888888888"/>
    <n v="9"/>
    <n v="0"/>
    <n v="0"/>
  </r>
  <r>
    <n v="2017"/>
    <x v="2"/>
    <x v="5"/>
    <s v="MCCCAM"/>
    <x v="157"/>
    <n v="17"/>
    <n v="0"/>
    <n v="0"/>
    <n v="17"/>
    <n v="9.4117647058823533"/>
    <n v="0"/>
    <n v="0"/>
    <n v="16"/>
    <n v="13"/>
    <n v="0.94117647058823528"/>
    <n v="10"/>
    <n v="33"/>
    <n v="6"/>
    <n v="77"/>
    <n v="0"/>
    <n v="0"/>
    <n v="0"/>
    <n v="0"/>
    <n v="13"/>
    <n v="227.07692307692307"/>
    <n v="0"/>
    <n v="0"/>
    <n v="17"/>
    <n v="233"/>
    <n v="1"/>
    <n v="6"/>
    <n v="116"/>
    <n v="0.35294117647058826"/>
    <n v="0"/>
    <n v="0"/>
    <n v="0"/>
    <n v="0"/>
    <n v="2"/>
    <n v="0.11764705882352941"/>
    <n v="2"/>
    <n v="0.11764705882352941"/>
    <n v="0"/>
    <n v="0"/>
    <n v="0"/>
    <n v="0"/>
    <n v="0"/>
    <n v="0"/>
    <n v="3"/>
    <n v="1.7"/>
    <n v="10"/>
    <n v="0"/>
    <n v="0"/>
  </r>
  <r>
    <n v="2017"/>
    <x v="2"/>
    <x v="5"/>
    <s v="METMI"/>
    <x v="160"/>
    <n v="15"/>
    <n v="0"/>
    <n v="0"/>
    <n v="15"/>
    <n v="5.8"/>
    <n v="0"/>
    <n v="0"/>
    <n v="11"/>
    <n v="-18"/>
    <n v="0.73333333333333328"/>
    <n v="13"/>
    <n v="14"/>
    <n v="8"/>
    <n v="25"/>
    <n v="1"/>
    <n v="577"/>
    <n v="1"/>
    <n v="1"/>
    <n v="14"/>
    <n v="103.85714285714286"/>
    <n v="1"/>
    <n v="1156"/>
    <n v="14"/>
    <n v="126"/>
    <n v="0.93333333333333335"/>
    <n v="3"/>
    <n v="106"/>
    <n v="0.2"/>
    <n v="0"/>
    <n v="0"/>
    <n v="0"/>
    <n v="0"/>
    <n v="2"/>
    <n v="0.14285714285714285"/>
    <n v="1"/>
    <n v="7.1428571428571425E-2"/>
    <n v="0"/>
    <n v="0"/>
    <n v="0"/>
    <n v="0"/>
    <n v="0"/>
    <n v="0"/>
    <n v="0"/>
    <n v="1.3636363636363635"/>
    <n v="11"/>
    <n v="0"/>
    <n v="0"/>
  </r>
  <r>
    <n v="2017"/>
    <x v="2"/>
    <x v="5"/>
    <s v="MULAM"/>
    <x v="247"/>
    <n v="15"/>
    <n v="2"/>
    <n v="3"/>
    <n v="15"/>
    <n v="3"/>
    <n v="0"/>
    <n v="0"/>
    <n v="14"/>
    <n v="1398"/>
    <n v="0.93333333333333335"/>
    <n v="14"/>
    <n v="18"/>
    <n v="3"/>
    <n v="107"/>
    <n v="4"/>
    <n v="194.25"/>
    <n v="4"/>
    <n v="51.25"/>
    <n v="10"/>
    <n v="173.4"/>
    <n v="3"/>
    <n v="474"/>
    <n v="10"/>
    <n v="190"/>
    <n v="0.66666666666666663"/>
    <n v="0"/>
    <n v="0"/>
    <n v="0"/>
    <n v="2"/>
    <n v="0.66666666666666663"/>
    <n v="0"/>
    <n v="0"/>
    <n v="4"/>
    <n v="0.4"/>
    <n v="0"/>
    <n v="0"/>
    <n v="1"/>
    <n v="6.6666666666666666E-2"/>
    <n v="0"/>
    <n v="0"/>
    <n v="0"/>
    <n v="0"/>
    <n v="1"/>
    <n v="1.6666666666666667"/>
    <n v="9"/>
    <n v="0"/>
    <n v="0"/>
  </r>
  <r>
    <n v="2017"/>
    <x v="2"/>
    <x v="5"/>
    <s v="&lt;NONE&gt;"/>
    <x v="33"/>
    <n v="10"/>
    <n v="0"/>
    <n v="0"/>
    <n v="5"/>
    <n v="30.4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7"/>
    <n v="0.5"/>
    <n v="2"/>
    <n v="44"/>
    <n v="0.2"/>
    <n v="0"/>
    <n v="0"/>
    <n v="0"/>
    <n v="0"/>
    <n v="0"/>
    <n v="0"/>
    <n v="0"/>
    <n v="0"/>
    <n v="0"/>
    <n v="0"/>
    <n v="0"/>
    <n v="0"/>
    <n v="1"/>
    <n v="4"/>
    <n v="0"/>
    <n v="1"/>
    <n v="10"/>
    <n v="0"/>
    <n v="0"/>
  </r>
  <r>
    <n v="2017"/>
    <x v="2"/>
    <x v="5"/>
    <s v="KHOEL"/>
    <x v="277"/>
    <n v="8"/>
    <n v="1"/>
    <n v="2"/>
    <n v="8"/>
    <n v="0.25"/>
    <n v="0"/>
    <n v="0"/>
    <n v="7"/>
    <n v="3157"/>
    <n v="0.875"/>
    <n v="8"/>
    <n v="12"/>
    <n v="0"/>
    <n v="0"/>
    <n v="8"/>
    <n v="143.625"/>
    <n v="8"/>
    <n v="4.25"/>
    <n v="0"/>
    <n v="0"/>
    <n v="7"/>
    <n v="545"/>
    <n v="0"/>
    <n v="0"/>
    <n v="0"/>
    <n v="0"/>
    <n v="0"/>
    <n v="0"/>
    <n v="4"/>
    <n v="0.5714285714285714"/>
    <n v="0"/>
    <n v="0"/>
    <n v="0"/>
    <n v="0"/>
    <n v="0"/>
    <n v="0"/>
    <n v="0"/>
    <n v="0"/>
    <n v="0"/>
    <n v="0"/>
    <n v="0"/>
    <n v="0"/>
    <n v="0"/>
    <n v="1.6"/>
    <n v="5"/>
    <n v="0"/>
    <n v="0"/>
  </r>
  <r>
    <n v="2017"/>
    <x v="2"/>
    <x v="5"/>
    <s v="BELMA"/>
    <x v="278"/>
    <n v="5"/>
    <n v="2"/>
    <n v="18"/>
    <n v="5"/>
    <n v="11.6"/>
    <n v="0"/>
    <n v="0"/>
    <n v="4"/>
    <n v="1632"/>
    <n v="0.8"/>
    <n v="5"/>
    <n v="14"/>
    <n v="1"/>
    <n v="44"/>
    <n v="5"/>
    <n v="111.4"/>
    <n v="4"/>
    <n v="17.25"/>
    <n v="0"/>
    <n v="0"/>
    <n v="5"/>
    <n v="493"/>
    <n v="0"/>
    <n v="0"/>
    <n v="0"/>
    <n v="0"/>
    <n v="0"/>
    <n v="0"/>
    <n v="2"/>
    <n v="0.4"/>
    <n v="0"/>
    <n v="0"/>
    <n v="0"/>
    <n v="0"/>
    <n v="0"/>
    <n v="0"/>
    <n v="0"/>
    <n v="0"/>
    <n v="0"/>
    <n v="0"/>
    <n v="0"/>
    <n v="0"/>
    <n v="0"/>
    <n v="1.25"/>
    <n v="4"/>
    <n v="0"/>
    <n v="0"/>
  </r>
  <r>
    <n v="2017"/>
    <x v="2"/>
    <x v="5"/>
    <s v="SAVPA"/>
    <x v="179"/>
    <n v="4"/>
    <n v="0"/>
    <n v="0"/>
    <n v="4"/>
    <n v="0.75"/>
    <n v="0"/>
    <n v="0"/>
    <n v="3"/>
    <n v="4899"/>
    <n v="0.75"/>
    <n v="4"/>
    <n v="14"/>
    <n v="3"/>
    <n v="35"/>
    <n v="4"/>
    <n v="315.5"/>
    <n v="3"/>
    <n v="211"/>
    <n v="0"/>
    <n v="0"/>
    <n v="2"/>
    <n v="558"/>
    <n v="0"/>
    <n v="0"/>
    <n v="0"/>
    <n v="0"/>
    <n v="0"/>
    <n v="0"/>
    <n v="1"/>
    <n v="0.5"/>
    <n v="0"/>
    <n v="0"/>
    <n v="0"/>
    <n v="0"/>
    <n v="0"/>
    <n v="0"/>
    <n v="0"/>
    <n v="0"/>
    <n v="0"/>
    <n v="0"/>
    <n v="0"/>
    <n v="0"/>
    <n v="0"/>
    <n v="1"/>
    <n v="4"/>
    <n v="3"/>
    <n v="296"/>
  </r>
  <r>
    <n v="2017"/>
    <x v="2"/>
    <x v="5"/>
    <s v="MILBR"/>
    <x v="139"/>
    <n v="2"/>
    <n v="2"/>
    <n v="10"/>
    <n v="2"/>
    <n v="13"/>
    <n v="0"/>
    <n v="0"/>
    <n v="2"/>
    <n v="37"/>
    <n v="1"/>
    <n v="2"/>
    <n v="14"/>
    <n v="1"/>
    <n v="16"/>
    <n v="2"/>
    <n v="119"/>
    <n v="2"/>
    <n v="22"/>
    <n v="0"/>
    <n v="0"/>
    <n v="2"/>
    <n v="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2"/>
    <x v="5"/>
    <s v="SANRE"/>
    <x v="170"/>
    <n v="2"/>
    <n v="0"/>
    <n v="0"/>
    <n v="2"/>
    <n v="2"/>
    <n v="0"/>
    <n v="0"/>
    <n v="2"/>
    <n v="4926"/>
    <n v="1"/>
    <n v="2"/>
    <n v="15"/>
    <n v="2"/>
    <n v="50"/>
    <n v="2"/>
    <n v="198.5"/>
    <n v="2"/>
    <n v="295"/>
    <n v="0"/>
    <n v="0"/>
    <n v="2"/>
    <n v="7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2"/>
    <n v="302"/>
  </r>
  <r>
    <n v="2017"/>
    <x v="2"/>
    <x v="5"/>
    <s v="STERA"/>
    <x v="152"/>
    <n v="2"/>
    <n v="1"/>
    <n v="0"/>
    <n v="2"/>
    <n v="1.5"/>
    <n v="0"/>
    <n v="0"/>
    <n v="2"/>
    <n v="161"/>
    <n v="1"/>
    <n v="2"/>
    <n v="10"/>
    <n v="0"/>
    <n v="0"/>
    <n v="1"/>
    <n v="187"/>
    <n v="1"/>
    <n v="0"/>
    <n v="1"/>
    <n v="374"/>
    <n v="0"/>
    <n v="0"/>
    <n v="1"/>
    <n v="387"/>
    <n v="0.5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2"/>
    <n v="0"/>
    <n v="0"/>
  </r>
  <r>
    <n v="2017"/>
    <x v="2"/>
    <x v="5"/>
    <s v="VONWI"/>
    <x v="220"/>
    <n v="2"/>
    <n v="1"/>
    <n v="0"/>
    <n v="2"/>
    <n v="19"/>
    <n v="0"/>
    <n v="0"/>
    <n v="1"/>
    <n v="1051"/>
    <n v="0.5"/>
    <n v="1"/>
    <n v="71"/>
    <n v="1"/>
    <n v="71"/>
    <n v="1"/>
    <n v="253"/>
    <n v="1"/>
    <n v="209"/>
    <n v="0"/>
    <n v="0"/>
    <n v="1"/>
    <n v="568"/>
    <n v="1"/>
    <n v="44"/>
    <n v="0.5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2"/>
    <n v="0"/>
    <n v="0"/>
  </r>
  <r>
    <n v="2017"/>
    <x v="2"/>
    <x v="5"/>
    <s v="EDWRI"/>
    <x v="248"/>
    <n v="1"/>
    <n v="0"/>
    <n v="0"/>
    <n v="1"/>
    <n v="0"/>
    <n v="0"/>
    <n v="0"/>
    <n v="1"/>
    <n v="5365"/>
    <n v="1"/>
    <n v="1"/>
    <n v="15"/>
    <n v="0"/>
    <n v="0"/>
    <n v="1"/>
    <n v="126"/>
    <n v="1"/>
    <n v="3"/>
    <n v="0"/>
    <n v="0"/>
    <n v="1"/>
    <n v="238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5"/>
    <s v="GOMJE"/>
    <x v="168"/>
    <n v="1"/>
    <n v="0"/>
    <n v="0"/>
    <n v="1"/>
    <n v="6"/>
    <n v="0"/>
    <n v="0"/>
    <n v="1"/>
    <n v="6811"/>
    <n v="1"/>
    <n v="1"/>
    <n v="30"/>
    <n v="0"/>
    <n v="0"/>
    <n v="1"/>
    <n v="542"/>
    <n v="1"/>
    <n v="4"/>
    <n v="0"/>
    <n v="0"/>
    <n v="1"/>
    <n v="645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5"/>
    <s v="HALKI"/>
    <x v="279"/>
    <n v="1"/>
    <n v="0"/>
    <n v="0"/>
    <n v="1"/>
    <n v="0"/>
    <n v="0"/>
    <n v="0"/>
    <n v="0"/>
    <n v="0"/>
    <n v="0"/>
    <n v="1"/>
    <n v="35"/>
    <n v="0"/>
    <n v="0"/>
    <n v="1"/>
    <n v="138"/>
    <n v="1"/>
    <n v="26"/>
    <n v="0"/>
    <n v="0"/>
    <n v="1"/>
    <n v="6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57"/>
  </r>
  <r>
    <n v="2017"/>
    <x v="2"/>
    <x v="5"/>
    <s v="NECDA"/>
    <x v="83"/>
    <n v="1"/>
    <n v="0"/>
    <n v="0"/>
    <n v="1"/>
    <n v="3"/>
    <n v="0"/>
    <n v="0"/>
    <n v="1"/>
    <n v="4025"/>
    <n v="1"/>
    <n v="1"/>
    <n v="3"/>
    <n v="0"/>
    <n v="0"/>
    <n v="1"/>
    <n v="94"/>
    <n v="1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5"/>
    <s v="USBMI"/>
    <x v="280"/>
    <n v="1"/>
    <n v="0"/>
    <n v="0"/>
    <n v="1"/>
    <n v="0"/>
    <n v="0"/>
    <n v="0"/>
    <n v="1"/>
    <n v="2581"/>
    <n v="1"/>
    <n v="1"/>
    <n v="3"/>
    <n v="0"/>
    <n v="0"/>
    <n v="1"/>
    <n v="123"/>
    <n v="1"/>
    <n v="7"/>
    <n v="0"/>
    <n v="0"/>
    <n v="1"/>
    <n v="5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6"/>
    <s v="BABLI"/>
    <x v="133"/>
    <n v="279"/>
    <n v="267"/>
    <n v="5"/>
    <n v="279"/>
    <n v="7.924731182795699"/>
    <n v="2"/>
    <n v="7.1684587813620072E-3"/>
    <n v="254"/>
    <n v="2117"/>
    <n v="0.91039426523297495"/>
    <n v="181"/>
    <n v="20"/>
    <n v="46"/>
    <n v="40"/>
    <n v="24"/>
    <n v="245.125"/>
    <n v="24"/>
    <n v="27.833333333333332"/>
    <n v="254"/>
    <n v="94.157480314960637"/>
    <n v="19"/>
    <n v="658"/>
    <n v="254"/>
    <n v="112"/>
    <n v="0.91039426523297495"/>
    <n v="153"/>
    <n v="70"/>
    <n v="0.54838709677419351"/>
    <n v="9"/>
    <n v="0.47368421052631576"/>
    <n v="2"/>
    <n v="0.10526315789473684"/>
    <n v="38"/>
    <n v="0.14960629921259844"/>
    <n v="16"/>
    <n v="6.2992125984251968E-2"/>
    <n v="0"/>
    <n v="0"/>
    <n v="1"/>
    <n v="3.5842293906810036E-3"/>
    <n v="0"/>
    <n v="0"/>
    <n v="5"/>
    <n v="2.0514705882352939"/>
    <n v="136"/>
    <n v="7"/>
    <n v="108"/>
  </r>
  <r>
    <n v="2017"/>
    <x v="2"/>
    <x v="6"/>
    <s v="KLANA"/>
    <x v="120"/>
    <n v="251"/>
    <n v="223"/>
    <n v="4"/>
    <n v="251"/>
    <n v="5.8605577689243029"/>
    <n v="0"/>
    <n v="0"/>
    <n v="251"/>
    <n v="1540"/>
    <n v="1"/>
    <n v="144"/>
    <n v="15"/>
    <n v="62"/>
    <n v="39"/>
    <n v="9"/>
    <n v="230.33333333333334"/>
    <n v="9"/>
    <n v="8.8888888888888893"/>
    <n v="238"/>
    <n v="74.487394957983199"/>
    <n v="9"/>
    <n v="403"/>
    <n v="240"/>
    <n v="91"/>
    <n v="0.95617529880478092"/>
    <n v="168"/>
    <n v="65"/>
    <n v="0.66932270916334657"/>
    <n v="7"/>
    <n v="0.77777777777777779"/>
    <n v="1"/>
    <n v="0.1111111111111111"/>
    <n v="19"/>
    <n v="7.9166666666666663E-2"/>
    <n v="10"/>
    <n v="4.1666666666666664E-2"/>
    <n v="0"/>
    <n v="0"/>
    <n v="1"/>
    <n v="3.9840637450199202E-3"/>
    <n v="0"/>
    <n v="0"/>
    <n v="0"/>
    <n v="2.2410714285714284"/>
    <n v="112.00000000000001"/>
    <n v="2"/>
    <n v="66"/>
  </r>
  <r>
    <n v="2017"/>
    <x v="2"/>
    <x v="6"/>
    <s v="FUDAN"/>
    <x v="124"/>
    <n v="209"/>
    <n v="196"/>
    <n v="4"/>
    <n v="209"/>
    <n v="5.6842105263157894"/>
    <n v="2"/>
    <n v="9.5693779904306216E-3"/>
    <n v="183"/>
    <n v="1061"/>
    <n v="0.87559808612440193"/>
    <n v="155"/>
    <n v="14"/>
    <n v="75"/>
    <n v="24"/>
    <n v="14"/>
    <n v="128.28571428571428"/>
    <n v="13"/>
    <n v="11"/>
    <n v="194"/>
    <n v="80.469072164948457"/>
    <n v="14"/>
    <n v="359"/>
    <n v="194"/>
    <n v="96"/>
    <n v="0.92822966507177029"/>
    <n v="111"/>
    <n v="70"/>
    <n v="0.53110047846889952"/>
    <n v="9"/>
    <n v="0.6428571428571429"/>
    <n v="5"/>
    <n v="0.35714285714285715"/>
    <n v="33"/>
    <n v="0.17010309278350516"/>
    <n v="15"/>
    <n v="7.7319587628865982E-2"/>
    <n v="0"/>
    <n v="0"/>
    <n v="0"/>
    <n v="0"/>
    <n v="0"/>
    <n v="0"/>
    <n v="0"/>
    <n v="1.882882882882883"/>
    <n v="111"/>
    <n v="0"/>
    <n v="0"/>
  </r>
  <r>
    <n v="2017"/>
    <x v="2"/>
    <x v="6"/>
    <s v="DUBLA"/>
    <x v="183"/>
    <n v="199"/>
    <n v="182"/>
    <n v="3"/>
    <n v="198"/>
    <n v="5.595959595959596"/>
    <n v="2"/>
    <n v="1.0101010101010102E-2"/>
    <n v="176"/>
    <n v="1877"/>
    <n v="0.88442211055276387"/>
    <n v="163"/>
    <n v="12"/>
    <n v="49"/>
    <n v="61"/>
    <n v="101"/>
    <n v="124.62376237623762"/>
    <n v="93"/>
    <n v="32.87096774193548"/>
    <n v="88"/>
    <n v="123.63636363636364"/>
    <n v="81"/>
    <n v="438"/>
    <n v="85"/>
    <n v="123"/>
    <n v="0.42713567839195982"/>
    <n v="23"/>
    <n v="34"/>
    <n v="0.11557788944723618"/>
    <n v="39"/>
    <n v="0.48148148148148145"/>
    <n v="11"/>
    <n v="0.13580246913580246"/>
    <n v="32"/>
    <n v="0.37647058823529411"/>
    <n v="6"/>
    <n v="7.0588235294117646E-2"/>
    <n v="0"/>
    <n v="0"/>
    <n v="0"/>
    <n v="0"/>
    <n v="0"/>
    <n v="2"/>
    <n v="1"/>
    <n v="1.6446280991735538"/>
    <n v="121"/>
    <n v="11"/>
    <n v="19"/>
  </r>
  <r>
    <n v="2017"/>
    <x v="2"/>
    <x v="6"/>
    <s v="DIAVA"/>
    <x v="188"/>
    <n v="183"/>
    <n v="169"/>
    <n v="6"/>
    <n v="183"/>
    <n v="8.4043715846994527"/>
    <n v="4"/>
    <n v="2.185792349726776E-2"/>
    <n v="159"/>
    <n v="1984"/>
    <n v="0.86885245901639341"/>
    <n v="173"/>
    <n v="24"/>
    <n v="57"/>
    <n v="87"/>
    <n v="117"/>
    <n v="211.24786324786325"/>
    <n v="107"/>
    <n v="39.971962616822431"/>
    <n v="58"/>
    <n v="277.15517241379308"/>
    <n v="91"/>
    <n v="498"/>
    <n v="61"/>
    <n v="307"/>
    <n v="0.33333333333333331"/>
    <n v="1"/>
    <n v="111"/>
    <n v="5.4644808743169399E-3"/>
    <n v="68"/>
    <n v="0.74725274725274726"/>
    <n v="6"/>
    <n v="6.5934065934065936E-2"/>
    <n v="26"/>
    <n v="0.42622950819672129"/>
    <n v="10"/>
    <n v="0.16393442622950818"/>
    <n v="0"/>
    <n v="0"/>
    <n v="0"/>
    <n v="0"/>
    <n v="0"/>
    <n v="0"/>
    <n v="3"/>
    <n v="1.7941176470588236"/>
    <n v="102"/>
    <n v="38"/>
    <n v="60"/>
  </r>
  <r>
    <n v="2017"/>
    <x v="2"/>
    <x v="6"/>
    <s v="MEDADA"/>
    <x v="123"/>
    <n v="179"/>
    <n v="173"/>
    <n v="3"/>
    <n v="179"/>
    <n v="5.6480446927374306"/>
    <n v="0"/>
    <n v="0"/>
    <n v="178"/>
    <n v="129"/>
    <n v="0.994413407821229"/>
    <n v="120"/>
    <n v="17"/>
    <n v="52"/>
    <n v="31"/>
    <n v="9"/>
    <n v="214.88888888888889"/>
    <n v="8"/>
    <n v="20.75"/>
    <n v="170"/>
    <n v="98.39411764705882"/>
    <n v="7"/>
    <n v="599"/>
    <n v="168"/>
    <n v="118"/>
    <n v="0.93854748603351956"/>
    <n v="89"/>
    <n v="79"/>
    <n v="0.4972067039106145"/>
    <n v="5"/>
    <n v="0.7142857142857143"/>
    <n v="2"/>
    <n v="0.2857142857142857"/>
    <n v="26"/>
    <n v="0.15476190476190477"/>
    <n v="17"/>
    <n v="0.10119047619047619"/>
    <n v="0"/>
    <n v="0"/>
    <n v="0"/>
    <n v="0"/>
    <n v="0"/>
    <n v="0"/>
    <n v="6"/>
    <n v="1.6422018348623852"/>
    <n v="109"/>
    <n v="0"/>
    <n v="0"/>
  </r>
  <r>
    <n v="2017"/>
    <x v="2"/>
    <x v="6"/>
    <s v="PICIN"/>
    <x v="181"/>
    <n v="162"/>
    <n v="154"/>
    <n v="5"/>
    <n v="162"/>
    <n v="7.8765432098765435"/>
    <n v="0"/>
    <n v="0"/>
    <n v="159"/>
    <n v="249"/>
    <n v="0.98148148148148151"/>
    <n v="109"/>
    <n v="17"/>
    <n v="51"/>
    <n v="57"/>
    <n v="5"/>
    <n v="260.2"/>
    <n v="3"/>
    <n v="26.333333333333332"/>
    <n v="157"/>
    <n v="122.24203821656052"/>
    <n v="4"/>
    <n v="328"/>
    <n v="156"/>
    <n v="140"/>
    <n v="0.96296296296296291"/>
    <n v="95"/>
    <n v="98"/>
    <n v="0.5864197530864198"/>
    <n v="3"/>
    <n v="0.75"/>
    <n v="0"/>
    <n v="0"/>
    <n v="13"/>
    <n v="8.3333333333333329E-2"/>
    <n v="12"/>
    <n v="7.6923076923076927E-2"/>
    <n v="0"/>
    <n v="0"/>
    <n v="0"/>
    <n v="0"/>
    <n v="0"/>
    <n v="0"/>
    <n v="7"/>
    <n v="1.7052631578947368"/>
    <n v="95"/>
    <n v="1"/>
    <n v="32"/>
  </r>
  <r>
    <n v="2017"/>
    <x v="2"/>
    <x v="6"/>
    <s v="WALAY"/>
    <x v="125"/>
    <n v="159"/>
    <n v="153"/>
    <n v="11"/>
    <n v="159"/>
    <n v="13.345911949685535"/>
    <n v="2"/>
    <n v="1.2578616352201259E-2"/>
    <n v="154"/>
    <n v="1185"/>
    <n v="0.96855345911949686"/>
    <n v="140"/>
    <n v="19"/>
    <n v="49"/>
    <n v="86"/>
    <n v="51"/>
    <n v="194.9607843137255"/>
    <n v="45"/>
    <n v="31.955555555555556"/>
    <n v="101"/>
    <n v="164.83168316831683"/>
    <n v="39"/>
    <n v="482"/>
    <n v="100"/>
    <n v="189"/>
    <n v="0.62893081761006286"/>
    <n v="18"/>
    <n v="103"/>
    <n v="0.11320754716981132"/>
    <n v="23"/>
    <n v="0.58974358974358976"/>
    <n v="3"/>
    <n v="7.6923076923076927E-2"/>
    <n v="22"/>
    <n v="0.22"/>
    <n v="12"/>
    <n v="0.12"/>
    <n v="0"/>
    <n v="0"/>
    <n v="0"/>
    <n v="0"/>
    <n v="0"/>
    <n v="0"/>
    <n v="1"/>
    <n v="1.7666666666666666"/>
    <n v="90"/>
    <n v="34"/>
    <n v="74"/>
  </r>
  <r>
    <n v="2017"/>
    <x v="2"/>
    <x v="6"/>
    <s v="&lt;NONE&gt;"/>
    <x v="33"/>
    <n v="155"/>
    <n v="118"/>
    <n v="8"/>
    <n v="130"/>
    <n v="10.053846153846154"/>
    <n v="0"/>
    <n v="0"/>
    <n v="76"/>
    <n v="780"/>
    <n v="0.49032258064516127"/>
    <n v="10"/>
    <n v="17"/>
    <n v="1"/>
    <n v="25"/>
    <n v="1"/>
    <n v="168"/>
    <n v="0"/>
    <n v="0"/>
    <n v="19"/>
    <n v="130.21052631578948"/>
    <n v="1"/>
    <n v="1271"/>
    <n v="93"/>
    <n v="194"/>
    <n v="0.6"/>
    <n v="18"/>
    <n v="116"/>
    <n v="0.11612903225806452"/>
    <n v="1"/>
    <n v="1"/>
    <n v="0"/>
    <n v="0"/>
    <n v="11"/>
    <n v="0.11827956989247312"/>
    <n v="9"/>
    <n v="9.6774193548387094E-2"/>
    <n v="0"/>
    <n v="0"/>
    <n v="0"/>
    <n v="0"/>
    <n v="0"/>
    <n v="0"/>
    <n v="85"/>
    <n v="1.2916666666666667"/>
    <n v="120"/>
    <n v="1"/>
    <n v="51"/>
  </r>
  <r>
    <n v="2017"/>
    <x v="2"/>
    <x v="6"/>
    <s v="WEBAM"/>
    <x v="195"/>
    <n v="153"/>
    <n v="143"/>
    <n v="4"/>
    <n v="152"/>
    <n v="5.9144736842105265"/>
    <n v="0"/>
    <n v="0"/>
    <n v="147"/>
    <n v="2235"/>
    <n v="0.96078431372549022"/>
    <n v="143"/>
    <n v="18"/>
    <n v="38"/>
    <n v="76"/>
    <n v="86"/>
    <n v="182.3953488372093"/>
    <n v="74"/>
    <n v="50.905405405405403"/>
    <n v="64"/>
    <n v="212.828125"/>
    <n v="79"/>
    <n v="445"/>
    <n v="64"/>
    <n v="230"/>
    <n v="0.41830065359477125"/>
    <n v="4"/>
    <n v="222"/>
    <n v="2.6143790849673203E-2"/>
    <n v="42"/>
    <n v="0.53164556962025311"/>
    <n v="6"/>
    <n v="7.5949367088607597E-2"/>
    <n v="23"/>
    <n v="0.359375"/>
    <n v="7"/>
    <n v="0.109375"/>
    <n v="0"/>
    <n v="0"/>
    <n v="0"/>
    <n v="0"/>
    <n v="0"/>
    <n v="0"/>
    <n v="5"/>
    <n v="1.2439024390243902"/>
    <n v="123"/>
    <n v="39"/>
    <n v="84"/>
  </r>
  <r>
    <n v="2017"/>
    <x v="2"/>
    <x v="6"/>
    <s v="CRUED"/>
    <x v="190"/>
    <n v="147"/>
    <n v="134"/>
    <n v="6"/>
    <n v="145"/>
    <n v="10.262068965517241"/>
    <n v="0"/>
    <n v="0"/>
    <n v="111"/>
    <n v="1332"/>
    <n v="0.75510204081632648"/>
    <n v="141"/>
    <n v="22"/>
    <n v="58"/>
    <n v="79"/>
    <n v="49"/>
    <n v="204.28571428571428"/>
    <n v="38"/>
    <n v="87.315789473684205"/>
    <n v="95"/>
    <n v="204.8"/>
    <n v="41"/>
    <n v="461"/>
    <n v="94"/>
    <n v="231"/>
    <n v="0.63945578231292521"/>
    <n v="4"/>
    <n v="130"/>
    <n v="2.7210884353741496E-2"/>
    <n v="25"/>
    <n v="0.6097560975609756"/>
    <n v="6"/>
    <n v="0.14634146341463414"/>
    <n v="42"/>
    <n v="0.44680851063829785"/>
    <n v="11"/>
    <n v="0.11702127659574468"/>
    <n v="0"/>
    <n v="0"/>
    <n v="0"/>
    <n v="0"/>
    <n v="0"/>
    <n v="0"/>
    <n v="1"/>
    <n v="1.9342105263157894"/>
    <n v="76"/>
    <n v="9"/>
    <n v="38"/>
  </r>
  <r>
    <n v="2017"/>
    <x v="2"/>
    <x v="6"/>
    <s v="LEBD1"/>
    <x v="189"/>
    <n v="141"/>
    <n v="134"/>
    <n v="4"/>
    <n v="141"/>
    <n v="6"/>
    <n v="2"/>
    <n v="1.4184397163120567E-2"/>
    <n v="129"/>
    <n v="1491"/>
    <n v="0.91489361702127658"/>
    <n v="139"/>
    <n v="13"/>
    <n v="34"/>
    <n v="67"/>
    <n v="93"/>
    <n v="166.68817204301075"/>
    <n v="80"/>
    <n v="71.7"/>
    <n v="46"/>
    <n v="216.30434782608697"/>
    <n v="77"/>
    <n v="445"/>
    <n v="42"/>
    <n v="227"/>
    <n v="0.2978723404255319"/>
    <n v="1"/>
    <n v="191"/>
    <n v="7.0921985815602835E-3"/>
    <n v="54"/>
    <n v="0.70129870129870131"/>
    <n v="5"/>
    <n v="6.4935064935064929E-2"/>
    <n v="17"/>
    <n v="0.40476190476190477"/>
    <n v="7"/>
    <n v="0.16666666666666666"/>
    <n v="0"/>
    <n v="0"/>
    <n v="0"/>
    <n v="0"/>
    <n v="0"/>
    <n v="1"/>
    <n v="2"/>
    <n v="1.7407407407407407"/>
    <n v="81"/>
    <n v="59"/>
    <n v="106"/>
  </r>
  <r>
    <n v="2017"/>
    <x v="2"/>
    <x v="6"/>
    <s v="NIMMA"/>
    <x v="122"/>
    <n v="140"/>
    <n v="137"/>
    <n v="6"/>
    <n v="140"/>
    <n v="7.9285714285714288"/>
    <n v="0"/>
    <n v="0"/>
    <n v="118"/>
    <n v="1859"/>
    <n v="0.84285714285714286"/>
    <n v="111"/>
    <n v="20"/>
    <n v="30"/>
    <n v="67"/>
    <n v="35"/>
    <n v="250.05714285714285"/>
    <n v="31"/>
    <n v="47.548387096774192"/>
    <n v="105"/>
    <n v="121.93333333333334"/>
    <n v="27"/>
    <n v="427"/>
    <n v="105"/>
    <n v="140"/>
    <n v="0.75"/>
    <n v="51"/>
    <n v="70"/>
    <n v="0.36428571428571427"/>
    <n v="19"/>
    <n v="0.70370370370370372"/>
    <n v="5"/>
    <n v="0.18518518518518517"/>
    <n v="18"/>
    <n v="0.17142857142857143"/>
    <n v="15"/>
    <n v="0.14285714285714285"/>
    <n v="0"/>
    <n v="0"/>
    <n v="0"/>
    <n v="0"/>
    <n v="0"/>
    <n v="0"/>
    <n v="1"/>
    <n v="1.728395061728395"/>
    <n v="81"/>
    <n v="26"/>
    <n v="85"/>
  </r>
  <r>
    <n v="2017"/>
    <x v="2"/>
    <x v="6"/>
    <s v="KUETO"/>
    <x v="182"/>
    <n v="130"/>
    <n v="120"/>
    <n v="8"/>
    <n v="130"/>
    <n v="10.6"/>
    <n v="2"/>
    <n v="1.5384615384615385E-2"/>
    <n v="128"/>
    <n v="785"/>
    <n v="0.98461538461538467"/>
    <n v="92"/>
    <n v="20"/>
    <n v="54"/>
    <n v="26"/>
    <n v="5"/>
    <n v="242.2"/>
    <n v="3"/>
    <n v="25.666666666666668"/>
    <n v="121"/>
    <n v="107.15702479338843"/>
    <n v="7"/>
    <n v="373"/>
    <n v="121"/>
    <n v="131"/>
    <n v="0.93076923076923079"/>
    <n v="76"/>
    <n v="95"/>
    <n v="0.58461538461538465"/>
    <n v="3"/>
    <n v="0.42857142857142855"/>
    <n v="3"/>
    <n v="0.42857142857142855"/>
    <n v="15"/>
    <n v="0.12396694214876033"/>
    <n v="14"/>
    <n v="0.11570247933884298"/>
    <n v="0"/>
    <n v="0"/>
    <n v="1"/>
    <n v="7.6923076923076927E-3"/>
    <n v="0"/>
    <n v="0"/>
    <n v="2"/>
    <n v="1.8309859154929577"/>
    <n v="71"/>
    <n v="1"/>
    <n v="983"/>
  </r>
  <r>
    <n v="2017"/>
    <x v="2"/>
    <x v="6"/>
    <s v="WILSC"/>
    <x v="131"/>
    <n v="126"/>
    <n v="119"/>
    <n v="4"/>
    <n v="126"/>
    <n v="6.4206349206349209"/>
    <n v="0"/>
    <n v="0"/>
    <n v="85"/>
    <n v="1393"/>
    <n v="0.67460317460317465"/>
    <n v="66"/>
    <n v="14"/>
    <n v="26"/>
    <n v="62"/>
    <n v="33"/>
    <n v="192"/>
    <n v="29"/>
    <n v="41.03448275862069"/>
    <n v="72"/>
    <n v="101.59722222222223"/>
    <n v="25"/>
    <n v="490"/>
    <n v="69"/>
    <n v="112"/>
    <n v="0.54761904761904767"/>
    <n v="39"/>
    <n v="42"/>
    <n v="0.30952380952380953"/>
    <n v="14"/>
    <n v="0.56000000000000005"/>
    <n v="1"/>
    <n v="0.04"/>
    <n v="8"/>
    <n v="0.11594202898550725"/>
    <n v="6"/>
    <n v="8.6956521739130432E-2"/>
    <n v="0"/>
    <n v="0"/>
    <n v="0"/>
    <n v="0"/>
    <n v="1"/>
    <n v="0"/>
    <n v="5"/>
    <n v="1.5"/>
    <n v="84"/>
    <n v="0"/>
    <n v="0"/>
  </r>
  <r>
    <n v="2017"/>
    <x v="2"/>
    <x v="6"/>
    <s v="MACRE"/>
    <x v="192"/>
    <n v="119"/>
    <n v="110"/>
    <n v="5"/>
    <n v="117"/>
    <n v="7.0085470085470085"/>
    <n v="2"/>
    <n v="1.7094017094017096E-2"/>
    <n v="107"/>
    <n v="1789"/>
    <n v="0.89915966386554624"/>
    <n v="113"/>
    <n v="23"/>
    <n v="22"/>
    <n v="67"/>
    <n v="54"/>
    <n v="180.87037037037038"/>
    <n v="48"/>
    <n v="54.520833333333336"/>
    <n v="60"/>
    <n v="189"/>
    <n v="49"/>
    <n v="559"/>
    <n v="62"/>
    <n v="222"/>
    <n v="0.52100840336134457"/>
    <n v="2"/>
    <n v="96"/>
    <n v="1.680672268907563E-2"/>
    <n v="25"/>
    <n v="0.51020408163265307"/>
    <n v="7"/>
    <n v="0.14285714285714285"/>
    <n v="17"/>
    <n v="0.27419354838709675"/>
    <n v="8"/>
    <n v="0.12903225806451613"/>
    <n v="0"/>
    <n v="0"/>
    <n v="0"/>
    <n v="0"/>
    <n v="0"/>
    <n v="0"/>
    <n v="7"/>
    <n v="1.4512195121951219"/>
    <n v="82"/>
    <n v="17"/>
    <n v="85"/>
  </r>
  <r>
    <n v="2017"/>
    <x v="2"/>
    <x v="6"/>
    <s v="BALLBE"/>
    <x v="198"/>
    <n v="115"/>
    <n v="104"/>
    <n v="5"/>
    <n v="115"/>
    <n v="7.4086956521739129"/>
    <n v="0"/>
    <n v="0"/>
    <n v="107"/>
    <n v="2163"/>
    <n v="0.93043478260869561"/>
    <n v="105"/>
    <n v="23"/>
    <n v="25"/>
    <n v="70"/>
    <n v="62"/>
    <n v="169.46774193548387"/>
    <n v="57"/>
    <n v="30.666666666666668"/>
    <n v="47"/>
    <n v="159.72340425531914"/>
    <n v="53"/>
    <n v="464"/>
    <n v="51"/>
    <n v="187"/>
    <n v="0.44347826086956521"/>
    <n v="1"/>
    <n v="19"/>
    <n v="8.6956521739130436E-3"/>
    <n v="24"/>
    <n v="0.45283018867924529"/>
    <n v="8"/>
    <n v="0.15094339622641509"/>
    <n v="15"/>
    <n v="0.29411764705882354"/>
    <n v="12"/>
    <n v="0.23529411764705882"/>
    <n v="0"/>
    <n v="0"/>
    <n v="0"/>
    <n v="0"/>
    <n v="0"/>
    <n v="0"/>
    <n v="2"/>
    <n v="1.7692307692307692"/>
    <n v="65"/>
    <n v="52"/>
    <n v="146"/>
  </r>
  <r>
    <n v="2017"/>
    <x v="2"/>
    <x v="6"/>
    <s v="CABRO1"/>
    <x v="209"/>
    <n v="114"/>
    <n v="105"/>
    <n v="10"/>
    <n v="114"/>
    <n v="11.929824561403509"/>
    <n v="2"/>
    <n v="1.7543859649122806E-2"/>
    <n v="111"/>
    <n v="1494"/>
    <n v="0.97368421052631582"/>
    <n v="112"/>
    <n v="18"/>
    <n v="38"/>
    <n v="140"/>
    <n v="60"/>
    <n v="189.6"/>
    <n v="52"/>
    <n v="18.365384615384617"/>
    <n v="54"/>
    <n v="197.25925925925927"/>
    <n v="50"/>
    <n v="603"/>
    <n v="54"/>
    <n v="233"/>
    <n v="0.47368421052631576"/>
    <n v="0"/>
    <n v="0"/>
    <n v="0"/>
    <n v="35"/>
    <n v="0.7"/>
    <n v="2"/>
    <n v="0.04"/>
    <n v="22"/>
    <n v="0.40740740740740738"/>
    <n v="9"/>
    <n v="0.16666666666666666"/>
    <n v="0"/>
    <n v="0"/>
    <n v="0"/>
    <n v="0"/>
    <n v="0"/>
    <n v="0"/>
    <n v="0"/>
    <n v="1.4615384615384615"/>
    <n v="78"/>
    <n v="32"/>
    <n v="36"/>
  </r>
  <r>
    <n v="2017"/>
    <x v="2"/>
    <x v="6"/>
    <s v="GANLA"/>
    <x v="186"/>
    <n v="108"/>
    <n v="104"/>
    <n v="12"/>
    <n v="108"/>
    <n v="13.657407407407407"/>
    <n v="2"/>
    <n v="1.8518518518518517E-2"/>
    <n v="91"/>
    <n v="1807"/>
    <n v="0.84259259259259256"/>
    <n v="101"/>
    <n v="21"/>
    <n v="36"/>
    <n v="65"/>
    <n v="53"/>
    <n v="127.71698113207547"/>
    <n v="44"/>
    <n v="52.090909090909093"/>
    <n v="50"/>
    <n v="177.08"/>
    <n v="48"/>
    <n v="448"/>
    <n v="49"/>
    <n v="214"/>
    <n v="0.45370370370370372"/>
    <n v="2"/>
    <n v="38"/>
    <n v="1.8518518518518517E-2"/>
    <n v="20"/>
    <n v="0.41666666666666669"/>
    <n v="3"/>
    <n v="6.25E-2"/>
    <n v="23"/>
    <n v="0.46938775510204084"/>
    <n v="6"/>
    <n v="0.12244897959183673"/>
    <n v="0"/>
    <n v="0"/>
    <n v="0"/>
    <n v="0"/>
    <n v="0"/>
    <n v="0"/>
    <n v="1"/>
    <n v="1.6615384615384616"/>
    <n v="65"/>
    <n v="18"/>
    <n v="88"/>
  </r>
  <r>
    <n v="2017"/>
    <x v="2"/>
    <x v="6"/>
    <s v="MACTR"/>
    <x v="185"/>
    <n v="99"/>
    <n v="92"/>
    <n v="5"/>
    <n v="98"/>
    <n v="7.0408163265306118"/>
    <n v="0"/>
    <n v="0"/>
    <n v="87"/>
    <n v="1163"/>
    <n v="0.87878787878787878"/>
    <n v="85"/>
    <n v="14"/>
    <n v="23"/>
    <n v="42"/>
    <n v="45"/>
    <n v="180.17777777777778"/>
    <n v="37"/>
    <n v="23.810810810810811"/>
    <n v="46"/>
    <n v="155.34782608695653"/>
    <n v="39"/>
    <n v="495"/>
    <n v="44"/>
    <n v="167"/>
    <n v="0.44444444444444442"/>
    <n v="10"/>
    <n v="72"/>
    <n v="0.10101010101010101"/>
    <n v="18"/>
    <n v="0.46153846153846156"/>
    <n v="3"/>
    <n v="7.6923076923076927E-2"/>
    <n v="17"/>
    <n v="0.38636363636363635"/>
    <n v="4"/>
    <n v="9.0909090909090912E-2"/>
    <n v="0"/>
    <n v="0"/>
    <n v="0"/>
    <n v="0"/>
    <n v="1"/>
    <n v="0"/>
    <n v="2"/>
    <n v="1.6229508196721312"/>
    <n v="61"/>
    <n v="14"/>
    <n v="48"/>
  </r>
  <r>
    <n v="2017"/>
    <x v="2"/>
    <x v="6"/>
    <s v="ROSJA"/>
    <x v="184"/>
    <n v="99"/>
    <n v="95"/>
    <n v="5"/>
    <n v="99"/>
    <n v="7.858585858585859"/>
    <n v="0"/>
    <n v="0"/>
    <n v="75"/>
    <n v="1714"/>
    <n v="0.75757575757575757"/>
    <n v="94"/>
    <n v="18"/>
    <n v="28"/>
    <n v="133"/>
    <n v="44"/>
    <n v="182.45454545454547"/>
    <n v="44"/>
    <n v="32.954545454545453"/>
    <n v="52"/>
    <n v="236.63461538461539"/>
    <n v="40"/>
    <n v="430"/>
    <n v="48"/>
    <n v="235"/>
    <n v="0.48484848484848486"/>
    <n v="2"/>
    <n v="132"/>
    <n v="2.0202020202020204E-2"/>
    <n v="20"/>
    <n v="0.5"/>
    <n v="3"/>
    <n v="7.4999999999999997E-2"/>
    <n v="18"/>
    <n v="0.375"/>
    <n v="6"/>
    <n v="0.125"/>
    <n v="0"/>
    <n v="0"/>
    <n v="0"/>
    <n v="0"/>
    <n v="0"/>
    <n v="0"/>
    <n v="1"/>
    <n v="1.6229508196721312"/>
    <n v="61"/>
    <n v="12"/>
    <n v="15"/>
  </r>
  <r>
    <n v="2017"/>
    <x v="2"/>
    <x v="6"/>
    <s v="RUBJO"/>
    <x v="194"/>
    <n v="97"/>
    <n v="90"/>
    <n v="14"/>
    <n v="97"/>
    <n v="15.969072164948454"/>
    <n v="6"/>
    <n v="6.1855670103092786E-2"/>
    <n v="90"/>
    <n v="2104"/>
    <n v="0.92783505154639179"/>
    <n v="93"/>
    <n v="18"/>
    <n v="24"/>
    <n v="70"/>
    <n v="63"/>
    <n v="171.25396825396825"/>
    <n v="59"/>
    <n v="24.322033898305083"/>
    <n v="32"/>
    <n v="166.5"/>
    <n v="53"/>
    <n v="374"/>
    <n v="31"/>
    <n v="262"/>
    <n v="0.31958762886597936"/>
    <n v="2"/>
    <n v="134"/>
    <n v="2.0618556701030927E-2"/>
    <n v="36"/>
    <n v="0.67924528301886788"/>
    <n v="5"/>
    <n v="9.4339622641509441E-2"/>
    <n v="9"/>
    <n v="0.29032258064516131"/>
    <n v="3"/>
    <n v="9.6774193548387094E-2"/>
    <n v="1"/>
    <n v="1.0309278350515464E-2"/>
    <n v="1"/>
    <n v="1.0309278350515464E-2"/>
    <n v="0"/>
    <n v="0"/>
    <n v="1"/>
    <n v="1.5901639344262295"/>
    <n v="61"/>
    <n v="39"/>
    <n v="28"/>
  </r>
  <r>
    <n v="2017"/>
    <x v="2"/>
    <x v="6"/>
    <s v="GADCH"/>
    <x v="130"/>
    <n v="93"/>
    <n v="80"/>
    <n v="9"/>
    <n v="93"/>
    <n v="10.688172043010752"/>
    <n v="4"/>
    <n v="4.3010752688172046E-2"/>
    <n v="84"/>
    <n v="2249"/>
    <n v="0.90322580645161288"/>
    <n v="89"/>
    <n v="17"/>
    <n v="30"/>
    <n v="78"/>
    <n v="57"/>
    <n v="180.2982456140351"/>
    <n v="46"/>
    <n v="9.0869565217391308"/>
    <n v="34"/>
    <n v="186.08823529411765"/>
    <n v="45"/>
    <n v="442"/>
    <n v="34"/>
    <n v="255"/>
    <n v="0.36559139784946237"/>
    <n v="2"/>
    <n v="83"/>
    <n v="2.1505376344086023E-2"/>
    <n v="29"/>
    <n v="0.64444444444444449"/>
    <n v="4"/>
    <n v="8.8888888888888892E-2"/>
    <n v="16"/>
    <n v="0.47058823529411764"/>
    <n v="5"/>
    <n v="0.14705882352941177"/>
    <n v="0"/>
    <n v="0"/>
    <n v="0"/>
    <n v="0"/>
    <n v="0"/>
    <n v="0"/>
    <n v="1"/>
    <n v="1.5245901639344261"/>
    <n v="61"/>
    <n v="23"/>
    <n v="22"/>
  </r>
  <r>
    <n v="2017"/>
    <x v="2"/>
    <x v="6"/>
    <s v="NORKY"/>
    <x v="114"/>
    <n v="93"/>
    <n v="88"/>
    <n v="8"/>
    <n v="93"/>
    <n v="11.795698924731182"/>
    <n v="4"/>
    <n v="4.3010752688172046E-2"/>
    <n v="83"/>
    <n v="2121"/>
    <n v="0.89247311827956988"/>
    <n v="83"/>
    <n v="22"/>
    <n v="27"/>
    <n v="117"/>
    <n v="57"/>
    <n v="247.49122807017545"/>
    <n v="45"/>
    <n v="72.088888888888889"/>
    <n v="31"/>
    <n v="227"/>
    <n v="42"/>
    <n v="502"/>
    <n v="32"/>
    <n v="208"/>
    <n v="0.34408602150537637"/>
    <n v="5"/>
    <n v="103"/>
    <n v="5.3763440860215055E-2"/>
    <n v="31"/>
    <n v="0.73809523809523814"/>
    <n v="1"/>
    <n v="2.3809523809523808E-2"/>
    <n v="13"/>
    <n v="0.40625"/>
    <n v="4"/>
    <n v="0.125"/>
    <n v="0"/>
    <n v="0"/>
    <n v="0"/>
    <n v="0"/>
    <n v="0"/>
    <n v="0"/>
    <n v="3"/>
    <n v="1.86"/>
    <n v="50"/>
    <n v="3"/>
    <n v="26"/>
  </r>
  <r>
    <n v="2017"/>
    <x v="2"/>
    <x v="6"/>
    <s v="BANPU"/>
    <x v="167"/>
    <n v="92"/>
    <n v="88"/>
    <n v="5"/>
    <n v="92"/>
    <n v="6.7391304347826084"/>
    <n v="2"/>
    <n v="2.1739130434782608E-2"/>
    <n v="86"/>
    <n v="1833"/>
    <n v="0.93478260869565222"/>
    <n v="84"/>
    <n v="15"/>
    <n v="25"/>
    <n v="51"/>
    <n v="41"/>
    <n v="155.8780487804878"/>
    <n v="37"/>
    <n v="12.135135135135135"/>
    <n v="46"/>
    <n v="135.34782608695653"/>
    <n v="40"/>
    <n v="426"/>
    <n v="50"/>
    <n v="188"/>
    <n v="0.54347826086956519"/>
    <n v="2"/>
    <n v="56"/>
    <n v="2.1739130434782608E-2"/>
    <n v="21"/>
    <n v="0.52500000000000002"/>
    <n v="5"/>
    <n v="0.125"/>
    <n v="25"/>
    <n v="0.5"/>
    <n v="5"/>
    <n v="0.1"/>
    <n v="0"/>
    <n v="0"/>
    <n v="0"/>
    <n v="0"/>
    <n v="0"/>
    <n v="0"/>
    <n v="2"/>
    <n v="1.803921568627451"/>
    <n v="51"/>
    <n v="5"/>
    <n v="28"/>
  </r>
  <r>
    <n v="2017"/>
    <x v="2"/>
    <x v="6"/>
    <s v="STORI"/>
    <x v="117"/>
    <n v="88"/>
    <n v="84"/>
    <n v="3"/>
    <n v="88"/>
    <n v="5.6931818181818183"/>
    <n v="0"/>
    <n v="0"/>
    <n v="68"/>
    <n v="3116"/>
    <n v="0.77272727272727271"/>
    <n v="73"/>
    <n v="16"/>
    <n v="13"/>
    <n v="34"/>
    <n v="49"/>
    <n v="108.12244897959184"/>
    <n v="44"/>
    <n v="41.227272727272727"/>
    <n v="30"/>
    <n v="172.06666666666666"/>
    <n v="40"/>
    <n v="365"/>
    <n v="30"/>
    <n v="175"/>
    <n v="0.34090909090909088"/>
    <n v="5"/>
    <n v="52"/>
    <n v="5.6818181818181816E-2"/>
    <n v="26"/>
    <n v="0.65"/>
    <n v="3"/>
    <n v="7.4999999999999997E-2"/>
    <n v="14"/>
    <n v="0.46666666666666667"/>
    <n v="5"/>
    <n v="0.16666666666666666"/>
    <n v="0"/>
    <n v="0"/>
    <n v="0"/>
    <n v="0"/>
    <n v="0"/>
    <n v="0"/>
    <n v="3"/>
    <n v="1.7254901960784315"/>
    <n v="51"/>
    <n v="8"/>
    <n v="61"/>
  </r>
  <r>
    <n v="2017"/>
    <x v="2"/>
    <x v="6"/>
    <s v="KRANI"/>
    <x v="211"/>
    <n v="80"/>
    <n v="70"/>
    <n v="4"/>
    <n v="80"/>
    <n v="6.2249999999999996"/>
    <n v="0"/>
    <n v="0"/>
    <n v="76"/>
    <n v="1856"/>
    <n v="0.95"/>
    <n v="78"/>
    <n v="19"/>
    <n v="20"/>
    <n v="60"/>
    <n v="44"/>
    <n v="204.79545454545453"/>
    <n v="24"/>
    <n v="77.291666666666671"/>
    <n v="36"/>
    <n v="185.33333333333334"/>
    <n v="40"/>
    <n v="438"/>
    <n v="36"/>
    <n v="204"/>
    <n v="0.45"/>
    <n v="0"/>
    <n v="0"/>
    <n v="0"/>
    <n v="22"/>
    <n v="0.55000000000000004"/>
    <n v="4"/>
    <n v="0.1"/>
    <n v="19"/>
    <n v="0.52777777777777779"/>
    <n v="3"/>
    <n v="8.3333333333333329E-2"/>
    <n v="0"/>
    <n v="0"/>
    <n v="0"/>
    <n v="0"/>
    <n v="0"/>
    <n v="0"/>
    <n v="4"/>
    <n v="1.2698412698412698"/>
    <n v="63"/>
    <n v="16"/>
    <n v="276"/>
  </r>
  <r>
    <n v="2017"/>
    <x v="2"/>
    <x v="6"/>
    <s v="BENAD"/>
    <x v="196"/>
    <n v="77"/>
    <n v="76"/>
    <n v="11"/>
    <n v="77"/>
    <n v="13.441558441558442"/>
    <n v="0"/>
    <n v="0"/>
    <n v="68"/>
    <n v="1956"/>
    <n v="0.88311688311688308"/>
    <n v="73"/>
    <n v="19"/>
    <n v="22"/>
    <n v="112"/>
    <n v="47"/>
    <n v="234.27659574468086"/>
    <n v="25"/>
    <n v="67.8"/>
    <n v="25"/>
    <n v="232.84"/>
    <n v="41"/>
    <n v="609"/>
    <n v="27"/>
    <n v="284"/>
    <n v="0.35064935064935066"/>
    <n v="1"/>
    <n v="159"/>
    <n v="1.2987012987012988E-2"/>
    <n v="20"/>
    <n v="0.48780487804878048"/>
    <n v="4"/>
    <n v="9.7560975609756101E-2"/>
    <n v="8"/>
    <n v="0.29629629629629628"/>
    <n v="4"/>
    <n v="0.14814814814814814"/>
    <n v="0"/>
    <n v="0"/>
    <n v="0"/>
    <n v="0"/>
    <n v="0"/>
    <n v="0"/>
    <n v="2"/>
    <n v="1.1323529411764706"/>
    <n v="68"/>
    <n v="11"/>
    <n v="21"/>
  </r>
  <r>
    <n v="2017"/>
    <x v="2"/>
    <x v="6"/>
    <s v="KANLOR"/>
    <x v="126"/>
    <n v="77"/>
    <n v="74"/>
    <n v="2"/>
    <n v="77"/>
    <n v="4.8701298701298699"/>
    <n v="0"/>
    <n v="0"/>
    <n v="76"/>
    <n v="194"/>
    <n v="0.98701298701298701"/>
    <n v="67"/>
    <n v="14"/>
    <n v="16"/>
    <n v="33"/>
    <n v="1"/>
    <n v="207"/>
    <n v="0"/>
    <n v="0"/>
    <n v="76"/>
    <n v="97.486842105263165"/>
    <n v="0"/>
    <n v="0"/>
    <n v="76"/>
    <n v="117"/>
    <n v="0.98701298701298701"/>
    <n v="28"/>
    <n v="68"/>
    <n v="0.36363636363636365"/>
    <n v="1"/>
    <n v="0"/>
    <n v="0"/>
    <n v="0"/>
    <n v="17"/>
    <n v="0.22368421052631579"/>
    <n v="15"/>
    <n v="0.19736842105263158"/>
    <n v="0"/>
    <n v="0"/>
    <n v="0"/>
    <n v="0"/>
    <n v="0"/>
    <n v="1"/>
    <n v="0"/>
    <n v="2.1388888888888888"/>
    <n v="36"/>
    <n v="0"/>
    <n v="0"/>
  </r>
  <r>
    <n v="2017"/>
    <x v="2"/>
    <x v="6"/>
    <s v="POLCA"/>
    <x v="54"/>
    <n v="69"/>
    <n v="62"/>
    <n v="5"/>
    <n v="69"/>
    <n v="7.6086956521739131"/>
    <n v="0"/>
    <n v="0"/>
    <n v="61"/>
    <n v="2420"/>
    <n v="0.88405797101449279"/>
    <n v="43"/>
    <n v="17"/>
    <n v="8"/>
    <n v="116"/>
    <n v="21"/>
    <n v="203.1904761904762"/>
    <n v="20"/>
    <n v="181.95"/>
    <n v="43"/>
    <n v="103.48837209302326"/>
    <n v="16"/>
    <n v="442"/>
    <n v="45"/>
    <n v="128"/>
    <n v="0.65217391304347827"/>
    <n v="19"/>
    <n v="35"/>
    <n v="0.27536231884057971"/>
    <n v="13"/>
    <n v="0.8125"/>
    <n v="1"/>
    <n v="6.25E-2"/>
    <n v="10"/>
    <n v="0.22222222222222221"/>
    <n v="2"/>
    <n v="4.4444444444444446E-2"/>
    <n v="0"/>
    <n v="0"/>
    <n v="0"/>
    <n v="0"/>
    <n v="0"/>
    <n v="0"/>
    <n v="3"/>
    <n v="1.8157894736842106"/>
    <n v="38"/>
    <n v="10"/>
    <n v="183"/>
  </r>
  <r>
    <n v="2017"/>
    <x v="2"/>
    <x v="6"/>
    <s v="AMIKE"/>
    <x v="128"/>
    <n v="65"/>
    <n v="60"/>
    <n v="7"/>
    <n v="65"/>
    <n v="9.8000000000000007"/>
    <n v="0"/>
    <n v="0"/>
    <n v="62"/>
    <n v="1935"/>
    <n v="0.9538461538461539"/>
    <n v="58"/>
    <n v="22"/>
    <n v="16"/>
    <n v="110"/>
    <n v="28"/>
    <n v="251.14285714285714"/>
    <n v="25"/>
    <n v="95.84"/>
    <n v="34"/>
    <n v="213.55882352941177"/>
    <n v="14"/>
    <n v="742"/>
    <n v="33"/>
    <n v="251"/>
    <n v="0.50769230769230766"/>
    <n v="3"/>
    <n v="81"/>
    <n v="4.6153846153846156E-2"/>
    <n v="13"/>
    <n v="0.9285714285714286"/>
    <n v="3"/>
    <n v="0.21428571428571427"/>
    <n v="14"/>
    <n v="0.42424242424242425"/>
    <n v="4"/>
    <n v="0.12121212121212122"/>
    <n v="0"/>
    <n v="0"/>
    <n v="0"/>
    <n v="0"/>
    <n v="0"/>
    <n v="0"/>
    <n v="3"/>
    <n v="1.5853658536585367"/>
    <n v="41"/>
    <n v="4"/>
    <n v="41"/>
  </r>
  <r>
    <n v="2017"/>
    <x v="2"/>
    <x v="6"/>
    <s v="PRASH"/>
    <x v="274"/>
    <n v="65"/>
    <n v="63"/>
    <n v="3"/>
    <n v="65"/>
    <n v="5.384615384615385"/>
    <n v="0"/>
    <n v="0"/>
    <n v="61"/>
    <n v="1136"/>
    <n v="0.93846153846153846"/>
    <n v="56"/>
    <n v="12"/>
    <n v="18"/>
    <n v="44"/>
    <n v="25"/>
    <n v="221"/>
    <n v="24"/>
    <n v="24.208333333333332"/>
    <n v="36"/>
    <n v="204.91666666666666"/>
    <n v="22"/>
    <n v="495"/>
    <n v="39"/>
    <n v="226"/>
    <n v="0.6"/>
    <n v="6"/>
    <n v="45"/>
    <n v="9.2307692307692313E-2"/>
    <n v="14"/>
    <n v="0.63636363636363635"/>
    <n v="5"/>
    <n v="0.22727272727272727"/>
    <n v="14"/>
    <n v="0.35897435897435898"/>
    <n v="8"/>
    <n v="0.20512820512820512"/>
    <n v="0"/>
    <n v="0"/>
    <n v="0"/>
    <n v="0"/>
    <n v="1"/>
    <n v="0"/>
    <n v="5"/>
    <n v="1.625"/>
    <n v="40"/>
    <n v="7"/>
    <n v="112"/>
  </r>
  <r>
    <n v="2017"/>
    <x v="2"/>
    <x v="6"/>
    <s v="AMNSI"/>
    <x v="187"/>
    <n v="62"/>
    <n v="61"/>
    <n v="4"/>
    <n v="62"/>
    <n v="6.790322580645161"/>
    <n v="0"/>
    <n v="0"/>
    <n v="60"/>
    <n v="1878"/>
    <n v="0.967741935483871"/>
    <n v="60"/>
    <n v="22"/>
    <n v="24"/>
    <n v="73"/>
    <n v="35"/>
    <n v="202.08571428571429"/>
    <n v="30"/>
    <n v="27.5"/>
    <n v="26"/>
    <n v="211.57692307692307"/>
    <n v="30"/>
    <n v="493"/>
    <n v="26"/>
    <n v="248"/>
    <n v="0.41935483870967744"/>
    <n v="2"/>
    <n v="322"/>
    <n v="3.2258064516129031E-2"/>
    <n v="18"/>
    <n v="0.6"/>
    <n v="6"/>
    <n v="0.2"/>
    <n v="6"/>
    <n v="0.23076923076923078"/>
    <n v="9"/>
    <n v="0.34615384615384615"/>
    <n v="0"/>
    <n v="0"/>
    <n v="0"/>
    <n v="0"/>
    <n v="0"/>
    <n v="0"/>
    <n v="0"/>
    <n v="1.1923076923076923"/>
    <n v="52"/>
    <n v="4"/>
    <n v="16"/>
  </r>
  <r>
    <n v="2017"/>
    <x v="2"/>
    <x v="6"/>
    <s v="WAXJE"/>
    <x v="171"/>
    <n v="52"/>
    <n v="49"/>
    <n v="4"/>
    <n v="52"/>
    <n v="6.1538461538461542"/>
    <n v="0"/>
    <n v="0"/>
    <n v="47"/>
    <n v="149"/>
    <n v="0.90384615384615385"/>
    <n v="12"/>
    <n v="13"/>
    <n v="1"/>
    <n v="37"/>
    <n v="2"/>
    <n v="423"/>
    <n v="1"/>
    <n v="27"/>
    <n v="44"/>
    <n v="22.204545454545453"/>
    <n v="1"/>
    <n v="270"/>
    <n v="45"/>
    <n v="50"/>
    <n v="0.86538461538461542"/>
    <n v="37"/>
    <n v="38"/>
    <n v="0.71153846153846156"/>
    <n v="1"/>
    <n v="1"/>
    <n v="0"/>
    <n v="0"/>
    <n v="2"/>
    <n v="4.4444444444444446E-2"/>
    <n v="0"/>
    <n v="0"/>
    <n v="0"/>
    <n v="0"/>
    <n v="0"/>
    <n v="0"/>
    <n v="0"/>
    <n v="0"/>
    <n v="1"/>
    <n v="1.6774193548387097"/>
    <n v="31"/>
    <n v="1"/>
    <n v="11"/>
  </r>
  <r>
    <n v="2017"/>
    <x v="2"/>
    <x v="6"/>
    <s v="CRUCH"/>
    <x v="116"/>
    <n v="50"/>
    <n v="49"/>
    <n v="3"/>
    <n v="50"/>
    <n v="5.78"/>
    <n v="0"/>
    <n v="0"/>
    <n v="40"/>
    <n v="2511"/>
    <n v="0.8"/>
    <n v="35"/>
    <n v="19"/>
    <n v="18"/>
    <n v="47"/>
    <n v="2"/>
    <n v="50"/>
    <n v="1"/>
    <n v="11"/>
    <n v="47"/>
    <n v="133.95744680851064"/>
    <n v="2"/>
    <n v="72"/>
    <n v="47"/>
    <n v="162"/>
    <n v="0.94"/>
    <n v="27"/>
    <n v="116"/>
    <n v="0.54"/>
    <n v="0"/>
    <n v="0"/>
    <n v="0"/>
    <n v="0"/>
    <n v="9"/>
    <n v="0.19148936170212766"/>
    <n v="7"/>
    <n v="0.14893617021276595"/>
    <n v="0"/>
    <n v="0"/>
    <n v="0"/>
    <n v="0"/>
    <n v="0"/>
    <n v="0"/>
    <n v="1"/>
    <n v="1.4705882352941178"/>
    <n v="34"/>
    <n v="0"/>
    <n v="0"/>
  </r>
  <r>
    <n v="2017"/>
    <x v="2"/>
    <x v="6"/>
    <s v="MASBE"/>
    <x v="118"/>
    <n v="48"/>
    <n v="45"/>
    <n v="8"/>
    <n v="48"/>
    <n v="10.458333333333334"/>
    <n v="4"/>
    <n v="8.3333333333333329E-2"/>
    <n v="47"/>
    <n v="2297"/>
    <n v="0.97916666666666663"/>
    <n v="39"/>
    <n v="18"/>
    <n v="12"/>
    <n v="60"/>
    <n v="18"/>
    <n v="181.55555555555554"/>
    <n v="14"/>
    <n v="14.785714285714286"/>
    <n v="26"/>
    <n v="143"/>
    <n v="14"/>
    <n v="400"/>
    <n v="25"/>
    <n v="187"/>
    <n v="0.52083333333333337"/>
    <n v="2"/>
    <n v="33"/>
    <n v="4.1666666666666664E-2"/>
    <n v="8"/>
    <n v="0.5714285714285714"/>
    <n v="2"/>
    <n v="0.14285714285714285"/>
    <n v="7"/>
    <n v="0.28000000000000003"/>
    <n v="5"/>
    <n v="0.2"/>
    <n v="0"/>
    <n v="0"/>
    <n v="0"/>
    <n v="0"/>
    <n v="0"/>
    <n v="0"/>
    <n v="2"/>
    <n v="1.7142857142857142"/>
    <n v="28"/>
    <n v="4"/>
    <n v="407"/>
  </r>
  <r>
    <n v="2017"/>
    <x v="2"/>
    <x v="6"/>
    <s v="TRAGA"/>
    <x v="281"/>
    <n v="45"/>
    <n v="42"/>
    <n v="8"/>
    <n v="45"/>
    <n v="9.4888888888888889"/>
    <n v="0"/>
    <n v="0"/>
    <n v="43"/>
    <n v="2116"/>
    <n v="0.9555555555555556"/>
    <n v="41"/>
    <n v="17"/>
    <n v="22"/>
    <n v="80"/>
    <n v="21"/>
    <n v="221.61904761904762"/>
    <n v="19"/>
    <n v="129.36842105263159"/>
    <n v="22"/>
    <n v="168.86363636363637"/>
    <n v="20"/>
    <n v="556"/>
    <n v="21"/>
    <n v="214"/>
    <n v="0.46666666666666667"/>
    <n v="2"/>
    <n v="180"/>
    <n v="4.4444444444444446E-2"/>
    <n v="6"/>
    <n v="0.3"/>
    <n v="4"/>
    <n v="0.2"/>
    <n v="12"/>
    <n v="0.5714285714285714"/>
    <n v="1"/>
    <n v="4.7619047619047616E-2"/>
    <n v="0"/>
    <n v="0"/>
    <n v="0"/>
    <n v="0"/>
    <n v="0"/>
    <n v="0"/>
    <n v="2"/>
    <n v="1.8"/>
    <n v="25"/>
    <n v="1"/>
    <n v="32"/>
  </r>
  <r>
    <n v="2017"/>
    <x v="2"/>
    <x v="6"/>
    <s v="MORJO1"/>
    <x v="282"/>
    <n v="41"/>
    <n v="40"/>
    <n v="20"/>
    <n v="41"/>
    <n v="22.829268292682926"/>
    <n v="0"/>
    <n v="0"/>
    <n v="40"/>
    <n v="1729"/>
    <n v="0.97560975609756095"/>
    <n v="41"/>
    <n v="15"/>
    <n v="11"/>
    <n v="110"/>
    <n v="22"/>
    <n v="180.95454545454547"/>
    <n v="9"/>
    <n v="21.777777777777779"/>
    <n v="19"/>
    <n v="250.21052631578948"/>
    <n v="16"/>
    <n v="430"/>
    <n v="19"/>
    <n v="290"/>
    <n v="0.46341463414634149"/>
    <n v="0"/>
    <n v="0"/>
    <n v="0"/>
    <n v="9"/>
    <n v="0.5625"/>
    <n v="2"/>
    <n v="0.125"/>
    <n v="9"/>
    <n v="0.47368421052631576"/>
    <n v="3"/>
    <n v="0.15789473684210525"/>
    <n v="0"/>
    <n v="0"/>
    <n v="0"/>
    <n v="0"/>
    <n v="0"/>
    <n v="0"/>
    <n v="0"/>
    <n v="1.1081081081081081"/>
    <n v="37"/>
    <n v="2"/>
    <n v="51"/>
  </r>
  <r>
    <n v="2017"/>
    <x v="2"/>
    <x v="6"/>
    <s v="OKUYA"/>
    <x v="204"/>
    <n v="38"/>
    <n v="36"/>
    <n v="9"/>
    <n v="37"/>
    <n v="10"/>
    <n v="2"/>
    <n v="5.4054054054054057E-2"/>
    <n v="32"/>
    <n v="1808"/>
    <n v="0.84210526315789469"/>
    <n v="36"/>
    <n v="13"/>
    <n v="18"/>
    <n v="47"/>
    <n v="24"/>
    <n v="153.91666666666666"/>
    <n v="24"/>
    <n v="16.416666666666668"/>
    <n v="12"/>
    <n v="173.25"/>
    <n v="24"/>
    <n v="352"/>
    <n v="11"/>
    <n v="186"/>
    <n v="0.28947368421052633"/>
    <n v="0"/>
    <n v="0"/>
    <n v="0"/>
    <n v="8"/>
    <n v="0.33333333333333331"/>
    <n v="4"/>
    <n v="0.16666666666666666"/>
    <n v="4"/>
    <n v="0.36363636363636365"/>
    <n v="2"/>
    <n v="0.18181818181818182"/>
    <n v="0"/>
    <n v="0"/>
    <n v="0"/>
    <n v="0"/>
    <n v="0"/>
    <n v="0"/>
    <n v="1"/>
    <n v="1.9"/>
    <n v="20"/>
    <n v="12"/>
    <n v="45"/>
  </r>
  <r>
    <n v="2017"/>
    <x v="2"/>
    <x v="6"/>
    <s v="ADAGU"/>
    <x v="202"/>
    <n v="36"/>
    <n v="36"/>
    <n v="6"/>
    <n v="36"/>
    <n v="7.416666666666667"/>
    <n v="2"/>
    <n v="5.5555555555555552E-2"/>
    <n v="36"/>
    <n v="1283"/>
    <n v="1"/>
    <n v="33"/>
    <n v="17"/>
    <n v="12"/>
    <n v="69"/>
    <n v="8"/>
    <n v="243.75"/>
    <n v="7"/>
    <n v="10.285714285714286"/>
    <n v="26"/>
    <n v="203.15384615384616"/>
    <n v="6"/>
    <n v="313"/>
    <n v="28"/>
    <n v="263"/>
    <n v="0.77777777777777779"/>
    <n v="0"/>
    <n v="0"/>
    <n v="0"/>
    <n v="3"/>
    <n v="0.5"/>
    <n v="1"/>
    <n v="0.16666666666666666"/>
    <n v="13"/>
    <n v="0.4642857142857143"/>
    <n v="3"/>
    <n v="0.10714285714285714"/>
    <n v="0"/>
    <n v="0"/>
    <n v="0"/>
    <n v="0"/>
    <n v="0"/>
    <n v="0"/>
    <n v="3"/>
    <n v="1.8947368421052631"/>
    <n v="19"/>
    <n v="0"/>
    <n v="0"/>
  </r>
  <r>
    <n v="2017"/>
    <x v="2"/>
    <x v="6"/>
    <s v="HARDM"/>
    <x v="134"/>
    <n v="32"/>
    <n v="32"/>
    <n v="4"/>
    <n v="32"/>
    <n v="5.34375"/>
    <n v="0"/>
    <n v="0"/>
    <n v="30"/>
    <n v="2483"/>
    <n v="0.9375"/>
    <n v="30"/>
    <n v="11"/>
    <n v="4"/>
    <n v="120"/>
    <n v="18"/>
    <n v="184.5"/>
    <n v="18"/>
    <n v="30.166666666666668"/>
    <n v="14"/>
    <n v="185.64285714285714"/>
    <n v="10"/>
    <n v="501"/>
    <n v="12"/>
    <n v="244"/>
    <n v="0.375"/>
    <n v="0"/>
    <n v="0"/>
    <n v="0"/>
    <n v="8"/>
    <n v="0.8"/>
    <n v="0"/>
    <n v="0"/>
    <n v="6"/>
    <n v="0.5"/>
    <n v="1"/>
    <n v="8.3333333333333329E-2"/>
    <n v="0"/>
    <n v="0"/>
    <n v="0"/>
    <n v="0"/>
    <n v="0"/>
    <n v="0"/>
    <n v="0"/>
    <n v="1.6"/>
    <n v="20"/>
    <n v="2"/>
    <n v="27"/>
  </r>
  <r>
    <n v="2017"/>
    <x v="2"/>
    <x v="6"/>
    <s v="RAYJAC"/>
    <x v="121"/>
    <n v="26"/>
    <n v="25"/>
    <n v="5"/>
    <n v="26"/>
    <n v="7.3076923076923075"/>
    <n v="0"/>
    <n v="0"/>
    <n v="25"/>
    <n v="419"/>
    <n v="0.96153846153846156"/>
    <n v="25"/>
    <n v="13"/>
    <n v="3"/>
    <n v="11"/>
    <n v="3"/>
    <n v="116.33333333333333"/>
    <n v="3"/>
    <n v="25"/>
    <n v="22"/>
    <n v="111.09090909090909"/>
    <n v="3"/>
    <n v="294"/>
    <n v="23"/>
    <n v="134"/>
    <n v="0.88461538461538458"/>
    <n v="1"/>
    <n v="83"/>
    <n v="3.8461538461538464E-2"/>
    <n v="2"/>
    <n v="0.66666666666666663"/>
    <n v="0"/>
    <n v="0"/>
    <n v="5"/>
    <n v="0.21739130434782608"/>
    <n v="6"/>
    <n v="0.2608695652173913"/>
    <n v="0"/>
    <n v="0"/>
    <n v="0"/>
    <n v="0"/>
    <n v="0"/>
    <n v="0"/>
    <n v="1"/>
    <n v="2"/>
    <n v="13"/>
    <n v="3"/>
    <n v="33"/>
  </r>
  <r>
    <n v="2017"/>
    <x v="2"/>
    <x v="6"/>
    <s v="HASKE"/>
    <x v="203"/>
    <n v="24"/>
    <n v="4"/>
    <n v="5"/>
    <n v="24"/>
    <n v="7.375"/>
    <n v="0"/>
    <n v="0"/>
    <n v="24"/>
    <n v="168"/>
    <n v="1"/>
    <n v="14"/>
    <n v="49"/>
    <n v="4"/>
    <n v="17"/>
    <n v="0"/>
    <n v="0"/>
    <n v="0"/>
    <n v="0"/>
    <n v="24"/>
    <n v="116.79166666666667"/>
    <n v="0"/>
    <n v="0"/>
    <n v="24"/>
    <n v="143"/>
    <n v="1"/>
    <n v="12"/>
    <n v="111"/>
    <n v="0.5"/>
    <n v="0"/>
    <n v="0"/>
    <n v="0"/>
    <n v="0"/>
    <n v="0"/>
    <n v="0"/>
    <n v="0"/>
    <n v="0"/>
    <n v="0"/>
    <n v="0"/>
    <n v="0"/>
    <n v="0"/>
    <n v="0"/>
    <n v="0"/>
    <n v="0"/>
    <n v="1.6"/>
    <n v="15"/>
    <n v="0"/>
    <n v="0"/>
  </r>
  <r>
    <n v="2017"/>
    <x v="2"/>
    <x v="6"/>
    <s v="NECDA"/>
    <x v="83"/>
    <n v="19"/>
    <n v="19"/>
    <n v="9"/>
    <n v="19"/>
    <n v="11.421052631578947"/>
    <n v="0"/>
    <n v="0"/>
    <n v="18"/>
    <n v="3377"/>
    <n v="0.94736842105263153"/>
    <n v="19"/>
    <n v="17"/>
    <n v="5"/>
    <n v="20"/>
    <n v="13"/>
    <n v="164.38461538461539"/>
    <n v="10"/>
    <n v="116.8"/>
    <n v="6"/>
    <n v="166.16666666666666"/>
    <n v="10"/>
    <n v="606"/>
    <n v="6"/>
    <n v="207"/>
    <n v="0.31578947368421051"/>
    <n v="0"/>
    <n v="0"/>
    <n v="0"/>
    <n v="5"/>
    <n v="0.5"/>
    <n v="2"/>
    <n v="0.2"/>
    <n v="3"/>
    <n v="0.5"/>
    <n v="0"/>
    <n v="0"/>
    <n v="0"/>
    <n v="0"/>
    <n v="0"/>
    <n v="0"/>
    <n v="0"/>
    <n v="0"/>
    <n v="0"/>
    <n v="2.1111111111111112"/>
    <n v="9"/>
    <n v="0"/>
    <n v="0"/>
  </r>
  <r>
    <n v="2017"/>
    <x v="2"/>
    <x v="6"/>
    <s v="TEAAM"/>
    <x v="205"/>
    <n v="16"/>
    <n v="4"/>
    <n v="2"/>
    <n v="16"/>
    <n v="6.5625"/>
    <n v="0"/>
    <n v="0"/>
    <n v="15"/>
    <n v="459"/>
    <n v="0.9375"/>
    <n v="9"/>
    <n v="18"/>
    <n v="7"/>
    <n v="25"/>
    <n v="0"/>
    <n v="0"/>
    <n v="0"/>
    <n v="0"/>
    <n v="15"/>
    <n v="83.466666666666669"/>
    <n v="0"/>
    <n v="0"/>
    <n v="15"/>
    <n v="111"/>
    <n v="0.9375"/>
    <n v="7"/>
    <n v="117"/>
    <n v="0.4375"/>
    <n v="0"/>
    <n v="0"/>
    <n v="0"/>
    <n v="0"/>
    <n v="0"/>
    <n v="0"/>
    <n v="0"/>
    <n v="0"/>
    <n v="0"/>
    <n v="0"/>
    <n v="0"/>
    <n v="0"/>
    <n v="0"/>
    <n v="0"/>
    <n v="0"/>
    <n v="1.6"/>
    <n v="10"/>
    <n v="0"/>
    <n v="0"/>
  </r>
  <r>
    <n v="2017"/>
    <x v="2"/>
    <x v="6"/>
    <s v="ELASH"/>
    <x v="212"/>
    <n v="12"/>
    <n v="12"/>
    <n v="500"/>
    <n v="12"/>
    <n v="501.75"/>
    <n v="0"/>
    <n v="0"/>
    <n v="10"/>
    <n v="1887"/>
    <n v="0.83333333333333337"/>
    <n v="12"/>
    <n v="16"/>
    <n v="1"/>
    <n v="714"/>
    <n v="7"/>
    <n v="9.2857142857142865"/>
    <n v="7"/>
    <n v="28.857142857142858"/>
    <n v="5"/>
    <n v="151.8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909090909090908"/>
    <n v="11"/>
    <n v="0"/>
    <n v="0"/>
  </r>
  <r>
    <n v="2017"/>
    <x v="2"/>
    <x v="6"/>
    <s v="FGUSL"/>
    <x v="210"/>
    <n v="9"/>
    <n v="0"/>
    <n v="0"/>
    <n v="9"/>
    <n v="12.333333333333334"/>
    <n v="0"/>
    <n v="0"/>
    <n v="8"/>
    <n v="139"/>
    <n v="0.88888888888888884"/>
    <n v="8"/>
    <n v="44"/>
    <n v="2"/>
    <n v="50"/>
    <n v="0"/>
    <n v="0"/>
    <n v="0"/>
    <n v="0"/>
    <n v="8"/>
    <n v="102.5"/>
    <n v="0"/>
    <n v="0"/>
    <n v="8"/>
    <n v="130"/>
    <n v="0.88888888888888884"/>
    <n v="3"/>
    <n v="87"/>
    <n v="0.33333333333333331"/>
    <n v="0"/>
    <n v="0"/>
    <n v="0"/>
    <n v="0"/>
    <n v="0"/>
    <n v="0"/>
    <n v="0"/>
    <n v="0"/>
    <n v="0"/>
    <n v="0"/>
    <n v="0"/>
    <n v="0"/>
    <n v="0"/>
    <n v="0"/>
    <n v="0"/>
    <n v="1.5"/>
    <n v="6"/>
    <n v="0"/>
    <n v="0"/>
  </r>
  <r>
    <n v="2017"/>
    <x v="2"/>
    <x v="6"/>
    <s v="SETHA"/>
    <x v="213"/>
    <n v="9"/>
    <n v="9"/>
    <n v="506"/>
    <n v="9"/>
    <n v="513"/>
    <n v="0"/>
    <n v="0"/>
    <n v="9"/>
    <n v="4079"/>
    <n v="1"/>
    <n v="9"/>
    <n v="14"/>
    <n v="0"/>
    <n v="0"/>
    <n v="8"/>
    <n v="9.125"/>
    <n v="5"/>
    <n v="12.2"/>
    <n v="0"/>
    <n v="0"/>
    <n v="0"/>
    <n v="0"/>
    <n v="0"/>
    <n v="0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1.2857142857142858"/>
    <n v="6.9999999999999991"/>
    <n v="0"/>
    <n v="0"/>
  </r>
  <r>
    <n v="2017"/>
    <x v="2"/>
    <x v="6"/>
    <s v="LEOLE"/>
    <x v="197"/>
    <n v="7"/>
    <n v="1"/>
    <n v="60"/>
    <n v="7"/>
    <n v="13.857142857142858"/>
    <n v="0"/>
    <n v="0"/>
    <n v="7"/>
    <n v="146"/>
    <n v="1"/>
    <n v="1"/>
    <n v="111"/>
    <n v="0"/>
    <n v="0"/>
    <n v="0"/>
    <n v="0"/>
    <n v="0"/>
    <n v="0"/>
    <n v="7"/>
    <n v="155"/>
    <n v="0"/>
    <n v="0"/>
    <n v="7"/>
    <n v="189"/>
    <n v="1"/>
    <n v="4"/>
    <n v="188"/>
    <n v="0.5714285714285714"/>
    <n v="0"/>
    <n v="0"/>
    <n v="0"/>
    <n v="0"/>
    <n v="0"/>
    <n v="0"/>
    <n v="0"/>
    <n v="0"/>
    <n v="0"/>
    <n v="0"/>
    <n v="0"/>
    <n v="0"/>
    <n v="0"/>
    <n v="0"/>
    <n v="0"/>
    <n v="1.75"/>
    <n v="4"/>
    <n v="0"/>
    <n v="0"/>
  </r>
  <r>
    <n v="2017"/>
    <x v="2"/>
    <x v="6"/>
    <s v="WILJA1"/>
    <x v="207"/>
    <n v="5"/>
    <n v="4"/>
    <n v="473"/>
    <n v="4"/>
    <n v="480.5"/>
    <n v="0"/>
    <n v="0"/>
    <n v="3"/>
    <n v="-37"/>
    <n v="0.6"/>
    <n v="5"/>
    <n v="26"/>
    <n v="1"/>
    <n v="140"/>
    <n v="0"/>
    <n v="0"/>
    <n v="0"/>
    <n v="0"/>
    <n v="5"/>
    <n v="74.400000000000006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5"/>
    <n v="0"/>
    <n v="0"/>
  </r>
  <r>
    <n v="2017"/>
    <x v="2"/>
    <x v="6"/>
    <s v="BERJEF"/>
    <x v="206"/>
    <n v="4"/>
    <n v="0"/>
    <n v="0"/>
    <n v="4"/>
    <n v="6.5"/>
    <n v="0"/>
    <n v="0"/>
    <n v="4"/>
    <n v="270"/>
    <n v="1"/>
    <n v="0"/>
    <n v="0"/>
    <n v="0"/>
    <n v="0"/>
    <n v="0"/>
    <n v="0"/>
    <n v="0"/>
    <n v="0"/>
    <n v="3"/>
    <n v="24"/>
    <n v="0"/>
    <n v="0"/>
    <n v="4"/>
    <n v="73"/>
    <n v="1"/>
    <n v="1"/>
    <n v="46"/>
    <n v="0.25"/>
    <n v="0"/>
    <n v="0"/>
    <n v="0"/>
    <n v="0"/>
    <n v="0"/>
    <n v="0"/>
    <n v="0"/>
    <n v="0"/>
    <n v="0"/>
    <n v="0"/>
    <n v="0"/>
    <n v="0"/>
    <n v="0"/>
    <n v="0"/>
    <n v="1"/>
    <n v="1"/>
    <n v="4"/>
    <n v="0"/>
    <n v="0"/>
  </r>
  <r>
    <n v="2017"/>
    <x v="2"/>
    <x v="6"/>
    <s v="KROJU"/>
    <x v="87"/>
    <n v="4"/>
    <n v="4"/>
    <n v="7"/>
    <n v="4"/>
    <n v="8.25"/>
    <n v="0"/>
    <n v="0"/>
    <n v="4"/>
    <n v="3090"/>
    <n v="1"/>
    <n v="4"/>
    <n v="12"/>
    <n v="1"/>
    <n v="347"/>
    <n v="3"/>
    <n v="217.33333333333334"/>
    <n v="3"/>
    <n v="14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4"/>
    <n v="0"/>
    <n v="0"/>
  </r>
  <r>
    <n v="2017"/>
    <x v="2"/>
    <x v="6"/>
    <s v="REYWI"/>
    <x v="113"/>
    <n v="3"/>
    <n v="3"/>
    <n v="3"/>
    <n v="3"/>
    <n v="4.666666666666667"/>
    <n v="0"/>
    <n v="0"/>
    <n v="3"/>
    <n v="4495"/>
    <n v="1"/>
    <n v="3"/>
    <n v="20"/>
    <n v="1"/>
    <n v="217"/>
    <n v="3"/>
    <n v="166.66666666666666"/>
    <n v="2"/>
    <n v="9"/>
    <n v="0"/>
    <n v="0"/>
    <n v="3"/>
    <n v="3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"/>
    <n v="2"/>
    <n v="2"/>
    <n v="36"/>
  </r>
  <r>
    <n v="2017"/>
    <x v="2"/>
    <x v="6"/>
    <s v="MCNME"/>
    <x v="129"/>
    <n v="2"/>
    <n v="2"/>
    <n v="1"/>
    <n v="2"/>
    <n v="3"/>
    <n v="0"/>
    <n v="0"/>
    <n v="2"/>
    <n v="479"/>
    <n v="1"/>
    <n v="2"/>
    <n v="6"/>
    <n v="0"/>
    <n v="0"/>
    <n v="0"/>
    <n v="0"/>
    <n v="0"/>
    <n v="0"/>
    <n v="2"/>
    <n v="403"/>
    <n v="0"/>
    <n v="0"/>
    <n v="2"/>
    <n v="439"/>
    <n v="1"/>
    <n v="1"/>
    <n v="389"/>
    <n v="0.5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2"/>
    <x v="6"/>
    <s v="CHAMA2"/>
    <x v="115"/>
    <n v="1"/>
    <n v="1"/>
    <n v="8"/>
    <n v="1"/>
    <n v="11"/>
    <n v="0"/>
    <n v="0"/>
    <n v="1"/>
    <n v="285"/>
    <n v="1"/>
    <n v="1"/>
    <n v="26"/>
    <n v="1"/>
    <n v="26"/>
    <n v="0"/>
    <n v="0"/>
    <n v="0"/>
    <n v="0"/>
    <n v="1"/>
    <n v="52"/>
    <n v="0"/>
    <n v="0"/>
    <n v="1"/>
    <n v="68"/>
    <n v="1"/>
    <n v="1"/>
    <n v="68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6"/>
    <s v="CHINI"/>
    <x v="256"/>
    <n v="1"/>
    <n v="1"/>
    <n v="1"/>
    <n v="1"/>
    <n v="3"/>
    <n v="0"/>
    <n v="0"/>
    <n v="1"/>
    <n v="4740"/>
    <n v="1"/>
    <n v="1"/>
    <n v="4"/>
    <n v="1"/>
    <n v="4"/>
    <n v="1"/>
    <n v="145"/>
    <n v="0"/>
    <n v="0"/>
    <n v="0"/>
    <n v="0"/>
    <n v="1"/>
    <n v="2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6"/>
    <s v="GREMI"/>
    <x v="119"/>
    <n v="1"/>
    <n v="1"/>
    <n v="4"/>
    <n v="1"/>
    <n v="5"/>
    <n v="0"/>
    <n v="0"/>
    <n v="1"/>
    <n v="-74"/>
    <n v="1"/>
    <n v="1"/>
    <n v="12"/>
    <n v="0"/>
    <n v="0"/>
    <n v="0"/>
    <n v="0"/>
    <n v="0"/>
    <n v="0"/>
    <n v="1"/>
    <n v="375"/>
    <n v="0"/>
    <n v="0"/>
    <n v="1"/>
    <n v="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6"/>
    <s v="LAMNA"/>
    <x v="132"/>
    <n v="1"/>
    <n v="1"/>
    <n v="0"/>
    <n v="1"/>
    <n v="1"/>
    <n v="0"/>
    <n v="0"/>
    <n v="1"/>
    <n v="1539"/>
    <n v="1"/>
    <n v="1"/>
    <n v="2"/>
    <n v="0"/>
    <n v="0"/>
    <n v="1"/>
    <n v="125"/>
    <n v="1"/>
    <n v="3"/>
    <n v="0"/>
    <n v="0"/>
    <n v="1"/>
    <n v="1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6"/>
    <s v="RAJAR"/>
    <x v="283"/>
    <n v="1"/>
    <n v="1"/>
    <n v="5"/>
    <n v="1"/>
    <n v="6"/>
    <n v="0"/>
    <n v="0"/>
    <n v="1"/>
    <n v="3205"/>
    <n v="1"/>
    <n v="1"/>
    <n v="49"/>
    <n v="0"/>
    <n v="0"/>
    <n v="1"/>
    <n v="176"/>
    <n v="1"/>
    <n v="6"/>
    <n v="0"/>
    <n v="0"/>
    <n v="1"/>
    <n v="949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7"/>
    <s v="BERJEF"/>
    <x v="206"/>
    <n v="285"/>
    <n v="65"/>
    <n v="1"/>
    <n v="285"/>
    <n v="5.5649122807017548"/>
    <n v="4"/>
    <n v="1.4035087719298246E-2"/>
    <n v="281"/>
    <n v="142"/>
    <n v="0.98596491228070171"/>
    <n v="145"/>
    <n v="22"/>
    <n v="64"/>
    <n v="28"/>
    <n v="13"/>
    <n v="64.15384615384616"/>
    <n v="10"/>
    <n v="43.2"/>
    <n v="265"/>
    <n v="66.603773584905667"/>
    <n v="13"/>
    <n v="117"/>
    <n v="268"/>
    <n v="92"/>
    <n v="0.94035087719298249"/>
    <n v="164"/>
    <n v="71"/>
    <n v="0.57543859649122808"/>
    <n v="1"/>
    <n v="7.6923076923076927E-2"/>
    <n v="0"/>
    <n v="0"/>
    <n v="5"/>
    <n v="1.8656716417910446E-2"/>
    <n v="10"/>
    <n v="3.7313432835820892E-2"/>
    <n v="6"/>
    <n v="2.1052631578947368E-2"/>
    <n v="10"/>
    <n v="3.5087719298245612E-2"/>
    <n v="0"/>
    <n v="0"/>
    <n v="0"/>
    <n v="2.050359712230216"/>
    <n v="139"/>
    <n v="0"/>
    <n v="0"/>
  </r>
  <r>
    <n v="2017"/>
    <x v="2"/>
    <x v="7"/>
    <s v="TEAAM"/>
    <x v="205"/>
    <n v="240"/>
    <n v="84"/>
    <n v="3"/>
    <n v="240"/>
    <n v="8.4375"/>
    <n v="18"/>
    <n v="7.4999999999999997E-2"/>
    <n v="239"/>
    <n v="750"/>
    <n v="0.99583333333333335"/>
    <n v="128"/>
    <n v="27"/>
    <n v="38"/>
    <n v="33"/>
    <n v="6"/>
    <n v="96.166666666666671"/>
    <n v="6"/>
    <n v="47.666666666666664"/>
    <n v="234"/>
    <n v="78.82905982905983"/>
    <n v="6"/>
    <n v="189"/>
    <n v="229"/>
    <n v="102"/>
    <n v="0.95416666666666672"/>
    <n v="130"/>
    <n v="85"/>
    <n v="0.54166666666666663"/>
    <n v="0"/>
    <n v="0"/>
    <n v="1"/>
    <n v="0.16666666666666666"/>
    <n v="4"/>
    <n v="1.7467248908296942E-2"/>
    <n v="9"/>
    <n v="3.9301310043668124E-2"/>
    <n v="4"/>
    <n v="1.6666666666666666E-2"/>
    <n v="10"/>
    <n v="4.1666666666666664E-2"/>
    <n v="0"/>
    <n v="0"/>
    <n v="0"/>
    <n v="2.0338983050847457"/>
    <n v="118"/>
    <n v="0"/>
    <n v="0"/>
  </r>
  <r>
    <n v="2017"/>
    <x v="2"/>
    <x v="7"/>
    <s v="FGUSL"/>
    <x v="210"/>
    <n v="216"/>
    <n v="51"/>
    <n v="4"/>
    <n v="216"/>
    <n v="6.1296296296296298"/>
    <n v="2"/>
    <n v="9.2592592592592587E-3"/>
    <n v="215"/>
    <n v="104"/>
    <n v="0.99537037037037035"/>
    <n v="98"/>
    <n v="34"/>
    <n v="33"/>
    <n v="34"/>
    <n v="2"/>
    <n v="163.5"/>
    <n v="1"/>
    <n v="0"/>
    <n v="210"/>
    <n v="66.219047619047615"/>
    <n v="2"/>
    <n v="256"/>
    <n v="212"/>
    <n v="94"/>
    <n v="0.98148148148148151"/>
    <n v="120"/>
    <n v="85"/>
    <n v="0.55555555555555558"/>
    <n v="1"/>
    <n v="0.5"/>
    <n v="1"/>
    <n v="0.5"/>
    <n v="8"/>
    <n v="3.7735849056603772E-2"/>
    <n v="3"/>
    <n v="1.4150943396226415E-2"/>
    <n v="9"/>
    <n v="4.1666666666666664E-2"/>
    <n v="4"/>
    <n v="1.8518518518518517E-2"/>
    <n v="0"/>
    <n v="0"/>
    <n v="0"/>
    <n v="2.0186915887850465"/>
    <n v="107.00000000000001"/>
    <n v="0"/>
    <n v="0"/>
  </r>
  <r>
    <n v="2017"/>
    <x v="2"/>
    <x v="7"/>
    <s v="HASKE"/>
    <x v="203"/>
    <n v="177"/>
    <n v="32"/>
    <n v="3"/>
    <n v="177"/>
    <n v="9.6045197740112993"/>
    <n v="12"/>
    <n v="6.7796610169491525E-2"/>
    <n v="177"/>
    <n v="125"/>
    <n v="1"/>
    <n v="128"/>
    <n v="35"/>
    <n v="32"/>
    <n v="44"/>
    <n v="7"/>
    <n v="198.57142857142858"/>
    <n v="3"/>
    <n v="22"/>
    <n v="169"/>
    <n v="108.35502958579882"/>
    <n v="7"/>
    <n v="223"/>
    <n v="168"/>
    <n v="134"/>
    <n v="0.94915254237288138"/>
    <n v="74"/>
    <n v="109"/>
    <n v="0.41807909604519772"/>
    <n v="0"/>
    <n v="0"/>
    <n v="1"/>
    <n v="0.14285714285714285"/>
    <n v="2"/>
    <n v="1.1904761904761904E-2"/>
    <n v="3"/>
    <n v="1.7857142857142856E-2"/>
    <n v="2"/>
    <n v="1.1299435028248588E-2"/>
    <n v="4"/>
    <n v="2.2598870056497175E-2"/>
    <n v="0"/>
    <n v="0"/>
    <n v="0"/>
    <n v="1.945054945054945"/>
    <n v="91"/>
    <n v="0"/>
    <n v="0"/>
  </r>
  <r>
    <n v="2017"/>
    <x v="2"/>
    <x v="7"/>
    <s v="LEOLE"/>
    <x v="197"/>
    <n v="73"/>
    <n v="19"/>
    <n v="5"/>
    <n v="73"/>
    <n v="9.3561643835616444"/>
    <n v="2"/>
    <n v="2.7397260273972601E-2"/>
    <n v="73"/>
    <n v="171"/>
    <n v="1"/>
    <n v="38"/>
    <n v="46"/>
    <n v="12"/>
    <n v="41"/>
    <n v="2"/>
    <n v="199"/>
    <n v="2"/>
    <n v="70.5"/>
    <n v="68"/>
    <n v="105.20588235294117"/>
    <n v="3"/>
    <n v="293"/>
    <n v="69"/>
    <n v="126"/>
    <n v="0.9452054794520548"/>
    <n v="33"/>
    <n v="117"/>
    <n v="0.45205479452054792"/>
    <n v="1"/>
    <n v="0.33333333333333331"/>
    <n v="1"/>
    <n v="0.33333333333333331"/>
    <n v="0"/>
    <n v="0"/>
    <n v="0"/>
    <n v="0"/>
    <n v="1"/>
    <n v="1.3698630136986301E-2"/>
    <n v="1"/>
    <n v="1.3698630136986301E-2"/>
    <n v="0"/>
    <n v="0"/>
    <n v="0"/>
    <n v="1.4038461538461537"/>
    <n v="52.000000000000007"/>
    <n v="0"/>
    <n v="0"/>
  </r>
  <r>
    <n v="2017"/>
    <x v="2"/>
    <x v="7"/>
    <s v="AMIKE"/>
    <x v="128"/>
    <n v="30"/>
    <n v="3"/>
    <n v="1"/>
    <n v="30"/>
    <n v="8.9"/>
    <n v="0"/>
    <n v="0"/>
    <n v="29"/>
    <n v="311"/>
    <n v="0.96666666666666667"/>
    <n v="18"/>
    <n v="25"/>
    <n v="3"/>
    <n v="27"/>
    <n v="3"/>
    <n v="150.33333333333334"/>
    <n v="2"/>
    <n v="7"/>
    <n v="26"/>
    <n v="113.38461538461539"/>
    <n v="3"/>
    <n v="165"/>
    <n v="25"/>
    <n v="138"/>
    <n v="0.83333333333333337"/>
    <n v="12"/>
    <n v="126"/>
    <n v="0.4"/>
    <n v="0"/>
    <n v="0"/>
    <n v="0"/>
    <n v="0"/>
    <n v="1"/>
    <n v="0.04"/>
    <n v="0"/>
    <n v="0"/>
    <n v="1"/>
    <n v="3.3333333333333333E-2"/>
    <n v="0"/>
    <n v="0"/>
    <n v="0"/>
    <n v="0"/>
    <n v="0"/>
    <n v="1.5789473684210527"/>
    <n v="19"/>
    <n v="0"/>
    <n v="0"/>
  </r>
  <r>
    <n v="2017"/>
    <x v="2"/>
    <x v="7"/>
    <s v="TEPEV"/>
    <x v="260"/>
    <n v="30"/>
    <n v="9"/>
    <n v="3"/>
    <n v="30"/>
    <n v="12.6"/>
    <n v="2"/>
    <n v="6.6666666666666666E-2"/>
    <n v="29"/>
    <n v="33"/>
    <n v="0.96666666666666667"/>
    <n v="15"/>
    <n v="39"/>
    <n v="7"/>
    <n v="50"/>
    <n v="1"/>
    <n v="189"/>
    <n v="1"/>
    <n v="6"/>
    <n v="28"/>
    <n v="91.678571428571431"/>
    <n v="1"/>
    <n v="299"/>
    <n v="29"/>
    <n v="131"/>
    <n v="0.96666666666666667"/>
    <n v="20"/>
    <n v="104"/>
    <n v="0.66666666666666663"/>
    <n v="1"/>
    <n v="1"/>
    <n v="0"/>
    <n v="0"/>
    <n v="1"/>
    <n v="3.4482758620689655E-2"/>
    <n v="1"/>
    <n v="3.4482758620689655E-2"/>
    <n v="2"/>
    <n v="6.6666666666666666E-2"/>
    <n v="1"/>
    <n v="3.3333333333333333E-2"/>
    <n v="0"/>
    <n v="0"/>
    <n v="1"/>
    <n v="1.875"/>
    <n v="16"/>
    <n v="0"/>
    <n v="0"/>
  </r>
  <r>
    <n v="2017"/>
    <x v="2"/>
    <x v="7"/>
    <s v="ROSJA"/>
    <x v="184"/>
    <n v="28"/>
    <n v="3"/>
    <n v="7"/>
    <n v="28"/>
    <n v="7.0357142857142856"/>
    <n v="0"/>
    <n v="0"/>
    <n v="28"/>
    <n v="53"/>
    <n v="1"/>
    <n v="12"/>
    <n v="31"/>
    <n v="1"/>
    <n v="34"/>
    <n v="0"/>
    <n v="0"/>
    <n v="0"/>
    <n v="0"/>
    <n v="28"/>
    <n v="98.035714285714292"/>
    <n v="0"/>
    <n v="0"/>
    <n v="28"/>
    <n v="125"/>
    <n v="1"/>
    <n v="19"/>
    <n v="106"/>
    <n v="0.6785714285714286"/>
    <n v="0"/>
    <n v="0"/>
    <n v="0"/>
    <n v="0"/>
    <n v="0"/>
    <n v="0"/>
    <n v="1"/>
    <n v="3.5714285714285712E-2"/>
    <n v="0"/>
    <n v="0"/>
    <n v="1"/>
    <n v="3.5714285714285712E-2"/>
    <n v="0"/>
    <n v="0"/>
    <n v="0"/>
    <n v="1.4"/>
    <n v="20"/>
    <n v="0"/>
    <n v="0"/>
  </r>
  <r>
    <n v="2017"/>
    <x v="2"/>
    <x v="7"/>
    <s v="WALAY"/>
    <x v="125"/>
    <n v="17"/>
    <n v="3"/>
    <n v="3"/>
    <n v="17"/>
    <n v="5.7058823529411766"/>
    <n v="0"/>
    <n v="0"/>
    <n v="17"/>
    <n v="126"/>
    <n v="1"/>
    <n v="8"/>
    <n v="48"/>
    <n v="3"/>
    <n v="22"/>
    <n v="1"/>
    <n v="190"/>
    <n v="1"/>
    <n v="33"/>
    <n v="15"/>
    <n v="115.4"/>
    <n v="1"/>
    <n v="230"/>
    <n v="16"/>
    <n v="136"/>
    <n v="0.94117647058823528"/>
    <n v="10"/>
    <n v="107"/>
    <n v="0.58823529411764708"/>
    <n v="0"/>
    <n v="0"/>
    <n v="0"/>
    <n v="0"/>
    <n v="0"/>
    <n v="0"/>
    <n v="0"/>
    <n v="0"/>
    <n v="0"/>
    <n v="0"/>
    <n v="0"/>
    <n v="0"/>
    <n v="0"/>
    <n v="0"/>
    <n v="0"/>
    <n v="1.5454545454545454"/>
    <n v="11"/>
    <n v="0"/>
    <n v="0"/>
  </r>
  <r>
    <n v="2017"/>
    <x v="2"/>
    <x v="7"/>
    <s v="BABLI"/>
    <x v="133"/>
    <n v="10"/>
    <n v="8"/>
    <n v="5"/>
    <n v="10"/>
    <n v="6"/>
    <n v="0"/>
    <n v="0"/>
    <n v="9"/>
    <n v="2444"/>
    <n v="0.9"/>
    <n v="8"/>
    <n v="13"/>
    <n v="2"/>
    <n v="71"/>
    <n v="2"/>
    <n v="202"/>
    <n v="2"/>
    <n v="4"/>
    <n v="8"/>
    <n v="192.5"/>
    <n v="1"/>
    <n v="791"/>
    <n v="8"/>
    <n v="249"/>
    <n v="0.8"/>
    <n v="1"/>
    <n v="104"/>
    <n v="0.1"/>
    <n v="0"/>
    <n v="0"/>
    <n v="0"/>
    <n v="0"/>
    <n v="0"/>
    <n v="0"/>
    <n v="0"/>
    <n v="0"/>
    <n v="0"/>
    <n v="0"/>
    <n v="0"/>
    <n v="0"/>
    <n v="0"/>
    <n v="0"/>
    <n v="0"/>
    <n v="1.1111111111111112"/>
    <n v="9"/>
    <n v="0"/>
    <n v="0"/>
  </r>
  <r>
    <n v="2017"/>
    <x v="2"/>
    <x v="7"/>
    <s v="GANLA"/>
    <x v="186"/>
    <n v="10"/>
    <n v="3"/>
    <n v="1"/>
    <n v="10"/>
    <n v="11.2"/>
    <n v="0"/>
    <n v="0"/>
    <n v="9"/>
    <n v="751"/>
    <n v="0.9"/>
    <n v="4"/>
    <n v="34"/>
    <n v="2"/>
    <n v="11"/>
    <n v="0"/>
    <n v="0"/>
    <n v="0"/>
    <n v="0"/>
    <n v="7"/>
    <n v="71.285714285714292"/>
    <n v="0"/>
    <n v="0"/>
    <n v="10"/>
    <n v="126"/>
    <n v="1"/>
    <n v="5"/>
    <n v="93"/>
    <n v="0.5"/>
    <n v="0"/>
    <n v="0"/>
    <n v="0"/>
    <n v="0"/>
    <n v="0"/>
    <n v="0"/>
    <n v="0"/>
    <n v="0"/>
    <n v="0"/>
    <n v="0"/>
    <n v="0"/>
    <n v="0"/>
    <n v="0"/>
    <n v="0"/>
    <n v="0"/>
    <n v="1.4285714285714286"/>
    <n v="7"/>
    <n v="0"/>
    <n v="0"/>
  </r>
  <r>
    <n v="2017"/>
    <x v="2"/>
    <x v="7"/>
    <s v="DUBLA"/>
    <x v="183"/>
    <n v="9"/>
    <n v="9"/>
    <n v="3"/>
    <n v="9"/>
    <n v="5.5555555555555554"/>
    <n v="0"/>
    <n v="0"/>
    <n v="8"/>
    <n v="1712"/>
    <n v="0.88888888888888884"/>
    <n v="9"/>
    <n v="16"/>
    <n v="5"/>
    <n v="35"/>
    <n v="5"/>
    <n v="182.8"/>
    <n v="5"/>
    <n v="15.6"/>
    <n v="4"/>
    <n v="173.75"/>
    <n v="5"/>
    <n v="492"/>
    <n v="4"/>
    <n v="205"/>
    <n v="0.44444444444444442"/>
    <n v="0"/>
    <n v="0"/>
    <n v="0"/>
    <n v="3"/>
    <n v="0.6"/>
    <n v="1"/>
    <n v="0.2"/>
    <n v="2"/>
    <n v="0.5"/>
    <n v="1"/>
    <n v="0.25"/>
    <n v="0"/>
    <n v="0"/>
    <n v="0"/>
    <n v="0"/>
    <n v="0"/>
    <n v="0"/>
    <n v="0"/>
    <n v="1.125"/>
    <n v="8"/>
    <n v="0"/>
    <n v="0"/>
  </r>
  <r>
    <n v="2017"/>
    <x v="2"/>
    <x v="7"/>
    <s v="&lt;NONE&gt;"/>
    <x v="33"/>
    <n v="8"/>
    <n v="1"/>
    <n v="21"/>
    <n v="7"/>
    <n v="17.714285714285715"/>
    <n v="0"/>
    <n v="0"/>
    <n v="1"/>
    <n v="-7"/>
    <n v="0.125"/>
    <n v="0"/>
    <n v="0"/>
    <n v="0"/>
    <n v="0"/>
    <n v="0"/>
    <n v="0"/>
    <n v="0"/>
    <n v="0"/>
    <n v="1"/>
    <n v="35"/>
    <n v="0"/>
    <n v="0"/>
    <n v="2"/>
    <n v="63"/>
    <n v="0.25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.1428571428571428"/>
    <n v="7"/>
    <n v="0"/>
    <n v="0"/>
  </r>
  <r>
    <n v="2017"/>
    <x v="2"/>
    <x v="7"/>
    <s v="BALLBE"/>
    <x v="198"/>
    <n v="8"/>
    <n v="8"/>
    <n v="1"/>
    <n v="8"/>
    <n v="2.625"/>
    <n v="0"/>
    <n v="0"/>
    <n v="7"/>
    <n v="2668"/>
    <n v="0.875"/>
    <n v="8"/>
    <n v="25"/>
    <n v="2"/>
    <n v="115"/>
    <n v="5"/>
    <n v="145"/>
    <n v="5"/>
    <n v="5.2"/>
    <n v="3"/>
    <n v="228"/>
    <n v="4"/>
    <n v="474"/>
    <n v="3"/>
    <n v="254"/>
    <n v="0.375"/>
    <n v="0"/>
    <n v="0"/>
    <n v="0"/>
    <n v="0"/>
    <n v="0"/>
    <n v="1"/>
    <n v="0.25"/>
    <n v="0"/>
    <n v="0"/>
    <n v="1"/>
    <n v="0.33333333333333331"/>
    <n v="0"/>
    <n v="0"/>
    <n v="0"/>
    <n v="0"/>
    <n v="0"/>
    <n v="0"/>
    <n v="0"/>
    <n v="1.1428571428571428"/>
    <n v="7"/>
    <n v="5"/>
    <n v="34"/>
  </r>
  <r>
    <n v="2017"/>
    <x v="2"/>
    <x v="7"/>
    <s v="GADCH"/>
    <x v="130"/>
    <n v="8"/>
    <n v="7"/>
    <n v="12"/>
    <n v="8"/>
    <n v="12.875"/>
    <n v="0"/>
    <n v="0"/>
    <n v="8"/>
    <n v="3462"/>
    <n v="1"/>
    <n v="8"/>
    <n v="15"/>
    <n v="3"/>
    <n v="39"/>
    <n v="6"/>
    <n v="174.83333333333334"/>
    <n v="3"/>
    <n v="6.666666666666667"/>
    <n v="2"/>
    <n v="213.5"/>
    <n v="4"/>
    <n v="527"/>
    <n v="2"/>
    <n v="236"/>
    <n v="0.25"/>
    <n v="0"/>
    <n v="0"/>
    <n v="0"/>
    <n v="3"/>
    <n v="0.75"/>
    <n v="0"/>
    <n v="0"/>
    <n v="0"/>
    <n v="0"/>
    <n v="1"/>
    <n v="0.5"/>
    <n v="0"/>
    <n v="0"/>
    <n v="1"/>
    <n v="0.125"/>
    <n v="0"/>
    <n v="0"/>
    <n v="0"/>
    <n v="1.1428571428571428"/>
    <n v="7"/>
    <n v="3"/>
    <n v="45"/>
  </r>
  <r>
    <n v="2017"/>
    <x v="2"/>
    <x v="7"/>
    <s v="BANPU"/>
    <x v="167"/>
    <n v="7"/>
    <n v="6"/>
    <n v="5"/>
    <n v="7"/>
    <n v="9.1428571428571423"/>
    <n v="0"/>
    <n v="0"/>
    <n v="6"/>
    <n v="1866"/>
    <n v="0.8571428571428571"/>
    <n v="6"/>
    <n v="12"/>
    <n v="2"/>
    <n v="16"/>
    <n v="3"/>
    <n v="143.33333333333334"/>
    <n v="3"/>
    <n v="28"/>
    <n v="4"/>
    <n v="158.75"/>
    <n v="3"/>
    <n v="524"/>
    <n v="4"/>
    <n v="191"/>
    <n v="0.5714285714285714"/>
    <n v="1"/>
    <n v="137"/>
    <n v="0.14285714285714285"/>
    <n v="2"/>
    <n v="0.66666666666666663"/>
    <n v="0"/>
    <n v="0"/>
    <n v="0"/>
    <n v="0"/>
    <n v="0"/>
    <n v="0"/>
    <n v="0"/>
    <n v="0"/>
    <n v="0"/>
    <n v="0"/>
    <n v="0"/>
    <n v="0"/>
    <n v="1"/>
    <n v="1"/>
    <n v="7"/>
    <n v="2"/>
    <n v="79"/>
  </r>
  <r>
    <n v="2017"/>
    <x v="2"/>
    <x v="7"/>
    <s v="DIAVA"/>
    <x v="188"/>
    <n v="7"/>
    <n v="7"/>
    <n v="5"/>
    <n v="7"/>
    <n v="6.7142857142857144"/>
    <n v="0"/>
    <n v="0"/>
    <n v="7"/>
    <n v="1667"/>
    <n v="1"/>
    <n v="7"/>
    <n v="19"/>
    <n v="3"/>
    <n v="97"/>
    <n v="4"/>
    <n v="216"/>
    <n v="4"/>
    <n v="10.5"/>
    <n v="3"/>
    <n v="269.33333333333331"/>
    <n v="3"/>
    <n v="288"/>
    <n v="3"/>
    <n v="309"/>
    <n v="0.42857142857142855"/>
    <n v="0"/>
    <n v="0"/>
    <n v="0"/>
    <n v="1"/>
    <n v="0.33333333333333331"/>
    <n v="0"/>
    <n v="0"/>
    <n v="1"/>
    <n v="0.33333333333333331"/>
    <n v="0"/>
    <n v="0"/>
    <n v="0"/>
    <n v="0"/>
    <n v="0"/>
    <n v="0"/>
    <n v="0"/>
    <n v="0"/>
    <n v="0"/>
    <n v="1"/>
    <n v="7"/>
    <n v="1"/>
    <n v="55"/>
  </r>
  <r>
    <n v="2017"/>
    <x v="2"/>
    <x v="7"/>
    <s v="LEBD1"/>
    <x v="189"/>
    <n v="7"/>
    <n v="6"/>
    <n v="4"/>
    <n v="7"/>
    <n v="5.1428571428571432"/>
    <n v="0"/>
    <n v="0"/>
    <n v="7"/>
    <n v="349"/>
    <n v="1"/>
    <n v="7"/>
    <n v="17"/>
    <n v="3"/>
    <n v="88"/>
    <n v="2"/>
    <n v="207"/>
    <n v="2"/>
    <n v="11"/>
    <n v="5"/>
    <n v="200.8"/>
    <n v="2"/>
    <n v="399"/>
    <n v="5"/>
    <n v="224"/>
    <n v="0.7142857142857143"/>
    <n v="0"/>
    <n v="0"/>
    <n v="0"/>
    <n v="0"/>
    <n v="0"/>
    <n v="1"/>
    <n v="0.5"/>
    <n v="0"/>
    <n v="0"/>
    <n v="0"/>
    <n v="0"/>
    <n v="0"/>
    <n v="0"/>
    <n v="0"/>
    <n v="0"/>
    <n v="0"/>
    <n v="0"/>
    <n v="0"/>
    <n v="1"/>
    <n v="7"/>
    <n v="1"/>
    <n v="5"/>
  </r>
  <r>
    <n v="2017"/>
    <x v="2"/>
    <x v="7"/>
    <s v="BENAD"/>
    <x v="196"/>
    <n v="6"/>
    <n v="5"/>
    <n v="3"/>
    <n v="6"/>
    <n v="4.5"/>
    <n v="0"/>
    <n v="0"/>
    <n v="6"/>
    <n v="501"/>
    <n v="1"/>
    <n v="6"/>
    <n v="20"/>
    <n v="2"/>
    <n v="32"/>
    <n v="2"/>
    <n v="209.5"/>
    <n v="2"/>
    <n v="187.5"/>
    <n v="4"/>
    <n v="268.25"/>
    <n v="2"/>
    <n v="653"/>
    <n v="4"/>
    <n v="294"/>
    <n v="0.66666666666666663"/>
    <n v="0"/>
    <n v="0"/>
    <n v="0"/>
    <n v="2"/>
    <n v="1"/>
    <n v="0"/>
    <n v="0"/>
    <n v="1"/>
    <n v="0.25"/>
    <n v="1"/>
    <n v="0.25"/>
    <n v="0"/>
    <n v="0"/>
    <n v="0"/>
    <n v="0"/>
    <n v="0"/>
    <n v="0"/>
    <n v="0"/>
    <n v="1.2"/>
    <n v="5"/>
    <n v="0"/>
    <n v="0"/>
  </r>
  <r>
    <n v="2017"/>
    <x v="2"/>
    <x v="7"/>
    <s v="FUDAN"/>
    <x v="124"/>
    <n v="6"/>
    <n v="4"/>
    <n v="5"/>
    <n v="6"/>
    <n v="6.833333333333333"/>
    <n v="0"/>
    <n v="0"/>
    <n v="5"/>
    <n v="117"/>
    <n v="0.83333333333333337"/>
    <n v="4"/>
    <n v="18"/>
    <n v="2"/>
    <n v="37"/>
    <n v="0"/>
    <n v="0"/>
    <n v="0"/>
    <n v="0"/>
    <n v="6"/>
    <n v="69"/>
    <n v="0"/>
    <n v="0"/>
    <n v="6"/>
    <n v="93"/>
    <n v="1"/>
    <n v="4"/>
    <n v="91"/>
    <n v="0.66666666666666663"/>
    <n v="0"/>
    <n v="0"/>
    <n v="0"/>
    <n v="0"/>
    <n v="0"/>
    <n v="0"/>
    <n v="0"/>
    <n v="0"/>
    <n v="0"/>
    <n v="0"/>
    <n v="0"/>
    <n v="0"/>
    <n v="0"/>
    <n v="0"/>
    <n v="1"/>
    <n v="1"/>
    <n v="6"/>
    <n v="0"/>
    <n v="0"/>
  </r>
  <r>
    <n v="2017"/>
    <x v="2"/>
    <x v="7"/>
    <s v="CABRO1"/>
    <x v="209"/>
    <n v="5"/>
    <n v="5"/>
    <n v="11"/>
    <n v="5"/>
    <n v="13.4"/>
    <n v="0"/>
    <n v="0"/>
    <n v="5"/>
    <n v="-19"/>
    <n v="1"/>
    <n v="5"/>
    <n v="17"/>
    <n v="1"/>
    <n v="84"/>
    <n v="0"/>
    <n v="0"/>
    <n v="0"/>
    <n v="0"/>
    <n v="5"/>
    <n v="170.8"/>
    <n v="0"/>
    <n v="0"/>
    <n v="5"/>
    <n v="215"/>
    <n v="1"/>
    <n v="0"/>
    <n v="0"/>
    <n v="0"/>
    <n v="0"/>
    <n v="0"/>
    <n v="0"/>
    <n v="0"/>
    <n v="0"/>
    <n v="0"/>
    <n v="1"/>
    <n v="0.2"/>
    <n v="0"/>
    <n v="0"/>
    <n v="0"/>
    <n v="0"/>
    <n v="0"/>
    <n v="0"/>
    <n v="0"/>
    <n v="1"/>
    <n v="5"/>
    <n v="0"/>
    <n v="0"/>
  </r>
  <r>
    <n v="2017"/>
    <x v="2"/>
    <x v="7"/>
    <s v="MACTR"/>
    <x v="185"/>
    <n v="5"/>
    <n v="4"/>
    <n v="2"/>
    <n v="5"/>
    <n v="5.6"/>
    <n v="0"/>
    <n v="0"/>
    <n v="5"/>
    <n v="137"/>
    <n v="1"/>
    <n v="3"/>
    <n v="42"/>
    <n v="1"/>
    <n v="6"/>
    <n v="0"/>
    <n v="0"/>
    <n v="0"/>
    <n v="0"/>
    <n v="5"/>
    <n v="102.6"/>
    <n v="0"/>
    <n v="0"/>
    <n v="5"/>
    <n v="159"/>
    <n v="1"/>
    <n v="1"/>
    <n v="37"/>
    <n v="0.2"/>
    <n v="0"/>
    <n v="0"/>
    <n v="0"/>
    <n v="0"/>
    <n v="0"/>
    <n v="0"/>
    <n v="0"/>
    <n v="0"/>
    <n v="0"/>
    <n v="0"/>
    <n v="0"/>
    <n v="0"/>
    <n v="0"/>
    <n v="0"/>
    <n v="0"/>
    <n v="1"/>
    <n v="5"/>
    <n v="0"/>
    <n v="0"/>
  </r>
  <r>
    <n v="2017"/>
    <x v="2"/>
    <x v="7"/>
    <s v="MACRE"/>
    <x v="192"/>
    <n v="5"/>
    <n v="5"/>
    <n v="3"/>
    <n v="5"/>
    <n v="5"/>
    <n v="0"/>
    <n v="0"/>
    <n v="4"/>
    <n v="3273"/>
    <n v="0.8"/>
    <n v="5"/>
    <n v="11"/>
    <n v="2"/>
    <n v="40"/>
    <n v="5"/>
    <n v="220.2"/>
    <n v="4"/>
    <n v="10.25"/>
    <n v="0"/>
    <n v="0"/>
    <n v="4"/>
    <n v="4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0"/>
    <n v="0"/>
  </r>
  <r>
    <n v="2017"/>
    <x v="2"/>
    <x v="7"/>
    <s v="PICIN"/>
    <x v="181"/>
    <n v="5"/>
    <n v="0"/>
    <n v="0"/>
    <n v="5"/>
    <n v="14.2"/>
    <n v="0"/>
    <n v="0"/>
    <n v="5"/>
    <n v="-12"/>
    <n v="1"/>
    <n v="1"/>
    <n v="17"/>
    <n v="0"/>
    <n v="0"/>
    <n v="0"/>
    <n v="0"/>
    <n v="0"/>
    <n v="0"/>
    <n v="5"/>
    <n v="62.4"/>
    <n v="0"/>
    <n v="0"/>
    <n v="5"/>
    <n v="94"/>
    <n v="1"/>
    <n v="3"/>
    <n v="59"/>
    <n v="0.6"/>
    <n v="0"/>
    <n v="0"/>
    <n v="0"/>
    <n v="0"/>
    <n v="0"/>
    <n v="0"/>
    <n v="0"/>
    <n v="0"/>
    <n v="0"/>
    <n v="0"/>
    <n v="0"/>
    <n v="0"/>
    <n v="0"/>
    <n v="0"/>
    <n v="0"/>
    <n v="1"/>
    <n v="5"/>
    <n v="0"/>
    <n v="0"/>
  </r>
  <r>
    <n v="2017"/>
    <x v="2"/>
    <x v="7"/>
    <s v="NIMMA"/>
    <x v="122"/>
    <n v="4"/>
    <n v="2"/>
    <n v="0"/>
    <n v="4"/>
    <n v="8"/>
    <n v="0"/>
    <n v="0"/>
    <n v="3"/>
    <n v="1492"/>
    <n v="0.75"/>
    <n v="3"/>
    <n v="29"/>
    <n v="2"/>
    <n v="59"/>
    <n v="1"/>
    <n v="146"/>
    <n v="1"/>
    <n v="2"/>
    <n v="2"/>
    <n v="184"/>
    <n v="1"/>
    <n v="1306"/>
    <n v="3"/>
    <n v="177"/>
    <n v="0.75"/>
    <n v="2"/>
    <n v="107"/>
    <n v="0.5"/>
    <n v="0"/>
    <n v="0"/>
    <n v="0"/>
    <n v="0"/>
    <n v="0"/>
    <n v="0"/>
    <n v="0"/>
    <n v="0"/>
    <n v="0"/>
    <n v="0"/>
    <n v="0"/>
    <n v="0"/>
    <n v="0"/>
    <n v="0"/>
    <n v="0"/>
    <n v="1.3333333333333333"/>
    <n v="3"/>
    <n v="1"/>
    <n v="54"/>
  </r>
  <r>
    <n v="2017"/>
    <x v="2"/>
    <x v="7"/>
    <s v="RUBJO"/>
    <x v="194"/>
    <n v="4"/>
    <n v="4"/>
    <n v="1"/>
    <n v="4"/>
    <n v="5"/>
    <n v="0"/>
    <n v="0"/>
    <n v="4"/>
    <n v="3464"/>
    <n v="1"/>
    <n v="4"/>
    <n v="24"/>
    <n v="1"/>
    <n v="26"/>
    <n v="3"/>
    <n v="218.33333333333334"/>
    <n v="3"/>
    <n v="4.333333333333333"/>
    <n v="1"/>
    <n v="100"/>
    <n v="3"/>
    <n v="534"/>
    <n v="1"/>
    <n v="150"/>
    <n v="0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0"/>
    <n v="0"/>
  </r>
  <r>
    <n v="2017"/>
    <x v="2"/>
    <x v="7"/>
    <s v="WAXJE"/>
    <x v="171"/>
    <n v="4"/>
    <n v="1"/>
    <n v="6"/>
    <n v="4"/>
    <n v="6.25"/>
    <n v="0"/>
    <n v="0"/>
    <n v="4"/>
    <n v="80"/>
    <n v="1"/>
    <n v="0"/>
    <n v="0"/>
    <n v="1"/>
    <n v="15"/>
    <n v="0"/>
    <n v="0"/>
    <n v="0"/>
    <n v="0"/>
    <n v="4"/>
    <n v="10"/>
    <n v="0"/>
    <n v="0"/>
    <n v="4"/>
    <n v="33"/>
    <n v="1"/>
    <n v="4"/>
    <n v="33"/>
    <n v="1"/>
    <n v="0"/>
    <n v="0"/>
    <n v="0"/>
    <n v="0"/>
    <n v="0"/>
    <n v="0"/>
    <n v="0"/>
    <n v="0"/>
    <n v="0"/>
    <n v="0"/>
    <n v="0"/>
    <n v="0"/>
    <n v="0"/>
    <n v="0"/>
    <n v="0"/>
    <n v="1"/>
    <n v="4"/>
    <n v="0"/>
    <n v="0"/>
  </r>
  <r>
    <n v="2017"/>
    <x v="2"/>
    <x v="7"/>
    <s v="WILSC"/>
    <x v="131"/>
    <n v="4"/>
    <n v="4"/>
    <n v="5"/>
    <n v="4"/>
    <n v="6.75"/>
    <n v="0"/>
    <n v="0"/>
    <n v="4"/>
    <n v="1192"/>
    <n v="1"/>
    <n v="3"/>
    <n v="18"/>
    <n v="1"/>
    <n v="13"/>
    <n v="2"/>
    <n v="148.5"/>
    <n v="2"/>
    <n v="2.5"/>
    <n v="2"/>
    <n v="68"/>
    <n v="2"/>
    <n v="406"/>
    <n v="2"/>
    <n v="99"/>
    <n v="0.5"/>
    <n v="1"/>
    <n v="39"/>
    <n v="0.25"/>
    <n v="1"/>
    <n v="0.5"/>
    <n v="0"/>
    <n v="0"/>
    <n v="1"/>
    <n v="0.5"/>
    <n v="0"/>
    <n v="0"/>
    <n v="0"/>
    <n v="0"/>
    <n v="0"/>
    <n v="0"/>
    <n v="0"/>
    <n v="0"/>
    <n v="0"/>
    <n v="1"/>
    <n v="4"/>
    <n v="0"/>
    <n v="0"/>
  </r>
  <r>
    <n v="2017"/>
    <x v="2"/>
    <x v="7"/>
    <s v="HARDM"/>
    <x v="134"/>
    <n v="3"/>
    <n v="3"/>
    <n v="2"/>
    <n v="3"/>
    <n v="4.666666666666667"/>
    <n v="0"/>
    <n v="0"/>
    <n v="3"/>
    <n v="10"/>
    <n v="1"/>
    <n v="2"/>
    <n v="8"/>
    <n v="3"/>
    <n v="54"/>
    <n v="0"/>
    <n v="0"/>
    <n v="0"/>
    <n v="0"/>
    <n v="3"/>
    <n v="189"/>
    <n v="0"/>
    <n v="0"/>
    <n v="3"/>
    <n v="227"/>
    <n v="1"/>
    <n v="0"/>
    <n v="0"/>
    <n v="0"/>
    <n v="0"/>
    <n v="0"/>
    <n v="0"/>
    <n v="0"/>
    <n v="2"/>
    <n v="0.66666666666666663"/>
    <n v="0"/>
    <n v="0"/>
    <n v="0"/>
    <n v="0"/>
    <n v="0"/>
    <n v="0"/>
    <n v="0"/>
    <n v="0"/>
    <n v="0"/>
    <n v="1"/>
    <n v="3"/>
    <n v="0"/>
    <n v="0"/>
  </r>
  <r>
    <n v="2017"/>
    <x v="2"/>
    <x v="7"/>
    <s v="NORKY"/>
    <x v="114"/>
    <n v="3"/>
    <n v="3"/>
    <n v="4"/>
    <n v="3"/>
    <n v="5.666666666666667"/>
    <n v="0"/>
    <n v="0"/>
    <n v="1"/>
    <n v="414"/>
    <n v="0.33333333333333331"/>
    <n v="3"/>
    <n v="28"/>
    <n v="0"/>
    <n v="0"/>
    <n v="0"/>
    <n v="0"/>
    <n v="0"/>
    <n v="0"/>
    <n v="3"/>
    <n v="234.66666666666666"/>
    <n v="0"/>
    <n v="0"/>
    <n v="3"/>
    <n v="302"/>
    <n v="1"/>
    <n v="0"/>
    <n v="0"/>
    <n v="0"/>
    <n v="0"/>
    <n v="0"/>
    <n v="0"/>
    <n v="0"/>
    <n v="1"/>
    <n v="0.33333333333333331"/>
    <n v="1"/>
    <n v="0.33333333333333331"/>
    <n v="0"/>
    <n v="0"/>
    <n v="0"/>
    <n v="0"/>
    <n v="0"/>
    <n v="0"/>
    <n v="0"/>
    <n v="1"/>
    <n v="3"/>
    <n v="0"/>
    <n v="0"/>
  </r>
  <r>
    <n v="2017"/>
    <x v="2"/>
    <x v="7"/>
    <s v="WEBAM"/>
    <x v="195"/>
    <n v="3"/>
    <n v="3"/>
    <n v="24"/>
    <n v="3"/>
    <n v="26"/>
    <n v="0"/>
    <n v="0"/>
    <n v="3"/>
    <n v="1416"/>
    <n v="1"/>
    <n v="3"/>
    <n v="27"/>
    <n v="2"/>
    <n v="74"/>
    <n v="1"/>
    <n v="195"/>
    <n v="1"/>
    <n v="50"/>
    <n v="2"/>
    <n v="243"/>
    <n v="1"/>
    <n v="450"/>
    <n v="2"/>
    <n v="259"/>
    <n v="0.66666666666666663"/>
    <n v="0"/>
    <n v="0"/>
    <n v="0"/>
    <n v="1"/>
    <n v="1"/>
    <n v="0"/>
    <n v="0"/>
    <n v="1"/>
    <n v="0.5"/>
    <n v="0"/>
    <n v="0"/>
    <n v="0"/>
    <n v="0"/>
    <n v="0"/>
    <n v="0"/>
    <n v="0"/>
    <n v="0"/>
    <n v="0"/>
    <n v="1"/>
    <n v="3"/>
    <n v="1"/>
    <n v="78"/>
  </r>
  <r>
    <n v="2017"/>
    <x v="2"/>
    <x v="7"/>
    <s v="KANLOR"/>
    <x v="126"/>
    <n v="2"/>
    <n v="2"/>
    <n v="3"/>
    <n v="2"/>
    <n v="11.5"/>
    <n v="0"/>
    <n v="0"/>
    <n v="2"/>
    <n v="206"/>
    <n v="1"/>
    <n v="1"/>
    <n v="41"/>
    <n v="0"/>
    <n v="0"/>
    <n v="0"/>
    <n v="0"/>
    <n v="0"/>
    <n v="0"/>
    <n v="2"/>
    <n v="95"/>
    <n v="0"/>
    <n v="0"/>
    <n v="2"/>
    <n v="118"/>
    <n v="1"/>
    <n v="1"/>
    <n v="50"/>
    <n v="0.5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2"/>
    <x v="7"/>
    <s v="MORJO1"/>
    <x v="282"/>
    <n v="2"/>
    <n v="1"/>
    <n v="7"/>
    <n v="2"/>
    <n v="9"/>
    <n v="0"/>
    <n v="0"/>
    <n v="2"/>
    <n v="1247"/>
    <n v="1"/>
    <n v="2"/>
    <n v="47"/>
    <n v="0"/>
    <n v="0"/>
    <n v="1"/>
    <n v="214"/>
    <n v="1"/>
    <n v="0"/>
    <n v="1"/>
    <n v="453"/>
    <n v="1"/>
    <n v="495"/>
    <n v="1"/>
    <n v="480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2"/>
    <x v="7"/>
    <s v="TRAGA"/>
    <x v="281"/>
    <n v="2"/>
    <n v="2"/>
    <n v="5"/>
    <n v="2"/>
    <n v="6.5"/>
    <n v="0"/>
    <n v="0"/>
    <n v="2"/>
    <n v="1490"/>
    <n v="1"/>
    <n v="2"/>
    <n v="16"/>
    <n v="1"/>
    <n v="176"/>
    <n v="1"/>
    <n v="86"/>
    <n v="1"/>
    <n v="12"/>
    <n v="1"/>
    <n v="284"/>
    <n v="1"/>
    <n v="149"/>
    <n v="1"/>
    <n v="334"/>
    <n v="0.5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2"/>
    <n v="0"/>
    <n v="0"/>
  </r>
  <r>
    <n v="2017"/>
    <x v="2"/>
    <x v="7"/>
    <s v="ADAGU"/>
    <x v="202"/>
    <n v="1"/>
    <n v="1"/>
    <n v="2"/>
    <n v="1"/>
    <n v="3"/>
    <n v="0"/>
    <n v="0"/>
    <n v="1"/>
    <n v="6583"/>
    <n v="1"/>
    <n v="1"/>
    <n v="19"/>
    <n v="0"/>
    <n v="0"/>
    <n v="1"/>
    <n v="59"/>
    <n v="1"/>
    <n v="142"/>
    <n v="0"/>
    <n v="0"/>
    <n v="1"/>
    <n v="5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7"/>
    <s v="CRUED"/>
    <x v="190"/>
    <n v="1"/>
    <n v="1"/>
    <n v="3"/>
    <n v="1"/>
    <n v="4"/>
    <n v="0"/>
    <n v="0"/>
    <n v="1"/>
    <n v="533"/>
    <n v="1"/>
    <n v="1"/>
    <n v="27"/>
    <n v="1"/>
    <n v="28"/>
    <n v="0"/>
    <n v="0"/>
    <n v="0"/>
    <n v="0"/>
    <n v="1"/>
    <n v="90"/>
    <n v="0"/>
    <n v="0"/>
    <n v="1"/>
    <n v="122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1"/>
    <n v="0"/>
    <n v="0"/>
  </r>
  <r>
    <n v="2017"/>
    <x v="2"/>
    <x v="7"/>
    <s v="KLANA"/>
    <x v="120"/>
    <n v="1"/>
    <n v="0"/>
    <n v="0"/>
    <n v="1"/>
    <n v="5"/>
    <n v="0"/>
    <n v="0"/>
    <n v="1"/>
    <n v="79"/>
    <n v="1"/>
    <n v="1"/>
    <n v="37"/>
    <n v="0"/>
    <n v="0"/>
    <n v="0"/>
    <n v="0"/>
    <n v="0"/>
    <n v="0"/>
    <n v="1"/>
    <n v="113"/>
    <n v="0"/>
    <n v="0"/>
    <n v="1"/>
    <n v="123"/>
    <n v="1"/>
    <n v="1"/>
    <n v="123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7"/>
    <s v="KRANI"/>
    <x v="211"/>
    <n v="1"/>
    <n v="1"/>
    <n v="2"/>
    <n v="1"/>
    <n v="3"/>
    <n v="0"/>
    <n v="0"/>
    <n v="1"/>
    <n v="-12"/>
    <n v="1"/>
    <n v="1"/>
    <n v="12"/>
    <n v="1"/>
    <n v="195"/>
    <n v="0"/>
    <n v="0"/>
    <n v="0"/>
    <n v="0"/>
    <n v="1"/>
    <n v="419"/>
    <n v="0"/>
    <n v="0"/>
    <n v="1"/>
    <n v="434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1"/>
    <n v="0"/>
    <n v="0"/>
  </r>
  <r>
    <n v="2017"/>
    <x v="2"/>
    <x v="7"/>
    <s v="NECDA"/>
    <x v="83"/>
    <n v="1"/>
    <n v="1"/>
    <n v="6"/>
    <n v="1"/>
    <n v="9"/>
    <n v="0"/>
    <n v="0"/>
    <n v="1"/>
    <n v="2038"/>
    <n v="1"/>
    <n v="1"/>
    <n v="15"/>
    <n v="0"/>
    <n v="0"/>
    <n v="1"/>
    <n v="157"/>
    <n v="1"/>
    <n v="16"/>
    <n v="0"/>
    <n v="0"/>
    <n v="1"/>
    <n v="47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7"/>
    <s v="POLCA"/>
    <x v="54"/>
    <n v="1"/>
    <n v="1"/>
    <n v="0"/>
    <n v="1"/>
    <n v="3"/>
    <n v="0"/>
    <n v="0"/>
    <n v="0"/>
    <n v="0"/>
    <n v="0"/>
    <n v="1"/>
    <n v="10"/>
    <n v="0"/>
    <n v="0"/>
    <n v="1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7"/>
    <s v="PRASH"/>
    <x v="274"/>
    <n v="1"/>
    <n v="1"/>
    <n v="1"/>
    <n v="1"/>
    <n v="2"/>
    <n v="0"/>
    <n v="0"/>
    <n v="1"/>
    <n v="4350"/>
    <n v="1"/>
    <n v="1"/>
    <n v="10"/>
    <n v="0"/>
    <n v="0"/>
    <n v="1"/>
    <n v="340"/>
    <n v="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7"/>
    <s v="RAYJAC"/>
    <x v="121"/>
    <n v="1"/>
    <n v="1"/>
    <n v="6"/>
    <n v="1"/>
    <n v="6"/>
    <n v="0"/>
    <n v="0"/>
    <n v="1"/>
    <n v="928"/>
    <n v="1"/>
    <n v="1"/>
    <n v="7"/>
    <n v="1"/>
    <n v="16"/>
    <n v="1"/>
    <n v="215"/>
    <n v="1"/>
    <n v="3"/>
    <n v="0"/>
    <n v="0"/>
    <n v="1"/>
    <n v="2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5"/>
  </r>
  <r>
    <n v="2017"/>
    <x v="2"/>
    <x v="8"/>
    <s v="MILBR"/>
    <x v="139"/>
    <n v="251"/>
    <n v="208"/>
    <n v="23"/>
    <n v="249"/>
    <n v="26.606425702811244"/>
    <n v="8"/>
    <n v="3.2128514056224897E-2"/>
    <n v="166"/>
    <n v="1777"/>
    <n v="0.66135458167330674"/>
    <n v="197"/>
    <n v="40"/>
    <n v="99"/>
    <n v="78"/>
    <n v="13"/>
    <n v="184.15384615384616"/>
    <n v="13"/>
    <n v="23.692307692307693"/>
    <n v="230"/>
    <n v="135.80000000000001"/>
    <n v="13"/>
    <n v="558"/>
    <n v="238"/>
    <n v="181"/>
    <n v="0.94820717131474108"/>
    <n v="66"/>
    <n v="138"/>
    <n v="0.26294820717131473"/>
    <n v="9"/>
    <n v="0.69230769230769229"/>
    <n v="0"/>
    <n v="0"/>
    <n v="55"/>
    <n v="0.23109243697478993"/>
    <n v="6"/>
    <n v="2.5210084033613446E-2"/>
    <n v="3"/>
    <n v="1.1952191235059761E-2"/>
    <n v="1"/>
    <n v="3.9840637450199202E-3"/>
    <n v="11"/>
    <n v="1"/>
    <n v="6"/>
    <n v="2.436893203883495"/>
    <n v="103.00000000000001"/>
    <n v="0"/>
    <n v="0"/>
  </r>
  <r>
    <n v="2017"/>
    <x v="2"/>
    <x v="8"/>
    <s v="EISDE"/>
    <x v="249"/>
    <n v="229"/>
    <n v="131"/>
    <n v="21"/>
    <n v="228"/>
    <n v="16.267543859649123"/>
    <n v="16"/>
    <n v="7.0175438596491224E-2"/>
    <n v="224"/>
    <n v="109"/>
    <n v="0.97816593886462877"/>
    <n v="141"/>
    <n v="43"/>
    <n v="36"/>
    <n v="58"/>
    <n v="8"/>
    <n v="138.5"/>
    <n v="5"/>
    <n v="168.4"/>
    <n v="205"/>
    <n v="82.521951219512189"/>
    <n v="9"/>
    <n v="381"/>
    <n v="219"/>
    <n v="116"/>
    <n v="0.95633187772925765"/>
    <n v="38"/>
    <n v="71"/>
    <n v="0.16593886462882096"/>
    <n v="2"/>
    <n v="0.22222222222222221"/>
    <n v="1"/>
    <n v="0.1111111111111111"/>
    <n v="24"/>
    <n v="0.1095890410958904"/>
    <n v="4"/>
    <n v="1.8264840182648401E-2"/>
    <n v="2"/>
    <n v="8.7336244541484712E-3"/>
    <n v="0"/>
    <n v="0"/>
    <n v="3"/>
    <n v="0"/>
    <n v="3"/>
    <n v="3.013157894736842"/>
    <n v="76"/>
    <n v="0"/>
    <n v="0"/>
  </r>
  <r>
    <n v="2017"/>
    <x v="2"/>
    <x v="8"/>
    <s v="VITJO"/>
    <x v="155"/>
    <n v="178"/>
    <n v="107"/>
    <n v="3"/>
    <n v="178"/>
    <n v="4.6685393258426968"/>
    <n v="2"/>
    <n v="1.1235955056179775E-2"/>
    <n v="175"/>
    <n v="1251"/>
    <n v="0.9831460674157303"/>
    <n v="119"/>
    <n v="33"/>
    <n v="50"/>
    <n v="64"/>
    <n v="14"/>
    <n v="154.42857142857142"/>
    <n v="13"/>
    <n v="41.46153846153846"/>
    <n v="156"/>
    <n v="107.03205128205128"/>
    <n v="13"/>
    <n v="317"/>
    <n v="164"/>
    <n v="128"/>
    <n v="0.9213483146067416"/>
    <n v="52"/>
    <n v="105"/>
    <n v="0.29213483146067415"/>
    <n v="5"/>
    <n v="0.38461538461538464"/>
    <n v="0"/>
    <n v="0"/>
    <n v="35"/>
    <n v="0.21341463414634146"/>
    <n v="4"/>
    <n v="2.4390243902439025E-2"/>
    <n v="2"/>
    <n v="1.1235955056179775E-2"/>
    <n v="0"/>
    <n v="0"/>
    <n v="0"/>
    <n v="1"/>
    <n v="1"/>
    <n v="2.3733333333333335"/>
    <n v="75"/>
    <n v="0"/>
    <n v="0"/>
  </r>
  <r>
    <n v="2017"/>
    <x v="2"/>
    <x v="8"/>
    <s v="WELVA"/>
    <x v="153"/>
    <n v="150"/>
    <n v="134"/>
    <n v="3"/>
    <n v="150"/>
    <n v="8.1533333333333342"/>
    <n v="0"/>
    <n v="0"/>
    <n v="148"/>
    <n v="343"/>
    <n v="0.98666666666666669"/>
    <n v="106"/>
    <n v="24"/>
    <n v="38"/>
    <n v="35"/>
    <n v="6"/>
    <n v="138.66666666666666"/>
    <n v="5"/>
    <n v="6.4"/>
    <n v="143"/>
    <n v="90.930069930069934"/>
    <n v="5"/>
    <n v="267"/>
    <n v="144"/>
    <n v="122"/>
    <n v="0.96"/>
    <n v="19"/>
    <n v="65"/>
    <n v="0.12666666666666668"/>
    <n v="1"/>
    <n v="0.2"/>
    <n v="0"/>
    <n v="0"/>
    <n v="17"/>
    <n v="0.11805555555555555"/>
    <n v="5"/>
    <n v="3.4722222222222224E-2"/>
    <n v="1"/>
    <n v="6.6666666666666671E-3"/>
    <n v="0"/>
    <n v="0"/>
    <n v="1"/>
    <n v="0"/>
    <n v="1"/>
    <n v="2.7777777777777777"/>
    <n v="54"/>
    <n v="0"/>
    <n v="0"/>
  </r>
  <r>
    <n v="2017"/>
    <x v="2"/>
    <x v="8"/>
    <s v="NECDA"/>
    <x v="83"/>
    <n v="128"/>
    <n v="122"/>
    <n v="6"/>
    <n v="126"/>
    <n v="10.80952380952381"/>
    <n v="0"/>
    <n v="0"/>
    <n v="127"/>
    <n v="663"/>
    <n v="0.9921875"/>
    <n v="72"/>
    <n v="30"/>
    <n v="20"/>
    <n v="31"/>
    <n v="3"/>
    <n v="133.33333333333334"/>
    <n v="2"/>
    <n v="23"/>
    <n v="122"/>
    <n v="66.508196721311478"/>
    <n v="3"/>
    <n v="265"/>
    <n v="124"/>
    <n v="92"/>
    <n v="0.96875"/>
    <n v="19"/>
    <n v="71"/>
    <n v="0.1484375"/>
    <n v="2"/>
    <n v="0.66666666666666663"/>
    <n v="0"/>
    <n v="0"/>
    <n v="17"/>
    <n v="0.13709677419354838"/>
    <n v="2"/>
    <n v="1.6129032258064516E-2"/>
    <n v="2"/>
    <n v="1.5625E-2"/>
    <n v="0"/>
    <n v="0"/>
    <n v="0"/>
    <n v="0"/>
    <n v="3"/>
    <n v="3.8787878787878789"/>
    <n v="33"/>
    <n v="0"/>
    <n v="0"/>
  </r>
  <r>
    <n v="2017"/>
    <x v="2"/>
    <x v="8"/>
    <s v="LYSDO"/>
    <x v="166"/>
    <n v="125"/>
    <n v="70"/>
    <n v="4"/>
    <n v="125"/>
    <n v="8.7040000000000006"/>
    <n v="2"/>
    <n v="1.6E-2"/>
    <n v="121"/>
    <n v="354"/>
    <n v="0.96799999999999997"/>
    <n v="91"/>
    <n v="33"/>
    <n v="16"/>
    <n v="62"/>
    <n v="13"/>
    <n v="116.76923076923077"/>
    <n v="8"/>
    <n v="5"/>
    <n v="107"/>
    <n v="104.63551401869159"/>
    <n v="13"/>
    <n v="333"/>
    <n v="112"/>
    <n v="128"/>
    <n v="0.89600000000000002"/>
    <n v="37"/>
    <n v="98"/>
    <n v="0.29599999999999999"/>
    <n v="3"/>
    <n v="0.23076923076923078"/>
    <n v="2"/>
    <n v="0.15384615384615385"/>
    <n v="27"/>
    <n v="0.24107142857142858"/>
    <n v="7"/>
    <n v="6.25E-2"/>
    <n v="1"/>
    <n v="8.0000000000000002E-3"/>
    <n v="0"/>
    <n v="0"/>
    <n v="4"/>
    <n v="0"/>
    <n v="3"/>
    <n v="2.4509803921568629"/>
    <n v="50.999999999999993"/>
    <n v="0"/>
    <n v="0"/>
  </r>
  <r>
    <n v="2017"/>
    <x v="2"/>
    <x v="8"/>
    <s v="WAXJE"/>
    <x v="171"/>
    <n v="106"/>
    <n v="96"/>
    <n v="8"/>
    <n v="106"/>
    <n v="13.349056603773585"/>
    <n v="10"/>
    <n v="9.4339622641509441E-2"/>
    <n v="100"/>
    <n v="617"/>
    <n v="0.94339622641509435"/>
    <n v="66"/>
    <n v="40"/>
    <n v="28"/>
    <n v="43"/>
    <n v="9"/>
    <n v="211.11111111111111"/>
    <n v="8"/>
    <n v="55.625"/>
    <n v="86"/>
    <n v="98.686046511627907"/>
    <n v="9"/>
    <n v="559"/>
    <n v="95"/>
    <n v="131"/>
    <n v="0.89622641509433965"/>
    <n v="12"/>
    <n v="74"/>
    <n v="0.11320754716981132"/>
    <n v="3"/>
    <n v="0.33333333333333331"/>
    <n v="1"/>
    <n v="0.1111111111111111"/>
    <n v="18"/>
    <n v="0.18947368421052632"/>
    <n v="3"/>
    <n v="3.1578947368421054E-2"/>
    <n v="1"/>
    <n v="9.433962264150943E-3"/>
    <n v="0"/>
    <n v="0"/>
    <n v="3"/>
    <n v="0"/>
    <n v="3"/>
    <n v="2.8648648648648649"/>
    <n v="37"/>
    <n v="0"/>
    <n v="0"/>
  </r>
  <r>
    <n v="2017"/>
    <x v="2"/>
    <x v="8"/>
    <s v="HOWKE"/>
    <x v="149"/>
    <n v="103"/>
    <n v="65"/>
    <n v="4"/>
    <n v="102"/>
    <n v="11.715686274509803"/>
    <n v="0"/>
    <n v="0"/>
    <n v="100"/>
    <n v="184"/>
    <n v="0.970873786407767"/>
    <n v="58"/>
    <n v="38"/>
    <n v="16"/>
    <n v="52"/>
    <n v="2"/>
    <n v="238.5"/>
    <n v="2"/>
    <n v="20.5"/>
    <n v="96"/>
    <n v="81.666666666666671"/>
    <n v="2"/>
    <n v="604"/>
    <n v="101"/>
    <n v="103"/>
    <n v="0.98058252427184467"/>
    <n v="30"/>
    <n v="64"/>
    <n v="0.29126213592233008"/>
    <n v="1"/>
    <n v="0.5"/>
    <n v="0"/>
    <n v="0"/>
    <n v="9"/>
    <n v="8.9108910891089105E-2"/>
    <n v="3"/>
    <n v="2.9702970297029702E-2"/>
    <n v="0"/>
    <n v="0"/>
    <n v="0"/>
    <n v="0"/>
    <n v="2"/>
    <n v="0"/>
    <n v="0"/>
    <n v="2.3409090909090908"/>
    <n v="44"/>
    <n v="0"/>
    <n v="0"/>
  </r>
  <r>
    <n v="2017"/>
    <x v="2"/>
    <x v="8"/>
    <s v="HALKI"/>
    <x v="279"/>
    <n v="98"/>
    <n v="81"/>
    <n v="35"/>
    <n v="93"/>
    <n v="36.311827956989248"/>
    <n v="10"/>
    <n v="0.10752688172043011"/>
    <n v="78"/>
    <n v="3359"/>
    <n v="0.79591836734693877"/>
    <n v="61"/>
    <n v="49"/>
    <n v="11"/>
    <n v="113"/>
    <n v="4"/>
    <n v="267.75"/>
    <n v="4"/>
    <n v="279.75"/>
    <n v="70"/>
    <n v="150.57142857142858"/>
    <n v="4"/>
    <n v="593"/>
    <n v="94"/>
    <n v="193"/>
    <n v="0.95918367346938771"/>
    <n v="10"/>
    <n v="157"/>
    <n v="0.10204081632653061"/>
    <n v="3"/>
    <n v="0.75"/>
    <n v="0"/>
    <n v="0"/>
    <n v="12"/>
    <n v="0.1276595744680851"/>
    <n v="2"/>
    <n v="2.1276595744680851E-2"/>
    <n v="0"/>
    <n v="0"/>
    <n v="0"/>
    <n v="0"/>
    <n v="18"/>
    <n v="0"/>
    <n v="0"/>
    <n v="2.8823529411764706"/>
    <n v="34"/>
    <n v="4"/>
    <n v="356"/>
  </r>
  <r>
    <n v="2017"/>
    <x v="2"/>
    <x v="8"/>
    <s v="ALMKH"/>
    <x v="173"/>
    <n v="96"/>
    <n v="40"/>
    <n v="2"/>
    <n v="96"/>
    <n v="2.4479166666666665"/>
    <n v="6"/>
    <n v="6.25E-2"/>
    <n v="87"/>
    <n v="713"/>
    <n v="0.90625"/>
    <n v="69"/>
    <n v="20"/>
    <n v="29"/>
    <n v="38"/>
    <n v="7"/>
    <n v="124.71428571428571"/>
    <n v="7"/>
    <n v="32.571428571428569"/>
    <n v="88"/>
    <n v="80.329545454545453"/>
    <n v="8"/>
    <n v="290"/>
    <n v="88"/>
    <n v="103"/>
    <n v="0.91666666666666663"/>
    <n v="19"/>
    <n v="71"/>
    <n v="0.19791666666666666"/>
    <n v="5"/>
    <n v="0.625"/>
    <n v="1"/>
    <n v="0.125"/>
    <n v="14"/>
    <n v="0.15909090909090909"/>
    <n v="3"/>
    <n v="3.4090909090909088E-2"/>
    <n v="0"/>
    <n v="0"/>
    <n v="0"/>
    <n v="0"/>
    <n v="0"/>
    <n v="0"/>
    <n v="1"/>
    <n v="2.5263157894736841"/>
    <n v="38"/>
    <n v="0"/>
    <n v="0"/>
  </r>
  <r>
    <n v="2017"/>
    <x v="2"/>
    <x v="8"/>
    <s v="WILDA2"/>
    <x v="161"/>
    <n v="76"/>
    <n v="58"/>
    <n v="4"/>
    <n v="76"/>
    <n v="11.434210526315789"/>
    <n v="4"/>
    <n v="5.2631578947368418E-2"/>
    <n v="72"/>
    <n v="558"/>
    <n v="0.94736842105263153"/>
    <n v="52"/>
    <n v="20"/>
    <n v="14"/>
    <n v="51"/>
    <n v="5"/>
    <n v="192.2"/>
    <n v="4"/>
    <n v="2.25"/>
    <n v="66"/>
    <n v="78"/>
    <n v="5"/>
    <n v="396"/>
    <n v="70"/>
    <n v="116"/>
    <n v="0.92105263157894735"/>
    <n v="14"/>
    <n v="70"/>
    <n v="0.18421052631578946"/>
    <n v="3"/>
    <n v="0.6"/>
    <n v="0"/>
    <n v="0"/>
    <n v="9"/>
    <n v="0.12857142857142856"/>
    <n v="1"/>
    <n v="1.4285714285714285E-2"/>
    <n v="1"/>
    <n v="1.3157894736842105E-2"/>
    <n v="0"/>
    <n v="0"/>
    <n v="2"/>
    <n v="0"/>
    <n v="2"/>
    <n v="2.4516129032258065"/>
    <n v="31"/>
    <n v="0"/>
    <n v="0"/>
  </r>
  <r>
    <n v="2017"/>
    <x v="2"/>
    <x v="8"/>
    <s v="WILBRI"/>
    <x v="140"/>
    <n v="75"/>
    <n v="73"/>
    <n v="3"/>
    <n v="75"/>
    <n v="7.6933333333333334"/>
    <n v="0"/>
    <n v="0"/>
    <n v="36"/>
    <n v="720"/>
    <n v="0.48"/>
    <n v="49"/>
    <n v="23"/>
    <n v="21"/>
    <n v="31"/>
    <n v="1"/>
    <n v="219"/>
    <n v="0"/>
    <n v="0"/>
    <n v="73"/>
    <n v="93.041095890410958"/>
    <n v="1"/>
    <n v="567"/>
    <n v="74"/>
    <n v="123"/>
    <n v="0.98666666666666669"/>
    <n v="13"/>
    <n v="41"/>
    <n v="0.17333333333333334"/>
    <n v="0"/>
    <n v="0"/>
    <n v="0"/>
    <n v="0"/>
    <n v="13"/>
    <n v="0.17567567567567569"/>
    <n v="1"/>
    <n v="1.3513513513513514E-2"/>
    <n v="0"/>
    <n v="0"/>
    <n v="0"/>
    <n v="0"/>
    <n v="0"/>
    <n v="0"/>
    <n v="1"/>
    <n v="2.34375"/>
    <n v="32"/>
    <n v="0"/>
    <n v="0"/>
  </r>
  <r>
    <n v="2017"/>
    <x v="2"/>
    <x v="8"/>
    <s v="CLADA"/>
    <x v="284"/>
    <n v="41"/>
    <n v="32"/>
    <n v="7"/>
    <n v="41"/>
    <n v="11.853658536585366"/>
    <n v="2"/>
    <n v="4.878048780487805E-2"/>
    <n v="38"/>
    <n v="815"/>
    <n v="0.92682926829268297"/>
    <n v="17"/>
    <n v="41"/>
    <n v="6"/>
    <n v="103"/>
    <n v="4"/>
    <n v="260.25"/>
    <n v="0"/>
    <n v="0"/>
    <n v="18"/>
    <n v="190.11111111111111"/>
    <n v="7"/>
    <n v="689"/>
    <n v="34"/>
    <n v="201"/>
    <n v="0.82926829268292679"/>
    <n v="5"/>
    <n v="114"/>
    <n v="0.12195121951219512"/>
    <n v="3"/>
    <n v="0.42857142857142855"/>
    <n v="2"/>
    <n v="0.2857142857142857"/>
    <n v="5"/>
    <n v="0.14705882352941177"/>
    <n v="1"/>
    <n v="2.9411764705882353E-2"/>
    <n v="2"/>
    <n v="4.878048780487805E-2"/>
    <n v="0"/>
    <n v="0"/>
    <n v="1"/>
    <n v="0"/>
    <n v="2"/>
    <n v="1.7826086956521738"/>
    <n v="23"/>
    <n v="0"/>
    <n v="0"/>
  </r>
  <r>
    <n v="2017"/>
    <x v="2"/>
    <x v="8"/>
    <s v="VELDU"/>
    <x v="158"/>
    <n v="35"/>
    <n v="34"/>
    <n v="2"/>
    <n v="35"/>
    <n v="7.3142857142857141"/>
    <n v="0"/>
    <n v="0"/>
    <n v="35"/>
    <n v="56"/>
    <n v="1"/>
    <n v="22"/>
    <n v="17"/>
    <n v="10"/>
    <n v="25"/>
    <n v="0"/>
    <n v="0"/>
    <n v="0"/>
    <n v="0"/>
    <n v="34"/>
    <n v="70.882352941176464"/>
    <n v="0"/>
    <n v="0"/>
    <n v="35"/>
    <n v="93"/>
    <n v="1"/>
    <n v="3"/>
    <n v="37"/>
    <n v="8.5714285714285715E-2"/>
    <n v="0"/>
    <n v="0"/>
    <n v="0"/>
    <n v="0"/>
    <n v="5"/>
    <n v="0.14285714285714285"/>
    <n v="2"/>
    <n v="5.7142857142857141E-2"/>
    <n v="0"/>
    <n v="0"/>
    <n v="0"/>
    <n v="0"/>
    <n v="0"/>
    <n v="0"/>
    <n v="0"/>
    <n v="1.8421052631578947"/>
    <n v="19"/>
    <n v="0"/>
    <n v="0"/>
  </r>
  <r>
    <n v="2017"/>
    <x v="2"/>
    <x v="8"/>
    <s v="MULAM"/>
    <x v="247"/>
    <n v="34"/>
    <n v="31"/>
    <n v="5"/>
    <n v="34"/>
    <n v="9.4411764705882355"/>
    <n v="0"/>
    <n v="0"/>
    <n v="26"/>
    <n v="836"/>
    <n v="0.76470588235294112"/>
    <n v="26"/>
    <n v="38"/>
    <n v="11"/>
    <n v="83"/>
    <n v="4"/>
    <n v="160.5"/>
    <n v="4"/>
    <n v="167"/>
    <n v="30"/>
    <n v="121.53333333333333"/>
    <n v="4"/>
    <n v="342"/>
    <n v="30"/>
    <n v="163"/>
    <n v="0.88235294117647056"/>
    <n v="6"/>
    <n v="131"/>
    <n v="0.17647058823529413"/>
    <n v="1"/>
    <n v="0.25"/>
    <n v="0"/>
    <n v="0"/>
    <n v="5"/>
    <n v="0.16666666666666666"/>
    <n v="4"/>
    <n v="0.13333333333333333"/>
    <n v="0"/>
    <n v="0"/>
    <n v="1"/>
    <n v="2.9411764705882353E-2"/>
    <n v="1"/>
    <n v="0"/>
    <n v="0"/>
    <n v="2"/>
    <n v="17"/>
    <n v="0"/>
    <n v="0"/>
  </r>
  <r>
    <n v="2017"/>
    <x v="2"/>
    <x v="8"/>
    <s v="GOMJE"/>
    <x v="168"/>
    <n v="31"/>
    <n v="22"/>
    <n v="11"/>
    <n v="31"/>
    <n v="14.387096774193548"/>
    <n v="2"/>
    <n v="6.4516129032258063E-2"/>
    <n v="29"/>
    <n v="31"/>
    <n v="0.93548387096774188"/>
    <n v="15"/>
    <n v="37"/>
    <n v="5"/>
    <n v="44"/>
    <n v="0"/>
    <n v="0"/>
    <n v="0"/>
    <n v="0"/>
    <n v="30"/>
    <n v="87.86666666666666"/>
    <n v="0"/>
    <n v="0"/>
    <n v="31"/>
    <n v="117"/>
    <n v="1"/>
    <n v="7"/>
    <n v="103"/>
    <n v="0.22580645161290322"/>
    <n v="0"/>
    <n v="0"/>
    <n v="0"/>
    <n v="0"/>
    <n v="2"/>
    <n v="6.4516129032258063E-2"/>
    <n v="0"/>
    <n v="0"/>
    <n v="0"/>
    <n v="0"/>
    <n v="0"/>
    <n v="0"/>
    <n v="1"/>
    <n v="0"/>
    <n v="0"/>
    <n v="2.5833333333333335"/>
    <n v="12"/>
    <n v="0"/>
    <n v="0"/>
  </r>
  <r>
    <n v="2017"/>
    <x v="2"/>
    <x v="8"/>
    <s v="POLSTE"/>
    <x v="142"/>
    <n v="31"/>
    <n v="4"/>
    <n v="4"/>
    <n v="31"/>
    <n v="1.2903225806451613"/>
    <n v="0"/>
    <n v="0"/>
    <n v="29"/>
    <n v="180"/>
    <n v="0.93548387096774188"/>
    <n v="22"/>
    <n v="30"/>
    <n v="4"/>
    <n v="39"/>
    <n v="6"/>
    <n v="211"/>
    <n v="6"/>
    <n v="131"/>
    <n v="22"/>
    <n v="100.45454545454545"/>
    <n v="6"/>
    <n v="728"/>
    <n v="25"/>
    <n v="119"/>
    <n v="0.80645161290322576"/>
    <n v="2"/>
    <n v="65"/>
    <n v="6.4516129032258063E-2"/>
    <n v="4"/>
    <n v="0.66666666666666663"/>
    <n v="0"/>
    <n v="0"/>
    <n v="6"/>
    <n v="0.24"/>
    <n v="0"/>
    <n v="0"/>
    <n v="0"/>
    <n v="0"/>
    <n v="0"/>
    <n v="0"/>
    <n v="1"/>
    <n v="0"/>
    <n v="1"/>
    <n v="2.3846153846153846"/>
    <n v="13"/>
    <n v="0"/>
    <n v="0"/>
  </r>
  <r>
    <n v="2017"/>
    <x v="2"/>
    <x v="8"/>
    <s v="PETRI"/>
    <x v="143"/>
    <n v="28"/>
    <n v="28"/>
    <n v="9"/>
    <n v="28"/>
    <n v="14.714285714285714"/>
    <n v="0"/>
    <n v="0"/>
    <n v="28"/>
    <n v="2823"/>
    <n v="1"/>
    <n v="19"/>
    <n v="62"/>
    <n v="11"/>
    <n v="65"/>
    <n v="2"/>
    <n v="79"/>
    <n v="2"/>
    <n v="5.5"/>
    <n v="26"/>
    <n v="107.03846153846153"/>
    <n v="2"/>
    <n v="833"/>
    <n v="25"/>
    <n v="139"/>
    <n v="0.8928571428571429"/>
    <n v="8"/>
    <n v="142"/>
    <n v="0.2857142857142857"/>
    <n v="1"/>
    <n v="0.5"/>
    <n v="0"/>
    <n v="0"/>
    <n v="2"/>
    <n v="0.08"/>
    <n v="0"/>
    <n v="0"/>
    <n v="0"/>
    <n v="0"/>
    <n v="0"/>
    <n v="0"/>
    <n v="0"/>
    <n v="0"/>
    <n v="1"/>
    <n v="2.8"/>
    <n v="10"/>
    <n v="0"/>
    <n v="0"/>
  </r>
  <r>
    <n v="2017"/>
    <x v="2"/>
    <x v="8"/>
    <s v="PALRA"/>
    <x v="164"/>
    <n v="25"/>
    <n v="18"/>
    <n v="1"/>
    <n v="25"/>
    <n v="5.4"/>
    <n v="0"/>
    <n v="0"/>
    <n v="25"/>
    <n v="1325"/>
    <n v="1"/>
    <n v="11"/>
    <n v="18"/>
    <n v="3"/>
    <n v="17"/>
    <n v="0"/>
    <n v="0"/>
    <n v="0"/>
    <n v="0"/>
    <n v="25"/>
    <n v="54.84"/>
    <n v="0"/>
    <n v="0"/>
    <n v="25"/>
    <n v="71"/>
    <n v="1"/>
    <n v="7"/>
    <n v="41"/>
    <n v="0.28000000000000003"/>
    <n v="0"/>
    <n v="0"/>
    <n v="0"/>
    <n v="0"/>
    <n v="1"/>
    <n v="0.04"/>
    <n v="1"/>
    <n v="0.04"/>
    <n v="0"/>
    <n v="0"/>
    <n v="0"/>
    <n v="0"/>
    <n v="0"/>
    <n v="0"/>
    <n v="0"/>
    <n v="1.5625"/>
    <n v="16"/>
    <n v="0"/>
    <n v="0"/>
  </r>
  <r>
    <n v="2017"/>
    <x v="2"/>
    <x v="8"/>
    <s v="MARDO1"/>
    <x v="172"/>
    <n v="23"/>
    <n v="23"/>
    <n v="3"/>
    <n v="23"/>
    <n v="7.6956521739130439"/>
    <n v="0"/>
    <n v="0"/>
    <n v="10"/>
    <n v="121"/>
    <n v="0.43478260869565216"/>
    <n v="18"/>
    <n v="14"/>
    <n v="1"/>
    <n v="106"/>
    <n v="1"/>
    <n v="79"/>
    <n v="1"/>
    <n v="0"/>
    <n v="21"/>
    <n v="72"/>
    <n v="1"/>
    <n v="472"/>
    <n v="22"/>
    <n v="100"/>
    <n v="0.95652173913043481"/>
    <n v="2"/>
    <n v="38"/>
    <n v="8.6956521739130432E-2"/>
    <n v="0"/>
    <n v="0"/>
    <n v="0"/>
    <n v="0"/>
    <n v="2"/>
    <n v="9.0909090909090912E-2"/>
    <n v="2"/>
    <n v="9.0909090909090912E-2"/>
    <n v="0"/>
    <n v="0"/>
    <n v="0"/>
    <n v="0"/>
    <n v="0"/>
    <n v="0"/>
    <n v="1"/>
    <n v="2.5555555555555554"/>
    <n v="9"/>
    <n v="1"/>
    <n v="43"/>
  </r>
  <r>
    <n v="2017"/>
    <x v="2"/>
    <x v="8"/>
    <s v="SATSA"/>
    <x v="224"/>
    <n v="22"/>
    <n v="22"/>
    <n v="26"/>
    <n v="22"/>
    <n v="31.136363636363637"/>
    <n v="0"/>
    <n v="0"/>
    <n v="22"/>
    <n v="199"/>
    <n v="1"/>
    <n v="15"/>
    <n v="58"/>
    <n v="8"/>
    <n v="90"/>
    <n v="0"/>
    <n v="0"/>
    <n v="0"/>
    <n v="0"/>
    <n v="22"/>
    <n v="119.31818181818181"/>
    <n v="0"/>
    <n v="0"/>
    <n v="22"/>
    <n v="166"/>
    <n v="1"/>
    <n v="2"/>
    <n v="68"/>
    <n v="9.0909090909090912E-2"/>
    <n v="0"/>
    <n v="0"/>
    <n v="0"/>
    <n v="0"/>
    <n v="5"/>
    <n v="0.22727272727272727"/>
    <n v="1"/>
    <n v="4.5454545454545456E-2"/>
    <n v="0"/>
    <n v="0"/>
    <n v="0"/>
    <n v="0"/>
    <n v="0"/>
    <n v="0"/>
    <n v="0"/>
    <n v="1.8333333333333333"/>
    <n v="12"/>
    <n v="0"/>
    <n v="0"/>
  </r>
  <r>
    <n v="2017"/>
    <x v="2"/>
    <x v="8"/>
    <s v="STERA"/>
    <x v="152"/>
    <n v="16"/>
    <n v="16"/>
    <n v="3"/>
    <n v="16"/>
    <n v="7.1875"/>
    <n v="0"/>
    <n v="0"/>
    <n v="16"/>
    <n v="56"/>
    <n v="1"/>
    <n v="10"/>
    <n v="16"/>
    <n v="4"/>
    <n v="25"/>
    <n v="1"/>
    <n v="268"/>
    <n v="1"/>
    <n v="0"/>
    <n v="15"/>
    <n v="59"/>
    <n v="1"/>
    <n v="489"/>
    <n v="15"/>
    <n v="93"/>
    <n v="0.9375"/>
    <n v="6"/>
    <n v="50"/>
    <n v="0.375"/>
    <n v="0"/>
    <n v="0"/>
    <n v="0"/>
    <n v="0"/>
    <n v="2"/>
    <n v="0.13333333333333333"/>
    <n v="0"/>
    <n v="0"/>
    <n v="0"/>
    <n v="0"/>
    <n v="0"/>
    <n v="0"/>
    <n v="0"/>
    <n v="0"/>
    <n v="0"/>
    <n v="2"/>
    <n v="8"/>
    <n v="0"/>
    <n v="0"/>
  </r>
  <r>
    <n v="2017"/>
    <x v="2"/>
    <x v="8"/>
    <s v="NASRA"/>
    <x v="285"/>
    <n v="13"/>
    <n v="10"/>
    <n v="1"/>
    <n v="13"/>
    <n v="4.6923076923076925"/>
    <n v="0"/>
    <n v="0"/>
    <n v="12"/>
    <n v="33"/>
    <n v="0.92307692307692313"/>
    <n v="10"/>
    <n v="12"/>
    <n v="4"/>
    <n v="41"/>
    <n v="2"/>
    <n v="93.5"/>
    <n v="2"/>
    <n v="384"/>
    <n v="10"/>
    <n v="81.2"/>
    <n v="2"/>
    <n v="310"/>
    <n v="11"/>
    <n v="110"/>
    <n v="0.84615384615384615"/>
    <n v="4"/>
    <n v="57"/>
    <n v="0.30769230769230771"/>
    <n v="0"/>
    <n v="0"/>
    <n v="0"/>
    <n v="0"/>
    <n v="1"/>
    <n v="9.0909090909090912E-2"/>
    <n v="0"/>
    <n v="0"/>
    <n v="0"/>
    <n v="0"/>
    <n v="0"/>
    <n v="0"/>
    <n v="0"/>
    <n v="0"/>
    <n v="1"/>
    <n v="1.8571428571428572"/>
    <n v="7"/>
    <n v="2"/>
    <n v="430"/>
  </r>
  <r>
    <n v="2017"/>
    <x v="2"/>
    <x v="8"/>
    <s v="BURDO"/>
    <x v="286"/>
    <n v="3"/>
    <n v="3"/>
    <n v="12"/>
    <n v="3"/>
    <n v="16.333333333333332"/>
    <n v="0"/>
    <n v="0"/>
    <n v="3"/>
    <n v="64"/>
    <n v="1"/>
    <n v="2"/>
    <n v="46"/>
    <n v="0"/>
    <n v="0"/>
    <n v="0"/>
    <n v="0"/>
    <n v="0"/>
    <n v="0"/>
    <n v="3"/>
    <n v="162.33333333333334"/>
    <n v="0"/>
    <n v="0"/>
    <n v="3"/>
    <n v="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"/>
    <n v="2"/>
    <n v="0"/>
    <n v="0"/>
  </r>
  <r>
    <n v="2017"/>
    <x v="2"/>
    <x v="8"/>
    <s v="&lt;NONE&gt;"/>
    <x v="33"/>
    <n v="1"/>
    <n v="1"/>
    <n v="15"/>
    <n v="1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1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8"/>
    <s v="BELMA"/>
    <x v="278"/>
    <n v="1"/>
    <n v="1"/>
    <n v="1"/>
    <n v="1"/>
    <n v="5"/>
    <n v="0"/>
    <n v="0"/>
    <n v="1"/>
    <n v="379"/>
    <n v="1"/>
    <n v="1"/>
    <n v="14"/>
    <n v="0"/>
    <n v="0"/>
    <n v="1"/>
    <n v="148"/>
    <n v="1"/>
    <n v="12"/>
    <n v="0"/>
    <n v="0"/>
    <n v="1"/>
    <n v="629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8"/>
    <s v="SWIROB"/>
    <x v="287"/>
    <n v="1"/>
    <n v="0"/>
    <n v="0"/>
    <n v="1"/>
    <n v="0"/>
    <n v="0"/>
    <n v="0"/>
    <n v="1"/>
    <n v="5931"/>
    <n v="1"/>
    <n v="1"/>
    <n v="34"/>
    <n v="0"/>
    <n v="0"/>
    <n v="0"/>
    <n v="0"/>
    <n v="0"/>
    <n v="0"/>
    <n v="1"/>
    <n v="78"/>
    <n v="0"/>
    <n v="0"/>
    <n v="1"/>
    <n v="9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8"/>
    <s v="USBMI"/>
    <x v="280"/>
    <n v="1"/>
    <n v="1"/>
    <n v="6"/>
    <n v="1"/>
    <n v="7"/>
    <n v="0"/>
    <n v="0"/>
    <n v="1"/>
    <n v="7174"/>
    <n v="1"/>
    <n v="1"/>
    <n v="7"/>
    <n v="1"/>
    <n v="30"/>
    <n v="1"/>
    <n v="272"/>
    <n v="1"/>
    <n v="344"/>
    <n v="0"/>
    <n v="0"/>
    <n v="1"/>
    <n v="5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2"/>
    <x v="9"/>
    <s v="KEYJA"/>
    <x v="219"/>
    <n v="568"/>
    <n v="137"/>
    <n v="0"/>
    <n v="568"/>
    <n v="6.52112676056338"/>
    <n v="24"/>
    <n v="4.2253521126760563E-2"/>
    <n v="556"/>
    <n v="130"/>
    <n v="0.97887323943661975"/>
    <n v="318"/>
    <n v="33"/>
    <n v="136"/>
    <n v="40"/>
    <n v="18"/>
    <n v="164.33333333333334"/>
    <n v="15"/>
    <n v="32.200000000000003"/>
    <n v="543"/>
    <n v="75.699815837937379"/>
    <n v="12"/>
    <n v="434"/>
    <n v="550"/>
    <n v="94"/>
    <n v="0.96830985915492962"/>
    <n v="403"/>
    <n v="74"/>
    <n v="0.70950704225352113"/>
    <n v="7"/>
    <n v="0.58333333333333337"/>
    <n v="4"/>
    <n v="0.33333333333333331"/>
    <n v="68"/>
    <n v="0.12363636363636364"/>
    <n v="18"/>
    <n v="3.272727272727273E-2"/>
    <n v="8"/>
    <n v="1.4084507042253521E-2"/>
    <n v="2"/>
    <n v="3.5211267605633804E-3"/>
    <n v="3"/>
    <n v="0"/>
    <n v="1"/>
    <n v="3.2832369942196533"/>
    <n v="173"/>
    <n v="3"/>
    <n v="22"/>
  </r>
  <r>
    <n v="2017"/>
    <x v="2"/>
    <x v="9"/>
    <s v="VONWI"/>
    <x v="220"/>
    <n v="504"/>
    <n v="205"/>
    <n v="6"/>
    <n v="504"/>
    <n v="12.912698412698413"/>
    <n v="10"/>
    <n v="1.984126984126984E-2"/>
    <n v="333"/>
    <n v="1554"/>
    <n v="0.6607142857142857"/>
    <n v="270"/>
    <n v="53"/>
    <n v="41"/>
    <n v="85"/>
    <n v="12"/>
    <n v="248.91666666666666"/>
    <n v="10"/>
    <n v="4"/>
    <n v="463"/>
    <n v="108.67386609071275"/>
    <n v="10"/>
    <n v="453"/>
    <n v="492"/>
    <n v="133"/>
    <n v="0.97619047619047616"/>
    <n v="357"/>
    <n v="116"/>
    <n v="0.70833333333333337"/>
    <n v="9"/>
    <n v="0.9"/>
    <n v="0"/>
    <n v="0"/>
    <n v="64"/>
    <n v="0.13008130081300814"/>
    <n v="19"/>
    <n v="3.8617886178861791E-2"/>
    <n v="6"/>
    <n v="1.1904761904761904E-2"/>
    <n v="0"/>
    <n v="0"/>
    <n v="8"/>
    <n v="3"/>
    <n v="4"/>
    <n v="2.88"/>
    <n v="175"/>
    <n v="0"/>
    <n v="0"/>
  </r>
  <r>
    <n v="2017"/>
    <x v="2"/>
    <x v="9"/>
    <s v="SAVPA"/>
    <x v="179"/>
    <n v="301"/>
    <n v="21"/>
    <n v="3"/>
    <n v="300"/>
    <n v="1.6666666666666667"/>
    <n v="4"/>
    <n v="1.3333333333333334E-2"/>
    <n v="265"/>
    <n v="1526"/>
    <n v="0.88039867109634551"/>
    <n v="268"/>
    <n v="20"/>
    <n v="77"/>
    <n v="64"/>
    <n v="100"/>
    <n v="169.73"/>
    <n v="83"/>
    <n v="12.614457831325302"/>
    <n v="195"/>
    <n v="157.17948717948718"/>
    <n v="77"/>
    <n v="586"/>
    <n v="197"/>
    <n v="197"/>
    <n v="0.654485049833887"/>
    <n v="41"/>
    <n v="94"/>
    <n v="0.13621262458471761"/>
    <n v="47"/>
    <n v="0.61038961038961037"/>
    <n v="11"/>
    <n v="0.14285714285714285"/>
    <n v="66"/>
    <n v="0.3350253807106599"/>
    <n v="11"/>
    <n v="5.5837563451776651E-2"/>
    <n v="2"/>
    <n v="6.6445182724252493E-3"/>
    <n v="0"/>
    <n v="0"/>
    <n v="1"/>
    <n v="0"/>
    <n v="4"/>
    <n v="2.2132352941176472"/>
    <n v="136"/>
    <n v="38"/>
    <n v="27"/>
  </r>
  <r>
    <n v="2017"/>
    <x v="2"/>
    <x v="9"/>
    <s v="SANRE"/>
    <x v="170"/>
    <n v="276"/>
    <n v="37"/>
    <n v="3"/>
    <n v="274"/>
    <n v="3.8795620437956204"/>
    <n v="2"/>
    <n v="7.2992700729927005E-3"/>
    <n v="248"/>
    <n v="1454"/>
    <n v="0.89855072463768115"/>
    <n v="262"/>
    <n v="27"/>
    <n v="79"/>
    <n v="70"/>
    <n v="113"/>
    <n v="180.10619469026548"/>
    <n v="107"/>
    <n v="24.644859813084111"/>
    <n v="158"/>
    <n v="181.41772151898735"/>
    <n v="56"/>
    <n v="631"/>
    <n v="161"/>
    <n v="218"/>
    <n v="0.58333333333333337"/>
    <n v="24"/>
    <n v="124"/>
    <n v="8.6956521739130432E-2"/>
    <n v="67"/>
    <n v="0"/>
    <n v="8"/>
    <n v="0.14285714285714285"/>
    <n v="59"/>
    <n v="0.36645962732919257"/>
    <n v="14"/>
    <n v="8.6956521739130432E-2"/>
    <n v="1"/>
    <n v="3.6231884057971015E-3"/>
    <n v="1"/>
    <n v="3.6231884057971015E-3"/>
    <n v="1"/>
    <n v="0"/>
    <n v="8"/>
    <n v="2.0145985401459856"/>
    <n v="137"/>
    <n v="112"/>
    <n v="56"/>
  </r>
  <r>
    <n v="2017"/>
    <x v="2"/>
    <x v="9"/>
    <s v="NGUDA"/>
    <x v="262"/>
    <n v="267"/>
    <n v="100"/>
    <n v="3"/>
    <n v="267"/>
    <n v="9.273408239700375"/>
    <n v="19"/>
    <n v="7.116104868913857E-2"/>
    <n v="254"/>
    <n v="167"/>
    <n v="0.95131086142322097"/>
    <n v="115"/>
    <n v="44"/>
    <n v="16"/>
    <n v="80"/>
    <n v="3"/>
    <n v="243"/>
    <n v="1"/>
    <n v="12"/>
    <n v="235"/>
    <n v="92.195744680851064"/>
    <n v="0"/>
    <n v="0"/>
    <n v="263"/>
    <n v="112"/>
    <n v="0.98501872659176026"/>
    <n v="200"/>
    <n v="96"/>
    <n v="0.74906367041198507"/>
    <n v="2"/>
    <n v="0"/>
    <n v="0"/>
    <n v="0"/>
    <n v="28"/>
    <n v="0.10646387832699619"/>
    <n v="12"/>
    <n v="4.5627376425855515E-2"/>
    <n v="4"/>
    <n v="1.4981273408239701E-2"/>
    <n v="2"/>
    <n v="7.4906367041198503E-3"/>
    <n v="6"/>
    <n v="3"/>
    <n v="1"/>
    <n v="3.3797468354430378"/>
    <n v="79"/>
    <n v="0"/>
    <n v="0"/>
  </r>
  <r>
    <n v="2017"/>
    <x v="2"/>
    <x v="9"/>
    <s v="DUNKE"/>
    <x v="222"/>
    <n v="247"/>
    <n v="3"/>
    <n v="7"/>
    <n v="247"/>
    <n v="4.9230769230769234"/>
    <n v="2"/>
    <n v="8.0971659919028341E-3"/>
    <n v="239"/>
    <n v="277"/>
    <n v="0.96761133603238869"/>
    <n v="157"/>
    <n v="24"/>
    <n v="87"/>
    <n v="34"/>
    <n v="10"/>
    <n v="207.3"/>
    <n v="9"/>
    <n v="48.777777777777779"/>
    <n v="215"/>
    <n v="114.78139534883721"/>
    <n v="8"/>
    <n v="560"/>
    <n v="237"/>
    <n v="141"/>
    <n v="0.95951417004048578"/>
    <n v="124"/>
    <n v="101"/>
    <n v="0.50202429149797567"/>
    <n v="6"/>
    <n v="0.75"/>
    <n v="0"/>
    <n v="0"/>
    <n v="43"/>
    <n v="0.18143459915611815"/>
    <n v="20"/>
    <n v="8.4388185654008435E-2"/>
    <n v="1"/>
    <n v="4.048582995951417E-3"/>
    <n v="0"/>
    <n v="0"/>
    <n v="4"/>
    <n v="3"/>
    <n v="8"/>
    <n v="1.802919708029197"/>
    <n v="137"/>
    <n v="1"/>
    <n v="13"/>
  </r>
  <r>
    <n v="2017"/>
    <x v="2"/>
    <x v="9"/>
    <s v="ADEHA"/>
    <x v="221"/>
    <n v="213"/>
    <n v="87"/>
    <n v="3"/>
    <n v="213"/>
    <n v="5.375586854460094"/>
    <n v="33"/>
    <n v="0.15492957746478872"/>
    <n v="208"/>
    <n v="224"/>
    <n v="0.97652582159624413"/>
    <n v="94"/>
    <n v="31"/>
    <n v="39"/>
    <n v="46"/>
    <n v="3"/>
    <n v="116.66666666666667"/>
    <n v="3"/>
    <n v="13.666666666666666"/>
    <n v="204"/>
    <n v="64.941176470588232"/>
    <n v="4"/>
    <n v="469"/>
    <n v="209"/>
    <n v="82"/>
    <n v="0.98122065727699526"/>
    <n v="169"/>
    <n v="73"/>
    <n v="0.79342723004694837"/>
    <n v="2"/>
    <n v="0.5"/>
    <n v="1"/>
    <n v="0.25"/>
    <n v="19"/>
    <n v="9.0909090909090912E-2"/>
    <n v="5"/>
    <n v="2.3923444976076555E-2"/>
    <n v="1"/>
    <n v="4.6948356807511738E-3"/>
    <n v="0"/>
    <n v="0"/>
    <n v="1"/>
    <n v="0"/>
    <n v="1"/>
    <n v="2.7307692307692308"/>
    <n v="78"/>
    <n v="1"/>
    <n v="28"/>
  </r>
  <r>
    <n v="2017"/>
    <x v="2"/>
    <x v="9"/>
    <s v="HOWKE"/>
    <x v="149"/>
    <n v="177"/>
    <n v="9"/>
    <n v="2"/>
    <n v="177"/>
    <n v="5.5310734463276834"/>
    <n v="0"/>
    <n v="0"/>
    <n v="161"/>
    <n v="427"/>
    <n v="0.90960451977401124"/>
    <n v="111"/>
    <n v="23"/>
    <n v="43"/>
    <n v="31"/>
    <n v="10"/>
    <n v="152.69999999999999"/>
    <n v="8"/>
    <n v="9.75"/>
    <n v="157"/>
    <n v="97.496815286624198"/>
    <n v="10"/>
    <n v="427"/>
    <n v="167"/>
    <n v="119"/>
    <n v="0.94350282485875703"/>
    <n v="92"/>
    <n v="83"/>
    <n v="0.51977401129943501"/>
    <n v="7"/>
    <n v="0.7"/>
    <n v="0"/>
    <n v="0"/>
    <n v="36"/>
    <n v="0.21556886227544911"/>
    <n v="5"/>
    <n v="2.9940119760479042E-2"/>
    <n v="0"/>
    <n v="0"/>
    <n v="0"/>
    <n v="0"/>
    <n v="1"/>
    <n v="1"/>
    <n v="8"/>
    <n v="2.2124999999999999"/>
    <n v="80"/>
    <n v="3"/>
    <n v="28"/>
  </r>
  <r>
    <n v="2017"/>
    <x v="2"/>
    <x v="9"/>
    <s v="RAMCA"/>
    <x v="178"/>
    <n v="168"/>
    <n v="50"/>
    <n v="2"/>
    <n v="168"/>
    <n v="8.625"/>
    <n v="6"/>
    <n v="3.5714285714285712E-2"/>
    <n v="161"/>
    <n v="242"/>
    <n v="0.95833333333333337"/>
    <n v="94"/>
    <n v="36"/>
    <n v="31"/>
    <n v="43"/>
    <n v="7"/>
    <n v="215"/>
    <n v="7"/>
    <n v="5.8571428571428568"/>
    <n v="153"/>
    <n v="79.640522875816998"/>
    <n v="5"/>
    <n v="452"/>
    <n v="161"/>
    <n v="99"/>
    <n v="0.95833333333333337"/>
    <n v="127"/>
    <n v="85"/>
    <n v="0.75595238095238093"/>
    <n v="1"/>
    <n v="0.2"/>
    <n v="1"/>
    <n v="0.2"/>
    <n v="13"/>
    <n v="8.0745341614906832E-2"/>
    <n v="5"/>
    <n v="3.1055900621118012E-2"/>
    <n v="1"/>
    <n v="5.9523809523809521E-3"/>
    <n v="0"/>
    <n v="0"/>
    <n v="1"/>
    <n v="4"/>
    <n v="2"/>
    <n v="3.5744680851063828"/>
    <n v="47"/>
    <n v="0"/>
    <n v="0"/>
  </r>
  <r>
    <n v="2017"/>
    <x v="2"/>
    <x v="9"/>
    <s v="PETRI"/>
    <x v="143"/>
    <n v="156"/>
    <n v="26"/>
    <n v="3"/>
    <n v="156"/>
    <n v="6.1987179487179489"/>
    <n v="4"/>
    <n v="2.564102564102564E-2"/>
    <n v="136"/>
    <n v="1152"/>
    <n v="0.87179487179487181"/>
    <n v="123"/>
    <n v="35"/>
    <n v="47"/>
    <n v="50"/>
    <n v="40"/>
    <n v="194"/>
    <n v="40"/>
    <n v="13.9"/>
    <n v="116"/>
    <n v="114.74137931034483"/>
    <n v="19"/>
    <n v="784"/>
    <n v="113"/>
    <n v="151"/>
    <n v="0.72435897435897434"/>
    <n v="67"/>
    <n v="114"/>
    <n v="0.42948717948717946"/>
    <n v="15"/>
    <n v="0.78947368421052633"/>
    <n v="2"/>
    <n v="0.10526315789473684"/>
    <n v="13"/>
    <n v="0.11504424778761062"/>
    <n v="3"/>
    <n v="2.6548672566371681E-2"/>
    <n v="1"/>
    <n v="6.41025641025641E-3"/>
    <n v="0"/>
    <n v="0"/>
    <n v="0"/>
    <n v="0"/>
    <n v="4"/>
    <n v="2.4375"/>
    <n v="64"/>
    <n v="6"/>
    <n v="14"/>
  </r>
  <r>
    <n v="2017"/>
    <x v="2"/>
    <x v="9"/>
    <s v="STERO3"/>
    <x v="163"/>
    <n v="152"/>
    <n v="26"/>
    <n v="3"/>
    <n v="152"/>
    <n v="3.5921052631578947"/>
    <n v="4"/>
    <n v="2.6315789473684209E-2"/>
    <n v="125"/>
    <n v="1681"/>
    <n v="0.82236842105263153"/>
    <n v="143"/>
    <n v="22"/>
    <n v="38"/>
    <n v="75"/>
    <n v="62"/>
    <n v="170.2741935483871"/>
    <n v="51"/>
    <n v="15.549019607843137"/>
    <n v="89"/>
    <n v="128.98876404494382"/>
    <n v="40"/>
    <n v="587"/>
    <n v="86"/>
    <n v="167"/>
    <n v="0.56578947368421051"/>
    <n v="9"/>
    <n v="71"/>
    <n v="5.921052631578947E-2"/>
    <n v="31"/>
    <n v="0.77500000000000002"/>
    <n v="3"/>
    <n v="7.4999999999999997E-2"/>
    <n v="39"/>
    <n v="0.45348837209302323"/>
    <n v="4"/>
    <n v="4.6511627906976744E-2"/>
    <n v="1"/>
    <n v="6.5789473684210523E-3"/>
    <n v="0"/>
    <n v="0"/>
    <n v="0"/>
    <n v="0"/>
    <n v="2"/>
    <n v="1.9"/>
    <n v="80"/>
    <n v="14"/>
    <n v="50"/>
  </r>
  <r>
    <n v="2017"/>
    <x v="2"/>
    <x v="9"/>
    <s v="POLSTE"/>
    <x v="142"/>
    <n v="139"/>
    <n v="5"/>
    <n v="4"/>
    <n v="139"/>
    <n v="0.39568345323741005"/>
    <n v="4"/>
    <n v="2.8776978417266189E-2"/>
    <n v="124"/>
    <n v="840"/>
    <n v="0.8920863309352518"/>
    <n v="81"/>
    <n v="34"/>
    <n v="19"/>
    <n v="63"/>
    <n v="9"/>
    <n v="122"/>
    <n v="8"/>
    <n v="23.25"/>
    <n v="121"/>
    <n v="113.90082644628099"/>
    <n v="6"/>
    <n v="399"/>
    <n v="129"/>
    <n v="149"/>
    <n v="0.92805755395683454"/>
    <n v="83"/>
    <n v="104"/>
    <n v="0.59712230215827333"/>
    <n v="3"/>
    <n v="0.5"/>
    <n v="1"/>
    <n v="0.16666666666666666"/>
    <n v="22"/>
    <n v="0.17054263565891473"/>
    <n v="6"/>
    <n v="4.6511627906976744E-2"/>
    <n v="2"/>
    <n v="1.4388489208633094E-2"/>
    <n v="0"/>
    <n v="0"/>
    <n v="0"/>
    <n v="0"/>
    <n v="4"/>
    <n v="3.5641025641025643"/>
    <n v="39"/>
    <n v="0"/>
    <n v="0"/>
  </r>
  <r>
    <n v="2017"/>
    <x v="2"/>
    <x v="9"/>
    <s v="SMOJA1"/>
    <x v="154"/>
    <n v="128"/>
    <n v="5"/>
    <n v="7"/>
    <n v="128"/>
    <n v="6.1875"/>
    <n v="0"/>
    <n v="0"/>
    <n v="93"/>
    <n v="919"/>
    <n v="0.7265625"/>
    <n v="97"/>
    <n v="27"/>
    <n v="25"/>
    <n v="87"/>
    <n v="29"/>
    <n v="243.51724137931035"/>
    <n v="17"/>
    <n v="25.647058823529413"/>
    <n v="83"/>
    <n v="152.77108433734941"/>
    <n v="18"/>
    <n v="604"/>
    <n v="98"/>
    <n v="168"/>
    <n v="0.765625"/>
    <n v="44"/>
    <n v="112"/>
    <n v="0.34375"/>
    <n v="13"/>
    <n v="0.72222222222222221"/>
    <n v="2"/>
    <n v="0.1111111111111111"/>
    <n v="22"/>
    <n v="0.22448979591836735"/>
    <n v="4"/>
    <n v="4.0816326530612242E-2"/>
    <n v="1"/>
    <n v="7.8125E-3"/>
    <n v="0"/>
    <n v="0"/>
    <n v="2"/>
    <n v="0"/>
    <n v="5"/>
    <n v="1.6842105263157894"/>
    <n v="76"/>
    <n v="9"/>
    <n v="42"/>
  </r>
  <r>
    <n v="2017"/>
    <x v="2"/>
    <x v="9"/>
    <s v="MULAM"/>
    <x v="247"/>
    <n v="114"/>
    <n v="2"/>
    <n v="3"/>
    <n v="114"/>
    <n v="4.7105263157894735"/>
    <n v="0"/>
    <n v="0"/>
    <n v="105"/>
    <n v="2230"/>
    <n v="0.92105263157894735"/>
    <n v="88"/>
    <n v="24"/>
    <n v="37"/>
    <n v="51"/>
    <n v="24"/>
    <n v="176.95833333333334"/>
    <n v="19"/>
    <n v="45.684210526315788"/>
    <n v="85"/>
    <n v="128.08235294117648"/>
    <n v="16"/>
    <n v="516"/>
    <n v="89"/>
    <n v="154"/>
    <n v="0.7807017543859649"/>
    <n v="42"/>
    <n v="88"/>
    <n v="0.36842105263157893"/>
    <n v="8"/>
    <n v="0.5"/>
    <n v="3"/>
    <n v="0.1875"/>
    <n v="29"/>
    <n v="0.3258426966292135"/>
    <n v="8"/>
    <n v="8.98876404494382E-2"/>
    <n v="1"/>
    <n v="8.771929824561403E-3"/>
    <n v="1"/>
    <n v="8.771929824561403E-3"/>
    <n v="1"/>
    <n v="0"/>
    <n v="3"/>
    <n v="2.0727272727272728"/>
    <n v="55"/>
    <n v="9"/>
    <n v="41"/>
  </r>
  <r>
    <n v="2017"/>
    <x v="2"/>
    <x v="9"/>
    <s v="MARDO1"/>
    <x v="172"/>
    <n v="97"/>
    <n v="14"/>
    <n v="2"/>
    <n v="97"/>
    <n v="2.5567010309278349"/>
    <n v="6"/>
    <n v="6.1855670103092786E-2"/>
    <n v="75"/>
    <n v="2322"/>
    <n v="0.77319587628865982"/>
    <n v="88"/>
    <n v="23"/>
    <n v="30"/>
    <n v="62"/>
    <n v="34"/>
    <n v="168.58823529411765"/>
    <n v="30"/>
    <n v="17.7"/>
    <n v="59"/>
    <n v="169.67796610169492"/>
    <n v="24"/>
    <n v="766"/>
    <n v="58"/>
    <n v="217"/>
    <n v="0.59793814432989689"/>
    <n v="18"/>
    <n v="197"/>
    <n v="0.18556701030927836"/>
    <n v="16"/>
    <n v="0.66666666666666663"/>
    <n v="2"/>
    <n v="8.3333333333333329E-2"/>
    <n v="27"/>
    <n v="0.46551724137931033"/>
    <n v="2"/>
    <n v="3.4482758620689655E-2"/>
    <n v="1"/>
    <n v="1.0309278350515464E-2"/>
    <n v="1"/>
    <n v="1.0309278350515464E-2"/>
    <n v="0"/>
    <n v="0"/>
    <n v="1"/>
    <n v="2.1555555555555554"/>
    <n v="45"/>
    <n v="15"/>
    <n v="33"/>
  </r>
  <r>
    <n v="2017"/>
    <x v="2"/>
    <x v="9"/>
    <s v="METMI"/>
    <x v="160"/>
    <n v="96"/>
    <n v="6"/>
    <n v="3"/>
    <n v="96"/>
    <n v="6.552083333333333"/>
    <n v="0"/>
    <n v="0"/>
    <n v="51"/>
    <n v="901"/>
    <n v="0.53125"/>
    <n v="72"/>
    <n v="29"/>
    <n v="31"/>
    <n v="79"/>
    <n v="11"/>
    <n v="203.18181818181819"/>
    <n v="11"/>
    <n v="5.6363636363636367"/>
    <n v="77"/>
    <n v="155.01298701298703"/>
    <n v="6"/>
    <n v="605"/>
    <n v="83"/>
    <n v="172"/>
    <n v="0.86458333333333337"/>
    <n v="33"/>
    <n v="100"/>
    <n v="0.34375"/>
    <n v="7"/>
    <n v="0"/>
    <n v="0"/>
    <n v="0"/>
    <n v="22"/>
    <n v="0.26506024096385544"/>
    <n v="4"/>
    <n v="4.8192771084337352E-2"/>
    <n v="0"/>
    <n v="0"/>
    <n v="0"/>
    <n v="0"/>
    <n v="2"/>
    <n v="0"/>
    <n v="4"/>
    <n v="1.7454545454545454"/>
    <n v="55"/>
    <n v="0"/>
    <n v="0"/>
  </r>
  <r>
    <n v="2017"/>
    <x v="2"/>
    <x v="9"/>
    <s v="GOMJE"/>
    <x v="168"/>
    <n v="84"/>
    <n v="11"/>
    <n v="5"/>
    <n v="84"/>
    <n v="6.5476190476190474"/>
    <n v="2"/>
    <n v="2.3809523809523808E-2"/>
    <n v="79"/>
    <n v="209"/>
    <n v="0.94047619047619047"/>
    <n v="57"/>
    <n v="28"/>
    <n v="11"/>
    <n v="57"/>
    <n v="11"/>
    <n v="243.27272727272728"/>
    <n v="10"/>
    <n v="16.899999999999999"/>
    <n v="69"/>
    <n v="103.04347826086956"/>
    <n v="6"/>
    <n v="972"/>
    <n v="73"/>
    <n v="134"/>
    <n v="0.86904761904761907"/>
    <n v="37"/>
    <n v="77"/>
    <n v="0.44047619047619047"/>
    <n v="9"/>
    <n v="0"/>
    <n v="2"/>
    <n v="0.33333333333333331"/>
    <n v="16"/>
    <n v="0.21917808219178081"/>
    <n v="3"/>
    <n v="4.1095890410958902E-2"/>
    <n v="1"/>
    <n v="1.1904761904761904E-2"/>
    <n v="0"/>
    <n v="0"/>
    <n v="0"/>
    <n v="0"/>
    <n v="2"/>
    <n v="1.75"/>
    <n v="48"/>
    <n v="5"/>
    <n v="24"/>
  </r>
  <r>
    <n v="2017"/>
    <x v="2"/>
    <x v="9"/>
    <s v="STERA"/>
    <x v="152"/>
    <n v="82"/>
    <n v="1"/>
    <n v="1"/>
    <n v="82"/>
    <n v="5.3780487804878048"/>
    <n v="12"/>
    <n v="0.14634146341463414"/>
    <n v="76"/>
    <n v="474"/>
    <n v="0.92682926829268297"/>
    <n v="54"/>
    <n v="27"/>
    <n v="22"/>
    <n v="48"/>
    <n v="8"/>
    <n v="198.625"/>
    <n v="7"/>
    <n v="3.5714285714285716"/>
    <n v="71"/>
    <n v="100.67605633802818"/>
    <n v="4"/>
    <n v="560"/>
    <n v="73"/>
    <n v="130"/>
    <n v="0.8902439024390244"/>
    <n v="44"/>
    <n v="85"/>
    <n v="0.53658536585365857"/>
    <n v="5"/>
    <n v="0"/>
    <n v="2"/>
    <n v="0.5"/>
    <n v="11"/>
    <n v="0.15068493150684931"/>
    <n v="5"/>
    <n v="6.8493150684931503E-2"/>
    <n v="0"/>
    <n v="0"/>
    <n v="1"/>
    <n v="1.2195121951219513E-2"/>
    <n v="0"/>
    <n v="0"/>
    <n v="2"/>
    <n v="2.342857142857143"/>
    <n v="35"/>
    <n v="2"/>
    <n v="14"/>
  </r>
  <r>
    <n v="2017"/>
    <x v="2"/>
    <x v="9"/>
    <s v="WIDDE"/>
    <x v="145"/>
    <n v="82"/>
    <n v="23"/>
    <n v="7"/>
    <n v="82"/>
    <n v="5.0609756097560972"/>
    <n v="0"/>
    <n v="0"/>
    <n v="38"/>
    <n v="2238"/>
    <n v="0.46341463414634149"/>
    <n v="66"/>
    <n v="19"/>
    <n v="22"/>
    <n v="88"/>
    <n v="33"/>
    <n v="174.24242424242425"/>
    <n v="23"/>
    <n v="17.478260869565219"/>
    <n v="38"/>
    <n v="191.60526315789474"/>
    <n v="24"/>
    <n v="565"/>
    <n v="47"/>
    <n v="219"/>
    <n v="0.57317073170731703"/>
    <n v="6"/>
    <n v="154"/>
    <n v="7.3170731707317069E-2"/>
    <n v="15"/>
    <n v="0.625"/>
    <n v="1"/>
    <n v="4.1666666666666664E-2"/>
    <n v="14"/>
    <n v="0.2978723404255319"/>
    <n v="4"/>
    <n v="8.5106382978723402E-2"/>
    <n v="1"/>
    <n v="1.2195121951219513E-2"/>
    <n v="1"/>
    <n v="1.2195121951219513E-2"/>
    <n v="3"/>
    <n v="3"/>
    <n v="1"/>
    <n v="2"/>
    <n v="41"/>
    <n v="15"/>
    <n v="139"/>
  </r>
  <r>
    <n v="2017"/>
    <x v="2"/>
    <x v="9"/>
    <s v="PALRA"/>
    <x v="164"/>
    <n v="75"/>
    <n v="4"/>
    <n v="3"/>
    <n v="75"/>
    <n v="6.2"/>
    <n v="0"/>
    <n v="0"/>
    <n v="56"/>
    <n v="1057"/>
    <n v="0.7466666666666667"/>
    <n v="63"/>
    <n v="28"/>
    <n v="26"/>
    <n v="86"/>
    <n v="21"/>
    <n v="193.8095238095238"/>
    <n v="14"/>
    <n v="40.642857142857146"/>
    <n v="52"/>
    <n v="188.48076923076923"/>
    <n v="13"/>
    <n v="727"/>
    <n v="54"/>
    <n v="227"/>
    <n v="0.72"/>
    <n v="11"/>
    <n v="90"/>
    <n v="0.14666666666666667"/>
    <n v="9"/>
    <n v="0.69230769230769229"/>
    <n v="2"/>
    <n v="0.15384615384615385"/>
    <n v="25"/>
    <n v="0.46296296296296297"/>
    <n v="2"/>
    <n v="3.7037037037037035E-2"/>
    <n v="0"/>
    <n v="0"/>
    <n v="0"/>
    <n v="0"/>
    <n v="0"/>
    <n v="0"/>
    <n v="4"/>
    <n v="1.7045454545454546"/>
    <n v="44"/>
    <n v="6"/>
    <n v="105"/>
  </r>
  <r>
    <n v="2017"/>
    <x v="2"/>
    <x v="9"/>
    <s v="WELVA"/>
    <x v="153"/>
    <n v="69"/>
    <n v="14"/>
    <n v="2"/>
    <n v="69"/>
    <n v="3.8550724637681157"/>
    <n v="2"/>
    <n v="2.8985507246376812E-2"/>
    <n v="66"/>
    <n v="1389"/>
    <n v="0.95652173913043481"/>
    <n v="65"/>
    <n v="16"/>
    <n v="14"/>
    <n v="41"/>
    <n v="25"/>
    <n v="139.04"/>
    <n v="25"/>
    <n v="38.200000000000003"/>
    <n v="44"/>
    <n v="151.27272727272728"/>
    <n v="17"/>
    <n v="848"/>
    <n v="42"/>
    <n v="194"/>
    <n v="0.60869565217391308"/>
    <n v="4"/>
    <n v="97"/>
    <n v="5.7971014492753624E-2"/>
    <n v="10"/>
    <n v="0.58823529411764708"/>
    <n v="2"/>
    <n v="0.11764705882352941"/>
    <n v="18"/>
    <n v="0.42857142857142855"/>
    <n v="3"/>
    <n v="7.1428571428571425E-2"/>
    <n v="0"/>
    <n v="0"/>
    <n v="0"/>
    <n v="0"/>
    <n v="0"/>
    <n v="0"/>
    <n v="1"/>
    <n v="1.8157894736842106"/>
    <n v="38"/>
    <n v="0"/>
    <n v="0"/>
  </r>
  <r>
    <n v="2017"/>
    <x v="2"/>
    <x v="9"/>
    <s v="KILAL"/>
    <x v="147"/>
    <n v="65"/>
    <n v="22"/>
    <n v="1"/>
    <n v="65"/>
    <n v="6.3692307692307688"/>
    <n v="0"/>
    <n v="0"/>
    <n v="61"/>
    <n v="1374"/>
    <n v="0.93846153846153846"/>
    <n v="55"/>
    <n v="24"/>
    <n v="20"/>
    <n v="62"/>
    <n v="16"/>
    <n v="161.0625"/>
    <n v="16"/>
    <n v="5.25"/>
    <n v="49"/>
    <n v="134.20408163265307"/>
    <n v="15"/>
    <n v="475"/>
    <n v="49"/>
    <n v="165"/>
    <n v="0.75384615384615383"/>
    <n v="29"/>
    <n v="115"/>
    <n v="0.44615384615384618"/>
    <n v="11"/>
    <n v="0.73333333333333328"/>
    <n v="2"/>
    <n v="0.13333333333333333"/>
    <n v="17"/>
    <n v="0.34693877551020408"/>
    <n v="1"/>
    <n v="2.0408163265306121E-2"/>
    <n v="0"/>
    <n v="0"/>
    <n v="0"/>
    <n v="0"/>
    <n v="1"/>
    <n v="0"/>
    <n v="1"/>
    <n v="2.3214285714285716"/>
    <n v="27.999999999999996"/>
    <n v="0"/>
    <n v="0"/>
  </r>
  <r>
    <n v="2017"/>
    <x v="2"/>
    <x v="9"/>
    <s v="LYSDO"/>
    <x v="166"/>
    <n v="62"/>
    <n v="12"/>
    <n v="3"/>
    <n v="62"/>
    <n v="5.0483870967741939"/>
    <n v="2"/>
    <n v="3.2258064516129031E-2"/>
    <n v="58"/>
    <n v="1110"/>
    <n v="0.93548387096774188"/>
    <n v="58"/>
    <n v="22"/>
    <n v="15"/>
    <n v="49"/>
    <n v="24"/>
    <n v="140.45833333333334"/>
    <n v="20"/>
    <n v="106.85"/>
    <n v="35"/>
    <n v="143.14285714285714"/>
    <n v="22"/>
    <n v="847"/>
    <n v="37"/>
    <n v="187"/>
    <n v="0.59677419354838712"/>
    <n v="4"/>
    <n v="188"/>
    <n v="6.4516129032258063E-2"/>
    <n v="10"/>
    <n v="0.45454545454545453"/>
    <n v="1"/>
    <n v="4.5454545454545456E-2"/>
    <n v="21"/>
    <n v="0.56756756756756754"/>
    <n v="2"/>
    <n v="5.4054054054054057E-2"/>
    <n v="0"/>
    <n v="0"/>
    <n v="0"/>
    <n v="0"/>
    <n v="0"/>
    <n v="0"/>
    <n v="3"/>
    <n v="1.9375"/>
    <n v="32"/>
    <n v="0"/>
    <n v="0"/>
  </r>
  <r>
    <n v="2017"/>
    <x v="2"/>
    <x v="9"/>
    <s v="SCDGA"/>
    <x v="138"/>
    <n v="57"/>
    <n v="0"/>
    <n v="0"/>
    <n v="57"/>
    <n v="5.3859649122807021"/>
    <n v="0"/>
    <n v="0"/>
    <n v="46"/>
    <n v="1565"/>
    <n v="0.80701754385964908"/>
    <n v="38"/>
    <n v="28"/>
    <n v="10"/>
    <n v="32"/>
    <n v="9"/>
    <n v="117.44444444444444"/>
    <n v="9"/>
    <n v="185.22222222222223"/>
    <n v="43"/>
    <n v="116.34883720930233"/>
    <n v="5"/>
    <n v="849"/>
    <n v="47"/>
    <n v="143"/>
    <n v="0.82456140350877194"/>
    <n v="25"/>
    <n v="104"/>
    <n v="0.43859649122807015"/>
    <n v="6"/>
    <n v="0"/>
    <n v="0"/>
    <n v="0"/>
    <n v="9"/>
    <n v="0.19148936170212766"/>
    <n v="1"/>
    <n v="2.1276595744680851E-2"/>
    <n v="0"/>
    <n v="0"/>
    <n v="0"/>
    <n v="0"/>
    <n v="1"/>
    <n v="0"/>
    <n v="3"/>
    <n v="1.8387096774193548"/>
    <n v="31"/>
    <n v="2"/>
    <n v="45"/>
  </r>
  <r>
    <n v="2017"/>
    <x v="2"/>
    <x v="9"/>
    <s v="SATSA"/>
    <x v="224"/>
    <n v="48"/>
    <n v="9"/>
    <n v="5"/>
    <n v="48"/>
    <n v="7.75"/>
    <n v="0"/>
    <n v="0"/>
    <n v="47"/>
    <n v="913"/>
    <n v="0.97916666666666663"/>
    <n v="35"/>
    <n v="30"/>
    <n v="18"/>
    <n v="57"/>
    <n v="9"/>
    <n v="216.88888888888889"/>
    <n v="9"/>
    <n v="10.111111111111111"/>
    <n v="39"/>
    <n v="135.51282051282053"/>
    <n v="6"/>
    <n v="586"/>
    <n v="39"/>
    <n v="168"/>
    <n v="0.8125"/>
    <n v="25"/>
    <n v="129"/>
    <n v="0.52083333333333337"/>
    <n v="5"/>
    <n v="0.83333333333333337"/>
    <n v="2"/>
    <n v="0.33333333333333331"/>
    <n v="8"/>
    <n v="0.20512820512820512"/>
    <n v="2"/>
    <n v="5.128205128205128E-2"/>
    <n v="0"/>
    <n v="0"/>
    <n v="0"/>
    <n v="0"/>
    <n v="0"/>
    <n v="0"/>
    <n v="1"/>
    <n v="1.6551724137931034"/>
    <n v="29"/>
    <n v="0"/>
    <n v="0"/>
  </r>
  <r>
    <n v="2017"/>
    <x v="2"/>
    <x v="9"/>
    <s v="MATMI"/>
    <x v="144"/>
    <n v="28"/>
    <n v="2"/>
    <n v="13"/>
    <n v="28"/>
    <n v="7.2857142857142856"/>
    <n v="0"/>
    <n v="0"/>
    <n v="22"/>
    <n v="130"/>
    <n v="0.7857142857142857"/>
    <n v="24"/>
    <n v="23"/>
    <n v="7"/>
    <n v="87"/>
    <n v="4"/>
    <n v="186"/>
    <n v="4"/>
    <n v="11.5"/>
    <n v="24"/>
    <n v="127.125"/>
    <n v="4"/>
    <n v="1070"/>
    <n v="24"/>
    <n v="189"/>
    <n v="0.8571428571428571"/>
    <n v="6"/>
    <n v="154"/>
    <n v="0.21428571428571427"/>
    <n v="2"/>
    <n v="0.5"/>
    <n v="0"/>
    <n v="0"/>
    <n v="11"/>
    <n v="0.45833333333333331"/>
    <n v="1"/>
    <n v="4.1666666666666664E-2"/>
    <n v="1"/>
    <n v="3.5714285714285712E-2"/>
    <n v="0"/>
    <n v="0"/>
    <n v="0"/>
    <n v="0"/>
    <n v="1"/>
    <n v="2"/>
    <n v="14"/>
    <n v="2"/>
    <n v="26"/>
  </r>
  <r>
    <n v="2017"/>
    <x v="2"/>
    <x v="9"/>
    <s v="CLADA"/>
    <x v="284"/>
    <n v="27"/>
    <n v="3"/>
    <n v="0"/>
    <n v="27"/>
    <n v="3.9629629629629628"/>
    <n v="0"/>
    <n v="0"/>
    <n v="12"/>
    <n v="396"/>
    <n v="0.44444444444444442"/>
    <n v="24"/>
    <n v="19"/>
    <n v="12"/>
    <n v="104"/>
    <n v="17"/>
    <n v="259.35294117647061"/>
    <n v="7"/>
    <n v="8.4285714285714288"/>
    <n v="7"/>
    <n v="275.85714285714283"/>
    <n v="4"/>
    <n v="484"/>
    <n v="7"/>
    <n v="314"/>
    <n v="0.25925925925925924"/>
    <n v="2"/>
    <n v="215"/>
    <n v="7.407407407407407E-2"/>
    <n v="10"/>
    <n v="0"/>
    <n v="4"/>
    <n v="1"/>
    <n v="7"/>
    <n v="1"/>
    <n v="2"/>
    <n v="0.2857142857142857"/>
    <n v="0"/>
    <n v="0"/>
    <n v="0"/>
    <n v="0"/>
    <n v="0"/>
    <n v="0"/>
    <n v="0"/>
    <n v="1.8"/>
    <n v="15"/>
    <n v="7"/>
    <n v="17"/>
  </r>
  <r>
    <n v="2017"/>
    <x v="2"/>
    <x v="9"/>
    <s v="RUMAS1"/>
    <x v="151"/>
    <n v="27"/>
    <n v="2"/>
    <n v="21"/>
    <n v="27"/>
    <n v="6.7777777777777777"/>
    <n v="0"/>
    <n v="0"/>
    <n v="21"/>
    <n v="4268"/>
    <n v="0.77777777777777779"/>
    <n v="25"/>
    <n v="20"/>
    <n v="5"/>
    <n v="13"/>
    <n v="7"/>
    <n v="159.28571428571428"/>
    <n v="7"/>
    <n v="9.4285714285714288"/>
    <n v="20"/>
    <n v="144.9"/>
    <n v="6"/>
    <n v="381"/>
    <n v="20"/>
    <n v="198"/>
    <n v="0.7407407407407407"/>
    <n v="5"/>
    <n v="123"/>
    <n v="0.18518518518518517"/>
    <n v="7"/>
    <n v="0"/>
    <n v="0"/>
    <n v="0"/>
    <n v="10"/>
    <n v="0.5"/>
    <n v="1"/>
    <n v="0.05"/>
    <n v="0"/>
    <n v="0"/>
    <n v="0"/>
    <n v="0"/>
    <n v="0"/>
    <n v="0"/>
    <n v="1"/>
    <n v="1.6875"/>
    <n v="16"/>
    <n v="3"/>
    <n v="4"/>
  </r>
  <r>
    <n v="2017"/>
    <x v="2"/>
    <x v="9"/>
    <s v="SALJE"/>
    <x v="223"/>
    <n v="24"/>
    <n v="0"/>
    <n v="0"/>
    <n v="24"/>
    <n v="7.166666666666667"/>
    <n v="0"/>
    <n v="0"/>
    <n v="23"/>
    <n v="57"/>
    <n v="0.95833333333333337"/>
    <n v="21"/>
    <n v="21"/>
    <n v="3"/>
    <n v="89"/>
    <n v="1"/>
    <n v="247"/>
    <n v="1"/>
    <n v="7"/>
    <n v="21"/>
    <n v="115.04761904761905"/>
    <n v="0"/>
    <n v="0"/>
    <n v="23"/>
    <n v="126"/>
    <n v="0.95833333333333337"/>
    <n v="6"/>
    <n v="93"/>
    <n v="0.25"/>
    <n v="1"/>
    <n v="0"/>
    <n v="0"/>
    <n v="0"/>
    <n v="1"/>
    <n v="4.3478260869565216E-2"/>
    <n v="2"/>
    <n v="8.6956521739130432E-2"/>
    <n v="0"/>
    <n v="0"/>
    <n v="0"/>
    <n v="0"/>
    <n v="0"/>
    <n v="0"/>
    <n v="3"/>
    <n v="1.6"/>
    <n v="15"/>
    <n v="0"/>
    <n v="0"/>
  </r>
  <r>
    <n v="2017"/>
    <x v="2"/>
    <x v="9"/>
    <s v="MCCCAM"/>
    <x v="157"/>
    <n v="23"/>
    <n v="0"/>
    <n v="0"/>
    <n v="23"/>
    <n v="0.91304347826086951"/>
    <n v="0"/>
    <n v="0"/>
    <n v="21"/>
    <n v="2688"/>
    <n v="0.91304347826086951"/>
    <n v="23"/>
    <n v="22"/>
    <n v="12"/>
    <n v="55"/>
    <n v="14"/>
    <n v="158.71428571428572"/>
    <n v="14"/>
    <n v="44"/>
    <n v="9"/>
    <n v="194.88888888888889"/>
    <n v="6"/>
    <n v="940"/>
    <n v="9"/>
    <n v="245"/>
    <n v="0.39130434782608697"/>
    <n v="0"/>
    <n v="0"/>
    <n v="0"/>
    <n v="6"/>
    <n v="1"/>
    <n v="2"/>
    <n v="0.33333333333333331"/>
    <n v="4"/>
    <n v="0.44444444444444442"/>
    <n v="1"/>
    <n v="0.1111111111111111"/>
    <n v="0"/>
    <n v="0"/>
    <n v="0"/>
    <n v="0"/>
    <n v="0"/>
    <n v="0"/>
    <n v="0"/>
    <n v="2.2999999999999998"/>
    <n v="10"/>
    <n v="11"/>
    <n v="64"/>
  </r>
  <r>
    <n v="2017"/>
    <x v="2"/>
    <x v="9"/>
    <s v="BAGMA"/>
    <x v="276"/>
    <n v="22"/>
    <n v="0"/>
    <n v="0"/>
    <n v="22"/>
    <n v="6.6363636363636367"/>
    <n v="2"/>
    <n v="9.0909090909090912E-2"/>
    <n v="22"/>
    <n v="739"/>
    <n v="1"/>
    <n v="13"/>
    <n v="32"/>
    <n v="4"/>
    <n v="19"/>
    <n v="3"/>
    <n v="171.66666666666666"/>
    <n v="1"/>
    <n v="3"/>
    <n v="18"/>
    <n v="83.111111111111114"/>
    <n v="3"/>
    <n v="643"/>
    <n v="18"/>
    <n v="104"/>
    <n v="0.81818181818181823"/>
    <n v="10"/>
    <n v="73"/>
    <n v="0.45454545454545453"/>
    <n v="0"/>
    <n v="0"/>
    <n v="0"/>
    <n v="0"/>
    <n v="1"/>
    <n v="5.5555555555555552E-2"/>
    <n v="3"/>
    <n v="0.16666666666666666"/>
    <n v="0"/>
    <n v="0"/>
    <n v="0"/>
    <n v="0"/>
    <n v="0"/>
    <n v="0"/>
    <n v="0"/>
    <n v="2"/>
    <n v="11"/>
    <n v="3"/>
    <n v="38"/>
  </r>
  <r>
    <n v="2017"/>
    <x v="2"/>
    <x v="9"/>
    <s v="BALMO"/>
    <x v="261"/>
    <n v="18"/>
    <n v="5"/>
    <n v="6"/>
    <n v="18"/>
    <n v="4.6111111111111107"/>
    <n v="0"/>
    <n v="0"/>
    <n v="18"/>
    <n v="1591"/>
    <n v="1"/>
    <n v="18"/>
    <n v="13"/>
    <n v="5"/>
    <n v="27"/>
    <n v="8"/>
    <n v="160.875"/>
    <n v="8"/>
    <n v="8.625"/>
    <n v="10"/>
    <n v="139.30000000000001"/>
    <n v="8"/>
    <n v="600"/>
    <n v="10"/>
    <n v="168"/>
    <n v="0.55555555555555558"/>
    <n v="2"/>
    <n v="138"/>
    <n v="0.1111111111111111"/>
    <n v="8"/>
    <n v="1"/>
    <n v="0"/>
    <n v="0"/>
    <n v="4"/>
    <n v="0.4"/>
    <n v="0"/>
    <n v="0"/>
    <n v="0"/>
    <n v="0"/>
    <n v="0"/>
    <n v="0"/>
    <n v="0"/>
    <n v="0"/>
    <n v="1"/>
    <n v="2.25"/>
    <n v="8"/>
    <n v="7"/>
    <n v="45"/>
  </r>
  <r>
    <n v="2017"/>
    <x v="2"/>
    <x v="9"/>
    <s v="WILBRI"/>
    <x v="140"/>
    <n v="12"/>
    <n v="2"/>
    <n v="1"/>
    <n v="12"/>
    <n v="3.0833333333333335"/>
    <n v="2"/>
    <n v="0.16666666666666666"/>
    <n v="11"/>
    <n v="3354"/>
    <n v="0.91666666666666663"/>
    <n v="11"/>
    <n v="9"/>
    <n v="3"/>
    <n v="12"/>
    <n v="6"/>
    <n v="154.33333333333334"/>
    <n v="4"/>
    <n v="25.75"/>
    <n v="6"/>
    <n v="155.66666666666666"/>
    <n v="6"/>
    <n v="330"/>
    <n v="6"/>
    <n v="227"/>
    <n v="0.5"/>
    <n v="1"/>
    <n v="92"/>
    <n v="8.3333333333333329E-2"/>
    <n v="3"/>
    <n v="0.5"/>
    <n v="0"/>
    <n v="0"/>
    <n v="3"/>
    <n v="0.5"/>
    <n v="1"/>
    <n v="0.16666666666666666"/>
    <n v="0"/>
    <n v="0"/>
    <n v="0"/>
    <n v="0"/>
    <n v="0"/>
    <n v="0"/>
    <n v="0"/>
    <n v="1.5"/>
    <n v="8"/>
    <n v="6"/>
    <n v="14"/>
  </r>
  <r>
    <n v="2017"/>
    <x v="2"/>
    <x v="9"/>
    <s v="&lt;NONE&gt;"/>
    <x v="33"/>
    <n v="10"/>
    <n v="0"/>
    <n v="0"/>
    <n v="6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3"/>
    <n v="0.6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1.4285714285714286"/>
    <n v="7"/>
    <n v="0"/>
    <n v="0"/>
  </r>
  <r>
    <n v="2017"/>
    <x v="2"/>
    <x v="9"/>
    <s v="BANPU"/>
    <x v="167"/>
    <n v="9"/>
    <n v="1"/>
    <n v="4"/>
    <n v="9"/>
    <n v="2.7777777777777777"/>
    <n v="0"/>
    <n v="0"/>
    <n v="8"/>
    <n v="1957"/>
    <n v="0.88888888888888884"/>
    <n v="7"/>
    <n v="22"/>
    <n v="1"/>
    <n v="8"/>
    <n v="3"/>
    <n v="139.66666666666666"/>
    <n v="3"/>
    <n v="6.333333333333333"/>
    <n v="6"/>
    <n v="119.83333333333333"/>
    <n v="1"/>
    <n v="140"/>
    <n v="6"/>
    <n v="143"/>
    <n v="0.66666666666666663"/>
    <n v="2"/>
    <n v="50"/>
    <n v="0.22222222222222221"/>
    <n v="2"/>
    <n v="0"/>
    <n v="0"/>
    <n v="0"/>
    <n v="4"/>
    <n v="0.66666666666666663"/>
    <n v="0"/>
    <n v="0"/>
    <n v="0"/>
    <n v="0"/>
    <n v="0"/>
    <n v="0"/>
    <n v="0"/>
    <n v="0"/>
    <n v="0"/>
    <n v="1.2857142857142858"/>
    <n v="6.9999999999999991"/>
    <n v="0"/>
    <n v="0"/>
  </r>
  <r>
    <n v="2017"/>
    <x v="2"/>
    <x v="9"/>
    <s v="NASRA"/>
    <x v="285"/>
    <n v="3"/>
    <n v="0"/>
    <n v="0"/>
    <n v="3"/>
    <n v="6.333333333333333"/>
    <n v="0"/>
    <n v="0"/>
    <n v="2"/>
    <n v="474"/>
    <n v="0.66666666666666663"/>
    <n v="3"/>
    <n v="19"/>
    <n v="0"/>
    <n v="0"/>
    <n v="2"/>
    <n v="262.5"/>
    <n v="2"/>
    <n v="3"/>
    <n v="1"/>
    <n v="215"/>
    <n v="1"/>
    <n v="785"/>
    <n v="1"/>
    <n v="222"/>
    <n v="0.33333333333333331"/>
    <n v="0"/>
    <n v="0"/>
    <n v="0"/>
    <n v="2"/>
    <n v="0"/>
    <n v="0"/>
    <n v="0"/>
    <n v="1"/>
    <n v="1"/>
    <n v="0"/>
    <n v="0"/>
    <n v="0"/>
    <n v="0"/>
    <n v="0"/>
    <n v="0"/>
    <n v="0"/>
    <n v="0"/>
    <n v="0"/>
    <n v="1"/>
    <n v="3"/>
    <n v="2"/>
    <n v="58"/>
  </r>
  <r>
    <n v="2017"/>
    <x v="2"/>
    <x v="9"/>
    <s v="JIMAM"/>
    <x v="288"/>
    <n v="1"/>
    <n v="0"/>
    <n v="0"/>
    <n v="1"/>
    <n v="3"/>
    <n v="0"/>
    <n v="0"/>
    <n v="0"/>
    <n v="0"/>
    <n v="0"/>
    <n v="1"/>
    <n v="10"/>
    <n v="0"/>
    <n v="0"/>
    <n v="1"/>
    <n v="74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1"/>
    <n v="33"/>
  </r>
  <r>
    <n v="2017"/>
    <x v="3"/>
    <x v="0"/>
    <s v="RIVRO"/>
    <x v="0"/>
    <n v="261"/>
    <n v="47"/>
    <n v="1"/>
    <n v="259"/>
    <n v="3.6370656370656369"/>
    <n v="4"/>
    <n v="1.5444015444015444E-2"/>
    <n v="226"/>
    <n v="1245"/>
    <n v="0.86590038314176243"/>
    <n v="189"/>
    <n v="18"/>
    <n v="94"/>
    <n v="65"/>
    <n v="42"/>
    <n v="226.5"/>
    <n v="39"/>
    <n v="48.820512820512818"/>
    <n v="199"/>
    <n v="155.8894472361809"/>
    <n v="38"/>
    <n v="362"/>
    <n v="215"/>
    <n v="166"/>
    <n v="0.82375478927203061"/>
    <n v="83"/>
    <n v="122"/>
    <n v="0.31800766283524906"/>
    <n v="23"/>
    <n v="0.60526315789473684"/>
    <n v="5"/>
    <n v="0.13157894736842105"/>
    <n v="38"/>
    <n v="0.17674418604651163"/>
    <n v="20"/>
    <n v="9.3023255813953487E-2"/>
    <n v="0"/>
    <n v="0"/>
    <n v="0"/>
    <n v="0"/>
    <n v="0"/>
    <n v="15"/>
    <n v="5"/>
    <n v="2.3097345132743361"/>
    <n v="113.00000000000001"/>
    <n v="40"/>
    <n v="102"/>
  </r>
  <r>
    <n v="2017"/>
    <x v="3"/>
    <x v="0"/>
    <s v="PAVF"/>
    <x v="2"/>
    <n v="247"/>
    <n v="241"/>
    <n v="2"/>
    <n v="247"/>
    <n v="3.0121457489878543"/>
    <n v="0"/>
    <n v="0"/>
    <n v="233"/>
    <n v="866"/>
    <n v="0.94331983805668018"/>
    <n v="193"/>
    <n v="13"/>
    <n v="35"/>
    <n v="19"/>
    <n v="12"/>
    <n v="181.75"/>
    <n v="12"/>
    <n v="14.75"/>
    <n v="235"/>
    <n v="100.27234042553191"/>
    <n v="12"/>
    <n v="237"/>
    <n v="233"/>
    <n v="109"/>
    <n v="0.94331983805668018"/>
    <n v="20"/>
    <n v="42"/>
    <n v="8.0971659919028341E-2"/>
    <n v="2"/>
    <n v="0.16666666666666666"/>
    <n v="3"/>
    <n v="0.25"/>
    <n v="10"/>
    <n v="4.2918454935622317E-2"/>
    <n v="10"/>
    <n v="4.2918454935622317E-2"/>
    <n v="12"/>
    <n v="4.8582995951417005E-2"/>
    <n v="13"/>
    <n v="5.2631578947368418E-2"/>
    <n v="0"/>
    <n v="0"/>
    <n v="1"/>
    <n v="2.0756302521008405"/>
    <n v="118.99999999999999"/>
    <n v="1"/>
    <n v="39"/>
  </r>
  <r>
    <n v="2017"/>
    <x v="3"/>
    <x v="0"/>
    <s v="CHARY"/>
    <x v="28"/>
    <n v="246"/>
    <n v="68"/>
    <n v="1"/>
    <n v="246"/>
    <n v="3.4512195121951219"/>
    <n v="4"/>
    <n v="1.6260162601626018E-2"/>
    <n v="226"/>
    <n v="699"/>
    <n v="0.91869918699186992"/>
    <n v="173"/>
    <n v="15"/>
    <n v="87"/>
    <n v="38"/>
    <n v="30"/>
    <n v="187.66666666666666"/>
    <n v="29"/>
    <n v="32.586206896551722"/>
    <n v="212"/>
    <n v="92.948113207547166"/>
    <n v="23"/>
    <n v="338"/>
    <n v="215"/>
    <n v="108"/>
    <n v="0.87398373983739841"/>
    <n v="119"/>
    <n v="71"/>
    <n v="0.48373983739837401"/>
    <n v="10"/>
    <n v="0.43478260869565216"/>
    <n v="6"/>
    <n v="0.2608695652173913"/>
    <n v="33"/>
    <n v="0.15348837209302327"/>
    <n v="19"/>
    <n v="8.8372093023255813E-2"/>
    <n v="0"/>
    <n v="0"/>
    <n v="0"/>
    <n v="0"/>
    <n v="0"/>
    <n v="2"/>
    <n v="3"/>
    <n v="2.3653846153846154"/>
    <n v="104"/>
    <n v="28"/>
    <n v="89"/>
  </r>
  <r>
    <n v="2017"/>
    <x v="3"/>
    <x v="0"/>
    <s v="MORANG"/>
    <x v="4"/>
    <n v="237"/>
    <n v="63"/>
    <n v="2"/>
    <n v="236"/>
    <n v="4.3898305084745761"/>
    <n v="0"/>
    <n v="0"/>
    <n v="200"/>
    <n v="1152"/>
    <n v="0.84388185654008441"/>
    <n v="186"/>
    <n v="16"/>
    <n v="82"/>
    <n v="50"/>
    <n v="49"/>
    <n v="197"/>
    <n v="47"/>
    <n v="47.51063829787234"/>
    <n v="180"/>
    <n v="107.59444444444445"/>
    <n v="46"/>
    <n v="400"/>
    <n v="186"/>
    <n v="126"/>
    <n v="0.78481012658227844"/>
    <n v="79"/>
    <n v="82"/>
    <n v="0.33333333333333331"/>
    <n v="27"/>
    <n v="0.58695652173913049"/>
    <n v="6"/>
    <n v="0.13043478260869565"/>
    <n v="30"/>
    <n v="0.16129032258064516"/>
    <n v="23"/>
    <n v="0.12365591397849462"/>
    <n v="0"/>
    <n v="0"/>
    <n v="0"/>
    <n v="0"/>
    <n v="0"/>
    <n v="4"/>
    <n v="1"/>
    <n v="2.1944444444444446"/>
    <n v="107.99999999999999"/>
    <n v="43"/>
    <n v="103"/>
  </r>
  <r>
    <n v="2017"/>
    <x v="3"/>
    <x v="0"/>
    <s v="SLAM"/>
    <x v="228"/>
    <n v="207"/>
    <n v="99"/>
    <n v="2"/>
    <n v="206"/>
    <n v="5.7766990291262132"/>
    <n v="2"/>
    <n v="9.7087378640776691E-3"/>
    <n v="191"/>
    <n v="746"/>
    <n v="0.92270531400966183"/>
    <n v="192"/>
    <n v="17"/>
    <n v="66"/>
    <n v="47"/>
    <n v="52"/>
    <n v="198.21153846153845"/>
    <n v="51"/>
    <n v="95.392156862745097"/>
    <n v="151"/>
    <n v="158.11258278145695"/>
    <n v="39"/>
    <n v="368"/>
    <n v="151"/>
    <n v="192"/>
    <n v="0.72946859903381644"/>
    <n v="14"/>
    <n v="136"/>
    <n v="6.7632850241545889E-2"/>
    <n v="18"/>
    <n v="0.46153846153846156"/>
    <n v="6"/>
    <n v="0.15384615384615385"/>
    <n v="40"/>
    <n v="0.26490066225165565"/>
    <n v="20"/>
    <n v="0.13245033112582782"/>
    <n v="0"/>
    <n v="0"/>
    <n v="0"/>
    <n v="0"/>
    <n v="0"/>
    <n v="0"/>
    <n v="1"/>
    <n v="1.9528301886792452"/>
    <n v="106"/>
    <n v="42"/>
    <n v="106"/>
  </r>
  <r>
    <n v="2017"/>
    <x v="3"/>
    <x v="0"/>
    <s v="HENALY"/>
    <x v="3"/>
    <n v="205"/>
    <n v="21"/>
    <n v="3"/>
    <n v="205"/>
    <n v="4.5073170731707313"/>
    <n v="4"/>
    <n v="1.9512195121951219E-2"/>
    <n v="171"/>
    <n v="870"/>
    <n v="0.8341463414634146"/>
    <n v="145"/>
    <n v="34"/>
    <n v="68"/>
    <n v="75"/>
    <n v="27"/>
    <n v="229.37037037037038"/>
    <n v="24"/>
    <n v="42.25"/>
    <n v="162"/>
    <n v="149.08641975308643"/>
    <n v="23"/>
    <n v="365"/>
    <n v="173"/>
    <n v="161"/>
    <n v="0.84390243902439022"/>
    <n v="69"/>
    <n v="91"/>
    <n v="0.33658536585365856"/>
    <n v="10"/>
    <n v="0.43478260869565216"/>
    <n v="7"/>
    <n v="0.30434782608695654"/>
    <n v="38"/>
    <n v="0.21965317919075145"/>
    <n v="22"/>
    <n v="0.12716763005780346"/>
    <n v="0"/>
    <n v="0"/>
    <n v="0"/>
    <n v="0"/>
    <n v="0"/>
    <n v="10"/>
    <n v="1"/>
    <n v="2.303370786516854"/>
    <n v="89"/>
    <n v="20"/>
    <n v="97"/>
  </r>
  <r>
    <n v="2017"/>
    <x v="3"/>
    <x v="0"/>
    <s v="DHAAN"/>
    <x v="16"/>
    <n v="186"/>
    <n v="82"/>
    <n v="4"/>
    <n v="186"/>
    <n v="5.365591397849462"/>
    <n v="0"/>
    <n v="0"/>
    <n v="157"/>
    <n v="1332"/>
    <n v="0.84408602150537637"/>
    <n v="173"/>
    <n v="15"/>
    <n v="69"/>
    <n v="43"/>
    <n v="87"/>
    <n v="166.77011494252875"/>
    <n v="83"/>
    <n v="47.373493975903614"/>
    <n v="95"/>
    <n v="160.23157894736843"/>
    <n v="68"/>
    <n v="408"/>
    <n v="88"/>
    <n v="200"/>
    <n v="0.4731182795698925"/>
    <n v="9"/>
    <n v="92"/>
    <n v="4.8387096774193547E-2"/>
    <n v="55"/>
    <n v="0.80882352941176472"/>
    <n v="12"/>
    <n v="0.17647058823529413"/>
    <n v="35"/>
    <n v="0.39772727272727271"/>
    <n v="28"/>
    <n v="0.31818181818181818"/>
    <n v="0"/>
    <n v="0"/>
    <n v="0"/>
    <n v="0"/>
    <n v="0"/>
    <n v="0"/>
    <n v="5"/>
    <n v="1.8415841584158417"/>
    <n v="101"/>
    <n v="83"/>
    <n v="98"/>
  </r>
  <r>
    <n v="2017"/>
    <x v="3"/>
    <x v="0"/>
    <s v="DAUL"/>
    <x v="15"/>
    <n v="184"/>
    <n v="122"/>
    <n v="2"/>
    <n v="184"/>
    <n v="4.4293478260869561"/>
    <n v="0"/>
    <n v="0"/>
    <n v="176"/>
    <n v="603"/>
    <n v="0.95652173913043481"/>
    <n v="129"/>
    <n v="15"/>
    <n v="13"/>
    <n v="26"/>
    <n v="16"/>
    <n v="218.75"/>
    <n v="16"/>
    <n v="73.625"/>
    <n v="166"/>
    <n v="108.05421686746988"/>
    <n v="17"/>
    <n v="295"/>
    <n v="166"/>
    <n v="126"/>
    <n v="0.90217391304347827"/>
    <n v="43"/>
    <n v="94"/>
    <n v="0.23369565217391305"/>
    <n v="6"/>
    <n v="0.35294117647058826"/>
    <n v="7"/>
    <n v="0.41176470588235292"/>
    <n v="7"/>
    <n v="4.2168674698795178E-2"/>
    <n v="9"/>
    <n v="5.4216867469879519E-2"/>
    <n v="13"/>
    <n v="7.0652173913043473E-2"/>
    <n v="16"/>
    <n v="8.6956521739130432E-2"/>
    <n v="0"/>
    <n v="0"/>
    <n v="0"/>
    <n v="1.8217821782178218"/>
    <n v="101"/>
    <n v="3"/>
    <n v="190"/>
  </r>
  <r>
    <n v="2017"/>
    <x v="3"/>
    <x v="0"/>
    <s v="ROTAL"/>
    <x v="6"/>
    <n v="184"/>
    <n v="103"/>
    <n v="5"/>
    <n v="184"/>
    <n v="6.8097826086956523"/>
    <n v="2"/>
    <n v="1.0869565217391304E-2"/>
    <n v="159"/>
    <n v="969"/>
    <n v="0.86413043478260865"/>
    <n v="161"/>
    <n v="14"/>
    <n v="53"/>
    <n v="51"/>
    <n v="63"/>
    <n v="176.0952380952381"/>
    <n v="60"/>
    <n v="91.466666666666669"/>
    <n v="118"/>
    <n v="146.47457627118644"/>
    <n v="46"/>
    <n v="427"/>
    <n v="111"/>
    <n v="182"/>
    <n v="0.60326086956521741"/>
    <n v="21"/>
    <n v="141"/>
    <n v="0.11413043478260869"/>
    <n v="19"/>
    <n v="0.41304347826086957"/>
    <n v="12"/>
    <n v="0.2608695652173913"/>
    <n v="25"/>
    <n v="0.22522522522522523"/>
    <n v="13"/>
    <n v="0.11711711711711711"/>
    <n v="0"/>
    <n v="0"/>
    <n v="0"/>
    <n v="0"/>
    <n v="1"/>
    <n v="1"/>
    <n v="2"/>
    <n v="1.978494623655914"/>
    <n v="93"/>
    <n v="49"/>
    <n v="96"/>
  </r>
  <r>
    <n v="2017"/>
    <x v="3"/>
    <x v="0"/>
    <s v="ROVH"/>
    <x v="21"/>
    <n v="169"/>
    <n v="77"/>
    <n v="8"/>
    <n v="169"/>
    <n v="6.3668639053254434"/>
    <n v="4"/>
    <n v="2.3668639053254437E-2"/>
    <n v="152"/>
    <n v="1241"/>
    <n v="0.89940828402366868"/>
    <n v="153"/>
    <n v="17"/>
    <n v="56"/>
    <n v="47"/>
    <n v="42"/>
    <n v="236.16666666666666"/>
    <n v="35"/>
    <n v="68.085714285714289"/>
    <n v="125"/>
    <n v="161.99199999999999"/>
    <n v="36"/>
    <n v="461"/>
    <n v="122"/>
    <n v="200"/>
    <n v="0.72189349112426038"/>
    <n v="14"/>
    <n v="116"/>
    <n v="8.2840236686390539E-2"/>
    <n v="19"/>
    <n v="0.52777777777777779"/>
    <n v="7"/>
    <n v="0.19444444444444445"/>
    <n v="45"/>
    <n v="0.36885245901639346"/>
    <n v="9"/>
    <n v="7.3770491803278687E-2"/>
    <n v="0"/>
    <n v="0"/>
    <n v="0"/>
    <n v="0"/>
    <n v="0"/>
    <n v="1"/>
    <n v="0"/>
    <n v="1.7978723404255319"/>
    <n v="94"/>
    <n v="38"/>
    <n v="121"/>
  </r>
  <r>
    <n v="2017"/>
    <x v="3"/>
    <x v="0"/>
    <s v="FARI"/>
    <x v="32"/>
    <n v="163"/>
    <n v="85"/>
    <n v="8"/>
    <n v="162"/>
    <n v="8.0123456790123448"/>
    <n v="0"/>
    <n v="0"/>
    <n v="162"/>
    <n v="361"/>
    <n v="0.99386503067484666"/>
    <n v="86"/>
    <n v="13"/>
    <n v="32"/>
    <n v="24"/>
    <n v="9"/>
    <n v="60.666666666666664"/>
    <n v="9"/>
    <n v="45.666666666666664"/>
    <n v="154"/>
    <n v="53.545454545454547"/>
    <n v="8"/>
    <n v="325"/>
    <n v="154"/>
    <n v="75"/>
    <n v="0.94478527607361962"/>
    <n v="140"/>
    <n v="72"/>
    <n v="0.85889570552147243"/>
    <n v="2"/>
    <n v="0.25"/>
    <n v="1"/>
    <n v="0.125"/>
    <n v="4"/>
    <n v="2.5974025974025976E-2"/>
    <n v="5"/>
    <n v="3.2467532467532464E-2"/>
    <n v="0"/>
    <n v="0"/>
    <n v="0"/>
    <n v="0"/>
    <n v="0"/>
    <n v="0"/>
    <n v="0"/>
    <n v="1.9404761904761905"/>
    <n v="84"/>
    <n v="8"/>
    <n v="56"/>
  </r>
  <r>
    <n v="2017"/>
    <x v="3"/>
    <x v="0"/>
    <s v="QUIN"/>
    <x v="1"/>
    <n v="163"/>
    <n v="89"/>
    <n v="4"/>
    <n v="163"/>
    <n v="6.6441717791411046"/>
    <n v="0"/>
    <n v="0"/>
    <n v="151"/>
    <n v="752"/>
    <n v="0.92638036809815949"/>
    <n v="96"/>
    <n v="15"/>
    <n v="54"/>
    <n v="36"/>
    <n v="18"/>
    <n v="170.94444444444446"/>
    <n v="17"/>
    <n v="50.117647058823529"/>
    <n v="140"/>
    <n v="87.892857142857139"/>
    <n v="14"/>
    <n v="378"/>
    <n v="143"/>
    <n v="108"/>
    <n v="0.87730061349693256"/>
    <n v="88"/>
    <n v="60"/>
    <n v="0.53987730061349692"/>
    <n v="9"/>
    <n v="0.6428571428571429"/>
    <n v="5"/>
    <n v="0.35714285714285715"/>
    <n v="21"/>
    <n v="0.14685314685314685"/>
    <n v="13"/>
    <n v="9.0909090909090912E-2"/>
    <n v="0"/>
    <n v="0"/>
    <n v="0"/>
    <n v="0"/>
    <n v="0"/>
    <n v="2"/>
    <n v="0"/>
    <n v="1.8314606741573034"/>
    <n v="89"/>
    <n v="17"/>
    <n v="91"/>
  </r>
  <r>
    <n v="2017"/>
    <x v="3"/>
    <x v="0"/>
    <s v="COUR"/>
    <x v="18"/>
    <n v="161"/>
    <n v="82"/>
    <n v="6"/>
    <n v="160"/>
    <n v="6.4437499999999996"/>
    <n v="0"/>
    <n v="0"/>
    <n v="154"/>
    <n v="1341"/>
    <n v="0.95652173913043481"/>
    <n v="147"/>
    <n v="20"/>
    <n v="47"/>
    <n v="40"/>
    <n v="59"/>
    <n v="187.91525423728814"/>
    <n v="58"/>
    <n v="58.224137931034484"/>
    <n v="100"/>
    <n v="159.69999999999999"/>
    <n v="52"/>
    <n v="383"/>
    <n v="96"/>
    <n v="194"/>
    <n v="0.59627329192546585"/>
    <n v="9"/>
    <n v="134"/>
    <n v="5.5900621118012424E-2"/>
    <n v="33"/>
    <n v="0.63461538461538458"/>
    <n v="10"/>
    <n v="0.19230769230769232"/>
    <n v="22"/>
    <n v="0.22916666666666666"/>
    <n v="14"/>
    <n v="0.14583333333333334"/>
    <n v="0"/>
    <n v="0"/>
    <n v="0"/>
    <n v="0"/>
    <n v="0"/>
    <n v="0"/>
    <n v="3"/>
    <n v="1.6597938144329898"/>
    <n v="97"/>
    <n v="49"/>
    <n v="95"/>
  </r>
  <r>
    <n v="2017"/>
    <x v="3"/>
    <x v="0"/>
    <s v="QUIJES"/>
    <x v="13"/>
    <n v="161"/>
    <n v="84"/>
    <n v="4"/>
    <n v="161"/>
    <n v="6.5776397515527947"/>
    <n v="2"/>
    <n v="1.2422360248447204E-2"/>
    <n v="131"/>
    <n v="2205"/>
    <n v="0.81366459627329191"/>
    <n v="145"/>
    <n v="15"/>
    <n v="41"/>
    <n v="52"/>
    <n v="77"/>
    <n v="196.02597402597402"/>
    <n v="70"/>
    <n v="72.771428571428572"/>
    <n v="82"/>
    <n v="130.32926829268294"/>
    <n v="62"/>
    <n v="407"/>
    <n v="79"/>
    <n v="168"/>
    <n v="0.49068322981366458"/>
    <n v="14"/>
    <n v="94"/>
    <n v="8.6956521739130432E-2"/>
    <n v="34"/>
    <n v="0.54838709677419351"/>
    <n v="17"/>
    <n v="0.27419354838709675"/>
    <n v="18"/>
    <n v="0.22784810126582278"/>
    <n v="13"/>
    <n v="0.16455696202531644"/>
    <n v="0"/>
    <n v="0"/>
    <n v="0"/>
    <n v="0"/>
    <n v="0"/>
    <n v="0"/>
    <n v="2"/>
    <n v="1.75"/>
    <n v="92"/>
    <n v="72"/>
    <n v="128"/>
  </r>
  <r>
    <n v="2017"/>
    <x v="3"/>
    <x v="0"/>
    <s v="GOLA"/>
    <x v="19"/>
    <n v="152"/>
    <n v="87"/>
    <n v="3"/>
    <n v="152"/>
    <n v="5.0789473684210522"/>
    <n v="0"/>
    <n v="0"/>
    <n v="127"/>
    <n v="1210"/>
    <n v="0.83552631578947367"/>
    <n v="141"/>
    <n v="13"/>
    <n v="53"/>
    <n v="42"/>
    <n v="68"/>
    <n v="181.88235294117646"/>
    <n v="65"/>
    <n v="45.215384615384615"/>
    <n v="81"/>
    <n v="124.50617283950618"/>
    <n v="51"/>
    <n v="376"/>
    <n v="80"/>
    <n v="150"/>
    <n v="0.52631578947368418"/>
    <n v="19"/>
    <n v="99"/>
    <n v="0.125"/>
    <n v="36"/>
    <n v="0.70588235294117652"/>
    <n v="16"/>
    <n v="0.31372549019607843"/>
    <n v="17"/>
    <n v="0.21249999999999999"/>
    <n v="17"/>
    <n v="0.21249999999999999"/>
    <n v="1"/>
    <n v="6.5789473684210523E-3"/>
    <n v="4"/>
    <n v="2.6315789473684209E-2"/>
    <n v="0"/>
    <n v="0"/>
    <n v="2"/>
    <n v="1.7471264367816093"/>
    <n v="87"/>
    <n v="56"/>
    <n v="82"/>
  </r>
  <r>
    <n v="2017"/>
    <x v="3"/>
    <x v="0"/>
    <s v="VASDIB"/>
    <x v="20"/>
    <n v="147"/>
    <n v="147"/>
    <n v="1"/>
    <n v="147"/>
    <n v="5.27891156462585"/>
    <n v="0"/>
    <n v="0"/>
    <n v="145"/>
    <n v="170"/>
    <n v="0.98639455782312924"/>
    <n v="116"/>
    <n v="11"/>
    <n v="12"/>
    <n v="15"/>
    <n v="12"/>
    <n v="302"/>
    <n v="11"/>
    <n v="37.545454545454547"/>
    <n v="135"/>
    <n v="91.822222222222223"/>
    <n v="11"/>
    <n v="286"/>
    <n v="135"/>
    <n v="107"/>
    <n v="0.91836734693877553"/>
    <n v="26"/>
    <n v="71"/>
    <n v="0.17687074829931973"/>
    <n v="3"/>
    <n v="0.27272727272727271"/>
    <n v="2"/>
    <n v="0.18181818181818182"/>
    <n v="7"/>
    <n v="5.185185185185185E-2"/>
    <n v="7"/>
    <n v="5.185185185185185E-2"/>
    <n v="10"/>
    <n v="6.8027210884353748E-2"/>
    <n v="9"/>
    <n v="6.1224489795918366E-2"/>
    <n v="0"/>
    <n v="0"/>
    <n v="0"/>
    <n v="1.7294117647058824"/>
    <n v="85"/>
    <n v="4"/>
    <n v="200"/>
  </r>
  <r>
    <n v="2017"/>
    <x v="3"/>
    <x v="0"/>
    <s v="ABREL"/>
    <x v="24"/>
    <n v="146"/>
    <n v="89"/>
    <n v="5"/>
    <n v="146"/>
    <n v="6.5890410958904111"/>
    <n v="0"/>
    <n v="0"/>
    <n v="129"/>
    <n v="1507"/>
    <n v="0.88356164383561642"/>
    <n v="125"/>
    <n v="15"/>
    <n v="42"/>
    <n v="55"/>
    <n v="64"/>
    <n v="177.25"/>
    <n v="57"/>
    <n v="67.035087719298247"/>
    <n v="79"/>
    <n v="127.53164556962025"/>
    <n v="52"/>
    <n v="349"/>
    <n v="79"/>
    <n v="162"/>
    <n v="0.54109589041095896"/>
    <n v="9"/>
    <n v="115"/>
    <n v="6.1643835616438353E-2"/>
    <n v="26"/>
    <n v="0.5"/>
    <n v="7"/>
    <n v="0.13461538461538461"/>
    <n v="24"/>
    <n v="0.30379746835443039"/>
    <n v="11"/>
    <n v="0.13924050632911392"/>
    <n v="4"/>
    <n v="2.7397260273972601E-2"/>
    <n v="4"/>
    <n v="2.7397260273972601E-2"/>
    <n v="0"/>
    <n v="0"/>
    <n v="4"/>
    <n v="1.7380952380952381"/>
    <n v="84"/>
    <n v="38"/>
    <n v="120"/>
  </r>
  <r>
    <n v="2017"/>
    <x v="3"/>
    <x v="0"/>
    <s v="GUTALD"/>
    <x v="12"/>
    <n v="145"/>
    <n v="82"/>
    <n v="7"/>
    <n v="145"/>
    <n v="6.6965517241379313"/>
    <n v="0"/>
    <n v="0"/>
    <n v="128"/>
    <n v="2464"/>
    <n v="0.88275862068965516"/>
    <n v="133"/>
    <n v="16"/>
    <n v="23"/>
    <n v="69"/>
    <n v="68"/>
    <n v="189.5735294117647"/>
    <n v="65"/>
    <n v="140.4"/>
    <n v="72"/>
    <n v="179.81944444444446"/>
    <n v="54"/>
    <n v="398"/>
    <n v="65"/>
    <n v="206"/>
    <n v="0.44827586206896552"/>
    <n v="13"/>
    <n v="187"/>
    <n v="8.9655172413793102E-2"/>
    <n v="40"/>
    <n v="0.7407407407407407"/>
    <n v="17"/>
    <n v="0.31481481481481483"/>
    <n v="23"/>
    <n v="0.35384615384615387"/>
    <n v="17"/>
    <n v="0.26153846153846155"/>
    <n v="0"/>
    <n v="0"/>
    <n v="0"/>
    <n v="0"/>
    <n v="0"/>
    <n v="0"/>
    <n v="3"/>
    <n v="1.7058823529411764"/>
    <n v="85"/>
    <n v="53"/>
    <n v="119"/>
  </r>
  <r>
    <n v="2017"/>
    <x v="3"/>
    <x v="0"/>
    <s v="PIND"/>
    <x v="5"/>
    <n v="143"/>
    <n v="109"/>
    <n v="6"/>
    <n v="143"/>
    <n v="8.475524475524475"/>
    <n v="6"/>
    <n v="4.195804195804196E-2"/>
    <n v="143"/>
    <n v="386"/>
    <n v="1"/>
    <n v="115"/>
    <n v="10"/>
    <n v="17"/>
    <n v="23"/>
    <n v="0"/>
    <n v="0"/>
    <n v="0"/>
    <n v="0"/>
    <n v="142"/>
    <n v="79.183098591549296"/>
    <n v="0"/>
    <n v="0"/>
    <n v="143"/>
    <n v="97"/>
    <n v="1"/>
    <n v="54"/>
    <n v="95"/>
    <n v="0.3776223776223776"/>
    <n v="0"/>
    <n v="0"/>
    <n v="0"/>
    <n v="0"/>
    <n v="3"/>
    <n v="2.097902097902098E-2"/>
    <n v="2"/>
    <n v="1.3986013986013986E-2"/>
    <n v="3"/>
    <n v="2.097902097902098E-2"/>
    <n v="2"/>
    <n v="1.3986013986013986E-2"/>
    <n v="0"/>
    <n v="0"/>
    <n v="0"/>
    <n v="1.881578947368421"/>
    <n v="76"/>
    <n v="0"/>
    <n v="0"/>
  </r>
  <r>
    <n v="2017"/>
    <x v="3"/>
    <x v="0"/>
    <s v="SEDJ"/>
    <x v="7"/>
    <n v="143"/>
    <n v="110"/>
    <n v="2"/>
    <n v="143"/>
    <n v="5.2027972027972025"/>
    <n v="6"/>
    <n v="4.195804195804196E-2"/>
    <n v="121"/>
    <n v="1465"/>
    <n v="0.84615384615384615"/>
    <n v="121"/>
    <n v="9"/>
    <n v="39"/>
    <n v="28"/>
    <n v="64"/>
    <n v="149.625"/>
    <n v="62"/>
    <n v="73.967741935483872"/>
    <n v="73"/>
    <n v="106.15068493150685"/>
    <n v="49"/>
    <n v="305"/>
    <n v="73"/>
    <n v="130"/>
    <n v="0.51048951048951052"/>
    <n v="16"/>
    <n v="88"/>
    <n v="0.11188811188811189"/>
    <n v="31"/>
    <n v="0.63265306122448983"/>
    <n v="9"/>
    <n v="0.18367346938775511"/>
    <n v="21"/>
    <n v="0.28767123287671231"/>
    <n v="12"/>
    <n v="0.16438356164383561"/>
    <n v="0"/>
    <n v="0"/>
    <n v="0"/>
    <n v="0"/>
    <n v="0"/>
    <n v="2"/>
    <n v="0"/>
    <n v="1.8101265822784811"/>
    <n v="79"/>
    <n v="49"/>
    <n v="76"/>
  </r>
  <r>
    <n v="2017"/>
    <x v="3"/>
    <x v="0"/>
    <s v="SUETIT"/>
    <x v="10"/>
    <n v="143"/>
    <n v="100"/>
    <n v="3"/>
    <n v="143"/>
    <n v="5.3566433566433567"/>
    <n v="6"/>
    <n v="4.195804195804196E-2"/>
    <n v="126"/>
    <n v="1350"/>
    <n v="0.88111888111888115"/>
    <n v="135"/>
    <n v="14"/>
    <n v="42"/>
    <n v="54"/>
    <n v="62"/>
    <n v="163.61290322580646"/>
    <n v="57"/>
    <n v="45.561403508771932"/>
    <n v="77"/>
    <n v="163.09090909090909"/>
    <n v="56"/>
    <n v="301"/>
    <n v="71"/>
    <n v="200"/>
    <n v="0.49650349650349651"/>
    <n v="10"/>
    <n v="163"/>
    <n v="6.9930069930069935E-2"/>
    <n v="29"/>
    <n v="0.5178571428571429"/>
    <n v="9"/>
    <n v="0.16071428571428573"/>
    <n v="20"/>
    <n v="0.28169014084507044"/>
    <n v="11"/>
    <n v="0.15492957746478872"/>
    <n v="0"/>
    <n v="0"/>
    <n v="0"/>
    <n v="0"/>
    <n v="0"/>
    <n v="2"/>
    <n v="4"/>
    <n v="1.7439024390243902"/>
    <n v="82"/>
    <n v="59"/>
    <n v="114"/>
  </r>
  <r>
    <n v="2017"/>
    <x v="3"/>
    <x v="0"/>
    <s v="DOUC"/>
    <x v="11"/>
    <n v="139"/>
    <n v="74"/>
    <n v="5"/>
    <n v="139"/>
    <n v="7.2374100719424463"/>
    <n v="2"/>
    <n v="1.4388489208633094E-2"/>
    <n v="97"/>
    <n v="1323"/>
    <n v="0.69784172661870503"/>
    <n v="127"/>
    <n v="20"/>
    <n v="53"/>
    <n v="65"/>
    <n v="57"/>
    <n v="214.87719298245614"/>
    <n v="56"/>
    <n v="87.535714285714292"/>
    <n v="78"/>
    <n v="170.94871794871796"/>
    <n v="45"/>
    <n v="369"/>
    <n v="79"/>
    <n v="195"/>
    <n v="0.56834532374100721"/>
    <n v="7"/>
    <n v="208"/>
    <n v="5.0359712230215826E-2"/>
    <n v="32"/>
    <n v="0.71111111111111114"/>
    <n v="16"/>
    <n v="0.35555555555555557"/>
    <n v="32"/>
    <n v="0.4050632911392405"/>
    <n v="13"/>
    <n v="0.16455696202531644"/>
    <n v="0"/>
    <n v="0"/>
    <n v="0"/>
    <n v="0"/>
    <n v="0"/>
    <n v="0"/>
    <n v="1"/>
    <n v="1.6162790697674418"/>
    <n v="86"/>
    <n v="51"/>
    <n v="104"/>
  </r>
  <r>
    <n v="2017"/>
    <x v="3"/>
    <x v="0"/>
    <s v="XAVALB"/>
    <x v="26"/>
    <n v="139"/>
    <n v="73"/>
    <n v="6"/>
    <n v="139"/>
    <n v="6.6187050359712227"/>
    <n v="4"/>
    <n v="2.8776978417266189E-2"/>
    <n v="116"/>
    <n v="2650"/>
    <n v="0.83453237410071945"/>
    <n v="130"/>
    <n v="15"/>
    <n v="48"/>
    <n v="70"/>
    <n v="79"/>
    <n v="171.41772151898735"/>
    <n v="75"/>
    <n v="50"/>
    <n v="56"/>
    <n v="162.42857142857142"/>
    <n v="66"/>
    <n v="369"/>
    <n v="55"/>
    <n v="200"/>
    <n v="0.39568345323741005"/>
    <n v="9"/>
    <n v="138"/>
    <n v="6.4748201438848921E-2"/>
    <n v="43"/>
    <n v="0.65151515151515149"/>
    <n v="16"/>
    <n v="0.24242424242424243"/>
    <n v="16"/>
    <n v="0.29090909090909089"/>
    <n v="9"/>
    <n v="0.16363636363636364"/>
    <n v="1"/>
    <n v="7.1942446043165471E-3"/>
    <n v="2"/>
    <n v="1.4388489208633094E-2"/>
    <n v="0"/>
    <n v="1"/>
    <n v="3"/>
    <n v="1.8051948051948052"/>
    <n v="77"/>
    <n v="62"/>
    <n v="101"/>
  </r>
  <r>
    <n v="2017"/>
    <x v="3"/>
    <x v="0"/>
    <s v="KUTD"/>
    <x v="22"/>
    <n v="129"/>
    <n v="52"/>
    <n v="5"/>
    <n v="128"/>
    <n v="5.21875"/>
    <n v="0"/>
    <n v="0"/>
    <n v="116"/>
    <n v="1207"/>
    <n v="0.89922480620155043"/>
    <n v="122"/>
    <n v="11"/>
    <n v="37"/>
    <n v="52"/>
    <n v="50"/>
    <n v="148.34"/>
    <n v="48"/>
    <n v="42.104166666666664"/>
    <n v="78"/>
    <n v="140.57692307692307"/>
    <n v="41"/>
    <n v="312"/>
    <n v="75"/>
    <n v="179"/>
    <n v="0.58139534883720934"/>
    <n v="11"/>
    <n v="122"/>
    <n v="8.5271317829457363E-2"/>
    <n v="26"/>
    <n v="0.63414634146341464"/>
    <n v="8"/>
    <n v="0.1951219512195122"/>
    <n v="23"/>
    <n v="0.30666666666666664"/>
    <n v="20"/>
    <n v="0.26666666666666666"/>
    <n v="0"/>
    <n v="0"/>
    <n v="0"/>
    <n v="0"/>
    <n v="0"/>
    <n v="0"/>
    <n v="1"/>
    <n v="1.5731707317073171"/>
    <n v="82"/>
    <n v="44"/>
    <n v="133"/>
  </r>
  <r>
    <n v="2017"/>
    <x v="3"/>
    <x v="0"/>
    <s v="BREI"/>
    <x v="39"/>
    <n v="123"/>
    <n v="68"/>
    <n v="5"/>
    <n v="122"/>
    <n v="6.3032786885245899"/>
    <n v="2"/>
    <n v="1.6393442622950821E-2"/>
    <n v="89"/>
    <n v="3180"/>
    <n v="0.72357723577235777"/>
    <n v="116"/>
    <n v="17"/>
    <n v="42"/>
    <n v="55"/>
    <n v="63"/>
    <n v="180.52380952380952"/>
    <n v="57"/>
    <n v="43.491228070175438"/>
    <n v="58"/>
    <n v="197.12068965517241"/>
    <n v="53"/>
    <n v="352"/>
    <n v="57"/>
    <n v="253"/>
    <n v="0.46341463414634149"/>
    <n v="4"/>
    <n v="258"/>
    <n v="3.2520325203252036E-2"/>
    <n v="33"/>
    <n v="0.62264150943396224"/>
    <n v="11"/>
    <n v="0.20754716981132076"/>
    <n v="22"/>
    <n v="0.38596491228070173"/>
    <n v="12"/>
    <n v="0.21052631578947367"/>
    <n v="0"/>
    <n v="0"/>
    <n v="0"/>
    <n v="0"/>
    <n v="0"/>
    <n v="0"/>
    <n v="0"/>
    <n v="1.5185185185185186"/>
    <n v="81"/>
    <n v="55"/>
    <n v="97"/>
  </r>
  <r>
    <n v="2017"/>
    <x v="3"/>
    <x v="0"/>
    <s v="SALG"/>
    <x v="17"/>
    <n v="121"/>
    <n v="109"/>
    <n v="4"/>
    <n v="121"/>
    <n v="7.1404958677685952"/>
    <n v="0"/>
    <n v="0"/>
    <n v="97"/>
    <n v="1534"/>
    <n v="0.80165289256198347"/>
    <n v="86"/>
    <n v="11"/>
    <n v="12"/>
    <n v="20"/>
    <n v="8"/>
    <n v="112.25"/>
    <n v="8"/>
    <n v="77.375"/>
    <n v="112"/>
    <n v="70.991071428571431"/>
    <n v="8"/>
    <n v="173"/>
    <n v="112"/>
    <n v="86"/>
    <n v="0.92561983471074383"/>
    <n v="32"/>
    <n v="70"/>
    <n v="0.26446280991735538"/>
    <n v="0"/>
    <n v="0"/>
    <n v="1"/>
    <n v="0.125"/>
    <n v="2"/>
    <n v="1.7857142857142856E-2"/>
    <n v="2"/>
    <n v="1.7857142857142856E-2"/>
    <n v="2"/>
    <n v="1.6528925619834711E-2"/>
    <n v="3"/>
    <n v="2.4793388429752067E-2"/>
    <n v="0"/>
    <n v="1"/>
    <n v="0"/>
    <n v="1.5714285714285714"/>
    <n v="77"/>
    <n v="0"/>
    <n v="0"/>
  </r>
  <r>
    <n v="2017"/>
    <x v="3"/>
    <x v="0"/>
    <s v="SLAV"/>
    <x v="229"/>
    <n v="113"/>
    <n v="58"/>
    <n v="2"/>
    <n v="113"/>
    <n v="4.610619469026549"/>
    <n v="2"/>
    <n v="1.7699115044247787E-2"/>
    <n v="102"/>
    <n v="963"/>
    <n v="0.90265486725663713"/>
    <n v="101"/>
    <n v="12"/>
    <n v="39"/>
    <n v="54"/>
    <n v="32"/>
    <n v="210.5"/>
    <n v="31"/>
    <n v="88.096774193548384"/>
    <n v="80"/>
    <n v="148.25"/>
    <n v="25"/>
    <n v="388"/>
    <n v="75"/>
    <n v="176"/>
    <n v="0.66371681415929207"/>
    <n v="14"/>
    <n v="112"/>
    <n v="0.12389380530973451"/>
    <n v="18"/>
    <n v="0.72"/>
    <n v="4"/>
    <n v="0.16"/>
    <n v="21"/>
    <n v="0.28000000000000003"/>
    <n v="15"/>
    <n v="0.2"/>
    <n v="1"/>
    <n v="8.8495575221238937E-3"/>
    <n v="0"/>
    <n v="0"/>
    <n v="0"/>
    <n v="0"/>
    <n v="1"/>
    <n v="1.8833333333333333"/>
    <n v="60"/>
    <n v="28"/>
    <n v="123"/>
  </r>
  <r>
    <n v="2017"/>
    <x v="3"/>
    <x v="0"/>
    <s v="DALW"/>
    <x v="27"/>
    <n v="110"/>
    <n v="75"/>
    <n v="3"/>
    <n v="110"/>
    <n v="4.9272727272727277"/>
    <n v="0"/>
    <n v="0"/>
    <n v="83"/>
    <n v="3690"/>
    <n v="0.75454545454545452"/>
    <n v="99"/>
    <n v="19"/>
    <n v="29"/>
    <n v="64"/>
    <n v="46"/>
    <n v="240.69565217391303"/>
    <n v="44"/>
    <n v="53.272727272727273"/>
    <n v="62"/>
    <n v="167.37096774193549"/>
    <n v="37"/>
    <n v="415"/>
    <n v="61"/>
    <n v="207"/>
    <n v="0.55454545454545456"/>
    <n v="9"/>
    <n v="197"/>
    <n v="8.1818181818181818E-2"/>
    <n v="30"/>
    <n v="0.81081081081081086"/>
    <n v="8"/>
    <n v="0.21621621621621623"/>
    <n v="22"/>
    <n v="0.36065573770491804"/>
    <n v="17"/>
    <n v="0.27868852459016391"/>
    <n v="0"/>
    <n v="0"/>
    <n v="0"/>
    <n v="0"/>
    <n v="0"/>
    <n v="0"/>
    <n v="1"/>
    <n v="1.4102564102564104"/>
    <n v="78"/>
    <n v="37"/>
    <n v="106"/>
  </r>
  <r>
    <n v="2017"/>
    <x v="3"/>
    <x v="0"/>
    <s v="TRAELE"/>
    <x v="8"/>
    <n v="107"/>
    <n v="20"/>
    <n v="1"/>
    <n v="107"/>
    <n v="4.8411214953271031"/>
    <n v="0"/>
    <n v="0"/>
    <n v="103"/>
    <n v="947"/>
    <n v="0.96261682242990654"/>
    <n v="80"/>
    <n v="15"/>
    <n v="37"/>
    <n v="77"/>
    <n v="17"/>
    <n v="186.23529411764707"/>
    <n v="17"/>
    <n v="78.17647058823529"/>
    <n v="90"/>
    <n v="105.12222222222222"/>
    <n v="17"/>
    <n v="387"/>
    <n v="90"/>
    <n v="128"/>
    <n v="0.84112149532710279"/>
    <n v="47"/>
    <n v="81"/>
    <n v="0.43925233644859812"/>
    <n v="8"/>
    <n v="0.47058823529411764"/>
    <n v="5"/>
    <n v="0.29411764705882354"/>
    <n v="11"/>
    <n v="0.12222222222222222"/>
    <n v="12"/>
    <n v="0.13333333333333333"/>
    <n v="0"/>
    <n v="0"/>
    <n v="0"/>
    <n v="0"/>
    <n v="0"/>
    <n v="0"/>
    <n v="1"/>
    <n v="2.0576923076923075"/>
    <n v="52.000000000000007"/>
    <n v="14"/>
    <n v="97"/>
  </r>
  <r>
    <n v="2017"/>
    <x v="3"/>
    <x v="0"/>
    <s v="JENST"/>
    <x v="38"/>
    <n v="105"/>
    <n v="61"/>
    <n v="3"/>
    <n v="105"/>
    <n v="4.8"/>
    <n v="2"/>
    <n v="1.9047619047619049E-2"/>
    <n v="96"/>
    <n v="1767"/>
    <n v="0.91428571428571426"/>
    <n v="95"/>
    <n v="13"/>
    <n v="27"/>
    <n v="32"/>
    <n v="49"/>
    <n v="166.44897959183675"/>
    <n v="47"/>
    <n v="58.893617021276597"/>
    <n v="53"/>
    <n v="133.1320754716981"/>
    <n v="44"/>
    <n v="306"/>
    <n v="54"/>
    <n v="155"/>
    <n v="0.51428571428571423"/>
    <n v="13"/>
    <n v="111"/>
    <n v="0.12380952380952381"/>
    <n v="24"/>
    <n v="0.54545454545454541"/>
    <n v="10"/>
    <n v="0.22727272727272727"/>
    <n v="9"/>
    <n v="0.16666666666666666"/>
    <n v="6"/>
    <n v="0.1111111111111111"/>
    <n v="0"/>
    <n v="0"/>
    <n v="0"/>
    <n v="0"/>
    <n v="0"/>
    <n v="1"/>
    <n v="2"/>
    <n v="1.3461538461538463"/>
    <n v="78"/>
    <n v="46"/>
    <n v="107"/>
  </r>
  <r>
    <n v="2017"/>
    <x v="3"/>
    <x v="0"/>
    <s v="KNAVI"/>
    <x v="35"/>
    <n v="105"/>
    <n v="47"/>
    <n v="5"/>
    <n v="105"/>
    <n v="6.1333333333333337"/>
    <n v="0"/>
    <n v="0"/>
    <n v="96"/>
    <n v="1919"/>
    <n v="0.91428571428571426"/>
    <n v="96"/>
    <n v="11"/>
    <n v="32"/>
    <n v="50"/>
    <n v="44"/>
    <n v="168.79545454545453"/>
    <n v="42"/>
    <n v="47.404761904761905"/>
    <n v="61"/>
    <n v="145.09836065573771"/>
    <n v="38"/>
    <n v="435"/>
    <n v="60"/>
    <n v="170"/>
    <n v="0.5714285714285714"/>
    <n v="5"/>
    <n v="107"/>
    <n v="4.7619047619047616E-2"/>
    <n v="28"/>
    <n v="0.73684210526315785"/>
    <n v="7"/>
    <n v="0.18421052631578946"/>
    <n v="12"/>
    <n v="0.2"/>
    <n v="14"/>
    <n v="0.23333333333333334"/>
    <n v="0"/>
    <n v="0"/>
    <n v="0"/>
    <n v="0"/>
    <n v="0"/>
    <n v="0"/>
    <n v="2"/>
    <n v="1.2209302325581395"/>
    <n v="86"/>
    <n v="37"/>
    <n v="81"/>
  </r>
  <r>
    <n v="2017"/>
    <x v="3"/>
    <x v="0"/>
    <s v="COPER"/>
    <x v="42"/>
    <n v="103"/>
    <n v="59"/>
    <n v="3"/>
    <n v="103"/>
    <n v="4.3883495145631066"/>
    <n v="0"/>
    <n v="0"/>
    <n v="93"/>
    <n v="1553"/>
    <n v="0.90291262135922334"/>
    <n v="96"/>
    <n v="19"/>
    <n v="31"/>
    <n v="52"/>
    <n v="42"/>
    <n v="143.45238095238096"/>
    <n v="39"/>
    <n v="58.307692307692307"/>
    <n v="61"/>
    <n v="150.62295081967213"/>
    <n v="35"/>
    <n v="363"/>
    <n v="58"/>
    <n v="185"/>
    <n v="0.56310679611650483"/>
    <n v="12"/>
    <n v="150"/>
    <n v="0.11650485436893204"/>
    <n v="18"/>
    <n v="0.51428571428571423"/>
    <n v="2"/>
    <n v="5.7142857142857141E-2"/>
    <n v="20"/>
    <n v="0.34482758620689657"/>
    <n v="9"/>
    <n v="0.15517241379310345"/>
    <n v="0"/>
    <n v="0"/>
    <n v="0"/>
    <n v="0"/>
    <n v="0"/>
    <n v="0"/>
    <n v="1"/>
    <n v="1.271604938271605"/>
    <n v="81"/>
    <n v="38"/>
    <n v="93"/>
  </r>
  <r>
    <n v="2017"/>
    <x v="3"/>
    <x v="0"/>
    <s v="PINAN"/>
    <x v="36"/>
    <n v="103"/>
    <n v="79"/>
    <n v="2"/>
    <n v="103"/>
    <n v="4.6407766990291259"/>
    <n v="0"/>
    <n v="0"/>
    <n v="97"/>
    <n v="667"/>
    <n v="0.94174757281553401"/>
    <n v="88"/>
    <n v="12"/>
    <n v="14"/>
    <n v="55"/>
    <n v="23"/>
    <n v="169.2608695652174"/>
    <n v="21"/>
    <n v="29.523809523809526"/>
    <n v="79"/>
    <n v="103.83544303797468"/>
    <n v="19"/>
    <n v="322"/>
    <n v="79"/>
    <n v="122"/>
    <n v="0.76699029126213591"/>
    <n v="24"/>
    <n v="72"/>
    <n v="0.23300970873786409"/>
    <n v="7"/>
    <n v="0.36842105263157893"/>
    <n v="4"/>
    <n v="0.21052631578947367"/>
    <n v="2"/>
    <n v="2.5316455696202531E-2"/>
    <n v="10"/>
    <n v="0.12658227848101267"/>
    <n v="3"/>
    <n v="2.9126213592233011E-2"/>
    <n v="10"/>
    <n v="9.7087378640776698E-2"/>
    <n v="0"/>
    <n v="0"/>
    <n v="0"/>
    <n v="1.4109589041095891"/>
    <n v="73"/>
    <n v="22"/>
    <n v="67"/>
  </r>
  <r>
    <n v="2017"/>
    <x v="3"/>
    <x v="0"/>
    <s v="OROGRA"/>
    <x v="9"/>
    <n v="101"/>
    <n v="87"/>
    <n v="4"/>
    <n v="101"/>
    <n v="6.9108910891089108"/>
    <n v="2"/>
    <n v="1.9801980198019802E-2"/>
    <n v="100"/>
    <n v="43"/>
    <n v="0.99009900990099009"/>
    <n v="75"/>
    <n v="11"/>
    <n v="16"/>
    <n v="20"/>
    <n v="3"/>
    <n v="187.33333333333334"/>
    <n v="3"/>
    <n v="23"/>
    <n v="98"/>
    <n v="90.693877551020407"/>
    <n v="3"/>
    <n v="253"/>
    <n v="96"/>
    <n v="106"/>
    <n v="0.95049504950495045"/>
    <n v="25"/>
    <n v="55"/>
    <n v="0.24752475247524752"/>
    <n v="0"/>
    <n v="0"/>
    <n v="0"/>
    <n v="0"/>
    <n v="2"/>
    <n v="2.0833333333333332E-2"/>
    <n v="1"/>
    <n v="1.0416666666666666E-2"/>
    <n v="2"/>
    <n v="1.9801980198019802E-2"/>
    <n v="1"/>
    <n v="9.9009900990099011E-3"/>
    <n v="0"/>
    <n v="0"/>
    <n v="0"/>
    <n v="1.6833333333333333"/>
    <n v="60"/>
    <n v="0"/>
    <n v="0"/>
  </r>
  <r>
    <n v="2017"/>
    <x v="3"/>
    <x v="0"/>
    <s v="AVIN"/>
    <x v="25"/>
    <n v="90"/>
    <n v="43"/>
    <n v="4"/>
    <n v="90"/>
    <n v="5.0999999999999996"/>
    <n v="0"/>
    <n v="0"/>
    <n v="72"/>
    <n v="2222"/>
    <n v="0.8"/>
    <n v="81"/>
    <n v="15"/>
    <n v="16"/>
    <n v="51"/>
    <n v="25"/>
    <n v="137.76"/>
    <n v="24"/>
    <n v="45.083333333333336"/>
    <n v="64"/>
    <n v="123.546875"/>
    <n v="25"/>
    <n v="343"/>
    <n v="64"/>
    <n v="155"/>
    <n v="0.71111111111111114"/>
    <n v="13"/>
    <n v="108"/>
    <n v="0.14444444444444443"/>
    <n v="13"/>
    <n v="0.52"/>
    <n v="8"/>
    <n v="0.32"/>
    <n v="12"/>
    <n v="0.1875"/>
    <n v="10"/>
    <n v="0.15625"/>
    <n v="1"/>
    <n v="1.1111111111111112E-2"/>
    <n v="1"/>
    <n v="1.1111111111111112E-2"/>
    <n v="0"/>
    <n v="0"/>
    <n v="0"/>
    <n v="1.6071428571428572"/>
    <n v="56"/>
    <n v="22"/>
    <n v="70"/>
  </r>
  <r>
    <n v="2017"/>
    <x v="3"/>
    <x v="0"/>
    <s v="BAZD"/>
    <x v="30"/>
    <n v="90"/>
    <n v="69"/>
    <n v="6"/>
    <n v="88"/>
    <n v="7.9545454545454541"/>
    <n v="0"/>
    <n v="0"/>
    <n v="71"/>
    <n v="2763"/>
    <n v="0.78888888888888886"/>
    <n v="87"/>
    <n v="22"/>
    <n v="35"/>
    <n v="66"/>
    <n v="43"/>
    <n v="204.90697674418604"/>
    <n v="42"/>
    <n v="106.5"/>
    <n v="45"/>
    <n v="202.88888888888889"/>
    <n v="37"/>
    <n v="421"/>
    <n v="40"/>
    <n v="224"/>
    <n v="0.44444444444444442"/>
    <n v="1"/>
    <n v="140"/>
    <n v="1.1111111111111112E-2"/>
    <n v="21"/>
    <n v="0.56756756756756754"/>
    <n v="12"/>
    <n v="0.32432432432432434"/>
    <n v="19"/>
    <n v="0.47499999999999998"/>
    <n v="6"/>
    <n v="0.15"/>
    <n v="0"/>
    <n v="0"/>
    <n v="0"/>
    <n v="0"/>
    <n v="0"/>
    <n v="1"/>
    <n v="1"/>
    <n v="1.3043478260869565"/>
    <n v="69"/>
    <n v="36"/>
    <n v="129"/>
  </r>
  <r>
    <n v="2017"/>
    <x v="3"/>
    <x v="0"/>
    <s v="KONNI"/>
    <x v="49"/>
    <n v="89"/>
    <n v="45"/>
    <n v="3"/>
    <n v="89"/>
    <n v="4.393258426966292"/>
    <n v="0"/>
    <n v="0"/>
    <n v="84"/>
    <n v="1875"/>
    <n v="0.9438202247191011"/>
    <n v="79"/>
    <n v="18"/>
    <n v="30"/>
    <n v="72"/>
    <n v="40"/>
    <n v="196.97499999999999"/>
    <n v="38"/>
    <n v="48.131578947368418"/>
    <n v="49"/>
    <n v="130.61224489795919"/>
    <n v="40"/>
    <n v="327"/>
    <n v="48"/>
    <n v="163"/>
    <n v="0.5393258426966292"/>
    <n v="8"/>
    <n v="110"/>
    <n v="8.98876404494382E-2"/>
    <n v="24"/>
    <n v="0.6"/>
    <n v="8"/>
    <n v="0.2"/>
    <n v="8"/>
    <n v="0.16666666666666666"/>
    <n v="11"/>
    <n v="0.22916666666666666"/>
    <n v="1"/>
    <n v="1.1235955056179775E-2"/>
    <n v="1"/>
    <n v="1.1235955056179775E-2"/>
    <n v="0"/>
    <n v="0"/>
    <n v="1"/>
    <n v="1.2714285714285714"/>
    <n v="70"/>
    <n v="38"/>
    <n v="90"/>
  </r>
  <r>
    <n v="2017"/>
    <x v="3"/>
    <x v="0"/>
    <s v="MARDA"/>
    <x v="31"/>
    <n v="85"/>
    <n v="71"/>
    <n v="6"/>
    <n v="85"/>
    <n v="7.6941176470588237"/>
    <n v="2"/>
    <n v="2.3529411764705882E-2"/>
    <n v="69"/>
    <n v="1049"/>
    <n v="0.81176470588235294"/>
    <n v="82"/>
    <n v="15"/>
    <n v="19"/>
    <n v="51"/>
    <n v="34"/>
    <n v="168.55882352941177"/>
    <n v="32"/>
    <n v="144.65625"/>
    <n v="50"/>
    <n v="160.54"/>
    <n v="20"/>
    <n v="371"/>
    <n v="48"/>
    <n v="229"/>
    <n v="0.56470588235294117"/>
    <n v="3"/>
    <n v="125"/>
    <n v="3.5294117647058823E-2"/>
    <n v="16"/>
    <n v="0.8"/>
    <n v="5"/>
    <n v="0.25"/>
    <n v="18"/>
    <n v="0.375"/>
    <n v="7"/>
    <n v="0.14583333333333334"/>
    <n v="0"/>
    <n v="0"/>
    <n v="0"/>
    <n v="0"/>
    <n v="0"/>
    <n v="1"/>
    <n v="0"/>
    <n v="1.3934426229508197"/>
    <n v="61"/>
    <n v="30"/>
    <n v="142"/>
  </r>
  <r>
    <n v="2017"/>
    <x v="3"/>
    <x v="0"/>
    <s v="RUICAR"/>
    <x v="34"/>
    <n v="85"/>
    <n v="43"/>
    <n v="4"/>
    <n v="85"/>
    <n v="6.6235294117647054"/>
    <n v="2"/>
    <n v="2.3529411764705882E-2"/>
    <n v="77"/>
    <n v="794"/>
    <n v="0.90588235294117647"/>
    <n v="79"/>
    <n v="16"/>
    <n v="31"/>
    <n v="59"/>
    <n v="24"/>
    <n v="198.45833333333334"/>
    <n v="22"/>
    <n v="113.31818181818181"/>
    <n v="59"/>
    <n v="169.61016949152543"/>
    <n v="19"/>
    <n v="349"/>
    <n v="53"/>
    <n v="181"/>
    <n v="0.62352941176470589"/>
    <n v="8"/>
    <n v="122"/>
    <n v="9.4117647058823528E-2"/>
    <n v="8"/>
    <n v="0.42105263157894735"/>
    <n v="5"/>
    <n v="0.26315789473684209"/>
    <n v="25"/>
    <n v="0.47169811320754718"/>
    <n v="3"/>
    <n v="5.6603773584905662E-2"/>
    <n v="0"/>
    <n v="0"/>
    <n v="0"/>
    <n v="0"/>
    <n v="0"/>
    <n v="1"/>
    <n v="0"/>
    <n v="2.1794871794871793"/>
    <n v="39"/>
    <n v="20"/>
    <n v="107"/>
  </r>
  <r>
    <n v="2017"/>
    <x v="3"/>
    <x v="0"/>
    <s v="AVEJ"/>
    <x v="23"/>
    <n v="84"/>
    <n v="40"/>
    <n v="3"/>
    <n v="82"/>
    <n v="5.3170731707317076"/>
    <n v="2"/>
    <n v="2.4390243902439025E-2"/>
    <n v="74"/>
    <n v="1875"/>
    <n v="0.88095238095238093"/>
    <n v="72"/>
    <n v="11"/>
    <n v="22"/>
    <n v="55"/>
    <n v="36"/>
    <n v="127.83333333333333"/>
    <n v="33"/>
    <n v="62"/>
    <n v="43"/>
    <n v="108.13953488372093"/>
    <n v="35"/>
    <n v="288"/>
    <n v="47"/>
    <n v="121"/>
    <n v="0.55952380952380953"/>
    <n v="7"/>
    <n v="61"/>
    <n v="8.3333333333333329E-2"/>
    <n v="17"/>
    <n v="0.48571428571428571"/>
    <n v="10"/>
    <n v="0.2857142857142857"/>
    <n v="14"/>
    <n v="0.2978723404255319"/>
    <n v="6"/>
    <n v="0.1276595744680851"/>
    <n v="1"/>
    <n v="1.1904761904761904E-2"/>
    <n v="0"/>
    <n v="0"/>
    <n v="0"/>
    <n v="1"/>
    <n v="3"/>
    <n v="1.5"/>
    <n v="56"/>
    <n v="32"/>
    <n v="71"/>
  </r>
  <r>
    <n v="2017"/>
    <x v="3"/>
    <x v="0"/>
    <s v="HERELI"/>
    <x v="289"/>
    <n v="84"/>
    <n v="70"/>
    <n v="1"/>
    <n v="84"/>
    <n v="3.5952380952380953"/>
    <n v="2"/>
    <n v="2.3809523809523808E-2"/>
    <n v="79"/>
    <n v="156"/>
    <n v="0.94047619047619047"/>
    <n v="64"/>
    <n v="8"/>
    <n v="9"/>
    <n v="12"/>
    <n v="4"/>
    <n v="85.5"/>
    <n v="4"/>
    <n v="24.75"/>
    <n v="80"/>
    <n v="88.0625"/>
    <n v="4"/>
    <n v="136"/>
    <n v="78"/>
    <n v="101"/>
    <n v="0.9285714285714286"/>
    <n v="23"/>
    <n v="78"/>
    <n v="0.27380952380952384"/>
    <n v="0"/>
    <n v="0"/>
    <n v="0"/>
    <n v="0"/>
    <n v="1"/>
    <n v="1.282051282051282E-2"/>
    <n v="2"/>
    <n v="2.564102564102564E-2"/>
    <n v="1"/>
    <n v="1.1904761904761904E-2"/>
    <n v="2"/>
    <n v="2.3809523809523808E-2"/>
    <n v="0"/>
    <n v="0"/>
    <n v="0"/>
    <n v="1.9090909090909092"/>
    <n v="44"/>
    <n v="1"/>
    <n v="25"/>
  </r>
  <r>
    <n v="2017"/>
    <x v="3"/>
    <x v="0"/>
    <s v="MEDK"/>
    <x v="29"/>
    <n v="84"/>
    <n v="49"/>
    <n v="4"/>
    <n v="84"/>
    <n v="7.833333333333333"/>
    <n v="2"/>
    <n v="2.3809523809523808E-2"/>
    <n v="75"/>
    <n v="1005"/>
    <n v="0.8928571428571429"/>
    <n v="75"/>
    <n v="20"/>
    <n v="20"/>
    <n v="58"/>
    <n v="27"/>
    <n v="194.81481481481481"/>
    <n v="20"/>
    <n v="34.700000000000003"/>
    <n v="57"/>
    <n v="143.21052631578948"/>
    <n v="21"/>
    <n v="377"/>
    <n v="50"/>
    <n v="150"/>
    <n v="0.59523809523809523"/>
    <n v="8"/>
    <n v="79"/>
    <n v="9.5238095238095233E-2"/>
    <n v="15"/>
    <n v="0.7142857142857143"/>
    <n v="2"/>
    <n v="9.5238095238095233E-2"/>
    <n v="13"/>
    <n v="0.26"/>
    <n v="8"/>
    <n v="0.16"/>
    <n v="2"/>
    <n v="2.3809523809523808E-2"/>
    <n v="1"/>
    <n v="1.1904761904761904E-2"/>
    <n v="0"/>
    <n v="0"/>
    <n v="1"/>
    <n v="1.4"/>
    <n v="60.000000000000007"/>
    <n v="19"/>
    <n v="94"/>
  </r>
  <r>
    <n v="2017"/>
    <x v="3"/>
    <x v="0"/>
    <s v="ANTPA"/>
    <x v="37"/>
    <n v="82"/>
    <n v="48"/>
    <n v="3"/>
    <n v="82"/>
    <n v="7.2560975609756095"/>
    <n v="0"/>
    <n v="0"/>
    <n v="72"/>
    <n v="1536"/>
    <n v="0.87804878048780488"/>
    <n v="71"/>
    <n v="18"/>
    <n v="33"/>
    <n v="36"/>
    <n v="33"/>
    <n v="148.78787878787878"/>
    <n v="31"/>
    <n v="65.903225806451616"/>
    <n v="48"/>
    <n v="121.52083333333333"/>
    <n v="26"/>
    <n v="304"/>
    <n v="48"/>
    <n v="155"/>
    <n v="0.58536585365853655"/>
    <n v="5"/>
    <n v="104"/>
    <n v="6.097560975609756E-2"/>
    <n v="15"/>
    <n v="0.57692307692307687"/>
    <n v="3"/>
    <n v="0.11538461538461539"/>
    <n v="7"/>
    <n v="0.14583333333333334"/>
    <n v="8"/>
    <n v="0.16666666666666666"/>
    <n v="0"/>
    <n v="0"/>
    <n v="3"/>
    <n v="3.6585365853658534E-2"/>
    <n v="0"/>
    <n v="0"/>
    <n v="0"/>
    <n v="1.3225806451612903"/>
    <n v="62"/>
    <n v="27"/>
    <n v="100"/>
  </r>
  <r>
    <n v="2017"/>
    <x v="3"/>
    <x v="0"/>
    <s v="MALRO"/>
    <x v="50"/>
    <n v="78"/>
    <n v="43"/>
    <n v="3"/>
    <n v="78"/>
    <n v="4.7820512820512819"/>
    <n v="0"/>
    <n v="0"/>
    <n v="73"/>
    <n v="1831"/>
    <n v="0.9358974358974359"/>
    <n v="74"/>
    <n v="19"/>
    <n v="27"/>
    <n v="30"/>
    <n v="30"/>
    <n v="170.43333333333334"/>
    <n v="30"/>
    <n v="50.2"/>
    <n v="48"/>
    <n v="153.47916666666666"/>
    <n v="24"/>
    <n v="343"/>
    <n v="48"/>
    <n v="181"/>
    <n v="0.61538461538461542"/>
    <n v="13"/>
    <n v="113"/>
    <n v="0.16666666666666666"/>
    <n v="20"/>
    <n v="0.83333333333333337"/>
    <n v="9"/>
    <n v="0.375"/>
    <n v="15"/>
    <n v="0.3125"/>
    <n v="8"/>
    <n v="0.16666666666666666"/>
    <n v="0"/>
    <n v="0"/>
    <n v="0"/>
    <n v="0"/>
    <n v="0"/>
    <n v="0"/>
    <n v="2"/>
    <n v="1.2580645161290323"/>
    <n v="62"/>
    <n v="26"/>
    <n v="99"/>
  </r>
  <r>
    <n v="2017"/>
    <x v="3"/>
    <x v="0"/>
    <s v="MEDY"/>
    <x v="43"/>
    <n v="62"/>
    <n v="44"/>
    <n v="3"/>
    <n v="61"/>
    <n v="5.278688524590164"/>
    <n v="0"/>
    <n v="0"/>
    <n v="56"/>
    <n v="688"/>
    <n v="0.90322580645161288"/>
    <n v="39"/>
    <n v="16"/>
    <n v="5"/>
    <n v="26"/>
    <n v="4"/>
    <n v="84.75"/>
    <n v="4"/>
    <n v="19.75"/>
    <n v="56"/>
    <n v="109.96428571428571"/>
    <n v="4"/>
    <n v="121"/>
    <n v="54"/>
    <n v="110"/>
    <n v="0.87096774193548387"/>
    <n v="14"/>
    <n v="67"/>
    <n v="0.22580645161290322"/>
    <n v="2"/>
    <n v="0.5"/>
    <n v="1"/>
    <n v="0.25"/>
    <n v="2"/>
    <n v="3.7037037037037035E-2"/>
    <n v="3"/>
    <n v="5.5555555555555552E-2"/>
    <n v="4"/>
    <n v="6.4516129032258063E-2"/>
    <n v="4"/>
    <n v="6.4516129032258063E-2"/>
    <n v="0"/>
    <n v="1"/>
    <n v="0"/>
    <n v="1.441860465116279"/>
    <n v="43"/>
    <n v="0"/>
    <n v="0"/>
  </r>
  <r>
    <n v="2017"/>
    <x v="3"/>
    <x v="0"/>
    <s v="PROJO"/>
    <x v="51"/>
    <n v="52"/>
    <n v="21"/>
    <n v="2"/>
    <n v="52"/>
    <n v="4.865384615384615"/>
    <n v="2"/>
    <n v="3.8461538461538464E-2"/>
    <n v="43"/>
    <n v="935"/>
    <n v="0.82692307692307687"/>
    <n v="44"/>
    <n v="13"/>
    <n v="16"/>
    <n v="84"/>
    <n v="16"/>
    <n v="187.5"/>
    <n v="16"/>
    <n v="93"/>
    <n v="34"/>
    <n v="112.58823529411765"/>
    <n v="13"/>
    <n v="352"/>
    <n v="35"/>
    <n v="154"/>
    <n v="0.67307692307692313"/>
    <n v="9"/>
    <n v="105"/>
    <n v="0.17307692307692307"/>
    <n v="10"/>
    <n v="0.76923076923076927"/>
    <n v="2"/>
    <n v="0.15384615384615385"/>
    <n v="5"/>
    <n v="0.14285714285714285"/>
    <n v="5"/>
    <n v="0.14285714285714285"/>
    <n v="0"/>
    <n v="0"/>
    <n v="0"/>
    <n v="0"/>
    <n v="1"/>
    <n v="0"/>
    <n v="0"/>
    <n v="1.368421052631579"/>
    <n v="38"/>
    <n v="15"/>
    <n v="109"/>
  </r>
  <r>
    <n v="2017"/>
    <x v="3"/>
    <x v="0"/>
    <s v="KINKE"/>
    <x v="44"/>
    <n v="50"/>
    <n v="29"/>
    <n v="4"/>
    <n v="50"/>
    <n v="6.4"/>
    <n v="0"/>
    <n v="0"/>
    <n v="43"/>
    <n v="2903"/>
    <n v="0.86"/>
    <n v="38"/>
    <n v="20"/>
    <n v="9"/>
    <n v="49"/>
    <n v="14"/>
    <n v="137.21428571428572"/>
    <n v="13"/>
    <n v="35.846153846153847"/>
    <n v="35"/>
    <n v="126.57142857142857"/>
    <n v="9"/>
    <n v="262"/>
    <n v="34"/>
    <n v="128"/>
    <n v="0.68"/>
    <n v="6"/>
    <n v="80"/>
    <n v="0.12"/>
    <n v="9"/>
    <n v="1"/>
    <n v="4"/>
    <n v="0.44444444444444442"/>
    <n v="3"/>
    <n v="8.8235294117647065E-2"/>
    <n v="4"/>
    <n v="0.11764705882352941"/>
    <n v="0"/>
    <n v="0"/>
    <n v="0"/>
    <n v="0"/>
    <n v="0"/>
    <n v="0"/>
    <n v="0"/>
    <n v="1.4285714285714286"/>
    <n v="35"/>
    <n v="11"/>
    <n v="64"/>
  </r>
  <r>
    <n v="2017"/>
    <x v="3"/>
    <x v="0"/>
    <s v="MEDA"/>
    <x v="45"/>
    <n v="50"/>
    <n v="37"/>
    <n v="1"/>
    <n v="50"/>
    <n v="3.66"/>
    <n v="0"/>
    <n v="0"/>
    <n v="46"/>
    <n v="77"/>
    <n v="0.92"/>
    <n v="34"/>
    <n v="14"/>
    <n v="5"/>
    <n v="24"/>
    <n v="0"/>
    <n v="0"/>
    <n v="0"/>
    <n v="0"/>
    <n v="50"/>
    <n v="78.400000000000006"/>
    <n v="0"/>
    <n v="0"/>
    <n v="50"/>
    <n v="93"/>
    <n v="1"/>
    <n v="17"/>
    <n v="69"/>
    <n v="0.34"/>
    <n v="0"/>
    <n v="0"/>
    <n v="0"/>
    <n v="0"/>
    <n v="1"/>
    <n v="0.02"/>
    <n v="2"/>
    <n v="0.04"/>
    <n v="1"/>
    <n v="0.02"/>
    <n v="2"/>
    <n v="0.04"/>
    <n v="0"/>
    <n v="0"/>
    <n v="0"/>
    <n v="1.6666666666666667"/>
    <n v="30"/>
    <n v="0"/>
    <n v="0"/>
  </r>
  <r>
    <n v="2017"/>
    <x v="3"/>
    <x v="0"/>
    <s v="TARSA"/>
    <x v="48"/>
    <n v="50"/>
    <n v="25"/>
    <n v="3"/>
    <n v="50"/>
    <n v="4.6399999999999997"/>
    <n v="0"/>
    <n v="0"/>
    <n v="47"/>
    <n v="1597"/>
    <n v="0.94"/>
    <n v="45"/>
    <n v="14"/>
    <n v="21"/>
    <n v="63"/>
    <n v="19"/>
    <n v="170.52631578947367"/>
    <n v="18"/>
    <n v="78.444444444444443"/>
    <n v="31"/>
    <n v="147.12903225806451"/>
    <n v="18"/>
    <n v="279"/>
    <n v="31"/>
    <n v="178"/>
    <n v="0.62"/>
    <n v="5"/>
    <n v="150"/>
    <n v="0.1"/>
    <n v="10"/>
    <n v="0.55555555555555558"/>
    <n v="3"/>
    <n v="0.16666666666666666"/>
    <n v="5"/>
    <n v="0.16129032258064516"/>
    <n v="6"/>
    <n v="0.19354838709677419"/>
    <n v="2"/>
    <n v="0.04"/>
    <n v="0"/>
    <n v="0"/>
    <n v="0"/>
    <n v="0"/>
    <n v="0"/>
    <n v="1.3157894736842106"/>
    <n v="38"/>
    <n v="16"/>
    <n v="106"/>
  </r>
  <r>
    <n v="2017"/>
    <x v="3"/>
    <x v="0"/>
    <s v="MARKE"/>
    <x v="53"/>
    <n v="46"/>
    <n v="40"/>
    <n v="1"/>
    <n v="46"/>
    <n v="4.3913043478260869"/>
    <n v="0"/>
    <n v="0"/>
    <n v="44"/>
    <n v="413"/>
    <n v="0.95652173913043481"/>
    <n v="28"/>
    <n v="20"/>
    <n v="13"/>
    <n v="22"/>
    <n v="5"/>
    <n v="126.4"/>
    <n v="5"/>
    <n v="24"/>
    <n v="41"/>
    <n v="81.853658536585371"/>
    <n v="4"/>
    <n v="209"/>
    <n v="41"/>
    <n v="103"/>
    <n v="0.89130434782608692"/>
    <n v="16"/>
    <n v="70"/>
    <n v="0.34782608695652173"/>
    <n v="2"/>
    <n v="0.5"/>
    <n v="1"/>
    <n v="0.25"/>
    <n v="2"/>
    <n v="4.878048780487805E-2"/>
    <n v="2"/>
    <n v="4.878048780487805E-2"/>
    <n v="2"/>
    <n v="4.3478260869565216E-2"/>
    <n v="2"/>
    <n v="4.3478260869565216E-2"/>
    <n v="0"/>
    <n v="0"/>
    <n v="0"/>
    <n v="1.3142857142857143"/>
    <n v="35"/>
    <n v="3"/>
    <n v="68"/>
  </r>
  <r>
    <n v="2017"/>
    <x v="3"/>
    <x v="0"/>
    <s v="SIRDA"/>
    <x v="47"/>
    <n v="46"/>
    <n v="32"/>
    <n v="3"/>
    <n v="46"/>
    <n v="5.0434782608695654"/>
    <n v="0"/>
    <n v="0"/>
    <n v="40"/>
    <n v="1432"/>
    <n v="0.86956521739130432"/>
    <n v="42"/>
    <n v="11"/>
    <n v="13"/>
    <n v="74"/>
    <n v="19"/>
    <n v="232.94736842105263"/>
    <n v="16"/>
    <n v="68.5625"/>
    <n v="27"/>
    <n v="112.55555555555556"/>
    <n v="16"/>
    <n v="448"/>
    <n v="26"/>
    <n v="156"/>
    <n v="0.56521739130434778"/>
    <n v="9"/>
    <n v="82"/>
    <n v="0.19565217391304349"/>
    <n v="8"/>
    <n v="0.5"/>
    <n v="5"/>
    <n v="0.3125"/>
    <n v="4"/>
    <n v="0.15384615384615385"/>
    <n v="5"/>
    <n v="0.19230769230769232"/>
    <n v="0"/>
    <n v="0"/>
    <n v="1"/>
    <n v="2.1739130434782608E-2"/>
    <n v="0"/>
    <n v="0"/>
    <n v="0"/>
    <n v="1.2432432432432432"/>
    <n v="37"/>
    <n v="14"/>
    <n v="118"/>
  </r>
  <r>
    <n v="2017"/>
    <x v="3"/>
    <x v="0"/>
    <s v="MEHT"/>
    <x v="46"/>
    <n v="41"/>
    <n v="26"/>
    <n v="2"/>
    <n v="41"/>
    <n v="4.2439024390243905"/>
    <n v="0"/>
    <n v="0"/>
    <n v="41"/>
    <n v="468"/>
    <n v="1"/>
    <n v="31"/>
    <n v="16"/>
    <n v="11"/>
    <n v="33"/>
    <n v="4"/>
    <n v="196"/>
    <n v="4"/>
    <n v="50.75"/>
    <n v="36"/>
    <n v="85"/>
    <n v="4"/>
    <n v="386"/>
    <n v="37"/>
    <n v="103"/>
    <n v="0.90243902439024393"/>
    <n v="31"/>
    <n v="89"/>
    <n v="0.75609756097560976"/>
    <n v="3"/>
    <n v="0.75"/>
    <n v="0"/>
    <n v="0"/>
    <n v="4"/>
    <n v="0.10810810810810811"/>
    <n v="2"/>
    <n v="5.4054054054054057E-2"/>
    <n v="0"/>
    <n v="0"/>
    <n v="0"/>
    <n v="0"/>
    <n v="0"/>
    <n v="0"/>
    <n v="1"/>
    <n v="1.4137931034482758"/>
    <n v="29"/>
    <n v="4"/>
    <n v="85"/>
  </r>
  <r>
    <n v="2017"/>
    <x v="3"/>
    <x v="0"/>
    <s v="LAMC"/>
    <x v="290"/>
    <n v="39"/>
    <n v="23"/>
    <n v="5"/>
    <n v="39"/>
    <n v="4.8717948717948714"/>
    <n v="0"/>
    <n v="0"/>
    <n v="35"/>
    <n v="1082"/>
    <n v="0.89743589743589747"/>
    <n v="34"/>
    <n v="12"/>
    <n v="17"/>
    <n v="76"/>
    <n v="19"/>
    <n v="149.21052631578948"/>
    <n v="17"/>
    <n v="65.411764705882348"/>
    <n v="20"/>
    <n v="151.4"/>
    <n v="18"/>
    <n v="359"/>
    <n v="20"/>
    <n v="180"/>
    <n v="0.51282051282051277"/>
    <n v="2"/>
    <n v="154"/>
    <n v="5.128205128205128E-2"/>
    <n v="9"/>
    <n v="0.5"/>
    <n v="5"/>
    <n v="0.27777777777777779"/>
    <n v="8"/>
    <n v="0.4"/>
    <n v="4"/>
    <n v="0.2"/>
    <n v="0"/>
    <n v="0"/>
    <n v="0"/>
    <n v="0"/>
    <n v="0"/>
    <n v="0"/>
    <n v="0"/>
    <n v="1.0833333333333333"/>
    <n v="36"/>
    <n v="13"/>
    <n v="94"/>
  </r>
  <r>
    <n v="2017"/>
    <x v="3"/>
    <x v="0"/>
    <s v="PARPA"/>
    <x v="291"/>
    <n v="38"/>
    <n v="21"/>
    <n v="4"/>
    <n v="38"/>
    <n v="7.0263157894736841"/>
    <n v="0"/>
    <n v="0"/>
    <n v="34"/>
    <n v="1093"/>
    <n v="0.89473684210526316"/>
    <n v="33"/>
    <n v="18"/>
    <n v="14"/>
    <n v="45"/>
    <n v="12"/>
    <n v="164.83333333333334"/>
    <n v="12"/>
    <n v="37.416666666666664"/>
    <n v="24"/>
    <n v="166.375"/>
    <n v="10"/>
    <n v="338"/>
    <n v="26"/>
    <n v="199"/>
    <n v="0.68421052631578949"/>
    <n v="2"/>
    <n v="166"/>
    <n v="5.2631578947368418E-2"/>
    <n v="8"/>
    <n v="0.8"/>
    <n v="2"/>
    <n v="0.2"/>
    <n v="10"/>
    <n v="0.38461538461538464"/>
    <n v="5"/>
    <n v="0.19230769230769232"/>
    <n v="0"/>
    <n v="0"/>
    <n v="0"/>
    <n v="0"/>
    <n v="0"/>
    <n v="0"/>
    <n v="0"/>
    <n v="1.1176470588235294"/>
    <n v="34"/>
    <n v="11"/>
    <n v="76"/>
  </r>
  <r>
    <n v="2017"/>
    <x v="3"/>
    <x v="0"/>
    <s v="RAVH"/>
    <x v="14"/>
    <n v="36"/>
    <n v="17"/>
    <n v="3"/>
    <n v="36"/>
    <n v="5.5277777777777777"/>
    <n v="2"/>
    <n v="5.5555555555555552E-2"/>
    <n v="30"/>
    <n v="1813"/>
    <n v="0.83333333333333337"/>
    <n v="35"/>
    <n v="23"/>
    <n v="11"/>
    <n v="63"/>
    <n v="16"/>
    <n v="304"/>
    <n v="16"/>
    <n v="164.125"/>
    <n v="20"/>
    <n v="186.2"/>
    <n v="11"/>
    <n v="413"/>
    <n v="20"/>
    <n v="224"/>
    <n v="0.55555555555555558"/>
    <n v="1"/>
    <n v="251"/>
    <n v="2.7777777777777776E-2"/>
    <n v="11"/>
    <n v="1"/>
    <n v="3"/>
    <n v="0.27272727272727271"/>
    <n v="10"/>
    <n v="0.5"/>
    <n v="2"/>
    <n v="0.1"/>
    <n v="0"/>
    <n v="0"/>
    <n v="0"/>
    <n v="0"/>
    <n v="0"/>
    <n v="0"/>
    <n v="0"/>
    <n v="1.8"/>
    <n v="20"/>
    <n v="15"/>
    <n v="281"/>
  </r>
  <r>
    <n v="2017"/>
    <x v="3"/>
    <x v="0"/>
    <s v="YATMO"/>
    <x v="41"/>
    <n v="33"/>
    <n v="17"/>
    <n v="3"/>
    <n v="33"/>
    <n v="5.1212121212121211"/>
    <n v="0"/>
    <n v="0"/>
    <n v="28"/>
    <n v="2192"/>
    <n v="0.84848484848484851"/>
    <n v="31"/>
    <n v="17"/>
    <n v="4"/>
    <n v="62"/>
    <n v="18"/>
    <n v="164.33333333333334"/>
    <n v="18"/>
    <n v="58.333333333333336"/>
    <n v="15"/>
    <n v="169.4"/>
    <n v="16"/>
    <n v="348"/>
    <n v="15"/>
    <n v="189"/>
    <n v="0.45454545454545453"/>
    <n v="5"/>
    <n v="123"/>
    <n v="0.15151515151515152"/>
    <n v="8"/>
    <n v="0.5"/>
    <n v="3"/>
    <n v="0.1875"/>
    <n v="5"/>
    <n v="0.33333333333333331"/>
    <n v="4"/>
    <n v="0.26666666666666666"/>
    <n v="0"/>
    <n v="0"/>
    <n v="0"/>
    <n v="0"/>
    <n v="0"/>
    <n v="0"/>
    <n v="0"/>
    <n v="1.1785714285714286"/>
    <n v="28"/>
    <n v="14"/>
    <n v="101"/>
  </r>
  <r>
    <n v="2017"/>
    <x v="3"/>
    <x v="0"/>
    <s v="SHASH"/>
    <x v="265"/>
    <n v="31"/>
    <n v="10"/>
    <n v="4"/>
    <n v="31"/>
    <n v="4.870967741935484"/>
    <n v="0"/>
    <n v="0"/>
    <n v="27"/>
    <n v="999"/>
    <n v="0.87096774193548387"/>
    <n v="31"/>
    <n v="14"/>
    <n v="9"/>
    <n v="51"/>
    <n v="9"/>
    <n v="288"/>
    <n v="8"/>
    <n v="68.25"/>
    <n v="22"/>
    <n v="159.54545454545453"/>
    <n v="7"/>
    <n v="434"/>
    <n v="22"/>
    <n v="187"/>
    <n v="0.70967741935483875"/>
    <n v="0"/>
    <n v="0"/>
    <n v="0"/>
    <n v="8"/>
    <n v="0"/>
    <n v="1"/>
    <n v="0.14285714285714285"/>
    <n v="7"/>
    <n v="0.31818181818181818"/>
    <n v="7"/>
    <n v="0.31818181818181818"/>
    <n v="0"/>
    <n v="0"/>
    <n v="0"/>
    <n v="0"/>
    <n v="0"/>
    <n v="0"/>
    <n v="0"/>
    <n v="1.24"/>
    <n v="25"/>
    <n v="6"/>
    <n v="92"/>
  </r>
  <r>
    <n v="2017"/>
    <x v="3"/>
    <x v="0"/>
    <s v="HOGA"/>
    <x v="264"/>
    <n v="25"/>
    <n v="10"/>
    <n v="5"/>
    <n v="25"/>
    <n v="4.28"/>
    <n v="0"/>
    <n v="0"/>
    <n v="21"/>
    <n v="1027"/>
    <n v="0.84"/>
    <n v="22"/>
    <n v="8"/>
    <n v="5"/>
    <n v="52"/>
    <n v="12"/>
    <n v="181.5"/>
    <n v="11"/>
    <n v="204.09090909090909"/>
    <n v="13"/>
    <n v="138.69230769230768"/>
    <n v="10"/>
    <n v="357"/>
    <n v="12"/>
    <n v="165"/>
    <n v="0.48"/>
    <n v="3"/>
    <n v="113"/>
    <n v="0.12"/>
    <n v="3"/>
    <n v="0.3"/>
    <n v="2"/>
    <n v="0.2"/>
    <n v="2"/>
    <n v="0.16666666666666666"/>
    <n v="1"/>
    <n v="8.3333333333333329E-2"/>
    <n v="0"/>
    <n v="0"/>
    <n v="0"/>
    <n v="0"/>
    <n v="0"/>
    <n v="0"/>
    <n v="1"/>
    <n v="1.1904761904761905"/>
    <n v="21"/>
    <n v="11"/>
    <n v="232"/>
  </r>
  <r>
    <n v="2017"/>
    <x v="3"/>
    <x v="0"/>
    <s v="&lt;NONE&gt;"/>
    <x v="33"/>
    <n v="24"/>
    <n v="1"/>
    <n v="0"/>
    <n v="1"/>
    <n v="0"/>
    <n v="0"/>
    <n v="0"/>
    <n v="1"/>
    <n v="4560"/>
    <n v="4.1666666666666664E-2"/>
    <n v="1"/>
    <n v="7"/>
    <n v="0"/>
    <n v="0"/>
    <n v="1"/>
    <n v="24"/>
    <n v="1"/>
    <n v="15"/>
    <n v="0"/>
    <n v="0"/>
    <n v="1"/>
    <n v="58"/>
    <n v="7"/>
    <n v="11"/>
    <n v="0.29166666666666669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1.0434782608695652"/>
    <n v="23"/>
    <n v="0"/>
    <n v="0"/>
  </r>
  <r>
    <n v="2017"/>
    <x v="3"/>
    <x v="0"/>
    <s v="QUINS"/>
    <x v="232"/>
    <n v="13"/>
    <n v="3"/>
    <n v="2"/>
    <n v="13"/>
    <n v="9.3076923076923084"/>
    <n v="0"/>
    <n v="0"/>
    <n v="12"/>
    <n v="1331"/>
    <n v="0.92307692307692313"/>
    <n v="12"/>
    <n v="26"/>
    <n v="6"/>
    <n v="43"/>
    <n v="5"/>
    <n v="213.2"/>
    <n v="5"/>
    <n v="33"/>
    <n v="8"/>
    <n v="144.875"/>
    <n v="5"/>
    <n v="487"/>
    <n v="8"/>
    <n v="184"/>
    <n v="0.61538461538461542"/>
    <n v="3"/>
    <n v="122"/>
    <n v="0.23076923076923078"/>
    <n v="3"/>
    <n v="0.6"/>
    <n v="0"/>
    <n v="0"/>
    <n v="2"/>
    <n v="0.25"/>
    <n v="2"/>
    <n v="0.25"/>
    <n v="0"/>
    <n v="0"/>
    <n v="0"/>
    <n v="0"/>
    <n v="0"/>
    <n v="0"/>
    <n v="0"/>
    <n v="1"/>
    <n v="13"/>
    <n v="5"/>
    <n v="68"/>
  </r>
  <r>
    <n v="2017"/>
    <x v="3"/>
    <x v="0"/>
    <s v="BETAR"/>
    <x v="292"/>
    <n v="1"/>
    <n v="0"/>
    <n v="0"/>
    <n v="1"/>
    <n v="2"/>
    <n v="0"/>
    <n v="0"/>
    <n v="1"/>
    <n v="4601"/>
    <n v="1"/>
    <n v="1"/>
    <n v="6"/>
    <n v="1"/>
    <n v="41"/>
    <n v="1"/>
    <n v="176"/>
    <n v="1"/>
    <n v="15"/>
    <n v="0"/>
    <n v="0"/>
    <n v="1"/>
    <n v="624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1"/>
    <n v="1"/>
    <n v="29"/>
  </r>
  <r>
    <n v="2017"/>
    <x v="3"/>
    <x v="0"/>
    <s v=".DNK"/>
    <x v="56"/>
    <n v="1"/>
    <n v="0"/>
    <n v="0"/>
    <n v="1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7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</r>
  <r>
    <n v="2017"/>
    <x v="3"/>
    <x v="0"/>
    <s v="GONZAM"/>
    <x v="293"/>
    <n v="1"/>
    <n v="1"/>
    <n v="3"/>
    <n v="1"/>
    <n v="3"/>
    <n v="0"/>
    <n v="0"/>
    <n v="0"/>
    <n v="0"/>
    <n v="0"/>
    <n v="1"/>
    <n v="6"/>
    <n v="0"/>
    <n v="0"/>
    <n v="1"/>
    <n v="233"/>
    <n v="1"/>
    <n v="31"/>
    <n v="0"/>
    <n v="0"/>
    <n v="1"/>
    <n v="443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1"/>
    <s v="BUITR"/>
    <x v="61"/>
    <n v="499"/>
    <n v="151"/>
    <n v="9"/>
    <n v="499"/>
    <n v="8.2545090180360727"/>
    <n v="16"/>
    <n v="3.2064128256513023E-2"/>
    <n v="471"/>
    <n v="1475"/>
    <n v="0.94388777555110226"/>
    <n v="447"/>
    <n v="21"/>
    <n v="114"/>
    <n v="83"/>
    <n v="281"/>
    <n v="277.54092526690391"/>
    <n v="234"/>
    <n v="14.363247863247864"/>
    <n v="175"/>
    <n v="190.03428571428572"/>
    <n v="266"/>
    <n v="368"/>
    <n v="164"/>
    <n v="203"/>
    <n v="0.32865731462925851"/>
    <n v="14"/>
    <n v="144"/>
    <n v="2.8056112224448898E-2"/>
    <n v="117"/>
    <n v="0.43984962406015038"/>
    <n v="14"/>
    <n v="5.2631578947368418E-2"/>
    <n v="75"/>
    <n v="0.45731707317073172"/>
    <n v="26"/>
    <n v="0.15853658536585366"/>
    <n v="3"/>
    <n v="6.0120240480961923E-3"/>
    <n v="2"/>
    <n v="4.0080160320641279E-3"/>
    <n v="0"/>
    <n v="0"/>
    <n v="13"/>
    <n v="3.0060240963855422"/>
    <n v="166"/>
    <n v="309"/>
    <n v="194"/>
  </r>
  <r>
    <n v="2017"/>
    <x v="3"/>
    <x v="1"/>
    <s v="GIRRI2"/>
    <x v="63"/>
    <n v="365"/>
    <n v="181"/>
    <n v="6"/>
    <n v="365"/>
    <n v="7.6794520547945204"/>
    <n v="6"/>
    <n v="1.643835616438356E-2"/>
    <n v="340"/>
    <n v="1944"/>
    <n v="0.93150684931506844"/>
    <n v="325"/>
    <n v="17"/>
    <n v="68"/>
    <n v="65"/>
    <n v="208"/>
    <n v="221.10576923076923"/>
    <n v="190"/>
    <n v="36.926315789473684"/>
    <n v="142"/>
    <n v="156.1056338028169"/>
    <n v="184"/>
    <n v="323"/>
    <n v="140"/>
    <n v="183"/>
    <n v="0.38356164383561642"/>
    <n v="12"/>
    <n v="93"/>
    <n v="3.287671232876712E-2"/>
    <n v="100"/>
    <n v="0.54347826086956519"/>
    <n v="20"/>
    <n v="0.10869565217391304"/>
    <n v="44"/>
    <n v="0.31428571428571428"/>
    <n v="17"/>
    <n v="0.12142857142857143"/>
    <n v="4"/>
    <n v="1.0958904109589041E-2"/>
    <n v="1"/>
    <n v="2.7397260273972603E-3"/>
    <n v="0"/>
    <n v="0"/>
    <n v="11"/>
    <n v="3.093220338983051"/>
    <n v="117.99999999999999"/>
    <n v="194"/>
    <n v="107"/>
  </r>
  <r>
    <n v="2017"/>
    <x v="3"/>
    <x v="1"/>
    <s v="STUAN"/>
    <x v="64"/>
    <n v="341"/>
    <n v="189"/>
    <n v="8"/>
    <n v="341"/>
    <n v="9.067448680351907"/>
    <n v="10"/>
    <n v="2.932551319648094E-2"/>
    <n v="216"/>
    <n v="3115"/>
    <n v="0.63343108504398826"/>
    <n v="295"/>
    <n v="19"/>
    <n v="84"/>
    <n v="62"/>
    <n v="146"/>
    <n v="197.17123287671234"/>
    <n v="133"/>
    <n v="42.518796992481199"/>
    <n v="175"/>
    <n v="158.06285714285715"/>
    <n v="150"/>
    <n v="335"/>
    <n v="165"/>
    <n v="179"/>
    <n v="0.4838709677419355"/>
    <n v="12"/>
    <n v="113"/>
    <n v="3.519061583577713E-2"/>
    <n v="78"/>
    <n v="0.52"/>
    <n v="18"/>
    <n v="0.12"/>
    <n v="72"/>
    <n v="0.43636363636363634"/>
    <n v="15"/>
    <n v="9.0909090909090912E-2"/>
    <n v="2"/>
    <n v="5.8651026392961877E-3"/>
    <n v="0"/>
    <n v="0"/>
    <n v="1"/>
    <n v="0"/>
    <n v="15"/>
    <n v="3.0446428571428572"/>
    <n v="112"/>
    <n v="151"/>
    <n v="91"/>
  </r>
  <r>
    <n v="2017"/>
    <x v="3"/>
    <x v="1"/>
    <s v="GREND"/>
    <x v="62"/>
    <n v="325"/>
    <n v="174"/>
    <n v="6"/>
    <n v="325"/>
    <n v="7.0738461538461541"/>
    <n v="8"/>
    <n v="2.4615384615384615E-2"/>
    <n v="307"/>
    <n v="1483"/>
    <n v="0.94461538461538463"/>
    <n v="259"/>
    <n v="13"/>
    <n v="45"/>
    <n v="40"/>
    <n v="132"/>
    <n v="178.05303030303031"/>
    <n v="131"/>
    <n v="47.488549618320612"/>
    <n v="178"/>
    <n v="126.66292134831461"/>
    <n v="124"/>
    <n v="293"/>
    <n v="177"/>
    <n v="150"/>
    <n v="0.54461538461538461"/>
    <n v="29"/>
    <n v="47"/>
    <n v="8.9230769230769225E-2"/>
    <n v="37"/>
    <n v="0.29838709677419356"/>
    <n v="3"/>
    <n v="2.4193548387096774E-2"/>
    <n v="56"/>
    <n v="0.31638418079096048"/>
    <n v="16"/>
    <n v="9.03954802259887E-2"/>
    <n v="6"/>
    <n v="1.8461538461538463E-2"/>
    <n v="1"/>
    <n v="3.0769230769230769E-3"/>
    <n v="1"/>
    <n v="0"/>
    <n v="3"/>
    <n v="2.5590551181102361"/>
    <n v="127"/>
    <n v="125"/>
    <n v="77"/>
  </r>
  <r>
    <n v="2017"/>
    <x v="3"/>
    <x v="1"/>
    <s v="HAMOM"/>
    <x v="72"/>
    <n v="301"/>
    <n v="154"/>
    <n v="9"/>
    <n v="301"/>
    <n v="9.661129568106313"/>
    <n v="10"/>
    <n v="3.3222591362126248E-2"/>
    <n v="288"/>
    <n v="1233"/>
    <n v="0.95681063122923593"/>
    <n v="249"/>
    <n v="19"/>
    <n v="62"/>
    <n v="60"/>
    <n v="134"/>
    <n v="197.29104477611941"/>
    <n v="127"/>
    <n v="42.69291338582677"/>
    <n v="149"/>
    <n v="151.51006711409397"/>
    <n v="126"/>
    <n v="293"/>
    <n v="143"/>
    <n v="166"/>
    <n v="0.47508305647840532"/>
    <n v="13"/>
    <n v="123"/>
    <n v="4.3189368770764118E-2"/>
    <n v="51"/>
    <n v="0.40476190476190477"/>
    <n v="5"/>
    <n v="3.968253968253968E-2"/>
    <n v="36"/>
    <n v="0.25174825174825177"/>
    <n v="4"/>
    <n v="2.7972027972027972E-2"/>
    <n v="2"/>
    <n v="6.6445182724252493E-3"/>
    <n v="0"/>
    <n v="0"/>
    <n v="2"/>
    <n v="0"/>
    <n v="6"/>
    <n v="2.6403508771929824"/>
    <n v="114"/>
    <n v="127"/>
    <n v="77"/>
  </r>
  <r>
    <n v="2017"/>
    <x v="3"/>
    <x v="1"/>
    <s v="MCDCH"/>
    <x v="67"/>
    <n v="296"/>
    <n v="154"/>
    <n v="8"/>
    <n v="296"/>
    <n v="7.8918918918918921"/>
    <n v="6"/>
    <n v="2.0270270270270271E-2"/>
    <n v="278"/>
    <n v="1607"/>
    <n v="0.93918918918918914"/>
    <n v="260"/>
    <n v="15"/>
    <n v="53"/>
    <n v="55"/>
    <n v="166"/>
    <n v="209.78915662650601"/>
    <n v="156"/>
    <n v="35.865384615384613"/>
    <n v="117"/>
    <n v="147.02564102564102"/>
    <n v="145"/>
    <n v="310"/>
    <n v="115"/>
    <n v="167"/>
    <n v="0.38851351351351349"/>
    <n v="11"/>
    <n v="101"/>
    <n v="3.7162162162162164E-2"/>
    <n v="55"/>
    <n v="0.37931034482758619"/>
    <n v="10"/>
    <n v="6.8965517241379309E-2"/>
    <n v="29"/>
    <n v="0.25217391304347825"/>
    <n v="14"/>
    <n v="0.12173913043478261"/>
    <n v="0"/>
    <n v="0"/>
    <n v="0"/>
    <n v="0"/>
    <n v="0"/>
    <n v="0"/>
    <n v="7"/>
    <n v="2.6666666666666665"/>
    <n v="111"/>
    <n v="157"/>
    <n v="92"/>
  </r>
  <r>
    <n v="2017"/>
    <x v="3"/>
    <x v="1"/>
    <s v="BOWRI"/>
    <x v="66"/>
    <n v="271"/>
    <n v="145"/>
    <n v="7"/>
    <n v="270"/>
    <n v="7.3296296296296299"/>
    <n v="8"/>
    <n v="2.9629629629629631E-2"/>
    <n v="261"/>
    <n v="2127"/>
    <n v="0.96309963099630991"/>
    <n v="215"/>
    <n v="18"/>
    <n v="68"/>
    <n v="69"/>
    <n v="111"/>
    <n v="215.51351351351352"/>
    <n v="109"/>
    <n v="19.926605504587155"/>
    <n v="154"/>
    <n v="153.01298701298703"/>
    <n v="104"/>
    <n v="307"/>
    <n v="155"/>
    <n v="182"/>
    <n v="0.5719557195571956"/>
    <n v="26"/>
    <n v="102"/>
    <n v="9.5940959409594101E-2"/>
    <n v="40"/>
    <n v="0.38461538461538464"/>
    <n v="13"/>
    <n v="0.125"/>
    <n v="38"/>
    <n v="0.24516129032258063"/>
    <n v="16"/>
    <n v="0.1032258064516129"/>
    <n v="2"/>
    <n v="7.3800738007380072E-3"/>
    <n v="1"/>
    <n v="3.6900369003690036E-3"/>
    <n v="1"/>
    <n v="0"/>
    <n v="7"/>
    <n v="2.4862385321100917"/>
    <n v="109"/>
    <n v="108"/>
    <n v="73"/>
  </r>
  <r>
    <n v="2017"/>
    <x v="3"/>
    <x v="1"/>
    <s v="SALSH"/>
    <x v="73"/>
    <n v="271"/>
    <n v="165"/>
    <n v="9"/>
    <n v="271"/>
    <n v="9.2250922509225095"/>
    <n v="4"/>
    <n v="1.4760147601476014E-2"/>
    <n v="243"/>
    <n v="1982"/>
    <n v="0.89667896678966785"/>
    <n v="240"/>
    <n v="13"/>
    <n v="36"/>
    <n v="75"/>
    <n v="168"/>
    <n v="196.96428571428572"/>
    <n v="162"/>
    <n v="49.969135802469133"/>
    <n v="93"/>
    <n v="131.27956989247312"/>
    <n v="163"/>
    <n v="347"/>
    <n v="87"/>
    <n v="171"/>
    <n v="0.3210332103321033"/>
    <n v="14"/>
    <n v="67"/>
    <n v="5.1660516605166053E-2"/>
    <n v="70"/>
    <n v="0.42944785276073622"/>
    <n v="12"/>
    <n v="7.3619631901840496E-2"/>
    <n v="25"/>
    <n v="0.28735632183908044"/>
    <n v="4"/>
    <n v="4.5977011494252873E-2"/>
    <n v="1"/>
    <n v="3.6900369003690036E-3"/>
    <n v="0"/>
    <n v="0"/>
    <n v="0"/>
    <n v="0"/>
    <n v="11"/>
    <n v="2.8526315789473684"/>
    <n v="95"/>
    <n v="164"/>
    <n v="107"/>
  </r>
  <r>
    <n v="2017"/>
    <x v="3"/>
    <x v="1"/>
    <s v="ABRVA"/>
    <x v="71"/>
    <n v="257"/>
    <n v="91"/>
    <n v="5"/>
    <n v="257"/>
    <n v="6.6653696498054478"/>
    <n v="6"/>
    <n v="2.3346303501945526E-2"/>
    <n v="240"/>
    <n v="1184"/>
    <n v="0.93385214007782102"/>
    <n v="184"/>
    <n v="22"/>
    <n v="38"/>
    <n v="47"/>
    <n v="32"/>
    <n v="164.59375"/>
    <n v="30"/>
    <n v="81.333333333333329"/>
    <n v="225"/>
    <n v="94.888888888888886"/>
    <n v="31"/>
    <n v="319"/>
    <n v="225"/>
    <n v="122"/>
    <n v="0.8754863813229572"/>
    <n v="87"/>
    <n v="70"/>
    <n v="0.33852140077821014"/>
    <n v="20"/>
    <n v="0.64516129032258063"/>
    <n v="5"/>
    <n v="0.16129032258064516"/>
    <n v="39"/>
    <n v="0.17333333333333334"/>
    <n v="12"/>
    <n v="5.3333333333333337E-2"/>
    <n v="5"/>
    <n v="1.9455252918287938E-2"/>
    <n v="1"/>
    <n v="3.8910505836575876E-3"/>
    <n v="1"/>
    <n v="0"/>
    <n v="2"/>
    <n v="2.2155172413793105"/>
    <n v="115.99999999999999"/>
    <n v="30"/>
    <n v="80"/>
  </r>
  <r>
    <n v="2017"/>
    <x v="3"/>
    <x v="1"/>
    <s v="SMITM"/>
    <x v="68"/>
    <n v="255"/>
    <n v="132"/>
    <n v="6"/>
    <n v="255"/>
    <n v="7.9490196078431374"/>
    <n v="6"/>
    <n v="2.3529411764705882E-2"/>
    <n v="245"/>
    <n v="662"/>
    <n v="0.96078431372549022"/>
    <n v="170"/>
    <n v="18"/>
    <n v="63"/>
    <n v="57"/>
    <n v="61"/>
    <n v="187.44262295081967"/>
    <n v="55"/>
    <n v="52.6"/>
    <n v="190"/>
    <n v="79.989473684210523"/>
    <n v="60"/>
    <n v="315"/>
    <n v="190"/>
    <n v="109"/>
    <n v="0.74509803921568629"/>
    <n v="75"/>
    <n v="52"/>
    <n v="0.29411764705882354"/>
    <n v="29"/>
    <n v="0.48333333333333334"/>
    <n v="7"/>
    <n v="0.11666666666666667"/>
    <n v="32"/>
    <n v="0.16842105263157894"/>
    <n v="4"/>
    <n v="2.1052631578947368E-2"/>
    <n v="0"/>
    <n v="0"/>
    <n v="1"/>
    <n v="3.9215686274509803E-3"/>
    <n v="1"/>
    <n v="0"/>
    <n v="5"/>
    <n v="2.04"/>
    <n v="125"/>
    <n v="57"/>
    <n v="90"/>
  </r>
  <r>
    <n v="2017"/>
    <x v="3"/>
    <x v="1"/>
    <s v="MEEMAR"/>
    <x v="81"/>
    <n v="250"/>
    <n v="112"/>
    <n v="5"/>
    <n v="250"/>
    <n v="5.8559999999999999"/>
    <n v="4"/>
    <n v="1.6E-2"/>
    <n v="241"/>
    <n v="561"/>
    <n v="0.96399999999999997"/>
    <n v="178"/>
    <n v="15"/>
    <n v="54"/>
    <n v="34"/>
    <n v="42"/>
    <n v="226.1904761904762"/>
    <n v="43"/>
    <n v="28.674418604651162"/>
    <n v="204"/>
    <n v="87.901960784313729"/>
    <n v="39"/>
    <n v="342"/>
    <n v="205"/>
    <n v="115"/>
    <n v="0.82"/>
    <n v="66"/>
    <n v="63"/>
    <n v="0.26400000000000001"/>
    <n v="22"/>
    <n v="0.5641025641025641"/>
    <n v="3"/>
    <n v="7.6923076923076927E-2"/>
    <n v="40"/>
    <n v="0.1951219512195122"/>
    <n v="10"/>
    <n v="4.878048780487805E-2"/>
    <n v="5"/>
    <n v="0.02"/>
    <n v="1"/>
    <n v="4.0000000000000001E-3"/>
    <n v="0"/>
    <n v="0"/>
    <n v="3"/>
    <n v="1.893939393939394"/>
    <n v="132"/>
    <n v="41"/>
    <n v="74"/>
  </r>
  <r>
    <n v="2017"/>
    <x v="3"/>
    <x v="1"/>
    <s v="BALBR"/>
    <x v="70"/>
    <n v="243"/>
    <n v="109"/>
    <n v="6"/>
    <n v="243"/>
    <n v="6.666666666666667"/>
    <n v="0"/>
    <n v="0"/>
    <n v="232"/>
    <n v="944"/>
    <n v="0.95473251028806583"/>
    <n v="190"/>
    <n v="18"/>
    <n v="25"/>
    <n v="53"/>
    <n v="56"/>
    <n v="254.64285714285714"/>
    <n v="53"/>
    <n v="45.698113207547166"/>
    <n v="178"/>
    <n v="104.02808988764045"/>
    <n v="54"/>
    <n v="376"/>
    <n v="183"/>
    <n v="135"/>
    <n v="0.75308641975308643"/>
    <n v="61"/>
    <n v="50"/>
    <n v="0.25102880658436216"/>
    <n v="30"/>
    <n v="0.55555555555555558"/>
    <n v="10"/>
    <n v="0.18518518518518517"/>
    <n v="34"/>
    <n v="0.18579234972677597"/>
    <n v="15"/>
    <n v="8.1967213114754092E-2"/>
    <n v="3"/>
    <n v="1.2345679012345678E-2"/>
    <n v="1"/>
    <n v="4.11522633744856E-3"/>
    <n v="0"/>
    <n v="0"/>
    <n v="1"/>
    <n v="2.0593220338983049"/>
    <n v="118.00000000000001"/>
    <n v="55"/>
    <n v="101"/>
  </r>
  <r>
    <n v="2017"/>
    <x v="3"/>
    <x v="1"/>
    <s v="BURDES"/>
    <x v="79"/>
    <n v="239"/>
    <n v="107"/>
    <n v="6"/>
    <n v="239"/>
    <n v="5.9037656903765692"/>
    <n v="4"/>
    <n v="1.6736401673640166E-2"/>
    <n v="220"/>
    <n v="1422"/>
    <n v="0.92050209205020916"/>
    <n v="169"/>
    <n v="16"/>
    <n v="35"/>
    <n v="75"/>
    <n v="43"/>
    <n v="189.67441860465115"/>
    <n v="43"/>
    <n v="16.651162790697676"/>
    <n v="186"/>
    <n v="92.833333333333329"/>
    <n v="46"/>
    <n v="353"/>
    <n v="190"/>
    <n v="110"/>
    <n v="0.79497907949790791"/>
    <n v="79"/>
    <n v="83"/>
    <n v="0.33054393305439328"/>
    <n v="20"/>
    <n v="0.43478260869565216"/>
    <n v="4"/>
    <n v="8.6956521739130432E-2"/>
    <n v="24"/>
    <n v="0.12631578947368421"/>
    <n v="12"/>
    <n v="6.3157894736842107E-2"/>
    <n v="2"/>
    <n v="8.368200836820083E-3"/>
    <n v="0"/>
    <n v="0"/>
    <n v="0"/>
    <n v="0"/>
    <n v="5"/>
    <n v="2.4895833333333335"/>
    <n v="96"/>
    <n v="46"/>
    <n v="82"/>
  </r>
  <r>
    <n v="2017"/>
    <x v="3"/>
    <x v="1"/>
    <s v="MEZME"/>
    <x v="65"/>
    <n v="231"/>
    <n v="120"/>
    <n v="8"/>
    <n v="231"/>
    <n v="8.5714285714285712"/>
    <n v="2"/>
    <n v="8.658008658008658E-3"/>
    <n v="208"/>
    <n v="1987"/>
    <n v="0.90043290043290047"/>
    <n v="206"/>
    <n v="24"/>
    <n v="56"/>
    <n v="69"/>
    <n v="101"/>
    <n v="206.92079207920793"/>
    <n v="89"/>
    <n v="27.146067415730336"/>
    <n v="122"/>
    <n v="172.23770491803279"/>
    <n v="95"/>
    <n v="309"/>
    <n v="112"/>
    <n v="204"/>
    <n v="0.48484848484848486"/>
    <n v="11"/>
    <n v="88"/>
    <n v="4.7619047619047616E-2"/>
    <n v="39"/>
    <n v="0.41052631578947368"/>
    <n v="6"/>
    <n v="6.3157894736842107E-2"/>
    <n v="47"/>
    <n v="0.41964285714285715"/>
    <n v="7"/>
    <n v="6.25E-2"/>
    <n v="1"/>
    <n v="4.329004329004329E-3"/>
    <n v="0"/>
    <n v="0"/>
    <n v="1"/>
    <n v="0"/>
    <n v="4"/>
    <n v="2.40625"/>
    <n v="96"/>
    <n v="101"/>
    <n v="73"/>
  </r>
  <r>
    <n v="2017"/>
    <x v="3"/>
    <x v="1"/>
    <s v="BUCKE"/>
    <x v="88"/>
    <n v="221"/>
    <n v="101"/>
    <n v="11"/>
    <n v="221"/>
    <n v="8.995475113122172"/>
    <n v="10"/>
    <n v="4.5248868778280542E-2"/>
    <n v="201"/>
    <n v="1867"/>
    <n v="0.9095022624434389"/>
    <n v="204"/>
    <n v="21"/>
    <n v="64"/>
    <n v="86"/>
    <n v="112"/>
    <n v="230.33928571428572"/>
    <n v="86"/>
    <n v="15.081395348837209"/>
    <n v="100"/>
    <n v="154.30000000000001"/>
    <n v="108"/>
    <n v="313"/>
    <n v="97"/>
    <n v="190"/>
    <n v="0.43891402714932126"/>
    <n v="4"/>
    <n v="157"/>
    <n v="1.8099547511312219E-2"/>
    <n v="49"/>
    <n v="0.45370370370370372"/>
    <n v="11"/>
    <n v="0.10185185185185185"/>
    <n v="39"/>
    <n v="0.40206185567010311"/>
    <n v="7"/>
    <n v="7.2164948453608241E-2"/>
    <n v="0"/>
    <n v="0"/>
    <n v="0"/>
    <n v="0"/>
    <n v="0"/>
    <n v="0"/>
    <n v="1"/>
    <n v="2.6"/>
    <n v="85"/>
    <n v="114"/>
    <n v="94"/>
  </r>
  <r>
    <n v="2017"/>
    <x v="3"/>
    <x v="1"/>
    <s v="LATJU"/>
    <x v="69"/>
    <n v="220"/>
    <n v="92"/>
    <n v="7"/>
    <n v="220"/>
    <n v="7.2363636363636363"/>
    <n v="6"/>
    <n v="2.7272727272727271E-2"/>
    <n v="209"/>
    <n v="836"/>
    <n v="0.95"/>
    <n v="170"/>
    <n v="17"/>
    <n v="45"/>
    <n v="52"/>
    <n v="66"/>
    <n v="214.04545454545453"/>
    <n v="62"/>
    <n v="53.241935483870968"/>
    <n v="153"/>
    <n v="92.026143790849673"/>
    <n v="62"/>
    <n v="335"/>
    <n v="149"/>
    <n v="115"/>
    <n v="0.67727272727272725"/>
    <n v="51"/>
    <n v="48"/>
    <n v="0.23181818181818181"/>
    <n v="36"/>
    <n v="0.58064516129032262"/>
    <n v="9"/>
    <n v="0.14516129032258066"/>
    <n v="31"/>
    <n v="0.20805369127516779"/>
    <n v="13"/>
    <n v="8.7248322147651006E-2"/>
    <n v="1"/>
    <n v="4.5454545454545452E-3"/>
    <n v="1"/>
    <n v="4.5454545454545452E-3"/>
    <n v="0"/>
    <n v="0"/>
    <n v="4"/>
    <n v="1.9469026548672566"/>
    <n v="113"/>
    <n v="67"/>
    <n v="156"/>
  </r>
  <r>
    <n v="2017"/>
    <x v="3"/>
    <x v="1"/>
    <s v="LUGRO"/>
    <x v="76"/>
    <n v="217"/>
    <n v="94"/>
    <n v="6"/>
    <n v="217"/>
    <n v="6.7972350230414751"/>
    <n v="0"/>
    <n v="0"/>
    <n v="208"/>
    <n v="912"/>
    <n v="0.95852534562211977"/>
    <n v="180"/>
    <n v="18"/>
    <n v="56"/>
    <n v="81"/>
    <n v="57"/>
    <n v="194.63157894736841"/>
    <n v="53"/>
    <n v="59.037735849056602"/>
    <n v="158"/>
    <n v="136.01898734177215"/>
    <n v="53"/>
    <n v="345"/>
    <n v="158"/>
    <n v="166"/>
    <n v="0.72811059907834097"/>
    <n v="35"/>
    <n v="93"/>
    <n v="0.16129032258064516"/>
    <n v="21"/>
    <n v="0.39622641509433965"/>
    <n v="6"/>
    <n v="0.11320754716981132"/>
    <n v="36"/>
    <n v="0.22784810126582278"/>
    <n v="17"/>
    <n v="0.10759493670886076"/>
    <n v="1"/>
    <n v="4.608294930875576E-3"/>
    <n v="0"/>
    <n v="0"/>
    <n v="0"/>
    <n v="0"/>
    <n v="3"/>
    <n v="2.02803738317757"/>
    <n v="107"/>
    <n v="57"/>
    <n v="82"/>
  </r>
  <r>
    <n v="2017"/>
    <x v="3"/>
    <x v="1"/>
    <s v="HARHI"/>
    <x v="78"/>
    <n v="212"/>
    <n v="103"/>
    <n v="10"/>
    <n v="212"/>
    <n v="8.9245283018867916"/>
    <n v="6"/>
    <n v="2.8301886792452831E-2"/>
    <n v="197"/>
    <n v="1641"/>
    <n v="0.92924528301886788"/>
    <n v="186"/>
    <n v="16"/>
    <n v="50"/>
    <n v="90"/>
    <n v="91"/>
    <n v="237.65934065934067"/>
    <n v="71"/>
    <n v="17.95774647887324"/>
    <n v="103"/>
    <n v="140.84466019417476"/>
    <n v="98"/>
    <n v="343"/>
    <n v="105"/>
    <n v="189"/>
    <n v="0.49528301886792453"/>
    <n v="4"/>
    <n v="110"/>
    <n v="1.8867924528301886E-2"/>
    <n v="44"/>
    <n v="0.44897959183673469"/>
    <n v="3"/>
    <n v="3.0612244897959183E-2"/>
    <n v="33"/>
    <n v="0.31428571428571428"/>
    <n v="6"/>
    <n v="5.7142857142857141E-2"/>
    <n v="2"/>
    <n v="9.433962264150943E-3"/>
    <n v="1"/>
    <n v="4.7169811320754715E-3"/>
    <n v="1"/>
    <n v="0"/>
    <n v="8"/>
    <n v="2.4651162790697674"/>
    <n v="86"/>
    <n v="98"/>
    <n v="110"/>
  </r>
  <r>
    <n v="2017"/>
    <x v="3"/>
    <x v="1"/>
    <s v="PRIPO"/>
    <x v="86"/>
    <n v="206"/>
    <n v="66"/>
    <n v="5"/>
    <n v="206"/>
    <n v="7.3980582524271847"/>
    <n v="2"/>
    <n v="9.7087378640776691E-3"/>
    <n v="185"/>
    <n v="1217"/>
    <n v="0.89805825242718451"/>
    <n v="162"/>
    <n v="23"/>
    <n v="47"/>
    <n v="70"/>
    <n v="56"/>
    <n v="213.58928571428572"/>
    <n v="52"/>
    <n v="33.557692307692307"/>
    <n v="140"/>
    <n v="126.76428571428572"/>
    <n v="58"/>
    <n v="308"/>
    <n v="145"/>
    <n v="160"/>
    <n v="0.70388349514563109"/>
    <n v="31"/>
    <n v="92"/>
    <n v="0.15048543689320387"/>
    <n v="31"/>
    <n v="0.53448275862068961"/>
    <n v="7"/>
    <n v="0.1206896551724138"/>
    <n v="37"/>
    <n v="0.25517241379310346"/>
    <n v="9"/>
    <n v="6.2068965517241378E-2"/>
    <n v="3"/>
    <n v="1.4563106796116505E-2"/>
    <n v="1"/>
    <n v="4.8543689320388345E-3"/>
    <n v="0"/>
    <n v="0"/>
    <n v="2"/>
    <n v="2.3409090909090908"/>
    <n v="88"/>
    <n v="59"/>
    <n v="79"/>
  </r>
  <r>
    <n v="2017"/>
    <x v="3"/>
    <x v="1"/>
    <s v="SHILAU"/>
    <x v="84"/>
    <n v="204"/>
    <n v="79"/>
    <n v="4"/>
    <n v="204"/>
    <n v="5.4950980392156863"/>
    <n v="2"/>
    <n v="9.8039215686274508E-3"/>
    <n v="195"/>
    <n v="558"/>
    <n v="0.95588235294117652"/>
    <n v="156"/>
    <n v="12"/>
    <n v="59"/>
    <n v="42"/>
    <n v="44"/>
    <n v="191.02272727272728"/>
    <n v="44"/>
    <n v="63.06818181818182"/>
    <n v="155"/>
    <n v="100.2"/>
    <n v="42"/>
    <n v="315"/>
    <n v="158"/>
    <n v="122"/>
    <n v="0.77450980392156865"/>
    <n v="38"/>
    <n v="59"/>
    <n v="0.18627450980392157"/>
    <n v="18"/>
    <n v="0.42857142857142855"/>
    <n v="9"/>
    <n v="0.21428571428571427"/>
    <n v="36"/>
    <n v="0.22784810126582278"/>
    <n v="17"/>
    <n v="0.10759493670886076"/>
    <n v="1"/>
    <n v="4.9019607843137254E-3"/>
    <n v="1"/>
    <n v="4.9019607843137254E-3"/>
    <n v="0"/>
    <n v="0"/>
    <n v="15"/>
    <n v="1.9805825242718447"/>
    <n v="103"/>
    <n v="44"/>
    <n v="94"/>
  </r>
  <r>
    <n v="2017"/>
    <x v="3"/>
    <x v="1"/>
    <s v="HAAEV"/>
    <x v="75"/>
    <n v="202"/>
    <n v="74"/>
    <n v="6"/>
    <n v="202"/>
    <n v="6.4702970297029703"/>
    <n v="0"/>
    <n v="0"/>
    <n v="198"/>
    <n v="465"/>
    <n v="0.98019801980198018"/>
    <n v="144"/>
    <n v="14"/>
    <n v="30"/>
    <n v="29"/>
    <n v="24"/>
    <n v="181.20833333333334"/>
    <n v="23"/>
    <n v="55"/>
    <n v="168"/>
    <n v="98.583333333333329"/>
    <n v="23"/>
    <n v="326"/>
    <n v="177"/>
    <n v="120"/>
    <n v="0.87623762376237624"/>
    <n v="50"/>
    <n v="73"/>
    <n v="0.24752475247524752"/>
    <n v="12"/>
    <n v="0.52173913043478259"/>
    <n v="2"/>
    <n v="8.6956521739130432E-2"/>
    <n v="32"/>
    <n v="0.1807909604519774"/>
    <n v="6"/>
    <n v="3.3898305084745763E-2"/>
    <n v="2"/>
    <n v="9.9009900990099011E-3"/>
    <n v="1"/>
    <n v="4.9504950495049506E-3"/>
    <n v="0"/>
    <n v="0"/>
    <n v="3"/>
    <n v="1.9803921568627452"/>
    <n v="102"/>
    <n v="24"/>
    <n v="94"/>
  </r>
  <r>
    <n v="2017"/>
    <x v="3"/>
    <x v="1"/>
    <s v="BOJDA"/>
    <x v="85"/>
    <n v="201"/>
    <n v="88"/>
    <n v="9"/>
    <n v="201"/>
    <n v="7.8009950248756219"/>
    <n v="4"/>
    <n v="1.9900497512437811E-2"/>
    <n v="136"/>
    <n v="2379"/>
    <n v="0.6766169154228856"/>
    <n v="173"/>
    <n v="22"/>
    <n v="51"/>
    <n v="72"/>
    <n v="90"/>
    <n v="227.9111111111111"/>
    <n v="78"/>
    <n v="54.653846153846153"/>
    <n v="103"/>
    <n v="159.28155339805826"/>
    <n v="92"/>
    <n v="363"/>
    <n v="98"/>
    <n v="184"/>
    <n v="0.48756218905472637"/>
    <n v="26"/>
    <n v="148"/>
    <n v="0.12935323383084577"/>
    <n v="34"/>
    <n v="0.36956521739130432"/>
    <n v="11"/>
    <n v="0.11956521739130435"/>
    <n v="15"/>
    <n v="0.15306122448979592"/>
    <n v="10"/>
    <n v="0.10204081632653061"/>
    <n v="1"/>
    <n v="4.9751243781094526E-3"/>
    <n v="0"/>
    <n v="0"/>
    <n v="0"/>
    <n v="0"/>
    <n v="5"/>
    <n v="2.0303030303030303"/>
    <n v="99"/>
    <n v="89"/>
    <n v="88"/>
  </r>
  <r>
    <n v="2017"/>
    <x v="3"/>
    <x v="1"/>
    <s v="CANDAI"/>
    <x v="74"/>
    <n v="199"/>
    <n v="69"/>
    <n v="4"/>
    <n v="199"/>
    <n v="6.1859296482412063"/>
    <n v="6"/>
    <n v="3.015075376884422E-2"/>
    <n v="185"/>
    <n v="806"/>
    <n v="0.92964824120603018"/>
    <n v="126"/>
    <n v="23"/>
    <n v="45"/>
    <n v="66"/>
    <n v="29"/>
    <n v="212.68965517241378"/>
    <n v="24"/>
    <n v="45.375"/>
    <n v="162"/>
    <n v="107.0925925925926"/>
    <n v="29"/>
    <n v="396"/>
    <n v="165"/>
    <n v="127"/>
    <n v="0.82914572864321612"/>
    <n v="67"/>
    <n v="80"/>
    <n v="0.33668341708542715"/>
    <n v="19"/>
    <n v="0.65517241379310343"/>
    <n v="4"/>
    <n v="0.13793103448275862"/>
    <n v="22"/>
    <n v="0.13333333333333333"/>
    <n v="10"/>
    <n v="6.0606060606060608E-2"/>
    <n v="3"/>
    <n v="1.507537688442211E-2"/>
    <n v="3"/>
    <n v="1.507537688442211E-2"/>
    <n v="0"/>
    <n v="0"/>
    <n v="6"/>
    <n v="2.094736842105263"/>
    <n v="95"/>
    <n v="31"/>
    <n v="106"/>
  </r>
  <r>
    <n v="2017"/>
    <x v="3"/>
    <x v="1"/>
    <s v="ZALJO"/>
    <x v="77"/>
    <n v="197"/>
    <n v="120"/>
    <n v="9"/>
    <n v="196"/>
    <n v="10.918367346938776"/>
    <n v="8"/>
    <n v="4.0816326530612242E-2"/>
    <n v="176"/>
    <n v="2238"/>
    <n v="0.89340101522842641"/>
    <n v="163"/>
    <n v="25"/>
    <n v="51"/>
    <n v="78"/>
    <n v="96"/>
    <n v="191.9375"/>
    <n v="87"/>
    <n v="39.747126436781606"/>
    <n v="87"/>
    <n v="158.41379310344828"/>
    <n v="89"/>
    <n v="317"/>
    <n v="88"/>
    <n v="185"/>
    <n v="0.4467005076142132"/>
    <n v="12"/>
    <n v="124"/>
    <n v="6.0913705583756347E-2"/>
    <n v="55"/>
    <n v="0.6179775280898876"/>
    <n v="5"/>
    <n v="5.6179775280898875E-2"/>
    <n v="26"/>
    <n v="0.29545454545454547"/>
    <n v="9"/>
    <n v="0.10227272727272728"/>
    <n v="1"/>
    <n v="5.076142131979695E-3"/>
    <n v="0"/>
    <n v="0"/>
    <n v="0"/>
    <n v="0"/>
    <n v="5"/>
    <n v="2.118279569892473"/>
    <n v="93"/>
    <n v="97"/>
    <n v="71"/>
  </r>
  <r>
    <n v="2017"/>
    <x v="3"/>
    <x v="1"/>
    <s v="YUDMA"/>
    <x v="82"/>
    <n v="183"/>
    <n v="85"/>
    <n v="6"/>
    <n v="183"/>
    <n v="8.3278688524590159"/>
    <n v="4"/>
    <n v="2.185792349726776E-2"/>
    <n v="165"/>
    <n v="748"/>
    <n v="0.90163934426229508"/>
    <n v="141"/>
    <n v="23"/>
    <n v="33"/>
    <n v="81"/>
    <n v="41"/>
    <n v="235.6829268292683"/>
    <n v="39"/>
    <n v="17.871794871794872"/>
    <n v="137"/>
    <n v="134.37956204379563"/>
    <n v="41"/>
    <n v="339"/>
    <n v="140"/>
    <n v="163"/>
    <n v="0.76502732240437155"/>
    <n v="47"/>
    <n v="121"/>
    <n v="0.25683060109289618"/>
    <n v="16"/>
    <n v="0.3902439024390244"/>
    <n v="5"/>
    <n v="0.12195121951219512"/>
    <n v="34"/>
    <n v="0.24285714285714285"/>
    <n v="6"/>
    <n v="4.2857142857142858E-2"/>
    <n v="4"/>
    <n v="2.185792349726776E-2"/>
    <n v="1"/>
    <n v="5.4644808743169399E-3"/>
    <n v="0"/>
    <n v="0"/>
    <n v="4"/>
    <n v="2.1785714285714284"/>
    <n v="84.000000000000014"/>
    <n v="42"/>
    <n v="107"/>
  </r>
  <r>
    <n v="2017"/>
    <x v="3"/>
    <x v="1"/>
    <s v="KROJU"/>
    <x v="87"/>
    <n v="179"/>
    <n v="97"/>
    <n v="10"/>
    <n v="179"/>
    <n v="10.12290502793296"/>
    <n v="2"/>
    <n v="1.11731843575419E-2"/>
    <n v="157"/>
    <n v="1419"/>
    <n v="0.87709497206703912"/>
    <n v="148"/>
    <n v="18"/>
    <n v="41"/>
    <n v="62"/>
    <n v="94"/>
    <n v="199.65957446808511"/>
    <n v="89"/>
    <n v="45.19101123595506"/>
    <n v="70"/>
    <n v="135.30000000000001"/>
    <n v="91"/>
    <n v="293"/>
    <n v="72"/>
    <n v="168"/>
    <n v="0.4022346368715084"/>
    <n v="15"/>
    <n v="112"/>
    <n v="8.3798882681564241E-2"/>
    <n v="44"/>
    <n v="0.48351648351648352"/>
    <n v="9"/>
    <n v="9.8901098901098897E-2"/>
    <n v="24"/>
    <n v="0.33333333333333331"/>
    <n v="3"/>
    <n v="4.1666666666666664E-2"/>
    <n v="0"/>
    <n v="0"/>
    <n v="0"/>
    <n v="0"/>
    <n v="0"/>
    <n v="0"/>
    <n v="8"/>
    <n v="2.1566265060240966"/>
    <n v="83"/>
    <n v="93"/>
    <n v="95"/>
  </r>
  <r>
    <n v="2017"/>
    <x v="3"/>
    <x v="1"/>
    <s v="DIXALE"/>
    <x v="294"/>
    <n v="170"/>
    <n v="118"/>
    <n v="6"/>
    <n v="170"/>
    <n v="7.7647058823529411"/>
    <n v="4"/>
    <n v="2.3529411764705882E-2"/>
    <n v="161"/>
    <n v="1439"/>
    <n v="0.94705882352941173"/>
    <n v="150"/>
    <n v="13"/>
    <n v="47"/>
    <n v="58"/>
    <n v="86"/>
    <n v="144.82558139534885"/>
    <n v="82"/>
    <n v="57.914634146341463"/>
    <n v="82"/>
    <n v="126.7439024390244"/>
    <n v="86"/>
    <n v="292"/>
    <n v="81"/>
    <n v="158"/>
    <n v="0.47647058823529409"/>
    <n v="14"/>
    <n v="98"/>
    <n v="8.2352941176470587E-2"/>
    <n v="58"/>
    <n v="0.67441860465116277"/>
    <n v="3"/>
    <n v="3.4883720930232558E-2"/>
    <n v="30"/>
    <n v="0.37037037037037035"/>
    <n v="8"/>
    <n v="9.8765432098765427E-2"/>
    <n v="0"/>
    <n v="0"/>
    <n v="0"/>
    <n v="0"/>
    <n v="0"/>
    <n v="0"/>
    <n v="1"/>
    <n v="1.7171717171717171"/>
    <n v="99"/>
    <n v="87"/>
    <n v="89"/>
  </r>
  <r>
    <n v="2017"/>
    <x v="3"/>
    <x v="1"/>
    <s v="KEEST"/>
    <x v="80"/>
    <n v="166"/>
    <n v="83"/>
    <n v="7"/>
    <n v="166"/>
    <n v="9.19277108433735"/>
    <n v="2"/>
    <n v="1.2048192771084338E-2"/>
    <n v="133"/>
    <n v="1330"/>
    <n v="0.8012048192771084"/>
    <n v="142"/>
    <n v="20"/>
    <n v="44"/>
    <n v="47"/>
    <n v="61"/>
    <n v="208.32786885245901"/>
    <n v="58"/>
    <n v="44.948275862068968"/>
    <n v="97"/>
    <n v="122.51546391752578"/>
    <n v="57"/>
    <n v="309"/>
    <n v="93"/>
    <n v="169"/>
    <n v="0.56024096385542166"/>
    <n v="12"/>
    <n v="112"/>
    <n v="7.2289156626506021E-2"/>
    <n v="29"/>
    <n v="0.50877192982456143"/>
    <n v="4"/>
    <n v="7.0175438596491224E-2"/>
    <n v="24"/>
    <n v="0.25806451612903225"/>
    <n v="12"/>
    <n v="0.12903225806451613"/>
    <n v="0"/>
    <n v="0"/>
    <n v="1"/>
    <n v="6.024096385542169E-3"/>
    <n v="0"/>
    <n v="0"/>
    <n v="3"/>
    <n v="2.4057971014492754"/>
    <n v="69"/>
    <n v="59"/>
    <n v="91"/>
  </r>
  <r>
    <n v="2017"/>
    <x v="3"/>
    <x v="1"/>
    <s v="HUYLE"/>
    <x v="91"/>
    <n v="90"/>
    <n v="37"/>
    <n v="8"/>
    <n v="90"/>
    <n v="8.5"/>
    <n v="2"/>
    <n v="2.2222222222222223E-2"/>
    <n v="70"/>
    <n v="3282"/>
    <n v="0.77777777777777779"/>
    <n v="58"/>
    <n v="25"/>
    <n v="15"/>
    <n v="108"/>
    <n v="26"/>
    <n v="255.92307692307693"/>
    <n v="23"/>
    <n v="21.869565217391305"/>
    <n v="54"/>
    <n v="117.64814814814815"/>
    <n v="26"/>
    <n v="319"/>
    <n v="57"/>
    <n v="149"/>
    <n v="0.6333333333333333"/>
    <n v="19"/>
    <n v="153"/>
    <n v="0.21111111111111111"/>
    <n v="12"/>
    <n v="0.46153846153846156"/>
    <n v="0"/>
    <n v="0"/>
    <n v="12"/>
    <n v="0.21052631578947367"/>
    <n v="0"/>
    <n v="0"/>
    <n v="1"/>
    <n v="1.1111111111111112E-2"/>
    <n v="0"/>
    <n v="0"/>
    <n v="0"/>
    <n v="0"/>
    <n v="2"/>
    <n v="2.3076923076923075"/>
    <n v="39"/>
    <n v="24"/>
    <n v="105"/>
  </r>
  <r>
    <n v="2017"/>
    <x v="3"/>
    <x v="1"/>
    <s v="PAPST2"/>
    <x v="295"/>
    <n v="75"/>
    <n v="36"/>
    <n v="15"/>
    <n v="75"/>
    <n v="9.6266666666666669"/>
    <n v="0"/>
    <n v="0"/>
    <n v="68"/>
    <n v="1440"/>
    <n v="0.90666666666666662"/>
    <n v="64"/>
    <n v="33"/>
    <n v="14"/>
    <n v="64"/>
    <n v="22"/>
    <n v="222.31818181818181"/>
    <n v="21"/>
    <n v="62.428571428571431"/>
    <n v="50"/>
    <n v="159.16"/>
    <n v="22"/>
    <n v="371"/>
    <n v="51"/>
    <n v="209"/>
    <n v="0.68"/>
    <n v="5"/>
    <n v="160"/>
    <n v="6.6666666666666666E-2"/>
    <n v="11"/>
    <n v="0.5"/>
    <n v="2"/>
    <n v="9.0909090909090912E-2"/>
    <n v="17"/>
    <n v="0.33333333333333331"/>
    <n v="3"/>
    <n v="5.8823529411764705E-2"/>
    <n v="0"/>
    <n v="0"/>
    <n v="0"/>
    <n v="0"/>
    <n v="0"/>
    <n v="0"/>
    <n v="1"/>
    <n v="1.8292682926829269"/>
    <n v="41"/>
    <n v="23"/>
    <n v="107"/>
  </r>
  <r>
    <n v="2017"/>
    <x v="3"/>
    <x v="1"/>
    <s v="FOWDA"/>
    <x v="89"/>
    <n v="71"/>
    <n v="36"/>
    <n v="7"/>
    <n v="69"/>
    <n v="9.1739130434782616"/>
    <n v="0"/>
    <n v="0"/>
    <n v="68"/>
    <n v="1179"/>
    <n v="0.95774647887323938"/>
    <n v="62"/>
    <n v="16"/>
    <n v="13"/>
    <n v="87"/>
    <n v="30"/>
    <n v="197.5"/>
    <n v="28"/>
    <n v="42.464285714285715"/>
    <n v="39"/>
    <n v="180.53846153846155"/>
    <n v="29"/>
    <n v="334"/>
    <n v="39"/>
    <n v="191"/>
    <n v="0.54929577464788737"/>
    <n v="1"/>
    <n v="91"/>
    <n v="1.4084507042253521E-2"/>
    <n v="13"/>
    <n v="0.44827586206896552"/>
    <n v="2"/>
    <n v="6.8965517241379309E-2"/>
    <n v="6"/>
    <n v="0.15384615384615385"/>
    <n v="6"/>
    <n v="0.15384615384615385"/>
    <n v="0"/>
    <n v="0"/>
    <n v="1"/>
    <n v="1.4084507042253521E-2"/>
    <n v="0"/>
    <n v="0"/>
    <n v="1"/>
    <n v="1.6904761904761905"/>
    <n v="42"/>
    <n v="30"/>
    <n v="102"/>
  </r>
  <r>
    <n v="2017"/>
    <x v="3"/>
    <x v="1"/>
    <s v="ROAJA"/>
    <x v="239"/>
    <n v="70"/>
    <n v="41"/>
    <n v="10"/>
    <n v="70"/>
    <n v="9.3142857142857149"/>
    <n v="4"/>
    <n v="5.7142857142857141E-2"/>
    <n v="68"/>
    <n v="1673"/>
    <n v="0.97142857142857142"/>
    <n v="49"/>
    <n v="20"/>
    <n v="17"/>
    <n v="119"/>
    <n v="25"/>
    <n v="185.84"/>
    <n v="17"/>
    <n v="30.529411764705884"/>
    <n v="34"/>
    <n v="99.088235294117652"/>
    <n v="33"/>
    <n v="276"/>
    <n v="35"/>
    <n v="166"/>
    <n v="0.5"/>
    <n v="2"/>
    <n v="70"/>
    <n v="2.8571428571428571E-2"/>
    <n v="15"/>
    <n v="0.45454545454545453"/>
    <n v="3"/>
    <n v="9.0909090909090912E-2"/>
    <n v="10"/>
    <n v="0.2857142857142857"/>
    <n v="2"/>
    <n v="5.7142857142857141E-2"/>
    <n v="1"/>
    <n v="1.4285714285714285E-2"/>
    <n v="0"/>
    <n v="0"/>
    <n v="0"/>
    <n v="0"/>
    <n v="0"/>
    <n v="3.1818181818181817"/>
    <n v="22"/>
    <n v="32"/>
    <n v="96"/>
  </r>
  <r>
    <n v="2017"/>
    <x v="3"/>
    <x v="1"/>
    <s v="LEMCH"/>
    <x v="90"/>
    <n v="62"/>
    <n v="31"/>
    <n v="9"/>
    <n v="62"/>
    <n v="8.4838709677419359"/>
    <n v="0"/>
    <n v="0"/>
    <n v="57"/>
    <n v="1196"/>
    <n v="0.91935483870967738"/>
    <n v="59"/>
    <n v="14"/>
    <n v="4"/>
    <n v="21"/>
    <n v="33"/>
    <n v="187.45454545454547"/>
    <n v="32"/>
    <n v="74.84375"/>
    <n v="29"/>
    <n v="136.34482758620689"/>
    <n v="31"/>
    <n v="383"/>
    <n v="29"/>
    <n v="171"/>
    <n v="0.46774193548387094"/>
    <n v="2"/>
    <n v="124"/>
    <n v="3.2258064516129031E-2"/>
    <n v="17"/>
    <n v="0.54838709677419351"/>
    <n v="7"/>
    <n v="0.22580645161290322"/>
    <n v="9"/>
    <n v="0.31034482758620691"/>
    <n v="6"/>
    <n v="0.20689655172413793"/>
    <n v="0"/>
    <n v="0"/>
    <n v="1"/>
    <n v="1.6129032258064516E-2"/>
    <n v="0"/>
    <n v="0"/>
    <n v="1"/>
    <n v="2.3846153846153846"/>
    <n v="26"/>
    <n v="33"/>
    <n v="140"/>
  </r>
  <r>
    <n v="2017"/>
    <x v="3"/>
    <x v="1"/>
    <s v="HUFRI"/>
    <x v="93"/>
    <n v="51"/>
    <n v="27"/>
    <n v="2"/>
    <n v="51"/>
    <n v="4.4509803921568629"/>
    <n v="0"/>
    <n v="0"/>
    <n v="51"/>
    <n v="6"/>
    <n v="1"/>
    <n v="20"/>
    <n v="12"/>
    <n v="2"/>
    <n v="17"/>
    <n v="0"/>
    <n v="0"/>
    <n v="0"/>
    <n v="0"/>
    <n v="51"/>
    <n v="55.862745098039213"/>
    <n v="0"/>
    <n v="0"/>
    <n v="51"/>
    <n v="73"/>
    <n v="1"/>
    <n v="28"/>
    <n v="65"/>
    <n v="0.5490196078431373"/>
    <n v="0"/>
    <n v="0"/>
    <n v="0"/>
    <n v="0"/>
    <n v="2"/>
    <n v="3.9215686274509803E-2"/>
    <n v="0"/>
    <n v="0"/>
    <n v="0"/>
    <n v="0"/>
    <n v="0"/>
    <n v="0"/>
    <n v="0"/>
    <n v="0"/>
    <n v="1"/>
    <n v="2.125"/>
    <n v="24"/>
    <n v="0"/>
    <n v="0"/>
  </r>
  <r>
    <n v="2017"/>
    <x v="3"/>
    <x v="1"/>
    <s v="NECDA"/>
    <x v="83"/>
    <n v="33"/>
    <n v="21"/>
    <n v="10"/>
    <n v="33"/>
    <n v="11.484848484848484"/>
    <n v="0"/>
    <n v="0"/>
    <n v="28"/>
    <n v="1727"/>
    <n v="0.84848484848484851"/>
    <n v="28"/>
    <n v="31"/>
    <n v="7"/>
    <n v="66"/>
    <n v="15"/>
    <n v="154.06666666666666"/>
    <n v="15"/>
    <n v="47.133333333333333"/>
    <n v="18"/>
    <n v="104.22222222222223"/>
    <n v="15"/>
    <n v="362"/>
    <n v="18"/>
    <n v="154"/>
    <n v="0.54545454545454541"/>
    <n v="2"/>
    <n v="181"/>
    <n v="6.0606060606060608E-2"/>
    <n v="8"/>
    <n v="0.53333333333333333"/>
    <n v="0"/>
    <n v="0"/>
    <n v="4"/>
    <n v="0.22222222222222221"/>
    <n v="0"/>
    <n v="0"/>
    <n v="0"/>
    <n v="0"/>
    <n v="0"/>
    <n v="0"/>
    <n v="0"/>
    <n v="0"/>
    <n v="1"/>
    <n v="2.5384615384615383"/>
    <n v="13"/>
    <n v="13"/>
    <n v="74"/>
  </r>
  <r>
    <n v="2017"/>
    <x v="3"/>
    <x v="1"/>
    <s v="WILDA3"/>
    <x v="161"/>
    <n v="28"/>
    <n v="20"/>
    <n v="9"/>
    <n v="28"/>
    <n v="9.1428571428571423"/>
    <n v="0"/>
    <n v="0"/>
    <n v="26"/>
    <n v="1522"/>
    <n v="0.9285714285714286"/>
    <n v="25"/>
    <n v="16"/>
    <n v="5"/>
    <n v="30"/>
    <n v="12"/>
    <n v="161.91666666666666"/>
    <n v="11"/>
    <n v="25.636363636363637"/>
    <n v="16"/>
    <n v="118.5625"/>
    <n v="12"/>
    <n v="268"/>
    <n v="15"/>
    <n v="159"/>
    <n v="0.5357142857142857"/>
    <n v="0"/>
    <n v="0"/>
    <n v="0"/>
    <n v="4"/>
    <n v="0.33333333333333331"/>
    <n v="3"/>
    <n v="0.25"/>
    <n v="4"/>
    <n v="0.26666666666666666"/>
    <n v="1"/>
    <n v="6.6666666666666666E-2"/>
    <n v="0"/>
    <n v="0"/>
    <n v="0"/>
    <n v="0"/>
    <n v="0"/>
    <n v="0"/>
    <n v="1"/>
    <n v="1.8666666666666667"/>
    <n v="15"/>
    <n v="10"/>
    <n v="54"/>
  </r>
  <r>
    <n v="2017"/>
    <x v="3"/>
    <x v="1"/>
    <s v="&lt;NONE&gt;"/>
    <x v="33"/>
    <n v="14"/>
    <n v="0"/>
    <n v="0"/>
    <n v="3"/>
    <n v="11.666666666666666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44"/>
    <n v="0.21428571428571427"/>
    <n v="1"/>
    <n v="47"/>
    <n v="7.1428571428571425E-2"/>
    <n v="0"/>
    <n v="0"/>
    <n v="0"/>
    <n v="0"/>
    <n v="0"/>
    <n v="0"/>
    <n v="0"/>
    <n v="0"/>
    <n v="0"/>
    <n v="0"/>
    <n v="0"/>
    <n v="0"/>
    <n v="1"/>
    <n v="1"/>
    <n v="0"/>
    <n v="1.1666666666666667"/>
    <n v="12"/>
    <n v="0"/>
    <n v="0"/>
  </r>
  <r>
    <n v="2017"/>
    <x v="3"/>
    <x v="1"/>
    <s v="LEECA1"/>
    <x v="296"/>
    <n v="1"/>
    <n v="0"/>
    <n v="0"/>
    <n v="1"/>
    <n v="5"/>
    <n v="0"/>
    <n v="0"/>
    <n v="1"/>
    <n v="21"/>
    <n v="1"/>
    <n v="0"/>
    <n v="0"/>
    <n v="0"/>
    <n v="0"/>
    <n v="0"/>
    <n v="0"/>
    <n v="0"/>
    <n v="0"/>
    <n v="1"/>
    <n v="57"/>
    <n v="0"/>
    <n v="0"/>
    <n v="1"/>
    <n v="7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</r>
  <r>
    <n v="2017"/>
    <x v="3"/>
    <x v="1"/>
    <s v="NISRO"/>
    <x v="107"/>
    <n v="1"/>
    <n v="1"/>
    <n v="31"/>
    <n v="1"/>
    <n v="31"/>
    <n v="0"/>
    <n v="0"/>
    <n v="0"/>
    <n v="0"/>
    <n v="0"/>
    <n v="1"/>
    <n v="42"/>
    <n v="0"/>
    <n v="0"/>
    <n v="0"/>
    <n v="0"/>
    <n v="0"/>
    <n v="0"/>
    <n v="1"/>
    <n v="208"/>
    <n v="0"/>
    <n v="0"/>
    <n v="1"/>
    <n v="2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2"/>
    <s v="REDDA"/>
    <x v="96"/>
    <n v="92"/>
    <n v="88"/>
    <n v="3"/>
    <n v="92"/>
    <n v="4.5978260869565215"/>
    <n v="2"/>
    <n v="2.1739130434782608E-2"/>
    <n v="83"/>
    <n v="319"/>
    <n v="0.90217391304347827"/>
    <n v="61"/>
    <n v="14"/>
    <n v="17"/>
    <n v="14"/>
    <n v="0"/>
    <n v="0"/>
    <n v="0"/>
    <n v="0"/>
    <n v="91"/>
    <n v="69.516483516483518"/>
    <n v="0"/>
    <n v="0"/>
    <n v="91"/>
    <n v="90"/>
    <n v="0.98913043478260865"/>
    <n v="46"/>
    <n v="54"/>
    <n v="0.5"/>
    <n v="0"/>
    <n v="0"/>
    <n v="0"/>
    <n v="0"/>
    <n v="10"/>
    <n v="0.10989010989010989"/>
    <n v="10"/>
    <n v="0.10989010989010989"/>
    <n v="0"/>
    <n v="0"/>
    <n v="0"/>
    <n v="0"/>
    <n v="0"/>
    <n v="0"/>
    <n v="2"/>
    <n v="1.4838709677419355"/>
    <n v="62"/>
    <n v="0"/>
    <n v="0"/>
  </r>
  <r>
    <n v="2017"/>
    <x v="3"/>
    <x v="2"/>
    <s v="POECH"/>
    <x v="100"/>
    <n v="81"/>
    <n v="80"/>
    <n v="2"/>
    <n v="80"/>
    <n v="3.8374999999999999"/>
    <n v="0"/>
    <n v="0"/>
    <n v="80"/>
    <n v="273"/>
    <n v="0.98765432098765427"/>
    <n v="57"/>
    <n v="9"/>
    <n v="17"/>
    <n v="21"/>
    <n v="0"/>
    <n v="0"/>
    <n v="0"/>
    <n v="0"/>
    <n v="79"/>
    <n v="65.696202531645568"/>
    <n v="0"/>
    <n v="0"/>
    <n v="79"/>
    <n v="64"/>
    <n v="0.97530864197530864"/>
    <n v="27"/>
    <n v="47"/>
    <n v="0.33333333333333331"/>
    <n v="0"/>
    <n v="0"/>
    <n v="0"/>
    <n v="0"/>
    <n v="16"/>
    <n v="0.20253164556962025"/>
    <n v="3"/>
    <n v="3.7974683544303799E-2"/>
    <n v="0"/>
    <n v="0"/>
    <n v="0"/>
    <n v="0"/>
    <n v="0"/>
    <n v="0"/>
    <n v="1"/>
    <n v="1.4464285714285714"/>
    <n v="56"/>
    <n v="0"/>
    <n v="0"/>
  </r>
  <r>
    <n v="2017"/>
    <x v="3"/>
    <x v="2"/>
    <s v="GREFR"/>
    <x v="99"/>
    <n v="74"/>
    <n v="73"/>
    <n v="3"/>
    <n v="74"/>
    <n v="4.0540540540540544"/>
    <n v="0"/>
    <n v="0"/>
    <n v="74"/>
    <n v="-1"/>
    <n v="1"/>
    <n v="59"/>
    <n v="15"/>
    <n v="12"/>
    <n v="41"/>
    <n v="0"/>
    <n v="0"/>
    <n v="0"/>
    <n v="0"/>
    <n v="73"/>
    <n v="93.643835616438352"/>
    <n v="0"/>
    <n v="0"/>
    <n v="74"/>
    <n v="115"/>
    <n v="1"/>
    <n v="25"/>
    <n v="78"/>
    <n v="0.33783783783783783"/>
    <n v="0"/>
    <n v="0"/>
    <n v="0"/>
    <n v="0"/>
    <n v="11"/>
    <n v="0.14864864864864866"/>
    <n v="0"/>
    <n v="0"/>
    <n v="2"/>
    <n v="2.7027027027027029E-2"/>
    <n v="0"/>
    <n v="0"/>
    <n v="0"/>
    <n v="0"/>
    <n v="1"/>
    <n v="1.4230769230769231"/>
    <n v="52"/>
    <n v="0"/>
    <n v="0"/>
  </r>
  <r>
    <n v="2017"/>
    <x v="3"/>
    <x v="2"/>
    <s v="FISJA"/>
    <x v="95"/>
    <n v="64"/>
    <n v="55"/>
    <n v="1"/>
    <n v="61"/>
    <n v="2.1967213114754101"/>
    <n v="0"/>
    <n v="0"/>
    <n v="61"/>
    <n v="515"/>
    <n v="0.953125"/>
    <n v="42"/>
    <n v="16"/>
    <n v="9"/>
    <n v="22"/>
    <n v="1"/>
    <n v="69"/>
    <n v="1"/>
    <n v="1"/>
    <n v="60"/>
    <n v="61.31666666666667"/>
    <n v="1"/>
    <n v="108"/>
    <n v="61"/>
    <n v="76"/>
    <n v="0.953125"/>
    <n v="28"/>
    <n v="46"/>
    <n v="0.4375"/>
    <n v="0"/>
    <n v="0"/>
    <n v="0"/>
    <n v="0"/>
    <n v="15"/>
    <n v="0.24590163934426229"/>
    <n v="1"/>
    <n v="1.6393442622950821E-2"/>
    <n v="1"/>
    <n v="1.5625E-2"/>
    <n v="0"/>
    <n v="0"/>
    <n v="0"/>
    <n v="0"/>
    <n v="1"/>
    <n v="1.4545454545454546"/>
    <n v="44"/>
    <n v="0"/>
    <n v="0"/>
  </r>
  <r>
    <n v="2017"/>
    <x v="3"/>
    <x v="2"/>
    <s v="STCDO"/>
    <x v="101"/>
    <n v="62"/>
    <n v="62"/>
    <n v="2"/>
    <n v="62"/>
    <n v="3.467741935483871"/>
    <n v="0"/>
    <n v="0"/>
    <n v="62"/>
    <n v="4"/>
    <n v="1"/>
    <n v="43"/>
    <n v="13"/>
    <n v="7"/>
    <n v="35"/>
    <n v="0"/>
    <n v="0"/>
    <n v="0"/>
    <n v="0"/>
    <n v="61"/>
    <n v="57.245901639344261"/>
    <n v="0"/>
    <n v="0"/>
    <n v="62"/>
    <n v="74"/>
    <n v="1"/>
    <n v="24"/>
    <n v="56"/>
    <n v="0.38709677419354838"/>
    <n v="0"/>
    <n v="0"/>
    <n v="0"/>
    <n v="0"/>
    <n v="12"/>
    <n v="0.19354838709677419"/>
    <n v="1"/>
    <n v="1.6129032258064516E-2"/>
    <n v="2"/>
    <n v="3.2258064516129031E-2"/>
    <n v="0"/>
    <n v="0"/>
    <n v="0"/>
    <n v="0"/>
    <n v="1"/>
    <n v="1.3191489361702127"/>
    <n v="47"/>
    <n v="0"/>
    <n v="0"/>
  </r>
  <r>
    <n v="2017"/>
    <x v="3"/>
    <x v="2"/>
    <s v="FELAN"/>
    <x v="103"/>
    <n v="18"/>
    <n v="18"/>
    <n v="5"/>
    <n v="18"/>
    <n v="6.5555555555555554"/>
    <n v="0"/>
    <n v="0"/>
    <n v="18"/>
    <n v="-6"/>
    <n v="1"/>
    <n v="9"/>
    <n v="10"/>
    <n v="3"/>
    <n v="18"/>
    <n v="0"/>
    <n v="0"/>
    <n v="0"/>
    <n v="0"/>
    <n v="18"/>
    <n v="53.555555555555557"/>
    <n v="0"/>
    <n v="0"/>
    <n v="18"/>
    <n v="70"/>
    <n v="1"/>
    <n v="4"/>
    <n v="40"/>
    <n v="0.22222222222222221"/>
    <n v="0"/>
    <n v="0"/>
    <n v="0"/>
    <n v="0"/>
    <n v="3"/>
    <n v="0.16666666666666666"/>
    <n v="0"/>
    <n v="0"/>
    <n v="0"/>
    <n v="0"/>
    <n v="0"/>
    <n v="0"/>
    <n v="0"/>
    <n v="0"/>
    <n v="0"/>
    <n v="1.5"/>
    <n v="12"/>
    <n v="0"/>
    <n v="0"/>
  </r>
  <r>
    <n v="2017"/>
    <x v="3"/>
    <x v="2"/>
    <s v="GONJO2"/>
    <x v="102"/>
    <n v="16"/>
    <n v="16"/>
    <n v="9"/>
    <n v="16"/>
    <n v="10.625"/>
    <n v="0"/>
    <n v="0"/>
    <n v="16"/>
    <n v="241"/>
    <n v="1"/>
    <n v="14"/>
    <n v="24"/>
    <n v="4"/>
    <n v="40"/>
    <n v="0"/>
    <n v="0"/>
    <n v="0"/>
    <n v="0"/>
    <n v="16"/>
    <n v="94.5625"/>
    <n v="0"/>
    <n v="0"/>
    <n v="16"/>
    <n v="133"/>
    <n v="1"/>
    <n v="7"/>
    <n v="108"/>
    <n v="0.4375"/>
    <n v="0"/>
    <n v="0"/>
    <n v="0"/>
    <n v="0"/>
    <n v="5"/>
    <n v="0.3125"/>
    <n v="0"/>
    <n v="0"/>
    <n v="0"/>
    <n v="0"/>
    <n v="0"/>
    <n v="0"/>
    <n v="0"/>
    <n v="0"/>
    <n v="0"/>
    <n v="1.6"/>
    <n v="10"/>
    <n v="0"/>
    <n v="0"/>
  </r>
  <r>
    <n v="2017"/>
    <x v="3"/>
    <x v="2"/>
    <s v="GREND"/>
    <x v="62"/>
    <n v="13"/>
    <n v="13"/>
    <n v="1"/>
    <n v="13"/>
    <n v="2"/>
    <n v="0"/>
    <n v="0"/>
    <n v="12"/>
    <n v="10"/>
    <n v="0.92307692307692313"/>
    <n v="7"/>
    <n v="5"/>
    <n v="1"/>
    <n v="10"/>
    <n v="0"/>
    <n v="0"/>
    <n v="0"/>
    <n v="0"/>
    <n v="12"/>
    <n v="36.416666666666664"/>
    <n v="0"/>
    <n v="0"/>
    <n v="12"/>
    <n v="45"/>
    <n v="0.92307692307692313"/>
    <n v="5"/>
    <n v="25"/>
    <n v="0.38461538461538464"/>
    <n v="0"/>
    <n v="0"/>
    <n v="0"/>
    <n v="0"/>
    <n v="2"/>
    <n v="0.16666666666666666"/>
    <n v="0"/>
    <n v="0"/>
    <n v="0"/>
    <n v="0"/>
    <n v="0"/>
    <n v="0"/>
    <n v="0"/>
    <n v="0"/>
    <n v="0"/>
    <n v="1.4444444444444444"/>
    <n v="9"/>
    <n v="0"/>
    <n v="0"/>
  </r>
  <r>
    <n v="2017"/>
    <x v="3"/>
    <x v="3"/>
    <s v="FOWDA"/>
    <x v="89"/>
    <n v="139"/>
    <n v="138"/>
    <n v="6"/>
    <n v="138"/>
    <n v="6.8260869565217392"/>
    <n v="2"/>
    <n v="1.4492753623188406E-2"/>
    <n v="137"/>
    <n v="426"/>
    <n v="0.98561151079136688"/>
    <n v="89"/>
    <n v="14"/>
    <n v="9"/>
    <n v="42"/>
    <n v="10"/>
    <n v="83"/>
    <n v="10"/>
    <n v="13.9"/>
    <n v="124"/>
    <n v="60.75"/>
    <n v="11"/>
    <n v="221"/>
    <n v="128"/>
    <n v="78"/>
    <n v="0.92086330935251803"/>
    <n v="66"/>
    <n v="61"/>
    <n v="0.47482014388489208"/>
    <n v="6"/>
    <n v="0.54545454545454541"/>
    <n v="0"/>
    <n v="0"/>
    <n v="20"/>
    <n v="0.15625"/>
    <n v="5"/>
    <n v="3.90625E-2"/>
    <n v="0"/>
    <n v="0"/>
    <n v="0"/>
    <n v="0"/>
    <n v="0"/>
    <n v="2"/>
    <n v="1"/>
    <n v="1.8289473684210527"/>
    <n v="76"/>
    <n v="3"/>
    <n v="15"/>
  </r>
  <r>
    <n v="2017"/>
    <x v="3"/>
    <x v="3"/>
    <s v="CLOBR"/>
    <x v="94"/>
    <n v="101"/>
    <n v="99"/>
    <n v="1"/>
    <n v="100"/>
    <n v="3.12"/>
    <n v="0"/>
    <n v="0"/>
    <n v="97"/>
    <n v="176"/>
    <n v="0.96039603960396036"/>
    <n v="80"/>
    <n v="12"/>
    <n v="25"/>
    <n v="21"/>
    <n v="11"/>
    <n v="106.63636363636364"/>
    <n v="8"/>
    <n v="28.375"/>
    <n v="88"/>
    <n v="79.75"/>
    <n v="9"/>
    <n v="192"/>
    <n v="89"/>
    <n v="102"/>
    <n v="0.88118811881188119"/>
    <n v="20"/>
    <n v="75"/>
    <n v="0.19801980198019803"/>
    <n v="7"/>
    <n v="0.77777777777777779"/>
    <n v="0"/>
    <n v="0"/>
    <n v="14"/>
    <n v="0.15730337078651685"/>
    <n v="3"/>
    <n v="3.3707865168539325E-2"/>
    <n v="1"/>
    <n v="9.9009900990099011E-3"/>
    <n v="0"/>
    <n v="0"/>
    <n v="0"/>
    <n v="0"/>
    <n v="5"/>
    <n v="1.5538461538461539"/>
    <n v="65"/>
    <n v="4"/>
    <n v="3"/>
  </r>
  <r>
    <n v="2017"/>
    <x v="3"/>
    <x v="3"/>
    <s v="WILDA3"/>
    <x v="161"/>
    <n v="80"/>
    <n v="80"/>
    <n v="4"/>
    <n v="80"/>
    <n v="5.35"/>
    <n v="8"/>
    <n v="0.1"/>
    <n v="79"/>
    <n v="103"/>
    <n v="0.98750000000000004"/>
    <n v="58"/>
    <n v="11"/>
    <n v="16"/>
    <n v="27"/>
    <n v="4"/>
    <n v="212.25"/>
    <n v="3"/>
    <n v="20.666666666666668"/>
    <n v="75"/>
    <n v="65.933333333333337"/>
    <n v="4"/>
    <n v="364"/>
    <n v="76"/>
    <n v="93"/>
    <n v="0.95"/>
    <n v="21"/>
    <n v="54"/>
    <n v="0.26250000000000001"/>
    <n v="3"/>
    <n v="0.75"/>
    <n v="1"/>
    <n v="0.25"/>
    <n v="13"/>
    <n v="0.17105263157894737"/>
    <n v="3"/>
    <n v="3.9473684210526314E-2"/>
    <n v="0"/>
    <n v="0"/>
    <n v="0"/>
    <n v="0"/>
    <n v="0"/>
    <n v="0"/>
    <n v="0"/>
    <n v="2.2857142857142856"/>
    <n v="35"/>
    <n v="0"/>
    <n v="0"/>
  </r>
  <r>
    <n v="2017"/>
    <x v="3"/>
    <x v="3"/>
    <s v="NISRO"/>
    <x v="107"/>
    <n v="72"/>
    <n v="72"/>
    <n v="5"/>
    <n v="72"/>
    <n v="6.4444444444444446"/>
    <n v="0"/>
    <n v="0"/>
    <n v="70"/>
    <n v="588"/>
    <n v="0.97222222222222221"/>
    <n v="51"/>
    <n v="22"/>
    <n v="5"/>
    <n v="50"/>
    <n v="10"/>
    <n v="189.4"/>
    <n v="9"/>
    <n v="26.111111111111111"/>
    <n v="62"/>
    <n v="87.806451612903231"/>
    <n v="8"/>
    <n v="325"/>
    <n v="61"/>
    <n v="105"/>
    <n v="0.84722222222222221"/>
    <n v="34"/>
    <n v="93"/>
    <n v="0.47222222222222221"/>
    <n v="5"/>
    <n v="0.625"/>
    <n v="2"/>
    <n v="0.25"/>
    <n v="10"/>
    <n v="0.16393442622950818"/>
    <n v="6"/>
    <n v="9.8360655737704916E-2"/>
    <n v="0"/>
    <n v="0"/>
    <n v="0"/>
    <n v="0"/>
    <n v="0"/>
    <n v="0"/>
    <n v="1"/>
    <n v="2.0571428571428569"/>
    <n v="35"/>
    <n v="3"/>
    <n v="21"/>
  </r>
  <r>
    <n v="2017"/>
    <x v="3"/>
    <x v="3"/>
    <s v="FELAN"/>
    <x v="103"/>
    <n v="63"/>
    <n v="61"/>
    <n v="4"/>
    <n v="62"/>
    <n v="5.790322580645161"/>
    <n v="0"/>
    <n v="0"/>
    <n v="61"/>
    <n v="74"/>
    <n v="0.96825396825396826"/>
    <n v="36"/>
    <n v="16"/>
    <n v="10"/>
    <n v="24"/>
    <n v="1"/>
    <n v="60"/>
    <n v="1"/>
    <n v="8"/>
    <n v="61"/>
    <n v="62.983606557377051"/>
    <n v="1"/>
    <n v="153"/>
    <n v="61"/>
    <n v="87"/>
    <n v="0.96825396825396826"/>
    <n v="20"/>
    <n v="56"/>
    <n v="0.31746031746031744"/>
    <n v="0"/>
    <n v="0"/>
    <n v="0"/>
    <n v="0"/>
    <n v="9"/>
    <n v="0.14754098360655737"/>
    <n v="2"/>
    <n v="3.2786885245901641E-2"/>
    <n v="0"/>
    <n v="0"/>
    <n v="0"/>
    <n v="0"/>
    <n v="0"/>
    <n v="0"/>
    <n v="0"/>
    <n v="1.6578947368421053"/>
    <n v="38"/>
    <n v="1"/>
    <n v="1"/>
  </r>
  <r>
    <n v="2017"/>
    <x v="3"/>
    <x v="3"/>
    <s v="ALEVL"/>
    <x v="297"/>
    <n v="57"/>
    <n v="57"/>
    <n v="7"/>
    <n v="57"/>
    <n v="8.2456140350877192"/>
    <n v="8"/>
    <n v="0.14035087719298245"/>
    <n v="55"/>
    <n v="777"/>
    <n v="0.96491228070175439"/>
    <n v="36"/>
    <n v="28"/>
    <n v="5"/>
    <n v="59"/>
    <n v="7"/>
    <n v="173.85714285714286"/>
    <n v="7"/>
    <n v="32"/>
    <n v="49"/>
    <n v="93.551020408163268"/>
    <n v="5"/>
    <n v="307"/>
    <n v="50"/>
    <n v="121"/>
    <n v="0.8771929824561403"/>
    <n v="26"/>
    <n v="114"/>
    <n v="0.45614035087719296"/>
    <n v="2"/>
    <n v="0.4"/>
    <n v="1"/>
    <n v="0.2"/>
    <n v="5"/>
    <n v="0.1"/>
    <n v="3"/>
    <n v="0.06"/>
    <n v="1"/>
    <n v="1.7543859649122806E-2"/>
    <n v="1"/>
    <n v="1.7543859649122806E-2"/>
    <n v="0"/>
    <n v="0"/>
    <n v="1"/>
    <n v="2.2799999999999998"/>
    <n v="25.000000000000004"/>
    <n v="1"/>
    <n v="15"/>
  </r>
  <r>
    <n v="2017"/>
    <x v="3"/>
    <x v="3"/>
    <s v="TULDA"/>
    <x v="106"/>
    <n v="49"/>
    <n v="49"/>
    <n v="3"/>
    <n v="49"/>
    <n v="3.795918367346939"/>
    <n v="0"/>
    <n v="0"/>
    <n v="49"/>
    <n v="405"/>
    <n v="1"/>
    <n v="37"/>
    <n v="7"/>
    <n v="7"/>
    <n v="5"/>
    <n v="3"/>
    <n v="187.66666666666666"/>
    <n v="3"/>
    <n v="12.333333333333334"/>
    <n v="46"/>
    <n v="59.543478260869563"/>
    <n v="3"/>
    <n v="320"/>
    <n v="45"/>
    <n v="83"/>
    <n v="0.91836734693877553"/>
    <n v="20"/>
    <n v="65"/>
    <n v="0.40816326530612246"/>
    <n v="1"/>
    <n v="0.33333333333333331"/>
    <n v="1"/>
    <n v="0.33333333333333331"/>
    <n v="7"/>
    <n v="0.15555555555555556"/>
    <n v="4"/>
    <n v="8.8888888888888892E-2"/>
    <n v="0"/>
    <n v="0"/>
    <n v="0"/>
    <n v="0"/>
    <n v="0"/>
    <n v="0"/>
    <n v="0"/>
    <n v="1.96"/>
    <n v="25"/>
    <n v="0"/>
    <n v="0"/>
  </r>
  <r>
    <n v="2017"/>
    <x v="3"/>
    <x v="3"/>
    <s v="CRAJO"/>
    <x v="92"/>
    <n v="43"/>
    <n v="39"/>
    <n v="3"/>
    <n v="43"/>
    <n v="4.1162790697674421"/>
    <n v="0"/>
    <n v="0"/>
    <n v="40"/>
    <n v="402"/>
    <n v="0.93023255813953487"/>
    <n v="27"/>
    <n v="12"/>
    <n v="10"/>
    <n v="30"/>
    <n v="3"/>
    <n v="161.66666666666666"/>
    <n v="2"/>
    <n v="103.5"/>
    <n v="38"/>
    <n v="55.157894736842103"/>
    <n v="4"/>
    <n v="268"/>
    <n v="38"/>
    <n v="73"/>
    <n v="0.88372093023255816"/>
    <n v="15"/>
    <n v="56"/>
    <n v="0.34883720930232559"/>
    <n v="5"/>
    <n v="0"/>
    <n v="0"/>
    <n v="0"/>
    <n v="5"/>
    <n v="0.13157894736842105"/>
    <n v="0"/>
    <n v="0"/>
    <n v="0"/>
    <n v="0"/>
    <n v="0"/>
    <n v="0"/>
    <n v="0"/>
    <n v="0"/>
    <n v="0"/>
    <n v="1.8695652173913044"/>
    <n v="23"/>
    <n v="2"/>
    <n v="42"/>
  </r>
  <r>
    <n v="2017"/>
    <x v="3"/>
    <x v="3"/>
    <s v="GONJO2"/>
    <x v="102"/>
    <n v="41"/>
    <n v="41"/>
    <n v="8"/>
    <n v="41"/>
    <n v="8.9268292682926838"/>
    <n v="2"/>
    <n v="4.878048780487805E-2"/>
    <n v="40"/>
    <n v="1064"/>
    <n v="0.97560975609756095"/>
    <n v="30"/>
    <n v="20"/>
    <n v="10"/>
    <n v="78"/>
    <n v="3"/>
    <n v="160.33333333333334"/>
    <n v="3"/>
    <n v="54"/>
    <n v="37"/>
    <n v="100.16216216216216"/>
    <n v="3"/>
    <n v="357"/>
    <n v="38"/>
    <n v="129"/>
    <n v="0.92682926829268297"/>
    <n v="16"/>
    <n v="114"/>
    <n v="0.3902439024390244"/>
    <n v="1"/>
    <n v="0.33333333333333331"/>
    <n v="0"/>
    <n v="0"/>
    <n v="8"/>
    <n v="0.21052631578947367"/>
    <n v="1"/>
    <n v="2.6315789473684209E-2"/>
    <n v="0"/>
    <n v="0"/>
    <n v="0"/>
    <n v="0"/>
    <n v="0"/>
    <n v="0"/>
    <n v="2"/>
    <n v="1.64"/>
    <n v="25"/>
    <n v="4"/>
    <n v="73"/>
  </r>
  <r>
    <n v="2017"/>
    <x v="3"/>
    <x v="3"/>
    <s v="PAPST2"/>
    <x v="295"/>
    <n v="37"/>
    <n v="37"/>
    <n v="5"/>
    <n v="37"/>
    <n v="6.5135135135135132"/>
    <n v="4"/>
    <n v="0.10810810810810811"/>
    <n v="11"/>
    <n v="861"/>
    <n v="0.29729729729729731"/>
    <n v="26"/>
    <n v="18"/>
    <n v="7"/>
    <n v="20"/>
    <n v="3"/>
    <n v="182.33333333333334"/>
    <n v="3"/>
    <n v="108.66666666666667"/>
    <n v="33"/>
    <n v="95.393939393939391"/>
    <n v="3"/>
    <n v="416"/>
    <n v="33"/>
    <n v="116"/>
    <n v="0.89189189189189189"/>
    <n v="15"/>
    <n v="91"/>
    <n v="0.40540540540540543"/>
    <n v="3"/>
    <n v="1"/>
    <n v="0"/>
    <n v="0"/>
    <n v="9"/>
    <n v="0.27272727272727271"/>
    <n v="0"/>
    <n v="0"/>
    <n v="0"/>
    <n v="0"/>
    <n v="0"/>
    <n v="0"/>
    <n v="0"/>
    <n v="0"/>
    <n v="0"/>
    <n v="1.85"/>
    <n v="20"/>
    <n v="0"/>
    <n v="0"/>
  </r>
  <r>
    <n v="2017"/>
    <x v="3"/>
    <x v="3"/>
    <s v="MOLNI"/>
    <x v="108"/>
    <n v="31"/>
    <n v="30"/>
    <n v="3"/>
    <n v="30"/>
    <n v="4.5999999999999996"/>
    <n v="0"/>
    <n v="0"/>
    <n v="28"/>
    <n v="603"/>
    <n v="0.90322580645161288"/>
    <n v="23"/>
    <n v="6"/>
    <n v="13"/>
    <n v="7"/>
    <n v="6"/>
    <n v="133.33333333333334"/>
    <n v="5"/>
    <n v="22.6"/>
    <n v="24"/>
    <n v="68.125"/>
    <n v="5"/>
    <n v="224"/>
    <n v="24"/>
    <n v="95"/>
    <n v="0.77419354838709675"/>
    <n v="8"/>
    <n v="82"/>
    <n v="0.25806451612903225"/>
    <n v="3"/>
    <n v="0.6"/>
    <n v="0"/>
    <n v="0"/>
    <n v="6"/>
    <n v="0.25"/>
    <n v="1"/>
    <n v="4.1666666666666664E-2"/>
    <n v="0"/>
    <n v="0"/>
    <n v="0"/>
    <n v="0"/>
    <n v="0"/>
    <n v="0"/>
    <n v="0"/>
    <n v="1.4090909090909092"/>
    <n v="22"/>
    <n v="0"/>
    <n v="0"/>
  </r>
  <r>
    <n v="2017"/>
    <x v="3"/>
    <x v="3"/>
    <s v="LEMCH"/>
    <x v="90"/>
    <n v="14"/>
    <n v="13"/>
    <n v="2"/>
    <n v="14"/>
    <n v="3.7857142857142856"/>
    <n v="0"/>
    <n v="0"/>
    <n v="13"/>
    <n v="-36"/>
    <n v="0.9285714285714286"/>
    <n v="10"/>
    <n v="4"/>
    <n v="1"/>
    <n v="36"/>
    <n v="0"/>
    <n v="0"/>
    <n v="0"/>
    <n v="0"/>
    <n v="14"/>
    <n v="61.357142857142854"/>
    <n v="0"/>
    <n v="0"/>
    <n v="13"/>
    <n v="109"/>
    <n v="0.9285714285714286"/>
    <n v="5"/>
    <n v="72"/>
    <n v="0.35714285714285715"/>
    <n v="0"/>
    <n v="0"/>
    <n v="0"/>
    <n v="0"/>
    <n v="6"/>
    <n v="0.46153846153846156"/>
    <n v="1"/>
    <n v="7.6923076923076927E-2"/>
    <n v="0"/>
    <n v="0"/>
    <n v="0"/>
    <n v="0"/>
    <n v="0"/>
    <n v="0"/>
    <n v="0"/>
    <n v="2.3333333333333335"/>
    <n v="6"/>
    <n v="0"/>
    <n v="0"/>
  </r>
  <r>
    <n v="2017"/>
    <x v="3"/>
    <x v="3"/>
    <s v="MISDAV"/>
    <x v="298"/>
    <n v="13"/>
    <n v="13"/>
    <n v="11"/>
    <n v="13"/>
    <n v="12.923076923076923"/>
    <n v="2"/>
    <n v="0.15384615384615385"/>
    <n v="13"/>
    <n v="232"/>
    <n v="1"/>
    <n v="11"/>
    <n v="20"/>
    <n v="4"/>
    <n v="22"/>
    <n v="2"/>
    <n v="210.5"/>
    <n v="1"/>
    <n v="22"/>
    <n v="11"/>
    <n v="61.18181818181818"/>
    <n v="2"/>
    <n v="250"/>
    <n v="11"/>
    <n v="93"/>
    <n v="0.84615384615384615"/>
    <n v="10"/>
    <n v="85"/>
    <n v="0.76923076923076927"/>
    <n v="1"/>
    <n v="0.5"/>
    <n v="0"/>
    <n v="0"/>
    <n v="1"/>
    <n v="9.0909090909090912E-2"/>
    <n v="1"/>
    <n v="9.0909090909090912E-2"/>
    <n v="0"/>
    <n v="0"/>
    <n v="0"/>
    <n v="0"/>
    <n v="0"/>
    <n v="0"/>
    <n v="0"/>
    <n v="1.625"/>
    <n v="8"/>
    <n v="0"/>
    <n v="0"/>
  </r>
  <r>
    <n v="2017"/>
    <x v="3"/>
    <x v="3"/>
    <s v="NESSU"/>
    <x v="244"/>
    <n v="8"/>
    <n v="8"/>
    <n v="3"/>
    <n v="8"/>
    <n v="4.625"/>
    <n v="0"/>
    <n v="0"/>
    <n v="8"/>
    <n v="23"/>
    <n v="1"/>
    <n v="6"/>
    <n v="8"/>
    <n v="2"/>
    <n v="13"/>
    <n v="0"/>
    <n v="0"/>
    <n v="0"/>
    <n v="0"/>
    <n v="8"/>
    <n v="74.75"/>
    <n v="0"/>
    <n v="0"/>
    <n v="8"/>
    <n v="98"/>
    <n v="1"/>
    <n v="1"/>
    <n v="45"/>
    <n v="0.125"/>
    <n v="0"/>
    <n v="0"/>
    <n v="0"/>
    <n v="0"/>
    <n v="1"/>
    <n v="0.125"/>
    <n v="0"/>
    <n v="0"/>
    <n v="0"/>
    <n v="0"/>
    <n v="0"/>
    <n v="0"/>
    <n v="0"/>
    <n v="0"/>
    <n v="0"/>
    <n v="1.3333333333333333"/>
    <n v="6"/>
    <n v="0"/>
    <n v="0"/>
  </r>
  <r>
    <n v="2017"/>
    <x v="3"/>
    <x v="3"/>
    <s v="STUAN"/>
    <x v="64"/>
    <n v="4"/>
    <n v="4"/>
    <n v="2"/>
    <n v="4"/>
    <n v="4.25"/>
    <n v="0"/>
    <n v="0"/>
    <n v="4"/>
    <n v="176"/>
    <n v="1"/>
    <n v="3"/>
    <n v="5"/>
    <n v="0"/>
    <n v="0"/>
    <n v="0"/>
    <n v="0"/>
    <n v="0"/>
    <n v="0"/>
    <n v="4"/>
    <n v="76"/>
    <n v="0"/>
    <n v="0"/>
    <n v="4"/>
    <n v="103"/>
    <n v="1"/>
    <n v="1"/>
    <n v="31"/>
    <n v="0.25"/>
    <n v="0"/>
    <n v="0"/>
    <n v="0"/>
    <n v="0"/>
    <n v="2"/>
    <n v="0.5"/>
    <n v="0"/>
    <n v="0"/>
    <n v="1"/>
    <n v="0.25"/>
    <n v="0"/>
    <n v="0"/>
    <n v="0"/>
    <n v="0"/>
    <n v="0"/>
    <n v="1.3333333333333333"/>
    <n v="3"/>
    <n v="0"/>
    <n v="0"/>
  </r>
  <r>
    <n v="2017"/>
    <x v="3"/>
    <x v="3"/>
    <s v="COBJO"/>
    <x v="299"/>
    <n v="1"/>
    <n v="1"/>
    <n v="0"/>
    <n v="1"/>
    <n v="1"/>
    <n v="0"/>
    <n v="0"/>
    <n v="1"/>
    <n v="-12"/>
    <n v="1"/>
    <n v="1"/>
    <n v="20"/>
    <n v="0"/>
    <n v="0"/>
    <n v="0"/>
    <n v="0"/>
    <n v="0"/>
    <n v="0"/>
    <n v="1"/>
    <n v="36"/>
    <n v="0"/>
    <n v="0"/>
    <n v="1"/>
    <n v="52"/>
    <n v="1"/>
    <n v="1"/>
    <n v="52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3"/>
    <s v="HUYLE"/>
    <x v="91"/>
    <n v="1"/>
    <n v="1"/>
    <n v="7"/>
    <n v="1"/>
    <n v="7"/>
    <n v="0"/>
    <n v="0"/>
    <n v="1"/>
    <n v="4"/>
    <n v="1"/>
    <n v="0"/>
    <n v="0"/>
    <n v="0"/>
    <n v="0"/>
    <n v="0"/>
    <n v="0"/>
    <n v="0"/>
    <n v="0"/>
    <n v="1"/>
    <n v="26"/>
    <n v="0"/>
    <n v="0"/>
    <n v="1"/>
    <n v="41"/>
    <n v="1"/>
    <n v="1"/>
    <n v="41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3"/>
    <s v="WASSA"/>
    <x v="300"/>
    <n v="1"/>
    <n v="1"/>
    <n v="2"/>
    <n v="1"/>
    <n v="4"/>
    <n v="0"/>
    <n v="0"/>
    <n v="1"/>
    <n v="-5"/>
    <n v="1"/>
    <n v="1"/>
    <n v="7"/>
    <n v="0"/>
    <n v="0"/>
    <n v="0"/>
    <n v="0"/>
    <n v="0"/>
    <n v="0"/>
    <n v="1"/>
    <n v="35"/>
    <n v="0"/>
    <n v="0"/>
    <n v="1"/>
    <n v="50"/>
    <n v="1"/>
    <n v="1"/>
    <n v="50"/>
    <n v="1"/>
    <n v="0"/>
    <n v="0"/>
    <n v="0"/>
    <n v="0"/>
    <n v="1"/>
    <n v="1"/>
    <n v="0"/>
    <n v="0"/>
    <n v="0"/>
    <n v="0"/>
    <n v="0"/>
    <n v="0"/>
    <n v="0"/>
    <n v="0"/>
    <n v="0"/>
    <n v="1"/>
    <n v="1"/>
    <n v="0"/>
    <n v="0"/>
  </r>
  <r>
    <n v="2017"/>
    <x v="3"/>
    <x v="4"/>
    <s v="ORTFE"/>
    <x v="112"/>
    <n v="318"/>
    <n v="293"/>
    <n v="4"/>
    <n v="318"/>
    <n v="5.7987421383647799"/>
    <n v="4"/>
    <n v="1.2578616352201259E-2"/>
    <n v="261"/>
    <n v="1878"/>
    <n v="0.82075471698113212"/>
    <n v="243"/>
    <n v="23"/>
    <n v="106"/>
    <n v="42"/>
    <n v="30"/>
    <n v="139.16666666666666"/>
    <n v="27"/>
    <n v="145.44444444444446"/>
    <n v="283"/>
    <n v="104.77031802120142"/>
    <n v="28"/>
    <n v="377"/>
    <n v="287"/>
    <n v="131"/>
    <n v="0.90251572327044027"/>
    <n v="156"/>
    <n v="106"/>
    <n v="0.49056603773584906"/>
    <n v="15"/>
    <n v="0.5357142857142857"/>
    <n v="2"/>
    <n v="7.1428571428571425E-2"/>
    <n v="59"/>
    <n v="0.20557491289198607"/>
    <n v="24"/>
    <n v="8.3623693379790948E-2"/>
    <n v="3"/>
    <n v="9.433962264150943E-3"/>
    <n v="0"/>
    <n v="0"/>
    <n v="3"/>
    <n v="0"/>
    <n v="8"/>
    <n v="2.484375"/>
    <n v="128"/>
    <n v="8"/>
    <n v="26"/>
  </r>
  <r>
    <n v="2017"/>
    <x v="3"/>
    <x v="4"/>
    <s v="REYWI"/>
    <x v="113"/>
    <n v="286"/>
    <n v="286"/>
    <n v="3"/>
    <n v="286"/>
    <n v="4.5874125874125875"/>
    <n v="4"/>
    <n v="1.3986013986013986E-2"/>
    <n v="281"/>
    <n v="194"/>
    <n v="0.9825174825174825"/>
    <n v="174"/>
    <n v="25"/>
    <n v="31"/>
    <n v="59"/>
    <n v="16"/>
    <n v="200.25"/>
    <n v="10"/>
    <n v="36.6"/>
    <n v="266"/>
    <n v="84.578947368421055"/>
    <n v="16"/>
    <n v="328"/>
    <n v="268"/>
    <n v="109"/>
    <n v="0.93706293706293708"/>
    <n v="179"/>
    <n v="87"/>
    <n v="0.62587412587412583"/>
    <n v="8"/>
    <n v="0.5"/>
    <n v="2"/>
    <n v="0.125"/>
    <n v="41"/>
    <n v="0.15298507462686567"/>
    <n v="12"/>
    <n v="4.4776119402985072E-2"/>
    <n v="2"/>
    <n v="6.993006993006993E-3"/>
    <n v="1"/>
    <n v="3.4965034965034965E-3"/>
    <n v="0"/>
    <n v="0"/>
    <n v="5"/>
    <n v="2.0575539568345325"/>
    <n v="139"/>
    <n v="2"/>
    <n v="32"/>
  </r>
  <r>
    <n v="2017"/>
    <x v="3"/>
    <x v="4"/>
    <s v="CHAMA2"/>
    <x v="115"/>
    <n v="210"/>
    <n v="206"/>
    <n v="3"/>
    <n v="210"/>
    <n v="5.0333333333333332"/>
    <n v="0"/>
    <n v="0"/>
    <n v="196"/>
    <n v="612"/>
    <n v="0.93333333333333335"/>
    <n v="155"/>
    <n v="33"/>
    <n v="61"/>
    <n v="59"/>
    <n v="17"/>
    <n v="198.23529411764707"/>
    <n v="14"/>
    <n v="2.9285714285714284"/>
    <n v="185"/>
    <n v="135.24864864864864"/>
    <n v="17"/>
    <n v="375"/>
    <n v="189"/>
    <n v="151"/>
    <n v="0.9"/>
    <n v="72"/>
    <n v="106"/>
    <n v="0.34285714285714286"/>
    <n v="13"/>
    <n v="0.76470588235294112"/>
    <n v="1"/>
    <n v="5.8823529411764705E-2"/>
    <n v="44"/>
    <n v="0.23280423280423279"/>
    <n v="15"/>
    <n v="7.9365079365079361E-2"/>
    <n v="2"/>
    <n v="9.5238095238095247E-3"/>
    <n v="4"/>
    <n v="1.9047619047619049E-2"/>
    <n v="1"/>
    <n v="1"/>
    <n v="7"/>
    <n v="2.1"/>
    <n v="100"/>
    <n v="1"/>
    <n v="36"/>
  </r>
  <r>
    <n v="2017"/>
    <x v="3"/>
    <x v="4"/>
    <s v="CRUCH"/>
    <x v="116"/>
    <n v="173"/>
    <n v="165"/>
    <n v="3"/>
    <n v="173"/>
    <n v="4.4739884393063587"/>
    <n v="4"/>
    <n v="2.3121387283236993E-2"/>
    <n v="136"/>
    <n v="2125"/>
    <n v="0.78612716763005785"/>
    <n v="126"/>
    <n v="34"/>
    <n v="52"/>
    <n v="55"/>
    <n v="9"/>
    <n v="189.77777777777777"/>
    <n v="9"/>
    <n v="101.11111111111111"/>
    <n v="163"/>
    <n v="111.03680981595092"/>
    <n v="8"/>
    <n v="262"/>
    <n v="162"/>
    <n v="135"/>
    <n v="0.93641618497109824"/>
    <n v="90"/>
    <n v="115"/>
    <n v="0.52023121387283233"/>
    <n v="7"/>
    <n v="0.875"/>
    <n v="0"/>
    <n v="0"/>
    <n v="30"/>
    <n v="0.18518518518518517"/>
    <n v="16"/>
    <n v="9.8765432098765427E-2"/>
    <n v="3"/>
    <n v="1.7341040462427744E-2"/>
    <n v="1"/>
    <n v="5.7803468208092483E-3"/>
    <n v="2"/>
    <n v="0"/>
    <n v="1"/>
    <n v="2.0352941176470587"/>
    <n v="85"/>
    <n v="0"/>
    <n v="0"/>
  </r>
  <r>
    <n v="2017"/>
    <x v="3"/>
    <x v="4"/>
    <s v="NORKY"/>
    <x v="114"/>
    <n v="150"/>
    <n v="149"/>
    <n v="1"/>
    <n v="150"/>
    <n v="3.1266666666666665"/>
    <n v="4"/>
    <n v="2.6666666666666668E-2"/>
    <n v="142"/>
    <n v="1082"/>
    <n v="0.94666666666666666"/>
    <n v="88"/>
    <n v="13"/>
    <n v="18"/>
    <n v="28"/>
    <n v="8"/>
    <n v="125.875"/>
    <n v="8"/>
    <n v="38.875"/>
    <n v="139"/>
    <n v="61.230215827338128"/>
    <n v="8"/>
    <n v="257"/>
    <n v="139"/>
    <n v="78"/>
    <n v="0.92666666666666664"/>
    <n v="90"/>
    <n v="57"/>
    <n v="0.6"/>
    <n v="6"/>
    <n v="0.75"/>
    <n v="1"/>
    <n v="0.125"/>
    <n v="29"/>
    <n v="0.20863309352517986"/>
    <n v="5"/>
    <n v="3.5971223021582732E-2"/>
    <n v="0"/>
    <n v="0"/>
    <n v="0"/>
    <n v="0"/>
    <n v="0"/>
    <n v="1"/>
    <n v="5"/>
    <n v="2.0270270270270272"/>
    <n v="74"/>
    <n v="2"/>
    <n v="37"/>
  </r>
  <r>
    <n v="2017"/>
    <x v="3"/>
    <x v="4"/>
    <s v="GADCH"/>
    <x v="130"/>
    <n v="129"/>
    <n v="127"/>
    <n v="3"/>
    <n v="129"/>
    <n v="5.2713178294573639"/>
    <n v="0"/>
    <n v="0"/>
    <n v="123"/>
    <n v="628"/>
    <n v="0.95348837209302328"/>
    <n v="100"/>
    <n v="18"/>
    <n v="40"/>
    <n v="23"/>
    <n v="15"/>
    <n v="123.53333333333333"/>
    <n v="14"/>
    <n v="79"/>
    <n v="114"/>
    <n v="79.114035087719301"/>
    <n v="12"/>
    <n v="200"/>
    <n v="112"/>
    <n v="99"/>
    <n v="0.86821705426356588"/>
    <n v="49"/>
    <n v="70"/>
    <n v="0.37984496124031009"/>
    <n v="6"/>
    <n v="0.5"/>
    <n v="0"/>
    <n v="0"/>
    <n v="20"/>
    <n v="0.17857142857142858"/>
    <n v="7"/>
    <n v="6.25E-2"/>
    <n v="0"/>
    <n v="0"/>
    <n v="2"/>
    <n v="1.5503875968992248E-2"/>
    <n v="0"/>
    <n v="0"/>
    <n v="1"/>
    <n v="1.9846153846153847"/>
    <n v="65"/>
    <n v="4"/>
    <n v="18"/>
  </r>
  <r>
    <n v="2017"/>
    <x v="3"/>
    <x v="4"/>
    <s v="LAMNA"/>
    <x v="132"/>
    <n v="111"/>
    <n v="111"/>
    <n v="7"/>
    <n v="111"/>
    <n v="9.045045045045045"/>
    <n v="2"/>
    <n v="1.8018018018018018E-2"/>
    <n v="108"/>
    <n v="180"/>
    <n v="0.97297297297297303"/>
    <n v="72"/>
    <n v="14"/>
    <n v="41"/>
    <n v="23"/>
    <n v="5"/>
    <n v="141.19999999999999"/>
    <n v="5"/>
    <n v="119"/>
    <n v="103"/>
    <n v="84.650485436893206"/>
    <n v="5"/>
    <n v="358"/>
    <n v="105"/>
    <n v="115"/>
    <n v="0.94594594594594594"/>
    <n v="42"/>
    <n v="75"/>
    <n v="0.3783783783783784"/>
    <n v="2"/>
    <n v="0.4"/>
    <n v="1"/>
    <n v="0.2"/>
    <n v="23"/>
    <n v="0.21904761904761905"/>
    <n v="7"/>
    <n v="6.6666666666666666E-2"/>
    <n v="0"/>
    <n v="0"/>
    <n v="1"/>
    <n v="9.0090090090090089E-3"/>
    <n v="1"/>
    <n v="0"/>
    <n v="0"/>
    <n v="2.1346153846153846"/>
    <n v="52"/>
    <n v="4"/>
    <n v="155"/>
  </r>
  <r>
    <n v="2017"/>
    <x v="3"/>
    <x v="4"/>
    <s v="PRASH"/>
    <x v="274"/>
    <n v="82"/>
    <n v="82"/>
    <n v="2"/>
    <n v="82"/>
    <n v="3.1219512195121952"/>
    <n v="2"/>
    <n v="2.4390243902439025E-2"/>
    <n v="82"/>
    <n v="256"/>
    <n v="1"/>
    <n v="72"/>
    <n v="20"/>
    <n v="17"/>
    <n v="38"/>
    <n v="11"/>
    <n v="145.27272727272728"/>
    <n v="8"/>
    <n v="232.125"/>
    <n v="70"/>
    <n v="116.42857142857143"/>
    <n v="11"/>
    <n v="388"/>
    <n v="70"/>
    <n v="138"/>
    <n v="0.85365853658536583"/>
    <n v="32"/>
    <n v="97"/>
    <n v="0.3902439024390244"/>
    <n v="5"/>
    <n v="0.45454545454545453"/>
    <n v="0"/>
    <n v="0"/>
    <n v="28"/>
    <n v="0.4"/>
    <n v="4"/>
    <n v="5.7142857142857141E-2"/>
    <n v="3"/>
    <n v="3.6585365853658534E-2"/>
    <n v="0"/>
    <n v="0"/>
    <n v="0"/>
    <n v="0"/>
    <n v="6"/>
    <n v="2.0499999999999998"/>
    <n v="40"/>
    <n v="0"/>
    <n v="0"/>
  </r>
  <r>
    <n v="2017"/>
    <x v="3"/>
    <x v="4"/>
    <s v="STORI"/>
    <x v="117"/>
    <n v="82"/>
    <n v="81"/>
    <n v="3"/>
    <n v="82"/>
    <n v="4.4268292682926829"/>
    <n v="2"/>
    <n v="2.4390243902439025E-2"/>
    <n v="82"/>
    <n v="865"/>
    <n v="1"/>
    <n v="53"/>
    <n v="18"/>
    <n v="10"/>
    <n v="16"/>
    <n v="9"/>
    <n v="108.77777777777777"/>
    <n v="7"/>
    <n v="12.714285714285714"/>
    <n v="72"/>
    <n v="56.861111111111114"/>
    <n v="9"/>
    <n v="206"/>
    <n v="73"/>
    <n v="76"/>
    <n v="0.8902439024390244"/>
    <n v="47"/>
    <n v="60"/>
    <n v="0.57317073170731703"/>
    <n v="3"/>
    <n v="0.33333333333333331"/>
    <n v="1"/>
    <n v="0.1111111111111111"/>
    <n v="10"/>
    <n v="0.13698630136986301"/>
    <n v="3"/>
    <n v="4.1095890410958902E-2"/>
    <n v="0"/>
    <n v="0"/>
    <n v="0"/>
    <n v="0"/>
    <n v="0"/>
    <n v="0"/>
    <n v="0"/>
    <n v="2.2162162162162162"/>
    <n v="37"/>
    <n v="4"/>
    <n v="26"/>
  </r>
  <r>
    <n v="2017"/>
    <x v="3"/>
    <x v="4"/>
    <s v="RIVED1"/>
    <x v="127"/>
    <n v="73"/>
    <n v="73"/>
    <n v="3"/>
    <n v="73"/>
    <n v="4.3561643835616435"/>
    <n v="0"/>
    <n v="0"/>
    <n v="26"/>
    <n v="168"/>
    <n v="0.35616438356164382"/>
    <n v="57"/>
    <n v="25"/>
    <n v="9"/>
    <n v="62"/>
    <n v="1"/>
    <n v="210"/>
    <n v="1"/>
    <n v="5"/>
    <n v="69"/>
    <n v="111.23188405797102"/>
    <n v="1"/>
    <n v="262"/>
    <n v="71"/>
    <n v="134"/>
    <n v="0.9726027397260274"/>
    <n v="30"/>
    <n v="112"/>
    <n v="0.41095890410958902"/>
    <n v="0"/>
    <n v="0"/>
    <n v="0"/>
    <n v="0"/>
    <n v="27"/>
    <n v="0.38028169014084506"/>
    <n v="4"/>
    <n v="5.6338028169014086E-2"/>
    <n v="2"/>
    <n v="2.7397260273972601E-2"/>
    <n v="0"/>
    <n v="0"/>
    <n v="0"/>
    <n v="0"/>
    <n v="1"/>
    <n v="1.972972972972973"/>
    <n v="37"/>
    <n v="1"/>
    <n v="31"/>
  </r>
  <r>
    <n v="2017"/>
    <x v="3"/>
    <x v="4"/>
    <s v="GREMI"/>
    <x v="119"/>
    <n v="69"/>
    <n v="69"/>
    <n v="1"/>
    <n v="69"/>
    <n v="2.318840579710145"/>
    <n v="2"/>
    <n v="2.8985507246376812E-2"/>
    <n v="67"/>
    <n v="167"/>
    <n v="0.97101449275362317"/>
    <n v="47"/>
    <n v="10"/>
    <n v="20"/>
    <n v="16"/>
    <n v="4"/>
    <n v="85"/>
    <n v="1"/>
    <n v="7"/>
    <n v="65"/>
    <n v="59.215384615384615"/>
    <n v="3"/>
    <n v="147"/>
    <n v="64"/>
    <n v="73"/>
    <n v="0.92753623188405798"/>
    <n v="36"/>
    <n v="57"/>
    <n v="0.52173913043478259"/>
    <n v="1"/>
    <n v="0.33333333333333331"/>
    <n v="0"/>
    <n v="0"/>
    <n v="9"/>
    <n v="0.140625"/>
    <n v="2"/>
    <n v="3.125E-2"/>
    <n v="0"/>
    <n v="0"/>
    <n v="0"/>
    <n v="0"/>
    <n v="0"/>
    <n v="1"/>
    <n v="0"/>
    <n v="2.0909090909090908"/>
    <n v="33"/>
    <n v="4"/>
    <n v="24"/>
  </r>
  <r>
    <n v="2017"/>
    <x v="3"/>
    <x v="4"/>
    <s v="BABLI"/>
    <x v="133"/>
    <n v="62"/>
    <n v="62"/>
    <n v="2"/>
    <n v="62"/>
    <n v="3.9193548387096775"/>
    <n v="0"/>
    <n v="0"/>
    <n v="54"/>
    <n v="1222"/>
    <n v="0.87096774193548387"/>
    <n v="44"/>
    <n v="26"/>
    <n v="13"/>
    <n v="51"/>
    <n v="0"/>
    <n v="0"/>
    <n v="0"/>
    <n v="0"/>
    <n v="61"/>
    <n v="118.32786885245902"/>
    <n v="0"/>
    <n v="0"/>
    <n v="61"/>
    <n v="138"/>
    <n v="0.9838709677419355"/>
    <n v="34"/>
    <n v="96"/>
    <n v="0.54838709677419351"/>
    <n v="0"/>
    <n v="0"/>
    <n v="0"/>
    <n v="0"/>
    <n v="12"/>
    <n v="0.19672131147540983"/>
    <n v="2"/>
    <n v="3.2786885245901641E-2"/>
    <n v="1"/>
    <n v="1.6129032258064516E-2"/>
    <n v="0"/>
    <n v="0"/>
    <n v="0"/>
    <n v="0"/>
    <n v="2"/>
    <n v="2.2142857142857144"/>
    <n v="28"/>
    <n v="0"/>
    <n v="0"/>
  </r>
  <r>
    <n v="2017"/>
    <x v="3"/>
    <x v="4"/>
    <s v="NIMMA"/>
    <x v="122"/>
    <n v="55"/>
    <n v="54"/>
    <n v="1"/>
    <n v="55"/>
    <n v="3.2545454545454544"/>
    <n v="0"/>
    <n v="0"/>
    <n v="51"/>
    <n v="679"/>
    <n v="0.92727272727272725"/>
    <n v="37"/>
    <n v="24"/>
    <n v="16"/>
    <n v="44"/>
    <n v="3"/>
    <n v="164.33333333333334"/>
    <n v="2"/>
    <n v="5.5"/>
    <n v="52"/>
    <n v="92.65384615384616"/>
    <n v="3"/>
    <n v="190"/>
    <n v="52"/>
    <n v="110"/>
    <n v="0.94545454545454544"/>
    <n v="31"/>
    <n v="74"/>
    <n v="0.5636363636363636"/>
    <n v="2"/>
    <n v="0.66666666666666663"/>
    <n v="0"/>
    <n v="0"/>
    <n v="3"/>
    <n v="5.7692307692307696E-2"/>
    <n v="5"/>
    <n v="9.6153846153846159E-2"/>
    <n v="0"/>
    <n v="0"/>
    <n v="2"/>
    <n v="3.6363636363636362E-2"/>
    <n v="0"/>
    <n v="0"/>
    <n v="2"/>
    <n v="2.1153846153846154"/>
    <n v="26"/>
    <n v="3"/>
    <n v="28"/>
  </r>
  <r>
    <n v="2017"/>
    <x v="3"/>
    <x v="4"/>
    <s v="MCNME"/>
    <x v="129"/>
    <n v="51"/>
    <n v="51"/>
    <n v="9"/>
    <n v="51"/>
    <n v="10.588235294117647"/>
    <n v="0"/>
    <n v="0"/>
    <n v="48"/>
    <n v="537"/>
    <n v="0.94117647058823528"/>
    <n v="43"/>
    <n v="19"/>
    <n v="15"/>
    <n v="68"/>
    <n v="7"/>
    <n v="191.57142857142858"/>
    <n v="7"/>
    <n v="49.857142857142854"/>
    <n v="43"/>
    <n v="115.20930232558139"/>
    <n v="7"/>
    <n v="372"/>
    <n v="44"/>
    <n v="141"/>
    <n v="0.86274509803921573"/>
    <n v="22"/>
    <n v="112"/>
    <n v="0.43137254901960786"/>
    <n v="5"/>
    <n v="0.7142857142857143"/>
    <n v="1"/>
    <n v="0.14285714285714285"/>
    <n v="10"/>
    <n v="0.22727272727272727"/>
    <n v="3"/>
    <n v="6.8181818181818177E-2"/>
    <n v="1"/>
    <n v="1.9607843137254902E-2"/>
    <n v="0"/>
    <n v="0"/>
    <n v="0"/>
    <n v="0"/>
    <n v="4"/>
    <n v="1.7586206896551724"/>
    <n v="29"/>
    <n v="0"/>
    <n v="0"/>
  </r>
  <r>
    <n v="2017"/>
    <x v="3"/>
    <x v="4"/>
    <s v="KANLOR"/>
    <x v="126"/>
    <n v="39"/>
    <n v="39"/>
    <n v="1"/>
    <n v="39"/>
    <n v="2.5128205128205128"/>
    <n v="0"/>
    <n v="0"/>
    <n v="39"/>
    <n v="601"/>
    <n v="1"/>
    <n v="31"/>
    <n v="17"/>
    <n v="6"/>
    <n v="32"/>
    <n v="3"/>
    <n v="95"/>
    <n v="3"/>
    <n v="5"/>
    <n v="36"/>
    <n v="73.138888888888886"/>
    <n v="3"/>
    <n v="205"/>
    <n v="35"/>
    <n v="93"/>
    <n v="0.89743589743589747"/>
    <n v="21"/>
    <n v="72"/>
    <n v="0.53846153846153844"/>
    <n v="2"/>
    <n v="0.66666666666666663"/>
    <n v="0"/>
    <n v="0"/>
    <n v="7"/>
    <n v="0.2"/>
    <n v="3"/>
    <n v="8.5714285714285715E-2"/>
    <n v="0"/>
    <n v="0"/>
    <n v="0"/>
    <n v="0"/>
    <n v="0"/>
    <n v="0"/>
    <n v="0"/>
    <n v="2.4375"/>
    <n v="16"/>
    <n v="1"/>
    <n v="13"/>
  </r>
  <r>
    <n v="2017"/>
    <x v="3"/>
    <x v="4"/>
    <s v="KLANA"/>
    <x v="120"/>
    <n v="38"/>
    <n v="38"/>
    <n v="2"/>
    <n v="38"/>
    <n v="3.5789473684210527"/>
    <n v="0"/>
    <n v="0"/>
    <n v="38"/>
    <n v="605"/>
    <n v="1"/>
    <n v="23"/>
    <n v="11"/>
    <n v="9"/>
    <n v="17"/>
    <n v="1"/>
    <n v="193"/>
    <n v="1"/>
    <n v="2"/>
    <n v="36"/>
    <n v="70.638888888888886"/>
    <n v="1"/>
    <n v="284"/>
    <n v="37"/>
    <n v="97"/>
    <n v="0.97368421052631582"/>
    <n v="24"/>
    <n v="64"/>
    <n v="0.63157894736842102"/>
    <n v="1"/>
    <n v="1"/>
    <n v="0"/>
    <n v="0"/>
    <n v="7"/>
    <n v="0.1891891891891892"/>
    <n v="2"/>
    <n v="5.4054054054054057E-2"/>
    <n v="0"/>
    <n v="0"/>
    <n v="0"/>
    <n v="0"/>
    <n v="0"/>
    <n v="0"/>
    <n v="0"/>
    <n v="1.5833333333333333"/>
    <n v="24"/>
    <n v="0"/>
    <n v="0"/>
  </r>
  <r>
    <n v="2017"/>
    <x v="3"/>
    <x v="4"/>
    <s v="HARDM"/>
    <x v="134"/>
    <n v="37"/>
    <n v="37"/>
    <n v="1"/>
    <n v="37"/>
    <n v="2.4594594594594597"/>
    <n v="0"/>
    <n v="0"/>
    <n v="37"/>
    <n v="332"/>
    <n v="1"/>
    <n v="28"/>
    <n v="14"/>
    <n v="2"/>
    <n v="12"/>
    <n v="2"/>
    <n v="149"/>
    <n v="2"/>
    <n v="1.5"/>
    <n v="35"/>
    <n v="71.771428571428572"/>
    <n v="2"/>
    <n v="512"/>
    <n v="35"/>
    <n v="93"/>
    <n v="0.94594594594594594"/>
    <n v="19"/>
    <n v="81"/>
    <n v="0.51351351351351349"/>
    <n v="2"/>
    <n v="1"/>
    <n v="0"/>
    <n v="0"/>
    <n v="13"/>
    <n v="0.37142857142857144"/>
    <n v="2"/>
    <n v="5.7142857142857141E-2"/>
    <n v="0"/>
    <n v="0"/>
    <n v="0"/>
    <n v="0"/>
    <n v="0"/>
    <n v="0"/>
    <n v="0"/>
    <n v="2.0555555555555554"/>
    <n v="18"/>
    <n v="0"/>
    <n v="0"/>
  </r>
  <r>
    <n v="2017"/>
    <x v="3"/>
    <x v="4"/>
    <s v="RAYJAC"/>
    <x v="121"/>
    <n v="35"/>
    <n v="33"/>
    <n v="1"/>
    <n v="35"/>
    <n v="3.4571428571428573"/>
    <n v="0"/>
    <n v="0"/>
    <n v="35"/>
    <n v="97"/>
    <n v="1"/>
    <n v="23"/>
    <n v="16"/>
    <n v="9"/>
    <n v="31"/>
    <n v="1"/>
    <n v="104"/>
    <n v="1"/>
    <n v="10"/>
    <n v="34"/>
    <n v="60.617647058823529"/>
    <n v="1"/>
    <n v="221"/>
    <n v="34"/>
    <n v="78"/>
    <n v="0.97142857142857142"/>
    <n v="24"/>
    <n v="68"/>
    <n v="0.68571428571428572"/>
    <n v="1"/>
    <n v="1"/>
    <n v="0"/>
    <n v="0"/>
    <n v="5"/>
    <n v="0.14705882352941177"/>
    <n v="1"/>
    <n v="2.9411764705882353E-2"/>
    <n v="0"/>
    <n v="0"/>
    <n v="0"/>
    <n v="0"/>
    <n v="0"/>
    <n v="0"/>
    <n v="0"/>
    <n v="2.1875"/>
    <n v="16"/>
    <n v="1"/>
    <n v="14"/>
  </r>
  <r>
    <n v="2017"/>
    <x v="3"/>
    <x v="4"/>
    <s v="KUETO"/>
    <x v="182"/>
    <n v="34"/>
    <n v="33"/>
    <n v="6"/>
    <n v="34"/>
    <n v="7.0882352941176467"/>
    <n v="0"/>
    <n v="0"/>
    <n v="32"/>
    <n v="832"/>
    <n v="0.94117647058823528"/>
    <n v="22"/>
    <n v="32"/>
    <n v="5"/>
    <n v="53"/>
    <n v="1"/>
    <n v="275"/>
    <n v="0"/>
    <n v="0"/>
    <n v="32"/>
    <n v="97.84375"/>
    <n v="1"/>
    <n v="282"/>
    <n v="33"/>
    <n v="119"/>
    <n v="0.97058823529411764"/>
    <n v="21"/>
    <n v="87"/>
    <n v="0.61764705882352944"/>
    <n v="0"/>
    <n v="0"/>
    <n v="0"/>
    <n v="0"/>
    <n v="4"/>
    <n v="0.12121212121212122"/>
    <n v="3"/>
    <n v="9.0909090909090912E-2"/>
    <n v="0"/>
    <n v="0"/>
    <n v="1"/>
    <n v="2.9411764705882353E-2"/>
    <n v="0"/>
    <n v="0"/>
    <n v="0"/>
    <n v="2"/>
    <n v="17"/>
    <n v="0"/>
    <n v="0"/>
  </r>
  <r>
    <n v="2017"/>
    <x v="3"/>
    <x v="4"/>
    <s v="FUDAN"/>
    <x v="124"/>
    <n v="28"/>
    <n v="28"/>
    <n v="2"/>
    <n v="28"/>
    <n v="4.1428571428571432"/>
    <n v="0"/>
    <n v="0"/>
    <n v="20"/>
    <n v="537"/>
    <n v="0.7142857142857143"/>
    <n v="18"/>
    <n v="27"/>
    <n v="3"/>
    <n v="26"/>
    <n v="0"/>
    <n v="0"/>
    <n v="0"/>
    <n v="0"/>
    <n v="28"/>
    <n v="78.607142857142861"/>
    <n v="0"/>
    <n v="0"/>
    <n v="28"/>
    <n v="99"/>
    <n v="1"/>
    <n v="12"/>
    <n v="75"/>
    <n v="0.42857142857142855"/>
    <n v="0"/>
    <n v="0"/>
    <n v="0"/>
    <n v="0"/>
    <n v="3"/>
    <n v="0.10714285714285714"/>
    <n v="1"/>
    <n v="3.5714285714285712E-2"/>
    <n v="0"/>
    <n v="0"/>
    <n v="0"/>
    <n v="0"/>
    <n v="0"/>
    <n v="0"/>
    <n v="0"/>
    <n v="1.75"/>
    <n v="16"/>
    <n v="0"/>
    <n v="0"/>
  </r>
  <r>
    <n v="2017"/>
    <x v="3"/>
    <x v="4"/>
    <s v="WAXJE"/>
    <x v="171"/>
    <n v="20"/>
    <n v="20"/>
    <n v="2"/>
    <n v="20"/>
    <n v="3.8"/>
    <n v="0"/>
    <n v="0"/>
    <n v="20"/>
    <n v="404"/>
    <n v="1"/>
    <n v="14"/>
    <n v="10"/>
    <n v="0"/>
    <n v="0"/>
    <n v="1"/>
    <n v="31"/>
    <n v="1"/>
    <n v="2"/>
    <n v="19"/>
    <n v="73.78947368421052"/>
    <n v="1"/>
    <n v="69"/>
    <n v="19"/>
    <n v="90"/>
    <n v="0.95"/>
    <n v="14"/>
    <n v="76"/>
    <n v="0.7"/>
    <n v="0"/>
    <n v="0"/>
    <n v="0"/>
    <n v="0"/>
    <n v="4"/>
    <n v="0.21052631578947367"/>
    <n v="1"/>
    <n v="5.2631578947368418E-2"/>
    <n v="0"/>
    <n v="0"/>
    <n v="0"/>
    <n v="0"/>
    <n v="0"/>
    <n v="0"/>
    <n v="1"/>
    <n v="1.8181818181818181"/>
    <n v="11"/>
    <n v="0"/>
    <n v="0"/>
  </r>
  <r>
    <n v="2017"/>
    <x v="3"/>
    <x v="4"/>
    <s v="WALAY"/>
    <x v="125"/>
    <n v="19"/>
    <n v="19"/>
    <n v="1"/>
    <n v="19"/>
    <n v="1.9473684210526316"/>
    <n v="0"/>
    <n v="0"/>
    <n v="19"/>
    <n v="26"/>
    <n v="1"/>
    <n v="10"/>
    <n v="12"/>
    <n v="2"/>
    <n v="9"/>
    <n v="0"/>
    <n v="0"/>
    <n v="0"/>
    <n v="0"/>
    <n v="19"/>
    <n v="35.315789473684212"/>
    <n v="0"/>
    <n v="0"/>
    <n v="19"/>
    <n v="48"/>
    <n v="1"/>
    <n v="12"/>
    <n v="38"/>
    <n v="0.63157894736842102"/>
    <n v="0"/>
    <n v="0"/>
    <n v="0"/>
    <n v="0"/>
    <n v="1"/>
    <n v="5.2631578947368418E-2"/>
    <n v="0"/>
    <n v="0"/>
    <n v="0"/>
    <n v="0"/>
    <n v="0"/>
    <n v="0"/>
    <n v="0"/>
    <n v="0"/>
    <n v="0"/>
    <n v="1.7272727272727273"/>
    <n v="11"/>
    <n v="0"/>
    <n v="0"/>
  </r>
  <r>
    <n v="2017"/>
    <x v="3"/>
    <x v="4"/>
    <s v="&lt;NONE&gt;"/>
    <x v="33"/>
    <n v="10"/>
    <n v="6"/>
    <n v="3"/>
    <n v="7"/>
    <n v="4.4285714285714288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3"/>
    <n v="0.3"/>
    <n v="3"/>
    <n v="23"/>
    <n v="0.3"/>
    <n v="0"/>
    <n v="0"/>
    <n v="0"/>
    <n v="0"/>
    <n v="0"/>
    <n v="0"/>
    <n v="0"/>
    <n v="0"/>
    <n v="0"/>
    <n v="0"/>
    <n v="0"/>
    <n v="0"/>
    <n v="0"/>
    <n v="1"/>
    <n v="0"/>
    <n v="1.1111111111111112"/>
    <n v="9"/>
    <n v="0"/>
    <n v="0"/>
  </r>
  <r>
    <n v="2017"/>
    <x v="3"/>
    <x v="4"/>
    <s v="LEBD1"/>
    <x v="189"/>
    <n v="1"/>
    <n v="1"/>
    <n v="4"/>
    <n v="1"/>
    <n v="5"/>
    <n v="0"/>
    <n v="0"/>
    <n v="1"/>
    <n v="6167"/>
    <n v="1"/>
    <n v="1"/>
    <n v="11"/>
    <n v="0"/>
    <n v="0"/>
    <n v="1"/>
    <n v="72"/>
    <n v="0"/>
    <n v="0"/>
    <n v="0"/>
    <n v="0"/>
    <n v="1"/>
    <n v="2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4"/>
    <s v="WILSC"/>
    <x v="131"/>
    <n v="1"/>
    <n v="1"/>
    <n v="1"/>
    <n v="1"/>
    <n v="2"/>
    <n v="0"/>
    <n v="0"/>
    <n v="1"/>
    <n v="2559"/>
    <n v="1"/>
    <n v="1"/>
    <n v="13"/>
    <n v="0"/>
    <n v="0"/>
    <n v="1"/>
    <n v="221"/>
    <n v="1"/>
    <n v="3"/>
    <n v="0"/>
    <n v="0"/>
    <n v="1"/>
    <n v="55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20"/>
  </r>
  <r>
    <n v="2017"/>
    <x v="3"/>
    <x v="5"/>
    <s v="LORBR1"/>
    <x v="135"/>
    <n v="423"/>
    <n v="64"/>
    <n v="2"/>
    <n v="423"/>
    <n v="1.8486997635933806"/>
    <n v="12"/>
    <n v="2.8368794326241134E-2"/>
    <n v="389"/>
    <n v="2041"/>
    <n v="0.91962174940898345"/>
    <n v="370"/>
    <n v="12"/>
    <n v="95"/>
    <n v="54"/>
    <n v="186"/>
    <n v="121.22043010752688"/>
    <n v="165"/>
    <n v="34.527272727272724"/>
    <n v="235"/>
    <n v="125.76170212765958"/>
    <n v="176"/>
    <n v="344"/>
    <n v="233"/>
    <n v="166"/>
    <n v="0.55082742316784872"/>
    <n v="36"/>
    <n v="60"/>
    <n v="8.5106382978723402E-2"/>
    <n v="86"/>
    <n v="0.48863636363636365"/>
    <n v="9"/>
    <n v="5.113636363636364E-2"/>
    <n v="105"/>
    <n v="0.45064377682403434"/>
    <n v="11"/>
    <n v="4.7210300429184553E-2"/>
    <n v="3"/>
    <n v="7.0921985815602835E-3"/>
    <n v="0"/>
    <n v="0"/>
    <n v="1"/>
    <n v="0"/>
    <n v="5"/>
    <n v="2.5029585798816569"/>
    <n v="169"/>
    <n v="0"/>
    <n v="0"/>
  </r>
  <r>
    <n v="2017"/>
    <x v="3"/>
    <x v="5"/>
    <s v="WALJO2"/>
    <x v="136"/>
    <n v="378"/>
    <n v="65"/>
    <n v="2"/>
    <n v="377"/>
    <n v="3.4111405835543764"/>
    <n v="8"/>
    <n v="2.1220159151193633E-2"/>
    <n v="349"/>
    <n v="1538"/>
    <n v="0.92328042328042326"/>
    <n v="341"/>
    <n v="13"/>
    <n v="114"/>
    <n v="55"/>
    <n v="201"/>
    <n v="147.71144278606965"/>
    <n v="193"/>
    <n v="38.829015544041454"/>
    <n v="167"/>
    <n v="157.26946107784431"/>
    <n v="191"/>
    <n v="389"/>
    <n v="166"/>
    <n v="199"/>
    <n v="0.43915343915343913"/>
    <n v="11"/>
    <n v="73"/>
    <n v="2.9100529100529099E-2"/>
    <n v="102"/>
    <n v="0.53403141361256545"/>
    <n v="6"/>
    <n v="3.1413612565445025E-2"/>
    <n v="87"/>
    <n v="0.52409638554216864"/>
    <n v="13"/>
    <n v="7.8313253012048195E-2"/>
    <n v="5"/>
    <n v="1.3227513227513227E-2"/>
    <n v="2"/>
    <n v="5.2910052910052907E-3"/>
    <n v="1"/>
    <n v="1"/>
    <n v="7"/>
    <n v="2.0655737704918034"/>
    <n v="183"/>
    <n v="1"/>
    <n v="87"/>
  </r>
  <r>
    <n v="2017"/>
    <x v="3"/>
    <x v="5"/>
    <s v="POLSTE"/>
    <x v="142"/>
    <n v="275"/>
    <n v="5"/>
    <n v="1"/>
    <n v="272"/>
    <n v="1.9338235294117647"/>
    <n v="4"/>
    <n v="1.4705882352941176E-2"/>
    <n v="248"/>
    <n v="680"/>
    <n v="0.90181818181818185"/>
    <n v="137"/>
    <n v="23"/>
    <n v="44"/>
    <n v="65"/>
    <n v="23"/>
    <n v="293.82608695652175"/>
    <n v="21"/>
    <n v="64.238095238095241"/>
    <n v="215"/>
    <n v="100.53023255813953"/>
    <n v="23"/>
    <n v="697"/>
    <n v="248"/>
    <n v="129"/>
    <n v="0.90181818181818185"/>
    <n v="95"/>
    <n v="64"/>
    <n v="0.34545454545454546"/>
    <n v="8"/>
    <n v="0.34782608695652173"/>
    <n v="2"/>
    <n v="8.6956521739130432E-2"/>
    <n v="48"/>
    <n v="0.19354838709677419"/>
    <n v="9"/>
    <n v="3.6290322580645164E-2"/>
    <n v="0"/>
    <n v="0"/>
    <n v="0"/>
    <n v="0"/>
    <n v="2"/>
    <n v="3"/>
    <n v="13"/>
    <n v="2.1653543307086616"/>
    <n v="126.99999999999999"/>
    <n v="0"/>
    <n v="0"/>
  </r>
  <r>
    <n v="2017"/>
    <x v="3"/>
    <x v="5"/>
    <s v="LESRO"/>
    <x v="137"/>
    <n v="218"/>
    <n v="12"/>
    <n v="0"/>
    <n v="217"/>
    <n v="4.7142857142857144"/>
    <n v="6"/>
    <n v="2.7649769585253458E-2"/>
    <n v="197"/>
    <n v="1037"/>
    <n v="0.90366972477064222"/>
    <n v="182"/>
    <n v="22"/>
    <n v="69"/>
    <n v="72"/>
    <n v="43"/>
    <n v="228.16279069767441"/>
    <n v="40"/>
    <n v="25.774999999999999"/>
    <n v="165"/>
    <n v="159.80606060606061"/>
    <n v="43"/>
    <n v="426"/>
    <n v="172"/>
    <n v="177"/>
    <n v="0.78899082568807344"/>
    <n v="23"/>
    <n v="88"/>
    <n v="0.10550458715596331"/>
    <n v="26"/>
    <n v="0.60465116279069764"/>
    <n v="4"/>
    <n v="9.3023255813953487E-2"/>
    <n v="49"/>
    <n v="0.28488372093023256"/>
    <n v="21"/>
    <n v="0.12209302325581395"/>
    <n v="0"/>
    <n v="0"/>
    <n v="0"/>
    <n v="0"/>
    <n v="3"/>
    <n v="2"/>
    <n v="2"/>
    <n v="1.7868852459016393"/>
    <n v="122"/>
    <n v="1"/>
    <n v="247"/>
  </r>
  <r>
    <n v="2017"/>
    <x v="3"/>
    <x v="5"/>
    <s v="HORJO"/>
    <x v="141"/>
    <n v="210"/>
    <n v="8"/>
    <n v="2"/>
    <n v="210"/>
    <n v="3.842857142857143"/>
    <n v="0"/>
    <n v="0"/>
    <n v="205"/>
    <n v="250"/>
    <n v="0.97619047619047616"/>
    <n v="175"/>
    <n v="25"/>
    <n v="96"/>
    <n v="43"/>
    <n v="11"/>
    <n v="225.72727272727272"/>
    <n v="11"/>
    <n v="35.454545454545453"/>
    <n v="191"/>
    <n v="123.63350785340315"/>
    <n v="11"/>
    <n v="507"/>
    <n v="199"/>
    <n v="147"/>
    <n v="0.94761904761904758"/>
    <n v="32"/>
    <n v="98"/>
    <n v="0.15238095238095239"/>
    <n v="9"/>
    <n v="0.81818181818181823"/>
    <n v="1"/>
    <n v="9.0909090909090912E-2"/>
    <n v="44"/>
    <n v="0.22110552763819097"/>
    <n v="16"/>
    <n v="8.0402010050251257E-2"/>
    <n v="0"/>
    <n v="0"/>
    <n v="2"/>
    <n v="9.5238095238095247E-3"/>
    <n v="0"/>
    <n v="1"/>
    <n v="2"/>
    <n v="1.7796610169491525"/>
    <n v="118"/>
    <n v="0"/>
    <n v="0"/>
  </r>
  <r>
    <n v="2017"/>
    <x v="3"/>
    <x v="5"/>
    <s v="PETRI"/>
    <x v="143"/>
    <n v="193"/>
    <n v="15"/>
    <n v="2"/>
    <n v="193"/>
    <n v="3.5336787564766841"/>
    <n v="4"/>
    <n v="2.072538860103627E-2"/>
    <n v="147"/>
    <n v="2598"/>
    <n v="0.76165803108808294"/>
    <n v="160"/>
    <n v="17"/>
    <n v="61"/>
    <n v="52"/>
    <n v="95"/>
    <n v="163.41052631578947"/>
    <n v="89"/>
    <n v="42.516853932584269"/>
    <n v="97"/>
    <n v="109.16494845360825"/>
    <n v="83"/>
    <n v="455"/>
    <n v="97"/>
    <n v="144"/>
    <n v="0.50259067357512954"/>
    <n v="38"/>
    <n v="67"/>
    <n v="0.19689119170984457"/>
    <n v="53"/>
    <n v="0.63855421686746983"/>
    <n v="5"/>
    <n v="6.0240963855421686E-2"/>
    <n v="20"/>
    <n v="0.20618556701030927"/>
    <n v="4"/>
    <n v="4.1237113402061855E-2"/>
    <n v="1"/>
    <n v="5.1813471502590676E-3"/>
    <n v="0"/>
    <n v="0"/>
    <n v="1"/>
    <n v="0"/>
    <n v="0"/>
    <n v="2.4743589743589745"/>
    <n v="78"/>
    <n v="0"/>
    <n v="0"/>
  </r>
  <r>
    <n v="2017"/>
    <x v="3"/>
    <x v="5"/>
    <s v="RUMAS1"/>
    <x v="151"/>
    <n v="138"/>
    <n v="22"/>
    <n v="2"/>
    <n v="138"/>
    <n v="4.5"/>
    <n v="2"/>
    <n v="1.4492753623188406E-2"/>
    <n v="113"/>
    <n v="1582"/>
    <n v="0.8188405797101449"/>
    <n v="123"/>
    <n v="17"/>
    <n v="55"/>
    <n v="57"/>
    <n v="46"/>
    <n v="179.34782608695653"/>
    <n v="44"/>
    <n v="40.31818181818182"/>
    <n v="89"/>
    <n v="136.47191011235955"/>
    <n v="47"/>
    <n v="365"/>
    <n v="88"/>
    <n v="169"/>
    <n v="0.6376811594202898"/>
    <n v="16"/>
    <n v="64"/>
    <n v="0.11594202898550725"/>
    <n v="19"/>
    <n v="0.40425531914893614"/>
    <n v="5"/>
    <n v="0.10638297872340426"/>
    <n v="35"/>
    <n v="0.39772727272727271"/>
    <n v="16"/>
    <n v="0.18181818181818182"/>
    <n v="0"/>
    <n v="0"/>
    <n v="0"/>
    <n v="0"/>
    <n v="0"/>
    <n v="0"/>
    <n v="4"/>
    <n v="1.8648648648648649"/>
    <n v="74"/>
    <n v="0"/>
    <n v="0"/>
  </r>
  <r>
    <n v="2017"/>
    <x v="3"/>
    <x v="5"/>
    <s v="STERO3"/>
    <x v="163"/>
    <n v="138"/>
    <n v="33"/>
    <n v="3"/>
    <n v="138"/>
    <n v="5.6956521739130439"/>
    <n v="4"/>
    <n v="2.8985507246376812E-2"/>
    <n v="126"/>
    <n v="2132"/>
    <n v="0.91304347826086951"/>
    <n v="105"/>
    <n v="16"/>
    <n v="30"/>
    <n v="47"/>
    <n v="41"/>
    <n v="170.17073170731706"/>
    <n v="34"/>
    <n v="42.794117647058826"/>
    <n v="94"/>
    <n v="105.25531914893617"/>
    <n v="40"/>
    <n v="303"/>
    <n v="95"/>
    <n v="131"/>
    <n v="0.68840579710144922"/>
    <n v="21"/>
    <n v="68"/>
    <n v="0.15217391304347827"/>
    <n v="22"/>
    <n v="0.55000000000000004"/>
    <n v="4"/>
    <n v="0.1"/>
    <n v="34"/>
    <n v="0.35789473684210527"/>
    <n v="4"/>
    <n v="4.2105263157894736E-2"/>
    <n v="1"/>
    <n v="7.246376811594203E-3"/>
    <n v="0"/>
    <n v="0"/>
    <n v="2"/>
    <n v="0"/>
    <n v="3"/>
    <n v="2.15625"/>
    <n v="64"/>
    <n v="2"/>
    <n v="222"/>
  </r>
  <r>
    <n v="2017"/>
    <x v="3"/>
    <x v="5"/>
    <s v="FALMIC"/>
    <x v="146"/>
    <n v="135"/>
    <n v="18"/>
    <n v="3"/>
    <n v="135"/>
    <n v="5.3851851851851853"/>
    <n v="0"/>
    <n v="0"/>
    <n v="124"/>
    <n v="1367"/>
    <n v="0.91851851851851851"/>
    <n v="74"/>
    <n v="16"/>
    <n v="15"/>
    <n v="42"/>
    <n v="48"/>
    <n v="182.58333333333334"/>
    <n v="37"/>
    <n v="31.972972972972972"/>
    <n v="82"/>
    <n v="53.756097560975611"/>
    <n v="48"/>
    <n v="424"/>
    <n v="87"/>
    <n v="78"/>
    <n v="0.64444444444444449"/>
    <n v="37"/>
    <n v="42"/>
    <n v="0.27407407407407408"/>
    <n v="24"/>
    <n v="0.5"/>
    <n v="1"/>
    <n v="2.0833333333333332E-2"/>
    <n v="10"/>
    <n v="0.11494252873563218"/>
    <n v="0"/>
    <n v="0"/>
    <n v="0"/>
    <n v="0"/>
    <n v="0"/>
    <n v="0"/>
    <n v="0"/>
    <n v="0"/>
    <n v="7"/>
    <n v="2.1428571428571428"/>
    <n v="63"/>
    <n v="0"/>
    <n v="0"/>
  </r>
  <r>
    <n v="2017"/>
    <x v="3"/>
    <x v="5"/>
    <s v="WELVA"/>
    <x v="153"/>
    <n v="132"/>
    <n v="26"/>
    <n v="3"/>
    <n v="132"/>
    <n v="5.583333333333333"/>
    <n v="4"/>
    <n v="3.0303030303030304E-2"/>
    <n v="122"/>
    <n v="1517"/>
    <n v="0.9242424242424242"/>
    <n v="115"/>
    <n v="18"/>
    <n v="50"/>
    <n v="65"/>
    <n v="53"/>
    <n v="139.75471698113208"/>
    <n v="48"/>
    <n v="46.708333333333336"/>
    <n v="75"/>
    <n v="153.42666666666668"/>
    <n v="52"/>
    <n v="383"/>
    <n v="76"/>
    <n v="213"/>
    <n v="0.5757575757575758"/>
    <n v="7"/>
    <n v="97"/>
    <n v="5.3030303030303032E-2"/>
    <n v="29"/>
    <n v="0.55769230769230771"/>
    <n v="8"/>
    <n v="0.15384615384615385"/>
    <n v="30"/>
    <n v="0.39473684210526316"/>
    <n v="9"/>
    <n v="0.11842105263157894"/>
    <n v="0"/>
    <n v="0"/>
    <n v="1"/>
    <n v="7.575757575757576E-3"/>
    <n v="0"/>
    <n v="1"/>
    <n v="3"/>
    <n v="1.8591549295774648"/>
    <n v="71"/>
    <n v="2"/>
    <n v="165"/>
  </r>
  <r>
    <n v="2017"/>
    <x v="3"/>
    <x v="5"/>
    <s v="HOWKE"/>
    <x v="149"/>
    <n v="129"/>
    <n v="3"/>
    <n v="0"/>
    <n v="129"/>
    <n v="2.364341085271318"/>
    <n v="0"/>
    <n v="0"/>
    <n v="126"/>
    <n v="409"/>
    <n v="0.97674418604651159"/>
    <n v="108"/>
    <n v="15"/>
    <n v="44"/>
    <n v="25"/>
    <n v="15"/>
    <n v="196.2"/>
    <n v="15"/>
    <n v="7.0666666666666664"/>
    <n v="113"/>
    <n v="113.4424778761062"/>
    <n v="15"/>
    <n v="419"/>
    <n v="114"/>
    <n v="134"/>
    <n v="0.88372093023255816"/>
    <n v="26"/>
    <n v="76"/>
    <n v="0.20155038759689922"/>
    <n v="7"/>
    <n v="0.46666666666666667"/>
    <n v="3"/>
    <n v="0.2"/>
    <n v="35"/>
    <n v="0.30701754385964913"/>
    <n v="10"/>
    <n v="8.771929824561403E-2"/>
    <n v="1"/>
    <n v="7.7519379844961239E-3"/>
    <n v="0"/>
    <n v="0"/>
    <n v="0"/>
    <n v="0"/>
    <n v="3"/>
    <n v="1.5925925925925926"/>
    <n v="81"/>
    <n v="0"/>
    <n v="0"/>
  </r>
  <r>
    <n v="2017"/>
    <x v="3"/>
    <x v="5"/>
    <s v="DIPJA"/>
    <x v="301"/>
    <n v="122"/>
    <n v="2"/>
    <n v="3"/>
    <n v="122"/>
    <n v="4.3852459016393439"/>
    <n v="0"/>
    <n v="0"/>
    <n v="113"/>
    <n v="328"/>
    <n v="0.92622950819672134"/>
    <n v="108"/>
    <n v="18"/>
    <n v="49"/>
    <n v="33"/>
    <n v="18"/>
    <n v="199.5"/>
    <n v="17"/>
    <n v="13.882352941176471"/>
    <n v="104"/>
    <n v="123.84615384615384"/>
    <n v="15"/>
    <n v="421"/>
    <n v="104"/>
    <n v="144"/>
    <n v="0.85245901639344257"/>
    <n v="20"/>
    <n v="94"/>
    <n v="0.16393442622950818"/>
    <n v="9"/>
    <n v="0.6"/>
    <n v="3"/>
    <n v="0.2"/>
    <n v="27"/>
    <n v="0.25961538461538464"/>
    <n v="9"/>
    <n v="8.6538461538461536E-2"/>
    <n v="5"/>
    <n v="4.0983606557377046E-2"/>
    <n v="0"/>
    <n v="0"/>
    <n v="0"/>
    <n v="0"/>
    <n v="1"/>
    <n v="1.7941176470588236"/>
    <n v="68"/>
    <n v="0"/>
    <n v="0"/>
  </r>
  <r>
    <n v="2017"/>
    <x v="3"/>
    <x v="5"/>
    <s v="WILBRI"/>
    <x v="140"/>
    <n v="119"/>
    <n v="9"/>
    <n v="1"/>
    <n v="117"/>
    <n v="2.8119658119658117"/>
    <n v="0"/>
    <n v="0"/>
    <n v="74"/>
    <n v="1811"/>
    <n v="0.62184873949579833"/>
    <n v="74"/>
    <n v="10"/>
    <n v="17"/>
    <n v="40"/>
    <n v="44"/>
    <n v="102.29545454545455"/>
    <n v="42"/>
    <n v="87.523809523809518"/>
    <n v="69"/>
    <n v="86.637681159420296"/>
    <n v="44"/>
    <n v="354"/>
    <n v="74"/>
    <n v="107"/>
    <n v="0.62184873949579833"/>
    <n v="32"/>
    <n v="38"/>
    <n v="0.26890756302521007"/>
    <n v="27"/>
    <n v="0.61363636363636365"/>
    <n v="1"/>
    <n v="2.2727272727272728E-2"/>
    <n v="16"/>
    <n v="0.21621621621621623"/>
    <n v="5"/>
    <n v="6.7567567567567571E-2"/>
    <n v="1"/>
    <n v="8.4033613445378148E-3"/>
    <n v="1"/>
    <n v="8.4033613445378148E-3"/>
    <n v="1"/>
    <n v="3"/>
    <n v="2"/>
    <n v="1.6301369863013699"/>
    <n v="73"/>
    <n v="0"/>
    <n v="0"/>
  </r>
  <r>
    <n v="2017"/>
    <x v="3"/>
    <x v="5"/>
    <s v="SCDGA"/>
    <x v="138"/>
    <n v="106"/>
    <n v="7"/>
    <n v="2"/>
    <n v="106"/>
    <n v="6.6792452830188678"/>
    <n v="0"/>
    <n v="0"/>
    <n v="95"/>
    <n v="1083"/>
    <n v="0.89622641509433965"/>
    <n v="89"/>
    <n v="25"/>
    <n v="31"/>
    <n v="40"/>
    <n v="7"/>
    <n v="202.42857142857142"/>
    <n v="7"/>
    <n v="58.142857142857146"/>
    <n v="97"/>
    <n v="128.38144329896906"/>
    <n v="7"/>
    <n v="503"/>
    <n v="98"/>
    <n v="157"/>
    <n v="0.92452830188679247"/>
    <n v="19"/>
    <n v="95"/>
    <n v="0.17924528301886791"/>
    <n v="4"/>
    <n v="0.5714285714285714"/>
    <n v="3"/>
    <n v="0.42857142857142855"/>
    <n v="27"/>
    <n v="0.27551020408163263"/>
    <n v="5"/>
    <n v="5.1020408163265307E-2"/>
    <n v="1"/>
    <n v="9.433962264150943E-3"/>
    <n v="0"/>
    <n v="0"/>
    <n v="0"/>
    <n v="0"/>
    <n v="1"/>
    <n v="2.0384615384615383"/>
    <n v="52"/>
    <n v="0"/>
    <n v="0"/>
  </r>
  <r>
    <n v="2017"/>
    <x v="3"/>
    <x v="5"/>
    <s v="MATMI"/>
    <x v="144"/>
    <n v="105"/>
    <n v="14"/>
    <n v="3"/>
    <n v="105"/>
    <n v="5.3904761904761909"/>
    <n v="0"/>
    <n v="0"/>
    <n v="98"/>
    <n v="438"/>
    <n v="0.93333333333333335"/>
    <n v="93"/>
    <n v="25"/>
    <n v="43"/>
    <n v="55"/>
    <n v="13"/>
    <n v="209"/>
    <n v="11"/>
    <n v="37.272727272727273"/>
    <n v="88"/>
    <n v="140.86363636363637"/>
    <n v="13"/>
    <n v="524"/>
    <n v="89"/>
    <n v="174"/>
    <n v="0.84761904761904761"/>
    <n v="4"/>
    <n v="123"/>
    <n v="3.8095238095238099E-2"/>
    <n v="10"/>
    <n v="0.76923076923076927"/>
    <n v="1"/>
    <n v="7.6923076923076927E-2"/>
    <n v="31"/>
    <n v="0.34831460674157305"/>
    <n v="10"/>
    <n v="0.11235955056179775"/>
    <n v="0"/>
    <n v="0"/>
    <n v="0"/>
    <n v="0"/>
    <n v="0"/>
    <n v="1"/>
    <n v="1"/>
    <n v="1.7796610169491525"/>
    <n v="59"/>
    <n v="1"/>
    <n v="22"/>
  </r>
  <r>
    <n v="2017"/>
    <x v="3"/>
    <x v="5"/>
    <s v="POLCA"/>
    <x v="54"/>
    <n v="103"/>
    <n v="8"/>
    <n v="0"/>
    <n v="103"/>
    <n v="4.4563106796116507"/>
    <n v="2"/>
    <n v="1.9417475728155338E-2"/>
    <n v="86"/>
    <n v="1602"/>
    <n v="0.83495145631067957"/>
    <n v="75"/>
    <n v="13"/>
    <n v="25"/>
    <n v="50"/>
    <n v="50"/>
    <n v="167.12"/>
    <n v="46"/>
    <n v="39.826086956521742"/>
    <n v="49"/>
    <n v="85.897959183673464"/>
    <n v="50"/>
    <n v="367"/>
    <n v="52"/>
    <n v="116"/>
    <n v="0.50485436893203883"/>
    <n v="26"/>
    <n v="42"/>
    <n v="0.25242718446601942"/>
    <n v="27"/>
    <n v="0.54"/>
    <n v="4"/>
    <n v="0.08"/>
    <n v="8"/>
    <n v="0.15384615384615385"/>
    <n v="1"/>
    <n v="1.9230769230769232E-2"/>
    <n v="0"/>
    <n v="0"/>
    <n v="0"/>
    <n v="0"/>
    <n v="0"/>
    <n v="2"/>
    <n v="2"/>
    <n v="2.0196078431372548"/>
    <n v="51"/>
    <n v="4"/>
    <n v="26"/>
  </r>
  <r>
    <n v="2017"/>
    <x v="3"/>
    <x v="5"/>
    <s v="DESBO"/>
    <x v="156"/>
    <n v="93"/>
    <n v="9"/>
    <n v="1"/>
    <n v="93"/>
    <n v="3.913978494623656"/>
    <n v="0"/>
    <n v="0"/>
    <n v="65"/>
    <n v="2252"/>
    <n v="0.69892473118279574"/>
    <n v="62"/>
    <n v="16"/>
    <n v="16"/>
    <n v="75"/>
    <n v="37"/>
    <n v="176.08108108108109"/>
    <n v="33"/>
    <n v="41.18181818181818"/>
    <n v="54"/>
    <n v="88.203703703703709"/>
    <n v="34"/>
    <n v="468"/>
    <n v="56"/>
    <n v="122"/>
    <n v="0.60215053763440862"/>
    <n v="21"/>
    <n v="63"/>
    <n v="0.22580645161290322"/>
    <n v="23"/>
    <n v="0.67647058823529416"/>
    <n v="4"/>
    <n v="0.11764705882352941"/>
    <n v="8"/>
    <n v="0.14285714285714285"/>
    <n v="1"/>
    <n v="1.7857142857142856E-2"/>
    <n v="2"/>
    <n v="2.1505376344086023E-2"/>
    <n v="0"/>
    <n v="0"/>
    <n v="2"/>
    <n v="0"/>
    <n v="2"/>
    <n v="1.576271186440678"/>
    <n v="59"/>
    <n v="0"/>
    <n v="0"/>
  </r>
  <r>
    <n v="2017"/>
    <x v="3"/>
    <x v="5"/>
    <s v="ALMKH"/>
    <x v="173"/>
    <n v="92"/>
    <n v="5"/>
    <n v="2"/>
    <n v="91"/>
    <n v="4.9120879120879124"/>
    <n v="0"/>
    <n v="0"/>
    <n v="86"/>
    <n v="745"/>
    <n v="0.93478260869565222"/>
    <n v="58"/>
    <n v="22"/>
    <n v="27"/>
    <n v="69"/>
    <n v="16"/>
    <n v="210.0625"/>
    <n v="15"/>
    <n v="49.2"/>
    <n v="69"/>
    <n v="97.101449275362313"/>
    <n v="16"/>
    <n v="647"/>
    <n v="76"/>
    <n v="137"/>
    <n v="0.82608695652173914"/>
    <n v="32"/>
    <n v="94"/>
    <n v="0.34782608695652173"/>
    <n v="5"/>
    <n v="0.3125"/>
    <n v="2"/>
    <n v="0.125"/>
    <n v="6"/>
    <n v="7.8947368421052627E-2"/>
    <n v="10"/>
    <n v="0.13157894736842105"/>
    <n v="0"/>
    <n v="0"/>
    <n v="0"/>
    <n v="0"/>
    <n v="2"/>
    <n v="0"/>
    <n v="5"/>
    <n v="2.13953488372093"/>
    <n v="43.000000000000007"/>
    <n v="0"/>
    <n v="0"/>
  </r>
  <r>
    <n v="2017"/>
    <x v="3"/>
    <x v="5"/>
    <s v="WIDDE"/>
    <x v="145"/>
    <n v="88"/>
    <n v="13"/>
    <n v="3"/>
    <n v="88"/>
    <n v="11.590909090909092"/>
    <n v="2"/>
    <n v="2.2727272727272728E-2"/>
    <n v="76"/>
    <n v="290"/>
    <n v="0.86363636363636365"/>
    <n v="54"/>
    <n v="29"/>
    <n v="19"/>
    <n v="54"/>
    <n v="9"/>
    <n v="225"/>
    <n v="7"/>
    <n v="12.857142857142858"/>
    <n v="75"/>
    <n v="103.42666666666666"/>
    <n v="7"/>
    <n v="396"/>
    <n v="78"/>
    <n v="127"/>
    <n v="0.88636363636363635"/>
    <n v="45"/>
    <n v="97"/>
    <n v="0.51136363636363635"/>
    <n v="2"/>
    <n v="0.2857142857142857"/>
    <n v="1"/>
    <n v="0.14285714285714285"/>
    <n v="8"/>
    <n v="0.10256410256410256"/>
    <n v="3"/>
    <n v="3.8461538461538464E-2"/>
    <n v="0"/>
    <n v="0"/>
    <n v="1"/>
    <n v="1.1363636363636364E-2"/>
    <n v="1"/>
    <n v="2"/>
    <n v="2"/>
    <n v="1.8333333333333333"/>
    <n v="48"/>
    <n v="0"/>
    <n v="0"/>
  </r>
  <r>
    <n v="2017"/>
    <x v="3"/>
    <x v="5"/>
    <s v="NECDA"/>
    <x v="83"/>
    <n v="84"/>
    <n v="8"/>
    <n v="1"/>
    <n v="84"/>
    <n v="4.2619047619047619"/>
    <n v="0"/>
    <n v="0"/>
    <n v="67"/>
    <n v="933"/>
    <n v="0.79761904761904767"/>
    <n v="21"/>
    <n v="14"/>
    <n v="2"/>
    <n v="16"/>
    <n v="2"/>
    <n v="27"/>
    <n v="2"/>
    <n v="121"/>
    <n v="73"/>
    <n v="41.986301369863014"/>
    <n v="2"/>
    <n v="713"/>
    <n v="79"/>
    <n v="60"/>
    <n v="0.94047619047619047"/>
    <n v="50"/>
    <n v="38"/>
    <n v="0.59523809523809523"/>
    <n v="1"/>
    <n v="0.5"/>
    <n v="0"/>
    <n v="0"/>
    <n v="3"/>
    <n v="3.7974683544303799E-2"/>
    <n v="1"/>
    <n v="1.2658227848101266E-2"/>
    <n v="0"/>
    <n v="0"/>
    <n v="0"/>
    <n v="0"/>
    <n v="0"/>
    <n v="0"/>
    <n v="7"/>
    <n v="2.0487804878048781"/>
    <n v="41"/>
    <n v="0"/>
    <n v="0"/>
  </r>
  <r>
    <n v="2017"/>
    <x v="3"/>
    <x v="5"/>
    <s v="SMOJA1"/>
    <x v="154"/>
    <n v="83"/>
    <n v="4"/>
    <n v="6"/>
    <n v="83"/>
    <n v="4.5542168674698793"/>
    <n v="0"/>
    <n v="0"/>
    <n v="81"/>
    <n v="1090"/>
    <n v="0.97590361445783136"/>
    <n v="79"/>
    <n v="24"/>
    <n v="16"/>
    <n v="84"/>
    <n v="16"/>
    <n v="244.75"/>
    <n v="16"/>
    <n v="15.4375"/>
    <n v="66"/>
    <n v="164.0151515151515"/>
    <n v="15"/>
    <n v="479"/>
    <n v="67"/>
    <n v="185"/>
    <n v="0.80722891566265065"/>
    <n v="6"/>
    <n v="86"/>
    <n v="7.2289156626506021E-2"/>
    <n v="10"/>
    <n v="0.66666666666666663"/>
    <n v="1"/>
    <n v="6.6666666666666666E-2"/>
    <n v="24"/>
    <n v="0.35820895522388058"/>
    <n v="7"/>
    <n v="0.1044776119402985"/>
    <n v="0"/>
    <n v="0"/>
    <n v="0"/>
    <n v="0"/>
    <n v="0"/>
    <n v="0"/>
    <n v="1"/>
    <n v="1.8444444444444446"/>
    <n v="45"/>
    <n v="0"/>
    <n v="0"/>
  </r>
  <r>
    <n v="2017"/>
    <x v="3"/>
    <x v="5"/>
    <s v="VITJO"/>
    <x v="155"/>
    <n v="83"/>
    <n v="18"/>
    <n v="2"/>
    <n v="83"/>
    <n v="5.5783132530120483"/>
    <n v="0"/>
    <n v="0"/>
    <n v="76"/>
    <n v="914"/>
    <n v="0.91566265060240959"/>
    <n v="49"/>
    <n v="17"/>
    <n v="25"/>
    <n v="44"/>
    <n v="11"/>
    <n v="130.09090909090909"/>
    <n v="9"/>
    <n v="88.666666666666671"/>
    <n v="67"/>
    <n v="79.164179104477611"/>
    <n v="10"/>
    <n v="322"/>
    <n v="71"/>
    <n v="96"/>
    <n v="0.85542168674698793"/>
    <n v="26"/>
    <n v="53"/>
    <n v="0.31325301204819278"/>
    <n v="5"/>
    <n v="0.5"/>
    <n v="0"/>
    <n v="0"/>
    <n v="5"/>
    <n v="7.0422535211267609E-2"/>
    <n v="4"/>
    <n v="5.6338028169014086E-2"/>
    <n v="0"/>
    <n v="0"/>
    <n v="0"/>
    <n v="0"/>
    <n v="1"/>
    <n v="3"/>
    <n v="1"/>
    <n v="2.3055555555555554"/>
    <n v="36"/>
    <n v="0"/>
    <n v="0"/>
  </r>
  <r>
    <n v="2017"/>
    <x v="3"/>
    <x v="5"/>
    <s v="LYSDO"/>
    <x v="166"/>
    <n v="51"/>
    <n v="16"/>
    <n v="3"/>
    <n v="51"/>
    <n v="6.9411764705882355"/>
    <n v="2"/>
    <n v="3.9215686274509803E-2"/>
    <n v="46"/>
    <n v="2244"/>
    <n v="0.90196078431372551"/>
    <n v="44"/>
    <n v="33"/>
    <n v="10"/>
    <n v="114"/>
    <n v="35"/>
    <n v="154.19999999999999"/>
    <n v="33"/>
    <n v="34.696969696969695"/>
    <n v="13"/>
    <n v="245.07692307692307"/>
    <n v="33"/>
    <n v="486"/>
    <n v="15"/>
    <n v="280"/>
    <n v="0.29411764705882354"/>
    <n v="1"/>
    <n v="189"/>
    <n v="1.9607843137254902E-2"/>
    <n v="16"/>
    <n v="0.48484848484848486"/>
    <n v="0"/>
    <n v="0"/>
    <n v="9"/>
    <n v="0.6"/>
    <n v="0"/>
    <n v="0"/>
    <n v="0"/>
    <n v="0"/>
    <n v="0"/>
    <n v="0"/>
    <n v="0"/>
    <n v="0"/>
    <n v="2"/>
    <n v="1.8214285714285714"/>
    <n v="28"/>
    <n v="0"/>
    <n v="0"/>
  </r>
  <r>
    <n v="2017"/>
    <x v="3"/>
    <x v="5"/>
    <s v="VALGL"/>
    <x v="302"/>
    <n v="51"/>
    <n v="4"/>
    <n v="4"/>
    <n v="51"/>
    <n v="7.9215686274509807"/>
    <n v="0"/>
    <n v="0"/>
    <n v="47"/>
    <n v="56"/>
    <n v="0.92156862745098034"/>
    <n v="24"/>
    <n v="22"/>
    <n v="11"/>
    <n v="17"/>
    <n v="2"/>
    <n v="118.5"/>
    <n v="2"/>
    <n v="142"/>
    <n v="45"/>
    <n v="62"/>
    <n v="2"/>
    <n v="688"/>
    <n v="47"/>
    <n v="87"/>
    <n v="0.92156862745098034"/>
    <n v="23"/>
    <n v="52"/>
    <n v="0.45098039215686275"/>
    <n v="1"/>
    <n v="0.5"/>
    <n v="1"/>
    <n v="0.5"/>
    <n v="2"/>
    <n v="4.2553191489361701E-2"/>
    <n v="1"/>
    <n v="2.1276595744680851E-2"/>
    <n v="0"/>
    <n v="0"/>
    <n v="1"/>
    <n v="1.9607843137254902E-2"/>
    <n v="1"/>
    <n v="0"/>
    <n v="0"/>
    <n v="1.7"/>
    <n v="30"/>
    <n v="0"/>
    <n v="0"/>
  </r>
  <r>
    <n v="2017"/>
    <x v="3"/>
    <x v="5"/>
    <s v="MCCCAM"/>
    <x v="157"/>
    <n v="46"/>
    <n v="11"/>
    <n v="5"/>
    <n v="46"/>
    <n v="4.3913043478260869"/>
    <n v="0"/>
    <n v="0"/>
    <n v="39"/>
    <n v="1867"/>
    <n v="0.84782608695652173"/>
    <n v="36"/>
    <n v="19"/>
    <n v="18"/>
    <n v="63"/>
    <n v="14"/>
    <n v="180.71428571428572"/>
    <n v="13"/>
    <n v="52.07692307692308"/>
    <n v="32"/>
    <n v="168.125"/>
    <n v="14"/>
    <n v="413"/>
    <n v="31"/>
    <n v="214"/>
    <n v="0.67391304347826086"/>
    <n v="4"/>
    <n v="126"/>
    <n v="8.6956521739130432E-2"/>
    <n v="6"/>
    <n v="0.42857142857142855"/>
    <n v="3"/>
    <n v="0.21428571428571427"/>
    <n v="12"/>
    <n v="0.38709677419354838"/>
    <n v="0"/>
    <n v="0"/>
    <n v="1"/>
    <n v="2.1739130434782608E-2"/>
    <n v="0"/>
    <n v="0"/>
    <n v="0"/>
    <n v="0"/>
    <n v="0"/>
    <n v="1.7037037037037037"/>
    <n v="27"/>
    <n v="12"/>
    <n v="69"/>
  </r>
  <r>
    <n v="2017"/>
    <x v="3"/>
    <x v="5"/>
    <s v="TURJO1"/>
    <x v="275"/>
    <n v="40"/>
    <n v="9"/>
    <n v="2"/>
    <n v="40"/>
    <n v="5.35"/>
    <n v="0"/>
    <n v="0"/>
    <n v="36"/>
    <n v="1827"/>
    <n v="0.9"/>
    <n v="39"/>
    <n v="18"/>
    <n v="15"/>
    <n v="34"/>
    <n v="13"/>
    <n v="131.46153846153845"/>
    <n v="13"/>
    <n v="57.615384615384613"/>
    <n v="26"/>
    <n v="168.76923076923077"/>
    <n v="14"/>
    <n v="463"/>
    <n v="26"/>
    <n v="199"/>
    <n v="0.65"/>
    <n v="2"/>
    <n v="104"/>
    <n v="0.05"/>
    <n v="7"/>
    <n v="0.5"/>
    <n v="1"/>
    <n v="7.1428571428571425E-2"/>
    <n v="13"/>
    <n v="0.5"/>
    <n v="4"/>
    <n v="0.15384615384615385"/>
    <n v="0"/>
    <n v="0"/>
    <n v="0"/>
    <n v="0"/>
    <n v="0"/>
    <n v="0"/>
    <n v="0"/>
    <n v="1.2121212121212122"/>
    <n v="33"/>
    <n v="0"/>
    <n v="0"/>
  </r>
  <r>
    <n v="2017"/>
    <x v="3"/>
    <x v="5"/>
    <s v="STERA"/>
    <x v="152"/>
    <n v="34"/>
    <n v="3"/>
    <n v="1"/>
    <n v="34"/>
    <n v="1.7647058823529411"/>
    <n v="4"/>
    <n v="0.11764705882352941"/>
    <n v="31"/>
    <n v="961"/>
    <n v="0.91176470588235292"/>
    <n v="31"/>
    <n v="21"/>
    <n v="13"/>
    <n v="65"/>
    <n v="14"/>
    <n v="168.92857142857142"/>
    <n v="14"/>
    <n v="9.2142857142857135"/>
    <n v="19"/>
    <n v="153.10526315789474"/>
    <n v="14"/>
    <n v="691"/>
    <n v="20"/>
    <n v="202"/>
    <n v="0.58823529411764708"/>
    <n v="2"/>
    <n v="162"/>
    <n v="5.8823529411764705E-2"/>
    <n v="5"/>
    <n v="0.35714285714285715"/>
    <n v="0"/>
    <n v="0"/>
    <n v="8"/>
    <n v="0.4"/>
    <n v="2"/>
    <n v="0.1"/>
    <n v="0"/>
    <n v="0"/>
    <n v="0"/>
    <n v="0"/>
    <n v="0"/>
    <n v="0"/>
    <n v="1"/>
    <n v="1.6190476190476191"/>
    <n v="21"/>
    <n v="0"/>
    <n v="0"/>
  </r>
  <r>
    <n v="2017"/>
    <x v="3"/>
    <x v="5"/>
    <s v="MARDO1"/>
    <x v="172"/>
    <n v="33"/>
    <n v="4"/>
    <n v="3"/>
    <n v="33"/>
    <n v="3.0303030303030303"/>
    <n v="2"/>
    <n v="6.0606060606060608E-2"/>
    <n v="32"/>
    <n v="2495"/>
    <n v="0.96969696969696972"/>
    <n v="21"/>
    <n v="15"/>
    <n v="4"/>
    <n v="19"/>
    <n v="3"/>
    <n v="182"/>
    <n v="3"/>
    <n v="90.333333333333329"/>
    <n v="29"/>
    <n v="69.275862068965523"/>
    <n v="1"/>
    <n v="1112"/>
    <n v="30"/>
    <n v="78"/>
    <n v="0.90909090909090906"/>
    <n v="17"/>
    <n v="65"/>
    <n v="0.51515151515151514"/>
    <n v="0"/>
    <n v="0"/>
    <n v="0"/>
    <n v="0"/>
    <n v="1"/>
    <n v="3.3333333333333333E-2"/>
    <n v="3"/>
    <n v="0.1"/>
    <n v="0"/>
    <n v="0"/>
    <n v="0"/>
    <n v="0"/>
    <n v="0"/>
    <n v="0"/>
    <n v="1"/>
    <n v="1.5714285714285714"/>
    <n v="21"/>
    <n v="2"/>
    <n v="44"/>
  </r>
  <r>
    <n v="2017"/>
    <x v="3"/>
    <x v="5"/>
    <s v="MULAM"/>
    <x v="247"/>
    <n v="26"/>
    <n v="3"/>
    <n v="0"/>
    <n v="26"/>
    <n v="0.80769230769230771"/>
    <n v="0"/>
    <n v="0"/>
    <n v="26"/>
    <n v="808"/>
    <n v="1"/>
    <n v="21"/>
    <n v="13"/>
    <n v="18"/>
    <n v="34"/>
    <n v="2"/>
    <n v="191.5"/>
    <n v="2"/>
    <n v="135.5"/>
    <n v="24"/>
    <n v="121.41666666666667"/>
    <n v="2"/>
    <n v="246"/>
    <n v="24"/>
    <n v="146"/>
    <n v="0.92307692307692313"/>
    <n v="3"/>
    <n v="70"/>
    <n v="0.11538461538461539"/>
    <n v="1"/>
    <n v="0.5"/>
    <n v="0"/>
    <n v="0"/>
    <n v="10"/>
    <n v="0.41666666666666669"/>
    <n v="6"/>
    <n v="0.25"/>
    <n v="0"/>
    <n v="0"/>
    <n v="0"/>
    <n v="0"/>
    <n v="0"/>
    <n v="0"/>
    <n v="0"/>
    <n v="1.4444444444444444"/>
    <n v="18"/>
    <n v="0"/>
    <n v="0"/>
  </r>
  <r>
    <n v="2017"/>
    <x v="3"/>
    <x v="5"/>
    <s v="METMI"/>
    <x v="160"/>
    <n v="21"/>
    <n v="4"/>
    <n v="1"/>
    <n v="21"/>
    <n v="6.666666666666667"/>
    <n v="0"/>
    <n v="0"/>
    <n v="20"/>
    <n v="3180"/>
    <n v="0.95238095238095233"/>
    <n v="20"/>
    <n v="19"/>
    <n v="7"/>
    <n v="78"/>
    <n v="15"/>
    <n v="152.66666666666666"/>
    <n v="15"/>
    <n v="28.6"/>
    <n v="6"/>
    <n v="162"/>
    <n v="15"/>
    <n v="330"/>
    <n v="6"/>
    <n v="220"/>
    <n v="0.2857142857142857"/>
    <n v="1"/>
    <n v="83"/>
    <n v="4.7619047619047616E-2"/>
    <n v="8"/>
    <n v="0.53333333333333333"/>
    <n v="3"/>
    <n v="0.2"/>
    <n v="2"/>
    <n v="0.33333333333333331"/>
    <n v="0"/>
    <n v="0"/>
    <n v="0"/>
    <n v="0"/>
    <n v="0"/>
    <n v="0"/>
    <n v="0"/>
    <n v="0"/>
    <n v="0"/>
    <n v="1.4"/>
    <n v="15.000000000000002"/>
    <n v="0"/>
    <n v="0"/>
  </r>
  <r>
    <n v="2017"/>
    <x v="3"/>
    <x v="5"/>
    <s v="VELDU"/>
    <x v="158"/>
    <n v="19"/>
    <n v="1"/>
    <n v="1"/>
    <n v="19"/>
    <n v="3.0526315789473686"/>
    <n v="0"/>
    <n v="0"/>
    <n v="19"/>
    <n v="415"/>
    <n v="1"/>
    <n v="16"/>
    <n v="14"/>
    <n v="11"/>
    <n v="45"/>
    <n v="1"/>
    <n v="240"/>
    <n v="1"/>
    <n v="22"/>
    <n v="18"/>
    <n v="95.944444444444443"/>
    <n v="1"/>
    <n v="376"/>
    <n v="18"/>
    <n v="115"/>
    <n v="0.94736842105263153"/>
    <n v="3"/>
    <n v="87"/>
    <n v="0.15789473684210525"/>
    <n v="1"/>
    <n v="1"/>
    <n v="1"/>
    <n v="1"/>
    <n v="7"/>
    <n v="0.3888888888888889"/>
    <n v="1"/>
    <n v="5.5555555555555552E-2"/>
    <n v="0"/>
    <n v="0"/>
    <n v="0"/>
    <n v="0"/>
    <n v="0"/>
    <n v="0"/>
    <n v="0"/>
    <n v="1.4615384615384615"/>
    <n v="13"/>
    <n v="0"/>
    <n v="0"/>
  </r>
  <r>
    <n v="2017"/>
    <x v="3"/>
    <x v="5"/>
    <s v="WILDA2"/>
    <x v="161"/>
    <n v="17"/>
    <n v="2"/>
    <n v="1"/>
    <n v="17"/>
    <n v="4.4705882352941178"/>
    <n v="0"/>
    <n v="0"/>
    <n v="16"/>
    <n v="11"/>
    <n v="0.94117647058823528"/>
    <n v="8"/>
    <n v="18"/>
    <n v="6"/>
    <n v="8"/>
    <n v="0"/>
    <n v="0"/>
    <n v="0"/>
    <n v="0"/>
    <n v="14"/>
    <n v="59.214285714285715"/>
    <n v="0"/>
    <n v="0"/>
    <n v="16"/>
    <n v="64"/>
    <n v="0.94117647058823528"/>
    <n v="11"/>
    <n v="47"/>
    <n v="0.6470588235294118"/>
    <n v="0"/>
    <n v="0"/>
    <n v="0"/>
    <n v="0"/>
    <n v="2"/>
    <n v="0.125"/>
    <n v="0"/>
    <n v="0"/>
    <n v="0"/>
    <n v="0"/>
    <n v="0"/>
    <n v="0"/>
    <n v="0"/>
    <n v="1"/>
    <n v="0"/>
    <n v="1.4166666666666667"/>
    <n v="12"/>
    <n v="0"/>
    <n v="0"/>
  </r>
  <r>
    <n v="2017"/>
    <x v="3"/>
    <x v="5"/>
    <s v="BANPU"/>
    <x v="167"/>
    <n v="13"/>
    <n v="3"/>
    <n v="3"/>
    <n v="13"/>
    <n v="3.7692307692307692"/>
    <n v="0"/>
    <n v="0"/>
    <n v="12"/>
    <n v="540"/>
    <n v="0.92307692307692313"/>
    <n v="2"/>
    <n v="1"/>
    <n v="3"/>
    <n v="10"/>
    <n v="2"/>
    <n v="60"/>
    <n v="2"/>
    <n v="53"/>
    <n v="9"/>
    <n v="8.7777777777777786"/>
    <n v="2"/>
    <n v="132"/>
    <n v="11"/>
    <n v="34"/>
    <n v="0.84615384615384615"/>
    <n v="10"/>
    <n v="16"/>
    <n v="0.76923076923076927"/>
    <n v="1"/>
    <n v="0.5"/>
    <n v="0"/>
    <n v="0"/>
    <n v="0"/>
    <n v="0"/>
    <n v="0"/>
    <n v="0"/>
    <n v="0"/>
    <n v="0"/>
    <n v="0"/>
    <n v="0"/>
    <n v="0"/>
    <n v="0"/>
    <n v="0"/>
    <n v="1.8571428571428572"/>
    <n v="7"/>
    <n v="0"/>
    <n v="0"/>
  </r>
  <r>
    <n v="2017"/>
    <x v="3"/>
    <x v="5"/>
    <s v="&lt;NONE&gt;"/>
    <x v="33"/>
    <n v="10"/>
    <n v="0"/>
    <n v="0"/>
    <n v="6"/>
    <n v="9.5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7"/>
    <n v="0.5"/>
    <n v="1"/>
    <n v="6"/>
    <n v="0.1"/>
    <n v="0"/>
    <n v="0"/>
    <n v="0"/>
    <n v="0"/>
    <n v="0"/>
    <n v="0"/>
    <n v="0"/>
    <n v="0"/>
    <n v="0"/>
    <n v="0"/>
    <n v="0"/>
    <n v="0"/>
    <n v="0"/>
    <n v="5"/>
    <n v="0"/>
    <n v="1.25"/>
    <n v="8"/>
    <n v="0"/>
    <n v="0"/>
  </r>
  <r>
    <n v="2017"/>
    <x v="3"/>
    <x v="5"/>
    <s v="SAVPA"/>
    <x v="179"/>
    <n v="5"/>
    <n v="0"/>
    <n v="0"/>
    <n v="5"/>
    <n v="1.8"/>
    <n v="0"/>
    <n v="0"/>
    <n v="4"/>
    <n v="2212"/>
    <n v="0.8"/>
    <n v="5"/>
    <n v="17"/>
    <n v="4"/>
    <n v="29"/>
    <n v="5"/>
    <n v="107.6"/>
    <n v="5"/>
    <n v="241.6"/>
    <n v="0"/>
    <n v="0"/>
    <n v="5"/>
    <n v="543"/>
    <n v="0"/>
    <n v="0"/>
    <n v="0"/>
    <n v="0"/>
    <n v="0"/>
    <n v="0"/>
    <n v="1"/>
    <n v="0.2"/>
    <n v="0"/>
    <n v="0"/>
    <n v="0"/>
    <n v="0"/>
    <n v="0"/>
    <n v="0"/>
    <n v="0"/>
    <n v="0"/>
    <n v="0"/>
    <n v="0"/>
    <n v="0"/>
    <n v="0"/>
    <n v="0"/>
    <n v="1"/>
    <n v="5"/>
    <n v="0"/>
    <n v="0"/>
  </r>
  <r>
    <n v="2017"/>
    <x v="3"/>
    <x v="5"/>
    <s v="AHMSHA1"/>
    <x v="226"/>
    <n v="2"/>
    <n v="0"/>
    <n v="0"/>
    <n v="2"/>
    <n v="8.5"/>
    <n v="0"/>
    <n v="0"/>
    <n v="2"/>
    <n v="2735"/>
    <n v="1"/>
    <n v="2"/>
    <n v="21"/>
    <n v="1"/>
    <n v="45"/>
    <n v="2"/>
    <n v="112.5"/>
    <n v="2"/>
    <n v="14.5"/>
    <n v="0"/>
    <n v="0"/>
    <n v="1"/>
    <n v="178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3"/>
    <x v="5"/>
    <s v="BAGMA"/>
    <x v="276"/>
    <n v="1"/>
    <n v="0"/>
    <n v="0"/>
    <n v="1"/>
    <n v="0"/>
    <n v="0"/>
    <n v="0"/>
    <n v="1"/>
    <n v="6103"/>
    <n v="1"/>
    <n v="1"/>
    <n v="25"/>
    <n v="1"/>
    <n v="90"/>
    <n v="1"/>
    <n v="176"/>
    <n v="1"/>
    <n v="374"/>
    <n v="0"/>
    <n v="0"/>
    <n v="1"/>
    <n v="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5"/>
    <s v="BURDO"/>
    <x v="286"/>
    <n v="1"/>
    <n v="1"/>
    <n v="1"/>
    <n v="1"/>
    <n v="2"/>
    <n v="0"/>
    <n v="0"/>
    <n v="0"/>
    <n v="0"/>
    <n v="0"/>
    <n v="1"/>
    <n v="2"/>
    <n v="1"/>
    <n v="3"/>
    <n v="1"/>
    <n v="249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5"/>
    <s v="GARCO"/>
    <x v="303"/>
    <n v="1"/>
    <n v="0"/>
    <n v="0"/>
    <n v="1"/>
    <n v="0"/>
    <n v="0"/>
    <n v="0"/>
    <n v="1"/>
    <n v="2857"/>
    <n v="1"/>
    <n v="1"/>
    <n v="35"/>
    <n v="0"/>
    <n v="0"/>
    <n v="1"/>
    <n v="212"/>
    <n v="1"/>
    <n v="19"/>
    <n v="0"/>
    <n v="0"/>
    <n v="1"/>
    <n v="295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5"/>
    <s v="GOMJE"/>
    <x v="168"/>
    <n v="1"/>
    <n v="0"/>
    <n v="0"/>
    <n v="1"/>
    <n v="2"/>
    <n v="0"/>
    <n v="0"/>
    <n v="1"/>
    <n v="661"/>
    <n v="1"/>
    <n v="1"/>
    <n v="3"/>
    <n v="1"/>
    <n v="93"/>
    <n v="1"/>
    <n v="307"/>
    <n v="1"/>
    <n v="122"/>
    <n v="0"/>
    <n v="0"/>
    <n v="1"/>
    <n v="759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5"/>
    <s v="HORJOS"/>
    <x v="174"/>
    <n v="1"/>
    <n v="0"/>
    <n v="0"/>
    <n v="1"/>
    <n v="0"/>
    <n v="0"/>
    <n v="0"/>
    <n v="0"/>
    <n v="0"/>
    <n v="0"/>
    <n v="1"/>
    <n v="20"/>
    <n v="1"/>
    <n v="61"/>
    <n v="0"/>
    <n v="0"/>
    <n v="0"/>
    <n v="0"/>
    <n v="1"/>
    <n v="260"/>
    <n v="0"/>
    <n v="0"/>
    <n v="1"/>
    <n v="281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1"/>
    <n v="0"/>
    <n v="0"/>
  </r>
  <r>
    <n v="2017"/>
    <x v="3"/>
    <x v="5"/>
    <s v="KEYJA"/>
    <x v="219"/>
    <n v="1"/>
    <n v="0"/>
    <n v="0"/>
    <n v="1"/>
    <n v="3"/>
    <n v="0"/>
    <n v="0"/>
    <n v="1"/>
    <n v="2"/>
    <n v="1"/>
    <n v="1"/>
    <n v="8"/>
    <n v="0"/>
    <n v="0"/>
    <n v="0"/>
    <n v="0"/>
    <n v="0"/>
    <n v="0"/>
    <n v="1"/>
    <n v="63"/>
    <n v="0"/>
    <n v="0"/>
    <n v="1"/>
    <n v="70"/>
    <n v="1"/>
    <n v="1"/>
    <n v="7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5"/>
    <s v="NUNOS"/>
    <x v="304"/>
    <n v="1"/>
    <n v="1"/>
    <n v="5"/>
    <n v="1"/>
    <n v="5"/>
    <n v="0"/>
    <n v="0"/>
    <n v="1"/>
    <n v="6674"/>
    <n v="1"/>
    <n v="1"/>
    <n v="6"/>
    <n v="0"/>
    <n v="0"/>
    <n v="1"/>
    <n v="72"/>
    <n v="1"/>
    <n v="5"/>
    <n v="0"/>
    <n v="0"/>
    <n v="1"/>
    <n v="4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5"/>
    <s v="SANRE"/>
    <x v="170"/>
    <n v="1"/>
    <n v="0"/>
    <n v="0"/>
    <n v="1"/>
    <n v="2"/>
    <n v="0"/>
    <n v="0"/>
    <n v="0"/>
    <n v="0"/>
    <n v="0"/>
    <n v="1"/>
    <n v="31"/>
    <n v="1"/>
    <n v="38"/>
    <n v="1"/>
    <n v="163"/>
    <n v="1"/>
    <n v="232"/>
    <n v="0"/>
    <n v="0"/>
    <n v="1"/>
    <n v="4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242"/>
  </r>
  <r>
    <n v="2017"/>
    <x v="3"/>
    <x v="5"/>
    <s v="VONWI"/>
    <x v="220"/>
    <n v="1"/>
    <n v="1"/>
    <n v="5"/>
    <n v="1"/>
    <n v="8"/>
    <n v="0"/>
    <n v="0"/>
    <n v="1"/>
    <n v="2139"/>
    <n v="1"/>
    <n v="1"/>
    <n v="77"/>
    <n v="0"/>
    <n v="0"/>
    <n v="1"/>
    <n v="100"/>
    <n v="1"/>
    <n v="423"/>
    <n v="0"/>
    <n v="0"/>
    <n v="1"/>
    <n v="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5"/>
    <s v="WARPO"/>
    <x v="305"/>
    <n v="1"/>
    <n v="1"/>
    <n v="6"/>
    <n v="1"/>
    <n v="50"/>
    <n v="0"/>
    <n v="0"/>
    <n v="1"/>
    <n v="-31"/>
    <n v="1"/>
    <n v="1"/>
    <n v="37"/>
    <n v="0"/>
    <n v="0"/>
    <n v="0"/>
    <n v="0"/>
    <n v="0"/>
    <n v="0"/>
    <n v="1"/>
    <n v="191"/>
    <n v="0"/>
    <n v="0"/>
    <n v="1"/>
    <n v="2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5"/>
    <s v="WAXJE"/>
    <x v="171"/>
    <n v="1"/>
    <n v="1"/>
    <n v="8"/>
    <n v="1"/>
    <n v="14"/>
    <n v="0"/>
    <n v="0"/>
    <n v="1"/>
    <n v="-222"/>
    <n v="1"/>
    <n v="0"/>
    <n v="0"/>
    <n v="0"/>
    <n v="0"/>
    <n v="0"/>
    <n v="0"/>
    <n v="0"/>
    <n v="0"/>
    <n v="0"/>
    <n v="0"/>
    <n v="0"/>
    <n v="0"/>
    <n v="1"/>
    <n v="44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6"/>
    <s v="FUDAN"/>
    <x v="124"/>
    <n v="218"/>
    <n v="209"/>
    <n v="2"/>
    <n v="218"/>
    <n v="4.1834862385321099"/>
    <n v="0"/>
    <n v="0"/>
    <n v="213"/>
    <n v="779"/>
    <n v="0.97706422018348627"/>
    <n v="162"/>
    <n v="12"/>
    <n v="48"/>
    <n v="24"/>
    <n v="7"/>
    <n v="138.85714285714286"/>
    <n v="7"/>
    <n v="25.285714285714285"/>
    <n v="211"/>
    <n v="80.606635071090054"/>
    <n v="7"/>
    <n v="448"/>
    <n v="211"/>
    <n v="94"/>
    <n v="0.9678899082568807"/>
    <n v="112"/>
    <n v="62"/>
    <n v="0.51376146788990829"/>
    <n v="3"/>
    <n v="0.42857142857142855"/>
    <n v="1"/>
    <n v="0.14285714285714285"/>
    <n v="28"/>
    <n v="0.13270142180094788"/>
    <n v="23"/>
    <n v="0.10900473933649289"/>
    <n v="0"/>
    <n v="0"/>
    <n v="0"/>
    <n v="0"/>
    <n v="0"/>
    <n v="0"/>
    <n v="2"/>
    <n v="1.8793103448275863"/>
    <n v="116"/>
    <n v="0"/>
    <n v="0"/>
  </r>
  <r>
    <n v="2017"/>
    <x v="3"/>
    <x v="6"/>
    <s v="KANLOR"/>
    <x v="126"/>
    <n v="217"/>
    <n v="207"/>
    <n v="3"/>
    <n v="217"/>
    <n v="5.5529953917050694"/>
    <n v="2"/>
    <n v="9.2165898617511521E-3"/>
    <n v="217"/>
    <n v="537"/>
    <n v="1"/>
    <n v="171"/>
    <n v="15"/>
    <n v="66"/>
    <n v="25"/>
    <n v="13"/>
    <n v="151.69230769230768"/>
    <n v="13"/>
    <n v="7.9230769230769234"/>
    <n v="203"/>
    <n v="93.448275862068968"/>
    <n v="10"/>
    <n v="360"/>
    <n v="203"/>
    <n v="109"/>
    <n v="0.93548387096774188"/>
    <n v="85"/>
    <n v="74"/>
    <n v="0.39170506912442399"/>
    <n v="8"/>
    <n v="0.8"/>
    <n v="3"/>
    <n v="0.3"/>
    <n v="57"/>
    <n v="0.28078817733990147"/>
    <n v="25"/>
    <n v="0.12315270935960591"/>
    <n v="0"/>
    <n v="0"/>
    <n v="0"/>
    <n v="0"/>
    <n v="0"/>
    <n v="0"/>
    <n v="2"/>
    <n v="2.1485148514851486"/>
    <n v="101"/>
    <n v="7"/>
    <n v="239"/>
  </r>
  <r>
    <n v="2017"/>
    <x v="3"/>
    <x v="6"/>
    <s v="KLANA"/>
    <x v="120"/>
    <n v="206"/>
    <n v="195"/>
    <n v="2"/>
    <n v="206"/>
    <n v="4.2475728155339807"/>
    <n v="0"/>
    <n v="0"/>
    <n v="205"/>
    <n v="1157"/>
    <n v="0.99514563106796117"/>
    <n v="150"/>
    <n v="13"/>
    <n v="66"/>
    <n v="43"/>
    <n v="10"/>
    <n v="219.1"/>
    <n v="8"/>
    <n v="50.875"/>
    <n v="195"/>
    <n v="101.96923076923076"/>
    <n v="9"/>
    <n v="543"/>
    <n v="195"/>
    <n v="121"/>
    <n v="0.94660194174757284"/>
    <n v="106"/>
    <n v="60"/>
    <n v="0.5145631067961165"/>
    <n v="4"/>
    <n v="0.44444444444444442"/>
    <n v="2"/>
    <n v="0.22222222222222221"/>
    <n v="31"/>
    <n v="0.15897435897435896"/>
    <n v="20"/>
    <n v="0.10256410256410256"/>
    <n v="0"/>
    <n v="0"/>
    <n v="0"/>
    <n v="0"/>
    <n v="0"/>
    <n v="0"/>
    <n v="3"/>
    <n v="2"/>
    <n v="103"/>
    <n v="3"/>
    <n v="44"/>
  </r>
  <r>
    <n v="2017"/>
    <x v="3"/>
    <x v="6"/>
    <s v="MEDADA"/>
    <x v="123"/>
    <n v="200"/>
    <n v="194"/>
    <n v="3"/>
    <n v="200"/>
    <n v="6.22"/>
    <n v="0"/>
    <n v="0"/>
    <n v="199"/>
    <n v="40"/>
    <n v="0.995"/>
    <n v="94"/>
    <n v="18"/>
    <n v="54"/>
    <n v="23"/>
    <n v="1"/>
    <n v="168"/>
    <n v="1"/>
    <n v="109"/>
    <n v="197"/>
    <n v="66.680203045685275"/>
    <n v="1"/>
    <n v="275"/>
    <n v="198"/>
    <n v="84"/>
    <n v="0.99"/>
    <n v="145"/>
    <n v="69"/>
    <n v="0.72499999999999998"/>
    <n v="0"/>
    <n v="0"/>
    <n v="1"/>
    <n v="1"/>
    <n v="13"/>
    <n v="6.5656565656565663E-2"/>
    <n v="8"/>
    <n v="4.0404040404040407E-2"/>
    <n v="0"/>
    <n v="0"/>
    <n v="0"/>
    <n v="0"/>
    <n v="0"/>
    <n v="0"/>
    <n v="17"/>
    <n v="1.7094017094017093"/>
    <n v="117"/>
    <n v="1"/>
    <n v="104"/>
  </r>
  <r>
    <n v="2017"/>
    <x v="3"/>
    <x v="6"/>
    <s v="DIAVA"/>
    <x v="188"/>
    <n v="185"/>
    <n v="177"/>
    <n v="6"/>
    <n v="184"/>
    <n v="8.4184782608695645"/>
    <n v="0"/>
    <n v="0"/>
    <n v="174"/>
    <n v="2266"/>
    <n v="0.94054054054054059"/>
    <n v="178"/>
    <n v="16"/>
    <n v="65"/>
    <n v="72"/>
    <n v="114"/>
    <n v="183.57017543859649"/>
    <n v="107"/>
    <n v="37.065420560747661"/>
    <n v="67"/>
    <n v="253.97014925373134"/>
    <n v="105"/>
    <n v="471"/>
    <n v="66"/>
    <n v="275"/>
    <n v="0.35675675675675678"/>
    <n v="7"/>
    <n v="185"/>
    <n v="3.783783783783784E-2"/>
    <n v="61"/>
    <n v="0.580952380952381"/>
    <n v="9"/>
    <n v="8.5714285714285715E-2"/>
    <n v="20"/>
    <n v="0.30303030303030304"/>
    <n v="15"/>
    <n v="0.22727272727272727"/>
    <n v="0"/>
    <n v="0"/>
    <n v="1"/>
    <n v="5.4054054054054057E-3"/>
    <n v="0"/>
    <n v="0"/>
    <n v="4"/>
    <n v="1.8686868686868687"/>
    <n v="99"/>
    <n v="5"/>
    <n v="25"/>
  </r>
  <r>
    <n v="2017"/>
    <x v="3"/>
    <x v="6"/>
    <s v="DUBLA"/>
    <x v="183"/>
    <n v="184"/>
    <n v="168"/>
    <n v="3"/>
    <n v="184"/>
    <n v="5.6195652173913047"/>
    <n v="2"/>
    <n v="1.0869565217391304E-2"/>
    <n v="164"/>
    <n v="1313"/>
    <n v="0.89130434782608692"/>
    <n v="138"/>
    <n v="16"/>
    <n v="49"/>
    <n v="56"/>
    <n v="87"/>
    <n v="150.26436781609195"/>
    <n v="82"/>
    <n v="75.804878048780495"/>
    <n v="80"/>
    <n v="97.974999999999994"/>
    <n v="78"/>
    <n v="421"/>
    <n v="85"/>
    <n v="129"/>
    <n v="0.46195652173913043"/>
    <n v="34"/>
    <n v="29"/>
    <n v="0.18478260869565216"/>
    <n v="48"/>
    <n v="0.61538461538461542"/>
    <n v="11"/>
    <n v="0.14102564102564102"/>
    <n v="29"/>
    <n v="0.3411764705882353"/>
    <n v="6"/>
    <n v="7.0588235294117646E-2"/>
    <n v="0"/>
    <n v="0"/>
    <n v="0"/>
    <n v="0"/>
    <n v="0"/>
    <n v="0"/>
    <n v="8"/>
    <n v="1.6576576576576576"/>
    <n v="111"/>
    <n v="43"/>
    <n v="24"/>
  </r>
  <r>
    <n v="2017"/>
    <x v="3"/>
    <x v="6"/>
    <s v="WILSC"/>
    <x v="131"/>
    <n v="182"/>
    <n v="167"/>
    <n v="4"/>
    <n v="181"/>
    <n v="6"/>
    <n v="9"/>
    <n v="4.9723756906077346E-2"/>
    <n v="133"/>
    <n v="1839"/>
    <n v="0.73076923076923073"/>
    <n v="150"/>
    <n v="14"/>
    <n v="58"/>
    <n v="48"/>
    <n v="68"/>
    <n v="174.11764705882354"/>
    <n v="61"/>
    <n v="50.295081967213115"/>
    <n v="104"/>
    <n v="152.35576923076923"/>
    <n v="65"/>
    <n v="414"/>
    <n v="104"/>
    <n v="178"/>
    <n v="0.5714285714285714"/>
    <n v="24"/>
    <n v="72"/>
    <n v="0.13186813186813187"/>
    <n v="35"/>
    <n v="0.53846153846153844"/>
    <n v="5"/>
    <n v="7.6923076923076927E-2"/>
    <n v="40"/>
    <n v="0.38461538461538464"/>
    <n v="13"/>
    <n v="0.125"/>
    <n v="0"/>
    <n v="0"/>
    <n v="0"/>
    <n v="0"/>
    <n v="0"/>
    <n v="0"/>
    <n v="4"/>
    <n v="2"/>
    <n v="91"/>
    <n v="8"/>
    <n v="17"/>
  </r>
  <r>
    <n v="2017"/>
    <x v="3"/>
    <x v="6"/>
    <s v="PICIN"/>
    <x v="181"/>
    <n v="181"/>
    <n v="163"/>
    <n v="5"/>
    <n v="181"/>
    <n v="7.2983425414364644"/>
    <n v="0"/>
    <n v="0"/>
    <n v="181"/>
    <n v="244"/>
    <n v="1"/>
    <n v="121"/>
    <n v="17"/>
    <n v="39"/>
    <n v="26"/>
    <n v="5"/>
    <n v="179.8"/>
    <n v="5"/>
    <n v="17.2"/>
    <n v="171"/>
    <n v="94.198830409356731"/>
    <n v="5"/>
    <n v="548"/>
    <n v="176"/>
    <n v="115"/>
    <n v="0.97237569060773477"/>
    <n v="121"/>
    <n v="90"/>
    <n v="0.66850828729281764"/>
    <n v="1"/>
    <n v="0.2"/>
    <n v="0"/>
    <n v="0"/>
    <n v="9"/>
    <n v="5.113636363636364E-2"/>
    <n v="13"/>
    <n v="7.3863636363636367E-2"/>
    <n v="0"/>
    <n v="0"/>
    <n v="0"/>
    <n v="0"/>
    <n v="0"/>
    <n v="0"/>
    <n v="11"/>
    <n v="1.7572815533980584"/>
    <n v="103"/>
    <n v="2"/>
    <n v="36"/>
  </r>
  <r>
    <n v="2017"/>
    <x v="3"/>
    <x v="6"/>
    <s v="STORI"/>
    <x v="117"/>
    <n v="171"/>
    <n v="152"/>
    <n v="5"/>
    <n v="171"/>
    <n v="6.7251461988304095"/>
    <n v="4"/>
    <n v="2.3391812865497075E-2"/>
    <n v="158"/>
    <n v="2685"/>
    <n v="0.92397660818713445"/>
    <n v="161"/>
    <n v="18"/>
    <n v="33"/>
    <n v="35"/>
    <n v="95"/>
    <n v="126.88421052631578"/>
    <n v="85"/>
    <n v="41.341176470588238"/>
    <n v="73"/>
    <n v="144.13698630136986"/>
    <n v="89"/>
    <n v="417"/>
    <n v="74"/>
    <n v="185"/>
    <n v="0.43274853801169588"/>
    <n v="3"/>
    <n v="34"/>
    <n v="1.7543859649122806E-2"/>
    <n v="40"/>
    <n v="0.449438202247191"/>
    <n v="18"/>
    <n v="0.20224719101123595"/>
    <n v="32"/>
    <n v="0.43243243243243246"/>
    <n v="6"/>
    <n v="8.1081081081081086E-2"/>
    <n v="0"/>
    <n v="0"/>
    <n v="0"/>
    <n v="0"/>
    <n v="0"/>
    <n v="0"/>
    <n v="3"/>
    <n v="1.6132075471698113"/>
    <n v="106"/>
    <n v="10"/>
    <n v="23"/>
  </r>
  <r>
    <n v="2017"/>
    <x v="3"/>
    <x v="6"/>
    <s v="LEBD1"/>
    <x v="189"/>
    <n v="154"/>
    <n v="140"/>
    <n v="3"/>
    <n v="154"/>
    <n v="5.662337662337662"/>
    <n v="4"/>
    <n v="2.5974025974025976E-2"/>
    <n v="147"/>
    <n v="2362"/>
    <n v="0.95454545454545459"/>
    <n v="145"/>
    <n v="18"/>
    <n v="35"/>
    <n v="72"/>
    <n v="84"/>
    <n v="169.13095238095238"/>
    <n v="73"/>
    <n v="33.013698630136986"/>
    <n v="62"/>
    <n v="173.85483870967741"/>
    <n v="76"/>
    <n v="399"/>
    <n v="61"/>
    <n v="207"/>
    <n v="0.39610389610389612"/>
    <n v="1"/>
    <n v="37"/>
    <n v="6.4935064935064939E-3"/>
    <n v="48"/>
    <n v="0.63157894736842102"/>
    <n v="13"/>
    <n v="0.17105263157894737"/>
    <n v="22"/>
    <n v="0.36065573770491804"/>
    <n v="13"/>
    <n v="0.21311475409836064"/>
    <n v="0"/>
    <n v="0"/>
    <n v="0"/>
    <n v="0"/>
    <n v="0"/>
    <n v="0"/>
    <n v="3"/>
    <n v="2"/>
    <n v="77"/>
    <n v="61"/>
    <n v="55"/>
  </r>
  <r>
    <n v="2017"/>
    <x v="3"/>
    <x v="6"/>
    <s v="BABLI"/>
    <x v="133"/>
    <n v="152"/>
    <n v="145"/>
    <n v="3"/>
    <n v="152"/>
    <n v="4.4276315789473681"/>
    <n v="0"/>
    <n v="0"/>
    <n v="125"/>
    <n v="1320"/>
    <n v="0.82236842105263153"/>
    <n v="109"/>
    <n v="12"/>
    <n v="36"/>
    <n v="46"/>
    <n v="13"/>
    <n v="189.23076923076923"/>
    <n v="13"/>
    <n v="19.846153846153847"/>
    <n v="137"/>
    <n v="106.58394160583941"/>
    <n v="13"/>
    <n v="303"/>
    <n v="138"/>
    <n v="123"/>
    <n v="0.90789473684210531"/>
    <n v="69"/>
    <n v="75"/>
    <n v="0.45394736842105265"/>
    <n v="8"/>
    <n v="0.61538461538461542"/>
    <n v="4"/>
    <n v="0.30769230769230771"/>
    <n v="25"/>
    <n v="0.18115942028985507"/>
    <n v="17"/>
    <n v="0.12318840579710146"/>
    <n v="0"/>
    <n v="0"/>
    <n v="1"/>
    <n v="6.5789473684210523E-3"/>
    <n v="0"/>
    <n v="1"/>
    <n v="2"/>
    <n v="1.9240506329113924"/>
    <n v="79"/>
    <n v="3"/>
    <n v="27"/>
  </r>
  <r>
    <n v="2017"/>
    <x v="3"/>
    <x v="6"/>
    <s v="ROKAB"/>
    <x v="193"/>
    <n v="142"/>
    <n v="130"/>
    <n v="5"/>
    <n v="142"/>
    <n v="6.274647887323944"/>
    <n v="0"/>
    <n v="0"/>
    <n v="129"/>
    <n v="1775"/>
    <n v="0.90845070422535212"/>
    <n v="134"/>
    <n v="15"/>
    <n v="36"/>
    <n v="107"/>
    <n v="85"/>
    <n v="201.1764705882353"/>
    <n v="80"/>
    <n v="56.325000000000003"/>
    <n v="51"/>
    <n v="215.86274509803923"/>
    <n v="81"/>
    <n v="486"/>
    <n v="50"/>
    <n v="249"/>
    <n v="0.352112676056338"/>
    <n v="1"/>
    <n v="422"/>
    <n v="7.0422535211267607E-3"/>
    <n v="51"/>
    <n v="0.62962962962962965"/>
    <n v="7"/>
    <n v="8.6419753086419748E-2"/>
    <n v="24"/>
    <n v="0.48"/>
    <n v="5"/>
    <n v="0.1"/>
    <n v="1"/>
    <n v="7.0422535211267607E-3"/>
    <n v="0"/>
    <n v="0"/>
    <n v="0"/>
    <n v="0"/>
    <n v="4"/>
    <n v="1.4489795918367347"/>
    <n v="98"/>
    <n v="27"/>
    <n v="92"/>
  </r>
  <r>
    <n v="2017"/>
    <x v="3"/>
    <x v="6"/>
    <s v="KUETO"/>
    <x v="182"/>
    <n v="134"/>
    <n v="121"/>
    <n v="1"/>
    <n v="134"/>
    <n v="3.9701492537313432"/>
    <n v="0"/>
    <n v="0"/>
    <n v="132"/>
    <n v="427"/>
    <n v="0.9850746268656716"/>
    <n v="101"/>
    <n v="13"/>
    <n v="26"/>
    <n v="20"/>
    <n v="11"/>
    <n v="215.09090909090909"/>
    <n v="9"/>
    <n v="82.222222222222229"/>
    <n v="116"/>
    <n v="112.32758620689656"/>
    <n v="11"/>
    <n v="357"/>
    <n v="121"/>
    <n v="124"/>
    <n v="0.90298507462686572"/>
    <n v="65"/>
    <n v="76"/>
    <n v="0.48507462686567165"/>
    <n v="7"/>
    <n v="0.63636363636363635"/>
    <n v="3"/>
    <n v="0.27272727272727271"/>
    <n v="22"/>
    <n v="0.18181818181818182"/>
    <n v="18"/>
    <n v="0.1487603305785124"/>
    <n v="0"/>
    <n v="0"/>
    <n v="1"/>
    <n v="7.462686567164179E-3"/>
    <n v="0"/>
    <n v="1"/>
    <n v="0"/>
    <n v="1.8356164383561644"/>
    <n v="73"/>
    <n v="3"/>
    <n v="36"/>
  </r>
  <r>
    <n v="2017"/>
    <x v="3"/>
    <x v="6"/>
    <s v="BANPU"/>
    <x v="167"/>
    <n v="131"/>
    <n v="116"/>
    <n v="4"/>
    <n v="131"/>
    <n v="5.66412213740458"/>
    <n v="0"/>
    <n v="0"/>
    <n v="116"/>
    <n v="1048"/>
    <n v="0.8854961832061069"/>
    <n v="124"/>
    <n v="11"/>
    <n v="31"/>
    <n v="59"/>
    <n v="71"/>
    <n v="131.12676056338029"/>
    <n v="64"/>
    <n v="108.953125"/>
    <n v="57"/>
    <n v="149.31578947368422"/>
    <n v="64"/>
    <n v="370"/>
    <n v="59"/>
    <n v="187"/>
    <n v="0.45038167938931295"/>
    <n v="5"/>
    <n v="171"/>
    <n v="3.8167938931297711E-2"/>
    <n v="33"/>
    <n v="0.515625"/>
    <n v="6"/>
    <n v="9.375E-2"/>
    <n v="35"/>
    <n v="0.59322033898305082"/>
    <n v="5"/>
    <n v="8.4745762711864403E-2"/>
    <n v="0"/>
    <n v="0"/>
    <n v="0"/>
    <n v="0"/>
    <n v="0"/>
    <n v="0"/>
    <n v="3"/>
    <n v="1.7945205479452055"/>
    <n v="73"/>
    <n v="2"/>
    <n v="36"/>
  </r>
  <r>
    <n v="2017"/>
    <x v="3"/>
    <x v="6"/>
    <s v="LEOLE"/>
    <x v="197"/>
    <n v="129"/>
    <n v="119"/>
    <n v="5"/>
    <n v="129"/>
    <n v="6.9379844961240309"/>
    <n v="0"/>
    <n v="0"/>
    <n v="127"/>
    <n v="1584"/>
    <n v="0.98449612403100772"/>
    <n v="126"/>
    <n v="24"/>
    <n v="40"/>
    <n v="99"/>
    <n v="62"/>
    <n v="185.69354838709677"/>
    <n v="58"/>
    <n v="35.293103448275865"/>
    <n v="64"/>
    <n v="230.265625"/>
    <n v="59"/>
    <n v="538"/>
    <n v="64"/>
    <n v="251"/>
    <n v="0.49612403100775193"/>
    <n v="3"/>
    <n v="142"/>
    <n v="2.3255813953488372E-2"/>
    <n v="26"/>
    <n v="0.44067796610169491"/>
    <n v="6"/>
    <n v="0.10169491525423729"/>
    <n v="30"/>
    <n v="0.46875"/>
    <n v="8"/>
    <n v="0.125"/>
    <n v="0"/>
    <n v="0"/>
    <n v="0"/>
    <n v="0"/>
    <n v="0"/>
    <n v="0"/>
    <n v="4"/>
    <n v="1.2647058823529411"/>
    <n v="102"/>
    <n v="16"/>
    <n v="71"/>
  </r>
  <r>
    <n v="2017"/>
    <x v="3"/>
    <x v="6"/>
    <s v="RUBJO"/>
    <x v="194"/>
    <n v="129"/>
    <n v="122"/>
    <n v="6"/>
    <n v="129"/>
    <n v="7.2325581395348841"/>
    <n v="6"/>
    <n v="4.6511627906976744E-2"/>
    <n v="125"/>
    <n v="1862"/>
    <n v="0.96899224806201545"/>
    <n v="122"/>
    <n v="17"/>
    <n v="20"/>
    <n v="58"/>
    <n v="76"/>
    <n v="163.71052631578948"/>
    <n v="75"/>
    <n v="50.813333333333333"/>
    <n v="47"/>
    <n v="203.89361702127658"/>
    <n v="65"/>
    <n v="386"/>
    <n v="43"/>
    <n v="208"/>
    <n v="0.33333333333333331"/>
    <n v="2"/>
    <n v="120"/>
    <n v="1.5503875968992248E-2"/>
    <n v="36"/>
    <n v="0.55384615384615388"/>
    <n v="4"/>
    <n v="6.1538461538461542E-2"/>
    <n v="14"/>
    <n v="0.32558139534883723"/>
    <n v="6"/>
    <n v="0.13953488372093023"/>
    <n v="0"/>
    <n v="0"/>
    <n v="0"/>
    <n v="0"/>
    <n v="0"/>
    <n v="0"/>
    <n v="5"/>
    <n v="1.7916666666666667"/>
    <n v="72"/>
    <n v="16"/>
    <n v="50"/>
  </r>
  <r>
    <n v="2017"/>
    <x v="3"/>
    <x v="6"/>
    <s v="NORKY"/>
    <x v="114"/>
    <n v="125"/>
    <n v="123"/>
    <n v="6"/>
    <n v="125"/>
    <n v="9.76"/>
    <n v="2"/>
    <n v="1.6E-2"/>
    <n v="107"/>
    <n v="1816"/>
    <n v="0.85599999999999998"/>
    <n v="115"/>
    <n v="20"/>
    <n v="34"/>
    <n v="59"/>
    <n v="63"/>
    <n v="233.68253968253967"/>
    <n v="55"/>
    <n v="44.618181818181817"/>
    <n v="58"/>
    <n v="195.15517241379311"/>
    <n v="49"/>
    <n v="558"/>
    <n v="60"/>
    <n v="227"/>
    <n v="0.48"/>
    <n v="4"/>
    <n v="83"/>
    <n v="3.2000000000000001E-2"/>
    <n v="38"/>
    <n v="0.77551020408163263"/>
    <n v="3"/>
    <n v="6.1224489795918366E-2"/>
    <n v="26"/>
    <n v="0.43333333333333335"/>
    <n v="8"/>
    <n v="0.13333333333333333"/>
    <n v="0"/>
    <n v="0"/>
    <n v="1"/>
    <n v="8.0000000000000002E-3"/>
    <n v="0"/>
    <n v="0"/>
    <n v="4"/>
    <n v="1.8115942028985508"/>
    <n v="69"/>
    <n v="20"/>
    <n v="77"/>
  </r>
  <r>
    <n v="2017"/>
    <x v="3"/>
    <x v="6"/>
    <s v="CRUED"/>
    <x v="190"/>
    <n v="123"/>
    <n v="119"/>
    <n v="17"/>
    <n v="123"/>
    <n v="19.528455284552845"/>
    <n v="5"/>
    <n v="4.065040650406504E-2"/>
    <n v="79"/>
    <n v="2753"/>
    <n v="0.64227642276422769"/>
    <n v="110"/>
    <n v="28"/>
    <n v="41"/>
    <n v="102"/>
    <n v="54"/>
    <n v="281.07407407407408"/>
    <n v="41"/>
    <n v="57.146341463414636"/>
    <n v="59"/>
    <n v="183.45762711864407"/>
    <n v="46"/>
    <n v="454"/>
    <n v="61"/>
    <n v="238"/>
    <n v="0.49593495934959347"/>
    <n v="2"/>
    <n v="116"/>
    <n v="1.6260162601626018E-2"/>
    <n v="33"/>
    <n v="0.71739130434782605"/>
    <n v="6"/>
    <n v="0.13043478260869565"/>
    <n v="33"/>
    <n v="0.54098360655737709"/>
    <n v="9"/>
    <n v="0.14754098360655737"/>
    <n v="1"/>
    <n v="8.130081300813009E-3"/>
    <n v="0"/>
    <n v="0"/>
    <n v="1"/>
    <n v="0"/>
    <n v="0"/>
    <n v="2.2777777777777777"/>
    <n v="54"/>
    <n v="0"/>
    <n v="0"/>
  </r>
  <r>
    <n v="2017"/>
    <x v="3"/>
    <x v="6"/>
    <s v="NIMMA"/>
    <x v="122"/>
    <n v="116"/>
    <n v="110"/>
    <n v="4"/>
    <n v="116"/>
    <n v="6.1724137931034484"/>
    <n v="0"/>
    <n v="0"/>
    <n v="82"/>
    <n v="1130"/>
    <n v="0.7068965517241379"/>
    <n v="77"/>
    <n v="21"/>
    <n v="24"/>
    <n v="35"/>
    <n v="12"/>
    <n v="248.16666666666666"/>
    <n v="10"/>
    <n v="122.8"/>
    <n v="103"/>
    <n v="96.378640776699029"/>
    <n v="10"/>
    <n v="436"/>
    <n v="103"/>
    <n v="114"/>
    <n v="0.88793103448275867"/>
    <n v="68"/>
    <n v="72"/>
    <n v="0.58620689655172409"/>
    <n v="8"/>
    <n v="0.8"/>
    <n v="1"/>
    <n v="0.1"/>
    <n v="11"/>
    <n v="0.10679611650485436"/>
    <n v="6"/>
    <n v="5.8252427184466021E-2"/>
    <n v="0"/>
    <n v="0"/>
    <n v="0"/>
    <n v="0"/>
    <n v="0"/>
    <n v="0"/>
    <n v="2"/>
    <n v="1.8709677419354838"/>
    <n v="62.000000000000007"/>
    <n v="9"/>
    <n v="162"/>
  </r>
  <r>
    <n v="2017"/>
    <x v="3"/>
    <x v="6"/>
    <s v="ROSJA"/>
    <x v="184"/>
    <n v="116"/>
    <n v="108"/>
    <n v="4"/>
    <n v="116"/>
    <n v="5.6724137931034484"/>
    <n v="0"/>
    <n v="0"/>
    <n v="114"/>
    <n v="2154"/>
    <n v="0.98275862068965514"/>
    <n v="111"/>
    <n v="13"/>
    <n v="29"/>
    <n v="72"/>
    <n v="57"/>
    <n v="148.92982456140351"/>
    <n v="55"/>
    <n v="34.381818181818183"/>
    <n v="59"/>
    <n v="238.33898305084745"/>
    <n v="55"/>
    <n v="334"/>
    <n v="58"/>
    <n v="254"/>
    <n v="0.5"/>
    <n v="1"/>
    <n v="64"/>
    <n v="8.6206896551724137E-3"/>
    <n v="29"/>
    <n v="0.52727272727272723"/>
    <n v="4"/>
    <n v="7.2727272727272724E-2"/>
    <n v="29"/>
    <n v="0.5"/>
    <n v="2"/>
    <n v="3.4482758620689655E-2"/>
    <n v="0"/>
    <n v="0"/>
    <n v="0"/>
    <n v="0"/>
    <n v="0"/>
    <n v="0"/>
    <n v="1"/>
    <n v="1.7313432835820894"/>
    <n v="67"/>
    <n v="11"/>
    <n v="77"/>
  </r>
  <r>
    <n v="2017"/>
    <x v="3"/>
    <x v="6"/>
    <s v="MACRE"/>
    <x v="192"/>
    <n v="113"/>
    <n v="107"/>
    <n v="5"/>
    <n v="113"/>
    <n v="6.8761061946902657"/>
    <n v="2"/>
    <n v="1.7699115044247787E-2"/>
    <n v="83"/>
    <n v="1906"/>
    <n v="0.73451327433628322"/>
    <n v="105"/>
    <n v="15"/>
    <n v="15"/>
    <n v="92"/>
    <n v="47"/>
    <n v="168.34042553191489"/>
    <n v="45"/>
    <n v="14.222222222222221"/>
    <n v="61"/>
    <n v="205.9344262295082"/>
    <n v="41"/>
    <n v="353"/>
    <n v="58"/>
    <n v="228"/>
    <n v="0.51327433628318586"/>
    <n v="0"/>
    <n v="0"/>
    <n v="0"/>
    <n v="22"/>
    <n v="0.53658536585365857"/>
    <n v="2"/>
    <n v="4.878048780487805E-2"/>
    <n v="18"/>
    <n v="0.31034482758620691"/>
    <n v="3"/>
    <n v="5.1724137931034482E-2"/>
    <n v="1"/>
    <n v="8.8495575221238937E-3"/>
    <n v="0"/>
    <n v="0"/>
    <n v="0"/>
    <n v="0"/>
    <n v="0"/>
    <n v="1.547945205479452"/>
    <n v="73"/>
    <n v="24"/>
    <n v="64"/>
  </r>
  <r>
    <n v="2017"/>
    <x v="3"/>
    <x v="6"/>
    <s v="WALAY"/>
    <x v="125"/>
    <n v="101"/>
    <n v="94"/>
    <n v="5"/>
    <n v="101"/>
    <n v="7.1287128712871288"/>
    <n v="4"/>
    <n v="3.9603960396039604E-2"/>
    <n v="92"/>
    <n v="1244"/>
    <n v="0.91089108910891092"/>
    <n v="93"/>
    <n v="21"/>
    <n v="35"/>
    <n v="64"/>
    <n v="44"/>
    <n v="220.47727272727272"/>
    <n v="38"/>
    <n v="53.473684210526315"/>
    <n v="55"/>
    <n v="169.58181818181819"/>
    <n v="32"/>
    <n v="657"/>
    <n v="55"/>
    <n v="212"/>
    <n v="0.54455445544554459"/>
    <n v="5"/>
    <n v="49"/>
    <n v="4.9504950495049507E-2"/>
    <n v="15"/>
    <n v="0.46875"/>
    <n v="1"/>
    <n v="3.125E-2"/>
    <n v="16"/>
    <n v="0.29090909090909089"/>
    <n v="5"/>
    <n v="9.0909090909090912E-2"/>
    <n v="0"/>
    <n v="0"/>
    <n v="0"/>
    <n v="0"/>
    <n v="0"/>
    <n v="0"/>
    <n v="0"/>
    <n v="1.4225352112676057"/>
    <n v="71"/>
    <n v="24"/>
    <n v="87"/>
  </r>
  <r>
    <n v="2017"/>
    <x v="3"/>
    <x v="6"/>
    <s v="&lt;NONE&gt;"/>
    <x v="33"/>
    <n v="92"/>
    <n v="75"/>
    <n v="8"/>
    <n v="80"/>
    <n v="10.95"/>
    <n v="0"/>
    <n v="0"/>
    <n v="30"/>
    <n v="1110"/>
    <n v="0.32608695652173914"/>
    <n v="9"/>
    <n v="14"/>
    <n v="1"/>
    <n v="41"/>
    <n v="0"/>
    <n v="0"/>
    <n v="0"/>
    <n v="0"/>
    <n v="18"/>
    <n v="154.38888888888889"/>
    <n v="1"/>
    <n v="68"/>
    <n v="45"/>
    <n v="164"/>
    <n v="0.4891304347826087"/>
    <n v="5"/>
    <n v="131"/>
    <n v="5.434782608695652E-2"/>
    <n v="0"/>
    <n v="0"/>
    <n v="0"/>
    <n v="0"/>
    <n v="2"/>
    <n v="4.4444444444444446E-2"/>
    <n v="5"/>
    <n v="0.1111111111111111"/>
    <n v="0"/>
    <n v="0"/>
    <n v="1"/>
    <n v="1.0869565217391304E-2"/>
    <n v="0"/>
    <n v="6"/>
    <n v="36"/>
    <n v="1.2432432432432432"/>
    <n v="74"/>
    <n v="0"/>
    <n v="0"/>
  </r>
  <r>
    <n v="2017"/>
    <x v="3"/>
    <x v="6"/>
    <s v="GANLA"/>
    <x v="186"/>
    <n v="84"/>
    <n v="79"/>
    <n v="8"/>
    <n v="84"/>
    <n v="9.5119047619047628"/>
    <n v="0"/>
    <n v="0"/>
    <n v="68"/>
    <n v="2341"/>
    <n v="0.80952380952380953"/>
    <n v="73"/>
    <n v="19"/>
    <n v="19"/>
    <n v="49"/>
    <n v="44"/>
    <n v="188.81818181818181"/>
    <n v="39"/>
    <n v="40.589743589743591"/>
    <n v="33"/>
    <n v="172.4848484848485"/>
    <n v="43"/>
    <n v="323"/>
    <n v="35"/>
    <n v="218"/>
    <n v="0.41666666666666669"/>
    <n v="0"/>
    <n v="0"/>
    <n v="0"/>
    <n v="14"/>
    <n v="0.32558139534883723"/>
    <n v="4"/>
    <n v="9.3023255813953487E-2"/>
    <n v="16"/>
    <n v="0.45714285714285713"/>
    <n v="5"/>
    <n v="0.14285714285714285"/>
    <n v="0"/>
    <n v="0"/>
    <n v="0"/>
    <n v="0"/>
    <n v="0"/>
    <n v="0"/>
    <n v="0"/>
    <n v="1.7872340425531914"/>
    <n v="47"/>
    <n v="10"/>
    <n v="13"/>
  </r>
  <r>
    <n v="2017"/>
    <x v="3"/>
    <x v="6"/>
    <s v="PRASH"/>
    <x v="274"/>
    <n v="83"/>
    <n v="83"/>
    <n v="5"/>
    <n v="83"/>
    <n v="7.7108433734939759"/>
    <n v="2"/>
    <n v="2.4096385542168676E-2"/>
    <n v="81"/>
    <n v="2201"/>
    <n v="0.97590361445783136"/>
    <n v="83"/>
    <n v="16"/>
    <n v="33"/>
    <n v="62"/>
    <n v="55"/>
    <n v="181.1090909090909"/>
    <n v="50"/>
    <n v="55.3"/>
    <n v="28"/>
    <n v="243.75"/>
    <n v="51"/>
    <n v="480"/>
    <n v="26"/>
    <n v="247"/>
    <n v="0.31325301204819278"/>
    <n v="0"/>
    <n v="0"/>
    <n v="0"/>
    <n v="32"/>
    <n v="0.62745098039215685"/>
    <n v="5"/>
    <n v="9.8039215686274508E-2"/>
    <n v="16"/>
    <n v="0.61538461538461542"/>
    <n v="9"/>
    <n v="0.34615384615384615"/>
    <n v="0"/>
    <n v="0"/>
    <n v="0"/>
    <n v="0"/>
    <n v="0"/>
    <n v="0"/>
    <n v="2"/>
    <n v="2.024390243902439"/>
    <n v="41"/>
    <n v="1"/>
    <n v="44"/>
  </r>
  <r>
    <n v="2017"/>
    <x v="3"/>
    <x v="6"/>
    <s v="BALLBE"/>
    <x v="198"/>
    <n v="81"/>
    <n v="72"/>
    <n v="7"/>
    <n v="81"/>
    <n v="8.7777777777777786"/>
    <n v="0"/>
    <n v="0"/>
    <n v="72"/>
    <n v="2541"/>
    <n v="0.88888888888888884"/>
    <n v="75"/>
    <n v="19"/>
    <n v="20"/>
    <n v="65"/>
    <n v="49"/>
    <n v="195.91836734693877"/>
    <n v="45"/>
    <n v="76.955555555555549"/>
    <n v="26"/>
    <n v="236.15384615384616"/>
    <n v="44"/>
    <n v="474"/>
    <n v="27"/>
    <n v="263"/>
    <n v="0.33333333333333331"/>
    <n v="1"/>
    <n v="69"/>
    <n v="1.2345679012345678E-2"/>
    <n v="18"/>
    <n v="0.40909090909090912"/>
    <n v="5"/>
    <n v="0.11363636363636363"/>
    <n v="14"/>
    <n v="0.51851851851851849"/>
    <n v="5"/>
    <n v="0.18518518518518517"/>
    <n v="0"/>
    <n v="0"/>
    <n v="0"/>
    <n v="0"/>
    <n v="0"/>
    <n v="0"/>
    <n v="0"/>
    <n v="1.8409090909090908"/>
    <n v="44"/>
    <n v="42"/>
    <n v="127"/>
  </r>
  <r>
    <n v="2017"/>
    <x v="3"/>
    <x v="6"/>
    <s v="PATHI1"/>
    <x v="306"/>
    <n v="73"/>
    <n v="67"/>
    <n v="5"/>
    <n v="73"/>
    <n v="7.0547945205479454"/>
    <n v="2"/>
    <n v="2.7397260273972601E-2"/>
    <n v="72"/>
    <n v="1603"/>
    <n v="0.98630136986301364"/>
    <n v="71"/>
    <n v="19"/>
    <n v="18"/>
    <n v="98"/>
    <n v="34"/>
    <n v="238.05882352941177"/>
    <n v="23"/>
    <n v="82.782608695652172"/>
    <n v="37"/>
    <n v="234.54054054054055"/>
    <n v="30"/>
    <n v="547"/>
    <n v="38"/>
    <n v="246"/>
    <n v="0.52054794520547942"/>
    <n v="1"/>
    <n v="139"/>
    <n v="1.3698630136986301E-2"/>
    <n v="20"/>
    <n v="0.66666666666666663"/>
    <n v="3"/>
    <n v="0.1"/>
    <n v="17"/>
    <n v="0.44736842105263158"/>
    <n v="8"/>
    <n v="0.21052631578947367"/>
    <n v="0"/>
    <n v="0"/>
    <n v="0"/>
    <n v="0"/>
    <n v="0"/>
    <n v="0"/>
    <n v="0"/>
    <n v="1.2586206896551724"/>
    <n v="58"/>
    <n v="5"/>
    <n v="249"/>
  </r>
  <r>
    <n v="2017"/>
    <x v="3"/>
    <x v="6"/>
    <s v="MACTR"/>
    <x v="185"/>
    <n v="69"/>
    <n v="61"/>
    <n v="5"/>
    <n v="69"/>
    <n v="7.8115942028985508"/>
    <n v="0"/>
    <n v="0"/>
    <n v="65"/>
    <n v="920"/>
    <n v="0.94202898550724634"/>
    <n v="55"/>
    <n v="20"/>
    <n v="13"/>
    <n v="55"/>
    <n v="29"/>
    <n v="208.65517241379311"/>
    <n v="28"/>
    <n v="23.571428571428573"/>
    <n v="36"/>
    <n v="172.83333333333334"/>
    <n v="27"/>
    <n v="392"/>
    <n v="34"/>
    <n v="157"/>
    <n v="0.49275362318840582"/>
    <n v="9"/>
    <n v="83"/>
    <n v="0.13043478260869565"/>
    <n v="13"/>
    <n v="0.48148148148148145"/>
    <n v="5"/>
    <n v="0.18518518518518517"/>
    <n v="8"/>
    <n v="0.23529411764705882"/>
    <n v="8"/>
    <n v="0.23529411764705882"/>
    <n v="0"/>
    <n v="0"/>
    <n v="0"/>
    <n v="0"/>
    <n v="0"/>
    <n v="0"/>
    <n v="2"/>
    <n v="1.5333333333333334"/>
    <n v="45"/>
    <n v="12"/>
    <n v="39"/>
  </r>
  <r>
    <n v="2017"/>
    <x v="3"/>
    <x v="6"/>
    <s v="GADCH"/>
    <x v="130"/>
    <n v="67"/>
    <n v="63"/>
    <n v="5"/>
    <n v="67"/>
    <n v="7.1343283582089549"/>
    <n v="0"/>
    <n v="0"/>
    <n v="59"/>
    <n v="1790"/>
    <n v="0.88059701492537312"/>
    <n v="60"/>
    <n v="13"/>
    <n v="19"/>
    <n v="39"/>
    <n v="32"/>
    <n v="157.1875"/>
    <n v="29"/>
    <n v="17.862068965517242"/>
    <n v="31"/>
    <n v="169.19354838709677"/>
    <n v="31"/>
    <n v="405"/>
    <n v="31"/>
    <n v="208"/>
    <n v="0.46268656716417911"/>
    <n v="6"/>
    <n v="56"/>
    <n v="8.9552238805970144E-2"/>
    <n v="18"/>
    <n v="0.58064516129032262"/>
    <n v="2"/>
    <n v="6.4516129032258063E-2"/>
    <n v="15"/>
    <n v="0.4838709677419355"/>
    <n v="8"/>
    <n v="0.25806451612903225"/>
    <n v="1"/>
    <n v="1.4925373134328358E-2"/>
    <n v="0"/>
    <n v="0"/>
    <n v="0"/>
    <n v="0"/>
    <n v="0"/>
    <n v="1.675"/>
    <n v="40"/>
    <n v="2"/>
    <n v="148"/>
  </r>
  <r>
    <n v="2017"/>
    <x v="3"/>
    <x v="6"/>
    <s v="CABRO1"/>
    <x v="209"/>
    <n v="66"/>
    <n v="62"/>
    <n v="6"/>
    <n v="66"/>
    <n v="7.9393939393939394"/>
    <n v="0"/>
    <n v="0"/>
    <n v="64"/>
    <n v="1970"/>
    <n v="0.96969696969696972"/>
    <n v="64"/>
    <n v="14"/>
    <n v="28"/>
    <n v="69"/>
    <n v="32"/>
    <n v="188.21875"/>
    <n v="24"/>
    <n v="55.541666666666664"/>
    <n v="34"/>
    <n v="166.5"/>
    <n v="31"/>
    <n v="299"/>
    <n v="33"/>
    <n v="204"/>
    <n v="0.5"/>
    <n v="1"/>
    <n v="186"/>
    <n v="1.5151515151515152E-2"/>
    <n v="16"/>
    <n v="0.5161290322580645"/>
    <n v="3"/>
    <n v="9.6774193548387094E-2"/>
    <n v="12"/>
    <n v="0.36363636363636365"/>
    <n v="4"/>
    <n v="0.12121212121212122"/>
    <n v="0"/>
    <n v="0"/>
    <n v="0"/>
    <n v="0"/>
    <n v="0"/>
    <n v="0"/>
    <n v="0"/>
    <n v="1.375"/>
    <n v="48"/>
    <n v="20"/>
    <n v="188"/>
  </r>
  <r>
    <n v="2017"/>
    <x v="3"/>
    <x v="6"/>
    <s v="BENAD"/>
    <x v="196"/>
    <n v="62"/>
    <n v="60"/>
    <n v="4"/>
    <n v="62"/>
    <n v="5.67741935483871"/>
    <n v="0"/>
    <n v="0"/>
    <n v="61"/>
    <n v="2118"/>
    <n v="0.9838709677419355"/>
    <n v="57"/>
    <n v="16"/>
    <n v="24"/>
    <n v="69"/>
    <n v="26"/>
    <n v="184.80769230769232"/>
    <n v="14"/>
    <n v="30.571428571428573"/>
    <n v="34"/>
    <n v="259.26470588235293"/>
    <n v="24"/>
    <n v="387"/>
    <n v="31"/>
    <n v="233"/>
    <n v="0.5"/>
    <n v="0"/>
    <n v="0"/>
    <n v="0"/>
    <n v="9"/>
    <n v="0.375"/>
    <n v="3"/>
    <n v="0.125"/>
    <n v="10"/>
    <n v="0.32258064516129031"/>
    <n v="5"/>
    <n v="0.16129032258064516"/>
    <n v="0"/>
    <n v="0"/>
    <n v="0"/>
    <n v="0"/>
    <n v="0"/>
    <n v="0"/>
    <n v="2"/>
    <n v="1.3191489361702127"/>
    <n v="47"/>
    <n v="2"/>
    <n v="18"/>
  </r>
  <r>
    <n v="2017"/>
    <x v="3"/>
    <x v="6"/>
    <s v="WEBAM"/>
    <x v="195"/>
    <n v="55"/>
    <n v="49"/>
    <n v="2"/>
    <n v="55"/>
    <n v="3.9272727272727272"/>
    <n v="4"/>
    <n v="7.2727272727272724E-2"/>
    <n v="51"/>
    <n v="2418"/>
    <n v="0.92727272727272725"/>
    <n v="50"/>
    <n v="13"/>
    <n v="11"/>
    <n v="63"/>
    <n v="24"/>
    <n v="170.04166666666666"/>
    <n v="15"/>
    <n v="18.133333333333333"/>
    <n v="26"/>
    <n v="144.61538461538461"/>
    <n v="25"/>
    <n v="318"/>
    <n v="25"/>
    <n v="191"/>
    <n v="0.45454545454545453"/>
    <n v="2"/>
    <n v="72"/>
    <n v="3.6363636363636362E-2"/>
    <n v="10"/>
    <n v="0.4"/>
    <n v="1"/>
    <n v="0.04"/>
    <n v="9"/>
    <n v="0.36"/>
    <n v="1"/>
    <n v="0.04"/>
    <n v="0"/>
    <n v="0"/>
    <n v="0"/>
    <n v="0"/>
    <n v="0"/>
    <n v="0"/>
    <n v="1"/>
    <n v="1.5277777777777777"/>
    <n v="36"/>
    <n v="6"/>
    <n v="18"/>
  </r>
  <r>
    <n v="2017"/>
    <x v="3"/>
    <x v="6"/>
    <s v="WAXJE"/>
    <x v="171"/>
    <n v="49"/>
    <n v="45"/>
    <n v="2"/>
    <n v="49"/>
    <n v="3.9387755102040818"/>
    <n v="0"/>
    <n v="0"/>
    <n v="46"/>
    <n v="84"/>
    <n v="0.93877551020408168"/>
    <n v="10"/>
    <n v="9"/>
    <n v="7"/>
    <n v="8"/>
    <n v="4"/>
    <n v="197.75"/>
    <n v="4"/>
    <n v="24"/>
    <n v="40"/>
    <n v="14.225"/>
    <n v="2"/>
    <n v="368"/>
    <n v="45"/>
    <n v="48"/>
    <n v="0.91836734693877553"/>
    <n v="38"/>
    <n v="32"/>
    <n v="0.77551020408163263"/>
    <n v="2"/>
    <n v="1"/>
    <n v="1"/>
    <n v="0.5"/>
    <n v="1"/>
    <n v="2.2222222222222223E-2"/>
    <n v="2"/>
    <n v="4.4444444444444446E-2"/>
    <n v="0"/>
    <n v="0"/>
    <n v="0"/>
    <n v="0"/>
    <n v="0"/>
    <n v="0"/>
    <n v="3"/>
    <n v="1.4848484848484849"/>
    <n v="33"/>
    <n v="3"/>
    <n v="44"/>
  </r>
  <r>
    <n v="2017"/>
    <x v="3"/>
    <x v="6"/>
    <s v="AMIKE"/>
    <x v="128"/>
    <n v="47"/>
    <n v="44"/>
    <n v="4"/>
    <n v="47"/>
    <n v="6"/>
    <n v="0"/>
    <n v="0"/>
    <n v="46"/>
    <n v="1640"/>
    <n v="0.97872340425531912"/>
    <n v="46"/>
    <n v="17"/>
    <n v="14"/>
    <n v="57"/>
    <n v="11"/>
    <n v="180"/>
    <n v="12"/>
    <n v="61.083333333333336"/>
    <n v="35"/>
    <n v="186.68571428571428"/>
    <n v="11"/>
    <n v="582"/>
    <n v="35"/>
    <n v="225"/>
    <n v="0.74468085106382975"/>
    <n v="2"/>
    <n v="58"/>
    <n v="4.2553191489361701E-2"/>
    <n v="6"/>
    <n v="0.54545454545454541"/>
    <n v="1"/>
    <n v="9.0909090909090912E-2"/>
    <n v="6"/>
    <n v="0.17142857142857143"/>
    <n v="7"/>
    <n v="0.2"/>
    <n v="0"/>
    <n v="0"/>
    <n v="0"/>
    <n v="0"/>
    <n v="0"/>
    <n v="0"/>
    <n v="2"/>
    <n v="1.88"/>
    <n v="25"/>
    <n v="5"/>
    <n v="18"/>
  </r>
  <r>
    <n v="2017"/>
    <x v="3"/>
    <x v="6"/>
    <s v="BHASR"/>
    <x v="307"/>
    <n v="45"/>
    <n v="43"/>
    <n v="6"/>
    <n v="45"/>
    <n v="8.155555555555555"/>
    <n v="0"/>
    <n v="0"/>
    <n v="43"/>
    <n v="2172"/>
    <n v="0.9555555555555556"/>
    <n v="42"/>
    <n v="14"/>
    <n v="19"/>
    <n v="98"/>
    <n v="22"/>
    <n v="232.45454545454547"/>
    <n v="16"/>
    <n v="102.25"/>
    <n v="23"/>
    <n v="186.08695652173913"/>
    <n v="17"/>
    <n v="519"/>
    <n v="23"/>
    <n v="217"/>
    <n v="0.51111111111111107"/>
    <n v="2"/>
    <n v="264"/>
    <n v="4.4444444444444446E-2"/>
    <n v="11"/>
    <n v="0.6470588235294118"/>
    <n v="4"/>
    <n v="0.23529411764705882"/>
    <n v="10"/>
    <n v="0.43478260869565216"/>
    <n v="3"/>
    <n v="0.13043478260869565"/>
    <n v="0"/>
    <n v="0"/>
    <n v="0"/>
    <n v="0"/>
    <n v="0"/>
    <n v="0"/>
    <n v="0"/>
    <n v="1.1538461538461537"/>
    <n v="39"/>
    <n v="6"/>
    <n v="174"/>
  </r>
  <r>
    <n v="2017"/>
    <x v="3"/>
    <x v="6"/>
    <s v="CRUCH"/>
    <x v="116"/>
    <n v="41"/>
    <n v="37"/>
    <n v="3"/>
    <n v="41"/>
    <n v="6.2195121951219514"/>
    <n v="0"/>
    <n v="0"/>
    <n v="38"/>
    <n v="2719"/>
    <n v="0.92682926829268297"/>
    <n v="21"/>
    <n v="32"/>
    <n v="8"/>
    <n v="49"/>
    <n v="1"/>
    <n v="226"/>
    <n v="1"/>
    <n v="318"/>
    <n v="36"/>
    <n v="79.083333333333329"/>
    <n v="0"/>
    <n v="0"/>
    <n v="40"/>
    <n v="98"/>
    <n v="0.97560975609756095"/>
    <n v="38"/>
    <n v="93"/>
    <n v="0.92682926829268297"/>
    <n v="0"/>
    <n v="0"/>
    <n v="0"/>
    <n v="0"/>
    <n v="1"/>
    <n v="2.5000000000000001E-2"/>
    <n v="0"/>
    <n v="0"/>
    <n v="0"/>
    <n v="0"/>
    <n v="0"/>
    <n v="0"/>
    <n v="0"/>
    <n v="0"/>
    <n v="0"/>
    <n v="1.64"/>
    <n v="25"/>
    <n v="0"/>
    <n v="0"/>
  </r>
  <r>
    <n v="2017"/>
    <x v="3"/>
    <x v="6"/>
    <s v="RAYJAC"/>
    <x v="121"/>
    <n v="38"/>
    <n v="36"/>
    <n v="2"/>
    <n v="38"/>
    <n v="5.3421052631578947"/>
    <n v="2"/>
    <n v="5.2631578947368418E-2"/>
    <n v="38"/>
    <n v="233"/>
    <n v="1"/>
    <n v="35"/>
    <n v="11"/>
    <n v="12"/>
    <n v="22"/>
    <n v="1"/>
    <n v="139"/>
    <n v="1"/>
    <n v="2"/>
    <n v="37"/>
    <n v="140.21621621621622"/>
    <n v="1"/>
    <n v="177"/>
    <n v="37"/>
    <n v="161"/>
    <n v="0.97368421052631582"/>
    <n v="3"/>
    <n v="86"/>
    <n v="7.8947368421052627E-2"/>
    <n v="1"/>
    <n v="1"/>
    <n v="0"/>
    <n v="0"/>
    <n v="9"/>
    <n v="0.24324324324324326"/>
    <n v="12"/>
    <n v="0.32432432432432434"/>
    <n v="0"/>
    <n v="0"/>
    <n v="0"/>
    <n v="0"/>
    <n v="0"/>
    <n v="0"/>
    <n v="1"/>
    <n v="2.375"/>
    <n v="16"/>
    <n v="0"/>
    <n v="0"/>
  </r>
  <r>
    <n v="2017"/>
    <x v="3"/>
    <x v="6"/>
    <s v="CHAMA2"/>
    <x v="115"/>
    <n v="28"/>
    <n v="27"/>
    <n v="5"/>
    <n v="28"/>
    <n v="7.2857142857142856"/>
    <n v="0"/>
    <n v="0"/>
    <n v="28"/>
    <n v="1771"/>
    <n v="1"/>
    <n v="27"/>
    <n v="21"/>
    <n v="9"/>
    <n v="102"/>
    <n v="13"/>
    <n v="211.15384615384616"/>
    <n v="10"/>
    <n v="5.5"/>
    <n v="14"/>
    <n v="243"/>
    <n v="13"/>
    <n v="346"/>
    <n v="15"/>
    <n v="275"/>
    <n v="0.5357142857142857"/>
    <n v="0"/>
    <n v="0"/>
    <n v="0"/>
    <n v="7"/>
    <n v="0.53846153846153844"/>
    <n v="1"/>
    <n v="7.6923076923076927E-2"/>
    <n v="7"/>
    <n v="0.46666666666666667"/>
    <n v="2"/>
    <n v="0.13333333333333333"/>
    <n v="0"/>
    <n v="0"/>
    <n v="0"/>
    <n v="0"/>
    <n v="0"/>
    <n v="0"/>
    <n v="0"/>
    <n v="1.4736842105263157"/>
    <n v="19"/>
    <n v="1"/>
    <n v="41"/>
  </r>
  <r>
    <n v="2017"/>
    <x v="3"/>
    <x v="6"/>
    <s v="OKUYA"/>
    <x v="204"/>
    <n v="21"/>
    <n v="21"/>
    <n v="12"/>
    <n v="21"/>
    <n v="13.238095238095237"/>
    <n v="0"/>
    <n v="0"/>
    <n v="19"/>
    <n v="965"/>
    <n v="0.90476190476190477"/>
    <n v="21"/>
    <n v="30"/>
    <n v="5"/>
    <n v="194"/>
    <n v="11"/>
    <n v="210.27272727272728"/>
    <n v="8"/>
    <n v="11.125"/>
    <n v="10"/>
    <n v="308.39999999999998"/>
    <n v="11"/>
    <n v="448"/>
    <n v="10"/>
    <n v="344"/>
    <n v="0.47619047619047616"/>
    <n v="1"/>
    <n v="238"/>
    <n v="4.7619047619047616E-2"/>
    <n v="5"/>
    <n v="0.45454545454545453"/>
    <n v="1"/>
    <n v="9.0909090909090912E-2"/>
    <n v="4"/>
    <n v="0.4"/>
    <n v="2"/>
    <n v="0.2"/>
    <n v="0"/>
    <n v="0"/>
    <n v="0"/>
    <n v="0"/>
    <n v="0"/>
    <n v="0"/>
    <n v="1"/>
    <n v="1.5"/>
    <n v="14"/>
    <n v="7"/>
    <n v="37"/>
  </r>
  <r>
    <n v="2017"/>
    <x v="3"/>
    <x v="6"/>
    <s v="SETHA"/>
    <x v="213"/>
    <n v="19"/>
    <n v="18"/>
    <n v="628"/>
    <n v="18"/>
    <n v="635.33333333333337"/>
    <n v="6"/>
    <n v="0.33333333333333331"/>
    <n v="18"/>
    <n v="859"/>
    <n v="0.94736842105263153"/>
    <n v="19"/>
    <n v="23"/>
    <n v="4"/>
    <n v="114"/>
    <n v="7"/>
    <n v="17.428571428571427"/>
    <n v="6"/>
    <n v="96.333333333333329"/>
    <n v="11"/>
    <n v="202.63636363636363"/>
    <n v="0"/>
    <n v="0"/>
    <n v="1"/>
    <n v="1128"/>
    <n v="5.2631578947368418E-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.0555555555555556"/>
    <n v="18"/>
    <n v="0"/>
    <n v="0"/>
  </r>
  <r>
    <n v="2017"/>
    <x v="3"/>
    <x v="6"/>
    <s v="ELASH"/>
    <x v="212"/>
    <n v="15"/>
    <n v="15"/>
    <n v="497"/>
    <n v="15"/>
    <n v="501.53333333333336"/>
    <n v="0"/>
    <n v="0"/>
    <n v="14"/>
    <n v="1092"/>
    <n v="0.93333333333333335"/>
    <n v="14"/>
    <n v="20"/>
    <n v="3"/>
    <n v="379"/>
    <n v="5"/>
    <n v="12.4"/>
    <n v="5"/>
    <n v="91.6"/>
    <n v="9"/>
    <n v="83.111111111111114"/>
    <n v="0"/>
    <n v="0"/>
    <n v="1"/>
    <n v="903"/>
    <n v="6.6666666666666666E-2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15"/>
    <n v="0"/>
    <n v="0"/>
  </r>
  <r>
    <n v="2017"/>
    <x v="3"/>
    <x v="6"/>
    <s v="HASKE"/>
    <x v="203"/>
    <n v="15"/>
    <n v="3"/>
    <n v="0"/>
    <n v="15"/>
    <n v="9.0666666666666664"/>
    <n v="0"/>
    <n v="0"/>
    <n v="15"/>
    <n v="247"/>
    <n v="1"/>
    <n v="7"/>
    <n v="34"/>
    <n v="1"/>
    <n v="25"/>
    <n v="0"/>
    <n v="0"/>
    <n v="0"/>
    <n v="0"/>
    <n v="15"/>
    <n v="81.666666666666671"/>
    <n v="0"/>
    <n v="0"/>
    <n v="15"/>
    <n v="111"/>
    <n v="1"/>
    <n v="10"/>
    <n v="81"/>
    <n v="0.66666666666666663"/>
    <n v="0"/>
    <n v="0"/>
    <n v="0"/>
    <n v="0"/>
    <n v="0"/>
    <n v="0"/>
    <n v="0"/>
    <n v="0"/>
    <n v="0"/>
    <n v="0"/>
    <n v="0"/>
    <n v="0"/>
    <n v="0"/>
    <n v="0"/>
    <n v="0"/>
    <n v="1.0714285714285714"/>
    <n v="14"/>
    <n v="0"/>
    <n v="0"/>
  </r>
  <r>
    <n v="2017"/>
    <x v="3"/>
    <x v="6"/>
    <s v="NECDA"/>
    <x v="83"/>
    <n v="15"/>
    <n v="15"/>
    <n v="2"/>
    <n v="15"/>
    <n v="4.0666666666666664"/>
    <n v="0"/>
    <n v="0"/>
    <n v="15"/>
    <n v="2779"/>
    <n v="1"/>
    <n v="14"/>
    <n v="8"/>
    <n v="1"/>
    <n v="6"/>
    <n v="6"/>
    <n v="148.33333333333334"/>
    <n v="6"/>
    <n v="27.5"/>
    <n v="8"/>
    <n v="171.75"/>
    <n v="6"/>
    <n v="502"/>
    <n v="8"/>
    <n v="195"/>
    <n v="0.53333333333333333"/>
    <n v="1"/>
    <n v="100"/>
    <n v="6.6666666666666666E-2"/>
    <n v="1"/>
    <n v="0.16666666666666666"/>
    <n v="1"/>
    <n v="0.16666666666666666"/>
    <n v="2"/>
    <n v="0.25"/>
    <n v="1"/>
    <n v="0.125"/>
    <n v="0"/>
    <n v="0"/>
    <n v="0"/>
    <n v="0"/>
    <n v="0"/>
    <n v="0"/>
    <n v="0"/>
    <n v="2.1428571428571428"/>
    <n v="7"/>
    <n v="4"/>
    <n v="28"/>
  </r>
  <r>
    <n v="2017"/>
    <x v="3"/>
    <x v="6"/>
    <s v="HARDM"/>
    <x v="134"/>
    <n v="13"/>
    <n v="12"/>
    <n v="4"/>
    <n v="13"/>
    <n v="5.3076923076923075"/>
    <n v="0"/>
    <n v="0"/>
    <n v="13"/>
    <n v="1752"/>
    <n v="1"/>
    <n v="12"/>
    <n v="14"/>
    <n v="1"/>
    <n v="17"/>
    <n v="5"/>
    <n v="192"/>
    <n v="4"/>
    <n v="58"/>
    <n v="7"/>
    <n v="315.28571428571428"/>
    <n v="5"/>
    <n v="356"/>
    <n v="5"/>
    <n v="227"/>
    <n v="0.38461538461538464"/>
    <n v="0"/>
    <n v="0"/>
    <n v="0"/>
    <n v="3"/>
    <n v="0.6"/>
    <n v="1"/>
    <n v="0.2"/>
    <n v="2"/>
    <n v="0.4"/>
    <n v="2"/>
    <n v="0.4"/>
    <n v="0"/>
    <n v="0"/>
    <n v="0"/>
    <n v="0"/>
    <n v="0"/>
    <n v="0"/>
    <n v="0"/>
    <n v="1.625"/>
    <n v="8"/>
    <n v="3"/>
    <n v="53"/>
  </r>
  <r>
    <n v="2017"/>
    <x v="3"/>
    <x v="6"/>
    <s v="SANTR"/>
    <x v="257"/>
    <n v="11"/>
    <n v="11"/>
    <n v="9"/>
    <n v="11"/>
    <n v="10.454545454545455"/>
    <n v="0"/>
    <n v="0"/>
    <n v="11"/>
    <n v="2147"/>
    <n v="1"/>
    <n v="11"/>
    <n v="17"/>
    <n v="2"/>
    <n v="20"/>
    <n v="4"/>
    <n v="200.5"/>
    <n v="2"/>
    <n v="8.5"/>
    <n v="6"/>
    <n v="155.5"/>
    <n v="4"/>
    <n v="369"/>
    <n v="6"/>
    <n v="184"/>
    <n v="0.54545454545454541"/>
    <n v="0"/>
    <n v="0"/>
    <n v="0"/>
    <n v="2"/>
    <n v="0.5"/>
    <n v="0"/>
    <n v="0"/>
    <n v="3"/>
    <n v="0.5"/>
    <n v="1"/>
    <n v="0.16666666666666666"/>
    <n v="0"/>
    <n v="0"/>
    <n v="0"/>
    <n v="0"/>
    <n v="0"/>
    <n v="0"/>
    <n v="1"/>
    <n v="2.2000000000000002"/>
    <n v="5"/>
    <n v="3"/>
    <n v="43"/>
  </r>
  <r>
    <n v="2017"/>
    <x v="3"/>
    <x v="6"/>
    <s v="WILJA1"/>
    <x v="207"/>
    <n v="6"/>
    <n v="4"/>
    <n v="782"/>
    <n v="4"/>
    <n v="789.25"/>
    <n v="4"/>
    <n v="1"/>
    <n v="3"/>
    <n v="-910"/>
    <n v="0.5"/>
    <n v="6"/>
    <n v="13"/>
    <n v="2"/>
    <n v="359"/>
    <n v="1"/>
    <n v="15"/>
    <n v="0"/>
    <n v="0"/>
    <n v="5"/>
    <n v="15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.2"/>
    <n v="5"/>
    <n v="0"/>
    <n v="0"/>
  </r>
  <r>
    <n v="2017"/>
    <x v="3"/>
    <x v="6"/>
    <s v="BERJEF"/>
    <x v="206"/>
    <n v="5"/>
    <n v="1"/>
    <n v="0"/>
    <n v="5"/>
    <n v="6.6"/>
    <n v="0"/>
    <n v="0"/>
    <n v="5"/>
    <n v="-50"/>
    <n v="1"/>
    <n v="1"/>
    <n v="18"/>
    <n v="1"/>
    <n v="35"/>
    <n v="0"/>
    <n v="0"/>
    <n v="0"/>
    <n v="0"/>
    <n v="4"/>
    <n v="21.25"/>
    <n v="0"/>
    <n v="0"/>
    <n v="4"/>
    <n v="66"/>
    <n v="0.8"/>
    <n v="2"/>
    <n v="49"/>
    <n v="0.4"/>
    <n v="0"/>
    <n v="0"/>
    <n v="0"/>
    <n v="0"/>
    <n v="0"/>
    <n v="0"/>
    <n v="0"/>
    <n v="0"/>
    <n v="0"/>
    <n v="0"/>
    <n v="0"/>
    <n v="0"/>
    <n v="0"/>
    <n v="0"/>
    <n v="0"/>
    <n v="1"/>
    <n v="5"/>
    <n v="0"/>
    <n v="0"/>
  </r>
  <r>
    <n v="2017"/>
    <x v="3"/>
    <x v="6"/>
    <s v="KRANI"/>
    <x v="211"/>
    <n v="4"/>
    <n v="2"/>
    <n v="1"/>
    <n v="4"/>
    <n v="5.25"/>
    <n v="0"/>
    <n v="0"/>
    <n v="4"/>
    <n v="19"/>
    <n v="1"/>
    <n v="2"/>
    <n v="14"/>
    <n v="1"/>
    <n v="40"/>
    <n v="0"/>
    <n v="0"/>
    <n v="0"/>
    <n v="0"/>
    <n v="4"/>
    <n v="123.5"/>
    <n v="0"/>
    <n v="0"/>
    <n v="4"/>
    <n v="158"/>
    <n v="1"/>
    <n v="2"/>
    <n v="163"/>
    <n v="0.5"/>
    <n v="0"/>
    <n v="0"/>
    <n v="0"/>
    <n v="0"/>
    <n v="0"/>
    <n v="0"/>
    <n v="0"/>
    <n v="0"/>
    <n v="0"/>
    <n v="0"/>
    <n v="0"/>
    <n v="0"/>
    <n v="0"/>
    <n v="0"/>
    <n v="0"/>
    <n v="1.3333333333333333"/>
    <n v="3"/>
    <n v="0"/>
    <n v="0"/>
  </r>
  <r>
    <n v="2017"/>
    <x v="3"/>
    <x v="6"/>
    <s v="FGUSL"/>
    <x v="210"/>
    <n v="3"/>
    <n v="2"/>
    <n v="2"/>
    <n v="3"/>
    <n v="4.333333333333333"/>
    <n v="0"/>
    <n v="0"/>
    <n v="3"/>
    <n v="40"/>
    <n v="1"/>
    <n v="1"/>
    <n v="16"/>
    <n v="1"/>
    <n v="25"/>
    <n v="0"/>
    <n v="0"/>
    <n v="0"/>
    <n v="0"/>
    <n v="3"/>
    <n v="15.333333333333334"/>
    <n v="0"/>
    <n v="0"/>
    <n v="3"/>
    <n v="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</r>
  <r>
    <n v="2017"/>
    <x v="3"/>
    <x v="6"/>
    <s v="REYWI"/>
    <x v="113"/>
    <n v="3"/>
    <n v="3"/>
    <n v="6"/>
    <n v="3"/>
    <n v="7.666666666666667"/>
    <n v="0"/>
    <n v="0"/>
    <n v="3"/>
    <n v="2809"/>
    <n v="1"/>
    <n v="3"/>
    <n v="64"/>
    <n v="1"/>
    <n v="37"/>
    <n v="2"/>
    <n v="175.5"/>
    <n v="2"/>
    <n v="130.5"/>
    <n v="1"/>
    <n v="437"/>
    <n v="2"/>
    <n v="487"/>
    <n v="1"/>
    <n v="442"/>
    <n v="0.333333333333333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</r>
  <r>
    <n v="2017"/>
    <x v="3"/>
    <x v="6"/>
    <s v="ORTFE"/>
    <x v="112"/>
    <n v="2"/>
    <n v="2"/>
    <n v="4"/>
    <n v="2"/>
    <n v="5"/>
    <n v="0"/>
    <n v="0"/>
    <n v="2"/>
    <n v="2592"/>
    <n v="1"/>
    <n v="2"/>
    <n v="15"/>
    <n v="0"/>
    <n v="0"/>
    <n v="1"/>
    <n v="76"/>
    <n v="1"/>
    <n v="144"/>
    <n v="1"/>
    <n v="60"/>
    <n v="1"/>
    <n v="302"/>
    <n v="1"/>
    <n v="74"/>
    <n v="0.5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2"/>
    <n v="1"/>
    <n v="7"/>
  </r>
  <r>
    <n v="2017"/>
    <x v="3"/>
    <x v="6"/>
    <s v="TEAAM"/>
    <x v="205"/>
    <n v="2"/>
    <n v="0"/>
    <n v="0"/>
    <n v="2"/>
    <n v="9"/>
    <n v="0"/>
    <n v="0"/>
    <n v="2"/>
    <n v="127"/>
    <n v="1"/>
    <n v="0"/>
    <n v="0"/>
    <n v="0"/>
    <n v="0"/>
    <n v="0"/>
    <n v="0"/>
    <n v="0"/>
    <n v="0"/>
    <n v="2"/>
    <n v="38.5"/>
    <n v="0"/>
    <n v="0"/>
    <n v="2"/>
    <n v="66"/>
    <n v="1"/>
    <n v="2"/>
    <n v="66"/>
    <n v="1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3"/>
    <x v="6"/>
    <s v="KALPO"/>
    <x v="200"/>
    <n v="1"/>
    <n v="1"/>
    <n v="17"/>
    <n v="1"/>
    <n v="17"/>
    <n v="0"/>
    <n v="0"/>
    <n v="1"/>
    <n v="5080"/>
    <n v="1"/>
    <n v="1"/>
    <n v="18"/>
    <n v="0"/>
    <n v="0"/>
    <n v="1"/>
    <n v="103"/>
    <n v="1"/>
    <n v="4"/>
    <n v="0"/>
    <n v="0"/>
    <n v="1"/>
    <n v="1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2"/>
  </r>
  <r>
    <n v="2017"/>
    <x v="3"/>
    <x v="7"/>
    <s v="FGUSL"/>
    <x v="210"/>
    <n v="221"/>
    <n v="80"/>
    <n v="3"/>
    <n v="221"/>
    <n v="6.1085972850678729"/>
    <n v="2"/>
    <n v="9.0497737556561094E-3"/>
    <n v="219"/>
    <n v="230"/>
    <n v="0.99095022624434392"/>
    <n v="114"/>
    <n v="25"/>
    <n v="46"/>
    <n v="27"/>
    <n v="4"/>
    <n v="148"/>
    <n v="0"/>
    <n v="0"/>
    <n v="211"/>
    <n v="52.412322274881518"/>
    <n v="4"/>
    <n v="247"/>
    <n v="214"/>
    <n v="84"/>
    <n v="0.96832579185520362"/>
    <n v="118"/>
    <n v="71"/>
    <n v="0.5339366515837104"/>
    <n v="0"/>
    <n v="0"/>
    <n v="0"/>
    <n v="0"/>
    <n v="6"/>
    <n v="2.8037383177570093E-2"/>
    <n v="4"/>
    <n v="1.8691588785046728E-2"/>
    <n v="6"/>
    <n v="2.7149321266968326E-2"/>
    <n v="4"/>
    <n v="1.8099547511312219E-2"/>
    <n v="0"/>
    <n v="0"/>
    <n v="0"/>
    <n v="1.8728813559322033"/>
    <n v="118"/>
    <n v="0"/>
    <n v="0"/>
  </r>
  <r>
    <n v="2017"/>
    <x v="3"/>
    <x v="7"/>
    <s v="TEAAM"/>
    <x v="205"/>
    <n v="189"/>
    <n v="57"/>
    <n v="4"/>
    <n v="189"/>
    <n v="8.2328042328042326"/>
    <n v="4"/>
    <n v="2.1164021164021163E-2"/>
    <n v="187"/>
    <n v="737"/>
    <n v="0.98941798941798942"/>
    <n v="111"/>
    <n v="30"/>
    <n v="31"/>
    <n v="42"/>
    <n v="8"/>
    <n v="202.25"/>
    <n v="8"/>
    <n v="364.25"/>
    <n v="180"/>
    <n v="81.322222222222223"/>
    <n v="7"/>
    <n v="290"/>
    <n v="178"/>
    <n v="105"/>
    <n v="0.94179894179894175"/>
    <n v="91"/>
    <n v="89"/>
    <n v="0.48148148148148145"/>
    <n v="1"/>
    <n v="0.14285714285714285"/>
    <n v="1"/>
    <n v="0.14285714285714285"/>
    <n v="2"/>
    <n v="1.1235955056179775E-2"/>
    <n v="7"/>
    <n v="3.9325842696629212E-2"/>
    <n v="3"/>
    <n v="1.5873015873015872E-2"/>
    <n v="8"/>
    <n v="4.2328042328042326E-2"/>
    <n v="0"/>
    <n v="0"/>
    <n v="0"/>
    <n v="1.89"/>
    <n v="100"/>
    <n v="0"/>
    <n v="0"/>
  </r>
  <r>
    <n v="2017"/>
    <x v="3"/>
    <x v="7"/>
    <s v="HASKE"/>
    <x v="203"/>
    <n v="184"/>
    <n v="49"/>
    <n v="2"/>
    <n v="184"/>
    <n v="7.4293478260869561"/>
    <n v="4"/>
    <n v="2.1739130434782608E-2"/>
    <n v="184"/>
    <n v="203"/>
    <n v="1"/>
    <n v="118"/>
    <n v="29"/>
    <n v="22"/>
    <n v="29"/>
    <n v="5"/>
    <n v="141.4"/>
    <n v="5"/>
    <n v="398.2"/>
    <n v="174"/>
    <n v="93.775862068965523"/>
    <n v="5"/>
    <n v="198"/>
    <n v="176"/>
    <n v="121"/>
    <n v="0.95652173913043481"/>
    <n v="94"/>
    <n v="103"/>
    <n v="0.51086956521739135"/>
    <n v="0"/>
    <n v="0"/>
    <n v="0"/>
    <n v="0"/>
    <n v="3"/>
    <n v="1.7045454545454544E-2"/>
    <n v="3"/>
    <n v="1.7045454545454544E-2"/>
    <n v="3"/>
    <n v="1.6304347826086956E-2"/>
    <n v="3"/>
    <n v="1.6304347826086956E-2"/>
    <n v="0"/>
    <n v="0"/>
    <n v="0"/>
    <n v="1.978494623655914"/>
    <n v="93"/>
    <n v="0"/>
    <n v="0"/>
  </r>
  <r>
    <n v="2017"/>
    <x v="3"/>
    <x v="7"/>
    <s v="BERJEF"/>
    <x v="206"/>
    <n v="179"/>
    <n v="47"/>
    <n v="1"/>
    <n v="179"/>
    <n v="4.8044692737430168"/>
    <n v="4"/>
    <n v="2.23463687150838E-2"/>
    <n v="179"/>
    <n v="169"/>
    <n v="1"/>
    <n v="77"/>
    <n v="18"/>
    <n v="40"/>
    <n v="23"/>
    <n v="6"/>
    <n v="177.66666666666666"/>
    <n v="6"/>
    <n v="4.166666666666667"/>
    <n v="173"/>
    <n v="52.843930635838149"/>
    <n v="6"/>
    <n v="240"/>
    <n v="173"/>
    <n v="78"/>
    <n v="0.96648044692737434"/>
    <n v="97"/>
    <n v="58"/>
    <n v="0.54189944134078216"/>
    <n v="2"/>
    <n v="0.33333333333333331"/>
    <n v="1"/>
    <n v="0.16666666666666666"/>
    <n v="4"/>
    <n v="2.3121387283236993E-2"/>
    <n v="3"/>
    <n v="1.7341040462427744E-2"/>
    <n v="6"/>
    <n v="3.3519553072625698E-2"/>
    <n v="4"/>
    <n v="2.23463687150838E-2"/>
    <n v="0"/>
    <n v="0"/>
    <n v="0"/>
    <n v="1.8645833333333333"/>
    <n v="96"/>
    <n v="1"/>
    <n v="3"/>
  </r>
  <r>
    <n v="2017"/>
    <x v="3"/>
    <x v="7"/>
    <s v="KRANI"/>
    <x v="211"/>
    <n v="161"/>
    <n v="41"/>
    <n v="2"/>
    <n v="161"/>
    <n v="5.3664596273291929"/>
    <n v="2"/>
    <n v="1.2422360248447204E-2"/>
    <n v="160"/>
    <n v="61"/>
    <n v="0.99378881987577639"/>
    <n v="96"/>
    <n v="36"/>
    <n v="31"/>
    <n v="35"/>
    <n v="6"/>
    <n v="161.33333333333334"/>
    <n v="6"/>
    <n v="117"/>
    <n v="155"/>
    <n v="97.948387096774198"/>
    <n v="6"/>
    <n v="246"/>
    <n v="155"/>
    <n v="118"/>
    <n v="0.96273291925465843"/>
    <n v="91"/>
    <n v="110"/>
    <n v="0.56521739130434778"/>
    <n v="0"/>
    <n v="0"/>
    <n v="0"/>
    <n v="0"/>
    <n v="1"/>
    <n v="6.4516129032258064E-3"/>
    <n v="2"/>
    <n v="1.2903225806451613E-2"/>
    <n v="1"/>
    <n v="6.2111801242236021E-3"/>
    <n v="2"/>
    <n v="1.2422360248447204E-2"/>
    <n v="0"/>
    <n v="1"/>
    <n v="0"/>
    <n v="1.5188679245283019"/>
    <n v="106"/>
    <n v="0"/>
    <n v="0"/>
  </r>
  <r>
    <n v="2017"/>
    <x v="3"/>
    <x v="7"/>
    <s v="AMIKE"/>
    <x v="128"/>
    <n v="28"/>
    <n v="8"/>
    <n v="0"/>
    <n v="28"/>
    <n v="6.5357142857142856"/>
    <n v="0"/>
    <n v="0"/>
    <n v="28"/>
    <n v="320"/>
    <n v="1"/>
    <n v="15"/>
    <n v="28"/>
    <n v="4"/>
    <n v="24"/>
    <n v="3"/>
    <n v="213.66666666666666"/>
    <n v="3"/>
    <n v="63.666666666666664"/>
    <n v="24"/>
    <n v="101.66666666666667"/>
    <n v="3"/>
    <n v="297"/>
    <n v="25"/>
    <n v="124"/>
    <n v="0.8928571428571429"/>
    <n v="14"/>
    <n v="97"/>
    <n v="0.5"/>
    <n v="0"/>
    <n v="0"/>
    <n v="0"/>
    <n v="0"/>
    <n v="1"/>
    <n v="0.04"/>
    <n v="0"/>
    <n v="0"/>
    <n v="0"/>
    <n v="0"/>
    <n v="0"/>
    <n v="0"/>
    <n v="0"/>
    <n v="0"/>
    <n v="0"/>
    <n v="1.4736842105263157"/>
    <n v="19"/>
    <n v="2"/>
    <n v="17"/>
  </r>
  <r>
    <n v="2017"/>
    <x v="3"/>
    <x v="7"/>
    <s v="BARSC"/>
    <x v="308"/>
    <n v="26"/>
    <n v="13"/>
    <n v="3"/>
    <n v="26"/>
    <n v="8.3461538461538467"/>
    <n v="2"/>
    <n v="7.6923076923076927E-2"/>
    <n v="26"/>
    <n v="-19"/>
    <n v="1"/>
    <n v="9"/>
    <n v="24"/>
    <n v="5"/>
    <n v="22"/>
    <n v="0"/>
    <n v="0"/>
    <n v="0"/>
    <n v="0"/>
    <n v="26"/>
    <n v="39.346153846153847"/>
    <n v="0"/>
    <n v="0"/>
    <n v="26"/>
    <n v="75"/>
    <n v="1"/>
    <n v="17"/>
    <n v="67"/>
    <n v="0.65384615384615385"/>
    <n v="0"/>
    <n v="0"/>
    <n v="0"/>
    <n v="0"/>
    <n v="1"/>
    <n v="3.8461538461538464E-2"/>
    <n v="0"/>
    <n v="0"/>
    <n v="1"/>
    <n v="3.8461538461538464E-2"/>
    <n v="0"/>
    <n v="0"/>
    <n v="0"/>
    <n v="0"/>
    <n v="0"/>
    <n v="2.3636363636363638"/>
    <n v="11"/>
    <n v="0"/>
    <n v="0"/>
  </r>
  <r>
    <n v="2017"/>
    <x v="3"/>
    <x v="7"/>
    <s v="GADCH"/>
    <x v="130"/>
    <n v="23"/>
    <n v="10"/>
    <n v="2"/>
    <n v="23"/>
    <n v="4.3478260869565215"/>
    <n v="0"/>
    <n v="0"/>
    <n v="21"/>
    <n v="196"/>
    <n v="0.91304347826086951"/>
    <n v="14"/>
    <n v="14"/>
    <n v="3"/>
    <n v="57"/>
    <n v="3"/>
    <n v="154.33333333333334"/>
    <n v="3"/>
    <n v="18"/>
    <n v="20"/>
    <n v="90.15"/>
    <n v="2"/>
    <n v="272"/>
    <n v="20"/>
    <n v="117"/>
    <n v="0.86956521739130432"/>
    <n v="14"/>
    <n v="97"/>
    <n v="0.60869565217391308"/>
    <n v="1"/>
    <n v="0.5"/>
    <n v="1"/>
    <n v="0.5"/>
    <n v="0"/>
    <n v="0"/>
    <n v="0"/>
    <n v="0"/>
    <n v="0"/>
    <n v="0"/>
    <n v="1"/>
    <n v="4.3478260869565216E-2"/>
    <n v="0"/>
    <n v="0"/>
    <n v="0"/>
    <n v="1.1499999999999999"/>
    <n v="20"/>
    <n v="0"/>
    <n v="0"/>
  </r>
  <r>
    <n v="2017"/>
    <x v="3"/>
    <x v="7"/>
    <s v="MACTR"/>
    <x v="185"/>
    <n v="21"/>
    <n v="9"/>
    <n v="3"/>
    <n v="21"/>
    <n v="9.1904761904761898"/>
    <n v="0"/>
    <n v="0"/>
    <n v="20"/>
    <n v="122"/>
    <n v="0.95238095238095233"/>
    <n v="11"/>
    <n v="21"/>
    <n v="6"/>
    <n v="27"/>
    <n v="1"/>
    <n v="139"/>
    <n v="1"/>
    <n v="97"/>
    <n v="19"/>
    <n v="73.21052631578948"/>
    <n v="1"/>
    <n v="735"/>
    <n v="20"/>
    <n v="95"/>
    <n v="0.95238095238095233"/>
    <n v="11"/>
    <n v="68"/>
    <n v="0.52380952380952384"/>
    <n v="0"/>
    <n v="0"/>
    <n v="1"/>
    <n v="1"/>
    <n v="1"/>
    <n v="0.05"/>
    <n v="0"/>
    <n v="0"/>
    <n v="1"/>
    <n v="4.7619047619047616E-2"/>
    <n v="0"/>
    <n v="0"/>
    <n v="0"/>
    <n v="0"/>
    <n v="0"/>
    <n v="1.75"/>
    <n v="12"/>
    <n v="0"/>
    <n v="0"/>
  </r>
  <r>
    <n v="2017"/>
    <x v="3"/>
    <x v="7"/>
    <s v="ROSJA"/>
    <x v="184"/>
    <n v="18"/>
    <n v="8"/>
    <n v="3"/>
    <n v="18"/>
    <n v="5.2777777777777777"/>
    <n v="0"/>
    <n v="0"/>
    <n v="18"/>
    <n v="662"/>
    <n v="1"/>
    <n v="13"/>
    <n v="40"/>
    <n v="4"/>
    <n v="33"/>
    <n v="3"/>
    <n v="267.33333333333331"/>
    <n v="3"/>
    <n v="5.333333333333333"/>
    <n v="15"/>
    <n v="137.53333333333333"/>
    <n v="3"/>
    <n v="474"/>
    <n v="14"/>
    <n v="162"/>
    <n v="0.77777777777777779"/>
    <n v="4"/>
    <n v="143"/>
    <n v="0.22222222222222221"/>
    <n v="3"/>
    <n v="1"/>
    <n v="0"/>
    <n v="0"/>
    <n v="0"/>
    <n v="0"/>
    <n v="1"/>
    <n v="7.1428571428571425E-2"/>
    <n v="0"/>
    <n v="0"/>
    <n v="1"/>
    <n v="5.5555555555555552E-2"/>
    <n v="0"/>
    <n v="0"/>
    <n v="0"/>
    <n v="1.5"/>
    <n v="12"/>
    <n v="2"/>
    <n v="40"/>
  </r>
  <r>
    <n v="2017"/>
    <x v="3"/>
    <x v="7"/>
    <s v="GANLA"/>
    <x v="186"/>
    <n v="17"/>
    <n v="7"/>
    <n v="2"/>
    <n v="17"/>
    <n v="4.2941176470588234"/>
    <n v="0"/>
    <n v="0"/>
    <n v="12"/>
    <n v="1003"/>
    <n v="0.70588235294117652"/>
    <n v="9"/>
    <n v="16"/>
    <n v="4"/>
    <n v="85"/>
    <n v="2"/>
    <n v="317.5"/>
    <n v="1"/>
    <n v="6"/>
    <n v="15"/>
    <n v="97.266666666666666"/>
    <n v="2"/>
    <n v="584"/>
    <n v="15"/>
    <n v="116"/>
    <n v="0.88235294117647056"/>
    <n v="8"/>
    <n v="85"/>
    <n v="0.47058823529411764"/>
    <n v="0"/>
    <n v="0"/>
    <n v="0"/>
    <n v="0"/>
    <n v="0"/>
    <n v="0"/>
    <n v="0"/>
    <n v="0"/>
    <n v="0"/>
    <n v="0"/>
    <n v="0"/>
    <n v="0"/>
    <n v="0"/>
    <n v="0"/>
    <n v="0"/>
    <n v="1.4166666666666667"/>
    <n v="12"/>
    <n v="0"/>
    <n v="0"/>
  </r>
  <r>
    <n v="2017"/>
    <x v="3"/>
    <x v="7"/>
    <s v="SEAJU"/>
    <x v="309"/>
    <n v="16"/>
    <n v="9"/>
    <n v="4"/>
    <n v="16"/>
    <n v="4.6875"/>
    <n v="0"/>
    <n v="0"/>
    <n v="16"/>
    <n v="159"/>
    <n v="1"/>
    <n v="9"/>
    <n v="15"/>
    <n v="1"/>
    <n v="3"/>
    <n v="1"/>
    <n v="163"/>
    <n v="1"/>
    <n v="39"/>
    <n v="15"/>
    <n v="100"/>
    <n v="1"/>
    <n v="208"/>
    <n v="14"/>
    <n v="105"/>
    <n v="0.875"/>
    <n v="11"/>
    <n v="94"/>
    <n v="0.6875"/>
    <n v="0"/>
    <n v="0"/>
    <n v="0"/>
    <n v="0"/>
    <n v="0"/>
    <n v="0"/>
    <n v="0"/>
    <n v="0"/>
    <n v="0"/>
    <n v="0"/>
    <n v="0"/>
    <n v="0"/>
    <n v="0"/>
    <n v="0"/>
    <n v="0"/>
    <n v="2"/>
    <n v="8"/>
    <n v="0"/>
    <n v="0"/>
  </r>
  <r>
    <n v="2017"/>
    <x v="3"/>
    <x v="7"/>
    <s v="DIAVA"/>
    <x v="188"/>
    <n v="9"/>
    <n v="2"/>
    <n v="2"/>
    <n v="9"/>
    <n v="7.333333333333333"/>
    <n v="0"/>
    <n v="0"/>
    <n v="9"/>
    <n v="118"/>
    <n v="1"/>
    <n v="5"/>
    <n v="66"/>
    <n v="0"/>
    <n v="0"/>
    <n v="1"/>
    <n v="192"/>
    <n v="1"/>
    <n v="13"/>
    <n v="5"/>
    <n v="162.6"/>
    <n v="1"/>
    <n v="292"/>
    <n v="8"/>
    <n v="214"/>
    <n v="0.88888888888888884"/>
    <n v="6"/>
    <n v="232"/>
    <n v="0.66666666666666663"/>
    <n v="0"/>
    <n v="0"/>
    <n v="0"/>
    <n v="0"/>
    <n v="1"/>
    <n v="0.125"/>
    <n v="0"/>
    <n v="0"/>
    <n v="1"/>
    <n v="0.1111111111111111"/>
    <n v="0"/>
    <n v="0"/>
    <n v="0"/>
    <n v="0"/>
    <n v="0"/>
    <n v="1.125"/>
    <n v="8"/>
    <n v="0"/>
    <n v="0"/>
  </r>
  <r>
    <n v="2017"/>
    <x v="3"/>
    <x v="7"/>
    <s v="MACRE"/>
    <x v="192"/>
    <n v="8"/>
    <n v="6"/>
    <n v="5"/>
    <n v="8"/>
    <n v="8.5"/>
    <n v="0"/>
    <n v="0"/>
    <n v="7"/>
    <n v="2089"/>
    <n v="0.875"/>
    <n v="4"/>
    <n v="50"/>
    <n v="0"/>
    <n v="0"/>
    <n v="0"/>
    <n v="0"/>
    <n v="0"/>
    <n v="0"/>
    <n v="6"/>
    <n v="140.66666666666666"/>
    <n v="0"/>
    <n v="0"/>
    <n v="8"/>
    <n v="150"/>
    <n v="1"/>
    <n v="5"/>
    <n v="132"/>
    <n v="0.625"/>
    <n v="0"/>
    <n v="0"/>
    <n v="0"/>
    <n v="0"/>
    <n v="1"/>
    <n v="0.125"/>
    <n v="1"/>
    <n v="0.125"/>
    <n v="0"/>
    <n v="0"/>
    <n v="1"/>
    <n v="0.125"/>
    <n v="0"/>
    <n v="0"/>
    <n v="0"/>
    <n v="1.1428571428571428"/>
    <n v="7"/>
    <n v="0"/>
    <n v="0"/>
  </r>
  <r>
    <n v="2017"/>
    <x v="3"/>
    <x v="7"/>
    <s v="BALLBE"/>
    <x v="198"/>
    <n v="7"/>
    <n v="7"/>
    <n v="4"/>
    <n v="7"/>
    <n v="6"/>
    <n v="0"/>
    <n v="0"/>
    <n v="6"/>
    <n v="1833"/>
    <n v="0.8571428571428571"/>
    <n v="7"/>
    <n v="22"/>
    <n v="2"/>
    <n v="9"/>
    <n v="3"/>
    <n v="346"/>
    <n v="3"/>
    <n v="1.3333333333333333"/>
    <n v="4"/>
    <n v="170"/>
    <n v="1"/>
    <n v="247"/>
    <n v="4"/>
    <n v="204"/>
    <n v="0.5714285714285714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1.1666666666666667"/>
    <n v="6"/>
    <n v="3"/>
    <n v="16"/>
  </r>
  <r>
    <n v="2017"/>
    <x v="3"/>
    <x v="7"/>
    <s v="KANLOR"/>
    <x v="126"/>
    <n v="7"/>
    <n v="6"/>
    <n v="6"/>
    <n v="7"/>
    <n v="9.2857142857142865"/>
    <n v="0"/>
    <n v="0"/>
    <n v="7"/>
    <n v="695"/>
    <n v="1"/>
    <n v="4"/>
    <n v="10"/>
    <n v="3"/>
    <n v="18"/>
    <n v="1"/>
    <n v="172"/>
    <n v="1"/>
    <n v="3"/>
    <n v="6"/>
    <n v="86"/>
    <n v="1"/>
    <n v="436"/>
    <n v="6"/>
    <n v="120"/>
    <n v="0.8571428571428571"/>
    <n v="3"/>
    <n v="61"/>
    <n v="0.42857142857142855"/>
    <n v="0"/>
    <n v="0"/>
    <n v="0"/>
    <n v="0"/>
    <n v="0"/>
    <n v="0"/>
    <n v="0"/>
    <n v="0"/>
    <n v="0"/>
    <n v="0"/>
    <n v="0"/>
    <n v="0"/>
    <n v="0"/>
    <n v="0"/>
    <n v="0"/>
    <n v="1.1666666666666667"/>
    <n v="6"/>
    <n v="0"/>
    <n v="0"/>
  </r>
  <r>
    <n v="2017"/>
    <x v="3"/>
    <x v="7"/>
    <s v="ROKAB"/>
    <x v="193"/>
    <n v="6"/>
    <n v="4"/>
    <n v="2"/>
    <n v="6"/>
    <n v="4.666666666666667"/>
    <n v="0"/>
    <n v="0"/>
    <n v="6"/>
    <n v="1501"/>
    <n v="1"/>
    <n v="5"/>
    <n v="13"/>
    <n v="2"/>
    <n v="93"/>
    <n v="3"/>
    <n v="216"/>
    <n v="3"/>
    <n v="412.33333333333331"/>
    <n v="3"/>
    <n v="180.66666666666666"/>
    <n v="1"/>
    <n v="589"/>
    <n v="3"/>
    <n v="212"/>
    <n v="0.5"/>
    <n v="0"/>
    <n v="0"/>
    <n v="0"/>
    <n v="1"/>
    <n v="1"/>
    <n v="0"/>
    <n v="0"/>
    <n v="1"/>
    <n v="0.33333333333333331"/>
    <n v="1"/>
    <n v="0.33333333333333331"/>
    <n v="0"/>
    <n v="0"/>
    <n v="0"/>
    <n v="0"/>
    <n v="0"/>
    <n v="0"/>
    <n v="0"/>
    <n v="1"/>
    <n v="6"/>
    <n v="1"/>
    <n v="54"/>
  </r>
  <r>
    <n v="2017"/>
    <x v="3"/>
    <x v="7"/>
    <s v="STORI"/>
    <x v="117"/>
    <n v="6"/>
    <n v="6"/>
    <n v="3"/>
    <n v="6"/>
    <n v="5"/>
    <n v="0"/>
    <n v="0"/>
    <n v="6"/>
    <n v="1037"/>
    <n v="1"/>
    <n v="6"/>
    <n v="11"/>
    <n v="2"/>
    <n v="163"/>
    <n v="2"/>
    <n v="254"/>
    <n v="2"/>
    <n v="15"/>
    <n v="4"/>
    <n v="160"/>
    <n v="2"/>
    <n v="400"/>
    <n v="4"/>
    <n v="279"/>
    <n v="0.66666666666666663"/>
    <n v="0"/>
    <n v="0"/>
    <n v="0"/>
    <n v="1"/>
    <n v="0.5"/>
    <n v="1"/>
    <n v="0.5"/>
    <n v="0"/>
    <n v="0"/>
    <n v="0"/>
    <n v="0"/>
    <n v="0"/>
    <n v="0"/>
    <n v="0"/>
    <n v="0"/>
    <n v="0"/>
    <n v="0"/>
    <n v="0"/>
    <n v="1"/>
    <n v="6"/>
    <n v="0"/>
    <n v="0"/>
  </r>
  <r>
    <n v="2017"/>
    <x v="3"/>
    <x v="7"/>
    <s v="WALAY"/>
    <x v="125"/>
    <n v="6"/>
    <n v="5"/>
    <n v="1"/>
    <n v="6"/>
    <n v="3"/>
    <n v="0"/>
    <n v="0"/>
    <n v="6"/>
    <n v="956"/>
    <n v="1"/>
    <n v="6"/>
    <n v="9"/>
    <n v="1"/>
    <n v="7"/>
    <n v="2"/>
    <n v="251"/>
    <n v="2"/>
    <n v="105.5"/>
    <n v="4"/>
    <n v="165.75"/>
    <n v="2"/>
    <n v="564"/>
    <n v="4"/>
    <n v="184"/>
    <n v="0.66666666666666663"/>
    <n v="0"/>
    <n v="0"/>
    <n v="0"/>
    <n v="1"/>
    <n v="0.5"/>
    <n v="0"/>
    <n v="0"/>
    <n v="0"/>
    <n v="0"/>
    <n v="0"/>
    <n v="0"/>
    <n v="0"/>
    <n v="0"/>
    <n v="0"/>
    <n v="0"/>
    <n v="0"/>
    <n v="0"/>
    <n v="0"/>
    <n v="1"/>
    <n v="6"/>
    <n v="2"/>
    <n v="152"/>
  </r>
  <r>
    <n v="2017"/>
    <x v="3"/>
    <x v="7"/>
    <s v="DUBLA"/>
    <x v="183"/>
    <n v="5"/>
    <n v="3"/>
    <n v="2"/>
    <n v="5"/>
    <n v="3.6"/>
    <n v="0"/>
    <n v="0"/>
    <n v="4"/>
    <n v="392"/>
    <n v="0.8"/>
    <n v="3"/>
    <n v="20"/>
    <n v="1"/>
    <n v="10"/>
    <n v="1"/>
    <n v="252"/>
    <n v="1"/>
    <n v="1"/>
    <n v="4"/>
    <n v="118.75"/>
    <n v="1"/>
    <n v="339"/>
    <n v="4"/>
    <n v="143"/>
    <n v="0.8"/>
    <n v="2"/>
    <n v="74"/>
    <n v="0.4"/>
    <n v="1"/>
    <n v="1"/>
    <n v="0"/>
    <n v="0"/>
    <n v="0"/>
    <n v="0"/>
    <n v="1"/>
    <n v="0.25"/>
    <n v="0"/>
    <n v="0"/>
    <n v="0"/>
    <n v="0"/>
    <n v="0"/>
    <n v="0"/>
    <n v="0"/>
    <n v="1.25"/>
    <n v="4"/>
    <n v="1"/>
    <n v="6"/>
  </r>
  <r>
    <n v="2017"/>
    <x v="3"/>
    <x v="7"/>
    <s v="LEBD1"/>
    <x v="189"/>
    <n v="5"/>
    <n v="5"/>
    <n v="5"/>
    <n v="5"/>
    <n v="7.4"/>
    <n v="0"/>
    <n v="0"/>
    <n v="5"/>
    <n v="1612"/>
    <n v="1"/>
    <n v="4"/>
    <n v="20"/>
    <n v="3"/>
    <n v="60"/>
    <n v="1"/>
    <n v="87"/>
    <n v="1"/>
    <n v="2"/>
    <n v="4"/>
    <n v="111.25"/>
    <n v="1"/>
    <n v="162"/>
    <n v="4"/>
    <n v="130"/>
    <n v="0.8"/>
    <n v="0"/>
    <n v="0"/>
    <n v="0"/>
    <n v="0"/>
    <n v="0"/>
    <n v="0"/>
    <n v="0"/>
    <n v="2"/>
    <n v="0.5"/>
    <n v="0"/>
    <n v="0"/>
    <n v="0"/>
    <n v="0"/>
    <n v="0"/>
    <n v="0"/>
    <n v="0"/>
    <n v="0"/>
    <n v="0"/>
    <n v="1.25"/>
    <n v="4"/>
    <n v="0"/>
    <n v="0"/>
  </r>
  <r>
    <n v="2017"/>
    <x v="3"/>
    <x v="7"/>
    <s v="LEOLE"/>
    <x v="197"/>
    <n v="5"/>
    <n v="5"/>
    <n v="3"/>
    <n v="5"/>
    <n v="5.2"/>
    <n v="0"/>
    <n v="0"/>
    <n v="4"/>
    <n v="158"/>
    <n v="0.8"/>
    <n v="5"/>
    <n v="21"/>
    <n v="3"/>
    <n v="147"/>
    <n v="2"/>
    <n v="220"/>
    <n v="2"/>
    <n v="2"/>
    <n v="3"/>
    <n v="219.33333333333334"/>
    <n v="2"/>
    <n v="380"/>
    <n v="3"/>
    <n v="253"/>
    <n v="0.6"/>
    <n v="2"/>
    <n v="280"/>
    <n v="0.4"/>
    <n v="0"/>
    <n v="0"/>
    <n v="0"/>
    <n v="0"/>
    <n v="0"/>
    <n v="0"/>
    <n v="0"/>
    <n v="0"/>
    <n v="0"/>
    <n v="0"/>
    <n v="0"/>
    <n v="0"/>
    <n v="0"/>
    <n v="0"/>
    <n v="1"/>
    <n v="1"/>
    <n v="5"/>
    <n v="0"/>
    <n v="0"/>
  </r>
  <r>
    <n v="2017"/>
    <x v="3"/>
    <x v="7"/>
    <s v="CRUCH"/>
    <x v="116"/>
    <n v="4"/>
    <n v="0"/>
    <n v="0"/>
    <n v="4"/>
    <n v="8.5"/>
    <n v="0"/>
    <n v="0"/>
    <n v="4"/>
    <n v="1505"/>
    <n v="1"/>
    <n v="3"/>
    <n v="25"/>
    <n v="0"/>
    <n v="0"/>
    <n v="0"/>
    <n v="0"/>
    <n v="0"/>
    <n v="0"/>
    <n v="4"/>
    <n v="96.75"/>
    <n v="0"/>
    <n v="0"/>
    <n v="4"/>
    <n v="124"/>
    <n v="1"/>
    <n v="3"/>
    <n v="115"/>
    <n v="0.75"/>
    <n v="0"/>
    <n v="0"/>
    <n v="0"/>
    <n v="0"/>
    <n v="0"/>
    <n v="0"/>
    <n v="0"/>
    <n v="0"/>
    <n v="0"/>
    <n v="0"/>
    <n v="0"/>
    <n v="0"/>
    <n v="0"/>
    <n v="0"/>
    <n v="0"/>
    <n v="1.3333333333333333"/>
    <n v="3"/>
    <n v="0"/>
    <n v="0"/>
  </r>
  <r>
    <n v="2017"/>
    <x v="3"/>
    <x v="7"/>
    <s v="KLANA"/>
    <x v="120"/>
    <n v="4"/>
    <n v="2"/>
    <n v="1"/>
    <n v="4"/>
    <n v="6.5"/>
    <n v="0"/>
    <n v="0"/>
    <n v="4"/>
    <n v="2946"/>
    <n v="1"/>
    <n v="4"/>
    <n v="22"/>
    <n v="1"/>
    <n v="4"/>
    <n v="1"/>
    <n v="339"/>
    <n v="0"/>
    <n v="0"/>
    <n v="3"/>
    <n v="161.33333333333334"/>
    <n v="1"/>
    <n v="611"/>
    <n v="3"/>
    <n v="223"/>
    <n v="0.75"/>
    <n v="0"/>
    <n v="0"/>
    <n v="0"/>
    <n v="0"/>
    <n v="0"/>
    <n v="0"/>
    <n v="0"/>
    <n v="0"/>
    <n v="0"/>
    <n v="1"/>
    <n v="0.33333333333333331"/>
    <n v="0"/>
    <n v="0"/>
    <n v="0"/>
    <n v="0"/>
    <n v="0"/>
    <n v="0"/>
    <n v="0"/>
    <n v="2"/>
    <n v="2"/>
    <n v="0"/>
    <n v="0"/>
  </r>
  <r>
    <n v="2017"/>
    <x v="3"/>
    <x v="7"/>
    <s v="WILSC"/>
    <x v="131"/>
    <n v="4"/>
    <n v="3"/>
    <n v="7"/>
    <n v="4"/>
    <n v="7.25"/>
    <n v="0"/>
    <n v="0"/>
    <n v="3"/>
    <n v="1333"/>
    <n v="0.75"/>
    <n v="2"/>
    <n v="15"/>
    <n v="0"/>
    <n v="0"/>
    <n v="0"/>
    <n v="0"/>
    <n v="0"/>
    <n v="0"/>
    <n v="3"/>
    <n v="133.33333333333334"/>
    <n v="0"/>
    <n v="0"/>
    <n v="4"/>
    <n v="160"/>
    <n v="1"/>
    <n v="1"/>
    <n v="23"/>
    <n v="0.25"/>
    <n v="0"/>
    <n v="0"/>
    <n v="0"/>
    <n v="0"/>
    <n v="0"/>
    <n v="0"/>
    <n v="1"/>
    <n v="0.25"/>
    <n v="0"/>
    <n v="0"/>
    <n v="0"/>
    <n v="0"/>
    <n v="0"/>
    <n v="0"/>
    <n v="0"/>
    <n v="1"/>
    <n v="4"/>
    <n v="0"/>
    <n v="0"/>
  </r>
  <r>
    <n v="2017"/>
    <x v="3"/>
    <x v="7"/>
    <s v="BANPU"/>
    <x v="167"/>
    <n v="3"/>
    <n v="3"/>
    <n v="3"/>
    <n v="3"/>
    <n v="5"/>
    <n v="0"/>
    <n v="0"/>
    <n v="3"/>
    <n v="323"/>
    <n v="1"/>
    <n v="3"/>
    <n v="20"/>
    <n v="1"/>
    <n v="7"/>
    <n v="1"/>
    <n v="268"/>
    <n v="1"/>
    <n v="3"/>
    <n v="2"/>
    <n v="127"/>
    <n v="1"/>
    <n v="403"/>
    <n v="2"/>
    <n v="170"/>
    <n v="0.66666666666666663"/>
    <n v="0"/>
    <n v="0"/>
    <n v="0"/>
    <n v="1"/>
    <n v="1"/>
    <n v="0"/>
    <n v="0"/>
    <n v="0"/>
    <n v="0"/>
    <n v="1"/>
    <n v="0.5"/>
    <n v="0"/>
    <n v="0"/>
    <n v="1"/>
    <n v="0.33333333333333331"/>
    <n v="0"/>
    <n v="0"/>
    <n v="0"/>
    <n v="1"/>
    <n v="3"/>
    <n v="1"/>
    <n v="19"/>
  </r>
  <r>
    <n v="2017"/>
    <x v="3"/>
    <x v="7"/>
    <s v="BHASR"/>
    <x v="307"/>
    <n v="3"/>
    <n v="3"/>
    <n v="2"/>
    <n v="3"/>
    <n v="6.666666666666667"/>
    <n v="0"/>
    <n v="0"/>
    <n v="3"/>
    <n v="2302"/>
    <n v="1"/>
    <n v="3"/>
    <n v="13"/>
    <n v="0"/>
    <n v="0"/>
    <n v="1"/>
    <n v="185"/>
    <n v="0"/>
    <n v="0"/>
    <n v="2"/>
    <n v="168.5"/>
    <n v="1"/>
    <n v="411"/>
    <n v="2"/>
    <n v="192"/>
    <n v="0.66666666666666663"/>
    <n v="0"/>
    <n v="0"/>
    <n v="0"/>
    <n v="0"/>
    <n v="0"/>
    <n v="0"/>
    <n v="0"/>
    <n v="0"/>
    <n v="0"/>
    <n v="1"/>
    <n v="0.5"/>
    <n v="0"/>
    <n v="0"/>
    <n v="0"/>
    <n v="0"/>
    <n v="0"/>
    <n v="0"/>
    <n v="0"/>
    <n v="1"/>
    <n v="3"/>
    <n v="0"/>
    <n v="0"/>
  </r>
  <r>
    <n v="2017"/>
    <x v="3"/>
    <x v="7"/>
    <s v="CHAMA2"/>
    <x v="115"/>
    <n v="3"/>
    <n v="3"/>
    <n v="4"/>
    <n v="3"/>
    <n v="5.333333333333333"/>
    <n v="0"/>
    <n v="0"/>
    <n v="3"/>
    <n v="45"/>
    <n v="1"/>
    <n v="3"/>
    <n v="15"/>
    <n v="1"/>
    <n v="11"/>
    <n v="0"/>
    <n v="0"/>
    <n v="0"/>
    <n v="0"/>
    <n v="3"/>
    <n v="254.33333333333334"/>
    <n v="0"/>
    <n v="0"/>
    <n v="3"/>
    <n v="249"/>
    <n v="1"/>
    <n v="0"/>
    <n v="0"/>
    <n v="0"/>
    <n v="0"/>
    <n v="0"/>
    <n v="0"/>
    <n v="0"/>
    <n v="0"/>
    <n v="0"/>
    <n v="1"/>
    <n v="0.33333333333333331"/>
    <n v="0"/>
    <n v="0"/>
    <n v="0"/>
    <n v="0"/>
    <n v="0"/>
    <n v="0"/>
    <n v="0"/>
    <n v="1"/>
    <n v="3"/>
    <n v="0"/>
    <n v="0"/>
  </r>
  <r>
    <n v="2017"/>
    <x v="3"/>
    <x v="7"/>
    <s v="CRUED"/>
    <x v="190"/>
    <n v="3"/>
    <n v="3"/>
    <n v="1"/>
    <n v="3"/>
    <n v="1.6666666666666667"/>
    <n v="0"/>
    <n v="0"/>
    <n v="0"/>
    <n v="0"/>
    <n v="0"/>
    <n v="3"/>
    <n v="5"/>
    <n v="2"/>
    <n v="15"/>
    <n v="2"/>
    <n v="305"/>
    <n v="1"/>
    <n v="2"/>
    <n v="1"/>
    <n v="326"/>
    <n v="2"/>
    <n v="366"/>
    <n v="1"/>
    <n v="354"/>
    <n v="0.33333333333333331"/>
    <n v="0"/>
    <n v="0"/>
    <n v="0"/>
    <n v="1"/>
    <n v="0.5"/>
    <n v="0"/>
    <n v="0"/>
    <n v="0"/>
    <n v="0"/>
    <n v="0"/>
    <n v="0"/>
    <n v="0"/>
    <n v="0"/>
    <n v="0"/>
    <n v="0"/>
    <n v="0"/>
    <n v="0"/>
    <n v="0"/>
    <n v="1.5"/>
    <n v="2"/>
    <n v="0"/>
    <n v="0"/>
  </r>
  <r>
    <n v="2017"/>
    <x v="3"/>
    <x v="7"/>
    <s v="PICIN"/>
    <x v="181"/>
    <n v="3"/>
    <n v="0"/>
    <n v="0"/>
    <n v="3"/>
    <n v="3.3333333333333335"/>
    <n v="0"/>
    <n v="0"/>
    <n v="3"/>
    <n v="145"/>
    <n v="1"/>
    <n v="2"/>
    <n v="44"/>
    <n v="0"/>
    <n v="0"/>
    <n v="0"/>
    <n v="0"/>
    <n v="0"/>
    <n v="0"/>
    <n v="3"/>
    <n v="70"/>
    <n v="0"/>
    <n v="0"/>
    <n v="3"/>
    <n v="81"/>
    <n v="1"/>
    <n v="3"/>
    <n v="81"/>
    <n v="1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</r>
  <r>
    <n v="2017"/>
    <x v="3"/>
    <x v="7"/>
    <s v="PATHI1"/>
    <x v="306"/>
    <n v="3"/>
    <n v="2"/>
    <n v="3"/>
    <n v="3"/>
    <n v="6"/>
    <n v="0"/>
    <n v="0"/>
    <n v="3"/>
    <n v="1878"/>
    <n v="1"/>
    <n v="3"/>
    <n v="20"/>
    <n v="1"/>
    <n v="10"/>
    <n v="1"/>
    <n v="435"/>
    <n v="1"/>
    <n v="133"/>
    <n v="2"/>
    <n v="212.5"/>
    <n v="1"/>
    <n v="523"/>
    <n v="2"/>
    <n v="233"/>
    <n v="0.66666666666666663"/>
    <n v="0"/>
    <n v="0"/>
    <n v="0"/>
    <n v="1"/>
    <n v="1"/>
    <n v="0"/>
    <n v="0"/>
    <n v="1"/>
    <n v="0.5"/>
    <n v="0"/>
    <n v="0"/>
    <n v="0"/>
    <n v="0"/>
    <n v="0"/>
    <n v="0"/>
    <n v="0"/>
    <n v="0"/>
    <n v="0"/>
    <n v="1"/>
    <n v="3"/>
    <n v="0"/>
    <n v="0"/>
  </r>
  <r>
    <n v="2017"/>
    <x v="3"/>
    <x v="7"/>
    <s v="FUDAN"/>
    <x v="124"/>
    <n v="2"/>
    <n v="2"/>
    <n v="1"/>
    <n v="2"/>
    <n v="4.5"/>
    <n v="0"/>
    <n v="0"/>
    <n v="2"/>
    <n v="655"/>
    <n v="1"/>
    <n v="2"/>
    <n v="7"/>
    <n v="2"/>
    <n v="103"/>
    <n v="1"/>
    <n v="355"/>
    <n v="1"/>
    <n v="22"/>
    <n v="1"/>
    <n v="324"/>
    <n v="1"/>
    <n v="571"/>
    <n v="1"/>
    <n v="347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3"/>
    <x v="7"/>
    <s v="OKUYA"/>
    <x v="204"/>
    <n v="2"/>
    <n v="2"/>
    <n v="4"/>
    <n v="2"/>
    <n v="6"/>
    <n v="0"/>
    <n v="0"/>
    <n v="2"/>
    <n v="1313"/>
    <n v="1"/>
    <n v="2"/>
    <n v="17"/>
    <n v="1"/>
    <n v="23"/>
    <n v="1"/>
    <n v="362"/>
    <n v="1"/>
    <n v="2"/>
    <n v="1"/>
    <n v="438"/>
    <n v="1"/>
    <n v="551"/>
    <n v="1"/>
    <n v="452"/>
    <n v="0.5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2"/>
    <n v="0"/>
    <n v="0"/>
  </r>
  <r>
    <n v="2017"/>
    <x v="3"/>
    <x v="7"/>
    <s v="PRASH"/>
    <x v="274"/>
    <n v="2"/>
    <n v="2"/>
    <n v="4"/>
    <n v="2"/>
    <n v="8"/>
    <n v="0"/>
    <n v="0"/>
    <n v="2"/>
    <n v="3957"/>
    <n v="1"/>
    <n v="2"/>
    <n v="55"/>
    <n v="0"/>
    <n v="0"/>
    <n v="1"/>
    <n v="285"/>
    <n v="0"/>
    <n v="0"/>
    <n v="1"/>
    <n v="204"/>
    <n v="1"/>
    <n v="394"/>
    <n v="1"/>
    <n v="224"/>
    <n v="0.5"/>
    <n v="0"/>
    <n v="0"/>
    <n v="0"/>
    <n v="1"/>
    <n v="1"/>
    <n v="0"/>
    <n v="0"/>
    <n v="1"/>
    <n v="1"/>
    <n v="0"/>
    <n v="0"/>
    <n v="0"/>
    <n v="0"/>
    <n v="0"/>
    <n v="0"/>
    <n v="0"/>
    <n v="0"/>
    <n v="0"/>
    <n v="1"/>
    <n v="2"/>
    <n v="0"/>
    <n v="0"/>
  </r>
  <r>
    <n v="2017"/>
    <x v="3"/>
    <x v="7"/>
    <s v="WAXJE"/>
    <x v="171"/>
    <n v="2"/>
    <n v="1"/>
    <n v="6"/>
    <n v="2"/>
    <n v="5"/>
    <n v="0"/>
    <n v="0"/>
    <n v="2"/>
    <n v="2847"/>
    <n v="1"/>
    <n v="1"/>
    <n v="10"/>
    <n v="0"/>
    <n v="0"/>
    <n v="1"/>
    <n v="280"/>
    <n v="1"/>
    <n v="8"/>
    <n v="1"/>
    <n v="4"/>
    <n v="1"/>
    <n v="520"/>
    <n v="1"/>
    <n v="15"/>
    <n v="0.5"/>
    <n v="1"/>
    <n v="15"/>
    <n v="0.5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3"/>
    <x v="7"/>
    <s v="&lt;NONE&gt;"/>
    <x v="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7"/>
    <s v="BABLI"/>
    <x v="133"/>
    <n v="1"/>
    <n v="0"/>
    <n v="0"/>
    <n v="1"/>
    <n v="2"/>
    <n v="0"/>
    <n v="0"/>
    <n v="1"/>
    <n v="5"/>
    <n v="1"/>
    <n v="0"/>
    <n v="0"/>
    <n v="0"/>
    <n v="0"/>
    <n v="0"/>
    <n v="0"/>
    <n v="0"/>
    <n v="0"/>
    <n v="1"/>
    <n v="43"/>
    <n v="0"/>
    <n v="0"/>
    <n v="1"/>
    <n v="58"/>
    <n v="1"/>
    <n v="1"/>
    <n v="58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7"/>
    <s v="CABRO1"/>
    <x v="209"/>
    <n v="1"/>
    <n v="1"/>
    <n v="1"/>
    <n v="1"/>
    <n v="2"/>
    <n v="0"/>
    <n v="0"/>
    <n v="1"/>
    <n v="2585"/>
    <n v="1"/>
    <n v="1"/>
    <n v="6"/>
    <n v="1"/>
    <n v="117"/>
    <n v="1"/>
    <n v="199"/>
    <n v="1"/>
    <n v="1"/>
    <n v="0"/>
    <n v="0"/>
    <n v="1"/>
    <n v="327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7"/>
    <s v="KUETO"/>
    <x v="182"/>
    <n v="1"/>
    <n v="1"/>
    <n v="7"/>
    <n v="1"/>
    <n v="9"/>
    <n v="0"/>
    <n v="0"/>
    <n v="1"/>
    <n v="-496"/>
    <n v="1"/>
    <n v="1"/>
    <n v="24"/>
    <n v="0"/>
    <n v="0"/>
    <n v="0"/>
    <n v="0"/>
    <n v="0"/>
    <n v="0"/>
    <n v="1"/>
    <n v="115"/>
    <n v="0"/>
    <n v="0"/>
    <n v="1"/>
    <n v="57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7"/>
    <s v="MEDADA"/>
    <x v="123"/>
    <n v="1"/>
    <n v="1"/>
    <n v="16"/>
    <n v="1"/>
    <n v="16"/>
    <n v="0"/>
    <n v="0"/>
    <n v="1"/>
    <n v="5734"/>
    <n v="1"/>
    <n v="1"/>
    <n v="61"/>
    <n v="0"/>
    <n v="0"/>
    <n v="1"/>
    <n v="183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7"/>
    <s v="NIMMA"/>
    <x v="122"/>
    <n v="1"/>
    <n v="0"/>
    <n v="0"/>
    <n v="1"/>
    <n v="2"/>
    <n v="0"/>
    <n v="0"/>
    <n v="1"/>
    <n v="6949"/>
    <n v="1"/>
    <n v="1"/>
    <n v="120"/>
    <n v="1"/>
    <n v="9"/>
    <n v="1"/>
    <n v="310"/>
    <n v="1"/>
    <n v="9"/>
    <n v="0"/>
    <n v="0"/>
    <n v="1"/>
    <n v="52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22"/>
  </r>
  <r>
    <n v="2017"/>
    <x v="3"/>
    <x v="7"/>
    <s v="NORKY"/>
    <x v="114"/>
    <n v="1"/>
    <n v="1"/>
    <n v="3"/>
    <n v="1"/>
    <n v="7"/>
    <n v="0"/>
    <n v="0"/>
    <n v="1"/>
    <n v="1561"/>
    <n v="1"/>
    <n v="1"/>
    <n v="27"/>
    <n v="0"/>
    <n v="0"/>
    <n v="1"/>
    <n v="204"/>
    <n v="1"/>
    <n v="4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7"/>
    <s v="RAYJAC"/>
    <x v="121"/>
    <n v="1"/>
    <n v="1"/>
    <n v="3"/>
    <n v="1"/>
    <n v="4"/>
    <n v="0"/>
    <n v="0"/>
    <n v="1"/>
    <n v="2913"/>
    <n v="1"/>
    <n v="1"/>
    <n v="11"/>
    <n v="1"/>
    <n v="102"/>
    <n v="1"/>
    <n v="151"/>
    <n v="1"/>
    <n v="4"/>
    <n v="0"/>
    <n v="0"/>
    <n v="1"/>
    <n v="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7"/>
    <s v="RUBJO"/>
    <x v="194"/>
    <n v="1"/>
    <n v="1"/>
    <n v="1"/>
    <n v="1"/>
    <n v="2"/>
    <n v="0"/>
    <n v="0"/>
    <n v="1"/>
    <n v="2706"/>
    <n v="1"/>
    <n v="1"/>
    <n v="3"/>
    <n v="0"/>
    <n v="0"/>
    <n v="1"/>
    <n v="176"/>
    <n v="1"/>
    <n v="6"/>
    <n v="0"/>
    <n v="0"/>
    <n v="1"/>
    <n v="4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7"/>
    <s v="WEBAM"/>
    <x v="195"/>
    <n v="1"/>
    <n v="1"/>
    <n v="2"/>
    <n v="1"/>
    <n v="3"/>
    <n v="0"/>
    <n v="0"/>
    <n v="1"/>
    <n v="19"/>
    <n v="1"/>
    <n v="0"/>
    <n v="0"/>
    <n v="0"/>
    <n v="0"/>
    <n v="0"/>
    <n v="0"/>
    <n v="0"/>
    <n v="0"/>
    <n v="1"/>
    <n v="83"/>
    <n v="0"/>
    <n v="0"/>
    <n v="1"/>
    <n v="9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3"/>
    <x v="8"/>
    <s v="BURDO"/>
    <x v="286"/>
    <n v="275"/>
    <n v="215"/>
    <n v="4"/>
    <n v="274"/>
    <n v="8.5802919708029197"/>
    <n v="4"/>
    <n v="1.4598540145985401E-2"/>
    <n v="268"/>
    <n v="421"/>
    <n v="0.97454545454545449"/>
    <n v="182"/>
    <n v="23"/>
    <n v="75"/>
    <n v="43"/>
    <n v="8"/>
    <n v="141.875"/>
    <n v="8"/>
    <n v="26.75"/>
    <n v="260"/>
    <n v="94.85"/>
    <n v="8"/>
    <n v="318"/>
    <n v="264"/>
    <n v="116"/>
    <n v="0.96"/>
    <n v="75"/>
    <n v="74"/>
    <n v="0.27272727272727271"/>
    <n v="4"/>
    <n v="0.5"/>
    <n v="0"/>
    <n v="0"/>
    <n v="36"/>
    <n v="0.13636363636363635"/>
    <n v="9"/>
    <n v="3.4090909090909088E-2"/>
    <n v="3"/>
    <n v="1.090909090909091E-2"/>
    <n v="0"/>
    <n v="0"/>
    <n v="2"/>
    <n v="0"/>
    <n v="6"/>
    <n v="2.3706896551724137"/>
    <n v="116"/>
    <n v="0"/>
    <n v="0"/>
  </r>
  <r>
    <n v="2017"/>
    <x v="3"/>
    <x v="8"/>
    <s v="WAXJE"/>
    <x v="171"/>
    <n v="205"/>
    <n v="174"/>
    <n v="2"/>
    <n v="205"/>
    <n v="6.5024390243902435"/>
    <n v="2"/>
    <n v="9.7560975609756097E-3"/>
    <n v="204"/>
    <n v="308"/>
    <n v="0.99512195121951219"/>
    <n v="125"/>
    <n v="16"/>
    <n v="62"/>
    <n v="18"/>
    <n v="13"/>
    <n v="144.84615384615384"/>
    <n v="12"/>
    <n v="13.416666666666666"/>
    <n v="179"/>
    <n v="64.826815642458101"/>
    <n v="13"/>
    <n v="311"/>
    <n v="191"/>
    <n v="89"/>
    <n v="0.93170731707317078"/>
    <n v="39"/>
    <n v="54"/>
    <n v="0.19024390243902439"/>
    <n v="7"/>
    <n v="0.53846153846153844"/>
    <n v="1"/>
    <n v="7.6923076923076927E-2"/>
    <n v="34"/>
    <n v="0.17801047120418848"/>
    <n v="4"/>
    <n v="2.0942408376963352E-2"/>
    <n v="1"/>
    <n v="4.8780487804878049E-3"/>
    <n v="1"/>
    <n v="4.8780487804878049E-3"/>
    <n v="1"/>
    <n v="0"/>
    <n v="7"/>
    <n v="2.7702702702702702"/>
    <n v="74"/>
    <n v="0"/>
    <n v="0"/>
  </r>
  <r>
    <n v="2017"/>
    <x v="3"/>
    <x v="8"/>
    <s v="VITJO"/>
    <x v="155"/>
    <n v="180"/>
    <n v="124"/>
    <n v="3"/>
    <n v="180"/>
    <n v="6.5611111111111109"/>
    <n v="10"/>
    <n v="5.5555555555555552E-2"/>
    <n v="172"/>
    <n v="942"/>
    <n v="0.9555555555555556"/>
    <n v="115"/>
    <n v="34"/>
    <n v="38"/>
    <n v="56"/>
    <n v="14"/>
    <n v="169.21428571428572"/>
    <n v="13"/>
    <n v="6"/>
    <n v="159"/>
    <n v="94.232704402515722"/>
    <n v="14"/>
    <n v="364"/>
    <n v="166"/>
    <n v="120"/>
    <n v="0.92222222222222228"/>
    <n v="25"/>
    <n v="96"/>
    <n v="0.1388888888888889"/>
    <n v="9"/>
    <n v="0.6428571428571429"/>
    <n v="1"/>
    <n v="7.1428571428571425E-2"/>
    <n v="23"/>
    <n v="0.13855421686746988"/>
    <n v="5"/>
    <n v="3.0120481927710843E-2"/>
    <n v="1"/>
    <n v="5.5555555555555558E-3"/>
    <n v="0"/>
    <n v="0"/>
    <n v="3"/>
    <n v="2"/>
    <n v="2"/>
    <n v="3.2727272727272729"/>
    <n v="55"/>
    <n v="0"/>
    <n v="0"/>
  </r>
  <r>
    <n v="2017"/>
    <x v="3"/>
    <x v="8"/>
    <s v="WIDDE"/>
    <x v="145"/>
    <n v="116"/>
    <n v="63"/>
    <n v="6"/>
    <n v="116"/>
    <n v="6.8879310344827589"/>
    <n v="4"/>
    <n v="3.4482758620689655E-2"/>
    <n v="74"/>
    <n v="4272"/>
    <n v="0.63793103448275867"/>
    <n v="68"/>
    <n v="44"/>
    <n v="27"/>
    <n v="68"/>
    <n v="2"/>
    <n v="201"/>
    <n v="1"/>
    <n v="21"/>
    <n v="105"/>
    <n v="151.70476190476191"/>
    <n v="2"/>
    <n v="308"/>
    <n v="113"/>
    <n v="176"/>
    <n v="0.97413793103448276"/>
    <n v="15"/>
    <n v="141"/>
    <n v="0.12931034482758622"/>
    <n v="2"/>
    <n v="1"/>
    <n v="0"/>
    <n v="0"/>
    <n v="21"/>
    <n v="0.18584070796460178"/>
    <n v="2"/>
    <n v="1.7699115044247787E-2"/>
    <n v="0"/>
    <n v="0"/>
    <n v="0"/>
    <n v="0"/>
    <n v="2"/>
    <n v="0"/>
    <n v="2"/>
    <n v="2.2307692307692308"/>
    <n v="52"/>
    <n v="0"/>
    <n v="0"/>
  </r>
  <r>
    <n v="2017"/>
    <x v="3"/>
    <x v="8"/>
    <s v="WILDA2"/>
    <x v="161"/>
    <n v="110"/>
    <n v="103"/>
    <n v="5"/>
    <n v="109"/>
    <n v="11.651376146788991"/>
    <n v="8"/>
    <n v="7.3394495412844041E-2"/>
    <n v="107"/>
    <n v="55"/>
    <n v="0.97272727272727277"/>
    <n v="69"/>
    <n v="29"/>
    <n v="24"/>
    <n v="58"/>
    <n v="2"/>
    <n v="104"/>
    <n v="2"/>
    <n v="505"/>
    <n v="105"/>
    <n v="109.52380952380952"/>
    <n v="2"/>
    <n v="206"/>
    <n v="107"/>
    <n v="135"/>
    <n v="0.97272727272727277"/>
    <n v="28"/>
    <n v="83"/>
    <n v="0.25454545454545452"/>
    <n v="1"/>
    <n v="0.5"/>
    <n v="0"/>
    <n v="0"/>
    <n v="10"/>
    <n v="9.3457943925233641E-2"/>
    <n v="5"/>
    <n v="4.6728971962616821E-2"/>
    <n v="2"/>
    <n v="1.8181818181818181E-2"/>
    <n v="1"/>
    <n v="9.0909090909090905E-3"/>
    <n v="0"/>
    <n v="1"/>
    <n v="1"/>
    <n v="2.75"/>
    <n v="40"/>
    <n v="0"/>
    <n v="0"/>
  </r>
  <r>
    <n v="2017"/>
    <x v="3"/>
    <x v="8"/>
    <s v="NECDA"/>
    <x v="83"/>
    <n v="106"/>
    <n v="102"/>
    <n v="2"/>
    <n v="106"/>
    <n v="7.5188679245283021"/>
    <n v="0"/>
    <n v="0"/>
    <n v="74"/>
    <n v="3466"/>
    <n v="0.69811320754716977"/>
    <n v="62"/>
    <n v="28"/>
    <n v="14"/>
    <n v="40"/>
    <n v="3"/>
    <n v="162.66666666666666"/>
    <n v="2"/>
    <n v="5.5"/>
    <n v="102"/>
    <n v="74.431372549019613"/>
    <n v="3"/>
    <n v="480"/>
    <n v="103"/>
    <n v="100"/>
    <n v="0.97169811320754718"/>
    <n v="18"/>
    <n v="44"/>
    <n v="0.16981132075471697"/>
    <n v="0"/>
    <n v="0"/>
    <n v="0"/>
    <n v="0"/>
    <n v="15"/>
    <n v="0.14563106796116504"/>
    <n v="2"/>
    <n v="1.9417475728155338E-2"/>
    <n v="0"/>
    <n v="0"/>
    <n v="0"/>
    <n v="0"/>
    <n v="0"/>
    <n v="0"/>
    <n v="0"/>
    <n v="2.8648648648648649"/>
    <n v="37"/>
    <n v="0"/>
    <n v="0"/>
  </r>
  <r>
    <n v="2017"/>
    <x v="3"/>
    <x v="8"/>
    <s v="MULAM"/>
    <x v="247"/>
    <n v="101"/>
    <n v="80"/>
    <n v="3"/>
    <n v="101"/>
    <n v="8.8613861386138613"/>
    <n v="2"/>
    <n v="1.9801980198019802E-2"/>
    <n v="82"/>
    <n v="554"/>
    <n v="0.81188118811881194"/>
    <n v="74"/>
    <n v="22"/>
    <n v="30"/>
    <n v="58"/>
    <n v="6"/>
    <n v="195"/>
    <n v="6"/>
    <n v="16"/>
    <n v="95"/>
    <n v="104.48421052631579"/>
    <n v="6"/>
    <n v="482"/>
    <n v="95"/>
    <n v="133"/>
    <n v="0.94059405940594054"/>
    <n v="26"/>
    <n v="76"/>
    <n v="0.25742574257425743"/>
    <n v="6"/>
    <n v="1"/>
    <n v="0"/>
    <n v="0"/>
    <n v="21"/>
    <n v="0.22105263157894736"/>
    <n v="18"/>
    <n v="0.18947368421052632"/>
    <n v="2"/>
    <n v="1.9801980198019802E-2"/>
    <n v="3"/>
    <n v="2.9702970297029702E-2"/>
    <n v="0"/>
    <n v="0"/>
    <n v="0"/>
    <n v="2.5897435897435899"/>
    <n v="39"/>
    <n v="0"/>
    <n v="0"/>
  </r>
  <r>
    <n v="2017"/>
    <x v="3"/>
    <x v="8"/>
    <s v="MCCCAM"/>
    <x v="157"/>
    <n v="89"/>
    <n v="86"/>
    <n v="4"/>
    <n v="89"/>
    <n v="8.3146067415730336"/>
    <n v="0"/>
    <n v="0"/>
    <n v="89"/>
    <n v="450"/>
    <n v="1"/>
    <n v="61"/>
    <n v="28"/>
    <n v="21"/>
    <n v="35"/>
    <n v="4"/>
    <n v="184.5"/>
    <n v="4"/>
    <n v="146.25"/>
    <n v="84"/>
    <n v="82.321428571428569"/>
    <n v="4"/>
    <n v="443"/>
    <n v="85"/>
    <n v="110"/>
    <n v="0.9550561797752809"/>
    <n v="13"/>
    <n v="60"/>
    <n v="0.14606741573033707"/>
    <n v="1"/>
    <n v="0.25"/>
    <n v="0"/>
    <n v="0"/>
    <n v="13"/>
    <n v="0.15294117647058825"/>
    <n v="2"/>
    <n v="2.3529411764705882E-2"/>
    <n v="1"/>
    <n v="1.1235955056179775E-2"/>
    <n v="0"/>
    <n v="0"/>
    <n v="0"/>
    <n v="0"/>
    <n v="0"/>
    <n v="2.6176470588235294"/>
    <n v="34"/>
    <n v="4"/>
    <n v="228"/>
  </r>
  <r>
    <n v="2017"/>
    <x v="3"/>
    <x v="8"/>
    <s v="POLSTE"/>
    <x v="142"/>
    <n v="88"/>
    <n v="27"/>
    <n v="12"/>
    <n v="88"/>
    <n v="5.125"/>
    <n v="3"/>
    <n v="3.4090909090909088E-2"/>
    <n v="87"/>
    <n v="593"/>
    <n v="0.98863636363636365"/>
    <n v="50"/>
    <n v="28"/>
    <n v="23"/>
    <n v="31"/>
    <n v="4"/>
    <n v="174.25"/>
    <n v="3"/>
    <n v="238.66666666666666"/>
    <n v="79"/>
    <n v="84.797468354430379"/>
    <n v="6"/>
    <n v="330"/>
    <n v="82"/>
    <n v="110"/>
    <n v="0.93181818181818177"/>
    <n v="19"/>
    <n v="75"/>
    <n v="0.21590909090909091"/>
    <n v="2"/>
    <n v="0.33333333333333331"/>
    <n v="0"/>
    <n v="0"/>
    <n v="19"/>
    <n v="0.23170731707317074"/>
    <n v="2"/>
    <n v="2.4390243902439025E-2"/>
    <n v="0"/>
    <n v="0"/>
    <n v="0"/>
    <n v="0"/>
    <n v="0"/>
    <n v="0"/>
    <n v="0"/>
    <n v="2.5882352941176472"/>
    <n v="34"/>
    <n v="0"/>
    <n v="0"/>
  </r>
  <r>
    <n v="2017"/>
    <x v="3"/>
    <x v="8"/>
    <s v="GOMJE"/>
    <x v="168"/>
    <n v="86"/>
    <n v="83"/>
    <n v="3"/>
    <n v="86"/>
    <n v="7.7906976744186043"/>
    <n v="2"/>
    <n v="2.3255813953488372E-2"/>
    <n v="85"/>
    <n v="283"/>
    <n v="0.98837209302325579"/>
    <n v="57"/>
    <n v="28"/>
    <n v="9"/>
    <n v="67"/>
    <n v="3"/>
    <n v="193"/>
    <n v="3"/>
    <n v="8"/>
    <n v="82"/>
    <n v="85.365853658536579"/>
    <n v="3"/>
    <n v="276"/>
    <n v="83"/>
    <n v="104"/>
    <n v="0.96511627906976749"/>
    <n v="30"/>
    <n v="74"/>
    <n v="0.34883720930232559"/>
    <n v="3"/>
    <n v="1"/>
    <n v="0"/>
    <n v="0"/>
    <n v="11"/>
    <n v="0.13253012048192772"/>
    <n v="5"/>
    <n v="6.0240963855421686E-2"/>
    <n v="0"/>
    <n v="0"/>
    <n v="0"/>
    <n v="0"/>
    <n v="0"/>
    <n v="0"/>
    <n v="0"/>
    <n v="2.2051282051282053"/>
    <n v="39"/>
    <n v="1"/>
    <n v="36"/>
  </r>
  <r>
    <n v="2017"/>
    <x v="3"/>
    <x v="8"/>
    <s v="VALGL"/>
    <x v="302"/>
    <n v="85"/>
    <n v="59"/>
    <n v="5"/>
    <n v="85"/>
    <n v="9.4"/>
    <n v="6"/>
    <n v="7.0588235294117646E-2"/>
    <n v="82"/>
    <n v="262"/>
    <n v="0.96470588235294119"/>
    <n v="59"/>
    <n v="37"/>
    <n v="20"/>
    <n v="44"/>
    <n v="7"/>
    <n v="146"/>
    <n v="6"/>
    <n v="69"/>
    <n v="78"/>
    <n v="102.25641025641026"/>
    <n v="7"/>
    <n v="288"/>
    <n v="77"/>
    <n v="132"/>
    <n v="0.90588235294117647"/>
    <n v="22"/>
    <n v="131"/>
    <n v="0.25882352941176473"/>
    <n v="1"/>
    <n v="0.14285714285714285"/>
    <n v="0"/>
    <n v="0"/>
    <n v="7"/>
    <n v="9.0909090909090912E-2"/>
    <n v="1"/>
    <n v="1.2987012987012988E-2"/>
    <n v="0"/>
    <n v="0"/>
    <n v="0"/>
    <n v="0"/>
    <n v="0"/>
    <n v="0"/>
    <n v="0"/>
    <n v="2.236842105263158"/>
    <n v="38"/>
    <n v="0"/>
    <n v="0"/>
  </r>
  <r>
    <n v="2017"/>
    <x v="3"/>
    <x v="8"/>
    <s v="MARDO1"/>
    <x v="172"/>
    <n v="57"/>
    <n v="54"/>
    <n v="3"/>
    <n v="57"/>
    <n v="7.7017543859649127"/>
    <n v="0"/>
    <n v="0"/>
    <n v="37"/>
    <n v="630"/>
    <n v="0.64912280701754388"/>
    <n v="41"/>
    <n v="23"/>
    <n v="15"/>
    <n v="46"/>
    <n v="6"/>
    <n v="153.16666666666666"/>
    <n v="6"/>
    <n v="1.3333333333333333"/>
    <n v="50"/>
    <n v="76.58"/>
    <n v="5"/>
    <n v="330"/>
    <n v="51"/>
    <n v="111"/>
    <n v="0.89473684210526316"/>
    <n v="17"/>
    <n v="83"/>
    <n v="0.2982456140350877"/>
    <n v="2"/>
    <n v="0.4"/>
    <n v="0"/>
    <n v="0"/>
    <n v="10"/>
    <n v="0.19607843137254902"/>
    <n v="2"/>
    <n v="3.9215686274509803E-2"/>
    <n v="0"/>
    <n v="0"/>
    <n v="1"/>
    <n v="1.7543859649122806E-2"/>
    <n v="0"/>
    <n v="0"/>
    <n v="1"/>
    <n v="2.4782608695652173"/>
    <n v="23"/>
    <n v="3"/>
    <n v="32"/>
  </r>
  <r>
    <n v="2017"/>
    <x v="3"/>
    <x v="8"/>
    <s v="ALMKH"/>
    <x v="173"/>
    <n v="50"/>
    <n v="27"/>
    <n v="3"/>
    <n v="50"/>
    <n v="5.48"/>
    <n v="0"/>
    <n v="0"/>
    <n v="49"/>
    <n v="584"/>
    <n v="0.98"/>
    <n v="36"/>
    <n v="52"/>
    <n v="14"/>
    <n v="73"/>
    <n v="5"/>
    <n v="289.60000000000002"/>
    <n v="5"/>
    <n v="106.2"/>
    <n v="43"/>
    <n v="117.95348837209302"/>
    <n v="5"/>
    <n v="488"/>
    <n v="45"/>
    <n v="152"/>
    <n v="0.9"/>
    <n v="5"/>
    <n v="48"/>
    <n v="0.1"/>
    <n v="4"/>
    <n v="0.8"/>
    <n v="1"/>
    <n v="0.2"/>
    <n v="7"/>
    <n v="0.15555555555555556"/>
    <n v="4"/>
    <n v="8.8888888888888892E-2"/>
    <n v="0"/>
    <n v="0"/>
    <n v="0"/>
    <n v="0"/>
    <n v="0"/>
    <n v="0"/>
    <n v="2"/>
    <n v="2.5"/>
    <n v="20"/>
    <n v="0"/>
    <n v="0"/>
  </r>
  <r>
    <n v="2017"/>
    <x v="3"/>
    <x v="8"/>
    <s v="LYSDO"/>
    <x v="166"/>
    <n v="49"/>
    <n v="41"/>
    <n v="5"/>
    <n v="49"/>
    <n v="12.040816326530612"/>
    <n v="0"/>
    <n v="0"/>
    <n v="47"/>
    <n v="24"/>
    <n v="0.95918367346938771"/>
    <n v="28"/>
    <n v="49"/>
    <n v="4"/>
    <n v="158"/>
    <n v="2"/>
    <n v="170"/>
    <n v="2"/>
    <n v="22"/>
    <n v="39"/>
    <n v="163.64102564102564"/>
    <n v="2"/>
    <n v="350"/>
    <n v="47"/>
    <n v="194"/>
    <n v="0.95918367346938771"/>
    <n v="10"/>
    <n v="178"/>
    <n v="0.20408163265306123"/>
    <n v="1"/>
    <n v="0.5"/>
    <n v="0"/>
    <n v="0"/>
    <n v="9"/>
    <n v="0.19148936170212766"/>
    <n v="2"/>
    <n v="4.2553191489361701E-2"/>
    <n v="0"/>
    <n v="0"/>
    <n v="0"/>
    <n v="0"/>
    <n v="1"/>
    <n v="0"/>
    <n v="2"/>
    <n v="2.2272727272727271"/>
    <n v="22.000000000000004"/>
    <n v="0"/>
    <n v="0"/>
  </r>
  <r>
    <n v="2017"/>
    <x v="3"/>
    <x v="8"/>
    <s v="SAVEL"/>
    <x v="180"/>
    <n v="49"/>
    <n v="23"/>
    <n v="2"/>
    <n v="49"/>
    <n v="2.6530612244897958"/>
    <n v="0"/>
    <n v="0"/>
    <n v="49"/>
    <n v="223"/>
    <n v="1"/>
    <n v="32"/>
    <n v="31"/>
    <n v="10"/>
    <n v="51"/>
    <n v="4"/>
    <n v="137"/>
    <n v="4"/>
    <n v="2.25"/>
    <n v="45"/>
    <n v="95.311111111111117"/>
    <n v="4"/>
    <n v="306"/>
    <n v="45"/>
    <n v="117"/>
    <n v="0.91836734693877553"/>
    <n v="3"/>
    <n v="52"/>
    <n v="6.1224489795918366E-2"/>
    <n v="1"/>
    <n v="0.25"/>
    <n v="0"/>
    <n v="0"/>
    <n v="8"/>
    <n v="0.17777777777777778"/>
    <n v="1"/>
    <n v="2.2222222222222223E-2"/>
    <n v="0"/>
    <n v="0"/>
    <n v="0"/>
    <n v="0"/>
    <n v="0"/>
    <n v="0"/>
    <n v="0"/>
    <n v="2.4500000000000002"/>
    <n v="20"/>
    <n v="2"/>
    <n v="22"/>
  </r>
  <r>
    <n v="2017"/>
    <x v="3"/>
    <x v="8"/>
    <s v="HOWKE"/>
    <x v="149"/>
    <n v="42"/>
    <n v="37"/>
    <n v="3"/>
    <n v="42"/>
    <n v="9.9523809523809526"/>
    <n v="0"/>
    <n v="0"/>
    <n v="42"/>
    <n v="110"/>
    <n v="1"/>
    <n v="30"/>
    <n v="32"/>
    <n v="15"/>
    <n v="53"/>
    <n v="0"/>
    <n v="0"/>
    <n v="0"/>
    <n v="0"/>
    <n v="41"/>
    <n v="121.97560975609755"/>
    <n v="0"/>
    <n v="0"/>
    <n v="42"/>
    <n v="148"/>
    <n v="1"/>
    <n v="5"/>
    <n v="68"/>
    <n v="0.11904761904761904"/>
    <n v="0"/>
    <n v="0"/>
    <n v="0"/>
    <n v="0"/>
    <n v="5"/>
    <n v="0.11904761904761904"/>
    <n v="4"/>
    <n v="9.5238095238095233E-2"/>
    <n v="0"/>
    <n v="0"/>
    <n v="1"/>
    <n v="2.3809523809523808E-2"/>
    <n v="0"/>
    <n v="0"/>
    <n v="0"/>
    <n v="2.2105263157894739"/>
    <n v="18.999999999999996"/>
    <n v="0"/>
    <n v="0"/>
  </r>
  <r>
    <n v="2017"/>
    <x v="3"/>
    <x v="8"/>
    <s v="PALRA"/>
    <x v="164"/>
    <n v="34"/>
    <n v="34"/>
    <n v="3"/>
    <n v="34"/>
    <n v="8.6764705882352935"/>
    <n v="0"/>
    <n v="0"/>
    <n v="10"/>
    <n v="706"/>
    <n v="0.29411764705882354"/>
    <n v="15"/>
    <n v="34"/>
    <n v="5"/>
    <n v="33"/>
    <n v="0"/>
    <n v="0"/>
    <n v="0"/>
    <n v="0"/>
    <n v="32"/>
    <n v="69.53125"/>
    <n v="1"/>
    <n v="301"/>
    <n v="33"/>
    <n v="93"/>
    <n v="0.97058823529411764"/>
    <n v="6"/>
    <n v="49"/>
    <n v="0.17647058823529413"/>
    <n v="0"/>
    <n v="0"/>
    <n v="0"/>
    <n v="0"/>
    <n v="5"/>
    <n v="0.15151515151515152"/>
    <n v="2"/>
    <n v="6.0606060606060608E-2"/>
    <n v="1"/>
    <n v="2.9411764705882353E-2"/>
    <n v="0"/>
    <n v="0"/>
    <n v="0"/>
    <n v="0"/>
    <n v="1"/>
    <n v="2"/>
    <n v="17"/>
    <n v="0"/>
    <n v="0"/>
  </r>
  <r>
    <n v="2017"/>
    <x v="3"/>
    <x v="8"/>
    <s v="RUMAS1"/>
    <x v="151"/>
    <n v="30"/>
    <n v="15"/>
    <n v="2"/>
    <n v="30"/>
    <n v="6.666666666666667"/>
    <n v="0"/>
    <n v="0"/>
    <n v="6"/>
    <n v="463"/>
    <n v="0.2"/>
    <n v="20"/>
    <n v="29"/>
    <n v="8"/>
    <n v="32"/>
    <n v="1"/>
    <n v="77"/>
    <n v="0"/>
    <n v="0"/>
    <n v="29"/>
    <n v="68.103448275862064"/>
    <n v="1"/>
    <n v="316"/>
    <n v="29"/>
    <n v="96"/>
    <n v="0.96666666666666667"/>
    <n v="7"/>
    <n v="58"/>
    <n v="0.23333333333333334"/>
    <n v="0"/>
    <n v="0"/>
    <n v="0"/>
    <n v="0"/>
    <n v="2"/>
    <n v="6.8965517241379309E-2"/>
    <n v="2"/>
    <n v="6.8965517241379309E-2"/>
    <n v="0"/>
    <n v="0"/>
    <n v="0"/>
    <n v="0"/>
    <n v="0"/>
    <n v="0"/>
    <n v="0"/>
    <n v="3.3333333333333335"/>
    <n v="9"/>
    <n v="0"/>
    <n v="0"/>
  </r>
  <r>
    <n v="2017"/>
    <x v="3"/>
    <x v="8"/>
    <s v="BANPU"/>
    <x v="167"/>
    <n v="24"/>
    <n v="24"/>
    <n v="4"/>
    <n v="24"/>
    <n v="10.75"/>
    <n v="0"/>
    <n v="0"/>
    <n v="23"/>
    <n v="372"/>
    <n v="0.95833333333333337"/>
    <n v="10"/>
    <n v="36"/>
    <n v="0"/>
    <n v="0"/>
    <n v="2"/>
    <n v="118.5"/>
    <n v="1"/>
    <n v="8"/>
    <n v="19"/>
    <n v="60.10526315789474"/>
    <n v="2"/>
    <n v="273"/>
    <n v="22"/>
    <n v="93"/>
    <n v="0.91666666666666663"/>
    <n v="8"/>
    <n v="50"/>
    <n v="0.33333333333333331"/>
    <n v="0"/>
    <n v="0"/>
    <n v="1"/>
    <n v="0.5"/>
    <n v="5"/>
    <n v="0.22727272727272727"/>
    <n v="1"/>
    <n v="4.5454545454545456E-2"/>
    <n v="1"/>
    <n v="4.1666666666666664E-2"/>
    <n v="0"/>
    <n v="0"/>
    <n v="0"/>
    <n v="0"/>
    <n v="2"/>
    <n v="2.1818181818181817"/>
    <n v="11"/>
    <n v="0"/>
    <n v="0"/>
  </r>
  <r>
    <n v="2017"/>
    <x v="3"/>
    <x v="8"/>
    <s v="DIPJA"/>
    <x v="301"/>
    <n v="22"/>
    <n v="21"/>
    <n v="3"/>
    <n v="22"/>
    <n v="8.9090909090909083"/>
    <n v="0"/>
    <n v="0"/>
    <n v="22"/>
    <n v="252"/>
    <n v="1"/>
    <n v="12"/>
    <n v="22"/>
    <n v="7"/>
    <n v="22"/>
    <n v="1"/>
    <n v="268"/>
    <n v="1"/>
    <n v="254"/>
    <n v="21"/>
    <n v="94.333333333333329"/>
    <n v="1"/>
    <n v="488"/>
    <n v="21"/>
    <n v="121"/>
    <n v="0.95454545454545459"/>
    <n v="8"/>
    <n v="90"/>
    <n v="0.36363636363636365"/>
    <n v="0"/>
    <n v="0"/>
    <n v="0"/>
    <n v="0"/>
    <n v="3"/>
    <n v="0.14285714285714285"/>
    <n v="1"/>
    <n v="4.7619047619047616E-2"/>
    <n v="0"/>
    <n v="0"/>
    <n v="0"/>
    <n v="0"/>
    <n v="0"/>
    <n v="0"/>
    <n v="0"/>
    <n v="2.4444444444444446"/>
    <n v="9"/>
    <n v="0"/>
    <n v="0"/>
  </r>
  <r>
    <n v="2017"/>
    <x v="3"/>
    <x v="8"/>
    <s v="BAGMA"/>
    <x v="276"/>
    <n v="21"/>
    <n v="11"/>
    <n v="1"/>
    <n v="21"/>
    <n v="4.9047619047619051"/>
    <n v="0"/>
    <n v="0"/>
    <n v="21"/>
    <n v="102"/>
    <n v="1"/>
    <n v="13"/>
    <n v="19"/>
    <n v="10"/>
    <n v="23"/>
    <n v="0"/>
    <n v="0"/>
    <n v="0"/>
    <n v="0"/>
    <n v="21"/>
    <n v="58.19047619047619"/>
    <n v="0"/>
    <n v="0"/>
    <n v="21"/>
    <n v="78"/>
    <n v="1"/>
    <n v="8"/>
    <n v="64"/>
    <n v="0.38095238095238093"/>
    <n v="0"/>
    <n v="0"/>
    <n v="0"/>
    <n v="0"/>
    <n v="3"/>
    <n v="0.14285714285714285"/>
    <n v="2"/>
    <n v="9.5238095238095233E-2"/>
    <n v="0"/>
    <n v="0"/>
    <n v="0"/>
    <n v="0"/>
    <n v="0"/>
    <n v="0"/>
    <n v="0"/>
    <n v="1.9090909090909092"/>
    <n v="11"/>
    <n v="0"/>
    <n v="0"/>
  </r>
  <r>
    <n v="2017"/>
    <x v="3"/>
    <x v="8"/>
    <s v="METMI"/>
    <x v="160"/>
    <n v="21"/>
    <n v="21"/>
    <n v="2"/>
    <n v="21"/>
    <n v="7.666666666666667"/>
    <n v="0"/>
    <n v="0"/>
    <n v="7"/>
    <n v="1187"/>
    <n v="0.33333333333333331"/>
    <n v="14"/>
    <n v="33"/>
    <n v="6"/>
    <n v="61"/>
    <n v="2"/>
    <n v="139"/>
    <n v="1"/>
    <n v="9"/>
    <n v="19"/>
    <n v="81.421052631578945"/>
    <n v="2"/>
    <n v="338"/>
    <n v="19"/>
    <n v="107"/>
    <n v="0.90476190476190477"/>
    <n v="6"/>
    <n v="46"/>
    <n v="0.2857142857142857"/>
    <n v="0"/>
    <n v="0"/>
    <n v="0"/>
    <n v="0"/>
    <n v="0"/>
    <n v="0"/>
    <n v="3"/>
    <n v="0.15789473684210525"/>
    <n v="0"/>
    <n v="0"/>
    <n v="0"/>
    <n v="0"/>
    <n v="0"/>
    <n v="0"/>
    <n v="0"/>
    <n v="2.1"/>
    <n v="10"/>
    <n v="0"/>
    <n v="0"/>
  </r>
  <r>
    <n v="2017"/>
    <x v="3"/>
    <x v="8"/>
    <s v="WELVA"/>
    <x v="153"/>
    <n v="16"/>
    <n v="12"/>
    <n v="2"/>
    <n v="16"/>
    <n v="4"/>
    <n v="0"/>
    <n v="0"/>
    <n v="16"/>
    <n v="399"/>
    <n v="1"/>
    <n v="12"/>
    <n v="11"/>
    <n v="4"/>
    <n v="24"/>
    <n v="2"/>
    <n v="119"/>
    <n v="2"/>
    <n v="46.5"/>
    <n v="14"/>
    <n v="84"/>
    <n v="2"/>
    <n v="289"/>
    <n v="14"/>
    <n v="105"/>
    <n v="0.875"/>
    <n v="4"/>
    <n v="50"/>
    <n v="0.25"/>
    <n v="0"/>
    <n v="0"/>
    <n v="0"/>
    <n v="0"/>
    <n v="3"/>
    <n v="0.21428571428571427"/>
    <n v="0"/>
    <n v="0"/>
    <n v="0"/>
    <n v="0"/>
    <n v="0"/>
    <n v="0"/>
    <n v="0"/>
    <n v="0"/>
    <n v="0"/>
    <n v="2"/>
    <n v="8"/>
    <n v="0"/>
    <n v="0"/>
  </r>
  <r>
    <n v="2017"/>
    <x v="3"/>
    <x v="8"/>
    <s v="VELDU"/>
    <x v="158"/>
    <n v="12"/>
    <n v="10"/>
    <n v="46"/>
    <n v="12"/>
    <n v="57.583333333333336"/>
    <n v="0"/>
    <n v="0"/>
    <n v="12"/>
    <n v="572"/>
    <n v="1"/>
    <n v="5"/>
    <n v="87"/>
    <n v="2"/>
    <n v="98"/>
    <n v="0"/>
    <n v="0"/>
    <n v="0"/>
    <n v="0"/>
    <n v="11"/>
    <n v="100.63636363636364"/>
    <n v="0"/>
    <n v="0"/>
    <n v="12"/>
    <n v="171"/>
    <n v="1"/>
    <n v="4"/>
    <n v="114"/>
    <n v="0.33333333333333331"/>
    <n v="0"/>
    <n v="0"/>
    <n v="0"/>
    <n v="0"/>
    <n v="0"/>
    <n v="0"/>
    <n v="0"/>
    <n v="0"/>
    <n v="0"/>
    <n v="0"/>
    <n v="0"/>
    <n v="0"/>
    <n v="0"/>
    <n v="0"/>
    <n v="0"/>
    <n v="2"/>
    <n v="6"/>
    <n v="0"/>
    <n v="0"/>
  </r>
  <r>
    <n v="2017"/>
    <x v="3"/>
    <x v="8"/>
    <s v="MILBR"/>
    <x v="139"/>
    <n v="11"/>
    <n v="11"/>
    <n v="7"/>
    <n v="11"/>
    <n v="10.272727272727273"/>
    <n v="0"/>
    <n v="0"/>
    <n v="3"/>
    <n v="1284"/>
    <n v="0.27272727272727271"/>
    <n v="5"/>
    <n v="21"/>
    <n v="5"/>
    <n v="19"/>
    <n v="0"/>
    <n v="0"/>
    <n v="0"/>
    <n v="0"/>
    <n v="11"/>
    <n v="59.545454545454547"/>
    <n v="0"/>
    <n v="0"/>
    <n v="11"/>
    <n v="84"/>
    <n v="1"/>
    <n v="6"/>
    <n v="69"/>
    <n v="0.54545454545454541"/>
    <n v="0"/>
    <n v="0"/>
    <n v="0"/>
    <n v="0"/>
    <n v="2"/>
    <n v="0.18181818181818182"/>
    <n v="0"/>
    <n v="0"/>
    <n v="0"/>
    <n v="0"/>
    <n v="0"/>
    <n v="0"/>
    <n v="0"/>
    <n v="0"/>
    <n v="1"/>
    <n v="1.5714285714285714"/>
    <n v="7"/>
    <n v="0"/>
    <n v="0"/>
  </r>
  <r>
    <n v="2017"/>
    <x v="3"/>
    <x v="8"/>
    <s v="WILBRI"/>
    <x v="140"/>
    <n v="11"/>
    <n v="11"/>
    <n v="1"/>
    <n v="11"/>
    <n v="4.1818181818181817"/>
    <n v="0"/>
    <n v="0"/>
    <n v="1"/>
    <n v="1329"/>
    <n v="9.0909090909090912E-2"/>
    <n v="6"/>
    <n v="12"/>
    <n v="2"/>
    <n v="13"/>
    <n v="1"/>
    <n v="146"/>
    <n v="1"/>
    <n v="6"/>
    <n v="10"/>
    <n v="42.2"/>
    <n v="1"/>
    <n v="359"/>
    <n v="10"/>
    <n v="58"/>
    <n v="0.90909090909090906"/>
    <n v="6"/>
    <n v="34"/>
    <n v="0.54545454545454541"/>
    <n v="0"/>
    <n v="0"/>
    <n v="0"/>
    <n v="0"/>
    <n v="1"/>
    <n v="0.1"/>
    <n v="0"/>
    <n v="0"/>
    <n v="0"/>
    <n v="0"/>
    <n v="0"/>
    <n v="0"/>
    <n v="0"/>
    <n v="0"/>
    <n v="0"/>
    <n v="1.5714285714285714"/>
    <n v="7"/>
    <n v="0"/>
    <n v="0"/>
  </r>
  <r>
    <n v="2017"/>
    <x v="3"/>
    <x v="8"/>
    <s v="&lt;NONE&gt;"/>
    <x v="33"/>
    <n v="5"/>
    <n v="1"/>
    <n v="70"/>
    <n v="2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77"/>
    <n v="0.4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.25"/>
    <n v="4"/>
    <n v="0"/>
    <n v="0"/>
  </r>
  <r>
    <n v="2017"/>
    <x v="3"/>
    <x v="9"/>
    <s v="KEYJA"/>
    <x v="219"/>
    <n v="559"/>
    <n v="161"/>
    <n v="1"/>
    <n v="559"/>
    <n v="5.6833631484794278"/>
    <n v="2"/>
    <n v="3.5778175313059034E-3"/>
    <n v="549"/>
    <n v="131"/>
    <n v="0.98211091234347048"/>
    <n v="344"/>
    <n v="27"/>
    <n v="118"/>
    <n v="45"/>
    <n v="19"/>
    <n v="145.05263157894737"/>
    <n v="18"/>
    <n v="7.7777777777777777"/>
    <n v="532"/>
    <n v="82.417293233082702"/>
    <n v="18"/>
    <n v="519"/>
    <n v="539"/>
    <n v="99"/>
    <n v="0.96422182468694095"/>
    <n v="390"/>
    <n v="78"/>
    <n v="0.69767441860465118"/>
    <n v="10"/>
    <n v="0.55555555555555558"/>
    <n v="4"/>
    <n v="0.22222222222222221"/>
    <n v="73"/>
    <n v="0.13543599257884972"/>
    <n v="33"/>
    <n v="6.1224489795918366E-2"/>
    <n v="8"/>
    <n v="1.4311270125223614E-2"/>
    <n v="2"/>
    <n v="3.5778175313059034E-3"/>
    <n v="4"/>
    <n v="1"/>
    <n v="5"/>
    <n v="3.1942857142857144"/>
    <n v="175"/>
    <n v="0"/>
    <n v="0"/>
  </r>
  <r>
    <n v="2017"/>
    <x v="3"/>
    <x v="9"/>
    <s v="VONWI"/>
    <x v="220"/>
    <n v="477"/>
    <n v="177"/>
    <n v="7"/>
    <n v="476"/>
    <n v="12.165966386554622"/>
    <n v="10"/>
    <n v="2.100840336134454E-2"/>
    <n v="365"/>
    <n v="2651"/>
    <n v="0.76519916142557654"/>
    <n v="247"/>
    <n v="56"/>
    <n v="51"/>
    <n v="105"/>
    <n v="9"/>
    <n v="207.22222222222223"/>
    <n v="7"/>
    <n v="203.42857142857142"/>
    <n v="449"/>
    <n v="113.62138084632517"/>
    <n v="6"/>
    <n v="420"/>
    <n v="467"/>
    <n v="135"/>
    <n v="0.97903563941299787"/>
    <n v="329"/>
    <n v="112"/>
    <n v="0.689727463312369"/>
    <n v="5"/>
    <n v="0.83333333333333337"/>
    <n v="1"/>
    <n v="0.16666666666666666"/>
    <n v="58"/>
    <n v="0.12419700214132762"/>
    <n v="29"/>
    <n v="6.2098501070663809E-2"/>
    <n v="0"/>
    <n v="0"/>
    <n v="1"/>
    <n v="2.0964360587002098E-3"/>
    <n v="4"/>
    <n v="3"/>
    <n v="11"/>
    <n v="3.0382165605095541"/>
    <n v="157"/>
    <n v="2"/>
    <n v="75"/>
  </r>
  <r>
    <n v="2017"/>
    <x v="3"/>
    <x v="9"/>
    <s v="NGUDA"/>
    <x v="262"/>
    <n v="437"/>
    <n v="188"/>
    <n v="2"/>
    <n v="436"/>
    <n v="8.9518348623853203"/>
    <n v="16"/>
    <n v="3.669724770642202E-2"/>
    <n v="430"/>
    <n v="125"/>
    <n v="0.98398169336384445"/>
    <n v="225"/>
    <n v="40"/>
    <n v="29"/>
    <n v="69"/>
    <n v="6"/>
    <n v="178.83333333333334"/>
    <n v="6"/>
    <n v="151.5"/>
    <n v="399"/>
    <n v="87.418546365914793"/>
    <n v="7"/>
    <n v="472"/>
    <n v="430"/>
    <n v="108"/>
    <n v="0.98398169336384445"/>
    <n v="308"/>
    <n v="93"/>
    <n v="0.70480549199084663"/>
    <n v="3"/>
    <n v="0.42857142857142855"/>
    <n v="1"/>
    <n v="0.14285714285714285"/>
    <n v="65"/>
    <n v="0.15116279069767441"/>
    <n v="27"/>
    <n v="6.2790697674418611E-2"/>
    <n v="11"/>
    <n v="2.5171624713958809E-2"/>
    <n v="3"/>
    <n v="6.8649885583524023E-3"/>
    <n v="1"/>
    <n v="4"/>
    <n v="5"/>
    <n v="2.9133333333333336"/>
    <n v="150"/>
    <n v="0"/>
    <n v="0"/>
  </r>
  <r>
    <n v="2017"/>
    <x v="3"/>
    <x v="9"/>
    <s v="SANRE"/>
    <x v="170"/>
    <n v="297"/>
    <n v="53"/>
    <n v="2"/>
    <n v="297"/>
    <n v="4.6127946127946124"/>
    <n v="2"/>
    <n v="6.7340067340067337E-3"/>
    <n v="265"/>
    <n v="1572"/>
    <n v="0.8922558922558923"/>
    <n v="270"/>
    <n v="22"/>
    <n v="92"/>
    <n v="68"/>
    <n v="123"/>
    <n v="176.80487804878049"/>
    <n v="114"/>
    <n v="11.991228070175438"/>
    <n v="166"/>
    <n v="166.32530120481928"/>
    <n v="82"/>
    <n v="583"/>
    <n v="168"/>
    <n v="198"/>
    <n v="0.56565656565656564"/>
    <n v="22"/>
    <n v="90"/>
    <n v="7.407407407407407E-2"/>
    <n v="67"/>
    <n v="0.81707317073170727"/>
    <n v="4"/>
    <n v="4.878048780487805E-2"/>
    <n v="67"/>
    <n v="0.39880952380952384"/>
    <n v="17"/>
    <n v="0.10119047619047619"/>
    <n v="2"/>
    <n v="6.7340067340067337E-3"/>
    <n v="0"/>
    <n v="0"/>
    <n v="3"/>
    <n v="0"/>
    <n v="6"/>
    <n v="2.091549295774648"/>
    <n v="142"/>
    <n v="117"/>
    <n v="32"/>
  </r>
  <r>
    <n v="2017"/>
    <x v="3"/>
    <x v="9"/>
    <s v="SAVPA"/>
    <x v="179"/>
    <n v="288"/>
    <n v="27"/>
    <n v="3"/>
    <n v="286"/>
    <n v="3.3671328671328671"/>
    <n v="4"/>
    <n v="1.3986013986013986E-2"/>
    <n v="234"/>
    <n v="1612"/>
    <n v="0.8125"/>
    <n v="259"/>
    <n v="18"/>
    <n v="77"/>
    <n v="50"/>
    <n v="101"/>
    <n v="148"/>
    <n v="87"/>
    <n v="7.5057471264367814"/>
    <n v="172"/>
    <n v="158.38953488372093"/>
    <n v="90"/>
    <n v="580"/>
    <n v="175"/>
    <n v="196"/>
    <n v="0.60763888888888884"/>
    <n v="24"/>
    <n v="90"/>
    <n v="8.3333333333333329E-2"/>
    <n v="55"/>
    <n v="0.61111111111111116"/>
    <n v="7"/>
    <n v="7.7777777777777779E-2"/>
    <n v="64"/>
    <n v="0.36571428571428571"/>
    <n v="15"/>
    <n v="8.5714285714285715E-2"/>
    <n v="5"/>
    <n v="1.7361111111111112E-2"/>
    <n v="2"/>
    <n v="6.9444444444444441E-3"/>
    <n v="1"/>
    <n v="0"/>
    <n v="9"/>
    <n v="2.1492537313432836"/>
    <n v="134"/>
    <n v="48"/>
    <n v="18"/>
  </r>
  <r>
    <n v="2017"/>
    <x v="3"/>
    <x v="9"/>
    <s v="DUNKE"/>
    <x v="222"/>
    <n v="190"/>
    <n v="4"/>
    <n v="5"/>
    <n v="190"/>
    <n v="5.5210526315789474"/>
    <n v="0"/>
    <n v="0"/>
    <n v="179"/>
    <n v="504"/>
    <n v="0.94210526315789478"/>
    <n v="128"/>
    <n v="29"/>
    <n v="60"/>
    <n v="51"/>
    <n v="15"/>
    <n v="200.46666666666667"/>
    <n v="15"/>
    <n v="31.466666666666665"/>
    <n v="145"/>
    <n v="127.95172413793104"/>
    <n v="12"/>
    <n v="565"/>
    <n v="175"/>
    <n v="150"/>
    <n v="0.92105263157894735"/>
    <n v="73"/>
    <n v="108"/>
    <n v="0.38421052631578945"/>
    <n v="8"/>
    <n v="0.66666666666666663"/>
    <n v="2"/>
    <n v="0.16666666666666666"/>
    <n v="37"/>
    <n v="0.21142857142857144"/>
    <n v="15"/>
    <n v="8.5714285714285715E-2"/>
    <n v="2"/>
    <n v="1.0526315789473684E-2"/>
    <n v="1"/>
    <n v="5.263157894736842E-3"/>
    <n v="4"/>
    <n v="5"/>
    <n v="17"/>
    <n v="1.9191919191919191"/>
    <n v="99"/>
    <n v="4"/>
    <n v="122"/>
  </r>
  <r>
    <n v="2017"/>
    <x v="3"/>
    <x v="9"/>
    <s v="ADEHA"/>
    <x v="221"/>
    <n v="187"/>
    <n v="67"/>
    <n v="2"/>
    <n v="187"/>
    <n v="5.6256684491978612"/>
    <n v="19"/>
    <n v="0.10160427807486631"/>
    <n v="176"/>
    <n v="362"/>
    <n v="0.94117647058823528"/>
    <n v="82"/>
    <n v="52"/>
    <n v="33"/>
    <n v="72"/>
    <n v="2"/>
    <n v="220.5"/>
    <n v="2"/>
    <n v="8.5"/>
    <n v="174"/>
    <n v="94.419540229885058"/>
    <n v="2"/>
    <n v="780"/>
    <n v="185"/>
    <n v="109"/>
    <n v="0.98930481283422456"/>
    <n v="134"/>
    <n v="99"/>
    <n v="0.71657754010695185"/>
    <n v="1"/>
    <n v="0.5"/>
    <n v="1"/>
    <n v="0.5"/>
    <n v="15"/>
    <n v="8.1081081081081086E-2"/>
    <n v="9"/>
    <n v="4.8648648648648651E-2"/>
    <n v="0"/>
    <n v="0"/>
    <n v="1"/>
    <n v="5.3475935828877002E-3"/>
    <n v="3"/>
    <n v="5"/>
    <n v="0"/>
    <n v="3.4629629629629628"/>
    <n v="54"/>
    <n v="0"/>
    <n v="0"/>
  </r>
  <r>
    <n v="2017"/>
    <x v="3"/>
    <x v="9"/>
    <s v="STERO3"/>
    <x v="163"/>
    <n v="170"/>
    <n v="26"/>
    <n v="5"/>
    <n v="170"/>
    <n v="3.5647058823529414"/>
    <n v="4"/>
    <n v="2.3529411764705882E-2"/>
    <n v="130"/>
    <n v="2687"/>
    <n v="0.76470588235294112"/>
    <n v="157"/>
    <n v="22"/>
    <n v="41"/>
    <n v="45"/>
    <n v="63"/>
    <n v="185.79365079365078"/>
    <n v="45"/>
    <n v="15.2"/>
    <n v="102"/>
    <n v="170.26470588235293"/>
    <n v="33"/>
    <n v="596"/>
    <n v="103"/>
    <n v="194"/>
    <n v="0.60588235294117643"/>
    <n v="10"/>
    <n v="106"/>
    <n v="5.8823529411764705E-2"/>
    <n v="32"/>
    <n v="0.96969696969696972"/>
    <n v="4"/>
    <n v="0.12121212121212122"/>
    <n v="51"/>
    <n v="0.49514563106796117"/>
    <n v="5"/>
    <n v="4.8543689320388349E-2"/>
    <n v="1"/>
    <n v="5.8823529411764705E-3"/>
    <n v="0"/>
    <n v="0"/>
    <n v="0"/>
    <n v="0"/>
    <n v="4"/>
    <n v="1.9540229885057472"/>
    <n v="87"/>
    <n v="30"/>
    <n v="22"/>
  </r>
  <r>
    <n v="2017"/>
    <x v="3"/>
    <x v="9"/>
    <s v="PALRA"/>
    <x v="164"/>
    <n v="165"/>
    <n v="11"/>
    <n v="3"/>
    <n v="165"/>
    <n v="5.4303030303030306"/>
    <n v="0"/>
    <n v="0"/>
    <n v="106"/>
    <n v="866"/>
    <n v="0.64242424242424245"/>
    <n v="114"/>
    <n v="26"/>
    <n v="35"/>
    <n v="48"/>
    <n v="15"/>
    <n v="141.73333333333332"/>
    <n v="10"/>
    <n v="17.3"/>
    <n v="143"/>
    <n v="121"/>
    <n v="14"/>
    <n v="495"/>
    <n v="148"/>
    <n v="150"/>
    <n v="0.89696969696969697"/>
    <n v="59"/>
    <n v="80"/>
    <n v="0.3575757575757576"/>
    <n v="10"/>
    <n v="0.7142857142857143"/>
    <n v="2"/>
    <n v="0.14285714285714285"/>
    <n v="38"/>
    <n v="0.25675675675675674"/>
    <n v="7"/>
    <n v="4.72972972972973E-2"/>
    <n v="0"/>
    <n v="0"/>
    <n v="1"/>
    <n v="6.0606060606060606E-3"/>
    <n v="2"/>
    <n v="0"/>
    <n v="5"/>
    <n v="1.7010309278350515"/>
    <n v="97"/>
    <n v="6"/>
    <n v="34"/>
  </r>
  <r>
    <n v="2017"/>
    <x v="3"/>
    <x v="9"/>
    <s v="RAMCA"/>
    <x v="178"/>
    <n v="148"/>
    <n v="54"/>
    <n v="1"/>
    <n v="148"/>
    <n v="5.8986486486486482"/>
    <n v="2"/>
    <n v="1.3513513513513514E-2"/>
    <n v="143"/>
    <n v="109"/>
    <n v="0.96621621621621623"/>
    <n v="98"/>
    <n v="38"/>
    <n v="25"/>
    <n v="58"/>
    <n v="6"/>
    <n v="199.16666666666666"/>
    <n v="5"/>
    <n v="8.1999999999999993"/>
    <n v="138"/>
    <n v="94.594202898550719"/>
    <n v="4"/>
    <n v="459"/>
    <n v="142"/>
    <n v="113"/>
    <n v="0.95945945945945943"/>
    <n v="102"/>
    <n v="93"/>
    <n v="0.68918918918918914"/>
    <n v="5"/>
    <n v="0"/>
    <n v="1"/>
    <n v="0.25"/>
    <n v="21"/>
    <n v="0.14788732394366197"/>
    <n v="5"/>
    <n v="3.5211267605633804E-2"/>
    <n v="1"/>
    <n v="6.7567567567567571E-3"/>
    <n v="0"/>
    <n v="0"/>
    <n v="3"/>
    <n v="0"/>
    <n v="1"/>
    <n v="3.441860465116279"/>
    <n v="43"/>
    <n v="0"/>
    <n v="0"/>
  </r>
  <r>
    <n v="2017"/>
    <x v="3"/>
    <x v="9"/>
    <s v="SMOJA1"/>
    <x v="154"/>
    <n v="136"/>
    <n v="3"/>
    <n v="3"/>
    <n v="136"/>
    <n v="5.0588235294117645"/>
    <n v="6"/>
    <n v="4.4117647058823532E-2"/>
    <n v="100"/>
    <n v="1152"/>
    <n v="0.73529411764705888"/>
    <n v="100"/>
    <n v="28"/>
    <n v="23"/>
    <n v="71"/>
    <n v="24"/>
    <n v="209.41666666666666"/>
    <n v="12"/>
    <n v="20.583333333333332"/>
    <n v="98"/>
    <n v="141.14285714285714"/>
    <n v="15"/>
    <n v="464"/>
    <n v="109"/>
    <n v="165"/>
    <n v="0.80147058823529416"/>
    <n v="45"/>
    <n v="99"/>
    <n v="0.33088235294117646"/>
    <n v="8"/>
    <n v="0.53333333333333333"/>
    <n v="3"/>
    <n v="0.2"/>
    <n v="30"/>
    <n v="0.27522935779816515"/>
    <n v="10"/>
    <n v="9.1743119266055051E-2"/>
    <n v="3"/>
    <n v="2.2058823529411766E-2"/>
    <n v="0"/>
    <n v="0"/>
    <n v="2"/>
    <n v="0"/>
    <n v="12"/>
    <n v="1.8888888888888888"/>
    <n v="72"/>
    <n v="10"/>
    <n v="36"/>
  </r>
  <r>
    <n v="2017"/>
    <x v="3"/>
    <x v="9"/>
    <s v="LYSDO"/>
    <x v="166"/>
    <n v="112"/>
    <n v="26"/>
    <n v="3"/>
    <n v="112"/>
    <n v="3.3839285714285716"/>
    <n v="6"/>
    <n v="5.3571428571428568E-2"/>
    <n v="102"/>
    <n v="1116"/>
    <n v="0.9107142857142857"/>
    <n v="102"/>
    <n v="21"/>
    <n v="21"/>
    <n v="64"/>
    <n v="56"/>
    <n v="158.98214285714286"/>
    <n v="49"/>
    <n v="34.142857142857146"/>
    <n v="51"/>
    <n v="166.58823529411765"/>
    <n v="48"/>
    <n v="720"/>
    <n v="55"/>
    <n v="207"/>
    <n v="0.49107142857142855"/>
    <n v="14"/>
    <n v="130"/>
    <n v="0.125"/>
    <n v="27"/>
    <n v="0.5625"/>
    <n v="8"/>
    <n v="0.16666666666666666"/>
    <n v="29"/>
    <n v="0.52727272727272723"/>
    <n v="7"/>
    <n v="0.12727272727272726"/>
    <n v="1"/>
    <n v="8.9285714285714281E-3"/>
    <n v="0"/>
    <n v="0"/>
    <n v="0"/>
    <n v="1"/>
    <n v="5"/>
    <n v="1.7777777777777777"/>
    <n v="63"/>
    <n v="6"/>
    <n v="113"/>
  </r>
  <r>
    <n v="2017"/>
    <x v="3"/>
    <x v="9"/>
    <s v="BAGMA"/>
    <x v="276"/>
    <n v="107"/>
    <n v="2"/>
    <n v="2"/>
    <n v="107"/>
    <n v="3.8037383177570092"/>
    <n v="8"/>
    <n v="7.476635514018691E-2"/>
    <n v="104"/>
    <n v="978"/>
    <n v="0.9719626168224299"/>
    <n v="93"/>
    <n v="24"/>
    <n v="28"/>
    <n v="31"/>
    <n v="31"/>
    <n v="166.74193548387098"/>
    <n v="29"/>
    <n v="11.310344827586206"/>
    <n v="75"/>
    <n v="155.37333333333333"/>
    <n v="23"/>
    <n v="603"/>
    <n v="75"/>
    <n v="192"/>
    <n v="0.7009345794392523"/>
    <n v="15"/>
    <n v="73"/>
    <n v="0.14018691588785046"/>
    <n v="11"/>
    <n v="0.47826086956521741"/>
    <n v="4"/>
    <n v="0.17391304347826086"/>
    <n v="29"/>
    <n v="0.38666666666666666"/>
    <n v="6"/>
    <n v="0.08"/>
    <n v="1"/>
    <n v="9.3457943925233638E-3"/>
    <n v="0"/>
    <n v="0"/>
    <n v="0"/>
    <n v="0"/>
    <n v="1"/>
    <n v="2.4883720930232558"/>
    <n v="43"/>
    <n v="19"/>
    <n v="33"/>
  </r>
  <r>
    <n v="2017"/>
    <x v="3"/>
    <x v="9"/>
    <s v="MULAM"/>
    <x v="247"/>
    <n v="103"/>
    <n v="5"/>
    <n v="2"/>
    <n v="103"/>
    <n v="4.9029126213592233"/>
    <n v="4"/>
    <n v="3.8834951456310676E-2"/>
    <n v="80"/>
    <n v="714"/>
    <n v="0.77669902912621358"/>
    <n v="89"/>
    <n v="19"/>
    <n v="40"/>
    <n v="38"/>
    <n v="12"/>
    <n v="172.75"/>
    <n v="10"/>
    <n v="15.4"/>
    <n v="87"/>
    <n v="147.4712643678161"/>
    <n v="10"/>
    <n v="428"/>
    <n v="90"/>
    <n v="178"/>
    <n v="0.87378640776699024"/>
    <n v="32"/>
    <n v="126"/>
    <n v="0.31067961165048541"/>
    <n v="5"/>
    <n v="0.5"/>
    <n v="2"/>
    <n v="0.2"/>
    <n v="30"/>
    <n v="0.33333333333333331"/>
    <n v="8"/>
    <n v="8.8888888888888892E-2"/>
    <n v="1"/>
    <n v="9.7087378640776691E-3"/>
    <n v="0"/>
    <n v="0"/>
    <n v="1"/>
    <n v="1"/>
    <n v="0"/>
    <n v="2.3409090909090908"/>
    <n v="44"/>
    <n v="7"/>
    <n v="29"/>
  </r>
  <r>
    <n v="2017"/>
    <x v="3"/>
    <x v="9"/>
    <s v="MCCCAM"/>
    <x v="157"/>
    <n v="89"/>
    <n v="19"/>
    <n v="4"/>
    <n v="88"/>
    <n v="3.9090909090909092"/>
    <n v="0"/>
    <n v="0"/>
    <n v="84"/>
    <n v="1279"/>
    <n v="0.9438202247191011"/>
    <n v="77"/>
    <n v="17"/>
    <n v="32"/>
    <n v="36"/>
    <n v="29"/>
    <n v="140.51724137931035"/>
    <n v="26"/>
    <n v="25.5"/>
    <n v="58"/>
    <n v="156.15517241379311"/>
    <n v="27"/>
    <n v="593"/>
    <n v="60"/>
    <n v="194"/>
    <n v="0.6741573033707865"/>
    <n v="12"/>
    <n v="198"/>
    <n v="0.1348314606741573"/>
    <n v="14"/>
    <n v="0.51851851851851849"/>
    <n v="1"/>
    <n v="3.7037037037037035E-2"/>
    <n v="15"/>
    <n v="0.25"/>
    <n v="2"/>
    <n v="3.3333333333333333E-2"/>
    <n v="0"/>
    <n v="0"/>
    <n v="0"/>
    <n v="0"/>
    <n v="0"/>
    <n v="0"/>
    <n v="5"/>
    <n v="2.0227272727272729"/>
    <n v="43.999999999999993"/>
    <n v="24"/>
    <n v="35"/>
  </r>
  <r>
    <n v="2017"/>
    <x v="3"/>
    <x v="9"/>
    <s v="MARDO1"/>
    <x v="172"/>
    <n v="79"/>
    <n v="8"/>
    <n v="3"/>
    <n v="79"/>
    <n v="3.6835443037974684"/>
    <n v="2"/>
    <n v="2.5316455696202531E-2"/>
    <n v="72"/>
    <n v="3752"/>
    <n v="0.91139240506329111"/>
    <n v="70"/>
    <n v="31"/>
    <n v="27"/>
    <n v="59"/>
    <n v="29"/>
    <n v="163.34482758620689"/>
    <n v="25"/>
    <n v="18.36"/>
    <n v="46"/>
    <n v="193.39130434782609"/>
    <n v="21"/>
    <n v="656"/>
    <n v="48"/>
    <n v="217"/>
    <n v="0.60759493670886078"/>
    <n v="9"/>
    <n v="149"/>
    <n v="0.11392405063291139"/>
    <n v="15"/>
    <n v="0.7142857142857143"/>
    <n v="4"/>
    <n v="0.19047619047619047"/>
    <n v="18"/>
    <n v="0.375"/>
    <n v="7"/>
    <n v="0.14583333333333334"/>
    <n v="0"/>
    <n v="0"/>
    <n v="1"/>
    <n v="1.2658227848101266E-2"/>
    <n v="0"/>
    <n v="1"/>
    <n v="2"/>
    <n v="1.8809523809523809"/>
    <n v="42"/>
    <n v="24"/>
    <n v="46"/>
  </r>
  <r>
    <n v="2017"/>
    <x v="3"/>
    <x v="9"/>
    <s v="SCDGA"/>
    <x v="138"/>
    <n v="74"/>
    <n v="2"/>
    <n v="0"/>
    <n v="73"/>
    <n v="6"/>
    <n v="2"/>
    <n v="2.7397260273972601E-2"/>
    <n v="61"/>
    <n v="1005"/>
    <n v="0.82432432432432434"/>
    <n v="50"/>
    <n v="28"/>
    <n v="10"/>
    <n v="105"/>
    <n v="6"/>
    <n v="213.83333333333334"/>
    <n v="6"/>
    <n v="5.666666666666667"/>
    <n v="55"/>
    <n v="152.18181818181819"/>
    <n v="4"/>
    <n v="569"/>
    <n v="68"/>
    <n v="171"/>
    <n v="0.91891891891891897"/>
    <n v="25"/>
    <n v="116"/>
    <n v="0.33783783783783783"/>
    <n v="4"/>
    <n v="1"/>
    <n v="0"/>
    <n v="0"/>
    <n v="17"/>
    <n v="0.25"/>
    <n v="8"/>
    <n v="0.11764705882352941"/>
    <n v="0"/>
    <n v="0"/>
    <n v="0"/>
    <n v="0"/>
    <n v="2"/>
    <n v="2"/>
    <n v="8"/>
    <n v="2"/>
    <n v="37"/>
    <n v="0"/>
    <n v="0"/>
  </r>
  <r>
    <n v="2017"/>
    <x v="3"/>
    <x v="9"/>
    <s v="WELVA"/>
    <x v="153"/>
    <n v="71"/>
    <n v="18"/>
    <n v="2"/>
    <n v="71"/>
    <n v="4.492957746478873"/>
    <n v="2"/>
    <n v="2.8169014084507043E-2"/>
    <n v="63"/>
    <n v="1717"/>
    <n v="0.88732394366197187"/>
    <n v="68"/>
    <n v="16"/>
    <n v="18"/>
    <n v="46"/>
    <n v="31"/>
    <n v="126.87096774193549"/>
    <n v="29"/>
    <n v="7.5517241379310347"/>
    <n v="40"/>
    <n v="145.57499999999999"/>
    <n v="23"/>
    <n v="555"/>
    <n v="39"/>
    <n v="202"/>
    <n v="0.54929577464788737"/>
    <n v="5"/>
    <n v="88"/>
    <n v="7.0422535211267609E-2"/>
    <n v="18"/>
    <n v="0.78260869565217395"/>
    <n v="1"/>
    <n v="4.3478260869565216E-2"/>
    <n v="18"/>
    <n v="0.46153846153846156"/>
    <n v="4"/>
    <n v="0.10256410256410256"/>
    <n v="0"/>
    <n v="0"/>
    <n v="0"/>
    <n v="0"/>
    <n v="0"/>
    <n v="0"/>
    <n v="1"/>
    <n v="2.1515151515151514"/>
    <n v="33"/>
    <n v="21"/>
    <n v="11"/>
  </r>
  <r>
    <n v="2017"/>
    <x v="3"/>
    <x v="9"/>
    <s v="HOWKE"/>
    <x v="149"/>
    <n v="69"/>
    <n v="3"/>
    <n v="2"/>
    <n v="69"/>
    <n v="3.9275362318840581"/>
    <n v="0"/>
    <n v="0"/>
    <n v="67"/>
    <n v="990"/>
    <n v="0.97101449275362317"/>
    <n v="61"/>
    <n v="30"/>
    <n v="28"/>
    <n v="53"/>
    <n v="8"/>
    <n v="140.875"/>
    <n v="8"/>
    <n v="19.125"/>
    <n v="60"/>
    <n v="148.56666666666666"/>
    <n v="6"/>
    <n v="273"/>
    <n v="61"/>
    <n v="178"/>
    <n v="0.88405797101449279"/>
    <n v="22"/>
    <n v="118"/>
    <n v="0.3188405797101449"/>
    <n v="5"/>
    <n v="0.83333333333333337"/>
    <n v="1"/>
    <n v="0.16666666666666666"/>
    <n v="28"/>
    <n v="0.45901639344262296"/>
    <n v="7"/>
    <n v="0.11475409836065574"/>
    <n v="2"/>
    <n v="2.8985507246376812E-2"/>
    <n v="1"/>
    <n v="1.4492753623188406E-2"/>
    <n v="0"/>
    <n v="0"/>
    <n v="1"/>
    <n v="2.15625"/>
    <n v="32"/>
    <n v="7"/>
    <n v="178"/>
  </r>
  <r>
    <n v="2017"/>
    <x v="3"/>
    <x v="9"/>
    <s v="MATMI"/>
    <x v="144"/>
    <n v="65"/>
    <n v="3"/>
    <n v="4"/>
    <n v="65"/>
    <n v="6.7384615384615385"/>
    <n v="2"/>
    <n v="3.0769230769230771E-2"/>
    <n v="63"/>
    <n v="449"/>
    <n v="0.96923076923076923"/>
    <n v="54"/>
    <n v="24"/>
    <n v="26"/>
    <n v="65"/>
    <n v="12"/>
    <n v="142.33333333333334"/>
    <n v="9"/>
    <n v="25.111111111111111"/>
    <n v="52"/>
    <n v="141.28846153846155"/>
    <n v="8"/>
    <n v="369"/>
    <n v="53"/>
    <n v="170"/>
    <n v="0.81538461538461537"/>
    <n v="20"/>
    <n v="122"/>
    <n v="0.30769230769230771"/>
    <n v="9"/>
    <n v="0"/>
    <n v="1"/>
    <n v="0.125"/>
    <n v="11"/>
    <n v="0.20754716981132076"/>
    <n v="5"/>
    <n v="9.4339622641509441E-2"/>
    <n v="1"/>
    <n v="1.5384615384615385E-2"/>
    <n v="0"/>
    <n v="0"/>
    <n v="0"/>
    <n v="1"/>
    <n v="4"/>
    <n v="1.7105263157894737"/>
    <n v="38"/>
    <n v="9"/>
    <n v="20"/>
  </r>
  <r>
    <n v="2017"/>
    <x v="3"/>
    <x v="9"/>
    <s v="STERA"/>
    <x v="152"/>
    <n v="59"/>
    <n v="3"/>
    <n v="17"/>
    <n v="59"/>
    <n v="5.8644067796610173"/>
    <n v="2"/>
    <n v="3.3898305084745763E-2"/>
    <n v="54"/>
    <n v="636"/>
    <n v="0.9152542372881356"/>
    <n v="48"/>
    <n v="29"/>
    <n v="12"/>
    <n v="61"/>
    <n v="12"/>
    <n v="193"/>
    <n v="11"/>
    <n v="3.3636363636363638"/>
    <n v="43"/>
    <n v="164.27906976744185"/>
    <n v="11"/>
    <n v="682"/>
    <n v="45"/>
    <n v="203"/>
    <n v="0.76271186440677963"/>
    <n v="9"/>
    <n v="103"/>
    <n v="0.15254237288135594"/>
    <n v="5"/>
    <n v="0.45454545454545453"/>
    <n v="1"/>
    <n v="9.0909090909090912E-2"/>
    <n v="18"/>
    <n v="0.4"/>
    <n v="6"/>
    <n v="0.13333333333333333"/>
    <n v="0"/>
    <n v="0"/>
    <n v="0"/>
    <n v="0"/>
    <n v="0"/>
    <n v="0"/>
    <n v="2"/>
    <n v="2.1851851851851851"/>
    <n v="27"/>
    <n v="10"/>
    <n v="16"/>
  </r>
  <r>
    <n v="2017"/>
    <x v="3"/>
    <x v="9"/>
    <s v="RUMAS1"/>
    <x v="151"/>
    <n v="53"/>
    <n v="1"/>
    <n v="1"/>
    <n v="53"/>
    <n v="6.2264150943396226"/>
    <n v="0"/>
    <n v="0"/>
    <n v="27"/>
    <n v="1562"/>
    <n v="0.50943396226415094"/>
    <n v="46"/>
    <n v="27"/>
    <n v="17"/>
    <n v="59"/>
    <n v="14"/>
    <n v="193.71428571428572"/>
    <n v="10"/>
    <n v="73.2"/>
    <n v="35"/>
    <n v="152.11428571428573"/>
    <n v="6"/>
    <n v="713"/>
    <n v="37"/>
    <n v="170"/>
    <n v="0.69811320754716977"/>
    <n v="9"/>
    <n v="96"/>
    <n v="0.16981132075471697"/>
    <n v="8"/>
    <n v="0"/>
    <n v="3"/>
    <n v="0.5"/>
    <n v="13"/>
    <n v="0.35135135135135137"/>
    <n v="6"/>
    <n v="0.16216216216216217"/>
    <n v="0"/>
    <n v="0"/>
    <n v="0"/>
    <n v="0"/>
    <n v="0"/>
    <n v="1"/>
    <n v="3"/>
    <n v="1.8275862068965518"/>
    <n v="29"/>
    <n v="5"/>
    <n v="21"/>
  </r>
  <r>
    <n v="2017"/>
    <x v="3"/>
    <x v="9"/>
    <s v="PETRI"/>
    <x v="143"/>
    <n v="51"/>
    <n v="11"/>
    <n v="8"/>
    <n v="51"/>
    <n v="6.3137254901960782"/>
    <n v="0"/>
    <n v="0"/>
    <n v="23"/>
    <n v="2881"/>
    <n v="0.45098039215686275"/>
    <n v="45"/>
    <n v="25"/>
    <n v="17"/>
    <n v="63"/>
    <n v="19"/>
    <n v="115.52631578947368"/>
    <n v="19"/>
    <n v="27.157894736842106"/>
    <n v="31"/>
    <n v="144.67741935483872"/>
    <n v="19"/>
    <n v="619"/>
    <n v="30"/>
    <n v="219"/>
    <n v="0.58823529411764708"/>
    <n v="8"/>
    <n v="190"/>
    <n v="0.15686274509803921"/>
    <n v="10"/>
    <n v="0.52631578947368418"/>
    <n v="1"/>
    <n v="5.2631578947368418E-2"/>
    <n v="14"/>
    <n v="0.46666666666666667"/>
    <n v="2"/>
    <n v="6.6666666666666666E-2"/>
    <n v="1"/>
    <n v="1.9607843137254902E-2"/>
    <n v="0"/>
    <n v="0"/>
    <n v="0"/>
    <n v="0"/>
    <n v="0"/>
    <n v="2.4285714285714284"/>
    <n v="21"/>
    <n v="1"/>
    <n v="8"/>
  </r>
  <r>
    <n v="2017"/>
    <x v="3"/>
    <x v="9"/>
    <s v="METMI"/>
    <x v="160"/>
    <n v="46"/>
    <n v="6"/>
    <n v="2"/>
    <n v="46"/>
    <n v="5.3043478260869561"/>
    <n v="0"/>
    <n v="0"/>
    <n v="26"/>
    <n v="1118"/>
    <n v="0.56521739130434778"/>
    <n v="36"/>
    <n v="19"/>
    <n v="16"/>
    <n v="62"/>
    <n v="13"/>
    <n v="182.46153846153845"/>
    <n v="13"/>
    <n v="5.6923076923076925"/>
    <n v="31"/>
    <n v="139.74193548387098"/>
    <n v="12"/>
    <n v="629"/>
    <n v="33"/>
    <n v="160"/>
    <n v="0.71739130434782605"/>
    <n v="16"/>
    <n v="99"/>
    <n v="0.34782608695652173"/>
    <n v="7"/>
    <n v="0.58333333333333337"/>
    <n v="1"/>
    <n v="8.3333333333333329E-2"/>
    <n v="11"/>
    <n v="0.33333333333333331"/>
    <n v="3"/>
    <n v="9.0909090909090912E-2"/>
    <n v="0"/>
    <n v="0"/>
    <n v="0"/>
    <n v="0"/>
    <n v="0"/>
    <n v="0"/>
    <n v="3"/>
    <n v="1.7692307692307692"/>
    <n v="26"/>
    <n v="7"/>
    <n v="30"/>
  </r>
  <r>
    <n v="2017"/>
    <x v="3"/>
    <x v="9"/>
    <s v="GOMJE"/>
    <x v="168"/>
    <n v="44"/>
    <n v="4"/>
    <n v="5"/>
    <n v="44"/>
    <n v="5.25"/>
    <n v="2"/>
    <n v="4.5454545454545456E-2"/>
    <n v="40"/>
    <n v="894"/>
    <n v="0.90909090909090906"/>
    <n v="41"/>
    <n v="29"/>
    <n v="9"/>
    <n v="45"/>
    <n v="15"/>
    <n v="169.06666666666666"/>
    <n v="14"/>
    <n v="22"/>
    <n v="29"/>
    <n v="178.06896551724137"/>
    <n v="13"/>
    <n v="447"/>
    <n v="29"/>
    <n v="219"/>
    <n v="0.65909090909090906"/>
    <n v="1"/>
    <n v="133"/>
    <n v="2.2727272727272728E-2"/>
    <n v="9"/>
    <n v="0.69230769230769229"/>
    <n v="2"/>
    <n v="0.15384615384615385"/>
    <n v="10"/>
    <n v="0.34482758620689657"/>
    <n v="5"/>
    <n v="0.17241379310344829"/>
    <n v="0"/>
    <n v="0"/>
    <n v="0"/>
    <n v="0"/>
    <n v="0"/>
    <n v="0"/>
    <n v="1"/>
    <n v="1.6923076923076923"/>
    <n v="26"/>
    <n v="7"/>
    <n v="28"/>
  </r>
  <r>
    <n v="2017"/>
    <x v="3"/>
    <x v="9"/>
    <s v="DIPJA"/>
    <x v="301"/>
    <n v="37"/>
    <n v="1"/>
    <n v="22"/>
    <n v="37"/>
    <n v="6.9729729729729728"/>
    <n v="2"/>
    <n v="5.4054054054054057E-2"/>
    <n v="35"/>
    <n v="1278"/>
    <n v="0.94594594594594594"/>
    <n v="29"/>
    <n v="26"/>
    <n v="11"/>
    <n v="62"/>
    <n v="9"/>
    <n v="190.22222222222223"/>
    <n v="8"/>
    <n v="6.125"/>
    <n v="26"/>
    <n v="139.5"/>
    <n v="6"/>
    <n v="736"/>
    <n v="28"/>
    <n v="169"/>
    <n v="0.7567567567567568"/>
    <n v="12"/>
    <n v="88"/>
    <n v="0.32432432432432434"/>
    <n v="6"/>
    <n v="1"/>
    <n v="0"/>
    <n v="0"/>
    <n v="7"/>
    <n v="0.25"/>
    <n v="5"/>
    <n v="0.17857142857142858"/>
    <n v="0"/>
    <n v="0"/>
    <n v="0"/>
    <n v="0"/>
    <n v="0"/>
    <n v="0"/>
    <n v="1"/>
    <n v="1.3214285714285714"/>
    <n v="28"/>
    <n v="4"/>
    <n v="18"/>
  </r>
  <r>
    <n v="2017"/>
    <x v="3"/>
    <x v="9"/>
    <s v="VITJO"/>
    <x v="155"/>
    <n v="30"/>
    <n v="8"/>
    <n v="3"/>
    <n v="30"/>
    <n v="5.2666666666666666"/>
    <n v="2"/>
    <n v="6.6666666666666666E-2"/>
    <n v="25"/>
    <n v="2997"/>
    <n v="0.83333333333333337"/>
    <n v="27"/>
    <n v="24"/>
    <n v="10"/>
    <n v="55"/>
    <n v="18"/>
    <n v="131.38888888888889"/>
    <n v="16"/>
    <n v="7"/>
    <n v="12"/>
    <n v="134.08333333333334"/>
    <n v="14"/>
    <n v="291"/>
    <n v="11"/>
    <n v="162"/>
    <n v="0.36666666666666664"/>
    <n v="2"/>
    <n v="100"/>
    <n v="6.6666666666666666E-2"/>
    <n v="9"/>
    <n v="0.6428571428571429"/>
    <n v="0"/>
    <n v="0"/>
    <n v="5"/>
    <n v="0.45454545454545453"/>
    <n v="0"/>
    <n v="0"/>
    <n v="0"/>
    <n v="0"/>
    <n v="0"/>
    <n v="0"/>
    <n v="0"/>
    <n v="0"/>
    <n v="0"/>
    <n v="1.875"/>
    <n v="16"/>
    <n v="16"/>
    <n v="16"/>
  </r>
  <r>
    <n v="2017"/>
    <x v="3"/>
    <x v="9"/>
    <s v="WILDA2"/>
    <x v="161"/>
    <n v="29"/>
    <n v="7"/>
    <n v="3"/>
    <n v="29"/>
    <n v="4.3103448275862073"/>
    <n v="2"/>
    <n v="6.8965517241379309E-2"/>
    <n v="25"/>
    <n v="1712"/>
    <n v="0.86206896551724133"/>
    <n v="28"/>
    <n v="21"/>
    <n v="11"/>
    <n v="27"/>
    <n v="10"/>
    <n v="294.10000000000002"/>
    <n v="9"/>
    <n v="4.4444444444444446"/>
    <n v="19"/>
    <n v="167.21052631578948"/>
    <n v="9"/>
    <n v="736"/>
    <n v="18"/>
    <n v="207"/>
    <n v="0.62068965517241381"/>
    <n v="3"/>
    <n v="136"/>
    <n v="0.10344827586206896"/>
    <n v="5"/>
    <n v="0.55555555555555558"/>
    <n v="3"/>
    <n v="0.33333333333333331"/>
    <n v="6"/>
    <n v="0.33333333333333331"/>
    <n v="1"/>
    <n v="5.5555555555555552E-2"/>
    <n v="0"/>
    <n v="0"/>
    <n v="0"/>
    <n v="0"/>
    <n v="0"/>
    <n v="0"/>
    <n v="1"/>
    <n v="1.6111111111111112"/>
    <n v="18"/>
    <n v="0"/>
    <n v="0"/>
  </r>
  <r>
    <n v="2017"/>
    <x v="3"/>
    <x v="9"/>
    <s v="GELOST"/>
    <x v="310"/>
    <n v="22"/>
    <n v="8"/>
    <n v="5"/>
    <n v="22"/>
    <n v="3.3636363636363638"/>
    <n v="2"/>
    <n v="9.0909090909090912E-2"/>
    <n v="22"/>
    <n v="83"/>
    <n v="1"/>
    <n v="15"/>
    <n v="24"/>
    <n v="3"/>
    <n v="52"/>
    <n v="0"/>
    <n v="0"/>
    <n v="0"/>
    <n v="0"/>
    <n v="22"/>
    <n v="76.63636363636364"/>
    <n v="0"/>
    <n v="0"/>
    <n v="22"/>
    <n v="89"/>
    <n v="1"/>
    <n v="15"/>
    <n v="73"/>
    <n v="0.68181818181818177"/>
    <n v="0"/>
    <n v="0"/>
    <n v="0"/>
    <n v="0"/>
    <n v="4"/>
    <n v="0.18181818181818182"/>
    <n v="1"/>
    <n v="4.5454545454545456E-2"/>
    <n v="0"/>
    <n v="0"/>
    <n v="0"/>
    <n v="0"/>
    <n v="0"/>
    <n v="0"/>
    <n v="0"/>
    <n v="2.75"/>
    <n v="8"/>
    <n v="0"/>
    <n v="0"/>
  </r>
  <r>
    <n v="2017"/>
    <x v="3"/>
    <x v="9"/>
    <s v="WIDDE"/>
    <x v="145"/>
    <n v="21"/>
    <n v="8"/>
    <n v="2"/>
    <n v="21"/>
    <n v="6.7619047619047619"/>
    <n v="0"/>
    <n v="0"/>
    <n v="12"/>
    <n v="973"/>
    <n v="0.5714285714285714"/>
    <n v="19"/>
    <n v="23"/>
    <n v="8"/>
    <n v="84"/>
    <n v="14"/>
    <n v="221.85714285714286"/>
    <n v="13"/>
    <n v="9.8461538461538467"/>
    <n v="6"/>
    <n v="289.5"/>
    <n v="13"/>
    <n v="509"/>
    <n v="6"/>
    <n v="324"/>
    <n v="0.2857142857142857"/>
    <n v="0"/>
    <n v="0"/>
    <n v="0"/>
    <n v="7"/>
    <n v="0.53846153846153844"/>
    <n v="2"/>
    <n v="0.15384615384615385"/>
    <n v="3"/>
    <n v="0.5"/>
    <n v="1"/>
    <n v="0.16666666666666666"/>
    <n v="0"/>
    <n v="0"/>
    <n v="0"/>
    <n v="0"/>
    <n v="0"/>
    <n v="0"/>
    <n v="0"/>
    <n v="1.75"/>
    <n v="12"/>
    <n v="1"/>
    <n v="12"/>
  </r>
  <r>
    <n v="2017"/>
    <x v="3"/>
    <x v="9"/>
    <s v="BANPU"/>
    <x v="167"/>
    <n v="14"/>
    <n v="6"/>
    <n v="1"/>
    <n v="14"/>
    <n v="4.1428571428571432"/>
    <n v="2"/>
    <n v="0.14285714285714285"/>
    <n v="13"/>
    <n v="1198"/>
    <n v="0.9285714285714286"/>
    <n v="14"/>
    <n v="18"/>
    <n v="5"/>
    <n v="73"/>
    <n v="4"/>
    <n v="108.5"/>
    <n v="3"/>
    <n v="5"/>
    <n v="10"/>
    <n v="144.9"/>
    <n v="3"/>
    <n v="255"/>
    <n v="10"/>
    <n v="196"/>
    <n v="0.7142857142857143"/>
    <n v="2"/>
    <n v="232"/>
    <n v="0.14285714285714285"/>
    <n v="1"/>
    <n v="0.33333333333333331"/>
    <n v="0"/>
    <n v="0"/>
    <n v="8"/>
    <n v="0.8"/>
    <n v="1"/>
    <n v="0.1"/>
    <n v="0"/>
    <n v="0"/>
    <n v="0"/>
    <n v="0"/>
    <n v="0"/>
    <n v="0"/>
    <n v="1"/>
    <n v="2.3333333333333335"/>
    <n v="6"/>
    <n v="4"/>
    <n v="10"/>
  </r>
  <r>
    <n v="2017"/>
    <x v="3"/>
    <x v="9"/>
    <s v="BOVDO"/>
    <x v="169"/>
    <n v="9"/>
    <n v="4"/>
    <n v="10"/>
    <n v="9"/>
    <n v="18.888888888888889"/>
    <n v="0"/>
    <n v="0"/>
    <n v="7"/>
    <n v="1080"/>
    <n v="0.77777777777777779"/>
    <n v="9"/>
    <n v="64"/>
    <n v="2"/>
    <n v="202"/>
    <n v="4"/>
    <n v="231.75"/>
    <n v="3"/>
    <n v="302.33333333333331"/>
    <n v="5"/>
    <n v="170.6"/>
    <n v="3"/>
    <n v="901"/>
    <n v="5"/>
    <n v="227"/>
    <n v="0.55555555555555558"/>
    <n v="1"/>
    <n v="157"/>
    <n v="0.1111111111111111"/>
    <n v="3"/>
    <n v="1"/>
    <n v="0"/>
    <n v="0"/>
    <n v="3"/>
    <n v="0.6"/>
    <n v="0"/>
    <n v="0"/>
    <n v="0"/>
    <n v="0"/>
    <n v="0"/>
    <n v="0"/>
    <n v="0"/>
    <n v="0"/>
    <n v="1"/>
    <n v="1.8"/>
    <n v="5"/>
    <n v="0"/>
    <n v="0"/>
  </r>
  <r>
    <n v="2017"/>
    <x v="3"/>
    <x v="9"/>
    <s v="&lt;NONE&gt;"/>
    <x v="33"/>
    <n v="6"/>
    <n v="0"/>
    <n v="0"/>
    <n v="5"/>
    <n v="4.4000000000000004"/>
    <n v="0"/>
    <n v="0"/>
    <n v="0"/>
    <n v="0"/>
    <n v="0"/>
    <n v="1"/>
    <n v="33"/>
    <n v="1"/>
    <n v="33"/>
    <n v="1"/>
    <n v="252"/>
    <n v="1"/>
    <n v="3"/>
    <n v="0"/>
    <n v="0"/>
    <n v="0"/>
    <n v="0"/>
    <n v="2"/>
    <n v="18"/>
    <n v="0.33333333333333331"/>
    <n v="0"/>
    <n v="0"/>
    <n v="0"/>
    <n v="1"/>
    <n v="0"/>
    <n v="0"/>
    <n v="0"/>
    <n v="0"/>
    <n v="0"/>
    <n v="0"/>
    <n v="0"/>
    <n v="0"/>
    <n v="0"/>
    <n v="0"/>
    <n v="0"/>
    <n v="0"/>
    <n v="2"/>
    <n v="0"/>
    <n v="1"/>
    <n v="6"/>
    <n v="0"/>
    <n v="0"/>
  </r>
  <r>
    <n v="2017"/>
    <x v="4"/>
    <x v="0"/>
    <s v="PAVF"/>
    <x v="2"/>
    <n v="334"/>
    <n v="308"/>
    <n v="2"/>
    <n v="334"/>
    <n v="2.6437125748502992"/>
    <n v="0"/>
    <n v="0"/>
    <n v="304"/>
    <n v="861"/>
    <n v="0.91017964071856283"/>
    <n v="252"/>
    <n v="12"/>
    <n v="56"/>
    <n v="25"/>
    <n v="11"/>
    <n v="202.81818181818181"/>
    <n v="10"/>
    <n v="33.1"/>
    <n v="320"/>
    <n v="103.3875"/>
    <n v="9"/>
    <n v="282"/>
    <n v="318"/>
    <n v="111"/>
    <n v="0.95209580838323349"/>
    <n v="38"/>
    <n v="57"/>
    <n v="0.11377245508982035"/>
    <n v="2"/>
    <n v="0.22222222222222221"/>
    <n v="2"/>
    <n v="0.22222222222222221"/>
    <n v="21"/>
    <n v="6.6037735849056603E-2"/>
    <n v="15"/>
    <n v="4.716981132075472E-2"/>
    <n v="11"/>
    <n v="3.2934131736526949E-2"/>
    <n v="11"/>
    <n v="3.2934131736526949E-2"/>
    <n v="0"/>
    <n v="0"/>
    <n v="0"/>
    <n v="2.141025641025641"/>
    <n v="156"/>
    <n v="6"/>
    <n v="68"/>
  </r>
  <r>
    <n v="2017"/>
    <x v="4"/>
    <x v="0"/>
    <s v="HERELI"/>
    <x v="289"/>
    <n v="261"/>
    <n v="117"/>
    <n v="1"/>
    <n v="261"/>
    <n v="2.9233716475095783"/>
    <n v="0"/>
    <n v="0"/>
    <n v="242"/>
    <n v="1039"/>
    <n v="0.92720306513409967"/>
    <n v="188"/>
    <n v="14"/>
    <n v="82"/>
    <n v="38"/>
    <n v="38"/>
    <n v="210.34210526315789"/>
    <n v="36"/>
    <n v="71.083333333333329"/>
    <n v="217"/>
    <n v="112.6405529953917"/>
    <n v="30"/>
    <n v="390"/>
    <n v="219"/>
    <n v="124"/>
    <n v="0.83908045977011492"/>
    <n v="90"/>
    <n v="67"/>
    <n v="0.34482758620689657"/>
    <n v="20"/>
    <n v="0.66666666666666663"/>
    <n v="11"/>
    <n v="0.36666666666666664"/>
    <n v="37"/>
    <n v="0.16894977168949771"/>
    <n v="18"/>
    <n v="8.2191780821917804E-2"/>
    <n v="4"/>
    <n v="1.532567049808429E-2"/>
    <n v="2"/>
    <n v="7.6628352490421452E-3"/>
    <n v="0"/>
    <n v="3"/>
    <n v="1"/>
    <n v="2.61"/>
    <n v="100"/>
    <n v="33"/>
    <n v="131"/>
  </r>
  <r>
    <n v="2017"/>
    <x v="4"/>
    <x v="0"/>
    <s v="CHARY"/>
    <x v="28"/>
    <n v="241"/>
    <n v="47"/>
    <n v="2"/>
    <n v="241"/>
    <n v="6.5435684647302903"/>
    <n v="4"/>
    <n v="1.6597510373443983E-2"/>
    <n v="193"/>
    <n v="775"/>
    <n v="0.80082987551867224"/>
    <n v="158"/>
    <n v="15"/>
    <n v="70"/>
    <n v="58"/>
    <n v="36"/>
    <n v="202.11111111111111"/>
    <n v="33"/>
    <n v="73.696969696969703"/>
    <n v="177"/>
    <n v="133.71751412429379"/>
    <n v="24"/>
    <n v="456"/>
    <n v="200"/>
    <n v="158"/>
    <n v="0.82987551867219922"/>
    <n v="73"/>
    <n v="103"/>
    <n v="0.30290456431535268"/>
    <n v="13"/>
    <n v="0.54166666666666663"/>
    <n v="10"/>
    <n v="0.41666666666666669"/>
    <n v="30"/>
    <n v="0.15"/>
    <n v="25"/>
    <n v="0.125"/>
    <n v="0"/>
    <n v="0"/>
    <n v="0"/>
    <n v="0"/>
    <n v="1"/>
    <n v="18"/>
    <n v="6"/>
    <n v="2.3627450980392157"/>
    <n v="102"/>
    <n v="30"/>
    <n v="82"/>
  </r>
  <r>
    <n v="2017"/>
    <x v="4"/>
    <x v="0"/>
    <s v="HENALY"/>
    <x v="3"/>
    <n v="207"/>
    <n v="96"/>
    <n v="4"/>
    <n v="207"/>
    <n v="4.6763285024154593"/>
    <n v="2"/>
    <n v="9.6618357487922701E-3"/>
    <n v="185"/>
    <n v="568"/>
    <n v="0.893719806763285"/>
    <n v="135"/>
    <n v="16"/>
    <n v="54"/>
    <n v="39"/>
    <n v="26"/>
    <n v="216.26923076923077"/>
    <n v="23"/>
    <n v="41.782608695652172"/>
    <n v="175"/>
    <n v="82.171428571428578"/>
    <n v="17"/>
    <n v="412"/>
    <n v="180"/>
    <n v="104"/>
    <n v="0.86956521739130432"/>
    <n v="108"/>
    <n v="69"/>
    <n v="0.52173913043478259"/>
    <n v="10"/>
    <n v="0.58823529411764708"/>
    <n v="11"/>
    <n v="0.6470588235294118"/>
    <n v="29"/>
    <n v="0.16111111111111112"/>
    <n v="13"/>
    <n v="7.2222222222222215E-2"/>
    <n v="0"/>
    <n v="0"/>
    <n v="0"/>
    <n v="0"/>
    <n v="0"/>
    <n v="3"/>
    <n v="1"/>
    <n v="1.9903846153846154"/>
    <n v="104"/>
    <n v="22"/>
    <n v="87"/>
  </r>
  <r>
    <n v="2017"/>
    <x v="4"/>
    <x v="0"/>
    <s v="SEDJ"/>
    <x v="7"/>
    <n v="205"/>
    <n v="130"/>
    <n v="2"/>
    <n v="205"/>
    <n v="4.7317073170731705"/>
    <n v="2"/>
    <n v="9.7560975609756097E-3"/>
    <n v="179"/>
    <n v="1071"/>
    <n v="0.87317073170731707"/>
    <n v="192"/>
    <n v="9"/>
    <n v="70"/>
    <n v="31"/>
    <n v="70"/>
    <n v="164.48571428571429"/>
    <n v="70"/>
    <n v="115.85714285714286"/>
    <n v="135"/>
    <n v="142.06666666666666"/>
    <n v="50"/>
    <n v="335"/>
    <n v="127"/>
    <n v="165"/>
    <n v="0.61951219512195121"/>
    <n v="16"/>
    <n v="106"/>
    <n v="7.8048780487804878E-2"/>
    <n v="36"/>
    <n v="0.72"/>
    <n v="12"/>
    <n v="0.24"/>
    <n v="65"/>
    <n v="0.51181102362204722"/>
    <n v="18"/>
    <n v="0.14173228346456693"/>
    <n v="0"/>
    <n v="0"/>
    <n v="0"/>
    <n v="0"/>
    <n v="0"/>
    <n v="0"/>
    <n v="3"/>
    <n v="1.7982456140350878"/>
    <n v="114"/>
    <n v="52"/>
    <n v="84"/>
  </r>
  <r>
    <n v="2017"/>
    <x v="4"/>
    <x v="0"/>
    <s v="COUR"/>
    <x v="18"/>
    <n v="204"/>
    <n v="104"/>
    <n v="5"/>
    <n v="204"/>
    <n v="6.3529411764705879"/>
    <n v="0"/>
    <n v="0"/>
    <n v="174"/>
    <n v="1110"/>
    <n v="0.8529411764705882"/>
    <n v="179"/>
    <n v="16"/>
    <n v="46"/>
    <n v="52"/>
    <n v="75"/>
    <n v="166.68"/>
    <n v="74"/>
    <n v="76.148648648648646"/>
    <n v="123"/>
    <n v="151.54471544715446"/>
    <n v="53"/>
    <n v="364"/>
    <n v="121"/>
    <n v="177"/>
    <n v="0.59313725490196079"/>
    <n v="17"/>
    <n v="93"/>
    <n v="8.3333333333333329E-2"/>
    <n v="30"/>
    <n v="0.56603773584905659"/>
    <n v="13"/>
    <n v="0.24528301886792453"/>
    <n v="32"/>
    <n v="0.26446280991735538"/>
    <n v="19"/>
    <n v="0.15702479338842976"/>
    <n v="0"/>
    <n v="0"/>
    <n v="0"/>
    <n v="0"/>
    <n v="0"/>
    <n v="0"/>
    <n v="3"/>
    <n v="1.9615384615384615"/>
    <n v="104"/>
    <n v="59"/>
    <n v="81"/>
  </r>
  <r>
    <n v="2017"/>
    <x v="4"/>
    <x v="0"/>
    <s v="SLAM"/>
    <x v="228"/>
    <n v="204"/>
    <n v="114"/>
    <n v="2"/>
    <n v="204"/>
    <n v="4.4411764705882355"/>
    <n v="4"/>
    <n v="1.9607843137254902E-2"/>
    <n v="168"/>
    <n v="869"/>
    <n v="0.82352941176470584"/>
    <n v="177"/>
    <n v="11"/>
    <n v="43"/>
    <n v="52"/>
    <n v="59"/>
    <n v="160.5593220338983"/>
    <n v="58"/>
    <n v="105.10344827586206"/>
    <n v="134"/>
    <n v="139.36567164179104"/>
    <n v="30"/>
    <n v="390"/>
    <n v="131"/>
    <n v="164"/>
    <n v="0.64215686274509809"/>
    <n v="17"/>
    <n v="134"/>
    <n v="8.3333333333333329E-2"/>
    <n v="27"/>
    <n v="0.9"/>
    <n v="6"/>
    <n v="0.2"/>
    <n v="35"/>
    <n v="0.26717557251908397"/>
    <n v="15"/>
    <n v="0.11450381679389313"/>
    <n v="0"/>
    <n v="0"/>
    <n v="0"/>
    <n v="0"/>
    <n v="0"/>
    <n v="3"/>
    <n v="1"/>
    <n v="2.125"/>
    <n v="96"/>
    <n v="38"/>
    <n v="75"/>
  </r>
  <r>
    <n v="2017"/>
    <x v="4"/>
    <x v="0"/>
    <s v="DAUL"/>
    <x v="15"/>
    <n v="203"/>
    <n v="123"/>
    <n v="2"/>
    <n v="202"/>
    <n v="4.8316831683168315"/>
    <n v="0"/>
    <n v="0"/>
    <n v="187"/>
    <n v="649"/>
    <n v="0.9211822660098522"/>
    <n v="150"/>
    <n v="16"/>
    <n v="17"/>
    <n v="37"/>
    <n v="15"/>
    <n v="206.2"/>
    <n v="14"/>
    <n v="35"/>
    <n v="184"/>
    <n v="102.2445652173913"/>
    <n v="14"/>
    <n v="269"/>
    <n v="184"/>
    <n v="118"/>
    <n v="0.90640394088669951"/>
    <n v="34"/>
    <n v="90"/>
    <n v="0.16748768472906403"/>
    <n v="4"/>
    <n v="0.2857142857142857"/>
    <n v="7"/>
    <n v="0.5"/>
    <n v="4"/>
    <n v="2.1739130434782608E-2"/>
    <n v="10"/>
    <n v="5.434782608695652E-2"/>
    <n v="8"/>
    <n v="3.9408866995073892E-2"/>
    <n v="17"/>
    <n v="8.3743842364532015E-2"/>
    <n v="0"/>
    <n v="1"/>
    <n v="1"/>
    <n v="1.8796296296296295"/>
    <n v="108"/>
    <n v="4"/>
    <n v="128"/>
  </r>
  <r>
    <n v="2017"/>
    <x v="4"/>
    <x v="0"/>
    <s v="DHAAN"/>
    <x v="16"/>
    <n v="201"/>
    <n v="132"/>
    <n v="4"/>
    <n v="201"/>
    <n v="6.5223880597014929"/>
    <n v="4"/>
    <n v="1.9900497512437811E-2"/>
    <n v="160"/>
    <n v="900"/>
    <n v="0.79601990049751248"/>
    <n v="187"/>
    <n v="13"/>
    <n v="68"/>
    <n v="49"/>
    <n v="81"/>
    <n v="149.45679012345678"/>
    <n v="77"/>
    <n v="77.480519480519476"/>
    <n v="118"/>
    <n v="139.33898305084745"/>
    <n v="51"/>
    <n v="321"/>
    <n v="109"/>
    <n v="188"/>
    <n v="0.54228855721393032"/>
    <n v="17"/>
    <n v="145"/>
    <n v="8.45771144278607E-2"/>
    <n v="46"/>
    <n v="0.90196078431372551"/>
    <n v="19"/>
    <n v="0.37254901960784315"/>
    <n v="47"/>
    <n v="0.43119266055045874"/>
    <n v="17"/>
    <n v="0.15596330275229359"/>
    <n v="0"/>
    <n v="0"/>
    <n v="0"/>
    <n v="0"/>
    <n v="0"/>
    <n v="1"/>
    <n v="1"/>
    <n v="1.9705882352941178"/>
    <n v="102"/>
    <n v="77"/>
    <n v="107"/>
  </r>
  <r>
    <n v="2017"/>
    <x v="4"/>
    <x v="0"/>
    <s v="OROGRA"/>
    <x v="9"/>
    <n v="197"/>
    <n v="148"/>
    <n v="4"/>
    <n v="197"/>
    <n v="7.2436548223350252"/>
    <n v="0"/>
    <n v="0"/>
    <n v="195"/>
    <n v="129"/>
    <n v="0.98984771573604058"/>
    <n v="142"/>
    <n v="15"/>
    <n v="27"/>
    <n v="40"/>
    <n v="11"/>
    <n v="218.18181818181819"/>
    <n v="11"/>
    <n v="23.454545454545453"/>
    <n v="186"/>
    <n v="106.04838709677419"/>
    <n v="11"/>
    <n v="281"/>
    <n v="179"/>
    <n v="113"/>
    <n v="0.90862944162436543"/>
    <n v="45"/>
    <n v="61"/>
    <n v="0.22842639593908629"/>
    <n v="2"/>
    <n v="0.18181818181818182"/>
    <n v="4"/>
    <n v="0.36363636363636365"/>
    <n v="3"/>
    <n v="1.6759776536312849E-2"/>
    <n v="5"/>
    <n v="2.7932960893854747E-2"/>
    <n v="5"/>
    <n v="2.5380710659898477E-2"/>
    <n v="8"/>
    <n v="4.060913705583756E-2"/>
    <n v="0"/>
    <n v="0"/>
    <n v="1"/>
    <n v="1.8411214953271029"/>
    <n v="107"/>
    <n v="4"/>
    <n v="102"/>
  </r>
  <r>
    <n v="2017"/>
    <x v="4"/>
    <x v="0"/>
    <s v="ABREL"/>
    <x v="24"/>
    <n v="184"/>
    <n v="107"/>
    <n v="5"/>
    <n v="184"/>
    <n v="6.5978260869565215"/>
    <n v="2"/>
    <n v="1.0869565217391304E-2"/>
    <n v="164"/>
    <n v="1694"/>
    <n v="0.89130434782608692"/>
    <n v="168"/>
    <n v="12"/>
    <n v="57"/>
    <n v="37"/>
    <n v="74"/>
    <n v="201.52702702702703"/>
    <n v="69"/>
    <n v="41.05797101449275"/>
    <n v="108"/>
    <n v="137.16666666666666"/>
    <n v="54"/>
    <n v="365"/>
    <n v="108"/>
    <n v="170"/>
    <n v="0.58695652173913049"/>
    <n v="16"/>
    <n v="130"/>
    <n v="8.6956521739130432E-2"/>
    <n v="43"/>
    <n v="0.79629629629629628"/>
    <n v="16"/>
    <n v="0.29629629629629628"/>
    <n v="33"/>
    <n v="0.30555555555555558"/>
    <n v="19"/>
    <n v="0.17592592592592593"/>
    <n v="0"/>
    <n v="0"/>
    <n v="1"/>
    <n v="5.434782608695652E-3"/>
    <n v="0"/>
    <n v="0"/>
    <n v="3"/>
    <n v="1.6283185840707965"/>
    <n v="113"/>
    <n v="47"/>
    <n v="77"/>
  </r>
  <r>
    <n v="2017"/>
    <x v="4"/>
    <x v="0"/>
    <s v="SUETIT"/>
    <x v="10"/>
    <n v="179"/>
    <n v="117"/>
    <n v="3"/>
    <n v="179"/>
    <n v="6.4134078212290504"/>
    <n v="4"/>
    <n v="2.23463687150838E-2"/>
    <n v="144"/>
    <n v="800"/>
    <n v="0.8044692737430168"/>
    <n v="163"/>
    <n v="13"/>
    <n v="56"/>
    <n v="50"/>
    <n v="61"/>
    <n v="168.52459016393442"/>
    <n v="55"/>
    <n v="127.38181818181818"/>
    <n v="111"/>
    <n v="160.1081081081081"/>
    <n v="34"/>
    <n v="422"/>
    <n v="106"/>
    <n v="187"/>
    <n v="0.59217877094972071"/>
    <n v="9"/>
    <n v="159"/>
    <n v="5.027932960893855E-2"/>
    <n v="23"/>
    <n v="0.67647058823529416"/>
    <n v="6"/>
    <n v="0.17647058823529413"/>
    <n v="29"/>
    <n v="0.27358490566037735"/>
    <n v="20"/>
    <n v="0.18867924528301888"/>
    <n v="0"/>
    <n v="0"/>
    <n v="1"/>
    <n v="5.5865921787709499E-3"/>
    <n v="0"/>
    <n v="2"/>
    <n v="5"/>
    <n v="1.6126126126126126"/>
    <n v="111"/>
    <n v="56"/>
    <n v="119"/>
  </r>
  <r>
    <n v="2017"/>
    <x v="4"/>
    <x v="0"/>
    <s v="ROTAL"/>
    <x v="6"/>
    <n v="176"/>
    <n v="101"/>
    <n v="3"/>
    <n v="176"/>
    <n v="4.7443181818181817"/>
    <n v="0"/>
    <n v="0"/>
    <n v="149"/>
    <n v="1227"/>
    <n v="0.84659090909090906"/>
    <n v="158"/>
    <n v="14"/>
    <n v="43"/>
    <n v="51"/>
    <n v="66"/>
    <n v="131.60606060606059"/>
    <n v="62"/>
    <n v="50.032258064516128"/>
    <n v="109"/>
    <n v="138.89908256880733"/>
    <n v="44"/>
    <n v="335"/>
    <n v="99"/>
    <n v="170"/>
    <n v="0.5625"/>
    <n v="13"/>
    <n v="112"/>
    <n v="7.3863636363636367E-2"/>
    <n v="26"/>
    <n v="0.59090909090909094"/>
    <n v="11"/>
    <n v="0.25"/>
    <n v="16"/>
    <n v="0.16161616161616163"/>
    <n v="18"/>
    <n v="0.18181818181818182"/>
    <n v="1"/>
    <n v="5.681818181818182E-3"/>
    <n v="0"/>
    <n v="0"/>
    <n v="0"/>
    <n v="0"/>
    <n v="2"/>
    <n v="1.6761904761904762"/>
    <n v="105"/>
    <n v="50"/>
    <n v="80"/>
  </r>
  <r>
    <n v="2017"/>
    <x v="4"/>
    <x v="0"/>
    <s v="QUIJES"/>
    <x v="13"/>
    <n v="174"/>
    <n v="88"/>
    <n v="11"/>
    <n v="174"/>
    <n v="7.9712643678160919"/>
    <n v="2"/>
    <n v="1.1494252873563218E-2"/>
    <n v="130"/>
    <n v="2606"/>
    <n v="0.74712643678160917"/>
    <n v="165"/>
    <n v="13"/>
    <n v="42"/>
    <n v="45"/>
    <n v="79"/>
    <n v="169.69620253164558"/>
    <n v="68"/>
    <n v="91.044117647058826"/>
    <n v="93"/>
    <n v="149.41935483870967"/>
    <n v="48"/>
    <n v="383"/>
    <n v="90"/>
    <n v="171"/>
    <n v="0.51724137931034486"/>
    <n v="12"/>
    <n v="125"/>
    <n v="6.8965517241379309E-2"/>
    <n v="39"/>
    <n v="0.8125"/>
    <n v="11"/>
    <n v="0.22916666666666666"/>
    <n v="31"/>
    <n v="0.34444444444444444"/>
    <n v="16"/>
    <n v="0.17777777777777778"/>
    <n v="0"/>
    <n v="0"/>
    <n v="0"/>
    <n v="0"/>
    <n v="0"/>
    <n v="0"/>
    <n v="2"/>
    <n v="1.8510638297872339"/>
    <n v="94"/>
    <n v="64"/>
    <n v="117"/>
  </r>
  <r>
    <n v="2017"/>
    <x v="4"/>
    <x v="0"/>
    <s v="ROVH"/>
    <x v="21"/>
    <n v="167"/>
    <n v="111"/>
    <n v="6"/>
    <n v="167"/>
    <n v="7.4910179640718564"/>
    <n v="0"/>
    <n v="0"/>
    <n v="126"/>
    <n v="1676"/>
    <n v="0.75449101796407181"/>
    <n v="150"/>
    <n v="17"/>
    <n v="49"/>
    <n v="48"/>
    <n v="65"/>
    <n v="208.75384615384615"/>
    <n v="58"/>
    <n v="52.568965517241381"/>
    <n v="98"/>
    <n v="155.72448979591837"/>
    <n v="32"/>
    <n v="381"/>
    <n v="92"/>
    <n v="184"/>
    <n v="0.55089820359281438"/>
    <n v="14"/>
    <n v="145"/>
    <n v="8.3832335329341312E-2"/>
    <n v="36"/>
    <n v="0"/>
    <n v="13"/>
    <n v="0.40625"/>
    <n v="26"/>
    <n v="0.28260869565217389"/>
    <n v="11"/>
    <n v="0.11956521739130435"/>
    <n v="0"/>
    <n v="0"/>
    <n v="0"/>
    <n v="0"/>
    <n v="0"/>
    <n v="1"/>
    <n v="5"/>
    <n v="1.6372549019607843"/>
    <n v="102"/>
    <n v="54"/>
    <n v="84"/>
  </r>
  <r>
    <n v="2017"/>
    <x v="4"/>
    <x v="0"/>
    <s v="VASDIB"/>
    <x v="20"/>
    <n v="165"/>
    <n v="162"/>
    <n v="3"/>
    <n v="165"/>
    <n v="7.3393939393939398"/>
    <n v="2"/>
    <n v="1.2121212121212121E-2"/>
    <n v="163"/>
    <n v="128"/>
    <n v="0.98787878787878791"/>
    <n v="122"/>
    <n v="10"/>
    <n v="12"/>
    <n v="11"/>
    <n v="8"/>
    <n v="149.5"/>
    <n v="8"/>
    <n v="84.625"/>
    <n v="156"/>
    <n v="89.852564102564102"/>
    <n v="8"/>
    <n v="270"/>
    <n v="155"/>
    <n v="107"/>
    <n v="0.93939393939393945"/>
    <n v="35"/>
    <n v="85"/>
    <n v="0.21212121212121213"/>
    <n v="1"/>
    <n v="0.125"/>
    <n v="1"/>
    <n v="0.125"/>
    <n v="3"/>
    <n v="1.935483870967742E-2"/>
    <n v="10"/>
    <n v="6.4516129032258063E-2"/>
    <n v="4"/>
    <n v="2.4242424242424242E-2"/>
    <n v="11"/>
    <n v="6.6666666666666666E-2"/>
    <n v="0"/>
    <n v="0"/>
    <n v="0"/>
    <n v="1.6836734693877551"/>
    <n v="98"/>
    <n v="3"/>
    <n v="211"/>
  </r>
  <r>
    <n v="2017"/>
    <x v="4"/>
    <x v="0"/>
    <s v="RIVRO"/>
    <x v="0"/>
    <n v="161"/>
    <n v="53"/>
    <n v="3"/>
    <n v="161"/>
    <n v="4.6645962732919255"/>
    <n v="0"/>
    <n v="0"/>
    <n v="139"/>
    <n v="1294"/>
    <n v="0.86335403726708071"/>
    <n v="116"/>
    <n v="15"/>
    <n v="51"/>
    <n v="47"/>
    <n v="27"/>
    <n v="199.11111111111111"/>
    <n v="25"/>
    <n v="44.32"/>
    <n v="125"/>
    <n v="123.55200000000001"/>
    <n v="22"/>
    <n v="432"/>
    <n v="131"/>
    <n v="147"/>
    <n v="0.81366459627329191"/>
    <n v="49"/>
    <n v="79"/>
    <n v="0.30434782608695654"/>
    <n v="12"/>
    <n v="0.54545454545454541"/>
    <n v="7"/>
    <n v="0.31818181818181818"/>
    <n v="27"/>
    <n v="0.20610687022900764"/>
    <n v="20"/>
    <n v="0.15267175572519084"/>
    <n v="0"/>
    <n v="0"/>
    <n v="0"/>
    <n v="0"/>
    <n v="1"/>
    <n v="2"/>
    <n v="3"/>
    <n v="1.9397590361445782"/>
    <n v="83"/>
    <n v="24"/>
    <n v="81"/>
  </r>
  <r>
    <n v="2017"/>
    <x v="4"/>
    <x v="0"/>
    <s v="FARI"/>
    <x v="32"/>
    <n v="157"/>
    <n v="90"/>
    <n v="4"/>
    <n v="157"/>
    <n v="4.8662420382165603"/>
    <n v="0"/>
    <n v="0"/>
    <n v="152"/>
    <n v="454"/>
    <n v="0.96815286624203822"/>
    <n v="95"/>
    <n v="14"/>
    <n v="47"/>
    <n v="18"/>
    <n v="10"/>
    <n v="93.8"/>
    <n v="9"/>
    <n v="62.666666666666664"/>
    <n v="146"/>
    <n v="54.513698630136986"/>
    <n v="9"/>
    <n v="311"/>
    <n v="147"/>
    <n v="75"/>
    <n v="0.93630573248407645"/>
    <n v="113"/>
    <n v="64"/>
    <n v="0.71974522292993626"/>
    <n v="3"/>
    <n v="0.33333333333333331"/>
    <n v="0"/>
    <n v="0"/>
    <n v="13"/>
    <n v="8.8435374149659865E-2"/>
    <n v="5"/>
    <n v="3.4013605442176874E-2"/>
    <n v="0"/>
    <n v="0"/>
    <n v="0"/>
    <n v="0"/>
    <n v="1"/>
    <n v="0"/>
    <n v="0"/>
    <n v="1.9146341463414633"/>
    <n v="82"/>
    <n v="4"/>
    <n v="38"/>
  </r>
  <r>
    <n v="2017"/>
    <x v="4"/>
    <x v="0"/>
    <s v="DALW"/>
    <x v="27"/>
    <n v="153"/>
    <n v="89"/>
    <n v="5"/>
    <n v="153"/>
    <n v="6.5620915032679736"/>
    <n v="2"/>
    <n v="1.3071895424836602E-2"/>
    <n v="101"/>
    <n v="2313"/>
    <n v="0.66013071895424835"/>
    <n v="135"/>
    <n v="18"/>
    <n v="45"/>
    <n v="43"/>
    <n v="72"/>
    <n v="180.11111111111111"/>
    <n v="68"/>
    <n v="62.529411764705884"/>
    <n v="79"/>
    <n v="143.30379746835442"/>
    <n v="50"/>
    <n v="329"/>
    <n v="75"/>
    <n v="165"/>
    <n v="0.49019607843137253"/>
    <n v="8"/>
    <n v="118"/>
    <n v="5.2287581699346407E-2"/>
    <n v="32"/>
    <n v="0.64"/>
    <n v="11"/>
    <n v="0.22"/>
    <n v="18"/>
    <n v="0.24"/>
    <n v="9"/>
    <n v="0.12"/>
    <n v="0"/>
    <n v="0"/>
    <n v="0"/>
    <n v="0"/>
    <n v="0"/>
    <n v="0"/>
    <n v="0"/>
    <n v="1.7191011235955056"/>
    <n v="89"/>
    <n v="51"/>
    <n v="74"/>
  </r>
  <r>
    <n v="2017"/>
    <x v="4"/>
    <x v="0"/>
    <s v="SLAV"/>
    <x v="229"/>
    <n v="145"/>
    <n v="93"/>
    <n v="3"/>
    <n v="144"/>
    <n v="5.6875"/>
    <n v="0"/>
    <n v="0"/>
    <n v="124"/>
    <n v="801"/>
    <n v="0.85517241379310349"/>
    <n v="125"/>
    <n v="14"/>
    <n v="35"/>
    <n v="45"/>
    <n v="34"/>
    <n v="160.88235294117646"/>
    <n v="33"/>
    <n v="72.090909090909093"/>
    <n v="104"/>
    <n v="147.83653846153845"/>
    <n v="24"/>
    <n v="382"/>
    <n v="103"/>
    <n v="161"/>
    <n v="0.71034482758620687"/>
    <n v="16"/>
    <n v="99"/>
    <n v="0.1103448275862069"/>
    <n v="20"/>
    <n v="0.83333333333333337"/>
    <n v="6"/>
    <n v="0.25"/>
    <n v="21"/>
    <n v="0.20388349514563106"/>
    <n v="6"/>
    <n v="5.8252427184466021E-2"/>
    <n v="3"/>
    <n v="2.0689655172413793E-2"/>
    <n v="4"/>
    <n v="2.7586206896551724E-2"/>
    <n v="0"/>
    <n v="3"/>
    <n v="1"/>
    <n v="1.6111111111111112"/>
    <n v="90"/>
    <n v="30"/>
    <n v="87"/>
  </r>
  <r>
    <n v="2017"/>
    <x v="4"/>
    <x v="0"/>
    <s v="BREI"/>
    <x v="39"/>
    <n v="139"/>
    <n v="89"/>
    <n v="6"/>
    <n v="139"/>
    <n v="7.6618705035971226"/>
    <n v="4"/>
    <n v="2.8776978417266189E-2"/>
    <n v="93"/>
    <n v="2967"/>
    <n v="0.6690647482014388"/>
    <n v="126"/>
    <n v="14"/>
    <n v="45"/>
    <n v="49"/>
    <n v="57"/>
    <n v="179.64912280701753"/>
    <n v="53"/>
    <n v="63.452830188679243"/>
    <n v="80"/>
    <n v="153.27500000000001"/>
    <n v="39"/>
    <n v="400"/>
    <n v="78"/>
    <n v="194"/>
    <n v="0.5611510791366906"/>
    <n v="7"/>
    <n v="118"/>
    <n v="5.0359712230215826E-2"/>
    <n v="32"/>
    <n v="0.82051282051282048"/>
    <n v="11"/>
    <n v="0.28205128205128205"/>
    <n v="18"/>
    <n v="0.23076923076923078"/>
    <n v="13"/>
    <n v="0.16666666666666666"/>
    <n v="2"/>
    <n v="1.4388489208633094E-2"/>
    <n v="2"/>
    <n v="1.4388489208633094E-2"/>
    <n v="1"/>
    <n v="0"/>
    <n v="1"/>
    <n v="1.6746987951807228"/>
    <n v="83"/>
    <n v="47"/>
    <n v="115"/>
  </r>
  <r>
    <n v="2017"/>
    <x v="4"/>
    <x v="0"/>
    <s v="KUTD"/>
    <x v="22"/>
    <n v="137"/>
    <n v="77"/>
    <n v="3"/>
    <n v="137"/>
    <n v="5.6350364963503647"/>
    <n v="2"/>
    <n v="1.4598540145985401E-2"/>
    <n v="103"/>
    <n v="1627"/>
    <n v="0.75182481751824815"/>
    <n v="127"/>
    <n v="16"/>
    <n v="37"/>
    <n v="70"/>
    <n v="60"/>
    <n v="151.80000000000001"/>
    <n v="55"/>
    <n v="89.436363636363637"/>
    <n v="74"/>
    <n v="171.74324324324326"/>
    <n v="34"/>
    <n v="351"/>
    <n v="73"/>
    <n v="206"/>
    <n v="0.53284671532846717"/>
    <n v="7"/>
    <n v="120"/>
    <n v="5.1094890510948905E-2"/>
    <n v="28"/>
    <n v="0.82352941176470584"/>
    <n v="6"/>
    <n v="0.17647058823529413"/>
    <n v="24"/>
    <n v="0.32876712328767121"/>
    <n v="19"/>
    <n v="0.26027397260273971"/>
    <n v="0"/>
    <n v="0"/>
    <n v="0"/>
    <n v="0"/>
    <n v="0"/>
    <n v="1"/>
    <n v="4"/>
    <n v="1.7341772151898733"/>
    <n v="79"/>
    <n v="53"/>
    <n v="103"/>
  </r>
  <r>
    <n v="2017"/>
    <x v="4"/>
    <x v="0"/>
    <s v="DOUC"/>
    <x v="11"/>
    <n v="136"/>
    <n v="71"/>
    <n v="5"/>
    <n v="136"/>
    <n v="6.2352941176470589"/>
    <n v="2"/>
    <n v="1.4705882352941176E-2"/>
    <n v="105"/>
    <n v="1998"/>
    <n v="0.7720588235294118"/>
    <n v="129"/>
    <n v="14"/>
    <n v="39"/>
    <n v="34"/>
    <n v="68"/>
    <n v="207.9264705882353"/>
    <n v="68"/>
    <n v="67.705882352941174"/>
    <n v="67"/>
    <n v="153.52238805970148"/>
    <n v="46"/>
    <n v="417"/>
    <n v="68"/>
    <n v="184"/>
    <n v="0.5"/>
    <n v="8"/>
    <n v="114"/>
    <n v="5.8823529411764705E-2"/>
    <n v="40"/>
    <n v="0.86956521739130432"/>
    <n v="15"/>
    <n v="0.32608695652173914"/>
    <n v="20"/>
    <n v="0.29411764705882354"/>
    <n v="14"/>
    <n v="0.20588235294117646"/>
    <n v="0"/>
    <n v="0"/>
    <n v="0"/>
    <n v="0"/>
    <n v="0"/>
    <n v="2"/>
    <n v="3"/>
    <n v="1.5813953488372092"/>
    <n v="86"/>
    <n v="59"/>
    <n v="113"/>
  </r>
  <r>
    <n v="2017"/>
    <x v="4"/>
    <x v="0"/>
    <s v="GOLA"/>
    <x v="19"/>
    <n v="135"/>
    <n v="86"/>
    <n v="6"/>
    <n v="135"/>
    <n v="7.4814814814814818"/>
    <n v="0"/>
    <n v="0"/>
    <n v="99"/>
    <n v="1174"/>
    <n v="0.73333333333333328"/>
    <n v="133"/>
    <n v="11"/>
    <n v="32"/>
    <n v="53"/>
    <n v="68"/>
    <n v="141.04411764705881"/>
    <n v="66"/>
    <n v="53.257575757575758"/>
    <n v="63"/>
    <n v="149.23809523809524"/>
    <n v="38"/>
    <n v="360"/>
    <n v="57"/>
    <n v="174"/>
    <n v="0.42222222222222222"/>
    <n v="2"/>
    <n v="72"/>
    <n v="1.4814814814814815E-2"/>
    <n v="44"/>
    <n v="0"/>
    <n v="9"/>
    <n v="0.23684210526315788"/>
    <n v="17"/>
    <n v="0.2982456140350877"/>
    <n v="15"/>
    <n v="0.26315789473684209"/>
    <n v="1"/>
    <n v="7.4074074074074077E-3"/>
    <n v="1"/>
    <n v="7.4074074074074077E-3"/>
    <n v="0"/>
    <n v="0"/>
    <n v="3"/>
    <n v="1.7307692307692308"/>
    <n v="78"/>
    <n v="51"/>
    <n v="70"/>
  </r>
  <r>
    <n v="2017"/>
    <x v="4"/>
    <x v="0"/>
    <s v="QUIN"/>
    <x v="1"/>
    <n v="134"/>
    <n v="82"/>
    <n v="5"/>
    <n v="134"/>
    <n v="8.1641791044776113"/>
    <n v="0"/>
    <n v="0"/>
    <n v="126"/>
    <n v="837"/>
    <n v="0.94029850746268662"/>
    <n v="67"/>
    <n v="21"/>
    <n v="47"/>
    <n v="26"/>
    <n v="12"/>
    <n v="174.5"/>
    <n v="12"/>
    <n v="35"/>
    <n v="121"/>
    <n v="66.900826446280988"/>
    <n v="9"/>
    <n v="331"/>
    <n v="122"/>
    <n v="97"/>
    <n v="0.91044776119402981"/>
    <n v="93"/>
    <n v="67"/>
    <n v="0.69402985074626866"/>
    <n v="5"/>
    <n v="0.55555555555555558"/>
    <n v="1"/>
    <n v="0.1111111111111111"/>
    <n v="6"/>
    <n v="4.9180327868852458E-2"/>
    <n v="7"/>
    <n v="5.737704918032787E-2"/>
    <n v="0"/>
    <n v="0"/>
    <n v="0"/>
    <n v="0"/>
    <n v="0"/>
    <n v="1"/>
    <n v="1"/>
    <n v="1.558139534883721"/>
    <n v="86"/>
    <n v="12"/>
    <n v="77"/>
  </r>
  <r>
    <n v="2017"/>
    <x v="4"/>
    <x v="0"/>
    <s v="MARDA"/>
    <x v="31"/>
    <n v="133"/>
    <n v="92"/>
    <n v="9"/>
    <n v="133"/>
    <n v="9.3308270676691727"/>
    <n v="0"/>
    <n v="0"/>
    <n v="100"/>
    <n v="1225"/>
    <n v="0.75187969924812026"/>
    <n v="115"/>
    <n v="16"/>
    <n v="34"/>
    <n v="55"/>
    <n v="52"/>
    <n v="170.17307692307693"/>
    <n v="51"/>
    <n v="134.23529411764707"/>
    <n v="76"/>
    <n v="173.13157894736841"/>
    <n v="32"/>
    <n v="347"/>
    <n v="69"/>
    <n v="194"/>
    <n v="0.51879699248120303"/>
    <n v="5"/>
    <n v="120"/>
    <n v="3.7593984962406013E-2"/>
    <n v="25"/>
    <n v="0.78125"/>
    <n v="8"/>
    <n v="0.25"/>
    <n v="26"/>
    <n v="0.37681159420289856"/>
    <n v="10"/>
    <n v="0.14492753623188406"/>
    <n v="0"/>
    <n v="0"/>
    <n v="0"/>
    <n v="0"/>
    <n v="0"/>
    <n v="1"/>
    <n v="2"/>
    <n v="1.4943820224719102"/>
    <n v="89"/>
    <n v="40"/>
    <n v="104"/>
  </r>
  <r>
    <n v="2017"/>
    <x v="4"/>
    <x v="0"/>
    <s v="MORANG"/>
    <x v="4"/>
    <n v="122"/>
    <n v="32"/>
    <n v="1"/>
    <n v="122"/>
    <n v="3.0081967213114753"/>
    <n v="0"/>
    <n v="0"/>
    <n v="114"/>
    <n v="646"/>
    <n v="0.93442622950819676"/>
    <n v="71"/>
    <n v="12"/>
    <n v="40"/>
    <n v="33"/>
    <n v="12"/>
    <n v="208"/>
    <n v="12"/>
    <n v="89.5"/>
    <n v="106"/>
    <n v="82.424528301886795"/>
    <n v="9"/>
    <n v="444"/>
    <n v="110"/>
    <n v="98"/>
    <n v="0.90163934426229508"/>
    <n v="71"/>
    <n v="74"/>
    <n v="0.58196721311475408"/>
    <n v="5"/>
    <n v="0.55555555555555558"/>
    <n v="3"/>
    <n v="0.33333333333333331"/>
    <n v="11"/>
    <n v="0.1"/>
    <n v="5"/>
    <n v="4.5454545454545456E-2"/>
    <n v="0"/>
    <n v="0"/>
    <n v="1"/>
    <n v="8.1967213114754103E-3"/>
    <n v="0"/>
    <n v="3"/>
    <n v="3"/>
    <n v="1.8484848484848484"/>
    <n v="66"/>
    <n v="10"/>
    <n v="123"/>
  </r>
  <r>
    <n v="2017"/>
    <x v="4"/>
    <x v="0"/>
    <s v="SALG"/>
    <x v="17"/>
    <n v="122"/>
    <n v="117"/>
    <n v="2"/>
    <n v="122"/>
    <n v="4.8852459016393439"/>
    <n v="0"/>
    <n v="0"/>
    <n v="84"/>
    <n v="652"/>
    <n v="0.68852459016393441"/>
    <n v="79"/>
    <n v="9"/>
    <n v="11"/>
    <n v="25"/>
    <n v="1"/>
    <n v="86"/>
    <n v="1"/>
    <n v="7"/>
    <n v="120"/>
    <n v="66.650000000000006"/>
    <n v="0"/>
    <n v="0"/>
    <n v="120"/>
    <n v="78"/>
    <n v="0.98360655737704916"/>
    <n v="29"/>
    <n v="66"/>
    <n v="0.23770491803278687"/>
    <n v="0"/>
    <n v="0"/>
    <n v="0"/>
    <n v="0"/>
    <n v="0"/>
    <n v="0"/>
    <n v="3"/>
    <n v="2.5000000000000001E-2"/>
    <n v="0"/>
    <n v="0"/>
    <n v="3"/>
    <n v="2.4590163934426229E-2"/>
    <n v="0"/>
    <n v="0"/>
    <n v="0"/>
    <n v="1.7681159420289856"/>
    <n v="69"/>
    <n v="0"/>
    <n v="0"/>
  </r>
  <r>
    <n v="2017"/>
    <x v="4"/>
    <x v="0"/>
    <s v="BAZD"/>
    <x v="30"/>
    <n v="117"/>
    <n v="81"/>
    <n v="6"/>
    <n v="116"/>
    <n v="8.5172413793103452"/>
    <n v="2"/>
    <n v="1.7241379310344827E-2"/>
    <n v="63"/>
    <n v="3458"/>
    <n v="0.53846153846153844"/>
    <n v="101"/>
    <n v="25"/>
    <n v="32"/>
    <n v="51"/>
    <n v="51"/>
    <n v="206.37254901960785"/>
    <n v="47"/>
    <n v="92.61702127659575"/>
    <n v="61"/>
    <n v="180.27868852459017"/>
    <n v="36"/>
    <n v="403"/>
    <n v="57"/>
    <n v="209"/>
    <n v="0.48717948717948717"/>
    <n v="7"/>
    <n v="102"/>
    <n v="5.9829059829059832E-2"/>
    <n v="30"/>
    <n v="0.83333333333333337"/>
    <n v="9"/>
    <n v="0.25"/>
    <n v="28"/>
    <n v="0.49122807017543857"/>
    <n v="9"/>
    <n v="0.15789473684210525"/>
    <n v="0"/>
    <n v="0"/>
    <n v="0"/>
    <n v="0"/>
    <n v="2"/>
    <n v="0"/>
    <n v="2"/>
    <n v="1.7205882352941178"/>
    <n v="68"/>
    <n v="34"/>
    <n v="108"/>
  </r>
  <r>
    <n v="2017"/>
    <x v="4"/>
    <x v="0"/>
    <s v="AVEJ"/>
    <x v="23"/>
    <n v="108"/>
    <n v="61"/>
    <n v="5"/>
    <n v="106"/>
    <n v="6.0471698113207548"/>
    <n v="2"/>
    <n v="1.8867924528301886E-2"/>
    <n v="85"/>
    <n v="1525"/>
    <n v="0.78703703703703709"/>
    <n v="100"/>
    <n v="10"/>
    <n v="20"/>
    <n v="29"/>
    <n v="57"/>
    <n v="131.38596491228071"/>
    <n v="53"/>
    <n v="44.905660377358494"/>
    <n v="51"/>
    <n v="100.35294117647059"/>
    <n v="33"/>
    <n v="385"/>
    <n v="51"/>
    <n v="128"/>
    <n v="0.47222222222222221"/>
    <n v="9"/>
    <n v="47"/>
    <n v="8.3333333333333329E-2"/>
    <n v="33"/>
    <n v="1"/>
    <n v="6"/>
    <n v="0.18181818181818182"/>
    <n v="17"/>
    <n v="0.33333333333333331"/>
    <n v="8"/>
    <n v="0.15686274509803921"/>
    <n v="0"/>
    <n v="0"/>
    <n v="0"/>
    <n v="0"/>
    <n v="0"/>
    <n v="0"/>
    <n v="5"/>
    <n v="1.6119402985074627"/>
    <n v="67"/>
    <n v="50"/>
    <n v="70"/>
  </r>
  <r>
    <n v="2017"/>
    <x v="4"/>
    <x v="0"/>
    <s v="AVIN"/>
    <x v="25"/>
    <n v="101"/>
    <n v="63"/>
    <n v="5"/>
    <n v="101"/>
    <n v="6.7326732673267324"/>
    <n v="0"/>
    <n v="0"/>
    <n v="75"/>
    <n v="2071"/>
    <n v="0.74257425742574257"/>
    <n v="95"/>
    <n v="18"/>
    <n v="32"/>
    <n v="47"/>
    <n v="40"/>
    <n v="146.19999999999999"/>
    <n v="40"/>
    <n v="56.2"/>
    <n v="60"/>
    <n v="160.03333333333333"/>
    <n v="17"/>
    <n v="342"/>
    <n v="59"/>
    <n v="182"/>
    <n v="0.58415841584158412"/>
    <n v="4"/>
    <n v="176"/>
    <n v="3.9603960396039604E-2"/>
    <n v="23"/>
    <n v="0"/>
    <n v="8"/>
    <n v="0.47058823529411764"/>
    <n v="22"/>
    <n v="0.3728813559322034"/>
    <n v="13"/>
    <n v="0.22033898305084745"/>
    <n v="0"/>
    <n v="0"/>
    <n v="0"/>
    <n v="0"/>
    <n v="0"/>
    <n v="0"/>
    <n v="2"/>
    <n v="1.5538461538461539"/>
    <n v="65"/>
    <n v="35"/>
    <n v="72"/>
  </r>
  <r>
    <n v="2017"/>
    <x v="4"/>
    <x v="0"/>
    <s v="MEDK"/>
    <x v="29"/>
    <n v="101"/>
    <n v="59"/>
    <n v="6"/>
    <n v="101"/>
    <n v="6.1485148514851486"/>
    <n v="0"/>
    <n v="0"/>
    <n v="81"/>
    <n v="1404"/>
    <n v="0.80198019801980203"/>
    <n v="94"/>
    <n v="20"/>
    <n v="32"/>
    <n v="61"/>
    <n v="47"/>
    <n v="201.48936170212767"/>
    <n v="44"/>
    <n v="94.88636363636364"/>
    <n v="53"/>
    <n v="162.15094339622641"/>
    <n v="27"/>
    <n v="405"/>
    <n v="51"/>
    <n v="182"/>
    <n v="0.50495049504950495"/>
    <n v="6"/>
    <n v="137"/>
    <n v="5.9405940594059403E-2"/>
    <n v="21"/>
    <n v="0.77777777777777779"/>
    <n v="10"/>
    <n v="0.37037037037037035"/>
    <n v="16"/>
    <n v="0.31372549019607843"/>
    <n v="12"/>
    <n v="0.23529411764705882"/>
    <n v="0"/>
    <n v="0"/>
    <n v="0"/>
    <n v="0"/>
    <n v="0"/>
    <n v="1"/>
    <n v="0"/>
    <n v="1.6290322580645162"/>
    <n v="61.999999999999993"/>
    <n v="39"/>
    <n v="104"/>
  </r>
  <r>
    <n v="2017"/>
    <x v="4"/>
    <x v="0"/>
    <s v="XAVALB"/>
    <x v="26"/>
    <n v="94"/>
    <n v="66"/>
    <n v="3"/>
    <n v="93"/>
    <n v="5.591397849462366"/>
    <n v="0"/>
    <n v="0"/>
    <n v="69"/>
    <n v="1316"/>
    <n v="0.73404255319148937"/>
    <n v="84"/>
    <n v="10"/>
    <n v="28"/>
    <n v="41"/>
    <n v="43"/>
    <n v="141.30232558139534"/>
    <n v="36"/>
    <n v="39.5"/>
    <n v="48"/>
    <n v="127.02083333333333"/>
    <n v="27"/>
    <n v="314"/>
    <n v="46"/>
    <n v="162"/>
    <n v="0.48936170212765956"/>
    <n v="3"/>
    <n v="81"/>
    <n v="3.1914893617021274E-2"/>
    <n v="27"/>
    <n v="1"/>
    <n v="5"/>
    <n v="0.18518518518518517"/>
    <n v="19"/>
    <n v="0.41304347826086957"/>
    <n v="8"/>
    <n v="0.17391304347826086"/>
    <n v="2"/>
    <n v="2.1276595744680851E-2"/>
    <n v="1"/>
    <n v="1.0638297872340425E-2"/>
    <n v="0"/>
    <n v="1"/>
    <n v="1"/>
    <n v="1.4920634920634921"/>
    <n v="63"/>
    <n v="36"/>
    <n v="74"/>
  </r>
  <r>
    <n v="2017"/>
    <x v="4"/>
    <x v="0"/>
    <s v="YATMO"/>
    <x v="41"/>
    <n v="94"/>
    <n v="42"/>
    <n v="3"/>
    <n v="94"/>
    <n v="4.5106382978723403"/>
    <n v="0"/>
    <n v="0"/>
    <n v="84"/>
    <n v="1539"/>
    <n v="0.8936170212765957"/>
    <n v="87"/>
    <n v="12"/>
    <n v="31"/>
    <n v="36"/>
    <n v="39"/>
    <n v="154.23076923076923"/>
    <n v="38"/>
    <n v="38.157894736842103"/>
    <n v="55"/>
    <n v="148.67272727272729"/>
    <n v="32"/>
    <n v="374"/>
    <n v="54"/>
    <n v="170"/>
    <n v="0.57446808510638303"/>
    <n v="5"/>
    <n v="107"/>
    <n v="5.3191489361702128E-2"/>
    <n v="21"/>
    <n v="0.65625"/>
    <n v="7"/>
    <n v="0.21875"/>
    <n v="18"/>
    <n v="0.33333333333333331"/>
    <n v="5"/>
    <n v="9.2592592592592587E-2"/>
    <n v="0"/>
    <n v="0"/>
    <n v="0"/>
    <n v="0"/>
    <n v="0"/>
    <n v="0"/>
    <n v="0"/>
    <n v="1.2207792207792207"/>
    <n v="77"/>
    <n v="33"/>
    <n v="72"/>
  </r>
  <r>
    <n v="2017"/>
    <x v="4"/>
    <x v="0"/>
    <s v="JENST"/>
    <x v="38"/>
    <n v="93"/>
    <n v="68"/>
    <n v="2"/>
    <n v="93"/>
    <n v="4.43010752688172"/>
    <n v="2"/>
    <n v="2.1505376344086023E-2"/>
    <n v="91"/>
    <n v="356"/>
    <n v="0.978494623655914"/>
    <n v="63"/>
    <n v="20"/>
    <n v="25"/>
    <n v="27"/>
    <n v="7"/>
    <n v="203.85714285714286"/>
    <n v="7"/>
    <n v="67.142857142857139"/>
    <n v="84"/>
    <n v="98.69047619047619"/>
    <n v="7"/>
    <n v="392"/>
    <n v="86"/>
    <n v="117"/>
    <n v="0.92473118279569888"/>
    <n v="26"/>
    <n v="70"/>
    <n v="0.27956989247311825"/>
    <n v="2"/>
    <n v="0.2857142857142857"/>
    <n v="2"/>
    <n v="0.2857142857142857"/>
    <n v="3"/>
    <n v="3.4883720930232558E-2"/>
    <n v="6"/>
    <n v="6.9767441860465115E-2"/>
    <n v="2"/>
    <n v="2.1505376344086023E-2"/>
    <n v="4"/>
    <n v="4.3010752688172046E-2"/>
    <n v="0"/>
    <n v="0"/>
    <n v="1"/>
    <n v="1.3478260869565217"/>
    <n v="69"/>
    <n v="7"/>
    <n v="135"/>
  </r>
  <r>
    <n v="2017"/>
    <x v="4"/>
    <x v="0"/>
    <s v="ANTPA"/>
    <x v="37"/>
    <n v="92"/>
    <n v="58"/>
    <n v="4"/>
    <n v="92"/>
    <n v="4.7934782608695654"/>
    <n v="3"/>
    <n v="3.2608695652173912E-2"/>
    <n v="80"/>
    <n v="1237"/>
    <n v="0.86956521739130432"/>
    <n v="83"/>
    <n v="8"/>
    <n v="33"/>
    <n v="38"/>
    <n v="46"/>
    <n v="130.82608695652175"/>
    <n v="40"/>
    <n v="49.7"/>
    <n v="46"/>
    <n v="113"/>
    <n v="37"/>
    <n v="336"/>
    <n v="44"/>
    <n v="151"/>
    <n v="0.47826086956521741"/>
    <n v="10"/>
    <n v="110"/>
    <n v="0.10869565217391304"/>
    <n v="30"/>
    <n v="0.81081081081081086"/>
    <n v="14"/>
    <n v="0.3783783783783784"/>
    <n v="14"/>
    <n v="0.31818181818181818"/>
    <n v="7"/>
    <n v="0.15909090909090909"/>
    <n v="0"/>
    <n v="0"/>
    <n v="0"/>
    <n v="0"/>
    <n v="0"/>
    <n v="0"/>
    <n v="2"/>
    <n v="1.3142857142857143"/>
    <n v="70"/>
    <n v="38"/>
    <n v="76"/>
  </r>
  <r>
    <n v="2017"/>
    <x v="4"/>
    <x v="0"/>
    <s v="RUICAR"/>
    <x v="34"/>
    <n v="91"/>
    <n v="37"/>
    <n v="3"/>
    <n v="91"/>
    <n v="4.5494505494505493"/>
    <n v="0"/>
    <n v="0"/>
    <n v="72"/>
    <n v="1314"/>
    <n v="0.79120879120879117"/>
    <n v="85"/>
    <n v="13"/>
    <n v="31"/>
    <n v="43"/>
    <n v="31"/>
    <n v="190.80645161290323"/>
    <n v="29"/>
    <n v="119.31034482758621"/>
    <n v="56"/>
    <n v="152.39285714285714"/>
    <n v="13"/>
    <n v="496"/>
    <n v="56"/>
    <n v="180"/>
    <n v="0.61538461538461542"/>
    <n v="3"/>
    <n v="193"/>
    <n v="3.2967032967032968E-2"/>
    <n v="13"/>
    <n v="1"/>
    <n v="6"/>
    <n v="0.46153846153846156"/>
    <n v="23"/>
    <n v="0.4107142857142857"/>
    <n v="4"/>
    <n v="7.1428571428571425E-2"/>
    <n v="0"/>
    <n v="0"/>
    <n v="0"/>
    <n v="0"/>
    <n v="0"/>
    <n v="0"/>
    <n v="2"/>
    <n v="2.1162790697674421"/>
    <n v="42.999999999999993"/>
    <n v="26"/>
    <n v="113"/>
  </r>
  <r>
    <n v="2017"/>
    <x v="4"/>
    <x v="0"/>
    <s v="MEDY"/>
    <x v="43"/>
    <n v="90"/>
    <n v="61"/>
    <n v="3"/>
    <n v="89"/>
    <n v="6.1685393258426968"/>
    <n v="0"/>
    <n v="0"/>
    <n v="85"/>
    <n v="1537"/>
    <n v="0.94444444444444442"/>
    <n v="66"/>
    <n v="21"/>
    <n v="7"/>
    <n v="32"/>
    <n v="11"/>
    <n v="152"/>
    <n v="11"/>
    <n v="42.545454545454547"/>
    <n v="74"/>
    <n v="101.44594594594595"/>
    <n v="12"/>
    <n v="303"/>
    <n v="75"/>
    <n v="120"/>
    <n v="0.83333333333333337"/>
    <n v="7"/>
    <n v="116"/>
    <n v="7.7777777777777779E-2"/>
    <n v="2"/>
    <n v="0.16666666666666666"/>
    <n v="6"/>
    <n v="0.5"/>
    <n v="2"/>
    <n v="2.6666666666666668E-2"/>
    <n v="4"/>
    <n v="5.3333333333333337E-2"/>
    <n v="4"/>
    <n v="4.4444444444444446E-2"/>
    <n v="10"/>
    <n v="0.1111111111111111"/>
    <n v="0"/>
    <n v="1"/>
    <n v="0"/>
    <n v="1.5517241379310345"/>
    <n v="58"/>
    <n v="5"/>
    <n v="76"/>
  </r>
  <r>
    <n v="2017"/>
    <x v="4"/>
    <x v="0"/>
    <s v="PROJO"/>
    <x v="51"/>
    <n v="86"/>
    <n v="48"/>
    <n v="3"/>
    <n v="86"/>
    <n v="5.5465116279069768"/>
    <n v="2"/>
    <n v="2.3255813953488372E-2"/>
    <n v="72"/>
    <n v="534"/>
    <n v="0.83720930232558144"/>
    <n v="77"/>
    <n v="11"/>
    <n v="31"/>
    <n v="27"/>
    <n v="25"/>
    <n v="159.16"/>
    <n v="23"/>
    <n v="40.304347826086953"/>
    <n v="60"/>
    <n v="126.58333333333333"/>
    <n v="15"/>
    <n v="317"/>
    <n v="61"/>
    <n v="147"/>
    <n v="0.70930232558139539"/>
    <n v="7"/>
    <n v="128"/>
    <n v="8.1395348837209308E-2"/>
    <n v="14"/>
    <n v="0.93333333333333335"/>
    <n v="5"/>
    <n v="0.33333333333333331"/>
    <n v="17"/>
    <n v="0.27868852459016391"/>
    <n v="6"/>
    <n v="9.8360655737704916E-2"/>
    <n v="3"/>
    <n v="3.4883720930232558E-2"/>
    <n v="0"/>
    <n v="0"/>
    <n v="0"/>
    <n v="0"/>
    <n v="5"/>
    <n v="1.3650793650793651"/>
    <n v="63"/>
    <n v="25"/>
    <n v="88"/>
  </r>
  <r>
    <n v="2017"/>
    <x v="4"/>
    <x v="0"/>
    <s v="TARSA"/>
    <x v="48"/>
    <n v="77"/>
    <n v="47"/>
    <n v="3"/>
    <n v="76"/>
    <n v="4.7631578947368425"/>
    <n v="2"/>
    <n v="2.6315789473684209E-2"/>
    <n v="67"/>
    <n v="1472"/>
    <n v="0.87012987012987009"/>
    <n v="71"/>
    <n v="17"/>
    <n v="17"/>
    <n v="35"/>
    <n v="33"/>
    <n v="207.09090909090909"/>
    <n v="31"/>
    <n v="83.161290322580641"/>
    <n v="43"/>
    <n v="158.06976744186048"/>
    <n v="27"/>
    <n v="367"/>
    <n v="44"/>
    <n v="200"/>
    <n v="0.5714285714285714"/>
    <n v="3"/>
    <n v="174"/>
    <n v="3.896103896103896E-2"/>
    <n v="21"/>
    <n v="0.77777777777777779"/>
    <n v="8"/>
    <n v="0.29629629629629628"/>
    <n v="18"/>
    <n v="0.40909090909090912"/>
    <n v="12"/>
    <n v="0.27272727272727271"/>
    <n v="0"/>
    <n v="0"/>
    <n v="0"/>
    <n v="0"/>
    <n v="0"/>
    <n v="0"/>
    <n v="4"/>
    <n v="1.203125"/>
    <n v="64"/>
    <n v="31"/>
    <n v="119"/>
  </r>
  <r>
    <n v="2017"/>
    <x v="4"/>
    <x v="0"/>
    <s v="KINKE"/>
    <x v="44"/>
    <n v="74"/>
    <n v="51"/>
    <n v="3"/>
    <n v="74"/>
    <n v="5.1216216216216219"/>
    <n v="0"/>
    <n v="0"/>
    <n v="48"/>
    <n v="2342"/>
    <n v="0.64864864864864868"/>
    <n v="70"/>
    <n v="17"/>
    <n v="20"/>
    <n v="42"/>
    <n v="37"/>
    <n v="157.16216216216216"/>
    <n v="34"/>
    <n v="32.823529411764703"/>
    <n v="36"/>
    <n v="164.80555555555554"/>
    <n v="21"/>
    <n v="323"/>
    <n v="37"/>
    <n v="187"/>
    <n v="0.5"/>
    <n v="3"/>
    <n v="134"/>
    <n v="4.0540540540540543E-2"/>
    <n v="22"/>
    <n v="0"/>
    <n v="6"/>
    <n v="0.2857142857142857"/>
    <n v="10"/>
    <n v="0.27027027027027029"/>
    <n v="8"/>
    <n v="0.21621621621621623"/>
    <n v="0"/>
    <n v="0"/>
    <n v="0"/>
    <n v="0"/>
    <n v="1"/>
    <n v="0"/>
    <n v="1"/>
    <n v="1.510204081632653"/>
    <n v="49"/>
    <n v="33"/>
    <n v="82"/>
  </r>
  <r>
    <n v="2017"/>
    <x v="4"/>
    <x v="0"/>
    <s v="TRAELE"/>
    <x v="8"/>
    <n v="72"/>
    <n v="7"/>
    <n v="4"/>
    <n v="72"/>
    <n v="6.0555555555555554"/>
    <n v="0"/>
    <n v="0"/>
    <n v="68"/>
    <n v="1001"/>
    <n v="0.94444444444444442"/>
    <n v="54"/>
    <n v="14"/>
    <n v="26"/>
    <n v="61"/>
    <n v="9"/>
    <n v="231.66666666666666"/>
    <n v="7"/>
    <n v="41.285714285714285"/>
    <n v="60"/>
    <n v="143.41666666666666"/>
    <n v="7"/>
    <n v="360"/>
    <n v="63"/>
    <n v="159"/>
    <n v="0.875"/>
    <n v="20"/>
    <n v="82"/>
    <n v="0.27777777777777779"/>
    <n v="4"/>
    <n v="0.5714285714285714"/>
    <n v="2"/>
    <n v="0.2857142857142857"/>
    <n v="12"/>
    <n v="0.19047619047619047"/>
    <n v="5"/>
    <n v="7.9365079365079361E-2"/>
    <n v="0"/>
    <n v="0"/>
    <n v="0"/>
    <n v="0"/>
    <n v="0"/>
    <n v="2"/>
    <n v="0"/>
    <n v="2.5714285714285716"/>
    <n v="27.999999999999996"/>
    <n v="7"/>
    <n v="108"/>
  </r>
  <r>
    <n v="2017"/>
    <x v="4"/>
    <x v="0"/>
    <s v="MARKE"/>
    <x v="53"/>
    <n v="67"/>
    <n v="43"/>
    <n v="2"/>
    <n v="67"/>
    <n v="5"/>
    <n v="0"/>
    <n v="0"/>
    <n v="56"/>
    <n v="1294"/>
    <n v="0.83582089552238803"/>
    <n v="62"/>
    <n v="15"/>
    <n v="15"/>
    <n v="42"/>
    <n v="29"/>
    <n v="181.72413793103448"/>
    <n v="27"/>
    <n v="77.074074074074076"/>
    <n v="37"/>
    <n v="178.83783783783784"/>
    <n v="22"/>
    <n v="429"/>
    <n v="34"/>
    <n v="178"/>
    <n v="0.5074626865671642"/>
    <n v="4"/>
    <n v="169"/>
    <n v="5.9701492537313432E-2"/>
    <n v="15"/>
    <n v="0.68181818181818177"/>
    <n v="3"/>
    <n v="0.13636363636363635"/>
    <n v="11"/>
    <n v="0.3235294117647059"/>
    <n v="6"/>
    <n v="0.17647058823529413"/>
    <n v="2"/>
    <n v="2.9850746268656716E-2"/>
    <n v="0"/>
    <n v="0"/>
    <n v="0"/>
    <n v="0"/>
    <n v="1"/>
    <n v="1.1964285714285714"/>
    <n v="56"/>
    <n v="26"/>
    <n v="113"/>
  </r>
  <r>
    <n v="2017"/>
    <x v="4"/>
    <x v="0"/>
    <s v="GUTALD"/>
    <x v="12"/>
    <n v="66"/>
    <n v="40"/>
    <n v="5"/>
    <n v="66"/>
    <n v="6.7272727272727275"/>
    <n v="0"/>
    <n v="0"/>
    <n v="49"/>
    <n v="2789"/>
    <n v="0.74242424242424243"/>
    <n v="59"/>
    <n v="11"/>
    <n v="13"/>
    <n v="72"/>
    <n v="36"/>
    <n v="202.13888888888889"/>
    <n v="31"/>
    <n v="81.548387096774192"/>
    <n v="28"/>
    <n v="166.75"/>
    <n v="18"/>
    <n v="440"/>
    <n v="28"/>
    <n v="207"/>
    <n v="0.42424242424242425"/>
    <n v="4"/>
    <n v="150"/>
    <n v="6.0606060606060608E-2"/>
    <n v="24"/>
    <n v="0"/>
    <n v="11"/>
    <n v="0.61111111111111116"/>
    <n v="10"/>
    <n v="0.35714285714285715"/>
    <n v="2"/>
    <n v="7.1428571428571425E-2"/>
    <n v="1"/>
    <n v="1.5151515151515152E-2"/>
    <n v="0"/>
    <n v="0"/>
    <n v="0"/>
    <n v="0"/>
    <n v="2"/>
    <n v="1.6097560975609757"/>
    <n v="41"/>
    <n v="24"/>
    <n v="140"/>
  </r>
  <r>
    <n v="2017"/>
    <x v="4"/>
    <x v="0"/>
    <s v="PINAN"/>
    <x v="36"/>
    <n v="65"/>
    <n v="49"/>
    <n v="3"/>
    <n v="65"/>
    <n v="5.0153846153846153"/>
    <n v="0"/>
    <n v="0"/>
    <n v="61"/>
    <n v="394"/>
    <n v="0.93846153846153846"/>
    <n v="57"/>
    <n v="9"/>
    <n v="12"/>
    <n v="25"/>
    <n v="9"/>
    <n v="133.11111111111111"/>
    <n v="9"/>
    <n v="32.777777777777779"/>
    <n v="56"/>
    <n v="92.482142857142861"/>
    <n v="6"/>
    <n v="327"/>
    <n v="56"/>
    <n v="108"/>
    <n v="0.86153846153846159"/>
    <n v="20"/>
    <n v="83"/>
    <n v="0.30769230769230771"/>
    <n v="5"/>
    <n v="0.83333333333333337"/>
    <n v="1"/>
    <n v="0.16666666666666666"/>
    <n v="4"/>
    <n v="7.1428571428571425E-2"/>
    <n v="5"/>
    <n v="8.9285714285714288E-2"/>
    <n v="3"/>
    <n v="4.6153846153846156E-2"/>
    <n v="4"/>
    <n v="6.1538461538461542E-2"/>
    <n v="0"/>
    <n v="0"/>
    <n v="0"/>
    <n v="1.4772727272727273"/>
    <n v="44"/>
    <n v="8"/>
    <n v="64"/>
  </r>
  <r>
    <n v="2017"/>
    <x v="4"/>
    <x v="0"/>
    <s v="SANNA"/>
    <x v="311"/>
    <n v="60"/>
    <n v="31"/>
    <n v="3"/>
    <n v="60"/>
    <n v="4.5333333333333332"/>
    <n v="0"/>
    <n v="0"/>
    <n v="49"/>
    <n v="1172"/>
    <n v="0.81666666666666665"/>
    <n v="58"/>
    <n v="13"/>
    <n v="17"/>
    <n v="51"/>
    <n v="23"/>
    <n v="138.04347826086956"/>
    <n v="23"/>
    <n v="78.521739130434781"/>
    <n v="37"/>
    <n v="150.81081081081081"/>
    <n v="16"/>
    <n v="458"/>
    <n v="37"/>
    <n v="183"/>
    <n v="0.6166666666666667"/>
    <n v="5"/>
    <n v="131"/>
    <n v="8.3333333333333329E-2"/>
    <n v="14"/>
    <n v="0.875"/>
    <n v="2"/>
    <n v="0.125"/>
    <n v="11"/>
    <n v="0.29729729729729731"/>
    <n v="7"/>
    <n v="0.1891891891891892"/>
    <n v="0"/>
    <n v="0"/>
    <n v="0"/>
    <n v="0"/>
    <n v="0"/>
    <n v="0"/>
    <n v="3"/>
    <n v="1.1538461538461537"/>
    <n v="52.000000000000007"/>
    <n v="21"/>
    <n v="127"/>
  </r>
  <r>
    <n v="2017"/>
    <x v="4"/>
    <x v="0"/>
    <s v="PIND"/>
    <x v="5"/>
    <n v="48"/>
    <n v="39"/>
    <n v="7"/>
    <n v="48"/>
    <n v="9.9375"/>
    <n v="2"/>
    <n v="4.1666666666666664E-2"/>
    <n v="47"/>
    <n v="125"/>
    <n v="0.97916666666666663"/>
    <n v="35"/>
    <n v="11"/>
    <n v="6"/>
    <n v="16"/>
    <n v="1"/>
    <n v="159"/>
    <n v="1"/>
    <n v="2"/>
    <n v="47"/>
    <n v="70.191489361702125"/>
    <n v="1"/>
    <n v="228"/>
    <n v="47"/>
    <n v="87"/>
    <n v="0.97916666666666663"/>
    <n v="16"/>
    <n v="67"/>
    <n v="0.33333333333333331"/>
    <n v="0"/>
    <n v="0"/>
    <n v="0"/>
    <n v="0"/>
    <n v="0"/>
    <n v="0"/>
    <n v="0"/>
    <n v="0"/>
    <n v="0"/>
    <n v="0"/>
    <n v="0"/>
    <n v="0"/>
    <n v="0"/>
    <n v="0"/>
    <n v="0"/>
    <n v="1.7142857142857142"/>
    <n v="28"/>
    <n v="0"/>
    <n v="0"/>
  </r>
  <r>
    <n v="2017"/>
    <x v="4"/>
    <x v="0"/>
    <s v="SIRDA"/>
    <x v="47"/>
    <n v="42"/>
    <n v="34"/>
    <n v="3"/>
    <n v="42"/>
    <n v="6.3571428571428568"/>
    <n v="0"/>
    <n v="0"/>
    <n v="36"/>
    <n v="699"/>
    <n v="0.8571428571428571"/>
    <n v="38"/>
    <n v="14"/>
    <n v="11"/>
    <n v="34"/>
    <n v="14"/>
    <n v="141.64285714285714"/>
    <n v="12"/>
    <n v="64.75"/>
    <n v="27"/>
    <n v="112.48148148148148"/>
    <n v="9"/>
    <n v="233"/>
    <n v="28"/>
    <n v="160"/>
    <n v="0.66666666666666663"/>
    <n v="2"/>
    <n v="102"/>
    <n v="4.7619047619047616E-2"/>
    <n v="7"/>
    <n v="0.77777777777777779"/>
    <n v="3"/>
    <n v="0.33333333333333331"/>
    <n v="3"/>
    <n v="0.10714285714285714"/>
    <n v="2"/>
    <n v="7.1428571428571425E-2"/>
    <n v="0"/>
    <n v="0"/>
    <n v="1"/>
    <n v="2.3809523809523808E-2"/>
    <n v="0"/>
    <n v="0"/>
    <n v="0"/>
    <n v="1.3125"/>
    <n v="32"/>
    <n v="7"/>
    <n v="60"/>
  </r>
  <r>
    <n v="2017"/>
    <x v="4"/>
    <x v="0"/>
    <s v="COPER"/>
    <x v="42"/>
    <n v="41"/>
    <n v="29"/>
    <n v="2"/>
    <n v="41"/>
    <n v="3.4634146341463414"/>
    <n v="0"/>
    <n v="0"/>
    <n v="37"/>
    <n v="1290"/>
    <n v="0.90243902439024393"/>
    <n v="34"/>
    <n v="13"/>
    <n v="10"/>
    <n v="29"/>
    <n v="15"/>
    <n v="116.46666666666667"/>
    <n v="14"/>
    <n v="48.142857142857146"/>
    <n v="26"/>
    <n v="104.03846153846153"/>
    <n v="12"/>
    <n v="301"/>
    <n v="26"/>
    <n v="124"/>
    <n v="0.63414634146341464"/>
    <n v="5"/>
    <n v="59"/>
    <n v="0.12195121951219512"/>
    <n v="10"/>
    <n v="0.83333333333333337"/>
    <n v="3"/>
    <n v="0.25"/>
    <n v="2"/>
    <n v="7.6923076923076927E-2"/>
    <n v="3"/>
    <n v="0.11538461538461539"/>
    <n v="2"/>
    <n v="4.878048780487805E-2"/>
    <n v="2"/>
    <n v="4.878048780487805E-2"/>
    <n v="0"/>
    <n v="0"/>
    <n v="0"/>
    <n v="1.4137931034482758"/>
    <n v="29"/>
    <n v="11"/>
    <n v="80"/>
  </r>
  <r>
    <n v="2017"/>
    <x v="4"/>
    <x v="0"/>
    <s v="ZARLI"/>
    <x v="312"/>
    <n v="39"/>
    <n v="23"/>
    <n v="2"/>
    <n v="39"/>
    <n v="3.2564102564102564"/>
    <n v="0"/>
    <n v="0"/>
    <n v="33"/>
    <n v="517"/>
    <n v="0.84615384615384615"/>
    <n v="37"/>
    <n v="10"/>
    <n v="11"/>
    <n v="31"/>
    <n v="14"/>
    <n v="161.35714285714286"/>
    <n v="12"/>
    <n v="52.5"/>
    <n v="24"/>
    <n v="131.91666666666666"/>
    <n v="9"/>
    <n v="397"/>
    <n v="24"/>
    <n v="167"/>
    <n v="0.61538461538461542"/>
    <n v="3"/>
    <n v="173"/>
    <n v="7.6923076923076927E-2"/>
    <n v="8"/>
    <n v="0.88888888888888884"/>
    <n v="3"/>
    <n v="0.33333333333333331"/>
    <n v="7"/>
    <n v="0.29166666666666669"/>
    <n v="2"/>
    <n v="8.3333333333333329E-2"/>
    <n v="0"/>
    <n v="0"/>
    <n v="0"/>
    <n v="0"/>
    <n v="0"/>
    <n v="0"/>
    <n v="0"/>
    <n v="1.1818181818181819"/>
    <n v="33"/>
    <n v="11"/>
    <n v="202"/>
  </r>
  <r>
    <n v="2017"/>
    <x v="4"/>
    <x v="0"/>
    <s v="KAFAN"/>
    <x v="313"/>
    <n v="38"/>
    <n v="25"/>
    <n v="3"/>
    <n v="38"/>
    <n v="5.6052631578947372"/>
    <n v="0"/>
    <n v="0"/>
    <n v="35"/>
    <n v="1383"/>
    <n v="0.92105263157894735"/>
    <n v="34"/>
    <n v="15"/>
    <n v="13"/>
    <n v="56"/>
    <n v="13"/>
    <n v="147.84615384615384"/>
    <n v="13"/>
    <n v="60"/>
    <n v="25"/>
    <n v="123.16"/>
    <n v="12"/>
    <n v="309"/>
    <n v="25"/>
    <n v="160"/>
    <n v="0.65789473684210531"/>
    <n v="6"/>
    <n v="86"/>
    <n v="0.15789473684210525"/>
    <n v="9"/>
    <n v="0.75"/>
    <n v="3"/>
    <n v="0.25"/>
    <n v="9"/>
    <n v="0.36"/>
    <n v="3"/>
    <n v="0.12"/>
    <n v="0"/>
    <n v="0"/>
    <n v="0"/>
    <n v="0"/>
    <n v="0"/>
    <n v="0"/>
    <n v="0"/>
    <n v="1.1875"/>
    <n v="32"/>
    <n v="10"/>
    <n v="63"/>
  </r>
  <r>
    <n v="2017"/>
    <x v="4"/>
    <x v="0"/>
    <s v="LAMC"/>
    <x v="290"/>
    <n v="37"/>
    <n v="17"/>
    <n v="5"/>
    <n v="37"/>
    <n v="7.6216216216216219"/>
    <n v="0"/>
    <n v="0"/>
    <n v="32"/>
    <n v="1332"/>
    <n v="0.86486486486486491"/>
    <n v="35"/>
    <n v="19"/>
    <n v="10"/>
    <n v="38"/>
    <n v="16"/>
    <n v="154.9375"/>
    <n v="16"/>
    <n v="57.1875"/>
    <n v="20"/>
    <n v="213"/>
    <n v="11"/>
    <n v="428"/>
    <n v="21"/>
    <n v="240"/>
    <n v="0.56756756756756754"/>
    <n v="2"/>
    <n v="214"/>
    <n v="5.4054054054054057E-2"/>
    <n v="9"/>
    <n v="0.81818181818181823"/>
    <n v="7"/>
    <n v="0.63636363636363635"/>
    <n v="8"/>
    <n v="0.38095238095238093"/>
    <n v="6"/>
    <n v="0.2857142857142857"/>
    <n v="0"/>
    <n v="0"/>
    <n v="0"/>
    <n v="0"/>
    <n v="0"/>
    <n v="0"/>
    <n v="1"/>
    <n v="1.15625"/>
    <n v="32"/>
    <n v="15"/>
    <n v="84"/>
  </r>
  <r>
    <n v="2017"/>
    <x v="4"/>
    <x v="0"/>
    <s v="MEDA"/>
    <x v="45"/>
    <n v="26"/>
    <n v="17"/>
    <n v="0"/>
    <n v="26"/>
    <n v="2.8846153846153846"/>
    <n v="0"/>
    <n v="0"/>
    <n v="26"/>
    <n v="94"/>
    <n v="1"/>
    <n v="21"/>
    <n v="8"/>
    <n v="3"/>
    <n v="34"/>
    <n v="1"/>
    <n v="96"/>
    <n v="1"/>
    <n v="7"/>
    <n v="25"/>
    <n v="107.56"/>
    <n v="1"/>
    <n v="137"/>
    <n v="25"/>
    <n v="123"/>
    <n v="0.96153846153846156"/>
    <n v="4"/>
    <n v="63"/>
    <n v="0.15384615384615385"/>
    <n v="0"/>
    <n v="0"/>
    <n v="0"/>
    <n v="0"/>
    <n v="2"/>
    <n v="0.08"/>
    <n v="1"/>
    <n v="0.04"/>
    <n v="2"/>
    <n v="7.6923076923076927E-2"/>
    <n v="1"/>
    <n v="3.8461538461538464E-2"/>
    <n v="0"/>
    <n v="0"/>
    <n v="0"/>
    <n v="1.7333333333333334"/>
    <n v="15"/>
    <n v="1"/>
    <n v="77"/>
  </r>
  <r>
    <n v="2017"/>
    <x v="4"/>
    <x v="0"/>
    <s v="KNAVI"/>
    <x v="35"/>
    <n v="24"/>
    <n v="17"/>
    <n v="5"/>
    <n v="24"/>
    <n v="5.958333333333333"/>
    <n v="0"/>
    <n v="0"/>
    <n v="23"/>
    <n v="1738"/>
    <n v="0.95833333333333337"/>
    <n v="22"/>
    <n v="16"/>
    <n v="5"/>
    <n v="38"/>
    <n v="7"/>
    <n v="148.42857142857142"/>
    <n v="6"/>
    <n v="61.333333333333336"/>
    <n v="17"/>
    <n v="118.82352941176471"/>
    <n v="6"/>
    <n v="353"/>
    <n v="17"/>
    <n v="138"/>
    <n v="0.70833333333333337"/>
    <n v="5"/>
    <n v="99"/>
    <n v="0.20833333333333334"/>
    <n v="5"/>
    <n v="0.83333333333333337"/>
    <n v="0"/>
    <n v="0"/>
    <n v="2"/>
    <n v="0.11764705882352941"/>
    <n v="5"/>
    <n v="0.29411764705882354"/>
    <n v="0"/>
    <n v="0"/>
    <n v="2"/>
    <n v="8.3333333333333329E-2"/>
    <n v="0"/>
    <n v="0"/>
    <n v="0"/>
    <n v="1.3333333333333333"/>
    <n v="18"/>
    <n v="7"/>
    <n v="97"/>
  </r>
  <r>
    <n v="2017"/>
    <x v="4"/>
    <x v="0"/>
    <s v="MALRO"/>
    <x v="50"/>
    <n v="24"/>
    <n v="14"/>
    <n v="3"/>
    <n v="24"/>
    <n v="4.458333333333333"/>
    <n v="0"/>
    <n v="0"/>
    <n v="18"/>
    <n v="1915"/>
    <n v="0.75"/>
    <n v="23"/>
    <n v="13"/>
    <n v="7"/>
    <n v="28"/>
    <n v="12"/>
    <n v="160.33333333333334"/>
    <n v="11"/>
    <n v="36.636363636363633"/>
    <n v="11"/>
    <n v="189.36363636363637"/>
    <n v="7"/>
    <n v="672"/>
    <n v="12"/>
    <n v="213"/>
    <n v="0.5"/>
    <n v="0"/>
    <n v="0"/>
    <n v="0"/>
    <n v="4"/>
    <n v="0.5714285714285714"/>
    <n v="4"/>
    <n v="0.5714285714285714"/>
    <n v="5"/>
    <n v="0.41666666666666669"/>
    <n v="2"/>
    <n v="0.16666666666666666"/>
    <n v="0"/>
    <n v="0"/>
    <n v="0"/>
    <n v="0"/>
    <n v="0"/>
    <n v="0"/>
    <n v="1"/>
    <n v="1.0909090909090908"/>
    <n v="22"/>
    <n v="11"/>
    <n v="60"/>
  </r>
  <r>
    <n v="2017"/>
    <x v="4"/>
    <x v="0"/>
    <s v="&lt;NONE&gt;"/>
    <x v="33"/>
    <n v="23"/>
    <n v="2"/>
    <n v="0"/>
    <n v="5"/>
    <n v="2.2000000000000002"/>
    <n v="0"/>
    <n v="0"/>
    <n v="2"/>
    <n v="7100"/>
    <n v="8.6956521739130432E-2"/>
    <n v="2"/>
    <n v="2"/>
    <n v="0"/>
    <n v="0"/>
    <n v="1"/>
    <n v="11"/>
    <n v="1"/>
    <n v="33"/>
    <n v="1"/>
    <n v="15"/>
    <n v="1"/>
    <n v="70"/>
    <n v="5"/>
    <n v="25"/>
    <n v="0.21739130434782608"/>
    <n v="0"/>
    <n v="0"/>
    <n v="0"/>
    <n v="1"/>
    <n v="1"/>
    <n v="0"/>
    <n v="0"/>
    <n v="1"/>
    <n v="0.2"/>
    <n v="1"/>
    <n v="0.2"/>
    <n v="0"/>
    <n v="0"/>
    <n v="0"/>
    <n v="0"/>
    <n v="0"/>
    <n v="4"/>
    <n v="0"/>
    <n v="1"/>
    <n v="23"/>
    <n v="0"/>
    <n v="0"/>
  </r>
  <r>
    <n v="2017"/>
    <x v="4"/>
    <x v="0"/>
    <s v="KONNI"/>
    <x v="49"/>
    <n v="15"/>
    <n v="12"/>
    <n v="5"/>
    <n v="15"/>
    <n v="8.5333333333333332"/>
    <n v="0"/>
    <n v="0"/>
    <n v="7"/>
    <n v="2121"/>
    <n v="0.46666666666666667"/>
    <n v="15"/>
    <n v="21"/>
    <n v="3"/>
    <n v="23"/>
    <n v="12"/>
    <n v="180.91666666666666"/>
    <n v="12"/>
    <n v="35.5"/>
    <n v="3"/>
    <n v="177.66666666666666"/>
    <n v="5"/>
    <n v="685"/>
    <n v="3"/>
    <n v="218"/>
    <n v="0.2"/>
    <n v="0"/>
    <n v="0"/>
    <n v="0"/>
    <n v="10"/>
    <n v="0"/>
    <n v="6"/>
    <n v="0"/>
    <n v="2"/>
    <n v="0.66666666666666663"/>
    <n v="1"/>
    <n v="0.33333333333333331"/>
    <n v="0"/>
    <n v="0"/>
    <n v="0"/>
    <n v="0"/>
    <n v="0"/>
    <n v="0"/>
    <n v="0"/>
    <n v="1.0714285714285714"/>
    <n v="14"/>
    <n v="9"/>
    <n v="67"/>
  </r>
  <r>
    <n v="2017"/>
    <x v="4"/>
    <x v="0"/>
    <s v="REIJO"/>
    <x v="314"/>
    <n v="14"/>
    <n v="5"/>
    <n v="3"/>
    <n v="14"/>
    <n v="4.7857142857142856"/>
    <n v="0"/>
    <n v="0"/>
    <n v="14"/>
    <n v="440"/>
    <n v="1"/>
    <n v="14"/>
    <n v="20"/>
    <n v="2"/>
    <n v="93"/>
    <n v="5"/>
    <n v="180"/>
    <n v="5"/>
    <n v="17"/>
    <n v="9"/>
    <n v="188.66666666666666"/>
    <n v="4"/>
    <n v="332"/>
    <n v="8"/>
    <n v="240"/>
    <n v="0.5714285714285714"/>
    <n v="1"/>
    <n v="170"/>
    <n v="7.1428571428571425E-2"/>
    <n v="2"/>
    <n v="0.5"/>
    <n v="2"/>
    <n v="0.5"/>
    <n v="4"/>
    <n v="0.5"/>
    <n v="2"/>
    <n v="0.25"/>
    <n v="0"/>
    <n v="0"/>
    <n v="0"/>
    <n v="0"/>
    <n v="0"/>
    <n v="0"/>
    <n v="0"/>
    <n v="1.1666666666666667"/>
    <n v="12"/>
    <n v="4"/>
    <n v="56"/>
  </r>
  <r>
    <n v="2017"/>
    <x v="4"/>
    <x v="0"/>
    <s v="QUINS"/>
    <x v="232"/>
    <n v="4"/>
    <n v="0"/>
    <n v="0"/>
    <n v="4"/>
    <n v="4.25"/>
    <n v="0"/>
    <n v="0"/>
    <n v="3"/>
    <n v="992"/>
    <n v="0.75"/>
    <n v="2"/>
    <n v="57"/>
    <n v="1"/>
    <n v="113"/>
    <n v="2"/>
    <n v="84"/>
    <n v="2"/>
    <n v="62.5"/>
    <n v="2"/>
    <n v="127.5"/>
    <n v="1"/>
    <n v="757"/>
    <n v="2"/>
    <n v="149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2"/>
    <n v="96"/>
  </r>
  <r>
    <n v="2017"/>
    <x v="4"/>
    <x v="0"/>
    <s v=".DNK"/>
    <x v="56"/>
    <n v="2"/>
    <n v="0"/>
    <n v="0"/>
    <n v="2"/>
    <n v="2.5"/>
    <n v="0"/>
    <n v="0"/>
    <n v="1"/>
    <n v="72"/>
    <n v="0.5"/>
    <n v="0"/>
    <n v="0"/>
    <n v="0"/>
    <n v="0"/>
    <n v="1"/>
    <n v="5"/>
    <n v="0"/>
    <n v="0"/>
    <n v="0"/>
    <n v="0"/>
    <n v="1"/>
    <n v="11"/>
    <n v="1"/>
    <n v="14"/>
    <n v="0.5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2"/>
    <n v="0"/>
    <n v="0"/>
  </r>
  <r>
    <n v="2017"/>
    <x v="4"/>
    <x v="0"/>
    <s v="DIAK"/>
    <x v="315"/>
    <n v="1"/>
    <n v="1"/>
    <n v="0"/>
    <n v="1"/>
    <n v="3"/>
    <n v="0"/>
    <n v="0"/>
    <n v="1"/>
    <n v="7061"/>
    <n v="1"/>
    <n v="1"/>
    <n v="10"/>
    <n v="0"/>
    <n v="0"/>
    <n v="1"/>
    <n v="144"/>
    <n v="1"/>
    <n v="57"/>
    <n v="0"/>
    <n v="0"/>
    <n v="1"/>
    <n v="258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78"/>
  </r>
  <r>
    <n v="2017"/>
    <x v="4"/>
    <x v="0"/>
    <s v="MEDAN"/>
    <x v="236"/>
    <n v="1"/>
    <n v="1"/>
    <n v="5"/>
    <n v="1"/>
    <n v="8"/>
    <n v="0"/>
    <n v="0"/>
    <n v="1"/>
    <n v="-12"/>
    <n v="1"/>
    <n v="1"/>
    <n v="12"/>
    <n v="1"/>
    <n v="12"/>
    <n v="0"/>
    <n v="0"/>
    <n v="0"/>
    <n v="0"/>
    <n v="1"/>
    <n v="87"/>
    <n v="0"/>
    <n v="0"/>
    <n v="1"/>
    <n v="99"/>
    <n v="1"/>
    <n v="1"/>
    <n v="99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0"/>
    <s v="MIRH"/>
    <x v="316"/>
    <n v="1"/>
    <n v="1"/>
    <n v="0"/>
    <n v="1"/>
    <n v="0"/>
    <n v="0"/>
    <n v="0"/>
    <n v="1"/>
    <n v="2332"/>
    <n v="1"/>
    <n v="1"/>
    <n v="7"/>
    <n v="0"/>
    <n v="0"/>
    <n v="1"/>
    <n v="30"/>
    <n v="1"/>
    <n v="27"/>
    <n v="0"/>
    <n v="0"/>
    <n v="1"/>
    <n v="1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1"/>
    <s v="GREND"/>
    <x v="62"/>
    <n v="466"/>
    <n v="189"/>
    <n v="5"/>
    <n v="464"/>
    <n v="6.1228448275862073"/>
    <n v="4"/>
    <n v="8.6206896551724137E-3"/>
    <n v="425"/>
    <n v="1343"/>
    <n v="0.91201716738197425"/>
    <n v="394"/>
    <n v="13"/>
    <n v="77"/>
    <n v="51"/>
    <n v="235"/>
    <n v="183.37021276595743"/>
    <n v="211"/>
    <n v="37.383886255924168"/>
    <n v="210"/>
    <n v="140.15238095238095"/>
    <n v="205"/>
    <n v="318"/>
    <n v="201"/>
    <n v="167"/>
    <n v="0.43133047210300429"/>
    <n v="14"/>
    <n v="95"/>
    <n v="3.0042918454935622E-2"/>
    <n v="76"/>
    <n v="0.37073170731707317"/>
    <n v="12"/>
    <n v="5.8536585365853662E-2"/>
    <n v="63"/>
    <n v="0.31343283582089554"/>
    <n v="16"/>
    <n v="7.9601990049751242E-2"/>
    <n v="2"/>
    <n v="4.2918454935622317E-3"/>
    <n v="2"/>
    <n v="4.2918454935622317E-3"/>
    <n v="1"/>
    <n v="0"/>
    <n v="14"/>
    <n v="2.8072289156626504"/>
    <n v="166"/>
    <n v="214"/>
    <n v="73"/>
  </r>
  <r>
    <n v="2017"/>
    <x v="4"/>
    <x v="1"/>
    <s v="BUITR"/>
    <x v="61"/>
    <n v="414"/>
    <n v="151"/>
    <n v="9"/>
    <n v="414"/>
    <n v="8.2946859903381647"/>
    <n v="6"/>
    <n v="1.4492753623188406E-2"/>
    <n v="391"/>
    <n v="1676"/>
    <n v="0.94444444444444442"/>
    <n v="341"/>
    <n v="15"/>
    <n v="83"/>
    <n v="79"/>
    <n v="208"/>
    <n v="242.05288461538461"/>
    <n v="161"/>
    <n v="4.1925465838509313"/>
    <n v="151"/>
    <n v="149.6953642384106"/>
    <n v="207"/>
    <n v="332"/>
    <n v="153"/>
    <n v="193"/>
    <n v="0.36956521739130432"/>
    <n v="7"/>
    <n v="167"/>
    <n v="1.6908212560386472E-2"/>
    <n v="92"/>
    <n v="0.44444444444444442"/>
    <n v="21"/>
    <n v="0.10144927536231885"/>
    <n v="66"/>
    <n v="0.43137254901960786"/>
    <n v="19"/>
    <n v="0.12418300653594772"/>
    <n v="5"/>
    <n v="1.2077294685990338E-2"/>
    <n v="0"/>
    <n v="0"/>
    <n v="0"/>
    <n v="0"/>
    <n v="16"/>
    <n v="3.1846153846153844"/>
    <n v="130"/>
    <n v="234"/>
    <n v="131"/>
  </r>
  <r>
    <n v="2017"/>
    <x v="4"/>
    <x v="1"/>
    <s v="GIRRI2"/>
    <x v="63"/>
    <n v="347"/>
    <n v="181"/>
    <n v="6"/>
    <n v="347"/>
    <n v="7.0691642651296833"/>
    <n v="4"/>
    <n v="1.1527377521613832E-2"/>
    <n v="327"/>
    <n v="1638"/>
    <n v="0.94236311239193082"/>
    <n v="313"/>
    <n v="11"/>
    <n v="58"/>
    <n v="64"/>
    <n v="205"/>
    <n v="172.59024390243903"/>
    <n v="192"/>
    <n v="32.59375"/>
    <n v="128"/>
    <n v="144.703125"/>
    <n v="191"/>
    <n v="303"/>
    <n v="125"/>
    <n v="182"/>
    <n v="0.36023054755043227"/>
    <n v="6"/>
    <n v="98"/>
    <n v="1.7291066282420751E-2"/>
    <n v="94"/>
    <n v="0.49214659685863876"/>
    <n v="11"/>
    <n v="5.7591623036649213E-2"/>
    <n v="47"/>
    <n v="0.376"/>
    <n v="15"/>
    <n v="0.12"/>
    <n v="2"/>
    <n v="5.763688760806916E-3"/>
    <n v="1"/>
    <n v="2.881844380403458E-3"/>
    <n v="0"/>
    <n v="0"/>
    <n v="13"/>
    <n v="2.8442622950819674"/>
    <n v="122"/>
    <n v="199"/>
    <n v="91"/>
  </r>
  <r>
    <n v="2017"/>
    <x v="4"/>
    <x v="1"/>
    <s v="ABRVA"/>
    <x v="71"/>
    <n v="334"/>
    <n v="124"/>
    <n v="6"/>
    <n v="334"/>
    <n v="6.6526946107784433"/>
    <n v="8"/>
    <n v="2.3952095808383235E-2"/>
    <n v="291"/>
    <n v="1093"/>
    <n v="0.87125748502994016"/>
    <n v="250"/>
    <n v="21"/>
    <n v="83"/>
    <n v="59"/>
    <n v="53"/>
    <n v="155.9433962264151"/>
    <n v="50"/>
    <n v="109.22"/>
    <n v="278"/>
    <n v="101.45323741007195"/>
    <n v="49"/>
    <n v="369"/>
    <n v="278"/>
    <n v="134"/>
    <n v="0.83233532934131738"/>
    <n v="77"/>
    <n v="78"/>
    <n v="0.23053892215568864"/>
    <n v="22"/>
    <n v="0.44897959183673469"/>
    <n v="4"/>
    <n v="8.1632653061224483E-2"/>
    <n v="46"/>
    <n v="0.16546762589928057"/>
    <n v="9"/>
    <n v="3.237410071942446E-2"/>
    <n v="8"/>
    <n v="2.3952095808383235E-2"/>
    <n v="2"/>
    <n v="5.9880239520958087E-3"/>
    <n v="0"/>
    <n v="0"/>
    <n v="7"/>
    <n v="2.0617283950617282"/>
    <n v="162"/>
    <n v="49"/>
    <n v="80"/>
  </r>
  <r>
    <n v="2017"/>
    <x v="4"/>
    <x v="1"/>
    <s v="BUCKE"/>
    <x v="88"/>
    <n v="330"/>
    <n v="150"/>
    <n v="11"/>
    <n v="329"/>
    <n v="8.8267477203647413"/>
    <n v="8"/>
    <n v="2.4316109422492401E-2"/>
    <n v="289"/>
    <n v="1795"/>
    <n v="0.87575757575757573"/>
    <n v="289"/>
    <n v="14"/>
    <n v="55"/>
    <n v="109"/>
    <n v="191"/>
    <n v="257.58115183246071"/>
    <n v="153"/>
    <n v="5.6209150326797381"/>
    <n v="118"/>
    <n v="214.4915254237288"/>
    <n v="187"/>
    <n v="350"/>
    <n v="107"/>
    <n v="200"/>
    <n v="0.32424242424242422"/>
    <n v="3"/>
    <n v="75"/>
    <n v="9.0909090909090905E-3"/>
    <n v="101"/>
    <n v="0.5401069518716578"/>
    <n v="11"/>
    <n v="5.8823529411764705E-2"/>
    <n v="27"/>
    <n v="0.25233644859813081"/>
    <n v="13"/>
    <n v="0.12149532710280374"/>
    <n v="1"/>
    <n v="3.0303030303030303E-3"/>
    <n v="0"/>
    <n v="0"/>
    <n v="0"/>
    <n v="0"/>
    <n v="7"/>
    <n v="2.5984251968503935"/>
    <n v="127.00000000000001"/>
    <n v="195"/>
    <n v="100"/>
  </r>
  <r>
    <n v="2017"/>
    <x v="4"/>
    <x v="1"/>
    <s v="MCDCH"/>
    <x v="67"/>
    <n v="314"/>
    <n v="152"/>
    <n v="8"/>
    <n v="314"/>
    <n v="8.630573248407643"/>
    <n v="11"/>
    <n v="3.5031847133757961E-2"/>
    <n v="290"/>
    <n v="1497"/>
    <n v="0.92356687898089174"/>
    <n v="276"/>
    <n v="14"/>
    <n v="66"/>
    <n v="71"/>
    <n v="158"/>
    <n v="216.22151898734177"/>
    <n v="140"/>
    <n v="35.935714285714283"/>
    <n v="142"/>
    <n v="140.24647887323943"/>
    <n v="142"/>
    <n v="325"/>
    <n v="139"/>
    <n v="181"/>
    <n v="0.4426751592356688"/>
    <n v="14"/>
    <n v="96"/>
    <n v="4.4585987261146494E-2"/>
    <n v="54"/>
    <n v="0.38028169014084506"/>
    <n v="12"/>
    <n v="8.4507042253521125E-2"/>
    <n v="30"/>
    <n v="0.21582733812949639"/>
    <n v="19"/>
    <n v="0.1366906474820144"/>
    <n v="3"/>
    <n v="9.5541401273885346E-3"/>
    <n v="2"/>
    <n v="6.369426751592357E-3"/>
    <n v="0"/>
    <n v="0"/>
    <n v="9"/>
    <n v="2.7787610619469025"/>
    <n v="113"/>
    <n v="148"/>
    <n v="93"/>
  </r>
  <r>
    <n v="2017"/>
    <x v="4"/>
    <x v="1"/>
    <s v="CANDAI"/>
    <x v="74"/>
    <n v="306"/>
    <n v="88"/>
    <n v="6"/>
    <n v="306"/>
    <n v="6.4411764705882355"/>
    <n v="2"/>
    <n v="6.5359477124183009E-3"/>
    <n v="277"/>
    <n v="837"/>
    <n v="0.90522875816993464"/>
    <n v="200"/>
    <n v="17"/>
    <n v="66"/>
    <n v="51"/>
    <n v="56"/>
    <n v="203.57142857142858"/>
    <n v="46"/>
    <n v="24.521739130434781"/>
    <n v="225"/>
    <n v="108.16888888888889"/>
    <n v="63"/>
    <n v="309"/>
    <n v="229"/>
    <n v="137"/>
    <n v="0.74836601307189543"/>
    <n v="69"/>
    <n v="73"/>
    <n v="0.22549019607843138"/>
    <n v="24"/>
    <n v="0.38095238095238093"/>
    <n v="8"/>
    <n v="0.12698412698412698"/>
    <n v="41"/>
    <n v="0.17903930131004367"/>
    <n v="10"/>
    <n v="4.3668122270742356E-2"/>
    <n v="2"/>
    <n v="6.5359477124183009E-3"/>
    <n v="0"/>
    <n v="0"/>
    <n v="0"/>
    <n v="0"/>
    <n v="8"/>
    <n v="2.125"/>
    <n v="144"/>
    <n v="66"/>
    <n v="78"/>
  </r>
  <r>
    <n v="2017"/>
    <x v="4"/>
    <x v="1"/>
    <s v="LATJU"/>
    <x v="69"/>
    <n v="291"/>
    <n v="126"/>
    <n v="4"/>
    <n v="291"/>
    <n v="5.3195876288659791"/>
    <n v="0"/>
    <n v="0"/>
    <n v="272"/>
    <n v="554"/>
    <n v="0.93470790378006874"/>
    <n v="197"/>
    <n v="16"/>
    <n v="50"/>
    <n v="41"/>
    <n v="44"/>
    <n v="191.81818181818181"/>
    <n v="41"/>
    <n v="53.585365853658537"/>
    <n v="234"/>
    <n v="90.286324786324784"/>
    <n v="45"/>
    <n v="331"/>
    <n v="242"/>
    <n v="109"/>
    <n v="0.83161512027491413"/>
    <n v="76"/>
    <n v="46"/>
    <n v="0.2611683848797251"/>
    <n v="25"/>
    <n v="0.55555555555555558"/>
    <n v="3"/>
    <n v="6.6666666666666666E-2"/>
    <n v="54"/>
    <n v="0.2231404958677686"/>
    <n v="16"/>
    <n v="6.6115702479338845E-2"/>
    <n v="1"/>
    <n v="3.4364261168384879E-3"/>
    <n v="0"/>
    <n v="0"/>
    <n v="0"/>
    <n v="0"/>
    <n v="18"/>
    <n v="2.1086956521739131"/>
    <n v="138"/>
    <n v="46"/>
    <n v="137"/>
  </r>
  <r>
    <n v="2017"/>
    <x v="4"/>
    <x v="1"/>
    <s v="BURDES"/>
    <x v="79"/>
    <n v="269"/>
    <n v="97"/>
    <n v="8"/>
    <n v="269"/>
    <n v="6.5910780669144984"/>
    <n v="0"/>
    <n v="0"/>
    <n v="238"/>
    <n v="2125"/>
    <n v="0.88475836431226762"/>
    <n v="235"/>
    <n v="14"/>
    <n v="64"/>
    <n v="64"/>
    <n v="88"/>
    <n v="255.45454545454547"/>
    <n v="86"/>
    <n v="39.348837209302324"/>
    <n v="175"/>
    <n v="131.17714285714285"/>
    <n v="83"/>
    <n v="368"/>
    <n v="174"/>
    <n v="158"/>
    <n v="0.64684014869888473"/>
    <n v="22"/>
    <n v="95"/>
    <n v="8.1784386617100371E-2"/>
    <n v="39"/>
    <n v="0.46987951807228917"/>
    <n v="12"/>
    <n v="0.14457831325301204"/>
    <n v="44"/>
    <n v="0.25287356321839083"/>
    <n v="28"/>
    <n v="0.16091954022988506"/>
    <n v="2"/>
    <n v="7.4349442379182153E-3"/>
    <n v="3"/>
    <n v="1.1152416356877323E-2"/>
    <n v="0"/>
    <n v="0"/>
    <n v="4"/>
    <n v="2.1349206349206349"/>
    <n v="126"/>
    <n v="88"/>
    <n v="108"/>
  </r>
  <r>
    <n v="2017"/>
    <x v="4"/>
    <x v="1"/>
    <s v="HAAEV"/>
    <x v="75"/>
    <n v="262"/>
    <n v="104"/>
    <n v="4"/>
    <n v="262"/>
    <n v="5.5801526717557248"/>
    <n v="2"/>
    <n v="7.6335877862595417E-3"/>
    <n v="248"/>
    <n v="449"/>
    <n v="0.94656488549618323"/>
    <n v="183"/>
    <n v="12"/>
    <n v="50"/>
    <n v="45"/>
    <n v="53"/>
    <n v="194.33962264150944"/>
    <n v="51"/>
    <n v="58.823529411764703"/>
    <n v="206"/>
    <n v="85.854368932038838"/>
    <n v="50"/>
    <n v="314"/>
    <n v="207"/>
    <n v="108"/>
    <n v="0.79007633587786263"/>
    <n v="85"/>
    <n v="65"/>
    <n v="0.32442748091603052"/>
    <n v="23"/>
    <n v="0.46"/>
    <n v="5"/>
    <n v="0.1"/>
    <n v="26"/>
    <n v="0.12560386473429952"/>
    <n v="6"/>
    <n v="2.8985507246376812E-2"/>
    <n v="2"/>
    <n v="7.6335877862595417E-3"/>
    <n v="1"/>
    <n v="3.8167938931297708E-3"/>
    <n v="0"/>
    <n v="0"/>
    <n v="5"/>
    <n v="2.046875"/>
    <n v="128"/>
    <n v="49"/>
    <n v="111"/>
  </r>
  <r>
    <n v="2017"/>
    <x v="4"/>
    <x v="1"/>
    <s v="LUGRO"/>
    <x v="76"/>
    <n v="262"/>
    <n v="124"/>
    <n v="6"/>
    <n v="262"/>
    <n v="6.6488549618320612"/>
    <n v="12"/>
    <n v="4.5801526717557252E-2"/>
    <n v="238"/>
    <n v="1103"/>
    <n v="0.90839694656488545"/>
    <n v="196"/>
    <n v="17"/>
    <n v="52"/>
    <n v="61"/>
    <n v="82"/>
    <n v="224.95121951219511"/>
    <n v="77"/>
    <n v="39.857142857142854"/>
    <n v="173"/>
    <n v="129.33526011560693"/>
    <n v="78"/>
    <n v="345"/>
    <n v="176"/>
    <n v="152"/>
    <n v="0.6717557251908397"/>
    <n v="59"/>
    <n v="96"/>
    <n v="0.22519083969465647"/>
    <n v="43"/>
    <n v="0.55128205128205132"/>
    <n v="15"/>
    <n v="0.19230769230769232"/>
    <n v="29"/>
    <n v="0.16477272727272727"/>
    <n v="10"/>
    <n v="5.6818181818181816E-2"/>
    <n v="2"/>
    <n v="7.6335877862595417E-3"/>
    <n v="1"/>
    <n v="3.8167938931297708E-3"/>
    <n v="0"/>
    <n v="0"/>
    <n v="5"/>
    <n v="2.046875"/>
    <n v="128"/>
    <n v="80"/>
    <n v="80"/>
  </r>
  <r>
    <n v="2017"/>
    <x v="4"/>
    <x v="1"/>
    <s v="SMITM"/>
    <x v="68"/>
    <n v="258"/>
    <n v="98"/>
    <n v="7"/>
    <n v="258"/>
    <n v="6.5387596899224807"/>
    <n v="4"/>
    <n v="1.5503875968992248E-2"/>
    <n v="239"/>
    <n v="729"/>
    <n v="0.9263565891472868"/>
    <n v="169"/>
    <n v="12"/>
    <n v="41"/>
    <n v="68"/>
    <n v="60"/>
    <n v="174.9"/>
    <n v="57"/>
    <n v="49.508771929824562"/>
    <n v="190"/>
    <n v="85.984210526315792"/>
    <n v="59"/>
    <n v="285"/>
    <n v="192"/>
    <n v="107"/>
    <n v="0.7441860465116279"/>
    <n v="68"/>
    <n v="54"/>
    <n v="0.26356589147286824"/>
    <n v="20"/>
    <n v="0.33898305084745761"/>
    <n v="4"/>
    <n v="6.7796610169491525E-2"/>
    <n v="22"/>
    <n v="0.11458333333333333"/>
    <n v="6"/>
    <n v="3.125E-2"/>
    <n v="1"/>
    <n v="3.875968992248062E-3"/>
    <n v="0"/>
    <n v="0"/>
    <n v="0"/>
    <n v="0"/>
    <n v="3"/>
    <n v="1.9846153846153847"/>
    <n v="130"/>
    <n v="61"/>
    <n v="94"/>
  </r>
  <r>
    <n v="2017"/>
    <x v="4"/>
    <x v="1"/>
    <s v="SHILAU"/>
    <x v="84"/>
    <n v="254"/>
    <n v="82"/>
    <n v="3"/>
    <n v="254"/>
    <n v="4.7559055118110241"/>
    <n v="2"/>
    <n v="7.874015748031496E-3"/>
    <n v="245"/>
    <n v="410"/>
    <n v="0.96456692913385822"/>
    <n v="180"/>
    <n v="8"/>
    <n v="52"/>
    <n v="31"/>
    <n v="39"/>
    <n v="193.48717948717947"/>
    <n v="34"/>
    <n v="38.470588235294116"/>
    <n v="206"/>
    <n v="77.975728155339809"/>
    <n v="39"/>
    <n v="303"/>
    <n v="211"/>
    <n v="100"/>
    <n v="0.8307086614173228"/>
    <n v="88"/>
    <n v="56"/>
    <n v="0.34645669291338582"/>
    <n v="15"/>
    <n v="0.38461538461538464"/>
    <n v="8"/>
    <n v="0.20512820512820512"/>
    <n v="38"/>
    <n v="0.18009478672985782"/>
    <n v="15"/>
    <n v="7.1090047393364927E-2"/>
    <n v="3"/>
    <n v="1.1811023622047244E-2"/>
    <n v="0"/>
    <n v="0"/>
    <n v="0"/>
    <n v="0"/>
    <n v="4"/>
    <n v="2.1166666666666667"/>
    <n v="120"/>
    <n v="40"/>
    <n v="90"/>
  </r>
  <r>
    <n v="2017"/>
    <x v="4"/>
    <x v="1"/>
    <s v="STUAN"/>
    <x v="64"/>
    <n v="247"/>
    <n v="111"/>
    <n v="6"/>
    <n v="247"/>
    <n v="6.1012145748987852"/>
    <n v="6"/>
    <n v="2.4291497975708502E-2"/>
    <n v="205"/>
    <n v="2711"/>
    <n v="0.82995951417004044"/>
    <n v="219"/>
    <n v="10"/>
    <n v="46"/>
    <n v="57"/>
    <n v="117"/>
    <n v="201.08547008547009"/>
    <n v="113"/>
    <n v="48.823008849557525"/>
    <n v="113"/>
    <n v="128.18584070796462"/>
    <n v="112"/>
    <n v="302"/>
    <n v="112"/>
    <n v="162"/>
    <n v="0.45344129554655871"/>
    <n v="14"/>
    <n v="108"/>
    <n v="5.6680161943319839E-2"/>
    <n v="69"/>
    <n v="0.6160714285714286"/>
    <n v="11"/>
    <n v="9.8214285714285712E-2"/>
    <n v="39"/>
    <n v="0.3482142857142857"/>
    <n v="10"/>
    <n v="8.9285714285714288E-2"/>
    <n v="0"/>
    <n v="0"/>
    <n v="1"/>
    <n v="4.048582995951417E-3"/>
    <n v="0"/>
    <n v="0"/>
    <n v="3"/>
    <n v="3.2077922077922079"/>
    <n v="77"/>
    <n v="115"/>
    <n v="89"/>
  </r>
  <r>
    <n v="2017"/>
    <x v="4"/>
    <x v="1"/>
    <s v="BOWRI"/>
    <x v="66"/>
    <n v="246"/>
    <n v="125"/>
    <n v="7"/>
    <n v="246"/>
    <n v="8.0609756097560972"/>
    <n v="4"/>
    <n v="1.6260162601626018E-2"/>
    <n v="218"/>
    <n v="1873"/>
    <n v="0.88617886178861793"/>
    <n v="196"/>
    <n v="13"/>
    <n v="51"/>
    <n v="61"/>
    <n v="104"/>
    <n v="210.77884615384616"/>
    <n v="92"/>
    <n v="32.510869565217391"/>
    <n v="137"/>
    <n v="144.55474452554745"/>
    <n v="96"/>
    <n v="321"/>
    <n v="132"/>
    <n v="181"/>
    <n v="0.53658536585365857"/>
    <n v="23"/>
    <n v="95"/>
    <n v="9.3495934959349589E-2"/>
    <n v="45"/>
    <n v="0.46875"/>
    <n v="5"/>
    <n v="5.2083333333333336E-2"/>
    <n v="34"/>
    <n v="0.25757575757575757"/>
    <n v="13"/>
    <n v="9.8484848484848481E-2"/>
    <n v="0"/>
    <n v="0"/>
    <n v="0"/>
    <n v="0"/>
    <n v="0"/>
    <n v="1"/>
    <n v="6"/>
    <n v="2.4848484848484849"/>
    <n v="99"/>
    <n v="99"/>
    <n v="72"/>
  </r>
  <r>
    <n v="2017"/>
    <x v="4"/>
    <x v="1"/>
    <s v="SALSH"/>
    <x v="73"/>
    <n v="245"/>
    <n v="138"/>
    <n v="9"/>
    <n v="245"/>
    <n v="8.0979591836734688"/>
    <n v="4"/>
    <n v="1.6326530612244899E-2"/>
    <n v="226"/>
    <n v="2111"/>
    <n v="0.92244897959183669"/>
    <n v="197"/>
    <n v="12"/>
    <n v="27"/>
    <n v="76"/>
    <n v="136"/>
    <n v="184.86029411764707"/>
    <n v="115"/>
    <n v="35.77391304347826"/>
    <n v="87"/>
    <n v="104.39080459770115"/>
    <n v="141"/>
    <n v="288"/>
    <n v="91"/>
    <n v="174"/>
    <n v="0.37142857142857144"/>
    <n v="15"/>
    <n v="55"/>
    <n v="6.1224489795918366E-2"/>
    <n v="63"/>
    <n v="0.44680851063829785"/>
    <n v="14"/>
    <n v="9.9290780141843976E-2"/>
    <n v="23"/>
    <n v="0.25274725274725274"/>
    <n v="9"/>
    <n v="9.8901098901098897E-2"/>
    <n v="3"/>
    <n v="1.2244897959183673E-2"/>
    <n v="0"/>
    <n v="0"/>
    <n v="0"/>
    <n v="0"/>
    <n v="9"/>
    <n v="2.4500000000000002"/>
    <n v="99.999999999999986"/>
    <n v="141"/>
    <n v="85"/>
  </r>
  <r>
    <n v="2017"/>
    <x v="4"/>
    <x v="1"/>
    <s v="HARHI"/>
    <x v="78"/>
    <n v="241"/>
    <n v="116"/>
    <n v="9"/>
    <n v="241"/>
    <n v="7.7676348547717842"/>
    <n v="4"/>
    <n v="1.6597510373443983E-2"/>
    <n v="219"/>
    <n v="1968"/>
    <n v="0.90871369294605808"/>
    <n v="209"/>
    <n v="13"/>
    <n v="47"/>
    <n v="83"/>
    <n v="123"/>
    <n v="228.45528455284554"/>
    <n v="104"/>
    <n v="13.865384615384615"/>
    <n v="96"/>
    <n v="135.02083333333334"/>
    <n v="131"/>
    <n v="280"/>
    <n v="94"/>
    <n v="154"/>
    <n v="0.39004149377593361"/>
    <n v="7"/>
    <n v="103"/>
    <n v="2.9045643153526972E-2"/>
    <n v="45"/>
    <n v="0.34351145038167941"/>
    <n v="13"/>
    <n v="9.9236641221374045E-2"/>
    <n v="24"/>
    <n v="0.25531914893617019"/>
    <n v="4"/>
    <n v="4.2553191489361701E-2"/>
    <n v="0"/>
    <n v="0"/>
    <n v="0"/>
    <n v="0"/>
    <n v="0"/>
    <n v="0"/>
    <n v="7"/>
    <n v="2.5104166666666665"/>
    <n v="96"/>
    <n v="131"/>
    <n v="106"/>
  </r>
  <r>
    <n v="2017"/>
    <x v="4"/>
    <x v="1"/>
    <s v="MEZME"/>
    <x v="65"/>
    <n v="238"/>
    <n v="112"/>
    <n v="10"/>
    <n v="238"/>
    <n v="8.9327731092436977"/>
    <n v="6"/>
    <n v="2.5210084033613446E-2"/>
    <n v="179"/>
    <n v="2403"/>
    <n v="0.75210084033613445"/>
    <n v="191"/>
    <n v="16"/>
    <n v="45"/>
    <n v="74"/>
    <n v="107"/>
    <n v="216.67289719626169"/>
    <n v="96"/>
    <n v="30.03125"/>
    <n v="114"/>
    <n v="158.60526315789474"/>
    <n v="99"/>
    <n v="297"/>
    <n v="115"/>
    <n v="195"/>
    <n v="0.48319327731092437"/>
    <n v="19"/>
    <n v="88"/>
    <n v="7.9831932773109238E-2"/>
    <n v="39"/>
    <n v="0.39393939393939392"/>
    <n v="5"/>
    <n v="5.0505050505050504E-2"/>
    <n v="42"/>
    <n v="0.36521739130434783"/>
    <n v="7"/>
    <n v="6.0869565217391307E-2"/>
    <n v="1"/>
    <n v="4.2016806722689074E-3"/>
    <n v="0"/>
    <n v="0"/>
    <n v="0"/>
    <n v="0"/>
    <n v="7"/>
    <n v="2.4285714285714284"/>
    <n v="98.000000000000014"/>
    <n v="100"/>
    <n v="67"/>
  </r>
  <r>
    <n v="2017"/>
    <x v="4"/>
    <x v="1"/>
    <s v="KEEST"/>
    <x v="80"/>
    <n v="229"/>
    <n v="120"/>
    <n v="9"/>
    <n v="229"/>
    <n v="8.6244541484716155"/>
    <n v="10"/>
    <n v="4.3668122270742356E-2"/>
    <n v="217"/>
    <n v="1375"/>
    <n v="0.94759825327510916"/>
    <n v="194"/>
    <n v="13"/>
    <n v="43"/>
    <n v="48"/>
    <n v="93"/>
    <n v="227.40860215053763"/>
    <n v="91"/>
    <n v="33.109890109890109"/>
    <n v="126"/>
    <n v="120.41269841269842"/>
    <n v="80"/>
    <n v="339"/>
    <n v="123"/>
    <n v="167"/>
    <n v="0.53711790393013104"/>
    <n v="12"/>
    <n v="91"/>
    <n v="5.2401746724890827E-2"/>
    <n v="40"/>
    <n v="0.5"/>
    <n v="9"/>
    <n v="0.1125"/>
    <n v="34"/>
    <n v="0.27642276422764228"/>
    <n v="13"/>
    <n v="0.10569105691056911"/>
    <n v="0"/>
    <n v="0"/>
    <n v="1"/>
    <n v="4.3668122270742356E-3"/>
    <n v="0"/>
    <n v="0"/>
    <n v="2"/>
    <n v="2.2233009708737863"/>
    <n v="103"/>
    <n v="84"/>
    <n v="85"/>
  </r>
  <r>
    <n v="2017"/>
    <x v="4"/>
    <x v="1"/>
    <s v="HAMOM"/>
    <x v="72"/>
    <n v="226"/>
    <n v="110"/>
    <n v="8"/>
    <n v="226"/>
    <n v="7.5619469026548671"/>
    <n v="2"/>
    <n v="8.8495575221238937E-3"/>
    <n v="210"/>
    <n v="877"/>
    <n v="0.92920353982300885"/>
    <n v="167"/>
    <n v="13"/>
    <n v="39"/>
    <n v="69"/>
    <n v="96"/>
    <n v="213.82291666666666"/>
    <n v="91"/>
    <n v="37.890109890109891"/>
    <n v="116"/>
    <n v="112.24137931034483"/>
    <n v="87"/>
    <n v="315"/>
    <n v="114"/>
    <n v="145"/>
    <n v="0.50442477876106195"/>
    <n v="25"/>
    <n v="42"/>
    <n v="0.11061946902654868"/>
    <n v="31"/>
    <n v="0.35632183908045978"/>
    <n v="5"/>
    <n v="5.7471264367816091E-2"/>
    <n v="23"/>
    <n v="0.20175438596491227"/>
    <n v="8"/>
    <n v="7.0175438596491224E-2"/>
    <n v="0"/>
    <n v="0"/>
    <n v="0"/>
    <n v="0"/>
    <n v="0"/>
    <n v="0"/>
    <n v="5"/>
    <n v="2.5111111111111111"/>
    <n v="90"/>
    <n v="88"/>
    <n v="100"/>
  </r>
  <r>
    <n v="2017"/>
    <x v="4"/>
    <x v="1"/>
    <s v="YUDMA"/>
    <x v="82"/>
    <n v="221"/>
    <n v="85"/>
    <n v="8"/>
    <n v="221"/>
    <n v="6.7737556561085972"/>
    <n v="6"/>
    <n v="2.7149321266968326E-2"/>
    <n v="204"/>
    <n v="1028"/>
    <n v="0.92307692307692313"/>
    <n v="189"/>
    <n v="16"/>
    <n v="48"/>
    <n v="69"/>
    <n v="52"/>
    <n v="228.80769230769232"/>
    <n v="48"/>
    <n v="50.166666666666664"/>
    <n v="163"/>
    <n v="142.11042944785277"/>
    <n v="53"/>
    <n v="356"/>
    <n v="167"/>
    <n v="166"/>
    <n v="0.75565610859728505"/>
    <n v="38"/>
    <n v="115"/>
    <n v="0.17194570135746606"/>
    <n v="30"/>
    <n v="0.56603773584905659"/>
    <n v="6"/>
    <n v="0.11320754716981132"/>
    <n v="46"/>
    <n v="0.27544910179640719"/>
    <n v="13"/>
    <n v="7.7844311377245512E-2"/>
    <n v="4"/>
    <n v="1.8099547511312219E-2"/>
    <n v="1"/>
    <n v="4.5248868778280547E-3"/>
    <n v="1"/>
    <n v="0"/>
    <n v="3"/>
    <n v="1.9557522123893805"/>
    <n v="113"/>
    <n v="53"/>
    <n v="94"/>
  </r>
  <r>
    <n v="2017"/>
    <x v="4"/>
    <x v="1"/>
    <s v="ZALJO"/>
    <x v="77"/>
    <n v="220"/>
    <n v="115"/>
    <n v="12"/>
    <n v="220"/>
    <n v="10.172727272727272"/>
    <n v="2"/>
    <n v="9.0909090909090905E-3"/>
    <n v="158"/>
    <n v="2362"/>
    <n v="0.71818181818181814"/>
    <n v="176"/>
    <n v="17"/>
    <n v="46"/>
    <n v="88"/>
    <n v="119"/>
    <n v="216.85714285714286"/>
    <n v="108"/>
    <n v="13.416666666666666"/>
    <n v="82"/>
    <n v="166.30487804878049"/>
    <n v="115"/>
    <n v="344"/>
    <n v="90"/>
    <n v="198"/>
    <n v="0.40909090909090912"/>
    <n v="17"/>
    <n v="110"/>
    <n v="7.7272727272727271E-2"/>
    <n v="61"/>
    <n v="0.5304347826086957"/>
    <n v="9"/>
    <n v="7.8260869565217397E-2"/>
    <n v="32"/>
    <n v="0.35555555555555557"/>
    <n v="8"/>
    <n v="8.8888888888888892E-2"/>
    <n v="2"/>
    <n v="9.0909090909090905E-3"/>
    <n v="0"/>
    <n v="0"/>
    <n v="0"/>
    <n v="0"/>
    <n v="11"/>
    <n v="2.558139534883721"/>
    <n v="86"/>
    <n v="118"/>
    <n v="79"/>
  </r>
  <r>
    <n v="2017"/>
    <x v="4"/>
    <x v="1"/>
    <s v="BALBR"/>
    <x v="70"/>
    <n v="201"/>
    <n v="74"/>
    <n v="7"/>
    <n v="201"/>
    <n v="6.9800995024875618"/>
    <n v="2"/>
    <n v="9.9502487562189053E-3"/>
    <n v="194"/>
    <n v="776"/>
    <n v="0.96517412935323388"/>
    <n v="156"/>
    <n v="17"/>
    <n v="32"/>
    <n v="55"/>
    <n v="42"/>
    <n v="206.61904761904762"/>
    <n v="41"/>
    <n v="59.024390243902438"/>
    <n v="153"/>
    <n v="112.94117647058823"/>
    <n v="44"/>
    <n v="352"/>
    <n v="152"/>
    <n v="141"/>
    <n v="0.75621890547263682"/>
    <n v="32"/>
    <n v="48"/>
    <n v="0.15920398009950248"/>
    <n v="27"/>
    <n v="0.61363636363636365"/>
    <n v="4"/>
    <n v="9.0909090909090912E-2"/>
    <n v="39"/>
    <n v="0.25657894736842107"/>
    <n v="17"/>
    <n v="0.1118421052631579"/>
    <n v="4"/>
    <n v="1.9900497512437811E-2"/>
    <n v="2"/>
    <n v="9.9502487562189053E-3"/>
    <n v="1"/>
    <n v="0"/>
    <n v="5"/>
    <n v="1.8272727272727274"/>
    <n v="110"/>
    <n v="43"/>
    <n v="97"/>
  </r>
  <r>
    <n v="2017"/>
    <x v="4"/>
    <x v="1"/>
    <s v="MEEMAR"/>
    <x v="81"/>
    <n v="194"/>
    <n v="89"/>
    <n v="5"/>
    <n v="194"/>
    <n v="6.0567010309278349"/>
    <n v="2"/>
    <n v="1.0309278350515464E-2"/>
    <n v="187"/>
    <n v="816"/>
    <n v="0.96391752577319589"/>
    <n v="131"/>
    <n v="11"/>
    <n v="35"/>
    <n v="49"/>
    <n v="41"/>
    <n v="192.46341463414635"/>
    <n v="37"/>
    <n v="31.513513513513512"/>
    <n v="150"/>
    <n v="82.5"/>
    <n v="40"/>
    <n v="283"/>
    <n v="152"/>
    <n v="110"/>
    <n v="0.78350515463917525"/>
    <n v="55"/>
    <n v="65"/>
    <n v="0.28350515463917525"/>
    <n v="20"/>
    <n v="0.5"/>
    <n v="7"/>
    <n v="0.17499999999999999"/>
    <n v="27"/>
    <n v="0.17763157894736842"/>
    <n v="7"/>
    <n v="4.6052631578947366E-2"/>
    <n v="0"/>
    <n v="0"/>
    <n v="1"/>
    <n v="5.1546391752577319E-3"/>
    <n v="0"/>
    <n v="0"/>
    <n v="7"/>
    <n v="1.7477477477477477"/>
    <n v="111"/>
    <n v="39"/>
    <n v="85"/>
  </r>
  <r>
    <n v="2017"/>
    <x v="4"/>
    <x v="1"/>
    <s v="BOJDA"/>
    <x v="85"/>
    <n v="170"/>
    <n v="81"/>
    <n v="9"/>
    <n v="170"/>
    <n v="7.947058823529412"/>
    <n v="0"/>
    <n v="0"/>
    <n v="111"/>
    <n v="1779"/>
    <n v="0.65294117647058825"/>
    <n v="150"/>
    <n v="20"/>
    <n v="42"/>
    <n v="76"/>
    <n v="79"/>
    <n v="223.79746835443038"/>
    <n v="71"/>
    <n v="37.2112676056338"/>
    <n v="86"/>
    <n v="139.12790697674419"/>
    <n v="77"/>
    <n v="343"/>
    <n v="86"/>
    <n v="167"/>
    <n v="0.50588235294117645"/>
    <n v="11"/>
    <n v="83"/>
    <n v="6.4705882352941183E-2"/>
    <n v="29"/>
    <n v="0.37662337662337664"/>
    <n v="6"/>
    <n v="7.792207792207792E-2"/>
    <n v="17"/>
    <n v="0.19767441860465115"/>
    <n v="7"/>
    <n v="8.1395348837209308E-2"/>
    <n v="0"/>
    <n v="0"/>
    <n v="1"/>
    <n v="5.8823529411764705E-3"/>
    <n v="0"/>
    <n v="0"/>
    <n v="6"/>
    <n v="1.6346153846153846"/>
    <n v="104"/>
    <n v="78"/>
    <n v="98"/>
  </r>
  <r>
    <n v="2017"/>
    <x v="4"/>
    <x v="1"/>
    <s v="PRIPO"/>
    <x v="86"/>
    <n v="144"/>
    <n v="39"/>
    <n v="5"/>
    <n v="144"/>
    <n v="5.041666666666667"/>
    <n v="0"/>
    <n v="0"/>
    <n v="137"/>
    <n v="1122"/>
    <n v="0.95138888888888884"/>
    <n v="116"/>
    <n v="12"/>
    <n v="27"/>
    <n v="89"/>
    <n v="38"/>
    <n v="243.81578947368422"/>
    <n v="32"/>
    <n v="35.78125"/>
    <n v="100"/>
    <n v="122.31"/>
    <n v="39"/>
    <n v="363"/>
    <n v="104"/>
    <n v="161"/>
    <n v="0.72222222222222221"/>
    <n v="29"/>
    <n v="63"/>
    <n v="0.2013888888888889"/>
    <n v="22"/>
    <n v="0.5641025641025641"/>
    <n v="7"/>
    <n v="0.17948717948717949"/>
    <n v="29"/>
    <n v="0.27884615384615385"/>
    <n v="17"/>
    <n v="0.16346153846153846"/>
    <n v="1"/>
    <n v="6.9444444444444441E-3"/>
    <n v="1"/>
    <n v="6.9444444444444441E-3"/>
    <n v="1"/>
    <n v="0"/>
    <n v="0"/>
    <n v="1.6363636363636365"/>
    <n v="88"/>
    <n v="40"/>
    <n v="101"/>
  </r>
  <r>
    <n v="2017"/>
    <x v="4"/>
    <x v="1"/>
    <s v="NOBBR"/>
    <x v="317"/>
    <n v="141"/>
    <n v="98"/>
    <n v="7"/>
    <n v="141"/>
    <n v="8.7375886524822697"/>
    <n v="0"/>
    <n v="0"/>
    <n v="134"/>
    <n v="1331"/>
    <n v="0.95035460992907805"/>
    <n v="133"/>
    <n v="13"/>
    <n v="32"/>
    <n v="35"/>
    <n v="69"/>
    <n v="142.01449275362319"/>
    <n v="65"/>
    <n v="59.261538461538464"/>
    <n v="72"/>
    <n v="148.31944444444446"/>
    <n v="69"/>
    <n v="313"/>
    <n v="70"/>
    <n v="180"/>
    <n v="0.49645390070921985"/>
    <n v="5"/>
    <n v="147"/>
    <n v="3.5460992907801421E-2"/>
    <n v="41"/>
    <n v="0.59420289855072461"/>
    <n v="7"/>
    <n v="0.10144927536231885"/>
    <n v="26"/>
    <n v="0.37142857142857144"/>
    <n v="8"/>
    <n v="0.11428571428571428"/>
    <n v="2"/>
    <n v="1.4184397163120567E-2"/>
    <n v="2"/>
    <n v="1.4184397163120567E-2"/>
    <n v="0"/>
    <n v="0"/>
    <n v="6"/>
    <n v="1.6022727272727273"/>
    <n v="88"/>
    <n v="67"/>
    <n v="84"/>
  </r>
  <r>
    <n v="2017"/>
    <x v="4"/>
    <x v="1"/>
    <s v="ELAHI"/>
    <x v="318"/>
    <n v="133"/>
    <n v="99"/>
    <n v="7"/>
    <n v="133"/>
    <n v="9.1203007518797001"/>
    <n v="2"/>
    <n v="1.5037593984962405E-2"/>
    <n v="126"/>
    <n v="1295"/>
    <n v="0.94736842105263153"/>
    <n v="110"/>
    <n v="13"/>
    <n v="18"/>
    <n v="67"/>
    <n v="48"/>
    <n v="207.35416666666666"/>
    <n v="41"/>
    <n v="74.975609756097555"/>
    <n v="83"/>
    <n v="123.24096385542168"/>
    <n v="46"/>
    <n v="350"/>
    <n v="82"/>
    <n v="155"/>
    <n v="0.61654135338345861"/>
    <n v="9"/>
    <n v="137"/>
    <n v="6.7669172932330823E-2"/>
    <n v="29"/>
    <n v="0.63043478260869568"/>
    <n v="4"/>
    <n v="8.6956521739130432E-2"/>
    <n v="19"/>
    <n v="0.23170731707317074"/>
    <n v="8"/>
    <n v="9.7560975609756101E-2"/>
    <n v="0"/>
    <n v="0"/>
    <n v="2"/>
    <n v="1.5037593984962405E-2"/>
    <n v="0"/>
    <n v="0"/>
    <n v="2"/>
    <n v="1.8472222222222223"/>
    <n v="72"/>
    <n v="46"/>
    <n v="95"/>
  </r>
  <r>
    <n v="2017"/>
    <x v="4"/>
    <x v="1"/>
    <s v="HUYLE"/>
    <x v="91"/>
    <n v="110"/>
    <n v="51"/>
    <n v="10"/>
    <n v="110"/>
    <n v="10.136363636363637"/>
    <n v="9"/>
    <n v="8.1818181818181818E-2"/>
    <n v="77"/>
    <n v="3002"/>
    <n v="0.7"/>
    <n v="83"/>
    <n v="19"/>
    <n v="20"/>
    <n v="63"/>
    <n v="44"/>
    <n v="232.06818181818181"/>
    <n v="39"/>
    <n v="25.589743589743591"/>
    <n v="55"/>
    <n v="142.74545454545455"/>
    <n v="47"/>
    <n v="325"/>
    <n v="57"/>
    <n v="170"/>
    <n v="0.51818181818181819"/>
    <n v="8"/>
    <n v="39"/>
    <n v="7.2727272727272724E-2"/>
    <n v="20"/>
    <n v="0.42553191489361702"/>
    <n v="7"/>
    <n v="0.14893617021276595"/>
    <n v="14"/>
    <n v="0.24561403508771928"/>
    <n v="8"/>
    <n v="0.14035087719298245"/>
    <n v="1"/>
    <n v="9.0909090909090905E-3"/>
    <n v="0"/>
    <n v="0"/>
    <n v="0"/>
    <n v="0"/>
    <n v="2"/>
    <n v="2.0754716981132075"/>
    <n v="53"/>
    <n v="44"/>
    <n v="72"/>
  </r>
  <r>
    <n v="2017"/>
    <x v="4"/>
    <x v="1"/>
    <s v="KROJU"/>
    <x v="87"/>
    <n v="94"/>
    <n v="41"/>
    <n v="7"/>
    <n v="94"/>
    <n v="6.8617021276595747"/>
    <n v="0"/>
    <n v="0"/>
    <n v="88"/>
    <n v="1073"/>
    <n v="0.93617021276595747"/>
    <n v="66"/>
    <n v="17"/>
    <n v="8"/>
    <n v="65"/>
    <n v="34"/>
    <n v="155.64705882352942"/>
    <n v="34"/>
    <n v="39.852941176470587"/>
    <n v="47"/>
    <n v="94.255319148936167"/>
    <n v="34"/>
    <n v="273"/>
    <n v="56"/>
    <n v="127"/>
    <n v="0.5957446808510638"/>
    <n v="14"/>
    <n v="51"/>
    <n v="0.14893617021276595"/>
    <n v="14"/>
    <n v="0.41176470588235292"/>
    <n v="3"/>
    <n v="8.8235294117647065E-2"/>
    <n v="16"/>
    <n v="0.2857142857142857"/>
    <n v="2"/>
    <n v="3.5714285714285712E-2"/>
    <n v="1"/>
    <n v="1.0638297872340425E-2"/>
    <n v="0"/>
    <n v="0"/>
    <n v="0"/>
    <n v="0"/>
    <n v="5"/>
    <n v="2.1860465116279069"/>
    <n v="43"/>
    <n v="33"/>
    <n v="89"/>
  </r>
  <r>
    <n v="2017"/>
    <x v="4"/>
    <x v="1"/>
    <s v="PAPST2"/>
    <x v="295"/>
    <n v="91"/>
    <n v="44"/>
    <n v="14"/>
    <n v="91"/>
    <n v="9.9780219780219781"/>
    <n v="4"/>
    <n v="4.3956043956043959E-2"/>
    <n v="86"/>
    <n v="2106"/>
    <n v="0.94505494505494503"/>
    <n v="80"/>
    <n v="18"/>
    <n v="19"/>
    <n v="125"/>
    <n v="29"/>
    <n v="254.24137931034483"/>
    <n v="24"/>
    <n v="9.2083333333333339"/>
    <n v="55"/>
    <n v="170.43636363636364"/>
    <n v="32"/>
    <n v="347"/>
    <n v="56"/>
    <n v="211"/>
    <n v="0.61538461538461542"/>
    <n v="1"/>
    <n v="185"/>
    <n v="1.098901098901099E-2"/>
    <n v="15"/>
    <n v="0.46875"/>
    <n v="4"/>
    <n v="0.125"/>
    <n v="18"/>
    <n v="0.32142857142857145"/>
    <n v="8"/>
    <n v="0.14285714285714285"/>
    <n v="1"/>
    <n v="1.098901098901099E-2"/>
    <n v="0"/>
    <n v="0"/>
    <n v="0"/>
    <n v="0"/>
    <n v="2"/>
    <n v="1.9782608695652173"/>
    <n v="46"/>
    <n v="34"/>
    <n v="94"/>
  </r>
  <r>
    <n v="2017"/>
    <x v="4"/>
    <x v="1"/>
    <s v="WILDA3"/>
    <x v="161"/>
    <n v="59"/>
    <n v="32"/>
    <n v="8"/>
    <n v="59"/>
    <n v="7.8474576271186445"/>
    <n v="2"/>
    <n v="3.3898305084745763E-2"/>
    <n v="53"/>
    <n v="1049"/>
    <n v="0.89830508474576276"/>
    <n v="55"/>
    <n v="13"/>
    <n v="10"/>
    <n v="104"/>
    <n v="20"/>
    <n v="236.05"/>
    <n v="19"/>
    <n v="51.842105263157897"/>
    <n v="39"/>
    <n v="145.82051282051282"/>
    <n v="17"/>
    <n v="346"/>
    <n v="37"/>
    <n v="191"/>
    <n v="0.6271186440677966"/>
    <n v="0"/>
    <n v="0"/>
    <n v="0"/>
    <n v="9"/>
    <n v="0.52941176470588236"/>
    <n v="0"/>
    <n v="0"/>
    <n v="17"/>
    <n v="0.45945945945945948"/>
    <n v="3"/>
    <n v="8.1081081081081086E-2"/>
    <n v="0"/>
    <n v="0"/>
    <n v="1"/>
    <n v="1.6949152542372881E-2"/>
    <n v="0"/>
    <n v="0"/>
    <n v="0"/>
    <n v="1.7352941176470589"/>
    <n v="34"/>
    <n v="17"/>
    <n v="95"/>
  </r>
  <r>
    <n v="2017"/>
    <x v="4"/>
    <x v="1"/>
    <s v="ALEVL"/>
    <x v="297"/>
    <n v="37"/>
    <n v="17"/>
    <n v="13"/>
    <n v="37"/>
    <n v="9.3243243243243246"/>
    <n v="0"/>
    <n v="0"/>
    <n v="35"/>
    <n v="1989"/>
    <n v="0.94594594594594594"/>
    <n v="33"/>
    <n v="17"/>
    <n v="8"/>
    <n v="64"/>
    <n v="17"/>
    <n v="193.29411764705881"/>
    <n v="16"/>
    <n v="46"/>
    <n v="19"/>
    <n v="148.47368421052633"/>
    <n v="15"/>
    <n v="288"/>
    <n v="20"/>
    <n v="198"/>
    <n v="0.54054054054054057"/>
    <n v="3"/>
    <n v="155"/>
    <n v="8.1081081081081086E-2"/>
    <n v="6"/>
    <n v="0.4"/>
    <n v="1"/>
    <n v="6.6666666666666666E-2"/>
    <n v="5"/>
    <n v="0.25"/>
    <n v="3"/>
    <n v="0.15"/>
    <n v="0"/>
    <n v="0"/>
    <n v="0"/>
    <n v="0"/>
    <n v="0"/>
    <n v="0"/>
    <n v="0"/>
    <n v="1.5416666666666667"/>
    <n v="24"/>
    <n v="14"/>
    <n v="75"/>
  </r>
  <r>
    <n v="2017"/>
    <x v="4"/>
    <x v="1"/>
    <s v="&lt;NONE&gt;"/>
    <x v="33"/>
    <n v="17"/>
    <n v="3"/>
    <n v="1"/>
    <n v="11"/>
    <n v="6.4545454545454541"/>
    <n v="0"/>
    <n v="0"/>
    <n v="0"/>
    <n v="0"/>
    <n v="0"/>
    <n v="0"/>
    <n v="0"/>
    <n v="0"/>
    <n v="0"/>
    <n v="0"/>
    <n v="0"/>
    <n v="0"/>
    <n v="0"/>
    <n v="4"/>
    <n v="696"/>
    <n v="0"/>
    <n v="0"/>
    <n v="8"/>
    <n v="217"/>
    <n v="0.47058823529411764"/>
    <n v="1"/>
    <n v="229"/>
    <n v="5.8823529411764705E-2"/>
    <n v="0"/>
    <n v="0"/>
    <n v="0"/>
    <n v="0"/>
    <n v="0"/>
    <n v="0"/>
    <n v="0"/>
    <n v="0"/>
    <n v="0"/>
    <n v="0"/>
    <n v="0"/>
    <n v="0"/>
    <n v="1"/>
    <n v="0"/>
    <n v="7"/>
    <n v="1.7"/>
    <n v="10"/>
    <n v="0"/>
    <n v="0"/>
  </r>
  <r>
    <n v="2017"/>
    <x v="4"/>
    <x v="1"/>
    <s v="FOWDA"/>
    <x v="89"/>
    <n v="9"/>
    <n v="4"/>
    <n v="8"/>
    <n v="9"/>
    <n v="7.2222222222222223"/>
    <n v="0"/>
    <n v="0"/>
    <n v="9"/>
    <n v="1068"/>
    <n v="1"/>
    <n v="8"/>
    <n v="11"/>
    <n v="1"/>
    <n v="9"/>
    <n v="4"/>
    <n v="176.75"/>
    <n v="3"/>
    <n v="125.33333333333333"/>
    <n v="5"/>
    <n v="88"/>
    <n v="3"/>
    <n v="423"/>
    <n v="5"/>
    <n v="111"/>
    <n v="0.55555555555555558"/>
    <n v="1"/>
    <n v="152"/>
    <n v="0.1111111111111111"/>
    <n v="1"/>
    <n v="0.33333333333333331"/>
    <n v="0"/>
    <n v="0"/>
    <n v="3"/>
    <n v="0.6"/>
    <n v="0"/>
    <n v="0"/>
    <n v="0"/>
    <n v="0"/>
    <n v="0"/>
    <n v="0"/>
    <n v="0"/>
    <n v="0"/>
    <n v="0"/>
    <n v="1.2857142857142858"/>
    <n v="6.9999999999999991"/>
    <n v="3"/>
    <n v="135"/>
  </r>
  <r>
    <n v="2017"/>
    <x v="4"/>
    <x v="1"/>
    <s v="AMAEL"/>
    <x v="319"/>
    <n v="1"/>
    <n v="1"/>
    <n v="2"/>
    <n v="1"/>
    <n v="13"/>
    <n v="0"/>
    <n v="0"/>
    <n v="1"/>
    <n v="7233"/>
    <n v="1"/>
    <n v="1"/>
    <n v="13"/>
    <n v="0"/>
    <n v="0"/>
    <n v="1"/>
    <n v="139"/>
    <n v="1"/>
    <n v="28"/>
    <n v="0"/>
    <n v="0"/>
    <n v="1"/>
    <n v="2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88"/>
  </r>
  <r>
    <n v="2017"/>
    <x v="4"/>
    <x v="1"/>
    <s v="ELBMO"/>
    <x v="320"/>
    <n v="1"/>
    <n v="0"/>
    <n v="0"/>
    <n v="1"/>
    <n v="4"/>
    <n v="0"/>
    <n v="0"/>
    <n v="1"/>
    <n v="2948"/>
    <n v="1"/>
    <n v="1"/>
    <n v="4"/>
    <n v="1"/>
    <n v="89"/>
    <n v="1"/>
    <n v="87"/>
    <n v="0"/>
    <n v="0"/>
    <n v="0"/>
    <n v="0"/>
    <n v="1"/>
    <n v="1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25"/>
  </r>
  <r>
    <n v="2017"/>
    <x v="4"/>
    <x v="1"/>
    <s v="GREFR"/>
    <x v="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65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1"/>
    <s v="HALRI"/>
    <x v="321"/>
    <n v="1"/>
    <n v="0"/>
    <n v="0"/>
    <n v="1"/>
    <n v="2"/>
    <n v="0"/>
    <n v="0"/>
    <n v="0"/>
    <n v="0"/>
    <n v="0"/>
    <n v="1"/>
    <n v="16"/>
    <n v="0"/>
    <n v="0"/>
    <n v="1"/>
    <n v="270"/>
    <n v="1"/>
    <n v="37"/>
    <n v="0"/>
    <n v="0"/>
    <n v="1"/>
    <n v="36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52"/>
  </r>
  <r>
    <n v="2017"/>
    <x v="4"/>
    <x v="1"/>
    <s v="LAWEL"/>
    <x v="32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1"/>
    <s v="PUCCH"/>
    <x v="323"/>
    <n v="1"/>
    <n v="1"/>
    <n v="2"/>
    <n v="1"/>
    <n v="4"/>
    <n v="0"/>
    <n v="0"/>
    <n v="1"/>
    <n v="933"/>
    <n v="1"/>
    <n v="1"/>
    <n v="8"/>
    <n v="0"/>
    <n v="0"/>
    <n v="1"/>
    <n v="204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1"/>
    <n v="25"/>
  </r>
  <r>
    <n v="2017"/>
    <x v="4"/>
    <x v="1"/>
    <s v="ROTMA"/>
    <x v="324"/>
    <n v="1"/>
    <n v="1"/>
    <n v="10"/>
    <n v="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2"/>
    <s v="GREFR"/>
    <x v="99"/>
    <n v="79"/>
    <n v="76"/>
    <n v="3"/>
    <n v="78"/>
    <n v="4.2692307692307692"/>
    <n v="0"/>
    <n v="0"/>
    <n v="77"/>
    <n v="93"/>
    <n v="0.97468354430379744"/>
    <n v="49"/>
    <n v="16"/>
    <n v="14"/>
    <n v="38"/>
    <n v="2"/>
    <n v="103.5"/>
    <n v="2"/>
    <n v="21"/>
    <n v="74"/>
    <n v="77.702702702702709"/>
    <n v="2"/>
    <n v="236"/>
    <n v="76"/>
    <n v="92"/>
    <n v="0.96202531645569622"/>
    <n v="32"/>
    <n v="59"/>
    <n v="0.4050632911392405"/>
    <n v="1"/>
    <n v="0.5"/>
    <n v="0"/>
    <n v="0"/>
    <n v="11"/>
    <n v="0.14473684210526316"/>
    <n v="2"/>
    <n v="2.6315789473684209E-2"/>
    <n v="1"/>
    <n v="1.2658227848101266E-2"/>
    <n v="0"/>
    <n v="0"/>
    <n v="0"/>
    <n v="0"/>
    <n v="1"/>
    <n v="1.4107142857142858"/>
    <n v="55.999999999999993"/>
    <n v="0"/>
    <n v="0"/>
  </r>
  <r>
    <n v="2017"/>
    <x v="4"/>
    <x v="2"/>
    <s v="FISJA"/>
    <x v="95"/>
    <n v="76"/>
    <n v="68"/>
    <n v="1"/>
    <n v="76"/>
    <n v="2.1447368421052633"/>
    <n v="2"/>
    <n v="2.6315789473684209E-2"/>
    <n v="76"/>
    <n v="506"/>
    <n v="1"/>
    <n v="45"/>
    <n v="17"/>
    <n v="8"/>
    <n v="19"/>
    <n v="0"/>
    <n v="0"/>
    <n v="0"/>
    <n v="0"/>
    <n v="75"/>
    <n v="56.533333333333331"/>
    <n v="0"/>
    <n v="0"/>
    <n v="76"/>
    <n v="73"/>
    <n v="1"/>
    <n v="30"/>
    <n v="47"/>
    <n v="0.39473684210526316"/>
    <n v="0"/>
    <n v="0"/>
    <n v="0"/>
    <n v="0"/>
    <n v="14"/>
    <n v="0.18421052631578946"/>
    <n v="0"/>
    <n v="0"/>
    <n v="2"/>
    <n v="2.6315789473684209E-2"/>
    <n v="0"/>
    <n v="0"/>
    <n v="0"/>
    <n v="0"/>
    <n v="0"/>
    <n v="1.5833333333333333"/>
    <n v="48"/>
    <n v="0"/>
    <n v="0"/>
  </r>
  <r>
    <n v="2017"/>
    <x v="4"/>
    <x v="2"/>
    <s v="POECH"/>
    <x v="100"/>
    <n v="72"/>
    <n v="72"/>
    <n v="2"/>
    <n v="72"/>
    <n v="3.9444444444444446"/>
    <n v="0"/>
    <n v="0"/>
    <n v="72"/>
    <n v="523"/>
    <n v="1"/>
    <n v="52"/>
    <n v="8"/>
    <n v="11"/>
    <n v="21"/>
    <n v="0"/>
    <n v="0"/>
    <n v="0"/>
    <n v="0"/>
    <n v="71"/>
    <n v="58.492957746478872"/>
    <n v="0"/>
    <n v="0"/>
    <n v="71"/>
    <n v="69"/>
    <n v="0.98611111111111116"/>
    <n v="23"/>
    <n v="46"/>
    <n v="0.31944444444444442"/>
    <n v="0"/>
    <n v="0"/>
    <n v="0"/>
    <n v="0"/>
    <n v="19"/>
    <n v="0.26760563380281688"/>
    <n v="2"/>
    <n v="2.8169014084507043E-2"/>
    <n v="4"/>
    <n v="5.5555555555555552E-2"/>
    <n v="0"/>
    <n v="0"/>
    <n v="0"/>
    <n v="0"/>
    <n v="3"/>
    <n v="1.2857142857142858"/>
    <n v="55.999999999999993"/>
    <n v="0"/>
    <n v="0"/>
  </r>
  <r>
    <n v="2017"/>
    <x v="4"/>
    <x v="2"/>
    <s v="REDDA"/>
    <x v="96"/>
    <n v="59"/>
    <n v="58"/>
    <n v="4"/>
    <n v="59"/>
    <n v="5.0847457627118642"/>
    <n v="0"/>
    <n v="0"/>
    <n v="54"/>
    <n v="337"/>
    <n v="0.9152542372881356"/>
    <n v="34"/>
    <n v="15"/>
    <n v="5"/>
    <n v="21"/>
    <n v="1"/>
    <n v="120"/>
    <n v="1"/>
    <n v="5"/>
    <n v="56"/>
    <n v="55.017857142857146"/>
    <n v="1"/>
    <n v="235"/>
    <n v="57"/>
    <n v="80"/>
    <n v="0.96610169491525422"/>
    <n v="22"/>
    <n v="50"/>
    <n v="0.3728813559322034"/>
    <n v="1"/>
    <n v="1"/>
    <n v="0"/>
    <n v="0"/>
    <n v="10"/>
    <n v="0.17543859649122806"/>
    <n v="3"/>
    <n v="5.2631578947368418E-2"/>
    <n v="1"/>
    <n v="1.6949152542372881E-2"/>
    <n v="0"/>
    <n v="0"/>
    <n v="0"/>
    <n v="0"/>
    <n v="0"/>
    <n v="1.3409090909090908"/>
    <n v="44"/>
    <n v="0"/>
    <n v="0"/>
  </r>
  <r>
    <n v="2017"/>
    <x v="4"/>
    <x v="2"/>
    <s v="STCDO"/>
    <x v="101"/>
    <n v="43"/>
    <n v="43"/>
    <n v="2"/>
    <n v="43"/>
    <n v="3.8837209302325579"/>
    <n v="0"/>
    <n v="0"/>
    <n v="42"/>
    <n v="-2"/>
    <n v="0.97674418604651159"/>
    <n v="27"/>
    <n v="13"/>
    <n v="5"/>
    <n v="14"/>
    <n v="0"/>
    <n v="0"/>
    <n v="0"/>
    <n v="0"/>
    <n v="43"/>
    <n v="62.860465116279073"/>
    <n v="0"/>
    <n v="0"/>
    <n v="43"/>
    <n v="79"/>
    <n v="1"/>
    <n v="14"/>
    <n v="41"/>
    <n v="0.32558139534883723"/>
    <n v="0"/>
    <n v="0"/>
    <n v="0"/>
    <n v="0"/>
    <n v="7"/>
    <n v="0.16279069767441862"/>
    <n v="1"/>
    <n v="2.3255813953488372E-2"/>
    <n v="0"/>
    <n v="0"/>
    <n v="0"/>
    <n v="0"/>
    <n v="0"/>
    <n v="0"/>
    <n v="0"/>
    <n v="1.303030303030303"/>
    <n v="33"/>
    <n v="0"/>
    <n v="0"/>
  </r>
  <r>
    <n v="2017"/>
    <x v="4"/>
    <x v="2"/>
    <s v="GONJO2"/>
    <x v="102"/>
    <n v="16"/>
    <n v="16"/>
    <n v="9"/>
    <n v="16"/>
    <n v="10.4375"/>
    <n v="0"/>
    <n v="0"/>
    <n v="15"/>
    <n v="235"/>
    <n v="0.9375"/>
    <n v="12"/>
    <n v="20"/>
    <n v="3"/>
    <n v="45"/>
    <n v="0"/>
    <n v="0"/>
    <n v="0"/>
    <n v="0"/>
    <n v="15"/>
    <n v="85.266666666666666"/>
    <n v="0"/>
    <n v="0"/>
    <n v="16"/>
    <n v="108"/>
    <n v="1"/>
    <n v="3"/>
    <n v="137"/>
    <n v="0.1875"/>
    <n v="0"/>
    <n v="0"/>
    <n v="0"/>
    <n v="0"/>
    <n v="2"/>
    <n v="0.125"/>
    <n v="1"/>
    <n v="6.25E-2"/>
    <n v="0"/>
    <n v="0"/>
    <n v="0"/>
    <n v="0"/>
    <n v="1"/>
    <n v="0"/>
    <n v="0"/>
    <n v="1.7777777777777777"/>
    <n v="9"/>
    <n v="0"/>
    <n v="0"/>
  </r>
  <r>
    <n v="2017"/>
    <x v="4"/>
    <x v="2"/>
    <s v="GREND"/>
    <x v="62"/>
    <n v="13"/>
    <n v="13"/>
    <n v="2"/>
    <n v="13"/>
    <n v="3.3076923076923075"/>
    <n v="0"/>
    <n v="0"/>
    <n v="13"/>
    <n v="-2"/>
    <n v="1"/>
    <n v="9"/>
    <n v="8"/>
    <n v="3"/>
    <n v="21"/>
    <n v="0"/>
    <n v="0"/>
    <n v="0"/>
    <n v="0"/>
    <n v="13"/>
    <n v="59.230769230769234"/>
    <n v="0"/>
    <n v="0"/>
    <n v="13"/>
    <n v="73"/>
    <n v="1"/>
    <n v="5"/>
    <n v="41"/>
    <n v="0.38461538461538464"/>
    <n v="0"/>
    <n v="0"/>
    <n v="0"/>
    <n v="0"/>
    <n v="3"/>
    <n v="0.23076923076923078"/>
    <n v="1"/>
    <n v="7.6923076923076927E-2"/>
    <n v="0"/>
    <n v="0"/>
    <n v="0"/>
    <n v="0"/>
    <n v="0"/>
    <n v="0"/>
    <n v="0"/>
    <n v="1.3"/>
    <n v="10"/>
    <n v="0"/>
    <n v="0"/>
  </r>
  <r>
    <n v="2017"/>
    <x v="4"/>
    <x v="2"/>
    <s v="FOWDA"/>
    <x v="89"/>
    <n v="7"/>
    <n v="7"/>
    <n v="5"/>
    <n v="7"/>
    <n v="7.4285714285714288"/>
    <n v="0"/>
    <n v="0"/>
    <n v="6"/>
    <n v="144"/>
    <n v="0.8571428571428571"/>
    <n v="3"/>
    <n v="6"/>
    <n v="1"/>
    <n v="13"/>
    <n v="0"/>
    <n v="0"/>
    <n v="0"/>
    <n v="0"/>
    <n v="6"/>
    <n v="35.833333333333336"/>
    <n v="0"/>
    <n v="0"/>
    <n v="7"/>
    <n v="56"/>
    <n v="1"/>
    <n v="1"/>
    <n v="15"/>
    <n v="0.14285714285714285"/>
    <n v="0"/>
    <n v="0"/>
    <n v="0"/>
    <n v="0"/>
    <n v="0"/>
    <n v="0"/>
    <n v="0"/>
    <n v="0"/>
    <n v="0"/>
    <n v="0"/>
    <n v="0"/>
    <n v="0"/>
    <n v="0"/>
    <n v="0"/>
    <n v="0"/>
    <n v="1.1666666666666667"/>
    <n v="6"/>
    <n v="0"/>
    <n v="0"/>
  </r>
  <r>
    <n v="2017"/>
    <x v="4"/>
    <x v="3"/>
    <s v="FOWDA"/>
    <x v="89"/>
    <n v="127"/>
    <n v="127"/>
    <n v="4"/>
    <n v="127"/>
    <n v="5.4645669291338583"/>
    <n v="4"/>
    <n v="3.1496062992125984E-2"/>
    <n v="126"/>
    <n v="309"/>
    <n v="0.99212598425196852"/>
    <n v="88"/>
    <n v="12"/>
    <n v="9"/>
    <n v="20"/>
    <n v="7"/>
    <n v="134.28571428571428"/>
    <n v="5"/>
    <n v="20.399999999999999"/>
    <n v="117"/>
    <n v="58.068376068376068"/>
    <n v="10"/>
    <n v="269"/>
    <n v="117"/>
    <n v="71"/>
    <n v="0.92125984251968507"/>
    <n v="66"/>
    <n v="55"/>
    <n v="0.51968503937007871"/>
    <n v="6"/>
    <n v="0.6"/>
    <n v="1"/>
    <n v="0.1"/>
    <n v="19"/>
    <n v="0.1623931623931624"/>
    <n v="4"/>
    <n v="3.4188034188034191E-2"/>
    <n v="0"/>
    <n v="0"/>
    <n v="0"/>
    <n v="0"/>
    <n v="0"/>
    <n v="0"/>
    <n v="1"/>
    <n v="1.5874999999999999"/>
    <n v="80"/>
    <n v="2"/>
    <n v="28"/>
  </r>
  <r>
    <n v="2017"/>
    <x v="4"/>
    <x v="3"/>
    <s v="FELAN"/>
    <x v="103"/>
    <n v="124"/>
    <n v="122"/>
    <n v="4"/>
    <n v="122"/>
    <n v="5.3934426229508201"/>
    <n v="2"/>
    <n v="1.6393442622950821E-2"/>
    <n v="122"/>
    <n v="42"/>
    <n v="0.9838709677419355"/>
    <n v="53"/>
    <n v="14"/>
    <n v="22"/>
    <n v="20"/>
    <n v="4"/>
    <n v="106.75"/>
    <n v="4"/>
    <n v="51.5"/>
    <n v="118"/>
    <n v="46.406779661016948"/>
    <n v="4"/>
    <n v="253"/>
    <n v="119"/>
    <n v="72"/>
    <n v="0.95967741935483875"/>
    <n v="36"/>
    <n v="49"/>
    <n v="0.29032258064516131"/>
    <n v="2"/>
    <n v="0.5"/>
    <n v="1"/>
    <n v="0.25"/>
    <n v="12"/>
    <n v="0.10084033613445378"/>
    <n v="3"/>
    <n v="2.5210084033613446E-2"/>
    <n v="1"/>
    <n v="8.0645161290322578E-3"/>
    <n v="0"/>
    <n v="0"/>
    <n v="0"/>
    <n v="0"/>
    <n v="0"/>
    <n v="1.3626373626373627"/>
    <n v="91"/>
    <n v="2"/>
    <n v="118"/>
  </r>
  <r>
    <n v="2017"/>
    <x v="4"/>
    <x v="3"/>
    <s v="CLOBR"/>
    <x v="94"/>
    <n v="65"/>
    <n v="61"/>
    <n v="1"/>
    <n v="65"/>
    <n v="2.8307692307692309"/>
    <n v="2"/>
    <n v="3.0769230769230771E-2"/>
    <n v="62"/>
    <n v="327"/>
    <n v="0.9538461538461539"/>
    <n v="45"/>
    <n v="12"/>
    <n v="21"/>
    <n v="21"/>
    <n v="8"/>
    <n v="151.125"/>
    <n v="6"/>
    <n v="28.833333333333332"/>
    <n v="57"/>
    <n v="68.807017543859644"/>
    <n v="6"/>
    <n v="272"/>
    <n v="57"/>
    <n v="90"/>
    <n v="0.87692307692307692"/>
    <n v="15"/>
    <n v="60"/>
    <n v="0.23076923076923078"/>
    <n v="5"/>
    <n v="0.83333333333333337"/>
    <n v="0"/>
    <n v="0"/>
    <n v="7"/>
    <n v="0.12280701754385964"/>
    <n v="9"/>
    <n v="0.15789473684210525"/>
    <n v="0"/>
    <n v="0"/>
    <n v="1"/>
    <n v="1.5384615384615385E-2"/>
    <n v="0"/>
    <n v="0"/>
    <n v="3"/>
    <n v="1.5476190476190477"/>
    <n v="42"/>
    <n v="2"/>
    <n v="15"/>
  </r>
  <r>
    <n v="2017"/>
    <x v="4"/>
    <x v="3"/>
    <s v="LEMCH"/>
    <x v="90"/>
    <n v="61"/>
    <n v="53"/>
    <n v="2"/>
    <n v="61"/>
    <n v="2.540983606557377"/>
    <n v="0"/>
    <n v="0"/>
    <n v="61"/>
    <n v="185"/>
    <n v="1"/>
    <n v="47"/>
    <n v="5"/>
    <n v="11"/>
    <n v="17"/>
    <n v="6"/>
    <n v="92.5"/>
    <n v="6"/>
    <n v="26.166666666666668"/>
    <n v="55"/>
    <n v="54.4"/>
    <n v="6"/>
    <n v="208"/>
    <n v="54"/>
    <n v="73"/>
    <n v="0.88524590163934425"/>
    <n v="25"/>
    <n v="53"/>
    <n v="0.4098360655737705"/>
    <n v="4"/>
    <n v="0.66666666666666663"/>
    <n v="1"/>
    <n v="0.16666666666666666"/>
    <n v="14"/>
    <n v="0.25925925925925924"/>
    <n v="3"/>
    <n v="5.5555555555555552E-2"/>
    <n v="0"/>
    <n v="0"/>
    <n v="1"/>
    <n v="1.6393442622950821E-2"/>
    <n v="0"/>
    <n v="0"/>
    <n v="2"/>
    <n v="1.3863636363636365"/>
    <n v="44"/>
    <n v="5"/>
    <n v="54"/>
  </r>
  <r>
    <n v="2017"/>
    <x v="4"/>
    <x v="3"/>
    <s v="WILDA3"/>
    <x v="161"/>
    <n v="55"/>
    <n v="55"/>
    <n v="4"/>
    <n v="55"/>
    <n v="5.6727272727272728"/>
    <n v="4"/>
    <n v="7.2727272727272724E-2"/>
    <n v="55"/>
    <n v="258"/>
    <n v="1"/>
    <n v="42"/>
    <n v="12"/>
    <n v="10"/>
    <n v="9"/>
    <n v="5"/>
    <n v="234.6"/>
    <n v="2"/>
    <n v="16"/>
    <n v="50"/>
    <n v="77.16"/>
    <n v="5"/>
    <n v="312"/>
    <n v="50"/>
    <n v="111"/>
    <n v="0.90909090909090906"/>
    <n v="23"/>
    <n v="74"/>
    <n v="0.41818181818181815"/>
    <n v="2"/>
    <n v="0.4"/>
    <n v="0"/>
    <n v="0"/>
    <n v="11"/>
    <n v="0.22"/>
    <n v="4"/>
    <n v="0.08"/>
    <n v="0"/>
    <n v="0"/>
    <n v="0"/>
    <n v="0"/>
    <n v="0"/>
    <n v="0"/>
    <n v="1"/>
    <n v="1.8333333333333333"/>
    <n v="30"/>
    <n v="0"/>
    <n v="0"/>
  </r>
  <r>
    <n v="2017"/>
    <x v="4"/>
    <x v="3"/>
    <s v="NISRO"/>
    <x v="107"/>
    <n v="42"/>
    <n v="42"/>
    <n v="3"/>
    <n v="42"/>
    <n v="4.833333333333333"/>
    <n v="0"/>
    <n v="0"/>
    <n v="42"/>
    <n v="474"/>
    <n v="1"/>
    <n v="26"/>
    <n v="14"/>
    <n v="7"/>
    <n v="22"/>
    <n v="6"/>
    <n v="111.16666666666667"/>
    <n v="6"/>
    <n v="23.333333333333332"/>
    <n v="35"/>
    <n v="99.885714285714286"/>
    <n v="6"/>
    <n v="260"/>
    <n v="36"/>
    <n v="112"/>
    <n v="0.8571428571428571"/>
    <n v="8"/>
    <n v="74"/>
    <n v="0.19047619047619047"/>
    <n v="2"/>
    <n v="0.33333333333333331"/>
    <n v="0"/>
    <n v="0"/>
    <n v="5"/>
    <n v="0.1388888888888889"/>
    <n v="2"/>
    <n v="5.5555555555555552E-2"/>
    <n v="0"/>
    <n v="0"/>
    <n v="0"/>
    <n v="0"/>
    <n v="0"/>
    <n v="0"/>
    <n v="0"/>
    <n v="1.68"/>
    <n v="25"/>
    <n v="1"/>
    <n v="10"/>
  </r>
  <r>
    <n v="2017"/>
    <x v="4"/>
    <x v="3"/>
    <s v="ALEVL"/>
    <x v="297"/>
    <n v="31"/>
    <n v="31"/>
    <n v="2"/>
    <n v="31"/>
    <n v="3.064516129032258"/>
    <n v="4"/>
    <n v="0.12903225806451613"/>
    <n v="31"/>
    <n v="774"/>
    <n v="1"/>
    <n v="15"/>
    <n v="11"/>
    <n v="4"/>
    <n v="11"/>
    <n v="3"/>
    <n v="55.333333333333336"/>
    <n v="3"/>
    <n v="54.666666666666664"/>
    <n v="28"/>
    <n v="33.535714285714285"/>
    <n v="3"/>
    <n v="218"/>
    <n v="28"/>
    <n v="44"/>
    <n v="0.90322580645161288"/>
    <n v="20"/>
    <n v="38"/>
    <n v="0.64516129032258063"/>
    <n v="0"/>
    <n v="0"/>
    <n v="0"/>
    <n v="0"/>
    <n v="2"/>
    <n v="7.1428571428571425E-2"/>
    <n v="0"/>
    <n v="0"/>
    <n v="0"/>
    <n v="0"/>
    <n v="0"/>
    <n v="0"/>
    <n v="0"/>
    <n v="0"/>
    <n v="0"/>
    <n v="1.9375"/>
    <n v="16"/>
    <n v="0"/>
    <n v="0"/>
  </r>
  <r>
    <n v="2017"/>
    <x v="4"/>
    <x v="3"/>
    <s v="TULDA"/>
    <x v="106"/>
    <n v="30"/>
    <n v="30"/>
    <n v="2"/>
    <n v="30"/>
    <n v="3.3"/>
    <n v="0"/>
    <n v="0"/>
    <n v="30"/>
    <n v="146"/>
    <n v="1"/>
    <n v="24"/>
    <n v="12"/>
    <n v="8"/>
    <n v="13"/>
    <n v="0"/>
    <n v="0"/>
    <n v="0"/>
    <n v="0"/>
    <n v="30"/>
    <n v="60.43333333333333"/>
    <n v="0"/>
    <n v="0"/>
    <n v="30"/>
    <n v="86"/>
    <n v="1"/>
    <n v="14"/>
    <n v="64"/>
    <n v="0.46666666666666667"/>
    <n v="0"/>
    <n v="0"/>
    <n v="0"/>
    <n v="0"/>
    <n v="4"/>
    <n v="0.13333333333333333"/>
    <n v="0"/>
    <n v="0"/>
    <n v="0"/>
    <n v="0"/>
    <n v="0"/>
    <n v="0"/>
    <n v="0"/>
    <n v="0"/>
    <n v="0"/>
    <n v="1.7647058823529411"/>
    <n v="17"/>
    <n v="0"/>
    <n v="0"/>
  </r>
  <r>
    <n v="2017"/>
    <x v="4"/>
    <x v="3"/>
    <s v="GONJO2"/>
    <x v="102"/>
    <n v="19"/>
    <n v="19"/>
    <n v="8"/>
    <n v="19"/>
    <n v="9.1052631578947363"/>
    <n v="0"/>
    <n v="0"/>
    <n v="18"/>
    <n v="1496"/>
    <n v="0.94736842105263153"/>
    <n v="15"/>
    <n v="17"/>
    <n v="3"/>
    <n v="68"/>
    <n v="4"/>
    <n v="153.75"/>
    <n v="4"/>
    <n v="7"/>
    <n v="15"/>
    <n v="78.933333333333337"/>
    <n v="4"/>
    <n v="284"/>
    <n v="15"/>
    <n v="103"/>
    <n v="0.78947368421052633"/>
    <n v="7"/>
    <n v="70"/>
    <n v="0.36842105263157893"/>
    <n v="3"/>
    <n v="0.75"/>
    <n v="0"/>
    <n v="0"/>
    <n v="5"/>
    <n v="0.33333333333333331"/>
    <n v="0"/>
    <n v="0"/>
    <n v="0"/>
    <n v="0"/>
    <n v="0"/>
    <n v="0"/>
    <n v="0"/>
    <n v="0"/>
    <n v="0"/>
    <n v="1.4615384615384615"/>
    <n v="13"/>
    <n v="4"/>
    <n v="72"/>
  </r>
  <r>
    <n v="2017"/>
    <x v="4"/>
    <x v="3"/>
    <s v="MISDAV"/>
    <x v="298"/>
    <n v="17"/>
    <n v="17"/>
    <n v="9"/>
    <n v="17"/>
    <n v="11.411764705882353"/>
    <n v="2"/>
    <n v="0.11764705882352941"/>
    <n v="17"/>
    <n v="137"/>
    <n v="1"/>
    <n v="8"/>
    <n v="16"/>
    <n v="0"/>
    <n v="0"/>
    <n v="3"/>
    <n v="127.33333333333333"/>
    <n v="2"/>
    <n v="24.5"/>
    <n v="13"/>
    <n v="85.692307692307693"/>
    <n v="3"/>
    <n v="233"/>
    <n v="14"/>
    <n v="111"/>
    <n v="0.82352941176470584"/>
    <n v="0"/>
    <n v="0"/>
    <n v="0"/>
    <n v="1"/>
    <n v="0.33333333333333331"/>
    <n v="0"/>
    <n v="0"/>
    <n v="1"/>
    <n v="7.1428571428571425E-2"/>
    <n v="0"/>
    <n v="0"/>
    <n v="0"/>
    <n v="0"/>
    <n v="0"/>
    <n v="0"/>
    <n v="0"/>
    <n v="0"/>
    <n v="0"/>
    <n v="1.8888888888888888"/>
    <n v="9"/>
    <n v="0"/>
    <n v="0"/>
  </r>
  <r>
    <n v="2017"/>
    <x v="4"/>
    <x v="3"/>
    <s v="PAPST2"/>
    <x v="295"/>
    <n v="7"/>
    <n v="7"/>
    <n v="1"/>
    <n v="7"/>
    <n v="3.8571428571428572"/>
    <n v="0"/>
    <n v="0"/>
    <n v="6"/>
    <n v="86"/>
    <n v="0.8571428571428571"/>
    <n v="6"/>
    <n v="9"/>
    <n v="2"/>
    <n v="9"/>
    <n v="2"/>
    <n v="112.5"/>
    <n v="2"/>
    <n v="81.5"/>
    <n v="5"/>
    <n v="66"/>
    <n v="2"/>
    <n v="308"/>
    <n v="5"/>
    <n v="73"/>
    <n v="0.7142857142857143"/>
    <n v="4"/>
    <n v="62"/>
    <n v="0.5714285714285714"/>
    <n v="2"/>
    <n v="1"/>
    <n v="0"/>
    <n v="0"/>
    <n v="0"/>
    <n v="0"/>
    <n v="0"/>
    <n v="0"/>
    <n v="0"/>
    <n v="0"/>
    <n v="0"/>
    <n v="0"/>
    <n v="0"/>
    <n v="0"/>
    <n v="1"/>
    <n v="1.1666666666666667"/>
    <n v="6"/>
    <n v="0"/>
    <n v="0"/>
  </r>
  <r>
    <n v="2017"/>
    <x v="4"/>
    <x v="3"/>
    <s v="MOLNI"/>
    <x v="108"/>
    <n v="2"/>
    <n v="2"/>
    <n v="1"/>
    <n v="2"/>
    <n v="3.5"/>
    <n v="0"/>
    <n v="0"/>
    <n v="1"/>
    <n v="-36"/>
    <n v="0.5"/>
    <n v="1"/>
    <n v="4"/>
    <n v="0"/>
    <n v="0"/>
    <n v="0"/>
    <n v="0"/>
    <n v="0"/>
    <n v="0"/>
    <n v="1"/>
    <n v="75"/>
    <n v="0"/>
    <n v="0"/>
    <n v="1"/>
    <n v="124"/>
    <n v="0.5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2"/>
    <n v="1"/>
    <n v="0"/>
    <n v="0"/>
  </r>
  <r>
    <n v="2017"/>
    <x v="4"/>
    <x v="4"/>
    <s v="ORTFE"/>
    <x v="112"/>
    <n v="310"/>
    <n v="308"/>
    <n v="3"/>
    <n v="310"/>
    <n v="4.3774193548387093"/>
    <n v="2"/>
    <n v="6.4516129032258064E-3"/>
    <n v="284"/>
    <n v="1769"/>
    <n v="0.91612903225806452"/>
    <n v="239"/>
    <n v="21"/>
    <n v="92"/>
    <n v="39"/>
    <n v="37"/>
    <n v="161.05405405405406"/>
    <n v="37"/>
    <n v="49.567567567567565"/>
    <n v="269"/>
    <n v="106.60594795539033"/>
    <n v="31"/>
    <n v="345"/>
    <n v="270"/>
    <n v="134"/>
    <n v="0.87096774193548387"/>
    <n v="145"/>
    <n v="100"/>
    <n v="0.46774193548387094"/>
    <n v="24"/>
    <n v="0.77419354838709675"/>
    <n v="2"/>
    <n v="6.4516129032258063E-2"/>
    <n v="63"/>
    <n v="0.23333333333333334"/>
    <n v="24"/>
    <n v="8.8888888888888892E-2"/>
    <n v="2"/>
    <n v="6.4516129032258064E-3"/>
    <n v="2"/>
    <n v="6.4516129032258064E-3"/>
    <n v="1"/>
    <n v="0"/>
    <n v="9"/>
    <n v="2.183098591549296"/>
    <n v="142"/>
    <n v="8"/>
    <n v="66"/>
  </r>
  <r>
    <n v="2017"/>
    <x v="4"/>
    <x v="4"/>
    <s v="REYWI"/>
    <x v="113"/>
    <n v="294"/>
    <n v="292"/>
    <n v="2"/>
    <n v="294"/>
    <n v="3.7006802721088436"/>
    <n v="2"/>
    <n v="6.8027210884353739E-3"/>
    <n v="289"/>
    <n v="248"/>
    <n v="0.98299319727891155"/>
    <n v="186"/>
    <n v="23"/>
    <n v="43"/>
    <n v="47"/>
    <n v="19"/>
    <n v="171.21052631578948"/>
    <n v="14"/>
    <n v="17.428571428571427"/>
    <n v="265"/>
    <n v="84.890566037735852"/>
    <n v="19"/>
    <n v="323"/>
    <n v="274"/>
    <n v="109"/>
    <n v="0.93197278911564629"/>
    <n v="167"/>
    <n v="81"/>
    <n v="0.56802721088435371"/>
    <n v="9"/>
    <n v="0.47368421052631576"/>
    <n v="2"/>
    <n v="0.10526315789473684"/>
    <n v="39"/>
    <n v="0.14233576642335766"/>
    <n v="19"/>
    <n v="6.9343065693430656E-2"/>
    <n v="1"/>
    <n v="3.4013605442176869E-3"/>
    <n v="4"/>
    <n v="1.3605442176870748E-2"/>
    <n v="0"/>
    <n v="0"/>
    <n v="3"/>
    <n v="2.0416666666666665"/>
    <n v="144"/>
    <n v="2"/>
    <n v="7"/>
  </r>
  <r>
    <n v="2017"/>
    <x v="4"/>
    <x v="4"/>
    <s v="CHAMA2"/>
    <x v="115"/>
    <n v="248"/>
    <n v="244"/>
    <n v="3"/>
    <n v="248"/>
    <n v="4.5766129032258061"/>
    <n v="6"/>
    <n v="2.4193548387096774E-2"/>
    <n v="239"/>
    <n v="1168"/>
    <n v="0.96370967741935487"/>
    <n v="201"/>
    <n v="21"/>
    <n v="78"/>
    <n v="54"/>
    <n v="27"/>
    <n v="152.5185185185185"/>
    <n v="23"/>
    <n v="5.3913043478260869"/>
    <n v="215"/>
    <n v="136.14418604651163"/>
    <n v="23"/>
    <n v="288"/>
    <n v="217"/>
    <n v="160"/>
    <n v="0.875"/>
    <n v="72"/>
    <n v="116"/>
    <n v="0.29032258064516131"/>
    <n v="14"/>
    <n v="0.60869565217391308"/>
    <n v="0"/>
    <n v="0"/>
    <n v="63"/>
    <n v="0.29032258064516131"/>
    <n v="22"/>
    <n v="0.10138248847926268"/>
    <n v="1"/>
    <n v="4.0322580645161289E-3"/>
    <n v="4"/>
    <n v="1.6129032258064516E-2"/>
    <n v="0"/>
    <n v="2"/>
    <n v="4"/>
    <n v="2.1379310344827585"/>
    <n v="116.00000000000001"/>
    <n v="4"/>
    <n v="30"/>
  </r>
  <r>
    <n v="2017"/>
    <x v="4"/>
    <x v="4"/>
    <s v="NORKY"/>
    <x v="114"/>
    <n v="219"/>
    <n v="218"/>
    <n v="2"/>
    <n v="219"/>
    <n v="3.310502283105023"/>
    <n v="0"/>
    <n v="0"/>
    <n v="203"/>
    <n v="870"/>
    <n v="0.9269406392694064"/>
    <n v="129"/>
    <n v="16"/>
    <n v="36"/>
    <n v="27"/>
    <n v="20"/>
    <n v="134.75"/>
    <n v="17"/>
    <n v="74"/>
    <n v="197"/>
    <n v="61.954314720812185"/>
    <n v="18"/>
    <n v="294"/>
    <n v="199"/>
    <n v="78"/>
    <n v="0.908675799086758"/>
    <n v="120"/>
    <n v="55"/>
    <n v="0.54794520547945202"/>
    <n v="14"/>
    <n v="0.77777777777777779"/>
    <n v="0"/>
    <n v="0"/>
    <n v="33"/>
    <n v="0.16582914572864321"/>
    <n v="5"/>
    <n v="2.5125628140703519E-2"/>
    <n v="3"/>
    <n v="1.3698630136986301E-2"/>
    <n v="0"/>
    <n v="0"/>
    <n v="0"/>
    <n v="0"/>
    <n v="6"/>
    <n v="2.19"/>
    <n v="100"/>
    <n v="5"/>
    <n v="17"/>
  </r>
  <r>
    <n v="2017"/>
    <x v="4"/>
    <x v="4"/>
    <s v="CRUCH"/>
    <x v="116"/>
    <n v="134"/>
    <n v="133"/>
    <n v="2"/>
    <n v="134"/>
    <n v="3.4776119402985075"/>
    <n v="4"/>
    <n v="2.9850746268656716E-2"/>
    <n v="107"/>
    <n v="1699"/>
    <n v="0.79850746268656714"/>
    <n v="91"/>
    <n v="20"/>
    <n v="46"/>
    <n v="31"/>
    <n v="6"/>
    <n v="145"/>
    <n v="6"/>
    <n v="4.166666666666667"/>
    <n v="125"/>
    <n v="89.031999999999996"/>
    <n v="6"/>
    <n v="239"/>
    <n v="127"/>
    <n v="121"/>
    <n v="0.94776119402985071"/>
    <n v="84"/>
    <n v="103"/>
    <n v="0.62686567164179108"/>
    <n v="3"/>
    <n v="0.5"/>
    <n v="0"/>
    <n v="0"/>
    <n v="29"/>
    <n v="0.2283464566929134"/>
    <n v="4"/>
    <n v="3.1496062992125984E-2"/>
    <n v="2"/>
    <n v="1.4925373134328358E-2"/>
    <n v="0"/>
    <n v="0"/>
    <n v="0"/>
    <n v="0"/>
    <n v="0"/>
    <n v="2.4363636363636365"/>
    <n v="55"/>
    <n v="0"/>
    <n v="0"/>
  </r>
  <r>
    <n v="2017"/>
    <x v="4"/>
    <x v="4"/>
    <s v="VITJO"/>
    <x v="155"/>
    <n v="121"/>
    <n v="121"/>
    <n v="1"/>
    <n v="121"/>
    <n v="2.7438016528925622"/>
    <n v="0"/>
    <n v="0"/>
    <n v="103"/>
    <n v="746"/>
    <n v="0.85123966942148765"/>
    <n v="76"/>
    <n v="13"/>
    <n v="21"/>
    <n v="27"/>
    <n v="8"/>
    <n v="126.875"/>
    <n v="7"/>
    <n v="57.285714285714285"/>
    <n v="112"/>
    <n v="63.928571428571431"/>
    <n v="7"/>
    <n v="319"/>
    <n v="111"/>
    <n v="87"/>
    <n v="0.9173553719008265"/>
    <n v="71"/>
    <n v="68"/>
    <n v="0.58677685950413228"/>
    <n v="3"/>
    <n v="0.42857142857142855"/>
    <n v="1"/>
    <n v="0.14285714285714285"/>
    <n v="14"/>
    <n v="0.12612612612612611"/>
    <n v="2"/>
    <n v="1.8018018018018018E-2"/>
    <n v="1"/>
    <n v="8.2644628099173556E-3"/>
    <n v="0"/>
    <n v="0"/>
    <n v="0"/>
    <n v="0"/>
    <n v="0"/>
    <n v="1.7794117647058822"/>
    <n v="68"/>
    <n v="3"/>
    <n v="44"/>
  </r>
  <r>
    <n v="2017"/>
    <x v="4"/>
    <x v="4"/>
    <s v="LAMNA"/>
    <x v="132"/>
    <n v="104"/>
    <n v="104"/>
    <n v="3"/>
    <n v="104"/>
    <n v="4.4134615384615383"/>
    <n v="2"/>
    <n v="1.9230769230769232E-2"/>
    <n v="99"/>
    <n v="124"/>
    <n v="0.95192307692307687"/>
    <n v="75"/>
    <n v="10"/>
    <n v="52"/>
    <n v="20"/>
    <n v="3"/>
    <n v="142"/>
    <n v="3"/>
    <n v="5"/>
    <n v="99"/>
    <n v="65.232323232323239"/>
    <n v="2"/>
    <n v="268"/>
    <n v="98"/>
    <n v="109"/>
    <n v="0.94230769230769229"/>
    <n v="41"/>
    <n v="73"/>
    <n v="0.39423076923076922"/>
    <n v="1"/>
    <n v="0.5"/>
    <n v="0"/>
    <n v="0"/>
    <n v="22"/>
    <n v="0.22448979591836735"/>
    <n v="4"/>
    <n v="4.0816326530612242E-2"/>
    <n v="2"/>
    <n v="1.9230769230769232E-2"/>
    <n v="0"/>
    <n v="0"/>
    <n v="1"/>
    <n v="0"/>
    <n v="0"/>
    <n v="1.8245614035087718"/>
    <n v="57"/>
    <n v="3"/>
    <n v="65"/>
  </r>
  <r>
    <n v="2017"/>
    <x v="4"/>
    <x v="4"/>
    <s v="NIMMA"/>
    <x v="122"/>
    <n v="87"/>
    <n v="85"/>
    <n v="1"/>
    <n v="87"/>
    <n v="2.6896551724137931"/>
    <n v="0"/>
    <n v="0"/>
    <n v="74"/>
    <n v="1335"/>
    <n v="0.85057471264367812"/>
    <n v="57"/>
    <n v="20"/>
    <n v="28"/>
    <n v="35"/>
    <n v="8"/>
    <n v="129.875"/>
    <n v="8"/>
    <n v="136.625"/>
    <n v="79"/>
    <n v="79.379746835443044"/>
    <n v="8"/>
    <n v="241"/>
    <n v="78"/>
    <n v="100"/>
    <n v="0.89655172413793105"/>
    <n v="38"/>
    <n v="64"/>
    <n v="0.43678160919540232"/>
    <n v="3"/>
    <n v="0.375"/>
    <n v="1"/>
    <n v="0.125"/>
    <n v="11"/>
    <n v="0.14102564102564102"/>
    <n v="8"/>
    <n v="0.10256410256410256"/>
    <n v="0"/>
    <n v="0"/>
    <n v="0"/>
    <n v="0"/>
    <n v="0"/>
    <n v="0"/>
    <n v="1"/>
    <n v="1.8125"/>
    <n v="48"/>
    <n v="8"/>
    <n v="159"/>
  </r>
  <r>
    <n v="2017"/>
    <x v="4"/>
    <x v="4"/>
    <s v="STORI"/>
    <x v="117"/>
    <n v="74"/>
    <n v="74"/>
    <n v="11"/>
    <n v="74"/>
    <n v="12.135135135135135"/>
    <n v="0"/>
    <n v="0"/>
    <n v="62"/>
    <n v="937"/>
    <n v="0.83783783783783783"/>
    <n v="56"/>
    <n v="20"/>
    <n v="11"/>
    <n v="31"/>
    <n v="5"/>
    <n v="115.6"/>
    <n v="4"/>
    <n v="45"/>
    <n v="68"/>
    <n v="65.941176470588232"/>
    <n v="6"/>
    <n v="333"/>
    <n v="68"/>
    <n v="86"/>
    <n v="0.91891891891891897"/>
    <n v="32"/>
    <n v="57"/>
    <n v="0.43243243243243246"/>
    <n v="3"/>
    <n v="0.5"/>
    <n v="0"/>
    <n v="0"/>
    <n v="20"/>
    <n v="0.29411764705882354"/>
    <n v="5"/>
    <n v="7.3529411764705885E-2"/>
    <n v="0"/>
    <n v="0"/>
    <n v="0"/>
    <n v="0"/>
    <n v="0"/>
    <n v="0"/>
    <n v="0"/>
    <n v="1.85"/>
    <n v="40"/>
    <n v="3"/>
    <n v="23"/>
  </r>
  <r>
    <n v="2017"/>
    <x v="4"/>
    <x v="4"/>
    <s v="KANLOR"/>
    <x v="126"/>
    <n v="53"/>
    <n v="52"/>
    <n v="1"/>
    <n v="53"/>
    <n v="2.9811320754716979"/>
    <n v="0"/>
    <n v="0"/>
    <n v="51"/>
    <n v="745"/>
    <n v="0.96226415094339623"/>
    <n v="32"/>
    <n v="19"/>
    <n v="6"/>
    <n v="21"/>
    <n v="4"/>
    <n v="83.25"/>
    <n v="2"/>
    <n v="2"/>
    <n v="49"/>
    <n v="62.877551020408163"/>
    <n v="4"/>
    <n v="207"/>
    <n v="49"/>
    <n v="83"/>
    <n v="0.92452830188679247"/>
    <n v="32"/>
    <n v="56"/>
    <n v="0.60377358490566035"/>
    <n v="1"/>
    <n v="0.25"/>
    <n v="0"/>
    <n v="0"/>
    <n v="4"/>
    <n v="8.1632653061224483E-2"/>
    <n v="4"/>
    <n v="8.1632653061224483E-2"/>
    <n v="0"/>
    <n v="0"/>
    <n v="0"/>
    <n v="0"/>
    <n v="0"/>
    <n v="0"/>
    <n v="0"/>
    <n v="1.8928571428571428"/>
    <n v="28"/>
    <n v="2"/>
    <n v="24"/>
  </r>
  <r>
    <n v="2017"/>
    <x v="4"/>
    <x v="4"/>
    <s v="MCNME"/>
    <x v="129"/>
    <n v="49"/>
    <n v="49"/>
    <n v="6"/>
    <n v="49"/>
    <n v="8"/>
    <n v="2"/>
    <n v="4.0816326530612242E-2"/>
    <n v="48"/>
    <n v="234"/>
    <n v="0.97959183673469385"/>
    <n v="38"/>
    <n v="20"/>
    <n v="15"/>
    <n v="47"/>
    <n v="3"/>
    <n v="195.33333333333334"/>
    <n v="3"/>
    <n v="7"/>
    <n v="45"/>
    <n v="92.222222222222229"/>
    <n v="2"/>
    <n v="338"/>
    <n v="45"/>
    <n v="121"/>
    <n v="0.91836734693877553"/>
    <n v="26"/>
    <n v="97"/>
    <n v="0.53061224489795922"/>
    <n v="2"/>
    <n v="1"/>
    <n v="0"/>
    <n v="0"/>
    <n v="8"/>
    <n v="0.17777777777777778"/>
    <n v="3"/>
    <n v="6.6666666666666666E-2"/>
    <n v="0"/>
    <n v="0"/>
    <n v="0"/>
    <n v="0"/>
    <n v="0"/>
    <n v="1"/>
    <n v="0"/>
    <n v="1.8846153846153846"/>
    <n v="26"/>
    <n v="0"/>
    <n v="0"/>
  </r>
  <r>
    <n v="2017"/>
    <x v="4"/>
    <x v="4"/>
    <s v="MCCCA1"/>
    <x v="157"/>
    <n v="48"/>
    <n v="48"/>
    <n v="2"/>
    <n v="48"/>
    <n v="3.8333333333333335"/>
    <n v="0"/>
    <n v="0"/>
    <n v="47"/>
    <n v="289"/>
    <n v="0.97916666666666663"/>
    <n v="34"/>
    <n v="13"/>
    <n v="6"/>
    <n v="35"/>
    <n v="6"/>
    <n v="105.66666666666667"/>
    <n v="5"/>
    <n v="18.2"/>
    <n v="41"/>
    <n v="79.390243902439025"/>
    <n v="5"/>
    <n v="237"/>
    <n v="42"/>
    <n v="100"/>
    <n v="0.875"/>
    <n v="22"/>
    <n v="70"/>
    <n v="0.45833333333333331"/>
    <n v="4"/>
    <n v="0.8"/>
    <n v="1"/>
    <n v="0.2"/>
    <n v="8"/>
    <n v="0.19047619047619047"/>
    <n v="0"/>
    <n v="0"/>
    <n v="0"/>
    <n v="0"/>
    <n v="0"/>
    <n v="0"/>
    <n v="0"/>
    <n v="0"/>
    <n v="0"/>
    <n v="2.4"/>
    <n v="20"/>
    <n v="4"/>
    <n v="32"/>
  </r>
  <r>
    <n v="2017"/>
    <x v="4"/>
    <x v="4"/>
    <s v="GADCH"/>
    <x v="130"/>
    <n v="43"/>
    <n v="43"/>
    <n v="6"/>
    <n v="43"/>
    <n v="7.4651162790697674"/>
    <n v="0"/>
    <n v="0"/>
    <n v="42"/>
    <n v="424"/>
    <n v="0.97674418604651159"/>
    <n v="35"/>
    <n v="19"/>
    <n v="9"/>
    <n v="39"/>
    <n v="4"/>
    <n v="152"/>
    <n v="4"/>
    <n v="1.5"/>
    <n v="38"/>
    <n v="115.60526315789474"/>
    <n v="4"/>
    <n v="356"/>
    <n v="39"/>
    <n v="143"/>
    <n v="0.90697674418604646"/>
    <n v="20"/>
    <n v="112"/>
    <n v="0.46511627906976744"/>
    <n v="2"/>
    <n v="0.5"/>
    <n v="0"/>
    <n v="0"/>
    <n v="10"/>
    <n v="0.25641025641025639"/>
    <n v="5"/>
    <n v="0.12820512820512819"/>
    <n v="0"/>
    <n v="0"/>
    <n v="1"/>
    <n v="2.3255813953488372E-2"/>
    <n v="0"/>
    <n v="0"/>
    <n v="2"/>
    <n v="1.9545454545454546"/>
    <n v="22"/>
    <n v="0"/>
    <n v="0"/>
  </r>
  <r>
    <n v="2017"/>
    <x v="4"/>
    <x v="4"/>
    <s v="KLANA"/>
    <x v="120"/>
    <n v="42"/>
    <n v="42"/>
    <n v="4"/>
    <n v="42"/>
    <n v="5.833333333333333"/>
    <n v="0"/>
    <n v="0"/>
    <n v="42"/>
    <n v="943"/>
    <n v="1"/>
    <n v="30"/>
    <n v="24"/>
    <n v="13"/>
    <n v="32"/>
    <n v="4"/>
    <n v="121"/>
    <n v="3"/>
    <n v="53"/>
    <n v="37"/>
    <n v="100.81081081081081"/>
    <n v="4"/>
    <n v="182"/>
    <n v="38"/>
    <n v="132"/>
    <n v="0.90476190476190477"/>
    <n v="16"/>
    <n v="96"/>
    <n v="0.38095238095238093"/>
    <n v="1"/>
    <n v="0.25"/>
    <n v="0"/>
    <n v="0"/>
    <n v="4"/>
    <n v="0.10526315789473684"/>
    <n v="2"/>
    <n v="5.2631578947368418E-2"/>
    <n v="0"/>
    <n v="0"/>
    <n v="0"/>
    <n v="0"/>
    <n v="0"/>
    <n v="0"/>
    <n v="0"/>
    <n v="1.6153846153846154"/>
    <n v="26"/>
    <n v="1"/>
    <n v="154"/>
  </r>
  <r>
    <n v="2017"/>
    <x v="4"/>
    <x v="4"/>
    <s v="GREMI"/>
    <x v="119"/>
    <n v="41"/>
    <n v="41"/>
    <n v="0"/>
    <n v="41"/>
    <n v="1.7073170731707317"/>
    <n v="0"/>
    <n v="0"/>
    <n v="39"/>
    <n v="545"/>
    <n v="0.95121951219512191"/>
    <n v="25"/>
    <n v="8"/>
    <n v="7"/>
    <n v="29"/>
    <n v="5"/>
    <n v="100.6"/>
    <n v="3"/>
    <n v="18.333333333333332"/>
    <n v="35"/>
    <n v="43.942857142857143"/>
    <n v="5"/>
    <n v="271"/>
    <n v="35"/>
    <n v="58"/>
    <n v="0.85365853658536583"/>
    <n v="25"/>
    <n v="40"/>
    <n v="0.6097560975609756"/>
    <n v="4"/>
    <n v="0.8"/>
    <n v="0"/>
    <n v="0"/>
    <n v="4"/>
    <n v="0.11428571428571428"/>
    <n v="2"/>
    <n v="5.7142857142857141E-2"/>
    <n v="0"/>
    <n v="0"/>
    <n v="0"/>
    <n v="0"/>
    <n v="0"/>
    <n v="0"/>
    <n v="1"/>
    <n v="1.9523809523809523"/>
    <n v="21"/>
    <n v="5"/>
    <n v="28"/>
  </r>
  <r>
    <n v="2017"/>
    <x v="4"/>
    <x v="4"/>
    <s v="BABLI"/>
    <x v="133"/>
    <n v="39"/>
    <n v="37"/>
    <n v="1"/>
    <n v="39"/>
    <n v="2.9487179487179489"/>
    <n v="0"/>
    <n v="0"/>
    <n v="30"/>
    <n v="503"/>
    <n v="0.76923076923076927"/>
    <n v="25"/>
    <n v="18"/>
    <n v="5"/>
    <n v="74"/>
    <n v="1"/>
    <n v="228"/>
    <n v="1"/>
    <n v="3"/>
    <n v="38"/>
    <n v="101.60526315789474"/>
    <n v="1"/>
    <n v="330"/>
    <n v="37"/>
    <n v="128"/>
    <n v="0.94871794871794868"/>
    <n v="19"/>
    <n v="87"/>
    <n v="0.48717948717948717"/>
    <n v="1"/>
    <n v="1"/>
    <n v="0"/>
    <n v="0"/>
    <n v="8"/>
    <n v="0.21621621621621623"/>
    <n v="0"/>
    <n v="0"/>
    <n v="0"/>
    <n v="0"/>
    <n v="0"/>
    <n v="0"/>
    <n v="0"/>
    <n v="0"/>
    <n v="1"/>
    <n v="1.6956521739130435"/>
    <n v="23"/>
    <n v="0"/>
    <n v="0"/>
  </r>
  <r>
    <n v="2017"/>
    <x v="4"/>
    <x v="4"/>
    <s v="PRASH"/>
    <x v="274"/>
    <n v="36"/>
    <n v="36"/>
    <n v="2"/>
    <n v="36"/>
    <n v="2.8888888888888888"/>
    <n v="0"/>
    <n v="0"/>
    <n v="35"/>
    <n v="432"/>
    <n v="0.97222222222222221"/>
    <n v="30"/>
    <n v="14"/>
    <n v="5"/>
    <n v="20"/>
    <n v="8"/>
    <n v="164.875"/>
    <n v="6"/>
    <n v="6.666666666666667"/>
    <n v="27"/>
    <n v="78.518518518518519"/>
    <n v="8"/>
    <n v="265"/>
    <n v="27"/>
    <n v="106"/>
    <n v="0.75"/>
    <n v="16"/>
    <n v="94"/>
    <n v="0.44444444444444442"/>
    <n v="4"/>
    <n v="0.5"/>
    <n v="0"/>
    <n v="0"/>
    <n v="9"/>
    <n v="0.33333333333333331"/>
    <n v="2"/>
    <n v="7.407407407407407E-2"/>
    <n v="0"/>
    <n v="0"/>
    <n v="0"/>
    <n v="0"/>
    <n v="1"/>
    <n v="0"/>
    <n v="2"/>
    <n v="1.8947368421052631"/>
    <n v="19"/>
    <n v="6"/>
    <n v="18"/>
  </r>
  <r>
    <n v="2017"/>
    <x v="4"/>
    <x v="4"/>
    <s v="PICIN"/>
    <x v="181"/>
    <n v="32"/>
    <n v="32"/>
    <n v="2"/>
    <n v="32"/>
    <n v="3.71875"/>
    <n v="0"/>
    <n v="0"/>
    <n v="31"/>
    <n v="212"/>
    <n v="0.96875"/>
    <n v="23"/>
    <n v="14"/>
    <n v="11"/>
    <n v="31"/>
    <n v="1"/>
    <n v="127"/>
    <n v="1"/>
    <n v="4"/>
    <n v="31"/>
    <n v="84.741935483870961"/>
    <n v="1"/>
    <n v="187"/>
    <n v="31"/>
    <n v="119"/>
    <n v="0.96875"/>
    <n v="15"/>
    <n v="99"/>
    <n v="0.46875"/>
    <n v="0"/>
    <n v="0"/>
    <n v="0"/>
    <n v="0"/>
    <n v="5"/>
    <n v="0.16129032258064516"/>
    <n v="0"/>
    <n v="0"/>
    <n v="0"/>
    <n v="0"/>
    <n v="0"/>
    <n v="0"/>
    <n v="0"/>
    <n v="0"/>
    <n v="0"/>
    <n v="2"/>
    <n v="16"/>
    <n v="1"/>
    <n v="51"/>
  </r>
  <r>
    <n v="2017"/>
    <x v="4"/>
    <x v="4"/>
    <s v="FUDAN"/>
    <x v="124"/>
    <n v="30"/>
    <n v="30"/>
    <n v="2"/>
    <n v="30"/>
    <n v="3.8333333333333335"/>
    <n v="0"/>
    <n v="0"/>
    <n v="21"/>
    <n v="95"/>
    <n v="0.7"/>
    <n v="24"/>
    <n v="18"/>
    <n v="4"/>
    <n v="20"/>
    <n v="0"/>
    <n v="0"/>
    <n v="0"/>
    <n v="0"/>
    <n v="30"/>
    <n v="80.666666666666671"/>
    <n v="0"/>
    <n v="0"/>
    <n v="30"/>
    <n v="101"/>
    <n v="1"/>
    <n v="15"/>
    <n v="60"/>
    <n v="0.5"/>
    <n v="0"/>
    <n v="0"/>
    <n v="0"/>
    <n v="0"/>
    <n v="6"/>
    <n v="0.2"/>
    <n v="3"/>
    <n v="0.1"/>
    <n v="0"/>
    <n v="0"/>
    <n v="0"/>
    <n v="0"/>
    <n v="0"/>
    <n v="0"/>
    <n v="1"/>
    <n v="1.6666666666666667"/>
    <n v="18"/>
    <n v="0"/>
    <n v="0"/>
  </r>
  <r>
    <n v="2017"/>
    <x v="4"/>
    <x v="4"/>
    <s v="NECDA"/>
    <x v="83"/>
    <n v="24"/>
    <n v="24"/>
    <n v="2"/>
    <n v="24"/>
    <n v="3.0416666666666665"/>
    <n v="0"/>
    <n v="0"/>
    <n v="0"/>
    <n v="0"/>
    <n v="0"/>
    <n v="21"/>
    <n v="14"/>
    <n v="2"/>
    <n v="21"/>
    <n v="1"/>
    <n v="87"/>
    <n v="1"/>
    <n v="2"/>
    <n v="22"/>
    <n v="84.63636363636364"/>
    <n v="0"/>
    <n v="0"/>
    <n v="22"/>
    <n v="106"/>
    <n v="0.91666666666666663"/>
    <n v="10"/>
    <n v="83"/>
    <n v="0.41666666666666669"/>
    <n v="0"/>
    <n v="0"/>
    <n v="0"/>
    <n v="0"/>
    <n v="6"/>
    <n v="0.27272727272727271"/>
    <n v="0"/>
    <n v="0"/>
    <n v="0"/>
    <n v="0"/>
    <n v="0"/>
    <n v="0"/>
    <n v="0"/>
    <n v="0"/>
    <n v="0"/>
    <n v="2.4"/>
    <n v="10"/>
    <n v="0"/>
    <n v="0"/>
  </r>
  <r>
    <n v="2017"/>
    <x v="4"/>
    <x v="4"/>
    <s v="WALAY"/>
    <x v="125"/>
    <n v="16"/>
    <n v="15"/>
    <n v="1"/>
    <n v="16"/>
    <n v="2.25"/>
    <n v="0"/>
    <n v="0"/>
    <n v="14"/>
    <n v="451"/>
    <n v="0.875"/>
    <n v="12"/>
    <n v="15"/>
    <n v="2"/>
    <n v="17"/>
    <n v="1"/>
    <n v="100"/>
    <n v="1"/>
    <n v="3"/>
    <n v="15"/>
    <n v="67.933333333333337"/>
    <n v="0"/>
    <n v="0"/>
    <n v="15"/>
    <n v="88"/>
    <n v="0.9375"/>
    <n v="4"/>
    <n v="62"/>
    <n v="0.25"/>
    <n v="0"/>
    <n v="0"/>
    <n v="0"/>
    <n v="0"/>
    <n v="3"/>
    <n v="0.2"/>
    <n v="2"/>
    <n v="0.13333333333333333"/>
    <n v="0"/>
    <n v="0"/>
    <n v="0"/>
    <n v="0"/>
    <n v="0"/>
    <n v="0"/>
    <n v="0"/>
    <n v="2"/>
    <n v="8"/>
    <n v="1"/>
    <n v="15"/>
  </r>
  <r>
    <n v="2017"/>
    <x v="4"/>
    <x v="4"/>
    <s v="&lt;NONE&gt;"/>
    <x v="33"/>
    <n v="10"/>
    <n v="6"/>
    <n v="10"/>
    <n v="6"/>
    <n v="11.166666666666666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2"/>
    <n v="0.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0"/>
    <n v="0"/>
    <n v="0"/>
  </r>
  <r>
    <n v="2017"/>
    <x v="4"/>
    <x v="4"/>
    <s v="DRELA"/>
    <x v="325"/>
    <n v="9"/>
    <n v="9"/>
    <n v="3"/>
    <n v="9"/>
    <n v="3.8888888888888888"/>
    <n v="0"/>
    <n v="0"/>
    <n v="9"/>
    <n v="629"/>
    <n v="1"/>
    <n v="4"/>
    <n v="36"/>
    <n v="1"/>
    <n v="30"/>
    <n v="1"/>
    <n v="97"/>
    <n v="1"/>
    <n v="10"/>
    <n v="8"/>
    <n v="43.25"/>
    <n v="1"/>
    <n v="200"/>
    <n v="8"/>
    <n v="78"/>
    <n v="0.88888888888888884"/>
    <n v="6"/>
    <n v="60"/>
    <n v="0.66666666666666663"/>
    <n v="1"/>
    <n v="1"/>
    <n v="0"/>
    <n v="0"/>
    <n v="1"/>
    <n v="0.125"/>
    <n v="1"/>
    <n v="0.125"/>
    <n v="0"/>
    <n v="0"/>
    <n v="0"/>
    <n v="0"/>
    <n v="0"/>
    <n v="0"/>
    <n v="0"/>
    <n v="1.5"/>
    <n v="6"/>
    <n v="1"/>
    <n v="15"/>
  </r>
  <r>
    <n v="2017"/>
    <x v="4"/>
    <x v="4"/>
    <s v="ROSJA"/>
    <x v="184"/>
    <n v="1"/>
    <n v="1"/>
    <n v="3"/>
    <n v="1"/>
    <n v="4"/>
    <n v="0"/>
    <n v="0"/>
    <n v="1"/>
    <n v="4413"/>
    <n v="1"/>
    <n v="1"/>
    <n v="5"/>
    <n v="0"/>
    <n v="0"/>
    <n v="1"/>
    <n v="178"/>
    <n v="1"/>
    <n v="43"/>
    <n v="0"/>
    <n v="0"/>
    <n v="1"/>
    <n v="663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5"/>
    <s v="LORBR1"/>
    <x v="135"/>
    <n v="510"/>
    <n v="66"/>
    <n v="1"/>
    <n v="510"/>
    <n v="1.4882352941176471"/>
    <n v="24"/>
    <n v="4.7058823529411764E-2"/>
    <n v="423"/>
    <n v="1956"/>
    <n v="0.8294117647058824"/>
    <n v="482"/>
    <n v="11"/>
    <n v="130"/>
    <n v="48"/>
    <n v="223"/>
    <n v="121.27802690582959"/>
    <n v="208"/>
    <n v="28.365384615384617"/>
    <n v="281"/>
    <n v="137.37366548042704"/>
    <n v="214"/>
    <n v="289"/>
    <n v="278"/>
    <n v="186"/>
    <n v="0.54509803921568623"/>
    <n v="17"/>
    <n v="94"/>
    <n v="3.3333333333333333E-2"/>
    <n v="123"/>
    <n v="0.57476635514018692"/>
    <n v="11"/>
    <n v="5.1401869158878503E-2"/>
    <n v="147"/>
    <n v="0.52877697841726623"/>
    <n v="16"/>
    <n v="5.7553956834532377E-2"/>
    <n v="1"/>
    <n v="1.9607843137254902E-3"/>
    <n v="0"/>
    <n v="0"/>
    <n v="1"/>
    <n v="1"/>
    <n v="6"/>
    <n v="2.7868852459016393"/>
    <n v="183"/>
    <n v="1"/>
    <n v="18"/>
  </r>
  <r>
    <n v="2017"/>
    <x v="4"/>
    <x v="5"/>
    <s v="WALJO2"/>
    <x v="136"/>
    <n v="334"/>
    <n v="55"/>
    <n v="5"/>
    <n v="333"/>
    <n v="4.8228228228228227"/>
    <n v="4"/>
    <n v="1.2012012012012012E-2"/>
    <n v="301"/>
    <n v="1643"/>
    <n v="0.90119760479041922"/>
    <n v="310"/>
    <n v="14"/>
    <n v="93"/>
    <n v="51"/>
    <n v="182"/>
    <n v="131.43956043956044"/>
    <n v="175"/>
    <n v="29.88"/>
    <n v="142"/>
    <n v="177.42957746478874"/>
    <n v="176"/>
    <n v="390"/>
    <n v="144"/>
    <n v="209"/>
    <n v="0.43113772455089822"/>
    <n v="7"/>
    <n v="98"/>
    <n v="2.0958083832335328E-2"/>
    <n v="108"/>
    <n v="0.61363636363636365"/>
    <n v="7"/>
    <n v="3.9772727272727272E-2"/>
    <n v="84"/>
    <n v="0.58333333333333337"/>
    <n v="12"/>
    <n v="8.3333333333333329E-2"/>
    <n v="1"/>
    <n v="2.9940119760479044E-3"/>
    <n v="1"/>
    <n v="2.9940119760479044E-3"/>
    <n v="0"/>
    <n v="1"/>
    <n v="4"/>
    <n v="2.0874999999999999"/>
    <n v="160"/>
    <n v="1"/>
    <n v="28"/>
  </r>
  <r>
    <n v="2017"/>
    <x v="4"/>
    <x v="5"/>
    <s v="HORJO"/>
    <x v="141"/>
    <n v="241"/>
    <n v="15"/>
    <n v="2"/>
    <n v="241"/>
    <n v="4.804979253112033"/>
    <n v="2"/>
    <n v="8.2987551867219917E-3"/>
    <n v="241"/>
    <n v="445"/>
    <n v="1"/>
    <n v="185"/>
    <n v="23"/>
    <n v="103"/>
    <n v="52"/>
    <n v="16"/>
    <n v="265.625"/>
    <n v="15"/>
    <n v="16.733333333333334"/>
    <n v="219"/>
    <n v="119.27853881278538"/>
    <n v="16"/>
    <n v="500"/>
    <n v="224"/>
    <n v="144"/>
    <n v="0.9294605809128631"/>
    <n v="47"/>
    <n v="81"/>
    <n v="0.19502074688796681"/>
    <n v="9"/>
    <n v="0.5625"/>
    <n v="5"/>
    <n v="0.3125"/>
    <n v="44"/>
    <n v="0.19642857142857142"/>
    <n v="22"/>
    <n v="9.8214285714285712E-2"/>
    <n v="1"/>
    <n v="4.1493775933609959E-3"/>
    <n v="0"/>
    <n v="0"/>
    <n v="0"/>
    <n v="0"/>
    <n v="0"/>
    <n v="1.7092198581560283"/>
    <n v="141"/>
    <n v="0"/>
    <n v="0"/>
  </r>
  <r>
    <n v="2017"/>
    <x v="4"/>
    <x v="5"/>
    <s v="VALGL"/>
    <x v="302"/>
    <n v="217"/>
    <n v="5"/>
    <n v="2"/>
    <n v="215"/>
    <n v="7.195348837209302"/>
    <n v="12"/>
    <n v="5.5813953488372092E-2"/>
    <n v="201"/>
    <n v="198"/>
    <n v="0.92626728110599077"/>
    <n v="134"/>
    <n v="21"/>
    <n v="44"/>
    <n v="26"/>
    <n v="16"/>
    <n v="184"/>
    <n v="16"/>
    <n v="16.9375"/>
    <n v="182"/>
    <n v="90.609890109890117"/>
    <n v="15"/>
    <n v="710"/>
    <n v="194"/>
    <n v="114"/>
    <n v="0.89400921658986177"/>
    <n v="67"/>
    <n v="77"/>
    <n v="0.30875576036866359"/>
    <n v="9"/>
    <n v="0.6"/>
    <n v="0"/>
    <n v="0"/>
    <n v="28"/>
    <n v="0.14432989690721648"/>
    <n v="9"/>
    <n v="4.6391752577319589E-2"/>
    <n v="1"/>
    <n v="4.608294930875576E-3"/>
    <n v="0"/>
    <n v="0"/>
    <n v="1"/>
    <n v="7"/>
    <n v="8"/>
    <n v="2.1067961165048543"/>
    <n v="103"/>
    <n v="0"/>
    <n v="0"/>
  </r>
  <r>
    <n v="2017"/>
    <x v="4"/>
    <x v="5"/>
    <s v="WELVA"/>
    <x v="153"/>
    <n v="204"/>
    <n v="28"/>
    <n v="3"/>
    <n v="202"/>
    <n v="4.3316831683168315"/>
    <n v="6"/>
    <n v="2.9702970297029702E-2"/>
    <n v="187"/>
    <n v="664"/>
    <n v="0.91666666666666663"/>
    <n v="147"/>
    <n v="15"/>
    <n v="57"/>
    <n v="45"/>
    <n v="52"/>
    <n v="172.78846153846155"/>
    <n v="47"/>
    <n v="29.638297872340427"/>
    <n v="145"/>
    <n v="100.90344827586208"/>
    <n v="50"/>
    <n v="427"/>
    <n v="150"/>
    <n v="129"/>
    <n v="0.73529411764705888"/>
    <n v="58"/>
    <n v="50"/>
    <n v="0.28431372549019607"/>
    <n v="30"/>
    <n v="0.6"/>
    <n v="2"/>
    <n v="0.04"/>
    <n v="29"/>
    <n v="0.19333333333333333"/>
    <n v="12"/>
    <n v="0.08"/>
    <n v="0"/>
    <n v="0"/>
    <n v="2"/>
    <n v="9.8039215686274508E-3"/>
    <n v="3"/>
    <n v="0"/>
    <n v="5"/>
    <n v="2"/>
    <n v="102"/>
    <n v="2"/>
    <n v="101"/>
  </r>
  <r>
    <n v="2017"/>
    <x v="4"/>
    <x v="5"/>
    <s v="LESRO"/>
    <x v="137"/>
    <n v="185"/>
    <n v="9"/>
    <n v="2"/>
    <n v="185"/>
    <n v="5.2486486486486488"/>
    <n v="2"/>
    <n v="1.0810810810810811E-2"/>
    <n v="173"/>
    <n v="734"/>
    <n v="0.93513513513513513"/>
    <n v="151"/>
    <n v="18"/>
    <n v="76"/>
    <n v="61"/>
    <n v="30"/>
    <n v="244.03333333333333"/>
    <n v="30"/>
    <n v="31.633333333333333"/>
    <n v="145"/>
    <n v="134.49655172413793"/>
    <n v="27"/>
    <n v="563"/>
    <n v="153"/>
    <n v="154"/>
    <n v="0.82702702702702702"/>
    <n v="35"/>
    <n v="82"/>
    <n v="0.1891891891891892"/>
    <n v="16"/>
    <n v="0.59259259259259256"/>
    <n v="10"/>
    <n v="0.37037037037037035"/>
    <n v="39"/>
    <n v="0.25490196078431371"/>
    <n v="15"/>
    <n v="9.8039215686274508E-2"/>
    <n v="1"/>
    <n v="5.4054054054054057E-3"/>
    <n v="1"/>
    <n v="5.4054054054054057E-3"/>
    <n v="0"/>
    <n v="4"/>
    <n v="4"/>
    <n v="1.7452830188679245"/>
    <n v="106"/>
    <n v="0"/>
    <n v="0"/>
  </r>
  <r>
    <n v="2017"/>
    <x v="4"/>
    <x v="5"/>
    <s v="NECDA"/>
    <x v="83"/>
    <n v="173"/>
    <n v="7"/>
    <n v="2"/>
    <n v="172"/>
    <n v="3.7034883720930232"/>
    <n v="6"/>
    <n v="3.4883720930232558E-2"/>
    <n v="152"/>
    <n v="2209"/>
    <n v="0.87861271676300579"/>
    <n v="91"/>
    <n v="15"/>
    <n v="14"/>
    <n v="60"/>
    <n v="33"/>
    <n v="146.39393939393941"/>
    <n v="33"/>
    <n v="32.757575757575758"/>
    <n v="125"/>
    <n v="84.903999999999996"/>
    <n v="27"/>
    <n v="453"/>
    <n v="139"/>
    <n v="105"/>
    <n v="0.80346820809248554"/>
    <n v="61"/>
    <n v="38"/>
    <n v="0.35260115606936415"/>
    <n v="9"/>
    <n v="0.33333333333333331"/>
    <n v="2"/>
    <n v="7.407407407407407E-2"/>
    <n v="18"/>
    <n v="0.12949640287769784"/>
    <n v="5"/>
    <n v="3.5971223021582732E-2"/>
    <n v="0"/>
    <n v="0"/>
    <n v="0"/>
    <n v="0"/>
    <n v="7"/>
    <n v="2"/>
    <n v="12"/>
    <n v="2.5820895522388061"/>
    <n v="67"/>
    <n v="0"/>
    <n v="0"/>
  </r>
  <r>
    <n v="2017"/>
    <x v="4"/>
    <x v="5"/>
    <s v="RUMAS1"/>
    <x v="151"/>
    <n v="173"/>
    <n v="10"/>
    <n v="12"/>
    <n v="173"/>
    <n v="5.4624277456647397"/>
    <n v="0"/>
    <n v="0"/>
    <n v="142"/>
    <n v="2370"/>
    <n v="0.82080924855491333"/>
    <n v="160"/>
    <n v="21"/>
    <n v="71"/>
    <n v="52"/>
    <n v="53"/>
    <n v="168.39622641509433"/>
    <n v="52"/>
    <n v="27.634615384615383"/>
    <n v="117"/>
    <n v="142.14529914529913"/>
    <n v="48"/>
    <n v="395"/>
    <n v="120"/>
    <n v="167"/>
    <n v="0.69364161849710981"/>
    <n v="10"/>
    <n v="71"/>
    <n v="5.7803468208092484E-2"/>
    <n v="37"/>
    <n v="0.77083333333333337"/>
    <n v="4"/>
    <n v="8.3333333333333329E-2"/>
    <n v="50"/>
    <n v="0.41666666666666669"/>
    <n v="14"/>
    <n v="0.11666666666666667"/>
    <n v="2"/>
    <n v="1.1560693641618497E-2"/>
    <n v="2"/>
    <n v="1.1560693641618497E-2"/>
    <n v="0"/>
    <n v="2"/>
    <n v="2"/>
    <n v="1.6796116504854368"/>
    <n v="103"/>
    <n v="1"/>
    <n v="18"/>
  </r>
  <r>
    <n v="2017"/>
    <x v="4"/>
    <x v="5"/>
    <s v="ALMKH"/>
    <x v="173"/>
    <n v="156"/>
    <n v="14"/>
    <n v="4"/>
    <n v="155"/>
    <n v="4.612903225806452"/>
    <n v="6"/>
    <n v="3.870967741935484E-2"/>
    <n v="149"/>
    <n v="1170"/>
    <n v="0.95512820512820518"/>
    <n v="120"/>
    <n v="14"/>
    <n v="38"/>
    <n v="74"/>
    <n v="40"/>
    <n v="151.32499999999999"/>
    <n v="38"/>
    <n v="69.05263157894737"/>
    <n v="112"/>
    <n v="105.16071428571429"/>
    <n v="36"/>
    <n v="584"/>
    <n v="115"/>
    <n v="134"/>
    <n v="0.73717948717948723"/>
    <n v="46"/>
    <n v="85"/>
    <n v="0.29487179487179488"/>
    <n v="19"/>
    <n v="0.52777777777777779"/>
    <n v="2"/>
    <n v="5.5555555555555552E-2"/>
    <n v="33"/>
    <n v="0.28695652173913044"/>
    <n v="12"/>
    <n v="0.10434782608695652"/>
    <n v="0"/>
    <n v="0"/>
    <n v="0"/>
    <n v="0"/>
    <n v="0"/>
    <n v="2"/>
    <n v="8"/>
    <n v="1.9746835443037976"/>
    <n v="79"/>
    <n v="0"/>
    <n v="0"/>
  </r>
  <r>
    <n v="2017"/>
    <x v="4"/>
    <x v="5"/>
    <s v="DIPJA"/>
    <x v="301"/>
    <n v="123"/>
    <n v="8"/>
    <n v="7"/>
    <n v="123"/>
    <n v="3.6341463414634148"/>
    <n v="0"/>
    <n v="0"/>
    <n v="122"/>
    <n v="938"/>
    <n v="0.99186991869918695"/>
    <n v="107"/>
    <n v="15"/>
    <n v="49"/>
    <n v="57"/>
    <n v="27"/>
    <n v="245.59259259259258"/>
    <n v="26"/>
    <n v="38.5"/>
    <n v="94"/>
    <n v="147.2340425531915"/>
    <n v="27"/>
    <n v="424"/>
    <n v="95"/>
    <n v="168"/>
    <n v="0.77235772357723576"/>
    <n v="19"/>
    <n v="98"/>
    <n v="0.15447154471544716"/>
    <n v="12"/>
    <n v="0.44444444444444442"/>
    <n v="3"/>
    <n v="0.1111111111111111"/>
    <n v="25"/>
    <n v="0.26315789473684209"/>
    <n v="20"/>
    <n v="0.21052631578947367"/>
    <n v="0"/>
    <n v="0"/>
    <n v="0"/>
    <n v="0"/>
    <n v="0"/>
    <n v="0"/>
    <n v="2"/>
    <n v="1.9838709677419355"/>
    <n v="62"/>
    <n v="0"/>
    <n v="0"/>
  </r>
  <r>
    <n v="2017"/>
    <x v="4"/>
    <x v="5"/>
    <s v="HOWKE"/>
    <x v="149"/>
    <n v="109"/>
    <n v="14"/>
    <n v="1"/>
    <n v="109"/>
    <n v="4.3486238532110093"/>
    <n v="0"/>
    <n v="0"/>
    <n v="107"/>
    <n v="404"/>
    <n v="0.98165137614678899"/>
    <n v="87"/>
    <n v="18"/>
    <n v="44"/>
    <n v="49"/>
    <n v="15"/>
    <n v="187.26666666666668"/>
    <n v="15"/>
    <n v="46.533333333333331"/>
    <n v="91"/>
    <n v="129.5164835164835"/>
    <n v="13"/>
    <n v="477"/>
    <n v="93"/>
    <n v="156"/>
    <n v="0.85321100917431192"/>
    <n v="22"/>
    <n v="106"/>
    <n v="0.20183486238532111"/>
    <n v="4"/>
    <n v="0.30769230769230771"/>
    <n v="0"/>
    <n v="0"/>
    <n v="19"/>
    <n v="0.20430107526881722"/>
    <n v="12"/>
    <n v="0.12903225806451613"/>
    <n v="0"/>
    <n v="0"/>
    <n v="0"/>
    <n v="0"/>
    <n v="0"/>
    <n v="0"/>
    <n v="4"/>
    <n v="1.8166666666666667"/>
    <n v="60"/>
    <n v="0"/>
    <n v="0"/>
  </r>
  <r>
    <n v="2017"/>
    <x v="4"/>
    <x v="5"/>
    <s v="WIDDE"/>
    <x v="145"/>
    <n v="108"/>
    <n v="14"/>
    <n v="3"/>
    <n v="107"/>
    <n v="3.2242990654205608"/>
    <n v="2"/>
    <n v="1.8691588785046728E-2"/>
    <n v="91"/>
    <n v="2491"/>
    <n v="0.84259259259259256"/>
    <n v="83"/>
    <n v="23"/>
    <n v="28"/>
    <n v="70"/>
    <n v="40"/>
    <n v="187.07499999999999"/>
    <n v="35"/>
    <n v="40.6"/>
    <n v="62"/>
    <n v="175.67741935483872"/>
    <n v="41"/>
    <n v="367"/>
    <n v="65"/>
    <n v="182"/>
    <n v="0.60185185185185186"/>
    <n v="16"/>
    <n v="79"/>
    <n v="0.14814814814814814"/>
    <n v="26"/>
    <n v="0.63414634146341464"/>
    <n v="4"/>
    <n v="9.7560975609756101E-2"/>
    <n v="19"/>
    <n v="0.29230769230769232"/>
    <n v="3"/>
    <n v="4.6153846153846156E-2"/>
    <n v="0"/>
    <n v="0"/>
    <n v="0"/>
    <n v="0"/>
    <n v="0"/>
    <n v="2"/>
    <n v="2"/>
    <n v="1.6615384615384616"/>
    <n v="65"/>
    <n v="0"/>
    <n v="0"/>
  </r>
  <r>
    <n v="2017"/>
    <x v="4"/>
    <x v="5"/>
    <s v="PETRI"/>
    <x v="143"/>
    <n v="106"/>
    <n v="16"/>
    <n v="3"/>
    <n v="106"/>
    <n v="5.9622641509433958"/>
    <n v="0"/>
    <n v="0"/>
    <n v="94"/>
    <n v="3199"/>
    <n v="0.8867924528301887"/>
    <n v="94"/>
    <n v="19"/>
    <n v="28"/>
    <n v="41"/>
    <n v="67"/>
    <n v="159.32835820895522"/>
    <n v="66"/>
    <n v="40.454545454545453"/>
    <n v="37"/>
    <n v="156.43243243243242"/>
    <n v="65"/>
    <n v="452"/>
    <n v="36"/>
    <n v="217"/>
    <n v="0.33962264150943394"/>
    <n v="6"/>
    <n v="78"/>
    <n v="5.6603773584905662E-2"/>
    <n v="31"/>
    <n v="0.47692307692307695"/>
    <n v="5"/>
    <n v="7.6923076923076927E-2"/>
    <n v="11"/>
    <n v="0.30555555555555558"/>
    <n v="2"/>
    <n v="5.5555555555555552E-2"/>
    <n v="0"/>
    <n v="0"/>
    <n v="0"/>
    <n v="0"/>
    <n v="1"/>
    <n v="0"/>
    <n v="3"/>
    <n v="2.65"/>
    <n v="40"/>
    <n v="1"/>
    <n v="56"/>
  </r>
  <r>
    <n v="2017"/>
    <x v="4"/>
    <x v="5"/>
    <s v="FALMIC"/>
    <x v="146"/>
    <n v="103"/>
    <n v="8"/>
    <n v="6"/>
    <n v="102"/>
    <n v="3.3235294117647061"/>
    <n v="0"/>
    <n v="0"/>
    <n v="90"/>
    <n v="1789"/>
    <n v="0.87378640776699024"/>
    <n v="69"/>
    <n v="16"/>
    <n v="16"/>
    <n v="96"/>
    <n v="39"/>
    <n v="179.38461538461539"/>
    <n v="37"/>
    <n v="50.216216216216218"/>
    <n v="55"/>
    <n v="122.98181818181818"/>
    <n v="31"/>
    <n v="515"/>
    <n v="62"/>
    <n v="152"/>
    <n v="0.60194174757281549"/>
    <n v="31"/>
    <n v="38"/>
    <n v="0.30097087378640774"/>
    <n v="23"/>
    <n v="0.74193548387096775"/>
    <n v="1"/>
    <n v="3.2258064516129031E-2"/>
    <n v="16"/>
    <n v="0.25806451612903225"/>
    <n v="2"/>
    <n v="3.2258064516129031E-2"/>
    <n v="1"/>
    <n v="9.7087378640776691E-3"/>
    <n v="0"/>
    <n v="0"/>
    <n v="0"/>
    <n v="0"/>
    <n v="6"/>
    <n v="2.1458333333333335"/>
    <n v="48"/>
    <n v="0"/>
    <n v="0"/>
  </r>
  <r>
    <n v="2017"/>
    <x v="4"/>
    <x v="5"/>
    <s v="MCCCAM"/>
    <x v="157"/>
    <n v="98"/>
    <n v="14"/>
    <n v="1"/>
    <n v="98"/>
    <n v="5.1632653061224492"/>
    <n v="2"/>
    <n v="2.0408163265306121E-2"/>
    <n v="88"/>
    <n v="2197"/>
    <n v="0.89795918367346939"/>
    <n v="77"/>
    <n v="12"/>
    <n v="30"/>
    <n v="64"/>
    <n v="42"/>
    <n v="151.66666666666666"/>
    <n v="42"/>
    <n v="33.80952380952381"/>
    <n v="56"/>
    <n v="118.125"/>
    <n v="39"/>
    <n v="443"/>
    <n v="56"/>
    <n v="145"/>
    <n v="0.5714285714285714"/>
    <n v="21"/>
    <n v="56"/>
    <n v="0.21428571428571427"/>
    <n v="16"/>
    <n v="0.41025641025641024"/>
    <n v="3"/>
    <n v="7.6923076923076927E-2"/>
    <n v="16"/>
    <n v="0.2857142857142857"/>
    <n v="2"/>
    <n v="3.5714285714285712E-2"/>
    <n v="2"/>
    <n v="2.0408163265306121E-2"/>
    <n v="0"/>
    <n v="0"/>
    <n v="0"/>
    <n v="0"/>
    <n v="3"/>
    <n v="2.3902439024390243"/>
    <n v="41"/>
    <n v="31"/>
    <n v="61"/>
  </r>
  <r>
    <n v="2017"/>
    <x v="4"/>
    <x v="5"/>
    <s v="MATMI"/>
    <x v="144"/>
    <n v="95"/>
    <n v="11"/>
    <n v="4"/>
    <n v="95"/>
    <n v="5.0842105263157897"/>
    <n v="4"/>
    <n v="4.2105263157894736E-2"/>
    <n v="82"/>
    <n v="1562"/>
    <n v="0.86315789473684212"/>
    <n v="89"/>
    <n v="21"/>
    <n v="37"/>
    <n v="45"/>
    <n v="35"/>
    <n v="200.08571428571429"/>
    <n v="33"/>
    <n v="34.030303030303031"/>
    <n v="60"/>
    <n v="151.33333333333334"/>
    <n v="33"/>
    <n v="424"/>
    <n v="59"/>
    <n v="168"/>
    <n v="0.62105263157894741"/>
    <n v="5"/>
    <n v="119"/>
    <n v="5.2631578947368418E-2"/>
    <n v="20"/>
    <n v="0.60606060606060608"/>
    <n v="7"/>
    <n v="0.21212121212121213"/>
    <n v="23"/>
    <n v="0.38983050847457629"/>
    <n v="7"/>
    <n v="0.11864406779661017"/>
    <n v="1"/>
    <n v="1.0526315789473684E-2"/>
    <n v="0"/>
    <n v="0"/>
    <n v="0"/>
    <n v="0"/>
    <n v="1"/>
    <n v="1.5833333333333333"/>
    <n v="60"/>
    <n v="3"/>
    <n v="27"/>
  </r>
  <r>
    <n v="2017"/>
    <x v="4"/>
    <x v="5"/>
    <s v="WILBRI"/>
    <x v="140"/>
    <n v="93"/>
    <n v="5"/>
    <n v="3"/>
    <n v="92"/>
    <n v="3.7173913043478262"/>
    <n v="2"/>
    <n v="2.1739130434782608E-2"/>
    <n v="64"/>
    <n v="2559"/>
    <n v="0.68817204301075274"/>
    <n v="55"/>
    <n v="13"/>
    <n v="15"/>
    <n v="31"/>
    <n v="24"/>
    <n v="136.375"/>
    <n v="24"/>
    <n v="40.958333333333336"/>
    <n v="64"/>
    <n v="81.828125"/>
    <n v="23"/>
    <n v="476"/>
    <n v="69"/>
    <n v="106"/>
    <n v="0.74193548387096775"/>
    <n v="33"/>
    <n v="52"/>
    <n v="0.35483870967741937"/>
    <n v="14"/>
    <n v="0.60869565217391308"/>
    <n v="2"/>
    <n v="8.6956521739130432E-2"/>
    <n v="10"/>
    <n v="0.14492753623188406"/>
    <n v="2"/>
    <n v="2.8985507246376812E-2"/>
    <n v="1"/>
    <n v="1.0752688172043012E-2"/>
    <n v="0"/>
    <n v="0"/>
    <n v="2"/>
    <n v="2"/>
    <n v="4"/>
    <n v="2.1136363636363638"/>
    <n v="44"/>
    <n v="2"/>
    <n v="60"/>
  </r>
  <r>
    <n v="2017"/>
    <x v="4"/>
    <x v="5"/>
    <s v="STERO3"/>
    <x v="163"/>
    <n v="84"/>
    <n v="5"/>
    <n v="4"/>
    <n v="84"/>
    <n v="6.1547619047619051"/>
    <n v="0"/>
    <n v="0"/>
    <n v="71"/>
    <n v="3422"/>
    <n v="0.84523809523809523"/>
    <n v="50"/>
    <n v="15"/>
    <n v="7"/>
    <n v="70"/>
    <n v="18"/>
    <n v="111.33333333333333"/>
    <n v="19"/>
    <n v="104.42105263157895"/>
    <n v="56"/>
    <n v="100.83928571428571"/>
    <n v="19"/>
    <n v="297"/>
    <n v="64"/>
    <n v="121"/>
    <n v="0.76190476190476186"/>
    <n v="11"/>
    <n v="46"/>
    <n v="0.13095238095238096"/>
    <n v="10"/>
    <n v="0.52631578947368418"/>
    <n v="0"/>
    <n v="0"/>
    <n v="13"/>
    <n v="0.203125"/>
    <n v="4"/>
    <n v="6.25E-2"/>
    <n v="1"/>
    <n v="1.1904761904761904E-2"/>
    <n v="0"/>
    <n v="0"/>
    <n v="5"/>
    <n v="1"/>
    <n v="5"/>
    <n v="1.9534883720930232"/>
    <n v="43"/>
    <n v="0"/>
    <n v="0"/>
  </r>
  <r>
    <n v="2017"/>
    <x v="4"/>
    <x v="5"/>
    <s v="ROUMA1"/>
    <x v="326"/>
    <n v="83"/>
    <n v="2"/>
    <n v="8"/>
    <n v="83"/>
    <n v="4.4939759036144578"/>
    <n v="4"/>
    <n v="4.8192771084337352E-2"/>
    <n v="82"/>
    <n v="19"/>
    <n v="0.98795180722891562"/>
    <n v="13"/>
    <n v="17"/>
    <n v="0"/>
    <n v="0"/>
    <n v="1"/>
    <n v="212"/>
    <n v="1"/>
    <n v="6"/>
    <n v="53"/>
    <n v="31.339622641509433"/>
    <n v="1"/>
    <n v="327"/>
    <n v="82"/>
    <n v="41"/>
    <n v="0.98795180722891562"/>
    <n v="43"/>
    <n v="28"/>
    <n v="0.51807228915662651"/>
    <n v="0"/>
    <n v="0"/>
    <n v="0"/>
    <n v="0"/>
    <n v="3"/>
    <n v="3.6585365853658534E-2"/>
    <n v="2"/>
    <n v="2.4390243902439025E-2"/>
    <n v="0"/>
    <n v="0"/>
    <n v="0"/>
    <n v="0"/>
    <n v="0"/>
    <n v="1"/>
    <n v="0"/>
    <n v="2.1842105263157894"/>
    <n v="38"/>
    <n v="0"/>
    <n v="0"/>
  </r>
  <r>
    <n v="2017"/>
    <x v="4"/>
    <x v="5"/>
    <s v="WILDA2"/>
    <x v="161"/>
    <n v="81"/>
    <n v="2"/>
    <n v="2"/>
    <n v="81"/>
    <n v="6.3209876543209873"/>
    <n v="6"/>
    <n v="7.407407407407407E-2"/>
    <n v="77"/>
    <n v="133"/>
    <n v="0.95061728395061729"/>
    <n v="58"/>
    <n v="19"/>
    <n v="23"/>
    <n v="46"/>
    <n v="4"/>
    <n v="212.75"/>
    <n v="4"/>
    <n v="2.5"/>
    <n v="69"/>
    <n v="97.362318840579704"/>
    <n v="4"/>
    <n v="362"/>
    <n v="77"/>
    <n v="118"/>
    <n v="0.95061728395061729"/>
    <n v="28"/>
    <n v="74"/>
    <n v="0.34567901234567899"/>
    <n v="1"/>
    <n v="0.25"/>
    <n v="0"/>
    <n v="0"/>
    <n v="12"/>
    <n v="0.15584415584415584"/>
    <n v="4"/>
    <n v="5.1948051948051951E-2"/>
    <n v="0"/>
    <n v="0"/>
    <n v="0"/>
    <n v="0"/>
    <n v="0"/>
    <n v="2"/>
    <n v="2"/>
    <n v="1.7608695652173914"/>
    <n v="46"/>
    <n v="0"/>
    <n v="0"/>
  </r>
  <r>
    <n v="2017"/>
    <x v="4"/>
    <x v="5"/>
    <s v="DESBO"/>
    <x v="156"/>
    <n v="78"/>
    <n v="9"/>
    <n v="3"/>
    <n v="78"/>
    <n v="3.8333333333333335"/>
    <n v="0"/>
    <n v="0"/>
    <n v="65"/>
    <n v="442"/>
    <n v="0.83333333333333337"/>
    <n v="36"/>
    <n v="14"/>
    <n v="4"/>
    <n v="35"/>
    <n v="17"/>
    <n v="137.05882352941177"/>
    <n v="16"/>
    <n v="26.875"/>
    <n v="57"/>
    <n v="73.649122807017548"/>
    <n v="16"/>
    <n v="244"/>
    <n v="60"/>
    <n v="89"/>
    <n v="0.76923076923076927"/>
    <n v="38"/>
    <n v="20"/>
    <n v="0.48717948717948717"/>
    <n v="10"/>
    <n v="0.625"/>
    <n v="1"/>
    <n v="6.25E-2"/>
    <n v="10"/>
    <n v="0.16666666666666666"/>
    <n v="2"/>
    <n v="3.3333333333333333E-2"/>
    <n v="1"/>
    <n v="1.282051282051282E-2"/>
    <n v="0"/>
    <n v="0"/>
    <n v="1"/>
    <n v="0"/>
    <n v="5"/>
    <n v="1.7727272727272727"/>
    <n v="44"/>
    <n v="0"/>
    <n v="0"/>
  </r>
  <r>
    <n v="2017"/>
    <x v="4"/>
    <x v="5"/>
    <s v="MULAM"/>
    <x v="247"/>
    <n v="75"/>
    <n v="15"/>
    <n v="3"/>
    <n v="75"/>
    <n v="4.6533333333333333"/>
    <n v="0"/>
    <n v="0"/>
    <n v="60"/>
    <n v="1173"/>
    <n v="0.8"/>
    <n v="66"/>
    <n v="15"/>
    <n v="17"/>
    <n v="53"/>
    <n v="32"/>
    <n v="180.46875"/>
    <n v="34"/>
    <n v="57.441176470588232"/>
    <n v="39"/>
    <n v="137.7948717948718"/>
    <n v="34"/>
    <n v="363"/>
    <n v="41"/>
    <n v="174"/>
    <n v="0.54666666666666663"/>
    <n v="4"/>
    <n v="110"/>
    <n v="5.3333333333333337E-2"/>
    <n v="19"/>
    <n v="0.55882352941176472"/>
    <n v="3"/>
    <n v="8.8235294117647065E-2"/>
    <n v="15"/>
    <n v="0.36585365853658536"/>
    <n v="2"/>
    <n v="4.878048780487805E-2"/>
    <n v="2"/>
    <n v="2.6666666666666668E-2"/>
    <n v="0"/>
    <n v="0"/>
    <n v="0"/>
    <n v="1"/>
    <n v="3"/>
    <n v="1.4423076923076923"/>
    <n v="52"/>
    <n v="1"/>
    <n v="48"/>
  </r>
  <r>
    <n v="2017"/>
    <x v="4"/>
    <x v="5"/>
    <s v="WAXJE"/>
    <x v="171"/>
    <n v="73"/>
    <n v="3"/>
    <n v="1"/>
    <n v="73"/>
    <n v="6.6575342465753424"/>
    <n v="0"/>
    <n v="0"/>
    <n v="72"/>
    <n v="245"/>
    <n v="0.98630136986301364"/>
    <n v="30"/>
    <n v="12"/>
    <n v="13"/>
    <n v="41"/>
    <n v="5"/>
    <n v="229.6"/>
    <n v="5"/>
    <n v="5.4"/>
    <n v="64"/>
    <n v="37.625"/>
    <n v="5"/>
    <n v="468"/>
    <n v="67"/>
    <n v="50"/>
    <n v="0.9178082191780822"/>
    <n v="52"/>
    <n v="36"/>
    <n v="0.71232876712328763"/>
    <n v="2"/>
    <n v="0.4"/>
    <n v="2"/>
    <n v="0.4"/>
    <n v="2"/>
    <n v="2.9850746268656716E-2"/>
    <n v="2"/>
    <n v="2.9850746268656716E-2"/>
    <n v="1"/>
    <n v="1.3698630136986301E-2"/>
    <n v="0"/>
    <n v="0"/>
    <n v="1"/>
    <n v="0"/>
    <n v="2"/>
    <n v="2.6071428571428572"/>
    <n v="28"/>
    <n v="0"/>
    <n v="0"/>
  </r>
  <r>
    <n v="2017"/>
    <x v="4"/>
    <x v="5"/>
    <s v="POLSTE"/>
    <x v="142"/>
    <n v="62"/>
    <n v="1"/>
    <n v="0"/>
    <n v="62"/>
    <n v="0.532258064516129"/>
    <n v="0"/>
    <n v="0"/>
    <n v="61"/>
    <n v="1439"/>
    <n v="0.9838709677419355"/>
    <n v="31"/>
    <n v="14"/>
    <n v="17"/>
    <n v="35"/>
    <n v="7"/>
    <n v="148.71428571428572"/>
    <n v="7"/>
    <n v="95.142857142857139"/>
    <n v="54"/>
    <n v="62.555555555555557"/>
    <n v="7"/>
    <n v="445"/>
    <n v="55"/>
    <n v="88"/>
    <n v="0.88709677419354838"/>
    <n v="19"/>
    <n v="40"/>
    <n v="0.30645161290322581"/>
    <n v="6"/>
    <n v="0.8571428571428571"/>
    <n v="0"/>
    <n v="0"/>
    <n v="10"/>
    <n v="0.18181818181818182"/>
    <n v="1"/>
    <n v="1.8181818181818181E-2"/>
    <n v="1"/>
    <n v="1.6129032258064516E-2"/>
    <n v="0"/>
    <n v="0"/>
    <n v="0"/>
    <n v="1"/>
    <n v="0"/>
    <n v="2.48"/>
    <n v="25"/>
    <n v="0"/>
    <n v="0"/>
  </r>
  <r>
    <n v="2017"/>
    <x v="4"/>
    <x v="5"/>
    <s v="MARDO1"/>
    <x v="172"/>
    <n v="56"/>
    <n v="3"/>
    <n v="1"/>
    <n v="56"/>
    <n v="7.8214285714285712"/>
    <n v="0"/>
    <n v="0"/>
    <n v="29"/>
    <n v="2064"/>
    <n v="0.5178571428571429"/>
    <n v="41"/>
    <n v="15"/>
    <n v="16"/>
    <n v="39"/>
    <n v="16"/>
    <n v="142.0625"/>
    <n v="15"/>
    <n v="38.466666666666669"/>
    <n v="37"/>
    <n v="71.162162162162161"/>
    <n v="16"/>
    <n v="565"/>
    <n v="40"/>
    <n v="92"/>
    <n v="0.7142857142857143"/>
    <n v="19"/>
    <n v="65"/>
    <n v="0.3392857142857143"/>
    <n v="8"/>
    <n v="0.5"/>
    <n v="3"/>
    <n v="0.1875"/>
    <n v="5"/>
    <n v="0.125"/>
    <n v="2"/>
    <n v="0.05"/>
    <n v="0"/>
    <n v="0"/>
    <n v="0"/>
    <n v="0"/>
    <n v="0"/>
    <n v="1"/>
    <n v="0"/>
    <n v="2.074074074074074"/>
    <n v="27"/>
    <n v="12"/>
    <n v="46"/>
  </r>
  <r>
    <n v="2017"/>
    <x v="4"/>
    <x v="5"/>
    <s v="PALRA"/>
    <x v="164"/>
    <n v="53"/>
    <n v="0"/>
    <n v="0"/>
    <n v="53"/>
    <n v="3.6603773584905661"/>
    <n v="2"/>
    <n v="3.7735849056603772E-2"/>
    <n v="33"/>
    <n v="231"/>
    <n v="0.62264150943396224"/>
    <n v="44"/>
    <n v="14"/>
    <n v="26"/>
    <n v="50"/>
    <n v="2"/>
    <n v="238"/>
    <n v="2"/>
    <n v="69"/>
    <n v="50"/>
    <n v="124.52"/>
    <n v="1"/>
    <n v="475"/>
    <n v="51"/>
    <n v="144"/>
    <n v="0.96226415094339623"/>
    <n v="4"/>
    <n v="92"/>
    <n v="7.5471698113207544E-2"/>
    <n v="2"/>
    <n v="0"/>
    <n v="0"/>
    <n v="0"/>
    <n v="15"/>
    <n v="0.29411764705882354"/>
    <n v="1"/>
    <n v="1.9607843137254902E-2"/>
    <n v="1"/>
    <n v="1.8867924528301886E-2"/>
    <n v="0"/>
    <n v="0"/>
    <n v="0"/>
    <n v="0"/>
    <n v="1"/>
    <n v="2.2083333333333335"/>
    <n v="24"/>
    <n v="0"/>
    <n v="0"/>
  </r>
  <r>
    <n v="2017"/>
    <x v="4"/>
    <x v="5"/>
    <s v="STERA"/>
    <x v="152"/>
    <n v="50"/>
    <n v="0"/>
    <n v="0"/>
    <n v="50"/>
    <n v="3.12"/>
    <n v="0"/>
    <n v="0"/>
    <n v="48"/>
    <n v="758"/>
    <n v="0.96"/>
    <n v="46"/>
    <n v="17"/>
    <n v="22"/>
    <n v="34"/>
    <n v="7"/>
    <n v="204"/>
    <n v="6"/>
    <n v="7.166666666666667"/>
    <n v="43"/>
    <n v="100.20930232558139"/>
    <n v="7"/>
    <n v="368"/>
    <n v="43"/>
    <n v="142"/>
    <n v="0.86"/>
    <n v="13"/>
    <n v="83"/>
    <n v="0.26"/>
    <n v="7"/>
    <n v="1"/>
    <n v="0"/>
    <n v="0"/>
    <n v="12"/>
    <n v="0.27906976744186046"/>
    <n v="2"/>
    <n v="4.6511627906976744E-2"/>
    <n v="0"/>
    <n v="0"/>
    <n v="1"/>
    <n v="0.02"/>
    <n v="0"/>
    <n v="0"/>
    <n v="2"/>
    <n v="2"/>
    <n v="25"/>
    <n v="0"/>
    <n v="0"/>
  </r>
  <r>
    <n v="2017"/>
    <x v="4"/>
    <x v="5"/>
    <s v="LYSDO"/>
    <x v="166"/>
    <n v="44"/>
    <n v="11"/>
    <n v="2"/>
    <n v="43"/>
    <n v="4.3023255813953485"/>
    <n v="0"/>
    <n v="0"/>
    <n v="38"/>
    <n v="1263"/>
    <n v="0.86363636363636365"/>
    <n v="37"/>
    <n v="11"/>
    <n v="8"/>
    <n v="66"/>
    <n v="23"/>
    <n v="134.47826086956522"/>
    <n v="21"/>
    <n v="32.80952380952381"/>
    <n v="18"/>
    <n v="126.11111111111111"/>
    <n v="20"/>
    <n v="486"/>
    <n v="20"/>
    <n v="136"/>
    <n v="0.45454545454545453"/>
    <n v="9"/>
    <n v="78"/>
    <n v="0.20454545454545456"/>
    <n v="11"/>
    <n v="0.55000000000000004"/>
    <n v="0"/>
    <n v="0"/>
    <n v="5"/>
    <n v="0.25"/>
    <n v="2"/>
    <n v="0.1"/>
    <n v="0"/>
    <n v="0"/>
    <n v="0"/>
    <n v="0"/>
    <n v="1"/>
    <n v="1"/>
    <n v="0"/>
    <n v="1.6296296296296295"/>
    <n v="27"/>
    <n v="1"/>
    <n v="251"/>
  </r>
  <r>
    <n v="2017"/>
    <x v="4"/>
    <x v="5"/>
    <s v="SCDGA"/>
    <x v="138"/>
    <n v="41"/>
    <n v="2"/>
    <n v="1"/>
    <n v="41"/>
    <n v="6.6341463414634143"/>
    <n v="2"/>
    <n v="4.878048780487805E-2"/>
    <n v="40"/>
    <n v="337"/>
    <n v="0.97560975609756095"/>
    <n v="32"/>
    <n v="19"/>
    <n v="11"/>
    <n v="52"/>
    <n v="3"/>
    <n v="152.66666666666666"/>
    <n v="3"/>
    <n v="59"/>
    <n v="37"/>
    <n v="103.43243243243244"/>
    <n v="3"/>
    <n v="298"/>
    <n v="38"/>
    <n v="122"/>
    <n v="0.92682926829268297"/>
    <n v="12"/>
    <n v="80"/>
    <n v="0.29268292682926828"/>
    <n v="2"/>
    <n v="0.66666666666666663"/>
    <n v="1"/>
    <n v="0.33333333333333331"/>
    <n v="5"/>
    <n v="0.13157894736842105"/>
    <n v="9"/>
    <n v="0.23684210526315788"/>
    <n v="0"/>
    <n v="0"/>
    <n v="0"/>
    <n v="0"/>
    <n v="0"/>
    <n v="0"/>
    <n v="0"/>
    <n v="1.5769230769230769"/>
    <n v="26"/>
    <n v="0"/>
    <n v="0"/>
  </r>
  <r>
    <n v="2017"/>
    <x v="4"/>
    <x v="5"/>
    <s v="BALMO"/>
    <x v="261"/>
    <n v="32"/>
    <n v="2"/>
    <n v="1"/>
    <n v="32"/>
    <n v="4.75"/>
    <n v="0"/>
    <n v="0"/>
    <n v="31"/>
    <n v="1337"/>
    <n v="0.96875"/>
    <n v="28"/>
    <n v="16"/>
    <n v="6"/>
    <n v="136"/>
    <n v="13"/>
    <n v="171"/>
    <n v="14"/>
    <n v="26.785714285714285"/>
    <n v="17"/>
    <n v="208.47058823529412"/>
    <n v="12"/>
    <n v="834"/>
    <n v="17"/>
    <n v="286"/>
    <n v="0.53125"/>
    <n v="1"/>
    <n v="46"/>
    <n v="3.125E-2"/>
    <n v="3"/>
    <n v="0.25"/>
    <n v="1"/>
    <n v="8.3333333333333329E-2"/>
    <n v="6"/>
    <n v="0.35294117647058826"/>
    <n v="0"/>
    <n v="0"/>
    <n v="0"/>
    <n v="0"/>
    <n v="0"/>
    <n v="0"/>
    <n v="0"/>
    <n v="0"/>
    <n v="1"/>
    <n v="1.6842105263157894"/>
    <n v="19"/>
    <n v="0"/>
    <n v="0"/>
  </r>
  <r>
    <n v="2017"/>
    <x v="4"/>
    <x v="5"/>
    <s v="VELDU"/>
    <x v="158"/>
    <n v="32"/>
    <n v="0"/>
    <n v="0"/>
    <n v="32"/>
    <n v="5.0625"/>
    <n v="0"/>
    <n v="0"/>
    <n v="31"/>
    <n v="231"/>
    <n v="0.96875"/>
    <n v="28"/>
    <n v="20"/>
    <n v="13"/>
    <n v="22"/>
    <n v="1"/>
    <n v="228"/>
    <n v="1"/>
    <n v="11"/>
    <n v="30"/>
    <n v="145.73333333333332"/>
    <n v="1"/>
    <n v="309"/>
    <n v="31"/>
    <n v="154"/>
    <n v="0.96875"/>
    <n v="3"/>
    <n v="125"/>
    <n v="9.375E-2"/>
    <n v="1"/>
    <n v="1"/>
    <n v="0"/>
    <n v="0"/>
    <n v="10"/>
    <n v="0.32258064516129031"/>
    <n v="0"/>
    <n v="0"/>
    <n v="0"/>
    <n v="0"/>
    <n v="0"/>
    <n v="0"/>
    <n v="0"/>
    <n v="0"/>
    <n v="0"/>
    <n v="1.7777777777777777"/>
    <n v="18"/>
    <n v="0"/>
    <n v="0"/>
  </r>
  <r>
    <n v="2017"/>
    <x v="4"/>
    <x v="5"/>
    <s v="BRANO"/>
    <x v="148"/>
    <n v="29"/>
    <n v="1"/>
    <n v="0"/>
    <n v="27"/>
    <n v="2.925925925925926"/>
    <n v="0"/>
    <n v="0"/>
    <n v="22"/>
    <n v="579"/>
    <n v="0.75862068965517238"/>
    <n v="16"/>
    <n v="11"/>
    <n v="3"/>
    <n v="20"/>
    <n v="5"/>
    <n v="127.4"/>
    <n v="4"/>
    <n v="119.5"/>
    <n v="20"/>
    <n v="69.599999999999994"/>
    <n v="4"/>
    <n v="508"/>
    <n v="24"/>
    <n v="93"/>
    <n v="0.82758620689655171"/>
    <n v="11"/>
    <n v="40"/>
    <n v="0.37931034482758619"/>
    <n v="1"/>
    <n v="0.25"/>
    <n v="0"/>
    <n v="0"/>
    <n v="2"/>
    <n v="8.3333333333333329E-2"/>
    <n v="2"/>
    <n v="8.3333333333333329E-2"/>
    <n v="0"/>
    <n v="0"/>
    <n v="0"/>
    <n v="0"/>
    <n v="2"/>
    <n v="1"/>
    <n v="2"/>
    <n v="2.9"/>
    <n v="10"/>
    <n v="0"/>
    <n v="0"/>
  </r>
  <r>
    <n v="2017"/>
    <x v="4"/>
    <x v="5"/>
    <s v="EICTO"/>
    <x v="327"/>
    <n v="28"/>
    <n v="9"/>
    <n v="3"/>
    <n v="28"/>
    <n v="4.5357142857142856"/>
    <n v="0"/>
    <n v="0"/>
    <n v="27"/>
    <n v="1638"/>
    <n v="0.9642857142857143"/>
    <n v="26"/>
    <n v="24"/>
    <n v="8"/>
    <n v="58"/>
    <n v="12"/>
    <n v="173"/>
    <n v="11"/>
    <n v="31.454545454545453"/>
    <n v="15"/>
    <n v="209.53333333333333"/>
    <n v="12"/>
    <n v="382"/>
    <n v="15"/>
    <n v="211"/>
    <n v="0.5357142857142857"/>
    <n v="0"/>
    <n v="0"/>
    <n v="0"/>
    <n v="5"/>
    <n v="0.41666666666666669"/>
    <n v="0"/>
    <n v="0"/>
    <n v="10"/>
    <n v="0.66666666666666663"/>
    <n v="0"/>
    <n v="0"/>
    <n v="1"/>
    <n v="3.5714285714285712E-2"/>
    <n v="0"/>
    <n v="0"/>
    <n v="0"/>
    <n v="0"/>
    <n v="1"/>
    <n v="1.3333333333333333"/>
    <n v="21"/>
    <n v="1"/>
    <n v="44"/>
  </r>
  <r>
    <n v="2017"/>
    <x v="4"/>
    <x v="5"/>
    <s v="POLCA"/>
    <x v="54"/>
    <n v="19"/>
    <n v="3"/>
    <n v="6"/>
    <n v="19"/>
    <n v="9.473684210526315"/>
    <n v="0"/>
    <n v="0"/>
    <n v="8"/>
    <n v="423"/>
    <n v="0.42105263157894735"/>
    <n v="8"/>
    <n v="13"/>
    <n v="3"/>
    <n v="10"/>
    <n v="2"/>
    <n v="210.5"/>
    <n v="1"/>
    <n v="2"/>
    <n v="17"/>
    <n v="39.058823529411768"/>
    <n v="2"/>
    <n v="277"/>
    <n v="17"/>
    <n v="64"/>
    <n v="0.89473684210526316"/>
    <n v="7"/>
    <n v="39"/>
    <n v="0.36842105263157893"/>
    <n v="1"/>
    <n v="0.5"/>
    <n v="0"/>
    <n v="0"/>
    <n v="2"/>
    <n v="0.11764705882352941"/>
    <n v="1"/>
    <n v="5.8823529411764705E-2"/>
    <n v="1"/>
    <n v="5.2631578947368418E-2"/>
    <n v="1"/>
    <n v="5.2631578947368418E-2"/>
    <n v="0"/>
    <n v="0"/>
    <n v="1"/>
    <n v="1.5833333333333333"/>
    <n v="12"/>
    <n v="0"/>
    <n v="0"/>
  </r>
  <r>
    <n v="2017"/>
    <x v="4"/>
    <x v="5"/>
    <s v="GOMJE"/>
    <x v="168"/>
    <n v="11"/>
    <n v="0"/>
    <n v="0"/>
    <n v="11"/>
    <n v="3.4545454545454546"/>
    <n v="0"/>
    <n v="0"/>
    <n v="11"/>
    <n v="2956"/>
    <n v="1"/>
    <n v="10"/>
    <n v="18"/>
    <n v="4"/>
    <n v="251"/>
    <n v="8"/>
    <n v="247"/>
    <n v="8"/>
    <n v="37.375"/>
    <n v="3"/>
    <n v="287.66666666666669"/>
    <n v="8"/>
    <n v="757"/>
    <n v="3"/>
    <n v="463"/>
    <n v="0.27272727272727271"/>
    <n v="0"/>
    <n v="0"/>
    <n v="0"/>
    <n v="3"/>
    <n v="0.375"/>
    <n v="0"/>
    <n v="0"/>
    <n v="1"/>
    <n v="0.33333333333333331"/>
    <n v="0"/>
    <n v="0"/>
    <n v="0"/>
    <n v="0"/>
    <n v="0"/>
    <n v="0"/>
    <n v="0"/>
    <n v="0"/>
    <n v="0"/>
    <n v="1.2222222222222223"/>
    <n v="9"/>
    <n v="1"/>
    <n v="264"/>
  </r>
  <r>
    <n v="2017"/>
    <x v="4"/>
    <x v="5"/>
    <s v="SMOJA1"/>
    <x v="154"/>
    <n v="8"/>
    <n v="0"/>
    <n v="0"/>
    <n v="8"/>
    <n v="4.5"/>
    <n v="0"/>
    <n v="0"/>
    <n v="8"/>
    <n v="823"/>
    <n v="1"/>
    <n v="8"/>
    <n v="25"/>
    <n v="2"/>
    <n v="16"/>
    <n v="1"/>
    <n v="61"/>
    <n v="1"/>
    <n v="396"/>
    <n v="7"/>
    <n v="119.71428571428571"/>
    <n v="1"/>
    <n v="213"/>
    <n v="7"/>
    <n v="131"/>
    <n v="0.875"/>
    <n v="0"/>
    <n v="0"/>
    <n v="0"/>
    <n v="1"/>
    <n v="1"/>
    <n v="0"/>
    <n v="0"/>
    <n v="1"/>
    <n v="0.14285714285714285"/>
    <n v="3"/>
    <n v="0.42857142857142855"/>
    <n v="0"/>
    <n v="0"/>
    <n v="0"/>
    <n v="0"/>
    <n v="0"/>
    <n v="0"/>
    <n v="0"/>
    <n v="1.3333333333333333"/>
    <n v="6"/>
    <n v="0"/>
    <n v="0"/>
  </r>
  <r>
    <n v="2017"/>
    <x v="4"/>
    <x v="5"/>
    <s v="BURDO"/>
    <x v="286"/>
    <n v="7"/>
    <n v="5"/>
    <n v="2"/>
    <n v="7"/>
    <n v="3"/>
    <n v="0"/>
    <n v="0"/>
    <n v="4"/>
    <n v="1023"/>
    <n v="0.5714285714285714"/>
    <n v="5"/>
    <n v="9"/>
    <n v="2"/>
    <n v="47"/>
    <n v="3"/>
    <n v="110.66666666666667"/>
    <n v="3"/>
    <n v="90"/>
    <n v="2"/>
    <n v="130"/>
    <n v="4"/>
    <n v="679"/>
    <n v="2"/>
    <n v="134"/>
    <n v="0.2857142857142857"/>
    <n v="0"/>
    <n v="0"/>
    <n v="0"/>
    <n v="1"/>
    <n v="0.25"/>
    <n v="0"/>
    <n v="0"/>
    <n v="0"/>
    <n v="0"/>
    <n v="0"/>
    <n v="0"/>
    <n v="0"/>
    <n v="0"/>
    <n v="0"/>
    <n v="0"/>
    <n v="0"/>
    <n v="0"/>
    <n v="1"/>
    <n v="1"/>
    <n v="7"/>
    <n v="0"/>
    <n v="0"/>
  </r>
  <r>
    <n v="2017"/>
    <x v="4"/>
    <x v="5"/>
    <s v="SAVPA"/>
    <x v="179"/>
    <n v="6"/>
    <n v="0"/>
    <n v="0"/>
    <n v="6"/>
    <n v="3.1666666666666665"/>
    <n v="0"/>
    <n v="0"/>
    <n v="5"/>
    <n v="4861"/>
    <n v="0.83333333333333337"/>
    <n v="6"/>
    <n v="13"/>
    <n v="2"/>
    <n v="18"/>
    <n v="6"/>
    <n v="115.5"/>
    <n v="5"/>
    <n v="130.80000000000001"/>
    <n v="0"/>
    <n v="0"/>
    <n v="5"/>
    <n v="293"/>
    <n v="0"/>
    <n v="0"/>
    <n v="0"/>
    <n v="0"/>
    <n v="0"/>
    <n v="0"/>
    <n v="2"/>
    <n v="0.4"/>
    <n v="0"/>
    <n v="0"/>
    <n v="0"/>
    <n v="0"/>
    <n v="0"/>
    <n v="0"/>
    <n v="0"/>
    <n v="0"/>
    <n v="0"/>
    <n v="0"/>
    <n v="0"/>
    <n v="0"/>
    <n v="0"/>
    <n v="1"/>
    <n v="6"/>
    <n v="1"/>
    <n v="17"/>
  </r>
  <r>
    <n v="2017"/>
    <x v="4"/>
    <x v="5"/>
    <s v="&lt;NONE&gt;"/>
    <x v="33"/>
    <n v="5"/>
    <n v="0"/>
    <n v="0"/>
    <n v="2"/>
    <n v="12.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0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5"/>
    <n v="0"/>
    <n v="0"/>
  </r>
  <r>
    <n v="2017"/>
    <x v="4"/>
    <x v="5"/>
    <s v="SANRE"/>
    <x v="170"/>
    <n v="5"/>
    <n v="1"/>
    <n v="1"/>
    <n v="5"/>
    <n v="0.6"/>
    <n v="0"/>
    <n v="0"/>
    <n v="5"/>
    <n v="2625"/>
    <n v="1"/>
    <n v="5"/>
    <n v="20"/>
    <n v="4"/>
    <n v="50"/>
    <n v="4"/>
    <n v="184.75"/>
    <n v="4"/>
    <n v="205.75"/>
    <n v="1"/>
    <n v="381"/>
    <n v="4"/>
    <n v="536"/>
    <n v="1"/>
    <n v="558"/>
    <n v="0.2"/>
    <n v="0"/>
    <n v="0"/>
    <n v="0"/>
    <n v="2"/>
    <n v="0.5"/>
    <n v="0"/>
    <n v="0"/>
    <n v="0"/>
    <n v="0"/>
    <n v="0"/>
    <n v="0"/>
    <n v="0"/>
    <n v="0"/>
    <n v="0"/>
    <n v="0"/>
    <n v="0"/>
    <n v="0"/>
    <n v="0"/>
    <n v="1"/>
    <n v="5"/>
    <n v="4"/>
    <n v="220"/>
  </r>
  <r>
    <n v="2017"/>
    <x v="4"/>
    <x v="5"/>
    <s v="BELMA"/>
    <x v="278"/>
    <n v="3"/>
    <n v="0"/>
    <n v="0"/>
    <n v="3"/>
    <n v="0.33333333333333331"/>
    <n v="0"/>
    <n v="0"/>
    <n v="2"/>
    <n v="3567"/>
    <n v="0.66666666666666663"/>
    <n v="3"/>
    <n v="13"/>
    <n v="1"/>
    <n v="100"/>
    <n v="3"/>
    <n v="131"/>
    <n v="3"/>
    <n v="41"/>
    <n v="0"/>
    <n v="0"/>
    <n v="3"/>
    <n v="241"/>
    <n v="0"/>
    <n v="0"/>
    <n v="0"/>
    <n v="0"/>
    <n v="0"/>
    <n v="0"/>
    <n v="2"/>
    <n v="0.66666666666666663"/>
    <n v="0"/>
    <n v="0"/>
    <n v="0"/>
    <n v="0"/>
    <n v="0"/>
    <n v="0"/>
    <n v="0"/>
    <n v="0"/>
    <n v="0"/>
    <n v="0"/>
    <n v="0"/>
    <n v="0"/>
    <n v="0"/>
    <n v="1"/>
    <n v="3"/>
    <n v="0"/>
    <n v="0"/>
  </r>
  <r>
    <n v="2017"/>
    <x v="4"/>
    <x v="5"/>
    <s v="WILDA1"/>
    <x v="32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4"/>
    <n v="1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1"/>
    <n v="3"/>
    <n v="0"/>
    <n v="0"/>
  </r>
  <r>
    <n v="2017"/>
    <x v="4"/>
    <x v="5"/>
    <s v="AHMSHA1"/>
    <x v="226"/>
    <n v="1"/>
    <n v="0"/>
    <n v="0"/>
    <n v="1"/>
    <n v="1"/>
    <n v="0"/>
    <n v="0"/>
    <n v="1"/>
    <n v="2528"/>
    <n v="1"/>
    <n v="1"/>
    <n v="4"/>
    <n v="0"/>
    <n v="0"/>
    <n v="1"/>
    <n v="93"/>
    <n v="1"/>
    <n v="5"/>
    <n v="0"/>
    <n v="0"/>
    <n v="1"/>
    <n v="1142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5"/>
    <s v="BAGMA"/>
    <x v="276"/>
    <n v="1"/>
    <n v="1"/>
    <n v="1"/>
    <n v="1"/>
    <n v="3"/>
    <n v="0"/>
    <n v="0"/>
    <n v="0"/>
    <n v="0"/>
    <n v="0"/>
    <n v="1"/>
    <n v="16"/>
    <n v="1"/>
    <n v="16"/>
    <n v="1"/>
    <n v="92"/>
    <n v="1"/>
    <n v="169"/>
    <n v="0"/>
    <n v="0"/>
    <n v="1"/>
    <n v="3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5"/>
    <s v="CLADA"/>
    <x v="284"/>
    <n v="1"/>
    <n v="1"/>
    <n v="11"/>
    <n v="1"/>
    <n v="12"/>
    <n v="0"/>
    <n v="0"/>
    <n v="0"/>
    <n v="0"/>
    <n v="0"/>
    <n v="1"/>
    <n v="31"/>
    <n v="1"/>
    <n v="58"/>
    <n v="1"/>
    <n v="527"/>
    <n v="1"/>
    <n v="3"/>
    <n v="0"/>
    <n v="0"/>
    <n v="1"/>
    <n v="5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5"/>
    <s v="EDMJI"/>
    <x v="329"/>
    <n v="1"/>
    <n v="1"/>
    <n v="1"/>
    <n v="1"/>
    <n v="24"/>
    <n v="0"/>
    <n v="0"/>
    <n v="1"/>
    <n v="-38"/>
    <n v="1"/>
    <n v="1"/>
    <n v="20"/>
    <n v="0"/>
    <n v="0"/>
    <n v="0"/>
    <n v="0"/>
    <n v="0"/>
    <n v="0"/>
    <n v="1"/>
    <n v="22"/>
    <n v="0"/>
    <n v="0"/>
    <n v="1"/>
    <n v="8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6"/>
    <s v="ROKAB"/>
    <x v="193"/>
    <n v="212"/>
    <n v="202"/>
    <n v="3"/>
    <n v="212"/>
    <n v="4.8349056603773581"/>
    <n v="2"/>
    <n v="9.433962264150943E-3"/>
    <n v="199"/>
    <n v="1828"/>
    <n v="0.93867924528301883"/>
    <n v="203"/>
    <n v="12"/>
    <n v="65"/>
    <n v="67"/>
    <n v="106"/>
    <n v="193.19811320754718"/>
    <n v="96"/>
    <n v="22.03125"/>
    <n v="101"/>
    <n v="167.33663366336634"/>
    <n v="100"/>
    <n v="340"/>
    <n v="102"/>
    <n v="193"/>
    <n v="0.48113207547169812"/>
    <n v="6"/>
    <n v="194"/>
    <n v="2.8301886792452831E-2"/>
    <n v="51"/>
    <n v="0.51"/>
    <n v="10"/>
    <n v="0.1"/>
    <n v="34"/>
    <n v="0.33333333333333331"/>
    <n v="11"/>
    <n v="0.10784313725490197"/>
    <n v="0"/>
    <n v="0"/>
    <n v="0"/>
    <n v="0"/>
    <n v="0"/>
    <n v="0"/>
    <n v="7"/>
    <n v="1.3417721518987342"/>
    <n v="158"/>
    <n v="15"/>
    <n v="88"/>
  </r>
  <r>
    <n v="2017"/>
    <x v="4"/>
    <x v="6"/>
    <s v="BABLI"/>
    <x v="133"/>
    <n v="194"/>
    <n v="189"/>
    <n v="2"/>
    <n v="194"/>
    <n v="4.4896907216494846"/>
    <n v="2"/>
    <n v="1.0309278350515464E-2"/>
    <n v="172"/>
    <n v="1972"/>
    <n v="0.88659793814432986"/>
    <n v="151"/>
    <n v="15"/>
    <n v="59"/>
    <n v="26"/>
    <n v="8"/>
    <n v="215.75"/>
    <n v="8"/>
    <n v="6.5"/>
    <n v="185"/>
    <n v="116.34594594594594"/>
    <n v="7"/>
    <n v="360"/>
    <n v="182"/>
    <n v="129"/>
    <n v="0.93814432989690721"/>
    <n v="87"/>
    <n v="74"/>
    <n v="0.4484536082474227"/>
    <n v="3"/>
    <n v="0.42857142857142855"/>
    <n v="3"/>
    <n v="0.42857142857142855"/>
    <n v="41"/>
    <n v="0.22527472527472528"/>
    <n v="22"/>
    <n v="0.12087912087912088"/>
    <n v="0"/>
    <n v="0"/>
    <n v="0"/>
    <n v="0"/>
    <n v="0"/>
    <n v="0"/>
    <n v="2"/>
    <n v="2"/>
    <n v="97"/>
    <n v="3"/>
    <n v="42"/>
  </r>
  <r>
    <n v="2017"/>
    <x v="4"/>
    <x v="6"/>
    <s v="MEDADA"/>
    <x v="123"/>
    <n v="187"/>
    <n v="183"/>
    <n v="2"/>
    <n v="187"/>
    <n v="4.2513368983957216"/>
    <n v="0"/>
    <n v="0"/>
    <n v="187"/>
    <n v="38"/>
    <n v="1"/>
    <n v="95"/>
    <n v="16"/>
    <n v="40"/>
    <n v="22"/>
    <n v="2"/>
    <n v="123.5"/>
    <n v="2"/>
    <n v="5.5"/>
    <n v="185"/>
    <n v="65.78378378378379"/>
    <n v="1"/>
    <n v="195"/>
    <n v="184"/>
    <n v="81"/>
    <n v="0.98395721925133695"/>
    <n v="138"/>
    <n v="59"/>
    <n v="0.73796791443850263"/>
    <n v="1"/>
    <n v="1"/>
    <n v="1"/>
    <n v="1"/>
    <n v="16"/>
    <n v="8.6956521739130432E-2"/>
    <n v="6"/>
    <n v="3.2608695652173912E-2"/>
    <n v="0"/>
    <n v="0"/>
    <n v="0"/>
    <n v="0"/>
    <n v="0"/>
    <n v="0"/>
    <n v="9"/>
    <n v="1.8155339805825244"/>
    <n v="103"/>
    <n v="1"/>
    <n v="11"/>
  </r>
  <r>
    <n v="2017"/>
    <x v="4"/>
    <x v="6"/>
    <s v="FUDAN"/>
    <x v="124"/>
    <n v="182"/>
    <n v="180"/>
    <n v="2"/>
    <n v="182"/>
    <n v="3.2142857142857144"/>
    <n v="2"/>
    <n v="1.098901098901099E-2"/>
    <n v="170"/>
    <n v="1401"/>
    <n v="0.93406593406593408"/>
    <n v="123"/>
    <n v="11"/>
    <n v="50"/>
    <n v="33"/>
    <n v="9"/>
    <n v="296.22222222222223"/>
    <n v="9"/>
    <n v="28.444444444444443"/>
    <n v="173"/>
    <n v="81.74566473988439"/>
    <n v="7"/>
    <n v="323"/>
    <n v="172"/>
    <n v="94"/>
    <n v="0.94505494505494503"/>
    <n v="107"/>
    <n v="63"/>
    <n v="0.58791208791208793"/>
    <n v="3"/>
    <n v="0.42857142857142855"/>
    <n v="0"/>
    <n v="0"/>
    <n v="36"/>
    <n v="0.20930232558139536"/>
    <n v="15"/>
    <n v="8.7209302325581398E-2"/>
    <n v="0"/>
    <n v="0"/>
    <n v="0"/>
    <n v="0"/>
    <n v="0"/>
    <n v="0"/>
    <n v="0"/>
    <n v="1.8958333333333333"/>
    <n v="96"/>
    <n v="1"/>
    <n v="11"/>
  </r>
  <r>
    <n v="2017"/>
    <x v="4"/>
    <x v="6"/>
    <s v="DIAVA"/>
    <x v="188"/>
    <n v="177"/>
    <n v="168"/>
    <n v="6"/>
    <n v="177"/>
    <n v="8.4180790960451972"/>
    <n v="2"/>
    <n v="1.1299435028248588E-2"/>
    <n v="119"/>
    <n v="2788"/>
    <n v="0.67231638418079098"/>
    <n v="168"/>
    <n v="14"/>
    <n v="61"/>
    <n v="81"/>
    <n v="107"/>
    <n v="207.66355140186917"/>
    <n v="99"/>
    <n v="40.505050505050505"/>
    <n v="59"/>
    <n v="258.37288135593218"/>
    <n v="81"/>
    <n v="383"/>
    <n v="61"/>
    <n v="291"/>
    <n v="0.34463276836158191"/>
    <n v="4"/>
    <n v="56"/>
    <n v="2.2598870056497175E-2"/>
    <n v="66"/>
    <n v="0.81481481481481477"/>
    <n v="5"/>
    <n v="6.1728395061728392E-2"/>
    <n v="19"/>
    <n v="0.31147540983606559"/>
    <n v="14"/>
    <n v="0.22950819672131148"/>
    <n v="1"/>
    <n v="5.6497175141242938E-3"/>
    <n v="1"/>
    <n v="5.6497175141242938E-3"/>
    <n v="0"/>
    <n v="0"/>
    <n v="4"/>
    <n v="2.1585365853658538"/>
    <n v="82"/>
    <n v="10"/>
    <n v="345"/>
  </r>
  <r>
    <n v="2017"/>
    <x v="4"/>
    <x v="6"/>
    <s v="KUETO"/>
    <x v="182"/>
    <n v="172"/>
    <n v="165"/>
    <n v="3"/>
    <n v="172"/>
    <n v="4.1802325581395348"/>
    <n v="2"/>
    <n v="1.1627906976744186E-2"/>
    <n v="172"/>
    <n v="549"/>
    <n v="1"/>
    <n v="97"/>
    <n v="14"/>
    <n v="23"/>
    <n v="14"/>
    <n v="8"/>
    <n v="170.125"/>
    <n v="6"/>
    <n v="21.333333333333332"/>
    <n v="153"/>
    <n v="81.313725490196077"/>
    <n v="9"/>
    <n v="295"/>
    <n v="163"/>
    <n v="90"/>
    <n v="0.94767441860465118"/>
    <n v="120"/>
    <n v="59"/>
    <n v="0.69767441860465118"/>
    <n v="4"/>
    <n v="0.44444444444444442"/>
    <n v="2"/>
    <n v="0.22222222222222221"/>
    <n v="19"/>
    <n v="0.1165644171779141"/>
    <n v="18"/>
    <n v="0.11042944785276074"/>
    <n v="0"/>
    <n v="0"/>
    <n v="0"/>
    <n v="0"/>
    <n v="0"/>
    <n v="0"/>
    <n v="1"/>
    <n v="1.8105263157894738"/>
    <n v="95"/>
    <n v="5"/>
    <n v="34"/>
  </r>
  <r>
    <n v="2017"/>
    <x v="4"/>
    <x v="6"/>
    <s v="KANLOR"/>
    <x v="126"/>
    <n v="171"/>
    <n v="167"/>
    <n v="2"/>
    <n v="171"/>
    <n v="3.4970760233918128"/>
    <n v="0"/>
    <n v="0"/>
    <n v="169"/>
    <n v="354"/>
    <n v="0.98830409356725146"/>
    <n v="127"/>
    <n v="12"/>
    <n v="43"/>
    <n v="25"/>
    <n v="10"/>
    <n v="135.80000000000001"/>
    <n v="11"/>
    <n v="10.636363636363637"/>
    <n v="159"/>
    <n v="82.157232704402517"/>
    <n v="10"/>
    <n v="297"/>
    <n v="157"/>
    <n v="99"/>
    <n v="0.91812865497076024"/>
    <n v="65"/>
    <n v="57"/>
    <n v="0.38011695906432746"/>
    <n v="5"/>
    <n v="0.5"/>
    <n v="4"/>
    <n v="0.4"/>
    <n v="35"/>
    <n v="0.22292993630573249"/>
    <n v="31"/>
    <n v="0.19745222929936307"/>
    <n v="0"/>
    <n v="0"/>
    <n v="2"/>
    <n v="1.1695906432748537E-2"/>
    <n v="0"/>
    <n v="1"/>
    <n v="1"/>
    <n v="1.8791208791208791"/>
    <n v="91"/>
    <n v="2"/>
    <n v="10"/>
  </r>
  <r>
    <n v="2017"/>
    <x v="4"/>
    <x v="6"/>
    <s v="DUBLA"/>
    <x v="183"/>
    <n v="166"/>
    <n v="155"/>
    <n v="4"/>
    <n v="166"/>
    <n v="5.7650602409638552"/>
    <n v="0"/>
    <n v="0"/>
    <n v="147"/>
    <n v="1499"/>
    <n v="0.88554216867469882"/>
    <n v="98"/>
    <n v="11"/>
    <n v="37"/>
    <n v="61"/>
    <n v="64"/>
    <n v="156.75"/>
    <n v="67"/>
    <n v="58.149253731343286"/>
    <n v="91"/>
    <n v="73.967032967032964"/>
    <n v="52"/>
    <n v="373"/>
    <n v="93"/>
    <n v="72"/>
    <n v="0.56024096385542166"/>
    <n v="60"/>
    <n v="37"/>
    <n v="0.36144578313253012"/>
    <n v="29"/>
    <n v="0.55769230769230771"/>
    <n v="11"/>
    <n v="0.21153846153846154"/>
    <n v="13"/>
    <n v="0.13978494623655913"/>
    <n v="6"/>
    <n v="6.4516129032258063E-2"/>
    <n v="1"/>
    <n v="6.024096385542169E-3"/>
    <n v="0"/>
    <n v="0"/>
    <n v="0"/>
    <n v="2"/>
    <n v="7"/>
    <n v="1.537037037037037"/>
    <n v="108"/>
    <n v="12"/>
    <n v="115"/>
  </r>
  <r>
    <n v="2017"/>
    <x v="4"/>
    <x v="6"/>
    <s v="KLANA"/>
    <x v="120"/>
    <n v="166"/>
    <n v="161"/>
    <n v="3"/>
    <n v="166"/>
    <n v="5.072289156626506"/>
    <n v="0"/>
    <n v="0"/>
    <n v="146"/>
    <n v="1415"/>
    <n v="0.87951807228915657"/>
    <n v="130"/>
    <n v="12"/>
    <n v="63"/>
    <n v="25"/>
    <n v="19"/>
    <n v="158.47368421052633"/>
    <n v="19"/>
    <n v="24.473684210526315"/>
    <n v="145"/>
    <n v="103.24827586206897"/>
    <n v="19"/>
    <n v="362"/>
    <n v="145"/>
    <n v="121"/>
    <n v="0.87349397590361444"/>
    <n v="63"/>
    <n v="60"/>
    <n v="0.37951807228915663"/>
    <n v="9"/>
    <n v="0.47368421052631576"/>
    <n v="3"/>
    <n v="0.15789473684210525"/>
    <n v="31"/>
    <n v="0.21379310344827587"/>
    <n v="30"/>
    <n v="0.20689655172413793"/>
    <n v="0"/>
    <n v="0"/>
    <n v="1"/>
    <n v="6.024096385542169E-3"/>
    <n v="0"/>
    <n v="0"/>
    <n v="4"/>
    <n v="1.930232558139535"/>
    <n v="86"/>
    <n v="6"/>
    <n v="38"/>
  </r>
  <r>
    <n v="2017"/>
    <x v="4"/>
    <x v="6"/>
    <s v="CRUED"/>
    <x v="190"/>
    <n v="160"/>
    <n v="151"/>
    <n v="8"/>
    <n v="160"/>
    <n v="10.44375"/>
    <n v="6"/>
    <n v="3.7499999999999999E-2"/>
    <n v="120"/>
    <n v="2321"/>
    <n v="0.75"/>
    <n v="141"/>
    <n v="16"/>
    <n v="56"/>
    <n v="62"/>
    <n v="50"/>
    <n v="209.6"/>
    <n v="51"/>
    <n v="15.352941176470589"/>
    <n v="97"/>
    <n v="174.20618556701032"/>
    <n v="47"/>
    <n v="258"/>
    <n v="102"/>
    <n v="209"/>
    <n v="0.63749999999999996"/>
    <n v="15"/>
    <n v="95"/>
    <n v="9.375E-2"/>
    <n v="30"/>
    <n v="0.63829787234042556"/>
    <n v="5"/>
    <n v="0.10638297872340426"/>
    <n v="51"/>
    <n v="0.5"/>
    <n v="13"/>
    <n v="0.12745098039215685"/>
    <n v="0"/>
    <n v="0"/>
    <n v="0"/>
    <n v="0"/>
    <n v="0"/>
    <n v="0"/>
    <n v="3"/>
    <n v="2.1333333333333333"/>
    <n v="75"/>
    <n v="16"/>
    <n v="21"/>
  </r>
  <r>
    <n v="2017"/>
    <x v="4"/>
    <x v="6"/>
    <s v="CABRO1"/>
    <x v="209"/>
    <n v="158"/>
    <n v="148"/>
    <n v="3"/>
    <n v="158"/>
    <n v="5.075949367088608"/>
    <n v="0"/>
    <n v="0"/>
    <n v="155"/>
    <n v="1981"/>
    <n v="0.98101265822784811"/>
    <n v="155"/>
    <n v="17"/>
    <n v="54"/>
    <n v="61"/>
    <n v="78"/>
    <n v="164.61538461538461"/>
    <n v="64"/>
    <n v="12.578125"/>
    <n v="80"/>
    <n v="170.72499999999999"/>
    <n v="72"/>
    <n v="339"/>
    <n v="77"/>
    <n v="200"/>
    <n v="0.48734177215189872"/>
    <n v="3"/>
    <n v="154"/>
    <n v="1.8987341772151899E-2"/>
    <n v="43"/>
    <n v="0.59722222222222221"/>
    <n v="4"/>
    <n v="5.5555555555555552E-2"/>
    <n v="27"/>
    <n v="0.35064935064935066"/>
    <n v="12"/>
    <n v="0.15584415584415584"/>
    <n v="0"/>
    <n v="0"/>
    <n v="0"/>
    <n v="0"/>
    <n v="0"/>
    <n v="0"/>
    <n v="2"/>
    <n v="1.3859649122807018"/>
    <n v="113.99999999999999"/>
    <n v="51"/>
    <n v="27"/>
  </r>
  <r>
    <n v="2017"/>
    <x v="4"/>
    <x v="6"/>
    <s v="WALAY"/>
    <x v="125"/>
    <n v="155"/>
    <n v="151"/>
    <n v="2"/>
    <n v="155"/>
    <n v="4.2709677419354835"/>
    <n v="4"/>
    <n v="2.5806451612903226E-2"/>
    <n v="138"/>
    <n v="1464"/>
    <n v="0.89032258064516134"/>
    <n v="144"/>
    <n v="11"/>
    <n v="61"/>
    <n v="66"/>
    <n v="66"/>
    <n v="160.57575757575756"/>
    <n v="62"/>
    <n v="24.85483870967742"/>
    <n v="84"/>
    <n v="175.22619047619048"/>
    <n v="53"/>
    <n v="313"/>
    <n v="82"/>
    <n v="197"/>
    <n v="0.52903225806451615"/>
    <n v="2"/>
    <n v="288"/>
    <n v="1.2903225806451613E-2"/>
    <n v="26"/>
    <n v="0.49056603773584906"/>
    <n v="6"/>
    <n v="0.11320754716981132"/>
    <n v="21"/>
    <n v="0.25609756097560976"/>
    <n v="18"/>
    <n v="0.21951219512195122"/>
    <n v="1"/>
    <n v="6.4516129032258064E-3"/>
    <n v="0"/>
    <n v="0"/>
    <n v="0"/>
    <n v="0"/>
    <n v="5"/>
    <n v="1.7613636363636365"/>
    <n v="88"/>
    <n v="39"/>
    <n v="79"/>
  </r>
  <r>
    <n v="2017"/>
    <x v="4"/>
    <x v="6"/>
    <s v="VITJO"/>
    <x v="155"/>
    <n v="150"/>
    <n v="143"/>
    <n v="5"/>
    <n v="150"/>
    <n v="8.06"/>
    <n v="12"/>
    <n v="0.08"/>
    <n v="137"/>
    <n v="2279"/>
    <n v="0.91333333333333333"/>
    <n v="140"/>
    <n v="15"/>
    <n v="44"/>
    <n v="50"/>
    <n v="49"/>
    <n v="179"/>
    <n v="46"/>
    <n v="26.369565217391305"/>
    <n v="99"/>
    <n v="152.24242424242425"/>
    <n v="43"/>
    <n v="355"/>
    <n v="99"/>
    <n v="190"/>
    <n v="0.66"/>
    <n v="8"/>
    <n v="96"/>
    <n v="5.3333333333333337E-2"/>
    <n v="27"/>
    <n v="0.62790697674418605"/>
    <n v="3"/>
    <n v="6.9767441860465115E-2"/>
    <n v="38"/>
    <n v="0.38383838383838381"/>
    <n v="12"/>
    <n v="0.12121212121212122"/>
    <n v="0"/>
    <n v="0"/>
    <n v="0"/>
    <n v="0"/>
    <n v="0"/>
    <n v="0"/>
    <n v="1"/>
    <n v="2.1428571428571428"/>
    <n v="70"/>
    <n v="17"/>
    <n v="102"/>
  </r>
  <r>
    <n v="2017"/>
    <x v="4"/>
    <x v="6"/>
    <s v="BANPU"/>
    <x v="167"/>
    <n v="148"/>
    <n v="142"/>
    <n v="3"/>
    <n v="147"/>
    <n v="4.5714285714285712"/>
    <n v="4"/>
    <n v="2.7210884353741496E-2"/>
    <n v="135"/>
    <n v="1396"/>
    <n v="0.91216216216216217"/>
    <n v="131"/>
    <n v="15"/>
    <n v="47"/>
    <n v="50"/>
    <n v="51"/>
    <n v="132.13725490196077"/>
    <n v="50"/>
    <n v="63.48"/>
    <n v="94"/>
    <n v="135.25531914893617"/>
    <n v="53"/>
    <n v="344"/>
    <n v="91"/>
    <n v="168"/>
    <n v="0.61486486486486491"/>
    <n v="8"/>
    <n v="88"/>
    <n v="5.4054054054054057E-2"/>
    <n v="23"/>
    <n v="0.43396226415094341"/>
    <n v="2"/>
    <n v="3.7735849056603772E-2"/>
    <n v="44"/>
    <n v="0.48351648351648352"/>
    <n v="12"/>
    <n v="0.13186813186813187"/>
    <n v="0"/>
    <n v="0"/>
    <n v="0"/>
    <n v="0"/>
    <n v="0"/>
    <n v="0"/>
    <n v="5"/>
    <n v="2.3125"/>
    <n v="64"/>
    <n v="1"/>
    <n v="45"/>
  </r>
  <r>
    <n v="2017"/>
    <x v="4"/>
    <x v="6"/>
    <s v="WILSC"/>
    <x v="131"/>
    <n v="144"/>
    <n v="139"/>
    <n v="4"/>
    <n v="144"/>
    <n v="5.3263888888888893"/>
    <n v="0"/>
    <n v="0"/>
    <n v="108"/>
    <n v="2092"/>
    <n v="0.75"/>
    <n v="114"/>
    <n v="16"/>
    <n v="41"/>
    <n v="57"/>
    <n v="58"/>
    <n v="163.05172413793105"/>
    <n v="53"/>
    <n v="29.20754716981132"/>
    <n v="70"/>
    <n v="175.98571428571429"/>
    <n v="53"/>
    <n v="330"/>
    <n v="76"/>
    <n v="210"/>
    <n v="0.52777777777777779"/>
    <n v="18"/>
    <n v="83"/>
    <n v="0.125"/>
    <n v="28"/>
    <n v="0.52830188679245282"/>
    <n v="3"/>
    <n v="5.6603773584905662E-2"/>
    <n v="30"/>
    <n v="0.39473684210526316"/>
    <n v="13"/>
    <n v="0.17105263157894737"/>
    <n v="0"/>
    <n v="0"/>
    <n v="0"/>
    <n v="0"/>
    <n v="0"/>
    <n v="0"/>
    <n v="6"/>
    <n v="1.8227848101265822"/>
    <n v="79"/>
    <n v="12"/>
    <n v="20"/>
  </r>
  <r>
    <n v="2017"/>
    <x v="4"/>
    <x v="6"/>
    <s v="NECDA"/>
    <x v="83"/>
    <n v="143"/>
    <n v="140"/>
    <n v="2"/>
    <n v="143"/>
    <n v="4.3216783216783217"/>
    <n v="2"/>
    <n v="1.3986013986013986E-2"/>
    <n v="122"/>
    <n v="2097"/>
    <n v="0.85314685314685312"/>
    <n v="139"/>
    <n v="11"/>
    <n v="44"/>
    <n v="37"/>
    <n v="62"/>
    <n v="145.82258064516128"/>
    <n v="56"/>
    <n v="12.625"/>
    <n v="80"/>
    <n v="157.01249999999999"/>
    <n v="42"/>
    <n v="311"/>
    <n v="78"/>
    <n v="185"/>
    <n v="0.54545454545454541"/>
    <n v="4"/>
    <n v="126"/>
    <n v="2.7972027972027972E-2"/>
    <n v="26"/>
    <n v="0.61904761904761907"/>
    <n v="0"/>
    <n v="0"/>
    <n v="33"/>
    <n v="0.42307692307692307"/>
    <n v="11"/>
    <n v="0.14102564102564102"/>
    <n v="0"/>
    <n v="0"/>
    <n v="0"/>
    <n v="0"/>
    <n v="0"/>
    <n v="0"/>
    <n v="2"/>
    <n v="2.3833333333333333"/>
    <n v="60"/>
    <n v="26"/>
    <n v="23"/>
  </r>
  <r>
    <n v="2017"/>
    <x v="4"/>
    <x v="6"/>
    <s v="ROSJA"/>
    <x v="184"/>
    <n v="138"/>
    <n v="134"/>
    <n v="4"/>
    <n v="138"/>
    <n v="5.4927536231884062"/>
    <n v="6"/>
    <n v="4.3478260869565216E-2"/>
    <n v="108"/>
    <n v="2171"/>
    <n v="0.78260869565217395"/>
    <n v="130"/>
    <n v="18"/>
    <n v="46"/>
    <n v="53"/>
    <n v="66"/>
    <n v="164.81818181818181"/>
    <n v="65"/>
    <n v="23.4"/>
    <n v="67"/>
    <n v="168.13432835820896"/>
    <n v="45"/>
    <n v="387"/>
    <n v="67"/>
    <n v="196"/>
    <n v="0.48550724637681159"/>
    <n v="4"/>
    <n v="83"/>
    <n v="2.8985507246376812E-2"/>
    <n v="34"/>
    <n v="0.75555555555555554"/>
    <n v="6"/>
    <n v="0.13333333333333333"/>
    <n v="23"/>
    <n v="0.34328358208955223"/>
    <n v="10"/>
    <n v="0.14925373134328357"/>
    <n v="0"/>
    <n v="0"/>
    <n v="0"/>
    <n v="0"/>
    <n v="0"/>
    <n v="0"/>
    <n v="0"/>
    <n v="1.7468354430379747"/>
    <n v="79"/>
    <n v="32"/>
    <n v="37"/>
  </r>
  <r>
    <n v="2017"/>
    <x v="4"/>
    <x v="6"/>
    <s v="PICIN"/>
    <x v="181"/>
    <n v="122"/>
    <n v="116"/>
    <n v="4"/>
    <n v="122"/>
    <n v="6.5163934426229506"/>
    <n v="0"/>
    <n v="0"/>
    <n v="120"/>
    <n v="141"/>
    <n v="0.98360655737704916"/>
    <n v="69"/>
    <n v="18"/>
    <n v="36"/>
    <n v="27"/>
    <n v="4"/>
    <n v="224.75"/>
    <n v="4"/>
    <n v="15.5"/>
    <n v="113"/>
    <n v="79.336283185840713"/>
    <n v="4"/>
    <n v="302"/>
    <n v="118"/>
    <n v="101"/>
    <n v="0.96721311475409832"/>
    <n v="88"/>
    <n v="86"/>
    <n v="0.72131147540983609"/>
    <n v="4"/>
    <n v="1"/>
    <n v="0"/>
    <n v="0"/>
    <n v="4"/>
    <n v="3.3898305084745763E-2"/>
    <n v="3"/>
    <n v="2.5423728813559324E-2"/>
    <n v="0"/>
    <n v="0"/>
    <n v="0"/>
    <n v="0"/>
    <n v="0"/>
    <n v="0"/>
    <n v="4"/>
    <n v="1.6944444444444444"/>
    <n v="72"/>
    <n v="2"/>
    <n v="49"/>
  </r>
  <r>
    <n v="2017"/>
    <x v="4"/>
    <x v="6"/>
    <s v="POLCA"/>
    <x v="54"/>
    <n v="117"/>
    <n v="111"/>
    <n v="2"/>
    <n v="116"/>
    <n v="4.0086206896551726"/>
    <n v="0"/>
    <n v="0"/>
    <n v="105"/>
    <n v="2564"/>
    <n v="0.89743589743589747"/>
    <n v="103"/>
    <n v="11"/>
    <n v="43"/>
    <n v="42"/>
    <n v="38"/>
    <n v="174.52631578947367"/>
    <n v="33"/>
    <n v="37.848484848484851"/>
    <n v="77"/>
    <n v="127.63636363636364"/>
    <n v="30"/>
    <n v="346"/>
    <n v="75"/>
    <n v="125"/>
    <n v="0.64102564102564108"/>
    <n v="27"/>
    <n v="65"/>
    <n v="0.23076923076923078"/>
    <n v="18"/>
    <n v="0.6"/>
    <n v="5"/>
    <n v="0.16666666666666666"/>
    <n v="10"/>
    <n v="0.13333333333333333"/>
    <n v="13"/>
    <n v="0.17333333333333334"/>
    <n v="0"/>
    <n v="0"/>
    <n v="0"/>
    <n v="0"/>
    <n v="0"/>
    <n v="0"/>
    <n v="2"/>
    <n v="2.0892857142857144"/>
    <n v="56"/>
    <n v="4"/>
    <n v="64"/>
  </r>
  <r>
    <n v="2017"/>
    <x v="4"/>
    <x v="6"/>
    <s v="PRASH"/>
    <x v="274"/>
    <n v="115"/>
    <n v="111"/>
    <n v="3"/>
    <n v="115"/>
    <n v="5"/>
    <n v="0"/>
    <n v="0"/>
    <n v="91"/>
    <n v="1718"/>
    <n v="0.79130434782608694"/>
    <n v="114"/>
    <n v="14"/>
    <n v="33"/>
    <n v="44"/>
    <n v="82"/>
    <n v="174.6219512195122"/>
    <n v="79"/>
    <n v="39.392405063291136"/>
    <n v="32"/>
    <n v="221.03125"/>
    <n v="62"/>
    <n v="403"/>
    <n v="29"/>
    <n v="249"/>
    <n v="0.25217391304347825"/>
    <n v="1"/>
    <n v="131"/>
    <n v="8.6956521739130436E-3"/>
    <n v="51"/>
    <n v="0.82258064516129037"/>
    <n v="11"/>
    <n v="0.17741935483870969"/>
    <n v="15"/>
    <n v="0.51724137931034486"/>
    <n v="9"/>
    <n v="0.31034482758620691"/>
    <n v="0"/>
    <n v="0"/>
    <n v="0"/>
    <n v="0"/>
    <n v="0"/>
    <n v="0"/>
    <n v="4"/>
    <n v="1.7692307692307692"/>
    <n v="65"/>
    <n v="20"/>
    <n v="76"/>
  </r>
  <r>
    <n v="2017"/>
    <x v="4"/>
    <x v="6"/>
    <s v="BALLBE"/>
    <x v="198"/>
    <n v="110"/>
    <n v="110"/>
    <n v="5"/>
    <n v="110"/>
    <n v="7.4636363636363638"/>
    <n v="4"/>
    <n v="3.6363636363636362E-2"/>
    <n v="103"/>
    <n v="2503"/>
    <n v="0.9363636363636364"/>
    <n v="105"/>
    <n v="16"/>
    <n v="35"/>
    <n v="45"/>
    <n v="63"/>
    <n v="148.38095238095238"/>
    <n v="62"/>
    <n v="24.677419354838708"/>
    <n v="46"/>
    <n v="149.13043478260869"/>
    <n v="61"/>
    <n v="363"/>
    <n v="45"/>
    <n v="179"/>
    <n v="0.40909090909090912"/>
    <n v="2"/>
    <n v="56"/>
    <n v="1.8181818181818181E-2"/>
    <n v="34"/>
    <n v="0.55737704918032782"/>
    <n v="8"/>
    <n v="0.13114754098360656"/>
    <n v="24"/>
    <n v="0.53333333333333333"/>
    <n v="6"/>
    <n v="0.13333333333333333"/>
    <n v="0"/>
    <n v="0"/>
    <n v="0"/>
    <n v="0"/>
    <n v="0"/>
    <n v="0"/>
    <n v="2"/>
    <n v="2.0754716981132075"/>
    <n v="53"/>
    <n v="49"/>
    <n v="97"/>
  </r>
  <r>
    <n v="2017"/>
    <x v="4"/>
    <x v="6"/>
    <s v="AMNSI"/>
    <x v="187"/>
    <n v="107"/>
    <n v="97"/>
    <n v="5"/>
    <n v="107"/>
    <n v="6.7196261682242993"/>
    <n v="0"/>
    <n v="0"/>
    <n v="103"/>
    <n v="1596"/>
    <n v="0.96261682242990654"/>
    <n v="98"/>
    <n v="17"/>
    <n v="30"/>
    <n v="56"/>
    <n v="52"/>
    <n v="191.48076923076923"/>
    <n v="45"/>
    <n v="37.62222222222222"/>
    <n v="49"/>
    <n v="199.18367346938774"/>
    <n v="53"/>
    <n v="380"/>
    <n v="50"/>
    <n v="224"/>
    <n v="0.46728971962616822"/>
    <n v="4"/>
    <n v="152"/>
    <n v="3.7383177570093455E-2"/>
    <n v="29"/>
    <n v="0.54716981132075471"/>
    <n v="4"/>
    <n v="7.5471698113207544E-2"/>
    <n v="12"/>
    <n v="0.24"/>
    <n v="9"/>
    <n v="0.18"/>
    <n v="0"/>
    <n v="0"/>
    <n v="0"/>
    <n v="0"/>
    <n v="0"/>
    <n v="0"/>
    <n v="1"/>
    <n v="1.202247191011236"/>
    <n v="89"/>
    <n v="7"/>
    <n v="132"/>
  </r>
  <r>
    <n v="2017"/>
    <x v="4"/>
    <x v="6"/>
    <s v="RUBJO"/>
    <x v="194"/>
    <n v="102"/>
    <n v="99"/>
    <n v="4"/>
    <n v="102"/>
    <n v="6.0686274509803919"/>
    <n v="0"/>
    <n v="0"/>
    <n v="86"/>
    <n v="1590"/>
    <n v="0.84313725490196079"/>
    <n v="93"/>
    <n v="14"/>
    <n v="29"/>
    <n v="72"/>
    <n v="57"/>
    <n v="148.92982456140351"/>
    <n v="51"/>
    <n v="33.078431372549019"/>
    <n v="41"/>
    <n v="175.4390243902439"/>
    <n v="46"/>
    <n v="374"/>
    <n v="40"/>
    <n v="207"/>
    <n v="0.39215686274509803"/>
    <n v="8"/>
    <n v="102"/>
    <n v="7.8431372549019607E-2"/>
    <n v="21"/>
    <n v="0.45652173913043476"/>
    <n v="5"/>
    <n v="0.10869565217391304"/>
    <n v="15"/>
    <n v="0.375"/>
    <n v="5"/>
    <n v="0.125"/>
    <n v="1"/>
    <n v="9.8039215686274508E-3"/>
    <n v="0"/>
    <n v="0"/>
    <n v="0"/>
    <n v="0"/>
    <n v="0"/>
    <n v="1.7586206896551724"/>
    <n v="58"/>
    <n v="10"/>
    <n v="13"/>
  </r>
  <r>
    <n v="2017"/>
    <x v="4"/>
    <x v="6"/>
    <s v="GADCH"/>
    <x v="130"/>
    <n v="98"/>
    <n v="92"/>
    <n v="5"/>
    <n v="98"/>
    <n v="6.9489795918367347"/>
    <n v="2"/>
    <n v="2.0408163265306121E-2"/>
    <n v="89"/>
    <n v="1990"/>
    <n v="0.90816326530612246"/>
    <n v="89"/>
    <n v="14"/>
    <n v="39"/>
    <n v="59"/>
    <n v="59"/>
    <n v="159.79661016949152"/>
    <n v="58"/>
    <n v="19.172413793103448"/>
    <n v="36"/>
    <n v="163.25"/>
    <n v="52"/>
    <n v="351"/>
    <n v="36"/>
    <n v="192"/>
    <n v="0.36734693877551022"/>
    <n v="7"/>
    <n v="113"/>
    <n v="7.1428571428571425E-2"/>
    <n v="25"/>
    <n v="0.48076923076923078"/>
    <n v="6"/>
    <n v="0.11538461538461539"/>
    <n v="10"/>
    <n v="0.27777777777777779"/>
    <n v="4"/>
    <n v="0.1111111111111111"/>
    <n v="0"/>
    <n v="0"/>
    <n v="0"/>
    <n v="0"/>
    <n v="0"/>
    <n v="0"/>
    <n v="2"/>
    <n v="1.75"/>
    <n v="56"/>
    <n v="9"/>
    <n v="22"/>
  </r>
  <r>
    <n v="2017"/>
    <x v="4"/>
    <x v="6"/>
    <s v="GANLA"/>
    <x v="186"/>
    <n v="97"/>
    <n v="93"/>
    <n v="6"/>
    <n v="97"/>
    <n v="8.2268041237113394"/>
    <n v="0"/>
    <n v="0"/>
    <n v="73"/>
    <n v="2483"/>
    <n v="0.75257731958762886"/>
    <n v="88"/>
    <n v="12"/>
    <n v="29"/>
    <n v="54"/>
    <n v="34"/>
    <n v="138.70588235294119"/>
    <n v="32"/>
    <n v="42.9375"/>
    <n v="58"/>
    <n v="147.60344827586206"/>
    <n v="32"/>
    <n v="351"/>
    <n v="58"/>
    <n v="175"/>
    <n v="0.59793814432989689"/>
    <n v="5"/>
    <n v="102"/>
    <n v="5.1546391752577317E-2"/>
    <n v="9"/>
    <n v="0.28125"/>
    <n v="2"/>
    <n v="6.25E-2"/>
    <n v="27"/>
    <n v="0.46551724137931033"/>
    <n v="8"/>
    <n v="0.13793103448275862"/>
    <n v="0"/>
    <n v="0"/>
    <n v="0"/>
    <n v="0"/>
    <n v="0"/>
    <n v="0"/>
    <n v="1"/>
    <n v="1.7962962962962963"/>
    <n v="54"/>
    <n v="7"/>
    <n v="62"/>
  </r>
  <r>
    <n v="2017"/>
    <x v="4"/>
    <x v="6"/>
    <s v="STORI"/>
    <x v="117"/>
    <n v="94"/>
    <n v="91"/>
    <n v="4"/>
    <n v="94"/>
    <n v="5.7446808510638299"/>
    <n v="0"/>
    <n v="0"/>
    <n v="66"/>
    <n v="2099"/>
    <n v="0.7021276595744681"/>
    <n v="84"/>
    <n v="12"/>
    <n v="18"/>
    <n v="44"/>
    <n v="57"/>
    <n v="135.85964912280701"/>
    <n v="52"/>
    <n v="19.48076923076923"/>
    <n v="35"/>
    <n v="132.08571428571429"/>
    <n v="39"/>
    <n v="330"/>
    <n v="35"/>
    <n v="166"/>
    <n v="0.37234042553191488"/>
    <n v="4"/>
    <n v="86"/>
    <n v="4.2553191489361701E-2"/>
    <n v="26"/>
    <n v="0.66666666666666663"/>
    <n v="2"/>
    <n v="5.128205128205128E-2"/>
    <n v="15"/>
    <n v="0.42857142857142855"/>
    <n v="5"/>
    <n v="0.14285714285714285"/>
    <n v="0"/>
    <n v="0"/>
    <n v="0"/>
    <n v="0"/>
    <n v="0"/>
    <n v="0"/>
    <n v="2"/>
    <n v="1.9583333333333333"/>
    <n v="48"/>
    <n v="7"/>
    <n v="33"/>
  </r>
  <r>
    <n v="2017"/>
    <x v="4"/>
    <x v="6"/>
    <s v="LEBD1"/>
    <x v="189"/>
    <n v="91"/>
    <n v="84"/>
    <n v="3"/>
    <n v="91"/>
    <n v="5"/>
    <n v="0"/>
    <n v="0"/>
    <n v="77"/>
    <n v="2069"/>
    <n v="0.84615384615384615"/>
    <n v="87"/>
    <n v="15"/>
    <n v="24"/>
    <n v="48"/>
    <n v="59"/>
    <n v="136.37288135593221"/>
    <n v="57"/>
    <n v="34.807017543859651"/>
    <n v="31"/>
    <n v="165.74193548387098"/>
    <n v="51"/>
    <n v="266"/>
    <n v="30"/>
    <n v="169"/>
    <n v="0.32967032967032966"/>
    <n v="3"/>
    <n v="76"/>
    <n v="3.2967032967032968E-2"/>
    <n v="27"/>
    <n v="0.52941176470588236"/>
    <n v="5"/>
    <n v="9.8039215686274508E-2"/>
    <n v="14"/>
    <n v="0.46666666666666667"/>
    <n v="5"/>
    <n v="0.16666666666666666"/>
    <n v="0"/>
    <n v="0"/>
    <n v="0"/>
    <n v="0"/>
    <n v="0"/>
    <n v="0"/>
    <n v="1"/>
    <n v="1.9361702127659575"/>
    <n v="47"/>
    <n v="42"/>
    <n v="43"/>
  </r>
  <r>
    <n v="2017"/>
    <x v="4"/>
    <x v="6"/>
    <s v="MACTR"/>
    <x v="185"/>
    <n v="91"/>
    <n v="84"/>
    <n v="5"/>
    <n v="91"/>
    <n v="6.2747252747252746"/>
    <n v="2"/>
    <n v="2.197802197802198E-2"/>
    <n v="82"/>
    <n v="2086"/>
    <n v="0.90109890109890112"/>
    <n v="86"/>
    <n v="14"/>
    <n v="28"/>
    <n v="58"/>
    <n v="46"/>
    <n v="199.93478260869566"/>
    <n v="39"/>
    <n v="11.487179487179487"/>
    <n v="43"/>
    <n v="204.44186046511629"/>
    <n v="44"/>
    <n v="388"/>
    <n v="41"/>
    <n v="210"/>
    <n v="0.45054945054945056"/>
    <n v="4"/>
    <n v="173"/>
    <n v="4.3956043956043959E-2"/>
    <n v="31"/>
    <n v="0.70454545454545459"/>
    <n v="5"/>
    <n v="0.11363636363636363"/>
    <n v="18"/>
    <n v="0.43902439024390244"/>
    <n v="10"/>
    <n v="0.24390243902439024"/>
    <n v="0"/>
    <n v="0"/>
    <n v="0"/>
    <n v="0"/>
    <n v="0"/>
    <n v="1"/>
    <n v="3"/>
    <n v="1.9782608695652173"/>
    <n v="46"/>
    <n v="4"/>
    <n v="34"/>
  </r>
  <r>
    <n v="2017"/>
    <x v="4"/>
    <x v="6"/>
    <s v="NIMMA"/>
    <x v="122"/>
    <n v="88"/>
    <n v="85"/>
    <n v="3"/>
    <n v="88"/>
    <n v="4.6363636363636367"/>
    <n v="2"/>
    <n v="2.2727272727272728E-2"/>
    <n v="71"/>
    <n v="1399"/>
    <n v="0.80681818181818177"/>
    <n v="80"/>
    <n v="20"/>
    <n v="38"/>
    <n v="46"/>
    <n v="14"/>
    <n v="312.5"/>
    <n v="13"/>
    <n v="18.615384615384617"/>
    <n v="74"/>
    <n v="150.72972972972974"/>
    <n v="13"/>
    <n v="365"/>
    <n v="74"/>
    <n v="171"/>
    <n v="0.84090909090909094"/>
    <n v="25"/>
    <n v="92"/>
    <n v="0.28409090909090912"/>
    <n v="8"/>
    <n v="0.61538461538461542"/>
    <n v="4"/>
    <n v="0.30769230769230771"/>
    <n v="22"/>
    <n v="0.29729729729729731"/>
    <n v="23"/>
    <n v="0.3108108108108108"/>
    <n v="0"/>
    <n v="0"/>
    <n v="0"/>
    <n v="0"/>
    <n v="0"/>
    <n v="0"/>
    <n v="1"/>
    <n v="1.6"/>
    <n v="55"/>
    <n v="10"/>
    <n v="44"/>
  </r>
  <r>
    <n v="2017"/>
    <x v="4"/>
    <x v="6"/>
    <s v="HARDM"/>
    <x v="134"/>
    <n v="67"/>
    <n v="64"/>
    <n v="8"/>
    <n v="67"/>
    <n v="9.3880597014925371"/>
    <n v="0"/>
    <n v="0"/>
    <n v="64"/>
    <n v="1252"/>
    <n v="0.95522388059701491"/>
    <n v="61"/>
    <n v="22"/>
    <n v="18"/>
    <n v="78"/>
    <n v="20"/>
    <n v="179.35"/>
    <n v="20"/>
    <n v="32.5"/>
    <n v="46"/>
    <n v="185.36956521739131"/>
    <n v="19"/>
    <n v="458"/>
    <n v="46"/>
    <n v="198"/>
    <n v="0.68656716417910446"/>
    <n v="5"/>
    <n v="105"/>
    <n v="7.4626865671641784E-2"/>
    <n v="8"/>
    <n v="0.42105263157894735"/>
    <n v="0"/>
    <n v="0"/>
    <n v="19"/>
    <n v="0.41304347826086957"/>
    <n v="7"/>
    <n v="0.15217391304347827"/>
    <n v="0"/>
    <n v="0"/>
    <n v="0"/>
    <n v="0"/>
    <n v="0"/>
    <n v="0"/>
    <n v="0"/>
    <n v="1.6341463414634145"/>
    <n v="41"/>
    <n v="14"/>
    <n v="56"/>
  </r>
  <r>
    <n v="2017"/>
    <x v="4"/>
    <x v="6"/>
    <s v="DRELA"/>
    <x v="325"/>
    <n v="64"/>
    <n v="64"/>
    <n v="3"/>
    <n v="64"/>
    <n v="5.453125"/>
    <n v="0"/>
    <n v="0"/>
    <n v="62"/>
    <n v="1126"/>
    <n v="0.96875"/>
    <n v="60"/>
    <n v="14"/>
    <n v="21"/>
    <n v="79"/>
    <n v="25"/>
    <n v="177.72"/>
    <n v="21"/>
    <n v="32.666666666666664"/>
    <n v="38"/>
    <n v="176.73684210526315"/>
    <n v="23"/>
    <n v="340"/>
    <n v="36"/>
    <n v="213"/>
    <n v="0.5625"/>
    <n v="2"/>
    <n v="106"/>
    <n v="3.125E-2"/>
    <n v="16"/>
    <n v="0.69565217391304346"/>
    <n v="2"/>
    <n v="8.6956521739130432E-2"/>
    <n v="16"/>
    <n v="0.44444444444444442"/>
    <n v="4"/>
    <n v="0.1111111111111111"/>
    <n v="0"/>
    <n v="0"/>
    <n v="0"/>
    <n v="0"/>
    <n v="0"/>
    <n v="0"/>
    <n v="0"/>
    <n v="1.4883720930232558"/>
    <n v="43"/>
    <n v="12"/>
    <n v="27"/>
  </r>
  <r>
    <n v="2017"/>
    <x v="4"/>
    <x v="6"/>
    <s v="MACRE"/>
    <x v="192"/>
    <n v="63"/>
    <n v="58"/>
    <n v="5"/>
    <n v="63"/>
    <n v="6.7301587301587302"/>
    <n v="0"/>
    <n v="0"/>
    <n v="44"/>
    <n v="2155"/>
    <n v="0.69841269841269837"/>
    <n v="55"/>
    <n v="16"/>
    <n v="21"/>
    <n v="47"/>
    <n v="19"/>
    <n v="135.78947368421052"/>
    <n v="18"/>
    <n v="104.33333333333333"/>
    <n v="43"/>
    <n v="147.41860465116278"/>
    <n v="15"/>
    <n v="318"/>
    <n v="42"/>
    <n v="164"/>
    <n v="0.66666666666666663"/>
    <n v="7"/>
    <n v="102"/>
    <n v="0.1111111111111111"/>
    <n v="7"/>
    <n v="0.46666666666666667"/>
    <n v="1"/>
    <n v="6.6666666666666666E-2"/>
    <n v="4"/>
    <n v="9.5238095238095233E-2"/>
    <n v="4"/>
    <n v="9.5238095238095233E-2"/>
    <n v="0"/>
    <n v="0"/>
    <n v="0"/>
    <n v="0"/>
    <n v="0"/>
    <n v="0"/>
    <n v="0"/>
    <n v="1.6578947368421053"/>
    <n v="38"/>
    <n v="1"/>
    <n v="13"/>
  </r>
  <r>
    <n v="2017"/>
    <x v="4"/>
    <x v="6"/>
    <s v="RESJO"/>
    <x v="330"/>
    <n v="59"/>
    <n v="55"/>
    <n v="2"/>
    <n v="59"/>
    <n v="3.4576271186440679"/>
    <n v="0"/>
    <n v="0"/>
    <n v="56"/>
    <n v="1862"/>
    <n v="0.94915254237288138"/>
    <n v="58"/>
    <n v="18"/>
    <n v="13"/>
    <n v="63"/>
    <n v="28"/>
    <n v="175.32142857142858"/>
    <n v="13"/>
    <n v="53.46153846153846"/>
    <n v="30"/>
    <n v="209.46666666666667"/>
    <n v="26"/>
    <n v="350"/>
    <n v="30"/>
    <n v="225"/>
    <n v="0.50847457627118642"/>
    <n v="3"/>
    <n v="143"/>
    <n v="5.0847457627118647E-2"/>
    <n v="7"/>
    <n v="0.26923076923076922"/>
    <n v="1"/>
    <n v="3.8461538461538464E-2"/>
    <n v="5"/>
    <n v="0.16666666666666666"/>
    <n v="7"/>
    <n v="0.23333333333333334"/>
    <n v="0"/>
    <n v="0"/>
    <n v="0"/>
    <n v="0"/>
    <n v="0"/>
    <n v="0"/>
    <n v="1"/>
    <n v="1.2826086956521738"/>
    <n v="46"/>
    <n v="7"/>
    <n v="79"/>
  </r>
  <r>
    <n v="2017"/>
    <x v="4"/>
    <x v="6"/>
    <s v="MCCCA1"/>
    <x v="157"/>
    <n v="58"/>
    <n v="54"/>
    <n v="5"/>
    <n v="58"/>
    <n v="6.4482758620689653"/>
    <n v="0"/>
    <n v="0"/>
    <n v="49"/>
    <n v="1157"/>
    <n v="0.84482758620689657"/>
    <n v="55"/>
    <n v="18"/>
    <n v="17"/>
    <n v="93"/>
    <n v="18"/>
    <n v="160.55555555555554"/>
    <n v="18"/>
    <n v="23.388888888888889"/>
    <n v="39"/>
    <n v="191.61538461538461"/>
    <n v="12"/>
    <n v="425"/>
    <n v="38"/>
    <n v="227"/>
    <n v="0.65517241379310343"/>
    <n v="1"/>
    <n v="30"/>
    <n v="1.7241379310344827E-2"/>
    <n v="14"/>
    <n v="0"/>
    <n v="5"/>
    <n v="0.41666666666666669"/>
    <n v="14"/>
    <n v="0.36842105263157893"/>
    <n v="2"/>
    <n v="5.2631578947368418E-2"/>
    <n v="0"/>
    <n v="0"/>
    <n v="0"/>
    <n v="0"/>
    <n v="0"/>
    <n v="0"/>
    <n v="0"/>
    <n v="2.0714285714285716"/>
    <n v="27.999999999999996"/>
    <n v="11"/>
    <n v="44"/>
  </r>
  <r>
    <n v="2017"/>
    <x v="4"/>
    <x v="6"/>
    <s v="&lt;NONE&gt;"/>
    <x v="33"/>
    <n v="53"/>
    <n v="39"/>
    <n v="2"/>
    <n v="39"/>
    <n v="4.3076923076923075"/>
    <n v="0"/>
    <n v="0"/>
    <n v="17"/>
    <n v="146"/>
    <n v="0.32075471698113206"/>
    <n v="6"/>
    <n v="10"/>
    <n v="2"/>
    <n v="4"/>
    <n v="5"/>
    <n v="137.80000000000001"/>
    <n v="5"/>
    <n v="34.799999999999997"/>
    <n v="3"/>
    <n v="63.333333333333336"/>
    <n v="1"/>
    <n v="295"/>
    <n v="27"/>
    <n v="106"/>
    <n v="0.50943396226415094"/>
    <n v="4"/>
    <n v="73"/>
    <n v="7.5471698113207544E-2"/>
    <n v="2"/>
    <n v="0"/>
    <n v="2"/>
    <n v="0"/>
    <n v="2"/>
    <n v="7.407407407407407E-2"/>
    <n v="2"/>
    <n v="7.407407407407407E-2"/>
    <n v="0"/>
    <n v="0"/>
    <n v="0"/>
    <n v="0"/>
    <n v="2"/>
    <n v="3"/>
    <n v="18"/>
    <n v="1.1041666666666667"/>
    <n v="48"/>
    <n v="0"/>
    <n v="0"/>
  </r>
  <r>
    <n v="2017"/>
    <x v="4"/>
    <x v="6"/>
    <s v="WAXJE"/>
    <x v="171"/>
    <n v="49"/>
    <n v="44"/>
    <n v="3"/>
    <n v="49"/>
    <n v="4.1224489795918364"/>
    <n v="0"/>
    <n v="0"/>
    <n v="46"/>
    <n v="510"/>
    <n v="0.93877551020408168"/>
    <n v="22"/>
    <n v="10"/>
    <n v="6"/>
    <n v="20"/>
    <n v="6"/>
    <n v="144"/>
    <n v="5"/>
    <n v="4.5999999999999996"/>
    <n v="41"/>
    <n v="67.853658536585371"/>
    <n v="4"/>
    <n v="492"/>
    <n v="41"/>
    <n v="55"/>
    <n v="0.83673469387755106"/>
    <n v="24"/>
    <n v="37"/>
    <n v="0.48979591836734693"/>
    <n v="1"/>
    <n v="0.25"/>
    <n v="0"/>
    <n v="0"/>
    <n v="7"/>
    <n v="0.17073170731707318"/>
    <n v="0"/>
    <n v="0"/>
    <n v="0"/>
    <n v="0"/>
    <n v="0"/>
    <n v="0"/>
    <n v="0"/>
    <n v="1"/>
    <n v="0"/>
    <n v="1.3611111111111112"/>
    <n v="36"/>
    <n v="1"/>
    <n v="35"/>
  </r>
  <r>
    <n v="2017"/>
    <x v="4"/>
    <x v="6"/>
    <s v="CRUCH"/>
    <x v="116"/>
    <n v="36"/>
    <n v="36"/>
    <n v="3"/>
    <n v="36"/>
    <n v="5.083333333333333"/>
    <n v="0"/>
    <n v="0"/>
    <n v="35"/>
    <n v="1897"/>
    <n v="0.97222222222222221"/>
    <n v="17"/>
    <n v="17"/>
    <n v="7"/>
    <n v="11"/>
    <n v="0"/>
    <n v="0"/>
    <n v="0"/>
    <n v="0"/>
    <n v="36"/>
    <n v="66.111111111111114"/>
    <n v="0"/>
    <n v="0"/>
    <n v="36"/>
    <n v="84"/>
    <n v="1"/>
    <n v="35"/>
    <n v="84"/>
    <n v="0.97222222222222221"/>
    <n v="0"/>
    <n v="0"/>
    <n v="0"/>
    <n v="0"/>
    <n v="7"/>
    <n v="0.19444444444444445"/>
    <n v="0"/>
    <n v="0"/>
    <n v="0"/>
    <n v="0"/>
    <n v="0"/>
    <n v="0"/>
    <n v="0"/>
    <n v="0"/>
    <n v="1"/>
    <n v="1.3333333333333333"/>
    <n v="27"/>
    <n v="0"/>
    <n v="0"/>
  </r>
  <r>
    <n v="2017"/>
    <x v="4"/>
    <x v="6"/>
    <s v="NORKY"/>
    <x v="114"/>
    <n v="35"/>
    <n v="34"/>
    <n v="1"/>
    <n v="35"/>
    <n v="3.0571428571428569"/>
    <n v="0"/>
    <n v="0"/>
    <n v="26"/>
    <n v="1179"/>
    <n v="0.74285714285714288"/>
    <n v="31"/>
    <n v="8"/>
    <n v="11"/>
    <n v="29"/>
    <n v="19"/>
    <n v="180.47368421052633"/>
    <n v="17"/>
    <n v="20.411764705882351"/>
    <n v="15"/>
    <n v="106.8"/>
    <n v="10"/>
    <n v="283"/>
    <n v="15"/>
    <n v="122"/>
    <n v="0.42857142857142855"/>
    <n v="0"/>
    <n v="0"/>
    <n v="0"/>
    <n v="9"/>
    <n v="0.9"/>
    <n v="2"/>
    <n v="0.2"/>
    <n v="5"/>
    <n v="0.33333333333333331"/>
    <n v="1"/>
    <n v="6.6666666666666666E-2"/>
    <n v="0"/>
    <n v="0"/>
    <n v="0"/>
    <n v="0"/>
    <n v="0"/>
    <n v="0"/>
    <n v="1"/>
    <n v="2.0588235294117645"/>
    <n v="17"/>
    <n v="1"/>
    <n v="7"/>
  </r>
  <r>
    <n v="2017"/>
    <x v="4"/>
    <x v="6"/>
    <s v="ELASH"/>
    <x v="212"/>
    <n v="31"/>
    <n v="28"/>
    <n v="408"/>
    <n v="30"/>
    <n v="383.13333333333333"/>
    <n v="4"/>
    <n v="0.13333333333333333"/>
    <n v="26"/>
    <n v="3361"/>
    <n v="0.83870967741935487"/>
    <n v="30"/>
    <n v="11"/>
    <n v="1"/>
    <n v="688"/>
    <n v="19"/>
    <n v="26.94736842105263"/>
    <n v="21"/>
    <n v="112.38095238095238"/>
    <n v="8"/>
    <n v="699.5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31"/>
    <n v="0"/>
    <n v="0"/>
  </r>
  <r>
    <n v="2017"/>
    <x v="4"/>
    <x v="6"/>
    <s v="LEOLE"/>
    <x v="197"/>
    <n v="24"/>
    <n v="24"/>
    <n v="8"/>
    <n v="24"/>
    <n v="10.541666666666666"/>
    <n v="0"/>
    <n v="0"/>
    <n v="22"/>
    <n v="2485"/>
    <n v="0.91666666666666663"/>
    <n v="22"/>
    <n v="31"/>
    <n v="4"/>
    <n v="154"/>
    <n v="14"/>
    <n v="228.07142857142858"/>
    <n v="13"/>
    <n v="9.0769230769230766"/>
    <n v="8"/>
    <n v="255.875"/>
    <n v="14"/>
    <n v="327"/>
    <n v="8"/>
    <n v="280"/>
    <n v="0.33333333333333331"/>
    <n v="0"/>
    <n v="0"/>
    <n v="0"/>
    <n v="6"/>
    <n v="0.42857142857142855"/>
    <n v="1"/>
    <n v="7.1428571428571425E-2"/>
    <n v="5"/>
    <n v="0.625"/>
    <n v="0"/>
    <n v="0"/>
    <n v="0"/>
    <n v="0"/>
    <n v="0"/>
    <n v="0"/>
    <n v="0"/>
    <n v="0"/>
    <n v="0"/>
    <n v="1.2"/>
    <n v="20"/>
    <n v="0"/>
    <n v="0"/>
  </r>
  <r>
    <n v="2017"/>
    <x v="4"/>
    <x v="6"/>
    <s v="OKUYA"/>
    <x v="204"/>
    <n v="17"/>
    <n v="16"/>
    <n v="6"/>
    <n v="17"/>
    <n v="7.9411764705882355"/>
    <n v="0"/>
    <n v="0"/>
    <n v="15"/>
    <n v="1544"/>
    <n v="0.88235294117647056"/>
    <n v="17"/>
    <n v="14"/>
    <n v="2"/>
    <n v="92"/>
    <n v="8"/>
    <n v="195.25"/>
    <n v="5"/>
    <n v="15.8"/>
    <n v="9"/>
    <n v="240.55555555555554"/>
    <n v="8"/>
    <n v="327"/>
    <n v="7"/>
    <n v="287"/>
    <n v="0.41176470588235292"/>
    <n v="0"/>
    <n v="0"/>
    <n v="0"/>
    <n v="2"/>
    <n v="0.25"/>
    <n v="0"/>
    <n v="0"/>
    <n v="2"/>
    <n v="0.2857142857142857"/>
    <n v="2"/>
    <n v="0.2857142857142857"/>
    <n v="0"/>
    <n v="0"/>
    <n v="0"/>
    <n v="0"/>
    <n v="0"/>
    <n v="0"/>
    <n v="0"/>
    <n v="1.7"/>
    <n v="10"/>
    <n v="0"/>
    <n v="0"/>
  </r>
  <r>
    <n v="2017"/>
    <x v="4"/>
    <x v="6"/>
    <s v="SETHA"/>
    <x v="213"/>
    <n v="17"/>
    <n v="17"/>
    <n v="334"/>
    <n v="17"/>
    <n v="336.11764705882354"/>
    <n v="0"/>
    <n v="0"/>
    <n v="15"/>
    <n v="1000"/>
    <n v="0.88235294117647056"/>
    <n v="17"/>
    <n v="13"/>
    <n v="2"/>
    <n v="252"/>
    <n v="7"/>
    <n v="9.4285714285714288"/>
    <n v="7"/>
    <n v="42.857142857142854"/>
    <n v="10"/>
    <n v="872.4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7"/>
    <n v="0"/>
    <n v="0"/>
  </r>
  <r>
    <n v="2017"/>
    <x v="4"/>
    <x v="6"/>
    <s v="CHAMA2"/>
    <x v="115"/>
    <n v="12"/>
    <n v="12"/>
    <n v="8"/>
    <n v="12"/>
    <n v="10.583333333333334"/>
    <n v="0"/>
    <n v="0"/>
    <n v="3"/>
    <n v="710"/>
    <n v="0.25"/>
    <n v="12"/>
    <n v="18"/>
    <n v="4"/>
    <n v="54"/>
    <n v="9"/>
    <n v="244.88888888888889"/>
    <n v="8"/>
    <n v="7.25"/>
    <n v="3"/>
    <n v="236"/>
    <n v="3"/>
    <n v="393"/>
    <n v="3"/>
    <n v="257"/>
    <n v="0.25"/>
    <n v="0"/>
    <n v="0"/>
    <n v="0"/>
    <n v="7"/>
    <n v="0"/>
    <n v="1"/>
    <n v="0.33333333333333331"/>
    <n v="1"/>
    <n v="0.33333333333333331"/>
    <n v="0"/>
    <n v="0"/>
    <n v="0"/>
    <n v="0"/>
    <n v="0"/>
    <n v="0"/>
    <n v="0"/>
    <n v="0"/>
    <n v="0"/>
    <n v="1.7142857142857142"/>
    <n v="7"/>
    <n v="0"/>
    <n v="0"/>
  </r>
  <r>
    <n v="2017"/>
    <x v="4"/>
    <x v="6"/>
    <s v="BENAD"/>
    <x v="196"/>
    <n v="10"/>
    <n v="4"/>
    <n v="8"/>
    <n v="10"/>
    <n v="6.5"/>
    <n v="0"/>
    <n v="0"/>
    <n v="9"/>
    <n v="394"/>
    <n v="0.9"/>
    <n v="5"/>
    <n v="32"/>
    <n v="1"/>
    <n v="13"/>
    <n v="1"/>
    <n v="231"/>
    <n v="0"/>
    <n v="0"/>
    <n v="9"/>
    <n v="88.888888888888886"/>
    <n v="1"/>
    <n v="289"/>
    <n v="9"/>
    <n v="104"/>
    <n v="0.9"/>
    <n v="5"/>
    <n v="67"/>
    <n v="0.5"/>
    <n v="0"/>
    <n v="0"/>
    <n v="0"/>
    <n v="0"/>
    <n v="0"/>
    <n v="0"/>
    <n v="0"/>
    <n v="0"/>
    <n v="0"/>
    <n v="0"/>
    <n v="0"/>
    <n v="0"/>
    <n v="0"/>
    <n v="0"/>
    <n v="0"/>
    <n v="1"/>
    <n v="10"/>
    <n v="0"/>
    <n v="0"/>
  </r>
  <r>
    <n v="2017"/>
    <x v="4"/>
    <x v="6"/>
    <s v="HASKE"/>
    <x v="203"/>
    <n v="9"/>
    <n v="5"/>
    <n v="1"/>
    <n v="9"/>
    <n v="6.666666666666667"/>
    <n v="0"/>
    <n v="0"/>
    <n v="9"/>
    <n v="173"/>
    <n v="1"/>
    <n v="3"/>
    <n v="23"/>
    <n v="0"/>
    <n v="0"/>
    <n v="0"/>
    <n v="0"/>
    <n v="0"/>
    <n v="0"/>
    <n v="8"/>
    <n v="112"/>
    <n v="0"/>
    <n v="0"/>
    <n v="7"/>
    <n v="87"/>
    <n v="0.77777777777777779"/>
    <n v="4"/>
    <n v="47"/>
    <n v="0.44444444444444442"/>
    <n v="0"/>
    <n v="0"/>
    <n v="0"/>
    <n v="0"/>
    <n v="0"/>
    <n v="0"/>
    <n v="0"/>
    <n v="0"/>
    <n v="0"/>
    <n v="0"/>
    <n v="0"/>
    <n v="0"/>
    <n v="0"/>
    <n v="0"/>
    <n v="0"/>
    <n v="1.125"/>
    <n v="8"/>
    <n v="0"/>
    <n v="0"/>
  </r>
  <r>
    <n v="2017"/>
    <x v="4"/>
    <x v="6"/>
    <s v="BERJEF"/>
    <x v="206"/>
    <n v="5"/>
    <n v="4"/>
    <n v="4"/>
    <n v="5"/>
    <n v="6"/>
    <n v="0"/>
    <n v="0"/>
    <n v="5"/>
    <n v="100"/>
    <n v="1"/>
    <n v="1"/>
    <n v="7"/>
    <n v="0"/>
    <n v="0"/>
    <n v="0"/>
    <n v="0"/>
    <n v="0"/>
    <n v="0"/>
    <n v="3"/>
    <n v="21.666666666666668"/>
    <n v="0"/>
    <n v="0"/>
    <n v="3"/>
    <n v="122"/>
    <n v="0.6"/>
    <n v="2"/>
    <n v="44"/>
    <n v="0.4"/>
    <n v="0"/>
    <n v="0"/>
    <n v="0"/>
    <n v="0"/>
    <n v="0"/>
    <n v="0"/>
    <n v="0"/>
    <n v="0"/>
    <n v="0"/>
    <n v="0"/>
    <n v="0"/>
    <n v="0"/>
    <n v="0"/>
    <n v="0"/>
    <n v="0"/>
    <n v="1"/>
    <n v="5"/>
    <n v="0"/>
    <n v="0"/>
  </r>
  <r>
    <n v="2017"/>
    <x v="4"/>
    <x v="6"/>
    <s v="FGUSL"/>
    <x v="210"/>
    <n v="4"/>
    <n v="1"/>
    <n v="2"/>
    <n v="4"/>
    <n v="5.5"/>
    <n v="0"/>
    <n v="0"/>
    <n v="4"/>
    <n v="179"/>
    <n v="1"/>
    <n v="2"/>
    <n v="15"/>
    <n v="0"/>
    <n v="0"/>
    <n v="0"/>
    <n v="0"/>
    <n v="0"/>
    <n v="0"/>
    <n v="4"/>
    <n v="21.25"/>
    <n v="0"/>
    <n v="0"/>
    <n v="4"/>
    <n v="62"/>
    <n v="1"/>
    <n v="3"/>
    <n v="57"/>
    <n v="0.75"/>
    <n v="0"/>
    <n v="0"/>
    <n v="0"/>
    <n v="0"/>
    <n v="0"/>
    <n v="0"/>
    <n v="0"/>
    <n v="0"/>
    <n v="0"/>
    <n v="0"/>
    <n v="0"/>
    <n v="0"/>
    <n v="0"/>
    <n v="0"/>
    <n v="0"/>
    <n v="1"/>
    <n v="4"/>
    <n v="0"/>
    <n v="0"/>
  </r>
  <r>
    <n v="2017"/>
    <x v="4"/>
    <x v="6"/>
    <s v="AMIKE"/>
    <x v="128"/>
    <n v="2"/>
    <n v="1"/>
    <n v="3"/>
    <n v="2"/>
    <n v="5"/>
    <n v="0"/>
    <n v="0"/>
    <n v="2"/>
    <n v="-235"/>
    <n v="1"/>
    <n v="1"/>
    <n v="20"/>
    <n v="1"/>
    <n v="17"/>
    <n v="0"/>
    <n v="0"/>
    <n v="0"/>
    <n v="0"/>
    <n v="2"/>
    <n v="377.5"/>
    <n v="0"/>
    <n v="0"/>
    <n v="1"/>
    <n v="40"/>
    <n v="0.5"/>
    <n v="1"/>
    <n v="40"/>
    <n v="0.5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4"/>
    <x v="6"/>
    <s v="KRANI"/>
    <x v="211"/>
    <n v="2"/>
    <n v="1"/>
    <n v="2"/>
    <n v="2"/>
    <n v="3"/>
    <n v="0"/>
    <n v="0"/>
    <n v="2"/>
    <n v="-1"/>
    <n v="1"/>
    <n v="1"/>
    <n v="22"/>
    <n v="0"/>
    <n v="0"/>
    <n v="0"/>
    <n v="0"/>
    <n v="0"/>
    <n v="0"/>
    <n v="2"/>
    <n v="48.5"/>
    <n v="0"/>
    <n v="0"/>
    <n v="2"/>
    <n v="62"/>
    <n v="1"/>
    <n v="1"/>
    <n v="34"/>
    <n v="0.5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4"/>
    <x v="6"/>
    <s v="ORTFE"/>
    <x v="112"/>
    <n v="2"/>
    <n v="2"/>
    <n v="4"/>
    <n v="2"/>
    <n v="6"/>
    <n v="0"/>
    <n v="0"/>
    <n v="1"/>
    <n v="1191"/>
    <n v="0.5"/>
    <n v="2"/>
    <n v="13"/>
    <n v="1"/>
    <n v="43"/>
    <n v="1"/>
    <n v="105"/>
    <n v="1"/>
    <n v="2"/>
    <n v="1"/>
    <n v="772"/>
    <n v="1"/>
    <n v="9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4"/>
    <x v="6"/>
    <s v="TEAAM"/>
    <x v="205"/>
    <n v="2"/>
    <n v="2"/>
    <n v="7"/>
    <n v="2"/>
    <n v="18.5"/>
    <n v="0"/>
    <n v="0"/>
    <n v="2"/>
    <n v="2499"/>
    <n v="1"/>
    <n v="0"/>
    <n v="0"/>
    <n v="0"/>
    <n v="0"/>
    <n v="0"/>
    <n v="0"/>
    <n v="0"/>
    <n v="0"/>
    <n v="1"/>
    <n v="21"/>
    <n v="0"/>
    <n v="0"/>
    <n v="2"/>
    <n v="46"/>
    <n v="1"/>
    <n v="1"/>
    <n v="37"/>
    <n v="0.5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4"/>
    <x v="6"/>
    <s v="VILJO1"/>
    <x v="331"/>
    <n v="2"/>
    <n v="2"/>
    <n v="0"/>
    <n v="2"/>
    <n v="5"/>
    <n v="0"/>
    <n v="0"/>
    <n v="2"/>
    <n v="987"/>
    <n v="1"/>
    <n v="2"/>
    <n v="12"/>
    <n v="0"/>
    <n v="0"/>
    <n v="1"/>
    <n v="113"/>
    <n v="1"/>
    <n v="8"/>
    <n v="1"/>
    <n v="135"/>
    <n v="1"/>
    <n v="403"/>
    <n v="1"/>
    <n v="164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36"/>
  </r>
  <r>
    <n v="2017"/>
    <x v="4"/>
    <x v="6"/>
    <s v="WILJA1"/>
    <x v="207"/>
    <n v="2"/>
    <n v="2"/>
    <n v="7"/>
    <n v="2"/>
    <n v="8"/>
    <n v="0"/>
    <n v="0"/>
    <n v="2"/>
    <n v="5788"/>
    <n v="1"/>
    <n v="1"/>
    <n v="9"/>
    <n v="0"/>
    <n v="0"/>
    <n v="1"/>
    <n v="74"/>
    <n v="1"/>
    <n v="2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4"/>
    <x v="6"/>
    <s v="LAMNA"/>
    <x v="132"/>
    <n v="1"/>
    <n v="1"/>
    <n v="4"/>
    <n v="1"/>
    <n v="5"/>
    <n v="0"/>
    <n v="0"/>
    <n v="1"/>
    <n v="4379"/>
    <n v="1"/>
    <n v="1"/>
    <n v="6"/>
    <n v="1"/>
    <n v="16"/>
    <n v="1"/>
    <n v="170"/>
    <n v="1"/>
    <n v="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6"/>
    <s v="REYAR"/>
    <x v="332"/>
    <n v="1"/>
    <n v="1"/>
    <n v="2"/>
    <n v="1"/>
    <n v="3"/>
    <n v="0"/>
    <n v="0"/>
    <n v="1"/>
    <n v="1877"/>
    <n v="1"/>
    <n v="1"/>
    <n v="9"/>
    <n v="1"/>
    <n v="10"/>
    <n v="1"/>
    <n v="62"/>
    <n v="1"/>
    <n v="1"/>
    <n v="0"/>
    <n v="0"/>
    <n v="1"/>
    <n v="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460"/>
  </r>
  <r>
    <n v="2017"/>
    <x v="4"/>
    <x v="7"/>
    <s v="TEAAM"/>
    <x v="205"/>
    <n v="201"/>
    <n v="108"/>
    <n v="2"/>
    <n v="201"/>
    <n v="5.0796019900497509"/>
    <n v="4"/>
    <n v="1.9900497512437811E-2"/>
    <n v="196"/>
    <n v="1214"/>
    <n v="0.97512437810945274"/>
    <n v="124"/>
    <n v="24"/>
    <n v="44"/>
    <n v="33"/>
    <n v="10"/>
    <n v="117.9"/>
    <n v="8"/>
    <n v="181.5"/>
    <n v="190"/>
    <n v="79.968421052631584"/>
    <n v="9"/>
    <n v="172"/>
    <n v="189"/>
    <n v="99"/>
    <n v="0.94029850746268662"/>
    <n v="111"/>
    <n v="86"/>
    <n v="0.55223880597014929"/>
    <n v="4"/>
    <n v="0.44444444444444442"/>
    <n v="0"/>
    <n v="0"/>
    <n v="3"/>
    <n v="1.5873015873015872E-2"/>
    <n v="2"/>
    <n v="1.0582010582010581E-2"/>
    <n v="7"/>
    <n v="3.482587064676617E-2"/>
    <n v="2"/>
    <n v="9.9502487562189053E-3"/>
    <n v="0"/>
    <n v="0"/>
    <n v="0"/>
    <n v="2.1382978723404253"/>
    <n v="94.000000000000014"/>
    <n v="0"/>
    <n v="0"/>
  </r>
  <r>
    <n v="2017"/>
    <x v="4"/>
    <x v="7"/>
    <s v="BERJEF"/>
    <x v="206"/>
    <n v="196"/>
    <n v="98"/>
    <n v="2"/>
    <n v="196"/>
    <n v="4.3520408163265305"/>
    <n v="0"/>
    <n v="0"/>
    <n v="194"/>
    <n v="179"/>
    <n v="0.98979591836734693"/>
    <n v="81"/>
    <n v="21"/>
    <n v="27"/>
    <n v="21"/>
    <n v="12"/>
    <n v="80.916666666666671"/>
    <n v="10"/>
    <n v="10.6"/>
    <n v="178"/>
    <n v="50.865168539325843"/>
    <n v="11"/>
    <n v="131"/>
    <n v="181"/>
    <n v="71"/>
    <n v="0.92346938775510201"/>
    <n v="118"/>
    <n v="56"/>
    <n v="0.60204081632653061"/>
    <n v="2"/>
    <n v="0.18181818181818182"/>
    <n v="0"/>
    <n v="0"/>
    <n v="4"/>
    <n v="2.2099447513812154E-2"/>
    <n v="3"/>
    <n v="1.6574585635359115E-2"/>
    <n v="6"/>
    <n v="3.0612244897959183E-2"/>
    <n v="3"/>
    <n v="1.5306122448979591E-2"/>
    <n v="0"/>
    <n v="0"/>
    <n v="0"/>
    <n v="2.0631578947368423"/>
    <n v="94.999999999999986"/>
    <n v="0"/>
    <n v="0"/>
  </r>
  <r>
    <n v="2017"/>
    <x v="4"/>
    <x v="7"/>
    <s v="FGUSL"/>
    <x v="210"/>
    <n v="189"/>
    <n v="137"/>
    <n v="2"/>
    <n v="189"/>
    <n v="4.333333333333333"/>
    <n v="4"/>
    <n v="2.1164021164021163E-2"/>
    <n v="183"/>
    <n v="323"/>
    <n v="0.96825396825396826"/>
    <n v="96"/>
    <n v="22"/>
    <n v="18"/>
    <n v="25"/>
    <n v="9"/>
    <n v="121.55555555555556"/>
    <n v="3"/>
    <n v="115.33333333333333"/>
    <n v="173"/>
    <n v="52.277456647398843"/>
    <n v="9"/>
    <n v="182"/>
    <n v="178"/>
    <n v="74"/>
    <n v="0.94179894179894175"/>
    <n v="102"/>
    <n v="59"/>
    <n v="0.53968253968253965"/>
    <n v="0"/>
    <n v="0"/>
    <n v="0"/>
    <n v="0"/>
    <n v="1"/>
    <n v="5.6179775280898875E-3"/>
    <n v="2"/>
    <n v="1.1235955056179775E-2"/>
    <n v="1"/>
    <n v="5.2910052910052907E-3"/>
    <n v="2"/>
    <n v="1.0582010582010581E-2"/>
    <n v="0"/>
    <n v="0"/>
    <n v="0"/>
    <n v="2.0106382978723403"/>
    <n v="94"/>
    <n v="0"/>
    <n v="0"/>
  </r>
  <r>
    <n v="2017"/>
    <x v="4"/>
    <x v="7"/>
    <s v="HASKE"/>
    <x v="203"/>
    <n v="147"/>
    <n v="54"/>
    <n v="3"/>
    <n v="147"/>
    <n v="6.1700680272108848"/>
    <n v="0"/>
    <n v="0"/>
    <n v="146"/>
    <n v="225"/>
    <n v="0.99319727891156462"/>
    <n v="101"/>
    <n v="26"/>
    <n v="28"/>
    <n v="46"/>
    <n v="7"/>
    <n v="212.28571428571428"/>
    <n v="6"/>
    <n v="18.333333333333332"/>
    <n v="137"/>
    <n v="89.948905109489047"/>
    <n v="6"/>
    <n v="243"/>
    <n v="135"/>
    <n v="113"/>
    <n v="0.91836734693877553"/>
    <n v="72"/>
    <n v="91"/>
    <n v="0.48979591836734693"/>
    <n v="1"/>
    <n v="0.16666666666666666"/>
    <n v="0"/>
    <n v="0"/>
    <n v="6"/>
    <n v="4.4444444444444446E-2"/>
    <n v="6"/>
    <n v="4.4444444444444446E-2"/>
    <n v="7"/>
    <n v="4.7619047619047616E-2"/>
    <n v="6"/>
    <n v="4.0816326530612242E-2"/>
    <n v="0"/>
    <n v="0"/>
    <n v="0"/>
    <n v="1.96"/>
    <n v="75"/>
    <n v="0"/>
    <n v="0"/>
  </r>
  <r>
    <n v="2017"/>
    <x v="4"/>
    <x v="7"/>
    <s v="BENAD"/>
    <x v="196"/>
    <n v="141"/>
    <n v="66"/>
    <n v="4"/>
    <n v="141"/>
    <n v="5.9361702127659575"/>
    <n v="4"/>
    <n v="2.8368794326241134E-2"/>
    <n v="136"/>
    <n v="706"/>
    <n v="0.96453900709219853"/>
    <n v="71"/>
    <n v="28"/>
    <n v="19"/>
    <n v="34"/>
    <n v="8"/>
    <n v="123.125"/>
    <n v="5"/>
    <n v="205.4"/>
    <n v="124"/>
    <n v="96.588709677419359"/>
    <n v="8"/>
    <n v="168"/>
    <n v="133"/>
    <n v="116"/>
    <n v="0.94326241134751776"/>
    <n v="76"/>
    <n v="91"/>
    <n v="0.53900709219858156"/>
    <n v="2"/>
    <n v="0.25"/>
    <n v="0"/>
    <n v="0"/>
    <n v="3"/>
    <n v="2.2556390977443608E-2"/>
    <n v="6"/>
    <n v="4.5112781954887216E-2"/>
    <n v="5"/>
    <n v="3.5460992907801421E-2"/>
    <n v="6"/>
    <n v="4.2553191489361701E-2"/>
    <n v="0"/>
    <n v="0"/>
    <n v="0"/>
    <n v="1.3960396039603959"/>
    <n v="101"/>
    <n v="1"/>
    <n v="32"/>
  </r>
  <r>
    <n v="2017"/>
    <x v="4"/>
    <x v="7"/>
    <s v="KRANI"/>
    <x v="211"/>
    <n v="49"/>
    <n v="21"/>
    <n v="2"/>
    <n v="48"/>
    <n v="5.666666666666667"/>
    <n v="2"/>
    <n v="4.1666666666666664E-2"/>
    <n v="49"/>
    <n v="57"/>
    <n v="1"/>
    <n v="22"/>
    <n v="20"/>
    <n v="9"/>
    <n v="28"/>
    <n v="2"/>
    <n v="143"/>
    <n v="2"/>
    <n v="25.5"/>
    <n v="45"/>
    <n v="64.488888888888894"/>
    <n v="2"/>
    <n v="214"/>
    <n v="45"/>
    <n v="87"/>
    <n v="0.91836734693877553"/>
    <n v="28"/>
    <n v="72"/>
    <n v="0.5714285714285714"/>
    <n v="0"/>
    <n v="0"/>
    <n v="1"/>
    <n v="0.5"/>
    <n v="0"/>
    <n v="0"/>
    <n v="2"/>
    <n v="4.4444444444444446E-2"/>
    <n v="0"/>
    <n v="0"/>
    <n v="3"/>
    <n v="6.1224489795918366E-2"/>
    <n v="0"/>
    <n v="0"/>
    <n v="0"/>
    <n v="1.6333333333333333"/>
    <n v="30"/>
    <n v="1"/>
    <n v="1"/>
  </r>
  <r>
    <n v="2017"/>
    <x v="4"/>
    <x v="7"/>
    <s v="AMIKE"/>
    <x v="128"/>
    <n v="32"/>
    <n v="14"/>
    <n v="1"/>
    <n v="32"/>
    <n v="5.1875"/>
    <n v="2"/>
    <n v="6.25E-2"/>
    <n v="31"/>
    <n v="153"/>
    <n v="0.96875"/>
    <n v="13"/>
    <n v="18"/>
    <n v="2"/>
    <n v="20"/>
    <n v="2"/>
    <n v="152.5"/>
    <n v="1"/>
    <n v="147"/>
    <n v="29"/>
    <n v="80.551724137931032"/>
    <n v="1"/>
    <n v="200"/>
    <n v="29"/>
    <n v="103"/>
    <n v="0.90625"/>
    <n v="14"/>
    <n v="72"/>
    <n v="0.4375"/>
    <n v="1"/>
    <n v="1"/>
    <n v="0"/>
    <n v="0"/>
    <n v="0"/>
    <n v="0"/>
    <n v="1"/>
    <n v="3.4482758620689655E-2"/>
    <n v="1"/>
    <n v="3.125E-2"/>
    <n v="1"/>
    <n v="3.125E-2"/>
    <n v="0"/>
    <n v="0"/>
    <n v="0"/>
    <n v="1.2307692307692308"/>
    <n v="26"/>
    <n v="1"/>
    <n v="141"/>
  </r>
  <r>
    <n v="2017"/>
    <x v="4"/>
    <x v="7"/>
    <s v="RUBJO"/>
    <x v="194"/>
    <n v="19"/>
    <n v="14"/>
    <n v="13"/>
    <n v="19"/>
    <n v="12.263157894736842"/>
    <n v="0"/>
    <n v="0"/>
    <n v="19"/>
    <n v="23"/>
    <n v="1"/>
    <n v="14"/>
    <n v="31"/>
    <n v="5"/>
    <n v="34"/>
    <n v="0"/>
    <n v="0"/>
    <n v="0"/>
    <n v="0"/>
    <n v="19"/>
    <n v="89.578947368421055"/>
    <n v="0"/>
    <n v="0"/>
    <n v="19"/>
    <n v="113"/>
    <n v="1"/>
    <n v="11"/>
    <n v="105"/>
    <n v="0.57894736842105265"/>
    <n v="0"/>
    <n v="0"/>
    <n v="0"/>
    <n v="0"/>
    <n v="0"/>
    <n v="0"/>
    <n v="1"/>
    <n v="5.2631578947368418E-2"/>
    <n v="0"/>
    <n v="0"/>
    <n v="1"/>
    <n v="5.2631578947368418E-2"/>
    <n v="0"/>
    <n v="0"/>
    <n v="0"/>
    <n v="1.7272727272727273"/>
    <n v="11"/>
    <n v="0"/>
    <n v="0"/>
  </r>
  <r>
    <n v="2017"/>
    <x v="4"/>
    <x v="7"/>
    <s v="LEBD1"/>
    <x v="189"/>
    <n v="16"/>
    <n v="8"/>
    <n v="0"/>
    <n v="16"/>
    <n v="3.875"/>
    <n v="0"/>
    <n v="0"/>
    <n v="16"/>
    <n v="248"/>
    <n v="1"/>
    <n v="6"/>
    <n v="20"/>
    <n v="2"/>
    <n v="18"/>
    <n v="0"/>
    <n v="0"/>
    <n v="0"/>
    <n v="0"/>
    <n v="16"/>
    <n v="52.75"/>
    <n v="0"/>
    <n v="0"/>
    <n v="16"/>
    <n v="66"/>
    <n v="1"/>
    <n v="10"/>
    <n v="54"/>
    <n v="0.625"/>
    <n v="0"/>
    <n v="0"/>
    <n v="0"/>
    <n v="0"/>
    <n v="1"/>
    <n v="6.25E-2"/>
    <n v="0"/>
    <n v="0"/>
    <n v="1"/>
    <n v="6.25E-2"/>
    <n v="0"/>
    <n v="0"/>
    <n v="0"/>
    <n v="0"/>
    <n v="0"/>
    <n v="1.2307692307692308"/>
    <n v="13"/>
    <n v="0"/>
    <n v="0"/>
  </r>
  <r>
    <n v="2017"/>
    <x v="4"/>
    <x v="7"/>
    <s v="GADCH"/>
    <x v="130"/>
    <n v="11"/>
    <n v="4"/>
    <n v="6"/>
    <n v="11"/>
    <n v="6.1818181818181817"/>
    <n v="0"/>
    <n v="0"/>
    <n v="11"/>
    <n v="1315"/>
    <n v="1"/>
    <n v="5"/>
    <n v="13"/>
    <n v="0"/>
    <n v="0"/>
    <n v="0"/>
    <n v="0"/>
    <n v="0"/>
    <n v="0"/>
    <n v="11"/>
    <n v="73.909090909090907"/>
    <n v="0"/>
    <n v="0"/>
    <n v="11"/>
    <n v="98"/>
    <n v="1"/>
    <n v="10"/>
    <n v="94"/>
    <n v="0.90909090909090906"/>
    <n v="0"/>
    <n v="0"/>
    <n v="0"/>
    <n v="0"/>
    <n v="1"/>
    <n v="9.0909090909090912E-2"/>
    <n v="0"/>
    <n v="0"/>
    <n v="1"/>
    <n v="9.0909090909090912E-2"/>
    <n v="0"/>
    <n v="0"/>
    <n v="0"/>
    <n v="0"/>
    <n v="0"/>
    <n v="1.8333333333333333"/>
    <n v="6"/>
    <n v="0"/>
    <n v="0"/>
  </r>
  <r>
    <n v="2017"/>
    <x v="4"/>
    <x v="7"/>
    <s v="GANLA"/>
    <x v="186"/>
    <n v="11"/>
    <n v="6"/>
    <n v="7"/>
    <n v="11"/>
    <n v="8.454545454545455"/>
    <n v="0"/>
    <n v="0"/>
    <n v="8"/>
    <n v="930"/>
    <n v="0.72727272727272729"/>
    <n v="4"/>
    <n v="27"/>
    <n v="0"/>
    <n v="0"/>
    <n v="1"/>
    <n v="153"/>
    <n v="1"/>
    <n v="3"/>
    <n v="7"/>
    <n v="90.857142857142861"/>
    <n v="1"/>
    <n v="181"/>
    <n v="10"/>
    <n v="110"/>
    <n v="0.90909090909090906"/>
    <n v="5"/>
    <n v="119"/>
    <n v="0.45454545454545453"/>
    <n v="0"/>
    <n v="0"/>
    <n v="0"/>
    <n v="0"/>
    <n v="3"/>
    <n v="0.3"/>
    <n v="1"/>
    <n v="0.1"/>
    <n v="3"/>
    <n v="0.27272727272727271"/>
    <n v="1"/>
    <n v="9.0909090909090912E-2"/>
    <n v="0"/>
    <n v="0"/>
    <n v="1"/>
    <n v="1.8333333333333333"/>
    <n v="6"/>
    <n v="0"/>
    <n v="0"/>
  </r>
  <r>
    <n v="2017"/>
    <x v="4"/>
    <x v="7"/>
    <s v="ROSJA"/>
    <x v="184"/>
    <n v="10"/>
    <n v="6"/>
    <n v="4"/>
    <n v="10"/>
    <n v="6.4"/>
    <n v="0"/>
    <n v="0"/>
    <n v="10"/>
    <n v="169"/>
    <n v="1"/>
    <n v="5"/>
    <n v="24"/>
    <n v="1"/>
    <n v="41"/>
    <n v="0"/>
    <n v="0"/>
    <n v="0"/>
    <n v="0"/>
    <n v="9"/>
    <n v="127"/>
    <n v="0"/>
    <n v="0"/>
    <n v="9"/>
    <n v="161"/>
    <n v="0.9"/>
    <n v="3"/>
    <n v="166"/>
    <n v="0.3"/>
    <n v="0"/>
    <n v="0"/>
    <n v="0"/>
    <n v="0"/>
    <n v="0"/>
    <n v="0"/>
    <n v="0"/>
    <n v="0"/>
    <n v="0"/>
    <n v="0"/>
    <n v="0"/>
    <n v="0"/>
    <n v="0"/>
    <n v="0"/>
    <n v="0"/>
    <n v="1.4285714285714286"/>
    <n v="7"/>
    <n v="0"/>
    <n v="0"/>
  </r>
  <r>
    <n v="2017"/>
    <x v="4"/>
    <x v="7"/>
    <s v="MACRE"/>
    <x v="192"/>
    <n v="5"/>
    <n v="3"/>
    <n v="3"/>
    <n v="5"/>
    <n v="7"/>
    <n v="0"/>
    <n v="0"/>
    <n v="5"/>
    <n v="273"/>
    <n v="1"/>
    <n v="4"/>
    <n v="16"/>
    <n v="0"/>
    <n v="0"/>
    <n v="0"/>
    <n v="0"/>
    <n v="0"/>
    <n v="0"/>
    <n v="5"/>
    <n v="53.2"/>
    <n v="0"/>
    <n v="0"/>
    <n v="5"/>
    <n v="80"/>
    <n v="1"/>
    <n v="5"/>
    <n v="80"/>
    <n v="1"/>
    <n v="0"/>
    <n v="0"/>
    <n v="0"/>
    <n v="0"/>
    <n v="0"/>
    <n v="0"/>
    <n v="0"/>
    <n v="0"/>
    <n v="0"/>
    <n v="0"/>
    <n v="0"/>
    <n v="0"/>
    <n v="0"/>
    <n v="0"/>
    <n v="0"/>
    <n v="1.25"/>
    <n v="4"/>
    <n v="0"/>
    <n v="0"/>
  </r>
  <r>
    <n v="2017"/>
    <x v="4"/>
    <x v="7"/>
    <s v="BABLI"/>
    <x v="133"/>
    <n v="4"/>
    <n v="2"/>
    <n v="1"/>
    <n v="4"/>
    <n v="4.5"/>
    <n v="0"/>
    <n v="0"/>
    <n v="4"/>
    <n v="3074"/>
    <n v="1"/>
    <n v="2"/>
    <n v="32"/>
    <n v="1"/>
    <n v="55"/>
    <n v="0"/>
    <n v="0"/>
    <n v="0"/>
    <n v="0"/>
    <n v="4"/>
    <n v="87.75"/>
    <n v="0"/>
    <n v="0"/>
    <n v="4"/>
    <n v="115"/>
    <n v="1"/>
    <n v="4"/>
    <n v="115"/>
    <n v="1"/>
    <n v="0"/>
    <n v="0"/>
    <n v="0"/>
    <n v="0"/>
    <n v="0"/>
    <n v="0"/>
    <n v="0"/>
    <n v="0"/>
    <n v="0"/>
    <n v="0"/>
    <n v="0"/>
    <n v="0"/>
    <n v="0"/>
    <n v="0"/>
    <n v="0"/>
    <n v="1"/>
    <n v="4"/>
    <n v="0"/>
    <n v="0"/>
  </r>
  <r>
    <n v="2017"/>
    <x v="4"/>
    <x v="7"/>
    <s v="MEDADA"/>
    <x v="123"/>
    <n v="4"/>
    <n v="0"/>
    <n v="0"/>
    <n v="4"/>
    <n v="8.5"/>
    <n v="0"/>
    <n v="0"/>
    <n v="4"/>
    <n v="-35"/>
    <n v="1"/>
    <n v="1"/>
    <n v="22"/>
    <n v="0"/>
    <n v="0"/>
    <n v="0"/>
    <n v="0"/>
    <n v="0"/>
    <n v="0"/>
    <n v="3"/>
    <n v="34.333333333333336"/>
    <n v="0"/>
    <n v="0"/>
    <n v="4"/>
    <n v="85"/>
    <n v="1"/>
    <n v="4"/>
    <n v="85"/>
    <n v="1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</r>
  <r>
    <n v="2017"/>
    <x v="4"/>
    <x v="7"/>
    <s v="NIMMA"/>
    <x v="122"/>
    <n v="4"/>
    <n v="4"/>
    <n v="2"/>
    <n v="4"/>
    <n v="3"/>
    <n v="0"/>
    <n v="0"/>
    <n v="4"/>
    <n v="3435"/>
    <n v="1"/>
    <n v="4"/>
    <n v="13"/>
    <n v="1"/>
    <n v="21"/>
    <n v="2"/>
    <n v="242"/>
    <n v="2"/>
    <n v="27.5"/>
    <n v="2"/>
    <n v="136.5"/>
    <n v="2"/>
    <n v="423"/>
    <n v="2"/>
    <n v="144"/>
    <n v="0.5"/>
    <n v="0"/>
    <n v="0"/>
    <n v="0"/>
    <n v="1"/>
    <n v="0.5"/>
    <n v="0"/>
    <n v="0"/>
    <n v="1"/>
    <n v="0.5"/>
    <n v="0"/>
    <n v="0"/>
    <n v="0"/>
    <n v="0"/>
    <n v="0"/>
    <n v="0"/>
    <n v="0"/>
    <n v="0"/>
    <n v="0"/>
    <n v="1"/>
    <n v="4"/>
    <n v="2"/>
    <n v="41"/>
  </r>
  <r>
    <n v="2017"/>
    <x v="4"/>
    <x v="7"/>
    <s v="&lt;NONE&gt;"/>
    <x v="33"/>
    <n v="2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4"/>
    <x v="7"/>
    <s v="FUDAN"/>
    <x v="124"/>
    <n v="2"/>
    <n v="2"/>
    <n v="3"/>
    <n v="2"/>
    <n v="8.5"/>
    <n v="0"/>
    <n v="0"/>
    <n v="2"/>
    <n v="2795"/>
    <n v="1"/>
    <n v="1"/>
    <n v="21"/>
    <n v="0"/>
    <n v="0"/>
    <n v="0"/>
    <n v="0"/>
    <n v="0"/>
    <n v="0"/>
    <n v="2"/>
    <n v="103"/>
    <n v="0"/>
    <n v="0"/>
    <n v="2"/>
    <n v="121"/>
    <n v="1"/>
    <n v="1"/>
    <n v="46"/>
    <n v="0.5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4"/>
    <x v="7"/>
    <s v="BALLBE"/>
    <x v="198"/>
    <n v="1"/>
    <n v="1"/>
    <n v="19"/>
    <n v="1"/>
    <n v="20"/>
    <n v="0"/>
    <n v="0"/>
    <n v="1"/>
    <n v="25"/>
    <n v="1"/>
    <n v="1"/>
    <n v="42"/>
    <n v="0"/>
    <n v="0"/>
    <n v="0"/>
    <n v="0"/>
    <n v="0"/>
    <n v="0"/>
    <n v="1"/>
    <n v="161"/>
    <n v="0"/>
    <n v="0"/>
    <n v="1"/>
    <n v="191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1"/>
    <n v="0"/>
    <n v="0"/>
  </r>
  <r>
    <n v="2017"/>
    <x v="4"/>
    <x v="7"/>
    <s v="DUBLA"/>
    <x v="183"/>
    <n v="1"/>
    <n v="0"/>
    <n v="0"/>
    <n v="1"/>
    <n v="6"/>
    <n v="0"/>
    <n v="0"/>
    <n v="1"/>
    <n v="-12"/>
    <n v="1"/>
    <n v="0"/>
    <n v="0"/>
    <n v="0"/>
    <n v="0"/>
    <n v="0"/>
    <n v="0"/>
    <n v="0"/>
    <n v="0"/>
    <n v="1"/>
    <n v="5"/>
    <n v="0"/>
    <n v="0"/>
    <n v="1"/>
    <n v="33"/>
    <n v="1"/>
    <n v="1"/>
    <n v="33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7"/>
    <s v="KANLOR"/>
    <x v="126"/>
    <n v="1"/>
    <n v="1"/>
    <n v="7"/>
    <n v="1"/>
    <n v="14"/>
    <n v="0"/>
    <n v="0"/>
    <n v="1"/>
    <n v="129"/>
    <n v="1"/>
    <n v="0"/>
    <n v="0"/>
    <n v="0"/>
    <n v="0"/>
    <n v="0"/>
    <n v="0"/>
    <n v="0"/>
    <n v="0"/>
    <n v="1"/>
    <n v="38"/>
    <n v="0"/>
    <n v="0"/>
    <n v="1"/>
    <n v="6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7"/>
    <s v="KUETO"/>
    <x v="182"/>
    <n v="1"/>
    <n v="1"/>
    <n v="5"/>
    <n v="1"/>
    <n v="6"/>
    <n v="0"/>
    <n v="0"/>
    <n v="1"/>
    <n v="95"/>
    <n v="1"/>
    <n v="1"/>
    <n v="83"/>
    <n v="1"/>
    <n v="31"/>
    <n v="0"/>
    <n v="0"/>
    <n v="0"/>
    <n v="0"/>
    <n v="1"/>
    <n v="164"/>
    <n v="0"/>
    <n v="0"/>
    <n v="1"/>
    <n v="176"/>
    <n v="1"/>
    <n v="1"/>
    <n v="176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7"/>
    <s v="MACTR"/>
    <x v="185"/>
    <n v="1"/>
    <n v="1"/>
    <n v="20"/>
    <n v="1"/>
    <n v="21"/>
    <n v="0"/>
    <n v="0"/>
    <n v="1"/>
    <n v="152"/>
    <n v="1"/>
    <n v="1"/>
    <n v="56"/>
    <n v="0"/>
    <n v="0"/>
    <n v="0"/>
    <n v="0"/>
    <n v="0"/>
    <n v="0"/>
    <n v="1"/>
    <n v="293"/>
    <n v="0"/>
    <n v="0"/>
    <n v="1"/>
    <n v="31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7"/>
    <s v="PICIN"/>
    <x v="181"/>
    <n v="1"/>
    <n v="0"/>
    <n v="0"/>
    <n v="1"/>
    <n v="2"/>
    <n v="0"/>
    <n v="0"/>
    <n v="1"/>
    <n v="206"/>
    <n v="1"/>
    <n v="1"/>
    <n v="16"/>
    <n v="1"/>
    <n v="16"/>
    <n v="0"/>
    <n v="0"/>
    <n v="0"/>
    <n v="0"/>
    <n v="1"/>
    <n v="49"/>
    <n v="0"/>
    <n v="0"/>
    <n v="1"/>
    <n v="5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7"/>
    <s v="WAXJE"/>
    <x v="171"/>
    <n v="1"/>
    <n v="0"/>
    <n v="0"/>
    <n v="1"/>
    <n v="12"/>
    <n v="0"/>
    <n v="0"/>
    <n v="1"/>
    <n v="17"/>
    <n v="1"/>
    <n v="0"/>
    <n v="0"/>
    <n v="0"/>
    <n v="0"/>
    <n v="0"/>
    <n v="0"/>
    <n v="0"/>
    <n v="0"/>
    <n v="1"/>
    <n v="15"/>
    <n v="0"/>
    <n v="0"/>
    <n v="1"/>
    <n v="46"/>
    <n v="1"/>
    <n v="1"/>
    <n v="46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8"/>
    <s v="BURDO"/>
    <x v="286"/>
    <n v="350"/>
    <n v="233"/>
    <n v="5"/>
    <n v="349"/>
    <n v="7.5272206303724927"/>
    <n v="12"/>
    <n v="3.4383954154727794E-2"/>
    <n v="347"/>
    <n v="562"/>
    <n v="0.99142857142857144"/>
    <n v="248"/>
    <n v="19"/>
    <n v="123"/>
    <n v="39"/>
    <n v="11"/>
    <n v="144.45454545454547"/>
    <n v="10"/>
    <n v="13.1"/>
    <n v="335"/>
    <n v="87.850746268656721"/>
    <n v="12"/>
    <n v="277"/>
    <n v="335"/>
    <n v="107"/>
    <n v="0.95714285714285718"/>
    <n v="78"/>
    <n v="69"/>
    <n v="0.22285714285714286"/>
    <n v="8"/>
    <n v="0.66666666666666663"/>
    <n v="0"/>
    <n v="0"/>
    <n v="68"/>
    <n v="0.20298507462686566"/>
    <n v="10"/>
    <n v="2.9850746268656716E-2"/>
    <n v="6"/>
    <n v="1.7142857142857144E-2"/>
    <n v="1"/>
    <n v="2.8571428571428571E-3"/>
    <n v="1"/>
    <n v="0"/>
    <n v="1"/>
    <n v="2.4822695035460991"/>
    <n v="141"/>
    <n v="0"/>
    <n v="0"/>
  </r>
  <r>
    <n v="2017"/>
    <x v="4"/>
    <x v="8"/>
    <s v="POLSTE"/>
    <x v="142"/>
    <n v="186"/>
    <n v="14"/>
    <n v="35"/>
    <n v="184"/>
    <n v="3.5217391304347827"/>
    <n v="6"/>
    <n v="3.2608695652173912E-2"/>
    <n v="164"/>
    <n v="488"/>
    <n v="0.88172043010752688"/>
    <n v="97"/>
    <n v="41"/>
    <n v="37"/>
    <n v="42"/>
    <n v="6"/>
    <n v="172"/>
    <n v="6"/>
    <n v="79.666666666666671"/>
    <n v="171"/>
    <n v="94.32163742690058"/>
    <n v="6"/>
    <n v="317"/>
    <n v="180"/>
    <n v="120"/>
    <n v="0.967741935483871"/>
    <n v="39"/>
    <n v="93"/>
    <n v="0.20967741935483872"/>
    <n v="4"/>
    <n v="0.66666666666666663"/>
    <n v="1"/>
    <n v="0.16666666666666666"/>
    <n v="35"/>
    <n v="0.19444444444444445"/>
    <n v="4"/>
    <n v="2.2222222222222223E-2"/>
    <n v="1"/>
    <n v="5.3763440860215058E-3"/>
    <n v="0"/>
    <n v="0"/>
    <n v="2"/>
    <n v="0"/>
    <n v="2"/>
    <n v="2.8181818181818183"/>
    <n v="66"/>
    <n v="0"/>
    <n v="0"/>
  </r>
  <r>
    <n v="2017"/>
    <x v="4"/>
    <x v="8"/>
    <s v="HOWKE"/>
    <x v="149"/>
    <n v="130"/>
    <n v="106"/>
    <n v="3"/>
    <n v="130"/>
    <n v="8.046153846153846"/>
    <n v="0"/>
    <n v="0"/>
    <n v="129"/>
    <n v="216"/>
    <n v="0.99230769230769234"/>
    <n v="82"/>
    <n v="24"/>
    <n v="35"/>
    <n v="31"/>
    <n v="3"/>
    <n v="158.66666666666666"/>
    <n v="3"/>
    <n v="11.333333333333334"/>
    <n v="126"/>
    <n v="81.904761904761898"/>
    <n v="3"/>
    <n v="326"/>
    <n v="127"/>
    <n v="103"/>
    <n v="0.97692307692307689"/>
    <n v="28"/>
    <n v="64"/>
    <n v="0.2153846153846154"/>
    <n v="2"/>
    <n v="0.66666666666666663"/>
    <n v="1"/>
    <n v="0.33333333333333331"/>
    <n v="20"/>
    <n v="0.15748031496062992"/>
    <n v="6"/>
    <n v="4.7244094488188976E-2"/>
    <n v="2"/>
    <n v="1.5384615384615385E-2"/>
    <n v="0"/>
    <n v="0"/>
    <n v="1"/>
    <n v="0"/>
    <n v="0"/>
    <n v="2"/>
    <n v="65"/>
    <n v="0"/>
    <n v="0"/>
  </r>
  <r>
    <n v="2017"/>
    <x v="4"/>
    <x v="8"/>
    <s v="WELVA"/>
    <x v="153"/>
    <n v="103"/>
    <n v="99"/>
    <n v="2"/>
    <n v="103"/>
    <n v="6.3689320388349513"/>
    <n v="0"/>
    <n v="0"/>
    <n v="94"/>
    <n v="227"/>
    <n v="0.91262135922330101"/>
    <n v="66"/>
    <n v="19"/>
    <n v="31"/>
    <n v="26"/>
    <n v="4"/>
    <n v="109.5"/>
    <n v="3"/>
    <n v="5"/>
    <n v="99"/>
    <n v="69.757575757575751"/>
    <n v="4"/>
    <n v="270"/>
    <n v="98"/>
    <n v="100"/>
    <n v="0.95145631067961167"/>
    <n v="14"/>
    <n v="57"/>
    <n v="0.13592233009708737"/>
    <n v="4"/>
    <n v="1"/>
    <n v="0"/>
    <n v="0"/>
    <n v="16"/>
    <n v="0.16326530612244897"/>
    <n v="11"/>
    <n v="0.11224489795918367"/>
    <n v="2"/>
    <n v="1.9417475728155338E-2"/>
    <n v="0"/>
    <n v="0"/>
    <n v="0"/>
    <n v="0"/>
    <n v="1"/>
    <n v="2.3953488372093021"/>
    <n v="43"/>
    <n v="0"/>
    <n v="0"/>
  </r>
  <r>
    <n v="2017"/>
    <x v="4"/>
    <x v="8"/>
    <s v="WAXJE"/>
    <x v="171"/>
    <n v="95"/>
    <n v="95"/>
    <n v="3"/>
    <n v="95"/>
    <n v="6.4736842105263159"/>
    <n v="0"/>
    <n v="0"/>
    <n v="95"/>
    <n v="364"/>
    <n v="1"/>
    <n v="64"/>
    <n v="16"/>
    <n v="30"/>
    <n v="22"/>
    <n v="10"/>
    <n v="198.5"/>
    <n v="10"/>
    <n v="33.1"/>
    <n v="82"/>
    <n v="69.536585365853654"/>
    <n v="10"/>
    <n v="459"/>
    <n v="84"/>
    <n v="96"/>
    <n v="0.88421052631578945"/>
    <n v="20"/>
    <n v="51"/>
    <n v="0.21052631578947367"/>
    <n v="5"/>
    <n v="0.5"/>
    <n v="0"/>
    <n v="0"/>
    <n v="11"/>
    <n v="0.13095238095238096"/>
    <n v="7"/>
    <n v="8.3333333333333329E-2"/>
    <n v="0"/>
    <n v="0"/>
    <n v="0"/>
    <n v="0"/>
    <n v="0"/>
    <n v="0"/>
    <n v="1"/>
    <n v="2.1111111111111112"/>
    <n v="45"/>
    <n v="0"/>
    <n v="0"/>
  </r>
  <r>
    <n v="2017"/>
    <x v="4"/>
    <x v="8"/>
    <s v="LYSDO"/>
    <x v="166"/>
    <n v="94"/>
    <n v="75"/>
    <n v="2"/>
    <n v="94"/>
    <n v="5.4468085106382977"/>
    <n v="2"/>
    <n v="2.1276595744680851E-2"/>
    <n v="91"/>
    <n v="306"/>
    <n v="0.96808510638297873"/>
    <n v="58"/>
    <n v="17"/>
    <n v="10"/>
    <n v="49"/>
    <n v="6"/>
    <n v="109.16666666666667"/>
    <n v="4"/>
    <n v="124.75"/>
    <n v="80"/>
    <n v="75.349999999999994"/>
    <n v="6"/>
    <n v="233"/>
    <n v="85"/>
    <n v="107"/>
    <n v="0.9042553191489362"/>
    <n v="16"/>
    <n v="52"/>
    <n v="0.1702127659574468"/>
    <n v="3"/>
    <n v="0.5"/>
    <n v="0"/>
    <n v="0"/>
    <n v="27"/>
    <n v="0.31764705882352939"/>
    <n v="7"/>
    <n v="8.2352941176470587E-2"/>
    <n v="0"/>
    <n v="0"/>
    <n v="0"/>
    <n v="0"/>
    <n v="0"/>
    <n v="0"/>
    <n v="2"/>
    <n v="2.088888888888889"/>
    <n v="45"/>
    <n v="0"/>
    <n v="0"/>
  </r>
  <r>
    <n v="2017"/>
    <x v="4"/>
    <x v="8"/>
    <s v="MARDO1"/>
    <x v="172"/>
    <n v="91"/>
    <n v="85"/>
    <n v="2"/>
    <n v="91"/>
    <n v="6.4725274725274726"/>
    <n v="0"/>
    <n v="0"/>
    <n v="69"/>
    <n v="2250"/>
    <n v="0.75824175824175821"/>
    <n v="60"/>
    <n v="21"/>
    <n v="23"/>
    <n v="30"/>
    <n v="7"/>
    <n v="140.85714285714286"/>
    <n v="5"/>
    <n v="19.8"/>
    <n v="83"/>
    <n v="81"/>
    <n v="7"/>
    <n v="347"/>
    <n v="83"/>
    <n v="110"/>
    <n v="0.91208791208791207"/>
    <n v="21"/>
    <n v="56"/>
    <n v="0.23076923076923078"/>
    <n v="5"/>
    <n v="0.7142857142857143"/>
    <n v="0"/>
    <n v="0"/>
    <n v="20"/>
    <n v="0.24096385542168675"/>
    <n v="8"/>
    <n v="9.6385542168674704E-2"/>
    <n v="2"/>
    <n v="2.197802197802198E-2"/>
    <n v="2"/>
    <n v="2.197802197802198E-2"/>
    <n v="0"/>
    <n v="0"/>
    <n v="0"/>
    <n v="2.3947368421052633"/>
    <n v="38"/>
    <n v="6"/>
    <n v="63"/>
  </r>
  <r>
    <n v="2017"/>
    <x v="4"/>
    <x v="8"/>
    <s v="ALMKH"/>
    <x v="173"/>
    <n v="81"/>
    <n v="73"/>
    <n v="3"/>
    <n v="81"/>
    <n v="8.3827160493827169"/>
    <n v="0"/>
    <n v="0"/>
    <n v="62"/>
    <n v="571"/>
    <n v="0.76543209876543206"/>
    <n v="56"/>
    <n v="27"/>
    <n v="19"/>
    <n v="74"/>
    <n v="9"/>
    <n v="159.66666666666666"/>
    <n v="9"/>
    <n v="30.555555555555557"/>
    <n v="71"/>
    <n v="91.352112676056336"/>
    <n v="10"/>
    <n v="252"/>
    <n v="71"/>
    <n v="136"/>
    <n v="0.87654320987654322"/>
    <n v="21"/>
    <n v="92"/>
    <n v="0.25925925925925924"/>
    <n v="7"/>
    <n v="0.7"/>
    <n v="3"/>
    <n v="0.3"/>
    <n v="12"/>
    <n v="0.16901408450704225"/>
    <n v="7"/>
    <n v="9.8591549295774641E-2"/>
    <n v="2"/>
    <n v="2.4691358024691357E-2"/>
    <n v="2"/>
    <n v="2.4691358024691357E-2"/>
    <n v="0"/>
    <n v="0"/>
    <n v="2"/>
    <n v="2.7931034482758621"/>
    <n v="29"/>
    <n v="0"/>
    <n v="0"/>
  </r>
  <r>
    <n v="2017"/>
    <x v="4"/>
    <x v="8"/>
    <s v="SAVEL"/>
    <x v="180"/>
    <n v="69"/>
    <n v="65"/>
    <n v="4"/>
    <n v="69"/>
    <n v="8.2463768115942031"/>
    <n v="2"/>
    <n v="2.8985507246376812E-2"/>
    <n v="69"/>
    <n v="334"/>
    <n v="1"/>
    <n v="40"/>
    <n v="39"/>
    <n v="13"/>
    <n v="60"/>
    <n v="5"/>
    <n v="231.8"/>
    <n v="2"/>
    <n v="2"/>
    <n v="64"/>
    <n v="86.171875"/>
    <n v="5"/>
    <n v="430"/>
    <n v="64"/>
    <n v="108"/>
    <n v="0.92753623188405798"/>
    <n v="24"/>
    <n v="64"/>
    <n v="0.34782608695652173"/>
    <n v="5"/>
    <n v="1"/>
    <n v="0"/>
    <n v="0"/>
    <n v="8"/>
    <n v="0.125"/>
    <n v="1"/>
    <n v="1.5625E-2"/>
    <n v="0"/>
    <n v="0"/>
    <n v="0"/>
    <n v="0"/>
    <n v="0"/>
    <n v="0"/>
    <n v="0"/>
    <n v="2.0909090909090908"/>
    <n v="33"/>
    <n v="1"/>
    <n v="25"/>
  </r>
  <r>
    <n v="2017"/>
    <x v="4"/>
    <x v="8"/>
    <s v="WILBRI"/>
    <x v="140"/>
    <n v="63"/>
    <n v="61"/>
    <n v="3"/>
    <n v="63"/>
    <n v="6.5079365079365079"/>
    <n v="0"/>
    <n v="0"/>
    <n v="56"/>
    <n v="4580"/>
    <n v="0.88888888888888884"/>
    <n v="36"/>
    <n v="25"/>
    <n v="20"/>
    <n v="41"/>
    <n v="1"/>
    <n v="162"/>
    <n v="1"/>
    <n v="1"/>
    <n v="59"/>
    <n v="87.593220338983045"/>
    <n v="1"/>
    <n v="284"/>
    <n v="62"/>
    <n v="107"/>
    <n v="0.98412698412698407"/>
    <n v="7"/>
    <n v="48"/>
    <n v="0.1111111111111111"/>
    <n v="0"/>
    <n v="0"/>
    <n v="1"/>
    <n v="1"/>
    <n v="8"/>
    <n v="0.12903225806451613"/>
    <n v="1"/>
    <n v="1.6129032258064516E-2"/>
    <n v="0"/>
    <n v="0"/>
    <n v="0"/>
    <n v="0"/>
    <n v="1"/>
    <n v="0"/>
    <n v="0"/>
    <n v="2.7391304347826089"/>
    <n v="23"/>
    <n v="0"/>
    <n v="0"/>
  </r>
  <r>
    <n v="2017"/>
    <x v="4"/>
    <x v="8"/>
    <s v="CLADA"/>
    <x v="284"/>
    <n v="61"/>
    <n v="48"/>
    <n v="12"/>
    <n v="60"/>
    <n v="14.583333333333334"/>
    <n v="10"/>
    <n v="0.16666666666666666"/>
    <n v="53"/>
    <n v="861"/>
    <n v="0.86885245901639341"/>
    <n v="24"/>
    <n v="38"/>
    <n v="5"/>
    <n v="79"/>
    <n v="5"/>
    <n v="286.39999999999998"/>
    <n v="5"/>
    <n v="41"/>
    <n v="27"/>
    <n v="161.5185185185185"/>
    <n v="5"/>
    <n v="614"/>
    <n v="54"/>
    <n v="188"/>
    <n v="0.88524590163934425"/>
    <n v="10"/>
    <n v="80"/>
    <n v="0.16393442622950818"/>
    <n v="2"/>
    <n v="0.4"/>
    <n v="0"/>
    <n v="0"/>
    <n v="12"/>
    <n v="0.22222222222222221"/>
    <n v="4"/>
    <n v="7.407407407407407E-2"/>
    <n v="0"/>
    <n v="0"/>
    <n v="0"/>
    <n v="0"/>
    <n v="2"/>
    <n v="0"/>
    <n v="5"/>
    <n v="1.967741935483871"/>
    <n v="31"/>
    <n v="0"/>
    <n v="0"/>
  </r>
  <r>
    <n v="2017"/>
    <x v="4"/>
    <x v="8"/>
    <s v="MCCCAM"/>
    <x v="157"/>
    <n v="61"/>
    <n v="57"/>
    <n v="3"/>
    <n v="61"/>
    <n v="8.0819672131147549"/>
    <n v="0"/>
    <n v="0"/>
    <n v="38"/>
    <n v="24"/>
    <n v="0.62295081967213117"/>
    <n v="39"/>
    <n v="21"/>
    <n v="10"/>
    <n v="35"/>
    <n v="2"/>
    <n v="191.5"/>
    <n v="2"/>
    <n v="4"/>
    <n v="59"/>
    <n v="70.13559322033899"/>
    <n v="2"/>
    <n v="256"/>
    <n v="59"/>
    <n v="98"/>
    <n v="0.96721311475409832"/>
    <n v="12"/>
    <n v="52"/>
    <n v="0.19672131147540983"/>
    <n v="1"/>
    <n v="0.5"/>
    <n v="0"/>
    <n v="0"/>
    <n v="7"/>
    <n v="0.11864406779661017"/>
    <n v="2"/>
    <n v="3.3898305084745763E-2"/>
    <n v="0"/>
    <n v="0"/>
    <n v="0"/>
    <n v="0"/>
    <n v="0"/>
    <n v="0"/>
    <n v="1"/>
    <n v="2.7727272727272729"/>
    <n v="22"/>
    <n v="2"/>
    <n v="110"/>
  </r>
  <r>
    <n v="2017"/>
    <x v="4"/>
    <x v="8"/>
    <s v="NECDA"/>
    <x v="83"/>
    <n v="61"/>
    <n v="54"/>
    <n v="3"/>
    <n v="61"/>
    <n v="6.7868852459016393"/>
    <n v="4"/>
    <n v="6.5573770491803282E-2"/>
    <n v="61"/>
    <n v="1204"/>
    <n v="1"/>
    <n v="48"/>
    <n v="27"/>
    <n v="8"/>
    <n v="73"/>
    <n v="3"/>
    <n v="238.33333333333334"/>
    <n v="3"/>
    <n v="10"/>
    <n v="58"/>
    <n v="106.29310344827586"/>
    <n v="3"/>
    <n v="423"/>
    <n v="58"/>
    <n v="129"/>
    <n v="0.95081967213114749"/>
    <n v="12"/>
    <n v="72"/>
    <n v="0.19672131147540983"/>
    <n v="0"/>
    <n v="0"/>
    <n v="0"/>
    <n v="0"/>
    <n v="11"/>
    <n v="0.18965517241379309"/>
    <n v="1"/>
    <n v="1.7241379310344827E-2"/>
    <n v="0"/>
    <n v="0"/>
    <n v="0"/>
    <n v="0"/>
    <n v="0"/>
    <n v="0"/>
    <n v="1"/>
    <n v="2.9047619047619047"/>
    <n v="21"/>
    <n v="0"/>
    <n v="0"/>
  </r>
  <r>
    <n v="2017"/>
    <x v="4"/>
    <x v="8"/>
    <s v="STERA"/>
    <x v="152"/>
    <n v="52"/>
    <n v="45"/>
    <n v="14"/>
    <n v="52"/>
    <n v="18.25"/>
    <n v="4"/>
    <n v="7.6923076923076927E-2"/>
    <n v="51"/>
    <n v="232"/>
    <n v="0.98076923076923073"/>
    <n v="23"/>
    <n v="16"/>
    <n v="14"/>
    <n v="39"/>
    <n v="2"/>
    <n v="134"/>
    <n v="2"/>
    <n v="4.5"/>
    <n v="47"/>
    <n v="54.702127659574465"/>
    <n v="2"/>
    <n v="785"/>
    <n v="50"/>
    <n v="92"/>
    <n v="0.96153846153846156"/>
    <n v="10"/>
    <n v="62"/>
    <n v="0.19230769230769232"/>
    <n v="2"/>
    <n v="1"/>
    <n v="0"/>
    <n v="0"/>
    <n v="4"/>
    <n v="0.08"/>
    <n v="0"/>
    <n v="0"/>
    <n v="0"/>
    <n v="0"/>
    <n v="0"/>
    <n v="0"/>
    <n v="0"/>
    <n v="1"/>
    <n v="2"/>
    <n v="2.08"/>
    <n v="25"/>
    <n v="0"/>
    <n v="0"/>
  </r>
  <r>
    <n v="2017"/>
    <x v="4"/>
    <x v="8"/>
    <s v="WIDDE"/>
    <x v="145"/>
    <n v="47"/>
    <n v="29"/>
    <n v="3"/>
    <n v="47"/>
    <n v="4.7021276595744679"/>
    <n v="0"/>
    <n v="0"/>
    <n v="46"/>
    <n v="1675"/>
    <n v="0.97872340425531912"/>
    <n v="34"/>
    <n v="41"/>
    <n v="14"/>
    <n v="89"/>
    <n v="3"/>
    <n v="184"/>
    <n v="2"/>
    <n v="3.5"/>
    <n v="43"/>
    <n v="139.88372093023256"/>
    <n v="3"/>
    <n v="440"/>
    <n v="44"/>
    <n v="161"/>
    <n v="0.93617021276595747"/>
    <n v="2"/>
    <n v="67"/>
    <n v="4.2553191489361701E-2"/>
    <n v="3"/>
    <n v="1"/>
    <n v="0"/>
    <n v="0"/>
    <n v="6"/>
    <n v="0.13636363636363635"/>
    <n v="3"/>
    <n v="6.8181818181818177E-2"/>
    <n v="0"/>
    <n v="0"/>
    <n v="0"/>
    <n v="0"/>
    <n v="1"/>
    <n v="0"/>
    <n v="1"/>
    <n v="2.2380952380952381"/>
    <n v="21"/>
    <n v="0"/>
    <n v="0"/>
  </r>
  <r>
    <n v="2017"/>
    <x v="4"/>
    <x v="8"/>
    <s v="RUMAS1"/>
    <x v="151"/>
    <n v="42"/>
    <n v="36"/>
    <n v="5"/>
    <n v="42"/>
    <n v="8.8809523809523814"/>
    <n v="2"/>
    <n v="4.7619047619047616E-2"/>
    <n v="10"/>
    <n v="2578"/>
    <n v="0.23809523809523808"/>
    <n v="28"/>
    <n v="24"/>
    <n v="10"/>
    <n v="42"/>
    <n v="2"/>
    <n v="129.5"/>
    <n v="2"/>
    <n v="2"/>
    <n v="37"/>
    <n v="83.243243243243242"/>
    <n v="2"/>
    <n v="302"/>
    <n v="40"/>
    <n v="125"/>
    <n v="0.95238095238095233"/>
    <n v="7"/>
    <n v="83"/>
    <n v="0.16666666666666666"/>
    <n v="1"/>
    <n v="0.5"/>
    <n v="0"/>
    <n v="0"/>
    <n v="5"/>
    <n v="0.125"/>
    <n v="3"/>
    <n v="7.4999999999999997E-2"/>
    <n v="0"/>
    <n v="0"/>
    <n v="0"/>
    <n v="0"/>
    <n v="0"/>
    <n v="0"/>
    <n v="0"/>
    <n v="2.1"/>
    <n v="20"/>
    <n v="0"/>
    <n v="0"/>
  </r>
  <r>
    <n v="2017"/>
    <x v="4"/>
    <x v="8"/>
    <s v="PETRI"/>
    <x v="143"/>
    <n v="37"/>
    <n v="33"/>
    <n v="5"/>
    <n v="37"/>
    <n v="10.648648648648649"/>
    <n v="0"/>
    <n v="0"/>
    <n v="37"/>
    <n v="5819"/>
    <n v="1"/>
    <n v="19"/>
    <n v="28"/>
    <n v="17"/>
    <n v="39"/>
    <n v="1"/>
    <n v="94"/>
    <n v="1"/>
    <n v="2"/>
    <n v="36"/>
    <n v="81.194444444444443"/>
    <n v="1"/>
    <n v="318"/>
    <n v="36"/>
    <n v="114"/>
    <n v="0.97297297297297303"/>
    <n v="7"/>
    <n v="55"/>
    <n v="0.1891891891891892"/>
    <n v="0"/>
    <n v="0"/>
    <n v="0"/>
    <n v="0"/>
    <n v="6"/>
    <n v="0.16666666666666666"/>
    <n v="1"/>
    <n v="2.7777777777777776E-2"/>
    <n v="0"/>
    <n v="0"/>
    <n v="0"/>
    <n v="0"/>
    <n v="0"/>
    <n v="0"/>
    <n v="0"/>
    <n v="3.3636363636363638"/>
    <n v="11"/>
    <n v="0"/>
    <n v="0"/>
  </r>
  <r>
    <n v="2017"/>
    <x v="4"/>
    <x v="8"/>
    <s v="METMI"/>
    <x v="160"/>
    <n v="35"/>
    <n v="34"/>
    <n v="2"/>
    <n v="35"/>
    <n v="5.9714285714285715"/>
    <n v="0"/>
    <n v="0"/>
    <n v="24"/>
    <n v="585"/>
    <n v="0.68571428571428572"/>
    <n v="20"/>
    <n v="15"/>
    <n v="7"/>
    <n v="52"/>
    <n v="2"/>
    <n v="106"/>
    <n v="2"/>
    <n v="4"/>
    <n v="33"/>
    <n v="78.060606060606062"/>
    <n v="2"/>
    <n v="179"/>
    <n v="33"/>
    <n v="109"/>
    <n v="0.94285714285714284"/>
    <n v="15"/>
    <n v="54"/>
    <n v="0.42857142857142855"/>
    <n v="0"/>
    <n v="0"/>
    <n v="0"/>
    <n v="0"/>
    <n v="5"/>
    <n v="0.15151515151515152"/>
    <n v="3"/>
    <n v="9.0909090909090912E-2"/>
    <n v="1"/>
    <n v="2.8571428571428571E-2"/>
    <n v="0"/>
    <n v="0"/>
    <n v="0"/>
    <n v="0"/>
    <n v="0"/>
    <n v="1.8421052631578947"/>
    <n v="19"/>
    <n v="0"/>
    <n v="0"/>
  </r>
  <r>
    <n v="2017"/>
    <x v="4"/>
    <x v="8"/>
    <s v="DESBO"/>
    <x v="156"/>
    <n v="29"/>
    <n v="8"/>
    <n v="9"/>
    <n v="29"/>
    <n v="3.1724137931034484"/>
    <n v="0"/>
    <n v="0"/>
    <n v="29"/>
    <n v="253"/>
    <n v="1"/>
    <n v="21"/>
    <n v="25"/>
    <n v="5"/>
    <n v="50"/>
    <n v="2"/>
    <n v="248.5"/>
    <n v="2"/>
    <n v="61.5"/>
    <n v="27"/>
    <n v="88.81481481481481"/>
    <n v="2"/>
    <n v="434"/>
    <n v="27"/>
    <n v="106"/>
    <n v="0.93103448275862066"/>
    <n v="7"/>
    <n v="69"/>
    <n v="0.2413793103448276"/>
    <n v="2"/>
    <n v="1"/>
    <n v="0"/>
    <n v="0"/>
    <n v="4"/>
    <n v="0.14814814814814814"/>
    <n v="3"/>
    <n v="0.1111111111111111"/>
    <n v="0"/>
    <n v="0"/>
    <n v="0"/>
    <n v="0"/>
    <n v="0"/>
    <n v="0"/>
    <n v="1"/>
    <n v="2.6363636363636362"/>
    <n v="11"/>
    <n v="0"/>
    <n v="0"/>
  </r>
  <r>
    <n v="2017"/>
    <x v="4"/>
    <x v="8"/>
    <s v="MATMI"/>
    <x v="144"/>
    <n v="22"/>
    <n v="22"/>
    <n v="6"/>
    <n v="22"/>
    <n v="11.727272727272727"/>
    <n v="0"/>
    <n v="0"/>
    <n v="7"/>
    <n v="1116"/>
    <n v="0.31818181818181818"/>
    <n v="17"/>
    <n v="63"/>
    <n v="3"/>
    <n v="89"/>
    <n v="2"/>
    <n v="206.5"/>
    <n v="2"/>
    <n v="4"/>
    <n v="20"/>
    <n v="150"/>
    <n v="2"/>
    <n v="438"/>
    <n v="20"/>
    <n v="178"/>
    <n v="0.90909090909090906"/>
    <n v="1"/>
    <n v="136"/>
    <n v="4.5454545454545456E-2"/>
    <n v="1"/>
    <n v="0.5"/>
    <n v="0"/>
    <n v="0"/>
    <n v="4"/>
    <n v="0.2"/>
    <n v="2"/>
    <n v="0.1"/>
    <n v="0"/>
    <n v="0"/>
    <n v="0"/>
    <n v="0"/>
    <n v="0"/>
    <n v="0"/>
    <n v="0"/>
    <n v="2.2000000000000002"/>
    <n v="10"/>
    <n v="0"/>
    <n v="0"/>
  </r>
  <r>
    <n v="2017"/>
    <x v="4"/>
    <x v="8"/>
    <s v="MULAM"/>
    <x v="247"/>
    <n v="19"/>
    <n v="11"/>
    <n v="0"/>
    <n v="19"/>
    <n v="4.5263157894736841"/>
    <n v="0"/>
    <n v="0"/>
    <n v="19"/>
    <n v="416"/>
    <n v="1"/>
    <n v="14"/>
    <n v="14"/>
    <n v="1"/>
    <n v="53"/>
    <n v="1"/>
    <n v="211"/>
    <n v="1"/>
    <n v="34"/>
    <n v="18"/>
    <n v="72.888888888888886"/>
    <n v="1"/>
    <n v="430"/>
    <n v="18"/>
    <n v="93"/>
    <n v="0.94736842105263153"/>
    <n v="5"/>
    <n v="64"/>
    <n v="0.26315789473684209"/>
    <n v="1"/>
    <n v="1"/>
    <n v="0"/>
    <n v="0"/>
    <n v="4"/>
    <n v="0.22222222222222221"/>
    <n v="1"/>
    <n v="5.5555555555555552E-2"/>
    <n v="0"/>
    <n v="0"/>
    <n v="0"/>
    <n v="0"/>
    <n v="0"/>
    <n v="0"/>
    <n v="0"/>
    <n v="1.9"/>
    <n v="10"/>
    <n v="0"/>
    <n v="0"/>
  </r>
  <r>
    <n v="2017"/>
    <x v="4"/>
    <x v="8"/>
    <s v="BALMO"/>
    <x v="261"/>
    <n v="18"/>
    <n v="15"/>
    <n v="22"/>
    <n v="17"/>
    <n v="29.235294117647058"/>
    <n v="0"/>
    <n v="0"/>
    <n v="17"/>
    <n v="337"/>
    <n v="0.94444444444444442"/>
    <n v="14"/>
    <n v="28"/>
    <n v="7"/>
    <n v="55"/>
    <n v="2"/>
    <n v="113.5"/>
    <n v="2"/>
    <n v="68"/>
    <n v="15"/>
    <n v="81.933333333333337"/>
    <n v="2"/>
    <n v="585"/>
    <n v="16"/>
    <n v="124"/>
    <n v="0.88888888888888884"/>
    <n v="3"/>
    <n v="81"/>
    <n v="0.16666666666666666"/>
    <n v="2"/>
    <n v="1"/>
    <n v="0"/>
    <n v="0"/>
    <n v="2"/>
    <n v="0.125"/>
    <n v="0"/>
    <n v="0"/>
    <n v="0"/>
    <n v="0"/>
    <n v="0"/>
    <n v="0"/>
    <n v="1"/>
    <n v="0"/>
    <n v="0"/>
    <n v="1.6363636363636365"/>
    <n v="11"/>
    <n v="0"/>
    <n v="0"/>
  </r>
  <r>
    <n v="2017"/>
    <x v="4"/>
    <x v="8"/>
    <s v="PALRA"/>
    <x v="164"/>
    <n v="16"/>
    <n v="15"/>
    <n v="1"/>
    <n v="16"/>
    <n v="5.9375"/>
    <n v="0"/>
    <n v="0"/>
    <n v="12"/>
    <n v="563"/>
    <n v="0.75"/>
    <n v="7"/>
    <n v="40"/>
    <n v="2"/>
    <n v="36"/>
    <n v="1"/>
    <n v="366"/>
    <n v="1"/>
    <n v="371"/>
    <n v="15"/>
    <n v="81.466666666666669"/>
    <n v="1"/>
    <n v="368"/>
    <n v="15"/>
    <n v="102"/>
    <n v="0.9375"/>
    <n v="4"/>
    <n v="56"/>
    <n v="0.25"/>
    <n v="0"/>
    <n v="0"/>
    <n v="0"/>
    <n v="0"/>
    <n v="3"/>
    <n v="0.2"/>
    <n v="1"/>
    <n v="6.6666666666666666E-2"/>
    <n v="0"/>
    <n v="0"/>
    <n v="0"/>
    <n v="0"/>
    <n v="0"/>
    <n v="0"/>
    <n v="0"/>
    <n v="1.7777777777777777"/>
    <n v="9"/>
    <n v="0"/>
    <n v="0"/>
  </r>
  <r>
    <n v="2017"/>
    <x v="4"/>
    <x v="8"/>
    <s v="BAGMA"/>
    <x v="276"/>
    <n v="15"/>
    <n v="11"/>
    <n v="3"/>
    <n v="15"/>
    <n v="5.1333333333333337"/>
    <n v="0"/>
    <n v="0"/>
    <n v="15"/>
    <n v="11"/>
    <n v="1"/>
    <n v="6"/>
    <n v="26"/>
    <n v="2"/>
    <n v="18"/>
    <n v="0"/>
    <n v="0"/>
    <n v="0"/>
    <n v="0"/>
    <n v="15"/>
    <n v="56.8"/>
    <n v="0"/>
    <n v="0"/>
    <n v="14"/>
    <n v="78"/>
    <n v="0.93333333333333335"/>
    <n v="5"/>
    <n v="39"/>
    <n v="0.33333333333333331"/>
    <n v="0"/>
    <n v="0"/>
    <n v="0"/>
    <n v="0"/>
    <n v="2"/>
    <n v="0.14285714285714285"/>
    <n v="0"/>
    <n v="0"/>
    <n v="0"/>
    <n v="0"/>
    <n v="0"/>
    <n v="0"/>
    <n v="0"/>
    <n v="0"/>
    <n v="0"/>
    <n v="1.6666666666666667"/>
    <n v="9"/>
    <n v="0"/>
    <n v="0"/>
  </r>
  <r>
    <n v="2017"/>
    <x v="4"/>
    <x v="8"/>
    <s v="GOMJE"/>
    <x v="168"/>
    <n v="13"/>
    <n v="6"/>
    <n v="7"/>
    <n v="13"/>
    <n v="10.23076923076923"/>
    <n v="0"/>
    <n v="0"/>
    <n v="12"/>
    <n v="-10"/>
    <n v="0.92307692307692313"/>
    <n v="7"/>
    <n v="41"/>
    <n v="1"/>
    <n v="20"/>
    <n v="0"/>
    <n v="0"/>
    <n v="0"/>
    <n v="0"/>
    <n v="12"/>
    <n v="103.33333333333333"/>
    <n v="0"/>
    <n v="0"/>
    <n v="13"/>
    <n v="131"/>
    <n v="1"/>
    <n v="10"/>
    <n v="90"/>
    <n v="0.76923076923076927"/>
    <n v="0"/>
    <n v="0"/>
    <n v="0"/>
    <n v="0"/>
    <n v="2"/>
    <n v="0.15384615384615385"/>
    <n v="0"/>
    <n v="0"/>
    <n v="0"/>
    <n v="0"/>
    <n v="0"/>
    <n v="0"/>
    <n v="1"/>
    <n v="0"/>
    <n v="1"/>
    <n v="2.6"/>
    <n v="5"/>
    <n v="0"/>
    <n v="0"/>
  </r>
  <r>
    <n v="2017"/>
    <x v="4"/>
    <x v="8"/>
    <s v="DIPJA"/>
    <x v="301"/>
    <n v="10"/>
    <n v="9"/>
    <n v="16"/>
    <n v="10"/>
    <n v="24.2"/>
    <n v="0"/>
    <n v="0"/>
    <n v="9"/>
    <n v="121"/>
    <n v="0.9"/>
    <n v="4"/>
    <n v="45"/>
    <n v="4"/>
    <n v="62"/>
    <n v="0"/>
    <n v="0"/>
    <n v="0"/>
    <n v="0"/>
    <n v="9"/>
    <n v="76.444444444444443"/>
    <n v="0"/>
    <n v="0"/>
    <n v="10"/>
    <n v="119"/>
    <n v="1"/>
    <n v="5"/>
    <n v="80"/>
    <n v="0.5"/>
    <n v="0"/>
    <n v="0"/>
    <n v="0"/>
    <n v="0"/>
    <n v="2"/>
    <n v="0.2"/>
    <n v="0"/>
    <n v="0"/>
    <n v="0"/>
    <n v="0"/>
    <n v="0"/>
    <n v="0"/>
    <n v="0"/>
    <n v="0"/>
    <n v="0"/>
    <n v="2.5"/>
    <n v="4"/>
    <n v="0"/>
    <n v="0"/>
  </r>
  <r>
    <n v="2017"/>
    <x v="4"/>
    <x v="8"/>
    <s v="VALGL"/>
    <x v="302"/>
    <n v="7"/>
    <n v="7"/>
    <n v="0"/>
    <n v="7"/>
    <n v="3.1428571428571428"/>
    <n v="2"/>
    <n v="0.2857142857142857"/>
    <n v="7"/>
    <n v="-14"/>
    <n v="1"/>
    <n v="4"/>
    <n v="13"/>
    <n v="2"/>
    <n v="14"/>
    <n v="0"/>
    <n v="0"/>
    <n v="0"/>
    <n v="0"/>
    <n v="7"/>
    <n v="70.571428571428569"/>
    <n v="0"/>
    <n v="0"/>
    <n v="7"/>
    <n v="90"/>
    <n v="1"/>
    <n v="2"/>
    <n v="81"/>
    <n v="0.2857142857142857"/>
    <n v="0"/>
    <n v="0"/>
    <n v="0"/>
    <n v="0"/>
    <n v="1"/>
    <n v="0.14285714285714285"/>
    <n v="0"/>
    <n v="0"/>
    <n v="0"/>
    <n v="0"/>
    <n v="0"/>
    <n v="0"/>
    <n v="0"/>
    <n v="0"/>
    <n v="0"/>
    <n v="2.3333333333333335"/>
    <n v="3"/>
    <n v="0"/>
    <n v="0"/>
  </r>
  <r>
    <n v="2017"/>
    <x v="4"/>
    <x v="8"/>
    <s v="&lt;NONE&gt;"/>
    <x v="33"/>
    <n v="1"/>
    <n v="1"/>
    <n v="7"/>
    <n v="1"/>
    <n v="13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8"/>
    <s v="BELMA"/>
    <x v="278"/>
    <n v="1"/>
    <n v="1"/>
    <n v="3"/>
    <n v="1"/>
    <n v="5"/>
    <n v="0"/>
    <n v="0"/>
    <n v="1"/>
    <n v="666"/>
    <n v="1"/>
    <n v="1"/>
    <n v="7"/>
    <n v="0"/>
    <n v="0"/>
    <n v="1"/>
    <n v="77"/>
    <n v="1"/>
    <n v="28"/>
    <n v="0"/>
    <n v="0"/>
    <n v="1"/>
    <n v="2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35"/>
  </r>
  <r>
    <n v="2017"/>
    <x v="4"/>
    <x v="8"/>
    <s v="NADSC"/>
    <x v="333"/>
    <n v="1"/>
    <n v="1"/>
    <n v="4"/>
    <n v="1"/>
    <n v="10"/>
    <n v="0"/>
    <n v="0"/>
    <n v="1"/>
    <n v="839"/>
    <n v="1"/>
    <n v="0"/>
    <n v="0"/>
    <n v="0"/>
    <n v="0"/>
    <n v="0"/>
    <n v="0"/>
    <n v="0"/>
    <n v="0"/>
    <n v="1"/>
    <n v="59"/>
    <n v="0"/>
    <n v="0"/>
    <n v="1"/>
    <n v="6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9"/>
    <s v="KEYJA"/>
    <x v="219"/>
    <n v="603"/>
    <n v="172"/>
    <n v="1"/>
    <n v="603"/>
    <n v="5.3482587064676617"/>
    <n v="6"/>
    <n v="9.9502487562189053E-3"/>
    <n v="601"/>
    <n v="51"/>
    <n v="0.99668325041459371"/>
    <n v="345"/>
    <n v="21"/>
    <n v="128"/>
    <n v="26"/>
    <n v="10"/>
    <n v="148.4"/>
    <n v="9"/>
    <n v="2.6666666666666665"/>
    <n v="589"/>
    <n v="66.193548387096769"/>
    <n v="6"/>
    <n v="563"/>
    <n v="593"/>
    <n v="85"/>
    <n v="0.98341625207296846"/>
    <n v="414"/>
    <n v="63"/>
    <n v="0.68656716417910446"/>
    <n v="9"/>
    <n v="0"/>
    <n v="2"/>
    <n v="0.33333333333333331"/>
    <n v="71"/>
    <n v="0.11973018549747048"/>
    <n v="24"/>
    <n v="4.0472175379426642E-2"/>
    <n v="6"/>
    <n v="9.9502487562189053E-3"/>
    <n v="1"/>
    <n v="1.658374792703151E-3"/>
    <n v="0"/>
    <n v="0"/>
    <n v="2"/>
    <n v="3.140625"/>
    <n v="192"/>
    <n v="0"/>
    <n v="0"/>
  </r>
  <r>
    <n v="2017"/>
    <x v="4"/>
    <x v="9"/>
    <s v="NGUDA"/>
    <x v="262"/>
    <n v="434"/>
    <n v="231"/>
    <n v="2"/>
    <n v="434"/>
    <n v="6.0829493087557607"/>
    <n v="0"/>
    <n v="0"/>
    <n v="430"/>
    <n v="108"/>
    <n v="0.99078341013824889"/>
    <n v="237"/>
    <n v="31"/>
    <n v="38"/>
    <n v="61"/>
    <n v="5"/>
    <n v="228.8"/>
    <n v="6"/>
    <n v="128.83333333333334"/>
    <n v="411"/>
    <n v="76.856447688564472"/>
    <n v="2"/>
    <n v="344"/>
    <n v="428"/>
    <n v="95"/>
    <n v="0.98617511520737322"/>
    <n v="297"/>
    <n v="74"/>
    <n v="0.68433179723502302"/>
    <n v="5"/>
    <n v="0"/>
    <n v="2"/>
    <n v="1"/>
    <n v="58"/>
    <n v="0.13551401869158877"/>
    <n v="34"/>
    <n v="7.9439252336448593E-2"/>
    <n v="7"/>
    <n v="1.6129032258064516E-2"/>
    <n v="0"/>
    <n v="0"/>
    <n v="2"/>
    <n v="1"/>
    <n v="1"/>
    <n v="3.0138888888888888"/>
    <n v="144"/>
    <n v="0"/>
    <n v="0"/>
  </r>
  <r>
    <n v="2017"/>
    <x v="4"/>
    <x v="9"/>
    <s v="VONWI"/>
    <x v="220"/>
    <n v="394"/>
    <n v="178"/>
    <n v="5"/>
    <n v="392"/>
    <n v="9.6096938775510203"/>
    <n v="14"/>
    <n v="3.5714285714285712E-2"/>
    <n v="266"/>
    <n v="2543"/>
    <n v="0.67512690355329952"/>
    <n v="197"/>
    <n v="49"/>
    <n v="34"/>
    <n v="71"/>
    <n v="8"/>
    <n v="206.875"/>
    <n v="6"/>
    <n v="10.833333333333334"/>
    <n v="365"/>
    <n v="93.967123287671228"/>
    <n v="8"/>
    <n v="450"/>
    <n v="385"/>
    <n v="113"/>
    <n v="0.97715736040609136"/>
    <n v="267"/>
    <n v="97"/>
    <n v="0.67766497461928932"/>
    <n v="5"/>
    <n v="0.625"/>
    <n v="2"/>
    <n v="0.25"/>
    <n v="53"/>
    <n v="0.13766233766233765"/>
    <n v="19"/>
    <n v="4.9350649350649353E-2"/>
    <n v="5"/>
    <n v="1.2690355329949238E-2"/>
    <n v="0"/>
    <n v="0"/>
    <n v="5"/>
    <n v="5"/>
    <n v="6"/>
    <n v="2.9624060150375939"/>
    <n v="133"/>
    <n v="2"/>
    <n v="8"/>
  </r>
  <r>
    <n v="2017"/>
    <x v="4"/>
    <x v="9"/>
    <s v="SAVPA"/>
    <x v="179"/>
    <n v="301"/>
    <n v="32"/>
    <n v="2"/>
    <n v="300"/>
    <n v="2.5433333333333334"/>
    <n v="8"/>
    <n v="2.6666666666666668E-2"/>
    <n v="276"/>
    <n v="1957"/>
    <n v="0.9169435215946844"/>
    <n v="278"/>
    <n v="15"/>
    <n v="54"/>
    <n v="51"/>
    <n v="94"/>
    <n v="129.72340425531914"/>
    <n v="81"/>
    <n v="4.8888888888888893"/>
    <n v="201"/>
    <n v="130.84577114427861"/>
    <n v="72"/>
    <n v="458"/>
    <n v="200"/>
    <n v="173"/>
    <n v="0.66445182724252494"/>
    <n v="39"/>
    <n v="93"/>
    <n v="0.12956810631229235"/>
    <n v="35"/>
    <n v="0.4861111111111111"/>
    <n v="2"/>
    <n v="2.7777777777777776E-2"/>
    <n v="54"/>
    <n v="0.27"/>
    <n v="14"/>
    <n v="7.0000000000000007E-2"/>
    <n v="0"/>
    <n v="0"/>
    <n v="0"/>
    <n v="0"/>
    <n v="0"/>
    <n v="0"/>
    <n v="1"/>
    <n v="2.2132352941176472"/>
    <n v="136"/>
    <n v="38"/>
    <n v="9"/>
  </r>
  <r>
    <n v="2017"/>
    <x v="4"/>
    <x v="9"/>
    <s v="SANRE"/>
    <x v="170"/>
    <n v="261"/>
    <n v="35"/>
    <n v="3"/>
    <n v="261"/>
    <n v="3.7931034482758621"/>
    <n v="4"/>
    <n v="1.532567049808429E-2"/>
    <n v="240"/>
    <n v="975"/>
    <n v="0.91954022988505746"/>
    <n v="237"/>
    <n v="23"/>
    <n v="85"/>
    <n v="64"/>
    <n v="77"/>
    <n v="172.66233766233765"/>
    <n v="74"/>
    <n v="4.9189189189189193"/>
    <n v="180"/>
    <n v="156.73333333333332"/>
    <n v="46"/>
    <n v="425"/>
    <n v="182"/>
    <n v="196"/>
    <n v="0.69731800766283525"/>
    <n v="31"/>
    <n v="120"/>
    <n v="0.11877394636015326"/>
    <n v="35"/>
    <n v="0.76086956521739135"/>
    <n v="7"/>
    <n v="0.15217391304347827"/>
    <n v="73"/>
    <n v="0.40109890109890112"/>
    <n v="15"/>
    <n v="8.2417582417582416E-2"/>
    <n v="3"/>
    <n v="1.1494252873563218E-2"/>
    <n v="2"/>
    <n v="7.6628352490421452E-3"/>
    <n v="0"/>
    <n v="1"/>
    <n v="6"/>
    <n v="2.1219512195121952"/>
    <n v="123"/>
    <n v="75"/>
    <n v="25"/>
  </r>
  <r>
    <n v="2017"/>
    <x v="4"/>
    <x v="9"/>
    <s v="ADEHA"/>
    <x v="221"/>
    <n v="221"/>
    <n v="95"/>
    <n v="2"/>
    <n v="221"/>
    <n v="5.4841628959276019"/>
    <n v="44"/>
    <n v="0.19909502262443438"/>
    <n v="213"/>
    <n v="140"/>
    <n v="0.96380090497737558"/>
    <n v="109"/>
    <n v="37"/>
    <n v="33"/>
    <n v="62"/>
    <n v="2"/>
    <n v="203"/>
    <n v="1"/>
    <n v="13"/>
    <n v="212"/>
    <n v="75.415094339622641"/>
    <n v="2"/>
    <n v="998"/>
    <n v="219"/>
    <n v="91"/>
    <n v="0.99095022624434392"/>
    <n v="149"/>
    <n v="74"/>
    <n v="0.67420814479638014"/>
    <n v="2"/>
    <n v="1"/>
    <n v="0"/>
    <n v="0"/>
    <n v="19"/>
    <n v="8.6757990867579904E-2"/>
    <n v="12"/>
    <n v="5.4794520547945202E-2"/>
    <n v="0"/>
    <n v="0"/>
    <n v="1"/>
    <n v="4.5248868778280547E-3"/>
    <n v="1"/>
    <n v="4"/>
    <n v="2"/>
    <n v="3.0694444444444446"/>
    <n v="72"/>
    <n v="0"/>
    <n v="0"/>
  </r>
  <r>
    <n v="2017"/>
    <x v="4"/>
    <x v="9"/>
    <s v="SMOJA1"/>
    <x v="154"/>
    <n v="213"/>
    <n v="17"/>
    <n v="2"/>
    <n v="213"/>
    <n v="5.178403755868545"/>
    <n v="0"/>
    <n v="0"/>
    <n v="162"/>
    <n v="1069"/>
    <n v="0.76056338028169013"/>
    <n v="171"/>
    <n v="23"/>
    <n v="30"/>
    <n v="49"/>
    <n v="43"/>
    <n v="180.72093023255815"/>
    <n v="23"/>
    <n v="7.1739130434782608"/>
    <n v="161"/>
    <n v="130.45962732919256"/>
    <n v="32"/>
    <n v="640"/>
    <n v="169"/>
    <n v="151"/>
    <n v="0.79342723004694837"/>
    <n v="63"/>
    <n v="86"/>
    <n v="0.29577464788732394"/>
    <n v="24"/>
    <n v="0.75"/>
    <n v="4"/>
    <n v="0.125"/>
    <n v="37"/>
    <n v="0.21893491124260356"/>
    <n v="17"/>
    <n v="0.10059171597633136"/>
    <n v="0"/>
    <n v="0"/>
    <n v="1"/>
    <n v="4.6948356807511738E-3"/>
    <n v="2"/>
    <n v="2"/>
    <n v="6"/>
    <n v="1.7603305785123966"/>
    <n v="121"/>
    <n v="11"/>
    <n v="15"/>
  </r>
  <r>
    <n v="2017"/>
    <x v="4"/>
    <x v="9"/>
    <s v="STERO3"/>
    <x v="163"/>
    <n v="203"/>
    <n v="25"/>
    <n v="2"/>
    <n v="202"/>
    <n v="2.6534653465346536"/>
    <n v="2"/>
    <n v="9.9009900990099011E-3"/>
    <n v="182"/>
    <n v="2216"/>
    <n v="0.89655172413793105"/>
    <n v="188"/>
    <n v="20"/>
    <n v="55"/>
    <n v="64"/>
    <n v="73"/>
    <n v="170.05479452054794"/>
    <n v="56"/>
    <n v="52.75"/>
    <n v="126"/>
    <n v="160.43650793650792"/>
    <n v="47"/>
    <n v="508"/>
    <n v="128"/>
    <n v="194"/>
    <n v="0.63054187192118227"/>
    <n v="13"/>
    <n v="80"/>
    <n v="6.4039408866995079E-2"/>
    <n v="41"/>
    <n v="0.87234042553191493"/>
    <n v="9"/>
    <n v="0.19148936170212766"/>
    <n v="63"/>
    <n v="0.4921875"/>
    <n v="9"/>
    <n v="7.03125E-2"/>
    <n v="3"/>
    <n v="1.4778325123152709E-2"/>
    <n v="0"/>
    <n v="0"/>
    <n v="0"/>
    <n v="0"/>
    <n v="2"/>
    <n v="1.9901960784313726"/>
    <n v="102"/>
    <n v="27"/>
    <n v="130"/>
  </r>
  <r>
    <n v="2017"/>
    <x v="4"/>
    <x v="9"/>
    <s v="DUNKE"/>
    <x v="222"/>
    <n v="201"/>
    <n v="3"/>
    <n v="6"/>
    <n v="201"/>
    <n v="6.0099502487562191"/>
    <n v="0"/>
    <n v="0"/>
    <n v="178"/>
    <n v="392"/>
    <n v="0.88557213930348255"/>
    <n v="122"/>
    <n v="29"/>
    <n v="41"/>
    <n v="57"/>
    <n v="14"/>
    <n v="229.14285714285714"/>
    <n v="10"/>
    <n v="17.7"/>
    <n v="151"/>
    <n v="122.88741721854305"/>
    <n v="7"/>
    <n v="878"/>
    <n v="184"/>
    <n v="135"/>
    <n v="0.91542288557213936"/>
    <n v="78"/>
    <n v="80"/>
    <n v="0.38805970149253732"/>
    <n v="7"/>
    <n v="1"/>
    <n v="0"/>
    <n v="0"/>
    <n v="32"/>
    <n v="0.17391304347826086"/>
    <n v="21"/>
    <n v="0.11413043478260869"/>
    <n v="1"/>
    <n v="4.9751243781094526E-3"/>
    <n v="0"/>
    <n v="0"/>
    <n v="0"/>
    <n v="14"/>
    <n v="17"/>
    <n v="1.9326923076923077"/>
    <n v="104"/>
    <n v="4"/>
    <n v="16"/>
  </r>
  <r>
    <n v="2017"/>
    <x v="4"/>
    <x v="9"/>
    <s v="POLSTE"/>
    <x v="142"/>
    <n v="183"/>
    <n v="17"/>
    <n v="2"/>
    <n v="183"/>
    <n v="1.8688524590163935"/>
    <n v="4"/>
    <n v="2.185792349726776E-2"/>
    <n v="148"/>
    <n v="872"/>
    <n v="0.80874316939890711"/>
    <n v="160"/>
    <n v="24"/>
    <n v="52"/>
    <n v="64"/>
    <n v="62"/>
    <n v="198.62903225806451"/>
    <n v="51"/>
    <n v="32.137254901960787"/>
    <n v="111"/>
    <n v="183.45045045045046"/>
    <n v="41"/>
    <n v="597"/>
    <n v="121"/>
    <n v="225"/>
    <n v="0.66120218579234968"/>
    <n v="26"/>
    <n v="130"/>
    <n v="0.14207650273224043"/>
    <n v="36"/>
    <n v="0.87804878048780488"/>
    <n v="9"/>
    <n v="0.21951219512195122"/>
    <n v="47"/>
    <n v="0.38842975206611569"/>
    <n v="15"/>
    <n v="0.12396694214876033"/>
    <n v="0"/>
    <n v="0"/>
    <n v="0"/>
    <n v="0"/>
    <n v="0"/>
    <n v="0"/>
    <n v="5"/>
    <n v="2.0109890109890109"/>
    <n v="91"/>
    <n v="13"/>
    <n v="19"/>
  </r>
  <r>
    <n v="2017"/>
    <x v="4"/>
    <x v="9"/>
    <s v="RAMCA"/>
    <x v="178"/>
    <n v="138"/>
    <n v="47"/>
    <n v="2"/>
    <n v="138"/>
    <n v="5.7608695652173916"/>
    <n v="6"/>
    <n v="4.3478260869565216E-2"/>
    <n v="135"/>
    <n v="71"/>
    <n v="0.97826086956521741"/>
    <n v="92"/>
    <n v="29"/>
    <n v="29"/>
    <n v="49"/>
    <n v="2"/>
    <n v="119"/>
    <n v="2"/>
    <n v="23"/>
    <n v="132"/>
    <n v="80.537878787878782"/>
    <n v="2"/>
    <n v="234"/>
    <n v="136"/>
    <n v="97"/>
    <n v="0.98550724637681164"/>
    <n v="105"/>
    <n v="80"/>
    <n v="0.76086956521739135"/>
    <n v="1"/>
    <n v="0.5"/>
    <n v="0"/>
    <n v="0"/>
    <n v="20"/>
    <n v="0.14705882352941177"/>
    <n v="8"/>
    <n v="5.8823529411764705E-2"/>
    <n v="3"/>
    <n v="2.1739130434782608E-2"/>
    <n v="1"/>
    <n v="7.246376811594203E-3"/>
    <n v="1"/>
    <n v="0"/>
    <n v="0"/>
    <n v="3"/>
    <n v="46"/>
    <n v="0"/>
    <n v="0"/>
  </r>
  <r>
    <n v="2017"/>
    <x v="4"/>
    <x v="9"/>
    <s v="MULAM"/>
    <x v="247"/>
    <n v="124"/>
    <n v="8"/>
    <n v="3"/>
    <n v="124"/>
    <n v="4.7016129032258061"/>
    <n v="2"/>
    <n v="1.6129032258064516E-2"/>
    <n v="120"/>
    <n v="1475"/>
    <n v="0.967741935483871"/>
    <n v="106"/>
    <n v="20"/>
    <n v="26"/>
    <n v="46"/>
    <n v="21"/>
    <n v="141.28571428571428"/>
    <n v="19"/>
    <n v="19.94736842105263"/>
    <n v="101"/>
    <n v="126.74257425742574"/>
    <n v="16"/>
    <n v="428"/>
    <n v="103"/>
    <n v="157"/>
    <n v="0.83064516129032262"/>
    <n v="28"/>
    <n v="75"/>
    <n v="0.22580645161290322"/>
    <n v="10"/>
    <n v="0.625"/>
    <n v="2"/>
    <n v="0.125"/>
    <n v="31"/>
    <n v="0.30097087378640774"/>
    <n v="16"/>
    <n v="0.1553398058252427"/>
    <n v="0"/>
    <n v="0"/>
    <n v="1"/>
    <n v="8.0645161290322578E-3"/>
    <n v="1"/>
    <n v="0"/>
    <n v="2"/>
    <n v="1.9682539682539681"/>
    <n v="63"/>
    <n v="7"/>
    <n v="21"/>
  </r>
  <r>
    <n v="2017"/>
    <x v="4"/>
    <x v="9"/>
    <s v="LYSDO"/>
    <x v="166"/>
    <n v="122"/>
    <n v="15"/>
    <n v="2"/>
    <n v="122"/>
    <n v="3.418032786885246"/>
    <n v="2"/>
    <n v="1.6393442622950821E-2"/>
    <n v="114"/>
    <n v="1238"/>
    <n v="0.93442622950819676"/>
    <n v="104"/>
    <n v="23"/>
    <n v="19"/>
    <n v="86"/>
    <n v="51"/>
    <n v="183.72549019607843"/>
    <n v="46"/>
    <n v="34.739130434782609"/>
    <n v="65"/>
    <n v="132.69230769230768"/>
    <n v="36"/>
    <n v="817"/>
    <n v="70"/>
    <n v="181"/>
    <n v="0.57377049180327866"/>
    <n v="16"/>
    <n v="97"/>
    <n v="0.13114754098360656"/>
    <n v="28"/>
    <n v="0.77777777777777779"/>
    <n v="2"/>
    <n v="5.5555555555555552E-2"/>
    <n v="27"/>
    <n v="0.38571428571428573"/>
    <n v="13"/>
    <n v="0.18571428571428572"/>
    <n v="0"/>
    <n v="0"/>
    <n v="1"/>
    <n v="8.1967213114754103E-3"/>
    <n v="0"/>
    <n v="0"/>
    <n v="3"/>
    <n v="2.1785714285714284"/>
    <n v="56.000000000000007"/>
    <n v="0"/>
    <n v="0"/>
  </r>
  <r>
    <n v="2017"/>
    <x v="4"/>
    <x v="9"/>
    <s v="PALRA"/>
    <x v="164"/>
    <n v="112"/>
    <n v="3"/>
    <n v="2"/>
    <n v="112"/>
    <n v="5.4285714285714288"/>
    <n v="0"/>
    <n v="0"/>
    <n v="101"/>
    <n v="348"/>
    <n v="0.9017857142857143"/>
    <n v="53"/>
    <n v="33"/>
    <n v="13"/>
    <n v="74"/>
    <n v="8"/>
    <n v="139.875"/>
    <n v="4"/>
    <n v="2.25"/>
    <n v="93"/>
    <n v="80.935483870967744"/>
    <n v="8"/>
    <n v="578"/>
    <n v="104"/>
    <n v="119"/>
    <n v="0.9285714285714286"/>
    <n v="58"/>
    <n v="72"/>
    <n v="0.5178571428571429"/>
    <n v="3"/>
    <n v="0.375"/>
    <n v="0"/>
    <n v="0"/>
    <n v="22"/>
    <n v="0.21153846153846154"/>
    <n v="3"/>
    <n v="2.8846153846153848E-2"/>
    <n v="1"/>
    <n v="8.9285714285714281E-3"/>
    <n v="0"/>
    <n v="0"/>
    <n v="1"/>
    <n v="1"/>
    <n v="7"/>
    <n v="1.9649122807017543"/>
    <n v="57"/>
    <n v="2"/>
    <n v="18"/>
  </r>
  <r>
    <n v="2017"/>
    <x v="4"/>
    <x v="9"/>
    <s v="METMI"/>
    <x v="160"/>
    <n v="110"/>
    <n v="12"/>
    <n v="23"/>
    <n v="110"/>
    <n v="9.1181818181818191"/>
    <n v="4"/>
    <n v="3.6363636363636362E-2"/>
    <n v="47"/>
    <n v="1649"/>
    <n v="0.42727272727272725"/>
    <n v="89"/>
    <n v="33"/>
    <n v="32"/>
    <n v="73"/>
    <n v="24"/>
    <n v="183.54166666666666"/>
    <n v="23"/>
    <n v="4.5652173913043477"/>
    <n v="82"/>
    <n v="150.17073170731706"/>
    <n v="14"/>
    <n v="806"/>
    <n v="84"/>
    <n v="192"/>
    <n v="0.76363636363636367"/>
    <n v="32"/>
    <n v="106"/>
    <n v="0.29090909090909089"/>
    <n v="16"/>
    <n v="0"/>
    <n v="4"/>
    <n v="0.2857142857142857"/>
    <n v="22"/>
    <n v="0.26190476190476192"/>
    <n v="6"/>
    <n v="7.1428571428571425E-2"/>
    <n v="2"/>
    <n v="1.8181818181818181E-2"/>
    <n v="1"/>
    <n v="9.0909090909090905E-3"/>
    <n v="0"/>
    <n v="0"/>
    <n v="4"/>
    <n v="2"/>
    <n v="55"/>
    <n v="8"/>
    <n v="15"/>
  </r>
  <r>
    <n v="2017"/>
    <x v="4"/>
    <x v="9"/>
    <s v="DIPJA"/>
    <x v="301"/>
    <n v="85"/>
    <n v="5"/>
    <n v="7"/>
    <n v="85"/>
    <n v="5.8117647058823527"/>
    <n v="0"/>
    <n v="0"/>
    <n v="82"/>
    <n v="1315"/>
    <n v="0.96470588235294119"/>
    <n v="69"/>
    <n v="17"/>
    <n v="25"/>
    <n v="58"/>
    <n v="27"/>
    <n v="173.33333333333334"/>
    <n v="27"/>
    <n v="27.814814814814813"/>
    <n v="55"/>
    <n v="151.94545454545454"/>
    <n v="22"/>
    <n v="445"/>
    <n v="57"/>
    <n v="181"/>
    <n v="0.6705882352941176"/>
    <n v="18"/>
    <n v="61"/>
    <n v="0.21176470588235294"/>
    <n v="13"/>
    <n v="0.59090909090909094"/>
    <n v="2"/>
    <n v="9.0909090909090912E-2"/>
    <n v="17"/>
    <n v="0.2982456140350877"/>
    <n v="12"/>
    <n v="0.21052631578947367"/>
    <n v="0"/>
    <n v="0"/>
    <n v="0"/>
    <n v="0"/>
    <n v="0"/>
    <n v="0"/>
    <n v="2"/>
    <n v="1.7708333333333333"/>
    <n v="48"/>
    <n v="11"/>
    <n v="31"/>
  </r>
  <r>
    <n v="2017"/>
    <x v="4"/>
    <x v="9"/>
    <s v="GOMJE"/>
    <x v="168"/>
    <n v="79"/>
    <n v="3"/>
    <n v="3"/>
    <n v="79"/>
    <n v="4.2278481012658231"/>
    <n v="0"/>
    <n v="0"/>
    <n v="70"/>
    <n v="551"/>
    <n v="0.88607594936708856"/>
    <n v="50"/>
    <n v="30"/>
    <n v="15"/>
    <n v="67"/>
    <n v="8"/>
    <n v="159.875"/>
    <n v="8"/>
    <n v="11.75"/>
    <n v="66"/>
    <n v="99.742424242424249"/>
    <n v="6"/>
    <n v="464"/>
    <n v="71"/>
    <n v="129"/>
    <n v="0.89873417721518989"/>
    <n v="44"/>
    <n v="101"/>
    <n v="0.55696202531645567"/>
    <n v="4"/>
    <n v="0.66666666666666663"/>
    <n v="1"/>
    <n v="0.16666666666666666"/>
    <n v="13"/>
    <n v="0.18309859154929578"/>
    <n v="2"/>
    <n v="2.8169014084507043E-2"/>
    <n v="2"/>
    <n v="2.5316455696202531E-2"/>
    <n v="0"/>
    <n v="0"/>
    <n v="0"/>
    <n v="1"/>
    <n v="4"/>
    <n v="1.7173913043478262"/>
    <n v="46"/>
    <n v="6"/>
    <n v="25"/>
  </r>
  <r>
    <n v="2017"/>
    <x v="4"/>
    <x v="9"/>
    <s v="BAGMA"/>
    <x v="276"/>
    <n v="65"/>
    <n v="0"/>
    <n v="0"/>
    <n v="65"/>
    <n v="3.2769230769230768"/>
    <n v="0"/>
    <n v="0"/>
    <n v="58"/>
    <n v="247"/>
    <n v="0.89230769230769236"/>
    <n v="44"/>
    <n v="28"/>
    <n v="13"/>
    <n v="35"/>
    <n v="5"/>
    <n v="131.80000000000001"/>
    <n v="4"/>
    <n v="32.5"/>
    <n v="56"/>
    <n v="93.678571428571431"/>
    <n v="4"/>
    <n v="319"/>
    <n v="58"/>
    <n v="120"/>
    <n v="0.89230769230769236"/>
    <n v="24"/>
    <n v="70"/>
    <n v="0.36923076923076925"/>
    <n v="0"/>
    <n v="0"/>
    <n v="0"/>
    <n v="0"/>
    <n v="11"/>
    <n v="0.18965517241379309"/>
    <n v="4"/>
    <n v="6.8965517241379309E-2"/>
    <n v="2"/>
    <n v="3.0769230769230771E-2"/>
    <n v="0"/>
    <n v="0"/>
    <n v="2"/>
    <n v="1"/>
    <n v="1"/>
    <n v="2.2413793103448274"/>
    <n v="29.000000000000004"/>
    <n v="4"/>
    <n v="20"/>
  </r>
  <r>
    <n v="2017"/>
    <x v="4"/>
    <x v="9"/>
    <s v="SCDGA"/>
    <x v="138"/>
    <n v="54"/>
    <n v="0"/>
    <n v="0"/>
    <n v="54"/>
    <n v="4.2962962962962967"/>
    <n v="0"/>
    <n v="0"/>
    <n v="48"/>
    <n v="880"/>
    <n v="0.88888888888888884"/>
    <n v="35"/>
    <n v="31"/>
    <n v="3"/>
    <n v="69"/>
    <n v="10"/>
    <n v="174.4"/>
    <n v="9"/>
    <n v="25.666666666666668"/>
    <n v="40"/>
    <n v="92.474999999999994"/>
    <n v="7"/>
    <n v="499"/>
    <n v="44"/>
    <n v="118"/>
    <n v="0.81481481481481477"/>
    <n v="20"/>
    <n v="91"/>
    <n v="0.37037037037037035"/>
    <n v="6"/>
    <n v="0.8571428571428571"/>
    <n v="0"/>
    <n v="0"/>
    <n v="8"/>
    <n v="0.18181818181818182"/>
    <n v="1"/>
    <n v="2.2727272727272728E-2"/>
    <n v="0"/>
    <n v="0"/>
    <n v="0"/>
    <n v="0"/>
    <n v="0"/>
    <n v="0"/>
    <n v="3"/>
    <n v="1.588235294117647"/>
    <n v="34"/>
    <n v="6"/>
    <n v="36"/>
  </r>
  <r>
    <n v="2017"/>
    <x v="4"/>
    <x v="9"/>
    <s v="MCCCAM"/>
    <x v="157"/>
    <n v="52"/>
    <n v="4"/>
    <n v="3"/>
    <n v="52"/>
    <n v="2.8076923076923075"/>
    <n v="0"/>
    <n v="0"/>
    <n v="48"/>
    <n v="1739"/>
    <n v="0.92307692307692313"/>
    <n v="47"/>
    <n v="15"/>
    <n v="14"/>
    <n v="63"/>
    <n v="19"/>
    <n v="132.10526315789474"/>
    <n v="17"/>
    <n v="20.352941176470587"/>
    <n v="31"/>
    <n v="152.90322580645162"/>
    <n v="14"/>
    <n v="538"/>
    <n v="33"/>
    <n v="201"/>
    <n v="0.63461538461538458"/>
    <n v="5"/>
    <n v="75"/>
    <n v="9.6153846153846159E-2"/>
    <n v="8"/>
    <n v="0.5714285714285714"/>
    <n v="2"/>
    <n v="0.14285714285714285"/>
    <n v="14"/>
    <n v="0.42424242424242425"/>
    <n v="4"/>
    <n v="0.12121212121212122"/>
    <n v="0"/>
    <n v="0"/>
    <n v="0"/>
    <n v="0"/>
    <n v="0"/>
    <n v="0"/>
    <n v="2"/>
    <n v="1.7931034482758621"/>
    <n v="29"/>
    <n v="15"/>
    <n v="41"/>
  </r>
  <r>
    <n v="2017"/>
    <x v="4"/>
    <x v="9"/>
    <s v="STERA"/>
    <x v="152"/>
    <n v="41"/>
    <n v="3"/>
    <n v="1"/>
    <n v="41"/>
    <n v="3.4634146341463414"/>
    <n v="0"/>
    <n v="0"/>
    <n v="38"/>
    <n v="512"/>
    <n v="0.92682926829268297"/>
    <n v="36"/>
    <n v="15"/>
    <n v="13"/>
    <n v="40"/>
    <n v="12"/>
    <n v="177.16666666666666"/>
    <n v="11"/>
    <n v="2.9090909090909092"/>
    <n v="29"/>
    <n v="134.34482758620689"/>
    <n v="11"/>
    <n v="579"/>
    <n v="29"/>
    <n v="191"/>
    <n v="0.70731707317073167"/>
    <n v="7"/>
    <n v="58"/>
    <n v="0.17073170731707318"/>
    <n v="7"/>
    <n v="0.63636363636363635"/>
    <n v="3"/>
    <n v="0.27272727272727271"/>
    <n v="16"/>
    <n v="0.55172413793103448"/>
    <n v="7"/>
    <n v="0.2413793103448276"/>
    <n v="0"/>
    <n v="0"/>
    <n v="0"/>
    <n v="0"/>
    <n v="0"/>
    <n v="0"/>
    <n v="1"/>
    <n v="1.5769230769230769"/>
    <n v="26"/>
    <n v="2"/>
    <n v="6"/>
  </r>
  <r>
    <n v="2017"/>
    <x v="4"/>
    <x v="9"/>
    <s v="WILDA2"/>
    <x v="161"/>
    <n v="41"/>
    <n v="4"/>
    <n v="2"/>
    <n v="41"/>
    <n v="4.6585365853658534"/>
    <n v="0"/>
    <n v="0"/>
    <n v="38"/>
    <n v="543"/>
    <n v="0.92682926829268297"/>
    <n v="37"/>
    <n v="18"/>
    <n v="13"/>
    <n v="46"/>
    <n v="8"/>
    <n v="120.5"/>
    <n v="6"/>
    <n v="3.1666666666666665"/>
    <n v="30"/>
    <n v="175.33333333333334"/>
    <n v="5"/>
    <n v="932"/>
    <n v="31"/>
    <n v="249"/>
    <n v="0.75609756097560976"/>
    <n v="2"/>
    <n v="108"/>
    <n v="4.878048780487805E-2"/>
    <n v="2"/>
    <n v="0.4"/>
    <n v="0"/>
    <n v="0"/>
    <n v="17"/>
    <n v="0.54838709677419351"/>
    <n v="3"/>
    <n v="9.6774193548387094E-2"/>
    <n v="0"/>
    <n v="0"/>
    <n v="1"/>
    <n v="2.4390243902439025E-2"/>
    <n v="0"/>
    <n v="0"/>
    <n v="3"/>
    <n v="1.4642857142857142"/>
    <n v="28.000000000000004"/>
    <n v="2"/>
    <n v="13"/>
  </r>
  <r>
    <n v="2017"/>
    <x v="4"/>
    <x v="9"/>
    <s v="RUMAS1"/>
    <x v="151"/>
    <n v="31"/>
    <n v="1"/>
    <n v="0"/>
    <n v="31"/>
    <n v="3.225806451612903"/>
    <n v="0"/>
    <n v="0"/>
    <n v="18"/>
    <n v="757"/>
    <n v="0.58064516129032262"/>
    <n v="22"/>
    <n v="11"/>
    <n v="16"/>
    <n v="24"/>
    <n v="5"/>
    <n v="119.6"/>
    <n v="4"/>
    <n v="2.75"/>
    <n v="26"/>
    <n v="67.269230769230774"/>
    <n v="4"/>
    <n v="595"/>
    <n v="26"/>
    <n v="94"/>
    <n v="0.83870967741935487"/>
    <n v="14"/>
    <n v="60"/>
    <n v="0.45161290322580644"/>
    <n v="0"/>
    <n v="0"/>
    <n v="2"/>
    <n v="0.5"/>
    <n v="4"/>
    <n v="0.15384615384615385"/>
    <n v="4"/>
    <n v="0.15384615384615385"/>
    <n v="0"/>
    <n v="0"/>
    <n v="0"/>
    <n v="0"/>
    <n v="0"/>
    <n v="0"/>
    <n v="0"/>
    <n v="2.0666666666666669"/>
    <n v="14.999999999999998"/>
    <n v="0"/>
    <n v="0"/>
  </r>
  <r>
    <n v="2017"/>
    <x v="4"/>
    <x v="9"/>
    <s v="BALMO"/>
    <x v="261"/>
    <n v="30"/>
    <n v="3"/>
    <n v="3"/>
    <n v="30"/>
    <n v="3.4"/>
    <n v="0"/>
    <n v="0"/>
    <n v="30"/>
    <n v="964"/>
    <n v="1"/>
    <n v="24"/>
    <n v="24"/>
    <n v="10"/>
    <n v="88"/>
    <n v="5"/>
    <n v="252.6"/>
    <n v="4"/>
    <n v="215"/>
    <n v="24"/>
    <n v="215.08333333333334"/>
    <n v="5"/>
    <n v="409"/>
    <n v="24"/>
    <n v="257"/>
    <n v="0.8"/>
    <n v="6"/>
    <n v="188"/>
    <n v="0.2"/>
    <n v="5"/>
    <n v="1"/>
    <n v="1"/>
    <n v="0.2"/>
    <n v="11"/>
    <n v="0.45833333333333331"/>
    <n v="2"/>
    <n v="8.3333333333333329E-2"/>
    <n v="0"/>
    <n v="0"/>
    <n v="0"/>
    <n v="0"/>
    <n v="0"/>
    <n v="0"/>
    <n v="0"/>
    <n v="2.3076923076923075"/>
    <n v="13.000000000000002"/>
    <n v="0"/>
    <n v="0"/>
  </r>
  <r>
    <n v="2017"/>
    <x v="4"/>
    <x v="9"/>
    <s v="FALMIC"/>
    <x v="146"/>
    <n v="28"/>
    <n v="7"/>
    <n v="2"/>
    <n v="28"/>
    <n v="4.5357142857142856"/>
    <n v="0"/>
    <n v="0"/>
    <n v="24"/>
    <n v="795"/>
    <n v="0.8571428571428571"/>
    <n v="22"/>
    <n v="13"/>
    <n v="3"/>
    <n v="57"/>
    <n v="10"/>
    <n v="136"/>
    <n v="7"/>
    <n v="14.285714285714286"/>
    <n v="17"/>
    <n v="110.58823529411765"/>
    <n v="8"/>
    <n v="664"/>
    <n v="17"/>
    <n v="144"/>
    <n v="0.6071428571428571"/>
    <n v="5"/>
    <n v="54"/>
    <n v="0.17857142857142858"/>
    <n v="6"/>
    <n v="0.75"/>
    <n v="1"/>
    <n v="0.125"/>
    <n v="6"/>
    <n v="0.35294117647058826"/>
    <n v="0"/>
    <n v="0"/>
    <n v="0"/>
    <n v="0"/>
    <n v="0"/>
    <n v="0"/>
    <n v="0"/>
    <n v="0"/>
    <n v="3"/>
    <n v="1.6470588235294117"/>
    <n v="17"/>
    <n v="2"/>
    <n v="5"/>
  </r>
  <r>
    <n v="2017"/>
    <x v="4"/>
    <x v="9"/>
    <s v="PETRI"/>
    <x v="143"/>
    <n v="28"/>
    <n v="2"/>
    <n v="3"/>
    <n v="28"/>
    <n v="3.7857142857142856"/>
    <n v="0"/>
    <n v="0"/>
    <n v="24"/>
    <n v="467"/>
    <n v="0.8571428571428571"/>
    <n v="27"/>
    <n v="12"/>
    <n v="6"/>
    <n v="16"/>
    <n v="15"/>
    <n v="149.86666666666667"/>
    <n v="14"/>
    <n v="16.357142857142858"/>
    <n v="13"/>
    <n v="170.23076923076923"/>
    <n v="13"/>
    <n v="593"/>
    <n v="12"/>
    <n v="215"/>
    <n v="0.42857142857142855"/>
    <n v="3"/>
    <n v="46"/>
    <n v="0.10714285714285714"/>
    <n v="7"/>
    <n v="0.53846153846153844"/>
    <n v="1"/>
    <n v="7.6923076923076927E-2"/>
    <n v="5"/>
    <n v="0.41666666666666669"/>
    <n v="2"/>
    <n v="0.16666666666666666"/>
    <n v="1"/>
    <n v="3.5714285714285712E-2"/>
    <n v="1"/>
    <n v="3.5714285714285712E-2"/>
    <n v="0"/>
    <n v="0"/>
    <n v="0"/>
    <n v="2.5454545454545454"/>
    <n v="11"/>
    <n v="6"/>
    <n v="26"/>
  </r>
  <r>
    <n v="2017"/>
    <x v="4"/>
    <x v="9"/>
    <s v="WIDDE"/>
    <x v="145"/>
    <n v="26"/>
    <n v="5"/>
    <n v="5"/>
    <n v="26"/>
    <n v="8"/>
    <n v="0"/>
    <n v="0"/>
    <n v="14"/>
    <n v="2099"/>
    <n v="0.53846153846153844"/>
    <n v="20"/>
    <n v="43"/>
    <n v="4"/>
    <n v="69"/>
    <n v="11"/>
    <n v="201.09090909090909"/>
    <n v="8"/>
    <n v="5.25"/>
    <n v="14"/>
    <n v="243.14285714285714"/>
    <n v="5"/>
    <n v="907"/>
    <n v="13"/>
    <n v="204"/>
    <n v="0.5"/>
    <n v="3"/>
    <n v="148"/>
    <n v="0.11538461538461539"/>
    <n v="8"/>
    <n v="0"/>
    <n v="0"/>
    <n v="0"/>
    <n v="3"/>
    <n v="0.23076923076923078"/>
    <n v="0"/>
    <n v="0"/>
    <n v="0"/>
    <n v="0"/>
    <n v="0"/>
    <n v="0"/>
    <n v="0"/>
    <n v="0"/>
    <n v="2"/>
    <n v="1.3"/>
    <n v="20"/>
    <n v="0"/>
    <n v="0"/>
  </r>
  <r>
    <n v="2017"/>
    <x v="4"/>
    <x v="9"/>
    <s v="WELVA"/>
    <x v="153"/>
    <n v="20"/>
    <n v="4"/>
    <n v="1"/>
    <n v="20"/>
    <n v="2.2999999999999998"/>
    <n v="2"/>
    <n v="0.1"/>
    <n v="19"/>
    <n v="297"/>
    <n v="0.95"/>
    <n v="17"/>
    <n v="11"/>
    <n v="6"/>
    <n v="42"/>
    <n v="7"/>
    <n v="117.14285714285714"/>
    <n v="6"/>
    <n v="3.5"/>
    <n v="13"/>
    <n v="125.69230769230769"/>
    <n v="7"/>
    <n v="396"/>
    <n v="13"/>
    <n v="177"/>
    <n v="0.65"/>
    <n v="4"/>
    <n v="93"/>
    <n v="0.2"/>
    <n v="5"/>
    <n v="0.7142857142857143"/>
    <n v="0"/>
    <n v="0"/>
    <n v="5"/>
    <n v="0.38461538461538464"/>
    <n v="1"/>
    <n v="7.6923076923076927E-2"/>
    <n v="0"/>
    <n v="0"/>
    <n v="0"/>
    <n v="0"/>
    <n v="0"/>
    <n v="0"/>
    <n v="0"/>
    <n v="2.2222222222222223"/>
    <n v="9"/>
    <n v="0"/>
    <n v="0"/>
  </r>
  <r>
    <n v="2017"/>
    <x v="4"/>
    <x v="9"/>
    <s v="HOWKE"/>
    <x v="149"/>
    <n v="17"/>
    <n v="0"/>
    <n v="0"/>
    <n v="17"/>
    <n v="4.5882352941176467"/>
    <n v="0"/>
    <n v="0"/>
    <n v="17"/>
    <n v="1091"/>
    <n v="1"/>
    <n v="12"/>
    <n v="15"/>
    <n v="6"/>
    <n v="23"/>
    <n v="1"/>
    <n v="237"/>
    <n v="1"/>
    <n v="3"/>
    <n v="16"/>
    <n v="113.125"/>
    <n v="1"/>
    <n v="320"/>
    <n v="16"/>
    <n v="133"/>
    <n v="0.94117647058823528"/>
    <n v="8"/>
    <n v="100"/>
    <n v="0.47058823529411764"/>
    <n v="1"/>
    <n v="1"/>
    <n v="0"/>
    <n v="0"/>
    <n v="4"/>
    <n v="0.25"/>
    <n v="2"/>
    <n v="0.125"/>
    <n v="0"/>
    <n v="0"/>
    <n v="0"/>
    <n v="0"/>
    <n v="0"/>
    <n v="0"/>
    <n v="0"/>
    <n v="2.8333333333333335"/>
    <n v="6"/>
    <n v="0"/>
    <n v="0"/>
  </r>
  <r>
    <n v="2017"/>
    <x v="4"/>
    <x v="9"/>
    <s v="MATMI"/>
    <x v="144"/>
    <n v="14"/>
    <n v="2"/>
    <n v="6"/>
    <n v="14"/>
    <n v="2.9285714285714284"/>
    <n v="0"/>
    <n v="0"/>
    <n v="12"/>
    <n v="16"/>
    <n v="0.8571428571428571"/>
    <n v="11"/>
    <n v="22"/>
    <n v="3"/>
    <n v="95"/>
    <n v="1"/>
    <n v="152"/>
    <n v="0"/>
    <n v="0"/>
    <n v="13"/>
    <n v="91.07692307692308"/>
    <n v="1"/>
    <n v="405"/>
    <n v="13"/>
    <n v="113"/>
    <n v="0.9285714285714286"/>
    <n v="7"/>
    <n v="61"/>
    <n v="0.5"/>
    <n v="0"/>
    <n v="0"/>
    <n v="0"/>
    <n v="0"/>
    <n v="5"/>
    <n v="0.38461538461538464"/>
    <n v="0"/>
    <n v="0"/>
    <n v="0"/>
    <n v="0"/>
    <n v="0"/>
    <n v="0"/>
    <n v="0"/>
    <n v="0"/>
    <n v="0"/>
    <n v="1.2727272727272727"/>
    <n v="11"/>
    <n v="1"/>
    <n v="4"/>
  </r>
  <r>
    <n v="2017"/>
    <x v="4"/>
    <x v="9"/>
    <s v="MARDO1"/>
    <x v="172"/>
    <n v="13"/>
    <n v="2"/>
    <n v="1"/>
    <n v="13"/>
    <n v="0.92307692307692313"/>
    <n v="0"/>
    <n v="0"/>
    <n v="9"/>
    <n v="3894"/>
    <n v="0.69230769230769229"/>
    <n v="13"/>
    <n v="15"/>
    <n v="8"/>
    <n v="33"/>
    <n v="2"/>
    <n v="96.5"/>
    <n v="2"/>
    <n v="8.5"/>
    <n v="11"/>
    <n v="165.18181818181819"/>
    <n v="2"/>
    <n v="158"/>
    <n v="11"/>
    <n v="193"/>
    <n v="0.84615384615384615"/>
    <n v="1"/>
    <n v="53"/>
    <n v="7.6923076923076927E-2"/>
    <n v="0"/>
    <n v="0"/>
    <n v="0"/>
    <n v="0"/>
    <n v="4"/>
    <n v="0.36363636363636365"/>
    <n v="3"/>
    <n v="0.27272727272727271"/>
    <n v="0"/>
    <n v="0"/>
    <n v="0"/>
    <n v="0"/>
    <n v="0"/>
    <n v="1"/>
    <n v="1"/>
    <n v="1.625"/>
    <n v="8"/>
    <n v="2"/>
    <n v="20"/>
  </r>
  <r>
    <n v="2017"/>
    <x v="4"/>
    <x v="9"/>
    <s v="&lt;NONE&gt;"/>
    <x v="33"/>
    <n v="3"/>
    <n v="0"/>
    <n v="0"/>
    <n v="2"/>
    <n v="8.5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10"/>
    <n v="0.33333333333333331"/>
    <n v="1"/>
    <n v="110"/>
    <n v="0.33333333333333331"/>
    <n v="0"/>
    <n v="0"/>
    <n v="0"/>
    <n v="0"/>
    <n v="0"/>
    <n v="0"/>
    <n v="0"/>
    <n v="0"/>
    <n v="0"/>
    <n v="0"/>
    <n v="0"/>
    <n v="0"/>
    <n v="1"/>
    <n v="0"/>
    <n v="0"/>
    <n v="1"/>
    <n v="3"/>
    <n v="0"/>
    <n v="0"/>
  </r>
  <r>
    <n v="2017"/>
    <x v="4"/>
    <x v="9"/>
    <s v="SAMRA"/>
    <x v="334"/>
    <n v="2"/>
    <n v="1"/>
    <n v="4"/>
    <n v="2"/>
    <n v="6"/>
    <n v="0"/>
    <n v="0"/>
    <n v="2"/>
    <n v="3064"/>
    <n v="1"/>
    <n v="2"/>
    <n v="8"/>
    <n v="1"/>
    <n v="22"/>
    <n v="2"/>
    <n v="59"/>
    <n v="2"/>
    <n v="63"/>
    <n v="0"/>
    <n v="0"/>
    <n v="2"/>
    <n v="4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4"/>
    <x v="9"/>
    <s v="GARCO"/>
    <x v="303"/>
    <n v="1"/>
    <n v="0"/>
    <n v="0"/>
    <n v="1"/>
    <n v="0"/>
    <n v="0"/>
    <n v="0"/>
    <n v="1"/>
    <n v="6756"/>
    <n v="1"/>
    <n v="1"/>
    <n v="7"/>
    <n v="0"/>
    <n v="0"/>
    <n v="1"/>
    <n v="62"/>
    <n v="1"/>
    <n v="10"/>
    <n v="0"/>
    <n v="0"/>
    <n v="1"/>
    <n v="8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4"/>
    <x v="9"/>
    <s v="LYSDA"/>
    <x v="335"/>
    <n v="1"/>
    <n v="0"/>
    <n v="0"/>
    <n v="1"/>
    <n v="7"/>
    <n v="0"/>
    <n v="0"/>
    <n v="0"/>
    <n v="0"/>
    <n v="0"/>
    <n v="1"/>
    <n v="11"/>
    <n v="0"/>
    <n v="0"/>
    <n v="1"/>
    <n v="380"/>
    <n v="1"/>
    <n v="54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5"/>
    <x v="0"/>
    <s v="No MD"/>
    <x v="336"/>
    <n v="18"/>
    <n v="0"/>
    <n v="0"/>
    <n v="0"/>
    <n v="0"/>
    <n v="0"/>
    <n v="0"/>
    <n v="18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0"/>
    <n v="0"/>
    <n v="0"/>
    <n v="0"/>
    <n v="0"/>
  </r>
  <r>
    <n v="2017"/>
    <x v="5"/>
    <x v="0"/>
    <s v=".DNK"/>
    <x v="56"/>
    <n v="2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n v="2017"/>
    <x v="5"/>
    <x v="0"/>
    <s v="EDDOC"/>
    <x v="337"/>
    <n v="2"/>
    <n v="1"/>
    <n v="8"/>
    <n v="1"/>
    <n v="9"/>
    <n v="0"/>
    <n v="0"/>
    <n v="2"/>
    <n v="1464"/>
    <n v="1"/>
    <n v="1"/>
    <n v="52"/>
    <n v="0"/>
    <n v="0"/>
    <n v="1"/>
    <n v="19"/>
    <n v="1"/>
    <n v="35"/>
    <n v="0"/>
    <n v="0"/>
    <n v="1"/>
    <n v="124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1"/>
    <n v="2"/>
    <n v="1"/>
    <n v="3"/>
  </r>
  <r>
    <n v="2017"/>
    <x v="5"/>
    <x v="0"/>
    <s v="ROVH"/>
    <x v="21"/>
    <n v="170"/>
    <n v="107"/>
    <n v="5.6915887850467302"/>
    <n v="167"/>
    <n v="7.2095808383233502"/>
    <n v="6"/>
    <n v="3.59281437125748E-2"/>
    <n v="95"/>
    <n v="1983.27027027027"/>
    <n v="0.55882352941176505"/>
    <n v="142"/>
    <n v="34.232394366197198"/>
    <n v="33"/>
    <n v="41.545454545454497"/>
    <n v="47"/>
    <n v="160.468085106383"/>
    <n v="46"/>
    <n v="82.891304347826093"/>
    <n v="105"/>
    <n v="128.67619047618999"/>
    <n v="45"/>
    <n v="409.82222222222202"/>
    <n v="111"/>
    <n v="184.126126126126"/>
    <n v="0.65294117647058803"/>
    <n v="6"/>
    <n v="116.666666666667"/>
    <n v="5.21739130434783E-2"/>
    <n v="33"/>
    <n v="0.73333333333333295"/>
    <n v="13"/>
    <n v="0.28888888888888897"/>
    <n v="34"/>
    <n v="0.30630630630630601"/>
    <n v="19"/>
    <n v="0.171171171171171"/>
    <n v="0"/>
    <n v="0"/>
    <n v="1"/>
    <n v="5.8823529411764696E-3"/>
    <n v="0"/>
    <n v="1"/>
    <n v="1"/>
    <n v="1.96511627906977"/>
    <n v="86.50887573964485"/>
    <n v="40"/>
    <n v="32.549999999999997"/>
  </r>
  <r>
    <n v="2017"/>
    <x v="5"/>
    <x v="0"/>
    <s v="SALG"/>
    <x v="17"/>
    <n v="96"/>
    <n v="90"/>
    <n v="3.6333333333333302"/>
    <n v="96"/>
    <n v="6.5416666666666696"/>
    <n v="4"/>
    <n v="4.1666666666666699E-2"/>
    <n v="61"/>
    <n v="2541.40625"/>
    <n v="0.63541666666666696"/>
    <n v="77"/>
    <n v="9.2077922077922096"/>
    <n v="6"/>
    <n v="14.1666666666667"/>
    <n v="2"/>
    <n v="115.5"/>
    <n v="2"/>
    <n v="27"/>
    <n v="46"/>
    <n v="67.347826086956502"/>
    <n v="5"/>
    <n v="282"/>
    <n v="91"/>
    <n v="92.186813186813197"/>
    <n v="0.94791666666666696"/>
    <n v="31"/>
    <n v="55.548387096774199"/>
    <n v="0.340659340659341"/>
    <n v="1"/>
    <n v="0.2"/>
    <n v="0"/>
    <n v="0"/>
    <n v="1"/>
    <n v="1.0989010989011E-2"/>
    <n v="5"/>
    <n v="5.4945054945054903E-2"/>
    <n v="2"/>
    <n v="2.0833333333333301E-2"/>
    <n v="5"/>
    <n v="5.2083333333333301E-2"/>
    <n v="0"/>
    <n v="0"/>
    <n v="0"/>
    <n v="1.92"/>
    <n v="50"/>
    <n v="2"/>
    <n v="1"/>
  </r>
  <r>
    <n v="2017"/>
    <x v="5"/>
    <x v="0"/>
    <s v="DAUL"/>
    <x v="15"/>
    <n v="172"/>
    <n v="89"/>
    <n v="2.9438202247190999"/>
    <n v="172"/>
    <n v="4.4767441860465098"/>
    <n v="2"/>
    <n v="1.16279069767442E-2"/>
    <n v="99"/>
    <n v="1521.27"/>
    <n v="0.57558139534883701"/>
    <n v="155"/>
    <n v="21.9870967741935"/>
    <n v="17"/>
    <n v="32"/>
    <n v="11"/>
    <n v="152.727272727273"/>
    <n v="10"/>
    <n v="61.9"/>
    <n v="152"/>
    <n v="105.01315789473701"/>
    <n v="9"/>
    <n v="290.222222222222"/>
    <n v="161"/>
    <n v="122.33540372670799"/>
    <n v="0.93604651162790697"/>
    <n v="30"/>
    <n v="91.433333333333294"/>
    <n v="0.18633540372670801"/>
    <n v="3"/>
    <n v="0.33333333333333298"/>
    <n v="3"/>
    <n v="0.33333333333333298"/>
    <n v="7"/>
    <n v="4.3478260869565202E-2"/>
    <n v="10"/>
    <n v="6.2111801242236003E-2"/>
    <n v="10"/>
    <n v="5.8139534883720902E-2"/>
    <n v="13"/>
    <n v="7.5581395348837205E-2"/>
    <n v="0"/>
    <n v="0"/>
    <n v="1"/>
    <n v="2.42253521126761"/>
    <n v="70.999999999999872"/>
    <n v="8"/>
    <n v="4"/>
  </r>
  <r>
    <n v="2017"/>
    <x v="5"/>
    <x v="0"/>
    <s v="TUDF"/>
    <x v="269"/>
    <n v="1"/>
    <n v="1"/>
    <n v="7"/>
    <n v="1"/>
    <n v="9"/>
    <n v="0"/>
    <n v="0"/>
    <n v="0"/>
    <n v="289"/>
    <n v="0"/>
    <n v="1"/>
    <n v="18"/>
    <n v="1"/>
    <n v="18"/>
    <n v="1"/>
    <n v="55"/>
    <n v="1"/>
    <n v="32"/>
    <n v="0"/>
    <n v="0"/>
    <n v="1"/>
    <n v="587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1"/>
    <n v="1"/>
    <n v="0"/>
  </r>
  <r>
    <n v="2017"/>
    <x v="5"/>
    <x v="0"/>
    <s v="FARI"/>
    <x v="32"/>
    <n v="294"/>
    <n v="193"/>
    <n v="4.5803108808290203"/>
    <n v="293"/>
    <n v="5.6894197952218404"/>
    <n v="20"/>
    <n v="6.8259385665528999E-2"/>
    <n v="53"/>
    <n v="734.02205882352905"/>
    <n v="0.180272108843537"/>
    <n v="22"/>
    <n v="91.772727272727295"/>
    <n v="87"/>
    <n v="17.459770114942501"/>
    <n v="21"/>
    <n v="70.761904761904802"/>
    <n v="21"/>
    <n v="50.857142857142897"/>
    <n v="243"/>
    <n v="49.032921810699598"/>
    <n v="21"/>
    <n v="343.09523809523802"/>
    <n v="272"/>
    <n v="71.224264705882305"/>
    <n v="0.92517006802721102"/>
    <n v="231"/>
    <n v="61.883116883116898"/>
    <n v="0.84926470588235303"/>
    <n v="5"/>
    <n v="0.238095238095238"/>
    <n v="4"/>
    <n v="0.19047619047618999"/>
    <n v="29"/>
    <n v="0.106617647058824"/>
    <n v="5"/>
    <n v="1.8382352941176499E-2"/>
    <n v="0"/>
    <n v="0"/>
    <n v="0"/>
    <n v="0"/>
    <n v="1"/>
    <n v="0"/>
    <n v="1"/>
    <n v="2.1703703703703701"/>
    <n v="135.46075085324233"/>
    <n v="19"/>
    <n v="10.473684210526301"/>
  </r>
  <r>
    <n v="2017"/>
    <x v="5"/>
    <x v="0"/>
    <s v="BAZD"/>
    <x v="30"/>
    <n v="144"/>
    <n v="81"/>
    <n v="5.9629629629629601"/>
    <n v="130"/>
    <n v="7.4461538461538499"/>
    <n v="4"/>
    <n v="3.0769230769230799E-2"/>
    <n v="117"/>
    <n v="4458.2413793103497"/>
    <n v="0.8125"/>
    <n v="116"/>
    <n v="47.017241379310299"/>
    <n v="37"/>
    <n v="61.162162162162197"/>
    <n v="41"/>
    <n v="157.36585365853699"/>
    <n v="41"/>
    <n v="79.341463414634106"/>
    <n v="71"/>
    <n v="172.43661971831"/>
    <n v="45"/>
    <n v="412.84444444444398"/>
    <n v="76"/>
    <n v="204.81578947368399"/>
    <n v="0.52777777777777801"/>
    <n v="10"/>
    <n v="111.3"/>
    <n v="0.10752688172043"/>
    <n v="29"/>
    <n v="0.64444444444444504"/>
    <n v="18"/>
    <n v="0.4"/>
    <n v="37"/>
    <n v="0.48684210526315802"/>
    <n v="17"/>
    <n v="0.22368421052631601"/>
    <n v="0"/>
    <n v="0"/>
    <n v="0"/>
    <n v="0"/>
    <n v="0"/>
    <n v="0"/>
    <n v="4"/>
    <n v="1.82278481012658"/>
    <n v="79.000000000000099"/>
    <n v="34"/>
    <n v="24.470588235294102"/>
  </r>
  <r>
    <n v="2017"/>
    <x v="5"/>
    <x v="0"/>
    <s v="MARADR"/>
    <x v="58"/>
    <n v="2"/>
    <n v="0"/>
    <n v="0"/>
    <n v="1"/>
    <n v="6"/>
    <n v="0"/>
    <n v="0"/>
    <n v="1"/>
    <n v="652"/>
    <n v="0.5"/>
    <n v="1"/>
    <n v="32"/>
    <n v="0"/>
    <n v="0"/>
    <n v="0"/>
    <n v="0"/>
    <n v="0"/>
    <n v="0"/>
    <n v="0"/>
    <n v="0"/>
    <n v="1"/>
    <n v="154"/>
    <n v="1"/>
    <n v="366"/>
    <n v="0.5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2"/>
    <n v="1"/>
    <n v="0"/>
    <n v="0"/>
  </r>
  <r>
    <n v="2017"/>
    <x v="5"/>
    <x v="0"/>
    <s v="AVEJ"/>
    <x v="23"/>
    <n v="164"/>
    <n v="107"/>
    <n v="4.5700934579439298"/>
    <n v="164"/>
    <n v="5.3536585365853702"/>
    <n v="10"/>
    <n v="6.0975609756097601E-2"/>
    <n v="40"/>
    <n v="639.22463768115904"/>
    <n v="0.24390243902438999"/>
    <n v="135"/>
    <n v="18.940740740740701"/>
    <n v="47"/>
    <n v="31.638297872340399"/>
    <n v="74"/>
    <n v="120.918918918919"/>
    <n v="76"/>
    <n v="50.868421052631597"/>
    <n v="73"/>
    <n v="95.698630136986296"/>
    <n v="66"/>
    <n v="324.09090909090901"/>
    <n v="83"/>
    <n v="121.373493975904"/>
    <n v="0.50609756097560998"/>
    <n v="12"/>
    <n v="74.5833333333333"/>
    <n v="0.14285714285714299"/>
    <n v="52"/>
    <n v="0.78787878787878796"/>
    <n v="32"/>
    <n v="0.48484848484848497"/>
    <n v="25"/>
    <n v="0.30120481927710802"/>
    <n v="10"/>
    <n v="0.120481927710843"/>
    <n v="0"/>
    <n v="0"/>
    <n v="0"/>
    <n v="0"/>
    <n v="0"/>
    <n v="0"/>
    <n v="2"/>
    <n v="1.82222222222222"/>
    <n v="90.000000000000114"/>
    <n v="65"/>
    <n v="22.384615384615401"/>
  </r>
  <r>
    <n v="2017"/>
    <x v="5"/>
    <x v="0"/>
    <s v="MARDA"/>
    <x v="31"/>
    <n v="133"/>
    <n v="93"/>
    <n v="5.0537634408602203"/>
    <n v="120"/>
    <n v="7.2"/>
    <n v="2"/>
    <n v="1.6666666666666701E-2"/>
    <n v="27"/>
    <n v="241.947368421053"/>
    <n v="0.203007518796992"/>
    <n v="110"/>
    <n v="22.6727272727273"/>
    <n v="38"/>
    <n v="40.342105263157897"/>
    <n v="36"/>
    <n v="161.722222222222"/>
    <n v="42"/>
    <n v="97.238095238095198"/>
    <n v="60"/>
    <n v="137.26666666666699"/>
    <n v="47"/>
    <n v="475.57446808510599"/>
    <n v="67"/>
    <n v="228.85074626865699"/>
    <n v="0.50375939849624096"/>
    <n v="5"/>
    <n v="121.6"/>
    <n v="6.7567567567567599E-2"/>
    <n v="41"/>
    <n v="0.87234042553191504"/>
    <n v="14"/>
    <n v="0.29787234042553201"/>
    <n v="24"/>
    <n v="0.35820895522388102"/>
    <n v="13"/>
    <n v="0.19402985074626899"/>
    <n v="0"/>
    <n v="0"/>
    <n v="0"/>
    <n v="0"/>
    <n v="0"/>
    <n v="1"/>
    <n v="3"/>
    <n v="1.8082191780821899"/>
    <n v="73.553030303030383"/>
    <n v="32"/>
    <n v="19.0625"/>
  </r>
  <r>
    <n v="2017"/>
    <x v="5"/>
    <x v="0"/>
    <s v="SUETIT"/>
    <x v="10"/>
    <n v="190"/>
    <n v="87"/>
    <n v="3.0459770114942502"/>
    <n v="189"/>
    <n v="4.9735449735449704"/>
    <n v="4"/>
    <n v="2.1164021164021201E-2"/>
    <n v="26"/>
    <n v="254.22285714285701"/>
    <n v="0.13684210526315799"/>
    <n v="166"/>
    <n v="35.150602409638601"/>
    <n v="62"/>
    <n v="52.854838709677402"/>
    <n v="62"/>
    <n v="153.370967741935"/>
    <n v="60"/>
    <n v="48.05"/>
    <n v="110"/>
    <n v="141.08181818181799"/>
    <n v="63"/>
    <n v="412.93650793650801"/>
    <n v="114"/>
    <n v="233.32456140350899"/>
    <n v="0.6"/>
    <n v="12"/>
    <n v="142.5"/>
    <n v="0.102564102564103"/>
    <n v="42"/>
    <n v="0.66666666666666696"/>
    <n v="25"/>
    <n v="0.39682539682539703"/>
    <n v="31"/>
    <n v="0.27192982456140402"/>
    <n v="18"/>
    <n v="0.157894736842105"/>
    <n v="1"/>
    <n v="5.2631578947368403E-3"/>
    <n v="0"/>
    <n v="0"/>
    <n v="0"/>
    <n v="1"/>
    <n v="2"/>
    <n v="1.8712871287128701"/>
    <n v="101.5343915343916"/>
    <n v="52"/>
    <n v="63.711538461538503"/>
  </r>
  <r>
    <n v="2017"/>
    <x v="5"/>
    <x v="0"/>
    <s v="VASDIB"/>
    <x v="20"/>
    <n v="120"/>
    <n v="119"/>
    <n v="1.26890756302521"/>
    <n v="120"/>
    <n v="3.7083333333333299"/>
    <n v="2"/>
    <n v="1.6666666666666701E-2"/>
    <n v="2"/>
    <n v="-8.4830508474576298"/>
    <n v="1.6666666666666701E-2"/>
    <n v="102"/>
    <n v="10.519607843137299"/>
    <n v="10"/>
    <n v="18.899999999999999"/>
    <n v="11"/>
    <n v="152.727272727273"/>
    <n v="11"/>
    <n v="15.454545454545499"/>
    <n v="106"/>
    <n v="65.037735849056602"/>
    <n v="10"/>
    <n v="236.3"/>
    <n v="109"/>
    <n v="81.651376146789005"/>
    <n v="0.90833333333333299"/>
    <n v="35"/>
    <n v="76.514285714285705"/>
    <n v="0.32110091743119301"/>
    <n v="2"/>
    <n v="0.2"/>
    <n v="3"/>
    <n v="0.3"/>
    <n v="0"/>
    <n v="0"/>
    <n v="1"/>
    <n v="9.1743119266054999E-3"/>
    <n v="2"/>
    <n v="1.6666666666666701E-2"/>
    <n v="4"/>
    <n v="3.3333333333333298E-2"/>
    <n v="0"/>
    <n v="0"/>
    <n v="0"/>
    <n v="1.76470588235294"/>
    <n v="68.000000000000043"/>
    <n v="1"/>
    <n v="0"/>
  </r>
  <r>
    <n v="2017"/>
    <x v="5"/>
    <x v="0"/>
    <s v="QUIJES"/>
    <x v="13"/>
    <n v="199"/>
    <n v="126"/>
    <n v="3.6587301587301599"/>
    <n v="199"/>
    <n v="5.1809045226130701"/>
    <n v="6"/>
    <n v="3.0150753768844199E-2"/>
    <n v="110"/>
    <n v="1800.3662790697699"/>
    <n v="0.552763819095477"/>
    <n v="174"/>
    <n v="33.425287356321803"/>
    <n v="48"/>
    <n v="42.4375"/>
    <n v="72"/>
    <n v="159.847222222222"/>
    <n v="69"/>
    <n v="55.695652173912997"/>
    <n v="100"/>
    <n v="138.81"/>
    <n v="72"/>
    <n v="373.79166666666703"/>
    <n v="113"/>
    <n v="201.40707964601799"/>
    <n v="0.56783919597989996"/>
    <n v="16"/>
    <n v="109.5625"/>
    <n v="0.139130434782609"/>
    <n v="52"/>
    <n v="0.72222222222222199"/>
    <n v="29"/>
    <n v="0.40277777777777801"/>
    <n v="33"/>
    <n v="0.29203539823008901"/>
    <n v="23"/>
    <n v="0.20353982300885001"/>
    <n v="0"/>
    <n v="0"/>
    <n v="0"/>
    <n v="0"/>
    <n v="0"/>
    <n v="0"/>
    <n v="5"/>
    <n v="1.8598130841121501"/>
    <n v="106.99999999999997"/>
    <n v="63"/>
    <n v="35.6666666666667"/>
  </r>
  <r>
    <n v="2017"/>
    <x v="5"/>
    <x v="0"/>
    <s v="HERELI"/>
    <x v="289"/>
    <n v="233"/>
    <n v="122"/>
    <n v="1.36065573770492"/>
    <n v="233"/>
    <n v="2.6609442060085802"/>
    <n v="2"/>
    <n v="8.58369098712446E-3"/>
    <n v="103"/>
    <n v="1855.66812227074"/>
    <n v="0.44206008583690998"/>
    <n v="42"/>
    <n v="55.809523809523803"/>
    <n v="75"/>
    <n v="18.573333333333299"/>
    <n v="6"/>
    <n v="235.166666666667"/>
    <n v="6"/>
    <n v="47.8333333333333"/>
    <n v="223"/>
    <n v="56.4394618834081"/>
    <n v="7"/>
    <n v="380.57142857142901"/>
    <n v="226"/>
    <n v="69.650442477876098"/>
    <n v="0.96995708154506399"/>
    <n v="174"/>
    <n v="51.632183908046002"/>
    <n v="0.76991150442477896"/>
    <n v="2"/>
    <n v="0.28571428571428598"/>
    <n v="3"/>
    <n v="0.42857142857142899"/>
    <n v="10"/>
    <n v="4.4247787610619503E-2"/>
    <n v="12"/>
    <n v="5.3097345132743397E-2"/>
    <n v="0"/>
    <n v="0"/>
    <n v="0"/>
    <n v="0"/>
    <n v="0"/>
    <n v="0"/>
    <n v="1"/>
    <n v="2.0260869565217399"/>
    <n v="114.99999999999996"/>
    <n v="6"/>
    <n v="18.5"/>
  </r>
  <r>
    <n v="2017"/>
    <x v="5"/>
    <x v="0"/>
    <s v="OROGRA"/>
    <x v="9"/>
    <n v="105"/>
    <n v="60"/>
    <n v="2.0166666666666702"/>
    <n v="105"/>
    <n v="3.7333333333333298"/>
    <n v="0"/>
    <n v="0"/>
    <n v="29"/>
    <n v="1101.3636363636399"/>
    <n v="0.27619047619047599"/>
    <n v="62"/>
    <n v="46"/>
    <n v="22"/>
    <n v="50.5"/>
    <n v="19"/>
    <n v="149.26315789473699"/>
    <n v="19"/>
    <n v="50.684210526315802"/>
    <n v="76"/>
    <n v="110.526315789474"/>
    <n v="18"/>
    <n v="415.722222222222"/>
    <n v="83"/>
    <n v="142.39759036144599"/>
    <n v="0.790476190476191"/>
    <n v="23"/>
    <n v="81.304347826086996"/>
    <n v="0.273809523809524"/>
    <n v="12"/>
    <n v="0.66666666666666696"/>
    <n v="10"/>
    <n v="0.55555555555555602"/>
    <n v="15"/>
    <n v="0.180722891566265"/>
    <n v="5"/>
    <n v="6.02409638554217E-2"/>
    <n v="1"/>
    <n v="9.5238095238095195E-3"/>
    <n v="1"/>
    <n v="9.5238095238095195E-3"/>
    <n v="0"/>
    <n v="0"/>
    <n v="2"/>
    <n v="1.4383561643835601"/>
    <n v="73.000000000000085"/>
    <n v="19"/>
    <n v="19.2631578947368"/>
  </r>
  <r>
    <n v="2017"/>
    <x v="5"/>
    <x v="0"/>
    <s v="HENALY"/>
    <x v="3"/>
    <n v="56"/>
    <n v="32"/>
    <n v="2.78125"/>
    <n v="56"/>
    <n v="3.53571428571429"/>
    <n v="2"/>
    <n v="3.5714285714285698E-2"/>
    <n v="13"/>
    <n v="981.23636363636399"/>
    <n v="0.23214285714285701"/>
    <n v="2"/>
    <n v="34.5"/>
    <n v="11"/>
    <n v="28.272727272727298"/>
    <n v="0"/>
    <n v="0"/>
    <n v="0"/>
    <n v="0"/>
    <n v="55"/>
    <n v="69.872727272727303"/>
    <n v="0"/>
    <n v="0"/>
    <n v="56"/>
    <n v="91.535714285714306"/>
    <n v="1"/>
    <n v="49"/>
    <n v="87.816326530612201"/>
    <n v="0.875"/>
    <n v="0"/>
    <n v="0"/>
    <n v="0"/>
    <n v="0"/>
    <n v="1"/>
    <n v="1.7857142857142901E-2"/>
    <n v="0"/>
    <n v="0"/>
    <n v="0"/>
    <n v="0"/>
    <n v="0"/>
    <n v="0"/>
    <n v="0"/>
    <n v="0"/>
    <n v="0"/>
    <n v="1.80645161290323"/>
    <n v="30.999999999999929"/>
    <n v="0"/>
    <n v="0"/>
  </r>
  <r>
    <n v="2017"/>
    <x v="5"/>
    <x v="0"/>
    <s v="XAVALB"/>
    <x v="26"/>
    <n v="120"/>
    <n v="64"/>
    <n v="4.5"/>
    <n v="116"/>
    <n v="4.68965517241379"/>
    <n v="0"/>
    <n v="0"/>
    <n v="50"/>
    <n v="1798.0660377358499"/>
    <n v="0.41666666666666702"/>
    <n v="105"/>
    <n v="32.095238095238102"/>
    <n v="25"/>
    <n v="43.48"/>
    <n v="56"/>
    <n v="156.42857142857099"/>
    <n v="58"/>
    <n v="38.344827586206897"/>
    <n v="45"/>
    <n v="138.15555555555599"/>
    <n v="56"/>
    <n v="302.142857142857"/>
    <n v="53"/>
    <n v="190.84905660377399"/>
    <n v="0.44166666666666698"/>
    <n v="9"/>
    <n v="139.111111111111"/>
    <n v="0.16666666666666699"/>
    <n v="45"/>
    <n v="0.80357142857142905"/>
    <n v="21"/>
    <n v="0.375"/>
    <n v="20"/>
    <n v="0.37735849056603799"/>
    <n v="8"/>
    <n v="0.15094339622641501"/>
    <n v="1"/>
    <n v="8.3333333333333297E-3"/>
    <n v="1"/>
    <n v="8.3333333333333297E-3"/>
    <n v="0"/>
    <n v="1"/>
    <n v="0"/>
    <n v="1.8030303030303001"/>
    <n v="66.5546218487396"/>
    <n v="43"/>
    <n v="27.581395348837201"/>
  </r>
  <r>
    <n v="2017"/>
    <x v="5"/>
    <x v="0"/>
    <s v="DHAAN"/>
    <x v="16"/>
    <n v="146"/>
    <n v="93"/>
    <n v="5.1505376344086002"/>
    <n v="136"/>
    <n v="8.5661764705882408"/>
    <n v="2"/>
    <n v="1.4705882352941201E-2"/>
    <n v="21"/>
    <n v="-80.626984126984098"/>
    <n v="0.14383561643835599"/>
    <n v="128"/>
    <n v="29.421875"/>
    <n v="32"/>
    <n v="56.8125"/>
    <n v="64"/>
    <n v="134.328125"/>
    <n v="56"/>
    <n v="98.392857142857096"/>
    <n v="62"/>
    <n v="135.40322580645201"/>
    <n v="61"/>
    <n v="400.85245901639303"/>
    <n v="70"/>
    <n v="208.15714285714299"/>
    <n v="0.47945205479452102"/>
    <n v="10"/>
    <n v="144.80000000000001"/>
    <n v="0.126582278481013"/>
    <n v="46"/>
    <n v="0.75409836065573799"/>
    <n v="23"/>
    <n v="0.37704918032786899"/>
    <n v="28"/>
    <n v="0.4"/>
    <n v="21"/>
    <n v="0.3"/>
    <n v="0"/>
    <n v="0"/>
    <n v="0"/>
    <n v="0"/>
    <n v="1"/>
    <n v="0"/>
    <n v="2"/>
    <n v="1.9594594594594601"/>
    <n v="74.510344827586181"/>
    <n v="61"/>
    <n v="25.7540983606557"/>
  </r>
  <r>
    <n v="2017"/>
    <x v="5"/>
    <x v="0"/>
    <s v="KINKE"/>
    <x v="44"/>
    <n v="63"/>
    <n v="29"/>
    <n v="3.6206896551724101"/>
    <n v="63"/>
    <n v="4.4126984126984103"/>
    <n v="0"/>
    <n v="0"/>
    <n v="49"/>
    <n v="2373.7368421052602"/>
    <n v="0.77777777777777801"/>
    <n v="54"/>
    <n v="38.6111111111111"/>
    <n v="11"/>
    <n v="35.181818181818201"/>
    <n v="30"/>
    <n v="153.26666666666699"/>
    <n v="28"/>
    <n v="38.25"/>
    <n v="30"/>
    <n v="143.26666666666699"/>
    <n v="29"/>
    <n v="341.51724137931001"/>
    <n v="31"/>
    <n v="171.09677419354799"/>
    <n v="0.49206349206349198"/>
    <n v="6"/>
    <n v="216.833333333333"/>
    <n v="0.19354838709677399"/>
    <n v="17"/>
    <n v="0.58620689655172398"/>
    <n v="11"/>
    <n v="0.37931034482758602"/>
    <n v="8"/>
    <n v="0.25806451612903197"/>
    <n v="5"/>
    <n v="0.16129032258064499"/>
    <n v="0"/>
    <n v="0"/>
    <n v="0"/>
    <n v="0"/>
    <n v="0"/>
    <n v="0"/>
    <n v="2"/>
    <n v="1.5"/>
    <n v="42"/>
    <n v="25"/>
    <n v="36.4"/>
  </r>
  <r>
    <n v="2017"/>
    <x v="5"/>
    <x v="0"/>
    <s v="KUTD"/>
    <x v="22"/>
    <n v="184"/>
    <n v="79"/>
    <n v="4.7468354430379804"/>
    <n v="184"/>
    <n v="5.9293478260869596"/>
    <n v="6"/>
    <n v="3.2608695652173898E-2"/>
    <n v="91"/>
    <n v="1528.9060402684599"/>
    <n v="0.49456521739130399"/>
    <n v="145"/>
    <n v="35.3241379310345"/>
    <n v="53"/>
    <n v="53.735849056603797"/>
    <n v="72"/>
    <n v="146.277777777778"/>
    <n v="68"/>
    <n v="45.382352941176499"/>
    <n v="100"/>
    <n v="153.1"/>
    <n v="58"/>
    <n v="338.32758620689702"/>
    <n v="100"/>
    <n v="192.31"/>
    <n v="0.54347826086956497"/>
    <n v="17"/>
    <n v="104.529411764706"/>
    <n v="0.16504854368932001"/>
    <n v="46"/>
    <n v="0.79310344827586199"/>
    <n v="32"/>
    <n v="0.55172413793103503"/>
    <n v="34"/>
    <n v="0.34"/>
    <n v="27"/>
    <n v="0.27"/>
    <n v="2"/>
    <n v="1.0869565217391301E-2"/>
    <n v="1"/>
    <n v="5.4347826086956503E-3"/>
    <n v="0"/>
    <n v="0"/>
    <n v="2"/>
    <n v="1.7692307692307701"/>
    <n v="103.99999999999996"/>
    <n v="51"/>
    <n v="83.098039215686299"/>
  </r>
  <r>
    <n v="2017"/>
    <x v="5"/>
    <x v="0"/>
    <s v="PAVF"/>
    <x v="2"/>
    <n v="97"/>
    <n v="68"/>
    <n v="0.89705882352941202"/>
    <n v="97"/>
    <n v="2.6494845360824701"/>
    <n v="0"/>
    <n v="0"/>
    <n v="32"/>
    <n v="841.50549450549499"/>
    <n v="0.32989690721649501"/>
    <n v="91"/>
    <n v="10.2527472527473"/>
    <n v="15"/>
    <n v="18.8"/>
    <n v="2"/>
    <n v="167"/>
    <n v="2"/>
    <n v="0"/>
    <n v="91"/>
    <n v="81.571428571428598"/>
    <n v="2"/>
    <n v="303.5"/>
    <n v="95"/>
    <n v="103.473684210526"/>
    <n v="0.97938144329896903"/>
    <n v="10"/>
    <n v="45.5"/>
    <n v="0.105263157894737"/>
    <n v="0"/>
    <n v="0"/>
    <n v="0"/>
    <n v="0"/>
    <n v="2"/>
    <n v="2.1052631578947399E-2"/>
    <n v="6"/>
    <n v="6.3157894736842093E-2"/>
    <n v="0"/>
    <n v="0"/>
    <n v="3"/>
    <n v="3.09278350515464E-2"/>
    <n v="0"/>
    <n v="0"/>
    <n v="0"/>
    <n v="1.70175438596491"/>
    <n v="57.000000000000078"/>
    <n v="2"/>
    <n v="11.5"/>
  </r>
  <r>
    <n v="2017"/>
    <x v="5"/>
    <x v="0"/>
    <s v="MEDK"/>
    <x v="29"/>
    <n v="104"/>
    <n v="54"/>
    <n v="5.2407407407407396"/>
    <n v="102"/>
    <n v="5.3627450980392197"/>
    <n v="2"/>
    <n v="1.9607843137254902E-2"/>
    <n v="11"/>
    <n v="357.904255319149"/>
    <n v="0.105769230769231"/>
    <n v="94"/>
    <n v="28.7659574468085"/>
    <n v="27"/>
    <n v="51.6666666666667"/>
    <n v="54"/>
    <n v="154.18518518518499"/>
    <n v="54"/>
    <n v="58.0555555555556"/>
    <n v="40"/>
    <n v="164.32499999999999"/>
    <n v="54"/>
    <n v="330.57407407407402"/>
    <n v="43"/>
    <n v="214.720930232558"/>
    <n v="0.41346153846153799"/>
    <n v="3"/>
    <n v="153.333333333333"/>
    <n v="6.9767441860465101E-2"/>
    <n v="39"/>
    <n v="0.72222222222222199"/>
    <n v="24"/>
    <n v="0.44444444444444398"/>
    <n v="21"/>
    <n v="0.48837209302325602"/>
    <n v="12"/>
    <n v="0.27906976744186002"/>
    <n v="1"/>
    <n v="9.6153846153846194E-3"/>
    <n v="1"/>
    <n v="9.6153846153846194E-3"/>
    <n v="0"/>
    <n v="0"/>
    <n v="2"/>
    <n v="1.65079365079365"/>
    <n v="63.000000000000028"/>
    <n v="45"/>
    <n v="56.288888888888899"/>
  </r>
  <r>
    <n v="2017"/>
    <x v="5"/>
    <x v="0"/>
    <s v="COUR"/>
    <x v="18"/>
    <n v="199"/>
    <n v="106"/>
    <n v="4.8679245283018897"/>
    <n v="199"/>
    <n v="6.0552763819095503"/>
    <n v="4"/>
    <n v="2.01005025125628E-2"/>
    <n v="11"/>
    <n v="122.978947368421"/>
    <n v="5.52763819095477E-2"/>
    <n v="181"/>
    <n v="29.602209944751401"/>
    <n v="61"/>
    <n v="40.442622950819697"/>
    <n v="57"/>
    <n v="174.82456140350899"/>
    <n v="55"/>
    <n v="34.763636363636401"/>
    <n v="134"/>
    <n v="133.22388059701501"/>
    <n v="58"/>
    <n v="329.91379310344797"/>
    <n v="135"/>
    <n v="174.696296296296"/>
    <n v="0.67839195979899503"/>
    <n v="16"/>
    <n v="128.625"/>
    <n v="0.116788321167883"/>
    <n v="35"/>
    <n v="0.60344827586206895"/>
    <n v="20"/>
    <n v="0.34482758620689702"/>
    <n v="37"/>
    <n v="0.27407407407407403"/>
    <n v="31"/>
    <n v="0.22962962962962999"/>
    <n v="0"/>
    <n v="0"/>
    <n v="0"/>
    <n v="0"/>
    <n v="0"/>
    <n v="0"/>
    <n v="2"/>
    <n v="1.8425925925925899"/>
    <n v="108.00000000000016"/>
    <n v="54"/>
    <n v="23.1666666666667"/>
  </r>
  <r>
    <n v="2017"/>
    <x v="5"/>
    <x v="0"/>
    <s v="BREI"/>
    <x v="39"/>
    <n v="106"/>
    <n v="62"/>
    <n v="3.80645161290323"/>
    <n v="104"/>
    <n v="5.7403846153846203"/>
    <n v="0"/>
    <n v="0"/>
    <n v="96"/>
    <n v="4164.9890109890102"/>
    <n v="0.90566037735849103"/>
    <n v="98"/>
    <n v="26.9489795918367"/>
    <n v="28"/>
    <n v="39.142857142857103"/>
    <n v="31"/>
    <n v="120.354838709677"/>
    <n v="30"/>
    <n v="82.8"/>
    <n v="65"/>
    <n v="126.769230769231"/>
    <n v="29"/>
    <n v="362.48275862068999"/>
    <n v="69"/>
    <n v="188.898550724638"/>
    <n v="0.65094339622641495"/>
    <n v="6"/>
    <n v="155.833333333333"/>
    <n v="8.6956521739130405E-2"/>
    <n v="23"/>
    <n v="0.79310344827586199"/>
    <n v="10"/>
    <n v="0.34482758620689702"/>
    <n v="16"/>
    <n v="0.231884057971015"/>
    <n v="11"/>
    <n v="0.15942028985507201"/>
    <n v="2"/>
    <n v="1.88679245283019E-2"/>
    <n v="1"/>
    <n v="9.4339622641509396E-3"/>
    <n v="0"/>
    <n v="1"/>
    <n v="2"/>
    <n v="1.640625"/>
    <n v="64.609523809523807"/>
    <n v="25"/>
    <n v="24.08"/>
  </r>
  <r>
    <n v="2017"/>
    <x v="5"/>
    <x v="0"/>
    <s v="AVIN"/>
    <x v="25"/>
    <n v="112"/>
    <n v="44"/>
    <n v="3.3181818181818201"/>
    <n v="111"/>
    <n v="3.86486486486486"/>
    <n v="2"/>
    <n v="1.8018018018018001E-2"/>
    <n v="76"/>
    <n v="2415.25"/>
    <n v="0.67857142857142905"/>
    <n v="97"/>
    <n v="35.804123711340203"/>
    <n v="34"/>
    <n v="39.647058823529399"/>
    <n v="35"/>
    <n v="165.65714285714299"/>
    <n v="33"/>
    <n v="50.818181818181799"/>
    <n v="68"/>
    <n v="159.64705882352899"/>
    <n v="32"/>
    <n v="399.375"/>
    <n v="70"/>
    <n v="180.92857142857099"/>
    <n v="0.625"/>
    <n v="5"/>
    <n v="145.80000000000001"/>
    <n v="7.0422535211267595E-2"/>
    <n v="26"/>
    <n v="0.8125"/>
    <n v="14"/>
    <n v="0.4375"/>
    <n v="22"/>
    <n v="0.314285714285714"/>
    <n v="16"/>
    <n v="0.22857142857142901"/>
    <n v="0"/>
    <n v="0"/>
    <n v="0"/>
    <n v="0"/>
    <n v="0"/>
    <n v="0"/>
    <n v="2"/>
    <n v="1.6231884057971"/>
    <n v="69.000000000000057"/>
    <n v="29"/>
    <n v="20"/>
  </r>
  <r>
    <n v="2017"/>
    <x v="5"/>
    <x v="0"/>
    <s v="MORANG"/>
    <x v="4"/>
    <n v="33"/>
    <n v="7"/>
    <n v="4.8571428571428603"/>
    <n v="32"/>
    <n v="3.1875"/>
    <n v="0"/>
    <n v="0"/>
    <n v="20"/>
    <n v="5890.8387096774204"/>
    <n v="0.60606060606060597"/>
    <n v="18"/>
    <n v="34.8888888888889"/>
    <n v="9"/>
    <n v="21.3333333333333"/>
    <n v="3"/>
    <n v="115"/>
    <n v="3"/>
    <n v="57.3333333333333"/>
    <n v="26"/>
    <n v="87.384615384615401"/>
    <n v="3"/>
    <n v="249.333333333333"/>
    <n v="29"/>
    <n v="116.655172413793"/>
    <n v="0.87878787878787901"/>
    <n v="10"/>
    <n v="73.2"/>
    <n v="0.34482758620689702"/>
    <n v="2"/>
    <n v="0.66666666666666696"/>
    <n v="1"/>
    <n v="0.33333333333333298"/>
    <n v="6"/>
    <n v="0.20689655172413801"/>
    <n v="2"/>
    <n v="6.8965517241379296E-2"/>
    <n v="0"/>
    <n v="0"/>
    <n v="0"/>
    <n v="0"/>
    <n v="0"/>
    <n v="1"/>
    <n v="3"/>
    <n v="1.1428571428571399"/>
    <n v="28.875000000000075"/>
    <n v="2"/>
    <n v="41"/>
  </r>
  <r>
    <n v="2017"/>
    <x v="5"/>
    <x v="0"/>
    <s v="QUIN"/>
    <x v="1"/>
    <n v="57"/>
    <n v="30"/>
    <n v="4.2"/>
    <n v="56"/>
    <n v="6.5535714285714297"/>
    <n v="2"/>
    <n v="3.5714285714285698E-2"/>
    <n v="19"/>
    <n v="662.37209302325596"/>
    <n v="0.33333333333333298"/>
    <n v="24"/>
    <n v="68.25"/>
    <n v="16"/>
    <n v="38.5"/>
    <n v="5"/>
    <n v="92.2"/>
    <n v="5"/>
    <n v="70.8"/>
    <n v="46"/>
    <n v="87.413043478260903"/>
    <n v="5"/>
    <n v="631.79999999999995"/>
    <n v="50"/>
    <n v="119.14"/>
    <n v="0.87719298245613997"/>
    <n v="18"/>
    <n v="60.8888888888889"/>
    <n v="0.36"/>
    <n v="3"/>
    <n v="0.6"/>
    <n v="3"/>
    <n v="0.6"/>
    <n v="13"/>
    <n v="0.26"/>
    <n v="5"/>
    <n v="0.1"/>
    <n v="0"/>
    <n v="0"/>
    <n v="0"/>
    <n v="0"/>
    <n v="0"/>
    <n v="1"/>
    <n v="0"/>
    <n v="1.4"/>
    <n v="40.714285714285715"/>
    <n v="5"/>
    <n v="14"/>
  </r>
  <r>
    <n v="2017"/>
    <x v="5"/>
    <x v="0"/>
    <s v="MEDY"/>
    <x v="43"/>
    <n v="51"/>
    <n v="25"/>
    <n v="2.72"/>
    <n v="42"/>
    <n v="3.8571428571428599"/>
    <n v="0"/>
    <n v="0"/>
    <n v="28"/>
    <n v="1049.38461538462"/>
    <n v="0.54901960784313697"/>
    <n v="36"/>
    <n v="15.1111111111111"/>
    <n v="5"/>
    <n v="58.2"/>
    <n v="4"/>
    <n v="232.5"/>
    <n v="5"/>
    <n v="20.399999999999999"/>
    <n v="37"/>
    <n v="73.351351351351397"/>
    <n v="3"/>
    <n v="419.33333333333297"/>
    <n v="38"/>
    <n v="107.026315789474"/>
    <n v="0.74509803921568596"/>
    <n v="12"/>
    <n v="57.0833333333333"/>
    <n v="0.26086956521739102"/>
    <n v="2"/>
    <n v="0.66666666666666696"/>
    <n v="2"/>
    <n v="0.66666666666666696"/>
    <n v="2"/>
    <n v="5.2631578947368397E-2"/>
    <n v="3"/>
    <n v="7.8947368421052599E-2"/>
    <n v="4"/>
    <n v="7.8431372549019607E-2"/>
    <n v="5"/>
    <n v="9.8039215686274495E-2"/>
    <n v="0"/>
    <n v="0"/>
    <n v="1"/>
    <n v="1.45714285714286"/>
    <n v="34.999999999999929"/>
    <n v="2"/>
    <n v="0"/>
  </r>
  <r>
    <n v="2017"/>
    <x v="5"/>
    <x v="0"/>
    <s v="DALW"/>
    <x v="27"/>
    <n v="156"/>
    <n v="89"/>
    <n v="4.3595505617977501"/>
    <n v="149"/>
    <n v="5.2818791946308696"/>
    <n v="2"/>
    <n v="1.34228187919463E-2"/>
    <n v="74"/>
    <n v="1344.5042016806699"/>
    <n v="0.47435897435897401"/>
    <n v="134"/>
    <n v="40.544776119402997"/>
    <n v="27"/>
    <n v="70.5555555555556"/>
    <n v="57"/>
    <n v="169.14035087719299"/>
    <n v="56"/>
    <n v="51.892857142857103"/>
    <n v="89"/>
    <n v="158.55056179775301"/>
    <n v="55"/>
    <n v="348.78181818181798"/>
    <n v="89"/>
    <n v="190.51685393258401"/>
    <n v="0.57051282051282104"/>
    <n v="11"/>
    <n v="102.272727272727"/>
    <n v="0.115789473684211"/>
    <n v="37"/>
    <n v="0.67272727272727295"/>
    <n v="22"/>
    <n v="0.4"/>
    <n v="38"/>
    <n v="0.426966292134831"/>
    <n v="25"/>
    <n v="0.28089887640449401"/>
    <n v="0"/>
    <n v="0"/>
    <n v="0"/>
    <n v="0"/>
    <n v="0"/>
    <n v="0"/>
    <n v="0"/>
    <n v="1.56"/>
    <n v="100"/>
    <n v="43"/>
    <n v="27.6511627906977"/>
  </r>
  <r>
    <n v="2017"/>
    <x v="5"/>
    <x v="0"/>
    <s v="RUICAR"/>
    <x v="34"/>
    <n v="61"/>
    <n v="23"/>
    <n v="3.1739130434782599"/>
    <n v="59"/>
    <n v="3.2542372881355899"/>
    <n v="0"/>
    <n v="0"/>
    <n v="4"/>
    <n v="279.431034482759"/>
    <n v="6.5573770491803296E-2"/>
    <n v="50"/>
    <n v="18.02"/>
    <n v="25"/>
    <n v="32.36"/>
    <n v="15"/>
    <n v="179.8"/>
    <n v="15"/>
    <n v="42.4"/>
    <n v="37"/>
    <n v="108.081081081081"/>
    <n v="18"/>
    <n v="344.66666666666703"/>
    <n v="39"/>
    <n v="132.48717948717899"/>
    <n v="0.63934426229508201"/>
    <n v="9"/>
    <n v="85.4444444444444"/>
    <n v="0.22500000000000001"/>
    <n v="10"/>
    <n v="0.55555555555555602"/>
    <n v="5"/>
    <n v="0.27777777777777801"/>
    <n v="12"/>
    <n v="0.30769230769230799"/>
    <n v="3"/>
    <n v="7.69230769230769E-2"/>
    <n v="0"/>
    <n v="0"/>
    <n v="0"/>
    <n v="0"/>
    <n v="0"/>
    <n v="2"/>
    <n v="0"/>
    <n v="1.7878787878787901"/>
    <n v="34.118644067796566"/>
    <n v="14"/>
    <n v="42.214285714285701"/>
  </r>
  <r>
    <n v="2017"/>
    <x v="5"/>
    <x v="0"/>
    <s v="MALRO"/>
    <x v="50"/>
    <n v="111"/>
    <n v="70"/>
    <n v="2.8285714285714301"/>
    <n v="111"/>
    <n v="4.44144144144144"/>
    <n v="0"/>
    <n v="0"/>
    <n v="48"/>
    <n v="2606.1111111111099"/>
    <n v="0.43243243243243201"/>
    <n v="108"/>
    <n v="23.657407407407401"/>
    <n v="39"/>
    <n v="29.102564102564099"/>
    <n v="43"/>
    <n v="138.67441860465101"/>
    <n v="43"/>
    <n v="76.720930232558104"/>
    <n v="60"/>
    <n v="117.883333333333"/>
    <n v="49"/>
    <n v="372.63265306122503"/>
    <n v="61"/>
    <n v="153.47540983606601"/>
    <n v="0.54954954954955004"/>
    <n v="6"/>
    <n v="79.6666666666667"/>
    <n v="9.8360655737704902E-2"/>
    <n v="32"/>
    <n v="0.65306122448979598"/>
    <n v="22"/>
    <n v="0.44897959183673503"/>
    <n v="21"/>
    <n v="0.34426229508196698"/>
    <n v="11"/>
    <n v="0.18032786885245899"/>
    <n v="1"/>
    <n v="9.0090090090090107E-3"/>
    <n v="1"/>
    <n v="9.0090090090090107E-3"/>
    <n v="0"/>
    <n v="0"/>
    <n v="0"/>
    <n v="1.2471910112359601"/>
    <n v="88.999999999999645"/>
    <n v="46"/>
    <n v="90"/>
  </r>
  <r>
    <n v="2017"/>
    <x v="5"/>
    <x v="0"/>
    <s v="COPER"/>
    <x v="42"/>
    <n v="101"/>
    <n v="55"/>
    <n v="2.9636363636363598"/>
    <n v="101"/>
    <n v="9.5742574257425694"/>
    <n v="4"/>
    <n v="3.9603960396039598E-2"/>
    <n v="57"/>
    <n v="1905.84705882353"/>
    <n v="0.56435643564356397"/>
    <n v="96"/>
    <n v="44.9375"/>
    <n v="31"/>
    <n v="50.193548387096797"/>
    <n v="37"/>
    <n v="152.05405405405401"/>
    <n v="33"/>
    <n v="52.212121212121197"/>
    <n v="57"/>
    <n v="144.47368421052599"/>
    <n v="39"/>
    <n v="289.64102564102598"/>
    <n v="59"/>
    <n v="182.389830508475"/>
    <n v="0.58415841584158401"/>
    <n v="6"/>
    <n v="117"/>
    <n v="0.1"/>
    <n v="23"/>
    <n v="0.58974358974358998"/>
    <n v="11"/>
    <n v="0.28205128205128199"/>
    <n v="18"/>
    <n v="0.305084745762712"/>
    <n v="9"/>
    <n v="0.152542372881356"/>
    <n v="0"/>
    <n v="0"/>
    <n v="0"/>
    <n v="0"/>
    <n v="0"/>
    <n v="0"/>
    <n v="0"/>
    <n v="1.32894736842105"/>
    <n v="76.000000000000156"/>
    <n v="36"/>
    <n v="3.0833333333333299"/>
  </r>
  <r>
    <n v="2017"/>
    <x v="5"/>
    <x v="0"/>
    <s v="TARSA"/>
    <x v="48"/>
    <n v="26"/>
    <n v="17"/>
    <n v="4.7647058823529402"/>
    <n v="25"/>
    <n v="6"/>
    <n v="0"/>
    <n v="0"/>
    <n v="7"/>
    <n v="1095.2083333333301"/>
    <n v="0.269230769230769"/>
    <n v="24"/>
    <n v="37.875"/>
    <n v="8"/>
    <n v="58.625"/>
    <n v="12"/>
    <n v="139.833333333333"/>
    <n v="13"/>
    <n v="59.461538461538503"/>
    <n v="12"/>
    <n v="150.833333333333"/>
    <n v="13"/>
    <n v="570.15384615384596"/>
    <n v="12"/>
    <n v="209"/>
    <n v="0.46153846153846201"/>
    <n v="2"/>
    <n v="175.5"/>
    <n v="0.16666666666666699"/>
    <n v="11"/>
    <n v="0.84615384615384603"/>
    <n v="5"/>
    <n v="0.38461538461538503"/>
    <n v="3"/>
    <n v="0.25"/>
    <n v="0"/>
    <n v="0"/>
    <n v="0"/>
    <n v="0"/>
    <n v="0"/>
    <n v="0"/>
    <n v="0"/>
    <n v="0"/>
    <n v="0"/>
    <n v="1.3"/>
    <n v="20"/>
    <n v="13"/>
    <n v="26.846153846153801"/>
  </r>
  <r>
    <n v="2017"/>
    <x v="5"/>
    <x v="0"/>
    <s v="PROJO"/>
    <x v="51"/>
    <n v="37"/>
    <n v="17"/>
    <n v="3.1176470588235299"/>
    <n v="36"/>
    <n v="3.2777777777777799"/>
    <n v="0"/>
    <n v="0"/>
    <n v="10"/>
    <n v="1287.57142857143"/>
    <n v="0.27027027027027001"/>
    <n v="36"/>
    <n v="21.4166666666667"/>
    <n v="11"/>
    <n v="47.545454545454497"/>
    <n v="7"/>
    <n v="165.28571428571399"/>
    <n v="7"/>
    <n v="48.285714285714299"/>
    <n v="27"/>
    <n v="115.481481481481"/>
    <n v="8"/>
    <n v="460.125"/>
    <n v="29"/>
    <n v="154.03448275862101"/>
    <n v="0.78378378378378399"/>
    <n v="3"/>
    <n v="108.666666666667"/>
    <n v="0.10344827586206901"/>
    <n v="4"/>
    <n v="0.5"/>
    <n v="3"/>
    <n v="0.375"/>
    <n v="9"/>
    <n v="0.31034482758620702"/>
    <n v="5"/>
    <n v="0.17241379310344801"/>
    <n v="0"/>
    <n v="0"/>
    <n v="0"/>
    <n v="0"/>
    <n v="0"/>
    <n v="0"/>
    <n v="2"/>
    <n v="1.42307692307692"/>
    <n v="26.000000000000057"/>
    <n v="6"/>
    <n v="6.1666666666666696"/>
  </r>
  <r>
    <n v="2017"/>
    <x v="5"/>
    <x v="0"/>
    <s v="JENST"/>
    <x v="38"/>
    <n v="10"/>
    <n v="7"/>
    <n v="2.1428571428571401"/>
    <n v="10"/>
    <n v="5.6"/>
    <n v="0"/>
    <n v="0"/>
    <n v="5"/>
    <n v="2261.1"/>
    <n v="0.5"/>
    <n v="10"/>
    <n v="23"/>
    <n v="5"/>
    <n v="40.200000000000003"/>
    <n v="7"/>
    <n v="133.857142857143"/>
    <n v="7"/>
    <n v="13.8571428571429"/>
    <n v="3"/>
    <n v="106.666666666667"/>
    <n v="6"/>
    <n v="568.16666666666697"/>
    <n v="3"/>
    <n v="139.666666666667"/>
    <n v="0.3"/>
    <n v="0"/>
    <n v="0"/>
    <n v="0"/>
    <n v="4"/>
    <n v="0.66666666666666696"/>
    <n v="4"/>
    <n v="0.66666666666666696"/>
    <n v="1"/>
    <n v="0.33333333333333298"/>
    <n v="0"/>
    <n v="0"/>
    <n v="0"/>
    <n v="0"/>
    <n v="0"/>
    <n v="0"/>
    <n v="0"/>
    <n v="0"/>
    <n v="0"/>
    <n v="1.1111111111111101"/>
    <n v="9.0000000000000089"/>
    <n v="7"/>
    <n v="7.8571428571428603"/>
  </r>
  <r>
    <n v="2017"/>
    <x v="5"/>
    <x v="0"/>
    <s v="PINAN"/>
    <x v="36"/>
    <n v="118"/>
    <n v="72"/>
    <n v="3.625"/>
    <n v="118"/>
    <n v="5.0847457627118597"/>
    <n v="0"/>
    <n v="0"/>
    <n v="61"/>
    <n v="2032.16"/>
    <n v="0.51694915254237295"/>
    <n v="114"/>
    <n v="21.850877192982502"/>
    <n v="30"/>
    <n v="33.233333333333299"/>
    <n v="51"/>
    <n v="119.54901960784299"/>
    <n v="51"/>
    <n v="68.529411764705898"/>
    <n v="61"/>
    <n v="117.229508196721"/>
    <n v="53"/>
    <n v="328.01886792452802"/>
    <n v="63"/>
    <n v="156.555555555556"/>
    <n v="0.53389830508474601"/>
    <n v="3"/>
    <n v="57"/>
    <n v="4.7619047619047603E-2"/>
    <n v="34"/>
    <n v="0.64150943396226401"/>
    <n v="19"/>
    <n v="0.35849056603773599"/>
    <n v="16"/>
    <n v="0.25396825396825401"/>
    <n v="13"/>
    <n v="0.206349206349206"/>
    <n v="0"/>
    <n v="0"/>
    <n v="0"/>
    <n v="0"/>
    <n v="0"/>
    <n v="0"/>
    <n v="1"/>
    <n v="1.5128205128205101"/>
    <n v="78.000000000000142"/>
    <n v="44"/>
    <n v="27.613636363636399"/>
  </r>
  <r>
    <n v="2017"/>
    <x v="5"/>
    <x v="0"/>
    <s v="ANTPA"/>
    <x v="37"/>
    <n v="115"/>
    <n v="83"/>
    <n v="2.2771084337349401"/>
    <n v="115"/>
    <n v="4.24347826086957"/>
    <n v="0"/>
    <n v="0"/>
    <n v="17"/>
    <n v="492.732142857143"/>
    <n v="0.147826086956522"/>
    <n v="99"/>
    <n v="18.808080808080799"/>
    <n v="21"/>
    <n v="38.285714285714299"/>
    <n v="16"/>
    <n v="134.75"/>
    <n v="15"/>
    <n v="29"/>
    <n v="83"/>
    <n v="83.108433734939794"/>
    <n v="18"/>
    <n v="449.83333333333297"/>
    <n v="95"/>
    <n v="110.747368421053"/>
    <n v="0.82608695652173902"/>
    <n v="21"/>
    <n v="59.952380952380899"/>
    <n v="0.221052631578947"/>
    <n v="7"/>
    <n v="0.38888888888888901"/>
    <n v="6"/>
    <n v="0.33333333333333298"/>
    <n v="9"/>
    <n v="9.4736842105263203E-2"/>
    <n v="9"/>
    <n v="9.4736842105263203E-2"/>
    <n v="6"/>
    <n v="5.21739130434783E-2"/>
    <n v="9"/>
    <n v="7.8260869565217397E-2"/>
    <n v="0"/>
    <n v="0"/>
    <n v="0"/>
    <n v="1.47435897435897"/>
    <n v="78.000000000000227"/>
    <n v="16"/>
    <n v="13.125"/>
  </r>
  <r>
    <n v="2017"/>
    <x v="5"/>
    <x v="0"/>
    <s v="YATMO"/>
    <x v="41"/>
    <n v="25"/>
    <n v="16"/>
    <n v="2.8125"/>
    <n v="25"/>
    <n v="4.4400000000000004"/>
    <n v="0"/>
    <n v="0"/>
    <n v="0"/>
    <n v="352.4"/>
    <n v="0"/>
    <n v="24"/>
    <n v="22.7916666666667"/>
    <n v="8"/>
    <n v="51.625"/>
    <n v="11"/>
    <n v="180"/>
    <n v="11"/>
    <n v="56.727272727272698"/>
    <n v="13"/>
    <n v="125.384615384615"/>
    <n v="11"/>
    <n v="572.72727272727298"/>
    <n v="13"/>
    <n v="148.230769230769"/>
    <n v="0.52"/>
    <n v="0"/>
    <n v="0"/>
    <n v="0"/>
    <n v="9"/>
    <n v="0.81818181818181801"/>
    <n v="7"/>
    <n v="0.63636363636363602"/>
    <n v="6"/>
    <n v="0.46153846153846201"/>
    <n v="3"/>
    <n v="0.230769230769231"/>
    <n v="0"/>
    <n v="0"/>
    <n v="0"/>
    <n v="0"/>
    <n v="0"/>
    <n v="0"/>
    <n v="1"/>
    <n v="1.19047619047619"/>
    <n v="21.000000000000007"/>
    <n v="10"/>
    <n v="33.6"/>
  </r>
  <r>
    <n v="2017"/>
    <x v="5"/>
    <x v="0"/>
    <s v="MARKE"/>
    <x v="53"/>
    <n v="41"/>
    <n v="29"/>
    <n v="5.3793103448275899"/>
    <n v="41"/>
    <n v="6.6829268292682897"/>
    <n v="0"/>
    <n v="0"/>
    <n v="13"/>
    <n v="978.17948717948696"/>
    <n v="0.31707317073170699"/>
    <n v="38"/>
    <n v="15.473684210526301"/>
    <n v="8"/>
    <n v="23.875"/>
    <n v="17"/>
    <n v="138.58823529411799"/>
    <n v="16"/>
    <n v="29.4375"/>
    <n v="21"/>
    <n v="104.80952380952399"/>
    <n v="18"/>
    <n v="442.83333333333297"/>
    <n v="22"/>
    <n v="143.727272727273"/>
    <n v="0.53658536585365901"/>
    <n v="4"/>
    <n v="119.5"/>
    <n v="0.18181818181818199"/>
    <n v="13"/>
    <n v="0.72222222222222199"/>
    <n v="9"/>
    <n v="0.5"/>
    <n v="8"/>
    <n v="0.36363636363636398"/>
    <n v="2"/>
    <n v="9.0909090909090898E-2"/>
    <n v="0"/>
    <n v="0"/>
    <n v="0"/>
    <n v="0"/>
    <n v="0"/>
    <n v="0"/>
    <n v="1"/>
    <n v="1.28125"/>
    <n v="32"/>
    <n v="16"/>
    <n v="23.9375"/>
  </r>
  <r>
    <n v="2017"/>
    <x v="5"/>
    <x v="0"/>
    <s v="SIRDA"/>
    <x v="47"/>
    <n v="63"/>
    <n v="38"/>
    <n v="2.8421052631578898"/>
    <n v="63"/>
    <n v="3.9682539682539701"/>
    <n v="0"/>
    <n v="0"/>
    <n v="11"/>
    <n v="600.35483870967698"/>
    <n v="0.17460317460317501"/>
    <n v="60"/>
    <n v="42.766666666666701"/>
    <n v="19"/>
    <n v="45.105263157894697"/>
    <n v="23"/>
    <n v="148.78260869565199"/>
    <n v="21"/>
    <n v="55.523809523809497"/>
    <n v="33"/>
    <n v="127.575757575758"/>
    <n v="23"/>
    <n v="390.47826086956502"/>
    <n v="36"/>
    <n v="165.722222222222"/>
    <n v="0.57142857142857095"/>
    <n v="3"/>
    <n v="81"/>
    <n v="8.1081081081081099E-2"/>
    <n v="13"/>
    <n v="0.565217391304348"/>
    <n v="5"/>
    <n v="0.217391304347826"/>
    <n v="8"/>
    <n v="0.22222222222222199"/>
    <n v="7"/>
    <n v="0.194444444444444"/>
    <n v="0"/>
    <n v="0"/>
    <n v="0"/>
    <n v="0"/>
    <n v="0"/>
    <n v="0"/>
    <n v="1"/>
    <n v="1.4"/>
    <n v="45"/>
    <n v="21"/>
    <n v="6.3809523809523796"/>
  </r>
  <r>
    <n v="2017"/>
    <x v="5"/>
    <x v="0"/>
    <s v="KNAVI"/>
    <x v="35"/>
    <n v="106"/>
    <n v="58"/>
    <n v="6.5862068965517198"/>
    <n v="106"/>
    <n v="7.0660377358490596"/>
    <n v="0"/>
    <n v="0"/>
    <n v="42"/>
    <n v="1867.87234042553"/>
    <n v="0.39622641509433998"/>
    <n v="98"/>
    <n v="28.2959183673469"/>
    <n v="35"/>
    <n v="47.371428571428602"/>
    <n v="33"/>
    <n v="137.030303030303"/>
    <n v="26"/>
    <n v="51.307692307692299"/>
    <n v="61"/>
    <n v="114.590163934426"/>
    <n v="34"/>
    <n v="303.35294117647101"/>
    <n v="69"/>
    <n v="138.81159420289899"/>
    <n v="0.65094339622641495"/>
    <n v="15"/>
    <n v="86.533333333333303"/>
    <n v="0.20833333333333301"/>
    <n v="23"/>
    <n v="0.67647058823529405"/>
    <n v="12"/>
    <n v="0.35294117647058798"/>
    <n v="14"/>
    <n v="0.202898550724638"/>
    <n v="9"/>
    <n v="0.13043478260869601"/>
    <n v="0"/>
    <n v="0"/>
    <n v="0"/>
    <n v="0"/>
    <n v="0"/>
    <n v="0"/>
    <n v="1"/>
    <n v="1.2771084337349401"/>
    <n v="82.999999999999972"/>
    <n v="29"/>
    <n v="47.965517241379303"/>
  </r>
  <r>
    <n v="2017"/>
    <x v="5"/>
    <x v="0"/>
    <s v="KONNI"/>
    <x v="49"/>
    <n v="120"/>
    <n v="75"/>
    <n v="4.6399999999999997"/>
    <n v="119"/>
    <n v="5.7983193277310896"/>
    <n v="0"/>
    <n v="0"/>
    <n v="88"/>
    <n v="2092.70652173913"/>
    <n v="0.73333333333333295"/>
    <n v="113"/>
    <n v="32.327433628318602"/>
    <n v="31"/>
    <n v="45.774193548387103"/>
    <n v="51"/>
    <n v="167.862745098039"/>
    <n v="49"/>
    <n v="41.142857142857103"/>
    <n v="62"/>
    <n v="138.54838709677401"/>
    <n v="51"/>
    <n v="323.01960784313701"/>
    <n v="64"/>
    <n v="160.046875"/>
    <n v="0.53333333333333299"/>
    <n v="16"/>
    <n v="96.8125"/>
    <n v="0.246153846153846"/>
    <n v="41"/>
    <n v="0.80392156862745101"/>
    <n v="18"/>
    <n v="0.35294117647058798"/>
    <n v="17"/>
    <n v="0.265625"/>
    <n v="15"/>
    <n v="0.234375"/>
    <n v="0"/>
    <n v="0"/>
    <n v="2"/>
    <n v="1.6666666666666701E-2"/>
    <n v="0"/>
    <n v="1"/>
    <n v="4"/>
    <n v="1.26595744680851"/>
    <n v="94.789915966386602"/>
    <n v="51"/>
    <n v="55.137254901960802"/>
  </r>
  <r>
    <n v="2017"/>
    <x v="5"/>
    <x v="0"/>
    <s v="ABREL"/>
    <x v="24"/>
    <n v="173"/>
    <n v="99"/>
    <n v="4.1111111111111098"/>
    <n v="171"/>
    <n v="6.4327485380117002"/>
    <n v="2"/>
    <n v="1.1695906432748499E-2"/>
    <n v="29"/>
    <n v="386.13496932515301"/>
    <n v="0.16763005780346801"/>
    <n v="158"/>
    <n v="23.9873417721519"/>
    <n v="58"/>
    <n v="41.241379310344797"/>
    <n v="81"/>
    <n v="138.58024691358"/>
    <n v="78"/>
    <n v="45.115384615384599"/>
    <n v="81"/>
    <n v="113.975308641975"/>
    <n v="82"/>
    <n v="347.69512195122002"/>
    <n v="82"/>
    <n v="150.451219512195"/>
    <n v="0.47398843930635798"/>
    <n v="21"/>
    <n v="118.142857142857"/>
    <n v="0.25301204819277101"/>
    <n v="66"/>
    <n v="0.80487804878048796"/>
    <n v="27"/>
    <n v="0.32926829268292701"/>
    <n v="22"/>
    <n v="0.26829268292682901"/>
    <n v="11"/>
    <n v="0.134146341463415"/>
    <n v="0"/>
    <n v="0"/>
    <n v="0"/>
    <n v="0"/>
    <n v="0"/>
    <n v="1"/>
    <n v="1"/>
    <n v="2.0235294117647098"/>
    <n v="85.494186046511459"/>
    <n v="75"/>
    <n v="31.626666666666701"/>
  </r>
  <r>
    <n v="2017"/>
    <x v="5"/>
    <x v="0"/>
    <s v="GOLA"/>
    <x v="19"/>
    <n v="104"/>
    <n v="58"/>
    <n v="27.758620689655199"/>
    <n v="103"/>
    <n v="4.6310679611650496"/>
    <n v="2"/>
    <n v="1.94174757281553E-2"/>
    <n v="14"/>
    <n v="160.434782608696"/>
    <n v="0.134615384615385"/>
    <n v="91"/>
    <n v="22.450549450549399"/>
    <n v="17"/>
    <n v="50.882352941176499"/>
    <n v="44"/>
    <n v="134.43181818181799"/>
    <n v="45"/>
    <n v="54.644444444444403"/>
    <n v="52"/>
    <n v="112.019230769231"/>
    <n v="41"/>
    <n v="358.34146341463401"/>
    <n v="53"/>
    <n v="169.264150943396"/>
    <n v="0.50961538461538503"/>
    <n v="8"/>
    <n v="67.75"/>
    <n v="0.145454545454545"/>
    <n v="30"/>
    <n v="0.73170731707317105"/>
    <n v="19"/>
    <n v="0.46341463414634199"/>
    <n v="11"/>
    <n v="0.20754716981132099"/>
    <n v="10"/>
    <n v="0.18867924528301899"/>
    <n v="0"/>
    <n v="0"/>
    <n v="0"/>
    <n v="0"/>
    <n v="0"/>
    <n v="0"/>
    <n v="1"/>
    <n v="1.8245614035087701"/>
    <n v="57.000000000000057"/>
    <n v="38"/>
    <n v="23.026315789473699"/>
  </r>
  <r>
    <n v="2017"/>
    <x v="5"/>
    <x v="0"/>
    <s v="SEDJ"/>
    <x v="7"/>
    <n v="220"/>
    <n v="137"/>
    <n v="2.8175182481751802"/>
    <n v="220"/>
    <n v="6.1045454545454501"/>
    <n v="13"/>
    <n v="5.9090909090909097E-2"/>
    <n v="19"/>
    <n v="204.866336633663"/>
    <n v="8.6363636363636406E-2"/>
    <n v="203"/>
    <n v="18.645320197044299"/>
    <n v="60"/>
    <n v="29.133333333333301"/>
    <n v="78"/>
    <n v="138.57692307692301"/>
    <n v="74"/>
    <n v="62.824324324324301"/>
    <n v="126"/>
    <n v="125.992063492063"/>
    <n v="70"/>
    <n v="343.62857142857098"/>
    <n v="136"/>
    <n v="181.61029411764699"/>
    <n v="0.61818181818181805"/>
    <n v="11"/>
    <n v="102.636363636364"/>
    <n v="7.9710144927536197E-2"/>
    <n v="49"/>
    <n v="0.7"/>
    <n v="25"/>
    <n v="0.35714285714285698"/>
    <n v="45"/>
    <n v="0.33088235294117602"/>
    <n v="22"/>
    <n v="0.161764705882353"/>
    <n v="1"/>
    <n v="4.5454545454545496E-3"/>
    <n v="0"/>
    <n v="0"/>
    <n v="0"/>
    <n v="0"/>
    <n v="1"/>
    <n v="1.9298245614035101"/>
    <n v="113.99999999999991"/>
    <n v="66"/>
    <n v="23.409090909090899"/>
  </r>
  <r>
    <n v="2017"/>
    <x v="5"/>
    <x v="0"/>
    <s v="ROTAL"/>
    <x v="6"/>
    <n v="190"/>
    <n v="123"/>
    <n v="3.8699186991869898"/>
    <n v="186"/>
    <n v="5.6451612903225801"/>
    <n v="2"/>
    <n v="1.0752688172042999E-2"/>
    <n v="13"/>
    <n v="103.71348314606701"/>
    <n v="6.8421052631578896E-2"/>
    <n v="164"/>
    <n v="30.695121951219502"/>
    <n v="46"/>
    <n v="36.086956521739097"/>
    <n v="63"/>
    <n v="135.28571428571399"/>
    <n v="63"/>
    <n v="52.984126984127002"/>
    <n v="102"/>
    <n v="120.137254901961"/>
    <n v="63"/>
    <n v="382.57142857142901"/>
    <n v="115"/>
    <n v="175.94782608695701"/>
    <n v="0.60526315789473695"/>
    <n v="17"/>
    <n v="102.88235294117599"/>
    <n v="0.14285714285714299"/>
    <n v="33"/>
    <n v="0.52380952380952395"/>
    <n v="21"/>
    <n v="0.33333333333333298"/>
    <n v="20"/>
    <n v="0.173913043478261"/>
    <n v="9"/>
    <n v="7.8260869565217397E-2"/>
    <n v="0"/>
    <n v="0"/>
    <n v="0"/>
    <n v="0"/>
    <n v="0"/>
    <n v="0"/>
    <n v="4"/>
    <n v="1.82692307692308"/>
    <n v="103.99999999999983"/>
    <n v="55"/>
    <n v="24.818181818181799"/>
  </r>
  <r>
    <n v="2017"/>
    <x v="5"/>
    <x v="0"/>
    <s v="RIVRO"/>
    <x v="0"/>
    <n v="54"/>
    <n v="23"/>
    <n v="4.0434782608695699"/>
    <n v="52"/>
    <n v="7.3653846153846203"/>
    <n v="2"/>
    <n v="3.8461538461538498E-2"/>
    <n v="33"/>
    <n v="2470"/>
    <n v="0.61111111111111105"/>
    <n v="35"/>
    <n v="44.8"/>
    <n v="10"/>
    <n v="22.2"/>
    <n v="10"/>
    <n v="166.1"/>
    <n v="10"/>
    <n v="74.8"/>
    <n v="39"/>
    <n v="126.589743589744"/>
    <n v="11"/>
    <n v="385.54545454545502"/>
    <n v="41"/>
    <n v="158.68292682926801"/>
    <n v="0.75925925925925897"/>
    <n v="12"/>
    <n v="126.5"/>
    <n v="0.292682926829268"/>
    <n v="8"/>
    <n v="0.72727272727272696"/>
    <n v="3"/>
    <n v="0.27272727272727298"/>
    <n v="8"/>
    <n v="0.19512195121951201"/>
    <n v="8"/>
    <n v="0.19512195121951201"/>
    <n v="0"/>
    <n v="0"/>
    <n v="0"/>
    <n v="0"/>
    <n v="0"/>
    <n v="2"/>
    <n v="2"/>
    <n v="1.44444444444444"/>
    <n v="37.3846153846155"/>
    <n v="8"/>
    <n v="50.25"/>
  </r>
  <r>
    <n v="2017"/>
    <x v="5"/>
    <x v="0"/>
    <s v="CHARY"/>
    <x v="28"/>
    <n v="167"/>
    <n v="83"/>
    <n v="2.5783132530120501"/>
    <n v="165"/>
    <n v="3.9939393939393901"/>
    <n v="6"/>
    <n v="3.6363636363636397E-2"/>
    <n v="33"/>
    <n v="1009.95705521472"/>
    <n v="0.19760479041916201"/>
    <n v="44"/>
    <n v="52.840909090909101"/>
    <n v="51"/>
    <n v="25.6078431372549"/>
    <n v="13"/>
    <n v="121.92307692307701"/>
    <n v="13"/>
    <n v="69.846153846153797"/>
    <n v="143"/>
    <n v="62.881118881118901"/>
    <n v="11"/>
    <n v="350.72727272727298"/>
    <n v="151"/>
    <n v="86.801324503311307"/>
    <n v="0.90419161676646698"/>
    <n v="102"/>
    <n v="57.607843137254903"/>
    <n v="0.67105263157894701"/>
    <n v="2"/>
    <n v="0.18181818181818199"/>
    <n v="3"/>
    <n v="0.27272727272727298"/>
    <n v="17"/>
    <n v="0.112582781456954"/>
    <n v="12"/>
    <n v="7.9470198675496706E-2"/>
    <n v="0"/>
    <n v="0"/>
    <n v="0"/>
    <n v="0"/>
    <n v="1"/>
    <n v="1"/>
    <n v="2"/>
    <n v="1.65"/>
    <n v="101.21212121212122"/>
    <n v="11"/>
    <n v="20.090909090909101"/>
  </r>
  <r>
    <n v="2017"/>
    <x v="5"/>
    <x v="0"/>
    <s v="SLAM"/>
    <x v="228"/>
    <n v="164"/>
    <n v="91"/>
    <n v="2.9120879120879102"/>
    <n v="164"/>
    <n v="4.4085365853658498"/>
    <n v="0"/>
    <n v="0"/>
    <n v="17"/>
    <n v="255.143790849673"/>
    <n v="0.103658536585366"/>
    <n v="145"/>
    <n v="23.910344827586201"/>
    <n v="52"/>
    <n v="44.384615384615401"/>
    <n v="31"/>
    <n v="147.58064516128999"/>
    <n v="31"/>
    <n v="40.387096774193601"/>
    <n v="127"/>
    <n v="127.511811023622"/>
    <n v="30"/>
    <n v="355.3"/>
    <n v="129"/>
    <n v="174.51937984496101"/>
    <n v="0.78658536585365901"/>
    <n v="17"/>
    <n v="93"/>
    <n v="0.12977099236641201"/>
    <n v="24"/>
    <n v="0.8"/>
    <n v="11"/>
    <n v="0.36666666666666697"/>
    <n v="33"/>
    <n v="0.25581395348837199"/>
    <n v="20"/>
    <n v="0.15503875968992201"/>
    <n v="1"/>
    <n v="6.0975609756097598E-3"/>
    <n v="1"/>
    <n v="6.0975609756097598E-3"/>
    <n v="0"/>
    <n v="0"/>
    <n v="2"/>
    <n v="1.76344086021505"/>
    <n v="93.000000000000199"/>
    <n v="28"/>
    <n v="21.785714285714299"/>
  </r>
  <r>
    <n v="2017"/>
    <x v="5"/>
    <x v="0"/>
    <s v="SLAV"/>
    <x v="229"/>
    <n v="172"/>
    <n v="95"/>
    <n v="3.69473684210526"/>
    <n v="172"/>
    <n v="5.1104651162790704"/>
    <n v="8"/>
    <n v="4.6511627906976702E-2"/>
    <n v="14"/>
    <n v="255.427672955975"/>
    <n v="8.1395348837209294E-2"/>
    <n v="148"/>
    <n v="30.229729729729701"/>
    <n v="39"/>
    <n v="41.3333333333333"/>
    <n v="40"/>
    <n v="139.9"/>
    <n v="38"/>
    <n v="62.026315789473699"/>
    <n v="114"/>
    <n v="143.614035087719"/>
    <n v="41"/>
    <n v="333.73170731707302"/>
    <n v="124"/>
    <n v="184.177419354839"/>
    <n v="0.72093023255814004"/>
    <n v="28"/>
    <n v="112.928571428571"/>
    <n v="0.22222222222222199"/>
    <n v="34"/>
    <n v="0.82926829268292701"/>
    <n v="17"/>
    <n v="0.41463414634146301"/>
    <n v="39"/>
    <n v="0.31451612903225801"/>
    <n v="17"/>
    <n v="0.13709677419354799"/>
    <n v="2"/>
    <n v="1.16279069767442E-2"/>
    <n v="3"/>
    <n v="1.74418604651163E-2"/>
    <n v="0"/>
    <n v="0"/>
    <n v="1"/>
    <n v="1.8297872340425501"/>
    <n v="94.000000000000156"/>
    <n v="25"/>
    <n v="27.32"/>
  </r>
  <r>
    <n v="2017"/>
    <x v="5"/>
    <x v="0"/>
    <s v="QUINS"/>
    <x v="232"/>
    <n v="3"/>
    <n v="1"/>
    <n v="3"/>
    <n v="3"/>
    <n v="20.3333333333333"/>
    <n v="0"/>
    <n v="0"/>
    <n v="0"/>
    <n v="-64"/>
    <n v="0"/>
    <n v="2"/>
    <n v="53"/>
    <n v="1"/>
    <n v="83"/>
    <n v="1"/>
    <n v="93"/>
    <n v="1"/>
    <n v="70"/>
    <n v="1"/>
    <n v="143"/>
    <n v="2"/>
    <n v="242"/>
    <n v="1"/>
    <n v="169"/>
    <n v="0.33333333333333298"/>
    <n v="0"/>
    <n v="0"/>
    <n v="0"/>
    <n v="1"/>
    <n v="0.5"/>
    <n v="1"/>
    <n v="0.5"/>
    <n v="0"/>
    <n v="0"/>
    <n v="0"/>
    <n v="0"/>
    <n v="0"/>
    <n v="0"/>
    <n v="0"/>
    <n v="0"/>
    <n v="0"/>
    <n v="0"/>
    <n v="0"/>
    <n v="1"/>
    <n v="3"/>
    <n v="1"/>
    <n v="7"/>
  </r>
  <r>
    <n v="2017"/>
    <x v="5"/>
    <x v="0"/>
    <s v="ZARLI"/>
    <x v="312"/>
    <n v="18"/>
    <n v="14"/>
    <n v="3.0714285714285698"/>
    <n v="18"/>
    <n v="4.2222222222222197"/>
    <n v="0"/>
    <n v="0"/>
    <n v="9"/>
    <n v="1619"/>
    <n v="0.5"/>
    <n v="18"/>
    <n v="18.2777777777778"/>
    <n v="4"/>
    <n v="30.75"/>
    <n v="7"/>
    <n v="100.571428571429"/>
    <n v="7"/>
    <n v="101.142857142857"/>
    <n v="10"/>
    <n v="118.4"/>
    <n v="8"/>
    <n v="421.625"/>
    <n v="10"/>
    <n v="145.1"/>
    <n v="0.55555555555555602"/>
    <n v="1"/>
    <n v="121"/>
    <n v="0.1"/>
    <n v="3"/>
    <n v="0.375"/>
    <n v="2"/>
    <n v="0.25"/>
    <n v="2"/>
    <n v="0.2"/>
    <n v="1"/>
    <n v="0.1"/>
    <n v="0"/>
    <n v="0"/>
    <n v="0"/>
    <n v="0"/>
    <n v="0"/>
    <n v="0"/>
    <n v="0"/>
    <n v="1"/>
    <n v="18"/>
    <n v="7"/>
    <n v="12.5714285714286"/>
  </r>
  <r>
    <n v="2017"/>
    <x v="5"/>
    <x v="0"/>
    <s v="REIJO"/>
    <x v="314"/>
    <n v="50"/>
    <n v="27"/>
    <n v="2.1481481481481501"/>
    <n v="50"/>
    <n v="3.02"/>
    <n v="0"/>
    <n v="0"/>
    <n v="9"/>
    <n v="677.69387755102002"/>
    <n v="0.18"/>
    <n v="48"/>
    <n v="29.8541666666667"/>
    <n v="13"/>
    <n v="32.846153846153797"/>
    <n v="24"/>
    <n v="133"/>
    <n v="23"/>
    <n v="51.956521739130402"/>
    <n v="23"/>
    <n v="117.565217391304"/>
    <n v="25"/>
    <n v="317.2"/>
    <n v="25"/>
    <n v="139.08000000000001"/>
    <n v="0.5"/>
    <n v="1"/>
    <n v="262"/>
    <n v="0.04"/>
    <n v="19"/>
    <n v="0.76"/>
    <n v="9"/>
    <n v="0.36"/>
    <n v="7"/>
    <n v="0.28000000000000003"/>
    <n v="2"/>
    <n v="0.08"/>
    <n v="0"/>
    <n v="0"/>
    <n v="0"/>
    <n v="0"/>
    <n v="0"/>
    <n v="0"/>
    <n v="2"/>
    <n v="1.1111111111111101"/>
    <n v="45.000000000000043"/>
    <n v="24"/>
    <n v="12.3333333333333"/>
  </r>
  <r>
    <n v="2017"/>
    <x v="5"/>
    <x v="0"/>
    <s v="SEDJ"/>
    <x v="7"/>
    <n v="1"/>
    <n v="1"/>
    <n v="1"/>
    <n v="1"/>
    <n v="5"/>
    <n v="0"/>
    <n v="0"/>
    <n v="0"/>
    <n v="207"/>
    <n v="0"/>
    <n v="1"/>
    <n v="6"/>
    <n v="1"/>
    <n v="31"/>
    <n v="0"/>
    <n v="0"/>
    <n v="0"/>
    <n v="0"/>
    <n v="1"/>
    <n v="140"/>
    <n v="0"/>
    <n v="0"/>
    <n v="1"/>
    <n v="161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5"/>
    <x v="0"/>
    <s v="OHRMA"/>
    <x v="338"/>
    <n v="56"/>
    <n v="24"/>
    <n v="3.4166666666666701"/>
    <n v="56"/>
    <n v="3.625"/>
    <n v="0"/>
    <n v="0"/>
    <n v="26"/>
    <n v="2162.6181818181799"/>
    <n v="0.46428571428571402"/>
    <n v="49"/>
    <n v="32.081632653061199"/>
    <n v="9"/>
    <n v="82.1111111111111"/>
    <n v="16"/>
    <n v="132.3125"/>
    <n v="15"/>
    <n v="70.400000000000006"/>
    <n v="37"/>
    <n v="159.16216216216199"/>
    <n v="18"/>
    <n v="340.83333333333297"/>
    <n v="38"/>
    <n v="179.31578947368399"/>
    <n v="0.67857142857142905"/>
    <n v="4"/>
    <n v="112.25"/>
    <n v="0.105263157894737"/>
    <n v="11"/>
    <n v="0.61111111111111105"/>
    <n v="6"/>
    <n v="0.33333333333333298"/>
    <n v="17"/>
    <n v="0.44736842105263203"/>
    <n v="5"/>
    <n v="0.13157894736842099"/>
    <n v="0"/>
    <n v="0"/>
    <n v="0"/>
    <n v="0"/>
    <n v="0"/>
    <n v="0"/>
    <n v="0"/>
    <n v="1.19148936170213"/>
    <n v="46.999999999999908"/>
    <n v="9"/>
    <n v="21.8888888888889"/>
  </r>
  <r>
    <n v="2017"/>
    <x v="5"/>
    <x v="1"/>
    <s v="HARHI"/>
    <x v="78"/>
    <n v="198"/>
    <n v="109"/>
    <n v="9.5871559633027505"/>
    <n v="194"/>
    <n v="8.5773195876288693"/>
    <n v="8"/>
    <n v="4.1237113402061903E-2"/>
    <n v="12"/>
    <n v="30.0267379679144"/>
    <n v="6.0606060606060601E-2"/>
    <n v="188"/>
    <n v="19.356382978723399"/>
    <n v="53"/>
    <n v="76.150943396226396"/>
    <n v="0"/>
    <n v="0"/>
    <n v="0"/>
    <n v="0"/>
    <n v="62"/>
    <n v="116.774193548387"/>
    <n v="117"/>
    <n v="294.71794871794901"/>
    <n v="76"/>
    <n v="205.18421052631601"/>
    <n v="0.38383838383838398"/>
    <n v="3"/>
    <n v="68"/>
    <n v="3.7499999999999999E-2"/>
    <n v="56"/>
    <n v="0.47863247863247899"/>
    <n v="22"/>
    <n v="0.188034188034188"/>
    <n v="21"/>
    <n v="0.27631578947368401"/>
    <n v="3"/>
    <n v="3.94736842105263E-2"/>
    <n v="0"/>
    <n v="0"/>
    <n v="0"/>
    <n v="0"/>
    <n v="0"/>
    <n v="0"/>
    <n v="3"/>
    <n v="2.3855421686747"/>
    <n v="82.999999999999957"/>
    <n v="0"/>
    <n v="0"/>
  </r>
  <r>
    <n v="2017"/>
    <x v="5"/>
    <x v="1"/>
    <s v="BOJDA"/>
    <x v="85"/>
    <n v="210"/>
    <n v="81"/>
    <n v="9.8765432098765409"/>
    <n v="203"/>
    <n v="7.8177339901477803"/>
    <n v="0"/>
    <n v="0"/>
    <n v="103"/>
    <n v="4304.0735294117603"/>
    <n v="0.49047619047619001"/>
    <n v="190"/>
    <n v="37.8052631578947"/>
    <n v="65"/>
    <n v="74.723076923076903"/>
    <n v="26"/>
    <n v="175.730769230769"/>
    <n v="26"/>
    <n v="28.538461538461501"/>
    <n v="80"/>
    <n v="161.23750000000001"/>
    <n v="102"/>
    <n v="360.53921568627499"/>
    <n v="96"/>
    <n v="210.489583333333"/>
    <n v="0.45714285714285702"/>
    <n v="12"/>
    <n v="133.083333333333"/>
    <n v="0.115384615384615"/>
    <n v="64"/>
    <n v="0.62745098039215697"/>
    <n v="17"/>
    <n v="0.16666666666666699"/>
    <n v="23"/>
    <n v="0.23958333333333301"/>
    <n v="12"/>
    <n v="0.125"/>
    <n v="1"/>
    <n v="4.7619047619047597E-3"/>
    <n v="2"/>
    <n v="9.5238095238095195E-3"/>
    <n v="0"/>
    <n v="0"/>
    <n v="5"/>
    <n v="2.23404255319149"/>
    <n v="93.999999999999972"/>
    <n v="0"/>
    <n v="0"/>
  </r>
  <r>
    <n v="2017"/>
    <x v="5"/>
    <x v="1"/>
    <s v="FOWDA"/>
    <x v="89"/>
    <n v="9"/>
    <n v="5"/>
    <n v="19"/>
    <n v="9"/>
    <n v="15.3333333333333"/>
    <n v="0"/>
    <n v="0"/>
    <n v="2"/>
    <n v="866.5"/>
    <n v="0.22222222222222199"/>
    <n v="8"/>
    <n v="25.5"/>
    <n v="3"/>
    <n v="312"/>
    <n v="0"/>
    <n v="0"/>
    <n v="0"/>
    <n v="0"/>
    <n v="3"/>
    <n v="244.333333333333"/>
    <n v="5"/>
    <n v="426.6"/>
    <n v="3"/>
    <n v="279"/>
    <n v="0.33333333333333298"/>
    <n v="0"/>
    <n v="0"/>
    <n v="0"/>
    <n v="3"/>
    <n v="0.6"/>
    <n v="2"/>
    <n v="0.4"/>
    <n v="3"/>
    <n v="1"/>
    <n v="0"/>
    <n v="0"/>
    <n v="0"/>
    <n v="0"/>
    <n v="0"/>
    <n v="0"/>
    <n v="0"/>
    <n v="0"/>
    <n v="0"/>
    <n v="1.125"/>
    <n v="8"/>
    <n v="0"/>
    <n v="0"/>
  </r>
  <r>
    <n v="2017"/>
    <x v="5"/>
    <x v="1"/>
    <s v="EDDOC"/>
    <x v="337"/>
    <n v="6"/>
    <n v="0"/>
    <n v="0"/>
    <n v="0"/>
    <n v="0"/>
    <n v="0"/>
    <n v="0"/>
    <n v="6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0"/>
    <n v="0"/>
    <n v="0"/>
    <n v="0"/>
    <n v="0"/>
  </r>
  <r>
    <n v="2017"/>
    <x v="5"/>
    <x v="1"/>
    <s v="BALBR"/>
    <x v="70"/>
    <n v="190"/>
    <n v="60"/>
    <n v="5.8666666666666698"/>
    <n v="190"/>
    <n v="5.5578947368421101"/>
    <n v="4"/>
    <n v="2.1052631578947399E-2"/>
    <n v="32"/>
    <n v="671.18023255814001"/>
    <n v="0.168421052631579"/>
    <n v="96"/>
    <n v="32.7083333333333"/>
    <n v="34"/>
    <n v="37.205882352941202"/>
    <n v="0"/>
    <n v="0"/>
    <n v="0"/>
    <n v="0"/>
    <n v="126"/>
    <n v="102.71428571428601"/>
    <n v="39"/>
    <n v="297.92307692307702"/>
    <n v="151"/>
    <n v="131.32450331125801"/>
    <n v="0.79473684210526296"/>
    <n v="49"/>
    <n v="54.346938775510203"/>
    <n v="0.32450331125827803"/>
    <n v="21"/>
    <n v="0.53846153846153799"/>
    <n v="9"/>
    <n v="0.230769230769231"/>
    <n v="26"/>
    <n v="0.17218543046357601"/>
    <n v="14"/>
    <n v="9.27152317880795E-2"/>
    <n v="4"/>
    <n v="2.1052631578947399E-2"/>
    <n v="0"/>
    <n v="0"/>
    <n v="0"/>
    <n v="0"/>
    <n v="5"/>
    <n v="1.6101694915254201"/>
    <n v="118.00000000000027"/>
    <n v="0"/>
    <n v="0"/>
  </r>
  <r>
    <n v="2017"/>
    <x v="5"/>
    <x v="1"/>
    <s v="SMITM"/>
    <x v="68"/>
    <n v="221"/>
    <n v="89"/>
    <n v="8.0337078651685392"/>
    <n v="220"/>
    <n v="7.0045454545454504"/>
    <n v="2"/>
    <n v="9.0909090909090905E-3"/>
    <n v="104"/>
    <n v="1854.89847715736"/>
    <n v="0.47058823529411797"/>
    <n v="110"/>
    <n v="48.045454545454497"/>
    <n v="34"/>
    <n v="52.411764705882398"/>
    <n v="0"/>
    <n v="0"/>
    <n v="0"/>
    <n v="0"/>
    <n v="125"/>
    <n v="88.048000000000002"/>
    <n v="50"/>
    <n v="369.42"/>
    <n v="171"/>
    <n v="122.134502923977"/>
    <n v="0.77375565610859698"/>
    <n v="32"/>
    <n v="64.71875"/>
    <n v="0.18713450292397699"/>
    <n v="26"/>
    <n v="0.52"/>
    <n v="11"/>
    <n v="0.22"/>
    <n v="31"/>
    <n v="0.181286549707602"/>
    <n v="12"/>
    <n v="7.0175438596491196E-2"/>
    <n v="3"/>
    <n v="1.35746606334842E-2"/>
    <n v="0"/>
    <n v="0"/>
    <n v="0"/>
    <n v="0"/>
    <n v="4"/>
    <n v="1.8888888888888899"/>
    <n v="116.99999999999993"/>
    <n v="0"/>
    <n v="0"/>
  </r>
  <r>
    <n v="2017"/>
    <x v="5"/>
    <x v="1"/>
    <s v="GREND"/>
    <x v="62"/>
    <n v="453"/>
    <n v="241"/>
    <n v="6.4979253112033204"/>
    <n v="452"/>
    <n v="6.7123893805309702"/>
    <n v="10"/>
    <n v="2.21238938053097E-2"/>
    <n v="7"/>
    <n v="-21.800448430493301"/>
    <n v="1.54525386313466E-2"/>
    <n v="411"/>
    <n v="13.729927007299301"/>
    <n v="60"/>
    <n v="67.966666666666697"/>
    <n v="0"/>
    <n v="0"/>
    <n v="0"/>
    <n v="0"/>
    <n v="150"/>
    <n v="125.28"/>
    <n v="259"/>
    <n v="323.664092664093"/>
    <n v="181"/>
    <n v="213.04419889502799"/>
    <n v="0.39955849889624701"/>
    <n v="17"/>
    <n v="47.647058823529399"/>
    <n v="9.1891891891891897E-2"/>
    <n v="112"/>
    <n v="0.43243243243243201"/>
    <n v="55"/>
    <n v="0.21235521235521199"/>
    <n v="56"/>
    <n v="0.30939226519336999"/>
    <n v="14"/>
    <n v="7.7348066298342497E-2"/>
    <n v="5"/>
    <n v="1.1037527593818999E-2"/>
    <n v="1"/>
    <n v="2.2075055187637999E-3"/>
    <n v="1"/>
    <n v="0"/>
    <n v="12"/>
    <n v="2.91612903225806"/>
    <n v="155.34292035398255"/>
    <n v="0"/>
    <n v="0"/>
  </r>
  <r>
    <n v="2017"/>
    <x v="5"/>
    <x v="1"/>
    <s v="SALSH"/>
    <x v="73"/>
    <n v="233"/>
    <n v="139"/>
    <n v="7.6978417266187096"/>
    <n v="233"/>
    <n v="8.4463519313304705"/>
    <n v="2"/>
    <n v="8.58369098712446E-3"/>
    <n v="77"/>
    <n v="917.71226415094304"/>
    <n v="0.33047210300429197"/>
    <n v="218"/>
    <n v="14.5"/>
    <n v="40"/>
    <n v="108.52500000000001"/>
    <n v="0"/>
    <n v="0"/>
    <n v="0"/>
    <n v="0"/>
    <n v="57"/>
    <n v="113.561403508772"/>
    <n v="159"/>
    <n v="315.383647798742"/>
    <n v="72"/>
    <n v="206.541666666667"/>
    <n v="0.30901287553648099"/>
    <n v="3"/>
    <n v="125.333333333333"/>
    <n v="4.1666666666666699E-2"/>
    <n v="92"/>
    <n v="0.57861635220125796"/>
    <n v="27"/>
    <n v="0.169811320754717"/>
    <n v="16"/>
    <n v="0.22222222222222199"/>
    <n v="6"/>
    <n v="8.3333333333333301E-2"/>
    <n v="1"/>
    <n v="4.29184549356223E-3"/>
    <n v="0"/>
    <n v="0"/>
    <n v="0"/>
    <n v="0"/>
    <n v="5"/>
    <n v="2.37755102040816"/>
    <n v="98.000000000000128"/>
    <n v="0"/>
    <n v="0"/>
  </r>
  <r>
    <n v="2017"/>
    <x v="5"/>
    <x v="1"/>
    <s v="BOWRI"/>
    <x v="66"/>
    <n v="251"/>
    <n v="132"/>
    <n v="5.6212121212121202"/>
    <n v="251"/>
    <n v="6.1992031872510003"/>
    <n v="0"/>
    <n v="0"/>
    <n v="102"/>
    <n v="1126.6651162790699"/>
    <n v="0.40637450199203201"/>
    <n v="228"/>
    <n v="17.855263157894701"/>
    <n v="67"/>
    <n v="65.865671641790996"/>
    <n v="0"/>
    <n v="0"/>
    <n v="0"/>
    <n v="0"/>
    <n v="137"/>
    <n v="145.51824817518201"/>
    <n v="105"/>
    <n v="330.142857142857"/>
    <n v="146"/>
    <n v="195.643835616438"/>
    <n v="0.58167330677290796"/>
    <n v="16"/>
    <n v="101.375"/>
    <n v="0.10958904109589"/>
    <n v="59"/>
    <n v="0.56190476190476202"/>
    <n v="19"/>
    <n v="0.180952380952381"/>
    <n v="51"/>
    <n v="0.34931506849315103"/>
    <n v="9"/>
    <n v="6.1643835616438401E-2"/>
    <n v="0"/>
    <n v="0"/>
    <n v="0"/>
    <n v="0"/>
    <n v="0"/>
    <n v="0"/>
    <n v="4"/>
    <n v="2.5099999999999998"/>
    <n v="100.00000000000001"/>
    <n v="0"/>
    <n v="0"/>
  </r>
  <r>
    <n v="2017"/>
    <x v="5"/>
    <x v="1"/>
    <s v="MEZME"/>
    <x v="65"/>
    <n v="230"/>
    <n v="118"/>
    <n v="8.5847457627118704"/>
    <n v="227"/>
    <n v="8.1585903083700408"/>
    <n v="4"/>
    <n v="1.7621145374449299E-2"/>
    <n v="148"/>
    <n v="3557.2838709677399"/>
    <n v="0.64347826086956506"/>
    <n v="201"/>
    <n v="31.253731343283601"/>
    <n v="49"/>
    <n v="141.857142857143"/>
    <n v="0"/>
    <n v="0"/>
    <n v="0"/>
    <n v="0"/>
    <n v="92"/>
    <n v="141.04347826086999"/>
    <n v="111"/>
    <n v="355.126126126126"/>
    <n v="111"/>
    <n v="209.666666666667"/>
    <n v="0.48260869565217401"/>
    <n v="14"/>
    <n v="82.357142857142904"/>
    <n v="0.121739130434783"/>
    <n v="58"/>
    <n v="0.52252252252252296"/>
    <n v="20"/>
    <n v="0.18018018018018001"/>
    <n v="37"/>
    <n v="0.33333333333333298"/>
    <n v="4"/>
    <n v="3.6036036036036001E-2"/>
    <n v="0"/>
    <n v="0"/>
    <n v="0"/>
    <n v="0"/>
    <n v="0"/>
    <n v="0"/>
    <n v="2"/>
    <n v="2.6136363636363602"/>
    <n v="88.000000000000114"/>
    <n v="0"/>
    <n v="0"/>
  </r>
  <r>
    <n v="2017"/>
    <x v="5"/>
    <x v="1"/>
    <s v="BUCKE"/>
    <x v="88"/>
    <n v="147"/>
    <n v="66"/>
    <n v="9.9090909090909101"/>
    <n v="146"/>
    <n v="8.0547945205479508"/>
    <n v="8"/>
    <n v="5.4794520547945202E-2"/>
    <n v="23"/>
    <n v="307.80740740740703"/>
    <n v="0.156462585034014"/>
    <n v="131"/>
    <n v="13.908396946564901"/>
    <n v="25"/>
    <n v="114.44"/>
    <n v="0"/>
    <n v="0"/>
    <n v="0"/>
    <n v="0"/>
    <n v="3"/>
    <n v="107.666666666667"/>
    <n v="79"/>
    <n v="372.911392405063"/>
    <n v="67"/>
    <n v="162.83582089552201"/>
    <n v="0.45578231292517002"/>
    <n v="9"/>
    <n v="33.6666666666667"/>
    <n v="0.134328358208955"/>
    <n v="47"/>
    <n v="0.59493670886076"/>
    <n v="18"/>
    <n v="0.227848101265823"/>
    <n v="17"/>
    <n v="0.25373134328358199"/>
    <n v="7"/>
    <n v="0.104477611940299"/>
    <n v="0"/>
    <n v="0"/>
    <n v="0"/>
    <n v="0"/>
    <n v="0"/>
    <n v="0"/>
    <n v="2"/>
    <n v="2.1"/>
    <n v="70"/>
    <n v="0"/>
    <n v="0"/>
  </r>
  <r>
    <n v="2017"/>
    <x v="5"/>
    <x v="1"/>
    <s v="LUGRO"/>
    <x v="76"/>
    <n v="208"/>
    <n v="105"/>
    <n v="7.2095238095238097"/>
    <n v="208"/>
    <n v="6.8605769230769198"/>
    <n v="2"/>
    <n v="9.6153846153846194E-3"/>
    <n v="60"/>
    <n v="1110.23463687151"/>
    <n v="0.28846153846153799"/>
    <n v="99"/>
    <n v="67.343434343434296"/>
    <n v="37"/>
    <n v="103.108108108108"/>
    <n v="0"/>
    <n v="0"/>
    <n v="0"/>
    <n v="0"/>
    <n v="123"/>
    <n v="107.788617886179"/>
    <n v="57"/>
    <n v="361.68421052631601"/>
    <n v="146"/>
    <n v="164.70547945205499"/>
    <n v="0.70192307692307698"/>
    <n v="38"/>
    <n v="72.605263157894697"/>
    <n v="0.25675675675675702"/>
    <n v="40"/>
    <n v="0.70175438596491202"/>
    <n v="12"/>
    <n v="0.21052631578947401"/>
    <n v="42"/>
    <n v="0.28767123287671198"/>
    <n v="11"/>
    <n v="7.5342465753424598E-2"/>
    <n v="3"/>
    <n v="1.44230769230769E-2"/>
    <n v="0"/>
    <n v="0"/>
    <n v="0"/>
    <n v="0"/>
    <n v="4"/>
    <n v="1.8407079646017701"/>
    <n v="112.99999999999999"/>
    <n v="0"/>
    <n v="0"/>
  </r>
  <r>
    <n v="2017"/>
    <x v="5"/>
    <x v="1"/>
    <s v="SHILAU"/>
    <x v="84"/>
    <n v="199"/>
    <n v="57"/>
    <n v="5.54385964912281"/>
    <n v="199"/>
    <n v="5.55276381909548"/>
    <n v="0"/>
    <n v="0"/>
    <n v="58"/>
    <n v="1032.56914893617"/>
    <n v="0.29145728643216101"/>
    <n v="81"/>
    <n v="28.728395061728399"/>
    <n v="39"/>
    <n v="30.410256410256402"/>
    <n v="0"/>
    <n v="0"/>
    <n v="0"/>
    <n v="0"/>
    <n v="151"/>
    <n v="69.185430463576196"/>
    <n v="42"/>
    <n v="368.04761904761898"/>
    <n v="157"/>
    <n v="108.929936305732"/>
    <n v="0.78894472361808998"/>
    <n v="52"/>
    <n v="58.692307692307701"/>
    <n v="0.33121019108280297"/>
    <n v="23"/>
    <n v="0.547619047619048"/>
    <n v="8"/>
    <n v="0.19047619047618999"/>
    <n v="26"/>
    <n v="0.16560509554140099"/>
    <n v="13"/>
    <n v="8.2802547770700605E-2"/>
    <n v="0"/>
    <n v="0"/>
    <n v="1"/>
    <n v="5.0251256281407001E-3"/>
    <n v="0"/>
    <n v="0"/>
    <n v="4"/>
    <n v="1.61788617886179"/>
    <n v="122.9999999999999"/>
    <n v="0"/>
    <n v="0"/>
  </r>
  <r>
    <n v="2017"/>
    <x v="5"/>
    <x v="1"/>
    <s v="KROJU"/>
    <x v="87"/>
    <n v="110"/>
    <n v="35"/>
    <n v="6.0857142857142899"/>
    <n v="110"/>
    <n v="6.8181818181818201"/>
    <n v="2"/>
    <n v="1.8181818181818198E-2"/>
    <n v="16"/>
    <n v="176.561904761905"/>
    <n v="0.145454545454545"/>
    <n v="81"/>
    <n v="22.765432098765402"/>
    <n v="15"/>
    <n v="100.2"/>
    <n v="0"/>
    <n v="0"/>
    <n v="0"/>
    <n v="0"/>
    <n v="14"/>
    <n v="27.6428571428571"/>
    <n v="44"/>
    <n v="417.56818181818198"/>
    <n v="63"/>
    <n v="145.49206349206301"/>
    <n v="0.57272727272727297"/>
    <n v="20"/>
    <n v="25"/>
    <n v="0.30769230769230799"/>
    <n v="22"/>
    <n v="0.5"/>
    <n v="9"/>
    <n v="0.204545454545455"/>
    <n v="12"/>
    <n v="0.19047619047618999"/>
    <n v="1"/>
    <n v="1.58730158730159E-2"/>
    <n v="0"/>
    <n v="0"/>
    <n v="0"/>
    <n v="0"/>
    <n v="0"/>
    <n v="0"/>
    <n v="4"/>
    <n v="1.8333333333333299"/>
    <n v="60.000000000000114"/>
    <n v="0"/>
    <n v="0"/>
  </r>
  <r>
    <n v="2017"/>
    <x v="5"/>
    <x v="1"/>
    <s v="LATJU"/>
    <x v="69"/>
    <n v="227"/>
    <n v="87"/>
    <n v="6.1264367816091996"/>
    <n v="227"/>
    <n v="5.4493392070484603"/>
    <n v="4"/>
    <n v="1.7621145374449299E-2"/>
    <n v="83"/>
    <n v="1978.81481481481"/>
    <n v="0.36563876651982402"/>
    <n v="132"/>
    <n v="46.159090909090899"/>
    <n v="41"/>
    <n v="32.048780487804898"/>
    <n v="0"/>
    <n v="0"/>
    <n v="0"/>
    <n v="0"/>
    <n v="136"/>
    <n v="103.71323529411799"/>
    <n v="68"/>
    <n v="312.808823529412"/>
    <n v="158"/>
    <n v="140"/>
    <n v="0.69603524229074898"/>
    <n v="43"/>
    <n v="48.3720930232558"/>
    <n v="0.27044025157232698"/>
    <n v="36"/>
    <n v="0.52941176470588203"/>
    <n v="16"/>
    <n v="0.23529411764705899"/>
    <n v="47"/>
    <n v="0.29746835443038"/>
    <n v="18"/>
    <n v="0.113924050632911"/>
    <n v="1"/>
    <n v="4.4052863436123404E-3"/>
    <n v="0"/>
    <n v="0"/>
    <n v="0"/>
    <n v="0"/>
    <n v="3"/>
    <n v="1.8306451612903201"/>
    <n v="124.00000000000017"/>
    <n v="0"/>
    <n v="0"/>
  </r>
  <r>
    <n v="2017"/>
    <x v="5"/>
    <x v="1"/>
    <s v="BUITR"/>
    <x v="61"/>
    <n v="437"/>
    <n v="110"/>
    <n v="9.7545454545454504"/>
    <n v="437"/>
    <n v="6.7070938215103002"/>
    <n v="4"/>
    <n v="9.1533180778032002E-3"/>
    <n v="22"/>
    <n v="-156.93525179856101"/>
    <n v="5.0343249427917597E-2"/>
    <n v="410"/>
    <n v="32.931707317073197"/>
    <n v="127"/>
    <n v="91.771653543307096"/>
    <n v="0"/>
    <n v="0"/>
    <n v="0"/>
    <n v="0"/>
    <n v="135"/>
    <n v="172.044444444444"/>
    <n v="246"/>
    <n v="429.14634146341501"/>
    <n v="181"/>
    <n v="291.40883977900597"/>
    <n v="0.41418764302059502"/>
    <n v="11"/>
    <n v="168.636363636364"/>
    <n v="5.9139784946236597E-2"/>
    <n v="163"/>
    <n v="0.66260162601626005"/>
    <n v="69"/>
    <n v="0.28048780487804897"/>
    <n v="97"/>
    <n v="0.53591160220994505"/>
    <n v="27"/>
    <n v="0.149171270718232"/>
    <n v="8"/>
    <n v="1.83066361556064E-2"/>
    <n v="1"/>
    <n v="2.2883295194508001E-3"/>
    <n v="0"/>
    <n v="0"/>
    <n v="15"/>
    <n v="3.23703703703704"/>
    <n v="134.99999999999989"/>
    <n v="0"/>
    <n v="0"/>
  </r>
  <r>
    <n v="2017"/>
    <x v="5"/>
    <x v="1"/>
    <s v="HAMOM"/>
    <x v="72"/>
    <n v="317"/>
    <n v="153"/>
    <n v="6.3594771241830097"/>
    <n v="317"/>
    <n v="7.0851735015772901"/>
    <n v="6"/>
    <n v="1.8927444794952699E-2"/>
    <n v="7"/>
    <n v="-140.03548387096799"/>
    <n v="2.20820189274448E-2"/>
    <n v="277"/>
    <n v="25.844765342960301"/>
    <n v="75"/>
    <n v="77.36"/>
    <n v="0"/>
    <n v="0"/>
    <n v="0"/>
    <n v="0"/>
    <n v="145"/>
    <n v="118.565517241379"/>
    <n v="153"/>
    <n v="381.07843137254901"/>
    <n v="157"/>
    <n v="173.90445859872599"/>
    <n v="0.49526813880126203"/>
    <n v="11"/>
    <n v="89"/>
    <n v="6.8750000000000006E-2"/>
    <n v="74"/>
    <n v="0.48366013071895397"/>
    <n v="33"/>
    <n v="0.21568627450980399"/>
    <n v="29"/>
    <n v="0.184713375796178"/>
    <n v="12"/>
    <n v="7.6433121019108305E-2"/>
    <n v="1"/>
    <n v="3.15457413249211E-3"/>
    <n v="0"/>
    <n v="0"/>
    <n v="0"/>
    <n v="0"/>
    <n v="6"/>
    <n v="2.9626168224299101"/>
    <n v="106.99999999999987"/>
    <n v="0"/>
    <n v="0"/>
  </r>
  <r>
    <n v="2017"/>
    <x v="5"/>
    <x v="1"/>
    <s v="KEEST"/>
    <x v="80"/>
    <n v="247"/>
    <n v="119"/>
    <n v="7.4033613445378199"/>
    <n v="238"/>
    <n v="6.3445378151260501"/>
    <n v="4"/>
    <n v="1.6806722689075598E-2"/>
    <n v="46"/>
    <n v="540.69266055045898"/>
    <n v="0.186234817813765"/>
    <n v="200"/>
    <n v="21.26"/>
    <n v="52"/>
    <n v="58.538461538461497"/>
    <n v="0"/>
    <n v="0"/>
    <n v="0"/>
    <n v="0"/>
    <n v="111"/>
    <n v="112.864864864865"/>
    <n v="106"/>
    <n v="336.34905660377399"/>
    <n v="125"/>
    <n v="180.08799999999999"/>
    <n v="0.50607287449392702"/>
    <n v="23"/>
    <n v="89.565217391304301"/>
    <n v="0.171641791044776"/>
    <n v="56"/>
    <n v="0.52830188679245305"/>
    <n v="23"/>
    <n v="0.21698113207547201"/>
    <n v="37"/>
    <n v="0.29599999999999999"/>
    <n v="9"/>
    <n v="7.1999999999999995E-2"/>
    <n v="0"/>
    <n v="0"/>
    <n v="0"/>
    <n v="0"/>
    <n v="0"/>
    <n v="0"/>
    <n v="4"/>
    <n v="2.26605504587156"/>
    <n v="108.99999999999999"/>
    <n v="0"/>
    <n v="0"/>
  </r>
  <r>
    <n v="2017"/>
    <x v="5"/>
    <x v="1"/>
    <s v="MCDCH"/>
    <x v="67"/>
    <n v="310"/>
    <n v="143"/>
    <n v="7.3986013986014001"/>
    <n v="310"/>
    <n v="8.1193548387096808"/>
    <n v="6"/>
    <n v="1.9354838709677399E-2"/>
    <n v="20"/>
    <n v="13.679180887372"/>
    <n v="6.4516129032258104E-2"/>
    <n v="284"/>
    <n v="30.3943661971831"/>
    <n v="71"/>
    <n v="64.521126760563405"/>
    <n v="0"/>
    <n v="0"/>
    <n v="0"/>
    <n v="0"/>
    <n v="114"/>
    <n v="130.51754385964901"/>
    <n v="161"/>
    <n v="371.60248447204998"/>
    <n v="142"/>
    <n v="204.63380281690101"/>
    <n v="0.45806451612903198"/>
    <n v="22"/>
    <n v="118.727272727273"/>
    <n v="0.15172413793103401"/>
    <n v="85"/>
    <n v="0.52795031055900599"/>
    <n v="35"/>
    <n v="0.217391304347826"/>
    <n v="36"/>
    <n v="0.25352112676056299"/>
    <n v="20"/>
    <n v="0.140845070422535"/>
    <n v="0"/>
    <n v="0"/>
    <n v="1"/>
    <n v="3.2258064516129002E-3"/>
    <n v="0"/>
    <n v="0"/>
    <n v="6"/>
    <n v="2.46031746031746"/>
    <n v="126.00000000000001"/>
    <n v="0"/>
    <n v="0"/>
  </r>
  <r>
    <n v="2017"/>
    <x v="5"/>
    <x v="1"/>
    <s v="LEMCH"/>
    <x v="90"/>
    <n v="20"/>
    <n v="9"/>
    <n v="5.6666666666666696"/>
    <n v="20"/>
    <n v="4.5"/>
    <n v="0"/>
    <n v="0"/>
    <n v="0"/>
    <n v="-316.14999999999998"/>
    <n v="0"/>
    <n v="20"/>
    <n v="9.35"/>
    <n v="3"/>
    <n v="89.6666666666667"/>
    <n v="0"/>
    <n v="0"/>
    <n v="0"/>
    <n v="0"/>
    <n v="4"/>
    <n v="141"/>
    <n v="13"/>
    <n v="417.38461538461502"/>
    <n v="6"/>
    <n v="365.66666666666703"/>
    <n v="0.3"/>
    <n v="0"/>
    <n v="0"/>
    <n v="0"/>
    <n v="9"/>
    <n v="0.69230769230769196"/>
    <n v="3"/>
    <n v="0.230769230769231"/>
    <n v="3"/>
    <n v="0.5"/>
    <n v="1"/>
    <n v="0.16666666666666699"/>
    <n v="0"/>
    <n v="0"/>
    <n v="0"/>
    <n v="0"/>
    <n v="0"/>
    <n v="0"/>
    <n v="0"/>
    <n v="2.8571428571428599"/>
    <n v="6.9999999999999929"/>
    <n v="0"/>
    <n v="0"/>
  </r>
  <r>
    <n v="2017"/>
    <x v="5"/>
    <x v="1"/>
    <s v="GIRRI2"/>
    <x v="63"/>
    <n v="376"/>
    <n v="179"/>
    <n v="6.8212290502793298"/>
    <n v="374"/>
    <n v="6.8770053475935802"/>
    <n v="14"/>
    <n v="3.7433155080213901E-2"/>
    <n v="24"/>
    <n v="17.005681818181799"/>
    <n v="6.3829787234042507E-2"/>
    <n v="339"/>
    <n v="24.460176991150401"/>
    <n v="78"/>
    <n v="104.51282051282099"/>
    <n v="0"/>
    <n v="0"/>
    <n v="0"/>
    <n v="0"/>
    <n v="116"/>
    <n v="124.620689655172"/>
    <n v="222"/>
    <n v="318.31981981982"/>
    <n v="144"/>
    <n v="228.076388888889"/>
    <n v="0.38297872340425498"/>
    <n v="15"/>
    <n v="58.3333333333333"/>
    <n v="0.101351351351351"/>
    <n v="124"/>
    <n v="0.55855855855855896"/>
    <n v="52"/>
    <n v="0.23423423423423401"/>
    <n v="45"/>
    <n v="0.3125"/>
    <n v="16"/>
    <n v="0.11111111111111099"/>
    <n v="1"/>
    <n v="2.6595744680851098E-3"/>
    <n v="1"/>
    <n v="2.6595744680851098E-3"/>
    <n v="0"/>
    <n v="0"/>
    <n v="4"/>
    <n v="2.7647058823529398"/>
    <n v="136.00000000000006"/>
    <n v="0"/>
    <n v="0"/>
  </r>
  <r>
    <n v="2017"/>
    <x v="5"/>
    <x v="1"/>
    <s v="HAAEV"/>
    <x v="75"/>
    <n v="233"/>
    <n v="76"/>
    <n v="4.9210526315789496"/>
    <n v="232"/>
    <n v="5.4784482758620703"/>
    <n v="6"/>
    <n v="2.5862068965517199E-2"/>
    <n v="65"/>
    <n v="588"/>
    <n v="0.27896995708154498"/>
    <n v="109"/>
    <n v="41.229357798165097"/>
    <n v="42"/>
    <n v="55.047619047619101"/>
    <n v="0"/>
    <n v="0"/>
    <n v="0"/>
    <n v="0"/>
    <n v="193"/>
    <n v="94.341968911917107"/>
    <n v="36"/>
    <n v="384.25"/>
    <n v="196"/>
    <n v="124.28571428571399"/>
    <n v="0.84120171673819699"/>
    <n v="47"/>
    <n v="51.319148936170201"/>
    <n v="0.23979591836734701"/>
    <n v="22"/>
    <n v="0.61111111111111105"/>
    <n v="8"/>
    <n v="0.22222222222222199"/>
    <n v="33"/>
    <n v="0.168367346938776"/>
    <n v="12"/>
    <n v="6.1224489795918401E-2"/>
    <n v="3"/>
    <n v="1.28755364806867E-2"/>
    <n v="0"/>
    <n v="0"/>
    <n v="1"/>
    <n v="0"/>
    <n v="8"/>
    <n v="1.75757575757576"/>
    <n v="132.5689655172412"/>
    <n v="0"/>
    <n v="0"/>
  </r>
  <r>
    <n v="2017"/>
    <x v="5"/>
    <x v="1"/>
    <s v="CANDAI"/>
    <x v="74"/>
    <n v="228"/>
    <n v="65"/>
    <n v="8.9230769230769198"/>
    <n v="227"/>
    <n v="7.1057268722467004"/>
    <n v="9"/>
    <n v="3.9647577092511002E-2"/>
    <n v="69"/>
    <n v="1131.8104265402801"/>
    <n v="0.30263157894736797"/>
    <n v="71"/>
    <n v="93.591549295774598"/>
    <n v="60"/>
    <n v="67.816666666666706"/>
    <n v="19"/>
    <n v="151.894736842105"/>
    <n v="19"/>
    <n v="106.105263157895"/>
    <n v="164"/>
    <n v="85.756097560975604"/>
    <n v="47"/>
    <n v="380.44680851063799"/>
    <n v="179"/>
    <n v="128.530726256983"/>
    <n v="0.78508771929824595"/>
    <n v="63"/>
    <n v="65.936507936507894"/>
    <n v="0.35"/>
    <n v="26"/>
    <n v="0.55319148936170204"/>
    <n v="13"/>
    <n v="0.27659574468085102"/>
    <n v="29"/>
    <n v="0.16201117318435801"/>
    <n v="2"/>
    <n v="1.11731843575419E-2"/>
    <n v="2"/>
    <n v="8.7719298245613996E-3"/>
    <n v="0"/>
    <n v="0"/>
    <n v="1"/>
    <n v="0"/>
    <n v="1"/>
    <n v="1.65693430656934"/>
    <n v="137.60352422907513"/>
    <n v="1"/>
    <n v="27"/>
  </r>
  <r>
    <n v="2017"/>
    <x v="5"/>
    <x v="1"/>
    <s v="BURDES"/>
    <x v="79"/>
    <n v="258"/>
    <n v="108"/>
    <n v="6.9074074074074101"/>
    <n v="257"/>
    <n v="6.7470817120622604"/>
    <n v="8"/>
    <n v="3.1128404669260701E-2"/>
    <n v="144"/>
    <n v="2002.9537037037001"/>
    <n v="0.55813953488372103"/>
    <n v="137"/>
    <n v="48.058394160583902"/>
    <n v="42"/>
    <n v="83.190476190476204"/>
    <n v="0"/>
    <n v="0"/>
    <n v="0"/>
    <n v="0"/>
    <n v="127"/>
    <n v="91.944881889763806"/>
    <n v="65"/>
    <n v="332.13846153846202"/>
    <n v="189"/>
    <n v="131.35978835978801"/>
    <n v="0.73255813953488402"/>
    <n v="67"/>
    <n v="70.044776119402997"/>
    <n v="0.35263157894736802"/>
    <n v="28"/>
    <n v="0.43076923076923102"/>
    <n v="16"/>
    <n v="0.246153846153846"/>
    <n v="38"/>
    <n v="0.20105820105820099"/>
    <n v="12"/>
    <n v="6.3492063492063502E-2"/>
    <n v="3"/>
    <n v="1.16279069767442E-2"/>
    <n v="0"/>
    <n v="0"/>
    <n v="1"/>
    <n v="0"/>
    <n v="6"/>
    <n v="2.1239669421487601"/>
    <n v="121.47081712062258"/>
    <n v="0"/>
    <n v="0"/>
  </r>
  <r>
    <n v="2017"/>
    <x v="5"/>
    <x v="1"/>
    <s v="MEEMAR"/>
    <x v="81"/>
    <n v="163"/>
    <n v="60"/>
    <n v="4.68333333333333"/>
    <n v="163"/>
    <n v="6.3435582822085896"/>
    <n v="2"/>
    <n v="1.22699386503067E-2"/>
    <n v="68"/>
    <n v="1985.1086956521699"/>
    <n v="0.41717791411042898"/>
    <n v="66"/>
    <n v="48.909090909090899"/>
    <n v="43"/>
    <n v="55.906976744185997"/>
    <n v="0"/>
    <n v="0"/>
    <n v="0"/>
    <n v="0"/>
    <n v="127"/>
    <n v="75.385826771653498"/>
    <n v="34"/>
    <n v="388.02941176470603"/>
    <n v="128"/>
    <n v="97.25"/>
    <n v="0.78527607361963203"/>
    <n v="54"/>
    <n v="54.0555555555556"/>
    <n v="0.418604651162791"/>
    <n v="21"/>
    <n v="0.61764705882352999"/>
    <n v="9"/>
    <n v="0.26470588235294101"/>
    <n v="18"/>
    <n v="0.140625"/>
    <n v="6"/>
    <n v="4.6875E-2"/>
    <n v="1"/>
    <n v="6.13496932515337E-3"/>
    <n v="0"/>
    <n v="0"/>
    <n v="0"/>
    <n v="0"/>
    <n v="3"/>
    <n v="1.7526881720430101"/>
    <n v="93.000000000000028"/>
    <n v="0"/>
    <n v="0"/>
  </r>
  <r>
    <n v="2017"/>
    <x v="5"/>
    <x v="1"/>
    <s v="STUAN"/>
    <x v="64"/>
    <n v="354"/>
    <n v="129"/>
    <n v="8.4031007751937992"/>
    <n v="350"/>
    <n v="6.6485714285714304"/>
    <n v="16"/>
    <n v="4.57142857142857E-2"/>
    <n v="267"/>
    <n v="3011.04366812227"/>
    <n v="0.75423728813559299"/>
    <n v="336"/>
    <n v="17.285714285714299"/>
    <n v="69"/>
    <n v="58.347826086956502"/>
    <n v="0"/>
    <n v="0"/>
    <n v="0"/>
    <n v="0"/>
    <n v="142"/>
    <n v="131.38732394366201"/>
    <n v="169"/>
    <n v="308.87573964497"/>
    <n v="176"/>
    <n v="216.48295454545499"/>
    <n v="0.49717514124293799"/>
    <n v="13"/>
    <n v="102.846153846154"/>
    <n v="7.2625698324022395E-2"/>
    <n v="110"/>
    <n v="0.65088757396449703"/>
    <n v="53"/>
    <n v="0.31360946745562102"/>
    <n v="59"/>
    <n v="0.33522727272727298"/>
    <n v="21"/>
    <n v="0.119318181818182"/>
    <n v="4"/>
    <n v="1.12994350282486E-2"/>
    <n v="0"/>
    <n v="0"/>
    <n v="0"/>
    <n v="0"/>
    <n v="10"/>
    <n v="2.8548387096774199"/>
    <n v="123.99999999999997"/>
    <n v="0"/>
    <n v="0"/>
  </r>
  <r>
    <n v="2017"/>
    <x v="5"/>
    <x v="1"/>
    <s v="ABRVA"/>
    <x v="71"/>
    <n v="187"/>
    <n v="69"/>
    <n v="6.8550724637681197"/>
    <n v="187"/>
    <n v="6.4812834224598896"/>
    <n v="6"/>
    <n v="3.20855614973262E-2"/>
    <n v="125"/>
    <n v="2409.2857142857101"/>
    <n v="0.66844919786096302"/>
    <n v="33"/>
    <n v="101.030303030303"/>
    <n v="28"/>
    <n v="46.392857142857103"/>
    <n v="21"/>
    <n v="116.380952380952"/>
    <n v="21"/>
    <n v="76.238095238095198"/>
    <n v="155"/>
    <n v="73.477419354838702"/>
    <n v="21"/>
    <n v="366.04761904761898"/>
    <n v="166"/>
    <n v="110.18072289156601"/>
    <n v="0.88770053475935795"/>
    <n v="63"/>
    <n v="69.984126984127002"/>
    <n v="0.37951807228915702"/>
    <n v="15"/>
    <n v="0.71428571428571397"/>
    <n v="4"/>
    <n v="0.19047619047618999"/>
    <n v="25"/>
    <n v="0.15060240963855401"/>
    <n v="6"/>
    <n v="3.6144578313252997E-2"/>
    <n v="1"/>
    <n v="5.3475935828877002E-3"/>
    <n v="0"/>
    <n v="0"/>
    <n v="0"/>
    <n v="0"/>
    <n v="8"/>
    <n v="1.96842105263158"/>
    <n v="94.999999999999957"/>
    <n v="0"/>
    <n v="0"/>
  </r>
  <r>
    <n v="2017"/>
    <x v="5"/>
    <x v="1"/>
    <s v="PRIPO"/>
    <x v="86"/>
    <n v="76"/>
    <n v="17"/>
    <n v="4.7058823529411802"/>
    <n v="76"/>
    <n v="5.1052631578947398"/>
    <n v="0"/>
    <n v="0"/>
    <n v="28"/>
    <n v="2459.36486486487"/>
    <n v="0.36842105263157898"/>
    <n v="44"/>
    <n v="46.568181818181799"/>
    <n v="19"/>
    <n v="105.789473684211"/>
    <n v="0"/>
    <n v="0"/>
    <n v="0"/>
    <n v="0"/>
    <n v="44"/>
    <n v="110.386363636364"/>
    <n v="21"/>
    <n v="434.57142857142901"/>
    <n v="55"/>
    <n v="144.87272727272699"/>
    <n v="0.72368421052631604"/>
    <n v="10"/>
    <n v="60.7"/>
    <n v="0.18181818181818199"/>
    <n v="14"/>
    <n v="0.66666666666666696"/>
    <n v="6"/>
    <n v="0.28571428571428598"/>
    <n v="20"/>
    <n v="0.36363636363636398"/>
    <n v="5"/>
    <n v="9.0909090909090898E-2"/>
    <n v="2"/>
    <n v="2.6315789473684199E-2"/>
    <n v="1"/>
    <n v="1.3157894736842099E-2"/>
    <n v="0"/>
    <n v="0"/>
    <n v="1"/>
    <n v="1.68888888888889"/>
    <n v="44.999999999999972"/>
    <n v="0"/>
    <n v="0"/>
  </r>
  <r>
    <n v="2017"/>
    <x v="5"/>
    <x v="1"/>
    <s v="YUDMA"/>
    <x v="82"/>
    <n v="198"/>
    <n v="74"/>
    <n v="4.3243243243243201"/>
    <n v="198"/>
    <n v="5.2575757575757596"/>
    <n v="8"/>
    <n v="4.0404040404040401E-2"/>
    <n v="78"/>
    <n v="2531.5363128491599"/>
    <n v="0.39393939393939398"/>
    <n v="110"/>
    <n v="25.554545454545501"/>
    <n v="28"/>
    <n v="55.25"/>
    <n v="6"/>
    <n v="382.66666666666703"/>
    <n v="3"/>
    <n v="51"/>
    <n v="137"/>
    <n v="106.06569343065701"/>
    <n v="37"/>
    <n v="333.16216216216202"/>
    <n v="161"/>
    <n v="135.32298136646"/>
    <n v="0.81313131313131304"/>
    <n v="57"/>
    <n v="79.157894736842096"/>
    <n v="0.35403726708074501"/>
    <n v="19"/>
    <n v="0.51351351351351404"/>
    <n v="9"/>
    <n v="0.24324324324324301"/>
    <n v="33"/>
    <n v="0.20496894409937899"/>
    <n v="7"/>
    <n v="4.3478260869565202E-2"/>
    <n v="1"/>
    <n v="5.0505050505050501E-3"/>
    <n v="0"/>
    <n v="0"/>
    <n v="0"/>
    <n v="0"/>
    <n v="3"/>
    <n v="1.8333333333333299"/>
    <n v="108.0000000000002"/>
    <n v="3"/>
    <n v="18"/>
  </r>
  <r>
    <n v="2017"/>
    <x v="5"/>
    <x v="1"/>
    <s v="ZALJO"/>
    <x v="77"/>
    <n v="219"/>
    <n v="116"/>
    <n v="8.9310344827586192"/>
    <n v="219"/>
    <n v="8.0319634703196296"/>
    <n v="8"/>
    <n v="3.6529680365296802E-2"/>
    <n v="122"/>
    <n v="2171.0923913043498"/>
    <n v="0.557077625570776"/>
    <n v="201"/>
    <n v="27.124378109452699"/>
    <n v="27"/>
    <n v="79.518518518518505"/>
    <n v="0"/>
    <n v="0"/>
    <n v="0"/>
    <n v="0"/>
    <n v="5"/>
    <n v="80.599999999999994"/>
    <n v="111"/>
    <n v="356.81981981982"/>
    <n v="106"/>
    <n v="223.88679245283001"/>
    <n v="0.48401826484018301"/>
    <n v="5"/>
    <n v="91"/>
    <n v="4.6296296296296301E-2"/>
    <n v="73"/>
    <n v="0.65765765765765805"/>
    <n v="21"/>
    <n v="0.18918918918918901"/>
    <n v="36"/>
    <n v="0.339622641509434"/>
    <n v="12"/>
    <n v="0.113207547169811"/>
    <n v="3"/>
    <n v="1.3698630136986301E-2"/>
    <n v="0"/>
    <n v="0"/>
    <n v="0"/>
    <n v="0"/>
    <n v="11"/>
    <n v="2.5465116279069799"/>
    <n v="85.999999999999886"/>
    <n v="0"/>
    <n v="0"/>
  </r>
  <r>
    <n v="2017"/>
    <x v="5"/>
    <x v="1"/>
    <s v="HUNRO"/>
    <x v="339"/>
    <n v="1"/>
    <n v="0"/>
    <n v="0"/>
    <n v="1"/>
    <n v="3"/>
    <n v="0"/>
    <n v="0"/>
    <n v="0"/>
    <n v="1004"/>
    <n v="0"/>
    <n v="1"/>
    <n v="3"/>
    <n v="0"/>
    <n v="0"/>
    <n v="0"/>
    <n v="0"/>
    <n v="0"/>
    <n v="0"/>
    <n v="1"/>
    <n v="117"/>
    <n v="0"/>
    <n v="0"/>
    <n v="1"/>
    <n v="247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5"/>
    <x v="1"/>
    <s v="HUYLE"/>
    <x v="91"/>
    <n v="47"/>
    <n v="25"/>
    <n v="9.32"/>
    <n v="47"/>
    <n v="8.6382978723404307"/>
    <n v="4"/>
    <n v="8.5106382978723402E-2"/>
    <n v="33"/>
    <n v="9803.4642857142899"/>
    <n v="0.70212765957446799"/>
    <n v="38"/>
    <n v="25.210526315789501"/>
    <n v="4"/>
    <n v="126.5"/>
    <n v="0"/>
    <n v="0"/>
    <n v="0"/>
    <n v="0"/>
    <n v="2"/>
    <n v="109.5"/>
    <n v="22"/>
    <n v="373.81818181818198"/>
    <n v="24"/>
    <n v="139.583333333333"/>
    <n v="0.51063829787234005"/>
    <n v="10"/>
    <n v="53.5"/>
    <n v="0.41666666666666702"/>
    <n v="17"/>
    <n v="0.77272727272727304"/>
    <n v="3"/>
    <n v="0.13636363636363599"/>
    <n v="3"/>
    <n v="0.125"/>
    <n v="1"/>
    <n v="4.1666666666666699E-2"/>
    <n v="0"/>
    <n v="0"/>
    <n v="0"/>
    <n v="0"/>
    <n v="0"/>
    <n v="0"/>
    <n v="1"/>
    <n v="2.0434782608695699"/>
    <n v="22.999999999999947"/>
    <n v="0"/>
    <n v="0"/>
  </r>
  <r>
    <n v="2017"/>
    <x v="5"/>
    <x v="1"/>
    <s v="WILDA3"/>
    <x v="161"/>
    <n v="51"/>
    <n v="26"/>
    <n v="10.0769230769231"/>
    <n v="51"/>
    <n v="9.5686274509803901"/>
    <n v="0"/>
    <n v="0"/>
    <n v="3"/>
    <n v="-78.4791666666667"/>
    <n v="5.8823529411764698E-2"/>
    <n v="49"/>
    <n v="14.040816326530599"/>
    <n v="12"/>
    <n v="80.0833333333333"/>
    <n v="1"/>
    <n v="179"/>
    <n v="1"/>
    <n v="274"/>
    <n v="32"/>
    <n v="163.59375"/>
    <n v="15"/>
    <n v="366.933333333333"/>
    <n v="36"/>
    <n v="231.611111111111"/>
    <n v="0.70588235294117696"/>
    <n v="0"/>
    <n v="0"/>
    <n v="0"/>
    <n v="9"/>
    <n v="0.6"/>
    <n v="6"/>
    <n v="0.4"/>
    <n v="11"/>
    <n v="0.30555555555555602"/>
    <n v="3"/>
    <n v="8.3333333333333301E-2"/>
    <n v="0"/>
    <n v="0"/>
    <n v="0"/>
    <n v="0"/>
    <n v="0"/>
    <n v="0"/>
    <n v="0"/>
    <n v="1.6451612903225801"/>
    <n v="31.000000000000011"/>
    <n v="0"/>
    <n v="0"/>
  </r>
  <r>
    <n v="2017"/>
    <x v="5"/>
    <x v="1"/>
    <s v="PAPST2"/>
    <x v="295"/>
    <n v="27"/>
    <n v="15"/>
    <n v="7.5333333333333297"/>
    <n v="27"/>
    <n v="7.5555555555555598"/>
    <n v="0"/>
    <n v="0"/>
    <n v="6"/>
    <n v="827.85185185185196"/>
    <n v="0.22222222222222199"/>
    <n v="25"/>
    <n v="19.600000000000001"/>
    <n v="6"/>
    <n v="87.6666666666667"/>
    <n v="0"/>
    <n v="0"/>
    <n v="0"/>
    <n v="0"/>
    <n v="8"/>
    <n v="113.75"/>
    <n v="10"/>
    <n v="265.8"/>
    <n v="17"/>
    <n v="183"/>
    <n v="0.62962962962962998"/>
    <n v="0"/>
    <n v="0"/>
    <n v="0"/>
    <n v="6"/>
    <n v="0.6"/>
    <n v="3"/>
    <n v="0.3"/>
    <n v="4"/>
    <n v="0.23529411764705899"/>
    <n v="3"/>
    <n v="0.17647058823529399"/>
    <n v="0"/>
    <n v="0"/>
    <n v="0"/>
    <n v="0"/>
    <n v="0"/>
    <n v="0"/>
    <n v="0"/>
    <n v="2.25"/>
    <n v="12"/>
    <n v="0"/>
    <n v="0"/>
  </r>
  <r>
    <n v="2017"/>
    <x v="5"/>
    <x v="1"/>
    <s v="MISDAV"/>
    <x v="298"/>
    <n v="5"/>
    <n v="3"/>
    <n v="3.3333333333333299"/>
    <n v="5"/>
    <n v="6"/>
    <n v="0"/>
    <n v="0"/>
    <n v="0"/>
    <n v="138.19999999999999"/>
    <n v="0"/>
    <n v="2"/>
    <n v="11.5"/>
    <n v="1"/>
    <n v="13"/>
    <n v="0"/>
    <n v="0"/>
    <n v="0"/>
    <n v="0"/>
    <n v="4"/>
    <n v="29.5"/>
    <n v="0"/>
    <n v="0"/>
    <n v="5"/>
    <n v="63.6"/>
    <n v="1"/>
    <n v="1"/>
    <n v="46"/>
    <n v="0.2"/>
    <n v="0"/>
    <n v="0"/>
    <n v="0"/>
    <n v="0"/>
    <n v="0"/>
    <n v="0"/>
    <n v="0"/>
    <n v="0"/>
    <n v="0"/>
    <n v="0"/>
    <n v="0"/>
    <n v="0"/>
    <n v="0"/>
    <n v="0"/>
    <n v="0"/>
    <n v="1.25"/>
    <n v="4"/>
    <n v="0"/>
    <n v="0"/>
  </r>
  <r>
    <n v="2017"/>
    <x v="5"/>
    <x v="1"/>
    <s v="HALRI"/>
    <x v="321"/>
    <n v="25"/>
    <n v="11"/>
    <n v="12.7272727272727"/>
    <n v="25"/>
    <n v="8.36"/>
    <n v="0"/>
    <n v="0"/>
    <n v="2"/>
    <n v="457.625"/>
    <n v="0.08"/>
    <n v="12"/>
    <n v="19.75"/>
    <n v="3"/>
    <n v="147"/>
    <n v="0"/>
    <n v="0"/>
    <n v="0"/>
    <n v="0"/>
    <n v="3"/>
    <n v="106"/>
    <n v="11"/>
    <n v="269.81818181818198"/>
    <n v="14"/>
    <n v="148.28571428571399"/>
    <n v="0.56000000000000005"/>
    <n v="0"/>
    <n v="0"/>
    <n v="0"/>
    <n v="8"/>
    <n v="0.72727272727272696"/>
    <n v="2"/>
    <n v="0.18181818181818199"/>
    <n v="2"/>
    <n v="0.14285714285714299"/>
    <n v="3"/>
    <n v="0.214285714285714"/>
    <n v="0"/>
    <n v="0"/>
    <n v="0"/>
    <n v="0"/>
    <n v="0"/>
    <n v="0"/>
    <n v="0"/>
    <n v="1.5625"/>
    <n v="16"/>
    <n v="0"/>
    <n v="0"/>
  </r>
  <r>
    <n v="2017"/>
    <x v="5"/>
    <x v="1"/>
    <s v="LARRO2"/>
    <x v="340"/>
    <n v="59"/>
    <n v="38"/>
    <n v="9.4210526315789505"/>
    <n v="59"/>
    <n v="8.42372881355932"/>
    <n v="0"/>
    <n v="0"/>
    <n v="3"/>
    <n v="57.8965517241379"/>
    <n v="5.0847457627118599E-2"/>
    <n v="57"/>
    <n v="16.6666666666667"/>
    <n v="9"/>
    <n v="57"/>
    <n v="21"/>
    <n v="167.857142857143"/>
    <n v="19"/>
    <n v="58.789473684210499"/>
    <n v="25"/>
    <n v="122.64"/>
    <n v="30"/>
    <n v="333.53333333333302"/>
    <n v="29"/>
    <n v="151.03448275862101"/>
    <n v="0.49152542372881403"/>
    <n v="0"/>
    <n v="0"/>
    <n v="0"/>
    <n v="14"/>
    <n v="0.46666666666666701"/>
    <n v="10"/>
    <n v="0.33333333333333298"/>
    <n v="9"/>
    <n v="0.31034482758620702"/>
    <n v="2"/>
    <n v="6.8965517241379296E-2"/>
    <n v="1"/>
    <n v="1.6949152542372899E-2"/>
    <n v="0"/>
    <n v="0"/>
    <n v="0"/>
    <n v="0"/>
    <n v="9"/>
    <n v="1.9032258064516101"/>
    <n v="31.000000000000046"/>
    <n v="21"/>
    <n v="64.238095238095198"/>
  </r>
  <r>
    <n v="2017"/>
    <x v="5"/>
    <x v="1"/>
    <s v="PERPE1"/>
    <x v="341"/>
    <n v="120"/>
    <n v="56"/>
    <n v="10.0535714285714"/>
    <n v="120"/>
    <n v="7.9916666666666698"/>
    <n v="2"/>
    <n v="1.6666666666666701E-2"/>
    <n v="3"/>
    <n v="93"/>
    <n v="2.5000000000000001E-2"/>
    <n v="107"/>
    <n v="19.467289719626201"/>
    <n v="20"/>
    <n v="65.7"/>
    <n v="0"/>
    <n v="0"/>
    <n v="0"/>
    <n v="0"/>
    <n v="57"/>
    <n v="145.70175438596499"/>
    <n v="51"/>
    <n v="332.78431372548999"/>
    <n v="69"/>
    <n v="213.536231884058"/>
    <n v="0.57499999999999996"/>
    <n v="3"/>
    <n v="119.333333333333"/>
    <n v="4.3478260869565202E-2"/>
    <n v="30"/>
    <n v="0.58823529411764697"/>
    <n v="15"/>
    <n v="0.29411764705882398"/>
    <n v="21"/>
    <n v="0.30434782608695699"/>
    <n v="8"/>
    <n v="0.115942028985507"/>
    <n v="1"/>
    <n v="8.3333333333333297E-3"/>
    <n v="0"/>
    <n v="0"/>
    <n v="0"/>
    <n v="0"/>
    <n v="2"/>
    <n v="2"/>
    <n v="60"/>
    <n v="0"/>
    <n v="0"/>
  </r>
  <r>
    <n v="2017"/>
    <x v="5"/>
    <x v="2"/>
    <s v="FOWDA"/>
    <x v="89"/>
    <n v="12"/>
    <n v="12"/>
    <n v="4"/>
    <n v="12"/>
    <n v="5.1666666666666696"/>
    <n v="0"/>
    <n v="0"/>
    <n v="0"/>
    <n v="105.833333333333"/>
    <n v="0"/>
    <n v="10"/>
    <n v="12.2"/>
    <n v="1"/>
    <n v="19"/>
    <n v="0"/>
    <n v="0"/>
    <n v="0"/>
    <n v="0"/>
    <n v="8"/>
    <n v="53.375"/>
    <n v="2"/>
    <n v="312"/>
    <n v="10"/>
    <n v="70.8"/>
    <n v="0.83333333333333304"/>
    <n v="2"/>
    <n v="49"/>
    <n v="0.2"/>
    <n v="1"/>
    <n v="0.5"/>
    <n v="0"/>
    <n v="0"/>
    <n v="0"/>
    <n v="0"/>
    <n v="0"/>
    <n v="0"/>
    <n v="0"/>
    <n v="0"/>
    <n v="0"/>
    <n v="0"/>
    <n v="0"/>
    <n v="0"/>
    <n v="0"/>
    <n v="1.3333333333333299"/>
    <n v="9.0000000000000231"/>
    <n v="0"/>
    <n v="0"/>
  </r>
  <r>
    <n v="2017"/>
    <x v="5"/>
    <x v="2"/>
    <s v="GREND"/>
    <x v="62"/>
    <n v="15"/>
    <n v="15"/>
    <n v="1.5333333333333301"/>
    <n v="15"/>
    <n v="2.6"/>
    <n v="0"/>
    <n v="0"/>
    <n v="1"/>
    <n v="-8"/>
    <n v="6.6666666666666693E-2"/>
    <n v="14"/>
    <n v="9.4285714285714306"/>
    <n v="0"/>
    <n v="0"/>
    <n v="0"/>
    <n v="0"/>
    <n v="0"/>
    <n v="0"/>
    <n v="15"/>
    <n v="39.6"/>
    <n v="0"/>
    <n v="0"/>
    <n v="15"/>
    <n v="53.8"/>
    <n v="1"/>
    <n v="3"/>
    <n v="26.6666666666667"/>
    <n v="0.2"/>
    <n v="0"/>
    <n v="0"/>
    <n v="0"/>
    <n v="0"/>
    <n v="2"/>
    <n v="0.133333333333333"/>
    <n v="1"/>
    <n v="6.6666666666666693E-2"/>
    <n v="0"/>
    <n v="0"/>
    <n v="0"/>
    <n v="0"/>
    <n v="0"/>
    <n v="0"/>
    <n v="0"/>
    <n v="1.25"/>
    <n v="12"/>
    <n v="0"/>
    <n v="0"/>
  </r>
  <r>
    <n v="2017"/>
    <x v="5"/>
    <x v="2"/>
    <s v="STCDO"/>
    <x v="342"/>
    <n v="37"/>
    <n v="36"/>
    <n v="2.2222222222222201"/>
    <n v="37"/>
    <n v="3.0270270270270299"/>
    <n v="0"/>
    <n v="0"/>
    <n v="0"/>
    <n v="-12.1351351351351"/>
    <n v="0"/>
    <n v="33"/>
    <n v="13.2727272727273"/>
    <n v="8"/>
    <n v="18.125"/>
    <n v="0"/>
    <n v="0"/>
    <n v="0"/>
    <n v="0"/>
    <n v="34"/>
    <n v="64.294117647058798"/>
    <n v="0"/>
    <n v="0"/>
    <n v="37"/>
    <n v="81.810810810810807"/>
    <n v="1"/>
    <n v="8"/>
    <n v="45.125"/>
    <n v="0.21621621621621601"/>
    <n v="0"/>
    <n v="0"/>
    <n v="0"/>
    <n v="0"/>
    <n v="11"/>
    <n v="0.29729729729729698"/>
    <n v="1"/>
    <n v="2.7027027027027001E-2"/>
    <n v="0"/>
    <n v="0"/>
    <n v="0"/>
    <n v="0"/>
    <n v="0"/>
    <n v="0"/>
    <n v="1"/>
    <n v="1.37037037037037"/>
    <n v="27.000000000000007"/>
    <n v="0"/>
    <n v="0"/>
  </r>
  <r>
    <n v="2017"/>
    <x v="5"/>
    <x v="2"/>
    <s v="GREFR"/>
    <x v="99"/>
    <n v="51"/>
    <n v="50"/>
    <n v="3"/>
    <n v="50"/>
    <n v="3.9"/>
    <n v="0"/>
    <n v="0"/>
    <n v="4"/>
    <n v="61.1666666666667"/>
    <n v="7.8431372549019607E-2"/>
    <n v="45"/>
    <n v="13.133333333333301"/>
    <n v="5"/>
    <n v="41"/>
    <n v="1"/>
    <n v="64"/>
    <n v="1"/>
    <n v="29"/>
    <n v="44"/>
    <n v="76.818181818181799"/>
    <n v="1"/>
    <n v="145"/>
    <n v="50"/>
    <n v="93.82"/>
    <n v="0.98039215686274495"/>
    <n v="14"/>
    <n v="68.071428571428598"/>
    <n v="0.28000000000000003"/>
    <n v="0"/>
    <n v="0"/>
    <n v="1"/>
    <n v="1"/>
    <n v="8"/>
    <n v="0.16"/>
    <n v="4"/>
    <n v="0.08"/>
    <n v="0"/>
    <n v="0"/>
    <n v="1"/>
    <n v="1.9607843137254902E-2"/>
    <n v="0"/>
    <n v="0"/>
    <n v="0"/>
    <n v="1.21428571428571"/>
    <n v="42.000000000000149"/>
    <n v="1"/>
    <n v="0"/>
  </r>
  <r>
    <n v="2017"/>
    <x v="5"/>
    <x v="2"/>
    <s v="REDDA"/>
    <x v="96"/>
    <n v="54"/>
    <n v="52"/>
    <n v="3.9807692307692299"/>
    <n v="53"/>
    <n v="4.8490566037735903"/>
    <n v="0"/>
    <n v="0"/>
    <n v="15"/>
    <n v="786.32558139534899"/>
    <n v="0.27777777777777801"/>
    <n v="44"/>
    <n v="17.931818181818201"/>
    <n v="11"/>
    <n v="27.181818181818201"/>
    <n v="0"/>
    <n v="0"/>
    <n v="0"/>
    <n v="0"/>
    <n v="37"/>
    <n v="67.108108108108098"/>
    <n v="0"/>
    <n v="0"/>
    <n v="53"/>
    <n v="90.452830188679201"/>
    <n v="0.98148148148148195"/>
    <n v="12"/>
    <n v="55.5"/>
    <n v="0.22222222222222199"/>
    <n v="0"/>
    <n v="0"/>
    <n v="0"/>
    <n v="0"/>
    <n v="14"/>
    <n v="0.26415094339622602"/>
    <n v="2"/>
    <n v="3.77358490566038E-2"/>
    <n v="0"/>
    <n v="0"/>
    <n v="0"/>
    <n v="0"/>
    <n v="0"/>
    <n v="0"/>
    <n v="0"/>
    <n v="1.22727272727273"/>
    <n v="43.999999999999901"/>
    <n v="0"/>
    <n v="0"/>
  </r>
  <r>
    <n v="2017"/>
    <x v="5"/>
    <x v="2"/>
    <s v="POECH"/>
    <x v="100"/>
    <n v="48"/>
    <n v="48"/>
    <n v="3.0416666666666701"/>
    <n v="48"/>
    <n v="4.0625"/>
    <n v="0"/>
    <n v="0"/>
    <n v="1"/>
    <n v="190.76595744680799"/>
    <n v="2.0833333333333301E-2"/>
    <n v="43"/>
    <n v="10.3720930232558"/>
    <n v="11"/>
    <n v="22"/>
    <n v="1"/>
    <n v="42"/>
    <n v="1"/>
    <n v="72"/>
    <n v="41"/>
    <n v="44.707317073170699"/>
    <n v="0"/>
    <n v="0"/>
    <n v="47"/>
    <n v="62.489361702127702"/>
    <n v="0.97916666666666696"/>
    <n v="14"/>
    <n v="42.571428571428598"/>
    <n v="0.29787234042553201"/>
    <n v="1"/>
    <n v="0"/>
    <n v="0"/>
    <n v="0"/>
    <n v="10"/>
    <n v="0.21276595744680901"/>
    <n v="0"/>
    <n v="0"/>
    <n v="0"/>
    <n v="0"/>
    <n v="0"/>
    <n v="0"/>
    <n v="0"/>
    <n v="0"/>
    <n v="0"/>
    <n v="1.26315789473684"/>
    <n v="38.000000000000064"/>
    <n v="0"/>
    <n v="0"/>
  </r>
  <r>
    <n v="2017"/>
    <x v="5"/>
    <x v="2"/>
    <s v="FISJA"/>
    <x v="95"/>
    <n v="51"/>
    <n v="38"/>
    <n v="0.76315789473684204"/>
    <n v="50"/>
    <n v="1.44"/>
    <n v="0"/>
    <n v="0"/>
    <n v="1"/>
    <n v="470.92"/>
    <n v="1.9607843137254902E-2"/>
    <n v="46"/>
    <n v="14.8478260869565"/>
    <n v="6"/>
    <n v="34.8333333333333"/>
    <n v="1"/>
    <n v="80"/>
    <n v="1"/>
    <n v="78"/>
    <n v="41"/>
    <n v="66.756097560975604"/>
    <n v="1"/>
    <n v="303"/>
    <n v="49"/>
    <n v="88.265306122449005"/>
    <n v="0.96078431372549"/>
    <n v="14"/>
    <n v="47.642857142857103"/>
    <n v="0.28571428571428598"/>
    <n v="0"/>
    <n v="0"/>
    <n v="0"/>
    <n v="0"/>
    <n v="15"/>
    <n v="0.30612244897959201"/>
    <n v="4"/>
    <n v="8.1632653061224497E-2"/>
    <n v="0"/>
    <n v="0"/>
    <n v="0"/>
    <n v="0"/>
    <n v="1"/>
    <n v="0"/>
    <n v="2"/>
    <n v="1.2820512820512799"/>
    <n v="39.780000000000065"/>
    <n v="1"/>
    <n v="15"/>
  </r>
  <r>
    <n v="2017"/>
    <x v="5"/>
    <x v="3"/>
    <s v="NISRO"/>
    <x v="107"/>
    <n v="39"/>
    <n v="36"/>
    <n v="3.7777777777777799"/>
    <n v="39"/>
    <n v="4.6153846153846203"/>
    <n v="0"/>
    <n v="0"/>
    <n v="8"/>
    <n v="926.90909090909099"/>
    <n v="0.20512820512820501"/>
    <n v="35"/>
    <n v="18.628571428571401"/>
    <n v="5"/>
    <n v="64.400000000000006"/>
    <n v="7"/>
    <n v="162.42857142857099"/>
    <n v="7"/>
    <n v="7.28571428571429"/>
    <n v="22"/>
    <n v="77.954545454545496"/>
    <n v="7"/>
    <n v="242.57142857142901"/>
    <n v="31"/>
    <n v="96.419354838709694"/>
    <n v="0.79487179487179505"/>
    <n v="18"/>
    <n v="70.5"/>
    <n v="0.58064516129032295"/>
    <n v="5"/>
    <n v="0.71428571428571397"/>
    <n v="3"/>
    <n v="0.42857142857142899"/>
    <n v="10"/>
    <n v="0.32258064516128998"/>
    <n v="0"/>
    <n v="0"/>
    <n v="0"/>
    <n v="0"/>
    <n v="0"/>
    <n v="0"/>
    <n v="0"/>
    <n v="0"/>
    <n v="0"/>
    <n v="1.5"/>
    <n v="26"/>
    <n v="6"/>
    <n v="54.5"/>
  </r>
  <r>
    <n v="2017"/>
    <x v="5"/>
    <x v="3"/>
    <s v="FOWDA"/>
    <x v="89"/>
    <n v="141"/>
    <n v="138"/>
    <n v="4.1449275362318803"/>
    <n v="140"/>
    <n v="5.2642857142857098"/>
    <n v="0"/>
    <n v="0"/>
    <n v="2"/>
    <n v="135.755395683453"/>
    <n v="1.41843971631206E-2"/>
    <n v="106"/>
    <n v="13.2735849056604"/>
    <n v="9"/>
    <n v="44.5555555555556"/>
    <n v="0"/>
    <n v="0"/>
    <n v="0"/>
    <n v="0"/>
    <n v="126"/>
    <n v="56.103174603174601"/>
    <n v="5"/>
    <n v="254"/>
    <n v="135"/>
    <n v="75.955555555555506"/>
    <n v="0.95744680851063801"/>
    <n v="61"/>
    <n v="52.180327868852501"/>
    <n v="0.44852941176470601"/>
    <n v="5"/>
    <n v="1"/>
    <n v="1"/>
    <n v="0.2"/>
    <n v="28"/>
    <n v="0.20740740740740701"/>
    <n v="2"/>
    <n v="1.48148148148148E-2"/>
    <n v="0"/>
    <n v="0"/>
    <n v="1"/>
    <n v="7.09219858156028E-3"/>
    <n v="0"/>
    <n v="0"/>
    <n v="1"/>
    <n v="1.63953488372093"/>
    <n v="86.000000000000014"/>
    <n v="0"/>
    <n v="0"/>
  </r>
  <r>
    <n v="2017"/>
    <x v="5"/>
    <x v="3"/>
    <s v="GREND"/>
    <x v="62"/>
    <n v="1"/>
    <n v="1"/>
    <n v="6"/>
    <n v="1"/>
    <n v="6"/>
    <n v="0"/>
    <n v="0"/>
    <n v="0"/>
    <n v="-644"/>
    <n v="0"/>
    <n v="1"/>
    <n v="42"/>
    <n v="0"/>
    <n v="0"/>
    <n v="0"/>
    <n v="0"/>
    <n v="0"/>
    <n v="0"/>
    <n v="0"/>
    <n v="0"/>
    <n v="1"/>
    <n v="8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5"/>
    <x v="3"/>
    <s v="BOWRI"/>
    <x v="66"/>
    <n v="7"/>
    <n v="6"/>
    <n v="2.3333333333333299"/>
    <n v="6"/>
    <n v="3.8333333333333299"/>
    <n v="0"/>
    <n v="0"/>
    <n v="1"/>
    <n v="82.3333333333333"/>
    <n v="0.14285714285714299"/>
    <n v="4"/>
    <n v="8.25"/>
    <n v="1"/>
    <n v="16"/>
    <n v="0"/>
    <n v="0"/>
    <n v="0"/>
    <n v="0"/>
    <n v="6"/>
    <n v="37.3333333333333"/>
    <n v="0"/>
    <n v="0"/>
    <n v="6"/>
    <n v="50.1666666666667"/>
    <n v="0.85714285714285698"/>
    <n v="3"/>
    <n v="27"/>
    <n v="0.42857142857142899"/>
    <n v="0"/>
    <n v="0"/>
    <n v="0"/>
    <n v="0"/>
    <n v="1"/>
    <n v="0.16666666666666699"/>
    <n v="0"/>
    <n v="0"/>
    <n v="0"/>
    <n v="0"/>
    <n v="0"/>
    <n v="0"/>
    <n v="0"/>
    <n v="0"/>
    <n v="0"/>
    <n v="1.75"/>
    <n v="4"/>
    <n v="0"/>
    <n v="0"/>
  </r>
  <r>
    <n v="2017"/>
    <x v="5"/>
    <x v="3"/>
    <s v="TULDA"/>
    <x v="106"/>
    <n v="32"/>
    <n v="32"/>
    <n v="2.5"/>
    <n v="32"/>
    <n v="2.90625"/>
    <n v="0"/>
    <n v="0"/>
    <n v="1"/>
    <n v="59.161290322580598"/>
    <n v="3.125E-2"/>
    <n v="29"/>
    <n v="7.9310344827586201"/>
    <n v="3"/>
    <n v="14.3333333333333"/>
    <n v="1"/>
    <n v="131"/>
    <n v="1"/>
    <n v="20"/>
    <n v="29"/>
    <n v="60.1034482758621"/>
    <n v="1"/>
    <n v="236"/>
    <n v="31"/>
    <n v="86.870967741935502"/>
    <n v="0.96875"/>
    <n v="11"/>
    <n v="52.818181818181799"/>
    <n v="0.35483870967741898"/>
    <n v="1"/>
    <n v="1"/>
    <n v="0"/>
    <n v="0"/>
    <n v="10"/>
    <n v="0.32258064516128998"/>
    <n v="0"/>
    <n v="0"/>
    <n v="0"/>
    <n v="0"/>
    <n v="0"/>
    <n v="0"/>
    <n v="0"/>
    <n v="0"/>
    <n v="0"/>
    <n v="1.52380952380952"/>
    <n v="21.000000000000053"/>
    <n v="1"/>
    <n v="0"/>
  </r>
  <r>
    <n v="2017"/>
    <x v="5"/>
    <x v="3"/>
    <s v="POECH"/>
    <x v="100"/>
    <n v="10"/>
    <n v="10"/>
    <n v="2.2000000000000002"/>
    <n v="10"/>
    <n v="3.6"/>
    <n v="0"/>
    <n v="0"/>
    <n v="0"/>
    <n v="417.3"/>
    <n v="0"/>
    <n v="7"/>
    <n v="9.1428571428571406"/>
    <n v="0"/>
    <n v="0"/>
    <n v="1"/>
    <n v="67"/>
    <n v="1"/>
    <n v="6"/>
    <n v="8"/>
    <n v="43"/>
    <n v="1"/>
    <n v="193"/>
    <n v="9"/>
    <n v="65.5555555555556"/>
    <n v="0.9"/>
    <n v="6"/>
    <n v="37.5"/>
    <n v="0.66666666666666696"/>
    <n v="0"/>
    <n v="0"/>
    <n v="0"/>
    <n v="0"/>
    <n v="2"/>
    <n v="0.22222222222222199"/>
    <n v="0"/>
    <n v="0"/>
    <n v="0"/>
    <n v="0"/>
    <n v="0"/>
    <n v="0"/>
    <n v="0"/>
    <n v="0"/>
    <n v="0"/>
    <n v="1.25"/>
    <n v="8"/>
    <n v="1"/>
    <n v="1"/>
  </r>
  <r>
    <n v="2017"/>
    <x v="5"/>
    <x v="3"/>
    <s v="FELAN"/>
    <x v="103"/>
    <n v="36"/>
    <n v="34"/>
    <n v="2.5882352941176499"/>
    <n v="36"/>
    <n v="3.9444444444444402"/>
    <n v="0"/>
    <n v="0"/>
    <n v="4"/>
    <n v="201.58823529411799"/>
    <n v="0.11111111111111099"/>
    <n v="33"/>
    <n v="14.181818181818199"/>
    <n v="7"/>
    <n v="28.714285714285701"/>
    <n v="3"/>
    <n v="105"/>
    <n v="3"/>
    <n v="5.6666666666666696"/>
    <n v="27"/>
    <n v="49.962962962962997"/>
    <n v="4"/>
    <n v="194"/>
    <n v="32"/>
    <n v="74.375"/>
    <n v="0.88888888888888895"/>
    <n v="4"/>
    <n v="40.25"/>
    <n v="0.125"/>
    <n v="1"/>
    <n v="0.25"/>
    <n v="1"/>
    <n v="0.25"/>
    <n v="5"/>
    <n v="0.15625"/>
    <n v="0"/>
    <n v="0"/>
    <n v="0"/>
    <n v="0"/>
    <n v="0"/>
    <n v="0"/>
    <n v="0"/>
    <n v="0"/>
    <n v="1"/>
    <n v="1.28571428571429"/>
    <n v="27.999999999999908"/>
    <n v="3"/>
    <n v="29.3333333333333"/>
  </r>
  <r>
    <n v="2017"/>
    <x v="5"/>
    <x v="3"/>
    <s v="NESSU"/>
    <x v="244"/>
    <n v="10"/>
    <n v="10"/>
    <n v="0.9"/>
    <n v="10"/>
    <n v="2.7"/>
    <n v="0"/>
    <n v="0"/>
    <n v="3"/>
    <n v="-10.1428571428571"/>
    <n v="0.3"/>
    <n v="10"/>
    <n v="5"/>
    <n v="3"/>
    <n v="14"/>
    <n v="1"/>
    <n v="209"/>
    <n v="1"/>
    <n v="57"/>
    <n v="9"/>
    <n v="51.8888888888889"/>
    <n v="1"/>
    <n v="307"/>
    <n v="9"/>
    <n v="65.5555555555556"/>
    <n v="0.9"/>
    <n v="5"/>
    <n v="53.4"/>
    <n v="0.55555555555555602"/>
    <n v="1"/>
    <n v="1"/>
    <n v="1"/>
    <n v="1"/>
    <n v="0"/>
    <n v="0"/>
    <n v="0"/>
    <n v="0"/>
    <n v="0"/>
    <n v="0"/>
    <n v="0"/>
    <n v="0"/>
    <n v="0"/>
    <n v="0"/>
    <n v="0"/>
    <n v="1.1111111111111101"/>
    <n v="9.0000000000000089"/>
    <n v="1"/>
    <n v="6"/>
  </r>
  <r>
    <n v="2017"/>
    <x v="5"/>
    <x v="3"/>
    <s v="LEMCH"/>
    <x v="90"/>
    <n v="32"/>
    <n v="24"/>
    <n v="2.125"/>
    <n v="32"/>
    <n v="2.71875"/>
    <n v="0"/>
    <n v="0"/>
    <n v="4"/>
    <n v="-30.428571428571399"/>
    <n v="0.125"/>
    <n v="25"/>
    <n v="5.96"/>
    <n v="2"/>
    <n v="25.5"/>
    <n v="0"/>
    <n v="0"/>
    <n v="0"/>
    <n v="0"/>
    <n v="23"/>
    <n v="57.347826086956502"/>
    <n v="4"/>
    <n v="280.5"/>
    <n v="25"/>
    <n v="76.52"/>
    <n v="0.78125"/>
    <n v="2"/>
    <n v="48"/>
    <n v="7.4074074074074098E-2"/>
    <n v="3"/>
    <n v="0.75"/>
    <n v="1"/>
    <n v="0.25"/>
    <n v="7"/>
    <n v="0.28000000000000003"/>
    <n v="3"/>
    <n v="0.12"/>
    <n v="0"/>
    <n v="0"/>
    <n v="0"/>
    <n v="0"/>
    <n v="0"/>
    <n v="0"/>
    <n v="1"/>
    <n v="1.6"/>
    <n v="20"/>
    <n v="0"/>
    <n v="0"/>
  </r>
  <r>
    <n v="2017"/>
    <x v="5"/>
    <x v="3"/>
    <s v="GONJO2"/>
    <x v="102"/>
    <n v="28"/>
    <n v="27"/>
    <n v="8.7777777777777803"/>
    <n v="28"/>
    <n v="9.4285714285714306"/>
    <n v="0"/>
    <n v="0"/>
    <n v="16"/>
    <n v="2392.6799999999998"/>
    <n v="0.57142857142857095"/>
    <n v="23"/>
    <n v="19.521739130434799"/>
    <n v="5"/>
    <n v="36"/>
    <n v="1"/>
    <n v="89"/>
    <n v="1"/>
    <n v="1"/>
    <n v="14"/>
    <n v="85.214285714285694"/>
    <n v="3"/>
    <n v="219.333333333333"/>
    <n v="24"/>
    <n v="116.625"/>
    <n v="0.85714285714285698"/>
    <n v="7"/>
    <n v="60.285714285714299"/>
    <n v="0.28000000000000003"/>
    <n v="3"/>
    <n v="1"/>
    <n v="1"/>
    <n v="0.33333333333333298"/>
    <n v="6"/>
    <n v="0.25"/>
    <n v="1"/>
    <n v="4.1666666666666699E-2"/>
    <n v="0"/>
    <n v="0"/>
    <n v="0"/>
    <n v="0"/>
    <n v="0"/>
    <n v="0"/>
    <n v="1"/>
    <n v="1.4"/>
    <n v="20"/>
    <n v="1"/>
    <n v="21"/>
  </r>
  <r>
    <n v="2017"/>
    <x v="5"/>
    <x v="3"/>
    <s v="CLOBR"/>
    <x v="94"/>
    <n v="69"/>
    <n v="64"/>
    <n v="1.5"/>
    <n v="69"/>
    <n v="2.7681159420289898"/>
    <n v="0"/>
    <n v="0"/>
    <n v="6"/>
    <n v="29.095238095238098"/>
    <n v="8.6956521739130405E-2"/>
    <n v="60"/>
    <n v="10.266666666666699"/>
    <n v="27"/>
    <n v="32.296296296296298"/>
    <n v="13"/>
    <n v="118.846153846154"/>
    <n v="8"/>
    <n v="11.75"/>
    <n v="48"/>
    <n v="56.75"/>
    <n v="15"/>
    <n v="220.6"/>
    <n v="52"/>
    <n v="78.942307692307693"/>
    <n v="0.75362318840579701"/>
    <n v="21"/>
    <n v="67.761904761904802"/>
    <n v="0.38888888888888901"/>
    <n v="9"/>
    <n v="0.6"/>
    <n v="0"/>
    <n v="0"/>
    <n v="12"/>
    <n v="0.230769230769231"/>
    <n v="1"/>
    <n v="1.9230769230769201E-2"/>
    <n v="0"/>
    <n v="0"/>
    <n v="0"/>
    <n v="0"/>
    <n v="0"/>
    <n v="0"/>
    <n v="1"/>
    <n v="1.1694915254237299"/>
    <n v="58.999999999999943"/>
    <n v="0"/>
    <n v="0"/>
  </r>
  <r>
    <n v="2017"/>
    <x v="5"/>
    <x v="3"/>
    <s v="WILDA3"/>
    <x v="161"/>
    <n v="42"/>
    <n v="42"/>
    <n v="6.21428571428571"/>
    <n v="42"/>
    <n v="6.8095238095238102"/>
    <n v="0"/>
    <n v="0"/>
    <n v="6"/>
    <n v="355.8"/>
    <n v="0.14285714285714299"/>
    <n v="36"/>
    <n v="11.2777777777778"/>
    <n v="5"/>
    <n v="26.8"/>
    <n v="8"/>
    <n v="223.75"/>
    <n v="6"/>
    <n v="9.3333333333333304"/>
    <n v="28"/>
    <n v="64.142857142857096"/>
    <n v="9"/>
    <n v="308.444444444444"/>
    <n v="33"/>
    <n v="76.6666666666667"/>
    <n v="0.78571428571428603"/>
    <n v="12"/>
    <n v="39.25"/>
    <n v="0.36363636363636398"/>
    <n v="3"/>
    <n v="0.33333333333333298"/>
    <n v="1"/>
    <n v="0.11111111111111099"/>
    <n v="11"/>
    <n v="0.33333333333333298"/>
    <n v="0"/>
    <n v="0"/>
    <n v="0"/>
    <n v="0"/>
    <n v="0"/>
    <n v="0"/>
    <n v="0"/>
    <n v="0"/>
    <n v="1"/>
    <n v="1.75"/>
    <n v="24"/>
    <n v="8"/>
    <n v="0.125"/>
  </r>
  <r>
    <n v="2017"/>
    <x v="5"/>
    <x v="3"/>
    <s v="PAPST2"/>
    <x v="295"/>
    <n v="17"/>
    <n v="17"/>
    <n v="5.1764705882352899"/>
    <n v="17"/>
    <n v="6.8235294117647101"/>
    <n v="0"/>
    <n v="0"/>
    <n v="8"/>
    <n v="1976.8125"/>
    <n v="0.47058823529411797"/>
    <n v="15"/>
    <n v="13.0666666666667"/>
    <n v="1"/>
    <n v="2"/>
    <n v="1"/>
    <n v="168"/>
    <n v="1"/>
    <n v="18"/>
    <n v="15"/>
    <n v="75.400000000000006"/>
    <n v="1"/>
    <n v="265"/>
    <n v="16"/>
    <n v="98.25"/>
    <n v="0.94117647058823495"/>
    <n v="16"/>
    <n v="98.25"/>
    <n v="1"/>
    <n v="1"/>
    <n v="1"/>
    <n v="1"/>
    <n v="1"/>
    <n v="1"/>
    <n v="6.25E-2"/>
    <n v="1"/>
    <n v="6.25E-2"/>
    <n v="0"/>
    <n v="0"/>
    <n v="0"/>
    <n v="0"/>
    <n v="0"/>
    <n v="0"/>
    <n v="0"/>
    <n v="2.125"/>
    <n v="8"/>
    <n v="0"/>
    <n v="0"/>
  </r>
  <r>
    <n v="2017"/>
    <x v="5"/>
    <x v="3"/>
    <s v="PERPE1"/>
    <x v="341"/>
    <n v="46"/>
    <n v="45"/>
    <n v="3.8"/>
    <n v="46"/>
    <n v="4.6739130434782599"/>
    <n v="6"/>
    <n v="0.13043478260869601"/>
    <n v="2"/>
    <n v="517.79999999999995"/>
    <n v="4.3478260869565202E-2"/>
    <n v="33"/>
    <n v="12.909090909090899"/>
    <n v="7"/>
    <n v="58"/>
    <n v="2"/>
    <n v="133"/>
    <n v="2"/>
    <n v="81.5"/>
    <n v="35"/>
    <n v="67.514285714285705"/>
    <n v="5"/>
    <n v="255.8"/>
    <n v="41"/>
    <n v="89.780487804878007"/>
    <n v="0.89130434782608703"/>
    <n v="25"/>
    <n v="58.36"/>
    <n v="0.60975609756097604"/>
    <n v="4"/>
    <n v="0.8"/>
    <n v="1"/>
    <n v="0.2"/>
    <n v="11"/>
    <n v="0.26829268292682901"/>
    <n v="2"/>
    <n v="4.8780487804878002E-2"/>
    <n v="0"/>
    <n v="0"/>
    <n v="0"/>
    <n v="0"/>
    <n v="0"/>
    <n v="0"/>
    <n v="0"/>
    <n v="2.0909090909090899"/>
    <n v="22.000000000000011"/>
    <n v="0"/>
    <n v="0"/>
  </r>
  <r>
    <n v="2017"/>
    <x v="5"/>
    <x v="4"/>
    <s v="EDDOC"/>
    <x v="337"/>
    <n v="13"/>
    <n v="5"/>
    <n v="30.4"/>
    <n v="7"/>
    <n v="24.428571428571399"/>
    <n v="1"/>
    <n v="0.14285714285714299"/>
    <n v="8"/>
    <n v="989.28571428571399"/>
    <n v="0.61538461538461497"/>
    <n v="4"/>
    <n v="48.75"/>
    <n v="4"/>
    <n v="65"/>
    <n v="0"/>
    <n v="0"/>
    <n v="0"/>
    <n v="0"/>
    <n v="6"/>
    <n v="62.1666666666667"/>
    <n v="1"/>
    <n v="257"/>
    <n v="6"/>
    <n v="117.333333333333"/>
    <n v="0.46153846153846201"/>
    <n v="2"/>
    <n v="55"/>
    <n v="0.33333333333333298"/>
    <n v="0"/>
    <n v="0"/>
    <n v="1"/>
    <n v="1"/>
    <n v="0"/>
    <n v="0"/>
    <n v="1"/>
    <n v="0.16666666666666699"/>
    <n v="0"/>
    <n v="0"/>
    <n v="0"/>
    <n v="0"/>
    <n v="4"/>
    <n v="2"/>
    <n v="0"/>
    <n v="1.4"/>
    <n v="9.2857142857142865"/>
    <n v="0"/>
    <n v="0"/>
  </r>
  <r>
    <n v="2017"/>
    <x v="5"/>
    <x v="4"/>
    <s v="GREMI"/>
    <x v="119"/>
    <n v="85"/>
    <n v="85"/>
    <n v="2.4470588235294102"/>
    <n v="85"/>
    <n v="3.5764705882352898"/>
    <n v="5"/>
    <n v="5.8823529411764698E-2"/>
    <n v="35"/>
    <n v="1741.9230769230801"/>
    <n v="0.41176470588235298"/>
    <n v="6"/>
    <n v="55.3333333333333"/>
    <n v="14"/>
    <n v="19.928571428571399"/>
    <n v="2"/>
    <n v="192"/>
    <n v="1"/>
    <n v="3"/>
    <n v="17"/>
    <n v="36"/>
    <n v="2"/>
    <n v="285.5"/>
    <n v="83"/>
    <n v="87.397590361445793"/>
    <n v="0.97647058823529398"/>
    <n v="59"/>
    <n v="69.169491525423695"/>
    <n v="0.71084337349397597"/>
    <n v="2"/>
    <n v="1"/>
    <n v="2"/>
    <n v="1"/>
    <n v="19"/>
    <n v="0.22891566265060201"/>
    <n v="4"/>
    <n v="4.8192771084337303E-2"/>
    <n v="0"/>
    <n v="0"/>
    <n v="0"/>
    <n v="0"/>
    <n v="0"/>
    <n v="0"/>
    <n v="0"/>
    <n v="2.0731707317073198"/>
    <n v="40.999999999999943"/>
    <n v="0"/>
    <n v="0"/>
  </r>
  <r>
    <n v="2017"/>
    <x v="5"/>
    <x v="4"/>
    <s v="NIMMA"/>
    <x v="122"/>
    <n v="78"/>
    <n v="78"/>
    <n v="2.87179487179487"/>
    <n v="78"/>
    <n v="3.9871794871794899"/>
    <n v="0"/>
    <n v="0"/>
    <n v="32"/>
    <n v="2808.7272727272698"/>
    <n v="0.41025641025641002"/>
    <n v="9"/>
    <n v="69"/>
    <n v="13"/>
    <n v="45"/>
    <n v="7"/>
    <n v="200.857142857143"/>
    <n v="7"/>
    <n v="4.1428571428571397"/>
    <n v="66"/>
    <n v="98.212121212121204"/>
    <n v="7"/>
    <n v="297.142857142857"/>
    <n v="71"/>
    <n v="124.87323943662"/>
    <n v="0.91025641025641002"/>
    <n v="33"/>
    <n v="61.909090909090899"/>
    <n v="0.46478873239436602"/>
    <n v="6"/>
    <n v="0.85714285714285698"/>
    <n v="0"/>
    <n v="0"/>
    <n v="10"/>
    <n v="0.140845070422535"/>
    <n v="4"/>
    <n v="5.63380281690141E-2"/>
    <n v="0"/>
    <n v="0"/>
    <n v="0"/>
    <n v="0"/>
    <n v="0"/>
    <n v="0"/>
    <n v="2"/>
    <n v="1.77272727272727"/>
    <n v="44.000000000000064"/>
    <n v="4"/>
    <n v="25.25"/>
  </r>
  <r>
    <n v="2017"/>
    <x v="5"/>
    <x v="4"/>
    <s v="KANLOR"/>
    <x v="126"/>
    <n v="25"/>
    <n v="25"/>
    <n v="1.92"/>
    <n v="25"/>
    <n v="3.72"/>
    <n v="0"/>
    <n v="0"/>
    <n v="25"/>
    <n v="3111.28"/>
    <n v="1"/>
    <n v="4"/>
    <n v="55.75"/>
    <n v="7"/>
    <n v="40.714285714285701"/>
    <n v="1"/>
    <n v="100"/>
    <n v="1"/>
    <n v="1"/>
    <n v="24"/>
    <n v="94.25"/>
    <n v="1"/>
    <n v="323"/>
    <n v="24"/>
    <n v="132.5"/>
    <n v="0.96"/>
    <n v="10"/>
    <n v="107.4"/>
    <n v="0.41666666666666702"/>
    <n v="0"/>
    <n v="0"/>
    <n v="0"/>
    <n v="0"/>
    <n v="6"/>
    <n v="0.25"/>
    <n v="2"/>
    <n v="8.3333333333333301E-2"/>
    <n v="0"/>
    <n v="0"/>
    <n v="0"/>
    <n v="0"/>
    <n v="0"/>
    <n v="0"/>
    <n v="0"/>
    <n v="2.5"/>
    <n v="10"/>
    <n v="0"/>
    <n v="0"/>
  </r>
  <r>
    <n v="2017"/>
    <x v="5"/>
    <x v="4"/>
    <s v="FIGVE"/>
    <x v="343"/>
    <n v="1"/>
    <n v="0"/>
    <n v="0"/>
    <n v="1"/>
    <n v="3"/>
    <n v="0"/>
    <n v="0"/>
    <n v="0"/>
    <n v="90"/>
    <n v="0"/>
    <n v="1"/>
    <n v="11"/>
    <n v="0"/>
    <n v="0"/>
    <n v="0"/>
    <n v="0"/>
    <n v="0"/>
    <n v="0"/>
    <n v="1"/>
    <n v="53"/>
    <n v="0"/>
    <n v="0"/>
    <n v="1"/>
    <n v="203"/>
    <n v="1"/>
    <n v="1"/>
    <n v="203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5"/>
    <x v="4"/>
    <s v="HARDM"/>
    <x v="134"/>
    <n v="28"/>
    <n v="25"/>
    <n v="4.8"/>
    <n v="28"/>
    <n v="5.3214285714285703"/>
    <n v="2"/>
    <n v="7.1428571428571397E-2"/>
    <n v="4"/>
    <n v="92.5"/>
    <n v="0.14285714285714299"/>
    <n v="20"/>
    <n v="20.3"/>
    <n v="3"/>
    <n v="38"/>
    <n v="4"/>
    <n v="190.25"/>
    <n v="4"/>
    <n v="6"/>
    <n v="23"/>
    <n v="92.391304347826093"/>
    <n v="1"/>
    <n v="319"/>
    <n v="24"/>
    <n v="119.083333333333"/>
    <n v="0.85714285714285698"/>
    <n v="17"/>
    <n v="101"/>
    <n v="0.70833333333333304"/>
    <n v="2"/>
    <n v="2"/>
    <n v="0"/>
    <n v="0"/>
    <n v="8"/>
    <n v="0.33333333333333298"/>
    <n v="0"/>
    <n v="0"/>
    <n v="0"/>
    <n v="0"/>
    <n v="0"/>
    <n v="0"/>
    <n v="0"/>
    <n v="0"/>
    <n v="0"/>
    <n v="2.1538461538461502"/>
    <n v="13.000000000000021"/>
    <n v="1"/>
    <n v="9"/>
  </r>
  <r>
    <n v="2017"/>
    <x v="5"/>
    <x v="4"/>
    <s v="RAYJAC"/>
    <x v="121"/>
    <n v="11"/>
    <n v="11"/>
    <n v="2.9090909090909101"/>
    <n v="11"/>
    <n v="3.7272727272727302"/>
    <n v="0"/>
    <n v="0"/>
    <n v="0"/>
    <n v="108.272727272727"/>
    <n v="0"/>
    <n v="3"/>
    <n v="7.3333333333333304"/>
    <n v="4"/>
    <n v="15"/>
    <n v="0"/>
    <n v="0"/>
    <n v="0"/>
    <n v="0"/>
    <n v="10"/>
    <n v="97.8"/>
    <n v="0"/>
    <n v="0"/>
    <n v="11"/>
    <n v="109.272727272727"/>
    <n v="1"/>
    <n v="7"/>
    <n v="85.285714285714306"/>
    <n v="0.63636363636363602"/>
    <n v="0"/>
    <n v="0"/>
    <n v="0"/>
    <n v="0"/>
    <n v="2"/>
    <n v="0.18181818181818199"/>
    <n v="0"/>
    <n v="0"/>
    <n v="0"/>
    <n v="0"/>
    <n v="0"/>
    <n v="0"/>
    <n v="0"/>
    <n v="0"/>
    <n v="0"/>
    <n v="1.5714285714285701"/>
    <n v="7.0000000000000062"/>
    <n v="0"/>
    <n v="0"/>
  </r>
  <r>
    <n v="2017"/>
    <x v="5"/>
    <x v="4"/>
    <s v="LAMNA"/>
    <x v="132"/>
    <n v="170"/>
    <n v="162"/>
    <n v="4.9074074074074101"/>
    <n v="167"/>
    <n v="6"/>
    <n v="0"/>
    <n v="0"/>
    <n v="9"/>
    <n v="69.223602484472096"/>
    <n v="5.29411764705882E-2"/>
    <n v="165"/>
    <n v="14.6848484848485"/>
    <n v="58"/>
    <n v="30.517241379310299"/>
    <n v="6"/>
    <n v="181.666666666667"/>
    <n v="6"/>
    <n v="7.8333333333333304"/>
    <n v="144"/>
    <n v="70.2222222222222"/>
    <n v="5"/>
    <n v="280.39999999999998"/>
    <n v="160"/>
    <n v="108.875"/>
    <n v="0.94117647058823495"/>
    <n v="62"/>
    <n v="79.064516129032299"/>
    <n v="0.38509316770186303"/>
    <n v="5"/>
    <n v="1"/>
    <n v="1"/>
    <n v="0.2"/>
    <n v="29"/>
    <n v="0.18124999999999999"/>
    <n v="6"/>
    <n v="3.7499999999999999E-2"/>
    <n v="2"/>
    <n v="1.1764705882352899E-2"/>
    <n v="0"/>
    <n v="0"/>
    <n v="3"/>
    <n v="0"/>
    <n v="1"/>
    <n v="2.2567567567567601"/>
    <n v="75.329341317365163"/>
    <n v="4"/>
    <n v="25"/>
  </r>
  <r>
    <n v="2017"/>
    <x v="5"/>
    <x v="4"/>
    <s v="MCNME"/>
    <x v="129"/>
    <n v="107"/>
    <n v="106"/>
    <n v="6.0849056603773599"/>
    <n v="107"/>
    <n v="7.2149532710280404"/>
    <n v="2"/>
    <n v="1.86915887850467E-2"/>
    <n v="9"/>
    <n v="1275.7714285714301"/>
    <n v="8.4112149532710304E-2"/>
    <n v="23"/>
    <n v="94.434782608695699"/>
    <n v="33"/>
    <n v="50.030303030303003"/>
    <n v="8"/>
    <n v="137.375"/>
    <n v="8"/>
    <n v="12.125"/>
    <n v="91"/>
    <n v="85.505494505494497"/>
    <n v="9"/>
    <n v="281.11111111111097"/>
    <n v="98"/>
    <n v="139.61224489795899"/>
    <n v="0.91588785046729004"/>
    <n v="57"/>
    <n v="98.719298245613999"/>
    <n v="0.58163265306122502"/>
    <n v="6"/>
    <n v="0.66666666666666696"/>
    <n v="0"/>
    <n v="0"/>
    <n v="20"/>
    <n v="0.20408163265306101"/>
    <n v="7"/>
    <n v="7.1428571428571397E-2"/>
    <n v="2"/>
    <n v="1.86915887850467E-2"/>
    <n v="1"/>
    <n v="9.3457943925233603E-3"/>
    <n v="0"/>
    <n v="0"/>
    <n v="0"/>
    <n v="1.8135593220338999"/>
    <n v="58.99999999999995"/>
    <n v="8"/>
    <n v="14.75"/>
  </r>
  <r>
    <n v="2017"/>
    <x v="5"/>
    <x v="4"/>
    <s v="DUBLA"/>
    <x v="183"/>
    <n v="3"/>
    <n v="3"/>
    <n v="21.6666666666667"/>
    <n v="3"/>
    <n v="22.3333333333333"/>
    <n v="0"/>
    <n v="0"/>
    <n v="0"/>
    <n v="-170"/>
    <n v="0"/>
    <n v="3"/>
    <n v="55.6666666666667"/>
    <n v="1"/>
    <n v="125"/>
    <n v="2"/>
    <n v="114.5"/>
    <n v="2"/>
    <n v="88"/>
    <n v="0"/>
    <n v="0"/>
    <n v="3"/>
    <n v="499.66666666666703"/>
    <n v="0"/>
    <n v="0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1"/>
    <n v="3"/>
    <n v="2"/>
    <n v="0"/>
  </r>
  <r>
    <n v="2017"/>
    <x v="5"/>
    <x v="4"/>
    <s v="KUETO"/>
    <x v="182"/>
    <n v="31"/>
    <n v="31"/>
    <n v="5.8064516129032304"/>
    <n v="31"/>
    <n v="6.8387096774193603"/>
    <n v="0"/>
    <n v="0"/>
    <n v="17"/>
    <n v="2812.3214285714298"/>
    <n v="0.54838709677419395"/>
    <n v="7"/>
    <n v="13.5714285714286"/>
    <n v="6"/>
    <n v="60.8333333333333"/>
    <n v="0"/>
    <n v="0"/>
    <n v="0"/>
    <n v="0"/>
    <n v="16"/>
    <n v="133.8125"/>
    <n v="0"/>
    <n v="0"/>
    <n v="31"/>
    <n v="137.45161290322599"/>
    <n v="1"/>
    <n v="16"/>
    <n v="107.8125"/>
    <n v="0.51612903225806495"/>
    <n v="0"/>
    <n v="0"/>
    <n v="0"/>
    <n v="0"/>
    <n v="5"/>
    <n v="0.16129032258064499"/>
    <n v="5"/>
    <n v="0.16129032258064499"/>
    <n v="0"/>
    <n v="0"/>
    <n v="0"/>
    <n v="0"/>
    <n v="0"/>
    <n v="0"/>
    <n v="1"/>
    <n v="1.8235294117647101"/>
    <n v="16.999999999999961"/>
    <n v="0"/>
    <n v="0"/>
  </r>
  <r>
    <n v="2017"/>
    <x v="5"/>
    <x v="4"/>
    <s v="MEDADA"/>
    <x v="123"/>
    <n v="13"/>
    <n v="13"/>
    <n v="1.6923076923076901"/>
    <n v="13"/>
    <n v="2.9230769230769198"/>
    <n v="0"/>
    <n v="0"/>
    <n v="3"/>
    <n v="1183.61538461538"/>
    <n v="0.230769230769231"/>
    <n v="0"/>
    <n v="0"/>
    <n v="3"/>
    <n v="17.3333333333333"/>
    <n v="0"/>
    <n v="0"/>
    <n v="0"/>
    <n v="0"/>
    <n v="11"/>
    <n v="61.181818181818201"/>
    <n v="0"/>
    <n v="0"/>
    <n v="13"/>
    <n v="92.538461538461505"/>
    <n v="1"/>
    <n v="7"/>
    <n v="79.428571428571402"/>
    <n v="0.53846153846153799"/>
    <n v="0"/>
    <n v="0"/>
    <n v="0"/>
    <n v="0"/>
    <n v="1"/>
    <n v="7.69230769230769E-2"/>
    <n v="1"/>
    <n v="7.69230769230769E-2"/>
    <n v="0"/>
    <n v="0"/>
    <n v="0"/>
    <n v="0"/>
    <n v="0"/>
    <n v="0"/>
    <n v="1"/>
    <n v="2.1666666666666701"/>
    <n v="5.9999999999999902"/>
    <n v="0"/>
    <n v="0"/>
  </r>
  <r>
    <n v="2017"/>
    <x v="5"/>
    <x v="4"/>
    <s v="BABLI"/>
    <x v="133"/>
    <n v="39"/>
    <n v="38"/>
    <n v="3.5"/>
    <n v="39"/>
    <n v="5.1794871794871797"/>
    <n v="2"/>
    <n v="5.1282051282051301E-2"/>
    <n v="22"/>
    <n v="4853.3846153846198"/>
    <n v="0.56410256410256399"/>
    <n v="33"/>
    <n v="29.8787878787879"/>
    <n v="7"/>
    <n v="67.285714285714306"/>
    <n v="1"/>
    <n v="107"/>
    <n v="1"/>
    <n v="31"/>
    <n v="37"/>
    <n v="98.783783783783804"/>
    <n v="1"/>
    <n v="218"/>
    <n v="38"/>
    <n v="123.789473684211"/>
    <n v="0.97435897435897401"/>
    <n v="23"/>
    <n v="83.7826086956522"/>
    <n v="0.60526315789473695"/>
    <n v="0"/>
    <n v="0"/>
    <n v="0"/>
    <n v="0"/>
    <n v="7"/>
    <n v="0.18421052631578899"/>
    <n v="2"/>
    <n v="5.2631578947368397E-2"/>
    <n v="0"/>
    <n v="0"/>
    <n v="0"/>
    <n v="0"/>
    <n v="0"/>
    <n v="0"/>
    <n v="0"/>
    <n v="1.77272727272727"/>
    <n v="22.000000000000032"/>
    <n v="1"/>
    <n v="4"/>
  </r>
  <r>
    <n v="2017"/>
    <x v="5"/>
    <x v="4"/>
    <s v="CRUCH"/>
    <x v="116"/>
    <n v="129"/>
    <n v="129"/>
    <n v="2.6201550387596901"/>
    <n v="129"/>
    <n v="3.9302325581395299"/>
    <n v="10"/>
    <n v="7.7519379844961198E-2"/>
    <n v="99"/>
    <n v="2294.8409090909099"/>
    <n v="0.76744186046511598"/>
    <n v="36"/>
    <n v="18.8611111111111"/>
    <n v="52"/>
    <n v="42.384615384615401"/>
    <n v="7"/>
    <n v="142.42857142857099"/>
    <n v="7"/>
    <n v="1.71428571428571"/>
    <n v="117"/>
    <n v="95.965811965811994"/>
    <n v="7"/>
    <n v="347.71428571428601"/>
    <n v="122"/>
    <n v="125.50819672131099"/>
    <n v="0.94573643410852704"/>
    <n v="66"/>
    <n v="97.787878787878796"/>
    <n v="0.54098360655737698"/>
    <n v="4"/>
    <n v="0.57142857142857095"/>
    <n v="1"/>
    <n v="0.14285714285714299"/>
    <n v="37"/>
    <n v="0.30327868852459"/>
    <n v="11"/>
    <n v="9.0163934426229497E-2"/>
    <n v="1"/>
    <n v="7.7519379844961196E-3"/>
    <n v="1"/>
    <n v="7.7519379844961196E-3"/>
    <n v="0"/>
    <n v="0"/>
    <n v="1"/>
    <n v="2.3035714285714302"/>
    <n v="55.999999999999964"/>
    <n v="6"/>
    <n v="6"/>
  </r>
  <r>
    <n v="2017"/>
    <x v="5"/>
    <x v="4"/>
    <s v="ORTFE"/>
    <x v="112"/>
    <n v="266"/>
    <n v="239"/>
    <n v="3.5648535564853598"/>
    <n v="265"/>
    <n v="4.97735849056604"/>
    <n v="12"/>
    <n v="4.5283018867924497E-2"/>
    <n v="67"/>
    <n v="1288.2015503876"/>
    <n v="0.25187969924811998"/>
    <n v="239"/>
    <n v="22.8744769874477"/>
    <n v="86"/>
    <n v="40.058139534883701"/>
    <n v="39"/>
    <n v="160.769230769231"/>
    <n v="36"/>
    <n v="11.4166666666667"/>
    <n v="217"/>
    <n v="102.456221198157"/>
    <n v="34"/>
    <n v="369.97058823529397"/>
    <n v="225"/>
    <n v="140.32"/>
    <n v="0.84586466165413499"/>
    <n v="110"/>
    <n v="99.636363636363598"/>
    <n v="0.48888888888888898"/>
    <n v="25"/>
    <n v="0.73529411764705899"/>
    <n v="7"/>
    <n v="0.20588235294117599"/>
    <n v="58"/>
    <n v="0.25777777777777799"/>
    <n v="16"/>
    <n v="7.1111111111111097E-2"/>
    <n v="2"/>
    <n v="7.5187969924812E-3"/>
    <n v="0"/>
    <n v="0"/>
    <n v="1"/>
    <n v="0"/>
    <n v="4"/>
    <n v="2.0229007633587801"/>
    <n v="131.49433962264141"/>
    <n v="33"/>
    <n v="19.7878787878788"/>
  </r>
  <r>
    <n v="2017"/>
    <x v="5"/>
    <x v="4"/>
    <s v="WILSC"/>
    <x v="131"/>
    <n v="22"/>
    <n v="22"/>
    <n v="2.7272727272727302"/>
    <n v="22"/>
    <n v="3.5909090909090899"/>
    <n v="0"/>
    <n v="0"/>
    <n v="5"/>
    <n v="2088.5"/>
    <n v="0.22727272727272699"/>
    <n v="20"/>
    <n v="11.3"/>
    <n v="6"/>
    <n v="13"/>
    <n v="0"/>
    <n v="0"/>
    <n v="0"/>
    <n v="0"/>
    <n v="17"/>
    <n v="92.176470588235304"/>
    <n v="0"/>
    <n v="0"/>
    <n v="22"/>
    <n v="166.136363636364"/>
    <n v="1"/>
    <n v="8"/>
    <n v="61.75"/>
    <n v="0.36363636363636398"/>
    <n v="0"/>
    <n v="0"/>
    <n v="0"/>
    <n v="0"/>
    <n v="6"/>
    <n v="0.27272727272727298"/>
    <n v="0"/>
    <n v="0"/>
    <n v="0"/>
    <n v="0"/>
    <n v="0"/>
    <n v="0"/>
    <n v="0"/>
    <n v="0"/>
    <n v="0"/>
    <n v="2.2000000000000002"/>
    <n v="10"/>
    <n v="0"/>
    <n v="0"/>
  </r>
  <r>
    <n v="2017"/>
    <x v="5"/>
    <x v="4"/>
    <s v="FUDAN"/>
    <x v="124"/>
    <n v="28"/>
    <n v="28"/>
    <n v="1.46428571428571"/>
    <n v="28"/>
    <n v="2.6071428571428599"/>
    <n v="0"/>
    <n v="0"/>
    <n v="2"/>
    <n v="466.857142857143"/>
    <n v="7.1428571428571397E-2"/>
    <n v="1"/>
    <n v="106"/>
    <n v="5"/>
    <n v="19"/>
    <n v="2"/>
    <n v="96.5"/>
    <n v="2"/>
    <n v="3"/>
    <n v="24"/>
    <n v="84.2916666666667"/>
    <n v="2"/>
    <n v="244"/>
    <n v="26"/>
    <n v="100.384615384615"/>
    <n v="0.92857142857142905"/>
    <n v="11"/>
    <n v="60"/>
    <n v="0.42307692307692302"/>
    <n v="2"/>
    <n v="1"/>
    <n v="0"/>
    <n v="0"/>
    <n v="8"/>
    <n v="0.30769230769230799"/>
    <n v="3"/>
    <n v="0.115384615384615"/>
    <n v="1"/>
    <n v="3.5714285714285698E-2"/>
    <n v="0"/>
    <n v="0"/>
    <n v="0"/>
    <n v="0"/>
    <n v="1"/>
    <n v="1.75"/>
    <n v="16"/>
    <n v="2"/>
    <n v="26"/>
  </r>
  <r>
    <n v="2017"/>
    <x v="5"/>
    <x v="4"/>
    <s v="KLANA"/>
    <x v="120"/>
    <n v="16"/>
    <n v="16"/>
    <n v="1.9375"/>
    <n v="16"/>
    <n v="3.0625"/>
    <n v="0"/>
    <n v="0"/>
    <n v="10"/>
    <n v="2911"/>
    <n v="0.625"/>
    <n v="0"/>
    <n v="0"/>
    <n v="9"/>
    <n v="18.3333333333333"/>
    <n v="1"/>
    <n v="103"/>
    <n v="1"/>
    <n v="37"/>
    <n v="15"/>
    <n v="87.3333333333333"/>
    <n v="1"/>
    <n v="160"/>
    <n v="15"/>
    <n v="109.333333333333"/>
    <n v="0.9375"/>
    <n v="10"/>
    <n v="77.2"/>
    <n v="0.66666666666666696"/>
    <n v="1"/>
    <n v="1"/>
    <n v="0"/>
    <n v="0"/>
    <n v="2"/>
    <n v="0.133333333333333"/>
    <n v="2"/>
    <n v="0.133333333333333"/>
    <n v="0"/>
    <n v="0"/>
    <n v="0"/>
    <n v="0"/>
    <n v="0"/>
    <n v="0"/>
    <n v="0"/>
    <n v="1.7777777777777799"/>
    <n v="8.9999999999999893"/>
    <n v="1"/>
    <n v="0"/>
  </r>
  <r>
    <n v="2017"/>
    <x v="5"/>
    <x v="4"/>
    <s v="POLCA"/>
    <x v="54"/>
    <n v="1"/>
    <n v="1"/>
    <n v="7"/>
    <n v="1"/>
    <n v="8"/>
    <n v="0"/>
    <n v="0"/>
    <n v="1"/>
    <n v="4602"/>
    <n v="1"/>
    <n v="1"/>
    <n v="8"/>
    <n v="0"/>
    <n v="0"/>
    <n v="0"/>
    <n v="0"/>
    <n v="0"/>
    <n v="0"/>
    <n v="1"/>
    <n v="348"/>
    <n v="0"/>
    <n v="0"/>
    <n v="1"/>
    <n v="41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5"/>
    <x v="4"/>
    <s v="RUBJO"/>
    <x v="194"/>
    <n v="1"/>
    <n v="1"/>
    <n v="2"/>
    <n v="1"/>
    <n v="3"/>
    <n v="0"/>
    <n v="0"/>
    <n v="0"/>
    <n v="873"/>
    <n v="0"/>
    <n v="1"/>
    <n v="25"/>
    <n v="0"/>
    <n v="0"/>
    <n v="1"/>
    <n v="256"/>
    <n v="1"/>
    <n v="58"/>
    <n v="0"/>
    <n v="0"/>
    <n v="1"/>
    <n v="218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5"/>
    <x v="4"/>
    <s v="STORI"/>
    <x v="117"/>
    <n v="101"/>
    <n v="95"/>
    <n v="3.57894736842105"/>
    <n v="100"/>
    <n v="4.7300000000000004"/>
    <n v="4"/>
    <n v="0.04"/>
    <n v="39"/>
    <n v="2123.02173913043"/>
    <n v="0.38613861386138598"/>
    <n v="69"/>
    <n v="16.434782608695699"/>
    <n v="10"/>
    <n v="19.399999999999999"/>
    <n v="10"/>
    <n v="117.8"/>
    <n v="10"/>
    <n v="15.3"/>
    <n v="82"/>
    <n v="58.121951219512198"/>
    <n v="9"/>
    <n v="207.777777777778"/>
    <n v="90"/>
    <n v="94.311111111111103"/>
    <n v="0.89108910891089099"/>
    <n v="57"/>
    <n v="66.894736842105303"/>
    <n v="0.62637362637362604"/>
    <n v="6"/>
    <n v="0.66666666666666696"/>
    <n v="1"/>
    <n v="0.11111111111111099"/>
    <n v="23"/>
    <n v="0.25555555555555598"/>
    <n v="4"/>
    <n v="4.4444444444444398E-2"/>
    <n v="0"/>
    <n v="0"/>
    <n v="1"/>
    <n v="9.9009900990098994E-3"/>
    <n v="0"/>
    <n v="0"/>
    <n v="2"/>
    <n v="1.9423076923076901"/>
    <n v="52.000000000000057"/>
    <n v="9"/>
    <n v="13.4444444444444"/>
  </r>
  <r>
    <n v="2017"/>
    <x v="5"/>
    <x v="4"/>
    <s v="SANTR"/>
    <x v="257"/>
    <n v="1"/>
    <n v="1"/>
    <n v="7"/>
    <n v="1"/>
    <n v="8"/>
    <n v="0"/>
    <n v="0"/>
    <n v="0"/>
    <n v="179"/>
    <n v="0"/>
    <n v="1"/>
    <n v="14"/>
    <n v="1"/>
    <n v="207"/>
    <n v="0"/>
    <n v="0"/>
    <n v="0"/>
    <n v="0"/>
    <n v="1"/>
    <n v="330"/>
    <n v="0"/>
    <n v="0"/>
    <n v="1"/>
    <n v="393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5"/>
    <x v="4"/>
    <s v="WALAY"/>
    <x v="125"/>
    <n v="38"/>
    <n v="36"/>
    <n v="1.6666666666666701"/>
    <n v="37"/>
    <n v="3.2702702702702702"/>
    <n v="0"/>
    <n v="0"/>
    <n v="2"/>
    <n v="235.16216216216199"/>
    <n v="5.2631578947368397E-2"/>
    <n v="30"/>
    <n v="13.4333333333333"/>
    <n v="9"/>
    <n v="35.8888888888889"/>
    <n v="6"/>
    <n v="139"/>
    <n v="4"/>
    <n v="3.75"/>
    <n v="29"/>
    <n v="64.896551724137893"/>
    <n v="7"/>
    <n v="247.857142857143"/>
    <n v="30"/>
    <n v="91.3333333333333"/>
    <n v="0.78947368421052599"/>
    <n v="14"/>
    <n v="48.928571428571402"/>
    <n v="0.46666666666666701"/>
    <n v="2"/>
    <n v="0.28571428571428598"/>
    <n v="3"/>
    <n v="0.42857142857142899"/>
    <n v="5"/>
    <n v="0.16666666666666699"/>
    <n v="3"/>
    <n v="0.1"/>
    <n v="0"/>
    <n v="0"/>
    <n v="0"/>
    <n v="0"/>
    <n v="1"/>
    <n v="0"/>
    <n v="1"/>
    <n v="1.7619047619047601"/>
    <n v="21.56756756756759"/>
    <n v="6"/>
    <n v="15.1666666666667"/>
  </r>
  <r>
    <n v="2017"/>
    <x v="5"/>
    <x v="4"/>
    <s v="GADCH"/>
    <x v="130"/>
    <n v="15"/>
    <n v="15"/>
    <n v="2.4"/>
    <n v="15"/>
    <n v="3.3333333333333299"/>
    <n v="0"/>
    <n v="0"/>
    <n v="5"/>
    <n v="199.18181818181799"/>
    <n v="0.33333333333333298"/>
    <n v="11"/>
    <n v="10.363636363636401"/>
    <n v="4"/>
    <n v="13.5"/>
    <n v="1"/>
    <n v="106"/>
    <n v="1"/>
    <n v="3"/>
    <n v="14"/>
    <n v="68.928571428571402"/>
    <n v="1"/>
    <n v="220"/>
    <n v="14"/>
    <n v="113.428571428571"/>
    <n v="0.93333333333333302"/>
    <n v="7"/>
    <n v="74.714285714285694"/>
    <n v="0.5"/>
    <n v="1"/>
    <n v="1"/>
    <n v="0"/>
    <n v="0"/>
    <n v="3"/>
    <n v="0.214285714285714"/>
    <n v="3"/>
    <n v="0.214285714285714"/>
    <n v="1"/>
    <n v="6.6666666666666693E-2"/>
    <n v="0"/>
    <n v="0"/>
    <n v="0"/>
    <n v="0"/>
    <n v="0"/>
    <n v="1.875"/>
    <n v="8"/>
    <n v="0"/>
    <n v="0"/>
  </r>
  <r>
    <n v="2017"/>
    <x v="5"/>
    <x v="4"/>
    <s v="CHAMA2"/>
    <x v="115"/>
    <n v="253"/>
    <n v="236"/>
    <n v="3.2457627118644101"/>
    <n v="250"/>
    <n v="4.26"/>
    <n v="2"/>
    <n v="8.0000000000000002E-3"/>
    <n v="138"/>
    <n v="2010.9010989011001"/>
    <n v="0.54545454545454497"/>
    <n v="225"/>
    <n v="28.933333333333302"/>
    <n v="92"/>
    <n v="57.706521739130402"/>
    <n v="31"/>
    <n v="165.45161290322599"/>
    <n v="27"/>
    <n v="2.5925925925925899"/>
    <n v="200"/>
    <n v="127.355"/>
    <n v="31"/>
    <n v="354.64516129032302"/>
    <n v="213"/>
    <n v="153.26291079812199"/>
    <n v="0.84189723320158105"/>
    <n v="77"/>
    <n v="99.818181818181799"/>
    <n v="0.36150234741783999"/>
    <n v="27"/>
    <n v="0.87096774193548399"/>
    <n v="5"/>
    <n v="0.16129032258064499"/>
    <n v="49"/>
    <n v="0.230046948356808"/>
    <n v="17"/>
    <n v="7.9812206572769995E-2"/>
    <n v="0"/>
    <n v="0"/>
    <n v="2"/>
    <n v="7.9051383399209498E-3"/>
    <n v="3"/>
    <n v="0"/>
    <n v="7"/>
    <n v="1.9685039370078701"/>
    <n v="128.52400000000026"/>
    <n v="26"/>
    <n v="23.192307692307701"/>
  </r>
  <r>
    <n v="2017"/>
    <x v="5"/>
    <x v="4"/>
    <s v="KRANI"/>
    <x v="211"/>
    <n v="2"/>
    <n v="2"/>
    <n v="4.5"/>
    <n v="2"/>
    <n v="5.5"/>
    <n v="0"/>
    <n v="0"/>
    <n v="1"/>
    <n v="3629"/>
    <n v="0.5"/>
    <n v="2"/>
    <n v="8.5"/>
    <n v="0"/>
    <n v="0"/>
    <n v="0"/>
    <n v="0"/>
    <n v="0"/>
    <n v="0"/>
    <n v="0"/>
    <n v="0"/>
    <n v="1"/>
    <n v="180"/>
    <n v="1"/>
    <n v="335"/>
    <n v="0.5"/>
    <n v="0"/>
    <n v="0"/>
    <n v="0"/>
    <n v="1"/>
    <n v="1"/>
    <n v="0"/>
    <n v="0"/>
    <n v="0"/>
    <n v="0"/>
    <n v="1"/>
    <n v="1"/>
    <n v="0"/>
    <n v="0"/>
    <n v="0"/>
    <n v="0"/>
    <n v="0"/>
    <n v="0"/>
    <n v="0"/>
    <n v="1"/>
    <n v="2"/>
    <n v="0"/>
    <n v="0"/>
  </r>
  <r>
    <n v="2017"/>
    <x v="5"/>
    <x v="4"/>
    <s v="CABRO1"/>
    <x v="209"/>
    <n v="1"/>
    <n v="1"/>
    <n v="6"/>
    <n v="1"/>
    <n v="8"/>
    <n v="0"/>
    <n v="0"/>
    <n v="1"/>
    <n v="4781"/>
    <n v="1"/>
    <n v="1"/>
    <n v="45"/>
    <n v="0"/>
    <n v="0"/>
    <n v="0"/>
    <n v="0"/>
    <n v="0"/>
    <n v="0"/>
    <n v="1"/>
    <n v="428"/>
    <n v="0"/>
    <n v="0"/>
    <n v="1"/>
    <n v="445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5"/>
    <x v="4"/>
    <s v="VITJO"/>
    <x v="155"/>
    <n v="57"/>
    <n v="55"/>
    <n v="1.8727272727272699"/>
    <n v="57"/>
    <n v="2.6666666666666701"/>
    <n v="0"/>
    <n v="0"/>
    <n v="2"/>
    <n v="812.875"/>
    <n v="3.5087719298245598E-2"/>
    <n v="50"/>
    <n v="16.18"/>
    <n v="8"/>
    <n v="38.375"/>
    <n v="5"/>
    <n v="136"/>
    <n v="5"/>
    <n v="4.8"/>
    <n v="52"/>
    <n v="81.230769230769198"/>
    <n v="4"/>
    <n v="229"/>
    <n v="52"/>
    <n v="102.653846153846"/>
    <n v="0.91228070175438603"/>
    <n v="33"/>
    <n v="87.696969696969703"/>
    <n v="0.63461538461538503"/>
    <n v="4"/>
    <n v="1"/>
    <n v="1"/>
    <n v="0.25"/>
    <n v="9"/>
    <n v="0.17307692307692299"/>
    <n v="2"/>
    <n v="3.8461538461538498E-2"/>
    <n v="0"/>
    <n v="0"/>
    <n v="0"/>
    <n v="0"/>
    <n v="0"/>
    <n v="0"/>
    <n v="0"/>
    <n v="1.9"/>
    <n v="30"/>
    <n v="4"/>
    <n v="23.25"/>
  </r>
  <r>
    <n v="2017"/>
    <x v="5"/>
    <x v="4"/>
    <s v="STORI"/>
    <x v="117"/>
    <n v="2"/>
    <n v="2"/>
    <n v="4"/>
    <n v="2"/>
    <n v="5.5"/>
    <n v="0"/>
    <n v="0"/>
    <n v="0"/>
    <n v="485.5"/>
    <n v="0"/>
    <n v="2"/>
    <n v="12.5"/>
    <n v="1"/>
    <n v="11"/>
    <n v="0"/>
    <n v="0"/>
    <n v="0"/>
    <n v="0"/>
    <n v="2"/>
    <n v="26"/>
    <n v="0"/>
    <n v="0"/>
    <n v="2"/>
    <n v="48.5"/>
    <n v="1"/>
    <n v="2"/>
    <n v="48.5"/>
    <n v="1"/>
    <n v="0"/>
    <n v="0"/>
    <n v="0"/>
    <n v="0"/>
    <n v="1"/>
    <n v="0.5"/>
    <n v="0"/>
    <n v="0"/>
    <n v="0"/>
    <n v="0"/>
    <n v="0"/>
    <n v="0"/>
    <n v="0"/>
    <n v="0"/>
    <n v="0"/>
    <n v="1"/>
    <n v="2"/>
    <n v="0"/>
    <n v="0"/>
  </r>
  <r>
    <n v="2017"/>
    <x v="5"/>
    <x v="4"/>
    <s v="NORKY"/>
    <x v="114"/>
    <n v="148"/>
    <n v="139"/>
    <n v="3.1726618705036"/>
    <n v="148"/>
    <n v="4.1891891891891904"/>
    <n v="0"/>
    <n v="0"/>
    <n v="31"/>
    <n v="1431.7482014388499"/>
    <n v="0.20945945945945901"/>
    <n v="111"/>
    <n v="15.756756756756801"/>
    <n v="35"/>
    <n v="21.257142857142899"/>
    <n v="12"/>
    <n v="135.416666666667"/>
    <n v="12"/>
    <n v="19.9166666666667"/>
    <n v="103"/>
    <n v="59.543689320388403"/>
    <n v="12"/>
    <n v="392.25"/>
    <n v="132"/>
    <n v="93.507575757575793"/>
    <n v="0.891891891891892"/>
    <n v="78"/>
    <n v="67.858974358974393"/>
    <n v="0.59090909090909105"/>
    <n v="14"/>
    <n v="1.1666666666666701"/>
    <n v="1"/>
    <n v="8.3333333333333301E-2"/>
    <n v="36"/>
    <n v="0.27272727272727298"/>
    <n v="7"/>
    <n v="5.3030303030302997E-2"/>
    <n v="1"/>
    <n v="6.7567567567567597E-3"/>
    <n v="0"/>
    <n v="0"/>
    <n v="0"/>
    <n v="0"/>
    <n v="4"/>
    <n v="2.02739726027397"/>
    <n v="73.000000000000085"/>
    <n v="12"/>
    <n v="10.5"/>
  </r>
  <r>
    <n v="2017"/>
    <x v="5"/>
    <x v="4"/>
    <s v="ORTFE"/>
    <x v="112"/>
    <n v="3"/>
    <n v="2"/>
    <n v="2"/>
    <n v="3"/>
    <n v="3.6666666666666701"/>
    <n v="0"/>
    <n v="0"/>
    <n v="3"/>
    <n v="3826.3333333333298"/>
    <n v="1"/>
    <n v="3"/>
    <n v="22.3333333333333"/>
    <n v="0"/>
    <n v="0"/>
    <n v="0"/>
    <n v="0"/>
    <n v="0"/>
    <n v="0"/>
    <n v="3"/>
    <n v="99"/>
    <n v="0"/>
    <n v="0"/>
    <n v="3"/>
    <n v="119.666666666667"/>
    <n v="1"/>
    <n v="2"/>
    <n v="152"/>
    <n v="0.66666666666666696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</r>
  <r>
    <n v="2017"/>
    <x v="5"/>
    <x v="4"/>
    <s v="REYWI"/>
    <x v="113"/>
    <n v="177"/>
    <n v="177"/>
    <n v="2.58757062146893"/>
    <n v="177"/>
    <n v="3.6892655367231599"/>
    <n v="2"/>
    <n v="1.12994350282486E-2"/>
    <n v="32"/>
    <n v="1202.0609756097599"/>
    <n v="0.18079096045197701"/>
    <n v="40"/>
    <n v="44.424999999999997"/>
    <n v="31"/>
    <n v="51.806451612903203"/>
    <n v="8"/>
    <n v="163.5"/>
    <n v="5"/>
    <n v="36.4"/>
    <n v="154"/>
    <n v="79.649350649350694"/>
    <n v="9"/>
    <n v="325.222222222222"/>
    <n v="168"/>
    <n v="112.95238095238101"/>
    <n v="0.94915254237288105"/>
    <n v="103"/>
    <n v="76.621359223300999"/>
    <n v="0.61309523809523803"/>
    <n v="6"/>
    <n v="0.66666666666666696"/>
    <n v="2"/>
    <n v="0.22222222222222199"/>
    <n v="27"/>
    <n v="0.160714285714286"/>
    <n v="11"/>
    <n v="6.5476190476190493E-2"/>
    <n v="1"/>
    <n v="5.6497175141242903E-3"/>
    <n v="0"/>
    <n v="0"/>
    <n v="0"/>
    <n v="0"/>
    <n v="1"/>
    <n v="1.80612244897959"/>
    <n v="98.000000000000099"/>
    <n v="7"/>
    <n v="30.571428571428601"/>
  </r>
  <r>
    <n v="2017"/>
    <x v="5"/>
    <x v="4"/>
    <s v="WAXJE"/>
    <x v="171"/>
    <n v="23"/>
    <n v="21"/>
    <n v="3.8571428571428599"/>
    <n v="22"/>
    <n v="5.1363636363636402"/>
    <n v="0"/>
    <n v="0"/>
    <n v="2"/>
    <n v="344.54545454545502"/>
    <n v="8.6956521739130405E-2"/>
    <n v="16"/>
    <n v="16.3125"/>
    <n v="6"/>
    <n v="23.1666666666667"/>
    <n v="3"/>
    <n v="135"/>
    <n v="3"/>
    <n v="6.6666666666666696"/>
    <n v="16"/>
    <n v="63"/>
    <n v="3"/>
    <n v="219"/>
    <n v="19"/>
    <n v="87.894736842105303"/>
    <n v="0.82608695652173902"/>
    <n v="11"/>
    <n v="70.545454545454504"/>
    <n v="0.57894736842105299"/>
    <n v="1"/>
    <n v="0.33333333333333298"/>
    <n v="1"/>
    <n v="0.33333333333333298"/>
    <n v="3"/>
    <n v="0.157894736842105"/>
    <n v="0"/>
    <n v="0"/>
    <n v="0"/>
    <n v="0"/>
    <n v="0"/>
    <n v="0"/>
    <n v="1"/>
    <n v="0"/>
    <n v="1"/>
    <n v="2.4444444444444402"/>
    <n v="9.409090909090926"/>
    <n v="3"/>
    <n v="10"/>
  </r>
  <r>
    <n v="2017"/>
    <x v="5"/>
    <x v="4"/>
    <s v="MCCCA1"/>
    <x v="157"/>
    <n v="27"/>
    <n v="26"/>
    <n v="3.0769230769230802"/>
    <n v="27"/>
    <n v="4.3703703703703702"/>
    <n v="0"/>
    <n v="0"/>
    <n v="1"/>
    <n v="10.5"/>
    <n v="3.7037037037037E-2"/>
    <n v="19"/>
    <n v="16.2631578947368"/>
    <n v="5"/>
    <n v="59.4"/>
    <n v="2"/>
    <n v="244.5"/>
    <n v="2"/>
    <n v="3.5"/>
    <n v="25"/>
    <n v="89.52"/>
    <n v="1"/>
    <n v="274"/>
    <n v="25"/>
    <n v="129.19999999999999"/>
    <n v="0.92592592592592604"/>
    <n v="12"/>
    <n v="69.25"/>
    <n v="0.48"/>
    <n v="1"/>
    <n v="1"/>
    <n v="1"/>
    <n v="1"/>
    <n v="4"/>
    <n v="0.16"/>
    <n v="2"/>
    <n v="0.08"/>
    <n v="0"/>
    <n v="0"/>
    <n v="0"/>
    <n v="0"/>
    <n v="0"/>
    <n v="0"/>
    <n v="0"/>
    <n v="2.4545454545454501"/>
    <n v="11.00000000000002"/>
    <n v="1"/>
    <n v="29"/>
  </r>
  <r>
    <n v="2017"/>
    <x v="5"/>
    <x v="4"/>
    <s v="DRELA"/>
    <x v="325"/>
    <n v="59"/>
    <n v="58"/>
    <n v="14.8793103448276"/>
    <n v="59"/>
    <n v="15.915254237288099"/>
    <n v="2"/>
    <n v="3.3898305084745797E-2"/>
    <n v="8"/>
    <n v="127.634615384615"/>
    <n v="0.13559322033898299"/>
    <n v="43"/>
    <n v="43.906976744185997"/>
    <n v="6"/>
    <n v="36.8333333333333"/>
    <n v="4"/>
    <n v="189"/>
    <n v="5"/>
    <n v="40"/>
    <n v="51"/>
    <n v="85.176470588235304"/>
    <n v="5"/>
    <n v="286.2"/>
    <n v="53"/>
    <n v="127.056603773585"/>
    <n v="0.89830508474576298"/>
    <n v="20"/>
    <n v="80.7"/>
    <n v="0.37735849056603799"/>
    <n v="3"/>
    <n v="0.6"/>
    <n v="0"/>
    <n v="0"/>
    <n v="7"/>
    <n v="0.13207547169811301"/>
    <n v="7"/>
    <n v="0.13207547169811301"/>
    <n v="1"/>
    <n v="1.6949152542372899E-2"/>
    <n v="0"/>
    <n v="0"/>
    <n v="0"/>
    <n v="0"/>
    <n v="1"/>
    <n v="2.5652173913043499"/>
    <n v="22.999999999999982"/>
    <n v="3"/>
    <n v="20.3333333333333"/>
  </r>
  <r>
    <n v="2017"/>
    <x v="5"/>
    <x v="4"/>
    <s v="VILJO1"/>
    <x v="331"/>
    <n v="21"/>
    <n v="18"/>
    <n v="3.8333333333333299"/>
    <n v="20"/>
    <n v="4.7"/>
    <n v="2"/>
    <n v="0.1"/>
    <n v="18"/>
    <n v="372"/>
    <n v="0.85714285714285698"/>
    <n v="14"/>
    <n v="19.571428571428601"/>
    <n v="4"/>
    <n v="50"/>
    <n v="0"/>
    <n v="0"/>
    <n v="0"/>
    <n v="0"/>
    <n v="20"/>
    <n v="96.15"/>
    <n v="0"/>
    <n v="0"/>
    <n v="20"/>
    <n v="123.85"/>
    <n v="0.952380952380952"/>
    <n v="8"/>
    <n v="82.5"/>
    <n v="0.38095238095238099"/>
    <n v="0"/>
    <n v="0"/>
    <n v="0"/>
    <n v="0"/>
    <n v="9"/>
    <n v="0.45"/>
    <n v="1"/>
    <n v="0.05"/>
    <n v="0"/>
    <n v="0"/>
    <n v="0"/>
    <n v="0"/>
    <n v="0"/>
    <n v="0"/>
    <n v="0"/>
    <n v="2.1"/>
    <n v="10"/>
    <n v="0"/>
    <n v="0"/>
  </r>
  <r>
    <n v="2017"/>
    <x v="5"/>
    <x v="4"/>
    <s v="COLKE"/>
    <x v="344"/>
    <n v="8"/>
    <n v="8"/>
    <n v="2.375"/>
    <n v="8"/>
    <n v="3.125"/>
    <n v="0"/>
    <n v="0"/>
    <n v="0"/>
    <n v="42.25"/>
    <n v="0"/>
    <n v="5"/>
    <n v="10.199999999999999"/>
    <n v="1"/>
    <n v="10"/>
    <n v="1"/>
    <n v="188"/>
    <n v="1"/>
    <n v="4"/>
    <n v="7"/>
    <n v="51.714285714285701"/>
    <n v="1"/>
    <n v="306"/>
    <n v="7"/>
    <n v="90.571428571428598"/>
    <n v="0.875"/>
    <n v="4"/>
    <n v="61.5"/>
    <n v="0.57142857142857095"/>
    <n v="1"/>
    <n v="1"/>
    <n v="0"/>
    <n v="0"/>
    <n v="1"/>
    <n v="0.14285714285714299"/>
    <n v="0"/>
    <n v="0"/>
    <n v="0"/>
    <n v="0"/>
    <n v="0"/>
    <n v="0"/>
    <n v="0"/>
    <n v="0"/>
    <n v="0"/>
    <n v="1.1428571428571399"/>
    <n v="7.0000000000000178"/>
    <n v="1"/>
    <n v="10"/>
  </r>
  <r>
    <n v="2017"/>
    <x v="5"/>
    <x v="5"/>
    <s v="BANPU"/>
    <x v="167"/>
    <n v="44"/>
    <n v="1"/>
    <n v="2"/>
    <n v="44"/>
    <n v="0.54545454545454497"/>
    <n v="0"/>
    <n v="0"/>
    <n v="12"/>
    <n v="1497.11904761905"/>
    <n v="0.27272727272727298"/>
    <n v="40"/>
    <n v="11.25"/>
    <n v="5"/>
    <n v="47.8"/>
    <n v="26"/>
    <n v="158.461538461538"/>
    <n v="25"/>
    <n v="41.08"/>
    <n v="13"/>
    <n v="135.15384615384599"/>
    <n v="27"/>
    <n v="480.40740740740699"/>
    <n v="14"/>
    <n v="223.71428571428601"/>
    <n v="0.31818181818181801"/>
    <n v="0"/>
    <n v="0"/>
    <n v="0"/>
    <n v="21"/>
    <n v="0.77777777777777801"/>
    <n v="2"/>
    <n v="7.4074074074074098E-2"/>
    <n v="9"/>
    <n v="0.64285714285714302"/>
    <n v="0"/>
    <n v="0"/>
    <n v="2"/>
    <n v="4.5454545454545497E-2"/>
    <n v="0"/>
    <n v="0"/>
    <n v="0"/>
    <n v="0"/>
    <n v="0"/>
    <n v="2"/>
    <n v="22"/>
    <n v="26"/>
    <n v="9.4615384615384599"/>
  </r>
  <r>
    <n v="2017"/>
    <x v="5"/>
    <x v="5"/>
    <s v="GOMJE"/>
    <x v="168"/>
    <n v="18"/>
    <n v="4"/>
    <n v="2.25"/>
    <n v="18"/>
    <n v="4.0555555555555598"/>
    <n v="2"/>
    <n v="0.11111111111111099"/>
    <n v="4"/>
    <n v="2704.2777777777801"/>
    <n v="0.22222222222222199"/>
    <n v="10"/>
    <n v="16.3"/>
    <n v="3"/>
    <n v="78.3333333333333"/>
    <n v="3"/>
    <n v="215"/>
    <n v="3"/>
    <n v="2.6666666666666701"/>
    <n v="14"/>
    <n v="100.28571428571399"/>
    <n v="3"/>
    <n v="270.33333333333297"/>
    <n v="15"/>
    <n v="96.466666666666697"/>
    <n v="0.83333333333333304"/>
    <n v="7"/>
    <n v="67.285714285714306"/>
    <n v="0.46666666666666701"/>
    <n v="2"/>
    <n v="0.66666666666666696"/>
    <n v="0"/>
    <n v="0"/>
    <n v="3"/>
    <n v="0.2"/>
    <n v="1"/>
    <n v="6.6666666666666693E-2"/>
    <n v="0"/>
    <n v="0"/>
    <n v="0"/>
    <n v="0"/>
    <n v="0"/>
    <n v="0"/>
    <n v="2"/>
    <n v="1.8"/>
    <n v="10"/>
    <n v="2"/>
    <n v="0.5"/>
  </r>
  <r>
    <n v="2017"/>
    <x v="5"/>
    <x v="5"/>
    <s v="METMI"/>
    <x v="160"/>
    <n v="40"/>
    <n v="3"/>
    <n v="4.3333333333333304"/>
    <n v="40"/>
    <n v="6.6749999999999998"/>
    <n v="4"/>
    <n v="0.1"/>
    <n v="19"/>
    <n v="1924.15625"/>
    <n v="0.47499999999999998"/>
    <n v="30"/>
    <n v="42.766666666666701"/>
    <n v="17"/>
    <n v="43.470588235294102"/>
    <n v="10"/>
    <n v="131.19999999999999"/>
    <n v="10"/>
    <n v="30.1"/>
    <n v="29"/>
    <n v="136.413793103448"/>
    <n v="10"/>
    <n v="233.7"/>
    <n v="30"/>
    <n v="169.9"/>
    <n v="0.75"/>
    <n v="3"/>
    <n v="73.6666666666667"/>
    <n v="0.1"/>
    <n v="7"/>
    <n v="0.7"/>
    <n v="1"/>
    <n v="0.1"/>
    <n v="11"/>
    <n v="0.36666666666666697"/>
    <n v="5"/>
    <n v="0.16666666666666699"/>
    <n v="0"/>
    <n v="0"/>
    <n v="0"/>
    <n v="0"/>
    <n v="0"/>
    <n v="0"/>
    <n v="1"/>
    <n v="1.73913043478261"/>
    <n v="22.999999999999982"/>
    <n v="10"/>
    <n v="8.8000000000000007"/>
  </r>
  <r>
    <n v="2017"/>
    <x v="5"/>
    <x v="5"/>
    <s v="LESRO"/>
    <x v="137"/>
    <n v="260"/>
    <n v="6"/>
    <n v="0.66666666666666696"/>
    <n v="260"/>
    <n v="4.6653846153846201"/>
    <n v="6"/>
    <n v="2.3076923076923099E-2"/>
    <n v="93"/>
    <n v="1963.9913793103401"/>
    <n v="0.35769230769230798"/>
    <n v="211"/>
    <n v="21.947867298578199"/>
    <n v="101"/>
    <n v="39.712871287128699"/>
    <n v="31"/>
    <n v="189.03225806451599"/>
    <n v="28"/>
    <n v="48.178571428571402"/>
    <n v="204"/>
    <n v="128.78431372548999"/>
    <n v="30"/>
    <n v="423.433333333333"/>
    <n v="229"/>
    <n v="161.88209606986899"/>
    <n v="0.88076923076923097"/>
    <n v="36"/>
    <n v="100.138888888889"/>
    <n v="0.15720524017467299"/>
    <n v="20"/>
    <n v="0.66666666666666696"/>
    <n v="8"/>
    <n v="0.266666666666667"/>
    <n v="65"/>
    <n v="0.28384279475982499"/>
    <n v="21"/>
    <n v="9.1703056768558902E-2"/>
    <n v="3"/>
    <n v="1.1538461538461499E-2"/>
    <n v="2"/>
    <n v="7.6923076923076901E-3"/>
    <n v="0"/>
    <n v="0"/>
    <n v="2"/>
    <n v="1.80555555555556"/>
    <n v="143.99999999999963"/>
    <n v="31"/>
    <n v="7.9032258064516103"/>
  </r>
  <r>
    <n v="2017"/>
    <x v="5"/>
    <x v="5"/>
    <s v="EDDOC"/>
    <x v="337"/>
    <n v="15"/>
    <n v="0"/>
    <n v="0"/>
    <n v="1"/>
    <n v="13"/>
    <n v="0"/>
    <n v="0"/>
    <n v="13"/>
    <n v="19.5"/>
    <n v="0.86666666666666703"/>
    <n v="1"/>
    <n v="14"/>
    <n v="0"/>
    <n v="0"/>
    <n v="0"/>
    <n v="0"/>
    <n v="0"/>
    <n v="0"/>
    <n v="0"/>
    <n v="0"/>
    <n v="0"/>
    <n v="0"/>
    <n v="3"/>
    <n v="105"/>
    <n v="0.2"/>
    <n v="1"/>
    <n v="80"/>
    <n v="0.33333333333333298"/>
    <n v="0"/>
    <n v="0"/>
    <n v="0"/>
    <n v="0"/>
    <n v="0"/>
    <n v="0"/>
    <n v="0"/>
    <n v="0"/>
    <n v="0"/>
    <n v="0"/>
    <n v="0"/>
    <n v="0"/>
    <n v="12"/>
    <n v="0"/>
    <n v="1"/>
    <n v="3"/>
    <n v="5"/>
    <n v="0"/>
    <n v="0"/>
  </r>
  <r>
    <n v="2017"/>
    <x v="5"/>
    <x v="5"/>
    <s v="BELMA"/>
    <x v="278"/>
    <n v="4"/>
    <n v="0"/>
    <n v="0"/>
    <n v="4"/>
    <n v="4.75"/>
    <n v="0"/>
    <n v="0"/>
    <n v="0"/>
    <n v="-435"/>
    <n v="0"/>
    <n v="4"/>
    <n v="12.75"/>
    <n v="3"/>
    <n v="19"/>
    <n v="4"/>
    <n v="120.75"/>
    <n v="3"/>
    <n v="3.3333333333333299"/>
    <n v="0"/>
    <n v="0"/>
    <n v="4"/>
    <n v="629.75"/>
    <n v="0"/>
    <n v="0"/>
    <n v="0"/>
    <n v="0"/>
    <n v="0"/>
    <n v="0"/>
    <n v="3"/>
    <n v="0.75"/>
    <n v="0"/>
    <n v="0"/>
    <n v="0"/>
    <n v="0"/>
    <n v="0"/>
    <n v="0"/>
    <n v="0"/>
    <n v="0"/>
    <n v="0"/>
    <n v="0"/>
    <n v="0"/>
    <n v="0"/>
    <n v="0"/>
    <n v="1"/>
    <n v="4"/>
    <n v="4"/>
    <n v="4.25"/>
  </r>
  <r>
    <n v="2017"/>
    <x v="5"/>
    <x v="5"/>
    <s v="HORJO"/>
    <x v="141"/>
    <n v="203"/>
    <n v="7"/>
    <n v="0.85714285714285698"/>
    <n v="201"/>
    <n v="3.85572139303483"/>
    <n v="2"/>
    <n v="9.9502487562189001E-3"/>
    <n v="75"/>
    <n v="1635.4861878453"/>
    <n v="0.369458128078818"/>
    <n v="167"/>
    <n v="15.7065868263473"/>
    <n v="93"/>
    <n v="49.559139784946197"/>
    <n v="23"/>
    <n v="166.26086956521701"/>
    <n v="21"/>
    <n v="38.904761904761898"/>
    <n v="172"/>
    <n v="119.45348837209301"/>
    <n v="23"/>
    <n v="341.13043478260897"/>
    <n v="178"/>
    <n v="148.14606741572999"/>
    <n v="0.87684729064039402"/>
    <n v="18"/>
    <n v="92.1111111111111"/>
    <n v="0.101123595505618"/>
    <n v="16"/>
    <n v="0.69565217391304401"/>
    <n v="5"/>
    <n v="0.217391304347826"/>
    <n v="45"/>
    <n v="0.25280898876404501"/>
    <n v="15"/>
    <n v="8.4269662921348298E-2"/>
    <n v="0"/>
    <n v="0"/>
    <n v="0"/>
    <n v="0"/>
    <n v="2"/>
    <n v="0"/>
    <n v="1"/>
    <n v="1.62096774193548"/>
    <n v="125.23383084577145"/>
    <n v="22"/>
    <n v="15.545454545454501"/>
  </r>
  <r>
    <n v="2017"/>
    <x v="5"/>
    <x v="5"/>
    <s v="MCCCAM"/>
    <x v="345"/>
    <n v="54"/>
    <n v="6"/>
    <n v="1.8333333333333299"/>
    <n v="53"/>
    <n v="4.2830188679245298"/>
    <n v="0"/>
    <n v="0"/>
    <n v="14"/>
    <n v="1418.1041666666699"/>
    <n v="0.25925925925925902"/>
    <n v="38"/>
    <n v="15.5526315789474"/>
    <n v="20"/>
    <n v="73.099999999999994"/>
    <n v="11"/>
    <n v="178.363636363636"/>
    <n v="11"/>
    <n v="16.363636363636399"/>
    <n v="41"/>
    <n v="89.878048780487802"/>
    <n v="11"/>
    <n v="348.36363636363598"/>
    <n v="42"/>
    <n v="123.238095238095"/>
    <n v="0.77777777777777801"/>
    <n v="21"/>
    <n v="59.761904761904802"/>
    <n v="0.5"/>
    <n v="7"/>
    <n v="0.63636363636363602"/>
    <n v="2"/>
    <n v="0.18181818181818199"/>
    <n v="7"/>
    <n v="0.16666666666666699"/>
    <n v="4"/>
    <n v="9.5238095238095205E-2"/>
    <n v="0"/>
    <n v="0"/>
    <n v="0"/>
    <n v="0"/>
    <n v="1"/>
    <n v="0"/>
    <n v="1"/>
    <n v="1.65625"/>
    <n v="32.60377358490566"/>
    <n v="9"/>
    <n v="11.6666666666667"/>
  </r>
  <r>
    <n v="2017"/>
    <x v="5"/>
    <x v="5"/>
    <s v="ANGDA"/>
    <x v="346"/>
    <n v="1"/>
    <n v="0"/>
    <n v="0"/>
    <n v="1"/>
    <n v="0"/>
    <n v="0"/>
    <n v="0"/>
    <n v="0"/>
    <n v="-114"/>
    <n v="0"/>
    <n v="1"/>
    <n v="16"/>
    <n v="0"/>
    <n v="0"/>
    <n v="1"/>
    <n v="13"/>
    <n v="1"/>
    <n v="124"/>
    <n v="0"/>
    <n v="0"/>
    <n v="1"/>
    <n v="6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5"/>
    <x v="5"/>
    <s v="PETRI"/>
    <x v="143"/>
    <n v="95"/>
    <n v="11"/>
    <n v="3.4545454545454501"/>
    <n v="95"/>
    <n v="5.4210526315789496"/>
    <n v="2"/>
    <n v="2.1052631578947399E-2"/>
    <n v="68"/>
    <n v="5049.3297872340399"/>
    <n v="0.71578947368421098"/>
    <n v="82"/>
    <n v="23.707317073170699"/>
    <n v="21"/>
    <n v="49.476190476190503"/>
    <n v="51"/>
    <n v="116.529411764706"/>
    <n v="48"/>
    <n v="27.8541666666667"/>
    <n v="43"/>
    <n v="138.93023255814001"/>
    <n v="49"/>
    <n v="426.34693877551001"/>
    <n v="44"/>
    <n v="179.34090909090901"/>
    <n v="0.46315789473684199"/>
    <n v="5"/>
    <n v="48.6"/>
    <n v="0.11363636363636399"/>
    <n v="29"/>
    <n v="0.59183673469387799"/>
    <n v="6"/>
    <n v="0.122448979591837"/>
    <n v="17"/>
    <n v="0.38636363636363602"/>
    <n v="1"/>
    <n v="2.27272727272727E-2"/>
    <n v="0"/>
    <n v="0"/>
    <n v="0"/>
    <n v="0"/>
    <n v="0"/>
    <n v="0"/>
    <n v="0"/>
    <n v="2.375"/>
    <n v="40"/>
    <n v="51"/>
    <n v="16.745098039215701"/>
  </r>
  <r>
    <n v="2017"/>
    <x v="5"/>
    <x v="5"/>
    <s v="HORJOS"/>
    <x v="174"/>
    <n v="1"/>
    <n v="0"/>
    <n v="0"/>
    <n v="1"/>
    <n v="4"/>
    <n v="0"/>
    <n v="0"/>
    <n v="1"/>
    <n v="8956"/>
    <n v="1"/>
    <n v="1"/>
    <n v="9"/>
    <n v="1"/>
    <n v="46"/>
    <n v="0"/>
    <n v="0"/>
    <n v="0"/>
    <n v="0"/>
    <n v="1"/>
    <n v="211"/>
    <n v="0"/>
    <n v="0"/>
    <n v="1"/>
    <n v="243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5"/>
    <x v="5"/>
    <s v="MATMI"/>
    <x v="144"/>
    <n v="92"/>
    <n v="9"/>
    <n v="7.8888888888888902"/>
    <n v="92"/>
    <n v="4.5978260869565197"/>
    <n v="2"/>
    <n v="2.1739130434782601E-2"/>
    <n v="48"/>
    <n v="3241.0449438202199"/>
    <n v="0.52173913043478304"/>
    <n v="65"/>
    <n v="46.0461538461538"/>
    <n v="42"/>
    <n v="48.642857142857103"/>
    <n v="18"/>
    <n v="138.055555555556"/>
    <n v="19"/>
    <n v="61.7368421052632"/>
    <n v="69"/>
    <n v="156.695652173913"/>
    <n v="21"/>
    <n v="439.28571428571399"/>
    <n v="71"/>
    <n v="199.464788732394"/>
    <n v="0.77173913043478304"/>
    <n v="8"/>
    <n v="104.125"/>
    <n v="0.11267605633802801"/>
    <n v="11"/>
    <n v="0.52380952380952395"/>
    <n v="7"/>
    <n v="0.33333333333333298"/>
    <n v="36"/>
    <n v="0.50704225352112697"/>
    <n v="2"/>
    <n v="2.8169014084507001E-2"/>
    <n v="0"/>
    <n v="0"/>
    <n v="0"/>
    <n v="0"/>
    <n v="0"/>
    <n v="0"/>
    <n v="2"/>
    <n v="1.67272727272727"/>
    <n v="55.000000000000092"/>
    <n v="21"/>
    <n v="1.9523809523809501"/>
  </r>
  <r>
    <n v="2017"/>
    <x v="5"/>
    <x v="5"/>
    <s v="POLCA"/>
    <x v="54"/>
    <n v="10"/>
    <n v="1"/>
    <n v="6"/>
    <n v="10"/>
    <n v="8.1"/>
    <n v="0"/>
    <n v="0"/>
    <n v="10"/>
    <n v="4580.5"/>
    <n v="1"/>
    <n v="3"/>
    <n v="17.3333333333333"/>
    <n v="2"/>
    <n v="24.5"/>
    <n v="1"/>
    <n v="199"/>
    <n v="0"/>
    <n v="0"/>
    <n v="8"/>
    <n v="13.375"/>
    <n v="1"/>
    <n v="274"/>
    <n v="9"/>
    <n v="45.7777777777778"/>
    <n v="0.9"/>
    <n v="6"/>
    <n v="31"/>
    <n v="0.66666666666666696"/>
    <n v="0"/>
    <n v="0"/>
    <n v="0"/>
    <n v="0"/>
    <n v="0"/>
    <n v="0"/>
    <n v="0"/>
    <n v="0"/>
    <n v="0"/>
    <n v="0"/>
    <n v="0"/>
    <n v="0"/>
    <n v="0"/>
    <n v="0"/>
    <n v="0"/>
    <n v="1.4285714285714299"/>
    <n v="6.9999999999999929"/>
    <n v="1"/>
    <n v="20"/>
  </r>
  <r>
    <n v="2017"/>
    <x v="5"/>
    <x v="5"/>
    <s v="WILBRI"/>
    <x v="140"/>
    <n v="134"/>
    <n v="5"/>
    <n v="5.8"/>
    <n v="131"/>
    <n v="2.9160305343511501"/>
    <n v="3"/>
    <n v="2.2900763358778602E-2"/>
    <n v="78"/>
    <n v="6017.6101694915296"/>
    <n v="0.58208955223880599"/>
    <n v="55"/>
    <n v="11.945454545454499"/>
    <n v="5"/>
    <n v="129.4"/>
    <n v="12"/>
    <n v="161.833333333333"/>
    <n v="12"/>
    <n v="27.6666666666667"/>
    <n v="113"/>
    <n v="40.265486725663699"/>
    <n v="13"/>
    <n v="343.15384615384602"/>
    <n v="118"/>
    <n v="55.779661016949198"/>
    <n v="0.88059701492537301"/>
    <n v="75"/>
    <n v="33.24"/>
    <n v="0.63559322033898302"/>
    <n v="5"/>
    <n v="0.38461538461538503"/>
    <n v="2"/>
    <n v="0.15384615384615399"/>
    <n v="10"/>
    <n v="8.4745762711864403E-2"/>
    <n v="2"/>
    <n v="1.6949152542372899E-2"/>
    <n v="0"/>
    <n v="0"/>
    <n v="0"/>
    <n v="0"/>
    <n v="3"/>
    <n v="0"/>
    <n v="10"/>
    <n v="1.8714285714285701"/>
    <n v="71.60305343511456"/>
    <n v="13"/>
    <n v="11.692307692307701"/>
  </r>
  <r>
    <n v="2017"/>
    <x v="5"/>
    <x v="5"/>
    <s v="LORBR1"/>
    <x v="135"/>
    <n v="510"/>
    <n v="63"/>
    <n v="1.7936507936507899"/>
    <n v="498"/>
    <n v="1.91164658634538"/>
    <n v="20"/>
    <n v="4.0160642570281103E-2"/>
    <n v="185"/>
    <n v="2335.0765957446802"/>
    <n v="0.36274509803921601"/>
    <n v="441"/>
    <n v="16.539682539682499"/>
    <n v="101"/>
    <n v="50.267326732673297"/>
    <n v="203"/>
    <n v="121.22660098522201"/>
    <n v="197"/>
    <n v="32.157360406091399"/>
    <n v="273"/>
    <n v="118.80952380952399"/>
    <n v="208"/>
    <n v="368.87019230769198"/>
    <n v="284"/>
    <n v="160.19718309859201"/>
    <n v="0.55686274509803901"/>
    <n v="24"/>
    <n v="79.625"/>
    <n v="8.42105263157895E-2"/>
    <n v="146"/>
    <n v="0.70192307692307698"/>
    <n v="36"/>
    <n v="0.17307692307692299"/>
    <n v="127"/>
    <n v="0.44718309859154898"/>
    <n v="15"/>
    <n v="5.2816901408450703E-2"/>
    <n v="2"/>
    <n v="3.9215686274509803E-3"/>
    <n v="0"/>
    <n v="0"/>
    <n v="0"/>
    <n v="0"/>
    <n v="1"/>
    <n v="2.6288659793814402"/>
    <n v="194.00000000000023"/>
    <n v="203"/>
    <n v="5.0738916256157598"/>
  </r>
  <r>
    <n v="2017"/>
    <x v="5"/>
    <x v="5"/>
    <s v="WALJO2"/>
    <x v="136"/>
    <n v="285"/>
    <n v="53"/>
    <n v="2.4905660377358498"/>
    <n v="278"/>
    <n v="3.5395683453237399"/>
    <n v="8"/>
    <n v="2.8776978417266199E-2"/>
    <n v="31"/>
    <n v="81.588461538461502"/>
    <n v="0.10877192982456101"/>
    <n v="261"/>
    <n v="17.007662835249"/>
    <n v="88"/>
    <n v="38.261363636363598"/>
    <n v="132"/>
    <n v="131.84090909090901"/>
    <n v="128"/>
    <n v="17.8046875"/>
    <n v="128"/>
    <n v="152.953125"/>
    <n v="137"/>
    <n v="363.84671532846698"/>
    <n v="138"/>
    <n v="207.60869565217399"/>
    <n v="0.48421052631578998"/>
    <n v="7"/>
    <n v="111.142857142857"/>
    <n v="0.05"/>
    <n v="99"/>
    <n v="0.72262773722627704"/>
    <n v="23"/>
    <n v="0.167883211678832"/>
    <n v="81"/>
    <n v="0.58695652173913104"/>
    <n v="11"/>
    <n v="7.9710144927536197E-2"/>
    <n v="1"/>
    <n v="3.5087719298245602E-3"/>
    <n v="0"/>
    <n v="0"/>
    <n v="0"/>
    <n v="0"/>
    <n v="3"/>
    <n v="2.0652173913043499"/>
    <n v="137.99999999999986"/>
    <n v="130"/>
    <n v="5.0076923076923103"/>
  </r>
  <r>
    <n v="2017"/>
    <x v="5"/>
    <x v="5"/>
    <s v="WALJO2"/>
    <x v="136"/>
    <n v="1"/>
    <n v="0"/>
    <n v="0"/>
    <n v="1"/>
    <n v="12"/>
    <n v="0"/>
    <n v="0"/>
    <n v="0"/>
    <n v="26"/>
    <n v="0"/>
    <n v="1"/>
    <n v="14"/>
    <n v="0"/>
    <n v="0"/>
    <n v="0"/>
    <n v="0"/>
    <n v="0"/>
    <n v="0"/>
    <n v="1"/>
    <n v="69"/>
    <n v="0"/>
    <n v="0"/>
    <n v="1"/>
    <n v="97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5"/>
    <x v="5"/>
    <s v="DUNKE"/>
    <x v="222"/>
    <n v="1"/>
    <n v="0"/>
    <n v="0"/>
    <n v="1"/>
    <n v="16"/>
    <n v="0"/>
    <n v="0"/>
    <n v="0"/>
    <n v="95"/>
    <n v="0"/>
    <n v="0"/>
    <n v="0"/>
    <n v="0"/>
    <n v="0"/>
    <n v="0"/>
    <n v="0"/>
    <n v="0"/>
    <n v="0"/>
    <n v="1"/>
    <n v="62"/>
    <n v="0"/>
    <n v="0"/>
    <n v="1"/>
    <n v="1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5"/>
    <x v="5"/>
    <s v="STERO3"/>
    <x v="163"/>
    <n v="140"/>
    <n v="24"/>
    <n v="3.7083333333333299"/>
    <n v="139"/>
    <n v="5"/>
    <n v="2"/>
    <n v="1.4388489208633099E-2"/>
    <n v="71"/>
    <n v="2908.7246376811599"/>
    <n v="0.50714285714285701"/>
    <n v="107"/>
    <n v="24.869158878504699"/>
    <n v="31"/>
    <n v="34.096774193548399"/>
    <n v="48"/>
    <n v="144.041666666667"/>
    <n v="41"/>
    <n v="24.390243902439"/>
    <n v="85"/>
    <n v="95.870588235294093"/>
    <n v="49"/>
    <n v="298.77551020408202"/>
    <n v="89"/>
    <n v="126.25842696629201"/>
    <n v="0.63571428571428601"/>
    <n v="33"/>
    <n v="52.363636363636402"/>
    <n v="0.37078651685393299"/>
    <n v="33"/>
    <n v="0.67346938775510201"/>
    <n v="6"/>
    <n v="0.122448979591837"/>
    <n v="25"/>
    <n v="0.28089887640449401"/>
    <n v="3"/>
    <n v="3.3707865168539297E-2"/>
    <n v="1"/>
    <n v="7.14285714285714E-3"/>
    <n v="0"/>
    <n v="0"/>
    <n v="1"/>
    <n v="0"/>
    <n v="1"/>
    <n v="1.82894736842105"/>
    <n v="76.546762589928164"/>
    <n v="49"/>
    <n v="48.6938775510204"/>
  </r>
  <r>
    <n v="2017"/>
    <x v="5"/>
    <x v="5"/>
    <s v="VELDU"/>
    <x v="158"/>
    <n v="14"/>
    <n v="0"/>
    <n v="0"/>
    <n v="14"/>
    <n v="4.4285714285714297"/>
    <n v="0"/>
    <n v="0"/>
    <n v="0"/>
    <n v="153"/>
    <n v="0"/>
    <n v="14"/>
    <n v="9.0714285714285694"/>
    <n v="9"/>
    <n v="30.7777777777778"/>
    <n v="3"/>
    <n v="138.333333333333"/>
    <n v="3"/>
    <n v="4.3333333333333304"/>
    <n v="11"/>
    <n v="88.181818181818201"/>
    <n v="3"/>
    <n v="209"/>
    <n v="11"/>
    <n v="113.181818181818"/>
    <n v="0.78571428571428603"/>
    <n v="4"/>
    <n v="76.75"/>
    <n v="0.36363636363636398"/>
    <n v="3"/>
    <n v="1"/>
    <n v="0"/>
    <n v="0"/>
    <n v="1"/>
    <n v="9.0909090909090898E-2"/>
    <n v="1"/>
    <n v="9.0909090909090898E-2"/>
    <n v="0"/>
    <n v="0"/>
    <n v="0"/>
    <n v="0"/>
    <n v="0"/>
    <n v="0"/>
    <n v="0"/>
    <n v="1.27272727272727"/>
    <n v="11.000000000000023"/>
    <n v="3"/>
    <n v="22.3333333333333"/>
  </r>
  <r>
    <n v="2017"/>
    <x v="5"/>
    <x v="5"/>
    <s v="HASNA"/>
    <x v="347"/>
    <n v="50"/>
    <n v="9"/>
    <n v="1.7777777777777799"/>
    <n v="50"/>
    <n v="4.12"/>
    <n v="0"/>
    <n v="0"/>
    <n v="15"/>
    <n v="975.97872340425499"/>
    <n v="0.3"/>
    <n v="50"/>
    <n v="15.7"/>
    <n v="17"/>
    <n v="60.588235294117602"/>
    <n v="19"/>
    <n v="169.947368421053"/>
    <n v="13"/>
    <n v="10.153846153846199"/>
    <n v="30"/>
    <n v="199.13333333333301"/>
    <n v="18"/>
    <n v="363.66666666666703"/>
    <n v="31"/>
    <n v="243.870967741935"/>
    <n v="0.62"/>
    <n v="0"/>
    <n v="0"/>
    <n v="0"/>
    <n v="16"/>
    <n v="0.88888888888888895"/>
    <n v="2"/>
    <n v="0.11111111111111099"/>
    <n v="15"/>
    <n v="0.483870967741936"/>
    <n v="2"/>
    <n v="6.4516129032258104E-2"/>
    <n v="1"/>
    <n v="0.02"/>
    <n v="0"/>
    <n v="0"/>
    <n v="0"/>
    <n v="0"/>
    <n v="0"/>
    <n v="1.2820512820512799"/>
    <n v="39.000000000000064"/>
    <n v="19"/>
    <n v="10.210526315789499"/>
  </r>
  <r>
    <n v="2017"/>
    <x v="5"/>
    <x v="5"/>
    <s v="WELVA"/>
    <x v="153"/>
    <n v="73"/>
    <n v="6"/>
    <n v="8"/>
    <n v="71"/>
    <n v="3.2676056338028201"/>
    <n v="0"/>
    <n v="0"/>
    <n v="14"/>
    <n v="736.27142857142906"/>
    <n v="0.19178082191780799"/>
    <n v="57"/>
    <n v="14.228070175438599"/>
    <n v="21"/>
    <n v="30.6666666666667"/>
    <n v="17"/>
    <n v="102.294117647059"/>
    <n v="16"/>
    <n v="11.125"/>
    <n v="51"/>
    <n v="80.509803921568604"/>
    <n v="18"/>
    <n v="403.88888888888903"/>
    <n v="53"/>
    <n v="101.60377358490599"/>
    <n v="0.72602739726027399"/>
    <n v="17"/>
    <n v="30"/>
    <n v="0.320754716981132"/>
    <n v="12"/>
    <n v="0.66666666666666696"/>
    <n v="3"/>
    <n v="0.16666666666666699"/>
    <n v="10"/>
    <n v="0.18867924528301899"/>
    <n v="3"/>
    <n v="5.6603773584905703E-2"/>
    <n v="0"/>
    <n v="0"/>
    <n v="0"/>
    <n v="0"/>
    <n v="0"/>
    <n v="0"/>
    <n v="1"/>
    <n v="1.825"/>
    <n v="40"/>
    <n v="18"/>
    <n v="8.8333333333333304"/>
  </r>
  <r>
    <n v="2017"/>
    <x v="5"/>
    <x v="5"/>
    <s v="HOWKE"/>
    <x v="149"/>
    <n v="113"/>
    <n v="10"/>
    <n v="4.0999999999999996"/>
    <n v="113"/>
    <n v="5.2212389380530997"/>
    <n v="0"/>
    <n v="0"/>
    <n v="66"/>
    <n v="3764.2522522522499"/>
    <n v="0.58407079646017701"/>
    <n v="87"/>
    <n v="21.045977011494301"/>
    <n v="53"/>
    <n v="35.056603773584897"/>
    <n v="19"/>
    <n v="159.894736842105"/>
    <n v="18"/>
    <n v="12.0555555555556"/>
    <n v="94"/>
    <n v="104.13829787234"/>
    <n v="18"/>
    <n v="328.11111111111097"/>
    <n v="94"/>
    <n v="121.723404255319"/>
    <n v="0.83185840707964598"/>
    <n v="20"/>
    <n v="89.65"/>
    <n v="0.21276595744680901"/>
    <n v="14"/>
    <n v="0.77777777777777801"/>
    <n v="7"/>
    <n v="0.38888888888888901"/>
    <n v="19"/>
    <n v="0.20212765957446799"/>
    <n v="11"/>
    <n v="0.117021276595745"/>
    <n v="2"/>
    <n v="1.7699115044247801E-2"/>
    <n v="0"/>
    <n v="0"/>
    <n v="0"/>
    <n v="0"/>
    <n v="2"/>
    <n v="1.7384615384615401"/>
    <n v="64.999999999999943"/>
    <n v="19"/>
    <n v="1.3684210526315801"/>
  </r>
  <r>
    <n v="2017"/>
    <x v="5"/>
    <x v="5"/>
    <s v="RUMAS1"/>
    <x v="151"/>
    <n v="212"/>
    <n v="10"/>
    <n v="2.7"/>
    <n v="212"/>
    <n v="3.1226415094339601"/>
    <n v="6"/>
    <n v="2.83018867924528E-2"/>
    <n v="129"/>
    <n v="4992.7128712871299"/>
    <n v="0.60849056603773599"/>
    <n v="153"/>
    <n v="56.653594771241799"/>
    <n v="72"/>
    <n v="49.0833333333333"/>
    <n v="71"/>
    <n v="153.45070422535201"/>
    <n v="67"/>
    <n v="19.9850746268657"/>
    <n v="135"/>
    <n v="106.607407407407"/>
    <n v="68"/>
    <n v="452.42647058823502"/>
    <n v="140"/>
    <n v="138.292857142857"/>
    <n v="0.660377358490566"/>
    <n v="32"/>
    <n v="75.40625"/>
    <n v="0.22857142857142901"/>
    <n v="49"/>
    <n v="0.72058823529411797"/>
    <n v="11"/>
    <n v="0.161764705882353"/>
    <n v="37"/>
    <n v="0.26428571428571401"/>
    <n v="20"/>
    <n v="0.14285714285714299"/>
    <n v="1"/>
    <n v="4.7169811320754698E-3"/>
    <n v="0"/>
    <n v="0"/>
    <n v="0"/>
    <n v="0"/>
    <n v="4"/>
    <n v="1.9272727272727299"/>
    <n v="109.99999999999984"/>
    <n v="71"/>
    <n v="9.3098591549295797"/>
  </r>
  <r>
    <n v="2017"/>
    <x v="5"/>
    <x v="5"/>
    <s v="EICTO"/>
    <x v="327"/>
    <n v="4"/>
    <n v="1"/>
    <n v="51"/>
    <n v="4"/>
    <n v="16.25"/>
    <n v="0"/>
    <n v="0"/>
    <n v="4"/>
    <n v="1925.75"/>
    <n v="1"/>
    <n v="4"/>
    <n v="15.75"/>
    <n v="1"/>
    <n v="23"/>
    <n v="3"/>
    <n v="276.66666666666703"/>
    <n v="2"/>
    <n v="21.5"/>
    <n v="1"/>
    <n v="186"/>
    <n v="3"/>
    <n v="367.33333333333297"/>
    <n v="1"/>
    <n v="213"/>
    <n v="0.25"/>
    <n v="0"/>
    <n v="0"/>
    <n v="0"/>
    <n v="3"/>
    <n v="1"/>
    <n v="1"/>
    <n v="0.33333333333333298"/>
    <n v="1"/>
    <n v="1"/>
    <n v="0"/>
    <n v="0"/>
    <n v="0"/>
    <n v="0"/>
    <n v="0"/>
    <n v="0"/>
    <n v="0"/>
    <n v="0"/>
    <n v="0"/>
    <n v="1"/>
    <n v="4"/>
    <n v="3"/>
    <n v="5.6666666666666696"/>
  </r>
  <r>
    <n v="2017"/>
    <x v="5"/>
    <x v="5"/>
    <s v="WIDDE"/>
    <x v="145"/>
    <n v="65"/>
    <n v="4"/>
    <n v="6.25"/>
    <n v="61"/>
    <n v="5.9672131147540997"/>
    <n v="0"/>
    <n v="0"/>
    <n v="41"/>
    <n v="1521.9166666666699"/>
    <n v="0.63076923076923097"/>
    <n v="49"/>
    <n v="17.816326530612201"/>
    <n v="9"/>
    <n v="33.1111111111111"/>
    <n v="5"/>
    <n v="173.2"/>
    <n v="5"/>
    <n v="9.6"/>
    <n v="49"/>
    <n v="61.183673469387799"/>
    <n v="5"/>
    <n v="478"/>
    <n v="57"/>
    <n v="85"/>
    <n v="0.87692307692307703"/>
    <n v="33"/>
    <n v="48.454545454545503"/>
    <n v="0.57894736842105299"/>
    <n v="5"/>
    <n v="1"/>
    <n v="1"/>
    <n v="0.2"/>
    <n v="2"/>
    <n v="3.5087719298245598E-2"/>
    <n v="3"/>
    <n v="5.2631578947368397E-2"/>
    <n v="0"/>
    <n v="0"/>
    <n v="0"/>
    <n v="0"/>
    <n v="3"/>
    <n v="0"/>
    <n v="9"/>
    <n v="1.47619047619048"/>
    <n v="44.032258064516014"/>
    <n v="5"/>
    <n v="7.8"/>
  </r>
  <r>
    <n v="2017"/>
    <x v="5"/>
    <x v="5"/>
    <s v="LYSDO"/>
    <x v="166"/>
    <n v="72"/>
    <n v="11"/>
    <n v="3.6363636363636398"/>
    <n v="72"/>
    <n v="6.5833333333333304"/>
    <n v="2"/>
    <n v="2.7777777777777801E-2"/>
    <n v="6"/>
    <n v="244.39436619718299"/>
    <n v="8.3333333333333301E-2"/>
    <n v="60"/>
    <n v="31.066666666666698"/>
    <n v="21"/>
    <n v="73.571428571428598"/>
    <n v="35"/>
    <n v="127"/>
    <n v="33"/>
    <n v="15.090909090909101"/>
    <n v="32"/>
    <n v="117.53125"/>
    <n v="34"/>
    <n v="533.41176470588198"/>
    <n v="36"/>
    <n v="143.888888888889"/>
    <n v="0.5"/>
    <n v="11"/>
    <n v="52.363636363636402"/>
    <n v="0.30555555555555602"/>
    <n v="22"/>
    <n v="0.64705882352941202"/>
    <n v="4"/>
    <n v="0.11764705882352899"/>
    <n v="14"/>
    <n v="0.38888888888888901"/>
    <n v="3"/>
    <n v="8.3333333333333301E-2"/>
    <n v="0"/>
    <n v="0"/>
    <n v="0"/>
    <n v="0"/>
    <n v="0"/>
    <n v="0"/>
    <n v="3"/>
    <n v="1.5319148936170199"/>
    <n v="47.000000000000043"/>
    <n v="33"/>
    <n v="5.2121212121212102"/>
  </r>
  <r>
    <n v="2017"/>
    <x v="5"/>
    <x v="5"/>
    <s v="WILDA2"/>
    <x v="161"/>
    <n v="65"/>
    <n v="9"/>
    <n v="11.1111111111111"/>
    <n v="65"/>
    <n v="8.3846153846153904"/>
    <n v="5"/>
    <n v="7.69230769230769E-2"/>
    <n v="6"/>
    <n v="481.06153846153802"/>
    <n v="9.2307692307692299E-2"/>
    <n v="52"/>
    <n v="26.692307692307701"/>
    <n v="23"/>
    <n v="60.826086956521699"/>
    <n v="12"/>
    <n v="165.5"/>
    <n v="9"/>
    <n v="7"/>
    <n v="47"/>
    <n v="122.08510638297901"/>
    <n v="13"/>
    <n v="506.538461538462"/>
    <n v="52"/>
    <n v="153.90384615384599"/>
    <n v="0.8"/>
    <n v="21"/>
    <n v="74.428571428571402"/>
    <n v="0.40384615384615402"/>
    <n v="6"/>
    <n v="0.46153846153846201"/>
    <n v="4"/>
    <n v="0.30769230769230799"/>
    <n v="13"/>
    <n v="0.25"/>
    <n v="2"/>
    <n v="3.8461538461538498E-2"/>
    <n v="0"/>
    <n v="0"/>
    <n v="0"/>
    <n v="0"/>
    <n v="0"/>
    <n v="0"/>
    <n v="0"/>
    <n v="1.7567567567567599"/>
    <n v="36.999999999999936"/>
    <n v="13"/>
    <n v="5.8461538461538503"/>
  </r>
  <r>
    <n v="2017"/>
    <x v="5"/>
    <x v="5"/>
    <s v="STERA"/>
    <x v="152"/>
    <n v="32"/>
    <n v="4"/>
    <n v="2.5"/>
    <n v="32"/>
    <n v="9.25"/>
    <n v="2"/>
    <n v="6.25E-2"/>
    <n v="27"/>
    <n v="4583.0625"/>
    <n v="0.84375"/>
    <n v="27"/>
    <n v="26"/>
    <n v="16"/>
    <n v="37.0625"/>
    <n v="4"/>
    <n v="198.75"/>
    <n v="2"/>
    <n v="15.5"/>
    <n v="28"/>
    <n v="122.321428571429"/>
    <n v="4"/>
    <n v="390"/>
    <n v="28"/>
    <n v="145.07142857142901"/>
    <n v="0.875"/>
    <n v="5"/>
    <n v="68.2"/>
    <n v="0.17857142857142899"/>
    <n v="2"/>
    <n v="0.5"/>
    <n v="2"/>
    <n v="0.5"/>
    <n v="7"/>
    <n v="0.25"/>
    <n v="5"/>
    <n v="0.17857142857142899"/>
    <n v="0"/>
    <n v="0"/>
    <n v="0"/>
    <n v="0"/>
    <n v="0"/>
    <n v="0"/>
    <n v="1"/>
    <n v="2"/>
    <n v="16"/>
    <n v="4"/>
    <n v="8"/>
  </r>
  <r>
    <n v="2017"/>
    <x v="5"/>
    <x v="5"/>
    <s v="SMOJA1"/>
    <x v="154"/>
    <n v="43"/>
    <n v="3"/>
    <n v="3.6666666666666701"/>
    <n v="43"/>
    <n v="7.3023255813953503"/>
    <n v="2"/>
    <n v="4.6511627906976702E-2"/>
    <n v="26"/>
    <n v="4004.37142857143"/>
    <n v="0.60465116279069797"/>
    <n v="30"/>
    <n v="33.433333333333302"/>
    <n v="12"/>
    <n v="43.6666666666667"/>
    <n v="15"/>
    <n v="225.53333333333299"/>
    <n v="6"/>
    <n v="22"/>
    <n v="25"/>
    <n v="207.8"/>
    <n v="14"/>
    <n v="427.71428571428601"/>
    <n v="28"/>
    <n v="265.78571428571399"/>
    <n v="0.65116279069767502"/>
    <n v="0"/>
    <n v="0"/>
    <n v="0"/>
    <n v="11"/>
    <n v="0.78571428571428603"/>
    <n v="1"/>
    <n v="7.1428571428571397E-2"/>
    <n v="14"/>
    <n v="0.5"/>
    <n v="3"/>
    <n v="0.107142857142857"/>
    <n v="1"/>
    <n v="2.32558139534884E-2"/>
    <n v="0"/>
    <n v="0"/>
    <n v="0"/>
    <n v="0"/>
    <n v="2"/>
    <n v="1.53571428571429"/>
    <n v="27.999999999999922"/>
    <n v="6"/>
    <n v="12.3333333333333"/>
  </r>
  <r>
    <n v="2017"/>
    <x v="5"/>
    <x v="5"/>
    <s v="SCDGA"/>
    <x v="138"/>
    <n v="65"/>
    <n v="1"/>
    <n v="0"/>
    <n v="65"/>
    <n v="4.7692307692307701"/>
    <n v="0"/>
    <n v="0"/>
    <n v="30"/>
    <n v="754.37142857142896"/>
    <n v="0.46153846153846201"/>
    <n v="56"/>
    <n v="22.2678571428571"/>
    <n v="25"/>
    <n v="37.28"/>
    <n v="7"/>
    <n v="176.857142857143"/>
    <n v="7"/>
    <n v="48.571428571428598"/>
    <n v="57"/>
    <n v="124.105263157895"/>
    <n v="7"/>
    <n v="455.42857142857099"/>
    <n v="58"/>
    <n v="148.155172413793"/>
    <n v="0.89230769230769202"/>
    <n v="11"/>
    <n v="84.363636363636402"/>
    <n v="0.18965517241379301"/>
    <n v="6"/>
    <n v="0.85714285714285698"/>
    <n v="1"/>
    <n v="0.14285714285714299"/>
    <n v="13"/>
    <n v="0.22413793103448301"/>
    <n v="3"/>
    <n v="5.1724137931034503E-2"/>
    <n v="1"/>
    <n v="1.5384615384615399E-2"/>
    <n v="0"/>
    <n v="0"/>
    <n v="0"/>
    <n v="0"/>
    <n v="0"/>
    <n v="1.47727272727273"/>
    <n v="43.999999999999922"/>
    <n v="7"/>
    <n v="33.714285714285701"/>
  </r>
  <r>
    <n v="2017"/>
    <x v="5"/>
    <x v="5"/>
    <s v="ALMKH"/>
    <x v="173"/>
    <n v="168"/>
    <n v="24"/>
    <n v="3.3333333333333299"/>
    <n v="167"/>
    <n v="5.0838323353293404"/>
    <n v="2"/>
    <n v="1.19760479041916E-2"/>
    <n v="61"/>
    <n v="1820.9044585987299"/>
    <n v="0.36309523809523803"/>
    <n v="157"/>
    <n v="17.636942675159201"/>
    <n v="37"/>
    <n v="59.351351351351397"/>
    <n v="72"/>
    <n v="138.291666666667"/>
    <n v="57"/>
    <n v="20.3684210526316"/>
    <n v="91"/>
    <n v="105.01098901098899"/>
    <n v="73"/>
    <n v="372.79452054794501"/>
    <n v="93"/>
    <n v="156.18279569892499"/>
    <n v="0.55357142857142905"/>
    <n v="30"/>
    <n v="83.266666666666694"/>
    <n v="0.319148936170213"/>
    <n v="53"/>
    <n v="0.72602739726027399"/>
    <n v="15"/>
    <n v="0.20547945205479501"/>
    <n v="28"/>
    <n v="0.30107526881720398"/>
    <n v="7"/>
    <n v="7.5268817204301106E-2"/>
    <n v="0"/>
    <n v="0"/>
    <n v="1"/>
    <n v="5.9523809523809503E-3"/>
    <n v="0"/>
    <n v="0"/>
    <n v="5"/>
    <n v="1.97647058823529"/>
    <n v="85.000000000000185"/>
    <n v="69"/>
    <n v="20.202898550724601"/>
  </r>
  <r>
    <n v="2017"/>
    <x v="5"/>
    <x v="5"/>
    <s v="VITJO"/>
    <x v="155"/>
    <n v="63"/>
    <n v="2"/>
    <n v="0"/>
    <n v="63"/>
    <n v="5.2539682539682504"/>
    <n v="2"/>
    <n v="3.1746031746031703E-2"/>
    <n v="26"/>
    <n v="1858.1587301587299"/>
    <n v="0.41269841269841301"/>
    <n v="53"/>
    <n v="32.8867924528302"/>
    <n v="16"/>
    <n v="100.625"/>
    <n v="20"/>
    <n v="208.8"/>
    <n v="16"/>
    <n v="13.375"/>
    <n v="41"/>
    <n v="120.731707317073"/>
    <n v="19"/>
    <n v="434.947368421053"/>
    <n v="43"/>
    <n v="142.65116279069801"/>
    <n v="0.682539682539683"/>
    <n v="16"/>
    <n v="61.6875"/>
    <n v="0.372093023255814"/>
    <n v="11"/>
    <n v="0.57894736842105299"/>
    <n v="4"/>
    <n v="0.21052631578947401"/>
    <n v="9"/>
    <n v="0.209302325581395"/>
    <n v="1"/>
    <n v="2.32558139534884E-2"/>
    <n v="0"/>
    <n v="0"/>
    <n v="0"/>
    <n v="0"/>
    <n v="0"/>
    <n v="0"/>
    <n v="2"/>
    <n v="2.0322580645161299"/>
    <n v="30.999999999999986"/>
    <n v="20"/>
    <n v="22.65"/>
  </r>
  <r>
    <n v="2017"/>
    <x v="5"/>
    <x v="5"/>
    <s v="DESBO"/>
    <x v="156"/>
    <n v="94"/>
    <n v="7"/>
    <n v="2.8571428571428599"/>
    <n v="94"/>
    <n v="6.7765957446808498"/>
    <n v="2"/>
    <n v="2.1276595744680899E-2"/>
    <n v="29"/>
    <n v="1321"/>
    <n v="0.30851063829787201"/>
    <n v="77"/>
    <n v="20.103896103896101"/>
    <n v="18"/>
    <n v="50.2777777777778"/>
    <n v="25"/>
    <n v="137.36000000000001"/>
    <n v="25"/>
    <n v="40"/>
    <n v="62"/>
    <n v="112.161290322581"/>
    <n v="24"/>
    <n v="318.83333333333297"/>
    <n v="69"/>
    <n v="147.202898550725"/>
    <n v="0.73404255319148903"/>
    <n v="35"/>
    <n v="72.285714285714306"/>
    <n v="0.50724637681159401"/>
    <n v="16"/>
    <n v="0.66666666666666696"/>
    <n v="5"/>
    <n v="0.20833333333333301"/>
    <n v="18"/>
    <n v="0.26086956521739102"/>
    <n v="4"/>
    <n v="5.7971014492753603E-2"/>
    <n v="0"/>
    <n v="0"/>
    <n v="0"/>
    <n v="0"/>
    <n v="0"/>
    <n v="0"/>
    <n v="3"/>
    <n v="2.0434782608695699"/>
    <n v="45.999999999999893"/>
    <n v="25"/>
    <n v="3.64"/>
  </r>
  <r>
    <n v="2017"/>
    <x v="5"/>
    <x v="5"/>
    <s v="MARDO1"/>
    <x v="172"/>
    <n v="109"/>
    <n v="14"/>
    <n v="4.5714285714285703"/>
    <n v="109"/>
    <n v="6.6055045871559601"/>
    <n v="0"/>
    <n v="0"/>
    <n v="69"/>
    <n v="2940.7058823529401"/>
    <n v="0.63302752293578002"/>
    <n v="95"/>
    <n v="22.147368421052601"/>
    <n v="34"/>
    <n v="32.647058823529399"/>
    <n v="40"/>
    <n v="129.125"/>
    <n v="37"/>
    <n v="42.108108108108098"/>
    <n v="62"/>
    <n v="125.129032258065"/>
    <n v="35"/>
    <n v="472.857142857143"/>
    <n v="67"/>
    <n v="155.05970149253699"/>
    <n v="0.61467889908256901"/>
    <n v="27"/>
    <n v="74.481481481481495"/>
    <n v="0.39705882352941202"/>
    <n v="34"/>
    <n v="0.97142857142857097"/>
    <n v="10"/>
    <n v="0.28571428571428598"/>
    <n v="17"/>
    <n v="0.25373134328358199"/>
    <n v="6"/>
    <n v="8.9552238805970102E-2"/>
    <n v="0"/>
    <n v="0"/>
    <n v="0"/>
    <n v="0"/>
    <n v="0"/>
    <n v="0"/>
    <n v="6"/>
    <n v="1.9122807017543899"/>
    <n v="56.999999999999879"/>
    <n v="36"/>
    <n v="12.8055555555556"/>
  </r>
  <r>
    <n v="2017"/>
    <x v="5"/>
    <x v="5"/>
    <s v="FALMIC"/>
    <x v="146"/>
    <n v="111"/>
    <n v="21"/>
    <n v="1.9523809523809501"/>
    <n v="110"/>
    <n v="4.3545454545454501"/>
    <n v="0"/>
    <n v="0"/>
    <n v="27"/>
    <n v="488.81"/>
    <n v="0.24324324324324301"/>
    <n v="96"/>
    <n v="18.2291666666667"/>
    <n v="22"/>
    <n v="50.954545454545503"/>
    <n v="44"/>
    <n v="128.70454545454501"/>
    <n v="40"/>
    <n v="29.375"/>
    <n v="58"/>
    <n v="142.36206896551701"/>
    <n v="48"/>
    <n v="374.02083333333297"/>
    <n v="62"/>
    <n v="170.09677419354799"/>
    <n v="0.55855855855855896"/>
    <n v="22"/>
    <n v="98.909090909090907"/>
    <n v="0.35483870967741898"/>
    <n v="33"/>
    <n v="0.6875"/>
    <n v="4"/>
    <n v="8.3333333333333301E-2"/>
    <n v="22"/>
    <n v="0.35483870967741898"/>
    <n v="2"/>
    <n v="3.2258064516128997E-2"/>
    <n v="1"/>
    <n v="9.0090090090090107E-3"/>
    <n v="0"/>
    <n v="0"/>
    <n v="1"/>
    <n v="0"/>
    <n v="2"/>
    <n v="2.2448979591836702"/>
    <n v="49.445454545454616"/>
    <n v="44"/>
    <n v="4.8636363636363598"/>
  </r>
  <r>
    <n v="2017"/>
    <x v="5"/>
    <x v="5"/>
    <s v="WAXJE"/>
    <x v="171"/>
    <n v="61"/>
    <n v="5"/>
    <n v="3.4"/>
    <n v="61"/>
    <n v="5.65573770491803"/>
    <n v="0"/>
    <n v="0"/>
    <n v="2"/>
    <n v="144.88333333333301"/>
    <n v="3.2786885245901599E-2"/>
    <n v="30"/>
    <n v="16.3"/>
    <n v="8"/>
    <n v="15.875"/>
    <n v="0"/>
    <n v="0"/>
    <n v="0"/>
    <n v="0"/>
    <n v="60"/>
    <n v="44.75"/>
    <n v="0"/>
    <n v="0"/>
    <n v="61"/>
    <n v="49.426229508196698"/>
    <n v="1"/>
    <n v="47"/>
    <n v="32.148936170212799"/>
    <n v="0.77049180327868905"/>
    <n v="0"/>
    <n v="0"/>
    <n v="0"/>
    <n v="0"/>
    <n v="0"/>
    <n v="0"/>
    <n v="2"/>
    <n v="3.2786885245901599E-2"/>
    <n v="0"/>
    <n v="0"/>
    <n v="0"/>
    <n v="0"/>
    <n v="0"/>
    <n v="0"/>
    <n v="0"/>
    <n v="1.9677419354838701"/>
    <n v="31.000000000000014"/>
    <n v="0"/>
    <n v="0"/>
  </r>
  <r>
    <n v="2017"/>
    <x v="5"/>
    <x v="5"/>
    <s v="MULAM"/>
    <x v="247"/>
    <n v="88"/>
    <n v="6"/>
    <n v="2.5"/>
    <n v="87"/>
    <n v="3.14942528735632"/>
    <n v="2"/>
    <n v="2.2988505747126398E-2"/>
    <n v="34"/>
    <n v="1996.5189873417701"/>
    <n v="0.38636363636363602"/>
    <n v="72"/>
    <n v="78.9027777777778"/>
    <n v="31"/>
    <n v="24.451612903225801"/>
    <n v="45"/>
    <n v="157.62222222222201"/>
    <n v="43"/>
    <n v="13.255813953488399"/>
    <n v="41"/>
    <n v="153.78048780487799"/>
    <n v="43"/>
    <n v="434.27906976744202"/>
    <n v="41"/>
    <n v="184.56097560975601"/>
    <n v="0.46590909090909099"/>
    <n v="4"/>
    <n v="85.25"/>
    <n v="9.7560975609756101E-2"/>
    <n v="35"/>
    <n v="0.81395348837209303"/>
    <n v="10"/>
    <n v="0.232558139534884"/>
    <n v="15"/>
    <n v="0.36585365853658502"/>
    <n v="3"/>
    <n v="7.3170731707317097E-2"/>
    <n v="0"/>
    <n v="0"/>
    <n v="0"/>
    <n v="0"/>
    <n v="1"/>
    <n v="0"/>
    <n v="2"/>
    <n v="1.67307692307692"/>
    <n v="52.597701149425383"/>
    <n v="45"/>
    <n v="3.8"/>
  </r>
  <r>
    <n v="2017"/>
    <x v="5"/>
    <x v="5"/>
    <s v="USBMI"/>
    <x v="280"/>
    <n v="1"/>
    <n v="0"/>
    <n v="0"/>
    <n v="1"/>
    <n v="0"/>
    <n v="0"/>
    <n v="0"/>
    <n v="1"/>
    <n v="2793"/>
    <n v="1"/>
    <n v="1"/>
    <n v="12"/>
    <n v="0"/>
    <n v="0"/>
    <n v="1"/>
    <n v="123"/>
    <n v="1"/>
    <n v="11"/>
    <n v="0"/>
    <n v="0"/>
    <n v="1"/>
    <n v="407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70"/>
  </r>
  <r>
    <n v="2017"/>
    <x v="5"/>
    <x v="5"/>
    <s v="DIPJA"/>
    <x v="301"/>
    <n v="60"/>
    <n v="3"/>
    <n v="2.3333333333333299"/>
    <n v="59"/>
    <n v="3.20338983050847"/>
    <n v="0"/>
    <n v="0"/>
    <n v="32"/>
    <n v="3818.4285714285702"/>
    <n v="0.53333333333333299"/>
    <n v="52"/>
    <n v="36.538461538461497"/>
    <n v="22"/>
    <n v="38.590909090909101"/>
    <n v="8"/>
    <n v="122.125"/>
    <n v="7"/>
    <n v="23.571428571428601"/>
    <n v="48"/>
    <n v="126.895833333333"/>
    <n v="9"/>
    <n v="325.444444444444"/>
    <n v="50"/>
    <n v="146.12"/>
    <n v="0.83333333333333304"/>
    <n v="13"/>
    <n v="99.692307692307693"/>
    <n v="0.26"/>
    <n v="7"/>
    <n v="0.77777777777777801"/>
    <n v="2"/>
    <n v="0.22222222222222199"/>
    <n v="15"/>
    <n v="0.3"/>
    <n v="3"/>
    <n v="0.06"/>
    <n v="0"/>
    <n v="0"/>
    <n v="0"/>
    <n v="0"/>
    <n v="1"/>
    <n v="0"/>
    <n v="0"/>
    <n v="1.6857142857142899"/>
    <n v="35.59322033898296"/>
    <n v="7"/>
    <n v="2.4285714285714302"/>
  </r>
  <r>
    <n v="2017"/>
    <x v="5"/>
    <x v="5"/>
    <s v="VALGL"/>
    <x v="302"/>
    <n v="115"/>
    <n v="4"/>
    <n v="7.5"/>
    <n v="115"/>
    <n v="7.5565217391304396"/>
    <n v="13"/>
    <n v="0.11304347826087"/>
    <n v="7"/>
    <n v="-5.25"/>
    <n v="6.08695652173913E-2"/>
    <n v="106"/>
    <n v="20.452830188679201"/>
    <n v="40"/>
    <n v="32.950000000000003"/>
    <n v="3"/>
    <n v="168.333333333333"/>
    <n v="3"/>
    <n v="21.3333333333333"/>
    <n v="107"/>
    <n v="95.644859813084096"/>
    <n v="4"/>
    <n v="292.75"/>
    <n v="110"/>
    <n v="129.19999999999999"/>
    <n v="0.95652173913043503"/>
    <n v="54"/>
    <n v="80.518518518518505"/>
    <n v="0.48648648648648701"/>
    <n v="2"/>
    <n v="0.5"/>
    <n v="0"/>
    <n v="0"/>
    <n v="24"/>
    <n v="0.218181818181818"/>
    <n v="5"/>
    <n v="4.5454545454545497E-2"/>
    <n v="1"/>
    <n v="8.6956521739130401E-3"/>
    <n v="0"/>
    <n v="0"/>
    <n v="0"/>
    <n v="0"/>
    <n v="3"/>
    <n v="2.0175438596491202"/>
    <n v="57.000000000000071"/>
    <n v="2"/>
    <n v="0"/>
  </r>
  <r>
    <n v="2017"/>
    <x v="5"/>
    <x v="5"/>
    <s v="ROUMA1"/>
    <x v="326"/>
    <n v="72"/>
    <n v="1"/>
    <n v="1"/>
    <n v="72"/>
    <n v="3.1388888888888902"/>
    <n v="4"/>
    <n v="5.5555555555555601E-2"/>
    <n v="8"/>
    <n v="33.692307692307701"/>
    <n v="0.11111111111111099"/>
    <n v="34"/>
    <n v="11.823529411764699"/>
    <n v="6"/>
    <n v="40.6666666666667"/>
    <n v="1"/>
    <n v="55"/>
    <n v="0"/>
    <n v="0"/>
    <n v="53"/>
    <n v="45.490566037735803"/>
    <n v="1"/>
    <n v="90"/>
    <n v="71"/>
    <n v="59.985915492957702"/>
    <n v="0.98611111111111105"/>
    <n v="37"/>
    <n v="32.162162162162197"/>
    <n v="0.52112676056338003"/>
    <n v="1"/>
    <n v="1"/>
    <n v="0"/>
    <n v="0"/>
    <n v="4"/>
    <n v="5.63380281690141E-2"/>
    <n v="2"/>
    <n v="2.8169014084507001E-2"/>
    <n v="0"/>
    <n v="0"/>
    <n v="0"/>
    <n v="0"/>
    <n v="0"/>
    <n v="0"/>
    <n v="0"/>
    <n v="2.32258064516129"/>
    <n v="31.000000000000004"/>
    <n v="1"/>
    <n v="0"/>
  </r>
  <r>
    <n v="2017"/>
    <x v="5"/>
    <x v="6"/>
    <s v="No MD"/>
    <x v="336"/>
    <n v="23"/>
    <n v="0"/>
    <n v="0"/>
    <n v="0"/>
    <n v="0"/>
    <n v="0"/>
    <n v="0"/>
    <n v="2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</r>
  <r>
    <n v="2017"/>
    <x v="5"/>
    <x v="6"/>
    <s v="EDDOC"/>
    <x v="337"/>
    <n v="60"/>
    <n v="25"/>
    <n v="5.08"/>
    <n v="46"/>
    <n v="6.0652173913043503"/>
    <n v="1"/>
    <n v="2.1739130434782601E-2"/>
    <n v="27"/>
    <n v="270.17647058823502"/>
    <n v="0.45"/>
    <n v="28"/>
    <n v="112.21428571428601"/>
    <n v="7"/>
    <n v="161.857142857143"/>
    <n v="8"/>
    <n v="258.625"/>
    <n v="8"/>
    <n v="7.5"/>
    <n v="22"/>
    <n v="206.727272727273"/>
    <n v="6"/>
    <n v="344.66666666666703"/>
    <n v="36"/>
    <n v="209.416666666667"/>
    <n v="0.6"/>
    <n v="2"/>
    <n v="17"/>
    <n v="5.1282051282051301E-2"/>
    <n v="2"/>
    <n v="0.33333333333333298"/>
    <n v="2"/>
    <n v="0.33333333333333298"/>
    <n v="6"/>
    <n v="0.16666666666666699"/>
    <n v="4"/>
    <n v="0.11111111111111099"/>
    <n v="0"/>
    <n v="0"/>
    <n v="0"/>
    <n v="0"/>
    <n v="3"/>
    <n v="10"/>
    <n v="18"/>
    <n v="1.3823529411764699"/>
    <n v="43.404255319148959"/>
    <n v="6"/>
    <n v="16.6666666666667"/>
  </r>
  <r>
    <n v="2017"/>
    <x v="5"/>
    <x v="6"/>
    <s v="BANPU"/>
    <x v="167"/>
    <n v="42"/>
    <n v="33"/>
    <n v="2.9393939393939399"/>
    <n v="42"/>
    <n v="4.7380952380952399"/>
    <n v="0"/>
    <n v="0"/>
    <n v="2"/>
    <n v="-18.2"/>
    <n v="4.7619047619047603E-2"/>
    <n v="36"/>
    <n v="14.6388888888889"/>
    <n v="8"/>
    <n v="31.375"/>
    <n v="13"/>
    <n v="105.92307692307701"/>
    <n v="11"/>
    <n v="21.181818181818201"/>
    <n v="22"/>
    <n v="110.727272727273"/>
    <n v="14"/>
    <n v="189.857142857143"/>
    <n v="24"/>
    <n v="133.5"/>
    <n v="0.57142857142857095"/>
    <n v="4"/>
    <n v="95.25"/>
    <n v="0.16666666666666699"/>
    <n v="9"/>
    <n v="0.64285714285714302"/>
    <n v="2"/>
    <n v="0.14285714285714299"/>
    <n v="11"/>
    <n v="0.45833333333333298"/>
    <n v="3"/>
    <n v="0.125"/>
    <n v="1"/>
    <n v="2.3809523809523801E-2"/>
    <n v="1"/>
    <n v="2.3809523809523801E-2"/>
    <n v="0"/>
    <n v="0"/>
    <n v="1"/>
    <n v="1.8260869565217399"/>
    <n v="22.999999999999989"/>
    <n v="10"/>
    <n v="2.2000000000000002"/>
  </r>
  <r>
    <n v="2017"/>
    <x v="5"/>
    <x v="6"/>
    <s v="NIMMA"/>
    <x v="122"/>
    <n v="93"/>
    <n v="86"/>
    <n v="2.3720930232558102"/>
    <n v="93"/>
    <n v="4.10752688172043"/>
    <n v="0"/>
    <n v="0"/>
    <n v="59"/>
    <n v="4701.04347826087"/>
    <n v="0.63440860215053796"/>
    <n v="49"/>
    <n v="36.938775510204103"/>
    <n v="31"/>
    <n v="44.806451612903203"/>
    <n v="10"/>
    <n v="179.6"/>
    <n v="10"/>
    <n v="10.1"/>
    <n v="79"/>
    <n v="144.64556962025301"/>
    <n v="11"/>
    <n v="399.72727272727298"/>
    <n v="82"/>
    <n v="162.792682926829"/>
    <n v="0.88172043010752699"/>
    <n v="19"/>
    <n v="55.631578947368403"/>
    <n v="0.23170731707317099"/>
    <n v="7"/>
    <n v="0.63636363636363602"/>
    <n v="0"/>
    <n v="0"/>
    <n v="25"/>
    <n v="0.30487804878048802"/>
    <n v="21"/>
    <n v="0.25609756097560998"/>
    <n v="0"/>
    <n v="0"/>
    <n v="0"/>
    <n v="0"/>
    <n v="0"/>
    <n v="0"/>
    <n v="1"/>
    <n v="1.453125"/>
    <n v="64"/>
    <n v="8"/>
    <n v="50.625"/>
  </r>
  <r>
    <n v="2017"/>
    <x v="5"/>
    <x v="6"/>
    <s v="KANLOR"/>
    <x v="126"/>
    <n v="223"/>
    <n v="219"/>
    <n v="3.3607305936073102"/>
    <n v="223"/>
    <n v="4.57399103139013"/>
    <n v="6"/>
    <n v="2.6905829596412599E-2"/>
    <n v="107"/>
    <n v="2005.1832460733001"/>
    <n v="0.47982062780269102"/>
    <n v="103"/>
    <n v="22.854368932038799"/>
    <n v="59"/>
    <n v="26.915254237288099"/>
    <n v="16"/>
    <n v="142.875"/>
    <n v="15"/>
    <n v="11.6"/>
    <n v="205"/>
    <n v="74.375609756097603"/>
    <n v="16"/>
    <n v="262.375"/>
    <n v="207"/>
    <n v="95.183574879227095"/>
    <n v="0.92825112107623298"/>
    <n v="118"/>
    <n v="57.855932203389798"/>
    <n v="0.57004830917874405"/>
    <n v="8"/>
    <n v="0.5"/>
    <n v="3"/>
    <n v="0.1875"/>
    <n v="38"/>
    <n v="0.18357487922705301"/>
    <n v="12"/>
    <n v="5.7971014492753603E-2"/>
    <n v="0"/>
    <n v="0"/>
    <n v="0"/>
    <n v="0"/>
    <n v="0"/>
    <n v="0"/>
    <n v="2"/>
    <n v="1.79838709677419"/>
    <n v="124.00000000000024"/>
    <n v="15"/>
    <n v="8.8000000000000007"/>
  </r>
  <r>
    <n v="2017"/>
    <x v="5"/>
    <x v="6"/>
    <s v="BERJEF"/>
    <x v="206"/>
    <n v="149"/>
    <n v="68"/>
    <n v="2.5735294117647101"/>
    <n v="149"/>
    <n v="3.7986577181208099"/>
    <n v="2"/>
    <n v="1.34228187919463E-2"/>
    <n v="6"/>
    <n v="113.16551724137901"/>
    <n v="4.0268456375838903E-2"/>
    <n v="116"/>
    <n v="13.560344827586199"/>
    <n v="24"/>
    <n v="18.4583333333333"/>
    <n v="9"/>
    <n v="68.2222222222222"/>
    <n v="9"/>
    <n v="6.7777777777777803"/>
    <n v="129"/>
    <n v="44.0387596899225"/>
    <n v="7"/>
    <n v="130.857142857143"/>
    <n v="138"/>
    <n v="68.7826086956522"/>
    <n v="0.92617449664429496"/>
    <n v="94"/>
    <n v="51.3829787234043"/>
    <n v="0.67142857142857104"/>
    <n v="0"/>
    <n v="0"/>
    <n v="0"/>
    <n v="0"/>
    <n v="5"/>
    <n v="3.6231884057971002E-2"/>
    <n v="2"/>
    <n v="1.4492753623188401E-2"/>
    <n v="5"/>
    <n v="3.35570469798658E-2"/>
    <n v="2"/>
    <n v="1.34228187919463E-2"/>
    <n v="0"/>
    <n v="0"/>
    <n v="0"/>
    <n v="1.56842105263158"/>
    <n v="94.999999999999929"/>
    <n v="7"/>
    <n v="2"/>
  </r>
  <r>
    <n v="2017"/>
    <x v="5"/>
    <x v="6"/>
    <s v="PICIN"/>
    <x v="181"/>
    <n v="121"/>
    <n v="119"/>
    <n v="5.0084033613445396"/>
    <n v="121"/>
    <n v="6.8016528925619797"/>
    <n v="4"/>
    <n v="3.3057851239669402E-2"/>
    <n v="61"/>
    <n v="1222.9529411764699"/>
    <n v="0.504132231404959"/>
    <n v="37"/>
    <n v="16.918918918918902"/>
    <n v="38"/>
    <n v="34.394736842105303"/>
    <n v="2"/>
    <n v="173"/>
    <n v="2"/>
    <n v="9.5"/>
    <n v="118"/>
    <n v="101.533898305085"/>
    <n v="2"/>
    <n v="222"/>
    <n v="119"/>
    <n v="100.697478991597"/>
    <n v="0.98347107438016501"/>
    <n v="99"/>
    <n v="89.080808080808097"/>
    <n v="0.83193277310924396"/>
    <n v="1"/>
    <n v="0.5"/>
    <n v="0"/>
    <n v="0"/>
    <n v="15"/>
    <n v="0.126050420168067"/>
    <n v="5"/>
    <n v="4.20168067226891E-2"/>
    <n v="0"/>
    <n v="0"/>
    <n v="0"/>
    <n v="0"/>
    <n v="0"/>
    <n v="0"/>
    <n v="3"/>
    <n v="1.55128205128205"/>
    <n v="78.000000000000071"/>
    <n v="1"/>
    <n v="10"/>
  </r>
  <r>
    <n v="2017"/>
    <x v="5"/>
    <x v="6"/>
    <s v="KLEDE"/>
    <x v="348"/>
    <n v="1"/>
    <n v="1"/>
    <n v="0"/>
    <n v="1"/>
    <n v="1"/>
    <n v="0"/>
    <n v="0"/>
    <n v="0"/>
    <n v="597"/>
    <n v="0"/>
    <n v="1"/>
    <n v="23"/>
    <n v="0"/>
    <n v="0"/>
    <n v="0"/>
    <n v="0"/>
    <n v="0"/>
    <n v="0"/>
    <n v="0"/>
    <n v="0"/>
    <n v="0"/>
    <n v="0"/>
    <n v="1"/>
    <n v="238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5"/>
    <x v="6"/>
    <s v="HARDM"/>
    <x v="134"/>
    <n v="63"/>
    <n v="47"/>
    <n v="3.0212765957446801"/>
    <n v="63"/>
    <n v="4.2222222222222197"/>
    <n v="2"/>
    <n v="3.1746031746031703E-2"/>
    <n v="11"/>
    <n v="1000.06666666667"/>
    <n v="0.17460317460317501"/>
    <n v="55"/>
    <n v="26.818181818181799"/>
    <n v="15"/>
    <n v="40.200000000000003"/>
    <n v="27"/>
    <n v="136.03703703703701"/>
    <n v="25"/>
    <n v="15.56"/>
    <n v="32"/>
    <n v="141.25"/>
    <n v="28"/>
    <n v="301.07142857142901"/>
    <n v="32"/>
    <n v="184.40625"/>
    <n v="0.50793650793650802"/>
    <n v="0"/>
    <n v="0"/>
    <n v="0"/>
    <n v="16"/>
    <n v="0.57142857142857095"/>
    <n v="3"/>
    <n v="0.107142857142857"/>
    <n v="15"/>
    <n v="0.46875"/>
    <n v="4"/>
    <n v="0.125"/>
    <n v="0"/>
    <n v="0"/>
    <n v="0"/>
    <n v="0"/>
    <n v="0"/>
    <n v="0"/>
    <n v="1"/>
    <n v="2.3333333333333299"/>
    <n v="27.000000000000039"/>
    <n v="23"/>
    <n v="7.1304347826086998"/>
  </r>
  <r>
    <n v="2017"/>
    <x v="5"/>
    <x v="6"/>
    <s v="TEPEV"/>
    <x v="260"/>
    <n v="34"/>
    <n v="10"/>
    <n v="0.8"/>
    <n v="34"/>
    <n v="4.9411764705882399"/>
    <n v="4"/>
    <n v="0.11764705882352899"/>
    <n v="3"/>
    <n v="-12"/>
    <n v="8.8235294117647106E-2"/>
    <n v="30"/>
    <n v="28.566666666666698"/>
    <n v="6"/>
    <n v="26"/>
    <n v="0"/>
    <n v="0"/>
    <n v="0"/>
    <n v="0"/>
    <n v="34"/>
    <n v="87.676470588235304"/>
    <n v="0"/>
    <n v="0"/>
    <n v="34"/>
    <n v="112.5"/>
    <n v="1"/>
    <n v="25"/>
    <n v="106.44"/>
    <n v="0.73529411764705899"/>
    <n v="0"/>
    <n v="0"/>
    <n v="0"/>
    <n v="0"/>
    <n v="3"/>
    <n v="8.8235294117647106E-2"/>
    <n v="1"/>
    <n v="2.9411764705882401E-2"/>
    <n v="3"/>
    <n v="8.8235294117647106E-2"/>
    <n v="1"/>
    <n v="2.9411764705882401E-2"/>
    <n v="0"/>
    <n v="0"/>
    <n v="0"/>
    <n v="1.7"/>
    <n v="20"/>
    <n v="0"/>
    <n v="0"/>
  </r>
  <r>
    <n v="2017"/>
    <x v="5"/>
    <x v="6"/>
    <s v="BALLBE"/>
    <x v="198"/>
    <n v="69"/>
    <n v="32"/>
    <n v="3.75"/>
    <n v="68"/>
    <n v="6.1911764705882399"/>
    <n v="2"/>
    <n v="2.9411764705882401E-2"/>
    <n v="31"/>
    <n v="1631.9767441860499"/>
    <n v="0.44927536231884102"/>
    <n v="34"/>
    <n v="25.794117647058801"/>
    <n v="14"/>
    <n v="29.1428571428571"/>
    <n v="35"/>
    <n v="142.085714285714"/>
    <n v="32"/>
    <n v="12.6875"/>
    <n v="25"/>
    <n v="123.64"/>
    <n v="17"/>
    <n v="393.35294117647101"/>
    <n v="28"/>
    <n v="175.17857142857099"/>
    <n v="0.405797101449275"/>
    <n v="7"/>
    <n v="57"/>
    <n v="0.25"/>
    <n v="27"/>
    <n v="1.5882352941176501"/>
    <n v="9"/>
    <n v="0.52941176470588203"/>
    <n v="8"/>
    <n v="0.28571428571428598"/>
    <n v="3"/>
    <n v="0.107142857142857"/>
    <n v="0"/>
    <n v="0"/>
    <n v="0"/>
    <n v="0"/>
    <n v="0"/>
    <n v="0"/>
    <n v="1"/>
    <n v="1.4375"/>
    <n v="48"/>
    <n v="16"/>
    <n v="14"/>
  </r>
  <r>
    <n v="2017"/>
    <x v="5"/>
    <x v="6"/>
    <s v="MACRE"/>
    <x v="192"/>
    <n v="88"/>
    <n v="54"/>
    <n v="6.5370370370370399"/>
    <n v="88"/>
    <n v="6.9659090909090899"/>
    <n v="0"/>
    <n v="0"/>
    <n v="37"/>
    <n v="1504.3968253968301"/>
    <n v="0.42045454545454602"/>
    <n v="60"/>
    <n v="29.233333333333299"/>
    <n v="23"/>
    <n v="94.2173913043478"/>
    <n v="28"/>
    <n v="173.71428571428601"/>
    <n v="23"/>
    <n v="28.3913043478261"/>
    <n v="52"/>
    <n v="136.32692307692301"/>
    <n v="19"/>
    <n v="464.052631578947"/>
    <n v="55"/>
    <n v="177.09090909090901"/>
    <n v="0.625"/>
    <n v="18"/>
    <n v="103.5"/>
    <n v="0.32727272727272699"/>
    <n v="14"/>
    <n v="0.73684210526315796"/>
    <n v="5"/>
    <n v="0.26315789473684198"/>
    <n v="13"/>
    <n v="0.236363636363636"/>
    <n v="5"/>
    <n v="9.0909090909090898E-2"/>
    <n v="1"/>
    <n v="1.13636363636364E-2"/>
    <n v="0"/>
    <n v="0"/>
    <n v="0"/>
    <n v="0"/>
    <n v="0"/>
    <n v="1.5714285714285701"/>
    <n v="56.00000000000005"/>
    <n v="18"/>
    <n v="24.3888888888889"/>
  </r>
  <r>
    <n v="2017"/>
    <x v="5"/>
    <x v="6"/>
    <s v="PRASH"/>
    <x v="274"/>
    <n v="60"/>
    <n v="41"/>
    <n v="4.51219512195122"/>
    <n v="60"/>
    <n v="6.2"/>
    <n v="2"/>
    <n v="3.3333333333333298E-2"/>
    <n v="7"/>
    <n v="272.79629629629602"/>
    <n v="0.116666666666667"/>
    <n v="46"/>
    <n v="48.869565217391298"/>
    <n v="17"/>
    <n v="63"/>
    <n v="33"/>
    <n v="189.39393939393901"/>
    <n v="30"/>
    <n v="5.6666666666666696"/>
    <n v="20"/>
    <n v="161.35"/>
    <n v="31"/>
    <n v="343.45161290322602"/>
    <n v="21"/>
    <n v="198.95238095238099"/>
    <n v="0.35"/>
    <n v="6"/>
    <n v="67.8333333333333"/>
    <n v="0.27272727272727298"/>
    <n v="31"/>
    <n v="1"/>
    <n v="6"/>
    <n v="0.19354838709677399"/>
    <n v="7"/>
    <n v="0.33333333333333298"/>
    <n v="0"/>
    <n v="0"/>
    <n v="0"/>
    <n v="0"/>
    <n v="0"/>
    <n v="0"/>
    <n v="0"/>
    <n v="0"/>
    <n v="3"/>
    <n v="1.4285714285714299"/>
    <n v="41.999999999999957"/>
    <n v="31"/>
    <n v="15.0322580645161"/>
  </r>
  <r>
    <n v="2017"/>
    <x v="5"/>
    <x v="6"/>
    <s v="DUBLA"/>
    <x v="183"/>
    <n v="175"/>
    <n v="120"/>
    <n v="4.0999999999999996"/>
    <n v="174"/>
    <n v="5.4770114942528698"/>
    <n v="0"/>
    <n v="0"/>
    <n v="13"/>
    <n v="121.295180722892"/>
    <n v="7.4285714285714302E-2"/>
    <n v="138"/>
    <n v="15.072463768115901"/>
    <n v="34"/>
    <n v="31.4411764705882"/>
    <n v="76"/>
    <n v="119.868421052632"/>
    <n v="77"/>
    <n v="8.8441558441558392"/>
    <n v="82"/>
    <n v="76.878048780487802"/>
    <n v="83"/>
    <n v="293.46987951807199"/>
    <n v="86"/>
    <n v="100.732558139535"/>
    <n v="0.49142857142857099"/>
    <n v="30"/>
    <n v="36.433333333333302"/>
    <n v="0.34482758620689702"/>
    <n v="44"/>
    <n v="0.530120481927711"/>
    <n v="14"/>
    <n v="0.16867469879518099"/>
    <n v="26"/>
    <n v="0.30232558139534899"/>
    <n v="7"/>
    <n v="8.1395348837209294E-2"/>
    <n v="0"/>
    <n v="0"/>
    <n v="0"/>
    <n v="0"/>
    <n v="0"/>
    <n v="1"/>
    <n v="0"/>
    <n v="1.67307692307692"/>
    <n v="104.59770114942548"/>
    <n v="75"/>
    <n v="10.4"/>
  </r>
  <r>
    <n v="2017"/>
    <x v="5"/>
    <x v="6"/>
    <s v="KUETO"/>
    <x v="182"/>
    <n v="132"/>
    <n v="128"/>
    <n v="3.4453125"/>
    <n v="132"/>
    <n v="4.7803030303030303"/>
    <n v="5"/>
    <n v="3.7878787878787901E-2"/>
    <n v="42"/>
    <n v="2936.171875"/>
    <n v="0.31818181818181801"/>
    <n v="91"/>
    <n v="11.956043956044001"/>
    <n v="28"/>
    <n v="30.464285714285701"/>
    <n v="16"/>
    <n v="178.25"/>
    <n v="17"/>
    <n v="21.411764705882401"/>
    <n v="102"/>
    <n v="126.166666666667"/>
    <n v="19"/>
    <n v="262.47368421052602"/>
    <n v="113"/>
    <n v="130.33628318584101"/>
    <n v="0.85606060606060597"/>
    <n v="47"/>
    <n v="79.212765957446805"/>
    <n v="0.41592920353982299"/>
    <n v="9"/>
    <n v="0.47368421052631599"/>
    <n v="7"/>
    <n v="0.36842105263157898"/>
    <n v="23"/>
    <n v="0.20353982300885001"/>
    <n v="20"/>
    <n v="0.17699115044247801"/>
    <n v="0"/>
    <n v="0"/>
    <n v="0"/>
    <n v="0"/>
    <n v="0"/>
    <n v="0"/>
    <n v="2"/>
    <n v="1.76"/>
    <n v="75"/>
    <n v="16"/>
    <n v="9.5"/>
  </r>
  <r>
    <n v="2017"/>
    <x v="5"/>
    <x v="6"/>
    <s v="CRUED"/>
    <x v="190"/>
    <n v="151"/>
    <n v="110"/>
    <n v="5.4818181818181797"/>
    <n v="149"/>
    <n v="9.6778523489932908"/>
    <n v="4"/>
    <n v="2.68456375838926E-2"/>
    <n v="86"/>
    <n v="1885.2016129032299"/>
    <n v="0.56953642384105996"/>
    <n v="131"/>
    <n v="33.946564885496201"/>
    <n v="41"/>
    <n v="80.487804878048806"/>
    <n v="67"/>
    <n v="228.55223880597001"/>
    <n v="68"/>
    <n v="29.911764705882401"/>
    <n v="70"/>
    <n v="197.457142857143"/>
    <n v="60"/>
    <n v="479.86666666666702"/>
    <n v="73"/>
    <n v="256.58904109589002"/>
    <n v="0.48344370860927199"/>
    <n v="9"/>
    <n v="114.222222222222"/>
    <n v="0.121621621621622"/>
    <n v="44"/>
    <n v="0.73333333333333295"/>
    <n v="14"/>
    <n v="0.233333333333333"/>
    <n v="31"/>
    <n v="0.42465753424657499"/>
    <n v="17"/>
    <n v="0.232876712328767"/>
    <n v="1"/>
    <n v="6.6225165562913899E-3"/>
    <n v="2"/>
    <n v="1.3245033112582801E-2"/>
    <n v="0"/>
    <n v="0"/>
    <n v="6"/>
    <n v="1.84146341463415"/>
    <n v="81.999999999999844"/>
    <n v="61"/>
    <n v="21.770491803278698"/>
  </r>
  <r>
    <n v="2017"/>
    <x v="5"/>
    <x v="6"/>
    <s v="MEDADA"/>
    <x v="123"/>
    <n v="110"/>
    <n v="105"/>
    <n v="2.1333333333333302"/>
    <n v="110"/>
    <n v="4.0727272727272696"/>
    <n v="0"/>
    <n v="0"/>
    <n v="10"/>
    <n v="603.21818181818196"/>
    <n v="9.0909090909090898E-2"/>
    <n v="22"/>
    <n v="15.181818181818199"/>
    <n v="17"/>
    <n v="20.9411764705882"/>
    <n v="1"/>
    <n v="91"/>
    <n v="1"/>
    <n v="3"/>
    <n v="107"/>
    <n v="52.233644859813097"/>
    <n v="1"/>
    <n v="115"/>
    <n v="109"/>
    <n v="69.541284403669707"/>
    <n v="0.99090909090909096"/>
    <n v="91"/>
    <n v="54.395604395604401"/>
    <n v="0.83486238532110102"/>
    <n v="1"/>
    <n v="1"/>
    <n v="0"/>
    <n v="0"/>
    <n v="7"/>
    <n v="6.4220183486238494E-2"/>
    <n v="3"/>
    <n v="2.7522935779816501E-2"/>
    <n v="0"/>
    <n v="0"/>
    <n v="0"/>
    <n v="0"/>
    <n v="0"/>
    <n v="0"/>
    <n v="3"/>
    <n v="1.5068493150684901"/>
    <n v="73.000000000000156"/>
    <n v="1"/>
    <n v="20"/>
  </r>
  <r>
    <n v="2017"/>
    <x v="5"/>
    <x v="6"/>
    <s v="LAMRA"/>
    <x v="349"/>
    <n v="1"/>
    <n v="1"/>
    <n v="2"/>
    <n v="1"/>
    <n v="3"/>
    <n v="0"/>
    <n v="0"/>
    <n v="0"/>
    <n v="506"/>
    <n v="0"/>
    <n v="1"/>
    <n v="13"/>
    <n v="0"/>
    <n v="0"/>
    <n v="0"/>
    <n v="0"/>
    <n v="0"/>
    <n v="0"/>
    <n v="0"/>
    <n v="0"/>
    <n v="0"/>
    <n v="0"/>
    <n v="1"/>
    <n v="148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5"/>
    <x v="6"/>
    <s v="BABLI"/>
    <x v="133"/>
    <n v="158"/>
    <n v="153"/>
    <n v="3.31372549019608"/>
    <n v="158"/>
    <n v="4.6518987341772204"/>
    <n v="4"/>
    <n v="2.53164556962025E-2"/>
    <n v="63"/>
    <n v="1142.1278195488701"/>
    <n v="0.39873417721519"/>
    <n v="124"/>
    <n v="17.991935483871"/>
    <n v="27"/>
    <n v="41.962962962962997"/>
    <n v="19"/>
    <n v="154"/>
    <n v="19"/>
    <n v="7.1052631578947398"/>
    <n v="134"/>
    <n v="83.5"/>
    <n v="20"/>
    <n v="412.8"/>
    <n v="138"/>
    <n v="100.05797101449301"/>
    <n v="0.873417721518987"/>
    <n v="81"/>
    <n v="46.185185185185198"/>
    <n v="0.58695652173913104"/>
    <n v="8"/>
    <n v="0.4"/>
    <n v="5"/>
    <n v="0.25"/>
    <n v="24"/>
    <n v="0.173913043478261"/>
    <n v="11"/>
    <n v="7.9710144927536197E-2"/>
    <n v="0"/>
    <n v="0"/>
    <n v="0"/>
    <n v="0"/>
    <n v="0"/>
    <n v="0"/>
    <n v="2"/>
    <n v="1.6458333333333299"/>
    <n v="96.000000000000199"/>
    <n v="19"/>
    <n v="4.3684210526315796"/>
  </r>
  <r>
    <n v="2017"/>
    <x v="5"/>
    <x v="6"/>
    <s v="CRUCH"/>
    <x v="116"/>
    <n v="9"/>
    <n v="9"/>
    <n v="4.7777777777777803"/>
    <n v="9"/>
    <n v="6.5555555555555598"/>
    <n v="0"/>
    <n v="0"/>
    <n v="7"/>
    <n v="6256.625"/>
    <n v="0.77777777777777801"/>
    <n v="4"/>
    <n v="15.25"/>
    <n v="1"/>
    <n v="7"/>
    <n v="0"/>
    <n v="0"/>
    <n v="0"/>
    <n v="0"/>
    <n v="9"/>
    <n v="101.444444444444"/>
    <n v="0"/>
    <n v="0"/>
    <n v="9"/>
    <n v="123.777777777778"/>
    <n v="1"/>
    <n v="5"/>
    <n v="68.599999999999994"/>
    <n v="0.55555555555555602"/>
    <n v="0"/>
    <n v="0"/>
    <n v="0"/>
    <n v="0"/>
    <n v="0"/>
    <n v="0"/>
    <n v="4"/>
    <n v="0.44444444444444398"/>
    <n v="0"/>
    <n v="0"/>
    <n v="0"/>
    <n v="0"/>
    <n v="0"/>
    <n v="0"/>
    <n v="0"/>
    <n v="1.125"/>
    <n v="8"/>
    <n v="0"/>
    <n v="0"/>
  </r>
  <r>
    <n v="2017"/>
    <x v="5"/>
    <x v="6"/>
    <s v="WILSC"/>
    <x v="131"/>
    <n v="220"/>
    <n v="169"/>
    <n v="3.6804733727810701"/>
    <n v="215"/>
    <n v="5.0232558139534902"/>
    <n v="0"/>
    <n v="0"/>
    <n v="150"/>
    <n v="3691.2185430463601"/>
    <n v="0.68181818181818199"/>
    <n v="186"/>
    <n v="20.688172043010798"/>
    <n v="51"/>
    <n v="42.980392156862699"/>
    <n v="80"/>
    <n v="152.67500000000001"/>
    <n v="70"/>
    <n v="12.271428571428601"/>
    <n v="99"/>
    <n v="140.78787878787901"/>
    <n v="83"/>
    <n v="357.60240963855398"/>
    <n v="118"/>
    <n v="179.203389830508"/>
    <n v="0.53636363636363604"/>
    <n v="22"/>
    <n v="72.545454545454504"/>
    <n v="0.184873949579832"/>
    <n v="63"/>
    <n v="0.75903614457831303"/>
    <n v="20"/>
    <n v="0.240963855421687"/>
    <n v="40"/>
    <n v="0.338983050847458"/>
    <n v="19"/>
    <n v="0.161016949152542"/>
    <n v="0"/>
    <n v="0"/>
    <n v="0"/>
    <n v="0"/>
    <n v="0"/>
    <n v="0"/>
    <n v="4"/>
    <n v="1.7322834645669301"/>
    <n v="126.99999999999993"/>
    <n v="65"/>
    <n v="13.753846153846199"/>
  </r>
  <r>
    <n v="2017"/>
    <x v="5"/>
    <x v="6"/>
    <s v="SETHA"/>
    <x v="213"/>
    <n v="2"/>
    <n v="2"/>
    <n v="5"/>
    <n v="2"/>
    <n v="6.5"/>
    <n v="0"/>
    <n v="0"/>
    <n v="0"/>
    <n v="-866"/>
    <n v="0"/>
    <n v="1"/>
    <n v="37"/>
    <n v="1"/>
    <n v="292"/>
    <n v="0"/>
    <n v="0"/>
    <n v="0"/>
    <n v="0"/>
    <n v="1"/>
    <n v="150"/>
    <n v="0"/>
    <n v="0"/>
    <n v="2"/>
    <n v="1047.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5"/>
    <x v="6"/>
    <s v="FUDAN"/>
    <x v="124"/>
    <n v="157"/>
    <n v="150"/>
    <n v="2.91333333333333"/>
    <n v="157"/>
    <n v="4.5095541401273902"/>
    <n v="6"/>
    <n v="3.8216560509554097E-2"/>
    <n v="88"/>
    <n v="2681.5789473684199"/>
    <n v="0.56050955414012704"/>
    <n v="72"/>
    <n v="7.0694444444444402"/>
    <n v="26"/>
    <n v="32.884615384615401"/>
    <n v="12"/>
    <n v="138"/>
    <n v="12"/>
    <n v="2.9166666666666701"/>
    <n v="140"/>
    <n v="90.678571428571402"/>
    <n v="12"/>
    <n v="253.333333333333"/>
    <n v="145"/>
    <n v="111.47586206896599"/>
    <n v="0.92356687898089196"/>
    <n v="76"/>
    <n v="63.078947368421098"/>
    <n v="0.52413793103448303"/>
    <n v="7"/>
    <n v="0.58333333333333304"/>
    <n v="1"/>
    <n v="8.3333333333333301E-2"/>
    <n v="19"/>
    <n v="0.13103448275862101"/>
    <n v="21"/>
    <n v="0.14482758620689701"/>
    <n v="0"/>
    <n v="0"/>
    <n v="0"/>
    <n v="0"/>
    <n v="0"/>
    <n v="0"/>
    <n v="1"/>
    <n v="1.7065217391304299"/>
    <n v="92.000000000000256"/>
    <n v="11"/>
    <n v="24.818181818181799"/>
  </r>
  <r>
    <n v="2017"/>
    <x v="5"/>
    <x v="6"/>
    <s v="ELASH"/>
    <x v="212"/>
    <n v="8"/>
    <n v="6"/>
    <n v="5.3333333333333304"/>
    <n v="8"/>
    <n v="7.125"/>
    <n v="0"/>
    <n v="0"/>
    <n v="1"/>
    <n v="568.75"/>
    <n v="0.125"/>
    <n v="8"/>
    <n v="16.375"/>
    <n v="0"/>
    <n v="0"/>
    <n v="0"/>
    <n v="0"/>
    <n v="0"/>
    <n v="0"/>
    <n v="7"/>
    <n v="129.142857142857"/>
    <n v="0"/>
    <n v="0"/>
    <n v="8"/>
    <n v="956.2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5"/>
    <x v="6"/>
    <s v="LEBD1"/>
    <x v="189"/>
    <n v="148"/>
    <n v="93"/>
    <n v="8.3978494623655902"/>
    <n v="148"/>
    <n v="8.0878378378378404"/>
    <n v="6"/>
    <n v="4.0540540540540501E-2"/>
    <n v="44"/>
    <n v="530.11009174311903"/>
    <n v="0.29729729729729698"/>
    <n v="110"/>
    <n v="28.572727272727299"/>
    <n v="31"/>
    <n v="48.290322580645203"/>
    <n v="71"/>
    <n v="153.04225352112701"/>
    <n v="63"/>
    <n v="8.4761904761904798"/>
    <n v="66"/>
    <n v="119.863636363636"/>
    <n v="50"/>
    <n v="261.48"/>
    <n v="69"/>
    <n v="139.01449275362299"/>
    <n v="0.46621621621621601"/>
    <n v="13"/>
    <n v="63.230769230769198"/>
    <n v="0.188405797101449"/>
    <n v="46"/>
    <n v="0.92"/>
    <n v="15"/>
    <n v="0.3"/>
    <n v="21"/>
    <n v="0.30434782608695699"/>
    <n v="9"/>
    <n v="0.13043478260869601"/>
    <n v="3"/>
    <n v="2.0270270270270299E-2"/>
    <n v="2"/>
    <n v="1.35135135135135E-2"/>
    <n v="0"/>
    <n v="0"/>
    <n v="4"/>
    <n v="1.7209302325581399"/>
    <n v="85.999999999999986"/>
    <n v="44"/>
    <n v="14.590909090909101"/>
  </r>
  <r>
    <n v="2017"/>
    <x v="5"/>
    <x v="6"/>
    <s v="KLANA"/>
    <x v="120"/>
    <n v="239"/>
    <n v="234"/>
    <n v="3.3675213675213702"/>
    <n v="238"/>
    <n v="4.9117647058823497"/>
    <n v="2"/>
    <n v="8.4033613445378096E-3"/>
    <n v="105"/>
    <n v="1668.1304347826101"/>
    <n v="0.43933054393305399"/>
    <n v="92"/>
    <n v="24.619565217391301"/>
    <n v="58"/>
    <n v="32.810344827586199"/>
    <n v="10"/>
    <n v="147.5"/>
    <n v="9"/>
    <n v="9"/>
    <n v="224"/>
    <n v="77.370535714285694"/>
    <n v="10"/>
    <n v="324.10000000000002"/>
    <n v="228"/>
    <n v="93.4166666666667"/>
    <n v="0.95397489539749003"/>
    <n v="158"/>
    <n v="60.164556962025301"/>
    <n v="0.69298245614035103"/>
    <n v="5"/>
    <n v="0.5"/>
    <n v="0"/>
    <n v="0"/>
    <n v="29"/>
    <n v="0.12719298245614"/>
    <n v="21"/>
    <n v="9.2105263157894704E-2"/>
    <n v="0"/>
    <n v="0"/>
    <n v="0"/>
    <n v="0"/>
    <n v="1"/>
    <n v="0"/>
    <n v="0"/>
    <n v="1.8740157480315001"/>
    <n v="127.53361344537788"/>
    <n v="10"/>
    <n v="5.0999999999999996"/>
  </r>
  <r>
    <n v="2017"/>
    <x v="5"/>
    <x v="6"/>
    <s v="MCCSE"/>
    <x v="350"/>
    <n v="1"/>
    <n v="0"/>
    <n v="0"/>
    <n v="1"/>
    <n v="8"/>
    <n v="0"/>
    <n v="0"/>
    <n v="0"/>
    <n v="639"/>
    <n v="0"/>
    <n v="1"/>
    <n v="8"/>
    <n v="0"/>
    <n v="0"/>
    <n v="0"/>
    <n v="0"/>
    <n v="0"/>
    <n v="0"/>
    <n v="0"/>
    <n v="0"/>
    <n v="0"/>
    <n v="0"/>
    <n v="1"/>
    <n v="5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5"/>
    <x v="6"/>
    <s v="POLCA"/>
    <x v="54"/>
    <n v="48"/>
    <n v="31"/>
    <n v="4.8387096774193603"/>
    <n v="47"/>
    <n v="5.8936170212765999"/>
    <n v="0"/>
    <n v="0"/>
    <n v="23"/>
    <n v="1377.9090909090901"/>
    <n v="0.47916666666666702"/>
    <n v="29"/>
    <n v="42.7931034482759"/>
    <n v="6"/>
    <n v="70"/>
    <n v="26"/>
    <n v="189.15384615384599"/>
    <n v="19"/>
    <n v="10"/>
    <n v="19"/>
    <n v="176.26315789473699"/>
    <n v="15"/>
    <n v="293.26666666666699"/>
    <n v="22"/>
    <n v="231.727272727273"/>
    <n v="0.45833333333333298"/>
    <n v="0"/>
    <n v="0"/>
    <n v="0"/>
    <n v="15"/>
    <n v="1"/>
    <n v="3"/>
    <n v="0.2"/>
    <n v="9"/>
    <n v="0.40909090909090901"/>
    <n v="0"/>
    <n v="0"/>
    <n v="1"/>
    <n v="2.0833333333333301E-2"/>
    <n v="0"/>
    <n v="0"/>
    <n v="0"/>
    <n v="0"/>
    <n v="2"/>
    <n v="1.54838709677419"/>
    <n v="31.000000000000071"/>
    <n v="15"/>
    <n v="14"/>
  </r>
  <r>
    <n v="2017"/>
    <x v="5"/>
    <x v="6"/>
    <s v="NECDA"/>
    <x v="83"/>
    <n v="217"/>
    <n v="170"/>
    <n v="5.2176470588235304"/>
    <n v="216"/>
    <n v="6.94907407407407"/>
    <n v="12"/>
    <n v="5.5555555555555601E-2"/>
    <n v="62"/>
    <n v="995.31182795698896"/>
    <n v="0.28571428571428598"/>
    <n v="187"/>
    <n v="22.021390374331499"/>
    <n v="26"/>
    <n v="66.615384615384599"/>
    <n v="84"/>
    <n v="154.61904761904799"/>
    <n v="82"/>
    <n v="5.2682926829268304"/>
    <n v="123"/>
    <n v="144.292682926829"/>
    <n v="74"/>
    <n v="360.81081081081101"/>
    <n v="125"/>
    <n v="170.52799999999999"/>
    <n v="0.57603686635944695"/>
    <n v="13"/>
    <n v="93.846153846153797"/>
    <n v="0.103174603174603"/>
    <n v="43"/>
    <n v="0.58108108108108103"/>
    <n v="19"/>
    <n v="0.25675675675675702"/>
    <n v="40"/>
    <n v="0.32"/>
    <n v="10"/>
    <n v="0.08"/>
    <n v="0"/>
    <n v="0"/>
    <n v="1"/>
    <n v="4.6082949308755804E-3"/>
    <n v="1"/>
    <n v="0"/>
    <n v="4"/>
    <n v="1.91150442477876"/>
    <n v="113.52314814814821"/>
    <n v="68"/>
    <n v="10.852941176470599"/>
  </r>
  <r>
    <n v="2017"/>
    <x v="5"/>
    <x v="6"/>
    <s v="RUBJO"/>
    <x v="194"/>
    <n v="58"/>
    <n v="44"/>
    <n v="5.2954545454545503"/>
    <n v="57"/>
    <n v="6.7894736842105301"/>
    <n v="0"/>
    <n v="0"/>
    <n v="2"/>
    <n v="38.75"/>
    <n v="3.4482758620689703E-2"/>
    <n v="54"/>
    <n v="19.462962962963001"/>
    <n v="20"/>
    <n v="34.6"/>
    <n v="31"/>
    <n v="144.22580645161301"/>
    <n v="28"/>
    <n v="10.464285714285699"/>
    <n v="25"/>
    <n v="119.76"/>
    <n v="33"/>
    <n v="325.18181818181802"/>
    <n v="25"/>
    <n v="153.6"/>
    <n v="0.431034482758621"/>
    <n v="3"/>
    <n v="54"/>
    <n v="0.12"/>
    <n v="16"/>
    <n v="0.48484848484848497"/>
    <n v="9"/>
    <n v="0.27272727272727298"/>
    <n v="9"/>
    <n v="0.36"/>
    <n v="4"/>
    <n v="0.16"/>
    <n v="0"/>
    <n v="0"/>
    <n v="1"/>
    <n v="1.72413793103448E-2"/>
    <n v="0"/>
    <n v="0"/>
    <n v="1"/>
    <n v="1.56756756756757"/>
    <n v="36.999999999999943"/>
    <n v="28"/>
    <n v="11.3928571428571"/>
  </r>
  <r>
    <n v="2017"/>
    <x v="5"/>
    <x v="6"/>
    <s v="HASKE"/>
    <x v="203"/>
    <n v="26"/>
    <n v="9"/>
    <n v="1"/>
    <n v="26"/>
    <n v="5.2307692307692299"/>
    <n v="0"/>
    <n v="0"/>
    <n v="0"/>
    <n v="133.30769230769201"/>
    <n v="0"/>
    <n v="24"/>
    <n v="23.625"/>
    <n v="3"/>
    <n v="28"/>
    <n v="2"/>
    <n v="133"/>
    <n v="1"/>
    <n v="3"/>
    <n v="23"/>
    <n v="76.304347826086996"/>
    <n v="2"/>
    <n v="175.5"/>
    <n v="24"/>
    <n v="103.5"/>
    <n v="0.92307692307692302"/>
    <n v="15"/>
    <n v="75.466666666666697"/>
    <n v="0.625"/>
    <n v="0"/>
    <n v="0"/>
    <n v="0"/>
    <n v="0"/>
    <n v="1"/>
    <n v="4.1666666666666699E-2"/>
    <n v="2"/>
    <n v="8.3333333333333301E-2"/>
    <n v="1"/>
    <n v="3.8461538461538498E-2"/>
    <n v="2"/>
    <n v="7.69230769230769E-2"/>
    <n v="0"/>
    <n v="0"/>
    <n v="0"/>
    <n v="1.625"/>
    <n v="16"/>
    <n v="1"/>
    <n v="0"/>
  </r>
  <r>
    <n v="2017"/>
    <x v="5"/>
    <x v="6"/>
    <s v="OZCMI"/>
    <x v="351"/>
    <n v="2"/>
    <n v="2"/>
    <n v="6"/>
    <n v="2"/>
    <n v="7.5"/>
    <n v="0"/>
    <n v="0"/>
    <n v="1"/>
    <n v="3064"/>
    <n v="0.5"/>
    <n v="2"/>
    <n v="59"/>
    <n v="1"/>
    <n v="30"/>
    <n v="0"/>
    <n v="0"/>
    <n v="0"/>
    <n v="0"/>
    <n v="1"/>
    <n v="87"/>
    <n v="1"/>
    <n v="262"/>
    <n v="1"/>
    <n v="288"/>
    <n v="0.5"/>
    <n v="0"/>
    <n v="0"/>
    <n v="0"/>
    <n v="0"/>
    <n v="0"/>
    <n v="1"/>
    <n v="1"/>
    <n v="0"/>
    <n v="0"/>
    <n v="1"/>
    <n v="1"/>
    <n v="0"/>
    <n v="0"/>
    <n v="0"/>
    <n v="0"/>
    <n v="0"/>
    <n v="0"/>
    <n v="0"/>
    <n v="1"/>
    <n v="2"/>
    <n v="0"/>
    <n v="0"/>
  </r>
  <r>
    <n v="2017"/>
    <x v="5"/>
    <x v="6"/>
    <s v="STORI"/>
    <x v="117"/>
    <n v="94"/>
    <n v="75"/>
    <n v="2.8266666666666702"/>
    <n v="92"/>
    <n v="4.6413043478260896"/>
    <n v="2"/>
    <n v="2.1739130434782601E-2"/>
    <n v="47"/>
    <n v="1686.7564102564099"/>
    <n v="0.5"/>
    <n v="69"/>
    <n v="22.536231884058001"/>
    <n v="14"/>
    <n v="18.3571428571429"/>
    <n v="40"/>
    <n v="123.65"/>
    <n v="34"/>
    <n v="16.705882352941199"/>
    <n v="44"/>
    <n v="98.795454545454504"/>
    <n v="34"/>
    <n v="375.76470588235298"/>
    <n v="47"/>
    <n v="132.212765957447"/>
    <n v="0.5"/>
    <n v="8"/>
    <n v="70.125"/>
    <n v="0.170212765957447"/>
    <n v="30"/>
    <n v="0.88235294117647101"/>
    <n v="6"/>
    <n v="0.17647058823529399"/>
    <n v="15"/>
    <n v="0.319148936170213"/>
    <n v="8"/>
    <n v="0.170212765957447"/>
    <n v="0"/>
    <n v="0"/>
    <n v="0"/>
    <n v="0"/>
    <n v="1"/>
    <n v="0"/>
    <n v="1"/>
    <n v="1.6315789473684199"/>
    <n v="57.612903225806491"/>
    <n v="31"/>
    <n v="5.2903225806451601"/>
  </r>
  <r>
    <n v="2017"/>
    <x v="5"/>
    <x v="6"/>
    <s v="OKUYA"/>
    <x v="204"/>
    <n v="28"/>
    <n v="20"/>
    <n v="2.2999999999999998"/>
    <n v="28"/>
    <n v="3.3928571428571401"/>
    <n v="0"/>
    <n v="0"/>
    <n v="6"/>
    <n v="455.44"/>
    <n v="0.214285714285714"/>
    <n v="17"/>
    <n v="62.941176470588204"/>
    <n v="9"/>
    <n v="33.3333333333333"/>
    <n v="15"/>
    <n v="172.066666666667"/>
    <n v="12"/>
    <n v="7.5833333333333304"/>
    <n v="10"/>
    <n v="135"/>
    <n v="15"/>
    <n v="263.60000000000002"/>
    <n v="10"/>
    <n v="157.5"/>
    <n v="0.35714285714285698"/>
    <n v="2"/>
    <n v="81"/>
    <n v="0.2"/>
    <n v="11"/>
    <n v="0.73333333333333295"/>
    <n v="4"/>
    <n v="0.266666666666667"/>
    <n v="3"/>
    <n v="0.3"/>
    <n v="2"/>
    <n v="0.2"/>
    <n v="0"/>
    <n v="0"/>
    <n v="0"/>
    <n v="0"/>
    <n v="0"/>
    <n v="0"/>
    <n v="0"/>
    <n v="1.75"/>
    <n v="16"/>
    <n v="13"/>
    <n v="13.307692307692299"/>
  </r>
  <r>
    <n v="2017"/>
    <x v="5"/>
    <x v="6"/>
    <s v="VARAL1"/>
    <x v="216"/>
    <n v="24"/>
    <n v="22"/>
    <n v="5.7272727272727302"/>
    <n v="24"/>
    <n v="7.5"/>
    <n v="2"/>
    <n v="8.3333333333333301E-2"/>
    <n v="1"/>
    <n v="9.2173913043478297"/>
    <n v="4.1666666666666699E-2"/>
    <n v="10"/>
    <n v="24.2"/>
    <n v="0"/>
    <n v="0"/>
    <n v="3"/>
    <n v="154.666666666667"/>
    <n v="2"/>
    <n v="52.5"/>
    <n v="18"/>
    <n v="36.6666666666667"/>
    <n v="2"/>
    <n v="253"/>
    <n v="21"/>
    <n v="62.3333333333333"/>
    <n v="0.875"/>
    <n v="17"/>
    <n v="56.352941176470601"/>
    <n v="0.80952380952380998"/>
    <n v="0"/>
    <n v="0"/>
    <n v="2"/>
    <n v="1"/>
    <n v="0"/>
    <n v="0"/>
    <n v="0"/>
    <n v="0"/>
    <n v="0"/>
    <n v="0"/>
    <n v="2"/>
    <n v="8.3333333333333301E-2"/>
    <n v="0"/>
    <n v="0"/>
    <n v="0"/>
    <n v="1.71428571428571"/>
    <n v="14.000000000000036"/>
    <n v="2"/>
    <n v="0.5"/>
  </r>
  <r>
    <n v="2017"/>
    <x v="5"/>
    <x v="6"/>
    <s v="GANLA"/>
    <x v="186"/>
    <n v="65"/>
    <n v="54"/>
    <n v="4.2222222222222197"/>
    <n v="62"/>
    <n v="5.2096774193548399"/>
    <n v="2"/>
    <n v="3.2258064516128997E-2"/>
    <n v="47"/>
    <n v="6660.14634146341"/>
    <n v="0.72307692307692295"/>
    <n v="56"/>
    <n v="19.303571428571399"/>
    <n v="14"/>
    <n v="62.285714285714299"/>
    <n v="26"/>
    <n v="94.807692307692307"/>
    <n v="25"/>
    <n v="13.08"/>
    <n v="30"/>
    <n v="162.23333333333301"/>
    <n v="26"/>
    <n v="200.15384615384599"/>
    <n v="34"/>
    <n v="188.76470588235301"/>
    <n v="0.52307692307692299"/>
    <n v="2"/>
    <n v="72.5"/>
    <n v="5.8823529411764698E-2"/>
    <n v="17"/>
    <n v="0.65384615384615397"/>
    <n v="3"/>
    <n v="0.115384615384615"/>
    <n v="16"/>
    <n v="0.47058823529411797"/>
    <n v="5"/>
    <n v="0.14705882352941199"/>
    <n v="0"/>
    <n v="0"/>
    <n v="0"/>
    <n v="0"/>
    <n v="0"/>
    <n v="0"/>
    <n v="0"/>
    <n v="1.9696969696969699"/>
    <n v="32.999999999999993"/>
    <n v="21"/>
    <n v="14.380952380952399"/>
  </r>
  <r>
    <n v="2017"/>
    <x v="5"/>
    <x v="6"/>
    <s v="SANTR"/>
    <x v="257"/>
    <n v="35"/>
    <n v="28"/>
    <n v="2.6071428571428599"/>
    <n v="35"/>
    <n v="4.3142857142857096"/>
    <n v="0"/>
    <n v="0"/>
    <n v="3"/>
    <n v="46.46875"/>
    <n v="8.5714285714285701E-2"/>
    <n v="31"/>
    <n v="19.258064516129"/>
    <n v="9"/>
    <n v="30.4444444444444"/>
    <n v="14"/>
    <n v="167.857142857143"/>
    <n v="14"/>
    <n v="4.6428571428571397"/>
    <n v="19"/>
    <n v="145.789473684211"/>
    <n v="14"/>
    <n v="255.57142857142901"/>
    <n v="19"/>
    <n v="178.63157894736801"/>
    <n v="0.54285714285714304"/>
    <n v="1"/>
    <n v="145"/>
    <n v="5.2631578947368397E-2"/>
    <n v="8"/>
    <n v="0.57142857142857095"/>
    <n v="2"/>
    <n v="0.14285714285714299"/>
    <n v="6"/>
    <n v="0.31578947368421101"/>
    <n v="4"/>
    <n v="0.21052631578947401"/>
    <n v="0"/>
    <n v="0"/>
    <n v="0"/>
    <n v="0"/>
    <n v="0"/>
    <n v="0"/>
    <n v="0"/>
    <n v="1.6666666666666701"/>
    <n v="20.999999999999957"/>
    <n v="13"/>
    <n v="11.153846153846199"/>
  </r>
  <r>
    <n v="2017"/>
    <x v="5"/>
    <x v="6"/>
    <s v="TEAAM"/>
    <x v="205"/>
    <n v="120"/>
    <n v="74"/>
    <n v="2.48648648648649"/>
    <n v="120"/>
    <n v="4.8333333333333304"/>
    <n v="2"/>
    <n v="1.6666666666666701E-2"/>
    <n v="26"/>
    <n v="802.42342342342295"/>
    <n v="0.21666666666666701"/>
    <n v="93"/>
    <n v="19.5161290322581"/>
    <n v="25"/>
    <n v="27.12"/>
    <n v="4"/>
    <n v="120.75"/>
    <n v="4"/>
    <n v="4.5"/>
    <n v="113"/>
    <n v="60.734513274336301"/>
    <n v="3"/>
    <n v="163.333333333333"/>
    <n v="116"/>
    <n v="88.982758620689694"/>
    <n v="0.96666666666666701"/>
    <n v="75"/>
    <n v="64.16"/>
    <n v="0.64655172413793105"/>
    <n v="0"/>
    <n v="0"/>
    <n v="1"/>
    <n v="0.33333333333333298"/>
    <n v="4"/>
    <n v="3.4482758620689703E-2"/>
    <n v="7"/>
    <n v="6.0344827586206899E-2"/>
    <n v="4"/>
    <n v="3.3333333333333298E-2"/>
    <n v="8"/>
    <n v="6.6666666666666693E-2"/>
    <n v="0"/>
    <n v="0"/>
    <n v="0"/>
    <n v="1.5584415584415601"/>
    <n v="76.999999999999915"/>
    <n v="3"/>
    <n v="1"/>
  </r>
  <r>
    <n v="2017"/>
    <x v="5"/>
    <x v="6"/>
    <s v="WALAY"/>
    <x v="125"/>
    <n v="175"/>
    <n v="116"/>
    <n v="5.6982758620689697"/>
    <n v="167"/>
    <n v="6.7604790419161702"/>
    <n v="6"/>
    <n v="3.59281437125748E-2"/>
    <n v="40"/>
    <n v="502.04166666666703"/>
    <n v="0.22857142857142901"/>
    <n v="124"/>
    <n v="32.153225806451601"/>
    <n v="46"/>
    <n v="54.695652173912997"/>
    <n v="67"/>
    <n v="147.97014925373099"/>
    <n v="60"/>
    <n v="11.733333333333301"/>
    <n v="86"/>
    <n v="131.08139534883699"/>
    <n v="48"/>
    <n v="299.64583333333297"/>
    <n v="92"/>
    <n v="165.01086956521701"/>
    <n v="0.52571428571428602"/>
    <n v="18"/>
    <n v="73.1111111111111"/>
    <n v="0.19354838709677399"/>
    <n v="38"/>
    <n v="0.79166666666666696"/>
    <n v="19"/>
    <n v="0.39583333333333298"/>
    <n v="27"/>
    <n v="0.29347826086956502"/>
    <n v="10"/>
    <n v="0.108695652173913"/>
    <n v="0"/>
    <n v="0"/>
    <n v="0"/>
    <n v="0"/>
    <n v="0"/>
    <n v="1"/>
    <n v="3"/>
    <n v="1.58181818181818"/>
    <n v="110.6321839080461"/>
    <n v="44"/>
    <n v="16.022727272727298"/>
  </r>
  <r>
    <n v="2017"/>
    <x v="5"/>
    <x v="6"/>
    <s v="GADCH"/>
    <x v="130"/>
    <n v="85"/>
    <n v="42"/>
    <n v="4.5238095238095202"/>
    <n v="85"/>
    <n v="6.1529411764705904"/>
    <n v="2"/>
    <n v="2.3529411764705899E-2"/>
    <n v="34"/>
    <n v="827.54237288135596"/>
    <n v="0.4"/>
    <n v="57"/>
    <n v="27.526315789473699"/>
    <n v="22"/>
    <n v="54.363636363636402"/>
    <n v="44"/>
    <n v="170.04545454545499"/>
    <n v="41"/>
    <n v="5.7560975609756104"/>
    <n v="32"/>
    <n v="159.875"/>
    <n v="25"/>
    <n v="476.84"/>
    <n v="34"/>
    <n v="207.35294117647101"/>
    <n v="0.4"/>
    <n v="4"/>
    <n v="84"/>
    <n v="0.11111111111111099"/>
    <n v="24"/>
    <n v="0.96"/>
    <n v="7"/>
    <n v="0.28000000000000003"/>
    <n v="13"/>
    <n v="0.38235294117647101"/>
    <n v="2"/>
    <n v="5.8823529411764698E-2"/>
    <n v="1"/>
    <n v="1.1764705882352899E-2"/>
    <n v="1"/>
    <n v="1.1764705882352899E-2"/>
    <n v="0"/>
    <n v="0"/>
    <n v="1"/>
    <n v="1.4655172413793101"/>
    <n v="58.000000000000014"/>
    <n v="21"/>
    <n v="12.6666666666667"/>
  </r>
  <r>
    <n v="2017"/>
    <x v="5"/>
    <x v="6"/>
    <s v="CHAMA2"/>
    <x v="115"/>
    <n v="20"/>
    <n v="19"/>
    <n v="2.7894736842105301"/>
    <n v="20"/>
    <n v="4.45"/>
    <n v="0"/>
    <n v="0"/>
    <n v="5"/>
    <n v="173.3125"/>
    <n v="0.25"/>
    <n v="19"/>
    <n v="40.315789473684198"/>
    <n v="5"/>
    <n v="104.8"/>
    <n v="12"/>
    <n v="202.916666666667"/>
    <n v="10"/>
    <n v="17.5"/>
    <n v="8"/>
    <n v="246"/>
    <n v="11"/>
    <n v="493.90909090909099"/>
    <n v="8"/>
    <n v="267.125"/>
    <n v="0.4"/>
    <n v="0"/>
    <n v="0"/>
    <n v="0"/>
    <n v="9"/>
    <n v="0.81818181818181801"/>
    <n v="2"/>
    <n v="0.18181818181818199"/>
    <n v="6"/>
    <n v="0.75"/>
    <n v="0"/>
    <n v="0"/>
    <n v="0"/>
    <n v="0"/>
    <n v="0"/>
    <n v="0"/>
    <n v="0"/>
    <n v="0"/>
    <n v="0"/>
    <n v="1.3333333333333299"/>
    <n v="15.000000000000039"/>
    <n v="11"/>
    <n v="24.454545454545499"/>
  </r>
  <r>
    <n v="2017"/>
    <x v="5"/>
    <x v="6"/>
    <s v="WILJA1"/>
    <x v="207"/>
    <n v="1"/>
    <n v="1"/>
    <n v="7"/>
    <n v="1"/>
    <n v="8"/>
    <n v="0"/>
    <n v="0"/>
    <n v="0"/>
    <n v="-1124"/>
    <n v="0"/>
    <n v="1"/>
    <n v="9"/>
    <n v="0"/>
    <n v="0"/>
    <n v="0"/>
    <n v="0"/>
    <n v="0"/>
    <n v="0"/>
    <n v="0"/>
    <n v="0"/>
    <n v="0"/>
    <n v="0"/>
    <n v="1"/>
    <n v="11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5"/>
    <x v="6"/>
    <s v="KRANI"/>
    <x v="211"/>
    <n v="172"/>
    <n v="165"/>
    <n v="3.4363636363636401"/>
    <n v="172"/>
    <n v="4.7383720930232602"/>
    <n v="0"/>
    <n v="0"/>
    <n v="27"/>
    <n v="674.59146341463395"/>
    <n v="0.15697674418604701"/>
    <n v="164"/>
    <n v="28.5670731707317"/>
    <n v="51"/>
    <n v="50.058823529411796"/>
    <n v="56"/>
    <n v="175.78571428571399"/>
    <n v="34"/>
    <n v="16.705882352941199"/>
    <n v="109"/>
    <n v="158.46788990825701"/>
    <n v="60"/>
    <n v="384.683333333333"/>
    <n v="112"/>
    <n v="191.5"/>
    <n v="0.65116279069767502"/>
    <n v="3"/>
    <n v="67.3333333333333"/>
    <n v="2.6785714285714302E-2"/>
    <n v="33"/>
    <n v="0.55000000000000004"/>
    <n v="10"/>
    <n v="0.16666666666666699"/>
    <n v="29"/>
    <n v="0.25892857142857101"/>
    <n v="12"/>
    <n v="0.107142857142857"/>
    <n v="0"/>
    <n v="0"/>
    <n v="0"/>
    <n v="0"/>
    <n v="0"/>
    <n v="0"/>
    <n v="3"/>
    <n v="1.3230769230769199"/>
    <n v="130.00000000000031"/>
    <n v="51"/>
    <n v="1.92156862745098"/>
  </r>
  <r>
    <n v="2017"/>
    <x v="5"/>
    <x v="6"/>
    <s v="CABRO1"/>
    <x v="209"/>
    <n v="182"/>
    <n v="174"/>
    <n v="5.0747126436781604"/>
    <n v="182"/>
    <n v="6.8021978021978002"/>
    <n v="0"/>
    <n v="0"/>
    <n v="57"/>
    <n v="1129.8875"/>
    <n v="0.31318681318681302"/>
    <n v="179"/>
    <n v="31.301675977653598"/>
    <n v="68"/>
    <n v="62.014705882352899"/>
    <n v="67"/>
    <n v="156.37313432835799"/>
    <n v="50"/>
    <n v="13.24"/>
    <n v="111"/>
    <n v="148.486486486486"/>
    <n v="67"/>
    <n v="301.53731343283602"/>
    <n v="113"/>
    <n v="177.35398230088501"/>
    <n v="0.620879120879121"/>
    <n v="9"/>
    <n v="114.777777777778"/>
    <n v="7.9646017699115002E-2"/>
    <n v="45"/>
    <n v="0.67164179104477595"/>
    <n v="13"/>
    <n v="0.19402985074626899"/>
    <n v="34"/>
    <n v="0.30088495575221202"/>
    <n v="16"/>
    <n v="0.14159292035398199"/>
    <n v="0"/>
    <n v="0"/>
    <n v="0"/>
    <n v="0"/>
    <n v="0"/>
    <n v="0"/>
    <n v="4"/>
    <n v="1.27272727272727"/>
    <n v="143.00000000000031"/>
    <n v="64"/>
    <n v="9.21875"/>
  </r>
  <r>
    <n v="2017"/>
    <x v="5"/>
    <x v="6"/>
    <s v="AMNSI"/>
    <x v="187"/>
    <n v="5"/>
    <n v="5"/>
    <n v="1.6"/>
    <n v="5"/>
    <n v="2.4"/>
    <n v="0"/>
    <n v="0"/>
    <n v="1"/>
    <n v="1393.4"/>
    <n v="0.2"/>
    <n v="4"/>
    <n v="18"/>
    <n v="1"/>
    <n v="58"/>
    <n v="0"/>
    <n v="0"/>
    <n v="0"/>
    <n v="0"/>
    <n v="5"/>
    <n v="100.6"/>
    <n v="0"/>
    <n v="0"/>
    <n v="5"/>
    <n v="110.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5"/>
    <n v="0"/>
    <n v="0"/>
  </r>
  <r>
    <n v="2017"/>
    <x v="5"/>
    <x v="6"/>
    <s v="BENAD"/>
    <x v="196"/>
    <n v="173"/>
    <n v="160"/>
    <n v="2.9624999999999999"/>
    <n v="173"/>
    <n v="4.3872832369942198"/>
    <n v="6"/>
    <n v="3.4682080924855502E-2"/>
    <n v="94"/>
    <n v="2964.89473684211"/>
    <n v="0.54335260115606898"/>
    <n v="158"/>
    <n v="39.2848101265823"/>
    <n v="38"/>
    <n v="75.447368421052602"/>
    <n v="51"/>
    <n v="202.54901960784301"/>
    <n v="39"/>
    <n v="25.3333333333333"/>
    <n v="107"/>
    <n v="183.40186915887799"/>
    <n v="58"/>
    <n v="391.068965517241"/>
    <n v="115"/>
    <n v="193.10434782608701"/>
    <n v="0.66473988439306397"/>
    <n v="21"/>
    <n v="110.95238095238101"/>
    <n v="0.182608695652174"/>
    <n v="30"/>
    <n v="0.51724137931034497"/>
    <n v="12"/>
    <n v="0.20689655172413801"/>
    <n v="31"/>
    <n v="0.26956521739130401"/>
    <n v="27"/>
    <n v="0.23478260869565201"/>
    <n v="1"/>
    <n v="5.78034682080925E-3"/>
    <n v="0"/>
    <n v="0"/>
    <n v="0"/>
    <n v="0"/>
    <n v="6"/>
    <n v="1.4297520661156999"/>
    <n v="121.00000000000021"/>
    <n v="4"/>
    <n v="4.5"/>
  </r>
  <r>
    <n v="2017"/>
    <x v="5"/>
    <x v="6"/>
    <s v="WEBAM"/>
    <x v="195"/>
    <n v="137"/>
    <n v="77"/>
    <n v="1.9090909090909101"/>
    <n v="137"/>
    <n v="4.3576642335766396"/>
    <n v="0"/>
    <n v="0"/>
    <n v="41"/>
    <n v="2546.6090225563898"/>
    <n v="0.29927007299270098"/>
    <n v="105"/>
    <n v="20.542857142857098"/>
    <n v="19"/>
    <n v="22.157894736842099"/>
    <n v="6"/>
    <n v="129.166666666667"/>
    <n v="5"/>
    <n v="7.8"/>
    <n v="125"/>
    <n v="74.751999999999995"/>
    <n v="6"/>
    <n v="182.666666666667"/>
    <n v="131"/>
    <n v="93.229007633587798"/>
    <n v="0.95620437956204396"/>
    <n v="93"/>
    <n v="76.860215053763397"/>
    <n v="0.70992366412213703"/>
    <n v="1"/>
    <n v="0.16666666666666699"/>
    <n v="1"/>
    <n v="0.16666666666666699"/>
    <n v="2"/>
    <n v="1.5267175572519101E-2"/>
    <n v="3"/>
    <n v="2.2900763358778602E-2"/>
    <n v="3"/>
    <n v="2.18978102189781E-2"/>
    <n v="4"/>
    <n v="2.9197080291970798E-2"/>
    <n v="0"/>
    <n v="0"/>
    <n v="0"/>
    <n v="1.48913043478261"/>
    <n v="91.999999999999915"/>
    <n v="5"/>
    <n v="0"/>
  </r>
  <r>
    <n v="2017"/>
    <x v="5"/>
    <x v="6"/>
    <s v="ROKAB"/>
    <x v="193"/>
    <n v="12"/>
    <n v="10"/>
    <n v="1.9"/>
    <n v="12"/>
    <n v="3.5"/>
    <n v="0"/>
    <n v="0"/>
    <n v="6"/>
    <n v="1979.4166666666699"/>
    <n v="0.5"/>
    <n v="12"/>
    <n v="43.5"/>
    <n v="6"/>
    <n v="90"/>
    <n v="0"/>
    <n v="0"/>
    <n v="0"/>
    <n v="0"/>
    <n v="12"/>
    <n v="186.833333333333"/>
    <n v="0"/>
    <n v="0"/>
    <n v="12"/>
    <n v="215.25"/>
    <n v="1"/>
    <n v="0"/>
    <n v="0"/>
    <n v="0"/>
    <n v="0"/>
    <n v="0"/>
    <n v="0"/>
    <n v="0"/>
    <n v="3"/>
    <n v="0.25"/>
    <n v="2"/>
    <n v="0.16666666666666699"/>
    <n v="0"/>
    <n v="0"/>
    <n v="0"/>
    <n v="0"/>
    <n v="0"/>
    <n v="0"/>
    <n v="2"/>
    <n v="1.2"/>
    <n v="10"/>
    <n v="0"/>
    <n v="0"/>
  </r>
  <r>
    <n v="2017"/>
    <x v="5"/>
    <x v="6"/>
    <s v="VITJO"/>
    <x v="155"/>
    <n v="33"/>
    <n v="32"/>
    <n v="3.21875"/>
    <n v="33"/>
    <n v="4.6666666666666696"/>
    <n v="0"/>
    <n v="0"/>
    <n v="15"/>
    <n v="3274.4838709677401"/>
    <n v="0.45454545454545497"/>
    <n v="31"/>
    <n v="29.806451612903199"/>
    <n v="6"/>
    <n v="43.1666666666667"/>
    <n v="14"/>
    <n v="152.21428571428601"/>
    <n v="14"/>
    <n v="12.5"/>
    <n v="19"/>
    <n v="137.52631578947401"/>
    <n v="14"/>
    <n v="231.78571428571399"/>
    <n v="19"/>
    <n v="166.31578947368399"/>
    <n v="0.57575757575757602"/>
    <n v="1"/>
    <n v="54"/>
    <n v="5.2631578947368397E-2"/>
    <n v="9"/>
    <n v="0.64285714285714302"/>
    <n v="1"/>
    <n v="7.1428571428571397E-2"/>
    <n v="6"/>
    <n v="0.31578947368421101"/>
    <n v="3"/>
    <n v="0.157894736842105"/>
    <n v="0"/>
    <n v="0"/>
    <n v="0"/>
    <n v="0"/>
    <n v="0"/>
    <n v="0"/>
    <n v="0"/>
    <n v="1.73684210526316"/>
    <n v="18.999999999999979"/>
    <n v="14"/>
    <n v="11.1428571428571"/>
  </r>
  <r>
    <n v="2017"/>
    <x v="5"/>
    <x v="6"/>
    <s v="AMIKE"/>
    <x v="128"/>
    <n v="25"/>
    <n v="14"/>
    <n v="3.3571428571428599"/>
    <n v="25"/>
    <n v="6.68"/>
    <n v="0"/>
    <n v="0"/>
    <n v="10"/>
    <n v="1567.77272727273"/>
    <n v="0.4"/>
    <n v="21"/>
    <n v="32.619047619047599"/>
    <n v="2"/>
    <n v="30"/>
    <n v="7"/>
    <n v="251.57142857142901"/>
    <n v="6"/>
    <n v="9.8333333333333304"/>
    <n v="14"/>
    <n v="70.642857142857096"/>
    <n v="4"/>
    <n v="549.25"/>
    <n v="17"/>
    <n v="129.11764705882399"/>
    <n v="0.68"/>
    <n v="9"/>
    <n v="78.8888888888889"/>
    <n v="0.52941176470588203"/>
    <n v="1"/>
    <n v="0.25"/>
    <n v="0"/>
    <n v="0"/>
    <n v="1"/>
    <n v="5.8823529411764698E-2"/>
    <n v="2"/>
    <n v="0.11764705882352899"/>
    <n v="2"/>
    <n v="0.08"/>
    <n v="2"/>
    <n v="0.08"/>
    <n v="0"/>
    <n v="0"/>
    <n v="0"/>
    <n v="1.25"/>
    <n v="20"/>
    <n v="6"/>
    <n v="26.8333333333333"/>
  </r>
  <r>
    <n v="2017"/>
    <x v="5"/>
    <x v="6"/>
    <s v="DIAVA"/>
    <x v="188"/>
    <n v="172"/>
    <n v="112"/>
    <n v="6.46428571428571"/>
    <n v="165"/>
    <n v="7.7393939393939402"/>
    <n v="2"/>
    <n v="1.21212121212121E-2"/>
    <n v="75"/>
    <n v="779.976"/>
    <n v="0.43604651162790697"/>
    <n v="130"/>
    <n v="42.030769230769202"/>
    <n v="58"/>
    <n v="101.051724137931"/>
    <n v="97"/>
    <n v="195.84536082474199"/>
    <n v="92"/>
    <n v="9.75"/>
    <n v="56"/>
    <n v="186.625"/>
    <n v="81"/>
    <n v="402.024691358025"/>
    <n v="60"/>
    <n v="251.333333333333"/>
    <n v="0.34883720930232598"/>
    <n v="15"/>
    <n v="98.733333333333306"/>
    <n v="0.22727272727272699"/>
    <n v="68"/>
    <n v="0.83950617283950602"/>
    <n v="24"/>
    <n v="0.296296296296296"/>
    <n v="24"/>
    <n v="0.4"/>
    <n v="10"/>
    <n v="0.16666666666666699"/>
    <n v="0"/>
    <n v="0"/>
    <n v="0"/>
    <n v="0"/>
    <n v="0"/>
    <n v="0"/>
    <n v="6"/>
    <n v="1.5925925925925899"/>
    <n v="108.00000000000018"/>
    <n v="77"/>
    <n v="13.4155844155844"/>
  </r>
  <r>
    <n v="2017"/>
    <x v="5"/>
    <x v="6"/>
    <s v="FGUSL"/>
    <x v="210"/>
    <n v="88"/>
    <n v="44"/>
    <n v="6.6363636363636402"/>
    <n v="88"/>
    <n v="7.0795454545454497"/>
    <n v="2"/>
    <n v="2.27272727272727E-2"/>
    <n v="6"/>
    <n v="231.892857142857"/>
    <n v="6.8181818181818205E-2"/>
    <n v="2"/>
    <n v="114.5"/>
    <n v="16"/>
    <n v="28.75"/>
    <n v="2"/>
    <n v="82.5"/>
    <n v="1"/>
    <n v="5"/>
    <n v="84"/>
    <n v="52.476190476190503"/>
    <n v="2"/>
    <n v="168"/>
    <n v="86"/>
    <n v="75.779069767441896"/>
    <n v="0.97727272727272696"/>
    <n v="58"/>
    <n v="64.120689655172399"/>
    <n v="0.67441860465116299"/>
    <n v="1"/>
    <n v="0.5"/>
    <n v="0"/>
    <n v="0"/>
    <n v="2"/>
    <n v="2.32558139534884E-2"/>
    <n v="0"/>
    <n v="0"/>
    <n v="3"/>
    <n v="3.4090909090909102E-2"/>
    <n v="0"/>
    <n v="0"/>
    <n v="0"/>
    <n v="0"/>
    <n v="0"/>
    <n v="1.4666666666666699"/>
    <n v="59.999999999999865"/>
    <n v="2"/>
    <n v="2.5"/>
  </r>
  <r>
    <n v="2017"/>
    <x v="5"/>
    <x v="6"/>
    <s v="NORKY"/>
    <x v="114"/>
    <n v="37"/>
    <n v="34"/>
    <n v="9.2058823529411793"/>
    <n v="37"/>
    <n v="11.5135135135135"/>
    <n v="0"/>
    <n v="0"/>
    <n v="11"/>
    <n v="467.8"/>
    <n v="0.29729729729729698"/>
    <n v="31"/>
    <n v="55.4838709677419"/>
    <n v="10"/>
    <n v="74.599999999999994"/>
    <n v="13"/>
    <n v="204.84615384615401"/>
    <n v="14"/>
    <n v="69.928571428571402"/>
    <n v="15"/>
    <n v="137.13333333333301"/>
    <n v="19"/>
    <n v="446.26315789473699"/>
    <n v="16"/>
    <n v="189.6875"/>
    <n v="0.43243243243243201"/>
    <n v="0"/>
    <n v="0"/>
    <n v="0"/>
    <n v="11"/>
    <n v="0.57894736842105299"/>
    <n v="5"/>
    <n v="0.26315789473684198"/>
    <n v="7"/>
    <n v="0.4375"/>
    <n v="4"/>
    <n v="0.25"/>
    <n v="0"/>
    <n v="0"/>
    <n v="0"/>
    <n v="0"/>
    <n v="0"/>
    <n v="0"/>
    <n v="2"/>
    <n v="1.5416666666666701"/>
    <n v="23.999999999999947"/>
    <n v="13"/>
    <n v="8.4615384615384599"/>
  </r>
  <r>
    <n v="2017"/>
    <x v="5"/>
    <x v="6"/>
    <s v="ROSJA"/>
    <x v="184"/>
    <n v="149"/>
    <n v="93"/>
    <n v="4.8064516129032304"/>
    <n v="143"/>
    <n v="6.1048951048951103"/>
    <n v="0"/>
    <n v="0"/>
    <n v="74"/>
    <n v="1187.4336283185801"/>
    <n v="0.49664429530201298"/>
    <n v="104"/>
    <n v="18.173076923076898"/>
    <n v="35"/>
    <n v="47.685714285714297"/>
    <n v="70"/>
    <n v="151.457142857143"/>
    <n v="70"/>
    <n v="7.95714285714286"/>
    <n v="67"/>
    <n v="134.46268656716401"/>
    <n v="43"/>
    <n v="348.34883720930202"/>
    <n v="69"/>
    <n v="196.405797101449"/>
    <n v="0.46308724832214798"/>
    <n v="9"/>
    <n v="117.555555555556"/>
    <n v="0.123287671232877"/>
    <n v="52"/>
    <n v="1.2093023255813999"/>
    <n v="12"/>
    <n v="0.27906976744186002"/>
    <n v="21"/>
    <n v="0.30434782608695699"/>
    <n v="5"/>
    <n v="7.2463768115942004E-2"/>
    <n v="0"/>
    <n v="0"/>
    <n v="0"/>
    <n v="0"/>
    <n v="0"/>
    <n v="0"/>
    <n v="0"/>
    <n v="1.6931818181818199"/>
    <n v="87.999999999999915"/>
    <n v="42"/>
    <n v="10.3333333333333"/>
  </r>
  <r>
    <n v="2017"/>
    <x v="5"/>
    <x v="6"/>
    <s v="WAXJE"/>
    <x v="171"/>
    <n v="87"/>
    <n v="42"/>
    <n v="3.1428571428571401"/>
    <n v="84"/>
    <n v="4.4761904761904798"/>
    <n v="0"/>
    <n v="0"/>
    <n v="23"/>
    <n v="637.09722222222194"/>
    <n v="0.26436781609195398"/>
    <n v="47"/>
    <n v="23.829787234042598"/>
    <n v="9"/>
    <n v="108.444444444444"/>
    <n v="13"/>
    <n v="188.92307692307699"/>
    <n v="12"/>
    <n v="5.1666666666666696"/>
    <n v="57"/>
    <n v="55.649122807017498"/>
    <n v="9"/>
    <n v="594.77777777777806"/>
    <n v="64"/>
    <n v="97.5625"/>
    <n v="0.73563218390804597"/>
    <n v="39"/>
    <n v="57.230769230769198"/>
    <n v="0.59090909090909105"/>
    <n v="4"/>
    <n v="0.44444444444444398"/>
    <n v="3"/>
    <n v="0.33333333333333298"/>
    <n v="5"/>
    <n v="7.8125E-2"/>
    <n v="3"/>
    <n v="4.6875E-2"/>
    <n v="0"/>
    <n v="0"/>
    <n v="0"/>
    <n v="0"/>
    <n v="0"/>
    <n v="1"/>
    <n v="2"/>
    <n v="1.72"/>
    <n v="50.581395348837212"/>
    <n v="7"/>
    <n v="4.1428571428571397"/>
  </r>
  <r>
    <n v="2017"/>
    <x v="5"/>
    <x v="6"/>
    <s v="MCCCA1"/>
    <x v="157"/>
    <n v="36"/>
    <n v="32"/>
    <n v="2.15625"/>
    <n v="36"/>
    <n v="4.1944444444444402"/>
    <n v="0"/>
    <n v="0"/>
    <n v="3"/>
    <n v="146.24242424242399"/>
    <n v="8.3333333333333301E-2"/>
    <n v="35"/>
    <n v="47.0571428571429"/>
    <n v="3"/>
    <n v="91.3333333333333"/>
    <n v="10"/>
    <n v="110.8"/>
    <n v="8"/>
    <n v="10"/>
    <n v="23"/>
    <n v="158.47826086956499"/>
    <n v="10"/>
    <n v="187.7"/>
    <n v="26"/>
    <n v="197.961538461538"/>
    <n v="0.72222222222222199"/>
    <n v="2"/>
    <n v="65"/>
    <n v="7.69230769230769E-2"/>
    <n v="3"/>
    <n v="0.3"/>
    <n v="2"/>
    <n v="0.2"/>
    <n v="6"/>
    <n v="0.230769230769231"/>
    <n v="2"/>
    <n v="7.69230769230769E-2"/>
    <n v="0"/>
    <n v="0"/>
    <n v="0"/>
    <n v="0"/>
    <n v="0"/>
    <n v="0"/>
    <n v="1"/>
    <n v="1.71428571428571"/>
    <n v="21.000000000000053"/>
    <n v="9"/>
    <n v="9.1111111111111107"/>
  </r>
  <r>
    <n v="2017"/>
    <x v="5"/>
    <x v="6"/>
    <s v="DRELA"/>
    <x v="325"/>
    <n v="117"/>
    <n v="78"/>
    <n v="4.52564102564103"/>
    <n v="117"/>
    <n v="6.4358974358974397"/>
    <n v="2"/>
    <n v="1.7094017094017099E-2"/>
    <n v="34"/>
    <n v="-89.855421686746993"/>
    <n v="0.29059829059829101"/>
    <n v="79"/>
    <n v="37.291139240506297"/>
    <n v="24"/>
    <n v="61.4166666666667"/>
    <n v="58"/>
    <n v="151.81034482758599"/>
    <n v="53"/>
    <n v="12.679245283018901"/>
    <n v="52"/>
    <n v="152.92307692307699"/>
    <n v="37"/>
    <n v="333.45945945945903"/>
    <n v="53"/>
    <n v="198.20754716981099"/>
    <n v="0.45299145299145299"/>
    <n v="6"/>
    <n v="103.333333333333"/>
    <n v="0.113207547169811"/>
    <n v="34"/>
    <n v="0.91891891891891897"/>
    <n v="11"/>
    <n v="0.29729729729729698"/>
    <n v="18"/>
    <n v="0.339622641509434"/>
    <n v="9"/>
    <n v="0.169811320754717"/>
    <n v="0"/>
    <n v="0"/>
    <n v="0"/>
    <n v="0"/>
    <n v="0"/>
    <n v="0"/>
    <n v="2"/>
    <n v="1.6027397260273999"/>
    <n v="72.999999999999886"/>
    <n v="35"/>
    <n v="14.342857142857101"/>
  </r>
  <r>
    <n v="2017"/>
    <x v="5"/>
    <x v="6"/>
    <s v="AYANA"/>
    <x v="352"/>
    <n v="46"/>
    <n v="42"/>
    <n v="3.21428571428571"/>
    <n v="46"/>
    <n v="4.5217391304347796"/>
    <n v="0"/>
    <n v="0"/>
    <n v="2"/>
    <n v="218.173913043478"/>
    <n v="4.3478260869565202E-2"/>
    <n v="45"/>
    <n v="19.2"/>
    <n v="19"/>
    <n v="58.2631578947368"/>
    <n v="14"/>
    <n v="123.142857142857"/>
    <n v="7"/>
    <n v="9.71428571428571"/>
    <n v="29"/>
    <n v="164.89655172413799"/>
    <n v="17"/>
    <n v="307.64705882352899"/>
    <n v="29"/>
    <n v="197.96551724137899"/>
    <n v="0.63043478260869601"/>
    <n v="2"/>
    <n v="157"/>
    <n v="6.8965517241379296E-2"/>
    <n v="7"/>
    <n v="0.41176470588235298"/>
    <n v="4"/>
    <n v="0.23529411764705899"/>
    <n v="9"/>
    <n v="0.31034482758620702"/>
    <n v="3"/>
    <n v="0.10344827586206901"/>
    <n v="0"/>
    <n v="0"/>
    <n v="0"/>
    <n v="0"/>
    <n v="0"/>
    <n v="0"/>
    <n v="1"/>
    <n v="1.0952380952381"/>
    <n v="41.999999999999815"/>
    <n v="14"/>
    <n v="58"/>
  </r>
  <r>
    <n v="2017"/>
    <x v="5"/>
    <x v="6"/>
    <s v="THODO"/>
    <x v="353"/>
    <n v="53"/>
    <n v="39"/>
    <n v="1.6923076923076901"/>
    <n v="53"/>
    <n v="3.7358490566037701"/>
    <n v="2"/>
    <n v="3.77358490566038E-2"/>
    <n v="4"/>
    <n v="210.98"/>
    <n v="7.5471698113207503E-2"/>
    <n v="25"/>
    <n v="20.8"/>
    <n v="19"/>
    <n v="18.789473684210499"/>
    <n v="0"/>
    <n v="0"/>
    <n v="0"/>
    <n v="0"/>
    <n v="49"/>
    <n v="46.448979591836697"/>
    <n v="0"/>
    <n v="0"/>
    <n v="53"/>
    <n v="64.283018867924497"/>
    <n v="1"/>
    <n v="37"/>
    <n v="51.405405405405403"/>
    <n v="0.69811320754716999"/>
    <n v="0"/>
    <n v="0"/>
    <n v="0"/>
    <n v="0"/>
    <n v="2"/>
    <n v="3.77358490566038E-2"/>
    <n v="1"/>
    <n v="1.88679245283019E-2"/>
    <n v="2"/>
    <n v="3.77358490566038E-2"/>
    <n v="1"/>
    <n v="1.88679245283019E-2"/>
    <n v="0"/>
    <n v="0"/>
    <n v="0"/>
    <n v="1.3589743589743599"/>
    <n v="38.999999999999972"/>
    <n v="0"/>
    <n v="0"/>
  </r>
  <r>
    <n v="2017"/>
    <x v="5"/>
    <x v="6"/>
    <s v="COLKE"/>
    <x v="344"/>
    <n v="10"/>
    <n v="7"/>
    <n v="3.5714285714285698"/>
    <n v="10"/>
    <n v="7.2"/>
    <n v="0"/>
    <n v="0"/>
    <n v="0"/>
    <n v="149.1"/>
    <n v="0"/>
    <n v="10"/>
    <n v="16.7"/>
    <n v="1"/>
    <n v="111"/>
    <n v="0"/>
    <n v="0"/>
    <n v="0"/>
    <n v="0"/>
    <n v="6"/>
    <n v="141.666666666667"/>
    <n v="3"/>
    <n v="310"/>
    <n v="7"/>
    <n v="182.28571428571399"/>
    <n v="0.7"/>
    <n v="0"/>
    <n v="0"/>
    <n v="0"/>
    <n v="1"/>
    <n v="0.33333333333333298"/>
    <n v="1"/>
    <n v="0.33333333333333298"/>
    <n v="4"/>
    <n v="0.57142857142857095"/>
    <n v="1"/>
    <n v="0.14285714285714299"/>
    <n v="0"/>
    <n v="0"/>
    <n v="0"/>
    <n v="0"/>
    <n v="0"/>
    <n v="0"/>
    <n v="0"/>
    <n v="1.25"/>
    <n v="8"/>
    <n v="0"/>
    <n v="0"/>
  </r>
  <r>
    <n v="2017"/>
    <x v="5"/>
    <x v="8"/>
    <s v="No MD"/>
    <x v="336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5"/>
    <x v="8"/>
    <s v="GOMJE"/>
    <x v="168"/>
    <n v="19"/>
    <n v="19"/>
    <n v="1.6315789473684199"/>
    <n v="19"/>
    <n v="7.2631578947368398"/>
    <n v="0"/>
    <n v="0"/>
    <n v="0"/>
    <n v="14.9473684210526"/>
    <n v="0"/>
    <n v="1"/>
    <n v="7"/>
    <n v="3"/>
    <n v="32.6666666666667"/>
    <n v="1"/>
    <n v="131"/>
    <n v="1"/>
    <n v="3"/>
    <n v="18"/>
    <n v="62.3333333333333"/>
    <n v="1"/>
    <n v="274"/>
    <n v="18"/>
    <n v="81.1666666666667"/>
    <n v="0.94736842105263197"/>
    <n v="6"/>
    <n v="48.5"/>
    <n v="0.33333333333333298"/>
    <n v="1"/>
    <n v="1"/>
    <n v="0"/>
    <n v="0"/>
    <n v="3"/>
    <n v="0.16666666666666699"/>
    <n v="1"/>
    <n v="5.5555555555555601E-2"/>
    <n v="0"/>
    <n v="0"/>
    <n v="0"/>
    <n v="0"/>
    <n v="0"/>
    <n v="0"/>
    <n v="0"/>
    <n v="2.1111111111111098"/>
    <n v="9.0000000000000053"/>
    <n v="1"/>
    <n v="0"/>
  </r>
  <r>
    <n v="2017"/>
    <x v="5"/>
    <x v="8"/>
    <s v="METMI"/>
    <x v="160"/>
    <n v="20"/>
    <n v="16"/>
    <n v="4.4375"/>
    <n v="20"/>
    <n v="9"/>
    <n v="0"/>
    <n v="0"/>
    <n v="2"/>
    <n v="764.35"/>
    <n v="0.1"/>
    <n v="0"/>
    <n v="0"/>
    <n v="10"/>
    <n v="24.7"/>
    <n v="0"/>
    <n v="0"/>
    <n v="0"/>
    <n v="0"/>
    <n v="18"/>
    <n v="80.3888888888889"/>
    <n v="0"/>
    <n v="0"/>
    <n v="20"/>
    <n v="104.4"/>
    <n v="1"/>
    <n v="4"/>
    <n v="52.5"/>
    <n v="0.2"/>
    <n v="0"/>
    <n v="0"/>
    <n v="0"/>
    <n v="0"/>
    <n v="6"/>
    <n v="0.3"/>
    <n v="1"/>
    <n v="0.05"/>
    <n v="0"/>
    <n v="0"/>
    <n v="0"/>
    <n v="0"/>
    <n v="0"/>
    <n v="0"/>
    <n v="0"/>
    <n v="2"/>
    <n v="10"/>
    <n v="0"/>
    <n v="0"/>
  </r>
  <r>
    <n v="2017"/>
    <x v="5"/>
    <x v="8"/>
    <s v="PALRA"/>
    <x v="164"/>
    <n v="197"/>
    <n v="174"/>
    <n v="4.4827586206896504"/>
    <n v="191"/>
    <n v="8.3246073298429302"/>
    <n v="2"/>
    <n v="1.04712041884817E-2"/>
    <n v="45"/>
    <n v="623.27167630057795"/>
    <n v="0.22842639593908601"/>
    <n v="21"/>
    <n v="49.523809523809497"/>
    <n v="33"/>
    <n v="54.787878787878803"/>
    <n v="3"/>
    <n v="225"/>
    <n v="3"/>
    <n v="18.6666666666667"/>
    <n v="180"/>
    <n v="77.866666666666703"/>
    <n v="9"/>
    <n v="391.555555555556"/>
    <n v="182"/>
    <n v="102.901098901099"/>
    <n v="0.92385786802030501"/>
    <n v="46"/>
    <n v="58.152173913043498"/>
    <n v="0.25274725274725302"/>
    <n v="6"/>
    <n v="0.66666666666666696"/>
    <n v="3"/>
    <n v="0.33333333333333298"/>
    <n v="24"/>
    <n v="0.13186813186813201"/>
    <n v="9"/>
    <n v="4.94505494505494E-2"/>
    <n v="0"/>
    <n v="0"/>
    <n v="0"/>
    <n v="0"/>
    <n v="6"/>
    <n v="0"/>
    <n v="1"/>
    <n v="1.8018867924528299"/>
    <n v="109.32984293193719"/>
    <n v="3"/>
    <n v="0.33333333333333298"/>
  </r>
  <r>
    <n v="2017"/>
    <x v="5"/>
    <x v="8"/>
    <s v="EDDOC"/>
    <x v="337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n v="2017"/>
    <x v="5"/>
    <x v="8"/>
    <s v="BURDO"/>
    <x v="286"/>
    <n v="329"/>
    <n v="80"/>
    <n v="6.1"/>
    <n v="326"/>
    <n v="2.8957055214723901"/>
    <n v="6"/>
    <n v="1.84049079754601E-2"/>
    <n v="30"/>
    <n v="449.535117056856"/>
    <n v="9.1185410334346503E-2"/>
    <n v="295"/>
    <n v="22.125423728813601"/>
    <n v="120"/>
    <n v="36.766666666666701"/>
    <n v="13"/>
    <n v="132"/>
    <n v="12"/>
    <n v="12.8333333333333"/>
    <n v="311"/>
    <n v="87.250803858520896"/>
    <n v="14"/>
    <n v="232.07142857142901"/>
    <n v="312"/>
    <n v="101.891025641026"/>
    <n v="0.948328267477204"/>
    <n v="80"/>
    <n v="55.7"/>
    <n v="0.25559105431309898"/>
    <n v="7"/>
    <n v="0.5"/>
    <n v="2"/>
    <n v="0.14285714285714299"/>
    <n v="56"/>
    <n v="0.17948717948717999"/>
    <n v="5"/>
    <n v="1.6025641025641E-2"/>
    <n v="4"/>
    <n v="1.2158054711246201E-2"/>
    <n v="1"/>
    <n v="3.0395136778115501E-3"/>
    <n v="1"/>
    <n v="0"/>
    <n v="2"/>
    <n v="2.4477611940298498"/>
    <n v="134.40853658536591"/>
    <n v="7"/>
    <n v="10.4285714285714"/>
  </r>
  <r>
    <n v="2017"/>
    <x v="5"/>
    <x v="8"/>
    <s v="POLSTE"/>
    <x v="142"/>
    <n v="459"/>
    <n v="38"/>
    <n v="3.7105263157894699"/>
    <n v="457"/>
    <n v="0.57986870897155396"/>
    <n v="14"/>
    <n v="3.06345733041575E-2"/>
    <n v="70"/>
    <n v="440.61883408071702"/>
    <n v="0.15250544662309401"/>
    <n v="342"/>
    <n v="35.131578947368403"/>
    <n v="112"/>
    <n v="46.633928571428598"/>
    <n v="28"/>
    <n v="165.03571428571399"/>
    <n v="25"/>
    <n v="25.8"/>
    <n v="406"/>
    <n v="95.871921182265993"/>
    <n v="30"/>
    <n v="348.76666666666699"/>
    <n v="424"/>
    <n v="118.31603773584899"/>
    <n v="0.92374727668845302"/>
    <n v="111"/>
    <n v="69.783783783783804"/>
    <n v="0.26179245283018898"/>
    <n v="23"/>
    <n v="0.76666666666666705"/>
    <n v="4"/>
    <n v="0.133333333333333"/>
    <n v="96"/>
    <n v="0.22641509433962301"/>
    <n v="18"/>
    <n v="4.2452830188679201E-2"/>
    <n v="3"/>
    <n v="6.5359477124183E-3"/>
    <n v="0"/>
    <n v="0"/>
    <n v="2"/>
    <n v="0"/>
    <n v="6"/>
    <n v="2.48369565217391"/>
    <n v="184.80525164113809"/>
    <n v="25"/>
    <n v="7.84"/>
  </r>
  <r>
    <n v="2017"/>
    <x v="5"/>
    <x v="8"/>
    <s v="PETRI"/>
    <x v="143"/>
    <n v="40"/>
    <n v="8"/>
    <n v="4.375"/>
    <n v="40"/>
    <n v="1.825"/>
    <n v="0"/>
    <n v="0"/>
    <n v="39"/>
    <n v="8008.05"/>
    <n v="0.97499999999999998"/>
    <n v="34"/>
    <n v="28.382352941176499"/>
    <n v="20"/>
    <n v="22.35"/>
    <n v="2"/>
    <n v="218"/>
    <n v="2"/>
    <n v="3.5"/>
    <n v="36"/>
    <n v="91.8055555555556"/>
    <n v="2"/>
    <n v="321"/>
    <n v="38"/>
    <n v="130.73684210526301"/>
    <n v="0.95"/>
    <n v="4"/>
    <n v="76.25"/>
    <n v="0.105263157894737"/>
    <n v="2"/>
    <n v="1"/>
    <n v="0"/>
    <n v="0"/>
    <n v="4"/>
    <n v="0.105263157894737"/>
    <n v="1"/>
    <n v="2.6315789473684199E-2"/>
    <n v="0"/>
    <n v="0"/>
    <n v="0"/>
    <n v="0"/>
    <n v="0"/>
    <n v="0"/>
    <n v="1"/>
    <n v="3.0769230769230802"/>
    <n v="12.999999999999986"/>
    <n v="2"/>
    <n v="80"/>
  </r>
  <r>
    <n v="2017"/>
    <x v="5"/>
    <x v="8"/>
    <s v="POLCA"/>
    <x v="54"/>
    <n v="1"/>
    <n v="1"/>
    <n v="3"/>
    <n v="1"/>
    <n v="4"/>
    <n v="0"/>
    <n v="0"/>
    <n v="0"/>
    <n v="-51"/>
    <n v="0"/>
    <n v="1"/>
    <n v="14"/>
    <n v="0"/>
    <n v="0"/>
    <n v="1"/>
    <n v="175"/>
    <n v="1"/>
    <n v="4"/>
    <n v="0"/>
    <n v="0"/>
    <n v="1"/>
    <n v="285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5"/>
  </r>
  <r>
    <n v="2017"/>
    <x v="5"/>
    <x v="8"/>
    <s v="WILBRI"/>
    <x v="140"/>
    <n v="49"/>
    <n v="43"/>
    <n v="2.3488372093023302"/>
    <n v="49"/>
    <n v="6.4693877551020398"/>
    <n v="0"/>
    <n v="0"/>
    <n v="37"/>
    <n v="8876.875"/>
    <n v="0.75510204081632704"/>
    <n v="33"/>
    <n v="18.454545454545499"/>
    <n v="14"/>
    <n v="33.428571428571402"/>
    <n v="0"/>
    <n v="0"/>
    <n v="0"/>
    <n v="0"/>
    <n v="44"/>
    <n v="60.863636363636402"/>
    <n v="1"/>
    <n v="227"/>
    <n v="48"/>
    <n v="89.7291666666667"/>
    <n v="0.97959183673469397"/>
    <n v="12"/>
    <n v="41.0833333333333"/>
    <n v="0.25"/>
    <n v="1"/>
    <n v="1"/>
    <n v="0"/>
    <n v="0"/>
    <n v="5"/>
    <n v="0.104166666666667"/>
    <n v="2"/>
    <n v="4.1666666666666699E-2"/>
    <n v="0"/>
    <n v="0"/>
    <n v="0"/>
    <n v="0"/>
    <n v="0"/>
    <n v="0"/>
    <n v="2"/>
    <n v="1.81481481481481"/>
    <n v="27.000000000000071"/>
    <n v="0"/>
    <n v="0"/>
  </r>
  <r>
    <n v="2017"/>
    <x v="5"/>
    <x v="8"/>
    <s v="WALJO2"/>
    <x v="136"/>
    <n v="3"/>
    <n v="3"/>
    <n v="1"/>
    <n v="3"/>
    <n v="5.3333333333333304"/>
    <n v="0"/>
    <n v="0"/>
    <n v="0"/>
    <n v="-72.6666666666667"/>
    <n v="0"/>
    <n v="3"/>
    <n v="22"/>
    <n v="2"/>
    <n v="34"/>
    <n v="3"/>
    <n v="71"/>
    <n v="3"/>
    <n v="164.333333333333"/>
    <n v="0"/>
    <n v="0"/>
    <n v="3"/>
    <n v="321.33333333333297"/>
    <n v="0"/>
    <n v="0"/>
    <n v="0"/>
    <n v="0"/>
    <n v="0"/>
    <n v="0"/>
    <n v="2"/>
    <n v="0.66666666666666696"/>
    <n v="0"/>
    <n v="0"/>
    <n v="0"/>
    <n v="0"/>
    <n v="0"/>
    <n v="0"/>
    <n v="0"/>
    <n v="0"/>
    <n v="0"/>
    <n v="0"/>
    <n v="0"/>
    <n v="0"/>
    <n v="0"/>
    <n v="1.5"/>
    <n v="2"/>
    <n v="2"/>
    <n v="1.5"/>
  </r>
  <r>
    <n v="2017"/>
    <x v="5"/>
    <x v="8"/>
    <s v="STERO3"/>
    <x v="163"/>
    <n v="23"/>
    <n v="23"/>
    <n v="3.8695652173913002"/>
    <n v="23"/>
    <n v="7.6956521739130404"/>
    <n v="0"/>
    <n v="0"/>
    <n v="0"/>
    <n v="95.086956521739097"/>
    <n v="0"/>
    <n v="13"/>
    <n v="23.230769230769202"/>
    <n v="4"/>
    <n v="19.25"/>
    <n v="1"/>
    <n v="158"/>
    <n v="1"/>
    <n v="1"/>
    <n v="22"/>
    <n v="53.590909090909101"/>
    <n v="1"/>
    <n v="167"/>
    <n v="22"/>
    <n v="73"/>
    <n v="0.95652173913043503"/>
    <n v="10"/>
    <n v="30.8"/>
    <n v="0.45454545454545497"/>
    <n v="0"/>
    <n v="0"/>
    <n v="0"/>
    <n v="0"/>
    <n v="3"/>
    <n v="0.13636363636363599"/>
    <n v="0"/>
    <n v="0"/>
    <n v="0"/>
    <n v="0"/>
    <n v="0"/>
    <n v="0"/>
    <n v="0"/>
    <n v="0"/>
    <n v="0"/>
    <n v="1.9166666666666701"/>
    <n v="11.999999999999979"/>
    <n v="1"/>
    <n v="0"/>
  </r>
  <r>
    <n v="2017"/>
    <x v="5"/>
    <x v="8"/>
    <s v="WELVA"/>
    <x v="153"/>
    <n v="78"/>
    <n v="34"/>
    <n v="2.7647058823529398"/>
    <n v="78"/>
    <n v="4.8846153846153904"/>
    <n v="0"/>
    <n v="0"/>
    <n v="19"/>
    <n v="1142.9295774647901"/>
    <n v="0.243589743589744"/>
    <n v="55"/>
    <n v="21.3272727272727"/>
    <n v="22"/>
    <n v="29.954545454545499"/>
    <n v="4"/>
    <n v="121.5"/>
    <n v="4"/>
    <n v="2"/>
    <n v="71"/>
    <n v="67.887323943661997"/>
    <n v="2"/>
    <n v="292.5"/>
    <n v="73"/>
    <n v="94.821917808219197"/>
    <n v="0.93589743589743601"/>
    <n v="25"/>
    <n v="50.56"/>
    <n v="0.34246575342465801"/>
    <n v="4"/>
    <n v="2"/>
    <n v="1"/>
    <n v="0.5"/>
    <n v="7"/>
    <n v="9.5890410958904104E-2"/>
    <n v="1"/>
    <n v="1.3698630136986301E-2"/>
    <n v="0"/>
    <n v="0"/>
    <n v="0"/>
    <n v="0"/>
    <n v="0"/>
    <n v="0"/>
    <n v="0"/>
    <n v="3.25"/>
    <n v="24"/>
    <n v="2"/>
    <n v="22.5"/>
  </r>
  <r>
    <n v="2017"/>
    <x v="5"/>
    <x v="8"/>
    <s v="HOWKE"/>
    <x v="149"/>
    <n v="21"/>
    <n v="21"/>
    <n v="2.28571428571429"/>
    <n v="21"/>
    <n v="5.0476190476190501"/>
    <n v="2"/>
    <n v="9.5238095238095205E-2"/>
    <n v="0"/>
    <n v="272.142857142857"/>
    <n v="0"/>
    <n v="2"/>
    <n v="35.5"/>
    <n v="5"/>
    <n v="23"/>
    <n v="0"/>
    <n v="0"/>
    <n v="0"/>
    <n v="0"/>
    <n v="21"/>
    <n v="83.238095238095198"/>
    <n v="0"/>
    <n v="0"/>
    <n v="21"/>
    <n v="100.571428571429"/>
    <n v="1"/>
    <n v="1"/>
    <n v="59"/>
    <n v="4.7619047619047603E-2"/>
    <n v="0"/>
    <n v="0"/>
    <n v="0"/>
    <n v="0"/>
    <n v="4"/>
    <n v="0.19047619047618999"/>
    <n v="4"/>
    <n v="0.19047619047618999"/>
    <n v="0"/>
    <n v="0"/>
    <n v="0"/>
    <n v="0"/>
    <n v="0"/>
    <n v="0"/>
    <n v="0"/>
    <n v="2.3333333333333299"/>
    <n v="9.0000000000000124"/>
    <n v="0"/>
    <n v="0"/>
  </r>
  <r>
    <n v="2017"/>
    <x v="5"/>
    <x v="8"/>
    <s v="LYSDO"/>
    <x v="166"/>
    <n v="17"/>
    <n v="14"/>
    <n v="2.0714285714285698"/>
    <n v="17"/>
    <n v="6"/>
    <n v="0"/>
    <n v="0"/>
    <n v="1"/>
    <n v="291.64705882352899"/>
    <n v="5.8823529411764698E-2"/>
    <n v="12"/>
    <n v="13.6666666666667"/>
    <n v="2"/>
    <n v="10.5"/>
    <n v="4"/>
    <n v="115.75"/>
    <n v="2"/>
    <n v="9"/>
    <n v="12"/>
    <n v="53.0833333333333"/>
    <n v="4"/>
    <n v="516.5"/>
    <n v="13"/>
    <n v="83.923076923076906"/>
    <n v="0.76470588235294101"/>
    <n v="3"/>
    <n v="59.6666666666667"/>
    <n v="0.230769230769231"/>
    <n v="2"/>
    <n v="0.5"/>
    <n v="1"/>
    <n v="0.25"/>
    <n v="2"/>
    <n v="0.15384615384615399"/>
    <n v="2"/>
    <n v="0.15384615384615399"/>
    <n v="0"/>
    <n v="0"/>
    <n v="0"/>
    <n v="0"/>
    <n v="0"/>
    <n v="0"/>
    <n v="0"/>
    <n v="1.8888888888888899"/>
    <n v="8.9999999999999947"/>
    <n v="2"/>
    <n v="21"/>
  </r>
  <r>
    <n v="2017"/>
    <x v="5"/>
    <x v="8"/>
    <s v="STERA"/>
    <x v="152"/>
    <n v="17"/>
    <n v="8"/>
    <n v="1"/>
    <n v="17"/>
    <n v="7.1764705882352899"/>
    <n v="0"/>
    <n v="0"/>
    <n v="1"/>
    <n v="288.82352941176498"/>
    <n v="5.8823529411764698E-2"/>
    <n v="1"/>
    <n v="268"/>
    <n v="4"/>
    <n v="50.5"/>
    <n v="1"/>
    <n v="177"/>
    <n v="1"/>
    <n v="1"/>
    <n v="15"/>
    <n v="80.2"/>
    <n v="1"/>
    <n v="409"/>
    <n v="16"/>
    <n v="106.3125"/>
    <n v="0.94117647058823495"/>
    <n v="3"/>
    <n v="39"/>
    <n v="0.1875"/>
    <n v="1"/>
    <n v="1"/>
    <n v="1"/>
    <n v="1"/>
    <n v="4"/>
    <n v="0.25"/>
    <n v="2"/>
    <n v="0.125"/>
    <n v="0"/>
    <n v="0"/>
    <n v="0"/>
    <n v="0"/>
    <n v="0"/>
    <n v="0"/>
    <n v="0"/>
    <n v="2.125"/>
    <n v="8"/>
    <n v="1"/>
    <n v="75"/>
  </r>
  <r>
    <n v="2017"/>
    <x v="5"/>
    <x v="8"/>
    <s v="SCDGA"/>
    <x v="138"/>
    <n v="19"/>
    <n v="15"/>
    <n v="3.3333333333333299"/>
    <n v="17"/>
    <n v="7.8823529411764701"/>
    <n v="0"/>
    <n v="0"/>
    <n v="14"/>
    <n v="2370.4"/>
    <n v="0.73684210526315796"/>
    <n v="4"/>
    <n v="56"/>
    <n v="1"/>
    <n v="56"/>
    <n v="1"/>
    <n v="250"/>
    <n v="1"/>
    <n v="14"/>
    <n v="14"/>
    <n v="120.78571428571399"/>
    <n v="1"/>
    <n v="374"/>
    <n v="16"/>
    <n v="181.8125"/>
    <n v="0.84210526315789502"/>
    <n v="0"/>
    <n v="0"/>
    <n v="0"/>
    <n v="1"/>
    <n v="1"/>
    <n v="0"/>
    <n v="0"/>
    <n v="5"/>
    <n v="0.3125"/>
    <n v="0"/>
    <n v="0"/>
    <n v="0"/>
    <n v="0"/>
    <n v="0"/>
    <n v="0"/>
    <n v="2"/>
    <n v="0"/>
    <n v="0"/>
    <n v="1.8888888888888899"/>
    <n v="10.058823529411759"/>
    <n v="1"/>
    <n v="150"/>
  </r>
  <r>
    <n v="2017"/>
    <x v="5"/>
    <x v="8"/>
    <s v="ALMKH"/>
    <x v="173"/>
    <n v="76"/>
    <n v="48"/>
    <n v="3.4791666666666701"/>
    <n v="76"/>
    <n v="5.6184210526315796"/>
    <n v="2"/>
    <n v="2.6315789473684199E-2"/>
    <n v="11"/>
    <n v="912.94520547945206"/>
    <n v="0.144736842105263"/>
    <n v="75"/>
    <n v="24.72"/>
    <n v="31"/>
    <n v="38.548387096774199"/>
    <n v="6"/>
    <n v="173.666666666667"/>
    <n v="6"/>
    <n v="3.1666666666666701"/>
    <n v="68"/>
    <n v="85.367647058823493"/>
    <n v="6"/>
    <n v="383.16666666666703"/>
    <n v="70"/>
    <n v="114.642857142857"/>
    <n v="0.92105263157894701"/>
    <n v="11"/>
    <n v="69.363636363636402"/>
    <n v="0.157142857142857"/>
    <n v="5"/>
    <n v="0.83333333333333304"/>
    <n v="4"/>
    <n v="0.66666666666666696"/>
    <n v="18"/>
    <n v="0.25714285714285701"/>
    <n v="9"/>
    <n v="0.128571428571429"/>
    <n v="0"/>
    <n v="0"/>
    <n v="0"/>
    <n v="0"/>
    <n v="0"/>
    <n v="0"/>
    <n v="0"/>
    <n v="1.94871794871795"/>
    <n v="38.999999999999972"/>
    <n v="6"/>
    <n v="23.1666666666667"/>
  </r>
  <r>
    <n v="2017"/>
    <x v="5"/>
    <x v="8"/>
    <s v="VITJO"/>
    <x v="155"/>
    <n v="63"/>
    <n v="50"/>
    <n v="2.96"/>
    <n v="63"/>
    <n v="5.6666666666666696"/>
    <n v="0"/>
    <n v="0"/>
    <n v="3"/>
    <n v="406.91803278688502"/>
    <n v="4.7619047619047603E-2"/>
    <n v="51"/>
    <n v="25.352941176470601"/>
    <n v="13"/>
    <n v="28.153846153846199"/>
    <n v="5"/>
    <n v="129.80000000000001"/>
    <n v="3"/>
    <n v="3.3333333333333299"/>
    <n v="58"/>
    <n v="72.344827586206904"/>
    <n v="4"/>
    <n v="230.5"/>
    <n v="58"/>
    <n v="95.396551724137893"/>
    <n v="0.92063492063492103"/>
    <n v="16"/>
    <n v="49.3125"/>
    <n v="0.27586206896551702"/>
    <n v="3"/>
    <n v="0.75"/>
    <n v="0"/>
    <n v="0"/>
    <n v="13"/>
    <n v="0.22413793103448301"/>
    <n v="3"/>
    <n v="5.1724137931034503E-2"/>
    <n v="0"/>
    <n v="0"/>
    <n v="1"/>
    <n v="1.58730158730159E-2"/>
    <n v="0"/>
    <n v="0"/>
    <n v="0"/>
    <n v="2.25"/>
    <n v="28"/>
    <n v="4"/>
    <n v="4"/>
  </r>
  <r>
    <n v="2017"/>
    <x v="5"/>
    <x v="8"/>
    <s v="MARDO1"/>
    <x v="172"/>
    <n v="58"/>
    <n v="57"/>
    <n v="5.54385964912281"/>
    <n v="58"/>
    <n v="8.7758620689655196"/>
    <n v="0"/>
    <n v="0"/>
    <n v="47"/>
    <n v="3554.9464285714298"/>
    <n v="0.81034482758620696"/>
    <n v="46"/>
    <n v="20.2173913043478"/>
    <n v="17"/>
    <n v="33.647058823529399"/>
    <n v="3"/>
    <n v="98.3333333333333"/>
    <n v="3"/>
    <n v="3.3333333333333299"/>
    <n v="51"/>
    <n v="67.627450980392197"/>
    <n v="5"/>
    <n v="459.4"/>
    <n v="53"/>
    <n v="104.679245283019"/>
    <n v="0.91379310344827602"/>
    <n v="17"/>
    <n v="49.882352941176499"/>
    <n v="0.320754716981132"/>
    <n v="2"/>
    <n v="0.4"/>
    <n v="0"/>
    <n v="0"/>
    <n v="12"/>
    <n v="0.22641509433962301"/>
    <n v="5"/>
    <n v="9.4339622641509399E-2"/>
    <n v="0"/>
    <n v="0"/>
    <n v="0"/>
    <n v="0"/>
    <n v="0"/>
    <n v="0"/>
    <n v="0"/>
    <n v="2.6363636363636398"/>
    <n v="21.999999999999972"/>
    <n v="2"/>
    <n v="17.5"/>
  </r>
  <r>
    <n v="2017"/>
    <x v="5"/>
    <x v="8"/>
    <s v="WAXJE"/>
    <x v="171"/>
    <n v="99"/>
    <n v="93"/>
    <n v="2.6129032258064502"/>
    <n v="96"/>
    <n v="6.1354166666666696"/>
    <n v="0"/>
    <n v="0"/>
    <n v="8"/>
    <n v="104.538461538462"/>
    <n v="8.0808080808080801E-2"/>
    <n v="77"/>
    <n v="17.454545454545499"/>
    <n v="30"/>
    <n v="23.066666666666698"/>
    <n v="13"/>
    <n v="127.30769230769199"/>
    <n v="15"/>
    <n v="5.5333333333333297"/>
    <n v="81"/>
    <n v="72.740740740740705"/>
    <n v="10"/>
    <n v="314.2"/>
    <n v="83"/>
    <n v="94.795180722891601"/>
    <n v="0.83838383838383801"/>
    <n v="21"/>
    <n v="39.476190476190503"/>
    <n v="0.25301204819277101"/>
    <n v="8"/>
    <n v="0.8"/>
    <n v="3"/>
    <n v="0.3"/>
    <n v="12"/>
    <n v="0.14457831325301199"/>
    <n v="3"/>
    <n v="3.6144578313252997E-2"/>
    <n v="1"/>
    <n v="1.01010101010101E-2"/>
    <n v="0"/>
    <n v="0"/>
    <n v="0"/>
    <n v="0"/>
    <n v="2"/>
    <n v="2.3023255813953498"/>
    <n v="42.999999999999979"/>
    <n v="9"/>
    <n v="16.7777777777778"/>
  </r>
  <r>
    <n v="2017"/>
    <x v="5"/>
    <x v="8"/>
    <s v="CLADA"/>
    <x v="284"/>
    <n v="46"/>
    <n v="43"/>
    <n v="11.069767441860501"/>
    <n v="46"/>
    <n v="13.8478260869565"/>
    <n v="4"/>
    <n v="8.6956521739130405E-2"/>
    <n v="7"/>
    <n v="344.02325581395303"/>
    <n v="0.15217391304347799"/>
    <n v="34"/>
    <n v="26.9411764705882"/>
    <n v="7"/>
    <n v="55.142857142857103"/>
    <n v="2"/>
    <n v="166.5"/>
    <n v="1"/>
    <n v="1"/>
    <n v="15"/>
    <n v="102.933333333333"/>
    <n v="4"/>
    <n v="483"/>
    <n v="41"/>
    <n v="112.048780487805"/>
    <n v="0.89130434782608703"/>
    <n v="15"/>
    <n v="66.8"/>
    <n v="0.36585365853658502"/>
    <n v="3"/>
    <n v="0.75"/>
    <n v="2"/>
    <n v="0.5"/>
    <n v="6"/>
    <n v="0.146341463414634"/>
    <n v="0"/>
    <n v="0"/>
    <n v="0"/>
    <n v="0"/>
    <n v="0"/>
    <n v="0"/>
    <n v="0"/>
    <n v="0"/>
    <n v="0"/>
    <n v="2.0909090909090899"/>
    <n v="22.000000000000011"/>
    <n v="1"/>
    <n v="11"/>
  </r>
  <r>
    <n v="2017"/>
    <x v="5"/>
    <x v="8"/>
    <s v="VALGL"/>
    <x v="302"/>
    <n v="119"/>
    <n v="94"/>
    <n v="2.9042553191489402"/>
    <n v="118"/>
    <n v="7.2457627118644101"/>
    <n v="8"/>
    <n v="6.7796610169491497E-2"/>
    <n v="9"/>
    <n v="50.097345132743399"/>
    <n v="7.5630252100840303E-2"/>
    <n v="103"/>
    <n v="30.679611650485398"/>
    <n v="37"/>
    <n v="51.216216216216203"/>
    <n v="6"/>
    <n v="154.666666666667"/>
    <n v="6"/>
    <n v="2.8333333333333299"/>
    <n v="108"/>
    <n v="97.074074074074105"/>
    <n v="7"/>
    <n v="380.71428571428601"/>
    <n v="110"/>
    <n v="119.5"/>
    <n v="0.92436974789916004"/>
    <n v="22"/>
    <n v="62.772727272727302"/>
    <n v="0.2"/>
    <n v="5"/>
    <n v="0.71428571428571397"/>
    <n v="2"/>
    <n v="0.28571428571428598"/>
    <n v="15"/>
    <n v="0.13636363636363599"/>
    <n v="10"/>
    <n v="9.0909090909090898E-2"/>
    <n v="0"/>
    <n v="0"/>
    <n v="0"/>
    <n v="0"/>
    <n v="1"/>
    <n v="0"/>
    <n v="0"/>
    <n v="2.31372549019608"/>
    <n v="51.432203389830477"/>
    <n v="5"/>
    <n v="0.2"/>
  </r>
  <r>
    <n v="2017"/>
    <x v="5"/>
    <x v="8"/>
    <s v="FARMA"/>
    <x v="354"/>
    <n v="10"/>
    <n v="3"/>
    <n v="5.6666666666666696"/>
    <n v="10"/>
    <n v="6.8"/>
    <n v="0"/>
    <n v="0"/>
    <n v="0"/>
    <n v="-25.5"/>
    <n v="0"/>
    <n v="10"/>
    <n v="30.4"/>
    <n v="3"/>
    <n v="18.6666666666667"/>
    <n v="0"/>
    <n v="0"/>
    <n v="0"/>
    <n v="0"/>
    <n v="10"/>
    <n v="131.5"/>
    <n v="0"/>
    <n v="0"/>
    <n v="10"/>
    <n v="164.9"/>
    <n v="1"/>
    <n v="1"/>
    <n v="92"/>
    <n v="0.1"/>
    <n v="0"/>
    <n v="0"/>
    <n v="0"/>
    <n v="0"/>
    <n v="5"/>
    <n v="0.5"/>
    <n v="2"/>
    <n v="0.2"/>
    <n v="1"/>
    <n v="0.1"/>
    <n v="0"/>
    <n v="0"/>
    <n v="0"/>
    <n v="0"/>
    <n v="0"/>
    <n v="1.1111111111111101"/>
    <n v="9.0000000000000089"/>
    <n v="0"/>
    <n v="0"/>
  </r>
  <r>
    <n v="2017"/>
    <x v="5"/>
    <x v="9"/>
    <s v="BANPU"/>
    <x v="167"/>
    <n v="17"/>
    <n v="0"/>
    <n v="0"/>
    <n v="17"/>
    <n v="0.58823529411764697"/>
    <n v="0"/>
    <n v="0"/>
    <n v="1"/>
    <n v="-347.23529411764702"/>
    <n v="5.8823529411764698E-2"/>
    <n v="17"/>
    <n v="54.529411764705898"/>
    <n v="3"/>
    <n v="34.6666666666667"/>
    <n v="10"/>
    <n v="174.3"/>
    <n v="10"/>
    <n v="5.8"/>
    <n v="5"/>
    <n v="203"/>
    <n v="8"/>
    <n v="499.5"/>
    <n v="6"/>
    <n v="354.83333333333297"/>
    <n v="0.35294117647058798"/>
    <n v="0"/>
    <n v="0"/>
    <n v="0"/>
    <n v="6"/>
    <n v="0.75"/>
    <n v="0"/>
    <n v="0"/>
    <n v="2"/>
    <n v="0.33333333333333298"/>
    <n v="1"/>
    <n v="0.16666666666666699"/>
    <n v="0"/>
    <n v="0"/>
    <n v="0"/>
    <n v="0"/>
    <n v="0"/>
    <n v="0"/>
    <n v="0"/>
    <n v="1.4166666666666701"/>
    <n v="11.999999999999972"/>
    <n v="10"/>
    <n v="3"/>
  </r>
  <r>
    <n v="2017"/>
    <x v="5"/>
    <x v="9"/>
    <s v="SAVPA"/>
    <x v="179"/>
    <n v="276"/>
    <n v="29"/>
    <n v="3.2068965517241401"/>
    <n v="274"/>
    <n v="1.9708029197080299"/>
    <n v="4"/>
    <n v="1.4598540145985399E-2"/>
    <n v="56"/>
    <n v="894.47940074906398"/>
    <n v="0.202898550724638"/>
    <n v="238"/>
    <n v="35.424369747899199"/>
    <n v="71"/>
    <n v="42.253521126760603"/>
    <n v="79"/>
    <n v="134.35443037974699"/>
    <n v="70"/>
    <n v="4.8714285714285701"/>
    <n v="186"/>
    <n v="147.360215053763"/>
    <n v="76"/>
    <n v="504.47368421052602"/>
    <n v="193"/>
    <n v="190.95336787564801"/>
    <n v="0.69927536231884102"/>
    <n v="28"/>
    <n v="97.821428571428598"/>
    <n v="0.14432989690721601"/>
    <n v="48"/>
    <n v="0.63157894736842102"/>
    <n v="21"/>
    <n v="0.27631578947368401"/>
    <n v="83"/>
    <n v="0.43005181347150301"/>
    <n v="22"/>
    <n v="0.113989637305699"/>
    <n v="1"/>
    <n v="3.6231884057971002E-3"/>
    <n v="0"/>
    <n v="0"/>
    <n v="0"/>
    <n v="0"/>
    <n v="3"/>
    <n v="1.97142857142857"/>
    <n v="140.00000000000011"/>
    <n v="78"/>
    <n v="9.8974358974358996"/>
  </r>
  <r>
    <n v="2017"/>
    <x v="5"/>
    <x v="9"/>
    <s v="SANRE"/>
    <x v="170"/>
    <n v="264"/>
    <n v="43"/>
    <n v="3.2790697674418601"/>
    <n v="261"/>
    <n v="3.0421455938697299"/>
    <n v="8"/>
    <n v="3.0651340996168602E-2"/>
    <n v="28"/>
    <n v="149.01587301587301"/>
    <n v="0.10606060606060599"/>
    <n v="248"/>
    <n v="43.947580645161302"/>
    <n v="80"/>
    <n v="51.487499999999997"/>
    <n v="100"/>
    <n v="167.23"/>
    <n v="95"/>
    <n v="6.92631578947368"/>
    <n v="149"/>
    <n v="149.30201342281899"/>
    <n v="82"/>
    <n v="557.42682926829298"/>
    <n v="154"/>
    <n v="193.09090909090901"/>
    <n v="0.58333333333333304"/>
    <n v="25"/>
    <n v="135.76"/>
    <n v="0.158227848101266"/>
    <n v="63"/>
    <n v="0.76829268292682895"/>
    <n v="24"/>
    <n v="0.292682926829268"/>
    <n v="58"/>
    <n v="0.37662337662337703"/>
    <n v="10"/>
    <n v="6.4935064935064901E-2"/>
    <n v="1"/>
    <n v="3.7878787878787902E-3"/>
    <n v="1"/>
    <n v="3.7878787878787902E-3"/>
    <n v="0"/>
    <n v="0"/>
    <n v="1"/>
    <n v="1.73684210526316"/>
    <n v="151.99999999999983"/>
    <n v="89"/>
    <n v="6.9101123595505598"/>
  </r>
  <r>
    <n v="2017"/>
    <x v="5"/>
    <x v="9"/>
    <s v="GOMJE"/>
    <x v="168"/>
    <n v="51"/>
    <n v="1"/>
    <n v="4"/>
    <n v="50"/>
    <n v="3.32"/>
    <n v="0"/>
    <n v="0"/>
    <n v="16"/>
    <n v="662.67441860465101"/>
    <n v="0.31372549019607798"/>
    <n v="13"/>
    <n v="210.07692307692301"/>
    <n v="16"/>
    <n v="71.5625"/>
    <n v="11"/>
    <n v="182.90909090909099"/>
    <n v="10"/>
    <n v="4.8"/>
    <n v="33"/>
    <n v="153.51515151515201"/>
    <n v="11"/>
    <n v="372.36363636363598"/>
    <n v="38"/>
    <n v="190.76315789473699"/>
    <n v="0.74509803921568596"/>
    <n v="13"/>
    <n v="115.846153846154"/>
    <n v="0.34210526315789502"/>
    <n v="8"/>
    <n v="0.72727272727272696"/>
    <n v="3"/>
    <n v="0.27272727272727298"/>
    <n v="14"/>
    <n v="0.36842105263157898"/>
    <n v="3"/>
    <n v="7.8947368421052599E-2"/>
    <n v="0"/>
    <n v="0"/>
    <n v="0"/>
    <n v="0"/>
    <n v="0"/>
    <n v="0"/>
    <n v="1"/>
    <n v="1.6451612903225801"/>
    <n v="31.000000000000011"/>
    <n v="9"/>
    <n v="3.2222222222222201"/>
  </r>
  <r>
    <n v="2017"/>
    <x v="5"/>
    <x v="9"/>
    <s v="METMI"/>
    <x v="160"/>
    <n v="76"/>
    <n v="6"/>
    <n v="16"/>
    <n v="76"/>
    <n v="6.1184210526315796"/>
    <n v="0"/>
    <n v="0"/>
    <n v="30"/>
    <n v="3042.6184210526299"/>
    <n v="0.394736842105263"/>
    <n v="32"/>
    <n v="225.25"/>
    <n v="27"/>
    <n v="60.259259259259302"/>
    <n v="19"/>
    <n v="195.42105263157899"/>
    <n v="17"/>
    <n v="4.8823529411764701"/>
    <n v="51"/>
    <n v="142.03921568627501"/>
    <n v="12"/>
    <n v="560.16666666666697"/>
    <n v="57"/>
    <n v="175.333333333333"/>
    <n v="0.75"/>
    <n v="24"/>
    <n v="90.7916666666667"/>
    <n v="0.42105263157894701"/>
    <n v="16"/>
    <n v="1.3333333333333299"/>
    <n v="4"/>
    <n v="0.33333333333333298"/>
    <n v="17"/>
    <n v="0.29824561403508798"/>
    <n v="5"/>
    <n v="8.7719298245614002E-2"/>
    <n v="0"/>
    <n v="0"/>
    <n v="0"/>
    <n v="0"/>
    <n v="0"/>
    <n v="0"/>
    <n v="3"/>
    <n v="1.4074074074074101"/>
    <n v="53.999999999999893"/>
    <n v="19"/>
    <n v="14.105263157894701"/>
  </r>
  <r>
    <n v="2017"/>
    <x v="5"/>
    <x v="9"/>
    <s v="PALRA"/>
    <x v="164"/>
    <n v="34"/>
    <n v="3"/>
    <n v="3.3333333333333299"/>
    <n v="34"/>
    <n v="4.4705882352941204"/>
    <n v="0"/>
    <n v="0"/>
    <n v="8"/>
    <n v="1441.6060606060601"/>
    <n v="0.23529411764705899"/>
    <n v="6"/>
    <n v="114.666666666667"/>
    <n v="11"/>
    <n v="32.272727272727302"/>
    <n v="0"/>
    <n v="0"/>
    <n v="0"/>
    <n v="0"/>
    <n v="29"/>
    <n v="77.2068965517241"/>
    <n v="2"/>
    <n v="820.5"/>
    <n v="31"/>
    <n v="102.58064516128999"/>
    <n v="0.91176470588235303"/>
    <n v="16"/>
    <n v="46.5"/>
    <n v="0.51612903225806495"/>
    <n v="2"/>
    <n v="1"/>
    <n v="2"/>
    <n v="1"/>
    <n v="9"/>
    <n v="0.29032258064516098"/>
    <n v="0"/>
    <n v="0"/>
    <n v="0"/>
    <n v="0"/>
    <n v="0"/>
    <n v="0"/>
    <n v="0"/>
    <n v="0"/>
    <n v="1"/>
    <n v="1.5454545454545501"/>
    <n v="21.999999999999932"/>
    <n v="0"/>
    <n v="0"/>
  </r>
  <r>
    <n v="2017"/>
    <x v="5"/>
    <x v="9"/>
    <s v="EDDOC"/>
    <x v="337"/>
    <n v="8"/>
    <n v="1"/>
    <n v="5"/>
    <n v="8"/>
    <n v="4.875"/>
    <n v="0"/>
    <n v="0"/>
    <n v="3"/>
    <n v="540.66666666666697"/>
    <n v="0.375"/>
    <n v="3"/>
    <n v="159.333333333333"/>
    <n v="0"/>
    <n v="0"/>
    <n v="2"/>
    <n v="228.5"/>
    <n v="2"/>
    <n v="33"/>
    <n v="5"/>
    <n v="256.2"/>
    <n v="2"/>
    <n v="1266.5"/>
    <n v="6"/>
    <n v="230.666666666667"/>
    <n v="0.75"/>
    <n v="2"/>
    <n v="190.5"/>
    <n v="0.33333333333333298"/>
    <n v="1"/>
    <n v="0.5"/>
    <n v="0"/>
    <n v="0"/>
    <n v="0"/>
    <n v="0"/>
    <n v="1"/>
    <n v="0.16666666666666699"/>
    <n v="0"/>
    <n v="0"/>
    <n v="0"/>
    <n v="0"/>
    <n v="0"/>
    <n v="0"/>
    <n v="2"/>
    <n v="1.3333333333333299"/>
    <n v="6.0000000000000151"/>
    <n v="0"/>
    <n v="0"/>
  </r>
  <r>
    <n v="2017"/>
    <x v="5"/>
    <x v="9"/>
    <s v="KEYJA"/>
    <x v="219"/>
    <n v="530"/>
    <n v="175"/>
    <n v="1.1028571428571401"/>
    <n v="528"/>
    <n v="5.1969696969696999"/>
    <n v="16"/>
    <n v="3.03030303030303E-2"/>
    <n v="8"/>
    <n v="28.959847036328899"/>
    <n v="1.5094339622641499E-2"/>
    <n v="344"/>
    <n v="23.3401162790698"/>
    <n v="112"/>
    <n v="27.339285714285701"/>
    <n v="9"/>
    <n v="128.555555555556"/>
    <n v="9"/>
    <n v="2.6666666666666701"/>
    <n v="513"/>
    <n v="65.6764132553606"/>
    <n v="6"/>
    <n v="738"/>
    <n v="519"/>
    <n v="84.090558766859303"/>
    <n v="0.97924528301886804"/>
    <n v="364"/>
    <n v="64.549450549450597"/>
    <n v="0.7"/>
    <n v="6"/>
    <n v="1"/>
    <n v="1"/>
    <n v="0.16666666666666699"/>
    <n v="73"/>
    <n v="0.140655105973025"/>
    <n v="27"/>
    <n v="5.2023121387283197E-2"/>
    <n v="4"/>
    <n v="7.5471698113207496E-3"/>
    <n v="2"/>
    <n v="3.77358490566038E-3"/>
    <n v="1"/>
    <n v="0"/>
    <n v="2"/>
    <n v="2.8138297872340399"/>
    <n v="188.35538752362967"/>
    <n v="7"/>
    <n v="3.8571428571428599"/>
  </r>
  <r>
    <n v="2017"/>
    <x v="5"/>
    <x v="9"/>
    <s v="PETRI"/>
    <x v="143"/>
    <n v="22"/>
    <n v="2"/>
    <n v="9"/>
    <n v="22"/>
    <n v="3.3181818181818201"/>
    <n v="0"/>
    <n v="0"/>
    <n v="6"/>
    <n v="1229"/>
    <n v="0.27272727272727298"/>
    <n v="20"/>
    <n v="45.7"/>
    <n v="10"/>
    <n v="50.8"/>
    <n v="6"/>
    <n v="133.5"/>
    <n v="6"/>
    <n v="7"/>
    <n v="15"/>
    <n v="101.73333333333299"/>
    <n v="7"/>
    <n v="261.42857142857099"/>
    <n v="15"/>
    <n v="175.6"/>
    <n v="0.68181818181818199"/>
    <n v="2"/>
    <n v="90"/>
    <n v="0.133333333333333"/>
    <n v="3"/>
    <n v="0.42857142857142899"/>
    <n v="3"/>
    <n v="0.42857142857142899"/>
    <n v="4"/>
    <n v="0.266666666666667"/>
    <n v="1"/>
    <n v="6.6666666666666693E-2"/>
    <n v="0"/>
    <n v="0"/>
    <n v="0"/>
    <n v="0"/>
    <n v="0"/>
    <n v="0"/>
    <n v="0"/>
    <n v="2.2000000000000002"/>
    <n v="10"/>
    <n v="6"/>
    <n v="17.5"/>
  </r>
  <r>
    <n v="2017"/>
    <x v="5"/>
    <x v="9"/>
    <s v="MATMI"/>
    <x v="144"/>
    <n v="32"/>
    <n v="1"/>
    <n v="0"/>
    <n v="32"/>
    <n v="4.8125"/>
    <n v="0"/>
    <n v="0"/>
    <n v="16"/>
    <n v="1030.8571428571399"/>
    <n v="0.5"/>
    <n v="4"/>
    <n v="409.5"/>
    <n v="14"/>
    <n v="16.428571428571399"/>
    <n v="5"/>
    <n v="211.2"/>
    <n v="4"/>
    <n v="17"/>
    <n v="26"/>
    <n v="124.80769230769199"/>
    <n v="4"/>
    <n v="833.5"/>
    <n v="27"/>
    <n v="156.29629629629599"/>
    <n v="0.84375"/>
    <n v="11"/>
    <n v="112.454545454545"/>
    <n v="0.407407407407407"/>
    <n v="2"/>
    <n v="0.5"/>
    <n v="0"/>
    <n v="0"/>
    <n v="10"/>
    <n v="0.37037037037037002"/>
    <n v="2"/>
    <n v="7.4074074074074098E-2"/>
    <n v="1"/>
    <n v="3.125E-2"/>
    <n v="0"/>
    <n v="0"/>
    <n v="0"/>
    <n v="0"/>
    <n v="1"/>
    <n v="1.7777777777777799"/>
    <n v="17.999999999999979"/>
    <n v="5"/>
    <n v="1"/>
  </r>
  <r>
    <n v="2017"/>
    <x v="5"/>
    <x v="9"/>
    <s v="ADEHA"/>
    <x v="221"/>
    <n v="224"/>
    <n v="141"/>
    <n v="2.2411347517730502"/>
    <n v="224"/>
    <n v="5.90625"/>
    <n v="38"/>
    <n v="0.16964285714285701"/>
    <n v="5"/>
    <n v="238.68918918918899"/>
    <n v="2.23214285714286E-2"/>
    <n v="128"/>
    <n v="34.7578125"/>
    <n v="43"/>
    <n v="39.837209302325597"/>
    <n v="4"/>
    <n v="160.5"/>
    <n v="4"/>
    <n v="8.75"/>
    <n v="213"/>
    <n v="58.464788732394403"/>
    <n v="3"/>
    <n v="624.33333333333303"/>
    <n v="220"/>
    <n v="77.709090909090904"/>
    <n v="0.98214285714285698"/>
    <n v="180"/>
    <n v="66.127777777777794"/>
    <n v="0.81818181818181801"/>
    <n v="2"/>
    <n v="0.66666666666666696"/>
    <n v="2"/>
    <n v="0.66666666666666696"/>
    <n v="9"/>
    <n v="4.0909090909090902E-2"/>
    <n v="7"/>
    <n v="3.1818181818181801E-2"/>
    <n v="0"/>
    <n v="0"/>
    <n v="0"/>
    <n v="0"/>
    <n v="0"/>
    <n v="0"/>
    <n v="0"/>
    <n v="2.9866666666666699"/>
    <n v="74.999999999999915"/>
    <n v="4"/>
    <n v="5.5"/>
  </r>
  <r>
    <n v="2017"/>
    <x v="5"/>
    <x v="9"/>
    <s v="VONWI"/>
    <x v="220"/>
    <n v="346"/>
    <n v="173"/>
    <n v="8.6184971098265901"/>
    <n v="333"/>
    <n v="13.951951951951999"/>
    <n v="18"/>
    <n v="5.4054054054054099E-2"/>
    <n v="244"/>
    <n v="4678.1464285714301"/>
    <n v="0.70520231213872797"/>
    <n v="201"/>
    <n v="60.4875621890547"/>
    <n v="28"/>
    <n v="86.321428571428598"/>
    <n v="2"/>
    <n v="284.5"/>
    <n v="2"/>
    <n v="6"/>
    <n v="297"/>
    <n v="101.626262626263"/>
    <n v="3"/>
    <n v="634"/>
    <n v="331"/>
    <n v="128.80060422960699"/>
    <n v="0.95664739884393102"/>
    <n v="216"/>
    <n v="96.981481481481495"/>
    <n v="0.65256797583081605"/>
    <n v="1"/>
    <n v="0.33333333333333298"/>
    <n v="0"/>
    <n v="0"/>
    <n v="43"/>
    <n v="0.129909365558912"/>
    <n v="22"/>
    <n v="6.6465256797583097E-2"/>
    <n v="4"/>
    <n v="1.15606936416185E-2"/>
    <n v="0"/>
    <n v="0"/>
    <n v="12"/>
    <n v="0"/>
    <n v="2"/>
    <n v="2.6720000000000002"/>
    <n v="129.49101796407186"/>
    <n v="2"/>
    <n v="0"/>
  </r>
  <r>
    <n v="2017"/>
    <x v="5"/>
    <x v="9"/>
    <s v="DUNKE"/>
    <x v="222"/>
    <n v="168"/>
    <n v="9"/>
    <n v="4.4444444444444402"/>
    <n v="162"/>
    <n v="6.3086419753086398"/>
    <n v="2"/>
    <n v="1.2345679012345699E-2"/>
    <n v="25"/>
    <n v="887.22424242424199"/>
    <n v="0.148809523809524"/>
    <n v="44"/>
    <n v="156"/>
    <n v="48"/>
    <n v="61.1458333333333"/>
    <n v="15"/>
    <n v="206.4"/>
    <n v="14"/>
    <n v="4.78571428571429"/>
    <n v="140"/>
    <n v="140.51428571428599"/>
    <n v="11"/>
    <n v="727.81818181818198"/>
    <n v="147"/>
    <n v="166.98639455782299"/>
    <n v="0.875"/>
    <n v="47"/>
    <n v="88.702127659574501"/>
    <n v="0.319727891156463"/>
    <n v="11"/>
    <n v="1"/>
    <n v="6"/>
    <n v="0.54545454545454497"/>
    <n v="39"/>
    <n v="0.26530612244898"/>
    <n v="19"/>
    <n v="0.129251700680272"/>
    <n v="2"/>
    <n v="1.1904761904761901E-2"/>
    <n v="0"/>
    <n v="0"/>
    <n v="6"/>
    <n v="0"/>
    <n v="14"/>
    <n v="1.6039603960396001"/>
    <n v="104.74074074074099"/>
    <n v="4"/>
    <n v="0.25"/>
  </r>
  <r>
    <n v="2017"/>
    <x v="5"/>
    <x v="9"/>
    <s v="STERO3"/>
    <x v="163"/>
    <n v="103"/>
    <n v="27"/>
    <n v="2.2222222222222201"/>
    <n v="103"/>
    <n v="3.6699029126213598"/>
    <n v="0"/>
    <n v="0"/>
    <n v="55"/>
    <n v="1015.32183908046"/>
    <n v="0.53398058252427205"/>
    <n v="79"/>
    <n v="37.139240506329102"/>
    <n v="19"/>
    <n v="32.368421052631597"/>
    <n v="30"/>
    <n v="154.03333333333299"/>
    <n v="23"/>
    <n v="24.347826086956498"/>
    <n v="70"/>
    <n v="98.371428571428595"/>
    <n v="28"/>
    <n v="512.25"/>
    <n v="70"/>
    <n v="133.80000000000001"/>
    <n v="0.67961165048543704"/>
    <n v="26"/>
    <n v="79.653846153846203"/>
    <n v="0.36111111111111099"/>
    <n v="24"/>
    <n v="0.85714285714285698"/>
    <n v="5"/>
    <n v="0.17857142857142899"/>
    <n v="21"/>
    <n v="0.3"/>
    <n v="3"/>
    <n v="4.2857142857142899E-2"/>
    <n v="0"/>
    <n v="0"/>
    <n v="0"/>
    <n v="0"/>
    <n v="0"/>
    <n v="0"/>
    <n v="0"/>
    <n v="1.83928571428571"/>
    <n v="56.000000000000128"/>
    <n v="30"/>
    <n v="10.0666666666667"/>
  </r>
  <r>
    <n v="2017"/>
    <x v="5"/>
    <x v="9"/>
    <s v="WELVA"/>
    <x v="153"/>
    <n v="127"/>
    <n v="17"/>
    <n v="2.8823529411764701"/>
    <n v="126"/>
    <n v="3.1507936507936498"/>
    <n v="0"/>
    <n v="0"/>
    <n v="20"/>
    <n v="66.120689655172399"/>
    <n v="0.15748031496063"/>
    <n v="109"/>
    <n v="42.055045871559599"/>
    <n v="34"/>
    <n v="55.470588235294102"/>
    <n v="46"/>
    <n v="128.23913043478299"/>
    <n v="39"/>
    <n v="8.8974358974358996"/>
    <n v="71"/>
    <n v="129.338028169014"/>
    <n v="36"/>
    <n v="500.222222222222"/>
    <n v="73"/>
    <n v="181.90410958904101"/>
    <n v="0.57480314960629897"/>
    <n v="14"/>
    <n v="98.142857142857096"/>
    <n v="0.18918918918918901"/>
    <n v="42"/>
    <n v="1.1666666666666701"/>
    <n v="10"/>
    <n v="0.27777777777777801"/>
    <n v="28"/>
    <n v="0.38356164383561597"/>
    <n v="7"/>
    <n v="9.5890410958904104E-2"/>
    <n v="2"/>
    <n v="1.5748031496062999E-2"/>
    <n v="0"/>
    <n v="0"/>
    <n v="0"/>
    <n v="0"/>
    <n v="2"/>
    <n v="1.8405797101449299"/>
    <n v="68.999999999999915"/>
    <n v="40"/>
    <n v="6.35"/>
  </r>
  <r>
    <n v="2017"/>
    <x v="5"/>
    <x v="9"/>
    <s v="RAMCA"/>
    <x v="178"/>
    <n v="106"/>
    <n v="54"/>
    <n v="1.4814814814814801"/>
    <n v="105"/>
    <n v="5.5809523809523798"/>
    <n v="2"/>
    <n v="1.9047619047619001E-2"/>
    <n v="2"/>
    <n v="62.6666666666667"/>
    <n v="1.88679245283019E-2"/>
    <n v="76"/>
    <n v="30.907894736842099"/>
    <n v="20"/>
    <n v="40.950000000000003"/>
    <n v="3"/>
    <n v="83"/>
    <n v="2"/>
    <n v="11"/>
    <n v="99"/>
    <n v="77.171717171717205"/>
    <n v="4"/>
    <n v="517.75"/>
    <n v="101"/>
    <n v="97.217821782178206"/>
    <n v="0.95283018867924496"/>
    <n v="60"/>
    <n v="76.133333333333297"/>
    <n v="0.59405940594059403"/>
    <n v="3"/>
    <n v="0.75"/>
    <n v="0"/>
    <n v="0"/>
    <n v="16"/>
    <n v="0.158415841584158"/>
    <n v="6"/>
    <n v="5.9405940594059403E-2"/>
    <n v="1"/>
    <n v="9.4339622641509396E-3"/>
    <n v="0"/>
    <n v="0"/>
    <n v="1"/>
    <n v="0"/>
    <n v="2"/>
    <n v="2.9166666666666701"/>
    <n v="36.342857142857099"/>
    <n v="3"/>
    <n v="12"/>
  </r>
  <r>
    <n v="2017"/>
    <x v="5"/>
    <x v="9"/>
    <s v="HOWKE"/>
    <x v="149"/>
    <n v="62"/>
    <n v="0"/>
    <n v="0"/>
    <n v="62"/>
    <n v="3.5161290322580601"/>
    <n v="0"/>
    <n v="0"/>
    <n v="14"/>
    <n v="339.64150943396203"/>
    <n v="0.225806451612903"/>
    <n v="10"/>
    <n v="169.9"/>
    <n v="21"/>
    <n v="18"/>
    <n v="10"/>
    <n v="176.1"/>
    <n v="10"/>
    <n v="7.9"/>
    <n v="52"/>
    <n v="107.230769230769"/>
    <n v="8"/>
    <n v="557.5"/>
    <n v="52"/>
    <n v="131.88461538461499"/>
    <n v="0.83870967741935498"/>
    <n v="21"/>
    <n v="66.238095238095198"/>
    <n v="0.40384615384615402"/>
    <n v="5"/>
    <n v="0.625"/>
    <n v="4"/>
    <n v="0.5"/>
    <n v="17"/>
    <n v="0.32692307692307698"/>
    <n v="6"/>
    <n v="0.115384615384615"/>
    <n v="1"/>
    <n v="1.6129032258064498E-2"/>
    <n v="0"/>
    <n v="0"/>
    <n v="0"/>
    <n v="0"/>
    <n v="1"/>
    <n v="1.4418604651162801"/>
    <n v="42.999999999999972"/>
    <n v="10"/>
    <n v="2.7"/>
  </r>
  <r>
    <n v="2017"/>
    <x v="5"/>
    <x v="9"/>
    <s v="RUMAS1"/>
    <x v="151"/>
    <n v="44"/>
    <n v="8"/>
    <n v="2.625"/>
    <n v="44"/>
    <n v="4.2272727272727302"/>
    <n v="0"/>
    <n v="0"/>
    <n v="33"/>
    <n v="5099.4318181818198"/>
    <n v="0.75"/>
    <n v="10"/>
    <n v="167.1"/>
    <n v="18"/>
    <n v="65.3888888888889"/>
    <n v="9"/>
    <n v="128"/>
    <n v="8"/>
    <n v="2.875"/>
    <n v="33"/>
    <n v="143.93939393939399"/>
    <n v="10"/>
    <n v="319.2"/>
    <n v="34"/>
    <n v="207.35294117647101"/>
    <n v="0.77272727272727304"/>
    <n v="9"/>
    <n v="124.555555555556"/>
    <n v="0.26470588235294101"/>
    <n v="8"/>
    <n v="0.8"/>
    <n v="4"/>
    <n v="0.4"/>
    <n v="14"/>
    <n v="0.41176470588235298"/>
    <n v="6"/>
    <n v="0.17647058823529399"/>
    <n v="0"/>
    <n v="0"/>
    <n v="0"/>
    <n v="0"/>
    <n v="0"/>
    <n v="0"/>
    <n v="1"/>
    <n v="2"/>
    <n v="22"/>
    <n v="9"/>
    <n v="1.3333333333333299"/>
  </r>
  <r>
    <n v="2017"/>
    <x v="5"/>
    <x v="9"/>
    <s v="WIDDE"/>
    <x v="145"/>
    <n v="89"/>
    <n v="23"/>
    <n v="4.4347826086956497"/>
    <n v="89"/>
    <n v="4.69662921348315"/>
    <n v="2"/>
    <n v="2.2471910112359599E-2"/>
    <n v="57"/>
    <n v="3688.7241379310299"/>
    <n v="0.64044943820224698"/>
    <n v="77"/>
    <n v="77.532467532467507"/>
    <n v="21"/>
    <n v="72.190476190476204"/>
    <n v="29"/>
    <n v="252.655172413793"/>
    <n v="23"/>
    <n v="9.3913043478260896"/>
    <n v="53"/>
    <n v="173.49056603773599"/>
    <n v="27"/>
    <n v="797.96296296296305"/>
    <n v="59"/>
    <n v="211.52542372881399"/>
    <n v="0.66292134831460703"/>
    <n v="15"/>
    <n v="98.066666666666706"/>
    <n v="0.25423728813559299"/>
    <n v="17"/>
    <n v="0.62962962962962998"/>
    <n v="10"/>
    <n v="0.37037037037037002"/>
    <n v="10"/>
    <n v="0.169491525423729"/>
    <n v="8"/>
    <n v="0.13559322033898299"/>
    <n v="1"/>
    <n v="1.1235955056179799E-2"/>
    <n v="1"/>
    <n v="1.1235955056179799E-2"/>
    <n v="0"/>
    <n v="0"/>
    <n v="2"/>
    <n v="1.7115384615384599"/>
    <n v="52.00000000000005"/>
    <n v="29"/>
    <n v="12.3793103448276"/>
  </r>
  <r>
    <n v="2017"/>
    <x v="5"/>
    <x v="9"/>
    <s v="LYSDO"/>
    <x v="166"/>
    <n v="131"/>
    <n v="15"/>
    <n v="3.06666666666667"/>
    <n v="126"/>
    <n v="3.57936507936508"/>
    <n v="2"/>
    <n v="1.58730158730159E-2"/>
    <n v="12"/>
    <n v="83.049180327868896"/>
    <n v="9.1603053435114504E-2"/>
    <n v="103"/>
    <n v="64.922330097087396"/>
    <n v="18"/>
    <n v="68.2222222222222"/>
    <n v="49"/>
    <n v="139.040816326531"/>
    <n v="46"/>
    <n v="12.2826086956522"/>
    <n v="61"/>
    <n v="139.67213114754099"/>
    <n v="43"/>
    <n v="731.93023255814001"/>
    <n v="71"/>
    <n v="191.183098591549"/>
    <n v="0.54198473282442805"/>
    <n v="11"/>
    <n v="89.090909090909093"/>
    <n v="0.146666666666667"/>
    <n v="33"/>
    <n v="0.76744186046511598"/>
    <n v="13"/>
    <n v="0.30232558139534899"/>
    <n v="34"/>
    <n v="0.47887323943662002"/>
    <n v="17"/>
    <n v="0.23943661971831001"/>
    <n v="0"/>
    <n v="0"/>
    <n v="0"/>
    <n v="0"/>
    <n v="0"/>
    <n v="0"/>
    <n v="1"/>
    <n v="1.61728395061728"/>
    <n v="81.000000000000199"/>
    <n v="26"/>
    <n v="5.7692307692307701"/>
  </r>
  <r>
    <n v="2017"/>
    <x v="5"/>
    <x v="9"/>
    <s v="WILDA2"/>
    <x v="161"/>
    <n v="48"/>
    <n v="11"/>
    <n v="7.0909090909090899"/>
    <n v="48"/>
    <n v="6.9583333333333304"/>
    <n v="0"/>
    <n v="0"/>
    <n v="3"/>
    <n v="-197.47826086956499"/>
    <n v="6.25E-2"/>
    <n v="44"/>
    <n v="40.181818181818201"/>
    <n v="16"/>
    <n v="31.75"/>
    <n v="15"/>
    <n v="188.53333333333299"/>
    <n v="14"/>
    <n v="5.0714285714285703"/>
    <n v="29"/>
    <n v="168.931034482759"/>
    <n v="15"/>
    <n v="781.26666666666699"/>
    <n v="31"/>
    <n v="251.64516129032299"/>
    <n v="0.64583333333333304"/>
    <n v="1"/>
    <n v="42"/>
    <n v="3.2258064516128997E-2"/>
    <n v="9"/>
    <n v="0.6"/>
    <n v="3"/>
    <n v="0.2"/>
    <n v="11"/>
    <n v="0.35483870967741898"/>
    <n v="2"/>
    <n v="6.4516129032258104E-2"/>
    <n v="0"/>
    <n v="0"/>
    <n v="0"/>
    <n v="0"/>
    <n v="0"/>
    <n v="0"/>
    <n v="0"/>
    <n v="1.4117647058823499"/>
    <n v="34.000000000000071"/>
    <n v="15"/>
    <n v="3.4"/>
  </r>
  <r>
    <n v="2017"/>
    <x v="5"/>
    <x v="9"/>
    <s v="STERA"/>
    <x v="152"/>
    <n v="54"/>
    <n v="1"/>
    <n v="1"/>
    <n v="53"/>
    <n v="3.6981132075471699"/>
    <n v="6"/>
    <n v="0.113207547169811"/>
    <n v="17"/>
    <n v="1921.8039215686299"/>
    <n v="0.31481481481481499"/>
    <n v="10"/>
    <n v="210.3"/>
    <n v="16"/>
    <n v="39.5"/>
    <n v="5"/>
    <n v="161"/>
    <n v="4"/>
    <n v="4.25"/>
    <n v="45"/>
    <n v="97.488888888888894"/>
    <n v="4"/>
    <n v="577"/>
    <n v="46"/>
    <n v="119.369565217391"/>
    <n v="0.85185185185185197"/>
    <n v="22"/>
    <n v="79.363636363636402"/>
    <n v="0.46808510638297901"/>
    <n v="5"/>
    <n v="1.25"/>
    <n v="2"/>
    <n v="0.5"/>
    <n v="10"/>
    <n v="0.217391304347826"/>
    <n v="6"/>
    <n v="0.13043478260869601"/>
    <n v="0"/>
    <n v="0"/>
    <n v="0"/>
    <n v="0"/>
    <n v="1"/>
    <n v="0"/>
    <n v="2"/>
    <n v="1.7096774193548401"/>
    <n v="31.584905660377334"/>
    <n v="4"/>
    <n v="14.25"/>
  </r>
  <r>
    <n v="2017"/>
    <x v="5"/>
    <x v="9"/>
    <s v="SMOJA1"/>
    <x v="154"/>
    <n v="128"/>
    <n v="4"/>
    <n v="7.5"/>
    <n v="127"/>
    <n v="4.9527559055118102"/>
    <n v="0"/>
    <n v="0"/>
    <n v="56"/>
    <n v="4504.57627118644"/>
    <n v="0.4375"/>
    <n v="29"/>
    <n v="209.72413793103399"/>
    <n v="25"/>
    <n v="78.08"/>
    <n v="20"/>
    <n v="211.15"/>
    <n v="4"/>
    <n v="2.5"/>
    <n v="100"/>
    <n v="136"/>
    <n v="15"/>
    <n v="683.66666666666697"/>
    <n v="105"/>
    <n v="160.247619047619"/>
    <n v="0.8203125"/>
    <n v="37"/>
    <n v="89.918918918918905"/>
    <n v="0.35238095238095202"/>
    <n v="15"/>
    <n v="1"/>
    <n v="6"/>
    <n v="0.4"/>
    <n v="21"/>
    <n v="0.2"/>
    <n v="12"/>
    <n v="0.114285714285714"/>
    <n v="1"/>
    <n v="7.8125E-3"/>
    <n v="0"/>
    <n v="0"/>
    <n v="1"/>
    <n v="0"/>
    <n v="1"/>
    <n v="1.5119047619047601"/>
    <n v="84.661417322834751"/>
    <n v="4"/>
    <n v="18"/>
  </r>
  <r>
    <n v="2017"/>
    <x v="5"/>
    <x v="9"/>
    <s v="SCDGA"/>
    <x v="138"/>
    <n v="103"/>
    <n v="1"/>
    <n v="5"/>
    <n v="101"/>
    <n v="3.5841584158415798"/>
    <n v="2"/>
    <n v="1.9801980198019799E-2"/>
    <n v="47"/>
    <n v="1968.78021978022"/>
    <n v="0.456310679611651"/>
    <n v="31"/>
    <n v="59.838709677419402"/>
    <n v="18"/>
    <n v="44.8888888888889"/>
    <n v="17"/>
    <n v="146.41176470588201"/>
    <n v="16"/>
    <n v="18.9375"/>
    <n v="80"/>
    <n v="88.987499999999997"/>
    <n v="12"/>
    <n v="390.41666666666703"/>
    <n v="84"/>
    <n v="112.595238095238"/>
    <n v="0.81553398058252402"/>
    <n v="49"/>
    <n v="88.836734693877503"/>
    <n v="0.58333333333333304"/>
    <n v="12"/>
    <n v="1"/>
    <n v="5"/>
    <n v="0.41666666666666702"/>
    <n v="17"/>
    <n v="0.202380952380952"/>
    <n v="3"/>
    <n v="3.5714285714285698E-2"/>
    <n v="1"/>
    <n v="9.7087378640776708E-3"/>
    <n v="0"/>
    <n v="0"/>
    <n v="2"/>
    <n v="0"/>
    <n v="3"/>
    <n v="1.5303030303030301"/>
    <n v="67.306930693069319"/>
    <n v="17"/>
    <n v="9"/>
  </r>
  <r>
    <n v="2017"/>
    <x v="5"/>
    <x v="9"/>
    <s v="VITJO"/>
    <x v="155"/>
    <n v="38"/>
    <n v="17"/>
    <n v="0.70588235294117696"/>
    <n v="38"/>
    <n v="5.2894736842105301"/>
    <n v="4"/>
    <n v="0.105263157894737"/>
    <n v="6"/>
    <n v="1161.61764705882"/>
    <n v="0.157894736842105"/>
    <n v="28"/>
    <n v="22.214285714285701"/>
    <n v="7"/>
    <n v="28.1428571428571"/>
    <n v="4"/>
    <n v="88.5"/>
    <n v="4"/>
    <n v="3.5"/>
    <n v="30"/>
    <n v="63.933333333333302"/>
    <n v="4"/>
    <n v="518.5"/>
    <n v="30"/>
    <n v="88.733333333333306"/>
    <n v="0.78947368421052599"/>
    <n v="21"/>
    <n v="77.380952380952394"/>
    <n v="0.63636363636363602"/>
    <n v="2"/>
    <n v="0.5"/>
    <n v="0"/>
    <n v="0"/>
    <n v="6"/>
    <n v="0.2"/>
    <n v="4"/>
    <n v="0.133333333333333"/>
    <n v="0"/>
    <n v="0"/>
    <n v="0"/>
    <n v="0"/>
    <n v="0"/>
    <n v="0"/>
    <n v="1"/>
    <n v="2.5333333333333301"/>
    <n v="15.00000000000002"/>
    <n v="4"/>
    <n v="11"/>
  </r>
  <r>
    <n v="2017"/>
    <x v="5"/>
    <x v="9"/>
    <s v="FALMIC"/>
    <x v="146"/>
    <n v="46"/>
    <n v="4"/>
    <n v="0.75"/>
    <n v="46"/>
    <n v="1.52173913043478"/>
    <n v="0"/>
    <n v="0"/>
    <n v="19"/>
    <n v="2323.6956521739098"/>
    <n v="0.41304347826087001"/>
    <n v="39"/>
    <n v="69.076923076923094"/>
    <n v="12"/>
    <n v="79.0833333333333"/>
    <n v="23"/>
    <n v="158.04347826086999"/>
    <n v="21"/>
    <n v="8.3333333333333304"/>
    <n v="18"/>
    <n v="154.722222222222"/>
    <n v="20"/>
    <n v="470.8"/>
    <n v="19"/>
    <n v="184"/>
    <n v="0.41304347826087001"/>
    <n v="6"/>
    <n v="112"/>
    <n v="0.31578947368421101"/>
    <n v="16"/>
    <n v="0.8"/>
    <n v="7"/>
    <n v="0.35"/>
    <n v="9"/>
    <n v="0.47368421052631599"/>
    <n v="2"/>
    <n v="0.105263157894737"/>
    <n v="0"/>
    <n v="0"/>
    <n v="0"/>
    <n v="0"/>
    <n v="0"/>
    <n v="0"/>
    <n v="4"/>
    <n v="1.7692307692307701"/>
    <n v="25.999999999999989"/>
    <n v="23"/>
    <n v="20.6086956521739"/>
  </r>
  <r>
    <n v="2017"/>
    <x v="5"/>
    <x v="9"/>
    <s v="WAXJE"/>
    <x v="171"/>
    <n v="35"/>
    <n v="7"/>
    <n v="1.8571428571428601"/>
    <n v="34"/>
    <n v="6.5"/>
    <n v="0"/>
    <n v="0"/>
    <n v="2"/>
    <n v="154.85294117647101"/>
    <n v="5.7142857142857099E-2"/>
    <n v="21"/>
    <n v="53.857142857142897"/>
    <n v="10"/>
    <n v="56.6"/>
    <n v="1"/>
    <n v="221"/>
    <n v="1"/>
    <n v="1"/>
    <n v="32"/>
    <n v="96.90625"/>
    <n v="1"/>
    <n v="709"/>
    <n v="33"/>
    <n v="122.787878787879"/>
    <n v="0.94285714285714295"/>
    <n v="22"/>
    <n v="98.318181818181799"/>
    <n v="0.66666666666666696"/>
    <n v="1"/>
    <n v="1"/>
    <n v="1"/>
    <n v="1"/>
    <n v="2"/>
    <n v="6.0606060606060601E-2"/>
    <n v="1"/>
    <n v="3.03030303030303E-2"/>
    <n v="0"/>
    <n v="0"/>
    <n v="0"/>
    <n v="0"/>
    <n v="1"/>
    <n v="0"/>
    <n v="0"/>
    <n v="2.6153846153846199"/>
    <n v="13.382352941176448"/>
    <n v="1"/>
    <n v="28"/>
  </r>
  <r>
    <n v="2017"/>
    <x v="5"/>
    <x v="9"/>
    <s v="MULAM"/>
    <x v="247"/>
    <n v="76"/>
    <n v="4"/>
    <n v="4.5"/>
    <n v="76"/>
    <n v="4.25"/>
    <n v="0"/>
    <n v="0"/>
    <n v="44"/>
    <n v="1585.45"/>
    <n v="0.57894736842105299"/>
    <n v="27"/>
    <n v="182.18518518518499"/>
    <n v="13"/>
    <n v="67.538461538461505"/>
    <n v="26"/>
    <n v="169.34615384615401"/>
    <n v="26"/>
    <n v="8.6153846153846203"/>
    <n v="50"/>
    <n v="144.32"/>
    <n v="20"/>
    <n v="411.7"/>
    <n v="50"/>
    <n v="187.3"/>
    <n v="0.65789473684210498"/>
    <n v="12"/>
    <n v="68.0833333333333"/>
    <n v="0.24"/>
    <n v="22"/>
    <n v="1.1000000000000001"/>
    <n v="6"/>
    <n v="0.3"/>
    <n v="25"/>
    <n v="0.5"/>
    <n v="4"/>
    <n v="0.08"/>
    <n v="0"/>
    <n v="0"/>
    <n v="0"/>
    <n v="0"/>
    <n v="0"/>
    <n v="0"/>
    <n v="1"/>
    <n v="1.5833333333333299"/>
    <n v="48.000000000000107"/>
    <n v="21"/>
    <n v="1.0476190476190499"/>
  </r>
  <r>
    <n v="2017"/>
    <x v="5"/>
    <x v="9"/>
    <s v="NGUDA"/>
    <x v="262"/>
    <n v="358"/>
    <n v="172"/>
    <n v="3.36046511627907"/>
    <n v="357"/>
    <n v="6.5798319327731098"/>
    <n v="4"/>
    <n v="1.1204481792717101E-2"/>
    <n v="11"/>
    <n v="76.371428571428595"/>
    <n v="3.0726256983240201E-2"/>
    <n v="218"/>
    <n v="33.866972477064202"/>
    <n v="37"/>
    <n v="48.945945945945901"/>
    <n v="3"/>
    <n v="161.666666666667"/>
    <n v="3"/>
    <n v="5"/>
    <n v="331"/>
    <n v="73.120845921450197"/>
    <n v="3"/>
    <n v="280.66666666666703"/>
    <n v="354"/>
    <n v="90.954802259887003"/>
    <n v="0.988826815642458"/>
    <n v="247"/>
    <n v="70.951417004048594"/>
    <n v="0.69774011299435001"/>
    <n v="3"/>
    <n v="1"/>
    <n v="2"/>
    <n v="0.66666666666666696"/>
    <n v="52"/>
    <n v="0.14689265536723201"/>
    <n v="14"/>
    <n v="3.9548022598870101E-2"/>
    <n v="4"/>
    <n v="1.11731843575419E-2"/>
    <n v="0"/>
    <n v="0"/>
    <n v="1"/>
    <n v="0"/>
    <n v="4"/>
    <n v="2.87903225806452"/>
    <n v="124.34733893557406"/>
    <n v="3"/>
    <n v="9.6666666666666696"/>
  </r>
  <r>
    <n v="2017"/>
    <x v="5"/>
    <x v="9"/>
    <s v="BAGMA"/>
    <x v="276"/>
    <n v="63"/>
    <n v="3"/>
    <n v="2.3333333333333299"/>
    <n v="62"/>
    <n v="3.80645161290323"/>
    <n v="0"/>
    <n v="0"/>
    <n v="28"/>
    <n v="2478.8524590163902"/>
    <n v="0.44444444444444398"/>
    <n v="20"/>
    <n v="167.3"/>
    <n v="20"/>
    <n v="54.5"/>
    <n v="16"/>
    <n v="204.1875"/>
    <n v="13"/>
    <n v="16.461538461538499"/>
    <n v="45"/>
    <n v="141.19999999999999"/>
    <n v="11"/>
    <n v="534.81818181818198"/>
    <n v="45"/>
    <n v="176.42222222222199"/>
    <n v="0.71428571428571397"/>
    <n v="8"/>
    <n v="108.75"/>
    <n v="0.17777777777777801"/>
    <n v="10"/>
    <n v="0.90909090909090895"/>
    <n v="3"/>
    <n v="0.27272727272727298"/>
    <n v="21"/>
    <n v="0.46666666666666701"/>
    <n v="6"/>
    <n v="0.133333333333333"/>
    <n v="0"/>
    <n v="0"/>
    <n v="0"/>
    <n v="0"/>
    <n v="1"/>
    <n v="0"/>
    <n v="2"/>
    <n v="1.6315789473684199"/>
    <n v="38.612903225806477"/>
    <n v="12"/>
    <n v="2.25"/>
  </r>
  <r>
    <n v="2017"/>
    <x v="5"/>
    <x v="9"/>
    <s v="NUNOS"/>
    <x v="304"/>
    <n v="1"/>
    <n v="0"/>
    <n v="0"/>
    <n v="1"/>
    <n v="3"/>
    <n v="0"/>
    <n v="0"/>
    <n v="0"/>
    <n v="-296"/>
    <n v="0"/>
    <n v="1"/>
    <n v="117"/>
    <n v="0"/>
    <n v="0"/>
    <n v="1"/>
    <n v="253"/>
    <n v="1"/>
    <n v="4"/>
    <n v="0"/>
    <n v="0"/>
    <n v="1"/>
    <n v="627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0"/>
  </r>
  <r>
    <n v="2017"/>
    <x v="5"/>
    <x v="9"/>
    <s v="DIPJA"/>
    <x v="301"/>
    <n v="106"/>
    <n v="5"/>
    <n v="3"/>
    <n v="106"/>
    <n v="5.5943396226415096"/>
    <n v="2"/>
    <n v="1.88679245283019E-2"/>
    <n v="28"/>
    <n v="1149.1300000000001"/>
    <n v="0.26415094339622602"/>
    <n v="33"/>
    <n v="292.18181818181802"/>
    <n v="25"/>
    <n v="82.32"/>
    <n v="30"/>
    <n v="186.23333333333301"/>
    <n v="19"/>
    <n v="22.315789473684202"/>
    <n v="71"/>
    <n v="153.619718309859"/>
    <n v="18"/>
    <n v="434.444444444444"/>
    <n v="75"/>
    <n v="197.29333333333301"/>
    <n v="0.70754716981132104"/>
    <n v="20"/>
    <n v="96.25"/>
    <n v="0.266666666666667"/>
    <n v="19"/>
    <n v="1.05555555555556"/>
    <n v="4"/>
    <n v="0.22222222222222199"/>
    <n v="25"/>
    <n v="0.33333333333333298"/>
    <n v="12"/>
    <n v="0.16"/>
    <n v="0"/>
    <n v="0"/>
    <n v="0"/>
    <n v="0"/>
    <n v="0"/>
    <n v="0"/>
    <n v="4"/>
    <n v="1.82758620689655"/>
    <n v="58.00000000000005"/>
    <n v="30"/>
    <n v="12.3333333333333"/>
  </r>
  <r>
    <n v="2017"/>
    <x v="5"/>
    <x v="9"/>
    <s v="GARCO"/>
    <x v="303"/>
    <n v="1"/>
    <n v="0"/>
    <n v="0"/>
    <n v="1"/>
    <n v="1"/>
    <n v="0"/>
    <n v="0"/>
    <n v="0"/>
    <n v="-263"/>
    <n v="0"/>
    <n v="1"/>
    <n v="98"/>
    <n v="0"/>
    <n v="0"/>
    <n v="1"/>
    <n v="146"/>
    <n v="1"/>
    <n v="28"/>
    <n v="0"/>
    <n v="0"/>
    <n v="1"/>
    <n v="439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0"/>
  </r>
  <r>
    <n v="2017"/>
    <x v="6"/>
    <x v="0"/>
    <s v="No MD"/>
    <x v="336"/>
    <n v="11"/>
    <n v="0"/>
    <n v="0"/>
    <n v="0"/>
    <n v="0"/>
    <n v="0"/>
    <n v="0"/>
    <n v="1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</r>
  <r>
    <n v="2017"/>
    <x v="6"/>
    <x v="0"/>
    <s v=".DNK"/>
    <x v="56"/>
    <n v="1"/>
    <n v="0"/>
    <n v="0"/>
    <n v="1"/>
    <n v="1"/>
    <n v="0"/>
    <n v="0"/>
    <n v="0"/>
    <n v="184"/>
    <n v="0"/>
    <n v="0"/>
    <n v="0"/>
    <n v="0"/>
    <n v="0"/>
    <n v="0"/>
    <n v="0"/>
    <n v="0"/>
    <n v="0"/>
    <n v="1"/>
    <n v="75"/>
    <n v="0"/>
    <n v="0"/>
    <n v="1"/>
    <n v="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6"/>
    <x v="0"/>
    <s v="EDDOC"/>
    <x v="337"/>
    <n v="4"/>
    <n v="0"/>
    <n v="0"/>
    <n v="2"/>
    <n v="9"/>
    <n v="0"/>
    <n v="0"/>
    <n v="2"/>
    <n v="-312.5"/>
    <n v="0.5"/>
    <n v="2"/>
    <n v="164"/>
    <n v="1"/>
    <n v="279"/>
    <n v="1"/>
    <n v="27"/>
    <n v="1"/>
    <n v="21"/>
    <n v="0"/>
    <n v="0"/>
    <n v="2"/>
    <n v="679"/>
    <n v="0"/>
    <n v="0"/>
    <n v="0"/>
    <n v="0"/>
    <n v="0"/>
    <n v="0"/>
    <n v="2"/>
    <n v="1"/>
    <n v="1"/>
    <n v="0.5"/>
    <n v="0"/>
    <n v="0"/>
    <n v="0"/>
    <n v="0"/>
    <n v="0"/>
    <n v="0"/>
    <n v="0"/>
    <n v="0"/>
    <n v="0"/>
    <n v="2"/>
    <n v="0"/>
    <n v="1"/>
    <n v="4"/>
    <n v="1"/>
    <n v="0"/>
  </r>
  <r>
    <n v="2017"/>
    <x v="6"/>
    <x v="0"/>
    <s v="ROVH"/>
    <x v="21"/>
    <n v="109"/>
    <n v="54"/>
    <n v="5.1851851851851896"/>
    <n v="108"/>
    <n v="5.7777777777777803"/>
    <n v="2"/>
    <n v="1.85185185185185E-2"/>
    <n v="19"/>
    <n v="507.59"/>
    <n v="0.17431192660550501"/>
    <n v="93"/>
    <n v="39.3333333333333"/>
    <n v="33"/>
    <n v="50.2424242424242"/>
    <n v="32"/>
    <n v="172.34375"/>
    <n v="27"/>
    <n v="40.592592592592602"/>
    <n v="65"/>
    <n v="150.98461538461501"/>
    <n v="35"/>
    <n v="329"/>
    <n v="67"/>
    <n v="191.91044776119401"/>
    <n v="0.61467889908256901"/>
    <n v="6"/>
    <n v="97.3333333333333"/>
    <n v="8.5714285714285701E-2"/>
    <n v="27"/>
    <n v="0.77142857142857202"/>
    <n v="17"/>
    <n v="0.48571428571428599"/>
    <n v="23"/>
    <n v="0.34328358208955201"/>
    <n v="11"/>
    <n v="0.164179104477612"/>
    <n v="0"/>
    <n v="0"/>
    <n v="0"/>
    <n v="0"/>
    <n v="0"/>
    <n v="1"/>
    <n v="2"/>
    <n v="1.54285714285714"/>
    <n v="70.64814814814828"/>
    <n v="27"/>
    <n v="36.370370370370402"/>
  </r>
  <r>
    <n v="2017"/>
    <x v="6"/>
    <x v="0"/>
    <s v="SALG"/>
    <x v="17"/>
    <n v="125"/>
    <n v="111"/>
    <n v="3.3333333333333299"/>
    <n v="125"/>
    <n v="6.32"/>
    <n v="2"/>
    <n v="1.6E-2"/>
    <n v="81"/>
    <n v="2438.7431192660601"/>
    <n v="0.64800000000000002"/>
    <n v="110"/>
    <n v="13.136363636363599"/>
    <n v="7"/>
    <n v="11.8571428571429"/>
    <n v="3"/>
    <n v="108.333333333333"/>
    <n v="2"/>
    <n v="26.5"/>
    <n v="56"/>
    <n v="64.767857142857096"/>
    <n v="4"/>
    <n v="209"/>
    <n v="121"/>
    <n v="83.719008264462801"/>
    <n v="0.96799999999999997"/>
    <n v="28"/>
    <n v="68.178571428571402"/>
    <n v="0.23140495867768601"/>
    <n v="1"/>
    <n v="0.25"/>
    <n v="0"/>
    <n v="0"/>
    <n v="0"/>
    <n v="0"/>
    <n v="2"/>
    <n v="1.6528925619834701E-2"/>
    <n v="1"/>
    <n v="8.0000000000000002E-3"/>
    <n v="2"/>
    <n v="1.6E-2"/>
    <n v="0"/>
    <n v="0"/>
    <n v="0"/>
    <n v="2.1186440677966099"/>
    <n v="59.000000000000007"/>
    <n v="3"/>
    <n v="2.3333333333333299"/>
  </r>
  <r>
    <n v="2017"/>
    <x v="6"/>
    <x v="0"/>
    <s v="DAUL"/>
    <x v="15"/>
    <n v="202"/>
    <n v="114"/>
    <n v="2.42105263157895"/>
    <n v="202"/>
    <n v="3.6782178217821802"/>
    <n v="0"/>
    <n v="0"/>
    <n v="15"/>
    <n v="467.25628140703498"/>
    <n v="7.4257425742574296E-2"/>
    <n v="186"/>
    <n v="12.940860215053799"/>
    <n v="16"/>
    <n v="20.875"/>
    <n v="10"/>
    <n v="203.8"/>
    <n v="11"/>
    <n v="134.90909090909099"/>
    <n v="186"/>
    <n v="81.623655913978496"/>
    <n v="11"/>
    <n v="274.81818181818198"/>
    <n v="191"/>
    <n v="110.434554973822"/>
    <n v="0.94554455445544605"/>
    <n v="32"/>
    <n v="82.9375"/>
    <n v="0.16753926701570701"/>
    <n v="3"/>
    <n v="0.27272727272727298"/>
    <n v="5"/>
    <n v="0.45454545454545497"/>
    <n v="5"/>
    <n v="2.6178010471204199E-2"/>
    <n v="8"/>
    <n v="4.1884816753926697E-2"/>
    <n v="8"/>
    <n v="3.9603960396039598E-2"/>
    <n v="13"/>
    <n v="6.43564356435644E-2"/>
    <n v="0"/>
    <n v="0"/>
    <n v="1"/>
    <n v="2"/>
    <n v="101"/>
    <n v="10"/>
    <n v="170.7"/>
  </r>
  <r>
    <n v="2017"/>
    <x v="6"/>
    <x v="0"/>
    <s v="FARI"/>
    <x v="32"/>
    <n v="406"/>
    <n v="240"/>
    <n v="5.05833333333333"/>
    <n v="406"/>
    <n v="7.8004926108374404"/>
    <n v="12"/>
    <n v="2.95566502463054E-2"/>
    <n v="39"/>
    <n v="466.946564885496"/>
    <n v="9.6059113300492605E-2"/>
    <n v="57"/>
    <n v="114.73684210526299"/>
    <n v="119"/>
    <n v="29.176470588235301"/>
    <n v="45"/>
    <n v="130.51111111111101"/>
    <n v="43"/>
    <n v="53.116279069767401"/>
    <n v="314"/>
    <n v="61.324840764331199"/>
    <n v="48"/>
    <n v="335.8125"/>
    <n v="357"/>
    <n v="89.949579831932795"/>
    <n v="0.87931034482758597"/>
    <n v="260"/>
    <n v="69.053846153846195"/>
    <n v="0.72625698324022403"/>
    <n v="25"/>
    <n v="0.52083333333333304"/>
    <n v="13"/>
    <n v="0.27083333333333298"/>
    <n v="45"/>
    <n v="0.126050420168067"/>
    <n v="25"/>
    <n v="7.0028011204481794E-2"/>
    <n v="0"/>
    <n v="0"/>
    <n v="0"/>
    <n v="0"/>
    <n v="0"/>
    <n v="0"/>
    <n v="4"/>
    <n v="2.2937853107344601"/>
    <n v="177.00000000000026"/>
    <n v="36"/>
    <n v="18.6944444444444"/>
  </r>
  <r>
    <n v="2017"/>
    <x v="6"/>
    <x v="0"/>
    <s v="BAZD"/>
    <x v="30"/>
    <n v="46"/>
    <n v="33"/>
    <n v="6.9090909090909101"/>
    <n v="46"/>
    <n v="8.0869565217391308"/>
    <n v="0"/>
    <n v="0"/>
    <n v="9"/>
    <n v="44.486486486486498"/>
    <n v="0.19565217391304399"/>
    <n v="36"/>
    <n v="25.5"/>
    <n v="10"/>
    <n v="89"/>
    <n v="19"/>
    <n v="137.789473684211"/>
    <n v="19"/>
    <n v="57.421052631578902"/>
    <n v="24"/>
    <n v="152.833333333333"/>
    <n v="17"/>
    <n v="289.76470588235298"/>
    <n v="20"/>
    <n v="249.85"/>
    <n v="0.434782608695652"/>
    <n v="1"/>
    <n v="88"/>
    <n v="0.04"/>
    <n v="9"/>
    <n v="0.52941176470588203"/>
    <n v="7"/>
    <n v="0.41176470588235298"/>
    <n v="9"/>
    <n v="0.45"/>
    <n v="4"/>
    <n v="0.2"/>
    <n v="0"/>
    <n v="0"/>
    <n v="0"/>
    <n v="0"/>
    <n v="0"/>
    <n v="0"/>
    <n v="0"/>
    <n v="1.6428571428571399"/>
    <n v="28.00000000000005"/>
    <n v="13"/>
    <n v="36"/>
  </r>
  <r>
    <n v="2017"/>
    <x v="6"/>
    <x v="0"/>
    <s v="AVEJ"/>
    <x v="23"/>
    <n v="77"/>
    <n v="48"/>
    <n v="5.6875"/>
    <n v="76"/>
    <n v="5.9736842105263204"/>
    <n v="0"/>
    <n v="0"/>
    <n v="16"/>
    <n v="413.75806451612902"/>
    <n v="0.207792207792208"/>
    <n v="64"/>
    <n v="20.171875"/>
    <n v="19"/>
    <n v="23.052631578947398"/>
    <n v="32"/>
    <n v="99.53125"/>
    <n v="32"/>
    <n v="37.8125"/>
    <n v="39"/>
    <n v="108.666666666667"/>
    <n v="28"/>
    <n v="292.642857142857"/>
    <n v="40"/>
    <n v="138"/>
    <n v="0.51948051948051899"/>
    <n v="6"/>
    <n v="69.1666666666667"/>
    <n v="0.146341463414634"/>
    <n v="23"/>
    <n v="0.82142857142857095"/>
    <n v="15"/>
    <n v="0.53571428571428603"/>
    <n v="17"/>
    <n v="0.42499999999999999"/>
    <n v="5"/>
    <n v="0.125"/>
    <n v="0"/>
    <n v="0"/>
    <n v="0"/>
    <n v="0"/>
    <n v="0"/>
    <n v="1"/>
    <n v="4"/>
    <n v="1.4074074074074101"/>
    <n v="54.710526315789366"/>
    <n v="26"/>
    <n v="18.692307692307701"/>
  </r>
  <r>
    <n v="2017"/>
    <x v="6"/>
    <x v="0"/>
    <s v="MARDA"/>
    <x v="31"/>
    <n v="87"/>
    <n v="65"/>
    <n v="5.1846153846153804"/>
    <n v="87"/>
    <n v="6.6321839080459801"/>
    <n v="0"/>
    <n v="0"/>
    <n v="6"/>
    <n v="123.36144578313299"/>
    <n v="6.8965517241379296E-2"/>
    <n v="81"/>
    <n v="28.6666666666667"/>
    <n v="29"/>
    <n v="35.862068965517203"/>
    <n v="38"/>
    <n v="124.23684210526299"/>
    <n v="36"/>
    <n v="60.3611111111111"/>
    <n v="38"/>
    <n v="137.105263157895"/>
    <n v="41"/>
    <n v="318.09756097561001"/>
    <n v="42"/>
    <n v="174.76190476190499"/>
    <n v="0.48275862068965503"/>
    <n v="2"/>
    <n v="82"/>
    <n v="4.7619047619047603E-2"/>
    <n v="22"/>
    <n v="0.53658536585365901"/>
    <n v="18"/>
    <n v="0.439024390243902"/>
    <n v="20"/>
    <n v="0.476190476190476"/>
    <n v="7"/>
    <n v="0.16666666666666699"/>
    <n v="0"/>
    <n v="0"/>
    <n v="0"/>
    <n v="0"/>
    <n v="0"/>
    <n v="0"/>
    <n v="1"/>
    <n v="1.5263157894736801"/>
    <n v="57.000000000000156"/>
    <n v="35"/>
    <n v="22.428571428571399"/>
  </r>
  <r>
    <n v="2017"/>
    <x v="6"/>
    <x v="0"/>
    <s v="SUETIT"/>
    <x v="10"/>
    <n v="157"/>
    <n v="84"/>
    <n v="8.7261904761904798"/>
    <n v="156"/>
    <n v="8.0064102564102608"/>
    <n v="2"/>
    <n v="1.2820512820512799E-2"/>
    <n v="19"/>
    <n v="43.231884057971001"/>
    <n v="0.121019108280255"/>
    <n v="139"/>
    <n v="28.244604316546798"/>
    <n v="52"/>
    <n v="55.692307692307701"/>
    <n v="64"/>
    <n v="158.71875"/>
    <n v="65"/>
    <n v="58.846153846153797"/>
    <n v="84"/>
    <n v="140.09523809523799"/>
    <n v="59"/>
    <n v="389.62711864406799"/>
    <n v="83"/>
    <n v="196.81927710843399"/>
    <n v="0.52866242038216604"/>
    <n v="10"/>
    <n v="148.6"/>
    <n v="0.112359550561798"/>
    <n v="35"/>
    <n v="0.59322033898305104"/>
    <n v="26"/>
    <n v="0.44067796610169502"/>
    <n v="30"/>
    <n v="0.36144578313253001"/>
    <n v="13"/>
    <n v="0.156626506024096"/>
    <n v="0"/>
    <n v="0"/>
    <n v="0"/>
    <n v="0"/>
    <n v="0"/>
    <n v="0"/>
    <n v="2"/>
    <n v="1.72527472527473"/>
    <n v="90.999999999999744"/>
    <n v="57"/>
    <n v="43.578947368421098"/>
  </r>
  <r>
    <n v="2017"/>
    <x v="6"/>
    <x v="0"/>
    <s v="VASDIB"/>
    <x v="20"/>
    <n v="204"/>
    <n v="194"/>
    <n v="1.8350515463917501"/>
    <n v="203"/>
    <n v="4.7586206896551699"/>
    <n v="2"/>
    <n v="9.8522167487684695E-3"/>
    <n v="13"/>
    <n v="-4.45026178010471"/>
    <n v="6.3725490196078399E-2"/>
    <n v="173"/>
    <n v="13.7803468208092"/>
    <n v="15"/>
    <n v="35.6"/>
    <n v="15"/>
    <n v="226.666666666667"/>
    <n v="13"/>
    <n v="15.2307692307692"/>
    <n v="186"/>
    <n v="93.306451612903203"/>
    <n v="14"/>
    <n v="258.5"/>
    <n v="187"/>
    <n v="109.572192513369"/>
    <n v="0.91666666666666696"/>
    <n v="59"/>
    <n v="80.016949152542395"/>
    <n v="0.31382978723404298"/>
    <n v="2"/>
    <n v="0.14285714285714299"/>
    <n v="5"/>
    <n v="0.35714285714285698"/>
    <n v="3"/>
    <n v="1.60427807486631E-2"/>
    <n v="8"/>
    <n v="4.2780748663101602E-2"/>
    <n v="5"/>
    <n v="2.4509803921568599E-2"/>
    <n v="13"/>
    <n v="6.3725490196078399E-2"/>
    <n v="0"/>
    <n v="1"/>
    <n v="0"/>
    <n v="1.9150943396226401"/>
    <n v="106.52216748768481"/>
    <n v="1"/>
    <n v="40"/>
  </r>
  <r>
    <n v="2017"/>
    <x v="6"/>
    <x v="0"/>
    <s v="QUIJES"/>
    <x v="13"/>
    <n v="149"/>
    <n v="84"/>
    <n v="4.3452380952380896"/>
    <n v="148"/>
    <n v="5.5472972972973"/>
    <n v="10"/>
    <n v="6.7567567567567599E-2"/>
    <n v="11"/>
    <n v="46.586956521739097"/>
    <n v="7.3825503355704702E-2"/>
    <n v="130"/>
    <n v="32.061538461538497"/>
    <n v="24"/>
    <n v="28.4583333333333"/>
    <n v="68"/>
    <n v="150.83823529411799"/>
    <n v="67"/>
    <n v="61.328358208955201"/>
    <n v="62"/>
    <n v="125.758064516129"/>
    <n v="72"/>
    <n v="347.944444444444"/>
    <n v="67"/>
    <n v="172.55223880597001"/>
    <n v="0.44966442953020103"/>
    <n v="6"/>
    <n v="92.5"/>
    <n v="8.8235294117647106E-2"/>
    <n v="51"/>
    <n v="0.70833333333333304"/>
    <n v="27"/>
    <n v="0.375"/>
    <n v="17"/>
    <n v="0.25373134328358199"/>
    <n v="14"/>
    <n v="0.20895522388059701"/>
    <n v="0"/>
    <n v="0"/>
    <n v="0"/>
    <n v="0"/>
    <n v="0"/>
    <n v="1"/>
    <n v="0"/>
    <n v="1.9733333333333301"/>
    <n v="75.506756756756886"/>
    <n v="58"/>
    <n v="25.051724137931"/>
  </r>
  <r>
    <n v="2017"/>
    <x v="6"/>
    <x v="0"/>
    <s v="SUETIT"/>
    <x v="10"/>
    <n v="1"/>
    <n v="1"/>
    <n v="1"/>
    <n v="1"/>
    <n v="1"/>
    <n v="0"/>
    <n v="0"/>
    <n v="0"/>
    <n v="6"/>
    <n v="0"/>
    <n v="1"/>
    <n v="1"/>
    <n v="0"/>
    <n v="0"/>
    <n v="1"/>
    <n v="52"/>
    <n v="1"/>
    <n v="23"/>
    <n v="0"/>
    <n v="0"/>
    <n v="1"/>
    <n v="1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6"/>
  </r>
  <r>
    <n v="2017"/>
    <x v="6"/>
    <x v="0"/>
    <s v="HERELI"/>
    <x v="289"/>
    <n v="129"/>
    <n v="66"/>
    <n v="11.3939393939394"/>
    <n v="129"/>
    <n v="8.24806201550388"/>
    <n v="4"/>
    <n v="3.1007751937984499E-2"/>
    <n v="3"/>
    <n v="273.1953125"/>
    <n v="2.32558139534884E-2"/>
    <n v="26"/>
    <n v="36.461538461538503"/>
    <n v="24"/>
    <n v="18.9166666666667"/>
    <n v="2"/>
    <n v="212"/>
    <n v="1"/>
    <n v="45"/>
    <n v="123"/>
    <n v="61.772357723577201"/>
    <n v="3"/>
    <n v="259.66666666666703"/>
    <n v="126"/>
    <n v="74.246031746031704"/>
    <n v="0.97674418604651203"/>
    <n v="70"/>
    <n v="47"/>
    <n v="0.55555555555555602"/>
    <n v="2"/>
    <n v="0.66666666666666696"/>
    <n v="2"/>
    <n v="0.66666666666666696"/>
    <n v="3"/>
    <n v="2.3809523809523801E-2"/>
    <n v="12"/>
    <n v="9.5238095238095205E-2"/>
    <n v="1"/>
    <n v="7.7519379844961196E-3"/>
    <n v="3"/>
    <n v="2.32558139534884E-2"/>
    <n v="0"/>
    <n v="0"/>
    <n v="1"/>
    <n v="1.6125"/>
    <n v="80"/>
    <n v="2"/>
    <n v="38"/>
  </r>
  <r>
    <n v="2017"/>
    <x v="6"/>
    <x v="0"/>
    <s v="OROGRA"/>
    <x v="9"/>
    <n v="118"/>
    <n v="72"/>
    <n v="3.3472222222222201"/>
    <n v="118"/>
    <n v="6.2627118644067803"/>
    <n v="2"/>
    <n v="1.6949152542372899E-2"/>
    <n v="2"/>
    <n v="273.13559322033899"/>
    <n v="1.6949152542372899E-2"/>
    <n v="41"/>
    <n v="41.780487804878"/>
    <n v="20"/>
    <n v="34.450000000000003"/>
    <n v="15"/>
    <n v="133.13333333333301"/>
    <n v="14"/>
    <n v="50.5"/>
    <n v="93"/>
    <n v="95.279569892473106"/>
    <n v="15"/>
    <n v="255.6"/>
    <n v="102"/>
    <n v="110.88235294117599"/>
    <n v="0.86440677966101698"/>
    <n v="31"/>
    <n v="58.290322580645203"/>
    <n v="0.30392156862745101"/>
    <n v="9"/>
    <n v="0.6"/>
    <n v="6"/>
    <n v="0.4"/>
    <n v="5"/>
    <n v="4.9019607843137303E-2"/>
    <n v="14"/>
    <n v="0.13725490196078399"/>
    <n v="4"/>
    <n v="3.3898305084745797E-2"/>
    <n v="12"/>
    <n v="0.101694915254237"/>
    <n v="0"/>
    <n v="0"/>
    <n v="8"/>
    <n v="1.3882352941176499"/>
    <n v="84.999999999999829"/>
    <n v="13"/>
    <n v="16.692307692307701"/>
  </r>
  <r>
    <n v="2017"/>
    <x v="6"/>
    <x v="0"/>
    <s v="HENALY"/>
    <x v="3"/>
    <n v="89"/>
    <n v="64"/>
    <n v="7.015625"/>
    <n v="86"/>
    <n v="8.3488372093023298"/>
    <n v="6"/>
    <n v="6.9767441860465101E-2"/>
    <n v="9"/>
    <n v="711.55294117647099"/>
    <n v="0.101123595505618"/>
    <n v="15"/>
    <n v="50.266666666666701"/>
    <n v="15"/>
    <n v="25.866666666666699"/>
    <n v="5"/>
    <n v="129.19999999999999"/>
    <n v="5"/>
    <n v="43"/>
    <n v="74"/>
    <n v="72.081081081081095"/>
    <n v="6"/>
    <n v="305"/>
    <n v="80"/>
    <n v="99.025000000000006"/>
    <n v="0.898876404494382"/>
    <n v="56"/>
    <n v="79.928571428571402"/>
    <n v="0.7"/>
    <n v="5"/>
    <n v="0.83333333333333304"/>
    <n v="3"/>
    <n v="0.5"/>
    <n v="7"/>
    <n v="8.7499999999999994E-2"/>
    <n v="1"/>
    <n v="1.2500000000000001E-2"/>
    <n v="0"/>
    <n v="0"/>
    <n v="0"/>
    <n v="0"/>
    <n v="0"/>
    <n v="3"/>
    <n v="2"/>
    <n v="1.6226415094339599"/>
    <n v="54.848837209302403"/>
    <n v="5"/>
    <n v="10.4"/>
  </r>
  <r>
    <n v="2017"/>
    <x v="6"/>
    <x v="0"/>
    <s v="XAVALB"/>
    <x v="26"/>
    <n v="120"/>
    <n v="80"/>
    <n v="4.4124999999999996"/>
    <n v="119"/>
    <n v="6.7647058823529402"/>
    <n v="0"/>
    <n v="0"/>
    <n v="4"/>
    <n v="223.74358974359001"/>
    <n v="3.3333333333333298E-2"/>
    <n v="111"/>
    <n v="30.8378378378378"/>
    <n v="35"/>
    <n v="58.8857142857143"/>
    <n v="49"/>
    <n v="168.775510204082"/>
    <n v="46"/>
    <n v="34.934782608695599"/>
    <n v="55"/>
    <n v="134.07272727272701"/>
    <n v="52"/>
    <n v="327.84615384615398"/>
    <n v="67"/>
    <n v="153.65671641790999"/>
    <n v="0.55833333333333302"/>
    <n v="9"/>
    <n v="103.555555555556"/>
    <n v="0.134328358208955"/>
    <n v="27"/>
    <n v="0.51923076923076905"/>
    <n v="18"/>
    <n v="0.34615384615384598"/>
    <n v="18"/>
    <n v="0.26865671641791"/>
    <n v="9"/>
    <n v="0.134328358208955"/>
    <n v="1"/>
    <n v="8.3333333333333297E-3"/>
    <n v="0"/>
    <n v="0"/>
    <n v="0"/>
    <n v="1"/>
    <n v="3"/>
    <n v="1.6527777777777799"/>
    <n v="72.605042016806635"/>
    <n v="44"/>
    <n v="24.068181818181799"/>
  </r>
  <r>
    <n v="2017"/>
    <x v="6"/>
    <x v="0"/>
    <s v="DHAAN"/>
    <x v="16"/>
    <n v="72"/>
    <n v="39"/>
    <n v="3.1025641025641"/>
    <n v="70"/>
    <n v="5.4428571428571404"/>
    <n v="0"/>
    <n v="0"/>
    <n v="4"/>
    <n v="-81"/>
    <n v="5.5555555555555601E-2"/>
    <n v="68"/>
    <n v="22.1911764705882"/>
    <n v="23"/>
    <n v="36.652173913043498"/>
    <n v="31"/>
    <n v="135.935483870968"/>
    <n v="29"/>
    <n v="59.758620689655203"/>
    <n v="38"/>
    <n v="137.657894736842"/>
    <n v="30"/>
    <n v="289.23333333333301"/>
    <n v="38"/>
    <n v="207.342105263158"/>
    <n v="0.52777777777777801"/>
    <n v="5"/>
    <n v="123.4"/>
    <n v="0.128205128205128"/>
    <n v="23"/>
    <n v="0.76666666666666705"/>
    <n v="15"/>
    <n v="0.5"/>
    <n v="19"/>
    <n v="0.5"/>
    <n v="5"/>
    <n v="0.13157894736842099"/>
    <n v="0"/>
    <n v="0"/>
    <n v="0"/>
    <n v="0"/>
    <n v="1"/>
    <n v="0"/>
    <n v="0"/>
    <n v="1.5777777777777799"/>
    <n v="45.633802816901344"/>
    <n v="29"/>
    <n v="37.827586206896598"/>
  </r>
  <r>
    <n v="2017"/>
    <x v="6"/>
    <x v="0"/>
    <s v="KINKE"/>
    <x v="44"/>
    <n v="54"/>
    <n v="35"/>
    <n v="5.6857142857142904"/>
    <n v="54"/>
    <n v="9.8333333333333304"/>
    <n v="2"/>
    <n v="3.7037037037037E-2"/>
    <n v="11"/>
    <n v="661.10204081632696"/>
    <n v="0.203703703703704"/>
    <n v="41"/>
    <n v="59.560975609756099"/>
    <n v="9"/>
    <n v="54.2222222222222"/>
    <n v="15"/>
    <n v="152.13333333333301"/>
    <n v="15"/>
    <n v="32.866666666666703"/>
    <n v="39"/>
    <n v="112.97435897435901"/>
    <n v="10"/>
    <n v="259.10000000000002"/>
    <n v="39"/>
    <n v="140.05128205128199"/>
    <n v="0.72222222222222199"/>
    <n v="7"/>
    <n v="56.571428571428598"/>
    <n v="0.17948717948717999"/>
    <n v="10"/>
    <n v="1"/>
    <n v="4"/>
    <n v="0.4"/>
    <n v="4"/>
    <n v="0.102564102564103"/>
    <n v="4"/>
    <n v="0.102564102564103"/>
    <n v="0"/>
    <n v="0"/>
    <n v="0"/>
    <n v="0"/>
    <n v="0"/>
    <n v="0"/>
    <n v="0"/>
    <n v="1.63636363636364"/>
    <n v="32.999999999999929"/>
    <n v="10"/>
    <n v="31.4"/>
  </r>
  <r>
    <n v="2017"/>
    <x v="6"/>
    <x v="0"/>
    <s v="KUTD"/>
    <x v="22"/>
    <n v="136"/>
    <n v="77"/>
    <n v="4.5974025974026"/>
    <n v="135"/>
    <n v="6.2666666666666702"/>
    <n v="4"/>
    <n v="2.96296296296296E-2"/>
    <n v="32"/>
    <n v="319.39090909090902"/>
    <n v="0.23529411764705899"/>
    <n v="126"/>
    <n v="35.015873015872998"/>
    <n v="40"/>
    <n v="59"/>
    <n v="60"/>
    <n v="137.76666666666699"/>
    <n v="58"/>
    <n v="63.6034482758621"/>
    <n v="67"/>
    <n v="160.402985074627"/>
    <n v="60"/>
    <n v="345.51666666666699"/>
    <n v="69"/>
    <n v="193.98550724637701"/>
    <n v="0.50735294117647101"/>
    <n v="2"/>
    <n v="102.5"/>
    <n v="2.8985507246376802E-2"/>
    <n v="41"/>
    <n v="0.68333333333333302"/>
    <n v="21"/>
    <n v="0.35"/>
    <n v="29"/>
    <n v="0.42028985507246402"/>
    <n v="13"/>
    <n v="0.188405797101449"/>
    <n v="0"/>
    <n v="0"/>
    <n v="0"/>
    <n v="0"/>
    <n v="0"/>
    <n v="1"/>
    <n v="3"/>
    <n v="1.6666666666666701"/>
    <n v="81.599999999999838"/>
    <n v="53"/>
    <n v="33.2264150943396"/>
  </r>
  <r>
    <n v="2017"/>
    <x v="6"/>
    <x v="0"/>
    <s v="PAVF"/>
    <x v="2"/>
    <n v="160"/>
    <n v="93"/>
    <n v="0.76344086021505397"/>
    <n v="158"/>
    <n v="2.7341772151898698"/>
    <n v="0"/>
    <n v="0"/>
    <n v="28"/>
    <n v="614.94303797468399"/>
    <n v="0.17499999999999999"/>
    <n v="144"/>
    <n v="11.0694444444444"/>
    <n v="27"/>
    <n v="31.2222222222222"/>
    <n v="6"/>
    <n v="234"/>
    <n v="6"/>
    <n v="9"/>
    <n v="146"/>
    <n v="92.602739726027394"/>
    <n v="7"/>
    <n v="270.71428571428601"/>
    <n v="151"/>
    <n v="104.33774834437099"/>
    <n v="0.94374999999999998"/>
    <n v="16"/>
    <n v="50.75"/>
    <n v="0.105960264900662"/>
    <n v="2"/>
    <n v="0.28571428571428598"/>
    <n v="4"/>
    <n v="0.57142857142857095"/>
    <n v="7"/>
    <n v="4.6357615894039701E-2"/>
    <n v="10"/>
    <n v="6.6225165562913899E-2"/>
    <n v="4"/>
    <n v="2.5000000000000001E-2"/>
    <n v="10"/>
    <n v="6.25E-2"/>
    <n v="0"/>
    <n v="2"/>
    <n v="1"/>
    <n v="1.62886597938144"/>
    <n v="98.227848101266019"/>
    <n v="5"/>
    <n v="25"/>
  </r>
  <r>
    <n v="2017"/>
    <x v="6"/>
    <x v="0"/>
    <s v="MEDK"/>
    <x v="29"/>
    <n v="92"/>
    <n v="41"/>
    <n v="3.3414634146341502"/>
    <n v="92"/>
    <n v="4.4782608695652204"/>
    <n v="0"/>
    <n v="0"/>
    <n v="10"/>
    <n v="45.719512195122"/>
    <n v="0.108695652173913"/>
    <n v="83"/>
    <n v="32.5421686746988"/>
    <n v="28"/>
    <n v="84.642857142857096"/>
    <n v="41"/>
    <n v="199.878048780488"/>
    <n v="36"/>
    <n v="53.5555555555556"/>
    <n v="39"/>
    <n v="138.666666666667"/>
    <n v="40"/>
    <n v="357.47500000000002"/>
    <n v="44"/>
    <n v="185.18181818181799"/>
    <n v="0.47826086956521702"/>
    <n v="5"/>
    <n v="152.19999999999999"/>
    <n v="0.11363636363636399"/>
    <n v="35"/>
    <n v="0.875"/>
    <n v="13"/>
    <n v="0.32500000000000001"/>
    <n v="13"/>
    <n v="0.29545454545454602"/>
    <n v="10"/>
    <n v="0.22727272727272699"/>
    <n v="0"/>
    <n v="0"/>
    <n v="1"/>
    <n v="1.0869565217391301E-2"/>
    <n v="0"/>
    <n v="0"/>
    <n v="0"/>
    <n v="1.50819672131148"/>
    <n v="60.999999999999815"/>
    <n v="32"/>
    <n v="42.8125"/>
  </r>
  <r>
    <n v="2017"/>
    <x v="6"/>
    <x v="0"/>
    <s v="COUR"/>
    <x v="18"/>
    <n v="133"/>
    <n v="59"/>
    <n v="3.8135593220339001"/>
    <n v="133"/>
    <n v="5.0375939849624096"/>
    <n v="0"/>
    <n v="0"/>
    <n v="11"/>
    <n v="97.762295081967196"/>
    <n v="8.2706766917293201E-2"/>
    <n v="111"/>
    <n v="34.747747747747702"/>
    <n v="36"/>
    <n v="45.5555555555556"/>
    <n v="43"/>
    <n v="139.90697674418601"/>
    <n v="41"/>
    <n v="43.560975609756099"/>
    <n v="76"/>
    <n v="138.82894736842101"/>
    <n v="39"/>
    <n v="315.84615384615398"/>
    <n v="85"/>
    <n v="200.541176470588"/>
    <n v="0.63909774436090205"/>
    <n v="11"/>
    <n v="126.363636363636"/>
    <n v="0.123595505617978"/>
    <n v="32"/>
    <n v="0.82051282051282104"/>
    <n v="17"/>
    <n v="0.43589743589743601"/>
    <n v="24"/>
    <n v="0.28235294117647097"/>
    <n v="10"/>
    <n v="0.11764705882352899"/>
    <n v="2"/>
    <n v="1.50375939849624E-2"/>
    <n v="0"/>
    <n v="0"/>
    <n v="0"/>
    <n v="0"/>
    <n v="4"/>
    <n v="1.6024096385542199"/>
    <n v="82.999999999999844"/>
    <n v="39"/>
    <n v="23.051282051282101"/>
  </r>
  <r>
    <n v="2017"/>
    <x v="6"/>
    <x v="0"/>
    <s v="BREI"/>
    <x v="39"/>
    <n v="122"/>
    <n v="68"/>
    <n v="5.9558823529411802"/>
    <n v="121"/>
    <n v="6.25619834710744"/>
    <n v="0"/>
    <n v="0"/>
    <n v="23"/>
    <n v="254.86"/>
    <n v="0.188524590163934"/>
    <n v="103"/>
    <n v="27.009708737864099"/>
    <n v="26"/>
    <n v="51.384615384615401"/>
    <n v="35"/>
    <n v="142.80000000000001"/>
    <n v="33"/>
    <n v="85.939393939393895"/>
    <n v="75"/>
    <n v="127.973333333333"/>
    <n v="33"/>
    <n v="412.48484848484799"/>
    <n v="74"/>
    <n v="168.36486486486501"/>
    <n v="0.60655737704918"/>
    <n v="3"/>
    <n v="150.333333333333"/>
    <n v="3.7499999999999999E-2"/>
    <n v="23"/>
    <n v="0.69696969696969702"/>
    <n v="12"/>
    <n v="0.36363636363636398"/>
    <n v="16"/>
    <n v="0.21621621621621601"/>
    <n v="15"/>
    <n v="0.20270270270270299"/>
    <n v="0"/>
    <n v="0"/>
    <n v="0"/>
    <n v="0"/>
    <n v="0"/>
    <n v="1"/>
    <n v="0"/>
    <n v="1.63513513513514"/>
    <n v="74.61157024793367"/>
    <n v="29"/>
    <n v="49.482758620689701"/>
  </r>
  <r>
    <n v="2017"/>
    <x v="6"/>
    <x v="0"/>
    <s v="AVIN"/>
    <x v="25"/>
    <n v="67"/>
    <n v="39"/>
    <n v="4.8717948717948696"/>
    <n v="67"/>
    <n v="6.7462686567164196"/>
    <n v="0"/>
    <n v="0"/>
    <n v="31"/>
    <n v="1254.72727272727"/>
    <n v="0.462686567164179"/>
    <n v="53"/>
    <n v="30.5660377358491"/>
    <n v="22"/>
    <n v="38.227272727272698"/>
    <n v="24"/>
    <n v="172.25"/>
    <n v="20"/>
    <n v="43"/>
    <n v="39"/>
    <n v="114.589743589744"/>
    <n v="19"/>
    <n v="315.21052631578902"/>
    <n v="40"/>
    <n v="188.42500000000001"/>
    <n v="0.59701492537313405"/>
    <n v="11"/>
    <n v="99.727272727272705"/>
    <n v="0.27500000000000002"/>
    <n v="24"/>
    <n v="1.26315789473684"/>
    <n v="11"/>
    <n v="0.57894736842105299"/>
    <n v="7"/>
    <n v="0.17499999999999999"/>
    <n v="10"/>
    <n v="0.25"/>
    <n v="0"/>
    <n v="0"/>
    <n v="0"/>
    <n v="0"/>
    <n v="0"/>
    <n v="0"/>
    <n v="1"/>
    <n v="1.48888888888889"/>
    <n v="44.999999999999964"/>
    <n v="18"/>
    <n v="131.055555555556"/>
  </r>
  <r>
    <n v="2017"/>
    <x v="6"/>
    <x v="0"/>
    <s v="AVIN"/>
    <x v="25"/>
    <n v="1"/>
    <n v="0"/>
    <n v="0"/>
    <n v="1"/>
    <n v="1"/>
    <n v="0"/>
    <n v="0"/>
    <n v="0"/>
    <n v="339"/>
    <n v="0"/>
    <n v="1"/>
    <n v="25"/>
    <n v="1"/>
    <n v="16"/>
    <n v="0"/>
    <n v="0"/>
    <n v="0"/>
    <n v="0"/>
    <n v="1"/>
    <n v="127"/>
    <n v="0"/>
    <n v="0"/>
    <n v="1"/>
    <n v="148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1"/>
    <n v="0"/>
    <n v="0"/>
  </r>
  <r>
    <n v="2017"/>
    <x v="6"/>
    <x v="0"/>
    <s v="MORANG"/>
    <x v="4"/>
    <n v="134"/>
    <n v="84"/>
    <n v="1.9880952380952399"/>
    <n v="134"/>
    <n v="4.4477611940298498"/>
    <n v="2"/>
    <n v="1.49253731343284E-2"/>
    <n v="2"/>
    <n v="330.82089552238801"/>
    <n v="1.49253731343284E-2"/>
    <n v="53"/>
    <n v="111.981132075472"/>
    <n v="35"/>
    <n v="35.085714285714303"/>
    <n v="39"/>
    <n v="168.38461538461499"/>
    <n v="39"/>
    <n v="64.564102564102598"/>
    <n v="81"/>
    <n v="125.40740740740701"/>
    <n v="42"/>
    <n v="354.71428571428601"/>
    <n v="88"/>
    <n v="153.90909090909099"/>
    <n v="0.65671641791044799"/>
    <n v="18"/>
    <n v="64.8333333333333"/>
    <n v="0.202247191011236"/>
    <n v="26"/>
    <n v="0.61904761904761896"/>
    <n v="15"/>
    <n v="0.35714285714285698"/>
    <n v="27"/>
    <n v="0.30681818181818199"/>
    <n v="17"/>
    <n v="0.19318181818181801"/>
    <n v="0"/>
    <n v="0"/>
    <n v="0"/>
    <n v="0"/>
    <n v="0"/>
    <n v="0"/>
    <n v="5"/>
    <n v="1.50561797752809"/>
    <n v="88.999999999999986"/>
    <n v="35"/>
    <n v="25.742857142857101"/>
  </r>
  <r>
    <n v="2017"/>
    <x v="6"/>
    <x v="0"/>
    <s v="QUIN"/>
    <x v="1"/>
    <n v="142"/>
    <n v="74"/>
    <n v="4.8243243243243201"/>
    <n v="142"/>
    <n v="5.73943661971831"/>
    <n v="4"/>
    <n v="2.8169014084507001E-2"/>
    <n v="4"/>
    <n v="139.892857142857"/>
    <n v="2.8169014084507001E-2"/>
    <n v="74"/>
    <n v="118.459459459459"/>
    <n v="37"/>
    <n v="60.945945945945901"/>
    <n v="51"/>
    <n v="162.31372549019599"/>
    <n v="49"/>
    <n v="56.612244897959201"/>
    <n v="81"/>
    <n v="149.59259259259301"/>
    <n v="55"/>
    <n v="353.290909090909"/>
    <n v="85"/>
    <n v="222.941176470588"/>
    <n v="0.59859154929577496"/>
    <n v="8"/>
    <n v="75.625"/>
    <n v="9.41176470588235E-2"/>
    <n v="35"/>
    <n v="0.63636363636363602"/>
    <n v="18"/>
    <n v="0.32727272727272699"/>
    <n v="38"/>
    <n v="0.44705882352941201"/>
    <n v="18"/>
    <n v="0.21176470588235299"/>
    <n v="0"/>
    <n v="0"/>
    <n v="0"/>
    <n v="0"/>
    <n v="0"/>
    <n v="0"/>
    <n v="3"/>
    <n v="1.5106382978723401"/>
    <n v="94.000000000000028"/>
    <n v="51"/>
    <n v="32.235294117647101"/>
  </r>
  <r>
    <n v="2017"/>
    <x v="6"/>
    <x v="0"/>
    <s v="MEDY"/>
    <x v="43"/>
    <n v="72"/>
    <n v="53"/>
    <n v="6.1509433962264204"/>
    <n v="72"/>
    <n v="6.8611111111111098"/>
    <n v="2"/>
    <n v="2.7777777777777801E-2"/>
    <n v="19"/>
    <n v="691.796875"/>
    <n v="0.26388888888888901"/>
    <n v="63"/>
    <n v="21.031746031746"/>
    <n v="14"/>
    <n v="40.357142857142897"/>
    <n v="10"/>
    <n v="166.2"/>
    <n v="7"/>
    <n v="33.285714285714299"/>
    <n v="58"/>
    <n v="89.568965517241395"/>
    <n v="10"/>
    <n v="252"/>
    <n v="61"/>
    <n v="117.049180327869"/>
    <n v="0.84722222222222199"/>
    <n v="16"/>
    <n v="68.625"/>
    <n v="0.25806451612903197"/>
    <n v="4"/>
    <n v="0.4"/>
    <n v="3"/>
    <n v="0.3"/>
    <n v="2"/>
    <n v="3.2786885245901599E-2"/>
    <n v="7"/>
    <n v="0.114754098360656"/>
    <n v="2"/>
    <n v="2.7777777777777801E-2"/>
    <n v="5"/>
    <n v="6.9444444444444406E-2"/>
    <n v="0"/>
    <n v="0"/>
    <n v="1"/>
    <n v="1.3846153846153799"/>
    <n v="52.000000000000178"/>
    <n v="10"/>
    <n v="16.3"/>
  </r>
  <r>
    <n v="2017"/>
    <x v="6"/>
    <x v="0"/>
    <s v="DALW"/>
    <x v="27"/>
    <n v="168"/>
    <n v="105"/>
    <n v="4.1523809523809501"/>
    <n v="168"/>
    <n v="5.7261904761904798"/>
    <n v="4"/>
    <n v="2.3809523809523801E-2"/>
    <n v="34"/>
    <n v="537.84516129032295"/>
    <n v="0.202380952380952"/>
    <n v="148"/>
    <n v="40.020270270270302"/>
    <n v="47"/>
    <n v="35.489361702127702"/>
    <n v="65"/>
    <n v="169.87692307692299"/>
    <n v="65"/>
    <n v="38.646153846153801"/>
    <n v="88"/>
    <n v="153.522727272727"/>
    <n v="68"/>
    <n v="348.64705882352899"/>
    <n v="90"/>
    <n v="188.92222222222199"/>
    <n v="0.53571428571428603"/>
    <n v="15"/>
    <n v="130.73333333333301"/>
    <n v="0.16304347826087001"/>
    <n v="38"/>
    <n v="0.55882352941176505"/>
    <n v="32"/>
    <n v="0.47058823529411797"/>
    <n v="37"/>
    <n v="0.41111111111111098"/>
    <n v="18"/>
    <n v="0.2"/>
    <n v="0"/>
    <n v="0"/>
    <n v="0"/>
    <n v="0"/>
    <n v="0"/>
    <n v="0"/>
    <n v="1"/>
    <n v="1.68"/>
    <n v="100"/>
    <n v="57"/>
    <n v="23.684210526315798"/>
  </r>
  <r>
    <n v="2017"/>
    <x v="6"/>
    <x v="0"/>
    <s v="RUICAR"/>
    <x v="34"/>
    <n v="61"/>
    <n v="32"/>
    <n v="1.90625"/>
    <n v="61"/>
    <n v="2.85245901639344"/>
    <n v="0"/>
    <n v="0"/>
    <n v="2"/>
    <n v="117.983050847458"/>
    <n v="3.2786885245901599E-2"/>
    <n v="55"/>
    <n v="17.399999999999999"/>
    <n v="22"/>
    <n v="23"/>
    <n v="13"/>
    <n v="158.538461538462"/>
    <n v="13"/>
    <n v="50.846153846153797"/>
    <n v="38"/>
    <n v="100.894736842105"/>
    <n v="18"/>
    <n v="328.555555555556"/>
    <n v="42"/>
    <n v="131.73809523809501"/>
    <n v="0.68852459016393397"/>
    <n v="6"/>
    <n v="83.3333333333333"/>
    <n v="0.13953488372093001"/>
    <n v="10"/>
    <n v="0.55555555555555602"/>
    <n v="7"/>
    <n v="0.38888888888888901"/>
    <n v="9"/>
    <n v="0.214285714285714"/>
    <n v="1"/>
    <n v="2.3809523809523801E-2"/>
    <n v="0"/>
    <n v="0"/>
    <n v="0"/>
    <n v="0"/>
    <n v="0"/>
    <n v="0"/>
    <n v="1"/>
    <n v="1.74285714285714"/>
    <n v="35.000000000000057"/>
    <n v="13"/>
    <n v="27.076923076923102"/>
  </r>
  <r>
    <n v="2017"/>
    <x v="6"/>
    <x v="0"/>
    <s v="MALRO"/>
    <x v="50"/>
    <n v="99"/>
    <n v="56"/>
    <n v="4.0714285714285703"/>
    <n v="99"/>
    <n v="4.7373737373737397"/>
    <n v="2"/>
    <n v="2.02020202020202E-2"/>
    <n v="11"/>
    <n v="679.97916666666697"/>
    <n v="0.11111111111111099"/>
    <n v="95"/>
    <n v="22.8"/>
    <n v="31"/>
    <n v="42.838709677419402"/>
    <n v="33"/>
    <n v="188.24242424242399"/>
    <n v="29"/>
    <n v="43.7931034482759"/>
    <n v="63"/>
    <n v="139.50793650793699"/>
    <n v="35"/>
    <n v="354.68571428571403"/>
    <n v="63"/>
    <n v="180.41269841269801"/>
    <n v="0.63636363636363602"/>
    <n v="9"/>
    <n v="109.777777777778"/>
    <n v="0.14285714285714299"/>
    <n v="24"/>
    <n v="0.68571428571428605"/>
    <n v="8"/>
    <n v="0.22857142857142901"/>
    <n v="22"/>
    <n v="0.34920634920634902"/>
    <n v="8"/>
    <n v="0.126984126984127"/>
    <n v="0"/>
    <n v="0"/>
    <n v="1"/>
    <n v="1.01010101010101E-2"/>
    <n v="0"/>
    <n v="0"/>
    <n v="3"/>
    <n v="1.2375"/>
    <n v="80"/>
    <n v="31"/>
    <n v="42.225806451612897"/>
  </r>
  <r>
    <n v="2017"/>
    <x v="6"/>
    <x v="0"/>
    <s v="COPER"/>
    <x v="42"/>
    <n v="143"/>
    <n v="74"/>
    <n v="4.1081081081081097"/>
    <n v="142"/>
    <n v="4.8591549295774703"/>
    <n v="0"/>
    <n v="0"/>
    <n v="16"/>
    <n v="461.38028169014098"/>
    <n v="0.111888111888112"/>
    <n v="132"/>
    <n v="24.6212121212121"/>
    <n v="44"/>
    <n v="44.113636363636402"/>
    <n v="47"/>
    <n v="129.70212765957399"/>
    <n v="45"/>
    <n v="49.933333333333302"/>
    <n v="90"/>
    <n v="117.277777777778"/>
    <n v="48"/>
    <n v="297.875"/>
    <n v="93"/>
    <n v="140.89247311828001"/>
    <n v="0.65034965034964998"/>
    <n v="15"/>
    <n v="123.066666666667"/>
    <n v="0.159574468085106"/>
    <n v="33"/>
    <n v="0.6875"/>
    <n v="14"/>
    <n v="0.29166666666666702"/>
    <n v="12"/>
    <n v="0.12903225806451599"/>
    <n v="12"/>
    <n v="0.12903225806451599"/>
    <n v="0"/>
    <n v="0"/>
    <n v="1"/>
    <n v="6.9930069930069904E-3"/>
    <n v="0"/>
    <n v="0"/>
    <n v="1"/>
    <n v="1.3490566037735801"/>
    <n v="106.00000000000038"/>
    <n v="47"/>
    <n v="1.12765957446809"/>
  </r>
  <r>
    <n v="2017"/>
    <x v="6"/>
    <x v="0"/>
    <s v="TARSA"/>
    <x v="48"/>
    <n v="112"/>
    <n v="68"/>
    <n v="4.9264705882352899"/>
    <n v="112"/>
    <n v="5.6875"/>
    <n v="2"/>
    <n v="1.7857142857142901E-2"/>
    <n v="10"/>
    <n v="344.28703703703701"/>
    <n v="8.9285714285714302E-2"/>
    <n v="107"/>
    <n v="30.1682242990654"/>
    <n v="19"/>
    <n v="56.789473684210499"/>
    <n v="34"/>
    <n v="147.23529411764699"/>
    <n v="35"/>
    <n v="89.485714285714295"/>
    <n v="72"/>
    <n v="130.25"/>
    <n v="36"/>
    <n v="331.805555555556"/>
    <n v="75"/>
    <n v="174.506666666667"/>
    <n v="0.66964285714285698"/>
    <n v="10"/>
    <n v="128.1"/>
    <n v="0.13157894736842099"/>
    <n v="26"/>
    <n v="0.72222222222222199"/>
    <n v="17"/>
    <n v="0.47222222222222199"/>
    <n v="16"/>
    <n v="0.21333333333333299"/>
    <n v="11"/>
    <n v="0.146666666666667"/>
    <n v="1"/>
    <n v="8.9285714285714298E-3"/>
    <n v="0"/>
    <n v="0"/>
    <n v="0"/>
    <n v="0"/>
    <n v="1"/>
    <n v="1.2584269662921299"/>
    <n v="89.000000000000341"/>
    <n v="30"/>
    <n v="66.400000000000006"/>
  </r>
  <r>
    <n v="2017"/>
    <x v="6"/>
    <x v="0"/>
    <s v="PROJO"/>
    <x v="51"/>
    <n v="144"/>
    <n v="101"/>
    <n v="2.65346534653465"/>
    <n v="144"/>
    <n v="4.1597222222222197"/>
    <n v="2"/>
    <n v="1.38888888888889E-2"/>
    <n v="4"/>
    <n v="-41.621428571428602"/>
    <n v="2.7777777777777801E-2"/>
    <n v="128"/>
    <n v="20.4921875"/>
    <n v="43"/>
    <n v="31.255813953488399"/>
    <n v="29"/>
    <n v="138"/>
    <n v="29"/>
    <n v="39.620689655172399"/>
    <n v="106"/>
    <n v="91.141509433962298"/>
    <n v="35"/>
    <n v="346.142857142857"/>
    <n v="106"/>
    <n v="129.20754716981099"/>
    <n v="0.73611111111111105"/>
    <n v="28"/>
    <n v="70.285714285714306"/>
    <n v="0.25925925925925902"/>
    <n v="20"/>
    <n v="0.57142857142857095"/>
    <n v="13"/>
    <n v="0.371428571428571"/>
    <n v="15"/>
    <n v="0.14150943396226401"/>
    <n v="11"/>
    <n v="0.10377358490565999"/>
    <n v="1"/>
    <n v="6.9444444444444397E-3"/>
    <n v="5"/>
    <n v="3.4722222222222203E-2"/>
    <n v="0"/>
    <n v="0"/>
    <n v="1"/>
    <n v="1.61797752808989"/>
    <n v="88.999999999999872"/>
    <n v="29"/>
    <n v="12.482758620689699"/>
  </r>
  <r>
    <n v="2017"/>
    <x v="6"/>
    <x v="0"/>
    <s v="JENST"/>
    <x v="38"/>
    <n v="117"/>
    <n v="78"/>
    <n v="2.7307692307692299"/>
    <n v="117"/>
    <n v="5.0769230769230802"/>
    <n v="0"/>
    <n v="0"/>
    <n v="11"/>
    <n v="302.77192982456103"/>
    <n v="9.4017094017094002E-2"/>
    <n v="109"/>
    <n v="21.0091743119266"/>
    <n v="46"/>
    <n v="33.978260869565197"/>
    <n v="34"/>
    <n v="140.470588235294"/>
    <n v="35"/>
    <n v="47.457142857142898"/>
    <n v="80"/>
    <n v="119.675"/>
    <n v="34"/>
    <n v="277.47058823529397"/>
    <n v="82"/>
    <n v="150.5"/>
    <n v="0.70085470085470103"/>
    <n v="17"/>
    <n v="92.588235294117695"/>
    <n v="0.207317073170732"/>
    <n v="22"/>
    <n v="0.64705882352941202"/>
    <n v="13"/>
    <n v="0.38235294117647101"/>
    <n v="20"/>
    <n v="0.24390243902438999"/>
    <n v="9"/>
    <n v="0.109756097560976"/>
    <n v="1"/>
    <n v="8.5470085470085496E-3"/>
    <n v="1"/>
    <n v="8.5470085470085496E-3"/>
    <n v="0"/>
    <n v="0"/>
    <n v="2"/>
    <n v="1.3448275862068999"/>
    <n v="86.999999999999787"/>
    <n v="34"/>
    <n v="15.9705882352941"/>
  </r>
  <r>
    <n v="2017"/>
    <x v="6"/>
    <x v="0"/>
    <s v="PINAN"/>
    <x v="36"/>
    <n v="144"/>
    <n v="75"/>
    <n v="2.56"/>
    <n v="144"/>
    <n v="4.3402777777777803"/>
    <n v="0"/>
    <n v="0"/>
    <n v="5"/>
    <n v="190.76056338028201"/>
    <n v="3.4722222222222203E-2"/>
    <n v="135"/>
    <n v="16.4962962962963"/>
    <n v="45"/>
    <n v="37.3333333333333"/>
    <n v="43"/>
    <n v="116.883720930233"/>
    <n v="41"/>
    <n v="44.048780487804898"/>
    <n v="92"/>
    <n v="103.923913043478"/>
    <n v="47"/>
    <n v="248.02127659574501"/>
    <n v="95"/>
    <n v="137.81052631578899"/>
    <n v="0.65972222222222199"/>
    <n v="18"/>
    <n v="94.7777777777778"/>
    <n v="0.185567010309278"/>
    <n v="29"/>
    <n v="0.61702127659574502"/>
    <n v="14"/>
    <n v="0.29787234042553201"/>
    <n v="23"/>
    <n v="0.24210526315789499"/>
    <n v="14"/>
    <n v="0.14736842105263201"/>
    <n v="1"/>
    <n v="6.9444444444444397E-3"/>
    <n v="3"/>
    <n v="2.0833333333333301E-2"/>
    <n v="0"/>
    <n v="0"/>
    <n v="4"/>
    <n v="1.5157894736842099"/>
    <n v="95.000000000000043"/>
    <n v="43"/>
    <n v="16.953488372092998"/>
  </r>
  <r>
    <n v="2017"/>
    <x v="6"/>
    <x v="0"/>
    <s v="ANTPA"/>
    <x v="37"/>
    <n v="120"/>
    <n v="73"/>
    <n v="2.31506849315068"/>
    <n v="120"/>
    <n v="4.4083333333333297"/>
    <n v="0"/>
    <n v="0"/>
    <n v="5"/>
    <n v="215.81512605041999"/>
    <n v="4.1666666666666699E-2"/>
    <n v="114"/>
    <n v="21.9385964912281"/>
    <n v="36"/>
    <n v="50.6111111111111"/>
    <n v="30"/>
    <n v="157.066666666667"/>
    <n v="29"/>
    <n v="52.517241379310299"/>
    <n v="74"/>
    <n v="126.675675675676"/>
    <n v="38"/>
    <n v="345.73684210526301"/>
    <n v="82"/>
    <n v="145.51219512195101"/>
    <n v="0.68333333333333302"/>
    <n v="14"/>
    <n v="109.071428571429"/>
    <n v="0.17073170731707299"/>
    <n v="25"/>
    <n v="0.65789473684210498"/>
    <n v="15"/>
    <n v="0.394736842105263"/>
    <n v="17"/>
    <n v="0.207317073170732"/>
    <n v="13"/>
    <n v="0.15853658536585399"/>
    <n v="1"/>
    <n v="8.3333333333333297E-3"/>
    <n v="5"/>
    <n v="4.1666666666666699E-2"/>
    <n v="0"/>
    <n v="0"/>
    <n v="0"/>
    <n v="1.4285714285714299"/>
    <n v="83.999999999999915"/>
    <n v="27"/>
    <n v="14.5185185185185"/>
  </r>
  <r>
    <n v="2017"/>
    <x v="6"/>
    <x v="0"/>
    <s v="YATMO"/>
    <x v="41"/>
    <n v="92"/>
    <n v="59"/>
    <n v="3.7288135593220302"/>
    <n v="92"/>
    <n v="5.1739130434782599"/>
    <n v="0"/>
    <n v="0"/>
    <n v="4"/>
    <n v="352.12222222222198"/>
    <n v="4.3478260869565202E-2"/>
    <n v="89"/>
    <n v="21.3595505617978"/>
    <n v="24"/>
    <n v="39.75"/>
    <n v="32"/>
    <n v="160.96875"/>
    <n v="29"/>
    <n v="45"/>
    <n v="52"/>
    <n v="134"/>
    <n v="33"/>
    <n v="340.66666666666703"/>
    <n v="59"/>
    <n v="162.86440677966101"/>
    <n v="0.64130434782608703"/>
    <n v="9"/>
    <n v="92.1111111111111"/>
    <n v="0.152542372881356"/>
    <n v="21"/>
    <n v="0.63636363636363602"/>
    <n v="19"/>
    <n v="0.57575757575757602"/>
    <n v="15"/>
    <n v="0.25423728813559299"/>
    <n v="11"/>
    <n v="0.186440677966102"/>
    <n v="1"/>
    <n v="1.0869565217391301E-2"/>
    <n v="1"/>
    <n v="1.0869565217391301E-2"/>
    <n v="0"/>
    <n v="0"/>
    <n v="2"/>
    <n v="1.1499999999999999"/>
    <n v="80"/>
    <n v="31"/>
    <n v="78.838709677419402"/>
  </r>
  <r>
    <n v="2017"/>
    <x v="6"/>
    <x v="0"/>
    <s v="MARKE"/>
    <x v="53"/>
    <n v="64"/>
    <n v="35"/>
    <n v="2.7428571428571402"/>
    <n v="64"/>
    <n v="4.78125"/>
    <n v="0"/>
    <n v="0"/>
    <n v="2"/>
    <n v="181.142857142857"/>
    <n v="3.125E-2"/>
    <n v="56"/>
    <n v="30.5178571428571"/>
    <n v="18"/>
    <n v="37.5"/>
    <n v="15"/>
    <n v="118.866666666667"/>
    <n v="15"/>
    <n v="34.733333333333299"/>
    <n v="43"/>
    <n v="134.65116279069801"/>
    <n v="17"/>
    <n v="324"/>
    <n v="46"/>
    <n v="176.89130434782601"/>
    <n v="0.71875"/>
    <n v="4"/>
    <n v="86.75"/>
    <n v="8.6956521739130405E-2"/>
    <n v="10"/>
    <n v="0.58823529411764697"/>
    <n v="12"/>
    <n v="0.70588235294117696"/>
    <n v="7"/>
    <n v="0.15217391304347799"/>
    <n v="9"/>
    <n v="0.19565217391304399"/>
    <n v="0"/>
    <n v="0"/>
    <n v="0"/>
    <n v="0"/>
    <n v="0"/>
    <n v="0"/>
    <n v="1"/>
    <n v="1.2307692307692299"/>
    <n v="52.000000000000036"/>
    <n v="14"/>
    <n v="29.1428571428571"/>
  </r>
  <r>
    <n v="2017"/>
    <x v="6"/>
    <x v="0"/>
    <s v="SIRDA"/>
    <x v="47"/>
    <n v="112"/>
    <n v="61"/>
    <n v="5.2459016393442601"/>
    <n v="111"/>
    <n v="5.6846846846846804"/>
    <n v="4"/>
    <n v="3.6036036036036001E-2"/>
    <n v="7"/>
    <n v="159.477064220183"/>
    <n v="6.25E-2"/>
    <n v="104"/>
    <n v="32.884615384615401"/>
    <n v="27"/>
    <n v="51.592592592592602"/>
    <n v="29"/>
    <n v="154.931034482759"/>
    <n v="27"/>
    <n v="92.7777777777778"/>
    <n v="68"/>
    <n v="135.220588235294"/>
    <n v="36"/>
    <n v="314.444444444444"/>
    <n v="76"/>
    <n v="171.855263157895"/>
    <n v="0.67857142857142905"/>
    <n v="12"/>
    <n v="167"/>
    <n v="0.157894736842105"/>
    <n v="21"/>
    <n v="0.58333333333333304"/>
    <n v="20"/>
    <n v="0.55555555555555602"/>
    <n v="12"/>
    <n v="0.157894736842105"/>
    <n v="8"/>
    <n v="0.105263157894737"/>
    <n v="2"/>
    <n v="1.7857142857142901E-2"/>
    <n v="5"/>
    <n v="4.4642857142857102E-2"/>
    <n v="0"/>
    <n v="0"/>
    <n v="1"/>
    <n v="1.30232558139535"/>
    <n v="85.999999999999915"/>
    <n v="26"/>
    <n v="9.6153846153846203"/>
  </r>
  <r>
    <n v="2017"/>
    <x v="6"/>
    <x v="0"/>
    <s v="KNAVI"/>
    <x v="35"/>
    <n v="107"/>
    <n v="58"/>
    <n v="3.18965517241379"/>
    <n v="107"/>
    <n v="4.8504672897196297"/>
    <n v="0"/>
    <n v="0"/>
    <n v="9"/>
    <n v="469.91509433962301"/>
    <n v="8.4112149532710304E-2"/>
    <n v="95"/>
    <n v="22.210526315789501"/>
    <n v="31"/>
    <n v="34.258064516128997"/>
    <n v="36"/>
    <n v="137.222222222222"/>
    <n v="36"/>
    <n v="46.6388888888889"/>
    <n v="66"/>
    <n v="106.636363636364"/>
    <n v="36"/>
    <n v="336.805555555556"/>
    <n v="70"/>
    <n v="129.142857142857"/>
    <n v="0.65420560747663603"/>
    <n v="15"/>
    <n v="78.933333333333294"/>
    <n v="0.214285714285714"/>
    <n v="27"/>
    <n v="0.75"/>
    <n v="14"/>
    <n v="0.38888888888888901"/>
    <n v="9"/>
    <n v="0.128571428571429"/>
    <n v="8"/>
    <n v="0.114285714285714"/>
    <n v="0"/>
    <n v="0"/>
    <n v="1"/>
    <n v="9.3457943925233603E-3"/>
    <n v="0"/>
    <n v="0"/>
    <n v="2"/>
    <n v="1.3374999999999999"/>
    <n v="80"/>
    <n v="37"/>
    <n v="58.351351351351397"/>
  </r>
  <r>
    <n v="2017"/>
    <x v="6"/>
    <x v="0"/>
    <s v="KONNI"/>
    <x v="49"/>
    <n v="107"/>
    <n v="71"/>
    <n v="3.9154929577464799"/>
    <n v="107"/>
    <n v="5.6074766355140202"/>
    <n v="0"/>
    <n v="0"/>
    <n v="11"/>
    <n v="370.519230769231"/>
    <n v="0.10280373831775701"/>
    <n v="104"/>
    <n v="27.067307692307701"/>
    <n v="31"/>
    <n v="56.774193548387103"/>
    <n v="56"/>
    <n v="142.33928571428601"/>
    <n v="54"/>
    <n v="52.981481481481502"/>
    <n v="46"/>
    <n v="141.95652173913001"/>
    <n v="56"/>
    <n v="289.69642857142901"/>
    <n v="50"/>
    <n v="180.8"/>
    <n v="0.467289719626168"/>
    <n v="7"/>
    <n v="120.428571428571"/>
    <n v="0.13725490196078399"/>
    <n v="30"/>
    <n v="0.53571428571428603"/>
    <n v="18"/>
    <n v="0.32142857142857101"/>
    <n v="14"/>
    <n v="0.28000000000000003"/>
    <n v="6"/>
    <n v="0.12"/>
    <n v="0"/>
    <n v="0"/>
    <n v="3"/>
    <n v="2.80373831775701E-2"/>
    <n v="0"/>
    <n v="0"/>
    <n v="0"/>
    <n v="1.3048780487804901"/>
    <n v="81.999999999999858"/>
    <n v="50"/>
    <n v="52.56"/>
  </r>
  <r>
    <n v="2017"/>
    <x v="6"/>
    <x v="0"/>
    <s v="GOLA"/>
    <x v="19"/>
    <n v="101"/>
    <n v="54"/>
    <n v="1.25925925925926"/>
    <n v="101"/>
    <n v="3.28712871287129"/>
    <n v="0"/>
    <n v="0"/>
    <n v="9"/>
    <n v="9.7173913043478297"/>
    <n v="8.9108910891089105E-2"/>
    <n v="86"/>
    <n v="14.930232558139499"/>
    <n v="32"/>
    <n v="28.25"/>
    <n v="39"/>
    <n v="133.82051282051299"/>
    <n v="38"/>
    <n v="50.210526315789501"/>
    <n v="57"/>
    <n v="100.17543859649101"/>
    <n v="36"/>
    <n v="318"/>
    <n v="56"/>
    <n v="124.96428571428601"/>
    <n v="0.55445544554455495"/>
    <n v="9"/>
    <n v="55.8888888888889"/>
    <n v="0.15517241379310301"/>
    <n v="23"/>
    <n v="0.63888888888888895"/>
    <n v="12"/>
    <n v="0.33333333333333298"/>
    <n v="13"/>
    <n v="0.23214285714285701"/>
    <n v="11"/>
    <n v="0.19642857142857101"/>
    <n v="0"/>
    <n v="0"/>
    <n v="1"/>
    <n v="9.9009900990098994E-3"/>
    <n v="0"/>
    <n v="0"/>
    <n v="0"/>
    <n v="1.5538461538461501"/>
    <n v="65.000000000000156"/>
    <n v="27"/>
    <n v="14.8888888888889"/>
  </r>
  <r>
    <n v="2017"/>
    <x v="6"/>
    <x v="0"/>
    <s v="SEDJ"/>
    <x v="7"/>
    <n v="157"/>
    <n v="91"/>
    <n v="3.1318681318681301"/>
    <n v="157"/>
    <n v="5.60509554140127"/>
    <n v="0"/>
    <n v="0"/>
    <n v="13"/>
    <n v="58.648275862068999"/>
    <n v="8.2802547770700605E-2"/>
    <n v="144"/>
    <n v="19.0347222222222"/>
    <n v="38"/>
    <n v="32.684210526315802"/>
    <n v="51"/>
    <n v="128.54901960784301"/>
    <n v="50"/>
    <n v="48.48"/>
    <n v="89"/>
    <n v="113.415730337079"/>
    <n v="55"/>
    <n v="262.90909090909099"/>
    <n v="92"/>
    <n v="184.98913043478299"/>
    <n v="0.58598726114649702"/>
    <n v="13"/>
    <n v="89.846153846153797"/>
    <n v="0.13978494623655899"/>
    <n v="43"/>
    <n v="0.78181818181818197"/>
    <n v="20"/>
    <n v="0.36363636363636398"/>
    <n v="25"/>
    <n v="0.27173913043478298"/>
    <n v="14"/>
    <n v="0.15217391304347799"/>
    <n v="0"/>
    <n v="0"/>
    <n v="0"/>
    <n v="0"/>
    <n v="0"/>
    <n v="0"/>
    <n v="0"/>
    <n v="1.6185567010309301"/>
    <n v="96.999999999999872"/>
    <n v="43"/>
    <n v="19.860465116279101"/>
  </r>
  <r>
    <n v="2017"/>
    <x v="6"/>
    <x v="0"/>
    <s v="ROTAL"/>
    <x v="6"/>
    <n v="101"/>
    <n v="53"/>
    <n v="4.6603773584905701"/>
    <n v="101"/>
    <n v="6.1683168316831702"/>
    <n v="4"/>
    <n v="3.9603960396039598E-2"/>
    <n v="2"/>
    <n v="98.242424242424207"/>
    <n v="1.9801980198019799E-2"/>
    <n v="89"/>
    <n v="56.842696629213499"/>
    <n v="37"/>
    <n v="68.027027027027003"/>
    <n v="21"/>
    <n v="180.80952380952399"/>
    <n v="19"/>
    <n v="66.789473684210506"/>
    <n v="72"/>
    <n v="149.458333333333"/>
    <n v="23"/>
    <n v="367.04347826087002"/>
    <n v="75"/>
    <n v="222.48"/>
    <n v="0.74257425742574301"/>
    <n v="5"/>
    <n v="116"/>
    <n v="6.6666666666666693E-2"/>
    <n v="14"/>
    <n v="0.60869565217391297"/>
    <n v="9"/>
    <n v="0.39130434782608697"/>
    <n v="15"/>
    <n v="0.2"/>
    <n v="12"/>
    <n v="0.16"/>
    <n v="0"/>
    <n v="0"/>
    <n v="0"/>
    <n v="0"/>
    <n v="0"/>
    <n v="0"/>
    <n v="1"/>
    <n v="1.83636363636364"/>
    <n v="54.999999999999893"/>
    <n v="21"/>
    <n v="26"/>
  </r>
  <r>
    <n v="2017"/>
    <x v="6"/>
    <x v="0"/>
    <s v="RIVRO"/>
    <x v="0"/>
    <n v="142"/>
    <n v="82"/>
    <n v="3.4268292682926802"/>
    <n v="142"/>
    <n v="4.8943661971830998"/>
    <n v="0"/>
    <n v="0"/>
    <n v="4"/>
    <n v="211.737588652482"/>
    <n v="2.8169014084507001E-2"/>
    <n v="71"/>
    <n v="51.577464788732399"/>
    <n v="40"/>
    <n v="35.774999999999999"/>
    <n v="33"/>
    <n v="135.54545454545499"/>
    <n v="32"/>
    <n v="54.1875"/>
    <n v="88"/>
    <n v="100.897727272727"/>
    <n v="38"/>
    <n v="285.89473684210498"/>
    <n v="103"/>
    <n v="129.29126213592201"/>
    <n v="0.72535211267605604"/>
    <n v="41"/>
    <n v="81.731707317073202"/>
    <n v="0.394230769230769"/>
    <n v="28"/>
    <n v="0.73684210526315796"/>
    <n v="15"/>
    <n v="0.394736842105263"/>
    <n v="22"/>
    <n v="0.213592233009709"/>
    <n v="8"/>
    <n v="7.7669902912621297E-2"/>
    <n v="0"/>
    <n v="0"/>
    <n v="0"/>
    <n v="0"/>
    <n v="0"/>
    <n v="0"/>
    <n v="9"/>
    <n v="1.3396226415094299"/>
    <n v="106.00000000000033"/>
    <n v="28"/>
    <n v="28.6428571428571"/>
  </r>
  <r>
    <n v="2017"/>
    <x v="6"/>
    <x v="0"/>
    <s v="BETAR"/>
    <x v="292"/>
    <n v="1"/>
    <n v="1"/>
    <n v="1"/>
    <n v="1"/>
    <n v="5"/>
    <n v="0"/>
    <n v="0"/>
    <n v="0"/>
    <n v="318"/>
    <n v="0"/>
    <n v="1"/>
    <n v="17"/>
    <n v="1"/>
    <n v="17"/>
    <n v="0"/>
    <n v="0"/>
    <n v="0"/>
    <n v="0"/>
    <n v="1"/>
    <n v="343"/>
    <n v="0"/>
    <n v="0"/>
    <n v="1"/>
    <n v="371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1"/>
    <n v="0"/>
    <n v="0"/>
  </r>
  <r>
    <n v="2017"/>
    <x v="6"/>
    <x v="0"/>
    <s v="CHARY"/>
    <x v="28"/>
    <n v="216"/>
    <n v="121"/>
    <n v="2.4462809917355401"/>
    <n v="215"/>
    <n v="3.6"/>
    <n v="2"/>
    <n v="9.3023255813953504E-3"/>
    <n v="21"/>
    <n v="643.80841121495303"/>
    <n v="9.7222222222222196E-2"/>
    <n v="47"/>
    <n v="62.893617021276597"/>
    <n v="79"/>
    <n v="27.772151898734201"/>
    <n v="18"/>
    <n v="133.777777777778"/>
    <n v="18"/>
    <n v="85.2222222222222"/>
    <n v="184"/>
    <n v="67.5"/>
    <n v="21"/>
    <n v="336.61904761904799"/>
    <n v="194"/>
    <n v="85.582474226804095"/>
    <n v="0.89814814814814803"/>
    <n v="136"/>
    <n v="61.5"/>
    <n v="0.70103092783505205"/>
    <n v="10"/>
    <n v="0.476190476190476"/>
    <n v="8"/>
    <n v="0.38095238095238099"/>
    <n v="22"/>
    <n v="0.11340206185567001"/>
    <n v="15"/>
    <n v="7.7319587628865996E-2"/>
    <n v="0"/>
    <n v="0"/>
    <n v="0"/>
    <n v="0"/>
    <n v="0"/>
    <n v="1"/>
    <n v="3"/>
    <n v="1.93693693693694"/>
    <n v="111.51627906976726"/>
    <n v="17"/>
    <n v="26.235294117647101"/>
  </r>
  <r>
    <n v="2017"/>
    <x v="6"/>
    <x v="0"/>
    <s v="SLAM"/>
    <x v="228"/>
    <n v="179"/>
    <n v="82"/>
    <n v="3.6097560975609801"/>
    <n v="178"/>
    <n v="5.3707865168539302"/>
    <n v="2"/>
    <n v="1.1235955056179799E-2"/>
    <n v="13"/>
    <n v="85.404761904761898"/>
    <n v="7.2625698324022395E-2"/>
    <n v="153"/>
    <n v="36.810457516339902"/>
    <n v="47"/>
    <n v="49.808510638297903"/>
    <n v="32"/>
    <n v="143"/>
    <n v="30"/>
    <n v="45.1666666666667"/>
    <n v="129"/>
    <n v="127.271317829457"/>
    <n v="30"/>
    <n v="393.26666666666699"/>
    <n v="134"/>
    <n v="165.432835820896"/>
    <n v="0.74860335195530703"/>
    <n v="14"/>
    <n v="69.5"/>
    <n v="0.10370370370370401"/>
    <n v="19"/>
    <n v="0.63333333333333297"/>
    <n v="11"/>
    <n v="0.36666666666666697"/>
    <n v="36"/>
    <n v="0.26865671641791"/>
    <n v="19"/>
    <n v="0.14179104477611901"/>
    <n v="0"/>
    <n v="0"/>
    <n v="0"/>
    <n v="0"/>
    <n v="1"/>
    <n v="0"/>
    <n v="1"/>
    <n v="1.91397849462366"/>
    <n v="93.522471910112159"/>
    <n v="23"/>
    <n v="23.304347826087"/>
  </r>
  <r>
    <n v="2017"/>
    <x v="6"/>
    <x v="0"/>
    <s v="SLAV"/>
    <x v="229"/>
    <n v="126"/>
    <n v="68"/>
    <n v="5.0735294117647101"/>
    <n v="126"/>
    <n v="6.3015873015872996"/>
    <n v="0"/>
    <n v="0"/>
    <n v="13"/>
    <n v="251.66386554621801"/>
    <n v="0.103174603174603"/>
    <n v="109"/>
    <n v="30.321100917431199"/>
    <n v="35"/>
    <n v="51.485714285714302"/>
    <n v="25"/>
    <n v="177.92"/>
    <n v="25"/>
    <n v="56.44"/>
    <n v="91"/>
    <n v="138.47252747252699"/>
    <n v="24"/>
    <n v="337.5"/>
    <n v="98"/>
    <n v="156.540816326531"/>
    <n v="0.77777777777777801"/>
    <n v="11"/>
    <n v="70.818181818181799"/>
    <n v="0.11224489795918401"/>
    <n v="16"/>
    <n v="0.66666666666666696"/>
    <n v="9"/>
    <n v="0.375"/>
    <n v="28"/>
    <n v="0.28571428571428598"/>
    <n v="12"/>
    <n v="0.122448979591837"/>
    <n v="0"/>
    <n v="0"/>
    <n v="3"/>
    <n v="2.3809523809523801E-2"/>
    <n v="0"/>
    <n v="0"/>
    <n v="0"/>
    <n v="1.59493670886076"/>
    <n v="78.999999999999972"/>
    <n v="18"/>
    <n v="30.4444444444444"/>
  </r>
  <r>
    <n v="2017"/>
    <x v="6"/>
    <x v="0"/>
    <s v="QUINS"/>
    <x v="232"/>
    <n v="9"/>
    <n v="5"/>
    <n v="2.2000000000000002"/>
    <n v="9"/>
    <n v="3.2222222222222201"/>
    <n v="0"/>
    <n v="0"/>
    <n v="0"/>
    <n v="131.777777777778"/>
    <n v="0"/>
    <n v="6"/>
    <n v="30.3333333333333"/>
    <n v="5"/>
    <n v="60.2"/>
    <n v="5"/>
    <n v="104.8"/>
    <n v="5"/>
    <n v="35.4"/>
    <n v="4"/>
    <n v="176.25"/>
    <n v="5"/>
    <n v="220.6"/>
    <n v="4"/>
    <n v="232.5"/>
    <n v="0.44444444444444398"/>
    <n v="0"/>
    <n v="0"/>
    <n v="0"/>
    <n v="2"/>
    <n v="0.4"/>
    <n v="4"/>
    <n v="0.8"/>
    <n v="2"/>
    <n v="0.5"/>
    <n v="2"/>
    <n v="0.5"/>
    <n v="0"/>
    <n v="0"/>
    <n v="0"/>
    <n v="0"/>
    <n v="0"/>
    <n v="0"/>
    <n v="0"/>
    <n v="1.125"/>
    <n v="8"/>
    <n v="5"/>
    <n v="29.8"/>
  </r>
  <r>
    <n v="2017"/>
    <x v="6"/>
    <x v="0"/>
    <s v="VALDA"/>
    <x v="355"/>
    <n v="30"/>
    <n v="22"/>
    <n v="2.7727272727272698"/>
    <n v="30"/>
    <n v="6.7"/>
    <n v="0"/>
    <n v="0"/>
    <n v="0"/>
    <n v="174.23333333333301"/>
    <n v="0"/>
    <n v="28"/>
    <n v="33.857142857142897"/>
    <n v="10"/>
    <n v="34.200000000000003"/>
    <n v="5"/>
    <n v="128.19999999999999"/>
    <n v="5"/>
    <n v="63.8"/>
    <n v="25"/>
    <n v="114.36"/>
    <n v="5"/>
    <n v="315.60000000000002"/>
    <n v="25"/>
    <n v="147.12"/>
    <n v="0.83333333333333304"/>
    <n v="4"/>
    <n v="77"/>
    <n v="0.16"/>
    <n v="1"/>
    <n v="0.2"/>
    <n v="3"/>
    <n v="0.6"/>
    <n v="5"/>
    <n v="0.2"/>
    <n v="2"/>
    <n v="0.08"/>
    <n v="0"/>
    <n v="0"/>
    <n v="0"/>
    <n v="0"/>
    <n v="0"/>
    <n v="0"/>
    <n v="0"/>
    <n v="1.0714285714285701"/>
    <n v="28.000000000000036"/>
    <n v="5"/>
    <n v="23.4"/>
  </r>
  <r>
    <n v="2017"/>
    <x v="6"/>
    <x v="0"/>
    <s v="ATARA"/>
    <x v="356"/>
    <n v="46"/>
    <n v="23"/>
    <n v="2.6521739130434798"/>
    <n v="46"/>
    <n v="3.7173913043478302"/>
    <n v="0"/>
    <n v="0"/>
    <n v="3"/>
    <n v="57.465116279069797"/>
    <n v="6.5217391304347797E-2"/>
    <n v="44"/>
    <n v="27.409090909090899"/>
    <n v="15"/>
    <n v="39.466666666666697"/>
    <n v="13"/>
    <n v="172.461538461538"/>
    <n v="12"/>
    <n v="46.0833333333333"/>
    <n v="2"/>
    <n v="236.5"/>
    <n v="20"/>
    <n v="301"/>
    <n v="25"/>
    <n v="184.8"/>
    <n v="0.54347826086956497"/>
    <n v="2"/>
    <n v="108.5"/>
    <n v="0.08"/>
    <n v="15"/>
    <n v="0.75"/>
    <n v="7"/>
    <n v="0.35"/>
    <n v="7"/>
    <n v="0.28000000000000003"/>
    <n v="4"/>
    <n v="0.16"/>
    <n v="0"/>
    <n v="0"/>
    <n v="0"/>
    <n v="0"/>
    <n v="0"/>
    <n v="0"/>
    <n v="0"/>
    <n v="1.1219512195121999"/>
    <n v="40.999999999999822"/>
    <n v="13"/>
    <n v="31.692307692307701"/>
  </r>
  <r>
    <n v="2017"/>
    <x v="6"/>
    <x v="0"/>
    <s v="NAPAN"/>
    <x v="357"/>
    <n v="42"/>
    <n v="24"/>
    <n v="3.125"/>
    <n v="42"/>
    <n v="3.6666666666666701"/>
    <n v="0"/>
    <n v="0"/>
    <n v="1"/>
    <n v="560.07142857142901"/>
    <n v="2.3809523809523801E-2"/>
    <n v="40"/>
    <n v="23.65"/>
    <n v="15"/>
    <n v="35.466666666666697"/>
    <n v="17"/>
    <n v="140.41176470588201"/>
    <n v="17"/>
    <n v="29.882352941176499"/>
    <n v="22"/>
    <n v="127.136363636364"/>
    <n v="20"/>
    <n v="295.85000000000002"/>
    <n v="22"/>
    <n v="146.363636363636"/>
    <n v="0.52380952380952395"/>
    <n v="3"/>
    <n v="84"/>
    <n v="0.13636363636363599"/>
    <n v="13"/>
    <n v="0.65"/>
    <n v="5"/>
    <n v="0.25"/>
    <n v="8"/>
    <n v="0.36363636363636398"/>
    <n v="6"/>
    <n v="0.27272727272727298"/>
    <n v="0"/>
    <n v="0"/>
    <n v="0"/>
    <n v="0"/>
    <n v="0"/>
    <n v="0"/>
    <n v="1"/>
    <n v="1.05"/>
    <n v="40"/>
    <n v="13"/>
    <n v="9"/>
  </r>
  <r>
    <n v="2017"/>
    <x v="6"/>
    <x v="0"/>
    <s v="GUZKA"/>
    <x v="358"/>
    <n v="36"/>
    <n v="21"/>
    <n v="6.4761904761904798"/>
    <n v="36"/>
    <n v="8.3611111111111107"/>
    <n v="0"/>
    <n v="0"/>
    <n v="1"/>
    <n v="592.47222222222194"/>
    <n v="2.7777777777777801E-2"/>
    <n v="33"/>
    <n v="40.303030303030297"/>
    <n v="11"/>
    <n v="71.636363636363598"/>
    <n v="9"/>
    <n v="182.444444444444"/>
    <n v="8"/>
    <n v="23.75"/>
    <n v="22"/>
    <n v="149.363636363636"/>
    <n v="10"/>
    <n v="418.2"/>
    <n v="26"/>
    <n v="195.34615384615401"/>
    <n v="0.72222222222222199"/>
    <n v="1"/>
    <n v="73"/>
    <n v="3.8461538461538498E-2"/>
    <n v="6"/>
    <n v="0.6"/>
    <n v="4"/>
    <n v="0.4"/>
    <n v="9"/>
    <n v="0.34615384615384598"/>
    <n v="6"/>
    <n v="0.230769230769231"/>
    <n v="0"/>
    <n v="0"/>
    <n v="0"/>
    <n v="0"/>
    <n v="0"/>
    <n v="0"/>
    <n v="1"/>
    <n v="1.02857142857143"/>
    <n v="34.99999999999995"/>
    <n v="9"/>
    <n v="22.6666666666667"/>
  </r>
  <r>
    <n v="2017"/>
    <x v="6"/>
    <x v="0"/>
    <s v="BARSP"/>
    <x v="359"/>
    <n v="61"/>
    <n v="27"/>
    <n v="3.1111111111111098"/>
    <n v="61"/>
    <n v="3.9508196721311499"/>
    <n v="0"/>
    <n v="0"/>
    <n v="8"/>
    <n v="692.03333333333296"/>
    <n v="0.13114754098360701"/>
    <n v="60"/>
    <n v="29.6"/>
    <n v="21"/>
    <n v="34.380952380952401"/>
    <n v="10"/>
    <n v="165.9"/>
    <n v="9"/>
    <n v="41.7777777777778"/>
    <n v="43"/>
    <n v="129.744186046512"/>
    <n v="13"/>
    <n v="307.61538461538498"/>
    <n v="48"/>
    <n v="151.208333333333"/>
    <n v="0.786885245901639"/>
    <n v="6"/>
    <n v="74.5"/>
    <n v="0.125"/>
    <n v="10"/>
    <n v="0.76923076923076905"/>
    <n v="6"/>
    <n v="0.46153846153846201"/>
    <n v="10"/>
    <n v="0.20833333333333301"/>
    <n v="7"/>
    <n v="0.14583333333333301"/>
    <n v="0"/>
    <n v="0"/>
    <n v="0"/>
    <n v="0"/>
    <n v="0"/>
    <n v="0"/>
    <n v="0"/>
    <n v="1.1509433962264199"/>
    <n v="52.99999999999978"/>
    <n v="10"/>
    <n v="28.1"/>
  </r>
  <r>
    <n v="2017"/>
    <x v="6"/>
    <x v="0"/>
    <s v="HAGCO"/>
    <x v="360"/>
    <n v="30"/>
    <n v="19"/>
    <n v="5.2105263157894699"/>
    <n v="30"/>
    <n v="6.1333333333333302"/>
    <n v="0"/>
    <n v="0"/>
    <n v="1"/>
    <n v="289.96666666666698"/>
    <n v="3.3333333333333298E-2"/>
    <n v="29"/>
    <n v="45.724137931034498"/>
    <n v="9"/>
    <n v="55"/>
    <n v="8"/>
    <n v="145.875"/>
    <n v="10"/>
    <n v="222.1"/>
    <n v="15"/>
    <n v="168.13333333333301"/>
    <n v="12"/>
    <n v="416.58333333333297"/>
    <n v="18"/>
    <n v="188.666666666667"/>
    <n v="0.6"/>
    <n v="5"/>
    <n v="93.2"/>
    <n v="0.27777777777777801"/>
    <n v="10"/>
    <n v="0.83333333333333304"/>
    <n v="3"/>
    <n v="0.25"/>
    <n v="4"/>
    <n v="0.22222222222222199"/>
    <n v="4"/>
    <n v="0.22222222222222199"/>
    <n v="0"/>
    <n v="0"/>
    <n v="0"/>
    <n v="0"/>
    <n v="0"/>
    <n v="0"/>
    <n v="0"/>
    <n v="1.0344827586206899"/>
    <n v="28.999999999999993"/>
    <n v="7"/>
    <n v="20.8571428571429"/>
  </r>
  <r>
    <n v="2017"/>
    <x v="6"/>
    <x v="0"/>
    <s v="DICSA"/>
    <x v="361"/>
    <n v="40"/>
    <n v="29"/>
    <n v="4.0344827586206904"/>
    <n v="40"/>
    <n v="4.7249999999999996"/>
    <n v="0"/>
    <n v="0"/>
    <n v="2"/>
    <n v="307.564102564103"/>
    <n v="0.05"/>
    <n v="36"/>
    <n v="20.0277777777778"/>
    <n v="12"/>
    <n v="36.8333333333333"/>
    <n v="13"/>
    <n v="133.84615384615401"/>
    <n v="12"/>
    <n v="57.0833333333333"/>
    <n v="20"/>
    <n v="126.45"/>
    <n v="15"/>
    <n v="278.86666666666702"/>
    <n v="25"/>
    <n v="155.36000000000001"/>
    <n v="0.625"/>
    <n v="4"/>
    <n v="87"/>
    <n v="0.16"/>
    <n v="8"/>
    <n v="0.53333333333333299"/>
    <n v="4"/>
    <n v="0.266666666666667"/>
    <n v="4"/>
    <n v="0.16"/>
    <n v="4"/>
    <n v="0.16"/>
    <n v="0"/>
    <n v="0"/>
    <n v="1"/>
    <n v="2.5000000000000001E-2"/>
    <n v="0"/>
    <n v="0"/>
    <n v="1"/>
    <n v="1.02564102564103"/>
    <n v="38.999999999999837"/>
    <n v="12"/>
    <n v="24.9166666666667"/>
  </r>
  <r>
    <n v="2017"/>
    <x v="6"/>
    <x v="0"/>
    <s v="HAAAM"/>
    <x v="362"/>
    <n v="49"/>
    <n v="32"/>
    <n v="3.4375"/>
    <n v="49"/>
    <n v="5.5102040816326499"/>
    <n v="0"/>
    <n v="0"/>
    <n v="3"/>
    <n v="148.127659574468"/>
    <n v="6.1224489795918401E-2"/>
    <n v="45"/>
    <n v="25.6"/>
    <n v="17"/>
    <n v="26.176470588235301"/>
    <n v="17"/>
    <n v="167.82352941176501"/>
    <n v="16"/>
    <n v="43.0625"/>
    <n v="31"/>
    <n v="131.96774193548401"/>
    <n v="17"/>
    <n v="298.82352941176498"/>
    <n v="32"/>
    <n v="173.15625"/>
    <n v="0.65306122448979598"/>
    <n v="1"/>
    <n v="203"/>
    <n v="3.125E-2"/>
    <n v="13"/>
    <n v="0.76470588235294101"/>
    <n v="5"/>
    <n v="0.29411764705882398"/>
    <n v="10"/>
    <n v="0.3125"/>
    <n v="5"/>
    <n v="0.15625"/>
    <n v="0"/>
    <n v="0"/>
    <n v="0"/>
    <n v="0"/>
    <n v="0"/>
    <n v="0"/>
    <n v="1"/>
    <n v="1.0888888888888899"/>
    <n v="44.999999999999957"/>
    <n v="12"/>
    <n v="32.3333333333333"/>
  </r>
  <r>
    <n v="2017"/>
    <x v="6"/>
    <x v="0"/>
    <s v="VARAU"/>
    <x v="363"/>
    <n v="95"/>
    <n v="54"/>
    <n v="4.3518518518518503"/>
    <n v="95"/>
    <n v="5.0947368421052603"/>
    <n v="0"/>
    <n v="0"/>
    <n v="5"/>
    <n v="181.195652173913"/>
    <n v="5.2631578947368397E-2"/>
    <n v="90"/>
    <n v="25.6444444444444"/>
    <n v="28"/>
    <n v="42.285714285714299"/>
    <n v="31"/>
    <n v="165.258064516129"/>
    <n v="30"/>
    <n v="38.1666666666667"/>
    <n v="57"/>
    <n v="151.491228070175"/>
    <n v="34"/>
    <n v="309.058823529412"/>
    <n v="59"/>
    <n v="185.35593220339001"/>
    <n v="0.62105263157894697"/>
    <n v="6"/>
    <n v="116.5"/>
    <n v="0.1"/>
    <n v="22"/>
    <n v="0.64705882352941202"/>
    <n v="9"/>
    <n v="0.26470588235294101"/>
    <n v="21"/>
    <n v="0.355932203389831"/>
    <n v="13"/>
    <n v="0.22033898305084701"/>
    <n v="0"/>
    <n v="0"/>
    <n v="0"/>
    <n v="0"/>
    <n v="0"/>
    <n v="0"/>
    <n v="2"/>
    <n v="1.04395604395604"/>
    <n v="91.000000000000341"/>
    <n v="30"/>
    <n v="29.4"/>
  </r>
  <r>
    <n v="2017"/>
    <x v="6"/>
    <x v="0"/>
    <s v="GEONI"/>
    <x v="364"/>
    <n v="29"/>
    <n v="18"/>
    <n v="8.5"/>
    <n v="29"/>
    <n v="7.1724137931034502"/>
    <n v="0"/>
    <n v="0"/>
    <n v="0"/>
    <n v="87.517241379310306"/>
    <n v="0"/>
    <n v="29"/>
    <n v="44.413793103448299"/>
    <n v="12"/>
    <n v="76.4166666666667"/>
    <n v="8"/>
    <n v="215"/>
    <n v="8"/>
    <n v="75.375"/>
    <n v="17"/>
    <n v="140.17647058823499"/>
    <n v="11"/>
    <n v="398.54545454545502"/>
    <n v="18"/>
    <n v="175.055555555556"/>
    <n v="0.62068965517241403"/>
    <n v="2"/>
    <n v="306.5"/>
    <n v="0.11111111111111099"/>
    <n v="7"/>
    <n v="0.63636363636363602"/>
    <n v="3"/>
    <n v="0.27272727272727298"/>
    <n v="7"/>
    <n v="0.38888888888888901"/>
    <n v="1"/>
    <n v="5.5555555555555601E-2"/>
    <n v="0"/>
    <n v="0"/>
    <n v="0"/>
    <n v="0"/>
    <n v="0"/>
    <n v="0"/>
    <n v="0"/>
    <n v="1.03571428571429"/>
    <n v="27.999999999999883"/>
    <n v="7"/>
    <n v="18.8571428571429"/>
  </r>
  <r>
    <n v="2017"/>
    <x v="6"/>
    <x v="0"/>
    <s v="NUEJA"/>
    <x v="365"/>
    <n v="43"/>
    <n v="25"/>
    <n v="3.16"/>
    <n v="43"/>
    <n v="3.7441860465116301"/>
    <n v="0"/>
    <n v="0"/>
    <n v="2"/>
    <n v="505.28571428571399"/>
    <n v="4.6511627906976702E-2"/>
    <n v="42"/>
    <n v="21.6904761904762"/>
    <n v="18"/>
    <n v="45"/>
    <n v="18"/>
    <n v="154.777777777778"/>
    <n v="16"/>
    <n v="38.9375"/>
    <n v="25"/>
    <n v="126.64"/>
    <n v="18"/>
    <n v="280.944444444444"/>
    <n v="25"/>
    <n v="158.19999999999999"/>
    <n v="0.581395348837209"/>
    <n v="2"/>
    <n v="55"/>
    <n v="0.08"/>
    <n v="15"/>
    <n v="0.83333333333333304"/>
    <n v="5"/>
    <n v="0.27777777777777801"/>
    <n v="5"/>
    <n v="0.2"/>
    <n v="6"/>
    <n v="0.24"/>
    <n v="0"/>
    <n v="0"/>
    <n v="0"/>
    <n v="0"/>
    <n v="0"/>
    <n v="0"/>
    <n v="1"/>
    <n v="1.02380952380952"/>
    <n v="42.000000000000156"/>
    <n v="15"/>
    <n v="23.733333333333299"/>
  </r>
  <r>
    <n v="2017"/>
    <x v="6"/>
    <x v="0"/>
    <s v="JANAR"/>
    <x v="366"/>
    <n v="42"/>
    <n v="24"/>
    <n v="3.2083333333333299"/>
    <n v="42"/>
    <n v="3.9047619047619002"/>
    <n v="0"/>
    <n v="0"/>
    <n v="4"/>
    <n v="368.1"/>
    <n v="9.5238095238095205E-2"/>
    <n v="39"/>
    <n v="26.205128205128201"/>
    <n v="19"/>
    <n v="29.894736842105299"/>
    <n v="14"/>
    <n v="185.642857142857"/>
    <n v="10"/>
    <n v="23.5"/>
    <n v="24"/>
    <n v="140.708333333333"/>
    <n v="16"/>
    <n v="334.625"/>
    <n v="26"/>
    <n v="169.07692307692301"/>
    <n v="0.61904761904761896"/>
    <n v="3"/>
    <n v="105.333333333333"/>
    <n v="0.115384615384615"/>
    <n v="10"/>
    <n v="0.625"/>
    <n v="7"/>
    <n v="0.4375"/>
    <n v="5"/>
    <n v="0.19230769230769201"/>
    <n v="4"/>
    <n v="0.15384615384615399"/>
    <n v="0"/>
    <n v="0"/>
    <n v="0"/>
    <n v="0"/>
    <n v="0"/>
    <n v="0"/>
    <n v="1"/>
    <n v="1.13513513513514"/>
    <n v="36.999999999999844"/>
    <n v="14"/>
    <n v="24.571428571428601"/>
  </r>
  <r>
    <n v="2017"/>
    <x v="6"/>
    <x v="0"/>
    <s v="DESGA"/>
    <x v="367"/>
    <n v="44"/>
    <n v="31"/>
    <n v="3.0645161290322598"/>
    <n v="44"/>
    <n v="5.9090909090909101"/>
    <n v="0"/>
    <n v="0"/>
    <n v="4"/>
    <n v="283.51162790697703"/>
    <n v="9.0909090909090898E-2"/>
    <n v="41"/>
    <n v="32.878048780487802"/>
    <n v="10"/>
    <n v="33.700000000000003"/>
    <n v="15"/>
    <n v="153.73333333333301"/>
    <n v="15"/>
    <n v="40.3333333333333"/>
    <n v="28"/>
    <n v="129.17857142857099"/>
    <n v="15"/>
    <n v="310.86666666666702"/>
    <n v="29"/>
    <n v="190.44827586206901"/>
    <n v="0.65909090909090895"/>
    <n v="6"/>
    <n v="85.5"/>
    <n v="0.20689655172413801"/>
    <n v="15"/>
    <n v="1"/>
    <n v="6"/>
    <n v="0.4"/>
    <n v="5"/>
    <n v="0.17241379310344801"/>
    <n v="4"/>
    <n v="0.13793103448275901"/>
    <n v="0"/>
    <n v="0"/>
    <n v="0"/>
    <n v="0"/>
    <n v="0"/>
    <n v="0"/>
    <n v="0"/>
    <n v="1.1000000000000001"/>
    <n v="40"/>
    <n v="15"/>
    <n v="14.8"/>
  </r>
  <r>
    <n v="2017"/>
    <x v="6"/>
    <x v="0"/>
    <s v="WIRJE"/>
    <x v="368"/>
    <n v="37"/>
    <n v="18"/>
    <n v="3.9444444444444402"/>
    <n v="37"/>
    <n v="5.1081081081081097"/>
    <n v="0"/>
    <n v="0"/>
    <n v="4"/>
    <n v="375.914285714286"/>
    <n v="0.108108108108108"/>
    <n v="35"/>
    <n v="25.4"/>
    <n v="14"/>
    <n v="52"/>
    <n v="8"/>
    <n v="140.75"/>
    <n v="8"/>
    <n v="41.375"/>
    <n v="27"/>
    <n v="138.51851851851899"/>
    <n v="8"/>
    <n v="290.25"/>
    <n v="28"/>
    <n v="157.17857142857099"/>
    <n v="0.75675675675675702"/>
    <n v="3"/>
    <n v="181.666666666667"/>
    <n v="0.10344827586206901"/>
    <n v="4"/>
    <n v="0.5"/>
    <n v="4"/>
    <n v="0.5"/>
    <n v="9"/>
    <n v="0.32142857142857101"/>
    <n v="3"/>
    <n v="0.107142857142857"/>
    <n v="0"/>
    <n v="0"/>
    <n v="0"/>
    <n v="0"/>
    <n v="0"/>
    <n v="0"/>
    <n v="1"/>
    <n v="1.05714285714286"/>
    <n v="34.999999999999901"/>
    <n v="8"/>
    <n v="10.875"/>
  </r>
  <r>
    <n v="2017"/>
    <x v="6"/>
    <x v="0"/>
    <s v="KUTD"/>
    <x v="22"/>
    <n v="1"/>
    <n v="1"/>
    <n v="11"/>
    <n v="1"/>
    <n v="11"/>
    <n v="0"/>
    <n v="0"/>
    <n v="0"/>
    <n v="444"/>
    <n v="0"/>
    <n v="1"/>
    <n v="11"/>
    <n v="0"/>
    <n v="0"/>
    <n v="1"/>
    <n v="54"/>
    <n v="1"/>
    <n v="17"/>
    <n v="0"/>
    <n v="0"/>
    <n v="1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9"/>
  </r>
  <r>
    <n v="2017"/>
    <x v="6"/>
    <x v="0"/>
    <s v="BREI"/>
    <x v="39"/>
    <n v="1"/>
    <n v="1"/>
    <n v="13"/>
    <n v="1"/>
    <n v="18"/>
    <n v="0"/>
    <n v="0"/>
    <n v="0"/>
    <n v="-11"/>
    <n v="0"/>
    <n v="1"/>
    <n v="24"/>
    <n v="1"/>
    <n v="24"/>
    <n v="0"/>
    <n v="0"/>
    <n v="0"/>
    <n v="0"/>
    <n v="1"/>
    <n v="219"/>
    <n v="0"/>
    <n v="0"/>
    <n v="1"/>
    <n v="283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1"/>
    <n v="0"/>
    <n v="0"/>
  </r>
  <r>
    <n v="2017"/>
    <x v="6"/>
    <x v="0"/>
    <s v="MACSC"/>
    <x v="369"/>
    <n v="13"/>
    <n v="11"/>
    <n v="2.2727272727272698"/>
    <n v="13"/>
    <n v="4.3076923076923102"/>
    <n v="0"/>
    <n v="0"/>
    <n v="0"/>
    <n v="54.230769230769198"/>
    <n v="0"/>
    <n v="13"/>
    <n v="26.923076923076898"/>
    <n v="7"/>
    <n v="67.571428571428598"/>
    <n v="2"/>
    <n v="124.5"/>
    <n v="2"/>
    <n v="49.5"/>
    <n v="9"/>
    <n v="134.111111111111"/>
    <n v="3"/>
    <n v="328.66666666666703"/>
    <n v="10"/>
    <n v="166.4"/>
    <n v="0.76923076923076905"/>
    <n v="1"/>
    <n v="85"/>
    <n v="0.1"/>
    <n v="2"/>
    <n v="0.66666666666666696"/>
    <n v="0"/>
    <n v="0"/>
    <n v="5"/>
    <n v="0.5"/>
    <n v="1"/>
    <n v="0.1"/>
    <n v="0"/>
    <n v="0"/>
    <n v="0"/>
    <n v="0"/>
    <n v="0"/>
    <n v="0"/>
    <n v="0"/>
    <n v="1.0833333333333299"/>
    <n v="12.000000000000037"/>
    <n v="1"/>
    <n v="0"/>
  </r>
  <r>
    <n v="2017"/>
    <x v="6"/>
    <x v="0"/>
    <s v="NASCA"/>
    <x v="370"/>
    <n v="2"/>
    <n v="1"/>
    <n v="7"/>
    <n v="2"/>
    <n v="5.5"/>
    <n v="0"/>
    <n v="0"/>
    <n v="0"/>
    <n v="226"/>
    <n v="0"/>
    <n v="2"/>
    <n v="27"/>
    <n v="0"/>
    <n v="0"/>
    <n v="1"/>
    <n v="210"/>
    <n v="1"/>
    <n v="0"/>
    <n v="1"/>
    <n v="147"/>
    <n v="1"/>
    <n v="335"/>
    <n v="1"/>
    <n v="198"/>
    <n v="0.5"/>
    <n v="0"/>
    <n v="0"/>
    <n v="0"/>
    <n v="1"/>
    <n v="1"/>
    <n v="0"/>
    <n v="0"/>
    <n v="1"/>
    <n v="1"/>
    <n v="0"/>
    <n v="0"/>
    <n v="0"/>
    <n v="0"/>
    <n v="0"/>
    <n v="0"/>
    <n v="0"/>
    <n v="0"/>
    <n v="0"/>
    <n v="1"/>
    <n v="2"/>
    <n v="0"/>
    <n v="0"/>
  </r>
  <r>
    <n v="2017"/>
    <x v="6"/>
    <x v="1"/>
    <s v="No MD"/>
    <x v="336"/>
    <n v="5"/>
    <n v="0"/>
    <n v="0"/>
    <n v="2"/>
    <n v="7.5"/>
    <n v="0"/>
    <n v="0"/>
    <n v="5"/>
    <n v="0"/>
    <n v="1"/>
    <n v="0"/>
    <n v="0"/>
    <n v="0"/>
    <n v="0"/>
    <n v="0"/>
    <n v="0"/>
    <n v="0"/>
    <n v="0"/>
    <n v="0"/>
    <n v="0"/>
    <n v="0"/>
    <n v="0"/>
    <n v="1"/>
    <n v="1"/>
    <n v="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"/>
    <n v="2"/>
    <n v="0"/>
    <n v="0"/>
  </r>
  <r>
    <n v="2017"/>
    <x v="6"/>
    <x v="1"/>
    <s v="HARHI"/>
    <x v="78"/>
    <n v="158"/>
    <n v="83"/>
    <n v="9.4698795180722897"/>
    <n v="158"/>
    <n v="7.9873417721519004"/>
    <n v="2"/>
    <n v="1.26582278481013E-2"/>
    <n v="21"/>
    <n v="196.74285714285699"/>
    <n v="0.132911392405063"/>
    <n v="147"/>
    <n v="20.993197278911602"/>
    <n v="37"/>
    <n v="123.83783783783799"/>
    <n v="0"/>
    <n v="0"/>
    <n v="0"/>
    <n v="0"/>
    <n v="38"/>
    <n v="100.894736842105"/>
    <n v="104"/>
    <n v="310.56730769230802"/>
    <n v="44"/>
    <n v="188.18181818181799"/>
    <n v="0.278481012658228"/>
    <n v="4"/>
    <n v="151.25"/>
    <n v="8.1632653061224497E-2"/>
    <n v="63"/>
    <n v="0.60576923076923095"/>
    <n v="21"/>
    <n v="0.20192307692307701"/>
    <n v="11"/>
    <n v="0.25"/>
    <n v="2"/>
    <n v="4.5454545454545497E-2"/>
    <n v="0"/>
    <n v="0"/>
    <n v="0"/>
    <n v="0"/>
    <n v="0"/>
    <n v="0"/>
    <n v="4"/>
    <n v="2.07894736842105"/>
    <n v="76.000000000000099"/>
    <n v="0"/>
    <n v="0"/>
  </r>
  <r>
    <n v="2017"/>
    <x v="6"/>
    <x v="1"/>
    <s v="BOJDA"/>
    <x v="85"/>
    <n v="214"/>
    <n v="63"/>
    <n v="9.2539682539682495"/>
    <n v="214"/>
    <n v="7.0186915887850496"/>
    <n v="4"/>
    <n v="1.86915887850467E-2"/>
    <n v="108"/>
    <n v="4763.5870967741903"/>
    <n v="0.50467289719626196"/>
    <n v="192"/>
    <n v="33.6354166666667"/>
    <n v="66"/>
    <n v="75.257575757575793"/>
    <n v="27"/>
    <n v="201.03703703703701"/>
    <n v="21"/>
    <n v="88.428571428571402"/>
    <n v="100"/>
    <n v="146.41"/>
    <n v="87"/>
    <n v="318.68965517241401"/>
    <n v="117"/>
    <n v="188.81196581196599"/>
    <n v="0.54672897196261705"/>
    <n v="19"/>
    <n v="125.052631578947"/>
    <n v="0.154471544715447"/>
    <n v="50"/>
    <n v="0.57471264367816099"/>
    <n v="21"/>
    <n v="0.24137931034482801"/>
    <n v="25"/>
    <n v="0.213675213675214"/>
    <n v="10"/>
    <n v="8.54700854700855E-2"/>
    <n v="1"/>
    <n v="4.6728971962616802E-3"/>
    <n v="0"/>
    <n v="0"/>
    <n v="0"/>
    <n v="0"/>
    <n v="2"/>
    <n v="1.96330275229358"/>
    <n v="108.99999999999989"/>
    <n v="0"/>
    <n v="0"/>
  </r>
  <r>
    <n v="2017"/>
    <x v="6"/>
    <x v="1"/>
    <s v="FOWDA"/>
    <x v="89"/>
    <n v="23"/>
    <n v="11"/>
    <n v="7"/>
    <n v="23"/>
    <n v="4.8695652173913002"/>
    <n v="0"/>
    <n v="0"/>
    <n v="0"/>
    <n v="119.173913043478"/>
    <n v="0"/>
    <n v="20"/>
    <n v="32"/>
    <n v="2"/>
    <n v="32"/>
    <n v="0"/>
    <n v="0"/>
    <n v="0"/>
    <n v="0"/>
    <n v="7"/>
    <n v="145.57142857142901"/>
    <n v="13"/>
    <n v="273.07692307692298"/>
    <n v="9"/>
    <n v="158"/>
    <n v="0.39130434782608697"/>
    <n v="2"/>
    <n v="104.5"/>
    <n v="0.22222222222222199"/>
    <n v="6"/>
    <n v="0.46153846153846201"/>
    <n v="0"/>
    <n v="0"/>
    <n v="3"/>
    <n v="0.33333333333333298"/>
    <n v="1"/>
    <n v="0.11111111111111099"/>
    <n v="0"/>
    <n v="0"/>
    <n v="0"/>
    <n v="0"/>
    <n v="0"/>
    <n v="0"/>
    <n v="0"/>
    <n v="1.9166666666666701"/>
    <n v="11.999999999999979"/>
    <n v="0"/>
    <n v="0"/>
  </r>
  <r>
    <n v="2017"/>
    <x v="6"/>
    <x v="1"/>
    <s v="EDDOC"/>
    <x v="337"/>
    <n v="7"/>
    <n v="0"/>
    <n v="0"/>
    <n v="1"/>
    <n v="1"/>
    <n v="0"/>
    <n v="0"/>
    <n v="7"/>
    <n v="4339"/>
    <n v="1"/>
    <n v="0"/>
    <n v="0"/>
    <n v="0"/>
    <n v="0"/>
    <n v="0"/>
    <n v="0"/>
    <n v="0"/>
    <n v="0"/>
    <n v="0"/>
    <n v="0"/>
    <n v="0"/>
    <n v="0"/>
    <n v="1"/>
    <n v="255"/>
    <n v="0.14285714285714299"/>
    <n v="0"/>
    <n v="0"/>
    <n v="0"/>
    <n v="0"/>
    <n v="0"/>
    <n v="0"/>
    <n v="0"/>
    <n v="0"/>
    <n v="0"/>
    <n v="0"/>
    <n v="0"/>
    <n v="0"/>
    <n v="0"/>
    <n v="0"/>
    <n v="0"/>
    <n v="6"/>
    <n v="0"/>
    <n v="1"/>
    <n v="1"/>
    <n v="7"/>
    <n v="0"/>
    <n v="0"/>
  </r>
  <r>
    <n v="2017"/>
    <x v="6"/>
    <x v="1"/>
    <s v="BALBR"/>
    <x v="70"/>
    <n v="261"/>
    <n v="83"/>
    <n v="7.2650602409638596"/>
    <n v="261"/>
    <n v="5.6781609195402298"/>
    <n v="7"/>
    <n v="2.68199233716475E-2"/>
    <n v="59"/>
    <n v="1204.80478087649"/>
    <n v="0.22605363984674301"/>
    <n v="132"/>
    <n v="59.636363636363598"/>
    <n v="57"/>
    <n v="81.228070175438603"/>
    <n v="0"/>
    <n v="0"/>
    <n v="0"/>
    <n v="0"/>
    <n v="157"/>
    <n v="97.681528662420405"/>
    <n v="75"/>
    <n v="377.386666666667"/>
    <n v="185"/>
    <n v="135.205405405405"/>
    <n v="0.70881226053639901"/>
    <n v="48"/>
    <n v="62.3541666666667"/>
    <n v="0.25806451612903197"/>
    <n v="44"/>
    <n v="0.586666666666667"/>
    <n v="20"/>
    <n v="0.266666666666667"/>
    <n v="36"/>
    <n v="0.19459459459459499"/>
    <n v="18"/>
    <n v="9.7297297297297303E-2"/>
    <n v="2"/>
    <n v="7.66283524904214E-3"/>
    <n v="0"/>
    <n v="0"/>
    <n v="0"/>
    <n v="0"/>
    <n v="4"/>
    <n v="1.7876712328767099"/>
    <n v="146.0000000000002"/>
    <n v="0"/>
    <n v="0"/>
  </r>
  <r>
    <n v="2017"/>
    <x v="6"/>
    <x v="1"/>
    <s v="SMITM"/>
    <x v="68"/>
    <n v="275"/>
    <n v="85"/>
    <n v="6.2588235294117602"/>
    <n v="273"/>
    <n v="5.2820512820512802"/>
    <n v="4"/>
    <n v="1.4652014652014701E-2"/>
    <n v="45"/>
    <n v="724.77519379845"/>
    <n v="0.163636363636364"/>
    <n v="144"/>
    <n v="54.5138888888889"/>
    <n v="44"/>
    <n v="59.840909090909101"/>
    <n v="0"/>
    <n v="0"/>
    <n v="0"/>
    <n v="0"/>
    <n v="156"/>
    <n v="94.179487179487197"/>
    <n v="63"/>
    <n v="312"/>
    <n v="206"/>
    <n v="137.59223300970899"/>
    <n v="0.74909090909090903"/>
    <n v="51"/>
    <n v="65.470588235294102"/>
    <n v="0.244019138755981"/>
    <n v="33"/>
    <n v="0.52380952380952395"/>
    <n v="16"/>
    <n v="0.25396825396825401"/>
    <n v="51"/>
    <n v="0.247572815533981"/>
    <n v="16"/>
    <n v="7.7669902912621297E-2"/>
    <n v="2"/>
    <n v="7.2727272727272701E-3"/>
    <n v="0"/>
    <n v="0"/>
    <n v="2"/>
    <n v="0"/>
    <n v="3"/>
    <n v="1.9090909090909101"/>
    <n v="144.04761904761898"/>
    <n v="0"/>
    <n v="0"/>
  </r>
  <r>
    <n v="2017"/>
    <x v="6"/>
    <x v="1"/>
    <s v="GREND"/>
    <x v="62"/>
    <n v="384"/>
    <n v="210"/>
    <n v="6.7428571428571402"/>
    <n v="384"/>
    <n v="6.9114583333333304"/>
    <n v="4"/>
    <n v="1.0416666666666701E-2"/>
    <n v="11"/>
    <n v="0.471849865951743"/>
    <n v="2.8645833333333301E-2"/>
    <n v="328"/>
    <n v="15.314024390243899"/>
    <n v="37"/>
    <n v="62.216216216216203"/>
    <n v="0"/>
    <n v="0"/>
    <n v="0"/>
    <n v="0"/>
    <n v="133"/>
    <n v="112.25563909774399"/>
    <n v="219"/>
    <n v="282.05022831050201"/>
    <n v="148"/>
    <n v="177.263513513514"/>
    <n v="0.38541666666666702"/>
    <n v="21"/>
    <n v="74.190476190476204"/>
    <n v="0.13207547169811301"/>
    <n v="107"/>
    <n v="0.488584474885845"/>
    <n v="40"/>
    <n v="0.18264840182648401"/>
    <n v="53"/>
    <n v="0.358108108108108"/>
    <n v="9"/>
    <n v="6.08108108108108E-2"/>
    <n v="1"/>
    <n v="2.60416666666667E-3"/>
    <n v="1"/>
    <n v="2.60416666666667E-3"/>
    <n v="0"/>
    <n v="0"/>
    <n v="11"/>
    <n v="2.7428571428571402"/>
    <n v="140.00000000000014"/>
    <n v="0"/>
    <n v="0"/>
  </r>
  <r>
    <n v="2017"/>
    <x v="6"/>
    <x v="1"/>
    <s v="SALSH"/>
    <x v="73"/>
    <n v="207"/>
    <n v="90"/>
    <n v="7.62222222222222"/>
    <n v="207"/>
    <n v="7.3864734299516899"/>
    <n v="6"/>
    <n v="2.8985507246376802E-2"/>
    <n v="37"/>
    <n v="688.31372549019602"/>
    <n v="0.17874396135265699"/>
    <n v="183"/>
    <n v="21.923497267759601"/>
    <n v="45"/>
    <n v="138.62222222222201"/>
    <n v="0"/>
    <n v="0"/>
    <n v="0"/>
    <n v="0"/>
    <n v="44"/>
    <n v="94.545454545454504"/>
    <n v="137"/>
    <n v="324.97080291970798"/>
    <n v="60"/>
    <n v="200.75"/>
    <n v="0.28985507246376802"/>
    <n v="11"/>
    <n v="54.909090909090899"/>
    <n v="0.164179104477612"/>
    <n v="68"/>
    <n v="0.49635036496350399"/>
    <n v="35"/>
    <n v="0.25547445255474499"/>
    <n v="17"/>
    <n v="0.28333333333333299"/>
    <n v="3"/>
    <n v="0.05"/>
    <n v="0"/>
    <n v="0"/>
    <n v="1"/>
    <n v="4.8309178743961402E-3"/>
    <n v="0"/>
    <n v="0"/>
    <n v="9"/>
    <n v="2.5555555555555598"/>
    <n v="80.999999999999872"/>
    <n v="0"/>
    <n v="0"/>
  </r>
  <r>
    <n v="2017"/>
    <x v="6"/>
    <x v="1"/>
    <s v="BOWRI"/>
    <x v="66"/>
    <n v="255"/>
    <n v="118"/>
    <n v="6.3135593220338997"/>
    <n v="255"/>
    <n v="6.3294117647058803"/>
    <n v="4"/>
    <n v="1.5686274509803901E-2"/>
    <n v="84"/>
    <n v="1593.60924369748"/>
    <n v="0.32941176470588202"/>
    <n v="219"/>
    <n v="20.1004566210046"/>
    <n v="43"/>
    <n v="47.348837209302303"/>
    <n v="0"/>
    <n v="0"/>
    <n v="0"/>
    <n v="0"/>
    <n v="125"/>
    <n v="128.57599999999999"/>
    <n v="112"/>
    <n v="289.625"/>
    <n v="138"/>
    <n v="169.18840579710101"/>
    <n v="0.54117647058823504"/>
    <n v="29"/>
    <n v="76.103448275862107"/>
    <n v="0.20714285714285699"/>
    <n v="65"/>
    <n v="0.58035714285714302"/>
    <n v="26"/>
    <n v="0.23214285714285701"/>
    <n v="49"/>
    <n v="0.35507246376811602"/>
    <n v="10"/>
    <n v="7.2463768115942004E-2"/>
    <n v="0"/>
    <n v="0"/>
    <n v="1"/>
    <n v="3.9215686274509803E-3"/>
    <n v="0"/>
    <n v="0"/>
    <n v="3"/>
    <n v="2.5247524752475199"/>
    <n v="101.0000000000002"/>
    <n v="0"/>
    <n v="0"/>
  </r>
  <r>
    <n v="2017"/>
    <x v="6"/>
    <x v="1"/>
    <s v="MEZME"/>
    <x v="65"/>
    <n v="272"/>
    <n v="114"/>
    <n v="10.640350877193001"/>
    <n v="272"/>
    <n v="9.5404411764705905"/>
    <n v="5"/>
    <n v="1.8382352941176499E-2"/>
    <n v="121"/>
    <n v="3194.0892857142899"/>
    <n v="0.44485294117647101"/>
    <n v="243"/>
    <n v="33.786008230452701"/>
    <n v="54"/>
    <n v="88.6111111111111"/>
    <n v="0"/>
    <n v="0"/>
    <n v="0"/>
    <n v="0"/>
    <n v="143"/>
    <n v="154.636363636364"/>
    <n v="109"/>
    <n v="326.51376146788999"/>
    <n v="155"/>
    <n v="234.78064516129001"/>
    <n v="0.56985294117647101"/>
    <n v="12"/>
    <n v="125.583333333333"/>
    <n v="7.6433121019108305E-2"/>
    <n v="47"/>
    <n v="0.43119266055045902"/>
    <n v="25"/>
    <n v="0.22935779816513799"/>
    <n v="40"/>
    <n v="0.25806451612903197"/>
    <n v="11"/>
    <n v="7.09677419354839E-2"/>
    <n v="1"/>
    <n v="3.6764705882352902E-3"/>
    <n v="0"/>
    <n v="0"/>
    <n v="0"/>
    <n v="0"/>
    <n v="3"/>
    <n v="2.6930693069306901"/>
    <n v="101.00000000000011"/>
    <n v="0"/>
    <n v="0"/>
  </r>
  <r>
    <n v="2017"/>
    <x v="6"/>
    <x v="1"/>
    <s v="BUCKE"/>
    <x v="88"/>
    <n v="139"/>
    <n v="60"/>
    <n v="13.716666666666701"/>
    <n v="139"/>
    <n v="9.8776978417266204"/>
    <n v="10"/>
    <n v="7.1942446043165506E-2"/>
    <n v="33"/>
    <n v="1675.7419354838701"/>
    <n v="0.23741007194244601"/>
    <n v="135"/>
    <n v="24.3851851851852"/>
    <n v="34"/>
    <n v="117.735294117647"/>
    <n v="0"/>
    <n v="0"/>
    <n v="0"/>
    <n v="0"/>
    <n v="1"/>
    <n v="61"/>
    <n v="84"/>
    <n v="393.40476190476198"/>
    <n v="52"/>
    <n v="245.769230769231"/>
    <n v="0.37410071942445999"/>
    <n v="6"/>
    <n v="129.5"/>
    <n v="0.113207547169811"/>
    <n v="55"/>
    <n v="0.65476190476190499"/>
    <n v="19"/>
    <n v="0.226190476190476"/>
    <n v="20"/>
    <n v="0.38461538461538503"/>
    <n v="2"/>
    <n v="3.8461538461538498E-2"/>
    <n v="1"/>
    <n v="7.1942446043165497E-3"/>
    <n v="0"/>
    <n v="0"/>
    <n v="0"/>
    <n v="0"/>
    <n v="2"/>
    <n v="2.3965517241379302"/>
    <n v="58.000000000000021"/>
    <n v="0"/>
    <n v="0"/>
  </r>
  <r>
    <n v="2017"/>
    <x v="6"/>
    <x v="1"/>
    <s v="BRODAM"/>
    <x v="371"/>
    <n v="25"/>
    <n v="8"/>
    <n v="10.125"/>
    <n v="24"/>
    <n v="7.625"/>
    <n v="0"/>
    <n v="0"/>
    <n v="3"/>
    <n v="-77.590909090909093"/>
    <n v="0.12"/>
    <n v="21"/>
    <n v="41.6666666666667"/>
    <n v="7"/>
    <n v="109.142857142857"/>
    <n v="0"/>
    <n v="0"/>
    <n v="0"/>
    <n v="0"/>
    <n v="13"/>
    <n v="111.769230769231"/>
    <n v="9"/>
    <n v="330.33333333333297"/>
    <n v="15"/>
    <n v="179.73333333333301"/>
    <n v="0.6"/>
    <n v="1"/>
    <n v="87"/>
    <n v="6.6666666666666693E-2"/>
    <n v="3"/>
    <n v="0.33333333333333298"/>
    <n v="3"/>
    <n v="0.33333333333333298"/>
    <n v="7"/>
    <n v="0.46666666666666701"/>
    <n v="1"/>
    <n v="6.6666666666666693E-2"/>
    <n v="1"/>
    <n v="0.04"/>
    <n v="1"/>
    <n v="0.04"/>
    <n v="0"/>
    <n v="0"/>
    <n v="0"/>
    <n v="1.5625"/>
    <n v="16"/>
    <n v="0"/>
    <n v="0"/>
  </r>
  <r>
    <n v="2017"/>
    <x v="6"/>
    <x v="1"/>
    <s v="LUGRO"/>
    <x v="76"/>
    <n v="218"/>
    <n v="69"/>
    <n v="5.4057971014492798"/>
    <n v="217"/>
    <n v="5.5161290322580596"/>
    <n v="2"/>
    <n v="9.2165898617511503E-3"/>
    <n v="64"/>
    <n v="1642.50961538462"/>
    <n v="0.293577981651376"/>
    <n v="98"/>
    <n v="84.622448979591795"/>
    <n v="29"/>
    <n v="88.7931034482759"/>
    <n v="1"/>
    <n v="148"/>
    <n v="1"/>
    <n v="37"/>
    <n v="135"/>
    <n v="99.022222222222197"/>
    <n v="55"/>
    <n v="364.09090909090901"/>
    <n v="159"/>
    <n v="136.23270440251599"/>
    <n v="0.72935779816513802"/>
    <n v="54"/>
    <n v="78.1666666666667"/>
    <n v="0.33750000000000002"/>
    <n v="39"/>
    <n v="0.70909090909090899"/>
    <n v="24"/>
    <n v="0.43636363636363601"/>
    <n v="27"/>
    <n v="0.169811320754717"/>
    <n v="8"/>
    <n v="5.0314465408804999E-2"/>
    <n v="1"/>
    <n v="4.5871559633027499E-3"/>
    <n v="0"/>
    <n v="0"/>
    <n v="1"/>
    <n v="0"/>
    <n v="4"/>
    <n v="1.9375"/>
    <n v="112.51612903225806"/>
    <n v="0"/>
    <n v="0"/>
  </r>
  <r>
    <n v="2017"/>
    <x v="6"/>
    <x v="1"/>
    <s v="SHILAU"/>
    <x v="84"/>
    <n v="235"/>
    <n v="69"/>
    <n v="5.4347826086956497"/>
    <n v="234"/>
    <n v="5.5683760683760699"/>
    <n v="2"/>
    <n v="8.5470085470085496E-3"/>
    <n v="77"/>
    <n v="1483.2870370370399"/>
    <n v="0.32765957446808502"/>
    <n v="113"/>
    <n v="33.035398230088497"/>
    <n v="61"/>
    <n v="40.786885245901601"/>
    <n v="0"/>
    <n v="0"/>
    <n v="0"/>
    <n v="0"/>
    <n v="164"/>
    <n v="81.731707317073202"/>
    <n v="57"/>
    <n v="332.561403508772"/>
    <n v="174"/>
    <n v="121.83908045977"/>
    <n v="0.74042553191489402"/>
    <n v="38"/>
    <n v="58.921052631578902"/>
    <n v="0.217142857142857"/>
    <n v="45"/>
    <n v="0.78947368421052599"/>
    <n v="14"/>
    <n v="0.24561403508771901"/>
    <n v="42"/>
    <n v="0.24137931034482801"/>
    <n v="16"/>
    <n v="9.1954022988505704E-2"/>
    <n v="1"/>
    <n v="4.2553191489361703E-3"/>
    <n v="1"/>
    <n v="4.2553191489361703E-3"/>
    <n v="1"/>
    <n v="0"/>
    <n v="3"/>
    <n v="1.95"/>
    <n v="120.51282051282051"/>
    <n v="0"/>
    <n v="0"/>
  </r>
  <r>
    <n v="2017"/>
    <x v="6"/>
    <x v="1"/>
    <s v="BOBKA"/>
    <x v="372"/>
    <n v="14"/>
    <n v="7"/>
    <n v="4.4285714285714297"/>
    <n v="14"/>
    <n v="5.78571428571429"/>
    <n v="2"/>
    <n v="0.14285714285714299"/>
    <n v="1"/>
    <n v="359.84615384615398"/>
    <n v="7.1428571428571397E-2"/>
    <n v="4"/>
    <n v="202"/>
    <n v="4"/>
    <n v="31"/>
    <n v="4"/>
    <n v="201"/>
    <n v="3"/>
    <n v="61.3333333333333"/>
    <n v="9"/>
    <n v="82.1111111111111"/>
    <n v="4"/>
    <n v="387.5"/>
    <n v="10"/>
    <n v="131.30000000000001"/>
    <n v="0.71428571428571397"/>
    <n v="1"/>
    <n v="100"/>
    <n v="0.1"/>
    <n v="3"/>
    <n v="0.75"/>
    <n v="0"/>
    <n v="0"/>
    <n v="4"/>
    <n v="0.4"/>
    <n v="1"/>
    <n v="0.1"/>
    <n v="0"/>
    <n v="0"/>
    <n v="0"/>
    <n v="0"/>
    <n v="0"/>
    <n v="0"/>
    <n v="0"/>
    <n v="1.75"/>
    <n v="8"/>
    <n v="0"/>
    <n v="0"/>
  </r>
  <r>
    <n v="2017"/>
    <x v="6"/>
    <x v="1"/>
    <s v="KROJU"/>
    <x v="87"/>
    <n v="69"/>
    <n v="28"/>
    <n v="9.03571428571429"/>
    <n v="69"/>
    <n v="6.9855072463768098"/>
    <n v="0"/>
    <n v="0"/>
    <n v="6"/>
    <n v="34.578125"/>
    <n v="8.6956521739130405E-2"/>
    <n v="59"/>
    <n v="10.559322033898299"/>
    <n v="6"/>
    <n v="54.5"/>
    <n v="0"/>
    <n v="0"/>
    <n v="0"/>
    <n v="0"/>
    <n v="4"/>
    <n v="80.75"/>
    <n v="33"/>
    <n v="346.969696969697"/>
    <n v="32"/>
    <n v="139.5"/>
    <n v="0.46376811594202899"/>
    <n v="9"/>
    <n v="28"/>
    <n v="0.26470588235294101"/>
    <n v="23"/>
    <n v="0.69696969696969702"/>
    <n v="8"/>
    <n v="0.24242424242424199"/>
    <n v="5"/>
    <n v="0.15625"/>
    <n v="1"/>
    <n v="3.125E-2"/>
    <n v="0"/>
    <n v="0"/>
    <n v="0"/>
    <n v="0"/>
    <n v="0"/>
    <n v="0"/>
    <n v="2"/>
    <n v="1.7250000000000001"/>
    <n v="40"/>
    <n v="0"/>
    <n v="0"/>
  </r>
  <r>
    <n v="2017"/>
    <x v="6"/>
    <x v="1"/>
    <s v="LATJU"/>
    <x v="69"/>
    <n v="240"/>
    <n v="90"/>
    <n v="6.7666666666666702"/>
    <n v="240"/>
    <n v="6.65"/>
    <n v="6"/>
    <n v="2.5000000000000001E-2"/>
    <n v="32"/>
    <n v="954.92307692307702"/>
    <n v="0.133333333333333"/>
    <n v="118"/>
    <n v="61.245762711864401"/>
    <n v="48"/>
    <n v="65.5416666666667"/>
    <n v="0"/>
    <n v="0"/>
    <n v="0"/>
    <n v="0"/>
    <n v="138"/>
    <n v="85.224637681159393"/>
    <n v="79"/>
    <n v="328.481012658228"/>
    <n v="159"/>
    <n v="126.72327044025199"/>
    <n v="0.66249999999999998"/>
    <n v="53"/>
    <n v="63.943396226415103"/>
    <n v="0.33124999999999999"/>
    <n v="50"/>
    <n v="0.632911392405063"/>
    <n v="24"/>
    <n v="0.30379746835443"/>
    <n v="25"/>
    <n v="0.15723270440251599"/>
    <n v="14"/>
    <n v="8.8050314465408799E-2"/>
    <n v="2"/>
    <n v="8.3333333333333297E-3"/>
    <n v="0"/>
    <n v="0"/>
    <n v="0"/>
    <n v="0"/>
    <n v="5"/>
    <n v="1.875"/>
    <n v="128"/>
    <n v="0"/>
    <n v="0"/>
  </r>
  <r>
    <n v="2017"/>
    <x v="6"/>
    <x v="1"/>
    <s v="BUITR"/>
    <x v="61"/>
    <n v="521"/>
    <n v="115"/>
    <n v="8.92173913043478"/>
    <n v="521"/>
    <n v="6.3301343570057602"/>
    <n v="14"/>
    <n v="2.6871401151631499E-2"/>
    <n v="29"/>
    <n v="-65.417004048582996"/>
    <n v="5.5662188099808101E-2"/>
    <n v="482"/>
    <n v="32.263485477178399"/>
    <n v="175"/>
    <n v="79.531428571428606"/>
    <n v="0"/>
    <n v="0"/>
    <n v="0"/>
    <n v="0"/>
    <n v="138"/>
    <n v="151.065217391304"/>
    <n v="296"/>
    <n v="354.97635135135101"/>
    <n v="202"/>
    <n v="271.65346534653497"/>
    <n v="0.38771593090211098"/>
    <n v="23"/>
    <n v="134.26086956521701"/>
    <n v="0.106481481481481"/>
    <n v="170"/>
    <n v="0.57432432432432401"/>
    <n v="55"/>
    <n v="0.18581081081081099"/>
    <n v="93"/>
    <n v="0.46039603960395997"/>
    <n v="35"/>
    <n v="0.173267326732673"/>
    <n v="14"/>
    <n v="2.6871401151631499E-2"/>
    <n v="4"/>
    <n v="7.6775431861804203E-3"/>
    <n v="0"/>
    <n v="0"/>
    <n v="19"/>
    <n v="3.2767295597484298"/>
    <n v="158.99999999999989"/>
    <n v="0"/>
    <n v="0"/>
  </r>
  <r>
    <n v="2017"/>
    <x v="6"/>
    <x v="1"/>
    <s v="HAMOM"/>
    <x v="72"/>
    <n v="306"/>
    <n v="121"/>
    <n v="6.7851239669421499"/>
    <n v="306"/>
    <n v="6.2581699346405202"/>
    <n v="10"/>
    <n v="3.2679738562091498E-2"/>
    <n v="14"/>
    <n v="-78.373287671232902"/>
    <n v="4.5751633986928102E-2"/>
    <n v="273"/>
    <n v="31"/>
    <n v="69"/>
    <n v="98.014492753623202"/>
    <n v="0"/>
    <n v="0"/>
    <n v="0"/>
    <n v="0"/>
    <n v="131"/>
    <n v="141.45801526717599"/>
    <n v="149"/>
    <n v="331.785234899329"/>
    <n v="146"/>
    <n v="180.616438356164"/>
    <n v="0.47712418300653597"/>
    <n v="17"/>
    <n v="99.470588235294102"/>
    <n v="0.115646258503401"/>
    <n v="76"/>
    <n v="0.51006711409395999"/>
    <n v="27"/>
    <n v="0.18120805369127499"/>
    <n v="44"/>
    <n v="0.301369863013699"/>
    <n v="7"/>
    <n v="4.7945205479452101E-2"/>
    <n v="1"/>
    <n v="3.26797385620915E-3"/>
    <n v="0"/>
    <n v="0"/>
    <n v="0"/>
    <n v="0"/>
    <n v="2"/>
    <n v="2.6608695652173902"/>
    <n v="115.00000000000006"/>
    <n v="0"/>
    <n v="0"/>
  </r>
  <r>
    <n v="2017"/>
    <x v="6"/>
    <x v="1"/>
    <s v="KEEST"/>
    <x v="80"/>
    <n v="267"/>
    <n v="92"/>
    <n v="9.4565217391304408"/>
    <n v="267"/>
    <n v="7.5543071161048703"/>
    <n v="10"/>
    <n v="3.7453183520599301E-2"/>
    <n v="24"/>
    <n v="188.21686746987999"/>
    <n v="8.98876404494382E-2"/>
    <n v="232"/>
    <n v="25.7198275862069"/>
    <n v="44"/>
    <n v="61.840909090909101"/>
    <n v="0"/>
    <n v="0"/>
    <n v="0"/>
    <n v="0"/>
    <n v="110"/>
    <n v="115.027272727273"/>
    <n v="129"/>
    <n v="336.457364341085"/>
    <n v="128"/>
    <n v="204.75"/>
    <n v="0.47940074906366997"/>
    <n v="22"/>
    <n v="95.181818181818201"/>
    <n v="0.16793893129771001"/>
    <n v="77"/>
    <n v="0.59689922480620194"/>
    <n v="26"/>
    <n v="0.201550387596899"/>
    <n v="27"/>
    <n v="0.2109375"/>
    <n v="12"/>
    <n v="9.375E-2"/>
    <n v="2"/>
    <n v="7.4906367041198503E-3"/>
    <n v="0"/>
    <n v="0"/>
    <n v="0"/>
    <n v="0"/>
    <n v="2"/>
    <n v="2.5922330097087398"/>
    <n v="102.99999999999993"/>
    <n v="0"/>
    <n v="0"/>
  </r>
  <r>
    <n v="2017"/>
    <x v="6"/>
    <x v="1"/>
    <s v="MCDCH"/>
    <x v="67"/>
    <n v="307"/>
    <n v="133"/>
    <n v="8.5488721804511307"/>
    <n v="307"/>
    <n v="8.1009771986970698"/>
    <n v="14"/>
    <n v="4.5602605863192203E-2"/>
    <n v="17"/>
    <n v="14.9450171821306"/>
    <n v="5.5374592833876198E-2"/>
    <n v="281"/>
    <n v="25.971530249110302"/>
    <n v="77"/>
    <n v="57.8441558441558"/>
    <n v="0"/>
    <n v="0"/>
    <n v="0"/>
    <n v="0"/>
    <n v="99"/>
    <n v="116.67676767676799"/>
    <n v="172"/>
    <n v="313.97674418604697"/>
    <n v="127"/>
    <n v="209.92913385826799"/>
    <n v="0.413680781758958"/>
    <n v="21"/>
    <n v="138.333333333333"/>
    <n v="0.16153846153846199"/>
    <n v="88"/>
    <n v="0.51162790697674398"/>
    <n v="29"/>
    <n v="0.168604651162791"/>
    <n v="33"/>
    <n v="0.25984251968503902"/>
    <n v="8"/>
    <n v="6.2992125984251995E-2"/>
    <n v="2"/>
    <n v="6.5146579804560298E-3"/>
    <n v="0"/>
    <n v="0"/>
    <n v="0"/>
    <n v="0"/>
    <n v="9"/>
    <n v="2.7168141592920398"/>
    <n v="112.99999999999982"/>
    <n v="0"/>
    <n v="0"/>
  </r>
  <r>
    <n v="2017"/>
    <x v="6"/>
    <x v="1"/>
    <s v="GIRRI2"/>
    <x v="63"/>
    <n v="368"/>
    <n v="177"/>
    <n v="5.5480225988700598"/>
    <n v="367"/>
    <n v="6.31062670299728"/>
    <n v="16"/>
    <n v="4.3596730245231599E-2"/>
    <n v="32"/>
    <n v="14.119047619047601"/>
    <n v="8.6956521739130405E-2"/>
    <n v="325"/>
    <n v="19.295384615384599"/>
    <n v="62"/>
    <n v="50"/>
    <n v="0"/>
    <n v="0"/>
    <n v="0"/>
    <n v="0"/>
    <n v="115"/>
    <n v="117.486956521739"/>
    <n v="218"/>
    <n v="304.05963302752298"/>
    <n v="132"/>
    <n v="205.54545454545499"/>
    <n v="0.35869565217391303"/>
    <n v="10"/>
    <n v="84"/>
    <n v="6.9444444444444406E-2"/>
    <n v="124"/>
    <n v="0.56880733944954098"/>
    <n v="51"/>
    <n v="0.23394495412843999"/>
    <n v="59"/>
    <n v="0.44696969696969702"/>
    <n v="20"/>
    <n v="0.15151515151515199"/>
    <n v="1"/>
    <n v="2.7173913043478299E-3"/>
    <n v="0"/>
    <n v="0"/>
    <n v="0"/>
    <n v="0"/>
    <n v="12"/>
    <n v="3.0924369747899201"/>
    <n v="118.99999999999984"/>
    <n v="0"/>
    <n v="0"/>
  </r>
  <r>
    <n v="2017"/>
    <x v="6"/>
    <x v="1"/>
    <s v="MARISI"/>
    <x v="373"/>
    <n v="1"/>
    <n v="0"/>
    <n v="0"/>
    <n v="1"/>
    <n v="1"/>
    <n v="0"/>
    <n v="0"/>
    <n v="1"/>
    <n v="1456"/>
    <n v="1"/>
    <n v="1"/>
    <n v="38"/>
    <n v="0"/>
    <n v="0"/>
    <n v="0"/>
    <n v="0"/>
    <n v="0"/>
    <n v="0"/>
    <n v="0"/>
    <n v="0"/>
    <n v="0"/>
    <n v="0"/>
    <n v="1"/>
    <n v="24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6"/>
    <x v="1"/>
    <s v="HAAEV"/>
    <x v="75"/>
    <n v="212"/>
    <n v="63"/>
    <n v="5.7301587301587302"/>
    <n v="211"/>
    <n v="5.0331753554502399"/>
    <n v="0"/>
    <n v="0"/>
    <n v="41"/>
    <n v="760.43434343434296"/>
    <n v="0.19339622641509399"/>
    <n v="85"/>
    <n v="41.8705882352941"/>
    <n v="46"/>
    <n v="42.739130434782602"/>
    <n v="0"/>
    <n v="0"/>
    <n v="0"/>
    <n v="0"/>
    <n v="161"/>
    <n v="82.726708074534201"/>
    <n v="37"/>
    <n v="329.21621621621603"/>
    <n v="164"/>
    <n v="105.90243902439001"/>
    <n v="0.77358490566037696"/>
    <n v="70"/>
    <n v="53.628571428571398"/>
    <n v="0.40462427745664697"/>
    <n v="25"/>
    <n v="0.67567567567567599"/>
    <n v="7"/>
    <n v="0.18918918918918901"/>
    <n v="24"/>
    <n v="0.146341463414634"/>
    <n v="10"/>
    <n v="6.0975609756097601E-2"/>
    <n v="0"/>
    <n v="0"/>
    <n v="1"/>
    <n v="4.7169811320754698E-3"/>
    <n v="1"/>
    <n v="0"/>
    <n v="7"/>
    <n v="1.7154471544715399"/>
    <n v="123.58293838862593"/>
    <n v="0"/>
    <n v="0"/>
  </r>
  <r>
    <n v="2017"/>
    <x v="6"/>
    <x v="1"/>
    <s v="CANDAI"/>
    <x v="74"/>
    <n v="227"/>
    <n v="32"/>
    <n v="7.28125"/>
    <n v="224"/>
    <n v="5.43303571428571"/>
    <n v="2"/>
    <n v="8.9285714285714298E-3"/>
    <n v="49"/>
    <n v="1217.0504587155999"/>
    <n v="0.215859030837004"/>
    <n v="126"/>
    <n v="48.031746031746003"/>
    <n v="44"/>
    <n v="65.886363636363598"/>
    <n v="13"/>
    <n v="137.769230769231"/>
    <n v="13"/>
    <n v="107.30769230769199"/>
    <n v="132"/>
    <n v="79.128787878787904"/>
    <n v="54"/>
    <n v="319.68518518518499"/>
    <n v="168"/>
    <n v="131.57738095238099"/>
    <n v="0.740088105726872"/>
    <n v="53"/>
    <n v="71.849056603773604"/>
    <n v="0.31547619047619002"/>
    <n v="35"/>
    <n v="0.64814814814814803"/>
    <n v="15"/>
    <n v="0.27777777777777801"/>
    <n v="23"/>
    <n v="0.136904761904762"/>
    <n v="9"/>
    <n v="5.3571428571428603E-2"/>
    <n v="0"/>
    <n v="0"/>
    <n v="2"/>
    <n v="8.8105726872246704E-3"/>
    <n v="3"/>
    <n v="0"/>
    <n v="5"/>
    <n v="1.94782608695652"/>
    <n v="116.54017857142867"/>
    <n v="0"/>
    <n v="0"/>
  </r>
  <r>
    <n v="2017"/>
    <x v="6"/>
    <x v="1"/>
    <s v="BURDES"/>
    <x v="79"/>
    <n v="264"/>
    <n v="77"/>
    <n v="6.5454545454545503"/>
    <n v="263"/>
    <n v="5.7072243346007596"/>
    <n v="10"/>
    <n v="3.8022813688212899E-2"/>
    <n v="85"/>
    <n v="1812.2760000000001"/>
    <n v="0.32196969696969702"/>
    <n v="147"/>
    <n v="35.612244897959201"/>
    <n v="55"/>
    <n v="43.8363636363636"/>
    <n v="0"/>
    <n v="0"/>
    <n v="0"/>
    <n v="0"/>
    <n v="170"/>
    <n v="105.94705882352901"/>
    <n v="56"/>
    <n v="352.92857142857099"/>
    <n v="205"/>
    <n v="141.946341463415"/>
    <n v="0.77651515151515205"/>
    <n v="70"/>
    <n v="84.085714285714303"/>
    <n v="0.33816425120773003"/>
    <n v="34"/>
    <n v="0.60714285714285698"/>
    <n v="12"/>
    <n v="0.214285714285714"/>
    <n v="38"/>
    <n v="0.185365853658537"/>
    <n v="10"/>
    <n v="4.8780487804878002E-2"/>
    <n v="1"/>
    <n v="3.7878787878787902E-3"/>
    <n v="0"/>
    <n v="0"/>
    <n v="1"/>
    <n v="0"/>
    <n v="6"/>
    <n v="2.0387596899224798"/>
    <n v="129.49049429657799"/>
    <n v="0"/>
    <n v="0"/>
  </r>
  <r>
    <n v="2017"/>
    <x v="6"/>
    <x v="1"/>
    <s v="MEEMAR"/>
    <x v="81"/>
    <n v="190"/>
    <n v="46"/>
    <n v="4.5869565217391299"/>
    <n v="189"/>
    <n v="5.3068783068783096"/>
    <n v="2"/>
    <n v="1.0582010582010601E-2"/>
    <n v="60"/>
    <n v="1875.5112359550601"/>
    <n v="0.31578947368421101"/>
    <n v="94"/>
    <n v="35.031914893617"/>
    <n v="35"/>
    <n v="58.171428571428599"/>
    <n v="0"/>
    <n v="0"/>
    <n v="0"/>
    <n v="0"/>
    <n v="152"/>
    <n v="77.473684210526301"/>
    <n v="29"/>
    <n v="366.82758620689702"/>
    <n v="158"/>
    <n v="105.89240506329099"/>
    <n v="0.83157894736842097"/>
    <n v="60"/>
    <n v="62.55"/>
    <n v="0.375"/>
    <n v="18"/>
    <n v="0.62068965517241403"/>
    <n v="8"/>
    <n v="0.27586206896551702"/>
    <n v="35"/>
    <n v="0.221518987341772"/>
    <n v="7"/>
    <n v="4.4303797468354403E-2"/>
    <n v="3"/>
    <n v="1.5789473684210499E-2"/>
    <n v="1"/>
    <n v="5.2631578947368403E-3"/>
    <n v="1"/>
    <n v="0"/>
    <n v="1"/>
    <n v="1.78301886792453"/>
    <n v="106.56084656084646"/>
    <n v="0"/>
    <n v="0"/>
  </r>
  <r>
    <n v="2017"/>
    <x v="6"/>
    <x v="1"/>
    <s v="PERAN2"/>
    <x v="374"/>
    <n v="2"/>
    <n v="1"/>
    <n v="0"/>
    <n v="2"/>
    <n v="4"/>
    <n v="0"/>
    <n v="0"/>
    <n v="0"/>
    <n v="387.5"/>
    <n v="0"/>
    <n v="2"/>
    <n v="60.5"/>
    <n v="0"/>
    <n v="0"/>
    <n v="0"/>
    <n v="0"/>
    <n v="0"/>
    <n v="0"/>
    <n v="1"/>
    <n v="214"/>
    <n v="0"/>
    <n v="0"/>
    <n v="2"/>
    <n v="360.5"/>
    <n v="1"/>
    <n v="0"/>
    <n v="0"/>
    <n v="0"/>
    <n v="0"/>
    <n v="0"/>
    <n v="0"/>
    <n v="0"/>
    <n v="1"/>
    <n v="0.5"/>
    <n v="2"/>
    <n v="1"/>
    <n v="0"/>
    <n v="0"/>
    <n v="0"/>
    <n v="0"/>
    <n v="0"/>
    <n v="0"/>
    <n v="0"/>
    <n v="1"/>
    <n v="2"/>
    <n v="0"/>
    <n v="0"/>
  </r>
  <r>
    <n v="2017"/>
    <x v="6"/>
    <x v="1"/>
    <s v="STUAN"/>
    <x v="64"/>
    <n v="316"/>
    <n v="83"/>
    <n v="6.2650602409638596"/>
    <n v="316"/>
    <n v="5.4113924050632898"/>
    <n v="24"/>
    <n v="7.5949367088607597E-2"/>
    <n v="188"/>
    <n v="3069.22977346278"/>
    <n v="0.59493670886076"/>
    <n v="301"/>
    <n v="25.481727574750799"/>
    <n v="83"/>
    <n v="60.566265060241001"/>
    <n v="0"/>
    <n v="0"/>
    <n v="0"/>
    <n v="0"/>
    <n v="121"/>
    <n v="120.685950413223"/>
    <n v="165"/>
    <n v="325.066666666667"/>
    <n v="142"/>
    <n v="199.654929577465"/>
    <n v="0.449367088607595"/>
    <n v="14"/>
    <n v="134.57142857142901"/>
    <n v="9.45945945945946E-2"/>
    <n v="111"/>
    <n v="0.67272727272727295"/>
    <n v="45"/>
    <n v="0.27272727272727298"/>
    <n v="41"/>
    <n v="0.28873239436619702"/>
    <n v="16"/>
    <n v="0.11267605633802801"/>
    <n v="3"/>
    <n v="9.4936708860759497E-3"/>
    <n v="1"/>
    <n v="3.1645569620253199E-3"/>
    <n v="0"/>
    <n v="0"/>
    <n v="13"/>
    <n v="2.92592592592593"/>
    <n v="107.99999999999984"/>
    <n v="0"/>
    <n v="0"/>
  </r>
  <r>
    <n v="2017"/>
    <x v="6"/>
    <x v="1"/>
    <s v="ABRVA"/>
    <x v="71"/>
    <n v="231"/>
    <n v="48"/>
    <n v="12.5208333333333"/>
    <n v="231"/>
    <n v="7.08225108225108"/>
    <n v="6"/>
    <n v="2.5974025974026E-2"/>
    <n v="87"/>
    <n v="1649.6909090909101"/>
    <n v="0.37662337662337703"/>
    <n v="50"/>
    <n v="113.58"/>
    <n v="67"/>
    <n v="62.208955223880601"/>
    <n v="39"/>
    <n v="150.79487179487199"/>
    <n v="39"/>
    <n v="95.6666666666667"/>
    <n v="182"/>
    <n v="97.571428571428598"/>
    <n v="39"/>
    <n v="366.71794871794901"/>
    <n v="190"/>
    <n v="144.46315789473701"/>
    <n v="0.82251082251082297"/>
    <n v="57"/>
    <n v="88.456140350877206"/>
    <n v="0.296875"/>
    <n v="30"/>
    <n v="0.76923076923076905"/>
    <n v="6"/>
    <n v="0.15384615384615399"/>
    <n v="49"/>
    <n v="0.25789473684210501"/>
    <n v="11"/>
    <n v="5.7894736842105297E-2"/>
    <n v="6"/>
    <n v="2.5974025974026E-2"/>
    <n v="1"/>
    <n v="4.3290043290043299E-3"/>
    <n v="0"/>
    <n v="0"/>
    <n v="6"/>
    <n v="1.8934426229508201"/>
    <n v="121.99999999999997"/>
    <n v="0"/>
    <n v="0"/>
  </r>
  <r>
    <n v="2017"/>
    <x v="6"/>
    <x v="1"/>
    <s v="YUDMA"/>
    <x v="82"/>
    <n v="202"/>
    <n v="74"/>
    <n v="6.14864864864865"/>
    <n v="202"/>
    <n v="6.7475247524752504"/>
    <n v="12"/>
    <n v="5.9405940594059403E-2"/>
    <n v="70"/>
    <n v="2407.18644067797"/>
    <n v="0.34653465346534701"/>
    <n v="116"/>
    <n v="42.267241379310299"/>
    <n v="54"/>
    <n v="77.814814814814795"/>
    <n v="10"/>
    <n v="215.7"/>
    <n v="4"/>
    <n v="88"/>
    <n v="103"/>
    <n v="111.873786407767"/>
    <n v="50"/>
    <n v="355.2"/>
    <n v="148"/>
    <n v="145.17567567567599"/>
    <n v="0.73267326732673299"/>
    <n v="64"/>
    <n v="103.9375"/>
    <n v="0.42105263157894701"/>
    <n v="30"/>
    <n v="0.6"/>
    <n v="10"/>
    <n v="0.2"/>
    <n v="27"/>
    <n v="0.18243243243243201"/>
    <n v="8"/>
    <n v="5.4054054054054099E-2"/>
    <n v="3"/>
    <n v="1.4851485148514899E-2"/>
    <n v="0"/>
    <n v="0"/>
    <n v="0"/>
    <n v="0"/>
    <n v="5"/>
    <n v="1.7719298245613999"/>
    <n v="114.00000000000023"/>
    <n v="4"/>
    <n v="4"/>
  </r>
  <r>
    <n v="2017"/>
    <x v="6"/>
    <x v="1"/>
    <s v="ZALJO"/>
    <x v="77"/>
    <n v="204"/>
    <n v="95"/>
    <n v="11.463157894736799"/>
    <n v="204"/>
    <n v="8.0735294117647101"/>
    <n v="0"/>
    <n v="0"/>
    <n v="116"/>
    <n v="1663.5033557047"/>
    <n v="0.56862745098039202"/>
    <n v="186"/>
    <n v="26.8494623655914"/>
    <n v="28"/>
    <n v="82.571428571428598"/>
    <n v="0"/>
    <n v="0"/>
    <n v="0"/>
    <n v="0"/>
    <n v="5"/>
    <n v="119"/>
    <n v="100"/>
    <n v="336.78"/>
    <n v="93"/>
    <n v="215.860215053763"/>
    <n v="0.45588235294117602"/>
    <n v="9"/>
    <n v="155.555555555556"/>
    <n v="9.2783505154639206E-2"/>
    <n v="61"/>
    <n v="0.61"/>
    <n v="22"/>
    <n v="0.22"/>
    <n v="28"/>
    <n v="0.30107526881720398"/>
    <n v="11"/>
    <n v="0.118279569892473"/>
    <n v="2"/>
    <n v="9.8039215686274508E-3"/>
    <n v="0"/>
    <n v="0"/>
    <n v="0"/>
    <n v="0"/>
    <n v="6"/>
    <n v="2.5185185185185199"/>
    <n v="80.999999999999957"/>
    <n v="0"/>
    <n v="0"/>
  </r>
  <r>
    <n v="2017"/>
    <x v="6"/>
    <x v="1"/>
    <s v="HUYLE"/>
    <x v="91"/>
    <n v="24"/>
    <n v="12"/>
    <n v="10.1666666666667"/>
    <n v="24"/>
    <n v="7.4583333333333304"/>
    <n v="0"/>
    <n v="0"/>
    <n v="17"/>
    <n v="6753.2307692307704"/>
    <n v="0.70833333333333304"/>
    <n v="22"/>
    <n v="37.909090909090899"/>
    <n v="8"/>
    <n v="111.25"/>
    <n v="0"/>
    <n v="0"/>
    <n v="0"/>
    <n v="0"/>
    <n v="0"/>
    <n v="0"/>
    <n v="13"/>
    <n v="330"/>
    <n v="11"/>
    <n v="167.18181818181799"/>
    <n v="0.45833333333333298"/>
    <n v="1"/>
    <n v="94"/>
    <n v="9.0909090909090898E-2"/>
    <n v="7"/>
    <n v="0.53846153846153799"/>
    <n v="2"/>
    <n v="0.15384615384615399"/>
    <n v="4"/>
    <n v="0.36363636363636398"/>
    <n v="0"/>
    <n v="0"/>
    <n v="0"/>
    <n v="0"/>
    <n v="0"/>
    <n v="0"/>
    <n v="0"/>
    <n v="0"/>
    <n v="1"/>
    <n v="2"/>
    <n v="12"/>
    <n v="0"/>
    <n v="0"/>
  </r>
  <r>
    <n v="2017"/>
    <x v="6"/>
    <x v="1"/>
    <s v="WILDA3"/>
    <x v="161"/>
    <n v="70"/>
    <n v="34"/>
    <n v="15.5588235294118"/>
    <n v="70"/>
    <n v="11.728571428571399"/>
    <n v="2"/>
    <n v="2.8571428571428598E-2"/>
    <n v="0"/>
    <n v="-63.3857142857143"/>
    <n v="0"/>
    <n v="66"/>
    <n v="21.3333333333333"/>
    <n v="16"/>
    <n v="128.5625"/>
    <n v="4"/>
    <n v="110.5"/>
    <n v="4"/>
    <n v="110"/>
    <n v="32"/>
    <n v="157.25"/>
    <n v="37"/>
    <n v="333.86486486486501"/>
    <n v="33"/>
    <n v="207.87878787878799"/>
    <n v="0.47142857142857097"/>
    <n v="1"/>
    <n v="256"/>
    <n v="3.03030303030303E-2"/>
    <n v="22"/>
    <n v="0.59459459459459496"/>
    <n v="9"/>
    <n v="0.24324324324324301"/>
    <n v="17"/>
    <n v="0.51515151515151503"/>
    <n v="3"/>
    <n v="9.0909090909090898E-2"/>
    <n v="0"/>
    <n v="0"/>
    <n v="0"/>
    <n v="0"/>
    <n v="0"/>
    <n v="0"/>
    <n v="0"/>
    <n v="1.7948717948718"/>
    <n v="38.999999999999886"/>
    <n v="0"/>
    <n v="0"/>
  </r>
  <r>
    <n v="2017"/>
    <x v="6"/>
    <x v="1"/>
    <s v="PAPST2"/>
    <x v="295"/>
    <n v="30"/>
    <n v="12"/>
    <n v="14.0833333333333"/>
    <n v="30"/>
    <n v="8.93333333333333"/>
    <n v="0"/>
    <n v="0"/>
    <n v="5"/>
    <n v="120.538461538462"/>
    <n v="0.16666666666666699"/>
    <n v="27"/>
    <n v="20.518518518518501"/>
    <n v="5"/>
    <n v="82.2"/>
    <n v="1"/>
    <n v="133"/>
    <n v="0"/>
    <n v="0"/>
    <n v="6"/>
    <n v="180.333333333333"/>
    <n v="12"/>
    <n v="440.83333333333297"/>
    <n v="16"/>
    <n v="235.875"/>
    <n v="0.53333333333333299"/>
    <n v="1"/>
    <n v="145"/>
    <n v="5.8823529411764698E-2"/>
    <n v="6"/>
    <n v="0.5"/>
    <n v="1"/>
    <n v="8.3333333333333301E-2"/>
    <n v="7"/>
    <n v="0.4375"/>
    <n v="1"/>
    <n v="6.25E-2"/>
    <n v="1"/>
    <n v="3.3333333333333298E-2"/>
    <n v="0"/>
    <n v="0"/>
    <n v="0"/>
    <n v="0"/>
    <n v="2"/>
    <n v="1.875"/>
    <n v="16"/>
    <n v="0"/>
    <n v="0"/>
  </r>
  <r>
    <n v="2017"/>
    <x v="6"/>
    <x v="1"/>
    <s v="ALEVL"/>
    <x v="297"/>
    <n v="26"/>
    <n v="12"/>
    <n v="14.25"/>
    <n v="26"/>
    <n v="16.692307692307701"/>
    <n v="0"/>
    <n v="0"/>
    <n v="8"/>
    <n v="158.5"/>
    <n v="0.30769230769230799"/>
    <n v="23"/>
    <n v="31.695652173913"/>
    <n v="7"/>
    <n v="106"/>
    <n v="0"/>
    <n v="0"/>
    <n v="0"/>
    <n v="0"/>
    <n v="12"/>
    <n v="143.916666666667"/>
    <n v="12"/>
    <n v="356.33333333333297"/>
    <n v="14"/>
    <n v="190"/>
    <n v="0.53846153846153799"/>
    <n v="0"/>
    <n v="0"/>
    <n v="0"/>
    <n v="9"/>
    <n v="0.75"/>
    <n v="4"/>
    <n v="0.33333333333333298"/>
    <n v="6"/>
    <n v="0.42857142857142899"/>
    <n v="2"/>
    <n v="0.14285714285714299"/>
    <n v="0"/>
    <n v="0"/>
    <n v="0"/>
    <n v="0"/>
    <n v="0"/>
    <n v="0"/>
    <n v="0"/>
    <n v="1.625"/>
    <n v="16"/>
    <n v="0"/>
    <n v="0"/>
  </r>
  <r>
    <n v="2017"/>
    <x v="6"/>
    <x v="1"/>
    <s v="MISDAV"/>
    <x v="298"/>
    <n v="29"/>
    <n v="10"/>
    <n v="7.1"/>
    <n v="27"/>
    <n v="8.6666666666666696"/>
    <n v="4"/>
    <n v="0.148148148148148"/>
    <n v="3"/>
    <n v="213.230769230769"/>
    <n v="0.10344827586206901"/>
    <n v="10"/>
    <n v="11.9"/>
    <n v="1"/>
    <n v="11"/>
    <n v="0"/>
    <n v="0"/>
    <n v="0"/>
    <n v="0"/>
    <n v="12"/>
    <n v="29.9166666666667"/>
    <n v="1"/>
    <n v="427"/>
    <n v="26"/>
    <n v="47.653846153846203"/>
    <n v="0.89655172413793105"/>
    <n v="19"/>
    <n v="45.473684210526301"/>
    <n v="0.73076923076923095"/>
    <n v="1"/>
    <n v="1"/>
    <n v="0"/>
    <n v="0"/>
    <n v="2"/>
    <n v="7.69230769230769E-2"/>
    <n v="0"/>
    <n v="0"/>
    <n v="0"/>
    <n v="0"/>
    <n v="0"/>
    <n v="0"/>
    <n v="2"/>
    <n v="0"/>
    <n v="2"/>
    <n v="1.125"/>
    <n v="25.777777777777779"/>
    <n v="0"/>
    <n v="0"/>
  </r>
  <r>
    <n v="2017"/>
    <x v="6"/>
    <x v="1"/>
    <s v="PERPE1"/>
    <x v="341"/>
    <n v="120"/>
    <n v="60"/>
    <n v="13.233333333333301"/>
    <n v="120"/>
    <n v="10.641666666666699"/>
    <n v="8"/>
    <n v="6.6666666666666693E-2"/>
    <n v="6"/>
    <n v="151.42105263157899"/>
    <n v="0.05"/>
    <n v="102"/>
    <n v="31.245098039215701"/>
    <n v="16"/>
    <n v="83.25"/>
    <n v="4"/>
    <n v="163.5"/>
    <n v="4"/>
    <n v="49.25"/>
    <n v="56"/>
    <n v="127.71428571428601"/>
    <n v="48"/>
    <n v="321.35416666666703"/>
    <n v="69"/>
    <n v="169.47826086956499"/>
    <n v="0.57499999999999996"/>
    <n v="5"/>
    <n v="64.2"/>
    <n v="7.0422535211267595E-2"/>
    <n v="33"/>
    <n v="0.6875"/>
    <n v="17"/>
    <n v="0.35416666666666702"/>
    <n v="19"/>
    <n v="0.27536231884057999"/>
    <n v="3"/>
    <n v="4.3478260869565202E-2"/>
    <n v="1"/>
    <n v="8.3333333333333297E-3"/>
    <n v="0"/>
    <n v="0"/>
    <n v="0"/>
    <n v="0"/>
    <n v="4"/>
    <n v="1.93548387096774"/>
    <n v="62.000000000000064"/>
    <n v="2"/>
    <n v="77"/>
  </r>
  <r>
    <n v="2017"/>
    <x v="6"/>
    <x v="1"/>
    <s v="ABREL"/>
    <x v="24"/>
    <n v="121"/>
    <n v="62"/>
    <n v="9.7258064516129004"/>
    <n v="121"/>
    <n v="8.5702479338842998"/>
    <n v="0"/>
    <n v="0"/>
    <n v="48"/>
    <n v="1066.26495726496"/>
    <n v="0.39669421487603301"/>
    <n v="118"/>
    <n v="18.491525423728799"/>
    <n v="36"/>
    <n v="59.3333333333333"/>
    <n v="27"/>
    <n v="143.07407407407399"/>
    <n v="24"/>
    <n v="71.625"/>
    <n v="40"/>
    <n v="133.52500000000001"/>
    <n v="69"/>
    <n v="310.49275362318798"/>
    <n v="50"/>
    <n v="195.7"/>
    <n v="0.413223140495868"/>
    <n v="2"/>
    <n v="97.5"/>
    <n v="3.9215686274509803E-2"/>
    <n v="42"/>
    <n v="0.60869565217391297"/>
    <n v="17"/>
    <n v="0.24637681159420299"/>
    <n v="22"/>
    <n v="0.44"/>
    <n v="6"/>
    <n v="0.12"/>
    <n v="2"/>
    <n v="1.6528925619834701E-2"/>
    <n v="0"/>
    <n v="0"/>
    <n v="0"/>
    <n v="0"/>
    <n v="6"/>
    <n v="1.86153846153846"/>
    <n v="65.000000000000057"/>
    <n v="26"/>
    <n v="30.923076923076898"/>
  </r>
  <r>
    <n v="2017"/>
    <x v="6"/>
    <x v="1"/>
    <s v="CUPAI"/>
    <x v="375"/>
    <n v="77"/>
    <n v="29"/>
    <n v="8.6551724137930997"/>
    <n v="77"/>
    <n v="5.9610389610389598"/>
    <n v="2"/>
    <n v="2.5974025974026E-2"/>
    <n v="3"/>
    <n v="72.405405405405403"/>
    <n v="3.8961038961039002E-2"/>
    <n v="72"/>
    <n v="32.4583333333333"/>
    <n v="12"/>
    <n v="125.75"/>
    <n v="3"/>
    <n v="189.666666666667"/>
    <n v="3"/>
    <n v="67.6666666666667"/>
    <n v="5"/>
    <n v="146.6"/>
    <n v="32"/>
    <n v="375.40625"/>
    <n v="43"/>
    <n v="185.58139534883699"/>
    <n v="0.55844155844155796"/>
    <n v="7"/>
    <n v="129.142857142857"/>
    <n v="0.155555555555556"/>
    <n v="21"/>
    <n v="0.65625"/>
    <n v="6"/>
    <n v="0.1875"/>
    <n v="14"/>
    <n v="0.32558139534883701"/>
    <n v="8"/>
    <n v="0.186046511627907"/>
    <n v="0"/>
    <n v="0"/>
    <n v="0"/>
    <n v="0"/>
    <n v="0"/>
    <n v="0"/>
    <n v="3"/>
    <n v="1.63829787234043"/>
    <n v="46.999999999999872"/>
    <n v="0"/>
    <n v="0"/>
  </r>
  <r>
    <n v="2017"/>
    <x v="6"/>
    <x v="1"/>
    <s v="GIRRI2"/>
    <x v="63"/>
    <n v="1"/>
    <n v="0"/>
    <n v="0"/>
    <n v="0"/>
    <n v="0"/>
    <n v="0"/>
    <n v="0"/>
    <n v="0"/>
    <n v="3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n v="2017"/>
    <x v="6"/>
    <x v="1"/>
    <s v="ZHACH"/>
    <x v="376"/>
    <n v="1"/>
    <n v="1"/>
    <n v="6"/>
    <n v="1"/>
    <n v="11"/>
    <n v="0"/>
    <n v="0"/>
    <n v="0"/>
    <n v="-50"/>
    <n v="0"/>
    <n v="1"/>
    <n v="107"/>
    <n v="0"/>
    <n v="0"/>
    <n v="0"/>
    <n v="0"/>
    <n v="0"/>
    <n v="0"/>
    <n v="0"/>
    <n v="0"/>
    <n v="1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6"/>
    <x v="1"/>
    <s v="SAAVA"/>
    <x v="377"/>
    <n v="1"/>
    <n v="1"/>
    <n v="9"/>
    <n v="1"/>
    <n v="10"/>
    <n v="0"/>
    <n v="0"/>
    <n v="0"/>
    <n v="163"/>
    <n v="0"/>
    <n v="1"/>
    <n v="12"/>
    <n v="0"/>
    <n v="0"/>
    <n v="0"/>
    <n v="0"/>
    <n v="0"/>
    <n v="0"/>
    <n v="0"/>
    <n v="0"/>
    <n v="1"/>
    <n v="280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0"/>
    <n v="0"/>
  </r>
  <r>
    <n v="2017"/>
    <x v="6"/>
    <x v="2"/>
    <s v="FOWDA"/>
    <x v="89"/>
    <n v="10"/>
    <n v="10"/>
    <n v="5.0999999999999996"/>
    <n v="10"/>
    <n v="6.1"/>
    <n v="0"/>
    <n v="0"/>
    <n v="0"/>
    <n v="350.2"/>
    <n v="0"/>
    <n v="9"/>
    <n v="13.6666666666667"/>
    <n v="2"/>
    <n v="21"/>
    <n v="0"/>
    <n v="0"/>
    <n v="0"/>
    <n v="0"/>
    <n v="9"/>
    <n v="61.4444444444444"/>
    <n v="0"/>
    <n v="0"/>
    <n v="10"/>
    <n v="85"/>
    <n v="1"/>
    <n v="3"/>
    <n v="37.3333333333333"/>
    <n v="0.3"/>
    <n v="0"/>
    <n v="0"/>
    <n v="0"/>
    <n v="0"/>
    <n v="4"/>
    <n v="0.4"/>
    <n v="0"/>
    <n v="0"/>
    <n v="0"/>
    <n v="0"/>
    <n v="0"/>
    <n v="0"/>
    <n v="0"/>
    <n v="0"/>
    <n v="0"/>
    <n v="1.1111111111111101"/>
    <n v="9.0000000000000089"/>
    <n v="0"/>
    <n v="0"/>
  </r>
  <r>
    <n v="2017"/>
    <x v="6"/>
    <x v="2"/>
    <s v="GREND"/>
    <x v="62"/>
    <n v="11"/>
    <n v="11"/>
    <n v="1.72727272727273"/>
    <n v="11"/>
    <n v="3"/>
    <n v="0"/>
    <n v="0"/>
    <n v="1"/>
    <n v="-9.6"/>
    <n v="9.0909090909090898E-2"/>
    <n v="10"/>
    <n v="13.6"/>
    <n v="2"/>
    <n v="18.5"/>
    <n v="0"/>
    <n v="0"/>
    <n v="0"/>
    <n v="0"/>
    <n v="10"/>
    <n v="55.4"/>
    <n v="0"/>
    <n v="0"/>
    <n v="11"/>
    <n v="77.636363636363598"/>
    <n v="1"/>
    <n v="3"/>
    <n v="69.6666666666667"/>
    <n v="0.27272727272727298"/>
    <n v="0"/>
    <n v="0"/>
    <n v="0"/>
    <n v="0"/>
    <n v="3"/>
    <n v="0.27272727272727298"/>
    <n v="0"/>
    <n v="0"/>
    <n v="0"/>
    <n v="0"/>
    <n v="0"/>
    <n v="0"/>
    <n v="0"/>
    <n v="0"/>
    <n v="0"/>
    <n v="1.375"/>
    <n v="8"/>
    <n v="0"/>
    <n v="0"/>
  </r>
  <r>
    <n v="2017"/>
    <x v="6"/>
    <x v="2"/>
    <s v="STCDO"/>
    <x v="342"/>
    <n v="39"/>
    <n v="38"/>
    <n v="1.7894736842105301"/>
    <n v="39"/>
    <n v="2.4871794871794899"/>
    <n v="0"/>
    <n v="0"/>
    <n v="5"/>
    <n v="7.7647058823529402"/>
    <n v="0.128205128205128"/>
    <n v="35"/>
    <n v="14.657142857142899"/>
    <n v="5"/>
    <n v="21.8"/>
    <n v="0"/>
    <n v="0"/>
    <n v="0"/>
    <n v="0"/>
    <n v="36"/>
    <n v="62.1666666666667"/>
    <n v="0"/>
    <n v="0"/>
    <n v="39"/>
    <n v="87.3333333333333"/>
    <n v="1"/>
    <n v="11"/>
    <n v="58.545454545454497"/>
    <n v="0.28205128205128199"/>
    <n v="0"/>
    <n v="0"/>
    <n v="0"/>
    <n v="0"/>
    <n v="8"/>
    <n v="0.20512820512820501"/>
    <n v="2"/>
    <n v="5.1282051282051301E-2"/>
    <n v="1"/>
    <n v="2.5641025641025599E-2"/>
    <n v="0"/>
    <n v="0"/>
    <n v="0"/>
    <n v="0"/>
    <n v="1"/>
    <n v="1.3928571428571399"/>
    <n v="28.00000000000006"/>
    <n v="0"/>
    <n v="0"/>
  </r>
  <r>
    <n v="2017"/>
    <x v="6"/>
    <x v="2"/>
    <s v="GREFR"/>
    <x v="99"/>
    <n v="55"/>
    <n v="54"/>
    <n v="3.57407407407407"/>
    <n v="55"/>
    <n v="4.52727272727273"/>
    <n v="0"/>
    <n v="0"/>
    <n v="2"/>
    <n v="0.39622641509433998"/>
    <n v="3.6363636363636397E-2"/>
    <n v="49"/>
    <n v="14.612244897959201"/>
    <n v="12"/>
    <n v="41.6666666666667"/>
    <n v="0"/>
    <n v="0"/>
    <n v="0"/>
    <n v="0"/>
    <n v="44"/>
    <n v="92.5"/>
    <n v="0"/>
    <n v="0"/>
    <n v="55"/>
    <n v="122.327272727273"/>
    <n v="1"/>
    <n v="16"/>
    <n v="73.5"/>
    <n v="0.29090909090909101"/>
    <n v="0"/>
    <n v="0"/>
    <n v="0"/>
    <n v="0"/>
    <n v="12"/>
    <n v="0.218181818181818"/>
    <n v="3"/>
    <n v="5.4545454545454501E-2"/>
    <n v="1"/>
    <n v="1.8181818181818198E-2"/>
    <n v="0"/>
    <n v="0"/>
    <n v="0"/>
    <n v="0"/>
    <n v="0"/>
    <n v="1.25"/>
    <n v="44"/>
    <n v="0"/>
    <n v="0"/>
  </r>
  <r>
    <n v="2017"/>
    <x v="6"/>
    <x v="2"/>
    <s v="REDDA"/>
    <x v="96"/>
    <n v="68"/>
    <n v="68"/>
    <n v="3.7647058823529398"/>
    <n v="68"/>
    <n v="4.75"/>
    <n v="0"/>
    <n v="0"/>
    <n v="12"/>
    <n v="222.203389830508"/>
    <n v="0.17647058823529399"/>
    <n v="54"/>
    <n v="19.018518518518501"/>
    <n v="8"/>
    <n v="27.125"/>
    <n v="0"/>
    <n v="0"/>
    <n v="0"/>
    <n v="0"/>
    <n v="53"/>
    <n v="73.528301886792406"/>
    <n v="0"/>
    <n v="0"/>
    <n v="68"/>
    <n v="99.602941176470594"/>
    <n v="1"/>
    <n v="21"/>
    <n v="62.714285714285701"/>
    <n v="0.308823529411765"/>
    <n v="0"/>
    <n v="0"/>
    <n v="0"/>
    <n v="0"/>
    <n v="13"/>
    <n v="0.191176470588235"/>
    <n v="3"/>
    <n v="4.4117647058823498E-2"/>
    <n v="0"/>
    <n v="0"/>
    <n v="0"/>
    <n v="0"/>
    <n v="0"/>
    <n v="0"/>
    <n v="0"/>
    <n v="1.4468085106383"/>
    <n v="46.999999999999929"/>
    <n v="0"/>
    <n v="0"/>
  </r>
  <r>
    <n v="2017"/>
    <x v="6"/>
    <x v="2"/>
    <s v="POECH"/>
    <x v="100"/>
    <n v="52"/>
    <n v="52"/>
    <n v="3.8846153846153801"/>
    <n v="52"/>
    <n v="4.9038461538461497"/>
    <n v="0"/>
    <n v="0"/>
    <n v="1"/>
    <n v="239.25"/>
    <n v="1.9230769230769201E-2"/>
    <n v="42"/>
    <n v="11.047619047618999"/>
    <n v="7"/>
    <n v="25"/>
    <n v="2"/>
    <n v="70"/>
    <n v="2"/>
    <n v="19"/>
    <n v="44"/>
    <n v="58.340909090909101"/>
    <n v="2"/>
    <n v="191.5"/>
    <n v="50"/>
    <n v="61.28"/>
    <n v="0.96153846153846201"/>
    <n v="23"/>
    <n v="40.347826086956502"/>
    <n v="0.46"/>
    <n v="1"/>
    <n v="0.5"/>
    <n v="1"/>
    <n v="0.5"/>
    <n v="11"/>
    <n v="0.22"/>
    <n v="1"/>
    <n v="0.02"/>
    <n v="0"/>
    <n v="0"/>
    <n v="0"/>
    <n v="0"/>
    <n v="0"/>
    <n v="0"/>
    <n v="0"/>
    <n v="1.26829268292683"/>
    <n v="40.999999999999979"/>
    <n v="2"/>
    <n v="0"/>
  </r>
  <r>
    <n v="2017"/>
    <x v="6"/>
    <x v="2"/>
    <s v="BUITR"/>
    <x v="61"/>
    <n v="1"/>
    <n v="1"/>
    <n v="1"/>
    <n v="1"/>
    <n v="2"/>
    <n v="0"/>
    <n v="0"/>
    <n v="0"/>
    <n v="-367"/>
    <n v="0"/>
    <n v="1"/>
    <n v="8"/>
    <n v="1"/>
    <n v="32"/>
    <n v="0"/>
    <n v="0"/>
    <n v="0"/>
    <n v="0"/>
    <n v="0"/>
    <n v="0"/>
    <n v="1"/>
    <n v="4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6"/>
    <x v="2"/>
    <s v="FISJA"/>
    <x v="95"/>
    <n v="61"/>
    <n v="51"/>
    <n v="2.84313725490196"/>
    <n v="61"/>
    <n v="3.27868852459016"/>
    <n v="0"/>
    <n v="0"/>
    <n v="1"/>
    <n v="486.03333333333302"/>
    <n v="1.63934426229508E-2"/>
    <n v="51"/>
    <n v="16.2745098039216"/>
    <n v="3"/>
    <n v="80.3333333333333"/>
    <n v="1"/>
    <n v="117"/>
    <n v="1"/>
    <n v="17"/>
    <n v="43"/>
    <n v="60.604651162790702"/>
    <n v="1"/>
    <n v="247"/>
    <n v="60"/>
    <n v="85.1"/>
    <n v="0.98360655737704905"/>
    <n v="12"/>
    <n v="40.9166666666667"/>
    <n v="0.2"/>
    <n v="1"/>
    <n v="1"/>
    <n v="0"/>
    <n v="0"/>
    <n v="13"/>
    <n v="0.21666666666666701"/>
    <n v="3"/>
    <n v="0.05"/>
    <n v="0"/>
    <n v="0"/>
    <n v="0"/>
    <n v="0"/>
    <n v="0"/>
    <n v="0"/>
    <n v="0"/>
    <n v="1.38636363636364"/>
    <n v="43.999999999999886"/>
    <n v="1"/>
    <n v="13"/>
  </r>
  <r>
    <n v="2017"/>
    <x v="6"/>
    <x v="2"/>
    <s v="GONJO2"/>
    <x v="102"/>
    <n v="9"/>
    <n v="9"/>
    <n v="5.1111111111111098"/>
    <n v="9"/>
    <n v="6.2222222222222197"/>
    <n v="0"/>
    <n v="0"/>
    <n v="2"/>
    <n v="15.1428571428571"/>
    <n v="0.22222222222222199"/>
    <n v="8"/>
    <n v="17"/>
    <n v="1"/>
    <n v="26"/>
    <n v="1"/>
    <n v="95"/>
    <n v="1"/>
    <n v="37"/>
    <n v="5"/>
    <n v="56.6"/>
    <n v="1"/>
    <n v="259"/>
    <n v="8"/>
    <n v="81.625"/>
    <n v="0.88888888888888895"/>
    <n v="2"/>
    <n v="59.5"/>
    <n v="0.25"/>
    <n v="1"/>
    <n v="1"/>
    <n v="0"/>
    <n v="0"/>
    <n v="2"/>
    <n v="0.25"/>
    <n v="0"/>
    <n v="0"/>
    <n v="0"/>
    <n v="0"/>
    <n v="0"/>
    <n v="0"/>
    <n v="0"/>
    <n v="0"/>
    <n v="0"/>
    <n v="1"/>
    <n v="9"/>
    <n v="1"/>
    <n v="8"/>
  </r>
  <r>
    <n v="2017"/>
    <x v="6"/>
    <x v="3"/>
    <s v="NISRO"/>
    <x v="107"/>
    <n v="49"/>
    <n v="48"/>
    <n v="4.2083333333333304"/>
    <n v="49"/>
    <n v="5.1836734693877604"/>
    <n v="0"/>
    <n v="0"/>
    <n v="3"/>
    <n v="159.304347826087"/>
    <n v="6.1224489795918401E-2"/>
    <n v="47"/>
    <n v="17.4255319148936"/>
    <n v="7"/>
    <n v="41.571428571428598"/>
    <n v="4"/>
    <n v="180.5"/>
    <n v="3"/>
    <n v="253"/>
    <n v="25"/>
    <n v="86.2"/>
    <n v="7"/>
    <n v="274.57142857142901"/>
    <n v="42"/>
    <n v="106.21428571428601"/>
    <n v="0.85714285714285698"/>
    <n v="12"/>
    <n v="96"/>
    <n v="0.28571428571428598"/>
    <n v="6"/>
    <n v="0.85714285714285698"/>
    <n v="2"/>
    <n v="0.28571428571428598"/>
    <n v="6"/>
    <n v="0.14285714285714299"/>
    <n v="2"/>
    <n v="4.7619047619047603E-2"/>
    <n v="0"/>
    <n v="0"/>
    <n v="0"/>
    <n v="0"/>
    <n v="0"/>
    <n v="0"/>
    <n v="0"/>
    <n v="1.53125"/>
    <n v="32"/>
    <n v="3"/>
    <n v="48"/>
  </r>
  <r>
    <n v="2017"/>
    <x v="6"/>
    <x v="3"/>
    <s v="FOWDA"/>
    <x v="89"/>
    <n v="129"/>
    <n v="124"/>
    <n v="5.8709677419354804"/>
    <n v="128"/>
    <n v="6.671875"/>
    <n v="6"/>
    <n v="4.6875E-2"/>
    <n v="4"/>
    <n v="202.51968503936999"/>
    <n v="3.1007751937984499E-2"/>
    <n v="94"/>
    <n v="14.9574468085106"/>
    <n v="9"/>
    <n v="43.6666666666667"/>
    <n v="0"/>
    <n v="0"/>
    <n v="0"/>
    <n v="0"/>
    <n v="106"/>
    <n v="54.320754716981099"/>
    <n v="12"/>
    <n v="227.166666666667"/>
    <n v="116"/>
    <n v="70.818965517241395"/>
    <n v="0.89922480620154999"/>
    <n v="36"/>
    <n v="53.3333333333333"/>
    <n v="0.31034482758620702"/>
    <n v="6"/>
    <n v="0.5"/>
    <n v="2"/>
    <n v="0.16666666666666699"/>
    <n v="19"/>
    <n v="0.163793103448276"/>
    <n v="3"/>
    <n v="2.5862068965517199E-2"/>
    <n v="0"/>
    <n v="0"/>
    <n v="0"/>
    <n v="0"/>
    <n v="0"/>
    <n v="0"/>
    <n v="1"/>
    <n v="1.7916666666666701"/>
    <n v="71.999999999999858"/>
    <n v="0"/>
    <n v="0"/>
  </r>
  <r>
    <n v="2017"/>
    <x v="6"/>
    <x v="3"/>
    <s v="BOWRI"/>
    <x v="66"/>
    <n v="1"/>
    <n v="1"/>
    <n v="1"/>
    <n v="1"/>
    <n v="3"/>
    <n v="0"/>
    <n v="0"/>
    <n v="0"/>
    <n v="-33"/>
    <n v="0"/>
    <n v="1"/>
    <n v="11"/>
    <n v="1"/>
    <n v="11"/>
    <n v="0"/>
    <n v="0"/>
    <n v="0"/>
    <n v="0"/>
    <n v="0"/>
    <n v="0"/>
    <n v="1"/>
    <n v="228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6"/>
    <x v="3"/>
    <s v="TULDA"/>
    <x v="106"/>
    <n v="58"/>
    <n v="57"/>
    <n v="2.5614035087719298"/>
    <n v="58"/>
    <n v="3.0862068965517202"/>
    <n v="0"/>
    <n v="0"/>
    <n v="3"/>
    <n v="99.945454545454595"/>
    <n v="5.1724137931034503E-2"/>
    <n v="47"/>
    <n v="7.4255319148936199"/>
    <n v="11"/>
    <n v="17.181818181818201"/>
    <n v="2"/>
    <n v="147"/>
    <n v="1"/>
    <n v="14"/>
    <n v="55"/>
    <n v="64.581818181818207"/>
    <n v="2"/>
    <n v="228"/>
    <n v="56"/>
    <n v="78.714285714285694"/>
    <n v="0.96551724137931005"/>
    <n v="27"/>
    <n v="49.814814814814802"/>
    <n v="0.48214285714285698"/>
    <n v="1"/>
    <n v="0.5"/>
    <n v="2"/>
    <n v="1"/>
    <n v="9"/>
    <n v="0.160714285714286"/>
    <n v="4"/>
    <n v="7.1428571428571397E-2"/>
    <n v="0"/>
    <n v="0"/>
    <n v="0"/>
    <n v="0"/>
    <n v="0"/>
    <n v="0"/>
    <n v="0"/>
    <n v="1.93333333333333"/>
    <n v="30.00000000000005"/>
    <n v="2"/>
    <n v="4"/>
  </r>
  <r>
    <n v="2017"/>
    <x v="6"/>
    <x v="3"/>
    <s v="POECH"/>
    <x v="100"/>
    <n v="19"/>
    <n v="18"/>
    <n v="2.8333333333333299"/>
    <n v="19"/>
    <n v="4.3684210526315796"/>
    <n v="0"/>
    <n v="0"/>
    <n v="1"/>
    <n v="77.5"/>
    <n v="5.2631578947368397E-2"/>
    <n v="16"/>
    <n v="11.75"/>
    <n v="0"/>
    <n v="0"/>
    <n v="3"/>
    <n v="55"/>
    <n v="3"/>
    <n v="44"/>
    <n v="14"/>
    <n v="60.571428571428598"/>
    <n v="2"/>
    <n v="288.5"/>
    <n v="16"/>
    <n v="76.1875"/>
    <n v="0.84210526315789502"/>
    <n v="8"/>
    <n v="49"/>
    <n v="0.5"/>
    <n v="2"/>
    <n v="1"/>
    <n v="2"/>
    <n v="1"/>
    <n v="4"/>
    <n v="0.25"/>
    <n v="1"/>
    <n v="6.25E-2"/>
    <n v="0"/>
    <n v="0"/>
    <n v="0"/>
    <n v="0"/>
    <n v="0"/>
    <n v="0"/>
    <n v="0"/>
    <n v="1.72727272727273"/>
    <n v="10.999999999999982"/>
    <n v="2"/>
    <n v="0.5"/>
  </r>
  <r>
    <n v="2017"/>
    <x v="6"/>
    <x v="3"/>
    <s v="MCCTI"/>
    <x v="272"/>
    <n v="20"/>
    <n v="19"/>
    <n v="3.1052631578947398"/>
    <n v="20"/>
    <n v="4.8499999999999996"/>
    <n v="0"/>
    <n v="0"/>
    <n v="1"/>
    <n v="134.57894736842101"/>
    <n v="0.05"/>
    <n v="20"/>
    <n v="10.55"/>
    <n v="7"/>
    <n v="46.285714285714299"/>
    <n v="0"/>
    <n v="0"/>
    <n v="0"/>
    <n v="0"/>
    <n v="8"/>
    <n v="68.375"/>
    <n v="2"/>
    <n v="231"/>
    <n v="18"/>
    <n v="104.666666666667"/>
    <n v="0.9"/>
    <n v="7"/>
    <n v="105.428571428571"/>
    <n v="0.38888888888888901"/>
    <n v="2"/>
    <n v="1"/>
    <n v="1"/>
    <n v="0.5"/>
    <n v="3"/>
    <n v="0.16666666666666699"/>
    <n v="1"/>
    <n v="5.5555555555555601E-2"/>
    <n v="0"/>
    <n v="0"/>
    <n v="0"/>
    <n v="0"/>
    <n v="0"/>
    <n v="0"/>
    <n v="0"/>
    <n v="1.5384615384615401"/>
    <n v="12.999999999999986"/>
    <n v="0"/>
    <n v="0"/>
  </r>
  <r>
    <n v="2017"/>
    <x v="6"/>
    <x v="3"/>
    <s v="FELAN"/>
    <x v="103"/>
    <n v="70"/>
    <n v="67"/>
    <n v="7.14925373134328"/>
    <n v="70"/>
    <n v="8.0571428571428605"/>
    <n v="2"/>
    <n v="2.8571428571428598E-2"/>
    <n v="6"/>
    <n v="8.171875"/>
    <n v="8.5714285714285701E-2"/>
    <n v="60"/>
    <n v="17.2"/>
    <n v="14"/>
    <n v="53.928571428571402"/>
    <n v="4"/>
    <n v="112.75"/>
    <n v="3"/>
    <n v="15"/>
    <n v="62"/>
    <n v="54.080645161290299"/>
    <n v="5"/>
    <n v="206.2"/>
    <n v="64"/>
    <n v="82.734375"/>
    <n v="0.91428571428571404"/>
    <n v="23"/>
    <n v="58.478260869565197"/>
    <n v="0.35384615384615398"/>
    <n v="4"/>
    <n v="0.8"/>
    <n v="3"/>
    <n v="0.6"/>
    <n v="7"/>
    <n v="0.109375"/>
    <n v="1"/>
    <n v="1.5625E-2"/>
    <n v="1"/>
    <n v="1.4285714285714299E-2"/>
    <n v="0"/>
    <n v="0"/>
    <n v="0"/>
    <n v="0"/>
    <n v="0"/>
    <n v="1.37254901960784"/>
    <n v="51.000000000000114"/>
    <n v="4"/>
    <n v="28.25"/>
  </r>
  <r>
    <n v="2017"/>
    <x v="6"/>
    <x v="3"/>
    <s v="BUITR"/>
    <x v="61"/>
    <n v="1"/>
    <n v="1"/>
    <n v="1"/>
    <n v="1"/>
    <n v="2"/>
    <n v="0"/>
    <n v="0"/>
    <n v="0"/>
    <n v="-288"/>
    <n v="0"/>
    <n v="1"/>
    <n v="11"/>
    <n v="0"/>
    <n v="0"/>
    <n v="0"/>
    <n v="0"/>
    <n v="0"/>
    <n v="0"/>
    <n v="0"/>
    <n v="0"/>
    <n v="0"/>
    <n v="0"/>
    <n v="1"/>
    <n v="505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1"/>
    <n v="1"/>
    <n v="0"/>
    <n v="0"/>
  </r>
  <r>
    <n v="2017"/>
    <x v="6"/>
    <x v="3"/>
    <s v="LEMCH"/>
    <x v="90"/>
    <n v="31"/>
    <n v="27"/>
    <n v="1.4074074074074101"/>
    <n v="31"/>
    <n v="1.9677419354838701"/>
    <n v="0"/>
    <n v="0"/>
    <n v="1"/>
    <n v="-19.233333333333299"/>
    <n v="3.2258064516128997E-2"/>
    <n v="27"/>
    <n v="4.6666666666666696"/>
    <n v="5"/>
    <n v="10"/>
    <n v="0"/>
    <n v="0"/>
    <n v="0"/>
    <n v="0"/>
    <n v="25"/>
    <n v="42.88"/>
    <n v="4"/>
    <n v="246.5"/>
    <n v="26"/>
    <n v="55.115384615384599"/>
    <n v="0.83870967741935498"/>
    <n v="13"/>
    <n v="38.076923076923102"/>
    <n v="0.48148148148148101"/>
    <n v="3"/>
    <n v="0.75"/>
    <n v="1"/>
    <n v="0.25"/>
    <n v="4"/>
    <n v="0.15384615384615399"/>
    <n v="1"/>
    <n v="3.8461538461538498E-2"/>
    <n v="0"/>
    <n v="0"/>
    <n v="0"/>
    <n v="0"/>
    <n v="0"/>
    <n v="0"/>
    <n v="1"/>
    <n v="1.6315789473684199"/>
    <n v="19.000000000000014"/>
    <n v="0"/>
    <n v="0"/>
  </r>
  <r>
    <n v="2017"/>
    <x v="6"/>
    <x v="3"/>
    <s v="GONJO2"/>
    <x v="102"/>
    <n v="36"/>
    <n v="36"/>
    <n v="7.5"/>
    <n v="36"/>
    <n v="8.4444444444444393"/>
    <n v="0"/>
    <n v="0"/>
    <n v="17"/>
    <n v="781.13333333333298"/>
    <n v="0.47222222222222199"/>
    <n v="32"/>
    <n v="12.65625"/>
    <n v="9"/>
    <n v="54.4444444444444"/>
    <n v="5"/>
    <n v="147"/>
    <n v="5"/>
    <n v="18"/>
    <n v="22"/>
    <n v="82.954545454545496"/>
    <n v="5"/>
    <n v="256"/>
    <n v="31"/>
    <n v="109.032258064516"/>
    <n v="0.86111111111111105"/>
    <n v="10"/>
    <n v="68.900000000000006"/>
    <n v="0.32258064516128998"/>
    <n v="5"/>
    <n v="1"/>
    <n v="0"/>
    <n v="0"/>
    <n v="8"/>
    <n v="0.25806451612903197"/>
    <n v="2"/>
    <n v="6.4516129032258104E-2"/>
    <n v="0"/>
    <n v="0"/>
    <n v="0"/>
    <n v="0"/>
    <n v="0"/>
    <n v="0"/>
    <n v="0"/>
    <n v="1.44"/>
    <n v="25"/>
    <n v="5"/>
    <n v="40"/>
  </r>
  <r>
    <n v="2017"/>
    <x v="6"/>
    <x v="3"/>
    <s v="CLOBR"/>
    <x v="94"/>
    <n v="67"/>
    <n v="64"/>
    <n v="2.09375"/>
    <n v="66"/>
    <n v="3.25757575757576"/>
    <n v="0"/>
    <n v="0"/>
    <n v="9"/>
    <n v="81.758620689655203"/>
    <n v="0.134328358208955"/>
    <n v="57"/>
    <n v="12.789473684210501"/>
    <n v="22"/>
    <n v="32.636363636363598"/>
    <n v="13"/>
    <n v="141.84615384615401"/>
    <n v="10"/>
    <n v="5.2"/>
    <n v="47"/>
    <n v="79.276595744680805"/>
    <n v="11"/>
    <n v="212"/>
    <n v="53"/>
    <n v="98.301886792452805"/>
    <n v="0.79104477611940305"/>
    <n v="18"/>
    <n v="63.6111111111111"/>
    <n v="0.339622641509434"/>
    <n v="6"/>
    <n v="0.54545454545454497"/>
    <n v="1"/>
    <n v="9.0909090909090898E-2"/>
    <n v="19"/>
    <n v="0.35849056603773599"/>
    <n v="2"/>
    <n v="3.77358490566038E-2"/>
    <n v="1"/>
    <n v="1.49253731343284E-2"/>
    <n v="1"/>
    <n v="1.49253731343284E-2"/>
    <n v="1"/>
    <n v="0"/>
    <n v="2"/>
    <n v="1.32"/>
    <n v="50.757575757575758"/>
    <n v="0"/>
    <n v="0"/>
  </r>
  <r>
    <n v="2017"/>
    <x v="6"/>
    <x v="3"/>
    <s v="WILDA3"/>
    <x v="161"/>
    <n v="8"/>
    <n v="8"/>
    <n v="6.5"/>
    <n v="8"/>
    <n v="7.875"/>
    <n v="0"/>
    <n v="0"/>
    <n v="0"/>
    <n v="-11.5"/>
    <n v="0"/>
    <n v="5"/>
    <n v="7"/>
    <n v="1"/>
    <n v="3"/>
    <n v="0"/>
    <n v="0"/>
    <n v="0"/>
    <n v="0"/>
    <n v="6"/>
    <n v="19.3333333333333"/>
    <n v="1"/>
    <n v="221"/>
    <n v="7"/>
    <n v="44.857142857142897"/>
    <n v="0.875"/>
    <n v="5"/>
    <n v="26"/>
    <n v="0.71428571428571397"/>
    <n v="0"/>
    <n v="0"/>
    <n v="0"/>
    <n v="0"/>
    <n v="1"/>
    <n v="0.14285714285714299"/>
    <n v="0"/>
    <n v="0"/>
    <n v="0"/>
    <n v="0"/>
    <n v="0"/>
    <n v="0"/>
    <n v="0"/>
    <n v="0"/>
    <n v="0"/>
    <n v="1.1428571428571399"/>
    <n v="7.0000000000000178"/>
    <n v="0"/>
    <n v="0"/>
  </r>
  <r>
    <n v="2017"/>
    <x v="6"/>
    <x v="3"/>
    <s v="PAPST2"/>
    <x v="295"/>
    <n v="9"/>
    <n v="9"/>
    <n v="1.44444444444444"/>
    <n v="9"/>
    <n v="2.7777777777777799"/>
    <n v="0"/>
    <n v="0"/>
    <n v="3"/>
    <n v="2434.1111111111099"/>
    <n v="0.33333333333333298"/>
    <n v="9"/>
    <n v="6.4444444444444402"/>
    <n v="0"/>
    <n v="0"/>
    <n v="1"/>
    <n v="53"/>
    <n v="1"/>
    <n v="73"/>
    <n v="4"/>
    <n v="48.75"/>
    <n v="2"/>
    <n v="240.5"/>
    <n v="7"/>
    <n v="64.571428571428598"/>
    <n v="0.77777777777777801"/>
    <n v="4"/>
    <n v="50"/>
    <n v="0.57142857142857095"/>
    <n v="0"/>
    <n v="0"/>
    <n v="0"/>
    <n v="0"/>
    <n v="0"/>
    <n v="0"/>
    <n v="1"/>
    <n v="0.14285714285714299"/>
    <n v="0"/>
    <n v="0"/>
    <n v="0"/>
    <n v="0"/>
    <n v="0"/>
    <n v="0"/>
    <n v="1"/>
    <n v="1.28571428571429"/>
    <n v="6.9999999999999769"/>
    <n v="1"/>
    <n v="6"/>
  </r>
  <r>
    <n v="2017"/>
    <x v="6"/>
    <x v="3"/>
    <s v="PERPE1"/>
    <x v="341"/>
    <n v="45"/>
    <n v="44"/>
    <n v="3.4772727272727302"/>
    <n v="45"/>
    <n v="4.5555555555555598"/>
    <n v="2"/>
    <n v="4.4444444444444398E-2"/>
    <n v="6"/>
    <n v="302.29545454545502"/>
    <n v="0.133333333333333"/>
    <n v="35"/>
    <n v="16.1142857142857"/>
    <n v="3"/>
    <n v="14.6666666666667"/>
    <n v="3"/>
    <n v="155.333333333333"/>
    <n v="3"/>
    <n v="44.6666666666667"/>
    <n v="39"/>
    <n v="70"/>
    <n v="4"/>
    <n v="461.5"/>
    <n v="41"/>
    <n v="93.829268292682897"/>
    <n v="0.91111111111111098"/>
    <n v="19"/>
    <n v="62.210526315789501"/>
    <n v="0.46341463414634199"/>
    <n v="2"/>
    <n v="0.5"/>
    <n v="1"/>
    <n v="0.25"/>
    <n v="6"/>
    <n v="0.146341463414634"/>
    <n v="3"/>
    <n v="7.3170731707317097E-2"/>
    <n v="0"/>
    <n v="0"/>
    <n v="0"/>
    <n v="0"/>
    <n v="0"/>
    <n v="0"/>
    <n v="1"/>
    <n v="1.6071428571428601"/>
    <n v="27.99999999999995"/>
    <n v="0"/>
    <n v="0"/>
  </r>
  <r>
    <n v="2017"/>
    <x v="6"/>
    <x v="3"/>
    <s v="CHAET"/>
    <x v="378"/>
    <n v="27"/>
    <n v="27"/>
    <n v="2.4814814814814801"/>
    <n v="27"/>
    <n v="3.5185185185185199"/>
    <n v="0"/>
    <n v="0"/>
    <n v="17"/>
    <n v="6563.7777777777801"/>
    <n v="0.62962962962962998"/>
    <n v="22"/>
    <n v="17.272727272727298"/>
    <n v="2"/>
    <n v="16.5"/>
    <n v="0"/>
    <n v="0"/>
    <n v="0"/>
    <n v="0"/>
    <n v="23"/>
    <n v="95.260869565217405"/>
    <n v="3"/>
    <n v="303.66666666666703"/>
    <n v="23"/>
    <n v="114.26086956521701"/>
    <n v="0.85185185185185197"/>
    <n v="11"/>
    <n v="94.727272727272705"/>
    <n v="0.47826086956521702"/>
    <n v="3"/>
    <n v="1"/>
    <n v="0"/>
    <n v="0"/>
    <n v="4"/>
    <n v="0.173913043478261"/>
    <n v="1"/>
    <n v="4.3478260869565202E-2"/>
    <n v="0"/>
    <n v="0"/>
    <n v="0"/>
    <n v="0"/>
    <n v="0"/>
    <n v="0"/>
    <n v="0"/>
    <n v="1.5882352941176501"/>
    <n v="16.999999999999968"/>
    <n v="0"/>
    <n v="0"/>
  </r>
  <r>
    <n v="2017"/>
    <x v="6"/>
    <x v="4"/>
    <s v="No MD"/>
    <x v="336"/>
    <n v="4"/>
    <n v="0"/>
    <n v="0"/>
    <n v="4"/>
    <n v="4.25"/>
    <n v="0"/>
    <n v="0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0"/>
    <n v="0"/>
  </r>
  <r>
    <n v="2017"/>
    <x v="6"/>
    <x v="4"/>
    <s v="EDDOC"/>
    <x v="337"/>
    <n v="4"/>
    <n v="0"/>
    <n v="0"/>
    <n v="2"/>
    <n v="4.5"/>
    <n v="0"/>
    <n v="0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4"/>
    <n v="0"/>
    <n v="0"/>
  </r>
  <r>
    <n v="2017"/>
    <x v="6"/>
    <x v="4"/>
    <s v="GREMI"/>
    <x v="119"/>
    <n v="21"/>
    <n v="20"/>
    <n v="1.45"/>
    <n v="21"/>
    <n v="2.28571428571429"/>
    <n v="2"/>
    <n v="9.5238095238095205E-2"/>
    <n v="1"/>
    <n v="202.61904761904799"/>
    <n v="4.7619047619047603E-2"/>
    <n v="1"/>
    <n v="4"/>
    <n v="2"/>
    <n v="8.5"/>
    <n v="1"/>
    <n v="123"/>
    <n v="0"/>
    <n v="0"/>
    <n v="5"/>
    <n v="43.6"/>
    <n v="1"/>
    <n v="152"/>
    <n v="20"/>
    <n v="71.55"/>
    <n v="0.952380952380952"/>
    <n v="14"/>
    <n v="61.428571428571402"/>
    <n v="0.7"/>
    <n v="0"/>
    <n v="0"/>
    <n v="0"/>
    <n v="0"/>
    <n v="5"/>
    <n v="0.25"/>
    <n v="1"/>
    <n v="0.05"/>
    <n v="0"/>
    <n v="0"/>
    <n v="0"/>
    <n v="0"/>
    <n v="0"/>
    <n v="0"/>
    <n v="0"/>
    <n v="2.1"/>
    <n v="10"/>
    <n v="0"/>
    <n v="0"/>
  </r>
  <r>
    <n v="2017"/>
    <x v="6"/>
    <x v="4"/>
    <s v="NIMMA"/>
    <x v="122"/>
    <n v="24"/>
    <n v="24"/>
    <n v="1.4166666666666701"/>
    <n v="24"/>
    <n v="2.4166666666666701"/>
    <n v="0"/>
    <n v="0"/>
    <n v="19"/>
    <n v="3771.7826086956502"/>
    <n v="0.79166666666666696"/>
    <n v="8"/>
    <n v="27.5"/>
    <n v="7"/>
    <n v="65.142857142857096"/>
    <n v="1"/>
    <n v="144"/>
    <n v="1"/>
    <n v="2"/>
    <n v="21"/>
    <n v="99.523809523809504"/>
    <n v="2"/>
    <n v="288"/>
    <n v="22"/>
    <n v="118.272727272727"/>
    <n v="0.91666666666666696"/>
    <n v="9"/>
    <n v="56.2222222222222"/>
    <n v="0.40909090909090901"/>
    <n v="2"/>
    <n v="1"/>
    <n v="0"/>
    <n v="0"/>
    <n v="3"/>
    <n v="0.13636363636363599"/>
    <n v="3"/>
    <n v="0.13636363636363599"/>
    <n v="0"/>
    <n v="0"/>
    <n v="0"/>
    <n v="0"/>
    <n v="0"/>
    <n v="0"/>
    <n v="0"/>
    <n v="2.1818181818181799"/>
    <n v="11.000000000000011"/>
    <n v="1"/>
    <n v="12"/>
  </r>
  <r>
    <n v="2017"/>
    <x v="6"/>
    <x v="4"/>
    <s v="KANLOR"/>
    <x v="126"/>
    <n v="39"/>
    <n v="39"/>
    <n v="1.4102564102564099"/>
    <n v="39"/>
    <n v="2.0769230769230802"/>
    <n v="0"/>
    <n v="0"/>
    <n v="5"/>
    <n v="1025.5"/>
    <n v="0.128205128205128"/>
    <n v="1"/>
    <n v="14"/>
    <n v="9"/>
    <n v="23.3333333333333"/>
    <n v="2"/>
    <n v="180.5"/>
    <n v="2"/>
    <n v="0"/>
    <n v="37"/>
    <n v="58.3783783783784"/>
    <n v="2"/>
    <n v="313.5"/>
    <n v="37"/>
    <n v="78.108108108108098"/>
    <n v="0.94871794871794901"/>
    <n v="17"/>
    <n v="54.235294117647101"/>
    <n v="0.45945945945945998"/>
    <n v="2"/>
    <n v="1"/>
    <n v="0"/>
    <n v="0"/>
    <n v="8"/>
    <n v="0.21621621621621601"/>
    <n v="3"/>
    <n v="8.1081081081081099E-2"/>
    <n v="0"/>
    <n v="0"/>
    <n v="0"/>
    <n v="0"/>
    <n v="0"/>
    <n v="0"/>
    <n v="1"/>
    <n v="2.1666666666666701"/>
    <n v="17.999999999999972"/>
    <n v="1"/>
    <n v="22"/>
  </r>
  <r>
    <n v="2017"/>
    <x v="6"/>
    <x v="4"/>
    <s v="LAMNA"/>
    <x v="132"/>
    <n v="131"/>
    <n v="123"/>
    <n v="4.1869918699186996"/>
    <n v="131"/>
    <n v="5.3435114503816799"/>
    <n v="4"/>
    <n v="3.0534351145038201E-2"/>
    <n v="4"/>
    <n v="73.755905511810994"/>
    <n v="3.0534351145038201E-2"/>
    <n v="124"/>
    <n v="9.42741935483871"/>
    <n v="29"/>
    <n v="18.137931034482801"/>
    <n v="6"/>
    <n v="130"/>
    <n v="6"/>
    <n v="4.3333333333333304"/>
    <n v="120"/>
    <n v="59.575000000000003"/>
    <n v="5"/>
    <n v="491.8"/>
    <n v="125"/>
    <n v="95.272000000000006"/>
    <n v="0.954198473282443"/>
    <n v="49"/>
    <n v="66.285714285714306"/>
    <n v="0.39200000000000002"/>
    <n v="2"/>
    <n v="0.4"/>
    <n v="4"/>
    <n v="0.8"/>
    <n v="26"/>
    <n v="0.20799999999999999"/>
    <n v="5"/>
    <n v="0.04"/>
    <n v="1"/>
    <n v="7.63358778625954E-3"/>
    <n v="1"/>
    <n v="7.63358778625954E-3"/>
    <n v="0"/>
    <n v="0"/>
    <n v="0"/>
    <n v="2.046875"/>
    <n v="64"/>
    <n v="6"/>
    <n v="18.3333333333333"/>
  </r>
  <r>
    <n v="2017"/>
    <x v="6"/>
    <x v="4"/>
    <s v="MACRE"/>
    <x v="192"/>
    <n v="1"/>
    <n v="0"/>
    <n v="0"/>
    <n v="1"/>
    <n v="3"/>
    <n v="0"/>
    <n v="0"/>
    <n v="0"/>
    <n v="-487"/>
    <n v="0"/>
    <n v="1"/>
    <n v="18"/>
    <n v="0"/>
    <n v="0"/>
    <n v="0"/>
    <n v="0"/>
    <n v="0"/>
    <n v="0"/>
    <n v="0"/>
    <n v="0"/>
    <n v="1"/>
    <n v="79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6"/>
    <x v="4"/>
    <s v="MCNME"/>
    <x v="129"/>
    <n v="107"/>
    <n v="106"/>
    <n v="7.6981132075471699"/>
    <n v="107"/>
    <n v="9.1682242990654199"/>
    <n v="2"/>
    <n v="1.86915887850467E-2"/>
    <n v="15"/>
    <n v="504.07920792079199"/>
    <n v="0.14018691588785001"/>
    <n v="23"/>
    <n v="78"/>
    <n v="14"/>
    <n v="55.785714285714299"/>
    <n v="13"/>
    <n v="161.38461538461499"/>
    <n v="13"/>
    <n v="7.4615384615384599"/>
    <n v="90"/>
    <n v="95.033333333333303"/>
    <n v="14"/>
    <n v="387.357142857143"/>
    <n v="93"/>
    <n v="129.75268817204301"/>
    <n v="0.86915887850467299"/>
    <n v="44"/>
    <n v="89.477272727272705"/>
    <n v="0.473118279569893"/>
    <n v="8"/>
    <n v="0.57142857142857095"/>
    <n v="2"/>
    <n v="0.14285714285714299"/>
    <n v="19"/>
    <n v="0.204301075268817"/>
    <n v="6"/>
    <n v="6.4516129032258104E-2"/>
    <n v="3"/>
    <n v="2.80373831775701E-2"/>
    <n v="1"/>
    <n v="9.3457943925233603E-3"/>
    <n v="0"/>
    <n v="0"/>
    <n v="0"/>
    <n v="1.6984126984126999"/>
    <n v="62.999999999999943"/>
    <n v="12"/>
    <n v="45.6666666666667"/>
  </r>
  <r>
    <n v="2017"/>
    <x v="6"/>
    <x v="4"/>
    <s v="PRASH"/>
    <x v="274"/>
    <n v="67"/>
    <n v="62"/>
    <n v="5.1451612903225801"/>
    <n v="67"/>
    <n v="6.76119402985075"/>
    <n v="0"/>
    <n v="0"/>
    <n v="2"/>
    <n v="152.56923076923101"/>
    <n v="2.9850746268656699E-2"/>
    <n v="63"/>
    <n v="23.492063492063501"/>
    <n v="13"/>
    <n v="42.230769230769198"/>
    <n v="14"/>
    <n v="171.5"/>
    <n v="13"/>
    <n v="4.7692307692307701"/>
    <n v="52"/>
    <n v="116.134615384615"/>
    <n v="12"/>
    <n v="352.5"/>
    <n v="53"/>
    <n v="151.56603773584899"/>
    <n v="0.79104477611940305"/>
    <n v="15"/>
    <n v="90.533333333333303"/>
    <n v="0.28301886792452802"/>
    <n v="9"/>
    <n v="0.75"/>
    <n v="3"/>
    <n v="0.25"/>
    <n v="17"/>
    <n v="0.320754716981132"/>
    <n v="7"/>
    <n v="0.13207547169811301"/>
    <n v="2"/>
    <n v="2.9850746268656699E-2"/>
    <n v="3"/>
    <n v="4.47761194029851E-2"/>
    <n v="0"/>
    <n v="0"/>
    <n v="7"/>
    <n v="2.1612903225806499"/>
    <n v="30.999999999999932"/>
    <n v="11"/>
    <n v="12.090909090909101"/>
  </r>
  <r>
    <n v="2017"/>
    <x v="6"/>
    <x v="4"/>
    <s v="KUETO"/>
    <x v="182"/>
    <n v="22"/>
    <n v="22"/>
    <n v="3.5"/>
    <n v="22"/>
    <n v="5.1818181818181799"/>
    <n v="0"/>
    <n v="0"/>
    <n v="21"/>
    <n v="5946.7727272727298"/>
    <n v="0.95454545454545503"/>
    <n v="3"/>
    <n v="90.6666666666667"/>
    <n v="4"/>
    <n v="45.75"/>
    <n v="2"/>
    <n v="235.5"/>
    <n v="2"/>
    <n v="3.5"/>
    <n v="20"/>
    <n v="46.45"/>
    <n v="2"/>
    <n v="343.5"/>
    <n v="20"/>
    <n v="70.75"/>
    <n v="0.90909090909090895"/>
    <n v="18"/>
    <n v="69.0555555555556"/>
    <n v="0.9"/>
    <n v="2"/>
    <n v="1"/>
    <n v="1"/>
    <n v="0.5"/>
    <n v="1"/>
    <n v="0.05"/>
    <n v="0"/>
    <n v="0"/>
    <n v="0"/>
    <n v="0"/>
    <n v="0"/>
    <n v="0"/>
    <n v="0"/>
    <n v="0"/>
    <n v="0"/>
    <n v="1.375"/>
    <n v="16"/>
    <n v="2"/>
    <n v="17.5"/>
  </r>
  <r>
    <n v="2017"/>
    <x v="6"/>
    <x v="4"/>
    <s v="MEDADA"/>
    <x v="123"/>
    <n v="30"/>
    <n v="30"/>
    <n v="1.0333333333333301"/>
    <n v="30"/>
    <n v="2.56666666666667"/>
    <n v="0"/>
    <n v="0"/>
    <n v="0"/>
    <n v="64.533333333333303"/>
    <n v="0"/>
    <n v="0"/>
    <n v="0"/>
    <n v="13"/>
    <n v="15.153846153846199"/>
    <n v="1"/>
    <n v="90"/>
    <n v="1"/>
    <n v="2"/>
    <n v="28"/>
    <n v="51.892857142857103"/>
    <n v="1"/>
    <n v="144"/>
    <n v="29"/>
    <n v="76.137931034482804"/>
    <n v="0.96666666666666701"/>
    <n v="21"/>
    <n v="63.857142857142897"/>
    <n v="0.72413793103448298"/>
    <n v="0"/>
    <n v="0"/>
    <n v="0"/>
    <n v="0"/>
    <n v="3"/>
    <n v="0.10344827586206901"/>
    <n v="1"/>
    <n v="3.4482758620689703E-2"/>
    <n v="0"/>
    <n v="0"/>
    <n v="0"/>
    <n v="0"/>
    <n v="0"/>
    <n v="0"/>
    <n v="0"/>
    <n v="2.3076923076923102"/>
    <n v="12.999999999999986"/>
    <n v="1"/>
    <n v="12"/>
  </r>
  <r>
    <n v="2017"/>
    <x v="6"/>
    <x v="4"/>
    <s v="BABLI"/>
    <x v="133"/>
    <n v="42"/>
    <n v="42"/>
    <n v="3.0952380952380998"/>
    <n v="42"/>
    <n v="4.1666666666666696"/>
    <n v="0"/>
    <n v="0"/>
    <n v="15"/>
    <n v="3639.9285714285702"/>
    <n v="0.35714285714285698"/>
    <n v="25"/>
    <n v="25.76"/>
    <n v="10"/>
    <n v="45.5"/>
    <n v="2"/>
    <n v="179.5"/>
    <n v="2"/>
    <n v="2.5"/>
    <n v="36"/>
    <n v="85.3055555555556"/>
    <n v="3"/>
    <n v="273.66666666666703"/>
    <n v="39"/>
    <n v="116.51282051282099"/>
    <n v="0.92857142857142905"/>
    <n v="24"/>
    <n v="76.375"/>
    <n v="0.61538461538461497"/>
    <n v="3"/>
    <n v="1"/>
    <n v="0"/>
    <n v="0"/>
    <n v="8"/>
    <n v="0.20512820512820501"/>
    <n v="2"/>
    <n v="5.1282051282051301E-2"/>
    <n v="1"/>
    <n v="2.3809523809523801E-2"/>
    <n v="0"/>
    <n v="0"/>
    <n v="0"/>
    <n v="0"/>
    <n v="1"/>
    <n v="1.9090909090909101"/>
    <n v="21.999999999999989"/>
    <n v="2"/>
    <n v="41"/>
  </r>
  <r>
    <n v="2017"/>
    <x v="6"/>
    <x v="4"/>
    <s v="CRUCH"/>
    <x v="116"/>
    <n v="107"/>
    <n v="103"/>
    <n v="2.3009708737864099"/>
    <n v="107"/>
    <n v="3.4018691588785002"/>
    <n v="9"/>
    <n v="8.4112149532710304E-2"/>
    <n v="61"/>
    <n v="4125.68"/>
    <n v="0.57009345794392496"/>
    <n v="28"/>
    <n v="34.392857142857103"/>
    <n v="35"/>
    <n v="24.342857142857099"/>
    <n v="5"/>
    <n v="191.6"/>
    <n v="4"/>
    <n v="3.75"/>
    <n v="100"/>
    <n v="89.73"/>
    <n v="5"/>
    <n v="294.2"/>
    <n v="102"/>
    <n v="105.156862745098"/>
    <n v="0.95327102803738295"/>
    <n v="62"/>
    <n v="89.370967741935502"/>
    <n v="0.60784313725490202"/>
    <n v="3"/>
    <n v="0.6"/>
    <n v="2"/>
    <n v="0.4"/>
    <n v="21"/>
    <n v="0.20588235294117599"/>
    <n v="6"/>
    <n v="5.8823529411764698E-2"/>
    <n v="2"/>
    <n v="1.86915887850467E-2"/>
    <n v="2"/>
    <n v="1.86915887850467E-2"/>
    <n v="0"/>
    <n v="0"/>
    <n v="0"/>
    <n v="1.9814814814814801"/>
    <n v="54.000000000000036"/>
    <n v="5"/>
    <n v="17.600000000000001"/>
  </r>
  <r>
    <n v="2017"/>
    <x v="6"/>
    <x v="4"/>
    <s v="ORTFE"/>
    <x v="112"/>
    <n v="234"/>
    <n v="211"/>
    <n v="3.7630331753554498"/>
    <n v="233"/>
    <n v="5.5107296137339103"/>
    <n v="14"/>
    <n v="6.00858369098713E-2"/>
    <n v="113"/>
    <n v="1571.6028708133999"/>
    <n v="0.48290598290598302"/>
    <n v="215"/>
    <n v="21.4837209302326"/>
    <n v="66"/>
    <n v="41.378787878787897"/>
    <n v="35"/>
    <n v="163.62857142857101"/>
    <n v="32"/>
    <n v="10.0625"/>
    <n v="191"/>
    <n v="103.376963350785"/>
    <n v="33"/>
    <n v="351.75757575757598"/>
    <n v="197"/>
    <n v="140.40609137055799"/>
    <n v="0.841880341880342"/>
    <n v="89"/>
    <n v="99.078651685393297"/>
    <n v="0.45177664974619303"/>
    <n v="26"/>
    <n v="0.78787878787878796"/>
    <n v="7"/>
    <n v="0.21212121212121199"/>
    <n v="61"/>
    <n v="0.30964467005076102"/>
    <n v="28"/>
    <n v="0.14213197969543101"/>
    <n v="3"/>
    <n v="1.2820512820512799E-2"/>
    <n v="0"/>
    <n v="0"/>
    <n v="1"/>
    <n v="0"/>
    <n v="5"/>
    <n v="2.0086206896551699"/>
    <n v="116.49785407725336"/>
    <n v="28"/>
    <n v="10.8214285714286"/>
  </r>
  <r>
    <n v="2017"/>
    <x v="6"/>
    <x v="4"/>
    <s v="WILSC"/>
    <x v="131"/>
    <n v="60"/>
    <n v="58"/>
    <n v="4.5517241379310303"/>
    <n v="60"/>
    <n v="5.75"/>
    <n v="6"/>
    <n v="0.1"/>
    <n v="22"/>
    <n v="2051.5087719298199"/>
    <n v="0.36666666666666697"/>
    <n v="43"/>
    <n v="18.3720930232558"/>
    <n v="6"/>
    <n v="23.3333333333333"/>
    <n v="7"/>
    <n v="141.857142857143"/>
    <n v="7"/>
    <n v="20.8571428571429"/>
    <n v="49"/>
    <n v="65.183673469387799"/>
    <n v="7"/>
    <n v="263.857142857143"/>
    <n v="53"/>
    <n v="98.849056603773604"/>
    <n v="0.88333333333333297"/>
    <n v="35"/>
    <n v="76.914285714285697"/>
    <n v="0.660377358490566"/>
    <n v="3"/>
    <n v="0.42857142857142899"/>
    <n v="0"/>
    <n v="0"/>
    <n v="11"/>
    <n v="0.20754716981132099"/>
    <n v="1"/>
    <n v="1.88679245283019E-2"/>
    <n v="0"/>
    <n v="0"/>
    <n v="0"/>
    <n v="0"/>
    <n v="0"/>
    <n v="0"/>
    <n v="1"/>
    <n v="2.4"/>
    <n v="25"/>
    <n v="7"/>
    <n v="16.285714285714299"/>
  </r>
  <r>
    <n v="2017"/>
    <x v="6"/>
    <x v="4"/>
    <s v="FUDAN"/>
    <x v="124"/>
    <n v="43"/>
    <n v="43"/>
    <n v="3.1627906976744198"/>
    <n v="43"/>
    <n v="4.3488372093023298"/>
    <n v="2"/>
    <n v="4.6511627906976702E-2"/>
    <n v="24"/>
    <n v="2514.7317073170698"/>
    <n v="0.55813953488372103"/>
    <n v="3"/>
    <n v="16.3333333333333"/>
    <n v="9"/>
    <n v="30.4444444444444"/>
    <n v="0"/>
    <n v="0"/>
    <n v="0"/>
    <n v="0"/>
    <n v="42"/>
    <n v="79.476190476190496"/>
    <n v="1"/>
    <n v="380"/>
    <n v="42"/>
    <n v="102.666666666667"/>
    <n v="0.97674418604651203"/>
    <n v="14"/>
    <n v="62.5"/>
    <n v="0.33333333333333298"/>
    <n v="1"/>
    <n v="1"/>
    <n v="0"/>
    <n v="0"/>
    <n v="4"/>
    <n v="9.5238095238095205E-2"/>
    <n v="3"/>
    <n v="7.1428571428571397E-2"/>
    <n v="0"/>
    <n v="0"/>
    <n v="0"/>
    <n v="0"/>
    <n v="0"/>
    <n v="0"/>
    <n v="0"/>
    <n v="1.9545454545454499"/>
    <n v="22.000000000000053"/>
    <n v="0"/>
    <n v="0"/>
  </r>
  <r>
    <n v="2017"/>
    <x v="6"/>
    <x v="4"/>
    <s v="KLANA"/>
    <x v="120"/>
    <n v="22"/>
    <n v="22"/>
    <n v="6.9545454545454497"/>
    <n v="22"/>
    <n v="8.4545454545454604"/>
    <n v="2"/>
    <n v="9.0909090909090898E-2"/>
    <n v="14"/>
    <n v="1873.45454545455"/>
    <n v="0.63636363636363602"/>
    <n v="3"/>
    <n v="15.3333333333333"/>
    <n v="4"/>
    <n v="44.75"/>
    <n v="2"/>
    <n v="93.5"/>
    <n v="1"/>
    <n v="0"/>
    <n v="20"/>
    <n v="100.55"/>
    <n v="2"/>
    <n v="174"/>
    <n v="20"/>
    <n v="137.1"/>
    <n v="0.90909090909090895"/>
    <n v="11"/>
    <n v="87.363636363636402"/>
    <n v="0.55000000000000004"/>
    <n v="1"/>
    <n v="0.5"/>
    <n v="1"/>
    <n v="0.5"/>
    <n v="5"/>
    <n v="0.25"/>
    <n v="0"/>
    <n v="0"/>
    <n v="0"/>
    <n v="0"/>
    <n v="0"/>
    <n v="0"/>
    <n v="0"/>
    <n v="0"/>
    <n v="0"/>
    <n v="2.2000000000000002"/>
    <n v="10"/>
    <n v="2"/>
    <n v="2.5"/>
  </r>
  <r>
    <n v="2017"/>
    <x v="6"/>
    <x v="4"/>
    <s v="NECDA"/>
    <x v="83"/>
    <n v="46"/>
    <n v="42"/>
    <n v="1.7380952380952399"/>
    <n v="46"/>
    <n v="2.6304347826086998"/>
    <n v="0"/>
    <n v="0"/>
    <n v="26"/>
    <n v="1566.1590909090901"/>
    <n v="0.565217391304348"/>
    <n v="38"/>
    <n v="15.8684210526316"/>
    <n v="12"/>
    <n v="41.0833333333333"/>
    <n v="4"/>
    <n v="166.25"/>
    <n v="4"/>
    <n v="2.25"/>
    <n v="40"/>
    <n v="77.825000000000003"/>
    <n v="4"/>
    <n v="310.75"/>
    <n v="41"/>
    <n v="104.19512195122"/>
    <n v="0.89130434782608703"/>
    <n v="19"/>
    <n v="79.894736842105303"/>
    <n v="0.46341463414634199"/>
    <n v="3"/>
    <n v="0.75"/>
    <n v="2"/>
    <n v="0.5"/>
    <n v="9"/>
    <n v="0.219512195121951"/>
    <n v="1"/>
    <n v="2.4390243902439001E-2"/>
    <n v="0"/>
    <n v="0"/>
    <n v="0"/>
    <n v="0"/>
    <n v="0"/>
    <n v="0"/>
    <n v="0"/>
    <n v="2.2999999999999998"/>
    <n v="20"/>
    <n v="4"/>
    <n v="30.25"/>
  </r>
  <r>
    <n v="2017"/>
    <x v="6"/>
    <x v="4"/>
    <s v="RUBJO"/>
    <x v="194"/>
    <n v="1"/>
    <n v="0"/>
    <n v="0"/>
    <n v="1"/>
    <n v="1"/>
    <n v="0"/>
    <n v="0"/>
    <n v="1"/>
    <n v="0"/>
    <n v="1"/>
    <n v="0"/>
    <n v="0"/>
    <n v="0"/>
    <n v="0"/>
    <n v="1"/>
    <n v="247"/>
    <n v="1"/>
    <n v="15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6"/>
    <x v="4"/>
    <s v="STORI"/>
    <x v="117"/>
    <n v="74"/>
    <n v="72"/>
    <n v="4.0555555555555598"/>
    <n v="74"/>
    <n v="5.0135135135135096"/>
    <n v="0"/>
    <n v="0"/>
    <n v="33"/>
    <n v="3941.1756756756799"/>
    <n v="0.445945945945946"/>
    <n v="55"/>
    <n v="19.7454545454545"/>
    <n v="9"/>
    <n v="30.8888888888889"/>
    <n v="6"/>
    <n v="102.333333333333"/>
    <n v="5"/>
    <n v="7.8"/>
    <n v="60"/>
    <n v="61.683333333333302"/>
    <n v="6"/>
    <n v="223"/>
    <n v="68"/>
    <n v="92.220588235294102"/>
    <n v="0.91891891891891897"/>
    <n v="43"/>
    <n v="78.534883720930196"/>
    <n v="0.63235294117647101"/>
    <n v="4"/>
    <n v="0.66666666666666696"/>
    <n v="2"/>
    <n v="0.33333333333333298"/>
    <n v="10"/>
    <n v="0.14705882352941199"/>
    <n v="4"/>
    <n v="5.8823529411764698E-2"/>
    <n v="1"/>
    <n v="1.35135135135135E-2"/>
    <n v="0"/>
    <n v="0"/>
    <n v="0"/>
    <n v="0"/>
    <n v="0"/>
    <n v="1.8048780487804901"/>
    <n v="40.99999999999995"/>
    <n v="6"/>
    <n v="9.8333333333333304"/>
  </r>
  <r>
    <n v="2017"/>
    <x v="6"/>
    <x v="4"/>
    <s v="WALAY"/>
    <x v="125"/>
    <n v="43"/>
    <n v="43"/>
    <n v="1.97674418604651"/>
    <n v="43"/>
    <n v="3.1627906976744198"/>
    <n v="0"/>
    <n v="0"/>
    <n v="4"/>
    <n v="86.8"/>
    <n v="9.3023255813953501E-2"/>
    <n v="37"/>
    <n v="14.2702702702703"/>
    <n v="10"/>
    <n v="56.3"/>
    <n v="3"/>
    <n v="123.333333333333"/>
    <n v="3"/>
    <n v="2.3333333333333299"/>
    <n v="40"/>
    <n v="73.025000000000006"/>
    <n v="3"/>
    <n v="451.33333333333297"/>
    <n v="40"/>
    <n v="89.525000000000006"/>
    <n v="0.93023255813953498"/>
    <n v="18"/>
    <n v="60.7222222222222"/>
    <n v="0.45"/>
    <n v="2"/>
    <n v="0.66666666666666696"/>
    <n v="0"/>
    <n v="0"/>
    <n v="6"/>
    <n v="0.15"/>
    <n v="3"/>
    <n v="7.4999999999999997E-2"/>
    <n v="0"/>
    <n v="0"/>
    <n v="0"/>
    <n v="0"/>
    <n v="0"/>
    <n v="0"/>
    <n v="0"/>
    <n v="1.9545454545454499"/>
    <n v="22.000000000000053"/>
    <n v="3"/>
    <n v="16.6666666666667"/>
  </r>
  <r>
    <n v="2017"/>
    <x v="6"/>
    <x v="4"/>
    <s v="GADCH"/>
    <x v="130"/>
    <n v="22"/>
    <n v="22"/>
    <n v="4.6818181818181799"/>
    <n v="22"/>
    <n v="6"/>
    <n v="0"/>
    <n v="0"/>
    <n v="0"/>
    <n v="74.681818181818201"/>
    <n v="0"/>
    <n v="21"/>
    <n v="41.714285714285701"/>
    <n v="9"/>
    <n v="36"/>
    <n v="2"/>
    <n v="179.5"/>
    <n v="2"/>
    <n v="4"/>
    <n v="19"/>
    <n v="88.736842105263193"/>
    <n v="2"/>
    <n v="310.5"/>
    <n v="20"/>
    <n v="103.2"/>
    <n v="0.90909090909090895"/>
    <n v="7"/>
    <n v="101.28571428571399"/>
    <n v="0.35"/>
    <n v="1"/>
    <n v="0.5"/>
    <n v="1"/>
    <n v="0.5"/>
    <n v="4"/>
    <n v="0.2"/>
    <n v="0"/>
    <n v="0"/>
    <n v="0"/>
    <n v="0"/>
    <n v="0"/>
    <n v="0"/>
    <n v="0"/>
    <n v="0"/>
    <n v="0"/>
    <n v="2"/>
    <n v="11"/>
    <n v="2"/>
    <n v="9"/>
  </r>
  <r>
    <n v="2017"/>
    <x v="6"/>
    <x v="4"/>
    <s v="CHAMA2"/>
    <x v="115"/>
    <n v="162"/>
    <n v="152"/>
    <n v="3.5065789473684199"/>
    <n v="161"/>
    <n v="4.8695652173913002"/>
    <n v="4"/>
    <n v="2.4844720496894401E-2"/>
    <n v="33"/>
    <n v="648.24"/>
    <n v="0.203703703703704"/>
    <n v="140"/>
    <n v="31.8357142857143"/>
    <n v="50"/>
    <n v="53.78"/>
    <n v="18"/>
    <n v="199.611111111111"/>
    <n v="15"/>
    <n v="3.7333333333333298"/>
    <n v="138"/>
    <n v="107.014492753623"/>
    <n v="18"/>
    <n v="453.61111111111097"/>
    <n v="140"/>
    <n v="130"/>
    <n v="0.86419753086419804"/>
    <n v="66"/>
    <n v="87.242424242424207"/>
    <n v="0.46808510638297901"/>
    <n v="19"/>
    <n v="1.05555555555556"/>
    <n v="2"/>
    <n v="0.11111111111111099"/>
    <n v="27"/>
    <n v="0.192857142857143"/>
    <n v="11"/>
    <n v="7.8571428571428598E-2"/>
    <n v="2"/>
    <n v="1.2345679012345699E-2"/>
    <n v="1"/>
    <n v="6.17283950617284E-3"/>
    <n v="0"/>
    <n v="1"/>
    <n v="5"/>
    <n v="1.9166666666666701"/>
    <n v="84.521739130434639"/>
    <n v="16"/>
    <n v="17.6875"/>
  </r>
  <r>
    <n v="2017"/>
    <x v="6"/>
    <x v="4"/>
    <s v="LEOLE"/>
    <x v="197"/>
    <n v="1"/>
    <n v="1"/>
    <n v="2"/>
    <n v="1"/>
    <n v="4"/>
    <n v="0"/>
    <n v="0"/>
    <n v="0"/>
    <n v="1425"/>
    <n v="0"/>
    <n v="1"/>
    <n v="4"/>
    <n v="0"/>
    <n v="0"/>
    <n v="0"/>
    <n v="0"/>
    <n v="0"/>
    <n v="0"/>
    <n v="1"/>
    <n v="288"/>
    <n v="0"/>
    <n v="0"/>
    <n v="1"/>
    <n v="305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6"/>
    <x v="4"/>
    <s v="VITJO"/>
    <x v="155"/>
    <n v="42"/>
    <n v="40"/>
    <n v="7.15"/>
    <n v="42"/>
    <n v="7.9761904761904798"/>
    <n v="0"/>
    <n v="0"/>
    <n v="11"/>
    <n v="673.07692307692298"/>
    <n v="0.26190476190476197"/>
    <n v="39"/>
    <n v="19.307692307692299"/>
    <n v="3"/>
    <n v="33"/>
    <n v="5"/>
    <n v="93"/>
    <n v="5"/>
    <n v="2.8"/>
    <n v="37"/>
    <n v="84.162162162162204"/>
    <n v="5"/>
    <n v="384.6"/>
    <n v="37"/>
    <n v="111.621621621622"/>
    <n v="0.88095238095238104"/>
    <n v="13"/>
    <n v="92.692307692307693"/>
    <n v="0.35135135135135098"/>
    <n v="2"/>
    <n v="0.4"/>
    <n v="1"/>
    <n v="0.2"/>
    <n v="6"/>
    <n v="0.162162162162162"/>
    <n v="2"/>
    <n v="5.4054054054054099E-2"/>
    <n v="0"/>
    <n v="0"/>
    <n v="0"/>
    <n v="0"/>
    <n v="0"/>
    <n v="0"/>
    <n v="1"/>
    <n v="1.9090909090909101"/>
    <n v="21.999999999999989"/>
    <n v="5"/>
    <n v="29.4"/>
  </r>
  <r>
    <n v="2017"/>
    <x v="6"/>
    <x v="4"/>
    <s v="AMIKE"/>
    <x v="128"/>
    <n v="1"/>
    <n v="1"/>
    <n v="5"/>
    <n v="1"/>
    <n v="6"/>
    <n v="0"/>
    <n v="0"/>
    <n v="1"/>
    <n v="3129"/>
    <n v="1"/>
    <n v="1"/>
    <n v="31"/>
    <n v="1"/>
    <n v="104"/>
    <n v="1"/>
    <n v="136"/>
    <n v="1"/>
    <n v="0"/>
    <n v="0"/>
    <n v="0"/>
    <n v="1"/>
    <n v="1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6"/>
    <x v="4"/>
    <s v="DIAVA"/>
    <x v="188"/>
    <n v="1"/>
    <n v="1"/>
    <n v="1"/>
    <n v="1"/>
    <n v="2"/>
    <n v="0"/>
    <n v="0"/>
    <n v="0"/>
    <n v="1075"/>
    <n v="0"/>
    <n v="1"/>
    <n v="2"/>
    <n v="1"/>
    <n v="406"/>
    <n v="0"/>
    <n v="0"/>
    <n v="0"/>
    <n v="0"/>
    <n v="1"/>
    <n v="536"/>
    <n v="0"/>
    <n v="0"/>
    <n v="1"/>
    <n v="559"/>
    <n v="1"/>
    <n v="0"/>
    <n v="0"/>
    <n v="0"/>
    <n v="0"/>
    <n v="0"/>
    <n v="0"/>
    <n v="0"/>
    <n v="1"/>
    <n v="1"/>
    <n v="1"/>
    <n v="1"/>
    <n v="0"/>
    <n v="0"/>
    <n v="0"/>
    <n v="0"/>
    <n v="0"/>
    <n v="0"/>
    <n v="0"/>
    <n v="1"/>
    <n v="1"/>
    <n v="0"/>
    <n v="0"/>
  </r>
  <r>
    <n v="2017"/>
    <x v="6"/>
    <x v="4"/>
    <s v="NORKY"/>
    <x v="114"/>
    <n v="155"/>
    <n v="149"/>
    <n v="3.5302013422818801"/>
    <n v="155"/>
    <n v="4.8645161290322596"/>
    <n v="4"/>
    <n v="2.5806451612903201E-2"/>
    <n v="37"/>
    <n v="1186.25925925926"/>
    <n v="0.238709677419355"/>
    <n v="111"/>
    <n v="20.3333333333333"/>
    <n v="39"/>
    <n v="30.8205128205128"/>
    <n v="12"/>
    <n v="164.333333333333"/>
    <n v="12"/>
    <n v="11.75"/>
    <n v="96"/>
    <n v="64.96875"/>
    <n v="12"/>
    <n v="275.16666666666703"/>
    <n v="143"/>
    <n v="90.881118881118894"/>
    <n v="0.92258064516129001"/>
    <n v="70"/>
    <n v="58.471428571428604"/>
    <n v="0.48951048951048998"/>
    <n v="5"/>
    <n v="0.41666666666666702"/>
    <n v="4"/>
    <n v="0.33333333333333298"/>
    <n v="41"/>
    <n v="0.286713286713287"/>
    <n v="9"/>
    <n v="6.2937062937062901E-2"/>
    <n v="4"/>
    <n v="2.5806451612903201E-2"/>
    <n v="0"/>
    <n v="0"/>
    <n v="0"/>
    <n v="0"/>
    <n v="5"/>
    <n v="2.0394736842105301"/>
    <n v="75.999999999999858"/>
    <n v="12"/>
    <n v="16.0833333333333"/>
  </r>
  <r>
    <n v="2017"/>
    <x v="6"/>
    <x v="4"/>
    <s v="ROSJA"/>
    <x v="184"/>
    <n v="1"/>
    <n v="1"/>
    <n v="12"/>
    <n v="1"/>
    <n v="13"/>
    <n v="0"/>
    <n v="0"/>
    <n v="1"/>
    <n v="2671"/>
    <n v="1"/>
    <n v="1"/>
    <n v="14"/>
    <n v="1"/>
    <n v="14"/>
    <n v="1"/>
    <n v="248"/>
    <n v="1"/>
    <n v="2"/>
    <n v="0"/>
    <n v="0"/>
    <n v="1"/>
    <n v="3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2"/>
  </r>
  <r>
    <n v="2017"/>
    <x v="6"/>
    <x v="4"/>
    <s v="REYWI"/>
    <x v="113"/>
    <n v="262"/>
    <n v="253"/>
    <n v="2.61264822134387"/>
    <n v="262"/>
    <n v="4.1145038167938903"/>
    <n v="6"/>
    <n v="2.2900763358778602E-2"/>
    <n v="49"/>
    <n v="1341.85098039216"/>
    <n v="0.18702290076335901"/>
    <n v="28"/>
    <n v="64.785714285714306"/>
    <n v="36"/>
    <n v="44.9722222222222"/>
    <n v="10"/>
    <n v="132.30000000000001"/>
    <n v="10"/>
    <n v="10.6"/>
    <n v="225"/>
    <n v="79.902222222222207"/>
    <n v="15"/>
    <n v="312.8"/>
    <n v="247"/>
    <n v="103.607287449393"/>
    <n v="0.94274809160305295"/>
    <n v="152"/>
    <n v="77.427631578947398"/>
    <n v="0.61538461538461497"/>
    <n v="8"/>
    <n v="0.53333333333333299"/>
    <n v="4"/>
    <n v="0.266666666666667"/>
    <n v="31"/>
    <n v="0.125506072874494"/>
    <n v="13"/>
    <n v="5.2631578947368397E-2"/>
    <n v="3"/>
    <n v="1.1450381679389301E-2"/>
    <n v="1"/>
    <n v="3.81679389312977E-3"/>
    <n v="0"/>
    <n v="0"/>
    <n v="3"/>
    <n v="1.8581560283687899"/>
    <n v="141.00000000000034"/>
    <n v="4"/>
    <n v="20.25"/>
  </r>
  <r>
    <n v="2017"/>
    <x v="6"/>
    <x v="4"/>
    <s v="WAXJE"/>
    <x v="171"/>
    <n v="17"/>
    <n v="17"/>
    <n v="1.6470588235294099"/>
    <n v="17"/>
    <n v="2.8235294117647101"/>
    <n v="0"/>
    <n v="0"/>
    <n v="0"/>
    <n v="69.352941176470594"/>
    <n v="0"/>
    <n v="16"/>
    <n v="9.1875"/>
    <n v="4"/>
    <n v="11.75"/>
    <n v="2"/>
    <n v="82.5"/>
    <n v="2"/>
    <n v="7.5"/>
    <n v="11"/>
    <n v="55.636363636363598"/>
    <n v="3"/>
    <n v="244.333333333333"/>
    <n v="14"/>
    <n v="88.857142857142904"/>
    <n v="0.82352941176470595"/>
    <n v="5"/>
    <n v="75.400000000000006"/>
    <n v="0.35714285714285698"/>
    <n v="1"/>
    <n v="0.33333333333333298"/>
    <n v="0"/>
    <n v="0"/>
    <n v="3"/>
    <n v="0.214285714285714"/>
    <n v="2"/>
    <n v="0.14285714285714299"/>
    <n v="0"/>
    <n v="0"/>
    <n v="0"/>
    <n v="0"/>
    <n v="0"/>
    <n v="0"/>
    <n v="0"/>
    <n v="1.8888888888888899"/>
    <n v="8.9999999999999947"/>
    <n v="2"/>
    <n v="12.5"/>
  </r>
  <r>
    <n v="2017"/>
    <x v="6"/>
    <x v="4"/>
    <s v="MCCCA1"/>
    <x v="157"/>
    <n v="43"/>
    <n v="39"/>
    <n v="2.9487179487179498"/>
    <n v="43"/>
    <n v="4.5813953488372103"/>
    <n v="0"/>
    <n v="0"/>
    <n v="3"/>
    <n v="412.58536585365903"/>
    <n v="6.9767441860465101E-2"/>
    <n v="41"/>
    <n v="18.365853658536601"/>
    <n v="8"/>
    <n v="40.5"/>
    <n v="5"/>
    <n v="194.6"/>
    <n v="5"/>
    <n v="7.2"/>
    <n v="35"/>
    <n v="100.342857142857"/>
    <n v="5"/>
    <n v="281.8"/>
    <n v="37"/>
    <n v="128.05405405405401"/>
    <n v="0.86046511627906996"/>
    <n v="19"/>
    <n v="85.684210526315795"/>
    <n v="0.5"/>
    <n v="3"/>
    <n v="0.6"/>
    <n v="2"/>
    <n v="0.4"/>
    <n v="9"/>
    <n v="0.24324324324324301"/>
    <n v="6"/>
    <n v="0.162162162162162"/>
    <n v="0"/>
    <n v="0"/>
    <n v="1"/>
    <n v="2.32558139534884E-2"/>
    <n v="0"/>
    <n v="0"/>
    <n v="1"/>
    <n v="1.8695652173913"/>
    <n v="23.000000000000053"/>
    <n v="4"/>
    <n v="24.75"/>
  </r>
  <r>
    <n v="2017"/>
    <x v="6"/>
    <x v="4"/>
    <s v="DRELA"/>
    <x v="325"/>
    <n v="16"/>
    <n v="16"/>
    <n v="5.75"/>
    <n v="16"/>
    <n v="6.9375"/>
    <n v="0"/>
    <n v="0"/>
    <n v="0"/>
    <n v="157"/>
    <n v="0"/>
    <n v="11"/>
    <n v="34.636363636363598"/>
    <n v="7"/>
    <n v="46.142857142857103"/>
    <n v="1"/>
    <n v="77"/>
    <n v="1"/>
    <n v="3"/>
    <n v="15"/>
    <n v="75.2"/>
    <n v="1"/>
    <n v="164"/>
    <n v="15"/>
    <n v="99.866666666666703"/>
    <n v="0.9375"/>
    <n v="3"/>
    <n v="69.3333333333333"/>
    <n v="0.2"/>
    <n v="0"/>
    <n v="0"/>
    <n v="0"/>
    <n v="0"/>
    <n v="3"/>
    <n v="0.2"/>
    <n v="0"/>
    <n v="0"/>
    <n v="0"/>
    <n v="0"/>
    <n v="0"/>
    <n v="0"/>
    <n v="0"/>
    <n v="0"/>
    <n v="0"/>
    <n v="2.28571428571429"/>
    <n v="6.9999999999999867"/>
    <n v="1"/>
    <n v="15"/>
  </r>
  <r>
    <n v="2017"/>
    <x v="6"/>
    <x v="4"/>
    <s v="VILJO1"/>
    <x v="331"/>
    <n v="42"/>
    <n v="41"/>
    <n v="3.3658536585365901"/>
    <n v="42"/>
    <n v="4.4761904761904798"/>
    <n v="0"/>
    <n v="0"/>
    <n v="8"/>
    <n v="1125.19444444444"/>
    <n v="0.19047619047618999"/>
    <n v="35"/>
    <n v="22.257142857142899"/>
    <n v="10"/>
    <n v="54.7"/>
    <n v="3"/>
    <n v="218.333333333333"/>
    <n v="2"/>
    <n v="27.5"/>
    <n v="29"/>
    <n v="96.2068965517241"/>
    <n v="3"/>
    <n v="319"/>
    <n v="39"/>
    <n v="135.25641025640999"/>
    <n v="0.92857142857142905"/>
    <n v="10"/>
    <n v="81.2"/>
    <n v="0.256410256410256"/>
    <n v="2"/>
    <n v="0.66666666666666696"/>
    <n v="1"/>
    <n v="0.33333333333333298"/>
    <n v="12"/>
    <n v="0.30769230769230799"/>
    <n v="4"/>
    <n v="0.102564102564103"/>
    <n v="1"/>
    <n v="2.3809523809523801E-2"/>
    <n v="0"/>
    <n v="0"/>
    <n v="0"/>
    <n v="0"/>
    <n v="1"/>
    <n v="1.75"/>
    <n v="24"/>
    <n v="3"/>
    <n v="27"/>
  </r>
  <r>
    <n v="2017"/>
    <x v="6"/>
    <x v="4"/>
    <s v="COLKE"/>
    <x v="344"/>
    <n v="74"/>
    <n v="73"/>
    <n v="3.3561643835616399"/>
    <n v="74"/>
    <n v="4.5540540540540499"/>
    <n v="0"/>
    <n v="0"/>
    <n v="25"/>
    <n v="2674.2162162162199"/>
    <n v="0.337837837837838"/>
    <n v="49"/>
    <n v="17.428571428571399"/>
    <n v="7"/>
    <n v="16.571428571428601"/>
    <n v="4"/>
    <n v="141.25"/>
    <n v="4"/>
    <n v="5"/>
    <n v="68"/>
    <n v="56.220588235294102"/>
    <n v="4"/>
    <n v="248.25"/>
    <n v="70"/>
    <n v="81.457142857142898"/>
    <n v="0.94594594594594605"/>
    <n v="41"/>
    <n v="62.097560975609802"/>
    <n v="0.58571428571428596"/>
    <n v="2"/>
    <n v="0.5"/>
    <n v="0"/>
    <n v="0"/>
    <n v="6"/>
    <n v="8.5714285714285701E-2"/>
    <n v="5"/>
    <n v="7.1428571428571397E-2"/>
    <n v="0"/>
    <n v="0"/>
    <n v="0"/>
    <n v="0"/>
    <n v="0"/>
    <n v="0"/>
    <n v="0"/>
    <n v="1.7619047619047601"/>
    <n v="42.000000000000043"/>
    <n v="3"/>
    <n v="12.6666666666667"/>
  </r>
  <r>
    <n v="2017"/>
    <x v="6"/>
    <x v="4"/>
    <s v="WALMI1"/>
    <x v="379"/>
    <n v="1"/>
    <n v="1"/>
    <n v="2"/>
    <n v="1"/>
    <n v="2"/>
    <n v="0"/>
    <n v="0"/>
    <n v="0"/>
    <n v="983"/>
    <n v="0"/>
    <n v="1"/>
    <n v="3"/>
    <n v="0"/>
    <n v="0"/>
    <n v="1"/>
    <n v="209"/>
    <n v="1"/>
    <n v="75"/>
    <n v="0"/>
    <n v="0"/>
    <n v="1"/>
    <n v="535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6"/>
    <x v="5"/>
    <s v="No MD"/>
    <x v="336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6"/>
    <x v="5"/>
    <s v="BANPU"/>
    <x v="167"/>
    <n v="17"/>
    <n v="0"/>
    <n v="0"/>
    <n v="17"/>
    <n v="0.58823529411764697"/>
    <n v="0"/>
    <n v="0"/>
    <n v="3"/>
    <n v="1230.3125"/>
    <n v="0.17647058823529399"/>
    <n v="14"/>
    <n v="19.5"/>
    <n v="2"/>
    <n v="12.5"/>
    <n v="13"/>
    <n v="94.769230769230802"/>
    <n v="11"/>
    <n v="42.545454545454497"/>
    <n v="3"/>
    <n v="145"/>
    <n v="13"/>
    <n v="224.07692307692301"/>
    <n v="4"/>
    <n v="227.5"/>
    <n v="0.23529411764705899"/>
    <n v="0"/>
    <n v="0"/>
    <n v="0"/>
    <n v="12"/>
    <n v="0.92307692307692302"/>
    <n v="2"/>
    <n v="0.15384615384615399"/>
    <n v="2"/>
    <n v="0.5"/>
    <n v="0"/>
    <n v="0"/>
    <n v="0"/>
    <n v="0"/>
    <n v="0"/>
    <n v="0"/>
    <n v="0"/>
    <n v="0"/>
    <n v="0"/>
    <n v="1.7"/>
    <n v="10"/>
    <n v="13"/>
    <n v="2.1538461538461502"/>
  </r>
  <r>
    <n v="2017"/>
    <x v="6"/>
    <x v="5"/>
    <s v=".DNK"/>
    <x v="56"/>
    <n v="1"/>
    <n v="0"/>
    <n v="0"/>
    <n v="1"/>
    <n v="0"/>
    <n v="0"/>
    <n v="0"/>
    <n v="1"/>
    <n v="2062"/>
    <n v="1"/>
    <n v="0"/>
    <n v="0"/>
    <n v="0"/>
    <n v="0"/>
    <n v="0"/>
    <n v="0"/>
    <n v="0"/>
    <n v="0"/>
    <n v="0"/>
    <n v="0"/>
    <n v="0"/>
    <n v="0"/>
    <n v="1"/>
    <n v="30"/>
    <n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6"/>
    <x v="5"/>
    <s v="METMI"/>
    <x v="160"/>
    <n v="25"/>
    <n v="5"/>
    <n v="1.8"/>
    <n v="25"/>
    <n v="4.4000000000000004"/>
    <n v="0"/>
    <n v="0"/>
    <n v="10"/>
    <n v="4125.76"/>
    <n v="0.4"/>
    <n v="14"/>
    <n v="46.571428571428598"/>
    <n v="3"/>
    <n v="58"/>
    <n v="11"/>
    <n v="152.45454545454501"/>
    <n v="10"/>
    <n v="17.7"/>
    <n v="12"/>
    <n v="122.333333333333"/>
    <n v="11"/>
    <n v="253.54545454545499"/>
    <n v="14"/>
    <n v="170"/>
    <n v="0.56000000000000005"/>
    <n v="6"/>
    <n v="99.8333333333333"/>
    <n v="0.42857142857142899"/>
    <n v="5"/>
    <n v="0.45454545454545497"/>
    <n v="2"/>
    <n v="0.18181818181818199"/>
    <n v="3"/>
    <n v="0.214285714285714"/>
    <n v="2"/>
    <n v="0.14285714285714299"/>
    <n v="0"/>
    <n v="0"/>
    <n v="0"/>
    <n v="0"/>
    <n v="0"/>
    <n v="0"/>
    <n v="0"/>
    <n v="1.6666666666666701"/>
    <n v="14.99999999999997"/>
    <n v="11"/>
    <n v="14.7272727272727"/>
  </r>
  <r>
    <n v="2017"/>
    <x v="6"/>
    <x v="5"/>
    <s v="LESRO"/>
    <x v="137"/>
    <n v="155"/>
    <n v="19"/>
    <n v="5.7368421052631602"/>
    <n v="155"/>
    <n v="4.9032258064516103"/>
    <n v="4"/>
    <n v="2.5806451612903201E-2"/>
    <n v="50"/>
    <n v="1212.40268456376"/>
    <n v="0.32258064516128998"/>
    <n v="106"/>
    <n v="39.150943396226403"/>
    <n v="53"/>
    <n v="54.188679245282998"/>
    <n v="41"/>
    <n v="184.170731707317"/>
    <n v="37"/>
    <n v="15.972972972973"/>
    <n v="95"/>
    <n v="165.01052631578901"/>
    <n v="44"/>
    <n v="320.06818181818198"/>
    <n v="111"/>
    <n v="189.76576576576599"/>
    <n v="0.71612903225806501"/>
    <n v="14"/>
    <n v="91.142857142857096"/>
    <n v="0.126126126126126"/>
    <n v="29"/>
    <n v="0.65909090909090895"/>
    <n v="8"/>
    <n v="0.18181818181818199"/>
    <n v="43"/>
    <n v="0.38738738738738698"/>
    <n v="13"/>
    <n v="0.117117117117117"/>
    <n v="1"/>
    <n v="6.4516129032258099E-3"/>
    <n v="0"/>
    <n v="0"/>
    <n v="0"/>
    <n v="0"/>
    <n v="2"/>
    <n v="1.44859813084112"/>
    <n v="107.00000000000011"/>
    <n v="41"/>
    <n v="30.951219512195099"/>
  </r>
  <r>
    <n v="2017"/>
    <x v="6"/>
    <x v="5"/>
    <s v="PALRA"/>
    <x v="164"/>
    <n v="14"/>
    <n v="0"/>
    <n v="0"/>
    <n v="14"/>
    <n v="1.3571428571428601"/>
    <n v="0"/>
    <n v="0"/>
    <n v="0"/>
    <n v="155.5"/>
    <n v="0"/>
    <n v="13"/>
    <n v="5.9230769230769198"/>
    <n v="7"/>
    <n v="40.714285714285701"/>
    <n v="0"/>
    <n v="0"/>
    <n v="0"/>
    <n v="0"/>
    <n v="14"/>
    <n v="108.428571428571"/>
    <n v="0"/>
    <n v="0"/>
    <n v="14"/>
    <n v="132.07142857142901"/>
    <n v="1"/>
    <n v="2"/>
    <n v="74"/>
    <n v="0.14285714285714299"/>
    <n v="0"/>
    <n v="0"/>
    <n v="0"/>
    <n v="0"/>
    <n v="2"/>
    <n v="0.14285714285714299"/>
    <n v="4"/>
    <n v="0.28571428571428598"/>
    <n v="0"/>
    <n v="0"/>
    <n v="0"/>
    <n v="0"/>
    <n v="0"/>
    <n v="0"/>
    <n v="0"/>
    <n v="1.55555555555556"/>
    <n v="8.9999999999999734"/>
    <n v="0"/>
    <n v="0"/>
  </r>
  <r>
    <n v="2017"/>
    <x v="6"/>
    <x v="5"/>
    <s v="EDDOC"/>
    <x v="337"/>
    <n v="6"/>
    <n v="0"/>
    <n v="0"/>
    <n v="2"/>
    <n v="10.5"/>
    <n v="0"/>
    <n v="0"/>
    <n v="6"/>
    <n v="0"/>
    <n v="1"/>
    <n v="1"/>
    <n v="6"/>
    <n v="0"/>
    <n v="0"/>
    <n v="0"/>
    <n v="0"/>
    <n v="0"/>
    <n v="0"/>
    <n v="0"/>
    <n v="0"/>
    <n v="0"/>
    <n v="0"/>
    <n v="2"/>
    <n v="58.5"/>
    <n v="0.33333333333333298"/>
    <n v="0"/>
    <n v="0"/>
    <n v="0"/>
    <n v="0"/>
    <n v="0"/>
    <n v="0"/>
    <n v="0"/>
    <n v="0"/>
    <n v="0"/>
    <n v="0"/>
    <n v="0"/>
    <n v="0"/>
    <n v="0"/>
    <n v="0"/>
    <n v="0"/>
    <n v="4"/>
    <n v="0"/>
    <n v="1"/>
    <n v="1"/>
    <n v="6"/>
    <n v="0"/>
    <n v="0"/>
  </r>
  <r>
    <n v="2017"/>
    <x v="6"/>
    <x v="5"/>
    <s v="POLSTE"/>
    <x v="142"/>
    <n v="124"/>
    <n v="0"/>
    <n v="0"/>
    <n v="123"/>
    <n v="0.45528455284552799"/>
    <n v="17"/>
    <n v="0.138211382113821"/>
    <n v="29"/>
    <n v="855.5"/>
    <n v="0.233870967741935"/>
    <n v="87"/>
    <n v="15.908045977011501"/>
    <n v="28"/>
    <n v="22.3928571428571"/>
    <n v="5"/>
    <n v="131.4"/>
    <n v="5"/>
    <n v="90.6"/>
    <n v="109"/>
    <n v="68.605504587156005"/>
    <n v="5"/>
    <n v="343.2"/>
    <n v="118"/>
    <n v="91.169491525423695"/>
    <n v="0.95161290322580705"/>
    <n v="60"/>
    <n v="55.3333333333333"/>
    <n v="0.50847457627118597"/>
    <n v="3"/>
    <n v="0.6"/>
    <n v="2"/>
    <n v="0.4"/>
    <n v="30"/>
    <n v="0.25423728813559299"/>
    <n v="9"/>
    <n v="7.6271186440677999E-2"/>
    <n v="1"/>
    <n v="8.0645161290322596E-3"/>
    <n v="0"/>
    <n v="0"/>
    <n v="1"/>
    <n v="0"/>
    <n v="1"/>
    <n v="3.3243243243243201"/>
    <n v="37.300813008130127"/>
    <n v="5"/>
    <n v="4.5999999999999996"/>
  </r>
  <r>
    <n v="2017"/>
    <x v="6"/>
    <x v="5"/>
    <s v="HORJO"/>
    <x v="141"/>
    <n v="141"/>
    <n v="6"/>
    <n v="6.5"/>
    <n v="141"/>
    <n v="3.2269503546099298"/>
    <n v="2"/>
    <n v="1.41843971631206E-2"/>
    <n v="62"/>
    <n v="2370.6850393700802"/>
    <n v="0.439716312056738"/>
    <n v="119"/>
    <n v="15.932773109243699"/>
    <n v="67"/>
    <n v="36.432835820895498"/>
    <n v="4"/>
    <n v="149.75"/>
    <n v="4"/>
    <n v="83.75"/>
    <n v="131"/>
    <n v="105.625954198473"/>
    <n v="4"/>
    <n v="352.75"/>
    <n v="137"/>
    <n v="131.85401459854"/>
    <n v="0.97163120567375905"/>
    <n v="24"/>
    <n v="86.75"/>
    <n v="0.17518248175182499"/>
    <n v="3"/>
    <n v="0.75"/>
    <n v="1"/>
    <n v="0.25"/>
    <n v="37"/>
    <n v="0.27007299270072999"/>
    <n v="12"/>
    <n v="8.7591240875912399E-2"/>
    <n v="1"/>
    <n v="7.09219858156028E-3"/>
    <n v="0"/>
    <n v="0"/>
    <n v="0"/>
    <n v="0"/>
    <n v="2"/>
    <n v="1.4842105263157901"/>
    <n v="94.999999999999957"/>
    <n v="4"/>
    <n v="30"/>
  </r>
  <r>
    <n v="2017"/>
    <x v="6"/>
    <x v="5"/>
    <s v="PETRI"/>
    <x v="143"/>
    <n v="65"/>
    <n v="6"/>
    <n v="1"/>
    <n v="65"/>
    <n v="3.1538461538461502"/>
    <n v="0"/>
    <n v="0"/>
    <n v="47"/>
    <n v="7388.1475409836103"/>
    <n v="0.72307692307692295"/>
    <n v="57"/>
    <n v="15.2982456140351"/>
    <n v="25"/>
    <n v="42.96"/>
    <n v="25"/>
    <n v="127.4"/>
    <n v="24"/>
    <n v="22.875"/>
    <n v="38"/>
    <n v="137.73684210526301"/>
    <n v="26"/>
    <n v="409.15384615384602"/>
    <n v="39"/>
    <n v="176.17948717948701"/>
    <n v="0.6"/>
    <n v="9"/>
    <n v="44.2222222222222"/>
    <n v="0.230769230769231"/>
    <n v="20"/>
    <n v="0.76923076923076905"/>
    <n v="1"/>
    <n v="3.8461538461538498E-2"/>
    <n v="10"/>
    <n v="0.256410256410256"/>
    <n v="4"/>
    <n v="0.102564102564103"/>
    <n v="0"/>
    <n v="0"/>
    <n v="0"/>
    <n v="0"/>
    <n v="0"/>
    <n v="0"/>
    <n v="0"/>
    <n v="1.7567567567567599"/>
    <n v="36.999999999999936"/>
    <n v="25"/>
    <n v="10.36"/>
  </r>
  <r>
    <n v="2017"/>
    <x v="6"/>
    <x v="5"/>
    <s v="MATMI"/>
    <x v="144"/>
    <n v="94"/>
    <n v="10"/>
    <n v="5"/>
    <n v="94"/>
    <n v="3.7446808510638299"/>
    <n v="0"/>
    <n v="0"/>
    <n v="29"/>
    <n v="1131"/>
    <n v="0.30851063829787201"/>
    <n v="67"/>
    <n v="31.641791044776099"/>
    <n v="31"/>
    <n v="52.645161290322598"/>
    <n v="25"/>
    <n v="153.47999999999999"/>
    <n v="24"/>
    <n v="23.5416666666667"/>
    <n v="69"/>
    <n v="139.95652173913001"/>
    <n v="25"/>
    <n v="285.8"/>
    <n v="69"/>
    <n v="166.49275362318801"/>
    <n v="0.73404255319148903"/>
    <n v="9"/>
    <n v="118.888888888889"/>
    <n v="0.13043478260869601"/>
    <n v="15"/>
    <n v="0.6"/>
    <n v="2"/>
    <n v="0.08"/>
    <n v="20"/>
    <n v="0.28985507246376802"/>
    <n v="7"/>
    <n v="0.101449275362319"/>
    <n v="0"/>
    <n v="0"/>
    <n v="0"/>
    <n v="0"/>
    <n v="0"/>
    <n v="0"/>
    <n v="0"/>
    <n v="1.56666666666667"/>
    <n v="59.999999999999872"/>
    <n v="22"/>
    <n v="1.1818181818181801"/>
  </r>
  <r>
    <n v="2017"/>
    <x v="6"/>
    <x v="5"/>
    <s v="POLCA"/>
    <x v="54"/>
    <n v="75"/>
    <n v="10"/>
    <n v="3.2"/>
    <n v="73"/>
    <n v="4.5479452054794498"/>
    <n v="4"/>
    <n v="5.4794520547945202E-2"/>
    <n v="52"/>
    <n v="2599.65"/>
    <n v="0.69333333333333302"/>
    <n v="57"/>
    <n v="9.8421052631578991"/>
    <n v="20"/>
    <n v="41.85"/>
    <n v="16"/>
    <n v="169.625"/>
    <n v="16"/>
    <n v="40.875"/>
    <n v="52"/>
    <n v="85.038461538461505"/>
    <n v="16"/>
    <n v="308.5625"/>
    <n v="57"/>
    <n v="106.45614035087701"/>
    <n v="0.76"/>
    <n v="24"/>
    <n v="43.5833333333333"/>
    <n v="0.42105263157894701"/>
    <n v="11"/>
    <n v="0.6875"/>
    <n v="1"/>
    <n v="6.25E-2"/>
    <n v="7"/>
    <n v="0.12280701754386"/>
    <n v="1"/>
    <n v="1.7543859649122799E-2"/>
    <n v="1"/>
    <n v="1.3333333333333299E-2"/>
    <n v="0"/>
    <n v="0"/>
    <n v="2"/>
    <n v="0"/>
    <n v="2"/>
    <n v="1.7380952380952399"/>
    <n v="43.150684931506802"/>
    <n v="16"/>
    <n v="13.125"/>
  </r>
  <r>
    <n v="2017"/>
    <x v="6"/>
    <x v="5"/>
    <s v="WILBRI"/>
    <x v="140"/>
    <n v="82"/>
    <n v="3"/>
    <n v="0.33333333333333298"/>
    <n v="82"/>
    <n v="2.1951219512195101"/>
    <n v="2"/>
    <n v="2.4390243902439001E-2"/>
    <n v="41"/>
    <n v="2600.11594202899"/>
    <n v="0.5"/>
    <n v="72"/>
    <n v="9.3472222222222197"/>
    <n v="13"/>
    <n v="37.153846153846203"/>
    <n v="9"/>
    <n v="161.555555555556"/>
    <n v="8"/>
    <n v="4.125"/>
    <n v="71"/>
    <n v="45.633802816901401"/>
    <n v="10"/>
    <n v="316.10000000000002"/>
    <n v="72"/>
    <n v="68.6944444444444"/>
    <n v="0.87804878048780499"/>
    <n v="42"/>
    <n v="26.023809523809501"/>
    <n v="0.58333333333333304"/>
    <n v="7"/>
    <n v="0.7"/>
    <n v="2"/>
    <n v="0.2"/>
    <n v="7"/>
    <n v="9.7222222222222196E-2"/>
    <n v="2"/>
    <n v="2.7777777777777801E-2"/>
    <n v="0"/>
    <n v="0"/>
    <n v="0"/>
    <n v="0"/>
    <n v="0"/>
    <n v="0"/>
    <n v="0"/>
    <n v="1.6734693877550999"/>
    <n v="49.000000000000064"/>
    <n v="9"/>
    <n v="26.1111111111111"/>
  </r>
  <r>
    <n v="2017"/>
    <x v="6"/>
    <x v="5"/>
    <s v="LORBR1"/>
    <x v="135"/>
    <n v="407"/>
    <n v="48"/>
    <n v="1.7291666666666701"/>
    <n v="406"/>
    <n v="1.60591133004926"/>
    <n v="10"/>
    <n v="2.4630541871921201E-2"/>
    <n v="104"/>
    <n v="1197.6760925449901"/>
    <n v="0.25552825552825598"/>
    <n v="361"/>
    <n v="16.318559556786699"/>
    <n v="79"/>
    <n v="47.772151898734201"/>
    <n v="187"/>
    <n v="110.16577540106999"/>
    <n v="165"/>
    <n v="27.2909090909091"/>
    <n v="209"/>
    <n v="125.928229665072"/>
    <n v="189"/>
    <n v="272.52380952380997"/>
    <n v="213"/>
    <n v="171.80751173708899"/>
    <n v="0.52334152334152295"/>
    <n v="20"/>
    <n v="57"/>
    <n v="9.3023255813953501E-2"/>
    <n v="119"/>
    <n v="0.62962962962962998"/>
    <n v="26"/>
    <n v="0.137566137566138"/>
    <n v="101"/>
    <n v="0.474178403755869"/>
    <n v="13"/>
    <n v="6.1032863849765299E-2"/>
    <n v="3"/>
    <n v="7.3710073710073704E-3"/>
    <n v="1"/>
    <n v="2.45700245700246E-3"/>
    <n v="0"/>
    <n v="0"/>
    <n v="2"/>
    <n v="2.3801169590643299"/>
    <n v="170.99999999999983"/>
    <n v="180"/>
    <n v="6.3277777777777802"/>
  </r>
  <r>
    <n v="2017"/>
    <x v="6"/>
    <x v="5"/>
    <s v="WALJO2"/>
    <x v="136"/>
    <n v="147"/>
    <n v="31"/>
    <n v="2.1612903225806499"/>
    <n v="147"/>
    <n v="3.34013605442177"/>
    <n v="0"/>
    <n v="0"/>
    <n v="8"/>
    <n v="161.66206896551699"/>
    <n v="5.4421768707482998E-2"/>
    <n v="130"/>
    <n v="18.930769230769201"/>
    <n v="43"/>
    <n v="38.116279069767401"/>
    <n v="86"/>
    <n v="98.302325581395394"/>
    <n v="80"/>
    <n v="42.875"/>
    <n v="55"/>
    <n v="131.18181818181799"/>
    <n v="86"/>
    <n v="282.66279069767398"/>
    <n v="61"/>
    <n v="205.73770491803299"/>
    <n v="0.41496598639455801"/>
    <n v="9"/>
    <n v="55.4444444444444"/>
    <n v="0.14754098360655701"/>
    <n v="47"/>
    <n v="0.54651162790697705"/>
    <n v="11"/>
    <n v="0.127906976744186"/>
    <n v="27"/>
    <n v="0.44262295081967201"/>
    <n v="6"/>
    <n v="9.8360655737704902E-2"/>
    <n v="0"/>
    <n v="0"/>
    <n v="0"/>
    <n v="0"/>
    <n v="0"/>
    <n v="0"/>
    <n v="2"/>
    <n v="1.68965517241379"/>
    <n v="87.000000000000156"/>
    <n v="85"/>
    <n v="3.0705882352941201"/>
  </r>
  <r>
    <n v="2017"/>
    <x v="6"/>
    <x v="5"/>
    <s v="STERO3"/>
    <x v="163"/>
    <n v="64"/>
    <n v="16"/>
    <n v="3"/>
    <n v="64"/>
    <n v="2.96875"/>
    <n v="0"/>
    <n v="0"/>
    <n v="20"/>
    <n v="1238.140625"/>
    <n v="0.3125"/>
    <n v="60"/>
    <n v="12.6666666666667"/>
    <n v="19"/>
    <n v="55.105263157894697"/>
    <n v="40"/>
    <n v="140.05000000000001"/>
    <n v="33"/>
    <n v="46.303030303030297"/>
    <n v="23"/>
    <n v="168.73913043478299"/>
    <n v="40"/>
    <n v="258.10000000000002"/>
    <n v="23"/>
    <n v="233.78260869565199"/>
    <n v="0.359375"/>
    <n v="0"/>
    <n v="0"/>
    <n v="0"/>
    <n v="27"/>
    <n v="0.67500000000000004"/>
    <n v="9"/>
    <n v="0.22500000000000001"/>
    <n v="11"/>
    <n v="0.47826086956521702"/>
    <n v="0"/>
    <n v="0"/>
    <n v="1"/>
    <n v="1.5625E-2"/>
    <n v="0"/>
    <n v="0"/>
    <n v="0"/>
    <n v="0"/>
    <n v="1"/>
    <n v="2"/>
    <n v="32"/>
    <n v="40"/>
    <n v="11.2"/>
  </r>
  <r>
    <n v="2017"/>
    <x v="6"/>
    <x v="5"/>
    <s v="WELVA"/>
    <x v="153"/>
    <n v="151"/>
    <n v="7"/>
    <n v="3.28571428571429"/>
    <n v="151"/>
    <n v="2.0198675496688701"/>
    <n v="2"/>
    <n v="1.3245033112582801E-2"/>
    <n v="7"/>
    <n v="163.53061224489801"/>
    <n v="4.6357615894039701E-2"/>
    <n v="109"/>
    <n v="8.24770642201835"/>
    <n v="35"/>
    <n v="28.228571428571399"/>
    <n v="14"/>
    <n v="72.285714285714306"/>
    <n v="13"/>
    <n v="17.769230769230798"/>
    <n v="137"/>
    <n v="45.875912408759099"/>
    <n v="14"/>
    <n v="154.642857142857"/>
    <n v="137"/>
    <n v="63.043795620437997"/>
    <n v="0.90728476821192106"/>
    <n v="74"/>
    <n v="37.891891891891902"/>
    <n v="0.54014598540145997"/>
    <n v="9"/>
    <n v="0.64285714285714302"/>
    <n v="1"/>
    <n v="7.1428571428571397E-2"/>
    <n v="10"/>
    <n v="7.2992700729927001E-2"/>
    <n v="9"/>
    <n v="6.5693430656934296E-2"/>
    <n v="0"/>
    <n v="0"/>
    <n v="0"/>
    <n v="0"/>
    <n v="0"/>
    <n v="0"/>
    <n v="2"/>
    <n v="2.0133333333333301"/>
    <n v="75.000000000000128"/>
    <n v="14"/>
    <n v="8.5"/>
  </r>
  <r>
    <n v="2017"/>
    <x v="6"/>
    <x v="5"/>
    <s v="HOWKE"/>
    <x v="149"/>
    <n v="130"/>
    <n v="8"/>
    <n v="1.5"/>
    <n v="130"/>
    <n v="3.3538461538461499"/>
    <n v="4"/>
    <n v="3.0769230769230799E-2"/>
    <n v="51"/>
    <n v="2970.9767441860499"/>
    <n v="0.39230769230769202"/>
    <n v="102"/>
    <n v="16.088235294117599"/>
    <n v="62"/>
    <n v="38.677419354838698"/>
    <n v="18"/>
    <n v="179.611111111111"/>
    <n v="17"/>
    <n v="17.411764705882401"/>
    <n v="109"/>
    <n v="112.293577981651"/>
    <n v="18"/>
    <n v="313.88888888888903"/>
    <n v="112"/>
    <n v="136.017857142857"/>
    <n v="0.86153846153846203"/>
    <n v="14"/>
    <n v="85.5"/>
    <n v="0.125"/>
    <n v="10"/>
    <n v="0.55555555555555602"/>
    <n v="6"/>
    <n v="0.33333333333333298"/>
    <n v="22"/>
    <n v="0.19642857142857101"/>
    <n v="17"/>
    <n v="0.151785714285714"/>
    <n v="0"/>
    <n v="0"/>
    <n v="0"/>
    <n v="0"/>
    <n v="0"/>
    <n v="0"/>
    <n v="2"/>
    <n v="1.68831168831169"/>
    <n v="76.999999999999929"/>
    <n v="18"/>
    <n v="3.8333333333333299"/>
  </r>
  <r>
    <n v="2017"/>
    <x v="6"/>
    <x v="5"/>
    <s v="RUMAS1"/>
    <x v="151"/>
    <n v="197"/>
    <n v="8"/>
    <n v="2"/>
    <n v="196"/>
    <n v="2.77551020408163"/>
    <n v="0"/>
    <n v="0"/>
    <n v="112"/>
    <n v="3433.9943820224698"/>
    <n v="0.56852791878172604"/>
    <n v="157"/>
    <n v="27.426751592356698"/>
    <n v="85"/>
    <n v="36.223529411764702"/>
    <n v="34"/>
    <n v="154.58823529411799"/>
    <n v="31"/>
    <n v="35.709677419354797"/>
    <n v="154"/>
    <n v="105.233766233766"/>
    <n v="35"/>
    <n v="359.085714285714"/>
    <n v="161"/>
    <n v="124.68322981366499"/>
    <n v="0.81725888324873097"/>
    <n v="26"/>
    <n v="72.923076923076906"/>
    <n v="0.161490683229814"/>
    <n v="26"/>
    <n v="0.74285714285714299"/>
    <n v="8"/>
    <n v="0.22857142857142901"/>
    <n v="40"/>
    <n v="0.24844720496894401"/>
    <n v="26"/>
    <n v="0.161490683229814"/>
    <n v="1"/>
    <n v="5.0761421319797002E-3"/>
    <n v="1"/>
    <n v="5.0761421319797002E-3"/>
    <n v="1"/>
    <n v="0"/>
    <n v="5"/>
    <n v="1.92156862745098"/>
    <n v="102.52040816326533"/>
    <n v="33"/>
    <n v="5.7575757575757596"/>
  </r>
  <r>
    <n v="2017"/>
    <x v="6"/>
    <x v="5"/>
    <s v="WIDDE"/>
    <x v="145"/>
    <n v="51"/>
    <n v="17"/>
    <n v="5.1764705882352899"/>
    <n v="51"/>
    <n v="6.2352941176470598"/>
    <n v="0"/>
    <n v="0"/>
    <n v="21"/>
    <n v="1672.48979591837"/>
    <n v="0.41176470588235298"/>
    <n v="43"/>
    <n v="27.232558139534898"/>
    <n v="19"/>
    <n v="50.052631578947398"/>
    <n v="23"/>
    <n v="149.95652173913001"/>
    <n v="22"/>
    <n v="61.863636363636402"/>
    <n v="24"/>
    <n v="212.75"/>
    <n v="24"/>
    <n v="298.95833333333297"/>
    <n v="26"/>
    <n v="255.461538461538"/>
    <n v="0.50980392156862697"/>
    <n v="4"/>
    <n v="65.75"/>
    <n v="0.15384615384615399"/>
    <n v="20"/>
    <n v="0.83333333333333304"/>
    <n v="7"/>
    <n v="0.29166666666666702"/>
    <n v="11"/>
    <n v="0.42307692307692302"/>
    <n v="1"/>
    <n v="3.8461538461538498E-2"/>
    <n v="2"/>
    <n v="3.9215686274509803E-2"/>
    <n v="1"/>
    <n v="1.9607843137254902E-2"/>
    <n v="0"/>
    <n v="0"/>
    <n v="3"/>
    <n v="1.34210526315789"/>
    <n v="38.000000000000135"/>
    <n v="22"/>
    <n v="16.772727272727298"/>
  </r>
  <r>
    <n v="2017"/>
    <x v="6"/>
    <x v="5"/>
    <s v="LYSDO"/>
    <x v="166"/>
    <n v="29"/>
    <n v="0"/>
    <n v="0"/>
    <n v="28"/>
    <n v="10.8571428571429"/>
    <n v="0"/>
    <n v="0"/>
    <n v="5"/>
    <n v="925.46428571428601"/>
    <n v="0.17241379310344801"/>
    <n v="20"/>
    <n v="27.75"/>
    <n v="4"/>
    <n v="112.25"/>
    <n v="3"/>
    <n v="264"/>
    <n v="3"/>
    <n v="8.3333333333333304"/>
    <n v="18"/>
    <n v="93.8888888888889"/>
    <n v="4"/>
    <n v="666.75"/>
    <n v="24"/>
    <n v="106.875"/>
    <n v="0.82758620689655205"/>
    <n v="17"/>
    <n v="69.705882352941202"/>
    <n v="0.70833333333333304"/>
    <n v="3"/>
    <n v="0.75"/>
    <n v="2"/>
    <n v="0.5"/>
    <n v="4"/>
    <n v="0.16666666666666699"/>
    <n v="0"/>
    <n v="0"/>
    <n v="1"/>
    <n v="3.4482758620689703E-2"/>
    <n v="0"/>
    <n v="0"/>
    <n v="1"/>
    <n v="0"/>
    <n v="2"/>
    <n v="1.86666666666667"/>
    <n v="15.535714285714258"/>
    <n v="2"/>
    <n v="49.5"/>
  </r>
  <r>
    <n v="2017"/>
    <x v="6"/>
    <x v="5"/>
    <s v="KILAL"/>
    <x v="147"/>
    <n v="175"/>
    <n v="7"/>
    <n v="2"/>
    <n v="175"/>
    <n v="5.9542857142857102"/>
    <n v="13"/>
    <n v="7.4285714285714302E-2"/>
    <n v="86"/>
    <n v="2878.3696969696998"/>
    <n v="0.49142857142857099"/>
    <n v="147"/>
    <n v="17.598639455782301"/>
    <n v="48"/>
    <n v="40.1666666666667"/>
    <n v="24"/>
    <n v="231.416666666667"/>
    <n v="24"/>
    <n v="43.25"/>
    <n v="147"/>
    <n v="91.639455782312893"/>
    <n v="21"/>
    <n v="376.71428571428601"/>
    <n v="151"/>
    <n v="115.35761589403999"/>
    <n v="0.86285714285714299"/>
    <n v="88"/>
    <n v="69.965909090909093"/>
    <n v="0.58278145695364203"/>
    <n v="18"/>
    <n v="0.85714285714285698"/>
    <n v="6"/>
    <n v="0.28571428571428598"/>
    <n v="19"/>
    <n v="0.12582781456953601"/>
    <n v="2"/>
    <n v="1.3245033112582801E-2"/>
    <n v="0"/>
    <n v="0"/>
    <n v="0"/>
    <n v="0"/>
    <n v="0"/>
    <n v="0"/>
    <n v="8"/>
    <n v="1.84210526315789"/>
    <n v="95.000000000000242"/>
    <n v="20"/>
    <n v="21.65"/>
  </r>
  <r>
    <n v="2017"/>
    <x v="6"/>
    <x v="5"/>
    <s v="WILDA2"/>
    <x v="161"/>
    <n v="80"/>
    <n v="1"/>
    <n v="0"/>
    <n v="79"/>
    <n v="7.21518987341772"/>
    <n v="6"/>
    <n v="7.5949367088607597E-2"/>
    <n v="7"/>
    <n v="176.23684210526301"/>
    <n v="8.7499999999999994E-2"/>
    <n v="74"/>
    <n v="11.1621621621622"/>
    <n v="24"/>
    <n v="31.25"/>
    <n v="1"/>
    <n v="104"/>
    <n v="1"/>
    <n v="109"/>
    <n v="69"/>
    <n v="73.159420289855106"/>
    <n v="3"/>
    <n v="336.33333333333297"/>
    <n v="76"/>
    <n v="92.815789473684205"/>
    <n v="0.95"/>
    <n v="49"/>
    <n v="65.877551020408205"/>
    <n v="0.64473684210526305"/>
    <n v="1"/>
    <n v="0.33333333333333298"/>
    <n v="1"/>
    <n v="0.33333333333333298"/>
    <n v="9"/>
    <n v="0.118421052631579"/>
    <n v="2"/>
    <n v="2.6315789473684199E-2"/>
    <n v="0"/>
    <n v="0"/>
    <n v="1"/>
    <n v="1.2500000000000001E-2"/>
    <n v="1"/>
    <n v="0"/>
    <n v="1"/>
    <n v="1.83720930232558"/>
    <n v="43.544303797468388"/>
    <n v="1"/>
    <n v="46"/>
  </r>
  <r>
    <n v="2017"/>
    <x v="6"/>
    <x v="5"/>
    <s v="STERA"/>
    <x v="152"/>
    <n v="41"/>
    <n v="4"/>
    <n v="1"/>
    <n v="41"/>
    <n v="2.7073170731707301"/>
    <n v="2"/>
    <n v="4.8780487804878002E-2"/>
    <n v="5"/>
    <n v="463.60526315789502"/>
    <n v="0.12195121951219499"/>
    <n v="37"/>
    <n v="11.5675675675676"/>
    <n v="18"/>
    <n v="21.4444444444444"/>
    <n v="6"/>
    <n v="79"/>
    <n v="6"/>
    <n v="2.3333333333333299"/>
    <n v="34"/>
    <n v="84.5"/>
    <n v="6"/>
    <n v="169"/>
    <n v="35"/>
    <n v="102.771428571429"/>
    <n v="0.85365853658536595"/>
    <n v="11"/>
    <n v="61.454545454545503"/>
    <n v="0.314285714285714"/>
    <n v="3"/>
    <n v="0.5"/>
    <n v="2"/>
    <n v="0.33333333333333298"/>
    <n v="7"/>
    <n v="0.2"/>
    <n v="5"/>
    <n v="0.14285714285714299"/>
    <n v="0"/>
    <n v="0"/>
    <n v="0"/>
    <n v="0"/>
    <n v="0"/>
    <n v="0"/>
    <n v="0"/>
    <n v="1.5185185185185199"/>
    <n v="26.999999999999975"/>
    <n v="6"/>
    <n v="5.8333333333333304"/>
  </r>
  <r>
    <n v="2017"/>
    <x v="6"/>
    <x v="5"/>
    <s v="SMOJA1"/>
    <x v="154"/>
    <n v="120"/>
    <n v="4"/>
    <n v="10.5"/>
    <n v="120"/>
    <n v="5.4083333333333297"/>
    <n v="0"/>
    <n v="0"/>
    <n v="58"/>
    <n v="1906.0319148936201"/>
    <n v="0.483333333333333"/>
    <n v="96"/>
    <n v="15"/>
    <n v="41"/>
    <n v="37.146341463414601"/>
    <n v="3"/>
    <n v="162"/>
    <n v="3"/>
    <n v="60.6666666666667"/>
    <n v="111"/>
    <n v="108.558558558559"/>
    <n v="4"/>
    <n v="340.5"/>
    <n v="116"/>
    <n v="122.698275862069"/>
    <n v="0.96666666666666701"/>
    <n v="22"/>
    <n v="81"/>
    <n v="0.18965517241379301"/>
    <n v="2"/>
    <n v="0.5"/>
    <n v="1"/>
    <n v="0.25"/>
    <n v="22"/>
    <n v="0.18965517241379301"/>
    <n v="10"/>
    <n v="8.6206896551724102E-2"/>
    <n v="2"/>
    <n v="1.6666666666666701E-2"/>
    <n v="0"/>
    <n v="0"/>
    <n v="0"/>
    <n v="0"/>
    <n v="0"/>
    <n v="1.71428571428571"/>
    <n v="70.000000000000171"/>
    <n v="1"/>
    <n v="0"/>
  </r>
  <r>
    <n v="2017"/>
    <x v="6"/>
    <x v="5"/>
    <s v="SCDGA"/>
    <x v="138"/>
    <n v="57"/>
    <n v="2"/>
    <n v="8.5"/>
    <n v="57"/>
    <n v="2.8070175438596499"/>
    <n v="0"/>
    <n v="0"/>
    <n v="23"/>
    <n v="1795.4385964912301"/>
    <n v="0.40350877192982498"/>
    <n v="49"/>
    <n v="10.755102040816301"/>
    <n v="15"/>
    <n v="57.733333333333299"/>
    <n v="7"/>
    <n v="231.28571428571399"/>
    <n v="5"/>
    <n v="13.4"/>
    <n v="49"/>
    <n v="117.632653061224"/>
    <n v="7"/>
    <n v="367"/>
    <n v="50"/>
    <n v="135.97999999999999"/>
    <n v="0.87719298245613997"/>
    <n v="8"/>
    <n v="67.375"/>
    <n v="0.16"/>
    <n v="4"/>
    <n v="0.57142857142857095"/>
    <n v="3"/>
    <n v="0.42857142857142899"/>
    <n v="8"/>
    <n v="0.16"/>
    <n v="6"/>
    <n v="0.12"/>
    <n v="0"/>
    <n v="0"/>
    <n v="0"/>
    <n v="0"/>
    <n v="0"/>
    <n v="0"/>
    <n v="0"/>
    <n v="1.5833333333333299"/>
    <n v="36.000000000000078"/>
    <n v="7"/>
    <n v="76.714285714285694"/>
  </r>
  <r>
    <n v="2017"/>
    <x v="6"/>
    <x v="5"/>
    <s v="ALMKH"/>
    <x v="173"/>
    <n v="196"/>
    <n v="28"/>
    <n v="1.6785714285714299"/>
    <n v="193"/>
    <n v="6.6943005181347104"/>
    <n v="2"/>
    <n v="1.03626943005181E-2"/>
    <n v="111"/>
    <n v="1487.02793296089"/>
    <n v="0.56632653061224503"/>
    <n v="184"/>
    <n v="18.570652173913"/>
    <n v="73"/>
    <n v="35.5479452054795"/>
    <n v="42"/>
    <n v="118.5"/>
    <n v="41"/>
    <n v="16.609756097561"/>
    <n v="142"/>
    <n v="80.802816901408406"/>
    <n v="46"/>
    <n v="319.10869565217399"/>
    <n v="147"/>
    <n v="114.63945578231299"/>
    <n v="0.75"/>
    <n v="52"/>
    <n v="71.115384615384599"/>
    <n v="0.35374149659863902"/>
    <n v="29"/>
    <n v="0.63043478260869601"/>
    <n v="11"/>
    <n v="0.23913043478260901"/>
    <n v="36"/>
    <n v="0.24489795918367299"/>
    <n v="18"/>
    <n v="0.122448979591837"/>
    <n v="0"/>
    <n v="0"/>
    <n v="0"/>
    <n v="0"/>
    <n v="3"/>
    <n v="0"/>
    <n v="5"/>
    <n v="2.1444444444444399"/>
    <n v="91.398963730570145"/>
    <n v="41"/>
    <n v="24.0731707317073"/>
  </r>
  <r>
    <n v="2017"/>
    <x v="6"/>
    <x v="5"/>
    <s v="VITJO"/>
    <x v="155"/>
    <n v="77"/>
    <n v="11"/>
    <n v="1.9090909090909101"/>
    <n v="77"/>
    <n v="3.4805194805194799"/>
    <n v="2"/>
    <n v="2.5974025974026E-2"/>
    <n v="43"/>
    <n v="1311.03636363636"/>
    <n v="0.55844155844155796"/>
    <n v="58"/>
    <n v="21.534482758620701"/>
    <n v="13"/>
    <n v="63.461538461538503"/>
    <n v="38"/>
    <n v="117.526315789474"/>
    <n v="36"/>
    <n v="23.0555555555556"/>
    <n v="35"/>
    <n v="115.8"/>
    <n v="37"/>
    <n v="229.81081081081101"/>
    <n v="37"/>
    <n v="141.35135135135101"/>
    <n v="0.48051948051948101"/>
    <n v="10"/>
    <n v="68.5"/>
    <n v="0.26315789473684198"/>
    <n v="23"/>
    <n v="0.62162162162162204"/>
    <n v="5"/>
    <n v="0.135135135135135"/>
    <n v="10"/>
    <n v="0.27027027027027001"/>
    <n v="2"/>
    <n v="5.4054054054054099E-2"/>
    <n v="2"/>
    <n v="2.5974025974026E-2"/>
    <n v="0"/>
    <n v="0"/>
    <n v="0"/>
    <n v="0"/>
    <n v="1"/>
    <n v="1.6739130434782601"/>
    <n v="46.000000000000021"/>
    <n v="23"/>
    <n v="8.6956521739130395"/>
  </r>
  <r>
    <n v="2017"/>
    <x v="6"/>
    <x v="5"/>
    <s v="DESBO"/>
    <x v="156"/>
    <n v="66"/>
    <n v="13"/>
    <n v="6.5384615384615401"/>
    <n v="66"/>
    <n v="2.8636363636363602"/>
    <n v="0"/>
    <n v="0"/>
    <n v="11"/>
    <n v="1102.3492063492099"/>
    <n v="0.16666666666666699"/>
    <n v="56"/>
    <n v="17.035714285714299"/>
    <n v="19"/>
    <n v="62.2631578947368"/>
    <n v="31"/>
    <n v="181.83870967741899"/>
    <n v="24"/>
    <n v="47.75"/>
    <n v="32"/>
    <n v="138.25"/>
    <n v="32"/>
    <n v="309.125"/>
    <n v="34"/>
    <n v="166.29411764705901"/>
    <n v="0.51515151515151503"/>
    <n v="9"/>
    <n v="43"/>
    <n v="0.26470588235294101"/>
    <n v="19"/>
    <n v="0.59375"/>
    <n v="4"/>
    <n v="0.125"/>
    <n v="7"/>
    <n v="0.20588235294117599"/>
    <n v="2"/>
    <n v="5.8823529411764698E-2"/>
    <n v="0"/>
    <n v="0"/>
    <n v="0"/>
    <n v="0"/>
    <n v="0"/>
    <n v="0"/>
    <n v="1"/>
    <n v="1.78378378378378"/>
    <n v="37.000000000000078"/>
    <n v="29"/>
    <n v="3.9655172413793101"/>
  </r>
  <r>
    <n v="2017"/>
    <x v="6"/>
    <x v="5"/>
    <s v="MARDO1"/>
    <x v="172"/>
    <n v="72"/>
    <n v="12"/>
    <n v="45.5833333333333"/>
    <n v="71"/>
    <n v="14.3802816901408"/>
    <n v="0"/>
    <n v="0"/>
    <n v="40"/>
    <n v="2331.59375"/>
    <n v="0.55555555555555602"/>
    <n v="58"/>
    <n v="21.931034482758601"/>
    <n v="14"/>
    <n v="50.5"/>
    <n v="18"/>
    <n v="158.833333333333"/>
    <n v="17"/>
    <n v="44.647058823529399"/>
    <n v="45"/>
    <n v="97.6666666666667"/>
    <n v="21"/>
    <n v="398.57142857142901"/>
    <n v="49"/>
    <n v="119.48979591836699"/>
    <n v="0.68055555555555602"/>
    <n v="17"/>
    <n v="47"/>
    <n v="0.34693877551020402"/>
    <n v="16"/>
    <n v="0.76190476190476197"/>
    <n v="2"/>
    <n v="9.5238095238095205E-2"/>
    <n v="7"/>
    <n v="0.14285714285714299"/>
    <n v="2"/>
    <n v="4.08163265306122E-2"/>
    <n v="0"/>
    <n v="0"/>
    <n v="0"/>
    <n v="0"/>
    <n v="1"/>
    <n v="0"/>
    <n v="4"/>
    <n v="2.0882352941176499"/>
    <n v="34.478873239436574"/>
    <n v="18"/>
    <n v="3.6111111111111098"/>
  </r>
  <r>
    <n v="2017"/>
    <x v="6"/>
    <x v="5"/>
    <s v="FALMIC"/>
    <x v="146"/>
    <n v="130"/>
    <n v="9"/>
    <n v="13.8888888888889"/>
    <n v="130"/>
    <n v="3.4846153846153798"/>
    <n v="6"/>
    <n v="4.6153846153846198E-2"/>
    <n v="24"/>
    <n v="1350.0551181102401"/>
    <n v="0.18461538461538499"/>
    <n v="109"/>
    <n v="21.091743119266098"/>
    <n v="32"/>
    <n v="69.75"/>
    <n v="68"/>
    <n v="153.42647058823499"/>
    <n v="57"/>
    <n v="18.526315789473699"/>
    <n v="55"/>
    <n v="140.87272727272699"/>
    <n v="71"/>
    <n v="248.43661971831"/>
    <n v="59"/>
    <n v="179.13559322033899"/>
    <n v="0.45384615384615401"/>
    <n v="16"/>
    <n v="62.8125"/>
    <n v="0.27118644067796599"/>
    <n v="52"/>
    <n v="0.73239436619718301"/>
    <n v="13"/>
    <n v="0.183098591549296"/>
    <n v="19"/>
    <n v="0.322033898305085"/>
    <n v="1"/>
    <n v="1.6949152542372899E-2"/>
    <n v="2"/>
    <n v="1.5384615384615399E-2"/>
    <n v="0"/>
    <n v="0"/>
    <n v="0"/>
    <n v="0"/>
    <n v="6"/>
    <n v="1.88405797101449"/>
    <n v="69.000000000000099"/>
    <n v="62"/>
    <n v="2.4354838709677402"/>
  </r>
  <r>
    <n v="2017"/>
    <x v="6"/>
    <x v="5"/>
    <s v="MULAM"/>
    <x v="247"/>
    <n v="19"/>
    <n v="2"/>
    <n v="2"/>
    <n v="19"/>
    <n v="3.6842105263157898"/>
    <n v="2"/>
    <n v="0.105263157894737"/>
    <n v="7"/>
    <n v="2116.1666666666702"/>
    <n v="0.36842105263157898"/>
    <n v="10"/>
    <n v="74.900000000000006"/>
    <n v="6"/>
    <n v="26.8333333333333"/>
    <n v="8"/>
    <n v="189.25"/>
    <n v="7"/>
    <n v="11.714285714285699"/>
    <n v="11"/>
    <n v="134.272727272727"/>
    <n v="8"/>
    <n v="301.25"/>
    <n v="11"/>
    <n v="172.727272727273"/>
    <n v="0.57894736842105299"/>
    <n v="2"/>
    <n v="58"/>
    <n v="0.18181818181818199"/>
    <n v="5"/>
    <n v="0.625"/>
    <n v="4"/>
    <n v="0.5"/>
    <n v="5"/>
    <n v="0.45454545454545497"/>
    <n v="0"/>
    <n v="0"/>
    <n v="0"/>
    <n v="0"/>
    <n v="0"/>
    <n v="0"/>
    <n v="0"/>
    <n v="0"/>
    <n v="1"/>
    <n v="1.72727272727273"/>
    <n v="10.999999999999982"/>
    <n v="8"/>
    <n v="0.75"/>
  </r>
  <r>
    <n v="2017"/>
    <x v="6"/>
    <x v="5"/>
    <s v="NGUDA"/>
    <x v="262"/>
    <n v="1"/>
    <n v="0"/>
    <n v="0"/>
    <n v="1"/>
    <n v="0"/>
    <n v="0"/>
    <n v="0"/>
    <n v="0"/>
    <n v="40"/>
    <n v="0"/>
    <n v="1"/>
    <n v="39"/>
    <n v="0"/>
    <n v="0"/>
    <n v="0"/>
    <n v="0"/>
    <n v="0"/>
    <n v="0"/>
    <n v="1"/>
    <n v="136"/>
    <n v="0"/>
    <n v="0"/>
    <n v="1"/>
    <n v="140"/>
    <n v="1"/>
    <n v="1"/>
    <n v="14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6"/>
    <x v="5"/>
    <s v="BAGMA"/>
    <x v="276"/>
    <n v="15"/>
    <n v="0"/>
    <n v="0"/>
    <n v="15"/>
    <n v="6.2666666666666702"/>
    <n v="0"/>
    <n v="0"/>
    <n v="3"/>
    <n v="898.23076923076906"/>
    <n v="0.2"/>
    <n v="11"/>
    <n v="13.545454545454501"/>
    <n v="6"/>
    <n v="51.8333333333333"/>
    <n v="2"/>
    <n v="129"/>
    <n v="2"/>
    <n v="28.5"/>
    <n v="12"/>
    <n v="102.916666666667"/>
    <n v="2"/>
    <n v="180.5"/>
    <n v="13"/>
    <n v="115.769230769231"/>
    <n v="0.86666666666666703"/>
    <n v="2"/>
    <n v="82.5"/>
    <n v="0.15384615384615399"/>
    <n v="1"/>
    <n v="0.5"/>
    <n v="0"/>
    <n v="0"/>
    <n v="2"/>
    <n v="0.15384615384615399"/>
    <n v="0"/>
    <n v="0"/>
    <n v="0"/>
    <n v="0"/>
    <n v="0"/>
    <n v="0"/>
    <n v="0"/>
    <n v="0"/>
    <n v="1"/>
    <n v="1.6666666666666701"/>
    <n v="8.9999999999999822"/>
    <n v="2"/>
    <n v="0"/>
  </r>
  <r>
    <n v="2017"/>
    <x v="6"/>
    <x v="5"/>
    <s v="DIPJA"/>
    <x v="301"/>
    <n v="73"/>
    <n v="3"/>
    <n v="2"/>
    <n v="72"/>
    <n v="3.9027777777777799"/>
    <n v="2"/>
    <n v="2.7777777777777801E-2"/>
    <n v="18"/>
    <n v="830.53125"/>
    <n v="0.24657534246575299"/>
    <n v="62"/>
    <n v="14.8548387096774"/>
    <n v="32"/>
    <n v="51.65625"/>
    <n v="16"/>
    <n v="164.0625"/>
    <n v="12"/>
    <n v="35.8333333333333"/>
    <n v="53"/>
    <n v="115.905660377358"/>
    <n v="17"/>
    <n v="275.11764705882399"/>
    <n v="55"/>
    <n v="147.745454545455"/>
    <n v="0.75342465753424703"/>
    <n v="14"/>
    <n v="122.357142857143"/>
    <n v="0.25454545454545502"/>
    <n v="12"/>
    <n v="0.70588235294117696"/>
    <n v="8"/>
    <n v="0.47058823529411797"/>
    <n v="12"/>
    <n v="0.218181818181818"/>
    <n v="6"/>
    <n v="0.109090909090909"/>
    <n v="0"/>
    <n v="0"/>
    <n v="0"/>
    <n v="0"/>
    <n v="1"/>
    <n v="0"/>
    <n v="0"/>
    <n v="1.8947368421052599"/>
    <n v="38.527777777777843"/>
    <n v="16"/>
    <n v="9.9375"/>
  </r>
  <r>
    <n v="2017"/>
    <x v="6"/>
    <x v="5"/>
    <s v="VALGL"/>
    <x v="302"/>
    <n v="65"/>
    <n v="1"/>
    <n v="2"/>
    <n v="63"/>
    <n v="6.3968253968253999"/>
    <n v="4"/>
    <n v="6.3492063492063502E-2"/>
    <n v="5"/>
    <n v="3"/>
    <n v="7.69230769230769E-2"/>
    <n v="62"/>
    <n v="7.0161290322580596"/>
    <n v="25"/>
    <n v="26.24"/>
    <n v="1"/>
    <n v="340"/>
    <n v="1"/>
    <n v="3"/>
    <n v="57"/>
    <n v="66.052631578947398"/>
    <n v="1"/>
    <n v="529"/>
    <n v="61"/>
    <n v="88.311475409836106"/>
    <n v="0.93846153846153901"/>
    <n v="41"/>
    <n v="66.658536585365894"/>
    <n v="0.66129032258064502"/>
    <n v="1"/>
    <n v="1"/>
    <n v="0"/>
    <n v="0"/>
    <n v="5"/>
    <n v="8.1967213114754106E-2"/>
    <n v="3"/>
    <n v="4.91803278688525E-2"/>
    <n v="1"/>
    <n v="1.5384615384615399E-2"/>
    <n v="1"/>
    <n v="1.5384615384615399E-2"/>
    <n v="2"/>
    <n v="0"/>
    <n v="1"/>
    <n v="1.9090909090909101"/>
    <n v="34.04761904761903"/>
    <n v="1"/>
    <n v="0"/>
  </r>
  <r>
    <n v="2017"/>
    <x v="6"/>
    <x v="5"/>
    <s v="ROUMA1"/>
    <x v="326"/>
    <n v="83"/>
    <n v="1"/>
    <n v="5"/>
    <n v="83"/>
    <n v="2.98795180722892"/>
    <n v="4"/>
    <n v="4.8192771084337303E-2"/>
    <n v="2"/>
    <n v="40.975308641975303"/>
    <n v="2.40963855421687E-2"/>
    <n v="62"/>
    <n v="8.1290322580645196"/>
    <n v="8"/>
    <n v="19.5"/>
    <n v="1"/>
    <n v="136"/>
    <n v="1"/>
    <n v="2"/>
    <n v="41"/>
    <n v="25.975609756097601"/>
    <n v="1"/>
    <n v="186"/>
    <n v="82"/>
    <n v="51.4268292682927"/>
    <n v="0.98795180722891596"/>
    <n v="50"/>
    <n v="38.979999999999997"/>
    <n v="0.60975609756097604"/>
    <n v="1"/>
    <n v="1"/>
    <n v="0"/>
    <n v="0"/>
    <n v="0"/>
    <n v="0"/>
    <n v="0"/>
    <n v="0"/>
    <n v="0"/>
    <n v="0"/>
    <n v="0"/>
    <n v="0"/>
    <n v="0"/>
    <n v="0"/>
    <n v="1"/>
    <n v="1.8444444444444399"/>
    <n v="45.000000000000114"/>
    <n v="1"/>
    <n v="26"/>
  </r>
  <r>
    <n v="2017"/>
    <x v="6"/>
    <x v="5"/>
    <s v="SINVI1"/>
    <x v="380"/>
    <n v="81"/>
    <n v="24"/>
    <n v="4.875"/>
    <n v="81"/>
    <n v="5.80246913580247"/>
    <n v="2"/>
    <n v="2.4691358024691398E-2"/>
    <n v="22"/>
    <n v="1330.88"/>
    <n v="0.27160493827160498"/>
    <n v="81"/>
    <n v="16.098765432098801"/>
    <n v="33"/>
    <n v="92.303030303030297"/>
    <n v="45"/>
    <n v="168.24444444444401"/>
    <n v="41"/>
    <n v="39.512195121951201"/>
    <n v="32"/>
    <n v="169.03125"/>
    <n v="48"/>
    <n v="339.64583333333297"/>
    <n v="32"/>
    <n v="204.28125"/>
    <n v="0.39506172839506198"/>
    <n v="0"/>
    <n v="0"/>
    <n v="0"/>
    <n v="31"/>
    <n v="0.64583333333333304"/>
    <n v="11"/>
    <n v="0.22916666666666699"/>
    <n v="13"/>
    <n v="0.40625"/>
    <n v="5"/>
    <n v="0.15625"/>
    <n v="0"/>
    <n v="0"/>
    <n v="0"/>
    <n v="0"/>
    <n v="0"/>
    <n v="0"/>
    <n v="1"/>
    <n v="1.125"/>
    <n v="72"/>
    <n v="43"/>
    <n v="6.18604651162791"/>
  </r>
  <r>
    <n v="2017"/>
    <x v="6"/>
    <x v="5"/>
    <s v="LIPJA"/>
    <x v="381"/>
    <n v="90"/>
    <n v="18"/>
    <n v="2.0555555555555598"/>
    <n v="90"/>
    <n v="3.9666666666666699"/>
    <n v="0"/>
    <n v="0"/>
    <n v="36"/>
    <n v="2258.6860465116301"/>
    <n v="0.4"/>
    <n v="88"/>
    <n v="19.863636363636399"/>
    <n v="31"/>
    <n v="75.580645161290306"/>
    <n v="42"/>
    <n v="196.23809523809501"/>
    <n v="36"/>
    <n v="24.4722222222222"/>
    <n v="43"/>
    <n v="156.18604651162801"/>
    <n v="44"/>
    <n v="421.20454545454498"/>
    <n v="43"/>
    <n v="183.37209302325601"/>
    <n v="0.47777777777777802"/>
    <n v="6"/>
    <n v="122"/>
    <n v="0.13636363636363599"/>
    <n v="37"/>
    <n v="0.84090909090909105"/>
    <n v="5"/>
    <n v="0.11363636363636399"/>
    <n v="18"/>
    <n v="0.418604651162791"/>
    <n v="4"/>
    <n v="9.3023255813953501E-2"/>
    <n v="1"/>
    <n v="1.1111111111111099E-2"/>
    <n v="0"/>
    <n v="0"/>
    <n v="0"/>
    <n v="0"/>
    <n v="0"/>
    <n v="1.125"/>
    <n v="80"/>
    <n v="36"/>
    <n v="21.5555555555556"/>
  </r>
  <r>
    <n v="2017"/>
    <x v="6"/>
    <x v="5"/>
    <s v="GIBJO1"/>
    <x v="382"/>
    <n v="57"/>
    <n v="18"/>
    <n v="7.8333333333333304"/>
    <n v="57"/>
    <n v="6.2280701754386003"/>
    <n v="0"/>
    <n v="0"/>
    <n v="22"/>
    <n v="1385.37254901961"/>
    <n v="0.38596491228070201"/>
    <n v="57"/>
    <n v="20.2631578947368"/>
    <n v="21"/>
    <n v="55.714285714285701"/>
    <n v="23"/>
    <n v="132"/>
    <n v="15"/>
    <n v="69"/>
    <n v="32"/>
    <n v="165.75"/>
    <n v="24"/>
    <n v="353.75"/>
    <n v="33"/>
    <n v="197.69696969697"/>
    <n v="0.57894736842105299"/>
    <n v="0"/>
    <n v="0"/>
    <n v="0"/>
    <n v="16"/>
    <n v="0.66666666666666696"/>
    <n v="5"/>
    <n v="0.20833333333333301"/>
    <n v="14"/>
    <n v="0.42424242424242398"/>
    <n v="4"/>
    <n v="0.12121212121212099"/>
    <n v="1"/>
    <n v="1.7543859649122799E-2"/>
    <n v="2"/>
    <n v="3.5087719298245598E-2"/>
    <n v="0"/>
    <n v="0"/>
    <n v="0"/>
    <n v="1.05555555555556"/>
    <n v="53.999999999999773"/>
    <n v="21"/>
    <n v="2.1904761904761898"/>
  </r>
  <r>
    <n v="2017"/>
    <x v="6"/>
    <x v="5"/>
    <s v="FERMI"/>
    <x v="383"/>
    <n v="92"/>
    <n v="31"/>
    <n v="2.67741935483871"/>
    <n v="92"/>
    <n v="3.89130434782609"/>
    <n v="0"/>
    <n v="0"/>
    <n v="39"/>
    <n v="2215.3820224719102"/>
    <n v="0.42391304347826098"/>
    <n v="92"/>
    <n v="17.576086956521699"/>
    <n v="37"/>
    <n v="53.8108108108108"/>
    <n v="47"/>
    <n v="160.42553191489401"/>
    <n v="37"/>
    <n v="21.108108108108102"/>
    <n v="37"/>
    <n v="185.35135135135101"/>
    <n v="51"/>
    <n v="362.82352941176498"/>
    <n v="41"/>
    <n v="247.121951219512"/>
    <n v="0.44565217391304301"/>
    <n v="1"/>
    <n v="63"/>
    <n v="2.4390243902439001E-2"/>
    <n v="36"/>
    <n v="0.70588235294117696"/>
    <n v="10"/>
    <n v="0.19607843137254899"/>
    <n v="19"/>
    <n v="0.46341463414634199"/>
    <n v="4"/>
    <n v="9.7560975609756101E-2"/>
    <n v="0"/>
    <n v="0"/>
    <n v="1"/>
    <n v="1.0869565217391301E-2"/>
    <n v="0"/>
    <n v="0"/>
    <n v="0"/>
    <n v="1.1499999999999999"/>
    <n v="80"/>
    <n v="33"/>
    <n v="5.3333333333333304"/>
  </r>
  <r>
    <n v="2017"/>
    <x v="6"/>
    <x v="5"/>
    <s v="BARLE1"/>
    <x v="384"/>
    <n v="65"/>
    <n v="11"/>
    <n v="2.2727272727272698"/>
    <n v="65"/>
    <n v="4.4461538461538499"/>
    <n v="4"/>
    <n v="6.15384615384615E-2"/>
    <n v="18"/>
    <n v="1039.3064516129"/>
    <n v="0.27692307692307699"/>
    <n v="63"/>
    <n v="16.587301587301599"/>
    <n v="30"/>
    <n v="72.033333333333303"/>
    <n v="28"/>
    <n v="175.357142857143"/>
    <n v="25"/>
    <n v="37.96"/>
    <n v="34"/>
    <n v="195.26470588235301"/>
    <n v="29"/>
    <n v="351.17241379310298"/>
    <n v="36"/>
    <n v="235.666666666667"/>
    <n v="0.55384615384615399"/>
    <n v="4"/>
    <n v="124.75"/>
    <n v="0.11111111111111099"/>
    <n v="20"/>
    <n v="0.68965517241379304"/>
    <n v="3"/>
    <n v="0.10344827586206901"/>
    <n v="22"/>
    <n v="0.61111111111111105"/>
    <n v="2"/>
    <n v="5.5555555555555601E-2"/>
    <n v="0"/>
    <n v="0"/>
    <n v="0"/>
    <n v="0"/>
    <n v="0"/>
    <n v="0"/>
    <n v="0"/>
    <n v="1.2745098039215701"/>
    <n v="50.999999999999943"/>
    <n v="27"/>
    <n v="2.92592592592593"/>
  </r>
  <r>
    <n v="2017"/>
    <x v="6"/>
    <x v="5"/>
    <s v="ELBSA"/>
    <x v="385"/>
    <n v="93"/>
    <n v="20"/>
    <n v="9.6"/>
    <n v="92"/>
    <n v="6.9673913043478297"/>
    <n v="0"/>
    <n v="0"/>
    <n v="36"/>
    <n v="1897.9195402298899"/>
    <n v="0.38709677419354799"/>
    <n v="90"/>
    <n v="22.1444444444444"/>
    <n v="33"/>
    <n v="52.424242424242401"/>
    <n v="47"/>
    <n v="155.063829787234"/>
    <n v="44"/>
    <n v="20.477272727272702"/>
    <n v="41"/>
    <n v="182.585365853659"/>
    <n v="47"/>
    <n v="436.23404255319201"/>
    <n v="45"/>
    <n v="269"/>
    <n v="0.483870967741936"/>
    <n v="1"/>
    <n v="110"/>
    <n v="2.2222222222222199E-2"/>
    <n v="30"/>
    <n v="0.63829787234042601"/>
    <n v="11"/>
    <n v="0.23404255319148901"/>
    <n v="28"/>
    <n v="0.62222222222222201"/>
    <n v="3"/>
    <n v="6.6666666666666693E-2"/>
    <n v="1"/>
    <n v="1.0752688172042999E-2"/>
    <n v="0"/>
    <n v="0"/>
    <n v="1"/>
    <n v="0"/>
    <n v="1"/>
    <n v="1.2266666666666699"/>
    <n v="75.815217391304145"/>
    <n v="47"/>
    <n v="3.5744680851063801"/>
  </r>
  <r>
    <n v="2017"/>
    <x v="6"/>
    <x v="5"/>
    <s v="MCCNI"/>
    <x v="386"/>
    <n v="70"/>
    <n v="14"/>
    <n v="12.5714285714286"/>
    <n v="70"/>
    <n v="7.3428571428571399"/>
    <n v="0"/>
    <n v="0"/>
    <n v="15"/>
    <n v="1080.5074626865701"/>
    <n v="0.214285714285714"/>
    <n v="69"/>
    <n v="24.086956521739101"/>
    <n v="22"/>
    <n v="38.136363636363598"/>
    <n v="29"/>
    <n v="133.172413793103"/>
    <n v="21"/>
    <n v="18.476190476190499"/>
    <n v="35"/>
    <n v="148.37142857142899"/>
    <n v="29"/>
    <n v="301.13793103448302"/>
    <n v="40"/>
    <n v="202.375"/>
    <n v="0.57142857142857095"/>
    <n v="3"/>
    <n v="213"/>
    <n v="7.4999999999999997E-2"/>
    <n v="19"/>
    <n v="0.65517241379310298"/>
    <n v="4"/>
    <n v="0.13793103448275901"/>
    <n v="19"/>
    <n v="0.47499999999999998"/>
    <n v="4"/>
    <n v="0.1"/>
    <n v="1"/>
    <n v="1.4285714285714299E-2"/>
    <n v="1"/>
    <n v="1.4285714285714299E-2"/>
    <n v="0"/>
    <n v="0"/>
    <n v="0"/>
    <n v="1.1111111111111101"/>
    <n v="63.000000000000057"/>
    <n v="29"/>
    <n v="2.7586206896551699"/>
  </r>
  <r>
    <n v="2017"/>
    <x v="6"/>
    <x v="5"/>
    <s v="ADEJO"/>
    <x v="387"/>
    <n v="1"/>
    <n v="0"/>
    <n v="0"/>
    <n v="1"/>
    <n v="5"/>
    <n v="0"/>
    <n v="0"/>
    <n v="1"/>
    <n v="3494"/>
    <n v="1"/>
    <n v="1"/>
    <n v="14"/>
    <n v="0"/>
    <n v="0"/>
    <n v="1"/>
    <n v="105"/>
    <n v="1"/>
    <n v="1"/>
    <n v="0"/>
    <n v="0"/>
    <n v="1"/>
    <n v="197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45"/>
  </r>
  <r>
    <n v="2017"/>
    <x v="6"/>
    <x v="5"/>
    <s v="COLAK"/>
    <x v="344"/>
    <n v="5"/>
    <n v="2"/>
    <n v="0.5"/>
    <n v="5"/>
    <n v="1.8"/>
    <n v="0"/>
    <n v="0"/>
    <n v="1"/>
    <n v="1294"/>
    <n v="0.2"/>
    <n v="5"/>
    <n v="9.8000000000000007"/>
    <n v="2"/>
    <n v="76"/>
    <n v="1"/>
    <n v="174"/>
    <n v="1"/>
    <n v="2"/>
    <n v="4"/>
    <n v="147"/>
    <n v="1"/>
    <n v="737"/>
    <n v="4"/>
    <n v="160.25"/>
    <n v="0.8"/>
    <n v="0"/>
    <n v="0"/>
    <n v="0"/>
    <n v="1"/>
    <n v="1"/>
    <n v="0"/>
    <n v="0"/>
    <n v="2"/>
    <n v="0.5"/>
    <n v="0"/>
    <n v="0"/>
    <n v="0"/>
    <n v="0"/>
    <n v="0"/>
    <n v="0"/>
    <n v="0"/>
    <n v="0"/>
    <n v="0"/>
    <n v="1.25"/>
    <n v="4"/>
    <n v="1"/>
    <n v="37"/>
  </r>
  <r>
    <n v="2017"/>
    <x v="6"/>
    <x v="5"/>
    <s v="ABEJE"/>
    <x v="388"/>
    <n v="5"/>
    <n v="0"/>
    <n v="0"/>
    <n v="5"/>
    <n v="2.6"/>
    <n v="0"/>
    <n v="0"/>
    <n v="5"/>
    <n v="0"/>
    <n v="1"/>
    <n v="5"/>
    <n v="20.399999999999999"/>
    <n v="1"/>
    <n v="5"/>
    <n v="0"/>
    <n v="0"/>
    <n v="0"/>
    <n v="0"/>
    <n v="4"/>
    <n v="212.5"/>
    <n v="1"/>
    <n v="360"/>
    <n v="4"/>
    <n v="242.75"/>
    <n v="0.8"/>
    <n v="1"/>
    <n v="83"/>
    <n v="0.25"/>
    <n v="1"/>
    <n v="1"/>
    <n v="0"/>
    <n v="0"/>
    <n v="0"/>
    <n v="0"/>
    <n v="1"/>
    <n v="0.25"/>
    <n v="0"/>
    <n v="0"/>
    <n v="0"/>
    <n v="0"/>
    <n v="0"/>
    <n v="0"/>
    <n v="0"/>
    <n v="1"/>
    <n v="5"/>
    <n v="0"/>
    <n v="0"/>
  </r>
  <r>
    <n v="2017"/>
    <x v="6"/>
    <x v="6"/>
    <s v="No MD"/>
    <x v="336"/>
    <n v="17"/>
    <n v="0"/>
    <n v="0"/>
    <n v="4"/>
    <n v="2.75"/>
    <n v="0"/>
    <n v="0"/>
    <n v="17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4"/>
    <n v="4.25"/>
    <n v="0"/>
    <n v="0"/>
  </r>
  <r>
    <n v="2017"/>
    <x v="6"/>
    <x v="6"/>
    <s v="EDDOC"/>
    <x v="337"/>
    <n v="85"/>
    <n v="40"/>
    <n v="6.2249999999999996"/>
    <n v="78"/>
    <n v="7.7820512820512802"/>
    <n v="0"/>
    <n v="0"/>
    <n v="51"/>
    <n v="1599.5490196078399"/>
    <n v="0.6"/>
    <n v="45"/>
    <n v="85.3333333333333"/>
    <n v="7"/>
    <n v="178.28571428571399"/>
    <n v="10"/>
    <n v="408"/>
    <n v="10"/>
    <n v="8"/>
    <n v="22"/>
    <n v="270.04545454545502"/>
    <n v="8"/>
    <n v="843.625"/>
    <n v="59"/>
    <n v="251.94915254237301"/>
    <n v="0.69411764705882395"/>
    <n v="5"/>
    <n v="282.60000000000002"/>
    <n v="7.3529411764705899E-2"/>
    <n v="7"/>
    <n v="0.875"/>
    <n v="3"/>
    <n v="0.375"/>
    <n v="15"/>
    <n v="0.25423728813559299"/>
    <n v="7"/>
    <n v="0.11864406779661001"/>
    <n v="0"/>
    <n v="0"/>
    <n v="0"/>
    <n v="0"/>
    <n v="1"/>
    <n v="4"/>
    <n v="45"/>
    <n v="1.5384615384615401"/>
    <n v="55.249999999999943"/>
    <n v="9"/>
    <n v="24.5555555555556"/>
  </r>
  <r>
    <n v="2017"/>
    <x v="6"/>
    <x v="6"/>
    <s v="PATBHU"/>
    <x v="389"/>
    <n v="1"/>
    <n v="1"/>
    <n v="63"/>
    <n v="1"/>
    <n v="64"/>
    <n v="0"/>
    <n v="0"/>
    <n v="0"/>
    <n v="452"/>
    <n v="0"/>
    <n v="1"/>
    <n v="21"/>
    <n v="0"/>
    <n v="0"/>
    <n v="0"/>
    <n v="0"/>
    <n v="0"/>
    <n v="0"/>
    <n v="0"/>
    <n v="0"/>
    <n v="0"/>
    <n v="0"/>
    <n v="1"/>
    <n v="183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6"/>
    <x v="6"/>
    <s v="ROJAL"/>
    <x v="390"/>
    <n v="2"/>
    <n v="1"/>
    <n v="9"/>
    <n v="1"/>
    <n v="10"/>
    <n v="0"/>
    <n v="0"/>
    <n v="1"/>
    <n v="-134"/>
    <n v="0.5"/>
    <n v="1"/>
    <n v="117"/>
    <n v="0"/>
    <n v="0"/>
    <n v="0"/>
    <n v="0"/>
    <n v="0"/>
    <n v="0"/>
    <n v="0"/>
    <n v="0"/>
    <n v="0"/>
    <n v="0"/>
    <n v="2"/>
    <n v="327"/>
    <n v="1"/>
    <n v="1"/>
    <n v="166"/>
    <n v="0.5"/>
    <n v="0"/>
    <n v="0"/>
    <n v="0"/>
    <n v="0"/>
    <n v="0"/>
    <n v="0"/>
    <n v="1"/>
    <n v="0.5"/>
    <n v="0"/>
    <n v="0"/>
    <n v="0"/>
    <n v="0"/>
    <n v="0"/>
    <n v="0"/>
    <n v="0"/>
    <n v="2"/>
    <n v="1"/>
    <n v="0"/>
    <n v="0"/>
  </r>
  <r>
    <n v="2017"/>
    <x v="6"/>
    <x v="6"/>
    <s v="BANPU"/>
    <x v="167"/>
    <n v="58"/>
    <n v="48"/>
    <n v="3.6666666666666701"/>
    <n v="58"/>
    <n v="5.6379310344827598"/>
    <n v="2"/>
    <n v="3.4482758620689703E-2"/>
    <n v="7"/>
    <n v="262.24074074074099"/>
    <n v="0.12068965517241401"/>
    <n v="54"/>
    <n v="30.907407407407401"/>
    <n v="14"/>
    <n v="41.428571428571402"/>
    <n v="21"/>
    <n v="149.333333333333"/>
    <n v="18"/>
    <n v="6.6666666666666696"/>
    <n v="32"/>
    <n v="141.0625"/>
    <n v="20"/>
    <n v="291.8"/>
    <n v="35"/>
    <n v="214.51428571428599"/>
    <n v="0.60344827586206895"/>
    <n v="3"/>
    <n v="68"/>
    <n v="8.5714285714285701E-2"/>
    <n v="12"/>
    <n v="0.6"/>
    <n v="5"/>
    <n v="0.25"/>
    <n v="18"/>
    <n v="0.51428571428571401"/>
    <n v="5"/>
    <n v="0.14285714285714299"/>
    <n v="0"/>
    <n v="0"/>
    <n v="0"/>
    <n v="0"/>
    <n v="0"/>
    <n v="0"/>
    <n v="1"/>
    <n v="1.70588235294118"/>
    <n v="33.999999999999929"/>
    <n v="20"/>
    <n v="13.5"/>
  </r>
  <r>
    <n v="2017"/>
    <x v="6"/>
    <x v="6"/>
    <s v="NIMMA"/>
    <x v="122"/>
    <n v="149"/>
    <n v="140"/>
    <n v="2.6785714285714302"/>
    <n v="149"/>
    <n v="3.8724832214765099"/>
    <n v="0"/>
    <n v="0"/>
    <n v="45"/>
    <n v="1896.6642335766401"/>
    <n v="0.30201342281879201"/>
    <n v="66"/>
    <n v="37.060606060606098"/>
    <n v="32"/>
    <n v="39.4375"/>
    <n v="13"/>
    <n v="193.92307692307699"/>
    <n v="13"/>
    <n v="17.461538461538499"/>
    <n v="131"/>
    <n v="111.832061068702"/>
    <n v="13"/>
    <n v="404.84615384615398"/>
    <n v="135"/>
    <n v="131.70370370370401"/>
    <n v="0.90604026845637597"/>
    <n v="60"/>
    <n v="51.05"/>
    <n v="0.44444444444444398"/>
    <n v="10"/>
    <n v="0.76923076923076905"/>
    <n v="3"/>
    <n v="0.230769230769231"/>
    <n v="19"/>
    <n v="0.140740740740741"/>
    <n v="27"/>
    <n v="0.2"/>
    <n v="0"/>
    <n v="0"/>
    <n v="0"/>
    <n v="0"/>
    <n v="0"/>
    <n v="0"/>
    <n v="0"/>
    <n v="1.56842105263158"/>
    <n v="94.999999999999929"/>
    <n v="13"/>
    <n v="13.615384615384601"/>
  </r>
  <r>
    <n v="2017"/>
    <x v="6"/>
    <x v="6"/>
    <s v="KANLOR"/>
    <x v="126"/>
    <n v="166"/>
    <n v="163"/>
    <n v="4.6564417177914104"/>
    <n v="166"/>
    <n v="5.9216867469879499"/>
    <n v="2"/>
    <n v="1.20481927710843E-2"/>
    <n v="19"/>
    <n v="567.01204819277098"/>
    <n v="0.114457831325301"/>
    <n v="74"/>
    <n v="27.986486486486498"/>
    <n v="45"/>
    <n v="18.8"/>
    <n v="16"/>
    <n v="137.3125"/>
    <n v="15"/>
    <n v="30.733333333333299"/>
    <n v="148"/>
    <n v="59.1824324324324"/>
    <n v="15"/>
    <n v="416.4"/>
    <n v="150"/>
    <n v="74.680000000000007"/>
    <n v="0.90361445783132499"/>
    <n v="113"/>
    <n v="51.6194690265487"/>
    <n v="0.75333333333333297"/>
    <n v="6"/>
    <n v="0.4"/>
    <n v="2"/>
    <n v="0.133333333333333"/>
    <n v="28"/>
    <n v="0.18666666666666701"/>
    <n v="3"/>
    <n v="0.02"/>
    <n v="0"/>
    <n v="0"/>
    <n v="0"/>
    <n v="0"/>
    <n v="0"/>
    <n v="0"/>
    <n v="5"/>
    <n v="1.7473684210526299"/>
    <n v="95.000000000000085"/>
    <n v="16"/>
    <n v="6.4375"/>
  </r>
  <r>
    <n v="2017"/>
    <x v="6"/>
    <x v="6"/>
    <s v="WILMARC"/>
    <x v="391"/>
    <n v="1"/>
    <n v="1"/>
    <n v="3"/>
    <n v="1"/>
    <n v="5"/>
    <n v="0"/>
    <n v="0"/>
    <n v="0"/>
    <n v="19"/>
    <n v="0"/>
    <n v="1"/>
    <n v="8"/>
    <n v="1"/>
    <n v="91"/>
    <n v="0"/>
    <n v="0"/>
    <n v="0"/>
    <n v="0"/>
    <n v="0"/>
    <n v="0"/>
    <n v="1"/>
    <n v="439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1"/>
    <n v="0"/>
    <n v="0"/>
  </r>
  <r>
    <n v="2017"/>
    <x v="6"/>
    <x v="6"/>
    <s v="BERJEF"/>
    <x v="206"/>
    <n v="178"/>
    <n v="88"/>
    <n v="1.14772727272727"/>
    <n v="176"/>
    <n v="4.5340909090909101"/>
    <n v="0"/>
    <n v="0"/>
    <n v="11"/>
    <n v="219.046783625731"/>
    <n v="6.1797752808988797E-2"/>
    <n v="140"/>
    <n v="17.485714285714302"/>
    <n v="44"/>
    <n v="25.318181818181799"/>
    <n v="10"/>
    <n v="125.9"/>
    <n v="10"/>
    <n v="5.8"/>
    <n v="160"/>
    <n v="41.65625"/>
    <n v="9"/>
    <n v="187.444444444444"/>
    <n v="164"/>
    <n v="63.079268292682897"/>
    <n v="0.92134831460674205"/>
    <n v="94"/>
    <n v="48.180851063829799"/>
    <n v="0.56626506024096401"/>
    <n v="3"/>
    <n v="0.33333333333333298"/>
    <n v="2"/>
    <n v="0.22222222222222199"/>
    <n v="4"/>
    <n v="2.4390243902439001E-2"/>
    <n v="1"/>
    <n v="6.0975609756097598E-3"/>
    <n v="7"/>
    <n v="3.9325842696629199E-2"/>
    <n v="3"/>
    <n v="1.6853932584269701E-2"/>
    <n v="1"/>
    <n v="1"/>
    <n v="0"/>
    <n v="1.8144329896907201"/>
    <n v="98.102272727272805"/>
    <n v="8"/>
    <n v="8.375"/>
  </r>
  <r>
    <n v="2017"/>
    <x v="6"/>
    <x v="6"/>
    <s v="PICIN"/>
    <x v="181"/>
    <n v="115"/>
    <n v="110"/>
    <n v="5.0999999999999996"/>
    <n v="115"/>
    <n v="6.3652173913043502"/>
    <n v="2"/>
    <n v="1.7391304347826101E-2"/>
    <n v="39"/>
    <n v="1152.8113207547201"/>
    <n v="0.33913043478260901"/>
    <n v="41"/>
    <n v="17.170731707317099"/>
    <n v="40"/>
    <n v="36.5"/>
    <n v="2"/>
    <n v="283"/>
    <n v="2"/>
    <n v="10"/>
    <n v="107"/>
    <n v="101.018691588785"/>
    <n v="2"/>
    <n v="369"/>
    <n v="113"/>
    <n v="119.39823008849601"/>
    <n v="0.98260869565217401"/>
    <n v="84"/>
    <n v="95.785714285714306"/>
    <n v="0.74336283185840701"/>
    <n v="2"/>
    <n v="1"/>
    <n v="0"/>
    <n v="0"/>
    <n v="10"/>
    <n v="8.8495575221239006E-2"/>
    <n v="8"/>
    <n v="7.0796460176991205E-2"/>
    <n v="0"/>
    <n v="0"/>
    <n v="0"/>
    <n v="0"/>
    <n v="0"/>
    <n v="0"/>
    <n v="6"/>
    <n v="1.45569620253165"/>
    <n v="78.999999999999758"/>
    <n v="2"/>
    <n v="10.5"/>
  </r>
  <r>
    <n v="2017"/>
    <x v="6"/>
    <x v="6"/>
    <s v="HARDM"/>
    <x v="134"/>
    <n v="98"/>
    <n v="72"/>
    <n v="6.7777777777777803"/>
    <n v="98"/>
    <n v="7.4387755102040796"/>
    <n v="0"/>
    <n v="0"/>
    <n v="9"/>
    <n v="630.50537634408602"/>
    <n v="9.1836734693877597E-2"/>
    <n v="76"/>
    <n v="50.921052631578902"/>
    <n v="25"/>
    <n v="34.32"/>
    <n v="29"/>
    <n v="193.241379310345"/>
    <n v="30"/>
    <n v="33.6"/>
    <n v="59"/>
    <n v="154.813559322034"/>
    <n v="33"/>
    <n v="370.75757575757598"/>
    <n v="60"/>
    <n v="193.48333333333301"/>
    <n v="0.61224489795918402"/>
    <n v="14"/>
    <n v="90.428571428571402"/>
    <n v="0.233333333333333"/>
    <n v="23"/>
    <n v="0.69696969696969702"/>
    <n v="4"/>
    <n v="0.12121212121212099"/>
    <n v="23"/>
    <n v="0.38333333333333303"/>
    <n v="3"/>
    <n v="0.05"/>
    <n v="0"/>
    <n v="0"/>
    <n v="0"/>
    <n v="0"/>
    <n v="0"/>
    <n v="0"/>
    <n v="2"/>
    <n v="1.6610169491525399"/>
    <n v="59.000000000000085"/>
    <n v="29"/>
    <n v="9.1724137931034502"/>
  </r>
  <r>
    <n v="2017"/>
    <x v="6"/>
    <x v="6"/>
    <s v="BALLBE"/>
    <x v="198"/>
    <n v="57"/>
    <n v="44"/>
    <n v="8.2045454545454604"/>
    <n v="56"/>
    <n v="8.6785714285714306"/>
    <n v="0"/>
    <n v="0"/>
    <n v="26"/>
    <n v="1522.0980392156901"/>
    <n v="0.45614035087719301"/>
    <n v="37"/>
    <n v="52.945945945945901"/>
    <n v="18"/>
    <n v="71.2777777777778"/>
    <n v="22"/>
    <n v="203.95454545454501"/>
    <n v="15"/>
    <n v="79.466666666666697"/>
    <n v="27"/>
    <n v="126.92592592592599"/>
    <n v="25"/>
    <n v="372.28"/>
    <n v="29"/>
    <n v="153.413793103448"/>
    <n v="0.50877192982456099"/>
    <n v="9"/>
    <n v="90.4444444444444"/>
    <n v="0.31034482758620702"/>
    <n v="12"/>
    <n v="0.48"/>
    <n v="3"/>
    <n v="0.12"/>
    <n v="7"/>
    <n v="0.24137931034482801"/>
    <n v="5"/>
    <n v="0.17241379310344801"/>
    <n v="0"/>
    <n v="0"/>
    <n v="0"/>
    <n v="0"/>
    <n v="1"/>
    <n v="0"/>
    <n v="1"/>
    <n v="1.4736842105263199"/>
    <n v="38.678571428571317"/>
    <n v="22"/>
    <n v="21.454545454545499"/>
  </r>
  <r>
    <n v="2017"/>
    <x v="6"/>
    <x v="6"/>
    <s v="SEAJU"/>
    <x v="309"/>
    <n v="21"/>
    <n v="6"/>
    <n v="1.6666666666666701"/>
    <n v="21"/>
    <n v="4.2380952380952399"/>
    <n v="0"/>
    <n v="0"/>
    <n v="2"/>
    <n v="554.29999999999995"/>
    <n v="9.5238095238095205E-2"/>
    <n v="16"/>
    <n v="20.875"/>
    <n v="4"/>
    <n v="20.25"/>
    <n v="0"/>
    <n v="0"/>
    <n v="0"/>
    <n v="0"/>
    <n v="21"/>
    <n v="66.523809523809504"/>
    <n v="0"/>
    <n v="0"/>
    <n v="21"/>
    <n v="86.6666666666667"/>
    <n v="1"/>
    <n v="5"/>
    <n v="57.6"/>
    <n v="0.238095238095238"/>
    <n v="0"/>
    <n v="0"/>
    <n v="0"/>
    <n v="0"/>
    <n v="0"/>
    <n v="0"/>
    <n v="1"/>
    <n v="4.7619047619047603E-2"/>
    <n v="0"/>
    <n v="0"/>
    <n v="1"/>
    <n v="4.7619047619047603E-2"/>
    <n v="0"/>
    <n v="0"/>
    <n v="0"/>
    <n v="1.5"/>
    <n v="14"/>
    <n v="0"/>
    <n v="0"/>
  </r>
  <r>
    <n v="2017"/>
    <x v="6"/>
    <x v="6"/>
    <s v="MACRE"/>
    <x v="192"/>
    <n v="114"/>
    <n v="76"/>
    <n v="4.9473684210526301"/>
    <n v="114"/>
    <n v="6.0350877192982502"/>
    <n v="0"/>
    <n v="0"/>
    <n v="70"/>
    <n v="5348.6615384615397"/>
    <n v="0.61403508771929804"/>
    <n v="86"/>
    <n v="51.1279069767442"/>
    <n v="25"/>
    <n v="105.84"/>
    <n v="56"/>
    <n v="182.69642857142901"/>
    <n v="52"/>
    <n v="27.076923076923102"/>
    <n v="53"/>
    <n v="178.94339622641499"/>
    <n v="45"/>
    <n v="503.08888888888902"/>
    <n v="56"/>
    <n v="205.732142857143"/>
    <n v="0.49122807017543901"/>
    <n v="6"/>
    <n v="89"/>
    <n v="0.107142857142857"/>
    <n v="27"/>
    <n v="0.6"/>
    <n v="13"/>
    <n v="0.28888888888888897"/>
    <n v="15"/>
    <n v="0.26785714285714302"/>
    <n v="4"/>
    <n v="7.1428571428571397E-2"/>
    <n v="0"/>
    <n v="0"/>
    <n v="0"/>
    <n v="0"/>
    <n v="0"/>
    <n v="0"/>
    <n v="0"/>
    <n v="1.37349397590361"/>
    <n v="83.00000000000027"/>
    <n v="37"/>
    <n v="18.2162162162162"/>
  </r>
  <r>
    <n v="2017"/>
    <x v="6"/>
    <x v="6"/>
    <s v="PRASH"/>
    <x v="274"/>
    <n v="18"/>
    <n v="16"/>
    <n v="3.5"/>
    <n v="18"/>
    <n v="5.1666666666666696"/>
    <n v="0"/>
    <n v="0"/>
    <n v="3"/>
    <n v="1207.9411764705901"/>
    <n v="0.16666666666666699"/>
    <n v="18"/>
    <n v="22.0555555555556"/>
    <n v="7"/>
    <n v="36.714285714285701"/>
    <n v="15"/>
    <n v="165.4"/>
    <n v="14"/>
    <n v="13.214285714285699"/>
    <n v="2"/>
    <n v="153.5"/>
    <n v="14"/>
    <n v="423.07142857142901"/>
    <n v="1"/>
    <n v="195"/>
    <n v="5.5555555555555601E-2"/>
    <n v="0"/>
    <n v="0"/>
    <n v="0"/>
    <n v="8"/>
    <n v="0.57142857142857095"/>
    <n v="3"/>
    <n v="0.214285714285714"/>
    <n v="0"/>
    <n v="0"/>
    <n v="0"/>
    <n v="0"/>
    <n v="0"/>
    <n v="0"/>
    <n v="0"/>
    <n v="0"/>
    <n v="0"/>
    <n v="0"/>
    <n v="0"/>
    <n v="1.5"/>
    <n v="12"/>
    <n v="14"/>
    <n v="23.3571428571429"/>
  </r>
  <r>
    <n v="2017"/>
    <x v="6"/>
    <x v="6"/>
    <s v="DUBLA"/>
    <x v="183"/>
    <n v="136"/>
    <n v="94"/>
    <n v="5.6276595744680904"/>
    <n v="136"/>
    <n v="5.9117647058823497"/>
    <n v="0"/>
    <n v="0"/>
    <n v="10"/>
    <n v="141.48818897637801"/>
    <n v="7.3529411764705899E-2"/>
    <n v="102"/>
    <n v="19.7843137254902"/>
    <n v="29"/>
    <n v="31.586206896551701"/>
    <n v="34"/>
    <n v="96.705882352941202"/>
    <n v="32"/>
    <n v="9.71875"/>
    <n v="87"/>
    <n v="87.563218390804593"/>
    <n v="39"/>
    <n v="414.82051282051299"/>
    <n v="89"/>
    <n v="115.280898876404"/>
    <n v="0.65441176470588203"/>
    <n v="30"/>
    <n v="30.633333333333301"/>
    <n v="0.33333333333333298"/>
    <n v="16"/>
    <n v="0.41025641025641002"/>
    <n v="7"/>
    <n v="0.17948717948717999"/>
    <n v="30"/>
    <n v="0.33707865168539303"/>
    <n v="14"/>
    <n v="0.15730337078651699"/>
    <n v="1"/>
    <n v="7.3529411764705899E-3"/>
    <n v="0"/>
    <n v="0"/>
    <n v="0"/>
    <n v="0"/>
    <n v="1"/>
    <n v="1.4623655913978499"/>
    <n v="92.999999999999972"/>
    <n v="30"/>
    <n v="12.8333333333333"/>
  </r>
  <r>
    <n v="2017"/>
    <x v="6"/>
    <x v="6"/>
    <s v="KUETO"/>
    <x v="182"/>
    <n v="92"/>
    <n v="85"/>
    <n v="12.5411764705882"/>
    <n v="92"/>
    <n v="13.2391304347826"/>
    <n v="5"/>
    <n v="5.4347826086956499E-2"/>
    <n v="37"/>
    <n v="4334.3296703296701"/>
    <n v="0.40217391304347799"/>
    <n v="38"/>
    <n v="18.815789473684202"/>
    <n v="9"/>
    <n v="48.8888888888889"/>
    <n v="7"/>
    <n v="216.857142857143"/>
    <n v="6"/>
    <n v="51"/>
    <n v="74"/>
    <n v="68.905405405405403"/>
    <n v="7"/>
    <n v="356"/>
    <n v="85"/>
    <n v="90.776470588235298"/>
    <n v="0.92391304347826098"/>
    <n v="63"/>
    <n v="62.047619047619101"/>
    <n v="0.74117647058823499"/>
    <n v="6"/>
    <n v="0.85714285714285698"/>
    <n v="2"/>
    <n v="0.28571428571428598"/>
    <n v="9"/>
    <n v="0.105882352941176"/>
    <n v="7"/>
    <n v="8.2352941176470601E-2"/>
    <n v="0"/>
    <n v="0"/>
    <n v="0"/>
    <n v="0"/>
    <n v="0"/>
    <n v="0"/>
    <n v="0"/>
    <n v="1.7692307692307701"/>
    <n v="51.999999999999979"/>
    <n v="7"/>
    <n v="7.5714285714285703"/>
  </r>
  <r>
    <n v="2017"/>
    <x v="6"/>
    <x v="6"/>
    <s v="CRUED"/>
    <x v="190"/>
    <n v="8"/>
    <n v="4"/>
    <n v="4.25"/>
    <n v="8"/>
    <n v="4.125"/>
    <n v="0"/>
    <n v="0"/>
    <n v="3"/>
    <n v="2213.125"/>
    <n v="0.375"/>
    <n v="4"/>
    <n v="39.25"/>
    <n v="4"/>
    <n v="65.75"/>
    <n v="2"/>
    <n v="386"/>
    <n v="2"/>
    <n v="2.5"/>
    <n v="6"/>
    <n v="72.6666666666667"/>
    <n v="2"/>
    <n v="1181"/>
    <n v="6"/>
    <n v="91"/>
    <n v="0.75"/>
    <n v="4"/>
    <n v="65"/>
    <n v="0.66666666666666696"/>
    <n v="2"/>
    <n v="1"/>
    <n v="1"/>
    <n v="0.5"/>
    <n v="0"/>
    <n v="0"/>
    <n v="2"/>
    <n v="0.33333333333333298"/>
    <n v="0"/>
    <n v="0"/>
    <n v="0"/>
    <n v="0"/>
    <n v="0"/>
    <n v="0"/>
    <n v="0"/>
    <n v="1"/>
    <n v="8"/>
    <n v="2"/>
    <n v="76"/>
  </r>
  <r>
    <n v="2017"/>
    <x v="6"/>
    <x v="6"/>
    <s v="MEDADA"/>
    <x v="123"/>
    <n v="155"/>
    <n v="150"/>
    <n v="7.56"/>
    <n v="155"/>
    <n v="9.8709677419354804"/>
    <n v="0"/>
    <n v="0"/>
    <n v="43"/>
    <n v="1340.48"/>
    <n v="0.27741935483871"/>
    <n v="36"/>
    <n v="43.9722222222222"/>
    <n v="48"/>
    <n v="26.4166666666667"/>
    <n v="9"/>
    <n v="144.111111111111"/>
    <n v="8"/>
    <n v="10.75"/>
    <n v="138"/>
    <n v="63.478260869565197"/>
    <n v="10"/>
    <n v="353.6"/>
    <n v="145"/>
    <n v="92.448275862068996"/>
    <n v="0.93548387096774199"/>
    <n v="105"/>
    <n v="65.057142857142907"/>
    <n v="0.72413793103448298"/>
    <n v="8"/>
    <n v="0.8"/>
    <n v="2"/>
    <n v="0.2"/>
    <n v="11"/>
    <n v="7.5862068965517199E-2"/>
    <n v="2"/>
    <n v="1.37931034482759E-2"/>
    <n v="0"/>
    <n v="0"/>
    <n v="0"/>
    <n v="0"/>
    <n v="0"/>
    <n v="0"/>
    <n v="4"/>
    <n v="1.6847826086956501"/>
    <n v="92.000000000000114"/>
    <n v="9"/>
    <n v="8.3333333333333304"/>
  </r>
  <r>
    <n v="2017"/>
    <x v="6"/>
    <x v="6"/>
    <s v="BABLI"/>
    <x v="133"/>
    <n v="174"/>
    <n v="166"/>
    <n v="3.0903614457831301"/>
    <n v="174"/>
    <n v="4.8275862068965498"/>
    <n v="2"/>
    <n v="1.1494252873563199E-2"/>
    <n v="89"/>
    <n v="2314.7748344370898"/>
    <n v="0.51149425287356298"/>
    <n v="135"/>
    <n v="21.844444444444399"/>
    <n v="41"/>
    <n v="29.365853658536601"/>
    <n v="9"/>
    <n v="199.333333333333"/>
    <n v="9"/>
    <n v="5.1111111111111098"/>
    <n v="161"/>
    <n v="79.565217391304301"/>
    <n v="9"/>
    <n v="433.555555555556"/>
    <n v="164"/>
    <n v="92.993902439024396"/>
    <n v="0.94252873563218398"/>
    <n v="105"/>
    <n v="53.514285714285698"/>
    <n v="0.63636363636363602"/>
    <n v="6"/>
    <n v="0.66666666666666696"/>
    <n v="1"/>
    <n v="0.11111111111111099"/>
    <n v="21"/>
    <n v="0.12804878048780499"/>
    <n v="4"/>
    <n v="2.4390243902439001E-2"/>
    <n v="0"/>
    <n v="0"/>
    <n v="0"/>
    <n v="0"/>
    <n v="0"/>
    <n v="0"/>
    <n v="2"/>
    <n v="1.89130434782609"/>
    <n v="91.999999999999844"/>
    <n v="9"/>
    <n v="9.2222222222222197"/>
  </r>
  <r>
    <n v="2017"/>
    <x v="6"/>
    <x v="6"/>
    <s v="CRUCH"/>
    <x v="116"/>
    <n v="26"/>
    <n v="25"/>
    <n v="2.68"/>
    <n v="26"/>
    <n v="4.4230769230769198"/>
    <n v="0"/>
    <n v="0"/>
    <n v="12"/>
    <n v="2192.1428571428601"/>
    <n v="0.46153846153846201"/>
    <n v="7"/>
    <n v="58.571428571428598"/>
    <n v="8"/>
    <n v="41.375"/>
    <n v="1"/>
    <n v="230"/>
    <n v="1"/>
    <n v="1"/>
    <n v="24"/>
    <n v="61.9583333333333"/>
    <n v="1"/>
    <n v="471"/>
    <n v="25"/>
    <n v="76.08"/>
    <n v="0.96153846153846201"/>
    <n v="20"/>
    <n v="67.150000000000006"/>
    <n v="0.8"/>
    <n v="1"/>
    <n v="1"/>
    <n v="0"/>
    <n v="0"/>
    <n v="3"/>
    <n v="0.12"/>
    <n v="1"/>
    <n v="0.04"/>
    <n v="0"/>
    <n v="0"/>
    <n v="0"/>
    <n v="0"/>
    <n v="0"/>
    <n v="0"/>
    <n v="0"/>
    <n v="1.3"/>
    <n v="20"/>
    <n v="1"/>
    <n v="22"/>
  </r>
  <r>
    <n v="2017"/>
    <x v="6"/>
    <x v="6"/>
    <s v="WILSC"/>
    <x v="131"/>
    <n v="159"/>
    <n v="116"/>
    <n v="19.4051724137931"/>
    <n v="158"/>
    <n v="19.822784810126599"/>
    <n v="17"/>
    <n v="0.107594936708861"/>
    <n v="93"/>
    <n v="3096.6850393700802"/>
    <n v="0.58490566037735903"/>
    <n v="130"/>
    <n v="50.4769230769231"/>
    <n v="53"/>
    <n v="63.679245283018901"/>
    <n v="55"/>
    <n v="177.709090909091"/>
    <n v="55"/>
    <n v="13.781818181818201"/>
    <n v="77"/>
    <n v="181.45454545454501"/>
    <n v="50"/>
    <n v="518.14"/>
    <n v="88"/>
    <n v="226.136363636364"/>
    <n v="0.553459119496855"/>
    <n v="18"/>
    <n v="64.5555555555556"/>
    <n v="0.204545454545455"/>
    <n v="38"/>
    <n v="0.76"/>
    <n v="10"/>
    <n v="0.2"/>
    <n v="32"/>
    <n v="0.36363636363636398"/>
    <n v="11"/>
    <n v="0.125"/>
    <n v="1"/>
    <n v="6.2893081761006301E-3"/>
    <n v="0"/>
    <n v="0"/>
    <n v="0"/>
    <n v="1"/>
    <n v="5"/>
    <n v="1.6122448979591799"/>
    <n v="98.620253164557198"/>
    <n v="46"/>
    <n v="19.673913043478301"/>
  </r>
  <r>
    <n v="2017"/>
    <x v="6"/>
    <x v="6"/>
    <s v="SETHA"/>
    <x v="213"/>
    <n v="2"/>
    <n v="1"/>
    <n v="6"/>
    <n v="2"/>
    <n v="6"/>
    <n v="0"/>
    <n v="0"/>
    <n v="0"/>
    <n v="-1567.5"/>
    <n v="0"/>
    <n v="2"/>
    <n v="12.5"/>
    <n v="0"/>
    <n v="0"/>
    <n v="0"/>
    <n v="0"/>
    <n v="0"/>
    <n v="0"/>
    <n v="2"/>
    <n v="248.5"/>
    <n v="0"/>
    <n v="0"/>
    <n v="1"/>
    <n v="1373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6"/>
    <x v="6"/>
    <s v="FUDAN"/>
    <x v="124"/>
    <n v="257"/>
    <n v="251"/>
    <n v="9.8326693227091599"/>
    <n v="256"/>
    <n v="11.28515625"/>
    <n v="15"/>
    <n v="5.859375E-2"/>
    <n v="95"/>
    <n v="2115.14718614719"/>
    <n v="0.369649805447471"/>
    <n v="112"/>
    <n v="19.3303571428571"/>
    <n v="48"/>
    <n v="34.9583333333333"/>
    <n v="18"/>
    <n v="150.611111111111"/>
    <n v="18"/>
    <n v="18.4444444444444"/>
    <n v="227"/>
    <n v="85.378854625550701"/>
    <n v="17"/>
    <n v="315.941176470588"/>
    <n v="237"/>
    <n v="105.021097046414"/>
    <n v="0.92217898832684797"/>
    <n v="147"/>
    <n v="69.687074829932001"/>
    <n v="0.620253164556962"/>
    <n v="9"/>
    <n v="0.52941176470588203"/>
    <n v="2"/>
    <n v="0.11764705882352899"/>
    <n v="31"/>
    <n v="0.13080168776371301"/>
    <n v="21"/>
    <n v="8.8607594936708903E-2"/>
    <n v="0"/>
    <n v="0"/>
    <n v="0"/>
    <n v="0"/>
    <n v="0"/>
    <n v="1"/>
    <n v="0"/>
    <n v="1.9393939393939399"/>
    <n v="132.51562499999997"/>
    <n v="18"/>
    <n v="19.2777777777778"/>
  </r>
  <r>
    <n v="2017"/>
    <x v="6"/>
    <x v="6"/>
    <s v="ELASH"/>
    <x v="212"/>
    <n v="6"/>
    <n v="5"/>
    <n v="1.8"/>
    <n v="6"/>
    <n v="3.3333333333333299"/>
    <n v="0"/>
    <n v="0"/>
    <n v="1"/>
    <n v="-666"/>
    <n v="0.16666666666666699"/>
    <n v="6"/>
    <n v="51.5"/>
    <n v="0"/>
    <n v="0"/>
    <n v="0"/>
    <n v="0"/>
    <n v="0"/>
    <n v="0"/>
    <n v="4"/>
    <n v="166"/>
    <n v="0"/>
    <n v="0"/>
    <n v="6"/>
    <n v="10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0"/>
    <n v="0"/>
  </r>
  <r>
    <n v="2017"/>
    <x v="6"/>
    <x v="6"/>
    <s v="LEBD1"/>
    <x v="189"/>
    <n v="102"/>
    <n v="69"/>
    <n v="8.6811594202898608"/>
    <n v="102"/>
    <n v="9.12745098039216"/>
    <n v="0"/>
    <n v="0"/>
    <n v="14"/>
    <n v="67.538461538461505"/>
    <n v="0.13725490196078399"/>
    <n v="85"/>
    <n v="22.282352941176502"/>
    <n v="20"/>
    <n v="50.8"/>
    <n v="60"/>
    <n v="144.23333333333301"/>
    <n v="53"/>
    <n v="9.3584905660377409"/>
    <n v="33"/>
    <n v="155.727272727273"/>
    <n v="54"/>
    <n v="461.53703703703701"/>
    <n v="36"/>
    <n v="179.027777777778"/>
    <n v="0.35294117647058798"/>
    <n v="5"/>
    <n v="95.2"/>
    <n v="0.13888888888888901"/>
    <n v="35"/>
    <n v="0.64814814814814803"/>
    <n v="9"/>
    <n v="0.16666666666666699"/>
    <n v="10"/>
    <n v="0.27777777777777801"/>
    <n v="10"/>
    <n v="0.27777777777777801"/>
    <n v="0"/>
    <n v="0"/>
    <n v="0"/>
    <n v="0"/>
    <n v="0"/>
    <n v="0"/>
    <n v="4"/>
    <n v="1.36"/>
    <n v="75"/>
    <n v="50"/>
    <n v="10.84"/>
  </r>
  <r>
    <n v="2017"/>
    <x v="6"/>
    <x v="6"/>
    <s v="KLANA"/>
    <x v="120"/>
    <n v="52"/>
    <n v="49"/>
    <n v="14.8775510204082"/>
    <n v="52"/>
    <n v="15.3269230769231"/>
    <n v="0"/>
    <n v="0"/>
    <n v="10"/>
    <n v="753.98039215686299"/>
    <n v="0.19230769230769201"/>
    <n v="25"/>
    <n v="49.28"/>
    <n v="17"/>
    <n v="26.352941176470601"/>
    <n v="9"/>
    <n v="233.222222222222"/>
    <n v="8"/>
    <n v="8"/>
    <n v="43"/>
    <n v="73.883720930232599"/>
    <n v="9"/>
    <n v="383.88888888888903"/>
    <n v="43"/>
    <n v="102.53488372093"/>
    <n v="0.82692307692307698"/>
    <n v="24"/>
    <n v="64"/>
    <n v="0.55813953488372103"/>
    <n v="7"/>
    <n v="0.77777777777777801"/>
    <n v="2"/>
    <n v="0.22222222222222199"/>
    <n v="4"/>
    <n v="9.3023255813953501E-2"/>
    <n v="6"/>
    <n v="0.13953488372093001"/>
    <n v="0"/>
    <n v="0"/>
    <n v="0"/>
    <n v="0"/>
    <n v="0"/>
    <n v="0"/>
    <n v="0"/>
    <n v="1.7931034482758601"/>
    <n v="29.000000000000032"/>
    <n v="9"/>
    <n v="29.6666666666667"/>
  </r>
  <r>
    <n v="2017"/>
    <x v="6"/>
    <x v="6"/>
    <s v="POLCA"/>
    <x v="54"/>
    <n v="11"/>
    <n v="10"/>
    <n v="3.4"/>
    <n v="11"/>
    <n v="4.4545454545454497"/>
    <n v="0"/>
    <n v="0"/>
    <n v="6"/>
    <n v="1951.42857142857"/>
    <n v="0.54545454545454497"/>
    <n v="6"/>
    <n v="94.1666666666667"/>
    <n v="0"/>
    <n v="0"/>
    <n v="6"/>
    <n v="104.666666666667"/>
    <n v="5"/>
    <n v="1.6"/>
    <n v="4"/>
    <n v="154.25"/>
    <n v="6"/>
    <n v="391.66666666666703"/>
    <n v="4"/>
    <n v="175.75"/>
    <n v="0.36363636363636398"/>
    <n v="0"/>
    <n v="0"/>
    <n v="0"/>
    <n v="2"/>
    <n v="0.33333333333333298"/>
    <n v="0"/>
    <n v="0"/>
    <n v="1"/>
    <n v="0.25"/>
    <n v="0"/>
    <n v="0"/>
    <n v="0"/>
    <n v="0"/>
    <n v="0"/>
    <n v="0"/>
    <n v="0"/>
    <n v="0"/>
    <n v="0"/>
    <n v="1.375"/>
    <n v="8"/>
    <n v="6"/>
    <n v="7.1666666666666696"/>
  </r>
  <r>
    <n v="2017"/>
    <x v="6"/>
    <x v="6"/>
    <s v="NECDA"/>
    <x v="83"/>
    <n v="203"/>
    <n v="164"/>
    <n v="4.2743902439024399"/>
    <n v="203"/>
    <n v="5.8226600985221699"/>
    <n v="4"/>
    <n v="1.9704433497536901E-2"/>
    <n v="60"/>
    <n v="967.65"/>
    <n v="0.29556650246305399"/>
    <n v="153"/>
    <n v="42.039215686274503"/>
    <n v="35"/>
    <n v="112.2"/>
    <n v="72"/>
    <n v="165.416666666667"/>
    <n v="71"/>
    <n v="15.845070422535199"/>
    <n v="114"/>
    <n v="152.92982456140399"/>
    <n v="68"/>
    <n v="459.60294117647101"/>
    <n v="114"/>
    <n v="179.92982456140399"/>
    <n v="0.56157635467980305"/>
    <n v="16"/>
    <n v="50.125"/>
    <n v="0.13675213675213699"/>
    <n v="46"/>
    <n v="0.67647058823529405"/>
    <n v="16"/>
    <n v="0.23529411764705899"/>
    <n v="36"/>
    <n v="0.31578947368421101"/>
    <n v="12"/>
    <n v="0.105263157894737"/>
    <n v="0"/>
    <n v="0"/>
    <n v="0"/>
    <n v="0"/>
    <n v="0"/>
    <n v="0"/>
    <n v="3"/>
    <n v="1.8125"/>
    <n v="112"/>
    <n v="59"/>
    <n v="13.7118644067797"/>
  </r>
  <r>
    <n v="2017"/>
    <x v="6"/>
    <x v="6"/>
    <s v="RUBJO"/>
    <x v="194"/>
    <n v="77"/>
    <n v="59"/>
    <n v="10.2881355932203"/>
    <n v="76"/>
    <n v="11.6973684210526"/>
    <n v="2"/>
    <n v="2.6315789473684199E-2"/>
    <n v="19"/>
    <n v="507.83870967741899"/>
    <n v="0.246753246753247"/>
    <n v="54"/>
    <n v="41.629629629629598"/>
    <n v="10"/>
    <n v="48.3"/>
    <n v="35"/>
    <n v="135.02857142857101"/>
    <n v="34"/>
    <n v="19.235294117647101"/>
    <n v="36"/>
    <n v="128.055555555556"/>
    <n v="26"/>
    <n v="458.30769230769198"/>
    <n v="38"/>
    <n v="162.394736842105"/>
    <n v="0.493506493506494"/>
    <n v="10"/>
    <n v="71.2"/>
    <n v="0.256410256410256"/>
    <n v="22"/>
    <n v="0.84615384615384603"/>
    <n v="1"/>
    <n v="3.8461538461538498E-2"/>
    <n v="8"/>
    <n v="0.21052631578947401"/>
    <n v="4"/>
    <n v="0.105263157894737"/>
    <n v="1"/>
    <n v="1.2987012987013E-2"/>
    <n v="1"/>
    <n v="1.2987012987013E-2"/>
    <n v="0"/>
    <n v="0"/>
    <n v="1"/>
    <n v="1.4807692307692299"/>
    <n v="52.000000000000028"/>
    <n v="22"/>
    <n v="8.7272727272727302"/>
  </r>
  <r>
    <n v="2017"/>
    <x v="6"/>
    <x v="6"/>
    <s v="HASKE"/>
    <x v="203"/>
    <n v="26"/>
    <n v="9"/>
    <n v="6.5555555555555598"/>
    <n v="26"/>
    <n v="6.1153846153846096"/>
    <n v="0"/>
    <n v="0"/>
    <n v="0"/>
    <n v="242.69230769230799"/>
    <n v="0"/>
    <n v="19"/>
    <n v="27.052631578947398"/>
    <n v="6"/>
    <n v="64.6666666666667"/>
    <n v="0"/>
    <n v="0"/>
    <n v="0"/>
    <n v="0"/>
    <n v="24"/>
    <n v="74.875"/>
    <n v="0"/>
    <n v="0"/>
    <n v="26"/>
    <n v="97.538461538461505"/>
    <n v="1"/>
    <n v="12"/>
    <n v="72.5833333333333"/>
    <n v="0.46153846153846201"/>
    <n v="0"/>
    <n v="0"/>
    <n v="0"/>
    <n v="0"/>
    <n v="1"/>
    <n v="3.8461538461538498E-2"/>
    <n v="0"/>
    <n v="0"/>
    <n v="1"/>
    <n v="3.8461538461538498E-2"/>
    <n v="0"/>
    <n v="0"/>
    <n v="0"/>
    <n v="0"/>
    <n v="0"/>
    <n v="1.625"/>
    <n v="16"/>
    <n v="0"/>
    <n v="0"/>
  </r>
  <r>
    <n v="2017"/>
    <x v="6"/>
    <x v="6"/>
    <s v="MASBE"/>
    <x v="118"/>
    <n v="12"/>
    <n v="9"/>
    <n v="9.5555555555555607"/>
    <n v="12"/>
    <n v="9"/>
    <n v="0"/>
    <n v="0"/>
    <n v="2"/>
    <n v="139.1"/>
    <n v="0.16666666666666699"/>
    <n v="11"/>
    <n v="31.363636363636399"/>
    <n v="3"/>
    <n v="66"/>
    <n v="1"/>
    <n v="50"/>
    <n v="1"/>
    <n v="7"/>
    <n v="9"/>
    <n v="157.555555555556"/>
    <n v="3"/>
    <n v="463"/>
    <n v="9"/>
    <n v="188.777777777778"/>
    <n v="0.75"/>
    <n v="1"/>
    <n v="169"/>
    <n v="0.11111111111111099"/>
    <n v="2"/>
    <n v="0.66666666666666696"/>
    <n v="0"/>
    <n v="0"/>
    <n v="1"/>
    <n v="0.11111111111111099"/>
    <n v="3"/>
    <n v="0.33333333333333298"/>
    <n v="0"/>
    <n v="0"/>
    <n v="0"/>
    <n v="0"/>
    <n v="0"/>
    <n v="0"/>
    <n v="1"/>
    <n v="1.71428571428571"/>
    <n v="7.0000000000000178"/>
    <n v="1"/>
    <n v="24"/>
  </r>
  <r>
    <n v="2017"/>
    <x v="6"/>
    <x v="6"/>
    <s v="STORI"/>
    <x v="117"/>
    <n v="133"/>
    <n v="112"/>
    <n v="7.9196428571428603"/>
    <n v="132"/>
    <n v="9.25"/>
    <n v="4"/>
    <n v="3.03030303030303E-2"/>
    <n v="59"/>
    <n v="2517.55855855856"/>
    <n v="0.44360902255639101"/>
    <n v="109"/>
    <n v="33.926605504587201"/>
    <n v="33"/>
    <n v="25.030303030302999"/>
    <n v="50"/>
    <n v="125.78"/>
    <n v="49"/>
    <n v="17.877551020408202"/>
    <n v="70"/>
    <n v="130.38571428571399"/>
    <n v="55"/>
    <n v="329.63636363636402"/>
    <n v="73"/>
    <n v="194.65753424657501"/>
    <n v="0.54887218045112796"/>
    <n v="3"/>
    <n v="74.3333333333333"/>
    <n v="4.1095890410958902E-2"/>
    <n v="31"/>
    <n v="0.56363636363636405"/>
    <n v="13"/>
    <n v="0.236363636363636"/>
    <n v="29"/>
    <n v="0.397260273972603"/>
    <n v="8"/>
    <n v="0.10958904109589"/>
    <n v="0"/>
    <n v="0"/>
    <n v="0"/>
    <n v="0"/>
    <n v="0"/>
    <n v="0"/>
    <n v="2"/>
    <n v="1.6219512195121999"/>
    <n v="81.999999999999758"/>
    <n v="49"/>
    <n v="16.714285714285701"/>
  </r>
  <r>
    <n v="2017"/>
    <x v="6"/>
    <x v="6"/>
    <s v="OKUYA"/>
    <x v="204"/>
    <n v="10"/>
    <n v="9"/>
    <n v="8.4444444444444393"/>
    <n v="10"/>
    <n v="9.3000000000000007"/>
    <n v="0"/>
    <n v="0"/>
    <n v="0"/>
    <n v="22.1"/>
    <n v="0"/>
    <n v="5"/>
    <n v="220"/>
    <n v="1"/>
    <n v="22"/>
    <n v="6"/>
    <n v="110.333333333333"/>
    <n v="6"/>
    <n v="30.5"/>
    <n v="4"/>
    <n v="147.75"/>
    <n v="6"/>
    <n v="508.16666666666703"/>
    <n v="4"/>
    <n v="161.75"/>
    <n v="0.4"/>
    <n v="1"/>
    <n v="89"/>
    <n v="0.25"/>
    <n v="4"/>
    <n v="0.66666666666666696"/>
    <n v="1"/>
    <n v="0.16666666666666699"/>
    <n v="2"/>
    <n v="0.5"/>
    <n v="0"/>
    <n v="0"/>
    <n v="0"/>
    <n v="0"/>
    <n v="0"/>
    <n v="0"/>
    <n v="0"/>
    <n v="0"/>
    <n v="0"/>
    <n v="1.4285714285714299"/>
    <n v="6.9999999999999929"/>
    <n v="6"/>
    <n v="18.3333333333333"/>
  </r>
  <r>
    <n v="2017"/>
    <x v="6"/>
    <x v="6"/>
    <s v="VARAL1"/>
    <x v="216"/>
    <n v="26"/>
    <n v="13"/>
    <n v="6"/>
    <n v="26"/>
    <n v="9.5384615384615401"/>
    <n v="3"/>
    <n v="0.115384615384615"/>
    <n v="0"/>
    <n v="18.384615384615401"/>
    <n v="0"/>
    <n v="10"/>
    <n v="21.5"/>
    <n v="2"/>
    <n v="74.5"/>
    <n v="0"/>
    <n v="0"/>
    <n v="0"/>
    <n v="0"/>
    <n v="25"/>
    <n v="68.040000000000006"/>
    <n v="0"/>
    <n v="0"/>
    <n v="26"/>
    <n v="81.961538461538495"/>
    <n v="1"/>
    <n v="21"/>
    <n v="69.285714285714306"/>
    <n v="0.80769230769230804"/>
    <n v="0"/>
    <n v="0"/>
    <n v="0"/>
    <n v="0"/>
    <n v="0"/>
    <n v="0"/>
    <n v="1"/>
    <n v="3.8461538461538498E-2"/>
    <n v="0"/>
    <n v="0"/>
    <n v="1"/>
    <n v="3.8461538461538498E-2"/>
    <n v="0"/>
    <n v="0"/>
    <n v="0"/>
    <n v="1.3"/>
    <n v="20"/>
    <n v="0"/>
    <n v="0"/>
  </r>
  <r>
    <n v="2017"/>
    <x v="6"/>
    <x v="6"/>
    <s v="GANLA"/>
    <x v="186"/>
    <n v="47"/>
    <n v="38"/>
    <n v="17.789473684210499"/>
    <n v="47"/>
    <n v="17.787234042553202"/>
    <n v="2"/>
    <n v="4.2553191489361701E-2"/>
    <n v="15"/>
    <n v="994.26666666666699"/>
    <n v="0.319148936170213"/>
    <n v="43"/>
    <n v="40.651162790697697"/>
    <n v="13"/>
    <n v="76"/>
    <n v="23"/>
    <n v="119.26086956521701"/>
    <n v="20"/>
    <n v="13.6"/>
    <n v="16"/>
    <n v="187.375"/>
    <n v="27"/>
    <n v="281.222222222222"/>
    <n v="18"/>
    <n v="220.944444444444"/>
    <n v="0.38297872340425498"/>
    <n v="0"/>
    <n v="0"/>
    <n v="0"/>
    <n v="12"/>
    <n v="0.44444444444444398"/>
    <n v="0"/>
    <n v="0"/>
    <n v="9"/>
    <n v="0.5"/>
    <n v="6"/>
    <n v="0.33333333333333298"/>
    <n v="0"/>
    <n v="0"/>
    <n v="0"/>
    <n v="0"/>
    <n v="0"/>
    <n v="0"/>
    <n v="2"/>
    <n v="1.5161290322580601"/>
    <n v="31.000000000000092"/>
    <n v="22"/>
    <n v="21.181818181818201"/>
  </r>
  <r>
    <n v="2017"/>
    <x v="6"/>
    <x v="6"/>
    <s v="SANTR"/>
    <x v="257"/>
    <n v="9"/>
    <n v="9"/>
    <n v="4.8888888888888902"/>
    <n v="9"/>
    <n v="6.3333333333333304"/>
    <n v="0"/>
    <n v="0"/>
    <n v="1"/>
    <n v="22.25"/>
    <n v="0.11111111111111099"/>
    <n v="4"/>
    <n v="21"/>
    <n v="1"/>
    <n v="103"/>
    <n v="0"/>
    <n v="0"/>
    <n v="0"/>
    <n v="0"/>
    <n v="9"/>
    <n v="56.3333333333333"/>
    <n v="0"/>
    <n v="0"/>
    <n v="9"/>
    <n v="83.6666666666667"/>
    <n v="1"/>
    <n v="6"/>
    <n v="35.1666666666667"/>
    <n v="0.66666666666666696"/>
    <n v="0"/>
    <n v="0"/>
    <n v="0"/>
    <n v="0"/>
    <n v="1"/>
    <n v="0.11111111111111099"/>
    <n v="1"/>
    <n v="0.11111111111111099"/>
    <n v="1"/>
    <n v="0.11111111111111099"/>
    <n v="1"/>
    <n v="0.11111111111111099"/>
    <n v="0"/>
    <n v="0"/>
    <n v="0"/>
    <n v="1.28571428571429"/>
    <n v="6.9999999999999769"/>
    <n v="0"/>
    <n v="0"/>
  </r>
  <r>
    <n v="2017"/>
    <x v="6"/>
    <x v="6"/>
    <s v="TEAAM"/>
    <x v="205"/>
    <n v="125"/>
    <n v="73"/>
    <n v="3.5479452054794498"/>
    <n v="125"/>
    <n v="6.32"/>
    <n v="2"/>
    <n v="1.6E-2"/>
    <n v="18"/>
    <n v="726.67200000000003"/>
    <n v="0.14399999999999999"/>
    <n v="92"/>
    <n v="20.8913043478261"/>
    <n v="20"/>
    <n v="28.2"/>
    <n v="9"/>
    <n v="122.888888888889"/>
    <n v="8"/>
    <n v="5.875"/>
    <n v="114"/>
    <n v="57.745614035087698"/>
    <n v="9"/>
    <n v="192.555555555556"/>
    <n v="116"/>
    <n v="78.327586206896598"/>
    <n v="0.92800000000000005"/>
    <n v="73"/>
    <n v="64.178082191780803"/>
    <n v="0.62931034482758597"/>
    <n v="3"/>
    <n v="0.33333333333333298"/>
    <n v="2"/>
    <n v="0.22222222222222199"/>
    <n v="1"/>
    <n v="8.6206896551724102E-3"/>
    <n v="3"/>
    <n v="2.5862068965517199E-2"/>
    <n v="4"/>
    <n v="3.2000000000000001E-2"/>
    <n v="5"/>
    <n v="0.04"/>
    <n v="0"/>
    <n v="0"/>
    <n v="0"/>
    <n v="1.5625"/>
    <n v="80"/>
    <n v="9"/>
    <n v="0.77777777777777801"/>
  </r>
  <r>
    <n v="2017"/>
    <x v="6"/>
    <x v="6"/>
    <s v="WALAY"/>
    <x v="125"/>
    <n v="85"/>
    <n v="67"/>
    <n v="5.5671641791044797"/>
    <n v="85"/>
    <n v="8.3764705882352892"/>
    <n v="2"/>
    <n v="2.3529411764705899E-2"/>
    <n v="13"/>
    <n v="1274.4146341463399"/>
    <n v="0.152941176470588"/>
    <n v="77"/>
    <n v="60.870129870129901"/>
    <n v="29"/>
    <n v="72.275862068965495"/>
    <n v="34"/>
    <n v="186.17647058823499"/>
    <n v="33"/>
    <n v="8.6969696969697008"/>
    <n v="41"/>
    <n v="184.26829268292701"/>
    <n v="38"/>
    <n v="365.552631578947"/>
    <n v="43"/>
    <n v="212.53488372093"/>
    <n v="0.50588235294117601"/>
    <n v="2"/>
    <n v="70.5"/>
    <n v="4.6511627906976702E-2"/>
    <n v="23"/>
    <n v="0.60526315789473695"/>
    <n v="5"/>
    <n v="0.13157894736842099"/>
    <n v="18"/>
    <n v="0.418604651162791"/>
    <n v="7"/>
    <n v="0.162790697674419"/>
    <n v="0"/>
    <n v="0"/>
    <n v="0"/>
    <n v="0"/>
    <n v="0"/>
    <n v="0"/>
    <n v="1"/>
    <n v="1.5178571428571399"/>
    <n v="56.000000000000107"/>
    <n v="34"/>
    <n v="11.205882352941201"/>
  </r>
  <r>
    <n v="2017"/>
    <x v="6"/>
    <x v="6"/>
    <s v="GADCH"/>
    <x v="130"/>
    <n v="100"/>
    <n v="64"/>
    <n v="6.359375"/>
    <n v="100"/>
    <n v="7.17"/>
    <n v="0"/>
    <n v="0"/>
    <n v="16"/>
    <n v="671.47252747252696"/>
    <n v="0.16"/>
    <n v="87"/>
    <n v="28.080459770114899"/>
    <n v="26"/>
    <n v="33.961538461538503"/>
    <n v="52"/>
    <n v="155.69230769230799"/>
    <n v="46"/>
    <n v="6.2391304347826102"/>
    <n v="45"/>
    <n v="140.02222222222201"/>
    <n v="47"/>
    <n v="425.42553191489401"/>
    <n v="42"/>
    <n v="171.54761904761901"/>
    <n v="0.42"/>
    <n v="7"/>
    <n v="121.142857142857"/>
    <n v="0.15217391304347799"/>
    <n v="34"/>
    <n v="0.72340425531914898"/>
    <n v="11"/>
    <n v="0.23404255319148901"/>
    <n v="12"/>
    <n v="0.28571428571428598"/>
    <n v="6"/>
    <n v="0.14285714285714299"/>
    <n v="0"/>
    <n v="0"/>
    <n v="1"/>
    <n v="0.01"/>
    <n v="0"/>
    <n v="0"/>
    <n v="2"/>
    <n v="1.4285714285714299"/>
    <n v="69.999999999999929"/>
    <n v="48"/>
    <n v="24.625"/>
  </r>
  <r>
    <n v="2017"/>
    <x v="6"/>
    <x v="6"/>
    <s v="CHAMA2"/>
    <x v="115"/>
    <n v="10"/>
    <n v="8"/>
    <n v="19.75"/>
    <n v="10"/>
    <n v="20.7"/>
    <n v="0"/>
    <n v="0"/>
    <n v="7"/>
    <n v="1557.2222222222199"/>
    <n v="0.7"/>
    <n v="10"/>
    <n v="33"/>
    <n v="3"/>
    <n v="33.3333333333333"/>
    <n v="7"/>
    <n v="161.42857142857099"/>
    <n v="7"/>
    <n v="7.5714285714285703"/>
    <n v="3"/>
    <n v="251.333333333333"/>
    <n v="7"/>
    <n v="465.28571428571399"/>
    <n v="3"/>
    <n v="310.33333333333297"/>
    <n v="0.3"/>
    <n v="1"/>
    <n v="320"/>
    <n v="0.33333333333333298"/>
    <n v="4"/>
    <n v="0.57142857142857095"/>
    <n v="2"/>
    <n v="0.28571428571428598"/>
    <n v="1"/>
    <n v="0.33333333333333298"/>
    <n v="1"/>
    <n v="0.33333333333333298"/>
    <n v="0"/>
    <n v="0"/>
    <n v="0"/>
    <n v="0"/>
    <n v="0"/>
    <n v="0"/>
    <n v="0"/>
    <n v="1.1111111111111101"/>
    <n v="9.0000000000000089"/>
    <n v="7"/>
    <n v="30"/>
  </r>
  <r>
    <n v="2017"/>
    <x v="6"/>
    <x v="6"/>
    <s v="WILJA1"/>
    <x v="207"/>
    <n v="2"/>
    <n v="2"/>
    <n v="4.5"/>
    <n v="2"/>
    <n v="6.5"/>
    <n v="0"/>
    <n v="0"/>
    <n v="0"/>
    <n v="-281"/>
    <n v="0"/>
    <n v="2"/>
    <n v="9"/>
    <n v="0"/>
    <n v="0"/>
    <n v="0"/>
    <n v="0"/>
    <n v="0"/>
    <n v="0"/>
    <n v="1"/>
    <n v="295"/>
    <n v="0"/>
    <n v="0"/>
    <n v="2"/>
    <n v="89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6"/>
    <x v="6"/>
    <s v="KRANI"/>
    <x v="211"/>
    <n v="208"/>
    <n v="136"/>
    <n v="2.8161764705882399"/>
    <n v="208"/>
    <n v="4.8365384615384599"/>
    <n v="14"/>
    <n v="6.7307692307692304E-2"/>
    <n v="7"/>
    <n v="189.78048780487799"/>
    <n v="3.3653846153846201E-2"/>
    <n v="144"/>
    <n v="21.5555555555556"/>
    <n v="33"/>
    <n v="33.636363636363598"/>
    <n v="13"/>
    <n v="126.07692307692299"/>
    <n v="11"/>
    <n v="9.6363636363636402"/>
    <n v="183"/>
    <n v="78.229508196721298"/>
    <n v="15"/>
    <n v="192.6"/>
    <n v="193"/>
    <n v="101.818652849741"/>
    <n v="0.92788461538461497"/>
    <n v="116"/>
    <n v="70.327586206896598"/>
    <n v="0.60103626943005195"/>
    <n v="6"/>
    <n v="0.4"/>
    <n v="2"/>
    <n v="0.133333333333333"/>
    <n v="11"/>
    <n v="5.6994818652849701E-2"/>
    <n v="7"/>
    <n v="3.6269430051813503E-2"/>
    <n v="8"/>
    <n v="3.8461538461538498E-2"/>
    <n v="6"/>
    <n v="2.88461538461539E-2"/>
    <n v="0"/>
    <n v="0"/>
    <n v="0"/>
    <n v="1.5757575757575799"/>
    <n v="131.99999999999966"/>
    <n v="13"/>
    <n v="0.15384615384615399"/>
  </r>
  <r>
    <n v="2017"/>
    <x v="6"/>
    <x v="6"/>
    <s v="CABRO1"/>
    <x v="209"/>
    <n v="200"/>
    <n v="188"/>
    <n v="11.718085106383"/>
    <n v="200"/>
    <n v="12.61"/>
    <n v="2"/>
    <n v="0.01"/>
    <n v="48"/>
    <n v="604.68181818181802"/>
    <n v="0.24"/>
    <n v="171"/>
    <n v="35.853801169590596"/>
    <n v="69"/>
    <n v="65.884057971014499"/>
    <n v="81"/>
    <n v="153.12345679012299"/>
    <n v="68"/>
    <n v="8.6470588235294095"/>
    <n v="114"/>
    <n v="148.280701754386"/>
    <n v="80"/>
    <n v="345.26249999999999"/>
    <n v="118"/>
    <n v="175.21186440677999"/>
    <n v="0.59"/>
    <n v="11"/>
    <n v="88.454545454545496"/>
    <n v="9.3220338983050793E-2"/>
    <n v="46"/>
    <n v="0.57499999999999996"/>
    <n v="22"/>
    <n v="0.27500000000000002"/>
    <n v="35"/>
    <n v="0.29661016949152502"/>
    <n v="18"/>
    <n v="0.152542372881356"/>
    <n v="1"/>
    <n v="5.0000000000000001E-3"/>
    <n v="0"/>
    <n v="0"/>
    <n v="0"/>
    <n v="0"/>
    <n v="4"/>
    <n v="1.2987012987013"/>
    <n v="153.99999999999983"/>
    <n v="81"/>
    <n v="10.9876543209877"/>
  </r>
  <r>
    <n v="2017"/>
    <x v="6"/>
    <x v="6"/>
    <s v="LEOLE"/>
    <x v="197"/>
    <n v="141"/>
    <n v="133"/>
    <n v="4.9398496240601499"/>
    <n v="140"/>
    <n v="6.3357142857142899"/>
    <n v="0"/>
    <n v="0"/>
    <n v="43"/>
    <n v="1019.93548387097"/>
    <n v="0.30496453900709197"/>
    <n v="138"/>
    <n v="39.188405797101503"/>
    <n v="43"/>
    <n v="104.302325581395"/>
    <n v="50"/>
    <n v="182.22"/>
    <n v="47"/>
    <n v="5.1702127659574497"/>
    <n v="85"/>
    <n v="181.25882352941201"/>
    <n v="49"/>
    <n v="449.79591836734699"/>
    <n v="87"/>
    <n v="211.36781609195401"/>
    <n v="0.61702127659574502"/>
    <n v="6"/>
    <n v="139.333333333333"/>
    <n v="6.8965517241379296E-2"/>
    <n v="37"/>
    <n v="0.75510204081632704"/>
    <n v="10"/>
    <n v="0.20408163265306101"/>
    <n v="27"/>
    <n v="0.31034482758620702"/>
    <n v="20"/>
    <n v="0.229885057471264"/>
    <n v="0"/>
    <n v="0"/>
    <n v="0"/>
    <n v="0"/>
    <n v="1"/>
    <n v="0"/>
    <n v="3"/>
    <n v="1.2173913043478299"/>
    <n v="115.8214285714282"/>
    <n v="46"/>
    <n v="14"/>
  </r>
  <r>
    <n v="2017"/>
    <x v="6"/>
    <x v="6"/>
    <s v="AMNSI"/>
    <x v="187"/>
    <n v="155"/>
    <n v="149"/>
    <n v="8.6845637583892596"/>
    <n v="155"/>
    <n v="10.9096774193548"/>
    <n v="2"/>
    <n v="1.2903225806451601E-2"/>
    <n v="53"/>
    <n v="1534.8120805369099"/>
    <n v="0.341935483870968"/>
    <n v="147"/>
    <n v="37.428571428571402"/>
    <n v="39"/>
    <n v="87.589743589743605"/>
    <n v="75"/>
    <n v="185.97333333333299"/>
    <n v="57"/>
    <n v="7.0701754385964897"/>
    <n v="75"/>
    <n v="178.066666666667"/>
    <n v="69"/>
    <n v="429.47826086956502"/>
    <n v="76"/>
    <n v="208.06578947368399"/>
    <n v="0.49032258064516099"/>
    <n v="4"/>
    <n v="112"/>
    <n v="5.2631578947368397E-2"/>
    <n v="47"/>
    <n v="0.68115942028985499"/>
    <n v="11"/>
    <n v="0.15942028985507201"/>
    <n v="28"/>
    <n v="0.36842105263157898"/>
    <n v="11"/>
    <n v="0.144736842105263"/>
    <n v="0"/>
    <n v="0"/>
    <n v="0"/>
    <n v="0"/>
    <n v="0"/>
    <n v="0"/>
    <n v="2"/>
    <n v="1.2601626016260199"/>
    <n v="122.99999999999964"/>
    <n v="75"/>
    <n v="24.586666666666702"/>
  </r>
  <r>
    <n v="2017"/>
    <x v="6"/>
    <x v="6"/>
    <s v="BENAD"/>
    <x v="196"/>
    <n v="167"/>
    <n v="159"/>
    <n v="7.8805031446540896"/>
    <n v="167"/>
    <n v="8.9820359281437092"/>
    <n v="0"/>
    <n v="0"/>
    <n v="61"/>
    <n v="1414.55263157895"/>
    <n v="0.36526946107784403"/>
    <n v="162"/>
    <n v="45.6666666666667"/>
    <n v="46"/>
    <n v="49.130434782608702"/>
    <n v="75"/>
    <n v="194.48"/>
    <n v="48"/>
    <n v="33.4375"/>
    <n v="82"/>
    <n v="168.93902439024399"/>
    <n v="78"/>
    <n v="420.05128205128199"/>
    <n v="87"/>
    <n v="215.77011494252901"/>
    <n v="0.52095808383233499"/>
    <n v="7"/>
    <n v="196.142857142857"/>
    <n v="7.9545454545454503E-2"/>
    <n v="54"/>
    <n v="0.69230769230769196"/>
    <n v="20"/>
    <n v="0.256410256410256"/>
    <n v="31"/>
    <n v="0.35632183908046"/>
    <n v="19"/>
    <n v="0.21839080459770099"/>
    <n v="0"/>
    <n v="0"/>
    <n v="0"/>
    <n v="0"/>
    <n v="0"/>
    <n v="0"/>
    <n v="2"/>
    <n v="1.32539682539683"/>
    <n v="125.99999999999956"/>
    <n v="24"/>
    <n v="15.9583333333333"/>
  </r>
  <r>
    <n v="2017"/>
    <x v="6"/>
    <x v="6"/>
    <s v="WEBAM"/>
    <x v="195"/>
    <n v="6"/>
    <n v="5"/>
    <n v="5.2"/>
    <n v="6"/>
    <n v="7.6666666666666696"/>
    <n v="0"/>
    <n v="0"/>
    <n v="1"/>
    <n v="659.83333333333303"/>
    <n v="0.16666666666666699"/>
    <n v="6"/>
    <n v="54"/>
    <n v="1"/>
    <n v="13"/>
    <n v="2"/>
    <n v="137"/>
    <n v="2"/>
    <n v="25"/>
    <n v="3"/>
    <n v="279.33333333333297"/>
    <n v="2"/>
    <n v="644.5"/>
    <n v="4"/>
    <n v="298"/>
    <n v="0.66666666666666696"/>
    <n v="0"/>
    <n v="0"/>
    <n v="0"/>
    <n v="2"/>
    <n v="1"/>
    <n v="0"/>
    <n v="0"/>
    <n v="3"/>
    <n v="0.75"/>
    <n v="0"/>
    <n v="0"/>
    <n v="0"/>
    <n v="0"/>
    <n v="0"/>
    <n v="0"/>
    <n v="0"/>
    <n v="0"/>
    <n v="0"/>
    <n v="1"/>
    <n v="6"/>
    <n v="2"/>
    <n v="10"/>
  </r>
  <r>
    <n v="2017"/>
    <x v="6"/>
    <x v="6"/>
    <s v="ROKAB"/>
    <x v="193"/>
    <n v="191"/>
    <n v="182"/>
    <n v="8.1318681318681296"/>
    <n v="191"/>
    <n v="9.2513089005235596"/>
    <n v="0"/>
    <n v="0"/>
    <n v="86"/>
    <n v="2016.7865168539299"/>
    <n v="0.45026178010471202"/>
    <n v="186"/>
    <n v="33.354838709677402"/>
    <n v="50"/>
    <n v="59.4"/>
    <n v="80"/>
    <n v="161.86250000000001"/>
    <n v="79"/>
    <n v="8.5063291139240498"/>
    <n v="102"/>
    <n v="154.058823529412"/>
    <n v="82"/>
    <n v="389.10975609756099"/>
    <n v="106"/>
    <n v="202.952830188679"/>
    <n v="0.55497382198952905"/>
    <n v="7"/>
    <n v="120.857142857143"/>
    <n v="6.6037735849056603E-2"/>
    <n v="54"/>
    <n v="0.65853658536585402"/>
    <n v="14"/>
    <n v="0.17073170731707299"/>
    <n v="37"/>
    <n v="0.34905660377358499"/>
    <n v="17"/>
    <n v="0.160377358490566"/>
    <n v="0"/>
    <n v="0"/>
    <n v="0"/>
    <n v="0"/>
    <n v="0"/>
    <n v="0"/>
    <n v="1"/>
    <n v="1.4806201550387601"/>
    <n v="128.99999999999997"/>
    <n v="81"/>
    <n v="19.962962962963001"/>
  </r>
  <r>
    <n v="2017"/>
    <x v="6"/>
    <x v="6"/>
    <s v="AMIKE"/>
    <x v="128"/>
    <n v="133"/>
    <n v="105"/>
    <n v="3.93333333333333"/>
    <n v="133"/>
    <n v="5.4511278195488702"/>
    <n v="2"/>
    <n v="1.50375939849624E-2"/>
    <n v="68"/>
    <n v="1434.4210526315801"/>
    <n v="0.511278195488722"/>
    <n v="106"/>
    <n v="40"/>
    <n v="34"/>
    <n v="58.852941176470601"/>
    <n v="55"/>
    <n v="165.94545454545499"/>
    <n v="49"/>
    <n v="10.4285714285714"/>
    <n v="65"/>
    <n v="143.69230769230799"/>
    <n v="52"/>
    <n v="414.5"/>
    <n v="68"/>
    <n v="193.41176470588201"/>
    <n v="0.511278195488722"/>
    <n v="14"/>
    <n v="103.642857142857"/>
    <n v="0.19178082191780799"/>
    <n v="34"/>
    <n v="0.65384615384615397"/>
    <n v="12"/>
    <n v="0.230769230769231"/>
    <n v="20"/>
    <n v="0.29411764705882398"/>
    <n v="8"/>
    <n v="0.11764705882352899"/>
    <n v="0"/>
    <n v="0"/>
    <n v="0"/>
    <n v="0"/>
    <n v="0"/>
    <n v="0"/>
    <n v="5"/>
    <n v="1.4777777777777801"/>
    <n v="89.999999999999858"/>
    <n v="51"/>
    <n v="19.6666666666667"/>
  </r>
  <r>
    <n v="2017"/>
    <x v="6"/>
    <x v="6"/>
    <s v="DIAVA"/>
    <x v="188"/>
    <n v="140"/>
    <n v="96"/>
    <n v="9.2395833333333304"/>
    <n v="139"/>
    <n v="10.4172661870504"/>
    <n v="0"/>
    <n v="0"/>
    <n v="43"/>
    <n v="993.34126984126999"/>
    <n v="0.307142857142857"/>
    <n v="111"/>
    <n v="44.054054054054099"/>
    <n v="39"/>
    <n v="82.589743589743605"/>
    <n v="80"/>
    <n v="220.125"/>
    <n v="74"/>
    <n v="10.054054054054101"/>
    <n v="45"/>
    <n v="188.111111111111"/>
    <n v="76"/>
    <n v="446.23684210526301"/>
    <n v="48"/>
    <n v="238.395833333333"/>
    <n v="0.34285714285714303"/>
    <n v="13"/>
    <n v="73.692307692307693"/>
    <n v="0.26530612244898"/>
    <n v="58"/>
    <n v="0.76315789473684204"/>
    <n v="15"/>
    <n v="0.197368421052632"/>
    <n v="17"/>
    <n v="0.35416666666666702"/>
    <n v="10"/>
    <n v="0.20833333333333301"/>
    <n v="0"/>
    <n v="0"/>
    <n v="0"/>
    <n v="0"/>
    <n v="0"/>
    <n v="0"/>
    <n v="4"/>
    <n v="1.5053763440860199"/>
    <n v="93.000000000000099"/>
    <n v="70"/>
    <n v="17.014285714285698"/>
  </r>
  <r>
    <n v="2017"/>
    <x v="6"/>
    <x v="6"/>
    <s v="FGUSL"/>
    <x v="210"/>
    <n v="117"/>
    <n v="76"/>
    <n v="7.3421052631578902"/>
    <n v="117"/>
    <n v="8.3589743589743595"/>
    <n v="4"/>
    <n v="3.4188034188034198E-2"/>
    <n v="1"/>
    <n v="240.97435897435901"/>
    <n v="8.5470085470085496E-3"/>
    <n v="7"/>
    <n v="31.1428571428571"/>
    <n v="29"/>
    <n v="21.137931034482801"/>
    <n v="3"/>
    <n v="47"/>
    <n v="1"/>
    <n v="30"/>
    <n v="112"/>
    <n v="48.723214285714299"/>
    <n v="3"/>
    <n v="106"/>
    <n v="114"/>
    <n v="72.982456140350905"/>
    <n v="0.97435897435897401"/>
    <n v="75"/>
    <n v="62.826666666666704"/>
    <n v="0.65789473684210498"/>
    <n v="1"/>
    <n v="0.33333333333333298"/>
    <n v="0"/>
    <n v="0"/>
    <n v="5"/>
    <n v="4.3859649122807001E-2"/>
    <n v="1"/>
    <n v="8.7719298245613996E-3"/>
    <n v="6"/>
    <n v="5.1282051282051301E-2"/>
    <n v="1"/>
    <n v="8.5470085470085496E-3"/>
    <n v="0"/>
    <n v="0"/>
    <n v="0"/>
    <n v="1.6956521739130399"/>
    <n v="69.000000000000142"/>
    <n v="3"/>
    <n v="0.66666666666666696"/>
  </r>
  <r>
    <n v="2017"/>
    <x v="6"/>
    <x v="6"/>
    <s v="NORKY"/>
    <x v="114"/>
    <n v="65"/>
    <n v="39"/>
    <n v="26"/>
    <n v="65"/>
    <n v="20.1076923076923"/>
    <n v="2"/>
    <n v="3.0769230769230799E-2"/>
    <n v="29"/>
    <n v="1262.5208333333301"/>
    <n v="0.44615384615384601"/>
    <n v="46"/>
    <n v="41.434782608695599"/>
    <n v="17"/>
    <n v="42.588235294117602"/>
    <n v="38"/>
    <n v="168.02631578947401"/>
    <n v="33"/>
    <n v="11.636363636363599"/>
    <n v="23"/>
    <n v="124.95652173913"/>
    <n v="27"/>
    <n v="403.07407407407402"/>
    <n v="24"/>
    <n v="165"/>
    <n v="0.36923076923076897"/>
    <n v="6"/>
    <n v="54.3333333333333"/>
    <n v="0.24"/>
    <n v="23"/>
    <n v="0.85185185185185197"/>
    <n v="6"/>
    <n v="0.22222222222222199"/>
    <n v="9"/>
    <n v="0.375"/>
    <n v="1"/>
    <n v="4.1666666666666699E-2"/>
    <n v="0"/>
    <n v="0"/>
    <n v="0"/>
    <n v="0"/>
    <n v="0"/>
    <n v="0"/>
    <n v="3"/>
    <n v="1.51162790697674"/>
    <n v="43.000000000000121"/>
    <n v="29"/>
    <n v="14.689655172413801"/>
  </r>
  <r>
    <n v="2017"/>
    <x v="6"/>
    <x v="6"/>
    <s v="ROSJA"/>
    <x v="184"/>
    <n v="109"/>
    <n v="89"/>
    <n v="7.6404494382022499"/>
    <n v="108"/>
    <n v="9.0185185185185208"/>
    <n v="2"/>
    <n v="1.85185185185185E-2"/>
    <n v="72"/>
    <n v="2226.6730769230799"/>
    <n v="0.66055045871559603"/>
    <n v="92"/>
    <n v="34.8586956521739"/>
    <n v="31"/>
    <n v="57.129032258064498"/>
    <n v="46"/>
    <n v="158.434782608696"/>
    <n v="44"/>
    <n v="9.7045454545454604"/>
    <n v="57"/>
    <n v="152.24561403508801"/>
    <n v="44"/>
    <n v="396.27272727272702"/>
    <n v="59"/>
    <n v="189.23728813559299"/>
    <n v="0.54128440366972497"/>
    <n v="8"/>
    <n v="105.375"/>
    <n v="0.133333333333333"/>
    <n v="28"/>
    <n v="0.63636363636363602"/>
    <n v="7"/>
    <n v="0.15909090909090901"/>
    <n v="11"/>
    <n v="0.186440677966102"/>
    <n v="8"/>
    <n v="0.13559322033898299"/>
    <n v="0"/>
    <n v="0"/>
    <n v="0"/>
    <n v="0"/>
    <n v="0"/>
    <n v="0"/>
    <n v="2"/>
    <n v="1.4931506849315099"/>
    <n v="72.999999999999844"/>
    <n v="44"/>
    <n v="8.4545454545454604"/>
  </r>
  <r>
    <n v="2017"/>
    <x v="6"/>
    <x v="6"/>
    <s v="MADAB"/>
    <x v="392"/>
    <n v="1"/>
    <n v="1"/>
    <n v="1"/>
    <n v="1"/>
    <n v="2"/>
    <n v="0"/>
    <n v="0"/>
    <n v="0"/>
    <n v="176"/>
    <n v="0"/>
    <n v="1"/>
    <n v="10"/>
    <n v="0"/>
    <n v="0"/>
    <n v="1"/>
    <n v="174"/>
    <n v="1"/>
    <n v="5"/>
    <n v="0"/>
    <n v="0"/>
    <n v="1"/>
    <n v="293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11"/>
  </r>
  <r>
    <n v="2017"/>
    <x v="6"/>
    <x v="6"/>
    <s v="WAXJE"/>
    <x v="171"/>
    <n v="53"/>
    <n v="27"/>
    <n v="3.8518518518518499"/>
    <n v="53"/>
    <n v="7.35849056603774"/>
    <n v="0"/>
    <n v="0"/>
    <n v="11"/>
    <n v="228.23809523809501"/>
    <n v="0.20754716981132099"/>
    <n v="31"/>
    <n v="14.451612903225801"/>
    <n v="4"/>
    <n v="245.5"/>
    <n v="2"/>
    <n v="140.5"/>
    <n v="2"/>
    <n v="5"/>
    <n v="36"/>
    <n v="63.7222222222222"/>
    <n v="1"/>
    <n v="290"/>
    <n v="44"/>
    <n v="100.863636363636"/>
    <n v="0.83018867924528295"/>
    <n v="24"/>
    <n v="41.7916666666667"/>
    <n v="0.5"/>
    <n v="1"/>
    <n v="1"/>
    <n v="1"/>
    <n v="1"/>
    <n v="5"/>
    <n v="0.11363636363636399"/>
    <n v="1"/>
    <n v="2.27272727272727E-2"/>
    <n v="0"/>
    <n v="0"/>
    <n v="0"/>
    <n v="0"/>
    <n v="0"/>
    <n v="0"/>
    <n v="6"/>
    <n v="1.7096774193548401"/>
    <n v="30.999999999999975"/>
    <n v="1"/>
    <n v="0"/>
  </r>
  <r>
    <n v="2017"/>
    <x v="6"/>
    <x v="6"/>
    <s v="MCCCA1"/>
    <x v="157"/>
    <n v="47"/>
    <n v="38"/>
    <n v="4.2631578947368398"/>
    <n v="47"/>
    <n v="6.0212765957446797"/>
    <n v="0"/>
    <n v="0"/>
    <n v="20"/>
    <n v="1303.3260869565199"/>
    <n v="0.42553191489361702"/>
    <n v="47"/>
    <n v="45.851063829787201"/>
    <n v="16"/>
    <n v="79.25"/>
    <n v="19"/>
    <n v="172.57894736842101"/>
    <n v="17"/>
    <n v="9.8823529411764692"/>
    <n v="26"/>
    <n v="220.730769230769"/>
    <n v="18"/>
    <n v="613.38888888888903"/>
    <n v="27"/>
    <n v="243.37037037037001"/>
    <n v="0.57446808510638303"/>
    <n v="0"/>
    <n v="0"/>
    <n v="0"/>
    <n v="9"/>
    <n v="0.5"/>
    <n v="5"/>
    <n v="0.27777777777777801"/>
    <n v="9"/>
    <n v="0.33333333333333298"/>
    <n v="3"/>
    <n v="0.11111111111111099"/>
    <n v="0"/>
    <n v="0"/>
    <n v="0"/>
    <n v="0"/>
    <n v="0"/>
    <n v="0"/>
    <n v="0"/>
    <n v="1.46875"/>
    <n v="32"/>
    <n v="19"/>
    <n v="12.578947368421099"/>
  </r>
  <r>
    <n v="2017"/>
    <x v="6"/>
    <x v="6"/>
    <s v="DRELA"/>
    <x v="325"/>
    <n v="69"/>
    <n v="59"/>
    <n v="21.2881355932203"/>
    <n v="69"/>
    <n v="20.3623188405797"/>
    <n v="4"/>
    <n v="5.7971014492753603E-2"/>
    <n v="9"/>
    <n v="-58.5322580645161"/>
    <n v="0.13043478260869601"/>
    <n v="56"/>
    <n v="71.375"/>
    <n v="13"/>
    <n v="77.692307692307693"/>
    <n v="25"/>
    <n v="161.72"/>
    <n v="24"/>
    <n v="19.875"/>
    <n v="39"/>
    <n v="162.58974358974399"/>
    <n v="23"/>
    <n v="572.95652173913004"/>
    <n v="40"/>
    <n v="227.45"/>
    <n v="0.57971014492753603"/>
    <n v="2"/>
    <n v="233"/>
    <n v="0.05"/>
    <n v="15"/>
    <n v="0.65217391304347805"/>
    <n v="5"/>
    <n v="0.217391304347826"/>
    <n v="14"/>
    <n v="0.35"/>
    <n v="9"/>
    <n v="0.22500000000000001"/>
    <n v="0"/>
    <n v="0"/>
    <n v="0"/>
    <n v="0"/>
    <n v="0"/>
    <n v="0"/>
    <n v="1"/>
    <n v="1.6046511627907001"/>
    <n v="42.999999999999936"/>
    <n v="22"/>
    <n v="15.318181818181801"/>
  </r>
  <r>
    <n v="2017"/>
    <x v="6"/>
    <x v="6"/>
    <s v="VILJO1"/>
    <x v="331"/>
    <n v="7"/>
    <n v="7"/>
    <n v="3.4285714285714302"/>
    <n v="7"/>
    <n v="5.28571428571429"/>
    <n v="0"/>
    <n v="0"/>
    <n v="0"/>
    <n v="-241.857142857143"/>
    <n v="0"/>
    <n v="7"/>
    <n v="41.142857142857103"/>
    <n v="1"/>
    <n v="5"/>
    <n v="1"/>
    <n v="123"/>
    <n v="0"/>
    <n v="0"/>
    <n v="2"/>
    <n v="83"/>
    <n v="5"/>
    <n v="439"/>
    <n v="2"/>
    <n v="175"/>
    <n v="0.28571428571428598"/>
    <n v="0"/>
    <n v="0"/>
    <n v="0"/>
    <n v="1"/>
    <n v="0.2"/>
    <n v="1"/>
    <n v="0.2"/>
    <n v="0"/>
    <n v="0"/>
    <n v="0"/>
    <n v="0"/>
    <n v="0"/>
    <n v="0"/>
    <n v="0"/>
    <n v="0"/>
    <n v="0"/>
    <n v="0"/>
    <n v="0"/>
    <n v="1"/>
    <n v="7"/>
    <n v="1"/>
    <n v="0"/>
  </r>
  <r>
    <n v="2017"/>
    <x v="6"/>
    <x v="6"/>
    <s v="COLKE"/>
    <x v="344"/>
    <n v="69"/>
    <n v="54"/>
    <n v="17.5"/>
    <n v="69"/>
    <n v="15.884057971014499"/>
    <n v="2"/>
    <n v="2.8985507246376802E-2"/>
    <n v="15"/>
    <n v="1507.734375"/>
    <n v="0.217391304347826"/>
    <n v="58"/>
    <n v="32.844827586206897"/>
    <n v="12"/>
    <n v="72.5"/>
    <n v="18"/>
    <n v="144.611111111111"/>
    <n v="18"/>
    <n v="8.3888888888888893"/>
    <n v="39"/>
    <n v="151.28205128205099"/>
    <n v="19"/>
    <n v="322.73684210526301"/>
    <n v="45"/>
    <n v="182.75555555555599"/>
    <n v="0.65217391304347805"/>
    <n v="3"/>
    <n v="191.666666666667"/>
    <n v="6.6666666666666693E-2"/>
    <n v="13"/>
    <n v="0.68421052631579005"/>
    <n v="3"/>
    <n v="0.157894736842105"/>
    <n v="14"/>
    <n v="0.31111111111111101"/>
    <n v="2"/>
    <n v="4.4444444444444398E-2"/>
    <n v="0"/>
    <n v="0"/>
    <n v="0"/>
    <n v="0"/>
    <n v="0"/>
    <n v="0"/>
    <n v="1"/>
    <n v="1.7250000000000001"/>
    <n v="40"/>
    <n v="16"/>
    <n v="21.6875"/>
  </r>
  <r>
    <n v="2017"/>
    <x v="6"/>
    <x v="6"/>
    <s v="BAWSH"/>
    <x v="393"/>
    <n v="13"/>
    <n v="13"/>
    <n v="5.5384615384615401"/>
    <n v="13"/>
    <n v="7.6923076923076898"/>
    <n v="0"/>
    <n v="0"/>
    <n v="5"/>
    <n v="2568.9166666666702"/>
    <n v="0.38461538461538503"/>
    <n v="10"/>
    <n v="38.9"/>
    <n v="0"/>
    <n v="0"/>
    <n v="5"/>
    <n v="209.8"/>
    <n v="2"/>
    <n v="34.5"/>
    <n v="6"/>
    <n v="120.5"/>
    <n v="5"/>
    <n v="277.2"/>
    <n v="8"/>
    <n v="145.625"/>
    <n v="0.61538461538461497"/>
    <n v="5"/>
    <n v="62"/>
    <n v="0.625"/>
    <n v="3"/>
    <n v="0.6"/>
    <n v="1"/>
    <n v="0.2"/>
    <n v="1"/>
    <n v="0.125"/>
    <n v="2"/>
    <n v="0.25"/>
    <n v="0"/>
    <n v="0"/>
    <n v="0"/>
    <n v="0"/>
    <n v="0"/>
    <n v="0"/>
    <n v="0"/>
    <n v="1"/>
    <n v="13"/>
    <n v="4"/>
    <n v="17.25"/>
  </r>
  <r>
    <n v="2017"/>
    <x v="6"/>
    <x v="6"/>
    <s v="CRAAL"/>
    <x v="394"/>
    <n v="19"/>
    <n v="19"/>
    <n v="4.2631578947368398"/>
    <n v="19"/>
    <n v="6.0526315789473699"/>
    <n v="0"/>
    <n v="0"/>
    <n v="4"/>
    <n v="1077.76470588235"/>
    <n v="0.21052631578947401"/>
    <n v="17"/>
    <n v="34.588235294117602"/>
    <n v="3"/>
    <n v="54.6666666666667"/>
    <n v="9"/>
    <n v="182.777777777778"/>
    <n v="8"/>
    <n v="12.125"/>
    <n v="10"/>
    <n v="137.6"/>
    <n v="9"/>
    <n v="453.444444444444"/>
    <n v="10"/>
    <n v="159.69999999999999"/>
    <n v="0.52631578947368396"/>
    <n v="5"/>
    <n v="52.6"/>
    <n v="0.5"/>
    <n v="3"/>
    <n v="0.33333333333333298"/>
    <n v="2"/>
    <n v="0.22222222222222199"/>
    <n v="2"/>
    <n v="0.2"/>
    <n v="2"/>
    <n v="0.2"/>
    <n v="0"/>
    <n v="0"/>
    <n v="0"/>
    <n v="0"/>
    <n v="0"/>
    <n v="0"/>
    <n v="0"/>
    <n v="1.05555555555556"/>
    <n v="17.999999999999925"/>
    <n v="9"/>
    <n v="25.7777777777778"/>
  </r>
  <r>
    <n v="2017"/>
    <x v="6"/>
    <x v="6"/>
    <s v="HANAN1"/>
    <x v="395"/>
    <n v="23"/>
    <n v="21"/>
    <n v="5.6190476190476204"/>
    <n v="23"/>
    <n v="6.6086956521739104"/>
    <n v="0"/>
    <n v="0"/>
    <n v="1"/>
    <n v="178.5"/>
    <n v="4.3478260869565202E-2"/>
    <n v="18"/>
    <n v="41"/>
    <n v="4"/>
    <n v="37.5"/>
    <n v="7"/>
    <n v="217.42857142857099"/>
    <n v="7"/>
    <n v="17"/>
    <n v="15"/>
    <n v="168.73333333333301"/>
    <n v="6"/>
    <n v="400.83333333333297"/>
    <n v="16"/>
    <n v="187.5625"/>
    <n v="0.69565217391304401"/>
    <n v="4"/>
    <n v="77.5"/>
    <n v="0.25"/>
    <n v="5"/>
    <n v="0.83333333333333304"/>
    <n v="3"/>
    <n v="0.5"/>
    <n v="3"/>
    <n v="0.1875"/>
    <n v="1"/>
    <n v="6.25E-2"/>
    <n v="0"/>
    <n v="0"/>
    <n v="0"/>
    <n v="0"/>
    <n v="0"/>
    <n v="0"/>
    <n v="0"/>
    <n v="1"/>
    <n v="23"/>
    <n v="3"/>
    <n v="23.3333333333333"/>
  </r>
  <r>
    <n v="2017"/>
    <x v="6"/>
    <x v="6"/>
    <s v="CALCA"/>
    <x v="396"/>
    <n v="107"/>
    <n v="102"/>
    <n v="5.0588235294117601"/>
    <n v="107"/>
    <n v="6.2429906542056104"/>
    <n v="2"/>
    <n v="1.86915887850467E-2"/>
    <n v="22"/>
    <n v="627.41999999999996"/>
    <n v="0.20560747663551401"/>
    <n v="105"/>
    <n v="46.533333333333303"/>
    <n v="28"/>
    <n v="99.928571428571402"/>
    <n v="37"/>
    <n v="237.62162162162201"/>
    <n v="23"/>
    <n v="14.695652173913"/>
    <n v="58"/>
    <n v="209.586206896552"/>
    <n v="39"/>
    <n v="575.58974358974399"/>
    <n v="64"/>
    <n v="260.109375"/>
    <n v="0.59813084112149495"/>
    <n v="2"/>
    <n v="119"/>
    <n v="3.125E-2"/>
    <n v="21"/>
    <n v="0.53846153846153799"/>
    <n v="12"/>
    <n v="0.30769230769230799"/>
    <n v="29"/>
    <n v="0.453125"/>
    <n v="6"/>
    <n v="9.375E-2"/>
    <n v="0"/>
    <n v="0"/>
    <n v="0"/>
    <n v="0"/>
    <n v="0"/>
    <n v="0"/>
    <n v="0"/>
    <n v="1.07"/>
    <n v="100"/>
    <n v="35"/>
    <n v="33.542857142857102"/>
  </r>
  <r>
    <n v="2017"/>
    <x v="6"/>
    <x v="6"/>
    <s v="ELINA"/>
    <x v="397"/>
    <n v="46"/>
    <n v="46"/>
    <n v="21.260869565217401"/>
    <n v="46"/>
    <n v="22.543478260869598"/>
    <n v="0"/>
    <n v="0"/>
    <n v="11"/>
    <n v="642.80487804877998"/>
    <n v="0.23913043478260901"/>
    <n v="44"/>
    <n v="83.727272727272705"/>
    <n v="12"/>
    <n v="110.5"/>
    <n v="16"/>
    <n v="221.875"/>
    <n v="11"/>
    <n v="10"/>
    <n v="14"/>
    <n v="186.28571428571399"/>
    <n v="21"/>
    <n v="544"/>
    <n v="23"/>
    <n v="226.60869565217399"/>
    <n v="0.5"/>
    <n v="1"/>
    <n v="244"/>
    <n v="4.1666666666666699E-2"/>
    <n v="11"/>
    <n v="0.52380952380952395"/>
    <n v="2"/>
    <n v="9.5238095238095205E-2"/>
    <n v="10"/>
    <n v="0.434782608695652"/>
    <n v="1"/>
    <n v="4.3478260869565202E-2"/>
    <n v="0"/>
    <n v="0"/>
    <n v="0"/>
    <n v="0"/>
    <n v="0"/>
    <n v="0"/>
    <n v="1"/>
    <n v="1.1219512195121999"/>
    <n v="40.999999999999822"/>
    <n v="13"/>
    <n v="71.230769230769198"/>
  </r>
  <r>
    <n v="2017"/>
    <x v="6"/>
    <x v="6"/>
    <s v="CHIJA"/>
    <x v="398"/>
    <n v="15"/>
    <n v="13"/>
    <n v="2.4615384615384599"/>
    <n v="15"/>
    <n v="3.8666666666666698"/>
    <n v="0"/>
    <n v="0"/>
    <n v="4"/>
    <n v="808.33333333333303"/>
    <n v="0.266666666666667"/>
    <n v="12"/>
    <n v="55.0833333333333"/>
    <n v="2"/>
    <n v="113"/>
    <n v="3"/>
    <n v="177.333333333333"/>
    <n v="3"/>
    <n v="10.6666666666667"/>
    <n v="9"/>
    <n v="112.666666666667"/>
    <n v="3"/>
    <n v="434.66666666666703"/>
    <n v="12"/>
    <n v="129.583333333333"/>
    <n v="0.8"/>
    <n v="3"/>
    <n v="87"/>
    <n v="0.25"/>
    <n v="2"/>
    <n v="0.66666666666666696"/>
    <n v="1"/>
    <n v="0.33333333333333298"/>
    <n v="0"/>
    <n v="0"/>
    <n v="0"/>
    <n v="0"/>
    <n v="0"/>
    <n v="0"/>
    <n v="0"/>
    <n v="0"/>
    <n v="0"/>
    <n v="0"/>
    <n v="0"/>
    <n v="1"/>
    <n v="15"/>
    <n v="3"/>
    <n v="2"/>
  </r>
  <r>
    <n v="2017"/>
    <x v="6"/>
    <x v="6"/>
    <s v="POLAK"/>
    <x v="399"/>
    <n v="37"/>
    <n v="31"/>
    <n v="3.5806451612903198"/>
    <n v="37"/>
    <n v="4.8108108108108096"/>
    <n v="0"/>
    <n v="0"/>
    <n v="9"/>
    <n v="499.52941176470603"/>
    <n v="0.24324324324324301"/>
    <n v="28"/>
    <n v="43.357142857142897"/>
    <n v="10"/>
    <n v="80.400000000000006"/>
    <n v="7"/>
    <n v="159.28571428571399"/>
    <n v="6"/>
    <n v="10.5"/>
    <n v="25"/>
    <n v="143.72"/>
    <n v="9"/>
    <n v="260.33333333333297"/>
    <n v="28"/>
    <n v="183.392857142857"/>
    <n v="0.75675675675675702"/>
    <n v="8"/>
    <n v="59.75"/>
    <n v="0.28571428571428598"/>
    <n v="5"/>
    <n v="0.55555555555555602"/>
    <n v="1"/>
    <n v="0.11111111111111099"/>
    <n v="7"/>
    <n v="0.25"/>
    <n v="4"/>
    <n v="0.14285714285714299"/>
    <n v="0"/>
    <n v="0"/>
    <n v="1"/>
    <n v="2.7027027027027001E-2"/>
    <n v="0"/>
    <n v="0"/>
    <n v="1"/>
    <n v="1.0882352941176501"/>
    <n v="33.999999999999908"/>
    <n v="4"/>
    <n v="0.25"/>
  </r>
  <r>
    <n v="2017"/>
    <x v="6"/>
    <x v="6"/>
    <s v="TSAJO"/>
    <x v="400"/>
    <n v="32"/>
    <n v="28"/>
    <n v="14.6785714285714"/>
    <n v="32"/>
    <n v="14.5"/>
    <n v="0"/>
    <n v="0"/>
    <n v="10"/>
    <n v="1381.24"/>
    <n v="0.3125"/>
    <n v="24"/>
    <n v="46.875"/>
    <n v="4"/>
    <n v="90"/>
    <n v="4"/>
    <n v="199.75"/>
    <n v="3"/>
    <n v="37.3333333333333"/>
    <n v="26"/>
    <n v="87.615384615384599"/>
    <n v="4"/>
    <n v="314.5"/>
    <n v="28"/>
    <n v="123.857142857143"/>
    <n v="0.875"/>
    <n v="14"/>
    <n v="63.142857142857103"/>
    <n v="0.5"/>
    <n v="1"/>
    <n v="0.25"/>
    <n v="0"/>
    <n v="0"/>
    <n v="4"/>
    <n v="0.14285714285714299"/>
    <n v="2"/>
    <n v="7.1428571428571397E-2"/>
    <n v="0"/>
    <n v="0"/>
    <n v="0"/>
    <n v="0"/>
    <n v="0"/>
    <n v="0"/>
    <n v="0"/>
    <n v="1.18518518518519"/>
    <n v="26.99999999999989"/>
    <n v="4"/>
    <n v="24"/>
  </r>
  <r>
    <n v="2017"/>
    <x v="6"/>
    <x v="6"/>
    <s v="FUSNI"/>
    <x v="401"/>
    <n v="29"/>
    <n v="26"/>
    <n v="3.4615384615384599"/>
    <n v="29"/>
    <n v="4.4482758620689697"/>
    <n v="0"/>
    <n v="0"/>
    <n v="9"/>
    <n v="769.72413793103499"/>
    <n v="0.31034482758620702"/>
    <n v="27"/>
    <n v="30.3333333333333"/>
    <n v="7"/>
    <n v="31"/>
    <n v="9"/>
    <n v="200.666666666667"/>
    <n v="8"/>
    <n v="7.125"/>
    <n v="19"/>
    <n v="118.157894736842"/>
    <n v="9"/>
    <n v="554.11111111111097"/>
    <n v="20"/>
    <n v="146.05000000000001"/>
    <n v="0.68965517241379304"/>
    <n v="6"/>
    <n v="94.6666666666667"/>
    <n v="0.3"/>
    <n v="8"/>
    <n v="0.88888888888888895"/>
    <n v="2"/>
    <n v="0.22222222222222199"/>
    <n v="4"/>
    <n v="0.2"/>
    <n v="2"/>
    <n v="0.1"/>
    <n v="0"/>
    <n v="0"/>
    <n v="0"/>
    <n v="0"/>
    <n v="0"/>
    <n v="0"/>
    <n v="2"/>
    <n v="1.1153846153846201"/>
    <n v="25.99999999999989"/>
    <n v="5"/>
    <n v="32"/>
  </r>
  <r>
    <n v="2017"/>
    <x v="6"/>
    <x v="6"/>
    <s v="COMIS"/>
    <x v="402"/>
    <n v="42"/>
    <n v="38"/>
    <n v="9.9736842105263204"/>
    <n v="42"/>
    <n v="10.952380952381001"/>
    <n v="0"/>
    <n v="0"/>
    <n v="20"/>
    <n v="2133.4473684210502"/>
    <n v="0.476190476190476"/>
    <n v="37"/>
    <n v="50.297297297297298"/>
    <n v="17"/>
    <n v="67.647058823529406"/>
    <n v="18"/>
    <n v="212.5"/>
    <n v="17"/>
    <n v="36.176470588235297"/>
    <n v="21"/>
    <n v="193.38095238095201"/>
    <n v="18"/>
    <n v="480.944444444444"/>
    <n v="24"/>
    <n v="215.333333333333"/>
    <n v="0.57142857142857095"/>
    <n v="2"/>
    <n v="211.5"/>
    <n v="8.3333333333333301E-2"/>
    <n v="13"/>
    <n v="0.72222222222222199"/>
    <n v="3"/>
    <n v="0.16666666666666699"/>
    <n v="11"/>
    <n v="0.45833333333333298"/>
    <n v="2"/>
    <n v="8.3333333333333301E-2"/>
    <n v="0"/>
    <n v="0"/>
    <n v="0"/>
    <n v="0"/>
    <n v="0"/>
    <n v="0"/>
    <n v="0"/>
    <n v="1.0243902439024399"/>
    <n v="40.999999999999964"/>
    <n v="18"/>
    <n v="13.7777777777778"/>
  </r>
  <r>
    <n v="2017"/>
    <x v="6"/>
    <x v="6"/>
    <s v="CAMKA"/>
    <x v="403"/>
    <n v="49"/>
    <n v="44"/>
    <n v="3.7045454545454501"/>
    <n v="49"/>
    <n v="5.0612244897959204"/>
    <n v="0"/>
    <n v="0"/>
    <n v="20"/>
    <n v="944.9375"/>
    <n v="0.40816326530612201"/>
    <n v="46"/>
    <n v="46.760869565217398"/>
    <n v="24"/>
    <n v="44.3333333333333"/>
    <n v="22"/>
    <n v="181.31818181818201"/>
    <n v="21"/>
    <n v="20.047619047619001"/>
    <n v="21"/>
    <n v="182.90476190476201"/>
    <n v="23"/>
    <n v="376.56521739130397"/>
    <n v="25"/>
    <n v="193.68"/>
    <n v="0.51020408163265296"/>
    <n v="0"/>
    <n v="0"/>
    <n v="0"/>
    <n v="14"/>
    <n v="0.60869565217391297"/>
    <n v="3"/>
    <n v="0.13043478260869601"/>
    <n v="14"/>
    <n v="0.56000000000000005"/>
    <n v="3"/>
    <n v="0.12"/>
    <n v="0"/>
    <n v="0"/>
    <n v="0"/>
    <n v="0"/>
    <n v="0"/>
    <n v="0"/>
    <n v="1"/>
    <n v="1.11363636363636"/>
    <n v="44.000000000000142"/>
    <n v="22"/>
    <n v="15.954545454545499"/>
  </r>
  <r>
    <n v="2017"/>
    <x v="6"/>
    <x v="6"/>
    <s v="YAQZA"/>
    <x v="404"/>
    <n v="1"/>
    <n v="1"/>
    <n v="5"/>
    <n v="1"/>
    <n v="6"/>
    <n v="0"/>
    <n v="0"/>
    <n v="0"/>
    <n v="732"/>
    <n v="0"/>
    <n v="0"/>
    <n v="0"/>
    <n v="0"/>
    <n v="0"/>
    <n v="1"/>
    <n v="34"/>
    <n v="1"/>
    <n v="17"/>
    <n v="0"/>
    <n v="0"/>
    <n v="1"/>
    <n v="8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6"/>
    <x v="6"/>
    <s v="MERHI"/>
    <x v="405"/>
    <n v="24"/>
    <n v="24"/>
    <n v="1.625"/>
    <n v="24"/>
    <n v="3.4166666666666701"/>
    <n v="0"/>
    <n v="0"/>
    <n v="7"/>
    <n v="444.26315789473699"/>
    <n v="0.29166666666666702"/>
    <n v="22"/>
    <n v="33.590909090909101"/>
    <n v="4"/>
    <n v="43.5"/>
    <n v="9"/>
    <n v="172.888888888889"/>
    <n v="8"/>
    <n v="20.5"/>
    <n v="14"/>
    <n v="161.357142857143"/>
    <n v="10"/>
    <n v="326.60000000000002"/>
    <n v="14"/>
    <n v="187.142857142857"/>
    <n v="0.58333333333333304"/>
    <n v="1"/>
    <n v="116"/>
    <n v="7.1428571428571397E-2"/>
    <n v="6"/>
    <n v="0.6"/>
    <n v="2"/>
    <n v="0.2"/>
    <n v="3"/>
    <n v="0.214285714285714"/>
    <n v="2"/>
    <n v="0.14285714285714299"/>
    <n v="0"/>
    <n v="0"/>
    <n v="0"/>
    <n v="0"/>
    <n v="0"/>
    <n v="0"/>
    <n v="0"/>
    <n v="1.26315789473684"/>
    <n v="19.000000000000032"/>
    <n v="6"/>
    <n v="15.6666666666667"/>
  </r>
  <r>
    <n v="2017"/>
    <x v="6"/>
    <x v="6"/>
    <s v="WALMI1"/>
    <x v="379"/>
    <n v="45"/>
    <n v="36"/>
    <n v="4"/>
    <n v="45"/>
    <n v="4.5777777777777802"/>
    <n v="0"/>
    <n v="0"/>
    <n v="7"/>
    <n v="21.184210526315798"/>
    <n v="0.155555555555556"/>
    <n v="40"/>
    <n v="17.875"/>
    <n v="7"/>
    <n v="65.142857142857096"/>
    <n v="17"/>
    <n v="150.23529411764699"/>
    <n v="15"/>
    <n v="14.0666666666667"/>
    <n v="20"/>
    <n v="177.4"/>
    <n v="19"/>
    <n v="471.73684210526301"/>
    <n v="24"/>
    <n v="217.583333333333"/>
    <n v="0.53333333333333299"/>
    <n v="1"/>
    <n v="82"/>
    <n v="4.1666666666666699E-2"/>
    <n v="15"/>
    <n v="0.78947368421052599"/>
    <n v="4"/>
    <n v="0.21052631578947401"/>
    <n v="6"/>
    <n v="0.25"/>
    <n v="3"/>
    <n v="0.125"/>
    <n v="0"/>
    <n v="0"/>
    <n v="0"/>
    <n v="0"/>
    <n v="0"/>
    <n v="0"/>
    <n v="1"/>
    <n v="1.7307692307692299"/>
    <n v="26.000000000000011"/>
    <n v="17"/>
    <n v="13.235294117647101"/>
  </r>
  <r>
    <n v="2017"/>
    <x v="6"/>
    <x v="6"/>
    <s v="VERAR1"/>
    <x v="406"/>
    <n v="25"/>
    <n v="17"/>
    <n v="1.29411764705882"/>
    <n v="25"/>
    <n v="4.5999999999999996"/>
    <n v="2"/>
    <n v="0.08"/>
    <n v="7"/>
    <n v="354.277777777778"/>
    <n v="0.28000000000000003"/>
    <n v="19"/>
    <n v="29.684210526315798"/>
    <n v="8"/>
    <n v="28.25"/>
    <n v="0"/>
    <n v="0"/>
    <n v="0"/>
    <n v="0"/>
    <n v="20"/>
    <n v="55.7"/>
    <n v="0"/>
    <n v="0"/>
    <n v="24"/>
    <n v="92.125"/>
    <n v="0.96"/>
    <n v="17"/>
    <n v="77.117647058823493"/>
    <n v="0.68"/>
    <n v="0"/>
    <n v="0"/>
    <n v="0"/>
    <n v="0"/>
    <n v="1"/>
    <n v="4.1666666666666699E-2"/>
    <n v="1"/>
    <n v="4.1666666666666699E-2"/>
    <n v="1"/>
    <n v="0.04"/>
    <n v="1"/>
    <n v="0.04"/>
    <n v="0"/>
    <n v="0"/>
    <n v="0"/>
    <n v="1.5625"/>
    <n v="16"/>
    <n v="0"/>
    <n v="0"/>
  </r>
  <r>
    <n v="2017"/>
    <x v="6"/>
    <x v="6"/>
    <s v="KHASAM"/>
    <x v="407"/>
    <n v="1"/>
    <n v="0"/>
    <n v="0"/>
    <n v="1"/>
    <n v="1"/>
    <n v="0"/>
    <n v="0"/>
    <n v="0"/>
    <n v="-11"/>
    <n v="0"/>
    <n v="1"/>
    <n v="18"/>
    <n v="0"/>
    <n v="0"/>
    <n v="0"/>
    <n v="0"/>
    <n v="0"/>
    <n v="0"/>
    <n v="1"/>
    <n v="18"/>
    <n v="0"/>
    <n v="0"/>
    <n v="1"/>
    <n v="36"/>
    <n v="1"/>
    <n v="1"/>
    <n v="36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6"/>
    <x v="6"/>
    <s v="ULLAQ"/>
    <x v="408"/>
    <n v="4"/>
    <n v="4"/>
    <n v="2.75"/>
    <n v="4"/>
    <n v="4.5"/>
    <n v="0"/>
    <n v="0"/>
    <n v="2"/>
    <n v="-16"/>
    <n v="0.5"/>
    <n v="4"/>
    <n v="35.75"/>
    <n v="0"/>
    <n v="0"/>
    <n v="1"/>
    <n v="120"/>
    <n v="1"/>
    <n v="103"/>
    <n v="3"/>
    <n v="119.333333333333"/>
    <n v="1"/>
    <n v="443"/>
    <n v="3"/>
    <n v="145"/>
    <n v="0.75"/>
    <n v="0"/>
    <n v="0"/>
    <n v="0"/>
    <n v="0"/>
    <n v="0"/>
    <n v="0"/>
    <n v="0"/>
    <n v="0"/>
    <n v="0"/>
    <n v="2"/>
    <n v="0.66666666666666696"/>
    <n v="0"/>
    <n v="0"/>
    <n v="0"/>
    <n v="0"/>
    <n v="0"/>
    <n v="0"/>
    <n v="1"/>
    <n v="1"/>
    <n v="4"/>
    <n v="0"/>
    <n v="0"/>
  </r>
  <r>
    <n v="2017"/>
    <x v="6"/>
    <x v="8"/>
    <s v="BANPU"/>
    <x v="167"/>
    <n v="33"/>
    <n v="7"/>
    <n v="2.1428571428571401"/>
    <n v="33"/>
    <n v="1.0606060606060601"/>
    <n v="2"/>
    <n v="6.0606060606060601E-2"/>
    <n v="0"/>
    <n v="-23.909090909090899"/>
    <n v="0"/>
    <n v="27"/>
    <n v="17.7777777777778"/>
    <n v="4"/>
    <n v="30.25"/>
    <n v="1"/>
    <n v="134"/>
    <n v="1"/>
    <n v="0"/>
    <n v="23"/>
    <n v="75.608695652173907"/>
    <n v="2"/>
    <n v="395"/>
    <n v="31"/>
    <n v="82.806451612903203"/>
    <n v="0.93939393939394"/>
    <n v="6"/>
    <n v="51.3333333333333"/>
    <n v="0.19354838709677399"/>
    <n v="2"/>
    <n v="1"/>
    <n v="0"/>
    <n v="0"/>
    <n v="7"/>
    <n v="0.225806451612903"/>
    <n v="1"/>
    <n v="3.2258064516128997E-2"/>
    <n v="1"/>
    <n v="3.03030303030303E-2"/>
    <n v="0"/>
    <n v="0"/>
    <n v="0"/>
    <n v="0"/>
    <n v="0"/>
    <n v="2.75"/>
    <n v="12"/>
    <n v="1"/>
    <n v="27"/>
  </r>
  <r>
    <n v="2017"/>
    <x v="6"/>
    <x v="8"/>
    <s v=".DNK"/>
    <x v="56"/>
    <n v="1"/>
    <n v="0"/>
    <n v="0"/>
    <n v="1"/>
    <n v="7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0"/>
    <n v="0"/>
  </r>
  <r>
    <n v="2017"/>
    <x v="6"/>
    <x v="8"/>
    <s v="METMI"/>
    <x v="160"/>
    <n v="19"/>
    <n v="19"/>
    <n v="3.6315789473684199"/>
    <n v="19"/>
    <n v="7.2631578947368398"/>
    <n v="0"/>
    <n v="0"/>
    <n v="8"/>
    <n v="1022.94736842105"/>
    <n v="0.42105263157894701"/>
    <n v="2"/>
    <n v="54"/>
    <n v="5"/>
    <n v="52.6"/>
    <n v="0"/>
    <n v="0"/>
    <n v="0"/>
    <n v="0"/>
    <n v="16"/>
    <n v="98.6875"/>
    <n v="1"/>
    <n v="489"/>
    <n v="18"/>
    <n v="139.388888888889"/>
    <n v="0.94736842105263197"/>
    <n v="2"/>
    <n v="64"/>
    <n v="0.11111111111111099"/>
    <n v="1"/>
    <n v="1"/>
    <n v="0"/>
    <n v="0"/>
    <n v="2"/>
    <n v="0.11111111111111099"/>
    <n v="3"/>
    <n v="0.16666666666666699"/>
    <n v="0"/>
    <n v="0"/>
    <n v="0"/>
    <n v="0"/>
    <n v="0"/>
    <n v="0"/>
    <n v="0"/>
    <n v="2.375"/>
    <n v="8"/>
    <n v="0"/>
    <n v="0"/>
  </r>
  <r>
    <n v="2017"/>
    <x v="6"/>
    <x v="8"/>
    <s v="PALRA"/>
    <x v="164"/>
    <n v="90"/>
    <n v="80"/>
    <n v="9.85"/>
    <n v="89"/>
    <n v="13.2921348314607"/>
    <n v="4"/>
    <n v="4.49438202247191E-2"/>
    <n v="52"/>
    <n v="6435.3555555555604"/>
    <n v="0.57777777777777795"/>
    <n v="11"/>
    <n v="12.636363636363599"/>
    <n v="15"/>
    <n v="60.133333333333297"/>
    <n v="1"/>
    <n v="212"/>
    <n v="1"/>
    <n v="3"/>
    <n v="86"/>
    <n v="93.058139534883693"/>
    <n v="1"/>
    <n v="308"/>
    <n v="89"/>
    <n v="117.438202247191"/>
    <n v="0.98888888888888904"/>
    <n v="16"/>
    <n v="73.3125"/>
    <n v="0.17977528089887601"/>
    <n v="1"/>
    <n v="1"/>
    <n v="0"/>
    <n v="0"/>
    <n v="5"/>
    <n v="5.6179775280898903E-2"/>
    <n v="5"/>
    <n v="5.6179775280898903E-2"/>
    <n v="0"/>
    <n v="0"/>
    <n v="1"/>
    <n v="1.1111111111111099E-2"/>
    <n v="0"/>
    <n v="0"/>
    <n v="2"/>
    <n v="2.0454545454545499"/>
    <n v="43.999999999999908"/>
    <n v="1"/>
    <n v="1"/>
  </r>
  <r>
    <n v="2017"/>
    <x v="6"/>
    <x v="8"/>
    <s v="EDDOC"/>
    <x v="337"/>
    <n v="4"/>
    <n v="0"/>
    <n v="0"/>
    <n v="3"/>
    <n v="7"/>
    <n v="0"/>
    <n v="0"/>
    <n v="4"/>
    <n v="0"/>
    <n v="1"/>
    <n v="0"/>
    <n v="0"/>
    <n v="0"/>
    <n v="0"/>
    <n v="2"/>
    <n v="110"/>
    <n v="2"/>
    <n v="1"/>
    <n v="0"/>
    <n v="0"/>
    <n v="0"/>
    <n v="0"/>
    <n v="1"/>
    <n v="255"/>
    <n v="0.25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1"/>
    <n v="4"/>
    <n v="0"/>
    <n v="0"/>
  </r>
  <r>
    <n v="2017"/>
    <x v="6"/>
    <x v="8"/>
    <s v="BURDO"/>
    <x v="286"/>
    <n v="250"/>
    <n v="102"/>
    <n v="18.970588235294102"/>
    <n v="248"/>
    <n v="3.7741935483871001"/>
    <n v="0"/>
    <n v="0"/>
    <n v="34"/>
    <n v="397.179723502304"/>
    <n v="0.13600000000000001"/>
    <n v="214"/>
    <n v="16.0794392523364"/>
    <n v="82"/>
    <n v="37.304878048780502"/>
    <n v="16"/>
    <n v="130.25"/>
    <n v="16"/>
    <n v="22.375"/>
    <n v="229"/>
    <n v="80.698689956331904"/>
    <n v="7"/>
    <n v="488"/>
    <n v="232"/>
    <n v="97.310344827586206"/>
    <n v="0.92800000000000005"/>
    <n v="50"/>
    <n v="58.58"/>
    <n v="0.213675213675214"/>
    <n v="10"/>
    <n v="1.4285714285714299"/>
    <n v="2"/>
    <n v="0.28571428571428598"/>
    <n v="42"/>
    <n v="0.181034482758621"/>
    <n v="10"/>
    <n v="4.31034482758621E-2"/>
    <n v="4"/>
    <n v="1.6E-2"/>
    <n v="1"/>
    <n v="4.0000000000000001E-3"/>
    <n v="0"/>
    <n v="0"/>
    <n v="2"/>
    <n v="2.1367521367521398"/>
    <n v="116.99999999999983"/>
    <n v="1"/>
    <n v="14"/>
  </r>
  <r>
    <n v="2017"/>
    <x v="6"/>
    <x v="8"/>
    <s v="POLSTE"/>
    <x v="142"/>
    <n v="18"/>
    <n v="0"/>
    <n v="0"/>
    <n v="18"/>
    <n v="0.77777777777777801"/>
    <n v="2"/>
    <n v="0.11111111111111099"/>
    <n v="5"/>
    <n v="-16.538461538461501"/>
    <n v="0.27777777777777801"/>
    <n v="12"/>
    <n v="20.8333333333333"/>
    <n v="3"/>
    <n v="38.3333333333333"/>
    <n v="4"/>
    <n v="163.5"/>
    <n v="2"/>
    <n v="19"/>
    <n v="14"/>
    <n v="78.571428571428598"/>
    <n v="0"/>
    <n v="0"/>
    <n v="14"/>
    <n v="100.5"/>
    <n v="0.77777777777777801"/>
    <n v="0"/>
    <n v="0"/>
    <n v="0"/>
    <n v="1"/>
    <n v="0"/>
    <n v="0"/>
    <n v="0"/>
    <n v="2"/>
    <n v="0.14285714285714299"/>
    <n v="1"/>
    <n v="7.1428571428571397E-2"/>
    <n v="0"/>
    <n v="0"/>
    <n v="0"/>
    <n v="0"/>
    <n v="0"/>
    <n v="0"/>
    <n v="1"/>
    <n v="1.63636363636364"/>
    <n v="10.999999999999975"/>
    <n v="0"/>
    <n v="0"/>
  </r>
  <r>
    <n v="2017"/>
    <x v="6"/>
    <x v="8"/>
    <s v="MCCCAM"/>
    <x v="345"/>
    <n v="157"/>
    <n v="139"/>
    <n v="4.3093525179856096"/>
    <n v="156"/>
    <n v="6.8333333333333304"/>
    <n v="4"/>
    <n v="2.5641025641025599E-2"/>
    <n v="26"/>
    <n v="229.12030075188"/>
    <n v="0.16560509554140099"/>
    <n v="118"/>
    <n v="22.4237288135593"/>
    <n v="44"/>
    <n v="35.568181818181799"/>
    <n v="11"/>
    <n v="159.636363636364"/>
    <n v="11"/>
    <n v="78.181818181818201"/>
    <n v="127"/>
    <n v="86.149606299212607"/>
    <n v="2"/>
    <n v="324.5"/>
    <n v="142"/>
    <n v="103.281690140845"/>
    <n v="0.904458598726115"/>
    <n v="24"/>
    <n v="56.375"/>
    <n v="0.16783216783216801"/>
    <n v="8"/>
    <n v="4"/>
    <n v="2"/>
    <n v="1"/>
    <n v="20"/>
    <n v="0.140845070422535"/>
    <n v="5"/>
    <n v="3.5211267605633798E-2"/>
    <n v="1"/>
    <n v="6.3694267515923596E-3"/>
    <n v="0"/>
    <n v="0"/>
    <n v="1"/>
    <n v="0"/>
    <n v="3"/>
    <n v="2"/>
    <n v="78.5"/>
    <n v="1"/>
    <n v="25"/>
  </r>
  <r>
    <n v="2017"/>
    <x v="6"/>
    <x v="8"/>
    <s v="MATMI"/>
    <x v="144"/>
    <n v="35"/>
    <n v="30"/>
    <n v="56.366666666666703"/>
    <n v="34"/>
    <n v="7.4117647058823497"/>
    <n v="0"/>
    <n v="0"/>
    <n v="12"/>
    <n v="614.70833333333303"/>
    <n v="0.34285714285714303"/>
    <n v="5"/>
    <n v="11.2"/>
    <n v="6"/>
    <n v="27.3333333333333"/>
    <n v="0"/>
    <n v="0"/>
    <n v="0"/>
    <n v="0"/>
    <n v="33"/>
    <n v="71.878787878787904"/>
    <n v="0"/>
    <n v="0"/>
    <n v="35"/>
    <n v="102.685714285714"/>
    <n v="1"/>
    <n v="6"/>
    <n v="44.3333333333333"/>
    <n v="0.17142857142857101"/>
    <n v="0"/>
    <n v="0"/>
    <n v="0"/>
    <n v="0"/>
    <n v="7"/>
    <n v="0.2"/>
    <n v="4"/>
    <n v="0.114285714285714"/>
    <n v="0"/>
    <n v="0"/>
    <n v="0"/>
    <n v="0"/>
    <n v="0"/>
    <n v="0"/>
    <n v="0"/>
    <n v="1.6666666666666701"/>
    <n v="20.999999999999957"/>
    <n v="0"/>
    <n v="0"/>
  </r>
  <r>
    <n v="2017"/>
    <x v="6"/>
    <x v="8"/>
    <s v="WILBRI"/>
    <x v="140"/>
    <n v="44"/>
    <n v="36"/>
    <n v="1.7222222222222201"/>
    <n v="44"/>
    <n v="6.0909090909090899"/>
    <n v="0"/>
    <n v="0"/>
    <n v="32"/>
    <n v="3561.0357142857101"/>
    <n v="0.72727272727272696"/>
    <n v="38"/>
    <n v="9.5526315789473699"/>
    <n v="14"/>
    <n v="28.928571428571399"/>
    <n v="4"/>
    <n v="164"/>
    <n v="4"/>
    <n v="4.75"/>
    <n v="40"/>
    <n v="83.724999999999994"/>
    <n v="1"/>
    <n v="169"/>
    <n v="40"/>
    <n v="108.45"/>
    <n v="0.90909090909090895"/>
    <n v="9"/>
    <n v="26.8888888888889"/>
    <n v="0.22500000000000001"/>
    <n v="3"/>
    <n v="3"/>
    <n v="1"/>
    <n v="1"/>
    <n v="10"/>
    <n v="0.25"/>
    <n v="6"/>
    <n v="0.15"/>
    <n v="1"/>
    <n v="2.27272727272727E-2"/>
    <n v="1"/>
    <n v="2.27272727272727E-2"/>
    <n v="0"/>
    <n v="0"/>
    <n v="1"/>
    <n v="2.2000000000000002"/>
    <n v="20"/>
    <n v="1"/>
    <n v="52"/>
  </r>
  <r>
    <n v="2017"/>
    <x v="6"/>
    <x v="8"/>
    <s v="VELDU"/>
    <x v="158"/>
    <n v="51"/>
    <n v="39"/>
    <n v="5.1794871794871797"/>
    <n v="51"/>
    <n v="9.0980392156862706"/>
    <n v="0"/>
    <n v="0"/>
    <n v="4"/>
    <n v="409.196078431373"/>
    <n v="7.8431372549019607E-2"/>
    <n v="9"/>
    <n v="23"/>
    <n v="20"/>
    <n v="47.9"/>
    <n v="1"/>
    <n v="226"/>
    <n v="1"/>
    <n v="251"/>
    <n v="46"/>
    <n v="75.891304347826093"/>
    <n v="1"/>
    <n v="1101"/>
    <n v="50"/>
    <n v="106.18"/>
    <n v="0.98039215686274495"/>
    <n v="11"/>
    <n v="66.454545454545496"/>
    <n v="0.22"/>
    <n v="1"/>
    <n v="1"/>
    <n v="1"/>
    <n v="1"/>
    <n v="8"/>
    <n v="0.16"/>
    <n v="6"/>
    <n v="0.12"/>
    <n v="0"/>
    <n v="0"/>
    <n v="0"/>
    <n v="0"/>
    <n v="0"/>
    <n v="0"/>
    <n v="1"/>
    <n v="1.6451612903225801"/>
    <n v="31.000000000000011"/>
    <n v="1"/>
    <n v="0"/>
  </r>
  <r>
    <n v="2017"/>
    <x v="6"/>
    <x v="8"/>
    <s v="WELVA"/>
    <x v="153"/>
    <n v="77"/>
    <n v="55"/>
    <n v="2.6363636363636398"/>
    <n v="77"/>
    <n v="6.8441558441558401"/>
    <n v="0"/>
    <n v="0"/>
    <n v="13"/>
    <n v="721.3"/>
    <n v="0.168831168831169"/>
    <n v="59"/>
    <n v="16.5762711864407"/>
    <n v="22"/>
    <n v="32"/>
    <n v="3"/>
    <n v="113.666666666667"/>
    <n v="3"/>
    <n v="8"/>
    <n v="71"/>
    <n v="68.985915492957702"/>
    <n v="1"/>
    <n v="437"/>
    <n v="72"/>
    <n v="103.013888888889"/>
    <n v="0.93506493506493504"/>
    <n v="17"/>
    <n v="67.411764705882305"/>
    <n v="0.23611111111111099"/>
    <n v="2"/>
    <n v="2"/>
    <n v="2"/>
    <n v="2"/>
    <n v="11"/>
    <n v="0.15277777777777801"/>
    <n v="3"/>
    <n v="4.1666666666666699E-2"/>
    <n v="1"/>
    <n v="1.2987012987013E-2"/>
    <n v="1"/>
    <n v="1.2987012987013E-2"/>
    <n v="0"/>
    <n v="0"/>
    <n v="1"/>
    <n v="2.40625"/>
    <n v="32"/>
    <n v="1"/>
    <n v="18"/>
  </r>
  <r>
    <n v="2017"/>
    <x v="6"/>
    <x v="8"/>
    <s v="HOWKE"/>
    <x v="149"/>
    <n v="71"/>
    <n v="71"/>
    <n v="2.2112676056337999"/>
    <n v="71"/>
    <n v="5.6760563380281699"/>
    <n v="0"/>
    <n v="0"/>
    <n v="7"/>
    <n v="438.36764705882399"/>
    <n v="9.85915492957746E-2"/>
    <n v="16"/>
    <n v="35.5"/>
    <n v="20"/>
    <n v="25.45"/>
    <n v="1"/>
    <n v="124"/>
    <n v="1"/>
    <n v="7"/>
    <n v="69"/>
    <n v="71.188405797101495"/>
    <n v="2"/>
    <n v="303.5"/>
    <n v="69"/>
    <n v="93.043478260869605"/>
    <n v="0.971830985915493"/>
    <n v="14"/>
    <n v="55.428571428571402"/>
    <n v="0.202898550724638"/>
    <n v="2"/>
    <n v="1"/>
    <n v="0"/>
    <n v="0"/>
    <n v="12"/>
    <n v="0.173913043478261"/>
    <n v="4"/>
    <n v="5.7971014492753603E-2"/>
    <n v="0"/>
    <n v="0"/>
    <n v="0"/>
    <n v="0"/>
    <n v="0"/>
    <n v="0"/>
    <n v="1"/>
    <n v="1.9722222222222201"/>
    <n v="36.000000000000036"/>
    <n v="1"/>
    <n v="0"/>
  </r>
  <r>
    <n v="2017"/>
    <x v="6"/>
    <x v="8"/>
    <s v="RUMAS1"/>
    <x v="151"/>
    <n v="18"/>
    <n v="17"/>
    <n v="3.2352941176470602"/>
    <n v="18"/>
    <n v="6.7222222222222197"/>
    <n v="4"/>
    <n v="0.22222222222222199"/>
    <n v="7"/>
    <n v="680.90909090909099"/>
    <n v="0.38888888888888901"/>
    <n v="4"/>
    <n v="63.25"/>
    <n v="8"/>
    <n v="35.375"/>
    <n v="0"/>
    <n v="0"/>
    <n v="0"/>
    <n v="0"/>
    <n v="18"/>
    <n v="79.8888888888889"/>
    <n v="0"/>
    <n v="0"/>
    <n v="18"/>
    <n v="105.888888888889"/>
    <n v="1"/>
    <n v="3"/>
    <n v="56.6666666666667"/>
    <n v="0.16666666666666699"/>
    <n v="0"/>
    <n v="0"/>
    <n v="0"/>
    <n v="0"/>
    <n v="2"/>
    <n v="0.11111111111111099"/>
    <n v="2"/>
    <n v="0.11111111111111099"/>
    <n v="0"/>
    <n v="0"/>
    <n v="0"/>
    <n v="0"/>
    <n v="0"/>
    <n v="0"/>
    <n v="0"/>
    <n v="1.8"/>
    <n v="10"/>
    <n v="0"/>
    <n v="0"/>
  </r>
  <r>
    <n v="2017"/>
    <x v="6"/>
    <x v="8"/>
    <s v="WIDDE"/>
    <x v="145"/>
    <n v="50"/>
    <n v="21"/>
    <n v="4.71428571428571"/>
    <n v="50"/>
    <n v="6.44"/>
    <n v="4"/>
    <n v="0.08"/>
    <n v="24"/>
    <n v="1145.5609756097599"/>
    <n v="0.48"/>
    <n v="42"/>
    <n v="24.976190476190499"/>
    <n v="15"/>
    <n v="74.2"/>
    <n v="6"/>
    <n v="199.666666666667"/>
    <n v="5"/>
    <n v="3.2"/>
    <n v="44"/>
    <n v="146.272727272727"/>
    <n v="0"/>
    <n v="0"/>
    <n v="44"/>
    <n v="166.227272727273"/>
    <n v="0.88"/>
    <n v="2"/>
    <n v="62.5"/>
    <n v="4.5454545454545497E-2"/>
    <n v="4"/>
    <n v="0"/>
    <n v="2"/>
    <n v="0"/>
    <n v="8"/>
    <n v="0.18181818181818199"/>
    <n v="2"/>
    <n v="4.5454545454545497E-2"/>
    <n v="0"/>
    <n v="0"/>
    <n v="0"/>
    <n v="0"/>
    <n v="0"/>
    <n v="0"/>
    <n v="0"/>
    <n v="2.6315789473684199"/>
    <n v="19.000000000000007"/>
    <n v="0"/>
    <n v="0"/>
  </r>
  <r>
    <n v="2017"/>
    <x v="6"/>
    <x v="8"/>
    <s v="KILAL"/>
    <x v="147"/>
    <n v="1"/>
    <n v="0"/>
    <n v="0"/>
    <n v="1"/>
    <n v="5"/>
    <n v="0"/>
    <n v="0"/>
    <n v="1"/>
    <n v="2626"/>
    <n v="1"/>
    <n v="1"/>
    <n v="17"/>
    <n v="1"/>
    <n v="17"/>
    <n v="0"/>
    <n v="0"/>
    <n v="0"/>
    <n v="0"/>
    <n v="1"/>
    <n v="124"/>
    <n v="0"/>
    <n v="0"/>
    <n v="1"/>
    <n v="13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6"/>
    <x v="8"/>
    <s v="STERA"/>
    <x v="152"/>
    <n v="47"/>
    <n v="47"/>
    <n v="4.2340425531914896"/>
    <n v="47"/>
    <n v="8.0851063829787204"/>
    <n v="7"/>
    <n v="0.14893617021276601"/>
    <n v="29"/>
    <n v="2313.9"/>
    <n v="0.61702127659574502"/>
    <n v="13"/>
    <n v="79"/>
    <n v="16"/>
    <n v="39.375"/>
    <n v="1"/>
    <n v="152"/>
    <n v="1"/>
    <n v="1"/>
    <n v="43"/>
    <n v="86.209302325581405"/>
    <n v="1"/>
    <n v="645"/>
    <n v="46"/>
    <n v="123.847826086957"/>
    <n v="0.97872340425531901"/>
    <n v="4"/>
    <n v="71.5"/>
    <n v="8.6956521739130405E-2"/>
    <n v="0"/>
    <n v="0"/>
    <n v="0"/>
    <n v="0"/>
    <n v="9"/>
    <n v="0.19565217391304399"/>
    <n v="3"/>
    <n v="6.5217391304347797E-2"/>
    <n v="0"/>
    <n v="0"/>
    <n v="0"/>
    <n v="0"/>
    <n v="0"/>
    <n v="0"/>
    <n v="0"/>
    <n v="2.1363636363636398"/>
    <n v="21.999999999999964"/>
    <n v="1"/>
    <n v="34"/>
  </r>
  <r>
    <n v="2017"/>
    <x v="6"/>
    <x v="8"/>
    <s v="SMOJA1"/>
    <x v="154"/>
    <n v="36"/>
    <n v="29"/>
    <n v="4.3793103448275899"/>
    <n v="36"/>
    <n v="9.2777777777777803"/>
    <n v="2"/>
    <n v="5.5555555555555601E-2"/>
    <n v="3"/>
    <n v="1151.4166666666699"/>
    <n v="8.3333333333333301E-2"/>
    <n v="16"/>
    <n v="9.5625"/>
    <n v="8"/>
    <n v="69.75"/>
    <n v="1"/>
    <n v="178"/>
    <n v="1"/>
    <n v="69"/>
    <n v="34"/>
    <n v="109.764705882353"/>
    <n v="1"/>
    <n v="354"/>
    <n v="35"/>
    <n v="129.05714285714299"/>
    <n v="0.97222222222222199"/>
    <n v="3"/>
    <n v="94.6666666666667"/>
    <n v="8.5714285714285701E-2"/>
    <n v="1"/>
    <n v="1"/>
    <n v="0"/>
    <n v="0"/>
    <n v="4"/>
    <n v="0.114285714285714"/>
    <n v="2"/>
    <n v="5.7142857142857099E-2"/>
    <n v="0"/>
    <n v="0"/>
    <n v="0"/>
    <n v="0"/>
    <n v="0"/>
    <n v="0"/>
    <n v="1"/>
    <n v="1.8"/>
    <n v="20"/>
    <n v="1"/>
    <n v="0"/>
  </r>
  <r>
    <n v="2017"/>
    <x v="6"/>
    <x v="8"/>
    <s v="ALMKH"/>
    <x v="173"/>
    <n v="140"/>
    <n v="94"/>
    <n v="3.5425531914893602"/>
    <n v="140"/>
    <n v="6.0142857142857098"/>
    <n v="2"/>
    <n v="1.4285714285714299E-2"/>
    <n v="34"/>
    <n v="639.08130081300806"/>
    <n v="0.24285714285714299"/>
    <n v="124"/>
    <n v="22.7661290322581"/>
    <n v="53"/>
    <n v="39.509433962264197"/>
    <n v="17"/>
    <n v="104.235294117647"/>
    <n v="16"/>
    <n v="24.0625"/>
    <n v="119"/>
    <n v="81.924369747899206"/>
    <n v="6"/>
    <n v="397.16666666666703"/>
    <n v="122"/>
    <n v="103.377049180328"/>
    <n v="0.871428571428572"/>
    <n v="21"/>
    <n v="57.571428571428598"/>
    <n v="0.17213114754098399"/>
    <n v="11"/>
    <n v="1.8333333333333299"/>
    <n v="5"/>
    <n v="0.83333333333333304"/>
    <n v="22"/>
    <n v="0.18032786885245899"/>
    <n v="13"/>
    <n v="0.10655737704918"/>
    <n v="1"/>
    <n v="7.14285714285714E-3"/>
    <n v="1"/>
    <n v="7.14285714285714E-3"/>
    <n v="0"/>
    <n v="0"/>
    <n v="2"/>
    <n v="2.1875"/>
    <n v="64"/>
    <n v="5"/>
    <n v="8"/>
  </r>
  <r>
    <n v="2017"/>
    <x v="6"/>
    <x v="8"/>
    <s v="VITJO"/>
    <x v="155"/>
    <n v="33"/>
    <n v="30"/>
    <n v="4.1333333333333302"/>
    <n v="33"/>
    <n v="7.0303030303030303"/>
    <n v="0"/>
    <n v="0"/>
    <n v="4"/>
    <n v="256.29032258064501"/>
    <n v="0.12121212121212099"/>
    <n v="32"/>
    <n v="21.875"/>
    <n v="9"/>
    <n v="43.8888888888889"/>
    <n v="4"/>
    <n v="154.5"/>
    <n v="4"/>
    <n v="9"/>
    <n v="27"/>
    <n v="114.148148148148"/>
    <n v="3"/>
    <n v="213.666666666667"/>
    <n v="29"/>
    <n v="132.20689655172399"/>
    <n v="0.87878787878787901"/>
    <n v="6"/>
    <n v="61.1666666666667"/>
    <n v="0.20689655172413801"/>
    <n v="0"/>
    <n v="0"/>
    <n v="0"/>
    <n v="0"/>
    <n v="5"/>
    <n v="0.17241379310344801"/>
    <n v="1"/>
    <n v="3.4482758620689703E-2"/>
    <n v="2"/>
    <n v="6.0606060606060601E-2"/>
    <n v="0"/>
    <n v="0"/>
    <n v="0"/>
    <n v="0"/>
    <n v="1"/>
    <n v="1.73684210526316"/>
    <n v="18.999999999999979"/>
    <n v="3"/>
    <n v="5.3333333333333304"/>
  </r>
  <r>
    <n v="2017"/>
    <x v="6"/>
    <x v="8"/>
    <s v="MARDO1"/>
    <x v="172"/>
    <n v="21"/>
    <n v="16"/>
    <n v="2.4375"/>
    <n v="21"/>
    <n v="7.3333333333333304"/>
    <n v="0"/>
    <n v="0"/>
    <n v="17"/>
    <n v="3598.7333333333299"/>
    <n v="0.80952380952380998"/>
    <n v="14"/>
    <n v="10.1428571428571"/>
    <n v="4"/>
    <n v="23.25"/>
    <n v="5"/>
    <n v="219.4"/>
    <n v="4"/>
    <n v="11"/>
    <n v="15"/>
    <n v="48.4"/>
    <n v="0"/>
    <n v="0"/>
    <n v="16"/>
    <n v="75.875"/>
    <n v="0.76190476190476197"/>
    <n v="6"/>
    <n v="48.3333333333333"/>
    <n v="0.375"/>
    <n v="5"/>
    <n v="0"/>
    <n v="1"/>
    <n v="0"/>
    <n v="0"/>
    <n v="0"/>
    <n v="0"/>
    <n v="0"/>
    <n v="0"/>
    <n v="0"/>
    <n v="0"/>
    <n v="0"/>
    <n v="0"/>
    <n v="0"/>
    <n v="0"/>
    <n v="2.1"/>
    <n v="10"/>
    <n v="0"/>
    <n v="0"/>
  </r>
  <r>
    <n v="2017"/>
    <x v="6"/>
    <x v="8"/>
    <s v="FALMIC"/>
    <x v="146"/>
    <n v="1"/>
    <n v="0"/>
    <n v="0"/>
    <n v="1"/>
    <n v="6"/>
    <n v="0"/>
    <n v="0"/>
    <n v="0"/>
    <n v="-8"/>
    <n v="0"/>
    <n v="1"/>
    <n v="6"/>
    <n v="0"/>
    <n v="0"/>
    <n v="1"/>
    <n v="200"/>
    <n v="1"/>
    <n v="25"/>
    <n v="0"/>
    <n v="0"/>
    <n v="1"/>
    <n v="276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6"/>
    <x v="8"/>
    <s v="WAXJE"/>
    <x v="171"/>
    <n v="263"/>
    <n v="220"/>
    <n v="2.6136363636363602"/>
    <n v="260"/>
    <n v="5.5269230769230804"/>
    <n v="13"/>
    <n v="0.05"/>
    <n v="30"/>
    <n v="165.165254237288"/>
    <n v="0.114068441064639"/>
    <n v="185"/>
    <n v="17.2324324324324"/>
    <n v="86"/>
    <n v="25.662790697674399"/>
    <n v="21"/>
    <n v="155.333333333333"/>
    <n v="19"/>
    <n v="11.842105263157899"/>
    <n v="227"/>
    <n v="56.343612334801797"/>
    <n v="5"/>
    <n v="274.8"/>
    <n v="235"/>
    <n v="81.114893617021295"/>
    <n v="0.893536121673004"/>
    <n v="48"/>
    <n v="45.375"/>
    <n v="0.20425531914893599"/>
    <n v="13"/>
    <n v="2.6"/>
    <n v="6"/>
    <n v="1.2"/>
    <n v="40"/>
    <n v="0.170212765957447"/>
    <n v="4"/>
    <n v="1.7021276595744698E-2"/>
    <n v="1"/>
    <n v="3.8022813688212902E-3"/>
    <n v="0"/>
    <n v="0"/>
    <n v="3"/>
    <n v="0"/>
    <n v="3"/>
    <n v="2.4761904761904798"/>
    <n v="106.21153846153831"/>
    <n v="5"/>
    <n v="32.200000000000003"/>
  </r>
  <r>
    <n v="2017"/>
    <x v="6"/>
    <x v="8"/>
    <s v="MULAM"/>
    <x v="247"/>
    <n v="39"/>
    <n v="27"/>
    <n v="8.0740740740740709"/>
    <n v="39"/>
    <n v="12"/>
    <n v="6"/>
    <n v="0.15384615384615399"/>
    <n v="11"/>
    <n v="347.66666666666703"/>
    <n v="0.28205128205128199"/>
    <n v="15"/>
    <n v="50.733333333333299"/>
    <n v="7"/>
    <n v="78.571428571428598"/>
    <n v="0"/>
    <n v="0"/>
    <n v="0"/>
    <n v="0"/>
    <n v="37"/>
    <n v="100.108108108108"/>
    <n v="0"/>
    <n v="0"/>
    <n v="39"/>
    <n v="127.641025641026"/>
    <n v="1"/>
    <n v="10"/>
    <n v="92"/>
    <n v="0.256410256410256"/>
    <n v="0"/>
    <n v="0"/>
    <n v="0"/>
    <n v="0"/>
    <n v="6"/>
    <n v="0.15384615384615399"/>
    <n v="1"/>
    <n v="2.5641025641025599E-2"/>
    <n v="1"/>
    <n v="2.5641025641025599E-2"/>
    <n v="0"/>
    <n v="0"/>
    <n v="0"/>
    <n v="0"/>
    <n v="0"/>
    <n v="2.4375"/>
    <n v="16"/>
    <n v="0"/>
    <n v="0"/>
  </r>
  <r>
    <n v="2017"/>
    <x v="6"/>
    <x v="8"/>
    <s v="VELDU"/>
    <x v="158"/>
    <n v="1"/>
    <n v="0"/>
    <n v="0"/>
    <n v="1"/>
    <n v="3"/>
    <n v="0"/>
    <n v="0"/>
    <n v="1"/>
    <n v="2215"/>
    <n v="1"/>
    <n v="0"/>
    <n v="0"/>
    <n v="1"/>
    <n v="12"/>
    <n v="0"/>
    <n v="0"/>
    <n v="0"/>
    <n v="0"/>
    <n v="1"/>
    <n v="194"/>
    <n v="0"/>
    <n v="0"/>
    <n v="1"/>
    <n v="202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1"/>
    <n v="0"/>
    <n v="0"/>
  </r>
  <r>
    <n v="2017"/>
    <x v="6"/>
    <x v="8"/>
    <s v="DIPJA"/>
    <x v="301"/>
    <n v="79"/>
    <n v="65"/>
    <n v="11.538461538461499"/>
    <n v="76"/>
    <n v="17.302631578947398"/>
    <n v="6"/>
    <n v="7.8947368421052599E-2"/>
    <n v="20"/>
    <n v="1330.0133333333299"/>
    <n v="0.253164556962025"/>
    <n v="14"/>
    <n v="36.142857142857103"/>
    <n v="30"/>
    <n v="78.2"/>
    <n v="1"/>
    <n v="230"/>
    <n v="1"/>
    <n v="2"/>
    <n v="70"/>
    <n v="119.44285714285699"/>
    <n v="2"/>
    <n v="410"/>
    <n v="75"/>
    <n v="151.25333333333299"/>
    <n v="0.949367088607595"/>
    <n v="11"/>
    <n v="95.909090909090907"/>
    <n v="0.146666666666667"/>
    <n v="2"/>
    <n v="1"/>
    <n v="1"/>
    <n v="0.5"/>
    <n v="12"/>
    <n v="0.16"/>
    <n v="7"/>
    <n v="9.3333333333333296E-2"/>
    <n v="0"/>
    <n v="0"/>
    <n v="0"/>
    <n v="0"/>
    <n v="2"/>
    <n v="0"/>
    <n v="2"/>
    <n v="2.0810810810810798"/>
    <n v="37.961038961038987"/>
    <n v="1"/>
    <n v="42"/>
  </r>
  <r>
    <n v="2017"/>
    <x v="6"/>
    <x v="8"/>
    <s v="VALGL"/>
    <x v="302"/>
    <n v="125"/>
    <n v="92"/>
    <n v="2.0326086956521698"/>
    <n v="125"/>
    <n v="8.2639999999999993"/>
    <n v="14"/>
    <n v="0.112"/>
    <n v="10"/>
    <n v="-8.2260869565217405"/>
    <n v="0.08"/>
    <n v="118"/>
    <n v="9.42372881355932"/>
    <n v="40"/>
    <n v="30.6"/>
    <n v="7"/>
    <n v="172.57142857142901"/>
    <n v="7"/>
    <n v="2.28571428571429"/>
    <n v="110"/>
    <n v="75.954545454545496"/>
    <n v="2"/>
    <n v="583.5"/>
    <n v="118"/>
    <n v="103.88135593220299"/>
    <n v="0.94399999999999995"/>
    <n v="23"/>
    <n v="62.956521739130402"/>
    <n v="0.194915254237288"/>
    <n v="6"/>
    <n v="3"/>
    <n v="2"/>
    <n v="1"/>
    <n v="16"/>
    <n v="0.13559322033898299"/>
    <n v="11"/>
    <n v="9.3220338983050793E-2"/>
    <n v="0"/>
    <n v="0"/>
    <n v="1"/>
    <n v="8.0000000000000002E-3"/>
    <n v="0"/>
    <n v="0"/>
    <n v="3"/>
    <n v="2.2727272727272698"/>
    <n v="55.000000000000071"/>
    <n v="2"/>
    <n v="0.5"/>
  </r>
  <r>
    <n v="2017"/>
    <x v="6"/>
    <x v="8"/>
    <s v="FARMA"/>
    <x v="354"/>
    <n v="129"/>
    <n v="92"/>
    <n v="6.1956521739130404"/>
    <n v="128"/>
    <n v="8.046875"/>
    <n v="8"/>
    <n v="6.25E-2"/>
    <n v="15"/>
    <n v="331.15517241379303"/>
    <n v="0.116279069767442"/>
    <n v="93"/>
    <n v="51.451612903225801"/>
    <n v="26"/>
    <n v="63.115384615384599"/>
    <n v="10"/>
    <n v="203.4"/>
    <n v="9"/>
    <n v="13.5555555555556"/>
    <n v="108"/>
    <n v="136.37037037037001"/>
    <n v="1"/>
    <n v="224"/>
    <n v="117"/>
    <n v="156.08547008547001"/>
    <n v="0.90697674418604701"/>
    <n v="16"/>
    <n v="77.5"/>
    <n v="0.13675213675213699"/>
    <n v="5"/>
    <n v="5"/>
    <n v="2"/>
    <n v="2"/>
    <n v="30"/>
    <n v="0.256410256410256"/>
    <n v="6"/>
    <n v="5.1282051282051301E-2"/>
    <n v="1"/>
    <n v="7.7519379844961196E-3"/>
    <n v="1"/>
    <n v="7.7519379844961196E-3"/>
    <n v="1"/>
    <n v="0"/>
    <n v="0"/>
    <n v="2.1694915254237301"/>
    <n v="59.460937499999964"/>
    <n v="0"/>
    <n v="0"/>
  </r>
  <r>
    <n v="2017"/>
    <x v="6"/>
    <x v="8"/>
    <s v="DIPJA"/>
    <x v="301"/>
    <n v="1"/>
    <n v="0"/>
    <n v="0"/>
    <n v="1"/>
    <n v="2"/>
    <n v="0"/>
    <n v="0"/>
    <n v="1"/>
    <n v="0"/>
    <n v="1"/>
    <n v="0"/>
    <n v="0"/>
    <n v="0"/>
    <n v="0"/>
    <n v="1"/>
    <n v="161"/>
    <n v="1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6"/>
    <x v="8"/>
    <s v="COLAK"/>
    <x v="344"/>
    <n v="15"/>
    <n v="10"/>
    <n v="18.8"/>
    <n v="14"/>
    <n v="18.071428571428601"/>
    <n v="4"/>
    <n v="0.28571428571428598"/>
    <n v="7"/>
    <n v="253.888888888889"/>
    <n v="0.46666666666666701"/>
    <n v="5"/>
    <n v="47.4"/>
    <n v="1"/>
    <n v="45"/>
    <n v="3"/>
    <n v="141.333333333333"/>
    <n v="3"/>
    <n v="4"/>
    <n v="8"/>
    <n v="60.25"/>
    <n v="0"/>
    <n v="0"/>
    <n v="10"/>
    <n v="190.9"/>
    <n v="0.66666666666666696"/>
    <n v="0"/>
    <n v="0"/>
    <n v="0"/>
    <n v="4"/>
    <n v="0"/>
    <n v="1"/>
    <n v="0"/>
    <n v="0"/>
    <n v="0"/>
    <n v="0"/>
    <n v="0"/>
    <n v="0"/>
    <n v="0"/>
    <n v="0"/>
    <n v="0"/>
    <n v="1"/>
    <n v="0"/>
    <n v="0"/>
    <n v="2"/>
    <n v="7.5"/>
    <n v="0"/>
    <n v="0"/>
  </r>
  <r>
    <n v="2017"/>
    <x v="6"/>
    <x v="8"/>
    <s v="HAMAL"/>
    <x v="409"/>
    <n v="1"/>
    <n v="1"/>
    <n v="0"/>
    <n v="1"/>
    <n v="1"/>
    <n v="0"/>
    <n v="0"/>
    <n v="0"/>
    <n v="-485"/>
    <n v="0"/>
    <n v="1"/>
    <n v="14"/>
    <n v="0"/>
    <n v="0"/>
    <n v="1"/>
    <n v="138"/>
    <n v="1"/>
    <n v="3"/>
    <n v="0"/>
    <n v="0"/>
    <n v="1"/>
    <n v="629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6"/>
    <x v="9"/>
    <s v="SAVPA"/>
    <x v="179"/>
    <n v="295"/>
    <n v="24"/>
    <n v="3.3333333333333299"/>
    <n v="294"/>
    <n v="2.2993197278911599"/>
    <n v="8"/>
    <n v="2.7210884353741499E-2"/>
    <n v="64"/>
    <n v="641.82545454545505"/>
    <n v="0.21694915254237301"/>
    <n v="251"/>
    <n v="48.083665338645403"/>
    <n v="73"/>
    <n v="50.410958904109599"/>
    <n v="100"/>
    <n v="144.94"/>
    <n v="87"/>
    <n v="5.5172413793103496"/>
    <n v="182"/>
    <n v="142.587912087912"/>
    <n v="91"/>
    <n v="401.69230769230802"/>
    <n v="181"/>
    <n v="185.116022099448"/>
    <n v="0.61355932203389796"/>
    <n v="27"/>
    <n v="122.62962962963"/>
    <n v="0.14361702127659601"/>
    <n v="68"/>
    <n v="0.74725274725274704"/>
    <n v="18"/>
    <n v="0.19780219780219799"/>
    <n v="69"/>
    <n v="0.38121546961326003"/>
    <n v="18"/>
    <n v="9.9447513812154706E-2"/>
    <n v="2"/>
    <n v="6.7796610169491497E-3"/>
    <n v="0"/>
    <n v="0"/>
    <n v="0"/>
    <n v="0"/>
    <n v="3"/>
    <n v="2.0921985815602802"/>
    <n v="141.00000000000023"/>
    <n v="89"/>
    <n v="9.2696629213483206"/>
  </r>
  <r>
    <n v="2017"/>
    <x v="6"/>
    <x v="9"/>
    <s v="SANRE"/>
    <x v="170"/>
    <n v="269"/>
    <n v="53"/>
    <n v="427.47169811320799"/>
    <n v="267"/>
    <n v="3.3370786516853901"/>
    <n v="0"/>
    <n v="0"/>
    <n v="41"/>
    <n v="590.12109375"/>
    <n v="0.15241635687732299"/>
    <n v="249"/>
    <n v="46.863453815261003"/>
    <n v="105"/>
    <n v="51.247619047618997"/>
    <n v="106"/>
    <n v="162.71698113207501"/>
    <n v="95"/>
    <n v="6.6421052631578901"/>
    <n v="154"/>
    <n v="149.47402597402601"/>
    <n v="94"/>
    <n v="484.5"/>
    <n v="156"/>
    <n v="193.50641025640999"/>
    <n v="0.57992565055762102"/>
    <n v="24"/>
    <n v="107.916666666667"/>
    <n v="0.15"/>
    <n v="68"/>
    <n v="0.72340425531914898"/>
    <n v="26"/>
    <n v="0.27659574468085102"/>
    <n v="58"/>
    <n v="0.37179487179487197"/>
    <n v="12"/>
    <n v="7.69230769230769E-2"/>
    <n v="0"/>
    <n v="0"/>
    <n v="0"/>
    <n v="0"/>
    <n v="0"/>
    <n v="0"/>
    <n v="7"/>
    <n v="1.8943661971831001"/>
    <n v="141.99999999999989"/>
    <n v="101"/>
    <n v="9.5742574257425694"/>
  </r>
  <r>
    <n v="2017"/>
    <x v="6"/>
    <x v="9"/>
    <s v="GOMJE"/>
    <x v="168"/>
    <n v="90"/>
    <n v="3"/>
    <n v="8.3333333333333304"/>
    <n v="87"/>
    <n v="4"/>
    <n v="2"/>
    <n v="2.2988505747126398E-2"/>
    <n v="36"/>
    <n v="1288.5647058823499"/>
    <n v="0.4"/>
    <n v="27"/>
    <n v="153.62962962962999"/>
    <n v="19"/>
    <n v="56.368421052631597"/>
    <n v="15"/>
    <n v="187.53333333333299"/>
    <n v="14"/>
    <n v="10.5"/>
    <n v="63"/>
    <n v="150.20634920634899"/>
    <n v="15"/>
    <n v="421.46666666666698"/>
    <n v="68"/>
    <n v="175.79411764705901"/>
    <n v="0.75555555555555598"/>
    <n v="26"/>
    <n v="116.69230769230801"/>
    <n v="0.38235294117647101"/>
    <n v="10"/>
    <n v="0.66666666666666696"/>
    <n v="4"/>
    <n v="0.266666666666667"/>
    <n v="15"/>
    <n v="0.220588235294118"/>
    <n v="10"/>
    <n v="0.14705882352941199"/>
    <n v="1"/>
    <n v="1.1111111111111099E-2"/>
    <n v="1"/>
    <n v="1.1111111111111099E-2"/>
    <n v="3"/>
    <n v="0"/>
    <n v="2"/>
    <n v="1.67307692307692"/>
    <n v="53.793103448275957"/>
    <n v="11"/>
    <n v="4.8181818181818201"/>
  </r>
  <r>
    <n v="2017"/>
    <x v="6"/>
    <x v="9"/>
    <s v="METMI"/>
    <x v="160"/>
    <n v="70"/>
    <n v="8"/>
    <n v="3.25"/>
    <n v="69"/>
    <n v="4.1159420289855104"/>
    <n v="2"/>
    <n v="2.8985507246376802E-2"/>
    <n v="23"/>
    <n v="1739.6764705882399"/>
    <n v="0.32857142857142901"/>
    <n v="29"/>
    <n v="183.10344827586201"/>
    <n v="25"/>
    <n v="100.92"/>
    <n v="23"/>
    <n v="184.695652173913"/>
    <n v="23"/>
    <n v="5.6086956521739104"/>
    <n v="42"/>
    <n v="168.95238095238099"/>
    <n v="20"/>
    <n v="519.6"/>
    <n v="44"/>
    <n v="201.772727272727"/>
    <n v="0.628571428571429"/>
    <n v="10"/>
    <n v="52.8"/>
    <n v="0.22727272727272699"/>
    <n v="18"/>
    <n v="0.9"/>
    <n v="6"/>
    <n v="0.3"/>
    <n v="15"/>
    <n v="0.34090909090909099"/>
    <n v="9"/>
    <n v="0.204545454545455"/>
    <n v="0"/>
    <n v="0"/>
    <n v="0"/>
    <n v="0"/>
    <n v="1"/>
    <n v="0"/>
    <n v="4"/>
    <n v="1.3018867924528299"/>
    <n v="53.768115942028999"/>
    <n v="22"/>
    <n v="8.5454545454545503"/>
  </r>
  <r>
    <n v="2017"/>
    <x v="6"/>
    <x v="9"/>
    <s v="PALRA"/>
    <x v="164"/>
    <n v="123"/>
    <n v="8"/>
    <n v="3.625"/>
    <n v="120"/>
    <n v="5.1583333333333297"/>
    <n v="0"/>
    <n v="0"/>
    <n v="38"/>
    <n v="2086.0737704918001"/>
    <n v="0.30894308943089399"/>
    <n v="30"/>
    <n v="87.266666666666694"/>
    <n v="31"/>
    <n v="55.903225806451601"/>
    <n v="7"/>
    <n v="280"/>
    <n v="4"/>
    <n v="13.25"/>
    <n v="102"/>
    <n v="102.81372549019601"/>
    <n v="13"/>
    <n v="469.230769230769"/>
    <n v="105"/>
    <n v="134.60952380952401"/>
    <n v="0.85365853658536595"/>
    <n v="51"/>
    <n v="61.3333333333333"/>
    <n v="0.48571428571428599"/>
    <n v="8"/>
    <n v="0.61538461538461497"/>
    <n v="4"/>
    <n v="0.30769230769230799"/>
    <n v="26"/>
    <n v="0.24761904761904799"/>
    <n v="11"/>
    <n v="0.104761904761905"/>
    <n v="0"/>
    <n v="0"/>
    <n v="1"/>
    <n v="8.1300813008130107E-3"/>
    <n v="2"/>
    <n v="1"/>
    <n v="3"/>
    <n v="1.51898734177215"/>
    <n v="80.975000000000108"/>
    <n v="7"/>
    <n v="14"/>
  </r>
  <r>
    <n v="2017"/>
    <x v="6"/>
    <x v="9"/>
    <s v="EDDOC"/>
    <x v="337"/>
    <n v="12"/>
    <n v="0"/>
    <n v="0"/>
    <n v="10"/>
    <n v="5.5"/>
    <n v="0"/>
    <n v="0"/>
    <n v="3"/>
    <n v="-41.7777777777778"/>
    <n v="0.25"/>
    <n v="3"/>
    <n v="315"/>
    <n v="3"/>
    <n v="132.666666666667"/>
    <n v="2"/>
    <n v="444.5"/>
    <n v="1"/>
    <n v="0"/>
    <n v="8"/>
    <n v="153.625"/>
    <n v="0"/>
    <n v="0"/>
    <n v="8"/>
    <n v="170.75"/>
    <n v="0.66666666666666696"/>
    <n v="2"/>
    <n v="73"/>
    <n v="0.25"/>
    <n v="2"/>
    <n v="0"/>
    <n v="0"/>
    <n v="0"/>
    <n v="2"/>
    <n v="0.25"/>
    <n v="2"/>
    <n v="0.25"/>
    <n v="0"/>
    <n v="0"/>
    <n v="0"/>
    <n v="0"/>
    <n v="1"/>
    <n v="1"/>
    <n v="0"/>
    <n v="1"/>
    <n v="12"/>
    <n v="1"/>
    <n v="16"/>
  </r>
  <r>
    <n v="2017"/>
    <x v="6"/>
    <x v="9"/>
    <s v="GELOST"/>
    <x v="310"/>
    <n v="18"/>
    <n v="7"/>
    <n v="2.5714285714285698"/>
    <n v="18"/>
    <n v="3.0555555555555598"/>
    <n v="0"/>
    <n v="0"/>
    <n v="2"/>
    <n v="34.875"/>
    <n v="0.11111111111111099"/>
    <n v="14"/>
    <n v="34"/>
    <n v="9"/>
    <n v="14.6666666666667"/>
    <n v="0"/>
    <n v="0"/>
    <n v="0"/>
    <n v="0"/>
    <n v="17"/>
    <n v="93.294117647058798"/>
    <n v="0"/>
    <n v="0"/>
    <n v="18"/>
    <n v="117.833333333333"/>
    <n v="1"/>
    <n v="13"/>
    <n v="107.69230769230801"/>
    <n v="0.72222222222222199"/>
    <n v="0"/>
    <n v="0"/>
    <n v="0"/>
    <n v="0"/>
    <n v="6"/>
    <n v="0.33333333333333298"/>
    <n v="1"/>
    <n v="5.5555555555555601E-2"/>
    <n v="0"/>
    <n v="0"/>
    <n v="0"/>
    <n v="0"/>
    <n v="0"/>
    <n v="0"/>
    <n v="1"/>
    <n v="1.8"/>
    <n v="10"/>
    <n v="0"/>
    <n v="0"/>
  </r>
  <r>
    <n v="2017"/>
    <x v="6"/>
    <x v="9"/>
    <s v="POLSTE"/>
    <x v="142"/>
    <n v="180"/>
    <n v="5"/>
    <n v="1.2"/>
    <n v="180"/>
    <n v="0.36666666666666697"/>
    <n v="4"/>
    <n v="2.2222222222222199E-2"/>
    <n v="5"/>
    <n v="14.7921348314607"/>
    <n v="2.7777777777777801E-2"/>
    <n v="124"/>
    <n v="48.838709677419402"/>
    <n v="44"/>
    <n v="48.25"/>
    <n v="15"/>
    <n v="124.73333333333299"/>
    <n v="16"/>
    <n v="19.3125"/>
    <n v="157"/>
    <n v="86.503184713375802"/>
    <n v="15"/>
    <n v="648.93333333333305"/>
    <n v="163"/>
    <n v="125.16564417177899"/>
    <n v="0.905555555555556"/>
    <n v="87"/>
    <n v="71.436781609195407"/>
    <n v="0.53048780487804903"/>
    <n v="10"/>
    <n v="0.66666666666666696"/>
    <n v="3"/>
    <n v="0.2"/>
    <n v="34"/>
    <n v="0.20858895705521499"/>
    <n v="7"/>
    <n v="4.2944785276073601E-2"/>
    <n v="0"/>
    <n v="0"/>
    <n v="0"/>
    <n v="0"/>
    <n v="0"/>
    <n v="0"/>
    <n v="3"/>
    <n v="2.4324324324324298"/>
    <n v="74.000000000000085"/>
    <n v="15"/>
    <n v="5.2"/>
  </r>
  <r>
    <n v="2017"/>
    <x v="6"/>
    <x v="9"/>
    <s v="KEYJA"/>
    <x v="219"/>
    <n v="514"/>
    <n v="149"/>
    <n v="0.99328859060402697"/>
    <n v="512"/>
    <n v="4.58984375"/>
    <n v="4"/>
    <n v="7.8125E-3"/>
    <n v="15"/>
    <n v="53.815841584158399"/>
    <n v="2.91828793774319E-2"/>
    <n v="381"/>
    <n v="20.6220472440945"/>
    <n v="116"/>
    <n v="29.439655172413801"/>
    <n v="14"/>
    <n v="140.5"/>
    <n v="14"/>
    <n v="2.6428571428571401"/>
    <n v="495"/>
    <n v="67.127272727272697"/>
    <n v="13"/>
    <n v="522.23076923076906"/>
    <n v="498"/>
    <n v="85.074297188754997"/>
    <n v="0.96887159533073897"/>
    <n v="330"/>
    <n v="65.090909090909093"/>
    <n v="0.66265060240963902"/>
    <n v="10"/>
    <n v="0.76923076923076905"/>
    <n v="5"/>
    <n v="0.38461538461538503"/>
    <n v="72"/>
    <n v="0.14457831325301199"/>
    <n v="40"/>
    <n v="8.0321285140562304E-2"/>
    <n v="3"/>
    <n v="5.8365758754863797E-3"/>
    <n v="0"/>
    <n v="0"/>
    <n v="2"/>
    <n v="0"/>
    <n v="2"/>
    <n v="2.7978142076502701"/>
    <n v="183.7148437500002"/>
    <n v="13"/>
    <n v="5.2307692307692299"/>
  </r>
  <r>
    <n v="2017"/>
    <x v="6"/>
    <x v="9"/>
    <s v="MCCCAM"/>
    <x v="345"/>
    <n v="41"/>
    <n v="16"/>
    <n v="3"/>
    <n v="41"/>
    <n v="6.51219512195122"/>
    <n v="0"/>
    <n v="0"/>
    <n v="12"/>
    <n v="687.35"/>
    <n v="0.292682926829268"/>
    <n v="36"/>
    <n v="33.3611111111111"/>
    <n v="11"/>
    <n v="66.363636363636402"/>
    <n v="6"/>
    <n v="162.5"/>
    <n v="6"/>
    <n v="9.8333333333333304"/>
    <n v="34"/>
    <n v="106.441176470588"/>
    <n v="6"/>
    <n v="491.16666666666703"/>
    <n v="35"/>
    <n v="149.65714285714299"/>
    <n v="0.85365853658536595"/>
    <n v="20"/>
    <n v="99.65"/>
    <n v="0.57142857142857095"/>
    <n v="5"/>
    <n v="0.83333333333333304"/>
    <n v="2"/>
    <n v="0.33333333333333298"/>
    <n v="8"/>
    <n v="0.22857142857142901"/>
    <n v="2"/>
    <n v="5.7142857142857099E-2"/>
    <n v="0"/>
    <n v="0"/>
    <n v="0"/>
    <n v="0"/>
    <n v="0"/>
    <n v="0"/>
    <n v="1"/>
    <n v="2.9285714285714302"/>
    <n v="13.999999999999993"/>
    <n v="6"/>
    <n v="12.6666666666667"/>
  </r>
  <r>
    <n v="2017"/>
    <x v="6"/>
    <x v="9"/>
    <s v="PETRI"/>
    <x v="143"/>
    <n v="48"/>
    <n v="26"/>
    <n v="2.2307692307692299"/>
    <n v="48"/>
    <n v="8.8125"/>
    <n v="0"/>
    <n v="0"/>
    <n v="17"/>
    <n v="3058.9787234042601"/>
    <n v="0.35416666666666702"/>
    <n v="37"/>
    <n v="25"/>
    <n v="21"/>
    <n v="29.904761904761902"/>
    <n v="1"/>
    <n v="140"/>
    <n v="1"/>
    <n v="5"/>
    <n v="45"/>
    <n v="66.266666666666694"/>
    <n v="1"/>
    <n v="827"/>
    <n v="47"/>
    <n v="94.319148936170194"/>
    <n v="0.97916666666666696"/>
    <n v="26"/>
    <n v="64.769230769230802"/>
    <n v="0.55319148936170204"/>
    <n v="1"/>
    <n v="1"/>
    <n v="0"/>
    <n v="0"/>
    <n v="4"/>
    <n v="8.5106382978723402E-2"/>
    <n v="3"/>
    <n v="6.3829787234042507E-2"/>
    <n v="1"/>
    <n v="2.0833333333333301E-2"/>
    <n v="0"/>
    <n v="0"/>
    <n v="0"/>
    <n v="0"/>
    <n v="0"/>
    <n v="2.6666666666666701"/>
    <n v="17.999999999999979"/>
    <n v="1"/>
    <n v="11"/>
  </r>
  <r>
    <n v="2017"/>
    <x v="6"/>
    <x v="9"/>
    <s v="MATMI"/>
    <x v="144"/>
    <n v="49"/>
    <n v="5"/>
    <n v="3.8"/>
    <n v="49"/>
    <n v="5.0408163265306101"/>
    <n v="0"/>
    <n v="0"/>
    <n v="7"/>
    <n v="409.875"/>
    <n v="0.14285714285714299"/>
    <n v="8"/>
    <n v="202.375"/>
    <n v="12"/>
    <n v="73"/>
    <n v="13"/>
    <n v="137.61538461538501"/>
    <n v="11"/>
    <n v="5.6363636363636402"/>
    <n v="34"/>
    <n v="98.264705882352899"/>
    <n v="13"/>
    <n v="376.769230769231"/>
    <n v="36"/>
    <n v="128.972222222222"/>
    <n v="0.734693877551021"/>
    <n v="11"/>
    <n v="59.545454545454497"/>
    <n v="0.30555555555555602"/>
    <n v="9"/>
    <n v="0.69230769230769196"/>
    <n v="3"/>
    <n v="0.230769230769231"/>
    <n v="11"/>
    <n v="0.30555555555555602"/>
    <n v="4"/>
    <n v="0.11111111111111099"/>
    <n v="0"/>
    <n v="0"/>
    <n v="0"/>
    <n v="0"/>
    <n v="0"/>
    <n v="0"/>
    <n v="1"/>
    <n v="1.68965517241379"/>
    <n v="29.000000000000053"/>
    <n v="13"/>
    <n v="0.69230769230769196"/>
  </r>
  <r>
    <n v="2017"/>
    <x v="6"/>
    <x v="9"/>
    <s v="POLCA"/>
    <x v="54"/>
    <n v="1"/>
    <n v="1"/>
    <n v="0"/>
    <n v="1"/>
    <n v="0"/>
    <n v="0"/>
    <n v="0"/>
    <n v="0"/>
    <n v="-9"/>
    <n v="0"/>
    <n v="1"/>
    <n v="3"/>
    <n v="0"/>
    <n v="0"/>
    <n v="1"/>
    <n v="287"/>
    <n v="1"/>
    <n v="17"/>
    <n v="0"/>
    <n v="0"/>
    <n v="1"/>
    <n v="127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10"/>
  </r>
  <r>
    <n v="2017"/>
    <x v="6"/>
    <x v="9"/>
    <s v="ADEHA"/>
    <x v="221"/>
    <n v="153"/>
    <n v="87"/>
    <n v="2.0919540229885101"/>
    <n v="152"/>
    <n v="6.5197368421052602"/>
    <n v="26"/>
    <n v="0.17105263157894701"/>
    <n v="3"/>
    <n v="311.58278145695402"/>
    <n v="1.9607843137254902E-2"/>
    <n v="107"/>
    <n v="48.1682242990654"/>
    <n v="31"/>
    <n v="54.677419354838698"/>
    <n v="2"/>
    <n v="119"/>
    <n v="2"/>
    <n v="7.5"/>
    <n v="139"/>
    <n v="86.050359712230204"/>
    <n v="2"/>
    <n v="281"/>
    <n v="150"/>
    <n v="105.526666666667"/>
    <n v="0.98039215686274495"/>
    <n v="107"/>
    <n v="81.822429906542098"/>
    <n v="0.71333333333333304"/>
    <n v="1"/>
    <n v="0.5"/>
    <n v="1"/>
    <n v="0.5"/>
    <n v="13"/>
    <n v="8.6666666666666697E-2"/>
    <n v="9"/>
    <n v="0.06"/>
    <n v="0"/>
    <n v="0"/>
    <n v="1"/>
    <n v="6.5359477124183E-3"/>
    <n v="1"/>
    <n v="0"/>
    <n v="2"/>
    <n v="2.4918032786885198"/>
    <n v="61.401315789473799"/>
    <n v="2"/>
    <n v="9.5"/>
  </r>
  <r>
    <n v="2017"/>
    <x v="6"/>
    <x v="9"/>
    <s v="VONWI"/>
    <x v="220"/>
    <n v="192"/>
    <n v="99"/>
    <n v="3.3737373737373701"/>
    <n v="192"/>
    <n v="5.5520833333333304"/>
    <n v="0"/>
    <n v="0"/>
    <n v="82"/>
    <n v="1936.0163043478301"/>
    <n v="0.42708333333333298"/>
    <n v="145"/>
    <n v="38.724137931034498"/>
    <n v="10"/>
    <n v="50.5"/>
    <n v="5"/>
    <n v="139.19999999999999"/>
    <n v="4"/>
    <n v="6.5"/>
    <n v="170"/>
    <n v="84.617647058823493"/>
    <n v="5"/>
    <n v="469.2"/>
    <n v="187"/>
    <n v="101.72192513368999"/>
    <n v="0.97395833333333304"/>
    <n v="121"/>
    <n v="80.710743801652896"/>
    <n v="0.64705882352941202"/>
    <n v="5"/>
    <n v="1"/>
    <n v="1"/>
    <n v="0.2"/>
    <n v="28"/>
    <n v="0.14973262032085599"/>
    <n v="16"/>
    <n v="8.5561497326203204E-2"/>
    <n v="2"/>
    <n v="1.0416666666666701E-2"/>
    <n v="1"/>
    <n v="5.2083333333333296E-3"/>
    <n v="0"/>
    <n v="0"/>
    <n v="2"/>
    <n v="2.0210526315789501"/>
    <n v="94.999999999999872"/>
    <n v="4"/>
    <n v="1.75"/>
  </r>
  <r>
    <n v="2017"/>
    <x v="6"/>
    <x v="9"/>
    <s v="DUNKE"/>
    <x v="222"/>
    <n v="126"/>
    <n v="3"/>
    <n v="4.6666666666666696"/>
    <n v="122"/>
    <n v="4.1967213114754101"/>
    <n v="0"/>
    <n v="0"/>
    <n v="25"/>
    <n v="1357.5901639344299"/>
    <n v="0.19841269841269801"/>
    <n v="24"/>
    <n v="166.25"/>
    <n v="26"/>
    <n v="62.692307692307701"/>
    <n v="11"/>
    <n v="254.54545454545499"/>
    <n v="11"/>
    <n v="16.272727272727298"/>
    <n v="105"/>
    <n v="118.542857142857"/>
    <n v="10"/>
    <n v="720"/>
    <n v="110"/>
    <n v="146.50909090909099"/>
    <n v="0.87301587301587302"/>
    <n v="39"/>
    <n v="69.641025641025607"/>
    <n v="0.354545454545455"/>
    <n v="9"/>
    <n v="0.9"/>
    <n v="4"/>
    <n v="0.4"/>
    <n v="38"/>
    <n v="0.34545454545454501"/>
    <n v="23"/>
    <n v="0.20909090909090899"/>
    <n v="1"/>
    <n v="7.9365079365079395E-3"/>
    <n v="0"/>
    <n v="0"/>
    <n v="4"/>
    <n v="0"/>
    <n v="7"/>
    <n v="1.38636363636364"/>
    <n v="90.885245901639109"/>
    <n v="1"/>
    <n v="0"/>
  </r>
  <r>
    <n v="2017"/>
    <x v="6"/>
    <x v="9"/>
    <s v="STERO3"/>
    <x v="163"/>
    <n v="276"/>
    <n v="89"/>
    <n v="2.0337078651685401"/>
    <n v="275"/>
    <n v="3.84"/>
    <n v="4"/>
    <n v="1.45454545454545E-2"/>
    <n v="140"/>
    <n v="1760.6848739495799"/>
    <n v="0.50724637681159401"/>
    <n v="216"/>
    <n v="34.6388888888889"/>
    <n v="53"/>
    <n v="49.830188679245303"/>
    <n v="86"/>
    <n v="137.94186046511601"/>
    <n v="69"/>
    <n v="8.2463768115941996"/>
    <n v="183"/>
    <n v="99.262295081967196"/>
    <n v="74"/>
    <n v="412.70270270270299"/>
    <n v="186"/>
    <n v="138.89247311828001"/>
    <n v="0.67391304347826098"/>
    <n v="69"/>
    <n v="61.768115942028999"/>
    <n v="0.36898395721925098"/>
    <n v="53"/>
    <n v="0.71621621621621601"/>
    <n v="16"/>
    <n v="0.21621621621621601"/>
    <n v="42"/>
    <n v="0.225806451612903"/>
    <n v="11"/>
    <n v="5.9139784946236597E-2"/>
    <n v="4"/>
    <n v="1.4492753623188401E-2"/>
    <n v="1"/>
    <n v="3.6231884057971002E-3"/>
    <n v="1"/>
    <n v="0"/>
    <n v="2"/>
    <n v="2.0370370370370399"/>
    <n v="135.4909090909089"/>
    <n v="80"/>
    <n v="7.6875"/>
  </r>
  <r>
    <n v="2017"/>
    <x v="6"/>
    <x v="9"/>
    <s v="WELVA"/>
    <x v="153"/>
    <n v="118"/>
    <n v="19"/>
    <n v="2.2631578947368398"/>
    <n v="118"/>
    <n v="3.4067796610169498"/>
    <n v="4"/>
    <n v="3.3898305084745797E-2"/>
    <n v="22"/>
    <n v="1090.3888888888901"/>
    <n v="0.186440677966102"/>
    <n v="104"/>
    <n v="26.625"/>
    <n v="34"/>
    <n v="47.147058823529399"/>
    <n v="43"/>
    <n v="134.697674418605"/>
    <n v="39"/>
    <n v="5.02564102564103"/>
    <n v="72"/>
    <n v="106.347222222222"/>
    <n v="34"/>
    <n v="545.82352941176498"/>
    <n v="74"/>
    <n v="151.10810810810801"/>
    <n v="0.62711864406779705"/>
    <n v="13"/>
    <n v="104.615384615385"/>
    <n v="0.17567567567567599"/>
    <n v="33"/>
    <n v="0.97058823529411797"/>
    <n v="8"/>
    <n v="0.23529411764705899"/>
    <n v="29"/>
    <n v="0.391891891891892"/>
    <n v="4"/>
    <n v="5.4054054054054099E-2"/>
    <n v="1"/>
    <n v="8.4745762711864406E-3"/>
    <n v="0"/>
    <n v="0"/>
    <n v="0"/>
    <n v="0"/>
    <n v="0"/>
    <n v="1.7878787878787901"/>
    <n v="65.999999999999915"/>
    <n v="31"/>
    <n v="13.677419354838699"/>
  </r>
  <r>
    <n v="2017"/>
    <x v="6"/>
    <x v="9"/>
    <s v="RAMCA"/>
    <x v="178"/>
    <n v="22"/>
    <n v="14"/>
    <n v="1.0714285714285701"/>
    <n v="22"/>
    <n v="8.2272727272727302"/>
    <n v="0"/>
    <n v="0"/>
    <n v="0"/>
    <n v="7.1363636363636402"/>
    <n v="0"/>
    <n v="17"/>
    <n v="28.647058823529399"/>
    <n v="6"/>
    <n v="26.1666666666667"/>
    <n v="0"/>
    <n v="0"/>
    <n v="0"/>
    <n v="0"/>
    <n v="22"/>
    <n v="106.227272727273"/>
    <n v="0"/>
    <n v="0"/>
    <n v="22"/>
    <n v="129.363636363636"/>
    <n v="1"/>
    <n v="13"/>
    <n v="89.384615384615401"/>
    <n v="0.59090909090909105"/>
    <n v="0"/>
    <n v="0"/>
    <n v="0"/>
    <n v="0"/>
    <n v="6"/>
    <n v="0.27272727272727298"/>
    <n v="2"/>
    <n v="9.0909090909090898E-2"/>
    <n v="0"/>
    <n v="0"/>
    <n v="0"/>
    <n v="0"/>
    <n v="0"/>
    <n v="0"/>
    <n v="0"/>
    <n v="2.4444444444444402"/>
    <n v="9.000000000000016"/>
    <n v="0"/>
    <n v="0"/>
  </r>
  <r>
    <n v="2017"/>
    <x v="6"/>
    <x v="9"/>
    <s v="HOWKE"/>
    <x v="149"/>
    <n v="60"/>
    <n v="0"/>
    <n v="0"/>
    <n v="60"/>
    <n v="4.5166666666666702"/>
    <n v="0"/>
    <n v="0"/>
    <n v="7"/>
    <n v="590.11864406779705"/>
    <n v="0.116666666666667"/>
    <n v="13"/>
    <n v="107.92307692307701"/>
    <n v="17"/>
    <n v="17.882352941176499"/>
    <n v="2"/>
    <n v="125.5"/>
    <n v="2"/>
    <n v="12"/>
    <n v="58"/>
    <n v="113.155172413793"/>
    <n v="2"/>
    <n v="433"/>
    <n v="58"/>
    <n v="137.72413793103399"/>
    <n v="0.96666666666666701"/>
    <n v="24"/>
    <n v="80.875"/>
    <n v="0.41379310344827602"/>
    <n v="2"/>
    <n v="1"/>
    <n v="0"/>
    <n v="0"/>
    <n v="18"/>
    <n v="0.31034482758620702"/>
    <n v="8"/>
    <n v="0.13793103448275901"/>
    <n v="1"/>
    <n v="1.6666666666666701E-2"/>
    <n v="0"/>
    <n v="0"/>
    <n v="0"/>
    <n v="0"/>
    <n v="1"/>
    <n v="1.57894736842105"/>
    <n v="38.000000000000064"/>
    <n v="2"/>
    <n v="0"/>
  </r>
  <r>
    <n v="2017"/>
    <x v="6"/>
    <x v="9"/>
    <s v="RUMAS1"/>
    <x v="151"/>
    <n v="45"/>
    <n v="3"/>
    <n v="3"/>
    <n v="45"/>
    <n v="5.4"/>
    <n v="2"/>
    <n v="4.4444444444444398E-2"/>
    <n v="35"/>
    <n v="4970.2666666666701"/>
    <n v="0.77777777777777801"/>
    <n v="7"/>
    <n v="71.571428571428598"/>
    <n v="20"/>
    <n v="18.25"/>
    <n v="3"/>
    <n v="99.3333333333333"/>
    <n v="3"/>
    <n v="3.6666666666666701"/>
    <n v="41"/>
    <n v="90.243902439024396"/>
    <n v="4"/>
    <n v="281.25"/>
    <n v="41"/>
    <n v="113.21951219512199"/>
    <n v="0.91111111111111098"/>
    <n v="22"/>
    <n v="72.227272727272705"/>
    <n v="0.53658536585365901"/>
    <n v="4"/>
    <n v="1"/>
    <n v="0"/>
    <n v="0"/>
    <n v="9"/>
    <n v="0.219512195121951"/>
    <n v="6"/>
    <n v="0.146341463414634"/>
    <n v="1"/>
    <n v="2.2222222222222199E-2"/>
    <n v="0"/>
    <n v="0"/>
    <n v="0"/>
    <n v="0"/>
    <n v="0"/>
    <n v="1.7307692307692299"/>
    <n v="26.000000000000011"/>
    <n v="3"/>
    <n v="12.3333333333333"/>
  </r>
  <r>
    <n v="2017"/>
    <x v="6"/>
    <x v="9"/>
    <s v="WIDDE"/>
    <x v="145"/>
    <n v="61"/>
    <n v="8"/>
    <n v="10.125"/>
    <n v="61"/>
    <n v="3.42622950819672"/>
    <n v="0"/>
    <n v="0"/>
    <n v="15"/>
    <n v="376.41666666666703"/>
    <n v="0.24590163934426201"/>
    <n v="58"/>
    <n v="77.637931034482804"/>
    <n v="23"/>
    <n v="69.434782608695699"/>
    <n v="25"/>
    <n v="203.92"/>
    <n v="23"/>
    <n v="8.6956521739130395"/>
    <n v="32"/>
    <n v="182.6875"/>
    <n v="19"/>
    <n v="741.42105263157896"/>
    <n v="34"/>
    <n v="210.82352941176501"/>
    <n v="0.55737704918032804"/>
    <n v="7"/>
    <n v="150.142857142857"/>
    <n v="0.20588235294117599"/>
    <n v="20"/>
    <n v="1.0526315789473699"/>
    <n v="8"/>
    <n v="0.42105263157894701"/>
    <n v="7"/>
    <n v="0.20588235294117599"/>
    <n v="3"/>
    <n v="8.8235294117647106E-2"/>
    <n v="0"/>
    <n v="0"/>
    <n v="0"/>
    <n v="0"/>
    <n v="0"/>
    <n v="0"/>
    <n v="1"/>
    <n v="1.69444444444444"/>
    <n v="36.000000000000092"/>
    <n v="25"/>
    <n v="68.040000000000006"/>
  </r>
  <r>
    <n v="2017"/>
    <x v="6"/>
    <x v="9"/>
    <s v="LYSDO"/>
    <x v="166"/>
    <n v="166"/>
    <n v="23"/>
    <n v="2.3478260869565202"/>
    <n v="166"/>
    <n v="3.1144578313253"/>
    <n v="0"/>
    <n v="0"/>
    <n v="6"/>
    <n v="326.21212121212102"/>
    <n v="3.6144578313252997E-2"/>
    <n v="139"/>
    <n v="74.870503597122294"/>
    <n v="32"/>
    <n v="72.71875"/>
    <n v="59"/>
    <n v="178.64406779660999"/>
    <n v="53"/>
    <n v="14.5283018867925"/>
    <n v="84"/>
    <n v="133.142857142857"/>
    <n v="68"/>
    <n v="740.73529411764696"/>
    <n v="95"/>
    <n v="189.18947368421101"/>
    <n v="0.57228915662650603"/>
    <n v="15"/>
    <n v="110.2"/>
    <n v="0.157894736842105"/>
    <n v="45"/>
    <n v="0.66176470588235303"/>
    <n v="23"/>
    <n v="0.33823529411764702"/>
    <n v="39"/>
    <n v="0.41052631578947402"/>
    <n v="14"/>
    <n v="0.14736842105263201"/>
    <n v="4"/>
    <n v="2.40963855421687E-2"/>
    <n v="2"/>
    <n v="1.20481927710843E-2"/>
    <n v="0"/>
    <n v="0"/>
    <n v="4"/>
    <n v="1.78494623655914"/>
    <n v="92.999999999999986"/>
    <n v="31"/>
    <n v="60.741935483871003"/>
  </r>
  <r>
    <n v="2017"/>
    <x v="6"/>
    <x v="9"/>
    <s v="KILAL"/>
    <x v="147"/>
    <n v="25"/>
    <n v="13"/>
    <n v="6.9230769230769198"/>
    <n v="25"/>
    <n v="10.72"/>
    <n v="0"/>
    <n v="0"/>
    <n v="14"/>
    <n v="1927.73913043478"/>
    <n v="0.56000000000000005"/>
    <n v="20"/>
    <n v="33.049999999999997"/>
    <n v="11"/>
    <n v="58.272727272727302"/>
    <n v="0"/>
    <n v="0"/>
    <n v="0"/>
    <n v="0"/>
    <n v="25"/>
    <n v="91.36"/>
    <n v="0"/>
    <n v="0"/>
    <n v="25"/>
    <n v="112.36"/>
    <n v="1"/>
    <n v="12"/>
    <n v="76.25"/>
    <n v="0.48"/>
    <n v="0"/>
    <n v="0"/>
    <n v="0"/>
    <n v="0"/>
    <n v="2"/>
    <n v="0.08"/>
    <n v="1"/>
    <n v="0.04"/>
    <n v="0"/>
    <n v="0"/>
    <n v="0"/>
    <n v="0"/>
    <n v="0"/>
    <n v="0"/>
    <n v="0"/>
    <n v="2.5"/>
    <n v="10"/>
    <n v="0"/>
    <n v="0"/>
  </r>
  <r>
    <n v="2017"/>
    <x v="6"/>
    <x v="9"/>
    <s v="WILDA2"/>
    <x v="161"/>
    <n v="8"/>
    <n v="2"/>
    <n v="5.5"/>
    <n v="8"/>
    <n v="4.25"/>
    <n v="2"/>
    <n v="0.25"/>
    <n v="2"/>
    <n v="2036.125"/>
    <n v="0.25"/>
    <n v="8"/>
    <n v="26.375"/>
    <n v="4"/>
    <n v="200.75"/>
    <n v="4"/>
    <n v="285.5"/>
    <n v="4"/>
    <n v="5.25"/>
    <n v="4"/>
    <n v="272.5"/>
    <n v="3"/>
    <n v="775.66666666666697"/>
    <n v="4"/>
    <n v="295.75"/>
    <n v="0.5"/>
    <n v="2"/>
    <n v="53.5"/>
    <n v="0.5"/>
    <n v="2"/>
    <n v="0.66666666666666696"/>
    <n v="1"/>
    <n v="0.33333333333333298"/>
    <n v="2"/>
    <n v="0.5"/>
    <n v="0"/>
    <n v="0"/>
    <n v="0"/>
    <n v="0"/>
    <n v="0"/>
    <n v="0"/>
    <n v="0"/>
    <n v="0"/>
    <n v="0"/>
    <n v="1.1428571428571399"/>
    <n v="7.0000000000000178"/>
    <n v="4"/>
    <n v="4"/>
  </r>
  <r>
    <n v="2017"/>
    <x v="6"/>
    <x v="9"/>
    <s v="STERA"/>
    <x v="152"/>
    <n v="30"/>
    <n v="0"/>
    <n v="0"/>
    <n v="30"/>
    <n v="3.8333333333333299"/>
    <n v="0"/>
    <n v="0"/>
    <n v="8"/>
    <n v="977.03703703703695"/>
    <n v="0.266666666666667"/>
    <n v="6"/>
    <n v="392.66666666666703"/>
    <n v="7"/>
    <n v="60.714285714285701"/>
    <n v="5"/>
    <n v="263.60000000000002"/>
    <n v="5"/>
    <n v="2.6"/>
    <n v="24"/>
    <n v="108.041666666667"/>
    <n v="5"/>
    <n v="892.2"/>
    <n v="25"/>
    <n v="132.6"/>
    <n v="0.83333333333333304"/>
    <n v="10"/>
    <n v="81.7"/>
    <n v="0.4"/>
    <n v="2"/>
    <n v="0.4"/>
    <n v="1"/>
    <n v="0.2"/>
    <n v="4"/>
    <n v="0.16"/>
    <n v="5"/>
    <n v="0.2"/>
    <n v="0"/>
    <n v="0"/>
    <n v="1"/>
    <n v="3.3333333333333298E-2"/>
    <n v="0"/>
    <n v="0"/>
    <n v="1"/>
    <n v="1.36363636363636"/>
    <n v="22.00000000000006"/>
    <n v="4"/>
    <n v="50.5"/>
  </r>
  <r>
    <n v="2017"/>
    <x v="6"/>
    <x v="9"/>
    <s v="SMOJA1"/>
    <x v="154"/>
    <n v="71"/>
    <n v="6"/>
    <n v="3.8333333333333299"/>
    <n v="70"/>
    <n v="3.9714285714285702"/>
    <n v="2"/>
    <n v="2.8571428571428598E-2"/>
    <n v="16"/>
    <n v="1480.8428571428601"/>
    <n v="0.22535211267605601"/>
    <n v="20"/>
    <n v="284.75"/>
    <n v="19"/>
    <n v="64.736842105263193"/>
    <n v="12"/>
    <n v="204.083333333333"/>
    <n v="6"/>
    <n v="16.6666666666667"/>
    <n v="56"/>
    <n v="141.5"/>
    <n v="10"/>
    <n v="481.9"/>
    <n v="59"/>
    <n v="179.71186440677999"/>
    <n v="0.83098591549295797"/>
    <n v="20"/>
    <n v="87.3"/>
    <n v="0.338983050847458"/>
    <n v="10"/>
    <n v="1"/>
    <n v="2"/>
    <n v="0.2"/>
    <n v="16"/>
    <n v="0.27118644067796599"/>
    <n v="2"/>
    <n v="3.3898305084745797E-2"/>
    <n v="1"/>
    <n v="1.4084507042253501E-2"/>
    <n v="0"/>
    <n v="0"/>
    <n v="0"/>
    <n v="0"/>
    <n v="2"/>
    <n v="1.4791666666666701"/>
    <n v="47.999999999999886"/>
    <n v="4"/>
    <n v="23.75"/>
  </r>
  <r>
    <n v="2017"/>
    <x v="6"/>
    <x v="9"/>
    <s v="SCDGA"/>
    <x v="138"/>
    <n v="117"/>
    <n v="1"/>
    <n v="0"/>
    <n v="115"/>
    <n v="3.9913043478260901"/>
    <n v="0"/>
    <n v="0"/>
    <n v="47"/>
    <n v="1706.2129629629601"/>
    <n v="0.401709401709402"/>
    <n v="34"/>
    <n v="67.764705882352899"/>
    <n v="24"/>
    <n v="35.7083333333333"/>
    <n v="7"/>
    <n v="158.42857142857099"/>
    <n v="7"/>
    <n v="35.571428571428598"/>
    <n v="102"/>
    <n v="96.519607843137294"/>
    <n v="6"/>
    <n v="641.66666666666697"/>
    <n v="108"/>
    <n v="117.45370370370399"/>
    <n v="0.92307692307692302"/>
    <n v="51"/>
    <n v="76.901960784313701"/>
    <n v="0.47222222222222199"/>
    <n v="2"/>
    <n v="0.33333333333333298"/>
    <n v="1"/>
    <n v="0.16666666666666699"/>
    <n v="24"/>
    <n v="0.22222222222222199"/>
    <n v="7"/>
    <n v="6.4814814814814797E-2"/>
    <n v="0"/>
    <n v="0"/>
    <n v="0"/>
    <n v="0"/>
    <n v="2"/>
    <n v="0"/>
    <n v="5"/>
    <n v="1.40243902439024"/>
    <n v="83.426086956521971"/>
    <n v="7"/>
    <n v="14.5714285714286"/>
  </r>
  <r>
    <n v="2017"/>
    <x v="6"/>
    <x v="9"/>
    <s v="VITJO"/>
    <x v="155"/>
    <n v="17"/>
    <n v="1"/>
    <n v="4"/>
    <n v="17"/>
    <n v="0.70588235294117696"/>
    <n v="0"/>
    <n v="0"/>
    <n v="0"/>
    <n v="977.47058823529403"/>
    <n v="0"/>
    <n v="14"/>
    <n v="34.071428571428598"/>
    <n v="4"/>
    <n v="41.75"/>
    <n v="4"/>
    <n v="95.75"/>
    <n v="3"/>
    <n v="31"/>
    <n v="10"/>
    <n v="124.1"/>
    <n v="5"/>
    <n v="216.2"/>
    <n v="12"/>
    <n v="144.333333333333"/>
    <n v="0.70588235294117696"/>
    <n v="1"/>
    <n v="72"/>
    <n v="8.3333333333333301E-2"/>
    <n v="2"/>
    <n v="0.4"/>
    <n v="0"/>
    <n v="0"/>
    <n v="6"/>
    <n v="0.5"/>
    <n v="0"/>
    <n v="0"/>
    <n v="0"/>
    <n v="0"/>
    <n v="0"/>
    <n v="0"/>
    <n v="0"/>
    <n v="0"/>
    <n v="1"/>
    <n v="1.8888888888888899"/>
    <n v="8.9999999999999947"/>
    <n v="4"/>
    <n v="4"/>
  </r>
  <r>
    <n v="2017"/>
    <x v="6"/>
    <x v="9"/>
    <s v="MARDO1"/>
    <x v="172"/>
    <n v="47"/>
    <n v="15"/>
    <n v="1.93333333333333"/>
    <n v="47"/>
    <n v="4.4468085106383004"/>
    <n v="0"/>
    <n v="0"/>
    <n v="37"/>
    <n v="3513"/>
    <n v="0.78723404255319196"/>
    <n v="39"/>
    <n v="17.743589743589698"/>
    <n v="14"/>
    <n v="42.785714285714299"/>
    <n v="11"/>
    <n v="122.272727272727"/>
    <n v="11"/>
    <n v="22.181818181818201"/>
    <n v="34"/>
    <n v="84.294117647058798"/>
    <n v="12"/>
    <n v="469.16666666666703"/>
    <n v="35"/>
    <n v="130.71428571428601"/>
    <n v="0.74468085106382997"/>
    <n v="15"/>
    <n v="57.3333333333333"/>
    <n v="0.42857142857142899"/>
    <n v="9"/>
    <n v="0.75"/>
    <n v="2"/>
    <n v="0.16666666666666699"/>
    <n v="8"/>
    <n v="0.22857142857142901"/>
    <n v="5"/>
    <n v="0.14285714285714299"/>
    <n v="0"/>
    <n v="0"/>
    <n v="1"/>
    <n v="2.1276595744680899E-2"/>
    <n v="0"/>
    <n v="0"/>
    <n v="0"/>
    <n v="2.2380952380952399"/>
    <n v="20.999999999999982"/>
    <n v="11"/>
    <n v="5.5454545454545503"/>
  </r>
  <r>
    <n v="2017"/>
    <x v="6"/>
    <x v="9"/>
    <s v="FALMIC"/>
    <x v="146"/>
    <n v="2"/>
    <n v="0"/>
    <n v="0"/>
    <n v="2"/>
    <n v="0.5"/>
    <n v="0"/>
    <n v="0"/>
    <n v="1"/>
    <n v="2194"/>
    <n v="0.5"/>
    <n v="2"/>
    <n v="205"/>
    <n v="0"/>
    <n v="0"/>
    <n v="1"/>
    <n v="185"/>
    <n v="1"/>
    <n v="123"/>
    <n v="1"/>
    <n v="169"/>
    <n v="1"/>
    <n v="379"/>
    <n v="1"/>
    <n v="209"/>
    <n v="0.5"/>
    <n v="0"/>
    <n v="0"/>
    <n v="0"/>
    <n v="1"/>
    <n v="1"/>
    <n v="0"/>
    <n v="0"/>
    <n v="1"/>
    <n v="1"/>
    <n v="0"/>
    <n v="0"/>
    <n v="0"/>
    <n v="0"/>
    <n v="0"/>
    <n v="0"/>
    <n v="0"/>
    <n v="0"/>
    <n v="0"/>
    <n v="1"/>
    <n v="2"/>
    <n v="1"/>
    <n v="0"/>
  </r>
  <r>
    <n v="2017"/>
    <x v="6"/>
    <x v="9"/>
    <s v="PALMAR"/>
    <x v="177"/>
    <n v="1"/>
    <n v="0"/>
    <n v="0"/>
    <n v="1"/>
    <n v="2"/>
    <n v="0"/>
    <n v="0"/>
    <n v="1"/>
    <n v="0"/>
    <n v="1"/>
    <n v="0"/>
    <n v="0"/>
    <n v="0"/>
    <n v="0"/>
    <n v="1"/>
    <n v="234"/>
    <n v="1"/>
    <n v="5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6"/>
    <x v="9"/>
    <s v="MULAM"/>
    <x v="247"/>
    <n v="112"/>
    <n v="15"/>
    <n v="8.1999999999999993"/>
    <n v="112"/>
    <n v="5.8303571428571397"/>
    <n v="2"/>
    <n v="1.7857142857142901E-2"/>
    <n v="43"/>
    <n v="4603.8909090909101"/>
    <n v="0.38392857142857101"/>
    <n v="35"/>
    <n v="183.57142857142901"/>
    <n v="44"/>
    <n v="58.704545454545503"/>
    <n v="39"/>
    <n v="158.05128205128199"/>
    <n v="37"/>
    <n v="9.6216216216216193"/>
    <n v="64"/>
    <n v="131.671875"/>
    <n v="43"/>
    <n v="431.32558139534899"/>
    <n v="68"/>
    <n v="189.83823529411799"/>
    <n v="0.60714285714285698"/>
    <n v="22"/>
    <n v="74.772727272727295"/>
    <n v="0.32352941176470601"/>
    <n v="30"/>
    <n v="0.69767441860465096"/>
    <n v="9"/>
    <n v="0.209302325581395"/>
    <n v="29"/>
    <n v="0.42647058823529399"/>
    <n v="5"/>
    <n v="7.3529411764705899E-2"/>
    <n v="0"/>
    <n v="0"/>
    <n v="0"/>
    <n v="0"/>
    <n v="0"/>
    <n v="0"/>
    <n v="1"/>
    <n v="1.5342465753424701"/>
    <n v="72.999999999999787"/>
    <n v="39"/>
    <n v="1.7179487179487201"/>
  </r>
  <r>
    <n v="2017"/>
    <x v="6"/>
    <x v="9"/>
    <s v="NGUDA"/>
    <x v="262"/>
    <n v="344"/>
    <n v="152"/>
    <n v="1.8815789473684199"/>
    <n v="342"/>
    <n v="5.0321637426900603"/>
    <n v="4"/>
    <n v="1.1695906432748499E-2"/>
    <n v="14"/>
    <n v="106.21492537313399"/>
    <n v="4.0697674418604703E-2"/>
    <n v="247"/>
    <n v="28.0890688259109"/>
    <n v="37"/>
    <n v="63.027027027027003"/>
    <n v="0"/>
    <n v="0"/>
    <n v="0"/>
    <n v="0"/>
    <n v="328"/>
    <n v="74.039634146341498"/>
    <n v="0"/>
    <n v="0"/>
    <n v="342"/>
    <n v="95.067251461988306"/>
    <n v="0.99418604651162801"/>
    <n v="228"/>
    <n v="68.5"/>
    <n v="0.66666666666666696"/>
    <n v="0"/>
    <n v="0"/>
    <n v="0"/>
    <n v="0"/>
    <n v="61"/>
    <n v="0.178362573099415"/>
    <n v="24"/>
    <n v="7.0175438596491196E-2"/>
    <n v="3"/>
    <n v="8.7209302325581394E-3"/>
    <n v="0"/>
    <n v="0"/>
    <n v="2"/>
    <n v="0"/>
    <n v="2"/>
    <n v="2.6511627906976698"/>
    <n v="129.7543859649125"/>
    <n v="0"/>
    <n v="0"/>
  </r>
  <r>
    <n v="2017"/>
    <x v="6"/>
    <x v="9"/>
    <s v="BAGMA"/>
    <x v="276"/>
    <n v="32"/>
    <n v="9"/>
    <n v="2.1111111111111098"/>
    <n v="32"/>
    <n v="4.71875"/>
    <n v="2"/>
    <n v="6.25E-2"/>
    <n v="4"/>
    <n v="1071.40625"/>
    <n v="0.125"/>
    <n v="9"/>
    <n v="167.444444444444"/>
    <n v="8"/>
    <n v="29.625"/>
    <n v="5"/>
    <n v="205.6"/>
    <n v="5"/>
    <n v="6.4"/>
    <n v="26"/>
    <n v="83.346153846153797"/>
    <n v="5"/>
    <n v="431.2"/>
    <n v="27"/>
    <n v="110.851851851852"/>
    <n v="0.84375"/>
    <n v="13"/>
    <n v="48.769230769230802"/>
    <n v="0.48148148148148101"/>
    <n v="3"/>
    <n v="0.6"/>
    <n v="1"/>
    <n v="0.2"/>
    <n v="6"/>
    <n v="0.22222222222222199"/>
    <n v="0"/>
    <n v="0"/>
    <n v="0"/>
    <n v="0"/>
    <n v="0"/>
    <n v="0"/>
    <n v="0"/>
    <n v="0"/>
    <n v="0"/>
    <n v="1.7777777777777799"/>
    <n v="17.999999999999979"/>
    <n v="5"/>
    <n v="0"/>
  </r>
  <r>
    <n v="2017"/>
    <x v="6"/>
    <x v="9"/>
    <s v="DIPJA"/>
    <x v="301"/>
    <n v="55"/>
    <n v="0"/>
    <n v="0"/>
    <n v="55"/>
    <n v="4.7818181818181804"/>
    <n v="0"/>
    <n v="0"/>
    <n v="22"/>
    <n v="1162.3333333333301"/>
    <n v="0.4"/>
    <n v="9"/>
    <n v="214.222222222222"/>
    <n v="14"/>
    <n v="71.357142857142904"/>
    <n v="10"/>
    <n v="199.1"/>
    <n v="10"/>
    <n v="8.4"/>
    <n v="44"/>
    <n v="122.454545454545"/>
    <n v="9"/>
    <n v="518.66666666666697"/>
    <n v="45"/>
    <n v="154.71111111111099"/>
    <n v="0.81818181818181801"/>
    <n v="12"/>
    <n v="76.9166666666667"/>
    <n v="0.266666666666667"/>
    <n v="8"/>
    <n v="0.88888888888888895"/>
    <n v="2"/>
    <n v="0.22222222222222199"/>
    <n v="12"/>
    <n v="0.266666666666667"/>
    <n v="10"/>
    <n v="0.22222222222222199"/>
    <n v="0"/>
    <n v="0"/>
    <n v="0"/>
    <n v="0"/>
    <n v="0"/>
    <n v="0"/>
    <n v="5"/>
    <n v="1.48648648648649"/>
    <n v="36.999999999999915"/>
    <n v="10"/>
    <n v="13.5"/>
  </r>
  <r>
    <n v="2017"/>
    <x v="6"/>
    <x v="9"/>
    <s v="GIBJO1"/>
    <x v="382"/>
    <n v="1"/>
    <n v="0"/>
    <n v="0"/>
    <n v="1"/>
    <n v="0"/>
    <n v="0"/>
    <n v="0"/>
    <n v="0"/>
    <n v="104"/>
    <n v="0"/>
    <n v="1"/>
    <n v="11"/>
    <n v="1"/>
    <n v="11"/>
    <n v="1"/>
    <n v="359"/>
    <n v="1"/>
    <n v="32"/>
    <n v="0"/>
    <n v="0"/>
    <n v="1"/>
    <n v="403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6"/>
    <x v="9"/>
    <s v="ELBSA"/>
    <x v="385"/>
    <n v="1"/>
    <n v="0"/>
    <n v="0"/>
    <n v="1"/>
    <n v="3"/>
    <n v="0"/>
    <n v="0"/>
    <n v="0"/>
    <n v="-295"/>
    <n v="0"/>
    <n v="1"/>
    <n v="418"/>
    <n v="0"/>
    <n v="0"/>
    <n v="0"/>
    <n v="0"/>
    <n v="0"/>
    <n v="0"/>
    <n v="0"/>
    <n v="0"/>
    <n v="1"/>
    <n v="607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1"/>
    <n v="1"/>
    <n v="1"/>
    <n v="0"/>
    <n v="0"/>
  </r>
  <r>
    <n v="2017"/>
    <x v="6"/>
    <x v="9"/>
    <s v="BROBR"/>
    <x v="410"/>
    <n v="19"/>
    <n v="12"/>
    <n v="3.9166666666666701"/>
    <n v="19"/>
    <n v="11.473684210526301"/>
    <n v="2"/>
    <n v="0.105263157894737"/>
    <n v="0"/>
    <n v="39.842105263157897"/>
    <n v="0"/>
    <n v="9"/>
    <n v="29.8888888888889"/>
    <n v="1"/>
    <n v="89"/>
    <n v="1"/>
    <n v="104"/>
    <n v="1"/>
    <n v="22"/>
    <n v="18"/>
    <n v="55.9444444444444"/>
    <n v="1"/>
    <n v="263"/>
    <n v="18"/>
    <n v="78.2777777777778"/>
    <n v="0.94736842105263197"/>
    <n v="15"/>
    <n v="72.8"/>
    <n v="0.83333333333333304"/>
    <n v="1"/>
    <n v="1"/>
    <n v="0"/>
    <n v="0"/>
    <n v="1"/>
    <n v="5.5555555555555601E-2"/>
    <n v="0"/>
    <n v="0"/>
    <n v="0"/>
    <n v="0"/>
    <n v="0"/>
    <n v="0"/>
    <n v="0"/>
    <n v="0"/>
    <n v="0"/>
    <n v="1.72727272727273"/>
    <n v="10.999999999999982"/>
    <n v="1"/>
    <n v="0"/>
  </r>
  <r>
    <n v="2017"/>
    <x v="6"/>
    <x v="9"/>
    <s v="MAJLE"/>
    <x v="411"/>
    <n v="1"/>
    <n v="0"/>
    <n v="0"/>
    <n v="1"/>
    <n v="3"/>
    <n v="0"/>
    <n v="0"/>
    <n v="1"/>
    <n v="5191"/>
    <n v="1"/>
    <n v="1"/>
    <n v="135"/>
    <n v="0"/>
    <n v="0"/>
    <n v="1"/>
    <n v="137"/>
    <n v="0"/>
    <n v="0"/>
    <n v="0"/>
    <n v="0"/>
    <n v="1"/>
    <n v="13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7"/>
    <x v="0"/>
    <s v="No MD"/>
    <x v="336"/>
    <n v="11"/>
    <n v="0"/>
    <n v="0"/>
    <n v="1"/>
    <n v="7"/>
    <n v="0"/>
    <n v="0"/>
    <n v="1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2"/>
    <n v="5.5"/>
    <n v="0"/>
    <n v="0"/>
  </r>
  <r>
    <n v="2017"/>
    <x v="7"/>
    <x v="0"/>
    <s v=".DNK"/>
    <x v="56"/>
    <n v="3"/>
    <n v="1"/>
    <n v="1"/>
    <n v="1"/>
    <n v="4"/>
    <n v="0"/>
    <n v="0"/>
    <n v="3"/>
    <n v="0"/>
    <n v="1"/>
    <n v="1"/>
    <n v="5"/>
    <n v="0"/>
    <n v="0"/>
    <n v="0"/>
    <n v="0"/>
    <n v="0"/>
    <n v="0"/>
    <n v="0"/>
    <n v="0"/>
    <n v="0"/>
    <n v="0"/>
    <n v="1"/>
    <n v="27"/>
    <n v="0.33333333333333298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3"/>
    <n v="0"/>
    <n v="0"/>
  </r>
  <r>
    <n v="2017"/>
    <x v="7"/>
    <x v="0"/>
    <s v="EDDOC"/>
    <x v="337"/>
    <n v="2"/>
    <n v="1"/>
    <n v="0"/>
    <n v="1"/>
    <n v="0"/>
    <n v="0"/>
    <n v="0"/>
    <n v="1"/>
    <n v="32"/>
    <n v="0.5"/>
    <n v="1"/>
    <n v="38"/>
    <n v="1"/>
    <n v="38"/>
    <n v="1"/>
    <n v="61"/>
    <n v="0"/>
    <n v="0"/>
    <n v="0"/>
    <n v="0"/>
    <n v="1"/>
    <n v="89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1"/>
    <n v="2"/>
    <n v="0"/>
    <n v="0"/>
  </r>
  <r>
    <n v="2017"/>
    <x v="7"/>
    <x v="0"/>
    <s v="ROVH"/>
    <x v="21"/>
    <n v="113"/>
    <n v="70"/>
    <n v="3.5857142857142899"/>
    <n v="113"/>
    <n v="4.0973451327433601"/>
    <n v="2"/>
    <n v="1.7699115044247801E-2"/>
    <n v="3"/>
    <n v="66.181818181818201"/>
    <n v="2.6548672566371698E-2"/>
    <n v="99"/>
    <n v="31.545454545454501"/>
    <n v="38"/>
    <n v="46.315789473684198"/>
    <n v="33"/>
    <n v="156.30303030303"/>
    <n v="31"/>
    <n v="65.516129032258107"/>
    <n v="70"/>
    <n v="136.48571428571401"/>
    <n v="37"/>
    <n v="298.27027027026998"/>
    <n v="75"/>
    <n v="179.53333333333299"/>
    <n v="0.66371681415929196"/>
    <n v="4"/>
    <n v="119"/>
    <n v="3.5398230088495602E-2"/>
    <n v="25"/>
    <n v="0.67567567567567599"/>
    <n v="14"/>
    <n v="0.37837837837837801"/>
    <n v="32"/>
    <n v="0.42666666666666703"/>
    <n v="9"/>
    <n v="0.12"/>
    <n v="0"/>
    <n v="0"/>
    <n v="0"/>
    <n v="0"/>
    <n v="0"/>
    <n v="0"/>
    <n v="0"/>
    <n v="1.56944444444444"/>
    <n v="72.000000000000199"/>
    <n v="34"/>
    <n v="23.852941176470601"/>
  </r>
  <r>
    <n v="2017"/>
    <x v="7"/>
    <x v="0"/>
    <s v="SALG"/>
    <x v="17"/>
    <n v="113"/>
    <n v="107"/>
    <n v="4.4953271028037403"/>
    <n v="112"/>
    <n v="7.1696428571428603"/>
    <n v="2"/>
    <n v="1.7857142857142901E-2"/>
    <n v="43"/>
    <n v="817.81927710843399"/>
    <n v="0.38053097345132703"/>
    <n v="100"/>
    <n v="9.99"/>
    <n v="3"/>
    <n v="13.3333333333333"/>
    <n v="0"/>
    <n v="0"/>
    <n v="0"/>
    <n v="0"/>
    <n v="63"/>
    <n v="56.571428571428598"/>
    <n v="1"/>
    <n v="285"/>
    <n v="111"/>
    <n v="77.189189189189193"/>
    <n v="0.98230088495575196"/>
    <n v="26"/>
    <n v="62.923076923076898"/>
    <n v="0.23008849557522101"/>
    <n v="1"/>
    <n v="1"/>
    <n v="0"/>
    <n v="0"/>
    <n v="2"/>
    <n v="1.8018018018018001E-2"/>
    <n v="1"/>
    <n v="9.0090090090090107E-3"/>
    <n v="3"/>
    <n v="2.6548672566371698E-2"/>
    <n v="1"/>
    <n v="8.8495575221239006E-3"/>
    <n v="0"/>
    <n v="0"/>
    <n v="0"/>
    <n v="1.98245614035088"/>
    <n v="56.999999999999922"/>
    <n v="0"/>
    <n v="0"/>
  </r>
  <r>
    <n v="2017"/>
    <x v="7"/>
    <x v="0"/>
    <s v="DAUL"/>
    <x v="15"/>
    <n v="208"/>
    <n v="127"/>
    <n v="2.5748031496063"/>
    <n v="208"/>
    <n v="3.8221153846153801"/>
    <n v="0"/>
    <n v="0"/>
    <n v="5"/>
    <n v="127.61764705882401"/>
    <n v="2.4038461538461502E-2"/>
    <n v="202"/>
    <n v="7.5198019801980198"/>
    <n v="22"/>
    <n v="20.272727272727298"/>
    <n v="9"/>
    <n v="145.666666666667"/>
    <n v="9"/>
    <n v="26.3333333333333"/>
    <n v="193"/>
    <n v="87.310880829015503"/>
    <n v="12"/>
    <n v="257.41666666666703"/>
    <n v="196"/>
    <n v="107.994897959184"/>
    <n v="0.94230769230769196"/>
    <n v="37"/>
    <n v="74.459459459459495"/>
    <n v="0.177884615384615"/>
    <n v="4"/>
    <n v="0.33333333333333298"/>
    <n v="3"/>
    <n v="0.25"/>
    <n v="7"/>
    <n v="3.5714285714285698E-2"/>
    <n v="9"/>
    <n v="4.5918367346938799E-2"/>
    <n v="11"/>
    <n v="5.2884615384615398E-2"/>
    <n v="12"/>
    <n v="5.7692307692307702E-2"/>
    <n v="0"/>
    <n v="0"/>
    <n v="0"/>
    <n v="1.94392523364486"/>
    <n v="106.99999999999999"/>
    <n v="8"/>
    <n v="13.75"/>
  </r>
  <r>
    <n v="2017"/>
    <x v="7"/>
    <x v="0"/>
    <s v="TUDF"/>
    <x v="269"/>
    <n v="2"/>
    <n v="1"/>
    <n v="3"/>
    <n v="2"/>
    <n v="3.5"/>
    <n v="0"/>
    <n v="0"/>
    <n v="1"/>
    <n v="-21"/>
    <n v="0.5"/>
    <n v="2"/>
    <n v="5.5"/>
    <n v="1"/>
    <n v="64"/>
    <n v="1"/>
    <n v="172"/>
    <n v="1"/>
    <n v="88"/>
    <n v="0"/>
    <n v="0"/>
    <n v="2"/>
    <n v="198.5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1"/>
    <n v="2"/>
    <n v="1"/>
    <n v="17"/>
  </r>
  <r>
    <n v="2017"/>
    <x v="7"/>
    <x v="0"/>
    <s v="FARI"/>
    <x v="32"/>
    <n v="376"/>
    <n v="267"/>
    <n v="4.3071161048689097"/>
    <n v="376"/>
    <n v="5.4069148936170199"/>
    <n v="10"/>
    <n v="2.6595744680851099E-2"/>
    <n v="9"/>
    <n v="298.68834688346902"/>
    <n v="2.3936170212765999E-2"/>
    <n v="36"/>
    <n v="157.277777777778"/>
    <n v="78"/>
    <n v="18.269230769230798"/>
    <n v="31"/>
    <n v="142.064516129032"/>
    <n v="29"/>
    <n v="39.172413793103402"/>
    <n v="309"/>
    <n v="76.343042071197402"/>
    <n v="32"/>
    <n v="280.8125"/>
    <n v="344"/>
    <n v="99.494186046511601"/>
    <n v="0.91489361702127703"/>
    <n v="160"/>
    <n v="67.081249999999997"/>
    <n v="0.42553191489361702"/>
    <n v="16"/>
    <n v="0.5"/>
    <n v="12"/>
    <n v="0.375"/>
    <n v="61"/>
    <n v="0.17732558139534901"/>
    <n v="43"/>
    <n v="0.125"/>
    <n v="0"/>
    <n v="0"/>
    <n v="0"/>
    <n v="0"/>
    <n v="0"/>
    <n v="0"/>
    <n v="1"/>
    <n v="1.92820512820513"/>
    <n v="194.99999999999983"/>
    <n v="31"/>
    <n v="22.161290322580601"/>
  </r>
  <r>
    <n v="2017"/>
    <x v="7"/>
    <x v="0"/>
    <s v="BAZD"/>
    <x v="30"/>
    <n v="52"/>
    <n v="36"/>
    <n v="6.7222222222222197"/>
    <n v="51"/>
    <n v="7.3529411764705896"/>
    <n v="2"/>
    <n v="3.9215686274509803E-2"/>
    <n v="1"/>
    <n v="-27.865384615384599"/>
    <n v="1.9230769230769201E-2"/>
    <n v="52"/>
    <n v="29.096153846153801"/>
    <n v="10"/>
    <n v="30.6"/>
    <n v="16"/>
    <n v="98.5"/>
    <n v="16"/>
    <n v="47.1875"/>
    <n v="26"/>
    <n v="144.42307692307699"/>
    <n v="21"/>
    <n v="355.23809523809501"/>
    <n v="29"/>
    <n v="289.55172413793099"/>
    <n v="0.55769230769230804"/>
    <n v="1"/>
    <n v="51"/>
    <n v="1.9230769230769201E-2"/>
    <n v="10"/>
    <n v="0.476190476190476"/>
    <n v="9"/>
    <n v="0.42857142857142899"/>
    <n v="8"/>
    <n v="0.27586206896551702"/>
    <n v="2"/>
    <n v="6.8965517241379296E-2"/>
    <n v="0"/>
    <n v="0"/>
    <n v="0"/>
    <n v="0"/>
    <n v="0"/>
    <n v="0"/>
    <n v="2"/>
    <n v="1.5757575757575799"/>
    <n v="32.999999999999915"/>
    <n v="15"/>
    <n v="14.3333333333333"/>
  </r>
  <r>
    <n v="2017"/>
    <x v="7"/>
    <x v="0"/>
    <s v="MARADR"/>
    <x v="58"/>
    <n v="1"/>
    <n v="0"/>
    <n v="0"/>
    <n v="1"/>
    <n v="2"/>
    <n v="0"/>
    <n v="0"/>
    <n v="0"/>
    <n v="-145"/>
    <n v="0"/>
    <n v="1"/>
    <n v="65"/>
    <n v="1"/>
    <n v="198"/>
    <n v="0"/>
    <n v="0"/>
    <n v="0"/>
    <n v="0"/>
    <n v="1"/>
    <n v="222"/>
    <n v="0"/>
    <n v="0"/>
    <n v="1"/>
    <n v="371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7"/>
    <x v="0"/>
    <s v="AVEJ"/>
    <x v="23"/>
    <n v="119"/>
    <n v="78"/>
    <n v="4.3205128205128203"/>
    <n v="118"/>
    <n v="4.8220338983050803"/>
    <n v="2"/>
    <n v="1.6949152542372899E-2"/>
    <n v="11"/>
    <n v="109.268518518519"/>
    <n v="9.2436974789915999E-2"/>
    <n v="103"/>
    <n v="21.242718446601899"/>
    <n v="35"/>
    <n v="29.742857142857101"/>
    <n v="49"/>
    <n v="111.46938775510201"/>
    <n v="48"/>
    <n v="46.25"/>
    <n v="66"/>
    <n v="100.93939393939399"/>
    <n v="46"/>
    <n v="222.52173913043501"/>
    <n v="67"/>
    <n v="131.55223880597001"/>
    <n v="0.56302521008403394"/>
    <n v="16"/>
    <n v="81"/>
    <n v="0.13445378151260501"/>
    <n v="32"/>
    <n v="0.69565217391304401"/>
    <n v="10"/>
    <n v="0.217391304347826"/>
    <n v="29"/>
    <n v="0.43283582089552203"/>
    <n v="4"/>
    <n v="5.9701492537313397E-2"/>
    <n v="0"/>
    <n v="0"/>
    <n v="0"/>
    <n v="0"/>
    <n v="0"/>
    <n v="1"/>
    <n v="2"/>
    <n v="1.76119402985075"/>
    <n v="67.567796610169353"/>
    <n v="47"/>
    <n v="14.369565217391299"/>
  </r>
  <r>
    <n v="2017"/>
    <x v="7"/>
    <x v="0"/>
    <s v="MARDA"/>
    <x v="31"/>
    <n v="85"/>
    <n v="67"/>
    <n v="6.6716417910447801"/>
    <n v="85"/>
    <n v="7.9176470588235297"/>
    <n v="2"/>
    <n v="2.3529411764705899E-2"/>
    <n v="5"/>
    <n v="116.333333333333"/>
    <n v="5.8823529411764698E-2"/>
    <n v="78"/>
    <n v="27.756410256410302"/>
    <n v="25"/>
    <n v="38.44"/>
    <n v="26"/>
    <n v="164.92307692307699"/>
    <n v="23"/>
    <n v="42.652173913043498"/>
    <n v="52"/>
    <n v="152.13461538461499"/>
    <n v="29"/>
    <n v="303.41379310344797"/>
    <n v="52"/>
    <n v="219.67307692307699"/>
    <n v="0.61176470588235299"/>
    <n v="3"/>
    <n v="121"/>
    <n v="3.5294117647058802E-2"/>
    <n v="18"/>
    <n v="0.62068965517241403"/>
    <n v="12"/>
    <n v="0.41379310344827602"/>
    <n v="22"/>
    <n v="0.42307692307692302"/>
    <n v="8"/>
    <n v="0.15384615384615399"/>
    <n v="1"/>
    <n v="1.1764705882352899E-2"/>
    <n v="1"/>
    <n v="1.1764705882352899E-2"/>
    <n v="0"/>
    <n v="0"/>
    <n v="0"/>
    <n v="1.7346938775510199"/>
    <n v="49.000000000000014"/>
    <n v="26"/>
    <n v="14.76"/>
  </r>
  <r>
    <n v="2017"/>
    <x v="7"/>
    <x v="0"/>
    <s v="SUETIT"/>
    <x v="10"/>
    <n v="182"/>
    <n v="114"/>
    <n v="2.8070175438596499"/>
    <n v="182"/>
    <n v="4.8461538461538503"/>
    <n v="4"/>
    <n v="2.1978021978022001E-2"/>
    <n v="9"/>
    <n v="4.0747126436781604"/>
    <n v="4.94505494505494E-2"/>
    <n v="174"/>
    <n v="21.672413793103399"/>
    <n v="64"/>
    <n v="45.484375"/>
    <n v="68"/>
    <n v="116.5"/>
    <n v="64"/>
    <n v="54.8125"/>
    <n v="103"/>
    <n v="135.90291262135901"/>
    <n v="73"/>
    <n v="310.39726027397302"/>
    <n v="104"/>
    <n v="196.04807692307699"/>
    <n v="0.57142857142857095"/>
    <n v="11"/>
    <n v="107.181818181818"/>
    <n v="6.0439560439560398E-2"/>
    <n v="43"/>
    <n v="0.58904109589041098"/>
    <n v="25"/>
    <n v="0.34246575342465801"/>
    <n v="28"/>
    <n v="0.269230769230769"/>
    <n v="14"/>
    <n v="0.134615384615385"/>
    <n v="0"/>
    <n v="0"/>
    <n v="0"/>
    <n v="0"/>
    <n v="0"/>
    <n v="0"/>
    <n v="5"/>
    <n v="1.68518518518519"/>
    <n v="107.99999999999969"/>
    <n v="66"/>
    <n v="46.630769230769197"/>
  </r>
  <r>
    <n v="2017"/>
    <x v="7"/>
    <x v="0"/>
    <s v="VASDIB"/>
    <x v="20"/>
    <n v="198"/>
    <n v="198"/>
    <n v="1.52525252525253"/>
    <n v="198"/>
    <n v="4.2222222222222197"/>
    <n v="0"/>
    <n v="0"/>
    <n v="2"/>
    <n v="-2.7602040816326499"/>
    <n v="1.01010101010101E-2"/>
    <n v="165"/>
    <n v="11.9393939393939"/>
    <n v="22"/>
    <n v="23.681818181818201"/>
    <n v="8"/>
    <n v="216.875"/>
    <n v="6"/>
    <n v="8.5"/>
    <n v="189"/>
    <n v="69.724867724867707"/>
    <n v="8"/>
    <n v="160.125"/>
    <n v="190"/>
    <n v="86.473684210526301"/>
    <n v="0.95959595959596"/>
    <n v="45"/>
    <n v="60.244444444444397"/>
    <n v="0.22727272727272699"/>
    <n v="2"/>
    <n v="0.25"/>
    <n v="1"/>
    <n v="0.125"/>
    <n v="6"/>
    <n v="3.1578947368421102E-2"/>
    <n v="10"/>
    <n v="5.2631578947368397E-2"/>
    <n v="8"/>
    <n v="4.0404040404040401E-2"/>
    <n v="11"/>
    <n v="5.5555555555555601E-2"/>
    <n v="0"/>
    <n v="0"/>
    <n v="0"/>
    <n v="1.90384615384615"/>
    <n v="104.00000000000021"/>
    <n v="0"/>
    <n v="0"/>
  </r>
  <r>
    <n v="2017"/>
    <x v="7"/>
    <x v="0"/>
    <s v="QUIJES"/>
    <x v="13"/>
    <n v="127"/>
    <n v="79"/>
    <n v="2.81012658227848"/>
    <n v="127"/>
    <n v="4.3307086614173196"/>
    <n v="2"/>
    <n v="1.5748031496062999E-2"/>
    <n v="15"/>
    <n v="109.530973451327"/>
    <n v="0.118110236220472"/>
    <n v="109"/>
    <n v="20.137614678899102"/>
    <n v="29"/>
    <n v="45.827586206896598"/>
    <n v="55"/>
    <n v="161.363636363636"/>
    <n v="55"/>
    <n v="44.8"/>
    <n v="59"/>
    <n v="120.593220338983"/>
    <n v="62"/>
    <n v="296.306451612903"/>
    <n v="56"/>
    <n v="165.08928571428601"/>
    <n v="0.440944881889764"/>
    <n v="7"/>
    <n v="69.714285714285694"/>
    <n v="5.5118110236220499E-2"/>
    <n v="42"/>
    <n v="0.67741935483870996"/>
    <n v="18"/>
    <n v="0.29032258064516098"/>
    <n v="17"/>
    <n v="0.30357142857142899"/>
    <n v="12"/>
    <n v="0.214285714285714"/>
    <n v="0"/>
    <n v="0"/>
    <n v="0"/>
    <n v="0"/>
    <n v="0"/>
    <n v="0"/>
    <n v="1"/>
    <n v="1.7887323943661999"/>
    <n v="70.999999999999886"/>
    <n v="54"/>
    <n v="41.509433962264197"/>
  </r>
  <r>
    <n v="2017"/>
    <x v="7"/>
    <x v="0"/>
    <s v="HERELI"/>
    <x v="289"/>
    <n v="147"/>
    <n v="90"/>
    <n v="1.6666666666666701"/>
    <n v="147"/>
    <n v="3.0680272108843498"/>
    <n v="2"/>
    <n v="1.3605442176870699E-2"/>
    <n v="1"/>
    <n v="175.97945205479499"/>
    <n v="6.8027210884353704E-3"/>
    <n v="50"/>
    <n v="39.5"/>
    <n v="42"/>
    <n v="21.8333333333333"/>
    <n v="6"/>
    <n v="121"/>
    <n v="6"/>
    <n v="13.3333333333333"/>
    <n v="131"/>
    <n v="68.290076335877899"/>
    <n v="7"/>
    <n v="212.42857142857099"/>
    <n v="139"/>
    <n v="88.561151079136707"/>
    <n v="0.94557823129251695"/>
    <n v="65"/>
    <n v="47.415384615384603"/>
    <n v="0.44217687074829898"/>
    <n v="3"/>
    <n v="0.42857142857142899"/>
    <n v="3"/>
    <n v="0.42857142857142899"/>
    <n v="13"/>
    <n v="9.3525179856115095E-2"/>
    <n v="12"/>
    <n v="8.6330935251798593E-2"/>
    <n v="0"/>
    <n v="0"/>
    <n v="2"/>
    <n v="1.3605442176870699E-2"/>
    <n v="0"/>
    <n v="0"/>
    <n v="6"/>
    <n v="1.68965517241379"/>
    <n v="87.000000000000156"/>
    <n v="6"/>
    <n v="17.3333333333333"/>
  </r>
  <r>
    <n v="2017"/>
    <x v="7"/>
    <x v="0"/>
    <s v="OROGRA"/>
    <x v="9"/>
    <n v="116"/>
    <n v="100"/>
    <n v="2.72"/>
    <n v="116"/>
    <n v="5.3793103448275899"/>
    <n v="0"/>
    <n v="0"/>
    <n v="0"/>
    <n v="113.793103448276"/>
    <n v="0"/>
    <n v="36"/>
    <n v="16.6111111111111"/>
    <n v="24"/>
    <n v="20.9166666666667"/>
    <n v="7"/>
    <n v="143.142857142857"/>
    <n v="7"/>
    <n v="11.714285714285699"/>
    <n v="104"/>
    <n v="89.125"/>
    <n v="7"/>
    <n v="213.71428571428601"/>
    <n v="108"/>
    <n v="108.638888888889"/>
    <n v="0.931034482758621"/>
    <n v="34"/>
    <n v="65.823529411764696"/>
    <n v="0.29310344827586199"/>
    <n v="0"/>
    <n v="0"/>
    <n v="1"/>
    <n v="0.14285714285714299"/>
    <n v="8"/>
    <n v="7.4074074074074098E-2"/>
    <n v="5"/>
    <n v="4.6296296296296301E-2"/>
    <n v="5"/>
    <n v="4.31034482758621E-2"/>
    <n v="6"/>
    <n v="5.1724137931034503E-2"/>
    <n v="0"/>
    <n v="0"/>
    <n v="0"/>
    <n v="1.63380281690141"/>
    <n v="70.999999999999929"/>
    <n v="7"/>
    <n v="17.428571428571399"/>
  </r>
  <r>
    <n v="2017"/>
    <x v="7"/>
    <x v="0"/>
    <s v="HENALY"/>
    <x v="3"/>
    <n v="63"/>
    <n v="55"/>
    <n v="10.3090909090909"/>
    <n v="63"/>
    <n v="13.0793650793651"/>
    <n v="2"/>
    <n v="3.1746031746031703E-2"/>
    <n v="0"/>
    <n v="101.82539682539699"/>
    <n v="0"/>
    <n v="14"/>
    <n v="144"/>
    <n v="11"/>
    <n v="41.181818181818201"/>
    <n v="10"/>
    <n v="188.6"/>
    <n v="10"/>
    <n v="48.8"/>
    <n v="44"/>
    <n v="92.227272727272705"/>
    <n v="13"/>
    <n v="326.61538461538498"/>
    <n v="49"/>
    <n v="101.938775510204"/>
    <n v="0.77777777777777801"/>
    <n v="11"/>
    <n v="70.272727272727295"/>
    <n v="0.17460317460317501"/>
    <n v="5"/>
    <n v="0.38461538461538503"/>
    <n v="5"/>
    <n v="0.38461538461538503"/>
    <n v="8"/>
    <n v="0.16326530612244899"/>
    <n v="5"/>
    <n v="0.102040816326531"/>
    <n v="0"/>
    <n v="0"/>
    <n v="0"/>
    <n v="0"/>
    <n v="0"/>
    <n v="0"/>
    <n v="2"/>
    <n v="1.575"/>
    <n v="40"/>
    <n v="9"/>
    <n v="60.8888888888889"/>
  </r>
  <r>
    <n v="2017"/>
    <x v="7"/>
    <x v="0"/>
    <s v="XAVALB"/>
    <x v="26"/>
    <n v="112"/>
    <n v="59"/>
    <n v="4.4406779661016902"/>
    <n v="110"/>
    <n v="5.6181818181818199"/>
    <n v="0"/>
    <n v="0"/>
    <n v="12"/>
    <n v="75.680000000000007"/>
    <n v="0.107142857142857"/>
    <n v="100"/>
    <n v="25.02"/>
    <n v="30"/>
    <n v="46"/>
    <n v="48"/>
    <n v="141.104166666667"/>
    <n v="44"/>
    <n v="31.931818181818201"/>
    <n v="50"/>
    <n v="141.41999999999999"/>
    <n v="50"/>
    <n v="275.8"/>
    <n v="51"/>
    <n v="172.274509803922"/>
    <n v="0.45535714285714302"/>
    <n v="8"/>
    <n v="109"/>
    <n v="7.1428571428571397E-2"/>
    <n v="31"/>
    <n v="0.62"/>
    <n v="14"/>
    <n v="0.28000000000000003"/>
    <n v="15"/>
    <n v="0.29411764705882398"/>
    <n v="13"/>
    <n v="0.25490196078431399"/>
    <n v="0"/>
    <n v="0"/>
    <n v="0"/>
    <n v="0"/>
    <n v="1"/>
    <n v="1"/>
    <n v="0"/>
    <n v="1.6666666666666701"/>
    <n v="67.199999999999861"/>
    <n v="45"/>
    <n v="62.8"/>
  </r>
  <r>
    <n v="2017"/>
    <x v="7"/>
    <x v="0"/>
    <s v="DHAAN"/>
    <x v="16"/>
    <n v="72"/>
    <n v="51"/>
    <n v="2.9019607843137298"/>
    <n v="72"/>
    <n v="4.1388888888888902"/>
    <n v="0"/>
    <n v="0"/>
    <n v="6"/>
    <n v="-62.913043478260903"/>
    <n v="8.3333333333333301E-2"/>
    <n v="70"/>
    <n v="14.4714285714286"/>
    <n v="25"/>
    <n v="33.799999999999997"/>
    <n v="34"/>
    <n v="132.32352941176501"/>
    <n v="32"/>
    <n v="81.03125"/>
    <n v="31"/>
    <n v="129.45161290322599"/>
    <n v="35"/>
    <n v="332.71428571428601"/>
    <n v="35"/>
    <n v="204.65714285714299"/>
    <n v="0.48611111111111099"/>
    <n v="5"/>
    <n v="148.19999999999999"/>
    <n v="6.9444444444444406E-2"/>
    <n v="28"/>
    <n v="0.8"/>
    <n v="16"/>
    <n v="0.45714285714285702"/>
    <n v="9"/>
    <n v="0.25714285714285701"/>
    <n v="6"/>
    <n v="0.17142857142857101"/>
    <n v="0"/>
    <n v="0"/>
    <n v="0"/>
    <n v="0"/>
    <n v="0"/>
    <n v="0"/>
    <n v="2"/>
    <n v="1.44"/>
    <n v="50"/>
    <n v="38"/>
    <n v="62.771428571428601"/>
  </r>
  <r>
    <n v="2017"/>
    <x v="7"/>
    <x v="0"/>
    <s v="KINKE"/>
    <x v="44"/>
    <n v="56"/>
    <n v="38"/>
    <n v="5.4473684210526301"/>
    <n v="56"/>
    <n v="6.625"/>
    <n v="0"/>
    <n v="0"/>
    <n v="3"/>
    <n v="555.56603773584902"/>
    <n v="5.3571428571428603E-2"/>
    <n v="47"/>
    <n v="47.914893617021299"/>
    <n v="10"/>
    <n v="66.400000000000006"/>
    <n v="18"/>
    <n v="132"/>
    <n v="17"/>
    <n v="124.941176470588"/>
    <n v="33"/>
    <n v="88.939393939393895"/>
    <n v="18"/>
    <n v="259.277777777778"/>
    <n v="37"/>
    <n v="111.56756756756801"/>
    <n v="0.66071428571428603"/>
    <n v="10"/>
    <n v="67.2"/>
    <n v="0.17857142857142899"/>
    <n v="11"/>
    <n v="0.61111111111111105"/>
    <n v="10"/>
    <n v="0.55555555555555602"/>
    <n v="2"/>
    <n v="5.4054054054054099E-2"/>
    <n v="2"/>
    <n v="5.4054054054054099E-2"/>
    <n v="0"/>
    <n v="0"/>
    <n v="1"/>
    <n v="1.7857142857142901E-2"/>
    <n v="0"/>
    <n v="0"/>
    <n v="1"/>
    <n v="1.6470588235294099"/>
    <n v="34.000000000000036"/>
    <n v="16"/>
    <n v="34.125"/>
  </r>
  <r>
    <n v="2017"/>
    <x v="7"/>
    <x v="0"/>
    <s v="KUTD"/>
    <x v="22"/>
    <n v="110"/>
    <n v="71"/>
    <n v="4.2535211267605604"/>
    <n v="110"/>
    <n v="5.4"/>
    <n v="0"/>
    <n v="0"/>
    <n v="5"/>
    <n v="86.285714285714306"/>
    <n v="4.5454545454545497E-2"/>
    <n v="103"/>
    <n v="20"/>
    <n v="42"/>
    <n v="47.238095238095198"/>
    <n v="50"/>
    <n v="127.46"/>
    <n v="51"/>
    <n v="37.254901960784302"/>
    <n v="48"/>
    <n v="122.791666666667"/>
    <n v="55"/>
    <n v="290.78181818181798"/>
    <n v="51"/>
    <n v="154.07843137254901"/>
    <n v="0.46363636363636401"/>
    <n v="1"/>
    <n v="73"/>
    <n v="9.0909090909090905E-3"/>
    <n v="34"/>
    <n v="0.61818181818181805"/>
    <n v="20"/>
    <n v="0.36363636363636398"/>
    <n v="14"/>
    <n v="0.27450980392156898"/>
    <n v="9"/>
    <n v="0.17647058823529399"/>
    <n v="0"/>
    <n v="0"/>
    <n v="0"/>
    <n v="0"/>
    <n v="0"/>
    <n v="0"/>
    <n v="3"/>
    <n v="1.5714285714285701"/>
    <n v="70.000000000000057"/>
    <n v="51"/>
    <n v="27.18"/>
  </r>
  <r>
    <n v="2017"/>
    <x v="7"/>
    <x v="0"/>
    <s v="PAVF"/>
    <x v="2"/>
    <n v="190"/>
    <n v="100"/>
    <n v="1.51"/>
    <n v="186"/>
    <n v="3.4193548387096802"/>
    <n v="0"/>
    <n v="0"/>
    <n v="7"/>
    <n v="237.45652173913001"/>
    <n v="3.6842105263157898E-2"/>
    <n v="175"/>
    <n v="6.8628571428571403"/>
    <n v="33"/>
    <n v="20.939393939393899"/>
    <n v="13"/>
    <n v="190.15384615384599"/>
    <n v="11"/>
    <n v="34.636363636363598"/>
    <n v="152"/>
    <n v="96.986842105263193"/>
    <n v="15"/>
    <n v="386.46666666666698"/>
    <n v="171"/>
    <n v="108.842105263158"/>
    <n v="0.9"/>
    <n v="30"/>
    <n v="59.1666666666667"/>
    <n v="0.157894736842105"/>
    <n v="6"/>
    <n v="0.4"/>
    <n v="8"/>
    <n v="0.53333333333333299"/>
    <n v="22"/>
    <n v="0.12865497076023399"/>
    <n v="12"/>
    <n v="7.0175438596491196E-2"/>
    <n v="4"/>
    <n v="2.1052631578947399E-2"/>
    <n v="5"/>
    <n v="2.6315789473684199E-2"/>
    <n v="0"/>
    <n v="4"/>
    <n v="13"/>
    <n v="1.57627118644068"/>
    <n v="120.537634408602"/>
    <n v="13"/>
    <n v="6.4615384615384599"/>
  </r>
  <r>
    <n v="2017"/>
    <x v="7"/>
    <x v="0"/>
    <s v="MEDK"/>
    <x v="29"/>
    <n v="60"/>
    <n v="42"/>
    <n v="6.2619047619047601"/>
    <n v="59"/>
    <n v="7.2203389830508504"/>
    <n v="0"/>
    <n v="0"/>
    <n v="3"/>
    <n v="97.175438596491205"/>
    <n v="0.05"/>
    <n v="53"/>
    <n v="20.4339622641509"/>
    <n v="20"/>
    <n v="55.45"/>
    <n v="22"/>
    <n v="190.45454545454501"/>
    <n v="21"/>
    <n v="32.714285714285701"/>
    <n v="33"/>
    <n v="102.333333333333"/>
    <n v="23"/>
    <n v="293.34782608695701"/>
    <n v="36"/>
    <n v="127.055555555556"/>
    <n v="0.6"/>
    <n v="9"/>
    <n v="76.4444444444444"/>
    <n v="0.15"/>
    <n v="14"/>
    <n v="0.60869565217391297"/>
    <n v="8"/>
    <n v="0.34782608695652201"/>
    <n v="9"/>
    <n v="0.25"/>
    <n v="5"/>
    <n v="0.13888888888888901"/>
    <n v="0"/>
    <n v="0"/>
    <n v="1"/>
    <n v="1.6666666666666701E-2"/>
    <n v="0"/>
    <n v="1"/>
    <n v="0"/>
    <n v="1.4047619047619"/>
    <n v="42.711864406779803"/>
    <n v="22"/>
    <n v="32.454545454545503"/>
  </r>
  <r>
    <n v="2017"/>
    <x v="7"/>
    <x v="0"/>
    <s v="COUR"/>
    <x v="18"/>
    <n v="146"/>
    <n v="88"/>
    <n v="4.8863636363636402"/>
    <n v="146"/>
    <n v="5.2191780821917799"/>
    <n v="0"/>
    <n v="0"/>
    <n v="6"/>
    <n v="6.4285714285714297"/>
    <n v="4.1095890410958902E-2"/>
    <n v="137"/>
    <n v="17.7737226277372"/>
    <n v="45"/>
    <n v="38.4"/>
    <n v="56"/>
    <n v="162.91071428571399"/>
    <n v="52"/>
    <n v="34.826923076923102"/>
    <n v="72"/>
    <n v="135.569444444444"/>
    <n v="68"/>
    <n v="366.67647058823502"/>
    <n v="75"/>
    <n v="185.86666666666699"/>
    <n v="0.51369863013698602"/>
    <n v="8"/>
    <n v="119.375"/>
    <n v="5.4794520547945202E-2"/>
    <n v="35"/>
    <n v="0.51470588235294101"/>
    <n v="19"/>
    <n v="0.27941176470588203"/>
    <n v="23"/>
    <n v="0.30666666666666698"/>
    <n v="12"/>
    <n v="0.16"/>
    <n v="0"/>
    <n v="0"/>
    <n v="0"/>
    <n v="0"/>
    <n v="0"/>
    <n v="0"/>
    <n v="1"/>
    <n v="1.69767441860465"/>
    <n v="86.000000000000057"/>
    <n v="56"/>
    <n v="32.109090909090902"/>
  </r>
  <r>
    <n v="2017"/>
    <x v="7"/>
    <x v="0"/>
    <s v="COUR"/>
    <x v="18"/>
    <n v="1"/>
    <n v="0"/>
    <n v="0"/>
    <n v="1"/>
    <n v="3"/>
    <n v="0"/>
    <n v="0"/>
    <n v="0"/>
    <n v="132"/>
    <n v="0"/>
    <n v="1"/>
    <n v="99"/>
    <n v="0"/>
    <n v="0"/>
    <n v="1"/>
    <n v="91"/>
    <n v="1"/>
    <n v="5"/>
    <n v="0"/>
    <n v="0"/>
    <n v="1"/>
    <n v="1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22"/>
  </r>
  <r>
    <n v="2017"/>
    <x v="7"/>
    <x v="0"/>
    <s v="BREI"/>
    <x v="39"/>
    <n v="143"/>
    <n v="107"/>
    <n v="5.3364485981308398"/>
    <n v="142"/>
    <n v="6.3098591549295797"/>
    <n v="4"/>
    <n v="2.8169014084507001E-2"/>
    <n v="18"/>
    <n v="410.03076923076901"/>
    <n v="0.125874125874126"/>
    <n v="139"/>
    <n v="30.956834532374099"/>
    <n v="43"/>
    <n v="38"/>
    <n v="47"/>
    <n v="133.91489361702099"/>
    <n v="43"/>
    <n v="84.813953488372107"/>
    <n v="78"/>
    <n v="118.538461538462"/>
    <n v="52"/>
    <n v="316.65384615384602"/>
    <n v="88"/>
    <n v="178.40909090909099"/>
    <n v="0.61538461538461497"/>
    <n v="15"/>
    <n v="100.666666666667"/>
    <n v="0.10489510489510501"/>
    <n v="36"/>
    <n v="0.69230769230769196"/>
    <n v="17"/>
    <n v="0.32692307692307698"/>
    <n v="19"/>
    <n v="0.21590909090909099"/>
    <n v="12"/>
    <n v="0.13636363636363599"/>
    <n v="0"/>
    <n v="0"/>
    <n v="2"/>
    <n v="1.3986013986014E-2"/>
    <n v="0"/>
    <n v="0"/>
    <n v="3"/>
    <n v="1.60674157303371"/>
    <n v="88.999999999999886"/>
    <n v="49"/>
    <n v="574.6875"/>
  </r>
  <r>
    <n v="2017"/>
    <x v="7"/>
    <x v="0"/>
    <s v="LAMYO"/>
    <x v="412"/>
    <n v="18"/>
    <n v="16"/>
    <n v="1.1875"/>
    <n v="18"/>
    <n v="4.8888888888888902"/>
    <n v="0"/>
    <n v="0"/>
    <n v="0"/>
    <n v="-85.2222222222222"/>
    <n v="0"/>
    <n v="18"/>
    <n v="11.2222222222222"/>
    <n v="7"/>
    <n v="12.714285714285699"/>
    <n v="8"/>
    <n v="113.375"/>
    <n v="8"/>
    <n v="11.25"/>
    <n v="8"/>
    <n v="98.375"/>
    <n v="9"/>
    <n v="206.111111111111"/>
    <n v="8"/>
    <n v="125.75"/>
    <n v="0.44444444444444398"/>
    <n v="1"/>
    <n v="73"/>
    <n v="5.5555555555555601E-2"/>
    <n v="8"/>
    <n v="0.88888888888888895"/>
    <n v="6"/>
    <n v="0.66666666666666696"/>
    <n v="4"/>
    <n v="0.5"/>
    <n v="0"/>
    <n v="0"/>
    <n v="0"/>
    <n v="0"/>
    <n v="0"/>
    <n v="0"/>
    <n v="0"/>
    <n v="0"/>
    <n v="0"/>
    <n v="1.3846153846153799"/>
    <n v="13.000000000000044"/>
    <n v="5"/>
    <n v="20"/>
  </r>
  <r>
    <n v="2017"/>
    <x v="7"/>
    <x v="0"/>
    <s v="AVIN"/>
    <x v="25"/>
    <n v="86"/>
    <n v="53"/>
    <n v="5.3018867924528301"/>
    <n v="86"/>
    <n v="6.68604651162791"/>
    <n v="2"/>
    <n v="2.32558139534884E-2"/>
    <n v="12"/>
    <n v="149.743243243243"/>
    <n v="0.13953488372093001"/>
    <n v="77"/>
    <n v="25.194805194805198"/>
    <n v="28"/>
    <n v="42.821428571428598"/>
    <n v="30"/>
    <n v="141.4"/>
    <n v="29"/>
    <n v="44.862068965517203"/>
    <n v="49"/>
    <n v="179.38775510204101"/>
    <n v="31"/>
    <n v="279.322580645161"/>
    <n v="51"/>
    <n v="186.54901960784301"/>
    <n v="0.59302325581395399"/>
    <n v="4"/>
    <n v="152.5"/>
    <n v="4.6511627906976702E-2"/>
    <n v="16"/>
    <n v="0.51612903225806495"/>
    <n v="16"/>
    <n v="0.51612903225806495"/>
    <n v="13"/>
    <n v="0.25490196078431399"/>
    <n v="6"/>
    <n v="0.11764705882352899"/>
    <n v="0"/>
    <n v="0"/>
    <n v="0"/>
    <n v="0"/>
    <n v="0"/>
    <n v="0"/>
    <n v="2"/>
    <n v="1.53571428571429"/>
    <n v="55.999999999999844"/>
    <n v="28"/>
    <n v="90.814814814814795"/>
  </r>
  <r>
    <n v="2017"/>
    <x v="7"/>
    <x v="0"/>
    <s v="MORANG"/>
    <x v="4"/>
    <n v="145"/>
    <n v="100"/>
    <n v="3.49"/>
    <n v="145"/>
    <n v="4.9655172413793096"/>
    <n v="0"/>
    <n v="0"/>
    <n v="2"/>
    <n v="192.833333333333"/>
    <n v="1.37931034482759E-2"/>
    <n v="58"/>
    <n v="134.39655172413799"/>
    <n v="47"/>
    <n v="22.851063829787201"/>
    <n v="31"/>
    <n v="169.129032258065"/>
    <n v="30"/>
    <n v="50.2"/>
    <n v="101"/>
    <n v="116.366336633663"/>
    <n v="36"/>
    <n v="338.555555555556"/>
    <n v="108"/>
    <n v="137.62037037037001"/>
    <n v="0.74482758620689704"/>
    <n v="26"/>
    <n v="68.230769230769198"/>
    <n v="0.17931034482758601"/>
    <n v="23"/>
    <n v="0.63888888888888895"/>
    <n v="15"/>
    <n v="0.41666666666666702"/>
    <n v="21"/>
    <n v="0.194444444444444"/>
    <n v="26"/>
    <n v="0.240740740740741"/>
    <n v="0"/>
    <n v="0"/>
    <n v="0"/>
    <n v="0"/>
    <n v="0"/>
    <n v="0"/>
    <n v="7"/>
    <n v="1.6111111111111101"/>
    <n v="90.000000000000057"/>
    <n v="32"/>
    <n v="34.451612903225801"/>
  </r>
  <r>
    <n v="2017"/>
    <x v="7"/>
    <x v="0"/>
    <s v="QUIN"/>
    <x v="1"/>
    <n v="193"/>
    <n v="151"/>
    <n v="5.9205298013245002"/>
    <n v="193"/>
    <n v="6.9896373056994801"/>
    <n v="4"/>
    <n v="2.0725388601036301E-2"/>
    <n v="2"/>
    <n v="172.151041666667"/>
    <n v="1.03626943005181E-2"/>
    <n v="65"/>
    <n v="119.92307692307701"/>
    <n v="54"/>
    <n v="37.148148148148103"/>
    <n v="55"/>
    <n v="129.272727272727"/>
    <n v="55"/>
    <n v="49.7454545454545"/>
    <n v="131"/>
    <n v="81.190839694656503"/>
    <n v="59"/>
    <n v="260.64406779660999"/>
    <n v="134"/>
    <n v="107.977611940299"/>
    <n v="0.69430051813471505"/>
    <n v="44"/>
    <n v="63.704545454545503"/>
    <n v="0.227979274611399"/>
    <n v="36"/>
    <n v="0.61016949152542399"/>
    <n v="16"/>
    <n v="0.27118644067796599"/>
    <n v="26"/>
    <n v="0.19402985074626899"/>
    <n v="21"/>
    <n v="0.15671641791044799"/>
    <n v="0"/>
    <n v="0"/>
    <n v="0"/>
    <n v="0"/>
    <n v="0"/>
    <n v="0"/>
    <n v="5"/>
    <n v="1.7079646017699099"/>
    <n v="113.0000000000001"/>
    <n v="54"/>
    <n v="37.648148148148103"/>
  </r>
  <r>
    <n v="2017"/>
    <x v="7"/>
    <x v="0"/>
    <s v="MEDY"/>
    <x v="43"/>
    <n v="92"/>
    <n v="43"/>
    <n v="4.1627906976744198"/>
    <n v="92"/>
    <n v="5.6739130434782599"/>
    <n v="4"/>
    <n v="4.3478260869565202E-2"/>
    <n v="28"/>
    <n v="271.203125"/>
    <n v="0.30434782608695699"/>
    <n v="69"/>
    <n v="12.9565217391304"/>
    <n v="17"/>
    <n v="30.176470588235301"/>
    <n v="19"/>
    <n v="159.42105263157899"/>
    <n v="18"/>
    <n v="46.6666666666667"/>
    <n v="64"/>
    <n v="99.84375"/>
    <n v="21"/>
    <n v="240.28571428571399"/>
    <n v="49"/>
    <n v="114.34693877551"/>
    <n v="0.53260869565217395"/>
    <n v="11"/>
    <n v="77.545454545454504"/>
    <n v="0.119565217391304"/>
    <n v="13"/>
    <n v="0.61904761904761896"/>
    <n v="10"/>
    <n v="0.476190476190476"/>
    <n v="2"/>
    <n v="4.08163265306122E-2"/>
    <n v="5"/>
    <n v="0.102040816326531"/>
    <n v="3"/>
    <n v="3.2608695652173898E-2"/>
    <n v="6"/>
    <n v="6.5217391304347797E-2"/>
    <n v="0"/>
    <n v="0"/>
    <n v="2"/>
    <n v="1.7692307692307701"/>
    <n v="51.999999999999979"/>
    <n v="17"/>
    <n v="27.647058823529399"/>
  </r>
  <r>
    <n v="2017"/>
    <x v="7"/>
    <x v="0"/>
    <s v="DALW"/>
    <x v="27"/>
    <n v="142"/>
    <n v="106"/>
    <n v="4.0377358490565998"/>
    <n v="142"/>
    <n v="5.9507042253521103"/>
    <n v="4"/>
    <n v="2.8169014084507001E-2"/>
    <n v="1"/>
    <n v="76.120567375886495"/>
    <n v="7.0422535211267599E-3"/>
    <n v="133"/>
    <n v="30.300751879699199"/>
    <n v="48"/>
    <n v="55.9791666666667"/>
    <n v="59"/>
    <n v="148.593220338983"/>
    <n v="51"/>
    <n v="35.823529411764703"/>
    <n v="67"/>
    <n v="142.16417910447799"/>
    <n v="66"/>
    <n v="302.39393939393898"/>
    <n v="72"/>
    <n v="210.347222222222"/>
    <n v="0.50704225352112697"/>
    <n v="8"/>
    <n v="60.125"/>
    <n v="5.63380281690141E-2"/>
    <n v="34"/>
    <n v="0.51515151515151503"/>
    <n v="23"/>
    <n v="0.34848484848484901"/>
    <n v="28"/>
    <n v="0.38888888888888901"/>
    <n v="10"/>
    <n v="0.13888888888888901"/>
    <n v="0"/>
    <n v="0"/>
    <n v="0"/>
    <n v="0"/>
    <n v="0"/>
    <n v="0"/>
    <n v="0"/>
    <n v="1.69047619047619"/>
    <n v="84.000000000000028"/>
    <n v="58"/>
    <n v="17.931034482758601"/>
  </r>
  <r>
    <n v="2017"/>
    <x v="7"/>
    <x v="0"/>
    <s v="RUICAR"/>
    <x v="34"/>
    <n v="63"/>
    <n v="33"/>
    <n v="2.8181818181818201"/>
    <n v="63"/>
    <n v="3.61904761904762"/>
    <n v="0"/>
    <n v="0"/>
    <n v="2"/>
    <n v="31.5573770491803"/>
    <n v="3.1746031746031703E-2"/>
    <n v="58"/>
    <n v="15.517241379310301"/>
    <n v="22"/>
    <n v="27.272727272727298"/>
    <n v="13"/>
    <n v="108.30769230769199"/>
    <n v="11"/>
    <n v="98.272727272727295"/>
    <n v="41"/>
    <n v="95.634146341463406"/>
    <n v="16"/>
    <n v="420.125"/>
    <n v="46"/>
    <n v="139.65217391304299"/>
    <n v="0.73015873015873001"/>
    <n v="10"/>
    <n v="68.7"/>
    <n v="0.158730158730159"/>
    <n v="9"/>
    <n v="0.5625"/>
    <n v="8"/>
    <n v="0.5"/>
    <n v="11"/>
    <n v="0.23913043478260901"/>
    <n v="3"/>
    <n v="6.5217391304347797E-2"/>
    <n v="0"/>
    <n v="0"/>
    <n v="0"/>
    <n v="0"/>
    <n v="0"/>
    <n v="0"/>
    <n v="0"/>
    <n v="2.1724137931034502"/>
    <n v="28.999999999999975"/>
    <n v="15"/>
    <n v="205.86666666666699"/>
  </r>
  <r>
    <n v="2017"/>
    <x v="7"/>
    <x v="0"/>
    <s v="MALRO"/>
    <x v="50"/>
    <n v="139"/>
    <n v="87"/>
    <n v="3.2298850574712601"/>
    <n v="139"/>
    <n v="4.4244604316546798"/>
    <n v="0"/>
    <n v="0"/>
    <n v="5"/>
    <n v="232.97794117647101"/>
    <n v="3.5971223021582698E-2"/>
    <n v="130"/>
    <n v="26.092307692307699"/>
    <n v="55"/>
    <n v="43.527272727272702"/>
    <n v="46"/>
    <n v="143.804347826087"/>
    <n v="46"/>
    <n v="39.195652173912997"/>
    <n v="84"/>
    <n v="139.04761904761901"/>
    <n v="50"/>
    <n v="311.92"/>
    <n v="86"/>
    <n v="173.023255813953"/>
    <n v="0.61870503597122295"/>
    <n v="10"/>
    <n v="102.8"/>
    <n v="7.1942446043165506E-2"/>
    <n v="43"/>
    <n v="0.86"/>
    <n v="19"/>
    <n v="0.38"/>
    <n v="30"/>
    <n v="0.34883720930232598"/>
    <n v="8"/>
    <n v="9.3023255813953501E-2"/>
    <n v="0"/>
    <n v="0"/>
    <n v="0"/>
    <n v="0"/>
    <n v="0"/>
    <n v="0"/>
    <n v="3"/>
    <n v="1.2990654205607499"/>
    <n v="106.99999999999982"/>
    <n v="45"/>
    <n v="70.266666666666694"/>
  </r>
  <r>
    <n v="2017"/>
    <x v="7"/>
    <x v="0"/>
    <s v="COPER"/>
    <x v="42"/>
    <n v="154"/>
    <n v="103"/>
    <n v="3.3203883495145599"/>
    <n v="154"/>
    <n v="4.3636363636363598"/>
    <n v="0"/>
    <n v="0"/>
    <n v="3"/>
    <n v="345.84868421052602"/>
    <n v="1.9480519480519501E-2"/>
    <n v="142"/>
    <n v="22.345070422535201"/>
    <n v="55"/>
    <n v="39.109090909090902"/>
    <n v="64"/>
    <n v="117.796875"/>
    <n v="62"/>
    <n v="38.935483870967701"/>
    <n v="81"/>
    <n v="109.666666666667"/>
    <n v="66"/>
    <n v="263.60606060606102"/>
    <n v="87"/>
    <n v="136.18390804597701"/>
    <n v="0.56493506493506496"/>
    <n v="11"/>
    <n v="88.454545454545496"/>
    <n v="7.1428571428571397E-2"/>
    <n v="46"/>
    <n v="0.69696969696969702"/>
    <n v="25"/>
    <n v="0.37878787878787901"/>
    <n v="18"/>
    <n v="0.20689655172413801"/>
    <n v="7"/>
    <n v="8.04597701149425E-2"/>
    <n v="2"/>
    <n v="1.2987012987013E-2"/>
    <n v="0"/>
    <n v="0"/>
    <n v="0"/>
    <n v="0"/>
    <n v="3"/>
    <n v="1.3508771929824599"/>
    <n v="113.99999999999969"/>
    <n v="64"/>
    <n v="46.625"/>
  </r>
  <r>
    <n v="2017"/>
    <x v="7"/>
    <x v="0"/>
    <s v="TARSA"/>
    <x v="48"/>
    <n v="62"/>
    <n v="33"/>
    <n v="3.8181818181818201"/>
    <n v="62"/>
    <n v="5.1129032258064502"/>
    <n v="4"/>
    <n v="6.4516129032258104E-2"/>
    <n v="1"/>
    <n v="405.79032258064501"/>
    <n v="1.6129032258064498E-2"/>
    <n v="56"/>
    <n v="26.339285714285701"/>
    <n v="19"/>
    <n v="46.578947368421098"/>
    <n v="20"/>
    <n v="125.45"/>
    <n v="19"/>
    <n v="51.684210526315802"/>
    <n v="39"/>
    <n v="144.84615384615401"/>
    <n v="21"/>
    <n v="274.04761904761898"/>
    <n v="40"/>
    <n v="227.75"/>
    <n v="0.64516129032258096"/>
    <n v="8"/>
    <n v="144.25"/>
    <n v="0.12903225806451599"/>
    <n v="14"/>
    <n v="0.66666666666666696"/>
    <n v="7"/>
    <n v="0.33333333333333298"/>
    <n v="8"/>
    <n v="0.2"/>
    <n v="4"/>
    <n v="0.1"/>
    <n v="0"/>
    <n v="0"/>
    <n v="0"/>
    <n v="0"/>
    <n v="0"/>
    <n v="0"/>
    <n v="0"/>
    <n v="1.1923076923076901"/>
    <n v="52.000000000000099"/>
    <n v="22"/>
    <n v="102.095238095238"/>
  </r>
  <r>
    <n v="2017"/>
    <x v="7"/>
    <x v="0"/>
    <s v="PROJO"/>
    <x v="51"/>
    <n v="119"/>
    <n v="72"/>
    <n v="1.8472222222222201"/>
    <n v="119"/>
    <n v="3.3193277310924398"/>
    <n v="0"/>
    <n v="0"/>
    <n v="9"/>
    <n v="132.18803418803401"/>
    <n v="7.5630252100840303E-2"/>
    <n v="112"/>
    <n v="16.9553571428571"/>
    <n v="49"/>
    <n v="29.571428571428601"/>
    <n v="40"/>
    <n v="131.17500000000001"/>
    <n v="39"/>
    <n v="40.769230769230802"/>
    <n v="71"/>
    <n v="126.295774647887"/>
    <n v="47"/>
    <n v="287.936170212766"/>
    <n v="71"/>
    <n v="179.04225352112701"/>
    <n v="0.59663865546218497"/>
    <n v="8"/>
    <n v="97.625"/>
    <n v="6.7226890756302504E-2"/>
    <n v="25"/>
    <n v="0.53191489361702105"/>
    <n v="17"/>
    <n v="0.36170212765957499"/>
    <n v="21"/>
    <n v="0.29577464788732399"/>
    <n v="8"/>
    <n v="0.11267605633802801"/>
    <n v="0"/>
    <n v="0"/>
    <n v="0"/>
    <n v="0"/>
    <n v="0"/>
    <n v="0"/>
    <n v="1"/>
    <n v="1.35227272727273"/>
    <n v="87.999999999999829"/>
    <n v="40"/>
    <n v="11.7435897435897"/>
  </r>
  <r>
    <n v="2017"/>
    <x v="7"/>
    <x v="0"/>
    <s v="JENST"/>
    <x v="38"/>
    <n v="19"/>
    <n v="16"/>
    <n v="3.875"/>
    <n v="19"/>
    <n v="6.8421052631578902"/>
    <n v="0"/>
    <n v="0"/>
    <n v="0"/>
    <n v="146.105263157895"/>
    <n v="0"/>
    <n v="18"/>
    <n v="12.1111111111111"/>
    <n v="6"/>
    <n v="57"/>
    <n v="9"/>
    <n v="95.6666666666667"/>
    <n v="9"/>
    <n v="34.7777777777778"/>
    <n v="10"/>
    <n v="166.8"/>
    <n v="9"/>
    <n v="184.555555555556"/>
    <n v="10"/>
    <n v="189.9"/>
    <n v="0.52631578947368396"/>
    <n v="0"/>
    <n v="0"/>
    <n v="0"/>
    <n v="4"/>
    <n v="0.44444444444444398"/>
    <n v="2"/>
    <n v="0.22222222222222199"/>
    <n v="4"/>
    <n v="0.4"/>
    <n v="0"/>
    <n v="0"/>
    <n v="0"/>
    <n v="0"/>
    <n v="0"/>
    <n v="0"/>
    <n v="0"/>
    <n v="0"/>
    <n v="0"/>
    <n v="1.2666666666666699"/>
    <n v="14.999999999999961"/>
    <n v="7"/>
    <n v="10.1428571428571"/>
  </r>
  <r>
    <n v="2017"/>
    <x v="7"/>
    <x v="0"/>
    <s v="PINAN"/>
    <x v="36"/>
    <n v="31"/>
    <n v="25"/>
    <n v="2.68"/>
    <n v="31"/>
    <n v="4.8064516129032304"/>
    <n v="0"/>
    <n v="0"/>
    <n v="7"/>
    <n v="479.23333333333301"/>
    <n v="0.225806451612903"/>
    <n v="29"/>
    <n v="11.137931034482801"/>
    <n v="9"/>
    <n v="24.8888888888889"/>
    <n v="7"/>
    <n v="157.857142857143"/>
    <n v="7"/>
    <n v="67.571428571428598"/>
    <n v="23"/>
    <n v="94.826086956521706"/>
    <n v="7"/>
    <n v="217.142857142857"/>
    <n v="24"/>
    <n v="117.958333333333"/>
    <n v="0.77419354838709697"/>
    <n v="3"/>
    <n v="39"/>
    <n v="9.6774193548387094E-2"/>
    <n v="6"/>
    <n v="0.85714285714285698"/>
    <n v="6"/>
    <n v="0.85714285714285698"/>
    <n v="4"/>
    <n v="0.16666666666666699"/>
    <n v="3"/>
    <n v="0.125"/>
    <n v="0"/>
    <n v="0"/>
    <n v="1"/>
    <n v="3.2258064516128997E-2"/>
    <n v="0"/>
    <n v="0"/>
    <n v="1"/>
    <n v="1.7222222222222201"/>
    <n v="18.000000000000021"/>
    <n v="5"/>
    <n v="16.399999999999999"/>
  </r>
  <r>
    <n v="2017"/>
    <x v="7"/>
    <x v="0"/>
    <s v="ANTPA"/>
    <x v="37"/>
    <n v="112"/>
    <n v="83"/>
    <n v="3.5903614457831301"/>
    <n v="111"/>
    <n v="4.9099099099099099"/>
    <n v="0"/>
    <n v="0"/>
    <n v="5"/>
    <n v="117.128440366972"/>
    <n v="4.4642857142857102E-2"/>
    <n v="110"/>
    <n v="15.4818181818182"/>
    <n v="33"/>
    <n v="36.696969696969703"/>
    <n v="50"/>
    <n v="102.48"/>
    <n v="45"/>
    <n v="42.822222222222202"/>
    <n v="52"/>
    <n v="108.038461538462"/>
    <n v="60"/>
    <n v="275.21666666666698"/>
    <n v="52"/>
    <n v="131.980769230769"/>
    <n v="0.46428571428571402"/>
    <n v="13"/>
    <n v="77"/>
    <n v="0.11607142857142901"/>
    <n v="35"/>
    <n v="0.58333333333333304"/>
    <n v="18"/>
    <n v="0.3"/>
    <n v="11"/>
    <n v="0.21153846153846201"/>
    <n v="1"/>
    <n v="1.9230769230769201E-2"/>
    <n v="3"/>
    <n v="2.6785714285714302E-2"/>
    <n v="0"/>
    <n v="0"/>
    <n v="0"/>
    <n v="0"/>
    <n v="0"/>
    <n v="1.38271604938272"/>
    <n v="80.999999999999773"/>
    <n v="51"/>
    <n v="10.490196078431399"/>
  </r>
  <r>
    <n v="2017"/>
    <x v="7"/>
    <x v="0"/>
    <s v="YATMO"/>
    <x v="41"/>
    <n v="107"/>
    <n v="72"/>
    <n v="3.1111111111111098"/>
    <n v="107"/>
    <n v="3.9813084112149499"/>
    <n v="0"/>
    <n v="0"/>
    <n v="4"/>
    <n v="249.858490566038"/>
    <n v="3.7383177570093497E-2"/>
    <n v="104"/>
    <n v="14.1730769230769"/>
    <n v="29"/>
    <n v="32.758620689655203"/>
    <n v="38"/>
    <n v="135.342105263158"/>
    <n v="38"/>
    <n v="73.605263157894697"/>
    <n v="66"/>
    <n v="110.69696969697"/>
    <n v="38"/>
    <n v="290.86842105263202"/>
    <n v="69"/>
    <n v="167.44927536231901"/>
    <n v="0.644859813084112"/>
    <n v="7"/>
    <n v="84.714285714285694"/>
    <n v="6.5420560747663503E-2"/>
    <n v="21"/>
    <n v="0.55263157894736903"/>
    <n v="16"/>
    <n v="0.42105263157894701"/>
    <n v="20"/>
    <n v="0.28985507246376802"/>
    <n v="5"/>
    <n v="7.2463768115942004E-2"/>
    <n v="0"/>
    <n v="0"/>
    <n v="1"/>
    <n v="9.3457943925233603E-3"/>
    <n v="0"/>
    <n v="0"/>
    <n v="1"/>
    <n v="1.2891566265060199"/>
    <n v="83.00000000000027"/>
    <n v="38"/>
    <n v="29.315789473684202"/>
  </r>
  <r>
    <n v="2017"/>
    <x v="7"/>
    <x v="0"/>
    <s v="MARKE"/>
    <x v="53"/>
    <n v="13"/>
    <n v="12"/>
    <n v="5.5"/>
    <n v="13"/>
    <n v="8.5384615384615401"/>
    <n v="0"/>
    <n v="0"/>
    <n v="0"/>
    <n v="-35.538461538461497"/>
    <n v="0"/>
    <n v="12"/>
    <n v="15.75"/>
    <n v="5"/>
    <n v="25.8"/>
    <n v="4"/>
    <n v="155.75"/>
    <n v="4"/>
    <n v="33.75"/>
    <n v="7"/>
    <n v="140.142857142857"/>
    <n v="6"/>
    <n v="528"/>
    <n v="7"/>
    <n v="181"/>
    <n v="0.53846153846153799"/>
    <n v="1"/>
    <n v="133"/>
    <n v="7.69230769230769E-2"/>
    <n v="3"/>
    <n v="0.5"/>
    <n v="3"/>
    <n v="0.5"/>
    <n v="3"/>
    <n v="0.42857142857142899"/>
    <n v="1"/>
    <n v="0.14285714285714299"/>
    <n v="0"/>
    <n v="0"/>
    <n v="0"/>
    <n v="0"/>
    <n v="0"/>
    <n v="0"/>
    <n v="0"/>
    <n v="1.1818181818181801"/>
    <n v="11.000000000000016"/>
    <n v="4"/>
    <n v="33.75"/>
  </r>
  <r>
    <n v="2017"/>
    <x v="7"/>
    <x v="0"/>
    <s v="SIRDA"/>
    <x v="47"/>
    <n v="86"/>
    <n v="54"/>
    <n v="5.2037037037036997"/>
    <n v="86"/>
    <n v="6.0697674418604697"/>
    <n v="2"/>
    <n v="2.32558139534884E-2"/>
    <n v="1"/>
    <n v="122.06976744185999"/>
    <n v="1.16279069767442E-2"/>
    <n v="79"/>
    <n v="19.9113924050633"/>
    <n v="24"/>
    <n v="44.5833333333333"/>
    <n v="28"/>
    <n v="153.42857142857099"/>
    <n v="27"/>
    <n v="59.296296296296298"/>
    <n v="50"/>
    <n v="110.64"/>
    <n v="30"/>
    <n v="340.76666666666699"/>
    <n v="54"/>
    <n v="145.48148148148101"/>
    <n v="0.62790697674418605"/>
    <n v="5"/>
    <n v="78.599999999999994"/>
    <n v="5.8139534883720902E-2"/>
    <n v="19"/>
    <n v="0.63333333333333297"/>
    <n v="11"/>
    <n v="0.36666666666666697"/>
    <n v="12"/>
    <n v="0.22222222222222199"/>
    <n v="6"/>
    <n v="0.11111111111111099"/>
    <n v="0"/>
    <n v="0"/>
    <n v="0"/>
    <n v="0"/>
    <n v="0"/>
    <n v="0"/>
    <n v="2"/>
    <n v="1.4576271186440699"/>
    <n v="58.999999999999915"/>
    <n v="27"/>
    <n v="13.3703703703704"/>
  </r>
  <r>
    <n v="2017"/>
    <x v="7"/>
    <x v="0"/>
    <s v="KNAVI"/>
    <x v="35"/>
    <n v="132"/>
    <n v="94"/>
    <n v="4.2340425531914896"/>
    <n v="132"/>
    <n v="5.3787878787878798"/>
    <n v="0"/>
    <n v="0"/>
    <n v="13"/>
    <n v="219.584"/>
    <n v="9.8484848484848495E-2"/>
    <n v="122"/>
    <n v="20.663934426229499"/>
    <n v="43"/>
    <n v="43.534883720930203"/>
    <n v="68"/>
    <n v="135.470588235294"/>
    <n v="57"/>
    <n v="46.684210526315802"/>
    <n v="56"/>
    <n v="128.732142857143"/>
    <n v="71"/>
    <n v="279.591549295775"/>
    <n v="59"/>
    <n v="150.13559322033899"/>
    <n v="0.44696969696969702"/>
    <n v="8"/>
    <n v="127.875"/>
    <n v="6.0606060606060601E-2"/>
    <n v="40"/>
    <n v="0.56338028169014098"/>
    <n v="23"/>
    <n v="0.323943661971831"/>
    <n v="17"/>
    <n v="0.28813559322033899"/>
    <n v="12"/>
    <n v="0.20338983050847501"/>
    <n v="1"/>
    <n v="7.5757575757575803E-3"/>
    <n v="1"/>
    <n v="7.5757575757575803E-3"/>
    <n v="0"/>
    <n v="0"/>
    <n v="3"/>
    <n v="1.3469387755102"/>
    <n v="98.000000000000298"/>
    <n v="65"/>
    <n v="21.876923076923099"/>
  </r>
  <r>
    <n v="2017"/>
    <x v="7"/>
    <x v="0"/>
    <s v="KONNI"/>
    <x v="49"/>
    <n v="160"/>
    <n v="113"/>
    <n v="3.8761061946902702"/>
    <n v="160"/>
    <n v="5.0374999999999996"/>
    <n v="2"/>
    <n v="1.2500000000000001E-2"/>
    <n v="4"/>
    <n v="132.98726114649699"/>
    <n v="2.5000000000000001E-2"/>
    <n v="155"/>
    <n v="17.264516129032302"/>
    <n v="63"/>
    <n v="43.952380952380899"/>
    <n v="72"/>
    <n v="134.916666666667"/>
    <n v="71"/>
    <n v="57.098591549295797"/>
    <n v="79"/>
    <n v="139.07594936708901"/>
    <n v="73"/>
    <n v="309.34246575342502"/>
    <n v="85"/>
    <n v="171.529411764706"/>
    <n v="0.53125"/>
    <n v="9"/>
    <n v="90.7777777777778"/>
    <n v="5.6250000000000001E-2"/>
    <n v="44"/>
    <n v="0.602739726027397"/>
    <n v="27"/>
    <n v="0.36986301369863001"/>
    <n v="24"/>
    <n v="0.28235294117647097"/>
    <n v="14"/>
    <n v="0.16470588235294101"/>
    <n v="1"/>
    <n v="6.2500000000000003E-3"/>
    <n v="2"/>
    <n v="1.2500000000000001E-2"/>
    <n v="0"/>
    <n v="0"/>
    <n v="0"/>
    <n v="1.25"/>
    <n v="128"/>
    <n v="69"/>
    <n v="20.597014925373099"/>
  </r>
  <r>
    <n v="2017"/>
    <x v="7"/>
    <x v="0"/>
    <s v="GOLA"/>
    <x v="19"/>
    <n v="99"/>
    <n v="49"/>
    <n v="3.3061224489795902"/>
    <n v="99"/>
    <n v="4.0808080808080804"/>
    <n v="0"/>
    <n v="0"/>
    <n v="7"/>
    <n v="-1.75"/>
    <n v="7.0707070707070704E-2"/>
    <n v="87"/>
    <n v="23.7816091954023"/>
    <n v="38"/>
    <n v="51.394736842105303"/>
    <n v="58"/>
    <n v="132.086206896552"/>
    <n v="56"/>
    <n v="64.142857142857096"/>
    <n v="36"/>
    <n v="169.361111111111"/>
    <n v="55"/>
    <n v="267.61818181818199"/>
    <n v="36"/>
    <n v="170.944444444444"/>
    <n v="0.36363636363636398"/>
    <n v="4"/>
    <n v="91"/>
    <n v="4.0404040404040401E-2"/>
    <n v="39"/>
    <n v="0.70909090909090899"/>
    <n v="25"/>
    <n v="0.45454545454545497"/>
    <n v="11"/>
    <n v="0.30555555555555602"/>
    <n v="12"/>
    <n v="0.33333333333333298"/>
    <n v="0"/>
    <n v="0"/>
    <n v="1"/>
    <n v="1.01010101010101E-2"/>
    <n v="0"/>
    <n v="0"/>
    <n v="1"/>
    <n v="1.5230769230769201"/>
    <n v="65.000000000000128"/>
    <n v="52"/>
    <n v="13.134615384615399"/>
  </r>
  <r>
    <n v="2017"/>
    <x v="7"/>
    <x v="0"/>
    <s v="SEDJ"/>
    <x v="7"/>
    <n v="187"/>
    <n v="125"/>
    <n v="3.92"/>
    <n v="187"/>
    <n v="5.4598930481283396"/>
    <n v="2"/>
    <n v="1.06951871657754E-2"/>
    <n v="4"/>
    <n v="134.09836065573799"/>
    <n v="2.1390374331550801E-2"/>
    <n v="181"/>
    <n v="15.950276243093899"/>
    <n v="52"/>
    <n v="27.75"/>
    <n v="61"/>
    <n v="128.01639344262301"/>
    <n v="55"/>
    <n v="43.054545454545497"/>
    <n v="110"/>
    <n v="126.39090909090901"/>
    <n v="68"/>
    <n v="256.66176470588198"/>
    <n v="117"/>
    <n v="160.119658119658"/>
    <n v="0.62566844919786102"/>
    <n v="9"/>
    <n v="82.8888888888889"/>
    <n v="4.8128342245989303E-2"/>
    <n v="40"/>
    <n v="0.58823529411764697"/>
    <n v="21"/>
    <n v="0.308823529411765"/>
    <n v="39"/>
    <n v="0.33333333333333298"/>
    <n v="18"/>
    <n v="0.15384615384615399"/>
    <n v="0"/>
    <n v="0"/>
    <n v="0"/>
    <n v="0"/>
    <n v="0"/>
    <n v="0"/>
    <n v="3"/>
    <n v="1.7314814814814801"/>
    <n v="108.00000000000009"/>
    <n v="63"/>
    <n v="52.080645161290299"/>
  </r>
  <r>
    <n v="2017"/>
    <x v="7"/>
    <x v="0"/>
    <s v="RIVRO"/>
    <x v="0"/>
    <n v="214"/>
    <n v="167"/>
    <n v="5.1077844311377198"/>
    <n v="214"/>
    <n v="6.0700934579439298"/>
    <n v="4"/>
    <n v="1.86915887850467E-2"/>
    <n v="5"/>
    <n v="430.34741784037601"/>
    <n v="2.33644859813084E-2"/>
    <n v="35"/>
    <n v="101.971428571429"/>
    <n v="65"/>
    <n v="25.815384615384598"/>
    <n v="24"/>
    <n v="153.75"/>
    <n v="23"/>
    <n v="36.826086956521699"/>
    <n v="177"/>
    <n v="82.3333333333333"/>
    <n v="28"/>
    <n v="275.96428571428601"/>
    <n v="185"/>
    <n v="96.021621621621605"/>
    <n v="0.86448598130841103"/>
    <n v="61"/>
    <n v="54.311475409836099"/>
    <n v="0.28504672897196298"/>
    <n v="20"/>
    <n v="0.71428571428571397"/>
    <n v="14"/>
    <n v="0.5"/>
    <n v="28"/>
    <n v="0.151351351351351"/>
    <n v="14"/>
    <n v="7.5675675675675694E-2"/>
    <n v="0"/>
    <n v="0"/>
    <n v="0"/>
    <n v="0"/>
    <n v="0"/>
    <n v="0"/>
    <n v="3"/>
    <n v="1.7398373983739801"/>
    <n v="123.00000000000026"/>
    <n v="21"/>
    <n v="31.9"/>
  </r>
  <r>
    <n v="2017"/>
    <x v="7"/>
    <x v="0"/>
    <s v="KANMI"/>
    <x v="413"/>
    <n v="1"/>
    <n v="1"/>
    <n v="0"/>
    <n v="1"/>
    <n v="2"/>
    <n v="0"/>
    <n v="0"/>
    <n v="0"/>
    <n v="316"/>
    <n v="0"/>
    <n v="1"/>
    <n v="4"/>
    <n v="0"/>
    <n v="0"/>
    <n v="1"/>
    <n v="174"/>
    <n v="1"/>
    <n v="0"/>
    <n v="0"/>
    <n v="0"/>
    <n v="1"/>
    <n v="220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0"/>
  </r>
  <r>
    <n v="2017"/>
    <x v="7"/>
    <x v="0"/>
    <s v="CHARY"/>
    <x v="28"/>
    <n v="146"/>
    <n v="92"/>
    <n v="3.1739130434782599"/>
    <n v="142"/>
    <n v="4.8380281690140903"/>
    <n v="5"/>
    <n v="3.5211267605633798E-2"/>
    <n v="4"/>
    <n v="119.80281690140799"/>
    <n v="2.7397260273972601E-2"/>
    <n v="80"/>
    <n v="78.862499999999997"/>
    <n v="37"/>
    <n v="22.054054054054099"/>
    <n v="31"/>
    <n v="129.61290322580601"/>
    <n v="31"/>
    <n v="38.322580645161302"/>
    <n v="100"/>
    <n v="85.53"/>
    <n v="36"/>
    <n v="268.83333333333297"/>
    <n v="105"/>
    <n v="142.771428571429"/>
    <n v="0.71917808219178103"/>
    <n v="36"/>
    <n v="58.75"/>
    <n v="0.24657534246575299"/>
    <n v="21"/>
    <n v="0.58333333333333304"/>
    <n v="9"/>
    <n v="0.25"/>
    <n v="19"/>
    <n v="0.180952380952381"/>
    <n v="18"/>
    <n v="0.17142857142857101"/>
    <n v="0"/>
    <n v="0"/>
    <n v="0"/>
    <n v="0"/>
    <n v="2"/>
    <n v="2"/>
    <n v="2"/>
    <n v="1.4639175257732"/>
    <n v="99.7323943661969"/>
    <n v="25"/>
    <n v="26.8"/>
  </r>
  <r>
    <n v="2017"/>
    <x v="7"/>
    <x v="0"/>
    <s v="SLAM"/>
    <x v="228"/>
    <n v="173"/>
    <n v="113"/>
    <n v="4.4778761061946897"/>
    <n v="172"/>
    <n v="5.6395348837209296"/>
    <n v="6"/>
    <n v="3.4883720930232599E-2"/>
    <n v="9"/>
    <n v="78.140243902438996"/>
    <n v="5.2023121387283197E-2"/>
    <n v="154"/>
    <n v="17.1883116883117"/>
    <n v="37"/>
    <n v="43.324324324324301"/>
    <n v="26"/>
    <n v="121.230769230769"/>
    <n v="26"/>
    <n v="66.076923076923094"/>
    <n v="140"/>
    <n v="99.757142857142895"/>
    <n v="28"/>
    <n v="312.17857142857099"/>
    <n v="143"/>
    <n v="131.524475524476"/>
    <n v="0.82658959537572296"/>
    <n v="14"/>
    <n v="85.142857142857096"/>
    <n v="8.0924855491329495E-2"/>
    <n v="17"/>
    <n v="0.60714285714285698"/>
    <n v="11"/>
    <n v="0.39285714285714302"/>
    <n v="38"/>
    <n v="0.26573426573426601"/>
    <n v="13"/>
    <n v="9.0909090909090898E-2"/>
    <n v="2"/>
    <n v="1.15606936416185E-2"/>
    <n v="4"/>
    <n v="2.3121387283237E-2"/>
    <n v="0"/>
    <n v="1"/>
    <n v="1"/>
    <n v="1.81052631578947"/>
    <n v="95.55232558139555"/>
    <n v="26"/>
    <n v="24.038461538461501"/>
  </r>
  <r>
    <n v="2017"/>
    <x v="7"/>
    <x v="0"/>
    <s v="SLAV"/>
    <x v="229"/>
    <n v="115"/>
    <n v="74"/>
    <n v="5.4459459459459501"/>
    <n v="113"/>
    <n v="6.0619469026548698"/>
    <n v="0"/>
    <n v="0"/>
    <n v="6"/>
    <n v="217.536363636364"/>
    <n v="5.21739130434783E-2"/>
    <n v="104"/>
    <n v="22.596153846153801"/>
    <n v="32"/>
    <n v="48.46875"/>
    <n v="22"/>
    <n v="164.90909090909099"/>
    <n v="20"/>
    <n v="32.950000000000003"/>
    <n v="78"/>
    <n v="129.730769230769"/>
    <n v="27"/>
    <n v="323.444444444444"/>
    <n v="87"/>
    <n v="167.43678160919501"/>
    <n v="0.75652173913043497"/>
    <n v="12"/>
    <n v="74.5"/>
    <n v="0.104347826086957"/>
    <n v="21"/>
    <n v="0.77777777777777801"/>
    <n v="13"/>
    <n v="0.48148148148148101"/>
    <n v="18"/>
    <n v="0.20689655172413801"/>
    <n v="20"/>
    <n v="0.229885057471264"/>
    <n v="0"/>
    <n v="0"/>
    <n v="1"/>
    <n v="8.6956521739130401E-3"/>
    <n v="1"/>
    <n v="0"/>
    <n v="3"/>
    <n v="1.65217391304348"/>
    <n v="69.605263157894655"/>
    <n v="23"/>
    <n v="20.545454545454501"/>
  </r>
  <r>
    <n v="2017"/>
    <x v="7"/>
    <x v="0"/>
    <s v="QUINS"/>
    <x v="232"/>
    <n v="18"/>
    <n v="18"/>
    <n v="6.1111111111111098"/>
    <n v="18"/>
    <n v="8.2222222222222197"/>
    <n v="0"/>
    <n v="0"/>
    <n v="0"/>
    <n v="239.222222222222"/>
    <n v="0"/>
    <n v="5"/>
    <n v="142.19999999999999"/>
    <n v="5"/>
    <n v="116.4"/>
    <n v="4"/>
    <n v="196.25"/>
    <n v="4"/>
    <n v="51.75"/>
    <n v="14"/>
    <n v="114.928571428571"/>
    <n v="4"/>
    <n v="327.5"/>
    <n v="14"/>
    <n v="152.71428571428601"/>
    <n v="0.77777777777777801"/>
    <n v="0"/>
    <n v="0"/>
    <n v="0"/>
    <n v="2"/>
    <n v="0.5"/>
    <n v="1"/>
    <n v="0.25"/>
    <n v="7"/>
    <n v="0.5"/>
    <n v="1"/>
    <n v="7.1428571428571397E-2"/>
    <n v="0"/>
    <n v="0"/>
    <n v="0"/>
    <n v="0"/>
    <n v="0"/>
    <n v="0"/>
    <n v="0"/>
    <n v="1.3846153846153799"/>
    <n v="13.000000000000044"/>
    <n v="4"/>
    <n v="54.5"/>
  </r>
  <r>
    <n v="2017"/>
    <x v="7"/>
    <x v="0"/>
    <s v="VALDA"/>
    <x v="355"/>
    <n v="16"/>
    <n v="11"/>
    <n v="3.5454545454545499"/>
    <n v="16"/>
    <n v="5.8125"/>
    <n v="0"/>
    <n v="0"/>
    <n v="0"/>
    <n v="111.6875"/>
    <n v="0"/>
    <n v="15"/>
    <n v="19.2"/>
    <n v="7"/>
    <n v="79.714285714285694"/>
    <n v="4"/>
    <n v="167.5"/>
    <n v="4"/>
    <n v="24.25"/>
    <n v="12"/>
    <n v="155.666666666667"/>
    <n v="4"/>
    <n v="266.75"/>
    <n v="12"/>
    <n v="173.333333333333"/>
    <n v="0.75"/>
    <n v="1"/>
    <n v="64"/>
    <n v="6.25E-2"/>
    <n v="3"/>
    <n v="0.75"/>
    <n v="1"/>
    <n v="0.25"/>
    <n v="2"/>
    <n v="0.16666666666666699"/>
    <n v="3"/>
    <n v="0.25"/>
    <n v="0"/>
    <n v="0"/>
    <n v="0"/>
    <n v="0"/>
    <n v="0"/>
    <n v="0"/>
    <n v="0"/>
    <n v="1"/>
    <n v="16"/>
    <n v="4"/>
    <n v="0.5"/>
  </r>
  <r>
    <n v="2017"/>
    <x v="7"/>
    <x v="0"/>
    <s v="ATARA"/>
    <x v="356"/>
    <n v="13"/>
    <n v="12"/>
    <n v="3.75"/>
    <n v="13"/>
    <n v="8"/>
    <n v="0"/>
    <n v="0"/>
    <n v="1"/>
    <n v="274.08333333333297"/>
    <n v="7.69230769230769E-2"/>
    <n v="12"/>
    <n v="22.25"/>
    <n v="2"/>
    <n v="32"/>
    <n v="5"/>
    <n v="141.6"/>
    <n v="5"/>
    <n v="48.2"/>
    <n v="0"/>
    <n v="0"/>
    <n v="7"/>
    <n v="206.28571428571399"/>
    <n v="6"/>
    <n v="181.333333333333"/>
    <n v="0.46153846153846201"/>
    <n v="0"/>
    <n v="0"/>
    <n v="0"/>
    <n v="3"/>
    <n v="0.42857142857142899"/>
    <n v="1"/>
    <n v="0.14285714285714299"/>
    <n v="3"/>
    <n v="0.5"/>
    <n v="1"/>
    <n v="0.16666666666666699"/>
    <n v="0"/>
    <n v="0"/>
    <n v="0"/>
    <n v="0"/>
    <n v="0"/>
    <n v="0"/>
    <n v="0"/>
    <n v="1.1818181818181801"/>
    <n v="11.000000000000016"/>
    <n v="3"/>
    <n v="11.6666666666667"/>
  </r>
  <r>
    <n v="2017"/>
    <x v="7"/>
    <x v="0"/>
    <s v="NAPAN"/>
    <x v="357"/>
    <n v="112"/>
    <n v="76"/>
    <n v="3.5"/>
    <n v="112"/>
    <n v="5.1875"/>
    <n v="0"/>
    <n v="0"/>
    <n v="6"/>
    <n v="94.971698113207594"/>
    <n v="5.3571428571428603E-2"/>
    <n v="110"/>
    <n v="18.1727272727273"/>
    <n v="47"/>
    <n v="30.595744680851102"/>
    <n v="47"/>
    <n v="140.531914893617"/>
    <n v="45"/>
    <n v="39.200000000000003"/>
    <n v="56"/>
    <n v="127.125"/>
    <n v="53"/>
    <n v="289.50943396226398"/>
    <n v="58"/>
    <n v="178.44827586206901"/>
    <n v="0.51785714285714302"/>
    <n v="4"/>
    <n v="105.75"/>
    <n v="3.5714285714285698E-2"/>
    <n v="30"/>
    <n v="0.56603773584905703"/>
    <n v="15"/>
    <n v="0.28301886792452802"/>
    <n v="19"/>
    <n v="0.32758620689655199"/>
    <n v="5"/>
    <n v="8.6206896551724102E-2"/>
    <n v="2"/>
    <n v="1.7857142857142901E-2"/>
    <n v="1"/>
    <n v="8.9285714285714298E-3"/>
    <n v="0"/>
    <n v="0"/>
    <n v="0"/>
    <n v="1.2584269662921299"/>
    <n v="89.000000000000341"/>
    <n v="47"/>
    <n v="4.5744680851063801"/>
  </r>
  <r>
    <n v="2017"/>
    <x v="7"/>
    <x v="0"/>
    <s v="GUZKA"/>
    <x v="358"/>
    <n v="9"/>
    <n v="7"/>
    <n v="6"/>
    <n v="9"/>
    <n v="7.4444444444444402"/>
    <n v="0"/>
    <n v="0"/>
    <n v="1"/>
    <n v="57.25"/>
    <n v="0.11111111111111099"/>
    <n v="8"/>
    <n v="33.25"/>
    <n v="2"/>
    <n v="29"/>
    <n v="0"/>
    <n v="0"/>
    <n v="0"/>
    <n v="0"/>
    <n v="5"/>
    <n v="138.19999999999999"/>
    <n v="1"/>
    <n v="529"/>
    <n v="8"/>
    <n v="179.75"/>
    <n v="0.88888888888888895"/>
    <n v="0"/>
    <n v="0"/>
    <n v="0"/>
    <n v="0"/>
    <n v="0"/>
    <n v="0"/>
    <n v="0"/>
    <n v="3"/>
    <n v="0.375"/>
    <n v="0"/>
    <n v="0"/>
    <n v="0"/>
    <n v="0"/>
    <n v="0"/>
    <n v="0"/>
    <n v="0"/>
    <n v="0"/>
    <n v="0"/>
    <n v="1.28571428571429"/>
    <n v="6.9999999999999769"/>
    <n v="0"/>
    <n v="0"/>
  </r>
  <r>
    <n v="2017"/>
    <x v="7"/>
    <x v="0"/>
    <s v="BARSP"/>
    <x v="359"/>
    <n v="106"/>
    <n v="65"/>
    <n v="2.5538461538461501"/>
    <n v="106"/>
    <n v="4.3113207547169798"/>
    <n v="0"/>
    <n v="0"/>
    <n v="4"/>
    <n v="166.55339805825199"/>
    <n v="3.77358490566038E-2"/>
    <n v="97"/>
    <n v="26.175257731958801"/>
    <n v="28"/>
    <n v="42.642857142857103"/>
    <n v="37"/>
    <n v="138.67567567567599"/>
    <n v="33"/>
    <n v="36.787878787878803"/>
    <n v="58"/>
    <n v="134.13793103448299"/>
    <n v="43"/>
    <n v="268.20930232558101"/>
    <n v="63"/>
    <n v="152.69841269841299"/>
    <n v="0.59433962264150897"/>
    <n v="6"/>
    <n v="116.833333333333"/>
    <n v="5.6603773584905703E-2"/>
    <n v="27"/>
    <n v="0.62790697674418605"/>
    <n v="10"/>
    <n v="0.232558139534884"/>
    <n v="15"/>
    <n v="0.238095238095238"/>
    <n v="16"/>
    <n v="0.25396825396825401"/>
    <n v="1"/>
    <n v="9.4339622641509396E-3"/>
    <n v="1"/>
    <n v="9.4339622641509396E-3"/>
    <n v="0"/>
    <n v="0"/>
    <n v="3"/>
    <n v="1.2619047619047601"/>
    <n v="84.000000000000128"/>
    <n v="36"/>
    <n v="17.0555555555556"/>
  </r>
  <r>
    <n v="2017"/>
    <x v="7"/>
    <x v="0"/>
    <s v="HAGCO"/>
    <x v="360"/>
    <n v="5"/>
    <n v="3"/>
    <n v="2.3333333333333299"/>
    <n v="5"/>
    <n v="4.4000000000000004"/>
    <n v="0"/>
    <n v="0"/>
    <n v="0"/>
    <n v="317.2"/>
    <n v="0"/>
    <n v="5"/>
    <n v="13.8"/>
    <n v="2"/>
    <n v="46"/>
    <n v="3"/>
    <n v="212.333333333333"/>
    <n v="3"/>
    <n v="22"/>
    <n v="2"/>
    <n v="263.5"/>
    <n v="3"/>
    <n v="287"/>
    <n v="2"/>
    <n v="267.5"/>
    <n v="0.4"/>
    <n v="0"/>
    <n v="0"/>
    <n v="0"/>
    <n v="1"/>
    <n v="0.33333333333333298"/>
    <n v="1"/>
    <n v="0.33333333333333298"/>
    <n v="1"/>
    <n v="0.5"/>
    <n v="1"/>
    <n v="0.5"/>
    <n v="0"/>
    <n v="0"/>
    <n v="0"/>
    <n v="0"/>
    <n v="0"/>
    <n v="0"/>
    <n v="0"/>
    <n v="1.25"/>
    <n v="4"/>
    <n v="3"/>
    <n v="12.3333333333333"/>
  </r>
  <r>
    <n v="2017"/>
    <x v="7"/>
    <x v="0"/>
    <s v="DICSA"/>
    <x v="361"/>
    <n v="84"/>
    <n v="61"/>
    <n v="2.9508196721311499"/>
    <n v="84"/>
    <n v="4.6904761904761898"/>
    <n v="0"/>
    <n v="0"/>
    <n v="3"/>
    <n v="238.27160493827199"/>
    <n v="3.5714285714285698E-2"/>
    <n v="76"/>
    <n v="14.4473684210526"/>
    <n v="16"/>
    <n v="27.8125"/>
    <n v="4"/>
    <n v="155.5"/>
    <n v="4"/>
    <n v="12.5"/>
    <n v="75"/>
    <n v="96.24"/>
    <n v="4"/>
    <n v="231.5"/>
    <n v="80"/>
    <n v="119.1125"/>
    <n v="0.952380952380952"/>
    <n v="15"/>
    <n v="80.933333333333294"/>
    <n v="0.17857142857142899"/>
    <n v="0"/>
    <n v="0"/>
    <n v="1"/>
    <n v="0.25"/>
    <n v="2"/>
    <n v="2.5000000000000001E-2"/>
    <n v="4"/>
    <n v="0.05"/>
    <n v="1"/>
    <n v="1.1904761904761901E-2"/>
    <n v="5"/>
    <n v="5.95238095238095E-2"/>
    <n v="0"/>
    <n v="0"/>
    <n v="0"/>
    <n v="1.1506849315068499"/>
    <n v="72.999999999999957"/>
    <n v="3"/>
    <n v="0"/>
  </r>
  <r>
    <n v="2017"/>
    <x v="7"/>
    <x v="0"/>
    <s v="HAAAM"/>
    <x v="362"/>
    <n v="57"/>
    <n v="34"/>
    <n v="5.8235294117647101"/>
    <n v="57"/>
    <n v="7.0175438596491198"/>
    <n v="0"/>
    <n v="0"/>
    <n v="1"/>
    <n v="310.625"/>
    <n v="1.7543859649122799E-2"/>
    <n v="55"/>
    <n v="19.909090909090899"/>
    <n v="20"/>
    <n v="30.95"/>
    <n v="17"/>
    <n v="129.29411764705901"/>
    <n v="17"/>
    <n v="33.294117647058798"/>
    <n v="39"/>
    <n v="116.564102564103"/>
    <n v="17"/>
    <n v="276"/>
    <n v="39"/>
    <n v="151.333333333333"/>
    <n v="0.68421052631579005"/>
    <n v="7"/>
    <n v="112"/>
    <n v="0.12280701754386"/>
    <n v="7"/>
    <n v="0.41176470588235298"/>
    <n v="3"/>
    <n v="0.17647058823529399"/>
    <n v="10"/>
    <n v="0.256410256410256"/>
    <n v="5"/>
    <n v="0.128205128205128"/>
    <n v="0"/>
    <n v="0"/>
    <n v="0"/>
    <n v="0"/>
    <n v="0"/>
    <n v="0"/>
    <n v="1"/>
    <n v="1.1875"/>
    <n v="48"/>
    <n v="16"/>
    <n v="20.8125"/>
  </r>
  <r>
    <n v="2017"/>
    <x v="7"/>
    <x v="0"/>
    <s v="GEONI"/>
    <x v="364"/>
    <n v="68"/>
    <n v="40"/>
    <n v="3.6"/>
    <n v="68"/>
    <n v="4.7058823529411802"/>
    <n v="0"/>
    <n v="0"/>
    <n v="1"/>
    <n v="147.597014925373"/>
    <n v="1.4705882352941201E-2"/>
    <n v="64"/>
    <n v="17.515625"/>
    <n v="26"/>
    <n v="39.653846153846203"/>
    <n v="12"/>
    <n v="182.083333333333"/>
    <n v="12"/>
    <n v="72.5"/>
    <n v="44"/>
    <n v="121.818181818182"/>
    <n v="19"/>
    <n v="367.31578947368399"/>
    <n v="49"/>
    <n v="156.12244897959201"/>
    <n v="0.72058823529411797"/>
    <n v="7"/>
    <n v="96.142857142857096"/>
    <n v="0.10294117647058799"/>
    <n v="15"/>
    <n v="0.78947368421052599"/>
    <n v="7"/>
    <n v="0.36842105263157898"/>
    <n v="10"/>
    <n v="0.20408163265306101"/>
    <n v="6"/>
    <n v="0.122448979591837"/>
    <n v="0"/>
    <n v="0"/>
    <n v="0"/>
    <n v="0"/>
    <n v="0"/>
    <n v="0"/>
    <n v="2"/>
    <n v="1.0967741935483899"/>
    <n v="61.999999999999844"/>
    <n v="11"/>
    <n v="6.8181818181818201"/>
  </r>
  <r>
    <n v="2017"/>
    <x v="7"/>
    <x v="0"/>
    <s v="NUEJA"/>
    <x v="365"/>
    <n v="97"/>
    <n v="57"/>
    <n v="2.0526315789473699"/>
    <n v="97"/>
    <n v="4.4123711340206198"/>
    <n v="0"/>
    <n v="0"/>
    <n v="3"/>
    <n v="180.052631578947"/>
    <n v="3.09278350515464E-2"/>
    <n v="94"/>
    <n v="29.893617021276601"/>
    <n v="33"/>
    <n v="32.787878787878803"/>
    <n v="40"/>
    <n v="158.27500000000001"/>
    <n v="37"/>
    <n v="52.945945945945901"/>
    <n v="53"/>
    <n v="126.415094339623"/>
    <n v="42"/>
    <n v="303.76190476190499"/>
    <n v="54"/>
    <n v="145.42592592592601"/>
    <n v="0.55670103092783496"/>
    <n v="6"/>
    <n v="90.5"/>
    <n v="6.18556701030928E-2"/>
    <n v="31"/>
    <n v="0.73809523809523803"/>
    <n v="18"/>
    <n v="0.42857142857142899"/>
    <n v="20"/>
    <n v="0.37037037037037002"/>
    <n v="9"/>
    <n v="0.16666666666666699"/>
    <n v="0"/>
    <n v="0"/>
    <n v="1"/>
    <n v="1.03092783505155E-2"/>
    <n v="0"/>
    <n v="0"/>
    <n v="2"/>
    <n v="1.22784810126582"/>
    <n v="79.000000000000185"/>
    <n v="40"/>
    <n v="52.125"/>
  </r>
  <r>
    <n v="2017"/>
    <x v="7"/>
    <x v="0"/>
    <s v="JANAR"/>
    <x v="366"/>
    <n v="14"/>
    <n v="13"/>
    <n v="5.6923076923076898"/>
    <n v="14"/>
    <n v="9.0714285714285694"/>
    <n v="0"/>
    <n v="0"/>
    <n v="0"/>
    <n v="119.928571428571"/>
    <n v="0"/>
    <n v="12"/>
    <n v="27.9166666666667"/>
    <n v="3"/>
    <n v="35.6666666666667"/>
    <n v="2"/>
    <n v="87.5"/>
    <n v="3"/>
    <n v="49"/>
    <n v="7"/>
    <n v="106.857142857143"/>
    <n v="5"/>
    <n v="285"/>
    <n v="9"/>
    <n v="126.888888888889"/>
    <n v="0.64285714285714302"/>
    <n v="0"/>
    <n v="0"/>
    <n v="0"/>
    <n v="4"/>
    <n v="0.8"/>
    <n v="0"/>
    <n v="0"/>
    <n v="3"/>
    <n v="0.33333333333333298"/>
    <n v="1"/>
    <n v="0.11111111111111099"/>
    <n v="0"/>
    <n v="0"/>
    <n v="0"/>
    <n v="0"/>
    <n v="0"/>
    <n v="0"/>
    <n v="0"/>
    <n v="1.1666666666666701"/>
    <n v="11.999999999999964"/>
    <n v="1"/>
    <n v="0"/>
  </r>
  <r>
    <n v="2017"/>
    <x v="7"/>
    <x v="0"/>
    <s v="WIRJE"/>
    <x v="368"/>
    <n v="90"/>
    <n v="55"/>
    <n v="2.4363636363636401"/>
    <n v="90"/>
    <n v="3.5888888888888899"/>
    <n v="0"/>
    <n v="0"/>
    <n v="2"/>
    <n v="74.159090909090907"/>
    <n v="2.2222222222222199E-2"/>
    <n v="84"/>
    <n v="18.380952380952401"/>
    <n v="26"/>
    <n v="32.615384615384599"/>
    <n v="31"/>
    <n v="130.96774193548401"/>
    <n v="30"/>
    <n v="58.1666666666667"/>
    <n v="53"/>
    <n v="104.018867924528"/>
    <n v="33"/>
    <n v="271.12121212121201"/>
    <n v="56"/>
    <n v="156.66071428571399"/>
    <n v="0.62222222222222201"/>
    <n v="8"/>
    <n v="85.25"/>
    <n v="8.8888888888888906E-2"/>
    <n v="22"/>
    <n v="0.66666666666666696"/>
    <n v="15"/>
    <n v="0.45454545454545497"/>
    <n v="14"/>
    <n v="0.25"/>
    <n v="6"/>
    <n v="0.107142857142857"/>
    <n v="0"/>
    <n v="0"/>
    <n v="1"/>
    <n v="1.1111111111111099E-2"/>
    <n v="0"/>
    <n v="0"/>
    <n v="2"/>
    <n v="1.18421052631579"/>
    <n v="75.999999999999957"/>
    <n v="30"/>
    <n v="11.266666666666699"/>
  </r>
  <r>
    <n v="2017"/>
    <x v="7"/>
    <x v="0"/>
    <s v="MACSC"/>
    <x v="369"/>
    <n v="61"/>
    <n v="34"/>
    <n v="3.7647058823529398"/>
    <n v="61"/>
    <n v="4.9016393442622999"/>
    <n v="2"/>
    <n v="3.2786885245901599E-2"/>
    <n v="3"/>
    <n v="9.1206896551724093"/>
    <n v="4.91803278688525E-2"/>
    <n v="57"/>
    <n v="20.245614035087701"/>
    <n v="20"/>
    <n v="59.2"/>
    <n v="17"/>
    <n v="159.64705882352899"/>
    <n v="17"/>
    <n v="71.705882352941202"/>
    <n v="38"/>
    <n v="129.605263157895"/>
    <n v="18"/>
    <n v="416.222222222222"/>
    <n v="43"/>
    <n v="196.232558139535"/>
    <n v="0.70491803278688503"/>
    <n v="4"/>
    <n v="115.25"/>
    <n v="6.5573770491803296E-2"/>
    <n v="11"/>
    <n v="0.61111111111111105"/>
    <n v="7"/>
    <n v="0.38888888888888901"/>
    <n v="12"/>
    <n v="0.27906976744186002"/>
    <n v="4"/>
    <n v="9.3023255813953501E-2"/>
    <n v="0"/>
    <n v="0"/>
    <n v="0"/>
    <n v="0"/>
    <n v="0"/>
    <n v="0"/>
    <n v="0"/>
    <n v="1.17307692307692"/>
    <n v="52.000000000000135"/>
    <n v="9"/>
    <n v="7.2222222222222197"/>
  </r>
  <r>
    <n v="2017"/>
    <x v="7"/>
    <x v="0"/>
    <s v="NASCA"/>
    <x v="370"/>
    <n v="80"/>
    <n v="60"/>
    <n v="2.68333333333333"/>
    <n v="80"/>
    <n v="4.3375000000000004"/>
    <n v="0"/>
    <n v="0"/>
    <n v="1"/>
    <n v="95.8101265822785"/>
    <n v="1.2500000000000001E-2"/>
    <n v="80"/>
    <n v="22"/>
    <n v="17"/>
    <n v="31"/>
    <n v="35"/>
    <n v="147.28571428571399"/>
    <n v="32"/>
    <n v="56.1875"/>
    <n v="37"/>
    <n v="150.35135135135101"/>
    <n v="39"/>
    <n v="265.58974358974399"/>
    <n v="40"/>
    <n v="205.8"/>
    <n v="0.5"/>
    <n v="5"/>
    <n v="108"/>
    <n v="6.25E-2"/>
    <n v="25"/>
    <n v="0.64102564102564097"/>
    <n v="16"/>
    <n v="0.41025641025641002"/>
    <n v="11"/>
    <n v="0.27500000000000002"/>
    <n v="12"/>
    <n v="0.3"/>
    <n v="0"/>
    <n v="0"/>
    <n v="0"/>
    <n v="0"/>
    <n v="0"/>
    <n v="0"/>
    <n v="0"/>
    <n v="1.1428571428571399"/>
    <n v="70.000000000000185"/>
    <n v="36"/>
    <n v="53.4444444444444"/>
  </r>
  <r>
    <n v="2017"/>
    <x v="7"/>
    <x v="0"/>
    <s v="TOKOG"/>
    <x v="414"/>
    <n v="20"/>
    <n v="15"/>
    <n v="3.1333333333333302"/>
    <n v="20"/>
    <n v="4.5999999999999996"/>
    <n v="0"/>
    <n v="0"/>
    <n v="0"/>
    <n v="105.9"/>
    <n v="0"/>
    <n v="20"/>
    <n v="37.75"/>
    <n v="2"/>
    <n v="74"/>
    <n v="7"/>
    <n v="170.57142857142901"/>
    <n v="8"/>
    <n v="149.5"/>
    <n v="5"/>
    <n v="129.6"/>
    <n v="13"/>
    <n v="288.61538461538498"/>
    <n v="7"/>
    <n v="165.857142857143"/>
    <n v="0.35"/>
    <n v="0"/>
    <n v="0"/>
    <n v="0"/>
    <n v="9"/>
    <n v="0.69230769230769196"/>
    <n v="7"/>
    <n v="0.53846153846153799"/>
    <n v="3"/>
    <n v="0.42857142857142899"/>
    <n v="1"/>
    <n v="0.14285714285714299"/>
    <n v="0"/>
    <n v="0"/>
    <n v="0"/>
    <n v="0"/>
    <n v="0"/>
    <n v="0"/>
    <n v="0"/>
    <n v="1.0526315789473699"/>
    <n v="18.999999999999972"/>
    <n v="7"/>
    <n v="24.8571428571429"/>
  </r>
  <r>
    <n v="2017"/>
    <x v="7"/>
    <x v="0"/>
    <s v="ARCR"/>
    <x v="415"/>
    <n v="1"/>
    <n v="0"/>
    <n v="0"/>
    <n v="1"/>
    <n v="4"/>
    <n v="0"/>
    <n v="0"/>
    <n v="1"/>
    <n v="0"/>
    <n v="1"/>
    <n v="1"/>
    <n v="4"/>
    <n v="0"/>
    <n v="0"/>
    <n v="0"/>
    <n v="0"/>
    <n v="0"/>
    <n v="0"/>
    <n v="0"/>
    <n v="0"/>
    <n v="0"/>
    <n v="0"/>
    <n v="1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7"/>
    <x v="0"/>
    <s v="SOBAN"/>
    <x v="416"/>
    <n v="15"/>
    <n v="11"/>
    <n v="4.8181818181818201"/>
    <n v="15"/>
    <n v="7.2666666666666702"/>
    <n v="0"/>
    <n v="0"/>
    <n v="0"/>
    <n v="94.466666666666697"/>
    <n v="0"/>
    <n v="14"/>
    <n v="26.071428571428601"/>
    <n v="8"/>
    <n v="59.625"/>
    <n v="6"/>
    <n v="147.166666666667"/>
    <n v="6"/>
    <n v="34.1666666666667"/>
    <n v="9"/>
    <n v="107.555555555556"/>
    <n v="6"/>
    <n v="234.833333333333"/>
    <n v="9"/>
    <n v="154.666666666667"/>
    <n v="0.6"/>
    <n v="1"/>
    <n v="105"/>
    <n v="6.6666666666666693E-2"/>
    <n v="5"/>
    <n v="0.83333333333333304"/>
    <n v="2"/>
    <n v="0.33333333333333298"/>
    <n v="3"/>
    <n v="0.33333333333333298"/>
    <n v="1"/>
    <n v="0.11111111111111099"/>
    <n v="0"/>
    <n v="0"/>
    <n v="0"/>
    <n v="0"/>
    <n v="0"/>
    <n v="0"/>
    <n v="0"/>
    <n v="1"/>
    <n v="15"/>
    <n v="5"/>
    <n v="9.8000000000000007"/>
  </r>
  <r>
    <n v="2017"/>
    <x v="7"/>
    <x v="1"/>
    <s v="HARHI"/>
    <x v="78"/>
    <n v="215"/>
    <n v="89"/>
    <n v="9.29213483146067"/>
    <n v="213"/>
    <n v="6.6760563380281699"/>
    <n v="2"/>
    <n v="9.3896713615023494E-3"/>
    <n v="9"/>
    <n v="10.770334928229699"/>
    <n v="4.1860465116279097E-2"/>
    <n v="205"/>
    <n v="22.234146341463401"/>
    <n v="71"/>
    <n v="90.591549295774598"/>
    <n v="0"/>
    <n v="0"/>
    <n v="0"/>
    <n v="0"/>
    <n v="55"/>
    <n v="118.490909090909"/>
    <n v="139"/>
    <n v="311.07913669064698"/>
    <n v="72"/>
    <n v="212.444444444444"/>
    <n v="0.334883720930233"/>
    <n v="5"/>
    <n v="130.6"/>
    <n v="2.32558139534884E-2"/>
    <n v="78"/>
    <n v="0.56115107913669104"/>
    <n v="27"/>
    <n v="0.194244604316547"/>
    <n v="25"/>
    <n v="0.34722222222222199"/>
    <n v="9"/>
    <n v="0.125"/>
    <n v="1"/>
    <n v="4.65116279069767E-3"/>
    <n v="0"/>
    <n v="0"/>
    <n v="0"/>
    <n v="0"/>
    <n v="8"/>
    <n v="2.6543209876543199"/>
    <n v="81.000000000000028"/>
    <n v="0"/>
    <n v="0"/>
  </r>
  <r>
    <n v="2017"/>
    <x v="7"/>
    <x v="1"/>
    <s v="BOJDA"/>
    <x v="85"/>
    <n v="161"/>
    <n v="89"/>
    <n v="8.6966292134831509"/>
    <n v="161"/>
    <n v="7.6583850931677002"/>
    <n v="0"/>
    <n v="0"/>
    <n v="74"/>
    <n v="3532.6060606060601"/>
    <n v="0.45962732919254701"/>
    <n v="144"/>
    <n v="33.1111111111111"/>
    <n v="42"/>
    <n v="65.547619047619094"/>
    <n v="13"/>
    <n v="154.461538461538"/>
    <n v="10"/>
    <n v="35.299999999999997"/>
    <n v="62"/>
    <n v="149.822580645161"/>
    <n v="66"/>
    <n v="352.90909090909099"/>
    <n v="89"/>
    <n v="218.22471910112401"/>
    <n v="0.552795031055901"/>
    <n v="9"/>
    <n v="127"/>
    <n v="5.5900621118012403E-2"/>
    <n v="28"/>
    <n v="0.42424242424242398"/>
    <n v="10"/>
    <n v="0.15151515151515199"/>
    <n v="27"/>
    <n v="0.30337078651685401"/>
    <n v="4"/>
    <n v="4.49438202247191E-2"/>
    <n v="1"/>
    <n v="6.2111801242236003E-3"/>
    <n v="0"/>
    <n v="0"/>
    <n v="0"/>
    <n v="0"/>
    <n v="4"/>
    <n v="1.80898876404494"/>
    <n v="89.000000000000185"/>
    <n v="0"/>
    <n v="0"/>
  </r>
  <r>
    <n v="2017"/>
    <x v="7"/>
    <x v="1"/>
    <s v="FOWDA"/>
    <x v="89"/>
    <n v="45"/>
    <n v="21"/>
    <n v="5.4761904761904798"/>
    <n v="44"/>
    <n v="4.7045454545454497"/>
    <n v="0"/>
    <n v="0"/>
    <n v="1"/>
    <n v="67.113636363636402"/>
    <n v="2.2222222222222199E-2"/>
    <n v="43"/>
    <n v="24.441860465116299"/>
    <n v="6"/>
    <n v="41"/>
    <n v="0"/>
    <n v="0"/>
    <n v="0"/>
    <n v="0"/>
    <n v="16"/>
    <n v="157.375"/>
    <n v="23"/>
    <n v="317.08695652173901"/>
    <n v="21"/>
    <n v="248.38095238095201"/>
    <n v="0.46666666666666701"/>
    <n v="2"/>
    <n v="83"/>
    <n v="4.4444444444444398E-2"/>
    <n v="11"/>
    <n v="0.47826086956521702"/>
    <n v="4"/>
    <n v="0.173913043478261"/>
    <n v="9"/>
    <n v="0.42857142857142899"/>
    <n v="2"/>
    <n v="9.5238095238095205E-2"/>
    <n v="0"/>
    <n v="0"/>
    <n v="0"/>
    <n v="0"/>
    <n v="0"/>
    <n v="0"/>
    <n v="1"/>
    <n v="1.875"/>
    <n v="24"/>
    <n v="0"/>
    <n v="0"/>
  </r>
  <r>
    <n v="2017"/>
    <x v="7"/>
    <x v="1"/>
    <s v="EDDOC"/>
    <x v="337"/>
    <n v="7"/>
    <n v="0"/>
    <n v="0"/>
    <n v="0"/>
    <n v="0"/>
    <n v="0"/>
    <n v="0"/>
    <n v="7"/>
    <n v="0"/>
    <n v="1"/>
    <n v="0"/>
    <n v="0"/>
    <n v="0"/>
    <n v="0"/>
    <n v="0"/>
    <n v="0"/>
    <n v="0"/>
    <n v="0"/>
    <n v="0"/>
    <n v="0"/>
    <n v="0"/>
    <n v="0"/>
    <n v="2"/>
    <n v="3"/>
    <n v="0.28571428571428598"/>
    <n v="1"/>
    <n v="1"/>
    <n v="0.14285714285714299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</r>
  <r>
    <n v="2017"/>
    <x v="7"/>
    <x v="1"/>
    <s v="BALBR"/>
    <x v="70"/>
    <n v="258"/>
    <n v="99"/>
    <n v="5.5757575757575797"/>
    <n v="258"/>
    <n v="5.2248062015503898"/>
    <n v="10"/>
    <n v="3.8759689922480599E-2"/>
    <n v="66"/>
    <n v="1019.60887096774"/>
    <n v="0.25581395348837199"/>
    <n v="136"/>
    <n v="47.720588235294102"/>
    <n v="41"/>
    <n v="66.121951219512198"/>
    <n v="2"/>
    <n v="260.5"/>
    <n v="1"/>
    <n v="6"/>
    <n v="154"/>
    <n v="103.564935064935"/>
    <n v="70"/>
    <n v="354.95714285714303"/>
    <n v="187"/>
    <n v="131.29946524064201"/>
    <n v="0.724806201550388"/>
    <n v="45"/>
    <n v="54.866666666666703"/>
    <n v="0.17441860465116299"/>
    <n v="50"/>
    <n v="0.71428571428571397"/>
    <n v="16"/>
    <n v="0.22857142857142901"/>
    <n v="45"/>
    <n v="0.24064171122994699"/>
    <n v="18"/>
    <n v="9.6256684491978606E-2"/>
    <n v="3"/>
    <n v="1.16279069767442E-2"/>
    <n v="1"/>
    <n v="3.8759689922480598E-3"/>
    <n v="0"/>
    <n v="0"/>
    <n v="7"/>
    <n v="1.75510204081633"/>
    <n v="146.99999999999972"/>
    <n v="0"/>
    <n v="0"/>
  </r>
  <r>
    <n v="2017"/>
    <x v="7"/>
    <x v="1"/>
    <s v="SMITM"/>
    <x v="68"/>
    <n v="225"/>
    <n v="77"/>
    <n v="6.8701298701298699"/>
    <n v="225"/>
    <n v="6.9244444444444397"/>
    <n v="2"/>
    <n v="8.8888888888888906E-3"/>
    <n v="65"/>
    <n v="1426.5772727272699"/>
    <n v="0.28888888888888897"/>
    <n v="125"/>
    <n v="59.264000000000003"/>
    <n v="43"/>
    <n v="80.209302325581405"/>
    <n v="1"/>
    <n v="135"/>
    <n v="1"/>
    <n v="18"/>
    <n v="118"/>
    <n v="69.737288135593204"/>
    <n v="64"/>
    <n v="341.984375"/>
    <n v="161"/>
    <n v="129.63975155279499"/>
    <n v="0.71555555555555606"/>
    <n v="54"/>
    <n v="58.518518518518498"/>
    <n v="0.24"/>
    <n v="47"/>
    <n v="0.734375"/>
    <n v="17"/>
    <n v="0.265625"/>
    <n v="33"/>
    <n v="0.20496894409937899"/>
    <n v="8"/>
    <n v="4.9689440993788803E-2"/>
    <n v="0"/>
    <n v="0"/>
    <n v="0"/>
    <n v="0"/>
    <n v="0"/>
    <n v="0"/>
    <n v="5"/>
    <n v="2.0833333333333299"/>
    <n v="108.00000000000017"/>
    <n v="0"/>
    <n v="0"/>
  </r>
  <r>
    <n v="2017"/>
    <x v="7"/>
    <x v="1"/>
    <s v="GREND"/>
    <x v="62"/>
    <n v="334"/>
    <n v="197"/>
    <n v="6.5380710659898504"/>
    <n v="334"/>
    <n v="6.5089820359281401"/>
    <n v="4"/>
    <n v="1.19760479041916E-2"/>
    <n v="4"/>
    <n v="0.53333333333333299"/>
    <n v="1.19760479041916E-2"/>
    <n v="292"/>
    <n v="15.907534246575301"/>
    <n v="40"/>
    <n v="130.375"/>
    <n v="0"/>
    <n v="0"/>
    <n v="0"/>
    <n v="0"/>
    <n v="127"/>
    <n v="97.889763779527598"/>
    <n v="185"/>
    <n v="310.23783783783801"/>
    <n v="139"/>
    <n v="149.402877697842"/>
    <n v="0.41616766467065902"/>
    <n v="22"/>
    <n v="35.590909090909101"/>
    <n v="6.5868263473053898E-2"/>
    <n v="74"/>
    <n v="0.4"/>
    <n v="30"/>
    <n v="0.162162162162162"/>
    <n v="37"/>
    <n v="0.26618705035971202"/>
    <n v="5"/>
    <n v="3.5971223021582698E-2"/>
    <n v="0"/>
    <n v="0"/>
    <n v="0"/>
    <n v="0"/>
    <n v="0"/>
    <n v="0"/>
    <n v="6"/>
    <n v="2.5112781954887202"/>
    <n v="133.00000000000009"/>
    <n v="0"/>
    <n v="0"/>
  </r>
  <r>
    <n v="2017"/>
    <x v="7"/>
    <x v="1"/>
    <s v="SALSH"/>
    <x v="73"/>
    <n v="237"/>
    <n v="115"/>
    <n v="6.8782608695652199"/>
    <n v="237"/>
    <n v="7.0843881856540101"/>
    <n v="8"/>
    <n v="3.37552742616034E-2"/>
    <n v="23"/>
    <n v="401.91880341880301"/>
    <n v="9.7046413502109699E-2"/>
    <n v="212"/>
    <n v="17.731132075471699"/>
    <n v="52"/>
    <n v="129.38461538461499"/>
    <n v="0"/>
    <n v="0"/>
    <n v="0"/>
    <n v="0"/>
    <n v="55"/>
    <n v="97.127272727272697"/>
    <n v="162"/>
    <n v="318.246913580247"/>
    <n v="73"/>
    <n v="193"/>
    <n v="0.30801687763713098"/>
    <n v="7"/>
    <n v="43.714285714285701"/>
    <n v="2.9535864978902999E-2"/>
    <n v="90"/>
    <n v="0.55555555555555602"/>
    <n v="40"/>
    <n v="0.24691358024691401"/>
    <n v="18"/>
    <n v="0.24657534246575299"/>
    <n v="4"/>
    <n v="5.4794520547945202E-2"/>
    <n v="2"/>
    <n v="8.4388185654008397E-3"/>
    <n v="0"/>
    <n v="0"/>
    <n v="0"/>
    <n v="0"/>
    <n v="8"/>
    <n v="2.6043956043956"/>
    <n v="91.000000000000156"/>
    <n v="0"/>
    <n v="0"/>
  </r>
  <r>
    <n v="2017"/>
    <x v="7"/>
    <x v="1"/>
    <s v="BOWRI"/>
    <x v="66"/>
    <n v="197"/>
    <n v="95"/>
    <n v="5.1263157894736802"/>
    <n v="197"/>
    <n v="6.0761421319797"/>
    <n v="4"/>
    <n v="2.0304568527918801E-2"/>
    <n v="64"/>
    <n v="663.42307692307702"/>
    <n v="0.32487309644670098"/>
    <n v="157"/>
    <n v="17.713375796178301"/>
    <n v="42"/>
    <n v="46.095238095238102"/>
    <n v="0"/>
    <n v="0"/>
    <n v="0"/>
    <n v="0"/>
    <n v="109"/>
    <n v="111.05504587156"/>
    <n v="78"/>
    <n v="268.88461538461502"/>
    <n v="110"/>
    <n v="143.73636363636399"/>
    <n v="0.55837563451776695"/>
    <n v="27"/>
    <n v="65.259259259259295"/>
    <n v="0.13705583756345199"/>
    <n v="35"/>
    <n v="0.44871794871794901"/>
    <n v="12"/>
    <n v="0.15384615384615399"/>
    <n v="25"/>
    <n v="0.22727272727272699"/>
    <n v="6"/>
    <n v="5.4545454545454501E-2"/>
    <n v="0"/>
    <n v="0"/>
    <n v="0"/>
    <n v="0"/>
    <n v="0"/>
    <n v="0"/>
    <n v="2"/>
    <n v="2.07368421052632"/>
    <n v="94.999999999999801"/>
    <n v="0"/>
    <n v="0"/>
  </r>
  <r>
    <n v="2017"/>
    <x v="7"/>
    <x v="1"/>
    <s v="MEZME"/>
    <x v="65"/>
    <n v="215"/>
    <n v="108"/>
    <n v="18.379629629629601"/>
    <n v="215"/>
    <n v="12.790697674418601"/>
    <n v="4"/>
    <n v="1.8604651162790701E-2"/>
    <n v="40"/>
    <n v="771.69387755102002"/>
    <n v="0.186046511627907"/>
    <n v="196"/>
    <n v="21.0510204081633"/>
    <n v="50"/>
    <n v="57.42"/>
    <n v="0"/>
    <n v="0"/>
    <n v="0"/>
    <n v="0"/>
    <n v="98"/>
    <n v="140.70408163265299"/>
    <n v="97"/>
    <n v="289.92783505154603"/>
    <n v="116"/>
    <n v="226.905172413793"/>
    <n v="0.53953488372092995"/>
    <n v="12"/>
    <n v="80.8333333333333"/>
    <n v="5.5813953488372099E-2"/>
    <n v="41"/>
    <n v="0.42268041237113402"/>
    <n v="19"/>
    <n v="0.19587628865979401"/>
    <n v="40"/>
    <n v="0.34482758620689702"/>
    <n v="7"/>
    <n v="6.0344827586206899E-2"/>
    <n v="2"/>
    <n v="9.3023255813953504E-3"/>
    <n v="0"/>
    <n v="0"/>
    <n v="0"/>
    <n v="0"/>
    <n v="4"/>
    <n v="2.4431818181818201"/>
    <n v="87.999999999999929"/>
    <n v="0"/>
    <n v="0"/>
  </r>
  <r>
    <n v="2017"/>
    <x v="7"/>
    <x v="1"/>
    <s v="BUCKE"/>
    <x v="88"/>
    <n v="42"/>
    <n v="28"/>
    <n v="8.8571428571428594"/>
    <n v="42"/>
    <n v="8.71428571428571"/>
    <n v="2"/>
    <n v="4.7619047619047603E-2"/>
    <n v="8"/>
    <n v="194.74358974359001"/>
    <n v="0.19047619047618999"/>
    <n v="40"/>
    <n v="12.2"/>
    <n v="12"/>
    <n v="177.416666666667"/>
    <n v="0"/>
    <n v="0"/>
    <n v="0"/>
    <n v="0"/>
    <n v="0"/>
    <n v="0"/>
    <n v="22"/>
    <n v="340.5"/>
    <n v="17"/>
    <n v="307"/>
    <n v="0.40476190476190499"/>
    <n v="0"/>
    <n v="0"/>
    <n v="0"/>
    <n v="15"/>
    <n v="0.68181818181818199"/>
    <n v="5"/>
    <n v="0.22727272727272699"/>
    <n v="9"/>
    <n v="0.52941176470588203"/>
    <n v="0"/>
    <n v="0"/>
    <n v="0"/>
    <n v="0"/>
    <n v="0"/>
    <n v="0"/>
    <n v="0"/>
    <n v="0"/>
    <n v="2"/>
    <n v="2.3333333333333299"/>
    <n v="18.000000000000025"/>
    <n v="0"/>
    <n v="0"/>
  </r>
  <r>
    <n v="2017"/>
    <x v="7"/>
    <x v="1"/>
    <s v="BRODAM"/>
    <x v="417"/>
    <n v="29"/>
    <n v="17"/>
    <n v="7.1176470588235299"/>
    <n v="29"/>
    <n v="10.9310344827586"/>
    <n v="0"/>
    <n v="0"/>
    <n v="2"/>
    <n v="-158.96296296296299"/>
    <n v="6.8965517241379296E-2"/>
    <n v="26"/>
    <n v="32.5"/>
    <n v="11"/>
    <n v="82.090909090909093"/>
    <n v="0"/>
    <n v="0"/>
    <n v="0"/>
    <n v="0"/>
    <n v="11"/>
    <n v="83.363636363636402"/>
    <n v="13"/>
    <n v="405.92307692307702"/>
    <n v="15"/>
    <n v="161.80000000000001"/>
    <n v="0.51724137931034497"/>
    <n v="3"/>
    <n v="84.6666666666667"/>
    <n v="0.10344827586206901"/>
    <n v="5"/>
    <n v="0.38461538461538503"/>
    <n v="0"/>
    <n v="0"/>
    <n v="3"/>
    <n v="0.2"/>
    <n v="1"/>
    <n v="6.6666666666666693E-2"/>
    <n v="0"/>
    <n v="0"/>
    <n v="0"/>
    <n v="0"/>
    <n v="0"/>
    <n v="0"/>
    <n v="0"/>
    <n v="1.8125"/>
    <n v="16"/>
    <n v="0"/>
    <n v="0"/>
  </r>
  <r>
    <n v="2017"/>
    <x v="7"/>
    <x v="1"/>
    <s v="LUGRO"/>
    <x v="76"/>
    <n v="252"/>
    <n v="109"/>
    <n v="5.96330275229358"/>
    <n v="252"/>
    <n v="5.8968253968253999"/>
    <n v="4"/>
    <n v="1.58730158730159E-2"/>
    <n v="95"/>
    <n v="1992.44939271255"/>
    <n v="0.37698412698412698"/>
    <n v="110"/>
    <n v="53.5818181818182"/>
    <n v="38"/>
    <n v="55.473684210526301"/>
    <n v="1"/>
    <n v="99"/>
    <n v="1"/>
    <n v="193"/>
    <n v="152"/>
    <n v="91.105263157894697"/>
    <n v="67"/>
    <n v="330.119402985075"/>
    <n v="183"/>
    <n v="135.885245901639"/>
    <n v="0.72619047619047605"/>
    <n v="69"/>
    <n v="81.652173913043498"/>
    <n v="0.273809523809524"/>
    <n v="40"/>
    <n v="0.59701492537313405"/>
    <n v="9"/>
    <n v="0.134328358208955"/>
    <n v="41"/>
    <n v="0.22404371584699501"/>
    <n v="12"/>
    <n v="6.5573770491803296E-2"/>
    <n v="4"/>
    <n v="1.58730158730159E-2"/>
    <n v="1"/>
    <n v="3.9682539682539698E-3"/>
    <n v="0"/>
    <n v="0"/>
    <n v="2"/>
    <n v="1.9842519685039399"/>
    <n v="126.99999999999982"/>
    <n v="0"/>
    <n v="0"/>
  </r>
  <r>
    <n v="2017"/>
    <x v="7"/>
    <x v="1"/>
    <s v="SHILAU"/>
    <x v="84"/>
    <n v="254"/>
    <n v="83"/>
    <n v="3.6144578313253"/>
    <n v="253"/>
    <n v="4.2648221343873498"/>
    <n v="2"/>
    <n v="7.9051383399209498E-3"/>
    <n v="53"/>
    <n v="914.64658634538102"/>
    <n v="0.208661417322835"/>
    <n v="127"/>
    <n v="20.8267716535433"/>
    <n v="75"/>
    <n v="27.426666666666701"/>
    <n v="0"/>
    <n v="0"/>
    <n v="0"/>
    <n v="0"/>
    <n v="189"/>
    <n v="80.190476190476204"/>
    <n v="58"/>
    <n v="305.51724137931001"/>
    <n v="194"/>
    <n v="107.118556701031"/>
    <n v="0.76377952755905498"/>
    <n v="64"/>
    <n v="60.140625"/>
    <n v="0.25196850393700798"/>
    <n v="34"/>
    <n v="0.58620689655172398"/>
    <n v="13"/>
    <n v="0.22413793103448301"/>
    <n v="48"/>
    <n v="0.247422680412371"/>
    <n v="16"/>
    <n v="8.2474226804123696E-2"/>
    <n v="1"/>
    <n v="3.9370078740157497E-3"/>
    <n v="1"/>
    <n v="3.9370078740157497E-3"/>
    <n v="1"/>
    <n v="0"/>
    <n v="2"/>
    <n v="1.8333333333333299"/>
    <n v="138.54545454545482"/>
    <n v="0"/>
    <n v="0"/>
  </r>
  <r>
    <n v="2017"/>
    <x v="7"/>
    <x v="1"/>
    <s v="LATJU"/>
    <x v="69"/>
    <n v="294"/>
    <n v="117"/>
    <n v="5.1196581196581201"/>
    <n v="294"/>
    <n v="4.7925170068027203"/>
    <n v="6"/>
    <n v="2.04081632653061E-2"/>
    <n v="58"/>
    <n v="729.32291666666697"/>
    <n v="0.19727891156462601"/>
    <n v="163"/>
    <n v="39.079754601227002"/>
    <n v="73"/>
    <n v="51.876712328767098"/>
    <n v="1"/>
    <n v="93"/>
    <n v="1"/>
    <n v="197"/>
    <n v="193"/>
    <n v="89.108808290155395"/>
    <n v="70"/>
    <n v="354.15714285714301"/>
    <n v="223"/>
    <n v="124.95964125560501"/>
    <n v="0.75850340136054395"/>
    <n v="64"/>
    <n v="58.890625"/>
    <n v="0.21768707482993199"/>
    <n v="45"/>
    <n v="0.64285714285714302"/>
    <n v="19"/>
    <n v="0.27142857142857102"/>
    <n v="59"/>
    <n v="0.26457399103139001"/>
    <n v="14"/>
    <n v="6.2780269058296007E-2"/>
    <n v="2"/>
    <n v="6.8027210884353704E-3"/>
    <n v="0"/>
    <n v="0"/>
    <n v="0"/>
    <n v="0"/>
    <n v="4"/>
    <n v="1.81481481481481"/>
    <n v="162.00000000000043"/>
    <n v="0"/>
    <n v="0"/>
  </r>
  <r>
    <n v="2017"/>
    <x v="7"/>
    <x v="1"/>
    <s v="BUITR"/>
    <x v="61"/>
    <n v="536"/>
    <n v="201"/>
    <n v="9.4029850746268693"/>
    <n v="536"/>
    <n v="7.0261194029850698"/>
    <n v="26"/>
    <n v="4.85074626865672E-2"/>
    <n v="27"/>
    <n v="-33.475915221580003"/>
    <n v="5.0373134328358202E-2"/>
    <n v="491"/>
    <n v="27.232179226069199"/>
    <n v="170"/>
    <n v="76.341176470588195"/>
    <n v="0"/>
    <n v="0"/>
    <n v="0"/>
    <n v="0"/>
    <n v="125"/>
    <n v="129.512"/>
    <n v="307"/>
    <n v="338.20195439739399"/>
    <n v="209"/>
    <n v="255.272727272727"/>
    <n v="0.38992537313432801"/>
    <n v="14"/>
    <n v="101.142857142857"/>
    <n v="2.6119402985074602E-2"/>
    <n v="192"/>
    <n v="0.625407166123779"/>
    <n v="65"/>
    <n v="0.211726384364821"/>
    <n v="93"/>
    <n v="0.44497607655502402"/>
    <n v="25"/>
    <n v="0.119617224880383"/>
    <n v="12"/>
    <n v="2.2388059701492501E-2"/>
    <n v="1"/>
    <n v="1.86567164179104E-3"/>
    <n v="0"/>
    <n v="0"/>
    <n v="19"/>
    <n v="3.01123595505618"/>
    <n v="177.99999999999997"/>
    <n v="0"/>
    <n v="0"/>
  </r>
  <r>
    <n v="2017"/>
    <x v="7"/>
    <x v="1"/>
    <s v="HAMOM"/>
    <x v="72"/>
    <n v="270"/>
    <n v="145"/>
    <n v="5.9931034482758596"/>
    <n v="270"/>
    <n v="6.6444444444444404"/>
    <n v="6"/>
    <n v="2.2222222222222199E-2"/>
    <n v="10"/>
    <n v="-90.383141762452098"/>
    <n v="3.7037037037037E-2"/>
    <n v="234"/>
    <n v="25.538461538461501"/>
    <n v="56"/>
    <n v="54.517857142857103"/>
    <n v="0"/>
    <n v="0"/>
    <n v="0"/>
    <n v="0"/>
    <n v="118"/>
    <n v="116.762711864407"/>
    <n v="125"/>
    <n v="322.63200000000001"/>
    <n v="139"/>
    <n v="197.323741007194"/>
    <n v="0.51481481481481495"/>
    <n v="9"/>
    <n v="102.222222222222"/>
    <n v="3.3333333333333298E-2"/>
    <n v="68"/>
    <n v="0.54400000000000004"/>
    <n v="34"/>
    <n v="0.27200000000000002"/>
    <n v="34"/>
    <n v="0.24460431654676301"/>
    <n v="6"/>
    <n v="4.3165467625899297E-2"/>
    <n v="2"/>
    <n v="7.4074074074074103E-3"/>
    <n v="0"/>
    <n v="0"/>
    <n v="0"/>
    <n v="0"/>
    <n v="4"/>
    <n v="2.6732673267326699"/>
    <n v="101.00000000000013"/>
    <n v="0"/>
    <n v="0"/>
  </r>
  <r>
    <n v="2017"/>
    <x v="7"/>
    <x v="1"/>
    <s v="KEEST"/>
    <x v="80"/>
    <n v="226"/>
    <n v="106"/>
    <n v="7.2264150943396199"/>
    <n v="226"/>
    <n v="6.1991150442477903"/>
    <n v="0"/>
    <n v="0"/>
    <n v="15"/>
    <n v="87.713615023474205"/>
    <n v="6.6371681415929196E-2"/>
    <n v="199"/>
    <n v="17.2713567839196"/>
    <n v="49"/>
    <n v="73.142857142857096"/>
    <n v="0"/>
    <n v="0"/>
    <n v="0"/>
    <n v="0"/>
    <n v="92"/>
    <n v="93.336956521739097"/>
    <n v="118"/>
    <n v="332.47457627118598"/>
    <n v="103"/>
    <n v="156.47572815533999"/>
    <n v="0.45575221238938102"/>
    <n v="19"/>
    <n v="42.631578947368403"/>
    <n v="8.4070796460176997E-2"/>
    <n v="62"/>
    <n v="0.52542372881355903"/>
    <n v="28"/>
    <n v="0.23728813559322001"/>
    <n v="26"/>
    <n v="0.25242718446601897"/>
    <n v="11"/>
    <n v="0.106796116504854"/>
    <n v="0"/>
    <n v="0"/>
    <n v="0"/>
    <n v="0"/>
    <n v="0"/>
    <n v="0"/>
    <n v="7"/>
    <n v="2.1730769230769198"/>
    <n v="104.00000000000016"/>
    <n v="0"/>
    <n v="0"/>
  </r>
  <r>
    <n v="2017"/>
    <x v="7"/>
    <x v="1"/>
    <s v="MCDCH"/>
    <x v="67"/>
    <n v="242"/>
    <n v="117"/>
    <n v="7.5042735042734998"/>
    <n v="242"/>
    <n v="7.0495867768595"/>
    <n v="8"/>
    <n v="3.3057851239669402E-2"/>
    <n v="11"/>
    <n v="47.025641025641001"/>
    <n v="4.5454545454545497E-2"/>
    <n v="222"/>
    <n v="20.252252252252301"/>
    <n v="43"/>
    <n v="75.232558139534902"/>
    <n v="0"/>
    <n v="0"/>
    <n v="0"/>
    <n v="0"/>
    <n v="60"/>
    <n v="95.983333333333306"/>
    <n v="147"/>
    <n v="325.823129251701"/>
    <n v="90"/>
    <n v="215.51111111111101"/>
    <n v="0.37190082644628097"/>
    <n v="23"/>
    <n v="55.826086956521699"/>
    <n v="9.5041322314049603E-2"/>
    <n v="73"/>
    <n v="0.49659863945578198"/>
    <n v="27"/>
    <n v="0.183673469387755"/>
    <n v="13"/>
    <n v="0.14444444444444399"/>
    <n v="8"/>
    <n v="8.8888888888888906E-2"/>
    <n v="0"/>
    <n v="0"/>
    <n v="0"/>
    <n v="0"/>
    <n v="0"/>
    <n v="0"/>
    <n v="5"/>
    <n v="2.3960396039603999"/>
    <n v="100.99999999999983"/>
    <n v="0"/>
    <n v="0"/>
  </r>
  <r>
    <n v="2017"/>
    <x v="7"/>
    <x v="1"/>
    <s v="GIRRI2"/>
    <x v="63"/>
    <n v="303"/>
    <n v="150"/>
    <n v="5.9933333333333296"/>
    <n v="303"/>
    <n v="6.4620462046204601"/>
    <n v="12"/>
    <n v="3.9603960396039598E-2"/>
    <n v="17"/>
    <n v="32.458041958042003"/>
    <n v="5.6105610561056098E-2"/>
    <n v="272"/>
    <n v="14.540441176470599"/>
    <n v="52"/>
    <n v="36.384615384615401"/>
    <n v="0"/>
    <n v="0"/>
    <n v="0"/>
    <n v="0"/>
    <n v="93"/>
    <n v="117.05376344086"/>
    <n v="179"/>
    <n v="327.72625698323998"/>
    <n v="119"/>
    <n v="190.109243697479"/>
    <n v="0.392739273927393"/>
    <n v="13"/>
    <n v="79.076923076923094"/>
    <n v="4.2904290429042903E-2"/>
    <n v="97"/>
    <n v="0.54189944134078205"/>
    <n v="35"/>
    <n v="0.19553072625698301"/>
    <n v="41"/>
    <n v="0.34453781512604997"/>
    <n v="12"/>
    <n v="0.10084033613445401"/>
    <n v="3"/>
    <n v="9.9009900990098994E-3"/>
    <n v="1"/>
    <n v="3.3003300330032999E-3"/>
    <n v="0"/>
    <n v="0"/>
    <n v="14"/>
    <n v="2.85849056603774"/>
    <n v="105.99999999999984"/>
    <n v="0"/>
    <n v="0"/>
  </r>
  <r>
    <n v="2017"/>
    <x v="7"/>
    <x v="1"/>
    <s v="HAAEV"/>
    <x v="75"/>
    <n v="266"/>
    <n v="101"/>
    <n v="3.9306930693069302"/>
    <n v="266"/>
    <n v="4.6315789473684204"/>
    <n v="0"/>
    <n v="0"/>
    <n v="46"/>
    <n v="730.65909090909099"/>
    <n v="0.17293233082706799"/>
    <n v="126"/>
    <n v="34.428571428571402"/>
    <n v="62"/>
    <n v="31.7741935483871"/>
    <n v="1"/>
    <n v="158"/>
    <n v="1"/>
    <n v="4"/>
    <n v="190"/>
    <n v="86.131578947368396"/>
    <n v="60"/>
    <n v="319.88333333333298"/>
    <n v="203"/>
    <n v="120.50738916256201"/>
    <n v="0.76315789473684204"/>
    <n v="74"/>
    <n v="54.8783783783784"/>
    <n v="0.278195488721805"/>
    <n v="33"/>
    <n v="0.55000000000000004"/>
    <n v="18"/>
    <n v="0.3"/>
    <n v="37"/>
    <n v="0.182266009852217"/>
    <n v="12"/>
    <n v="5.91133004926108E-2"/>
    <n v="5"/>
    <n v="1.8796992481203E-2"/>
    <n v="3"/>
    <n v="1.12781954887218E-2"/>
    <n v="0"/>
    <n v="0"/>
    <n v="4"/>
    <n v="1.8472222222222201"/>
    <n v="144.00000000000017"/>
    <n v="1"/>
    <n v="90"/>
  </r>
  <r>
    <n v="2017"/>
    <x v="7"/>
    <x v="1"/>
    <s v="CANDAI"/>
    <x v="74"/>
    <n v="200"/>
    <n v="38"/>
    <n v="11.6842105263158"/>
    <n v="200"/>
    <n v="5.8"/>
    <n v="0"/>
    <n v="0"/>
    <n v="51"/>
    <n v="1180.2688172042999"/>
    <n v="0.255"/>
    <n v="58"/>
    <n v="60.1034482758621"/>
    <n v="50"/>
    <n v="29.44"/>
    <n v="14"/>
    <n v="146"/>
    <n v="12"/>
    <n v="90.75"/>
    <n v="160"/>
    <n v="81.081249999999997"/>
    <n v="27"/>
    <n v="304.66666666666703"/>
    <n v="169"/>
    <n v="113.11834319526599"/>
    <n v="0.84499999999999997"/>
    <n v="68"/>
    <n v="69.132352941176507"/>
    <n v="0.34"/>
    <n v="17"/>
    <n v="0.62962962962962998"/>
    <n v="7"/>
    <n v="0.25925925925925902"/>
    <n v="25"/>
    <n v="0.14792899408283999"/>
    <n v="11"/>
    <n v="6.5088757396449703E-2"/>
    <n v="3"/>
    <n v="1.4999999999999999E-2"/>
    <n v="1"/>
    <n v="5.0000000000000001E-3"/>
    <n v="0"/>
    <n v="0"/>
    <n v="6"/>
    <n v="1.8181818181818199"/>
    <n v="109.9999999999999"/>
    <n v="0"/>
    <n v="0"/>
  </r>
  <r>
    <n v="2017"/>
    <x v="7"/>
    <x v="1"/>
    <s v="CARTHO"/>
    <x v="270"/>
    <n v="161"/>
    <n v="110"/>
    <n v="6.3545454545454501"/>
    <n v="161"/>
    <n v="7.3167701863354004"/>
    <n v="0"/>
    <n v="0"/>
    <n v="29"/>
    <n v="587.625"/>
    <n v="0.18012422360248401"/>
    <n v="106"/>
    <n v="70.735849056603797"/>
    <n v="30"/>
    <n v="62.466666666666697"/>
    <n v="84"/>
    <n v="135.53571428571399"/>
    <n v="84"/>
    <n v="77.571428571428598"/>
    <n v="62"/>
    <n v="121.564516129032"/>
    <n v="89"/>
    <n v="314.97752808988798"/>
    <n v="71"/>
    <n v="172.43661971831"/>
    <n v="0.440993788819876"/>
    <n v="3"/>
    <n v="108.666666666667"/>
    <n v="1.8633540372670801E-2"/>
    <n v="58"/>
    <n v="0.651685393258427"/>
    <n v="12"/>
    <n v="0.13483146067415699"/>
    <n v="24"/>
    <n v="0.338028169014085"/>
    <n v="5"/>
    <n v="7.0422535211267595E-2"/>
    <n v="0"/>
    <n v="0"/>
    <n v="0"/>
    <n v="0"/>
    <n v="0"/>
    <n v="0"/>
    <n v="3"/>
    <n v="1.6262626262626301"/>
    <n v="98.999999999999773"/>
    <n v="1"/>
    <n v="4"/>
  </r>
  <r>
    <n v="2017"/>
    <x v="7"/>
    <x v="1"/>
    <s v="BURDES"/>
    <x v="79"/>
    <n v="227"/>
    <n v="86"/>
    <n v="6.46511627906977"/>
    <n v="227"/>
    <n v="5.76651982378855"/>
    <n v="6"/>
    <n v="2.6431718061673999E-2"/>
    <n v="64"/>
    <n v="1244.6179245282999"/>
    <n v="0.28193832599118901"/>
    <n v="113"/>
    <n v="50.389380530973497"/>
    <n v="40"/>
    <n v="51.725000000000001"/>
    <n v="0"/>
    <n v="0"/>
    <n v="0"/>
    <n v="0"/>
    <n v="129"/>
    <n v="96.643410852713203"/>
    <n v="71"/>
    <n v="356.22535211267598"/>
    <n v="154"/>
    <n v="125.142857142857"/>
    <n v="0.67841409691629995"/>
    <n v="60"/>
    <n v="80.983333333333306"/>
    <n v="0.26431718061673998"/>
    <n v="41"/>
    <n v="0.57746478873239404"/>
    <n v="16"/>
    <n v="0.22535211267605601"/>
    <n v="34"/>
    <n v="0.22077922077922099"/>
    <n v="14"/>
    <n v="9.0909090909090898E-2"/>
    <n v="1"/>
    <n v="4.4052863436123404E-3"/>
    <n v="2"/>
    <n v="8.8105726872246704E-3"/>
    <n v="0"/>
    <n v="0"/>
    <n v="2"/>
    <n v="1.8760330578512401"/>
    <n v="120.99999999999997"/>
    <n v="0"/>
    <n v="0"/>
  </r>
  <r>
    <n v="2017"/>
    <x v="7"/>
    <x v="1"/>
    <s v="MEEMAR"/>
    <x v="81"/>
    <n v="203"/>
    <n v="67"/>
    <n v="10.9850746268657"/>
    <n v="201"/>
    <n v="6.4527363184079602"/>
    <n v="0"/>
    <n v="0"/>
    <n v="24"/>
    <n v="577.06030150753804"/>
    <n v="0.118226600985222"/>
    <n v="103"/>
    <n v="10.0097087378641"/>
    <n v="42"/>
    <n v="24.6904761904762"/>
    <n v="1"/>
    <n v="154"/>
    <n v="1"/>
    <n v="38"/>
    <n v="178"/>
    <n v="78.584269662921301"/>
    <n v="16"/>
    <n v="264.8125"/>
    <n v="184"/>
    <n v="97.396739130434796"/>
    <n v="0.90640394088669995"/>
    <n v="71"/>
    <n v="72.211267605633793"/>
    <n v="0.34975369458128103"/>
    <n v="9"/>
    <n v="0.5625"/>
    <n v="5"/>
    <n v="0.3125"/>
    <n v="41"/>
    <n v="0.22282608695652201"/>
    <n v="10"/>
    <n v="5.4347826086956499E-2"/>
    <n v="3"/>
    <n v="1.47783251231527E-2"/>
    <n v="0"/>
    <n v="0"/>
    <n v="2"/>
    <n v="0"/>
    <n v="3"/>
    <n v="1.5581395348837199"/>
    <n v="130.28358208955231"/>
    <n v="0"/>
    <n v="0"/>
  </r>
  <r>
    <n v="2017"/>
    <x v="7"/>
    <x v="1"/>
    <s v="STUAN"/>
    <x v="64"/>
    <n v="246"/>
    <n v="114"/>
    <n v="5.6403508771929802"/>
    <n v="246"/>
    <n v="5.3130081300813004"/>
    <n v="6"/>
    <n v="2.4390243902439001E-2"/>
    <n v="195"/>
    <n v="2459.0046728972002"/>
    <n v="0.792682926829268"/>
    <n v="233"/>
    <n v="15.4978540772532"/>
    <n v="60"/>
    <n v="42.383333333333297"/>
    <n v="0"/>
    <n v="0"/>
    <n v="0"/>
    <n v="0"/>
    <n v="85"/>
    <n v="109.058823529412"/>
    <n v="130"/>
    <n v="286.53076923076901"/>
    <n v="108"/>
    <n v="165.42592592592601"/>
    <n v="0.439024390243902"/>
    <n v="7"/>
    <n v="82.571428571428598"/>
    <n v="2.8455284552845499E-2"/>
    <n v="93"/>
    <n v="0.71538461538461495"/>
    <n v="30"/>
    <n v="0.230769230769231"/>
    <n v="47"/>
    <n v="0.43518518518518501"/>
    <n v="11"/>
    <n v="0.101851851851852"/>
    <n v="4"/>
    <n v="1.6260162601626001E-2"/>
    <n v="1"/>
    <n v="4.0650406504065002E-3"/>
    <n v="0"/>
    <n v="0"/>
    <n v="8"/>
    <n v="2.7640449438202199"/>
    <n v="89.000000000000156"/>
    <n v="0"/>
    <n v="0"/>
  </r>
  <r>
    <n v="2017"/>
    <x v="7"/>
    <x v="1"/>
    <s v="ABRVA"/>
    <x v="71"/>
    <n v="268"/>
    <n v="74"/>
    <n v="7.2837837837837798"/>
    <n v="268"/>
    <n v="5.5858208955223896"/>
    <n v="10"/>
    <n v="3.7313432835820899E-2"/>
    <n v="137"/>
    <n v="2031.85477178423"/>
    <n v="0.51119402985074602"/>
    <n v="57"/>
    <n v="103.12280701754401"/>
    <n v="61"/>
    <n v="43.442622950819697"/>
    <n v="42"/>
    <n v="121.5"/>
    <n v="41"/>
    <n v="155.39024390243901"/>
    <n v="213"/>
    <n v="89.305164319248803"/>
    <n v="43"/>
    <n v="397.65116279069798"/>
    <n v="225"/>
    <n v="120.493333333333"/>
    <n v="0.83955223880596996"/>
    <n v="55"/>
    <n v="72"/>
    <n v="0.20522388059701499"/>
    <n v="24"/>
    <n v="0.55813953488372103"/>
    <n v="22"/>
    <n v="0.51162790697674398"/>
    <n v="54"/>
    <n v="0.24"/>
    <n v="12"/>
    <n v="5.3333333333333302E-2"/>
    <n v="8"/>
    <n v="2.9850746268656699E-2"/>
    <n v="1"/>
    <n v="3.7313432835820899E-3"/>
    <n v="0"/>
    <n v="0"/>
    <n v="4"/>
    <n v="1.8482758620689701"/>
    <n v="144.99999999999963"/>
    <n v="1"/>
    <n v="10"/>
  </r>
  <r>
    <n v="2017"/>
    <x v="7"/>
    <x v="1"/>
    <s v="YUDMA"/>
    <x v="82"/>
    <n v="189"/>
    <n v="70"/>
    <n v="5.5285714285714302"/>
    <n v="186"/>
    <n v="5.5053763440860202"/>
    <n v="4"/>
    <n v="2.1505376344085999E-2"/>
    <n v="70"/>
    <n v="1468.1292134831499"/>
    <n v="0.37037037037037002"/>
    <n v="93"/>
    <n v="43.870967741935502"/>
    <n v="38"/>
    <n v="41.631578947368403"/>
    <n v="22"/>
    <n v="195.863636363636"/>
    <n v="16"/>
    <n v="91.375"/>
    <n v="107"/>
    <n v="98.046728971962594"/>
    <n v="46"/>
    <n v="344.78260869565202"/>
    <n v="139"/>
    <n v="145.76258992805799"/>
    <n v="0.73544973544973602"/>
    <n v="36"/>
    <n v="70.1944444444444"/>
    <n v="0.19047619047618999"/>
    <n v="28"/>
    <n v="0.60869565217391297"/>
    <n v="15"/>
    <n v="0.32608695652173902"/>
    <n v="25"/>
    <n v="0.17985611510791399"/>
    <n v="9"/>
    <n v="6.4748201438848907E-2"/>
    <n v="1"/>
    <n v="5.2910052910052898E-3"/>
    <n v="0"/>
    <n v="0"/>
    <n v="3"/>
    <n v="0"/>
    <n v="4"/>
    <n v="1.77142857142857"/>
    <n v="106.69354838709685"/>
    <n v="12"/>
    <n v="20.727272727272702"/>
  </r>
  <r>
    <n v="2017"/>
    <x v="7"/>
    <x v="1"/>
    <s v="NECDA"/>
    <x v="83"/>
    <n v="110"/>
    <n v="57"/>
    <n v="8.3157894736842106"/>
    <n v="110"/>
    <n v="7.3363636363636404"/>
    <n v="4"/>
    <n v="3.6363636363636397E-2"/>
    <n v="22"/>
    <n v="582.10280373831802"/>
    <n v="0.2"/>
    <n v="98"/>
    <n v="13.3163265306122"/>
    <n v="16"/>
    <n v="49.8125"/>
    <n v="0"/>
    <n v="0"/>
    <n v="0"/>
    <n v="0"/>
    <n v="65"/>
    <n v="124.21538461538501"/>
    <n v="37"/>
    <n v="348.21621621621603"/>
    <n v="72"/>
    <n v="153.152777777778"/>
    <n v="0.65454545454545499"/>
    <n v="8"/>
    <n v="47.5"/>
    <n v="7.2727272727272696E-2"/>
    <n v="19"/>
    <n v="0.51351351351351404"/>
    <n v="9"/>
    <n v="0.24324324324324301"/>
    <n v="23"/>
    <n v="0.31944444444444398"/>
    <n v="6"/>
    <n v="8.3333333333333301E-2"/>
    <n v="1"/>
    <n v="9.0909090909090905E-3"/>
    <n v="0"/>
    <n v="0"/>
    <n v="0"/>
    <n v="0"/>
    <n v="2"/>
    <n v="1.96428571428571"/>
    <n v="56.000000000000121"/>
    <n v="0"/>
    <n v="0"/>
  </r>
  <r>
    <n v="2017"/>
    <x v="7"/>
    <x v="1"/>
    <s v="ZALJO"/>
    <x v="77"/>
    <n v="164"/>
    <n v="95"/>
    <n v="8.1684210526315795"/>
    <n v="163"/>
    <n v="8.9938650306748507"/>
    <n v="8"/>
    <n v="4.9079754601227002E-2"/>
    <n v="86"/>
    <n v="2628.40268456376"/>
    <n v="0.52439024390243905"/>
    <n v="151"/>
    <n v="22.006622516556298"/>
    <n v="34"/>
    <n v="91.941176470588204"/>
    <n v="0"/>
    <n v="0"/>
    <n v="0"/>
    <n v="0"/>
    <n v="2"/>
    <n v="25.5"/>
    <n v="103"/>
    <n v="355.19417475728198"/>
    <n v="60"/>
    <n v="173.51666666666699"/>
    <n v="0.36585365853658502"/>
    <n v="7"/>
    <n v="87.714285714285694"/>
    <n v="4.2682926829268303E-2"/>
    <n v="83"/>
    <n v="0.80582524271844702"/>
    <n v="30"/>
    <n v="0.29126213592233002"/>
    <n v="21"/>
    <n v="0.35"/>
    <n v="4"/>
    <n v="6.6666666666666693E-2"/>
    <n v="2"/>
    <n v="1.21951219512195E-2"/>
    <n v="0"/>
    <n v="0"/>
    <n v="1"/>
    <n v="0"/>
    <n v="11"/>
    <n v="1.94047619047619"/>
    <n v="84.5153374233129"/>
    <n v="0"/>
    <n v="0"/>
  </r>
  <r>
    <n v="2017"/>
    <x v="7"/>
    <x v="1"/>
    <s v="BATK"/>
    <x v="418"/>
    <n v="1"/>
    <n v="0"/>
    <n v="0"/>
    <n v="1"/>
    <n v="11"/>
    <n v="0"/>
    <n v="0"/>
    <n v="0"/>
    <n v="-18"/>
    <n v="0"/>
    <n v="1"/>
    <n v="12"/>
    <n v="1"/>
    <n v="44"/>
    <n v="0"/>
    <n v="0"/>
    <n v="0"/>
    <n v="0"/>
    <n v="1"/>
    <n v="132"/>
    <n v="0"/>
    <n v="0"/>
    <n v="1"/>
    <n v="229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7"/>
    <x v="1"/>
    <s v="ALEVL"/>
    <x v="297"/>
    <n v="18"/>
    <n v="10"/>
    <n v="7.2"/>
    <n v="18"/>
    <n v="6.6111111111111098"/>
    <n v="0"/>
    <n v="0"/>
    <n v="2"/>
    <n v="-101.75"/>
    <n v="0.11111111111111099"/>
    <n v="17"/>
    <n v="33"/>
    <n v="2"/>
    <n v="225"/>
    <n v="3"/>
    <n v="181.666666666667"/>
    <n v="1"/>
    <n v="8"/>
    <n v="5"/>
    <n v="115.2"/>
    <n v="9"/>
    <n v="417.88888888888903"/>
    <n v="9"/>
    <n v="161.222222222222"/>
    <n v="0.5"/>
    <n v="0"/>
    <n v="0"/>
    <n v="0"/>
    <n v="7"/>
    <n v="0.77777777777777801"/>
    <n v="3"/>
    <n v="0.33333333333333298"/>
    <n v="2"/>
    <n v="0.22222222222222199"/>
    <n v="1"/>
    <n v="0.11111111111111099"/>
    <n v="0"/>
    <n v="0"/>
    <n v="0"/>
    <n v="0"/>
    <n v="0"/>
    <n v="0"/>
    <n v="0"/>
    <n v="1.8"/>
    <n v="10"/>
    <n v="0"/>
    <n v="0"/>
  </r>
  <r>
    <n v="2017"/>
    <x v="7"/>
    <x v="1"/>
    <s v="HALRI"/>
    <x v="321"/>
    <n v="26"/>
    <n v="15"/>
    <n v="10.6666666666667"/>
    <n v="26"/>
    <n v="9.6923076923076898"/>
    <n v="0"/>
    <n v="0"/>
    <n v="7"/>
    <n v="1539.0416666666699"/>
    <n v="0.269230769230769"/>
    <n v="9"/>
    <n v="77"/>
    <n v="10"/>
    <n v="157.9"/>
    <n v="0"/>
    <n v="0"/>
    <n v="0"/>
    <n v="0"/>
    <n v="1"/>
    <n v="301"/>
    <n v="11"/>
    <n v="377.72727272727298"/>
    <n v="14"/>
    <n v="201.92857142857099"/>
    <n v="0.53846153846153799"/>
    <n v="1"/>
    <n v="146"/>
    <n v="3.8461538461538498E-2"/>
    <n v="6"/>
    <n v="0.54545454545454497"/>
    <n v="4"/>
    <n v="0.36363636363636398"/>
    <n v="10"/>
    <n v="0.71428571428571397"/>
    <n v="1"/>
    <n v="7.1428571428571397E-2"/>
    <n v="1"/>
    <n v="3.8461538461538498E-2"/>
    <n v="0"/>
    <n v="0"/>
    <n v="0"/>
    <n v="0"/>
    <n v="0"/>
    <n v="1.52941176470588"/>
    <n v="17.000000000000025"/>
    <n v="0"/>
    <n v="0"/>
  </r>
  <r>
    <n v="2017"/>
    <x v="7"/>
    <x v="1"/>
    <s v="LARRO2"/>
    <x v="340"/>
    <n v="70"/>
    <n v="41"/>
    <n v="8.3414634146341502"/>
    <n v="70"/>
    <n v="7.45714285714286"/>
    <n v="2"/>
    <n v="2.8571428571428598E-2"/>
    <n v="3"/>
    <n v="28.582089552238799"/>
    <n v="4.2857142857142899E-2"/>
    <n v="69"/>
    <n v="12.695652173913"/>
    <n v="11"/>
    <n v="109.181818181818"/>
    <n v="17"/>
    <n v="167"/>
    <n v="14"/>
    <n v="48.928571428571402"/>
    <n v="34"/>
    <n v="118.14705882352899"/>
    <n v="32"/>
    <n v="348.0625"/>
    <n v="38"/>
    <n v="173.105263157895"/>
    <n v="0.54285714285714304"/>
    <n v="0"/>
    <n v="0"/>
    <n v="0"/>
    <n v="19"/>
    <n v="0.59375"/>
    <n v="8"/>
    <n v="0.25"/>
    <n v="13"/>
    <n v="0.34210526315789502"/>
    <n v="3"/>
    <n v="7.8947368421052599E-2"/>
    <n v="0"/>
    <n v="0"/>
    <n v="0"/>
    <n v="0"/>
    <n v="0"/>
    <n v="0"/>
    <n v="5"/>
    <n v="2.0588235294117601"/>
    <n v="34.000000000000078"/>
    <n v="18"/>
    <n v="62.117647058823501"/>
  </r>
  <r>
    <n v="2017"/>
    <x v="7"/>
    <x v="1"/>
    <s v="PERPE1"/>
    <x v="341"/>
    <n v="65"/>
    <n v="32"/>
    <n v="12.03125"/>
    <n v="65"/>
    <n v="8.1999999999999993"/>
    <n v="0"/>
    <n v="0"/>
    <n v="5"/>
    <n v="35.8032786885246"/>
    <n v="7.69230769230769E-2"/>
    <n v="60"/>
    <n v="20.2"/>
    <n v="11"/>
    <n v="53.909090909090899"/>
    <n v="2"/>
    <n v="129"/>
    <n v="2"/>
    <n v="15.5"/>
    <n v="25"/>
    <n v="108.16"/>
    <n v="34"/>
    <n v="295"/>
    <n v="31"/>
    <n v="237.129032258065"/>
    <n v="0.47692307692307701"/>
    <n v="1"/>
    <n v="73"/>
    <n v="1.5384615384615399E-2"/>
    <n v="20"/>
    <n v="0.58823529411764697"/>
    <n v="8"/>
    <n v="0.23529411764705899"/>
    <n v="8"/>
    <n v="0.25806451612903197"/>
    <n v="1"/>
    <n v="3.2258064516128997E-2"/>
    <n v="0"/>
    <n v="0"/>
    <n v="0"/>
    <n v="0"/>
    <n v="0"/>
    <n v="0"/>
    <n v="1"/>
    <n v="1.625"/>
    <n v="40"/>
    <n v="0"/>
    <n v="0"/>
  </r>
  <r>
    <n v="2017"/>
    <x v="7"/>
    <x v="1"/>
    <s v="ABREL"/>
    <x v="24"/>
    <n v="145"/>
    <n v="87"/>
    <n v="10.758620689655199"/>
    <n v="145"/>
    <n v="8.8965517241379306"/>
    <n v="4"/>
    <n v="2.7586206896551699E-2"/>
    <n v="29"/>
    <n v="576.78014184397205"/>
    <n v="0.2"/>
    <n v="140"/>
    <n v="19.75"/>
    <n v="39"/>
    <n v="43.153846153846203"/>
    <n v="0"/>
    <n v="0"/>
    <n v="0"/>
    <n v="0"/>
    <n v="55"/>
    <n v="123.89090909090901"/>
    <n v="68"/>
    <n v="308.07352941176498"/>
    <n v="73"/>
    <n v="191.50684931506899"/>
    <n v="0.50344827586206897"/>
    <n v="4"/>
    <n v="85.75"/>
    <n v="2.7586206896551699E-2"/>
    <n v="39"/>
    <n v="0.57352941176470595"/>
    <n v="15"/>
    <n v="0.220588235294118"/>
    <n v="32"/>
    <n v="0.43835616438356201"/>
    <n v="6"/>
    <n v="8.2191780821917804E-2"/>
    <n v="4"/>
    <n v="2.7586206896551699E-2"/>
    <n v="0"/>
    <n v="0"/>
    <n v="0"/>
    <n v="0"/>
    <n v="4"/>
    <n v="1.9594594594594601"/>
    <n v="73.999999999999972"/>
    <n v="0"/>
    <n v="0"/>
  </r>
  <r>
    <n v="2017"/>
    <x v="7"/>
    <x v="1"/>
    <s v="CUPAI"/>
    <x v="375"/>
    <n v="73"/>
    <n v="33"/>
    <n v="7.5454545454545503"/>
    <n v="73"/>
    <n v="6.4794520547945202"/>
    <n v="2"/>
    <n v="2.7397260273972601E-2"/>
    <n v="2"/>
    <n v="-27.704225352112701"/>
    <n v="2.7397260273972601E-2"/>
    <n v="71"/>
    <n v="16.352112676056301"/>
    <n v="14"/>
    <n v="166.642857142857"/>
    <n v="1"/>
    <n v="223"/>
    <n v="1"/>
    <n v="64"/>
    <n v="0"/>
    <n v="0"/>
    <n v="37"/>
    <n v="381.48648648648702"/>
    <n v="34"/>
    <n v="196.70588235294099"/>
    <n v="0.465753424657534"/>
    <n v="2"/>
    <n v="117.5"/>
    <n v="2.7397260273972601E-2"/>
    <n v="21"/>
    <n v="0.56756756756756799"/>
    <n v="8"/>
    <n v="0.21621621621621601"/>
    <n v="16"/>
    <n v="0.47058823529411797"/>
    <n v="2"/>
    <n v="5.8823529411764698E-2"/>
    <n v="0"/>
    <n v="0"/>
    <n v="0"/>
    <n v="0"/>
    <n v="0"/>
    <n v="0"/>
    <n v="0"/>
    <n v="2.0277777777777799"/>
    <n v="35.999999999999964"/>
    <n v="0"/>
    <n v="0"/>
  </r>
  <r>
    <n v="2017"/>
    <x v="7"/>
    <x v="1"/>
    <s v="SAAVA"/>
    <x v="377"/>
    <n v="4"/>
    <n v="3"/>
    <n v="8.3333333333333304"/>
    <n v="4"/>
    <n v="8.25"/>
    <n v="0"/>
    <n v="0"/>
    <n v="0"/>
    <n v="88.5"/>
    <n v="0"/>
    <n v="4"/>
    <n v="17.25"/>
    <n v="0"/>
    <n v="0"/>
    <n v="0"/>
    <n v="0"/>
    <n v="0"/>
    <n v="0"/>
    <n v="3"/>
    <n v="218"/>
    <n v="1"/>
    <n v="280"/>
    <n v="3"/>
    <n v="262.66666666666703"/>
    <n v="0.75"/>
    <n v="2"/>
    <n v="248"/>
    <n v="0.5"/>
    <n v="1"/>
    <n v="1"/>
    <n v="1"/>
    <n v="1"/>
    <n v="1"/>
    <n v="0.33333333333333298"/>
    <n v="0"/>
    <n v="0"/>
    <n v="0"/>
    <n v="0"/>
    <n v="0"/>
    <n v="0"/>
    <n v="0"/>
    <n v="0"/>
    <n v="0"/>
    <n v="1"/>
    <n v="4"/>
    <n v="0"/>
    <n v="0"/>
  </r>
  <r>
    <n v="2017"/>
    <x v="7"/>
    <x v="1"/>
    <s v="ROUMA"/>
    <x v="326"/>
    <n v="53"/>
    <n v="27"/>
    <n v="9.8148148148148096"/>
    <n v="53"/>
    <n v="7.52830188679245"/>
    <n v="0"/>
    <n v="0"/>
    <n v="0"/>
    <n v="-94.377358490565996"/>
    <n v="0"/>
    <n v="44"/>
    <n v="17.25"/>
    <n v="12"/>
    <n v="44.1666666666667"/>
    <n v="10"/>
    <n v="154.9"/>
    <n v="8"/>
    <n v="92.125"/>
    <n v="19"/>
    <n v="93.421052631578902"/>
    <n v="22"/>
    <n v="311.40909090909099"/>
    <n v="31"/>
    <n v="172.22580645161301"/>
    <n v="0.58490566037735903"/>
    <n v="4"/>
    <n v="91.75"/>
    <n v="7.5471698113207503E-2"/>
    <n v="11"/>
    <n v="0.5"/>
    <n v="6"/>
    <n v="0.27272727272727298"/>
    <n v="5"/>
    <n v="0.16129032258064499"/>
    <n v="2"/>
    <n v="6.4516129032258104E-2"/>
    <n v="0"/>
    <n v="0"/>
    <n v="0"/>
    <n v="0"/>
    <n v="0"/>
    <n v="0"/>
    <n v="0"/>
    <n v="2.2083333333333299"/>
    <n v="24.000000000000036"/>
    <n v="6"/>
    <n v="5.5"/>
  </r>
  <r>
    <n v="2017"/>
    <x v="7"/>
    <x v="1"/>
    <s v="MARDO2"/>
    <x v="172"/>
    <n v="140"/>
    <n v="82"/>
    <n v="8.4024390243902403"/>
    <n v="140"/>
    <n v="7.3714285714285701"/>
    <n v="2"/>
    <n v="1.4285714285714299E-2"/>
    <n v="60"/>
    <n v="1262.17777777778"/>
    <n v="0.42857142857142899"/>
    <n v="140"/>
    <n v="21.714285714285701"/>
    <n v="29"/>
    <n v="140.79310344827601"/>
    <n v="45"/>
    <n v="166.15555555555599"/>
    <n v="41"/>
    <n v="45.609756097560997"/>
    <n v="58"/>
    <n v="138.172413793103"/>
    <n v="61"/>
    <n v="328.40983606557398"/>
    <n v="77"/>
    <n v="217.05194805194799"/>
    <n v="0.55000000000000004"/>
    <n v="3"/>
    <n v="168"/>
    <n v="2.1428571428571401E-2"/>
    <n v="41"/>
    <n v="0.67213114754098402"/>
    <n v="19"/>
    <n v="0.31147540983606598"/>
    <n v="32"/>
    <n v="0.415584415584416"/>
    <n v="6"/>
    <n v="7.7922077922077906E-2"/>
    <n v="1"/>
    <n v="7.14285714285714E-3"/>
    <n v="0"/>
    <n v="0"/>
    <n v="0"/>
    <n v="0"/>
    <n v="5"/>
    <n v="2.1875"/>
    <n v="64"/>
    <n v="20"/>
    <n v="55.1"/>
  </r>
  <r>
    <n v="2017"/>
    <x v="7"/>
    <x v="1"/>
    <s v="CEKEN"/>
    <x v="419"/>
    <n v="1"/>
    <n v="1"/>
    <n v="3"/>
    <n v="1"/>
    <n v="5"/>
    <n v="0"/>
    <n v="0"/>
    <n v="1"/>
    <n v="0"/>
    <n v="1"/>
    <n v="1"/>
    <n v="6"/>
    <n v="1"/>
    <n v="6"/>
    <n v="0"/>
    <n v="0"/>
    <n v="0"/>
    <n v="0"/>
    <n v="0"/>
    <n v="0"/>
    <n v="1"/>
    <n v="3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7"/>
    <x v="1"/>
    <s v="PHAHA"/>
    <x v="420"/>
    <n v="1"/>
    <n v="1"/>
    <n v="4"/>
    <n v="1"/>
    <n v="4"/>
    <n v="0"/>
    <n v="0"/>
    <n v="0"/>
    <n v="-116"/>
    <n v="0"/>
    <n v="1"/>
    <n v="4"/>
    <n v="1"/>
    <n v="4"/>
    <n v="0"/>
    <n v="0"/>
    <n v="0"/>
    <n v="0"/>
    <n v="0"/>
    <n v="0"/>
    <n v="1"/>
    <n v="209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0"/>
    <n v="0"/>
  </r>
  <r>
    <n v="2017"/>
    <x v="7"/>
    <x v="2"/>
    <s v="FOWDA"/>
    <x v="89"/>
    <n v="10"/>
    <n v="10"/>
    <n v="2.9"/>
    <n v="10"/>
    <n v="4"/>
    <n v="0"/>
    <n v="0"/>
    <n v="0"/>
    <n v="199.3"/>
    <n v="0"/>
    <n v="9"/>
    <n v="9.1111111111111107"/>
    <n v="0"/>
    <n v="0"/>
    <n v="0"/>
    <n v="0"/>
    <n v="0"/>
    <n v="0"/>
    <n v="9"/>
    <n v="43.2222222222222"/>
    <n v="0"/>
    <n v="0"/>
    <n v="10"/>
    <n v="70.900000000000006"/>
    <n v="1"/>
    <n v="3"/>
    <n v="59"/>
    <n v="0.3"/>
    <n v="0"/>
    <n v="0"/>
    <n v="0"/>
    <n v="0"/>
    <n v="0"/>
    <n v="0"/>
    <n v="1"/>
    <n v="0.1"/>
    <n v="0"/>
    <n v="0"/>
    <n v="0"/>
    <n v="0"/>
    <n v="0"/>
    <n v="0"/>
    <n v="0"/>
    <n v="1.6666666666666701"/>
    <n v="5.9999999999999876"/>
    <n v="0"/>
    <n v="0"/>
  </r>
  <r>
    <n v="2017"/>
    <x v="7"/>
    <x v="2"/>
    <s v="STCDO"/>
    <x v="101"/>
    <n v="41"/>
    <n v="40"/>
    <n v="2.4750000000000001"/>
    <n v="41"/>
    <n v="3.4390243902439002"/>
    <n v="0"/>
    <n v="0"/>
    <n v="3"/>
    <n v="-3.5"/>
    <n v="7.3170731707317097E-2"/>
    <n v="33"/>
    <n v="15"/>
    <n v="8"/>
    <n v="23.375"/>
    <n v="0"/>
    <n v="0"/>
    <n v="0"/>
    <n v="0"/>
    <n v="37"/>
    <n v="61.756756756756801"/>
    <n v="0"/>
    <n v="0"/>
    <n v="41"/>
    <n v="76.268292682926798"/>
    <n v="1"/>
    <n v="12"/>
    <n v="47.3333333333333"/>
    <n v="0.292682926829268"/>
    <n v="0"/>
    <n v="0"/>
    <n v="0"/>
    <n v="0"/>
    <n v="6"/>
    <n v="0.146341463414634"/>
    <n v="1"/>
    <n v="2.4390243902439001E-2"/>
    <n v="0"/>
    <n v="0"/>
    <n v="0"/>
    <n v="0"/>
    <n v="0"/>
    <n v="0"/>
    <n v="0"/>
    <n v="1.20588235294118"/>
    <n v="33.999999999999901"/>
    <n v="0"/>
    <n v="0"/>
  </r>
  <r>
    <n v="2017"/>
    <x v="7"/>
    <x v="2"/>
    <s v="GREFR"/>
    <x v="99"/>
    <n v="58"/>
    <n v="57"/>
    <n v="2.4912280701754401"/>
    <n v="58"/>
    <n v="3.4310344827586201"/>
    <n v="0"/>
    <n v="0"/>
    <n v="6"/>
    <n v="-5.9230769230769198"/>
    <n v="0.10344827586206901"/>
    <n v="52"/>
    <n v="15.038461538461499"/>
    <n v="8"/>
    <n v="29"/>
    <n v="0"/>
    <n v="0"/>
    <n v="0"/>
    <n v="0"/>
    <n v="51"/>
    <n v="61.588235294117602"/>
    <n v="0"/>
    <n v="0"/>
    <n v="58"/>
    <n v="76.948275862068996"/>
    <n v="1"/>
    <n v="25"/>
    <n v="58.84"/>
    <n v="0.431034482758621"/>
    <n v="0"/>
    <n v="0"/>
    <n v="0"/>
    <n v="0"/>
    <n v="10"/>
    <n v="0.17241379310344801"/>
    <n v="1"/>
    <n v="1.72413793103448E-2"/>
    <n v="0"/>
    <n v="0"/>
    <n v="0"/>
    <n v="0"/>
    <n v="0"/>
    <n v="0"/>
    <n v="0"/>
    <n v="1.26086956521739"/>
    <n v="46.00000000000005"/>
    <n v="0"/>
    <n v="0"/>
  </r>
  <r>
    <n v="2017"/>
    <x v="7"/>
    <x v="2"/>
    <s v="REDDA"/>
    <x v="96"/>
    <n v="52"/>
    <n v="52"/>
    <n v="4.8846153846153904"/>
    <n v="52"/>
    <n v="5.7692307692307701"/>
    <n v="0"/>
    <n v="0"/>
    <n v="11"/>
    <n v="753.8"/>
    <n v="0.21153846153846201"/>
    <n v="42"/>
    <n v="21.1428571428571"/>
    <n v="13"/>
    <n v="27.076923076923102"/>
    <n v="0"/>
    <n v="0"/>
    <n v="0"/>
    <n v="0"/>
    <n v="37"/>
    <n v="56.459459459459502"/>
    <n v="0"/>
    <n v="0"/>
    <n v="52"/>
    <n v="88.884615384615401"/>
    <n v="1"/>
    <n v="23"/>
    <n v="50.565217391304401"/>
    <n v="0.44230769230769201"/>
    <n v="0"/>
    <n v="0"/>
    <n v="0"/>
    <n v="0"/>
    <n v="10"/>
    <n v="0.19230769230769201"/>
    <n v="3"/>
    <n v="5.7692307692307702E-2"/>
    <n v="1"/>
    <n v="1.9230769230769201E-2"/>
    <n v="0"/>
    <n v="0"/>
    <n v="0"/>
    <n v="0"/>
    <n v="1"/>
    <n v="1.3"/>
    <n v="40"/>
    <n v="0"/>
    <n v="0"/>
  </r>
  <r>
    <n v="2017"/>
    <x v="7"/>
    <x v="2"/>
    <s v="POECH"/>
    <x v="100"/>
    <n v="47"/>
    <n v="47"/>
    <n v="3.1489361702127701"/>
    <n v="47"/>
    <n v="4.2553191489361701"/>
    <n v="0"/>
    <n v="0"/>
    <n v="0"/>
    <n v="393.276595744681"/>
    <n v="0"/>
    <n v="43"/>
    <n v="10.255813953488399"/>
    <n v="7"/>
    <n v="20.571428571428601"/>
    <n v="3"/>
    <n v="103.666666666667"/>
    <n v="3"/>
    <n v="43.6666666666667"/>
    <n v="37"/>
    <n v="57.108108108108098"/>
    <n v="3"/>
    <n v="224"/>
    <n v="44"/>
    <n v="82.409090909090907"/>
    <n v="0.93617021276595802"/>
    <n v="15"/>
    <n v="46.466666666666697"/>
    <n v="0.319148936170213"/>
    <n v="3"/>
    <n v="1"/>
    <n v="1"/>
    <n v="0.33333333333333298"/>
    <n v="13"/>
    <n v="0.29545454545454602"/>
    <n v="2"/>
    <n v="4.5454545454545497E-2"/>
    <n v="0"/>
    <n v="0"/>
    <n v="0"/>
    <n v="0"/>
    <n v="0"/>
    <n v="0"/>
    <n v="0"/>
    <n v="1.3428571428571401"/>
    <n v="35.000000000000071"/>
    <n v="3"/>
    <n v="0"/>
  </r>
  <r>
    <n v="2017"/>
    <x v="7"/>
    <x v="2"/>
    <s v="FISJA"/>
    <x v="95"/>
    <n v="62"/>
    <n v="56"/>
    <n v="0.67857142857142905"/>
    <n v="62"/>
    <n v="1.4193548387096799"/>
    <n v="0"/>
    <n v="0"/>
    <n v="3"/>
    <n v="913.91935483870998"/>
    <n v="4.8387096774193603E-2"/>
    <n v="51"/>
    <n v="12.901960784313699"/>
    <n v="10"/>
    <n v="18.8"/>
    <n v="1"/>
    <n v="101"/>
    <n v="1"/>
    <n v="144"/>
    <n v="52"/>
    <n v="58.192307692307701"/>
    <n v="1"/>
    <n v="177"/>
    <n v="61"/>
    <n v="81.081967213114794"/>
    <n v="0.98387096774193605"/>
    <n v="17"/>
    <n v="41.705882352941202"/>
    <n v="0.27419354838709697"/>
    <n v="1"/>
    <n v="1"/>
    <n v="0"/>
    <n v="0"/>
    <n v="19"/>
    <n v="0.31147540983606598"/>
    <n v="1"/>
    <n v="1.63934426229508E-2"/>
    <n v="4"/>
    <n v="6.4516129032258104E-2"/>
    <n v="0"/>
    <n v="0"/>
    <n v="0"/>
    <n v="0"/>
    <n v="1"/>
    <n v="1.2916666666666701"/>
    <n v="47.999999999999872"/>
    <n v="2"/>
    <n v="37"/>
  </r>
  <r>
    <n v="2017"/>
    <x v="7"/>
    <x v="2"/>
    <s v="GONJO2"/>
    <x v="102"/>
    <n v="13"/>
    <n v="13"/>
    <n v="5.8461538461538503"/>
    <n v="13"/>
    <n v="6.6923076923076898"/>
    <n v="0"/>
    <n v="0"/>
    <n v="0"/>
    <n v="42.230769230769198"/>
    <n v="0"/>
    <n v="11"/>
    <n v="18.818181818181799"/>
    <n v="3"/>
    <n v="43"/>
    <n v="0"/>
    <n v="0"/>
    <n v="0"/>
    <n v="0"/>
    <n v="9"/>
    <n v="41"/>
    <n v="0"/>
    <n v="0"/>
    <n v="13"/>
    <n v="73.230769230769198"/>
    <n v="1"/>
    <n v="4"/>
    <n v="40"/>
    <n v="0.30769230769230799"/>
    <n v="0"/>
    <n v="0"/>
    <n v="0"/>
    <n v="0"/>
    <n v="3"/>
    <n v="0.230769230769231"/>
    <n v="0"/>
    <n v="0"/>
    <n v="0"/>
    <n v="0"/>
    <n v="0"/>
    <n v="0"/>
    <n v="0"/>
    <n v="0"/>
    <n v="0"/>
    <n v="1.3"/>
    <n v="10"/>
    <n v="0"/>
    <n v="0"/>
  </r>
  <r>
    <n v="2017"/>
    <x v="7"/>
    <x v="3"/>
    <s v="No MD"/>
    <x v="336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7"/>
    <x v="3"/>
    <s v="NISRO"/>
    <x v="107"/>
    <n v="13"/>
    <n v="12"/>
    <n v="3.1666666666666701"/>
    <n v="13"/>
    <n v="3.9230769230769198"/>
    <n v="0"/>
    <n v="0"/>
    <n v="0"/>
    <n v="50.384615384615401"/>
    <n v="0"/>
    <n v="10"/>
    <n v="16.2"/>
    <n v="2"/>
    <n v="12.5"/>
    <n v="0"/>
    <n v="0"/>
    <n v="0"/>
    <n v="0"/>
    <n v="9"/>
    <n v="56.6666666666667"/>
    <n v="0"/>
    <n v="0"/>
    <n v="13"/>
    <n v="84.307692307692307"/>
    <n v="1"/>
    <n v="5"/>
    <n v="33.200000000000003"/>
    <n v="0.38461538461538503"/>
    <n v="0"/>
    <n v="0"/>
    <n v="0"/>
    <n v="0"/>
    <n v="1"/>
    <n v="7.69230769230769E-2"/>
    <n v="0"/>
    <n v="0"/>
    <n v="0"/>
    <n v="0"/>
    <n v="0"/>
    <n v="0"/>
    <n v="0"/>
    <n v="0"/>
    <n v="0"/>
    <n v="1.625"/>
    <n v="8"/>
    <n v="0"/>
    <n v="0"/>
  </r>
  <r>
    <n v="2017"/>
    <x v="7"/>
    <x v="3"/>
    <s v="FOWDA"/>
    <x v="89"/>
    <n v="114"/>
    <n v="113"/>
    <n v="3.83185840707965"/>
    <n v="114"/>
    <n v="4.9824561403508802"/>
    <n v="0"/>
    <n v="0"/>
    <n v="0"/>
    <n v="157.271929824561"/>
    <n v="0"/>
    <n v="87"/>
    <n v="13.8275862068966"/>
    <n v="6"/>
    <n v="24.1666666666667"/>
    <n v="1"/>
    <n v="120"/>
    <n v="1"/>
    <n v="8"/>
    <n v="103"/>
    <n v="49.4368932038835"/>
    <n v="5"/>
    <n v="312.8"/>
    <n v="109"/>
    <n v="68.477064220183493"/>
    <n v="0.95614035087719296"/>
    <n v="37"/>
    <n v="52.945945945945901"/>
    <n v="0.324561403508772"/>
    <n v="3"/>
    <n v="0.6"/>
    <n v="0"/>
    <n v="0"/>
    <n v="16"/>
    <n v="0.146788990825688"/>
    <n v="2"/>
    <n v="1.8348623853211E-2"/>
    <n v="1"/>
    <n v="8.7719298245613996E-3"/>
    <n v="0"/>
    <n v="0"/>
    <n v="0"/>
    <n v="0"/>
    <n v="1"/>
    <n v="1.65217391304348"/>
    <n v="68.999999999999929"/>
    <n v="1"/>
    <n v="67"/>
  </r>
  <r>
    <n v="2017"/>
    <x v="7"/>
    <x v="3"/>
    <s v="TULDA"/>
    <x v="106"/>
    <n v="39"/>
    <n v="39"/>
    <n v="2.6666666666666701"/>
    <n v="39"/>
    <n v="3.7692307692307701"/>
    <n v="0"/>
    <n v="0"/>
    <n v="4"/>
    <n v="77.8857142857143"/>
    <n v="0.102564102564103"/>
    <n v="33"/>
    <n v="8.2424242424242404"/>
    <n v="8"/>
    <n v="15.875"/>
    <n v="5"/>
    <n v="124.6"/>
    <n v="5"/>
    <n v="6.8"/>
    <n v="31"/>
    <n v="49.935483870967701"/>
    <n v="4"/>
    <n v="233.5"/>
    <n v="34"/>
    <n v="67.588235294117695"/>
    <n v="0.87179487179487203"/>
    <n v="7"/>
    <n v="49.857142857142897"/>
    <n v="0.17948717948717999"/>
    <n v="5"/>
    <n v="1.25"/>
    <n v="1"/>
    <n v="0.25"/>
    <n v="11"/>
    <n v="0.32352941176470601"/>
    <n v="0"/>
    <n v="0"/>
    <n v="0"/>
    <n v="0"/>
    <n v="0"/>
    <n v="0"/>
    <n v="0"/>
    <n v="0"/>
    <n v="1"/>
    <n v="1.44444444444444"/>
    <n v="27.000000000000082"/>
    <n v="4"/>
    <n v="19.75"/>
  </r>
  <r>
    <n v="2017"/>
    <x v="7"/>
    <x v="3"/>
    <s v="FELAN"/>
    <x v="103"/>
    <n v="32"/>
    <n v="31"/>
    <n v="3.7096774193548399"/>
    <n v="32"/>
    <n v="4.90625"/>
    <n v="0"/>
    <n v="0"/>
    <n v="1"/>
    <n v="561.21875"/>
    <n v="3.125E-2"/>
    <n v="24"/>
    <n v="15.3333333333333"/>
    <n v="7"/>
    <n v="17.285714285714299"/>
    <n v="0"/>
    <n v="0"/>
    <n v="0"/>
    <n v="0"/>
    <n v="29"/>
    <n v="57.379310344827601"/>
    <n v="0"/>
    <n v="0"/>
    <n v="32"/>
    <n v="70.9375"/>
    <n v="1"/>
    <n v="11"/>
    <n v="50"/>
    <n v="0.34375"/>
    <n v="0"/>
    <n v="0"/>
    <n v="0"/>
    <n v="0"/>
    <n v="2"/>
    <n v="6.25E-2"/>
    <n v="1"/>
    <n v="3.125E-2"/>
    <n v="0"/>
    <n v="0"/>
    <n v="0"/>
    <n v="0"/>
    <n v="0"/>
    <n v="0"/>
    <n v="0"/>
    <n v="1.39130434782609"/>
    <n v="22.99999999999995"/>
    <n v="0"/>
    <n v="0"/>
  </r>
  <r>
    <n v="2017"/>
    <x v="7"/>
    <x v="3"/>
    <s v="NESSU"/>
    <x v="244"/>
    <n v="4"/>
    <n v="4"/>
    <n v="5.75"/>
    <n v="4"/>
    <n v="7"/>
    <n v="2"/>
    <n v="0.5"/>
    <n v="0"/>
    <n v="0.25"/>
    <n v="0"/>
    <n v="2"/>
    <n v="15"/>
    <n v="0"/>
    <n v="0"/>
    <n v="0"/>
    <n v="0"/>
    <n v="0"/>
    <n v="0"/>
    <n v="4"/>
    <n v="51"/>
    <n v="0"/>
    <n v="0"/>
    <n v="4"/>
    <n v="74.2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</r>
  <r>
    <n v="2017"/>
    <x v="7"/>
    <x v="3"/>
    <s v="LEMCH"/>
    <x v="90"/>
    <n v="17"/>
    <n v="17"/>
    <n v="1.23529411764706"/>
    <n v="17"/>
    <n v="2.3529411764705901"/>
    <n v="0"/>
    <n v="0"/>
    <n v="1"/>
    <n v="238.88235294117601"/>
    <n v="5.8823529411764698E-2"/>
    <n v="15"/>
    <n v="3.8666666666666698"/>
    <n v="0"/>
    <n v="0"/>
    <n v="0"/>
    <n v="0"/>
    <n v="0"/>
    <n v="0"/>
    <n v="14"/>
    <n v="36.142857142857103"/>
    <n v="1"/>
    <n v="212"/>
    <n v="16"/>
    <n v="68.625"/>
    <n v="0.94117647058823495"/>
    <n v="9"/>
    <n v="47.2222222222222"/>
    <n v="0.52941176470588203"/>
    <n v="0"/>
    <n v="0"/>
    <n v="1"/>
    <n v="1"/>
    <n v="1"/>
    <n v="6.25E-2"/>
    <n v="0"/>
    <n v="0"/>
    <n v="0"/>
    <n v="0"/>
    <n v="0"/>
    <n v="0"/>
    <n v="0"/>
    <n v="0"/>
    <n v="1"/>
    <n v="1.3076923076923099"/>
    <n v="12.999999999999977"/>
    <n v="0"/>
    <n v="0"/>
  </r>
  <r>
    <n v="2017"/>
    <x v="7"/>
    <x v="3"/>
    <s v="GONJO2"/>
    <x v="102"/>
    <n v="43"/>
    <n v="43"/>
    <n v="7.53488372093023"/>
    <n v="43"/>
    <n v="9.0232558139534902"/>
    <n v="0"/>
    <n v="0"/>
    <n v="30"/>
    <n v="2159.1025641025599"/>
    <n v="0.69767441860465096"/>
    <n v="37"/>
    <n v="21.270270270270299"/>
    <n v="1"/>
    <n v="27"/>
    <n v="1"/>
    <n v="94"/>
    <n v="1"/>
    <n v="7"/>
    <n v="29"/>
    <n v="85.965517241379303"/>
    <n v="1"/>
    <n v="276"/>
    <n v="42"/>
    <n v="114.333333333333"/>
    <n v="0.97674418604651203"/>
    <n v="11"/>
    <n v="98.181818181818201"/>
    <n v="0.25581395348837199"/>
    <n v="1"/>
    <n v="1"/>
    <n v="0"/>
    <n v="0"/>
    <n v="15"/>
    <n v="0.35714285714285698"/>
    <n v="4"/>
    <n v="9.5238095238095205E-2"/>
    <n v="0"/>
    <n v="0"/>
    <n v="0"/>
    <n v="0"/>
    <n v="0"/>
    <n v="0"/>
    <n v="0"/>
    <n v="1.5925925925925899"/>
    <n v="27.000000000000046"/>
    <n v="1"/>
    <n v="25"/>
  </r>
  <r>
    <n v="2017"/>
    <x v="7"/>
    <x v="3"/>
    <s v="CLOBR"/>
    <x v="94"/>
    <n v="73"/>
    <n v="72"/>
    <n v="2.2638888888888902"/>
    <n v="73"/>
    <n v="3.5342465753424701"/>
    <n v="0"/>
    <n v="0"/>
    <n v="10"/>
    <n v="8.1428571428571406"/>
    <n v="0.13698630136986301"/>
    <n v="62"/>
    <n v="13.548387096774199"/>
    <n v="21"/>
    <n v="24.571428571428601"/>
    <n v="9"/>
    <n v="101.222222222222"/>
    <n v="8"/>
    <n v="7.375"/>
    <n v="56"/>
    <n v="52.160714285714299"/>
    <n v="11"/>
    <n v="199.54545454545499"/>
    <n v="60"/>
    <n v="75.2"/>
    <n v="0.82191780821917804"/>
    <n v="19"/>
    <n v="54.578947368421098"/>
    <n v="0.26027397260273999"/>
    <n v="9"/>
    <n v="0.81818181818181801"/>
    <n v="0"/>
    <n v="0"/>
    <n v="12"/>
    <n v="0.2"/>
    <n v="1"/>
    <n v="1.6666666666666701E-2"/>
    <n v="1"/>
    <n v="1.3698630136986301E-2"/>
    <n v="1"/>
    <n v="1.3698630136986301E-2"/>
    <n v="0"/>
    <n v="0"/>
    <n v="1"/>
    <n v="1.1967213114754101"/>
    <n v="60.999999999999986"/>
    <n v="0"/>
    <n v="0"/>
  </r>
  <r>
    <n v="2017"/>
    <x v="7"/>
    <x v="3"/>
    <s v="STUAN"/>
    <x v="64"/>
    <n v="1"/>
    <n v="1"/>
    <n v="3"/>
    <n v="1"/>
    <n v="5"/>
    <n v="0"/>
    <n v="0"/>
    <n v="0"/>
    <n v="214"/>
    <n v="0"/>
    <n v="1"/>
    <n v="20"/>
    <n v="0"/>
    <n v="0"/>
    <n v="0"/>
    <n v="0"/>
    <n v="0"/>
    <n v="0"/>
    <n v="0"/>
    <n v="0"/>
    <n v="1"/>
    <n v="677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7"/>
    <x v="3"/>
    <s v="PERPE1"/>
    <x v="341"/>
    <n v="32"/>
    <n v="32"/>
    <n v="5.3125"/>
    <n v="32"/>
    <n v="5.9375"/>
    <n v="0"/>
    <n v="0"/>
    <n v="0"/>
    <n v="359.40625"/>
    <n v="0"/>
    <n v="24"/>
    <n v="15.0833333333333"/>
    <n v="1"/>
    <n v="31"/>
    <n v="4"/>
    <n v="142"/>
    <n v="4"/>
    <n v="22.25"/>
    <n v="28"/>
    <n v="57.357142857142897"/>
    <n v="4"/>
    <n v="251.75"/>
    <n v="28"/>
    <n v="72.428571428571402"/>
    <n v="0.875"/>
    <n v="12"/>
    <n v="41.0833333333333"/>
    <n v="0.375"/>
    <n v="2"/>
    <n v="0.5"/>
    <n v="1"/>
    <n v="0.25"/>
    <n v="3"/>
    <n v="0.107142857142857"/>
    <n v="1"/>
    <n v="3.5714285714285698E-2"/>
    <n v="0"/>
    <n v="0"/>
    <n v="0"/>
    <n v="0"/>
    <n v="0"/>
    <n v="0"/>
    <n v="1"/>
    <n v="1.39130434782609"/>
    <n v="22.99999999999995"/>
    <n v="3"/>
    <n v="40"/>
  </r>
  <r>
    <n v="2017"/>
    <x v="7"/>
    <x v="3"/>
    <s v="SMILA"/>
    <x v="421"/>
    <n v="129"/>
    <n v="120"/>
    <n v="3"/>
    <n v="126"/>
    <n v="3.88095238095238"/>
    <n v="4"/>
    <n v="3.1746031746031703E-2"/>
    <n v="18"/>
    <n v="223.878260869565"/>
    <n v="0.13953488372093001"/>
    <n v="110"/>
    <n v="15.927272727272699"/>
    <n v="17"/>
    <n v="34.058823529411796"/>
    <n v="13"/>
    <n v="148.538461538462"/>
    <n v="11"/>
    <n v="13.181818181818199"/>
    <n v="88"/>
    <n v="66.454545454545496"/>
    <n v="16"/>
    <n v="266.3125"/>
    <n v="111"/>
    <n v="87.009009009009006"/>
    <n v="0.86046511627906996"/>
    <n v="27"/>
    <n v="59.925925925925903"/>
    <n v="0.209302325581395"/>
    <n v="13"/>
    <n v="0.8125"/>
    <n v="3"/>
    <n v="0.1875"/>
    <n v="34"/>
    <n v="0.30630630630630601"/>
    <n v="7"/>
    <n v="6.3063063063063099E-2"/>
    <n v="1"/>
    <n v="7.7519379844961196E-3"/>
    <n v="0"/>
    <n v="0"/>
    <n v="0"/>
    <n v="0"/>
    <n v="0"/>
    <n v="1.57317073170732"/>
    <n v="81.999999999999844"/>
    <n v="5"/>
    <n v="31.2"/>
  </r>
  <r>
    <n v="2017"/>
    <x v="7"/>
    <x v="4"/>
    <s v="No MD"/>
    <x v="336"/>
    <n v="2"/>
    <n v="0"/>
    <n v="0"/>
    <n v="1"/>
    <n v="5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2"/>
    <n v="0"/>
    <n v="0"/>
  </r>
  <r>
    <n v="2017"/>
    <x v="7"/>
    <x v="4"/>
    <s v="EDDOC"/>
    <x v="337"/>
    <n v="19"/>
    <n v="15"/>
    <n v="6.06666666666667"/>
    <n v="17"/>
    <n v="6.4705882352941204"/>
    <n v="2"/>
    <n v="0.11764705882352899"/>
    <n v="13"/>
    <n v="1377.42857142857"/>
    <n v="0.68421052631579005"/>
    <n v="10"/>
    <n v="32"/>
    <n v="2"/>
    <n v="26"/>
    <n v="3"/>
    <n v="140.333333333333"/>
    <n v="3"/>
    <n v="8.3333333333333304"/>
    <n v="10"/>
    <n v="51.7"/>
    <n v="1"/>
    <n v="230"/>
    <n v="12"/>
    <n v="92.8333333333333"/>
    <n v="0.63157894736842102"/>
    <n v="9"/>
    <n v="85.7777777777778"/>
    <n v="0.47368421052631599"/>
    <n v="3"/>
    <n v="3"/>
    <n v="0"/>
    <n v="0"/>
    <n v="1"/>
    <n v="8.3333333333333301E-2"/>
    <n v="0"/>
    <n v="0"/>
    <n v="0"/>
    <n v="0"/>
    <n v="0"/>
    <n v="0"/>
    <n v="2"/>
    <n v="0"/>
    <n v="0"/>
    <n v="2.125"/>
    <n v="8.9411764705882355"/>
    <n v="3"/>
    <n v="16.6666666666667"/>
  </r>
  <r>
    <n v="2017"/>
    <x v="7"/>
    <x v="4"/>
    <s v="BANPU"/>
    <x v="167"/>
    <n v="16"/>
    <n v="16"/>
    <n v="1.6875"/>
    <n v="16"/>
    <n v="2.6875"/>
    <n v="2"/>
    <n v="0.125"/>
    <n v="1"/>
    <n v="-3.06666666666667"/>
    <n v="6.25E-2"/>
    <n v="9"/>
    <n v="14.2222222222222"/>
    <n v="1"/>
    <n v="18"/>
    <n v="0"/>
    <n v="0"/>
    <n v="0"/>
    <n v="0"/>
    <n v="15"/>
    <n v="55.866666666666703"/>
    <n v="0"/>
    <n v="0"/>
    <n v="16"/>
    <n v="89.625"/>
    <n v="1"/>
    <n v="11"/>
    <n v="55.545454545454497"/>
    <n v="0.6875"/>
    <n v="0"/>
    <n v="0"/>
    <n v="0"/>
    <n v="0"/>
    <n v="2"/>
    <n v="0.125"/>
    <n v="2"/>
    <n v="0.125"/>
    <n v="0"/>
    <n v="0"/>
    <n v="0"/>
    <n v="0"/>
    <n v="0"/>
    <n v="0"/>
    <n v="0"/>
    <n v="1.7777777777777799"/>
    <n v="8.9999999999999893"/>
    <n v="0"/>
    <n v="0"/>
  </r>
  <r>
    <n v="2017"/>
    <x v="7"/>
    <x v="4"/>
    <s v="GREMI"/>
    <x v="119"/>
    <n v="41"/>
    <n v="41"/>
    <n v="1.17073170731707"/>
    <n v="41"/>
    <n v="2.8292682926829298"/>
    <n v="0"/>
    <n v="0"/>
    <n v="0"/>
    <n v="35.707317073170699"/>
    <n v="0"/>
    <n v="9"/>
    <n v="138.666666666667"/>
    <n v="11"/>
    <n v="23.636363636363601"/>
    <n v="4"/>
    <n v="107.75"/>
    <n v="3"/>
    <n v="6.3333333333333304"/>
    <n v="7"/>
    <n v="26.571428571428601"/>
    <n v="6"/>
    <n v="371.33333333333297"/>
    <n v="35"/>
    <n v="67.828571428571394"/>
    <n v="0.85365853658536595"/>
    <n v="20"/>
    <n v="48.5"/>
    <n v="0.48780487804878098"/>
    <n v="3"/>
    <n v="0.5"/>
    <n v="1"/>
    <n v="0.16666666666666699"/>
    <n v="5"/>
    <n v="0.14285714285714299"/>
    <n v="2"/>
    <n v="5.7142857142857099E-2"/>
    <n v="0"/>
    <n v="0"/>
    <n v="1"/>
    <n v="2.4390243902439001E-2"/>
    <n v="0"/>
    <n v="0"/>
    <n v="2"/>
    <n v="2.1578947368421102"/>
    <n v="18.999999999999957"/>
    <n v="2"/>
    <n v="33"/>
  </r>
  <r>
    <n v="2017"/>
    <x v="7"/>
    <x v="4"/>
    <s v="NIMMA"/>
    <x v="122"/>
    <n v="94"/>
    <n v="93"/>
    <n v="2.34408602150538"/>
    <n v="93"/>
    <n v="3.9677419354838701"/>
    <n v="2"/>
    <n v="2.1505376344085999E-2"/>
    <n v="28"/>
    <n v="1560.4022988505701"/>
    <n v="0.29787234042553201"/>
    <n v="9"/>
    <n v="57.5555555555556"/>
    <n v="19"/>
    <n v="52.368421052631597"/>
    <n v="5"/>
    <n v="206.4"/>
    <n v="4"/>
    <n v="3"/>
    <n v="81"/>
    <n v="94.654320987654302"/>
    <n v="6"/>
    <n v="316"/>
    <n v="87"/>
    <n v="122.942528735632"/>
    <n v="0.92553191489361697"/>
    <n v="45"/>
    <n v="68.599999999999994"/>
    <n v="0.47872340425531901"/>
    <n v="4"/>
    <n v="0.66666666666666696"/>
    <n v="1"/>
    <n v="0.16666666666666699"/>
    <n v="14"/>
    <n v="0.160919540229885"/>
    <n v="11"/>
    <n v="0.126436781609195"/>
    <n v="0"/>
    <n v="0"/>
    <n v="0"/>
    <n v="0"/>
    <n v="1"/>
    <n v="0"/>
    <n v="2"/>
    <n v="1.9375"/>
    <n v="48.516129032258064"/>
    <n v="2"/>
    <n v="45.5"/>
  </r>
  <r>
    <n v="2017"/>
    <x v="7"/>
    <x v="4"/>
    <s v="KANLOR"/>
    <x v="422"/>
    <n v="15"/>
    <n v="14"/>
    <n v="2.5714285714285698"/>
    <n v="14"/>
    <n v="4.21428571428571"/>
    <n v="0"/>
    <n v="0"/>
    <n v="1"/>
    <n v="62.714285714285701"/>
    <n v="6.6666666666666693E-2"/>
    <n v="4"/>
    <n v="48.75"/>
    <n v="0"/>
    <n v="0"/>
    <n v="1"/>
    <n v="154"/>
    <n v="0"/>
    <n v="0"/>
    <n v="13"/>
    <n v="51.692307692307701"/>
    <n v="1"/>
    <n v="235"/>
    <n v="13"/>
    <n v="75.692307692307693"/>
    <n v="0.86666666666666703"/>
    <n v="11"/>
    <n v="68.272727272727295"/>
    <n v="0.73333333333333295"/>
    <n v="1"/>
    <n v="1"/>
    <n v="0"/>
    <n v="0"/>
    <n v="2"/>
    <n v="0.15384615384615399"/>
    <n v="0"/>
    <n v="0"/>
    <n v="0"/>
    <n v="0"/>
    <n v="0"/>
    <n v="0"/>
    <n v="1"/>
    <n v="0"/>
    <n v="0"/>
    <n v="2"/>
    <n v="7.5"/>
    <n v="1"/>
    <n v="34"/>
  </r>
  <r>
    <n v="2017"/>
    <x v="7"/>
    <x v="4"/>
    <s v="PICIN"/>
    <x v="181"/>
    <n v="12"/>
    <n v="11"/>
    <n v="1.63636363636364"/>
    <n v="12"/>
    <n v="4.3333333333333304"/>
    <n v="0"/>
    <n v="0"/>
    <n v="11"/>
    <n v="1584.875"/>
    <n v="0.91666666666666696"/>
    <n v="3"/>
    <n v="53.6666666666667"/>
    <n v="0"/>
    <n v="0"/>
    <n v="0"/>
    <n v="0"/>
    <n v="0"/>
    <n v="0"/>
    <n v="12"/>
    <n v="195.916666666667"/>
    <n v="0"/>
    <n v="0"/>
    <n v="12"/>
    <n v="215.166666666667"/>
    <n v="1"/>
    <n v="3"/>
    <n v="158.333333333333"/>
    <n v="0.25"/>
    <n v="0"/>
    <n v="0"/>
    <n v="0"/>
    <n v="0"/>
    <n v="2"/>
    <n v="0.16666666666666699"/>
    <n v="4"/>
    <n v="0.33333333333333298"/>
    <n v="0"/>
    <n v="0"/>
    <n v="0"/>
    <n v="0"/>
    <n v="0"/>
    <n v="0"/>
    <n v="0"/>
    <n v="2.4"/>
    <n v="5"/>
    <n v="0"/>
    <n v="0"/>
  </r>
  <r>
    <n v="2017"/>
    <x v="7"/>
    <x v="4"/>
    <s v="HARDM"/>
    <x v="134"/>
    <n v="11"/>
    <n v="11"/>
    <n v="1.8181818181818199"/>
    <n v="11"/>
    <n v="3.4545454545454501"/>
    <n v="0"/>
    <n v="0"/>
    <n v="0"/>
    <n v="131.45454545454501"/>
    <n v="0"/>
    <n v="7"/>
    <n v="22.285714285714299"/>
    <n v="1"/>
    <n v="25"/>
    <n v="0"/>
    <n v="0"/>
    <n v="0"/>
    <n v="0"/>
    <n v="11"/>
    <n v="40"/>
    <n v="0"/>
    <n v="0"/>
    <n v="11"/>
    <n v="55.636363636363598"/>
    <n v="1"/>
    <n v="8"/>
    <n v="33"/>
    <n v="0.72727272727272696"/>
    <n v="0"/>
    <n v="0"/>
    <n v="0"/>
    <n v="0"/>
    <n v="3"/>
    <n v="0.27272727272727298"/>
    <n v="0"/>
    <n v="0"/>
    <n v="0"/>
    <n v="0"/>
    <n v="0"/>
    <n v="0"/>
    <n v="0"/>
    <n v="0"/>
    <n v="0"/>
    <n v="1.8333333333333299"/>
    <n v="6.0000000000000115"/>
    <n v="0"/>
    <n v="0"/>
  </r>
  <r>
    <n v="2017"/>
    <x v="7"/>
    <x v="4"/>
    <s v="BALLBE"/>
    <x v="198"/>
    <n v="2"/>
    <n v="2"/>
    <n v="1.5"/>
    <n v="2"/>
    <n v="3"/>
    <n v="0"/>
    <n v="0"/>
    <n v="0"/>
    <n v="821"/>
    <n v="0"/>
    <n v="2"/>
    <n v="16"/>
    <n v="1"/>
    <n v="38"/>
    <n v="2"/>
    <n v="292"/>
    <n v="1"/>
    <n v="0"/>
    <n v="0"/>
    <n v="0"/>
    <n v="2"/>
    <n v="395"/>
    <n v="0"/>
    <n v="0"/>
    <n v="0"/>
    <n v="0"/>
    <n v="0"/>
    <n v="0"/>
    <n v="2"/>
    <n v="1"/>
    <n v="1"/>
    <n v="0.5"/>
    <n v="0"/>
    <n v="0"/>
    <n v="0"/>
    <n v="0"/>
    <n v="0"/>
    <n v="0"/>
    <n v="0"/>
    <n v="0"/>
    <n v="0"/>
    <n v="0"/>
    <n v="0"/>
    <n v="1"/>
    <n v="2"/>
    <n v="2"/>
    <n v="0"/>
  </r>
  <r>
    <n v="2017"/>
    <x v="7"/>
    <x v="4"/>
    <s v="LAMNA"/>
    <x v="132"/>
    <n v="183"/>
    <n v="171"/>
    <n v="3.8011695906432799"/>
    <n v="182"/>
    <n v="4.9945054945054901"/>
    <n v="2"/>
    <n v="1.0989010989011E-2"/>
    <n v="11"/>
    <n v="260.58857142857102"/>
    <n v="6.0109289617486301E-2"/>
    <n v="173"/>
    <n v="12.393063583815"/>
    <n v="73"/>
    <n v="26.356164383561602"/>
    <n v="10"/>
    <n v="129.9"/>
    <n v="10"/>
    <n v="6.8"/>
    <n v="162"/>
    <n v="72.228395061728406"/>
    <n v="8"/>
    <n v="354.5"/>
    <n v="170"/>
    <n v="108.111764705882"/>
    <n v="0.92896174863388004"/>
    <n v="73"/>
    <n v="89.191780821917803"/>
    <n v="0.398907103825137"/>
    <n v="8"/>
    <n v="1"/>
    <n v="3"/>
    <n v="0.375"/>
    <n v="40"/>
    <n v="0.23529411764705899"/>
    <n v="6"/>
    <n v="3.5294117647058802E-2"/>
    <n v="6"/>
    <n v="3.2786885245901599E-2"/>
    <n v="1"/>
    <n v="5.4644808743169399E-3"/>
    <n v="0"/>
    <n v="1"/>
    <n v="0"/>
    <n v="2.2195121951219501"/>
    <n v="82.450549450549488"/>
    <n v="9"/>
    <n v="16.8888888888889"/>
  </r>
  <r>
    <n v="2017"/>
    <x v="7"/>
    <x v="4"/>
    <s v="MCNME"/>
    <x v="129"/>
    <n v="85"/>
    <n v="83"/>
    <n v="7.4578313253012096"/>
    <n v="85"/>
    <n v="8.7058823529411793"/>
    <n v="2"/>
    <n v="2.3529411764705899E-2"/>
    <n v="8"/>
    <n v="471.71951219512198"/>
    <n v="9.41176470588235E-2"/>
    <n v="12"/>
    <n v="64.6666666666667"/>
    <n v="17"/>
    <n v="65.470588235294102"/>
    <n v="5"/>
    <n v="171.4"/>
    <n v="3"/>
    <n v="65.3333333333333"/>
    <n v="71"/>
    <n v="95.577464788732399"/>
    <n v="5"/>
    <n v="316"/>
    <n v="80"/>
    <n v="129.83750000000001"/>
    <n v="0.94117647058823495"/>
    <n v="36"/>
    <n v="88.3888888888889"/>
    <n v="0.42352941176470599"/>
    <n v="3"/>
    <n v="0.6"/>
    <n v="2"/>
    <n v="0.4"/>
    <n v="18"/>
    <n v="0.22500000000000001"/>
    <n v="6"/>
    <n v="7.4999999999999997E-2"/>
    <n v="1"/>
    <n v="1.1764705882352899E-2"/>
    <n v="0"/>
    <n v="0"/>
    <n v="0"/>
    <n v="0"/>
    <n v="2"/>
    <n v="1.97674418604651"/>
    <n v="43.000000000000036"/>
    <n v="5"/>
    <n v="39"/>
  </r>
  <r>
    <n v="2017"/>
    <x v="7"/>
    <x v="4"/>
    <s v="PRASH"/>
    <x v="274"/>
    <n v="17"/>
    <n v="17"/>
    <n v="2.6470588235294099"/>
    <n v="17"/>
    <n v="4"/>
    <n v="0"/>
    <n v="0"/>
    <n v="1"/>
    <n v="2157.3529411764698"/>
    <n v="5.8823529411764698E-2"/>
    <n v="16"/>
    <n v="12.5"/>
    <n v="8"/>
    <n v="31.125"/>
    <n v="5"/>
    <n v="149.6"/>
    <n v="4"/>
    <n v="16.75"/>
    <n v="11"/>
    <n v="97.636363636363598"/>
    <n v="5"/>
    <n v="491"/>
    <n v="12"/>
    <n v="115.333333333333"/>
    <n v="0.70588235294117696"/>
    <n v="7"/>
    <n v="101.857142857143"/>
    <n v="0.41176470588235298"/>
    <n v="5"/>
    <n v="1"/>
    <n v="1"/>
    <n v="0.2"/>
    <n v="4"/>
    <n v="0.33333333333333298"/>
    <n v="1"/>
    <n v="8.3333333333333301E-2"/>
    <n v="0"/>
    <n v="0"/>
    <n v="0"/>
    <n v="0"/>
    <n v="0"/>
    <n v="0"/>
    <n v="0"/>
    <n v="1.4166666666666701"/>
    <n v="11.999999999999972"/>
    <n v="5"/>
    <n v="13.4"/>
  </r>
  <r>
    <n v="2017"/>
    <x v="7"/>
    <x v="4"/>
    <s v="KUETO"/>
    <x v="182"/>
    <n v="67"/>
    <n v="67"/>
    <n v="5.6268656716417897"/>
    <n v="67"/>
    <n v="6.7761194029850698"/>
    <n v="8"/>
    <n v="0.119402985074627"/>
    <n v="31"/>
    <n v="1573.40425531915"/>
    <n v="0.462686567164179"/>
    <n v="15"/>
    <n v="27.733333333333299"/>
    <n v="13"/>
    <n v="49.923076923076898"/>
    <n v="4"/>
    <n v="138.5"/>
    <n v="3"/>
    <n v="10"/>
    <n v="53"/>
    <n v="69.924528301886795"/>
    <n v="4"/>
    <n v="299.5"/>
    <n v="63"/>
    <n v="97.968253968254004"/>
    <n v="0.94029850746268695"/>
    <n v="40"/>
    <n v="67.3"/>
    <n v="0.59701492537313405"/>
    <n v="4"/>
    <n v="1"/>
    <n v="0"/>
    <n v="0"/>
    <n v="10"/>
    <n v="0.158730158730159"/>
    <n v="3"/>
    <n v="4.7619047619047603E-2"/>
    <n v="0"/>
    <n v="0"/>
    <n v="1"/>
    <n v="1.49253731343284E-2"/>
    <n v="0"/>
    <n v="0"/>
    <n v="1"/>
    <n v="1.9142857142857099"/>
    <n v="35.000000000000078"/>
    <n v="2"/>
    <n v="5"/>
  </r>
  <r>
    <n v="2017"/>
    <x v="7"/>
    <x v="4"/>
    <s v="CRUCH"/>
    <x v="116"/>
    <n v="136"/>
    <n v="134"/>
    <n v="3.0522388059701502"/>
    <n v="136"/>
    <n v="4.6544117647058796"/>
    <n v="8"/>
    <n v="5.8823529411764698E-2"/>
    <n v="70"/>
    <n v="1611.9328358209"/>
    <n v="0.51470588235294101"/>
    <n v="33"/>
    <n v="20.7575757575758"/>
    <n v="51"/>
    <n v="47.588235294117602"/>
    <n v="4"/>
    <n v="226.5"/>
    <n v="4"/>
    <n v="4.75"/>
    <n v="125"/>
    <n v="99.855999999999995"/>
    <n v="6"/>
    <n v="369"/>
    <n v="130"/>
    <n v="128.20769230769201"/>
    <n v="0.95588235294117696"/>
    <n v="57"/>
    <n v="92.719298245613999"/>
    <n v="0.41911764705882398"/>
    <n v="4"/>
    <n v="0.66666666666666696"/>
    <n v="1"/>
    <n v="0.16666666666666699"/>
    <n v="38"/>
    <n v="0.29230769230769199"/>
    <n v="14"/>
    <n v="0.107692307692308"/>
    <n v="1"/>
    <n v="7.3529411764705899E-3"/>
    <n v="1"/>
    <n v="7.3529411764705899E-3"/>
    <n v="0"/>
    <n v="0"/>
    <n v="1"/>
    <n v="2.0606060606060601"/>
    <n v="66.000000000000014"/>
    <n v="4"/>
    <n v="14"/>
  </r>
  <r>
    <n v="2017"/>
    <x v="7"/>
    <x v="4"/>
    <s v="ORTFE"/>
    <x v="112"/>
    <n v="267"/>
    <n v="245"/>
    <n v="4.0816326530612201"/>
    <n v="266"/>
    <n v="5.71428571428571"/>
    <n v="13"/>
    <n v="4.8872180451127803E-2"/>
    <n v="95"/>
    <n v="1140.07782101167"/>
    <n v="0.35580524344569298"/>
    <n v="245"/>
    <n v="23.1020408163265"/>
    <n v="78"/>
    <n v="39.128205128205103"/>
    <n v="30"/>
    <n v="175.5"/>
    <n v="26"/>
    <n v="6.5384615384615401"/>
    <n v="226"/>
    <n v="97.460176991150405"/>
    <n v="28"/>
    <n v="312.46428571428601"/>
    <n v="230"/>
    <n v="132.378260869565"/>
    <n v="0.86142322097378299"/>
    <n v="92"/>
    <n v="89.608695652173907"/>
    <n v="0.34456928838951301"/>
    <n v="21"/>
    <n v="0.75"/>
    <n v="6"/>
    <n v="0.214285714285714"/>
    <n v="78"/>
    <n v="0.33913043478260901"/>
    <n v="21"/>
    <n v="9.1304347826086998E-2"/>
    <n v="2"/>
    <n v="7.4906367041198503E-3"/>
    <n v="2"/>
    <n v="7.4906367041198503E-3"/>
    <n v="1"/>
    <n v="0"/>
    <n v="8"/>
    <n v="2.1983471074380199"/>
    <n v="121.45488721804493"/>
    <n v="23"/>
    <n v="21.739130434782599"/>
  </r>
  <r>
    <n v="2017"/>
    <x v="7"/>
    <x v="4"/>
    <s v="WILSC"/>
    <x v="131"/>
    <n v="38"/>
    <n v="38"/>
    <n v="3.2631578947368398"/>
    <n v="38"/>
    <n v="4.5263157894736796"/>
    <n v="4"/>
    <n v="0.105263157894737"/>
    <n v="16"/>
    <n v="790.78947368421098"/>
    <n v="0.42105263157894701"/>
    <n v="33"/>
    <n v="12.7575757575758"/>
    <n v="4"/>
    <n v="74.5"/>
    <n v="1"/>
    <n v="477"/>
    <n v="0"/>
    <n v="0"/>
    <n v="36"/>
    <n v="86.1111111111111"/>
    <n v="1"/>
    <n v="392"/>
    <n v="37"/>
    <n v="117.81081081081101"/>
    <n v="0.97368421052631604"/>
    <n v="18"/>
    <n v="77.2777777777778"/>
    <n v="0.47368421052631599"/>
    <n v="1"/>
    <n v="1"/>
    <n v="1"/>
    <n v="1"/>
    <n v="8"/>
    <n v="0.21621621621621601"/>
    <n v="4"/>
    <n v="0.108108108108108"/>
    <n v="0"/>
    <n v="0"/>
    <n v="0"/>
    <n v="0"/>
    <n v="0"/>
    <n v="0"/>
    <n v="1"/>
    <n v="1.9"/>
    <n v="20"/>
    <n v="1"/>
    <n v="0"/>
  </r>
  <r>
    <n v="2017"/>
    <x v="7"/>
    <x v="4"/>
    <s v="FUDAN"/>
    <x v="124"/>
    <n v="20"/>
    <n v="20"/>
    <n v="2.5499999999999998"/>
    <n v="20"/>
    <n v="3.95"/>
    <n v="2"/>
    <n v="0.1"/>
    <n v="18"/>
    <n v="4825.2"/>
    <n v="0.9"/>
    <n v="5"/>
    <n v="13.6"/>
    <n v="7"/>
    <n v="34.571428571428598"/>
    <n v="0"/>
    <n v="0"/>
    <n v="0"/>
    <n v="0"/>
    <n v="20"/>
    <n v="104.15"/>
    <n v="0"/>
    <n v="0"/>
    <n v="20"/>
    <n v="123.35"/>
    <n v="1"/>
    <n v="3"/>
    <n v="75.3333333333333"/>
    <n v="0.15"/>
    <n v="0"/>
    <n v="0"/>
    <n v="0"/>
    <n v="0"/>
    <n v="6"/>
    <n v="0.3"/>
    <n v="2"/>
    <n v="0.1"/>
    <n v="0"/>
    <n v="0"/>
    <n v="0"/>
    <n v="0"/>
    <n v="0"/>
    <n v="0"/>
    <n v="0"/>
    <n v="1.8181818181818199"/>
    <n v="10.999999999999989"/>
    <n v="0"/>
    <n v="0"/>
  </r>
  <r>
    <n v="2017"/>
    <x v="7"/>
    <x v="4"/>
    <s v="LEBD1"/>
    <x v="189"/>
    <n v="2"/>
    <n v="2"/>
    <n v="10.5"/>
    <n v="2"/>
    <n v="13"/>
    <n v="0"/>
    <n v="0"/>
    <n v="0"/>
    <n v="7.5"/>
    <n v="0"/>
    <n v="2"/>
    <n v="18.5"/>
    <n v="1"/>
    <n v="35"/>
    <n v="2"/>
    <n v="221.5"/>
    <n v="2"/>
    <n v="0"/>
    <n v="0"/>
    <n v="0"/>
    <n v="2"/>
    <n v="375.5"/>
    <n v="0"/>
    <n v="0"/>
    <n v="0"/>
    <n v="0"/>
    <n v="0"/>
    <n v="0"/>
    <n v="1"/>
    <n v="0.5"/>
    <n v="0"/>
    <n v="0"/>
    <n v="0"/>
    <n v="0"/>
    <n v="0"/>
    <n v="0"/>
    <n v="0"/>
    <n v="0"/>
    <n v="0"/>
    <n v="0"/>
    <n v="0"/>
    <n v="0"/>
    <n v="0"/>
    <n v="1"/>
    <n v="2"/>
    <n v="2"/>
    <n v="3.5"/>
  </r>
  <r>
    <n v="2017"/>
    <x v="7"/>
    <x v="4"/>
    <s v="KLANA"/>
    <x v="120"/>
    <n v="37"/>
    <n v="37"/>
    <n v="3.0810810810810798"/>
    <n v="37"/>
    <n v="4.7297297297297298"/>
    <n v="0"/>
    <n v="0"/>
    <n v="9"/>
    <n v="995.756756756757"/>
    <n v="0.24324324324324301"/>
    <n v="3"/>
    <n v="68.6666666666667"/>
    <n v="7"/>
    <n v="20.8571428571429"/>
    <n v="1"/>
    <n v="187"/>
    <n v="0"/>
    <n v="0"/>
    <n v="32"/>
    <n v="61.5"/>
    <n v="1"/>
    <n v="297"/>
    <n v="36"/>
    <n v="88.6666666666667"/>
    <n v="0.97297297297297303"/>
    <n v="26"/>
    <n v="68.153846153846203"/>
    <n v="0.70270270270270296"/>
    <n v="1"/>
    <n v="1"/>
    <n v="0"/>
    <n v="0"/>
    <n v="4"/>
    <n v="0.11111111111111099"/>
    <n v="1"/>
    <n v="2.7777777777777801E-2"/>
    <n v="0"/>
    <n v="0"/>
    <n v="0"/>
    <n v="0"/>
    <n v="0"/>
    <n v="0"/>
    <n v="1"/>
    <n v="1.5416666666666701"/>
    <n v="23.999999999999947"/>
    <n v="1"/>
    <n v="0"/>
  </r>
  <r>
    <n v="2017"/>
    <x v="7"/>
    <x v="4"/>
    <s v="NECDA"/>
    <x v="83"/>
    <n v="25"/>
    <n v="24"/>
    <n v="4.125"/>
    <n v="25"/>
    <n v="4.76"/>
    <n v="0"/>
    <n v="0"/>
    <n v="0"/>
    <n v="872.52"/>
    <n v="0"/>
    <n v="20"/>
    <n v="13"/>
    <n v="0"/>
    <n v="0"/>
    <n v="1"/>
    <n v="100"/>
    <n v="1"/>
    <n v="13"/>
    <n v="24"/>
    <n v="73.9166666666667"/>
    <n v="1"/>
    <n v="196"/>
    <n v="24"/>
    <n v="100.833333333333"/>
    <n v="0.96"/>
    <n v="13"/>
    <n v="77.384615384615401"/>
    <n v="0.52"/>
    <n v="1"/>
    <n v="1"/>
    <n v="0"/>
    <n v="0"/>
    <n v="4"/>
    <n v="0.16666666666666699"/>
    <n v="2"/>
    <n v="8.3333333333333301E-2"/>
    <n v="0"/>
    <n v="0"/>
    <n v="0"/>
    <n v="0"/>
    <n v="0"/>
    <n v="0"/>
    <n v="1"/>
    <n v="2.2727272727272698"/>
    <n v="11.000000000000014"/>
    <n v="1"/>
    <n v="11"/>
  </r>
  <r>
    <n v="2017"/>
    <x v="7"/>
    <x v="4"/>
    <s v="STORI"/>
    <x v="117"/>
    <n v="157"/>
    <n v="155"/>
    <n v="4.0387096774193596"/>
    <n v="157"/>
    <n v="5.1528662420382201"/>
    <n v="6"/>
    <n v="3.8216560509554097E-2"/>
    <n v="26"/>
    <n v="774.69480519480499"/>
    <n v="0.16560509554140099"/>
    <n v="115"/>
    <n v="22.573913043478299"/>
    <n v="20"/>
    <n v="23.85"/>
    <n v="10"/>
    <n v="121.6"/>
    <n v="10"/>
    <n v="6.6"/>
    <n v="138"/>
    <n v="68.789855072463794"/>
    <n v="9"/>
    <n v="226.111111111111"/>
    <n v="146"/>
    <n v="95.842465753424705"/>
    <n v="0.92993630573248398"/>
    <n v="78"/>
    <n v="70.423076923076906"/>
    <n v="0.49681528662420399"/>
    <n v="5"/>
    <n v="0.55555555555555602"/>
    <n v="1"/>
    <n v="0.11111111111111099"/>
    <n v="30"/>
    <n v="0.20547945205479501"/>
    <n v="6"/>
    <n v="4.1095890410958902E-2"/>
    <n v="1"/>
    <n v="6.3694267515923596E-3"/>
    <n v="0"/>
    <n v="0"/>
    <n v="0"/>
    <n v="0"/>
    <n v="4"/>
    <n v="2.0128205128205101"/>
    <n v="78.000000000000099"/>
    <n v="9"/>
    <n v="7"/>
  </r>
  <r>
    <n v="2017"/>
    <x v="7"/>
    <x v="4"/>
    <s v="TEAAM"/>
    <x v="205"/>
    <n v="1"/>
    <n v="1"/>
    <n v="7"/>
    <n v="1"/>
    <n v="9"/>
    <n v="0"/>
    <n v="0"/>
    <n v="0"/>
    <n v="-68"/>
    <n v="0"/>
    <n v="1"/>
    <n v="37"/>
    <n v="0"/>
    <n v="0"/>
    <n v="0"/>
    <n v="0"/>
    <n v="0"/>
    <n v="0"/>
    <n v="1"/>
    <n v="189"/>
    <n v="0"/>
    <n v="0"/>
    <n v="1"/>
    <n v="2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7"/>
    <x v="4"/>
    <s v="WALAY"/>
    <x v="125"/>
    <n v="16"/>
    <n v="16"/>
    <n v="3.375"/>
    <n v="16"/>
    <n v="5"/>
    <n v="2"/>
    <n v="0.125"/>
    <n v="0"/>
    <n v="30.9375"/>
    <n v="0"/>
    <n v="13"/>
    <n v="16.538461538461501"/>
    <n v="3"/>
    <n v="24"/>
    <n v="0"/>
    <n v="0"/>
    <n v="0"/>
    <n v="0"/>
    <n v="15"/>
    <n v="75.400000000000006"/>
    <n v="0"/>
    <n v="0"/>
    <n v="16"/>
    <n v="91.4375"/>
    <n v="1"/>
    <n v="7"/>
    <n v="64.285714285714306"/>
    <n v="0.4375"/>
    <n v="0"/>
    <n v="0"/>
    <n v="0"/>
    <n v="0"/>
    <n v="2"/>
    <n v="0.125"/>
    <n v="0"/>
    <n v="0"/>
    <n v="0"/>
    <n v="0"/>
    <n v="0"/>
    <n v="0"/>
    <n v="0"/>
    <n v="0"/>
    <n v="0"/>
    <n v="1.7777777777777799"/>
    <n v="8.9999999999999893"/>
    <n v="0"/>
    <n v="0"/>
  </r>
  <r>
    <n v="2017"/>
    <x v="7"/>
    <x v="4"/>
    <s v="GADCH"/>
    <x v="130"/>
    <n v="63"/>
    <n v="60"/>
    <n v="4.6500000000000004"/>
    <n v="63"/>
    <n v="6.0952380952380896"/>
    <n v="0"/>
    <n v="0"/>
    <n v="3"/>
    <n v="154.245901639344"/>
    <n v="4.7619047619047603E-2"/>
    <n v="57"/>
    <n v="19.122807017543899"/>
    <n v="21"/>
    <n v="19.380952380952401"/>
    <n v="6"/>
    <n v="116"/>
    <n v="6"/>
    <n v="2.3333333333333299"/>
    <n v="55"/>
    <n v="83.6"/>
    <n v="5"/>
    <n v="193"/>
    <n v="57"/>
    <n v="103.508771929825"/>
    <n v="0.90476190476190499"/>
    <n v="23"/>
    <n v="53.913043478260903"/>
    <n v="0.365079365079365"/>
    <n v="4"/>
    <n v="0.8"/>
    <n v="0"/>
    <n v="0"/>
    <n v="12"/>
    <n v="0.21052631578947401"/>
    <n v="7"/>
    <n v="0.12280701754386"/>
    <n v="0"/>
    <n v="0"/>
    <n v="1"/>
    <n v="1.58730158730159E-2"/>
    <n v="0"/>
    <n v="0"/>
    <n v="1"/>
    <n v="2.3333333333333299"/>
    <n v="27.000000000000039"/>
    <n v="5"/>
    <n v="26.6"/>
  </r>
  <r>
    <n v="2017"/>
    <x v="7"/>
    <x v="4"/>
    <s v="CHAMA2"/>
    <x v="115"/>
    <n v="166"/>
    <n v="155"/>
    <n v="3.14838709677419"/>
    <n v="162"/>
    <n v="4.6358024691358004"/>
    <n v="8"/>
    <n v="4.9382716049382699E-2"/>
    <n v="10"/>
    <n v="286.5"/>
    <n v="6.02409638554217E-2"/>
    <n v="149"/>
    <n v="25.677852348993301"/>
    <n v="53"/>
    <n v="45.830188679245303"/>
    <n v="17"/>
    <n v="173.11764705882399"/>
    <n v="14"/>
    <n v="5.5714285714285703"/>
    <n v="141"/>
    <n v="123.68085106383"/>
    <n v="17"/>
    <n v="343.47058823529397"/>
    <n v="145"/>
    <n v="146.303448275862"/>
    <n v="0.87349397590361499"/>
    <n v="43"/>
    <n v="105.95348837209301"/>
    <n v="0.25903614457831298"/>
    <n v="14"/>
    <n v="0.82352941176470595"/>
    <n v="2"/>
    <n v="0.11764705882352899"/>
    <n v="39"/>
    <n v="0.26896551724137902"/>
    <n v="8"/>
    <n v="5.5172413793103503E-2"/>
    <n v="2"/>
    <n v="1.20481927710843E-2"/>
    <n v="1"/>
    <n v="6.0240963855421699E-3"/>
    <n v="3"/>
    <n v="0"/>
    <n v="4"/>
    <n v="2.0375000000000001"/>
    <n v="81.472392638036808"/>
    <n v="10"/>
    <n v="14.8"/>
  </r>
  <r>
    <n v="2017"/>
    <x v="7"/>
    <x v="4"/>
    <s v="KRANI"/>
    <x v="211"/>
    <n v="2"/>
    <n v="2"/>
    <n v="0.5"/>
    <n v="2"/>
    <n v="2.5"/>
    <n v="0"/>
    <n v="0"/>
    <n v="2"/>
    <n v="6912"/>
    <n v="1"/>
    <n v="2"/>
    <n v="8"/>
    <n v="1"/>
    <n v="78"/>
    <n v="2"/>
    <n v="284"/>
    <n v="2"/>
    <n v="65.5"/>
    <n v="0"/>
    <n v="0"/>
    <n v="2"/>
    <n v="750"/>
    <n v="0"/>
    <n v="0"/>
    <n v="0"/>
    <n v="0"/>
    <n v="0"/>
    <n v="0"/>
    <n v="1"/>
    <n v="0.5"/>
    <n v="1"/>
    <n v="0.5"/>
    <n v="0"/>
    <n v="0"/>
    <n v="0"/>
    <n v="0"/>
    <n v="0"/>
    <n v="0"/>
    <n v="0"/>
    <n v="0"/>
    <n v="0"/>
    <n v="0"/>
    <n v="0"/>
    <n v="1"/>
    <n v="2"/>
    <n v="2"/>
    <n v="0"/>
  </r>
  <r>
    <n v="2017"/>
    <x v="7"/>
    <x v="4"/>
    <s v="AMNSI"/>
    <x v="187"/>
    <n v="1"/>
    <n v="1"/>
    <n v="0"/>
    <n v="1"/>
    <n v="1"/>
    <n v="0"/>
    <n v="0"/>
    <n v="0"/>
    <n v="1417"/>
    <n v="0"/>
    <n v="1"/>
    <n v="11"/>
    <n v="1"/>
    <n v="61"/>
    <n v="1"/>
    <n v="73"/>
    <n v="1"/>
    <n v="64"/>
    <n v="0"/>
    <n v="0"/>
    <n v="1"/>
    <n v="235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0"/>
  </r>
  <r>
    <n v="2017"/>
    <x v="7"/>
    <x v="4"/>
    <s v="BENAD"/>
    <x v="196"/>
    <n v="1"/>
    <n v="1"/>
    <n v="5"/>
    <n v="1"/>
    <n v="6"/>
    <n v="0"/>
    <n v="0"/>
    <n v="0"/>
    <n v="-292"/>
    <n v="0"/>
    <n v="1"/>
    <n v="349"/>
    <n v="0"/>
    <n v="0"/>
    <n v="0"/>
    <n v="0"/>
    <n v="0"/>
    <n v="0"/>
    <n v="0"/>
    <n v="0"/>
    <n v="1"/>
    <n v="434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1"/>
    <n v="0"/>
    <n v="0"/>
  </r>
  <r>
    <n v="2017"/>
    <x v="7"/>
    <x v="4"/>
    <s v="AMIKE"/>
    <x v="128"/>
    <n v="1"/>
    <n v="1"/>
    <n v="1"/>
    <n v="1"/>
    <n v="2"/>
    <n v="0"/>
    <n v="0"/>
    <n v="0"/>
    <n v="-104"/>
    <n v="0"/>
    <n v="1"/>
    <n v="15"/>
    <n v="1"/>
    <n v="177"/>
    <n v="0"/>
    <n v="0"/>
    <n v="0"/>
    <n v="0"/>
    <n v="0"/>
    <n v="0"/>
    <n v="0"/>
    <n v="0"/>
    <n v="1"/>
    <n v="24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7"/>
    <x v="4"/>
    <s v="NORKY"/>
    <x v="114"/>
    <n v="193"/>
    <n v="180"/>
    <n v="2.6"/>
    <n v="193"/>
    <n v="4.2331606217616597"/>
    <n v="4"/>
    <n v="2.0725388601036301E-2"/>
    <n v="57"/>
    <n v="948.70987654321004"/>
    <n v="0.295336787564767"/>
    <n v="134"/>
    <n v="15.858208955223899"/>
    <n v="28"/>
    <n v="33.5"/>
    <n v="14"/>
    <n v="123.78571428571399"/>
    <n v="14"/>
    <n v="6.5"/>
    <n v="115"/>
    <n v="70.321739130434807"/>
    <n v="19"/>
    <n v="230.789473684211"/>
    <n v="174"/>
    <n v="88.281609195402297"/>
    <n v="0.90155440414507804"/>
    <n v="102"/>
    <n v="66.186274509803894"/>
    <n v="0.52849740932642497"/>
    <n v="10"/>
    <n v="0.52631578947368396"/>
    <n v="3"/>
    <n v="0.157894736842105"/>
    <n v="31"/>
    <n v="0.17816091954023"/>
    <n v="9"/>
    <n v="5.1724137931034503E-2"/>
    <n v="3"/>
    <n v="1.55440414507772E-2"/>
    <n v="0"/>
    <n v="0"/>
    <n v="0"/>
    <n v="0"/>
    <n v="5"/>
    <n v="2.3536585365853702"/>
    <n v="81.999999999999844"/>
    <n v="10"/>
    <n v="14.7"/>
  </r>
  <r>
    <n v="2017"/>
    <x v="7"/>
    <x v="4"/>
    <s v="REYWI"/>
    <x v="113"/>
    <n v="266"/>
    <n v="255"/>
    <n v="3.5450980392156901"/>
    <n v="266"/>
    <n v="4.9022556390977403"/>
    <n v="10"/>
    <n v="3.7593984962405999E-2"/>
    <n v="41"/>
    <n v="709.05703422053205"/>
    <n v="0.15413533834586499"/>
    <n v="44"/>
    <n v="27.613636363636399"/>
    <n v="25"/>
    <n v="55.76"/>
    <n v="9"/>
    <n v="171.444444444444"/>
    <n v="4"/>
    <n v="5.5"/>
    <n v="234"/>
    <n v="85.457264957264996"/>
    <n v="12"/>
    <n v="320.75"/>
    <n v="253"/>
    <n v="117.114624505929"/>
    <n v="0.95112781954887204"/>
    <n v="157"/>
    <n v="88.070063694267503"/>
    <n v="0.59022556390977399"/>
    <n v="8"/>
    <n v="0.66666666666666696"/>
    <n v="1"/>
    <n v="8.3333333333333301E-2"/>
    <n v="31"/>
    <n v="0.122529644268775"/>
    <n v="15"/>
    <n v="5.9288537549407098E-2"/>
    <n v="2"/>
    <n v="7.5187969924812E-3"/>
    <n v="0"/>
    <n v="0"/>
    <n v="0"/>
    <n v="0"/>
    <n v="5"/>
    <n v="1.94160583941606"/>
    <n v="136.99999999999989"/>
    <n v="4"/>
    <n v="17.5"/>
  </r>
  <r>
    <n v="2017"/>
    <x v="7"/>
    <x v="4"/>
    <s v="DRELA"/>
    <x v="325"/>
    <n v="21"/>
    <n v="19"/>
    <n v="3.3157894736842102"/>
    <n v="20"/>
    <n v="4.55"/>
    <n v="2"/>
    <n v="0.1"/>
    <n v="4"/>
    <n v="141"/>
    <n v="0.19047619047618999"/>
    <n v="14"/>
    <n v="44.285714285714299"/>
    <n v="3"/>
    <n v="19"/>
    <n v="1"/>
    <n v="97"/>
    <n v="1"/>
    <n v="8"/>
    <n v="18"/>
    <n v="111.666666666667"/>
    <n v="1"/>
    <n v="131"/>
    <n v="19"/>
    <n v="128.36842105263199"/>
    <n v="0.90476190476190499"/>
    <n v="10"/>
    <n v="108.1"/>
    <n v="0.476190476190476"/>
    <n v="1"/>
    <n v="1"/>
    <n v="0"/>
    <n v="0"/>
    <n v="5"/>
    <n v="0.26315789473684198"/>
    <n v="1"/>
    <n v="5.2631578947368397E-2"/>
    <n v="1"/>
    <n v="4.7619047619047603E-2"/>
    <n v="0"/>
    <n v="0"/>
    <n v="1"/>
    <n v="0"/>
    <n v="0"/>
    <n v="1.8181818181818199"/>
    <n v="11.549999999999988"/>
    <n v="0"/>
    <n v="0"/>
  </r>
  <r>
    <n v="2017"/>
    <x v="7"/>
    <x v="4"/>
    <s v="COLKE"/>
    <x v="344"/>
    <n v="13"/>
    <n v="13"/>
    <n v="5.9230769230769198"/>
    <n v="13"/>
    <n v="7.0769230769230802"/>
    <n v="0"/>
    <n v="0"/>
    <n v="0"/>
    <n v="252.07692307692301"/>
    <n v="0"/>
    <n v="7"/>
    <n v="20"/>
    <n v="1"/>
    <n v="154"/>
    <n v="0"/>
    <n v="0"/>
    <n v="0"/>
    <n v="0"/>
    <n v="12"/>
    <n v="51.9166666666667"/>
    <n v="0"/>
    <n v="0"/>
    <n v="13"/>
    <n v="95.076923076923094"/>
    <n v="1"/>
    <n v="7"/>
    <n v="66.714285714285694"/>
    <n v="0.53846153846153799"/>
    <n v="0"/>
    <n v="0"/>
    <n v="0"/>
    <n v="0"/>
    <n v="2"/>
    <n v="0.15384615384615399"/>
    <n v="1"/>
    <n v="7.69230769230769E-2"/>
    <n v="1"/>
    <n v="7.69230769230769E-2"/>
    <n v="1"/>
    <n v="7.69230769230769E-2"/>
    <n v="0"/>
    <n v="0"/>
    <n v="0"/>
    <n v="1.625"/>
    <n v="8"/>
    <n v="0"/>
    <n v="0"/>
  </r>
  <r>
    <n v="2017"/>
    <x v="7"/>
    <x v="4"/>
    <s v="POLAK"/>
    <x v="399"/>
    <n v="1"/>
    <n v="1"/>
    <n v="1"/>
    <n v="1"/>
    <n v="2"/>
    <n v="0"/>
    <n v="0"/>
    <n v="0"/>
    <n v="480"/>
    <n v="0"/>
    <n v="1"/>
    <n v="334"/>
    <n v="1"/>
    <n v="92"/>
    <n v="1"/>
    <n v="560"/>
    <n v="0"/>
    <n v="0"/>
    <n v="0"/>
    <n v="0"/>
    <n v="1"/>
    <n v="653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1"/>
    <n v="1"/>
    <n v="0"/>
  </r>
  <r>
    <n v="2017"/>
    <x v="7"/>
    <x v="4"/>
    <s v="MERHI"/>
    <x v="405"/>
    <n v="1"/>
    <n v="1"/>
    <n v="3"/>
    <n v="1"/>
    <n v="4"/>
    <n v="0"/>
    <n v="0"/>
    <n v="0"/>
    <n v="532"/>
    <n v="0"/>
    <n v="1"/>
    <n v="48"/>
    <n v="0"/>
    <n v="0"/>
    <n v="1"/>
    <n v="251"/>
    <n v="1"/>
    <n v="165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1"/>
    <n v="7"/>
  </r>
  <r>
    <n v="2017"/>
    <x v="7"/>
    <x v="4"/>
    <s v="WALMI1"/>
    <x v="379"/>
    <n v="58"/>
    <n v="54"/>
    <n v="3.2777777777777799"/>
    <n v="57"/>
    <n v="4.4385964912280702"/>
    <n v="2"/>
    <n v="3.5087719298245598E-2"/>
    <n v="8"/>
    <n v="290.92156862745099"/>
    <n v="0.13793103448275901"/>
    <n v="52"/>
    <n v="12.884615384615399"/>
    <n v="2"/>
    <n v="13.5"/>
    <n v="5"/>
    <n v="163.6"/>
    <n v="4"/>
    <n v="4"/>
    <n v="48"/>
    <n v="86.2708333333333"/>
    <n v="4"/>
    <n v="426.25"/>
    <n v="51"/>
    <n v="115.392156862745"/>
    <n v="0.87931034482758597"/>
    <n v="30"/>
    <n v="89.266666666666694"/>
    <n v="0.51724137931034497"/>
    <n v="4"/>
    <n v="1"/>
    <n v="0"/>
    <n v="0"/>
    <n v="9"/>
    <n v="0.17647058823529399"/>
    <n v="3"/>
    <n v="5.8823529411764698E-2"/>
    <n v="0"/>
    <n v="0"/>
    <n v="1"/>
    <n v="1.72413793103448E-2"/>
    <n v="1"/>
    <n v="0"/>
    <n v="1"/>
    <n v="2.1111111111111098"/>
    <n v="27.473684210526333"/>
    <n v="4"/>
    <n v="30.25"/>
  </r>
  <r>
    <n v="2017"/>
    <x v="7"/>
    <x v="4"/>
    <s v="ULLAQ"/>
    <x v="408"/>
    <n v="1"/>
    <n v="1"/>
    <n v="8"/>
    <n v="1"/>
    <n v="12"/>
    <n v="0"/>
    <n v="0"/>
    <n v="1"/>
    <n v="3903"/>
    <n v="1"/>
    <n v="1"/>
    <n v="12"/>
    <n v="0"/>
    <n v="0"/>
    <n v="0"/>
    <n v="0"/>
    <n v="0"/>
    <n v="0"/>
    <n v="1"/>
    <n v="223"/>
    <n v="0"/>
    <n v="0"/>
    <n v="1"/>
    <n v="357"/>
    <n v="1"/>
    <n v="0"/>
    <n v="0"/>
    <n v="0"/>
    <n v="0"/>
    <n v="0"/>
    <n v="0"/>
    <n v="0"/>
    <n v="1"/>
    <n v="1"/>
    <n v="0"/>
    <n v="0"/>
    <n v="1"/>
    <n v="1"/>
    <n v="0"/>
    <n v="0"/>
    <n v="0"/>
    <n v="0"/>
    <n v="0"/>
    <n v="1"/>
    <n v="1"/>
    <n v="0"/>
    <n v="0"/>
  </r>
  <r>
    <n v="2017"/>
    <x v="7"/>
    <x v="5"/>
    <s v="METMI"/>
    <x v="160"/>
    <n v="8"/>
    <n v="2"/>
    <n v="6.5"/>
    <n v="8"/>
    <n v="6.75"/>
    <n v="0"/>
    <n v="0"/>
    <n v="3"/>
    <n v="3105.125"/>
    <n v="0.375"/>
    <n v="5"/>
    <n v="220.4"/>
    <n v="2"/>
    <n v="54"/>
    <n v="4"/>
    <n v="108.75"/>
    <n v="4"/>
    <n v="37.5"/>
    <n v="2"/>
    <n v="143.5"/>
    <n v="5"/>
    <n v="337.4"/>
    <n v="3"/>
    <n v="417.66666666666703"/>
    <n v="0.375"/>
    <n v="0"/>
    <n v="0"/>
    <n v="0"/>
    <n v="3"/>
    <n v="0.6"/>
    <n v="1"/>
    <n v="0.2"/>
    <n v="1"/>
    <n v="0.33333333333333298"/>
    <n v="0"/>
    <n v="0"/>
    <n v="0"/>
    <n v="0"/>
    <n v="0"/>
    <n v="0"/>
    <n v="0"/>
    <n v="0"/>
    <n v="0"/>
    <n v="1.1428571428571399"/>
    <n v="7.0000000000000178"/>
    <n v="5"/>
    <n v="13.8"/>
  </r>
  <r>
    <n v="2017"/>
    <x v="7"/>
    <x v="5"/>
    <s v="LESRO"/>
    <x v="137"/>
    <n v="203"/>
    <n v="7"/>
    <n v="1.8571428571428601"/>
    <n v="203"/>
    <n v="4.3990147783251201"/>
    <n v="2"/>
    <n v="9.8522167487684695E-3"/>
    <n v="73"/>
    <n v="1962.62871287129"/>
    <n v="0.35960591133004899"/>
    <n v="178"/>
    <n v="25.696629213483099"/>
    <n v="72"/>
    <n v="49.2361111111111"/>
    <n v="28"/>
    <n v="174.46428571428601"/>
    <n v="25"/>
    <n v="15.96"/>
    <n v="161"/>
    <n v="122.50310559006201"/>
    <n v="28"/>
    <n v="455.03571428571399"/>
    <n v="175"/>
    <n v="146.085714285714"/>
    <n v="0.86206896551724099"/>
    <n v="23"/>
    <n v="81"/>
    <n v="0.11330049261083699"/>
    <n v="20"/>
    <n v="0.71428571428571397"/>
    <n v="7"/>
    <n v="0.25"/>
    <n v="48"/>
    <n v="0.27428571428571402"/>
    <n v="23"/>
    <n v="0.13142857142857101"/>
    <n v="3"/>
    <n v="1.47783251231527E-2"/>
    <n v="0"/>
    <n v="0"/>
    <n v="0"/>
    <n v="0"/>
    <n v="3"/>
    <n v="1.70588235294118"/>
    <n v="118.99999999999976"/>
    <n v="28"/>
    <n v="4.5"/>
  </r>
  <r>
    <n v="2017"/>
    <x v="7"/>
    <x v="5"/>
    <s v="PALRA"/>
    <x v="164"/>
    <n v="1"/>
    <n v="0"/>
    <n v="0"/>
    <n v="1"/>
    <n v="0"/>
    <n v="0"/>
    <n v="0"/>
    <n v="1"/>
    <n v="2578"/>
    <n v="1"/>
    <n v="0"/>
    <n v="0"/>
    <n v="0"/>
    <n v="0"/>
    <n v="0"/>
    <n v="0"/>
    <n v="0"/>
    <n v="0"/>
    <n v="1"/>
    <n v="34"/>
    <n v="0"/>
    <n v="0"/>
    <n v="1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7"/>
    <x v="5"/>
    <s v="EDDOC"/>
    <x v="337"/>
    <n v="11"/>
    <n v="0"/>
    <n v="0"/>
    <n v="0"/>
    <n v="0"/>
    <n v="0"/>
    <n v="0"/>
    <n v="1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0"/>
    <n v="0"/>
    <n v="0"/>
    <n v="0"/>
    <n v="0"/>
    <n v="0"/>
  </r>
  <r>
    <n v="2017"/>
    <x v="7"/>
    <x v="5"/>
    <s v="POLSTE"/>
    <x v="142"/>
    <n v="103"/>
    <n v="3"/>
    <n v="4.6666666666666696"/>
    <n v="103"/>
    <n v="3.55339805825243"/>
    <n v="6"/>
    <n v="5.8252427184466E-2"/>
    <n v="18"/>
    <n v="569.504950495049"/>
    <n v="0.17475728155339801"/>
    <n v="74"/>
    <n v="21.729729729729701"/>
    <n v="21"/>
    <n v="68.523809523809504"/>
    <n v="10"/>
    <n v="222.7"/>
    <n v="10"/>
    <n v="35.1"/>
    <n v="83"/>
    <n v="79.301204819277103"/>
    <n v="10"/>
    <n v="664.5"/>
    <n v="93"/>
    <n v="114.913978494624"/>
    <n v="0.90291262135922301"/>
    <n v="43"/>
    <n v="65.6279069767442"/>
    <n v="0.41747572815534001"/>
    <n v="5"/>
    <n v="0.5"/>
    <n v="2"/>
    <n v="0.2"/>
    <n v="14"/>
    <n v="0.15053763440860199"/>
    <n v="3"/>
    <n v="3.2258064516128997E-2"/>
    <n v="0"/>
    <n v="0"/>
    <n v="0"/>
    <n v="0"/>
    <n v="0"/>
    <n v="0"/>
    <n v="3"/>
    <n v="3.21875"/>
    <n v="32"/>
    <n v="10"/>
    <n v="3.7"/>
  </r>
  <r>
    <n v="2017"/>
    <x v="7"/>
    <x v="5"/>
    <s v="HORJO"/>
    <x v="141"/>
    <n v="189"/>
    <n v="7"/>
    <n v="1.5714285714285701"/>
    <n v="189"/>
    <n v="4.99470899470899"/>
    <n v="0"/>
    <n v="0"/>
    <n v="78"/>
    <n v="1961.9838709677399"/>
    <n v="0.41269841269841301"/>
    <n v="159"/>
    <n v="18.981132075471699"/>
    <n v="94"/>
    <n v="52.808510638297903"/>
    <n v="16"/>
    <n v="188.875"/>
    <n v="14"/>
    <n v="15.0714285714286"/>
    <n v="167"/>
    <n v="131.71257485029901"/>
    <n v="16"/>
    <n v="413.1875"/>
    <n v="173"/>
    <n v="160.57225433526"/>
    <n v="0.91534391534391502"/>
    <n v="11"/>
    <n v="113.818181818182"/>
    <n v="5.8201058201058198E-2"/>
    <n v="8"/>
    <n v="0.5"/>
    <n v="8"/>
    <n v="0.5"/>
    <n v="49"/>
    <n v="0.28323699421965298"/>
    <n v="26"/>
    <n v="0.15028901734104"/>
    <n v="0"/>
    <n v="0"/>
    <n v="1"/>
    <n v="5.2910052910052898E-3"/>
    <n v="0"/>
    <n v="0"/>
    <n v="1"/>
    <n v="1.65789473684211"/>
    <n v="113.99999999999967"/>
    <n v="17"/>
    <n v="12.375"/>
  </r>
  <r>
    <n v="2017"/>
    <x v="7"/>
    <x v="5"/>
    <s v="MCCCAM"/>
    <x v="157"/>
    <n v="131"/>
    <n v="7"/>
    <n v="4.28571428571429"/>
    <n v="128"/>
    <n v="6.1875"/>
    <n v="0"/>
    <n v="0"/>
    <n v="35"/>
    <n v="844.10810810810801"/>
    <n v="0.26717557251908403"/>
    <n v="99"/>
    <n v="24.989898989899"/>
    <n v="50"/>
    <n v="47.9"/>
    <n v="33"/>
    <n v="157.18181818181799"/>
    <n v="31"/>
    <n v="30.322580645161299"/>
    <n v="88"/>
    <n v="99.386363636363598"/>
    <n v="30"/>
    <n v="424.2"/>
    <n v="93"/>
    <n v="134.04301075268799"/>
    <n v="0.70992366412213703"/>
    <n v="29"/>
    <n v="75.379310344827601"/>
    <n v="0.221374045801527"/>
    <n v="19"/>
    <n v="0.63333333333333297"/>
    <n v="3"/>
    <n v="0.1"/>
    <n v="11"/>
    <n v="0.118279569892473"/>
    <n v="6"/>
    <n v="6.4516129032258104E-2"/>
    <n v="0"/>
    <n v="0"/>
    <n v="0"/>
    <n v="0"/>
    <n v="2"/>
    <n v="0"/>
    <n v="5"/>
    <n v="2.0476190476190501"/>
    <n v="63.976744186046432"/>
    <n v="20"/>
    <n v="17.600000000000001"/>
  </r>
  <r>
    <n v="2017"/>
    <x v="7"/>
    <x v="5"/>
    <s v="PETRI"/>
    <x v="143"/>
    <n v="81"/>
    <n v="6"/>
    <n v="4.5"/>
    <n v="81"/>
    <n v="5.5432098765432096"/>
    <n v="0"/>
    <n v="0"/>
    <n v="53"/>
    <n v="6844.5584415584399"/>
    <n v="0.65432098765432101"/>
    <n v="71"/>
    <n v="30.056338028169002"/>
    <n v="25"/>
    <n v="35.840000000000003"/>
    <n v="37"/>
    <n v="157.81081081081101"/>
    <n v="33"/>
    <n v="28.363636363636399"/>
    <n v="44"/>
    <n v="93.409090909090907"/>
    <n v="33"/>
    <n v="476.42424242424198"/>
    <n v="44"/>
    <n v="133.65909090909099"/>
    <n v="0.54320987654320996"/>
    <n v="12"/>
    <n v="47.5"/>
    <n v="0.148148148148148"/>
    <n v="23"/>
    <n v="0.69696969696969702"/>
    <n v="5"/>
    <n v="0.15151515151515199"/>
    <n v="7"/>
    <n v="0.15909090909090901"/>
    <n v="3"/>
    <n v="6.8181818181818205E-2"/>
    <n v="2"/>
    <n v="2.4691358024691398E-2"/>
    <n v="0"/>
    <n v="0"/>
    <n v="0"/>
    <n v="0"/>
    <n v="0"/>
    <n v="2.3142857142857101"/>
    <n v="35.000000000000064"/>
    <n v="37"/>
    <n v="16.5555555555556"/>
  </r>
  <r>
    <n v="2017"/>
    <x v="7"/>
    <x v="5"/>
    <s v="MATMI"/>
    <x v="144"/>
    <n v="143"/>
    <n v="11"/>
    <n v="8.5454545454545503"/>
    <n v="143"/>
    <n v="4.5034965034964998"/>
    <n v="2"/>
    <n v="1.3986013986014E-2"/>
    <n v="64"/>
    <n v="1898.50833333333"/>
    <n v="0.447552447552448"/>
    <n v="122"/>
    <n v="41.377049180327901"/>
    <n v="67"/>
    <n v="37.014925373134297"/>
    <n v="32"/>
    <n v="169.65625"/>
    <n v="29"/>
    <n v="10.1724137931034"/>
    <n v="106"/>
    <n v="120.339622641509"/>
    <n v="33"/>
    <n v="446.75757575757598"/>
    <n v="110"/>
    <n v="153.91818181818201"/>
    <n v="0.76923076923076905"/>
    <n v="7"/>
    <n v="96.285714285714306"/>
    <n v="4.8951048951049E-2"/>
    <n v="22"/>
    <n v="0.66666666666666696"/>
    <n v="9"/>
    <n v="0.27272727272727298"/>
    <n v="36"/>
    <n v="0.32727272727272699"/>
    <n v="9"/>
    <n v="8.1818181818181804E-2"/>
    <n v="1"/>
    <n v="6.9930069930069904E-3"/>
    <n v="0"/>
    <n v="0"/>
    <n v="0"/>
    <n v="0"/>
    <n v="0"/>
    <n v="1.7023809523809501"/>
    <n v="84.000000000000114"/>
    <n v="32"/>
    <n v="3.9375"/>
  </r>
  <r>
    <n v="2017"/>
    <x v="7"/>
    <x v="5"/>
    <s v="POLCA"/>
    <x v="54"/>
    <n v="131"/>
    <n v="17"/>
    <n v="3.5882352941176499"/>
    <n v="129"/>
    <n v="6.3798449612403099"/>
    <n v="4"/>
    <n v="3.1007751937984499E-2"/>
    <n v="93"/>
    <n v="3520.9919354838698"/>
    <n v="0.70992366412213703"/>
    <n v="102"/>
    <n v="19.186274509803901"/>
    <n v="28"/>
    <n v="46.678571428571402"/>
    <n v="37"/>
    <n v="169.62162162162201"/>
    <n v="32"/>
    <n v="32"/>
    <n v="83"/>
    <n v="88.975903614457806"/>
    <n v="40"/>
    <n v="379.97500000000002"/>
    <n v="87"/>
    <n v="121.218390804598"/>
    <n v="0.66412213740458004"/>
    <n v="36"/>
    <n v="49.6388888888889"/>
    <n v="0.27480916030534402"/>
    <n v="25"/>
    <n v="0.625"/>
    <n v="5"/>
    <n v="0.125"/>
    <n v="16"/>
    <n v="0.18390804597701199"/>
    <n v="3"/>
    <n v="3.4482758620689703E-2"/>
    <n v="0"/>
    <n v="0"/>
    <n v="0"/>
    <n v="0"/>
    <n v="2"/>
    <n v="0"/>
    <n v="5"/>
    <n v="1.8970588235294099"/>
    <n v="69.054263565891546"/>
    <n v="35"/>
    <n v="6.0571428571428596"/>
  </r>
  <r>
    <n v="2017"/>
    <x v="7"/>
    <x v="5"/>
    <s v="WILBRI"/>
    <x v="140"/>
    <n v="82"/>
    <n v="1"/>
    <n v="0"/>
    <n v="82"/>
    <n v="3.9146341463414598"/>
    <n v="4"/>
    <n v="4.8780487804878002E-2"/>
    <n v="60"/>
    <n v="4093.8026315789498"/>
    <n v="0.73170731707317105"/>
    <n v="72"/>
    <n v="9.3055555555555607"/>
    <n v="14"/>
    <n v="26.714285714285701"/>
    <n v="4"/>
    <n v="134.5"/>
    <n v="4"/>
    <n v="33.75"/>
    <n v="77"/>
    <n v="44.935064935064901"/>
    <n v="4"/>
    <n v="315.5"/>
    <n v="78"/>
    <n v="71.128205128205096"/>
    <n v="0.95121951219512202"/>
    <n v="49"/>
    <n v="43.265306122448997"/>
    <n v="0.59756097560975596"/>
    <n v="4"/>
    <n v="1"/>
    <n v="0"/>
    <n v="0"/>
    <n v="5"/>
    <n v="6.4102564102564097E-2"/>
    <n v="0"/>
    <n v="0"/>
    <n v="0"/>
    <n v="0"/>
    <n v="0"/>
    <n v="0"/>
    <n v="0"/>
    <n v="0"/>
    <n v="3"/>
    <n v="1.9523809523809501"/>
    <n v="42.00000000000005"/>
    <n v="4"/>
    <n v="0"/>
  </r>
  <r>
    <n v="2017"/>
    <x v="7"/>
    <x v="5"/>
    <s v="LORBR1"/>
    <x v="135"/>
    <n v="391"/>
    <n v="53"/>
    <n v="1.20754716981132"/>
    <n v="389"/>
    <n v="2.6889460154241598"/>
    <n v="13"/>
    <n v="3.3419023136246798E-2"/>
    <n v="152"/>
    <n v="2183.50133333333"/>
    <n v="0.38874680306905401"/>
    <n v="346"/>
    <n v="19.0317919075144"/>
    <n v="86"/>
    <n v="43.081395348837198"/>
    <n v="158"/>
    <n v="117.89240506329099"/>
    <n v="148"/>
    <n v="29.006756756756801"/>
    <n v="221"/>
    <n v="114.868778280543"/>
    <n v="159"/>
    <n v="388.22641509433998"/>
    <n v="224"/>
    <n v="153.77678571428601"/>
    <n v="0.57289002557544799"/>
    <n v="29"/>
    <n v="38.1034482758621"/>
    <n v="7.4168797953964194E-2"/>
    <n v="116"/>
    <n v="0.72955974842767302"/>
    <n v="30"/>
    <n v="0.18867924528301899"/>
    <n v="83"/>
    <n v="0.37053571428571402"/>
    <n v="16"/>
    <n v="7.1428571428571397E-2"/>
    <n v="0"/>
    <n v="0"/>
    <n v="0"/>
    <n v="0"/>
    <n v="2"/>
    <n v="0"/>
    <n v="1"/>
    <n v="2.27485380116959"/>
    <n v="171.87917737789209"/>
    <n v="162"/>
    <n v="5.6100628930817598"/>
  </r>
  <r>
    <n v="2017"/>
    <x v="7"/>
    <x v="5"/>
    <s v="WALJO2"/>
    <x v="136"/>
    <n v="240"/>
    <n v="58"/>
    <n v="4.5517241379310303"/>
    <n v="240"/>
    <n v="5.2208333333333297"/>
    <n v="4"/>
    <n v="1.6666666666666701E-2"/>
    <n v="34"/>
    <n v="194.724770642202"/>
    <n v="0.141666666666667"/>
    <n v="212"/>
    <n v="22.858490566037698"/>
    <n v="74"/>
    <n v="35.743243243243199"/>
    <n v="150"/>
    <n v="127.14"/>
    <n v="135"/>
    <n v="37.207407407407402"/>
    <n v="76"/>
    <n v="149.552631578947"/>
    <n v="150"/>
    <n v="460.82"/>
    <n v="76"/>
    <n v="172.75"/>
    <n v="0.31666666666666698"/>
    <n v="6"/>
    <n v="76.6666666666667"/>
    <n v="2.5000000000000001E-2"/>
    <n v="114"/>
    <n v="0.76"/>
    <n v="26"/>
    <n v="0.17333333333333301"/>
    <n v="43"/>
    <n v="0.56578947368421095"/>
    <n v="1"/>
    <n v="1.3157894736842099E-2"/>
    <n v="5"/>
    <n v="2.0833333333333301E-2"/>
    <n v="0"/>
    <n v="0"/>
    <n v="0"/>
    <n v="0"/>
    <n v="1"/>
    <n v="1.875"/>
    <n v="128"/>
    <n v="140"/>
    <n v="2.4071428571428601"/>
  </r>
  <r>
    <n v="2017"/>
    <x v="7"/>
    <x v="5"/>
    <s v="STERO3"/>
    <x v="163"/>
    <n v="45"/>
    <n v="6"/>
    <n v="3.5"/>
    <n v="44"/>
    <n v="3.7954545454545499"/>
    <n v="2"/>
    <n v="4.5454545454545497E-2"/>
    <n v="23"/>
    <n v="2683.29545454545"/>
    <n v="0.51111111111111096"/>
    <n v="29"/>
    <n v="9.6206896551724093"/>
    <n v="12"/>
    <n v="20.1666666666667"/>
    <n v="7"/>
    <n v="68.428571428571402"/>
    <n v="7"/>
    <n v="8.28571428571429"/>
    <n v="36"/>
    <n v="55.5833333333333"/>
    <n v="6"/>
    <n v="153.666666666667"/>
    <n v="37"/>
    <n v="102.40540540540501"/>
    <n v="0.82222222222222197"/>
    <n v="15"/>
    <n v="31.533333333333299"/>
    <n v="0.33333333333333298"/>
    <n v="6"/>
    <n v="1"/>
    <n v="0"/>
    <n v="0"/>
    <n v="9"/>
    <n v="0.24324324324324301"/>
    <n v="0"/>
    <n v="0"/>
    <n v="0"/>
    <n v="0"/>
    <n v="0"/>
    <n v="0"/>
    <n v="1"/>
    <n v="0"/>
    <n v="0"/>
    <n v="1.4193548387096799"/>
    <n v="31.7045454545454"/>
    <n v="6"/>
    <n v="2.6666666666666701"/>
  </r>
  <r>
    <n v="2017"/>
    <x v="7"/>
    <x v="5"/>
    <s v="VELDU"/>
    <x v="158"/>
    <n v="47"/>
    <n v="0"/>
    <n v="0"/>
    <n v="47"/>
    <n v="2.2553191489361701"/>
    <n v="0"/>
    <n v="0"/>
    <n v="30"/>
    <n v="3782.6595744680799"/>
    <n v="0.63829787234042601"/>
    <n v="39"/>
    <n v="27.538461538461501"/>
    <n v="23"/>
    <n v="46.260869565217398"/>
    <n v="4"/>
    <n v="235.5"/>
    <n v="4"/>
    <n v="4.25"/>
    <n v="42"/>
    <n v="124.19047619047601"/>
    <n v="4"/>
    <n v="595.75"/>
    <n v="43"/>
    <n v="141.511627906977"/>
    <n v="0.91489361702127703"/>
    <n v="9"/>
    <n v="123.333333333333"/>
    <n v="0.19148936170212799"/>
    <n v="4"/>
    <n v="1"/>
    <n v="0"/>
    <n v="0"/>
    <n v="13"/>
    <n v="0.30232558139534899"/>
    <n v="4"/>
    <n v="9.3023255813953501E-2"/>
    <n v="0"/>
    <n v="0"/>
    <n v="0"/>
    <n v="0"/>
    <n v="0"/>
    <n v="0"/>
    <n v="0"/>
    <n v="1.88"/>
    <n v="25"/>
    <n v="4"/>
    <n v="35"/>
  </r>
  <r>
    <n v="2017"/>
    <x v="7"/>
    <x v="5"/>
    <s v="WELVA"/>
    <x v="153"/>
    <n v="63"/>
    <n v="10"/>
    <n v="4.8"/>
    <n v="63"/>
    <n v="2.53968253968254"/>
    <n v="0"/>
    <n v="0"/>
    <n v="10"/>
    <n v="1522.4603174603201"/>
    <n v="0.158730158730159"/>
    <n v="59"/>
    <n v="13.152542372881401"/>
    <n v="18"/>
    <n v="39.0555555555556"/>
    <n v="28"/>
    <n v="108.107142857143"/>
    <n v="24"/>
    <n v="58.5833333333333"/>
    <n v="33"/>
    <n v="117.969696969697"/>
    <n v="29"/>
    <n v="312.27586206896598"/>
    <n v="34"/>
    <n v="152.08823529411799"/>
    <n v="0.53968253968253999"/>
    <n v="1"/>
    <n v="70"/>
    <n v="1.58730158730159E-2"/>
    <n v="20"/>
    <n v="0.68965517241379304"/>
    <n v="6"/>
    <n v="0.20689655172413801"/>
    <n v="15"/>
    <n v="0.441176470588235"/>
    <n v="6"/>
    <n v="0.17647058823529399"/>
    <n v="0"/>
    <n v="0"/>
    <n v="1"/>
    <n v="1.58730158730159E-2"/>
    <n v="0"/>
    <n v="0"/>
    <n v="0"/>
    <n v="2.1"/>
    <n v="30"/>
    <n v="29"/>
    <n v="4.8620689655172402"/>
  </r>
  <r>
    <n v="2017"/>
    <x v="7"/>
    <x v="5"/>
    <s v="HOWKE"/>
    <x v="149"/>
    <n v="132"/>
    <n v="9"/>
    <n v="3.7777777777777799"/>
    <n v="132"/>
    <n v="4.1742424242424203"/>
    <n v="2"/>
    <n v="1.5151515151515201E-2"/>
    <n v="41"/>
    <n v="1886.75"/>
    <n v="0.310606060606061"/>
    <n v="110"/>
    <n v="51.8363636363636"/>
    <n v="44"/>
    <n v="34"/>
    <n v="27"/>
    <n v="181.40740740740699"/>
    <n v="22"/>
    <n v="20"/>
    <n v="104"/>
    <n v="140.80769230769201"/>
    <n v="25"/>
    <n v="423.88"/>
    <n v="105"/>
    <n v="168.666666666667"/>
    <n v="0.79545454545454497"/>
    <n v="7"/>
    <n v="95.285714285714306"/>
    <n v="5.3030303030302997E-2"/>
    <n v="21"/>
    <n v="0.84"/>
    <n v="6"/>
    <n v="0.24"/>
    <n v="34"/>
    <n v="0.32380952380952399"/>
    <n v="8"/>
    <n v="7.6190476190476197E-2"/>
    <n v="2"/>
    <n v="1.5151515151515201E-2"/>
    <n v="0"/>
    <n v="0"/>
    <n v="0"/>
    <n v="0"/>
    <n v="2"/>
    <n v="1.8333333333333299"/>
    <n v="72.000000000000128"/>
    <n v="21"/>
    <n v="8.3333333333333304"/>
  </r>
  <r>
    <n v="2017"/>
    <x v="7"/>
    <x v="5"/>
    <s v="RUMAS1"/>
    <x v="151"/>
    <n v="185"/>
    <n v="4"/>
    <n v="0.75"/>
    <n v="184"/>
    <n v="3.35869565217391"/>
    <n v="2"/>
    <n v="1.0869565217391301E-2"/>
    <n v="123"/>
    <n v="4336.3294117647101"/>
    <n v="0.66486486486486496"/>
    <n v="159"/>
    <n v="16.987421383647799"/>
    <n v="69"/>
    <n v="35.695652173912997"/>
    <n v="24"/>
    <n v="142.875"/>
    <n v="20"/>
    <n v="12.05"/>
    <n v="153"/>
    <n v="104.22875816993501"/>
    <n v="24"/>
    <n v="323.41666666666703"/>
    <n v="160"/>
    <n v="130.72499999999999"/>
    <n v="0.86486486486486502"/>
    <n v="18"/>
    <n v="66.5555555555556"/>
    <n v="9.7297297297297303E-2"/>
    <n v="17"/>
    <n v="0.70833333333333304"/>
    <n v="11"/>
    <n v="0.45833333333333298"/>
    <n v="44"/>
    <n v="0.27500000000000002"/>
    <n v="14"/>
    <n v="8.7499999999999994E-2"/>
    <n v="1"/>
    <n v="5.40540540540541E-3"/>
    <n v="0"/>
    <n v="0"/>
    <n v="1"/>
    <n v="0"/>
    <n v="3"/>
    <n v="1.87755102040816"/>
    <n v="98.532608695652343"/>
    <n v="24"/>
    <n v="8.0416666666666696"/>
  </r>
  <r>
    <n v="2017"/>
    <x v="7"/>
    <x v="5"/>
    <s v="WIDDE"/>
    <x v="145"/>
    <n v="120"/>
    <n v="15"/>
    <n v="5.2"/>
    <n v="118"/>
    <n v="6.92372881355932"/>
    <n v="0"/>
    <n v="0"/>
    <n v="68"/>
    <n v="2012.75961538462"/>
    <n v="0.56666666666666698"/>
    <n v="95"/>
    <n v="30.0421052631579"/>
    <n v="18"/>
    <n v="32.1111111111111"/>
    <n v="27"/>
    <n v="129.62962962962999"/>
    <n v="25"/>
    <n v="20.72"/>
    <n v="86"/>
    <n v="100.639534883721"/>
    <n v="26"/>
    <n v="398.038461538462"/>
    <n v="83"/>
    <n v="119.542168674699"/>
    <n v="0.69166666666666698"/>
    <n v="33"/>
    <n v="63.303030303030297"/>
    <n v="0.27500000000000002"/>
    <n v="24"/>
    <n v="0.92307692307692302"/>
    <n v="4"/>
    <n v="0.15384615384615399"/>
    <n v="6"/>
    <n v="7.2289156626505993E-2"/>
    <n v="5"/>
    <n v="6.02409638554217E-2"/>
    <n v="0"/>
    <n v="0"/>
    <n v="0"/>
    <n v="0"/>
    <n v="1"/>
    <n v="0"/>
    <n v="6"/>
    <n v="1.6527777777777799"/>
    <n v="72.605042016806635"/>
    <n v="26"/>
    <n v="9.8846153846153904"/>
  </r>
  <r>
    <n v="2017"/>
    <x v="7"/>
    <x v="5"/>
    <s v="LYSDO"/>
    <x v="166"/>
    <n v="60"/>
    <n v="10"/>
    <n v="4.8"/>
    <n v="59"/>
    <n v="8.3050847457627093"/>
    <n v="1"/>
    <n v="1.6949152542372899E-2"/>
    <n v="12"/>
    <n v="1027.96363636364"/>
    <n v="0.2"/>
    <n v="50"/>
    <n v="25.5"/>
    <n v="5"/>
    <n v="22.2"/>
    <n v="12"/>
    <n v="122.416666666667"/>
    <n v="10"/>
    <n v="51.8"/>
    <n v="36"/>
    <n v="104.444444444444"/>
    <n v="12"/>
    <n v="318"/>
    <n v="46"/>
    <n v="127"/>
    <n v="0.76666666666666705"/>
    <n v="19"/>
    <n v="89.105263157894697"/>
    <n v="0.31666666666666698"/>
    <n v="9"/>
    <n v="0.75"/>
    <n v="2"/>
    <n v="0.16666666666666699"/>
    <n v="12"/>
    <n v="0.26086956521739102"/>
    <n v="5"/>
    <n v="0.108695652173913"/>
    <n v="0"/>
    <n v="0"/>
    <n v="0"/>
    <n v="0"/>
    <n v="1"/>
    <n v="0"/>
    <n v="5"/>
    <n v="1.6857142857142899"/>
    <n v="35.59322033898296"/>
    <n v="12"/>
    <n v="6.3333333333333304"/>
  </r>
  <r>
    <n v="2017"/>
    <x v="7"/>
    <x v="5"/>
    <s v="KILAL"/>
    <x v="147"/>
    <n v="91"/>
    <n v="5"/>
    <n v="1.8"/>
    <n v="91"/>
    <n v="3.5604395604395598"/>
    <n v="0"/>
    <n v="0"/>
    <n v="70"/>
    <n v="3402.7884615384601"/>
    <n v="0.76923076923076905"/>
    <n v="80"/>
    <n v="16.862500000000001"/>
    <n v="33"/>
    <n v="69.303030303030297"/>
    <n v="26"/>
    <n v="171.769230769231"/>
    <n v="23"/>
    <n v="31.3913043478261"/>
    <n v="62"/>
    <n v="128.88709677419399"/>
    <n v="25"/>
    <n v="502.16"/>
    <n v="63"/>
    <n v="167.53968253968301"/>
    <n v="0.69230769230769196"/>
    <n v="16"/>
    <n v="72.9375"/>
    <n v="0.175824175824176"/>
    <n v="17"/>
    <n v="0.68"/>
    <n v="4"/>
    <n v="0.16"/>
    <n v="12"/>
    <n v="0.19047619047618999"/>
    <n v="4"/>
    <n v="6.3492063492063502E-2"/>
    <n v="1"/>
    <n v="1.0989010989011E-2"/>
    <n v="0"/>
    <n v="0"/>
    <n v="0"/>
    <n v="0"/>
    <n v="3"/>
    <n v="1.8958333333333299"/>
    <n v="48.000000000000085"/>
    <n v="22"/>
    <n v="7.4285714285714297"/>
  </r>
  <r>
    <n v="2017"/>
    <x v="7"/>
    <x v="5"/>
    <s v="STERA"/>
    <x v="152"/>
    <n v="46"/>
    <n v="2"/>
    <n v="3"/>
    <n v="46"/>
    <n v="3.8043478260869601"/>
    <n v="0"/>
    <n v="0"/>
    <n v="14"/>
    <n v="1971.04347826087"/>
    <n v="0.30434782608695699"/>
    <n v="40"/>
    <n v="13.324999999999999"/>
    <n v="20"/>
    <n v="44.1"/>
    <n v="7"/>
    <n v="225"/>
    <n v="6"/>
    <n v="45.6666666666667"/>
    <n v="39"/>
    <n v="137.333333333333"/>
    <n v="7"/>
    <n v="699"/>
    <n v="39"/>
    <n v="161.38461538461499"/>
    <n v="0.84782608695652195"/>
    <n v="0"/>
    <n v="0"/>
    <n v="0"/>
    <n v="5"/>
    <n v="0.71428571428571397"/>
    <n v="5"/>
    <n v="0.71428571428571397"/>
    <n v="8"/>
    <n v="0.20512820512820501"/>
    <n v="8"/>
    <n v="0.20512820512820501"/>
    <n v="0"/>
    <n v="0"/>
    <n v="0"/>
    <n v="0"/>
    <n v="0"/>
    <n v="0"/>
    <n v="1"/>
    <n v="1.84"/>
    <n v="25"/>
    <n v="7"/>
    <n v="16.428571428571399"/>
  </r>
  <r>
    <n v="2017"/>
    <x v="7"/>
    <x v="5"/>
    <s v="SCDGA"/>
    <x v="138"/>
    <n v="49"/>
    <n v="1"/>
    <n v="22"/>
    <n v="49"/>
    <n v="4.87755102040816"/>
    <n v="2"/>
    <n v="4.08163265306122E-2"/>
    <n v="22"/>
    <n v="2972.5227272727302"/>
    <n v="0.44897959183673503"/>
    <n v="42"/>
    <n v="17.428571428571399"/>
    <n v="16"/>
    <n v="24.4375"/>
    <n v="4"/>
    <n v="193.75"/>
    <n v="4"/>
    <n v="13.75"/>
    <n v="42"/>
    <n v="123.333333333333"/>
    <n v="4"/>
    <n v="538.25"/>
    <n v="45"/>
    <n v="151.71111111111099"/>
    <n v="0.91836734693877597"/>
    <n v="3"/>
    <n v="101.333333333333"/>
    <n v="6.1224489795918401E-2"/>
    <n v="1"/>
    <n v="0.25"/>
    <n v="1"/>
    <n v="0.25"/>
    <n v="14"/>
    <n v="0.31111111111111101"/>
    <n v="6"/>
    <n v="0.133333333333333"/>
    <n v="0"/>
    <n v="0"/>
    <n v="0"/>
    <n v="0"/>
    <n v="0"/>
    <n v="0"/>
    <n v="0"/>
    <n v="1.48484848484848"/>
    <n v="33.000000000000107"/>
    <n v="3"/>
    <n v="19"/>
  </r>
  <r>
    <n v="2017"/>
    <x v="7"/>
    <x v="5"/>
    <s v="ALMKH"/>
    <x v="173"/>
    <n v="222"/>
    <n v="21"/>
    <n v="4.8095238095238102"/>
    <n v="221"/>
    <n v="5.4298642533936698"/>
    <n v="6"/>
    <n v="2.7149321266968299E-2"/>
    <n v="55"/>
    <n v="1091.7914691943099"/>
    <n v="0.24774774774774799"/>
    <n v="202"/>
    <n v="21.297029702970299"/>
    <n v="64"/>
    <n v="72.703125"/>
    <n v="94"/>
    <n v="150.94680851063799"/>
    <n v="83"/>
    <n v="21.6867469879518"/>
    <n v="123"/>
    <n v="114.57723577235799"/>
    <n v="94"/>
    <n v="446.31914893617"/>
    <n v="125"/>
    <n v="151.54400000000001"/>
    <n v="0.56306306306306297"/>
    <n v="45"/>
    <n v="93.822222222222194"/>
    <n v="0.20270270270270299"/>
    <n v="80"/>
    <n v="0.85106382978723405"/>
    <n v="20"/>
    <n v="0.21276595744680901"/>
    <n v="42"/>
    <n v="0.33600000000000002"/>
    <n v="13"/>
    <n v="0.104"/>
    <n v="2"/>
    <n v="9.0090090090090107E-3"/>
    <n v="0"/>
    <n v="0"/>
    <n v="1"/>
    <n v="0"/>
    <n v="10"/>
    <n v="2.3020833333333299"/>
    <n v="96.434389140271634"/>
    <n v="93"/>
    <n v="30.752688172043001"/>
  </r>
  <r>
    <n v="2017"/>
    <x v="7"/>
    <x v="5"/>
    <s v="BANMO"/>
    <x v="423"/>
    <n v="35"/>
    <n v="7"/>
    <n v="4.1428571428571397"/>
    <n v="35"/>
    <n v="5.6571428571428601"/>
    <n v="0"/>
    <n v="0"/>
    <n v="12"/>
    <n v="1785.2941176470599"/>
    <n v="0.34285714285714303"/>
    <n v="35"/>
    <n v="15.742857142857099"/>
    <n v="8"/>
    <n v="75.125"/>
    <n v="20"/>
    <n v="189.45"/>
    <n v="12"/>
    <n v="2.5"/>
    <n v="14"/>
    <n v="231.78571428571399"/>
    <n v="20"/>
    <n v="480.35"/>
    <n v="15"/>
    <n v="272.8"/>
    <n v="0.42857142857142899"/>
    <n v="0"/>
    <n v="0"/>
    <n v="0"/>
    <n v="13"/>
    <n v="0.65"/>
    <n v="6"/>
    <n v="0.3"/>
    <n v="6"/>
    <n v="0.4"/>
    <n v="3"/>
    <n v="0.2"/>
    <n v="0"/>
    <n v="0"/>
    <n v="0"/>
    <n v="0"/>
    <n v="0"/>
    <n v="0"/>
    <n v="0"/>
    <n v="1.1666666666666701"/>
    <n v="29.999999999999911"/>
    <n v="20"/>
    <n v="2.2000000000000002"/>
  </r>
  <r>
    <n v="2017"/>
    <x v="7"/>
    <x v="5"/>
    <s v="VITJO"/>
    <x v="155"/>
    <n v="84"/>
    <n v="8"/>
    <n v="2"/>
    <n v="83"/>
    <n v="2.0602409638554202"/>
    <n v="4"/>
    <n v="4.8192771084337303E-2"/>
    <n v="43"/>
    <n v="1456.8674698795201"/>
    <n v="0.51190476190476197"/>
    <n v="63"/>
    <n v="18.507936507936499"/>
    <n v="24"/>
    <n v="31.25"/>
    <n v="17"/>
    <n v="104.470588235294"/>
    <n v="15"/>
    <n v="6.1333333333333302"/>
    <n v="65"/>
    <n v="79.969230769230805"/>
    <n v="17"/>
    <n v="259.941176470588"/>
    <n v="66"/>
    <n v="96.590909090909093"/>
    <n v="0.78571428571428603"/>
    <n v="16"/>
    <n v="74.0625"/>
    <n v="0.19047619047618999"/>
    <n v="12"/>
    <n v="0.70588235294117696"/>
    <n v="6"/>
    <n v="0.35294117647058798"/>
    <n v="9"/>
    <n v="0.13636363636363599"/>
    <n v="6"/>
    <n v="9.0909090909090898E-2"/>
    <n v="0"/>
    <n v="0"/>
    <n v="0"/>
    <n v="0"/>
    <n v="1"/>
    <n v="0"/>
    <n v="1"/>
    <n v="1.88636363636364"/>
    <n v="44.530120481927625"/>
    <n v="16"/>
    <n v="12.4375"/>
  </r>
  <r>
    <n v="2017"/>
    <x v="7"/>
    <x v="5"/>
    <s v="DESBO"/>
    <x v="156"/>
    <n v="37"/>
    <n v="15"/>
    <n v="13.866666666666699"/>
    <n v="37"/>
    <n v="9.4594594594594597"/>
    <n v="0"/>
    <n v="0"/>
    <n v="9"/>
    <n v="667.72222222222194"/>
    <n v="0.24324324324324301"/>
    <n v="31"/>
    <n v="17.935483870967701"/>
    <n v="7"/>
    <n v="53.142857142857103"/>
    <n v="17"/>
    <n v="139.41176470588201"/>
    <n v="13"/>
    <n v="18.076923076923102"/>
    <n v="19"/>
    <n v="150.052631578947"/>
    <n v="17"/>
    <n v="461.47058823529397"/>
    <n v="19"/>
    <n v="189.68421052631601"/>
    <n v="0.51351351351351404"/>
    <n v="2"/>
    <n v="98"/>
    <n v="5.4054054054054099E-2"/>
    <n v="16"/>
    <n v="0.94117647058823495"/>
    <n v="7"/>
    <n v="0.41176470588235298"/>
    <n v="10"/>
    <n v="0.52631578947368396"/>
    <n v="0"/>
    <n v="0"/>
    <n v="1"/>
    <n v="2.7027027027027001E-2"/>
    <n v="0"/>
    <n v="0"/>
    <n v="0"/>
    <n v="0"/>
    <n v="2"/>
    <n v="1.48"/>
    <n v="25"/>
    <n v="16"/>
    <n v="3.875"/>
  </r>
  <r>
    <n v="2017"/>
    <x v="7"/>
    <x v="5"/>
    <s v="FALMIC"/>
    <x v="146"/>
    <n v="112"/>
    <n v="13"/>
    <n v="7.3076923076923102"/>
    <n v="109"/>
    <n v="4.6880733944954098"/>
    <n v="0"/>
    <n v="0"/>
    <n v="21"/>
    <n v="854.130841121495"/>
    <n v="0.1875"/>
    <n v="90"/>
    <n v="30.9444444444444"/>
    <n v="17"/>
    <n v="87.764705882352899"/>
    <n v="42"/>
    <n v="159.52380952381"/>
    <n v="34"/>
    <n v="16.676470588235301"/>
    <n v="58"/>
    <n v="121.72413793103399"/>
    <n v="44"/>
    <n v="375.31818181818198"/>
    <n v="64"/>
    <n v="166.53125"/>
    <n v="0.57142857142857095"/>
    <n v="22"/>
    <n v="53.318181818181799"/>
    <n v="0.19642857142857101"/>
    <n v="28"/>
    <n v="0.63636363636363602"/>
    <n v="9"/>
    <n v="0.204545454545455"/>
    <n v="16"/>
    <n v="0.25"/>
    <n v="4"/>
    <n v="6.25E-2"/>
    <n v="0"/>
    <n v="0"/>
    <n v="0"/>
    <n v="0"/>
    <n v="3"/>
    <n v="0"/>
    <n v="1"/>
    <n v="1.81666666666667"/>
    <n v="61.651376146788877"/>
    <n v="42"/>
    <n v="5"/>
  </r>
  <r>
    <n v="2017"/>
    <x v="7"/>
    <x v="5"/>
    <s v="WAXJE"/>
    <x v="171"/>
    <n v="45"/>
    <n v="1"/>
    <n v="3"/>
    <n v="45"/>
    <n v="3.0888888888888899"/>
    <n v="0"/>
    <n v="0"/>
    <n v="0"/>
    <n v="82.022222222222197"/>
    <n v="0"/>
    <n v="30"/>
    <n v="8.4666666666666703"/>
    <n v="6"/>
    <n v="9.5"/>
    <n v="2"/>
    <n v="69.5"/>
    <n v="1"/>
    <n v="2"/>
    <n v="41"/>
    <n v="51.682926829268297"/>
    <n v="2"/>
    <n v="330.5"/>
    <n v="43"/>
    <n v="56.488372093023301"/>
    <n v="0.95555555555555605"/>
    <n v="26"/>
    <n v="28.807692307692299"/>
    <n v="0.57777777777777795"/>
    <n v="1"/>
    <n v="0.5"/>
    <n v="0"/>
    <n v="0"/>
    <n v="3"/>
    <n v="6.9767441860465101E-2"/>
    <n v="1"/>
    <n v="2.32558139534884E-2"/>
    <n v="0"/>
    <n v="0"/>
    <n v="0"/>
    <n v="0"/>
    <n v="0"/>
    <n v="0"/>
    <n v="3"/>
    <n v="2.0454545454545499"/>
    <n v="21.999999999999954"/>
    <n v="2"/>
    <n v="0"/>
  </r>
  <r>
    <n v="2017"/>
    <x v="7"/>
    <x v="5"/>
    <s v="MULAM"/>
    <x v="247"/>
    <n v="160"/>
    <n v="25"/>
    <n v="3.24"/>
    <n v="158"/>
    <n v="3.93037974683544"/>
    <n v="2"/>
    <n v="1.26582278481013E-2"/>
    <n v="67"/>
    <n v="2039.7870967741901"/>
    <n v="0.41875000000000001"/>
    <n v="111"/>
    <n v="65.432432432432407"/>
    <n v="58"/>
    <n v="43.551724137930997"/>
    <n v="71"/>
    <n v="143.67605633802799"/>
    <n v="58"/>
    <n v="37.086206896551701"/>
    <n v="80"/>
    <n v="134.82499999999999"/>
    <n v="72"/>
    <n v="345.597222222222"/>
    <n v="83"/>
    <n v="171.843373493976"/>
    <n v="0.51875000000000004"/>
    <n v="10"/>
    <n v="79.2"/>
    <n v="6.25E-2"/>
    <n v="57"/>
    <n v="0.79166666666666696"/>
    <n v="11"/>
    <n v="0.15277777777777801"/>
    <n v="44"/>
    <n v="0.530120481927711"/>
    <n v="5"/>
    <n v="6.02409638554217E-2"/>
    <n v="1"/>
    <n v="6.2500000000000003E-3"/>
    <n v="0"/>
    <n v="0"/>
    <n v="2"/>
    <n v="0"/>
    <n v="0"/>
    <n v="1.6631578947368399"/>
    <n v="96.202531645569749"/>
    <n v="72"/>
    <n v="2.5277777777777799"/>
  </r>
  <r>
    <n v="2017"/>
    <x v="7"/>
    <x v="5"/>
    <s v="USBMI"/>
    <x v="280"/>
    <n v="1"/>
    <n v="0"/>
    <n v="0"/>
    <n v="1"/>
    <n v="0"/>
    <n v="0"/>
    <n v="0"/>
    <n v="1"/>
    <n v="8791"/>
    <n v="1"/>
    <n v="1"/>
    <n v="4"/>
    <n v="1"/>
    <n v="9"/>
    <n v="1"/>
    <n v="103"/>
    <n v="1"/>
    <n v="4"/>
    <n v="0"/>
    <n v="0"/>
    <n v="1"/>
    <n v="192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15"/>
  </r>
  <r>
    <n v="2017"/>
    <x v="7"/>
    <x v="5"/>
    <s v="DIPJA"/>
    <x v="301"/>
    <n v="27"/>
    <n v="8"/>
    <n v="3.125"/>
    <n v="27"/>
    <n v="4.7407407407407396"/>
    <n v="2"/>
    <n v="7.4074074074074098E-2"/>
    <n v="10"/>
    <n v="1248.7037037037001"/>
    <n v="0.37037037037037002"/>
    <n v="13"/>
    <n v="133.92307692307699"/>
    <n v="12"/>
    <n v="61.8333333333333"/>
    <n v="11"/>
    <n v="143.363636363636"/>
    <n v="10"/>
    <n v="5.9"/>
    <n v="16"/>
    <n v="163.75"/>
    <n v="11"/>
    <n v="363.27272727272702"/>
    <n v="16"/>
    <n v="218.1875"/>
    <n v="0.592592592592593"/>
    <n v="1"/>
    <n v="20"/>
    <n v="3.7037037037037E-2"/>
    <n v="10"/>
    <n v="0.90909090909090895"/>
    <n v="1"/>
    <n v="9.0909090909090898E-2"/>
    <n v="10"/>
    <n v="0.625"/>
    <n v="2"/>
    <n v="0.125"/>
    <n v="1"/>
    <n v="3.7037037037037E-2"/>
    <n v="0"/>
    <n v="0"/>
    <n v="0"/>
    <n v="0"/>
    <n v="1"/>
    <n v="1.35"/>
    <n v="20"/>
    <n v="11"/>
    <n v="12.181818181818199"/>
  </r>
  <r>
    <n v="2017"/>
    <x v="7"/>
    <x v="5"/>
    <s v="VALGL"/>
    <x v="302"/>
    <n v="110"/>
    <n v="3"/>
    <n v="1.6666666666666701"/>
    <n v="108"/>
    <n v="5.7222222222222197"/>
    <n v="8"/>
    <n v="7.4074074074074098E-2"/>
    <n v="8"/>
    <n v="-7.86407766990291"/>
    <n v="7.2727272727272696E-2"/>
    <n v="106"/>
    <n v="6.1603773584905701"/>
    <n v="37"/>
    <n v="23.864864864864899"/>
    <n v="8"/>
    <n v="217.625"/>
    <n v="8"/>
    <n v="17.125"/>
    <n v="95"/>
    <n v="63.378947368421102"/>
    <n v="7"/>
    <n v="483.57142857142901"/>
    <n v="100"/>
    <n v="87.75"/>
    <n v="0.90909090909090895"/>
    <n v="59"/>
    <n v="66.271186440677994"/>
    <n v="0.53636363636363604"/>
    <n v="6"/>
    <n v="0.85714285714285698"/>
    <n v="2"/>
    <n v="0.28571428571428598"/>
    <n v="10"/>
    <n v="0.1"/>
    <n v="8"/>
    <n v="0.08"/>
    <n v="0"/>
    <n v="0"/>
    <n v="0"/>
    <n v="0"/>
    <n v="2"/>
    <n v="0"/>
    <n v="2"/>
    <n v="1.8305084745762701"/>
    <n v="60.092592592592631"/>
    <n v="7"/>
    <n v="2.8571428571428599"/>
  </r>
  <r>
    <n v="2017"/>
    <x v="7"/>
    <x v="5"/>
    <s v="ROUMA1"/>
    <x v="326"/>
    <n v="110"/>
    <n v="2"/>
    <n v="1.5"/>
    <n v="108"/>
    <n v="3.6481481481481501"/>
    <n v="4"/>
    <n v="3.7037037037037E-2"/>
    <n v="11"/>
    <n v="160.32352941176501"/>
    <n v="0.1"/>
    <n v="79"/>
    <n v="9.7468354430379804"/>
    <n v="10"/>
    <n v="38.200000000000003"/>
    <n v="4"/>
    <n v="262.25"/>
    <n v="4"/>
    <n v="6.25"/>
    <n v="71"/>
    <n v="38.014084507042298"/>
    <n v="3"/>
    <n v="656.33333333333303"/>
    <n v="104"/>
    <n v="54.894230769230802"/>
    <n v="0.94545454545454499"/>
    <n v="73"/>
    <n v="39.5479452054795"/>
    <n v="0.66363636363636402"/>
    <n v="2"/>
    <n v="0.66666666666666696"/>
    <n v="1"/>
    <n v="0.33333333333333298"/>
    <n v="5"/>
    <n v="4.80769230769231E-2"/>
    <n v="3"/>
    <n v="2.88461538461539E-2"/>
    <n v="0"/>
    <n v="0"/>
    <n v="0"/>
    <n v="0"/>
    <n v="2"/>
    <n v="0"/>
    <n v="1"/>
    <n v="2.25"/>
    <n v="48.888888888888886"/>
    <n v="3"/>
    <n v="24"/>
  </r>
  <r>
    <n v="2017"/>
    <x v="7"/>
    <x v="5"/>
    <s v="SINVI1"/>
    <x v="380"/>
    <n v="87"/>
    <n v="13"/>
    <n v="3.3846153846153801"/>
    <n v="87"/>
    <n v="3.4367816091954002"/>
    <n v="0"/>
    <n v="0"/>
    <n v="43"/>
    <n v="2848.0697674418602"/>
    <n v="0.49425287356321801"/>
    <n v="86"/>
    <n v="18.406976744186"/>
    <n v="37"/>
    <n v="85.405405405405403"/>
    <n v="40"/>
    <n v="191.85"/>
    <n v="38"/>
    <n v="27.2631578947368"/>
    <n v="39"/>
    <n v="164.05128205128199"/>
    <n v="38"/>
    <n v="482.73684210526301"/>
    <n v="44"/>
    <n v="205.70454545454501"/>
    <n v="0.50574712643678199"/>
    <n v="4"/>
    <n v="129.75"/>
    <n v="4.5977011494252901E-2"/>
    <n v="31"/>
    <n v="0.81578947368421095"/>
    <n v="9"/>
    <n v="0.23684210526315799"/>
    <n v="18"/>
    <n v="0.40909090909090901"/>
    <n v="4"/>
    <n v="9.0909090909090898E-2"/>
    <n v="2"/>
    <n v="2.2988505747126398E-2"/>
    <n v="0"/>
    <n v="0"/>
    <n v="0"/>
    <n v="0"/>
    <n v="1"/>
    <n v="1.1756756756756801"/>
    <n v="73.999999999999716"/>
    <n v="35"/>
    <n v="13.8571428571429"/>
  </r>
  <r>
    <n v="2017"/>
    <x v="7"/>
    <x v="5"/>
    <s v="GIBJO1"/>
    <x v="382"/>
    <n v="86"/>
    <n v="24"/>
    <n v="3.0833333333333299"/>
    <n v="86"/>
    <n v="5.6627906976744198"/>
    <n v="0"/>
    <n v="0"/>
    <n v="32"/>
    <n v="2986.0930232558098"/>
    <n v="0.372093023255814"/>
    <n v="85"/>
    <n v="24.5647058823529"/>
    <n v="24"/>
    <n v="89.125"/>
    <n v="44"/>
    <n v="169.886363636364"/>
    <n v="22"/>
    <n v="28.227272727272702"/>
    <n v="37"/>
    <n v="211.72972972973"/>
    <n v="43"/>
    <n v="419.06976744185999"/>
    <n v="42"/>
    <n v="263.26190476190499"/>
    <n v="0.48837209302325602"/>
    <n v="0"/>
    <n v="0"/>
    <n v="0"/>
    <n v="30"/>
    <n v="0.69767441860465096"/>
    <n v="7"/>
    <n v="0.162790697674419"/>
    <n v="15"/>
    <n v="0.35714285714285698"/>
    <n v="4"/>
    <n v="9.5238095238095205E-2"/>
    <n v="0"/>
    <n v="0"/>
    <n v="1"/>
    <n v="1.16279069767442E-2"/>
    <n v="0"/>
    <n v="0"/>
    <n v="1"/>
    <n v="1.1315789473684199"/>
    <n v="76.000000000000071"/>
    <n v="45"/>
    <n v="2.5909090909090899"/>
  </r>
  <r>
    <n v="2017"/>
    <x v="7"/>
    <x v="5"/>
    <s v="FERMI"/>
    <x v="383"/>
    <n v="18"/>
    <n v="2"/>
    <n v="1.5"/>
    <n v="18"/>
    <n v="5.2777777777777803"/>
    <n v="0"/>
    <n v="0"/>
    <n v="10"/>
    <n v="1871.8125"/>
    <n v="0.55555555555555602"/>
    <n v="18"/>
    <n v="17.1666666666667"/>
    <n v="6"/>
    <n v="90.6666666666667"/>
    <n v="9"/>
    <n v="204.777777777778"/>
    <n v="6"/>
    <n v="5.8333333333333304"/>
    <n v="9"/>
    <n v="199.111111111111"/>
    <n v="9"/>
    <n v="445.777777777778"/>
    <n v="9"/>
    <n v="209.333333333333"/>
    <n v="0.5"/>
    <n v="0"/>
    <n v="0"/>
    <n v="0"/>
    <n v="7"/>
    <n v="0.77777777777777801"/>
    <n v="1"/>
    <n v="0.11111111111111099"/>
    <n v="0"/>
    <n v="0"/>
    <n v="0"/>
    <n v="0"/>
    <n v="0"/>
    <n v="0"/>
    <n v="0"/>
    <n v="0"/>
    <n v="0"/>
    <n v="0"/>
    <n v="0"/>
    <n v="1.125"/>
    <n v="16"/>
    <n v="3"/>
    <n v="0"/>
  </r>
  <r>
    <n v="2017"/>
    <x v="7"/>
    <x v="5"/>
    <s v="BARLE1"/>
    <x v="384"/>
    <n v="18"/>
    <n v="2"/>
    <n v="1.5"/>
    <n v="18"/>
    <n v="6.1666666666666696"/>
    <n v="0"/>
    <n v="0"/>
    <n v="9"/>
    <n v="1045.4000000000001"/>
    <n v="0.5"/>
    <n v="18"/>
    <n v="34.5"/>
    <n v="7"/>
    <n v="36.571428571428598"/>
    <n v="10"/>
    <n v="218.3"/>
    <n v="7"/>
    <n v="56.428571428571402"/>
    <n v="6"/>
    <n v="240.833333333333"/>
    <n v="11"/>
    <n v="588.90909090909099"/>
    <n v="7"/>
    <n v="383.857142857143"/>
    <n v="0.38888888888888901"/>
    <n v="0"/>
    <n v="0"/>
    <n v="0"/>
    <n v="7"/>
    <n v="0.63636363636363602"/>
    <n v="2"/>
    <n v="0.18181818181818199"/>
    <n v="4"/>
    <n v="0.57142857142857095"/>
    <n v="0"/>
    <n v="0"/>
    <n v="0"/>
    <n v="0"/>
    <n v="0"/>
    <n v="0"/>
    <n v="0"/>
    <n v="0"/>
    <n v="0"/>
    <n v="1.125"/>
    <n v="16"/>
    <n v="6"/>
    <n v="6.8333333333333304"/>
  </r>
  <r>
    <n v="2017"/>
    <x v="7"/>
    <x v="5"/>
    <s v="ELBSA"/>
    <x v="385"/>
    <n v="11"/>
    <n v="3"/>
    <n v="2.3333333333333299"/>
    <n v="11"/>
    <n v="3.6363636363636398"/>
    <n v="0"/>
    <n v="0"/>
    <n v="6"/>
    <n v="1713.45454545455"/>
    <n v="0.54545454545454497"/>
    <n v="11"/>
    <n v="12.090909090909101"/>
    <n v="6"/>
    <n v="102.333333333333"/>
    <n v="4"/>
    <n v="116.75"/>
    <n v="3"/>
    <n v="8.3333333333333304"/>
    <n v="7"/>
    <n v="278.42857142857099"/>
    <n v="3"/>
    <n v="303.33333333333297"/>
    <n v="7"/>
    <n v="300.28571428571399"/>
    <n v="0.63636363636363602"/>
    <n v="0"/>
    <n v="0"/>
    <n v="0"/>
    <n v="1"/>
    <n v="0.33333333333333298"/>
    <n v="0"/>
    <n v="0"/>
    <n v="3"/>
    <n v="0.42857142857142899"/>
    <n v="0"/>
    <n v="0"/>
    <n v="0"/>
    <n v="0"/>
    <n v="0"/>
    <n v="0"/>
    <n v="0"/>
    <n v="0"/>
    <n v="1"/>
    <n v="1.1000000000000001"/>
    <n v="10"/>
    <n v="4"/>
    <n v="0.25"/>
  </r>
  <r>
    <n v="2017"/>
    <x v="7"/>
    <x v="5"/>
    <s v="COLAK"/>
    <x v="344"/>
    <n v="34"/>
    <n v="4"/>
    <n v="1.25"/>
    <n v="34"/>
    <n v="7.0294117647058796"/>
    <n v="2"/>
    <n v="5.8823529411764698E-2"/>
    <n v="9"/>
    <n v="963"/>
    <n v="0.26470588235294101"/>
    <n v="21"/>
    <n v="19.238095238095202"/>
    <n v="3"/>
    <n v="50.6666666666667"/>
    <n v="0"/>
    <n v="0"/>
    <n v="0"/>
    <n v="0"/>
    <n v="31"/>
    <n v="62.354838709677402"/>
    <n v="0"/>
    <n v="0"/>
    <n v="34"/>
    <n v="101.264705882353"/>
    <n v="1"/>
    <n v="17"/>
    <n v="42.941176470588204"/>
    <n v="0.5"/>
    <n v="0"/>
    <n v="0"/>
    <n v="0"/>
    <n v="0"/>
    <n v="5"/>
    <n v="0.14705882352941199"/>
    <n v="1"/>
    <n v="2.9411764705882401E-2"/>
    <n v="1"/>
    <n v="2.9411764705882401E-2"/>
    <n v="0"/>
    <n v="0"/>
    <n v="0"/>
    <n v="0"/>
    <n v="0"/>
    <n v="1.5454545454545501"/>
    <n v="21.999999999999932"/>
    <n v="0"/>
    <n v="0"/>
  </r>
  <r>
    <n v="2017"/>
    <x v="7"/>
    <x v="5"/>
    <s v="ABEJE"/>
    <x v="388"/>
    <n v="49"/>
    <n v="7"/>
    <n v="6"/>
    <n v="49"/>
    <n v="4.7755102040816304"/>
    <n v="0"/>
    <n v="0"/>
    <n v="24"/>
    <n v="3673.2040816326498"/>
    <n v="0.48979591836734698"/>
    <n v="49"/>
    <n v="16.6938775510204"/>
    <n v="17"/>
    <n v="60.941176470588204"/>
    <n v="18"/>
    <n v="232.944444444444"/>
    <n v="18"/>
    <n v="118.222222222222"/>
    <n v="28"/>
    <n v="203.96428571428601"/>
    <n v="19"/>
    <n v="534.52631578947398"/>
    <n v="29"/>
    <n v="218.413793103448"/>
    <n v="0.59183673469387799"/>
    <n v="0"/>
    <n v="0"/>
    <n v="0"/>
    <n v="15"/>
    <n v="0.78947368421052599"/>
    <n v="3"/>
    <n v="0.157894736842105"/>
    <n v="12"/>
    <n v="0.41379310344827602"/>
    <n v="0"/>
    <n v="0"/>
    <n v="0"/>
    <n v="0"/>
    <n v="0"/>
    <n v="0"/>
    <n v="0"/>
    <n v="0"/>
    <n v="0"/>
    <n v="1.0888888888888899"/>
    <n v="44.999999999999957"/>
    <n v="20"/>
    <n v="6.5"/>
  </r>
  <r>
    <n v="2017"/>
    <x v="7"/>
    <x v="5"/>
    <s v="AMAKA"/>
    <x v="424"/>
    <n v="1"/>
    <n v="0"/>
    <n v="0"/>
    <n v="1"/>
    <n v="1"/>
    <n v="0"/>
    <n v="0"/>
    <n v="0"/>
    <n v="-195"/>
    <n v="0"/>
    <n v="1"/>
    <n v="6"/>
    <n v="0"/>
    <n v="0"/>
    <n v="1"/>
    <n v="157"/>
    <n v="1"/>
    <n v="0"/>
    <n v="0"/>
    <n v="0"/>
    <n v="1"/>
    <n v="355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7"/>
    <x v="5"/>
    <s v="DANSR"/>
    <x v="425"/>
    <n v="44"/>
    <n v="8"/>
    <n v="4"/>
    <n v="44"/>
    <n v="5.5454545454545503"/>
    <n v="0"/>
    <n v="0"/>
    <n v="7"/>
    <n v="1034.79545454545"/>
    <n v="0.15909090909090901"/>
    <n v="44"/>
    <n v="17.159090909090899"/>
    <n v="15"/>
    <n v="71.466666666666697"/>
    <n v="17"/>
    <n v="182.11764705882399"/>
    <n v="10"/>
    <n v="10.1"/>
    <n v="17"/>
    <n v="213.470588235294"/>
    <n v="22"/>
    <n v="526.04545454545496"/>
    <n v="20"/>
    <n v="235.05"/>
    <n v="0.45454545454545497"/>
    <n v="0"/>
    <n v="0"/>
    <n v="0"/>
    <n v="15"/>
    <n v="0.68181818181818199"/>
    <n v="5"/>
    <n v="0.22727272727272699"/>
    <n v="10"/>
    <n v="0.5"/>
    <n v="2"/>
    <n v="0.1"/>
    <n v="0"/>
    <n v="0"/>
    <n v="0"/>
    <n v="0"/>
    <n v="0"/>
    <n v="0"/>
    <n v="2"/>
    <n v="1.15789473684211"/>
    <n v="37.999999999999844"/>
    <n v="17"/>
    <n v="6.8823529411764701"/>
  </r>
  <r>
    <n v="2017"/>
    <x v="7"/>
    <x v="5"/>
    <s v="RICWI1"/>
    <x v="426"/>
    <n v="1"/>
    <n v="1"/>
    <n v="0"/>
    <n v="1"/>
    <n v="1"/>
    <n v="0"/>
    <n v="0"/>
    <n v="0"/>
    <n v="1302"/>
    <n v="0"/>
    <n v="1"/>
    <n v="12"/>
    <n v="0"/>
    <n v="0"/>
    <n v="1"/>
    <n v="115"/>
    <n v="1"/>
    <n v="8"/>
    <n v="0"/>
    <n v="0"/>
    <n v="1"/>
    <n v="258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3"/>
  </r>
  <r>
    <n v="2017"/>
    <x v="7"/>
    <x v="5"/>
    <s v="HERKY"/>
    <x v="427"/>
    <n v="3"/>
    <n v="0"/>
    <n v="0"/>
    <n v="3"/>
    <n v="7"/>
    <n v="0"/>
    <n v="0"/>
    <n v="3"/>
    <n v="3476"/>
    <n v="1"/>
    <n v="3"/>
    <n v="37.6666666666667"/>
    <n v="2"/>
    <n v="73.5"/>
    <n v="0"/>
    <n v="0"/>
    <n v="0"/>
    <n v="0"/>
    <n v="3"/>
    <n v="339"/>
    <n v="0"/>
    <n v="0"/>
    <n v="3"/>
    <n v="369.33333333333297"/>
    <n v="1"/>
    <n v="0"/>
    <n v="0"/>
    <n v="0"/>
    <n v="0"/>
    <n v="0"/>
    <n v="0"/>
    <n v="0"/>
    <n v="2"/>
    <n v="0.66666666666666696"/>
    <n v="0"/>
    <n v="0"/>
    <n v="0"/>
    <n v="0"/>
    <n v="0"/>
    <n v="0"/>
    <n v="0"/>
    <n v="0"/>
    <n v="0"/>
    <n v="1"/>
    <n v="3"/>
    <n v="0"/>
    <n v="0"/>
  </r>
  <r>
    <n v="2017"/>
    <x v="7"/>
    <x v="6"/>
    <s v="No MD"/>
    <x v="336"/>
    <n v="10"/>
    <n v="0"/>
    <n v="0"/>
    <n v="1"/>
    <n v="3"/>
    <n v="0"/>
    <n v="0"/>
    <n v="1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9"/>
    <n v="1.1111111111111112"/>
    <n v="0"/>
    <n v="0"/>
  </r>
  <r>
    <n v="2017"/>
    <x v="7"/>
    <x v="6"/>
    <s v="EDDOC"/>
    <x v="337"/>
    <n v="68"/>
    <n v="37"/>
    <n v="4.1621621621621596"/>
    <n v="64"/>
    <n v="5.984375"/>
    <n v="6"/>
    <n v="9.375E-2"/>
    <n v="34"/>
    <n v="986.94736842105306"/>
    <n v="0.5"/>
    <n v="34"/>
    <n v="70.029411764705898"/>
    <n v="7"/>
    <n v="98.428571428571402"/>
    <n v="10"/>
    <n v="215.7"/>
    <n v="8"/>
    <n v="13.375"/>
    <n v="19"/>
    <n v="127.789473684211"/>
    <n v="10"/>
    <n v="552.79999999999995"/>
    <n v="33"/>
    <n v="145.60606060606099"/>
    <n v="0.48529411764705899"/>
    <n v="9"/>
    <n v="58.1111111111111"/>
    <n v="0.13235294117647101"/>
    <n v="6"/>
    <n v="0.6"/>
    <n v="3"/>
    <n v="0.3"/>
    <n v="3"/>
    <n v="9.0909090909090898E-2"/>
    <n v="3"/>
    <n v="9.0909090909090898E-2"/>
    <n v="0"/>
    <n v="0"/>
    <n v="0"/>
    <n v="0"/>
    <n v="2"/>
    <n v="1"/>
    <n v="14"/>
    <n v="1.3265306122449001"/>
    <n v="51.261538461538379"/>
    <n v="9"/>
    <n v="8.2222222222222197"/>
  </r>
  <r>
    <n v="2017"/>
    <x v="7"/>
    <x v="6"/>
    <s v="BANPU"/>
    <x v="167"/>
    <n v="126"/>
    <n v="107"/>
    <n v="2.7757009345794401"/>
    <n v="126"/>
    <n v="3.9285714285714302"/>
    <n v="4"/>
    <n v="3.1746031746031703E-2"/>
    <n v="17"/>
    <n v="380.70588235294099"/>
    <n v="0.134920634920635"/>
    <n v="118"/>
    <n v="24.9491525423729"/>
    <n v="21"/>
    <n v="56.428571428571402"/>
    <n v="35"/>
    <n v="213.74285714285699"/>
    <n v="34"/>
    <n v="13.735294117647101"/>
    <n v="68"/>
    <n v="132.308823529412"/>
    <n v="42"/>
    <n v="385.66666666666703"/>
    <n v="74"/>
    <n v="173.12162162162201"/>
    <n v="0.58730158730158699"/>
    <n v="8"/>
    <n v="97.875"/>
    <n v="6.3492063492063502E-2"/>
    <n v="28"/>
    <n v="0.66666666666666696"/>
    <n v="15"/>
    <n v="0.35714285714285698"/>
    <n v="30"/>
    <n v="0.40540540540540498"/>
    <n v="10"/>
    <n v="0.135135135135135"/>
    <n v="2"/>
    <n v="1.58730158730159E-2"/>
    <n v="1"/>
    <n v="7.9365079365079395E-3"/>
    <n v="0"/>
    <n v="0"/>
    <n v="3"/>
    <n v="1.77464788732394"/>
    <n v="71.000000000000142"/>
    <n v="22"/>
    <n v="17.5"/>
  </r>
  <r>
    <n v="2017"/>
    <x v="7"/>
    <x v="6"/>
    <s v="NIMMA"/>
    <x v="122"/>
    <n v="96"/>
    <n v="84"/>
    <n v="2.0595238095238102"/>
    <n v="96"/>
    <n v="3.3645833333333299"/>
    <n v="0"/>
    <n v="0"/>
    <n v="71"/>
    <n v="1845.23636363636"/>
    <n v="0.73958333333333304"/>
    <n v="67"/>
    <n v="17.044776119403"/>
    <n v="10"/>
    <n v="65.099999999999994"/>
    <n v="10"/>
    <n v="214.4"/>
    <n v="10"/>
    <n v="37.5"/>
    <n v="79"/>
    <n v="88.341772151898695"/>
    <n v="10"/>
    <n v="603.20000000000005"/>
    <n v="86"/>
    <n v="102.662790697674"/>
    <n v="0.89583333333333304"/>
    <n v="60"/>
    <n v="68.866666666666703"/>
    <n v="0.625"/>
    <n v="7"/>
    <n v="0.7"/>
    <n v="2"/>
    <n v="0.2"/>
    <n v="7"/>
    <n v="8.1395348837209294E-2"/>
    <n v="8"/>
    <n v="9.3023255813953501E-2"/>
    <n v="0"/>
    <n v="0"/>
    <n v="1"/>
    <n v="1.0416666666666701E-2"/>
    <n v="0"/>
    <n v="0"/>
    <n v="0"/>
    <n v="1.9591836734693899"/>
    <n v="48.999999999999943"/>
    <n v="10"/>
    <n v="13.6"/>
  </r>
  <r>
    <n v="2017"/>
    <x v="7"/>
    <x v="6"/>
    <s v="KANLOR"/>
    <x v="422"/>
    <n v="187"/>
    <n v="177"/>
    <n v="1.7062146892655401"/>
    <n v="187"/>
    <n v="3.2834224598930501"/>
    <n v="6"/>
    <n v="3.20855614973262E-2"/>
    <n v="14"/>
    <n v="598.65053763440903"/>
    <n v="7.4866310160427801E-2"/>
    <n v="134"/>
    <n v="7.8358208955223896"/>
    <n v="27"/>
    <n v="30.851851851851901"/>
    <n v="7"/>
    <n v="159.71428571428601"/>
    <n v="7"/>
    <n v="6"/>
    <n v="177"/>
    <n v="62.3333333333333"/>
    <n v="7"/>
    <n v="464.142857142857"/>
    <n v="180"/>
    <n v="78.866666666666703"/>
    <n v="0.96256684491978595"/>
    <n v="114"/>
    <n v="46.824561403508802"/>
    <n v="0.60962566844919797"/>
    <n v="4"/>
    <n v="0.57142857142857095"/>
    <n v="2"/>
    <n v="0.28571428571428598"/>
    <n v="32"/>
    <n v="0.17777777777777801"/>
    <n v="18"/>
    <n v="0.1"/>
    <n v="0"/>
    <n v="0"/>
    <n v="0"/>
    <n v="0"/>
    <n v="0"/>
    <n v="0"/>
    <n v="1"/>
    <n v="1.8333333333333299"/>
    <n v="102.00000000000018"/>
    <n v="5"/>
    <n v="9.1999999999999993"/>
  </r>
  <r>
    <n v="2017"/>
    <x v="7"/>
    <x v="6"/>
    <s v="FIGVE"/>
    <x v="343"/>
    <n v="1"/>
    <n v="1"/>
    <n v="10"/>
    <n v="1"/>
    <n v="10"/>
    <n v="0"/>
    <n v="0"/>
    <n v="1"/>
    <n v="1915"/>
    <n v="1"/>
    <n v="1"/>
    <n v="40"/>
    <n v="0"/>
    <n v="0"/>
    <n v="0"/>
    <n v="0"/>
    <n v="0"/>
    <n v="0"/>
    <n v="1"/>
    <n v="53"/>
    <n v="0"/>
    <n v="0"/>
    <n v="1"/>
    <n v="665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7"/>
    <x v="6"/>
    <s v="BERJEF"/>
    <x v="206"/>
    <n v="200"/>
    <n v="110"/>
    <n v="1.1181818181818199"/>
    <n v="200"/>
    <n v="3.5150000000000001"/>
    <n v="6"/>
    <n v="0.03"/>
    <n v="11"/>
    <n v="91.8697916666667"/>
    <n v="5.5E-2"/>
    <n v="162"/>
    <n v="17.5864197530864"/>
    <n v="51"/>
    <n v="21.352941176470601"/>
    <n v="12"/>
    <n v="115.25"/>
    <n v="12"/>
    <n v="35.75"/>
    <n v="183"/>
    <n v="47.393442622950801"/>
    <n v="12"/>
    <n v="183.083333333333"/>
    <n v="186"/>
    <n v="71.806451612903203"/>
    <n v="0.93"/>
    <n v="120"/>
    <n v="59.233333333333299"/>
    <n v="0.6"/>
    <n v="3"/>
    <n v="0.25"/>
    <n v="2"/>
    <n v="0.16666666666666699"/>
    <n v="4"/>
    <n v="2.1505376344085999E-2"/>
    <n v="4"/>
    <n v="2.1505376344085999E-2"/>
    <n v="7"/>
    <n v="3.5000000000000003E-2"/>
    <n v="6"/>
    <n v="0.03"/>
    <n v="0"/>
    <n v="0"/>
    <n v="0"/>
    <n v="1.94174757281553"/>
    <n v="103.00000000000021"/>
    <n v="10"/>
    <n v="2"/>
  </r>
  <r>
    <n v="2017"/>
    <x v="7"/>
    <x v="6"/>
    <s v="PICIN"/>
    <x v="181"/>
    <n v="117"/>
    <n v="116"/>
    <n v="2.9137931034482798"/>
    <n v="117"/>
    <n v="4.6324786324786302"/>
    <n v="2"/>
    <n v="1.7094017094017099E-2"/>
    <n v="22"/>
    <n v="815"/>
    <n v="0.188034188034188"/>
    <n v="47"/>
    <n v="9.4255319148936199"/>
    <n v="26"/>
    <n v="23"/>
    <n v="1"/>
    <n v="191"/>
    <n v="1"/>
    <n v="38"/>
    <n v="112"/>
    <n v="71.767857142857096"/>
    <n v="1"/>
    <n v="778"/>
    <n v="116"/>
    <n v="83.594827586206904"/>
    <n v="0.99145299145299204"/>
    <n v="99"/>
    <n v="76.272727272727295"/>
    <n v="0.84615384615384603"/>
    <n v="1"/>
    <n v="1"/>
    <n v="1"/>
    <n v="1"/>
    <n v="5"/>
    <n v="4.31034482758621E-2"/>
    <n v="4"/>
    <n v="3.4482758620689703E-2"/>
    <n v="0"/>
    <n v="0"/>
    <n v="0"/>
    <n v="0"/>
    <n v="0"/>
    <n v="0"/>
    <n v="5"/>
    <n v="1.5194805194805201"/>
    <n v="76.999999999999972"/>
    <n v="1"/>
    <n v="20"/>
  </r>
  <r>
    <n v="2017"/>
    <x v="7"/>
    <x v="6"/>
    <s v="HARDM"/>
    <x v="134"/>
    <n v="34"/>
    <n v="33"/>
    <n v="1.72727272727273"/>
    <n v="34"/>
    <n v="3.2058823529411802"/>
    <n v="0"/>
    <n v="0"/>
    <n v="6"/>
    <n v="404.54545454545502"/>
    <n v="0.17647058823529399"/>
    <n v="29"/>
    <n v="28.482758620689701"/>
    <n v="9"/>
    <n v="83.2222222222222"/>
    <n v="12"/>
    <n v="185"/>
    <n v="11"/>
    <n v="4.7272727272727302"/>
    <n v="20"/>
    <n v="161.5"/>
    <n v="12"/>
    <n v="304.58333333333297"/>
    <n v="20"/>
    <n v="180.85"/>
    <n v="0.58823529411764697"/>
    <n v="0"/>
    <n v="0"/>
    <n v="0"/>
    <n v="10"/>
    <n v="0.83333333333333304"/>
    <n v="1"/>
    <n v="8.3333333333333301E-2"/>
    <n v="11"/>
    <n v="0.55000000000000004"/>
    <n v="3"/>
    <n v="0.15"/>
    <n v="0"/>
    <n v="0"/>
    <n v="0"/>
    <n v="0"/>
    <n v="0"/>
    <n v="0"/>
    <n v="1"/>
    <n v="1.7"/>
    <n v="20"/>
    <n v="12"/>
    <n v="8.0833333333333304"/>
  </r>
  <r>
    <n v="2017"/>
    <x v="7"/>
    <x v="6"/>
    <s v="TEPEV"/>
    <x v="260"/>
    <n v="24"/>
    <n v="15"/>
    <n v="1.93333333333333"/>
    <n v="24"/>
    <n v="5.9166666666666696"/>
    <n v="2"/>
    <n v="8.3333333333333301E-2"/>
    <n v="1"/>
    <n v="-14.869565217391299"/>
    <n v="4.1666666666666699E-2"/>
    <n v="22"/>
    <n v="29.136363636363601"/>
    <n v="4"/>
    <n v="27"/>
    <n v="2"/>
    <n v="149"/>
    <n v="2"/>
    <n v="11"/>
    <n v="22"/>
    <n v="76.363636363636402"/>
    <n v="2"/>
    <n v="189"/>
    <n v="22"/>
    <n v="102.09090909090899"/>
    <n v="0.91666666666666696"/>
    <n v="12"/>
    <n v="90"/>
    <n v="0.5"/>
    <n v="0"/>
    <n v="0"/>
    <n v="1"/>
    <n v="0.5"/>
    <n v="1"/>
    <n v="4.5454545454545497E-2"/>
    <n v="0"/>
    <n v="0"/>
    <n v="1"/>
    <n v="4.1666666666666699E-2"/>
    <n v="1"/>
    <n v="4.1666666666666699E-2"/>
    <n v="0"/>
    <n v="0"/>
    <n v="0"/>
    <n v="1.5"/>
    <n v="16"/>
    <n v="2"/>
    <n v="2"/>
  </r>
  <r>
    <n v="2017"/>
    <x v="7"/>
    <x v="6"/>
    <s v="BALLBE"/>
    <x v="198"/>
    <n v="81"/>
    <n v="73"/>
    <n v="3.93150684931507"/>
    <n v="81"/>
    <n v="5.5802469135802504"/>
    <n v="4"/>
    <n v="4.9382716049382699E-2"/>
    <n v="36"/>
    <n v="2532.3943661971798"/>
    <n v="0.44444444444444398"/>
    <n v="71"/>
    <n v="32.732394366197198"/>
    <n v="20"/>
    <n v="52.05"/>
    <n v="39"/>
    <n v="144.17948717948701"/>
    <n v="36"/>
    <n v="8.2222222222222197"/>
    <n v="33"/>
    <n v="172.39393939393901"/>
    <n v="39"/>
    <n v="480.17948717948701"/>
    <n v="36"/>
    <n v="222.222222222222"/>
    <n v="0.44444444444444398"/>
    <n v="1"/>
    <n v="222"/>
    <n v="1.2345679012345699E-2"/>
    <n v="28"/>
    <n v="0.71794871794871795"/>
    <n v="7"/>
    <n v="0.17948717948717999"/>
    <n v="13"/>
    <n v="0.36111111111111099"/>
    <n v="8"/>
    <n v="0.22222222222222199"/>
    <n v="0"/>
    <n v="0"/>
    <n v="0"/>
    <n v="0"/>
    <n v="0"/>
    <n v="0"/>
    <n v="2"/>
    <n v="1.62"/>
    <n v="50"/>
    <n v="38"/>
    <n v="17.842105263157901"/>
  </r>
  <r>
    <n v="2017"/>
    <x v="7"/>
    <x v="6"/>
    <s v="SEAJU"/>
    <x v="309"/>
    <n v="13"/>
    <n v="3"/>
    <n v="1.6666666666666701"/>
    <n v="13"/>
    <n v="4.2307692307692299"/>
    <n v="0"/>
    <n v="0"/>
    <n v="1"/>
    <n v="6.6666666666666696"/>
    <n v="7.69230769230769E-2"/>
    <n v="8"/>
    <n v="17.5"/>
    <n v="3"/>
    <n v="22.6666666666667"/>
    <n v="0"/>
    <n v="0"/>
    <n v="0"/>
    <n v="0"/>
    <n v="11"/>
    <n v="59.727272727272698"/>
    <n v="0"/>
    <n v="0"/>
    <n v="13"/>
    <n v="82.307692307692307"/>
    <n v="1"/>
    <n v="5"/>
    <n v="66"/>
    <n v="0.38461538461538503"/>
    <n v="0"/>
    <n v="0"/>
    <n v="0"/>
    <n v="0"/>
    <n v="0"/>
    <n v="0"/>
    <n v="1"/>
    <n v="7.69230769230769E-2"/>
    <n v="0"/>
    <n v="0"/>
    <n v="1"/>
    <n v="7.69230769230769E-2"/>
    <n v="0"/>
    <n v="0"/>
    <n v="0"/>
    <n v="1.625"/>
    <n v="8"/>
    <n v="0"/>
    <n v="0"/>
  </r>
  <r>
    <n v="2017"/>
    <x v="7"/>
    <x v="6"/>
    <s v="LAMNA"/>
    <x v="132"/>
    <n v="1"/>
    <n v="1"/>
    <n v="5"/>
    <n v="1"/>
    <n v="6"/>
    <n v="0"/>
    <n v="0"/>
    <n v="0"/>
    <n v="85"/>
    <n v="0"/>
    <n v="1"/>
    <n v="41"/>
    <n v="0"/>
    <n v="0"/>
    <n v="0"/>
    <n v="0"/>
    <n v="0"/>
    <n v="0"/>
    <n v="1"/>
    <n v="100"/>
    <n v="0"/>
    <n v="0"/>
    <n v="1"/>
    <n v="7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7"/>
    <x v="6"/>
    <s v="MACRE"/>
    <x v="192"/>
    <n v="71"/>
    <n v="63"/>
    <n v="2.9682539682539701"/>
    <n v="71"/>
    <n v="4.3802816901408503"/>
    <n v="0"/>
    <n v="0"/>
    <n v="20"/>
    <n v="607.13333333333298"/>
    <n v="0.28169014084506999"/>
    <n v="60"/>
    <n v="40.533333333333303"/>
    <n v="18"/>
    <n v="47.8333333333333"/>
    <n v="27"/>
    <n v="151.85185185185199"/>
    <n v="27"/>
    <n v="24.4444444444444"/>
    <n v="40"/>
    <n v="139.625"/>
    <n v="28"/>
    <n v="362.892857142857"/>
    <n v="41"/>
    <n v="165.34146341463401"/>
    <n v="0.57746478873239404"/>
    <n v="13"/>
    <n v="94.384615384615401"/>
    <n v="0.183098591549296"/>
    <n v="16"/>
    <n v="0.57142857142857095"/>
    <n v="6"/>
    <n v="0.214285714285714"/>
    <n v="6"/>
    <n v="0.146341463414634"/>
    <n v="5"/>
    <n v="0.12195121951219499"/>
    <n v="2"/>
    <n v="2.8169014084507001E-2"/>
    <n v="0"/>
    <n v="0"/>
    <n v="0"/>
    <n v="0"/>
    <n v="0"/>
    <n v="1.3396226415094299"/>
    <n v="53.000000000000163"/>
    <n v="28"/>
    <n v="13.214285714285699"/>
  </r>
  <r>
    <n v="2017"/>
    <x v="7"/>
    <x v="6"/>
    <s v="PRASH"/>
    <x v="274"/>
    <n v="23"/>
    <n v="19"/>
    <n v="5.9473684210526301"/>
    <n v="23"/>
    <n v="7.0869565217391299"/>
    <n v="0"/>
    <n v="0"/>
    <n v="1"/>
    <n v="-73.318181818181799"/>
    <n v="4.3478260869565202E-2"/>
    <n v="20"/>
    <n v="28.3"/>
    <n v="3"/>
    <n v="68.3333333333333"/>
    <n v="18"/>
    <n v="154.166666666667"/>
    <n v="18"/>
    <n v="17.5"/>
    <n v="5"/>
    <n v="144.19999999999999"/>
    <n v="18"/>
    <n v="565.27777777777806"/>
    <n v="5"/>
    <n v="163.19999999999999"/>
    <n v="0.217391304347826"/>
    <n v="2"/>
    <n v="27.5"/>
    <n v="8.6956521739130405E-2"/>
    <n v="12"/>
    <n v="0.66666666666666696"/>
    <n v="3"/>
    <n v="0.16666666666666699"/>
    <n v="3"/>
    <n v="0.6"/>
    <n v="0"/>
    <n v="0"/>
    <n v="0"/>
    <n v="0"/>
    <n v="0"/>
    <n v="0"/>
    <n v="0"/>
    <n v="0"/>
    <n v="0"/>
    <n v="1.3529411764705901"/>
    <n v="16.999999999999975"/>
    <n v="18"/>
    <n v="7"/>
  </r>
  <r>
    <n v="2017"/>
    <x v="7"/>
    <x v="6"/>
    <s v="MACTR"/>
    <x v="185"/>
    <n v="13"/>
    <n v="10"/>
    <n v="3.7"/>
    <n v="13"/>
    <n v="4.4615384615384599"/>
    <n v="0"/>
    <n v="0"/>
    <n v="2"/>
    <n v="-72.272727272727295"/>
    <n v="0.15384615384615399"/>
    <n v="11"/>
    <n v="20.727272727272702"/>
    <n v="2"/>
    <n v="54"/>
    <n v="7"/>
    <n v="141.857142857143"/>
    <n v="7"/>
    <n v="69.857142857142904"/>
    <n v="5"/>
    <n v="195.4"/>
    <n v="6"/>
    <n v="450.83333333333297"/>
    <n v="5"/>
    <n v="234.6"/>
    <n v="0.38461538461538503"/>
    <n v="0"/>
    <n v="0"/>
    <n v="0"/>
    <n v="5"/>
    <n v="0.83333333333333304"/>
    <n v="2"/>
    <n v="0.33333333333333298"/>
    <n v="3"/>
    <n v="0.6"/>
    <n v="0"/>
    <n v="0"/>
    <n v="0"/>
    <n v="0"/>
    <n v="0"/>
    <n v="0"/>
    <n v="0"/>
    <n v="0"/>
    <n v="0"/>
    <n v="1.44444444444444"/>
    <n v="9.0000000000000284"/>
    <n v="4"/>
    <n v="7.5"/>
  </r>
  <r>
    <n v="2017"/>
    <x v="7"/>
    <x v="6"/>
    <s v="DUBLA"/>
    <x v="183"/>
    <n v="131"/>
    <n v="110"/>
    <n v="2.0636363636363599"/>
    <n v="131"/>
    <n v="3.2671755725190801"/>
    <n v="0"/>
    <n v="0"/>
    <n v="19"/>
    <n v="95.350427350427395"/>
    <n v="0.14503816793893101"/>
    <n v="78"/>
    <n v="22.705128205128201"/>
    <n v="15"/>
    <n v="24.4"/>
    <n v="40"/>
    <n v="129.17500000000001"/>
    <n v="39"/>
    <n v="14.871794871794901"/>
    <n v="77"/>
    <n v="55.857142857142897"/>
    <n v="41"/>
    <n v="336.951219512195"/>
    <n v="75"/>
    <n v="71.533333333333303"/>
    <n v="0.57251908396946605"/>
    <n v="49"/>
    <n v="32.673469387755098"/>
    <n v="0.37404580152671801"/>
    <n v="25"/>
    <n v="0.60975609756097604"/>
    <n v="8"/>
    <n v="0.19512195121951201"/>
    <n v="13"/>
    <n v="0.17333333333333301"/>
    <n v="7"/>
    <n v="9.3333333333333296E-2"/>
    <n v="0"/>
    <n v="0"/>
    <n v="0"/>
    <n v="0"/>
    <n v="0"/>
    <n v="0"/>
    <n v="1"/>
    <n v="1.4719101123595499"/>
    <n v="89.000000000000043"/>
    <n v="40"/>
    <n v="9.6750000000000007"/>
  </r>
  <r>
    <n v="2017"/>
    <x v="7"/>
    <x v="6"/>
    <s v="KUETO"/>
    <x v="182"/>
    <n v="122"/>
    <n v="113"/>
    <n v="3.1592920353982299"/>
    <n v="122"/>
    <n v="4.3278688524590203"/>
    <n v="2"/>
    <n v="1.63934426229508E-2"/>
    <n v="32"/>
    <n v="1074.3644067796599"/>
    <n v="0.26229508196721302"/>
    <n v="84"/>
    <n v="11.4047619047619"/>
    <n v="26"/>
    <n v="28.576923076923102"/>
    <n v="8"/>
    <n v="218.375"/>
    <n v="8"/>
    <n v="8.625"/>
    <n v="104"/>
    <n v="96.548076923076906"/>
    <n v="8"/>
    <n v="268"/>
    <n v="114"/>
    <n v="112.912280701754"/>
    <n v="0.93442622950819698"/>
    <n v="60"/>
    <n v="73.099999999999994"/>
    <n v="0.49180327868852503"/>
    <n v="6"/>
    <n v="0.75"/>
    <n v="1"/>
    <n v="0.125"/>
    <n v="18"/>
    <n v="0.157894736842105"/>
    <n v="15"/>
    <n v="0.13157894736842099"/>
    <n v="0"/>
    <n v="0"/>
    <n v="0"/>
    <n v="0"/>
    <n v="0"/>
    <n v="0"/>
    <n v="0"/>
    <n v="1.84848484848485"/>
    <n v="65.999999999999943"/>
    <n v="8"/>
    <n v="31.25"/>
  </r>
  <r>
    <n v="2017"/>
    <x v="7"/>
    <x v="6"/>
    <s v="CRUED"/>
    <x v="190"/>
    <n v="78"/>
    <n v="59"/>
    <n v="2.93220338983051"/>
    <n v="78"/>
    <n v="4.8205128205128203"/>
    <n v="2"/>
    <n v="2.5641025641025599E-2"/>
    <n v="20"/>
    <n v="369.50819672131098"/>
    <n v="0.256410256410256"/>
    <n v="57"/>
    <n v="36.508771929824597"/>
    <n v="20"/>
    <n v="56.7"/>
    <n v="30"/>
    <n v="165.9"/>
    <n v="26"/>
    <n v="21.884615384615401"/>
    <n v="41"/>
    <n v="140.53658536585399"/>
    <n v="23"/>
    <n v="505.26086956521698"/>
    <n v="38"/>
    <n v="162.789473684211"/>
    <n v="0.487179487179487"/>
    <n v="1"/>
    <n v="30"/>
    <n v="1.2820512820512799E-2"/>
    <n v="19"/>
    <n v="0.82608695652173902"/>
    <n v="5"/>
    <n v="0.217391304347826"/>
    <n v="20"/>
    <n v="0.52631578947368396"/>
    <n v="9"/>
    <n v="0.23684210526315799"/>
    <n v="0"/>
    <n v="0"/>
    <n v="0"/>
    <n v="0"/>
    <n v="0"/>
    <n v="0"/>
    <n v="2"/>
    <n v="1.90243902439024"/>
    <n v="41.000000000000085"/>
    <n v="19"/>
    <n v="9.2631578947368407"/>
  </r>
  <r>
    <n v="2017"/>
    <x v="7"/>
    <x v="6"/>
    <s v="MEDADA"/>
    <x v="123"/>
    <n v="185"/>
    <n v="172"/>
    <n v="1.52325581395349"/>
    <n v="185"/>
    <n v="3.8378378378378399"/>
    <n v="4"/>
    <n v="2.1621621621621599E-2"/>
    <n v="14"/>
    <n v="586.85869565217399"/>
    <n v="7.5675675675675694E-2"/>
    <n v="72"/>
    <n v="13.9027777777778"/>
    <n v="39"/>
    <n v="17.615384615384599"/>
    <n v="3"/>
    <n v="171.666666666667"/>
    <n v="3"/>
    <n v="10.6666666666667"/>
    <n v="177"/>
    <n v="59.796610169491501"/>
    <n v="3"/>
    <n v="435.33333333333297"/>
    <n v="182"/>
    <n v="73.472527472527503"/>
    <n v="0.98378378378378395"/>
    <n v="143"/>
    <n v="54.692307692307701"/>
    <n v="0.77297297297297296"/>
    <n v="1"/>
    <n v="0.33333333333333298"/>
    <n v="1"/>
    <n v="0.33333333333333298"/>
    <n v="15"/>
    <n v="8.2417582417582402E-2"/>
    <n v="7"/>
    <n v="3.8461538461538498E-2"/>
    <n v="1"/>
    <n v="5.40540540540541E-3"/>
    <n v="0"/>
    <n v="0"/>
    <n v="0"/>
    <n v="0"/>
    <n v="5"/>
    <n v="1.7289719626168201"/>
    <n v="107.00000000000014"/>
    <n v="3"/>
    <n v="38.3333333333333"/>
  </r>
  <r>
    <n v="2017"/>
    <x v="7"/>
    <x v="6"/>
    <s v="BABLI"/>
    <x v="133"/>
    <n v="241"/>
    <n v="233"/>
    <n v="2.7381974248927001"/>
    <n v="241"/>
    <n v="4.7261410788381699"/>
    <n v="4"/>
    <n v="1.6597510373444001E-2"/>
    <n v="78"/>
    <n v="1200.4663865546199"/>
    <n v="0.32365145228215803"/>
    <n v="169"/>
    <n v="17.5976331360947"/>
    <n v="48"/>
    <n v="25.5"/>
    <n v="13"/>
    <n v="188.84615384615401"/>
    <n v="12"/>
    <n v="6.6666666666666696"/>
    <n v="219"/>
    <n v="83.378995433789996"/>
    <n v="13"/>
    <n v="475.38461538461502"/>
    <n v="227"/>
    <n v="98.295154185022"/>
    <n v="0.94190871369294604"/>
    <n v="137"/>
    <n v="55.737226277372301"/>
    <n v="0.56846473029045597"/>
    <n v="8"/>
    <n v="0.61538461538461497"/>
    <n v="3"/>
    <n v="0.230769230769231"/>
    <n v="45"/>
    <n v="0.198237885462555"/>
    <n v="8"/>
    <n v="3.5242290748898703E-2"/>
    <n v="0"/>
    <n v="0"/>
    <n v="0"/>
    <n v="0"/>
    <n v="0"/>
    <n v="0"/>
    <n v="1"/>
    <n v="1.94354838709677"/>
    <n v="124.00000000000027"/>
    <n v="13"/>
    <n v="12.7692307692308"/>
  </r>
  <r>
    <n v="2017"/>
    <x v="7"/>
    <x v="6"/>
    <s v="CRUCH"/>
    <x v="116"/>
    <n v="42"/>
    <n v="41"/>
    <n v="2.0243902439024399"/>
    <n v="42"/>
    <n v="4.1190476190476204"/>
    <n v="2"/>
    <n v="4.7619047619047603E-2"/>
    <n v="20"/>
    <n v="1598.625"/>
    <n v="0.476190476190476"/>
    <n v="15"/>
    <n v="5.6666666666666696"/>
    <n v="6"/>
    <n v="7.8333333333333304"/>
    <n v="0"/>
    <n v="0"/>
    <n v="0"/>
    <n v="0"/>
    <n v="41"/>
    <n v="60.536585365853703"/>
    <n v="0"/>
    <n v="0"/>
    <n v="42"/>
    <n v="77.119047619047606"/>
    <n v="1"/>
    <n v="40"/>
    <n v="75.724999999999994"/>
    <n v="0.952380952380952"/>
    <n v="0"/>
    <n v="0"/>
    <n v="0"/>
    <n v="0"/>
    <n v="4"/>
    <n v="9.5238095238095205E-2"/>
    <n v="2"/>
    <n v="4.7619047619047603E-2"/>
    <n v="0"/>
    <n v="0"/>
    <n v="0"/>
    <n v="0"/>
    <n v="0"/>
    <n v="0"/>
    <n v="0"/>
    <n v="1.6153846153846201"/>
    <n v="25.999999999999925"/>
    <n v="0"/>
    <n v="0"/>
  </r>
  <r>
    <n v="2017"/>
    <x v="7"/>
    <x v="6"/>
    <s v="BAUKA"/>
    <x v="428"/>
    <n v="1"/>
    <n v="0"/>
    <n v="0"/>
    <n v="1"/>
    <n v="21"/>
    <n v="0"/>
    <n v="0"/>
    <n v="0"/>
    <n v="746"/>
    <n v="0"/>
    <n v="1"/>
    <n v="38"/>
    <n v="0"/>
    <n v="0"/>
    <n v="0"/>
    <n v="0"/>
    <n v="0"/>
    <n v="0"/>
    <n v="1"/>
    <n v="211"/>
    <n v="0"/>
    <n v="0"/>
    <n v="1"/>
    <n v="463"/>
    <n v="1"/>
    <n v="0"/>
    <n v="0"/>
    <n v="0"/>
    <n v="0"/>
    <n v="0"/>
    <n v="0"/>
    <n v="0"/>
    <n v="1"/>
    <n v="1"/>
    <n v="1"/>
    <n v="1"/>
    <n v="0"/>
    <n v="0"/>
    <n v="0"/>
    <n v="0"/>
    <n v="0"/>
    <n v="0"/>
    <n v="0"/>
    <n v="1"/>
    <n v="1"/>
    <n v="0"/>
    <n v="0"/>
  </r>
  <r>
    <n v="2017"/>
    <x v="7"/>
    <x v="6"/>
    <s v="WILSC"/>
    <x v="131"/>
    <n v="78"/>
    <n v="57"/>
    <n v="2.0350877192982502"/>
    <n v="77"/>
    <n v="3.8311688311688301"/>
    <n v="2"/>
    <n v="2.5974025974026E-2"/>
    <n v="31"/>
    <n v="1406.25396825397"/>
    <n v="0.39743589743589702"/>
    <n v="59"/>
    <n v="22.4237288135593"/>
    <n v="16"/>
    <n v="19.3125"/>
    <n v="27"/>
    <n v="153.888888888889"/>
    <n v="26"/>
    <n v="6.2307692307692299"/>
    <n v="38"/>
    <n v="106.289473684211"/>
    <n v="29"/>
    <n v="391.48275862068999"/>
    <n v="42"/>
    <n v="134.30952380952399"/>
    <n v="0.53846153846153799"/>
    <n v="13"/>
    <n v="37.153846153846203"/>
    <n v="0.16666666666666699"/>
    <n v="20"/>
    <n v="0.68965517241379304"/>
    <n v="4"/>
    <n v="0.13793103448275901"/>
    <n v="8"/>
    <n v="0.19047619047618999"/>
    <n v="2"/>
    <n v="4.7619047619047603E-2"/>
    <n v="0"/>
    <n v="0"/>
    <n v="0"/>
    <n v="0"/>
    <n v="0"/>
    <n v="0"/>
    <n v="2"/>
    <n v="1.625"/>
    <n v="48"/>
    <n v="17"/>
    <n v="22.117647058823501"/>
  </r>
  <r>
    <n v="2017"/>
    <x v="7"/>
    <x v="6"/>
    <s v="SETHA"/>
    <x v="213"/>
    <n v="4"/>
    <n v="4"/>
    <n v="5.75"/>
    <n v="4"/>
    <n v="8"/>
    <n v="0"/>
    <n v="0"/>
    <n v="1"/>
    <n v="1235.5"/>
    <n v="0.25"/>
    <n v="4"/>
    <n v="9"/>
    <n v="0"/>
    <n v="0"/>
    <n v="0"/>
    <n v="0"/>
    <n v="0"/>
    <n v="0"/>
    <n v="3"/>
    <n v="254"/>
    <n v="0"/>
    <n v="0"/>
    <n v="2"/>
    <n v="962.5"/>
    <n v="0.5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4"/>
    <n v="1"/>
    <n v="0"/>
    <n v="0"/>
  </r>
  <r>
    <n v="2017"/>
    <x v="7"/>
    <x v="6"/>
    <s v="FUDAN"/>
    <x v="124"/>
    <n v="129"/>
    <n v="126"/>
    <n v="1.78571428571429"/>
    <n v="129"/>
    <n v="3.0852713178294602"/>
    <n v="0"/>
    <n v="0"/>
    <n v="58"/>
    <n v="1910.27131782946"/>
    <n v="0.44961240310077499"/>
    <n v="66"/>
    <n v="9.3181818181818201"/>
    <n v="33"/>
    <n v="26"/>
    <n v="10"/>
    <n v="139.19999999999999"/>
    <n v="10"/>
    <n v="7.7"/>
    <n v="115"/>
    <n v="82.704347826087002"/>
    <n v="11"/>
    <n v="299.45454545454498"/>
    <n v="118"/>
    <n v="95.771186440677994"/>
    <n v="0.91472868217054304"/>
    <n v="73"/>
    <n v="63.4794520547945"/>
    <n v="0.56589147286821695"/>
    <n v="3"/>
    <n v="0.27272727272727298"/>
    <n v="2"/>
    <n v="0.18181818181818199"/>
    <n v="20"/>
    <n v="0.169491525423729"/>
    <n v="10"/>
    <n v="8.4745762711864403E-2"/>
    <n v="0"/>
    <n v="0"/>
    <n v="0"/>
    <n v="0"/>
    <n v="0"/>
    <n v="0"/>
    <n v="0"/>
    <n v="1.7671232876712299"/>
    <n v="73.000000000000128"/>
    <n v="10"/>
    <n v="14.1"/>
  </r>
  <r>
    <n v="2017"/>
    <x v="7"/>
    <x v="6"/>
    <s v="ELASH"/>
    <x v="212"/>
    <n v="8"/>
    <n v="8"/>
    <n v="4.375"/>
    <n v="8"/>
    <n v="5.625"/>
    <n v="0"/>
    <n v="0"/>
    <n v="2"/>
    <n v="2364.125"/>
    <n v="0.25"/>
    <n v="7"/>
    <n v="30.285714285714299"/>
    <n v="0"/>
    <n v="0"/>
    <n v="0"/>
    <n v="0"/>
    <n v="0"/>
    <n v="0"/>
    <n v="4"/>
    <n v="81.25"/>
    <n v="0"/>
    <n v="0"/>
    <n v="8"/>
    <n v="984.375"/>
    <n v="1"/>
    <n v="0"/>
    <n v="0"/>
    <n v="0"/>
    <n v="0"/>
    <n v="0"/>
    <n v="0"/>
    <n v="0"/>
    <n v="1"/>
    <n v="0.125"/>
    <n v="0"/>
    <n v="0"/>
    <n v="0"/>
    <n v="0"/>
    <n v="0"/>
    <n v="0"/>
    <n v="0"/>
    <n v="0"/>
    <n v="0"/>
    <n v="0"/>
    <n v="0"/>
    <n v="0"/>
    <n v="0"/>
  </r>
  <r>
    <n v="2017"/>
    <x v="7"/>
    <x v="6"/>
    <s v="LEBD1"/>
    <x v="189"/>
    <n v="106"/>
    <n v="87"/>
    <n v="3.1034482758620698"/>
    <n v="105"/>
    <n v="4.78095238095238"/>
    <n v="0"/>
    <n v="0"/>
    <n v="30"/>
    <n v="1077.88775510204"/>
    <n v="0.28301886792452802"/>
    <n v="91"/>
    <n v="40.406593406593402"/>
    <n v="35"/>
    <n v="56.914285714285697"/>
    <n v="54"/>
    <n v="168.222222222222"/>
    <n v="49"/>
    <n v="8.7551020408163307"/>
    <n v="45"/>
    <n v="150.111111111111"/>
    <n v="52"/>
    <n v="427.80769230769198"/>
    <n v="46"/>
    <n v="174.21739130434801"/>
    <n v="0.43396226415094302"/>
    <n v="12"/>
    <n v="78.8333333333333"/>
    <n v="0.113207547169811"/>
    <n v="35"/>
    <n v="0.67307692307692302"/>
    <n v="15"/>
    <n v="0.28846153846153799"/>
    <n v="19"/>
    <n v="0.41304347826087001"/>
    <n v="8"/>
    <n v="0.173913043478261"/>
    <n v="0"/>
    <n v="0"/>
    <n v="0"/>
    <n v="0"/>
    <n v="0"/>
    <n v="0"/>
    <n v="2"/>
    <n v="1.6307692307692301"/>
    <n v="65.000000000000028"/>
    <n v="51"/>
    <n v="34.254901960784302"/>
  </r>
  <r>
    <n v="2017"/>
    <x v="7"/>
    <x v="6"/>
    <s v="KLANA"/>
    <x v="120"/>
    <n v="167"/>
    <n v="161"/>
    <n v="2.5900621118012399"/>
    <n v="167"/>
    <n v="3.7724550898203599"/>
    <n v="0"/>
    <n v="0"/>
    <n v="49"/>
    <n v="1193.92903225806"/>
    <n v="0.29341317365269498"/>
    <n v="104"/>
    <n v="9.9230769230769198"/>
    <n v="49"/>
    <n v="22.938775510204099"/>
    <n v="9"/>
    <n v="208.444444444444"/>
    <n v="8"/>
    <n v="4.25"/>
    <n v="151"/>
    <n v="93.940397350993393"/>
    <n v="12"/>
    <n v="329.08333333333297"/>
    <n v="154"/>
    <n v="107.136363636364"/>
    <n v="0.92215568862275499"/>
    <n v="78"/>
    <n v="57.064102564102598"/>
    <n v="0.46706586826347302"/>
    <n v="12"/>
    <n v="1"/>
    <n v="4"/>
    <n v="0.33333333333333298"/>
    <n v="31"/>
    <n v="0.201298701298701"/>
    <n v="18"/>
    <n v="0.11688311688311701"/>
    <n v="0"/>
    <n v="0"/>
    <n v="0"/>
    <n v="0"/>
    <n v="0"/>
    <n v="0"/>
    <n v="1"/>
    <n v="1.7395833333333299"/>
    <n v="96.000000000000185"/>
    <n v="10"/>
    <n v="2.9"/>
  </r>
  <r>
    <n v="2017"/>
    <x v="7"/>
    <x v="6"/>
    <s v="NECDA"/>
    <x v="83"/>
    <n v="27"/>
    <n v="22"/>
    <n v="2.5"/>
    <n v="27"/>
    <n v="3.74074074074074"/>
    <n v="2"/>
    <n v="7.4074074074074098E-2"/>
    <n v="4"/>
    <n v="384.33333333333297"/>
    <n v="0.148148148148148"/>
    <n v="26"/>
    <n v="31.5"/>
    <n v="7"/>
    <n v="56.285714285714299"/>
    <n v="11"/>
    <n v="158.363636363636"/>
    <n v="10"/>
    <n v="3.8"/>
    <n v="16"/>
    <n v="159.9375"/>
    <n v="10"/>
    <n v="483"/>
    <n v="16"/>
    <n v="180.6875"/>
    <n v="0.592592592592593"/>
    <n v="2"/>
    <n v="63"/>
    <n v="7.4074074074074098E-2"/>
    <n v="6"/>
    <n v="0.6"/>
    <n v="4"/>
    <n v="0.4"/>
    <n v="9"/>
    <n v="0.5625"/>
    <n v="0"/>
    <n v="0"/>
    <n v="0"/>
    <n v="0"/>
    <n v="0"/>
    <n v="0"/>
    <n v="0"/>
    <n v="0"/>
    <n v="1"/>
    <n v="1.9285714285714299"/>
    <n v="13.999999999999989"/>
    <n v="10"/>
    <n v="90.6"/>
  </r>
  <r>
    <n v="2017"/>
    <x v="7"/>
    <x v="6"/>
    <s v="RUBJO"/>
    <x v="194"/>
    <n v="76"/>
    <n v="62"/>
    <n v="2.5806451612903198"/>
    <n v="76"/>
    <n v="4.5"/>
    <n v="0"/>
    <n v="0"/>
    <n v="10"/>
    <n v="142.79411764705901"/>
    <n v="0.13157894736842099"/>
    <n v="61"/>
    <n v="31.475409836065602"/>
    <n v="16"/>
    <n v="68.9375"/>
    <n v="44"/>
    <n v="136.613636363636"/>
    <n v="43"/>
    <n v="8.1627906976744207"/>
    <n v="27"/>
    <n v="130.777777777778"/>
    <n v="40"/>
    <n v="367.35"/>
    <n v="28"/>
    <n v="146.21428571428601"/>
    <n v="0.36842105263157898"/>
    <n v="6"/>
    <n v="96.8333333333333"/>
    <n v="7.8947368421052599E-2"/>
    <n v="26"/>
    <n v="0.65"/>
    <n v="5"/>
    <n v="0.125"/>
    <n v="5"/>
    <n v="0.17857142857142899"/>
    <n v="1"/>
    <n v="3.5714285714285698E-2"/>
    <n v="0"/>
    <n v="0"/>
    <n v="0"/>
    <n v="0"/>
    <n v="0"/>
    <n v="0"/>
    <n v="0"/>
    <n v="1.5510204081632699"/>
    <n v="48.999999999999858"/>
    <n v="41"/>
    <n v="12.5121951219512"/>
  </r>
  <r>
    <n v="2017"/>
    <x v="7"/>
    <x v="6"/>
    <s v="STORI"/>
    <x v="117"/>
    <n v="92"/>
    <n v="78"/>
    <n v="10.8974358974359"/>
    <n v="92"/>
    <n v="12.326086956521699"/>
    <n v="4"/>
    <n v="4.3478260869565202E-2"/>
    <n v="18"/>
    <n v="444.53012048192801"/>
    <n v="0.19565217391304399"/>
    <n v="72"/>
    <n v="35.375"/>
    <n v="13"/>
    <n v="42.384615384615401"/>
    <n v="44"/>
    <n v="115.181818181818"/>
    <n v="39"/>
    <n v="16.076923076923102"/>
    <n v="32"/>
    <n v="144.90625"/>
    <n v="45"/>
    <n v="418.66666666666703"/>
    <n v="36"/>
    <n v="182.833333333333"/>
    <n v="0.39130434782608697"/>
    <n v="7"/>
    <n v="111.857142857143"/>
    <n v="7.6086956521739094E-2"/>
    <n v="33"/>
    <n v="0.73333333333333295"/>
    <n v="5"/>
    <n v="0.11111111111111099"/>
    <n v="16"/>
    <n v="0.44444444444444398"/>
    <n v="3"/>
    <n v="8.3333333333333301E-2"/>
    <n v="0"/>
    <n v="0"/>
    <n v="0"/>
    <n v="0"/>
    <n v="0"/>
    <n v="0"/>
    <n v="1"/>
    <n v="1.55932203389831"/>
    <n v="58.999999999999815"/>
    <n v="42"/>
    <n v="8.0487804878048799"/>
  </r>
  <r>
    <n v="2017"/>
    <x v="7"/>
    <x v="6"/>
    <s v="OKUYA"/>
    <x v="204"/>
    <n v="22"/>
    <n v="20"/>
    <n v="7.15"/>
    <n v="22"/>
    <n v="7.8181818181818201"/>
    <n v="2"/>
    <n v="9.0909090909090898E-2"/>
    <n v="8"/>
    <n v="863.65"/>
    <n v="0.36363636363636398"/>
    <n v="13"/>
    <n v="71.538461538461505"/>
    <n v="6"/>
    <n v="59"/>
    <n v="9"/>
    <n v="237.555555555556"/>
    <n v="7"/>
    <n v="31.714285714285701"/>
    <n v="9"/>
    <n v="170.555555555556"/>
    <n v="10"/>
    <n v="475.7"/>
    <n v="10"/>
    <n v="217"/>
    <n v="0.45454545454545497"/>
    <n v="2"/>
    <n v="115"/>
    <n v="9.0909090909090898E-2"/>
    <n v="4"/>
    <n v="0.4"/>
    <n v="2"/>
    <n v="0.2"/>
    <n v="0"/>
    <n v="0"/>
    <n v="2"/>
    <n v="0.2"/>
    <n v="0"/>
    <n v="0"/>
    <n v="0"/>
    <n v="0"/>
    <n v="0"/>
    <n v="0"/>
    <n v="0"/>
    <n v="1.6923076923076901"/>
    <n v="13.000000000000018"/>
    <n v="9"/>
    <n v="17.5555555555556"/>
  </r>
  <r>
    <n v="2017"/>
    <x v="7"/>
    <x v="6"/>
    <s v="GANLA"/>
    <x v="186"/>
    <n v="35"/>
    <n v="27"/>
    <n v="2.3333333333333299"/>
    <n v="35"/>
    <n v="3.22857142857143"/>
    <n v="2"/>
    <n v="5.7142857142857099E-2"/>
    <n v="23"/>
    <n v="4144.6875"/>
    <n v="0.65714285714285703"/>
    <n v="29"/>
    <n v="13.0689655172414"/>
    <n v="8"/>
    <n v="33.25"/>
    <n v="12"/>
    <n v="118.666666666667"/>
    <n v="11"/>
    <n v="3.8181818181818201"/>
    <n v="21"/>
    <n v="125.095238095238"/>
    <n v="12"/>
    <n v="336.91666666666703"/>
    <n v="22"/>
    <n v="141.363636363636"/>
    <n v="0.628571428571429"/>
    <n v="4"/>
    <n v="45"/>
    <n v="0.114285714285714"/>
    <n v="4"/>
    <n v="0.33333333333333298"/>
    <n v="2"/>
    <n v="0.16666666666666699"/>
    <n v="8"/>
    <n v="0.36363636363636398"/>
    <n v="3"/>
    <n v="0.13636363636363599"/>
    <n v="0"/>
    <n v="0"/>
    <n v="0"/>
    <n v="0"/>
    <n v="0"/>
    <n v="0"/>
    <n v="1"/>
    <n v="1.4"/>
    <n v="25"/>
    <n v="12"/>
    <n v="27.5"/>
  </r>
  <r>
    <n v="2017"/>
    <x v="7"/>
    <x v="6"/>
    <s v="TEAAM"/>
    <x v="205"/>
    <n v="152"/>
    <n v="84"/>
    <n v="1.86904761904762"/>
    <n v="152"/>
    <n v="4.4539473684210504"/>
    <n v="2"/>
    <n v="1.3157894736842099E-2"/>
    <n v="22"/>
    <n v="907.59868421052602"/>
    <n v="0.144736842105263"/>
    <n v="112"/>
    <n v="18.196428571428601"/>
    <n v="21"/>
    <n v="24.6666666666667"/>
    <n v="6"/>
    <n v="102.833333333333"/>
    <n v="6"/>
    <n v="19.1666666666667"/>
    <n v="142"/>
    <n v="63.2816901408451"/>
    <n v="6"/>
    <n v="178.166666666667"/>
    <n v="146"/>
    <n v="89.410958904109606"/>
    <n v="0.96052631578947401"/>
    <n v="77"/>
    <n v="62.506493506493499"/>
    <n v="0.50657894736842102"/>
    <n v="1"/>
    <n v="0.16666666666666699"/>
    <n v="1"/>
    <n v="0.16666666666666699"/>
    <n v="6"/>
    <n v="4.1095890410958902E-2"/>
    <n v="3"/>
    <n v="2.0547945205479399E-2"/>
    <n v="7"/>
    <n v="4.6052631578947401E-2"/>
    <n v="4"/>
    <n v="2.6315789473684199E-2"/>
    <n v="0"/>
    <n v="0"/>
    <n v="2"/>
    <n v="1.7674418604651201"/>
    <n v="85.999999999999815"/>
    <n v="7"/>
    <n v="1.6666666666666701"/>
  </r>
  <r>
    <n v="2017"/>
    <x v="7"/>
    <x v="6"/>
    <s v="WALAY"/>
    <x v="125"/>
    <n v="134"/>
    <n v="102"/>
    <n v="2.8823529411764701"/>
    <n v="134"/>
    <n v="4.3656716417910504"/>
    <n v="2"/>
    <n v="1.49253731343284E-2"/>
    <n v="26"/>
    <n v="183"/>
    <n v="0.19402985074626899"/>
    <n v="101"/>
    <n v="61.613861386138602"/>
    <n v="36"/>
    <n v="93.25"/>
    <n v="46"/>
    <n v="162.58695652173901"/>
    <n v="44"/>
    <n v="12.545454545454501"/>
    <n v="76"/>
    <n v="169.27631578947401"/>
    <n v="35"/>
    <n v="522.20000000000005"/>
    <n v="78"/>
    <n v="179.38461538461499"/>
    <n v="0.58208955223880599"/>
    <n v="10"/>
    <n v="62.8"/>
    <n v="7.4626865671641798E-2"/>
    <n v="26"/>
    <n v="0.74285714285714299"/>
    <n v="9"/>
    <n v="0.25714285714285701"/>
    <n v="23"/>
    <n v="0.29487179487179499"/>
    <n v="14"/>
    <n v="0.17948717948717999"/>
    <n v="1"/>
    <n v="7.4626865671641798E-3"/>
    <n v="0"/>
    <n v="0"/>
    <n v="0"/>
    <n v="0"/>
    <n v="1"/>
    <n v="1.47252747252747"/>
    <n v="91.000000000000156"/>
    <n v="32"/>
    <n v="10.71875"/>
  </r>
  <r>
    <n v="2017"/>
    <x v="7"/>
    <x v="6"/>
    <s v="GADCH"/>
    <x v="130"/>
    <n v="46"/>
    <n v="41"/>
    <n v="2.48780487804878"/>
    <n v="46"/>
    <n v="4.6304347826086998"/>
    <n v="0"/>
    <n v="0"/>
    <n v="6"/>
    <n v="217"/>
    <n v="0.13043478260869601"/>
    <n v="40"/>
    <n v="20.6"/>
    <n v="15"/>
    <n v="63.2"/>
    <n v="27"/>
    <n v="112.37037037037"/>
    <n v="22"/>
    <n v="11.181818181818199"/>
    <n v="18"/>
    <n v="168.388888888889"/>
    <n v="25"/>
    <n v="267.60000000000002"/>
    <n v="18"/>
    <n v="197"/>
    <n v="0.39130434782608697"/>
    <n v="2"/>
    <n v="94.5"/>
    <n v="4.3478260869565202E-2"/>
    <n v="15"/>
    <n v="0.6"/>
    <n v="3"/>
    <n v="0.12"/>
    <n v="6"/>
    <n v="0.33333333333333298"/>
    <n v="4"/>
    <n v="0.22222222222222199"/>
    <n v="0"/>
    <n v="0"/>
    <n v="0"/>
    <n v="0"/>
    <n v="0"/>
    <n v="0"/>
    <n v="0"/>
    <n v="1.3142857142857101"/>
    <n v="35.000000000000114"/>
    <n v="25"/>
    <n v="14.96"/>
  </r>
  <r>
    <n v="2017"/>
    <x v="7"/>
    <x v="6"/>
    <s v="CHAMA2"/>
    <x v="115"/>
    <n v="2"/>
    <n v="1"/>
    <n v="0"/>
    <n v="2"/>
    <n v="1.5"/>
    <n v="0"/>
    <n v="0"/>
    <n v="0"/>
    <n v="321"/>
    <n v="0"/>
    <n v="2"/>
    <n v="7"/>
    <n v="1"/>
    <n v="2"/>
    <n v="0"/>
    <n v="0"/>
    <n v="0"/>
    <n v="0"/>
    <n v="2"/>
    <n v="113.5"/>
    <n v="0"/>
    <n v="0"/>
    <n v="2"/>
    <n v="120.5"/>
    <n v="1"/>
    <n v="1"/>
    <n v="77"/>
    <n v="0.5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7"/>
    <x v="6"/>
    <s v="KRANI"/>
    <x v="211"/>
    <n v="213"/>
    <n v="199"/>
    <n v="3.6331658291457298"/>
    <n v="212"/>
    <n v="5.2547169811320797"/>
    <n v="4"/>
    <n v="1.88679245283019E-2"/>
    <n v="72"/>
    <n v="1715.4752475247501"/>
    <n v="0.338028169014085"/>
    <n v="194"/>
    <n v="29.360824742268001"/>
    <n v="72"/>
    <n v="81.7638888888889"/>
    <n v="86"/>
    <n v="190.45348837209301"/>
    <n v="48"/>
    <n v="22.8958333333333"/>
    <n v="116"/>
    <n v="169.03448275862101"/>
    <n v="89"/>
    <n v="428.61797752809002"/>
    <n v="119"/>
    <n v="187.857142857143"/>
    <n v="0.55868544600938996"/>
    <n v="2"/>
    <n v="120"/>
    <n v="9.3896713615023494E-3"/>
    <n v="50"/>
    <n v="0.56179775280898903"/>
    <n v="27"/>
    <n v="0.30337078651685401"/>
    <n v="43"/>
    <n v="0.36134453781512599"/>
    <n v="16"/>
    <n v="0.13445378151260501"/>
    <n v="0"/>
    <n v="0"/>
    <n v="0"/>
    <n v="0"/>
    <n v="0"/>
    <n v="0"/>
    <n v="5"/>
    <n v="1.34810126582278"/>
    <n v="158.00000000000057"/>
    <n v="86"/>
    <n v="3.6117647058823499"/>
  </r>
  <r>
    <n v="2017"/>
    <x v="7"/>
    <x v="6"/>
    <s v="CABRO1"/>
    <x v="209"/>
    <n v="54"/>
    <n v="31"/>
    <n v="1.45161290322581"/>
    <n v="54"/>
    <n v="6.57407407407407"/>
    <n v="2"/>
    <n v="3.7037037037037E-2"/>
    <n v="1"/>
    <n v="355.35849056603797"/>
    <n v="1.85185185185185E-2"/>
    <n v="43"/>
    <n v="24.209302325581401"/>
    <n v="15"/>
    <n v="29.266666666666701"/>
    <n v="3"/>
    <n v="130.666666666667"/>
    <n v="2"/>
    <n v="28.5"/>
    <n v="48"/>
    <n v="85.1458333333333"/>
    <n v="3"/>
    <n v="207"/>
    <n v="51"/>
    <n v="111.11764705882401"/>
    <n v="0.94444444444444398"/>
    <n v="32"/>
    <n v="92.96875"/>
    <n v="0.592592592592593"/>
    <n v="1"/>
    <n v="0.33333333333333298"/>
    <n v="0"/>
    <n v="0"/>
    <n v="1"/>
    <n v="1.9607843137254902E-2"/>
    <n v="3"/>
    <n v="5.8823529411764698E-2"/>
    <n v="2"/>
    <n v="3.7037037037037E-2"/>
    <n v="3"/>
    <n v="5.5555555555555601E-2"/>
    <n v="0"/>
    <n v="0"/>
    <n v="0"/>
    <n v="2"/>
    <n v="27"/>
    <n v="3"/>
    <n v="0"/>
  </r>
  <r>
    <n v="2017"/>
    <x v="7"/>
    <x v="6"/>
    <s v="LEOLE"/>
    <x v="197"/>
    <n v="134"/>
    <n v="125"/>
    <n v="5.7439999999999998"/>
    <n v="134"/>
    <n v="7.0522388059701502"/>
    <n v="0"/>
    <n v="0"/>
    <n v="22"/>
    <n v="963.12781954887203"/>
    <n v="0.164179104477612"/>
    <n v="125"/>
    <n v="30.431999999999999"/>
    <n v="37"/>
    <n v="76.486486486486498"/>
    <n v="57"/>
    <n v="146.333333333333"/>
    <n v="53"/>
    <n v="4.4150943396226401"/>
    <n v="72"/>
    <n v="162.666666666667"/>
    <n v="57"/>
    <n v="334.17543859649101"/>
    <n v="77"/>
    <n v="192.09090909090901"/>
    <n v="0.57462686567164201"/>
    <n v="4"/>
    <n v="66.25"/>
    <n v="2.9850746268656699E-2"/>
    <n v="27"/>
    <n v="0.47368421052631599"/>
    <n v="11"/>
    <n v="0.19298245614035101"/>
    <n v="22"/>
    <n v="0.28571428571428598"/>
    <n v="12"/>
    <n v="0.15584415584415601"/>
    <n v="0"/>
    <n v="0"/>
    <n v="0"/>
    <n v="0"/>
    <n v="0"/>
    <n v="0"/>
    <n v="3"/>
    <n v="1.21818181818182"/>
    <n v="109.99999999999983"/>
    <n v="55"/>
    <n v="12.2727272727273"/>
  </r>
  <r>
    <n v="2017"/>
    <x v="7"/>
    <x v="6"/>
    <s v="AMNSI"/>
    <x v="187"/>
    <n v="178"/>
    <n v="170"/>
    <n v="3.4411764705882399"/>
    <n v="178"/>
    <n v="4.6741573033707899"/>
    <n v="2"/>
    <n v="1.1235955056179799E-2"/>
    <n v="33"/>
    <n v="1137.67857142857"/>
    <n v="0.185393258426966"/>
    <n v="174"/>
    <n v="20.643678160919499"/>
    <n v="37"/>
    <n v="57.837837837837803"/>
    <n v="99"/>
    <n v="170.40404040403999"/>
    <n v="60"/>
    <n v="13.283333333333299"/>
    <n v="74"/>
    <n v="153.756756756757"/>
    <n v="97"/>
    <n v="439.25773195876297"/>
    <n v="78"/>
    <n v="173.11538461538501"/>
    <n v="0.43820224719101097"/>
    <n v="2"/>
    <n v="91.5"/>
    <n v="1.1235955056179799E-2"/>
    <n v="61"/>
    <n v="0.62886597938144295"/>
    <n v="20"/>
    <n v="0.20618556701030899"/>
    <n v="29"/>
    <n v="0.37179487179487197"/>
    <n v="13"/>
    <n v="0.16666666666666699"/>
    <n v="0"/>
    <n v="0"/>
    <n v="0"/>
    <n v="0"/>
    <n v="0"/>
    <n v="0"/>
    <n v="3"/>
    <n v="1.27142857142857"/>
    <n v="140.00000000000014"/>
    <n v="97"/>
    <n v="23.536082474226799"/>
  </r>
  <r>
    <n v="2017"/>
    <x v="7"/>
    <x v="6"/>
    <s v="BENAD"/>
    <x v="196"/>
    <n v="126"/>
    <n v="114"/>
    <n v="2.6842105263157898"/>
    <n v="126"/>
    <n v="3.9682539682539701"/>
    <n v="0"/>
    <n v="0"/>
    <n v="42"/>
    <n v="1663.0725806451601"/>
    <n v="0.33333333333333298"/>
    <n v="124"/>
    <n v="25.395161290322601"/>
    <n v="41"/>
    <n v="66.585365853658502"/>
    <n v="64"/>
    <n v="200.90625"/>
    <n v="44"/>
    <n v="6.7954545454545503"/>
    <n v="58"/>
    <n v="235.29310344827601"/>
    <n v="62"/>
    <n v="381.37096774193498"/>
    <n v="59"/>
    <n v="261.16949152542401"/>
    <n v="0.46825396825396798"/>
    <n v="0"/>
    <n v="0"/>
    <n v="0"/>
    <n v="40"/>
    <n v="0.64516129032258096"/>
    <n v="13"/>
    <n v="0.209677419354839"/>
    <n v="24"/>
    <n v="0.40677966101694901"/>
    <n v="13"/>
    <n v="0.22033898305084701"/>
    <n v="0"/>
    <n v="0"/>
    <n v="0"/>
    <n v="0"/>
    <n v="0"/>
    <n v="0"/>
    <n v="4"/>
    <n v="1.3548387096774199"/>
    <n v="92.999999999999957"/>
    <n v="59"/>
    <n v="19.389830508474599"/>
  </r>
  <r>
    <n v="2017"/>
    <x v="7"/>
    <x v="6"/>
    <s v="WEBAM"/>
    <x v="195"/>
    <n v="129"/>
    <n v="123"/>
    <n v="2.4715447154471502"/>
    <n v="129"/>
    <n v="4.0542635658914703"/>
    <n v="2"/>
    <n v="1.5503875968992199E-2"/>
    <n v="37"/>
    <n v="1245.4957983193301"/>
    <n v="0.28682170542635699"/>
    <n v="129"/>
    <n v="26.434108527131801"/>
    <n v="34"/>
    <n v="68.205882352941202"/>
    <n v="66"/>
    <n v="178.333333333333"/>
    <n v="64"/>
    <n v="7.9375"/>
    <n v="50"/>
    <n v="168.54"/>
    <n v="67"/>
    <n v="492.83582089552198"/>
    <n v="57"/>
    <n v="187.17543859649101"/>
    <n v="0.44186046511627902"/>
    <n v="3"/>
    <n v="149.666666666667"/>
    <n v="2.32558139534884E-2"/>
    <n v="41"/>
    <n v="0.61194029850746301"/>
    <n v="13"/>
    <n v="0.19402985074626899"/>
    <n v="12"/>
    <n v="0.21052631578947401"/>
    <n v="17"/>
    <n v="0.29824561403508798"/>
    <n v="0"/>
    <n v="0"/>
    <n v="0"/>
    <n v="0"/>
    <n v="0"/>
    <n v="0"/>
    <n v="0"/>
    <n v="1.21698113207547"/>
    <n v="106.00000000000016"/>
    <n v="54"/>
    <n v="13.5"/>
  </r>
  <r>
    <n v="2017"/>
    <x v="7"/>
    <x v="6"/>
    <s v="ROKAB"/>
    <x v="193"/>
    <n v="2"/>
    <n v="2"/>
    <n v="5.5"/>
    <n v="2"/>
    <n v="7.5"/>
    <n v="0"/>
    <n v="0"/>
    <n v="1"/>
    <n v="12"/>
    <n v="0.5"/>
    <n v="2"/>
    <n v="16"/>
    <n v="1"/>
    <n v="42"/>
    <n v="1"/>
    <n v="288"/>
    <n v="1"/>
    <n v="1"/>
    <n v="1"/>
    <n v="157"/>
    <n v="1"/>
    <n v="491"/>
    <n v="1"/>
    <n v="175"/>
    <n v="0.5"/>
    <n v="0"/>
    <n v="0"/>
    <n v="0"/>
    <n v="1"/>
    <n v="1"/>
    <n v="0"/>
    <n v="0"/>
    <n v="0"/>
    <n v="0"/>
    <n v="0"/>
    <n v="0"/>
    <n v="0"/>
    <n v="0"/>
    <n v="0"/>
    <n v="0"/>
    <n v="0"/>
    <n v="0"/>
    <n v="1"/>
    <n v="1"/>
    <n v="2"/>
    <n v="0"/>
    <n v="0"/>
  </r>
  <r>
    <n v="2017"/>
    <x v="7"/>
    <x v="6"/>
    <s v="VITJO"/>
    <x v="155"/>
    <n v="16"/>
    <n v="15"/>
    <n v="3"/>
    <n v="16"/>
    <n v="6.25"/>
    <n v="0"/>
    <n v="0"/>
    <n v="11"/>
    <n v="1502.3333333333301"/>
    <n v="0.6875"/>
    <n v="15"/>
    <n v="27.133333333333301"/>
    <n v="5"/>
    <n v="28.6"/>
    <n v="4"/>
    <n v="127"/>
    <n v="4"/>
    <n v="4.5"/>
    <n v="10"/>
    <n v="161.9"/>
    <n v="5"/>
    <n v="217.4"/>
    <n v="10"/>
    <n v="196.9"/>
    <n v="0.625"/>
    <n v="0"/>
    <n v="0"/>
    <n v="0"/>
    <n v="2"/>
    <n v="0.4"/>
    <n v="3"/>
    <n v="0.6"/>
    <n v="4"/>
    <n v="0.4"/>
    <n v="0"/>
    <n v="0"/>
    <n v="0"/>
    <n v="0"/>
    <n v="0"/>
    <n v="0"/>
    <n v="0"/>
    <n v="0"/>
    <n v="0"/>
    <n v="1.7777777777777799"/>
    <n v="8.9999999999999893"/>
    <n v="4"/>
    <n v="0"/>
  </r>
  <r>
    <n v="2017"/>
    <x v="7"/>
    <x v="6"/>
    <s v="AMIKE"/>
    <x v="128"/>
    <n v="72"/>
    <n v="57"/>
    <n v="3.9649122807017498"/>
    <n v="72"/>
    <n v="5.5416666666666696"/>
    <n v="2"/>
    <n v="2.7777777777777801E-2"/>
    <n v="14"/>
    <n v="507.53731343283602"/>
    <n v="0.194444444444444"/>
    <n v="63"/>
    <n v="33.6666666666667"/>
    <n v="15"/>
    <n v="78"/>
    <n v="27"/>
    <n v="126.29629629629601"/>
    <n v="26"/>
    <n v="15.038461538461499"/>
    <n v="36"/>
    <n v="159.388888888889"/>
    <n v="30"/>
    <n v="662.56666666666695"/>
    <n v="37"/>
    <n v="228.32432432432401"/>
    <n v="0.51388888888888895"/>
    <n v="4"/>
    <n v="65.5"/>
    <n v="5.5555555555555601E-2"/>
    <n v="19"/>
    <n v="0.63333333333333297"/>
    <n v="3"/>
    <n v="0.1"/>
    <n v="10"/>
    <n v="0.27027027027027001"/>
    <n v="5"/>
    <n v="0.135135135135135"/>
    <n v="1"/>
    <n v="1.38888888888889E-2"/>
    <n v="1"/>
    <n v="1.38888888888889E-2"/>
    <n v="0"/>
    <n v="0"/>
    <n v="1"/>
    <n v="1.44"/>
    <n v="50"/>
    <n v="25"/>
    <n v="7.72"/>
  </r>
  <r>
    <n v="2017"/>
    <x v="7"/>
    <x v="6"/>
    <s v="DIAVA"/>
    <x v="188"/>
    <n v="150"/>
    <n v="101"/>
    <n v="2.7722772277227699"/>
    <n v="150"/>
    <n v="5.04"/>
    <n v="0"/>
    <n v="0"/>
    <n v="58"/>
    <n v="801.130081300813"/>
    <n v="0.38666666666666699"/>
    <n v="118"/>
    <n v="44.059322033898297"/>
    <n v="21"/>
    <n v="89.523809523809504"/>
    <n v="78"/>
    <n v="198.358974358974"/>
    <n v="75"/>
    <n v="28.8"/>
    <n v="54"/>
    <n v="207.111111111111"/>
    <n v="69"/>
    <n v="478.04347826087002"/>
    <n v="55"/>
    <n v="237.690909090909"/>
    <n v="0.36666666666666697"/>
    <n v="17"/>
    <n v="134"/>
    <n v="0.11333333333333299"/>
    <n v="50"/>
    <n v="0.72463768115941996"/>
    <n v="12"/>
    <n v="0.173913043478261"/>
    <n v="15"/>
    <n v="0.27272727272727298"/>
    <n v="11"/>
    <n v="0.2"/>
    <n v="0"/>
    <n v="0"/>
    <n v="0"/>
    <n v="0"/>
    <n v="0"/>
    <n v="0"/>
    <n v="3"/>
    <n v="1.51515151515152"/>
    <n v="98.999999999999687"/>
    <n v="61"/>
    <n v="65.819672131147499"/>
  </r>
  <r>
    <n v="2017"/>
    <x v="7"/>
    <x v="6"/>
    <s v="FGUSL"/>
    <x v="210"/>
    <n v="196"/>
    <n v="94"/>
    <n v="2.2872340425531901"/>
    <n v="196"/>
    <n v="4.6122448979591804"/>
    <n v="4"/>
    <n v="2.04081632653061E-2"/>
    <n v="15"/>
    <n v="393.11640211640201"/>
    <n v="7.6530612244898003E-2"/>
    <n v="20"/>
    <n v="33.85"/>
    <n v="26"/>
    <n v="20.692307692307701"/>
    <n v="6"/>
    <n v="70.3333333333333"/>
    <n v="5"/>
    <n v="9"/>
    <n v="181"/>
    <n v="49.226519337016597"/>
    <n v="6"/>
    <n v="132.5"/>
    <n v="185"/>
    <n v="72.308108108108101"/>
    <n v="0.94387755102040805"/>
    <n v="114"/>
    <n v="57.149122807017498"/>
    <n v="0.58163265306122502"/>
    <n v="2"/>
    <n v="0.33333333333333298"/>
    <n v="0"/>
    <n v="0"/>
    <n v="8"/>
    <n v="4.3243243243243197E-2"/>
    <n v="2"/>
    <n v="1.0810810810810799E-2"/>
    <n v="10"/>
    <n v="5.10204081632653E-2"/>
    <n v="2"/>
    <n v="1.02040816326531E-2"/>
    <n v="0"/>
    <n v="0"/>
    <n v="0"/>
    <n v="1.7981651376146801"/>
    <n v="108.99999999999993"/>
    <n v="5"/>
    <n v="1"/>
  </r>
  <r>
    <n v="2017"/>
    <x v="7"/>
    <x v="6"/>
    <s v="NORKY"/>
    <x v="114"/>
    <n v="70"/>
    <n v="57"/>
    <n v="4.4210526315789496"/>
    <n v="70"/>
    <n v="6.1571428571428601"/>
    <n v="0"/>
    <n v="0"/>
    <n v="24"/>
    <n v="812.47457627118604"/>
    <n v="0.34285714285714303"/>
    <n v="63"/>
    <n v="34.428571428571402"/>
    <n v="18"/>
    <n v="64.7777777777778"/>
    <n v="34"/>
    <n v="161.23529411764699"/>
    <n v="31"/>
    <n v="13.677419354838699"/>
    <n v="28"/>
    <n v="144.67857142857099"/>
    <n v="30"/>
    <n v="407.96666666666698"/>
    <n v="31"/>
    <n v="232.96774193548401"/>
    <n v="0.442857142857143"/>
    <n v="2"/>
    <n v="103"/>
    <n v="2.8571428571428598E-2"/>
    <n v="21"/>
    <n v="0.7"/>
    <n v="7"/>
    <n v="0.233333333333333"/>
    <n v="15"/>
    <n v="0.483870967741936"/>
    <n v="3"/>
    <n v="9.6774193548387094E-2"/>
    <n v="0"/>
    <n v="0"/>
    <n v="0"/>
    <n v="0"/>
    <n v="0"/>
    <n v="0"/>
    <n v="4"/>
    <n v="1.52173913043478"/>
    <n v="46.000000000000078"/>
    <n v="32"/>
    <n v="11.21875"/>
  </r>
  <r>
    <n v="2017"/>
    <x v="7"/>
    <x v="6"/>
    <s v="ROSJA"/>
    <x v="184"/>
    <n v="100"/>
    <n v="86"/>
    <n v="5.0581395348837201"/>
    <n v="99"/>
    <n v="6.3333333333333304"/>
    <n v="2"/>
    <n v="2.02020202020202E-2"/>
    <n v="27"/>
    <n v="865.79120879120899"/>
    <n v="0.27"/>
    <n v="87"/>
    <n v="35.3333333333333"/>
    <n v="18"/>
    <n v="42.5555555555556"/>
    <n v="44"/>
    <n v="164.477272727273"/>
    <n v="44"/>
    <n v="11.545454545454501"/>
    <n v="51"/>
    <n v="162.01960784313701"/>
    <n v="40"/>
    <n v="387.82499999999999"/>
    <n v="50"/>
    <n v="199.1"/>
    <n v="0.5"/>
    <n v="1"/>
    <n v="66"/>
    <n v="0.01"/>
    <n v="29"/>
    <n v="0.72499999999999998"/>
    <n v="6"/>
    <n v="0.15"/>
    <n v="15"/>
    <n v="0.3"/>
    <n v="5"/>
    <n v="0.1"/>
    <n v="0"/>
    <n v="0"/>
    <n v="0"/>
    <n v="0"/>
    <n v="0"/>
    <n v="0"/>
    <n v="5"/>
    <n v="1.4925373134328399"/>
    <n v="66.999999999999815"/>
    <n v="42"/>
    <n v="12.214285714285699"/>
  </r>
  <r>
    <n v="2017"/>
    <x v="7"/>
    <x v="6"/>
    <s v="WAXJE"/>
    <x v="171"/>
    <n v="91"/>
    <n v="68"/>
    <n v="2.3529411764705901"/>
    <n v="91"/>
    <n v="3.87912087912088"/>
    <n v="2"/>
    <n v="2.1978021978022001E-2"/>
    <n v="15"/>
    <n v="-10.6623376623377"/>
    <n v="0.164835164835165"/>
    <n v="58"/>
    <n v="29.2068965517241"/>
    <n v="12"/>
    <n v="33.5833333333333"/>
    <n v="17"/>
    <n v="148.11764705882399"/>
    <n v="17"/>
    <n v="18.470588235294102"/>
    <n v="59"/>
    <n v="44.830508474576298"/>
    <n v="9"/>
    <n v="413.11111111111097"/>
    <n v="64"/>
    <n v="65.796875"/>
    <n v="0.70329670329670302"/>
    <n v="33"/>
    <n v="32.636363636363598"/>
    <n v="0.36263736263736301"/>
    <n v="6"/>
    <n v="0.66666666666666696"/>
    <n v="2"/>
    <n v="0.22222222222222199"/>
    <n v="6"/>
    <n v="9.375E-2"/>
    <n v="2"/>
    <n v="3.125E-2"/>
    <n v="0"/>
    <n v="0"/>
    <n v="0"/>
    <n v="0"/>
    <n v="0"/>
    <n v="0"/>
    <n v="3"/>
    <n v="1.5423728813559301"/>
    <n v="59.000000000000078"/>
    <n v="12"/>
    <n v="13.1666666666667"/>
  </r>
  <r>
    <n v="2017"/>
    <x v="7"/>
    <x v="6"/>
    <s v="PATHI1"/>
    <x v="306"/>
    <n v="1"/>
    <n v="1"/>
    <n v="0"/>
    <n v="1"/>
    <n v="1"/>
    <n v="0"/>
    <n v="0"/>
    <n v="0"/>
    <n v="526"/>
    <n v="0"/>
    <n v="1"/>
    <n v="18"/>
    <n v="0"/>
    <n v="0"/>
    <n v="1"/>
    <n v="69"/>
    <n v="1"/>
    <n v="25"/>
    <n v="0"/>
    <n v="0"/>
    <n v="1"/>
    <n v="8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7"/>
    <x v="6"/>
    <s v="DRELA"/>
    <x v="325"/>
    <n v="30"/>
    <n v="28"/>
    <n v="6"/>
    <n v="30"/>
    <n v="7.3"/>
    <n v="0"/>
    <n v="0"/>
    <n v="2"/>
    <n v="46.821428571428598"/>
    <n v="6.6666666666666693E-2"/>
    <n v="24"/>
    <n v="30.9166666666667"/>
    <n v="6"/>
    <n v="89.3333333333333"/>
    <n v="12"/>
    <n v="240.5"/>
    <n v="11"/>
    <n v="14.636363636363599"/>
    <n v="17"/>
    <n v="173.941176470588"/>
    <n v="11"/>
    <n v="462.36363636363598"/>
    <n v="17"/>
    <n v="201.23529411764699"/>
    <n v="0.56666666666666698"/>
    <n v="0"/>
    <n v="0"/>
    <n v="0"/>
    <n v="6"/>
    <n v="0.54545454545454497"/>
    <n v="0"/>
    <n v="0"/>
    <n v="5"/>
    <n v="0.29411764705882398"/>
    <n v="4"/>
    <n v="0.23529411764705899"/>
    <n v="0"/>
    <n v="0"/>
    <n v="0"/>
    <n v="0"/>
    <n v="0"/>
    <n v="0"/>
    <n v="1"/>
    <n v="1.5"/>
    <n v="20"/>
    <n v="11"/>
    <n v="33.909090909090899"/>
  </r>
  <r>
    <n v="2017"/>
    <x v="7"/>
    <x v="6"/>
    <s v="COLKE"/>
    <x v="344"/>
    <n v="51"/>
    <n v="48"/>
    <n v="3.0833333333333299"/>
    <n v="51"/>
    <n v="4.31372549019608"/>
    <n v="2"/>
    <n v="3.9215686274509803E-2"/>
    <n v="19"/>
    <n v="849.404255319149"/>
    <n v="0.37254901960784298"/>
    <n v="43"/>
    <n v="41.093023255814003"/>
    <n v="10"/>
    <n v="44.7"/>
    <n v="16"/>
    <n v="137.875"/>
    <n v="15"/>
    <n v="5.6"/>
    <n v="33"/>
    <n v="141.21212121212099"/>
    <n v="16"/>
    <n v="297"/>
    <n v="33"/>
    <n v="209.18181818181799"/>
    <n v="0.64705882352941202"/>
    <n v="3"/>
    <n v="102.666666666667"/>
    <n v="5.8823529411764698E-2"/>
    <n v="6"/>
    <n v="0.375"/>
    <n v="1"/>
    <n v="6.25E-2"/>
    <n v="6"/>
    <n v="0.18181818181818199"/>
    <n v="6"/>
    <n v="0.18181818181818199"/>
    <n v="0"/>
    <n v="0"/>
    <n v="0"/>
    <n v="0"/>
    <n v="0"/>
    <n v="0"/>
    <n v="1"/>
    <n v="1.7586206896551699"/>
    <n v="29.000000000000043"/>
    <n v="16"/>
    <n v="20.1875"/>
  </r>
  <r>
    <n v="2017"/>
    <x v="7"/>
    <x v="6"/>
    <s v="BAWSH"/>
    <x v="393"/>
    <n v="121"/>
    <n v="113"/>
    <n v="3.2654867256637199"/>
    <n v="121"/>
    <n v="4.7603305785124004"/>
    <n v="0"/>
    <n v="0"/>
    <n v="35"/>
    <n v="1185.6581196581201"/>
    <n v="0.28925619834710697"/>
    <n v="115"/>
    <n v="35.417391304347802"/>
    <n v="34"/>
    <n v="75.588235294117695"/>
    <n v="48"/>
    <n v="178.666666666667"/>
    <n v="42"/>
    <n v="27.119047619047599"/>
    <n v="69"/>
    <n v="172.78260869565199"/>
    <n v="51"/>
    <n v="421.47058823529397"/>
    <n v="70"/>
    <n v="206.98571428571401"/>
    <n v="0.57851239669421495"/>
    <n v="2"/>
    <n v="189.5"/>
    <n v="1.6528925619834701E-2"/>
    <n v="31"/>
    <n v="0.60784313725490202"/>
    <n v="8"/>
    <n v="0.15686274509803899"/>
    <n v="22"/>
    <n v="0.314285714285714"/>
    <n v="7"/>
    <n v="0.1"/>
    <n v="0"/>
    <n v="0"/>
    <n v="0"/>
    <n v="0"/>
    <n v="0"/>
    <n v="0"/>
    <n v="5"/>
    <n v="1.1100917431192701"/>
    <n v="108.9999999999996"/>
    <n v="26"/>
    <n v="6.3076923076923102"/>
  </r>
  <r>
    <n v="2017"/>
    <x v="7"/>
    <x v="6"/>
    <s v="CRAAL"/>
    <x v="394"/>
    <n v="158"/>
    <n v="150"/>
    <n v="2.3533333333333299"/>
    <n v="157"/>
    <n v="4.07643312101911"/>
    <n v="2"/>
    <n v="1.27388535031847E-2"/>
    <n v="24"/>
    <n v="734.14743589743603"/>
    <n v="0.151898734177215"/>
    <n v="151"/>
    <n v="36.205298013244999"/>
    <n v="56"/>
    <n v="64.678571428571402"/>
    <n v="71"/>
    <n v="182.64788732394399"/>
    <n v="71"/>
    <n v="12.746478873239401"/>
    <n v="78"/>
    <n v="177.74358974359001"/>
    <n v="72"/>
    <n v="420.125"/>
    <n v="83"/>
    <n v="209.734939759036"/>
    <n v="0.525316455696203"/>
    <n v="3"/>
    <n v="105"/>
    <n v="1.8987341772151899E-2"/>
    <n v="50"/>
    <n v="0.69444444444444398"/>
    <n v="23"/>
    <n v="0.31944444444444398"/>
    <n v="37"/>
    <n v="0.44578313253012097"/>
    <n v="14"/>
    <n v="0.16867469879518099"/>
    <n v="0"/>
    <n v="0"/>
    <n v="0"/>
    <n v="0"/>
    <n v="1"/>
    <n v="0"/>
    <n v="0"/>
    <n v="1.13768115942029"/>
    <n v="138.87898089171972"/>
    <n v="71"/>
    <n v="22.014285714285698"/>
  </r>
  <r>
    <n v="2017"/>
    <x v="7"/>
    <x v="6"/>
    <s v="POLAK"/>
    <x v="399"/>
    <n v="126"/>
    <n v="119"/>
    <n v="3.2268907563025202"/>
    <n v="126"/>
    <n v="4.6746031746031704"/>
    <n v="0"/>
    <n v="0"/>
    <n v="17"/>
    <n v="500.16"/>
    <n v="0.134920634920635"/>
    <n v="122"/>
    <n v="33.885245901639301"/>
    <n v="45"/>
    <n v="80.622222222222206"/>
    <n v="56"/>
    <n v="176.267857142857"/>
    <n v="52"/>
    <n v="17.5"/>
    <n v="65"/>
    <n v="193.723076923077"/>
    <n v="52"/>
    <n v="463.30769230769198"/>
    <n v="69"/>
    <n v="237.73913043478299"/>
    <n v="0.547619047619048"/>
    <n v="3"/>
    <n v="158.333333333333"/>
    <n v="2.3809523809523801E-2"/>
    <n v="38"/>
    <n v="0.73076923076923095"/>
    <n v="15"/>
    <n v="0.28846153846153799"/>
    <n v="38"/>
    <n v="0.55072463768115898"/>
    <n v="10"/>
    <n v="0.14492753623188401"/>
    <n v="0"/>
    <n v="0"/>
    <n v="0"/>
    <n v="0"/>
    <n v="0"/>
    <n v="0"/>
    <n v="1"/>
    <n v="1.09565217391304"/>
    <n v="115.00000000000036"/>
    <n v="55"/>
    <n v="29.345454545454501"/>
  </r>
  <r>
    <n v="2017"/>
    <x v="7"/>
    <x v="6"/>
    <s v="TSAJO"/>
    <x v="400"/>
    <n v="214"/>
    <n v="126"/>
    <n v="1.4920634920634901"/>
    <n v="214"/>
    <n v="3.8364485981308398"/>
    <n v="4"/>
    <n v="1.86915887850467E-2"/>
    <n v="20"/>
    <n v="531.03864734299498"/>
    <n v="9.34579439252336E-2"/>
    <n v="176"/>
    <n v="23.880681818181799"/>
    <n v="44"/>
    <n v="44.727272727272698"/>
    <n v="21"/>
    <n v="171.04761904761901"/>
    <n v="20"/>
    <n v="35.15"/>
    <n v="185"/>
    <n v="89.967567567567599"/>
    <n v="21"/>
    <n v="306.90476190476198"/>
    <n v="192"/>
    <n v="109.078125"/>
    <n v="0.89719626168224298"/>
    <n v="107"/>
    <n v="81.710280373831793"/>
    <n v="0.5"/>
    <n v="7"/>
    <n v="0.33333333333333298"/>
    <n v="1"/>
    <n v="4.7619047619047603E-2"/>
    <n v="8"/>
    <n v="4.1666666666666699E-2"/>
    <n v="14"/>
    <n v="7.2916666666666699E-2"/>
    <n v="6"/>
    <n v="2.80373831775701E-2"/>
    <n v="11"/>
    <n v="5.1401869158878503E-2"/>
    <n v="0"/>
    <n v="0"/>
    <n v="2"/>
    <n v="1.39869281045752"/>
    <n v="152.9999999999996"/>
    <n v="18"/>
    <n v="9"/>
  </r>
  <r>
    <n v="2017"/>
    <x v="7"/>
    <x v="6"/>
    <s v="YAQZA"/>
    <x v="404"/>
    <n v="38"/>
    <n v="36"/>
    <n v="2.3055555555555598"/>
    <n v="38"/>
    <n v="3.6842105263157898"/>
    <n v="0"/>
    <n v="0"/>
    <n v="2"/>
    <n v="228.657894736842"/>
    <n v="5.2631578947368397E-2"/>
    <n v="35"/>
    <n v="68.2"/>
    <n v="13"/>
    <n v="142.38461538461499"/>
    <n v="20"/>
    <n v="236.4"/>
    <n v="15"/>
    <n v="6.1333333333333302"/>
    <n v="16"/>
    <n v="240.3125"/>
    <n v="20"/>
    <n v="491.3"/>
    <n v="16"/>
    <n v="260.4375"/>
    <n v="0.42105263157894701"/>
    <n v="0"/>
    <n v="0"/>
    <n v="0"/>
    <n v="8"/>
    <n v="0.4"/>
    <n v="6"/>
    <n v="0.3"/>
    <n v="7"/>
    <n v="0.4375"/>
    <n v="0"/>
    <n v="0"/>
    <n v="0"/>
    <n v="0"/>
    <n v="0"/>
    <n v="0"/>
    <n v="0"/>
    <n v="0"/>
    <n v="1"/>
    <n v="1.1176470588235301"/>
    <n v="33.999999999999979"/>
    <n v="19"/>
    <n v="56.157894736842103"/>
  </r>
  <r>
    <n v="2017"/>
    <x v="7"/>
    <x v="6"/>
    <s v="MERHI"/>
    <x v="405"/>
    <n v="21"/>
    <n v="19"/>
    <n v="6.8421052631578902"/>
    <n v="21"/>
    <n v="7.5714285714285703"/>
    <n v="0"/>
    <n v="0"/>
    <n v="12"/>
    <n v="3915.0952380952399"/>
    <n v="0.57142857142857095"/>
    <n v="20"/>
    <n v="32.9"/>
    <n v="3"/>
    <n v="20"/>
    <n v="9"/>
    <n v="163.555555555556"/>
    <n v="9"/>
    <n v="3.5555555555555598"/>
    <n v="10"/>
    <n v="162.4"/>
    <n v="9"/>
    <n v="483.11111111111097"/>
    <n v="12"/>
    <n v="189.083333333333"/>
    <n v="0.57142857142857095"/>
    <n v="1"/>
    <n v="104"/>
    <n v="4.7619047619047603E-2"/>
    <n v="3"/>
    <n v="0.33333333333333298"/>
    <n v="0"/>
    <n v="0"/>
    <n v="4"/>
    <n v="0.33333333333333298"/>
    <n v="1"/>
    <n v="8.3333333333333301E-2"/>
    <n v="0"/>
    <n v="0"/>
    <n v="0"/>
    <n v="0"/>
    <n v="0"/>
    <n v="0"/>
    <n v="0"/>
    <n v="1.1666666666666701"/>
    <n v="17.999999999999947"/>
    <n v="9"/>
    <n v="9.4444444444444393"/>
  </r>
  <r>
    <n v="2017"/>
    <x v="7"/>
    <x v="6"/>
    <s v="WALMI1"/>
    <x v="379"/>
    <n v="160"/>
    <n v="121"/>
    <n v="2.6859504132231402"/>
    <n v="159"/>
    <n v="4.4905660377358503"/>
    <n v="6"/>
    <n v="3.77358490566038E-2"/>
    <n v="24"/>
    <n v="-29.073529411764699"/>
    <n v="0.15"/>
    <n v="135"/>
    <n v="34.229629629629599"/>
    <n v="33"/>
    <n v="69.606060606060595"/>
    <n v="66"/>
    <n v="197.772727272727"/>
    <n v="59"/>
    <n v="8.8813559322033893"/>
    <n v="76"/>
    <n v="170.22368421052599"/>
    <n v="58"/>
    <n v="483.431034482759"/>
    <n v="85"/>
    <n v="204.65882352941199"/>
    <n v="0.53125"/>
    <n v="10"/>
    <n v="121.9"/>
    <n v="6.25E-2"/>
    <n v="42"/>
    <n v="0.72413793103448298"/>
    <n v="18"/>
    <n v="0.31034482758620702"/>
    <n v="26"/>
    <n v="0.30588235294117699"/>
    <n v="10"/>
    <n v="0.11764705882352899"/>
    <n v="3"/>
    <n v="1.8749999999999999E-2"/>
    <n v="1"/>
    <n v="6.2500000000000003E-3"/>
    <n v="1"/>
    <n v="0"/>
    <n v="5"/>
    <n v="1.5588235294117601"/>
    <n v="102.64150943396257"/>
    <n v="56"/>
    <n v="14.8928571428571"/>
  </r>
  <r>
    <n v="2017"/>
    <x v="7"/>
    <x v="6"/>
    <s v="VERAR1"/>
    <x v="406"/>
    <n v="49"/>
    <n v="37"/>
    <n v="3.7027027027027"/>
    <n v="49"/>
    <n v="5.9591836734693899"/>
    <n v="4"/>
    <n v="8.1632653061224497E-2"/>
    <n v="5"/>
    <n v="680.063829787234"/>
    <n v="0.102040816326531"/>
    <n v="45"/>
    <n v="24.266666666666701"/>
    <n v="13"/>
    <n v="44.307692307692299"/>
    <n v="13"/>
    <n v="128.15384615384599"/>
    <n v="13"/>
    <n v="10.538461538461499"/>
    <n v="29"/>
    <n v="83.724137931034505"/>
    <n v="17"/>
    <n v="430"/>
    <n v="31"/>
    <n v="101.709677419355"/>
    <n v="0.63265306122449005"/>
    <n v="18"/>
    <n v="74.4444444444444"/>
    <n v="0.36734693877551"/>
    <n v="8"/>
    <n v="0.47058823529411797"/>
    <n v="5"/>
    <n v="0.29411764705882398"/>
    <n v="0"/>
    <n v="0"/>
    <n v="1"/>
    <n v="3.2258064516128997E-2"/>
    <n v="0"/>
    <n v="0"/>
    <n v="0"/>
    <n v="0"/>
    <n v="0"/>
    <n v="0"/>
    <n v="0"/>
    <n v="1.13953488372093"/>
    <n v="43.000000000000007"/>
    <n v="13"/>
    <n v="7.0769230769230802"/>
  </r>
  <r>
    <n v="2017"/>
    <x v="7"/>
    <x v="6"/>
    <s v="ULLAQ"/>
    <x v="408"/>
    <n v="95"/>
    <n v="83"/>
    <n v="2.31325301204819"/>
    <n v="94"/>
    <n v="3.4042553191489402"/>
    <n v="0"/>
    <n v="0"/>
    <n v="29"/>
    <n v="992.89010989011001"/>
    <n v="0.30526315789473701"/>
    <n v="89"/>
    <n v="33.033707865168502"/>
    <n v="18"/>
    <n v="67.3333333333333"/>
    <n v="41"/>
    <n v="191.07317073170699"/>
    <n v="38"/>
    <n v="11.105263157894701"/>
    <n v="49"/>
    <n v="147.69387755101999"/>
    <n v="42"/>
    <n v="466.61904761904799"/>
    <n v="51"/>
    <n v="187.49019607843101"/>
    <n v="0.53684210526315801"/>
    <n v="3"/>
    <n v="153"/>
    <n v="3.1578947368421102E-2"/>
    <n v="32"/>
    <n v="0.76190476190476197"/>
    <n v="12"/>
    <n v="0.28571428571428598"/>
    <n v="9"/>
    <n v="0.17647058823529399"/>
    <n v="10"/>
    <n v="0.19607843137254899"/>
    <n v="0"/>
    <n v="0"/>
    <n v="0"/>
    <n v="0"/>
    <n v="1"/>
    <n v="0"/>
    <n v="3"/>
    <n v="1.0561797752808999"/>
    <n v="89.946808510638206"/>
    <n v="40"/>
    <n v="14.275"/>
  </r>
  <r>
    <n v="2017"/>
    <x v="7"/>
    <x v="6"/>
    <s v="LORAN"/>
    <x v="429"/>
    <n v="3"/>
    <n v="2"/>
    <n v="0"/>
    <n v="3"/>
    <n v="3"/>
    <n v="0"/>
    <n v="0"/>
    <n v="0"/>
    <n v="38.6666666666667"/>
    <n v="0"/>
    <n v="3"/>
    <n v="19.3333333333333"/>
    <n v="0"/>
    <n v="0"/>
    <n v="0"/>
    <n v="0"/>
    <n v="0"/>
    <n v="0"/>
    <n v="3"/>
    <n v="56"/>
    <n v="0"/>
    <n v="0"/>
    <n v="3"/>
    <n v="79"/>
    <n v="1"/>
    <n v="1"/>
    <n v="47"/>
    <n v="0.33333333333333298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</r>
  <r>
    <n v="2017"/>
    <x v="7"/>
    <x v="6"/>
    <s v="PINRO"/>
    <x v="430"/>
    <n v="45"/>
    <n v="44"/>
    <n v="4.0681818181818201"/>
    <n v="45"/>
    <n v="5.5111111111111102"/>
    <n v="0"/>
    <n v="0"/>
    <n v="2"/>
    <n v="257.444444444444"/>
    <n v="4.4444444444444398E-2"/>
    <n v="43"/>
    <n v="33.604651162790702"/>
    <n v="20"/>
    <n v="46.6"/>
    <n v="21"/>
    <n v="210.142857142857"/>
    <n v="19"/>
    <n v="10"/>
    <n v="23"/>
    <n v="199.304347826087"/>
    <n v="21"/>
    <n v="420.09523809523802"/>
    <n v="23"/>
    <n v="225.39130434782601"/>
    <n v="0.51111111111111096"/>
    <n v="0"/>
    <n v="0"/>
    <n v="0"/>
    <n v="11"/>
    <n v="0.52380952380952395"/>
    <n v="6"/>
    <n v="0.28571428571428598"/>
    <n v="9"/>
    <n v="0.39130434782608697"/>
    <n v="5"/>
    <n v="0.217391304347826"/>
    <n v="0"/>
    <n v="0"/>
    <n v="0"/>
    <n v="0"/>
    <n v="0"/>
    <n v="0"/>
    <n v="1"/>
    <n v="1.0714285714285701"/>
    <n v="42.000000000000057"/>
    <n v="19"/>
    <n v="9.5789473684210495"/>
  </r>
  <r>
    <n v="2017"/>
    <x v="7"/>
    <x v="6"/>
    <s v="CHAAN2"/>
    <x v="431"/>
    <n v="35"/>
    <n v="33"/>
    <n v="4.1212121212121202"/>
    <n v="35"/>
    <n v="5.4285714285714297"/>
    <n v="0"/>
    <n v="0"/>
    <n v="4"/>
    <n v="626.11428571428598"/>
    <n v="0.114285714285714"/>
    <n v="34"/>
    <n v="45.970588235294102"/>
    <n v="11"/>
    <n v="40"/>
    <n v="15"/>
    <n v="179.6"/>
    <n v="9"/>
    <n v="54.5555555555556"/>
    <n v="16"/>
    <n v="185.125"/>
    <n v="16"/>
    <n v="573.8125"/>
    <n v="18"/>
    <n v="222.777777777778"/>
    <n v="0.51428571428571401"/>
    <n v="1"/>
    <n v="187"/>
    <n v="2.8571428571428598E-2"/>
    <n v="7"/>
    <n v="0.4375"/>
    <n v="6"/>
    <n v="0.375"/>
    <n v="7"/>
    <n v="0.38888888888888901"/>
    <n v="5"/>
    <n v="0.27777777777777801"/>
    <n v="0"/>
    <n v="0"/>
    <n v="0"/>
    <n v="0"/>
    <n v="0"/>
    <n v="0"/>
    <n v="2"/>
    <n v="1.0606060606060601"/>
    <n v="33.000000000000014"/>
    <n v="3"/>
    <n v="0"/>
  </r>
  <r>
    <n v="2017"/>
    <x v="7"/>
    <x v="6"/>
    <s v="BASKH"/>
    <x v="432"/>
    <n v="18"/>
    <n v="17"/>
    <n v="2.52941176470588"/>
    <n v="18"/>
    <n v="3.7777777777777799"/>
    <n v="0"/>
    <n v="0"/>
    <n v="7"/>
    <n v="1688.6875"/>
    <n v="0.38888888888888901"/>
    <n v="17"/>
    <n v="27.823529411764699"/>
    <n v="6"/>
    <n v="63.6666666666667"/>
    <n v="9"/>
    <n v="225.888888888889"/>
    <n v="9"/>
    <n v="8.2222222222222197"/>
    <n v="9"/>
    <n v="228.888888888889"/>
    <n v="9"/>
    <n v="426.555555555556"/>
    <n v="9"/>
    <n v="244.555555555556"/>
    <n v="0.5"/>
    <n v="0"/>
    <n v="0"/>
    <n v="0"/>
    <n v="3"/>
    <n v="0.33333333333333298"/>
    <n v="0"/>
    <n v="0"/>
    <n v="2"/>
    <n v="0.22222222222222199"/>
    <n v="1"/>
    <n v="0.11111111111111099"/>
    <n v="0"/>
    <n v="0"/>
    <n v="0"/>
    <n v="0"/>
    <n v="0"/>
    <n v="0"/>
    <n v="0"/>
    <n v="1"/>
    <n v="18"/>
    <n v="7"/>
    <n v="3.28571428571429"/>
  </r>
  <r>
    <n v="2017"/>
    <x v="7"/>
    <x v="6"/>
    <s v="KIMJA1"/>
    <x v="433"/>
    <n v="15"/>
    <n v="14"/>
    <n v="1.9285714285714299"/>
    <n v="15"/>
    <n v="2.8666666666666698"/>
    <n v="0"/>
    <n v="0"/>
    <n v="4"/>
    <n v="260.83333333333297"/>
    <n v="0.266666666666667"/>
    <n v="15"/>
    <n v="22.3333333333333"/>
    <n v="6"/>
    <n v="38.5"/>
    <n v="7"/>
    <n v="177.71428571428601"/>
    <n v="5"/>
    <n v="14"/>
    <n v="8"/>
    <n v="245.75"/>
    <n v="7"/>
    <n v="416"/>
    <n v="8"/>
    <n v="281.125"/>
    <n v="0.53333333333333299"/>
    <n v="0"/>
    <n v="0"/>
    <n v="0"/>
    <n v="5"/>
    <n v="0.71428571428571397"/>
    <n v="1"/>
    <n v="0.14285714285714299"/>
    <n v="3"/>
    <n v="0.375"/>
    <n v="0"/>
    <n v="0"/>
    <n v="0"/>
    <n v="0"/>
    <n v="0"/>
    <n v="0"/>
    <n v="0"/>
    <n v="0"/>
    <n v="0"/>
    <n v="1.15384615384615"/>
    <n v="13.000000000000044"/>
    <n v="6"/>
    <n v="58.5"/>
  </r>
  <r>
    <n v="2017"/>
    <x v="7"/>
    <x v="6"/>
    <s v="JOYPE"/>
    <x v="434"/>
    <n v="1"/>
    <n v="1"/>
    <n v="6"/>
    <n v="1"/>
    <n v="7"/>
    <n v="0"/>
    <n v="0"/>
    <n v="0"/>
    <n v="-123"/>
    <n v="0"/>
    <n v="1"/>
    <n v="28"/>
    <n v="1"/>
    <n v="28"/>
    <n v="1"/>
    <n v="121"/>
    <n v="1"/>
    <n v="7"/>
    <n v="0"/>
    <n v="0"/>
    <n v="1"/>
    <n v="293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7"/>
    <x v="8"/>
    <s v="GOMJE"/>
    <x v="168"/>
    <n v="14"/>
    <n v="10"/>
    <n v="10.3"/>
    <n v="14"/>
    <n v="12.5"/>
    <n v="2"/>
    <n v="0.14285714285714299"/>
    <n v="0"/>
    <n v="-38.285714285714299"/>
    <n v="0"/>
    <n v="1"/>
    <n v="93"/>
    <n v="2"/>
    <n v="9"/>
    <n v="1"/>
    <n v="203"/>
    <n v="1"/>
    <n v="3"/>
    <n v="12"/>
    <n v="98.4166666666667"/>
    <n v="1"/>
    <n v="515"/>
    <n v="13"/>
    <n v="142"/>
    <n v="0.92857142857142905"/>
    <n v="2"/>
    <n v="60"/>
    <n v="0.14285714285714299"/>
    <n v="0"/>
    <n v="0"/>
    <n v="0"/>
    <n v="0"/>
    <n v="1"/>
    <n v="7.69230769230769E-2"/>
    <n v="2"/>
    <n v="0.15384615384615399"/>
    <n v="0"/>
    <n v="0"/>
    <n v="0"/>
    <n v="0"/>
    <n v="0"/>
    <n v="0"/>
    <n v="1"/>
    <n v="1.55555555555556"/>
    <n v="8.9999999999999734"/>
    <n v="0"/>
    <n v="0"/>
  </r>
  <r>
    <n v="2017"/>
    <x v="7"/>
    <x v="8"/>
    <s v="PALRA"/>
    <x v="164"/>
    <n v="318"/>
    <n v="288"/>
    <n v="4.0451388888888902"/>
    <n v="314"/>
    <n v="6.4904458598726098"/>
    <n v="15"/>
    <n v="4.7770700636942699E-2"/>
    <n v="146"/>
    <n v="2495.7768595041298"/>
    <n v="0.45911949685534598"/>
    <n v="74"/>
    <n v="23.256756756756801"/>
    <n v="66"/>
    <n v="45.439393939393902"/>
    <n v="0"/>
    <n v="0"/>
    <n v="0"/>
    <n v="0"/>
    <n v="292"/>
    <n v="86.229452054794507"/>
    <n v="6"/>
    <n v="310.16666666666703"/>
    <n v="308"/>
    <n v="103.045454545455"/>
    <n v="0.96855345911949697"/>
    <n v="45"/>
    <n v="47.088888888888903"/>
    <n v="0.14150943396226401"/>
    <n v="5"/>
    <n v="0.83333333333333304"/>
    <n v="1"/>
    <n v="0.16666666666666699"/>
    <n v="49"/>
    <n v="0.15909090909090901"/>
    <n v="6"/>
    <n v="1.9480519480519501E-2"/>
    <n v="2"/>
    <n v="6.2893081761006301E-3"/>
    <n v="1"/>
    <n v="3.1446540880503099E-3"/>
    <n v="4"/>
    <n v="0"/>
    <n v="2"/>
    <n v="2.3088235294117601"/>
    <n v="137.73248407643339"/>
    <n v="0"/>
    <n v="0"/>
  </r>
  <r>
    <n v="2017"/>
    <x v="7"/>
    <x v="8"/>
    <s v="EDDOC"/>
    <x v="337"/>
    <n v="3"/>
    <n v="1"/>
    <n v="1"/>
    <n v="1"/>
    <n v="5"/>
    <n v="0"/>
    <n v="0"/>
    <n v="3"/>
    <n v="0"/>
    <n v="1"/>
    <n v="0"/>
    <n v="0"/>
    <n v="0"/>
    <n v="0"/>
    <n v="0"/>
    <n v="0"/>
    <n v="0"/>
    <n v="0"/>
    <n v="0"/>
    <n v="0"/>
    <n v="0"/>
    <n v="0"/>
    <n v="1"/>
    <n v="4"/>
    <n v="0.33333333333333298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1"/>
    <n v="3"/>
    <n v="0"/>
    <n v="0"/>
  </r>
  <r>
    <n v="2017"/>
    <x v="7"/>
    <x v="8"/>
    <s v="GOMJE"/>
    <x v="168"/>
    <n v="1"/>
    <n v="0"/>
    <n v="0"/>
    <n v="1"/>
    <n v="0"/>
    <n v="0"/>
    <n v="0"/>
    <n v="0"/>
    <n v="-10"/>
    <n v="0"/>
    <n v="0"/>
    <n v="0"/>
    <n v="1"/>
    <n v="103"/>
    <n v="0"/>
    <n v="0"/>
    <n v="0"/>
    <n v="0"/>
    <n v="1"/>
    <n v="149"/>
    <n v="0"/>
    <n v="0"/>
    <n v="1"/>
    <n v="1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7"/>
    <x v="8"/>
    <s v="BURDO"/>
    <x v="286"/>
    <n v="393"/>
    <n v="294"/>
    <n v="4.3401360544217704"/>
    <n v="392"/>
    <n v="5.2729591836734704"/>
    <n v="27"/>
    <n v="6.8877551020408198E-2"/>
    <n v="15"/>
    <n v="445.44708994708998"/>
    <n v="3.8167938931297697E-2"/>
    <n v="355"/>
    <n v="21.4394366197183"/>
    <n v="150"/>
    <n v="38.32"/>
    <n v="15"/>
    <n v="186"/>
    <n v="15"/>
    <n v="7.2666666666666702"/>
    <n v="362"/>
    <n v="92.226519337016597"/>
    <n v="20"/>
    <n v="476.55"/>
    <n v="371"/>
    <n v="110.876010781671"/>
    <n v="0.94402035623409697"/>
    <n v="71"/>
    <n v="59.563380281690101"/>
    <n v="0.180661577608143"/>
    <n v="12"/>
    <n v="0.6"/>
    <n v="2"/>
    <n v="0.1"/>
    <n v="81"/>
    <n v="0.21832884097034999"/>
    <n v="18"/>
    <n v="4.8517520215633402E-2"/>
    <n v="3"/>
    <n v="7.63358778625954E-3"/>
    <n v="0"/>
    <n v="0"/>
    <n v="1"/>
    <n v="0"/>
    <n v="1"/>
    <n v="2.4810126582278502"/>
    <n v="158.40306122448965"/>
    <n v="5"/>
    <n v="50.8"/>
  </r>
  <r>
    <n v="2017"/>
    <x v="7"/>
    <x v="8"/>
    <s v="POLSTE"/>
    <x v="142"/>
    <n v="278"/>
    <n v="35"/>
    <n v="3.71428571428571"/>
    <n v="276"/>
    <n v="0.77898550724637705"/>
    <n v="15"/>
    <n v="5.4347826086956499E-2"/>
    <n v="31"/>
    <n v="392.01851851851899"/>
    <n v="0.111510791366906"/>
    <n v="230"/>
    <n v="26.395652173913"/>
    <n v="75"/>
    <n v="34.786666666666697"/>
    <n v="25"/>
    <n v="132.63999999999999"/>
    <n v="24"/>
    <n v="37.5416666666667"/>
    <n v="235"/>
    <n v="99.617021276595807"/>
    <n v="27"/>
    <n v="353.66666666666703"/>
    <n v="250"/>
    <n v="125.748"/>
    <n v="0.89928057553956797"/>
    <n v="38"/>
    <n v="54"/>
    <n v="0.13669064748201401"/>
    <n v="19"/>
    <n v="0.70370370370370405"/>
    <n v="5"/>
    <n v="0.18518518518518501"/>
    <n v="57"/>
    <n v="0.22800000000000001"/>
    <n v="10"/>
    <n v="0.04"/>
    <n v="4"/>
    <n v="1.4388489208633099E-2"/>
    <n v="0"/>
    <n v="0"/>
    <n v="1"/>
    <n v="0"/>
    <n v="3"/>
    <n v="2.4298245614035099"/>
    <n v="114.41155234657035"/>
    <n v="25"/>
    <n v="2.68"/>
  </r>
  <r>
    <n v="2017"/>
    <x v="7"/>
    <x v="8"/>
    <s v="MCCCAM"/>
    <x v="157"/>
    <n v="40"/>
    <n v="34"/>
    <n v="5.0882352941176503"/>
    <n v="40"/>
    <n v="7.65"/>
    <n v="4"/>
    <n v="0.1"/>
    <n v="0"/>
    <n v="52.8"/>
    <n v="0"/>
    <n v="35"/>
    <n v="24.4"/>
    <n v="11"/>
    <n v="31.181818181818201"/>
    <n v="1"/>
    <n v="140"/>
    <n v="1"/>
    <n v="2"/>
    <n v="35"/>
    <n v="104.857142857143"/>
    <n v="2"/>
    <n v="228"/>
    <n v="38"/>
    <n v="141.68421052631601"/>
    <n v="0.95"/>
    <n v="5"/>
    <n v="44.2"/>
    <n v="0.125"/>
    <n v="2"/>
    <n v="1"/>
    <n v="0"/>
    <n v="0"/>
    <n v="8"/>
    <n v="0.21052631578947401"/>
    <n v="1"/>
    <n v="2.6315789473684199E-2"/>
    <n v="0"/>
    <n v="0"/>
    <n v="0"/>
    <n v="0"/>
    <n v="0"/>
    <n v="0"/>
    <n v="1"/>
    <n v="1.8181818181818199"/>
    <n v="21.999999999999979"/>
    <n v="1"/>
    <n v="5"/>
  </r>
  <r>
    <n v="2017"/>
    <x v="7"/>
    <x v="8"/>
    <s v="PETRI"/>
    <x v="143"/>
    <n v="24"/>
    <n v="24"/>
    <n v="2.5416666666666701"/>
    <n v="24"/>
    <n v="4.625"/>
    <n v="0"/>
    <n v="0"/>
    <n v="9"/>
    <n v="3244.8181818181802"/>
    <n v="0.375"/>
    <n v="23"/>
    <n v="19.478260869565201"/>
    <n v="12"/>
    <n v="37.1666666666667"/>
    <n v="3"/>
    <n v="63.6666666666667"/>
    <n v="3"/>
    <n v="29.3333333333333"/>
    <n v="18"/>
    <n v="90.1666666666667"/>
    <n v="3"/>
    <n v="267"/>
    <n v="21"/>
    <n v="130.90476190476201"/>
    <n v="0.875"/>
    <n v="1"/>
    <n v="66"/>
    <n v="4.1666666666666699E-2"/>
    <n v="1"/>
    <n v="0.33333333333333298"/>
    <n v="0"/>
    <n v="0"/>
    <n v="2"/>
    <n v="9.5238095238095205E-2"/>
    <n v="0"/>
    <n v="0"/>
    <n v="0"/>
    <n v="0"/>
    <n v="0"/>
    <n v="0"/>
    <n v="0"/>
    <n v="0"/>
    <n v="0"/>
    <n v="2.6666666666666701"/>
    <n v="8.9999999999999893"/>
    <n v="4"/>
    <n v="16"/>
  </r>
  <r>
    <n v="2017"/>
    <x v="7"/>
    <x v="8"/>
    <s v="BABLIS"/>
    <x v="133"/>
    <n v="41"/>
    <n v="37"/>
    <n v="8.5405405405405403"/>
    <n v="40"/>
    <n v="13.025"/>
    <n v="2"/>
    <n v="0.05"/>
    <n v="13"/>
    <n v="3783.3249999999998"/>
    <n v="0.31707317073170699"/>
    <n v="23"/>
    <n v="47.173913043478301"/>
    <n v="11"/>
    <n v="50.545454545454497"/>
    <n v="2"/>
    <n v="191"/>
    <n v="2"/>
    <n v="35"/>
    <n v="37"/>
    <n v="102.027027027027"/>
    <n v="2"/>
    <n v="297"/>
    <n v="38"/>
    <n v="140.26315789473699"/>
    <n v="0.92682926829268297"/>
    <n v="4"/>
    <n v="69.75"/>
    <n v="9.7560975609756101E-2"/>
    <n v="2"/>
    <n v="1"/>
    <n v="0"/>
    <n v="0"/>
    <n v="5"/>
    <n v="0.13157894736842099"/>
    <n v="4"/>
    <n v="0.105263157894737"/>
    <n v="0"/>
    <n v="0"/>
    <n v="0"/>
    <n v="0"/>
    <n v="1"/>
    <n v="0"/>
    <n v="0"/>
    <n v="2.3529411764705901"/>
    <n v="17.424999999999986"/>
    <n v="2"/>
    <n v="31.5"/>
  </r>
  <r>
    <n v="2017"/>
    <x v="7"/>
    <x v="8"/>
    <s v="WILBRI"/>
    <x v="140"/>
    <n v="85"/>
    <n v="83"/>
    <n v="2.3493975903614501"/>
    <n v="85"/>
    <n v="4.7411764705882398"/>
    <n v="0"/>
    <n v="0"/>
    <n v="28"/>
    <n v="1534.1739130434801"/>
    <n v="0.32941176470588202"/>
    <n v="78"/>
    <n v="9.0128205128205092"/>
    <n v="26"/>
    <n v="26.076923076923102"/>
    <n v="6"/>
    <n v="139.666666666667"/>
    <n v="6"/>
    <n v="1.8333333333333299"/>
    <n v="75"/>
    <n v="75.026666666666699"/>
    <n v="6"/>
    <n v="341.16666666666703"/>
    <n v="79"/>
    <n v="97.468354430379705"/>
    <n v="0.92941176470588205"/>
    <n v="14"/>
    <n v="36.642857142857103"/>
    <n v="0.16470588235294101"/>
    <n v="4"/>
    <n v="0.66666666666666696"/>
    <n v="1"/>
    <n v="0.16666666666666699"/>
    <n v="14"/>
    <n v="0.177215189873418"/>
    <n v="7"/>
    <n v="8.8607594936708903E-2"/>
    <n v="0"/>
    <n v="0"/>
    <n v="0"/>
    <n v="0"/>
    <n v="0"/>
    <n v="0"/>
    <n v="1"/>
    <n v="2.2368421052631602"/>
    <n v="37.999999999999964"/>
    <n v="6"/>
    <n v="25.5"/>
  </r>
  <r>
    <n v="2017"/>
    <x v="7"/>
    <x v="8"/>
    <s v="LORBR1"/>
    <x v="135"/>
    <n v="2"/>
    <n v="2"/>
    <n v="0.5"/>
    <n v="2"/>
    <n v="2.5"/>
    <n v="0"/>
    <n v="0"/>
    <n v="2"/>
    <n v="4459"/>
    <n v="1"/>
    <n v="2"/>
    <n v="20.5"/>
    <n v="0"/>
    <n v="0"/>
    <n v="1"/>
    <n v="283"/>
    <n v="1"/>
    <n v="2"/>
    <n v="1"/>
    <n v="399"/>
    <n v="1"/>
    <n v="440"/>
    <n v="1"/>
    <n v="153"/>
    <n v="0.5"/>
    <n v="0"/>
    <n v="0"/>
    <n v="0"/>
    <n v="1"/>
    <n v="1"/>
    <n v="0"/>
    <n v="0"/>
    <n v="1"/>
    <n v="1"/>
    <n v="0"/>
    <n v="0"/>
    <n v="0"/>
    <n v="0"/>
    <n v="0"/>
    <n v="0"/>
    <n v="0"/>
    <n v="0"/>
    <n v="0"/>
    <n v="1"/>
    <n v="2"/>
    <n v="1"/>
    <n v="0"/>
  </r>
  <r>
    <n v="2017"/>
    <x v="7"/>
    <x v="8"/>
    <s v="WELVA"/>
    <x v="153"/>
    <n v="215"/>
    <n v="197"/>
    <n v="2.59390862944162"/>
    <n v="215"/>
    <n v="5.8046511627906998"/>
    <n v="7"/>
    <n v="3.25581395348837E-2"/>
    <n v="20"/>
    <n v="284.88118811881202"/>
    <n v="9.3023255813953501E-2"/>
    <n v="170"/>
    <n v="16.529411764705898"/>
    <n v="56"/>
    <n v="35.285714285714299"/>
    <n v="13"/>
    <n v="146.461538461538"/>
    <n v="13"/>
    <n v="55.384615384615401"/>
    <n v="194"/>
    <n v="61.716494845360799"/>
    <n v="14"/>
    <n v="374.07142857142901"/>
    <n v="200"/>
    <n v="83.995000000000005"/>
    <n v="0.93023255813953498"/>
    <n v="47"/>
    <n v="47.638297872340402"/>
    <n v="0.21860465116279101"/>
    <n v="13"/>
    <n v="0.92857142857142905"/>
    <n v="3"/>
    <n v="0.214285714285714"/>
    <n v="20"/>
    <n v="0.1"/>
    <n v="7"/>
    <n v="3.5000000000000003E-2"/>
    <n v="1"/>
    <n v="4.65116279069767E-3"/>
    <n v="1"/>
    <n v="4.65116279069767E-3"/>
    <n v="0"/>
    <n v="0"/>
    <n v="4"/>
    <n v="2.9054054054054101"/>
    <n v="73.999999999999886"/>
    <n v="11"/>
    <n v="22.454545454545499"/>
  </r>
  <r>
    <n v="2017"/>
    <x v="7"/>
    <x v="8"/>
    <s v="HOWKE"/>
    <x v="149"/>
    <n v="58"/>
    <n v="56"/>
    <n v="6.8928571428571397"/>
    <n v="58"/>
    <n v="10.1724137931034"/>
    <n v="0"/>
    <n v="0"/>
    <n v="13"/>
    <n v="591.72413793103499"/>
    <n v="0.22413793103448301"/>
    <n v="11"/>
    <n v="38.727272727272698"/>
    <n v="17"/>
    <n v="50"/>
    <n v="6"/>
    <n v="184.333333333333"/>
    <n v="6"/>
    <n v="8.1666666666666696"/>
    <n v="50"/>
    <n v="103.46"/>
    <n v="6"/>
    <n v="430.33333333333297"/>
    <n v="52"/>
    <n v="125.69230769230801"/>
    <n v="0.89655172413793105"/>
    <n v="6"/>
    <n v="76.1666666666667"/>
    <n v="0.10344827586206901"/>
    <n v="4"/>
    <n v="0.66666666666666696"/>
    <n v="1"/>
    <n v="0.16666666666666699"/>
    <n v="9"/>
    <n v="0.17307692307692299"/>
    <n v="0"/>
    <n v="0"/>
    <n v="1"/>
    <n v="1.72413793103448E-2"/>
    <n v="0"/>
    <n v="0"/>
    <n v="0"/>
    <n v="0"/>
    <n v="1"/>
    <n v="2.7619047619047601"/>
    <n v="21.000000000000014"/>
    <n v="6"/>
    <n v="0.83333333333333304"/>
  </r>
  <r>
    <n v="2017"/>
    <x v="7"/>
    <x v="8"/>
    <s v="NECDA"/>
    <x v="83"/>
    <n v="134"/>
    <n v="127"/>
    <n v="3.9842519685039401"/>
    <n v="134"/>
    <n v="6.7910447761194002"/>
    <n v="4"/>
    <n v="2.9850746268656699E-2"/>
    <n v="17"/>
    <n v="380.306451612903"/>
    <n v="0.12686567164179099"/>
    <n v="97"/>
    <n v="24.278350515463899"/>
    <n v="26"/>
    <n v="37.730769230769198"/>
    <n v="12"/>
    <n v="157.5"/>
    <n v="9"/>
    <n v="27.1111111111111"/>
    <n v="121"/>
    <n v="72.429752066115697"/>
    <n v="13"/>
    <n v="379.15384615384602"/>
    <n v="121"/>
    <n v="89.818181818181799"/>
    <n v="0.90298507462686595"/>
    <n v="20"/>
    <n v="50.9"/>
    <n v="0.14925373134328401"/>
    <n v="8"/>
    <n v="0.61538461538461497"/>
    <n v="3"/>
    <n v="0.230769230769231"/>
    <n v="19"/>
    <n v="0.15702479338843001"/>
    <n v="1"/>
    <n v="8.2644628099173608E-3"/>
    <n v="1"/>
    <n v="7.4626865671641798E-3"/>
    <n v="0"/>
    <n v="0"/>
    <n v="0"/>
    <n v="0"/>
    <n v="1"/>
    <n v="2.2333333333333298"/>
    <n v="60.000000000000092"/>
    <n v="11"/>
    <n v="10.636363636363599"/>
  </r>
  <r>
    <n v="2017"/>
    <x v="7"/>
    <x v="8"/>
    <s v="LYSDO"/>
    <x v="166"/>
    <n v="57"/>
    <n v="56"/>
    <n v="4.96428571428571"/>
    <n v="56"/>
    <n v="7.41071428571429"/>
    <n v="2"/>
    <n v="3.5714285714285698E-2"/>
    <n v="4"/>
    <n v="88.259259259259295"/>
    <n v="7.0175438596491196E-2"/>
    <n v="47"/>
    <n v="49.191489361702097"/>
    <n v="7"/>
    <n v="63.142857142857103"/>
    <n v="5"/>
    <n v="158.6"/>
    <n v="5"/>
    <n v="10.199999999999999"/>
    <n v="33"/>
    <n v="109.424242424242"/>
    <n v="9"/>
    <n v="337.33333333333297"/>
    <n v="47"/>
    <n v="143.82978723404301"/>
    <n v="0.82456140350877205"/>
    <n v="4"/>
    <n v="52.5"/>
    <n v="7.0175438596491196E-2"/>
    <n v="2"/>
    <n v="0.22222222222222199"/>
    <n v="3"/>
    <n v="0.33333333333333298"/>
    <n v="6"/>
    <n v="0.12765957446808501"/>
    <n v="8"/>
    <n v="0.170212765957447"/>
    <n v="1"/>
    <n v="1.7543859649122799E-2"/>
    <n v="1"/>
    <n v="1.7543859649122799E-2"/>
    <n v="1"/>
    <n v="0"/>
    <n v="1"/>
    <n v="2.5454545454545499"/>
    <n v="22.392857142857103"/>
    <n v="0"/>
    <n v="0"/>
  </r>
  <r>
    <n v="2017"/>
    <x v="7"/>
    <x v="8"/>
    <s v="STERA"/>
    <x v="152"/>
    <n v="172"/>
    <n v="142"/>
    <n v="2.9718309859154899"/>
    <n v="168"/>
    <n v="6.5773809523809499"/>
    <n v="29"/>
    <n v="0.172619047619048"/>
    <n v="10"/>
    <n v="255.73780487804899"/>
    <n v="5.8139534883720902E-2"/>
    <n v="32"/>
    <n v="29.625"/>
    <n v="49"/>
    <n v="34.387755102040799"/>
    <n v="9"/>
    <n v="175.555555555556"/>
    <n v="9"/>
    <n v="3.4444444444444402"/>
    <n v="155"/>
    <n v="71.193548387096797"/>
    <n v="10"/>
    <n v="368"/>
    <n v="158"/>
    <n v="100.670886075949"/>
    <n v="0.918604651162791"/>
    <n v="39"/>
    <n v="42.923076923076898"/>
    <n v="0.226744186046512"/>
    <n v="9"/>
    <n v="0.9"/>
    <n v="1"/>
    <n v="0.1"/>
    <n v="25"/>
    <n v="0.158227848101266"/>
    <n v="10"/>
    <n v="6.3291139240506306E-2"/>
    <n v="2"/>
    <n v="1.16279069767442E-2"/>
    <n v="0"/>
    <n v="0"/>
    <n v="4"/>
    <n v="0"/>
    <n v="3"/>
    <n v="2.8"/>
    <n v="61.428571428571431"/>
    <n v="7"/>
    <n v="15.8571428571429"/>
  </r>
  <r>
    <n v="2017"/>
    <x v="7"/>
    <x v="8"/>
    <s v="SCDGA"/>
    <x v="138"/>
    <n v="19"/>
    <n v="18"/>
    <n v="5.2777777777777803"/>
    <n v="19"/>
    <n v="6.8947368421052602"/>
    <n v="2"/>
    <n v="0.105263157894737"/>
    <n v="3"/>
    <n v="433.68421052631601"/>
    <n v="0.157894736842105"/>
    <n v="11"/>
    <n v="26.272727272727298"/>
    <n v="3"/>
    <n v="53"/>
    <n v="1"/>
    <n v="263"/>
    <n v="1"/>
    <n v="34"/>
    <n v="17"/>
    <n v="80.588235294117695"/>
    <n v="1"/>
    <n v="335"/>
    <n v="18"/>
    <n v="115.777777777778"/>
    <n v="0.94736842105263197"/>
    <n v="4"/>
    <n v="67.25"/>
    <n v="0.21052631578947401"/>
    <n v="1"/>
    <n v="1"/>
    <n v="0"/>
    <n v="0"/>
    <n v="1"/>
    <n v="5.5555555555555601E-2"/>
    <n v="1"/>
    <n v="5.5555555555555601E-2"/>
    <n v="0"/>
    <n v="0"/>
    <n v="0"/>
    <n v="0"/>
    <n v="0"/>
    <n v="0"/>
    <n v="1"/>
    <n v="1.9"/>
    <n v="10"/>
    <n v="1"/>
    <n v="99"/>
  </r>
  <r>
    <n v="2017"/>
    <x v="7"/>
    <x v="8"/>
    <s v="ALMKH"/>
    <x v="173"/>
    <n v="1"/>
    <n v="1"/>
    <n v="1"/>
    <n v="1"/>
    <n v="2"/>
    <n v="0"/>
    <n v="0"/>
    <n v="0"/>
    <n v="84"/>
    <n v="0"/>
    <n v="1"/>
    <n v="2"/>
    <n v="0"/>
    <n v="0"/>
    <n v="1"/>
    <n v="239"/>
    <n v="1"/>
    <n v="169"/>
    <n v="0"/>
    <n v="0"/>
    <n v="1"/>
    <n v="449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0"/>
  </r>
  <r>
    <n v="2017"/>
    <x v="7"/>
    <x v="8"/>
    <s v="FALMIC"/>
    <x v="146"/>
    <n v="1"/>
    <n v="1"/>
    <n v="1"/>
    <n v="1"/>
    <n v="3"/>
    <n v="0"/>
    <n v="0"/>
    <n v="0"/>
    <n v="699"/>
    <n v="0"/>
    <n v="1"/>
    <n v="10"/>
    <n v="1"/>
    <n v="24"/>
    <n v="1"/>
    <n v="219"/>
    <n v="1"/>
    <n v="16"/>
    <n v="0"/>
    <n v="0"/>
    <n v="1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7"/>
    <x v="8"/>
    <s v="WAXJE"/>
    <x v="171"/>
    <n v="116"/>
    <n v="110"/>
    <n v="3.2363636363636399"/>
    <n v="114"/>
    <n v="6.5526315789473699"/>
    <n v="2"/>
    <n v="1.7543859649122799E-2"/>
    <n v="6"/>
    <n v="141.333333333333"/>
    <n v="5.1724137931034503E-2"/>
    <n v="97"/>
    <n v="16.216494845360799"/>
    <n v="27"/>
    <n v="16.962962962963001"/>
    <n v="14"/>
    <n v="123.071428571429"/>
    <n v="14"/>
    <n v="24.8571428571429"/>
    <n v="97"/>
    <n v="61.360824742268001"/>
    <n v="14"/>
    <n v="357.07142857142901"/>
    <n v="100"/>
    <n v="83.88"/>
    <n v="0.86206896551724099"/>
    <n v="25"/>
    <n v="35.119999999999997"/>
    <n v="0.21551724137931"/>
    <n v="7"/>
    <n v="0.5"/>
    <n v="4"/>
    <n v="0.28571428571428598"/>
    <n v="15"/>
    <n v="0.15"/>
    <n v="4"/>
    <n v="0.04"/>
    <n v="0"/>
    <n v="0"/>
    <n v="0"/>
    <n v="0"/>
    <n v="2"/>
    <n v="0"/>
    <n v="1"/>
    <n v="2.0727272727272701"/>
    <n v="55.964912280701824"/>
    <n v="14"/>
    <n v="14.6428571428571"/>
  </r>
  <r>
    <n v="2017"/>
    <x v="7"/>
    <x v="8"/>
    <s v="MULAM"/>
    <x v="247"/>
    <n v="1"/>
    <n v="1"/>
    <n v="0"/>
    <n v="1"/>
    <n v="2"/>
    <n v="0"/>
    <n v="0"/>
    <n v="0"/>
    <n v="-427"/>
    <n v="0"/>
    <n v="1"/>
    <n v="17"/>
    <n v="0"/>
    <n v="0"/>
    <n v="0"/>
    <n v="0"/>
    <n v="0"/>
    <n v="0"/>
    <n v="0"/>
    <n v="0"/>
    <n v="1"/>
    <n v="523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7"/>
    <x v="8"/>
    <s v="DIPJA"/>
    <x v="301"/>
    <n v="5"/>
    <n v="5"/>
    <n v="1.6"/>
    <n v="5"/>
    <n v="3.8"/>
    <n v="0"/>
    <n v="0"/>
    <n v="0"/>
    <n v="36.200000000000003"/>
    <n v="0"/>
    <n v="2"/>
    <n v="7"/>
    <n v="0"/>
    <n v="0"/>
    <n v="1"/>
    <n v="152"/>
    <n v="1"/>
    <n v="0"/>
    <n v="3"/>
    <n v="73"/>
    <n v="2"/>
    <n v="213"/>
    <n v="3"/>
    <n v="86"/>
    <n v="0.6"/>
    <n v="1"/>
    <n v="21"/>
    <n v="0.2"/>
    <n v="2"/>
    <n v="1"/>
    <n v="0"/>
    <n v="0"/>
    <n v="1"/>
    <n v="0.33333333333333298"/>
    <n v="1"/>
    <n v="0.33333333333333298"/>
    <n v="0"/>
    <n v="0"/>
    <n v="0"/>
    <n v="0"/>
    <n v="0"/>
    <n v="0"/>
    <n v="0"/>
    <n v="1.6666666666666701"/>
    <n v="2.9999999999999938"/>
    <n v="1"/>
    <n v="19"/>
  </r>
  <r>
    <n v="2017"/>
    <x v="7"/>
    <x v="8"/>
    <s v="VALGL"/>
    <x v="302"/>
    <n v="150"/>
    <n v="129"/>
    <n v="4.18604651162791"/>
    <n v="149"/>
    <n v="5.6912751677852302"/>
    <n v="20"/>
    <n v="0.134228187919463"/>
    <n v="7"/>
    <n v="49.3194444444444"/>
    <n v="4.6666666666666697E-2"/>
    <n v="144"/>
    <n v="7.6180555555555598"/>
    <n v="56"/>
    <n v="34.5"/>
    <n v="1"/>
    <n v="113"/>
    <n v="1"/>
    <n v="4"/>
    <n v="139"/>
    <n v="96.482014388489205"/>
    <n v="2"/>
    <n v="233"/>
    <n v="146"/>
    <n v="120.753424657534"/>
    <n v="0.97333333333333305"/>
    <n v="34"/>
    <n v="69.5"/>
    <n v="0.22666666666666699"/>
    <n v="2"/>
    <n v="1"/>
    <n v="0"/>
    <n v="0"/>
    <n v="18"/>
    <n v="0.123287671232877"/>
    <n v="8"/>
    <n v="5.4794520547945202E-2"/>
    <n v="0"/>
    <n v="0"/>
    <n v="0"/>
    <n v="0"/>
    <n v="1"/>
    <n v="0"/>
    <n v="1"/>
    <n v="2.8113207547169798"/>
    <n v="53.355704697986603"/>
    <n v="1"/>
    <n v="0"/>
  </r>
  <r>
    <n v="2017"/>
    <x v="7"/>
    <x v="8"/>
    <s v="COLAK"/>
    <x v="344"/>
    <n v="37"/>
    <n v="37"/>
    <n v="9.2972972972973"/>
    <n v="37"/>
    <n v="11.7837837837838"/>
    <n v="2"/>
    <n v="5.4054054054054099E-2"/>
    <n v="29"/>
    <n v="1619.7222222222199"/>
    <n v="0.78378378378378399"/>
    <n v="27"/>
    <n v="35.592592592592602"/>
    <n v="6"/>
    <n v="62.5"/>
    <n v="1"/>
    <n v="70"/>
    <n v="0"/>
    <n v="0"/>
    <n v="33"/>
    <n v="90.3333333333333"/>
    <n v="1"/>
    <n v="267"/>
    <n v="36"/>
    <n v="118.333333333333"/>
    <n v="0.97297297297297303"/>
    <n v="6"/>
    <n v="42.6666666666667"/>
    <n v="0.162162162162162"/>
    <n v="0"/>
    <n v="0"/>
    <n v="0"/>
    <n v="0"/>
    <n v="7"/>
    <n v="0.194444444444444"/>
    <n v="0"/>
    <n v="0"/>
    <n v="1"/>
    <n v="2.7027027027027001E-2"/>
    <n v="0"/>
    <n v="0"/>
    <n v="0"/>
    <n v="0"/>
    <n v="0"/>
    <n v="2.6428571428571401"/>
    <n v="14.000000000000014"/>
    <n v="1"/>
    <n v="0"/>
  </r>
  <r>
    <n v="2017"/>
    <x v="7"/>
    <x v="9"/>
    <s v="No MD"/>
    <x v="336"/>
    <n v="5"/>
    <n v="0"/>
    <n v="0"/>
    <n v="3"/>
    <n v="14.6666666666667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666666666666701"/>
    <n v="2.9999999999999938"/>
    <n v="0"/>
    <n v="0"/>
  </r>
  <r>
    <n v="2017"/>
    <x v="7"/>
    <x v="9"/>
    <s v="SAVPA"/>
    <x v="179"/>
    <n v="278"/>
    <n v="24"/>
    <n v="3.5833333333333299"/>
    <n v="276"/>
    <n v="1.86231884057971"/>
    <n v="6"/>
    <n v="2.1739130434782601E-2"/>
    <n v="48"/>
    <n v="1071.4777777777799"/>
    <n v="0.17266187050359699"/>
    <n v="229"/>
    <n v="44.484716157205199"/>
    <n v="76"/>
    <n v="46.328947368421098"/>
    <n v="80"/>
    <n v="151.625"/>
    <n v="72"/>
    <n v="5.0555555555555598"/>
    <n v="182"/>
    <n v="135.46703296703299"/>
    <n v="62"/>
    <n v="522.51612903225805"/>
    <n v="187"/>
    <n v="194.33155080213899"/>
    <n v="0.67266187050359705"/>
    <n v="31"/>
    <n v="77.516129032258107"/>
    <n v="0.111510791366906"/>
    <n v="54"/>
    <n v="0.87096774193548399"/>
    <n v="19"/>
    <n v="0.30645161290322598"/>
    <n v="55"/>
    <n v="0.29411764705882398"/>
    <n v="17"/>
    <n v="9.0909090909090898E-2"/>
    <n v="3"/>
    <n v="1.07913669064748E-2"/>
    <n v="1"/>
    <n v="3.5971223021582701E-3"/>
    <n v="1"/>
    <n v="0"/>
    <n v="9"/>
    <n v="1.9928057553956799"/>
    <n v="139.50180505415187"/>
    <n v="76"/>
    <n v="8.3947368421052602"/>
  </r>
  <r>
    <n v="2017"/>
    <x v="7"/>
    <x v="9"/>
    <s v="SANRE"/>
    <x v="170"/>
    <n v="224"/>
    <n v="30"/>
    <n v="3.3333333333333299"/>
    <n v="223"/>
    <n v="3.1479820627802702"/>
    <n v="2"/>
    <n v="8.9686098654708502E-3"/>
    <n v="24"/>
    <n v="108.845410628019"/>
    <n v="0.107142857142857"/>
    <n v="200"/>
    <n v="49.435000000000002"/>
    <n v="67"/>
    <n v="51.507462686567202"/>
    <n v="100"/>
    <n v="166.83"/>
    <n v="97"/>
    <n v="4.34020618556701"/>
    <n v="109"/>
    <n v="160.71559633027499"/>
    <n v="74"/>
    <n v="536.02702702702697"/>
    <n v="117"/>
    <n v="209.06837606837601"/>
    <n v="0.52232142857142905"/>
    <n v="13"/>
    <n v="119.461538461538"/>
    <n v="5.8035714285714302E-2"/>
    <n v="70"/>
    <n v="0.94594594594594605"/>
    <n v="25"/>
    <n v="0.337837837837838"/>
    <n v="52"/>
    <n v="0.44444444444444398"/>
    <n v="12"/>
    <n v="0.102564102564103"/>
    <n v="4"/>
    <n v="1.7857142857142901E-2"/>
    <n v="1"/>
    <n v="4.4642857142857097E-3"/>
    <n v="1"/>
    <n v="0"/>
    <n v="7"/>
    <n v="1.8278688524590201"/>
    <n v="122.54708520179348"/>
    <n v="90"/>
    <n v="9.3444444444444503"/>
  </r>
  <r>
    <n v="2017"/>
    <x v="7"/>
    <x v="9"/>
    <s v="GOMJE"/>
    <x v="168"/>
    <n v="91"/>
    <n v="3"/>
    <n v="2.3333333333333299"/>
    <n v="90"/>
    <n v="4.0222222222222204"/>
    <n v="2"/>
    <n v="2.2222222222222199E-2"/>
    <n v="18"/>
    <n v="847.77380952380997"/>
    <n v="0.19780219780219799"/>
    <n v="30"/>
    <n v="124.3"/>
    <n v="16"/>
    <n v="18.9375"/>
    <n v="20"/>
    <n v="187.8"/>
    <n v="20"/>
    <n v="10.3"/>
    <n v="66"/>
    <n v="108.030303030303"/>
    <n v="15"/>
    <n v="580.20000000000005"/>
    <n v="69"/>
    <n v="132.08695652173901"/>
    <n v="0.75824175824175799"/>
    <n v="23"/>
    <n v="61.260869565217398"/>
    <n v="0.25274725274725302"/>
    <n v="13"/>
    <n v="0.86666666666666703"/>
    <n v="5"/>
    <n v="0.33333333333333298"/>
    <n v="25"/>
    <n v="0.36231884057970998"/>
    <n v="8"/>
    <n v="0.115942028985507"/>
    <n v="3"/>
    <n v="3.2967032967033003E-2"/>
    <n v="0"/>
    <n v="0"/>
    <n v="1"/>
    <n v="0"/>
    <n v="4"/>
    <n v="1.40625"/>
    <n v="64.711111111111109"/>
    <n v="8"/>
    <n v="4.125"/>
  </r>
  <r>
    <n v="2017"/>
    <x v="7"/>
    <x v="9"/>
    <s v="METMI"/>
    <x v="160"/>
    <n v="91"/>
    <n v="5"/>
    <n v="7.8"/>
    <n v="91"/>
    <n v="6.1868131868131897"/>
    <n v="4"/>
    <n v="4.3956043956044001E-2"/>
    <n v="56"/>
    <n v="1410.74509803922"/>
    <n v="0.61538461538461497"/>
    <n v="28"/>
    <n v="344.82142857142901"/>
    <n v="30"/>
    <n v="52.066666666666698"/>
    <n v="15"/>
    <n v="166.8"/>
    <n v="12"/>
    <n v="4"/>
    <n v="70"/>
    <n v="140.38571428571399"/>
    <n v="12"/>
    <n v="919.5"/>
    <n v="74"/>
    <n v="171.05405405405401"/>
    <n v="0.81318681318681296"/>
    <n v="21"/>
    <n v="95.857142857142904"/>
    <n v="0.230769230769231"/>
    <n v="10"/>
    <n v="0.83333333333333304"/>
    <n v="7"/>
    <n v="0.58333333333333304"/>
    <n v="19"/>
    <n v="0.25675675675675702"/>
    <n v="7"/>
    <n v="9.45945945945946E-2"/>
    <n v="1"/>
    <n v="1.0989010989011E-2"/>
    <n v="0"/>
    <n v="0"/>
    <n v="0"/>
    <n v="0"/>
    <n v="6"/>
    <n v="1.5689655172413799"/>
    <n v="57.999999999999979"/>
    <n v="15"/>
    <n v="30.6"/>
  </r>
  <r>
    <n v="2017"/>
    <x v="7"/>
    <x v="9"/>
    <s v="PALRA"/>
    <x v="164"/>
    <n v="14"/>
    <n v="0"/>
    <n v="0"/>
    <n v="14"/>
    <n v="7.0714285714285703"/>
    <n v="0"/>
    <n v="0"/>
    <n v="10"/>
    <n v="8017.0769230769201"/>
    <n v="0.71428571428571397"/>
    <n v="4"/>
    <n v="126.75"/>
    <n v="4"/>
    <n v="31.5"/>
    <n v="0"/>
    <n v="0"/>
    <n v="0"/>
    <n v="0"/>
    <n v="13"/>
    <n v="154.84615384615401"/>
    <n v="0"/>
    <n v="0"/>
    <n v="14"/>
    <n v="189.78571428571399"/>
    <n v="1"/>
    <n v="3"/>
    <n v="25"/>
    <n v="0.214285714285714"/>
    <n v="0"/>
    <n v="0"/>
    <n v="0"/>
    <n v="0"/>
    <n v="1"/>
    <n v="7.1428571428571397E-2"/>
    <n v="2"/>
    <n v="0.14285714285714299"/>
    <n v="0"/>
    <n v="0"/>
    <n v="0"/>
    <n v="0"/>
    <n v="0"/>
    <n v="0"/>
    <n v="1"/>
    <n v="1.75"/>
    <n v="8"/>
    <n v="0"/>
    <n v="0"/>
  </r>
  <r>
    <n v="2017"/>
    <x v="7"/>
    <x v="9"/>
    <s v="EDDOC"/>
    <x v="337"/>
    <n v="9"/>
    <n v="1"/>
    <n v="4"/>
    <n v="7"/>
    <n v="4.71428571428571"/>
    <n v="0"/>
    <n v="0"/>
    <n v="5"/>
    <n v="2794"/>
    <n v="0.55555555555555602"/>
    <n v="2"/>
    <n v="308"/>
    <n v="2"/>
    <n v="9"/>
    <n v="2"/>
    <n v="609"/>
    <n v="1"/>
    <n v="6"/>
    <n v="4"/>
    <n v="144.75"/>
    <n v="0"/>
    <n v="0"/>
    <n v="4"/>
    <n v="146"/>
    <n v="0.44444444444444398"/>
    <n v="0"/>
    <n v="0"/>
    <n v="0"/>
    <n v="2"/>
    <n v="0"/>
    <n v="1"/>
    <n v="0"/>
    <n v="1"/>
    <n v="0.25"/>
    <n v="2"/>
    <n v="0.5"/>
    <n v="0"/>
    <n v="0"/>
    <n v="0"/>
    <n v="0"/>
    <n v="2"/>
    <n v="0"/>
    <n v="1"/>
    <n v="1.1666666666666701"/>
    <n v="7.7142857142856922"/>
    <n v="1"/>
    <n v="0"/>
  </r>
  <r>
    <n v="2017"/>
    <x v="7"/>
    <x v="9"/>
    <s v="POLSTE"/>
    <x v="142"/>
    <n v="85"/>
    <n v="6"/>
    <n v="3.1666666666666701"/>
    <n v="84"/>
    <n v="3.7976190476190501"/>
    <n v="2"/>
    <n v="2.3809523809523801E-2"/>
    <n v="18"/>
    <n v="-72.826086956521706"/>
    <n v="0.21176470588235299"/>
    <n v="63"/>
    <n v="51.634920634920597"/>
    <n v="18"/>
    <n v="38.8333333333333"/>
    <n v="16"/>
    <n v="126.5"/>
    <n v="16"/>
    <n v="33.5"/>
    <n v="59"/>
    <n v="103.864406779661"/>
    <n v="10"/>
    <n v="944.7"/>
    <n v="61"/>
    <n v="137.786885245902"/>
    <n v="0.71764705882352897"/>
    <n v="24"/>
    <n v="94.3333333333333"/>
    <n v="0.28235294117647097"/>
    <n v="13"/>
    <n v="1.3"/>
    <n v="3"/>
    <n v="0.3"/>
    <n v="15"/>
    <n v="0.24590163934426201"/>
    <n v="6"/>
    <n v="9.8360655737704902E-2"/>
    <n v="1"/>
    <n v="1.1764705882352899E-2"/>
    <n v="1"/>
    <n v="1.1764705882352899E-2"/>
    <n v="1"/>
    <n v="0"/>
    <n v="2"/>
    <n v="1.9090909090909101"/>
    <n v="44.523809523809504"/>
    <n v="11"/>
    <n v="3.1818181818181799"/>
  </r>
  <r>
    <n v="2017"/>
    <x v="7"/>
    <x v="9"/>
    <s v="KEYJA"/>
    <x v="219"/>
    <n v="529"/>
    <n v="148"/>
    <n v="0.87162162162162204"/>
    <n v="529"/>
    <n v="4.4990548204158802"/>
    <n v="14"/>
    <n v="2.6465028355387499E-2"/>
    <n v="8"/>
    <n v="17.462998102466798"/>
    <n v="1.51228733459357E-2"/>
    <n v="371"/>
    <n v="23.097035040431301"/>
    <n v="126"/>
    <n v="30.412698412698401"/>
    <n v="16"/>
    <n v="138.4375"/>
    <n v="16"/>
    <n v="2.6875"/>
    <n v="503"/>
    <n v="66.081510934393606"/>
    <n v="11"/>
    <n v="696"/>
    <n v="513"/>
    <n v="84.7777777777778"/>
    <n v="0.96975425330812903"/>
    <n v="361"/>
    <n v="65.3573407202216"/>
    <n v="0.68241965973535001"/>
    <n v="10"/>
    <n v="0.90909090909090895"/>
    <n v="5"/>
    <n v="0.45454545454545497"/>
    <n v="76"/>
    <n v="0.148148148148148"/>
    <n v="19"/>
    <n v="3.7037037037037E-2"/>
    <n v="4"/>
    <n v="7.5614366729678598E-3"/>
    <n v="1"/>
    <n v="1.8903591682419699E-3"/>
    <n v="0"/>
    <n v="0"/>
    <n v="1"/>
    <n v="2.9719101123595499"/>
    <n v="178.00000000000003"/>
    <n v="13"/>
    <n v="3.6923076923076898"/>
  </r>
  <r>
    <n v="2017"/>
    <x v="7"/>
    <x v="9"/>
    <s v="MCCCAM"/>
    <x v="157"/>
    <n v="110"/>
    <n v="29"/>
    <n v="2.9310344827586201"/>
    <n v="109"/>
    <n v="5.5596330275229402"/>
    <n v="4"/>
    <n v="3.6697247706422E-2"/>
    <n v="2"/>
    <n v="399.48623853211001"/>
    <n v="1.8181818181818198E-2"/>
    <n v="93"/>
    <n v="31.161290322580601"/>
    <n v="34"/>
    <n v="36.676470588235297"/>
    <n v="16"/>
    <n v="102.5625"/>
    <n v="14"/>
    <n v="10.214285714285699"/>
    <n v="85"/>
    <n v="93.2470588235294"/>
    <n v="18"/>
    <n v="476.33333333333297"/>
    <n v="91"/>
    <n v="132.274725274725"/>
    <n v="0.82727272727272705"/>
    <n v="46"/>
    <n v="89.2173913043478"/>
    <n v="0.41818181818181799"/>
    <n v="12"/>
    <n v="0.66666666666666696"/>
    <n v="7"/>
    <n v="0.38888888888888901"/>
    <n v="15"/>
    <n v="0.164835164835165"/>
    <n v="8"/>
    <n v="8.7912087912087905E-2"/>
    <n v="2"/>
    <n v="1.8181818181818198E-2"/>
    <n v="0"/>
    <n v="0"/>
    <n v="1"/>
    <n v="0"/>
    <n v="2"/>
    <n v="2.53488372093023"/>
    <n v="43.39449541284408"/>
    <n v="14"/>
    <n v="51.571428571428598"/>
  </r>
  <r>
    <n v="2017"/>
    <x v="7"/>
    <x v="9"/>
    <s v="PETRI"/>
    <x v="143"/>
    <n v="83"/>
    <n v="12"/>
    <n v="2.5"/>
    <n v="83"/>
    <n v="4.6987951807228896"/>
    <n v="4"/>
    <n v="4.8192771084337303E-2"/>
    <n v="73"/>
    <n v="5782.6951219512202"/>
    <n v="0.87951807228915702"/>
    <n v="77"/>
    <n v="100.077922077922"/>
    <n v="27"/>
    <n v="49.6666666666667"/>
    <n v="44"/>
    <n v="158.886363636364"/>
    <n v="38"/>
    <n v="28.789473684210499"/>
    <n v="35"/>
    <n v="164.828571428571"/>
    <n v="35"/>
    <n v="781.88571428571402"/>
    <n v="37"/>
    <n v="214.05405405405401"/>
    <n v="0.44578313253012097"/>
    <n v="5"/>
    <n v="117.6"/>
    <n v="6.02409638554217E-2"/>
    <n v="33"/>
    <n v="0.94285714285714295"/>
    <n v="9"/>
    <n v="0.25714285714285701"/>
    <n v="11"/>
    <n v="0.29729729729729698"/>
    <n v="2"/>
    <n v="5.4054054054054099E-2"/>
    <n v="0"/>
    <n v="0"/>
    <n v="0"/>
    <n v="0"/>
    <n v="0"/>
    <n v="0"/>
    <n v="2"/>
    <n v="1.97619047619048"/>
    <n v="41.999999999999915"/>
    <n v="43"/>
    <n v="8.0465116279069804"/>
  </r>
  <r>
    <n v="2017"/>
    <x v="7"/>
    <x v="9"/>
    <s v="MATMI"/>
    <x v="144"/>
    <n v="63"/>
    <n v="1"/>
    <n v="6"/>
    <n v="61"/>
    <n v="4.6885245901639303"/>
    <n v="0"/>
    <n v="0"/>
    <n v="7"/>
    <n v="687.03278688524597"/>
    <n v="0.11111111111111099"/>
    <n v="10"/>
    <n v="331.7"/>
    <n v="14"/>
    <n v="28.785714285714299"/>
    <n v="11"/>
    <n v="140.54545454545499"/>
    <n v="11"/>
    <n v="7.6363636363636402"/>
    <n v="50"/>
    <n v="91.68"/>
    <n v="7"/>
    <n v="419.71428571428601"/>
    <n v="50"/>
    <n v="121.1"/>
    <n v="0.79365079365079405"/>
    <n v="23"/>
    <n v="60.173913043478301"/>
    <n v="0.365079365079365"/>
    <n v="4"/>
    <n v="0.57142857142857095"/>
    <n v="4"/>
    <n v="0.57142857142857095"/>
    <n v="13"/>
    <n v="0.26"/>
    <n v="3"/>
    <n v="0.06"/>
    <n v="1"/>
    <n v="1.58730158730159E-2"/>
    <n v="0"/>
    <n v="0"/>
    <n v="2"/>
    <n v="0"/>
    <n v="3"/>
    <n v="1.38636363636364"/>
    <n v="45.442622950819555"/>
    <n v="11"/>
    <n v="3"/>
  </r>
  <r>
    <n v="2017"/>
    <x v="7"/>
    <x v="9"/>
    <s v="LORBR1"/>
    <x v="135"/>
    <n v="19"/>
    <n v="2"/>
    <n v="6.5"/>
    <n v="19"/>
    <n v="3.5263157894736801"/>
    <n v="1"/>
    <n v="5.2631578947368397E-2"/>
    <n v="4"/>
    <n v="1422.3888888888901"/>
    <n v="0.21052631578947401"/>
    <n v="11"/>
    <n v="59.363636363636402"/>
    <n v="5"/>
    <n v="25.4"/>
    <n v="7"/>
    <n v="109.857142857143"/>
    <n v="5"/>
    <n v="3.2"/>
    <n v="11"/>
    <n v="54.727272727272698"/>
    <n v="6"/>
    <n v="715.16666666666697"/>
    <n v="11"/>
    <n v="84.090909090909093"/>
    <n v="0.57894736842105299"/>
    <n v="4"/>
    <n v="29"/>
    <n v="0.21052631578947401"/>
    <n v="5"/>
    <n v="0.83333333333333304"/>
    <n v="1"/>
    <n v="0.16666666666666699"/>
    <n v="5"/>
    <n v="0.45454545454545497"/>
    <n v="0"/>
    <n v="0"/>
    <n v="1"/>
    <n v="5.2631578947368397E-2"/>
    <n v="0"/>
    <n v="0"/>
    <n v="0"/>
    <n v="0"/>
    <n v="0"/>
    <n v="1.5833333333333299"/>
    <n v="12.000000000000027"/>
    <n v="7"/>
    <n v="9"/>
  </r>
  <r>
    <n v="2017"/>
    <x v="7"/>
    <x v="9"/>
    <s v="WALJO2"/>
    <x v="136"/>
    <n v="1"/>
    <n v="0"/>
    <n v="0"/>
    <n v="1"/>
    <n v="13"/>
    <n v="0"/>
    <n v="0"/>
    <n v="0"/>
    <n v="1259"/>
    <n v="0"/>
    <n v="1"/>
    <n v="69"/>
    <n v="1"/>
    <n v="69"/>
    <n v="1"/>
    <n v="457"/>
    <n v="1"/>
    <n v="3"/>
    <n v="0"/>
    <n v="0"/>
    <n v="1"/>
    <n v="442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7"/>
    <x v="9"/>
    <s v="ADEHA"/>
    <x v="221"/>
    <n v="155"/>
    <n v="47"/>
    <n v="2.1914893617021298"/>
    <n v="155"/>
    <n v="3.2516129032258099"/>
    <n v="16"/>
    <n v="0.103225806451613"/>
    <n v="3"/>
    <n v="184.29411764705901"/>
    <n v="1.9354838709677399E-2"/>
    <n v="97"/>
    <n v="39.721649484536101"/>
    <n v="35"/>
    <n v="49.514285714285698"/>
    <n v="2"/>
    <n v="169"/>
    <n v="2"/>
    <n v="17.5"/>
    <n v="148"/>
    <n v="74.527027027027003"/>
    <n v="1"/>
    <n v="796"/>
    <n v="153"/>
    <n v="91.869281045751606"/>
    <n v="0.98709677419354802"/>
    <n v="112"/>
    <n v="77.973214285714306"/>
    <n v="0.72258064516128995"/>
    <n v="1"/>
    <n v="1"/>
    <n v="0"/>
    <n v="0"/>
    <n v="11"/>
    <n v="7.1895424836601302E-2"/>
    <n v="5"/>
    <n v="3.2679738562091498E-2"/>
    <n v="0"/>
    <n v="0"/>
    <n v="0"/>
    <n v="0"/>
    <n v="0"/>
    <n v="0"/>
    <n v="1"/>
    <n v="3.1"/>
    <n v="50"/>
    <n v="1"/>
    <n v="18"/>
  </r>
  <r>
    <n v="2017"/>
    <x v="7"/>
    <x v="9"/>
    <s v="VONWI"/>
    <x v="220"/>
    <n v="319"/>
    <n v="169"/>
    <n v="5.46745562130178"/>
    <n v="316"/>
    <n v="10.4620253164557"/>
    <n v="4"/>
    <n v="1.26582278481013E-2"/>
    <n v="84"/>
    <n v="1038.26369863014"/>
    <n v="0.263322884012539"/>
    <n v="216"/>
    <n v="40.453703703703702"/>
    <n v="24"/>
    <n v="70.0416666666667"/>
    <n v="9"/>
    <n v="212.222222222222"/>
    <n v="7"/>
    <n v="12.714285714285699"/>
    <n v="288"/>
    <n v="83.9236111111111"/>
    <n v="7"/>
    <n v="386.857142857143"/>
    <n v="307"/>
    <n v="107.052117263844"/>
    <n v="0.96238244514106597"/>
    <n v="208"/>
    <n v="81.456730769230802"/>
    <n v="0.65203761755485901"/>
    <n v="6"/>
    <n v="0.85714285714285698"/>
    <n v="4"/>
    <n v="0.57142857142857095"/>
    <n v="41"/>
    <n v="0.13355048859934901"/>
    <n v="21"/>
    <n v="6.8403908794788304E-2"/>
    <n v="2"/>
    <n v="6.2695924764890297E-3"/>
    <n v="2"/>
    <n v="6.2695924764890297E-3"/>
    <n v="3"/>
    <n v="0"/>
    <n v="2"/>
    <n v="2.528"/>
    <n v="126.1867088607595"/>
    <n v="8"/>
    <n v="4.25"/>
  </r>
  <r>
    <n v="2017"/>
    <x v="7"/>
    <x v="9"/>
    <s v="STERO3"/>
    <x v="163"/>
    <n v="211"/>
    <n v="24"/>
    <n v="2.375"/>
    <n v="210"/>
    <n v="3.5333333333333301"/>
    <n v="8"/>
    <n v="3.8095238095238099E-2"/>
    <n v="90"/>
    <n v="1278.5414364640901"/>
    <n v="0.42654028436018998"/>
    <n v="175"/>
    <n v="49.708571428571403"/>
    <n v="62"/>
    <n v="53.451612903225801"/>
    <n v="76"/>
    <n v="133.57894736842101"/>
    <n v="64"/>
    <n v="9.171875"/>
    <n v="125"/>
    <n v="122.744"/>
    <n v="58"/>
    <n v="653.62068965517199"/>
    <n v="128"/>
    <n v="167.2421875"/>
    <n v="0.60663507109004799"/>
    <n v="21"/>
    <n v="94.380952380952394"/>
    <n v="9.9526066350710901E-2"/>
    <n v="50"/>
    <n v="0.86206896551724099"/>
    <n v="17"/>
    <n v="0.29310344827586199"/>
    <n v="54"/>
    <n v="0.421875"/>
    <n v="4"/>
    <n v="3.125E-2"/>
    <n v="1"/>
    <n v="4.739336492891E-3"/>
    <n v="0"/>
    <n v="0"/>
    <n v="1"/>
    <n v="0"/>
    <n v="3"/>
    <n v="2"/>
    <n v="105.5"/>
    <n v="66"/>
    <n v="4.7727272727272698"/>
  </r>
  <r>
    <n v="2017"/>
    <x v="7"/>
    <x v="9"/>
    <s v="WELVA"/>
    <x v="153"/>
    <n v="70"/>
    <n v="16"/>
    <n v="2.375"/>
    <n v="70"/>
    <n v="4.5571428571428596"/>
    <n v="2"/>
    <n v="2.8571428571428598E-2"/>
    <n v="4"/>
    <n v="1.60606060606061"/>
    <n v="5.7142857142857099E-2"/>
    <n v="63"/>
    <n v="32.269841269841301"/>
    <n v="22"/>
    <n v="69"/>
    <n v="22"/>
    <n v="148.863636363636"/>
    <n v="21"/>
    <n v="11.5714285714286"/>
    <n v="48"/>
    <n v="138.395833333333"/>
    <n v="19"/>
    <n v="533.42105263157896"/>
    <n v="48"/>
    <n v="203.645833333333"/>
    <n v="0.68571428571428605"/>
    <n v="5"/>
    <n v="97.2"/>
    <n v="7.1428571428571397E-2"/>
    <n v="12"/>
    <n v="0.63157894736842102"/>
    <n v="4"/>
    <n v="0.21052631578947401"/>
    <n v="17"/>
    <n v="0.35416666666666702"/>
    <n v="4"/>
    <n v="8.3333333333333301E-2"/>
    <n v="1"/>
    <n v="1.4285714285714299E-2"/>
    <n v="0"/>
    <n v="0"/>
    <n v="0"/>
    <n v="0"/>
    <n v="1"/>
    <n v="1.84210526315789"/>
    <n v="38.000000000000099"/>
    <n v="20"/>
    <n v="12.1"/>
  </r>
  <r>
    <n v="2017"/>
    <x v="7"/>
    <x v="9"/>
    <s v="RAMCA"/>
    <x v="178"/>
    <n v="64"/>
    <n v="23"/>
    <n v="1.9130434782608701"/>
    <n v="64"/>
    <n v="4.9375"/>
    <n v="2"/>
    <n v="3.125E-2"/>
    <n v="2"/>
    <n v="301.96825396825398"/>
    <n v="3.125E-2"/>
    <n v="40"/>
    <n v="31.5"/>
    <n v="17"/>
    <n v="46"/>
    <n v="2"/>
    <n v="149"/>
    <n v="2"/>
    <n v="17.5"/>
    <n v="61"/>
    <n v="75.262295081967196"/>
    <n v="1"/>
    <n v="213"/>
    <n v="62"/>
    <n v="94.580645161290306"/>
    <n v="0.96875"/>
    <n v="45"/>
    <n v="73.155555555555594"/>
    <n v="0.703125"/>
    <n v="1"/>
    <n v="1"/>
    <n v="0"/>
    <n v="0"/>
    <n v="7"/>
    <n v="0.112903225806452"/>
    <n v="2"/>
    <n v="3.2258064516128997E-2"/>
    <n v="1"/>
    <n v="1.5625E-2"/>
    <n v="0"/>
    <n v="0"/>
    <n v="0"/>
    <n v="0"/>
    <n v="0"/>
    <n v="3.3684210526315801"/>
    <n v="18.999999999999993"/>
    <n v="2"/>
    <n v="14.5"/>
  </r>
  <r>
    <n v="2017"/>
    <x v="7"/>
    <x v="9"/>
    <s v="HOWKE"/>
    <x v="149"/>
    <n v="114"/>
    <n v="1"/>
    <n v="2"/>
    <n v="114"/>
    <n v="4.3771929824561404"/>
    <n v="0"/>
    <n v="0"/>
    <n v="21"/>
    <n v="1478.0360360360401"/>
    <n v="0.18421052631578899"/>
    <n v="26"/>
    <n v="150.15384615384599"/>
    <n v="51"/>
    <n v="37.823529411764703"/>
    <n v="19"/>
    <n v="208.947368421053"/>
    <n v="18"/>
    <n v="6.7222222222222197"/>
    <n v="94"/>
    <n v="119.276595744681"/>
    <n v="15"/>
    <n v="331.66666666666703"/>
    <n v="95"/>
    <n v="145.25263157894699"/>
    <n v="0.83333333333333304"/>
    <n v="43"/>
    <n v="84.930232558139494"/>
    <n v="0.37719298245614002"/>
    <n v="13"/>
    <n v="0.86666666666666703"/>
    <n v="3"/>
    <n v="0.2"/>
    <n v="35"/>
    <n v="0.36842105263157898"/>
    <n v="5"/>
    <n v="5.2631578947368397E-2"/>
    <n v="0"/>
    <n v="0"/>
    <n v="0"/>
    <n v="0"/>
    <n v="0"/>
    <n v="0"/>
    <n v="2"/>
    <n v="1.52"/>
    <n v="75"/>
    <n v="19"/>
    <n v="5.6842105263157903"/>
  </r>
  <r>
    <n v="2017"/>
    <x v="7"/>
    <x v="9"/>
    <s v="RUMAS1"/>
    <x v="151"/>
    <n v="78"/>
    <n v="6"/>
    <n v="3.1666666666666701"/>
    <n v="77"/>
    <n v="4.2597402597402603"/>
    <n v="6"/>
    <n v="7.7922077922077906E-2"/>
    <n v="44"/>
    <n v="3424.9014084506998"/>
    <n v="0.56410256410256399"/>
    <n v="21"/>
    <n v="112"/>
    <n v="26"/>
    <n v="60.076923076923102"/>
    <n v="16"/>
    <n v="135.875"/>
    <n v="14"/>
    <n v="5.1428571428571397"/>
    <n v="58"/>
    <n v="120.534482758621"/>
    <n v="14"/>
    <n v="363.21428571428601"/>
    <n v="61"/>
    <n v="159.852459016393"/>
    <n v="0.78205128205128205"/>
    <n v="14"/>
    <n v="78.428571428571402"/>
    <n v="0.17948717948717999"/>
    <n v="10"/>
    <n v="0.71428571428571397"/>
    <n v="3"/>
    <n v="0.214285714285714"/>
    <n v="24"/>
    <n v="0.39344262295082"/>
    <n v="9"/>
    <n v="0.14754098360655701"/>
    <n v="1"/>
    <n v="1.2820512820512799E-2"/>
    <n v="0"/>
    <n v="0"/>
    <n v="1"/>
    <n v="0"/>
    <n v="2"/>
    <n v="1.5098039215686301"/>
    <n v="51.662337662337571"/>
    <n v="16"/>
    <n v="5.0625"/>
  </r>
  <r>
    <n v="2017"/>
    <x v="7"/>
    <x v="9"/>
    <s v="WIDDE"/>
    <x v="145"/>
    <n v="9"/>
    <n v="2"/>
    <n v="7"/>
    <n v="9"/>
    <n v="5.8888888888888902"/>
    <n v="0"/>
    <n v="0"/>
    <n v="2"/>
    <n v="730.444444444444"/>
    <n v="0.22222222222222199"/>
    <n v="9"/>
    <n v="57.6666666666667"/>
    <n v="4"/>
    <n v="28.25"/>
    <n v="4"/>
    <n v="157.25"/>
    <n v="4"/>
    <n v="18"/>
    <n v="5"/>
    <n v="180.2"/>
    <n v="4"/>
    <n v="607"/>
    <n v="5"/>
    <n v="209"/>
    <n v="0.55555555555555602"/>
    <n v="1"/>
    <n v="165"/>
    <n v="0.11111111111111099"/>
    <n v="3"/>
    <n v="0.75"/>
    <n v="2"/>
    <n v="0.5"/>
    <n v="2"/>
    <n v="0.4"/>
    <n v="0"/>
    <n v="0"/>
    <n v="0"/>
    <n v="0"/>
    <n v="0"/>
    <n v="0"/>
    <n v="0"/>
    <n v="0"/>
    <n v="0"/>
    <n v="1.5"/>
    <n v="6"/>
    <n v="4"/>
    <n v="15"/>
  </r>
  <r>
    <n v="2017"/>
    <x v="7"/>
    <x v="9"/>
    <s v="LYSDO"/>
    <x v="166"/>
    <n v="21"/>
    <n v="5"/>
    <n v="3.6"/>
    <n v="21"/>
    <n v="4.3809523809523796"/>
    <n v="0"/>
    <n v="0"/>
    <n v="5"/>
    <n v="-245.333333333333"/>
    <n v="0.238095238095238"/>
    <n v="20"/>
    <n v="89.2"/>
    <n v="4"/>
    <n v="119.25"/>
    <n v="12"/>
    <n v="189.416666666667"/>
    <n v="8"/>
    <n v="15.125"/>
    <n v="4"/>
    <n v="92.75"/>
    <n v="8"/>
    <n v="1012.375"/>
    <n v="8"/>
    <n v="200.75"/>
    <n v="0.38095238095238099"/>
    <n v="2"/>
    <n v="80"/>
    <n v="9.5238095238095205E-2"/>
    <n v="8"/>
    <n v="1"/>
    <n v="3"/>
    <n v="0.375"/>
    <n v="4"/>
    <n v="0.5"/>
    <n v="0"/>
    <n v="0"/>
    <n v="0"/>
    <n v="0"/>
    <n v="0"/>
    <n v="0"/>
    <n v="0"/>
    <n v="0"/>
    <n v="0"/>
    <n v="1.5"/>
    <n v="14"/>
    <n v="5"/>
    <n v="1"/>
  </r>
  <r>
    <n v="2017"/>
    <x v="7"/>
    <x v="9"/>
    <s v="KILAL"/>
    <x v="147"/>
    <n v="47"/>
    <n v="26"/>
    <n v="2.6923076923076898"/>
    <n v="47"/>
    <n v="6.8297872340425503"/>
    <n v="2"/>
    <n v="4.2553191489361701E-2"/>
    <n v="24"/>
    <n v="2935.8043478260902"/>
    <n v="0.51063829787234005"/>
    <n v="45"/>
    <n v="16.088888888888899"/>
    <n v="14"/>
    <n v="68"/>
    <n v="9"/>
    <n v="202.222222222222"/>
    <n v="8"/>
    <n v="9.25"/>
    <n v="37"/>
    <n v="103.72972972973"/>
    <n v="7"/>
    <n v="635.71428571428601"/>
    <n v="38"/>
    <n v="128.36842105263199"/>
    <n v="0.80851063829787195"/>
    <n v="18"/>
    <n v="92.5"/>
    <n v="0.38297872340425498"/>
    <n v="7"/>
    <n v="1"/>
    <n v="1"/>
    <n v="0.14285714285714299"/>
    <n v="4"/>
    <n v="0.105263157894737"/>
    <n v="1"/>
    <n v="2.6315789473684199E-2"/>
    <n v="0"/>
    <n v="0"/>
    <n v="0"/>
    <n v="0"/>
    <n v="0"/>
    <n v="0"/>
    <n v="1"/>
    <n v="2.4736842105263199"/>
    <n v="18.999999999999968"/>
    <n v="9"/>
    <n v="21.1111111111111"/>
  </r>
  <r>
    <n v="2017"/>
    <x v="7"/>
    <x v="9"/>
    <s v="STERA"/>
    <x v="152"/>
    <n v="161"/>
    <n v="10"/>
    <n v="1.7"/>
    <n v="158"/>
    <n v="4.71518987341772"/>
    <n v="9"/>
    <n v="5.6962025316455701E-2"/>
    <n v="31"/>
    <n v="644.16993464052302"/>
    <n v="0.19254658385093201"/>
    <n v="43"/>
    <n v="272.232558139535"/>
    <n v="37"/>
    <n v="54.918918918918898"/>
    <n v="37"/>
    <n v="180.13513513513499"/>
    <n v="35"/>
    <n v="3.8"/>
    <n v="115"/>
    <n v="106.8"/>
    <n v="27"/>
    <n v="507.85185185185202"/>
    <n v="118"/>
    <n v="140.83898305084699"/>
    <n v="0.73291925465838503"/>
    <n v="41"/>
    <n v="68.317073170731703"/>
    <n v="0.25465838509316802"/>
    <n v="27"/>
    <n v="1"/>
    <n v="9"/>
    <n v="0.33333333333333298"/>
    <n v="33"/>
    <n v="0.27966101694915302"/>
    <n v="8"/>
    <n v="6.7796610169491497E-2"/>
    <n v="1"/>
    <n v="6.2111801242236003E-3"/>
    <n v="1"/>
    <n v="6.2111801242236003E-3"/>
    <n v="3"/>
    <n v="0"/>
    <n v="3"/>
    <n v="1.75555555555556"/>
    <n v="91.708860759493433"/>
    <n v="34"/>
    <n v="13.235294117647101"/>
  </r>
  <r>
    <n v="2017"/>
    <x v="7"/>
    <x v="9"/>
    <s v="SMOJA1"/>
    <x v="154"/>
    <n v="248"/>
    <n v="5"/>
    <n v="5.2"/>
    <n v="246"/>
    <n v="4.9105691056910601"/>
    <n v="0"/>
    <n v="0"/>
    <n v="115"/>
    <n v="2610.8820754716999"/>
    <n v="0.46370967741935498"/>
    <n v="41"/>
    <n v="158.829268292683"/>
    <n v="53"/>
    <n v="55.811320754717002"/>
    <n v="18"/>
    <n v="209.5"/>
    <n v="13"/>
    <n v="7.0769230769230802"/>
    <n v="214"/>
    <n v="121.616822429907"/>
    <n v="11"/>
    <n v="758.27272727272702"/>
    <n v="227"/>
    <n v="141.348017621145"/>
    <n v="0.91532258064516103"/>
    <n v="83"/>
    <n v="76.518072289156606"/>
    <n v="0.33467741935483902"/>
    <n v="14"/>
    <n v="1.27272727272727"/>
    <n v="4"/>
    <n v="0.36363636363636398"/>
    <n v="45"/>
    <n v="0.198237885462555"/>
    <n v="21"/>
    <n v="9.2511013215859E-2"/>
    <n v="0"/>
    <n v="0"/>
    <n v="1"/>
    <n v="4.0322580645161298E-3"/>
    <n v="2"/>
    <n v="0"/>
    <n v="10"/>
    <n v="1.6078431372549"/>
    <n v="154.24390243902457"/>
    <n v="15"/>
    <n v="114.066666666667"/>
  </r>
  <r>
    <n v="2017"/>
    <x v="7"/>
    <x v="9"/>
    <s v="SCDGA"/>
    <x v="138"/>
    <n v="96"/>
    <n v="2"/>
    <n v="3"/>
    <n v="94"/>
    <n v="4.0106382978723403"/>
    <n v="0"/>
    <n v="0"/>
    <n v="25"/>
    <n v="949.04597701149396"/>
    <n v="0.26041666666666702"/>
    <n v="31"/>
    <n v="81.548387096774206"/>
    <n v="20"/>
    <n v="63.4"/>
    <n v="13"/>
    <n v="226.07692307692301"/>
    <n v="12"/>
    <n v="11.0833333333333"/>
    <n v="78"/>
    <n v="113.01282051282099"/>
    <n v="10"/>
    <n v="475.8"/>
    <n v="81"/>
    <n v="142.16049382716099"/>
    <n v="0.84375"/>
    <n v="37"/>
    <n v="74.459459459459495"/>
    <n v="0.38541666666666702"/>
    <n v="8"/>
    <n v="0.8"/>
    <n v="5"/>
    <n v="0.5"/>
    <n v="19"/>
    <n v="0.234567901234568"/>
    <n v="10"/>
    <n v="0.12345679012345701"/>
    <n v="1"/>
    <n v="1.0416666666666701E-2"/>
    <n v="0"/>
    <n v="0"/>
    <n v="2"/>
    <n v="0"/>
    <n v="2"/>
    <n v="1.5161290322580601"/>
    <n v="63.3191489361704"/>
    <n v="12"/>
    <n v="4.6666666666666696"/>
  </r>
  <r>
    <n v="2017"/>
    <x v="7"/>
    <x v="9"/>
    <s v="ALMKH"/>
    <x v="173"/>
    <n v="36"/>
    <n v="4"/>
    <n v="2"/>
    <n v="36"/>
    <n v="3.5277777777777799"/>
    <n v="0"/>
    <n v="0"/>
    <n v="8"/>
    <n v="-483.82142857142901"/>
    <n v="0.22222222222222199"/>
    <n v="27"/>
    <n v="61.8888888888889"/>
    <n v="4"/>
    <n v="67"/>
    <n v="18"/>
    <n v="133.5"/>
    <n v="18"/>
    <n v="21.0555555555556"/>
    <n v="17"/>
    <n v="130"/>
    <n v="7"/>
    <n v="768.142857142857"/>
    <n v="18"/>
    <n v="181.833333333333"/>
    <n v="0.5"/>
    <n v="4"/>
    <n v="54.25"/>
    <n v="0.11111111111111099"/>
    <n v="11"/>
    <n v="1.5714285714285701"/>
    <n v="6"/>
    <n v="0.85714285714285698"/>
    <n v="6"/>
    <n v="0.33333333333333298"/>
    <n v="2"/>
    <n v="0.11111111111111099"/>
    <n v="0"/>
    <n v="0"/>
    <n v="1"/>
    <n v="2.7777777777777801E-2"/>
    <n v="0"/>
    <n v="0"/>
    <n v="1"/>
    <n v="1.44"/>
    <n v="25"/>
    <n v="14"/>
    <n v="10.5"/>
  </r>
  <r>
    <n v="2017"/>
    <x v="7"/>
    <x v="9"/>
    <s v="VITJO"/>
    <x v="155"/>
    <n v="130"/>
    <n v="33"/>
    <n v="2"/>
    <n v="130"/>
    <n v="4.0384615384615401"/>
    <n v="4"/>
    <n v="3.0769230769230799E-2"/>
    <n v="16"/>
    <n v="898.27200000000005"/>
    <n v="0.123076923076923"/>
    <n v="101"/>
    <n v="53.881188118811899"/>
    <n v="31"/>
    <n v="66.096774193548399"/>
    <n v="35"/>
    <n v="166.71428571428601"/>
    <n v="32"/>
    <n v="8.96875"/>
    <n v="86"/>
    <n v="90.104651162790702"/>
    <n v="22"/>
    <n v="740.90909090909099"/>
    <n v="89"/>
    <n v="130.19101123595499"/>
    <n v="0.68461538461538496"/>
    <n v="49"/>
    <n v="61.183673469387799"/>
    <n v="0.37692307692307703"/>
    <n v="28"/>
    <n v="1.27272727272727"/>
    <n v="6"/>
    <n v="0.27272727272727298"/>
    <n v="13"/>
    <n v="0.14606741573033699"/>
    <n v="6"/>
    <n v="6.7415730337078594E-2"/>
    <n v="0"/>
    <n v="0"/>
    <n v="0"/>
    <n v="0"/>
    <n v="0"/>
    <n v="0"/>
    <n v="3"/>
    <n v="2.28070175438596"/>
    <n v="57.000000000000121"/>
    <n v="31"/>
    <n v="12"/>
  </r>
  <r>
    <n v="2017"/>
    <x v="7"/>
    <x v="9"/>
    <s v="MULAM"/>
    <x v="247"/>
    <n v="13"/>
    <n v="2"/>
    <n v="1.5"/>
    <n v="13"/>
    <n v="3.0769230769230802"/>
    <n v="0"/>
    <n v="0"/>
    <n v="8"/>
    <n v="3958.6666666666702"/>
    <n v="0.61538461538461497"/>
    <n v="8"/>
    <n v="371.375"/>
    <n v="7"/>
    <n v="122.71428571428601"/>
    <n v="5"/>
    <n v="144.6"/>
    <n v="5"/>
    <n v="61"/>
    <n v="8"/>
    <n v="233"/>
    <n v="4"/>
    <n v="1034.25"/>
    <n v="8"/>
    <n v="301.75"/>
    <n v="0.61538461538461497"/>
    <n v="0"/>
    <n v="0"/>
    <n v="0"/>
    <n v="4"/>
    <n v="1"/>
    <n v="1"/>
    <n v="0.25"/>
    <n v="5"/>
    <n v="0.625"/>
    <n v="0"/>
    <n v="0"/>
    <n v="0"/>
    <n v="0"/>
    <n v="0"/>
    <n v="0"/>
    <n v="0"/>
    <n v="0"/>
    <n v="0"/>
    <n v="1.44444444444444"/>
    <n v="9.0000000000000284"/>
    <n v="5"/>
    <n v="3.8"/>
  </r>
  <r>
    <n v="2017"/>
    <x v="7"/>
    <x v="9"/>
    <s v="NGUDA"/>
    <x v="262"/>
    <n v="372"/>
    <n v="137"/>
    <n v="1.7445255474452599"/>
    <n v="369"/>
    <n v="5.00542005420054"/>
    <n v="4"/>
    <n v="1.0840108401084E-2"/>
    <n v="6"/>
    <n v="69.639566395664005"/>
    <n v="1.6129032258064498E-2"/>
    <n v="248"/>
    <n v="27.637096774193498"/>
    <n v="34"/>
    <n v="34.676470588235297"/>
    <n v="3"/>
    <n v="239.666666666667"/>
    <n v="3"/>
    <n v="60"/>
    <n v="359"/>
    <n v="71.016713091922"/>
    <n v="2"/>
    <n v="701.5"/>
    <n v="367"/>
    <n v="87.885558583106302"/>
    <n v="0.98655913978494603"/>
    <n v="252"/>
    <n v="64.853174603174594"/>
    <n v="0.67741935483870996"/>
    <n v="3"/>
    <n v="1.5"/>
    <n v="2"/>
    <n v="1"/>
    <n v="53"/>
    <n v="0.14441416893733"/>
    <n v="18"/>
    <n v="4.9046321525885603E-2"/>
    <n v="9"/>
    <n v="2.4193548387096801E-2"/>
    <n v="0"/>
    <n v="0"/>
    <n v="2"/>
    <n v="0"/>
    <n v="0"/>
    <n v="2.890625"/>
    <n v="128.69189189189188"/>
    <n v="3"/>
    <n v="1.3333333333333299"/>
  </r>
  <r>
    <n v="2017"/>
    <x v="7"/>
    <x v="9"/>
    <s v="BAGMA"/>
    <x v="276"/>
    <n v="15"/>
    <n v="1"/>
    <n v="2"/>
    <n v="15"/>
    <n v="3.8666666666666698"/>
    <n v="0"/>
    <n v="0"/>
    <n v="0"/>
    <n v="425.2"/>
    <n v="0"/>
    <n v="5"/>
    <n v="422.2"/>
    <n v="6"/>
    <n v="41.8333333333333"/>
    <n v="5"/>
    <n v="119.4"/>
    <n v="5"/>
    <n v="1.6"/>
    <n v="8"/>
    <n v="111.5"/>
    <n v="5"/>
    <n v="363.4"/>
    <n v="9"/>
    <n v="170.222222222222"/>
    <n v="0.6"/>
    <n v="0"/>
    <n v="0"/>
    <n v="0"/>
    <n v="0"/>
    <n v="0"/>
    <n v="1"/>
    <n v="0.2"/>
    <n v="5"/>
    <n v="0.55555555555555602"/>
    <n v="1"/>
    <n v="0.11111111111111099"/>
    <n v="0"/>
    <n v="0"/>
    <n v="0"/>
    <n v="0"/>
    <n v="0"/>
    <n v="0"/>
    <n v="0"/>
    <n v="1.5"/>
    <n v="10"/>
    <n v="5"/>
    <n v="0"/>
  </r>
  <r>
    <n v="2017"/>
    <x v="7"/>
    <x v="9"/>
    <s v="DIPJA"/>
    <x v="301"/>
    <n v="77"/>
    <n v="5"/>
    <n v="4"/>
    <n v="77"/>
    <n v="6.37662337662338"/>
    <n v="2"/>
    <n v="2.5974025974026E-2"/>
    <n v="16"/>
    <n v="1508.84"/>
    <n v="0.207792207792208"/>
    <n v="19"/>
    <n v="325.26315789473699"/>
    <n v="20"/>
    <n v="66.150000000000006"/>
    <n v="31"/>
    <n v="149.064516129032"/>
    <n v="29"/>
    <n v="6.68965517241379"/>
    <n v="45"/>
    <n v="180.28888888888901"/>
    <n v="21"/>
    <n v="415.28571428571399"/>
    <n v="46"/>
    <n v="233.434782608696"/>
    <n v="0.59740259740259705"/>
    <n v="4"/>
    <n v="94.75"/>
    <n v="5.1948051948052E-2"/>
    <n v="23"/>
    <n v="1.0952380952381"/>
    <n v="4"/>
    <n v="0.19047619047618999"/>
    <n v="23"/>
    <n v="0.5"/>
    <n v="9"/>
    <n v="0.19565217391304399"/>
    <n v="0"/>
    <n v="0"/>
    <n v="0"/>
    <n v="0"/>
    <n v="0"/>
    <n v="0"/>
    <n v="3"/>
    <n v="1.4528301886792501"/>
    <n v="52.999999999999822"/>
    <n v="31"/>
    <n v="11.3548387096774"/>
  </r>
  <r>
    <n v="2017"/>
    <x v="7"/>
    <x v="9"/>
    <s v="COLAK"/>
    <x v="344"/>
    <n v="8"/>
    <n v="0"/>
    <n v="0"/>
    <n v="8"/>
    <n v="8.25"/>
    <n v="0"/>
    <n v="0"/>
    <n v="0"/>
    <n v="-161.125"/>
    <n v="0"/>
    <n v="7"/>
    <n v="44"/>
    <n v="3"/>
    <n v="58"/>
    <n v="3"/>
    <n v="509.33333333333297"/>
    <n v="3"/>
    <n v="5"/>
    <n v="4"/>
    <n v="109.25"/>
    <n v="2"/>
    <n v="844.5"/>
    <n v="4"/>
    <n v="164"/>
    <n v="0.5"/>
    <n v="1"/>
    <n v="37"/>
    <n v="0.125"/>
    <n v="4"/>
    <n v="2"/>
    <n v="1"/>
    <n v="0.5"/>
    <n v="1"/>
    <n v="0.25"/>
    <n v="0"/>
    <n v="0"/>
    <n v="0"/>
    <n v="0"/>
    <n v="0"/>
    <n v="0"/>
    <n v="0"/>
    <n v="0"/>
    <n v="0"/>
    <n v="1.1428571428571399"/>
    <n v="7.0000000000000178"/>
    <n v="3"/>
    <n v="0"/>
  </r>
  <r>
    <n v="2017"/>
    <x v="7"/>
    <x v="9"/>
    <s v="BROBR"/>
    <x v="410"/>
    <n v="103"/>
    <n v="59"/>
    <n v="4.13559322033898"/>
    <n v="102"/>
    <n v="5.87254901960784"/>
    <n v="2"/>
    <n v="1.9607843137254902E-2"/>
    <n v="5"/>
    <n v="573.25742574257401"/>
    <n v="4.85436893203883E-2"/>
    <n v="53"/>
    <n v="29.377358490565999"/>
    <n v="7"/>
    <n v="18.714285714285701"/>
    <n v="1"/>
    <n v="170"/>
    <n v="1"/>
    <n v="8"/>
    <n v="100"/>
    <n v="62.26"/>
    <n v="1"/>
    <n v="260"/>
    <n v="101"/>
    <n v="73.287128712871294"/>
    <n v="0.980582524271845"/>
    <n v="77"/>
    <n v="61.4675324675325"/>
    <n v="0.74757281553398103"/>
    <n v="1"/>
    <n v="1"/>
    <n v="0"/>
    <n v="0"/>
    <n v="3"/>
    <n v="2.9702970297029702E-2"/>
    <n v="2"/>
    <n v="1.9801980198019799E-2"/>
    <n v="0"/>
    <n v="0"/>
    <n v="0"/>
    <n v="0"/>
    <n v="1"/>
    <n v="0"/>
    <n v="0"/>
    <n v="3.0909090909090899"/>
    <n v="33.323529411764717"/>
    <n v="1"/>
    <n v="35"/>
  </r>
  <r>
    <n v="2017"/>
    <x v="8"/>
    <x v="0"/>
    <s v="No MD"/>
    <x v="336"/>
    <n v="95"/>
    <n v="0"/>
    <n v="0"/>
    <n v="35"/>
    <n v="19.314285714285699"/>
    <n v="0"/>
    <n v="0"/>
    <n v="94"/>
    <n v="1047.5"/>
    <n v="0.98947368421052595"/>
    <n v="0"/>
    <n v="0"/>
    <n v="0"/>
    <n v="0"/>
    <n v="0"/>
    <n v="0"/>
    <n v="0"/>
    <n v="0"/>
    <n v="0"/>
    <n v="0"/>
    <n v="1"/>
    <n v="0"/>
    <n v="60"/>
    <n v="0"/>
    <n v="0"/>
    <n v="0"/>
    <n v="0"/>
    <n v="0"/>
    <n v="0"/>
    <n v="0"/>
    <n v="0"/>
    <n v="0"/>
    <n v="0"/>
    <n v="0"/>
    <n v="2"/>
    <n v="0"/>
    <n v="0"/>
    <n v="0"/>
    <n v="0"/>
    <n v="0"/>
    <n v="5"/>
    <n v="29"/>
    <n v="0"/>
    <n v="2.1034482758620698"/>
    <n v="45.163934426229488"/>
    <n v="0"/>
    <n v="0"/>
  </r>
  <r>
    <n v="2017"/>
    <x v="8"/>
    <x v="0"/>
    <s v=".DNK"/>
    <x v="56"/>
    <n v="11"/>
    <n v="1"/>
    <n v="5"/>
    <n v="10"/>
    <n v="21.2"/>
    <n v="0"/>
    <n v="0"/>
    <n v="10"/>
    <n v="319"/>
    <n v="0.90909090909090895"/>
    <n v="1"/>
    <n v="6"/>
    <n v="0"/>
    <n v="0"/>
    <n v="0"/>
    <n v="0"/>
    <n v="0"/>
    <n v="0"/>
    <n v="0"/>
    <n v="0"/>
    <n v="0"/>
    <n v="0"/>
    <n v="10"/>
    <n v="55.5"/>
    <n v="0.18181818181818199"/>
    <n v="0"/>
    <n v="0"/>
    <n v="0"/>
    <n v="0"/>
    <n v="0"/>
    <n v="0"/>
    <n v="0"/>
    <n v="1"/>
    <n v="0.5"/>
    <n v="0"/>
    <n v="0"/>
    <n v="0"/>
    <n v="0"/>
    <n v="0"/>
    <n v="0"/>
    <n v="1"/>
    <n v="0"/>
    <n v="2"/>
    <n v="1"/>
    <n v="11"/>
    <n v="0"/>
    <n v="0"/>
  </r>
  <r>
    <n v="2017"/>
    <x v="8"/>
    <x v="0"/>
    <s v="EDDOC"/>
    <x v="337"/>
    <n v="92"/>
    <n v="2"/>
    <n v="3"/>
    <n v="70"/>
    <n v="51.3"/>
    <n v="0"/>
    <n v="0"/>
    <n v="84"/>
    <n v="-350.625"/>
    <n v="0.91304347826086996"/>
    <n v="5"/>
    <n v="216.8"/>
    <n v="1"/>
    <n v="417"/>
    <n v="4"/>
    <n v="366.5"/>
    <n v="4"/>
    <n v="47.25"/>
    <n v="3"/>
    <n v="195.333333333333"/>
    <n v="5"/>
    <n v="920"/>
    <n v="83"/>
    <n v="300.41666666666703"/>
    <n v="0.13043478260869601"/>
    <n v="2"/>
    <n v="302"/>
    <n v="2.1739130434782601E-2"/>
    <n v="5"/>
    <n v="5"/>
    <n v="1"/>
    <n v="1"/>
    <n v="3"/>
    <n v="0.25"/>
    <n v="1"/>
    <n v="8.3333333333333301E-2"/>
    <n v="0"/>
    <n v="0"/>
    <n v="0"/>
    <n v="0"/>
    <n v="1"/>
    <n v="3"/>
    <n v="2"/>
    <n v="1.7254901960784299"/>
    <n v="53.318181818181863"/>
    <n v="2"/>
    <n v="1.5"/>
  </r>
  <r>
    <n v="2017"/>
    <x v="8"/>
    <x v="0"/>
    <s v="ROVH"/>
    <x v="21"/>
    <n v="179"/>
    <n v="61"/>
    <n v="13.819672131147501"/>
    <n v="179"/>
    <n v="24.8826815642458"/>
    <n v="4"/>
    <n v="2.23463687150838E-2"/>
    <n v="98"/>
    <n v="1062.13861386139"/>
    <n v="0.54748603351955305"/>
    <n v="99"/>
    <n v="39.818181818181799"/>
    <n v="32"/>
    <n v="57.875"/>
    <n v="73"/>
    <n v="153.65753424657501"/>
    <n v="68"/>
    <n v="49.794117647058798"/>
    <n v="70"/>
    <n v="161.24285714285699"/>
    <n v="91"/>
    <n v="502.37931034482801"/>
    <n v="88"/>
    <n v="227.625"/>
    <n v="0.44692737430167601"/>
    <n v="10"/>
    <n v="157"/>
    <n v="5.5865921787709501E-2"/>
    <n v="54"/>
    <n v="1.86206896551724"/>
    <n v="30"/>
    <n v="1.0344827586206899"/>
    <n v="24"/>
    <n v="0.3"/>
    <n v="14"/>
    <n v="0.17499999999999999"/>
    <n v="0"/>
    <n v="0"/>
    <n v="0"/>
    <n v="0"/>
    <n v="0"/>
    <n v="0"/>
    <n v="2"/>
    <n v="1.5840707964601799"/>
    <n v="112.99999999999979"/>
    <n v="20"/>
    <n v="37.700000000000003"/>
  </r>
  <r>
    <n v="2017"/>
    <x v="8"/>
    <x v="0"/>
    <s v="SALG"/>
    <x v="17"/>
    <n v="145"/>
    <n v="130"/>
    <n v="5.1769230769230798"/>
    <n v="144"/>
    <n v="8.8263888888888893"/>
    <n v="2"/>
    <n v="1.38888888888889E-2"/>
    <n v="74"/>
    <n v="2201.9481481481498"/>
    <n v="0.51034482758620703"/>
    <n v="121"/>
    <n v="10.7438016528926"/>
    <n v="7"/>
    <n v="36.714285714285701"/>
    <n v="2"/>
    <n v="136.5"/>
    <n v="2"/>
    <n v="47"/>
    <n v="35"/>
    <n v="60.314285714285703"/>
    <n v="3"/>
    <n v="131.5"/>
    <n v="142"/>
    <n v="79.219858156028394"/>
    <n v="0.972413793103448"/>
    <n v="30"/>
    <n v="59.8333333333333"/>
    <n v="0.20689655172413801"/>
    <n v="0"/>
    <n v="0"/>
    <n v="0"/>
    <n v="0"/>
    <n v="3"/>
    <n v="2.1276595744680899E-2"/>
    <n v="1"/>
    <n v="7.09219858156028E-3"/>
    <n v="3"/>
    <n v="2.06896551724138E-2"/>
    <n v="1"/>
    <n v="6.8965517241379301E-3"/>
    <n v="0"/>
    <n v="0"/>
    <n v="1"/>
    <n v="2.0714285714285698"/>
    <n v="70.000000000000057"/>
    <n v="1"/>
    <n v="5"/>
  </r>
  <r>
    <n v="2017"/>
    <x v="8"/>
    <x v="0"/>
    <s v="DAUL"/>
    <x v="15"/>
    <n v="165"/>
    <n v="64"/>
    <n v="4.40625"/>
    <n v="165"/>
    <n v="5.2303030303030296"/>
    <n v="2"/>
    <n v="1.21212121212121E-2"/>
    <n v="9"/>
    <n v="231.08227848101299"/>
    <n v="5.4545454545454501E-2"/>
    <n v="152"/>
    <n v="13.921052631578901"/>
    <n v="20"/>
    <n v="44"/>
    <n v="15"/>
    <n v="205.666666666667"/>
    <n v="13"/>
    <n v="44"/>
    <n v="139"/>
    <n v="102.31654676258999"/>
    <n v="16"/>
    <n v="524.90909090909099"/>
    <n v="149"/>
    <n v="150.04697986577199"/>
    <n v="0.90303030303030296"/>
    <n v="20"/>
    <n v="86.05"/>
    <n v="0.12121212121212099"/>
    <n v="6"/>
    <n v="0.54545454545454497"/>
    <n v="4"/>
    <n v="0.36363636363636398"/>
    <n v="5"/>
    <n v="3.35570469798658E-2"/>
    <n v="15"/>
    <n v="0.100671140939597"/>
    <n v="11"/>
    <n v="6.6666666666666693E-2"/>
    <n v="19"/>
    <n v="0.115151515151515"/>
    <n v="0"/>
    <n v="0"/>
    <n v="0"/>
    <n v="2.0625"/>
    <n v="80"/>
    <n v="9"/>
    <n v="7.6666666666666696"/>
  </r>
  <r>
    <n v="2017"/>
    <x v="8"/>
    <x v="0"/>
    <s v="FARI"/>
    <x v="32"/>
    <n v="290"/>
    <n v="225"/>
    <n v="13.235555555555599"/>
    <n v="290"/>
    <n v="17.1758620689655"/>
    <n v="16"/>
    <n v="5.5172413793103503E-2"/>
    <n v="48"/>
    <n v="1438.08480565371"/>
    <n v="0.16551724137931001"/>
    <n v="14"/>
    <n v="228.07142857142901"/>
    <n v="59"/>
    <n v="38.830508474576298"/>
    <n v="8"/>
    <n v="131.375"/>
    <n v="8"/>
    <n v="21.625"/>
    <n v="249"/>
    <n v="73.397590361445793"/>
    <n v="9"/>
    <n v="426.11111111111097"/>
    <n v="281"/>
    <n v="112.402135231317"/>
    <n v="0.96896551724137903"/>
    <n v="138"/>
    <n v="79.775362318840607"/>
    <n v="0.47586206896551703"/>
    <n v="3"/>
    <n v="0.33333333333333298"/>
    <n v="3"/>
    <n v="0.33333333333333298"/>
    <n v="26"/>
    <n v="9.2526690391459096E-2"/>
    <n v="18"/>
    <n v="6.4056939501779403E-2"/>
    <n v="0"/>
    <n v="0"/>
    <n v="0"/>
    <n v="0"/>
    <n v="0"/>
    <n v="0"/>
    <n v="2"/>
    <n v="1.9863013698630101"/>
    <n v="146.00000000000026"/>
    <n v="8"/>
    <n v="24"/>
  </r>
  <r>
    <n v="2017"/>
    <x v="8"/>
    <x v="0"/>
    <s v="MEHT"/>
    <x v="46"/>
    <n v="6"/>
    <n v="4"/>
    <n v="2.5"/>
    <n v="6"/>
    <n v="5.1666666666666696"/>
    <n v="0"/>
    <n v="0"/>
    <n v="0"/>
    <n v="118.166666666667"/>
    <n v="0"/>
    <n v="2"/>
    <n v="175.5"/>
    <n v="5"/>
    <n v="41"/>
    <n v="2"/>
    <n v="160"/>
    <n v="2"/>
    <n v="12.5"/>
    <n v="4"/>
    <n v="147.75"/>
    <n v="2"/>
    <n v="286.5"/>
    <n v="4"/>
    <n v="160"/>
    <n v="0.66666666666666696"/>
    <n v="1"/>
    <n v="56"/>
    <n v="0.16666666666666699"/>
    <n v="1"/>
    <n v="0.5"/>
    <n v="0"/>
    <n v="0"/>
    <n v="1"/>
    <n v="0.25"/>
    <n v="0"/>
    <n v="0"/>
    <n v="0"/>
    <n v="0"/>
    <n v="0"/>
    <n v="0"/>
    <n v="0"/>
    <n v="0"/>
    <n v="0"/>
    <n v="2"/>
    <n v="3"/>
    <n v="2"/>
    <n v="30"/>
  </r>
  <r>
    <n v="2017"/>
    <x v="8"/>
    <x v="0"/>
    <s v="MARADR"/>
    <x v="58"/>
    <n v="2"/>
    <n v="0"/>
    <n v="0"/>
    <n v="1"/>
    <n v="9"/>
    <n v="0"/>
    <n v="0"/>
    <n v="2"/>
    <n v="0"/>
    <n v="1"/>
    <n v="0"/>
    <n v="0"/>
    <n v="0"/>
    <n v="0"/>
    <n v="0"/>
    <n v="0"/>
    <n v="0"/>
    <n v="0"/>
    <n v="0"/>
    <n v="0"/>
    <n v="0"/>
    <n v="0"/>
    <n v="2"/>
    <n v="150.5"/>
    <n v="1"/>
    <n v="0"/>
    <n v="0"/>
    <n v="0"/>
    <n v="0"/>
    <n v="0"/>
    <n v="0"/>
    <n v="0"/>
    <n v="0"/>
    <n v="0"/>
    <n v="1"/>
    <n v="0.5"/>
    <n v="0"/>
    <n v="0"/>
    <n v="0"/>
    <n v="0"/>
    <n v="0"/>
    <n v="0"/>
    <n v="0"/>
    <n v="2"/>
    <n v="1"/>
    <n v="0"/>
    <n v="0"/>
  </r>
  <r>
    <n v="2017"/>
    <x v="8"/>
    <x v="0"/>
    <s v="AVEJ"/>
    <x v="23"/>
    <n v="75"/>
    <n v="26"/>
    <n v="7.8846153846153904"/>
    <n v="72"/>
    <n v="26.7361111111111"/>
    <n v="0"/>
    <n v="0"/>
    <n v="36"/>
    <n v="624.02127659574501"/>
    <n v="0.48"/>
    <n v="43"/>
    <n v="50.651162790697697"/>
    <n v="15"/>
    <n v="51.866666666666703"/>
    <n v="36"/>
    <n v="156.333333333333"/>
    <n v="34"/>
    <n v="45.647058823529399"/>
    <n v="23"/>
    <n v="116.826086956522"/>
    <n v="37"/>
    <n v="220.57142857142901"/>
    <n v="37"/>
    <n v="162.82142857142901"/>
    <n v="0.37333333333333302"/>
    <n v="6"/>
    <n v="134.833333333333"/>
    <n v="0.08"/>
    <n v="22"/>
    <n v="1.5714285714285701"/>
    <n v="10"/>
    <n v="0.71428571428571397"/>
    <n v="8"/>
    <n v="0.28571428571428598"/>
    <n v="2"/>
    <n v="7.1428571428571397E-2"/>
    <n v="0"/>
    <n v="0"/>
    <n v="0"/>
    <n v="0"/>
    <n v="1"/>
    <n v="0"/>
    <n v="3"/>
    <n v="1.37037037037037"/>
    <n v="54.72972972972974"/>
    <n v="18"/>
    <n v="5.4705882352941204"/>
  </r>
  <r>
    <n v="2017"/>
    <x v="8"/>
    <x v="0"/>
    <s v="MARDA"/>
    <x v="31"/>
    <n v="101"/>
    <n v="55"/>
    <n v="7.5636363636363599"/>
    <n v="101"/>
    <n v="11.029702970297"/>
    <n v="0"/>
    <n v="0"/>
    <n v="37"/>
    <n v="288.73913043478302"/>
    <n v="0.366336633663366"/>
    <n v="64"/>
    <n v="30.09375"/>
    <n v="31"/>
    <n v="71.129032258064498"/>
    <n v="39"/>
    <n v="166.641025641026"/>
    <n v="38"/>
    <n v="37.447368421052602"/>
    <n v="40"/>
    <n v="138.57499999999999"/>
    <n v="50"/>
    <n v="394.8"/>
    <n v="51"/>
    <n v="216.479166666667"/>
    <n v="0.475247524752475"/>
    <n v="5"/>
    <n v="169.2"/>
    <n v="4.95049504950495E-2"/>
    <n v="27"/>
    <n v="1.35"/>
    <n v="18"/>
    <n v="0.9"/>
    <n v="19"/>
    <n v="0.39583333333333298"/>
    <n v="5"/>
    <n v="0.104166666666667"/>
    <n v="0"/>
    <n v="0"/>
    <n v="0"/>
    <n v="0"/>
    <n v="0"/>
    <n v="0"/>
    <n v="0"/>
    <n v="1.62903225806452"/>
    <n v="61.999999999999851"/>
    <n v="16"/>
    <n v="19.9375"/>
  </r>
  <r>
    <n v="2017"/>
    <x v="8"/>
    <x v="0"/>
    <s v="SUETIT"/>
    <x v="10"/>
    <n v="178"/>
    <n v="88"/>
    <n v="6.875"/>
    <n v="177"/>
    <n v="13.2881355932203"/>
    <n v="6"/>
    <n v="3.3898305084745797E-2"/>
    <n v="66"/>
    <n v="304.03389830508502"/>
    <n v="0.37078651685393299"/>
    <n v="126"/>
    <n v="43.087301587301603"/>
    <n v="57"/>
    <n v="83.6666666666667"/>
    <n v="80"/>
    <n v="162.28749999999999"/>
    <n v="73"/>
    <n v="37.342465753424698"/>
    <n v="83"/>
    <n v="156.843373493976"/>
    <n v="85"/>
    <n v="400.444444444444"/>
    <n v="92"/>
    <n v="250.26829268292701"/>
    <n v="0.46067415730337102"/>
    <n v="12"/>
    <n v="209.416666666667"/>
    <n v="6.7415730337078594E-2"/>
    <n v="45"/>
    <n v="1"/>
    <n v="34"/>
    <n v="0.75555555555555598"/>
    <n v="19"/>
    <n v="0.23170731707317099"/>
    <n v="12"/>
    <n v="0.146341463414634"/>
    <n v="0"/>
    <n v="0"/>
    <n v="0"/>
    <n v="0"/>
    <n v="0"/>
    <n v="1"/>
    <n v="3"/>
    <n v="1.6388888888888899"/>
    <n v="108.61016949152535"/>
    <n v="44"/>
    <n v="31.285714285714299"/>
  </r>
  <r>
    <n v="2017"/>
    <x v="8"/>
    <x v="0"/>
    <s v="VASDIB"/>
    <x v="20"/>
    <n v="159"/>
    <n v="154"/>
    <n v="1.87662337662338"/>
    <n v="159"/>
    <n v="6.11320754716981"/>
    <n v="2"/>
    <n v="1.25786163522013E-2"/>
    <n v="8"/>
    <n v="17.9403973509934"/>
    <n v="5.0314465408804999E-2"/>
    <n v="128"/>
    <n v="14.0390625"/>
    <n v="17"/>
    <n v="37.294117647058798"/>
    <n v="11"/>
    <n v="193.18181818181799"/>
    <n v="8"/>
    <n v="27.375"/>
    <n v="145"/>
    <n v="77.462068965517204"/>
    <n v="11"/>
    <n v="359.1"/>
    <n v="148"/>
    <n v="103.128378378378"/>
    <n v="0.93081761006289299"/>
    <n v="45"/>
    <n v="76.155555555555594"/>
    <n v="0.28301886792452802"/>
    <n v="5"/>
    <n v="0.5"/>
    <n v="2"/>
    <n v="0.2"/>
    <n v="1"/>
    <n v="6.7567567567567597E-3"/>
    <n v="7"/>
    <n v="4.72972972972973E-2"/>
    <n v="6"/>
    <n v="3.77358490566038E-2"/>
    <n v="9"/>
    <n v="5.6603773584905703E-2"/>
    <n v="0"/>
    <n v="0"/>
    <n v="1"/>
    <n v="1.8928571428571399"/>
    <n v="84.000000000000128"/>
    <n v="1"/>
    <n v="0"/>
  </r>
  <r>
    <n v="2017"/>
    <x v="8"/>
    <x v="0"/>
    <s v="QUIJES"/>
    <x v="13"/>
    <n v="194"/>
    <n v="44"/>
    <n v="5.4545454545454497"/>
    <n v="189"/>
    <n v="16.4444444444444"/>
    <n v="0"/>
    <n v="0"/>
    <n v="85"/>
    <n v="513.857142857143"/>
    <n v="0.43814432989690699"/>
    <n v="108"/>
    <n v="26.740740740740701"/>
    <n v="33"/>
    <n v="87.6666666666667"/>
    <n v="67"/>
    <n v="191.37313432835799"/>
    <n v="68"/>
    <n v="87.191176470588204"/>
    <n v="75"/>
    <n v="167.933333333333"/>
    <n v="80"/>
    <n v="417.193548387097"/>
    <n v="110"/>
    <n v="209.476744186047"/>
    <n v="0.44329896907216498"/>
    <n v="24"/>
    <n v="164.333333333333"/>
    <n v="0.123711340206186"/>
    <n v="48"/>
    <n v="1.54838709677419"/>
    <n v="34"/>
    <n v="1.0967741935483899"/>
    <n v="16"/>
    <n v="0.186046511627907"/>
    <n v="14"/>
    <n v="0.162790697674419"/>
    <n v="0"/>
    <n v="0"/>
    <n v="0"/>
    <n v="0"/>
    <n v="2"/>
    <n v="2"/>
    <n v="5"/>
    <n v="1.7757009345794399"/>
    <n v="109.25263157894733"/>
    <n v="29"/>
    <n v="25.846153846153801"/>
  </r>
  <r>
    <n v="2017"/>
    <x v="8"/>
    <x v="0"/>
    <s v="HERELI"/>
    <x v="289"/>
    <n v="196"/>
    <n v="116"/>
    <n v="4.6810344827586201"/>
    <n v="194"/>
    <n v="9.4690721649484502"/>
    <n v="2"/>
    <n v="1.03092783505155E-2"/>
    <n v="21"/>
    <n v="759.19889502762396"/>
    <n v="0.107142857142857"/>
    <n v="21"/>
    <n v="72.095238095238102"/>
    <n v="41"/>
    <n v="61.097560975609802"/>
    <n v="5"/>
    <n v="197.6"/>
    <n v="5"/>
    <n v="22.8"/>
    <n v="181"/>
    <n v="90.232044198894997"/>
    <n v="5"/>
    <n v="369"/>
    <n v="189"/>
    <n v="114.18085106383"/>
    <n v="0.95918367346938804"/>
    <n v="77"/>
    <n v="61.298701298701303"/>
    <n v="0.39285714285714302"/>
    <n v="1"/>
    <n v="0.2"/>
    <n v="1"/>
    <n v="0.2"/>
    <n v="13"/>
    <n v="6.9148936170212796E-2"/>
    <n v="12"/>
    <n v="6.3829787234042507E-2"/>
    <n v="0"/>
    <n v="0"/>
    <n v="1"/>
    <n v="5.1020408163265302E-3"/>
    <n v="0"/>
    <n v="2"/>
    <n v="2"/>
    <n v="2.0638297872340399"/>
    <n v="94.969072164948571"/>
    <n v="4"/>
    <n v="22.75"/>
  </r>
  <r>
    <n v="2017"/>
    <x v="8"/>
    <x v="0"/>
    <s v="OROGRA"/>
    <x v="9"/>
    <n v="112"/>
    <n v="83"/>
    <n v="4.4216867469879499"/>
    <n v="112"/>
    <n v="16.4375"/>
    <n v="2"/>
    <n v="1.7857142857142901E-2"/>
    <n v="7"/>
    <n v="201.95327102803699"/>
    <n v="6.25E-2"/>
    <n v="35"/>
    <n v="60.685714285714297"/>
    <n v="21"/>
    <n v="49.904761904761898"/>
    <n v="5"/>
    <n v="111.6"/>
    <n v="5"/>
    <n v="63"/>
    <n v="99"/>
    <n v="108.080808080808"/>
    <n v="5"/>
    <n v="211.8"/>
    <n v="107"/>
    <n v="151.688679245283"/>
    <n v="0.94642857142857095"/>
    <n v="24"/>
    <n v="71.375"/>
    <n v="0.214285714285714"/>
    <n v="2"/>
    <n v="0.4"/>
    <n v="2"/>
    <n v="0.4"/>
    <n v="7"/>
    <n v="6.6037735849056603E-2"/>
    <n v="10"/>
    <n v="9.4339622641509399E-2"/>
    <n v="5"/>
    <n v="4.4642857142857102E-2"/>
    <n v="4"/>
    <n v="3.5714285714285698E-2"/>
    <n v="0"/>
    <n v="0"/>
    <n v="0"/>
    <n v="1.6"/>
    <n v="70"/>
    <n v="5"/>
    <n v="21"/>
  </r>
  <r>
    <n v="2017"/>
    <x v="8"/>
    <x v="0"/>
    <s v="HENALY"/>
    <x v="3"/>
    <n v="135"/>
    <n v="83"/>
    <n v="14.253012048192801"/>
    <n v="133"/>
    <n v="18.030075187969899"/>
    <n v="0"/>
    <n v="0"/>
    <n v="18"/>
    <n v="448.17322834645699"/>
    <n v="0.133333333333333"/>
    <n v="20"/>
    <n v="146.19999999999999"/>
    <n v="48"/>
    <n v="70.9583333333333"/>
    <n v="11"/>
    <n v="183.727272727273"/>
    <n v="9"/>
    <n v="42.5555555555556"/>
    <n v="109"/>
    <n v="136.95412844036699"/>
    <n v="13"/>
    <n v="437"/>
    <n v="121"/>
    <n v="179.26050420168099"/>
    <n v="0.88148148148148198"/>
    <n v="26"/>
    <n v="167.230769230769"/>
    <n v="0.19259259259259301"/>
    <n v="5"/>
    <n v="0.45454545454545497"/>
    <n v="2"/>
    <n v="0.18181818181818199"/>
    <n v="25"/>
    <n v="0.21008403361344499"/>
    <n v="19"/>
    <n v="0.159663865546218"/>
    <n v="0"/>
    <n v="0"/>
    <n v="0"/>
    <n v="0"/>
    <n v="0"/>
    <n v="1"/>
    <n v="1"/>
    <n v="1.52272727272727"/>
    <n v="88.656716417910602"/>
    <n v="9"/>
    <n v="16.1111111111111"/>
  </r>
  <r>
    <n v="2017"/>
    <x v="8"/>
    <x v="0"/>
    <s v="XAVALB"/>
    <x v="26"/>
    <n v="110"/>
    <n v="57"/>
    <n v="3.5087719298245599"/>
    <n v="109"/>
    <n v="8.3302752293578006"/>
    <n v="2"/>
    <n v="1.8348623853211E-2"/>
    <n v="31"/>
    <n v="124.17283950617301"/>
    <n v="0.28181818181818202"/>
    <n v="75"/>
    <n v="30.48"/>
    <n v="24"/>
    <n v="55.0416666666667"/>
    <n v="46"/>
    <n v="153.78260869565199"/>
    <n v="43"/>
    <n v="33.953488372092998"/>
    <n v="46"/>
    <n v="114.95652173913"/>
    <n v="53"/>
    <n v="340.73333333333301"/>
    <n v="57"/>
    <n v="139.725490196078"/>
    <n v="0.46363636363636401"/>
    <n v="10"/>
    <n v="85"/>
    <n v="9.0909090909090898E-2"/>
    <n v="33"/>
    <n v="1.1000000000000001"/>
    <n v="22"/>
    <n v="0.73333333333333295"/>
    <n v="8"/>
    <n v="0.15686274509803899"/>
    <n v="4"/>
    <n v="7.8431372549019607E-2"/>
    <n v="0"/>
    <n v="0"/>
    <n v="0"/>
    <n v="0"/>
    <n v="0"/>
    <n v="0"/>
    <n v="0"/>
    <n v="1.4285714285714299"/>
    <n v="76.999999999999929"/>
    <n v="27"/>
    <n v="21.6666666666667"/>
  </r>
  <r>
    <n v="2017"/>
    <x v="8"/>
    <x v="0"/>
    <s v="KINKE"/>
    <x v="44"/>
    <n v="63"/>
    <n v="34"/>
    <n v="3.8529411764705901"/>
    <n v="63"/>
    <n v="22.6666666666667"/>
    <n v="0"/>
    <n v="0"/>
    <n v="43"/>
    <n v="1468.8292682926799"/>
    <n v="0.682539682539683"/>
    <n v="37"/>
    <n v="37.054054054054099"/>
    <n v="13"/>
    <n v="65.615384615384599"/>
    <n v="21"/>
    <n v="178.04761904761901"/>
    <n v="20"/>
    <n v="36.65"/>
    <n v="31"/>
    <n v="101.45161290322601"/>
    <n v="26"/>
    <n v="427.25"/>
    <n v="37"/>
    <n v="127.08823529411799"/>
    <n v="0.53968253968253999"/>
    <n v="5"/>
    <n v="65.2"/>
    <n v="7.9365079365079402E-2"/>
    <n v="15"/>
    <n v="1.875"/>
    <n v="7"/>
    <n v="0.875"/>
    <n v="3"/>
    <n v="8.8235294117647106E-2"/>
    <n v="6"/>
    <n v="0.17647058823529399"/>
    <n v="0"/>
    <n v="0"/>
    <n v="1"/>
    <n v="1.58730158730159E-2"/>
    <n v="0"/>
    <n v="0"/>
    <n v="0"/>
    <n v="1.4318181818181801"/>
    <n v="44.00000000000005"/>
    <n v="7"/>
    <n v="37.714285714285701"/>
  </r>
  <r>
    <n v="2017"/>
    <x v="8"/>
    <x v="0"/>
    <s v="KUTD"/>
    <x v="22"/>
    <n v="129"/>
    <n v="52"/>
    <n v="5.25"/>
    <n v="127"/>
    <n v="14.740157480315"/>
    <n v="2"/>
    <n v="1.5748031496062999E-2"/>
    <n v="68"/>
    <n v="32.131147540983598"/>
    <n v="0.52713178294573704"/>
    <n v="63"/>
    <n v="30.396825396825399"/>
    <n v="28"/>
    <n v="96.607142857142904"/>
    <n v="75"/>
    <n v="185.226666666667"/>
    <n v="72"/>
    <n v="43.9861111111111"/>
    <n v="39"/>
    <n v="126.769230769231"/>
    <n v="81"/>
    <n v="442.60869565217399"/>
    <n v="46"/>
    <n v="216.333333333333"/>
    <n v="0.32558139534883701"/>
    <n v="6"/>
    <n v="110.5"/>
    <n v="4.6511627906976702E-2"/>
    <n v="51"/>
    <n v="2.2173913043478302"/>
    <n v="34"/>
    <n v="1.47826086956522"/>
    <n v="14"/>
    <n v="0.33333333333333298"/>
    <n v="8"/>
    <n v="0.19047619047618999"/>
    <n v="0"/>
    <n v="0"/>
    <n v="0"/>
    <n v="0"/>
    <n v="2"/>
    <n v="0"/>
    <n v="2"/>
    <n v="1.5119047619047601"/>
    <n v="85.322834645669388"/>
    <n v="23"/>
    <n v="30.7826086956522"/>
  </r>
  <r>
    <n v="2017"/>
    <x v="8"/>
    <x v="0"/>
    <s v="PAVF"/>
    <x v="2"/>
    <n v="270"/>
    <n v="137"/>
    <n v="1.75182481751825"/>
    <n v="259"/>
    <n v="7.1467181467181504"/>
    <n v="5"/>
    <n v="1.9305019305019301E-2"/>
    <n v="93"/>
    <n v="1107.57438016529"/>
    <n v="0.344444444444444"/>
    <n v="244"/>
    <n v="10.918032786885201"/>
    <n v="51"/>
    <n v="31.3921568627451"/>
    <n v="3"/>
    <n v="281"/>
    <n v="2"/>
    <n v="2.5"/>
    <n v="234"/>
    <n v="97.739316239316196"/>
    <n v="3"/>
    <n v="630.33333333333303"/>
    <n v="256"/>
    <n v="123.472440944882"/>
    <n v="0.94074074074074099"/>
    <n v="42"/>
    <n v="70.619047619047606"/>
    <n v="0.155555555555556"/>
    <n v="2"/>
    <n v="0.66666666666666696"/>
    <n v="2"/>
    <n v="0.66666666666666696"/>
    <n v="16"/>
    <n v="6.2992125984251995E-2"/>
    <n v="20"/>
    <n v="7.8740157480315001E-2"/>
    <n v="7"/>
    <n v="2.5925925925925901E-2"/>
    <n v="13"/>
    <n v="4.81481481481481E-2"/>
    <n v="11"/>
    <n v="0"/>
    <n v="2"/>
    <n v="1.70394736842105"/>
    <n v="158.4555984555987"/>
    <n v="2"/>
    <n v="0"/>
  </r>
  <r>
    <n v="2017"/>
    <x v="8"/>
    <x v="0"/>
    <s v="MEDK"/>
    <x v="29"/>
    <n v="97"/>
    <n v="61"/>
    <n v="7.3278688524590203"/>
    <n v="97"/>
    <n v="15.989690721649501"/>
    <n v="0"/>
    <n v="0"/>
    <n v="20"/>
    <n v="68.873417721519004"/>
    <n v="0.20618556701030899"/>
    <n v="76"/>
    <n v="21.315789473684202"/>
    <n v="23"/>
    <n v="69.521739130434796"/>
    <n v="34"/>
    <n v="165.73529411764699"/>
    <n v="30"/>
    <n v="30.533333333333299"/>
    <n v="55"/>
    <n v="115.854545454545"/>
    <n v="36"/>
    <n v="285.2"/>
    <n v="61"/>
    <n v="140.79310344827601"/>
    <n v="0.597938144329897"/>
    <n v="11"/>
    <n v="123.545454545455"/>
    <n v="0.11340206185567001"/>
    <n v="21"/>
    <n v="1.05"/>
    <n v="9"/>
    <n v="0.45"/>
    <n v="14"/>
    <n v="0.24137931034482801"/>
    <n v="3"/>
    <n v="5.1724137931034503E-2"/>
    <n v="0"/>
    <n v="0"/>
    <n v="0"/>
    <n v="0"/>
    <n v="0"/>
    <n v="0"/>
    <n v="1"/>
    <n v="1.4923076923076899"/>
    <n v="65.000000000000099"/>
    <n v="22"/>
    <n v="32.454545454545503"/>
  </r>
  <r>
    <n v="2017"/>
    <x v="8"/>
    <x v="0"/>
    <s v="COUR"/>
    <x v="18"/>
    <n v="159"/>
    <n v="82"/>
    <n v="12.365853658536601"/>
    <n v="159"/>
    <n v="24.628930817610101"/>
    <n v="2"/>
    <n v="1.25786163522013E-2"/>
    <n v="57"/>
    <n v="-32.745098039215698"/>
    <n v="0.35849056603773599"/>
    <n v="97"/>
    <n v="43.865979381443303"/>
    <n v="33"/>
    <n v="99"/>
    <n v="77"/>
    <n v="210.93506493506499"/>
    <n v="76"/>
    <n v="53.5131578947368"/>
    <n v="62"/>
    <n v="147.29032258064501"/>
    <n v="83"/>
    <n v="376.06060606060601"/>
    <n v="76"/>
    <n v="265.28985507246398"/>
    <n v="0.43396226415094302"/>
    <n v="8"/>
    <n v="148.625"/>
    <n v="5.0314465408804999E-2"/>
    <n v="49"/>
    <n v="1.48484848484848"/>
    <n v="18"/>
    <n v="0.54545454545454497"/>
    <n v="18"/>
    <n v="0.26086956521739102"/>
    <n v="13"/>
    <n v="0.188405797101449"/>
    <n v="0"/>
    <n v="0"/>
    <n v="0"/>
    <n v="0"/>
    <n v="0"/>
    <n v="0"/>
    <n v="6"/>
    <n v="1.60606060606061"/>
    <n v="98.999999999999758"/>
    <n v="32"/>
    <n v="23.46875"/>
  </r>
  <r>
    <n v="2017"/>
    <x v="8"/>
    <x v="0"/>
    <s v="COUR"/>
    <x v="18"/>
    <n v="1"/>
    <n v="1"/>
    <n v="18"/>
    <n v="1"/>
    <n v="305"/>
    <n v="0"/>
    <n v="0"/>
    <n v="1"/>
    <n v="9905"/>
    <n v="1"/>
    <n v="0"/>
    <n v="0"/>
    <n v="1"/>
    <n v="293"/>
    <n v="0"/>
    <n v="0"/>
    <n v="0"/>
    <n v="0"/>
    <n v="1"/>
    <n v="60"/>
    <n v="0"/>
    <n v="0"/>
    <n v="1"/>
    <n v="345"/>
    <n v="1"/>
    <n v="1"/>
    <n v="345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8"/>
    <x v="0"/>
    <s v="BREI"/>
    <x v="39"/>
    <n v="141"/>
    <n v="92"/>
    <n v="6.0326086956521703"/>
    <n v="137"/>
    <n v="13.182481751824801"/>
    <n v="0"/>
    <n v="0"/>
    <n v="118"/>
    <n v="2701.3684210526299"/>
    <n v="0.83687943262411402"/>
    <n v="106"/>
    <n v="30.981132075471699"/>
    <n v="39"/>
    <n v="78.794871794871796"/>
    <n v="53"/>
    <n v="176.39622641509399"/>
    <n v="49"/>
    <n v="81.897959183673507"/>
    <n v="70"/>
    <n v="111.614285714286"/>
    <n v="59"/>
    <n v="457.84"/>
    <n v="82"/>
    <n v="165.620253164557"/>
    <n v="0.560283687943262"/>
    <n v="9"/>
    <n v="152.555555555556"/>
    <n v="6.3829787234042507E-2"/>
    <n v="32"/>
    <n v="1.28"/>
    <n v="16"/>
    <n v="0.64"/>
    <n v="10"/>
    <n v="0.126582278481013"/>
    <n v="10"/>
    <n v="0.126582278481013"/>
    <n v="2"/>
    <n v="1.41843971631206E-2"/>
    <n v="4"/>
    <n v="2.8368794326241099E-2"/>
    <n v="0"/>
    <n v="0"/>
    <n v="0"/>
    <n v="1.56666666666667"/>
    <n v="89.999999999999815"/>
    <n v="25"/>
    <n v="42.64"/>
  </r>
  <r>
    <n v="2017"/>
    <x v="8"/>
    <x v="0"/>
    <s v="DOUC"/>
    <x v="11"/>
    <n v="156"/>
    <n v="65"/>
    <n v="6.2615384615384597"/>
    <n v="156"/>
    <n v="13.75"/>
    <n v="4"/>
    <n v="2.5641025641025599E-2"/>
    <n v="68"/>
    <n v="127.43956043956"/>
    <n v="0.43589743589743601"/>
    <n v="94"/>
    <n v="49.659574468085097"/>
    <n v="43"/>
    <n v="80.093023255813904"/>
    <n v="69"/>
    <n v="197.72463768115901"/>
    <n v="64"/>
    <n v="49.921875"/>
    <n v="62"/>
    <n v="171.11290322580601"/>
    <n v="77"/>
    <n v="390.65517241379303"/>
    <n v="79"/>
    <n v="239.203125"/>
    <n v="0.41025641025641002"/>
    <n v="7"/>
    <n v="182.28571428571399"/>
    <n v="4.48717948717949E-2"/>
    <n v="57"/>
    <n v="1.9655172413793101"/>
    <n v="28"/>
    <n v="0.96551724137931005"/>
    <n v="20"/>
    <n v="0.3125"/>
    <n v="13"/>
    <n v="0.203125"/>
    <n v="0"/>
    <n v="0"/>
    <n v="0"/>
    <n v="0"/>
    <n v="0"/>
    <n v="0"/>
    <n v="1"/>
    <n v="1.5445544554455399"/>
    <n v="101.0000000000003"/>
    <n v="25"/>
    <n v="19.96"/>
  </r>
  <r>
    <n v="2017"/>
    <x v="8"/>
    <x v="0"/>
    <s v="LAMYO"/>
    <x v="412"/>
    <n v="14"/>
    <n v="14"/>
    <n v="1.71428571428571"/>
    <n v="14"/>
    <n v="6.28571428571429"/>
    <n v="0"/>
    <n v="0"/>
    <n v="0"/>
    <n v="103.5"/>
    <n v="0"/>
    <n v="14"/>
    <n v="25.071428571428601"/>
    <n v="3"/>
    <n v="61"/>
    <n v="2"/>
    <n v="98"/>
    <n v="2"/>
    <n v="26.5"/>
    <n v="10"/>
    <n v="147.30000000000001"/>
    <n v="4"/>
    <n v="240"/>
    <n v="10"/>
    <n v="213.3"/>
    <n v="0.71428571428571397"/>
    <n v="0"/>
    <n v="0"/>
    <n v="0"/>
    <n v="1"/>
    <n v="0.25"/>
    <n v="2"/>
    <n v="0.5"/>
    <n v="3"/>
    <n v="0.3"/>
    <n v="1"/>
    <n v="0.1"/>
    <n v="0"/>
    <n v="0"/>
    <n v="0"/>
    <n v="0"/>
    <n v="0"/>
    <n v="0"/>
    <n v="2"/>
    <n v="1.4"/>
    <n v="10"/>
    <n v="2"/>
    <n v="12.5"/>
  </r>
  <r>
    <n v="2017"/>
    <x v="8"/>
    <x v="0"/>
    <s v="AVIN"/>
    <x v="25"/>
    <n v="88"/>
    <n v="28"/>
    <n v="6.6428571428571397"/>
    <n v="86"/>
    <n v="10.5813953488372"/>
    <n v="2"/>
    <n v="2.32558139534884E-2"/>
    <n v="42"/>
    <n v="455.404255319149"/>
    <n v="0.47727272727272702"/>
    <n v="47"/>
    <n v="31.255319148936199"/>
    <n v="15"/>
    <n v="68.400000000000006"/>
    <n v="41"/>
    <n v="217.585365853659"/>
    <n v="38"/>
    <n v="68.447368421052602"/>
    <n v="36"/>
    <n v="128.805555555556"/>
    <n v="43"/>
    <n v="615"/>
    <n v="44"/>
    <n v="199.51219512195101"/>
    <n v="0.46590909090909099"/>
    <n v="9"/>
    <n v="120.333333333333"/>
    <n v="0.102272727272727"/>
    <n v="28"/>
    <n v="4"/>
    <n v="12"/>
    <n v="1.71428571428571"/>
    <n v="8"/>
    <n v="0.19512195121951201"/>
    <n v="4"/>
    <n v="9.7560975609756101E-2"/>
    <n v="0"/>
    <n v="0"/>
    <n v="0"/>
    <n v="0"/>
    <n v="0"/>
    <n v="1"/>
    <n v="2"/>
    <n v="1.4032258064516101"/>
    <n v="62.712643678161044"/>
    <n v="8"/>
    <n v="29.25"/>
  </r>
  <r>
    <n v="2017"/>
    <x v="8"/>
    <x v="0"/>
    <s v="MORANG"/>
    <x v="4"/>
    <n v="133"/>
    <n v="57"/>
    <n v="8.6842105263157894"/>
    <n v="132"/>
    <n v="12.0378787878788"/>
    <n v="0"/>
    <n v="0"/>
    <n v="8"/>
    <n v="257.09302325581399"/>
    <n v="6.01503759398496E-2"/>
    <n v="52"/>
    <n v="118.846153846154"/>
    <n v="40"/>
    <n v="94.3"/>
    <n v="26"/>
    <n v="176.461538461538"/>
    <n v="26"/>
    <n v="58.038461538461497"/>
    <n v="85"/>
    <n v="146.19999999999999"/>
    <n v="32"/>
    <n v="416.82758620689702"/>
    <n v="100"/>
    <n v="195.22"/>
    <n v="0.75187969924812004"/>
    <n v="27"/>
    <n v="141.222222222222"/>
    <n v="0.203007518796992"/>
    <n v="16"/>
    <n v="0.55172413793103503"/>
    <n v="12"/>
    <n v="0.41379310344827602"/>
    <n v="26"/>
    <n v="0.26"/>
    <n v="14"/>
    <n v="0.14000000000000001"/>
    <n v="0"/>
    <n v="0"/>
    <n v="0"/>
    <n v="0"/>
    <n v="1"/>
    <n v="0"/>
    <n v="14"/>
    <n v="1.5"/>
    <n v="88.666666666666671"/>
    <n v="24"/>
    <n v="23.25"/>
  </r>
  <r>
    <n v="2017"/>
    <x v="8"/>
    <x v="0"/>
    <s v="QUIN"/>
    <x v="1"/>
    <n v="137"/>
    <n v="103"/>
    <n v="9.4854368932038806"/>
    <n v="137"/>
    <n v="12.9489051094891"/>
    <n v="5"/>
    <n v="3.6496350364963501E-2"/>
    <n v="32"/>
    <n v="674.76470588235304"/>
    <n v="0.233576642335766"/>
    <n v="16"/>
    <n v="131.9375"/>
    <n v="45"/>
    <n v="45.933333333333302"/>
    <n v="9"/>
    <n v="152.666666666667"/>
    <n v="8"/>
    <n v="30.75"/>
    <n v="125"/>
    <n v="83.007999999999996"/>
    <n v="9"/>
    <n v="548"/>
    <n v="128"/>
    <n v="119.590551181102"/>
    <n v="0.92700729927007297"/>
    <n v="75"/>
    <n v="86.146666666666704"/>
    <n v="0.547445255474453"/>
    <n v="5"/>
    <n v="0.625"/>
    <n v="1"/>
    <n v="0.125"/>
    <n v="12"/>
    <n v="9.4488188976377896E-2"/>
    <n v="5"/>
    <n v="3.9370078740157501E-2"/>
    <n v="0"/>
    <n v="0"/>
    <n v="0"/>
    <n v="0"/>
    <n v="0"/>
    <n v="0"/>
    <n v="1"/>
    <n v="1.92957746478873"/>
    <n v="71.000000000000085"/>
    <n v="8"/>
    <n v="66.875"/>
  </r>
  <r>
    <n v="2017"/>
    <x v="8"/>
    <x v="0"/>
    <s v="MARMA1"/>
    <x v="435"/>
    <n v="1"/>
    <n v="1"/>
    <n v="4"/>
    <n v="1"/>
    <n v="5"/>
    <n v="0"/>
    <n v="0"/>
    <n v="0"/>
    <n v="141"/>
    <n v="0"/>
    <n v="1"/>
    <n v="7"/>
    <n v="1"/>
    <n v="159"/>
    <n v="0"/>
    <n v="0"/>
    <n v="0"/>
    <n v="0"/>
    <n v="0"/>
    <n v="0"/>
    <n v="1"/>
    <n v="31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8"/>
    <x v="0"/>
    <s v="MEDY"/>
    <x v="43"/>
    <n v="87"/>
    <n v="62"/>
    <n v="5.0483870967741904"/>
    <n v="86"/>
    <n v="6.3023255813953503"/>
    <n v="2"/>
    <n v="2.32558139534884E-2"/>
    <n v="15"/>
    <n v="1048.41025641026"/>
    <n v="0.17241379310344801"/>
    <n v="77"/>
    <n v="6.8701298701298699"/>
    <n v="9"/>
    <n v="15.6666666666667"/>
    <n v="3"/>
    <n v="191.333333333333"/>
    <n v="3"/>
    <n v="28.6666666666667"/>
    <n v="73"/>
    <n v="90.438356164383606"/>
    <n v="4"/>
    <n v="276.66666666666703"/>
    <n v="82"/>
    <n v="119.77500000000001"/>
    <n v="0.91954022988505801"/>
    <n v="14"/>
    <n v="69.428571428571402"/>
    <n v="0.160919540229885"/>
    <n v="1"/>
    <n v="0.33333333333333298"/>
    <n v="0"/>
    <n v="0"/>
    <n v="1"/>
    <n v="1.2500000000000001E-2"/>
    <n v="6"/>
    <n v="7.4999999999999997E-2"/>
    <n v="2"/>
    <n v="2.2988505747126398E-2"/>
    <n v="6"/>
    <n v="6.8965517241379296E-2"/>
    <n v="0"/>
    <n v="1"/>
    <n v="1"/>
    <n v="1.8297872340425501"/>
    <n v="47.546511627907059"/>
    <n v="2"/>
    <n v="0.5"/>
  </r>
  <r>
    <n v="2017"/>
    <x v="8"/>
    <x v="0"/>
    <s v="DALW"/>
    <x v="27"/>
    <n v="163"/>
    <n v="93"/>
    <n v="7.1397849462365599"/>
    <n v="162"/>
    <n v="13.9444444444444"/>
    <n v="16"/>
    <n v="9.8765432098765399E-2"/>
    <n v="51"/>
    <n v="2.7053571428571401"/>
    <n v="0.312883435582822"/>
    <n v="111"/>
    <n v="32.2882882882883"/>
    <n v="44"/>
    <n v="131.84090909090901"/>
    <n v="72"/>
    <n v="160.680555555556"/>
    <n v="68"/>
    <n v="77.735294117647101"/>
    <n v="66"/>
    <n v="139.60606060606099"/>
    <n v="88"/>
    <n v="463.09756097561001"/>
    <n v="74"/>
    <n v="189.23529411764699"/>
    <n v="0.41717791411042898"/>
    <n v="13"/>
    <n v="128.38461538461499"/>
    <n v="7.9754601226993904E-2"/>
    <n v="45"/>
    <n v="1.09756097560976"/>
    <n v="22"/>
    <n v="0.53658536585365901"/>
    <n v="19"/>
    <n v="0.27941176470588203"/>
    <n v="14"/>
    <n v="0.20588235294117599"/>
    <n v="0"/>
    <n v="0"/>
    <n v="0"/>
    <n v="0"/>
    <n v="1"/>
    <n v="0"/>
    <n v="2"/>
    <n v="1.6875"/>
    <n v="96.592592592592595"/>
    <n v="32"/>
    <n v="32.125"/>
  </r>
  <r>
    <n v="2017"/>
    <x v="8"/>
    <x v="0"/>
    <s v="RUICAR"/>
    <x v="34"/>
    <n v="60"/>
    <n v="43"/>
    <n v="3.53488372093023"/>
    <n v="59"/>
    <n v="7.3728813559321997"/>
    <n v="0"/>
    <n v="0"/>
    <n v="8"/>
    <n v="15.442307692307701"/>
    <n v="0.133333333333333"/>
    <n v="57"/>
    <n v="16.175438596491201"/>
    <n v="27"/>
    <n v="47.7777777777778"/>
    <n v="14"/>
    <n v="179"/>
    <n v="13"/>
    <n v="52.461538461538503"/>
    <n v="40"/>
    <n v="96.95"/>
    <n v="16"/>
    <n v="303"/>
    <n v="43"/>
    <n v="150.744186046512"/>
    <n v="0.71666666666666701"/>
    <n v="8"/>
    <n v="65.875"/>
    <n v="0.133333333333333"/>
    <n v="11"/>
    <n v="0.73333333333333295"/>
    <n v="6"/>
    <n v="0.4"/>
    <n v="12"/>
    <n v="0.27906976744186002"/>
    <n v="5"/>
    <n v="0.116279069767442"/>
    <n v="0"/>
    <n v="0"/>
    <n v="1"/>
    <n v="1.6666666666666701E-2"/>
    <n v="0"/>
    <n v="1"/>
    <n v="1"/>
    <n v="1.9032258064516101"/>
    <n v="31.525423728813607"/>
    <n v="14"/>
    <n v="26.714285714285701"/>
  </r>
  <r>
    <n v="2017"/>
    <x v="8"/>
    <x v="0"/>
    <s v="MALRO"/>
    <x v="50"/>
    <n v="48"/>
    <n v="37"/>
    <n v="6.8378378378378404"/>
    <n v="48"/>
    <n v="9.5416666666666696"/>
    <n v="0"/>
    <n v="0"/>
    <n v="17"/>
    <n v="702.707317073171"/>
    <n v="0.35416666666666702"/>
    <n v="47"/>
    <n v="28.319148936170201"/>
    <n v="10"/>
    <n v="93.9"/>
    <n v="20"/>
    <n v="166.85"/>
    <n v="19"/>
    <n v="45.894736842105303"/>
    <n v="23"/>
    <n v="173.26086956521701"/>
    <n v="23"/>
    <n v="341.77272727272702"/>
    <n v="25"/>
    <n v="257.56"/>
    <n v="0.52083333333333304"/>
    <n v="2"/>
    <n v="308.5"/>
    <n v="4.1666666666666699E-2"/>
    <n v="11"/>
    <n v="0.5"/>
    <n v="6"/>
    <n v="0.27272727272727298"/>
    <n v="10"/>
    <n v="0.4"/>
    <n v="5"/>
    <n v="0.2"/>
    <n v="0"/>
    <n v="0"/>
    <n v="0"/>
    <n v="0"/>
    <n v="0"/>
    <n v="0"/>
    <n v="3"/>
    <n v="1.2307692307692299"/>
    <n v="39.000000000000028"/>
    <n v="20"/>
    <n v="43.052631578947398"/>
  </r>
  <r>
    <n v="2017"/>
    <x v="8"/>
    <x v="0"/>
    <s v="COPER"/>
    <x v="42"/>
    <n v="92"/>
    <n v="62"/>
    <n v="3.9032258064516099"/>
    <n v="92"/>
    <n v="8.8369565217391308"/>
    <n v="0"/>
    <n v="0"/>
    <n v="15"/>
    <n v="582.055555555556"/>
    <n v="0.16304347826087001"/>
    <n v="86"/>
    <n v="31.918604651162799"/>
    <n v="30"/>
    <n v="61.8333333333333"/>
    <n v="28"/>
    <n v="124.03571428571399"/>
    <n v="28"/>
    <n v="67.928571428571402"/>
    <n v="58"/>
    <n v="137.068965517241"/>
    <n v="29"/>
    <n v="315.47826086956502"/>
    <n v="63"/>
    <n v="187.968253968254"/>
    <n v="0.684782608695652"/>
    <n v="9"/>
    <n v="113.555555555556"/>
    <n v="9.7826086956521702E-2"/>
    <n v="19"/>
    <n v="0.82608695652173902"/>
    <n v="11"/>
    <n v="0.47826086956521702"/>
    <n v="11"/>
    <n v="0.17460317460317501"/>
    <n v="8"/>
    <n v="0.126984126984127"/>
    <n v="1"/>
    <n v="1.0869565217391301E-2"/>
    <n v="1"/>
    <n v="1.0869565217391301E-2"/>
    <n v="0"/>
    <n v="0"/>
    <n v="0"/>
    <n v="1.3529411764705901"/>
    <n v="67.999999999999901"/>
    <n v="28"/>
    <n v="7.1428571428571397E-2"/>
  </r>
  <r>
    <n v="2017"/>
    <x v="8"/>
    <x v="0"/>
    <s v="TARSA"/>
    <x v="48"/>
    <n v="59"/>
    <n v="49"/>
    <n v="5.7959183673469399"/>
    <n v="59"/>
    <n v="21.593220338983102"/>
    <n v="2"/>
    <n v="3.3898305084745797E-2"/>
    <n v="9"/>
    <n v="874.18965517241395"/>
    <n v="0.152542372881356"/>
    <n v="56"/>
    <n v="45.482142857142897"/>
    <n v="17"/>
    <n v="98.470588235294102"/>
    <n v="25"/>
    <n v="248.52"/>
    <n v="23"/>
    <n v="72.7826086956522"/>
    <n v="27"/>
    <n v="138.81481481481501"/>
    <n v="30"/>
    <n v="484.07692307692298"/>
    <n v="29"/>
    <n v="210.27586206896601"/>
    <n v="0.49152542372881403"/>
    <n v="5"/>
    <n v="106.8"/>
    <n v="8.4745762711864403E-2"/>
    <n v="16"/>
    <n v="0.61538461538461497"/>
    <n v="5"/>
    <n v="0.19230769230769201"/>
    <n v="6"/>
    <n v="0.20689655172413801"/>
    <n v="5"/>
    <n v="0.17241379310344801"/>
    <n v="0"/>
    <n v="0"/>
    <n v="0"/>
    <n v="0"/>
    <n v="0"/>
    <n v="0"/>
    <n v="3"/>
    <n v="1.37209302325581"/>
    <n v="43.000000000000128"/>
    <n v="25"/>
    <n v="116.4"/>
  </r>
  <r>
    <n v="2017"/>
    <x v="8"/>
    <x v="0"/>
    <s v="PROJO"/>
    <x v="51"/>
    <n v="124"/>
    <n v="96"/>
    <n v="5.0833333333333304"/>
    <n v="124"/>
    <n v="10.4838709677419"/>
    <n v="0"/>
    <n v="0"/>
    <n v="18"/>
    <n v="187.73684210526301"/>
    <n v="0.14516129032258099"/>
    <n v="120"/>
    <n v="23.966666666666701"/>
    <n v="50"/>
    <n v="74.58"/>
    <n v="44"/>
    <n v="167.25"/>
    <n v="41"/>
    <n v="44.487804878048799"/>
    <n v="76"/>
    <n v="128.82894736842101"/>
    <n v="46"/>
    <n v="374.06976744185999"/>
    <n v="78"/>
    <n v="174.961538461538"/>
    <n v="0.62903225806451601"/>
    <n v="13"/>
    <n v="159"/>
    <n v="0.104838709677419"/>
    <n v="29"/>
    <n v="0.67441860465116299"/>
    <n v="10"/>
    <n v="0.232558139534884"/>
    <n v="17"/>
    <n v="0.21794871794871801"/>
    <n v="5"/>
    <n v="6.4102564102564097E-2"/>
    <n v="0"/>
    <n v="0"/>
    <n v="0"/>
    <n v="0"/>
    <n v="0"/>
    <n v="0"/>
    <n v="3"/>
    <n v="1.2783505154639201"/>
    <n v="96.999999999999801"/>
    <n v="44"/>
    <n v="15.6744186046512"/>
  </r>
  <r>
    <n v="2017"/>
    <x v="8"/>
    <x v="0"/>
    <s v="JENST"/>
    <x v="38"/>
    <n v="122"/>
    <n v="73"/>
    <n v="5.6712328767123301"/>
    <n v="122"/>
    <n v="13.713114754098401"/>
    <n v="0"/>
    <n v="0"/>
    <n v="23"/>
    <n v="767.23008849557505"/>
    <n v="0.188524590163934"/>
    <n v="115"/>
    <n v="31.573913043478299"/>
    <n v="52"/>
    <n v="66.75"/>
    <n v="33"/>
    <n v="166.030303030303"/>
    <n v="30"/>
    <n v="60.566666666666698"/>
    <n v="86"/>
    <n v="136.65116279069801"/>
    <n v="35"/>
    <n v="346.25"/>
    <n v="87"/>
    <n v="185.63218390804599"/>
    <n v="0.713114754098361"/>
    <n v="17"/>
    <n v="131.88235294117601"/>
    <n v="0.13934426229508201"/>
    <n v="20"/>
    <n v="0.625"/>
    <n v="10"/>
    <n v="0.3125"/>
    <n v="23"/>
    <n v="0.26436781609195398"/>
    <n v="5"/>
    <n v="5.7471264367816098E-2"/>
    <n v="0"/>
    <n v="0"/>
    <n v="0"/>
    <n v="0"/>
    <n v="0"/>
    <n v="0"/>
    <n v="2"/>
    <n v="1.3555555555555601"/>
    <n v="89.999999999999702"/>
    <n v="35"/>
    <n v="20.735294117647101"/>
  </r>
  <r>
    <n v="2017"/>
    <x v="8"/>
    <x v="0"/>
    <s v="PINAN"/>
    <x v="36"/>
    <n v="82"/>
    <n v="56"/>
    <n v="5.625"/>
    <n v="80"/>
    <n v="10.55"/>
    <n v="0"/>
    <n v="0"/>
    <n v="3"/>
    <n v="86.625"/>
    <n v="3.65853658536585E-2"/>
    <n v="80"/>
    <n v="27.237500000000001"/>
    <n v="29"/>
    <n v="108.655172413793"/>
    <n v="26"/>
    <n v="164.38461538461499"/>
    <n v="27"/>
    <n v="32.037037037037003"/>
    <n v="49"/>
    <n v="121.183673469388"/>
    <n v="32"/>
    <n v="458.23809523809501"/>
    <n v="50"/>
    <n v="182.42"/>
    <n v="0.60975609756097604"/>
    <n v="10"/>
    <n v="80.099999999999994"/>
    <n v="0.12195121951219499"/>
    <n v="17"/>
    <n v="0.80952380952380998"/>
    <n v="8"/>
    <n v="0.38095238095238099"/>
    <n v="11"/>
    <n v="0.22"/>
    <n v="3"/>
    <n v="0.06"/>
    <n v="0"/>
    <n v="0"/>
    <n v="0"/>
    <n v="0"/>
    <n v="0"/>
    <n v="0"/>
    <n v="0"/>
    <n v="1.36666666666667"/>
    <n v="59.999999999999851"/>
    <n v="29"/>
    <n v="25.2068965517241"/>
  </r>
  <r>
    <n v="2017"/>
    <x v="8"/>
    <x v="0"/>
    <s v="ANTPA"/>
    <x v="37"/>
    <n v="58"/>
    <n v="41"/>
    <n v="4.6829268292682897"/>
    <n v="58"/>
    <n v="13.3793103448276"/>
    <n v="0"/>
    <n v="0"/>
    <n v="1"/>
    <n v="171.85964912280701"/>
    <n v="1.72413793103448E-2"/>
    <n v="56"/>
    <n v="43.142857142857103"/>
    <n v="25"/>
    <n v="75.319999999999993"/>
    <n v="24"/>
    <n v="151.833333333333"/>
    <n v="21"/>
    <n v="37.809523809523803"/>
    <n v="26"/>
    <n v="89.846153846153797"/>
    <n v="28"/>
    <n v="384.33333333333297"/>
    <n v="30"/>
    <n v="164.46666666666701"/>
    <n v="0.51724137931034497"/>
    <n v="8"/>
    <n v="78.375"/>
    <n v="0.13793103448275901"/>
    <n v="13"/>
    <n v="0.48148148148148101"/>
    <n v="10"/>
    <n v="0.37037037037037002"/>
    <n v="6"/>
    <n v="0.2"/>
    <n v="3"/>
    <n v="0.1"/>
    <n v="0"/>
    <n v="0"/>
    <n v="0"/>
    <n v="0"/>
    <n v="0"/>
    <n v="0"/>
    <n v="4"/>
    <n v="1.1599999999999999"/>
    <n v="50"/>
    <n v="20"/>
    <n v="11.25"/>
  </r>
  <r>
    <n v="2017"/>
    <x v="8"/>
    <x v="0"/>
    <s v="YATMO"/>
    <x v="41"/>
    <n v="17"/>
    <n v="14"/>
    <n v="3.28571428571429"/>
    <n v="17"/>
    <n v="7.2941176470588198"/>
    <n v="0"/>
    <n v="0"/>
    <n v="5"/>
    <n v="297.69230769230802"/>
    <n v="0.29411764705882398"/>
    <n v="17"/>
    <n v="30.176470588235301"/>
    <n v="6"/>
    <n v="48"/>
    <n v="9"/>
    <n v="145.444444444444"/>
    <n v="9"/>
    <n v="75.5555555555556"/>
    <n v="7"/>
    <n v="190.28571428571399"/>
    <n v="10"/>
    <n v="389.5"/>
    <n v="7"/>
    <n v="236.42857142857099"/>
    <n v="0.41176470588235298"/>
    <n v="0"/>
    <n v="0"/>
    <n v="0"/>
    <n v="4"/>
    <n v="0.4"/>
    <n v="3"/>
    <n v="0.3"/>
    <n v="5"/>
    <n v="0.71428571428571397"/>
    <n v="2"/>
    <n v="0.28571428571428598"/>
    <n v="0"/>
    <n v="0"/>
    <n v="0"/>
    <n v="0"/>
    <n v="0"/>
    <n v="0"/>
    <n v="0"/>
    <n v="1.21428571428571"/>
    <n v="14.00000000000005"/>
    <n v="9"/>
    <n v="33.3333333333333"/>
  </r>
  <r>
    <n v="2017"/>
    <x v="8"/>
    <x v="0"/>
    <s v="MARKE"/>
    <x v="53"/>
    <n v="93"/>
    <n v="76"/>
    <n v="5.2105263157894699"/>
    <n v="93"/>
    <n v="7.2795698924731198"/>
    <n v="2"/>
    <n v="2.1505376344085999E-2"/>
    <n v="13"/>
    <n v="655.9"/>
    <n v="0.13978494623655899"/>
    <n v="86"/>
    <n v="23.1279069767442"/>
    <n v="29"/>
    <n v="88.241379310344797"/>
    <n v="51"/>
    <n v="132.725490196078"/>
    <n v="51"/>
    <n v="56.313725490196099"/>
    <n v="35"/>
    <n v="141.857142857143"/>
    <n v="56"/>
    <n v="299.39622641509402"/>
    <n v="37"/>
    <n v="179.583333333333"/>
    <n v="0.38709677419354799"/>
    <n v="4"/>
    <n v="74.75"/>
    <n v="4.3010752688171998E-2"/>
    <n v="32"/>
    <n v="0.60377358490566002"/>
    <n v="21"/>
    <n v="0.39622641509433998"/>
    <n v="11"/>
    <n v="0.30555555555555602"/>
    <n v="1"/>
    <n v="2.7777777777777801E-2"/>
    <n v="0"/>
    <n v="0"/>
    <n v="0"/>
    <n v="0"/>
    <n v="0"/>
    <n v="0"/>
    <n v="4"/>
    <n v="1.1923076923076901"/>
    <n v="78.000000000000142"/>
    <n v="52"/>
    <n v="34.7843137254902"/>
  </r>
  <r>
    <n v="2017"/>
    <x v="8"/>
    <x v="0"/>
    <s v="SIRDA"/>
    <x v="47"/>
    <n v="22"/>
    <n v="15"/>
    <n v="5.1333333333333302"/>
    <n v="22"/>
    <n v="7.5909090909090899"/>
    <n v="0"/>
    <n v="0"/>
    <n v="7"/>
    <n v="90.266666666666694"/>
    <n v="0.31818181818181801"/>
    <n v="21"/>
    <n v="38.809523809523803"/>
    <n v="9"/>
    <n v="87.5555555555556"/>
    <n v="4"/>
    <n v="152.25"/>
    <n v="2"/>
    <n v="41.5"/>
    <n v="14"/>
    <n v="187.357142857143"/>
    <n v="7"/>
    <n v="329.57142857142901"/>
    <n v="15"/>
    <n v="229.357142857143"/>
    <n v="0.63636363636363602"/>
    <n v="0"/>
    <n v="0"/>
    <n v="0"/>
    <n v="2"/>
    <n v="0.28571428571428598"/>
    <n v="2"/>
    <n v="0.28571428571428598"/>
    <n v="7"/>
    <n v="0.5"/>
    <n v="2"/>
    <n v="0.14285714285714299"/>
    <n v="0"/>
    <n v="0"/>
    <n v="0"/>
    <n v="0"/>
    <n v="0"/>
    <n v="0"/>
    <n v="1"/>
    <n v="1.15789473684211"/>
    <n v="18.999999999999922"/>
    <n v="5"/>
    <n v="4.8"/>
  </r>
  <r>
    <n v="2017"/>
    <x v="8"/>
    <x v="0"/>
    <s v="KNAVI"/>
    <x v="35"/>
    <n v="91"/>
    <n v="63"/>
    <n v="4.9682539682539701"/>
    <n v="91"/>
    <n v="8.2087912087912098"/>
    <n v="0"/>
    <n v="0"/>
    <n v="12"/>
    <n v="432.87356321839098"/>
    <n v="0.13186813186813201"/>
    <n v="87"/>
    <n v="34.689655172413801"/>
    <n v="34"/>
    <n v="98.117647058823493"/>
    <n v="44"/>
    <n v="197.886363636364"/>
    <n v="43"/>
    <n v="38.837209302325597"/>
    <n v="38"/>
    <n v="175.02631578947401"/>
    <n v="48"/>
    <n v="466.69047619047598"/>
    <n v="43"/>
    <n v="226.78571428571399"/>
    <n v="0.46153846153846201"/>
    <n v="2"/>
    <n v="139"/>
    <n v="2.1978021978022001E-2"/>
    <n v="33"/>
    <n v="0.78571428571428603"/>
    <n v="15"/>
    <n v="0.35714285714285698"/>
    <n v="12"/>
    <n v="0.28571428571428598"/>
    <n v="14"/>
    <n v="0.33333333333333298"/>
    <n v="0"/>
    <n v="0"/>
    <n v="2"/>
    <n v="2.1978021978022001E-2"/>
    <n v="0"/>
    <n v="0"/>
    <n v="1"/>
    <n v="1.22972972972973"/>
    <n v="73.999999999999986"/>
    <n v="41"/>
    <n v="42.756097560975597"/>
  </r>
  <r>
    <n v="2017"/>
    <x v="8"/>
    <x v="0"/>
    <s v="KONNI"/>
    <x v="49"/>
    <n v="119"/>
    <n v="81"/>
    <n v="4.6296296296296298"/>
    <n v="119"/>
    <n v="7.0924369747899201"/>
    <n v="0"/>
    <n v="0"/>
    <n v="25"/>
    <n v="587.79999999999995"/>
    <n v="0.21008403361344499"/>
    <n v="114"/>
    <n v="24.991228070175399"/>
    <n v="42"/>
    <n v="80.285714285714306"/>
    <n v="41"/>
    <n v="181.14634146341501"/>
    <n v="40"/>
    <n v="69.55"/>
    <n v="68"/>
    <n v="129.970588235294"/>
    <n v="45"/>
    <n v="382.90909090909099"/>
    <n v="74"/>
    <n v="182.72602739726"/>
    <n v="0.61344537815126099"/>
    <n v="15"/>
    <n v="127.6"/>
    <n v="0.126050420168067"/>
    <n v="30"/>
    <n v="0.68181818181818199"/>
    <n v="17"/>
    <n v="0.38636363636363602"/>
    <n v="16"/>
    <n v="0.219178082191781"/>
    <n v="8"/>
    <n v="0.10958904109589"/>
    <n v="0"/>
    <n v="0"/>
    <n v="0"/>
    <n v="0"/>
    <n v="0"/>
    <n v="0"/>
    <n v="1"/>
    <n v="1.2934782608695701"/>
    <n v="91.999999999999659"/>
    <n v="40"/>
    <n v="40.35"/>
  </r>
  <r>
    <n v="2017"/>
    <x v="8"/>
    <x v="0"/>
    <s v="GOLA"/>
    <x v="19"/>
    <n v="113"/>
    <n v="60"/>
    <n v="2.6666666666666701"/>
    <n v="112"/>
    <n v="9.58928571428571"/>
    <n v="0"/>
    <n v="0"/>
    <n v="36"/>
    <n v="-111.753246753247"/>
    <n v="0.31858407079646001"/>
    <n v="77"/>
    <n v="14.7662337662338"/>
    <n v="31"/>
    <n v="79.516129032258107"/>
    <n v="61"/>
    <n v="173.639344262295"/>
    <n v="61"/>
    <n v="40.918032786885199"/>
    <n v="33"/>
    <n v="120.121212121212"/>
    <n v="71"/>
    <n v="358.26829268292698"/>
    <n v="42"/>
    <n v="244.8"/>
    <n v="0.30973451327433599"/>
    <n v="6"/>
    <n v="68"/>
    <n v="5.3097345132743397E-2"/>
    <n v="47"/>
    <n v="1.1463414634146301"/>
    <n v="31"/>
    <n v="0.75609756097560998"/>
    <n v="8"/>
    <n v="0.22857142857142901"/>
    <n v="5"/>
    <n v="0.14285714285714299"/>
    <n v="0"/>
    <n v="0"/>
    <n v="0"/>
    <n v="0"/>
    <n v="0"/>
    <n v="0"/>
    <n v="4"/>
    <n v="1.5066666666666699"/>
    <n v="74.999999999999844"/>
    <n v="34"/>
    <n v="18.352941176470601"/>
  </r>
  <r>
    <n v="2017"/>
    <x v="8"/>
    <x v="0"/>
    <s v="SEDJ"/>
    <x v="7"/>
    <n v="176"/>
    <n v="84"/>
    <n v="7.46428571428571"/>
    <n v="176"/>
    <n v="14.545454545454501"/>
    <n v="2"/>
    <n v="1.13636363636364E-2"/>
    <n v="59"/>
    <n v="123.78813559322001"/>
    <n v="0.33522727272727298"/>
    <n v="117"/>
    <n v="29.1794871794872"/>
    <n v="57"/>
    <n v="130"/>
    <n v="64"/>
    <n v="173.78125"/>
    <n v="61"/>
    <n v="48.737704918032797"/>
    <n v="91"/>
    <n v="148.74725274725299"/>
    <n v="72"/>
    <n v="507.88461538461502"/>
    <n v="104"/>
    <n v="199.68421052631601"/>
    <n v="0.53977272727272696"/>
    <n v="16"/>
    <n v="107.5625"/>
    <n v="9.0909090909090898E-2"/>
    <n v="49"/>
    <n v="1.8846153846153799"/>
    <n v="30"/>
    <n v="1.15384615384615"/>
    <n v="30"/>
    <n v="0.31578947368421101"/>
    <n v="12"/>
    <n v="0.12631578947368399"/>
    <n v="0"/>
    <n v="0"/>
    <n v="0"/>
    <n v="0"/>
    <n v="0"/>
    <n v="0"/>
    <n v="4"/>
    <n v="1.4545454545454499"/>
    <n v="121.00000000000038"/>
    <n v="24"/>
    <n v="21.9583333333333"/>
  </r>
  <r>
    <n v="2017"/>
    <x v="8"/>
    <x v="0"/>
    <s v="RIVRO"/>
    <x v="0"/>
    <n v="173"/>
    <n v="108"/>
    <n v="19.092592592592599"/>
    <n v="170"/>
    <n v="25.241176470588201"/>
    <n v="13"/>
    <n v="7.6470588235294096E-2"/>
    <n v="42"/>
    <n v="720.61392405063305"/>
    <n v="0.24277456647398801"/>
    <n v="37"/>
    <n v="151.91891891891899"/>
    <n v="52"/>
    <n v="88.173076923076906"/>
    <n v="21"/>
    <n v="180.09523809523799"/>
    <n v="16"/>
    <n v="46.9375"/>
    <n v="131"/>
    <n v="165.87022900763401"/>
    <n v="21"/>
    <n v="396.947368421053"/>
    <n v="149"/>
    <n v="168.67346938775501"/>
    <n v="0.84971098265895995"/>
    <n v="40"/>
    <n v="119.25"/>
    <n v="0.23121387283236999"/>
    <n v="12"/>
    <n v="0.63157894736842102"/>
    <n v="7"/>
    <n v="0.36842105263157898"/>
    <n v="28"/>
    <n v="0.19047619047618999"/>
    <n v="16"/>
    <n v="0.108843537414966"/>
    <n v="0"/>
    <n v="0"/>
    <n v="0"/>
    <n v="0"/>
    <n v="1"/>
    <n v="2"/>
    <n v="5"/>
    <n v="1.84782608695652"/>
    <n v="93.623529411764792"/>
    <n v="18"/>
    <n v="14.5"/>
  </r>
  <r>
    <n v="2017"/>
    <x v="8"/>
    <x v="0"/>
    <s v="CHARY"/>
    <x v="28"/>
    <n v="173"/>
    <n v="101"/>
    <n v="5.5544554455445496"/>
    <n v="173"/>
    <n v="11.3236994219653"/>
    <n v="4"/>
    <n v="2.3121387283237E-2"/>
    <n v="15"/>
    <n v="187.339393939394"/>
    <n v="8.6705202312138699E-2"/>
    <n v="63"/>
    <n v="99.2222222222222"/>
    <n v="57"/>
    <n v="88.631578947368396"/>
    <n v="35"/>
    <n v="173.51428571428599"/>
    <n v="34"/>
    <n v="83.882352941176507"/>
    <n v="125"/>
    <n v="109.048"/>
    <n v="41"/>
    <n v="383.70270270270299"/>
    <n v="132"/>
    <n v="149.74242424242399"/>
    <n v="0.76300578034682098"/>
    <n v="44"/>
    <n v="81.522727272727295"/>
    <n v="0.25433526011560698"/>
    <n v="23"/>
    <n v="0.62162162162162204"/>
    <n v="12"/>
    <n v="0.32432432432432401"/>
    <n v="21"/>
    <n v="0.15909090909090901"/>
    <n v="13"/>
    <n v="9.8484848484848495E-2"/>
    <n v="0"/>
    <n v="0"/>
    <n v="0"/>
    <n v="0"/>
    <n v="0"/>
    <n v="0"/>
    <n v="4"/>
    <n v="1.6796116504854399"/>
    <n v="102.99999999999982"/>
    <n v="32"/>
    <n v="30.09375"/>
  </r>
  <r>
    <n v="2017"/>
    <x v="8"/>
    <x v="0"/>
    <s v="SLAM"/>
    <x v="228"/>
    <n v="151"/>
    <n v="55"/>
    <n v="11.072727272727301"/>
    <n v="151"/>
    <n v="17.4701986754967"/>
    <n v="2"/>
    <n v="1.3245033112582801E-2"/>
    <n v="67"/>
    <n v="-2.1529411764705899"/>
    <n v="0.443708609271523"/>
    <n v="83"/>
    <n v="46.951807228915698"/>
    <n v="23"/>
    <n v="71.652173913043498"/>
    <n v="57"/>
    <n v="221.052631578947"/>
    <n v="55"/>
    <n v="52.1636363636364"/>
    <n v="74"/>
    <n v="148.486486486486"/>
    <n v="67"/>
    <n v="372.3"/>
    <n v="84"/>
    <n v="210.76"/>
    <n v="0.49668874172185401"/>
    <n v="12"/>
    <n v="164.416666666667"/>
    <n v="7.9470198675496706E-2"/>
    <n v="40"/>
    <n v="4"/>
    <n v="21"/>
    <n v="2.1"/>
    <n v="25"/>
    <n v="0.33333333333333298"/>
    <n v="8"/>
    <n v="0.10666666666666701"/>
    <n v="1"/>
    <n v="6.6225165562913899E-3"/>
    <n v="0"/>
    <n v="0"/>
    <n v="0"/>
    <n v="0"/>
    <n v="1"/>
    <n v="1.4660194174757299"/>
    <n v="102.99999999999987"/>
    <n v="14"/>
    <n v="29.714285714285701"/>
  </r>
  <r>
    <n v="2017"/>
    <x v="8"/>
    <x v="0"/>
    <s v="SLAV"/>
    <x v="229"/>
    <n v="125"/>
    <n v="42"/>
    <n v="4.78571428571429"/>
    <n v="125"/>
    <n v="9.4719999999999995"/>
    <n v="4"/>
    <n v="3.2000000000000001E-2"/>
    <n v="58"/>
    <n v="48.671641791044799"/>
    <n v="0.46400000000000002"/>
    <n v="66"/>
    <n v="32.393939393939398"/>
    <n v="30"/>
    <n v="120.9"/>
    <n v="59"/>
    <n v="207.42372881355899"/>
    <n v="60"/>
    <n v="51.1"/>
    <n v="43"/>
    <n v="200.67441860465101"/>
    <n v="75"/>
    <n v="466.76666666666699"/>
    <n v="50"/>
    <n v="226.30952380952399"/>
    <n v="0.33600000000000002"/>
    <n v="6"/>
    <n v="217.666666666667"/>
    <n v="4.8000000000000001E-2"/>
    <n v="49"/>
    <n v="1.63333333333333"/>
    <n v="30"/>
    <n v="1"/>
    <n v="25"/>
    <n v="0.59523809523809501"/>
    <n v="14"/>
    <n v="0.33333333333333298"/>
    <n v="0"/>
    <n v="0"/>
    <n v="0"/>
    <n v="0"/>
    <n v="0"/>
    <n v="0"/>
    <n v="3"/>
    <n v="1.58227848101266"/>
    <n v="78.999999999999915"/>
    <n v="20"/>
    <n v="44.4"/>
  </r>
  <r>
    <n v="2017"/>
    <x v="8"/>
    <x v="0"/>
    <s v="QUINS"/>
    <x v="232"/>
    <n v="3"/>
    <n v="2"/>
    <n v="13"/>
    <n v="3"/>
    <n v="12"/>
    <n v="0"/>
    <n v="0"/>
    <n v="1"/>
    <n v="-124.333333333333"/>
    <n v="0.33333333333333298"/>
    <n v="2"/>
    <n v="127.5"/>
    <n v="0"/>
    <n v="0"/>
    <n v="2"/>
    <n v="228"/>
    <n v="2"/>
    <n v="29.5"/>
    <n v="1"/>
    <n v="161"/>
    <n v="2"/>
    <n v="0"/>
    <n v="1"/>
    <n v="197"/>
    <n v="0.33333333333333298"/>
    <n v="1"/>
    <n v="197"/>
    <n v="0.33333333333333298"/>
    <n v="2"/>
    <n v="0"/>
    <n v="2"/>
    <n v="0"/>
    <n v="0"/>
    <n v="0"/>
    <n v="0"/>
    <n v="0"/>
    <n v="0"/>
    <n v="0"/>
    <n v="0"/>
    <n v="0"/>
    <n v="0"/>
    <n v="0"/>
    <n v="0"/>
    <n v="1"/>
    <n v="3"/>
    <n v="2"/>
    <n v="71"/>
  </r>
  <r>
    <n v="2017"/>
    <x v="8"/>
    <x v="0"/>
    <s v="VALDA"/>
    <x v="355"/>
    <n v="45"/>
    <n v="31"/>
    <n v="3.5806451612903198"/>
    <n v="45"/>
    <n v="7.9555555555555602"/>
    <n v="2"/>
    <n v="4.4444444444444398E-2"/>
    <n v="4"/>
    <n v="221.357142857143"/>
    <n v="8.8888888888888906E-2"/>
    <n v="41"/>
    <n v="22.9268292682927"/>
    <n v="10"/>
    <n v="66.900000000000006"/>
    <n v="9"/>
    <n v="178.777777777778"/>
    <n v="9"/>
    <n v="29.5555555555556"/>
    <n v="30"/>
    <n v="163.86666666666699"/>
    <n v="11"/>
    <n v="472"/>
    <n v="34"/>
    <n v="201.81818181818201"/>
    <n v="0.73333333333333295"/>
    <n v="2"/>
    <n v="47"/>
    <n v="4.4444444444444398E-2"/>
    <n v="6"/>
    <n v="0.54545454545454497"/>
    <n v="6"/>
    <n v="0.54545454545454497"/>
    <n v="7"/>
    <n v="0.21212121212121199"/>
    <n v="6"/>
    <n v="0.18181818181818199"/>
    <n v="1"/>
    <n v="2.2222222222222199E-2"/>
    <n v="0"/>
    <n v="0"/>
    <n v="0"/>
    <n v="0"/>
    <n v="0"/>
    <n v="1.25"/>
    <n v="36"/>
    <n v="9"/>
    <n v="22.8888888888889"/>
  </r>
  <r>
    <n v="2017"/>
    <x v="8"/>
    <x v="0"/>
    <s v="ATARA"/>
    <x v="356"/>
    <n v="43"/>
    <n v="31"/>
    <n v="7.1612903225806503"/>
    <n v="43"/>
    <n v="10.7209302325581"/>
    <n v="0"/>
    <n v="0"/>
    <n v="2"/>
    <n v="110.880952380952"/>
    <n v="4.6511627906976702E-2"/>
    <n v="41"/>
    <n v="65.804878048780495"/>
    <n v="15"/>
    <n v="124.533333333333"/>
    <n v="9"/>
    <n v="143.333333333333"/>
    <n v="9"/>
    <n v="79.3333333333333"/>
    <n v="20"/>
    <n v="198.85"/>
    <n v="19"/>
    <n v="649.92857142857099"/>
    <n v="24"/>
    <n v="249.39130434782601"/>
    <n v="0.53488372093023295"/>
    <n v="4"/>
    <n v="142.5"/>
    <n v="9.3023255813953501E-2"/>
    <n v="10"/>
    <n v="0.71428571428571397"/>
    <n v="5"/>
    <n v="0.35714285714285698"/>
    <n v="6"/>
    <n v="0.26086956521739102"/>
    <n v="2"/>
    <n v="8.6956521739130405E-2"/>
    <n v="0"/>
    <n v="0"/>
    <n v="0"/>
    <n v="0"/>
    <n v="0"/>
    <n v="0"/>
    <n v="0"/>
    <n v="1.1025641025641"/>
    <n v="39.000000000000092"/>
    <n v="10"/>
    <n v="85.4"/>
  </r>
  <r>
    <n v="2017"/>
    <x v="8"/>
    <x v="0"/>
    <s v="NAPAN"/>
    <x v="357"/>
    <n v="19"/>
    <n v="16"/>
    <n v="8.3125"/>
    <n v="19"/>
    <n v="12.157894736842101"/>
    <n v="0"/>
    <n v="0"/>
    <n v="4"/>
    <n v="28.6666666666667"/>
    <n v="0.21052631578947401"/>
    <n v="18"/>
    <n v="29.7777777777778"/>
    <n v="10"/>
    <n v="80.7"/>
    <n v="9"/>
    <n v="203.333333333333"/>
    <n v="8"/>
    <n v="32.125"/>
    <n v="10"/>
    <n v="172.9"/>
    <n v="9"/>
    <n v="411.66666666666703"/>
    <n v="10"/>
    <n v="276.7"/>
    <n v="0.52631578947368396"/>
    <n v="2"/>
    <n v="108.5"/>
    <n v="0.105263157894737"/>
    <n v="6"/>
    <n v="0.66666666666666696"/>
    <n v="6"/>
    <n v="0.66666666666666696"/>
    <n v="5"/>
    <n v="0.5"/>
    <n v="1"/>
    <n v="0.1"/>
    <n v="2"/>
    <n v="0.105263157894737"/>
    <n v="2"/>
    <n v="0.105263157894737"/>
    <n v="0"/>
    <n v="0"/>
    <n v="0"/>
    <n v="1.4615384615384599"/>
    <n v="13.000000000000014"/>
    <n v="8"/>
    <n v="9.625"/>
  </r>
  <r>
    <n v="2017"/>
    <x v="8"/>
    <x v="0"/>
    <s v="GUZKA"/>
    <x v="358"/>
    <n v="76"/>
    <n v="33"/>
    <n v="5.3030303030303001"/>
    <n v="76"/>
    <n v="14.9342105263158"/>
    <n v="0"/>
    <n v="0"/>
    <n v="6"/>
    <n v="597.98630136986299"/>
    <n v="7.8947368421052599E-2"/>
    <n v="68"/>
    <n v="56.485294117647101"/>
    <n v="24"/>
    <n v="108.166666666667"/>
    <n v="19"/>
    <n v="215.68421052631601"/>
    <n v="16"/>
    <n v="40.5"/>
    <n v="50"/>
    <n v="155.06"/>
    <n v="19"/>
    <n v="345.5"/>
    <n v="57"/>
    <n v="221.14035087719299"/>
    <n v="0.75"/>
    <n v="12"/>
    <n v="211.083333333333"/>
    <n v="0.157894736842105"/>
    <n v="11"/>
    <n v="0.78571428571428603"/>
    <n v="10"/>
    <n v="0.71428571428571397"/>
    <n v="15"/>
    <n v="0.26315789473684198"/>
    <n v="11"/>
    <n v="0.19298245614035101"/>
    <n v="0"/>
    <n v="0"/>
    <n v="1"/>
    <n v="1.3157894736842099E-2"/>
    <n v="0"/>
    <n v="0"/>
    <n v="1"/>
    <n v="1.1875"/>
    <n v="64"/>
    <n v="17"/>
    <n v="17.411764705882401"/>
  </r>
  <r>
    <n v="2017"/>
    <x v="8"/>
    <x v="0"/>
    <s v="BARSP"/>
    <x v="359"/>
    <n v="22"/>
    <n v="19"/>
    <n v="4.3157894736842097"/>
    <n v="22"/>
    <n v="8.9090909090909101"/>
    <n v="2"/>
    <n v="9.0909090909090898E-2"/>
    <n v="3"/>
    <n v="232.47368421052599"/>
    <n v="0.13636363636363599"/>
    <n v="20"/>
    <n v="17.899999999999999"/>
    <n v="5"/>
    <n v="85.2"/>
    <n v="3"/>
    <n v="133.333333333333"/>
    <n v="4"/>
    <n v="41.25"/>
    <n v="13"/>
    <n v="125.153846153846"/>
    <n v="5"/>
    <n v="307.2"/>
    <n v="17"/>
    <n v="131.41176470588201"/>
    <n v="0.77272727272727304"/>
    <n v="1"/>
    <n v="77"/>
    <n v="4.5454545454545497E-2"/>
    <n v="2"/>
    <n v="0.4"/>
    <n v="1"/>
    <n v="0.2"/>
    <n v="2"/>
    <n v="0.11764705882352899"/>
    <n v="0"/>
    <n v="0"/>
    <n v="0"/>
    <n v="0"/>
    <n v="0"/>
    <n v="0"/>
    <n v="0"/>
    <n v="0"/>
    <n v="1"/>
    <n v="1.29411764705882"/>
    <n v="17.000000000000046"/>
    <n v="3"/>
    <n v="8"/>
  </r>
  <r>
    <n v="2017"/>
    <x v="8"/>
    <x v="0"/>
    <s v="HAGCO"/>
    <x v="360"/>
    <n v="74"/>
    <n v="45"/>
    <n v="3.31111111111111"/>
    <n v="74"/>
    <n v="8.9054054054054106"/>
    <n v="0"/>
    <n v="0"/>
    <n v="22"/>
    <n v="787.234375"/>
    <n v="0.29729729729729698"/>
    <n v="71"/>
    <n v="16.873239436619698"/>
    <n v="25"/>
    <n v="69.28"/>
    <n v="22"/>
    <n v="184.863636363636"/>
    <n v="19"/>
    <n v="28.947368421052602"/>
    <n v="49"/>
    <n v="148.53061224489801"/>
    <n v="22"/>
    <n v="306.72727272727298"/>
    <n v="52"/>
    <n v="188.82692307692301"/>
    <n v="0.70270270270270296"/>
    <n v="8"/>
    <n v="137.125"/>
    <n v="0.108108108108108"/>
    <n v="12"/>
    <n v="0.54545454545454497"/>
    <n v="11"/>
    <n v="0.5"/>
    <n v="12"/>
    <n v="0.230769230769231"/>
    <n v="3"/>
    <n v="5.7692307692307702E-2"/>
    <n v="0"/>
    <n v="0"/>
    <n v="1"/>
    <n v="1.35135135135135E-2"/>
    <n v="0"/>
    <n v="0"/>
    <n v="2"/>
    <n v="1.13846153846154"/>
    <n v="64.999999999999915"/>
    <n v="19"/>
    <n v="29.052631578947398"/>
  </r>
  <r>
    <n v="2017"/>
    <x v="8"/>
    <x v="0"/>
    <s v="DICSA"/>
    <x v="361"/>
    <n v="12"/>
    <n v="7"/>
    <n v="3"/>
    <n v="12"/>
    <n v="18.0833333333333"/>
    <n v="0"/>
    <n v="0"/>
    <n v="2"/>
    <n v="680.41666666666697"/>
    <n v="0.16666666666666699"/>
    <n v="12"/>
    <n v="43.9166666666667"/>
    <n v="5"/>
    <n v="155"/>
    <n v="3"/>
    <n v="222.333333333333"/>
    <n v="3"/>
    <n v="64.3333333333333"/>
    <n v="9"/>
    <n v="199"/>
    <n v="3"/>
    <n v="603"/>
    <n v="9"/>
    <n v="277.66666666666703"/>
    <n v="0.75"/>
    <n v="0"/>
    <n v="0"/>
    <n v="0"/>
    <n v="1"/>
    <n v="0.33333333333333298"/>
    <n v="1"/>
    <n v="0.33333333333333298"/>
    <n v="3"/>
    <n v="0.33333333333333298"/>
    <n v="0"/>
    <n v="0"/>
    <n v="0"/>
    <n v="0"/>
    <n v="0"/>
    <n v="0"/>
    <n v="0"/>
    <n v="0"/>
    <n v="1"/>
    <n v="1.0909090909090899"/>
    <n v="11.000000000000011"/>
    <n v="3"/>
    <n v="28.6666666666667"/>
  </r>
  <r>
    <n v="2017"/>
    <x v="8"/>
    <x v="0"/>
    <s v="HAAAM"/>
    <x v="362"/>
    <n v="119"/>
    <n v="83"/>
    <n v="4.9277108433734904"/>
    <n v="119"/>
    <n v="6.52100840336134"/>
    <n v="4"/>
    <n v="3.3613445378151301E-2"/>
    <n v="15"/>
    <n v="672.39473684210498"/>
    <n v="0.126050420168067"/>
    <n v="108"/>
    <n v="9.9166666666666696"/>
    <n v="22"/>
    <n v="23.863636363636399"/>
    <n v="6"/>
    <n v="149.333333333333"/>
    <n v="5"/>
    <n v="40.200000000000003"/>
    <n v="109"/>
    <n v="73.605504587156005"/>
    <n v="6"/>
    <n v="350.83333333333297"/>
    <n v="113"/>
    <n v="105.159292035398"/>
    <n v="0.94957983193277296"/>
    <n v="40"/>
    <n v="68.875"/>
    <n v="0.33613445378151302"/>
    <n v="3"/>
    <n v="0.5"/>
    <n v="2"/>
    <n v="0.33333333333333298"/>
    <n v="3"/>
    <n v="2.6548672566371698E-2"/>
    <n v="5"/>
    <n v="4.4247787610619503E-2"/>
    <n v="4"/>
    <n v="3.3613445378151301E-2"/>
    <n v="3"/>
    <n v="2.5210084033613401E-2"/>
    <n v="0"/>
    <n v="0"/>
    <n v="0"/>
    <n v="1.32222222222222"/>
    <n v="90.000000000000156"/>
    <n v="5"/>
    <n v="24"/>
  </r>
  <r>
    <n v="2017"/>
    <x v="8"/>
    <x v="0"/>
    <s v="GEONI"/>
    <x v="364"/>
    <n v="12"/>
    <n v="8"/>
    <n v="2.5"/>
    <n v="12"/>
    <n v="4.3333333333333304"/>
    <n v="0"/>
    <n v="0"/>
    <n v="3"/>
    <n v="537.36363636363603"/>
    <n v="0.25"/>
    <n v="12"/>
    <n v="32.5"/>
    <n v="2"/>
    <n v="54.5"/>
    <n v="5"/>
    <n v="138"/>
    <n v="5"/>
    <n v="83.6"/>
    <n v="4"/>
    <n v="161.75"/>
    <n v="5"/>
    <n v="241.2"/>
    <n v="7"/>
    <n v="180.42857142857099"/>
    <n v="0.58333333333333304"/>
    <n v="1"/>
    <n v="184"/>
    <n v="8.3333333333333301E-2"/>
    <n v="2"/>
    <n v="0.4"/>
    <n v="2"/>
    <n v="0.4"/>
    <n v="0"/>
    <n v="0"/>
    <n v="2"/>
    <n v="0.28571428571428598"/>
    <n v="0"/>
    <n v="0"/>
    <n v="0"/>
    <n v="0"/>
    <n v="0"/>
    <n v="0"/>
    <n v="0"/>
    <n v="1.0909090909090899"/>
    <n v="11.000000000000011"/>
    <n v="2"/>
    <n v="18.5"/>
  </r>
  <r>
    <n v="2017"/>
    <x v="8"/>
    <x v="0"/>
    <s v="NUEJA"/>
    <x v="365"/>
    <n v="98"/>
    <n v="64"/>
    <n v="8.6875"/>
    <n v="98"/>
    <n v="12.969387755102"/>
    <n v="4"/>
    <n v="4.08163265306122E-2"/>
    <n v="16"/>
    <n v="734.33333333333303"/>
    <n v="0.16326530612244899"/>
    <n v="87"/>
    <n v="31.183908045976999"/>
    <n v="29"/>
    <n v="99.241379310344797"/>
    <n v="28"/>
    <n v="177.607142857143"/>
    <n v="28"/>
    <n v="51.428571428571402"/>
    <n v="54"/>
    <n v="218.888888888889"/>
    <n v="34"/>
    <n v="362.33333333333297"/>
    <n v="64"/>
    <n v="180.421875"/>
    <n v="0.65306122448979598"/>
    <n v="14"/>
    <n v="195.42857142857099"/>
    <n v="0.14285714285714299"/>
    <n v="23"/>
    <n v="0.76666666666666705"/>
    <n v="10"/>
    <n v="0.33333333333333298"/>
    <n v="12"/>
    <n v="0.1875"/>
    <n v="4"/>
    <n v="6.25E-2"/>
    <n v="0"/>
    <n v="0"/>
    <n v="3"/>
    <n v="3.06122448979592E-2"/>
    <n v="0"/>
    <n v="0"/>
    <n v="0"/>
    <n v="1.2564102564102599"/>
    <n v="77.999999999999787"/>
    <n v="28"/>
    <n v="171.70370370370401"/>
  </r>
  <r>
    <n v="2017"/>
    <x v="8"/>
    <x v="0"/>
    <s v="JANAR"/>
    <x v="366"/>
    <n v="67"/>
    <n v="43"/>
    <n v="4.3255813953488396"/>
    <n v="67"/>
    <n v="9.5970149253731307"/>
    <n v="2"/>
    <n v="2.9850746268656699E-2"/>
    <n v="7"/>
    <n v="33.84375"/>
    <n v="0.104477611940299"/>
    <n v="60"/>
    <n v="35.983333333333299"/>
    <n v="19"/>
    <n v="69.736842105263193"/>
    <n v="25"/>
    <n v="212.8"/>
    <n v="24"/>
    <n v="25.125"/>
    <n v="31"/>
    <n v="160.870967741935"/>
    <n v="27"/>
    <n v="535.16666666666697"/>
    <n v="40"/>
    <n v="200.783783783784"/>
    <n v="0.55223880597014896"/>
    <n v="3"/>
    <n v="148.333333333333"/>
    <n v="4.47761194029851E-2"/>
    <n v="16"/>
    <n v="0.66666666666666696"/>
    <n v="9"/>
    <n v="0.375"/>
    <n v="15"/>
    <n v="0.40540540540540498"/>
    <n v="7"/>
    <n v="0.18918918918918901"/>
    <n v="0"/>
    <n v="0"/>
    <n v="0"/>
    <n v="0"/>
    <n v="0"/>
    <n v="0"/>
    <n v="4"/>
    <n v="1.21818181818182"/>
    <n v="54.999999999999915"/>
    <n v="25"/>
    <n v="66.400000000000006"/>
  </r>
  <r>
    <n v="2017"/>
    <x v="8"/>
    <x v="0"/>
    <s v="WIRJE"/>
    <x v="368"/>
    <n v="15"/>
    <n v="13"/>
    <n v="3.1538461538461502"/>
    <n v="15"/>
    <n v="16.466666666666701"/>
    <n v="0"/>
    <n v="0"/>
    <n v="1"/>
    <n v="362.86666666666702"/>
    <n v="6.6666666666666693E-2"/>
    <n v="15"/>
    <n v="31.533333333333299"/>
    <n v="7"/>
    <n v="81.428571428571402"/>
    <n v="5"/>
    <n v="166.6"/>
    <n v="5"/>
    <n v="19.2"/>
    <n v="10"/>
    <n v="131.80000000000001"/>
    <n v="5"/>
    <n v="480.8"/>
    <n v="10"/>
    <n v="153.30000000000001"/>
    <n v="0.66666666666666696"/>
    <n v="2"/>
    <n v="37.5"/>
    <n v="0.133333333333333"/>
    <n v="3"/>
    <n v="0.6"/>
    <n v="1"/>
    <n v="0.2"/>
    <n v="0"/>
    <n v="0"/>
    <n v="0"/>
    <n v="0"/>
    <n v="0"/>
    <n v="0"/>
    <n v="0"/>
    <n v="0"/>
    <n v="0"/>
    <n v="0"/>
    <n v="0"/>
    <n v="1.15384615384615"/>
    <n v="13.000000000000044"/>
    <n v="5"/>
    <n v="10.4"/>
  </r>
  <r>
    <n v="2017"/>
    <x v="8"/>
    <x v="0"/>
    <s v="TOKOG"/>
    <x v="414"/>
    <n v="15"/>
    <n v="9"/>
    <n v="6"/>
    <n v="15"/>
    <n v="6.8666666666666698"/>
    <n v="0"/>
    <n v="0"/>
    <n v="0"/>
    <n v="125"/>
    <n v="0"/>
    <n v="14"/>
    <n v="31.428571428571399"/>
    <n v="8"/>
    <n v="91.375"/>
    <n v="2"/>
    <n v="69"/>
    <n v="2"/>
    <n v="64"/>
    <n v="5"/>
    <n v="110.8"/>
    <n v="5"/>
    <n v="182.6"/>
    <n v="10"/>
    <n v="167"/>
    <n v="0.66666666666666696"/>
    <n v="1"/>
    <n v="103"/>
    <n v="6.6666666666666693E-2"/>
    <n v="3"/>
    <n v="0.6"/>
    <n v="0"/>
    <n v="0"/>
    <n v="3"/>
    <n v="0.3"/>
    <n v="1"/>
    <n v="0.1"/>
    <n v="0"/>
    <n v="0"/>
    <n v="0"/>
    <n v="0"/>
    <n v="0"/>
    <n v="0"/>
    <n v="1"/>
    <n v="1.0714285714285701"/>
    <n v="14.000000000000018"/>
    <n v="2"/>
    <n v="0"/>
  </r>
  <r>
    <n v="2017"/>
    <x v="8"/>
    <x v="0"/>
    <s v="SOBAN"/>
    <x v="416"/>
    <n v="42"/>
    <n v="28"/>
    <n v="4.6071428571428603"/>
    <n v="42"/>
    <n v="15.7380952380952"/>
    <n v="0"/>
    <n v="0"/>
    <n v="3"/>
    <n v="97.775000000000006"/>
    <n v="7.1428571428571397E-2"/>
    <n v="41"/>
    <n v="32.780487804878"/>
    <n v="14"/>
    <n v="52.857142857142897"/>
    <n v="14"/>
    <n v="142.57142857142901"/>
    <n v="13"/>
    <n v="26.461538461538499"/>
    <n v="24"/>
    <n v="144.291666666667"/>
    <n v="15"/>
    <n v="295.78571428571399"/>
    <n v="27"/>
    <n v="277.769230769231"/>
    <n v="0.61904761904761896"/>
    <n v="2"/>
    <n v="302"/>
    <n v="4.7619047619047603E-2"/>
    <n v="7"/>
    <n v="0.5"/>
    <n v="7"/>
    <n v="0.5"/>
    <n v="5"/>
    <n v="0.19230769230769201"/>
    <n v="3"/>
    <n v="0.115384615384615"/>
    <n v="0"/>
    <n v="0"/>
    <n v="0"/>
    <n v="0"/>
    <n v="0"/>
    <n v="0"/>
    <n v="0"/>
    <n v="1.2"/>
    <n v="35"/>
    <n v="13"/>
    <n v="19.461538461538499"/>
  </r>
  <r>
    <n v="2017"/>
    <x v="8"/>
    <x v="0"/>
    <s v="MEDK"/>
    <x v="29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</r>
  <r>
    <n v="2017"/>
    <x v="8"/>
    <x v="0"/>
    <s v="BUTA"/>
    <x v="436"/>
    <n v="5"/>
    <n v="2"/>
    <n v="0.5"/>
    <n v="5"/>
    <n v="5.6"/>
    <n v="0"/>
    <n v="0"/>
    <n v="0"/>
    <n v="732"/>
    <n v="0"/>
    <n v="3"/>
    <n v="10.6666666666667"/>
    <n v="3"/>
    <n v="56.6666666666667"/>
    <n v="0"/>
    <n v="0"/>
    <n v="0"/>
    <n v="0"/>
    <n v="1"/>
    <n v="50"/>
    <n v="0"/>
    <n v="0"/>
    <n v="5"/>
    <n v="92.6"/>
    <n v="1"/>
    <n v="2"/>
    <n v="95"/>
    <n v="0.4"/>
    <n v="0"/>
    <n v="0"/>
    <n v="0"/>
    <n v="0"/>
    <n v="0"/>
    <n v="0"/>
    <n v="0"/>
    <n v="0"/>
    <n v="0"/>
    <n v="0"/>
    <n v="0"/>
    <n v="0"/>
    <n v="0"/>
    <n v="0"/>
    <n v="0"/>
    <n v="1.25"/>
    <n v="4"/>
    <n v="0"/>
    <n v="0"/>
  </r>
  <r>
    <n v="2017"/>
    <x v="8"/>
    <x v="0"/>
    <s v="RUIUJUA"/>
    <x v="437"/>
    <n v="1"/>
    <n v="0"/>
    <n v="0"/>
    <n v="1"/>
    <n v="2"/>
    <n v="0"/>
    <n v="0"/>
    <n v="0"/>
    <n v="-30"/>
    <n v="0"/>
    <n v="1"/>
    <n v="11"/>
    <n v="0"/>
    <n v="0"/>
    <n v="0"/>
    <n v="0"/>
    <n v="0"/>
    <n v="0"/>
    <n v="1"/>
    <n v="32"/>
    <n v="0"/>
    <n v="0"/>
    <n v="1"/>
    <n v="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8"/>
    <x v="0"/>
    <s v="SARA"/>
    <x v="438"/>
    <n v="23"/>
    <n v="18"/>
    <n v="2.6111111111111098"/>
    <n v="23"/>
    <n v="4.9130434782608701"/>
    <n v="2"/>
    <n v="8.6956521739130405E-2"/>
    <n v="4"/>
    <n v="428.78947368421098"/>
    <n v="0.173913043478261"/>
    <n v="19"/>
    <n v="42.157894736842103"/>
    <n v="2"/>
    <n v="99.5"/>
    <n v="0"/>
    <n v="0"/>
    <n v="0"/>
    <n v="0"/>
    <n v="4"/>
    <n v="227.5"/>
    <n v="3"/>
    <n v="229"/>
    <n v="20"/>
    <n v="144.157894736842"/>
    <n v="0.82608695652173902"/>
    <n v="4"/>
    <n v="83.5"/>
    <n v="0.173913043478261"/>
    <n v="1"/>
    <n v="1"/>
    <n v="1"/>
    <n v="1"/>
    <n v="0"/>
    <n v="0"/>
    <n v="0"/>
    <n v="0"/>
    <n v="1"/>
    <n v="4.3478260869565202E-2"/>
    <n v="1"/>
    <n v="4.3478260869565202E-2"/>
    <n v="0"/>
    <n v="0"/>
    <n v="0"/>
    <n v="1.3529411764705901"/>
    <n v="16.999999999999975"/>
    <n v="0"/>
    <n v="0"/>
  </r>
  <r>
    <n v="2017"/>
    <x v="8"/>
    <x v="0"/>
    <s v="SLAM"/>
    <x v="228"/>
    <n v="1"/>
    <n v="0"/>
    <n v="0"/>
    <n v="1"/>
    <n v="4"/>
    <n v="0"/>
    <n v="0"/>
    <n v="0"/>
    <n v="239"/>
    <n v="0"/>
    <n v="0"/>
    <n v="0"/>
    <n v="0"/>
    <n v="0"/>
    <n v="0"/>
    <n v="0"/>
    <n v="0"/>
    <n v="0"/>
    <n v="1"/>
    <n v="60"/>
    <n v="0"/>
    <n v="0"/>
    <n v="1"/>
    <n v="78"/>
    <n v="1"/>
    <n v="1"/>
    <n v="78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8"/>
    <x v="0"/>
    <s v="ABDHA"/>
    <x v="439"/>
    <n v="15"/>
    <n v="14"/>
    <n v="4.6428571428571397"/>
    <n v="15"/>
    <n v="8.6"/>
    <n v="0"/>
    <n v="0"/>
    <n v="3"/>
    <n v="86.5"/>
    <n v="0.2"/>
    <n v="15"/>
    <n v="32.4"/>
    <n v="7"/>
    <n v="110.142857142857"/>
    <n v="5"/>
    <n v="167.8"/>
    <n v="4"/>
    <n v="10.5"/>
    <n v="8"/>
    <n v="144.5"/>
    <n v="5"/>
    <n v="282.39999999999998"/>
    <n v="10"/>
    <n v="196"/>
    <n v="0.66666666666666696"/>
    <n v="1"/>
    <n v="91"/>
    <n v="6.6666666666666693E-2"/>
    <n v="5"/>
    <n v="1"/>
    <n v="2"/>
    <n v="0.4"/>
    <n v="3"/>
    <n v="0.3"/>
    <n v="1"/>
    <n v="0.1"/>
    <n v="0"/>
    <n v="0"/>
    <n v="0"/>
    <n v="0"/>
    <n v="0"/>
    <n v="0"/>
    <n v="0"/>
    <n v="1.15384615384615"/>
    <n v="13.000000000000044"/>
    <n v="5"/>
    <n v="265"/>
  </r>
  <r>
    <n v="2017"/>
    <x v="8"/>
    <x v="1"/>
    <s v="No MD"/>
    <x v="336"/>
    <n v="2"/>
    <n v="0"/>
    <n v="0"/>
    <n v="1"/>
    <n v="12"/>
    <n v="1"/>
    <n v="1"/>
    <n v="2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2"/>
    <n v="0"/>
    <n v="0"/>
  </r>
  <r>
    <n v="2017"/>
    <x v="8"/>
    <x v="1"/>
    <s v="HARHI"/>
    <x v="78"/>
    <n v="163"/>
    <n v="90"/>
    <n v="10.466666666666701"/>
    <n v="160"/>
    <n v="8.9375"/>
    <n v="6"/>
    <n v="3.7499999999999999E-2"/>
    <n v="8"/>
    <n v="-89.628930817610097"/>
    <n v="4.9079754601227002E-2"/>
    <n v="151"/>
    <n v="23.536423841059602"/>
    <n v="53"/>
    <n v="130.84905660377399"/>
    <n v="0"/>
    <n v="0"/>
    <n v="0"/>
    <n v="0"/>
    <n v="41"/>
    <n v="95.121951219512198"/>
    <n v="103"/>
    <n v="378.86458333333297"/>
    <n v="60"/>
    <n v="172.241379310345"/>
    <n v="0.35582822085889598"/>
    <n v="7"/>
    <n v="94.142857142857096"/>
    <n v="4.2944785276073601E-2"/>
    <n v="56"/>
    <n v="0.58333333333333304"/>
    <n v="28"/>
    <n v="0.29166666666666702"/>
    <n v="12"/>
    <n v="0.20689655172413801"/>
    <n v="2"/>
    <n v="3.4482758620689703E-2"/>
    <n v="2"/>
    <n v="1.22699386503067E-2"/>
    <n v="0"/>
    <n v="0"/>
    <n v="0"/>
    <n v="0"/>
    <n v="7"/>
    <n v="2.2638888888888902"/>
    <n v="71.999999999999957"/>
    <n v="0"/>
    <n v="0"/>
  </r>
  <r>
    <n v="2017"/>
    <x v="8"/>
    <x v="1"/>
    <s v="BOJDA"/>
    <x v="85"/>
    <n v="165"/>
    <n v="69"/>
    <n v="8.4782608695652204"/>
    <n v="165"/>
    <n v="6.8121212121212098"/>
    <n v="8"/>
    <n v="4.8484848484848499E-2"/>
    <n v="96"/>
    <n v="2090.4776119403"/>
    <n v="0.58181818181818201"/>
    <n v="151"/>
    <n v="35.668874172185397"/>
    <n v="73"/>
    <n v="117.013698630137"/>
    <n v="13"/>
    <n v="210.538461538462"/>
    <n v="11"/>
    <n v="37"/>
    <n v="67"/>
    <n v="152.37313432835799"/>
    <n v="83"/>
    <n v="437.96103896103898"/>
    <n v="82"/>
    <n v="217.06493506493501"/>
    <n v="0.46666666666666701"/>
    <n v="8"/>
    <n v="132.125"/>
    <n v="4.8484848484848499E-2"/>
    <n v="37"/>
    <n v="0.48051948051948101"/>
    <n v="19"/>
    <n v="0.246753246753247"/>
    <n v="18"/>
    <n v="0.23376623376623401"/>
    <n v="4"/>
    <n v="5.1948051948052E-2"/>
    <n v="3"/>
    <n v="1.8181818181818198E-2"/>
    <n v="0"/>
    <n v="0"/>
    <n v="0"/>
    <n v="0"/>
    <n v="6"/>
    <n v="1.71875"/>
    <n v="96"/>
    <n v="0"/>
    <n v="0"/>
  </r>
  <r>
    <n v="2017"/>
    <x v="8"/>
    <x v="1"/>
    <s v="FOWDA"/>
    <x v="89"/>
    <n v="5"/>
    <n v="3"/>
    <n v="3.6666666666666701"/>
    <n v="5"/>
    <n v="3.6"/>
    <n v="0"/>
    <n v="0"/>
    <n v="0"/>
    <n v="179.8"/>
    <n v="0"/>
    <n v="5"/>
    <n v="9"/>
    <n v="1"/>
    <n v="37"/>
    <n v="0"/>
    <n v="0"/>
    <n v="0"/>
    <n v="0"/>
    <n v="3"/>
    <n v="197.666666666667"/>
    <n v="2"/>
    <n v="363.5"/>
    <n v="3"/>
    <n v="219.333333333333"/>
    <n v="0.6"/>
    <n v="0"/>
    <n v="0"/>
    <n v="0"/>
    <n v="2"/>
    <n v="1"/>
    <n v="1"/>
    <n v="0.5"/>
    <n v="2"/>
    <n v="0.66666666666666696"/>
    <n v="0"/>
    <n v="0"/>
    <n v="0"/>
    <n v="0"/>
    <n v="0"/>
    <n v="0"/>
    <n v="0"/>
    <n v="0"/>
    <n v="0"/>
    <n v="1.6666666666666701"/>
    <n v="2.9999999999999938"/>
    <n v="0"/>
    <n v="0"/>
  </r>
  <r>
    <n v="2017"/>
    <x v="8"/>
    <x v="1"/>
    <s v="EDDOC"/>
    <x v="337"/>
    <n v="11"/>
    <n v="3"/>
    <n v="17.3333333333333"/>
    <n v="4"/>
    <n v="16.5"/>
    <n v="0"/>
    <n v="0"/>
    <n v="10"/>
    <n v="6000"/>
    <n v="0.90909090909090895"/>
    <n v="1"/>
    <n v="195"/>
    <n v="1"/>
    <n v="378"/>
    <n v="0"/>
    <n v="0"/>
    <n v="0"/>
    <n v="0"/>
    <n v="1"/>
    <n v="296"/>
    <n v="1"/>
    <n v="852"/>
    <n v="6"/>
    <n v="83.3333333333333"/>
    <n v="0.54545454545454497"/>
    <n v="1"/>
    <n v="65"/>
    <n v="9.0909090909090898E-2"/>
    <n v="0"/>
    <n v="0"/>
    <n v="1"/>
    <n v="1"/>
    <n v="0"/>
    <n v="0"/>
    <n v="0"/>
    <n v="0"/>
    <n v="0"/>
    <n v="0"/>
    <n v="0"/>
    <n v="0"/>
    <n v="4"/>
    <n v="0"/>
    <n v="1"/>
    <n v="1.75"/>
    <n v="6.2857142857142856"/>
    <n v="0"/>
    <n v="0"/>
  </r>
  <r>
    <n v="2017"/>
    <x v="8"/>
    <x v="1"/>
    <s v="BALBR"/>
    <x v="70"/>
    <n v="239"/>
    <n v="102"/>
    <n v="7.0784313725490202"/>
    <n v="238"/>
    <n v="5.8781512605042003"/>
    <n v="2"/>
    <n v="8.4033613445378096E-3"/>
    <n v="52"/>
    <n v="1114.62780269058"/>
    <n v="0.21757322175732199"/>
    <n v="146"/>
    <n v="39.376712328767098"/>
    <n v="78"/>
    <n v="103.564102564103"/>
    <n v="0"/>
    <n v="0"/>
    <n v="0"/>
    <n v="0"/>
    <n v="143"/>
    <n v="116.68531468531501"/>
    <n v="63"/>
    <n v="505.58333333333297"/>
    <n v="175"/>
    <n v="154.30057803468199"/>
    <n v="0.72384937238493696"/>
    <n v="31"/>
    <n v="88.451612903225794"/>
    <n v="0.129707112970711"/>
    <n v="38"/>
    <n v="0.63333333333333297"/>
    <n v="14"/>
    <n v="0.233333333333333"/>
    <n v="41"/>
    <n v="0.23699421965317899"/>
    <n v="13"/>
    <n v="7.5144508670520194E-2"/>
    <n v="3"/>
    <n v="1.2552301255230099E-2"/>
    <n v="0"/>
    <n v="0"/>
    <n v="1"/>
    <n v="0"/>
    <n v="8"/>
    <n v="1.76296296296296"/>
    <n v="135.56722689075653"/>
    <n v="0"/>
    <n v="0"/>
  </r>
  <r>
    <n v="2017"/>
    <x v="8"/>
    <x v="1"/>
    <s v="SMITM"/>
    <x v="68"/>
    <n v="156"/>
    <n v="42"/>
    <n v="4.28571428571429"/>
    <n v="146"/>
    <n v="4.8150684931506804"/>
    <n v="2"/>
    <n v="1.3698630136986301E-2"/>
    <n v="46"/>
    <n v="1004.796875"/>
    <n v="0.29487179487179499"/>
    <n v="57"/>
    <n v="56.701754385964897"/>
    <n v="28"/>
    <n v="91.142857142857096"/>
    <n v="0"/>
    <n v="0"/>
    <n v="0"/>
    <n v="0"/>
    <n v="97"/>
    <n v="58.319587628866003"/>
    <n v="25"/>
    <n v="297.375"/>
    <n v="121"/>
    <n v="91.873949579831901"/>
    <n v="0.762820512820513"/>
    <n v="57"/>
    <n v="45.526315789473699"/>
    <n v="0.36538461538461497"/>
    <n v="13"/>
    <n v="0.54166666666666696"/>
    <n v="3"/>
    <n v="0.125"/>
    <n v="15"/>
    <n v="0.126050420168067"/>
    <n v="6"/>
    <n v="5.0420168067226899E-2"/>
    <n v="1"/>
    <n v="6.41025641025641E-3"/>
    <n v="2"/>
    <n v="1.2820512820512799E-2"/>
    <n v="10"/>
    <n v="0"/>
    <n v="8"/>
    <n v="1.7380952380952399"/>
    <n v="89.753424657534154"/>
    <n v="0"/>
    <n v="0"/>
  </r>
  <r>
    <n v="2017"/>
    <x v="8"/>
    <x v="1"/>
    <s v="GREND"/>
    <x v="62"/>
    <n v="395"/>
    <n v="229"/>
    <n v="8.2096069868995603"/>
    <n v="394"/>
    <n v="7.7106598984771599"/>
    <n v="10"/>
    <n v="2.5380710659898501E-2"/>
    <n v="9"/>
    <n v="-41.220207253886002"/>
    <n v="2.2784810126582299E-2"/>
    <n v="339"/>
    <n v="21.504424778761098"/>
    <n v="113"/>
    <n v="148.106194690265"/>
    <n v="0"/>
    <n v="0"/>
    <n v="0"/>
    <n v="0"/>
    <n v="153"/>
    <n v="110.22875816993501"/>
    <n v="214"/>
    <n v="363.12315270936"/>
    <n v="181"/>
    <n v="185.232558139535"/>
    <n v="0.43544303797468398"/>
    <n v="34"/>
    <n v="59.558823529411796"/>
    <n v="8.6075949367088594E-2"/>
    <n v="101"/>
    <n v="0.497536945812808"/>
    <n v="42"/>
    <n v="0.20689655172413801"/>
    <n v="50"/>
    <n v="0.290697674418605"/>
    <n v="11"/>
    <n v="6.3953488372092998E-2"/>
    <n v="5"/>
    <n v="1.26582278481013E-2"/>
    <n v="0"/>
    <n v="0"/>
    <n v="0"/>
    <n v="0"/>
    <n v="6"/>
    <n v="2.8214285714285698"/>
    <n v="140.00000000000009"/>
    <n v="0"/>
    <n v="0"/>
  </r>
  <r>
    <n v="2017"/>
    <x v="8"/>
    <x v="1"/>
    <s v="SALSH"/>
    <x v="73"/>
    <n v="253"/>
    <n v="153"/>
    <n v="7.4640522875817004"/>
    <n v="252"/>
    <n v="8.5119047619047592"/>
    <n v="12"/>
    <n v="4.7619047619047603E-2"/>
    <n v="33"/>
    <n v="333.20869565217401"/>
    <n v="0.13043478260869601"/>
    <n v="207"/>
    <n v="17.787439613526601"/>
    <n v="46"/>
    <n v="158.826086956522"/>
    <n v="0"/>
    <n v="0"/>
    <n v="0"/>
    <n v="0"/>
    <n v="76"/>
    <n v="74.815789473684205"/>
    <n v="154"/>
    <n v="311.5"/>
    <n v="98"/>
    <n v="155.03225806451599"/>
    <n v="0.36758893280632399"/>
    <n v="29"/>
    <n v="52.7931034482759"/>
    <n v="0.114624505928854"/>
    <n v="67"/>
    <n v="0.44078947368421101"/>
    <n v="31"/>
    <n v="0.20394736842105299"/>
    <n v="25"/>
    <n v="0.26881720430107497"/>
    <n v="5"/>
    <n v="5.3763440860215103E-2"/>
    <n v="1"/>
    <n v="3.9525691699604697E-3"/>
    <n v="0"/>
    <n v="0"/>
    <n v="1"/>
    <n v="0"/>
    <n v="10"/>
    <n v="2.625"/>
    <n v="96.38095238095238"/>
    <n v="0"/>
    <n v="0"/>
  </r>
  <r>
    <n v="2017"/>
    <x v="8"/>
    <x v="1"/>
    <s v="BOWRI"/>
    <x v="66"/>
    <n v="272"/>
    <n v="142"/>
    <n v="5.6126760563380298"/>
    <n v="272"/>
    <n v="6.6544117647058796"/>
    <n v="2"/>
    <n v="7.3529411764705899E-3"/>
    <n v="91"/>
    <n v="1241.1071428571399"/>
    <n v="0.33455882352941202"/>
    <n v="229"/>
    <n v="18.4235807860262"/>
    <n v="87"/>
    <n v="76.137931034482804"/>
    <n v="0"/>
    <n v="0"/>
    <n v="0"/>
    <n v="0"/>
    <n v="143"/>
    <n v="122.748251748252"/>
    <n v="116"/>
    <n v="316.76991150442501"/>
    <n v="156"/>
    <n v="159.28187919463099"/>
    <n v="0.54779411764705899"/>
    <n v="37"/>
    <n v="94.864864864864899"/>
    <n v="0.13602941176470601"/>
    <n v="64"/>
    <n v="0.56637168141592897"/>
    <n v="21"/>
    <n v="0.185840707964602"/>
    <n v="38"/>
    <n v="0.25503355704698"/>
    <n v="10"/>
    <n v="6.7114093959731502E-2"/>
    <n v="1"/>
    <n v="3.6764705882352902E-3"/>
    <n v="0"/>
    <n v="0"/>
    <n v="0"/>
    <n v="0"/>
    <n v="7"/>
    <n v="2.3859649122806998"/>
    <n v="114.00000000000009"/>
    <n v="0"/>
    <n v="0"/>
  </r>
  <r>
    <n v="2017"/>
    <x v="8"/>
    <x v="1"/>
    <s v="MEZME"/>
    <x v="65"/>
    <n v="257"/>
    <n v="137"/>
    <n v="9.2773722627737207"/>
    <n v="257"/>
    <n v="8.7198443579766494"/>
    <n v="2"/>
    <n v="7.7821011673151804E-3"/>
    <n v="155"/>
    <n v="3447.6696428571399"/>
    <n v="0.60311284046692604"/>
    <n v="222"/>
    <n v="27.671171171171199"/>
    <n v="65"/>
    <n v="102.738461538462"/>
    <n v="1"/>
    <n v="62"/>
    <n v="1"/>
    <n v="108"/>
    <n v="118"/>
    <n v="134.62711864406799"/>
    <n v="112"/>
    <n v="361.44761904761901"/>
    <n v="145"/>
    <n v="205.630434782609"/>
    <n v="0.53696498054474695"/>
    <n v="26"/>
    <n v="99.038461538461505"/>
    <n v="0.101167315175097"/>
    <n v="61"/>
    <n v="0.580952380952381"/>
    <n v="20"/>
    <n v="0.19047619047618999"/>
    <n v="31"/>
    <n v="0.22463768115942001"/>
    <n v="5"/>
    <n v="3.6231884057971002E-2"/>
    <n v="1"/>
    <n v="3.8910505836575902E-3"/>
    <n v="0"/>
    <n v="0"/>
    <n v="0"/>
    <n v="0"/>
    <n v="3"/>
    <n v="2.57"/>
    <n v="100"/>
    <n v="0"/>
    <n v="0"/>
  </r>
  <r>
    <n v="2017"/>
    <x v="8"/>
    <x v="1"/>
    <s v="BRODAM"/>
    <x v="417"/>
    <n v="29"/>
    <n v="18"/>
    <n v="5"/>
    <n v="29"/>
    <n v="12.758620689655199"/>
    <n v="0"/>
    <n v="0"/>
    <n v="1"/>
    <n v="-191.82142857142901"/>
    <n v="3.4482758620689703E-2"/>
    <n v="27"/>
    <n v="71.7777777777778"/>
    <n v="11"/>
    <n v="259.36363636363598"/>
    <n v="0"/>
    <n v="0"/>
    <n v="0"/>
    <n v="0"/>
    <n v="13"/>
    <n v="110.538461538462"/>
    <n v="13"/>
    <n v="471.538461538462"/>
    <n v="16"/>
    <n v="233.6875"/>
    <n v="0.55172413793103503"/>
    <n v="2"/>
    <n v="160.5"/>
    <n v="6.8965517241379296E-2"/>
    <n v="8"/>
    <n v="0.61538461538461497"/>
    <n v="3"/>
    <n v="0.230769230769231"/>
    <n v="5"/>
    <n v="0.3125"/>
    <n v="0"/>
    <n v="0"/>
    <n v="0"/>
    <n v="0"/>
    <n v="0"/>
    <n v="0"/>
    <n v="0"/>
    <n v="0"/>
    <n v="0"/>
    <n v="1.70588235294118"/>
    <n v="16.999999999999964"/>
    <n v="0"/>
    <n v="0"/>
  </r>
  <r>
    <n v="2017"/>
    <x v="8"/>
    <x v="1"/>
    <s v="LUGRO"/>
    <x v="76"/>
    <n v="243"/>
    <n v="112"/>
    <n v="7.1071428571428603"/>
    <n v="242"/>
    <n v="6.89669421487603"/>
    <n v="10"/>
    <n v="4.1322314049586799E-2"/>
    <n v="111"/>
    <n v="2746.1269035533001"/>
    <n v="0.45679012345678999"/>
    <n v="141"/>
    <n v="59.723404255319103"/>
    <n v="58"/>
    <n v="97.603448275862107"/>
    <n v="0"/>
    <n v="0"/>
    <n v="0"/>
    <n v="0"/>
    <n v="143"/>
    <n v="123.41958041958"/>
    <n v="60"/>
    <n v="386.4"/>
    <n v="182"/>
    <n v="157.433333333333"/>
    <n v="0.74074074074074103"/>
    <n v="54"/>
    <n v="109.5"/>
    <n v="0.22222222222222199"/>
    <n v="39"/>
    <n v="0.65"/>
    <n v="13"/>
    <n v="0.21666666666666701"/>
    <n v="44"/>
    <n v="0.24444444444444399"/>
    <n v="10"/>
    <n v="5.5555555555555601E-2"/>
    <n v="2"/>
    <n v="8.23045267489712E-3"/>
    <n v="0"/>
    <n v="0"/>
    <n v="1"/>
    <n v="0"/>
    <n v="8"/>
    <n v="1.90551181102362"/>
    <n v="127.52479338842988"/>
    <n v="0"/>
    <n v="0"/>
  </r>
  <r>
    <n v="2017"/>
    <x v="8"/>
    <x v="1"/>
    <s v="SHILAU"/>
    <x v="84"/>
    <n v="237"/>
    <n v="91"/>
    <n v="4.6483516483516496"/>
    <n v="237"/>
    <n v="5.2362869198312199"/>
    <n v="2"/>
    <n v="8.4388185654008397E-3"/>
    <n v="42"/>
    <n v="589.52112676056299"/>
    <n v="0.177215189873418"/>
    <n v="121"/>
    <n v="35.099173553718998"/>
    <n v="66"/>
    <n v="63.848484848484901"/>
    <n v="0"/>
    <n v="0"/>
    <n v="0"/>
    <n v="0"/>
    <n v="170"/>
    <n v="89.276470588235298"/>
    <n v="60"/>
    <n v="379.55932203389801"/>
    <n v="177"/>
    <n v="128.53409090909099"/>
    <n v="0.74261603375527396"/>
    <n v="55"/>
    <n v="57.127272727272697"/>
    <n v="0.23206751054852301"/>
    <n v="36"/>
    <n v="0.61016949152542399"/>
    <n v="15"/>
    <n v="0.25423728813559299"/>
    <n v="38"/>
    <n v="0.21590909090909099"/>
    <n v="21"/>
    <n v="0.119318181818182"/>
    <n v="1"/>
    <n v="4.2194092827004199E-3"/>
    <n v="0"/>
    <n v="0"/>
    <n v="0"/>
    <n v="0"/>
    <n v="3"/>
    <n v="1.83720930232558"/>
    <n v="129.00000000000009"/>
    <n v="0"/>
    <n v="0"/>
  </r>
  <r>
    <n v="2017"/>
    <x v="8"/>
    <x v="1"/>
    <s v="BOBKA"/>
    <x v="372"/>
    <n v="18"/>
    <n v="7"/>
    <n v="5.8571428571428603"/>
    <n v="18"/>
    <n v="4.3888888888888902"/>
    <n v="2"/>
    <n v="0.11111111111111099"/>
    <n v="8"/>
    <n v="789.88888888888903"/>
    <n v="0.44444444444444398"/>
    <n v="4"/>
    <n v="130.75"/>
    <n v="3"/>
    <n v="65.6666666666667"/>
    <n v="2"/>
    <n v="186.5"/>
    <n v="2"/>
    <n v="0"/>
    <n v="10"/>
    <n v="110.1"/>
    <n v="6"/>
    <n v="481"/>
    <n v="12"/>
    <n v="191.333333333333"/>
    <n v="0.66666666666666696"/>
    <n v="4"/>
    <n v="72.75"/>
    <n v="0.22222222222222199"/>
    <n v="2"/>
    <n v="0.5"/>
    <n v="0"/>
    <n v="0"/>
    <n v="3"/>
    <n v="0.25"/>
    <n v="0"/>
    <n v="0"/>
    <n v="1"/>
    <n v="5.5555555555555601E-2"/>
    <n v="0"/>
    <n v="0"/>
    <n v="0"/>
    <n v="0"/>
    <n v="0"/>
    <n v="2.5714285714285698"/>
    <n v="7.0000000000000044"/>
    <n v="0"/>
    <n v="0"/>
  </r>
  <r>
    <n v="2017"/>
    <x v="8"/>
    <x v="1"/>
    <s v="LATJU"/>
    <x v="69"/>
    <n v="253"/>
    <n v="110"/>
    <n v="4.3636363636363598"/>
    <n v="253"/>
    <n v="4.4229249011857696"/>
    <n v="4"/>
    <n v="1.58102766798419E-2"/>
    <n v="34"/>
    <n v="1660.0288065843599"/>
    <n v="0.13438735177865599"/>
    <n v="150"/>
    <n v="33.626666666666701"/>
    <n v="74"/>
    <n v="94.824324324324294"/>
    <n v="0"/>
    <n v="0"/>
    <n v="0"/>
    <n v="0"/>
    <n v="162"/>
    <n v="85.870370370370395"/>
    <n v="59"/>
    <n v="334.83928571428601"/>
    <n v="194"/>
    <n v="111.340314136126"/>
    <n v="0.75494071146245101"/>
    <n v="57"/>
    <n v="60.7368421052632"/>
    <n v="0.22529644268774701"/>
    <n v="34"/>
    <n v="0.60714285714285698"/>
    <n v="11"/>
    <n v="0.19642857142857101"/>
    <n v="36"/>
    <n v="0.18848167539267"/>
    <n v="19"/>
    <n v="9.9476439790575896E-2"/>
    <n v="0"/>
    <n v="0"/>
    <n v="0"/>
    <n v="0"/>
    <n v="0"/>
    <n v="0"/>
    <n v="2"/>
    <n v="1.9022556390977401"/>
    <n v="133.00000000000031"/>
    <n v="0"/>
    <n v="0"/>
  </r>
  <r>
    <n v="2017"/>
    <x v="8"/>
    <x v="1"/>
    <s v="FELAN"/>
    <x v="103"/>
    <n v="19"/>
    <n v="10"/>
    <n v="9.3000000000000007"/>
    <n v="19"/>
    <n v="9.6315789473684195"/>
    <n v="2"/>
    <n v="0.105263157894737"/>
    <n v="0"/>
    <n v="-451"/>
    <n v="0"/>
    <n v="16"/>
    <n v="58.5625"/>
    <n v="5"/>
    <n v="194.8"/>
    <n v="0"/>
    <n v="0"/>
    <n v="0"/>
    <n v="0"/>
    <n v="7"/>
    <n v="158.857142857143"/>
    <n v="11"/>
    <n v="838.375"/>
    <n v="8"/>
    <n v="199"/>
    <n v="0.42105263157894701"/>
    <n v="0"/>
    <n v="0"/>
    <n v="0"/>
    <n v="4"/>
    <n v="0.5"/>
    <n v="0"/>
    <n v="0"/>
    <n v="0"/>
    <n v="0"/>
    <n v="0"/>
    <n v="0"/>
    <n v="0"/>
    <n v="0"/>
    <n v="0"/>
    <n v="0"/>
    <n v="0"/>
    <n v="0"/>
    <n v="0"/>
    <n v="2.375"/>
    <n v="8"/>
    <n v="0"/>
    <n v="0"/>
  </r>
  <r>
    <n v="2017"/>
    <x v="8"/>
    <x v="1"/>
    <s v="BUITR"/>
    <x v="61"/>
    <n v="377"/>
    <n v="171"/>
    <n v="7.5555555555555598"/>
    <n v="377"/>
    <n v="7.60742705570292"/>
    <n v="6"/>
    <n v="1.5915119363395201E-2"/>
    <n v="18"/>
    <n v="-237.50139275766"/>
    <n v="4.7745358090185701E-2"/>
    <n v="356"/>
    <n v="30.044943820224699"/>
    <n v="138"/>
    <n v="106.144927536232"/>
    <n v="0"/>
    <n v="0"/>
    <n v="0"/>
    <n v="0"/>
    <n v="90"/>
    <n v="135.455555555556"/>
    <n v="240"/>
    <n v="392.35897435897402"/>
    <n v="137"/>
    <n v="249.51587301587301"/>
    <n v="0.33421750663130001"/>
    <n v="10"/>
    <n v="156.5"/>
    <n v="2.6525198938991999E-2"/>
    <n v="134"/>
    <n v="0.57264957264957295"/>
    <n v="48"/>
    <n v="0.20512820512820501"/>
    <n v="63"/>
    <n v="0.5"/>
    <n v="16"/>
    <n v="0.126984126984127"/>
    <n v="7"/>
    <n v="1.8567639257294401E-2"/>
    <n v="2"/>
    <n v="5.3050397877984099E-3"/>
    <n v="0"/>
    <n v="0"/>
    <n v="15"/>
    <n v="2.8134328358209002"/>
    <n v="133.99999999999977"/>
    <n v="0"/>
    <n v="0"/>
  </r>
  <r>
    <n v="2017"/>
    <x v="8"/>
    <x v="1"/>
    <s v="HAMOM"/>
    <x v="72"/>
    <n v="241"/>
    <n v="136"/>
    <n v="8.1397058823529402"/>
    <n v="241"/>
    <n v="7.5394190871369302"/>
    <n v="14"/>
    <n v="5.8091286307053902E-2"/>
    <n v="11"/>
    <n v="-107.059829059829"/>
    <n v="4.5643153526971E-2"/>
    <n v="216"/>
    <n v="18.125"/>
    <n v="69"/>
    <n v="130.898550724638"/>
    <n v="0"/>
    <n v="0"/>
    <n v="0"/>
    <n v="0"/>
    <n v="89"/>
    <n v="117.932584269663"/>
    <n v="131"/>
    <n v="343.47500000000002"/>
    <n v="110"/>
    <n v="209.03773584905699"/>
    <n v="0.439834024896266"/>
    <n v="12"/>
    <n v="53.25"/>
    <n v="4.9792531120331898E-2"/>
    <n v="56"/>
    <n v="0.46666666666666701"/>
    <n v="24"/>
    <n v="0.2"/>
    <n v="31"/>
    <n v="0.29245283018867901"/>
    <n v="3"/>
    <n v="2.83018867924528E-2"/>
    <n v="2"/>
    <n v="8.29875518672199E-3"/>
    <n v="0"/>
    <n v="0"/>
    <n v="0"/>
    <n v="0"/>
    <n v="1"/>
    <n v="2.3173076923076898"/>
    <n v="104.00000000000011"/>
    <n v="0"/>
    <n v="0"/>
  </r>
  <r>
    <n v="2017"/>
    <x v="8"/>
    <x v="1"/>
    <s v="KEEST"/>
    <x v="80"/>
    <n v="218"/>
    <n v="127"/>
    <n v="7.18897637795276"/>
    <n v="218"/>
    <n v="7.2981651376146797"/>
    <n v="2"/>
    <n v="9.1743119266054999E-3"/>
    <n v="17"/>
    <n v="397.41666666666703"/>
    <n v="7.7981651376146793E-2"/>
    <n v="174"/>
    <n v="15.862068965517199"/>
    <n v="53"/>
    <n v="121.188679245283"/>
    <n v="0"/>
    <n v="0"/>
    <n v="0"/>
    <n v="0"/>
    <n v="93"/>
    <n v="88.526881720430097"/>
    <n v="102"/>
    <n v="329.45833333333297"/>
    <n v="116"/>
    <n v="128.43269230769201"/>
    <n v="0.47706422018348599"/>
    <n v="31"/>
    <n v="53.0322580645161"/>
    <n v="0.142201834862385"/>
    <n v="43"/>
    <n v="0.44791666666666702"/>
    <n v="15"/>
    <n v="0.15625"/>
    <n v="27"/>
    <n v="0.25961538461538503"/>
    <n v="9"/>
    <n v="8.6538461538461495E-2"/>
    <n v="1"/>
    <n v="4.5871559633027499E-3"/>
    <n v="0"/>
    <n v="0"/>
    <n v="0"/>
    <n v="0"/>
    <n v="5"/>
    <n v="2.0961538461538498"/>
    <n v="103.99999999999982"/>
    <n v="0"/>
    <n v="0"/>
  </r>
  <r>
    <n v="2017"/>
    <x v="8"/>
    <x v="1"/>
    <s v="MCDCH"/>
    <x v="67"/>
    <n v="220"/>
    <n v="134"/>
    <n v="8.4626865671641802"/>
    <n v="220"/>
    <n v="8.6954545454545507"/>
    <n v="8"/>
    <n v="3.6363636363636397E-2"/>
    <n v="17"/>
    <n v="-83.848780487804902"/>
    <n v="7.7272727272727298E-2"/>
    <n v="196"/>
    <n v="21.1530612244898"/>
    <n v="67"/>
    <n v="131.73134328358199"/>
    <n v="0"/>
    <n v="0"/>
    <n v="0"/>
    <n v="0"/>
    <n v="57"/>
    <n v="130.17543859649101"/>
    <n v="143"/>
    <n v="318.84444444444398"/>
    <n v="77"/>
    <n v="197.281690140845"/>
    <n v="0.32272727272727297"/>
    <n v="6"/>
    <n v="79"/>
    <n v="2.7272727272727299E-2"/>
    <n v="71"/>
    <n v="0.52592592592592602"/>
    <n v="25"/>
    <n v="0.18518518518518501"/>
    <n v="27"/>
    <n v="0.38028169014084501"/>
    <n v="7"/>
    <n v="9.85915492957746E-2"/>
    <n v="0"/>
    <n v="0"/>
    <n v="0"/>
    <n v="0"/>
    <n v="0"/>
    <n v="0"/>
    <n v="4"/>
    <n v="2.4444444444444402"/>
    <n v="90.000000000000156"/>
    <n v="0"/>
    <n v="0"/>
  </r>
  <r>
    <n v="2017"/>
    <x v="8"/>
    <x v="1"/>
    <s v="LEMCH"/>
    <x v="90"/>
    <n v="40"/>
    <n v="19"/>
    <n v="3.9473684210526301"/>
    <n v="40"/>
    <n v="4.1500000000000004"/>
    <n v="0"/>
    <n v="0"/>
    <n v="0"/>
    <n v="-112.35"/>
    <n v="0"/>
    <n v="31"/>
    <n v="6.32258064516129"/>
    <n v="10"/>
    <n v="167.5"/>
    <n v="0"/>
    <n v="0"/>
    <n v="0"/>
    <n v="0"/>
    <n v="22"/>
    <n v="58.954545454545503"/>
    <n v="17"/>
    <n v="366.64705882352899"/>
    <n v="23"/>
    <n v="90.2173913043478"/>
    <n v="0.57499999999999996"/>
    <n v="9"/>
    <n v="42.4444444444444"/>
    <n v="0.22500000000000001"/>
    <n v="10"/>
    <n v="0.58823529411764697"/>
    <n v="6"/>
    <n v="0.35294117647058798"/>
    <n v="4"/>
    <n v="0.173913043478261"/>
    <n v="2"/>
    <n v="8.6956521739130405E-2"/>
    <n v="0"/>
    <n v="0"/>
    <n v="0"/>
    <n v="0"/>
    <n v="0"/>
    <n v="0"/>
    <n v="2"/>
    <n v="2"/>
    <n v="20"/>
    <n v="0"/>
    <n v="0"/>
  </r>
  <r>
    <n v="2017"/>
    <x v="8"/>
    <x v="1"/>
    <s v="HUFRI"/>
    <x v="93"/>
    <n v="34"/>
    <n v="15"/>
    <n v="1.8"/>
    <n v="34"/>
    <n v="3"/>
    <n v="0"/>
    <n v="0"/>
    <n v="0"/>
    <n v="175.58823529411799"/>
    <n v="0"/>
    <n v="29"/>
    <n v="5.0344827586206904"/>
    <n v="22"/>
    <n v="46.863636363636402"/>
    <n v="0"/>
    <n v="0"/>
    <n v="0"/>
    <n v="0"/>
    <n v="31"/>
    <n v="95.516129032258107"/>
    <n v="2"/>
    <n v="490.5"/>
    <n v="32"/>
    <n v="112.65625"/>
    <n v="0.94117647058823495"/>
    <n v="13"/>
    <n v="103.153846153846"/>
    <n v="0.38235294117647101"/>
    <n v="2"/>
    <n v="1"/>
    <n v="0"/>
    <n v="0"/>
    <n v="3"/>
    <n v="9.375E-2"/>
    <n v="3"/>
    <n v="9.375E-2"/>
    <n v="1"/>
    <n v="2.9411764705882401E-2"/>
    <n v="0"/>
    <n v="0"/>
    <n v="0"/>
    <n v="0"/>
    <n v="0"/>
    <n v="2.4285714285714302"/>
    <n v="13.999999999999991"/>
    <n v="0"/>
    <n v="0"/>
  </r>
  <r>
    <n v="2017"/>
    <x v="8"/>
    <x v="1"/>
    <s v="HAAEV"/>
    <x v="75"/>
    <n v="258"/>
    <n v="130"/>
    <n v="7.0076923076923103"/>
    <n v="258"/>
    <n v="6.43798449612403"/>
    <n v="6"/>
    <n v="2.32558139534884E-2"/>
    <n v="67"/>
    <n v="1426.09375"/>
    <n v="0.25968992248062001"/>
    <n v="124"/>
    <n v="67.379032258064498"/>
    <n v="70"/>
    <n v="128.357142857143"/>
    <n v="0"/>
    <n v="0"/>
    <n v="0"/>
    <n v="0"/>
    <n v="159"/>
    <n v="91.628930817610097"/>
    <n v="84"/>
    <n v="346.4375"/>
    <n v="174"/>
    <n v="140.31395348837199"/>
    <n v="0.66666666666666696"/>
    <n v="58"/>
    <n v="52.7931034482759"/>
    <n v="0.224806201550388"/>
    <n v="42"/>
    <n v="0.52500000000000002"/>
    <n v="15"/>
    <n v="0.1875"/>
    <n v="43"/>
    <n v="0.25"/>
    <n v="8"/>
    <n v="4.6511627906976702E-2"/>
    <n v="5"/>
    <n v="1.9379844961240299E-2"/>
    <n v="1"/>
    <n v="3.8759689922480598E-3"/>
    <n v="0"/>
    <n v="0"/>
    <n v="9"/>
    <n v="1.8169014084507"/>
    <n v="142.00000000000034"/>
    <n v="0"/>
    <n v="0"/>
  </r>
  <r>
    <n v="2017"/>
    <x v="8"/>
    <x v="1"/>
    <s v="CANDAI"/>
    <x v="74"/>
    <n v="222"/>
    <n v="79"/>
    <n v="5.9367088607594898"/>
    <n v="221"/>
    <n v="6.2895927601809998"/>
    <n v="4"/>
    <n v="1.8099547511312201E-2"/>
    <n v="69"/>
    <n v="938.75609756097595"/>
    <n v="0.31081081081081102"/>
    <n v="59"/>
    <n v="107.559322033898"/>
    <n v="73"/>
    <n v="88.205479452054803"/>
    <n v="22"/>
    <n v="171.5"/>
    <n v="22"/>
    <n v="154.68181818181799"/>
    <n v="169"/>
    <n v="97.467455621301795"/>
    <n v="36"/>
    <n v="555.17142857142903"/>
    <n v="185"/>
    <n v="137.85405405405399"/>
    <n v="0.83333333333333304"/>
    <n v="55"/>
    <n v="92.181818181818201"/>
    <n v="0.24774774774774799"/>
    <n v="16"/>
    <n v="0.45714285714285702"/>
    <n v="10"/>
    <n v="0.28571428571428598"/>
    <n v="33"/>
    <n v="0.178378378378378"/>
    <n v="8"/>
    <n v="4.3243243243243197E-2"/>
    <n v="1"/>
    <n v="4.5045045045045001E-3"/>
    <n v="3"/>
    <n v="1.35135135135135E-2"/>
    <n v="1"/>
    <n v="0"/>
    <n v="9"/>
    <n v="1.8888888888888899"/>
    <n v="117.52941176470581"/>
    <n v="0"/>
    <n v="0"/>
  </r>
  <r>
    <n v="2017"/>
    <x v="8"/>
    <x v="1"/>
    <s v="DIXALE"/>
    <x v="294"/>
    <n v="13"/>
    <n v="7"/>
    <n v="9.5714285714285694"/>
    <n v="13"/>
    <n v="8"/>
    <n v="2"/>
    <n v="0.15384615384615399"/>
    <n v="0"/>
    <n v="206.61538461538501"/>
    <n v="0"/>
    <n v="8"/>
    <n v="31.125"/>
    <n v="3"/>
    <n v="114"/>
    <n v="0"/>
    <n v="0"/>
    <n v="0"/>
    <n v="0"/>
    <n v="5"/>
    <n v="97.6"/>
    <n v="5"/>
    <n v="240.4"/>
    <n v="8"/>
    <n v="181.5"/>
    <n v="0.61538461538461497"/>
    <n v="2"/>
    <n v="126"/>
    <n v="0.15384615384615399"/>
    <n v="3"/>
    <n v="0.6"/>
    <n v="1"/>
    <n v="0.2"/>
    <n v="1"/>
    <n v="0.125"/>
    <n v="0"/>
    <n v="0"/>
    <n v="0"/>
    <n v="0"/>
    <n v="0"/>
    <n v="0"/>
    <n v="0"/>
    <n v="0"/>
    <n v="0"/>
    <n v="1.8571428571428601"/>
    <n v="6.9999999999999885"/>
    <n v="0"/>
    <n v="0"/>
  </r>
  <r>
    <n v="2017"/>
    <x v="8"/>
    <x v="1"/>
    <s v="BURDES"/>
    <x v="79"/>
    <n v="172"/>
    <n v="69"/>
    <n v="7.4927536231884098"/>
    <n v="171"/>
    <n v="5.6432748538011701"/>
    <n v="4"/>
    <n v="2.3391812865497099E-2"/>
    <n v="61"/>
    <n v="1015.76470588235"/>
    <n v="0.35465116279069803"/>
    <n v="85"/>
    <n v="50.094117647058802"/>
    <n v="33"/>
    <n v="137.15151515151501"/>
    <n v="0"/>
    <n v="0"/>
    <n v="0"/>
    <n v="0"/>
    <n v="81"/>
    <n v="107.333333333333"/>
    <n v="45"/>
    <n v="363.697674418605"/>
    <n v="126"/>
    <n v="157.286885245902"/>
    <n v="0.70930232558139505"/>
    <n v="32"/>
    <n v="107.28125"/>
    <n v="0.186046511627907"/>
    <n v="28"/>
    <n v="0.65116279069767502"/>
    <n v="15"/>
    <n v="0.34883720930232598"/>
    <n v="30"/>
    <n v="0.24590163934426201"/>
    <n v="13"/>
    <n v="0.10655737704918"/>
    <n v="3"/>
    <n v="1.74418604651163E-2"/>
    <n v="0"/>
    <n v="0"/>
    <n v="1"/>
    <n v="0"/>
    <n v="4"/>
    <n v="1.92134831460674"/>
    <n v="89.520467836257382"/>
    <n v="0"/>
    <n v="0"/>
  </r>
  <r>
    <n v="2017"/>
    <x v="8"/>
    <x v="1"/>
    <s v="MEEMAR"/>
    <x v="81"/>
    <n v="185"/>
    <n v="76"/>
    <n v="4.1315789473684204"/>
    <n v="185"/>
    <n v="4.9567567567567599"/>
    <n v="2"/>
    <n v="1.0810810810810799E-2"/>
    <n v="32"/>
    <n v="1199.6740331491701"/>
    <n v="0.17297297297297301"/>
    <n v="97"/>
    <n v="25.567010309278398"/>
    <n v="54"/>
    <n v="59.870370370370402"/>
    <n v="0"/>
    <n v="0"/>
    <n v="0"/>
    <n v="0"/>
    <n v="135"/>
    <n v="77.496296296296293"/>
    <n v="42"/>
    <n v="358.11904761904799"/>
    <n v="143"/>
    <n v="96.816901408450704"/>
    <n v="0.76756756756756805"/>
    <n v="61"/>
    <n v="59.377049180327901"/>
    <n v="0.32972972972973003"/>
    <n v="29"/>
    <n v="0.69047619047619102"/>
    <n v="9"/>
    <n v="0.214285714285714"/>
    <n v="28"/>
    <n v="0.19718309859154901"/>
    <n v="6"/>
    <n v="4.2253521126760597E-2"/>
    <n v="3"/>
    <n v="1.62162162162162E-2"/>
    <n v="0"/>
    <n v="0"/>
    <n v="0"/>
    <n v="0"/>
    <n v="4"/>
    <n v="1.5416666666666701"/>
    <n v="119.99999999999973"/>
    <n v="0"/>
    <n v="0"/>
  </r>
  <r>
    <n v="2017"/>
    <x v="8"/>
    <x v="1"/>
    <s v="PERAN2"/>
    <x v="374"/>
    <n v="1"/>
    <n v="0"/>
    <n v="0"/>
    <n v="1"/>
    <n v="10"/>
    <n v="0"/>
    <n v="0"/>
    <n v="1"/>
    <n v="0"/>
    <n v="1"/>
    <n v="1"/>
    <n v="99"/>
    <n v="0"/>
    <n v="0"/>
    <n v="0"/>
    <n v="0"/>
    <n v="0"/>
    <n v="0"/>
    <n v="0"/>
    <n v="0"/>
    <n v="0"/>
    <n v="0"/>
    <n v="1"/>
    <n v="343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8"/>
    <x v="1"/>
    <s v="STUAN"/>
    <x v="64"/>
    <n v="544"/>
    <n v="236"/>
    <n v="5.3516949152542397"/>
    <n v="544"/>
    <n v="5.9044117647058796"/>
    <n v="18"/>
    <n v="3.3088235294117599E-2"/>
    <n v="284"/>
    <n v="2284.3515625"/>
    <n v="0.52205882352941202"/>
    <n v="497"/>
    <n v="27.915492957746501"/>
    <n v="168"/>
    <n v="98.511904761904802"/>
    <n v="0"/>
    <n v="0"/>
    <n v="0"/>
    <n v="0"/>
    <n v="221"/>
    <n v="122.511312217195"/>
    <n v="244"/>
    <n v="373.66379310344797"/>
    <n v="300"/>
    <n v="225.939285714286"/>
    <n v="0.51470588235294101"/>
    <n v="22"/>
    <n v="106.636363636364"/>
    <n v="4.0441176470588203E-2"/>
    <n v="166"/>
    <n v="0.71551724137931005"/>
    <n v="68"/>
    <n v="0.29310344827586199"/>
    <n v="97"/>
    <n v="0.34642857142857097"/>
    <n v="31"/>
    <n v="0.110714285714286"/>
    <n v="7"/>
    <n v="1.2867647058823499E-2"/>
    <n v="2"/>
    <n v="3.6764705882352902E-3"/>
    <n v="0"/>
    <n v="0"/>
    <n v="14"/>
    <n v="2.80412371134021"/>
    <n v="193.99999999999974"/>
    <n v="0"/>
    <n v="0"/>
  </r>
  <r>
    <n v="2017"/>
    <x v="8"/>
    <x v="1"/>
    <s v="ABRVA"/>
    <x v="71"/>
    <n v="175"/>
    <n v="70"/>
    <n v="7.4285714285714297"/>
    <n v="174"/>
    <n v="7.0344827586206904"/>
    <n v="6"/>
    <n v="3.4482758620689703E-2"/>
    <n v="109"/>
    <n v="2039.7322834645699"/>
    <n v="0.622857142857143"/>
    <n v="28"/>
    <n v="118.96428571428601"/>
    <n v="55"/>
    <n v="67.981818181818198"/>
    <n v="15"/>
    <n v="101.6"/>
    <n v="15"/>
    <n v="114.26666666666701"/>
    <n v="149"/>
    <n v="101.24161073825501"/>
    <n v="15"/>
    <n v="439.86666666666702"/>
    <n v="159"/>
    <n v="133.86538461538501"/>
    <n v="0.89142857142857201"/>
    <n v="45"/>
    <n v="68.733333333333306"/>
    <n v="0.25714285714285701"/>
    <n v="10"/>
    <n v="0.66666666666666696"/>
    <n v="4"/>
    <n v="0.266666666666667"/>
    <n v="43"/>
    <n v="0.27564102564102599"/>
    <n v="13"/>
    <n v="8.3333333333333301E-2"/>
    <n v="1"/>
    <n v="5.7142857142857099E-3"/>
    <n v="0"/>
    <n v="0"/>
    <n v="1"/>
    <n v="0"/>
    <n v="2"/>
    <n v="1.97727272727273"/>
    <n v="88.50574712643666"/>
    <n v="0"/>
    <n v="0"/>
  </r>
  <r>
    <n v="2017"/>
    <x v="8"/>
    <x v="1"/>
    <s v="YUDMA"/>
    <x v="82"/>
    <n v="218"/>
    <n v="85"/>
    <n v="5.4352941176470599"/>
    <n v="216"/>
    <n v="5.7268518518518503"/>
    <n v="12"/>
    <n v="5.5555555555555601E-2"/>
    <n v="68"/>
    <n v="2231.60377358491"/>
    <n v="0.31192660550458701"/>
    <n v="113"/>
    <n v="61.070796460177"/>
    <n v="45"/>
    <n v="131.48888888888899"/>
    <n v="18"/>
    <n v="265.444444444444"/>
    <n v="10"/>
    <n v="113"/>
    <n v="126"/>
    <n v="154.18253968254001"/>
    <n v="44"/>
    <n v="390.58536585365903"/>
    <n v="172"/>
    <n v="158.773255813953"/>
    <n v="0.78899082568807399"/>
    <n v="55"/>
    <n v="89.581818181818207"/>
    <n v="0.25229357798165097"/>
    <n v="24"/>
    <n v="0.58536585365853699"/>
    <n v="13"/>
    <n v="0.31707317073170699"/>
    <n v="34"/>
    <n v="0.19767441860465099"/>
    <n v="12"/>
    <n v="6.9767441860465101E-2"/>
    <n v="2"/>
    <n v="9.1743119266054999E-3"/>
    <n v="0"/>
    <n v="0"/>
    <n v="2"/>
    <n v="0"/>
    <n v="7"/>
    <n v="1.9636363636363601"/>
    <n v="111.01851851851872"/>
    <n v="10"/>
    <n v="3.7777777777777799"/>
  </r>
  <r>
    <n v="2017"/>
    <x v="8"/>
    <x v="1"/>
    <s v="ZALJO"/>
    <x v="77"/>
    <n v="194"/>
    <n v="116"/>
    <n v="11.198275862069"/>
    <n v="194"/>
    <n v="9.1340206185567006"/>
    <n v="4"/>
    <n v="2.06185567010309E-2"/>
    <n v="100"/>
    <n v="3101.63095238095"/>
    <n v="0.51546391752577303"/>
    <n v="185"/>
    <n v="31.351351351351401"/>
    <n v="69"/>
    <n v="129.27536231884099"/>
    <n v="0"/>
    <n v="0"/>
    <n v="0"/>
    <n v="0"/>
    <n v="0"/>
    <n v="0"/>
    <n v="132"/>
    <n v="425.796875"/>
    <n v="62"/>
    <n v="265.91935483870998"/>
    <n v="0.31958762886597902"/>
    <n v="9"/>
    <n v="100.444444444444"/>
    <n v="4.6391752577319603E-2"/>
    <n v="87"/>
    <n v="0.6796875"/>
    <n v="29"/>
    <n v="0.2265625"/>
    <n v="20"/>
    <n v="0.32258064516128998"/>
    <n v="5"/>
    <n v="8.0645161290322606E-2"/>
    <n v="1"/>
    <n v="5.1546391752577301E-3"/>
    <n v="0"/>
    <n v="0"/>
    <n v="0"/>
    <n v="0"/>
    <n v="4"/>
    <n v="2.28235294117647"/>
    <n v="85.000000000000014"/>
    <n v="0"/>
    <n v="0"/>
  </r>
  <r>
    <n v="2017"/>
    <x v="8"/>
    <x v="1"/>
    <s v="HUNRO"/>
    <x v="339"/>
    <n v="1"/>
    <n v="0"/>
    <n v="0"/>
    <n v="1"/>
    <n v="8"/>
    <n v="0"/>
    <n v="0"/>
    <n v="0"/>
    <n v="-170"/>
    <n v="0"/>
    <n v="1"/>
    <n v="16"/>
    <n v="0"/>
    <n v="0"/>
    <n v="0"/>
    <n v="0"/>
    <n v="0"/>
    <n v="0"/>
    <n v="1"/>
    <n v="165"/>
    <n v="0"/>
    <n v="0"/>
    <n v="1"/>
    <n v="34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8"/>
    <x v="1"/>
    <s v="BATK"/>
    <x v="418"/>
    <n v="1"/>
    <n v="0"/>
    <n v="0"/>
    <n v="1"/>
    <n v="1"/>
    <n v="0"/>
    <n v="0"/>
    <n v="1"/>
    <n v="0"/>
    <n v="1"/>
    <n v="1"/>
    <n v="33"/>
    <n v="0"/>
    <n v="0"/>
    <n v="0"/>
    <n v="0"/>
    <n v="0"/>
    <n v="0"/>
    <n v="1"/>
    <n v="165"/>
    <n v="0"/>
    <n v="0"/>
    <n v="1"/>
    <n v="256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8"/>
    <x v="1"/>
    <s v="WILDA3"/>
    <x v="161"/>
    <n v="77"/>
    <n v="43"/>
    <n v="15.069767441860501"/>
    <n v="77"/>
    <n v="10.4285714285714"/>
    <n v="0"/>
    <n v="0"/>
    <n v="6"/>
    <n v="1114.7532467532501"/>
    <n v="7.7922077922077906E-2"/>
    <n v="75"/>
    <n v="18.16"/>
    <n v="24"/>
    <n v="150.583333333333"/>
    <n v="0"/>
    <n v="0"/>
    <n v="0"/>
    <n v="0"/>
    <n v="26"/>
    <n v="163.84615384615401"/>
    <n v="39"/>
    <n v="406.89189189189199"/>
    <n v="38"/>
    <n v="236.783783783784"/>
    <n v="0.48051948051948101"/>
    <n v="2"/>
    <n v="256"/>
    <n v="2.5974025974026E-2"/>
    <n v="22"/>
    <n v="0.59459459459459496"/>
    <n v="10"/>
    <n v="0.27027027027027001"/>
    <n v="18"/>
    <n v="0.48648648648648701"/>
    <n v="2"/>
    <n v="5.4054054054054099E-2"/>
    <n v="0"/>
    <n v="0"/>
    <n v="0"/>
    <n v="0"/>
    <n v="0"/>
    <n v="0"/>
    <n v="1"/>
    <n v="1.7906976744186001"/>
    <n v="43.000000000000114"/>
    <n v="0"/>
    <n v="0"/>
  </r>
  <r>
    <n v="2017"/>
    <x v="8"/>
    <x v="1"/>
    <s v="LARRO2"/>
    <x v="340"/>
    <n v="45"/>
    <n v="22"/>
    <n v="10"/>
    <n v="45"/>
    <n v="6.75555555555556"/>
    <n v="0"/>
    <n v="0"/>
    <n v="0"/>
    <n v="-34.933333333333302"/>
    <n v="0"/>
    <n v="45"/>
    <n v="9.3555555555555596"/>
    <n v="16"/>
    <n v="109.9375"/>
    <n v="18"/>
    <n v="165.888888888889"/>
    <n v="17"/>
    <n v="64.764705882352899"/>
    <n v="12"/>
    <n v="159"/>
    <n v="32"/>
    <n v="342.6"/>
    <n v="13"/>
    <n v="221.769230769231"/>
    <n v="0.28888888888888897"/>
    <n v="1"/>
    <n v="196"/>
    <n v="2.2222222222222199E-2"/>
    <n v="15"/>
    <n v="0.5"/>
    <n v="8"/>
    <n v="0.266666666666667"/>
    <n v="3"/>
    <n v="0.230769230769231"/>
    <n v="1"/>
    <n v="7.69230769230769E-2"/>
    <n v="0"/>
    <n v="0"/>
    <n v="0"/>
    <n v="0"/>
    <n v="0"/>
    <n v="0"/>
    <n v="0"/>
    <n v="2.0454545454545499"/>
    <n v="21.999999999999954"/>
    <n v="18"/>
    <n v="46.1111111111111"/>
  </r>
  <r>
    <n v="2017"/>
    <x v="8"/>
    <x v="1"/>
    <s v="PERPE1"/>
    <x v="341"/>
    <n v="178"/>
    <n v="97"/>
    <n v="9.0309278350515498"/>
    <n v="178"/>
    <n v="8.5056179775280896"/>
    <n v="2"/>
    <n v="1.1235955056179799E-2"/>
    <n v="10"/>
    <n v="100.32738095238101"/>
    <n v="5.6179775280898903E-2"/>
    <n v="160"/>
    <n v="21.712499999999999"/>
    <n v="35"/>
    <n v="168.085714285714"/>
    <n v="0"/>
    <n v="0"/>
    <n v="0"/>
    <n v="0"/>
    <n v="78"/>
    <n v="115.064102564103"/>
    <n v="80"/>
    <n v="402.83333333333297"/>
    <n v="98"/>
    <n v="170.73404255319201"/>
    <n v="0.52808988764044895"/>
    <n v="5"/>
    <n v="99"/>
    <n v="2.8089887640449399E-2"/>
    <n v="37"/>
    <n v="0.47435897435897401"/>
    <n v="18"/>
    <n v="0.230769230769231"/>
    <n v="23"/>
    <n v="0.24468085106383"/>
    <n v="4"/>
    <n v="4.2553191489361701E-2"/>
    <n v="0"/>
    <n v="0"/>
    <n v="0"/>
    <n v="0"/>
    <n v="0"/>
    <n v="0"/>
    <n v="2"/>
    <n v="1.91397849462366"/>
    <n v="92.999999999999801"/>
    <n v="0"/>
    <n v="0"/>
  </r>
  <r>
    <n v="2017"/>
    <x v="8"/>
    <x v="1"/>
    <s v="ABREL"/>
    <x v="24"/>
    <n v="191"/>
    <n v="104"/>
    <n v="9.8846153846153904"/>
    <n v="191"/>
    <n v="8.4502617801047109"/>
    <n v="4"/>
    <n v="2.0942408376963401E-2"/>
    <n v="76"/>
    <n v="708.17391304347802"/>
    <n v="0.39790575916230397"/>
    <n v="179"/>
    <n v="25.664804469273701"/>
    <n v="72"/>
    <n v="98.9444444444444"/>
    <n v="0"/>
    <n v="0"/>
    <n v="0"/>
    <n v="0"/>
    <n v="60"/>
    <n v="114.583333333333"/>
    <n v="116"/>
    <n v="330.371681415929"/>
    <n v="75"/>
    <n v="156.111111111111"/>
    <n v="0.37696335078533999"/>
    <n v="7"/>
    <n v="143.71428571428601"/>
    <n v="3.6649214659685903E-2"/>
    <n v="67"/>
    <n v="0.59292035398230103"/>
    <n v="28"/>
    <n v="0.247787610619469"/>
    <n v="21"/>
    <n v="0.29166666666666702"/>
    <n v="5"/>
    <n v="6.9444444444444406E-2"/>
    <n v="2"/>
    <n v="1.04712041884817E-2"/>
    <n v="0"/>
    <n v="0"/>
    <n v="0"/>
    <n v="0"/>
    <n v="1"/>
    <n v="2.1460674157303399"/>
    <n v="88.999999999999886"/>
    <n v="0"/>
    <n v="0"/>
  </r>
  <r>
    <n v="2017"/>
    <x v="8"/>
    <x v="1"/>
    <s v="CUPAI"/>
    <x v="375"/>
    <n v="100"/>
    <n v="52"/>
    <n v="11.0769230769231"/>
    <n v="100"/>
    <n v="8.17"/>
    <n v="4"/>
    <n v="0.04"/>
    <n v="7"/>
    <n v="191.91578947368399"/>
    <n v="7.0000000000000007E-2"/>
    <n v="89"/>
    <n v="26.438202247191001"/>
    <n v="24"/>
    <n v="119.541666666667"/>
    <n v="2"/>
    <n v="113"/>
    <n v="2"/>
    <n v="28.5"/>
    <n v="0"/>
    <n v="0"/>
    <n v="58"/>
    <n v="333.71428571428601"/>
    <n v="42"/>
    <n v="155.414634146341"/>
    <n v="0.41"/>
    <n v="8"/>
    <n v="91.375"/>
    <n v="0.08"/>
    <n v="37"/>
    <n v="0.66071428571428603"/>
    <n v="9"/>
    <n v="0.160714285714286"/>
    <n v="15"/>
    <n v="0.36585365853658502"/>
    <n v="7"/>
    <n v="0.17073170731707299"/>
    <n v="0"/>
    <n v="0"/>
    <n v="0"/>
    <n v="0"/>
    <n v="0"/>
    <n v="0"/>
    <n v="4"/>
    <n v="2.2727272727272698"/>
    <n v="44.000000000000057"/>
    <n v="0"/>
    <n v="0"/>
  </r>
  <r>
    <n v="2017"/>
    <x v="8"/>
    <x v="1"/>
    <s v="ROUMA"/>
    <x v="326"/>
    <n v="51"/>
    <n v="19"/>
    <n v="1.84210526315789"/>
    <n v="51"/>
    <n v="2.1764705882352899"/>
    <n v="0"/>
    <n v="0"/>
    <n v="5"/>
    <n v="55.130434782608702"/>
    <n v="9.8039215686274495E-2"/>
    <n v="7"/>
    <n v="3.5714285714285698"/>
    <n v="2"/>
    <n v="17.5"/>
    <n v="0"/>
    <n v="0"/>
    <n v="0"/>
    <n v="0"/>
    <n v="43"/>
    <n v="8.3255813953488396"/>
    <n v="0"/>
    <n v="0"/>
    <n v="51"/>
    <n v="24.7234042553191"/>
    <n v="0.92156862745098"/>
    <n v="35"/>
    <n v="19.285714285714299"/>
    <n v="0.68627450980392202"/>
    <n v="0"/>
    <n v="0"/>
    <n v="0"/>
    <n v="0"/>
    <n v="0"/>
    <n v="0"/>
    <n v="0"/>
    <n v="0"/>
    <n v="0"/>
    <n v="0"/>
    <n v="0"/>
    <n v="0"/>
    <n v="0"/>
    <n v="0"/>
    <n v="0"/>
    <n v="1.4166666666666701"/>
    <n v="35.999999999999915"/>
    <n v="0"/>
    <n v="0"/>
  </r>
  <r>
    <n v="2017"/>
    <x v="8"/>
    <x v="1"/>
    <s v="MARDO2"/>
    <x v="172"/>
    <n v="96"/>
    <n v="52"/>
    <n v="8.0769230769230802"/>
    <n v="96"/>
    <n v="7.3958333333333304"/>
    <n v="2"/>
    <n v="2.0833333333333301E-2"/>
    <n v="56"/>
    <n v="1574.3181818181799"/>
    <n v="0.58333333333333304"/>
    <n v="93"/>
    <n v="34.731182795698899"/>
    <n v="34"/>
    <n v="154.73529411764699"/>
    <n v="11"/>
    <n v="205.272727272727"/>
    <n v="10"/>
    <n v="46.3"/>
    <n v="35"/>
    <n v="141.48571428571401"/>
    <n v="40"/>
    <n v="374.92105263157902"/>
    <n v="56"/>
    <n v="210.666666666667"/>
    <n v="0.5625"/>
    <n v="11"/>
    <n v="140.636363636364"/>
    <n v="0.114583333333333"/>
    <n v="24"/>
    <n v="0.63157894736842102"/>
    <n v="11"/>
    <n v="0.28947368421052599"/>
    <n v="29"/>
    <n v="0.53703703703703698"/>
    <n v="4"/>
    <n v="7.4074074074074098E-2"/>
    <n v="3"/>
    <n v="3.125E-2"/>
    <n v="0"/>
    <n v="0"/>
    <n v="0"/>
    <n v="0"/>
    <n v="4"/>
    <n v="1.84615384615385"/>
    <n v="51.999999999999893"/>
    <n v="7"/>
    <n v="138.57142857142901"/>
  </r>
  <r>
    <n v="2017"/>
    <x v="8"/>
    <x v="1"/>
    <s v="DRELA"/>
    <x v="325"/>
    <n v="82"/>
    <n v="39"/>
    <n v="10.871794871794901"/>
    <n v="82"/>
    <n v="8.5853658536585407"/>
    <n v="2"/>
    <n v="2.4390243902439001E-2"/>
    <n v="29"/>
    <n v="-90.2264150943396"/>
    <n v="0.353658536585366"/>
    <n v="80"/>
    <n v="17.425000000000001"/>
    <n v="31"/>
    <n v="164.741935483871"/>
    <n v="16"/>
    <n v="161.6875"/>
    <n v="14"/>
    <n v="54.214285714285701"/>
    <n v="22"/>
    <n v="141.59090909090901"/>
    <n v="53"/>
    <n v="390.39215686274503"/>
    <n v="29"/>
    <n v="193.068965517241"/>
    <n v="0.353658536585366"/>
    <n v="2"/>
    <n v="101"/>
    <n v="2.4390243902439001E-2"/>
    <n v="27"/>
    <n v="0.52941176470588203"/>
    <n v="13"/>
    <n v="0.25490196078431399"/>
    <n v="14"/>
    <n v="0.48275862068965503"/>
    <n v="2"/>
    <n v="6.8965517241379296E-2"/>
    <n v="0"/>
    <n v="0"/>
    <n v="0"/>
    <n v="0"/>
    <n v="0"/>
    <n v="0"/>
    <n v="1"/>
    <n v="1.7826086956521701"/>
    <n v="46.000000000000099"/>
    <n v="13"/>
    <n v="41.615384615384599"/>
  </r>
  <r>
    <n v="2017"/>
    <x v="8"/>
    <x v="1"/>
    <s v="SAOJO"/>
    <x v="440"/>
    <n v="1"/>
    <n v="1"/>
    <n v="0"/>
    <n v="1"/>
    <n v="0"/>
    <n v="0"/>
    <n v="0"/>
    <n v="0"/>
    <n v="118"/>
    <n v="0"/>
    <n v="1"/>
    <n v="1"/>
    <n v="0"/>
    <n v="0"/>
    <n v="0"/>
    <n v="0"/>
    <n v="0"/>
    <n v="0"/>
    <n v="0"/>
    <n v="0"/>
    <n v="1"/>
    <n v="205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0"/>
    <n v="0"/>
  </r>
  <r>
    <n v="2017"/>
    <x v="8"/>
    <x v="2"/>
    <s v="FOWDA"/>
    <x v="89"/>
    <n v="6"/>
    <n v="6"/>
    <n v="4.5"/>
    <n v="6"/>
    <n v="5"/>
    <n v="0"/>
    <n v="0"/>
    <n v="0"/>
    <n v="351.33333333333297"/>
    <n v="0"/>
    <n v="5"/>
    <n v="9.8000000000000007"/>
    <n v="1"/>
    <n v="10"/>
    <n v="0"/>
    <n v="0"/>
    <n v="0"/>
    <n v="0"/>
    <n v="5"/>
    <n v="35.4"/>
    <n v="0"/>
    <n v="0"/>
    <n v="6"/>
    <n v="50.5"/>
    <n v="1"/>
    <n v="3"/>
    <n v="33.6666666666667"/>
    <n v="0.5"/>
    <n v="0"/>
    <n v="0"/>
    <n v="0"/>
    <n v="0"/>
    <n v="1"/>
    <n v="0.16666666666666699"/>
    <n v="0"/>
    <n v="0"/>
    <n v="0"/>
    <n v="0"/>
    <n v="0"/>
    <n v="0"/>
    <n v="0"/>
    <n v="0"/>
    <n v="0"/>
    <n v="1"/>
    <n v="6"/>
    <n v="0"/>
    <n v="0"/>
  </r>
  <r>
    <n v="2017"/>
    <x v="8"/>
    <x v="2"/>
    <s v="GREND"/>
    <x v="62"/>
    <n v="26"/>
    <n v="24"/>
    <n v="1.8333333333333299"/>
    <n v="26"/>
    <n v="2.7692307692307701"/>
    <n v="0"/>
    <n v="0"/>
    <n v="2"/>
    <n v="-7.7916666666666696"/>
    <n v="7.69230769230769E-2"/>
    <n v="21"/>
    <n v="14"/>
    <n v="1"/>
    <n v="9"/>
    <n v="0"/>
    <n v="0"/>
    <n v="0"/>
    <n v="0"/>
    <n v="24"/>
    <n v="39.875"/>
    <n v="1"/>
    <n v="118"/>
    <n v="25"/>
    <n v="50.36"/>
    <n v="0.96153846153846201"/>
    <n v="11"/>
    <n v="43.454545454545503"/>
    <n v="0.42307692307692302"/>
    <n v="0"/>
    <n v="0"/>
    <n v="0"/>
    <n v="0"/>
    <n v="4"/>
    <n v="0.16"/>
    <n v="0"/>
    <n v="0"/>
    <n v="0"/>
    <n v="0"/>
    <n v="0"/>
    <n v="0"/>
    <n v="0"/>
    <n v="0"/>
    <n v="0"/>
    <n v="1.625"/>
    <n v="16"/>
    <n v="0"/>
    <n v="0"/>
  </r>
  <r>
    <n v="2017"/>
    <x v="8"/>
    <x v="2"/>
    <s v="AVEJO"/>
    <x v="23"/>
    <n v="15"/>
    <n v="15"/>
    <n v="7.3333333333333304"/>
    <n v="15"/>
    <n v="8.1999999999999993"/>
    <n v="0"/>
    <n v="0"/>
    <n v="1"/>
    <n v="61.714285714285701"/>
    <n v="6.6666666666666693E-2"/>
    <n v="13"/>
    <n v="12.307692307692299"/>
    <n v="2"/>
    <n v="18.5"/>
    <n v="0"/>
    <n v="0"/>
    <n v="0"/>
    <n v="0"/>
    <n v="13"/>
    <n v="28.230769230769202"/>
    <n v="0"/>
    <n v="0"/>
    <n v="15"/>
    <n v="53.2"/>
    <n v="1"/>
    <n v="10"/>
    <n v="49"/>
    <n v="0.66666666666666696"/>
    <n v="0"/>
    <n v="0"/>
    <n v="0"/>
    <n v="0"/>
    <n v="0"/>
    <n v="0"/>
    <n v="0"/>
    <n v="0"/>
    <n v="0"/>
    <n v="0"/>
    <n v="0"/>
    <n v="0"/>
    <n v="0"/>
    <n v="0"/>
    <n v="0"/>
    <n v="1.25"/>
    <n v="12"/>
    <n v="0"/>
    <n v="0"/>
  </r>
  <r>
    <n v="2017"/>
    <x v="8"/>
    <x v="2"/>
    <s v="STCDO"/>
    <x v="101"/>
    <n v="28"/>
    <n v="27"/>
    <n v="1.7777777777777799"/>
    <n v="28"/>
    <n v="2.71428571428571"/>
    <n v="0"/>
    <n v="0"/>
    <n v="1"/>
    <n v="4.8518518518518503"/>
    <n v="3.5714285714285698E-2"/>
    <n v="23"/>
    <n v="16.434782608695699"/>
    <n v="4"/>
    <n v="73.75"/>
    <n v="1"/>
    <n v="215"/>
    <n v="1"/>
    <n v="46"/>
    <n v="25"/>
    <n v="56.12"/>
    <n v="1"/>
    <n v="305"/>
    <n v="27"/>
    <n v="71.3333333333333"/>
    <n v="0.96428571428571397"/>
    <n v="14"/>
    <n v="43.357142857142897"/>
    <n v="0.5"/>
    <n v="1"/>
    <n v="1"/>
    <n v="0"/>
    <n v="0"/>
    <n v="5"/>
    <n v="0.18518518518518501"/>
    <n v="1"/>
    <n v="3.7037037037037E-2"/>
    <n v="1"/>
    <n v="3.5714285714285698E-2"/>
    <n v="0"/>
    <n v="0"/>
    <n v="0"/>
    <n v="0"/>
    <n v="0"/>
    <n v="1.07692307692308"/>
    <n v="25.999999999999925"/>
    <n v="1"/>
    <n v="25"/>
  </r>
  <r>
    <n v="2017"/>
    <x v="8"/>
    <x v="2"/>
    <s v="GREFR"/>
    <x v="99"/>
    <n v="71"/>
    <n v="70"/>
    <n v="3.6857142857142899"/>
    <n v="71"/>
    <n v="4.5915492957746498"/>
    <n v="0"/>
    <n v="0"/>
    <n v="4"/>
    <n v="1.7164179104477599"/>
    <n v="5.63380281690141E-2"/>
    <n v="59"/>
    <n v="13.338983050847499"/>
    <n v="13"/>
    <n v="34.769230769230802"/>
    <n v="1"/>
    <n v="207"/>
    <n v="1"/>
    <n v="4"/>
    <n v="64"/>
    <n v="84.96875"/>
    <n v="1"/>
    <n v="351"/>
    <n v="70"/>
    <n v="102.87142857142901"/>
    <n v="0.98591549295774705"/>
    <n v="22"/>
    <n v="74.590909090909093"/>
    <n v="0.309859154929577"/>
    <n v="1"/>
    <n v="1"/>
    <n v="1"/>
    <n v="1"/>
    <n v="14"/>
    <n v="0.2"/>
    <n v="1"/>
    <n v="1.4285714285714299E-2"/>
    <n v="1"/>
    <n v="1.4084507042253501E-2"/>
    <n v="0"/>
    <n v="0"/>
    <n v="0"/>
    <n v="0"/>
    <n v="0"/>
    <n v="1.5106382978723401"/>
    <n v="47.000000000000014"/>
    <n v="1"/>
    <n v="0"/>
  </r>
  <r>
    <n v="2017"/>
    <x v="8"/>
    <x v="2"/>
    <s v="REDDA"/>
    <x v="96"/>
    <n v="49"/>
    <n v="48"/>
    <n v="5.125"/>
    <n v="49"/>
    <n v="6.0408163265306101"/>
    <n v="2"/>
    <n v="4.08163265306122E-2"/>
    <n v="10"/>
    <n v="881.77777777777806"/>
    <n v="0.20408163265306101"/>
    <n v="37"/>
    <n v="15.6216216216216"/>
    <n v="10"/>
    <n v="31.5"/>
    <n v="1"/>
    <n v="143"/>
    <n v="1"/>
    <n v="2"/>
    <n v="30"/>
    <n v="52.466666666666697"/>
    <n v="2"/>
    <n v="192"/>
    <n v="47"/>
    <n v="84.893617021276597"/>
    <n v="0.95918367346938804"/>
    <n v="19"/>
    <n v="47.684210526315802"/>
    <n v="0.38775510204081598"/>
    <n v="1"/>
    <n v="0.5"/>
    <n v="0"/>
    <n v="0"/>
    <n v="8"/>
    <n v="0.170212765957447"/>
    <n v="0"/>
    <n v="0"/>
    <n v="0"/>
    <n v="0"/>
    <n v="0"/>
    <n v="0"/>
    <n v="0"/>
    <n v="0"/>
    <n v="1"/>
    <n v="1.48484848484848"/>
    <n v="33.000000000000107"/>
    <n v="1"/>
    <n v="0"/>
  </r>
  <r>
    <n v="2017"/>
    <x v="8"/>
    <x v="2"/>
    <s v="POECH"/>
    <x v="100"/>
    <n v="49"/>
    <n v="49"/>
    <n v="4.12244897959184"/>
    <n v="49"/>
    <n v="5.4285714285714297"/>
    <n v="0"/>
    <n v="0"/>
    <n v="1"/>
    <n v="135.32653061224499"/>
    <n v="2.04081632653061E-2"/>
    <n v="43"/>
    <n v="11.488372093023299"/>
    <n v="9"/>
    <n v="14.2222222222222"/>
    <n v="1"/>
    <n v="48"/>
    <n v="1"/>
    <n v="72"/>
    <n v="42"/>
    <n v="47.595238095238102"/>
    <n v="1"/>
    <n v="235"/>
    <n v="48"/>
    <n v="64.875"/>
    <n v="0.97959183673469397"/>
    <n v="21"/>
    <n v="40.761904761904802"/>
    <n v="0.42857142857142899"/>
    <n v="0"/>
    <n v="0"/>
    <n v="1"/>
    <n v="1"/>
    <n v="4"/>
    <n v="8.3333333333333301E-2"/>
    <n v="5"/>
    <n v="0.104166666666667"/>
    <n v="0"/>
    <n v="0"/>
    <n v="0"/>
    <n v="0"/>
    <n v="0"/>
    <n v="0"/>
    <n v="0"/>
    <n v="1.3611111111111101"/>
    <n v="36.000000000000028"/>
    <n v="2"/>
    <n v="0"/>
  </r>
  <r>
    <n v="2017"/>
    <x v="8"/>
    <x v="2"/>
    <s v="FISJA"/>
    <x v="95"/>
    <n v="53"/>
    <n v="41"/>
    <n v="1.26829268292683"/>
    <n v="53"/>
    <n v="1.71698113207547"/>
    <n v="0"/>
    <n v="0"/>
    <n v="1"/>
    <n v="439.69230769230802"/>
    <n v="1.88679245283019E-2"/>
    <n v="45"/>
    <n v="14.6444444444444"/>
    <n v="6"/>
    <n v="20"/>
    <n v="1"/>
    <n v="154"/>
    <n v="1"/>
    <n v="13"/>
    <n v="46"/>
    <n v="56.586956521739097"/>
    <n v="1"/>
    <n v="306"/>
    <n v="52"/>
    <n v="80.25"/>
    <n v="0.98113207547169801"/>
    <n v="13"/>
    <n v="39.692307692307701"/>
    <n v="0.245283018867925"/>
    <n v="1"/>
    <n v="1"/>
    <n v="1"/>
    <n v="1"/>
    <n v="13"/>
    <n v="0.25"/>
    <n v="1"/>
    <n v="1.9230769230769201E-2"/>
    <n v="0"/>
    <n v="0"/>
    <n v="0"/>
    <n v="0"/>
    <n v="0"/>
    <n v="0"/>
    <n v="0"/>
    <n v="1.3589743589743599"/>
    <n v="38.999999999999972"/>
    <n v="1"/>
    <n v="11"/>
  </r>
  <r>
    <n v="2017"/>
    <x v="8"/>
    <x v="2"/>
    <s v="CUPAI"/>
    <x v="375"/>
    <n v="1"/>
    <n v="1"/>
    <n v="1"/>
    <n v="1"/>
    <n v="1"/>
    <n v="0"/>
    <n v="0"/>
    <n v="0"/>
    <n v="-111"/>
    <n v="0"/>
    <n v="1"/>
    <n v="2"/>
    <n v="1"/>
    <n v="2"/>
    <n v="1"/>
    <n v="19"/>
    <n v="1"/>
    <n v="349"/>
    <n v="0"/>
    <n v="0"/>
    <n v="1"/>
    <n v="3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8"/>
    <x v="3"/>
    <s v="NISRO"/>
    <x v="107"/>
    <n v="34"/>
    <n v="34"/>
    <n v="6.6764705882352899"/>
    <n v="34"/>
    <n v="7.3823529411764701"/>
    <n v="0"/>
    <n v="0"/>
    <n v="2"/>
    <n v="281.46875"/>
    <n v="5.8823529411764698E-2"/>
    <n v="26"/>
    <n v="21.269230769230798"/>
    <n v="1"/>
    <n v="36"/>
    <n v="2"/>
    <n v="123.5"/>
    <n v="2"/>
    <n v="27.5"/>
    <n v="24"/>
    <n v="76.25"/>
    <n v="3"/>
    <n v="250.333333333333"/>
    <n v="31"/>
    <n v="106.58064516128999"/>
    <n v="0.91176470588235303"/>
    <n v="11"/>
    <n v="96.454545454545496"/>
    <n v="0.32352941176470601"/>
    <n v="3"/>
    <n v="1"/>
    <n v="0"/>
    <n v="0"/>
    <n v="3"/>
    <n v="9.6774193548387094E-2"/>
    <n v="3"/>
    <n v="9.6774193548387094E-2"/>
    <n v="0"/>
    <n v="0"/>
    <n v="0"/>
    <n v="0"/>
    <n v="0"/>
    <n v="0"/>
    <n v="1"/>
    <n v="1.8888888888888899"/>
    <n v="17.999999999999989"/>
    <n v="2"/>
    <n v="45.5"/>
  </r>
  <r>
    <n v="2017"/>
    <x v="8"/>
    <x v="3"/>
    <s v="FOWDA"/>
    <x v="89"/>
    <n v="177"/>
    <n v="176"/>
    <n v="5.0284090909090899"/>
    <n v="177"/>
    <n v="6.2090395480226004"/>
    <n v="0"/>
    <n v="0"/>
    <n v="1"/>
    <n v="110.914772727273"/>
    <n v="5.6497175141242903E-3"/>
    <n v="139"/>
    <n v="13.1942446043165"/>
    <n v="13"/>
    <n v="79.538461538461505"/>
    <n v="0"/>
    <n v="0"/>
    <n v="0"/>
    <n v="0"/>
    <n v="151"/>
    <n v="56.801324503311299"/>
    <n v="14"/>
    <n v="254.38461538461499"/>
    <n v="163"/>
    <n v="76.128834355828204"/>
    <n v="0.92090395480225995"/>
    <n v="61"/>
    <n v="54.016393442622899"/>
    <n v="0.34463276836158202"/>
    <n v="8"/>
    <n v="0.61538461538461497"/>
    <n v="4"/>
    <n v="0.30769230769230799"/>
    <n v="30"/>
    <n v="0.184049079754601"/>
    <n v="3"/>
    <n v="1.84049079754601E-2"/>
    <n v="1"/>
    <n v="5.6497175141242903E-3"/>
    <n v="0"/>
    <n v="0"/>
    <n v="0"/>
    <n v="0"/>
    <n v="0"/>
    <n v="1.82474226804124"/>
    <n v="96.999999999999844"/>
    <n v="0"/>
    <n v="0"/>
  </r>
  <r>
    <n v="2017"/>
    <x v="8"/>
    <x v="3"/>
    <s v="GREND"/>
    <x v="62"/>
    <n v="1"/>
    <n v="1"/>
    <n v="3"/>
    <n v="1"/>
    <n v="3"/>
    <n v="0"/>
    <n v="0"/>
    <n v="0"/>
    <n v="-94"/>
    <n v="0"/>
    <n v="1"/>
    <n v="5"/>
    <n v="1"/>
    <n v="5"/>
    <n v="0"/>
    <n v="0"/>
    <n v="0"/>
    <n v="0"/>
    <n v="0"/>
    <n v="0"/>
    <n v="1"/>
    <n v="314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8"/>
    <x v="3"/>
    <s v="AVEJO"/>
    <x v="23"/>
    <n v="15"/>
    <n v="12"/>
    <n v="6.5833333333333304"/>
    <n v="15"/>
    <n v="7.4666666666666703"/>
    <n v="0"/>
    <n v="0"/>
    <n v="3"/>
    <n v="22.4166666666667"/>
    <n v="0.2"/>
    <n v="11"/>
    <n v="15.636363636363599"/>
    <n v="3"/>
    <n v="81"/>
    <n v="3"/>
    <n v="137.666666666667"/>
    <n v="3"/>
    <n v="15"/>
    <n v="10"/>
    <n v="46.9"/>
    <n v="3"/>
    <n v="217.333333333333"/>
    <n v="12"/>
    <n v="63.75"/>
    <n v="0.8"/>
    <n v="5"/>
    <n v="53"/>
    <n v="0.33333333333333298"/>
    <n v="2"/>
    <n v="0.66666666666666696"/>
    <n v="2"/>
    <n v="0.66666666666666696"/>
    <n v="0"/>
    <n v="0"/>
    <n v="0"/>
    <n v="0"/>
    <n v="0"/>
    <n v="0"/>
    <n v="0"/>
    <n v="0"/>
    <n v="0"/>
    <n v="0"/>
    <n v="0"/>
    <n v="1.36363636363636"/>
    <n v="11.00000000000003"/>
    <n v="3"/>
    <n v="49.6666666666667"/>
  </r>
  <r>
    <n v="2017"/>
    <x v="8"/>
    <x v="3"/>
    <s v="TULDA"/>
    <x v="106"/>
    <n v="46"/>
    <n v="46"/>
    <n v="1.89130434782609"/>
    <n v="46"/>
    <n v="3.2608695652173898"/>
    <n v="0"/>
    <n v="0"/>
    <n v="1"/>
    <n v="32.622222222222199"/>
    <n v="2.1739130434782601E-2"/>
    <n v="40"/>
    <n v="8.125"/>
    <n v="9"/>
    <n v="11.5555555555556"/>
    <n v="2"/>
    <n v="102.5"/>
    <n v="2"/>
    <n v="9"/>
    <n v="41"/>
    <n v="68.439024390243901"/>
    <n v="2"/>
    <n v="191"/>
    <n v="44"/>
    <n v="99.431818181818201"/>
    <n v="0.95652173913043503"/>
    <n v="10"/>
    <n v="70.599999999999994"/>
    <n v="0.217391304347826"/>
    <n v="1"/>
    <n v="0.5"/>
    <n v="0"/>
    <n v="0"/>
    <n v="8"/>
    <n v="0.18181818181818199"/>
    <n v="1"/>
    <n v="2.27272727272727E-2"/>
    <n v="0"/>
    <n v="0"/>
    <n v="0"/>
    <n v="0"/>
    <n v="0"/>
    <n v="0"/>
    <n v="0"/>
    <n v="1.7037037037036999"/>
    <n v="27.00000000000006"/>
    <n v="2"/>
    <n v="20"/>
  </r>
  <r>
    <n v="2017"/>
    <x v="8"/>
    <x v="3"/>
    <s v="POECH"/>
    <x v="100"/>
    <n v="4"/>
    <n v="4"/>
    <n v="5.75"/>
    <n v="4"/>
    <n v="6.5"/>
    <n v="0"/>
    <n v="0"/>
    <n v="1"/>
    <n v="611.25"/>
    <n v="0.25"/>
    <n v="4"/>
    <n v="8"/>
    <n v="1"/>
    <n v="19"/>
    <n v="0"/>
    <n v="0"/>
    <n v="0"/>
    <n v="0"/>
    <n v="3"/>
    <n v="59.3333333333333"/>
    <n v="0"/>
    <n v="0"/>
    <n v="4"/>
    <n v="64.5"/>
    <n v="1"/>
    <n v="0"/>
    <n v="0"/>
    <n v="0"/>
    <n v="0"/>
    <n v="0"/>
    <n v="0"/>
    <n v="0"/>
    <n v="2"/>
    <n v="0.5"/>
    <n v="0"/>
    <n v="0"/>
    <n v="0"/>
    <n v="0"/>
    <n v="0"/>
    <n v="0"/>
    <n v="0"/>
    <n v="0"/>
    <n v="1"/>
    <n v="1"/>
    <n v="4"/>
    <n v="0"/>
    <n v="0"/>
  </r>
  <r>
    <n v="2017"/>
    <x v="8"/>
    <x v="3"/>
    <s v="FELAN"/>
    <x v="103"/>
    <n v="29"/>
    <n v="28"/>
    <n v="4.28571428571429"/>
    <n v="29"/>
    <n v="5.1034482758620703"/>
    <n v="0"/>
    <n v="0"/>
    <n v="2"/>
    <n v="12.074074074074099"/>
    <n v="6.8965517241379296E-2"/>
    <n v="19"/>
    <n v="14.789473684210501"/>
    <n v="5"/>
    <n v="58.6"/>
    <n v="3"/>
    <n v="149.666666666667"/>
    <n v="3"/>
    <n v="4.6666666666666696"/>
    <n v="25"/>
    <n v="33.840000000000003"/>
    <n v="3"/>
    <n v="271"/>
    <n v="26"/>
    <n v="55.961538461538503"/>
    <n v="0.89655172413793105"/>
    <n v="8"/>
    <n v="45.5"/>
    <n v="0.27586206896551702"/>
    <n v="1"/>
    <n v="0.33333333333333298"/>
    <n v="0"/>
    <n v="0"/>
    <n v="1"/>
    <n v="3.8461538461538498E-2"/>
    <n v="0"/>
    <n v="0"/>
    <n v="0"/>
    <n v="0"/>
    <n v="0"/>
    <n v="0"/>
    <n v="0"/>
    <n v="0"/>
    <n v="0"/>
    <n v="1.2083333333333299"/>
    <n v="24.000000000000068"/>
    <n v="3"/>
    <n v="62"/>
  </r>
  <r>
    <n v="2017"/>
    <x v="8"/>
    <x v="3"/>
    <s v="NESSU"/>
    <x v="244"/>
    <n v="7"/>
    <n v="6"/>
    <n v="3.3333333333333299"/>
    <n v="7"/>
    <n v="6.71428571428571"/>
    <n v="0"/>
    <n v="0"/>
    <n v="0"/>
    <n v="2.1428571428571401"/>
    <n v="0"/>
    <n v="4"/>
    <n v="10"/>
    <n v="1"/>
    <n v="8"/>
    <n v="1"/>
    <n v="122"/>
    <n v="1"/>
    <n v="8"/>
    <n v="6"/>
    <n v="48"/>
    <n v="1"/>
    <n v="219"/>
    <n v="6"/>
    <n v="76.6666666666667"/>
    <n v="0.85714285714285698"/>
    <n v="1"/>
    <n v="29"/>
    <n v="0.14285714285714299"/>
    <n v="1"/>
    <n v="1"/>
    <n v="0"/>
    <n v="0"/>
    <n v="1"/>
    <n v="0.16666666666666699"/>
    <n v="0"/>
    <n v="0"/>
    <n v="0"/>
    <n v="0"/>
    <n v="0"/>
    <n v="0"/>
    <n v="0"/>
    <n v="0"/>
    <n v="0"/>
    <n v="1.1666666666666701"/>
    <n v="5.9999999999999822"/>
    <n v="1"/>
    <n v="46"/>
  </r>
  <r>
    <n v="2017"/>
    <x v="8"/>
    <x v="3"/>
    <s v="KEEST"/>
    <x v="80"/>
    <n v="20"/>
    <n v="19"/>
    <n v="1.68421052631579"/>
    <n v="20"/>
    <n v="2.65"/>
    <n v="0"/>
    <n v="0"/>
    <n v="1"/>
    <n v="791.15789473684197"/>
    <n v="0.05"/>
    <n v="18"/>
    <n v="7.1666666666666696"/>
    <n v="2"/>
    <n v="10"/>
    <n v="0"/>
    <n v="0"/>
    <n v="0"/>
    <n v="0"/>
    <n v="17"/>
    <n v="46.176470588235297"/>
    <n v="2"/>
    <n v="172"/>
    <n v="18"/>
    <n v="59.1111111111111"/>
    <n v="0.9"/>
    <n v="11"/>
    <n v="44.818181818181799"/>
    <n v="0.55000000000000004"/>
    <n v="2"/>
    <n v="1"/>
    <n v="0"/>
    <n v="0"/>
    <n v="2"/>
    <n v="0.11111111111111099"/>
    <n v="2"/>
    <n v="0.11111111111111099"/>
    <n v="0"/>
    <n v="0"/>
    <n v="0"/>
    <n v="0"/>
    <n v="0"/>
    <n v="0"/>
    <n v="0"/>
    <n v="2"/>
    <n v="10"/>
    <n v="0"/>
    <n v="0"/>
  </r>
  <r>
    <n v="2017"/>
    <x v="8"/>
    <x v="3"/>
    <s v="LEMCH"/>
    <x v="90"/>
    <n v="18"/>
    <n v="16"/>
    <n v="1.75"/>
    <n v="18"/>
    <n v="2.5"/>
    <n v="0"/>
    <n v="0"/>
    <n v="0"/>
    <n v="-43.5555555555556"/>
    <n v="0"/>
    <n v="16"/>
    <n v="4.1875"/>
    <n v="3"/>
    <n v="52.6666666666667"/>
    <n v="0"/>
    <n v="0"/>
    <n v="0"/>
    <n v="0"/>
    <n v="13"/>
    <n v="44.692307692307701"/>
    <n v="5"/>
    <n v="233"/>
    <n v="13"/>
    <n v="57.769230769230802"/>
    <n v="0.72222222222222199"/>
    <n v="5"/>
    <n v="36"/>
    <n v="0.27777777777777801"/>
    <n v="3"/>
    <n v="0.6"/>
    <n v="1"/>
    <n v="0.2"/>
    <n v="5"/>
    <n v="0.38461538461538503"/>
    <n v="0"/>
    <n v="0"/>
    <n v="0"/>
    <n v="0"/>
    <n v="0"/>
    <n v="0"/>
    <n v="0"/>
    <n v="0"/>
    <n v="0"/>
    <n v="1.63636363636364"/>
    <n v="10.999999999999975"/>
    <n v="0"/>
    <n v="0"/>
  </r>
  <r>
    <n v="2017"/>
    <x v="8"/>
    <x v="3"/>
    <s v="GONJO2"/>
    <x v="102"/>
    <n v="21"/>
    <n v="21"/>
    <n v="24.8095238095238"/>
    <n v="21"/>
    <n v="26.380952380952401"/>
    <n v="0"/>
    <n v="0"/>
    <n v="14"/>
    <n v="2648.7058823529401"/>
    <n v="0.66666666666666696"/>
    <n v="21"/>
    <n v="47.3333333333333"/>
    <n v="2"/>
    <n v="101"/>
    <n v="2"/>
    <n v="164.5"/>
    <n v="2"/>
    <n v="13"/>
    <n v="14"/>
    <n v="129.357142857143"/>
    <n v="2"/>
    <n v="327"/>
    <n v="19"/>
    <n v="192.894736842105"/>
    <n v="0.90476190476190499"/>
    <n v="7"/>
    <n v="155.71428571428601"/>
    <n v="0.33333333333333298"/>
    <n v="1"/>
    <n v="0.5"/>
    <n v="1"/>
    <n v="0.5"/>
    <n v="8"/>
    <n v="0.42105263157894701"/>
    <n v="1"/>
    <n v="5.2631578947368397E-2"/>
    <n v="0"/>
    <n v="0"/>
    <n v="0"/>
    <n v="0"/>
    <n v="0"/>
    <n v="0"/>
    <n v="1"/>
    <n v="2.1"/>
    <n v="10"/>
    <n v="4"/>
    <n v="39.5"/>
  </r>
  <r>
    <n v="2017"/>
    <x v="8"/>
    <x v="3"/>
    <s v="CLOBR"/>
    <x v="94"/>
    <n v="49"/>
    <n v="47"/>
    <n v="1.4893617021276599"/>
    <n v="49"/>
    <n v="2.9183673469387799"/>
    <n v="0"/>
    <n v="0"/>
    <n v="1"/>
    <n v="45.469387755101998"/>
    <n v="2.04081632653061E-2"/>
    <n v="44"/>
    <n v="11.363636363636401"/>
    <n v="21"/>
    <n v="40.428571428571402"/>
    <n v="10"/>
    <n v="104.7"/>
    <n v="9"/>
    <n v="37.4444444444444"/>
    <n v="38"/>
    <n v="80.184210526315795"/>
    <n v="11"/>
    <n v="290.54545454545502"/>
    <n v="38"/>
    <n v="97.894736842105303"/>
    <n v="0.77551020408163296"/>
    <n v="13"/>
    <n v="81.923076923076906"/>
    <n v="0.26530612244898"/>
    <n v="6"/>
    <n v="0.54545454545454497"/>
    <n v="3"/>
    <n v="0.27272727272727298"/>
    <n v="12"/>
    <n v="0.31578947368421101"/>
    <n v="3"/>
    <n v="7.8947368421052599E-2"/>
    <n v="0"/>
    <n v="0"/>
    <n v="0"/>
    <n v="0"/>
    <n v="0"/>
    <n v="0"/>
    <n v="0"/>
    <n v="1.3243243243243199"/>
    <n v="37.000000000000121"/>
    <n v="0"/>
    <n v="0"/>
  </r>
  <r>
    <n v="2017"/>
    <x v="8"/>
    <x v="3"/>
    <s v="PERPE1"/>
    <x v="341"/>
    <n v="33"/>
    <n v="33"/>
    <n v="3.24242424242424"/>
    <n v="33"/>
    <n v="3.84848484848485"/>
    <n v="0"/>
    <n v="0"/>
    <n v="0"/>
    <n v="102.878787878788"/>
    <n v="0"/>
    <n v="24"/>
    <n v="15.375"/>
    <n v="1"/>
    <n v="225"/>
    <n v="0"/>
    <n v="0"/>
    <n v="0"/>
    <n v="0"/>
    <n v="28"/>
    <n v="49.107142857142897"/>
    <n v="4"/>
    <n v="295"/>
    <n v="29"/>
    <n v="68.517241379310306"/>
    <n v="0.87878787878787901"/>
    <n v="15"/>
    <n v="55.933333333333302"/>
    <n v="0.45454545454545497"/>
    <n v="3"/>
    <n v="0.75"/>
    <n v="1"/>
    <n v="0.25"/>
    <n v="5"/>
    <n v="0.17241379310344801"/>
    <n v="0"/>
    <n v="0"/>
    <n v="0"/>
    <n v="0"/>
    <n v="0"/>
    <n v="0"/>
    <n v="0"/>
    <n v="0"/>
    <n v="0"/>
    <n v="1.8333333333333299"/>
    <n v="18.000000000000032"/>
    <n v="0"/>
    <n v="0"/>
  </r>
  <r>
    <n v="2017"/>
    <x v="8"/>
    <x v="3"/>
    <s v="CUPAI"/>
    <x v="375"/>
    <n v="1"/>
    <n v="1"/>
    <n v="0"/>
    <n v="1"/>
    <n v="1"/>
    <n v="0"/>
    <n v="0"/>
    <n v="0"/>
    <n v="600"/>
    <n v="0"/>
    <n v="1"/>
    <n v="12"/>
    <n v="0"/>
    <n v="0"/>
    <n v="0"/>
    <n v="0"/>
    <n v="0"/>
    <n v="0"/>
    <n v="0"/>
    <n v="0"/>
    <n v="0"/>
    <n v="0"/>
    <n v="1"/>
    <n v="39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8"/>
    <x v="3"/>
    <s v="SMILA"/>
    <x v="421"/>
    <n v="107"/>
    <n v="102"/>
    <n v="3.4509803921568598"/>
    <n v="107"/>
    <n v="4.08411214953271"/>
    <n v="4"/>
    <n v="3.7383177570093497E-2"/>
    <n v="13"/>
    <n v="105.234042553191"/>
    <n v="0.121495327102804"/>
    <n v="94"/>
    <n v="15.031914893617"/>
    <n v="17"/>
    <n v="40.352941176470601"/>
    <n v="11"/>
    <n v="92.636363636363598"/>
    <n v="11"/>
    <n v="29.909090909090899"/>
    <n v="84"/>
    <n v="81.869047619047606"/>
    <n v="13"/>
    <n v="237.7"/>
    <n v="94"/>
    <n v="92.744680851063805"/>
    <n v="0.87850467289719603"/>
    <n v="25"/>
    <n v="63.6"/>
    <n v="0.233644859813084"/>
    <n v="9"/>
    <n v="0.9"/>
    <n v="8"/>
    <n v="0.8"/>
    <n v="26"/>
    <n v="0.27659574468085102"/>
    <n v="2"/>
    <n v="2.1276595744680899E-2"/>
    <n v="1"/>
    <n v="9.3457943925233603E-3"/>
    <n v="0"/>
    <n v="0"/>
    <n v="0"/>
    <n v="0"/>
    <n v="1"/>
    <n v="1.5070422535211301"/>
    <n v="70.999999999999844"/>
    <n v="6"/>
    <n v="24"/>
  </r>
  <r>
    <n v="2017"/>
    <x v="8"/>
    <x v="3"/>
    <s v="MARDO2"/>
    <x v="172"/>
    <n v="1"/>
    <n v="1"/>
    <n v="1"/>
    <n v="1"/>
    <n v="2"/>
    <n v="0"/>
    <n v="0"/>
    <n v="1"/>
    <n v="1675"/>
    <n v="1"/>
    <n v="1"/>
    <n v="14"/>
    <n v="0"/>
    <n v="0"/>
    <n v="1"/>
    <n v="403"/>
    <n v="1"/>
    <n v="25"/>
    <n v="0"/>
    <n v="0"/>
    <n v="1"/>
    <n v="470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57"/>
  </r>
  <r>
    <n v="2017"/>
    <x v="8"/>
    <x v="4"/>
    <s v="No MD"/>
    <x v="336"/>
    <n v="3"/>
    <n v="0"/>
    <n v="0"/>
    <n v="3"/>
    <n v="14"/>
    <n v="0"/>
    <n v="0"/>
    <n v="3"/>
    <n v="0"/>
    <n v="1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</r>
  <r>
    <n v="2017"/>
    <x v="8"/>
    <x v="4"/>
    <s v="EDDOC"/>
    <x v="337"/>
    <n v="10"/>
    <n v="0"/>
    <n v="0"/>
    <n v="5"/>
    <n v="17.399999999999999"/>
    <n v="0"/>
    <n v="0"/>
    <n v="9"/>
    <n v="29"/>
    <n v="0.9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1.25"/>
    <n v="8"/>
    <n v="0"/>
    <n v="0"/>
  </r>
  <r>
    <n v="2017"/>
    <x v="8"/>
    <x v="4"/>
    <s v="MESSAN"/>
    <x v="441"/>
    <n v="66"/>
    <n v="65"/>
    <n v="7.6615384615384601"/>
    <n v="66"/>
    <n v="9.2272727272727302"/>
    <n v="0"/>
    <n v="0"/>
    <n v="30"/>
    <n v="2282.8888888888901"/>
    <n v="0.45454545454545497"/>
    <n v="53"/>
    <n v="24.132075471698101"/>
    <n v="19"/>
    <n v="35.947368421052602"/>
    <n v="5"/>
    <n v="138.19999999999999"/>
    <n v="5"/>
    <n v="14"/>
    <n v="51"/>
    <n v="72.529411764705898"/>
    <n v="7"/>
    <n v="262.57142857142901"/>
    <n v="59"/>
    <n v="103.913793103448"/>
    <n v="0.87878787878787901"/>
    <n v="28"/>
    <n v="80.392857142857096"/>
    <n v="0.42424242424242398"/>
    <n v="4"/>
    <n v="0.57142857142857095"/>
    <n v="1"/>
    <n v="0.14285714285714299"/>
    <n v="18"/>
    <n v="0.31034482758620702"/>
    <n v="2"/>
    <n v="3.4482758620689703E-2"/>
    <n v="1"/>
    <n v="1.5151515151515201E-2"/>
    <n v="0"/>
    <n v="0"/>
    <n v="0"/>
    <n v="0"/>
    <n v="1"/>
    <n v="1.78378378378378"/>
    <n v="37.000000000000078"/>
    <n v="5"/>
    <n v="3.8"/>
  </r>
  <r>
    <n v="2017"/>
    <x v="8"/>
    <x v="4"/>
    <s v="ROJAL"/>
    <x v="390"/>
    <n v="1"/>
    <n v="1"/>
    <n v="11"/>
    <n v="1"/>
    <n v="11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323"/>
    <n v="1"/>
    <n v="0"/>
    <n v="0"/>
    <n v="0"/>
    <n v="0"/>
    <n v="0"/>
    <n v="0"/>
    <n v="0"/>
    <n v="1"/>
    <n v="1"/>
    <n v="1"/>
    <n v="1"/>
    <n v="0"/>
    <n v="0"/>
    <n v="0"/>
    <n v="0"/>
    <n v="0"/>
    <n v="0"/>
    <n v="0"/>
    <n v="1"/>
    <n v="1"/>
    <n v="0"/>
    <n v="0"/>
  </r>
  <r>
    <n v="2017"/>
    <x v="8"/>
    <x v="4"/>
    <s v="BANPU"/>
    <x v="167"/>
    <n v="23"/>
    <n v="23"/>
    <n v="2"/>
    <n v="23"/>
    <n v="3.3478260869565202"/>
    <n v="0"/>
    <n v="0"/>
    <n v="2"/>
    <n v="249.54545454545499"/>
    <n v="8.6956521739130405E-2"/>
    <n v="18"/>
    <n v="15.5"/>
    <n v="5"/>
    <n v="62.6"/>
    <n v="2"/>
    <n v="145.5"/>
    <n v="1"/>
    <n v="3"/>
    <n v="20"/>
    <n v="64.8"/>
    <n v="2"/>
    <n v="226.5"/>
    <n v="21"/>
    <n v="74.047619047619094"/>
    <n v="0.91304347826086996"/>
    <n v="11"/>
    <n v="58.090909090909101"/>
    <n v="0.47826086956521702"/>
    <n v="1"/>
    <n v="0.5"/>
    <n v="0"/>
    <n v="0"/>
    <n v="5"/>
    <n v="0.238095238095238"/>
    <n v="2"/>
    <n v="9.5238095238095205E-2"/>
    <n v="0"/>
    <n v="0"/>
    <n v="0"/>
    <n v="0"/>
    <n v="0"/>
    <n v="0"/>
    <n v="0"/>
    <n v="1.9166666666666701"/>
    <n v="11.999999999999979"/>
    <n v="2"/>
    <n v="1"/>
  </r>
  <r>
    <n v="2017"/>
    <x v="8"/>
    <x v="4"/>
    <s v="GREMI"/>
    <x v="119"/>
    <n v="18"/>
    <n v="18"/>
    <n v="1.55555555555556"/>
    <n v="18"/>
    <n v="2.7777777777777799"/>
    <n v="2"/>
    <n v="0.11111111111111099"/>
    <n v="3"/>
    <n v="62.8"/>
    <n v="0.16666666666666699"/>
    <n v="2"/>
    <n v="2"/>
    <n v="7"/>
    <n v="18.428571428571399"/>
    <n v="0"/>
    <n v="0"/>
    <n v="0"/>
    <n v="0"/>
    <n v="4"/>
    <n v="21.25"/>
    <n v="0"/>
    <n v="0"/>
    <n v="18"/>
    <n v="87.7777777777778"/>
    <n v="1"/>
    <n v="12"/>
    <n v="79.4166666666667"/>
    <n v="0.66666666666666696"/>
    <n v="0"/>
    <n v="0"/>
    <n v="0"/>
    <n v="0"/>
    <n v="3"/>
    <n v="0.16666666666666699"/>
    <n v="0"/>
    <n v="0"/>
    <n v="0"/>
    <n v="0"/>
    <n v="0"/>
    <n v="0"/>
    <n v="0"/>
    <n v="0"/>
    <n v="0"/>
    <n v="3"/>
    <n v="6"/>
    <n v="0"/>
    <n v="0"/>
  </r>
  <r>
    <n v="2017"/>
    <x v="8"/>
    <x v="4"/>
    <s v="NIMMA"/>
    <x v="122"/>
    <n v="101"/>
    <n v="100"/>
    <n v="1.9"/>
    <n v="100"/>
    <n v="3.45"/>
    <n v="1"/>
    <n v="0.01"/>
    <n v="28"/>
    <n v="1596.97826086957"/>
    <n v="0.27722772277227697"/>
    <n v="19"/>
    <n v="26.789473684210499"/>
    <n v="19"/>
    <n v="49.2631578947368"/>
    <n v="5"/>
    <n v="147"/>
    <n v="4"/>
    <n v="8.25"/>
    <n v="91"/>
    <n v="90.6813186813187"/>
    <n v="5"/>
    <n v="247.8"/>
    <n v="95"/>
    <n v="115"/>
    <n v="0.94059405940594099"/>
    <n v="48"/>
    <n v="72.1875"/>
    <n v="0.475247524752475"/>
    <n v="5"/>
    <n v="1"/>
    <n v="1"/>
    <n v="0.2"/>
    <n v="7"/>
    <n v="7.3684210526315796E-2"/>
    <n v="8"/>
    <n v="8.42105263157895E-2"/>
    <n v="0"/>
    <n v="0"/>
    <n v="1"/>
    <n v="9.9009900990098994E-3"/>
    <n v="1"/>
    <n v="0"/>
    <n v="0"/>
    <n v="1.72413793103448"/>
    <n v="58.580000000000091"/>
    <n v="2"/>
    <n v="13"/>
  </r>
  <r>
    <n v="2017"/>
    <x v="8"/>
    <x v="4"/>
    <s v="KANLOR"/>
    <x v="422"/>
    <n v="37"/>
    <n v="32"/>
    <n v="1.5"/>
    <n v="37"/>
    <n v="3.2162162162162198"/>
    <n v="0"/>
    <n v="0"/>
    <n v="27"/>
    <n v="3407.9259259259302"/>
    <n v="0.72972972972973005"/>
    <n v="7"/>
    <n v="39.285714285714299"/>
    <n v="6"/>
    <n v="73.8333333333333"/>
    <n v="3"/>
    <n v="116.333333333333"/>
    <n v="1"/>
    <n v="9"/>
    <n v="33"/>
    <n v="57.272727272727302"/>
    <n v="4"/>
    <n v="270"/>
    <n v="33"/>
    <n v="81.636363636363598"/>
    <n v="0.891891891891892"/>
    <n v="21"/>
    <n v="71.809523809523796"/>
    <n v="0.56756756756756799"/>
    <n v="4"/>
    <n v="1"/>
    <n v="2"/>
    <n v="0.5"/>
    <n v="6"/>
    <n v="0.18181818181818199"/>
    <n v="3"/>
    <n v="9.0909090909090898E-2"/>
    <n v="0"/>
    <n v="0"/>
    <n v="0"/>
    <n v="0"/>
    <n v="0"/>
    <n v="0"/>
    <n v="0"/>
    <n v="2.3125"/>
    <n v="16"/>
    <n v="0"/>
    <n v="0"/>
  </r>
  <r>
    <n v="2017"/>
    <x v="8"/>
    <x v="4"/>
    <s v="HARDM"/>
    <x v="134"/>
    <n v="1"/>
    <n v="1"/>
    <n v="6"/>
    <n v="1"/>
    <n v="7"/>
    <n v="0"/>
    <n v="0"/>
    <n v="1"/>
    <n v="0"/>
    <n v="1"/>
    <n v="1"/>
    <n v="72"/>
    <n v="0"/>
    <n v="0"/>
    <n v="0"/>
    <n v="0"/>
    <n v="0"/>
    <n v="0"/>
    <n v="1"/>
    <n v="57"/>
    <n v="0"/>
    <n v="0"/>
    <n v="1"/>
    <n v="268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1"/>
    <n v="0"/>
    <n v="0"/>
  </r>
  <r>
    <n v="2017"/>
    <x v="8"/>
    <x v="4"/>
    <s v="LAMNA"/>
    <x v="132"/>
    <n v="140"/>
    <n v="135"/>
    <n v="2.8666666666666698"/>
    <n v="140"/>
    <n v="4.3857142857142897"/>
    <n v="0"/>
    <n v="0"/>
    <n v="4"/>
    <n v="107.470588235294"/>
    <n v="2.8571428571428598E-2"/>
    <n v="133"/>
    <n v="14.300751879699201"/>
    <n v="52"/>
    <n v="21.615384615384599"/>
    <n v="8"/>
    <n v="194.25"/>
    <n v="8"/>
    <n v="8"/>
    <n v="125"/>
    <n v="68.808000000000007"/>
    <n v="10"/>
    <n v="393.125"/>
    <n v="130"/>
    <n v="104.16923076923101"/>
    <n v="0.92857142857142905"/>
    <n v="49"/>
    <n v="59.7959183673469"/>
    <n v="0.35"/>
    <n v="4"/>
    <n v="0.5"/>
    <n v="3"/>
    <n v="0.375"/>
    <n v="27"/>
    <n v="0.20769230769230801"/>
    <n v="5"/>
    <n v="3.8461538461538498E-2"/>
    <n v="0"/>
    <n v="0"/>
    <n v="1"/>
    <n v="7.14285714285714E-3"/>
    <n v="0"/>
    <n v="0"/>
    <n v="0"/>
    <n v="2.0588235294117601"/>
    <n v="68.000000000000156"/>
    <n v="6"/>
    <n v="12.8333333333333"/>
  </r>
  <r>
    <n v="2017"/>
    <x v="8"/>
    <x v="4"/>
    <s v="MCNME"/>
    <x v="129"/>
    <n v="83"/>
    <n v="82"/>
    <n v="4.7317073170731696"/>
    <n v="83"/>
    <n v="6.0602409638554198"/>
    <n v="2"/>
    <n v="2.40963855421687E-2"/>
    <n v="28"/>
    <n v="1375.7042253521099"/>
    <n v="0.33734939759036098"/>
    <n v="13"/>
    <n v="28.692307692307701"/>
    <n v="23"/>
    <n v="80.869565217391298"/>
    <n v="5"/>
    <n v="151.4"/>
    <n v="5"/>
    <n v="10.6"/>
    <n v="70"/>
    <n v="112.428571428571"/>
    <n v="6"/>
    <n v="257.5"/>
    <n v="77"/>
    <n v="137.22077922077901"/>
    <n v="0.92771084337349397"/>
    <n v="31"/>
    <n v="100.903225806452"/>
    <n v="0.373493975903614"/>
    <n v="3"/>
    <n v="0.5"/>
    <n v="3"/>
    <n v="0.5"/>
    <n v="10"/>
    <n v="0.12987012987013"/>
    <n v="9"/>
    <n v="0.11688311688311701"/>
    <n v="2"/>
    <n v="2.40963855421687E-2"/>
    <n v="0"/>
    <n v="0"/>
    <n v="0"/>
    <n v="0"/>
    <n v="2"/>
    <n v="1.9302325581395401"/>
    <n v="42.999999999999886"/>
    <n v="4"/>
    <n v="189.25"/>
  </r>
  <r>
    <n v="2017"/>
    <x v="8"/>
    <x v="4"/>
    <s v="PRASH"/>
    <x v="274"/>
    <n v="57"/>
    <n v="56"/>
    <n v="1.375"/>
    <n v="57"/>
    <n v="2.70175438596491"/>
    <n v="0"/>
    <n v="0"/>
    <n v="3"/>
    <n v="317.39999999999998"/>
    <n v="5.2631578947368397E-2"/>
    <n v="50"/>
    <n v="16.84"/>
    <n v="12"/>
    <n v="51"/>
    <n v="18"/>
    <n v="129.666666666667"/>
    <n v="18"/>
    <n v="8"/>
    <n v="36"/>
    <n v="89.75"/>
    <n v="18"/>
    <n v="288.29411764705901"/>
    <n v="39"/>
    <n v="133.82051282051299"/>
    <n v="0.68421052631579005"/>
    <n v="24"/>
    <n v="117"/>
    <n v="0.42105263157894701"/>
    <n v="11"/>
    <n v="0.64705882352941202"/>
    <n v="3"/>
    <n v="0.17647058823529399"/>
    <n v="11"/>
    <n v="0.28205128205128199"/>
    <n v="4"/>
    <n v="0.102564102564103"/>
    <n v="0"/>
    <n v="0"/>
    <n v="1"/>
    <n v="1.7543859649122799E-2"/>
    <n v="0"/>
    <n v="0"/>
    <n v="2"/>
    <n v="1.8387096774193501"/>
    <n v="31.000000000000082"/>
    <n v="17"/>
    <n v="20.705882352941199"/>
  </r>
  <r>
    <n v="2017"/>
    <x v="8"/>
    <x v="4"/>
    <s v="KUETO"/>
    <x v="182"/>
    <n v="89"/>
    <n v="89"/>
    <n v="3.0449438202247201"/>
    <n v="89"/>
    <n v="4.6179775280898898"/>
    <n v="0"/>
    <n v="0"/>
    <n v="55"/>
    <n v="2715.5507246376801"/>
    <n v="0.61797752808988804"/>
    <n v="20"/>
    <n v="53.2"/>
    <n v="12"/>
    <n v="62.5833333333333"/>
    <n v="6"/>
    <n v="129.333333333333"/>
    <n v="5"/>
    <n v="7.2"/>
    <n v="71"/>
    <n v="84.746478873239397"/>
    <n v="8"/>
    <n v="254.625"/>
    <n v="81"/>
    <n v="100.987654320988"/>
    <n v="0.91011235955056202"/>
    <n v="49"/>
    <n v="82.653061224489804"/>
    <n v="0.550561797752809"/>
    <n v="4"/>
    <n v="0.5"/>
    <n v="1"/>
    <n v="0.125"/>
    <n v="7"/>
    <n v="8.6419753086419707E-2"/>
    <n v="8"/>
    <n v="9.8765432098765399E-2"/>
    <n v="0"/>
    <n v="0"/>
    <n v="0"/>
    <n v="0"/>
    <n v="0"/>
    <n v="0"/>
    <n v="0"/>
    <n v="1.81632653061224"/>
    <n v="49.000000000000128"/>
    <n v="6"/>
    <n v="8.6666666666666696"/>
  </r>
  <r>
    <n v="2017"/>
    <x v="8"/>
    <x v="4"/>
    <s v="CRUED"/>
    <x v="190"/>
    <n v="1"/>
    <n v="1"/>
    <n v="0"/>
    <n v="1"/>
    <n v="1"/>
    <n v="0"/>
    <n v="0"/>
    <n v="1"/>
    <n v="5671"/>
    <n v="1"/>
    <n v="1"/>
    <n v="156"/>
    <n v="1"/>
    <n v="21"/>
    <n v="1"/>
    <n v="264"/>
    <n v="1"/>
    <n v="127"/>
    <n v="0"/>
    <n v="0"/>
    <n v="1"/>
    <n v="437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8"/>
    <x v="4"/>
    <s v="MEDADA"/>
    <x v="123"/>
    <n v="21"/>
    <n v="21"/>
    <n v="1.19047619047619"/>
    <n v="21"/>
    <n v="2.8095238095238102"/>
    <n v="2"/>
    <n v="9.5238095238095205E-2"/>
    <n v="0"/>
    <n v="112.142857142857"/>
    <n v="0"/>
    <n v="2"/>
    <n v="106.5"/>
    <n v="2"/>
    <n v="11.5"/>
    <n v="2"/>
    <n v="165"/>
    <n v="2"/>
    <n v="2"/>
    <n v="16"/>
    <n v="48.3125"/>
    <n v="3"/>
    <n v="264"/>
    <n v="18"/>
    <n v="73.3888888888889"/>
    <n v="0.85714285714285698"/>
    <n v="13"/>
    <n v="62.461538461538503"/>
    <n v="0.61904761904761896"/>
    <n v="3"/>
    <n v="1"/>
    <n v="1"/>
    <n v="0.33333333333333298"/>
    <n v="1"/>
    <n v="5.5555555555555601E-2"/>
    <n v="1"/>
    <n v="5.5555555555555601E-2"/>
    <n v="0"/>
    <n v="0"/>
    <n v="0"/>
    <n v="0"/>
    <n v="0"/>
    <n v="0"/>
    <n v="0"/>
    <n v="1.9090909090909101"/>
    <n v="10.999999999999995"/>
    <n v="2"/>
    <n v="21"/>
  </r>
  <r>
    <n v="2017"/>
    <x v="8"/>
    <x v="4"/>
    <s v="CRUCH"/>
    <x v="116"/>
    <n v="124"/>
    <n v="121"/>
    <n v="2.9008264462809898"/>
    <n v="124"/>
    <n v="4.5645161290322598"/>
    <n v="2"/>
    <n v="1.6129032258064498E-2"/>
    <n v="69"/>
    <n v="5030.9406779661003"/>
    <n v="0.55645161290322598"/>
    <n v="49"/>
    <n v="9.3469387755101998"/>
    <n v="45"/>
    <n v="42.6666666666667"/>
    <n v="4"/>
    <n v="207"/>
    <n v="4"/>
    <n v="3"/>
    <n v="113"/>
    <n v="98.221238938053105"/>
    <n v="4"/>
    <n v="444.75"/>
    <n v="120"/>
    <n v="123.041666666667"/>
    <n v="0.967741935483871"/>
    <n v="65"/>
    <n v="91.815384615384602"/>
    <n v="0.52419354838709697"/>
    <n v="4"/>
    <n v="1"/>
    <n v="0"/>
    <n v="0"/>
    <n v="23"/>
    <n v="0.19166666666666701"/>
    <n v="3"/>
    <n v="2.5000000000000001E-2"/>
    <n v="1"/>
    <n v="8.0645161290322596E-3"/>
    <n v="0"/>
    <n v="0"/>
    <n v="0"/>
    <n v="0"/>
    <n v="3"/>
    <n v="2.2962962962962998"/>
    <n v="53.999999999999915"/>
    <n v="4"/>
    <n v="22.75"/>
  </r>
  <r>
    <n v="2017"/>
    <x v="8"/>
    <x v="4"/>
    <s v="ORTFE"/>
    <x v="112"/>
    <n v="241"/>
    <n v="231"/>
    <n v="3.6406926406926399"/>
    <n v="241"/>
    <n v="5.3153526970954399"/>
    <n v="4"/>
    <n v="1.6597510373444001E-2"/>
    <n v="152"/>
    <n v="1965.1491228070199"/>
    <n v="0.63070539419087102"/>
    <n v="215"/>
    <n v="19.493023255813998"/>
    <n v="65"/>
    <n v="51.830769230769199"/>
    <n v="26"/>
    <n v="154.730769230769"/>
    <n v="26"/>
    <n v="9.1538461538461497"/>
    <n v="206"/>
    <n v="103.28155339805799"/>
    <n v="28"/>
    <n v="378.961538461538"/>
    <n v="213"/>
    <n v="138.25358851674599"/>
    <n v="0.86721991701244805"/>
    <n v="97"/>
    <n v="97.391752577319593"/>
    <n v="0.402489626556017"/>
    <n v="18"/>
    <n v="0.69230769230769196"/>
    <n v="2"/>
    <n v="7.69230769230769E-2"/>
    <n v="65"/>
    <n v="0.31100478468899501"/>
    <n v="16"/>
    <n v="7.6555023923445001E-2"/>
    <n v="3"/>
    <n v="1.2448132780083001E-2"/>
    <n v="0"/>
    <n v="0"/>
    <n v="0"/>
    <n v="0"/>
    <n v="2"/>
    <n v="1.8828125"/>
    <n v="128"/>
    <n v="24"/>
    <n v="20.2083333333333"/>
  </r>
  <r>
    <n v="2017"/>
    <x v="8"/>
    <x v="4"/>
    <s v="SETHA"/>
    <x v="213"/>
    <n v="1"/>
    <n v="1"/>
    <n v="2"/>
    <n v="1"/>
    <n v="4"/>
    <n v="0"/>
    <n v="0"/>
    <n v="0"/>
    <n v="-251"/>
    <n v="0"/>
    <n v="1"/>
    <n v="9"/>
    <n v="0"/>
    <n v="0"/>
    <n v="0"/>
    <n v="0"/>
    <n v="0"/>
    <n v="0"/>
    <n v="0"/>
    <n v="0"/>
    <n v="0"/>
    <n v="0"/>
    <n v="1"/>
    <n v="37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8"/>
    <x v="4"/>
    <s v="RUBJO"/>
    <x v="194"/>
    <n v="1"/>
    <n v="1"/>
    <n v="1"/>
    <n v="1"/>
    <n v="2"/>
    <n v="0"/>
    <n v="0"/>
    <n v="0"/>
    <n v="-589"/>
    <n v="0"/>
    <n v="1"/>
    <n v="17"/>
    <n v="1"/>
    <n v="492"/>
    <n v="0"/>
    <n v="0"/>
    <n v="0"/>
    <n v="0"/>
    <n v="0"/>
    <n v="0"/>
    <n v="1"/>
    <n v="783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8"/>
    <x v="4"/>
    <s v="STORI"/>
    <x v="117"/>
    <n v="55"/>
    <n v="54"/>
    <n v="3.1296296296296302"/>
    <n v="55"/>
    <n v="4.6363636363636402"/>
    <n v="2"/>
    <n v="3.6363636363636397E-2"/>
    <n v="21"/>
    <n v="2822.6851851851902"/>
    <n v="0.381818181818182"/>
    <n v="45"/>
    <n v="24.288888888888899"/>
    <n v="5"/>
    <n v="113.8"/>
    <n v="5"/>
    <n v="122.4"/>
    <n v="5"/>
    <n v="7"/>
    <n v="43"/>
    <n v="76.511627906976699"/>
    <n v="6"/>
    <n v="321.33333333333297"/>
    <n v="49"/>
    <n v="115.265306122449"/>
    <n v="0.89090909090909098"/>
    <n v="22"/>
    <n v="76.909090909090907"/>
    <n v="0.4"/>
    <n v="3"/>
    <n v="0.5"/>
    <n v="0"/>
    <n v="0"/>
    <n v="14"/>
    <n v="0.28571428571428598"/>
    <n v="2"/>
    <n v="4.08163265306122E-2"/>
    <n v="0"/>
    <n v="0"/>
    <n v="0"/>
    <n v="0"/>
    <n v="0"/>
    <n v="0"/>
    <n v="0"/>
    <n v="1.96428571428571"/>
    <n v="28.00000000000006"/>
    <n v="5"/>
    <n v="13.8"/>
  </r>
  <r>
    <n v="2017"/>
    <x v="8"/>
    <x v="4"/>
    <s v="CHAMA2"/>
    <x v="115"/>
    <n v="204"/>
    <n v="192"/>
    <n v="3.7135416666666701"/>
    <n v="199"/>
    <n v="5.2010050251256299"/>
    <n v="2"/>
    <n v="1.00502512562814E-2"/>
    <n v="55"/>
    <n v="724.65306122448999"/>
    <n v="0.269607843137255"/>
    <n v="173"/>
    <n v="25.658959537572301"/>
    <n v="58"/>
    <n v="68.948275862068996"/>
    <n v="14"/>
    <n v="165.857142857143"/>
    <n v="12"/>
    <n v="5.75"/>
    <n v="178"/>
    <n v="119.55056179775301"/>
    <n v="14"/>
    <n v="362.69230769230802"/>
    <n v="185"/>
    <n v="140.57297297297299"/>
    <n v="0.90686274509803899"/>
    <n v="67"/>
    <n v="96.298507462686601"/>
    <n v="0.32843137254902"/>
    <n v="7"/>
    <n v="0.53846153846153799"/>
    <n v="1"/>
    <n v="7.69230769230769E-2"/>
    <n v="36"/>
    <n v="0.19459459459459499"/>
    <n v="13"/>
    <n v="7.0270270270270302E-2"/>
    <n v="3"/>
    <n v="1.4705882352941201E-2"/>
    <n v="1"/>
    <n v="4.9019607843137298E-3"/>
    <n v="5"/>
    <n v="0"/>
    <n v="3"/>
    <n v="2.1868131868131901"/>
    <n v="93.286432160803884"/>
    <n v="12"/>
    <n v="25.909090909090899"/>
  </r>
  <r>
    <n v="2017"/>
    <x v="8"/>
    <x v="4"/>
    <s v="CABRO1"/>
    <x v="209"/>
    <n v="1"/>
    <n v="1"/>
    <n v="0"/>
    <n v="1"/>
    <n v="1"/>
    <n v="0"/>
    <n v="0"/>
    <n v="0"/>
    <n v="-208"/>
    <n v="0"/>
    <n v="1"/>
    <n v="2"/>
    <n v="1"/>
    <n v="232"/>
    <n v="1"/>
    <n v="237"/>
    <n v="0"/>
    <n v="0"/>
    <n v="0"/>
    <n v="0"/>
    <n v="1"/>
    <n v="327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18"/>
  </r>
  <r>
    <n v="2017"/>
    <x v="8"/>
    <x v="4"/>
    <s v="AMIKE"/>
    <x v="128"/>
    <n v="19"/>
    <n v="19"/>
    <n v="1.5263157894736801"/>
    <n v="19"/>
    <n v="3.2631578947368398"/>
    <n v="0"/>
    <n v="0"/>
    <n v="3"/>
    <n v="650.05263157894694"/>
    <n v="0.157894736842105"/>
    <n v="19"/>
    <n v="11.0526315789474"/>
    <n v="9"/>
    <n v="37.7777777777778"/>
    <n v="3"/>
    <n v="93.6666666666667"/>
    <n v="3"/>
    <n v="29.6666666666667"/>
    <n v="16"/>
    <n v="52.375"/>
    <n v="3"/>
    <n v="456"/>
    <n v="16"/>
    <n v="133.4375"/>
    <n v="0.84210526315789502"/>
    <n v="7"/>
    <n v="71.428571428571402"/>
    <n v="0.36842105263157898"/>
    <n v="1"/>
    <n v="0.33333333333333298"/>
    <n v="1"/>
    <n v="0.33333333333333298"/>
    <n v="1"/>
    <n v="6.25E-2"/>
    <n v="1"/>
    <n v="6.25E-2"/>
    <n v="0"/>
    <n v="0"/>
    <n v="0"/>
    <n v="0"/>
    <n v="0"/>
    <n v="0"/>
    <n v="0"/>
    <n v="1.5833333333333299"/>
    <n v="12.000000000000027"/>
    <n v="3"/>
    <n v="4.6666666666666696"/>
  </r>
  <r>
    <n v="2017"/>
    <x v="8"/>
    <x v="4"/>
    <s v="NORKY"/>
    <x v="114"/>
    <n v="261"/>
    <n v="258"/>
    <n v="2.3217054263565902"/>
    <n v="261"/>
    <n v="3.7739463601532601"/>
    <n v="2"/>
    <n v="7.66283524904214E-3"/>
    <n v="71"/>
    <n v="1290.2683982684"/>
    <n v="0.27203065134099602"/>
    <n v="175"/>
    <n v="14.6285714285714"/>
    <n v="35"/>
    <n v="33.742857142857098"/>
    <n v="16"/>
    <n v="120"/>
    <n v="14"/>
    <n v="4.1428571428571397"/>
    <n v="167"/>
    <n v="61.586826347305397"/>
    <n v="23"/>
    <n v="281.80952380952402"/>
    <n v="238"/>
    <n v="78.742616033755297"/>
    <n v="0.90804597701149403"/>
    <n v="149"/>
    <n v="57.013422818791902"/>
    <n v="0.57088122605364"/>
    <n v="12"/>
    <n v="0.57142857142857095"/>
    <n v="1"/>
    <n v="4.7619047619047603E-2"/>
    <n v="29"/>
    <n v="0.122362869198312"/>
    <n v="13"/>
    <n v="5.4852320675105502E-2"/>
    <n v="1"/>
    <n v="3.83141762452107E-3"/>
    <n v="0"/>
    <n v="0"/>
    <n v="0"/>
    <n v="0"/>
    <n v="3"/>
    <n v="2.1219512195122001"/>
    <n v="122.99999999999972"/>
    <n v="11"/>
    <n v="16.909090909090899"/>
  </r>
  <r>
    <n v="2017"/>
    <x v="8"/>
    <x v="4"/>
    <s v="ROSJA"/>
    <x v="184"/>
    <n v="2"/>
    <n v="2"/>
    <n v="2"/>
    <n v="2"/>
    <n v="6.5"/>
    <n v="0"/>
    <n v="0"/>
    <n v="2"/>
    <n v="2152"/>
    <n v="1"/>
    <n v="2"/>
    <n v="28.5"/>
    <n v="1"/>
    <n v="354"/>
    <n v="2"/>
    <n v="234"/>
    <n v="2"/>
    <n v="13"/>
    <n v="0"/>
    <n v="0"/>
    <n v="2"/>
    <n v="319"/>
    <n v="0"/>
    <n v="0"/>
    <n v="0"/>
    <n v="0"/>
    <n v="0"/>
    <n v="0"/>
    <n v="1"/>
    <n v="0.5"/>
    <n v="0"/>
    <n v="0"/>
    <n v="0"/>
    <n v="0"/>
    <n v="0"/>
    <n v="0"/>
    <n v="0"/>
    <n v="0"/>
    <n v="0"/>
    <n v="0"/>
    <n v="0"/>
    <n v="0"/>
    <n v="0"/>
    <n v="1"/>
    <n v="2"/>
    <n v="2"/>
    <n v="0"/>
  </r>
  <r>
    <n v="2017"/>
    <x v="8"/>
    <x v="4"/>
    <s v="REYWI"/>
    <x v="113"/>
    <n v="239"/>
    <n v="234"/>
    <n v="3.4102564102564101"/>
    <n v="239"/>
    <n v="4.99163179916318"/>
    <n v="0"/>
    <n v="0"/>
    <n v="60"/>
    <n v="1653.7586206896599"/>
    <n v="0.251046025104603"/>
    <n v="46"/>
    <n v="50.021739130434803"/>
    <n v="33"/>
    <n v="81.969696969696997"/>
    <n v="9"/>
    <n v="236.555555555556"/>
    <n v="5"/>
    <n v="18"/>
    <n v="206"/>
    <n v="93.762135922330103"/>
    <n v="14"/>
    <n v="347.57142857142901"/>
    <n v="225"/>
    <n v="117.955555555556"/>
    <n v="0.94142259414225904"/>
    <n v="125"/>
    <n v="81.8"/>
    <n v="0.52301255230125498"/>
    <n v="7"/>
    <n v="0.5"/>
    <n v="2"/>
    <n v="0.14285714285714299"/>
    <n v="29"/>
    <n v="0.128888888888889"/>
    <n v="14"/>
    <n v="6.22222222222222E-2"/>
    <n v="1"/>
    <n v="4.1841004184100397E-3"/>
    <n v="0"/>
    <n v="0"/>
    <n v="0"/>
    <n v="0"/>
    <n v="1"/>
    <n v="1.88188976377953"/>
    <n v="126.99999999999983"/>
    <n v="6"/>
    <n v="27.1666666666667"/>
  </r>
  <r>
    <n v="2017"/>
    <x v="8"/>
    <x v="4"/>
    <s v="WAXJE"/>
    <x v="171"/>
    <n v="28"/>
    <n v="25"/>
    <n v="1.44"/>
    <n v="28"/>
    <n v="3.3928571428571401"/>
    <n v="2"/>
    <n v="7.1428571428571397E-2"/>
    <n v="0"/>
    <n v="-38.785714285714299"/>
    <n v="0"/>
    <n v="27"/>
    <n v="11"/>
    <n v="12"/>
    <n v="64.9166666666667"/>
    <n v="2"/>
    <n v="93"/>
    <n v="2"/>
    <n v="7"/>
    <n v="22"/>
    <n v="55.681818181818201"/>
    <n v="4"/>
    <n v="374.5"/>
    <n v="24"/>
    <n v="76.9583333333333"/>
    <n v="0.85714285714285698"/>
    <n v="17"/>
    <n v="68.058823529411796"/>
    <n v="0.60714285714285698"/>
    <n v="3"/>
    <n v="0.75"/>
    <n v="0"/>
    <n v="0"/>
    <n v="3"/>
    <n v="0.125"/>
    <n v="0"/>
    <n v="0"/>
    <n v="0"/>
    <n v="0"/>
    <n v="0"/>
    <n v="0"/>
    <n v="0"/>
    <n v="0"/>
    <n v="0"/>
    <n v="2.3333333333333299"/>
    <n v="12.000000000000018"/>
    <n v="2"/>
    <n v="5"/>
  </r>
  <r>
    <n v="2017"/>
    <x v="8"/>
    <x v="4"/>
    <s v="COLKE"/>
    <x v="344"/>
    <n v="73"/>
    <n v="72"/>
    <n v="3.7222222222222201"/>
    <n v="73"/>
    <n v="4.9589041095890396"/>
    <n v="2"/>
    <n v="2.7397260273972601E-2"/>
    <n v="0"/>
    <n v="903.73972602739696"/>
    <n v="0"/>
    <n v="42"/>
    <n v="23.928571428571399"/>
    <n v="3"/>
    <n v="39.6666666666667"/>
    <n v="1"/>
    <n v="107"/>
    <n v="1"/>
    <n v="8"/>
    <n v="69"/>
    <n v="51.855072463768103"/>
    <n v="1"/>
    <n v="215"/>
    <n v="72"/>
    <n v="73.0277777777778"/>
    <n v="0.98630136986301398"/>
    <n v="47"/>
    <n v="58.170212765957402"/>
    <n v="0.64383561643835596"/>
    <n v="0"/>
    <n v="0"/>
    <n v="0"/>
    <n v="0"/>
    <n v="8"/>
    <n v="0.11111111111111099"/>
    <n v="0"/>
    <n v="0"/>
    <n v="0"/>
    <n v="0"/>
    <n v="0"/>
    <n v="0"/>
    <n v="0"/>
    <n v="0"/>
    <n v="1"/>
    <n v="2.43333333333333"/>
    <n v="30.000000000000043"/>
    <n v="1"/>
    <n v="14"/>
  </r>
  <r>
    <n v="2017"/>
    <x v="8"/>
    <x v="4"/>
    <s v="CRAAL"/>
    <x v="394"/>
    <n v="1"/>
    <n v="1"/>
    <n v="1"/>
    <n v="1"/>
    <n v="3"/>
    <n v="0"/>
    <n v="0"/>
    <n v="0"/>
    <n v="-796"/>
    <n v="0"/>
    <n v="1"/>
    <n v="4"/>
    <n v="0"/>
    <n v="0"/>
    <n v="1"/>
    <n v="40"/>
    <n v="1"/>
    <n v="7"/>
    <n v="0"/>
    <n v="0"/>
    <n v="1"/>
    <n v="987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10"/>
  </r>
  <r>
    <n v="2017"/>
    <x v="8"/>
    <x v="4"/>
    <s v="WALMI1"/>
    <x v="379"/>
    <n v="1"/>
    <n v="1"/>
    <n v="2"/>
    <n v="1"/>
    <n v="3"/>
    <n v="0"/>
    <n v="0"/>
    <n v="0"/>
    <n v="-166"/>
    <n v="0"/>
    <n v="1"/>
    <n v="97"/>
    <n v="1"/>
    <n v="14"/>
    <n v="1"/>
    <n v="284"/>
    <n v="1"/>
    <n v="0"/>
    <n v="0"/>
    <n v="0"/>
    <n v="1"/>
    <n v="3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8"/>
    <x v="4"/>
    <s v="OLIMA1"/>
    <x v="442"/>
    <n v="1"/>
    <n v="0"/>
    <n v="0"/>
    <n v="1"/>
    <n v="3"/>
    <n v="0"/>
    <n v="0"/>
    <n v="1"/>
    <n v="1908"/>
    <n v="1"/>
    <n v="1"/>
    <n v="4"/>
    <n v="0"/>
    <n v="0"/>
    <n v="0"/>
    <n v="0"/>
    <n v="0"/>
    <n v="0"/>
    <n v="0"/>
    <n v="0"/>
    <n v="0"/>
    <n v="0"/>
    <n v="1"/>
    <n v="374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8"/>
    <x v="5"/>
    <s v="No MD"/>
    <x v="336"/>
    <n v="2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8"/>
    <x v="5"/>
    <s v="METMI"/>
    <x v="160"/>
    <n v="12"/>
    <n v="0"/>
    <n v="0"/>
    <n v="12"/>
    <n v="0.66666666666666696"/>
    <n v="2"/>
    <n v="0.16666666666666699"/>
    <n v="6"/>
    <n v="1807.75"/>
    <n v="0.5"/>
    <n v="9"/>
    <n v="13"/>
    <n v="5"/>
    <n v="109.4"/>
    <n v="0"/>
    <n v="0"/>
    <n v="0"/>
    <n v="0"/>
    <n v="12"/>
    <n v="206.75"/>
    <n v="0"/>
    <n v="0"/>
    <n v="12"/>
    <n v="228.833333333333"/>
    <n v="1"/>
    <n v="0"/>
    <n v="0"/>
    <n v="0"/>
    <n v="0"/>
    <n v="0"/>
    <n v="0"/>
    <n v="0"/>
    <n v="9"/>
    <n v="0.75"/>
    <n v="2"/>
    <n v="0.16666666666666699"/>
    <n v="0"/>
    <n v="0"/>
    <n v="0"/>
    <n v="0"/>
    <n v="0"/>
    <n v="0"/>
    <n v="1"/>
    <n v="2"/>
    <n v="6"/>
    <n v="0"/>
    <n v="0"/>
  </r>
  <r>
    <n v="2017"/>
    <x v="8"/>
    <x v="5"/>
    <s v="DNK"/>
    <x v="56"/>
    <n v="1"/>
    <n v="0"/>
    <n v="0"/>
    <n v="1"/>
    <n v="13"/>
    <n v="0"/>
    <n v="0"/>
    <n v="0"/>
    <n v="23"/>
    <n v="0"/>
    <n v="0"/>
    <n v="0"/>
    <n v="0"/>
    <n v="0"/>
    <n v="0"/>
    <n v="0"/>
    <n v="0"/>
    <n v="0"/>
    <n v="1"/>
    <n v="9"/>
    <n v="0"/>
    <n v="0"/>
    <n v="1"/>
    <n v="36"/>
    <n v="1"/>
    <n v="1"/>
    <n v="36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8"/>
    <x v="5"/>
    <s v="LESRO"/>
    <x v="137"/>
    <n v="179"/>
    <n v="10"/>
    <n v="2.5"/>
    <n v="178"/>
    <n v="4.7528089887640403"/>
    <n v="2"/>
    <n v="1.1235955056179799E-2"/>
    <n v="43"/>
    <n v="1390.1345029239801"/>
    <n v="0.240223463687151"/>
    <n v="135"/>
    <n v="38.459259259259298"/>
    <n v="72"/>
    <n v="76.4722222222222"/>
    <n v="43"/>
    <n v="187.767441860465"/>
    <n v="35"/>
    <n v="21.285714285714299"/>
    <n v="118"/>
    <n v="168.813559322034"/>
    <n v="47"/>
    <n v="373.777777777778"/>
    <n v="131"/>
    <n v="204.38167938931301"/>
    <n v="0.73184357541899403"/>
    <n v="8"/>
    <n v="79.5"/>
    <n v="4.4692737430167599E-2"/>
    <n v="28"/>
    <n v="0.62222222222222201"/>
    <n v="11"/>
    <n v="0.24444444444444399"/>
    <n v="42"/>
    <n v="0.32061068702290102"/>
    <n v="14"/>
    <n v="0.106870229007634"/>
    <n v="2"/>
    <n v="1.11731843575419E-2"/>
    <n v="0"/>
    <n v="0"/>
    <n v="1"/>
    <n v="0"/>
    <n v="0"/>
    <n v="1.5344827586206899"/>
    <n v="116.6516853932584"/>
    <n v="43"/>
    <n v="9.6744186046511604"/>
  </r>
  <r>
    <n v="2017"/>
    <x v="8"/>
    <x v="5"/>
    <s v="EDDOC"/>
    <x v="337"/>
    <n v="13"/>
    <n v="0"/>
    <n v="0"/>
    <n v="1"/>
    <n v="2"/>
    <n v="0"/>
    <n v="0"/>
    <n v="13"/>
    <n v="0"/>
    <n v="1"/>
    <n v="0"/>
    <n v="0"/>
    <n v="0"/>
    <n v="0"/>
    <n v="0"/>
    <n v="0"/>
    <n v="0"/>
    <n v="0"/>
    <n v="0"/>
    <n v="0"/>
    <n v="0"/>
    <n v="0"/>
    <n v="4"/>
    <n v="10"/>
    <n v="7.69230769230769E-2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4"/>
    <n v="3.25"/>
    <n v="0"/>
    <n v="0"/>
  </r>
  <r>
    <n v="2017"/>
    <x v="8"/>
    <x v="5"/>
    <s v="POLSTE"/>
    <x v="142"/>
    <n v="92"/>
    <n v="1"/>
    <n v="3"/>
    <n v="92"/>
    <n v="0.815217391304348"/>
    <n v="4"/>
    <n v="4.3478260869565202E-2"/>
    <n v="3"/>
    <n v="184.48888888888899"/>
    <n v="3.2608695652173898E-2"/>
    <n v="71"/>
    <n v="25.633802816901401"/>
    <n v="33"/>
    <n v="65"/>
    <n v="9"/>
    <n v="201.888888888889"/>
    <n v="9"/>
    <n v="40.2222222222222"/>
    <n v="75"/>
    <n v="103.65333333333299"/>
    <n v="9"/>
    <n v="392.222222222222"/>
    <n v="83"/>
    <n v="139.46987951807199"/>
    <n v="0.90217391304347805"/>
    <n v="35"/>
    <n v="73.2"/>
    <n v="0.38043478260869601"/>
    <n v="6"/>
    <n v="0.66666666666666696"/>
    <n v="4"/>
    <n v="0.44444444444444398"/>
    <n v="17"/>
    <n v="0.20481927710843401"/>
    <n v="1"/>
    <n v="1.20481927710843E-2"/>
    <n v="1"/>
    <n v="1.0869565217391301E-2"/>
    <n v="0"/>
    <n v="0"/>
    <n v="0"/>
    <n v="0"/>
    <n v="0"/>
    <n v="2.13953488372093"/>
    <n v="43.000000000000007"/>
    <n v="9"/>
    <n v="1.3333333333333299"/>
  </r>
  <r>
    <n v="2017"/>
    <x v="8"/>
    <x v="5"/>
    <s v="HORJO"/>
    <x v="141"/>
    <n v="138"/>
    <n v="7"/>
    <n v="1.8571428571428601"/>
    <n v="138"/>
    <n v="4.3115942028985499"/>
    <n v="4"/>
    <n v="2.8985507246376802E-2"/>
    <n v="38"/>
    <n v="1862.8088235294099"/>
    <n v="0.27536231884057999"/>
    <n v="117"/>
    <n v="12.4444444444444"/>
    <n v="69"/>
    <n v="58.318840579710098"/>
    <n v="11"/>
    <n v="153.54545454545499"/>
    <n v="10"/>
    <n v="26.2"/>
    <n v="118"/>
    <n v="147.24576271186399"/>
    <n v="14"/>
    <n v="342.45454545454498"/>
    <n v="124"/>
    <n v="176.70161290322599"/>
    <n v="0.89855072463768104"/>
    <n v="7"/>
    <n v="106.428571428571"/>
    <n v="5.0724637681159403E-2"/>
    <n v="13"/>
    <n v="1.1818181818181801"/>
    <n v="3"/>
    <n v="0.27272727272727298"/>
    <n v="30"/>
    <n v="0.241935483870968"/>
    <n v="14"/>
    <n v="0.112903225806452"/>
    <n v="0"/>
    <n v="0"/>
    <n v="0"/>
    <n v="0"/>
    <n v="0"/>
    <n v="0"/>
    <n v="4"/>
    <n v="1.5681818181818199"/>
    <n v="87.999999999999901"/>
    <n v="11"/>
    <n v="19.727272727272702"/>
  </r>
  <r>
    <n v="2017"/>
    <x v="8"/>
    <x v="5"/>
    <s v="MCCCAM"/>
    <x v="157"/>
    <n v="35"/>
    <n v="2"/>
    <n v="11"/>
    <n v="35"/>
    <n v="8.3428571428571399"/>
    <n v="0"/>
    <n v="0"/>
    <n v="0"/>
    <n v="62.371428571428602"/>
    <n v="0"/>
    <n v="27"/>
    <n v="18.925925925925899"/>
    <n v="19"/>
    <n v="43.578947368421098"/>
    <n v="3"/>
    <n v="364"/>
    <n v="2"/>
    <n v="32"/>
    <n v="30"/>
    <n v="57.3"/>
    <n v="3"/>
    <n v="344"/>
    <n v="32"/>
    <n v="73.625"/>
    <n v="0.91428571428571404"/>
    <n v="16"/>
    <n v="40.25"/>
    <n v="0.45714285714285702"/>
    <n v="2"/>
    <n v="0.66666666666666696"/>
    <n v="0"/>
    <n v="0"/>
    <n v="2"/>
    <n v="6.25E-2"/>
    <n v="0"/>
    <n v="0"/>
    <n v="0"/>
    <n v="0"/>
    <n v="0"/>
    <n v="0"/>
    <n v="0"/>
    <n v="0"/>
    <n v="2"/>
    <n v="1.75"/>
    <n v="20"/>
    <n v="2"/>
    <n v="384.5"/>
  </r>
  <r>
    <n v="2017"/>
    <x v="8"/>
    <x v="5"/>
    <s v="PETRI"/>
    <x v="143"/>
    <n v="87"/>
    <n v="15"/>
    <n v="6.8"/>
    <n v="87"/>
    <n v="4"/>
    <n v="0"/>
    <n v="0"/>
    <n v="84"/>
    <n v="5808.6607142857101"/>
    <n v="0.96551724137931005"/>
    <n v="79"/>
    <n v="39.974683544303801"/>
    <n v="35"/>
    <n v="152.914285714286"/>
    <n v="62"/>
    <n v="146.064516129032"/>
    <n v="59"/>
    <n v="31.7627118644068"/>
    <n v="22"/>
    <n v="161.40909090909099"/>
    <n v="63"/>
    <n v="451.42372881355902"/>
    <n v="24"/>
    <n v="223.375"/>
    <n v="0.27586206896551702"/>
    <n v="0"/>
    <n v="0"/>
    <n v="0"/>
    <n v="41"/>
    <n v="0.69491525423728795"/>
    <n v="9"/>
    <n v="0.152542372881356"/>
    <n v="10"/>
    <n v="0.41666666666666702"/>
    <n v="2"/>
    <n v="8.3333333333333301E-2"/>
    <n v="1"/>
    <n v="1.1494252873563199E-2"/>
    <n v="0"/>
    <n v="0"/>
    <n v="0"/>
    <n v="0"/>
    <n v="3"/>
    <n v="1.77551020408163"/>
    <n v="49.000000000000071"/>
    <n v="59"/>
    <n v="11.440677966101701"/>
  </r>
  <r>
    <n v="2017"/>
    <x v="8"/>
    <x v="5"/>
    <s v="BABLIS"/>
    <x v="133"/>
    <n v="24"/>
    <n v="2"/>
    <n v="0.5"/>
    <n v="24"/>
    <n v="1.7916666666666701"/>
    <n v="4"/>
    <n v="0.16666666666666699"/>
    <n v="13"/>
    <n v="3643.0833333333298"/>
    <n v="0.54166666666666696"/>
    <n v="18"/>
    <n v="12.5555555555556"/>
    <n v="12"/>
    <n v="24.0833333333333"/>
    <n v="1"/>
    <n v="107"/>
    <n v="1"/>
    <n v="14"/>
    <n v="22"/>
    <n v="106.363636363636"/>
    <n v="1"/>
    <n v="321"/>
    <n v="23"/>
    <n v="123.347826086957"/>
    <n v="0.95833333333333304"/>
    <n v="3"/>
    <n v="65.3333333333333"/>
    <n v="0.125"/>
    <n v="1"/>
    <n v="1"/>
    <n v="0"/>
    <n v="0"/>
    <n v="10"/>
    <n v="0.434782608695652"/>
    <n v="0"/>
    <n v="0"/>
    <n v="0"/>
    <n v="0"/>
    <n v="0"/>
    <n v="0"/>
    <n v="0"/>
    <n v="0"/>
    <n v="0"/>
    <n v="1.84615384615385"/>
    <n v="12.999999999999973"/>
    <n v="1"/>
    <n v="0"/>
  </r>
  <r>
    <n v="2017"/>
    <x v="8"/>
    <x v="5"/>
    <s v="MATMI"/>
    <x v="144"/>
    <n v="168"/>
    <n v="9"/>
    <n v="1.55555555555556"/>
    <n v="168"/>
    <n v="4.8035714285714297"/>
    <n v="0"/>
    <n v="0"/>
    <n v="77"/>
    <n v="2181.2580645161302"/>
    <n v="0.45833333333333298"/>
    <n v="127"/>
    <n v="45.858267716535401"/>
    <n v="69"/>
    <n v="85.072463768115895"/>
    <n v="39"/>
    <n v="217.20512820512801"/>
    <n v="37"/>
    <n v="14.459459459459501"/>
    <n v="127"/>
    <n v="155.49606299212601"/>
    <n v="39"/>
    <n v="464.31428571428597"/>
    <n v="129"/>
    <n v="191.410852713178"/>
    <n v="0.76785714285714302"/>
    <n v="6"/>
    <n v="60"/>
    <n v="3.5714285714285698E-2"/>
    <n v="30"/>
    <n v="0.85714285714285698"/>
    <n v="10"/>
    <n v="0.28571428571428598"/>
    <n v="47"/>
    <n v="0.36434108527131798"/>
    <n v="8"/>
    <n v="6.2015503875968998E-2"/>
    <n v="1"/>
    <n v="5.9523809523809503E-3"/>
    <n v="2"/>
    <n v="1.1904761904761901E-2"/>
    <n v="0"/>
    <n v="0"/>
    <n v="1"/>
    <n v="1.68"/>
    <n v="100"/>
    <n v="34"/>
    <n v="10.147058823529401"/>
  </r>
  <r>
    <n v="2017"/>
    <x v="8"/>
    <x v="5"/>
    <s v="POLCA"/>
    <x v="54"/>
    <n v="75"/>
    <n v="7"/>
    <n v="3.28571428571429"/>
    <n v="72"/>
    <n v="4.9861111111111098"/>
    <n v="2"/>
    <n v="2.7777777777777801E-2"/>
    <n v="55"/>
    <n v="3751.50704225352"/>
    <n v="0.73333333333333295"/>
    <n v="51"/>
    <n v="16.254901960784299"/>
    <n v="23"/>
    <n v="70.086956521739097"/>
    <n v="15"/>
    <n v="191.53333333333299"/>
    <n v="12"/>
    <n v="39.4166666666667"/>
    <n v="50"/>
    <n v="84.9"/>
    <n v="17"/>
    <n v="524.93333333333305"/>
    <n v="55"/>
    <n v="111.236363636364"/>
    <n v="0.73333333333333295"/>
    <n v="16"/>
    <n v="67.6875"/>
    <n v="0.21333333333333299"/>
    <n v="11"/>
    <n v="0.73333333333333295"/>
    <n v="1"/>
    <n v="6.6666666666666693E-2"/>
    <n v="4"/>
    <n v="7.2727272727272696E-2"/>
    <n v="0"/>
    <n v="0"/>
    <n v="0"/>
    <n v="0"/>
    <n v="0"/>
    <n v="0"/>
    <n v="3"/>
    <n v="0"/>
    <n v="2"/>
    <n v="1.84615384615385"/>
    <n v="40.624999999999915"/>
    <n v="15"/>
    <n v="16.266666666666701"/>
  </r>
  <r>
    <n v="2017"/>
    <x v="8"/>
    <x v="5"/>
    <s v="WILBRI"/>
    <x v="140"/>
    <n v="114"/>
    <n v="6"/>
    <n v="0.5"/>
    <n v="114"/>
    <n v="5.5877192982456103"/>
    <n v="2"/>
    <n v="1.7543859649122799E-2"/>
    <n v="60"/>
    <n v="3178.7663551401902"/>
    <n v="0.52631578947368396"/>
    <n v="77"/>
    <n v="13.675324675324701"/>
    <n v="8"/>
    <n v="14.5"/>
    <n v="8"/>
    <n v="192.5"/>
    <n v="6"/>
    <n v="2.1666666666666701"/>
    <n v="102"/>
    <n v="38.137254901960802"/>
    <n v="8"/>
    <n v="531.5"/>
    <n v="106"/>
    <n v="52.018867924528301"/>
    <n v="0.929824561403509"/>
    <n v="65"/>
    <n v="35.584615384615397"/>
    <n v="0.570175438596491"/>
    <n v="4"/>
    <n v="0.5"/>
    <n v="1"/>
    <n v="0.125"/>
    <n v="3"/>
    <n v="2.83018867924528E-2"/>
    <n v="1"/>
    <n v="9.4339622641509396E-3"/>
    <n v="0"/>
    <n v="0"/>
    <n v="0"/>
    <n v="0"/>
    <n v="0"/>
    <n v="0"/>
    <n v="3"/>
    <n v="2.03571428571429"/>
    <n v="55.999999999999879"/>
    <n v="8"/>
    <n v="1.75"/>
  </r>
  <r>
    <n v="2017"/>
    <x v="8"/>
    <x v="5"/>
    <s v="LORBR1"/>
    <x v="135"/>
    <n v="442"/>
    <n v="44"/>
    <n v="2.1818181818181799"/>
    <n v="441"/>
    <n v="2.6394557823129299"/>
    <n v="8"/>
    <n v="1.8140589569161002E-2"/>
    <n v="168"/>
    <n v="1832.7382075471701"/>
    <n v="0.38009049773755699"/>
    <n v="372"/>
    <n v="17.873655913978499"/>
    <n v="150"/>
    <n v="113.866666666667"/>
    <n v="180"/>
    <n v="120.96111111111099"/>
    <n v="158"/>
    <n v="25.9050632911392"/>
    <n v="248"/>
    <n v="118.91935483871001"/>
    <n v="184"/>
    <n v="429.75155279503099"/>
    <n v="257"/>
    <n v="158.48828125"/>
    <n v="0.579185520361991"/>
    <n v="30"/>
    <n v="51.8"/>
    <n v="6.7873303167420795E-2"/>
    <n v="123"/>
    <n v="0.76397515527950299"/>
    <n v="25"/>
    <n v="0.15527950310558999"/>
    <n v="81"/>
    <n v="0.31640625"/>
    <n v="14"/>
    <n v="5.46875E-2"/>
    <n v="2"/>
    <n v="4.5248868778280599E-3"/>
    <n v="0"/>
    <n v="0"/>
    <n v="1"/>
    <n v="0"/>
    <n v="4"/>
    <n v="2.296875"/>
    <n v="192.43537414965985"/>
    <n v="174"/>
    <n v="4.1882352941176499"/>
  </r>
  <r>
    <n v="2017"/>
    <x v="8"/>
    <x v="5"/>
    <s v="WALJO2"/>
    <x v="136"/>
    <n v="232"/>
    <n v="57"/>
    <n v="1.57894736842105"/>
    <n v="231"/>
    <n v="3.1212121212121202"/>
    <n v="0"/>
    <n v="0"/>
    <n v="30"/>
    <n v="177.72169811320799"/>
    <n v="0.12931034482758599"/>
    <n v="209"/>
    <n v="18.282296650717701"/>
    <n v="96"/>
    <n v="106.864583333333"/>
    <n v="135"/>
    <n v="125.8"/>
    <n v="127"/>
    <n v="30.944881889763799"/>
    <n v="88"/>
    <n v="174.738636363636"/>
    <n v="138"/>
    <n v="430.42635658914702"/>
    <n v="94"/>
    <n v="207.22826086956499"/>
    <n v="0.39655172413793099"/>
    <n v="10"/>
    <n v="68.099999999999994"/>
    <n v="4.31034482758621E-2"/>
    <n v="91"/>
    <n v="0.70542635658914699"/>
    <n v="18"/>
    <n v="0.13953488372093001"/>
    <n v="42"/>
    <n v="0.45652173913043498"/>
    <n v="7"/>
    <n v="7.6086956521739094E-2"/>
    <n v="3"/>
    <n v="1.29310344827586E-2"/>
    <n v="0"/>
    <n v="0"/>
    <n v="0"/>
    <n v="0"/>
    <n v="5"/>
    <n v="1.6811594202898601"/>
    <n v="137.99999999999957"/>
    <n v="127"/>
    <n v="13.2992125984252"/>
  </r>
  <r>
    <n v="2017"/>
    <x v="8"/>
    <x v="5"/>
    <s v="STERO3"/>
    <x v="163"/>
    <n v="61"/>
    <n v="5"/>
    <n v="4.4000000000000004"/>
    <n v="59"/>
    <n v="5.9830508474576298"/>
    <n v="0"/>
    <n v="0"/>
    <n v="22"/>
    <n v="2018"/>
    <n v="0.36065573770491799"/>
    <n v="43"/>
    <n v="28.790697674418599"/>
    <n v="14"/>
    <n v="95.5"/>
    <n v="16"/>
    <n v="131.3125"/>
    <n v="15"/>
    <n v="18.733333333333299"/>
    <n v="41"/>
    <n v="83.146341463414601"/>
    <n v="17"/>
    <n v="317.625"/>
    <n v="43"/>
    <n v="113.255813953488"/>
    <n v="0.70491803278688503"/>
    <n v="14"/>
    <n v="45.714285714285701"/>
    <n v="0.22950819672131101"/>
    <n v="13"/>
    <n v="0.8125"/>
    <n v="6"/>
    <n v="0.375"/>
    <n v="8"/>
    <n v="0.186046511627907"/>
    <n v="1"/>
    <n v="2.32558139534884E-2"/>
    <n v="0"/>
    <n v="0"/>
    <n v="0"/>
    <n v="0"/>
    <n v="1"/>
    <n v="0"/>
    <n v="0"/>
    <n v="1.6666666666666701"/>
    <n v="36.599999999999923"/>
    <n v="16"/>
    <n v="5"/>
  </r>
  <r>
    <n v="2017"/>
    <x v="8"/>
    <x v="5"/>
    <s v="PASAR"/>
    <x v="443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11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</r>
  <r>
    <n v="2017"/>
    <x v="8"/>
    <x v="5"/>
    <s v="VELDU"/>
    <x v="158"/>
    <n v="52"/>
    <n v="4"/>
    <n v="2.5"/>
    <n v="52"/>
    <n v="4.7692307692307701"/>
    <n v="2"/>
    <n v="3.8461538461538498E-2"/>
    <n v="12"/>
    <n v="1049.36538461538"/>
    <n v="0.230769230769231"/>
    <n v="42"/>
    <n v="13.4285714285714"/>
    <n v="27"/>
    <n v="45.481481481481502"/>
    <n v="6"/>
    <n v="167.833333333333"/>
    <n v="5"/>
    <n v="19.399999999999999"/>
    <n v="44"/>
    <n v="125.09090909090899"/>
    <n v="6"/>
    <n v="614.16666666666697"/>
    <n v="46"/>
    <n v="152.91304347826099"/>
    <n v="0.88461538461538503"/>
    <n v="5"/>
    <n v="70.8"/>
    <n v="9.6153846153846201E-2"/>
    <n v="3"/>
    <n v="0.5"/>
    <n v="2"/>
    <n v="0.33333333333333298"/>
    <n v="8"/>
    <n v="0.173913043478261"/>
    <n v="6"/>
    <n v="0.13043478260869601"/>
    <n v="0"/>
    <n v="0"/>
    <n v="0"/>
    <n v="0"/>
    <n v="0"/>
    <n v="0"/>
    <n v="1"/>
    <n v="1.5757575757575799"/>
    <n v="32.999999999999915"/>
    <n v="6"/>
    <n v="11.5"/>
  </r>
  <r>
    <n v="2017"/>
    <x v="8"/>
    <x v="5"/>
    <s v="WELVA"/>
    <x v="153"/>
    <n v="132"/>
    <n v="8"/>
    <n v="6.875"/>
    <n v="131"/>
    <n v="6.2290076335877904"/>
    <n v="0"/>
    <n v="0"/>
    <n v="15"/>
    <n v="378.32"/>
    <n v="0.11363636363636399"/>
    <n v="103"/>
    <n v="19.650485436893199"/>
    <n v="47"/>
    <n v="51.042553191489397"/>
    <n v="6"/>
    <n v="173.166666666667"/>
    <n v="8"/>
    <n v="6.875"/>
    <n v="122"/>
    <n v="68.598360655737693"/>
    <n v="8"/>
    <n v="570.66666666666697"/>
    <n v="123"/>
    <n v="97.512195121951194"/>
    <n v="0.93181818181818199"/>
    <n v="48"/>
    <n v="58.3125"/>
    <n v="0.36363636363636398"/>
    <n v="7"/>
    <n v="1.1666666666666701"/>
    <n v="4"/>
    <n v="0.66666666666666696"/>
    <n v="21"/>
    <n v="0.17073170731707299"/>
    <n v="7"/>
    <n v="5.6910569105691103E-2"/>
    <n v="1"/>
    <n v="7.5757575757575803E-3"/>
    <n v="0"/>
    <n v="0"/>
    <n v="1"/>
    <n v="0"/>
    <n v="2"/>
    <n v="2.33928571428571"/>
    <n v="56.427480916030639"/>
    <n v="5"/>
    <n v="26.4"/>
  </r>
  <r>
    <n v="2017"/>
    <x v="8"/>
    <x v="5"/>
    <s v="HOWKE"/>
    <x v="149"/>
    <n v="76"/>
    <n v="3"/>
    <n v="2.6666666666666701"/>
    <n v="76"/>
    <n v="5.3421052631578902"/>
    <n v="0"/>
    <n v="0"/>
    <n v="31"/>
    <n v="2402.88"/>
    <n v="0.40789473684210498"/>
    <n v="63"/>
    <n v="32.158730158730201"/>
    <n v="32"/>
    <n v="53.09375"/>
    <n v="15"/>
    <n v="183.86666666666699"/>
    <n v="13"/>
    <n v="15.2307692307692"/>
    <n v="61"/>
    <n v="118.606557377049"/>
    <n v="15"/>
    <n v="412.4"/>
    <n v="61"/>
    <n v="137.52459016393399"/>
    <n v="0.80263157894736903"/>
    <n v="3"/>
    <n v="63.3333333333333"/>
    <n v="3.94736842105263E-2"/>
    <n v="12"/>
    <n v="0.8"/>
    <n v="3"/>
    <n v="0.2"/>
    <n v="17"/>
    <n v="0.27868852459016402"/>
    <n v="6"/>
    <n v="9.8360655737704902E-2"/>
    <n v="0"/>
    <n v="0"/>
    <n v="0"/>
    <n v="0"/>
    <n v="0"/>
    <n v="0"/>
    <n v="0"/>
    <n v="1.52"/>
    <n v="50"/>
    <n v="14"/>
    <n v="3.9285714285714302"/>
  </r>
  <r>
    <n v="2017"/>
    <x v="8"/>
    <x v="5"/>
    <s v="RUMAS1"/>
    <x v="151"/>
    <n v="265"/>
    <n v="8"/>
    <n v="15.625"/>
    <n v="264"/>
    <n v="3.8712121212121202"/>
    <n v="8"/>
    <n v="3.03030303030303E-2"/>
    <n v="129"/>
    <n v="2652.5910931174099"/>
    <n v="0.48679245283018902"/>
    <n v="217"/>
    <n v="32.142857142857103"/>
    <n v="121"/>
    <n v="65.239669421487605"/>
    <n v="58"/>
    <n v="156.98275862068999"/>
    <n v="51"/>
    <n v="30.411764705882401"/>
    <n v="197"/>
    <n v="126.401015228426"/>
    <n v="61"/>
    <n v="395.709090909091"/>
    <n v="203"/>
    <n v="151.704433497537"/>
    <n v="0.76603773584905699"/>
    <n v="18"/>
    <n v="93.8333333333333"/>
    <n v="6.7924528301886805E-2"/>
    <n v="38"/>
    <n v="0.69090909090909103"/>
    <n v="9"/>
    <n v="0.163636363636364"/>
    <n v="63"/>
    <n v="0.31034482758620702"/>
    <n v="20"/>
    <n v="9.8522167487684706E-2"/>
    <n v="1"/>
    <n v="3.77358490566038E-3"/>
    <n v="1"/>
    <n v="3.77358490566038E-3"/>
    <n v="1"/>
    <n v="0"/>
    <n v="3"/>
    <n v="1.78378378378378"/>
    <n v="148.56060606060637"/>
    <n v="56"/>
    <n v="5.8928571428571397"/>
  </r>
  <r>
    <n v="2017"/>
    <x v="8"/>
    <x v="5"/>
    <s v="WIDDE"/>
    <x v="145"/>
    <n v="78"/>
    <n v="17"/>
    <n v="3.8235294117647101"/>
    <n v="78"/>
    <n v="4.1923076923076898"/>
    <n v="0"/>
    <n v="0"/>
    <n v="36"/>
    <n v="1979.5873015873001"/>
    <n v="0.46153846153846201"/>
    <n v="69"/>
    <n v="25.6086956521739"/>
    <n v="30"/>
    <n v="127.73333333333299"/>
    <n v="36"/>
    <n v="186.083333333333"/>
    <n v="30"/>
    <n v="33.733333333333299"/>
    <n v="41"/>
    <n v="168.31707317073199"/>
    <n v="36"/>
    <n v="392.79411764705901"/>
    <n v="42"/>
    <n v="202.97619047619"/>
    <n v="0.53846153846153799"/>
    <n v="10"/>
    <n v="113.3"/>
    <n v="0.128205128205128"/>
    <n v="24"/>
    <n v="0.70588235294117696"/>
    <n v="7"/>
    <n v="0.20588235294117599"/>
    <n v="9"/>
    <n v="0.214285714285714"/>
    <n v="1"/>
    <n v="2.3809523809523801E-2"/>
    <n v="0"/>
    <n v="0"/>
    <n v="0"/>
    <n v="0"/>
    <n v="0"/>
    <n v="0"/>
    <n v="3"/>
    <n v="1.5"/>
    <n v="52"/>
    <n v="34"/>
    <n v="10.588235294117601"/>
  </r>
  <r>
    <n v="2017"/>
    <x v="8"/>
    <x v="5"/>
    <s v="NECDA"/>
    <x v="83"/>
    <n v="84"/>
    <n v="17"/>
    <n v="2.7058823529411802"/>
    <n v="84"/>
    <n v="4.6785714285714297"/>
    <n v="0"/>
    <n v="0"/>
    <n v="21"/>
    <n v="1333.42857142857"/>
    <n v="0.25"/>
    <n v="72"/>
    <n v="20.9305555555556"/>
    <n v="32"/>
    <n v="147.875"/>
    <n v="33"/>
    <n v="148.21212121212099"/>
    <n v="29"/>
    <n v="23.7931034482759"/>
    <n v="47"/>
    <n v="109.14893617021301"/>
    <n v="33"/>
    <n v="556.44827586206895"/>
    <n v="51"/>
    <n v="138.07843137254901"/>
    <n v="0.60714285714285698"/>
    <n v="17"/>
    <n v="58.529411764705898"/>
    <n v="0.202380952380952"/>
    <n v="24"/>
    <n v="0.82758620689655205"/>
    <n v="7"/>
    <n v="0.24137931034482801"/>
    <n v="14"/>
    <n v="0.27450980392156898"/>
    <n v="1"/>
    <n v="1.9607843137254902E-2"/>
    <n v="2"/>
    <n v="2.3809523809523801E-2"/>
    <n v="0"/>
    <n v="0"/>
    <n v="0"/>
    <n v="0"/>
    <n v="2"/>
    <n v="1.52727272727273"/>
    <n v="54.999999999999901"/>
    <n v="31"/>
    <n v="8.67741935483871"/>
  </r>
  <r>
    <n v="2017"/>
    <x v="8"/>
    <x v="5"/>
    <s v="SCDGA"/>
    <x v="138"/>
    <n v="33"/>
    <n v="1"/>
    <n v="2"/>
    <n v="33"/>
    <n v="3.48484848484848"/>
    <n v="0"/>
    <n v="0"/>
    <n v="15"/>
    <n v="1520.22580645161"/>
    <n v="0.45454545454545497"/>
    <n v="30"/>
    <n v="32.566666666666698"/>
    <n v="12"/>
    <n v="119.5"/>
    <n v="4"/>
    <n v="176"/>
    <n v="4"/>
    <n v="9.5"/>
    <n v="29"/>
    <n v="171.586206896552"/>
    <n v="4"/>
    <n v="562"/>
    <n v="29"/>
    <n v="190.03448275862101"/>
    <n v="0.87878787878787901"/>
    <n v="3"/>
    <n v="124.666666666667"/>
    <n v="9.0909090909090898E-2"/>
    <n v="0"/>
    <n v="0"/>
    <n v="1"/>
    <n v="0.25"/>
    <n v="4"/>
    <n v="0.13793103448275901"/>
    <n v="7"/>
    <n v="0.24137931034482801"/>
    <n v="0"/>
    <n v="0"/>
    <n v="0"/>
    <n v="0"/>
    <n v="0"/>
    <n v="0"/>
    <n v="0"/>
    <n v="1.8333333333333299"/>
    <n v="18.000000000000032"/>
    <n v="4"/>
    <n v="8.75"/>
  </r>
  <r>
    <n v="2017"/>
    <x v="8"/>
    <x v="5"/>
    <s v="ALMKH"/>
    <x v="173"/>
    <n v="80"/>
    <n v="21"/>
    <n v="8"/>
    <n v="80"/>
    <n v="5.9749999999999996"/>
    <n v="0"/>
    <n v="0"/>
    <n v="43"/>
    <n v="1963.7088607594901"/>
    <n v="0.53749999999999998"/>
    <n v="72"/>
    <n v="13.5416666666667"/>
    <n v="32"/>
    <n v="83.9375"/>
    <n v="35"/>
    <n v="126.25714285714299"/>
    <n v="30"/>
    <n v="69.133333333333297"/>
    <n v="42"/>
    <n v="100.71428571428601"/>
    <n v="37"/>
    <n v="460.23529411764702"/>
    <n v="43"/>
    <n v="144.81395348837199"/>
    <n v="0.53749999999999998"/>
    <n v="13"/>
    <n v="74.461538461538495"/>
    <n v="0.16250000000000001"/>
    <n v="22"/>
    <n v="0.64705882352941202"/>
    <n v="11"/>
    <n v="0.32352941176470601"/>
    <n v="16"/>
    <n v="0.372093023255814"/>
    <n v="4"/>
    <n v="9.3023255813953501E-2"/>
    <n v="0"/>
    <n v="0"/>
    <n v="0"/>
    <n v="0"/>
    <n v="0"/>
    <n v="0"/>
    <n v="2"/>
    <n v="1.6326530612244901"/>
    <n v="48.999999999999993"/>
    <n v="35"/>
    <n v="13.5142857142857"/>
  </r>
  <r>
    <n v="2017"/>
    <x v="8"/>
    <x v="5"/>
    <s v="VITJO"/>
    <x v="155"/>
    <n v="82"/>
    <n v="5"/>
    <n v="4.8"/>
    <n v="81"/>
    <n v="3.2962962962962998"/>
    <n v="0"/>
    <n v="0"/>
    <n v="33"/>
    <n v="1567.0129870129899"/>
    <n v="0.40243902439024398"/>
    <n v="62"/>
    <n v="18.645161290322601"/>
    <n v="25"/>
    <n v="67.52"/>
    <n v="26"/>
    <n v="136.38461538461499"/>
    <n v="22"/>
    <n v="35.863636363636402"/>
    <n v="51"/>
    <n v="101.156862745098"/>
    <n v="27"/>
    <n v="642.79999999999995"/>
    <n v="54"/>
    <n v="125.611111111111"/>
    <n v="0.65853658536585402"/>
    <n v="21"/>
    <n v="41.047619047619101"/>
    <n v="0.25609756097560998"/>
    <n v="19"/>
    <n v="0.95"/>
    <n v="2"/>
    <n v="0.1"/>
    <n v="12"/>
    <n v="0.22222222222222199"/>
    <n v="1"/>
    <n v="1.85185185185185E-2"/>
    <n v="0"/>
    <n v="0"/>
    <n v="0"/>
    <n v="0"/>
    <n v="1"/>
    <n v="0"/>
    <n v="2"/>
    <n v="1.9756097560975601"/>
    <n v="41.506172839506192"/>
    <n v="23"/>
    <n v="15.6521739130435"/>
  </r>
  <r>
    <n v="2017"/>
    <x v="8"/>
    <x v="5"/>
    <s v="DESBO"/>
    <x v="156"/>
    <n v="69"/>
    <n v="12"/>
    <n v="4.5833333333333304"/>
    <n v="68"/>
    <n v="4.9852941176470598"/>
    <n v="2"/>
    <n v="2.9411764705882401E-2"/>
    <n v="25"/>
    <n v="1129.8474576271201"/>
    <n v="0.36231884057970998"/>
    <n v="58"/>
    <n v="13.8275862068966"/>
    <n v="19"/>
    <n v="88.368421052631604"/>
    <n v="21"/>
    <n v="200.142857142857"/>
    <n v="15"/>
    <n v="40.266666666666701"/>
    <n v="43"/>
    <n v="126.162790697674"/>
    <n v="21"/>
    <n v="398.7"/>
    <n v="47"/>
    <n v="128.177777777778"/>
    <n v="0.65217391304347805"/>
    <n v="12"/>
    <n v="63.6666666666667"/>
    <n v="0.173913043478261"/>
    <n v="18"/>
    <n v="0.9"/>
    <n v="7"/>
    <n v="0.35"/>
    <n v="14"/>
    <n v="0.31111111111111101"/>
    <n v="1"/>
    <n v="2.2222222222222199E-2"/>
    <n v="1"/>
    <n v="1.4492753623188401E-2"/>
    <n v="0"/>
    <n v="0"/>
    <n v="1"/>
    <n v="0"/>
    <n v="0"/>
    <n v="1.8888888888888899"/>
    <n v="36.529411764705863"/>
    <n v="17"/>
    <n v="6.0588235294117601"/>
  </r>
  <r>
    <n v="2017"/>
    <x v="8"/>
    <x v="5"/>
    <s v="FALMIC"/>
    <x v="146"/>
    <n v="133"/>
    <n v="24"/>
    <n v="2.5833333333333299"/>
    <n v="132"/>
    <n v="4.4545454545454497"/>
    <n v="1"/>
    <n v="7.5757575757575803E-3"/>
    <n v="23"/>
    <n v="373.16806722689103"/>
    <n v="0.17293233082706799"/>
    <n v="103"/>
    <n v="14.3495145631068"/>
    <n v="47"/>
    <n v="65.255319148936195"/>
    <n v="41"/>
    <n v="150.53658536585399"/>
    <n v="23"/>
    <n v="14"/>
    <n v="78"/>
    <n v="102.666666666667"/>
    <n v="46"/>
    <n v="319.46666666666698"/>
    <n v="86"/>
    <n v="130.31764705882401"/>
    <n v="0.63909774436090205"/>
    <n v="26"/>
    <n v="37.153846153846203"/>
    <n v="0.19548872180451099"/>
    <n v="30"/>
    <n v="0.66666666666666696"/>
    <n v="7"/>
    <n v="0.155555555555556"/>
    <n v="24"/>
    <n v="0.28235294117647097"/>
    <n v="4"/>
    <n v="4.7058823529411799E-2"/>
    <n v="0"/>
    <n v="0"/>
    <n v="0"/>
    <n v="0"/>
    <n v="1"/>
    <n v="0"/>
    <n v="4"/>
    <n v="1.78378378378378"/>
    <n v="74.560606060606219"/>
    <n v="34"/>
    <n v="4.8181818181818201"/>
  </r>
  <r>
    <n v="2017"/>
    <x v="8"/>
    <x v="5"/>
    <s v="KORKH"/>
    <x v="227"/>
    <n v="1"/>
    <n v="0"/>
    <n v="0"/>
    <n v="1"/>
    <n v="2"/>
    <n v="0"/>
    <n v="0"/>
    <n v="0"/>
    <n v="646"/>
    <n v="0"/>
    <n v="1"/>
    <n v="12"/>
    <n v="1"/>
    <n v="186"/>
    <n v="1"/>
    <n v="133"/>
    <n v="1"/>
    <n v="9"/>
    <n v="0"/>
    <n v="0"/>
    <n v="1"/>
    <n v="308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8"/>
    <x v="5"/>
    <s v="WAXJE"/>
    <x v="171"/>
    <n v="221"/>
    <n v="8"/>
    <n v="7.125"/>
    <n v="220"/>
    <n v="3.3681818181818199"/>
    <n v="8"/>
    <n v="3.6363636363636397E-2"/>
    <n v="11"/>
    <n v="210.216589861751"/>
    <n v="4.9773755656108601E-2"/>
    <n v="150"/>
    <n v="13.8066666666667"/>
    <n v="30"/>
    <n v="24.933333333333302"/>
    <n v="11"/>
    <n v="182.09090909090901"/>
    <n v="10"/>
    <n v="10"/>
    <n v="199"/>
    <n v="49.0552763819096"/>
    <n v="11"/>
    <n v="432.54545454545502"/>
    <n v="210"/>
    <n v="66.425837320574203"/>
    <n v="0.94570135746606299"/>
    <n v="116"/>
    <n v="35.336206896551701"/>
    <n v="0.52488687782805399"/>
    <n v="7"/>
    <n v="0.63636363636363602"/>
    <n v="1"/>
    <n v="9.0909090909090898E-2"/>
    <n v="12"/>
    <n v="5.7416267942583699E-2"/>
    <n v="4"/>
    <n v="1.9138755980861202E-2"/>
    <n v="1"/>
    <n v="4.5248868778280599E-3"/>
    <n v="0"/>
    <n v="0"/>
    <n v="0"/>
    <n v="0"/>
    <n v="9"/>
    <n v="2.23232323232323"/>
    <n v="99.000000000000099"/>
    <n v="11"/>
    <n v="10.636363636363599"/>
  </r>
  <r>
    <n v="2017"/>
    <x v="8"/>
    <x v="5"/>
    <s v="MULAM"/>
    <x v="247"/>
    <n v="67"/>
    <n v="12"/>
    <n v="4.8333333333333304"/>
    <n v="67"/>
    <n v="4.8358208955223896"/>
    <n v="0"/>
    <n v="0"/>
    <n v="30"/>
    <n v="3504.0149253731302"/>
    <n v="0.44776119402985098"/>
    <n v="40"/>
    <n v="83.1"/>
    <n v="34"/>
    <n v="135.64705882352899"/>
    <n v="35"/>
    <n v="166.6"/>
    <n v="29"/>
    <n v="45.965517241379303"/>
    <n v="29"/>
    <n v="181.413793103448"/>
    <n v="36"/>
    <n v="385.06060606060601"/>
    <n v="31"/>
    <n v="236.35483870967701"/>
    <n v="0.462686567164179"/>
    <n v="3"/>
    <n v="95.3333333333333"/>
    <n v="4.47761194029851E-2"/>
    <n v="29"/>
    <n v="0.87878787878787901"/>
    <n v="9"/>
    <n v="0.27272727272727298"/>
    <n v="20"/>
    <n v="0.64516129032258096"/>
    <n v="2"/>
    <n v="6.4516129032258104E-2"/>
    <n v="1"/>
    <n v="1.49253731343284E-2"/>
    <n v="0"/>
    <n v="0"/>
    <n v="0"/>
    <n v="0"/>
    <n v="1"/>
    <n v="1.3958333333333299"/>
    <n v="48.000000000000114"/>
    <n v="36"/>
    <n v="9.3888888888888893"/>
  </r>
  <r>
    <n v="2017"/>
    <x v="8"/>
    <x v="5"/>
    <s v="VALGL"/>
    <x v="302"/>
    <n v="90"/>
    <n v="2"/>
    <n v="0"/>
    <n v="87"/>
    <n v="7.0459770114942497"/>
    <n v="5"/>
    <n v="5.7471264367816098E-2"/>
    <n v="8"/>
    <n v="49.773809523809497"/>
    <n v="8.8888888888888906E-2"/>
    <n v="81"/>
    <n v="23.839506172839499"/>
    <n v="41"/>
    <n v="42.707317073170699"/>
    <n v="4"/>
    <n v="168.25"/>
    <n v="4"/>
    <n v="16.25"/>
    <n v="72"/>
    <n v="85.1388888888889"/>
    <n v="6"/>
    <n v="766"/>
    <n v="81"/>
    <n v="121.246913580247"/>
    <n v="0.9"/>
    <n v="38"/>
    <n v="87.315789473684205"/>
    <n v="0.422222222222222"/>
    <n v="3"/>
    <n v="1.5"/>
    <n v="2"/>
    <n v="1"/>
    <n v="14"/>
    <n v="0.17283950617284"/>
    <n v="4"/>
    <n v="4.9382716049382699E-2"/>
    <n v="0"/>
    <n v="0"/>
    <n v="0"/>
    <n v="0"/>
    <n v="3"/>
    <n v="0"/>
    <n v="7"/>
    <n v="1.77551020408163"/>
    <n v="50.689655172413872"/>
    <n v="4"/>
    <n v="2.6666666666666701"/>
  </r>
  <r>
    <n v="2017"/>
    <x v="8"/>
    <x v="5"/>
    <s v="ROUMA1"/>
    <x v="326"/>
    <n v="124"/>
    <n v="4"/>
    <n v="3"/>
    <n v="123"/>
    <n v="5.3902439024390203"/>
    <n v="12"/>
    <n v="9.7560975609756101E-2"/>
    <n v="7"/>
    <n v="106.680672268908"/>
    <n v="5.6451612903225798E-2"/>
    <n v="74"/>
    <n v="15.2702702702703"/>
    <n v="26"/>
    <n v="15.5769230769231"/>
    <n v="3"/>
    <n v="326.33333333333297"/>
    <n v="3"/>
    <n v="42"/>
    <n v="87"/>
    <n v="45.632183908046002"/>
    <n v="3"/>
    <n v="569"/>
    <n v="120"/>
    <n v="60.55"/>
    <n v="0.967741935483871"/>
    <n v="72"/>
    <n v="46.6944444444444"/>
    <n v="0.58064516129032295"/>
    <n v="3"/>
    <n v="1.5"/>
    <n v="2"/>
    <n v="1"/>
    <n v="9"/>
    <n v="7.4999999999999997E-2"/>
    <n v="3"/>
    <n v="2.5000000000000001E-2"/>
    <n v="1"/>
    <n v="8.0645161290322596E-3"/>
    <n v="0"/>
    <n v="0"/>
    <n v="1"/>
    <n v="0"/>
    <n v="3"/>
    <n v="2.1578947368421102"/>
    <n v="57.463414634146211"/>
    <n v="2"/>
    <n v="0.5"/>
  </r>
  <r>
    <n v="2017"/>
    <x v="8"/>
    <x v="5"/>
    <s v="SINVI1"/>
    <x v="380"/>
    <n v="25"/>
    <n v="7"/>
    <n v="1.5714285714285701"/>
    <n v="25"/>
    <n v="3.4"/>
    <n v="0"/>
    <n v="0"/>
    <n v="17"/>
    <n v="2176"/>
    <n v="0.68"/>
    <n v="25"/>
    <n v="19.28"/>
    <n v="14"/>
    <n v="214.92857142857099"/>
    <n v="14"/>
    <n v="202.28571428571399"/>
    <n v="14"/>
    <n v="28.785714285714299"/>
    <n v="10"/>
    <n v="170.8"/>
    <n v="14"/>
    <n v="423.92857142857099"/>
    <n v="11"/>
    <n v="229.727272727273"/>
    <n v="0.44"/>
    <n v="0"/>
    <n v="0"/>
    <n v="0"/>
    <n v="9"/>
    <n v="0.64285714285714302"/>
    <n v="2"/>
    <n v="0.14285714285714299"/>
    <n v="6"/>
    <n v="0.54545454545454497"/>
    <n v="0"/>
    <n v="0"/>
    <n v="0"/>
    <n v="0"/>
    <n v="0"/>
    <n v="0"/>
    <n v="0"/>
    <n v="0"/>
    <n v="1"/>
    <n v="1.19047619047619"/>
    <n v="21.000000000000007"/>
    <n v="12"/>
    <n v="72.0833333333333"/>
  </r>
  <r>
    <n v="2017"/>
    <x v="8"/>
    <x v="5"/>
    <s v="GIBJO1"/>
    <x v="382"/>
    <n v="29"/>
    <n v="3"/>
    <n v="10"/>
    <n v="29"/>
    <n v="4.3793103448275899"/>
    <n v="0"/>
    <n v="0"/>
    <n v="3"/>
    <n v="168.888888888889"/>
    <n v="0.10344827586206901"/>
    <n v="29"/>
    <n v="19.172413793103399"/>
    <n v="10"/>
    <n v="214.1"/>
    <n v="15"/>
    <n v="193.26666666666699"/>
    <n v="12"/>
    <n v="11.5833333333333"/>
    <n v="12"/>
    <n v="214.583333333333"/>
    <n v="16"/>
    <n v="484.625"/>
    <n v="13"/>
    <n v="251.69230769230799"/>
    <n v="0.44827586206896602"/>
    <n v="0"/>
    <n v="0"/>
    <n v="0"/>
    <n v="11"/>
    <n v="0.6875"/>
    <n v="4"/>
    <n v="0.25"/>
    <n v="7"/>
    <n v="0.53846153846153799"/>
    <n v="1"/>
    <n v="7.69230769230769E-2"/>
    <n v="0"/>
    <n v="0"/>
    <n v="0"/>
    <n v="0"/>
    <n v="0"/>
    <n v="0"/>
    <n v="1"/>
    <n v="1.1599999999999999"/>
    <n v="25"/>
    <n v="12"/>
    <n v="3.5833333333333299"/>
  </r>
  <r>
    <n v="2017"/>
    <x v="8"/>
    <x v="5"/>
    <s v="FERMI"/>
    <x v="383"/>
    <n v="101"/>
    <n v="17"/>
    <n v="4.8235294117647101"/>
    <n v="101"/>
    <n v="4.9405940594059397"/>
    <n v="0"/>
    <n v="0"/>
    <n v="33"/>
    <n v="2107.1818181818198"/>
    <n v="0.32673267326732702"/>
    <n v="100"/>
    <n v="23.38"/>
    <n v="30"/>
    <n v="173.2"/>
    <n v="54"/>
    <n v="166.68518518518499"/>
    <n v="42"/>
    <n v="13.952380952381001"/>
    <n v="46"/>
    <n v="190.52173913043501"/>
    <n v="55"/>
    <n v="494.555555555556"/>
    <n v="46"/>
    <n v="227.78260869565199"/>
    <n v="0.45544554455445502"/>
    <n v="2"/>
    <n v="236"/>
    <n v="1.9801980198019799E-2"/>
    <n v="33"/>
    <n v="0.61111111111111105"/>
    <n v="10"/>
    <n v="0.18518518518518501"/>
    <n v="20"/>
    <n v="0.434782608695652"/>
    <n v="2"/>
    <n v="4.3478260869565202E-2"/>
    <n v="0"/>
    <n v="0"/>
    <n v="0"/>
    <n v="0"/>
    <n v="0"/>
    <n v="0"/>
    <n v="1"/>
    <n v="1.2625"/>
    <n v="80"/>
    <n v="31"/>
    <n v="8.93333333333333"/>
  </r>
  <r>
    <n v="2017"/>
    <x v="8"/>
    <x v="5"/>
    <s v="BARLE1"/>
    <x v="384"/>
    <n v="91"/>
    <n v="20"/>
    <n v="2.85"/>
    <n v="91"/>
    <n v="4.0659340659340701"/>
    <n v="0"/>
    <n v="0"/>
    <n v="45"/>
    <n v="2492.5222222222201"/>
    <n v="0.49450549450549502"/>
    <n v="90"/>
    <n v="19.600000000000001"/>
    <n v="38"/>
    <n v="117.921052631579"/>
    <n v="46"/>
    <n v="167"/>
    <n v="46"/>
    <n v="25.152173913043502"/>
    <n v="41"/>
    <n v="216.34146341463401"/>
    <n v="48"/>
    <n v="483.62222222222198"/>
    <n v="43"/>
    <n v="279.18604651162798"/>
    <n v="0.47252747252747301"/>
    <n v="0"/>
    <n v="0"/>
    <n v="0"/>
    <n v="36"/>
    <n v="0.8"/>
    <n v="10"/>
    <n v="0.22222222222222199"/>
    <n v="19"/>
    <n v="0.44186046511627902"/>
    <n v="6"/>
    <n v="0.13953488372093001"/>
    <n v="0"/>
    <n v="0"/>
    <n v="0"/>
    <n v="0"/>
    <n v="0"/>
    <n v="0"/>
    <n v="1"/>
    <n v="1.2638888888888899"/>
    <n v="71.999999999999943"/>
    <n v="46"/>
    <n v="25.565217391304301"/>
  </r>
  <r>
    <n v="2017"/>
    <x v="8"/>
    <x v="5"/>
    <s v="ELBSA"/>
    <x v="385"/>
    <n v="102"/>
    <n v="25"/>
    <n v="1.96"/>
    <n v="102"/>
    <n v="4.0980392156862697"/>
    <n v="0"/>
    <n v="0"/>
    <n v="54"/>
    <n v="3311.27722772277"/>
    <n v="0.52941176470588203"/>
    <n v="101"/>
    <n v="16.435643564356401"/>
    <n v="51"/>
    <n v="108.254901960784"/>
    <n v="49"/>
    <n v="147.87755102040799"/>
    <n v="38"/>
    <n v="16.684210526315798"/>
    <n v="51"/>
    <n v="154.35294117647101"/>
    <n v="49"/>
    <n v="435.29166666666703"/>
    <n v="53"/>
    <n v="197.75471698113199"/>
    <n v="0.51960784313725505"/>
    <n v="4"/>
    <n v="80"/>
    <n v="3.9215686274509803E-2"/>
    <n v="35"/>
    <n v="0.72916666666666696"/>
    <n v="8"/>
    <n v="0.16666666666666699"/>
    <n v="31"/>
    <n v="0.58490566037735903"/>
    <n v="1"/>
    <n v="1.88679245283019E-2"/>
    <n v="0"/>
    <n v="0"/>
    <n v="0"/>
    <n v="0"/>
    <n v="0"/>
    <n v="0"/>
    <n v="0"/>
    <n v="1.29113924050633"/>
    <n v="78.999999999999943"/>
    <n v="49"/>
    <n v="4.16326530612245"/>
  </r>
  <r>
    <n v="2017"/>
    <x v="8"/>
    <x v="5"/>
    <s v="HERKY"/>
    <x v="427"/>
    <n v="56"/>
    <n v="19"/>
    <n v="4.3684210526315796"/>
    <n v="56"/>
    <n v="5.1964285714285703"/>
    <n v="0"/>
    <n v="0"/>
    <n v="47"/>
    <n v="5028.7818181818202"/>
    <n v="0.83928571428571397"/>
    <n v="56"/>
    <n v="22.589285714285701"/>
    <n v="20"/>
    <n v="141.44999999999999"/>
    <n v="24"/>
    <n v="158.125"/>
    <n v="22"/>
    <n v="18.181818181818201"/>
    <n v="32"/>
    <n v="146.5"/>
    <n v="24"/>
    <n v="520.22727272727298"/>
    <n v="32"/>
    <n v="210.15625"/>
    <n v="0.57142857142857095"/>
    <n v="2"/>
    <n v="165"/>
    <n v="3.5714285714285698E-2"/>
    <n v="17"/>
    <n v="0.77272727272727304"/>
    <n v="3"/>
    <n v="0.13636363636363599"/>
    <n v="17"/>
    <n v="0.53125"/>
    <n v="2"/>
    <n v="6.25E-2"/>
    <n v="0"/>
    <n v="0"/>
    <n v="0"/>
    <n v="0"/>
    <n v="0"/>
    <n v="0"/>
    <n v="1"/>
    <n v="1.1428571428571399"/>
    <n v="49.000000000000128"/>
    <n v="24"/>
    <n v="4.1666666666666696"/>
  </r>
  <r>
    <n v="2017"/>
    <x v="8"/>
    <x v="5"/>
    <s v="MANNE"/>
    <x v="444"/>
    <n v="45"/>
    <n v="7"/>
    <n v="4.28571428571429"/>
    <n v="44"/>
    <n v="4.0227272727272698"/>
    <n v="0"/>
    <n v="0"/>
    <n v="20"/>
    <n v="2821.0975609756101"/>
    <n v="0.44444444444444398"/>
    <n v="45"/>
    <n v="21.511111111111099"/>
    <n v="14"/>
    <n v="61.285714285714299"/>
    <n v="22"/>
    <n v="147.45454545454501"/>
    <n v="18"/>
    <n v="30.4444444444444"/>
    <n v="19"/>
    <n v="194.26315789473699"/>
    <n v="24"/>
    <n v="421.29166666666703"/>
    <n v="21"/>
    <n v="246.28571428571399"/>
    <n v="0.46666666666666701"/>
    <n v="0"/>
    <n v="0"/>
    <n v="0"/>
    <n v="16"/>
    <n v="0.66666666666666696"/>
    <n v="6"/>
    <n v="0.25"/>
    <n v="11"/>
    <n v="0.52380952380952395"/>
    <n v="1"/>
    <n v="4.7619047619047603E-2"/>
    <n v="1"/>
    <n v="2.2222222222222199E-2"/>
    <n v="0"/>
    <n v="0"/>
    <n v="0"/>
    <n v="0"/>
    <n v="0"/>
    <n v="1.0714285714285701"/>
    <n v="42.000000000000057"/>
    <n v="13"/>
    <n v="0.38461538461538503"/>
  </r>
  <r>
    <n v="2017"/>
    <x v="8"/>
    <x v="5"/>
    <s v="JAFAA"/>
    <x v="445"/>
    <n v="6"/>
    <n v="0"/>
    <n v="0"/>
    <n v="6"/>
    <n v="4.1666666666666696"/>
    <n v="0"/>
    <n v="0"/>
    <n v="5"/>
    <n v="3431"/>
    <n v="0.83333333333333304"/>
    <n v="6"/>
    <n v="20.6666666666667"/>
    <n v="5"/>
    <n v="351.8"/>
    <n v="4"/>
    <n v="148.75"/>
    <n v="4"/>
    <n v="24.25"/>
    <n v="1"/>
    <n v="238"/>
    <n v="4"/>
    <n v="388"/>
    <n v="2"/>
    <n v="295"/>
    <n v="0.33333333333333298"/>
    <n v="0"/>
    <n v="0"/>
    <n v="0"/>
    <n v="3"/>
    <n v="1"/>
    <n v="1"/>
    <n v="0.33333333333333298"/>
    <n v="2"/>
    <n v="1"/>
    <n v="0"/>
    <n v="0"/>
    <n v="0"/>
    <n v="0"/>
    <n v="0"/>
    <n v="0"/>
    <n v="0"/>
    <n v="0"/>
    <n v="0"/>
    <n v="1.2"/>
    <n v="5"/>
    <n v="4"/>
    <n v="2.25"/>
  </r>
  <r>
    <n v="2017"/>
    <x v="8"/>
    <x v="5"/>
    <s v="SIGST"/>
    <x v="446"/>
    <n v="5"/>
    <n v="0"/>
    <n v="0"/>
    <n v="5"/>
    <n v="5.8"/>
    <n v="0"/>
    <n v="0"/>
    <n v="0"/>
    <n v="-88"/>
    <n v="0"/>
    <n v="3"/>
    <n v="12"/>
    <n v="3"/>
    <n v="13.3333333333333"/>
    <n v="1"/>
    <n v="104"/>
    <n v="1"/>
    <n v="6"/>
    <n v="2"/>
    <n v="109"/>
    <n v="1"/>
    <n v="381"/>
    <n v="4"/>
    <n v="153.75"/>
    <n v="0.8"/>
    <n v="0"/>
    <n v="0"/>
    <n v="0"/>
    <n v="0"/>
    <n v="0"/>
    <n v="0"/>
    <n v="0"/>
    <n v="1"/>
    <n v="0.25"/>
    <n v="1"/>
    <n v="0.25"/>
    <n v="0"/>
    <n v="0"/>
    <n v="0"/>
    <n v="0"/>
    <n v="0"/>
    <n v="0"/>
    <n v="0"/>
    <n v="1.25"/>
    <n v="4"/>
    <n v="1"/>
    <n v="1"/>
  </r>
  <r>
    <n v="2017"/>
    <x v="8"/>
    <x v="5"/>
    <s v="SIGST"/>
    <x v="446"/>
    <n v="14"/>
    <n v="0"/>
    <n v="0"/>
    <n v="14"/>
    <n v="3.78571428571429"/>
    <n v="0"/>
    <n v="0"/>
    <n v="0"/>
    <n v="-13.3571428571429"/>
    <n v="0"/>
    <n v="14"/>
    <n v="7.0714285714285703"/>
    <n v="10"/>
    <n v="8.5"/>
    <n v="0"/>
    <n v="0"/>
    <n v="0"/>
    <n v="0"/>
    <n v="5"/>
    <n v="74.400000000000006"/>
    <n v="3"/>
    <n v="291"/>
    <n v="11"/>
    <n v="121.454545454545"/>
    <n v="0.78571428571428603"/>
    <n v="2"/>
    <n v="70"/>
    <n v="0.14285714285714299"/>
    <n v="2"/>
    <n v="0.66666666666666696"/>
    <n v="1"/>
    <n v="0.33333333333333298"/>
    <n v="4"/>
    <n v="0.36363636363636398"/>
    <n v="1"/>
    <n v="9.0909090909090898E-2"/>
    <n v="0"/>
    <n v="0"/>
    <n v="0"/>
    <n v="0"/>
    <n v="0"/>
    <n v="0"/>
    <n v="0"/>
    <n v="1.55555555555556"/>
    <n v="8.9999999999999734"/>
    <n v="0"/>
    <n v="0"/>
  </r>
  <r>
    <n v="2017"/>
    <x v="8"/>
    <x v="5"/>
    <s v="LECUO"/>
    <x v="447"/>
    <n v="13"/>
    <n v="4"/>
    <n v="10.5"/>
    <n v="12"/>
    <n v="5.6666666666666696"/>
    <n v="0"/>
    <n v="0"/>
    <n v="9"/>
    <n v="1696.8333333333301"/>
    <n v="0.69230769230769196"/>
    <n v="13"/>
    <n v="21.923076923076898"/>
    <n v="6"/>
    <n v="162"/>
    <n v="4"/>
    <n v="274.75"/>
    <n v="4"/>
    <n v="100"/>
    <n v="7"/>
    <n v="212.28571428571399"/>
    <n v="4"/>
    <n v="508"/>
    <n v="9"/>
    <n v="240"/>
    <n v="0.69230769230769196"/>
    <n v="1"/>
    <n v="306"/>
    <n v="7.69230769230769E-2"/>
    <n v="3"/>
    <n v="1.5"/>
    <n v="0"/>
    <n v="0"/>
    <n v="5"/>
    <n v="0.55555555555555602"/>
    <n v="0"/>
    <n v="0"/>
    <n v="0"/>
    <n v="0"/>
    <n v="0"/>
    <n v="0"/>
    <n v="0"/>
    <n v="0"/>
    <n v="0"/>
    <n v="1.0833333333333299"/>
    <n v="12.000000000000037"/>
    <n v="4"/>
    <n v="4.75"/>
  </r>
  <r>
    <n v="2017"/>
    <x v="8"/>
    <x v="6"/>
    <s v="No MD"/>
    <x v="336"/>
    <n v="13"/>
    <n v="0"/>
    <n v="0"/>
    <n v="1"/>
    <n v="3"/>
    <n v="0"/>
    <n v="0"/>
    <n v="13"/>
    <n v="0"/>
    <n v="1"/>
    <n v="0"/>
    <n v="0"/>
    <n v="0"/>
    <n v="0"/>
    <n v="0"/>
    <n v="0"/>
    <n v="0"/>
    <n v="0"/>
    <n v="0"/>
    <n v="0"/>
    <n v="2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2"/>
    <n v="1.0833333333333333"/>
    <n v="0"/>
    <n v="0"/>
  </r>
  <r>
    <n v="2017"/>
    <x v="8"/>
    <x v="6"/>
    <s v="EDDOC"/>
    <x v="337"/>
    <n v="77"/>
    <n v="56"/>
    <n v="5.4464285714285703"/>
    <n v="71"/>
    <n v="8.3380281690140805"/>
    <n v="2"/>
    <n v="2.8169014084507001E-2"/>
    <n v="31"/>
    <n v="553.88"/>
    <n v="0.40259740259740301"/>
    <n v="42"/>
    <n v="96.190476190476204"/>
    <n v="6"/>
    <n v="177.166666666667"/>
    <n v="3"/>
    <n v="279.33333333333297"/>
    <n v="3"/>
    <n v="5.3333333333333304"/>
    <n v="22"/>
    <n v="224.54545454545499"/>
    <n v="3"/>
    <n v="1131.6666666666699"/>
    <n v="68"/>
    <n v="182.38181818181801"/>
    <n v="0.71428571428571397"/>
    <n v="8"/>
    <n v="20.125"/>
    <n v="0.103896103896104"/>
    <n v="2"/>
    <n v="0.66666666666666696"/>
    <n v="1"/>
    <n v="0.33333333333333298"/>
    <n v="11"/>
    <n v="0.2"/>
    <n v="7"/>
    <n v="0.12727272727272701"/>
    <n v="0"/>
    <n v="0"/>
    <n v="0"/>
    <n v="0"/>
    <n v="4"/>
    <n v="2"/>
    <n v="25"/>
    <n v="1.18333333333333"/>
    <n v="65.070422535211449"/>
    <n v="3"/>
    <n v="2"/>
  </r>
  <r>
    <n v="2017"/>
    <x v="8"/>
    <x v="6"/>
    <s v="BANPU"/>
    <x v="167"/>
    <n v="76"/>
    <n v="66"/>
    <n v="4.0909090909090899"/>
    <n v="76"/>
    <n v="5.7631578947368398"/>
    <n v="0"/>
    <n v="0"/>
    <n v="14"/>
    <n v="592.16901408450701"/>
    <n v="0.18421052631578899"/>
    <n v="69"/>
    <n v="30.623188405797102"/>
    <n v="27"/>
    <n v="97.2222222222222"/>
    <n v="25"/>
    <n v="141.47999999999999"/>
    <n v="24"/>
    <n v="13.375"/>
    <n v="42"/>
    <n v="135.28571428571399"/>
    <n v="32"/>
    <n v="335.33333333333297"/>
    <n v="44"/>
    <n v="196.65116279069801"/>
    <n v="0.56578947368421095"/>
    <n v="1"/>
    <n v="127"/>
    <n v="1.3157894736842099E-2"/>
    <n v="18"/>
    <n v="0.66666666666666696"/>
    <n v="4"/>
    <n v="0.148148148148148"/>
    <n v="17"/>
    <n v="0.39534883720930197"/>
    <n v="7"/>
    <n v="0.162790697674419"/>
    <n v="0"/>
    <n v="0"/>
    <n v="0"/>
    <n v="0"/>
    <n v="0"/>
    <n v="0"/>
    <n v="0"/>
    <n v="1.9"/>
    <n v="40"/>
    <n v="23"/>
    <n v="11.086956521739101"/>
  </r>
  <r>
    <n v="2017"/>
    <x v="8"/>
    <x v="6"/>
    <s v="NIMMA"/>
    <x v="122"/>
    <n v="72"/>
    <n v="68"/>
    <n v="2.3676470588235299"/>
    <n v="72"/>
    <n v="3.7222222222222201"/>
    <n v="2"/>
    <n v="2.7777777777777801E-2"/>
    <n v="35"/>
    <n v="2563.4142857142901"/>
    <n v="0.48611111111111099"/>
    <n v="31"/>
    <n v="6.8064516129032304"/>
    <n v="18"/>
    <n v="50.2777777777778"/>
    <n v="5"/>
    <n v="231.4"/>
    <n v="5"/>
    <n v="48.8"/>
    <n v="66"/>
    <n v="82.242424242424207"/>
    <n v="5"/>
    <n v="355.75"/>
    <n v="67"/>
    <n v="95.701492537313399"/>
    <n v="0.93055555555555602"/>
    <n v="45"/>
    <n v="63.8888888888889"/>
    <n v="0.625"/>
    <n v="2"/>
    <n v="0.5"/>
    <n v="4"/>
    <n v="1"/>
    <n v="7"/>
    <n v="0.104477611940299"/>
    <n v="3"/>
    <n v="4.47761194029851E-2"/>
    <n v="0"/>
    <n v="0"/>
    <n v="1"/>
    <n v="1.38888888888889E-2"/>
    <n v="0"/>
    <n v="0"/>
    <n v="0"/>
    <n v="1.75609756097561"/>
    <n v="40.999999999999993"/>
    <n v="5"/>
    <n v="13.6"/>
  </r>
  <r>
    <n v="2017"/>
    <x v="8"/>
    <x v="6"/>
    <s v="KANLOR"/>
    <x v="422"/>
    <n v="219"/>
    <n v="210"/>
    <n v="2.2952380952381"/>
    <n v="219"/>
    <n v="3.7214611872146102"/>
    <n v="4"/>
    <n v="1.8264840182648401E-2"/>
    <n v="54"/>
    <n v="2039.81566820276"/>
    <n v="0.24657534246575299"/>
    <n v="133"/>
    <n v="7.9323308270676698"/>
    <n v="45"/>
    <n v="21.155555555555601"/>
    <n v="1"/>
    <n v="235"/>
    <n v="0"/>
    <n v="0"/>
    <n v="216"/>
    <n v="69.185185185185205"/>
    <n v="1"/>
    <n v="419"/>
    <n v="218"/>
    <n v="86.055045871559599"/>
    <n v="0.99543378995433796"/>
    <n v="150"/>
    <n v="56.68"/>
    <n v="0.68493150684931503"/>
    <n v="0"/>
    <n v="0"/>
    <n v="0"/>
    <n v="0"/>
    <n v="36"/>
    <n v="0.16513761467889901"/>
    <n v="17"/>
    <n v="7.7981651376146793E-2"/>
    <n v="0"/>
    <n v="0"/>
    <n v="0"/>
    <n v="0"/>
    <n v="0"/>
    <n v="0"/>
    <n v="0"/>
    <n v="2.1262135922330101"/>
    <n v="102.99999999999999"/>
    <n v="1"/>
    <n v="0"/>
  </r>
  <r>
    <n v="2017"/>
    <x v="8"/>
    <x v="6"/>
    <s v="FIGVE"/>
    <x v="343"/>
    <n v="1"/>
    <n v="1"/>
    <n v="2"/>
    <n v="1"/>
    <n v="3"/>
    <n v="0"/>
    <n v="0"/>
    <n v="0"/>
    <n v="-18"/>
    <n v="0"/>
    <n v="1"/>
    <n v="5"/>
    <n v="0"/>
    <n v="0"/>
    <n v="0"/>
    <n v="0"/>
    <n v="0"/>
    <n v="0"/>
    <n v="1"/>
    <n v="200"/>
    <n v="0"/>
    <n v="0"/>
    <n v="1"/>
    <n v="343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8"/>
    <x v="6"/>
    <s v="BERJEF"/>
    <x v="206"/>
    <n v="239"/>
    <n v="124"/>
    <n v="1.20161290322581"/>
    <n v="239"/>
    <n v="3.1589958158995799"/>
    <n v="4"/>
    <n v="1.6736401673640201E-2"/>
    <n v="8"/>
    <n v="192.101694915254"/>
    <n v="3.3472803347280297E-2"/>
    <n v="202"/>
    <n v="16.891089108910901"/>
    <n v="67"/>
    <n v="20.522388059701498"/>
    <n v="13"/>
    <n v="91.923076923076906"/>
    <n v="8"/>
    <n v="3"/>
    <n v="213"/>
    <n v="54.450704225352098"/>
    <n v="13"/>
    <n v="149.38461538461499"/>
    <n v="226"/>
    <n v="78.303571428571402"/>
    <n v="0.93723849372384904"/>
    <n v="132"/>
    <n v="55.719696969696997"/>
    <n v="0.55230125523012596"/>
    <n v="0"/>
    <n v="0"/>
    <n v="2"/>
    <n v="0.15384615384615399"/>
    <n v="3"/>
    <n v="1.33928571428571E-2"/>
    <n v="7"/>
    <n v="3.125E-2"/>
    <n v="3"/>
    <n v="1.2552301255230099E-2"/>
    <n v="9"/>
    <n v="3.7656903765690398E-2"/>
    <n v="0"/>
    <n v="0"/>
    <n v="0"/>
    <n v="1.8671875"/>
    <n v="128"/>
    <n v="11"/>
    <n v="2.3636363636363602"/>
  </r>
  <r>
    <n v="2017"/>
    <x v="8"/>
    <x v="6"/>
    <s v="PICIN"/>
    <x v="181"/>
    <n v="173"/>
    <n v="156"/>
    <n v="4.0448717948717903"/>
    <n v="173"/>
    <n v="5.7572254335260098"/>
    <n v="2"/>
    <n v="1.15606936416185E-2"/>
    <n v="71"/>
    <n v="2967.4905660377399"/>
    <n v="0.410404624277457"/>
    <n v="79"/>
    <n v="14.379746835442999"/>
    <n v="33"/>
    <n v="95.424242424242394"/>
    <n v="16"/>
    <n v="245"/>
    <n v="14"/>
    <n v="25.5"/>
    <n v="150"/>
    <n v="105.24"/>
    <n v="18"/>
    <n v="579.88888888888903"/>
    <n v="155"/>
    <n v="120.593548387097"/>
    <n v="0.89595375722543402"/>
    <n v="111"/>
    <n v="89.585585585585605"/>
    <n v="0.64161849710982699"/>
    <n v="13"/>
    <n v="0.72222222222222199"/>
    <n v="1"/>
    <n v="5.5555555555555601E-2"/>
    <n v="21"/>
    <n v="0.135483870967742"/>
    <n v="15"/>
    <n v="9.6774193548387094E-2"/>
    <n v="0"/>
    <n v="0"/>
    <n v="2"/>
    <n v="1.15606936416185E-2"/>
    <n v="0"/>
    <n v="0"/>
    <n v="3"/>
    <n v="1.55855855855856"/>
    <n v="110.9999999999999"/>
    <n v="16"/>
    <n v="15.9375"/>
  </r>
  <r>
    <n v="2017"/>
    <x v="8"/>
    <x v="6"/>
    <s v="HARDM"/>
    <x v="134"/>
    <n v="49"/>
    <n v="44"/>
    <n v="4.1363636363636402"/>
    <n v="49"/>
    <n v="5.0816326530612201"/>
    <n v="0"/>
    <n v="0"/>
    <n v="5"/>
    <n v="162.113636363636"/>
    <n v="0.102040816326531"/>
    <n v="37"/>
    <n v="37.648648648648603"/>
    <n v="8"/>
    <n v="116.5"/>
    <n v="11"/>
    <n v="133.272727272727"/>
    <n v="12"/>
    <n v="36.6666666666667"/>
    <n v="30"/>
    <n v="147.23333333333301"/>
    <n v="17"/>
    <n v="325.91666666666703"/>
    <n v="32"/>
    <n v="193.09375"/>
    <n v="0.65306122448979598"/>
    <n v="7"/>
    <n v="72.857142857142904"/>
    <n v="0.14285714285714299"/>
    <n v="7"/>
    <n v="0.58333333333333304"/>
    <n v="2"/>
    <n v="0.16666666666666699"/>
    <n v="15"/>
    <n v="0.46875"/>
    <n v="0"/>
    <n v="0"/>
    <n v="0"/>
    <n v="0"/>
    <n v="0"/>
    <n v="0"/>
    <n v="0"/>
    <n v="0"/>
    <n v="0"/>
    <n v="1.96"/>
    <n v="25"/>
    <n v="10"/>
    <n v="5.6"/>
  </r>
  <r>
    <n v="2017"/>
    <x v="8"/>
    <x v="6"/>
    <s v="BARSC"/>
    <x v="308"/>
    <n v="46"/>
    <n v="31"/>
    <n v="2.67741935483871"/>
    <n v="46"/>
    <n v="4.3478260869565197"/>
    <n v="2"/>
    <n v="4.3478260869565202E-2"/>
    <n v="0"/>
    <n v="-4.9565217391304301"/>
    <n v="0"/>
    <n v="33"/>
    <n v="17.969696969697001"/>
    <n v="12"/>
    <n v="16.6666666666667"/>
    <n v="0"/>
    <n v="0"/>
    <n v="0"/>
    <n v="0"/>
    <n v="46"/>
    <n v="41.913043478260903"/>
    <n v="0"/>
    <n v="0"/>
    <n v="46"/>
    <n v="60.760869565217398"/>
    <n v="1"/>
    <n v="30"/>
    <n v="51.633333333333297"/>
    <n v="0.65217391304347805"/>
    <n v="0"/>
    <n v="0"/>
    <n v="0"/>
    <n v="0"/>
    <n v="0"/>
    <n v="0"/>
    <n v="2"/>
    <n v="4.3478260869565202E-2"/>
    <n v="0"/>
    <n v="0"/>
    <n v="2"/>
    <n v="4.3478260869565202E-2"/>
    <n v="0"/>
    <n v="0"/>
    <n v="0"/>
    <n v="2.7058823529411802"/>
    <n v="16.999999999999975"/>
    <n v="0"/>
    <n v="0"/>
  </r>
  <r>
    <n v="2017"/>
    <x v="8"/>
    <x v="6"/>
    <s v="TEPEV"/>
    <x v="260"/>
    <n v="30"/>
    <n v="13"/>
    <n v="2.5384615384615401"/>
    <n v="30"/>
    <n v="6.2666666666666702"/>
    <n v="0"/>
    <n v="0"/>
    <n v="4"/>
    <n v="-20.5"/>
    <n v="0.133333333333333"/>
    <n v="29"/>
    <n v="29.482758620689701"/>
    <n v="11"/>
    <n v="69.545454545454504"/>
    <n v="2"/>
    <n v="147.5"/>
    <n v="2"/>
    <n v="5"/>
    <n v="27"/>
    <n v="116.740740740741"/>
    <n v="2"/>
    <n v="202.5"/>
    <n v="28"/>
    <n v="151.357142857143"/>
    <n v="0.93333333333333302"/>
    <n v="13"/>
    <n v="87.230769230769198"/>
    <n v="0.43333333333333302"/>
    <n v="2"/>
    <n v="1"/>
    <n v="1"/>
    <n v="0.5"/>
    <n v="5"/>
    <n v="0.17857142857142899"/>
    <n v="3"/>
    <n v="0.107142857142857"/>
    <n v="7"/>
    <n v="0.233333333333333"/>
    <n v="4"/>
    <n v="0.133333333333333"/>
    <n v="0"/>
    <n v="0"/>
    <n v="0"/>
    <n v="1.76470588235294"/>
    <n v="17.000000000000011"/>
    <n v="2"/>
    <n v="0"/>
  </r>
  <r>
    <n v="2017"/>
    <x v="8"/>
    <x v="6"/>
    <s v="BALLBE"/>
    <x v="198"/>
    <n v="56"/>
    <n v="50"/>
    <n v="4.58"/>
    <n v="55"/>
    <n v="6.0727272727272696"/>
    <n v="2"/>
    <n v="3.6363636363636397E-2"/>
    <n v="15"/>
    <n v="2144.5555555555602"/>
    <n v="0.26785714285714302"/>
    <n v="49"/>
    <n v="21.7959183673469"/>
    <n v="10"/>
    <n v="145.9"/>
    <n v="25"/>
    <n v="167.12"/>
    <n v="25"/>
    <n v="10.96"/>
    <n v="26"/>
    <n v="139.11538461538501"/>
    <n v="27"/>
    <n v="445.21739130434798"/>
    <n v="29"/>
    <n v="184.78571428571399"/>
    <n v="0.5"/>
    <n v="3"/>
    <n v="95.6666666666667"/>
    <n v="5.3571428571428603E-2"/>
    <n v="16"/>
    <n v="0.69565217391304401"/>
    <n v="3"/>
    <n v="0.13043478260869601"/>
    <n v="11"/>
    <n v="0.39285714285714302"/>
    <n v="3"/>
    <n v="0.107142857142857"/>
    <n v="0"/>
    <n v="0"/>
    <n v="1"/>
    <n v="1.7857142857142901E-2"/>
    <n v="0"/>
    <n v="0"/>
    <n v="2"/>
    <n v="1.75"/>
    <n v="32"/>
    <n v="22"/>
    <n v="18.272727272727298"/>
  </r>
  <r>
    <n v="2017"/>
    <x v="8"/>
    <x v="6"/>
    <s v="SEAJU"/>
    <x v="309"/>
    <n v="29"/>
    <n v="13"/>
    <n v="0.92307692307692302"/>
    <n v="28"/>
    <n v="6"/>
    <n v="2"/>
    <n v="7.1428571428571397E-2"/>
    <n v="2"/>
    <n v="14.962962962962999"/>
    <n v="6.8965517241379296E-2"/>
    <n v="24"/>
    <n v="24.2916666666667"/>
    <n v="3"/>
    <n v="14.3333333333333"/>
    <n v="1"/>
    <n v="230"/>
    <n v="1"/>
    <n v="15"/>
    <n v="24"/>
    <n v="81.0416666666667"/>
    <n v="1"/>
    <n v="248"/>
    <n v="27"/>
    <n v="100.59259259259299"/>
    <n v="0.931034482758621"/>
    <n v="19"/>
    <n v="97.684210526315795"/>
    <n v="0.65517241379310298"/>
    <n v="0"/>
    <n v="0"/>
    <n v="0"/>
    <n v="0"/>
    <n v="1"/>
    <n v="3.7037037037037E-2"/>
    <n v="3"/>
    <n v="0.11111111111111099"/>
    <n v="1"/>
    <n v="3.4482758620689703E-2"/>
    <n v="3"/>
    <n v="0.10344827586206901"/>
    <n v="0"/>
    <n v="1"/>
    <n v="0"/>
    <n v="1.55555555555556"/>
    <n v="18.642857142857089"/>
    <n v="1"/>
    <n v="1"/>
  </r>
  <r>
    <n v="2017"/>
    <x v="8"/>
    <x v="6"/>
    <s v="MACRE"/>
    <x v="192"/>
    <n v="39"/>
    <n v="31"/>
    <n v="3.8387096774193599"/>
    <n v="38"/>
    <n v="5.0789473684210504"/>
    <n v="0"/>
    <n v="0"/>
    <n v="22"/>
    <n v="4507.3103448275897"/>
    <n v="0.56410256410256399"/>
    <n v="33"/>
    <n v="22.2424242424242"/>
    <n v="19"/>
    <n v="129"/>
    <n v="12"/>
    <n v="151.583333333333"/>
    <n v="13"/>
    <n v="15.7692307692308"/>
    <n v="22"/>
    <n v="170.863636363636"/>
    <n v="15"/>
    <n v="451.78571428571399"/>
    <n v="24"/>
    <n v="242.57894736842101"/>
    <n v="0.487179487179487"/>
    <n v="1"/>
    <n v="42"/>
    <n v="2.5641025641025599E-2"/>
    <n v="9"/>
    <n v="0.64285714285714302"/>
    <n v="5"/>
    <n v="0.35714285714285698"/>
    <n v="5"/>
    <n v="0.26315789473684198"/>
    <n v="1"/>
    <n v="5.2631578947368397E-2"/>
    <n v="0"/>
    <n v="0"/>
    <n v="0"/>
    <n v="0"/>
    <n v="0"/>
    <n v="0"/>
    <n v="1"/>
    <n v="1.1818181818181801"/>
    <n v="33.00000000000005"/>
    <n v="11"/>
    <n v="11.909090909090899"/>
  </r>
  <r>
    <n v="2017"/>
    <x v="8"/>
    <x v="6"/>
    <s v="MACTR"/>
    <x v="185"/>
    <n v="78"/>
    <n v="68"/>
    <n v="6.8382352941176503"/>
    <n v="78"/>
    <n v="9.0128205128205092"/>
    <n v="0"/>
    <n v="0"/>
    <n v="13"/>
    <n v="122.014492753623"/>
    <n v="0.16666666666666699"/>
    <n v="58"/>
    <n v="46.931034482758598"/>
    <n v="18"/>
    <n v="166.166666666667"/>
    <n v="26"/>
    <n v="178.65384615384599"/>
    <n v="27"/>
    <n v="38.814814814814802"/>
    <n v="44"/>
    <n v="148.81818181818201"/>
    <n v="33"/>
    <n v="471.625"/>
    <n v="45"/>
    <n v="198.477272727273"/>
    <n v="0.56410256410256399"/>
    <n v="9"/>
    <n v="42.2222222222222"/>
    <n v="0.115384615384615"/>
    <n v="16"/>
    <n v="0.66666666666666696"/>
    <n v="8"/>
    <n v="0.33333333333333298"/>
    <n v="16"/>
    <n v="0.36363636363636398"/>
    <n v="5"/>
    <n v="0.11363636363636399"/>
    <n v="0"/>
    <n v="0"/>
    <n v="0"/>
    <n v="0"/>
    <n v="0"/>
    <n v="0"/>
    <n v="2"/>
    <n v="1.3684210526315801"/>
    <n v="56.99999999999995"/>
    <n v="22"/>
    <n v="15.5"/>
  </r>
  <r>
    <n v="2017"/>
    <x v="8"/>
    <x v="6"/>
    <s v="DUBLA"/>
    <x v="183"/>
    <n v="61"/>
    <n v="50"/>
    <n v="3.22"/>
    <n v="60"/>
    <n v="4.1500000000000004"/>
    <n v="0"/>
    <n v="0"/>
    <n v="8"/>
    <n v="72.685185185185205"/>
    <n v="0.13114754098360701"/>
    <n v="36"/>
    <n v="26.2222222222222"/>
    <n v="10"/>
    <n v="172.1"/>
    <n v="20"/>
    <n v="160.94999999999999"/>
    <n v="19"/>
    <n v="25.947368421052602"/>
    <n v="30"/>
    <n v="71.099999999999994"/>
    <n v="28"/>
    <n v="553"/>
    <n v="33"/>
    <n v="136.96875"/>
    <n v="0.52459016393442603"/>
    <n v="19"/>
    <n v="27.6315789473684"/>
    <n v="0.31147540983606598"/>
    <n v="10"/>
    <n v="0.5"/>
    <n v="8"/>
    <n v="0.4"/>
    <n v="5"/>
    <n v="0.15625"/>
    <n v="2"/>
    <n v="6.25E-2"/>
    <n v="0"/>
    <n v="0"/>
    <n v="0"/>
    <n v="0"/>
    <n v="0"/>
    <n v="0"/>
    <n v="1"/>
    <n v="1.6052631578947401"/>
    <n v="37.999999999999922"/>
    <n v="22"/>
    <n v="10.5"/>
  </r>
  <r>
    <n v="2017"/>
    <x v="8"/>
    <x v="6"/>
    <s v="KUETO"/>
    <x v="182"/>
    <n v="121"/>
    <n v="112"/>
    <n v="2.52678571428571"/>
    <n v="121"/>
    <n v="3.8264462809917399"/>
    <n v="2"/>
    <n v="1.6528925619834701E-2"/>
    <n v="9"/>
    <n v="574.516949152542"/>
    <n v="7.43801652892562E-2"/>
    <n v="79"/>
    <n v="15.7848101265823"/>
    <n v="49"/>
    <n v="39.122448979591802"/>
    <n v="9"/>
    <n v="182.333333333333"/>
    <n v="7"/>
    <n v="15.5714285714286"/>
    <n v="109"/>
    <n v="74.706422018348604"/>
    <n v="9"/>
    <n v="451.875"/>
    <n v="112"/>
    <n v="87.348214285714306"/>
    <n v="0.92561983471074405"/>
    <n v="85"/>
    <n v="61.023529411764699"/>
    <n v="0.70247933884297498"/>
    <n v="5"/>
    <n v="0.625"/>
    <n v="3"/>
    <n v="0.375"/>
    <n v="17"/>
    <n v="0.151785714285714"/>
    <n v="6"/>
    <n v="5.3571428571428603E-2"/>
    <n v="0"/>
    <n v="0"/>
    <n v="1"/>
    <n v="8.2644628099173608E-3"/>
    <n v="0"/>
    <n v="0"/>
    <n v="0"/>
    <n v="1.95161290322581"/>
    <n v="61.999999999999886"/>
    <n v="9"/>
    <n v="30.4444444444444"/>
  </r>
  <r>
    <n v="2017"/>
    <x v="8"/>
    <x v="6"/>
    <s v="CRUED"/>
    <x v="190"/>
    <n v="81"/>
    <n v="74"/>
    <n v="7.2297297297297298"/>
    <n v="81"/>
    <n v="8.2839506172839492"/>
    <n v="0"/>
    <n v="0"/>
    <n v="66"/>
    <n v="6560.2025316455702"/>
    <n v="0.81481481481481499"/>
    <n v="69"/>
    <n v="45.971014492753604"/>
    <n v="25"/>
    <n v="170.16"/>
    <n v="30"/>
    <n v="239.666666666667"/>
    <n v="26"/>
    <n v="10.5"/>
    <n v="44"/>
    <n v="171.20454545454501"/>
    <n v="37"/>
    <n v="652.85294117647095"/>
    <n v="44"/>
    <n v="210.56818181818201"/>
    <n v="0.54320987654320996"/>
    <n v="2"/>
    <n v="85"/>
    <n v="2.4691358024691398E-2"/>
    <n v="25"/>
    <n v="0.73529411764705899"/>
    <n v="8"/>
    <n v="0.23529411764705899"/>
    <n v="24"/>
    <n v="0.54545454545454497"/>
    <n v="6"/>
    <n v="0.13636363636363599"/>
    <n v="0"/>
    <n v="0"/>
    <n v="0"/>
    <n v="0"/>
    <n v="0"/>
    <n v="0"/>
    <n v="0"/>
    <n v="1.5"/>
    <n v="54"/>
    <n v="31"/>
    <n v="12.935483870967699"/>
  </r>
  <r>
    <n v="2017"/>
    <x v="8"/>
    <x v="6"/>
    <s v="MEDADA"/>
    <x v="123"/>
    <n v="150"/>
    <n v="143"/>
    <n v="2.06993006993007"/>
    <n v="150"/>
    <n v="4.1466666666666701"/>
    <n v="4"/>
    <n v="2.66666666666667E-2"/>
    <n v="48"/>
    <n v="1842.41216216216"/>
    <n v="0.32"/>
    <n v="52"/>
    <n v="12.9807692307692"/>
    <n v="30"/>
    <n v="20.933333333333302"/>
    <n v="5"/>
    <n v="99.6"/>
    <n v="5"/>
    <n v="3.6"/>
    <n v="139"/>
    <n v="67.474820143884898"/>
    <n v="5"/>
    <n v="186"/>
    <n v="145"/>
    <n v="82.944827586206898"/>
    <n v="0.96666666666666701"/>
    <n v="110"/>
    <n v="62.7"/>
    <n v="0.73333333333333295"/>
    <n v="2"/>
    <n v="0.4"/>
    <n v="0"/>
    <n v="0"/>
    <n v="11"/>
    <n v="7.5862068965517199E-2"/>
    <n v="8"/>
    <n v="5.5172413793103503E-2"/>
    <n v="0"/>
    <n v="0"/>
    <n v="0"/>
    <n v="0"/>
    <n v="0"/>
    <n v="0"/>
    <n v="4"/>
    <n v="1.5625"/>
    <n v="96"/>
    <n v="5"/>
    <n v="13.4"/>
  </r>
  <r>
    <n v="2017"/>
    <x v="8"/>
    <x v="6"/>
    <s v="BABLI"/>
    <x v="133"/>
    <n v="193"/>
    <n v="179"/>
    <n v="2.24581005586592"/>
    <n v="193"/>
    <n v="3.5284974093264299"/>
    <n v="2"/>
    <n v="1.03626943005181E-2"/>
    <n v="103"/>
    <n v="6106.7916666666697"/>
    <n v="0.53367875647668395"/>
    <n v="154"/>
    <n v="10.8766233766234"/>
    <n v="56"/>
    <n v="24.678571428571399"/>
    <n v="6"/>
    <n v="184.5"/>
    <n v="6"/>
    <n v="3.8333333333333299"/>
    <n v="183"/>
    <n v="106.437158469945"/>
    <n v="6"/>
    <n v="307.83333333333297"/>
    <n v="187"/>
    <n v="118.417112299465"/>
    <n v="0.96891191709844604"/>
    <n v="69"/>
    <n v="46.043478260869598"/>
    <n v="0.35751295336787597"/>
    <n v="3"/>
    <n v="0.5"/>
    <n v="3"/>
    <n v="0.5"/>
    <n v="40"/>
    <n v="0.21390374331550799"/>
    <n v="33"/>
    <n v="0.17647058823529399"/>
    <n v="0"/>
    <n v="0"/>
    <n v="2"/>
    <n v="1.03626943005181E-2"/>
    <n v="0"/>
    <n v="0"/>
    <n v="2"/>
    <n v="1.93"/>
    <n v="100"/>
    <n v="6"/>
    <n v="4.3333333333333304"/>
  </r>
  <r>
    <n v="2017"/>
    <x v="8"/>
    <x v="6"/>
    <s v="CRUCH"/>
    <x v="116"/>
    <n v="27"/>
    <n v="25"/>
    <n v="2.68"/>
    <n v="27"/>
    <n v="5.2592592592592604"/>
    <n v="2"/>
    <n v="7.4074074074074098E-2"/>
    <n v="6"/>
    <n v="1020.81481481481"/>
    <n v="0.22222222222222199"/>
    <n v="15"/>
    <n v="9.8666666666666707"/>
    <n v="6"/>
    <n v="50.1666666666667"/>
    <n v="0"/>
    <n v="0"/>
    <n v="0"/>
    <n v="0"/>
    <n v="23"/>
    <n v="116.73913043478299"/>
    <n v="0"/>
    <n v="0"/>
    <n v="27"/>
    <n v="138.51851851851899"/>
    <n v="1"/>
    <n v="13"/>
    <n v="62.307692307692299"/>
    <n v="0.48148148148148101"/>
    <n v="0"/>
    <n v="0"/>
    <n v="0"/>
    <n v="0"/>
    <n v="8"/>
    <n v="0.296296296296296"/>
    <n v="4"/>
    <n v="0.148148148148148"/>
    <n v="0"/>
    <n v="0"/>
    <n v="0"/>
    <n v="0"/>
    <n v="0"/>
    <n v="0"/>
    <n v="3"/>
    <n v="1.5882352941176501"/>
    <n v="16.999999999999968"/>
    <n v="0"/>
    <n v="0"/>
  </r>
  <r>
    <n v="2017"/>
    <x v="8"/>
    <x v="6"/>
    <s v="WILSC"/>
    <x v="131"/>
    <n v="124"/>
    <n v="105"/>
    <n v="2.4857142857142902"/>
    <n v="121"/>
    <n v="3.97520661157025"/>
    <n v="2"/>
    <n v="1.6528925619834701E-2"/>
    <n v="37"/>
    <n v="1417.9043478260901"/>
    <n v="0.29838709677419401"/>
    <n v="106"/>
    <n v="16.7830188679245"/>
    <n v="45"/>
    <n v="119.088888888889"/>
    <n v="51"/>
    <n v="173.01960784313701"/>
    <n v="49"/>
    <n v="24.1428571428571"/>
    <n v="49"/>
    <n v="153.12244897959201"/>
    <n v="61"/>
    <n v="503.722222222222"/>
    <n v="62"/>
    <n v="181.7"/>
    <n v="0.483870967741936"/>
    <n v="14"/>
    <n v="60.642857142857103"/>
    <n v="0.112903225806452"/>
    <n v="36"/>
    <n v="0.66666666666666696"/>
    <n v="8"/>
    <n v="0.148148148148148"/>
    <n v="26"/>
    <n v="0.43333333333333302"/>
    <n v="6"/>
    <n v="0.1"/>
    <n v="0"/>
    <n v="0"/>
    <n v="0"/>
    <n v="0"/>
    <n v="1"/>
    <n v="0"/>
    <n v="2"/>
    <n v="1.64"/>
    <n v="75.609756097560975"/>
    <n v="47"/>
    <n v="19.404255319148898"/>
  </r>
  <r>
    <n v="2017"/>
    <x v="8"/>
    <x v="6"/>
    <s v="SETHA"/>
    <x v="213"/>
    <n v="1"/>
    <n v="1"/>
    <n v="3"/>
    <n v="1"/>
    <n v="11"/>
    <n v="0"/>
    <n v="0"/>
    <n v="0"/>
    <n v="373"/>
    <n v="0"/>
    <n v="1"/>
    <n v="28"/>
    <n v="1"/>
    <n v="61"/>
    <n v="0"/>
    <n v="0"/>
    <n v="0"/>
    <n v="0"/>
    <n v="1"/>
    <n v="179"/>
    <n v="0"/>
    <n v="0"/>
    <n v="1"/>
    <n v="1056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n v="2017"/>
    <x v="8"/>
    <x v="6"/>
    <s v="FUDAN"/>
    <x v="124"/>
    <n v="158"/>
    <n v="145"/>
    <n v="1.68965517241379"/>
    <n v="158"/>
    <n v="2.84810126582278"/>
    <n v="2"/>
    <n v="1.26582278481013E-2"/>
    <n v="71"/>
    <n v="3752.4903225806502"/>
    <n v="0.449367088607595"/>
    <n v="104"/>
    <n v="9.1826923076923102"/>
    <n v="48"/>
    <n v="23.8125"/>
    <n v="9"/>
    <n v="156.888888888889"/>
    <n v="9"/>
    <n v="33.1111111111111"/>
    <n v="143"/>
    <n v="76.811188811188799"/>
    <n v="9"/>
    <n v="270.88888888888903"/>
    <n v="149"/>
    <n v="93.161073825503394"/>
    <n v="0.943037974683544"/>
    <n v="95"/>
    <n v="59.621052631578898"/>
    <n v="0.60126582278481"/>
    <n v="4"/>
    <n v="0.44444444444444398"/>
    <n v="2"/>
    <n v="0.22222222222222199"/>
    <n v="19"/>
    <n v="0.12751677852349"/>
    <n v="12"/>
    <n v="8.0536912751677805E-2"/>
    <n v="0"/>
    <n v="0"/>
    <n v="0"/>
    <n v="0"/>
    <n v="0"/>
    <n v="0"/>
    <n v="1"/>
    <n v="1.9036144578313301"/>
    <n v="82.999999999999787"/>
    <n v="9"/>
    <n v="13.1111111111111"/>
  </r>
  <r>
    <n v="2017"/>
    <x v="8"/>
    <x v="6"/>
    <s v="ELASH"/>
    <x v="212"/>
    <n v="1"/>
    <n v="1"/>
    <n v="35"/>
    <n v="1"/>
    <n v="36"/>
    <n v="0"/>
    <n v="0"/>
    <n v="0"/>
    <n v="-471"/>
    <n v="0"/>
    <n v="1"/>
    <n v="38"/>
    <n v="0"/>
    <n v="0"/>
    <n v="0"/>
    <n v="0"/>
    <n v="0"/>
    <n v="0"/>
    <n v="1"/>
    <n v="128"/>
    <n v="0"/>
    <n v="0"/>
    <n v="1"/>
    <n v="75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8"/>
    <x v="6"/>
    <s v="LEBD1"/>
    <x v="189"/>
    <n v="150"/>
    <n v="129"/>
    <n v="4.2403100775193803"/>
    <n v="150"/>
    <n v="5.7333333333333298"/>
    <n v="0"/>
    <n v="0"/>
    <n v="58"/>
    <n v="1385.3913043478301"/>
    <n v="0.38666666666666699"/>
    <n v="134"/>
    <n v="20.9402985074627"/>
    <n v="62"/>
    <n v="153.693548387097"/>
    <n v="79"/>
    <n v="172.25316455696199"/>
    <n v="79"/>
    <n v="8.4683544303797493"/>
    <n v="59"/>
    <n v="171.694915254237"/>
    <n v="90"/>
    <n v="485.89189189189199"/>
    <n v="60"/>
    <n v="194"/>
    <n v="0.39333333333333298"/>
    <n v="8"/>
    <n v="62"/>
    <n v="5.3333333333333302E-2"/>
    <n v="57"/>
    <n v="0.77027027027026995"/>
    <n v="9"/>
    <n v="0.121621621621622"/>
    <n v="26"/>
    <n v="0.44067796610169502"/>
    <n v="8"/>
    <n v="0.13559322033898299"/>
    <n v="0"/>
    <n v="0"/>
    <n v="0"/>
    <n v="0"/>
    <n v="0"/>
    <n v="0"/>
    <n v="2"/>
    <n v="1.57894736842105"/>
    <n v="95.000000000000156"/>
    <n v="74"/>
    <n v="31.364864864864899"/>
  </r>
  <r>
    <n v="2017"/>
    <x v="8"/>
    <x v="6"/>
    <s v="KLANA"/>
    <x v="120"/>
    <n v="227"/>
    <n v="215"/>
    <n v="2.50232558139535"/>
    <n v="226"/>
    <n v="4"/>
    <n v="0"/>
    <n v="0"/>
    <n v="118"/>
    <n v="2056.0265486725698"/>
    <n v="0.51982378854625599"/>
    <n v="156"/>
    <n v="18.903846153846199"/>
    <n v="38"/>
    <n v="120.105263157895"/>
    <n v="18"/>
    <n v="233.333333333333"/>
    <n v="17"/>
    <n v="5.4117647058823497"/>
    <n v="204"/>
    <n v="116.553921568627"/>
    <n v="18"/>
    <n v="544.33333333333303"/>
    <n v="208"/>
    <n v="133.07729468599001"/>
    <n v="0.91189427312775295"/>
    <n v="103"/>
    <n v="65.631067961165002"/>
    <n v="0.45374449339207001"/>
    <n v="12"/>
    <n v="0.66666666666666696"/>
    <n v="7"/>
    <n v="0.38888888888888901"/>
    <n v="37"/>
    <n v="0.17874396135265699"/>
    <n v="27"/>
    <n v="0.13043478260869601"/>
    <n v="0"/>
    <n v="0"/>
    <n v="0"/>
    <n v="0"/>
    <n v="1"/>
    <n v="0"/>
    <n v="4"/>
    <n v="1.96521739130435"/>
    <n v="115.508849557522"/>
    <n v="18"/>
    <n v="14.7777777777778"/>
  </r>
  <r>
    <n v="2017"/>
    <x v="8"/>
    <x v="6"/>
    <s v="MCCSE"/>
    <x v="350"/>
    <n v="1"/>
    <n v="1"/>
    <n v="1"/>
    <n v="1"/>
    <n v="2"/>
    <n v="0"/>
    <n v="0"/>
    <n v="0"/>
    <n v="721"/>
    <n v="0"/>
    <n v="1"/>
    <n v="2"/>
    <n v="1"/>
    <n v="235"/>
    <n v="0"/>
    <n v="0"/>
    <n v="0"/>
    <n v="0"/>
    <n v="0"/>
    <n v="0"/>
    <n v="1"/>
    <n v="4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8"/>
    <x v="6"/>
    <s v="RUBJO"/>
    <x v="194"/>
    <n v="95"/>
    <n v="85"/>
    <n v="6.8941176470588204"/>
    <n v="95"/>
    <n v="7.8842105263157896"/>
    <n v="6"/>
    <n v="6.3157894736842093E-2"/>
    <n v="21"/>
    <n v="158.98734177215201"/>
    <n v="0.221052631578947"/>
    <n v="81"/>
    <n v="28.876543209876498"/>
    <n v="33"/>
    <n v="125.030303030303"/>
    <n v="62"/>
    <n v="162.22580645161301"/>
    <n v="55"/>
    <n v="11.2727272727273"/>
    <n v="25"/>
    <n v="162.88"/>
    <n v="67"/>
    <n v="443.53448275862098"/>
    <n v="28"/>
    <n v="203.76"/>
    <n v="0.26315789473684198"/>
    <n v="2"/>
    <n v="120"/>
    <n v="2.1052631578947399E-2"/>
    <n v="39"/>
    <n v="0.67241379310344795"/>
    <n v="16"/>
    <n v="0.27586206896551702"/>
    <n v="3"/>
    <n v="0.12"/>
    <n v="3"/>
    <n v="0.12"/>
    <n v="0"/>
    <n v="0"/>
    <n v="0"/>
    <n v="0"/>
    <n v="0"/>
    <n v="0"/>
    <n v="2"/>
    <n v="1.72727272727273"/>
    <n v="54.999999999999915"/>
    <n v="60"/>
    <n v="34.433333333333302"/>
  </r>
  <r>
    <n v="2017"/>
    <x v="8"/>
    <x v="6"/>
    <s v="HASKE"/>
    <x v="203"/>
    <n v="20"/>
    <n v="6"/>
    <n v="4.3333333333333304"/>
    <n v="20"/>
    <n v="6.45"/>
    <n v="0"/>
    <n v="0"/>
    <n v="1"/>
    <n v="146.26315789473699"/>
    <n v="0.05"/>
    <n v="18"/>
    <n v="23.1111111111111"/>
    <n v="1"/>
    <n v="15"/>
    <n v="2"/>
    <n v="179.5"/>
    <n v="2"/>
    <n v="9"/>
    <n v="16"/>
    <n v="74.8125"/>
    <n v="2"/>
    <n v="217"/>
    <n v="18"/>
    <n v="112"/>
    <n v="0.9"/>
    <n v="10"/>
    <n v="73.5"/>
    <n v="0.5"/>
    <n v="1"/>
    <n v="0.5"/>
    <n v="0"/>
    <n v="0"/>
    <n v="2"/>
    <n v="0.11111111111111099"/>
    <n v="2"/>
    <n v="0.11111111111111099"/>
    <n v="3"/>
    <n v="0.15"/>
    <n v="2"/>
    <n v="0.1"/>
    <n v="0"/>
    <n v="0"/>
    <n v="0"/>
    <n v="1.6666666666666701"/>
    <n v="11.999999999999975"/>
    <n v="2"/>
    <n v="4"/>
  </r>
  <r>
    <n v="2017"/>
    <x v="8"/>
    <x v="6"/>
    <s v="OZCMI"/>
    <x v="351"/>
    <n v="1"/>
    <n v="0"/>
    <n v="0"/>
    <n v="1"/>
    <n v="2"/>
    <n v="0"/>
    <n v="0"/>
    <n v="1"/>
    <n v="4221"/>
    <n v="1"/>
    <n v="1"/>
    <n v="14"/>
    <n v="1"/>
    <n v="4"/>
    <n v="0"/>
    <n v="0"/>
    <n v="0"/>
    <n v="0"/>
    <n v="1"/>
    <n v="84"/>
    <n v="0"/>
    <n v="0"/>
    <n v="1"/>
    <n v="247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8"/>
    <x v="6"/>
    <s v="STORI"/>
    <x v="117"/>
    <n v="80"/>
    <n v="61"/>
    <n v="4.0327868852459003"/>
    <n v="80"/>
    <n v="4.7125000000000004"/>
    <n v="2"/>
    <n v="2.5000000000000001E-2"/>
    <n v="42"/>
    <n v="2124.9466666666699"/>
    <n v="0.52500000000000002"/>
    <n v="63"/>
    <n v="19.8888888888889"/>
    <n v="20"/>
    <n v="128.65"/>
    <n v="29"/>
    <n v="119.862068965517"/>
    <n v="28"/>
    <n v="22.178571428571399"/>
    <n v="40"/>
    <n v="114.375"/>
    <n v="35"/>
    <n v="507.85185185185202"/>
    <n v="45"/>
    <n v="164.13333333333301"/>
    <n v="0.5625"/>
    <n v="17"/>
    <n v="54.764705882352899"/>
    <n v="0.21249999999999999"/>
    <n v="15"/>
    <n v="0.55555555555555602"/>
    <n v="9"/>
    <n v="0.33333333333333298"/>
    <n v="14"/>
    <n v="0.31111111111111101"/>
    <n v="3"/>
    <n v="6.6666666666666693E-2"/>
    <n v="0"/>
    <n v="0"/>
    <n v="0"/>
    <n v="0"/>
    <n v="0"/>
    <n v="0"/>
    <n v="2"/>
    <n v="1.5384615384615401"/>
    <n v="51.999999999999943"/>
    <n v="25"/>
    <n v="9.2799999999999994"/>
  </r>
  <r>
    <n v="2017"/>
    <x v="8"/>
    <x v="6"/>
    <s v="OKUYA"/>
    <x v="204"/>
    <n v="29"/>
    <n v="27"/>
    <n v="4.1481481481481497"/>
    <n v="29"/>
    <n v="6.3448275862069003"/>
    <n v="2"/>
    <n v="6.8965517241379296E-2"/>
    <n v="17"/>
    <n v="3687.84"/>
    <n v="0.58620689655172398"/>
    <n v="19"/>
    <n v="119.894736842105"/>
    <n v="11"/>
    <n v="149.272727272727"/>
    <n v="16"/>
    <n v="161.6875"/>
    <n v="15"/>
    <n v="4.1333333333333302"/>
    <n v="9"/>
    <n v="241.888888888889"/>
    <n v="19"/>
    <n v="470.125"/>
    <n v="10"/>
    <n v="269.5"/>
    <n v="0.34482758620689702"/>
    <n v="0"/>
    <n v="0"/>
    <n v="0"/>
    <n v="13"/>
    <n v="0.8125"/>
    <n v="5"/>
    <n v="0.3125"/>
    <n v="4"/>
    <n v="0.4"/>
    <n v="1"/>
    <n v="0.1"/>
    <n v="0"/>
    <n v="0"/>
    <n v="0"/>
    <n v="0"/>
    <n v="0"/>
    <n v="0"/>
    <n v="0"/>
    <n v="1.6111111111111101"/>
    <n v="18.000000000000011"/>
    <n v="14"/>
    <n v="4.3571428571428603"/>
  </r>
  <r>
    <n v="2017"/>
    <x v="8"/>
    <x v="6"/>
    <s v="GANLA"/>
    <x v="186"/>
    <n v="62"/>
    <n v="55"/>
    <n v="2.4"/>
    <n v="62"/>
    <n v="3.9838709677419399"/>
    <n v="0"/>
    <n v="0"/>
    <n v="43"/>
    <n v="3927.4262295081999"/>
    <n v="0.69354838709677402"/>
    <n v="52"/>
    <n v="24.538461538461501"/>
    <n v="33"/>
    <n v="151.60606060606099"/>
    <n v="25"/>
    <n v="147.32"/>
    <n v="20"/>
    <n v="14.15"/>
    <n v="30"/>
    <n v="165"/>
    <n v="31"/>
    <n v="634.625"/>
    <n v="31"/>
    <n v="212.83870967741899"/>
    <n v="0.5"/>
    <n v="3"/>
    <n v="94.3333333333333"/>
    <n v="4.8387096774193603E-2"/>
    <n v="14"/>
    <n v="0.58333333333333304"/>
    <n v="1"/>
    <n v="4.1666666666666699E-2"/>
    <n v="13"/>
    <n v="0.41935483870967699"/>
    <n v="3"/>
    <n v="9.6774193548387094E-2"/>
    <n v="0"/>
    <n v="0"/>
    <n v="0"/>
    <n v="0"/>
    <n v="0"/>
    <n v="0"/>
    <n v="0"/>
    <n v="1.51219512195122"/>
    <n v="40.999999999999986"/>
    <n v="24"/>
    <n v="72.3333333333333"/>
  </r>
  <r>
    <n v="2017"/>
    <x v="8"/>
    <x v="6"/>
    <s v="TEAAM"/>
    <x v="205"/>
    <n v="168"/>
    <n v="93"/>
    <n v="2.1182795698924699"/>
    <n v="168"/>
    <n v="6.03571428571429"/>
    <n v="0"/>
    <n v="0"/>
    <n v="23"/>
    <n v="752.40476190476204"/>
    <n v="0.136904761904762"/>
    <n v="130"/>
    <n v="16.0615384615385"/>
    <n v="32"/>
    <n v="21.0625"/>
    <n v="7"/>
    <n v="93.857142857142904"/>
    <n v="6"/>
    <n v="10.8333333333333"/>
    <n v="156"/>
    <n v="55.192307692307701"/>
    <n v="7"/>
    <n v="149.28571428571399"/>
    <n v="161"/>
    <n v="78.801242236024805"/>
    <n v="0.95833333333333304"/>
    <n v="107"/>
    <n v="62.429906542056102"/>
    <n v="0.63690476190476197"/>
    <n v="1"/>
    <n v="0.14285714285714299"/>
    <n v="2"/>
    <n v="0.28571428571428598"/>
    <n v="4"/>
    <n v="2.4844720496894401E-2"/>
    <n v="2"/>
    <n v="1.2422360248447201E-2"/>
    <n v="5"/>
    <n v="2.9761904761904798E-2"/>
    <n v="4"/>
    <n v="2.3809523809523801E-2"/>
    <n v="0"/>
    <n v="0"/>
    <n v="0"/>
    <n v="1.7319587628866"/>
    <n v="96.999999999999886"/>
    <n v="7"/>
    <n v="2.4285714285714302"/>
  </r>
  <r>
    <n v="2017"/>
    <x v="8"/>
    <x v="6"/>
    <s v="WALAY"/>
    <x v="125"/>
    <n v="112"/>
    <n v="88"/>
    <n v="2.3409090909090899"/>
    <n v="112"/>
    <n v="4.25"/>
    <n v="0"/>
    <n v="0"/>
    <n v="5"/>
    <n v="-15.339449541284401"/>
    <n v="4.4642857142857102E-2"/>
    <n v="93"/>
    <n v="25.4086021505376"/>
    <n v="27"/>
    <n v="70.962962962963005"/>
    <n v="33"/>
    <n v="158.87878787878799"/>
    <n v="30"/>
    <n v="13.866666666666699"/>
    <n v="75"/>
    <n v="112.666666666667"/>
    <n v="34"/>
    <n v="340.17857142857099"/>
    <n v="78"/>
    <n v="157.592105263158"/>
    <n v="0.67857142857142905"/>
    <n v="23"/>
    <n v="80.391304347826093"/>
    <n v="0.20535714285714299"/>
    <n v="16"/>
    <n v="0.57142857142857095"/>
    <n v="9"/>
    <n v="0.32142857142857101"/>
    <n v="14"/>
    <n v="0.18421052631578899"/>
    <n v="10"/>
    <n v="0.13157894736842099"/>
    <n v="0"/>
    <n v="0"/>
    <n v="1"/>
    <n v="8.9285714285714298E-3"/>
    <n v="0"/>
    <n v="0"/>
    <n v="2"/>
    <n v="1.38271604938272"/>
    <n v="80.999999999999773"/>
    <n v="29"/>
    <n v="16.535714285714299"/>
  </r>
  <r>
    <n v="2017"/>
    <x v="8"/>
    <x v="6"/>
    <s v="GADCH"/>
    <x v="130"/>
    <n v="102"/>
    <n v="90"/>
    <n v="6.2777777777777803"/>
    <n v="102"/>
    <n v="7.9411764705882399"/>
    <n v="4"/>
    <n v="3.9215686274509803E-2"/>
    <n v="29"/>
    <n v="928.15217391304304"/>
    <n v="0.28431372549019601"/>
    <n v="88"/>
    <n v="27.215909090909101"/>
    <n v="37"/>
    <n v="110.18918918918899"/>
    <n v="53"/>
    <n v="155.56603773584899"/>
    <n v="49"/>
    <n v="6.2653061224489797"/>
    <n v="42"/>
    <n v="172.47619047619"/>
    <n v="59"/>
    <n v="518.73076923076906"/>
    <n v="43"/>
    <n v="202.16279069767401"/>
    <n v="0.42156862745098"/>
    <n v="7"/>
    <n v="71.428571428571402"/>
    <n v="6.8627450980392204E-2"/>
    <n v="31"/>
    <n v="0.59615384615384603"/>
    <n v="10"/>
    <n v="0.19230769230769201"/>
    <n v="13"/>
    <n v="0.30232558139534899"/>
    <n v="6"/>
    <n v="0.13953488372093001"/>
    <n v="1"/>
    <n v="9.8039215686274508E-3"/>
    <n v="0"/>
    <n v="0"/>
    <n v="0"/>
    <n v="0"/>
    <n v="2"/>
    <n v="1.4166666666666701"/>
    <n v="71.999999999999829"/>
    <n v="52"/>
    <n v="12.5"/>
  </r>
  <r>
    <n v="2017"/>
    <x v="8"/>
    <x v="6"/>
    <s v="CHAMA2"/>
    <x v="115"/>
    <n v="19"/>
    <n v="19"/>
    <n v="2.6842105263157898"/>
    <n v="19"/>
    <n v="5.9473684210526301"/>
    <n v="0"/>
    <n v="0"/>
    <n v="1"/>
    <n v="44.105263157894697"/>
    <n v="5.2631578947368397E-2"/>
    <n v="19"/>
    <n v="97.526315789473699"/>
    <n v="11"/>
    <n v="267.72727272727298"/>
    <n v="10"/>
    <n v="269.5"/>
    <n v="10"/>
    <n v="4.0999999999999996"/>
    <n v="8"/>
    <n v="337.375"/>
    <n v="10"/>
    <n v="959.83333333333303"/>
    <n v="9"/>
    <n v="360.88888888888903"/>
    <n v="0.47368421052631599"/>
    <n v="0"/>
    <n v="0"/>
    <n v="0"/>
    <n v="5"/>
    <n v="0.83333333333333304"/>
    <n v="5"/>
    <n v="0.83333333333333304"/>
    <n v="5"/>
    <n v="0.55555555555555602"/>
    <n v="1"/>
    <n v="0.11111111111111099"/>
    <n v="0"/>
    <n v="0"/>
    <n v="0"/>
    <n v="0"/>
    <n v="0"/>
    <n v="0"/>
    <n v="0"/>
    <n v="1.4615384615384599"/>
    <n v="13.000000000000014"/>
    <n v="10"/>
    <n v="10.3"/>
  </r>
  <r>
    <n v="2017"/>
    <x v="8"/>
    <x v="6"/>
    <s v="KRANI"/>
    <x v="211"/>
    <n v="159"/>
    <n v="154"/>
    <n v="3.4935064935064899"/>
    <n v="159"/>
    <n v="4.68553459119497"/>
    <n v="0"/>
    <n v="0"/>
    <n v="61"/>
    <n v="1838.5063291139199"/>
    <n v="0.383647798742138"/>
    <n v="155"/>
    <n v="22.1354838709677"/>
    <n v="53"/>
    <n v="79.113207547169793"/>
    <n v="62"/>
    <n v="174.806451612903"/>
    <n v="27"/>
    <n v="18.629629629629601"/>
    <n v="88"/>
    <n v="180.96590909090901"/>
    <n v="67"/>
    <n v="448.46875"/>
    <n v="92"/>
    <n v="211.119565217391"/>
    <n v="0.57861635220125796"/>
    <n v="2"/>
    <n v="135"/>
    <n v="1.25786163522013E-2"/>
    <n v="44"/>
    <n v="0.6875"/>
    <n v="14"/>
    <n v="0.21875"/>
    <n v="36"/>
    <n v="0.39130434782608697"/>
    <n v="12"/>
    <n v="0.13043478260869601"/>
    <n v="0"/>
    <n v="0"/>
    <n v="0"/>
    <n v="0"/>
    <n v="0"/>
    <n v="0"/>
    <n v="4"/>
    <n v="1.325"/>
    <n v="120"/>
    <n v="65"/>
    <n v="4.3846153846153904"/>
  </r>
  <r>
    <n v="2017"/>
    <x v="8"/>
    <x v="6"/>
    <s v="CABRO1"/>
    <x v="209"/>
    <n v="195"/>
    <n v="95"/>
    <n v="1.7894736842105301"/>
    <n v="195"/>
    <n v="4.0307692307692298"/>
    <n v="6"/>
    <n v="3.0769230769230799E-2"/>
    <n v="25"/>
    <n v="577.78421052631597"/>
    <n v="0.128205128205128"/>
    <n v="165"/>
    <n v="25.3333333333333"/>
    <n v="45"/>
    <n v="50.977777777777803"/>
    <n v="28"/>
    <n v="165.642857142857"/>
    <n v="25"/>
    <n v="13.4"/>
    <n v="160"/>
    <n v="74.956249999999997"/>
    <n v="28"/>
    <n v="382.75"/>
    <n v="167"/>
    <n v="95.449101796407206"/>
    <n v="0.85641025641025603"/>
    <n v="94"/>
    <n v="76.212765957446805"/>
    <n v="0.482051282051282"/>
    <n v="11"/>
    <n v="0.39285714285714302"/>
    <n v="9"/>
    <n v="0.32142857142857101"/>
    <n v="10"/>
    <n v="5.9880239520958098E-2"/>
    <n v="7"/>
    <n v="4.1916167664670698E-2"/>
    <n v="6"/>
    <n v="3.0769230769230799E-2"/>
    <n v="5"/>
    <n v="2.5641025641025599E-2"/>
    <n v="0"/>
    <n v="0"/>
    <n v="3"/>
    <n v="1.5983606557377099"/>
    <n v="121.99999999999962"/>
    <n v="25"/>
    <n v="14.76"/>
  </r>
  <r>
    <n v="2017"/>
    <x v="8"/>
    <x v="6"/>
    <s v="LEOLE"/>
    <x v="197"/>
    <n v="15"/>
    <n v="10"/>
    <n v="1.8"/>
    <n v="14"/>
    <n v="2.8571428571428599"/>
    <n v="0"/>
    <n v="0"/>
    <n v="0"/>
    <n v="589.93333333333305"/>
    <n v="0"/>
    <n v="14"/>
    <n v="14.714285714285699"/>
    <n v="7"/>
    <n v="60.714285714285701"/>
    <n v="6"/>
    <n v="226.5"/>
    <n v="6"/>
    <n v="2.6666666666666701"/>
    <n v="9"/>
    <n v="131"/>
    <n v="6"/>
    <n v="381.2"/>
    <n v="9"/>
    <n v="163"/>
    <n v="0.6"/>
    <n v="1"/>
    <n v="37"/>
    <n v="6.6666666666666693E-2"/>
    <n v="2"/>
    <n v="0.4"/>
    <n v="3"/>
    <n v="0.6"/>
    <n v="3"/>
    <n v="0.33333333333333298"/>
    <n v="1"/>
    <n v="0.11111111111111099"/>
    <n v="0"/>
    <n v="0"/>
    <n v="0"/>
    <n v="0"/>
    <n v="0"/>
    <n v="0"/>
    <n v="0"/>
    <n v="1.15384615384615"/>
    <n v="13.000000000000044"/>
    <n v="6"/>
    <n v="9.5"/>
  </r>
  <r>
    <n v="2017"/>
    <x v="8"/>
    <x v="6"/>
    <s v="AMNSI"/>
    <x v="187"/>
    <n v="187"/>
    <n v="154"/>
    <n v="2.9805194805194799"/>
    <n v="186"/>
    <n v="4.7741935483870996"/>
    <n v="6"/>
    <n v="3.2258064516128997E-2"/>
    <n v="54"/>
    <n v="1132.52542372881"/>
    <n v="0.28877005347593598"/>
    <n v="173"/>
    <n v="25.028901734104"/>
    <n v="81"/>
    <n v="120.333333333333"/>
    <n v="81"/>
    <n v="169.34567901234601"/>
    <n v="46"/>
    <n v="12.869565217391299"/>
    <n v="99"/>
    <n v="142.46464646464599"/>
    <n v="83"/>
    <n v="539.90123456790104"/>
    <n v="104"/>
    <n v="186.14563106796101"/>
    <n v="0.55080213903743303"/>
    <n v="27"/>
    <n v="87.740740740740705"/>
    <n v="0.14438502673796799"/>
    <n v="50"/>
    <n v="0.61728395061728403"/>
    <n v="15"/>
    <n v="0.18518518518518501"/>
    <n v="17"/>
    <n v="0.16504854368932001"/>
    <n v="12"/>
    <n v="0.116504854368932"/>
    <n v="2"/>
    <n v="1.06951871657754E-2"/>
    <n v="3"/>
    <n v="1.60427807486631E-2"/>
    <n v="0"/>
    <n v="0"/>
    <n v="1"/>
    <n v="1.32624113475177"/>
    <n v="141.00000000000034"/>
    <n v="81"/>
    <n v="19.320987654321002"/>
  </r>
  <r>
    <n v="2017"/>
    <x v="8"/>
    <x v="6"/>
    <s v="BENAD"/>
    <x v="196"/>
    <n v="26"/>
    <n v="24"/>
    <n v="2.6666666666666701"/>
    <n v="26"/>
    <n v="3.5769230769230802"/>
    <n v="0"/>
    <n v="0"/>
    <n v="14"/>
    <n v="1169.94444444444"/>
    <n v="0.53846153846153799"/>
    <n v="23"/>
    <n v="43.130434782608702"/>
    <n v="8"/>
    <n v="94.75"/>
    <n v="11"/>
    <n v="184.272727272727"/>
    <n v="7"/>
    <n v="22.571428571428601"/>
    <n v="15"/>
    <n v="183.333333333333"/>
    <n v="11"/>
    <n v="378.3"/>
    <n v="15"/>
    <n v="219.13333333333301"/>
    <n v="0.57692307692307698"/>
    <n v="1"/>
    <n v="184"/>
    <n v="3.8461538461538498E-2"/>
    <n v="5"/>
    <n v="0.5"/>
    <n v="3"/>
    <n v="0.3"/>
    <n v="2"/>
    <n v="0.133333333333333"/>
    <n v="5"/>
    <n v="0.33333333333333298"/>
    <n v="0"/>
    <n v="0"/>
    <n v="0"/>
    <n v="0"/>
    <n v="0"/>
    <n v="0"/>
    <n v="1"/>
    <n v="1.3"/>
    <n v="20"/>
    <n v="5"/>
    <n v="17.399999999999999"/>
  </r>
  <r>
    <n v="2017"/>
    <x v="8"/>
    <x v="6"/>
    <s v="WEBAM"/>
    <x v="195"/>
    <n v="155"/>
    <n v="148"/>
    <n v="4.4797297297297298"/>
    <n v="154"/>
    <n v="6.1038961038961004"/>
    <n v="0"/>
    <n v="0"/>
    <n v="87"/>
    <n v="3669.8133333333299"/>
    <n v="0.56129032258064504"/>
    <n v="148"/>
    <n v="26.25"/>
    <n v="50"/>
    <n v="130.54"/>
    <n v="63"/>
    <n v="195.09523809523799"/>
    <n v="66"/>
    <n v="19.515151515151501"/>
    <n v="73"/>
    <n v="188.945205479452"/>
    <n v="77"/>
    <n v="451.06849315068501"/>
    <n v="78"/>
    <n v="218.57894736842101"/>
    <n v="0.49032258064516099"/>
    <n v="6"/>
    <n v="132.333333333333"/>
    <n v="3.8709677419354799E-2"/>
    <n v="45"/>
    <n v="0.61643835616438403"/>
    <n v="18"/>
    <n v="0.24657534246575299"/>
    <n v="24"/>
    <n v="0.31578947368421101"/>
    <n v="17"/>
    <n v="0.22368421052631601"/>
    <n v="0"/>
    <n v="0"/>
    <n v="0"/>
    <n v="0"/>
    <n v="0"/>
    <n v="0"/>
    <n v="0"/>
    <n v="1.27049180327869"/>
    <n v="121.99999999999986"/>
    <n v="53"/>
    <n v="76.150943396226396"/>
  </r>
  <r>
    <n v="2017"/>
    <x v="8"/>
    <x v="6"/>
    <s v="ROKAB"/>
    <x v="193"/>
    <n v="20"/>
    <n v="18"/>
    <n v="3.6111111111111098"/>
    <n v="20"/>
    <n v="5.25"/>
    <n v="0"/>
    <n v="0"/>
    <n v="1"/>
    <n v="96.35"/>
    <n v="0.05"/>
    <n v="19"/>
    <n v="62.947368421052602"/>
    <n v="4"/>
    <n v="389.5"/>
    <n v="11"/>
    <n v="209.18181818181799"/>
    <n v="11"/>
    <n v="4.9090909090909101"/>
    <n v="8"/>
    <n v="273.375"/>
    <n v="11"/>
    <n v="537.29999999999995"/>
    <n v="9"/>
    <n v="405.66666666666703"/>
    <n v="0.45"/>
    <n v="2"/>
    <n v="329.5"/>
    <n v="0.1"/>
    <n v="8"/>
    <n v="0.8"/>
    <n v="1"/>
    <n v="0.1"/>
    <n v="6"/>
    <n v="0.66666666666666696"/>
    <n v="1"/>
    <n v="0.11111111111111099"/>
    <n v="0"/>
    <n v="0"/>
    <n v="0"/>
    <n v="0"/>
    <n v="0"/>
    <n v="0"/>
    <n v="1"/>
    <n v="1.1764705882352899"/>
    <n v="17.00000000000006"/>
    <n v="11"/>
    <n v="22.181818181818201"/>
  </r>
  <r>
    <n v="2017"/>
    <x v="8"/>
    <x v="6"/>
    <s v="AMIKE"/>
    <x v="128"/>
    <n v="134"/>
    <n v="88"/>
    <n v="2.6363636363636398"/>
    <n v="134"/>
    <n v="4.3208955223880601"/>
    <n v="0"/>
    <n v="0"/>
    <n v="29"/>
    <n v="575.31932773109202"/>
    <n v="0.21641791044776101"/>
    <n v="114"/>
    <n v="44.245614035087698"/>
    <n v="51"/>
    <n v="154.96078431372499"/>
    <n v="44"/>
    <n v="213.40909090909099"/>
    <n v="42"/>
    <n v="6.9523809523809499"/>
    <n v="78"/>
    <n v="125.333333333333"/>
    <n v="51"/>
    <n v="544.43902439024396"/>
    <n v="83"/>
    <n v="165.864197530864"/>
    <n v="0.60447761194029903"/>
    <n v="20"/>
    <n v="75"/>
    <n v="0.14925373134328401"/>
    <n v="24"/>
    <n v="0.58536585365853699"/>
    <n v="7"/>
    <n v="0.17073170731707299"/>
    <n v="17"/>
    <n v="0.209876543209877"/>
    <n v="11"/>
    <n v="0.13580246913580199"/>
    <n v="2"/>
    <n v="1.49253731343284E-2"/>
    <n v="0"/>
    <n v="0"/>
    <n v="0"/>
    <n v="0"/>
    <n v="1"/>
    <n v="1.52272727272727"/>
    <n v="88.000000000000156"/>
    <n v="40"/>
    <n v="15.275"/>
  </r>
  <r>
    <n v="2017"/>
    <x v="8"/>
    <x v="6"/>
    <s v="DIAVA"/>
    <x v="188"/>
    <n v="144"/>
    <n v="124"/>
    <n v="3.9919354838709702"/>
    <n v="143"/>
    <n v="5.55944055944056"/>
    <n v="0"/>
    <n v="0"/>
    <n v="68"/>
    <n v="1591.3790322580601"/>
    <n v="0.47222222222222199"/>
    <n v="123"/>
    <n v="44.252032520325201"/>
    <n v="52"/>
    <n v="152.25"/>
    <n v="75"/>
    <n v="183.84"/>
    <n v="67"/>
    <n v="11.9850746268657"/>
    <n v="56"/>
    <n v="217.80357142857099"/>
    <n v="82"/>
    <n v="432.45070422535201"/>
    <n v="61"/>
    <n v="303.85000000000002"/>
    <n v="0.41666666666666702"/>
    <n v="2"/>
    <n v="137"/>
    <n v="1.38888888888889E-2"/>
    <n v="43"/>
    <n v="0.60563380281690105"/>
    <n v="13"/>
    <n v="0.183098591549296"/>
    <n v="26"/>
    <n v="0.43333333333333302"/>
    <n v="11"/>
    <n v="0.18333333333333299"/>
    <n v="1"/>
    <n v="6.9444444444444397E-3"/>
    <n v="0"/>
    <n v="0"/>
    <n v="1"/>
    <n v="0"/>
    <n v="10"/>
    <n v="1.50526315789474"/>
    <n v="95.664335664335468"/>
    <n v="71"/>
    <n v="16.549295774647899"/>
  </r>
  <r>
    <n v="2017"/>
    <x v="8"/>
    <x v="6"/>
    <s v="FGUSL"/>
    <x v="210"/>
    <n v="4"/>
    <n v="1"/>
    <n v="0"/>
    <n v="4"/>
    <n v="1.25"/>
    <n v="0"/>
    <n v="0"/>
    <n v="0"/>
    <n v="-91"/>
    <n v="0"/>
    <n v="0"/>
    <n v="0"/>
    <n v="0"/>
    <n v="0"/>
    <n v="0"/>
    <n v="0"/>
    <n v="0"/>
    <n v="0"/>
    <n v="4"/>
    <n v="32.75"/>
    <n v="0"/>
    <n v="0"/>
    <n v="4"/>
    <n v="141"/>
    <n v="1"/>
    <n v="1"/>
    <n v="36"/>
    <n v="0.25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</r>
  <r>
    <n v="2017"/>
    <x v="8"/>
    <x v="6"/>
    <s v="NORKY"/>
    <x v="114"/>
    <n v="1"/>
    <n v="1"/>
    <n v="1"/>
    <n v="1"/>
    <n v="3"/>
    <n v="0"/>
    <n v="0"/>
    <n v="1"/>
    <n v="3500"/>
    <n v="1"/>
    <n v="1"/>
    <n v="9"/>
    <n v="0"/>
    <n v="0"/>
    <n v="0"/>
    <n v="0"/>
    <n v="0"/>
    <n v="0"/>
    <n v="0"/>
    <n v="0"/>
    <n v="0"/>
    <n v="0"/>
    <n v="1"/>
    <n v="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8"/>
    <x v="6"/>
    <s v="ROSJA"/>
    <x v="184"/>
    <n v="144"/>
    <n v="125"/>
    <n v="3.488"/>
    <n v="144"/>
    <n v="4.8125"/>
    <n v="2"/>
    <n v="1.38888888888889E-2"/>
    <n v="61"/>
    <n v="1084.1007194244601"/>
    <n v="0.42361111111111099"/>
    <n v="133"/>
    <n v="32.9924812030075"/>
    <n v="58"/>
    <n v="114.448275862069"/>
    <n v="54"/>
    <n v="183.555555555556"/>
    <n v="51"/>
    <n v="8.0980392156862706"/>
    <n v="80"/>
    <n v="169.5625"/>
    <n v="61"/>
    <n v="514.745454545455"/>
    <n v="83"/>
    <n v="196.888888888889"/>
    <n v="0.5625"/>
    <n v="6"/>
    <n v="92"/>
    <n v="4.1666666666666699E-2"/>
    <n v="30"/>
    <n v="0.54545454545454497"/>
    <n v="11"/>
    <n v="0.2"/>
    <n v="20"/>
    <n v="0.24691358024691401"/>
    <n v="13"/>
    <n v="0.16049382716049401"/>
    <n v="1"/>
    <n v="6.9444444444444397E-3"/>
    <n v="0"/>
    <n v="0"/>
    <n v="0"/>
    <n v="0"/>
    <n v="3"/>
    <n v="1.44"/>
    <n v="100"/>
    <n v="54"/>
    <n v="12.634615384615399"/>
  </r>
  <r>
    <n v="2017"/>
    <x v="8"/>
    <x v="6"/>
    <s v="REYWI"/>
    <x v="113"/>
    <n v="1"/>
    <n v="1"/>
    <n v="0"/>
    <n v="1"/>
    <n v="7"/>
    <n v="0"/>
    <n v="0"/>
    <n v="0"/>
    <n v="1010"/>
    <n v="0"/>
    <n v="0"/>
    <n v="0"/>
    <n v="0"/>
    <n v="0"/>
    <n v="0"/>
    <n v="0"/>
    <n v="0"/>
    <n v="0"/>
    <n v="1"/>
    <n v="144"/>
    <n v="0"/>
    <n v="0"/>
    <n v="1"/>
    <n v="160"/>
    <n v="1"/>
    <n v="0"/>
    <n v="0"/>
    <n v="0"/>
    <n v="0"/>
    <n v="0"/>
    <n v="0"/>
    <n v="0"/>
    <n v="1"/>
    <n v="1"/>
    <n v="0"/>
    <n v="0"/>
    <n v="1"/>
    <n v="1"/>
    <n v="0"/>
    <n v="0"/>
    <n v="0"/>
    <n v="0"/>
    <n v="0"/>
    <n v="1"/>
    <n v="1"/>
    <n v="0"/>
    <n v="0"/>
  </r>
  <r>
    <n v="2017"/>
    <x v="8"/>
    <x v="6"/>
    <s v="WAXJE"/>
    <x v="171"/>
    <n v="3"/>
    <n v="3"/>
    <n v="2.6666666666666701"/>
    <n v="3"/>
    <n v="4.3333333333333304"/>
    <n v="0"/>
    <n v="0"/>
    <n v="0"/>
    <n v="20"/>
    <n v="0"/>
    <n v="2"/>
    <n v="6.5"/>
    <n v="0"/>
    <n v="0"/>
    <n v="0"/>
    <n v="0"/>
    <n v="0"/>
    <n v="0"/>
    <n v="2"/>
    <n v="3.5"/>
    <n v="0"/>
    <n v="0"/>
    <n v="3"/>
    <n v="41"/>
    <n v="1"/>
    <n v="2"/>
    <n v="18"/>
    <n v="0.66666666666666696"/>
    <n v="0"/>
    <n v="0"/>
    <n v="0"/>
    <n v="0"/>
    <n v="0"/>
    <n v="0"/>
    <n v="0"/>
    <n v="0"/>
    <n v="0"/>
    <n v="0"/>
    <n v="0"/>
    <n v="0"/>
    <n v="0"/>
    <n v="0"/>
    <n v="0"/>
    <n v="1"/>
    <n v="3"/>
    <n v="0"/>
    <n v="0"/>
  </r>
  <r>
    <n v="2017"/>
    <x v="8"/>
    <x v="6"/>
    <s v="THODO"/>
    <x v="353"/>
    <n v="12"/>
    <n v="6"/>
    <n v="1.1666666666666701"/>
    <n v="12"/>
    <n v="3.25"/>
    <n v="0"/>
    <n v="0"/>
    <n v="1"/>
    <n v="1004.33333333333"/>
    <n v="8.3333333333333301E-2"/>
    <n v="10"/>
    <n v="26.3"/>
    <n v="1"/>
    <n v="8"/>
    <n v="0"/>
    <n v="0"/>
    <n v="0"/>
    <n v="0"/>
    <n v="12"/>
    <n v="58.9166666666667"/>
    <n v="0"/>
    <n v="0"/>
    <n v="12"/>
    <n v="80.5833333333333"/>
    <n v="1"/>
    <n v="8"/>
    <n v="77.5"/>
    <n v="0.66666666666666696"/>
    <n v="0"/>
    <n v="0"/>
    <n v="0"/>
    <n v="0"/>
    <n v="0"/>
    <n v="0"/>
    <n v="0"/>
    <n v="0"/>
    <n v="0"/>
    <n v="0"/>
    <n v="0"/>
    <n v="0"/>
    <n v="0"/>
    <n v="0"/>
    <n v="0"/>
    <n v="1.2"/>
    <n v="10"/>
    <n v="0"/>
    <n v="0"/>
  </r>
  <r>
    <n v="2017"/>
    <x v="8"/>
    <x v="6"/>
    <s v="COLKE"/>
    <x v="344"/>
    <n v="82"/>
    <n v="67"/>
    <n v="2.7910447761194002"/>
    <n v="82"/>
    <n v="3.8292682926829298"/>
    <n v="2"/>
    <n v="2.4390243902439001E-2"/>
    <n v="13"/>
    <n v="800.77464788732402"/>
    <n v="0.15853658536585399"/>
    <n v="69"/>
    <n v="21.9710144927536"/>
    <n v="16"/>
    <n v="174.875"/>
    <n v="24"/>
    <n v="180.666666666667"/>
    <n v="22"/>
    <n v="5.0454545454545503"/>
    <n v="49"/>
    <n v="127.28571428571399"/>
    <n v="31"/>
    <n v="372.5"/>
    <n v="51"/>
    <n v="159.4375"/>
    <n v="0.58536585365853699"/>
    <n v="3"/>
    <n v="110.666666666667"/>
    <n v="3.65853658536585E-2"/>
    <n v="15"/>
    <n v="0.68181818181818199"/>
    <n v="4"/>
    <n v="0.18181818181818199"/>
    <n v="17"/>
    <n v="0.35416666666666702"/>
    <n v="6"/>
    <n v="0.125"/>
    <n v="0"/>
    <n v="0"/>
    <n v="0"/>
    <n v="0"/>
    <n v="0"/>
    <n v="0"/>
    <n v="0"/>
    <n v="1.7826086956521701"/>
    <n v="46.000000000000099"/>
    <n v="19"/>
    <n v="22.578947368421101"/>
  </r>
  <r>
    <n v="2017"/>
    <x v="8"/>
    <x v="6"/>
    <s v="BAWSH"/>
    <x v="393"/>
    <n v="106"/>
    <n v="92"/>
    <n v="5.0543478260869596"/>
    <n v="106"/>
    <n v="6.6886792452830202"/>
    <n v="0"/>
    <n v="0"/>
    <n v="33"/>
    <n v="2150.85436893204"/>
    <n v="0.31132075471698101"/>
    <n v="102"/>
    <n v="25.676470588235301"/>
    <n v="40"/>
    <n v="167.35"/>
    <n v="55"/>
    <n v="208.18181818181799"/>
    <n v="47"/>
    <n v="6.9787234042553203"/>
    <n v="51"/>
    <n v="163.333333333333"/>
    <n v="55"/>
    <n v="521.73584905660402"/>
    <n v="51"/>
    <n v="215.78431372548999"/>
    <n v="0.48113207547169801"/>
    <n v="3"/>
    <n v="88.3333333333333"/>
    <n v="2.83018867924528E-2"/>
    <n v="37"/>
    <n v="0.69811320754716999"/>
    <n v="8"/>
    <n v="0.15094339622641501"/>
    <n v="23"/>
    <n v="0.45098039215686297"/>
    <n v="5"/>
    <n v="9.8039215686274495E-2"/>
    <n v="0"/>
    <n v="0"/>
    <n v="0"/>
    <n v="0"/>
    <n v="0"/>
    <n v="0"/>
    <n v="2"/>
    <n v="1.1397849462365599"/>
    <n v="92.999999999999943"/>
    <n v="51"/>
    <n v="9"/>
  </r>
  <r>
    <n v="2017"/>
    <x v="8"/>
    <x v="6"/>
    <s v="CRAAL"/>
    <x v="394"/>
    <n v="147"/>
    <n v="134"/>
    <n v="2.8656716417910402"/>
    <n v="147"/>
    <n v="5.0748299319727899"/>
    <n v="2"/>
    <n v="1.3605442176870699E-2"/>
    <n v="59"/>
    <n v="2208.7534246575301"/>
    <n v="0.40136054421768702"/>
    <n v="140"/>
    <n v="32.657142857142901"/>
    <n v="52"/>
    <n v="113.80769230769199"/>
    <n v="74"/>
    <n v="215.67567567567599"/>
    <n v="69"/>
    <n v="7.27536231884058"/>
    <n v="71"/>
    <n v="179.77464788732399"/>
    <n v="75"/>
    <n v="461.097222222222"/>
    <n v="72"/>
    <n v="215.888888888889"/>
    <n v="0.48979591836734698"/>
    <n v="2"/>
    <n v="127"/>
    <n v="1.3605442176870699E-2"/>
    <n v="42"/>
    <n v="0.58333333333333304"/>
    <n v="8"/>
    <n v="0.11111111111111099"/>
    <n v="22"/>
    <n v="0.30555555555555602"/>
    <n v="10"/>
    <n v="0.13888888888888901"/>
    <n v="0"/>
    <n v="0"/>
    <n v="0"/>
    <n v="0"/>
    <n v="0"/>
    <n v="0"/>
    <n v="3"/>
    <n v="1.18548387096774"/>
    <n v="124.0000000000002"/>
    <n v="72"/>
    <n v="12.8888888888889"/>
  </r>
  <r>
    <n v="2017"/>
    <x v="8"/>
    <x v="6"/>
    <s v="HANAN1"/>
    <x v="395"/>
    <n v="43"/>
    <n v="18"/>
    <n v="1.7222222222222201"/>
    <n v="43"/>
    <n v="4.1162790697674403"/>
    <n v="0"/>
    <n v="0"/>
    <n v="11"/>
    <n v="565.38235294117601"/>
    <n v="0.25581395348837199"/>
    <n v="33"/>
    <n v="38.424242424242401"/>
    <n v="7"/>
    <n v="58"/>
    <n v="3"/>
    <n v="171.333333333333"/>
    <n v="3"/>
    <n v="15.3333333333333"/>
    <n v="36"/>
    <n v="100.222222222222"/>
    <n v="3"/>
    <n v="219"/>
    <n v="40"/>
    <n v="123.125"/>
    <n v="0.93023255813953498"/>
    <n v="26"/>
    <n v="112.230769230769"/>
    <n v="0.60465116279069797"/>
    <n v="0"/>
    <n v="0"/>
    <n v="1"/>
    <n v="0.33333333333333298"/>
    <n v="2"/>
    <n v="0.05"/>
    <n v="2"/>
    <n v="0.05"/>
    <n v="2"/>
    <n v="4.6511627906976702E-2"/>
    <n v="3"/>
    <n v="6.9767441860465101E-2"/>
    <n v="0"/>
    <n v="0"/>
    <n v="0"/>
    <n v="1.38709677419355"/>
    <n v="30.999999999999964"/>
    <n v="3"/>
    <n v="0"/>
  </r>
  <r>
    <n v="2017"/>
    <x v="8"/>
    <x v="6"/>
    <s v="CHIJA"/>
    <x v="398"/>
    <n v="25"/>
    <n v="22"/>
    <n v="5.4090909090909101"/>
    <n v="25"/>
    <n v="6.36"/>
    <n v="2"/>
    <n v="0.08"/>
    <n v="7"/>
    <n v="367.42857142857099"/>
    <n v="0.28000000000000003"/>
    <n v="24"/>
    <n v="32.2916666666667"/>
    <n v="12"/>
    <n v="210.416666666667"/>
    <n v="15"/>
    <n v="189.26666666666699"/>
    <n v="15"/>
    <n v="25.933333333333302"/>
    <n v="6"/>
    <n v="298.83333333333297"/>
    <n v="17"/>
    <n v="445.4375"/>
    <n v="8"/>
    <n v="273"/>
    <n v="0.32"/>
    <n v="0"/>
    <n v="0"/>
    <n v="0"/>
    <n v="13"/>
    <n v="0.8125"/>
    <n v="3"/>
    <n v="0.1875"/>
    <n v="2"/>
    <n v="0.25"/>
    <n v="3"/>
    <n v="0.375"/>
    <n v="0"/>
    <n v="0"/>
    <n v="0"/>
    <n v="0"/>
    <n v="0"/>
    <n v="0"/>
    <n v="0"/>
    <n v="1.13636363636364"/>
    <n v="21.999999999999929"/>
    <n v="8"/>
    <n v="13.875"/>
  </r>
  <r>
    <n v="2017"/>
    <x v="8"/>
    <x v="6"/>
    <s v="POLAK"/>
    <x v="399"/>
    <n v="30"/>
    <n v="29"/>
    <n v="6.1034482758620703"/>
    <n v="30"/>
    <n v="7.4666666666666703"/>
    <n v="0"/>
    <n v="0"/>
    <n v="1"/>
    <n v="-2.9655172413793101"/>
    <n v="3.3333333333333298E-2"/>
    <n v="29"/>
    <n v="58.448275862069003"/>
    <n v="9"/>
    <n v="191.777777777778"/>
    <n v="10"/>
    <n v="259.89999999999998"/>
    <n v="9"/>
    <n v="4.8888888888888902"/>
    <n v="20"/>
    <n v="194.75"/>
    <n v="10"/>
    <n v="409"/>
    <n v="20"/>
    <n v="222"/>
    <n v="0.66666666666666696"/>
    <n v="0"/>
    <n v="0"/>
    <n v="0"/>
    <n v="6"/>
    <n v="0.75"/>
    <n v="0"/>
    <n v="0"/>
    <n v="8"/>
    <n v="0.4"/>
    <n v="5"/>
    <n v="0.25"/>
    <n v="0"/>
    <n v="0"/>
    <n v="0"/>
    <n v="0"/>
    <n v="0"/>
    <n v="0"/>
    <n v="0"/>
    <n v="1.1111111111111101"/>
    <n v="27.000000000000025"/>
    <n v="8"/>
    <n v="4.25"/>
  </r>
  <r>
    <n v="2017"/>
    <x v="8"/>
    <x v="6"/>
    <s v="TSAJO"/>
    <x v="400"/>
    <n v="129"/>
    <n v="116"/>
    <n v="4.4913793103448301"/>
    <n v="129"/>
    <n v="6.0232558139534902"/>
    <n v="0"/>
    <n v="0"/>
    <n v="56"/>
    <n v="1807.8837209302301"/>
    <n v="0.434108527131783"/>
    <n v="123"/>
    <n v="27.829268292682901"/>
    <n v="55"/>
    <n v="127.272727272727"/>
    <n v="67"/>
    <n v="188.94029850746301"/>
    <n v="57"/>
    <n v="7.9649122807017498"/>
    <n v="60"/>
    <n v="196.333333333333"/>
    <n v="68"/>
    <n v="428.10769230769199"/>
    <n v="61"/>
    <n v="228.98360655737699"/>
    <n v="0.47286821705426402"/>
    <n v="0"/>
    <n v="0"/>
    <n v="0"/>
    <n v="44"/>
    <n v="0.67692307692307696"/>
    <n v="13"/>
    <n v="0.2"/>
    <n v="25"/>
    <n v="0.409836065573771"/>
    <n v="10"/>
    <n v="0.16393442622950799"/>
    <n v="0"/>
    <n v="0"/>
    <n v="0"/>
    <n v="0"/>
    <n v="0"/>
    <n v="0"/>
    <n v="3"/>
    <n v="1.11206896551724"/>
    <n v="116.00000000000014"/>
    <n v="66"/>
    <n v="25.196969696969699"/>
  </r>
  <r>
    <n v="2017"/>
    <x v="8"/>
    <x v="6"/>
    <s v="FUSNI"/>
    <x v="448"/>
    <n v="18"/>
    <n v="15"/>
    <n v="1.86666666666667"/>
    <n v="18"/>
    <n v="3.1666666666666701"/>
    <n v="0"/>
    <n v="0"/>
    <n v="7"/>
    <n v="1255.23529411765"/>
    <n v="0.38888888888888901"/>
    <n v="17"/>
    <n v="13.117647058823501"/>
    <n v="7"/>
    <n v="76.857142857142904"/>
    <n v="8"/>
    <n v="120.75"/>
    <n v="8"/>
    <n v="11.75"/>
    <n v="9"/>
    <n v="144.444444444444"/>
    <n v="9"/>
    <n v="306.444444444444"/>
    <n v="9"/>
    <n v="175.777777777778"/>
    <n v="0.5"/>
    <n v="2"/>
    <n v="114.5"/>
    <n v="0.11111111111111099"/>
    <n v="4"/>
    <n v="0.44444444444444398"/>
    <n v="3"/>
    <n v="0.33333333333333298"/>
    <n v="3"/>
    <n v="0.33333333333333298"/>
    <n v="0"/>
    <n v="0"/>
    <n v="0"/>
    <n v="0"/>
    <n v="0"/>
    <n v="0"/>
    <n v="0"/>
    <n v="0"/>
    <n v="1"/>
    <n v="1.3846153846153799"/>
    <n v="13.000000000000044"/>
    <n v="8"/>
    <n v="15.875"/>
  </r>
  <r>
    <n v="2017"/>
    <x v="8"/>
    <x v="6"/>
    <s v="WALMI1"/>
    <x v="379"/>
    <n v="164"/>
    <n v="138"/>
    <n v="6.3550724637681197"/>
    <n v="163"/>
    <n v="7.3128834355828198"/>
    <n v="2"/>
    <n v="1.22699386503067E-2"/>
    <n v="33"/>
    <n v="363.23571428571398"/>
    <n v="0.20121951219512199"/>
    <n v="147"/>
    <n v="42.380952380952401"/>
    <n v="51"/>
    <n v="202.23529411764699"/>
    <n v="74"/>
    <n v="214.22972972973"/>
    <n v="68"/>
    <n v="8.6764705882352899"/>
    <n v="69"/>
    <n v="225.44927536231901"/>
    <n v="88"/>
    <n v="522.27536231884096"/>
    <n v="75"/>
    <n v="250.222222222222"/>
    <n v="0.439024390243902"/>
    <n v="5"/>
    <n v="128"/>
    <n v="3.0487804878048801E-2"/>
    <n v="49"/>
    <n v="0.71014492753623204"/>
    <n v="20"/>
    <n v="0.28985507246376802"/>
    <n v="26"/>
    <n v="0.36111111111111099"/>
    <n v="17"/>
    <n v="0.23611111111111099"/>
    <n v="1"/>
    <n v="6.0975609756097598E-3"/>
    <n v="1"/>
    <n v="6.0975609756097598E-3"/>
    <n v="1"/>
    <n v="0"/>
    <n v="1"/>
    <n v="1.4173913043478299"/>
    <n v="115.70552147239233"/>
    <n v="67"/>
    <n v="12.358208955223899"/>
  </r>
  <r>
    <n v="2017"/>
    <x v="8"/>
    <x v="6"/>
    <s v="VERAR1"/>
    <x v="406"/>
    <n v="59"/>
    <n v="34"/>
    <n v="2.7647058823529398"/>
    <n v="59"/>
    <n v="5.13559322033898"/>
    <n v="6"/>
    <n v="0.101694915254237"/>
    <n v="5"/>
    <n v="720.50909090909101"/>
    <n v="8.4745762711864403E-2"/>
    <n v="44"/>
    <n v="35.795454545454497"/>
    <n v="10"/>
    <n v="36.200000000000003"/>
    <n v="4"/>
    <n v="141"/>
    <n v="4"/>
    <n v="29.5"/>
    <n v="46"/>
    <n v="68"/>
    <n v="4"/>
    <n v="247.25"/>
    <n v="55"/>
    <n v="86.259259259259295"/>
    <n v="0.91525423728813604"/>
    <n v="41"/>
    <n v="78.853658536585399"/>
    <n v="0.69491525423728795"/>
    <n v="0"/>
    <n v="0"/>
    <n v="0"/>
    <n v="0"/>
    <n v="2"/>
    <n v="3.7037037037037E-2"/>
    <n v="3"/>
    <n v="5.5555555555555601E-2"/>
    <n v="2"/>
    <n v="3.3898305084745797E-2"/>
    <n v="3"/>
    <n v="5.0847457627118599E-2"/>
    <n v="0"/>
    <n v="0"/>
    <n v="0"/>
    <n v="1.5945945945945901"/>
    <n v="37.000000000000107"/>
    <n v="4"/>
    <n v="3.75"/>
  </r>
  <r>
    <n v="2017"/>
    <x v="8"/>
    <x v="6"/>
    <s v="BASKH"/>
    <x v="432"/>
    <n v="3"/>
    <n v="3"/>
    <n v="27.3333333333333"/>
    <n v="3"/>
    <n v="28"/>
    <n v="0"/>
    <n v="0"/>
    <n v="2"/>
    <n v="1267.6666666666699"/>
    <n v="0.66666666666666696"/>
    <n v="2"/>
    <n v="56"/>
    <n v="0"/>
    <n v="0"/>
    <n v="2"/>
    <n v="243.5"/>
    <n v="2"/>
    <n v="1.5"/>
    <n v="1"/>
    <n v="143"/>
    <n v="2"/>
    <n v="370.5"/>
    <n v="1"/>
    <n v="173"/>
    <n v="0.33333333333333298"/>
    <n v="0"/>
    <n v="0"/>
    <n v="0"/>
    <n v="1"/>
    <n v="0.5"/>
    <n v="1"/>
    <n v="0.5"/>
    <n v="0"/>
    <n v="0"/>
    <n v="1"/>
    <n v="1"/>
    <n v="0"/>
    <n v="0"/>
    <n v="0"/>
    <n v="0"/>
    <n v="0"/>
    <n v="0"/>
    <n v="0"/>
    <n v="1"/>
    <n v="3"/>
    <n v="2"/>
    <n v="0"/>
  </r>
  <r>
    <n v="2017"/>
    <x v="8"/>
    <x v="6"/>
    <s v="KIMJA1"/>
    <x v="433"/>
    <n v="73"/>
    <n v="65"/>
    <n v="4.5076923076923103"/>
    <n v="73"/>
    <n v="6.3150684931506804"/>
    <n v="0"/>
    <n v="0"/>
    <n v="34"/>
    <n v="2468.5555555555602"/>
    <n v="0.465753424657534"/>
    <n v="72"/>
    <n v="34.1111111111111"/>
    <n v="23"/>
    <n v="160.826086956522"/>
    <n v="31"/>
    <n v="219.03225806451599"/>
    <n v="23"/>
    <n v="23.130434782608699"/>
    <n v="36"/>
    <n v="234.5"/>
    <n v="35"/>
    <n v="575.5"/>
    <n v="38"/>
    <n v="253.02631578947401"/>
    <n v="0.52054794520547898"/>
    <n v="0"/>
    <n v="0"/>
    <n v="0"/>
    <n v="20"/>
    <n v="0.625"/>
    <n v="9"/>
    <n v="0.28125"/>
    <n v="18"/>
    <n v="0.47368421052631599"/>
    <n v="6"/>
    <n v="0.157894736842105"/>
    <n v="0"/>
    <n v="0"/>
    <n v="0"/>
    <n v="0"/>
    <n v="0"/>
    <n v="0"/>
    <n v="2"/>
    <n v="1.0735294117647101"/>
    <n v="67.99999999999973"/>
    <n v="30"/>
    <n v="13.4"/>
  </r>
  <r>
    <n v="2017"/>
    <x v="8"/>
    <x v="6"/>
    <s v="ROBER"/>
    <x v="449"/>
    <n v="28"/>
    <n v="27"/>
    <n v="2.92592592592593"/>
    <n v="28"/>
    <n v="4.1428571428571397"/>
    <n v="0"/>
    <n v="0"/>
    <n v="9"/>
    <n v="1146.1428571428601"/>
    <n v="0.32142857142857101"/>
    <n v="27"/>
    <n v="76.518518518518505"/>
    <n v="13"/>
    <n v="154.30769230769201"/>
    <n v="10"/>
    <n v="176.6"/>
    <n v="8"/>
    <n v="6.375"/>
    <n v="15"/>
    <n v="218.666666666667"/>
    <n v="12"/>
    <n v="512.6"/>
    <n v="16"/>
    <n v="239.875"/>
    <n v="0.57142857142857095"/>
    <n v="1"/>
    <n v="97"/>
    <n v="3.5714285714285698E-2"/>
    <n v="9"/>
    <n v="0.9"/>
    <n v="2"/>
    <n v="0.2"/>
    <n v="5"/>
    <n v="0.3125"/>
    <n v="3"/>
    <n v="0.1875"/>
    <n v="0"/>
    <n v="0"/>
    <n v="0"/>
    <n v="0"/>
    <n v="0"/>
    <n v="0"/>
    <n v="1"/>
    <n v="1.07692307692308"/>
    <n v="25.999999999999925"/>
    <n v="10"/>
    <n v="8.4"/>
  </r>
  <r>
    <n v="2017"/>
    <x v="8"/>
    <x v="6"/>
    <s v="GUNKA"/>
    <x v="450"/>
    <n v="24"/>
    <n v="14"/>
    <n v="1.8571428571428601"/>
    <n v="24"/>
    <n v="3.4166666666666701"/>
    <n v="0"/>
    <n v="0"/>
    <n v="1"/>
    <n v="275.83333333333297"/>
    <n v="4.1666666666666699E-2"/>
    <n v="18"/>
    <n v="14.6666666666667"/>
    <n v="6"/>
    <n v="20.3333333333333"/>
    <n v="1"/>
    <n v="596"/>
    <n v="1"/>
    <n v="5"/>
    <n v="22"/>
    <n v="50.909090909090899"/>
    <n v="1"/>
    <n v="638"/>
    <n v="23"/>
    <n v="62"/>
    <n v="0.95833333333333304"/>
    <n v="16"/>
    <n v="51.3125"/>
    <n v="0.66666666666666696"/>
    <n v="1"/>
    <n v="1"/>
    <n v="1"/>
    <n v="1"/>
    <n v="0"/>
    <n v="0"/>
    <n v="2"/>
    <n v="8.6956521739130405E-2"/>
    <n v="1"/>
    <n v="4.1666666666666699E-2"/>
    <n v="3"/>
    <n v="0.125"/>
    <n v="0"/>
    <n v="0"/>
    <n v="0"/>
    <n v="1.0909090909090899"/>
    <n v="22.000000000000021"/>
    <n v="1"/>
    <n v="0"/>
  </r>
  <r>
    <n v="2017"/>
    <x v="8"/>
    <x v="6"/>
    <s v="SOUKI"/>
    <x v="451"/>
    <n v="39"/>
    <n v="35"/>
    <n v="1.6"/>
    <n v="39"/>
    <n v="3.2051282051282102"/>
    <n v="0"/>
    <n v="0"/>
    <n v="16"/>
    <n v="1116.5384615384601"/>
    <n v="0.41025641025641002"/>
    <n v="39"/>
    <n v="26"/>
    <n v="10"/>
    <n v="96.6"/>
    <n v="16"/>
    <n v="184.375"/>
    <n v="12"/>
    <n v="6.3333333333333304"/>
    <n v="16"/>
    <n v="195.875"/>
    <n v="18"/>
    <n v="555.52941176470597"/>
    <n v="21"/>
    <n v="222.42857142857099"/>
    <n v="0.53846153846153799"/>
    <n v="0"/>
    <n v="0"/>
    <n v="0"/>
    <n v="11"/>
    <n v="0.64705882352941202"/>
    <n v="5"/>
    <n v="0.29411764705882398"/>
    <n v="6"/>
    <n v="0.28571428571428598"/>
    <n v="3"/>
    <n v="0.14285714285714299"/>
    <n v="0"/>
    <n v="0"/>
    <n v="0"/>
    <n v="0"/>
    <n v="0"/>
    <n v="0"/>
    <n v="3"/>
    <n v="1.1470588235294099"/>
    <n v="34.000000000000057"/>
    <n v="15"/>
    <n v="9.5333333333333297"/>
  </r>
  <r>
    <n v="2017"/>
    <x v="8"/>
    <x v="6"/>
    <s v="BRICH1"/>
    <x v="452"/>
    <n v="21"/>
    <n v="20"/>
    <n v="5.65"/>
    <n v="21"/>
    <n v="6.6190476190476204"/>
    <n v="0"/>
    <n v="0"/>
    <n v="12"/>
    <n v="1842.94736842105"/>
    <n v="0.57142857142857095"/>
    <n v="19"/>
    <n v="32.052631578947398"/>
    <n v="8"/>
    <n v="54.875"/>
    <n v="3"/>
    <n v="225.666666666667"/>
    <n v="2"/>
    <n v="14"/>
    <n v="16"/>
    <n v="153.4375"/>
    <n v="3"/>
    <n v="327.66666666666703"/>
    <n v="18"/>
    <n v="190.055555555556"/>
    <n v="0.85714285714285698"/>
    <n v="3"/>
    <n v="160.666666666667"/>
    <n v="0.14285714285714299"/>
    <n v="3"/>
    <n v="1"/>
    <n v="1"/>
    <n v="0.33333333333333298"/>
    <n v="11"/>
    <n v="0.61111111111111105"/>
    <n v="1"/>
    <n v="5.5555555555555601E-2"/>
    <n v="0"/>
    <n v="0"/>
    <n v="0"/>
    <n v="0"/>
    <n v="0"/>
    <n v="0"/>
    <n v="2"/>
    <n v="1"/>
    <n v="21"/>
    <n v="2"/>
    <n v="4.5"/>
  </r>
  <r>
    <n v="2017"/>
    <x v="8"/>
    <x v="6"/>
    <s v="CARJO3"/>
    <x v="453"/>
    <n v="16"/>
    <n v="16"/>
    <n v="3.3125"/>
    <n v="16"/>
    <n v="4.4375"/>
    <n v="0"/>
    <n v="0"/>
    <n v="1"/>
    <n v="23.533333333333299"/>
    <n v="6.25E-2"/>
    <n v="13"/>
    <n v="33.384615384615401"/>
    <n v="7"/>
    <n v="141.71428571428601"/>
    <n v="6"/>
    <n v="186"/>
    <n v="4"/>
    <n v="7"/>
    <n v="7"/>
    <n v="211.142857142857"/>
    <n v="8"/>
    <n v="686.75"/>
    <n v="8"/>
    <n v="214.75"/>
    <n v="0.5"/>
    <n v="1"/>
    <n v="127"/>
    <n v="6.25E-2"/>
    <n v="5"/>
    <n v="0.625"/>
    <n v="1"/>
    <n v="0.125"/>
    <n v="6"/>
    <n v="0.75"/>
    <n v="1"/>
    <n v="0.125"/>
    <n v="0"/>
    <n v="0"/>
    <n v="0"/>
    <n v="0"/>
    <n v="0"/>
    <n v="0"/>
    <n v="0"/>
    <n v="1.1428571428571399"/>
    <n v="14.000000000000036"/>
    <n v="6"/>
    <n v="7.1666666666666696"/>
  </r>
  <r>
    <n v="2017"/>
    <x v="8"/>
    <x v="6"/>
    <s v="SACRE"/>
    <x v="454"/>
    <n v="13"/>
    <n v="12"/>
    <n v="2.1666666666666701"/>
    <n v="13"/>
    <n v="3"/>
    <n v="0"/>
    <n v="0"/>
    <n v="3"/>
    <n v="-198"/>
    <n v="0.230769230769231"/>
    <n v="13"/>
    <n v="48.692307692307701"/>
    <n v="3"/>
    <n v="164.666666666667"/>
    <n v="8"/>
    <n v="162.25"/>
    <n v="7"/>
    <n v="4.28571428571429"/>
    <n v="5"/>
    <n v="110.4"/>
    <n v="8"/>
    <n v="482.16666666666703"/>
    <n v="5"/>
    <n v="136.19999999999999"/>
    <n v="0.38461538461538503"/>
    <n v="0"/>
    <n v="0"/>
    <n v="0"/>
    <n v="3"/>
    <n v="0.5"/>
    <n v="4"/>
    <n v="0.66666666666666696"/>
    <n v="1"/>
    <n v="0.2"/>
    <n v="1"/>
    <n v="0.2"/>
    <n v="0"/>
    <n v="0"/>
    <n v="0"/>
    <n v="0"/>
    <n v="0"/>
    <n v="0"/>
    <n v="0"/>
    <n v="1.0833333333333299"/>
    <n v="12.000000000000037"/>
    <n v="6"/>
    <n v="12.3333333333333"/>
  </r>
  <r>
    <n v="2017"/>
    <x v="8"/>
    <x v="8"/>
    <s v="BANPU"/>
    <x v="167"/>
    <n v="24"/>
    <n v="23"/>
    <n v="4.6521739130434803"/>
    <n v="24"/>
    <n v="6.4583333333333304"/>
    <n v="4"/>
    <n v="0.16666666666666699"/>
    <n v="1"/>
    <n v="201.583333333333"/>
    <n v="4.1666666666666699E-2"/>
    <n v="19"/>
    <n v="19"/>
    <n v="10"/>
    <n v="35.799999999999997"/>
    <n v="0"/>
    <n v="0"/>
    <n v="0"/>
    <n v="0"/>
    <n v="23"/>
    <n v="52.2173913043478"/>
    <n v="1"/>
    <n v="321"/>
    <n v="23"/>
    <n v="81.739130434782595"/>
    <n v="0.95833333333333304"/>
    <n v="0"/>
    <n v="0"/>
    <n v="0"/>
    <n v="0"/>
    <n v="0"/>
    <n v="0"/>
    <n v="0"/>
    <n v="1"/>
    <n v="4.3478260869565202E-2"/>
    <n v="1"/>
    <n v="4.3478260869565202E-2"/>
    <n v="0"/>
    <n v="0"/>
    <n v="0"/>
    <n v="0"/>
    <n v="0"/>
    <n v="0"/>
    <n v="0"/>
    <n v="2.1818181818181799"/>
    <n v="11.000000000000011"/>
    <n v="0"/>
    <n v="0"/>
  </r>
  <r>
    <n v="2017"/>
    <x v="8"/>
    <x v="8"/>
    <s v="GOMJE"/>
    <x v="168"/>
    <n v="14"/>
    <n v="5"/>
    <n v="7"/>
    <n v="14"/>
    <n v="3.78571428571429"/>
    <n v="0"/>
    <n v="0"/>
    <n v="6"/>
    <n v="-24.375"/>
    <n v="0.42857142857142899"/>
    <n v="0"/>
    <n v="0"/>
    <n v="3"/>
    <n v="27.3333333333333"/>
    <n v="0"/>
    <n v="0"/>
    <n v="0"/>
    <n v="0"/>
    <n v="14"/>
    <n v="117.857142857143"/>
    <n v="0"/>
    <n v="0"/>
    <n v="14"/>
    <n v="141.71428571428601"/>
    <n v="1"/>
    <n v="0"/>
    <n v="0"/>
    <n v="0"/>
    <n v="0"/>
    <n v="0"/>
    <n v="0"/>
    <n v="0"/>
    <n v="4"/>
    <n v="0.28571428571428598"/>
    <n v="1"/>
    <n v="7.1428571428571397E-2"/>
    <n v="0"/>
    <n v="0"/>
    <n v="0"/>
    <n v="0"/>
    <n v="0"/>
    <n v="0"/>
    <n v="0"/>
    <n v="1.75"/>
    <n v="8"/>
    <n v="0"/>
    <n v="0"/>
  </r>
  <r>
    <n v="2017"/>
    <x v="8"/>
    <x v="8"/>
    <s v="METMI"/>
    <x v="160"/>
    <n v="29"/>
    <n v="29"/>
    <n v="3.4827586206896601"/>
    <n v="29"/>
    <n v="6.2758620689655196"/>
    <n v="2"/>
    <n v="6.8965517241379296E-2"/>
    <n v="7"/>
    <n v="5043.2413793103497"/>
    <n v="0.24137931034482801"/>
    <n v="0"/>
    <n v="0"/>
    <n v="9"/>
    <n v="23.1111111111111"/>
    <n v="1"/>
    <n v="215"/>
    <n v="1"/>
    <n v="2"/>
    <n v="26"/>
    <n v="53.884615384615401"/>
    <n v="1"/>
    <n v="368"/>
    <n v="28"/>
    <n v="71.642857142857096"/>
    <n v="0.96551724137931005"/>
    <n v="4"/>
    <n v="28.5"/>
    <n v="0.13793103448275901"/>
    <n v="1"/>
    <n v="1"/>
    <n v="1"/>
    <n v="1"/>
    <n v="4"/>
    <n v="0.14285714285714299"/>
    <n v="2"/>
    <n v="7.1428571428571397E-2"/>
    <n v="0"/>
    <n v="0"/>
    <n v="0"/>
    <n v="0"/>
    <n v="0"/>
    <n v="0"/>
    <n v="1"/>
    <n v="2.2307692307692299"/>
    <n v="13.000000000000005"/>
    <n v="1"/>
    <n v="30"/>
  </r>
  <r>
    <n v="2017"/>
    <x v="8"/>
    <x v="8"/>
    <s v="LESRO"/>
    <x v="137"/>
    <n v="35"/>
    <n v="29"/>
    <n v="4.31034482758621"/>
    <n v="35"/>
    <n v="8.28571428571429"/>
    <n v="0"/>
    <n v="0"/>
    <n v="0"/>
    <n v="-15.5714285714286"/>
    <n v="0"/>
    <n v="1"/>
    <n v="45"/>
    <n v="7"/>
    <n v="73.571428571428598"/>
    <n v="3"/>
    <n v="127"/>
    <n v="3"/>
    <n v="31"/>
    <n v="24"/>
    <n v="84.6666666666667"/>
    <n v="5"/>
    <n v="380.6"/>
    <n v="30"/>
    <n v="113.73333333333299"/>
    <n v="0.85714285714285698"/>
    <n v="5"/>
    <n v="62.4"/>
    <n v="0.14285714285714299"/>
    <n v="4"/>
    <n v="0.8"/>
    <n v="0"/>
    <n v="0"/>
    <n v="3"/>
    <n v="0.1"/>
    <n v="0"/>
    <n v="0"/>
    <n v="0"/>
    <n v="0"/>
    <n v="0"/>
    <n v="0"/>
    <n v="0"/>
    <n v="0"/>
    <n v="0"/>
    <n v="2.0588235294117601"/>
    <n v="17.000000000000039"/>
    <n v="3"/>
    <n v="0"/>
  </r>
  <r>
    <n v="2017"/>
    <x v="8"/>
    <x v="8"/>
    <s v="BURDO"/>
    <x v="286"/>
    <n v="235"/>
    <n v="209"/>
    <n v="1.96172248803828"/>
    <n v="235"/>
    <n v="3.6723404255319099"/>
    <n v="4"/>
    <n v="1.7021276595744698E-2"/>
    <n v="27"/>
    <n v="605.25764192139695"/>
    <n v="0.114893617021277"/>
    <n v="214"/>
    <n v="17.967289719626201"/>
    <n v="110"/>
    <n v="34.427272727272701"/>
    <n v="4"/>
    <n v="150.5"/>
    <n v="4"/>
    <n v="9"/>
    <n v="226"/>
    <n v="89.203539823008896"/>
    <n v="4"/>
    <n v="433.75"/>
    <n v="231"/>
    <n v="105.71428571428601"/>
    <n v="0.98297872340425496"/>
    <n v="39"/>
    <n v="59.282051282051299"/>
    <n v="0.16595744680851099"/>
    <n v="3"/>
    <n v="0.75"/>
    <n v="1"/>
    <n v="0.25"/>
    <n v="42"/>
    <n v="0.18181818181818199"/>
    <n v="7"/>
    <n v="3.03030303030303E-2"/>
    <n v="3"/>
    <n v="1.27659574468085E-2"/>
    <n v="0"/>
    <n v="0"/>
    <n v="0"/>
    <n v="0"/>
    <n v="4"/>
    <n v="2.0614035087719298"/>
    <n v="114"/>
    <n v="0"/>
    <n v="0"/>
  </r>
  <r>
    <n v="2017"/>
    <x v="8"/>
    <x v="8"/>
    <s v="POLSTE"/>
    <x v="142"/>
    <n v="178"/>
    <n v="49"/>
    <n v="3.2448979591836702"/>
    <n v="178"/>
    <n v="1.1516853932584299"/>
    <n v="0"/>
    <n v="0"/>
    <n v="19"/>
    <n v="53.2173913043478"/>
    <n v="0.106741573033708"/>
    <n v="126"/>
    <n v="28.4206349206349"/>
    <n v="38"/>
    <n v="42.5"/>
    <n v="11"/>
    <n v="137.90909090909099"/>
    <n v="11"/>
    <n v="28.272727272727298"/>
    <n v="153"/>
    <n v="70.954248366013104"/>
    <n v="12"/>
    <n v="286.25"/>
    <n v="166"/>
    <n v="93.343373493975903"/>
    <n v="0.93258426966292096"/>
    <n v="27"/>
    <n v="63.407407407407398"/>
    <n v="0.151685393258427"/>
    <n v="8"/>
    <n v="0.66666666666666696"/>
    <n v="1"/>
    <n v="8.3333333333333301E-2"/>
    <n v="23"/>
    <n v="0.13855421686746999"/>
    <n v="2"/>
    <n v="1.20481927710843E-2"/>
    <n v="0"/>
    <n v="0"/>
    <n v="0"/>
    <n v="0"/>
    <n v="0"/>
    <n v="0"/>
    <n v="3"/>
    <n v="2.2531645569620302"/>
    <n v="78.999999999999829"/>
    <n v="8"/>
    <n v="4.125"/>
  </r>
  <r>
    <n v="2017"/>
    <x v="8"/>
    <x v="8"/>
    <s v="HORJO"/>
    <x v="141"/>
    <n v="17"/>
    <n v="10"/>
    <n v="6.1"/>
    <n v="17"/>
    <n v="4.5294117647058796"/>
    <n v="2"/>
    <n v="0.11764705882352899"/>
    <n v="9"/>
    <n v="182.375"/>
    <n v="0.52941176470588203"/>
    <n v="4"/>
    <n v="85.75"/>
    <n v="3"/>
    <n v="31.6666666666667"/>
    <n v="0"/>
    <n v="0"/>
    <n v="0"/>
    <n v="0"/>
    <n v="12"/>
    <n v="100.083333333333"/>
    <n v="0"/>
    <n v="0"/>
    <n v="17"/>
    <n v="115.88235294117599"/>
    <n v="1"/>
    <n v="0"/>
    <n v="0"/>
    <n v="0"/>
    <n v="0"/>
    <n v="0"/>
    <n v="0"/>
    <n v="0"/>
    <n v="4"/>
    <n v="0.23529411764705899"/>
    <n v="0"/>
    <n v="0"/>
    <n v="0"/>
    <n v="0"/>
    <n v="0"/>
    <n v="0"/>
    <n v="0"/>
    <n v="0"/>
    <n v="1"/>
    <n v="1.8888888888888899"/>
    <n v="8.9999999999999947"/>
    <n v="0"/>
    <n v="0"/>
  </r>
  <r>
    <n v="2017"/>
    <x v="8"/>
    <x v="8"/>
    <s v="MCCCAM"/>
    <x v="157"/>
    <n v="25"/>
    <n v="25"/>
    <n v="4.84"/>
    <n v="25"/>
    <n v="7.2"/>
    <n v="0"/>
    <n v="0"/>
    <n v="0"/>
    <n v="-2.76"/>
    <n v="0"/>
    <n v="21"/>
    <n v="19.8095238095238"/>
    <n v="3"/>
    <n v="61"/>
    <n v="1"/>
    <n v="184"/>
    <n v="1"/>
    <n v="6"/>
    <n v="21"/>
    <n v="76.047619047619094"/>
    <n v="1"/>
    <n v="345"/>
    <n v="24"/>
    <n v="99"/>
    <n v="0.96"/>
    <n v="6"/>
    <n v="59.6666666666667"/>
    <n v="0.24"/>
    <n v="1"/>
    <n v="1"/>
    <n v="0"/>
    <n v="0"/>
    <n v="3"/>
    <n v="0.125"/>
    <n v="0"/>
    <n v="0"/>
    <n v="0"/>
    <n v="0"/>
    <n v="0"/>
    <n v="0"/>
    <n v="0"/>
    <n v="0"/>
    <n v="0"/>
    <n v="2.0833333333333299"/>
    <n v="12.00000000000002"/>
    <n v="1"/>
    <n v="16"/>
  </r>
  <r>
    <n v="2017"/>
    <x v="8"/>
    <x v="8"/>
    <s v="BABLIS"/>
    <x v="133"/>
    <n v="21"/>
    <n v="18"/>
    <n v="2.8888888888888902"/>
    <n v="21"/>
    <n v="5.5714285714285703"/>
    <n v="0"/>
    <n v="0"/>
    <n v="3"/>
    <n v="490.2"/>
    <n v="0.14285714285714299"/>
    <n v="10"/>
    <n v="28"/>
    <n v="8"/>
    <n v="56.125"/>
    <n v="2"/>
    <n v="195.5"/>
    <n v="1"/>
    <n v="88"/>
    <n v="18"/>
    <n v="125.666666666667"/>
    <n v="2"/>
    <n v="835.5"/>
    <n v="19"/>
    <n v="144.36842105263199"/>
    <n v="0.90476190476190499"/>
    <n v="3"/>
    <n v="93.3333333333333"/>
    <n v="0.14285714285714299"/>
    <n v="1"/>
    <n v="0.5"/>
    <n v="0"/>
    <n v="0"/>
    <n v="4"/>
    <n v="0.21052631578947401"/>
    <n v="3"/>
    <n v="0.157894736842105"/>
    <n v="0"/>
    <n v="0"/>
    <n v="0"/>
    <n v="0"/>
    <n v="0"/>
    <n v="0"/>
    <n v="0"/>
    <n v="2.1"/>
    <n v="10"/>
    <n v="2"/>
    <n v="38"/>
  </r>
  <r>
    <n v="2017"/>
    <x v="8"/>
    <x v="8"/>
    <s v="MATMI"/>
    <x v="144"/>
    <n v="27"/>
    <n v="27"/>
    <n v="3.8518518518518499"/>
    <n v="27"/>
    <n v="6.2222222222222197"/>
    <n v="2"/>
    <n v="7.4074074074074098E-2"/>
    <n v="4"/>
    <n v="166.73913043478299"/>
    <n v="0.148148148148148"/>
    <n v="2"/>
    <n v="24"/>
    <n v="11"/>
    <n v="33.818181818181799"/>
    <n v="1"/>
    <n v="92"/>
    <n v="1"/>
    <n v="1"/>
    <n v="25"/>
    <n v="86.2"/>
    <n v="1"/>
    <n v="214"/>
    <n v="26"/>
    <n v="105.846153846154"/>
    <n v="0.96296296296296302"/>
    <n v="3"/>
    <n v="48.6666666666667"/>
    <n v="0.11111111111111099"/>
    <n v="1"/>
    <n v="1"/>
    <n v="0"/>
    <n v="0"/>
    <n v="5"/>
    <n v="0.19230769230769201"/>
    <n v="1"/>
    <n v="3.8461538461538498E-2"/>
    <n v="0"/>
    <n v="0"/>
    <n v="0"/>
    <n v="0"/>
    <n v="0"/>
    <n v="0"/>
    <n v="0"/>
    <n v="1.9285714285714299"/>
    <n v="13.999999999999989"/>
    <n v="1"/>
    <n v="0"/>
  </r>
  <r>
    <n v="2017"/>
    <x v="8"/>
    <x v="8"/>
    <s v="WILBRI"/>
    <x v="140"/>
    <n v="46"/>
    <n v="33"/>
    <n v="2.1212121212121202"/>
    <n v="46"/>
    <n v="3.1304347826086998"/>
    <n v="0"/>
    <n v="0"/>
    <n v="19"/>
    <n v="3653.75"/>
    <n v="0.41304347826087001"/>
    <n v="40"/>
    <n v="15.275"/>
    <n v="21"/>
    <n v="21.6666666666667"/>
    <n v="2"/>
    <n v="110"/>
    <n v="2"/>
    <n v="2.5"/>
    <n v="41"/>
    <n v="62.512195121951201"/>
    <n v="2"/>
    <n v="245.5"/>
    <n v="44"/>
    <n v="80.590909090909093"/>
    <n v="0.95652173913043503"/>
    <n v="9"/>
    <n v="40.6666666666667"/>
    <n v="0.19565217391304399"/>
    <n v="2"/>
    <n v="1"/>
    <n v="1"/>
    <n v="0.5"/>
    <n v="3"/>
    <n v="6.8181818181818205E-2"/>
    <n v="1"/>
    <n v="2.27272727272727E-2"/>
    <n v="0"/>
    <n v="0"/>
    <n v="0"/>
    <n v="0"/>
    <n v="0"/>
    <n v="0"/>
    <n v="0"/>
    <n v="2.2999999999999998"/>
    <n v="20"/>
    <n v="2"/>
    <n v="18.5"/>
  </r>
  <r>
    <n v="2017"/>
    <x v="8"/>
    <x v="8"/>
    <s v="LORBR1"/>
    <x v="135"/>
    <n v="4"/>
    <n v="2"/>
    <n v="0.5"/>
    <n v="4"/>
    <n v="1.5"/>
    <n v="0"/>
    <n v="0"/>
    <n v="1"/>
    <n v="1089"/>
    <n v="0.25"/>
    <n v="4"/>
    <n v="11.25"/>
    <n v="4"/>
    <n v="56.5"/>
    <n v="3"/>
    <n v="304.33333333333297"/>
    <n v="2"/>
    <n v="19"/>
    <n v="0"/>
    <n v="0"/>
    <n v="4"/>
    <n v="445"/>
    <n v="0"/>
    <n v="0"/>
    <n v="0"/>
    <n v="0"/>
    <n v="0"/>
    <n v="0"/>
    <n v="3"/>
    <n v="0.75"/>
    <n v="0"/>
    <n v="0"/>
    <n v="0"/>
    <n v="0"/>
    <n v="0"/>
    <n v="0"/>
    <n v="0"/>
    <n v="0"/>
    <n v="0"/>
    <n v="0"/>
    <n v="0"/>
    <n v="0"/>
    <n v="0"/>
    <n v="1"/>
    <n v="4"/>
    <n v="3"/>
    <n v="6.6666666666666696"/>
  </r>
  <r>
    <n v="2017"/>
    <x v="8"/>
    <x v="8"/>
    <s v="STERO3"/>
    <x v="163"/>
    <n v="43"/>
    <n v="42"/>
    <n v="0.952380952380952"/>
    <n v="42"/>
    <n v="1.8571428571428601"/>
    <n v="2"/>
    <n v="4.7619047619047603E-2"/>
    <n v="35"/>
    <n v="3285.8333333333298"/>
    <n v="0.81395348837209303"/>
    <n v="25"/>
    <n v="20.28"/>
    <n v="12"/>
    <n v="18.5833333333333"/>
    <n v="0"/>
    <n v="0"/>
    <n v="0"/>
    <n v="0"/>
    <n v="42"/>
    <n v="57.690476190476197"/>
    <n v="0"/>
    <n v="0"/>
    <n v="42"/>
    <n v="70.119047619047606"/>
    <n v="0.97674418604651203"/>
    <n v="9"/>
    <n v="40.3333333333333"/>
    <n v="0.209302325581395"/>
    <n v="0"/>
    <n v="0"/>
    <n v="0"/>
    <n v="0"/>
    <n v="3"/>
    <n v="7.1428571428571397E-2"/>
    <n v="1"/>
    <n v="2.3809523809523801E-2"/>
    <n v="0"/>
    <n v="0"/>
    <n v="0"/>
    <n v="0"/>
    <n v="1"/>
    <n v="0"/>
    <n v="0"/>
    <n v="4.2"/>
    <n v="10.238095238095237"/>
    <n v="0"/>
    <n v="0"/>
  </r>
  <r>
    <n v="2017"/>
    <x v="8"/>
    <x v="8"/>
    <s v="VELDU"/>
    <x v="158"/>
    <n v="56"/>
    <n v="51"/>
    <n v="4.3921568627451002"/>
    <n v="56"/>
    <n v="7.46428571428571"/>
    <n v="2"/>
    <n v="3.5714285714285698E-2"/>
    <n v="0"/>
    <n v="23.589285714285701"/>
    <n v="0"/>
    <n v="9"/>
    <n v="11.3333333333333"/>
    <n v="23"/>
    <n v="33.739130434782602"/>
    <n v="2"/>
    <n v="162"/>
    <n v="1"/>
    <n v="3"/>
    <n v="54"/>
    <n v="83.3333333333333"/>
    <n v="2"/>
    <n v="366.5"/>
    <n v="54"/>
    <n v="108.79629629629601"/>
    <n v="0.96428571428571397"/>
    <n v="10"/>
    <n v="80.8"/>
    <n v="0.17857142857142899"/>
    <n v="1"/>
    <n v="0.5"/>
    <n v="1"/>
    <n v="0.5"/>
    <n v="9"/>
    <n v="0.16666666666666699"/>
    <n v="6"/>
    <n v="0.11111111111111099"/>
    <n v="2"/>
    <n v="3.5714285714285698E-2"/>
    <n v="0"/>
    <n v="0"/>
    <n v="0"/>
    <n v="0"/>
    <n v="1"/>
    <n v="1.9310344827586201"/>
    <n v="29.000000000000007"/>
    <n v="2"/>
    <n v="15"/>
  </r>
  <r>
    <n v="2017"/>
    <x v="8"/>
    <x v="8"/>
    <s v="WELVA"/>
    <x v="153"/>
    <n v="115"/>
    <n v="86"/>
    <n v="1.7558139534883701"/>
    <n v="111"/>
    <n v="4.0270270270270299"/>
    <n v="4"/>
    <n v="3.6036036036036001E-2"/>
    <n v="14"/>
    <n v="283.86792452830201"/>
    <n v="0.121739130434783"/>
    <n v="87"/>
    <n v="17.252873563218401"/>
    <n v="39"/>
    <n v="26.3333333333333"/>
    <n v="9"/>
    <n v="147.555555555556"/>
    <n v="9"/>
    <n v="4.6666666666666696"/>
    <n v="97"/>
    <n v="73.113402061855695"/>
    <n v="11"/>
    <n v="295.72727272727298"/>
    <n v="100"/>
    <n v="95.09"/>
    <n v="0.86956521739130399"/>
    <n v="17"/>
    <n v="32.647058823529399"/>
    <n v="0.147826086956522"/>
    <n v="9"/>
    <n v="0.81818181818181801"/>
    <n v="4"/>
    <n v="0.36363636363636398"/>
    <n v="12"/>
    <n v="0.12"/>
    <n v="2"/>
    <n v="0.02"/>
    <n v="1"/>
    <n v="8.6956521739130401E-3"/>
    <n v="0"/>
    <n v="0"/>
    <n v="4"/>
    <n v="0"/>
    <n v="1"/>
    <n v="2.5227272727272698"/>
    <n v="45.58558558558564"/>
    <n v="9"/>
    <n v="21.2222222222222"/>
  </r>
  <r>
    <n v="2017"/>
    <x v="8"/>
    <x v="8"/>
    <s v="HOWKE"/>
    <x v="149"/>
    <n v="232"/>
    <n v="202"/>
    <n v="3.21287128712871"/>
    <n v="230"/>
    <n v="6"/>
    <n v="0"/>
    <n v="0"/>
    <n v="15"/>
    <n v="356.05963302752298"/>
    <n v="6.4655172413793094E-2"/>
    <n v="33"/>
    <n v="58.181818181818201"/>
    <n v="79"/>
    <n v="43.2151898734177"/>
    <n v="21"/>
    <n v="180.142857142857"/>
    <n v="22"/>
    <n v="45.227272727272698"/>
    <n v="207"/>
    <n v="89.512077294685994"/>
    <n v="22"/>
    <n v="328.68181818181802"/>
    <n v="208"/>
    <n v="110.259615384615"/>
    <n v="0.89655172413793105"/>
    <n v="38"/>
    <n v="59.078947368421098"/>
    <n v="0.163793103448276"/>
    <n v="14"/>
    <n v="0.63636363636363602"/>
    <n v="6"/>
    <n v="0.27272727272727298"/>
    <n v="42"/>
    <n v="0.20192307692307701"/>
    <n v="5"/>
    <n v="2.4038461538461502E-2"/>
    <n v="2"/>
    <n v="8.6206896551724102E-3"/>
    <n v="1"/>
    <n v="4.3103448275862103E-3"/>
    <n v="2"/>
    <n v="0"/>
    <n v="3"/>
    <n v="2.2115384615384599"/>
    <n v="104.90434782608703"/>
    <n v="20"/>
    <n v="11.75"/>
  </r>
  <r>
    <n v="2017"/>
    <x v="8"/>
    <x v="8"/>
    <s v="RUMAS1"/>
    <x v="151"/>
    <n v="110"/>
    <n v="107"/>
    <n v="3.2710280373831799"/>
    <n v="110"/>
    <n v="6.7090909090909099"/>
    <n v="4"/>
    <n v="3.6363636363636397E-2"/>
    <n v="96"/>
    <n v="11802.4363636364"/>
    <n v="0.87272727272727302"/>
    <n v="14"/>
    <n v="82.714285714285694"/>
    <n v="40"/>
    <n v="51.55"/>
    <n v="5"/>
    <n v="187.4"/>
    <n v="4"/>
    <n v="3.5"/>
    <n v="100"/>
    <n v="91.72"/>
    <n v="6"/>
    <n v="363"/>
    <n v="104"/>
    <n v="121.68269230769199"/>
    <n v="0.94545454545454499"/>
    <n v="10"/>
    <n v="42"/>
    <n v="9.0909090909090898E-2"/>
    <n v="4"/>
    <n v="0.66666666666666696"/>
    <n v="1"/>
    <n v="0.16666666666666699"/>
    <n v="20"/>
    <n v="0.19230769230769201"/>
    <n v="6"/>
    <n v="5.7692307692307702E-2"/>
    <n v="3"/>
    <n v="2.7272727272727299E-2"/>
    <n v="2"/>
    <n v="1.8181818181818198E-2"/>
    <n v="0"/>
    <n v="0"/>
    <n v="2"/>
    <n v="2.5581395348837201"/>
    <n v="43.000000000000014"/>
    <n v="4"/>
    <n v="18.75"/>
  </r>
  <r>
    <n v="2017"/>
    <x v="8"/>
    <x v="8"/>
    <s v="NECDA"/>
    <x v="83"/>
    <n v="86"/>
    <n v="84"/>
    <n v="3.9047619047619002"/>
    <n v="86"/>
    <n v="6"/>
    <n v="4"/>
    <n v="4.6511627906976702E-2"/>
    <n v="14"/>
    <n v="1080.73170731707"/>
    <n v="0.162790697674419"/>
    <n v="64"/>
    <n v="27.5625"/>
    <n v="21"/>
    <n v="64.619047619047606"/>
    <n v="8"/>
    <n v="164.25"/>
    <n v="7"/>
    <n v="13.4285714285714"/>
    <n v="72"/>
    <n v="77.625"/>
    <n v="9"/>
    <n v="511.444444444444"/>
    <n v="77"/>
    <n v="102.246753246753"/>
    <n v="0.89534883720930203"/>
    <n v="9"/>
    <n v="46.7777777777778"/>
    <n v="0.104651162790698"/>
    <n v="6"/>
    <n v="0.66666666666666696"/>
    <n v="1"/>
    <n v="0.11111111111111099"/>
    <n v="9"/>
    <n v="0.11688311688311701"/>
    <n v="3"/>
    <n v="3.8961038961039002E-2"/>
    <n v="0"/>
    <n v="0"/>
    <n v="1"/>
    <n v="1.16279069767442E-2"/>
    <n v="0"/>
    <n v="0"/>
    <n v="3"/>
    <n v="1.9545454545454499"/>
    <n v="44.000000000000107"/>
    <n v="8"/>
    <n v="9.125"/>
  </r>
  <r>
    <n v="2017"/>
    <x v="8"/>
    <x v="8"/>
    <s v="STERA"/>
    <x v="152"/>
    <n v="40"/>
    <n v="40"/>
    <n v="3.15"/>
    <n v="40"/>
    <n v="6.6"/>
    <n v="9"/>
    <n v="0.22500000000000001"/>
    <n v="6"/>
    <n v="478.6"/>
    <n v="0.15"/>
    <n v="6"/>
    <n v="52.1666666666667"/>
    <n v="8"/>
    <n v="68.875"/>
    <n v="0"/>
    <n v="0"/>
    <n v="0"/>
    <n v="0"/>
    <n v="39"/>
    <n v="63.589743589743598"/>
    <n v="0"/>
    <n v="0"/>
    <n v="40"/>
    <n v="86.75"/>
    <n v="1"/>
    <n v="7"/>
    <n v="43.857142857142897"/>
    <n v="0.17499999999999999"/>
    <n v="0"/>
    <n v="0"/>
    <n v="0"/>
    <n v="0"/>
    <n v="3"/>
    <n v="7.4999999999999997E-2"/>
    <n v="1"/>
    <n v="2.5000000000000001E-2"/>
    <n v="0"/>
    <n v="0"/>
    <n v="0"/>
    <n v="0"/>
    <n v="0"/>
    <n v="0"/>
    <n v="0"/>
    <n v="2.8571428571428599"/>
    <n v="13.999999999999986"/>
    <n v="0"/>
    <n v="0"/>
  </r>
  <r>
    <n v="2017"/>
    <x v="8"/>
    <x v="8"/>
    <s v="ALMKH"/>
    <x v="173"/>
    <n v="149"/>
    <n v="142"/>
    <n v="3.05633802816901"/>
    <n v="149"/>
    <n v="4.3758389261744997"/>
    <n v="0"/>
    <n v="0"/>
    <n v="21"/>
    <n v="349.75555555555599"/>
    <n v="0.14093959731543601"/>
    <n v="141"/>
    <n v="19.127659574468101"/>
    <n v="55"/>
    <n v="25.236363636363599"/>
    <n v="19"/>
    <n v="90.789473684210506"/>
    <n v="19"/>
    <n v="4.5263157894736796"/>
    <n v="129"/>
    <n v="74.116279069767401"/>
    <n v="19"/>
    <n v="235.82352941176501"/>
    <n v="130"/>
    <n v="98.503875968992205"/>
    <n v="0.865771812080537"/>
    <n v="21"/>
    <n v="57.285714285714299"/>
    <n v="0.14093959731543601"/>
    <n v="12"/>
    <n v="0.70588235294117696"/>
    <n v="4"/>
    <n v="0.23529411764705899"/>
    <n v="30"/>
    <n v="0.232558139534884"/>
    <n v="7"/>
    <n v="5.4263565891472902E-2"/>
    <n v="2"/>
    <n v="1.34228187919463E-2"/>
    <n v="1"/>
    <n v="6.7114093959731499E-3"/>
    <n v="0"/>
    <n v="0"/>
    <n v="1"/>
    <n v="2.1594202898550701"/>
    <n v="69.000000000000071"/>
    <n v="15"/>
    <n v="19.066666666666698"/>
  </r>
  <r>
    <n v="2017"/>
    <x v="8"/>
    <x v="8"/>
    <s v="VITJO"/>
    <x v="155"/>
    <n v="171"/>
    <n v="117"/>
    <n v="3.8547008547008499"/>
    <n v="171"/>
    <n v="4.2046783625730999"/>
    <n v="6"/>
    <n v="3.5087719298245598E-2"/>
    <n v="18"/>
    <n v="1178.55555555556"/>
    <n v="0.105263157894737"/>
    <n v="131"/>
    <n v="33.267175572519101"/>
    <n v="38"/>
    <n v="52.868421052631597"/>
    <n v="10"/>
    <n v="135.69999999999999"/>
    <n v="10"/>
    <n v="3"/>
    <n v="153"/>
    <n v="88.091503267973906"/>
    <n v="10"/>
    <n v="336.8"/>
    <n v="161"/>
    <n v="110.329192546584"/>
    <n v="0.94152046783625698"/>
    <n v="26"/>
    <n v="55.076923076923102"/>
    <n v="0.15204678362573101"/>
    <n v="6"/>
    <n v="0.6"/>
    <n v="3"/>
    <n v="0.3"/>
    <n v="30"/>
    <n v="0.18633540372670801"/>
    <n v="2"/>
    <n v="1.2422360248447201E-2"/>
    <n v="0"/>
    <n v="0"/>
    <n v="1"/>
    <n v="5.8479532163742704E-3"/>
    <n v="0"/>
    <n v="0"/>
    <n v="0"/>
    <n v="3.2264150943396199"/>
    <n v="53.000000000000043"/>
    <n v="10"/>
    <n v="26.9"/>
  </r>
  <r>
    <n v="2017"/>
    <x v="8"/>
    <x v="8"/>
    <s v="FALMIC"/>
    <x v="146"/>
    <n v="1"/>
    <n v="0"/>
    <n v="0"/>
    <n v="1"/>
    <n v="0"/>
    <n v="1"/>
    <n v="1"/>
    <n v="0"/>
    <n v="-17"/>
    <n v="0"/>
    <n v="1"/>
    <n v="71"/>
    <n v="0"/>
    <n v="0"/>
    <n v="0"/>
    <n v="0"/>
    <n v="0"/>
    <n v="0"/>
    <n v="1"/>
    <n v="297"/>
    <n v="0"/>
    <n v="0"/>
    <n v="1"/>
    <n v="3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8"/>
    <x v="8"/>
    <s v="WAXJE"/>
    <x v="171"/>
    <n v="148"/>
    <n v="126"/>
    <n v="2.92063492063492"/>
    <n v="147"/>
    <n v="5.5170068027210899"/>
    <n v="0"/>
    <n v="0"/>
    <n v="2"/>
    <n v="86.959183673469397"/>
    <n v="1.35135135135135E-2"/>
    <n v="116"/>
    <n v="28.810344827586199"/>
    <n v="45"/>
    <n v="48.711111111111101"/>
    <n v="16"/>
    <n v="143.375"/>
    <n v="16"/>
    <n v="16.5625"/>
    <n v="123"/>
    <n v="88.398373983739802"/>
    <n v="16"/>
    <n v="375.4375"/>
    <n v="131"/>
    <n v="110.274809160305"/>
    <n v="0.88513513513513498"/>
    <n v="16"/>
    <n v="61.9375"/>
    <n v="0.108108108108108"/>
    <n v="6"/>
    <n v="0.375"/>
    <n v="1"/>
    <n v="6.25E-2"/>
    <n v="17"/>
    <n v="0.12977099236641201"/>
    <n v="7"/>
    <n v="5.34351145038168E-2"/>
    <n v="1"/>
    <n v="6.7567567567567597E-3"/>
    <n v="0"/>
    <n v="0"/>
    <n v="1"/>
    <n v="0"/>
    <n v="3"/>
    <n v="2.625"/>
    <n v="56.38095238095238"/>
    <n v="15"/>
    <n v="19.3333333333333"/>
  </r>
  <r>
    <n v="2017"/>
    <x v="8"/>
    <x v="8"/>
    <s v="BAGMA"/>
    <x v="276"/>
    <n v="41"/>
    <n v="34"/>
    <n v="3.9411764705882399"/>
    <n v="41"/>
    <n v="6.2439024390243896"/>
    <n v="2"/>
    <n v="4.8780487804878002E-2"/>
    <n v="17"/>
    <n v="3307.7179487179501"/>
    <n v="0.41463414634146301"/>
    <n v="2"/>
    <n v="34"/>
    <n v="10"/>
    <n v="24.8"/>
    <n v="1"/>
    <n v="73"/>
    <n v="1"/>
    <n v="3"/>
    <n v="39"/>
    <n v="73.256410256410305"/>
    <n v="1"/>
    <n v="245"/>
    <n v="40"/>
    <n v="98.7"/>
    <n v="0.97560975609756095"/>
    <n v="7"/>
    <n v="46.857142857142897"/>
    <n v="0.17073170731707299"/>
    <n v="1"/>
    <n v="1"/>
    <n v="0"/>
    <n v="0"/>
    <n v="7"/>
    <n v="0.17499999999999999"/>
    <n v="2"/>
    <n v="0.05"/>
    <n v="1"/>
    <n v="2.4390243902439001E-2"/>
    <n v="0"/>
    <n v="0"/>
    <n v="0"/>
    <n v="0"/>
    <n v="2"/>
    <n v="2.1578947368421102"/>
    <n v="18.999999999999957"/>
    <n v="1"/>
    <n v="0"/>
  </r>
  <r>
    <n v="2017"/>
    <x v="8"/>
    <x v="8"/>
    <s v="VALGL"/>
    <x v="302"/>
    <n v="102"/>
    <n v="88"/>
    <n v="2.0568181818181799"/>
    <n v="102"/>
    <n v="3.0392156862745101"/>
    <n v="2"/>
    <n v="1.9607843137254902E-2"/>
    <n v="4"/>
    <n v="294.51485148514899"/>
    <n v="3.9215686274509803E-2"/>
    <n v="100"/>
    <n v="14.56"/>
    <n v="46"/>
    <n v="31.7826086956522"/>
    <n v="3"/>
    <n v="151"/>
    <n v="3"/>
    <n v="4.6666666666666696"/>
    <n v="94"/>
    <n v="73.404255319148902"/>
    <n v="6"/>
    <n v="296.16666666666703"/>
    <n v="96"/>
    <n v="97.25"/>
    <n v="0.94117647058823495"/>
    <n v="19"/>
    <n v="51.7368421052632"/>
    <n v="0.18627450980392199"/>
    <n v="4"/>
    <n v="0.66666666666666696"/>
    <n v="2"/>
    <n v="0.33333333333333298"/>
    <n v="18"/>
    <n v="0.1875"/>
    <n v="6"/>
    <n v="6.25E-2"/>
    <n v="0"/>
    <n v="0"/>
    <n v="0"/>
    <n v="0"/>
    <n v="0"/>
    <n v="0"/>
    <n v="0"/>
    <n v="2.04"/>
    <n v="50"/>
    <n v="3"/>
    <n v="0"/>
  </r>
  <r>
    <n v="2017"/>
    <x v="8"/>
    <x v="8"/>
    <s v="SINVI1"/>
    <x v="380"/>
    <n v="1"/>
    <n v="0"/>
    <n v="0"/>
    <n v="0"/>
    <n v="0"/>
    <n v="0"/>
    <n v="0"/>
    <n v="1"/>
    <n v="0"/>
    <n v="1"/>
    <n v="1"/>
    <n v="16"/>
    <n v="0"/>
    <n v="0"/>
    <n v="1"/>
    <n v="40"/>
    <n v="1"/>
    <n v="135"/>
    <n v="0"/>
    <n v="0"/>
    <n v="1"/>
    <n v="14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8"/>
    <x v="9"/>
    <s v="No MD"/>
    <x v="336"/>
    <n v="1"/>
    <n v="0"/>
    <n v="0"/>
    <n v="1"/>
    <n v="3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8"/>
    <x v="9"/>
    <s v="BANPU"/>
    <x v="167"/>
    <n v="61"/>
    <n v="23"/>
    <n v="2.7391304347826102"/>
    <n v="61"/>
    <n v="5.9508196721311499"/>
    <n v="13"/>
    <n v="0.213114754098361"/>
    <n v="0"/>
    <n v="19.393442622950801"/>
    <n v="0"/>
    <n v="37"/>
    <n v="30.108108108108102"/>
    <n v="15"/>
    <n v="41.866666666666703"/>
    <n v="0"/>
    <n v="0"/>
    <n v="0"/>
    <n v="0"/>
    <n v="60"/>
    <n v="55.6"/>
    <n v="0"/>
    <n v="0"/>
    <n v="61"/>
    <n v="77.245901639344297"/>
    <n v="1"/>
    <n v="43"/>
    <n v="61.1860465116279"/>
    <n v="0.70491803278688503"/>
    <n v="0"/>
    <n v="0"/>
    <n v="0"/>
    <n v="0"/>
    <n v="7"/>
    <n v="0.114754098360656"/>
    <n v="2"/>
    <n v="3.2786885245901599E-2"/>
    <n v="2"/>
    <n v="3.2786885245901599E-2"/>
    <n v="0"/>
    <n v="0"/>
    <n v="0"/>
    <n v="0"/>
    <n v="1"/>
    <n v="3.2105263157894699"/>
    <n v="19.000000000000021"/>
    <n v="0"/>
    <n v="0"/>
  </r>
  <r>
    <n v="2017"/>
    <x v="8"/>
    <x v="9"/>
    <s v="SAVPA"/>
    <x v="179"/>
    <n v="294"/>
    <n v="18"/>
    <n v="1"/>
    <n v="293"/>
    <n v="1.3276450511945399"/>
    <n v="6"/>
    <n v="2.0477815699658699E-2"/>
    <n v="59"/>
    <n v="475.74716981132099"/>
    <n v="0.20068027210884401"/>
    <n v="248"/>
    <n v="40.979838709677402"/>
    <n v="99"/>
    <n v="109.79797979798001"/>
    <n v="92"/>
    <n v="130"/>
    <n v="85"/>
    <n v="14.882352941176499"/>
    <n v="192"/>
    <n v="142.666666666667"/>
    <n v="94"/>
    <n v="477.79487179487199"/>
    <n v="200"/>
    <n v="190.943298969072"/>
    <n v="0.65986394557823103"/>
    <n v="27"/>
    <n v="86.6666666666667"/>
    <n v="9.1836734693877597E-2"/>
    <n v="62"/>
    <n v="0.79487179487179505"/>
    <n v="18"/>
    <n v="0.230769230769231"/>
    <n v="64"/>
    <n v="0.32989690721649501"/>
    <n v="23"/>
    <n v="0.118556701030928"/>
    <n v="1"/>
    <n v="3.40136054421769E-3"/>
    <n v="2"/>
    <n v="6.8027210884353704E-3"/>
    <n v="0"/>
    <n v="0"/>
    <n v="10"/>
    <n v="1.8846153846153799"/>
    <n v="156.0000000000004"/>
    <n v="83"/>
    <n v="6.2048192771084301"/>
  </r>
  <r>
    <n v="2017"/>
    <x v="8"/>
    <x v="9"/>
    <s v="SANRE"/>
    <x v="170"/>
    <n v="211"/>
    <n v="21"/>
    <n v="2.28571428571429"/>
    <n v="211"/>
    <n v="2.6303317535545001"/>
    <n v="0"/>
    <n v="0"/>
    <n v="36"/>
    <n v="604.91666666666697"/>
    <n v="0.17061611374407601"/>
    <n v="193"/>
    <n v="46.316062176165801"/>
    <n v="93"/>
    <n v="124.204301075269"/>
    <n v="80"/>
    <n v="181.27500000000001"/>
    <n v="74"/>
    <n v="8.4459459459459492"/>
    <n v="117"/>
    <n v="162.74358974359001"/>
    <n v="89"/>
    <n v="480.33928571428601"/>
    <n v="122"/>
    <n v="211.606557377049"/>
    <n v="0.57819905213270095"/>
    <n v="20"/>
    <n v="129.1"/>
    <n v="9.4786729857819899E-2"/>
    <n v="57"/>
    <n v="1.0178571428571399"/>
    <n v="23"/>
    <n v="0.41071428571428598"/>
    <n v="55"/>
    <n v="0.45081967213114799"/>
    <n v="5"/>
    <n v="4.0983606557376998E-2"/>
    <n v="1"/>
    <n v="4.739336492891E-3"/>
    <n v="0"/>
    <n v="0"/>
    <n v="0"/>
    <n v="0"/>
    <n v="6"/>
    <n v="1.8189655172413799"/>
    <n v="115.99999999999996"/>
    <n v="77"/>
    <n v="9.2337662337662305"/>
  </r>
  <r>
    <n v="2017"/>
    <x v="8"/>
    <x v="9"/>
    <s v="GOMJE"/>
    <x v="168"/>
    <n v="123"/>
    <n v="3"/>
    <n v="2"/>
    <n v="123"/>
    <n v="4.9105691056910601"/>
    <n v="0"/>
    <n v="0"/>
    <n v="34"/>
    <n v="626.42307692307702"/>
    <n v="0.276422764227642"/>
    <n v="25"/>
    <n v="75.319999999999993"/>
    <n v="16"/>
    <n v="74.5"/>
    <n v="5"/>
    <n v="159"/>
    <n v="5"/>
    <n v="25"/>
    <n v="101"/>
    <n v="98.376237623762407"/>
    <n v="6"/>
    <n v="528.25"/>
    <n v="117"/>
    <n v="116.34188034188"/>
    <n v="0.95121951219512202"/>
    <n v="72"/>
    <n v="81.6944444444444"/>
    <n v="0.58536585365853699"/>
    <n v="4"/>
    <n v="1"/>
    <n v="0"/>
    <n v="0"/>
    <n v="27"/>
    <n v="0.230769230769231"/>
    <n v="8"/>
    <n v="6.8376068376068397E-2"/>
    <n v="2"/>
    <n v="1.6260162601626001E-2"/>
    <n v="0"/>
    <n v="0"/>
    <n v="0"/>
    <n v="0"/>
    <n v="3"/>
    <n v="1.5974025974026"/>
    <n v="76.999999999999872"/>
    <n v="3"/>
    <n v="9.6666666666666696"/>
  </r>
  <r>
    <n v="2017"/>
    <x v="8"/>
    <x v="9"/>
    <s v="METMI"/>
    <x v="160"/>
    <n v="65"/>
    <n v="6"/>
    <n v="4.6666666666666696"/>
    <n v="65"/>
    <n v="5.12307692307692"/>
    <n v="0"/>
    <n v="0"/>
    <n v="41"/>
    <n v="11962.1111111111"/>
    <n v="0.63076923076923097"/>
    <n v="15"/>
    <n v="78.599999999999994"/>
    <n v="23"/>
    <n v="77.260869565217405"/>
    <n v="8"/>
    <n v="172.5"/>
    <n v="8"/>
    <n v="2.375"/>
    <n v="48"/>
    <n v="113.895833333333"/>
    <n v="9"/>
    <n v="410.33333333333297"/>
    <n v="56"/>
    <n v="153.08928571428601"/>
    <n v="0.86153846153846203"/>
    <n v="19"/>
    <n v="68.052631578947398"/>
    <n v="0.29230769230769199"/>
    <n v="7"/>
    <n v="1.1666666666666701"/>
    <n v="2"/>
    <n v="0.33333333333333298"/>
    <n v="20"/>
    <n v="0.35714285714285698"/>
    <n v="4"/>
    <n v="7.1428571428571397E-2"/>
    <n v="1"/>
    <n v="1.5384615384615399E-2"/>
    <n v="0"/>
    <n v="0"/>
    <n v="0"/>
    <n v="0"/>
    <n v="0"/>
    <n v="1.5476190476190499"/>
    <n v="41.999999999999936"/>
    <n v="3"/>
    <n v="7"/>
  </r>
  <r>
    <n v="2017"/>
    <x v="8"/>
    <x v="9"/>
    <s v="PALRA"/>
    <x v="164"/>
    <n v="43"/>
    <n v="2"/>
    <n v="0.5"/>
    <n v="43"/>
    <n v="4.8372093023255802"/>
    <n v="2"/>
    <n v="4.6511627906976702E-2"/>
    <n v="11"/>
    <n v="775.642857142857"/>
    <n v="0.25581395348837199"/>
    <n v="14"/>
    <n v="185"/>
    <n v="19"/>
    <n v="139.36842105263199"/>
    <n v="1"/>
    <n v="76"/>
    <n v="1"/>
    <n v="148"/>
    <n v="31"/>
    <n v="165.870967741935"/>
    <n v="9"/>
    <n v="584"/>
    <n v="34"/>
    <n v="214.558823529412"/>
    <n v="0.79069767441860495"/>
    <n v="8"/>
    <n v="181.5"/>
    <n v="0.186046511627907"/>
    <n v="7"/>
    <n v="1.4"/>
    <n v="3"/>
    <n v="0.6"/>
    <n v="14"/>
    <n v="0.41176470588235298"/>
    <n v="5"/>
    <n v="0.14705882352941199"/>
    <n v="0"/>
    <n v="0"/>
    <n v="0"/>
    <n v="0"/>
    <n v="0"/>
    <n v="0"/>
    <n v="2"/>
    <n v="1.34375"/>
    <n v="32"/>
    <n v="1"/>
    <n v="0"/>
  </r>
  <r>
    <n v="2017"/>
    <x v="8"/>
    <x v="9"/>
    <s v="EDDOC"/>
    <x v="337"/>
    <n v="8"/>
    <n v="0"/>
    <n v="0"/>
    <n v="6"/>
    <n v="2.3333333333333299"/>
    <n v="0"/>
    <n v="0"/>
    <n v="2"/>
    <n v="92.5"/>
    <n v="0.25"/>
    <n v="4"/>
    <n v="309.25"/>
    <n v="4"/>
    <n v="175"/>
    <n v="3"/>
    <n v="196"/>
    <n v="3"/>
    <n v="1.6666666666666701"/>
    <n v="3"/>
    <n v="173"/>
    <n v="3"/>
    <n v="786"/>
    <n v="3"/>
    <n v="194.333333333333"/>
    <n v="0.375"/>
    <n v="0"/>
    <n v="0"/>
    <n v="0"/>
    <n v="2"/>
    <n v="2"/>
    <n v="1"/>
    <n v="1"/>
    <n v="2"/>
    <n v="0.66666666666666696"/>
    <n v="1"/>
    <n v="0.33333333333333298"/>
    <n v="0"/>
    <n v="0"/>
    <n v="0"/>
    <n v="0"/>
    <n v="2"/>
    <n v="0"/>
    <n v="1"/>
    <n v="1"/>
    <n v="8"/>
    <n v="2"/>
    <n v="2"/>
  </r>
  <r>
    <n v="2017"/>
    <x v="8"/>
    <x v="9"/>
    <s v="GOMJE"/>
    <x v="168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8"/>
    <x v="9"/>
    <s v="POLSTE"/>
    <x v="142"/>
    <n v="57"/>
    <n v="3"/>
    <n v="6"/>
    <n v="57"/>
    <n v="0.94736842105263197"/>
    <n v="0"/>
    <n v="0"/>
    <n v="9"/>
    <n v="953.05454545454495"/>
    <n v="0.157894736842105"/>
    <n v="43"/>
    <n v="50.837209302325597"/>
    <n v="25"/>
    <n v="79.8"/>
    <n v="19"/>
    <n v="165.47368421052599"/>
    <n v="18"/>
    <n v="32.7222222222222"/>
    <n v="35"/>
    <n v="148.4"/>
    <n v="19"/>
    <n v="442.30769230769198"/>
    <n v="38"/>
    <n v="197.68421052631601"/>
    <n v="0.66666666666666696"/>
    <n v="9"/>
    <n v="106.777777777778"/>
    <n v="0.157894736842105"/>
    <n v="15"/>
    <n v="1.15384615384615"/>
    <n v="4"/>
    <n v="0.30769230769230799"/>
    <n v="17"/>
    <n v="0.44736842105263203"/>
    <n v="4"/>
    <n v="0.105263157894737"/>
    <n v="0"/>
    <n v="0"/>
    <n v="0"/>
    <n v="0"/>
    <n v="0"/>
    <n v="0"/>
    <n v="2"/>
    <n v="1.9655172413793101"/>
    <n v="29.000000000000004"/>
    <n v="18"/>
    <n v="1.6666666666666701"/>
  </r>
  <r>
    <n v="2017"/>
    <x v="8"/>
    <x v="9"/>
    <s v="KEYJA"/>
    <x v="219"/>
    <n v="538"/>
    <n v="141"/>
    <n v="1.3900709219858201"/>
    <n v="538"/>
    <n v="5.0669144981412604"/>
    <n v="22"/>
    <n v="4.08921933085502E-2"/>
    <n v="6"/>
    <n v="31.050279329608902"/>
    <n v="1.11524163568773E-2"/>
    <n v="344"/>
    <n v="25.639534883720899"/>
    <n v="130"/>
    <n v="38.2615384615385"/>
    <n v="12"/>
    <n v="126.416666666667"/>
    <n v="12"/>
    <n v="4.5833333333333304"/>
    <n v="521"/>
    <n v="62.466410748560499"/>
    <n v="12"/>
    <n v="576.45454545454504"/>
    <n v="526"/>
    <n v="80.306083650190104"/>
    <n v="0.97769516728624495"/>
    <n v="373"/>
    <n v="62.193029490616603"/>
    <n v="0.69330855018587401"/>
    <n v="9"/>
    <n v="0.81818181818181801"/>
    <n v="3"/>
    <n v="0.27272727272727298"/>
    <n v="66"/>
    <n v="0.12547528517110301"/>
    <n v="27"/>
    <n v="5.1330798479087503E-2"/>
    <n v="5"/>
    <n v="9.2936802973977699E-3"/>
    <n v="2"/>
    <n v="3.7174721189591098E-3"/>
    <n v="0"/>
    <n v="0"/>
    <n v="2"/>
    <n v="2.9398907103825098"/>
    <n v="183.00000000000023"/>
    <n v="12"/>
    <n v="4.5833333333333304"/>
  </r>
  <r>
    <n v="2017"/>
    <x v="8"/>
    <x v="9"/>
    <s v="MCCCAM"/>
    <x v="157"/>
    <n v="212"/>
    <n v="55"/>
    <n v="3.4545454545454501"/>
    <n v="211"/>
    <n v="4.4928909952606597"/>
    <n v="11"/>
    <n v="5.2132701421800903E-2"/>
    <n v="51"/>
    <n v="963.9"/>
    <n v="0.240566037735849"/>
    <n v="167"/>
    <n v="42.191616766467099"/>
    <n v="73"/>
    <n v="82.698630136986296"/>
    <n v="35"/>
    <n v="186.085714285714"/>
    <n v="35"/>
    <n v="10.342857142857101"/>
    <n v="163"/>
    <n v="101.19018404908"/>
    <n v="39"/>
    <n v="497.96296296296299"/>
    <n v="172"/>
    <n v="139.75438596491199"/>
    <n v="0.80660377358490598"/>
    <n v="80"/>
    <n v="78.637500000000003"/>
    <n v="0.37735849056603799"/>
    <n v="25"/>
    <n v="0.92592592592592604"/>
    <n v="5"/>
    <n v="0.18518518518518501"/>
    <n v="41"/>
    <n v="0.23976608187134499"/>
    <n v="8"/>
    <n v="4.6783625730994101E-2"/>
    <n v="2"/>
    <n v="9.4339622641509396E-3"/>
    <n v="0"/>
    <n v="0"/>
    <n v="1"/>
    <n v="0"/>
    <n v="2"/>
    <n v="2.2934782608695699"/>
    <n v="92.43601895734578"/>
    <n v="33"/>
    <n v="4.51515151515152"/>
  </r>
  <r>
    <n v="2017"/>
    <x v="8"/>
    <x v="9"/>
    <s v="ANGDA"/>
    <x v="346"/>
    <n v="1"/>
    <n v="0"/>
    <n v="0"/>
    <n v="1"/>
    <n v="2"/>
    <n v="0"/>
    <n v="0"/>
    <n v="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8"/>
    <x v="9"/>
    <s v="PETRI"/>
    <x v="143"/>
    <n v="60"/>
    <n v="25"/>
    <n v="3.24"/>
    <n v="60"/>
    <n v="5.7333333333333298"/>
    <n v="4"/>
    <n v="6.6666666666666693E-2"/>
    <n v="57"/>
    <n v="9133.15"/>
    <n v="0.95"/>
    <n v="49"/>
    <n v="57.816326530612201"/>
    <n v="30"/>
    <n v="107.133333333333"/>
    <n v="20"/>
    <n v="122.3"/>
    <n v="20"/>
    <n v="18.8"/>
    <n v="40"/>
    <n v="75.5"/>
    <n v="20"/>
    <n v="436.30769230769198"/>
    <n v="40"/>
    <n v="120.875"/>
    <n v="0.66666666666666696"/>
    <n v="23"/>
    <n v="97.956521739130395"/>
    <n v="0.38333333333333303"/>
    <n v="13"/>
    <n v="1"/>
    <n v="2"/>
    <n v="0.15384615384615399"/>
    <n v="4"/>
    <n v="0.1"/>
    <n v="1"/>
    <n v="2.5000000000000001E-2"/>
    <n v="0"/>
    <n v="0"/>
    <n v="0"/>
    <n v="0"/>
    <n v="0"/>
    <n v="0"/>
    <n v="0"/>
    <n v="3"/>
    <n v="20"/>
    <n v="20"/>
    <n v="4.1500000000000004"/>
  </r>
  <r>
    <n v="2017"/>
    <x v="8"/>
    <x v="9"/>
    <s v="MATMI"/>
    <x v="144"/>
    <n v="44"/>
    <n v="4"/>
    <n v="0.5"/>
    <n v="44"/>
    <n v="5.5909090909090899"/>
    <n v="0"/>
    <n v="0"/>
    <n v="12"/>
    <n v="1070.8636363636399"/>
    <n v="0.27272727272727298"/>
    <n v="3"/>
    <n v="793.33333333333303"/>
    <n v="12"/>
    <n v="66.9166666666667"/>
    <n v="6"/>
    <n v="202.333333333333"/>
    <n v="5"/>
    <n v="2.4"/>
    <n v="37"/>
    <n v="98.270270270270302"/>
    <n v="6"/>
    <n v="400.75"/>
    <n v="38"/>
    <n v="137.92105263157899"/>
    <n v="0.86363636363636398"/>
    <n v="18"/>
    <n v="93.2222222222222"/>
    <n v="0.40909090909090901"/>
    <n v="5"/>
    <n v="1.25"/>
    <n v="0"/>
    <n v="0"/>
    <n v="11"/>
    <n v="0.28947368421052599"/>
    <n v="1"/>
    <n v="2.6315789473684199E-2"/>
    <n v="1"/>
    <n v="2.27272727272727E-2"/>
    <n v="0"/>
    <n v="0"/>
    <n v="0"/>
    <n v="0"/>
    <n v="0"/>
    <n v="1.5172413793103401"/>
    <n v="29.000000000000089"/>
    <n v="6"/>
    <n v="0.16666666666666699"/>
  </r>
  <r>
    <n v="2017"/>
    <x v="8"/>
    <x v="9"/>
    <s v="ADEHA"/>
    <x v="221"/>
    <n v="190"/>
    <n v="54"/>
    <n v="3.1296296296296302"/>
    <n v="185"/>
    <n v="5.0756756756756802"/>
    <n v="4"/>
    <n v="2.1621621621621599E-2"/>
    <n v="15"/>
    <n v="471.696132596685"/>
    <n v="7.8947368421052599E-2"/>
    <n v="105"/>
    <n v="49.771428571428601"/>
    <n v="28"/>
    <n v="60.892857142857103"/>
    <n v="3"/>
    <n v="205.666666666667"/>
    <n v="2"/>
    <n v="10.5"/>
    <n v="176"/>
    <n v="82.215909090909093"/>
    <n v="3"/>
    <n v="450"/>
    <n v="182"/>
    <n v="100.340659340659"/>
    <n v="0.95789473684210502"/>
    <n v="130"/>
    <n v="88.376923076923106"/>
    <n v="0.68421052631579005"/>
    <n v="2"/>
    <n v="0.66666666666666696"/>
    <n v="1"/>
    <n v="0.33333333333333298"/>
    <n v="20"/>
    <n v="0.10989010989011"/>
    <n v="3"/>
    <n v="1.6483516483516501E-2"/>
    <n v="3"/>
    <n v="1.5789473684210499E-2"/>
    <n v="0"/>
    <n v="0"/>
    <n v="5"/>
    <n v="0"/>
    <n v="2"/>
    <n v="3.3035714285714302"/>
    <n v="57.513513513513487"/>
    <n v="3"/>
    <n v="14.3333333333333"/>
  </r>
  <r>
    <n v="2017"/>
    <x v="8"/>
    <x v="9"/>
    <s v="VONWI"/>
    <x v="220"/>
    <n v="325"/>
    <n v="155"/>
    <n v="6.6967741935483902"/>
    <n v="319"/>
    <n v="10.163009404388699"/>
    <n v="14"/>
    <n v="4.3887147335423198E-2"/>
    <n v="198"/>
    <n v="1952.0729927007301"/>
    <n v="0.60923076923076902"/>
    <n v="190"/>
    <n v="44.894736842105303"/>
    <n v="24"/>
    <n v="136.166666666667"/>
    <n v="6"/>
    <n v="289.66666666666703"/>
    <n v="5"/>
    <n v="6.6"/>
    <n v="288"/>
    <n v="82.34375"/>
    <n v="8"/>
    <n v="646.625"/>
    <n v="312"/>
    <n v="108.38782051282099"/>
    <n v="0.96"/>
    <n v="228"/>
    <n v="84.859649122806999"/>
    <n v="0.701538461538462"/>
    <n v="8"/>
    <n v="1"/>
    <n v="4"/>
    <n v="0.5"/>
    <n v="31"/>
    <n v="9.9358974358974297E-2"/>
    <n v="19"/>
    <n v="6.0897435897435903E-2"/>
    <n v="4"/>
    <n v="1.2307692307692301E-2"/>
    <n v="1"/>
    <n v="3.07692307692308E-3"/>
    <n v="5"/>
    <n v="0"/>
    <n v="9"/>
    <n v="2.71186440677966"/>
    <n v="119.84375000000004"/>
    <n v="6"/>
    <n v="3"/>
  </r>
  <r>
    <n v="2017"/>
    <x v="8"/>
    <x v="9"/>
    <s v="STERO3"/>
    <x v="163"/>
    <n v="198"/>
    <n v="28"/>
    <n v="8.1428571428571406"/>
    <n v="198"/>
    <n v="3.5353535353535399"/>
    <n v="13"/>
    <n v="6.5656565656565705E-2"/>
    <n v="120"/>
    <n v="2559.5666666666698"/>
    <n v="0.60606060606060597"/>
    <n v="150"/>
    <n v="47.533333333333303"/>
    <n v="56"/>
    <n v="167.03571428571399"/>
    <n v="73"/>
    <n v="147.671232876712"/>
    <n v="60"/>
    <n v="14.85"/>
    <n v="117"/>
    <n v="129.49572649572701"/>
    <n v="79"/>
    <n v="523.82456140350905"/>
    <n v="119"/>
    <n v="165.36206896551701"/>
    <n v="0.58585858585858597"/>
    <n v="24"/>
    <n v="65.4166666666667"/>
    <n v="0.12121212121212099"/>
    <n v="54"/>
    <n v="0.94736842105263197"/>
    <n v="15"/>
    <n v="0.26315789473684198"/>
    <n v="36"/>
    <n v="0.31034482758620702"/>
    <n v="2"/>
    <n v="1.72413793103448E-2"/>
    <n v="2"/>
    <n v="1.01010101010101E-2"/>
    <n v="0"/>
    <n v="0"/>
    <n v="0"/>
    <n v="0"/>
    <n v="4"/>
    <n v="1.90384615384615"/>
    <n v="104.00000000000021"/>
    <n v="64"/>
    <n v="8.96875"/>
  </r>
  <r>
    <n v="2017"/>
    <x v="8"/>
    <x v="9"/>
    <s v="WELVA"/>
    <x v="153"/>
    <n v="63"/>
    <n v="10"/>
    <n v="2.7"/>
    <n v="62"/>
    <n v="4"/>
    <n v="4"/>
    <n v="6.4516129032258104E-2"/>
    <n v="17"/>
    <n v="1302.67857142857"/>
    <n v="0.26984126984126999"/>
    <n v="56"/>
    <n v="46.464285714285701"/>
    <n v="21"/>
    <n v="122.904761904762"/>
    <n v="28"/>
    <n v="170.107142857143"/>
    <n v="26"/>
    <n v="8.8461538461538503"/>
    <n v="32"/>
    <n v="149.96875"/>
    <n v="30"/>
    <n v="787.90476190476204"/>
    <n v="32"/>
    <n v="232.09375"/>
    <n v="0.50793650793650802"/>
    <n v="4"/>
    <n v="232.5"/>
    <n v="6.3492063492063502E-2"/>
    <n v="23"/>
    <n v="1.0952380952381"/>
    <n v="7"/>
    <n v="0.33333333333333298"/>
    <n v="11"/>
    <n v="0.34375"/>
    <n v="0"/>
    <n v="0"/>
    <n v="0"/>
    <n v="0"/>
    <n v="0"/>
    <n v="0"/>
    <n v="1"/>
    <n v="0"/>
    <n v="0"/>
    <n v="1.6315789473684199"/>
    <n v="38.612903225806477"/>
    <n v="26"/>
    <n v="8.1923076923076898"/>
  </r>
  <r>
    <n v="2017"/>
    <x v="8"/>
    <x v="9"/>
    <s v="RAMCA"/>
    <x v="178"/>
    <n v="23"/>
    <n v="8"/>
    <n v="1.625"/>
    <n v="23"/>
    <n v="4.7826086956521703"/>
    <n v="2"/>
    <n v="8.6956521739130405E-2"/>
    <n v="0"/>
    <n v="9.3043478260869605"/>
    <n v="0"/>
    <n v="18"/>
    <n v="41.5"/>
    <n v="6"/>
    <n v="61"/>
    <n v="0"/>
    <n v="0"/>
    <n v="0"/>
    <n v="0"/>
    <n v="22"/>
    <n v="111.59090909090899"/>
    <n v="0"/>
    <n v="0"/>
    <n v="23"/>
    <n v="134.565217391304"/>
    <n v="1"/>
    <n v="15"/>
    <n v="86.4"/>
    <n v="0.65217391304347805"/>
    <n v="0"/>
    <n v="0"/>
    <n v="0"/>
    <n v="0"/>
    <n v="6"/>
    <n v="0.26086956521739102"/>
    <n v="2"/>
    <n v="8.6956521739130405E-2"/>
    <n v="0"/>
    <n v="0"/>
    <n v="0"/>
    <n v="0"/>
    <n v="0"/>
    <n v="0"/>
    <n v="0"/>
    <n v="2.875"/>
    <n v="8"/>
    <n v="0"/>
    <n v="0"/>
  </r>
  <r>
    <n v="2017"/>
    <x v="8"/>
    <x v="9"/>
    <s v="HOWKE"/>
    <x v="149"/>
    <n v="54"/>
    <n v="0"/>
    <n v="0"/>
    <n v="54"/>
    <n v="3.0185185185185199"/>
    <n v="0"/>
    <n v="0"/>
    <n v="8"/>
    <n v="610.42592592592598"/>
    <n v="0.148148148148148"/>
    <n v="8"/>
    <n v="223.75"/>
    <n v="21"/>
    <n v="158.333333333333"/>
    <n v="4"/>
    <n v="140.5"/>
    <n v="4"/>
    <n v="11.25"/>
    <n v="50"/>
    <n v="99.7"/>
    <n v="4"/>
    <n v="0"/>
    <n v="50"/>
    <n v="121.98"/>
    <n v="0.92592592592592604"/>
    <n v="27"/>
    <n v="88.6666666666667"/>
    <n v="0.5"/>
    <n v="4"/>
    <n v="0"/>
    <n v="1"/>
    <n v="0"/>
    <n v="14"/>
    <n v="0.28000000000000003"/>
    <n v="5"/>
    <n v="0.1"/>
    <n v="1"/>
    <n v="1.85185185185185E-2"/>
    <n v="0"/>
    <n v="0"/>
    <n v="0"/>
    <n v="0"/>
    <n v="1"/>
    <n v="1.5882352941176501"/>
    <n v="33.999999999999936"/>
    <n v="4"/>
    <n v="1.75"/>
  </r>
  <r>
    <n v="2017"/>
    <x v="8"/>
    <x v="9"/>
    <s v="RUMAS1"/>
    <x v="151"/>
    <n v="43"/>
    <n v="1"/>
    <n v="8"/>
    <n v="42"/>
    <n v="11.4285714285714"/>
    <n v="4"/>
    <n v="9.5238095238095205E-2"/>
    <n v="30"/>
    <n v="8933.3809523809505"/>
    <n v="0.69767441860465096"/>
    <n v="7"/>
    <n v="180.142857142857"/>
    <n v="13"/>
    <n v="93.692307692307693"/>
    <n v="7"/>
    <n v="189.28571428571399"/>
    <n v="7"/>
    <n v="8.1428571428571406"/>
    <n v="32"/>
    <n v="164.375"/>
    <n v="7"/>
    <n v="406.75"/>
    <n v="35"/>
    <n v="199.42857142857099"/>
    <n v="0.81395348837209303"/>
    <n v="15"/>
    <n v="135.333333333333"/>
    <n v="0.34883720930232598"/>
    <n v="4"/>
    <n v="1"/>
    <n v="0"/>
    <n v="0"/>
    <n v="9"/>
    <n v="0.25714285714285701"/>
    <n v="7"/>
    <n v="0.2"/>
    <n v="0"/>
    <n v="0"/>
    <n v="0"/>
    <n v="0"/>
    <n v="1"/>
    <n v="0"/>
    <n v="1"/>
    <n v="2"/>
    <n v="21.5"/>
    <n v="7"/>
    <n v="10.285714285714301"/>
  </r>
  <r>
    <n v="2017"/>
    <x v="8"/>
    <x v="9"/>
    <s v="WIDDE"/>
    <x v="145"/>
    <n v="86"/>
    <n v="30"/>
    <n v="6.1666666666666696"/>
    <n v="86"/>
    <n v="6.5697674418604697"/>
    <n v="8"/>
    <n v="9.3023255813953501E-2"/>
    <n v="23"/>
    <n v="1390.5833333333301"/>
    <n v="0.26744186046511598"/>
    <n v="79"/>
    <n v="43.2151898734177"/>
    <n v="30"/>
    <n v="151.03333333333299"/>
    <n v="21"/>
    <n v="208.71428571428601"/>
    <n v="14"/>
    <n v="10.8571428571429"/>
    <n v="60"/>
    <n v="121.833333333333"/>
    <n v="22"/>
    <n v="698"/>
    <n v="64"/>
    <n v="149.640625"/>
    <n v="0.74418604651162801"/>
    <n v="32"/>
    <n v="119.03125"/>
    <n v="0.372093023255814"/>
    <n v="19"/>
    <n v="1.3571428571428601"/>
    <n v="7"/>
    <n v="0.5"/>
    <n v="10"/>
    <n v="0.15625"/>
    <n v="3"/>
    <n v="4.6875E-2"/>
    <n v="1"/>
    <n v="1.16279069767442E-2"/>
    <n v="0"/>
    <n v="0"/>
    <n v="0"/>
    <n v="0"/>
    <n v="2"/>
    <n v="2.15"/>
    <n v="40"/>
    <n v="21"/>
    <n v="18.761904761904798"/>
  </r>
  <r>
    <n v="2017"/>
    <x v="8"/>
    <x v="9"/>
    <s v="NECDA"/>
    <x v="83"/>
    <n v="12"/>
    <n v="2"/>
    <n v="1.5"/>
    <n v="12"/>
    <n v="4.4166666666666696"/>
    <n v="0"/>
    <n v="0"/>
    <n v="7"/>
    <n v="1638.3"/>
    <n v="0.58333333333333304"/>
    <n v="10"/>
    <n v="22.9"/>
    <n v="6"/>
    <n v="188.166666666667"/>
    <n v="7"/>
    <n v="190.71428571428601"/>
    <n v="6"/>
    <n v="1.6666666666666701"/>
    <n v="5"/>
    <n v="198.8"/>
    <n v="7"/>
    <n v="559"/>
    <n v="5"/>
    <n v="270.39999999999998"/>
    <n v="0.41666666666666702"/>
    <n v="1"/>
    <n v="81"/>
    <n v="8.3333333333333301E-2"/>
    <n v="4"/>
    <n v="4"/>
    <n v="0"/>
    <n v="0"/>
    <n v="2"/>
    <n v="0.4"/>
    <n v="1"/>
    <n v="0.2"/>
    <n v="0"/>
    <n v="0"/>
    <n v="0"/>
    <n v="0"/>
    <n v="0"/>
    <n v="0"/>
    <n v="0"/>
    <n v="1.5"/>
    <n v="8"/>
    <n v="6"/>
    <n v="31.6666666666667"/>
  </r>
  <r>
    <n v="2017"/>
    <x v="8"/>
    <x v="9"/>
    <s v="STERA"/>
    <x v="152"/>
    <n v="190"/>
    <n v="12"/>
    <n v="5.9166666666666696"/>
    <n v="189"/>
    <n v="5.0105820105820102"/>
    <n v="5"/>
    <n v="2.6455026455026499E-2"/>
    <n v="29"/>
    <n v="534.60638297872299"/>
    <n v="0.15263157894736801"/>
    <n v="37"/>
    <n v="290.48648648648702"/>
    <n v="62"/>
    <n v="141.806451612903"/>
    <n v="40"/>
    <n v="203.1"/>
    <n v="38"/>
    <n v="2.7894736842105301"/>
    <n v="139"/>
    <n v="147.99280575539601"/>
    <n v="42"/>
    <n v="484.461538461538"/>
    <n v="147"/>
    <n v="195.034013605442"/>
    <n v="0.77368421052631597"/>
    <n v="34"/>
    <n v="81.794117647058798"/>
    <n v="0.17894736842105299"/>
    <n v="30"/>
    <n v="1.15384615384615"/>
    <n v="12"/>
    <n v="0.46153846153846201"/>
    <n v="51"/>
    <n v="0.34693877551020402"/>
    <n v="12"/>
    <n v="8.1632653061224497E-2"/>
    <n v="1"/>
    <n v="5.2631578947368403E-3"/>
    <n v="0"/>
    <n v="0"/>
    <n v="1"/>
    <n v="0"/>
    <n v="6"/>
    <n v="1.9894736842105301"/>
    <n v="95.502645502645322"/>
    <n v="40"/>
    <n v="15.05"/>
  </r>
  <r>
    <n v="2017"/>
    <x v="8"/>
    <x v="9"/>
    <s v="SMOJA1"/>
    <x v="154"/>
    <n v="250"/>
    <n v="5"/>
    <n v="6"/>
    <n v="249"/>
    <n v="4.4216867469879499"/>
    <n v="2"/>
    <n v="8.0321285140562294E-3"/>
    <n v="167"/>
    <n v="5672.9763033175404"/>
    <n v="0.66800000000000004"/>
    <n v="41"/>
    <n v="122.317073170732"/>
    <n v="68"/>
    <n v="77.470588235294102"/>
    <n v="14"/>
    <n v="257.28571428571399"/>
    <n v="10"/>
    <n v="7.4"/>
    <n v="221"/>
    <n v="114.348416289593"/>
    <n v="15"/>
    <n v="631.20000000000005"/>
    <n v="234"/>
    <n v="130.02564102564099"/>
    <n v="0.93600000000000005"/>
    <n v="89"/>
    <n v="77.629213483146103"/>
    <n v="0.35599999999999998"/>
    <n v="11"/>
    <n v="1.1000000000000001"/>
    <n v="4"/>
    <n v="0.4"/>
    <n v="52"/>
    <n v="0.22222222222222199"/>
    <n v="10"/>
    <n v="4.2735042735042701E-2"/>
    <n v="2"/>
    <n v="8.0000000000000002E-3"/>
    <n v="0"/>
    <n v="0"/>
    <n v="1"/>
    <n v="0"/>
    <n v="11"/>
    <n v="1.70547945205479"/>
    <n v="146.58634538152648"/>
    <n v="3"/>
    <n v="3.6666666666666701"/>
  </r>
  <r>
    <n v="2017"/>
    <x v="8"/>
    <x v="9"/>
    <s v="SCDGA"/>
    <x v="138"/>
    <n v="196"/>
    <n v="4"/>
    <n v="4.5"/>
    <n v="196"/>
    <n v="5.8673469387755102"/>
    <n v="6"/>
    <n v="3.06122448979592E-2"/>
    <n v="126"/>
    <n v="3623.5076923076899"/>
    <n v="0.64285714285714302"/>
    <n v="41"/>
    <n v="100.414634146341"/>
    <n v="43"/>
    <n v="59.930232558139501"/>
    <n v="14"/>
    <n v="146.42857142857099"/>
    <n v="12"/>
    <n v="10.25"/>
    <n v="177"/>
    <n v="88.480225988700596"/>
    <n v="14"/>
    <n v="433.72727272727298"/>
    <n v="182"/>
    <n v="120.181318681319"/>
    <n v="0.92857142857142905"/>
    <n v="107"/>
    <n v="87.1682242990654"/>
    <n v="0.54591836734693899"/>
    <n v="10"/>
    <n v="0.90909090909090895"/>
    <n v="3"/>
    <n v="0.27272727272727298"/>
    <n v="37"/>
    <n v="0.20329670329670299"/>
    <n v="8"/>
    <n v="4.3956043956044001E-2"/>
    <n v="1"/>
    <n v="5.1020408163265302E-3"/>
    <n v="1"/>
    <n v="5.1020408163265302E-3"/>
    <n v="0"/>
    <n v="0"/>
    <n v="0"/>
    <n v="1.5806451612903201"/>
    <n v="124.0000000000002"/>
    <n v="14"/>
    <n v="24.3571428571429"/>
  </r>
  <r>
    <n v="2017"/>
    <x v="8"/>
    <x v="9"/>
    <s v="ALMKH"/>
    <x v="173"/>
    <n v="26"/>
    <n v="5"/>
    <n v="3.4"/>
    <n v="26"/>
    <n v="2.0384615384615401"/>
    <n v="0"/>
    <n v="0"/>
    <n v="5"/>
    <n v="753.04166666666697"/>
    <n v="0.19230769230769201"/>
    <n v="25"/>
    <n v="30.08"/>
    <n v="11"/>
    <n v="68.545454545454504"/>
    <n v="12"/>
    <n v="166.25"/>
    <n v="12"/>
    <n v="10.8333333333333"/>
    <n v="13"/>
    <n v="120.769230769231"/>
    <n v="13"/>
    <n v="762.81818181818198"/>
    <n v="13"/>
    <n v="178"/>
    <n v="0.5"/>
    <n v="4"/>
    <n v="81.75"/>
    <n v="0.15384615384615399"/>
    <n v="13"/>
    <n v="1.1818181818181801"/>
    <n v="2"/>
    <n v="0.18181818181818199"/>
    <n v="6"/>
    <n v="0.46153846153846201"/>
    <n v="2"/>
    <n v="0.15384615384615399"/>
    <n v="0"/>
    <n v="0"/>
    <n v="0"/>
    <n v="0"/>
    <n v="0"/>
    <n v="0"/>
    <n v="0"/>
    <n v="1.44444444444444"/>
    <n v="18.000000000000057"/>
    <n v="12"/>
    <n v="7.75"/>
  </r>
  <r>
    <n v="2017"/>
    <x v="8"/>
    <x v="9"/>
    <s v="VITJO"/>
    <x v="155"/>
    <n v="63"/>
    <n v="7"/>
    <n v="2.4285714285714302"/>
    <n v="63"/>
    <n v="2.4761904761904798"/>
    <n v="0"/>
    <n v="0"/>
    <n v="30"/>
    <n v="1192.61666666667"/>
    <n v="0.476190476190476"/>
    <n v="50"/>
    <n v="40.72"/>
    <n v="27"/>
    <n v="79.259259259259295"/>
    <n v="21"/>
    <n v="211.42857142857099"/>
    <n v="18"/>
    <n v="6.1666666666666696"/>
    <n v="41"/>
    <n v="105.975609756098"/>
    <n v="21"/>
    <n v="437.142857142857"/>
    <n v="42"/>
    <n v="141.88095238095201"/>
    <n v="0.66666666666666696"/>
    <n v="13"/>
    <n v="74.384615384615401"/>
    <n v="0.206349206349206"/>
    <n v="14"/>
    <n v="1"/>
    <n v="6"/>
    <n v="0.42857142857142899"/>
    <n v="13"/>
    <n v="0.30952380952380998"/>
    <n v="3"/>
    <n v="7.1428571428571397E-2"/>
    <n v="0"/>
    <n v="0"/>
    <n v="0"/>
    <n v="0"/>
    <n v="0"/>
    <n v="0"/>
    <n v="0"/>
    <n v="1.8529411764705901"/>
    <n v="33.999999999999964"/>
    <n v="19"/>
    <n v="19.7368421052632"/>
  </r>
  <r>
    <n v="2017"/>
    <x v="8"/>
    <x v="9"/>
    <s v="FALMIC"/>
    <x v="146"/>
    <n v="2"/>
    <n v="0"/>
    <n v="0"/>
    <n v="2"/>
    <n v="0"/>
    <n v="0"/>
    <n v="0"/>
    <n v="1"/>
    <n v="-59"/>
    <n v="0.5"/>
    <n v="2"/>
    <n v="13"/>
    <n v="1"/>
    <n v="7"/>
    <n v="2"/>
    <n v="138"/>
    <n v="2"/>
    <n v="91"/>
    <n v="0"/>
    <n v="0"/>
    <n v="2"/>
    <n v="333"/>
    <n v="0"/>
    <n v="0"/>
    <n v="0"/>
    <n v="0"/>
    <n v="0"/>
    <n v="0"/>
    <n v="1"/>
    <n v="0.5"/>
    <n v="0"/>
    <n v="0"/>
    <n v="0"/>
    <n v="0"/>
    <n v="0"/>
    <n v="0"/>
    <n v="0"/>
    <n v="0"/>
    <n v="0"/>
    <n v="0"/>
    <n v="0"/>
    <n v="0"/>
    <n v="0"/>
    <n v="1"/>
    <n v="2"/>
    <n v="1"/>
    <n v="0"/>
  </r>
  <r>
    <n v="2017"/>
    <x v="8"/>
    <x v="9"/>
    <s v="MULAM"/>
    <x v="247"/>
    <n v="96"/>
    <n v="4"/>
    <n v="3.25"/>
    <n v="96"/>
    <n v="5.5104166666666696"/>
    <n v="2"/>
    <n v="2.0833333333333301E-2"/>
    <n v="42"/>
    <n v="1323.80821917808"/>
    <n v="0.4375"/>
    <n v="20"/>
    <n v="244.75"/>
    <n v="41"/>
    <n v="117.853658536585"/>
    <n v="25"/>
    <n v="201.68"/>
    <n v="25"/>
    <n v="13.92"/>
    <n v="62"/>
    <n v="112.677419354839"/>
    <n v="28"/>
    <n v="417.5"/>
    <n v="68"/>
    <n v="160.5"/>
    <n v="0.70833333333333304"/>
    <n v="26"/>
    <n v="78"/>
    <n v="0.27083333333333298"/>
    <n v="18"/>
    <n v="0.69230769230769196"/>
    <n v="6"/>
    <n v="0.230769230769231"/>
    <n v="16"/>
    <n v="0.23529411764705899"/>
    <n v="10"/>
    <n v="0.14705882352941199"/>
    <n v="0"/>
    <n v="0"/>
    <n v="0"/>
    <n v="0"/>
    <n v="0"/>
    <n v="0"/>
    <n v="8"/>
    <n v="1.71428571428571"/>
    <n v="56.000000000000142"/>
    <n v="25"/>
    <n v="2.08"/>
  </r>
  <r>
    <n v="2017"/>
    <x v="8"/>
    <x v="9"/>
    <s v="NGUDA"/>
    <x v="262"/>
    <n v="315"/>
    <n v="150"/>
    <n v="1.91333333333333"/>
    <n v="315"/>
    <n v="6.2730158730158703"/>
    <n v="4"/>
    <n v="1.26984126984127E-2"/>
    <n v="11"/>
    <n v="92.384364820846898"/>
    <n v="3.4920634920634901E-2"/>
    <n v="179"/>
    <n v="25.1620111731844"/>
    <n v="32"/>
    <n v="56.5"/>
    <n v="3"/>
    <n v="219"/>
    <n v="3"/>
    <n v="6.6666666666666696"/>
    <n v="305"/>
    <n v="56.022950819672097"/>
    <n v="3"/>
    <n v="647.33333333333303"/>
    <n v="312"/>
    <n v="76.1666666666667"/>
    <n v="0.99047619047619095"/>
    <n v="241"/>
    <n v="58.016597510373401"/>
    <n v="0.76507936507936503"/>
    <n v="2"/>
    <n v="0.66666666666666696"/>
    <n v="0"/>
    <n v="0"/>
    <n v="41"/>
    <n v="0.131410256410256"/>
    <n v="17"/>
    <n v="5.4487179487179502E-2"/>
    <n v="7"/>
    <n v="2.2222222222222199E-2"/>
    <n v="0"/>
    <n v="0"/>
    <n v="0"/>
    <n v="0"/>
    <n v="1"/>
    <n v="2.7391304347826102"/>
    <n v="114.99999999999994"/>
    <n v="3"/>
    <n v="258.33333333333297"/>
  </r>
  <r>
    <n v="2017"/>
    <x v="8"/>
    <x v="9"/>
    <s v="BAGMA"/>
    <x v="276"/>
    <n v="28"/>
    <n v="1"/>
    <n v="1"/>
    <n v="28"/>
    <n v="6.1071428571428603"/>
    <n v="0"/>
    <n v="0"/>
    <n v="9"/>
    <n v="2324.6785714285702"/>
    <n v="0.32142857142857101"/>
    <n v="9"/>
    <n v="185.444444444444"/>
    <n v="12"/>
    <n v="182.083333333333"/>
    <n v="11"/>
    <n v="173.54545454545499"/>
    <n v="11"/>
    <n v="2.4545454545454501"/>
    <n v="17"/>
    <n v="166.058823529412"/>
    <n v="11"/>
    <n v="396.5"/>
    <n v="17"/>
    <n v="228.70588235294099"/>
    <n v="0.60714285714285698"/>
    <n v="3"/>
    <n v="78.3333333333333"/>
    <n v="0.107142857142857"/>
    <n v="7"/>
    <n v="0.7"/>
    <n v="3"/>
    <n v="0.3"/>
    <n v="7"/>
    <n v="0.41176470588235298"/>
    <n v="1"/>
    <n v="5.8823529411764698E-2"/>
    <n v="0"/>
    <n v="0"/>
    <n v="0"/>
    <n v="0"/>
    <n v="0"/>
    <n v="0"/>
    <n v="2"/>
    <n v="1.4736842105263199"/>
    <n v="18.999999999999947"/>
    <n v="11"/>
    <n v="0"/>
  </r>
  <r>
    <n v="2017"/>
    <x v="8"/>
    <x v="9"/>
    <s v="GARCO"/>
    <x v="303"/>
    <n v="2"/>
    <n v="0"/>
    <n v="0"/>
    <n v="2"/>
    <n v="4"/>
    <n v="0"/>
    <n v="0"/>
    <n v="1"/>
    <n v="1425"/>
    <n v="0.5"/>
    <n v="2"/>
    <n v="16.5"/>
    <n v="0"/>
    <n v="0"/>
    <n v="2"/>
    <n v="172"/>
    <n v="2"/>
    <n v="14"/>
    <n v="0"/>
    <n v="0"/>
    <n v="2"/>
    <n v="633.5"/>
    <n v="0"/>
    <n v="0"/>
    <n v="0"/>
    <n v="0"/>
    <n v="0"/>
    <n v="0"/>
    <n v="1"/>
    <n v="0.5"/>
    <n v="0"/>
    <n v="0"/>
    <n v="0"/>
    <n v="0"/>
    <n v="0"/>
    <n v="0"/>
    <n v="0"/>
    <n v="0"/>
    <n v="0"/>
    <n v="0"/>
    <n v="0"/>
    <n v="0"/>
    <n v="0"/>
    <n v="1"/>
    <n v="2"/>
    <n v="2"/>
    <n v="2.5"/>
  </r>
  <r>
    <n v="2017"/>
    <x v="8"/>
    <x v="9"/>
    <s v="BROBR"/>
    <x v="410"/>
    <n v="28"/>
    <n v="16"/>
    <n v="3.625"/>
    <n v="28"/>
    <n v="9.28571428571429"/>
    <n v="0"/>
    <n v="0"/>
    <n v="3"/>
    <n v="216.88"/>
    <n v="0.107142857142857"/>
    <n v="17"/>
    <n v="43.352941176470601"/>
    <n v="2"/>
    <n v="19.5"/>
    <n v="1"/>
    <n v="129"/>
    <n v="0"/>
    <n v="0"/>
    <n v="24"/>
    <n v="81.875"/>
    <n v="1"/>
    <n v="202"/>
    <n v="27"/>
    <n v="100.777777777778"/>
    <n v="0.96428571428571397"/>
    <n v="19"/>
    <n v="91.052631578947398"/>
    <n v="0.67857142857142905"/>
    <n v="0"/>
    <n v="0"/>
    <n v="0"/>
    <n v="0"/>
    <n v="1"/>
    <n v="3.7037037037037E-2"/>
    <n v="1"/>
    <n v="3.7037037037037E-2"/>
    <n v="1"/>
    <n v="3.5714285714285698E-2"/>
    <n v="0"/>
    <n v="0"/>
    <n v="0"/>
    <n v="0"/>
    <n v="0"/>
    <n v="2.5454545454545499"/>
    <n v="10.99999999999998"/>
    <n v="0"/>
    <n v="0"/>
  </r>
  <r>
    <n v="2017"/>
    <x v="8"/>
    <x v="9"/>
    <s v="SIGST"/>
    <x v="446"/>
    <n v="5"/>
    <n v="2"/>
    <n v="15"/>
    <n v="5"/>
    <n v="15.8"/>
    <n v="0"/>
    <n v="0"/>
    <n v="2"/>
    <n v="974.6"/>
    <n v="0.4"/>
    <n v="0"/>
    <n v="0"/>
    <n v="0"/>
    <n v="0"/>
    <n v="0"/>
    <n v="0"/>
    <n v="0"/>
    <n v="0"/>
    <n v="1"/>
    <n v="301"/>
    <n v="0"/>
    <n v="0"/>
    <n v="5"/>
    <n v="180.8"/>
    <n v="1"/>
    <n v="3"/>
    <n v="122"/>
    <n v="0.6"/>
    <n v="0"/>
    <n v="0"/>
    <n v="0"/>
    <n v="0"/>
    <n v="0"/>
    <n v="0"/>
    <n v="0"/>
    <n v="0"/>
    <n v="0"/>
    <n v="0"/>
    <n v="0"/>
    <n v="0"/>
    <n v="0"/>
    <n v="0"/>
    <n v="0"/>
    <n v="1.25"/>
    <n v="4"/>
    <n v="0"/>
    <n v="0"/>
  </r>
  <r>
    <n v="2017"/>
    <x v="8"/>
    <x v="9"/>
    <s v="SIGST"/>
    <x v="446"/>
    <n v="34"/>
    <n v="1"/>
    <n v="6"/>
    <n v="34"/>
    <n v="5.6764705882352899"/>
    <n v="0"/>
    <n v="0"/>
    <n v="10"/>
    <n v="891.53125"/>
    <n v="0.29411764705882398"/>
    <n v="13"/>
    <n v="120.769230769231"/>
    <n v="9"/>
    <n v="92"/>
    <n v="3"/>
    <n v="247.666666666667"/>
    <n v="3"/>
    <n v="16.3333333333333"/>
    <n v="22"/>
    <n v="196.45454545454501"/>
    <n v="4"/>
    <n v="449.66666666666703"/>
    <n v="30"/>
    <n v="232.7"/>
    <n v="0.88235294117647101"/>
    <n v="6"/>
    <n v="102.5"/>
    <n v="0.17647058823529399"/>
    <n v="2"/>
    <n v="0.66666666666666696"/>
    <n v="2"/>
    <n v="0.66666666666666696"/>
    <n v="14"/>
    <n v="0.46666666666666701"/>
    <n v="2"/>
    <n v="6.6666666666666693E-2"/>
    <n v="0"/>
    <n v="0"/>
    <n v="0"/>
    <n v="0"/>
    <n v="0"/>
    <n v="0"/>
    <n v="5"/>
    <n v="1.25925925925926"/>
    <n v="26.999999999999986"/>
    <n v="3"/>
    <n v="0"/>
  </r>
  <r>
    <n v="2017"/>
    <x v="9"/>
    <x v="0"/>
    <s v="No MD"/>
    <x v="336"/>
    <n v="33"/>
    <n v="0"/>
    <n v="0"/>
    <n v="6"/>
    <n v="4.6666666666666696"/>
    <n v="1"/>
    <n v="0.16666666666666699"/>
    <n v="33"/>
    <n v="2964"/>
    <n v="1"/>
    <n v="0"/>
    <n v="0"/>
    <n v="0"/>
    <n v="0"/>
    <n v="0"/>
    <n v="0"/>
    <n v="0"/>
    <n v="0"/>
    <n v="0"/>
    <n v="0"/>
    <n v="1"/>
    <n v="0"/>
    <n v="12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9"/>
    <n v="0"/>
    <n v="2.1666666666666701"/>
    <n v="15.230769230769207"/>
    <n v="0"/>
    <n v="0"/>
  </r>
  <r>
    <n v="2017"/>
    <x v="9"/>
    <x v="0"/>
    <s v=".DNK"/>
    <x v="56"/>
    <n v="2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n v="2017"/>
    <x v="9"/>
    <x v="0"/>
    <s v="EDDOC"/>
    <x v="337"/>
    <n v="10"/>
    <n v="4"/>
    <n v="15.75"/>
    <n v="5"/>
    <n v="15.2"/>
    <n v="0"/>
    <n v="0"/>
    <n v="8"/>
    <n v="524.5"/>
    <n v="0.8"/>
    <n v="2"/>
    <n v="29"/>
    <n v="2"/>
    <n v="36.5"/>
    <n v="1"/>
    <n v="11"/>
    <n v="0"/>
    <n v="0"/>
    <n v="1"/>
    <n v="8"/>
    <n v="3"/>
    <n v="332.5"/>
    <n v="5"/>
    <n v="132.5"/>
    <n v="0.2"/>
    <n v="2"/>
    <n v="132.5"/>
    <n v="0.2"/>
    <n v="3"/>
    <n v="1.5"/>
    <n v="0"/>
    <n v="0"/>
    <n v="0"/>
    <n v="0"/>
    <n v="0"/>
    <n v="0"/>
    <n v="1"/>
    <n v="0.1"/>
    <n v="0"/>
    <n v="0"/>
    <n v="0"/>
    <n v="2"/>
    <n v="0"/>
    <n v="1.6"/>
    <n v="6.25"/>
    <n v="1"/>
    <n v="0"/>
  </r>
  <r>
    <n v="2017"/>
    <x v="9"/>
    <x v="0"/>
    <s v="ROVH"/>
    <x v="21"/>
    <n v="103"/>
    <n v="74"/>
    <n v="5.4054054054054097"/>
    <n v="103"/>
    <n v="9.2427184466019394"/>
    <n v="2"/>
    <n v="1.94174757281553E-2"/>
    <n v="26"/>
    <n v="283.32142857142901"/>
    <n v="0.25242718446601897"/>
    <n v="83"/>
    <n v="27.0843373493976"/>
    <n v="35"/>
    <n v="63.257142857142902"/>
    <n v="37"/>
    <n v="159.10810810810801"/>
    <n v="36"/>
    <n v="48.0555555555556"/>
    <n v="62"/>
    <n v="130.258064516129"/>
    <n v="40"/>
    <n v="337.269230769231"/>
    <n v="63"/>
    <n v="164.40983606557401"/>
    <n v="0.59223300970873805"/>
    <n v="5"/>
    <n v="98.4"/>
    <n v="4.85436893203883E-2"/>
    <n v="22"/>
    <n v="0.84615384615384603"/>
    <n v="11"/>
    <n v="0.42307692307692302"/>
    <n v="23"/>
    <n v="0.37704918032786899"/>
    <n v="8"/>
    <n v="0.13114754098360701"/>
    <n v="0"/>
    <n v="0"/>
    <n v="0"/>
    <n v="0"/>
    <n v="0"/>
    <n v="0"/>
    <n v="2"/>
    <n v="1.47142857142857"/>
    <n v="70.000000000000071"/>
    <n v="24"/>
    <n v="32.2083333333333"/>
  </r>
  <r>
    <n v="2017"/>
    <x v="9"/>
    <x v="0"/>
    <s v="SALG"/>
    <x v="17"/>
    <n v="113"/>
    <n v="108"/>
    <n v="2.2129629629629601"/>
    <n v="113"/>
    <n v="5.0707964601769904"/>
    <n v="0"/>
    <n v="0"/>
    <n v="58"/>
    <n v="1374.05714285714"/>
    <n v="0.51327433628318597"/>
    <n v="86"/>
    <n v="9.8604651162790695"/>
    <n v="10"/>
    <n v="15"/>
    <n v="1"/>
    <n v="52"/>
    <n v="1"/>
    <n v="33"/>
    <n v="80"/>
    <n v="56.1875"/>
    <n v="2"/>
    <n v="132"/>
    <n v="111"/>
    <n v="81.064220183486199"/>
    <n v="0.96460176991150404"/>
    <n v="19"/>
    <n v="44.421052631578902"/>
    <n v="0.16814159292035399"/>
    <n v="0"/>
    <n v="0"/>
    <n v="0"/>
    <n v="0"/>
    <n v="0"/>
    <n v="0"/>
    <n v="5"/>
    <n v="4.5871559633027498E-2"/>
    <n v="0"/>
    <n v="0"/>
    <n v="5"/>
    <n v="4.4247787610619503E-2"/>
    <n v="0"/>
    <n v="0"/>
    <n v="0"/>
    <n v="2.1730769230769198"/>
    <n v="52.000000000000078"/>
    <n v="1"/>
    <n v="10"/>
  </r>
  <r>
    <n v="2017"/>
    <x v="9"/>
    <x v="0"/>
    <s v="DAUL"/>
    <x v="15"/>
    <n v="185"/>
    <n v="117"/>
    <n v="2.9658119658119699"/>
    <n v="185"/>
    <n v="4.84324324324324"/>
    <n v="2"/>
    <n v="1.0810810810810799E-2"/>
    <n v="11"/>
    <n v="289.39999999999998"/>
    <n v="5.9459459459459497E-2"/>
    <n v="173"/>
    <n v="11.4450867052023"/>
    <n v="16"/>
    <n v="16.125"/>
    <n v="9"/>
    <n v="176.222222222222"/>
    <n v="8"/>
    <n v="48.75"/>
    <n v="165"/>
    <n v="100.09090909090899"/>
    <n v="9"/>
    <n v="268.66666666666703"/>
    <n v="176"/>
    <n v="129.70689655172399"/>
    <n v="0.94054054054054104"/>
    <n v="38"/>
    <n v="90.5"/>
    <n v="0.205405405405405"/>
    <n v="3"/>
    <n v="0.33333333333333298"/>
    <n v="2"/>
    <n v="0.22222222222222199"/>
    <n v="4"/>
    <n v="2.2988505747126398E-2"/>
    <n v="8"/>
    <n v="4.5977011494252901E-2"/>
    <n v="7"/>
    <n v="3.7837837837837798E-2"/>
    <n v="10"/>
    <n v="5.4054054054054099E-2"/>
    <n v="0"/>
    <n v="0"/>
    <n v="0"/>
    <n v="1.9892473118279601"/>
    <n v="92.999999999999858"/>
    <n v="7"/>
    <n v="5.28571428571429"/>
  </r>
  <r>
    <n v="2017"/>
    <x v="9"/>
    <x v="0"/>
    <s v="FARI"/>
    <x v="32"/>
    <n v="200"/>
    <n v="192"/>
    <n v="25.390625"/>
    <n v="200"/>
    <n v="26.855"/>
    <n v="16"/>
    <n v="0.08"/>
    <n v="41"/>
    <n v="519.89887640449399"/>
    <n v="0.20499999999999999"/>
    <n v="20"/>
    <n v="79.2"/>
    <n v="59"/>
    <n v="43.8983050847458"/>
    <n v="13"/>
    <n v="78.076923076923094"/>
    <n v="13"/>
    <n v="66.461538461538495"/>
    <n v="173"/>
    <n v="57.786127167630099"/>
    <n v="14"/>
    <n v="320.42857142857099"/>
    <n v="186"/>
    <n v="87.648648648648603"/>
    <n v="0.92500000000000004"/>
    <n v="120"/>
    <n v="75.408333333333303"/>
    <n v="0.6"/>
    <n v="4"/>
    <n v="0.28571428571428598"/>
    <n v="2"/>
    <n v="0.14285714285714299"/>
    <n v="18"/>
    <n v="9.7297297297297303E-2"/>
    <n v="4"/>
    <n v="2.1621621621621599E-2"/>
    <n v="0"/>
    <n v="0"/>
    <n v="0"/>
    <n v="0"/>
    <n v="0"/>
    <n v="0"/>
    <n v="2"/>
    <n v="2.2471910112359601"/>
    <n v="88.999999999999801"/>
    <n v="12"/>
    <n v="7.5"/>
  </r>
  <r>
    <n v="2017"/>
    <x v="9"/>
    <x v="0"/>
    <s v="MEHT"/>
    <x v="46"/>
    <n v="3"/>
    <n v="3"/>
    <n v="2.6666666666666701"/>
    <n v="3"/>
    <n v="4"/>
    <n v="0"/>
    <n v="0"/>
    <n v="0"/>
    <n v="11"/>
    <n v="0"/>
    <n v="1"/>
    <n v="16"/>
    <n v="1"/>
    <n v="251"/>
    <n v="2"/>
    <n v="164"/>
    <n v="2"/>
    <n v="22.5"/>
    <n v="1"/>
    <n v="64"/>
    <n v="2"/>
    <n v="231.5"/>
    <n v="1"/>
    <n v="117"/>
    <n v="0.33333333333333298"/>
    <n v="1"/>
    <n v="117"/>
    <n v="0.33333333333333298"/>
    <n v="2"/>
    <n v="1"/>
    <n v="1"/>
    <n v="0.5"/>
    <n v="0"/>
    <n v="0"/>
    <n v="0"/>
    <n v="0"/>
    <n v="0"/>
    <n v="0"/>
    <n v="0"/>
    <n v="0"/>
    <n v="0"/>
    <n v="0"/>
    <n v="0"/>
    <n v="1.5"/>
    <n v="2"/>
    <n v="2"/>
    <n v="57.5"/>
  </r>
  <r>
    <n v="2017"/>
    <x v="9"/>
    <x v="0"/>
    <s v="MARADR"/>
    <x v="58"/>
    <n v="1"/>
    <n v="1"/>
    <n v="0"/>
    <n v="1"/>
    <n v="3"/>
    <n v="0"/>
    <n v="0"/>
    <n v="0"/>
    <n v="215"/>
    <n v="0"/>
    <n v="1"/>
    <n v="4"/>
    <n v="0"/>
    <n v="0"/>
    <n v="0"/>
    <n v="0"/>
    <n v="0"/>
    <n v="0"/>
    <n v="0"/>
    <n v="0"/>
    <n v="1"/>
    <n v="78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1"/>
    <n v="0"/>
    <n v="0"/>
  </r>
  <r>
    <n v="2017"/>
    <x v="9"/>
    <x v="0"/>
    <s v="AVEJ"/>
    <x v="23"/>
    <n v="103"/>
    <n v="60"/>
    <n v="4.9833333333333298"/>
    <n v="103"/>
    <n v="7.70873786407767"/>
    <n v="6"/>
    <n v="5.8252427184466E-2"/>
    <n v="25"/>
    <n v="475.33720930232602"/>
    <n v="0.242718446601942"/>
    <n v="76"/>
    <n v="29.723684210526301"/>
    <n v="34"/>
    <n v="62.617647058823501"/>
    <n v="49"/>
    <n v="111.448979591837"/>
    <n v="47"/>
    <n v="29.531914893617"/>
    <n v="51"/>
    <n v="103.705882352941"/>
    <n v="49"/>
    <n v="300.71794871794901"/>
    <n v="54"/>
    <n v="129.35294117647101"/>
    <n v="0.495145631067961"/>
    <n v="11"/>
    <n v="61.090909090909101"/>
    <n v="0.106796116504854"/>
    <n v="33"/>
    <n v="0.84615384615384603"/>
    <n v="16"/>
    <n v="0.41025641025641002"/>
    <n v="12"/>
    <n v="0.23529411764705899"/>
    <n v="7"/>
    <n v="0.13725490196078399"/>
    <n v="0"/>
    <n v="0"/>
    <n v="0"/>
    <n v="0"/>
    <n v="0"/>
    <n v="0"/>
    <n v="1"/>
    <n v="1.7457627118644099"/>
    <n v="58.999999999999893"/>
    <n v="36"/>
    <n v="16.8611111111111"/>
  </r>
  <r>
    <n v="2017"/>
    <x v="9"/>
    <x v="0"/>
    <s v="MARDA"/>
    <x v="31"/>
    <n v="106"/>
    <n v="68"/>
    <n v="8.8235294117647101"/>
    <n v="105"/>
    <n v="11.8761904761905"/>
    <n v="2"/>
    <n v="1.9047619047619001E-2"/>
    <n v="19"/>
    <n v="321.59782608695701"/>
    <n v="0.179245283018868"/>
    <n v="87"/>
    <n v="47.781609195402297"/>
    <n v="32"/>
    <n v="147.625"/>
    <n v="36"/>
    <n v="185.361111111111"/>
    <n v="35"/>
    <n v="35.485714285714302"/>
    <n v="56"/>
    <n v="171.017857142857"/>
    <n v="45"/>
    <n v="329.45945945945903"/>
    <n v="61"/>
    <n v="204.830188679245"/>
    <n v="0.5"/>
    <n v="4"/>
    <n v="184.25"/>
    <n v="3.77358490566038E-2"/>
    <n v="27"/>
    <n v="0.72972972972973005"/>
    <n v="19"/>
    <n v="0.51351351351351404"/>
    <n v="29"/>
    <n v="0.54716981132075504"/>
    <n v="7"/>
    <n v="0.13207547169811301"/>
    <n v="0"/>
    <n v="0"/>
    <n v="0"/>
    <n v="0"/>
    <n v="0"/>
    <n v="0"/>
    <n v="1"/>
    <n v="1.4929577464788699"/>
    <n v="71.000000000000156"/>
    <n v="30"/>
    <n v="26.7"/>
  </r>
  <r>
    <n v="2017"/>
    <x v="9"/>
    <x v="0"/>
    <s v="SUETIT"/>
    <x v="10"/>
    <n v="162"/>
    <n v="104"/>
    <n v="4.1442307692307701"/>
    <n v="161"/>
    <n v="5.8695652173913002"/>
    <n v="0"/>
    <n v="0"/>
    <n v="18"/>
    <n v="70.620689655172399"/>
    <n v="0.11111111111111099"/>
    <n v="147"/>
    <n v="24.442176870748298"/>
    <n v="55"/>
    <n v="76.145454545454498"/>
    <n v="59"/>
    <n v="152.45762711864401"/>
    <n v="51"/>
    <n v="31.313725490196099"/>
    <n v="86"/>
    <n v="154.32558139534899"/>
    <n v="72"/>
    <n v="398.73333333333301"/>
    <n v="90"/>
    <n v="206.65909090909099"/>
    <n v="0.54320987654320996"/>
    <n v="8"/>
    <n v="99.125"/>
    <n v="4.9382716049382699E-2"/>
    <n v="41"/>
    <n v="0.68333333333333302"/>
    <n v="24"/>
    <n v="0.4"/>
    <n v="29"/>
    <n v="0.32954545454545497"/>
    <n v="16"/>
    <n v="0.18181818181818199"/>
    <n v="0"/>
    <n v="0"/>
    <n v="0"/>
    <n v="0"/>
    <n v="0"/>
    <n v="0"/>
    <n v="2"/>
    <n v="1.72340425531915"/>
    <n v="93.999999999999943"/>
    <n v="47"/>
    <n v="27.826086956521699"/>
  </r>
  <r>
    <n v="2017"/>
    <x v="9"/>
    <x v="0"/>
    <s v="VASDIB"/>
    <x v="20"/>
    <n v="166"/>
    <n v="160"/>
    <n v="1.3875"/>
    <n v="166"/>
    <n v="3.7048192771084301"/>
    <n v="2"/>
    <n v="1.20481927710843E-2"/>
    <n v="3"/>
    <n v="3.8834355828220901"/>
    <n v="1.8072289156626498E-2"/>
    <n v="140"/>
    <n v="11"/>
    <n v="19"/>
    <n v="33.473684210526301"/>
    <n v="9"/>
    <n v="166.222222222222"/>
    <n v="6"/>
    <n v="15.8333333333333"/>
    <n v="154"/>
    <n v="66.616883116883102"/>
    <n v="9"/>
    <n v="239.125"/>
    <n v="157"/>
    <n v="87.611464968152902"/>
    <n v="0.94578313253012103"/>
    <n v="42"/>
    <n v="60.261904761904802"/>
    <n v="0.25301204819277101"/>
    <n v="2"/>
    <n v="0.25"/>
    <n v="2"/>
    <n v="0.25"/>
    <n v="4"/>
    <n v="2.54777070063694E-2"/>
    <n v="6"/>
    <n v="3.8216560509554097E-2"/>
    <n v="6"/>
    <n v="3.6144578313252997E-2"/>
    <n v="8"/>
    <n v="4.8192771084337303E-2"/>
    <n v="0"/>
    <n v="0"/>
    <n v="0"/>
    <n v="1.9080459770114899"/>
    <n v="87.000000000000199"/>
    <n v="1"/>
    <n v="10"/>
  </r>
  <r>
    <n v="2017"/>
    <x v="9"/>
    <x v="0"/>
    <s v="QUIJES"/>
    <x v="13"/>
    <n v="157"/>
    <n v="127"/>
    <n v="4.3070866141732296"/>
    <n v="157"/>
    <n v="7.6560509554140097"/>
    <n v="2"/>
    <n v="1.27388535031847E-2"/>
    <n v="32"/>
    <n v="474.16197183098598"/>
    <n v="0.20382165605095501"/>
    <n v="141"/>
    <n v="23.3829787234043"/>
    <n v="50"/>
    <n v="110.96"/>
    <n v="75"/>
    <n v="136.14666666666699"/>
    <n v="74"/>
    <n v="50.216216216216203"/>
    <n v="67"/>
    <n v="118.955223880597"/>
    <n v="85"/>
    <n v="356.08108108108098"/>
    <n v="72"/>
    <n v="169.87142857142899"/>
    <n v="0.44585987261146498"/>
    <n v="18"/>
    <n v="92.4444444444444"/>
    <n v="0.11464968152866201"/>
    <n v="47"/>
    <n v="0.63513513513513498"/>
    <n v="26"/>
    <n v="0.35135135135135098"/>
    <n v="18"/>
    <n v="0.25714285714285701"/>
    <n v="9"/>
    <n v="0.128571428571429"/>
    <n v="0"/>
    <n v="0"/>
    <n v="0"/>
    <n v="0"/>
    <n v="0"/>
    <n v="0"/>
    <n v="2"/>
    <n v="1.7840909090909101"/>
    <n v="87.999999999999957"/>
    <n v="62"/>
    <n v="20.564516129032299"/>
  </r>
  <r>
    <n v="2017"/>
    <x v="9"/>
    <x v="0"/>
    <s v="HERELI"/>
    <x v="289"/>
    <n v="285"/>
    <n v="205"/>
    <n v="2.2000000000000002"/>
    <n v="283"/>
    <n v="3.6961130742049502"/>
    <n v="2"/>
    <n v="7.0671378091872799E-3"/>
    <n v="33"/>
    <n v="529.32028469750901"/>
    <n v="0.115789473684211"/>
    <n v="18"/>
    <n v="48.5"/>
    <n v="55"/>
    <n v="19.1636363636364"/>
    <n v="6"/>
    <n v="202.333333333333"/>
    <n v="6"/>
    <n v="34.8333333333333"/>
    <n v="270"/>
    <n v="50.929629629629602"/>
    <n v="6"/>
    <n v="259.33333333333297"/>
    <n v="277"/>
    <n v="65.007272727272706"/>
    <n v="0.96491228070175405"/>
    <n v="147"/>
    <n v="45.006802721088398"/>
    <n v="0.51578947368421102"/>
    <n v="4"/>
    <n v="0.66666666666666696"/>
    <n v="1"/>
    <n v="0.16666666666666699"/>
    <n v="15"/>
    <n v="5.4545454545454501E-2"/>
    <n v="20"/>
    <n v="7.2727272727272696E-2"/>
    <n v="0"/>
    <n v="0"/>
    <n v="0"/>
    <n v="0"/>
    <n v="1"/>
    <n v="1"/>
    <n v="2"/>
    <n v="2.0808823529411802"/>
    <n v="136.96113074204922"/>
    <n v="6"/>
    <n v="22.1666666666667"/>
  </r>
  <r>
    <n v="2017"/>
    <x v="9"/>
    <x v="0"/>
    <s v="OROGRA"/>
    <x v="9"/>
    <n v="106"/>
    <n v="86"/>
    <n v="4.5"/>
    <n v="106"/>
    <n v="9.1981132075471699"/>
    <n v="4"/>
    <n v="3.77358490566038E-2"/>
    <n v="5"/>
    <n v="499.18867924528303"/>
    <n v="4.71698113207547E-2"/>
    <n v="38"/>
    <n v="40.394736842105303"/>
    <n v="30"/>
    <n v="64.766666666666694"/>
    <n v="7"/>
    <n v="173.57142857142901"/>
    <n v="5"/>
    <n v="12.8"/>
    <n v="94"/>
    <n v="110.255319148936"/>
    <n v="8"/>
    <n v="312.875"/>
    <n v="98"/>
    <n v="140.51020408163299"/>
    <n v="0.92452830188679302"/>
    <n v="16"/>
    <n v="69.8125"/>
    <n v="0.15094339622641501"/>
    <n v="3"/>
    <n v="0.375"/>
    <n v="2"/>
    <n v="0.25"/>
    <n v="8"/>
    <n v="8.1632653061224497E-2"/>
    <n v="13"/>
    <n v="0.13265306122449"/>
    <n v="5"/>
    <n v="4.71698113207547E-2"/>
    <n v="6"/>
    <n v="5.6603773584905703E-2"/>
    <n v="0"/>
    <n v="0"/>
    <n v="0"/>
    <n v="1.5362318840579701"/>
    <n v="69.000000000000043"/>
    <n v="7"/>
    <n v="11"/>
  </r>
  <r>
    <n v="2017"/>
    <x v="9"/>
    <x v="0"/>
    <s v="HENALY"/>
    <x v="3"/>
    <n v="96"/>
    <n v="67"/>
    <n v="5.9552238805970203"/>
    <n v="91"/>
    <n v="7.9450549450549497"/>
    <n v="2"/>
    <n v="2.1978021978022001E-2"/>
    <n v="9"/>
    <n v="567.77528089887596"/>
    <n v="9.375E-2"/>
    <n v="25"/>
    <n v="104.24"/>
    <n v="22"/>
    <n v="56.818181818181799"/>
    <n v="14"/>
    <n v="166.642857142857"/>
    <n v="14"/>
    <n v="32.428571428571402"/>
    <n v="66"/>
    <n v="117.43939393939399"/>
    <n v="16"/>
    <n v="291.73333333333301"/>
    <n v="75"/>
    <n v="158.611111111111"/>
    <n v="0.75"/>
    <n v="14"/>
    <n v="96.642857142857096"/>
    <n v="0.14583333333333301"/>
    <n v="6"/>
    <n v="0.4"/>
    <n v="4"/>
    <n v="0.266666666666667"/>
    <n v="19"/>
    <n v="0.26388888888888901"/>
    <n v="9"/>
    <n v="0.125"/>
    <n v="0"/>
    <n v="0"/>
    <n v="0"/>
    <n v="0"/>
    <n v="0"/>
    <n v="5"/>
    <n v="6"/>
    <n v="1.59649122807018"/>
    <n v="60.131868131867961"/>
    <n v="14"/>
    <n v="25.285714285714299"/>
  </r>
  <r>
    <n v="2017"/>
    <x v="9"/>
    <x v="0"/>
    <s v="XAVALB"/>
    <x v="26"/>
    <n v="119"/>
    <n v="66"/>
    <n v="5.89393939393939"/>
    <n v="118"/>
    <n v="7.4661016949152499"/>
    <n v="4"/>
    <n v="3.3898305084745797E-2"/>
    <n v="30"/>
    <n v="870.58181818181799"/>
    <n v="0.252100840336134"/>
    <n v="102"/>
    <n v="20.264705882352899"/>
    <n v="42"/>
    <n v="91.452380952380906"/>
    <n v="47"/>
    <n v="178.276595744681"/>
    <n v="41"/>
    <n v="41.585365853658502"/>
    <n v="52"/>
    <n v="141.461538461538"/>
    <n v="51"/>
    <n v="314.97826086956502"/>
    <n v="67"/>
    <n v="155.530303030303"/>
    <n v="0.55462184873949605"/>
    <n v="11"/>
    <n v="117.636363636364"/>
    <n v="9.2436974789915999E-2"/>
    <n v="35"/>
    <n v="0.76086956521739102"/>
    <n v="18"/>
    <n v="0.39130434782608697"/>
    <n v="9"/>
    <n v="0.13636363636363599"/>
    <n v="10"/>
    <n v="0.15151515151515199"/>
    <n v="2"/>
    <n v="1.6806722689075598E-2"/>
    <n v="1"/>
    <n v="8.4033613445378096E-3"/>
    <n v="0"/>
    <n v="1"/>
    <n v="0"/>
    <n v="1.5945945945945901"/>
    <n v="74.627118644068005"/>
    <n v="41"/>
    <n v="30.853658536585399"/>
  </r>
  <r>
    <n v="2017"/>
    <x v="9"/>
    <x v="0"/>
    <s v="KINKE"/>
    <x v="44"/>
    <n v="82"/>
    <n v="46"/>
    <n v="2.2608695652173898"/>
    <n v="80"/>
    <n v="5.6124999999999998"/>
    <n v="6"/>
    <n v="7.4999999999999997E-2"/>
    <n v="27"/>
    <n v="1281.38461538462"/>
    <n v="0.32926829268292701"/>
    <n v="72"/>
    <n v="33.3194444444444"/>
    <n v="31"/>
    <n v="63.903225806451601"/>
    <n v="20"/>
    <n v="146.1"/>
    <n v="20"/>
    <n v="40.65"/>
    <n v="57"/>
    <n v="118.842105263158"/>
    <n v="21"/>
    <n v="272.89999999999998"/>
    <n v="59"/>
    <n v="148.62711864406799"/>
    <n v="0.71951219512195097"/>
    <n v="12"/>
    <n v="89.4166666666667"/>
    <n v="0.146341463414634"/>
    <n v="13"/>
    <n v="0.65"/>
    <n v="6"/>
    <n v="0.3"/>
    <n v="13"/>
    <n v="0.22033898305084701"/>
    <n v="9"/>
    <n v="0.152542372881356"/>
    <n v="0"/>
    <n v="0"/>
    <n v="0"/>
    <n v="0"/>
    <n v="1"/>
    <n v="1"/>
    <n v="0"/>
    <n v="1.7021276595744701"/>
    <n v="48.17499999999994"/>
    <n v="19"/>
    <n v="31.526315789473699"/>
  </r>
  <r>
    <n v="2017"/>
    <x v="9"/>
    <x v="0"/>
    <s v="KUTD"/>
    <x v="22"/>
    <n v="128"/>
    <n v="93"/>
    <n v="5.2473118279569899"/>
    <n v="127"/>
    <n v="7.8031496062992103"/>
    <n v="0"/>
    <n v="0"/>
    <n v="30"/>
    <n v="215.766990291262"/>
    <n v="0.234375"/>
    <n v="102"/>
    <n v="27.676470588235301"/>
    <n v="49"/>
    <n v="64.469387755102005"/>
    <n v="52"/>
    <n v="131.730769230769"/>
    <n v="49"/>
    <n v="55.6938775510204"/>
    <n v="62"/>
    <n v="125.741935483871"/>
    <n v="60"/>
    <n v="354.39583333333297"/>
    <n v="67"/>
    <n v="174.333333333333"/>
    <n v="0.4921875"/>
    <n v="7"/>
    <n v="95"/>
    <n v="5.46875E-2"/>
    <n v="42"/>
    <n v="0.875"/>
    <n v="20"/>
    <n v="0.41666666666666702"/>
    <n v="17"/>
    <n v="0.26984126984126999"/>
    <n v="22"/>
    <n v="0.34920634920634902"/>
    <n v="0"/>
    <n v="0"/>
    <n v="0"/>
    <n v="0"/>
    <n v="1"/>
    <n v="0"/>
    <n v="1"/>
    <n v="1.5874999999999999"/>
    <n v="80.629921259842519"/>
    <n v="36"/>
    <n v="20.5833333333333"/>
  </r>
  <r>
    <n v="2017"/>
    <x v="9"/>
    <x v="0"/>
    <s v="PAVF"/>
    <x v="2"/>
    <n v="213"/>
    <n v="112"/>
    <n v="0.91071428571428603"/>
    <n v="205"/>
    <n v="3.3219512195121901"/>
    <n v="2"/>
    <n v="9.7560975609756097E-3"/>
    <n v="32"/>
    <n v="538.857142857143"/>
    <n v="0.15023474178403801"/>
    <n v="197"/>
    <n v="8.1624365482233507"/>
    <n v="41"/>
    <n v="29.780487804878"/>
    <n v="5"/>
    <n v="191.2"/>
    <n v="4"/>
    <n v="59.25"/>
    <n v="183"/>
    <n v="102.770491803279"/>
    <n v="6"/>
    <n v="325.5"/>
    <n v="199"/>
    <n v="119.20304568527899"/>
    <n v="0.92488262910798102"/>
    <n v="20"/>
    <n v="65.95"/>
    <n v="9.3896713615023497E-2"/>
    <n v="2"/>
    <n v="0.33333333333333298"/>
    <n v="3"/>
    <n v="0.5"/>
    <n v="14"/>
    <n v="7.1065989847715699E-2"/>
    <n v="11"/>
    <n v="5.5837563451776699E-2"/>
    <n v="8"/>
    <n v="3.7558685446009397E-2"/>
    <n v="9"/>
    <n v="4.2253521126760597E-2"/>
    <n v="1"/>
    <n v="7"/>
    <n v="2"/>
    <n v="1.7672413793103401"/>
    <n v="120.526829268293"/>
    <n v="5"/>
    <n v="2"/>
  </r>
  <r>
    <n v="2017"/>
    <x v="9"/>
    <x v="0"/>
    <s v="MEDK"/>
    <x v="29"/>
    <n v="109"/>
    <n v="70"/>
    <n v="5.8142857142857096"/>
    <n v="106"/>
    <n v="10"/>
    <n v="2"/>
    <n v="1.88679245283019E-2"/>
    <n v="25"/>
    <n v="134.52380952381"/>
    <n v="0.22935779816513799"/>
    <n v="89"/>
    <n v="31.662921348314601"/>
    <n v="39"/>
    <n v="69.743589743589695"/>
    <n v="38"/>
    <n v="164.23684210526301"/>
    <n v="35"/>
    <n v="51.1142857142857"/>
    <n v="63"/>
    <n v="142.19047619047601"/>
    <n v="42"/>
    <n v="317.09677419354801"/>
    <n v="65"/>
    <n v="200.953125"/>
    <n v="0.58715596330275199"/>
    <n v="8"/>
    <n v="111.25"/>
    <n v="7.3394495412843999E-2"/>
    <n v="29"/>
    <n v="0.93548387096774199"/>
    <n v="12"/>
    <n v="0.38709677419354799"/>
    <n v="18"/>
    <n v="0.28125"/>
    <n v="8"/>
    <n v="0.125"/>
    <n v="0"/>
    <n v="0"/>
    <n v="1"/>
    <n v="9.1743119266054999E-3"/>
    <n v="0"/>
    <n v="2"/>
    <n v="3"/>
    <n v="1.4657534246575299"/>
    <n v="74.364485981308633"/>
    <n v="28"/>
    <n v="28.321428571428601"/>
  </r>
  <r>
    <n v="2017"/>
    <x v="9"/>
    <x v="0"/>
    <s v="COUR"/>
    <x v="18"/>
    <n v="177"/>
    <n v="100"/>
    <n v="8.0500000000000007"/>
    <n v="175"/>
    <n v="10.5485714285714"/>
    <n v="4"/>
    <n v="2.2857142857142899E-2"/>
    <n v="16"/>
    <n v="97.682926829268297"/>
    <n v="9.03954802259887E-2"/>
    <n v="157"/>
    <n v="26.9299363057325"/>
    <n v="58"/>
    <n v="84.344827586206904"/>
    <n v="62"/>
    <n v="159.20967741935499"/>
    <n v="63"/>
    <n v="61.365079365079403"/>
    <n v="91"/>
    <n v="143.769230769231"/>
    <n v="80"/>
    <n v="414.95588235294099"/>
    <n v="95"/>
    <n v="205.894736842105"/>
    <n v="0.53672316384180796"/>
    <n v="10"/>
    <n v="144.1"/>
    <n v="5.6497175141242903E-2"/>
    <n v="41"/>
    <n v="0.60294117647058798"/>
    <n v="21"/>
    <n v="0.308823529411765"/>
    <n v="22"/>
    <n v="0.231578947368421"/>
    <n v="15"/>
    <n v="0.157894736842105"/>
    <n v="1"/>
    <n v="5.6497175141242903E-3"/>
    <n v="1"/>
    <n v="5.6497175141242903E-3"/>
    <n v="2"/>
    <n v="0"/>
    <n v="2"/>
    <n v="1.92307692307692"/>
    <n v="92.040000000000148"/>
    <n v="54"/>
    <n v="37.481481481481502"/>
  </r>
  <r>
    <n v="2017"/>
    <x v="9"/>
    <x v="0"/>
    <s v="BREI"/>
    <x v="39"/>
    <n v="108"/>
    <n v="62"/>
    <n v="4.9677419354838701"/>
    <n v="106"/>
    <n v="6.9245283018867898"/>
    <n v="0"/>
    <n v="0"/>
    <n v="97"/>
    <n v="2572.2608695652202"/>
    <n v="0.89814814814814803"/>
    <n v="92"/>
    <n v="35.597826086956502"/>
    <n v="43"/>
    <n v="76.069767441860506"/>
    <n v="43"/>
    <n v="169.90697674418601"/>
    <n v="40"/>
    <n v="49.4"/>
    <n v="58"/>
    <n v="148.96551724137899"/>
    <n v="46"/>
    <n v="306.17948717948701"/>
    <n v="61"/>
    <n v="197.08196721311501"/>
    <n v="0.56481481481481499"/>
    <n v="6"/>
    <n v="129"/>
    <n v="5.5555555555555601E-2"/>
    <n v="31"/>
    <n v="0.79487179487179505"/>
    <n v="11"/>
    <n v="0.28205128205128199"/>
    <n v="16"/>
    <n v="0.26229508196721302"/>
    <n v="12"/>
    <n v="0.19672131147541"/>
    <n v="0"/>
    <n v="0"/>
    <n v="0"/>
    <n v="0"/>
    <n v="0"/>
    <n v="1"/>
    <n v="3"/>
    <n v="1.62121212121212"/>
    <n v="66.616822429906591"/>
    <n v="38"/>
    <n v="45.5675675675676"/>
  </r>
  <r>
    <n v="2017"/>
    <x v="9"/>
    <x v="0"/>
    <s v="CABRA"/>
    <x v="455"/>
    <n v="28"/>
    <n v="20"/>
    <n v="2.75"/>
    <n v="28"/>
    <n v="5.1785714285714297"/>
    <n v="0"/>
    <n v="0"/>
    <n v="0"/>
    <n v="35.464285714285701"/>
    <n v="0"/>
    <n v="28"/>
    <n v="29.6428571428571"/>
    <n v="11"/>
    <n v="56.363636363636402"/>
    <n v="9"/>
    <n v="170.333333333333"/>
    <n v="9"/>
    <n v="44.3333333333333"/>
    <n v="13"/>
    <n v="123.92307692307701"/>
    <n v="10"/>
    <n v="311.3"/>
    <n v="18"/>
    <n v="160.944444444444"/>
    <n v="0.64285714285714302"/>
    <n v="2"/>
    <n v="117"/>
    <n v="7.1428571428571397E-2"/>
    <n v="6"/>
    <n v="0.6"/>
    <n v="4"/>
    <n v="0.4"/>
    <n v="8"/>
    <n v="0.44444444444444398"/>
    <n v="5"/>
    <n v="0.27777777777777801"/>
    <n v="0"/>
    <n v="0"/>
    <n v="0"/>
    <n v="0"/>
    <n v="0"/>
    <n v="0"/>
    <n v="1"/>
    <n v="1.07692307692308"/>
    <n v="25.999999999999925"/>
    <n v="9"/>
    <n v="0.33333333333333298"/>
  </r>
  <r>
    <n v="2017"/>
    <x v="9"/>
    <x v="0"/>
    <s v="DOUC"/>
    <x v="11"/>
    <n v="175"/>
    <n v="103"/>
    <n v="4.0194174757281598"/>
    <n v="175"/>
    <n v="6.9371428571428604"/>
    <n v="0"/>
    <n v="0"/>
    <n v="36"/>
    <n v="428.03496503496501"/>
    <n v="0.20571428571428599"/>
    <n v="152"/>
    <n v="46.940789473684198"/>
    <n v="75"/>
    <n v="97.28"/>
    <n v="74"/>
    <n v="197.18918918918899"/>
    <n v="68"/>
    <n v="63.867647058823501"/>
    <n v="82"/>
    <n v="186.14634146341501"/>
    <n v="86"/>
    <n v="372.90410958904101"/>
    <n v="89"/>
    <n v="226.47191011236001"/>
    <n v="0.50857142857142901"/>
    <n v="8"/>
    <n v="161.625"/>
    <n v="4.57142857142857E-2"/>
    <n v="58"/>
    <n v="0.79452054794520499"/>
    <n v="32"/>
    <n v="0.43835616438356201"/>
    <n v="24"/>
    <n v="0.26966292134831499"/>
    <n v="21"/>
    <n v="0.235955056179775"/>
    <n v="1"/>
    <n v="5.7142857142857099E-3"/>
    <n v="0"/>
    <n v="0"/>
    <n v="0"/>
    <n v="0"/>
    <n v="5"/>
    <n v="1.6509433962264199"/>
    <n v="105.99999999999969"/>
    <n v="64"/>
    <n v="28.65625"/>
  </r>
  <r>
    <n v="2017"/>
    <x v="9"/>
    <x v="0"/>
    <s v="AVIN"/>
    <x v="25"/>
    <n v="77"/>
    <n v="58"/>
    <n v="4.7068965517241397"/>
    <n v="77"/>
    <n v="8.9090909090909101"/>
    <n v="0"/>
    <n v="0"/>
    <n v="15"/>
    <n v="320.25"/>
    <n v="0.19480519480519501"/>
    <n v="67"/>
    <n v="17.358208955223901"/>
    <n v="31"/>
    <n v="73.612903225806406"/>
    <n v="30"/>
    <n v="148.4"/>
    <n v="29"/>
    <n v="50.344827586206897"/>
    <n v="41"/>
    <n v="140.78048780487799"/>
    <n v="34"/>
    <n v="350.461538461538"/>
    <n v="43"/>
    <n v="191.09302325581399"/>
    <n v="0.55844155844155796"/>
    <n v="4"/>
    <n v="98.75"/>
    <n v="5.1948051948052E-2"/>
    <n v="21"/>
    <n v="0.80769230769230804"/>
    <n v="12"/>
    <n v="0.46153846153846201"/>
    <n v="13"/>
    <n v="0.30232558139534899"/>
    <n v="18"/>
    <n v="0.418604651162791"/>
    <n v="0"/>
    <n v="0"/>
    <n v="0"/>
    <n v="0"/>
    <n v="0"/>
    <n v="0"/>
    <n v="0"/>
    <n v="1.5098039215686301"/>
    <n v="50.999999999999908"/>
    <n v="23"/>
    <n v="27.086956521739101"/>
  </r>
  <r>
    <n v="2017"/>
    <x v="9"/>
    <x v="0"/>
    <s v="MORANG"/>
    <x v="4"/>
    <n v="126"/>
    <n v="102"/>
    <n v="3.3529411764705901"/>
    <n v="125"/>
    <n v="5.7279999999999998"/>
    <n v="2"/>
    <n v="1.6E-2"/>
    <n v="12"/>
    <n v="332.61290322580601"/>
    <n v="9.5238095238095205E-2"/>
    <n v="64"/>
    <n v="153.984375"/>
    <n v="54"/>
    <n v="118.333333333333"/>
    <n v="55"/>
    <n v="154.41818181818201"/>
    <n v="49"/>
    <n v="40.612244897959201"/>
    <n v="61"/>
    <n v="144.180327868852"/>
    <n v="60"/>
    <n v="403.83333333333297"/>
    <n v="65"/>
    <n v="194.322580645161"/>
    <n v="0.49206349206349198"/>
    <n v="10"/>
    <n v="94.9"/>
    <n v="7.9365079365079402E-2"/>
    <n v="31"/>
    <n v="0.51666666666666705"/>
    <n v="20"/>
    <n v="0.33333333333333298"/>
    <n v="19"/>
    <n v="0.30645161290322598"/>
    <n v="17"/>
    <n v="0.27419354838709697"/>
    <n v="0"/>
    <n v="0"/>
    <n v="0"/>
    <n v="0"/>
    <n v="0"/>
    <n v="1"/>
    <n v="1"/>
    <n v="1.6025641025641"/>
    <n v="78.624000000000123"/>
    <n v="55"/>
    <n v="15.509090909090901"/>
  </r>
  <r>
    <n v="2017"/>
    <x v="9"/>
    <x v="0"/>
    <s v="QUIN"/>
    <x v="1"/>
    <n v="233"/>
    <n v="181"/>
    <n v="9.0607734806629807"/>
    <n v="232"/>
    <n v="10.288793103448301"/>
    <n v="12"/>
    <n v="5.1724137931034503E-2"/>
    <n v="38"/>
    <n v="672.48034934497798"/>
    <n v="0.16309012875536499"/>
    <n v="60"/>
    <n v="124.283333333333"/>
    <n v="93"/>
    <n v="70.182795698924707"/>
    <n v="46"/>
    <n v="137.869565217391"/>
    <n v="44"/>
    <n v="41.340909090909101"/>
    <n v="174"/>
    <n v="112.43678160919499"/>
    <n v="49"/>
    <n v="287.5625"/>
    <n v="183"/>
    <n v="151.461538461538"/>
    <n v="0.78111587982832598"/>
    <n v="79"/>
    <n v="95.683544303797504"/>
    <n v="0.339055793991416"/>
    <n v="30"/>
    <n v="0.625"/>
    <n v="20"/>
    <n v="0.41666666666666702"/>
    <n v="44"/>
    <n v="0.24175824175824201"/>
    <n v="29"/>
    <n v="0.159340659340659"/>
    <n v="0"/>
    <n v="0"/>
    <n v="0"/>
    <n v="0"/>
    <n v="0"/>
    <n v="1"/>
    <n v="0"/>
    <n v="1.66906474820144"/>
    <n v="139.59913793103439"/>
    <n v="47"/>
    <n v="26.1086956521739"/>
  </r>
  <r>
    <n v="2017"/>
    <x v="9"/>
    <x v="0"/>
    <s v="MEDY"/>
    <x v="43"/>
    <n v="108"/>
    <n v="72"/>
    <n v="4.7083333333333304"/>
    <n v="107"/>
    <n v="7.05607476635514"/>
    <n v="0"/>
    <n v="0"/>
    <n v="11"/>
    <n v="669.32989690721604"/>
    <n v="0.101851851851852"/>
    <n v="102"/>
    <n v="8.9117647058823497"/>
    <n v="20"/>
    <n v="45.65"/>
    <n v="11"/>
    <n v="201.636363636364"/>
    <n v="11"/>
    <n v="46.636363636363598"/>
    <n v="88"/>
    <n v="106.454545454545"/>
    <n v="13"/>
    <n v="341.38461538461502"/>
    <n v="94"/>
    <n v="128.031914893617"/>
    <n v="0.87037037037037002"/>
    <n v="27"/>
    <n v="100.481481481481"/>
    <n v="0.25"/>
    <n v="5"/>
    <n v="0.38461538461538503"/>
    <n v="3"/>
    <n v="0.230769230769231"/>
    <n v="8"/>
    <n v="8.5106382978723402E-2"/>
    <n v="8"/>
    <n v="8.5106382978723402E-2"/>
    <n v="5"/>
    <n v="4.6296296296296301E-2"/>
    <n v="8"/>
    <n v="7.4074074074074098E-2"/>
    <n v="1"/>
    <n v="0"/>
    <n v="0"/>
    <n v="1.52857142857143"/>
    <n v="70.65420560747657"/>
    <n v="10"/>
    <n v="6"/>
  </r>
  <r>
    <n v="2017"/>
    <x v="9"/>
    <x v="0"/>
    <s v="DALW"/>
    <x v="27"/>
    <n v="128"/>
    <n v="88"/>
    <n v="4.5568181818181799"/>
    <n v="128"/>
    <n v="6.46875"/>
    <n v="6"/>
    <n v="4.6875E-2"/>
    <n v="23"/>
    <n v="471.5"/>
    <n v="0.1796875"/>
    <n v="116"/>
    <n v="32.784482758620697"/>
    <n v="40"/>
    <n v="99.3"/>
    <n v="47"/>
    <n v="153.95744680851101"/>
    <n v="43"/>
    <n v="41.976744186046503"/>
    <n v="69"/>
    <n v="154.71014492753599"/>
    <n v="55"/>
    <n v="311.68888888888898"/>
    <n v="73"/>
    <n v="195.902777777778"/>
    <n v="0.5625"/>
    <n v="7"/>
    <n v="142.42857142857099"/>
    <n v="5.46875E-2"/>
    <n v="35"/>
    <n v="0.77777777777777801"/>
    <n v="22"/>
    <n v="0.48888888888888898"/>
    <n v="32"/>
    <n v="0.44444444444444398"/>
    <n v="13"/>
    <n v="0.180555555555556"/>
    <n v="1"/>
    <n v="7.8125E-3"/>
    <n v="0"/>
    <n v="0"/>
    <n v="0"/>
    <n v="0"/>
    <n v="1"/>
    <n v="1.6"/>
    <n v="80"/>
    <n v="36"/>
    <n v="53.9722222222222"/>
  </r>
  <r>
    <n v="2017"/>
    <x v="9"/>
    <x v="0"/>
    <s v="RUICAR"/>
    <x v="34"/>
    <n v="55"/>
    <n v="51"/>
    <n v="5.2745098039215703"/>
    <n v="55"/>
    <n v="17.600000000000001"/>
    <n v="2"/>
    <n v="3.6363636363636397E-2"/>
    <n v="5"/>
    <n v="58.960784313725497"/>
    <n v="9.0909090909090898E-2"/>
    <n v="52"/>
    <n v="28.269230769230798"/>
    <n v="21"/>
    <n v="98.619047619047606"/>
    <n v="11"/>
    <n v="147.90909090909099"/>
    <n v="11"/>
    <n v="50.454545454545503"/>
    <n v="27"/>
    <n v="125.148148148148"/>
    <n v="18"/>
    <n v="507.29411764705901"/>
    <n v="37"/>
    <n v="178.277777777778"/>
    <n v="0.65454545454545499"/>
    <n v="6"/>
    <n v="119.833333333333"/>
    <n v="0.109090909090909"/>
    <n v="8"/>
    <n v="0.47058823529411797"/>
    <n v="5"/>
    <n v="0.29411764705882398"/>
    <n v="9"/>
    <n v="0.25"/>
    <n v="2"/>
    <n v="5.5555555555555601E-2"/>
    <n v="0"/>
    <n v="0"/>
    <n v="0"/>
    <n v="0"/>
    <n v="0"/>
    <n v="0"/>
    <n v="0"/>
    <n v="2.0370370370370399"/>
    <n v="26.999999999999961"/>
    <n v="11"/>
    <n v="32.727272727272698"/>
  </r>
  <r>
    <n v="2017"/>
    <x v="9"/>
    <x v="0"/>
    <s v="GODYE"/>
    <x v="456"/>
    <n v="15"/>
    <n v="12"/>
    <n v="3.5833333333333299"/>
    <n v="15"/>
    <n v="8.7333333333333307"/>
    <n v="0"/>
    <n v="0"/>
    <n v="2"/>
    <n v="499.13333333333298"/>
    <n v="0.133333333333333"/>
    <n v="12"/>
    <n v="31.1666666666667"/>
    <n v="2"/>
    <n v="167"/>
    <n v="2"/>
    <n v="153.5"/>
    <n v="2"/>
    <n v="5.5"/>
    <n v="11"/>
    <n v="166.09090909090901"/>
    <n v="2"/>
    <n v="289.5"/>
    <n v="13"/>
    <n v="207.07692307692301"/>
    <n v="0.86666666666666703"/>
    <n v="2"/>
    <n v="75"/>
    <n v="0.133333333333333"/>
    <n v="1"/>
    <n v="0.5"/>
    <n v="1"/>
    <n v="0.5"/>
    <n v="2"/>
    <n v="0.15384615384615399"/>
    <n v="1"/>
    <n v="7.69230769230769E-2"/>
    <n v="0"/>
    <n v="0"/>
    <n v="0"/>
    <n v="0"/>
    <n v="0"/>
    <n v="0"/>
    <n v="0"/>
    <n v="1.0714285714285701"/>
    <n v="14.000000000000018"/>
    <n v="2"/>
    <n v="17.5"/>
  </r>
  <r>
    <n v="2017"/>
    <x v="9"/>
    <x v="0"/>
    <s v="MALRO"/>
    <x v="50"/>
    <n v="65"/>
    <n v="48"/>
    <n v="4.25"/>
    <n v="65"/>
    <n v="6.2"/>
    <n v="0"/>
    <n v="0"/>
    <n v="4"/>
    <n v="452.671875"/>
    <n v="6.15384615384615E-2"/>
    <n v="63"/>
    <n v="21.174603174603199"/>
    <n v="25"/>
    <n v="61.32"/>
    <n v="28"/>
    <n v="160.42857142857099"/>
    <n v="25"/>
    <n v="59.56"/>
    <n v="31"/>
    <n v="144.64516129032299"/>
    <n v="28"/>
    <n v="320.607142857143"/>
    <n v="37"/>
    <n v="181.459459459459"/>
    <n v="0.56923076923076898"/>
    <n v="6"/>
    <n v="96.5"/>
    <n v="9.2307692307692299E-2"/>
    <n v="19"/>
    <n v="0.67857142857142905"/>
    <n v="13"/>
    <n v="0.46428571428571402"/>
    <n v="11"/>
    <n v="0.29729729729729698"/>
    <n v="3"/>
    <n v="8.1081081081081099E-2"/>
    <n v="0"/>
    <n v="0"/>
    <n v="2"/>
    <n v="3.0769230769230799E-2"/>
    <n v="0"/>
    <n v="0"/>
    <n v="4"/>
    <n v="1.47727272727273"/>
    <n v="43.999999999999922"/>
    <n v="29"/>
    <n v="34.285714285714299"/>
  </r>
  <r>
    <n v="2017"/>
    <x v="9"/>
    <x v="0"/>
    <s v="COPER"/>
    <x v="42"/>
    <n v="44"/>
    <n v="30"/>
    <n v="5.8666666666666698"/>
    <n v="44"/>
    <n v="8.0227272727272698"/>
    <n v="0"/>
    <n v="0"/>
    <n v="11"/>
    <n v="1253.1627906976701"/>
    <n v="0.25"/>
    <n v="39"/>
    <n v="24.615384615384599"/>
    <n v="11"/>
    <n v="102.727272727273"/>
    <n v="11"/>
    <n v="164.54545454545499"/>
    <n v="11"/>
    <n v="35.545454545454497"/>
    <n v="28"/>
    <n v="113.178571428571"/>
    <n v="13"/>
    <n v="339.461538461538"/>
    <n v="31"/>
    <n v="191.96666666666701"/>
    <n v="0.68181818181818199"/>
    <n v="1"/>
    <n v="58"/>
    <n v="2.27272727272727E-2"/>
    <n v="6"/>
    <n v="0.46153846153846201"/>
    <n v="2"/>
    <n v="0.15384615384615399"/>
    <n v="2"/>
    <n v="6.6666666666666693E-2"/>
    <n v="3"/>
    <n v="0.1"/>
    <n v="1"/>
    <n v="2.27272727272727E-2"/>
    <n v="1"/>
    <n v="2.27272727272727E-2"/>
    <n v="0"/>
    <n v="0"/>
    <n v="0"/>
    <n v="1.4666666666666699"/>
    <n v="29.999999999999932"/>
    <n v="11"/>
    <n v="1.4545454545454499"/>
  </r>
  <r>
    <n v="2017"/>
    <x v="9"/>
    <x v="0"/>
    <s v="TARSA"/>
    <x v="48"/>
    <n v="111"/>
    <n v="79"/>
    <n v="4.6708860759493698"/>
    <n v="110"/>
    <n v="6.1909090909090896"/>
    <n v="0"/>
    <n v="0"/>
    <n v="24"/>
    <n v="708.11320754716996"/>
    <n v="0.21621621621621601"/>
    <n v="107"/>
    <n v="20.018691588785"/>
    <n v="40"/>
    <n v="81.75"/>
    <n v="52"/>
    <n v="158.59615384615401"/>
    <n v="50"/>
    <n v="43.34"/>
    <n v="51"/>
    <n v="132.70588235294099"/>
    <n v="58"/>
    <n v="321.83636363636401"/>
    <n v="53"/>
    <n v="172.31372549019599"/>
    <n v="0.45945945945945998"/>
    <n v="8"/>
    <n v="132"/>
    <n v="7.2072072072072099E-2"/>
    <n v="36"/>
    <n v="0.65454545454545499"/>
    <n v="22"/>
    <n v="0.4"/>
    <n v="21"/>
    <n v="0.41176470588235298"/>
    <n v="7"/>
    <n v="0.13725490196078399"/>
    <n v="1"/>
    <n v="9.0090090090090107E-3"/>
    <n v="0"/>
    <n v="0"/>
    <n v="0"/>
    <n v="0"/>
    <n v="2"/>
    <n v="1.2333333333333301"/>
    <n v="90.000000000000242"/>
    <n v="52"/>
    <n v="78.788461538461505"/>
  </r>
  <r>
    <n v="2017"/>
    <x v="9"/>
    <x v="0"/>
    <s v="PROJO"/>
    <x v="51"/>
    <n v="178"/>
    <n v="127"/>
    <n v="4.0551181102362204"/>
    <n v="177"/>
    <n v="7.1638418079096002"/>
    <n v="2"/>
    <n v="1.12994350282486E-2"/>
    <n v="13"/>
    <n v="87.072289156626496"/>
    <n v="7.3033707865168496E-2"/>
    <n v="164"/>
    <n v="20.804878048780498"/>
    <n v="72"/>
    <n v="69.0694444444444"/>
    <n v="53"/>
    <n v="140.735849056604"/>
    <n v="54"/>
    <n v="51.1111111111111"/>
    <n v="111"/>
    <n v="114.459459459459"/>
    <n v="62"/>
    <n v="298.392857142857"/>
    <n v="115"/>
    <n v="156.24778761061901"/>
    <n v="0.63483146067415697"/>
    <n v="16"/>
    <n v="97.625"/>
    <n v="8.98876404494382E-2"/>
    <n v="31"/>
    <n v="0.55357142857142905"/>
    <n v="16"/>
    <n v="0.28571428571428598"/>
    <n v="19"/>
    <n v="0.16814159292035399"/>
    <n v="14"/>
    <n v="0.123893805309735"/>
    <n v="0"/>
    <n v="0"/>
    <n v="1"/>
    <n v="5.6179775280898901E-3"/>
    <n v="1"/>
    <n v="0"/>
    <n v="3"/>
    <n v="1.53913043478261"/>
    <n v="115.64971751412419"/>
    <n v="53"/>
    <n v="21.245283018867902"/>
  </r>
  <r>
    <n v="2017"/>
    <x v="9"/>
    <x v="0"/>
    <s v="JENST"/>
    <x v="38"/>
    <n v="61"/>
    <n v="51"/>
    <n v="6"/>
    <n v="61"/>
    <n v="10.262295081967199"/>
    <n v="0"/>
    <n v="0"/>
    <n v="10"/>
    <n v="662.95"/>
    <n v="0.16393442622950799"/>
    <n v="59"/>
    <n v="14.9322033898305"/>
    <n v="18"/>
    <n v="58.1666666666667"/>
    <n v="20"/>
    <n v="165.85"/>
    <n v="20"/>
    <n v="33.6"/>
    <n v="38"/>
    <n v="127.052631578947"/>
    <n v="21"/>
    <n v="311"/>
    <n v="40"/>
    <n v="156.65"/>
    <n v="0.65573770491803296"/>
    <n v="8"/>
    <n v="93.125"/>
    <n v="0.13114754098360701"/>
    <n v="19"/>
    <n v="0.90476190476190499"/>
    <n v="5"/>
    <n v="0.238095238095238"/>
    <n v="10"/>
    <n v="0.25"/>
    <n v="3"/>
    <n v="7.4999999999999997E-2"/>
    <n v="0"/>
    <n v="0"/>
    <n v="1"/>
    <n v="1.63934426229508E-2"/>
    <n v="0"/>
    <n v="0"/>
    <n v="4"/>
    <n v="1.5249999999999999"/>
    <n v="40"/>
    <n v="18"/>
    <n v="11.7222222222222"/>
  </r>
  <r>
    <n v="2017"/>
    <x v="9"/>
    <x v="0"/>
    <s v="PINAN"/>
    <x v="36"/>
    <n v="6"/>
    <n v="6"/>
    <n v="1.8333333333333299"/>
    <n v="6"/>
    <n v="6.6666666666666696"/>
    <n v="0"/>
    <n v="0"/>
    <n v="0"/>
    <n v="-10.5"/>
    <n v="0"/>
    <n v="6"/>
    <n v="10.5"/>
    <n v="2"/>
    <n v="18.5"/>
    <n v="0"/>
    <n v="0"/>
    <n v="0"/>
    <n v="0"/>
    <n v="6"/>
    <n v="77.5"/>
    <n v="0"/>
    <n v="0"/>
    <n v="6"/>
    <n v="116.666666666667"/>
    <n v="1"/>
    <n v="3"/>
    <n v="112.666666666667"/>
    <n v="0.5"/>
    <n v="0"/>
    <n v="0"/>
    <n v="0"/>
    <n v="0"/>
    <n v="2"/>
    <n v="0.33333333333333298"/>
    <n v="1"/>
    <n v="0.16666666666666699"/>
    <n v="0"/>
    <n v="0"/>
    <n v="0"/>
    <n v="0"/>
    <n v="0"/>
    <n v="0"/>
    <n v="0"/>
    <n v="1.2"/>
    <n v="5"/>
    <n v="0"/>
    <n v="0"/>
  </r>
  <r>
    <n v="2017"/>
    <x v="9"/>
    <x v="0"/>
    <s v="ANTPA"/>
    <x v="37"/>
    <n v="159"/>
    <n v="106"/>
    <n v="4.0849056603773599"/>
    <n v="159"/>
    <n v="6.6603773584905701"/>
    <n v="2"/>
    <n v="1.25786163522013E-2"/>
    <n v="25"/>
    <n v="411.447368421053"/>
    <n v="0.15723270440251599"/>
    <n v="145"/>
    <n v="23.5586206896552"/>
    <n v="68"/>
    <n v="47.852941176470601"/>
    <n v="68"/>
    <n v="133.82352941176501"/>
    <n v="63"/>
    <n v="40.523809523809497"/>
    <n v="80"/>
    <n v="143.01249999999999"/>
    <n v="75"/>
    <n v="311.98648648648702"/>
    <n v="84"/>
    <n v="180.56097560975601"/>
    <n v="0.51572327044025201"/>
    <n v="16"/>
    <n v="106.1875"/>
    <n v="0.10062893081761"/>
    <n v="41"/>
    <n v="0.55405405405405395"/>
    <n v="22"/>
    <n v="0.29729729729729698"/>
    <n v="17"/>
    <n v="0.207317073170732"/>
    <n v="18"/>
    <n v="0.219512195121951"/>
    <n v="2"/>
    <n v="1.25786163522013E-2"/>
    <n v="2"/>
    <n v="1.25786163522013E-2"/>
    <n v="0"/>
    <n v="0"/>
    <n v="1"/>
    <n v="1.4196428571428601"/>
    <n v="111.99999999999977"/>
    <n v="64"/>
    <n v="14.25"/>
  </r>
  <r>
    <n v="2017"/>
    <x v="9"/>
    <x v="0"/>
    <s v="YATMO"/>
    <x v="41"/>
    <n v="97"/>
    <n v="63"/>
    <n v="3.1111111111111098"/>
    <n v="97"/>
    <n v="5.34020618556701"/>
    <n v="0"/>
    <n v="0"/>
    <n v="16"/>
    <n v="565.43298969072202"/>
    <n v="0.164948453608247"/>
    <n v="96"/>
    <n v="21.8958333333333"/>
    <n v="44"/>
    <n v="69.090909090909093"/>
    <n v="46"/>
    <n v="162.695652173913"/>
    <n v="45"/>
    <n v="34.644444444444403"/>
    <n v="49"/>
    <n v="140.91836734693899"/>
    <n v="47"/>
    <n v="284.67391304347802"/>
    <n v="50"/>
    <n v="169.16"/>
    <n v="0.51546391752577303"/>
    <n v="9"/>
    <n v="118.111111111111"/>
    <n v="9.2783505154639206E-2"/>
    <n v="26"/>
    <n v="0.565217391304348"/>
    <n v="14"/>
    <n v="0.30434782608695699"/>
    <n v="20"/>
    <n v="0.4"/>
    <n v="4"/>
    <n v="0.08"/>
    <n v="0"/>
    <n v="0"/>
    <n v="0"/>
    <n v="0"/>
    <n v="0"/>
    <n v="0"/>
    <n v="2"/>
    <n v="1.2435897435897401"/>
    <n v="78.000000000000227"/>
    <n v="43"/>
    <n v="28.209302325581401"/>
  </r>
  <r>
    <n v="2017"/>
    <x v="9"/>
    <x v="0"/>
    <s v="MARKE"/>
    <x v="53"/>
    <n v="120"/>
    <n v="76"/>
    <n v="3.2631578947368398"/>
    <n v="119"/>
    <n v="4.7731092436974798"/>
    <n v="0"/>
    <n v="0"/>
    <n v="17"/>
    <n v="312.730434782609"/>
    <n v="0.141666666666667"/>
    <n v="112"/>
    <n v="20.2678571428571"/>
    <n v="39"/>
    <n v="41.794871794871803"/>
    <n v="38"/>
    <n v="131.97368421052599"/>
    <n v="37"/>
    <n v="45.513513513513502"/>
    <n v="67"/>
    <n v="129.89552238805999"/>
    <n v="44"/>
    <n v="265.21428571428601"/>
    <n v="76"/>
    <n v="180.74666666666701"/>
    <n v="0.625"/>
    <n v="9"/>
    <n v="109"/>
    <n v="7.4999999999999997E-2"/>
    <n v="30"/>
    <n v="0.71428571428571397"/>
    <n v="17"/>
    <n v="0.40476190476190499"/>
    <n v="23"/>
    <n v="0.30666666666666698"/>
    <n v="13"/>
    <n v="0.17333333333333301"/>
    <n v="0"/>
    <n v="0"/>
    <n v="1"/>
    <n v="8.3333333333333297E-3"/>
    <n v="0"/>
    <n v="0"/>
    <n v="2"/>
    <n v="1.31868131868132"/>
    <n v="90.999999999999915"/>
    <n v="34"/>
    <n v="28.636363636363601"/>
  </r>
  <r>
    <n v="2017"/>
    <x v="9"/>
    <x v="0"/>
    <s v="SIRDA"/>
    <x v="47"/>
    <n v="82"/>
    <n v="54"/>
    <n v="5.2962962962963003"/>
    <n v="82"/>
    <n v="6.9146341463414602"/>
    <n v="0"/>
    <n v="0"/>
    <n v="12"/>
    <n v="408.670886075949"/>
    <n v="0.146341463414634"/>
    <n v="79"/>
    <n v="31.5949367088608"/>
    <n v="34"/>
    <n v="73.558823529411796"/>
    <n v="27"/>
    <n v="153.48148148148101"/>
    <n v="23"/>
    <n v="45.043478260869598"/>
    <n v="49"/>
    <n v="131.265306122449"/>
    <n v="28"/>
    <n v="292.59259259259301"/>
    <n v="54"/>
    <n v="177.29629629629599"/>
    <n v="0.65853658536585402"/>
    <n v="5"/>
    <n v="108"/>
    <n v="6.0975609756097601E-2"/>
    <n v="17"/>
    <n v="0.62962962962962998"/>
    <n v="9"/>
    <n v="0.33333333333333298"/>
    <n v="10"/>
    <n v="0.18518518518518501"/>
    <n v="7"/>
    <n v="0.12962962962963001"/>
    <n v="0"/>
    <n v="0"/>
    <n v="3"/>
    <n v="3.65853658536585E-2"/>
    <n v="0"/>
    <n v="0"/>
    <n v="1"/>
    <n v="1.4909090909090901"/>
    <n v="55.000000000000028"/>
    <n v="27"/>
    <n v="10.296296296296299"/>
  </r>
  <r>
    <n v="2017"/>
    <x v="9"/>
    <x v="0"/>
    <s v="MEDA"/>
    <x v="45"/>
    <n v="22"/>
    <n v="19"/>
    <n v="1.73684210526316"/>
    <n v="22"/>
    <n v="3.6363636363636398"/>
    <n v="0"/>
    <n v="0"/>
    <n v="0"/>
    <n v="64.863636363636402"/>
    <n v="0"/>
    <n v="4"/>
    <n v="5.25"/>
    <n v="1"/>
    <n v="15"/>
    <n v="1"/>
    <n v="34"/>
    <n v="1"/>
    <n v="18"/>
    <n v="21"/>
    <n v="46.6666666666667"/>
    <n v="1"/>
    <n v="74"/>
    <n v="21"/>
    <n v="60.952380952380899"/>
    <n v="0.95454545454545503"/>
    <n v="14"/>
    <n v="53.357142857142897"/>
    <n v="0.63636363636363602"/>
    <n v="0"/>
    <n v="0"/>
    <n v="0"/>
    <n v="0"/>
    <n v="0"/>
    <n v="0"/>
    <n v="0"/>
    <n v="0"/>
    <n v="0"/>
    <n v="0"/>
    <n v="0"/>
    <n v="0"/>
    <n v="0"/>
    <n v="0"/>
    <n v="0"/>
    <n v="1.6923076923076901"/>
    <n v="13.000000000000018"/>
    <n v="1"/>
    <n v="0"/>
  </r>
  <r>
    <n v="2017"/>
    <x v="9"/>
    <x v="0"/>
    <s v="KNAVI"/>
    <x v="35"/>
    <n v="64"/>
    <n v="48"/>
    <n v="2.4791666666666701"/>
    <n v="64"/>
    <n v="6.328125"/>
    <n v="0"/>
    <n v="0"/>
    <n v="10"/>
    <n v="734.47540983606598"/>
    <n v="0.15625"/>
    <n v="56"/>
    <n v="22.3571428571429"/>
    <n v="25"/>
    <n v="67.28"/>
    <n v="28"/>
    <n v="208.28571428571399"/>
    <n v="25"/>
    <n v="52.32"/>
    <n v="30"/>
    <n v="118.3"/>
    <n v="29"/>
    <n v="341.241379310345"/>
    <n v="35"/>
    <n v="183.65714285714299"/>
    <n v="0.546875"/>
    <n v="6"/>
    <n v="64.3333333333333"/>
    <n v="9.375E-2"/>
    <n v="17"/>
    <n v="0.58620689655172398"/>
    <n v="13"/>
    <n v="0.44827586206896602"/>
    <n v="10"/>
    <n v="0.28571428571428598"/>
    <n v="2"/>
    <n v="5.7142857142857099E-2"/>
    <n v="1"/>
    <n v="1.5625E-2"/>
    <n v="1"/>
    <n v="1.5625E-2"/>
    <n v="0"/>
    <n v="0"/>
    <n v="1"/>
    <n v="1.4545454545454499"/>
    <n v="44.000000000000142"/>
    <n v="28"/>
    <n v="74.607142857142904"/>
  </r>
  <r>
    <n v="2017"/>
    <x v="9"/>
    <x v="0"/>
    <s v="KONNI"/>
    <x v="49"/>
    <n v="78"/>
    <n v="50"/>
    <n v="3.12"/>
    <n v="78"/>
    <n v="5.7051282051282097"/>
    <n v="2"/>
    <n v="2.5641025641025599E-2"/>
    <n v="17"/>
    <n v="716.16883116883105"/>
    <n v="0.21794871794871801"/>
    <n v="76"/>
    <n v="18.2631578947368"/>
    <n v="35"/>
    <n v="73.542857142857102"/>
    <n v="38"/>
    <n v="161.42105263157899"/>
    <n v="36"/>
    <n v="40.25"/>
    <n v="36"/>
    <n v="149.861111111111"/>
    <n v="40"/>
    <n v="327"/>
    <n v="38"/>
    <n v="176.394736842105"/>
    <n v="0.487179487179487"/>
    <n v="3"/>
    <n v="147.666666666667"/>
    <n v="3.8461538461538498E-2"/>
    <n v="29"/>
    <n v="0.74358974358974395"/>
    <n v="12"/>
    <n v="0.30769230769230799"/>
    <n v="11"/>
    <n v="0.28947368421052599"/>
    <n v="4"/>
    <n v="0.105263157894737"/>
    <n v="3"/>
    <n v="3.8461538461538498E-2"/>
    <n v="2"/>
    <n v="2.5641025641025599E-2"/>
    <n v="0"/>
    <n v="0"/>
    <n v="0"/>
    <n v="1.3220338983050799"/>
    <n v="59.000000000000213"/>
    <n v="38"/>
    <n v="29.421052631578899"/>
  </r>
  <r>
    <n v="2017"/>
    <x v="9"/>
    <x v="0"/>
    <s v="GOLA"/>
    <x v="19"/>
    <n v="107"/>
    <n v="65"/>
    <n v="3.95384615384615"/>
    <n v="107"/>
    <n v="5.5046728971962597"/>
    <n v="2"/>
    <n v="1.86915887850467E-2"/>
    <n v="13"/>
    <n v="37.797872340425499"/>
    <n v="0.121495327102804"/>
    <n v="88"/>
    <n v="20.875"/>
    <n v="33"/>
    <n v="63.151515151515099"/>
    <n v="44"/>
    <n v="157.886363636364"/>
    <n v="42"/>
    <n v="49.857142857142897"/>
    <n v="57"/>
    <n v="147.63157894736801"/>
    <n v="47"/>
    <n v="332.97435897435901"/>
    <n v="60"/>
    <n v="186.614035087719"/>
    <n v="0.53271028037383195"/>
    <n v="7"/>
    <n v="82.857142857142904"/>
    <n v="6.5420560747663503E-2"/>
    <n v="33"/>
    <n v="0.84615384615384603"/>
    <n v="18"/>
    <n v="0.46153846153846201"/>
    <n v="15"/>
    <n v="0.26315789473684198"/>
    <n v="15"/>
    <n v="0.26315789473684198"/>
    <n v="1"/>
    <n v="9.3457943925233603E-3"/>
    <n v="1"/>
    <n v="9.3457943925233603E-3"/>
    <n v="0"/>
    <n v="0"/>
    <n v="1"/>
    <n v="1.4657534246575299"/>
    <n v="73.000000000000213"/>
    <n v="37"/>
    <n v="18.5945945945946"/>
  </r>
  <r>
    <n v="2017"/>
    <x v="9"/>
    <x v="0"/>
    <s v="SEDJ"/>
    <x v="7"/>
    <n v="137"/>
    <n v="100"/>
    <n v="2.63"/>
    <n v="137"/>
    <n v="4.7445255474452601"/>
    <n v="0"/>
    <n v="0"/>
    <n v="12"/>
    <n v="191.420634920635"/>
    <n v="8.7591240875912399E-2"/>
    <n v="124"/>
    <n v="17.088709677419399"/>
    <n v="49"/>
    <n v="54.1020408163265"/>
    <n v="47"/>
    <n v="114"/>
    <n v="46"/>
    <n v="46.565217391304401"/>
    <n v="78"/>
    <n v="124.166666666667"/>
    <n v="54"/>
    <n v="295.43137254902001"/>
    <n v="83"/>
    <n v="151.36585365853699"/>
    <n v="0.59854014598540195"/>
    <n v="12"/>
    <n v="78.1666666666667"/>
    <n v="8.7591240875912399E-2"/>
    <n v="32"/>
    <n v="0.62745098039215697"/>
    <n v="22"/>
    <n v="0.43137254901960798"/>
    <n v="25"/>
    <n v="0.30487804878048802"/>
    <n v="12"/>
    <n v="0.146341463414634"/>
    <n v="0"/>
    <n v="0"/>
    <n v="0"/>
    <n v="0"/>
    <n v="0"/>
    <n v="0"/>
    <n v="0"/>
    <n v="1.57471264367816"/>
    <n v="87.000000000000057"/>
    <n v="44"/>
    <n v="15.204545454545499"/>
  </r>
  <r>
    <n v="2017"/>
    <x v="9"/>
    <x v="0"/>
    <s v="RIVRO"/>
    <x v="0"/>
    <n v="210"/>
    <n v="155"/>
    <n v="9.4064516129032292"/>
    <n v="210"/>
    <n v="11.1142857142857"/>
    <n v="7"/>
    <n v="3.3333333333333298E-2"/>
    <n v="26"/>
    <n v="458.33971291865998"/>
    <n v="0.12380952380952399"/>
    <n v="41"/>
    <n v="107.243902439024"/>
    <n v="56"/>
    <n v="43.160714285714299"/>
    <n v="23"/>
    <n v="159.34782608695701"/>
    <n v="24"/>
    <n v="71.4166666666667"/>
    <n v="171"/>
    <n v="115.163742690058"/>
    <n v="25"/>
    <n v="338.08"/>
    <n v="185"/>
    <n v="130.60869565217399"/>
    <n v="0.87619047619047596"/>
    <n v="51"/>
    <n v="72.745098039215705"/>
    <n v="0.24285714285714299"/>
    <n v="18"/>
    <n v="0.72"/>
    <n v="5"/>
    <n v="0.2"/>
    <n v="37"/>
    <n v="0.201086956521739"/>
    <n v="28"/>
    <n v="0.15217391304347799"/>
    <n v="0"/>
    <n v="0"/>
    <n v="0"/>
    <n v="0"/>
    <n v="0"/>
    <n v="0"/>
    <n v="1"/>
    <n v="1.92660550458716"/>
    <n v="108.99999999999977"/>
    <n v="21"/>
    <n v="23.8571428571429"/>
  </r>
  <r>
    <n v="2017"/>
    <x v="9"/>
    <x v="0"/>
    <s v="CHARY"/>
    <x v="28"/>
    <n v="162"/>
    <n v="122"/>
    <n v="7.7786885245901596"/>
    <n v="159"/>
    <n v="9.3522012578616405"/>
    <n v="10"/>
    <n v="6.2893081761006303E-2"/>
    <n v="24"/>
    <n v="457.05063291139197"/>
    <n v="0.148148148148148"/>
    <n v="39"/>
    <n v="136.58974358974399"/>
    <n v="64"/>
    <n v="58.53125"/>
    <n v="34"/>
    <n v="164.35294117647101"/>
    <n v="33"/>
    <n v="60.484848484848499"/>
    <n v="117"/>
    <n v="102.042735042735"/>
    <n v="36"/>
    <n v="306.08333333333297"/>
    <n v="123"/>
    <n v="127.39837398374"/>
    <n v="0.75925925925925897"/>
    <n v="19"/>
    <n v="63.789473684210499"/>
    <n v="0.117283950617284"/>
    <n v="19"/>
    <n v="0.52777777777777801"/>
    <n v="16"/>
    <n v="0.44444444444444398"/>
    <n v="37"/>
    <n v="0.30081300813008099"/>
    <n v="25"/>
    <n v="0.203252032520325"/>
    <n v="0"/>
    <n v="0"/>
    <n v="0"/>
    <n v="0"/>
    <n v="1"/>
    <n v="2"/>
    <n v="2"/>
    <n v="1.7472527472527499"/>
    <n v="92.716981132075333"/>
    <n v="29"/>
    <n v="14.965517241379301"/>
  </r>
  <r>
    <n v="2017"/>
    <x v="9"/>
    <x v="0"/>
    <s v="SLAM"/>
    <x v="228"/>
    <n v="109"/>
    <n v="79"/>
    <n v="5.78481012658228"/>
    <n v="109"/>
    <n v="7.9541284403669703"/>
    <n v="0"/>
    <n v="0"/>
    <n v="15"/>
    <n v="-10.3617021276596"/>
    <n v="0.13761467889908299"/>
    <n v="96"/>
    <n v="35.8333333333333"/>
    <n v="37"/>
    <n v="93.432432432432407"/>
    <n v="28"/>
    <n v="153.67857142857099"/>
    <n v="26"/>
    <n v="57.538461538461497"/>
    <n v="73"/>
    <n v="119.917808219178"/>
    <n v="33"/>
    <n v="384.88"/>
    <n v="76"/>
    <n v="159.657894736842"/>
    <n v="0.69724770642201805"/>
    <n v="15"/>
    <n v="110.466666666667"/>
    <n v="0.13761467889908299"/>
    <n v="18"/>
    <n v="0.72"/>
    <n v="6"/>
    <n v="0.24"/>
    <n v="10"/>
    <n v="0.13157894736842099"/>
    <n v="10"/>
    <n v="0.13157894736842099"/>
    <n v="3"/>
    <n v="2.7522935779816501E-2"/>
    <n v="6"/>
    <n v="5.5045871559633003E-2"/>
    <n v="0"/>
    <n v="0"/>
    <n v="0"/>
    <n v="1.62686567164179"/>
    <n v="67.000000000000043"/>
    <n v="21"/>
    <n v="14.1904761904762"/>
  </r>
  <r>
    <n v="2017"/>
    <x v="9"/>
    <x v="0"/>
    <s v="SLAV"/>
    <x v="229"/>
    <n v="140"/>
    <n v="72"/>
    <n v="6.4166666666666696"/>
    <n v="140"/>
    <n v="7.6928571428571404"/>
    <n v="6"/>
    <n v="4.2857142857142899E-2"/>
    <n v="14"/>
    <n v="106.31746031746"/>
    <n v="0.1"/>
    <n v="122"/>
    <n v="26.614754098360699"/>
    <n v="44"/>
    <n v="72.909090909090907"/>
    <n v="44"/>
    <n v="185.977272727273"/>
    <n v="40"/>
    <n v="43.1"/>
    <n v="74"/>
    <n v="165.79729729729701"/>
    <n v="55"/>
    <n v="395.75"/>
    <n v="85"/>
    <n v="191.14117647058799"/>
    <n v="0.60714285714285698"/>
    <n v="8"/>
    <n v="146.375"/>
    <n v="5.7142857142857099E-2"/>
    <n v="36"/>
    <n v="0.75"/>
    <n v="16"/>
    <n v="0.33333333333333298"/>
    <n v="29"/>
    <n v="0.34117647058823503"/>
    <n v="16"/>
    <n v="0.188235294117647"/>
    <n v="1"/>
    <n v="7.14285714285714E-3"/>
    <n v="2"/>
    <n v="1.4285714285714299E-2"/>
    <n v="0"/>
    <n v="0"/>
    <n v="1"/>
    <n v="1.68674698795181"/>
    <n v="82.999999999999858"/>
    <n v="32"/>
    <n v="58.6875"/>
  </r>
  <r>
    <n v="2017"/>
    <x v="9"/>
    <x v="0"/>
    <s v="QUINS"/>
    <x v="232"/>
    <n v="6"/>
    <n v="6"/>
    <n v="9.5"/>
    <n v="6"/>
    <n v="13.6666666666667"/>
    <n v="0"/>
    <n v="0"/>
    <n v="2"/>
    <n v="954.33333333333303"/>
    <n v="0.33333333333333298"/>
    <n v="3"/>
    <n v="177.333333333333"/>
    <n v="3"/>
    <n v="140"/>
    <n v="3"/>
    <n v="131.666666666667"/>
    <n v="3"/>
    <n v="28"/>
    <n v="3"/>
    <n v="137"/>
    <n v="3"/>
    <n v="248.666666666667"/>
    <n v="3"/>
    <n v="169"/>
    <n v="0.5"/>
    <n v="0"/>
    <n v="0"/>
    <n v="0"/>
    <n v="1"/>
    <n v="0.33333333333333298"/>
    <n v="2"/>
    <n v="0.66666666666666696"/>
    <n v="1"/>
    <n v="0.33333333333333298"/>
    <n v="2"/>
    <n v="0.66666666666666696"/>
    <n v="0"/>
    <n v="0"/>
    <n v="0"/>
    <n v="0"/>
    <n v="0"/>
    <n v="0"/>
    <n v="0"/>
    <n v="1.2"/>
    <n v="5"/>
    <n v="2"/>
    <n v="32"/>
  </r>
  <r>
    <n v="2017"/>
    <x v="9"/>
    <x v="0"/>
    <s v="VALDA"/>
    <x v="355"/>
    <n v="31"/>
    <n v="25"/>
    <n v="4"/>
    <n v="31"/>
    <n v="5.67741935483871"/>
    <n v="0"/>
    <n v="0"/>
    <n v="3"/>
    <n v="182.78571428571399"/>
    <n v="9.6774193548387094E-2"/>
    <n v="28"/>
    <n v="23.6071428571429"/>
    <n v="7"/>
    <n v="72.142857142857096"/>
    <n v="7"/>
    <n v="147.42857142857099"/>
    <n v="6"/>
    <n v="4.6666666666666696"/>
    <n v="24"/>
    <n v="125.166666666667"/>
    <n v="7"/>
    <n v="264.57142857142901"/>
    <n v="24"/>
    <n v="148.125"/>
    <n v="0.77419354838709697"/>
    <n v="1"/>
    <n v="79"/>
    <n v="3.2258064516128997E-2"/>
    <n v="3"/>
    <n v="0.42857142857142899"/>
    <n v="1"/>
    <n v="0.14285714285714299"/>
    <n v="5"/>
    <n v="0.20833333333333301"/>
    <n v="3"/>
    <n v="0.125"/>
    <n v="0"/>
    <n v="0"/>
    <n v="0"/>
    <n v="0"/>
    <n v="0"/>
    <n v="0"/>
    <n v="0"/>
    <n v="1.1071428571428601"/>
    <n v="27.999999999999925"/>
    <n v="7"/>
    <n v="1.8571428571428601"/>
  </r>
  <r>
    <n v="2017"/>
    <x v="9"/>
    <x v="0"/>
    <s v="ATARA"/>
    <x v="356"/>
    <n v="21"/>
    <n v="20"/>
    <n v="6.35"/>
    <n v="21"/>
    <n v="9"/>
    <n v="0"/>
    <n v="0"/>
    <n v="0"/>
    <n v="20.761904761904798"/>
    <n v="0"/>
    <n v="21"/>
    <n v="18.523809523809501"/>
    <n v="11"/>
    <n v="61.272727272727302"/>
    <n v="11"/>
    <n v="136.81818181818201"/>
    <n v="8"/>
    <n v="36.625"/>
    <n v="8"/>
    <n v="113.75"/>
    <n v="12"/>
    <n v="279.08333333333297"/>
    <n v="9"/>
    <n v="129.333333333333"/>
    <n v="0.42857142857142899"/>
    <n v="1"/>
    <n v="145"/>
    <n v="4.7619047619047603E-2"/>
    <n v="9"/>
    <n v="0.75"/>
    <n v="6"/>
    <n v="0.5"/>
    <n v="5"/>
    <n v="0.55555555555555602"/>
    <n v="0"/>
    <n v="0"/>
    <n v="0"/>
    <n v="0"/>
    <n v="0"/>
    <n v="0"/>
    <n v="0"/>
    <n v="0"/>
    <n v="0"/>
    <n v="1.1052631578947401"/>
    <n v="18.999999999999943"/>
    <n v="9"/>
    <n v="39.6666666666667"/>
  </r>
  <r>
    <n v="2017"/>
    <x v="9"/>
    <x v="0"/>
    <s v="NAPAN"/>
    <x v="357"/>
    <n v="56"/>
    <n v="42"/>
    <n v="3.4285714285714302"/>
    <n v="56"/>
    <n v="6.6785714285714297"/>
    <n v="0"/>
    <n v="0"/>
    <n v="3"/>
    <n v="190.25925925925901"/>
    <n v="5.3571428571428603E-2"/>
    <n v="55"/>
    <n v="26.818181818181799"/>
    <n v="22"/>
    <n v="45.681818181818201"/>
    <n v="11"/>
    <n v="151.81818181818201"/>
    <n v="10"/>
    <n v="35"/>
    <n v="41"/>
    <n v="139.878048780488"/>
    <n v="15"/>
    <n v="292.13333333333298"/>
    <n v="41"/>
    <n v="185.14634146341501"/>
    <n v="0.73214285714285698"/>
    <n v="4"/>
    <n v="147.75"/>
    <n v="7.1428571428571397E-2"/>
    <n v="13"/>
    <n v="0.86666666666666703"/>
    <n v="4"/>
    <n v="0.266666666666667"/>
    <n v="16"/>
    <n v="0.39024390243902402"/>
    <n v="6"/>
    <n v="0.146341463414634"/>
    <n v="0"/>
    <n v="0"/>
    <n v="0"/>
    <n v="0"/>
    <n v="0"/>
    <n v="0"/>
    <n v="1"/>
    <n v="1.0980392156862699"/>
    <n v="51.000000000000213"/>
    <n v="14"/>
    <n v="164.142857142857"/>
  </r>
  <r>
    <n v="2017"/>
    <x v="9"/>
    <x v="0"/>
    <s v="GUZKA"/>
    <x v="358"/>
    <n v="28"/>
    <n v="16"/>
    <n v="6.125"/>
    <n v="28"/>
    <n v="5.6071428571428603"/>
    <n v="0"/>
    <n v="0"/>
    <n v="0"/>
    <n v="476.392857142857"/>
    <n v="0"/>
    <n v="28"/>
    <n v="31.6428571428571"/>
    <n v="12"/>
    <n v="108.25"/>
    <n v="7"/>
    <n v="130.142857142857"/>
    <n v="8"/>
    <n v="19"/>
    <n v="16"/>
    <n v="169.25"/>
    <n v="8"/>
    <n v="235.25"/>
    <n v="20"/>
    <n v="215"/>
    <n v="0.71428571428571397"/>
    <n v="2"/>
    <n v="70.5"/>
    <n v="7.1428571428571397E-2"/>
    <n v="4"/>
    <n v="0.5"/>
    <n v="3"/>
    <n v="0.375"/>
    <n v="9"/>
    <n v="0.45"/>
    <n v="2"/>
    <n v="0.1"/>
    <n v="0"/>
    <n v="0"/>
    <n v="0"/>
    <n v="0"/>
    <n v="0"/>
    <n v="0"/>
    <n v="0"/>
    <n v="1.27272727272727"/>
    <n v="22.000000000000046"/>
    <n v="8"/>
    <n v="8.125"/>
  </r>
  <r>
    <n v="2017"/>
    <x v="9"/>
    <x v="0"/>
    <s v="BARSP"/>
    <x v="359"/>
    <n v="116"/>
    <n v="78"/>
    <n v="4.0897435897435903"/>
    <n v="114"/>
    <n v="6.0877192982456103"/>
    <n v="0"/>
    <n v="0"/>
    <n v="8"/>
    <n v="367.61946902654898"/>
    <n v="6.8965517241379296E-2"/>
    <n v="113"/>
    <n v="19.805309734513301"/>
    <n v="39"/>
    <n v="72.538461538461505"/>
    <n v="43"/>
    <n v="157"/>
    <n v="38"/>
    <n v="40.973684210526301"/>
    <n v="58"/>
    <n v="159.36206896551701"/>
    <n v="50"/>
    <n v="287.64"/>
    <n v="65"/>
    <n v="183.859375"/>
    <n v="0.55172413793103503"/>
    <n v="1"/>
    <n v="255"/>
    <n v="8.6206896551724102E-3"/>
    <n v="34"/>
    <n v="0.68"/>
    <n v="10"/>
    <n v="0.2"/>
    <n v="20"/>
    <n v="0.3125"/>
    <n v="7"/>
    <n v="0.109375"/>
    <n v="0"/>
    <n v="0"/>
    <n v="0"/>
    <n v="0"/>
    <n v="1"/>
    <n v="0"/>
    <n v="3"/>
    <n v="1.3068181818181801"/>
    <n v="88.765217391304461"/>
    <n v="42"/>
    <n v="0.5"/>
  </r>
  <r>
    <n v="2017"/>
    <x v="9"/>
    <x v="0"/>
    <s v="HAGCO"/>
    <x v="360"/>
    <n v="64"/>
    <n v="40"/>
    <n v="2.5499999999999998"/>
    <n v="64"/>
    <n v="6.140625"/>
    <n v="2"/>
    <n v="3.125E-2"/>
    <n v="4"/>
    <n v="696.33333333333303"/>
    <n v="6.25E-2"/>
    <n v="60"/>
    <n v="20.633333333333301"/>
    <n v="12"/>
    <n v="29.75"/>
    <n v="9"/>
    <n v="220.333333333333"/>
    <n v="9"/>
    <n v="49.3333333333333"/>
    <n v="48"/>
    <n v="139.833333333333"/>
    <n v="12"/>
    <n v="447.09090909090901"/>
    <n v="52"/>
    <n v="162.68627450980401"/>
    <n v="0.796875"/>
    <n v="10"/>
    <n v="106.7"/>
    <n v="0.15625"/>
    <n v="8"/>
    <n v="0.72727272727272696"/>
    <n v="4"/>
    <n v="0.36363636363636398"/>
    <n v="11"/>
    <n v="0.21568627450980399"/>
    <n v="6"/>
    <n v="0.11764705882352899"/>
    <n v="3"/>
    <n v="4.6875E-2"/>
    <n v="3"/>
    <n v="4.6875E-2"/>
    <n v="0"/>
    <n v="0"/>
    <n v="1"/>
    <n v="1.39130434782609"/>
    <n v="45.999999999999901"/>
    <n v="8"/>
    <n v="330.25"/>
  </r>
  <r>
    <n v="2017"/>
    <x v="9"/>
    <x v="0"/>
    <s v="DICSA"/>
    <x v="361"/>
    <n v="84"/>
    <n v="59"/>
    <n v="3.79661016949153"/>
    <n v="84"/>
    <n v="5.9880952380952399"/>
    <n v="0"/>
    <n v="0"/>
    <n v="4"/>
    <n v="202.66249999999999"/>
    <n v="4.7619047619047603E-2"/>
    <n v="79"/>
    <n v="21.772151898734201"/>
    <n v="39"/>
    <n v="65.743589743589695"/>
    <n v="35"/>
    <n v="168.28571428571399"/>
    <n v="34"/>
    <n v="42.176470588235297"/>
    <n v="41"/>
    <n v="168.21951219512201"/>
    <n v="38"/>
    <n v="322"/>
    <n v="46"/>
    <n v="197.369565217391"/>
    <n v="0.547619047619048"/>
    <n v="6"/>
    <n v="139.5"/>
    <n v="7.1428571428571397E-2"/>
    <n v="19"/>
    <n v="0.51351351351351404"/>
    <n v="11"/>
    <n v="0.29729729729729698"/>
    <n v="13"/>
    <n v="0.282608695652174"/>
    <n v="3"/>
    <n v="6.5217391304347797E-2"/>
    <n v="0"/>
    <n v="0"/>
    <n v="1"/>
    <n v="1.1904761904761901E-2"/>
    <n v="0"/>
    <n v="0"/>
    <n v="1"/>
    <n v="1.2"/>
    <n v="70"/>
    <n v="32"/>
    <n v="0.78125"/>
  </r>
  <r>
    <n v="2017"/>
    <x v="9"/>
    <x v="0"/>
    <s v="HAAAM"/>
    <x v="362"/>
    <n v="21"/>
    <n v="15"/>
    <n v="4"/>
    <n v="21"/>
    <n v="9.5714285714285694"/>
    <n v="0"/>
    <n v="0"/>
    <n v="3"/>
    <n v="763.05"/>
    <n v="0.14285714285714299"/>
    <n v="20"/>
    <n v="24.5"/>
    <n v="6"/>
    <n v="21.1666666666667"/>
    <n v="3"/>
    <n v="219"/>
    <n v="2"/>
    <n v="4.5"/>
    <n v="16"/>
    <n v="117.3125"/>
    <n v="5"/>
    <n v="352.2"/>
    <n v="16"/>
    <n v="152.5"/>
    <n v="0.76190476190476197"/>
    <n v="2"/>
    <n v="112.5"/>
    <n v="9.5238095238095205E-2"/>
    <n v="2"/>
    <n v="0.4"/>
    <n v="1"/>
    <n v="0.2"/>
    <n v="6"/>
    <n v="0.375"/>
    <n v="2"/>
    <n v="0.125"/>
    <n v="0"/>
    <n v="0"/>
    <n v="0"/>
    <n v="0"/>
    <n v="0"/>
    <n v="0"/>
    <n v="0"/>
    <n v="1.3125"/>
    <n v="16"/>
    <n v="3"/>
    <n v="126.333333333333"/>
  </r>
  <r>
    <n v="2017"/>
    <x v="9"/>
    <x v="0"/>
    <s v="GEONI"/>
    <x v="364"/>
    <n v="94"/>
    <n v="67"/>
    <n v="3.2089552238805998"/>
    <n v="94"/>
    <n v="5.5638297872340399"/>
    <n v="0"/>
    <n v="0"/>
    <n v="18"/>
    <n v="548.27472527472503"/>
    <n v="0.19148936170212799"/>
    <n v="91"/>
    <n v="26.868131868131901"/>
    <n v="30"/>
    <n v="49.733333333333299"/>
    <n v="34"/>
    <n v="134.41176470588201"/>
    <n v="33"/>
    <n v="42.878787878787897"/>
    <n v="42"/>
    <n v="121.71428571428601"/>
    <n v="44"/>
    <n v="311.85365853658499"/>
    <n v="50"/>
    <n v="170.88"/>
    <n v="0.53191489361702105"/>
    <n v="9"/>
    <n v="142.111111111111"/>
    <n v="9.5744680851063801E-2"/>
    <n v="24"/>
    <n v="0.58536585365853699"/>
    <n v="17"/>
    <n v="0.41463414634146301"/>
    <n v="7"/>
    <n v="0.14000000000000001"/>
    <n v="4"/>
    <n v="0.08"/>
    <n v="0"/>
    <n v="0"/>
    <n v="0"/>
    <n v="0"/>
    <n v="0"/>
    <n v="0"/>
    <n v="2"/>
    <n v="1.13253012048193"/>
    <n v="82.999999999999829"/>
    <n v="26"/>
    <n v="11.5769230769231"/>
  </r>
  <r>
    <n v="2017"/>
    <x v="9"/>
    <x v="0"/>
    <s v="NUEJA"/>
    <x v="365"/>
    <n v="143"/>
    <n v="95"/>
    <n v="3.2842105263157899"/>
    <n v="143"/>
    <n v="5.58041958041958"/>
    <n v="4"/>
    <n v="2.7972027972028E-2"/>
    <n v="2"/>
    <n v="638.76760563380299"/>
    <n v="1.3986013986014E-2"/>
    <n v="136"/>
    <n v="8.7867647058823497"/>
    <n v="28"/>
    <n v="21.1071428571429"/>
    <n v="8"/>
    <n v="155.375"/>
    <n v="8"/>
    <n v="20.75"/>
    <n v="125"/>
    <n v="116.624"/>
    <n v="8"/>
    <n v="265.875"/>
    <n v="135"/>
    <n v="139.03703703703701"/>
    <n v="0.94405594405594395"/>
    <n v="20"/>
    <n v="82.75"/>
    <n v="0.13986013986014001"/>
    <n v="2"/>
    <n v="0.25"/>
    <n v="1"/>
    <n v="0.125"/>
    <n v="10"/>
    <n v="7.4074074074074098E-2"/>
    <n v="15"/>
    <n v="0.11111111111111099"/>
    <n v="10"/>
    <n v="6.9930069930069894E-2"/>
    <n v="16"/>
    <n v="0.111888111888112"/>
    <n v="0"/>
    <n v="0"/>
    <n v="1"/>
    <n v="1.5212765957446801"/>
    <n v="94.000000000000043"/>
    <n v="8"/>
    <n v="2.25"/>
  </r>
  <r>
    <n v="2017"/>
    <x v="9"/>
    <x v="0"/>
    <s v="JANAR"/>
    <x v="366"/>
    <n v="11"/>
    <n v="11"/>
    <n v="10.2727272727273"/>
    <n v="11"/>
    <n v="19.363636363636399"/>
    <n v="0"/>
    <n v="0"/>
    <n v="0"/>
    <n v="27.818181818181799"/>
    <n v="0"/>
    <n v="11"/>
    <n v="14.454545454545499"/>
    <n v="4"/>
    <n v="100.75"/>
    <n v="5"/>
    <n v="138.6"/>
    <n v="5"/>
    <n v="44.2"/>
    <n v="5"/>
    <n v="97.6"/>
    <n v="5"/>
    <n v="255.6"/>
    <n v="6"/>
    <n v="136"/>
    <n v="0.45454545454545497"/>
    <n v="0"/>
    <n v="0"/>
    <n v="0"/>
    <n v="3"/>
    <n v="0.6"/>
    <n v="2"/>
    <n v="0.4"/>
    <n v="3"/>
    <n v="0.6"/>
    <n v="0"/>
    <n v="0"/>
    <n v="0"/>
    <n v="0"/>
    <n v="0"/>
    <n v="0"/>
    <n v="0"/>
    <n v="0"/>
    <n v="0"/>
    <n v="1.2222222222222201"/>
    <n v="9.000000000000016"/>
    <n v="4"/>
    <n v="0"/>
  </r>
  <r>
    <n v="2017"/>
    <x v="9"/>
    <x v="0"/>
    <s v="WIRJE"/>
    <x v="368"/>
    <n v="116"/>
    <n v="74"/>
    <n v="3.9054054054054101"/>
    <n v="116"/>
    <n v="6.5862068965517198"/>
    <n v="0"/>
    <n v="0"/>
    <n v="4"/>
    <n v="296.85964912280701"/>
    <n v="3.4482758620689703E-2"/>
    <n v="114"/>
    <n v="28.350877192982502"/>
    <n v="40"/>
    <n v="74.650000000000006"/>
    <n v="30"/>
    <n v="154.80000000000001"/>
    <n v="27"/>
    <n v="52.185185185185198"/>
    <n v="81"/>
    <n v="138.555555555556"/>
    <n v="33"/>
    <n v="389.41935483870998"/>
    <n v="83"/>
    <n v="203.39759036144599"/>
    <n v="0.71551724137931005"/>
    <n v="7"/>
    <n v="210.142857142857"/>
    <n v="6.0344827586206899E-2"/>
    <n v="17"/>
    <n v="0.54838709677419395"/>
    <n v="12"/>
    <n v="0.38709677419354799"/>
    <n v="17"/>
    <n v="0.20481927710843401"/>
    <n v="8"/>
    <n v="9.6385542168674704E-2"/>
    <n v="1"/>
    <n v="8.6206896551724102E-3"/>
    <n v="2"/>
    <n v="1.72413793103448E-2"/>
    <n v="0"/>
    <n v="0"/>
    <n v="1"/>
    <n v="1.34883720930233"/>
    <n v="85.999999999999716"/>
    <n v="30"/>
    <n v="19.133333333333301"/>
  </r>
  <r>
    <n v="2017"/>
    <x v="9"/>
    <x v="0"/>
    <s v="SARA"/>
    <x v="438"/>
    <n v="78"/>
    <n v="61"/>
    <n v="3.72131147540984"/>
    <n v="75"/>
    <n v="6.4933333333333296"/>
    <n v="8"/>
    <n v="0.10666666666666701"/>
    <n v="11"/>
    <n v="679.94285714285695"/>
    <n v="0.141025641025641"/>
    <n v="69"/>
    <n v="13.869565217391299"/>
    <n v="18"/>
    <n v="31"/>
    <n v="0"/>
    <n v="0"/>
    <n v="0"/>
    <n v="0"/>
    <n v="8"/>
    <n v="67.625"/>
    <n v="4"/>
    <n v="262"/>
    <n v="71"/>
    <n v="134.12676056338"/>
    <n v="0.91025641025641002"/>
    <n v="12"/>
    <n v="118.333333333333"/>
    <n v="0.15384615384615399"/>
    <n v="0"/>
    <n v="0"/>
    <n v="1"/>
    <n v="0.25"/>
    <n v="1"/>
    <n v="1.4084507042253501E-2"/>
    <n v="3"/>
    <n v="4.2253521126760597E-2"/>
    <n v="1"/>
    <n v="1.2820512820512799E-2"/>
    <n v="4"/>
    <n v="5.1282051282051301E-2"/>
    <n v="1"/>
    <n v="2"/>
    <n v="0"/>
    <n v="1.5625"/>
    <n v="49.92"/>
    <n v="0"/>
    <n v="0"/>
  </r>
  <r>
    <n v="2017"/>
    <x v="9"/>
    <x v="0"/>
    <s v="ABDHA"/>
    <x v="439"/>
    <n v="57"/>
    <n v="51"/>
    <n v="4.4509803921568603"/>
    <n v="57"/>
    <n v="7.3859649122807003"/>
    <n v="0"/>
    <n v="0"/>
    <n v="7"/>
    <n v="308.64814814814798"/>
    <n v="0.12280701754386"/>
    <n v="57"/>
    <n v="20.0701754385965"/>
    <n v="36"/>
    <n v="76.0277777777778"/>
    <n v="26"/>
    <n v="158.69230769230799"/>
    <n v="25"/>
    <n v="45.12"/>
    <n v="30"/>
    <n v="149.46666666666701"/>
    <n v="26"/>
    <n v="302"/>
    <n v="31"/>
    <n v="185.935483870968"/>
    <n v="0.54385964912280704"/>
    <n v="4"/>
    <n v="158.75"/>
    <n v="7.0175438596491196E-2"/>
    <n v="16"/>
    <n v="0.61538461538461497"/>
    <n v="8"/>
    <n v="0.30769230769230799"/>
    <n v="13"/>
    <n v="0.41935483870967699"/>
    <n v="10"/>
    <n v="0.32258064516128998"/>
    <n v="0"/>
    <n v="0"/>
    <n v="0"/>
    <n v="0"/>
    <n v="0"/>
    <n v="0"/>
    <n v="0"/>
    <n v="1.07547169811321"/>
    <n v="52.999999999999879"/>
    <n v="26"/>
    <n v="51.307692307692299"/>
  </r>
  <r>
    <n v="2017"/>
    <x v="9"/>
    <x v="0"/>
    <s v="RODKE"/>
    <x v="457"/>
    <n v="33"/>
    <n v="27"/>
    <n v="3.3333333333333299"/>
    <n v="33"/>
    <n v="6.8484848484848504"/>
    <n v="0"/>
    <n v="0"/>
    <n v="0"/>
    <n v="81.757575757575793"/>
    <n v="0"/>
    <n v="32"/>
    <n v="39.03125"/>
    <n v="13"/>
    <n v="71.615384615384599"/>
    <n v="12"/>
    <n v="124.25"/>
    <n v="12"/>
    <n v="48.9166666666667"/>
    <n v="17"/>
    <n v="135.23529411764699"/>
    <n v="14"/>
    <n v="354.78571428571399"/>
    <n v="19"/>
    <n v="162.42105263157899"/>
    <n v="0.57575757575757602"/>
    <n v="1"/>
    <n v="101"/>
    <n v="3.03030303030303E-2"/>
    <n v="7"/>
    <n v="0.5"/>
    <n v="3"/>
    <n v="0.214285714285714"/>
    <n v="7"/>
    <n v="0.36842105263157898"/>
    <n v="2"/>
    <n v="0.105263157894737"/>
    <n v="0"/>
    <n v="0"/>
    <n v="0"/>
    <n v="0"/>
    <n v="0"/>
    <n v="0"/>
    <n v="0"/>
    <n v="1.06451612903226"/>
    <n v="30.999999999999943"/>
    <n v="12"/>
    <n v="11.75"/>
  </r>
  <r>
    <n v="2017"/>
    <x v="9"/>
    <x v="0"/>
    <s v="RODCH"/>
    <x v="458"/>
    <n v="1"/>
    <n v="1"/>
    <n v="3"/>
    <n v="1"/>
    <n v="7"/>
    <n v="0"/>
    <n v="0"/>
    <n v="0"/>
    <n v="-157"/>
    <n v="0"/>
    <n v="1"/>
    <n v="41"/>
    <n v="1"/>
    <n v="41"/>
    <n v="1"/>
    <n v="225"/>
    <n v="1"/>
    <n v="64"/>
    <n v="0"/>
    <n v="0"/>
    <n v="1"/>
    <n v="3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52"/>
  </r>
  <r>
    <n v="2017"/>
    <x v="9"/>
    <x v="0"/>
    <s v="FIGLU"/>
    <x v="459"/>
    <n v="1"/>
    <n v="0"/>
    <n v="0"/>
    <n v="1"/>
    <n v="4"/>
    <n v="0"/>
    <n v="0"/>
    <n v="0"/>
    <n v="220"/>
    <n v="0"/>
    <n v="1"/>
    <n v="109"/>
    <n v="1"/>
    <n v="209"/>
    <n v="1"/>
    <n v="177"/>
    <n v="1"/>
    <n v="27"/>
    <n v="0"/>
    <n v="0"/>
    <n v="1"/>
    <n v="278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9"/>
    <x v="0"/>
    <s v="RIEZU"/>
    <x v="460"/>
    <n v="1"/>
    <n v="1"/>
    <n v="0"/>
    <n v="1"/>
    <n v="1"/>
    <n v="0"/>
    <n v="0"/>
    <n v="0"/>
    <n v="966"/>
    <n v="0"/>
    <n v="1"/>
    <n v="30"/>
    <n v="1"/>
    <n v="221"/>
    <n v="1"/>
    <n v="197"/>
    <n v="1"/>
    <n v="23"/>
    <n v="0"/>
    <n v="0"/>
    <n v="1"/>
    <n v="236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54"/>
  </r>
  <r>
    <n v="2017"/>
    <x v="9"/>
    <x v="0"/>
    <s v="ALOMI"/>
    <x v="461"/>
    <n v="27"/>
    <n v="21"/>
    <n v="4.6666666666666696"/>
    <n v="27"/>
    <n v="8.7407407407407405"/>
    <n v="0"/>
    <n v="0"/>
    <n v="2"/>
    <n v="170.84"/>
    <n v="7.4074074074074098E-2"/>
    <n v="27"/>
    <n v="18.259259259259299"/>
    <n v="12"/>
    <n v="21.25"/>
    <n v="4"/>
    <n v="160.5"/>
    <n v="3"/>
    <n v="46.3333333333333"/>
    <n v="10"/>
    <n v="155.4"/>
    <n v="5"/>
    <n v="248.8"/>
    <n v="22"/>
    <n v="189.45454545454501"/>
    <n v="0.81481481481481499"/>
    <n v="4"/>
    <n v="173.25"/>
    <n v="0.148148148148148"/>
    <n v="2"/>
    <n v="0.4"/>
    <n v="2"/>
    <n v="0.4"/>
    <n v="11"/>
    <n v="0.5"/>
    <n v="0"/>
    <n v="0"/>
    <n v="0"/>
    <n v="0"/>
    <n v="0"/>
    <n v="0"/>
    <n v="0"/>
    <n v="0"/>
    <n v="0"/>
    <n v="1"/>
    <n v="27"/>
    <n v="2"/>
    <n v="66"/>
  </r>
  <r>
    <n v="2017"/>
    <x v="9"/>
    <x v="0"/>
    <s v="ESTAN"/>
    <x v="462"/>
    <n v="4"/>
    <n v="4"/>
    <n v="2.75"/>
    <n v="4"/>
    <n v="4.25"/>
    <n v="0"/>
    <n v="0"/>
    <n v="0"/>
    <n v="570.5"/>
    <n v="0"/>
    <n v="4"/>
    <n v="10.75"/>
    <n v="2"/>
    <n v="33"/>
    <n v="1"/>
    <n v="220"/>
    <n v="2"/>
    <n v="398"/>
    <n v="1"/>
    <n v="287"/>
    <n v="2"/>
    <n v="234"/>
    <n v="2"/>
    <n v="176"/>
    <n v="0.5"/>
    <n v="1"/>
    <n v="51"/>
    <n v="0.25"/>
    <n v="1"/>
    <n v="0.5"/>
    <n v="0"/>
    <n v="0"/>
    <n v="1"/>
    <n v="0.5"/>
    <n v="0"/>
    <n v="0"/>
    <n v="0"/>
    <n v="0"/>
    <n v="0"/>
    <n v="0"/>
    <n v="0"/>
    <n v="0"/>
    <n v="0"/>
    <n v="1"/>
    <n v="4"/>
    <n v="0"/>
    <n v="0"/>
  </r>
  <r>
    <n v="2017"/>
    <x v="9"/>
    <x v="1"/>
    <s v="No MD"/>
    <x v="336"/>
    <n v="4"/>
    <n v="0"/>
    <n v="0"/>
    <n v="2"/>
    <n v="2"/>
    <n v="0"/>
    <n v="0"/>
    <n v="4"/>
    <n v="0"/>
    <n v="1"/>
    <n v="0"/>
    <n v="0"/>
    <n v="0"/>
    <n v="0"/>
    <n v="0"/>
    <n v="0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</r>
  <r>
    <n v="2017"/>
    <x v="9"/>
    <x v="1"/>
    <s v="HARHI"/>
    <x v="78"/>
    <n v="172"/>
    <n v="86"/>
    <n v="10.3604651162791"/>
    <n v="172"/>
    <n v="8.0465116279069804"/>
    <n v="6"/>
    <n v="3.4883720930232599E-2"/>
    <n v="19"/>
    <n v="-64.406451612903197"/>
    <n v="0.11046511627907001"/>
    <n v="149"/>
    <n v="21.442953020134201"/>
    <n v="49"/>
    <n v="129.040816326531"/>
    <n v="0"/>
    <n v="0"/>
    <n v="0"/>
    <n v="0"/>
    <n v="51"/>
    <n v="97.372549019607803"/>
    <n v="98"/>
    <n v="338.212765957447"/>
    <n v="74"/>
    <n v="184.09523809523799"/>
    <n v="0.36627906976744201"/>
    <n v="4"/>
    <n v="66.25"/>
    <n v="2.32558139534884E-2"/>
    <n v="58"/>
    <n v="0.61702127659574502"/>
    <n v="17"/>
    <n v="0.180851063829787"/>
    <n v="25"/>
    <n v="0.39682539682539703"/>
    <n v="3"/>
    <n v="4.7619047619047603E-2"/>
    <n v="1"/>
    <n v="5.8139534883720903E-3"/>
    <n v="0"/>
    <n v="0"/>
    <n v="0"/>
    <n v="0"/>
    <n v="3"/>
    <n v="2.3888888888888902"/>
    <n v="71.999999999999957"/>
    <n v="0"/>
    <n v="0"/>
  </r>
  <r>
    <n v="2017"/>
    <x v="9"/>
    <x v="1"/>
    <s v="BOJDA"/>
    <x v="85"/>
    <n v="159"/>
    <n v="67"/>
    <n v="11.3731343283582"/>
    <n v="159"/>
    <n v="7.6666666666666696"/>
    <n v="2"/>
    <n v="1.25786163522013E-2"/>
    <n v="123"/>
    <n v="4853.8965517241404"/>
    <n v="0.77358490566037696"/>
    <n v="149"/>
    <n v="31.959731543624201"/>
    <n v="66"/>
    <n v="107.74242424242399"/>
    <n v="8"/>
    <n v="179.375"/>
    <n v="8"/>
    <n v="61.375"/>
    <n v="64"/>
    <n v="170.875"/>
    <n v="79"/>
    <n v="366.02597402597399"/>
    <n v="80"/>
    <n v="232.875"/>
    <n v="0.50314465408804998"/>
    <n v="9"/>
    <n v="157.777777777778"/>
    <n v="5.6603773584905703E-2"/>
    <n v="38"/>
    <n v="0.493506493506494"/>
    <n v="20"/>
    <n v="0.25974025974025999"/>
    <n v="23"/>
    <n v="0.28749999999999998"/>
    <n v="6"/>
    <n v="7.4999999999999997E-2"/>
    <n v="1"/>
    <n v="6.2893081761006301E-3"/>
    <n v="0"/>
    <n v="0"/>
    <n v="0"/>
    <n v="0"/>
    <n v="2"/>
    <n v="1.9156626506024099"/>
    <n v="82.999999999999986"/>
    <n v="0"/>
    <n v="0"/>
  </r>
  <r>
    <n v="2017"/>
    <x v="9"/>
    <x v="1"/>
    <s v="FOWDA"/>
    <x v="89"/>
    <n v="8"/>
    <n v="5"/>
    <n v="5"/>
    <n v="8"/>
    <n v="4.25"/>
    <n v="0"/>
    <n v="0"/>
    <n v="0"/>
    <n v="6.125"/>
    <n v="0"/>
    <n v="8"/>
    <n v="13.875"/>
    <n v="3"/>
    <n v="201"/>
    <n v="0"/>
    <n v="0"/>
    <n v="0"/>
    <n v="0"/>
    <n v="1"/>
    <n v="151"/>
    <n v="6"/>
    <n v="374.16666666666703"/>
    <n v="2"/>
    <n v="166"/>
    <n v="0.25"/>
    <n v="0"/>
    <n v="0"/>
    <n v="0"/>
    <n v="1"/>
    <n v="0.16666666666666699"/>
    <n v="2"/>
    <n v="0.33333333333333298"/>
    <n v="0"/>
    <n v="0"/>
    <n v="0"/>
    <n v="0"/>
    <n v="0"/>
    <n v="0"/>
    <n v="0"/>
    <n v="0"/>
    <n v="0"/>
    <n v="0"/>
    <n v="0"/>
    <n v="1.1428571428571399"/>
    <n v="7.0000000000000178"/>
    <n v="0"/>
    <n v="0"/>
  </r>
  <r>
    <n v="2017"/>
    <x v="9"/>
    <x v="1"/>
    <s v="EDDOC"/>
    <x v="337"/>
    <n v="5"/>
    <n v="0"/>
    <n v="0"/>
    <n v="0"/>
    <n v="0"/>
    <n v="0"/>
    <n v="0"/>
    <n v="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0"/>
    <n v="0"/>
    <n v="0"/>
    <n v="0"/>
    <n v="0"/>
  </r>
  <r>
    <n v="2017"/>
    <x v="9"/>
    <x v="1"/>
    <s v="BALBR"/>
    <x v="70"/>
    <n v="210"/>
    <n v="59"/>
    <n v="5.9661016949152499"/>
    <n v="210"/>
    <n v="4.6142857142857103"/>
    <n v="4"/>
    <n v="1.9047619047619001E-2"/>
    <n v="37"/>
    <n v="1138.2864077669899"/>
    <n v="0.17619047619047601"/>
    <n v="128"/>
    <n v="27.5078125"/>
    <n v="50"/>
    <n v="113.28"/>
    <n v="0"/>
    <n v="0"/>
    <n v="0"/>
    <n v="0"/>
    <n v="138"/>
    <n v="110.804347826087"/>
    <n v="45"/>
    <n v="370.28888888888901"/>
    <n v="165"/>
    <n v="150.678787878788"/>
    <n v="0.78571428571428603"/>
    <n v="48"/>
    <n v="48.7708333333333"/>
    <n v="0.22857142857142901"/>
    <n v="32"/>
    <n v="0.71111111111111103"/>
    <n v="19"/>
    <n v="0.422222222222222"/>
    <n v="35"/>
    <n v="0.21212121212121199"/>
    <n v="21"/>
    <n v="0.12727272727272701"/>
    <n v="2"/>
    <n v="9.5238095238095195E-3"/>
    <n v="1"/>
    <n v="4.7619047619047597E-3"/>
    <n v="0"/>
    <n v="0"/>
    <n v="5"/>
    <n v="1.69354838709677"/>
    <n v="124.0000000000003"/>
    <n v="0"/>
    <n v="0"/>
  </r>
  <r>
    <n v="2017"/>
    <x v="9"/>
    <x v="1"/>
    <s v="SMITM"/>
    <x v="68"/>
    <n v="170"/>
    <n v="67"/>
    <n v="4.23880597014925"/>
    <n v="170"/>
    <n v="4.3529411764705896"/>
    <n v="0"/>
    <n v="0"/>
    <n v="36"/>
    <n v="1318.1867469879501"/>
    <n v="0.21176470588235299"/>
    <n v="85"/>
    <n v="55.552941176470597"/>
    <n v="51"/>
    <n v="84.862745098039198"/>
    <n v="1"/>
    <n v="281"/>
    <n v="1"/>
    <n v="191"/>
    <n v="97"/>
    <n v="86.824742268041206"/>
    <n v="49"/>
    <n v="364.340425531915"/>
    <n v="121"/>
    <n v="125.533333333333"/>
    <n v="0.70588235294117696"/>
    <n v="44"/>
    <n v="73.568181818181799"/>
    <n v="0.25882352941176501"/>
    <n v="23"/>
    <n v="0.48936170212766"/>
    <n v="14"/>
    <n v="0.29787234042553201"/>
    <n v="19"/>
    <n v="0.15833333333333299"/>
    <n v="11"/>
    <n v="9.1666666666666702E-2"/>
    <n v="0"/>
    <n v="0"/>
    <n v="1"/>
    <n v="5.8823529411764696E-3"/>
    <n v="0"/>
    <n v="0"/>
    <n v="4"/>
    <n v="1.6666666666666701"/>
    <n v="101.99999999999979"/>
    <n v="0"/>
    <n v="0"/>
  </r>
  <r>
    <n v="2017"/>
    <x v="9"/>
    <x v="1"/>
    <s v="GREND"/>
    <x v="62"/>
    <n v="344"/>
    <n v="174"/>
    <n v="6.0517241379310303"/>
    <n v="344"/>
    <n v="5.2558139534883699"/>
    <n v="10"/>
    <n v="2.9069767441860499E-2"/>
    <n v="10"/>
    <n v="75.886567164179098"/>
    <n v="2.9069767441860499E-2"/>
    <n v="288"/>
    <n v="15.0902777777778"/>
    <n v="70"/>
    <n v="118.357142857143"/>
    <n v="1"/>
    <n v="80"/>
    <n v="1"/>
    <n v="8"/>
    <n v="145"/>
    <n v="108.72413793103399"/>
    <n v="183"/>
    <n v="278.80769230769198"/>
    <n v="161"/>
    <n v="153.872611464968"/>
    <n v="0.456395348837209"/>
    <n v="27"/>
    <n v="57.925925925925903"/>
    <n v="7.8488372093023298E-2"/>
    <n v="89"/>
    <n v="0.48901098901098899"/>
    <n v="42"/>
    <n v="0.230769230769231"/>
    <n v="58"/>
    <n v="0.36942675159235699"/>
    <n v="18"/>
    <n v="0.11464968152866201"/>
    <n v="5"/>
    <n v="1.4534883720930199E-2"/>
    <n v="1"/>
    <n v="2.9069767441860499E-3"/>
    <n v="0"/>
    <n v="0"/>
    <n v="0"/>
    <n v="2.4927536231884102"/>
    <n v="137.99999999999974"/>
    <n v="0"/>
    <n v="0"/>
  </r>
  <r>
    <n v="2017"/>
    <x v="9"/>
    <x v="1"/>
    <s v="SALSH"/>
    <x v="73"/>
    <n v="266"/>
    <n v="158"/>
    <n v="7.8860759493670898"/>
    <n v="266"/>
    <n v="7.5601503759398501"/>
    <n v="16"/>
    <n v="6.01503759398496E-2"/>
    <n v="28"/>
    <n v="384.22480620155"/>
    <n v="0.105263157894737"/>
    <n v="229"/>
    <n v="14.637554585152801"/>
    <n v="61"/>
    <n v="150.70491803278699"/>
    <n v="0"/>
    <n v="0"/>
    <n v="0"/>
    <n v="0"/>
    <n v="63"/>
    <n v="98.984126984127002"/>
    <n v="173"/>
    <n v="329.93452380952402"/>
    <n v="93"/>
    <n v="189.04545454545499"/>
    <n v="0.33082706766917302"/>
    <n v="9"/>
    <n v="75.6666666666667"/>
    <n v="3.3834586466165398E-2"/>
    <n v="96"/>
    <n v="0.57142857142857095"/>
    <n v="31"/>
    <n v="0.18452380952381001"/>
    <n v="34"/>
    <n v="0.38636363636363602"/>
    <n v="7"/>
    <n v="7.9545454545454503E-2"/>
    <n v="1"/>
    <n v="3.7593984962406E-3"/>
    <n v="1"/>
    <n v="3.7593984962406E-3"/>
    <n v="0"/>
    <n v="0"/>
    <n v="7"/>
    <n v="2.66"/>
    <n v="100"/>
    <n v="0"/>
    <n v="0"/>
  </r>
  <r>
    <n v="2017"/>
    <x v="9"/>
    <x v="1"/>
    <s v="BOWRI"/>
    <x v="66"/>
    <n v="246"/>
    <n v="133"/>
    <n v="5.88721804511278"/>
    <n v="244"/>
    <n v="6.3688524590163897"/>
    <n v="0"/>
    <n v="0"/>
    <n v="70"/>
    <n v="609.66968325791902"/>
    <n v="0.284552845528455"/>
    <n v="221"/>
    <n v="18.7556561085973"/>
    <n v="94"/>
    <n v="95.372340425531902"/>
    <n v="0"/>
    <n v="0"/>
    <n v="0"/>
    <n v="0"/>
    <n v="117"/>
    <n v="141.07692307692301"/>
    <n v="110"/>
    <n v="333.16666666666703"/>
    <n v="134"/>
    <n v="175.082706766917"/>
    <n v="0.54065040650406504"/>
    <n v="23"/>
    <n v="111.217391304348"/>
    <n v="9.3495934959349603E-2"/>
    <n v="58"/>
    <n v="0.53703703703703698"/>
    <n v="30"/>
    <n v="0.27777777777777801"/>
    <n v="49"/>
    <n v="0.36842105263157898"/>
    <n v="9"/>
    <n v="6.7669172932330796E-2"/>
    <n v="0"/>
    <n v="0"/>
    <n v="0"/>
    <n v="0"/>
    <n v="2"/>
    <n v="0"/>
    <n v="3"/>
    <n v="2.6521739130434798"/>
    <n v="92.754098360655689"/>
    <n v="0"/>
    <n v="0"/>
  </r>
  <r>
    <n v="2017"/>
    <x v="9"/>
    <x v="1"/>
    <s v="MEZME"/>
    <x v="65"/>
    <n v="232"/>
    <n v="128"/>
    <n v="7.46875"/>
    <n v="232"/>
    <n v="7.2931034482758603"/>
    <n v="2"/>
    <n v="8.6206896551724102E-3"/>
    <n v="142"/>
    <n v="3432.9609756097602"/>
    <n v="0.61206896551724099"/>
    <n v="208"/>
    <n v="21.177884615384599"/>
    <n v="80"/>
    <n v="126.8875"/>
    <n v="0"/>
    <n v="0"/>
    <n v="0"/>
    <n v="0"/>
    <n v="93"/>
    <n v="141.870967741935"/>
    <n v="120"/>
    <n v="386.67226890756302"/>
    <n v="112"/>
    <n v="229.45871559632999"/>
    <n v="0.46982758620689702"/>
    <n v="8"/>
    <n v="59"/>
    <n v="3.4482758620689703E-2"/>
    <n v="58"/>
    <n v="0.48739495798319299"/>
    <n v="25"/>
    <n v="0.21008403361344499"/>
    <n v="37"/>
    <n v="0.33944954128440402"/>
    <n v="10"/>
    <n v="9.1743119266054995E-2"/>
    <n v="0"/>
    <n v="0"/>
    <n v="0"/>
    <n v="0"/>
    <n v="0"/>
    <n v="0"/>
    <n v="5"/>
    <n v="2.4421052631578899"/>
    <n v="95.000000000000185"/>
    <n v="0"/>
    <n v="0"/>
  </r>
  <r>
    <n v="2017"/>
    <x v="9"/>
    <x v="1"/>
    <s v="BRODAM"/>
    <x v="417"/>
    <n v="25"/>
    <n v="9"/>
    <n v="14.3333333333333"/>
    <n v="25"/>
    <n v="7.56"/>
    <n v="0"/>
    <n v="0"/>
    <n v="0"/>
    <n v="-244"/>
    <n v="0"/>
    <n v="24"/>
    <n v="23.7083333333333"/>
    <n v="9"/>
    <n v="111.444444444444"/>
    <n v="2"/>
    <n v="140"/>
    <n v="1"/>
    <n v="42"/>
    <n v="5"/>
    <n v="150.6"/>
    <n v="18"/>
    <n v="355.5"/>
    <n v="7"/>
    <n v="445.57142857142901"/>
    <n v="0.28000000000000003"/>
    <n v="0"/>
    <n v="0"/>
    <n v="0"/>
    <n v="8"/>
    <n v="0.44444444444444398"/>
    <n v="2"/>
    <n v="0.11111111111111099"/>
    <n v="3"/>
    <n v="0.42857142857142899"/>
    <n v="0"/>
    <n v="0"/>
    <n v="0"/>
    <n v="0"/>
    <n v="0"/>
    <n v="0"/>
    <n v="0"/>
    <n v="0"/>
    <n v="0"/>
    <n v="1.6666666666666701"/>
    <n v="14.99999999999997"/>
    <n v="0"/>
    <n v="0"/>
  </r>
  <r>
    <n v="2017"/>
    <x v="9"/>
    <x v="1"/>
    <s v="LUGRO"/>
    <x v="76"/>
    <n v="269"/>
    <n v="106"/>
    <n v="6.9433962264150901"/>
    <n v="269"/>
    <n v="5.8438661710037199"/>
    <n v="4"/>
    <n v="1.4869888475836399E-2"/>
    <n v="76"/>
    <n v="2186.0118110236199"/>
    <n v="0.28252788104089199"/>
    <n v="126"/>
    <n v="52.801587301587297"/>
    <n v="58"/>
    <n v="103.913793103448"/>
    <n v="1"/>
    <n v="12"/>
    <n v="1"/>
    <n v="242"/>
    <n v="163"/>
    <n v="111.760736196319"/>
    <n v="73"/>
    <n v="367.75342465753403"/>
    <n v="196"/>
    <n v="163.474489795918"/>
    <n v="0.72862453531598503"/>
    <n v="57"/>
    <n v="94.228070175438603"/>
    <n v="0.21189591078066899"/>
    <n v="38"/>
    <n v="0.52054794520547898"/>
    <n v="14"/>
    <n v="0.19178082191780799"/>
    <n v="55"/>
    <n v="0.280612244897959"/>
    <n v="15"/>
    <n v="7.6530612244898003E-2"/>
    <n v="2"/>
    <n v="7.4349442379182101E-3"/>
    <n v="1"/>
    <n v="3.7174721189591098E-3"/>
    <n v="0"/>
    <n v="0"/>
    <n v="6"/>
    <n v="1.84246575342466"/>
    <n v="145.9999999999998"/>
    <n v="0"/>
    <n v="0"/>
  </r>
  <r>
    <n v="2017"/>
    <x v="9"/>
    <x v="1"/>
    <s v="SHILAU"/>
    <x v="84"/>
    <n v="265"/>
    <n v="80"/>
    <n v="4.0125000000000002"/>
    <n v="265"/>
    <n v="4.2905660377358501"/>
    <n v="10"/>
    <n v="3.77358490566038E-2"/>
    <n v="36"/>
    <n v="1427.3931297709901"/>
    <n v="0.135849056603774"/>
    <n v="156"/>
    <n v="19.852564102564099"/>
    <n v="61"/>
    <n v="58.918032786885199"/>
    <n v="0"/>
    <n v="0"/>
    <n v="0"/>
    <n v="0"/>
    <n v="205"/>
    <n v="78.487804878048806"/>
    <n v="51"/>
    <n v="316.54901960784298"/>
    <n v="214"/>
    <n v="100.54460093896699"/>
    <n v="0.80377358490565998"/>
    <n v="62"/>
    <n v="54.790322580645203"/>
    <n v="0.23396226415094301"/>
    <n v="30"/>
    <n v="0.58823529411764697"/>
    <n v="14"/>
    <n v="0.27450980392156898"/>
    <n v="59"/>
    <n v="0.27699530516431897"/>
    <n v="17"/>
    <n v="7.9812206572769995E-2"/>
    <n v="2"/>
    <n v="7.5471698113207496E-3"/>
    <n v="0"/>
    <n v="0"/>
    <n v="0"/>
    <n v="0"/>
    <n v="0"/>
    <n v="1.8027210884353699"/>
    <n v="147.00000000000034"/>
    <n v="0"/>
    <n v="0"/>
  </r>
  <r>
    <n v="2017"/>
    <x v="9"/>
    <x v="1"/>
    <s v="BOBKA"/>
    <x v="372"/>
    <n v="52"/>
    <n v="19"/>
    <n v="9.0526315789473699"/>
    <n v="52"/>
    <n v="5.7307692307692299"/>
    <n v="0"/>
    <n v="0"/>
    <n v="10"/>
    <n v="521.93877551020398"/>
    <n v="0.19230769230769201"/>
    <n v="11"/>
    <n v="76.363636363636402"/>
    <n v="13"/>
    <n v="122"/>
    <n v="11"/>
    <n v="201.363636363636"/>
    <n v="11"/>
    <n v="190.90909090909099"/>
    <n v="36"/>
    <n v="94.8611111111111"/>
    <n v="12"/>
    <n v="443.4"/>
    <n v="40"/>
    <n v="141.57499999999999"/>
    <n v="0.76923076923076905"/>
    <n v="7"/>
    <n v="68.857142857142904"/>
    <n v="0.134615384615385"/>
    <n v="8"/>
    <n v="0.8"/>
    <n v="2"/>
    <n v="0.2"/>
    <n v="10"/>
    <n v="0.25"/>
    <n v="5"/>
    <n v="0.125"/>
    <n v="0"/>
    <n v="0"/>
    <n v="0"/>
    <n v="0"/>
    <n v="0"/>
    <n v="0"/>
    <n v="0"/>
    <n v="2"/>
    <n v="26"/>
    <n v="0"/>
    <n v="0"/>
  </r>
  <r>
    <n v="2017"/>
    <x v="9"/>
    <x v="1"/>
    <s v="LATJU"/>
    <x v="69"/>
    <n v="259"/>
    <n v="79"/>
    <n v="7.8987341772151902"/>
    <n v="259"/>
    <n v="5.5057915057915103"/>
    <n v="2"/>
    <n v="7.7220077220077196E-3"/>
    <n v="54"/>
    <n v="829.87551867219895"/>
    <n v="0.20849420849420899"/>
    <n v="151"/>
    <n v="45.3708609271523"/>
    <n v="74"/>
    <n v="95.972972972972997"/>
    <n v="0"/>
    <n v="0"/>
    <n v="0"/>
    <n v="0"/>
    <n v="133"/>
    <n v="112.210526315789"/>
    <n v="78"/>
    <n v="342.14102564102598"/>
    <n v="181"/>
    <n v="144.26666666666699"/>
    <n v="0.69498069498069504"/>
    <n v="40"/>
    <n v="76.2"/>
    <n v="0.15444015444015399"/>
    <n v="47"/>
    <n v="0.60256410256410298"/>
    <n v="20"/>
    <n v="0.256410256410256"/>
    <n v="50"/>
    <n v="0.27777777777777801"/>
    <n v="17"/>
    <n v="9.44444444444444E-2"/>
    <n v="3"/>
    <n v="1.15830115830116E-2"/>
    <n v="2"/>
    <n v="7.7220077220077196E-3"/>
    <n v="0"/>
    <n v="0"/>
    <n v="7"/>
    <n v="1.86330935251799"/>
    <n v="138.99999999999966"/>
    <n v="0"/>
    <n v="0"/>
  </r>
  <r>
    <n v="2017"/>
    <x v="9"/>
    <x v="1"/>
    <s v="BUITR"/>
    <x v="61"/>
    <n v="432"/>
    <n v="159"/>
    <n v="7.8427672955974801"/>
    <n v="431"/>
    <n v="6.8747099767981403"/>
    <n v="24"/>
    <n v="5.5684454756380501E-2"/>
    <n v="32"/>
    <n v="-171.76674937965299"/>
    <n v="7.4074074074074098E-2"/>
    <n v="404"/>
    <n v="33.660891089108901"/>
    <n v="141"/>
    <n v="143.82269503546101"/>
    <n v="3"/>
    <n v="146"/>
    <n v="3"/>
    <n v="180.333333333333"/>
    <n v="110"/>
    <n v="131.28181818181801"/>
    <n v="267"/>
    <n v="407.04150943396201"/>
    <n v="164"/>
    <n v="273.656050955414"/>
    <n v="0.36342592592592599"/>
    <n v="11"/>
    <n v="123.545454545455"/>
    <n v="2.5462962962963E-2"/>
    <n v="139"/>
    <n v="0.524528301886792"/>
    <n v="53"/>
    <n v="0.2"/>
    <n v="64"/>
    <n v="0.40764331210191102"/>
    <n v="30"/>
    <n v="0.19108280254777099"/>
    <n v="11"/>
    <n v="2.5462962962963E-2"/>
    <n v="5"/>
    <n v="1.1574074074074099E-2"/>
    <n v="1"/>
    <n v="0"/>
    <n v="16"/>
    <n v="2.81699346405229"/>
    <n v="153.3549883990718"/>
    <n v="0"/>
    <n v="0"/>
  </r>
  <r>
    <n v="2017"/>
    <x v="9"/>
    <x v="1"/>
    <s v="HAMOM"/>
    <x v="72"/>
    <n v="264"/>
    <n v="143"/>
    <n v="7.0069930069930102"/>
    <n v="264"/>
    <n v="7.4772727272727302"/>
    <n v="2"/>
    <n v="7.5757575757575803E-3"/>
    <n v="10"/>
    <n v="-56.65234375"/>
    <n v="3.7878787878787901E-2"/>
    <n v="235"/>
    <n v="19.7659574468085"/>
    <n v="77"/>
    <n v="116.84415584415601"/>
    <n v="0"/>
    <n v="0"/>
    <n v="0"/>
    <n v="0"/>
    <n v="94"/>
    <n v="122.63829787234"/>
    <n v="151"/>
    <n v="341.69333333333299"/>
    <n v="113"/>
    <n v="174.70796460176999"/>
    <n v="0.42803030303030298"/>
    <n v="18"/>
    <n v="109.5"/>
    <n v="6.8181818181818205E-2"/>
    <n v="72"/>
    <n v="0.48"/>
    <n v="26"/>
    <n v="0.17333333333333301"/>
    <n v="28"/>
    <n v="0.247787610619469"/>
    <n v="6"/>
    <n v="5.3097345132743397E-2"/>
    <n v="2"/>
    <n v="7.5757575757575803E-3"/>
    <n v="1"/>
    <n v="3.7878787878787902E-3"/>
    <n v="0"/>
    <n v="0"/>
    <n v="2"/>
    <n v="2.61386138613861"/>
    <n v="101.00000000000016"/>
    <n v="0"/>
    <n v="0"/>
  </r>
  <r>
    <n v="2017"/>
    <x v="9"/>
    <x v="1"/>
    <s v="KEEST"/>
    <x v="80"/>
    <n v="200"/>
    <n v="92"/>
    <n v="9.6956521739130395"/>
    <n v="200"/>
    <n v="7.47"/>
    <n v="4"/>
    <n v="0.02"/>
    <n v="17"/>
    <n v="362.37967914438502"/>
    <n v="8.5000000000000006E-2"/>
    <n v="174"/>
    <n v="20.695402298850599"/>
    <n v="63"/>
    <n v="127.19047619047601"/>
    <n v="4"/>
    <n v="4.5"/>
    <n v="4"/>
    <n v="32.75"/>
    <n v="77"/>
    <n v="113.16883116883101"/>
    <n v="113"/>
    <n v="321.64601769911502"/>
    <n v="87"/>
    <n v="172.54761904761901"/>
    <n v="0.42"/>
    <n v="12"/>
    <n v="64.5833333333333"/>
    <n v="0.06"/>
    <n v="60"/>
    <n v="0.53097345132743401"/>
    <n v="32"/>
    <n v="0.28318584070796499"/>
    <n v="25"/>
    <n v="0.297619047619048"/>
    <n v="8"/>
    <n v="9.5238095238095205E-2"/>
    <n v="3"/>
    <n v="1.4999999999999999E-2"/>
    <n v="1"/>
    <n v="5.0000000000000001E-3"/>
    <n v="0"/>
    <n v="0"/>
    <n v="5"/>
    <n v="2.0833333333333299"/>
    <n v="96.000000000000156"/>
    <n v="3"/>
    <n v="0"/>
  </r>
  <r>
    <n v="2017"/>
    <x v="9"/>
    <x v="1"/>
    <s v="MCDCH"/>
    <x v="67"/>
    <n v="267"/>
    <n v="144"/>
    <n v="9.6111111111111107"/>
    <n v="267"/>
    <n v="8.0411985018726604"/>
    <n v="12"/>
    <n v="4.49438202247191E-2"/>
    <n v="26"/>
    <n v="163.98373983739799"/>
    <n v="9.7378277153558096E-2"/>
    <n v="255"/>
    <n v="16.701960784313702"/>
    <n v="87"/>
    <n v="128.32183908045999"/>
    <n v="0"/>
    <n v="0"/>
    <n v="0"/>
    <n v="0"/>
    <n v="73"/>
    <n v="117.123287671233"/>
    <n v="161"/>
    <n v="350.50625000000002"/>
    <n v="106"/>
    <n v="199.663461538462"/>
    <n v="0.389513108614232"/>
    <n v="8"/>
    <n v="133.375"/>
    <n v="2.9962546816479401E-2"/>
    <n v="84"/>
    <n v="0.52500000000000002"/>
    <n v="35"/>
    <n v="0.21875"/>
    <n v="36"/>
    <n v="0.34615384615384598"/>
    <n v="11"/>
    <n v="0.105769230769231"/>
    <n v="2"/>
    <n v="7.4906367041198503E-3"/>
    <n v="0"/>
    <n v="0"/>
    <n v="0"/>
    <n v="0"/>
    <n v="14"/>
    <n v="2.6969696969696999"/>
    <n v="98.999999999999886"/>
    <n v="0"/>
    <n v="0"/>
  </r>
  <r>
    <n v="2017"/>
    <x v="9"/>
    <x v="1"/>
    <s v="LEMCH"/>
    <x v="90"/>
    <n v="129"/>
    <n v="68"/>
    <n v="4.9852941176470598"/>
    <n v="129"/>
    <n v="4.8217054263565897"/>
    <n v="0"/>
    <n v="0"/>
    <n v="7"/>
    <n v="-135.95901639344299"/>
    <n v="5.4263565891472902E-2"/>
    <n v="124"/>
    <n v="9.6693548387096797"/>
    <n v="48"/>
    <n v="94.8125"/>
    <n v="1"/>
    <n v="60"/>
    <n v="1"/>
    <n v="10"/>
    <n v="41"/>
    <n v="97.317073170731703"/>
    <n v="77"/>
    <n v="284.01298701298703"/>
    <n v="52"/>
    <n v="149.857142857143"/>
    <n v="0.37984496124030998"/>
    <n v="8"/>
    <n v="77.625"/>
    <n v="6.2015503875968998E-2"/>
    <n v="46"/>
    <n v="0.59740259740259705"/>
    <n v="16"/>
    <n v="0.207792207792208"/>
    <n v="19"/>
    <n v="0.38775510204081598"/>
    <n v="10"/>
    <n v="0.20408163265306101"/>
    <n v="1"/>
    <n v="7.7519379844961196E-3"/>
    <n v="1"/>
    <n v="7.7519379844961196E-3"/>
    <n v="0"/>
    <n v="0"/>
    <n v="1"/>
    <n v="2.4807692307692299"/>
    <n v="52.000000000000014"/>
    <n v="1"/>
    <n v="21"/>
  </r>
  <r>
    <n v="2017"/>
    <x v="9"/>
    <x v="1"/>
    <s v="HAAEV"/>
    <x v="75"/>
    <n v="228"/>
    <n v="79"/>
    <n v="7.0886075949367102"/>
    <n v="228"/>
    <n v="5.29824561403509"/>
    <n v="4"/>
    <n v="1.7543859649122799E-2"/>
    <n v="61"/>
    <n v="1376.4562211981599"/>
    <n v="0.26754385964912297"/>
    <n v="106"/>
    <n v="37.811320754717002"/>
    <n v="68"/>
    <n v="69.882352941176507"/>
    <n v="0"/>
    <n v="0"/>
    <n v="0"/>
    <n v="0"/>
    <n v="163"/>
    <n v="82.570552147239297"/>
    <n v="54"/>
    <n v="379.85185185185202"/>
    <n v="174"/>
    <n v="116.595375722543"/>
    <n v="0.75877192982456099"/>
    <n v="62"/>
    <n v="61.0322580645161"/>
    <n v="0.27192982456140402"/>
    <n v="30"/>
    <n v="0.55555555555555602"/>
    <n v="12"/>
    <n v="0.22222222222222199"/>
    <n v="26"/>
    <n v="0.15028901734104"/>
    <n v="8"/>
    <n v="4.6242774566474E-2"/>
    <n v="4"/>
    <n v="1.7543859649122799E-2"/>
    <n v="0"/>
    <n v="0"/>
    <n v="0"/>
    <n v="0"/>
    <n v="3"/>
    <n v="1.6764705882352899"/>
    <n v="136.00000000000034"/>
    <n v="0"/>
    <n v="0"/>
  </r>
  <r>
    <n v="2017"/>
    <x v="9"/>
    <x v="1"/>
    <s v="CANDAI"/>
    <x v="74"/>
    <n v="174"/>
    <n v="44"/>
    <n v="10"/>
    <n v="173"/>
    <n v="7.00578034682081"/>
    <n v="4"/>
    <n v="2.3121387283237E-2"/>
    <n v="67"/>
    <n v="1592.2666666666701"/>
    <n v="0.38505747126436801"/>
    <n v="66"/>
    <n v="33.1666666666667"/>
    <n v="59"/>
    <n v="76.796610169491501"/>
    <n v="13"/>
    <n v="189.69230769230799"/>
    <n v="12"/>
    <n v="111.666666666667"/>
    <n v="136"/>
    <n v="88.022058823529406"/>
    <n v="27"/>
    <n v="357.33333333333297"/>
    <n v="146"/>
    <n v="123.909722222222"/>
    <n v="0.82758620689655205"/>
    <n v="51"/>
    <n v="70.176470588235304"/>
    <n v="0.29310344827586199"/>
    <n v="22"/>
    <n v="0.81481481481481499"/>
    <n v="6"/>
    <n v="0.22222222222222199"/>
    <n v="28"/>
    <n v="0.194444444444444"/>
    <n v="10"/>
    <n v="6.9444444444444406E-2"/>
    <n v="2"/>
    <n v="1.1494252873563199E-2"/>
    <n v="0"/>
    <n v="0"/>
    <n v="1"/>
    <n v="0"/>
    <n v="3"/>
    <n v="1.8602150537634401"/>
    <n v="93.537572254335302"/>
    <n v="0"/>
    <n v="0"/>
  </r>
  <r>
    <n v="2017"/>
    <x v="9"/>
    <x v="1"/>
    <s v="BURDES"/>
    <x v="79"/>
    <n v="254"/>
    <n v="98"/>
    <n v="6.0306122448979602"/>
    <n v="251"/>
    <n v="5.35059760956175"/>
    <n v="12"/>
    <n v="4.7808764940239001E-2"/>
    <n v="96"/>
    <n v="2532.2991803278701"/>
    <n v="0.37795275590551197"/>
    <n v="126"/>
    <n v="46.380952380952401"/>
    <n v="55"/>
    <n v="89.236363636363606"/>
    <n v="2"/>
    <n v="135.5"/>
    <n v="2"/>
    <n v="124.5"/>
    <n v="102"/>
    <n v="120.362745098039"/>
    <n v="68"/>
    <n v="369.969696969697"/>
    <n v="183"/>
    <n v="137.38797814207601"/>
    <n v="0.72047244094488205"/>
    <n v="70"/>
    <n v="89.5"/>
    <n v="0.27559055118110198"/>
    <n v="28"/>
    <n v="0.42424242424242398"/>
    <n v="15"/>
    <n v="0.22727272727272699"/>
    <n v="36"/>
    <n v="0.19672131147541"/>
    <n v="24"/>
    <n v="0.13114754098360701"/>
    <n v="1"/>
    <n v="3.9370078740157497E-3"/>
    <n v="0"/>
    <n v="0"/>
    <n v="3"/>
    <n v="0"/>
    <n v="3"/>
    <n v="1.83211678832117"/>
    <n v="138.63745019920302"/>
    <n v="1"/>
    <n v="15"/>
  </r>
  <r>
    <n v="2017"/>
    <x v="9"/>
    <x v="1"/>
    <s v="MEEMAR"/>
    <x v="81"/>
    <n v="206"/>
    <n v="79"/>
    <n v="5.1139240506329102"/>
    <n v="206"/>
    <n v="4.3737864077669899"/>
    <n v="0"/>
    <n v="0"/>
    <n v="71"/>
    <n v="2078.6577540107"/>
    <n v="0.34466019417475702"/>
    <n v="88"/>
    <n v="35.306818181818201"/>
    <n v="39"/>
    <n v="100.820512820513"/>
    <n v="0"/>
    <n v="0"/>
    <n v="0"/>
    <n v="0"/>
    <n v="162"/>
    <n v="76.790123456790099"/>
    <n v="38"/>
    <n v="335.02631578947398"/>
    <n v="168"/>
    <n v="98.2083333333333"/>
    <n v="0.81553398058252402"/>
    <n v="67"/>
    <n v="57.089552238806"/>
    <n v="0.32524271844660202"/>
    <n v="23"/>
    <n v="0.60526315789473695"/>
    <n v="9"/>
    <n v="0.23684210526315799"/>
    <n v="26"/>
    <n v="0.15476190476190499"/>
    <n v="10"/>
    <n v="5.95238095238095E-2"/>
    <n v="4"/>
    <n v="1.94174757281553E-2"/>
    <n v="0"/>
    <n v="0"/>
    <n v="0"/>
    <n v="0"/>
    <n v="6"/>
    <n v="1.7457627118644099"/>
    <n v="117.99999999999979"/>
    <n v="0"/>
    <n v="0"/>
  </r>
  <r>
    <n v="2017"/>
    <x v="9"/>
    <x v="1"/>
    <s v="PERAN2"/>
    <x v="374"/>
    <n v="1"/>
    <n v="0"/>
    <n v="0"/>
    <n v="1"/>
    <n v="2"/>
    <n v="0"/>
    <n v="0"/>
    <n v="0"/>
    <n v="-134"/>
    <n v="0"/>
    <n v="1"/>
    <n v="4"/>
    <n v="0"/>
    <n v="0"/>
    <n v="0"/>
    <n v="0"/>
    <n v="0"/>
    <n v="0"/>
    <n v="0"/>
    <n v="0"/>
    <n v="0"/>
    <n v="0"/>
    <n v="1"/>
    <n v="619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9"/>
    <x v="1"/>
    <s v="STUAN"/>
    <x v="64"/>
    <n v="411"/>
    <n v="154"/>
    <n v="5.1298701298701301"/>
    <n v="410"/>
    <n v="6.5804878048780502"/>
    <n v="20"/>
    <n v="4.8780487804878002E-2"/>
    <n v="263"/>
    <n v="2184.8498498498502"/>
    <n v="0.63990267639902698"/>
    <n v="373"/>
    <n v="20.978552278820398"/>
    <n v="144"/>
    <n v="97.4861111111111"/>
    <n v="1"/>
    <n v="38"/>
    <n v="1"/>
    <n v="754"/>
    <n v="156"/>
    <n v="127.564102564103"/>
    <n v="210"/>
    <n v="365.65326633165802"/>
    <n v="200"/>
    <n v="203.92696629213501"/>
    <n v="0.43309002433089999"/>
    <n v="17"/>
    <n v="106.17647058823501"/>
    <n v="4.1362530413625302E-2"/>
    <n v="127"/>
    <n v="0.638190954773869"/>
    <n v="62"/>
    <n v="0.31155778894472402"/>
    <n v="71"/>
    <n v="0.398876404494382"/>
    <n v="16"/>
    <n v="8.98876404494382E-2"/>
    <n v="5"/>
    <n v="1.21654501216545E-2"/>
    <n v="0"/>
    <n v="0"/>
    <n v="1"/>
    <n v="0"/>
    <n v="6"/>
    <n v="3.0370370370370399"/>
    <n v="135.3292682926828"/>
    <n v="0"/>
    <n v="0"/>
  </r>
  <r>
    <n v="2017"/>
    <x v="9"/>
    <x v="1"/>
    <s v="ABRVA"/>
    <x v="71"/>
    <n v="270"/>
    <n v="88"/>
    <n v="6.25"/>
    <n v="270"/>
    <n v="7.1703703703703701"/>
    <n v="14"/>
    <n v="5.1851851851851899E-2"/>
    <n v="175"/>
    <n v="2614.66222222222"/>
    <n v="0.64814814814814803"/>
    <n v="47"/>
    <n v="56.914893617021299"/>
    <n v="79"/>
    <n v="68.936708860759495"/>
    <n v="32"/>
    <n v="145.5625"/>
    <n v="32"/>
    <n v="105.15625"/>
    <n v="225"/>
    <n v="101.955555555556"/>
    <n v="33"/>
    <n v="427.42424242424198"/>
    <n v="237"/>
    <n v="135.24568965517199"/>
    <n v="0.85925925925925895"/>
    <n v="51"/>
    <n v="56.7843137254902"/>
    <n v="0.18888888888888899"/>
    <n v="22"/>
    <n v="0.66666666666666696"/>
    <n v="9"/>
    <n v="0.27272727272727298"/>
    <n v="60"/>
    <n v="0.25862068965517199"/>
    <n v="22"/>
    <n v="9.4827586206896505E-2"/>
    <n v="3"/>
    <n v="1.1111111111111099E-2"/>
    <n v="0"/>
    <n v="0"/>
    <n v="0"/>
    <n v="0"/>
    <n v="6"/>
    <n v="1.98529411764706"/>
    <n v="135.99999999999991"/>
    <n v="0"/>
    <n v="0"/>
  </r>
  <r>
    <n v="2017"/>
    <x v="9"/>
    <x v="1"/>
    <s v="YUDMA"/>
    <x v="82"/>
    <n v="232"/>
    <n v="71"/>
    <n v="10.1408450704225"/>
    <n v="230"/>
    <n v="6.2347826086956504"/>
    <n v="6"/>
    <n v="2.6086956521739101E-2"/>
    <n v="99"/>
    <n v="1637.05555555556"/>
    <n v="0.42672413793103497"/>
    <n v="108"/>
    <n v="35.898148148148103"/>
    <n v="45"/>
    <n v="160.73333333333301"/>
    <n v="20"/>
    <n v="214.05"/>
    <n v="14"/>
    <n v="128.71428571428601"/>
    <n v="143"/>
    <n v="115.195804195804"/>
    <n v="50"/>
    <n v="377.28571428571399"/>
    <n v="181"/>
    <n v="146.546961325967"/>
    <n v="0.78017241379310298"/>
    <n v="64"/>
    <n v="116.5"/>
    <n v="0.27586206896551702"/>
    <n v="31"/>
    <n v="0.63265306122449005"/>
    <n v="12"/>
    <n v="0.24489795918367299"/>
    <n v="47"/>
    <n v="0.25966850828729299"/>
    <n v="10"/>
    <n v="5.5248618784530398E-2"/>
    <n v="4"/>
    <n v="1.72413793103448E-2"/>
    <n v="0"/>
    <n v="0"/>
    <n v="1"/>
    <n v="0"/>
    <n v="5"/>
    <n v="1.75"/>
    <n v="132.57142857142858"/>
    <n v="17"/>
    <n v="4.2666666666666702"/>
  </r>
  <r>
    <n v="2017"/>
    <x v="9"/>
    <x v="1"/>
    <s v="NECDA"/>
    <x v="83"/>
    <n v="38"/>
    <n v="16"/>
    <n v="7.75"/>
    <n v="38"/>
    <n v="5.5789473684210504"/>
    <n v="2"/>
    <n v="5.2631578947368397E-2"/>
    <n v="15"/>
    <n v="1304"/>
    <n v="0.394736842105263"/>
    <n v="21"/>
    <n v="13.523809523809501"/>
    <n v="8"/>
    <n v="50.5"/>
    <n v="2"/>
    <n v="173"/>
    <n v="2"/>
    <n v="231.5"/>
    <n v="26"/>
    <n v="74.692307692307693"/>
    <n v="7"/>
    <n v="341.28571428571399"/>
    <n v="31"/>
    <n v="77.419354838709694"/>
    <n v="0.81578947368421095"/>
    <n v="17"/>
    <n v="19.117647058823501"/>
    <n v="0.44736842105263203"/>
    <n v="1"/>
    <n v="0.14285714285714299"/>
    <n v="1"/>
    <n v="0.14285714285714299"/>
    <n v="7"/>
    <n v="0.225806451612903"/>
    <n v="0"/>
    <n v="0"/>
    <n v="0"/>
    <n v="0"/>
    <n v="0"/>
    <n v="0"/>
    <n v="0"/>
    <n v="0"/>
    <n v="0"/>
    <n v="1.9"/>
    <n v="20"/>
    <n v="0"/>
    <n v="0"/>
  </r>
  <r>
    <n v="2017"/>
    <x v="9"/>
    <x v="1"/>
    <s v="ZALJO"/>
    <x v="77"/>
    <n v="167"/>
    <n v="72"/>
    <n v="11.7361111111111"/>
    <n v="167"/>
    <n v="8.4670658682634699"/>
    <n v="2"/>
    <n v="1.19760479041916E-2"/>
    <n v="77"/>
    <n v="2262.8630136986299"/>
    <n v="0.46107784431137699"/>
    <n v="154"/>
    <n v="25.675324675324699"/>
    <n v="50"/>
    <n v="138.84"/>
    <n v="1"/>
    <n v="131"/>
    <n v="1"/>
    <n v="205"/>
    <n v="0"/>
    <n v="0"/>
    <n v="101"/>
    <n v="368.33673469387799"/>
    <n v="66"/>
    <n v="223.75384615384601"/>
    <n v="0.389221556886228"/>
    <n v="7"/>
    <n v="196.857142857143"/>
    <n v="4.1916167664670698E-2"/>
    <n v="60"/>
    <n v="0.61224489795918402"/>
    <n v="27"/>
    <n v="0.27551020408163301"/>
    <n v="22"/>
    <n v="0.33846153846153898"/>
    <n v="6"/>
    <n v="9.2307692307692299E-2"/>
    <n v="1"/>
    <n v="5.9880239520958096E-3"/>
    <n v="2"/>
    <n v="1.19760479041916E-2"/>
    <n v="0"/>
    <n v="0"/>
    <n v="7"/>
    <n v="2.4202898550724599"/>
    <n v="69.000000000000114"/>
    <n v="1"/>
    <n v="0"/>
  </r>
  <r>
    <n v="2017"/>
    <x v="9"/>
    <x v="1"/>
    <s v="WILDA3"/>
    <x v="161"/>
    <n v="48"/>
    <n v="27"/>
    <n v="10.814814814814801"/>
    <n v="48"/>
    <n v="9"/>
    <n v="0"/>
    <n v="0"/>
    <n v="2"/>
    <n v="295.276595744681"/>
    <n v="4.1666666666666699E-2"/>
    <n v="42"/>
    <n v="19.476190476190499"/>
    <n v="18"/>
    <n v="146.277777777778"/>
    <n v="0"/>
    <n v="0"/>
    <n v="0"/>
    <n v="0"/>
    <n v="29"/>
    <n v="135.48275862068999"/>
    <n v="17"/>
    <n v="371.23529411764702"/>
    <n v="31"/>
    <n v="196.322580645161"/>
    <n v="0.64583333333333304"/>
    <n v="1"/>
    <n v="209"/>
    <n v="2.0833333333333301E-2"/>
    <n v="11"/>
    <n v="0.64705882352941202"/>
    <n v="4"/>
    <n v="0.23529411764705899"/>
    <n v="10"/>
    <n v="0.32258064516128998"/>
    <n v="1"/>
    <n v="3.2258064516128997E-2"/>
    <n v="0"/>
    <n v="0"/>
    <n v="0"/>
    <n v="0"/>
    <n v="0"/>
    <n v="0"/>
    <n v="0"/>
    <n v="2.0869565217391299"/>
    <n v="23.000000000000007"/>
    <n v="0"/>
    <n v="0"/>
  </r>
  <r>
    <n v="2017"/>
    <x v="9"/>
    <x v="1"/>
    <s v="PAPST2"/>
    <x v="295"/>
    <n v="53"/>
    <n v="22"/>
    <n v="13.409090909090899"/>
    <n v="52"/>
    <n v="8.0961538461538503"/>
    <n v="0"/>
    <n v="0"/>
    <n v="10"/>
    <n v="289.142857142857"/>
    <n v="0.18867924528301899"/>
    <n v="51"/>
    <n v="20.705882352941199"/>
    <n v="17"/>
    <n v="124.35294117647101"/>
    <n v="1"/>
    <n v="186"/>
    <n v="1"/>
    <n v="5"/>
    <n v="10"/>
    <n v="124.9"/>
    <n v="26"/>
    <n v="352.461538461538"/>
    <n v="26"/>
    <n v="205.68"/>
    <n v="0.47169811320754701"/>
    <n v="0"/>
    <n v="0"/>
    <n v="0"/>
    <n v="13"/>
    <n v="0.5"/>
    <n v="8"/>
    <n v="0.30769230769230799"/>
    <n v="6"/>
    <n v="0.24"/>
    <n v="5"/>
    <n v="0.2"/>
    <n v="0"/>
    <n v="0"/>
    <n v="1"/>
    <n v="1.88679245283019E-2"/>
    <n v="1"/>
    <n v="0"/>
    <n v="1"/>
    <n v="1.7931034482758601"/>
    <n v="29.557692307692339"/>
    <n v="0"/>
    <n v="0"/>
  </r>
  <r>
    <n v="2017"/>
    <x v="9"/>
    <x v="1"/>
    <s v="MISDAV"/>
    <x v="298"/>
    <n v="19"/>
    <n v="6"/>
    <n v="2.8333333333333299"/>
    <n v="19"/>
    <n v="5"/>
    <n v="2"/>
    <n v="0.105263157894737"/>
    <n v="1"/>
    <n v="87.7777777777778"/>
    <n v="5.2631578947368397E-2"/>
    <n v="3"/>
    <n v="10.6666666666667"/>
    <n v="1"/>
    <n v="8"/>
    <n v="0"/>
    <n v="0"/>
    <n v="0"/>
    <n v="0"/>
    <n v="15"/>
    <n v="7.7333333333333298"/>
    <n v="0"/>
    <n v="0"/>
    <n v="19"/>
    <n v="25.1666666666667"/>
    <n v="0.94736842105263197"/>
    <n v="14"/>
    <n v="24.6428571428571"/>
    <n v="0.73684210526315796"/>
    <n v="0"/>
    <n v="0"/>
    <n v="0"/>
    <n v="0"/>
    <n v="0"/>
    <n v="0"/>
    <n v="0"/>
    <n v="0"/>
    <n v="0"/>
    <n v="0"/>
    <n v="0"/>
    <n v="0"/>
    <n v="0"/>
    <n v="0"/>
    <n v="0"/>
    <n v="1.5833333333333299"/>
    <n v="12.000000000000027"/>
    <n v="0"/>
    <n v="0"/>
  </r>
  <r>
    <n v="2017"/>
    <x v="9"/>
    <x v="1"/>
    <s v="LARRO2"/>
    <x v="340"/>
    <n v="48"/>
    <n v="20"/>
    <n v="11.4"/>
    <n v="48"/>
    <n v="6.6875"/>
    <n v="6"/>
    <n v="0.125"/>
    <n v="1"/>
    <n v="12.2340425531915"/>
    <n v="2.0833333333333301E-2"/>
    <n v="48"/>
    <n v="9.9583333333333304"/>
    <n v="20"/>
    <n v="185.4"/>
    <n v="18"/>
    <n v="171.333333333333"/>
    <n v="16"/>
    <n v="78.125"/>
    <n v="14"/>
    <n v="144.92857142857099"/>
    <n v="34"/>
    <n v="357.67647058823502"/>
    <n v="14"/>
    <n v="198.21428571428601"/>
    <n v="0.29166666666666702"/>
    <n v="1"/>
    <n v="95"/>
    <n v="2.0833333333333301E-2"/>
    <n v="16"/>
    <n v="0.47058823529411797"/>
    <n v="7"/>
    <n v="0.20588235294117599"/>
    <n v="5"/>
    <n v="0.35714285714285698"/>
    <n v="3"/>
    <n v="0.214285714285714"/>
    <n v="0"/>
    <n v="0"/>
    <n v="0"/>
    <n v="0"/>
    <n v="0"/>
    <n v="0"/>
    <n v="1"/>
    <n v="2.28571428571429"/>
    <n v="20.999999999999961"/>
    <n v="18"/>
    <n v="68.1111111111111"/>
  </r>
  <r>
    <n v="2017"/>
    <x v="9"/>
    <x v="1"/>
    <s v="PERPE1"/>
    <x v="341"/>
    <n v="213"/>
    <n v="107"/>
    <n v="7.5700934579439298"/>
    <n v="213"/>
    <n v="7.0281690140845097"/>
    <n v="4"/>
    <n v="1.8779342723004699E-2"/>
    <n v="9"/>
    <n v="87.156862745097996"/>
    <n v="4.2253521126760597E-2"/>
    <n v="163"/>
    <n v="27.429447852760699"/>
    <n v="45"/>
    <n v="163.955555555556"/>
    <n v="0"/>
    <n v="0"/>
    <n v="0"/>
    <n v="0"/>
    <n v="103"/>
    <n v="100.436893203883"/>
    <n v="84"/>
    <n v="333.40243902438999"/>
    <n v="129"/>
    <n v="144.22399999999999"/>
    <n v="0.58685446009389697"/>
    <n v="30"/>
    <n v="56.233333333333299"/>
    <n v="0.140845070422535"/>
    <n v="41"/>
    <n v="0.5"/>
    <n v="16"/>
    <n v="0.19512195121951201"/>
    <n v="39"/>
    <n v="0.312"/>
    <n v="5"/>
    <n v="0.04"/>
    <n v="2"/>
    <n v="9.3896713615023494E-3"/>
    <n v="0"/>
    <n v="0"/>
    <n v="0"/>
    <n v="0"/>
    <n v="11"/>
    <n v="2.19587628865979"/>
    <n v="97.000000000000171"/>
    <n v="0"/>
    <n v="0"/>
  </r>
  <r>
    <n v="2017"/>
    <x v="9"/>
    <x v="1"/>
    <s v="ABREL"/>
    <x v="24"/>
    <n v="187"/>
    <n v="87"/>
    <n v="10.747126436781601"/>
    <n v="187"/>
    <n v="9.6844919786096195"/>
    <n v="6"/>
    <n v="3.20855614973262E-2"/>
    <n v="44"/>
    <n v="1325.74157303371"/>
    <n v="0.23529411764705899"/>
    <n v="156"/>
    <n v="28.474358974358999"/>
    <n v="55"/>
    <n v="104.727272727273"/>
    <n v="1"/>
    <n v="5"/>
    <n v="1"/>
    <n v="155"/>
    <n v="78"/>
    <n v="108.435897435897"/>
    <n v="89"/>
    <n v="376.22727272727298"/>
    <n v="98"/>
    <n v="148.65979381443299"/>
    <n v="0.51871657754010703"/>
    <n v="14"/>
    <n v="49"/>
    <n v="7.4866310160427801E-2"/>
    <n v="49"/>
    <n v="0.55681818181818199"/>
    <n v="22"/>
    <n v="0.25"/>
    <n v="29"/>
    <n v="0.298969072164948"/>
    <n v="9"/>
    <n v="9.2783505154639206E-2"/>
    <n v="2"/>
    <n v="1.06951871657754E-2"/>
    <n v="0"/>
    <n v="0"/>
    <n v="0"/>
    <n v="0"/>
    <n v="1"/>
    <n v="1.9893617021276599"/>
    <n v="93.999999999999986"/>
    <n v="0"/>
    <n v="0"/>
  </r>
  <r>
    <n v="2017"/>
    <x v="9"/>
    <x v="1"/>
    <s v="CUPAI"/>
    <x v="375"/>
    <n v="94"/>
    <n v="45"/>
    <n v="10.911111111111101"/>
    <n v="94"/>
    <n v="7.8085106382978697"/>
    <n v="2"/>
    <n v="2.1276595744680899E-2"/>
    <n v="11"/>
    <n v="262.41111111111098"/>
    <n v="0.117021276595745"/>
    <n v="92"/>
    <n v="11.119565217391299"/>
    <n v="30"/>
    <n v="191.23333333333301"/>
    <n v="3"/>
    <n v="214"/>
    <n v="3"/>
    <n v="35.6666666666667"/>
    <n v="2"/>
    <n v="82"/>
    <n v="77"/>
    <n v="426.197368421053"/>
    <n v="17"/>
    <n v="238.75"/>
    <n v="0.170212765957447"/>
    <n v="1"/>
    <n v="49"/>
    <n v="1.0638297872340399E-2"/>
    <n v="46"/>
    <n v="0.60526315789473695"/>
    <n v="15"/>
    <n v="0.197368421052632"/>
    <n v="7"/>
    <n v="0.4375"/>
    <n v="1"/>
    <n v="6.25E-2"/>
    <n v="0"/>
    <n v="0"/>
    <n v="0"/>
    <n v="0"/>
    <n v="0"/>
    <n v="0"/>
    <n v="2"/>
    <n v="2.5405405405405399"/>
    <n v="37.000000000000007"/>
    <n v="0"/>
    <n v="0"/>
  </r>
  <r>
    <n v="2017"/>
    <x v="9"/>
    <x v="1"/>
    <s v="ROUMA"/>
    <x v="326"/>
    <n v="79"/>
    <n v="26"/>
    <n v="7.1538461538461497"/>
    <n v="79"/>
    <n v="3.9620253164557"/>
    <n v="6"/>
    <n v="7.5949367088607597E-2"/>
    <n v="14"/>
    <n v="643.26086956521704"/>
    <n v="0.177215189873418"/>
    <n v="44"/>
    <n v="7.6818181818181799"/>
    <n v="12"/>
    <n v="163.25"/>
    <n v="14"/>
    <n v="90.785714285714306"/>
    <n v="14"/>
    <n v="123.642857142857"/>
    <n v="53"/>
    <n v="39.264150943396203"/>
    <n v="24"/>
    <n v="343.13636363636402"/>
    <n v="55"/>
    <n v="56.872727272727303"/>
    <n v="0.69620253164557"/>
    <n v="30"/>
    <n v="15.4"/>
    <n v="0.379746835443038"/>
    <n v="14"/>
    <n v="0.63636363636363602"/>
    <n v="3"/>
    <n v="0.13636363636363599"/>
    <n v="11"/>
    <n v="0.2"/>
    <n v="1"/>
    <n v="1.8181818181818198E-2"/>
    <n v="0"/>
    <n v="0"/>
    <n v="0"/>
    <n v="0"/>
    <n v="0"/>
    <n v="0"/>
    <n v="0"/>
    <n v="1.83720930232558"/>
    <n v="43.000000000000036"/>
    <n v="0"/>
    <n v="0"/>
  </r>
  <r>
    <n v="2017"/>
    <x v="9"/>
    <x v="1"/>
    <s v="MARDO2"/>
    <x v="172"/>
    <n v="192"/>
    <n v="92"/>
    <n v="12.7391304347826"/>
    <n v="192"/>
    <n v="9.2083333333333304"/>
    <n v="4"/>
    <n v="2.0833333333333301E-2"/>
    <n v="124"/>
    <n v="2684.0109890109902"/>
    <n v="0.64583333333333304"/>
    <n v="182"/>
    <n v="25.076923076923102"/>
    <n v="58"/>
    <n v="103.568965517241"/>
    <n v="23"/>
    <n v="139.65217391304299"/>
    <n v="22"/>
    <n v="48"/>
    <n v="64"/>
    <n v="138.0625"/>
    <n v="100"/>
    <n v="361.47959183673498"/>
    <n v="92"/>
    <n v="222.7"/>
    <n v="0.46875"/>
    <n v="9"/>
    <n v="136.111111111111"/>
    <n v="4.6875E-2"/>
    <n v="57"/>
    <n v="0.58163265306122502"/>
    <n v="22"/>
    <n v="0.22448979591836701"/>
    <n v="37"/>
    <n v="0.41111111111111098"/>
    <n v="10"/>
    <n v="0.11111111111111099"/>
    <n v="1"/>
    <n v="5.2083333333333296E-3"/>
    <n v="1"/>
    <n v="5.2083333333333296E-3"/>
    <n v="0"/>
    <n v="0"/>
    <n v="2"/>
    <n v="2.3703703703703698"/>
    <n v="81.000000000000014"/>
    <n v="19"/>
    <n v="49.3333333333333"/>
  </r>
  <r>
    <n v="2017"/>
    <x v="9"/>
    <x v="1"/>
    <s v="DRELA"/>
    <x v="325"/>
    <n v="32"/>
    <n v="13"/>
    <n v="11"/>
    <n v="32"/>
    <n v="6.21875"/>
    <n v="0"/>
    <n v="0"/>
    <n v="13"/>
    <n v="33.473684210526301"/>
    <n v="0.40625"/>
    <n v="25"/>
    <n v="45.24"/>
    <n v="10"/>
    <n v="156.6"/>
    <n v="9"/>
    <n v="172.888888888889"/>
    <n v="9"/>
    <n v="11.4444444444444"/>
    <n v="16"/>
    <n v="123.625"/>
    <n v="15"/>
    <n v="302.8"/>
    <n v="17"/>
    <n v="165.82352941176501"/>
    <n v="0.53125"/>
    <n v="1"/>
    <n v="36"/>
    <n v="3.125E-2"/>
    <n v="9"/>
    <n v="0.6"/>
    <n v="9"/>
    <n v="0.6"/>
    <n v="6"/>
    <n v="0.35294117647058798"/>
    <n v="1"/>
    <n v="5.8823529411764698E-2"/>
    <n v="0"/>
    <n v="0"/>
    <n v="0"/>
    <n v="0"/>
    <n v="0"/>
    <n v="0"/>
    <n v="0"/>
    <n v="2"/>
    <n v="16"/>
    <n v="8"/>
    <n v="59"/>
  </r>
  <r>
    <n v="2017"/>
    <x v="9"/>
    <x v="2"/>
    <s v="GREND"/>
    <x v="62"/>
    <n v="7"/>
    <n v="7"/>
    <n v="0.14285714285714299"/>
    <n v="7"/>
    <n v="1"/>
    <n v="0"/>
    <n v="0"/>
    <n v="0"/>
    <n v="12"/>
    <n v="0"/>
    <n v="4"/>
    <n v="6.75"/>
    <n v="0"/>
    <n v="0"/>
    <n v="0"/>
    <n v="0"/>
    <n v="0"/>
    <n v="0"/>
    <n v="7"/>
    <n v="38.428571428571402"/>
    <n v="0"/>
    <n v="0"/>
    <n v="7"/>
    <n v="44.142857142857103"/>
    <n v="1"/>
    <n v="2"/>
    <n v="24"/>
    <n v="0.28571428571428598"/>
    <n v="0"/>
    <n v="0"/>
    <n v="0"/>
    <n v="0"/>
    <n v="0"/>
    <n v="0"/>
    <n v="1"/>
    <n v="0.14285714285714299"/>
    <n v="0"/>
    <n v="0"/>
    <n v="1"/>
    <n v="0.14285714285714299"/>
    <n v="0"/>
    <n v="0"/>
    <n v="0"/>
    <n v="1"/>
    <n v="7"/>
    <n v="0"/>
    <n v="0"/>
  </r>
  <r>
    <n v="2017"/>
    <x v="9"/>
    <x v="2"/>
    <s v="STCDO"/>
    <x v="101"/>
    <n v="40"/>
    <n v="39"/>
    <n v="2.2564102564102599"/>
    <n v="40"/>
    <n v="3.15"/>
    <n v="0"/>
    <n v="0"/>
    <n v="3"/>
    <n v="-3.4324324324324298"/>
    <n v="7.4999999999999997E-2"/>
    <n v="35"/>
    <n v="16.742857142857101"/>
    <n v="5"/>
    <n v="23.2"/>
    <n v="0"/>
    <n v="0"/>
    <n v="0"/>
    <n v="0"/>
    <n v="36"/>
    <n v="65.6111111111111"/>
    <n v="0"/>
    <n v="0"/>
    <n v="40"/>
    <n v="79.424999999999997"/>
    <n v="1"/>
    <n v="16"/>
    <n v="65.8125"/>
    <n v="0.4"/>
    <n v="0"/>
    <n v="0"/>
    <n v="0"/>
    <n v="0"/>
    <n v="6"/>
    <n v="0.15"/>
    <n v="1"/>
    <n v="2.5000000000000001E-2"/>
    <n v="0"/>
    <n v="0"/>
    <n v="0"/>
    <n v="0"/>
    <n v="0"/>
    <n v="0"/>
    <n v="0"/>
    <n v="1.5384615384615401"/>
    <n v="25.999999999999972"/>
    <n v="0"/>
    <n v="0"/>
  </r>
  <r>
    <n v="2017"/>
    <x v="9"/>
    <x v="2"/>
    <s v="GREFR"/>
    <x v="99"/>
    <n v="56"/>
    <n v="54"/>
    <n v="3.5"/>
    <n v="56"/>
    <n v="4.3571428571428603"/>
    <n v="0"/>
    <n v="0"/>
    <n v="5"/>
    <n v="180.735849056604"/>
    <n v="8.9285714285714302E-2"/>
    <n v="46"/>
    <n v="15.4347826086957"/>
    <n v="6"/>
    <n v="45.6666666666667"/>
    <n v="1"/>
    <n v="60"/>
    <n v="1"/>
    <n v="4"/>
    <n v="52"/>
    <n v="84.961538461538495"/>
    <n v="1"/>
    <n v="149"/>
    <n v="55"/>
    <n v="104.61818181818199"/>
    <n v="0.98214285714285698"/>
    <n v="17"/>
    <n v="45.176470588235297"/>
    <n v="0.30357142857142899"/>
    <n v="0"/>
    <n v="0"/>
    <n v="0"/>
    <n v="0"/>
    <n v="12"/>
    <n v="0.218181818181818"/>
    <n v="2"/>
    <n v="3.6363636363636397E-2"/>
    <n v="0"/>
    <n v="0"/>
    <n v="0"/>
    <n v="0"/>
    <n v="0"/>
    <n v="0"/>
    <n v="0"/>
    <n v="1.24444444444444"/>
    <n v="45.000000000000156"/>
    <n v="1"/>
    <n v="6"/>
  </r>
  <r>
    <n v="2017"/>
    <x v="9"/>
    <x v="2"/>
    <s v="REDDA"/>
    <x v="96"/>
    <n v="70"/>
    <n v="70"/>
    <n v="4.1428571428571397"/>
    <n v="70"/>
    <n v="5.04285714285714"/>
    <n v="2"/>
    <n v="2.8571428571428598E-2"/>
    <n v="16"/>
    <n v="1690.68253968254"/>
    <n v="0.22857142857142901"/>
    <n v="57"/>
    <n v="14.6842105263158"/>
    <n v="14"/>
    <n v="30"/>
    <n v="1"/>
    <n v="81"/>
    <n v="1"/>
    <n v="36"/>
    <n v="48"/>
    <n v="60.0208333333333"/>
    <n v="1"/>
    <n v="193"/>
    <n v="69"/>
    <n v="90.811594202898505"/>
    <n v="0.98571428571428599"/>
    <n v="26"/>
    <n v="76"/>
    <n v="0.371428571428571"/>
    <n v="0"/>
    <n v="0"/>
    <n v="0"/>
    <n v="0"/>
    <n v="16"/>
    <n v="0.231884057971015"/>
    <n v="5"/>
    <n v="7.2463768115942004E-2"/>
    <n v="0"/>
    <n v="0"/>
    <n v="0"/>
    <n v="0"/>
    <n v="0"/>
    <n v="0"/>
    <n v="3"/>
    <n v="1.4"/>
    <n v="50"/>
    <n v="1"/>
    <n v="0"/>
  </r>
  <r>
    <n v="2017"/>
    <x v="9"/>
    <x v="2"/>
    <s v="POECH"/>
    <x v="100"/>
    <n v="65"/>
    <n v="65"/>
    <n v="3.3076923076923102"/>
    <n v="65"/>
    <n v="4.4461538461538499"/>
    <n v="0"/>
    <n v="0"/>
    <n v="1"/>
    <n v="244.73846153846199"/>
    <n v="1.5384615384615399E-2"/>
    <n v="55"/>
    <n v="11.454545454545499"/>
    <n v="14"/>
    <n v="26.785714285714299"/>
    <n v="0"/>
    <n v="0"/>
    <n v="0"/>
    <n v="0"/>
    <n v="51"/>
    <n v="46.039215686274503"/>
    <n v="0"/>
    <n v="0"/>
    <n v="65"/>
    <n v="76.169230769230793"/>
    <n v="1"/>
    <n v="24"/>
    <n v="41.6666666666667"/>
    <n v="0.36923076923076897"/>
    <n v="0"/>
    <n v="0"/>
    <n v="0"/>
    <n v="0"/>
    <n v="13"/>
    <n v="0.2"/>
    <n v="3"/>
    <n v="4.6153846153846198E-2"/>
    <n v="0"/>
    <n v="0"/>
    <n v="0"/>
    <n v="0"/>
    <n v="0"/>
    <n v="0"/>
    <n v="1"/>
    <n v="1.2037037037036999"/>
    <n v="54.000000000000171"/>
    <n v="1"/>
    <n v="0"/>
  </r>
  <r>
    <n v="2017"/>
    <x v="9"/>
    <x v="2"/>
    <s v="FISJA"/>
    <x v="95"/>
    <n v="54"/>
    <n v="49"/>
    <n v="0.89795918367346905"/>
    <n v="54"/>
    <n v="1.7777777777777799"/>
    <n v="0"/>
    <n v="0"/>
    <n v="1"/>
    <n v="541.48148148148198"/>
    <n v="1.85185185185185E-2"/>
    <n v="50"/>
    <n v="12.02"/>
    <n v="6"/>
    <n v="22.6666666666667"/>
    <n v="0"/>
    <n v="0"/>
    <n v="0"/>
    <n v="0"/>
    <n v="49"/>
    <n v="72.122448979591795"/>
    <n v="0"/>
    <n v="0"/>
    <n v="54"/>
    <n v="83.0555555555556"/>
    <n v="1"/>
    <n v="15"/>
    <n v="51.133333333333297"/>
    <n v="0.27777777777777801"/>
    <n v="0"/>
    <n v="0"/>
    <n v="0"/>
    <n v="0"/>
    <n v="19"/>
    <n v="0.35185185185185203"/>
    <n v="2"/>
    <n v="3.7037037037037E-2"/>
    <n v="2"/>
    <n v="3.7037037037037E-2"/>
    <n v="0"/>
    <n v="0"/>
    <n v="0"/>
    <n v="0"/>
    <n v="0"/>
    <n v="1.22727272727273"/>
    <n v="43.999999999999901"/>
    <n v="0"/>
    <n v="0"/>
  </r>
  <r>
    <n v="2017"/>
    <x v="9"/>
    <x v="3"/>
    <s v="NISRO"/>
    <x v="107"/>
    <n v="4"/>
    <n v="4"/>
    <n v="3"/>
    <n v="4"/>
    <n v="4"/>
    <n v="0"/>
    <n v="0"/>
    <n v="0"/>
    <n v="21"/>
    <n v="0"/>
    <n v="4"/>
    <n v="14.75"/>
    <n v="1"/>
    <n v="32"/>
    <n v="0"/>
    <n v="0"/>
    <n v="0"/>
    <n v="0"/>
    <n v="4"/>
    <n v="82"/>
    <n v="0"/>
    <n v="0"/>
    <n v="4"/>
    <n v="99"/>
    <n v="1"/>
    <n v="2"/>
    <n v="74.5"/>
    <n v="0.5"/>
    <n v="0"/>
    <n v="0"/>
    <n v="0"/>
    <n v="0"/>
    <n v="0"/>
    <n v="0"/>
    <n v="0"/>
    <n v="0"/>
    <n v="0"/>
    <n v="0"/>
    <n v="0"/>
    <n v="0"/>
    <n v="0"/>
    <n v="0"/>
    <n v="0"/>
    <n v="1.3333333333333299"/>
    <n v="3.0000000000000075"/>
    <n v="0"/>
    <n v="0"/>
  </r>
  <r>
    <n v="2017"/>
    <x v="9"/>
    <x v="3"/>
    <s v="FOWDA"/>
    <x v="89"/>
    <n v="182"/>
    <n v="181"/>
    <n v="4.6574585635359096"/>
    <n v="181"/>
    <n v="5.6685082872928199"/>
    <n v="0"/>
    <n v="0"/>
    <n v="5"/>
    <n v="195.66850828729301"/>
    <n v="2.74725274725275E-2"/>
    <n v="143"/>
    <n v="14.741258741258701"/>
    <n v="8"/>
    <n v="58.375"/>
    <n v="0"/>
    <n v="0"/>
    <n v="0"/>
    <n v="0"/>
    <n v="151"/>
    <n v="63.523178807946998"/>
    <n v="15"/>
    <n v="213.53333333333299"/>
    <n v="167"/>
    <n v="83.502994011976"/>
    <n v="0.91758241758241799"/>
    <n v="45"/>
    <n v="51.311111111111103"/>
    <n v="0.24725274725274701"/>
    <n v="6"/>
    <n v="0.4"/>
    <n v="6"/>
    <n v="0.4"/>
    <n v="31"/>
    <n v="0.18562874251497"/>
    <n v="8"/>
    <n v="4.7904191616766498E-2"/>
    <n v="1"/>
    <n v="5.4945054945054897E-3"/>
    <n v="0"/>
    <n v="0"/>
    <n v="0"/>
    <n v="0"/>
    <n v="0"/>
    <n v="1.76699029126214"/>
    <n v="102.99999999999976"/>
    <n v="0"/>
    <n v="0"/>
  </r>
  <r>
    <n v="2017"/>
    <x v="9"/>
    <x v="3"/>
    <s v="EDDOC"/>
    <x v="337"/>
    <n v="1"/>
    <n v="1"/>
    <n v="12"/>
    <n v="1"/>
    <n v="12"/>
    <n v="0"/>
    <n v="0"/>
    <n v="0"/>
    <n v="-24"/>
    <n v="0"/>
    <n v="1"/>
    <n v="15"/>
    <n v="0"/>
    <n v="0"/>
    <n v="0"/>
    <n v="0"/>
    <n v="0"/>
    <n v="0"/>
    <n v="1"/>
    <n v="5"/>
    <n v="0"/>
    <n v="0"/>
    <n v="1"/>
    <n v="43"/>
    <n v="1"/>
    <n v="1"/>
    <n v="43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9"/>
    <x v="3"/>
    <s v="AVEJO"/>
    <x v="23"/>
    <n v="27"/>
    <n v="27"/>
    <n v="6.2222222222222197"/>
    <n v="27"/>
    <n v="7.1851851851851896"/>
    <n v="0"/>
    <n v="0"/>
    <n v="2"/>
    <n v="403.57692307692298"/>
    <n v="7.4074074074074098E-2"/>
    <n v="26"/>
    <n v="12.0769230769231"/>
    <n v="4"/>
    <n v="64.75"/>
    <n v="3"/>
    <n v="133"/>
    <n v="2"/>
    <n v="16"/>
    <n v="21"/>
    <n v="55.714285714285701"/>
    <n v="3"/>
    <n v="230"/>
    <n v="24"/>
    <n v="92.0416666666667"/>
    <n v="0.88888888888888895"/>
    <n v="2"/>
    <n v="90"/>
    <n v="7.4074074074074098E-2"/>
    <n v="3"/>
    <n v="1"/>
    <n v="0"/>
    <n v="0"/>
    <n v="9"/>
    <n v="0.375"/>
    <n v="2"/>
    <n v="8.3333333333333301E-2"/>
    <n v="1"/>
    <n v="3.7037037037037E-2"/>
    <n v="0"/>
    <n v="0"/>
    <n v="0"/>
    <n v="0"/>
    <n v="0"/>
    <n v="1.6875"/>
    <n v="16"/>
    <n v="3"/>
    <n v="20"/>
  </r>
  <r>
    <n v="2017"/>
    <x v="9"/>
    <x v="3"/>
    <s v="TULDA"/>
    <x v="106"/>
    <n v="17"/>
    <n v="17"/>
    <n v="1.47058823529412"/>
    <n v="17"/>
    <n v="2.9411764705882399"/>
    <n v="0"/>
    <n v="0"/>
    <n v="0"/>
    <n v="51.470588235294102"/>
    <n v="0"/>
    <n v="14"/>
    <n v="7.5714285714285703"/>
    <n v="2"/>
    <n v="8.5"/>
    <n v="0"/>
    <n v="0"/>
    <n v="0"/>
    <n v="0"/>
    <n v="17"/>
    <n v="59.294117647058798"/>
    <n v="0"/>
    <n v="0"/>
    <n v="17"/>
    <n v="78.529411764705898"/>
    <n v="1"/>
    <n v="6"/>
    <n v="41.5"/>
    <n v="0.35294117647058798"/>
    <n v="0"/>
    <n v="0"/>
    <n v="0"/>
    <n v="0"/>
    <n v="6"/>
    <n v="0.35294117647058798"/>
    <n v="0"/>
    <n v="0"/>
    <n v="0"/>
    <n v="0"/>
    <n v="0"/>
    <n v="0"/>
    <n v="0"/>
    <n v="0"/>
    <n v="0"/>
    <n v="1.3076923076923099"/>
    <n v="12.999999999999977"/>
    <n v="0"/>
    <n v="0"/>
  </r>
  <r>
    <n v="2017"/>
    <x v="9"/>
    <x v="3"/>
    <s v="POECH"/>
    <x v="100"/>
    <n v="13"/>
    <n v="13"/>
    <n v="2.3846153846153801"/>
    <n v="13"/>
    <n v="4.6153846153846203"/>
    <n v="0"/>
    <n v="0"/>
    <n v="1"/>
    <n v="52.8333333333333"/>
    <n v="7.69230769230769E-2"/>
    <n v="10"/>
    <n v="8.1"/>
    <n v="0"/>
    <n v="0"/>
    <n v="1"/>
    <n v="45"/>
    <n v="1"/>
    <n v="33"/>
    <n v="11"/>
    <n v="63.818181818181799"/>
    <n v="1"/>
    <n v="151"/>
    <n v="12"/>
    <n v="89.9166666666667"/>
    <n v="0.92307692307692302"/>
    <n v="4"/>
    <n v="37"/>
    <n v="0.30769230769230799"/>
    <n v="0"/>
    <n v="0"/>
    <n v="0"/>
    <n v="0"/>
    <n v="2"/>
    <n v="0.16666666666666699"/>
    <n v="1"/>
    <n v="8.3333333333333301E-2"/>
    <n v="0"/>
    <n v="0"/>
    <n v="0"/>
    <n v="0"/>
    <n v="0"/>
    <n v="0"/>
    <n v="1"/>
    <n v="2.1666666666666701"/>
    <n v="5.9999999999999902"/>
    <n v="1"/>
    <n v="0"/>
  </r>
  <r>
    <n v="2017"/>
    <x v="9"/>
    <x v="3"/>
    <s v="FELAN"/>
    <x v="103"/>
    <n v="48"/>
    <n v="43"/>
    <n v="4.5116279069767398"/>
    <n v="47"/>
    <n v="5.6595744680851103"/>
    <n v="0"/>
    <n v="0"/>
    <n v="2"/>
    <n v="202.212765957447"/>
    <n v="4.1666666666666699E-2"/>
    <n v="37"/>
    <n v="15"/>
    <n v="8"/>
    <n v="58"/>
    <n v="4"/>
    <n v="99.25"/>
    <n v="4"/>
    <n v="11.25"/>
    <n v="39"/>
    <n v="52.974358974358999"/>
    <n v="5"/>
    <n v="231.4"/>
    <n v="43"/>
    <n v="70.190476190476204"/>
    <n v="0.875"/>
    <n v="15"/>
    <n v="51"/>
    <n v="0.3125"/>
    <n v="2"/>
    <n v="0.4"/>
    <n v="1"/>
    <n v="0.2"/>
    <n v="6"/>
    <n v="0.14285714285714299"/>
    <n v="2"/>
    <n v="4.7619047619047603E-2"/>
    <n v="0"/>
    <n v="0"/>
    <n v="0"/>
    <n v="0"/>
    <n v="0"/>
    <n v="0"/>
    <n v="2"/>
    <n v="1.54838709677419"/>
    <n v="31.000000000000071"/>
    <n v="4"/>
    <n v="10.5"/>
  </r>
  <r>
    <n v="2017"/>
    <x v="9"/>
    <x v="3"/>
    <s v="NESSU"/>
    <x v="244"/>
    <n v="4"/>
    <n v="4"/>
    <n v="2.5"/>
    <n v="4"/>
    <n v="3.75"/>
    <n v="0"/>
    <n v="0"/>
    <n v="0"/>
    <n v="13.25"/>
    <n v="0"/>
    <n v="4"/>
    <n v="8.5"/>
    <n v="0"/>
    <n v="0"/>
    <n v="0"/>
    <n v="0"/>
    <n v="0"/>
    <n v="0"/>
    <n v="4"/>
    <n v="35.25"/>
    <n v="0"/>
    <n v="0"/>
    <n v="4"/>
    <n v="48.75"/>
    <n v="1"/>
    <n v="0"/>
    <n v="0"/>
    <n v="0"/>
    <n v="0"/>
    <n v="0"/>
    <n v="0"/>
    <n v="0"/>
    <n v="0"/>
    <n v="0"/>
    <n v="1"/>
    <n v="0.25"/>
    <n v="0"/>
    <n v="0"/>
    <n v="0"/>
    <n v="0"/>
    <n v="0"/>
    <n v="0"/>
    <n v="0"/>
    <n v="1.3333333333333299"/>
    <n v="3.0000000000000075"/>
    <n v="0"/>
    <n v="0"/>
  </r>
  <r>
    <n v="2017"/>
    <x v="9"/>
    <x v="3"/>
    <s v="KEEST"/>
    <x v="80"/>
    <n v="8"/>
    <n v="7"/>
    <n v="1.5714285714285701"/>
    <n v="8"/>
    <n v="2.375"/>
    <n v="0"/>
    <n v="0"/>
    <n v="0"/>
    <n v="-33.5"/>
    <n v="0"/>
    <n v="7"/>
    <n v="4.71428571428571"/>
    <n v="1"/>
    <n v="4"/>
    <n v="0"/>
    <n v="0"/>
    <n v="0"/>
    <n v="0"/>
    <n v="5"/>
    <n v="47.8"/>
    <n v="3"/>
    <n v="175.333333333333"/>
    <n v="5"/>
    <n v="72"/>
    <n v="0.625"/>
    <n v="3"/>
    <n v="22.3333333333333"/>
    <n v="0.375"/>
    <n v="0"/>
    <n v="0"/>
    <n v="0"/>
    <n v="0"/>
    <n v="1"/>
    <n v="0.2"/>
    <n v="0"/>
    <n v="0"/>
    <n v="0"/>
    <n v="0"/>
    <n v="0"/>
    <n v="0"/>
    <n v="0"/>
    <n v="0"/>
    <n v="1"/>
    <n v="1.6"/>
    <n v="5"/>
    <n v="0"/>
    <n v="0"/>
  </r>
  <r>
    <n v="2017"/>
    <x v="9"/>
    <x v="3"/>
    <s v="LEMCH"/>
    <x v="90"/>
    <n v="19"/>
    <n v="16"/>
    <n v="4.8125"/>
    <n v="19"/>
    <n v="4.5263157894736796"/>
    <n v="2"/>
    <n v="0.105263157894737"/>
    <n v="1"/>
    <n v="-22.7222222222222"/>
    <n v="5.2631578947368397E-2"/>
    <n v="15"/>
    <n v="8.06666666666667"/>
    <n v="3"/>
    <n v="36.6666666666667"/>
    <n v="0"/>
    <n v="0"/>
    <n v="0"/>
    <n v="0"/>
    <n v="14"/>
    <n v="39"/>
    <n v="1"/>
    <n v="0"/>
    <n v="18"/>
    <n v="88.8888888888889"/>
    <n v="0.94736842105263197"/>
    <n v="7"/>
    <n v="42.857142857142897"/>
    <n v="0.36842105263157898"/>
    <n v="0"/>
    <n v="0"/>
    <n v="0"/>
    <n v="0"/>
    <n v="3"/>
    <n v="0.16666666666666699"/>
    <n v="1"/>
    <n v="5.5555555555555601E-2"/>
    <n v="0"/>
    <n v="0"/>
    <n v="0"/>
    <n v="0"/>
    <n v="0"/>
    <n v="0"/>
    <n v="1"/>
    <n v="1.9"/>
    <n v="10"/>
    <n v="0"/>
    <n v="0"/>
  </r>
  <r>
    <n v="2017"/>
    <x v="9"/>
    <x v="3"/>
    <s v="GONJO2"/>
    <x v="102"/>
    <n v="37"/>
    <n v="36"/>
    <n v="9.0833333333333304"/>
    <n v="37"/>
    <n v="10"/>
    <n v="0"/>
    <n v="0"/>
    <n v="20"/>
    <n v="2037.54545454545"/>
    <n v="0.54054054054054101"/>
    <n v="34"/>
    <n v="24.705882352941199"/>
    <n v="6"/>
    <n v="131.166666666667"/>
    <n v="6"/>
    <n v="136.166666666667"/>
    <n v="6"/>
    <n v="26.6666666666667"/>
    <n v="22"/>
    <n v="92.045454545454504"/>
    <n v="7"/>
    <n v="298.857142857143"/>
    <n v="30"/>
    <n v="119.51724137930999"/>
    <n v="0.78378378378378399"/>
    <n v="8"/>
    <n v="114"/>
    <n v="0.21621621621621601"/>
    <n v="4"/>
    <n v="0.57142857142857095"/>
    <n v="1"/>
    <n v="0.14285714285714299"/>
    <n v="6"/>
    <n v="0.20689655172413801"/>
    <n v="1"/>
    <n v="3.4482758620689703E-2"/>
    <n v="0"/>
    <n v="0"/>
    <n v="0"/>
    <n v="0"/>
    <n v="0"/>
    <n v="0"/>
    <n v="0"/>
    <n v="1.6818181818181801"/>
    <n v="22.000000000000021"/>
    <n v="4"/>
    <n v="23"/>
  </r>
  <r>
    <n v="2017"/>
    <x v="9"/>
    <x v="3"/>
    <s v="CLOBR"/>
    <x v="94"/>
    <n v="70"/>
    <n v="70"/>
    <n v="2.0285714285714298"/>
    <n v="70"/>
    <n v="3.44285714285714"/>
    <n v="0"/>
    <n v="0"/>
    <n v="7"/>
    <n v="125.69230769230801"/>
    <n v="0.1"/>
    <n v="66"/>
    <n v="12.803030303030299"/>
    <n v="20"/>
    <n v="28.75"/>
    <n v="8"/>
    <n v="135.625"/>
    <n v="7"/>
    <n v="7.28571428571429"/>
    <n v="54"/>
    <n v="78.296296296296305"/>
    <n v="8"/>
    <n v="221.625"/>
    <n v="62"/>
    <n v="98.306451612903203"/>
    <n v="0.88571428571428601"/>
    <n v="14"/>
    <n v="74.428571428571402"/>
    <n v="0.2"/>
    <n v="6"/>
    <n v="0.75"/>
    <n v="2"/>
    <n v="0.25"/>
    <n v="15"/>
    <n v="0.241935483870968"/>
    <n v="3"/>
    <n v="4.8387096774193603E-2"/>
    <n v="1"/>
    <n v="1.4285714285714299E-2"/>
    <n v="0"/>
    <n v="0"/>
    <n v="0"/>
    <n v="0"/>
    <n v="6"/>
    <n v="1.32075471698113"/>
    <n v="53.000000000000085"/>
    <n v="0"/>
    <n v="0"/>
  </r>
  <r>
    <n v="2017"/>
    <x v="9"/>
    <x v="3"/>
    <s v="ZALJO"/>
    <x v="77"/>
    <n v="1"/>
    <n v="1"/>
    <n v="0"/>
    <n v="1"/>
    <n v="1"/>
    <n v="0"/>
    <n v="0"/>
    <n v="0"/>
    <n v="1156"/>
    <n v="0"/>
    <n v="1"/>
    <n v="33"/>
    <n v="0"/>
    <n v="0"/>
    <n v="0"/>
    <n v="0"/>
    <n v="0"/>
    <n v="0"/>
    <n v="0"/>
    <n v="0"/>
    <n v="1"/>
    <n v="2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9"/>
    <x v="3"/>
    <s v="PERPE1"/>
    <x v="341"/>
    <n v="8"/>
    <n v="8"/>
    <n v="3.375"/>
    <n v="8"/>
    <n v="5.125"/>
    <n v="0"/>
    <n v="0"/>
    <n v="0"/>
    <n v="48"/>
    <n v="0"/>
    <n v="6"/>
    <n v="14.3333333333333"/>
    <n v="0"/>
    <n v="0"/>
    <n v="0"/>
    <n v="0"/>
    <n v="0"/>
    <n v="0"/>
    <n v="6"/>
    <n v="48.3333333333333"/>
    <n v="0"/>
    <n v="0"/>
    <n v="8"/>
    <n v="65.625"/>
    <n v="1"/>
    <n v="0"/>
    <n v="0"/>
    <n v="0"/>
    <n v="0"/>
    <n v="0"/>
    <n v="0"/>
    <n v="0"/>
    <n v="3"/>
    <n v="0.375"/>
    <n v="0"/>
    <n v="0"/>
    <n v="0"/>
    <n v="0"/>
    <n v="0"/>
    <n v="0"/>
    <n v="0"/>
    <n v="0"/>
    <n v="0"/>
    <n v="1.3333333333333299"/>
    <n v="6.0000000000000151"/>
    <n v="0"/>
    <n v="0"/>
  </r>
  <r>
    <n v="2017"/>
    <x v="9"/>
    <x v="3"/>
    <s v="SMILA"/>
    <x v="421"/>
    <n v="156"/>
    <n v="149"/>
    <n v="3.6711409395973198"/>
    <n v="156"/>
    <n v="4.5769230769230802"/>
    <n v="12"/>
    <n v="7.69230769230769E-2"/>
    <n v="19"/>
    <n v="102.299270072993"/>
    <n v="0.121794871794872"/>
    <n v="133"/>
    <n v="12.330827067669199"/>
    <n v="25"/>
    <n v="51.4"/>
    <n v="22"/>
    <n v="114.272727272727"/>
    <n v="18"/>
    <n v="33"/>
    <n v="116"/>
    <n v="68.163793103448299"/>
    <n v="24"/>
    <n v="248.38095238095201"/>
    <n v="132"/>
    <n v="85.330769230769207"/>
    <n v="0.83333333333333304"/>
    <n v="48"/>
    <n v="66.4791666666667"/>
    <n v="0.30769230769230799"/>
    <n v="14"/>
    <n v="0.66666666666666696"/>
    <n v="3"/>
    <n v="0.14285714285714299"/>
    <n v="33"/>
    <n v="0.253846153846154"/>
    <n v="7"/>
    <n v="5.3846153846153898E-2"/>
    <n v="3"/>
    <n v="1.9230769230769201E-2"/>
    <n v="0"/>
    <n v="0"/>
    <n v="0"/>
    <n v="0"/>
    <n v="3"/>
    <n v="1.6595744680851101"/>
    <n v="93.999999999999787"/>
    <n v="16"/>
    <n v="21.1875"/>
  </r>
  <r>
    <n v="2017"/>
    <x v="9"/>
    <x v="4"/>
    <s v="No MD"/>
    <x v="336"/>
    <n v="2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9"/>
    <x v="4"/>
    <s v="EDDOC"/>
    <x v="337"/>
    <n v="9"/>
    <n v="3"/>
    <n v="3.6666666666666701"/>
    <n v="6"/>
    <n v="3.5"/>
    <n v="0"/>
    <n v="0"/>
    <n v="9"/>
    <n v="0"/>
    <n v="1"/>
    <n v="1"/>
    <n v="2"/>
    <n v="0"/>
    <n v="0"/>
    <n v="0"/>
    <n v="0"/>
    <n v="0"/>
    <n v="0"/>
    <n v="0"/>
    <n v="0"/>
    <n v="0"/>
    <n v="0"/>
    <n v="6"/>
    <n v="15.5"/>
    <n v="0.22222222222222199"/>
    <n v="1"/>
    <n v="25"/>
    <n v="0.11111111111111099"/>
    <n v="0"/>
    <n v="0"/>
    <n v="0"/>
    <n v="0"/>
    <n v="0"/>
    <n v="0"/>
    <n v="0"/>
    <n v="0"/>
    <n v="0"/>
    <n v="0"/>
    <n v="0"/>
    <n v="0"/>
    <n v="1"/>
    <n v="2"/>
    <n v="0"/>
    <n v="1"/>
    <n v="9"/>
    <n v="0"/>
    <n v="0"/>
  </r>
  <r>
    <n v="2017"/>
    <x v="9"/>
    <x v="4"/>
    <s v="MESSAN"/>
    <x v="441"/>
    <n v="255"/>
    <n v="253"/>
    <n v="3.3715415019762802"/>
    <n v="255"/>
    <n v="4.9019607843137303"/>
    <n v="6"/>
    <n v="2.3529411764705899E-2"/>
    <n v="11"/>
    <n v="60.04"/>
    <n v="4.3137254901960798E-2"/>
    <n v="210"/>
    <n v="15.3761904761905"/>
    <n v="39"/>
    <n v="26.025641025641001"/>
    <n v="13"/>
    <n v="115.07692307692299"/>
    <n v="12"/>
    <n v="10.1666666666667"/>
    <n v="223"/>
    <n v="79.9506726457399"/>
    <n v="15"/>
    <n v="272.39999999999998"/>
    <n v="240"/>
    <n v="108.4"/>
    <n v="0.94117647058823495"/>
    <n v="111"/>
    <n v="74.297297297297305"/>
    <n v="0.435294117647059"/>
    <n v="12"/>
    <n v="0.8"/>
    <n v="1"/>
    <n v="6.6666666666666693E-2"/>
    <n v="84"/>
    <n v="0.35"/>
    <n v="23"/>
    <n v="9.5833333333333298E-2"/>
    <n v="8"/>
    <n v="3.1372549019607801E-2"/>
    <n v="0"/>
    <n v="0"/>
    <n v="0"/>
    <n v="0"/>
    <n v="4"/>
    <n v="1.9921875"/>
    <n v="128"/>
    <n v="13"/>
    <n v="8.4615384615384599"/>
  </r>
  <r>
    <n v="2017"/>
    <x v="9"/>
    <x v="4"/>
    <s v="GREMI"/>
    <x v="119"/>
    <n v="33"/>
    <n v="33"/>
    <n v="1"/>
    <n v="33"/>
    <n v="2.9090909090909101"/>
    <n v="0"/>
    <n v="0"/>
    <n v="0"/>
    <n v="98"/>
    <n v="0"/>
    <n v="2"/>
    <n v="95"/>
    <n v="10"/>
    <n v="15.5"/>
    <n v="1"/>
    <n v="144"/>
    <n v="1"/>
    <n v="0"/>
    <n v="8"/>
    <n v="27.5"/>
    <n v="1"/>
    <n v="203"/>
    <n v="32"/>
    <n v="72.9375"/>
    <n v="0.96969696969696995"/>
    <n v="22"/>
    <n v="57.636363636363598"/>
    <n v="0.66666666666666696"/>
    <n v="1"/>
    <n v="1"/>
    <n v="1"/>
    <n v="1"/>
    <n v="3"/>
    <n v="9.375E-2"/>
    <n v="1"/>
    <n v="3.125E-2"/>
    <n v="0"/>
    <n v="0"/>
    <n v="0"/>
    <n v="0"/>
    <n v="0"/>
    <n v="0"/>
    <n v="2"/>
    <n v="1.9411764705882399"/>
    <n v="16.999999999999961"/>
    <n v="0"/>
    <n v="0"/>
  </r>
  <r>
    <n v="2017"/>
    <x v="9"/>
    <x v="4"/>
    <s v="NIMMA"/>
    <x v="122"/>
    <n v="96"/>
    <n v="91"/>
    <n v="1.7692307692307701"/>
    <n v="96"/>
    <n v="2.9479166666666701"/>
    <n v="2"/>
    <n v="2.0833333333333301E-2"/>
    <n v="40"/>
    <n v="2942.43820224719"/>
    <n v="0.41666666666666702"/>
    <n v="23"/>
    <n v="29.2173913043478"/>
    <n v="25"/>
    <n v="38.64"/>
    <n v="7"/>
    <n v="135.28571428571399"/>
    <n v="7"/>
    <n v="3.4285714285714302"/>
    <n v="83"/>
    <n v="83.168674698795201"/>
    <n v="7"/>
    <n v="298.142857142857"/>
    <n v="89"/>
    <n v="111.056179775281"/>
    <n v="0.92708333333333304"/>
    <n v="39"/>
    <n v="75.128205128205096"/>
    <n v="0.40625"/>
    <n v="3"/>
    <n v="0.42857142857142899"/>
    <n v="1"/>
    <n v="0.14285714285714299"/>
    <n v="11"/>
    <n v="0.123595505617978"/>
    <n v="6"/>
    <n v="6.7415730337078594E-2"/>
    <n v="0"/>
    <n v="0"/>
    <n v="0"/>
    <n v="0"/>
    <n v="0"/>
    <n v="0"/>
    <n v="2"/>
    <n v="2.1333333333333302"/>
    <n v="45.000000000000064"/>
    <n v="4"/>
    <n v="19.75"/>
  </r>
  <r>
    <n v="2017"/>
    <x v="9"/>
    <x v="4"/>
    <s v="KANLOR"/>
    <x v="422"/>
    <n v="38"/>
    <n v="38"/>
    <n v="1.3947368421052599"/>
    <n v="38"/>
    <n v="3.7368421052631602"/>
    <n v="0"/>
    <n v="0"/>
    <n v="6"/>
    <n v="961.81578947368405"/>
    <n v="0.157894736842105"/>
    <n v="5"/>
    <n v="2.8"/>
    <n v="6"/>
    <n v="24.6666666666667"/>
    <n v="0"/>
    <n v="0"/>
    <n v="0"/>
    <n v="0"/>
    <n v="37"/>
    <n v="53.081081081081102"/>
    <n v="0"/>
    <n v="0"/>
    <n v="38"/>
    <n v="77.131578947368396"/>
    <n v="1"/>
    <n v="22"/>
    <n v="60.409090909090899"/>
    <n v="0.57894736842105299"/>
    <n v="0"/>
    <n v="0"/>
    <n v="0"/>
    <n v="0"/>
    <n v="8"/>
    <n v="0.21052631578947401"/>
    <n v="1"/>
    <n v="2.6315789473684199E-2"/>
    <n v="0"/>
    <n v="0"/>
    <n v="0"/>
    <n v="0"/>
    <n v="0"/>
    <n v="0"/>
    <n v="0"/>
    <n v="2.375"/>
    <n v="16"/>
    <n v="0"/>
    <n v="0"/>
  </r>
  <r>
    <n v="2017"/>
    <x v="9"/>
    <x v="4"/>
    <s v="FIGVE"/>
    <x v="343"/>
    <n v="1"/>
    <n v="1"/>
    <n v="3"/>
    <n v="1"/>
    <n v="4"/>
    <n v="0"/>
    <n v="0"/>
    <n v="0"/>
    <n v="-71"/>
    <n v="0"/>
    <n v="1"/>
    <n v="131"/>
    <n v="0"/>
    <n v="0"/>
    <n v="0"/>
    <n v="0"/>
    <n v="0"/>
    <n v="0"/>
    <n v="0"/>
    <n v="0"/>
    <n v="1"/>
    <n v="187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1"/>
    <n v="0"/>
    <n v="0"/>
  </r>
  <r>
    <n v="2017"/>
    <x v="9"/>
    <x v="4"/>
    <s v="PICIN"/>
    <x v="181"/>
    <n v="12"/>
    <n v="12"/>
    <n v="2.25"/>
    <n v="12"/>
    <n v="4"/>
    <n v="0"/>
    <n v="0"/>
    <n v="0"/>
    <n v="55.75"/>
    <n v="0"/>
    <n v="0"/>
    <n v="0"/>
    <n v="6"/>
    <n v="22.1666666666667"/>
    <n v="1"/>
    <n v="244"/>
    <n v="1"/>
    <n v="7"/>
    <n v="11"/>
    <n v="79.545454545454504"/>
    <n v="1"/>
    <n v="319"/>
    <n v="11"/>
    <n v="93.818181818181799"/>
    <n v="0.91666666666666696"/>
    <n v="6"/>
    <n v="60.6666666666667"/>
    <n v="0.5"/>
    <n v="1"/>
    <n v="1"/>
    <n v="1"/>
    <n v="1"/>
    <n v="3"/>
    <n v="0.27272727272727298"/>
    <n v="2"/>
    <n v="0.18181818181818199"/>
    <n v="0"/>
    <n v="0"/>
    <n v="0"/>
    <n v="0"/>
    <n v="0"/>
    <n v="0"/>
    <n v="0"/>
    <n v="2"/>
    <n v="6"/>
    <n v="1"/>
    <n v="21"/>
  </r>
  <r>
    <n v="2017"/>
    <x v="9"/>
    <x v="4"/>
    <s v="LAMNA"/>
    <x v="132"/>
    <n v="148"/>
    <n v="141"/>
    <n v="2.9787234042553199"/>
    <n v="148"/>
    <n v="4.4391891891891904"/>
    <n v="0"/>
    <n v="0"/>
    <n v="10"/>
    <n v="256.255319148936"/>
    <n v="6.7567567567567599E-2"/>
    <n v="139"/>
    <n v="11.237410071942399"/>
    <n v="62"/>
    <n v="32.709677419354797"/>
    <n v="6"/>
    <n v="156.5"/>
    <n v="5"/>
    <n v="5.6"/>
    <n v="136"/>
    <n v="73.066176470588204"/>
    <n v="7"/>
    <n v="478.33333333333297"/>
    <n v="141"/>
    <n v="120.198581560284"/>
    <n v="0.95270270270270296"/>
    <n v="34"/>
    <n v="73.558823529411796"/>
    <n v="0.22972972972972999"/>
    <n v="3"/>
    <n v="0.5"/>
    <n v="1"/>
    <n v="0.16666666666666699"/>
    <n v="26"/>
    <n v="0.184397163120567"/>
    <n v="5"/>
    <n v="3.54609929078014E-2"/>
    <n v="1"/>
    <n v="6.7567567567567597E-3"/>
    <n v="0"/>
    <n v="0"/>
    <n v="0"/>
    <n v="0"/>
    <n v="1"/>
    <n v="2.1142857142857099"/>
    <n v="70.000000000000142"/>
    <n v="5"/>
    <n v="57.4"/>
  </r>
  <r>
    <n v="2017"/>
    <x v="9"/>
    <x v="4"/>
    <s v="MCNME"/>
    <x v="129"/>
    <n v="124"/>
    <n v="123"/>
    <n v="2.82113821138211"/>
    <n v="123"/>
    <n v="4.4227642276422801"/>
    <n v="2"/>
    <n v="1.6260162601626001E-2"/>
    <n v="51"/>
    <n v="1537.61983471074"/>
    <n v="0.41129032258064502"/>
    <n v="12"/>
    <n v="40.6666666666667"/>
    <n v="30"/>
    <n v="74.3"/>
    <n v="11"/>
    <n v="137.90909090909099"/>
    <n v="11"/>
    <n v="44.636363636363598"/>
    <n v="108"/>
    <n v="82.953703703703695"/>
    <n v="11"/>
    <n v="391.45454545454498"/>
    <n v="112"/>
    <n v="110.41071428571399"/>
    <n v="0.90322580645161299"/>
    <n v="45"/>
    <n v="71.711111111111094"/>
    <n v="0.36290322580645201"/>
    <n v="6"/>
    <n v="0.54545454545454497"/>
    <n v="3"/>
    <n v="0.27272727272727298"/>
    <n v="22"/>
    <n v="0.19642857142857101"/>
    <n v="9"/>
    <n v="8.0357142857142905E-2"/>
    <n v="1"/>
    <n v="8.0645161290322596E-3"/>
    <n v="1"/>
    <n v="8.0645161290322596E-3"/>
    <n v="0"/>
    <n v="1"/>
    <n v="2"/>
    <n v="1.75714285714286"/>
    <n v="70.569105691056791"/>
    <n v="11"/>
    <n v="16.727272727272702"/>
  </r>
  <r>
    <n v="2017"/>
    <x v="9"/>
    <x v="4"/>
    <s v="PRASH"/>
    <x v="274"/>
    <n v="16"/>
    <n v="13"/>
    <n v="0.92307692307692302"/>
    <n v="16"/>
    <n v="1.75"/>
    <n v="0"/>
    <n v="0"/>
    <n v="1"/>
    <n v="-62"/>
    <n v="6.25E-2"/>
    <n v="15"/>
    <n v="6.93333333333333"/>
    <n v="2"/>
    <n v="25.5"/>
    <n v="7"/>
    <n v="135.142857142857"/>
    <n v="7"/>
    <n v="6.4285714285714297"/>
    <n v="9"/>
    <n v="51.3333333333333"/>
    <n v="7"/>
    <n v="388.8"/>
    <n v="9"/>
    <n v="83.3333333333333"/>
    <n v="0.5625"/>
    <n v="3"/>
    <n v="54"/>
    <n v="0.1875"/>
    <n v="7"/>
    <n v="1.4"/>
    <n v="2"/>
    <n v="0.4"/>
    <n v="1"/>
    <n v="0.11111111111111099"/>
    <n v="0"/>
    <n v="0"/>
    <n v="0"/>
    <n v="0"/>
    <n v="0"/>
    <n v="0"/>
    <n v="0"/>
    <n v="0"/>
    <n v="2"/>
    <n v="1.7777777777777799"/>
    <n v="8.9999999999999893"/>
    <n v="6"/>
    <n v="17.1666666666667"/>
  </r>
  <r>
    <n v="2017"/>
    <x v="9"/>
    <x v="4"/>
    <s v="MACTR"/>
    <x v="185"/>
    <n v="1"/>
    <n v="1"/>
    <n v="5"/>
    <n v="1"/>
    <n v="6"/>
    <n v="0"/>
    <n v="0"/>
    <n v="1"/>
    <n v="6912"/>
    <n v="1"/>
    <n v="1"/>
    <n v="9"/>
    <n v="1"/>
    <n v="362"/>
    <n v="1"/>
    <n v="354"/>
    <n v="1"/>
    <n v="2"/>
    <n v="0"/>
    <n v="0"/>
    <n v="1"/>
    <n v="445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9"/>
    <x v="4"/>
    <s v="KUETO"/>
    <x v="182"/>
    <n v="64"/>
    <n v="64"/>
    <n v="1.875"/>
    <n v="64"/>
    <n v="3.4375"/>
    <n v="0"/>
    <n v="0"/>
    <n v="20"/>
    <n v="968.75925925925901"/>
    <n v="0.3125"/>
    <n v="12"/>
    <n v="66.75"/>
    <n v="9"/>
    <n v="26.1111111111111"/>
    <n v="5"/>
    <n v="170.8"/>
    <n v="4"/>
    <n v="7.75"/>
    <n v="54"/>
    <n v="78.092592592592595"/>
    <n v="6"/>
    <n v="239.666666666667"/>
    <n v="58"/>
    <n v="81.896551724137893"/>
    <n v="0.90625"/>
    <n v="34"/>
    <n v="59.5"/>
    <n v="0.53125"/>
    <n v="3"/>
    <n v="0.5"/>
    <n v="1"/>
    <n v="0.16666666666666699"/>
    <n v="5"/>
    <n v="8.6206896551724102E-2"/>
    <n v="6"/>
    <n v="0.10344827586206901"/>
    <n v="2"/>
    <n v="3.125E-2"/>
    <n v="1"/>
    <n v="1.5625E-2"/>
    <n v="0"/>
    <n v="0"/>
    <n v="1"/>
    <n v="2"/>
    <n v="32"/>
    <n v="3"/>
    <n v="7.6666666666666696"/>
  </r>
  <r>
    <n v="2017"/>
    <x v="9"/>
    <x v="4"/>
    <s v="MEDADA"/>
    <x v="123"/>
    <n v="19"/>
    <n v="19"/>
    <n v="1.4736842105263199"/>
    <n v="19"/>
    <n v="3.1052631578947398"/>
    <n v="0"/>
    <n v="0"/>
    <n v="0"/>
    <n v="64.052631578947398"/>
    <n v="0"/>
    <n v="2"/>
    <n v="2"/>
    <n v="4"/>
    <n v="43.25"/>
    <n v="1"/>
    <n v="107"/>
    <n v="1"/>
    <n v="6"/>
    <n v="18"/>
    <n v="40.0555555555556"/>
    <n v="1"/>
    <n v="209"/>
    <n v="18"/>
    <n v="61.1666666666667"/>
    <n v="0.94736842105263197"/>
    <n v="13"/>
    <n v="49.076923076923102"/>
    <n v="0.68421052631579005"/>
    <n v="1"/>
    <n v="1"/>
    <n v="0"/>
    <n v="0"/>
    <n v="1"/>
    <n v="5.5555555555555601E-2"/>
    <n v="2"/>
    <n v="0.11111111111111099"/>
    <n v="0"/>
    <n v="0"/>
    <n v="1"/>
    <n v="5.2631578947368397E-2"/>
    <n v="0"/>
    <n v="0"/>
    <n v="0"/>
    <n v="1.72727272727273"/>
    <n v="10.999999999999982"/>
    <n v="1"/>
    <n v="0"/>
  </r>
  <r>
    <n v="2017"/>
    <x v="9"/>
    <x v="4"/>
    <s v="CRUCH"/>
    <x v="116"/>
    <n v="132"/>
    <n v="128"/>
    <n v="2.578125"/>
    <n v="132"/>
    <n v="3.8712121212121202"/>
    <n v="2"/>
    <n v="1.5151515151515201E-2"/>
    <n v="56"/>
    <n v="1750.7280000000001"/>
    <n v="0.42424242424242398"/>
    <n v="40"/>
    <n v="61.375"/>
    <n v="58"/>
    <n v="51.931034482758598"/>
    <n v="7"/>
    <n v="258.142857142857"/>
    <n v="5"/>
    <n v="3.6"/>
    <n v="123"/>
    <n v="100.69918699186999"/>
    <n v="8"/>
    <n v="360.71428571428601"/>
    <n v="124"/>
    <n v="130.693548387097"/>
    <n v="0.93939393939394"/>
    <n v="55"/>
    <n v="100.145454545455"/>
    <n v="0.41666666666666702"/>
    <n v="6"/>
    <n v="0.85714285714285698"/>
    <n v="1"/>
    <n v="0.14285714285714299"/>
    <n v="34"/>
    <n v="0.27419354838709697"/>
    <n v="11"/>
    <n v="8.8709677419354802E-2"/>
    <n v="0"/>
    <n v="0"/>
    <n v="0"/>
    <n v="0"/>
    <n v="0"/>
    <n v="0"/>
    <n v="0"/>
    <n v="2.0952380952380998"/>
    <n v="62.999999999999865"/>
    <n v="7"/>
    <n v="12"/>
  </r>
  <r>
    <n v="2017"/>
    <x v="9"/>
    <x v="4"/>
    <s v="ORTFE"/>
    <x v="112"/>
    <n v="219"/>
    <n v="217"/>
    <n v="2.4285714285714302"/>
    <n v="219"/>
    <n v="3.82191780821918"/>
    <n v="2"/>
    <n v="9.1324200913242004E-3"/>
    <n v="70"/>
    <n v="1011.83684210526"/>
    <n v="0.31963470319634701"/>
    <n v="209"/>
    <n v="16.665071770334901"/>
    <n v="65"/>
    <n v="42.984615384615402"/>
    <n v="21"/>
    <n v="114.095238095238"/>
    <n v="19"/>
    <n v="6.1052631578947398"/>
    <n v="194"/>
    <n v="96.835051546391796"/>
    <n v="22"/>
    <n v="329.40909090909099"/>
    <n v="197"/>
    <n v="124.251282051282"/>
    <n v="0.89041095890411004"/>
    <n v="95"/>
    <n v="89.810526315789502"/>
    <n v="0.43378995433790002"/>
    <n v="17"/>
    <n v="0.77272727272727304"/>
    <n v="7"/>
    <n v="0.31818181818181801"/>
    <n v="50"/>
    <n v="0.256410256410256"/>
    <n v="19"/>
    <n v="9.7435897435897395E-2"/>
    <n v="3"/>
    <n v="1.3698630136986301E-2"/>
    <n v="0"/>
    <n v="0"/>
    <n v="0"/>
    <n v="0"/>
    <n v="1"/>
    <n v="2.06603773584906"/>
    <n v="105.99999999999983"/>
    <n v="21"/>
    <n v="7.5238095238095202"/>
  </r>
  <r>
    <n v="2017"/>
    <x v="9"/>
    <x v="4"/>
    <s v="FUDAN"/>
    <x v="124"/>
    <n v="26"/>
    <n v="18"/>
    <n v="1.55555555555556"/>
    <n v="26"/>
    <n v="2.9230769230769198"/>
    <n v="2"/>
    <n v="7.69230769230769E-2"/>
    <n v="20"/>
    <n v="3095.4761904761899"/>
    <n v="0.76923076923076905"/>
    <n v="6"/>
    <n v="12.3333333333333"/>
    <n v="3"/>
    <n v="95.6666666666667"/>
    <n v="0"/>
    <n v="0"/>
    <n v="0"/>
    <n v="0"/>
    <n v="25"/>
    <n v="106.44"/>
    <n v="0"/>
    <n v="0"/>
    <n v="26"/>
    <n v="126.615384615385"/>
    <n v="1"/>
    <n v="13"/>
    <n v="83.230769230769198"/>
    <n v="0.5"/>
    <n v="0"/>
    <n v="0"/>
    <n v="0"/>
    <n v="0"/>
    <n v="6"/>
    <n v="0.230769230769231"/>
    <n v="3"/>
    <n v="0.115384615384615"/>
    <n v="1"/>
    <n v="3.8461538461538498E-2"/>
    <n v="0"/>
    <n v="0"/>
    <n v="0"/>
    <n v="0"/>
    <n v="0"/>
    <n v="2.3636363636363602"/>
    <n v="11.000000000000016"/>
    <n v="0"/>
    <n v="0"/>
  </r>
  <r>
    <n v="2017"/>
    <x v="9"/>
    <x v="4"/>
    <s v="KLANA"/>
    <x v="120"/>
    <n v="43"/>
    <n v="43"/>
    <n v="2.0930232558139501"/>
    <n v="43"/>
    <n v="3.4418604651162799"/>
    <n v="0"/>
    <n v="0"/>
    <n v="3"/>
    <n v="325.90243902438999"/>
    <n v="6.9767441860465101E-2"/>
    <n v="3"/>
    <n v="31.6666666666667"/>
    <n v="18"/>
    <n v="20.2777777777778"/>
    <n v="1"/>
    <n v="145"/>
    <n v="1"/>
    <n v="2"/>
    <n v="42"/>
    <n v="86.1666666666667"/>
    <n v="1"/>
    <n v="206"/>
    <n v="42"/>
    <n v="112.928571428571"/>
    <n v="0.97674418604651203"/>
    <n v="16"/>
    <n v="66.5"/>
    <n v="0.372093023255814"/>
    <n v="0"/>
    <n v="0"/>
    <n v="0"/>
    <n v="0"/>
    <n v="7"/>
    <n v="0.16666666666666699"/>
    <n v="6"/>
    <n v="0.14285714285714299"/>
    <n v="0"/>
    <n v="0"/>
    <n v="0"/>
    <n v="0"/>
    <n v="0"/>
    <n v="0"/>
    <n v="0"/>
    <n v="1.72"/>
    <n v="25"/>
    <n v="0"/>
    <n v="0"/>
  </r>
  <r>
    <n v="2017"/>
    <x v="9"/>
    <x v="4"/>
    <s v="STORI"/>
    <x v="117"/>
    <n v="58"/>
    <n v="58"/>
    <n v="3.9827586206896601"/>
    <n v="58"/>
    <n v="5.81034482758621"/>
    <n v="2"/>
    <n v="3.4482758620689703E-2"/>
    <n v="33"/>
    <n v="5698.2280701754398"/>
    <n v="0.568965517241379"/>
    <n v="40"/>
    <n v="23.725000000000001"/>
    <n v="10"/>
    <n v="117.9"/>
    <n v="8"/>
    <n v="241.375"/>
    <n v="7"/>
    <n v="26.714285714285701"/>
    <n v="47"/>
    <n v="70.510638297872305"/>
    <n v="8"/>
    <n v="466.125"/>
    <n v="50"/>
    <n v="99.36"/>
    <n v="0.86206896551724099"/>
    <n v="27"/>
    <n v="82.3333333333333"/>
    <n v="0.46551724137931"/>
    <n v="8"/>
    <n v="1"/>
    <n v="4"/>
    <n v="0.5"/>
    <n v="9"/>
    <n v="0.18"/>
    <n v="3"/>
    <n v="0.06"/>
    <n v="1"/>
    <n v="1.72413793103448E-2"/>
    <n v="1"/>
    <n v="1.72413793103448E-2"/>
    <n v="0"/>
    <n v="0"/>
    <n v="0"/>
    <n v="2.4166666666666701"/>
    <n v="23.999999999999964"/>
    <n v="8"/>
    <n v="2.875"/>
  </r>
  <r>
    <n v="2017"/>
    <x v="9"/>
    <x v="4"/>
    <s v="TEAAM"/>
    <x v="205"/>
    <n v="1"/>
    <n v="1"/>
    <n v="5"/>
    <n v="1"/>
    <n v="6"/>
    <n v="0"/>
    <n v="0"/>
    <n v="0"/>
    <n v="57"/>
    <n v="0"/>
    <n v="1"/>
    <n v="27"/>
    <n v="1"/>
    <n v="162"/>
    <n v="1"/>
    <n v="249"/>
    <n v="1"/>
    <n v="5"/>
    <n v="0"/>
    <n v="0"/>
    <n v="1"/>
    <n v="308"/>
    <n v="0"/>
    <n v="0"/>
    <n v="0"/>
    <n v="0"/>
    <n v="0"/>
    <n v="0"/>
    <n v="1"/>
    <n v="1"/>
    <n v="0"/>
    <n v="0"/>
    <n v="0"/>
    <n v="0"/>
    <n v="0"/>
    <n v="0"/>
    <n v="1"/>
    <n v="1"/>
    <n v="0"/>
    <n v="0"/>
    <n v="0"/>
    <n v="0"/>
    <n v="0"/>
    <n v="1"/>
    <n v="1"/>
    <n v="1"/>
    <n v="0"/>
  </r>
  <r>
    <n v="2017"/>
    <x v="9"/>
    <x v="4"/>
    <s v="GADCH"/>
    <x v="130"/>
    <n v="1"/>
    <n v="1"/>
    <n v="2"/>
    <n v="1"/>
    <n v="8"/>
    <n v="0"/>
    <n v="0"/>
    <n v="1"/>
    <n v="11547"/>
    <n v="1"/>
    <n v="1"/>
    <n v="40"/>
    <n v="0"/>
    <n v="0"/>
    <n v="1"/>
    <n v="295"/>
    <n v="1"/>
    <n v="1"/>
    <n v="0"/>
    <n v="0"/>
    <n v="1"/>
    <n v="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9"/>
    <x v="4"/>
    <s v="CHAMA2"/>
    <x v="115"/>
    <n v="200"/>
    <n v="186"/>
    <n v="2.1720430107526898"/>
    <n v="200"/>
    <n v="3.835"/>
    <n v="4"/>
    <n v="0.02"/>
    <n v="53"/>
    <n v="938.28108108108097"/>
    <n v="0.26500000000000001"/>
    <n v="182"/>
    <n v="20.384615384615401"/>
    <n v="66"/>
    <n v="57.969696969696997"/>
    <n v="21"/>
    <n v="163.666666666667"/>
    <n v="19"/>
    <n v="7.0526315789473699"/>
    <n v="166"/>
    <n v="113.867469879518"/>
    <n v="26"/>
    <n v="330.18181818181802"/>
    <n v="174"/>
    <n v="129.15204678362599"/>
    <n v="0.85499999999999998"/>
    <n v="54"/>
    <n v="87.240740740740705"/>
    <n v="0.27"/>
    <n v="17"/>
    <n v="0.77272727272727304"/>
    <n v="3"/>
    <n v="0.13636363636363599"/>
    <n v="39"/>
    <n v="0.22807017543859601"/>
    <n v="7"/>
    <n v="4.0935672514619902E-2"/>
    <n v="2"/>
    <n v="0.01"/>
    <n v="1"/>
    <n v="5.0000000000000001E-3"/>
    <n v="0"/>
    <n v="0"/>
    <n v="3"/>
    <n v="1.98019801980198"/>
    <n v="101.00000000000001"/>
    <n v="16"/>
    <n v="10.75"/>
  </r>
  <r>
    <n v="2017"/>
    <x v="9"/>
    <x v="4"/>
    <s v="CABRO1"/>
    <x v="209"/>
    <n v="2"/>
    <n v="2"/>
    <n v="3.5"/>
    <n v="2"/>
    <n v="4"/>
    <n v="0"/>
    <n v="0"/>
    <n v="0"/>
    <n v="270"/>
    <n v="0"/>
    <n v="2"/>
    <n v="29.5"/>
    <n v="2"/>
    <n v="29.5"/>
    <n v="0"/>
    <n v="0"/>
    <n v="0"/>
    <n v="0"/>
    <n v="2"/>
    <n v="141"/>
    <n v="0"/>
    <n v="0"/>
    <n v="2"/>
    <n v="185.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9"/>
    <x v="4"/>
    <s v="ROKAB"/>
    <x v="193"/>
    <n v="1"/>
    <n v="1"/>
    <n v="2"/>
    <n v="1"/>
    <n v="3"/>
    <n v="0"/>
    <n v="0"/>
    <n v="0"/>
    <n v="-37"/>
    <n v="0"/>
    <n v="0"/>
    <n v="0"/>
    <n v="0"/>
    <n v="0"/>
    <n v="0"/>
    <n v="0"/>
    <n v="0"/>
    <n v="0"/>
    <n v="1"/>
    <n v="44"/>
    <n v="0"/>
    <n v="0"/>
    <n v="1"/>
    <n v="197"/>
    <n v="1"/>
    <n v="1"/>
    <n v="197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9"/>
    <x v="4"/>
    <s v="AMIKE"/>
    <x v="128"/>
    <n v="1"/>
    <n v="1"/>
    <n v="8"/>
    <n v="1"/>
    <n v="9"/>
    <n v="0"/>
    <n v="0"/>
    <n v="0"/>
    <n v="-987"/>
    <n v="0"/>
    <n v="1"/>
    <n v="9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9"/>
    <x v="4"/>
    <s v="STORI"/>
    <x v="117"/>
    <n v="2"/>
    <n v="2"/>
    <n v="2.5"/>
    <n v="2"/>
    <n v="3.5"/>
    <n v="0"/>
    <n v="0"/>
    <n v="2"/>
    <n v="16134"/>
    <n v="1"/>
    <n v="0"/>
    <n v="0"/>
    <n v="0"/>
    <n v="0"/>
    <n v="0"/>
    <n v="0"/>
    <n v="0"/>
    <n v="0"/>
    <n v="1"/>
    <n v="29"/>
    <n v="0"/>
    <n v="0"/>
    <n v="2"/>
    <n v="47"/>
    <n v="1"/>
    <n v="2"/>
    <n v="47"/>
    <n v="1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9"/>
    <x v="4"/>
    <s v="NORKY"/>
    <x v="114"/>
    <n v="290"/>
    <n v="281"/>
    <n v="1.2170818505338099"/>
    <n v="289"/>
    <n v="2.7093425605536301"/>
    <n v="2"/>
    <n v="6.9204152249135002E-3"/>
    <n v="71"/>
    <n v="1078.4523809523801"/>
    <n v="0.24482758620689701"/>
    <n v="211"/>
    <n v="11.2985781990521"/>
    <n v="44"/>
    <n v="38.409090909090899"/>
    <n v="17"/>
    <n v="135.35294117647101"/>
    <n v="17"/>
    <n v="4"/>
    <n v="171"/>
    <n v="64.350877192982495"/>
    <n v="23"/>
    <n v="315.68181818181802"/>
    <n v="266"/>
    <n v="84.349624060150404"/>
    <n v="0.917241379310345"/>
    <n v="154"/>
    <n v="55.577922077922103"/>
    <n v="0.53103448275862097"/>
    <n v="14"/>
    <n v="0.63636363636363602"/>
    <n v="1"/>
    <n v="4.5454545454545497E-2"/>
    <n v="53"/>
    <n v="0.19924812030075201"/>
    <n v="15"/>
    <n v="5.6390977443608999E-2"/>
    <n v="2"/>
    <n v="6.8965517241379301E-3"/>
    <n v="1"/>
    <n v="3.4482758620689698E-3"/>
    <n v="1"/>
    <n v="0"/>
    <n v="7"/>
    <n v="2.10948905109489"/>
    <n v="137.47404844290659"/>
    <n v="16"/>
    <n v="14.25"/>
  </r>
  <r>
    <n v="2017"/>
    <x v="9"/>
    <x v="4"/>
    <s v="REYWI"/>
    <x v="113"/>
    <n v="142"/>
    <n v="136"/>
    <n v="2.2058823529411802"/>
    <n v="142"/>
    <n v="3.72535211267606"/>
    <n v="0"/>
    <n v="0"/>
    <n v="23"/>
    <n v="873.56934306569303"/>
    <n v="0.161971830985916"/>
    <n v="26"/>
    <n v="32.538461538461497"/>
    <n v="25"/>
    <n v="39.840000000000003"/>
    <n v="6"/>
    <n v="175.166666666667"/>
    <n v="4"/>
    <n v="5"/>
    <n v="125"/>
    <n v="83.367999999999995"/>
    <n v="10"/>
    <n v="278.60000000000002"/>
    <n v="132"/>
    <n v="104.14393939393899"/>
    <n v="0.92957746478873204"/>
    <n v="78"/>
    <n v="78.384615384615401"/>
    <n v="0.54929577464788704"/>
    <n v="8"/>
    <n v="0.8"/>
    <n v="1"/>
    <n v="0.1"/>
    <n v="16"/>
    <n v="0.12121212121212099"/>
    <n v="7"/>
    <n v="5.3030303030302997E-2"/>
    <n v="1"/>
    <n v="7.0422535211267599E-3"/>
    <n v="0"/>
    <n v="0"/>
    <n v="0"/>
    <n v="0"/>
    <n v="1"/>
    <n v="1.79746835443038"/>
    <n v="78.999999999999986"/>
    <n v="4"/>
    <n v="24.75"/>
  </r>
  <r>
    <n v="2017"/>
    <x v="9"/>
    <x v="4"/>
    <s v="WAXJE"/>
    <x v="171"/>
    <n v="21"/>
    <n v="21"/>
    <n v="1.28571428571429"/>
    <n v="21"/>
    <n v="2.9047619047619002"/>
    <n v="0"/>
    <n v="0"/>
    <n v="1"/>
    <n v="-40"/>
    <n v="4.7619047619047603E-2"/>
    <n v="21"/>
    <n v="12.1904761904762"/>
    <n v="2"/>
    <n v="136"/>
    <n v="4"/>
    <n v="99"/>
    <n v="4"/>
    <n v="4.25"/>
    <n v="17"/>
    <n v="68.235294117647101"/>
    <n v="4"/>
    <n v="293.5"/>
    <n v="17"/>
    <n v="91"/>
    <n v="0.80952380952380998"/>
    <n v="9"/>
    <n v="90.5555555555556"/>
    <n v="0.42857142857142899"/>
    <n v="2"/>
    <n v="0.5"/>
    <n v="0"/>
    <n v="0"/>
    <n v="1"/>
    <n v="5.8823529411764698E-2"/>
    <n v="0"/>
    <n v="0"/>
    <n v="0"/>
    <n v="0"/>
    <n v="0"/>
    <n v="0"/>
    <n v="0"/>
    <n v="0"/>
    <n v="0"/>
    <n v="1.9090909090909101"/>
    <n v="10.999999999999995"/>
    <n v="4"/>
    <n v="28"/>
  </r>
  <r>
    <n v="2017"/>
    <x v="9"/>
    <x v="4"/>
    <s v="DRELA"/>
    <x v="325"/>
    <n v="21"/>
    <n v="21"/>
    <n v="3.4761904761904798"/>
    <n v="21"/>
    <n v="4.3333333333333304"/>
    <n v="0"/>
    <n v="0"/>
    <n v="2"/>
    <n v="-17.578947368421101"/>
    <n v="9.5238095238095205E-2"/>
    <n v="16"/>
    <n v="21.9375"/>
    <n v="2"/>
    <n v="51.5"/>
    <n v="2"/>
    <n v="137"/>
    <n v="2"/>
    <n v="5"/>
    <n v="17"/>
    <n v="67.529411764705898"/>
    <n v="3"/>
    <n v="566.33333333333303"/>
    <n v="18"/>
    <n v="95"/>
    <n v="0.85714285714285698"/>
    <n v="6"/>
    <n v="54.1666666666667"/>
    <n v="0.28571428571428598"/>
    <n v="2"/>
    <n v="0.66666666666666696"/>
    <n v="1"/>
    <n v="0.33333333333333298"/>
    <n v="3"/>
    <n v="0.16666666666666699"/>
    <n v="0"/>
    <n v="0"/>
    <n v="1"/>
    <n v="4.7619047619047603E-2"/>
    <n v="0"/>
    <n v="0"/>
    <n v="0"/>
    <n v="0"/>
    <n v="1"/>
    <n v="1.9090909090909101"/>
    <n v="10.999999999999995"/>
    <n v="2"/>
    <n v="38.5"/>
  </r>
  <r>
    <n v="2017"/>
    <x v="9"/>
    <x v="4"/>
    <s v="POLAK"/>
    <x v="399"/>
    <n v="1"/>
    <n v="1"/>
    <n v="1"/>
    <n v="1"/>
    <n v="2"/>
    <n v="0"/>
    <n v="0"/>
    <n v="0"/>
    <n v="400"/>
    <n v="0"/>
    <n v="1"/>
    <n v="8"/>
    <n v="0"/>
    <n v="0"/>
    <n v="0"/>
    <n v="0"/>
    <n v="0"/>
    <n v="0"/>
    <n v="1"/>
    <n v="127"/>
    <n v="0"/>
    <n v="0"/>
    <n v="1"/>
    <n v="321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1"/>
    <n v="0"/>
    <n v="0"/>
  </r>
  <r>
    <n v="2017"/>
    <x v="9"/>
    <x v="4"/>
    <s v="FUSNI"/>
    <x v="448"/>
    <n v="1"/>
    <n v="1"/>
    <n v="2"/>
    <n v="1"/>
    <n v="4"/>
    <n v="0"/>
    <n v="0"/>
    <n v="1"/>
    <n v="4133"/>
    <n v="1"/>
    <n v="1"/>
    <n v="17"/>
    <n v="1"/>
    <n v="338"/>
    <n v="1"/>
    <n v="321"/>
    <n v="1"/>
    <n v="13"/>
    <n v="0"/>
    <n v="0"/>
    <n v="1"/>
    <n v="390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40"/>
  </r>
  <r>
    <n v="2017"/>
    <x v="9"/>
    <x v="4"/>
    <s v="WALMI1"/>
    <x v="379"/>
    <n v="17"/>
    <n v="17"/>
    <n v="2.1764705882352899"/>
    <n v="17"/>
    <n v="4.5882352941176503"/>
    <n v="4"/>
    <n v="0.23529411764705899"/>
    <n v="0"/>
    <n v="84.823529411764696"/>
    <n v="0"/>
    <n v="17"/>
    <n v="22.117647058823501"/>
    <n v="3"/>
    <n v="84.3333333333333"/>
    <n v="2"/>
    <n v="119.5"/>
    <n v="2"/>
    <n v="6.5"/>
    <n v="12"/>
    <n v="81.9166666666667"/>
    <n v="3"/>
    <n v="210"/>
    <n v="14"/>
    <n v="119.28571428571399"/>
    <n v="0.82352941176470595"/>
    <n v="3"/>
    <n v="81.6666666666667"/>
    <n v="0.17647058823529399"/>
    <n v="3"/>
    <n v="1"/>
    <n v="1"/>
    <n v="0.33333333333333298"/>
    <n v="7"/>
    <n v="0.5"/>
    <n v="1"/>
    <n v="7.1428571428571397E-2"/>
    <n v="1"/>
    <n v="5.8823529411764698E-2"/>
    <n v="0"/>
    <n v="0"/>
    <n v="0"/>
    <n v="0"/>
    <n v="0"/>
    <n v="1.8888888888888899"/>
    <n v="8.9999999999999947"/>
    <n v="2"/>
    <n v="2.5"/>
  </r>
  <r>
    <n v="2017"/>
    <x v="9"/>
    <x v="4"/>
    <s v="LOSRI"/>
    <x v="463"/>
    <n v="14"/>
    <n v="11"/>
    <n v="2.3636363636363602"/>
    <n v="14"/>
    <n v="3.5"/>
    <n v="0"/>
    <n v="0"/>
    <n v="0"/>
    <n v="73.428571428571402"/>
    <n v="0"/>
    <n v="7"/>
    <n v="14.714285714285699"/>
    <n v="5"/>
    <n v="121"/>
    <n v="2"/>
    <n v="207.5"/>
    <n v="2"/>
    <n v="7.5"/>
    <n v="9"/>
    <n v="136.444444444444"/>
    <n v="2"/>
    <n v="283.5"/>
    <n v="12"/>
    <n v="172.727272727273"/>
    <n v="0.78571428571428603"/>
    <n v="1"/>
    <n v="169"/>
    <n v="7.1428571428571397E-2"/>
    <n v="1"/>
    <n v="0.5"/>
    <n v="0"/>
    <n v="0"/>
    <n v="3"/>
    <n v="0.27272727272727298"/>
    <n v="1"/>
    <n v="9.0909090909090898E-2"/>
    <n v="0"/>
    <n v="0"/>
    <n v="0"/>
    <n v="0"/>
    <n v="0"/>
    <n v="0"/>
    <n v="0"/>
    <n v="1.75"/>
    <n v="8"/>
    <n v="2"/>
    <n v="11"/>
  </r>
  <r>
    <n v="2017"/>
    <x v="9"/>
    <x v="5"/>
    <s v="BANPU"/>
    <x v="167"/>
    <n v="38"/>
    <n v="1"/>
    <n v="10"/>
    <n v="38"/>
    <n v="1.76315789473684"/>
    <n v="0"/>
    <n v="0"/>
    <n v="2"/>
    <n v="12.1944444444444"/>
    <n v="5.2631578947368397E-2"/>
    <n v="17"/>
    <n v="10.0588235294118"/>
    <n v="7"/>
    <n v="21.714285714285701"/>
    <n v="0"/>
    <n v="0"/>
    <n v="0"/>
    <n v="0"/>
    <n v="33"/>
    <n v="27.848484848484802"/>
    <n v="1"/>
    <n v="0"/>
    <n v="37"/>
    <n v="42.6216216216216"/>
    <n v="0.97368421052631604"/>
    <n v="23"/>
    <n v="18.521739130434799"/>
    <n v="0.60526315789473695"/>
    <n v="1"/>
    <n v="0"/>
    <n v="1"/>
    <n v="0"/>
    <n v="2"/>
    <n v="5.4054054054054099E-2"/>
    <n v="3"/>
    <n v="8.1081081081081099E-2"/>
    <n v="2"/>
    <n v="5.2631578947368397E-2"/>
    <n v="0"/>
    <n v="0"/>
    <n v="0"/>
    <n v="0"/>
    <n v="0"/>
    <n v="3.4545454545454501"/>
    <n v="11.000000000000014"/>
    <n v="0"/>
    <n v="0"/>
  </r>
  <r>
    <n v="2017"/>
    <x v="9"/>
    <x v="5"/>
    <s v="SAVPA"/>
    <x v="179"/>
    <n v="1"/>
    <n v="1"/>
    <n v="1"/>
    <n v="1"/>
    <n v="49"/>
    <n v="0"/>
    <n v="0"/>
    <n v="1"/>
    <n v="2632"/>
    <n v="1"/>
    <n v="0"/>
    <n v="0"/>
    <n v="0"/>
    <n v="0"/>
    <n v="0"/>
    <n v="0"/>
    <n v="0"/>
    <n v="0"/>
    <n v="1"/>
    <n v="2"/>
    <n v="0"/>
    <n v="0"/>
    <n v="1"/>
    <n v="10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9"/>
    <x v="5"/>
    <s v="METMI"/>
    <x v="160"/>
    <n v="33"/>
    <n v="2"/>
    <n v="7.5"/>
    <n v="33"/>
    <n v="4.5454545454545503"/>
    <n v="0"/>
    <n v="0"/>
    <n v="7"/>
    <n v="933.3"/>
    <n v="0.21212121212121199"/>
    <n v="21"/>
    <n v="29.8095238095238"/>
    <n v="16"/>
    <n v="56.625"/>
    <n v="4"/>
    <n v="133.5"/>
    <n v="4"/>
    <n v="7.25"/>
    <n v="25"/>
    <n v="133"/>
    <n v="5"/>
    <n v="226.6"/>
    <n v="28"/>
    <n v="159.53571428571399"/>
    <n v="0.84848484848484895"/>
    <n v="3"/>
    <n v="73"/>
    <n v="9.0909090909090898E-2"/>
    <n v="2"/>
    <n v="0.4"/>
    <n v="3"/>
    <n v="0.6"/>
    <n v="10"/>
    <n v="0.35714285714285698"/>
    <n v="4"/>
    <n v="0.14285714285714299"/>
    <n v="0"/>
    <n v="0"/>
    <n v="0"/>
    <n v="0"/>
    <n v="0"/>
    <n v="0"/>
    <n v="0"/>
    <n v="1.73684210526316"/>
    <n v="18.999999999999979"/>
    <n v="4"/>
    <n v="2.75"/>
  </r>
  <r>
    <n v="2017"/>
    <x v="9"/>
    <x v="5"/>
    <s v=".DNK"/>
    <x v="56"/>
    <n v="1"/>
    <n v="0"/>
    <n v="0"/>
    <n v="1"/>
    <n v="9"/>
    <n v="0"/>
    <n v="0"/>
    <n v="1"/>
    <n v="3856"/>
    <n v="1"/>
    <n v="0"/>
    <n v="0"/>
    <n v="0"/>
    <n v="0"/>
    <n v="0"/>
    <n v="0"/>
    <n v="0"/>
    <n v="0"/>
    <n v="1"/>
    <n v="19"/>
    <n v="0"/>
    <n v="0"/>
    <n v="1"/>
    <n v="39"/>
    <n v="1"/>
    <n v="1"/>
    <n v="39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9"/>
    <x v="5"/>
    <s v="LESRO"/>
    <x v="137"/>
    <n v="218"/>
    <n v="6"/>
    <n v="4.1666666666666696"/>
    <n v="218"/>
    <n v="4.4174311926605503"/>
    <n v="4"/>
    <n v="1.8348623853211E-2"/>
    <n v="69"/>
    <n v="1506.75980392157"/>
    <n v="0.31651376146789001"/>
    <n v="182"/>
    <n v="26.1593406593407"/>
    <n v="92"/>
    <n v="63.771739130434803"/>
    <n v="33"/>
    <n v="198.030303030303"/>
    <n v="28"/>
    <n v="26.1071428571429"/>
    <n v="168"/>
    <n v="141.125"/>
    <n v="36"/>
    <n v="398.85294117647101"/>
    <n v="182"/>
    <n v="169.42857142857099"/>
    <n v="0.83486238532110102"/>
    <n v="6"/>
    <n v="99.5"/>
    <n v="2.7522935779816501E-2"/>
    <n v="26"/>
    <n v="0.76470588235294101"/>
    <n v="6"/>
    <n v="0.17647058823529399"/>
    <n v="49"/>
    <n v="0.269230769230769"/>
    <n v="20"/>
    <n v="0.10989010989011"/>
    <n v="2"/>
    <n v="9.1743119266054999E-3"/>
    <n v="1"/>
    <n v="4.5871559633027499E-3"/>
    <n v="0"/>
    <n v="0"/>
    <n v="2"/>
    <n v="1.9122807017543899"/>
    <n v="113.99999999999976"/>
    <n v="34"/>
    <n v="258.52941176470603"/>
  </r>
  <r>
    <n v="2017"/>
    <x v="9"/>
    <x v="5"/>
    <s v="PALRA"/>
    <x v="164"/>
    <n v="2"/>
    <n v="1"/>
    <n v="0"/>
    <n v="2"/>
    <n v="7.5"/>
    <n v="0"/>
    <n v="0"/>
    <n v="1"/>
    <n v="5146.5"/>
    <n v="0.5"/>
    <n v="2"/>
    <n v="15.5"/>
    <n v="0"/>
    <n v="0"/>
    <n v="0"/>
    <n v="0"/>
    <n v="0"/>
    <n v="0"/>
    <n v="2"/>
    <n v="75"/>
    <n v="0"/>
    <n v="0"/>
    <n v="2"/>
    <n v="90.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9"/>
    <x v="5"/>
    <s v="EDDOC"/>
    <x v="337"/>
    <n v="17"/>
    <n v="0"/>
    <n v="0"/>
    <n v="2"/>
    <n v="5"/>
    <n v="0"/>
    <n v="0"/>
    <n v="17"/>
    <n v="6125"/>
    <n v="1"/>
    <n v="1"/>
    <n v="270"/>
    <n v="1"/>
    <n v="306"/>
    <n v="1"/>
    <n v="263"/>
    <n v="1"/>
    <n v="3"/>
    <n v="0"/>
    <n v="0"/>
    <n v="1"/>
    <n v="985"/>
    <n v="1"/>
    <n v="51"/>
    <n v="5.8823529411764698E-2"/>
    <n v="0"/>
    <n v="0"/>
    <n v="0"/>
    <n v="1"/>
    <n v="1"/>
    <n v="0"/>
    <n v="0"/>
    <n v="0"/>
    <n v="0"/>
    <n v="0"/>
    <n v="0"/>
    <n v="0"/>
    <n v="0"/>
    <n v="0"/>
    <n v="0"/>
    <n v="14"/>
    <n v="1"/>
    <n v="1"/>
    <n v="1"/>
    <n v="17"/>
    <n v="1"/>
    <n v="4"/>
  </r>
  <r>
    <n v="2017"/>
    <x v="9"/>
    <x v="5"/>
    <s v="BELMA"/>
    <x v="278"/>
    <n v="2"/>
    <n v="1"/>
    <n v="37"/>
    <n v="2"/>
    <n v="21.5"/>
    <n v="0"/>
    <n v="0"/>
    <n v="1"/>
    <n v="3670.5"/>
    <n v="0.5"/>
    <n v="2"/>
    <n v="22"/>
    <n v="1"/>
    <n v="119"/>
    <n v="2"/>
    <n v="83"/>
    <n v="2"/>
    <n v="2.5"/>
    <n v="0"/>
    <n v="0"/>
    <n v="2"/>
    <n v="52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24"/>
  </r>
  <r>
    <n v="2017"/>
    <x v="9"/>
    <x v="5"/>
    <s v="POLSTE"/>
    <x v="142"/>
    <n v="66"/>
    <n v="0"/>
    <n v="0"/>
    <n v="63"/>
    <n v="4.3015873015872996"/>
    <n v="4"/>
    <n v="6.3492063492063502E-2"/>
    <n v="20"/>
    <n v="932.52459016393402"/>
    <n v="0.30303030303030298"/>
    <n v="49"/>
    <n v="26.285714285714299"/>
    <n v="21"/>
    <n v="127.095238095238"/>
    <n v="9"/>
    <n v="197"/>
    <n v="9"/>
    <n v="25.5555555555556"/>
    <n v="43"/>
    <n v="80"/>
    <n v="11"/>
    <n v="527.63636363636397"/>
    <n v="52"/>
    <n v="156.711538461538"/>
    <n v="0.78787878787878796"/>
    <n v="24"/>
    <n v="81.8333333333333"/>
    <n v="0.36363636363636398"/>
    <n v="9"/>
    <n v="0.81818181818181801"/>
    <n v="1"/>
    <n v="9.0909090909090898E-2"/>
    <n v="10"/>
    <n v="0.19230769230769201"/>
    <n v="2"/>
    <n v="3.8461538461538498E-2"/>
    <n v="0"/>
    <n v="0"/>
    <n v="0"/>
    <n v="0"/>
    <n v="3"/>
    <n v="0"/>
    <n v="0"/>
    <n v="2.625"/>
    <n v="25.142857142857142"/>
    <n v="10"/>
    <n v="0.5"/>
  </r>
  <r>
    <n v="2017"/>
    <x v="9"/>
    <x v="5"/>
    <s v="HORJO"/>
    <x v="141"/>
    <n v="220"/>
    <n v="5"/>
    <n v="13.6"/>
    <n v="220"/>
    <n v="4.1181818181818199"/>
    <n v="4"/>
    <n v="1.8181818181818198E-2"/>
    <n v="65"/>
    <n v="1401.64563106796"/>
    <n v="0.29545454545454602"/>
    <n v="189"/>
    <n v="20.015873015873002"/>
    <n v="110"/>
    <n v="59.736363636363599"/>
    <n v="17"/>
    <n v="218.70588235294099"/>
    <n v="15"/>
    <n v="9.93333333333333"/>
    <n v="196"/>
    <n v="133.09693877551001"/>
    <n v="18"/>
    <n v="348.33333333333297"/>
    <n v="202"/>
    <n v="158.95544554455401"/>
    <n v="0.91818181818181799"/>
    <n v="7"/>
    <n v="91.285714285714306"/>
    <n v="3.1818181818181801E-2"/>
    <n v="16"/>
    <n v="0.88888888888888895"/>
    <n v="6"/>
    <n v="0.33333333333333298"/>
    <n v="62"/>
    <n v="0.30693069306930698"/>
    <n v="9"/>
    <n v="4.4554455445544601E-2"/>
    <n v="2"/>
    <n v="9.0909090909090905E-3"/>
    <n v="0"/>
    <n v="0"/>
    <n v="0"/>
    <n v="0"/>
    <n v="2"/>
    <n v="1.76"/>
    <n v="125"/>
    <n v="17"/>
    <n v="18.294117647058801"/>
  </r>
  <r>
    <n v="2017"/>
    <x v="9"/>
    <x v="5"/>
    <s v="MCCCAM"/>
    <x v="157"/>
    <n v="127"/>
    <n v="11"/>
    <n v="5.1818181818181799"/>
    <n v="126"/>
    <n v="6.6507936507936503"/>
    <n v="4"/>
    <n v="3.1746031746031703E-2"/>
    <n v="45"/>
    <n v="2086.6178861788599"/>
    <n v="0.35433070866141703"/>
    <n v="79"/>
    <n v="19.670886075949401"/>
    <n v="36"/>
    <n v="43.8333333333333"/>
    <n v="29"/>
    <n v="164"/>
    <n v="22"/>
    <n v="12.7727272727273"/>
    <n v="95"/>
    <n v="63.578947368421098"/>
    <n v="29"/>
    <n v="323.29629629629602"/>
    <n v="97"/>
    <n v="83.15625"/>
    <n v="0.75590551181102394"/>
    <n v="24"/>
    <n v="45.25"/>
    <n v="0.18897637795275599"/>
    <n v="21"/>
    <n v="0.77777777777777801"/>
    <n v="4"/>
    <n v="0.148148148148148"/>
    <n v="6"/>
    <n v="6.25E-2"/>
    <n v="2"/>
    <n v="2.0833333333333301E-2"/>
    <n v="0"/>
    <n v="0"/>
    <n v="0"/>
    <n v="0"/>
    <n v="1"/>
    <n v="0"/>
    <n v="5"/>
    <n v="2.25"/>
    <n v="56.444444444444443"/>
    <n v="25"/>
    <n v="18.96"/>
  </r>
  <r>
    <n v="2017"/>
    <x v="9"/>
    <x v="5"/>
    <s v="CLAJAS"/>
    <x v="464"/>
    <n v="1"/>
    <n v="0"/>
    <n v="0"/>
    <n v="1"/>
    <n v="0"/>
    <n v="0"/>
    <n v="0"/>
    <n v="1"/>
    <n v="3684"/>
    <n v="1"/>
    <n v="0"/>
    <n v="0"/>
    <n v="0"/>
    <n v="0"/>
    <n v="1"/>
    <n v="0"/>
    <n v="1"/>
    <n v="144"/>
    <n v="0"/>
    <n v="0"/>
    <n v="1"/>
    <n v="139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9"/>
    <x v="5"/>
    <s v="PETRI"/>
    <x v="143"/>
    <n v="65"/>
    <n v="10"/>
    <n v="2.2000000000000002"/>
    <n v="65"/>
    <n v="7.6923076923076898"/>
    <n v="2"/>
    <n v="3.0769230769230799E-2"/>
    <n v="57"/>
    <n v="6496.1875"/>
    <n v="0.87692307692307703"/>
    <n v="55"/>
    <n v="22.781818181818199"/>
    <n v="29"/>
    <n v="166.72413793103399"/>
    <n v="23"/>
    <n v="183.60869565217399"/>
    <n v="20"/>
    <n v="18.100000000000001"/>
    <n v="41"/>
    <n v="116.560975609756"/>
    <n v="24"/>
    <n v="542.125"/>
    <n v="41"/>
    <n v="169.243902439024"/>
    <n v="0.63076923076923097"/>
    <n v="11"/>
    <n v="59.272727272727302"/>
    <n v="0.16923076923076899"/>
    <n v="17"/>
    <n v="0.70833333333333304"/>
    <n v="5"/>
    <n v="0.20833333333333301"/>
    <n v="10"/>
    <n v="0.24390243902438999"/>
    <n v="0"/>
    <n v="0"/>
    <n v="1"/>
    <n v="1.5384615384615399E-2"/>
    <n v="0"/>
    <n v="0"/>
    <n v="0"/>
    <n v="0"/>
    <n v="1"/>
    <n v="2.7083333333333299"/>
    <n v="24.000000000000028"/>
    <n v="23"/>
    <n v="77.2173913043478"/>
  </r>
  <r>
    <n v="2017"/>
    <x v="9"/>
    <x v="5"/>
    <s v="MATMI"/>
    <x v="144"/>
    <n v="178"/>
    <n v="12"/>
    <n v="6.1666666666666696"/>
    <n v="178"/>
    <n v="5.7752808988764004"/>
    <n v="9"/>
    <n v="5.0561797752809001E-2"/>
    <n v="84"/>
    <n v="3190.2857142857101"/>
    <n v="0.47191011235955099"/>
    <n v="135"/>
    <n v="34.022222222222197"/>
    <n v="71"/>
    <n v="86.1408450704225"/>
    <n v="28"/>
    <n v="219.57142857142901"/>
    <n v="26"/>
    <n v="19.269230769230798"/>
    <n v="147"/>
    <n v="154.32653061224499"/>
    <n v="29"/>
    <n v="458.241379310345"/>
    <n v="149"/>
    <n v="185.30872483221501"/>
    <n v="0.83707865168539297"/>
    <n v="10"/>
    <n v="73.2"/>
    <n v="5.6179775280898903E-2"/>
    <n v="23"/>
    <n v="0.79310344827586199"/>
    <n v="7"/>
    <n v="0.24137931034482801"/>
    <n v="44"/>
    <n v="0.29530201342281898"/>
    <n v="14"/>
    <n v="9.3959731543624206E-2"/>
    <n v="2"/>
    <n v="1.1235955056179799E-2"/>
    <n v="0"/>
    <n v="0"/>
    <n v="0"/>
    <n v="0"/>
    <n v="2"/>
    <n v="1.9347826086956501"/>
    <n v="92.000000000000099"/>
    <n v="28"/>
    <n v="1.6071428571428601"/>
  </r>
  <r>
    <n v="2017"/>
    <x v="9"/>
    <x v="5"/>
    <s v="POLCA"/>
    <x v="54"/>
    <n v="96"/>
    <n v="5"/>
    <n v="3.2"/>
    <n v="94"/>
    <n v="2.4255319148936199"/>
    <n v="4"/>
    <n v="4.2553191489361701E-2"/>
    <n v="29"/>
    <n v="1668.7738095238101"/>
    <n v="0.30208333333333298"/>
    <n v="67"/>
    <n v="21.910447761194"/>
    <n v="24"/>
    <n v="122.875"/>
    <n v="22"/>
    <n v="249.40909090909099"/>
    <n v="22"/>
    <n v="21.5"/>
    <n v="60"/>
    <n v="85.533333333333303"/>
    <n v="24"/>
    <n v="448.125"/>
    <n v="70"/>
    <n v="97.728571428571399"/>
    <n v="0.72916666666666696"/>
    <n v="15"/>
    <n v="37.4"/>
    <n v="0.15625"/>
    <n v="15"/>
    <n v="0.625"/>
    <n v="3"/>
    <n v="0.125"/>
    <n v="8"/>
    <n v="0.114285714285714"/>
    <n v="0"/>
    <n v="0"/>
    <n v="0"/>
    <n v="0"/>
    <n v="0"/>
    <n v="0"/>
    <n v="2"/>
    <n v="0"/>
    <n v="2"/>
    <n v="1.9583333333333299"/>
    <n v="49.021276595744766"/>
    <n v="22"/>
    <n v="8.9545454545454604"/>
  </r>
  <r>
    <n v="2017"/>
    <x v="9"/>
    <x v="5"/>
    <s v="WILBRI"/>
    <x v="140"/>
    <n v="102"/>
    <n v="7"/>
    <n v="10.285714285714301"/>
    <n v="100"/>
    <n v="7.54"/>
    <n v="4"/>
    <n v="0.04"/>
    <n v="51"/>
    <n v="2617.2236842105299"/>
    <n v="0.5"/>
    <n v="75"/>
    <n v="23.3066666666667"/>
    <n v="35"/>
    <n v="58.8857142857143"/>
    <n v="23"/>
    <n v="110.95652173913"/>
    <n v="21"/>
    <n v="59.857142857142897"/>
    <n v="69"/>
    <n v="72.202898550724598"/>
    <n v="24"/>
    <n v="394.45833333333297"/>
    <n v="76"/>
    <n v="103.342105263158"/>
    <n v="0.74509803921568596"/>
    <n v="30"/>
    <n v="42.1"/>
    <n v="0.29411764705882398"/>
    <n v="15"/>
    <n v="0.625"/>
    <n v="2"/>
    <n v="8.3333333333333301E-2"/>
    <n v="17"/>
    <n v="0.22368421052631601"/>
    <n v="3"/>
    <n v="3.94736842105263E-2"/>
    <n v="3"/>
    <n v="2.9411764705882401E-2"/>
    <n v="1"/>
    <n v="9.8039215686274508E-3"/>
    <n v="2"/>
    <n v="0"/>
    <n v="4"/>
    <n v="1.9607843137254899"/>
    <n v="52.02000000000001"/>
    <n v="23"/>
    <n v="7.0869565217391299"/>
  </r>
  <r>
    <n v="2017"/>
    <x v="9"/>
    <x v="5"/>
    <s v="LORBR1"/>
    <x v="135"/>
    <n v="421"/>
    <n v="47"/>
    <n v="2.4893617021276602"/>
    <n v="420"/>
    <n v="1.62380952380952"/>
    <n v="24"/>
    <n v="5.7142857142857099E-2"/>
    <n v="118"/>
    <n v="1742.5318627450999"/>
    <n v="0.280285035629454"/>
    <n v="339"/>
    <n v="22.3687315634218"/>
    <n v="131"/>
    <n v="105.69465648855"/>
    <n v="183"/>
    <n v="120.737704918033"/>
    <n v="166"/>
    <n v="32.060240963855399"/>
    <n v="222"/>
    <n v="113"/>
    <n v="188"/>
    <n v="338.6"/>
    <n v="233"/>
    <n v="173.682403433476"/>
    <n v="0.55344418052256505"/>
    <n v="30"/>
    <n v="35.033333333333303"/>
    <n v="7.1258907363420401E-2"/>
    <n v="121"/>
    <n v="0.67222222222222205"/>
    <n v="28"/>
    <n v="0.155555555555556"/>
    <n v="87"/>
    <n v="0.37339055793991399"/>
    <n v="8"/>
    <n v="3.4334763948497903E-2"/>
    <n v="2"/>
    <n v="4.7505938242280296E-3"/>
    <n v="1"/>
    <n v="2.37529691211401E-3"/>
    <n v="0"/>
    <n v="0"/>
    <n v="1"/>
    <n v="2.3651685393258401"/>
    <n v="178.0000000000002"/>
    <n v="172"/>
    <n v="2.9289940828402399"/>
  </r>
  <r>
    <n v="2017"/>
    <x v="9"/>
    <x v="5"/>
    <s v="WALJO2"/>
    <x v="136"/>
    <n v="247"/>
    <n v="47"/>
    <n v="2.6595744680851099"/>
    <n v="247"/>
    <n v="3.8461538461538498"/>
    <n v="4"/>
    <n v="1.6194331983805699E-2"/>
    <n v="19"/>
    <n v="172.52564102564099"/>
    <n v="7.69230769230769E-2"/>
    <n v="233"/>
    <n v="17.7381974248927"/>
    <n v="108"/>
    <n v="109.083333333333"/>
    <n v="135"/>
    <n v="135.80000000000001"/>
    <n v="128"/>
    <n v="27.3359375"/>
    <n v="102"/>
    <n v="172.64705882352899"/>
    <n v="138"/>
    <n v="437.186567164179"/>
    <n v="109"/>
    <n v="203.54629629629599"/>
    <n v="0.437246963562753"/>
    <n v="7"/>
    <n v="99.285714285714306"/>
    <n v="2.8340080971659899E-2"/>
    <n v="86"/>
    <n v="0.64179104477611904"/>
    <n v="17"/>
    <n v="0.12686567164179099"/>
    <n v="69"/>
    <n v="0.63888888888888895"/>
    <n v="5"/>
    <n v="4.6296296296296301E-2"/>
    <n v="1"/>
    <n v="4.0485829959514196E-3"/>
    <n v="0"/>
    <n v="0"/>
    <n v="0"/>
    <n v="0"/>
    <n v="3"/>
    <n v="1.8571428571428601"/>
    <n v="132.9999999999998"/>
    <n v="133"/>
    <n v="4.6917293233082704"/>
  </r>
  <r>
    <n v="2017"/>
    <x v="9"/>
    <x v="5"/>
    <s v="STERO3"/>
    <x v="163"/>
    <n v="43"/>
    <n v="9"/>
    <n v="3.2222222222222201"/>
    <n v="43"/>
    <n v="5.2325581395348797"/>
    <n v="0"/>
    <n v="0"/>
    <n v="29"/>
    <n v="4246.1428571428596"/>
    <n v="0.67441860465116299"/>
    <n v="28"/>
    <n v="15.214285714285699"/>
    <n v="9"/>
    <n v="112.555555555556"/>
    <n v="12"/>
    <n v="146.166666666667"/>
    <n v="11"/>
    <n v="26.909090909090899"/>
    <n v="30"/>
    <n v="83.6"/>
    <n v="12"/>
    <n v="264.66666666666703"/>
    <n v="31"/>
    <n v="98.548387096774206"/>
    <n v="0.72093023255814004"/>
    <n v="10"/>
    <n v="30"/>
    <n v="0.232558139534884"/>
    <n v="10"/>
    <n v="0.83333333333333304"/>
    <n v="5"/>
    <n v="0.41666666666666702"/>
    <n v="6"/>
    <n v="0.19354838709677399"/>
    <n v="0"/>
    <n v="0"/>
    <n v="0"/>
    <n v="0"/>
    <n v="0"/>
    <n v="0"/>
    <n v="0"/>
    <n v="0"/>
    <n v="2"/>
    <n v="2.3888888888888902"/>
    <n v="17.999999999999989"/>
    <n v="12"/>
    <n v="5.5"/>
  </r>
  <r>
    <n v="2017"/>
    <x v="9"/>
    <x v="5"/>
    <s v="VELDU"/>
    <x v="158"/>
    <n v="47"/>
    <n v="2"/>
    <n v="16.5"/>
    <n v="47"/>
    <n v="1.9787234042553199"/>
    <n v="0"/>
    <n v="0"/>
    <n v="17"/>
    <n v="2130.1702127659601"/>
    <n v="0.36170212765957499"/>
    <n v="42"/>
    <n v="28.523809523809501"/>
    <n v="19"/>
    <n v="58.842105263157897"/>
    <n v="3"/>
    <n v="285.33333333333297"/>
    <n v="3"/>
    <n v="120"/>
    <n v="41"/>
    <n v="147.243902439024"/>
    <n v="3"/>
    <n v="480.66666666666703"/>
    <n v="44"/>
    <n v="167.06818181818201"/>
    <n v="0.93617021276595802"/>
    <n v="4"/>
    <n v="142"/>
    <n v="8.5106382978723402E-2"/>
    <n v="3"/>
    <n v="1"/>
    <n v="0"/>
    <n v="0"/>
    <n v="6"/>
    <n v="0.13636363636363599"/>
    <n v="7"/>
    <n v="0.15909090909090901"/>
    <n v="0"/>
    <n v="0"/>
    <n v="0"/>
    <n v="0"/>
    <n v="0"/>
    <n v="0"/>
    <n v="1"/>
    <n v="1.8076923076923099"/>
    <n v="25.999999999999968"/>
    <n v="3"/>
    <n v="4"/>
  </r>
  <r>
    <n v="2017"/>
    <x v="9"/>
    <x v="5"/>
    <s v="WELVA"/>
    <x v="153"/>
    <n v="61"/>
    <n v="11"/>
    <n v="5.7272727272727302"/>
    <n v="60"/>
    <n v="5.9666666666666703"/>
    <n v="2"/>
    <n v="3.3333333333333298E-2"/>
    <n v="5"/>
    <n v="556.77049180327901"/>
    <n v="8.1967213114754106E-2"/>
    <n v="56"/>
    <n v="28.696428571428601"/>
    <n v="26"/>
    <n v="70.115384615384599"/>
    <n v="11"/>
    <n v="104.636363636364"/>
    <n v="9"/>
    <n v="19"/>
    <n v="47"/>
    <n v="128.38297872340399"/>
    <n v="12"/>
    <n v="428"/>
    <n v="48"/>
    <n v="158.5"/>
    <n v="0.786885245901639"/>
    <n v="18"/>
    <n v="99.7222222222222"/>
    <n v="0.29508196721311503"/>
    <n v="9"/>
    <n v="0.75"/>
    <n v="1"/>
    <n v="8.3333333333333301E-2"/>
    <n v="10"/>
    <n v="0.20833333333333301"/>
    <n v="2"/>
    <n v="4.1666666666666699E-2"/>
    <n v="0"/>
    <n v="0"/>
    <n v="0"/>
    <n v="0"/>
    <n v="1"/>
    <n v="0"/>
    <n v="1"/>
    <n v="1.6216216216216199"/>
    <n v="37.616666666666703"/>
    <n v="10"/>
    <n v="0.9"/>
  </r>
  <r>
    <n v="2017"/>
    <x v="9"/>
    <x v="5"/>
    <s v="HOWKE"/>
    <x v="149"/>
    <n v="107"/>
    <n v="14"/>
    <n v="8.28571428571429"/>
    <n v="107"/>
    <n v="5.8691588785046704"/>
    <n v="0"/>
    <n v="0"/>
    <n v="34"/>
    <n v="1698.5"/>
    <n v="0.31775700934579398"/>
    <n v="82"/>
    <n v="81.097560975609795"/>
    <n v="47"/>
    <n v="99.042553191489404"/>
    <n v="51"/>
    <n v="195.03921568627501"/>
    <n v="47"/>
    <n v="33.2340425531915"/>
    <n v="53"/>
    <n v="147.32075471698101"/>
    <n v="52"/>
    <n v="439.16326530612201"/>
    <n v="55"/>
    <n v="179.07272727272701"/>
    <n v="0.51401869158878499"/>
    <n v="2"/>
    <n v="136.5"/>
    <n v="1.86915887850467E-2"/>
    <n v="41"/>
    <n v="0.83673469387755095"/>
    <n v="4"/>
    <n v="8.1632653061224497E-2"/>
    <n v="26"/>
    <n v="0.472727272727273"/>
    <n v="3"/>
    <n v="5.4545454545454501E-2"/>
    <n v="0"/>
    <n v="0"/>
    <n v="0"/>
    <n v="0"/>
    <n v="0"/>
    <n v="0"/>
    <n v="2"/>
    <n v="1.5970149253731301"/>
    <n v="67.000000000000185"/>
    <n v="46"/>
    <n v="1.4565217391304299"/>
  </r>
  <r>
    <n v="2017"/>
    <x v="9"/>
    <x v="5"/>
    <s v="RUMAS1"/>
    <x v="151"/>
    <n v="211"/>
    <n v="8"/>
    <n v="1"/>
    <n v="211"/>
    <n v="3.75829383886256"/>
    <n v="8"/>
    <n v="3.7914691943128E-2"/>
    <n v="111"/>
    <n v="4576.4974619289296"/>
    <n v="0.52606635071090002"/>
    <n v="164"/>
    <n v="21.707317073170699"/>
    <n v="82"/>
    <n v="71.365853658536594"/>
    <n v="40"/>
    <n v="161.69999999999999"/>
    <n v="29"/>
    <n v="22.724137931034502"/>
    <n v="166"/>
    <n v="115.28313253012"/>
    <n v="41"/>
    <n v="307.19512195122002"/>
    <n v="170"/>
    <n v="145.082352941176"/>
    <n v="0.80568720379146896"/>
    <n v="12"/>
    <n v="62.9166666666667"/>
    <n v="5.6872037914691899E-2"/>
    <n v="26"/>
    <n v="0.63414634146341498"/>
    <n v="10"/>
    <n v="0.24390243902438999"/>
    <n v="56"/>
    <n v="0.32941176470588202"/>
    <n v="13"/>
    <n v="7.6470588235294096E-2"/>
    <n v="1"/>
    <n v="4.739336492891E-3"/>
    <n v="0"/>
    <n v="0"/>
    <n v="0"/>
    <n v="0"/>
    <n v="2"/>
    <n v="2.0288461538461502"/>
    <n v="104.00000000000018"/>
    <n v="39"/>
    <n v="4"/>
  </r>
  <r>
    <n v="2017"/>
    <x v="9"/>
    <x v="5"/>
    <s v="WIDDE"/>
    <x v="145"/>
    <n v="119"/>
    <n v="10"/>
    <n v="21.5"/>
    <n v="118"/>
    <n v="4.1949152542372898"/>
    <n v="2"/>
    <n v="1.6949152542372899E-2"/>
    <n v="90"/>
    <n v="6127.9298245614"/>
    <n v="0.75630252100840301"/>
    <n v="94"/>
    <n v="37.159574468085097"/>
    <n v="32"/>
    <n v="98.375"/>
    <n v="38"/>
    <n v="184.842105263158"/>
    <n v="32"/>
    <n v="18.71875"/>
    <n v="73"/>
    <n v="140.50684931506899"/>
    <n v="41"/>
    <n v="406.78947368421098"/>
    <n v="77"/>
    <n v="169.64935064935099"/>
    <n v="0.64705882352941202"/>
    <n v="18"/>
    <n v="58.1111111111111"/>
    <n v="0.151260504201681"/>
    <n v="19"/>
    <n v="0.5"/>
    <n v="3"/>
    <n v="7.8947368421052599E-2"/>
    <n v="15"/>
    <n v="0.19480519480519501"/>
    <n v="4"/>
    <n v="5.1948051948052E-2"/>
    <n v="0"/>
    <n v="0"/>
    <n v="0"/>
    <n v="0"/>
    <n v="1"/>
    <n v="0"/>
    <n v="2"/>
    <n v="1.6619718309859199"/>
    <n v="71.601694915254043"/>
    <n v="35"/>
    <n v="5.9428571428571404"/>
  </r>
  <r>
    <n v="2017"/>
    <x v="9"/>
    <x v="5"/>
    <s v="VARVI1"/>
    <x v="465"/>
    <n v="11"/>
    <n v="1"/>
    <n v="3"/>
    <n v="11"/>
    <n v="5.6363636363636402"/>
    <n v="0"/>
    <n v="0"/>
    <n v="0"/>
    <n v="-6.1818181818181799"/>
    <n v="0"/>
    <n v="11"/>
    <n v="19.545454545454501"/>
    <n v="3"/>
    <n v="179.666666666667"/>
    <n v="11"/>
    <n v="145.363636363636"/>
    <n v="9"/>
    <n v="4.2222222222222197"/>
    <n v="0"/>
    <n v="0"/>
    <n v="11"/>
    <n v="276.90909090909099"/>
    <n v="0"/>
    <n v="0"/>
    <n v="0"/>
    <n v="0"/>
    <n v="0"/>
    <n v="0"/>
    <n v="6"/>
    <n v="0.54545454545454497"/>
    <n v="1"/>
    <n v="9.0909090909090898E-2"/>
    <n v="0"/>
    <n v="0"/>
    <n v="0"/>
    <n v="0"/>
    <n v="0"/>
    <n v="0"/>
    <n v="0"/>
    <n v="0"/>
    <n v="0"/>
    <n v="0"/>
    <n v="0"/>
    <n v="1.2222222222222201"/>
    <n v="9.000000000000016"/>
    <n v="11"/>
    <n v="1.63636363636364"/>
  </r>
  <r>
    <n v="2017"/>
    <x v="9"/>
    <x v="5"/>
    <s v="NECDA"/>
    <x v="83"/>
    <n v="123"/>
    <n v="2"/>
    <n v="7"/>
    <n v="123"/>
    <n v="10.1219512195122"/>
    <n v="2"/>
    <n v="1.6260162601626001E-2"/>
    <n v="60"/>
    <n v="1217.55445544554"/>
    <n v="0.48780487804878098"/>
    <n v="86"/>
    <n v="29.9651162790698"/>
    <n v="26"/>
    <n v="118.42307692307701"/>
    <n v="8"/>
    <n v="321.625"/>
    <n v="7"/>
    <n v="17.428571428571399"/>
    <n v="111"/>
    <n v="93.081081081081095"/>
    <n v="9"/>
    <n v="536.25"/>
    <n v="114"/>
    <n v="118.438596491228"/>
    <n v="0.92682926829268297"/>
    <n v="47"/>
    <n v="56.489361702127702"/>
    <n v="0.38211382113821102"/>
    <n v="4"/>
    <n v="0.5"/>
    <n v="2"/>
    <n v="0.25"/>
    <n v="15"/>
    <n v="0.13157894736842099"/>
    <n v="4"/>
    <n v="3.5087719298245598E-2"/>
    <n v="1"/>
    <n v="8.1300813008130107E-3"/>
    <n v="0"/>
    <n v="0"/>
    <n v="0"/>
    <n v="0"/>
    <n v="2"/>
    <n v="2.2363636363636399"/>
    <n v="54.999999999999915"/>
    <n v="6"/>
    <n v="41.6666666666667"/>
  </r>
  <r>
    <n v="2017"/>
    <x v="9"/>
    <x v="5"/>
    <s v="WILDA2"/>
    <x v="161"/>
    <n v="30"/>
    <n v="2"/>
    <n v="2.5"/>
    <n v="30"/>
    <n v="2.56666666666667"/>
    <n v="0"/>
    <n v="0"/>
    <n v="2"/>
    <n v="268.68965517241401"/>
    <n v="6.6666666666666693E-2"/>
    <n v="27"/>
    <n v="14.148148148148101"/>
    <n v="17"/>
    <n v="135.70588235294099"/>
    <n v="15"/>
    <n v="177.13333333333301"/>
    <n v="15"/>
    <n v="16.8"/>
    <n v="15"/>
    <n v="149.53333333333299"/>
    <n v="15"/>
    <n v="685.42857142857099"/>
    <n v="15"/>
    <n v="252.2"/>
    <n v="0.5"/>
    <n v="1"/>
    <n v="408"/>
    <n v="3.3333333333333298E-2"/>
    <n v="9"/>
    <n v="0.64285714285714302"/>
    <n v="5"/>
    <n v="0.35714285714285698"/>
    <n v="5"/>
    <n v="0.33333333333333298"/>
    <n v="0"/>
    <n v="0"/>
    <n v="0"/>
    <n v="0"/>
    <n v="0"/>
    <n v="0"/>
    <n v="0"/>
    <n v="0"/>
    <n v="0"/>
    <n v="1.76470588235294"/>
    <n v="17.000000000000011"/>
    <n v="15"/>
    <n v="1.6"/>
  </r>
  <r>
    <n v="2017"/>
    <x v="9"/>
    <x v="5"/>
    <s v="STERA"/>
    <x v="152"/>
    <n v="37"/>
    <n v="1"/>
    <n v="0"/>
    <n v="37"/>
    <n v="2.4054054054054101"/>
    <n v="2"/>
    <n v="5.4054054054054099E-2"/>
    <n v="3"/>
    <n v="535.66666666666697"/>
    <n v="8.1081081081081099E-2"/>
    <n v="26"/>
    <n v="30.730769230769202"/>
    <n v="16"/>
    <n v="126.25"/>
    <n v="11"/>
    <n v="170.18181818181799"/>
    <n v="8"/>
    <n v="28"/>
    <n v="25"/>
    <n v="110.96"/>
    <n v="11"/>
    <n v="522.33333333333303"/>
    <n v="26"/>
    <n v="144.230769230769"/>
    <n v="0.70270270270270296"/>
    <n v="2"/>
    <n v="61.5"/>
    <n v="5.4054054054054099E-2"/>
    <n v="7"/>
    <n v="0.77777777777777801"/>
    <n v="2"/>
    <n v="0.22222222222222199"/>
    <n v="6"/>
    <n v="0.230769230769231"/>
    <n v="1"/>
    <n v="3.8461538461538498E-2"/>
    <n v="0"/>
    <n v="0"/>
    <n v="0"/>
    <n v="0"/>
    <n v="0"/>
    <n v="0"/>
    <n v="0"/>
    <n v="1.6818181818181801"/>
    <n v="22.000000000000021"/>
    <n v="11"/>
    <n v="2.4545454545454501"/>
  </r>
  <r>
    <n v="2017"/>
    <x v="9"/>
    <x v="5"/>
    <s v="SCDGA"/>
    <x v="138"/>
    <n v="13"/>
    <n v="0"/>
    <n v="0"/>
    <n v="13"/>
    <n v="1.3846153846153799"/>
    <n v="0"/>
    <n v="0"/>
    <n v="1"/>
    <n v="181.416666666667"/>
    <n v="7.69230769230769E-2"/>
    <n v="12"/>
    <n v="11.75"/>
    <n v="5"/>
    <n v="53"/>
    <n v="1"/>
    <n v="244"/>
    <n v="1"/>
    <n v="36"/>
    <n v="12"/>
    <n v="147.916666666667"/>
    <n v="1"/>
    <n v="391"/>
    <n v="12"/>
    <n v="178.833333333333"/>
    <n v="0.92307692307692302"/>
    <n v="0"/>
    <n v="0"/>
    <n v="0"/>
    <n v="1"/>
    <n v="1"/>
    <n v="0"/>
    <n v="0"/>
    <n v="6"/>
    <n v="0.5"/>
    <n v="0"/>
    <n v="0"/>
    <n v="0"/>
    <n v="0"/>
    <n v="0"/>
    <n v="0"/>
    <n v="0"/>
    <n v="0"/>
    <n v="0"/>
    <n v="1.625"/>
    <n v="8"/>
    <n v="1"/>
    <n v="0"/>
  </r>
  <r>
    <n v="2017"/>
    <x v="9"/>
    <x v="5"/>
    <s v="ALMKH"/>
    <x v="173"/>
    <n v="121"/>
    <n v="24"/>
    <n v="9.1666666666666696"/>
    <n v="121"/>
    <n v="6"/>
    <n v="0"/>
    <n v="0"/>
    <n v="38"/>
    <n v="969.65384615384596"/>
    <n v="0.31404958677686001"/>
    <n v="100"/>
    <n v="25.86"/>
    <n v="54"/>
    <n v="123.40740740740701"/>
    <n v="67"/>
    <n v="116.044776119403"/>
    <n v="61"/>
    <n v="48.147540983606604"/>
    <n v="46"/>
    <n v="141.73913043478299"/>
    <n v="71"/>
    <n v="446.37704918032802"/>
    <n v="50"/>
    <n v="207.91304347826099"/>
    <n v="0.38016528925619802"/>
    <n v="4"/>
    <n v="139.75"/>
    <n v="3.3057851239669402E-2"/>
    <n v="48"/>
    <n v="0.786885245901639"/>
    <n v="3"/>
    <n v="4.91803278688525E-2"/>
    <n v="28"/>
    <n v="0.60869565217391297"/>
    <n v="2"/>
    <n v="4.3478260869565202E-2"/>
    <n v="0"/>
    <n v="0"/>
    <n v="0"/>
    <n v="0"/>
    <n v="0"/>
    <n v="0"/>
    <n v="0"/>
    <n v="1.95161290322581"/>
    <n v="61.999999999999886"/>
    <n v="54"/>
    <n v="5.7962962962963003"/>
  </r>
  <r>
    <n v="2017"/>
    <x v="9"/>
    <x v="5"/>
    <s v="BANMO"/>
    <x v="423"/>
    <n v="1"/>
    <n v="0"/>
    <n v="0"/>
    <n v="1"/>
    <n v="4"/>
    <n v="0"/>
    <n v="0"/>
    <n v="1"/>
    <n v="6875"/>
    <n v="1"/>
    <n v="1"/>
    <n v="16"/>
    <n v="0"/>
    <n v="0"/>
    <n v="1"/>
    <n v="128"/>
    <n v="1"/>
    <n v="2"/>
    <n v="0"/>
    <n v="0"/>
    <n v="1"/>
    <n v="3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44"/>
  </r>
  <r>
    <n v="2017"/>
    <x v="9"/>
    <x v="5"/>
    <s v="VITJO"/>
    <x v="155"/>
    <n v="64"/>
    <n v="0"/>
    <n v="0"/>
    <n v="63"/>
    <n v="7.3333333333333304"/>
    <n v="0"/>
    <n v="0"/>
    <n v="19"/>
    <n v="1231.33870967742"/>
    <n v="0.296875"/>
    <n v="58"/>
    <n v="17.137931034482801"/>
    <n v="24"/>
    <n v="52.9583333333333"/>
    <n v="3"/>
    <n v="131"/>
    <n v="3"/>
    <n v="22"/>
    <n v="56"/>
    <n v="81.607142857142904"/>
    <n v="3"/>
    <n v="716.33333333333303"/>
    <n v="60"/>
    <n v="100.01666666666701"/>
    <n v="0.9375"/>
    <n v="29"/>
    <n v="71.862068965517196"/>
    <n v="0.453125"/>
    <n v="0"/>
    <n v="0"/>
    <n v="0"/>
    <n v="0"/>
    <n v="7"/>
    <n v="0.116666666666667"/>
    <n v="3"/>
    <n v="0.05"/>
    <n v="1"/>
    <n v="1.5625E-2"/>
    <n v="0"/>
    <n v="0"/>
    <n v="1"/>
    <n v="0"/>
    <n v="2"/>
    <n v="1.9090909090909101"/>
    <n v="33.523809523809504"/>
    <n v="1"/>
    <n v="0"/>
  </r>
  <r>
    <n v="2017"/>
    <x v="9"/>
    <x v="5"/>
    <s v="DESBO"/>
    <x v="156"/>
    <n v="58"/>
    <n v="14"/>
    <n v="11.3571428571429"/>
    <n v="57"/>
    <n v="9.0526315789473699"/>
    <n v="2"/>
    <n v="3.5087719298245598E-2"/>
    <n v="15"/>
    <n v="1268.23636363636"/>
    <n v="0.25862068965517199"/>
    <n v="45"/>
    <n v="17.6444444444444"/>
    <n v="12"/>
    <n v="87.6666666666667"/>
    <n v="17"/>
    <n v="163.82352941176501"/>
    <n v="15"/>
    <n v="20.8"/>
    <n v="37"/>
    <n v="101.40540540540501"/>
    <n v="18"/>
    <n v="321.07142857142901"/>
    <n v="40"/>
    <n v="137.05000000000001"/>
    <n v="0.68965517241379304"/>
    <n v="13"/>
    <n v="47.615384615384599"/>
    <n v="0.22413793103448301"/>
    <n v="16"/>
    <n v="1.1428571428571399"/>
    <n v="4"/>
    <n v="0.28571428571428598"/>
    <n v="12"/>
    <n v="0.3"/>
    <n v="4"/>
    <n v="0.1"/>
    <n v="0"/>
    <n v="0"/>
    <n v="1"/>
    <n v="1.72413793103448E-2"/>
    <n v="0"/>
    <n v="0"/>
    <n v="2"/>
    <n v="1.75757575757576"/>
    <n v="32.999999999999957"/>
    <n v="13"/>
    <n v="43.384615384615401"/>
  </r>
  <r>
    <n v="2017"/>
    <x v="9"/>
    <x v="5"/>
    <s v="FALMIC"/>
    <x v="146"/>
    <n v="144"/>
    <n v="21"/>
    <n v="68.3333333333333"/>
    <n v="141"/>
    <n v="2.3404255319148901"/>
    <n v="7"/>
    <n v="4.9645390070922002E-2"/>
    <n v="25"/>
    <n v="823.51798561151099"/>
    <n v="0.17361111111111099"/>
    <n v="101"/>
    <n v="31.099009900990101"/>
    <n v="40"/>
    <n v="120.75"/>
    <n v="57"/>
    <n v="152.47368421052599"/>
    <n v="50"/>
    <n v="17.559999999999999"/>
    <n v="69"/>
    <n v="118.231884057971"/>
    <n v="62"/>
    <n v="329.91379310344797"/>
    <n v="80"/>
    <n v="175.6875"/>
    <n v="0.55555555555555602"/>
    <n v="16"/>
    <n v="49.75"/>
    <n v="0.11111111111111099"/>
    <n v="48"/>
    <n v="0.82758620689655205"/>
    <n v="8"/>
    <n v="0.13793103448275901"/>
    <n v="17"/>
    <n v="0.21249999999999999"/>
    <n v="2"/>
    <n v="2.5000000000000001E-2"/>
    <n v="0"/>
    <n v="0"/>
    <n v="0"/>
    <n v="0"/>
    <n v="2"/>
    <n v="0"/>
    <n v="8"/>
    <n v="1.9722222222222201"/>
    <n v="73.014084507042327"/>
    <n v="54"/>
    <n v="5.4074074074074101"/>
  </r>
  <r>
    <n v="2017"/>
    <x v="9"/>
    <x v="5"/>
    <s v="WAXJE"/>
    <x v="171"/>
    <n v="109"/>
    <n v="2"/>
    <n v="5.5"/>
    <n v="107"/>
    <n v="3.78504672897196"/>
    <n v="0"/>
    <n v="0"/>
    <n v="5"/>
    <n v="152.228571428571"/>
    <n v="4.5871559633027498E-2"/>
    <n v="76"/>
    <n v="11.710526315789499"/>
    <n v="24"/>
    <n v="18.8333333333333"/>
    <n v="3"/>
    <n v="180"/>
    <n v="3"/>
    <n v="8.6666666666666696"/>
    <n v="96"/>
    <n v="48.71875"/>
    <n v="3"/>
    <n v="414.33333333333297"/>
    <n v="104"/>
    <n v="66.650485436893206"/>
    <n v="0.94495412844036697"/>
    <n v="37"/>
    <n v="44.324324324324301"/>
    <n v="0.33944954128440402"/>
    <n v="2"/>
    <n v="0.66666666666666696"/>
    <n v="0"/>
    <n v="0"/>
    <n v="4"/>
    <n v="3.8834951456310697E-2"/>
    <n v="0"/>
    <n v="0"/>
    <n v="0"/>
    <n v="0"/>
    <n v="0"/>
    <n v="0"/>
    <n v="2"/>
    <n v="0"/>
    <n v="4"/>
    <n v="1.8135593220338999"/>
    <n v="60.102803738317704"/>
    <n v="3"/>
    <n v="6.3333333333333304"/>
  </r>
  <r>
    <n v="2017"/>
    <x v="9"/>
    <x v="5"/>
    <s v="MULAM"/>
    <x v="247"/>
    <n v="81"/>
    <n v="18"/>
    <n v="2.5"/>
    <n v="81"/>
    <n v="3.3456790123456801"/>
    <n v="2"/>
    <n v="2.4691358024691398E-2"/>
    <n v="26"/>
    <n v="2486.8734177215201"/>
    <n v="0.32098765432098803"/>
    <n v="52"/>
    <n v="51.730769230769198"/>
    <n v="32"/>
    <n v="75.4375"/>
    <n v="34"/>
    <n v="139.38235294117601"/>
    <n v="31"/>
    <n v="23.4838709677419"/>
    <n v="46"/>
    <n v="147.5"/>
    <n v="34"/>
    <n v="315.48484848484799"/>
    <n v="47"/>
    <n v="191.29787234042601"/>
    <n v="0.58024691358024705"/>
    <n v="3"/>
    <n v="120.333333333333"/>
    <n v="3.7037037037037E-2"/>
    <n v="27"/>
    <n v="0.81818181818181801"/>
    <n v="5"/>
    <n v="0.15151515151515199"/>
    <n v="24"/>
    <n v="0.51063829787234005"/>
    <n v="6"/>
    <n v="0.12765957446808501"/>
    <n v="0"/>
    <n v="0"/>
    <n v="0"/>
    <n v="0"/>
    <n v="0"/>
    <n v="0"/>
    <n v="0"/>
    <n v="1.5576923076923099"/>
    <n v="51.999999999999922"/>
    <n v="34"/>
    <n v="2.0588235294117601"/>
  </r>
  <r>
    <n v="2017"/>
    <x v="9"/>
    <x v="5"/>
    <s v="BAGMA"/>
    <x v="276"/>
    <n v="9"/>
    <n v="0"/>
    <n v="0"/>
    <n v="9"/>
    <n v="1.3333333333333299"/>
    <n v="0"/>
    <n v="0"/>
    <n v="3"/>
    <n v="1048.6666666666699"/>
    <n v="0.33333333333333298"/>
    <n v="3"/>
    <n v="19.3333333333333"/>
    <n v="1"/>
    <n v="15"/>
    <n v="1"/>
    <n v="296"/>
    <n v="1"/>
    <n v="7"/>
    <n v="8"/>
    <n v="160"/>
    <n v="1"/>
    <n v="1324"/>
    <n v="8"/>
    <n v="206.625"/>
    <n v="0.88888888888888895"/>
    <n v="0"/>
    <n v="0"/>
    <n v="0"/>
    <n v="1"/>
    <n v="1"/>
    <n v="0"/>
    <n v="0"/>
    <n v="5"/>
    <n v="0.625"/>
    <n v="0"/>
    <n v="0"/>
    <n v="0"/>
    <n v="0"/>
    <n v="0"/>
    <n v="0"/>
    <n v="0"/>
    <n v="0"/>
    <n v="1"/>
    <n v="1.5"/>
    <n v="6"/>
    <n v="1"/>
    <n v="0"/>
  </r>
  <r>
    <n v="2017"/>
    <x v="9"/>
    <x v="5"/>
    <s v="VALGL"/>
    <x v="302"/>
    <n v="140"/>
    <n v="10"/>
    <n v="1.3"/>
    <n v="137"/>
    <n v="5.9124087591240899"/>
    <n v="10"/>
    <n v="7.2992700729927001E-2"/>
    <n v="4"/>
    <n v="-22.867647058823501"/>
    <n v="2.8571428571428598E-2"/>
    <n v="121"/>
    <n v="16.735537190082599"/>
    <n v="64"/>
    <n v="24.234375"/>
    <n v="11"/>
    <n v="128.09090909090901"/>
    <n v="11"/>
    <n v="25.272727272727298"/>
    <n v="118"/>
    <n v="63.618644067796602"/>
    <n v="12"/>
    <n v="354.54545454545502"/>
    <n v="125"/>
    <n v="89.816000000000003"/>
    <n v="0.89285714285714302"/>
    <n v="63"/>
    <n v="59.428571428571402"/>
    <n v="0.45"/>
    <n v="8"/>
    <n v="0.72727272727272696"/>
    <n v="3"/>
    <n v="0.27272727272727298"/>
    <n v="12"/>
    <n v="9.6000000000000002E-2"/>
    <n v="1"/>
    <n v="8.0000000000000002E-3"/>
    <n v="2"/>
    <n v="1.4285714285714299E-2"/>
    <n v="0"/>
    <n v="0"/>
    <n v="3"/>
    <n v="0"/>
    <n v="7"/>
    <n v="1.7124999999999999"/>
    <n v="81.751824817518255"/>
    <n v="10"/>
    <n v="0.8"/>
  </r>
  <r>
    <n v="2017"/>
    <x v="9"/>
    <x v="5"/>
    <s v="ROUMA1"/>
    <x v="326"/>
    <n v="77"/>
    <n v="1"/>
    <n v="6"/>
    <n v="75"/>
    <n v="5.4266666666666703"/>
    <n v="7"/>
    <n v="9.3333333333333296E-2"/>
    <n v="5"/>
    <n v="242.5"/>
    <n v="6.4935064935064901E-2"/>
    <n v="56"/>
    <n v="14.1071428571429"/>
    <n v="24"/>
    <n v="37.3333333333333"/>
    <n v="0"/>
    <n v="0"/>
    <n v="0"/>
    <n v="0"/>
    <n v="61"/>
    <n v="46.131147540983598"/>
    <n v="0"/>
    <n v="0"/>
    <n v="75"/>
    <n v="59.84"/>
    <n v="0.97402597402597402"/>
    <n v="41"/>
    <n v="51.609756097560997"/>
    <n v="0.53246753246753198"/>
    <n v="0"/>
    <n v="0"/>
    <n v="0"/>
    <n v="0"/>
    <n v="7"/>
    <n v="9.3333333333333296E-2"/>
    <n v="3"/>
    <n v="0.04"/>
    <n v="2"/>
    <n v="2.5974025974026E-2"/>
    <n v="0"/>
    <n v="0"/>
    <n v="2"/>
    <n v="0"/>
    <n v="2"/>
    <n v="1.875"/>
    <n v="41.06666666666667"/>
    <n v="0"/>
    <n v="0"/>
  </r>
  <r>
    <n v="2017"/>
    <x v="9"/>
    <x v="5"/>
    <s v="SINVI1"/>
    <x v="380"/>
    <n v="139"/>
    <n v="20"/>
    <n v="4.9000000000000004"/>
    <n v="139"/>
    <n v="3.8201438848920901"/>
    <n v="4"/>
    <n v="2.8776978417266199E-2"/>
    <n v="54"/>
    <n v="1604.1654676259"/>
    <n v="0.388489208633094"/>
    <n v="134"/>
    <n v="14.5373134328358"/>
    <n v="55"/>
    <n v="118.254545454545"/>
    <n v="64"/>
    <n v="194.234375"/>
    <n v="62"/>
    <n v="28.5"/>
    <n v="65"/>
    <n v="228.58461538461501"/>
    <n v="67"/>
    <n v="436.44776119403002"/>
    <n v="72"/>
    <n v="278.26388888888903"/>
    <n v="0.51798561151079103"/>
    <n v="1"/>
    <n v="47"/>
    <n v="7.1942446043165497E-3"/>
    <n v="38"/>
    <n v="0.56716417910447803"/>
    <n v="11"/>
    <n v="0.164179104477612"/>
    <n v="34"/>
    <n v="0.47222222222222199"/>
    <n v="7"/>
    <n v="9.7222222222222196E-2"/>
    <n v="1"/>
    <n v="7.1942446043165497E-3"/>
    <n v="0"/>
    <n v="0"/>
    <n v="0"/>
    <n v="0"/>
    <n v="0"/>
    <n v="1.3495145631068"/>
    <n v="102.9999999999997"/>
    <n v="66"/>
    <n v="6"/>
  </r>
  <r>
    <n v="2017"/>
    <x v="9"/>
    <x v="5"/>
    <s v="LIPJA"/>
    <x v="381"/>
    <n v="33"/>
    <n v="6"/>
    <n v="3.5"/>
    <n v="33"/>
    <n v="3.7272727272727302"/>
    <n v="0"/>
    <n v="0"/>
    <n v="9"/>
    <n v="1554.8064516129"/>
    <n v="0.27272727272727298"/>
    <n v="32"/>
    <n v="18.03125"/>
    <n v="17"/>
    <n v="107.058823529412"/>
    <n v="12"/>
    <n v="168.916666666667"/>
    <n v="7"/>
    <n v="47"/>
    <n v="17"/>
    <n v="148.23529411764699"/>
    <n v="14"/>
    <n v="576.642857142857"/>
    <n v="19"/>
    <n v="224.52631578947401"/>
    <n v="0.57575757575757602"/>
    <n v="1"/>
    <n v="196"/>
    <n v="3.03030303030303E-2"/>
    <n v="9"/>
    <n v="0.64285714285714302"/>
    <n v="4"/>
    <n v="0.28571428571428598"/>
    <n v="8"/>
    <n v="0.42105263157894701"/>
    <n v="3"/>
    <n v="0.157894736842105"/>
    <n v="0"/>
    <n v="0"/>
    <n v="0"/>
    <n v="0"/>
    <n v="0"/>
    <n v="0"/>
    <n v="1"/>
    <n v="1.4347826086956501"/>
    <n v="23.000000000000032"/>
    <n v="11"/>
    <n v="4.4545454545454497"/>
  </r>
  <r>
    <n v="2017"/>
    <x v="9"/>
    <x v="5"/>
    <s v="GIBJO1"/>
    <x v="382"/>
    <n v="73"/>
    <n v="32"/>
    <n v="4.28125"/>
    <n v="73"/>
    <n v="5.4109589041095898"/>
    <n v="0"/>
    <n v="0"/>
    <n v="28"/>
    <n v="2571.3698630137001"/>
    <n v="0.38356164383561597"/>
    <n v="73"/>
    <n v="19.4657534246575"/>
    <n v="34"/>
    <n v="106.735294117647"/>
    <n v="46"/>
    <n v="169.78260869565199"/>
    <n v="32"/>
    <n v="55.0625"/>
    <n v="26"/>
    <n v="164.11538461538501"/>
    <n v="47"/>
    <n v="395.29787234042601"/>
    <n v="26"/>
    <n v="219.57692307692301"/>
    <n v="0.35616438356164398"/>
    <n v="0"/>
    <n v="0"/>
    <n v="0"/>
    <n v="31"/>
    <n v="0.659574468085106"/>
    <n v="8"/>
    <n v="0.170212765957447"/>
    <n v="14"/>
    <n v="0.53846153846153799"/>
    <n v="0"/>
    <n v="0"/>
    <n v="0"/>
    <n v="0"/>
    <n v="0"/>
    <n v="0"/>
    <n v="0"/>
    <n v="0"/>
    <n v="1"/>
    <n v="1.10606060606061"/>
    <n v="65.999999999999773"/>
    <n v="47"/>
    <n v="8.68085106382979"/>
  </r>
  <r>
    <n v="2017"/>
    <x v="9"/>
    <x v="5"/>
    <s v="MCCNI"/>
    <x v="386"/>
    <n v="32"/>
    <n v="5"/>
    <n v="5.8"/>
    <n v="32"/>
    <n v="4.84375"/>
    <n v="0"/>
    <n v="0"/>
    <n v="12"/>
    <n v="1870.8275862068999"/>
    <n v="0.375"/>
    <n v="32"/>
    <n v="19.3125"/>
    <n v="8"/>
    <n v="140.75"/>
    <n v="18"/>
    <n v="171"/>
    <n v="11"/>
    <n v="34.363636363636402"/>
    <n v="13"/>
    <n v="176.230769230769"/>
    <n v="18"/>
    <n v="445.722222222222"/>
    <n v="14"/>
    <n v="233.42857142857099"/>
    <n v="0.4375"/>
    <n v="0"/>
    <n v="0"/>
    <n v="0"/>
    <n v="8"/>
    <n v="0.44444444444444398"/>
    <n v="4"/>
    <n v="0.22222222222222199"/>
    <n v="7"/>
    <n v="0.5"/>
    <n v="0"/>
    <n v="0"/>
    <n v="0"/>
    <n v="0"/>
    <n v="0"/>
    <n v="0"/>
    <n v="0"/>
    <n v="0"/>
    <n v="0"/>
    <n v="1.1034482758620701"/>
    <n v="28.999999999999972"/>
    <n v="13"/>
    <n v="3.6923076923076898"/>
  </r>
  <r>
    <n v="2017"/>
    <x v="9"/>
    <x v="5"/>
    <s v="COLAK"/>
    <x v="344"/>
    <n v="46"/>
    <n v="5"/>
    <n v="2.2000000000000002"/>
    <n v="44"/>
    <n v="16.068181818181799"/>
    <n v="2"/>
    <n v="4.5454545454545497E-2"/>
    <n v="3"/>
    <n v="833.6"/>
    <n v="6.5217391304347797E-2"/>
    <n v="25"/>
    <n v="32.32"/>
    <n v="5"/>
    <n v="249.8"/>
    <n v="4"/>
    <n v="247.25"/>
    <n v="4"/>
    <n v="20.75"/>
    <n v="40"/>
    <n v="93.174999999999997"/>
    <n v="4"/>
    <n v="398.75"/>
    <n v="41"/>
    <n v="114.146341463415"/>
    <n v="0.89130434782608703"/>
    <n v="22"/>
    <n v="59.954545454545503"/>
    <n v="0.47826086956521702"/>
    <n v="2"/>
    <n v="0.5"/>
    <n v="2"/>
    <n v="0.5"/>
    <n v="2"/>
    <n v="4.8780487804878002E-2"/>
    <n v="2"/>
    <n v="4.8780487804878002E-2"/>
    <n v="0"/>
    <n v="0"/>
    <n v="0"/>
    <n v="0"/>
    <n v="1"/>
    <n v="0"/>
    <n v="3"/>
    <n v="1.9565217391304299"/>
    <n v="23.51111111111117"/>
    <n v="2"/>
    <n v="0"/>
  </r>
  <r>
    <n v="2017"/>
    <x v="9"/>
    <x v="5"/>
    <s v="RICWI1"/>
    <x v="426"/>
    <n v="1"/>
    <n v="0"/>
    <n v="0"/>
    <n v="1"/>
    <n v="0"/>
    <n v="0"/>
    <n v="0"/>
    <n v="0"/>
    <n v="408"/>
    <n v="0"/>
    <n v="1"/>
    <n v="17"/>
    <n v="1"/>
    <n v="601"/>
    <n v="1"/>
    <n v="187"/>
    <n v="1"/>
    <n v="185"/>
    <n v="0"/>
    <n v="0"/>
    <n v="1"/>
    <n v="903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9"/>
    <x v="5"/>
    <s v="LECUO"/>
    <x v="447"/>
    <n v="79"/>
    <n v="15"/>
    <n v="2.3333333333333299"/>
    <n v="79"/>
    <n v="3.21518987341772"/>
    <n v="2"/>
    <n v="2.53164556962025E-2"/>
    <n v="10"/>
    <n v="772.05128205128199"/>
    <n v="0.126582278481013"/>
    <n v="78"/>
    <n v="19.256410256410302"/>
    <n v="35"/>
    <n v="92.285714285714306"/>
    <n v="25"/>
    <n v="161.63999999999999"/>
    <n v="21"/>
    <n v="18.285714285714299"/>
    <n v="49"/>
    <n v="206.97959183673501"/>
    <n v="26"/>
    <n v="362.6"/>
    <n v="53"/>
    <n v="268.32075471698101"/>
    <n v="0.670886075949367"/>
    <n v="3"/>
    <n v="123.333333333333"/>
    <n v="3.7974683544303799E-2"/>
    <n v="17"/>
    <n v="0.68"/>
    <n v="6"/>
    <n v="0.24"/>
    <n v="30"/>
    <n v="0.56603773584905703"/>
    <n v="8"/>
    <n v="0.15094339622641501"/>
    <n v="1"/>
    <n v="1.26582278481013E-2"/>
    <n v="0"/>
    <n v="0"/>
    <n v="0"/>
    <n v="0"/>
    <n v="2"/>
    <n v="1.31666666666667"/>
    <n v="59.999999999999851"/>
    <n v="25"/>
    <n v="38.56"/>
  </r>
  <r>
    <n v="2017"/>
    <x v="9"/>
    <x v="5"/>
    <s v="LARER1"/>
    <x v="466"/>
    <n v="78"/>
    <n v="14"/>
    <n v="4.5"/>
    <n v="78"/>
    <n v="3.7948717948717898"/>
    <n v="0"/>
    <n v="0"/>
    <n v="24"/>
    <n v="1426.8472222222199"/>
    <n v="0.30769230769230799"/>
    <n v="78"/>
    <n v="23.8333333333333"/>
    <n v="34"/>
    <n v="133.470588235294"/>
    <n v="40"/>
    <n v="185.875"/>
    <n v="30"/>
    <n v="21.366666666666699"/>
    <n v="35"/>
    <n v="197.914285714286"/>
    <n v="40"/>
    <n v="392.66666666666703"/>
    <n v="38"/>
    <n v="240.447368421053"/>
    <n v="0.487179487179487"/>
    <n v="0"/>
    <n v="0"/>
    <n v="0"/>
    <n v="25"/>
    <n v="0.64102564102564097"/>
    <n v="9"/>
    <n v="0.230769230769231"/>
    <n v="14"/>
    <n v="0.36842105263157898"/>
    <n v="5"/>
    <n v="0.13157894736842099"/>
    <n v="0"/>
    <n v="0"/>
    <n v="0"/>
    <n v="0"/>
    <n v="0"/>
    <n v="0"/>
    <n v="2"/>
    <n v="1.2380952380952399"/>
    <n v="62.999999999999908"/>
    <n v="41"/>
    <n v="5.625"/>
  </r>
  <r>
    <n v="2017"/>
    <x v="9"/>
    <x v="5"/>
    <s v="CHAFI"/>
    <x v="467"/>
    <n v="7"/>
    <n v="2"/>
    <n v="11"/>
    <n v="7"/>
    <n v="8.28571428571429"/>
    <n v="0"/>
    <n v="0"/>
    <n v="3"/>
    <n v="1492.8333333333301"/>
    <n v="0.42857142857142899"/>
    <n v="7"/>
    <n v="18.285714285714299"/>
    <n v="1"/>
    <n v="84"/>
    <n v="3"/>
    <n v="103.666666666667"/>
    <n v="1"/>
    <n v="3"/>
    <n v="4"/>
    <n v="135"/>
    <n v="3"/>
    <n v="267.66666666666703"/>
    <n v="4"/>
    <n v="185.25"/>
    <n v="0.57142857142857095"/>
    <n v="0"/>
    <n v="0"/>
    <n v="0"/>
    <n v="2"/>
    <n v="0.66666666666666696"/>
    <n v="0"/>
    <n v="0"/>
    <n v="1"/>
    <n v="0.25"/>
    <n v="0"/>
    <n v="0"/>
    <n v="0"/>
    <n v="0"/>
    <n v="0"/>
    <n v="0"/>
    <n v="0"/>
    <n v="0"/>
    <n v="0"/>
    <n v="1"/>
    <n v="7"/>
    <n v="2"/>
    <n v="2.5"/>
  </r>
  <r>
    <n v="2017"/>
    <x v="9"/>
    <x v="6"/>
    <s v="No MD"/>
    <x v="336"/>
    <n v="18"/>
    <n v="0"/>
    <n v="0"/>
    <n v="2"/>
    <n v="9.5"/>
    <n v="0"/>
    <n v="0"/>
    <n v="18"/>
    <n v="0"/>
    <n v="1"/>
    <n v="0"/>
    <n v="0"/>
    <n v="0"/>
    <n v="0"/>
    <n v="0"/>
    <n v="0"/>
    <n v="0"/>
    <n v="0"/>
    <n v="0"/>
    <n v="0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7"/>
    <n v="1.0588235294117647"/>
    <n v="0"/>
    <n v="0"/>
  </r>
  <r>
    <n v="2017"/>
    <x v="9"/>
    <x v="6"/>
    <s v="EDDOC"/>
    <x v="337"/>
    <n v="84"/>
    <n v="57"/>
    <n v="5.4912280701754401"/>
    <n v="82"/>
    <n v="6.48780487804878"/>
    <n v="0"/>
    <n v="0"/>
    <n v="49"/>
    <n v="1749.6818181818201"/>
    <n v="0.58333333333333304"/>
    <n v="39"/>
    <n v="70.948717948717899"/>
    <n v="5"/>
    <n v="367"/>
    <n v="5"/>
    <n v="229.8"/>
    <n v="4"/>
    <n v="4"/>
    <n v="26"/>
    <n v="219.038461538462"/>
    <n v="6"/>
    <n v="778.6"/>
    <n v="76"/>
    <n v="206.52830188679201"/>
    <n v="0.63095238095238104"/>
    <n v="6"/>
    <n v="64.1666666666667"/>
    <n v="7.1428571428571397E-2"/>
    <n v="2"/>
    <n v="0.4"/>
    <n v="0"/>
    <n v="0"/>
    <n v="8"/>
    <n v="0.15094339622641501"/>
    <n v="3"/>
    <n v="5.6603773584905703E-2"/>
    <n v="0"/>
    <n v="0"/>
    <n v="0"/>
    <n v="0"/>
    <n v="2"/>
    <n v="0"/>
    <n v="36"/>
    <n v="1.24242424242424"/>
    <n v="67.609756097561103"/>
    <n v="5"/>
    <n v="20.399999999999999"/>
  </r>
  <r>
    <n v="2017"/>
    <x v="9"/>
    <x v="6"/>
    <s v="MESSAN"/>
    <x v="441"/>
    <n v="1"/>
    <n v="1"/>
    <n v="2"/>
    <n v="1"/>
    <n v="5"/>
    <n v="0"/>
    <n v="0"/>
    <n v="0"/>
    <n v="1"/>
    <n v="0"/>
    <n v="1"/>
    <n v="19"/>
    <n v="0"/>
    <n v="0"/>
    <n v="0"/>
    <n v="0"/>
    <n v="0"/>
    <n v="0"/>
    <n v="1"/>
    <n v="63"/>
    <n v="0"/>
    <n v="0"/>
    <n v="1"/>
    <n v="70"/>
    <n v="1"/>
    <n v="1"/>
    <n v="7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9"/>
    <x v="6"/>
    <s v="BANPU"/>
    <x v="167"/>
    <n v="139"/>
    <n v="126"/>
    <n v="4.9047619047619104"/>
    <n v="139"/>
    <n v="6.4820143884892101"/>
    <n v="2"/>
    <n v="1.4388489208633099E-2"/>
    <n v="18"/>
    <n v="399.15748031496099"/>
    <n v="0.12949640287769801"/>
    <n v="117"/>
    <n v="36.324786324786302"/>
    <n v="46"/>
    <n v="105.782608695652"/>
    <n v="52"/>
    <n v="138.86538461538501"/>
    <n v="51"/>
    <n v="17.470588235294102"/>
    <n v="78"/>
    <n v="121.69230769230801"/>
    <n v="59"/>
    <n v="404.936170212766"/>
    <n v="80"/>
    <n v="162.01249999999999"/>
    <n v="0.57553956834532405"/>
    <n v="7"/>
    <n v="68.714285714285694"/>
    <n v="5.0359712230215799E-2"/>
    <n v="44"/>
    <n v="0.93617021276595802"/>
    <n v="10"/>
    <n v="0.21276595744680901"/>
    <n v="32"/>
    <n v="0.4"/>
    <n v="8"/>
    <n v="0.1"/>
    <n v="0"/>
    <n v="0"/>
    <n v="0"/>
    <n v="0"/>
    <n v="0"/>
    <n v="0"/>
    <n v="2"/>
    <n v="1.7375"/>
    <n v="80"/>
    <n v="46"/>
    <n v="9.3913043478260896"/>
  </r>
  <r>
    <n v="2017"/>
    <x v="9"/>
    <x v="6"/>
    <s v="NIMMA"/>
    <x v="122"/>
    <n v="93"/>
    <n v="87"/>
    <n v="2.5977011494252902"/>
    <n v="93"/>
    <n v="3.6451612903225801"/>
    <n v="2"/>
    <n v="2.1505376344085999E-2"/>
    <n v="59"/>
    <n v="5930.6395348837204"/>
    <n v="0.63440860215053796"/>
    <n v="63"/>
    <n v="9.0952380952380896"/>
    <n v="26"/>
    <n v="89.961538461538495"/>
    <n v="8"/>
    <n v="276.5"/>
    <n v="6"/>
    <n v="5.6666666666666696"/>
    <n v="82"/>
    <n v="99.914634146341498"/>
    <n v="8"/>
    <n v="541.6"/>
    <n v="85"/>
    <n v="125.10588235294099"/>
    <n v="0.91397849462365599"/>
    <n v="53"/>
    <n v="57.471698113207502"/>
    <n v="0.56989247311827995"/>
    <n v="3"/>
    <n v="0.6"/>
    <n v="3"/>
    <n v="0.6"/>
    <n v="15"/>
    <n v="0.17647058823529399"/>
    <n v="10"/>
    <n v="0.11764705882352899"/>
    <n v="0"/>
    <n v="0"/>
    <n v="0"/>
    <n v="0"/>
    <n v="0"/>
    <n v="0"/>
    <n v="0"/>
    <n v="1.8235294117647101"/>
    <n v="50.999999999999886"/>
    <n v="5"/>
    <n v="21.2"/>
  </r>
  <r>
    <n v="2017"/>
    <x v="9"/>
    <x v="6"/>
    <s v="KANLOR"/>
    <x v="422"/>
    <n v="204"/>
    <n v="196"/>
    <n v="2.71428571428571"/>
    <n v="204"/>
    <n v="4.2696078431372504"/>
    <n v="0"/>
    <n v="0"/>
    <n v="58"/>
    <n v="3123.9145728643198"/>
    <n v="0.28431372549019601"/>
    <n v="167"/>
    <n v="12.317365269461099"/>
    <n v="56"/>
    <n v="41.839285714285701"/>
    <n v="24"/>
    <n v="158.041666666667"/>
    <n v="24"/>
    <n v="17"/>
    <n v="179"/>
    <n v="99.636871508379897"/>
    <n v="24"/>
    <n v="334.16666666666703"/>
    <n v="180"/>
    <n v="124.26111111111101"/>
    <n v="0.88235294117647101"/>
    <n v="59"/>
    <n v="54.372881355932201"/>
    <n v="0.28921568627451"/>
    <n v="14"/>
    <n v="0.58333333333333304"/>
    <n v="7"/>
    <n v="0.29166666666666702"/>
    <n v="46"/>
    <n v="0.25555555555555598"/>
    <n v="37"/>
    <n v="0.20555555555555599"/>
    <n v="0"/>
    <n v="0"/>
    <n v="1"/>
    <n v="4.9019607843137298E-3"/>
    <n v="0"/>
    <n v="0"/>
    <n v="2"/>
    <n v="1.8888888888888899"/>
    <n v="107.99999999999994"/>
    <n v="23"/>
    <n v="17.454545454545499"/>
  </r>
  <r>
    <n v="2017"/>
    <x v="9"/>
    <x v="6"/>
    <s v="FREPEG"/>
    <x v="191"/>
    <n v="4"/>
    <n v="3"/>
    <n v="0.66666666666666696"/>
    <n v="4"/>
    <n v="2"/>
    <n v="0"/>
    <n v="0"/>
    <n v="0"/>
    <n v="101"/>
    <n v="0"/>
    <n v="4"/>
    <n v="5"/>
    <n v="2"/>
    <n v="44"/>
    <n v="0"/>
    <n v="0"/>
    <n v="0"/>
    <n v="0"/>
    <n v="4"/>
    <n v="77.75"/>
    <n v="0"/>
    <n v="0"/>
    <n v="4"/>
    <n v="114.5"/>
    <n v="1"/>
    <n v="0"/>
    <n v="0"/>
    <n v="0"/>
    <n v="0"/>
    <n v="0"/>
    <n v="0"/>
    <n v="0"/>
    <n v="0"/>
    <n v="0"/>
    <n v="1"/>
    <n v="0.25"/>
    <n v="0"/>
    <n v="0"/>
    <n v="0"/>
    <n v="0"/>
    <n v="0"/>
    <n v="0"/>
    <n v="0"/>
    <n v="1.3333333333333299"/>
    <n v="3.0000000000000075"/>
    <n v="0"/>
    <n v="0"/>
  </r>
  <r>
    <n v="2017"/>
    <x v="9"/>
    <x v="6"/>
    <s v="FIGVE"/>
    <x v="343"/>
    <n v="2"/>
    <n v="2"/>
    <n v="3.5"/>
    <n v="2"/>
    <n v="4.5"/>
    <n v="0"/>
    <n v="0"/>
    <n v="0"/>
    <n v="58.5"/>
    <n v="0"/>
    <n v="2"/>
    <n v="21.5"/>
    <n v="0"/>
    <n v="0"/>
    <n v="0"/>
    <n v="0"/>
    <n v="0"/>
    <n v="0"/>
    <n v="2"/>
    <n v="112"/>
    <n v="0"/>
    <n v="0"/>
    <n v="2"/>
    <n v="188.5"/>
    <n v="1"/>
    <n v="0"/>
    <n v="0"/>
    <n v="0"/>
    <n v="0"/>
    <n v="0"/>
    <n v="0"/>
    <n v="0"/>
    <n v="1"/>
    <n v="0.5"/>
    <n v="1"/>
    <n v="0.5"/>
    <n v="0"/>
    <n v="0"/>
    <n v="0"/>
    <n v="0"/>
    <n v="0"/>
    <n v="0"/>
    <n v="0"/>
    <n v="1"/>
    <n v="2"/>
    <n v="0"/>
    <n v="0"/>
  </r>
  <r>
    <n v="2017"/>
    <x v="9"/>
    <x v="6"/>
    <s v="BERJEF"/>
    <x v="206"/>
    <n v="177"/>
    <n v="76"/>
    <n v="1.6184210526315801"/>
    <n v="177"/>
    <n v="3.0847457627118602"/>
    <n v="0"/>
    <n v="0"/>
    <n v="5"/>
    <n v="154.155172413793"/>
    <n v="2.82485875706215E-2"/>
    <n v="136"/>
    <n v="14.367647058823501"/>
    <n v="44"/>
    <n v="22.613636363636399"/>
    <n v="12"/>
    <n v="92.4166666666667"/>
    <n v="11"/>
    <n v="29.272727272727298"/>
    <n v="157"/>
    <n v="53.700636942675203"/>
    <n v="12"/>
    <n v="171.833333333333"/>
    <n v="165"/>
    <n v="70.693251533742298"/>
    <n v="0.92090395480225995"/>
    <n v="80"/>
    <n v="50.65"/>
    <n v="0.451977401129944"/>
    <n v="3"/>
    <n v="0.25"/>
    <n v="2"/>
    <n v="0.16666666666666699"/>
    <n v="5"/>
    <n v="3.0674846625766899E-2"/>
    <n v="0"/>
    <n v="0"/>
    <n v="8"/>
    <n v="4.5197740112994399E-2"/>
    <n v="2"/>
    <n v="1.12994350282486E-2"/>
    <n v="0"/>
    <n v="0"/>
    <n v="0"/>
    <n v="1.9239130434782601"/>
    <n v="92.000000000000043"/>
    <n v="12"/>
    <n v="2.0833333333333299"/>
  </r>
  <r>
    <n v="2017"/>
    <x v="9"/>
    <x v="6"/>
    <s v="PICIN"/>
    <x v="181"/>
    <n v="175"/>
    <n v="161"/>
    <n v="4.7204968944099397"/>
    <n v="174"/>
    <n v="6.04022988505747"/>
    <n v="7"/>
    <n v="4.0229885057471299E-2"/>
    <n v="80"/>
    <n v="3230.75"/>
    <n v="0.45714285714285702"/>
    <n v="53"/>
    <n v="30.8301886792453"/>
    <n v="26"/>
    <n v="20.884615384615401"/>
    <n v="4"/>
    <n v="187.25"/>
    <n v="3"/>
    <n v="8"/>
    <n v="164"/>
    <n v="91.152439024390205"/>
    <n v="4"/>
    <n v="520.33333333333303"/>
    <n v="170"/>
    <n v="97.741176470588201"/>
    <n v="0.97142857142857097"/>
    <n v="142"/>
    <n v="87.739436619718305"/>
    <n v="0.81142857142857105"/>
    <n v="2"/>
    <n v="0.66666666666666696"/>
    <n v="1"/>
    <n v="0.33333333333333298"/>
    <n v="14"/>
    <n v="8.2352941176470601E-2"/>
    <n v="6"/>
    <n v="3.5294117647058802E-2"/>
    <n v="0"/>
    <n v="0"/>
    <n v="0"/>
    <n v="0"/>
    <n v="1"/>
    <n v="0"/>
    <n v="4"/>
    <n v="1.58181818181818"/>
    <n v="110.6321839080461"/>
    <n v="4"/>
    <n v="4.5"/>
  </r>
  <r>
    <n v="2017"/>
    <x v="9"/>
    <x v="6"/>
    <s v="HARDM"/>
    <x v="134"/>
    <n v="1"/>
    <n v="1"/>
    <n v="2"/>
    <n v="1"/>
    <n v="3"/>
    <n v="0"/>
    <n v="0"/>
    <n v="0"/>
    <n v="9"/>
    <n v="0"/>
    <n v="0"/>
    <n v="0"/>
    <n v="0"/>
    <n v="0"/>
    <n v="0"/>
    <n v="0"/>
    <n v="0"/>
    <n v="0"/>
    <n v="1"/>
    <n v="20"/>
    <n v="0"/>
    <n v="0"/>
    <n v="1"/>
    <n v="23"/>
    <n v="1"/>
    <n v="1"/>
    <n v="23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9"/>
    <x v="6"/>
    <s v="TEPEV"/>
    <x v="260"/>
    <n v="33"/>
    <n v="11"/>
    <n v="5.2727272727272698"/>
    <n v="32"/>
    <n v="8.40625"/>
    <n v="0"/>
    <n v="0"/>
    <n v="3"/>
    <n v="11.233333333333301"/>
    <n v="9.0909090909090898E-2"/>
    <n v="29"/>
    <n v="37.034482758620697"/>
    <n v="13"/>
    <n v="41.538461538461497"/>
    <n v="1"/>
    <n v="101"/>
    <n v="1"/>
    <n v="13"/>
    <n v="31"/>
    <n v="125.096774193548"/>
    <n v="1"/>
    <n v="201"/>
    <n v="31"/>
    <n v="148.64516129032299"/>
    <n v="0.93939393939394"/>
    <n v="19"/>
    <n v="141.73684210526301"/>
    <n v="0.57575757575757602"/>
    <n v="0"/>
    <n v="0"/>
    <n v="0"/>
    <n v="0"/>
    <n v="4"/>
    <n v="0.12903225806451599"/>
    <n v="1"/>
    <n v="3.2258064516128997E-2"/>
    <n v="4"/>
    <n v="0.12121212121212099"/>
    <n v="1"/>
    <n v="3.03030303030303E-2"/>
    <n v="1"/>
    <n v="0"/>
    <n v="0"/>
    <n v="2.4615384615384599"/>
    <n v="13.406250000000009"/>
    <n v="1"/>
    <n v="0"/>
  </r>
  <r>
    <n v="2017"/>
    <x v="9"/>
    <x v="6"/>
    <s v="BALLBE"/>
    <x v="198"/>
    <n v="32"/>
    <n v="29"/>
    <n v="5.2068965517241397"/>
    <n v="32"/>
    <n v="5.9375"/>
    <n v="0"/>
    <n v="0"/>
    <n v="8"/>
    <n v="845.55172413793105"/>
    <n v="0.25"/>
    <n v="28"/>
    <n v="28"/>
    <n v="11"/>
    <n v="96"/>
    <n v="17"/>
    <n v="118.058823529412"/>
    <n v="12"/>
    <n v="8.75"/>
    <n v="11"/>
    <n v="149.90909090909099"/>
    <n v="18"/>
    <n v="237.066666666667"/>
    <n v="14"/>
    <n v="149.78571428571399"/>
    <n v="0.4375"/>
    <n v="2"/>
    <n v="31.5"/>
    <n v="6.25E-2"/>
    <n v="13"/>
    <n v="0.86666666666666703"/>
    <n v="3"/>
    <n v="0.2"/>
    <n v="6"/>
    <n v="0.42857142857142899"/>
    <n v="3"/>
    <n v="0.214285714285714"/>
    <n v="0"/>
    <n v="0"/>
    <n v="0"/>
    <n v="0"/>
    <n v="0"/>
    <n v="0"/>
    <n v="1"/>
    <n v="1.6"/>
    <n v="20"/>
    <n v="13"/>
    <n v="8.3846153846153904"/>
  </r>
  <r>
    <n v="2017"/>
    <x v="9"/>
    <x v="6"/>
    <s v="MACRE"/>
    <x v="192"/>
    <n v="54"/>
    <n v="44"/>
    <n v="6.5454545454545503"/>
    <n v="54"/>
    <n v="7.2592592592592604"/>
    <n v="0"/>
    <n v="0"/>
    <n v="25"/>
    <n v="2192.8157894736801"/>
    <n v="0.46296296296296302"/>
    <n v="41"/>
    <n v="33.317073170731703"/>
    <n v="16"/>
    <n v="69.25"/>
    <n v="23"/>
    <n v="168.65217391304299"/>
    <n v="22"/>
    <n v="19.818181818181799"/>
    <n v="27"/>
    <n v="149.07407407407399"/>
    <n v="27"/>
    <n v="372.70588235294099"/>
    <n v="27"/>
    <n v="179.29629629629599"/>
    <n v="0.5"/>
    <n v="3"/>
    <n v="94.3333333333333"/>
    <n v="5.5555555555555601E-2"/>
    <n v="14"/>
    <n v="0.82352941176470595"/>
    <n v="5"/>
    <n v="0.29411764705882398"/>
    <n v="8"/>
    <n v="0.296296296296296"/>
    <n v="3"/>
    <n v="0.11111111111111099"/>
    <n v="0"/>
    <n v="0"/>
    <n v="0"/>
    <n v="0"/>
    <n v="0"/>
    <n v="0"/>
    <n v="0"/>
    <n v="1.35"/>
    <n v="40"/>
    <n v="13"/>
    <n v="20.307692307692299"/>
  </r>
  <r>
    <n v="2017"/>
    <x v="9"/>
    <x v="6"/>
    <s v="PRASH"/>
    <x v="274"/>
    <n v="13"/>
    <n v="12"/>
    <n v="4.1666666666666696"/>
    <n v="13"/>
    <n v="4.8461538461538503"/>
    <n v="0"/>
    <n v="0"/>
    <n v="11"/>
    <n v="2212.5833333333298"/>
    <n v="0.84615384615384603"/>
    <n v="11"/>
    <n v="14.363636363636401"/>
    <n v="3"/>
    <n v="194.666666666667"/>
    <n v="10"/>
    <n v="207.9"/>
    <n v="10"/>
    <n v="23.9"/>
    <n v="2"/>
    <n v="173"/>
    <n v="11"/>
    <n v="521.22222222222194"/>
    <n v="2"/>
    <n v="124"/>
    <n v="7.69230769230769E-2"/>
    <n v="0"/>
    <n v="0"/>
    <n v="0"/>
    <n v="8"/>
    <n v="0.88888888888888895"/>
    <n v="0"/>
    <n v="0"/>
    <n v="0"/>
    <n v="0"/>
    <n v="0"/>
    <n v="0"/>
    <n v="0"/>
    <n v="0"/>
    <n v="0"/>
    <n v="0"/>
    <n v="0"/>
    <n v="0"/>
    <n v="0"/>
    <n v="2.1666666666666701"/>
    <n v="5.9999999999999902"/>
    <n v="10"/>
    <n v="17.399999999999999"/>
  </r>
  <r>
    <n v="2017"/>
    <x v="9"/>
    <x v="6"/>
    <s v="MACTR"/>
    <x v="185"/>
    <n v="92"/>
    <n v="69"/>
    <n v="4.9565217391304301"/>
    <n v="92"/>
    <n v="6.4239130434782599"/>
    <n v="0"/>
    <n v="0"/>
    <n v="25"/>
    <n v="723.72151898734205"/>
    <n v="0.27173913043478298"/>
    <n v="61"/>
    <n v="25.672131147540998"/>
    <n v="21"/>
    <n v="105.333333333333"/>
    <n v="30"/>
    <n v="183.166666666667"/>
    <n v="26"/>
    <n v="15.961538461538501"/>
    <n v="54"/>
    <n v="126.57407407407401"/>
    <n v="35"/>
    <n v="359.39130434782601"/>
    <n v="57"/>
    <n v="152.309090909091"/>
    <n v="0.59782608695652195"/>
    <n v="22"/>
    <n v="79.318181818181799"/>
    <n v="0.23913043478260901"/>
    <n v="14"/>
    <n v="0.60869565217391297"/>
    <n v="6"/>
    <n v="0.26086956521739102"/>
    <n v="14"/>
    <n v="0.25454545454545502"/>
    <n v="4"/>
    <n v="7.2727272727272696E-2"/>
    <n v="1"/>
    <n v="1.0869565217391301E-2"/>
    <n v="2"/>
    <n v="2.1739130434782601E-2"/>
    <n v="0"/>
    <n v="0"/>
    <n v="3"/>
    <n v="1.4153846153846199"/>
    <n v="64.999999999999787"/>
    <n v="21"/>
    <n v="7.6666666666666696"/>
  </r>
  <r>
    <n v="2017"/>
    <x v="9"/>
    <x v="6"/>
    <s v="DUBLA"/>
    <x v="183"/>
    <n v="43"/>
    <n v="26"/>
    <n v="1.8076923076923099"/>
    <n v="43"/>
    <n v="3.5813953488372099"/>
    <n v="0"/>
    <n v="0"/>
    <n v="19"/>
    <n v="318.61538461538498"/>
    <n v="0.44186046511627902"/>
    <n v="17"/>
    <n v="8.3529411764705905"/>
    <n v="4"/>
    <n v="333.5"/>
    <n v="17"/>
    <n v="183.41176470588201"/>
    <n v="15"/>
    <n v="7.4666666666666703"/>
    <n v="17"/>
    <n v="77.882352941176507"/>
    <n v="21"/>
    <n v="530.142857142857"/>
    <n v="22"/>
    <n v="67.823529411764696"/>
    <n v="0.39534883720930197"/>
    <n v="9"/>
    <n v="23.6666666666667"/>
    <n v="0.209302325581395"/>
    <n v="13"/>
    <n v="1.8571428571428601"/>
    <n v="1"/>
    <n v="0.14285714285714299"/>
    <n v="4"/>
    <n v="0.23529411764705899"/>
    <n v="0"/>
    <n v="0"/>
    <n v="0"/>
    <n v="0"/>
    <n v="0"/>
    <n v="0"/>
    <n v="0"/>
    <n v="0"/>
    <n v="3"/>
    <n v="1.38709677419355"/>
    <n v="30.999999999999964"/>
    <n v="5"/>
    <n v="6.6"/>
  </r>
  <r>
    <n v="2017"/>
    <x v="9"/>
    <x v="6"/>
    <s v="KUETO"/>
    <x v="182"/>
    <n v="122"/>
    <n v="113"/>
    <n v="1.78761061946903"/>
    <n v="122"/>
    <n v="3.2868852459016402"/>
    <n v="4"/>
    <n v="3.2786885245901599E-2"/>
    <n v="61"/>
    <n v="3301.1565217391299"/>
    <n v="0.5"/>
    <n v="93"/>
    <n v="11.247311827957001"/>
    <n v="18"/>
    <n v="78.5555555555556"/>
    <n v="5"/>
    <n v="247.4"/>
    <n v="5"/>
    <n v="14.4"/>
    <n v="113"/>
    <n v="78.017699115044294"/>
    <n v="6"/>
    <n v="383.5"/>
    <n v="116"/>
    <n v="93.434782608695699"/>
    <n v="0.94262295081967196"/>
    <n v="78"/>
    <n v="61.769230769230802"/>
    <n v="0.63934426229508201"/>
    <n v="3"/>
    <n v="0.5"/>
    <n v="3"/>
    <n v="0.5"/>
    <n v="10"/>
    <n v="8.6956521739130405E-2"/>
    <n v="14"/>
    <n v="0.121739130434783"/>
    <n v="0"/>
    <n v="0"/>
    <n v="0"/>
    <n v="0"/>
    <n v="0"/>
    <n v="0"/>
    <n v="2"/>
    <n v="1.87692307692308"/>
    <n v="64.999999999999886"/>
    <n v="5"/>
    <n v="54"/>
  </r>
  <r>
    <n v="2017"/>
    <x v="9"/>
    <x v="6"/>
    <s v="CRUED"/>
    <x v="190"/>
    <n v="112"/>
    <n v="102"/>
    <n v="4.5784313725490202"/>
    <n v="112"/>
    <n v="5.7053571428571397"/>
    <n v="2"/>
    <n v="1.7857142857142901E-2"/>
    <n v="63"/>
    <n v="2570.9428571428598"/>
    <n v="0.5625"/>
    <n v="98"/>
    <n v="42.918367346938801"/>
    <n v="38"/>
    <n v="166.02631578947401"/>
    <n v="39"/>
    <n v="224.102564102564"/>
    <n v="37"/>
    <n v="7.1351351351351404"/>
    <n v="67"/>
    <n v="179.08955223880599"/>
    <n v="44"/>
    <n v="598.42857142857099"/>
    <n v="68"/>
    <n v="204.53731343283599"/>
    <n v="0.59821428571428603"/>
    <n v="5"/>
    <n v="56.4"/>
    <n v="4.4642857142857102E-2"/>
    <n v="30"/>
    <n v="0.85714285714285698"/>
    <n v="8"/>
    <n v="0.22857142857142901"/>
    <n v="31"/>
    <n v="0.462686567164179"/>
    <n v="9"/>
    <n v="0.134328358208955"/>
    <n v="0"/>
    <n v="0"/>
    <n v="0"/>
    <n v="0"/>
    <n v="0"/>
    <n v="0"/>
    <n v="1"/>
    <n v="1.6969696969696999"/>
    <n v="65.999999999999886"/>
    <n v="37"/>
    <n v="15.7222222222222"/>
  </r>
  <r>
    <n v="2017"/>
    <x v="9"/>
    <x v="6"/>
    <s v="MEDADA"/>
    <x v="123"/>
    <n v="153"/>
    <n v="146"/>
    <n v="2.36301369863014"/>
    <n v="153"/>
    <n v="4.1503267973856204"/>
    <n v="0"/>
    <n v="0"/>
    <n v="40"/>
    <n v="1541.6486486486499"/>
    <n v="0.26143790849673199"/>
    <n v="55"/>
    <n v="7.9272727272727304"/>
    <n v="21"/>
    <n v="12.047619047618999"/>
    <n v="0"/>
    <n v="0"/>
    <n v="0"/>
    <n v="0"/>
    <n v="146"/>
    <n v="73.609589041095902"/>
    <n v="0"/>
    <n v="0"/>
    <n v="153"/>
    <n v="92.464052287581694"/>
    <n v="1"/>
    <n v="125"/>
    <n v="72.712000000000003"/>
    <n v="0.81699346405228801"/>
    <n v="0"/>
    <n v="0"/>
    <n v="0"/>
    <n v="0"/>
    <n v="9"/>
    <n v="5.8823529411764698E-2"/>
    <n v="7"/>
    <n v="4.5751633986928102E-2"/>
    <n v="0"/>
    <n v="0"/>
    <n v="0"/>
    <n v="0"/>
    <n v="0"/>
    <n v="0"/>
    <n v="10"/>
    <n v="1.6451612903225801"/>
    <n v="93.000000000000028"/>
    <n v="0"/>
    <n v="0"/>
  </r>
  <r>
    <n v="2017"/>
    <x v="9"/>
    <x v="6"/>
    <s v="BABLI"/>
    <x v="133"/>
    <n v="283"/>
    <n v="270"/>
    <n v="2.0296296296296301"/>
    <n v="282"/>
    <n v="3.2907801418439702"/>
    <n v="2"/>
    <n v="7.09219858156028E-3"/>
    <n v="104"/>
    <n v="1851.49812734082"/>
    <n v="0.36749116607773902"/>
    <n v="247"/>
    <n v="9.5668016194331997"/>
    <n v="85"/>
    <n v="48.047058823529397"/>
    <n v="17"/>
    <n v="191.70588235294099"/>
    <n v="16"/>
    <n v="5.0625"/>
    <n v="257"/>
    <n v="126.766536964981"/>
    <n v="17"/>
    <n v="327.17647058823502"/>
    <n v="265"/>
    <n v="145.24621212121201"/>
    <n v="0.93286219081272104"/>
    <n v="78"/>
    <n v="53.679487179487197"/>
    <n v="0.27561837455830401"/>
    <n v="12"/>
    <n v="0.70588235294117696"/>
    <n v="6"/>
    <n v="0.35294117647058798"/>
    <n v="63"/>
    <n v="0.23863636363636401"/>
    <n v="47"/>
    <n v="0.17803030303030301"/>
    <n v="0"/>
    <n v="0"/>
    <n v="1"/>
    <n v="3.53356890459364E-3"/>
    <n v="1"/>
    <n v="0"/>
    <n v="0"/>
    <n v="1.88"/>
    <n v="150.53191489361703"/>
    <n v="17"/>
    <n v="19"/>
  </r>
  <r>
    <n v="2017"/>
    <x v="9"/>
    <x v="6"/>
    <s v="CRUCH"/>
    <x v="116"/>
    <n v="35"/>
    <n v="30"/>
    <n v="3.1"/>
    <n v="35"/>
    <n v="4.5142857142857098"/>
    <n v="0"/>
    <n v="0"/>
    <n v="17"/>
    <n v="1629.1"/>
    <n v="0.48571428571428599"/>
    <n v="10"/>
    <n v="10"/>
    <n v="12"/>
    <n v="31.1666666666667"/>
    <n v="1"/>
    <n v="390"/>
    <n v="1"/>
    <n v="0"/>
    <n v="32"/>
    <n v="59.75"/>
    <n v="1"/>
    <n v="450"/>
    <n v="34"/>
    <n v="73.352941176470594"/>
    <n v="0.97142857142857097"/>
    <n v="30"/>
    <n v="72.233333333333306"/>
    <n v="0.85714285714285698"/>
    <n v="1"/>
    <n v="1"/>
    <n v="0"/>
    <n v="0"/>
    <n v="3"/>
    <n v="8.8235294117647106E-2"/>
    <n v="2"/>
    <n v="5.8823529411764698E-2"/>
    <n v="0"/>
    <n v="0"/>
    <n v="0"/>
    <n v="0"/>
    <n v="0"/>
    <n v="0"/>
    <n v="1"/>
    <n v="1.1666666666666701"/>
    <n v="29.999999999999911"/>
    <n v="1"/>
    <n v="10"/>
  </r>
  <r>
    <n v="2017"/>
    <x v="9"/>
    <x v="6"/>
    <s v="BAUKA"/>
    <x v="428"/>
    <n v="1"/>
    <n v="1"/>
    <n v="20"/>
    <n v="1"/>
    <n v="23"/>
    <n v="0"/>
    <n v="0"/>
    <n v="0"/>
    <n v="648"/>
    <n v="0"/>
    <n v="1"/>
    <n v="7"/>
    <n v="0"/>
    <n v="0"/>
    <n v="0"/>
    <n v="0"/>
    <n v="0"/>
    <n v="0"/>
    <n v="1"/>
    <n v="138"/>
    <n v="0"/>
    <n v="0"/>
    <n v="1"/>
    <n v="382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9"/>
    <x v="6"/>
    <s v="WILSC"/>
    <x v="131"/>
    <n v="128"/>
    <n v="108"/>
    <n v="3.6296296296296302"/>
    <n v="128"/>
    <n v="4.8046875"/>
    <n v="0"/>
    <n v="0"/>
    <n v="56"/>
    <n v="1406.8349514563099"/>
    <n v="0.4375"/>
    <n v="107"/>
    <n v="31.6261682242991"/>
    <n v="40"/>
    <n v="121.425"/>
    <n v="60"/>
    <n v="147.46666666666701"/>
    <n v="60"/>
    <n v="9.2333333333333307"/>
    <n v="55"/>
    <n v="150.327272727273"/>
    <n v="66"/>
    <n v="362.89130434782601"/>
    <n v="62"/>
    <n v="183.52459016393399"/>
    <n v="0.4765625"/>
    <n v="6"/>
    <n v="113.5"/>
    <n v="4.6875E-2"/>
    <n v="33"/>
    <n v="0.71739130434782605"/>
    <n v="9"/>
    <n v="0.19565217391304399"/>
    <n v="27"/>
    <n v="0.44262295081967201"/>
    <n v="7"/>
    <n v="0.114754098360656"/>
    <n v="0"/>
    <n v="0"/>
    <n v="0"/>
    <n v="0"/>
    <n v="0"/>
    <n v="0"/>
    <n v="3"/>
    <n v="1.66233766233766"/>
    <n v="77.000000000000114"/>
    <n v="51"/>
    <n v="9.2941176470588207"/>
  </r>
  <r>
    <n v="2017"/>
    <x v="9"/>
    <x v="6"/>
    <s v="FUDAN"/>
    <x v="124"/>
    <n v="169"/>
    <n v="161"/>
    <n v="3.4285714285714302"/>
    <n v="169"/>
    <n v="4.7751479289940804"/>
    <n v="0"/>
    <n v="0"/>
    <n v="107"/>
    <n v="3587.8145161290299"/>
    <n v="0.633136094674556"/>
    <n v="112"/>
    <n v="10.3660714285714"/>
    <n v="56"/>
    <n v="41.928571428571402"/>
    <n v="4"/>
    <n v="175.25"/>
    <n v="4"/>
    <n v="2.25"/>
    <n v="155"/>
    <n v="97.161290322580598"/>
    <n v="6"/>
    <n v="416"/>
    <n v="163"/>
    <n v="114.484662576687"/>
    <n v="0.96449704142011805"/>
    <n v="97"/>
    <n v="67.340206185566998"/>
    <n v="0.57396449704142005"/>
    <n v="2"/>
    <n v="0.33333333333333298"/>
    <n v="2"/>
    <n v="0.33333333333333298"/>
    <n v="30"/>
    <n v="0.184049079754601"/>
    <n v="15"/>
    <n v="9.2024539877300596E-2"/>
    <n v="0"/>
    <n v="0"/>
    <n v="0"/>
    <n v="0"/>
    <n v="0"/>
    <n v="0"/>
    <n v="2"/>
    <n v="1.9204545454545501"/>
    <n v="87.999999999999787"/>
    <n v="5"/>
    <n v="12.75"/>
  </r>
  <r>
    <n v="2017"/>
    <x v="9"/>
    <x v="6"/>
    <s v="LEBD1"/>
    <x v="189"/>
    <n v="117"/>
    <n v="100"/>
    <n v="5.38"/>
    <n v="117"/>
    <n v="7.6666666666666696"/>
    <n v="0"/>
    <n v="0"/>
    <n v="56"/>
    <n v="1702.89622641509"/>
    <n v="0.47863247863247899"/>
    <n v="103"/>
    <n v="30.6116504854369"/>
    <n v="44"/>
    <n v="124.40909090909101"/>
    <n v="66"/>
    <n v="197.62121212121201"/>
    <n v="60"/>
    <n v="9.68333333333333"/>
    <n v="47"/>
    <n v="163.255319148936"/>
    <n v="67"/>
    <n v="432.55172413793099"/>
    <n v="50"/>
    <n v="234.97777777777799"/>
    <n v="0.38461538461538503"/>
    <n v="6"/>
    <n v="82.6666666666667"/>
    <n v="5.1282051282051301E-2"/>
    <n v="50"/>
    <n v="0.86206896551724099"/>
    <n v="14"/>
    <n v="0.24137931034482801"/>
    <n v="20"/>
    <n v="0.44444444444444398"/>
    <n v="6"/>
    <n v="0.133333333333333"/>
    <n v="0"/>
    <n v="0"/>
    <n v="0"/>
    <n v="0"/>
    <n v="0"/>
    <n v="0"/>
    <n v="3"/>
    <n v="1.5394736842105301"/>
    <n v="75.999999999999815"/>
    <n v="59"/>
    <n v="14.1186440677966"/>
  </r>
  <r>
    <n v="2017"/>
    <x v="9"/>
    <x v="6"/>
    <s v="KLANA"/>
    <x v="120"/>
    <n v="179"/>
    <n v="168"/>
    <n v="3.1130952380952399"/>
    <n v="179"/>
    <n v="4.4245810055865897"/>
    <n v="2"/>
    <n v="1.11731843575419E-2"/>
    <n v="97"/>
    <n v="2990.5257142857099"/>
    <n v="0.54189944134078205"/>
    <n v="123"/>
    <n v="11.7317073170732"/>
    <n v="40"/>
    <n v="37.125"/>
    <n v="8"/>
    <n v="201.5"/>
    <n v="8"/>
    <n v="12"/>
    <n v="171"/>
    <n v="74.584795321637401"/>
    <n v="8"/>
    <n v="308.375"/>
    <n v="171"/>
    <n v="89.3333333333333"/>
    <n v="0.955307262569833"/>
    <n v="121"/>
    <n v="64.2314049586777"/>
    <n v="0.67597765363128504"/>
    <n v="6"/>
    <n v="0.75"/>
    <n v="1"/>
    <n v="0.125"/>
    <n v="16"/>
    <n v="9.3567251461988299E-2"/>
    <n v="14"/>
    <n v="8.1871345029239803E-2"/>
    <n v="0"/>
    <n v="0"/>
    <n v="0"/>
    <n v="0"/>
    <n v="0"/>
    <n v="0"/>
    <n v="0"/>
    <n v="2.0574712643678201"/>
    <n v="86.999999999999829"/>
    <n v="8"/>
    <n v="13.75"/>
  </r>
  <r>
    <n v="2017"/>
    <x v="9"/>
    <x v="6"/>
    <s v="RUBJO"/>
    <x v="194"/>
    <n v="61"/>
    <n v="38"/>
    <n v="6.7105263157894699"/>
    <n v="61"/>
    <n v="6.9836065573770503"/>
    <n v="0"/>
    <n v="0"/>
    <n v="15"/>
    <n v="-22.659574468085101"/>
    <n v="0.24590163934426201"/>
    <n v="40"/>
    <n v="23.15"/>
    <n v="17"/>
    <n v="85.529411764705898"/>
    <n v="21"/>
    <n v="129.42857142857099"/>
    <n v="21"/>
    <n v="15.523809523809501"/>
    <n v="34"/>
    <n v="117.67647058823501"/>
    <n v="21"/>
    <n v="301.82352941176498"/>
    <n v="40"/>
    <n v="116.48275862069001"/>
    <n v="0.47540983606557402"/>
    <n v="17"/>
    <n v="96.941176470588204"/>
    <n v="0.27868852459016402"/>
    <n v="17"/>
    <n v="1"/>
    <n v="3"/>
    <n v="0.17647058823529399"/>
    <n v="4"/>
    <n v="0.13793103448275901"/>
    <n v="4"/>
    <n v="0.13793103448275901"/>
    <n v="1"/>
    <n v="1.63934426229508E-2"/>
    <n v="0"/>
    <n v="0"/>
    <n v="0"/>
    <n v="0"/>
    <n v="0"/>
    <n v="1.3555555555555601"/>
    <n v="44.999999999999851"/>
    <n v="17"/>
    <n v="9.5294117647058805"/>
  </r>
  <r>
    <n v="2017"/>
    <x v="9"/>
    <x v="6"/>
    <s v="HASKE"/>
    <x v="203"/>
    <n v="126"/>
    <n v="46"/>
    <n v="4.1739130434782599"/>
    <n v="126"/>
    <n v="5.6349206349206398"/>
    <n v="2"/>
    <n v="1.58730158730159E-2"/>
    <n v="4"/>
    <n v="180.180327868852"/>
    <n v="3.1746031746031703E-2"/>
    <n v="102"/>
    <n v="24.254901960784299"/>
    <n v="20"/>
    <n v="36.049999999999997"/>
    <n v="4"/>
    <n v="178.5"/>
    <n v="2"/>
    <n v="18"/>
    <n v="116"/>
    <n v="68.284482758620697"/>
    <n v="4"/>
    <n v="219.25"/>
    <n v="122"/>
    <n v="96.991803278688494"/>
    <n v="0.96825396825396803"/>
    <n v="83"/>
    <n v="77.963855421686702"/>
    <n v="0.65873015873015905"/>
    <n v="1"/>
    <n v="0.25"/>
    <n v="1"/>
    <n v="0.25"/>
    <n v="6"/>
    <n v="4.91803278688525E-2"/>
    <n v="3"/>
    <n v="2.4590163934426201E-2"/>
    <n v="7"/>
    <n v="5.5555555555555601E-2"/>
    <n v="4"/>
    <n v="3.1746031746031703E-2"/>
    <n v="0"/>
    <n v="0"/>
    <n v="0"/>
    <n v="1.9090909090909101"/>
    <n v="65.999999999999972"/>
    <n v="4"/>
    <n v="0"/>
  </r>
  <r>
    <n v="2017"/>
    <x v="9"/>
    <x v="6"/>
    <s v="STORI"/>
    <x v="117"/>
    <n v="89"/>
    <n v="80"/>
    <n v="3.7875000000000001"/>
    <n v="89"/>
    <n v="4.8651685393258397"/>
    <n v="6"/>
    <n v="6.7415730337078594E-2"/>
    <n v="44"/>
    <n v="3116.8289473684199"/>
    <n v="0.49438202247190999"/>
    <n v="76"/>
    <n v="18.934210526315798"/>
    <n v="27"/>
    <n v="145.48148148148101"/>
    <n v="46"/>
    <n v="131.65217391304299"/>
    <n v="46"/>
    <n v="16.8913043478261"/>
    <n v="34"/>
    <n v="127.32352941176499"/>
    <n v="50"/>
    <n v="422.81395348837202"/>
    <n v="39"/>
    <n v="224.13513513513499"/>
    <n v="0.41573033707865198"/>
    <n v="10"/>
    <n v="60.2"/>
    <n v="0.112359550561798"/>
    <n v="27"/>
    <n v="0.62790697674418605"/>
    <n v="7"/>
    <n v="0.162790697674419"/>
    <n v="13"/>
    <n v="0.35135135135135098"/>
    <n v="3"/>
    <n v="8.1081081081081099E-2"/>
    <n v="0"/>
    <n v="0"/>
    <n v="0"/>
    <n v="0"/>
    <n v="0"/>
    <n v="0"/>
    <n v="1"/>
    <n v="1.4833333333333301"/>
    <n v="60.000000000000135"/>
    <n v="44"/>
    <n v="10.295454545454501"/>
  </r>
  <r>
    <n v="2017"/>
    <x v="9"/>
    <x v="6"/>
    <s v="OKUYA"/>
    <x v="204"/>
    <n v="16"/>
    <n v="13"/>
    <n v="2.2307692307692299"/>
    <n v="16"/>
    <n v="3.8125"/>
    <n v="0"/>
    <n v="0"/>
    <n v="14"/>
    <n v="2832.0833333333298"/>
    <n v="0.875"/>
    <n v="10"/>
    <n v="5.4"/>
    <n v="2"/>
    <n v="17"/>
    <n v="10"/>
    <n v="132.1"/>
    <n v="8"/>
    <n v="2.75"/>
    <n v="5"/>
    <n v="136.80000000000001"/>
    <n v="10"/>
    <n v="341.57142857142901"/>
    <n v="6"/>
    <n v="171.166666666667"/>
    <n v="0.375"/>
    <n v="1"/>
    <n v="160"/>
    <n v="6.25E-2"/>
    <n v="5"/>
    <n v="0.71428571428571397"/>
    <n v="3"/>
    <n v="0.42857142857142899"/>
    <n v="1"/>
    <n v="0.16666666666666699"/>
    <n v="0"/>
    <n v="0"/>
    <n v="0"/>
    <n v="0"/>
    <n v="0"/>
    <n v="0"/>
    <n v="0"/>
    <n v="0"/>
    <n v="1"/>
    <n v="1.4545454545454499"/>
    <n v="11.000000000000036"/>
    <n v="7"/>
    <n v="7.71428571428571"/>
  </r>
  <r>
    <n v="2017"/>
    <x v="9"/>
    <x v="6"/>
    <s v="GANLA"/>
    <x v="186"/>
    <n v="2"/>
    <n v="1"/>
    <n v="0"/>
    <n v="2"/>
    <n v="1.5"/>
    <n v="0"/>
    <n v="0"/>
    <n v="1"/>
    <n v="-47"/>
    <n v="0.5"/>
    <n v="1"/>
    <n v="9"/>
    <n v="0"/>
    <n v="0"/>
    <n v="1"/>
    <n v="45"/>
    <n v="1"/>
    <n v="3"/>
    <n v="1"/>
    <n v="48"/>
    <n v="1"/>
    <n v="0"/>
    <n v="1"/>
    <n v="209"/>
    <n v="0.5"/>
    <n v="1"/>
    <n v="209"/>
    <n v="0.5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9"/>
    <x v="6"/>
    <s v="SANTR"/>
    <x v="257"/>
    <n v="14"/>
    <n v="12"/>
    <n v="5.1666666666666696"/>
    <n v="14"/>
    <n v="6.9285714285714297"/>
    <n v="0"/>
    <n v="0"/>
    <n v="6"/>
    <n v="1062.55555555556"/>
    <n v="0.42857142857142899"/>
    <n v="12"/>
    <n v="57.8333333333333"/>
    <n v="2"/>
    <n v="30"/>
    <n v="6"/>
    <n v="174.666666666667"/>
    <n v="5"/>
    <n v="10"/>
    <n v="5"/>
    <n v="161.4"/>
    <n v="7"/>
    <n v="580.6"/>
    <n v="7"/>
    <n v="269.71428571428601"/>
    <n v="0.5"/>
    <n v="1"/>
    <n v="525"/>
    <n v="7.1428571428571397E-2"/>
    <n v="6"/>
    <n v="1.2"/>
    <n v="1"/>
    <n v="0.2"/>
    <n v="1"/>
    <n v="0.14285714285714299"/>
    <n v="2"/>
    <n v="0.28571428571428598"/>
    <n v="0"/>
    <n v="0"/>
    <n v="0"/>
    <n v="0"/>
    <n v="0"/>
    <n v="0"/>
    <n v="0"/>
    <n v="1.07692307692308"/>
    <n v="12.999999999999963"/>
    <n v="4"/>
    <n v="18.5"/>
  </r>
  <r>
    <n v="2017"/>
    <x v="9"/>
    <x v="6"/>
    <s v="TEAAM"/>
    <x v="205"/>
    <n v="184"/>
    <n v="80"/>
    <n v="3.5375000000000001"/>
    <n v="184"/>
    <n v="7.0543478260869596"/>
    <n v="6"/>
    <n v="3.2608695652173898E-2"/>
    <n v="106"/>
    <n v="1844.3513513513501"/>
    <n v="0.57608695652173902"/>
    <n v="137"/>
    <n v="16.021897810218999"/>
    <n v="24"/>
    <n v="19.4166666666667"/>
    <n v="5"/>
    <n v="139.6"/>
    <n v="5"/>
    <n v="6.2"/>
    <n v="173"/>
    <n v="62.346820809248598"/>
    <n v="5"/>
    <n v="193.8"/>
    <n v="179"/>
    <n v="85.163841807909606"/>
    <n v="0.96195652173913104"/>
    <n v="129"/>
    <n v="76.798449612403104"/>
    <n v="0.70108695652173902"/>
    <n v="1"/>
    <n v="0.2"/>
    <n v="1"/>
    <n v="0.2"/>
    <n v="1"/>
    <n v="5.6497175141242903E-3"/>
    <n v="2"/>
    <n v="1.12994350282486E-2"/>
    <n v="2"/>
    <n v="1.0869565217391301E-2"/>
    <n v="3"/>
    <n v="1.6304347826087001E-2"/>
    <n v="0"/>
    <n v="0"/>
    <n v="1"/>
    <n v="2.13953488372093"/>
    <n v="86.000000000000014"/>
    <n v="5"/>
    <n v="0.6"/>
  </r>
  <r>
    <n v="2017"/>
    <x v="9"/>
    <x v="6"/>
    <s v="WALAY"/>
    <x v="125"/>
    <n v="117"/>
    <n v="81"/>
    <n v="4.3333333333333304"/>
    <n v="116"/>
    <n v="5.75"/>
    <n v="0"/>
    <n v="0"/>
    <n v="21"/>
    <n v="406.97087378640799"/>
    <n v="0.17948717948717999"/>
    <n v="94"/>
    <n v="22.138297872340399"/>
    <n v="34"/>
    <n v="60.323529411764703"/>
    <n v="24"/>
    <n v="135.541666666667"/>
    <n v="23"/>
    <n v="48.521739130434803"/>
    <n v="79"/>
    <n v="93.949367088607602"/>
    <n v="33"/>
    <n v="258.61538461538498"/>
    <n v="84"/>
    <n v="127.26582278481"/>
    <n v="0.67521367521367504"/>
    <n v="36"/>
    <n v="76.1944444444444"/>
    <n v="0.30769230769230799"/>
    <n v="19"/>
    <n v="0.73076923076923095"/>
    <n v="6"/>
    <n v="0.230769230769231"/>
    <n v="8"/>
    <n v="0.10126582278481"/>
    <n v="3"/>
    <n v="3.7974683544303799E-2"/>
    <n v="1"/>
    <n v="8.5470085470085496E-3"/>
    <n v="0"/>
    <n v="0"/>
    <n v="0"/>
    <n v="0"/>
    <n v="1"/>
    <n v="1.56"/>
    <n v="75"/>
    <n v="20"/>
    <n v="11.7"/>
  </r>
  <r>
    <n v="2017"/>
    <x v="9"/>
    <x v="6"/>
    <s v="GADCH"/>
    <x v="130"/>
    <n v="109"/>
    <n v="97"/>
    <n v="5.7010309278350499"/>
    <n v="109"/>
    <n v="6.4770642201834896"/>
    <n v="4"/>
    <n v="3.6697247706422E-2"/>
    <n v="32"/>
    <n v="1162.3684210526301"/>
    <n v="0.293577981651376"/>
    <n v="97"/>
    <n v="30.556701030927801"/>
    <n v="51"/>
    <n v="145.64705882352899"/>
    <n v="69"/>
    <n v="166.24637681159399"/>
    <n v="63"/>
    <n v="11.7936507936508"/>
    <n v="33"/>
    <n v="231.69696969697"/>
    <n v="74"/>
    <n v="463.671875"/>
    <n v="35"/>
    <n v="279.63636363636402"/>
    <n v="0.302752293577982"/>
    <n v="2"/>
    <n v="208.5"/>
    <n v="1.8348623853211E-2"/>
    <n v="36"/>
    <n v="0.5625"/>
    <n v="15"/>
    <n v="0.234375"/>
    <n v="20"/>
    <n v="0.60606060606060597"/>
    <n v="7"/>
    <n v="0.21212121212121199"/>
    <n v="0"/>
    <n v="0"/>
    <n v="0"/>
    <n v="0"/>
    <n v="0"/>
    <n v="0"/>
    <n v="2"/>
    <n v="1.5797101449275399"/>
    <n v="68.999999999999844"/>
    <n v="63"/>
    <n v="18.825396825396801"/>
  </r>
  <r>
    <n v="2017"/>
    <x v="9"/>
    <x v="6"/>
    <s v="KRANI"/>
    <x v="211"/>
    <n v="45"/>
    <n v="44"/>
    <n v="4"/>
    <n v="45"/>
    <n v="6.4444444444444402"/>
    <n v="0"/>
    <n v="0"/>
    <n v="18"/>
    <n v="975.17647058823502"/>
    <n v="0.4"/>
    <n v="44"/>
    <n v="28.25"/>
    <n v="16"/>
    <n v="199.5625"/>
    <n v="22"/>
    <n v="230.45454545454501"/>
    <n v="11"/>
    <n v="24.181818181818201"/>
    <n v="21"/>
    <n v="267.38095238095201"/>
    <n v="23"/>
    <n v="471.68421052631601"/>
    <n v="22"/>
    <n v="293.95454545454498"/>
    <n v="0.48888888888888898"/>
    <n v="1"/>
    <n v="101"/>
    <n v="2.2222222222222199E-2"/>
    <n v="14"/>
    <n v="0.73684210526315796"/>
    <n v="2"/>
    <n v="0.105263157894737"/>
    <n v="9"/>
    <n v="0.40909090909090901"/>
    <n v="4"/>
    <n v="0.18181818181818199"/>
    <n v="0"/>
    <n v="0"/>
    <n v="0"/>
    <n v="0"/>
    <n v="0"/>
    <n v="0"/>
    <n v="2"/>
    <n v="1.28571428571429"/>
    <n v="34.999999999999879"/>
    <n v="18"/>
    <n v="3.3333333333333299"/>
  </r>
  <r>
    <n v="2017"/>
    <x v="9"/>
    <x v="6"/>
    <s v="CABRO1"/>
    <x v="209"/>
    <n v="184"/>
    <n v="176"/>
    <n v="4.3465909090909101"/>
    <n v="184"/>
    <n v="5.6467391304347796"/>
    <n v="0"/>
    <n v="0"/>
    <n v="46"/>
    <n v="867.94117647058795"/>
    <n v="0.25"/>
    <n v="175"/>
    <n v="22.062857142857101"/>
    <n v="70"/>
    <n v="110.8"/>
    <n v="101"/>
    <n v="167.43564356435601"/>
    <n v="76"/>
    <n v="8.7236842105263204"/>
    <n v="78"/>
    <n v="156.769230769231"/>
    <n v="101"/>
    <n v="409.79166666666703"/>
    <n v="83"/>
    <n v="193.18072289156601"/>
    <n v="0.45108695652173902"/>
    <n v="3"/>
    <n v="89.3333333333333"/>
    <n v="1.6304347826087001E-2"/>
    <n v="59"/>
    <n v="0.61458333333333304"/>
    <n v="22"/>
    <n v="0.22916666666666699"/>
    <n v="25"/>
    <n v="0.30120481927710802"/>
    <n v="15"/>
    <n v="0.180722891566265"/>
    <n v="1"/>
    <n v="5.4347826086956503E-3"/>
    <n v="0"/>
    <n v="0"/>
    <n v="0"/>
    <n v="0"/>
    <n v="6"/>
    <n v="1.2777777777777799"/>
    <n v="143.99999999999977"/>
    <n v="101"/>
    <n v="15.8316831683168"/>
  </r>
  <r>
    <n v="2017"/>
    <x v="9"/>
    <x v="6"/>
    <s v="LEOLE"/>
    <x v="197"/>
    <n v="2"/>
    <n v="2"/>
    <n v="1"/>
    <n v="2"/>
    <n v="2.5"/>
    <n v="0"/>
    <n v="0"/>
    <n v="1"/>
    <n v="848.5"/>
    <n v="0.5"/>
    <n v="2"/>
    <n v="9.5"/>
    <n v="0"/>
    <n v="0"/>
    <n v="1"/>
    <n v="120"/>
    <n v="1"/>
    <n v="3"/>
    <n v="1"/>
    <n v="155"/>
    <n v="1"/>
    <n v="387"/>
    <n v="1"/>
    <n v="179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1"/>
    <n v="2"/>
  </r>
  <r>
    <n v="2017"/>
    <x v="9"/>
    <x v="6"/>
    <s v="AMNSI"/>
    <x v="187"/>
    <n v="170"/>
    <n v="62"/>
    <n v="2.7096774193548399"/>
    <n v="170"/>
    <n v="4.3588235294117599"/>
    <n v="0"/>
    <n v="0"/>
    <n v="30"/>
    <n v="1011.34523809524"/>
    <n v="0.17647058823529399"/>
    <n v="140"/>
    <n v="23.457142857142902"/>
    <n v="34"/>
    <n v="34.235294117647101"/>
    <n v="9"/>
    <n v="111.333333333333"/>
    <n v="4"/>
    <n v="9.25"/>
    <n v="156"/>
    <n v="81.455128205128204"/>
    <n v="9"/>
    <n v="174.888888888889"/>
    <n v="161"/>
    <n v="100.6"/>
    <n v="0.94117647058823495"/>
    <n v="97"/>
    <n v="87.175257731958794"/>
    <n v="0.57058823529411795"/>
    <n v="0"/>
    <n v="0"/>
    <n v="2"/>
    <n v="0.22222222222222199"/>
    <n v="5"/>
    <n v="3.125E-2"/>
    <n v="10"/>
    <n v="6.25E-2"/>
    <n v="5"/>
    <n v="2.9411764705882401E-2"/>
    <n v="12"/>
    <n v="7.0588235294117604E-2"/>
    <n v="0"/>
    <n v="0"/>
    <n v="0"/>
    <n v="1.5887850467289699"/>
    <n v="107.00000000000014"/>
    <n v="9"/>
    <n v="0"/>
  </r>
  <r>
    <n v="2017"/>
    <x v="9"/>
    <x v="6"/>
    <s v="BENAD"/>
    <x v="196"/>
    <n v="169"/>
    <n v="164"/>
    <n v="4.2012195121951201"/>
    <n v="168"/>
    <n v="5.4821428571428603"/>
    <n v="2"/>
    <n v="1.1904761904761901E-2"/>
    <n v="62"/>
    <n v="1534.38311688312"/>
    <n v="0.366863905325444"/>
    <n v="165"/>
    <n v="31.660606060606099"/>
    <n v="46"/>
    <n v="187.95652173913001"/>
    <n v="92"/>
    <n v="231.15217391304299"/>
    <n v="64"/>
    <n v="9.40625"/>
    <n v="73"/>
    <n v="221.01369863013699"/>
    <n v="93"/>
    <n v="397.16091954023"/>
    <n v="76"/>
    <n v="251.756756756757"/>
    <n v="0.43786982248520701"/>
    <n v="4"/>
    <n v="287"/>
    <n v="2.3668639053254399E-2"/>
    <n v="68"/>
    <n v="0.78160919540229901"/>
    <n v="17"/>
    <n v="0.195402298850575"/>
    <n v="19"/>
    <n v="0.25675675675675702"/>
    <n v="15"/>
    <n v="0.20270270270270299"/>
    <n v="0"/>
    <n v="0"/>
    <n v="0"/>
    <n v="0"/>
    <n v="0"/>
    <n v="0"/>
    <n v="3"/>
    <n v="1.39669421487603"/>
    <n v="121.00000000000027"/>
    <n v="88"/>
    <n v="22.505747126436798"/>
  </r>
  <r>
    <n v="2017"/>
    <x v="9"/>
    <x v="6"/>
    <s v="WEBAM"/>
    <x v="195"/>
    <n v="66"/>
    <n v="64"/>
    <n v="4.9375"/>
    <n v="66"/>
    <n v="6.2424242424242404"/>
    <n v="0"/>
    <n v="0"/>
    <n v="28"/>
    <n v="1318.8548387096801"/>
    <n v="0.42424242424242398"/>
    <n v="61"/>
    <n v="36.426229508196698"/>
    <n v="21"/>
    <n v="106.52380952381"/>
    <n v="21"/>
    <n v="196.142857142857"/>
    <n v="21"/>
    <n v="16.904761904761902"/>
    <n v="35"/>
    <n v="185.914285714286"/>
    <n v="27"/>
    <n v="600.47826086956502"/>
    <n v="39"/>
    <n v="243.97435897435901"/>
    <n v="0.59090909090909105"/>
    <n v="3"/>
    <n v="179.666666666667"/>
    <n v="4.5454545454545497E-2"/>
    <n v="18"/>
    <n v="0.78260869565217395"/>
    <n v="5"/>
    <n v="0.217391304347826"/>
    <n v="8"/>
    <n v="0.20512820512820501"/>
    <n v="5"/>
    <n v="0.128205128205128"/>
    <n v="0"/>
    <n v="0"/>
    <n v="0"/>
    <n v="0"/>
    <n v="0"/>
    <n v="0"/>
    <n v="0"/>
    <n v="1.15789473684211"/>
    <n v="56.999999999999766"/>
    <n v="8"/>
    <n v="9.25"/>
  </r>
  <r>
    <n v="2017"/>
    <x v="9"/>
    <x v="6"/>
    <s v="ROKAB"/>
    <x v="193"/>
    <n v="207"/>
    <n v="168"/>
    <n v="2.7321428571428599"/>
    <n v="206"/>
    <n v="4.9417475728155296"/>
    <n v="0"/>
    <n v="0"/>
    <n v="66"/>
    <n v="2016.92118226601"/>
    <n v="0.31884057971014501"/>
    <n v="193"/>
    <n v="22.549222797927499"/>
    <n v="70"/>
    <n v="103.971428571429"/>
    <n v="88"/>
    <n v="190.80681818181799"/>
    <n v="85"/>
    <n v="17.023529411764699"/>
    <n v="114"/>
    <n v="150.40350877193001"/>
    <n v="89"/>
    <n v="360.40449438202199"/>
    <n v="117"/>
    <n v="186.769230769231"/>
    <n v="0.565217391304348"/>
    <n v="23"/>
    <n v="125.826086956522"/>
    <n v="0.11111111111111099"/>
    <n v="51"/>
    <n v="0.57303370786516905"/>
    <n v="15"/>
    <n v="0.16853932584269701"/>
    <n v="33"/>
    <n v="0.28205128205128199"/>
    <n v="7"/>
    <n v="5.9829059829059797E-2"/>
    <n v="0"/>
    <n v="0"/>
    <n v="2"/>
    <n v="9.6618357487922701E-3"/>
    <n v="1"/>
    <n v="0"/>
    <n v="6"/>
    <n v="1.43055555555556"/>
    <n v="144.69902912621313"/>
    <n v="88"/>
    <n v="25.261363636363601"/>
  </r>
  <r>
    <n v="2017"/>
    <x v="9"/>
    <x v="6"/>
    <s v="AMIKE"/>
    <x v="128"/>
    <n v="139"/>
    <n v="119"/>
    <n v="3.9411764705882399"/>
    <n v="138"/>
    <n v="5.2608695652173898"/>
    <n v="0"/>
    <n v="0"/>
    <n v="27"/>
    <n v="348.75590551181102"/>
    <n v="0.194244604316547"/>
    <n v="124"/>
    <n v="36.951612903225801"/>
    <n v="33"/>
    <n v="85.060606060606105"/>
    <n v="56"/>
    <n v="211.91071428571399"/>
    <n v="52"/>
    <n v="16.480769230769202"/>
    <n v="71"/>
    <n v="203.77464788732399"/>
    <n v="63"/>
    <n v="643.19230769230796"/>
    <n v="76"/>
    <n v="287.77333333333303"/>
    <n v="0.53956834532374098"/>
    <n v="5"/>
    <n v="76.2"/>
    <n v="3.5971223021582698E-2"/>
    <n v="31"/>
    <n v="0.59615384615384603"/>
    <n v="9"/>
    <n v="0.17307692307692299"/>
    <n v="20"/>
    <n v="0.266666666666667"/>
    <n v="12"/>
    <n v="0.16"/>
    <n v="0"/>
    <n v="0"/>
    <n v="1"/>
    <n v="7.1942446043165497E-3"/>
    <n v="0"/>
    <n v="0"/>
    <n v="5"/>
    <n v="1.5444444444444401"/>
    <n v="90.000000000000256"/>
    <n v="54"/>
    <n v="8.5185185185185208"/>
  </r>
  <r>
    <n v="2017"/>
    <x v="9"/>
    <x v="6"/>
    <s v="DIAVA"/>
    <x v="188"/>
    <n v="146"/>
    <n v="129"/>
    <n v="6.3023255813953503"/>
    <n v="145"/>
    <n v="7.8827586206896596"/>
    <n v="6"/>
    <n v="4.13793103448276E-2"/>
    <n v="67"/>
    <n v="2112.7067669172902"/>
    <n v="0.45890410958904099"/>
    <n v="130"/>
    <n v="35.038461538461497"/>
    <n v="61"/>
    <n v="137.573770491803"/>
    <n v="92"/>
    <n v="201.09782608695701"/>
    <n v="89"/>
    <n v="17.1460674157303"/>
    <n v="46"/>
    <n v="210.08695652173901"/>
    <n v="97"/>
    <n v="461.61250000000001"/>
    <n v="49"/>
    <n v="280.23404255319201"/>
    <n v="0.32191780821917798"/>
    <n v="3"/>
    <n v="138.333333333333"/>
    <n v="2.0547945205479399E-2"/>
    <n v="63"/>
    <n v="0.78749999999999998"/>
    <n v="17"/>
    <n v="0.21249999999999999"/>
    <n v="19"/>
    <n v="0.40425531914893598"/>
    <n v="5"/>
    <n v="0.10638297872340401"/>
    <n v="0"/>
    <n v="0"/>
    <n v="1"/>
    <n v="6.8493150684931503E-3"/>
    <n v="0"/>
    <n v="0"/>
    <n v="4"/>
    <n v="1.46"/>
    <n v="100"/>
    <n v="85"/>
    <n v="15.2"/>
  </r>
  <r>
    <n v="2017"/>
    <x v="9"/>
    <x v="6"/>
    <s v="NORKY"/>
    <x v="114"/>
    <n v="21"/>
    <n v="17"/>
    <n v="2.7058823529411802"/>
    <n v="21"/>
    <n v="3.6666666666666701"/>
    <n v="0"/>
    <n v="0"/>
    <n v="5"/>
    <n v="803.72222222222194"/>
    <n v="0.238095238095238"/>
    <n v="16"/>
    <n v="13.125"/>
    <n v="2"/>
    <n v="100.5"/>
    <n v="5"/>
    <n v="111"/>
    <n v="5"/>
    <n v="1.8"/>
    <n v="10"/>
    <n v="115"/>
    <n v="9"/>
    <n v="302.142857142857"/>
    <n v="12"/>
    <n v="122.3"/>
    <n v="0.476190476190476"/>
    <n v="3"/>
    <n v="62.3333333333333"/>
    <n v="0.14285714285714299"/>
    <n v="4"/>
    <n v="0.57142857142857095"/>
    <n v="3"/>
    <n v="0.42857142857142899"/>
    <n v="3"/>
    <n v="0.3"/>
    <n v="1"/>
    <n v="0.1"/>
    <n v="0"/>
    <n v="0"/>
    <n v="0"/>
    <n v="0"/>
    <n v="0"/>
    <n v="0"/>
    <n v="1"/>
    <n v="2.3333333333333299"/>
    <n v="9.0000000000000124"/>
    <n v="5"/>
    <n v="7"/>
  </r>
  <r>
    <n v="2017"/>
    <x v="9"/>
    <x v="6"/>
    <s v="ROSJA"/>
    <x v="184"/>
    <n v="113"/>
    <n v="87"/>
    <n v="6.1264367816091996"/>
    <n v="113"/>
    <n v="8.2654867256637203"/>
    <n v="0"/>
    <n v="0"/>
    <n v="50"/>
    <n v="1033.6600000000001"/>
    <n v="0.44247787610619499"/>
    <n v="91"/>
    <n v="50.890109890109898"/>
    <n v="34"/>
    <n v="130.11764705882399"/>
    <n v="41"/>
    <n v="195.39024390243901"/>
    <n v="39"/>
    <n v="11.8974358974359"/>
    <n v="62"/>
    <n v="162.935483870968"/>
    <n v="49"/>
    <n v="405.46875"/>
    <n v="64"/>
    <n v="198.06349206349199"/>
    <n v="0.55752212389380496"/>
    <n v="13"/>
    <n v="116.30769230769199"/>
    <n v="0.11504424778761101"/>
    <n v="25"/>
    <n v="0.78125"/>
    <n v="9"/>
    <n v="0.28125"/>
    <n v="12"/>
    <n v="0.19047619047618999"/>
    <n v="3"/>
    <n v="4.7619047619047603E-2"/>
    <n v="1"/>
    <n v="8.8495575221239006E-3"/>
    <n v="1"/>
    <n v="8.8495575221239006E-3"/>
    <n v="0"/>
    <n v="0"/>
    <n v="2"/>
    <n v="1.59154929577465"/>
    <n v="70.999999999999901"/>
    <n v="36"/>
    <n v="7.1944444444444402"/>
  </r>
  <r>
    <n v="2017"/>
    <x v="9"/>
    <x v="6"/>
    <s v="WAXJE"/>
    <x v="171"/>
    <n v="43"/>
    <n v="39"/>
    <n v="3.8974358974359"/>
    <n v="43"/>
    <n v="5.0465116279069804"/>
    <n v="0"/>
    <n v="0"/>
    <n v="7"/>
    <n v="71.974999999999994"/>
    <n v="0.162790697674419"/>
    <n v="22"/>
    <n v="8.5"/>
    <n v="5"/>
    <n v="59.8"/>
    <n v="1"/>
    <n v="84"/>
    <n v="1"/>
    <n v="4"/>
    <n v="34"/>
    <n v="14.882352941176499"/>
    <n v="3"/>
    <n v="1345"/>
    <n v="40"/>
    <n v="51.3333333333333"/>
    <n v="0.90697674418604701"/>
    <n v="34"/>
    <n v="38.529411764705898"/>
    <n v="0.79069767441860495"/>
    <n v="0"/>
    <n v="0"/>
    <n v="0"/>
    <n v="0"/>
    <n v="1"/>
    <n v="2.5641025641025599E-2"/>
    <n v="0"/>
    <n v="0"/>
    <n v="0"/>
    <n v="0"/>
    <n v="0"/>
    <n v="0"/>
    <n v="0"/>
    <n v="0"/>
    <n v="3"/>
    <n v="1.5925925925925899"/>
    <n v="27.000000000000046"/>
    <n v="1"/>
    <n v="50"/>
  </r>
  <r>
    <n v="2017"/>
    <x v="9"/>
    <x v="6"/>
    <s v="DRELA"/>
    <x v="325"/>
    <n v="73"/>
    <n v="68"/>
    <n v="5.9117647058823497"/>
    <n v="73"/>
    <n v="8.4383561643835598"/>
    <n v="0"/>
    <n v="0"/>
    <n v="12"/>
    <n v="163.65079365079399"/>
    <n v="0.164383561643836"/>
    <n v="59"/>
    <n v="34.203389830508499"/>
    <n v="23"/>
    <n v="153.695652173913"/>
    <n v="33"/>
    <n v="152.78787878787901"/>
    <n v="33"/>
    <n v="8.4242424242424203"/>
    <n v="36"/>
    <n v="153.833333333333"/>
    <n v="37"/>
    <n v="389.72413793103402"/>
    <n v="36"/>
    <n v="199.73529411764699"/>
    <n v="0.465753424657534"/>
    <n v="2"/>
    <n v="124.5"/>
    <n v="2.7397260273972601E-2"/>
    <n v="21"/>
    <n v="0.72413793103448298"/>
    <n v="7"/>
    <n v="0.24137931034482801"/>
    <n v="11"/>
    <n v="0.32352941176470601"/>
    <n v="5"/>
    <n v="0.14705882352941199"/>
    <n v="0"/>
    <n v="0"/>
    <n v="0"/>
    <n v="0"/>
    <n v="0"/>
    <n v="0"/>
    <n v="0"/>
    <n v="1.62222222222222"/>
    <n v="45.000000000000064"/>
    <n v="32"/>
    <n v="60.375"/>
  </r>
  <r>
    <n v="2017"/>
    <x v="9"/>
    <x v="6"/>
    <s v="COLKE"/>
    <x v="344"/>
    <n v="83"/>
    <n v="81"/>
    <n v="4.4814814814814801"/>
    <n v="83"/>
    <n v="5.5301204819277103"/>
    <n v="0"/>
    <n v="0"/>
    <n v="62"/>
    <n v="2548.6172839506198"/>
    <n v="0.74698795180722899"/>
    <n v="74"/>
    <n v="29"/>
    <n v="24"/>
    <n v="98.9166666666667"/>
    <n v="24"/>
    <n v="174.833333333333"/>
    <n v="23"/>
    <n v="3.47826086956522"/>
    <n v="54"/>
    <n v="169.666666666667"/>
    <n v="28"/>
    <n v="373.52173913043498"/>
    <n v="55"/>
    <n v="222.12962962962999"/>
    <n v="0.65060240963855398"/>
    <n v="4"/>
    <n v="52.25"/>
    <n v="4.8192771084337303E-2"/>
    <n v="14"/>
    <n v="0.60869565217391297"/>
    <n v="2"/>
    <n v="8.6956521739130405E-2"/>
    <n v="19"/>
    <n v="0.35185185185185203"/>
    <n v="6"/>
    <n v="0.11111111111111099"/>
    <n v="0"/>
    <n v="0"/>
    <n v="0"/>
    <n v="0"/>
    <n v="0"/>
    <n v="0"/>
    <n v="0"/>
    <n v="1.4067796610169501"/>
    <n v="58.999999999999964"/>
    <n v="21"/>
    <n v="16.571428571428601"/>
  </r>
  <r>
    <n v="2017"/>
    <x v="9"/>
    <x v="6"/>
    <s v="HANAN1"/>
    <x v="395"/>
    <n v="153"/>
    <n v="73"/>
    <n v="2.9041095890410999"/>
    <n v="153"/>
    <n v="4.6993464052287601"/>
    <n v="6"/>
    <n v="3.9215686274509803E-2"/>
    <n v="51"/>
    <n v="1748.3401360544201"/>
    <n v="0.33333333333333298"/>
    <n v="130"/>
    <n v="30.3"/>
    <n v="31"/>
    <n v="57.161290322580598"/>
    <n v="17"/>
    <n v="192.41176470588201"/>
    <n v="13"/>
    <n v="20.846153846153801"/>
    <n v="124"/>
    <n v="115.741935483871"/>
    <n v="18"/>
    <n v="491.5"/>
    <n v="135"/>
    <n v="138.00740740740699"/>
    <n v="0.88235294117647101"/>
    <n v="88"/>
    <n v="98.136363636363598"/>
    <n v="0.57516339869280997"/>
    <n v="8"/>
    <n v="0.5"/>
    <n v="2"/>
    <n v="0.125"/>
    <n v="9"/>
    <n v="6.6666666666666693E-2"/>
    <n v="3"/>
    <n v="2.2222222222222199E-2"/>
    <n v="2"/>
    <n v="1.30718954248366E-2"/>
    <n v="2"/>
    <n v="1.30718954248366E-2"/>
    <n v="0"/>
    <n v="0"/>
    <n v="1"/>
    <n v="1.3539823008849601"/>
    <n v="112.99999999999964"/>
    <n v="3"/>
    <n v="2"/>
  </r>
  <r>
    <n v="2017"/>
    <x v="9"/>
    <x v="6"/>
    <s v="CHIJA"/>
    <x v="398"/>
    <n v="144"/>
    <n v="136"/>
    <n v="3.8970588235294099"/>
    <n v="143"/>
    <n v="5"/>
    <n v="0"/>
    <n v="0"/>
    <n v="45"/>
    <n v="880.17777777777803"/>
    <n v="0.3125"/>
    <n v="139"/>
    <n v="27.762589928057601"/>
    <n v="56"/>
    <n v="128.17857142857099"/>
    <n v="59"/>
    <n v="187.45762711864401"/>
    <n v="51"/>
    <n v="6.0980392156862697"/>
    <n v="65"/>
    <n v="208.30769230769201"/>
    <n v="63"/>
    <n v="497.29824561403501"/>
    <n v="80"/>
    <n v="226.875"/>
    <n v="0.55555555555555602"/>
    <n v="4"/>
    <n v="138"/>
    <n v="2.7777777777777801E-2"/>
    <n v="39"/>
    <n v="0.68421052631579005"/>
    <n v="10"/>
    <n v="0.175438596491228"/>
    <n v="27"/>
    <n v="0.33750000000000002"/>
    <n v="13"/>
    <n v="0.16250000000000001"/>
    <n v="0"/>
    <n v="0"/>
    <n v="0"/>
    <n v="0"/>
    <n v="1"/>
    <n v="0"/>
    <n v="2"/>
    <n v="1.1721311475409799"/>
    <n v="122.85314685314724"/>
    <n v="30"/>
    <n v="14.586206896551699"/>
  </r>
  <r>
    <n v="2017"/>
    <x v="9"/>
    <x v="6"/>
    <s v="POLAK"/>
    <x v="399"/>
    <n v="152"/>
    <n v="147"/>
    <n v="5.9795918367346896"/>
    <n v="152"/>
    <n v="7.1513157894736796"/>
    <n v="0"/>
    <n v="0"/>
    <n v="43"/>
    <n v="1121.9044117647099"/>
    <n v="0.28289473684210498"/>
    <n v="150"/>
    <n v="28.4866666666667"/>
    <n v="73"/>
    <n v="129.109589041096"/>
    <n v="66"/>
    <n v="242.28787878787901"/>
    <n v="27"/>
    <n v="4.3703703703703702"/>
    <n v="81"/>
    <n v="221.61728395061701"/>
    <n v="69"/>
    <n v="448.09523809523802"/>
    <n v="83"/>
    <n v="248.518072289157"/>
    <n v="0.54605263157894701"/>
    <n v="5"/>
    <n v="156.19999999999999"/>
    <n v="3.2894736842105303E-2"/>
    <n v="51"/>
    <n v="0.80952380952380998"/>
    <n v="12"/>
    <n v="0.19047619047618999"/>
    <n v="38"/>
    <n v="0.45783132530120502"/>
    <n v="15"/>
    <n v="0.180722891566265"/>
    <n v="1"/>
    <n v="6.5789473684210497E-3"/>
    <n v="0"/>
    <n v="0"/>
    <n v="0"/>
    <n v="0"/>
    <n v="3"/>
    <n v="1.12592592592593"/>
    <n v="134.99999999999952"/>
    <n v="66"/>
    <n v="0.27272727272727298"/>
  </r>
  <r>
    <n v="2017"/>
    <x v="9"/>
    <x v="6"/>
    <s v="FUSNI"/>
    <x v="448"/>
    <n v="125"/>
    <n v="121"/>
    <n v="4.8181818181818201"/>
    <n v="125"/>
    <n v="6.1280000000000001"/>
    <n v="0"/>
    <n v="0"/>
    <n v="40"/>
    <n v="1288.9032258064501"/>
    <n v="0.32"/>
    <n v="118"/>
    <n v="41.483050847457598"/>
    <n v="43"/>
    <n v="112.674418604651"/>
    <n v="55"/>
    <n v="195.09090909090901"/>
    <n v="52"/>
    <n v="6.8461538461538503"/>
    <n v="65"/>
    <n v="162.58461538461501"/>
    <n v="59"/>
    <n v="400.80357142857099"/>
    <n v="66"/>
    <n v="194.89393939393901"/>
    <n v="0.52800000000000002"/>
    <n v="7"/>
    <n v="132.71428571428601"/>
    <n v="5.6000000000000001E-2"/>
    <n v="36"/>
    <n v="0.64285714285714302"/>
    <n v="14"/>
    <n v="0.25"/>
    <n v="24"/>
    <n v="0.36363636363636398"/>
    <n v="13"/>
    <n v="0.19696969696969699"/>
    <n v="0"/>
    <n v="0"/>
    <n v="0"/>
    <n v="0"/>
    <n v="0"/>
    <n v="0"/>
    <n v="3"/>
    <n v="1.2376237623762401"/>
    <n v="100.9999999999998"/>
    <n v="57"/>
    <n v="45.877192982456101"/>
  </r>
  <r>
    <n v="2017"/>
    <x v="9"/>
    <x v="6"/>
    <s v="WALMI1"/>
    <x v="379"/>
    <n v="153"/>
    <n v="124"/>
    <n v="4.7983870967741904"/>
    <n v="153"/>
    <n v="6.0130718954248401"/>
    <n v="0"/>
    <n v="0"/>
    <n v="45"/>
    <n v="384.07874015748001"/>
    <n v="0.29411764705882398"/>
    <n v="137"/>
    <n v="26.299270072992702"/>
    <n v="51"/>
    <n v="124.725490196078"/>
    <n v="72"/>
    <n v="199.111111111111"/>
    <n v="62"/>
    <n v="20.612903225806502"/>
    <n v="69"/>
    <n v="162.15942028985501"/>
    <n v="83"/>
    <n v="368.66153846153799"/>
    <n v="70"/>
    <n v="210.74285714285699"/>
    <n v="0.45751633986928097"/>
    <n v="6"/>
    <n v="96.3333333333333"/>
    <n v="3.9215686274509803E-2"/>
    <n v="49"/>
    <n v="0.75384615384615405"/>
    <n v="21"/>
    <n v="0.32307692307692298"/>
    <n v="25"/>
    <n v="0.35714285714285698"/>
    <n v="10"/>
    <n v="0.14285714285714299"/>
    <n v="2"/>
    <n v="1.30718954248366E-2"/>
    <n v="0"/>
    <n v="0"/>
    <n v="0"/>
    <n v="0"/>
    <n v="4"/>
    <n v="1.47115384615385"/>
    <n v="103.99999999999973"/>
    <n v="64"/>
    <n v="10.34375"/>
  </r>
  <r>
    <n v="2017"/>
    <x v="9"/>
    <x v="6"/>
    <s v="VERAR1"/>
    <x v="406"/>
    <n v="56"/>
    <n v="27"/>
    <n v="3.6296296296296302"/>
    <n v="56"/>
    <n v="6.78571428571429"/>
    <n v="0"/>
    <n v="0"/>
    <n v="14"/>
    <n v="818.137254901961"/>
    <n v="0.25"/>
    <n v="49"/>
    <n v="28.2040816326531"/>
    <n v="14"/>
    <n v="42.571428571428598"/>
    <n v="12"/>
    <n v="102.833333333333"/>
    <n v="10"/>
    <n v="19.8"/>
    <n v="40"/>
    <n v="94.825000000000003"/>
    <n v="13"/>
    <n v="252.888888888889"/>
    <n v="43"/>
    <n v="127.488372093023"/>
    <n v="0.76785714285714302"/>
    <n v="21"/>
    <n v="103.71428571428601"/>
    <n v="0.375"/>
    <n v="4"/>
    <n v="0.44444444444444398"/>
    <n v="2"/>
    <n v="0.22222222222222199"/>
    <n v="4"/>
    <n v="9.3023255813953501E-2"/>
    <n v="1"/>
    <n v="2.32558139534884E-2"/>
    <n v="3"/>
    <n v="5.3571428571428603E-2"/>
    <n v="1"/>
    <n v="1.7857142857142901E-2"/>
    <n v="0"/>
    <n v="0"/>
    <n v="1"/>
    <n v="1.3658536585365899"/>
    <n v="40.999999999999865"/>
    <n v="9"/>
    <n v="1.44444444444444"/>
  </r>
  <r>
    <n v="2017"/>
    <x v="9"/>
    <x v="6"/>
    <s v="BRICH1"/>
    <x v="452"/>
    <n v="97"/>
    <n v="95"/>
    <n v="4.1473684210526303"/>
    <n v="97"/>
    <n v="5.2371134020618602"/>
    <n v="0"/>
    <n v="0"/>
    <n v="17"/>
    <n v="1011.96907216495"/>
    <n v="0.17525773195876301"/>
    <n v="95"/>
    <n v="25.484210526315799"/>
    <n v="36"/>
    <n v="96.5833333333333"/>
    <n v="36"/>
    <n v="186.972222222222"/>
    <n v="15"/>
    <n v="3.4666666666666699"/>
    <n v="60"/>
    <n v="165.166666666667"/>
    <n v="37"/>
    <n v="367.194444444444"/>
    <n v="60"/>
    <n v="194.78333333333299"/>
    <n v="0.61855670103092797"/>
    <n v="5"/>
    <n v="180.6"/>
    <n v="5.1546391752577303E-2"/>
    <n v="17"/>
    <n v="0.47222222222222199"/>
    <n v="7"/>
    <n v="0.194444444444444"/>
    <n v="30"/>
    <n v="0.5"/>
    <n v="5"/>
    <n v="8.3333333333333301E-2"/>
    <n v="0"/>
    <n v="0"/>
    <n v="0"/>
    <n v="0"/>
    <n v="0"/>
    <n v="0"/>
    <n v="2"/>
    <n v="1.0659340659340699"/>
    <n v="90.999999999999659"/>
    <n v="10"/>
    <n v="12.8"/>
  </r>
  <r>
    <n v="2017"/>
    <x v="9"/>
    <x v="6"/>
    <s v="CARJO3"/>
    <x v="453"/>
    <n v="76"/>
    <n v="66"/>
    <n v="3.3787878787878798"/>
    <n v="76"/>
    <n v="4.2763157894736796"/>
    <n v="0"/>
    <n v="0"/>
    <n v="16"/>
    <n v="1420.39473684211"/>
    <n v="0.21052631578947401"/>
    <n v="75"/>
    <n v="24.1733333333333"/>
    <n v="25"/>
    <n v="117.2"/>
    <n v="29"/>
    <n v="225.96551724137899"/>
    <n v="20"/>
    <n v="3.1"/>
    <n v="40"/>
    <n v="216.875"/>
    <n v="33"/>
    <n v="406.857142857143"/>
    <n v="43"/>
    <n v="254.58139534883699"/>
    <n v="0.56578947368421095"/>
    <n v="2"/>
    <n v="281"/>
    <n v="2.6315789473684199E-2"/>
    <n v="18"/>
    <n v="0.64285714285714302"/>
    <n v="9"/>
    <n v="0.32142857142857101"/>
    <n v="14"/>
    <n v="0.32558139534883701"/>
    <n v="9"/>
    <n v="0.209302325581395"/>
    <n v="0"/>
    <n v="0"/>
    <n v="0"/>
    <n v="0"/>
    <n v="0"/>
    <n v="0"/>
    <n v="2"/>
    <n v="1.10144927536232"/>
    <n v="68.999999999999929"/>
    <n v="28"/>
    <n v="65.035714285714306"/>
  </r>
  <r>
    <n v="2017"/>
    <x v="9"/>
    <x v="6"/>
    <s v="SACRE"/>
    <x v="454"/>
    <n v="34"/>
    <n v="32"/>
    <n v="5.25"/>
    <n v="34"/>
    <n v="6"/>
    <n v="0"/>
    <n v="0"/>
    <n v="3"/>
    <n v="857.76470588235304"/>
    <n v="8.8235294117647106E-2"/>
    <n v="32"/>
    <n v="46.375"/>
    <n v="10"/>
    <n v="92"/>
    <n v="15"/>
    <n v="215.4"/>
    <n v="10"/>
    <n v="4.5999999999999996"/>
    <n v="17"/>
    <n v="153.76470588235301"/>
    <n v="16"/>
    <n v="447.1875"/>
    <n v="18"/>
    <n v="215"/>
    <n v="0.52941176470588203"/>
    <n v="0"/>
    <n v="0"/>
    <n v="0"/>
    <n v="12"/>
    <n v="0.75"/>
    <n v="4"/>
    <n v="0.25"/>
    <n v="7"/>
    <n v="0.38888888888888901"/>
    <n v="3"/>
    <n v="0.16666666666666699"/>
    <n v="0"/>
    <n v="0"/>
    <n v="0"/>
    <n v="0"/>
    <n v="0"/>
    <n v="0"/>
    <n v="0"/>
    <n v="1.0303030303030301"/>
    <n v="33.000000000000007"/>
    <n v="15"/>
    <n v="11.6"/>
  </r>
  <r>
    <n v="2017"/>
    <x v="9"/>
    <x v="6"/>
    <s v="OLIMA1"/>
    <x v="442"/>
    <n v="2"/>
    <n v="1"/>
    <n v="1"/>
    <n v="2"/>
    <n v="3.5"/>
    <n v="0"/>
    <n v="0"/>
    <n v="1"/>
    <n v="-77"/>
    <n v="0.5"/>
    <n v="2"/>
    <n v="6"/>
    <n v="0"/>
    <n v="0"/>
    <n v="0"/>
    <n v="0"/>
    <n v="0"/>
    <n v="0"/>
    <n v="1"/>
    <n v="395"/>
    <n v="0"/>
    <n v="0"/>
    <n v="2"/>
    <n v="360.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9"/>
    <x v="6"/>
    <s v="LOSRI"/>
    <x v="463"/>
    <n v="10"/>
    <n v="10"/>
    <n v="1.5"/>
    <n v="10"/>
    <n v="2.8"/>
    <n v="0"/>
    <n v="0"/>
    <n v="2"/>
    <n v="1006.2"/>
    <n v="0.2"/>
    <n v="10"/>
    <n v="7.6"/>
    <n v="2"/>
    <n v="3.5"/>
    <n v="0"/>
    <n v="0"/>
    <n v="0"/>
    <n v="0"/>
    <n v="10"/>
    <n v="142.30000000000001"/>
    <n v="0"/>
    <n v="0"/>
    <n v="10"/>
    <n v="162.9"/>
    <n v="1"/>
    <n v="0"/>
    <n v="0"/>
    <n v="0"/>
    <n v="0"/>
    <n v="0"/>
    <n v="0"/>
    <n v="0"/>
    <n v="8"/>
    <n v="0.8"/>
    <n v="1"/>
    <n v="0.1"/>
    <n v="0"/>
    <n v="0"/>
    <n v="0"/>
    <n v="0"/>
    <n v="0"/>
    <n v="0"/>
    <n v="0"/>
    <n v="1.25"/>
    <n v="8"/>
    <n v="0"/>
    <n v="0"/>
  </r>
  <r>
    <n v="2017"/>
    <x v="9"/>
    <x v="6"/>
    <s v="KOWIN"/>
    <x v="468"/>
    <n v="44"/>
    <n v="40"/>
    <n v="4.6500000000000004"/>
    <n v="44"/>
    <n v="5.3181818181818201"/>
    <n v="0"/>
    <n v="0"/>
    <n v="8"/>
    <n v="776.62790697674404"/>
    <n v="0.18181818181818199"/>
    <n v="42"/>
    <n v="47.357142857142897"/>
    <n v="18"/>
    <n v="165.777777777778"/>
    <n v="21"/>
    <n v="191.95238095238099"/>
    <n v="18"/>
    <n v="21.5555555555556"/>
    <n v="13"/>
    <n v="266.38461538461502"/>
    <n v="22"/>
    <n v="526.04761904761904"/>
    <n v="22"/>
    <n v="274.86363636363598"/>
    <n v="0.5"/>
    <n v="1"/>
    <n v="120"/>
    <n v="2.27272727272727E-2"/>
    <n v="12"/>
    <n v="0.57142857142857095"/>
    <n v="4"/>
    <n v="0.19047619047618999"/>
    <n v="9"/>
    <n v="0.40909090909090901"/>
    <n v="3"/>
    <n v="0.13636363636363599"/>
    <n v="0"/>
    <n v="0"/>
    <n v="0"/>
    <n v="0"/>
    <n v="0"/>
    <n v="0"/>
    <n v="1"/>
    <n v="1.0476190476190499"/>
    <n v="41.999999999999908"/>
    <n v="19"/>
    <n v="40.789473684210499"/>
  </r>
  <r>
    <n v="2017"/>
    <x v="9"/>
    <x v="6"/>
    <s v="LIRHU"/>
    <x v="469"/>
    <n v="18"/>
    <n v="4"/>
    <n v="2.75"/>
    <n v="18"/>
    <n v="6.5555555555555598"/>
    <n v="2"/>
    <n v="0.11111111111111099"/>
    <n v="2"/>
    <n v="37.25"/>
    <n v="0.11111111111111099"/>
    <n v="15"/>
    <n v="25.466666666666701"/>
    <n v="6"/>
    <n v="27.6666666666667"/>
    <n v="1"/>
    <n v="53"/>
    <n v="1"/>
    <n v="2"/>
    <n v="17"/>
    <n v="47.529411764705898"/>
    <n v="1"/>
    <n v="87"/>
    <n v="17"/>
    <n v="79.705882352941202"/>
    <n v="0.94444444444444398"/>
    <n v="10"/>
    <n v="59"/>
    <n v="0.55555555555555602"/>
    <n v="0"/>
    <n v="0"/>
    <n v="0"/>
    <n v="0"/>
    <n v="0"/>
    <n v="0"/>
    <n v="0"/>
    <n v="0"/>
    <n v="0"/>
    <n v="0"/>
    <n v="0"/>
    <n v="0"/>
    <n v="0"/>
    <n v="0"/>
    <n v="0"/>
    <n v="2.25"/>
    <n v="8"/>
    <n v="1"/>
    <n v="0"/>
  </r>
  <r>
    <n v="2017"/>
    <x v="9"/>
    <x v="6"/>
    <s v="CHIMA"/>
    <x v="470"/>
    <n v="34"/>
    <n v="31"/>
    <n v="4.2580645161290303"/>
    <n v="34"/>
    <n v="6.2941176470588198"/>
    <n v="0"/>
    <n v="0"/>
    <n v="5"/>
    <n v="-3.6666666666666701"/>
    <n v="0.14705882352941199"/>
    <n v="31"/>
    <n v="53.903225806451601"/>
    <n v="17"/>
    <n v="200.35294117647101"/>
    <n v="13"/>
    <n v="307.38461538461502"/>
    <n v="5"/>
    <n v="3.4"/>
    <n v="16"/>
    <n v="193.75"/>
    <n v="16"/>
    <n v="563.58333333333303"/>
    <n v="18"/>
    <n v="236.666666666667"/>
    <n v="0.52941176470588203"/>
    <n v="1"/>
    <n v="78"/>
    <n v="2.9411764705882401E-2"/>
    <n v="9"/>
    <n v="0.75"/>
    <n v="3"/>
    <n v="0.25"/>
    <n v="10"/>
    <n v="0.55555555555555602"/>
    <n v="0"/>
    <n v="0"/>
    <n v="0"/>
    <n v="0"/>
    <n v="0"/>
    <n v="0"/>
    <n v="0"/>
    <n v="0"/>
    <n v="2"/>
    <n v="1.0625"/>
    <n v="32"/>
    <n v="12"/>
    <n v="10.5833333333333"/>
  </r>
  <r>
    <n v="2017"/>
    <x v="9"/>
    <x v="6"/>
    <s v="ROUSU"/>
    <x v="471"/>
    <n v="5"/>
    <n v="5"/>
    <n v="4.8"/>
    <n v="5"/>
    <n v="6.6"/>
    <n v="0"/>
    <n v="0"/>
    <n v="0"/>
    <n v="-10.8"/>
    <n v="0"/>
    <n v="5"/>
    <n v="101.6"/>
    <n v="1"/>
    <n v="263"/>
    <n v="2"/>
    <n v="277.5"/>
    <n v="2"/>
    <n v="8.5"/>
    <n v="2"/>
    <n v="341"/>
    <n v="2"/>
    <n v="733"/>
    <n v="3"/>
    <n v="323.66666666666703"/>
    <n v="0.6"/>
    <n v="0"/>
    <n v="0"/>
    <n v="0"/>
    <n v="1"/>
    <n v="0.5"/>
    <n v="0"/>
    <n v="0"/>
    <n v="0"/>
    <n v="0"/>
    <n v="0"/>
    <n v="0"/>
    <n v="0"/>
    <n v="0"/>
    <n v="0"/>
    <n v="0"/>
    <n v="0"/>
    <n v="0"/>
    <n v="0"/>
    <n v="1"/>
    <n v="5"/>
    <n v="2"/>
    <n v="8"/>
  </r>
  <r>
    <n v="2017"/>
    <x v="9"/>
    <x v="8"/>
    <s v="GOMJE"/>
    <x v="168"/>
    <n v="55"/>
    <n v="18"/>
    <n v="2.2222222222222201"/>
    <n v="53"/>
    <n v="6.2830188679245298"/>
    <n v="0"/>
    <n v="0"/>
    <n v="38"/>
    <n v="3041.0588235294099"/>
    <n v="0.69090909090909103"/>
    <n v="12"/>
    <n v="29.1666666666667"/>
    <n v="8"/>
    <n v="84.375"/>
    <n v="4"/>
    <n v="191.25"/>
    <n v="4"/>
    <n v="3.25"/>
    <n v="44"/>
    <n v="92.795454545454504"/>
    <n v="4"/>
    <n v="307.25"/>
    <n v="49"/>
    <n v="118.53061224489799"/>
    <n v="0.89090909090909098"/>
    <n v="22"/>
    <n v="66.772727272727295"/>
    <n v="0.4"/>
    <n v="3"/>
    <n v="0.75"/>
    <n v="1"/>
    <n v="0.25"/>
    <n v="7"/>
    <n v="0.14285714285714299"/>
    <n v="2"/>
    <n v="4.08163265306122E-2"/>
    <n v="1"/>
    <n v="1.8181818181818198E-2"/>
    <n v="0"/>
    <n v="0"/>
    <n v="1"/>
    <n v="1"/>
    <n v="0"/>
    <n v="2.4090909090909101"/>
    <n v="22.830188679245275"/>
    <n v="3"/>
    <n v="35.6666666666667"/>
  </r>
  <r>
    <n v="2017"/>
    <x v="9"/>
    <x v="8"/>
    <s v="METMI"/>
    <x v="160"/>
    <n v="93"/>
    <n v="87"/>
    <n v="3.3448275862068999"/>
    <n v="93"/>
    <n v="6.4408602150537604"/>
    <n v="2"/>
    <n v="2.1505376344085999E-2"/>
    <n v="48"/>
    <n v="2935.6593406593402"/>
    <n v="0.51612903225806495"/>
    <n v="7"/>
    <n v="34.857142857142897"/>
    <n v="21"/>
    <n v="67"/>
    <n v="4"/>
    <n v="136.75"/>
    <n v="4"/>
    <n v="1"/>
    <n v="88"/>
    <n v="89.272727272727295"/>
    <n v="4"/>
    <n v="258.5"/>
    <n v="89"/>
    <n v="107.59550561797801"/>
    <n v="0.956989247311828"/>
    <n v="16"/>
    <n v="38.625"/>
    <n v="0.17204301075268799"/>
    <n v="2"/>
    <n v="0.5"/>
    <n v="1"/>
    <n v="0.25"/>
    <n v="13"/>
    <n v="0.14606741573033699"/>
    <n v="3"/>
    <n v="3.3707865168539297E-2"/>
    <n v="0"/>
    <n v="0"/>
    <n v="0"/>
    <n v="0"/>
    <n v="0"/>
    <n v="0"/>
    <n v="1"/>
    <n v="2.90625"/>
    <n v="32"/>
    <n v="4"/>
    <n v="5.25"/>
  </r>
  <r>
    <n v="2017"/>
    <x v="9"/>
    <x v="8"/>
    <s v="PALRA"/>
    <x v="164"/>
    <n v="70"/>
    <n v="68"/>
    <n v="9.6323529411764692"/>
    <n v="68"/>
    <n v="10.897058823529401"/>
    <n v="4"/>
    <n v="5.8823529411764698E-2"/>
    <n v="53"/>
    <n v="8197.0714285714294"/>
    <n v="0.75714285714285701"/>
    <n v="7"/>
    <n v="21.8571428571429"/>
    <n v="19"/>
    <n v="90.052631578947398"/>
    <n v="0"/>
    <n v="0"/>
    <n v="0"/>
    <n v="0"/>
    <n v="61"/>
    <n v="128.27868852459"/>
    <n v="1"/>
    <n v="258"/>
    <n v="67"/>
    <n v="149.05970149253699"/>
    <n v="0.95714285714285696"/>
    <n v="4"/>
    <n v="62.75"/>
    <n v="5.7142857142857099E-2"/>
    <n v="1"/>
    <n v="1"/>
    <n v="0"/>
    <n v="0"/>
    <n v="11"/>
    <n v="0.164179104477612"/>
    <n v="2"/>
    <n v="2.9850746268656699E-2"/>
    <n v="1"/>
    <n v="1.4285714285714299E-2"/>
    <n v="0"/>
    <n v="0"/>
    <n v="2"/>
    <n v="0"/>
    <n v="1"/>
    <n v="2.3448275862068999"/>
    <n v="29.852941176470544"/>
    <n v="0"/>
    <n v="0"/>
  </r>
  <r>
    <n v="2017"/>
    <x v="9"/>
    <x v="8"/>
    <s v="EDDOC"/>
    <x v="337"/>
    <n v="7"/>
    <n v="2"/>
    <n v="6"/>
    <n v="2"/>
    <n v="9.5"/>
    <n v="0"/>
    <n v="0"/>
    <n v="7"/>
    <n v="0"/>
    <n v="1"/>
    <n v="1"/>
    <n v="8"/>
    <n v="0"/>
    <n v="0"/>
    <n v="0"/>
    <n v="0"/>
    <n v="0"/>
    <n v="0"/>
    <n v="0"/>
    <n v="0"/>
    <n v="0"/>
    <n v="0"/>
    <n v="2"/>
    <n v="31.5"/>
    <n v="0.28571428571428598"/>
    <n v="0"/>
    <n v="0"/>
    <n v="0"/>
    <n v="0"/>
    <n v="0"/>
    <n v="0"/>
    <n v="0"/>
    <n v="0"/>
    <n v="0"/>
    <n v="0"/>
    <n v="0"/>
    <n v="0"/>
    <n v="0"/>
    <n v="0"/>
    <n v="0"/>
    <n v="5"/>
    <n v="0"/>
    <n v="1"/>
    <n v="1"/>
    <n v="7"/>
    <n v="0"/>
    <n v="0"/>
  </r>
  <r>
    <n v="2017"/>
    <x v="9"/>
    <x v="8"/>
    <s v="BURDO"/>
    <x v="286"/>
    <n v="372"/>
    <n v="318"/>
    <n v="2.8742138364779901"/>
    <n v="370"/>
    <n v="4.7351351351351303"/>
    <n v="2"/>
    <n v="5.40540540540541E-3"/>
    <n v="49"/>
    <n v="559.33884297520694"/>
    <n v="0.13172043010752699"/>
    <n v="346"/>
    <n v="19.349710982659001"/>
    <n v="164"/>
    <n v="41.701219512195102"/>
    <n v="15"/>
    <n v="145.4"/>
    <n v="15"/>
    <n v="35.533333333333303"/>
    <n v="344"/>
    <n v="91.447674418604606"/>
    <n v="18"/>
    <n v="324.41176470588198"/>
    <n v="353"/>
    <n v="108.89801699716701"/>
    <n v="0.94892473118279597"/>
    <n v="63"/>
    <n v="54.174603174603199"/>
    <n v="0.16935483870967699"/>
    <n v="10"/>
    <n v="0.58823529411764697"/>
    <n v="4"/>
    <n v="0.23529411764705899"/>
    <n v="63"/>
    <n v="0.17847025495750701"/>
    <n v="18"/>
    <n v="5.09915014164306E-2"/>
    <n v="2"/>
    <n v="5.3763440860215101E-3"/>
    <n v="0"/>
    <n v="0"/>
    <n v="1"/>
    <n v="0"/>
    <n v="1"/>
    <n v="2.2760736196318998"/>
    <n v="163.4393530997306"/>
    <n v="0"/>
    <n v="0"/>
  </r>
  <r>
    <n v="2017"/>
    <x v="9"/>
    <x v="8"/>
    <s v="POLSTE"/>
    <x v="142"/>
    <n v="229"/>
    <n v="43"/>
    <n v="2.2325581395348801"/>
    <n v="227"/>
    <n v="0.58590308370044097"/>
    <n v="2"/>
    <n v="8.8105726872246704E-3"/>
    <n v="22"/>
    <n v="227.02727272727299"/>
    <n v="9.6069868995633204E-2"/>
    <n v="176"/>
    <n v="39.755681818181799"/>
    <n v="74"/>
    <n v="63.229729729729698"/>
    <n v="12"/>
    <n v="164.5"/>
    <n v="11"/>
    <n v="37.545454545454497"/>
    <n v="204"/>
    <n v="94.465686274509807"/>
    <n v="13"/>
    <n v="312.769230769231"/>
    <n v="214"/>
    <n v="120.52336448598101"/>
    <n v="0.93449781659388598"/>
    <n v="17"/>
    <n v="67.176470588235304"/>
    <n v="7.4235807860262001E-2"/>
    <n v="7"/>
    <n v="0.53846153846153799"/>
    <n v="2"/>
    <n v="0.15384615384615399"/>
    <n v="38"/>
    <n v="0.177570093457944"/>
    <n v="6"/>
    <n v="2.80373831775701E-2"/>
    <n v="2"/>
    <n v="8.7336244541484694E-3"/>
    <n v="1"/>
    <n v="4.3668122270742399E-3"/>
    <n v="2"/>
    <n v="0"/>
    <n v="3"/>
    <n v="2.6091954022988499"/>
    <n v="87.76651982378857"/>
    <n v="12"/>
    <n v="1.5833333333333299"/>
  </r>
  <r>
    <n v="2017"/>
    <x v="9"/>
    <x v="8"/>
    <s v="HORJO"/>
    <x v="141"/>
    <n v="14"/>
    <n v="14"/>
    <n v="2.5714285714285698"/>
    <n v="14"/>
    <n v="5.3571428571428603"/>
    <n v="2"/>
    <n v="0.14285714285714299"/>
    <n v="0"/>
    <n v="-8.71428571428571"/>
    <n v="0"/>
    <n v="6"/>
    <n v="39"/>
    <n v="3"/>
    <n v="59.6666666666667"/>
    <n v="0"/>
    <n v="0"/>
    <n v="0"/>
    <n v="0"/>
    <n v="13"/>
    <n v="120.230769230769"/>
    <n v="0"/>
    <n v="0"/>
    <n v="14"/>
    <n v="148"/>
    <n v="1"/>
    <n v="1"/>
    <n v="101"/>
    <n v="7.1428571428571397E-2"/>
    <n v="0"/>
    <n v="0"/>
    <n v="0"/>
    <n v="0"/>
    <n v="1"/>
    <n v="7.1428571428571397E-2"/>
    <n v="0"/>
    <n v="0"/>
    <n v="0"/>
    <n v="0"/>
    <n v="0"/>
    <n v="0"/>
    <n v="0"/>
    <n v="0"/>
    <n v="0"/>
    <n v="2"/>
    <n v="7"/>
    <n v="0"/>
    <n v="0"/>
  </r>
  <r>
    <n v="2017"/>
    <x v="9"/>
    <x v="8"/>
    <s v="MCCCAM"/>
    <x v="157"/>
    <n v="222"/>
    <n v="178"/>
    <n v="9.0280898876404496"/>
    <n v="222"/>
    <n v="10.9189189189189"/>
    <n v="4"/>
    <n v="1.8018018018018001E-2"/>
    <n v="35"/>
    <n v="872.708133971292"/>
    <n v="0.15765765765765799"/>
    <n v="195"/>
    <n v="25.5846153846154"/>
    <n v="83"/>
    <n v="48.638554216867497"/>
    <n v="14"/>
    <n v="160.07142857142901"/>
    <n v="14"/>
    <n v="5.9285714285714297"/>
    <n v="186"/>
    <n v="97.768817204301101"/>
    <n v="16"/>
    <n v="291"/>
    <n v="206"/>
    <n v="130.33980582524299"/>
    <n v="0.927927927927928"/>
    <n v="37"/>
    <n v="71.297297297297305"/>
    <n v="0.16666666666666699"/>
    <n v="9"/>
    <n v="0.5625"/>
    <n v="5"/>
    <n v="0.3125"/>
    <n v="37"/>
    <n v="0.17961165048543701"/>
    <n v="9"/>
    <n v="4.3689320388349502E-2"/>
    <n v="1"/>
    <n v="4.5045045045045001E-3"/>
    <n v="0"/>
    <n v="0"/>
    <n v="0"/>
    <n v="0"/>
    <n v="3"/>
    <n v="2.5813953488372099"/>
    <n v="85.999999999999986"/>
    <n v="12"/>
    <n v="25.1666666666667"/>
  </r>
  <r>
    <n v="2017"/>
    <x v="9"/>
    <x v="8"/>
    <s v="PETRI"/>
    <x v="143"/>
    <n v="17"/>
    <n v="10"/>
    <n v="3.5"/>
    <n v="17"/>
    <n v="7.3529411764705896"/>
    <n v="0"/>
    <n v="0"/>
    <n v="3"/>
    <n v="199.5"/>
    <n v="0.17647058823529399"/>
    <n v="10"/>
    <n v="27.7"/>
    <n v="9"/>
    <n v="30.2222222222222"/>
    <n v="0"/>
    <n v="0"/>
    <n v="0"/>
    <n v="0"/>
    <n v="15"/>
    <n v="68.933333333333294"/>
    <n v="0"/>
    <n v="0"/>
    <n v="17"/>
    <n v="136.17647058823499"/>
    <n v="1"/>
    <n v="4"/>
    <n v="60.5"/>
    <n v="0.23529411764705899"/>
    <n v="0"/>
    <n v="0"/>
    <n v="0"/>
    <n v="0"/>
    <n v="4"/>
    <n v="0.23529411764705899"/>
    <n v="0"/>
    <n v="0"/>
    <n v="0"/>
    <n v="0"/>
    <n v="0"/>
    <n v="0"/>
    <n v="0"/>
    <n v="0"/>
    <n v="0"/>
    <n v="2.125"/>
    <n v="8"/>
    <n v="0"/>
    <n v="0"/>
  </r>
  <r>
    <n v="2017"/>
    <x v="9"/>
    <x v="8"/>
    <s v="MATMI"/>
    <x v="144"/>
    <n v="9"/>
    <n v="5"/>
    <n v="2.6"/>
    <n v="9"/>
    <n v="9.5555555555555607"/>
    <n v="0"/>
    <n v="0"/>
    <n v="0"/>
    <n v="1099"/>
    <n v="0"/>
    <n v="1"/>
    <n v="25"/>
    <n v="1"/>
    <n v="98"/>
    <n v="0"/>
    <n v="0"/>
    <n v="0"/>
    <n v="0"/>
    <n v="9"/>
    <n v="75.3333333333333"/>
    <n v="0"/>
    <n v="0"/>
    <n v="9"/>
    <n v="90.3333333333333"/>
    <n v="1"/>
    <n v="4"/>
    <n v="90.25"/>
    <n v="0.44444444444444398"/>
    <n v="0"/>
    <n v="0"/>
    <n v="0"/>
    <n v="0"/>
    <n v="1"/>
    <n v="0.11111111111111099"/>
    <n v="0"/>
    <n v="0"/>
    <n v="0"/>
    <n v="0"/>
    <n v="0"/>
    <n v="0"/>
    <n v="0"/>
    <n v="0"/>
    <n v="0"/>
    <n v="2.25"/>
    <n v="4"/>
    <n v="0"/>
    <n v="0"/>
  </r>
  <r>
    <n v="2017"/>
    <x v="9"/>
    <x v="8"/>
    <s v="WILBRI"/>
    <x v="140"/>
    <n v="93"/>
    <n v="84"/>
    <n v="3"/>
    <n v="92"/>
    <n v="4.9673913043478297"/>
    <n v="0"/>
    <n v="0"/>
    <n v="81"/>
    <n v="6835.7882352941197"/>
    <n v="0.87096774193548399"/>
    <n v="70"/>
    <n v="28.0857142857143"/>
    <n v="28"/>
    <n v="49.035714285714299"/>
    <n v="9"/>
    <n v="128.666666666667"/>
    <n v="8"/>
    <n v="8.375"/>
    <n v="76"/>
    <n v="90.736842105263193"/>
    <n v="10"/>
    <n v="249.5"/>
    <n v="82"/>
    <n v="114.085365853659"/>
    <n v="0.88172043010752699"/>
    <n v="14"/>
    <n v="38.785714285714299"/>
    <n v="0.15053763440860199"/>
    <n v="4"/>
    <n v="0.4"/>
    <n v="2"/>
    <n v="0.2"/>
    <n v="17"/>
    <n v="0.207317073170732"/>
    <n v="3"/>
    <n v="3.65853658536585E-2"/>
    <n v="0"/>
    <n v="0"/>
    <n v="1"/>
    <n v="1.0752688172042999E-2"/>
    <n v="1"/>
    <n v="0"/>
    <n v="1"/>
    <n v="2.3589743589743599"/>
    <n v="39.423913043478244"/>
    <n v="9"/>
    <n v="23.5555555555556"/>
  </r>
  <r>
    <n v="2017"/>
    <x v="9"/>
    <x v="8"/>
    <s v="STERO3"/>
    <x v="163"/>
    <n v="57"/>
    <n v="43"/>
    <n v="3.9767441860465098"/>
    <n v="57"/>
    <n v="6.2631578947368398"/>
    <n v="2"/>
    <n v="3.5087719298245598E-2"/>
    <n v="9"/>
    <n v="733.267857142857"/>
    <n v="0.157894736842105"/>
    <n v="40"/>
    <n v="23.85"/>
    <n v="12"/>
    <n v="26.4166666666667"/>
    <n v="1"/>
    <n v="139"/>
    <n v="0"/>
    <n v="0"/>
    <n v="55"/>
    <n v="77.6727272727273"/>
    <n v="1"/>
    <n v="256"/>
    <n v="56"/>
    <n v="99.964285714285694"/>
    <n v="0.98245614035087703"/>
    <n v="10"/>
    <n v="51.8"/>
    <n v="0.175438596491228"/>
    <n v="1"/>
    <n v="1"/>
    <n v="0"/>
    <n v="0"/>
    <n v="11"/>
    <n v="0.19642857142857101"/>
    <n v="1"/>
    <n v="1.7857142857142901E-2"/>
    <n v="0"/>
    <n v="0"/>
    <n v="0"/>
    <n v="0"/>
    <n v="0"/>
    <n v="0"/>
    <n v="1"/>
    <n v="2.85"/>
    <n v="20"/>
    <n v="1"/>
    <n v="0"/>
  </r>
  <r>
    <n v="2017"/>
    <x v="9"/>
    <x v="8"/>
    <s v="VELDU"/>
    <x v="158"/>
    <n v="18"/>
    <n v="14"/>
    <n v="8.8571428571428594"/>
    <n v="18"/>
    <n v="11.0555555555556"/>
    <n v="0"/>
    <n v="0"/>
    <n v="3"/>
    <n v="326"/>
    <n v="0.16666666666666699"/>
    <n v="4"/>
    <n v="33.5"/>
    <n v="8"/>
    <n v="54.5"/>
    <n v="0"/>
    <n v="0"/>
    <n v="0"/>
    <n v="0"/>
    <n v="17"/>
    <n v="94.058823529411796"/>
    <n v="1"/>
    <n v="253"/>
    <n v="17"/>
    <n v="118.58823529411799"/>
    <n v="0.94444444444444398"/>
    <n v="3"/>
    <n v="80"/>
    <n v="0.16666666666666699"/>
    <n v="1"/>
    <n v="1"/>
    <n v="0"/>
    <n v="0"/>
    <n v="3"/>
    <n v="0.17647058823529399"/>
    <n v="0"/>
    <n v="0"/>
    <n v="0"/>
    <n v="0"/>
    <n v="0"/>
    <n v="0"/>
    <n v="0"/>
    <n v="0"/>
    <n v="0"/>
    <n v="2.25"/>
    <n v="8"/>
    <n v="0"/>
    <n v="0"/>
  </r>
  <r>
    <n v="2017"/>
    <x v="9"/>
    <x v="8"/>
    <s v="WELVA"/>
    <x v="153"/>
    <n v="125"/>
    <n v="116"/>
    <n v="2.06034482758621"/>
    <n v="125"/>
    <n v="4.952"/>
    <n v="4"/>
    <n v="3.2000000000000001E-2"/>
    <n v="18"/>
    <n v="723.15447154471497"/>
    <n v="0.14399999999999999"/>
    <n v="98"/>
    <n v="19.6428571428571"/>
    <n v="36"/>
    <n v="34.6666666666667"/>
    <n v="10"/>
    <n v="155.6"/>
    <n v="9"/>
    <n v="33.5555555555556"/>
    <n v="112"/>
    <n v="70.303571428571402"/>
    <n v="11"/>
    <n v="302.3"/>
    <n v="114"/>
    <n v="95.087719298245602"/>
    <n v="0.91200000000000003"/>
    <n v="23"/>
    <n v="46.652173913043498"/>
    <n v="0.184"/>
    <n v="7"/>
    <n v="0.7"/>
    <n v="1"/>
    <n v="0.1"/>
    <n v="18"/>
    <n v="0.157894736842105"/>
    <n v="3"/>
    <n v="2.6315789473684199E-2"/>
    <n v="1"/>
    <n v="8.0000000000000002E-3"/>
    <n v="0"/>
    <n v="0"/>
    <n v="0"/>
    <n v="0"/>
    <n v="2"/>
    <n v="2.7173913043478302"/>
    <n v="45.999999999999929"/>
    <n v="10"/>
    <n v="36.299999999999997"/>
  </r>
  <r>
    <n v="2017"/>
    <x v="9"/>
    <x v="8"/>
    <s v="HOWKE"/>
    <x v="149"/>
    <n v="117"/>
    <n v="110"/>
    <n v="3.3727272727272699"/>
    <n v="117"/>
    <n v="5.9829059829059803"/>
    <n v="4"/>
    <n v="3.4188034188034198E-2"/>
    <n v="7"/>
    <n v="728.75213675213695"/>
    <n v="5.9829059829059797E-2"/>
    <n v="24"/>
    <n v="82.7083333333333"/>
    <n v="51"/>
    <n v="54.745098039215698"/>
    <n v="9"/>
    <n v="287.777777777778"/>
    <n v="8"/>
    <n v="27.5"/>
    <n v="102"/>
    <n v="129.91176470588201"/>
    <n v="10"/>
    <n v="371.6"/>
    <n v="107"/>
    <n v="151.89719626168201"/>
    <n v="0.91452991452991494"/>
    <n v="10"/>
    <n v="63.4"/>
    <n v="8.54700854700855E-2"/>
    <n v="8"/>
    <n v="0.8"/>
    <n v="1"/>
    <n v="0.1"/>
    <n v="31"/>
    <n v="0.289719626168224"/>
    <n v="10"/>
    <n v="9.34579439252336E-2"/>
    <n v="1"/>
    <n v="8.5470085470085496E-3"/>
    <n v="1"/>
    <n v="8.5470085470085496E-3"/>
    <n v="0"/>
    <n v="0"/>
    <n v="2"/>
    <n v="1.95"/>
    <n v="60"/>
    <n v="8"/>
    <n v="3.25"/>
  </r>
  <r>
    <n v="2017"/>
    <x v="9"/>
    <x v="8"/>
    <s v="RUMAS1"/>
    <x v="151"/>
    <n v="31"/>
    <n v="27"/>
    <n v="4.2222222222222197"/>
    <n v="28"/>
    <n v="5.6428571428571397"/>
    <n v="0"/>
    <n v="0"/>
    <n v="24"/>
    <n v="6515.1379310344801"/>
    <n v="0.77419354838709697"/>
    <n v="2"/>
    <n v="3.5"/>
    <n v="12"/>
    <n v="31.5833333333333"/>
    <n v="0"/>
    <n v="0"/>
    <n v="0"/>
    <n v="0"/>
    <n v="27"/>
    <n v="97.5555555555556"/>
    <n v="0"/>
    <n v="0"/>
    <n v="28"/>
    <n v="133.392857142857"/>
    <n v="0.90322580645161299"/>
    <n v="3"/>
    <n v="65.3333333333333"/>
    <n v="9.6774193548387094E-2"/>
    <n v="0"/>
    <n v="0"/>
    <n v="0"/>
    <n v="0"/>
    <n v="6"/>
    <n v="0.214285714285714"/>
    <n v="0"/>
    <n v="0"/>
    <n v="0"/>
    <n v="0"/>
    <n v="0"/>
    <n v="0"/>
    <n v="3"/>
    <n v="0"/>
    <n v="2"/>
    <n v="2.3333333333333299"/>
    <n v="13.285714285714304"/>
    <n v="0"/>
    <n v="0"/>
  </r>
  <r>
    <n v="2017"/>
    <x v="9"/>
    <x v="8"/>
    <s v="NECDA"/>
    <x v="83"/>
    <n v="36"/>
    <n v="33"/>
    <n v="4.39393939393939"/>
    <n v="36"/>
    <n v="5.8055555555555598"/>
    <n v="2"/>
    <n v="5.5555555555555601E-2"/>
    <n v="2"/>
    <n v="438.6"/>
    <n v="5.5555555555555601E-2"/>
    <n v="24"/>
    <n v="23"/>
    <n v="9"/>
    <n v="29.5555555555556"/>
    <n v="1"/>
    <n v="100"/>
    <n v="1"/>
    <n v="1"/>
    <n v="34"/>
    <n v="60.941176470588204"/>
    <n v="1"/>
    <n v="220"/>
    <n v="35"/>
    <n v="81.2"/>
    <n v="0.97222222222222199"/>
    <n v="2"/>
    <n v="32.5"/>
    <n v="5.5555555555555601E-2"/>
    <n v="0"/>
    <n v="0"/>
    <n v="0"/>
    <n v="0"/>
    <n v="5"/>
    <n v="0.14285714285714299"/>
    <n v="2"/>
    <n v="5.7142857142857099E-2"/>
    <n v="0"/>
    <n v="0"/>
    <n v="0"/>
    <n v="0"/>
    <n v="0"/>
    <n v="0"/>
    <n v="1"/>
    <n v="2.25"/>
    <n v="16"/>
    <n v="1"/>
    <n v="0"/>
  </r>
  <r>
    <n v="2017"/>
    <x v="9"/>
    <x v="8"/>
    <s v="WILDA2"/>
    <x v="161"/>
    <n v="1"/>
    <n v="1"/>
    <n v="1"/>
    <n v="1"/>
    <n v="6"/>
    <n v="0"/>
    <n v="0"/>
    <n v="0"/>
    <n v="-281"/>
    <n v="0"/>
    <n v="1"/>
    <n v="13"/>
    <n v="0"/>
    <n v="0"/>
    <n v="0"/>
    <n v="0"/>
    <n v="0"/>
    <n v="0"/>
    <n v="1"/>
    <n v="479"/>
    <n v="0"/>
    <n v="0"/>
    <n v="1"/>
    <n v="48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9"/>
    <x v="8"/>
    <s v="SCDGA"/>
    <x v="138"/>
    <n v="75"/>
    <n v="64"/>
    <n v="2.953125"/>
    <n v="73"/>
    <n v="5.8493150684931496"/>
    <n v="2"/>
    <n v="2.7397260273972601E-2"/>
    <n v="45"/>
    <n v="2213"/>
    <n v="0.6"/>
    <n v="14"/>
    <n v="15.3571428571429"/>
    <n v="10"/>
    <n v="49.8"/>
    <n v="2"/>
    <n v="161.5"/>
    <n v="2"/>
    <n v="4.5"/>
    <n v="68"/>
    <n v="79.25"/>
    <n v="3"/>
    <n v="293.33333333333297"/>
    <n v="70"/>
    <n v="107.28571428571399"/>
    <n v="0.93333333333333302"/>
    <n v="7"/>
    <n v="68.142857142857096"/>
    <n v="9.3333333333333296E-2"/>
    <n v="2"/>
    <n v="0.66666666666666696"/>
    <n v="1"/>
    <n v="0.33333333333333298"/>
    <n v="8"/>
    <n v="0.114285714285714"/>
    <n v="3"/>
    <n v="4.2857142857142899E-2"/>
    <n v="1"/>
    <n v="1.3333333333333299E-2"/>
    <n v="0"/>
    <n v="0"/>
    <n v="2"/>
    <n v="0"/>
    <n v="0"/>
    <n v="2.0857142857142899"/>
    <n v="35.958904109588971"/>
    <n v="2"/>
    <n v="368.5"/>
  </r>
  <r>
    <n v="2017"/>
    <x v="9"/>
    <x v="8"/>
    <s v="ALMKH"/>
    <x v="173"/>
    <n v="11"/>
    <n v="9"/>
    <n v="3.4444444444444402"/>
    <n v="11"/>
    <n v="3.5454545454545499"/>
    <n v="0"/>
    <n v="0"/>
    <n v="3"/>
    <n v="1503.1818181818201"/>
    <n v="0.27272727272727298"/>
    <n v="10"/>
    <n v="14.7"/>
    <n v="6"/>
    <n v="38.8333333333333"/>
    <n v="1"/>
    <n v="262"/>
    <n v="1"/>
    <n v="262"/>
    <n v="10"/>
    <n v="61.5"/>
    <n v="1"/>
    <n v="262"/>
    <n v="10"/>
    <n v="80.400000000000006"/>
    <n v="0.90909090909090895"/>
    <n v="1"/>
    <n v="48"/>
    <n v="9.0909090909090898E-2"/>
    <n v="1"/>
    <n v="1"/>
    <n v="0"/>
    <n v="0"/>
    <n v="2"/>
    <n v="0.2"/>
    <n v="1"/>
    <n v="0.1"/>
    <n v="0"/>
    <n v="0"/>
    <n v="0"/>
    <n v="0"/>
    <n v="0"/>
    <n v="0"/>
    <n v="0"/>
    <n v="2.2000000000000002"/>
    <n v="5"/>
    <n v="1"/>
    <n v="0"/>
  </r>
  <r>
    <n v="2017"/>
    <x v="9"/>
    <x v="8"/>
    <s v="VITJO"/>
    <x v="155"/>
    <n v="57"/>
    <n v="42"/>
    <n v="4.1428571428571397"/>
    <n v="57"/>
    <n v="6.1929824561403501"/>
    <n v="4"/>
    <n v="7.0175438596491196E-2"/>
    <n v="50"/>
    <n v="4822.1071428571404"/>
    <n v="0.87719298245613997"/>
    <n v="50"/>
    <n v="33.840000000000003"/>
    <n v="19"/>
    <n v="48.421052631578902"/>
    <n v="5"/>
    <n v="127.6"/>
    <n v="5"/>
    <n v="11.4"/>
    <n v="48"/>
    <n v="91.2916666666667"/>
    <n v="5"/>
    <n v="293.8"/>
    <n v="52"/>
    <n v="113.57692307692299"/>
    <n v="0.91228070175438603"/>
    <n v="12"/>
    <n v="65.0833333333333"/>
    <n v="0.21052631578947401"/>
    <n v="3"/>
    <n v="0.6"/>
    <n v="1"/>
    <n v="0.2"/>
    <n v="10"/>
    <n v="0.19230769230769201"/>
    <n v="0"/>
    <n v="0"/>
    <n v="1"/>
    <n v="1.7543859649122799E-2"/>
    <n v="0"/>
    <n v="0"/>
    <n v="0"/>
    <n v="0"/>
    <n v="0"/>
    <n v="1.72727272727273"/>
    <n v="32.99999999999995"/>
    <n v="5"/>
    <n v="13.2"/>
  </r>
  <r>
    <n v="2017"/>
    <x v="9"/>
    <x v="8"/>
    <s v="DESBO"/>
    <x v="156"/>
    <n v="1"/>
    <n v="1"/>
    <n v="0"/>
    <n v="1"/>
    <n v="0"/>
    <n v="0"/>
    <n v="0"/>
    <n v="0"/>
    <n v="-6"/>
    <n v="0"/>
    <n v="1"/>
    <n v="44"/>
    <n v="0"/>
    <n v="0"/>
    <n v="0"/>
    <n v="0"/>
    <n v="0"/>
    <n v="0"/>
    <n v="0"/>
    <n v="0"/>
    <n v="1"/>
    <n v="153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9"/>
    <x v="8"/>
    <s v="WAXJE"/>
    <x v="171"/>
    <n v="253"/>
    <n v="214"/>
    <n v="4.4859813084112101"/>
    <n v="252"/>
    <n v="6.4047619047619104"/>
    <n v="12"/>
    <n v="4.7619047619047603E-2"/>
    <n v="7"/>
    <n v="91.335999999999999"/>
    <n v="2.7667984189723299E-2"/>
    <n v="195"/>
    <n v="18.579487179487199"/>
    <n v="75"/>
    <n v="35.56"/>
    <n v="30"/>
    <n v="147.03333333333299"/>
    <n v="29"/>
    <n v="9.7241379310344804"/>
    <n v="210"/>
    <n v="70.1666666666667"/>
    <n v="34"/>
    <n v="280.47058823529397"/>
    <n v="218"/>
    <n v="94.729357798165097"/>
    <n v="0.86166007905138298"/>
    <n v="42"/>
    <n v="50.190476190476197"/>
    <n v="0.16600790513833999"/>
    <n v="25"/>
    <n v="0.73529411764705899"/>
    <n v="8"/>
    <n v="0.23529411764705899"/>
    <n v="27"/>
    <n v="0.123853211009174"/>
    <n v="11"/>
    <n v="5.0458715596330299E-2"/>
    <n v="0"/>
    <n v="0"/>
    <n v="0"/>
    <n v="0"/>
    <n v="1"/>
    <n v="0"/>
    <n v="2"/>
    <n v="2.4230769230769198"/>
    <n v="104.41269841269856"/>
    <n v="30"/>
    <n v="10.1"/>
  </r>
  <r>
    <n v="2017"/>
    <x v="9"/>
    <x v="8"/>
    <s v="MULAM"/>
    <x v="247"/>
    <n v="45"/>
    <n v="33"/>
    <n v="3.48484848484848"/>
    <n v="45"/>
    <n v="7.2"/>
    <n v="0"/>
    <n v="0"/>
    <n v="19"/>
    <n v="4397"/>
    <n v="0.422222222222222"/>
    <n v="11"/>
    <n v="81.818181818181799"/>
    <n v="17"/>
    <n v="70.058823529411796"/>
    <n v="3"/>
    <n v="265"/>
    <n v="3"/>
    <n v="6.6666666666666696"/>
    <n v="41"/>
    <n v="93.536585365853696"/>
    <n v="3"/>
    <n v="331.66666666666703"/>
    <n v="42"/>
    <n v="123.52380952381"/>
    <n v="0.93333333333333302"/>
    <n v="11"/>
    <n v="48.727272727272698"/>
    <n v="0.24444444444444399"/>
    <n v="1"/>
    <n v="0.33333333333333298"/>
    <n v="2"/>
    <n v="0.66666666666666696"/>
    <n v="9"/>
    <n v="0.214285714285714"/>
    <n v="2"/>
    <n v="4.7619047619047603E-2"/>
    <n v="0"/>
    <n v="0"/>
    <n v="1"/>
    <n v="2.2222222222222199E-2"/>
    <n v="0"/>
    <n v="0"/>
    <n v="0"/>
    <n v="2.3684210526315801"/>
    <n v="18.999999999999989"/>
    <n v="2"/>
    <n v="18"/>
  </r>
  <r>
    <n v="2017"/>
    <x v="9"/>
    <x v="8"/>
    <s v="BAGMA"/>
    <x v="276"/>
    <n v="87"/>
    <n v="75"/>
    <n v="4.0933333333333302"/>
    <n v="87"/>
    <n v="6.7356321839080504"/>
    <n v="2"/>
    <n v="2.2988505747126398E-2"/>
    <n v="1"/>
    <n v="461.82758620689702"/>
    <n v="1.1494252873563199E-2"/>
    <n v="14"/>
    <n v="26"/>
    <n v="18"/>
    <n v="53.1111111111111"/>
    <n v="4"/>
    <n v="157.5"/>
    <n v="4"/>
    <n v="2.5"/>
    <n v="82"/>
    <n v="75.048780487804905"/>
    <n v="4"/>
    <n v="287.75"/>
    <n v="83"/>
    <n v="94.361445783132496"/>
    <n v="0.95402298850574696"/>
    <n v="15"/>
    <n v="80.933333333333294"/>
    <n v="0.17241379310344801"/>
    <n v="2"/>
    <n v="0.5"/>
    <n v="1"/>
    <n v="0.25"/>
    <n v="7"/>
    <n v="8.4337349397590397E-2"/>
    <n v="5"/>
    <n v="6.02409638554217E-2"/>
    <n v="0"/>
    <n v="0"/>
    <n v="1"/>
    <n v="1.1494252873563199E-2"/>
    <n v="0"/>
    <n v="0"/>
    <n v="2"/>
    <n v="2.4857142857142902"/>
    <n v="34.999999999999936"/>
    <n v="4"/>
    <n v="3"/>
  </r>
  <r>
    <n v="2017"/>
    <x v="9"/>
    <x v="8"/>
    <s v="VALGL"/>
    <x v="302"/>
    <n v="58"/>
    <n v="56"/>
    <n v="3.21428571428571"/>
    <n v="57"/>
    <n v="5.4210526315789496"/>
    <n v="4"/>
    <n v="7.0175438596491196E-2"/>
    <n v="3"/>
    <n v="-53.218181818181797"/>
    <n v="5.1724137931034503E-2"/>
    <n v="53"/>
    <n v="26.792452830188701"/>
    <n v="19"/>
    <n v="26.105263157894701"/>
    <n v="4"/>
    <n v="200.25"/>
    <n v="4"/>
    <n v="41"/>
    <n v="50"/>
    <n v="84.18"/>
    <n v="6"/>
    <n v="466.2"/>
    <n v="51"/>
    <n v="101.156862745098"/>
    <n v="0.87931034482758597"/>
    <n v="7"/>
    <n v="42.857142857142897"/>
    <n v="0.12068965517241401"/>
    <n v="4"/>
    <n v="0.8"/>
    <n v="1"/>
    <n v="0.2"/>
    <n v="13"/>
    <n v="0.25490196078431399"/>
    <n v="1"/>
    <n v="1.9607843137254902E-2"/>
    <n v="1"/>
    <n v="1.72413793103448E-2"/>
    <n v="0"/>
    <n v="0"/>
    <n v="1"/>
    <n v="0"/>
    <n v="0"/>
    <n v="1.9655172413793101"/>
    <n v="29.508771929824565"/>
    <n v="4"/>
    <n v="0"/>
  </r>
  <r>
    <n v="2017"/>
    <x v="9"/>
    <x v="8"/>
    <s v="SINVI1"/>
    <x v="380"/>
    <n v="2"/>
    <n v="1"/>
    <n v="0"/>
    <n v="2"/>
    <n v="0.5"/>
    <n v="0"/>
    <n v="0"/>
    <n v="0"/>
    <n v="-392"/>
    <n v="0"/>
    <n v="2"/>
    <n v="32.5"/>
    <n v="2"/>
    <n v="37"/>
    <n v="1"/>
    <n v="276"/>
    <n v="1"/>
    <n v="246"/>
    <n v="0"/>
    <n v="0"/>
    <n v="1"/>
    <n v="855"/>
    <n v="1"/>
    <n v="531"/>
    <n v="0.5"/>
    <n v="0"/>
    <n v="0"/>
    <n v="0"/>
    <n v="1"/>
    <n v="1"/>
    <n v="0"/>
    <n v="0"/>
    <n v="1"/>
    <n v="1"/>
    <n v="0"/>
    <n v="0"/>
    <n v="0"/>
    <n v="0"/>
    <n v="0"/>
    <n v="0"/>
    <n v="0"/>
    <n v="0"/>
    <n v="0"/>
    <n v="1"/>
    <n v="2"/>
    <n v="1"/>
    <n v="0"/>
  </r>
  <r>
    <n v="2017"/>
    <x v="9"/>
    <x v="8"/>
    <s v="SIGST"/>
    <x v="446"/>
    <n v="79"/>
    <n v="65"/>
    <n v="7.0307692307692298"/>
    <n v="79"/>
    <n v="10.379746835442999"/>
    <n v="8"/>
    <n v="0.10126582278481"/>
    <n v="23"/>
    <n v="1609.8533333333301"/>
    <n v="0.291139240506329"/>
    <n v="56"/>
    <n v="45.964285714285701"/>
    <n v="17"/>
    <n v="83.352941176470594"/>
    <n v="5"/>
    <n v="213.8"/>
    <n v="5"/>
    <n v="21"/>
    <n v="68"/>
    <n v="118.455882352941"/>
    <n v="6"/>
    <n v="346"/>
    <n v="73"/>
    <n v="147.65753424657501"/>
    <n v="0.924050632911393"/>
    <n v="14"/>
    <n v="78.928571428571402"/>
    <n v="0.177215189873418"/>
    <n v="2"/>
    <n v="0.33333333333333298"/>
    <n v="1"/>
    <n v="0.16666666666666699"/>
    <n v="9"/>
    <n v="0.123287671232877"/>
    <n v="4"/>
    <n v="5.4794520547945202E-2"/>
    <n v="2"/>
    <n v="2.53164556962025E-2"/>
    <n v="1"/>
    <n v="1.26582278481013E-2"/>
    <n v="0"/>
    <n v="0"/>
    <n v="4"/>
    <n v="2.3235294117647101"/>
    <n v="33.999999999999936"/>
    <n v="4"/>
    <n v="9.25"/>
  </r>
  <r>
    <n v="2017"/>
    <x v="9"/>
    <x v="9"/>
    <s v="No MD"/>
    <x v="336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9"/>
    <x v="9"/>
    <s v="SAVPA"/>
    <x v="179"/>
    <n v="295"/>
    <n v="27"/>
    <n v="2"/>
    <n v="295"/>
    <n v="2.1932203389830498"/>
    <n v="4"/>
    <n v="1.3559322033898299E-2"/>
    <n v="58"/>
    <n v="997.41901408450701"/>
    <n v="0.19661016949152499"/>
    <n v="247"/>
    <n v="45.186234817813798"/>
    <n v="97"/>
    <n v="104.57731958762901"/>
    <n v="85"/>
    <n v="138.75294117647101"/>
    <n v="73"/>
    <n v="8.5479452054794507"/>
    <n v="193"/>
    <n v="145.80310880829001"/>
    <n v="95"/>
    <n v="510.03488372093"/>
    <n v="200"/>
    <n v="220.57575757575799"/>
    <n v="0.67118644067796596"/>
    <n v="35"/>
    <n v="93.057142857142907"/>
    <n v="0.11864406779661001"/>
    <n v="64"/>
    <n v="0.74418604651162801"/>
    <n v="21"/>
    <n v="0.24418604651162801"/>
    <n v="78"/>
    <n v="0.39393939393939398"/>
    <n v="10"/>
    <n v="5.0505050505050497E-2"/>
    <n v="5"/>
    <n v="1.6949152542372899E-2"/>
    <n v="0"/>
    <n v="0"/>
    <n v="0"/>
    <n v="0"/>
    <n v="5"/>
    <n v="2.00680272108844"/>
    <n v="146.99999999999966"/>
    <n v="83"/>
    <n v="16.9156626506024"/>
  </r>
  <r>
    <n v="2017"/>
    <x v="9"/>
    <x v="9"/>
    <s v="SANRE"/>
    <x v="170"/>
    <n v="220"/>
    <n v="28"/>
    <n v="5.3928571428571397"/>
    <n v="219"/>
    <n v="2.7671232876712302"/>
    <n v="4"/>
    <n v="1.8264840182648401E-2"/>
    <n v="27"/>
    <n v="453.11764705882399"/>
    <n v="0.122727272727273"/>
    <n v="192"/>
    <n v="44.5104166666667"/>
    <n v="85"/>
    <n v="79.270588235294099"/>
    <n v="70"/>
    <n v="154.814285714286"/>
    <n v="65"/>
    <n v="8.2923076923076895"/>
    <n v="138"/>
    <n v="143.666666666667"/>
    <n v="76"/>
    <n v="454.33962264150898"/>
    <n v="143"/>
    <n v="212.929078014184"/>
    <n v="0.64090909090909098"/>
    <n v="21"/>
    <n v="80.6666666666667"/>
    <n v="9.54545454545455E-2"/>
    <n v="47"/>
    <n v="0.88679245283018904"/>
    <n v="10"/>
    <n v="0.18867924528301899"/>
    <n v="62"/>
    <n v="0.439716312056738"/>
    <n v="8"/>
    <n v="5.6737588652482303E-2"/>
    <n v="0"/>
    <n v="0"/>
    <n v="1"/>
    <n v="4.5454545454545496E-3"/>
    <n v="0"/>
    <n v="1"/>
    <n v="4"/>
    <n v="1.7804878048780499"/>
    <n v="123.56164383561637"/>
    <n v="62"/>
    <n v="7.5967741935483897"/>
  </r>
  <r>
    <n v="2017"/>
    <x v="9"/>
    <x v="9"/>
    <s v="GOMJE"/>
    <x v="168"/>
    <n v="84"/>
    <n v="5"/>
    <n v="3.4"/>
    <n v="84"/>
    <n v="2.4880952380952399"/>
    <n v="0"/>
    <n v="0"/>
    <n v="26"/>
    <n v="1873.63855421687"/>
    <n v="0.30952380952380998"/>
    <n v="29"/>
    <n v="84.103448275862107"/>
    <n v="24"/>
    <n v="103.875"/>
    <n v="18"/>
    <n v="146.666666666667"/>
    <n v="16"/>
    <n v="6.125"/>
    <n v="57"/>
    <n v="115.578947368421"/>
    <n v="21"/>
    <n v="537"/>
    <n v="63"/>
    <n v="138.365079365079"/>
    <n v="0.75"/>
    <n v="21"/>
    <n v="70.238095238095198"/>
    <n v="0.25"/>
    <n v="14"/>
    <n v="0.77777777777777801"/>
    <n v="2"/>
    <n v="0.11111111111111099"/>
    <n v="11"/>
    <n v="0.17460317460317501"/>
    <n v="6"/>
    <n v="9.5238095238095205E-2"/>
    <n v="0"/>
    <n v="0"/>
    <n v="1"/>
    <n v="1.1904761904761901E-2"/>
    <n v="0"/>
    <n v="0"/>
    <n v="3"/>
    <n v="1.55555555555556"/>
    <n v="53.999999999999844"/>
    <n v="13"/>
    <n v="122.615384615385"/>
  </r>
  <r>
    <n v="2017"/>
    <x v="9"/>
    <x v="9"/>
    <s v="METMI"/>
    <x v="160"/>
    <n v="66"/>
    <n v="15"/>
    <n v="4.7333333333333298"/>
    <n v="66"/>
    <n v="5.4242424242424203"/>
    <n v="0"/>
    <n v="0"/>
    <n v="25"/>
    <n v="3103.8333333333298"/>
    <n v="0.37878787878787901"/>
    <n v="12"/>
    <n v="81.1666666666667"/>
    <n v="18"/>
    <n v="110.555555555556"/>
    <n v="6"/>
    <n v="199.5"/>
    <n v="6"/>
    <n v="1.1666666666666701"/>
    <n v="53"/>
    <n v="116.07547169811301"/>
    <n v="7"/>
    <n v="415.66666666666703"/>
    <n v="59"/>
    <n v="134.66101694915301"/>
    <n v="0.89393939393939403"/>
    <n v="29"/>
    <n v="61.931034482758598"/>
    <n v="0.439393939393939"/>
    <n v="5"/>
    <n v="1.6666666666666701"/>
    <n v="0"/>
    <n v="0"/>
    <n v="13"/>
    <n v="0.22033898305084701"/>
    <n v="2"/>
    <n v="3.3898305084745797E-2"/>
    <n v="0"/>
    <n v="0"/>
    <n v="0"/>
    <n v="0"/>
    <n v="0"/>
    <n v="0"/>
    <n v="0"/>
    <n v="2.0625"/>
    <n v="32"/>
    <n v="6"/>
    <n v="18.5"/>
  </r>
  <r>
    <n v="2017"/>
    <x v="9"/>
    <x v="9"/>
    <s v="PALRA"/>
    <x v="164"/>
    <n v="100"/>
    <n v="7"/>
    <n v="3.71428571428571"/>
    <n v="100"/>
    <n v="4.43"/>
    <n v="2"/>
    <n v="0.02"/>
    <n v="32"/>
    <n v="3115.75"/>
    <n v="0.32"/>
    <n v="23"/>
    <n v="68.478260869565204"/>
    <n v="15"/>
    <n v="126.466666666667"/>
    <n v="1"/>
    <n v="414"/>
    <n v="1"/>
    <n v="1"/>
    <n v="86"/>
    <n v="128.232558139535"/>
    <n v="10"/>
    <n v="241.6"/>
    <n v="90"/>
    <n v="151.94318181818201"/>
    <n v="0.88"/>
    <n v="30"/>
    <n v="79.099999999999994"/>
    <n v="0.3"/>
    <n v="4"/>
    <n v="0.4"/>
    <n v="1"/>
    <n v="0.1"/>
    <n v="25"/>
    <n v="0.28409090909090901"/>
    <n v="6"/>
    <n v="6.8181818181818205E-2"/>
    <n v="1"/>
    <n v="0.01"/>
    <n v="0"/>
    <n v="0"/>
    <n v="0"/>
    <n v="0"/>
    <n v="3"/>
    <n v="1.7543859649122799"/>
    <n v="57.000000000000021"/>
    <n v="1"/>
    <n v="0"/>
  </r>
  <r>
    <n v="2017"/>
    <x v="9"/>
    <x v="9"/>
    <s v="EDDOC"/>
    <x v="337"/>
    <n v="6"/>
    <n v="0"/>
    <n v="0"/>
    <n v="5"/>
    <n v="5.4"/>
    <n v="0"/>
    <n v="0"/>
    <n v="3"/>
    <n v="40"/>
    <n v="0.5"/>
    <n v="2"/>
    <n v="137.5"/>
    <n v="0"/>
    <n v="0"/>
    <n v="1"/>
    <n v="259"/>
    <n v="1"/>
    <n v="2"/>
    <n v="2"/>
    <n v="239"/>
    <n v="1"/>
    <n v="1235"/>
    <n v="4"/>
    <n v="202.333333333333"/>
    <n v="0.5"/>
    <n v="0"/>
    <n v="0"/>
    <n v="0"/>
    <n v="1"/>
    <n v="1"/>
    <n v="0"/>
    <n v="0"/>
    <n v="3"/>
    <n v="1"/>
    <n v="0"/>
    <n v="0"/>
    <n v="0"/>
    <n v="0"/>
    <n v="0"/>
    <n v="0"/>
    <n v="1"/>
    <n v="0"/>
    <n v="1"/>
    <n v="1"/>
    <n v="6"/>
    <n v="1"/>
    <n v="0"/>
  </r>
  <r>
    <n v="2017"/>
    <x v="9"/>
    <x v="9"/>
    <s v="BELMA"/>
    <x v="278"/>
    <n v="1"/>
    <n v="0"/>
    <n v="0"/>
    <n v="1"/>
    <n v="7"/>
    <n v="0"/>
    <n v="0"/>
    <n v="0"/>
    <n v="-845"/>
    <n v="0"/>
    <n v="1"/>
    <n v="43"/>
    <n v="1"/>
    <n v="65"/>
    <n v="1"/>
    <n v="88"/>
    <n v="1"/>
    <n v="2"/>
    <n v="0"/>
    <n v="0"/>
    <n v="1"/>
    <n v="10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20"/>
  </r>
  <r>
    <n v="2017"/>
    <x v="9"/>
    <x v="9"/>
    <s v="POLSTE"/>
    <x v="142"/>
    <n v="64"/>
    <n v="7"/>
    <n v="2.71428571428571"/>
    <n v="64"/>
    <n v="1.328125"/>
    <n v="2"/>
    <n v="3.125E-2"/>
    <n v="17"/>
    <n v="686.40740740740705"/>
    <n v="0.265625"/>
    <n v="44"/>
    <n v="25.318181818181799"/>
    <n v="21"/>
    <n v="48.619047619047599"/>
    <n v="12"/>
    <n v="174.916666666667"/>
    <n v="12"/>
    <n v="20.4166666666667"/>
    <n v="49"/>
    <n v="82.959183673469397"/>
    <n v="12"/>
    <n v="537.91666666666697"/>
    <n v="52"/>
    <n v="104.865384615385"/>
    <n v="0.8125"/>
    <n v="22"/>
    <n v="59.681818181818201"/>
    <n v="0.34375"/>
    <n v="7"/>
    <n v="0.58333333333333304"/>
    <n v="4"/>
    <n v="0.33333333333333298"/>
    <n v="16"/>
    <n v="0.30769230769230799"/>
    <n v="2"/>
    <n v="3.8461538461538498E-2"/>
    <n v="0"/>
    <n v="0"/>
    <n v="0"/>
    <n v="0"/>
    <n v="0"/>
    <n v="0"/>
    <n v="1"/>
    <n v="2.2068965517241401"/>
    <n v="28.999999999999972"/>
    <n v="12"/>
    <n v="2.0833333333333299"/>
  </r>
  <r>
    <n v="2017"/>
    <x v="9"/>
    <x v="9"/>
    <s v="KEYJA"/>
    <x v="219"/>
    <n v="407"/>
    <n v="149"/>
    <n v="1.04026845637584"/>
    <n v="406"/>
    <n v="4.0689655172413799"/>
    <n v="8"/>
    <n v="1.9704433497536901E-2"/>
    <n v="3"/>
    <n v="21.2068965517241"/>
    <n v="7.3710073710073704E-3"/>
    <n v="277"/>
    <n v="18.902527075812301"/>
    <n v="90"/>
    <n v="31.9"/>
    <n v="6"/>
    <n v="155.666666666667"/>
    <n v="6"/>
    <n v="2.1666666666666701"/>
    <n v="398"/>
    <n v="56.954773869346702"/>
    <n v="6"/>
    <n v="740.5"/>
    <n v="400"/>
    <n v="72.814999999999998"/>
    <n v="0.98280098280098305"/>
    <n v="295"/>
    <n v="55.484745762711903"/>
    <n v="0.72481572481572498"/>
    <n v="5"/>
    <n v="0.83333333333333304"/>
    <n v="1"/>
    <n v="0.16666666666666699"/>
    <n v="48"/>
    <n v="0.12"/>
    <n v="18"/>
    <n v="4.4999999999999998E-2"/>
    <n v="5"/>
    <n v="1.22850122850123E-2"/>
    <n v="1"/>
    <n v="2.45700245700246E-3"/>
    <n v="1"/>
    <n v="0"/>
    <n v="3"/>
    <n v="2.8194444444444402"/>
    <n v="144.35467980295587"/>
    <n v="6"/>
    <n v="1.5"/>
  </r>
  <r>
    <n v="2017"/>
    <x v="9"/>
    <x v="9"/>
    <s v="MCCCAM"/>
    <x v="157"/>
    <n v="1"/>
    <n v="0"/>
    <n v="0"/>
    <n v="1"/>
    <n v="15"/>
    <n v="0"/>
    <n v="0"/>
    <n v="0"/>
    <n v="252"/>
    <n v="0"/>
    <n v="1"/>
    <n v="52"/>
    <n v="0"/>
    <n v="0"/>
    <n v="0"/>
    <n v="0"/>
    <n v="0"/>
    <n v="0"/>
    <n v="1"/>
    <n v="37"/>
    <n v="0"/>
    <n v="0"/>
    <n v="1"/>
    <n v="6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9"/>
    <x v="9"/>
    <s v="PETRI"/>
    <x v="143"/>
    <n v="110"/>
    <n v="20"/>
    <n v="4.6500000000000004"/>
    <n v="109"/>
    <n v="5.0183486238532096"/>
    <n v="8"/>
    <n v="7.3394495412843999E-2"/>
    <n v="44"/>
    <n v="3094.8365384615399"/>
    <n v="0.4"/>
    <n v="81"/>
    <n v="45.419753086419803"/>
    <n v="38"/>
    <n v="114.657894736842"/>
    <n v="30"/>
    <n v="137.833333333333"/>
    <n v="28"/>
    <n v="17.1428571428571"/>
    <n v="78"/>
    <n v="89.756410256410305"/>
    <n v="30"/>
    <n v="671.95"/>
    <n v="80"/>
    <n v="131.15"/>
    <n v="0.72727272727272696"/>
    <n v="39"/>
    <n v="73.358974358974393"/>
    <n v="0.354545454545455"/>
    <n v="21"/>
    <n v="1.05"/>
    <n v="9"/>
    <n v="0.45"/>
    <n v="9"/>
    <n v="0.1125"/>
    <n v="2"/>
    <n v="2.5000000000000001E-2"/>
    <n v="1"/>
    <n v="9.0909090909090905E-3"/>
    <n v="0"/>
    <n v="0"/>
    <n v="0"/>
    <n v="0"/>
    <n v="2"/>
    <n v="2.4444444444444402"/>
    <n v="45.000000000000078"/>
    <n v="28"/>
    <n v="8.3928571428571406"/>
  </r>
  <r>
    <n v="2017"/>
    <x v="9"/>
    <x v="9"/>
    <s v="MATMI"/>
    <x v="144"/>
    <n v="67"/>
    <n v="2"/>
    <n v="2.5"/>
    <n v="67"/>
    <n v="3.08955223880597"/>
    <n v="0"/>
    <n v="0"/>
    <n v="17"/>
    <n v="2013.5522388059701"/>
    <n v="0.25373134328358199"/>
    <n v="10"/>
    <n v="122.4"/>
    <n v="29"/>
    <n v="48"/>
    <n v="7"/>
    <n v="174.57142857142901"/>
    <n v="7"/>
    <n v="4"/>
    <n v="59"/>
    <n v="106.847457627119"/>
    <n v="7"/>
    <n v="312.66666666666703"/>
    <n v="60"/>
    <n v="129.73333333333301"/>
    <n v="0.89552238805970197"/>
    <n v="23"/>
    <n v="70.869565217391298"/>
    <n v="0.34328358208955201"/>
    <n v="6"/>
    <n v="2"/>
    <n v="2"/>
    <n v="0.66666666666666696"/>
    <n v="16"/>
    <n v="0.266666666666667"/>
    <n v="5"/>
    <n v="8.3333333333333301E-2"/>
    <n v="0"/>
    <n v="0"/>
    <n v="0"/>
    <n v="0"/>
    <n v="0"/>
    <n v="0"/>
    <n v="1"/>
    <n v="1.97058823529412"/>
    <n v="33.999999999999957"/>
    <n v="7"/>
    <n v="2.4285714285714302"/>
  </r>
  <r>
    <n v="2017"/>
    <x v="9"/>
    <x v="9"/>
    <s v="CPDR1"/>
    <x v="472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9"/>
    <x v="9"/>
    <s v="LORBR1"/>
    <x v="135"/>
    <n v="2"/>
    <n v="0"/>
    <n v="0"/>
    <n v="2"/>
    <n v="1.5"/>
    <n v="0"/>
    <n v="0"/>
    <n v="0"/>
    <n v="160.5"/>
    <n v="0"/>
    <n v="2"/>
    <n v="5.5"/>
    <n v="1"/>
    <n v="121"/>
    <n v="2"/>
    <n v="135.5"/>
    <n v="2"/>
    <n v="9"/>
    <n v="0"/>
    <n v="0"/>
    <n v="2"/>
    <n v="633"/>
    <n v="0"/>
    <n v="0"/>
    <n v="0"/>
    <n v="0"/>
    <n v="0"/>
    <n v="0"/>
    <n v="2"/>
    <n v="1"/>
    <n v="1"/>
    <n v="0.5"/>
    <n v="0"/>
    <n v="0"/>
    <n v="0"/>
    <n v="0"/>
    <n v="0"/>
    <n v="0"/>
    <n v="0"/>
    <n v="0"/>
    <n v="0"/>
    <n v="0"/>
    <n v="0"/>
    <n v="1"/>
    <n v="2"/>
    <n v="2"/>
    <n v="4"/>
  </r>
  <r>
    <n v="2017"/>
    <x v="9"/>
    <x v="9"/>
    <s v="ADEHA"/>
    <x v="221"/>
    <n v="195"/>
    <n v="92"/>
    <n v="1.9456521739130399"/>
    <n v="193"/>
    <n v="4.0259067357512999"/>
    <n v="2"/>
    <n v="1.03626943005181E-2"/>
    <n v="9"/>
    <n v="229.51578947368401"/>
    <n v="4.6153846153846198E-2"/>
    <n v="125"/>
    <n v="39.688000000000002"/>
    <n v="56"/>
    <n v="49.839285714285701"/>
    <n v="1"/>
    <n v="223"/>
    <n v="1"/>
    <n v="10"/>
    <n v="184"/>
    <n v="75.125"/>
    <n v="1"/>
    <n v="744"/>
    <n v="192"/>
    <n v="89.34375"/>
    <n v="0.984615384615385"/>
    <n v="136"/>
    <n v="72.073529411764696"/>
    <n v="0.69743589743589696"/>
    <n v="0"/>
    <n v="0"/>
    <n v="1"/>
    <n v="1"/>
    <n v="19"/>
    <n v="9.8958333333333301E-2"/>
    <n v="4"/>
    <n v="2.0833333333333301E-2"/>
    <n v="1"/>
    <n v="5.1282051282051299E-3"/>
    <n v="0"/>
    <n v="0"/>
    <n v="2"/>
    <n v="0"/>
    <n v="3"/>
    <n v="2.9692307692307698"/>
    <n v="65.67357512953366"/>
    <n v="1"/>
    <n v="27"/>
  </r>
  <r>
    <n v="2017"/>
    <x v="9"/>
    <x v="9"/>
    <s v="VONWI"/>
    <x v="220"/>
    <n v="354"/>
    <n v="126"/>
    <n v="5.0158730158730203"/>
    <n v="349"/>
    <n v="5.2693409742120298"/>
    <n v="8"/>
    <n v="2.29226361031519E-2"/>
    <n v="204"/>
    <n v="2465.6468749999999"/>
    <n v="0.57627118644067798"/>
    <n v="210"/>
    <n v="41.585714285714303"/>
    <n v="21"/>
    <n v="99.380952380952394"/>
    <n v="5"/>
    <n v="206.2"/>
    <n v="5"/>
    <n v="10.199999999999999"/>
    <n v="324"/>
    <n v="89.632716049382694"/>
    <n v="6"/>
    <n v="346.83333333333297"/>
    <n v="343"/>
    <n v="105.125364431487"/>
    <n v="0.96892655367231595"/>
    <n v="228"/>
    <n v="78.179824561403507"/>
    <n v="0.64406779661017"/>
    <n v="2"/>
    <n v="0.33333333333333298"/>
    <n v="3"/>
    <n v="0.5"/>
    <n v="52"/>
    <n v="0.15160349854227401"/>
    <n v="25"/>
    <n v="7.2886297376093298E-2"/>
    <n v="7"/>
    <n v="1.9774011299434999E-2"/>
    <n v="1"/>
    <n v="2.8248587570621499E-3"/>
    <n v="5"/>
    <n v="0"/>
    <n v="6"/>
    <n v="2.8842975206611601"/>
    <n v="122.73352435530073"/>
    <n v="5"/>
    <n v="14.6"/>
  </r>
  <r>
    <n v="2017"/>
    <x v="9"/>
    <x v="9"/>
    <s v="STERO3"/>
    <x v="163"/>
    <n v="311"/>
    <n v="65"/>
    <n v="3.3692307692307701"/>
    <n v="311"/>
    <n v="3.3954983922829598"/>
    <n v="14"/>
    <n v="4.5016077170418001E-2"/>
    <n v="125"/>
    <n v="1587.73062730627"/>
    <n v="0.40192926045016097"/>
    <n v="235"/>
    <n v="42.251063829787199"/>
    <n v="106"/>
    <n v="103.669811320755"/>
    <n v="102"/>
    <n v="162.90196078431401"/>
    <n v="83"/>
    <n v="9.19277108433735"/>
    <n v="197"/>
    <n v="111.477157360406"/>
    <n v="104"/>
    <n v="479.13793103448302"/>
    <n v="207"/>
    <n v="144.758620689655"/>
    <n v="0.65273311897106101"/>
    <n v="78"/>
    <n v="62.435897435897402"/>
    <n v="0.25080385852089998"/>
    <n v="71"/>
    <n v="0.81609195402298895"/>
    <n v="24"/>
    <n v="0.27586206896551702"/>
    <n v="69"/>
    <n v="0.33990147783251201"/>
    <n v="8"/>
    <n v="3.9408866995073899E-2"/>
    <n v="0"/>
    <n v="0"/>
    <n v="0"/>
    <n v="0"/>
    <n v="0"/>
    <n v="0"/>
    <n v="4"/>
    <n v="2.1597222222222201"/>
    <n v="144.00000000000014"/>
    <n v="85"/>
    <n v="7.6352941176470601"/>
  </r>
  <r>
    <n v="2017"/>
    <x v="9"/>
    <x v="9"/>
    <s v="WELVA"/>
    <x v="153"/>
    <n v="154"/>
    <n v="31"/>
    <n v="3.0645161290322598"/>
    <n v="154"/>
    <n v="6.7077922077922096"/>
    <n v="6"/>
    <n v="3.8961038961039002E-2"/>
    <n v="28"/>
    <n v="356.76712328767098"/>
    <n v="0.18181818181818199"/>
    <n v="136"/>
    <n v="37.205882352941202"/>
    <n v="58"/>
    <n v="130.86206896551701"/>
    <n v="45"/>
    <n v="140.53333333333299"/>
    <n v="44"/>
    <n v="3.3636363636363602"/>
    <n v="106"/>
    <n v="109.06603773584899"/>
    <n v="46"/>
    <n v="628.81081081081095"/>
    <n v="108"/>
    <n v="167.514018691589"/>
    <n v="0.69480519480519498"/>
    <n v="33"/>
    <n v="68.727272727272705"/>
    <n v="0.214285714285714"/>
    <n v="34"/>
    <n v="0.91891891891891897"/>
    <n v="7"/>
    <n v="0.18918918918918901"/>
    <n v="26"/>
    <n v="0.242990654205607"/>
    <n v="5"/>
    <n v="4.67289719626168E-2"/>
    <n v="1"/>
    <n v="6.4935064935064896E-3"/>
    <n v="0"/>
    <n v="0"/>
    <n v="0"/>
    <n v="0"/>
    <n v="1"/>
    <n v="1.8780487804878001"/>
    <n v="82.000000000000213"/>
    <n v="45"/>
    <n v="8.1777777777777807"/>
  </r>
  <r>
    <n v="2017"/>
    <x v="9"/>
    <x v="9"/>
    <s v="HOWKE"/>
    <x v="149"/>
    <n v="79"/>
    <n v="1"/>
    <n v="2"/>
    <n v="79"/>
    <n v="3.6962025316455702"/>
    <n v="2"/>
    <n v="2.53164556962025E-2"/>
    <n v="38"/>
    <n v="1617.17948717949"/>
    <n v="0.481012658227848"/>
    <n v="17"/>
    <n v="98.705882352941202"/>
    <n v="37"/>
    <n v="64.243243243243199"/>
    <n v="11"/>
    <n v="172.727272727273"/>
    <n v="11"/>
    <n v="5"/>
    <n v="64"/>
    <n v="86.671875"/>
    <n v="11"/>
    <n v="588.22222222222194"/>
    <n v="68"/>
    <n v="111.13235294117599"/>
    <n v="0.860759493670886"/>
    <n v="32"/>
    <n v="55.6875"/>
    <n v="0.405063291139241"/>
    <n v="6"/>
    <n v="0.66666666666666696"/>
    <n v="2"/>
    <n v="0.22222222222222199"/>
    <n v="10"/>
    <n v="0.14705882352941199"/>
    <n v="5"/>
    <n v="7.3529411764705899E-2"/>
    <n v="0"/>
    <n v="0"/>
    <n v="0"/>
    <n v="0"/>
    <n v="0"/>
    <n v="0"/>
    <n v="3"/>
    <n v="1.7173913043478299"/>
    <n v="45.999999999999893"/>
    <n v="11"/>
    <n v="2.5454545454545499"/>
  </r>
  <r>
    <n v="2017"/>
    <x v="9"/>
    <x v="9"/>
    <s v="RUMAS1"/>
    <x v="151"/>
    <n v="85"/>
    <n v="0"/>
    <n v="0"/>
    <n v="83"/>
    <n v="3.6626506024096401"/>
    <n v="5"/>
    <n v="6.02409638554217E-2"/>
    <n v="60"/>
    <n v="8891.6144578313306"/>
    <n v="0.70588235294117696"/>
    <n v="9"/>
    <n v="86"/>
    <n v="36"/>
    <n v="33.75"/>
    <n v="7"/>
    <n v="168.42857142857099"/>
    <n v="7"/>
    <n v="6.71428571428571"/>
    <n v="74"/>
    <n v="84.581081081081095"/>
    <n v="7"/>
    <n v="327.33333333333297"/>
    <n v="76"/>
    <n v="113.131578947368"/>
    <n v="0.89411764705882402"/>
    <n v="37"/>
    <n v="62.324324324324301"/>
    <n v="0.435294117647059"/>
    <n v="6"/>
    <n v="1"/>
    <n v="1"/>
    <n v="0.16666666666666699"/>
    <n v="14"/>
    <n v="0.18421052631578899"/>
    <n v="4"/>
    <n v="5.2631578947368397E-2"/>
    <n v="0"/>
    <n v="0"/>
    <n v="0"/>
    <n v="0"/>
    <n v="2"/>
    <n v="0"/>
    <n v="0"/>
    <n v="1.8444444444444399"/>
    <n v="46.084337349397707"/>
    <n v="7"/>
    <n v="19.8571428571429"/>
  </r>
  <r>
    <n v="2017"/>
    <x v="9"/>
    <x v="9"/>
    <s v="WIDDE"/>
    <x v="145"/>
    <n v="46"/>
    <n v="16"/>
    <n v="9.4375"/>
    <n v="46"/>
    <n v="6.1521739130434803"/>
    <n v="0"/>
    <n v="0"/>
    <n v="35"/>
    <n v="5206.3863636363603"/>
    <n v="0.76086956521739102"/>
    <n v="44"/>
    <n v="57.090909090909101"/>
    <n v="20"/>
    <n v="164.45"/>
    <n v="23"/>
    <n v="190.65217391304299"/>
    <n v="18"/>
    <n v="6.9444444444444402"/>
    <n v="16"/>
    <n v="241.5"/>
    <n v="27"/>
    <n v="541"/>
    <n v="19"/>
    <n v="279.89473684210498"/>
    <n v="0.41304347826087001"/>
    <n v="0"/>
    <n v="0"/>
    <n v="0"/>
    <n v="18"/>
    <n v="0.69230769230769196"/>
    <n v="1"/>
    <n v="3.8461538461538498E-2"/>
    <n v="9"/>
    <n v="0.47368421052631599"/>
    <n v="1"/>
    <n v="5.2631578947368397E-2"/>
    <n v="0"/>
    <n v="0"/>
    <n v="0"/>
    <n v="0"/>
    <n v="0"/>
    <n v="0"/>
    <n v="0"/>
    <n v="1.39393939393939"/>
    <n v="33.000000000000092"/>
    <n v="22"/>
    <n v="11.545454545454501"/>
  </r>
  <r>
    <n v="2017"/>
    <x v="9"/>
    <x v="9"/>
    <s v="NECDA"/>
    <x v="83"/>
    <n v="43"/>
    <n v="20"/>
    <n v="0.85"/>
    <n v="43"/>
    <n v="3.3023255813953498"/>
    <n v="2"/>
    <n v="4.6511627906976702E-2"/>
    <n v="5"/>
    <n v="486.22500000000002"/>
    <n v="0.116279069767442"/>
    <n v="26"/>
    <n v="11.961538461538501"/>
    <n v="7"/>
    <n v="17.571428571428601"/>
    <n v="0"/>
    <n v="0"/>
    <n v="0"/>
    <n v="0"/>
    <n v="43"/>
    <n v="39.651162790697697"/>
    <n v="0"/>
    <n v="0"/>
    <n v="43"/>
    <n v="52.046511627907002"/>
    <n v="1"/>
    <n v="37"/>
    <n v="46.4324324324324"/>
    <n v="0.86046511627906996"/>
    <n v="0"/>
    <n v="0"/>
    <n v="0"/>
    <n v="0"/>
    <n v="1"/>
    <n v="2.32558139534884E-2"/>
    <n v="0"/>
    <n v="0"/>
    <n v="1"/>
    <n v="2.32558139534884E-2"/>
    <n v="0"/>
    <n v="0"/>
    <n v="0"/>
    <n v="0"/>
    <n v="0"/>
    <n v="2.3888888888888902"/>
    <n v="17.999999999999989"/>
    <n v="0"/>
    <n v="0"/>
  </r>
  <r>
    <n v="2017"/>
    <x v="9"/>
    <x v="9"/>
    <s v="WILDA2"/>
    <x v="161"/>
    <n v="10"/>
    <n v="2"/>
    <n v="1"/>
    <n v="10"/>
    <n v="1.3"/>
    <n v="2"/>
    <n v="0.2"/>
    <n v="1"/>
    <n v="-18.7777777777778"/>
    <n v="0.1"/>
    <n v="10"/>
    <n v="38.200000000000003"/>
    <n v="6"/>
    <n v="63.8333333333333"/>
    <n v="3"/>
    <n v="211.333333333333"/>
    <n v="3"/>
    <n v="7.6666666666666696"/>
    <n v="6"/>
    <n v="125"/>
    <n v="3"/>
    <n v="770.66666666666697"/>
    <n v="7"/>
    <n v="160.28571428571399"/>
    <n v="0.7"/>
    <n v="1"/>
    <n v="42"/>
    <n v="0.1"/>
    <n v="2"/>
    <n v="0.66666666666666696"/>
    <n v="1"/>
    <n v="0.33333333333333298"/>
    <n v="2"/>
    <n v="0.28571428571428598"/>
    <n v="0"/>
    <n v="0"/>
    <n v="0"/>
    <n v="0"/>
    <n v="0"/>
    <n v="0"/>
    <n v="0"/>
    <n v="0"/>
    <n v="0"/>
    <n v="2"/>
    <n v="5"/>
    <n v="3"/>
    <n v="14.3333333333333"/>
  </r>
  <r>
    <n v="2017"/>
    <x v="9"/>
    <x v="9"/>
    <s v="STERA"/>
    <x v="152"/>
    <n v="75"/>
    <n v="0"/>
    <n v="0"/>
    <n v="75"/>
    <n v="2.3199999999999998"/>
    <n v="6"/>
    <n v="0.08"/>
    <n v="15"/>
    <n v="406.82191780821898"/>
    <n v="0.2"/>
    <n v="14"/>
    <n v="208.857142857143"/>
    <n v="33"/>
    <n v="54.909090909090899"/>
    <n v="12"/>
    <n v="118"/>
    <n v="12"/>
    <n v="1.3333333333333299"/>
    <n v="61"/>
    <n v="86.163934426229503"/>
    <n v="12"/>
    <n v="660.75"/>
    <n v="63"/>
    <n v="129.365079365079"/>
    <n v="0.84"/>
    <n v="28"/>
    <n v="74.214285714285694"/>
    <n v="0.37333333333333302"/>
    <n v="10"/>
    <n v="1.25"/>
    <n v="1"/>
    <n v="0.125"/>
    <n v="15"/>
    <n v="0.238095238095238"/>
    <n v="3"/>
    <n v="4.7619047619047603E-2"/>
    <n v="0"/>
    <n v="0"/>
    <n v="0"/>
    <n v="0"/>
    <n v="0"/>
    <n v="0"/>
    <n v="1"/>
    <n v="1.92307692307692"/>
    <n v="39.000000000000064"/>
    <n v="12"/>
    <n v="9.5833333333333304"/>
  </r>
  <r>
    <n v="2017"/>
    <x v="9"/>
    <x v="9"/>
    <s v="SMOJA1"/>
    <x v="154"/>
    <n v="295"/>
    <n v="3"/>
    <n v="4.3333333333333304"/>
    <n v="293"/>
    <n v="3.6518771331058"/>
    <n v="1"/>
    <n v="3.4129692832764501E-3"/>
    <n v="144"/>
    <n v="5048.4862745097998"/>
    <n v="0.488135593220339"/>
    <n v="89"/>
    <n v="92.224719101123597"/>
    <n v="103"/>
    <n v="69.708737864077705"/>
    <n v="45"/>
    <n v="142.15555555555599"/>
    <n v="35"/>
    <n v="18.457142857142902"/>
    <n v="213"/>
    <n v="121.17370892018801"/>
    <n v="46"/>
    <n v="411.95652173912998"/>
    <n v="247"/>
    <n v="143.95546558704501"/>
    <n v="0.83728813559322002"/>
    <n v="107"/>
    <n v="92.4205607476636"/>
    <n v="0.36271186440677999"/>
    <n v="31"/>
    <n v="0.67391304347826098"/>
    <n v="12"/>
    <n v="0.26086956521739102"/>
    <n v="69"/>
    <n v="0.27935222672064802"/>
    <n v="19"/>
    <n v="7.69230769230769E-2"/>
    <n v="1"/>
    <n v="3.3898305084745801E-3"/>
    <n v="0"/>
    <n v="0"/>
    <n v="2"/>
    <n v="0"/>
    <n v="10"/>
    <n v="1.8662420382165601"/>
    <n v="158.07167235494884"/>
    <n v="33"/>
    <n v="12.2727272727273"/>
  </r>
  <r>
    <n v="2017"/>
    <x v="9"/>
    <x v="9"/>
    <s v="SCDGA"/>
    <x v="138"/>
    <n v="66"/>
    <n v="1"/>
    <n v="0"/>
    <n v="66"/>
    <n v="2.9393939393939399"/>
    <n v="0"/>
    <n v="0"/>
    <n v="27"/>
    <n v="1785.7833333333299"/>
    <n v="0.40909090909090901"/>
    <n v="14"/>
    <n v="77.428571428571402"/>
    <n v="15"/>
    <n v="94.733333333333306"/>
    <n v="5"/>
    <n v="156"/>
    <n v="4"/>
    <n v="3.75"/>
    <n v="60"/>
    <n v="73.516666666666694"/>
    <n v="5"/>
    <n v="517.79999999999995"/>
    <n v="61"/>
    <n v="96.836065573770497"/>
    <n v="0.92424242424242398"/>
    <n v="35"/>
    <n v="71.142857142857096"/>
    <n v="0.53030303030303005"/>
    <n v="5"/>
    <n v="1"/>
    <n v="0"/>
    <n v="0"/>
    <n v="10"/>
    <n v="0.16393442622950799"/>
    <n v="1"/>
    <n v="1.63934426229508E-2"/>
    <n v="0"/>
    <n v="0"/>
    <n v="0"/>
    <n v="0"/>
    <n v="0"/>
    <n v="0"/>
    <n v="0"/>
    <n v="1.4347826086956501"/>
    <n v="46.000000000000064"/>
    <n v="4"/>
    <n v="208"/>
  </r>
  <r>
    <n v="2017"/>
    <x v="9"/>
    <x v="9"/>
    <s v="ALMKH"/>
    <x v="173"/>
    <n v="82"/>
    <n v="21"/>
    <n v="3.6666666666666701"/>
    <n v="82"/>
    <n v="3.6341463414634099"/>
    <n v="0"/>
    <n v="0"/>
    <n v="5"/>
    <n v="442.54320987654302"/>
    <n v="6.0975609756097601E-2"/>
    <n v="78"/>
    <n v="21.525641025641001"/>
    <n v="38"/>
    <n v="102.578947368421"/>
    <n v="36"/>
    <n v="122"/>
    <n v="35"/>
    <n v="24.771428571428601"/>
    <n v="45"/>
    <n v="84.133333333333297"/>
    <n v="37"/>
    <n v="473.59459459459498"/>
    <n v="45"/>
    <n v="135.955555555556"/>
    <n v="0.54878048780487798"/>
    <n v="14"/>
    <n v="68.285714285714306"/>
    <n v="0.17073170731707299"/>
    <n v="23"/>
    <n v="0.62162162162162204"/>
    <n v="11"/>
    <n v="0.29729729729729698"/>
    <n v="13"/>
    <n v="0.28888888888888897"/>
    <n v="4"/>
    <n v="8.8888888888888906E-2"/>
    <n v="1"/>
    <n v="1.21951219512195E-2"/>
    <n v="0"/>
    <n v="0"/>
    <n v="0"/>
    <n v="0"/>
    <n v="0"/>
    <n v="1.3898305084745799"/>
    <n v="58.999999999999844"/>
    <n v="35"/>
    <n v="27.657142857142901"/>
  </r>
  <r>
    <n v="2017"/>
    <x v="9"/>
    <x v="9"/>
    <s v="VITJO"/>
    <x v="155"/>
    <n v="104"/>
    <n v="16"/>
    <n v="5.5"/>
    <n v="104"/>
    <n v="5.7980769230769198"/>
    <n v="4"/>
    <n v="3.8461538461538498E-2"/>
    <n v="47"/>
    <n v="2155.8235294117599"/>
    <n v="0.45192307692307698"/>
    <n v="87"/>
    <n v="42.379310344827601"/>
    <n v="37"/>
    <n v="117.72972972973"/>
    <n v="27"/>
    <n v="149"/>
    <n v="26"/>
    <n v="7.1538461538461497"/>
    <n v="70"/>
    <n v="115.8"/>
    <n v="30"/>
    <n v="440.16666666666703"/>
    <n v="74"/>
    <n v="161.58108108108101"/>
    <n v="0.71153846153846201"/>
    <n v="29"/>
    <n v="96.827586206896598"/>
    <n v="0.27884615384615402"/>
    <n v="19"/>
    <n v="0.79166666666666696"/>
    <n v="6"/>
    <n v="0.25"/>
    <n v="15"/>
    <n v="0.20270270270270299"/>
    <n v="6"/>
    <n v="8.1081081081081099E-2"/>
    <n v="2"/>
    <n v="1.9230769230769201E-2"/>
    <n v="2"/>
    <n v="1.9230769230769201E-2"/>
    <n v="0"/>
    <n v="0"/>
    <n v="1"/>
    <n v="2.2127659574468099"/>
    <n v="46.999999999999972"/>
    <n v="26"/>
    <n v="6.8846153846153904"/>
  </r>
  <r>
    <n v="2017"/>
    <x v="9"/>
    <x v="9"/>
    <s v="FALMIC"/>
    <x v="146"/>
    <n v="2"/>
    <n v="0"/>
    <n v="0"/>
    <n v="2"/>
    <n v="2.5"/>
    <n v="1"/>
    <n v="0.5"/>
    <n v="0"/>
    <n v="-130"/>
    <n v="0"/>
    <n v="2"/>
    <n v="49.5"/>
    <n v="1"/>
    <n v="32"/>
    <n v="2"/>
    <n v="214.5"/>
    <n v="2"/>
    <n v="119"/>
    <n v="0"/>
    <n v="0"/>
    <n v="2"/>
    <n v="424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1"/>
    <n v="2"/>
    <n v="2"/>
    <n v="15.5"/>
  </r>
  <r>
    <n v="2017"/>
    <x v="9"/>
    <x v="9"/>
    <s v="MULAM"/>
    <x v="247"/>
    <n v="87"/>
    <n v="2"/>
    <n v="1.5"/>
    <n v="87"/>
    <n v="2.14942528735632"/>
    <n v="2"/>
    <n v="2.2988505747126398E-2"/>
    <n v="39"/>
    <n v="1383.2469135802501"/>
    <n v="0.44827586206896602"/>
    <n v="26"/>
    <n v="115.846153846154"/>
    <n v="36"/>
    <n v="100.138888888889"/>
    <n v="29"/>
    <n v="151.37931034482801"/>
    <n v="25"/>
    <n v="11.64"/>
    <n v="57"/>
    <n v="128"/>
    <n v="30"/>
    <n v="500"/>
    <n v="57"/>
    <n v="176.68421052631601"/>
    <n v="0.65517241379310298"/>
    <n v="20"/>
    <n v="71.55"/>
    <n v="0.229885057471264"/>
    <n v="20"/>
    <n v="0.66666666666666696"/>
    <n v="5"/>
    <n v="0.16666666666666699"/>
    <n v="22"/>
    <n v="0.38596491228070201"/>
    <n v="4"/>
    <n v="7.0175438596491196E-2"/>
    <n v="0"/>
    <n v="0"/>
    <n v="1"/>
    <n v="1.1494252873563199E-2"/>
    <n v="0"/>
    <n v="0"/>
    <n v="1"/>
    <n v="2.0232558139534902"/>
    <n v="42.999999999999964"/>
    <n v="29"/>
    <n v="10.862068965517199"/>
  </r>
  <r>
    <n v="2017"/>
    <x v="9"/>
    <x v="9"/>
    <s v="NGUDA"/>
    <x v="262"/>
    <n v="437"/>
    <n v="124"/>
    <n v="1.7177419354838701"/>
    <n v="431"/>
    <n v="5.0649651972157796"/>
    <n v="4"/>
    <n v="9.2807424593967496E-3"/>
    <n v="16"/>
    <n v="148.15617715617699"/>
    <n v="3.6613272311212801E-2"/>
    <n v="273"/>
    <n v="30.8131868131868"/>
    <n v="68"/>
    <n v="57.779411764705898"/>
    <n v="7"/>
    <n v="189.57142857142901"/>
    <n v="7"/>
    <n v="12.714285714285699"/>
    <n v="410"/>
    <n v="73.373170731707305"/>
    <n v="7"/>
    <n v="429.8"/>
    <n v="424"/>
    <n v="92.730496453900699"/>
    <n v="0.967963386727689"/>
    <n v="311"/>
    <n v="75.842443729903493"/>
    <n v="0.71167048054919901"/>
    <n v="5"/>
    <n v="1"/>
    <n v="3"/>
    <n v="0.6"/>
    <n v="65"/>
    <n v="0.15366430260047301"/>
    <n v="24"/>
    <n v="5.6737588652482303E-2"/>
    <n v="13"/>
    <n v="2.9748283752860399E-2"/>
    <n v="1"/>
    <n v="2.2883295194508001E-3"/>
    <n v="5"/>
    <n v="1"/>
    <n v="5"/>
    <n v="3.19259259259259"/>
    <n v="136.87935034802794"/>
    <n v="6"/>
    <n v="5.1666666666666696"/>
  </r>
  <r>
    <n v="2017"/>
    <x v="9"/>
    <x v="9"/>
    <s v="BAGMA"/>
    <x v="276"/>
    <n v="14"/>
    <n v="0"/>
    <n v="0"/>
    <n v="14"/>
    <n v="4"/>
    <n v="0"/>
    <n v="0"/>
    <n v="0"/>
    <n v="61"/>
    <n v="0"/>
    <n v="4"/>
    <n v="42.25"/>
    <n v="5"/>
    <n v="202.4"/>
    <n v="5"/>
    <n v="184"/>
    <n v="5"/>
    <n v="9"/>
    <n v="8"/>
    <n v="184"/>
    <n v="6"/>
    <n v="664"/>
    <n v="8"/>
    <n v="222.125"/>
    <n v="0.57142857142857095"/>
    <n v="0"/>
    <n v="0"/>
    <n v="0"/>
    <n v="4"/>
    <n v="2"/>
    <n v="1"/>
    <n v="0.5"/>
    <n v="3"/>
    <n v="0.375"/>
    <n v="2"/>
    <n v="0.25"/>
    <n v="0"/>
    <n v="0"/>
    <n v="1"/>
    <n v="7.1428571428571397E-2"/>
    <n v="0"/>
    <n v="0"/>
    <n v="0"/>
    <n v="2"/>
    <n v="7"/>
    <n v="5"/>
    <n v="11.4"/>
  </r>
  <r>
    <n v="2017"/>
    <x v="9"/>
    <x v="9"/>
    <s v="GARCO"/>
    <x v="303"/>
    <n v="3"/>
    <n v="0"/>
    <n v="0"/>
    <n v="3"/>
    <n v="5.6666666666666696"/>
    <n v="0"/>
    <n v="0"/>
    <n v="1"/>
    <n v="359"/>
    <n v="0.33333333333333298"/>
    <n v="2"/>
    <n v="14"/>
    <n v="2"/>
    <n v="164"/>
    <n v="3"/>
    <n v="163.333333333333"/>
    <n v="3"/>
    <n v="5"/>
    <n v="0"/>
    <n v="0"/>
    <n v="3"/>
    <n v="607.5"/>
    <n v="0"/>
    <n v="0"/>
    <n v="0"/>
    <n v="0"/>
    <n v="0"/>
    <n v="0"/>
    <n v="2"/>
    <n v="1"/>
    <n v="1"/>
    <n v="0.5"/>
    <n v="0"/>
    <n v="0"/>
    <n v="0"/>
    <n v="0"/>
    <n v="0"/>
    <n v="0"/>
    <n v="0"/>
    <n v="0"/>
    <n v="0"/>
    <n v="0"/>
    <n v="0"/>
    <n v="1"/>
    <n v="3"/>
    <n v="2"/>
    <n v="8.5"/>
  </r>
  <r>
    <n v="2017"/>
    <x v="9"/>
    <x v="9"/>
    <s v="BROBR"/>
    <x v="410"/>
    <n v="100"/>
    <n v="50"/>
    <n v="3"/>
    <n v="99"/>
    <n v="4.6565656565656601"/>
    <n v="4"/>
    <n v="4.0404040404040401E-2"/>
    <n v="0"/>
    <n v="179.04"/>
    <n v="0"/>
    <n v="51"/>
    <n v="31.470588235294102"/>
    <n v="9"/>
    <n v="70.6666666666667"/>
    <n v="0"/>
    <n v="0"/>
    <n v="0"/>
    <n v="0"/>
    <n v="97"/>
    <n v="61.134020618556697"/>
    <n v="0"/>
    <n v="0"/>
    <n v="100"/>
    <n v="78.23"/>
    <n v="1"/>
    <n v="73"/>
    <n v="56.287671232876697"/>
    <n v="0.73"/>
    <n v="0"/>
    <n v="0"/>
    <n v="0"/>
    <n v="0"/>
    <n v="6"/>
    <n v="0.06"/>
    <n v="6"/>
    <n v="0.06"/>
    <n v="0"/>
    <n v="0"/>
    <n v="0"/>
    <n v="0"/>
    <n v="0"/>
    <n v="0"/>
    <n v="1"/>
    <n v="2.9411764705882399"/>
    <n v="33.999999999999943"/>
    <n v="0"/>
    <n v="0"/>
  </r>
  <r>
    <n v="2017"/>
    <x v="9"/>
    <x v="9"/>
    <s v="SIGST"/>
    <x v="446"/>
    <n v="176"/>
    <n v="15"/>
    <n v="5.6666666666666696"/>
    <n v="176"/>
    <n v="5.1931818181818201"/>
    <n v="6"/>
    <n v="3.4090909090909102E-2"/>
    <n v="57"/>
    <n v="1678.0828025477699"/>
    <n v="0.32386363636363602"/>
    <n v="143"/>
    <n v="62.216783216783199"/>
    <n v="55"/>
    <n v="120.236363636364"/>
    <n v="35"/>
    <n v="208.828571428571"/>
    <n v="35"/>
    <n v="14.771428571428601"/>
    <n v="129"/>
    <n v="141.78294573643399"/>
    <n v="41"/>
    <n v="487.375"/>
    <n v="135"/>
    <n v="184.42962962963"/>
    <n v="0.76704545454545503"/>
    <n v="40"/>
    <n v="76.150000000000006"/>
    <n v="0.22727272727272699"/>
    <n v="26"/>
    <n v="0.8125"/>
    <n v="9"/>
    <n v="0.28125"/>
    <n v="58"/>
    <n v="0.42962962962963003"/>
    <n v="17"/>
    <n v="0.125925925925926"/>
    <n v="1"/>
    <n v="5.6818181818181802E-3"/>
    <n v="1"/>
    <n v="5.6818181818181802E-3"/>
    <n v="0"/>
    <n v="0"/>
    <n v="7"/>
    <n v="1.7254901960784299"/>
    <n v="102.00000000000009"/>
    <n v="34"/>
    <n v="3.52941176470588"/>
  </r>
  <r>
    <n v="2017"/>
    <x v="9"/>
    <x v="9"/>
    <s v="NGUBI"/>
    <x v="473"/>
    <n v="1"/>
    <n v="0"/>
    <n v="0"/>
    <n v="1"/>
    <n v="0"/>
    <n v="0"/>
    <n v="0"/>
    <n v="0"/>
    <n v="62"/>
    <n v="0"/>
    <n v="0"/>
    <n v="0"/>
    <n v="0"/>
    <n v="0"/>
    <n v="0"/>
    <n v="0"/>
    <n v="0"/>
    <n v="0"/>
    <n v="1"/>
    <n v="28"/>
    <n v="0"/>
    <n v="0"/>
    <n v="1"/>
    <n v="29"/>
    <n v="1"/>
    <n v="1"/>
    <n v="29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9"/>
    <x v="9"/>
    <s v="LARER1"/>
    <x v="466"/>
    <n v="1"/>
    <n v="1"/>
    <n v="331"/>
    <n v="1"/>
    <n v="348"/>
    <n v="0"/>
    <n v="0"/>
    <n v="0"/>
    <n v="-620"/>
    <n v="0"/>
    <n v="1"/>
    <n v="34"/>
    <n v="1"/>
    <n v="35"/>
    <n v="1"/>
    <n v="11"/>
    <n v="1"/>
    <n v="120"/>
    <n v="0"/>
    <n v="0"/>
    <n v="1"/>
    <n v="1227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10"/>
    <x v="0"/>
    <s v="No MD"/>
    <x v="336"/>
    <n v="24"/>
    <n v="0"/>
    <n v="0"/>
    <n v="1"/>
    <n v="4"/>
    <n v="0"/>
    <n v="0"/>
    <n v="22"/>
    <n v="2"/>
    <n v="0.91666666666666696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3"/>
    <n v="8"/>
    <n v="0"/>
    <n v="0"/>
  </r>
  <r>
    <n v="2017"/>
    <x v="10"/>
    <x v="0"/>
    <s v=".DNK"/>
    <x v="56"/>
    <n v="2"/>
    <n v="1"/>
    <n v="1"/>
    <n v="1"/>
    <n v="2"/>
    <n v="0"/>
    <n v="0"/>
    <n v="2"/>
    <n v="0"/>
    <n v="1"/>
    <n v="1"/>
    <n v="2"/>
    <n v="0"/>
    <n v="0"/>
    <n v="0"/>
    <n v="0"/>
    <n v="0"/>
    <n v="0"/>
    <n v="0"/>
    <n v="0"/>
    <n v="0"/>
    <n v="0"/>
    <n v="1"/>
    <n v="3"/>
    <n v="0.5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2"/>
    <n v="0"/>
    <n v="0"/>
  </r>
  <r>
    <n v="2017"/>
    <x v="10"/>
    <x v="0"/>
    <s v="EDDOC"/>
    <x v="337"/>
    <n v="5"/>
    <n v="0"/>
    <n v="0"/>
    <n v="3"/>
    <n v="27.3333333333333"/>
    <n v="0"/>
    <n v="0"/>
    <n v="5"/>
    <n v="0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2"/>
    <n v="0"/>
    <n v="0"/>
    <n v="0"/>
    <n v="0"/>
    <n v="0"/>
    <n v="0"/>
    <n v="0"/>
    <n v="2"/>
    <n v="0.4"/>
    <n v="0"/>
    <n v="0"/>
    <n v="0"/>
    <n v="1"/>
    <n v="0"/>
    <n v="1.3333333333333299"/>
    <n v="3.7500000000000098"/>
    <n v="0"/>
    <n v="0"/>
  </r>
  <r>
    <n v="2017"/>
    <x v="10"/>
    <x v="0"/>
    <s v="ROVH"/>
    <x v="21"/>
    <n v="150"/>
    <n v="73"/>
    <n v="5.8767123287671197"/>
    <n v="150"/>
    <n v="9"/>
    <n v="2"/>
    <n v="1.3333333333333299E-2"/>
    <n v="71"/>
    <n v="526.60919540229895"/>
    <n v="0.473333333333333"/>
    <n v="86"/>
    <n v="37.511627906976699"/>
    <n v="34"/>
    <n v="74.088235294117695"/>
    <n v="60"/>
    <n v="164.26666666666699"/>
    <n v="56"/>
    <n v="37.446428571428598"/>
    <n v="69"/>
    <n v="162.97101449275399"/>
    <n v="73"/>
    <n v="401.95833333333297"/>
    <n v="77"/>
    <n v="188.695652173913"/>
    <n v="0.46"/>
    <n v="11"/>
    <n v="147.636363636364"/>
    <n v="7.3333333333333306E-2"/>
    <n v="46"/>
    <n v="1.9166666666666701"/>
    <n v="28"/>
    <n v="1.1666666666666701"/>
    <n v="27"/>
    <n v="0.39130434782608697"/>
    <n v="6"/>
    <n v="8.6956521739130405E-2"/>
    <n v="0"/>
    <n v="0"/>
    <n v="0"/>
    <n v="0"/>
    <n v="0"/>
    <n v="0"/>
    <n v="4"/>
    <n v="1.94805194805195"/>
    <n v="76.999999999999915"/>
    <n v="19"/>
    <n v="43.052631578947398"/>
  </r>
  <r>
    <n v="2017"/>
    <x v="10"/>
    <x v="0"/>
    <s v="SALG"/>
    <x v="17"/>
    <n v="124"/>
    <n v="112"/>
    <n v="1.7946428571428601"/>
    <n v="124"/>
    <n v="4.8870967741935498"/>
    <n v="0"/>
    <n v="0"/>
    <n v="37"/>
    <n v="1112.37719298246"/>
    <n v="0.29838709677419401"/>
    <n v="103"/>
    <n v="7.3106796116504897"/>
    <n v="13"/>
    <n v="18.538461538461501"/>
    <n v="1"/>
    <n v="276"/>
    <n v="0"/>
    <n v="0"/>
    <n v="72"/>
    <n v="82.5277777777778"/>
    <n v="4"/>
    <n v="230.5"/>
    <n v="120"/>
    <n v="90.873949579831901"/>
    <n v="0.95967741935483897"/>
    <n v="32"/>
    <n v="53.0625"/>
    <n v="0.25806451612903197"/>
    <n v="1"/>
    <n v="0.5"/>
    <n v="2"/>
    <n v="1"/>
    <n v="3"/>
    <n v="2.5210084033613401E-2"/>
    <n v="4"/>
    <n v="3.3613445378151301E-2"/>
    <n v="4"/>
    <n v="3.2258064516128997E-2"/>
    <n v="6"/>
    <n v="4.8387096774193603E-2"/>
    <n v="0"/>
    <n v="0"/>
    <n v="0"/>
    <n v="1.9682539682539699"/>
    <n v="62.999999999999943"/>
    <n v="0"/>
    <n v="0"/>
  </r>
  <r>
    <n v="2017"/>
    <x v="10"/>
    <x v="0"/>
    <s v="DAUL"/>
    <x v="15"/>
    <n v="219"/>
    <n v="128"/>
    <n v="2.7578125"/>
    <n v="219"/>
    <n v="4.1324200913242004"/>
    <n v="0"/>
    <n v="0"/>
    <n v="34"/>
    <n v="388.148717948718"/>
    <n v="0.15525114155251099"/>
    <n v="182"/>
    <n v="8.9725274725274708"/>
    <n v="22"/>
    <n v="31.727272727272702"/>
    <n v="20"/>
    <n v="174.65"/>
    <n v="14"/>
    <n v="40.285714285714299"/>
    <n v="187"/>
    <n v="111.903743315508"/>
    <n v="21"/>
    <n v="227.166666666667"/>
    <n v="198"/>
    <n v="141.05128205128199"/>
    <n v="0.89041095890411004"/>
    <n v="37"/>
    <n v="94.297297297297305"/>
    <n v="0.16894977168949801"/>
    <n v="8"/>
    <n v="1.3333333333333299"/>
    <n v="6"/>
    <n v="1"/>
    <n v="5"/>
    <n v="2.5641025641025599E-2"/>
    <n v="10"/>
    <n v="5.1282051282051301E-2"/>
    <n v="13"/>
    <n v="5.9360730593607303E-2"/>
    <n v="16"/>
    <n v="7.3059360730593603E-2"/>
    <n v="0"/>
    <n v="0"/>
    <n v="0"/>
    <n v="1.9909090909090901"/>
    <n v="110.00000000000004"/>
    <n v="2"/>
    <n v="2.5"/>
  </r>
  <r>
    <n v="2017"/>
    <x v="10"/>
    <x v="0"/>
    <s v="FARI"/>
    <x v="32"/>
    <n v="236"/>
    <n v="223"/>
    <n v="15.233183856502199"/>
    <n v="235"/>
    <n v="17.344680851063799"/>
    <n v="8"/>
    <n v="3.4042553191489397E-2"/>
    <n v="53"/>
    <n v="844.96052631578902"/>
    <n v="0.224576271186441"/>
    <n v="30"/>
    <n v="65.633333333333297"/>
    <n v="52"/>
    <n v="50.923076923076898"/>
    <n v="21"/>
    <n v="93.047619047619094"/>
    <n v="20"/>
    <n v="57.7"/>
    <n v="199"/>
    <n v="60.8643216080402"/>
    <n v="22"/>
    <n v="291.04545454545502"/>
    <n v="213"/>
    <n v="92.107981220657294"/>
    <n v="0.90254237288135597"/>
    <n v="102"/>
    <n v="72.735294117647101"/>
    <n v="0.43220338983050899"/>
    <n v="4"/>
    <n v="0.18181818181818199"/>
    <n v="5"/>
    <n v="0.22727272727272699"/>
    <n v="17"/>
    <n v="7.9812206572769995E-2"/>
    <n v="11"/>
    <n v="5.16431924882629E-2"/>
    <n v="0"/>
    <n v="0"/>
    <n v="0"/>
    <n v="0"/>
    <n v="0"/>
    <n v="1"/>
    <n v="1"/>
    <n v="2.4736842105263199"/>
    <n v="95.404255319148774"/>
    <n v="16"/>
    <n v="22.5625"/>
  </r>
  <r>
    <n v="2017"/>
    <x v="10"/>
    <x v="0"/>
    <s v="MEHT"/>
    <x v="46"/>
    <n v="60"/>
    <n v="49"/>
    <n v="9.7346938775510203"/>
    <n v="60"/>
    <n v="11.0833333333333"/>
    <n v="0"/>
    <n v="0"/>
    <n v="23"/>
    <n v="1686.2333333333299"/>
    <n v="0.38333333333333303"/>
    <n v="20"/>
    <n v="90.5"/>
    <n v="16"/>
    <n v="60.25"/>
    <n v="8"/>
    <n v="197.5"/>
    <n v="7"/>
    <n v="27.714285714285701"/>
    <n v="49"/>
    <n v="120.408163265306"/>
    <n v="9"/>
    <n v="496.11111111111097"/>
    <n v="51"/>
    <n v="145.35294117647101"/>
    <n v="0.85"/>
    <n v="15"/>
    <n v="80.866666666666703"/>
    <n v="0.25"/>
    <n v="4"/>
    <n v="0.44444444444444398"/>
    <n v="2"/>
    <n v="0.22222222222222199"/>
    <n v="9"/>
    <n v="0.17647058823529399"/>
    <n v="13"/>
    <n v="0.25490196078431399"/>
    <n v="0"/>
    <n v="0"/>
    <n v="0"/>
    <n v="0"/>
    <n v="0"/>
    <n v="0"/>
    <n v="4"/>
    <n v="2"/>
    <n v="30"/>
    <n v="8"/>
    <n v="35.875"/>
  </r>
  <r>
    <n v="2017"/>
    <x v="10"/>
    <x v="0"/>
    <s v="MARADR"/>
    <x v="58"/>
    <n v="1"/>
    <n v="0"/>
    <n v="0"/>
    <n v="1"/>
    <n v="1"/>
    <n v="0"/>
    <n v="0"/>
    <n v="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0"/>
    <x v="0"/>
    <s v="AVEJ"/>
    <x v="23"/>
    <n v="93"/>
    <n v="64"/>
    <n v="7.34375"/>
    <n v="93"/>
    <n v="11.989247311828001"/>
    <n v="0"/>
    <n v="0"/>
    <n v="33"/>
    <n v="327.515625"/>
    <n v="0.35483870967741898"/>
    <n v="61"/>
    <n v="24.229508196721302"/>
    <n v="19"/>
    <n v="71.736842105263193"/>
    <n v="50"/>
    <n v="103.24"/>
    <n v="50"/>
    <n v="32"/>
    <n v="39"/>
    <n v="107.51282051282099"/>
    <n v="51"/>
    <n v="258.72000000000003"/>
    <n v="42"/>
    <n v="153.6"/>
    <n v="0.43010752688171999"/>
    <n v="9"/>
    <n v="114.555555555556"/>
    <n v="9.6774193548387094E-2"/>
    <n v="29"/>
    <n v="1.1599999999999999"/>
    <n v="16"/>
    <n v="0.64"/>
    <n v="11"/>
    <n v="0.27500000000000002"/>
    <n v="5"/>
    <n v="0.125"/>
    <n v="0"/>
    <n v="0"/>
    <n v="0"/>
    <n v="0"/>
    <n v="0"/>
    <n v="0"/>
    <n v="0"/>
    <n v="1.55"/>
    <n v="60"/>
    <n v="24"/>
    <n v="2.75"/>
  </r>
  <r>
    <n v="2017"/>
    <x v="10"/>
    <x v="0"/>
    <s v="MARDA"/>
    <x v="31"/>
    <n v="106"/>
    <n v="66"/>
    <n v="5.4090909090909101"/>
    <n v="106"/>
    <n v="8.6792452830188704"/>
    <n v="2"/>
    <n v="1.88679245283019E-2"/>
    <n v="35"/>
    <n v="429.62962962963002"/>
    <n v="0.330188679245283"/>
    <n v="76"/>
    <n v="22.394736842105299"/>
    <n v="30"/>
    <n v="67.3"/>
    <n v="50"/>
    <n v="170.8"/>
    <n v="48"/>
    <n v="43.1041666666667"/>
    <n v="40"/>
    <n v="144.75"/>
    <n v="60"/>
    <n v="352.81578947368399"/>
    <n v="46"/>
    <n v="183.976744186047"/>
    <n v="0.40566037735849098"/>
    <n v="5"/>
    <n v="80.2"/>
    <n v="4.71698113207547E-2"/>
    <n v="37"/>
    <n v="0.97368421052631604"/>
    <n v="22"/>
    <n v="0.57894736842105299"/>
    <n v="18"/>
    <n v="0.418604651162791"/>
    <n v="7"/>
    <n v="0.162790697674419"/>
    <n v="0"/>
    <n v="0"/>
    <n v="0"/>
    <n v="0"/>
    <n v="0"/>
    <n v="0"/>
    <n v="0"/>
    <n v="1.45205479452055"/>
    <n v="72.999999999999901"/>
    <n v="30"/>
    <n v="65.099999999999994"/>
  </r>
  <r>
    <n v="2017"/>
    <x v="10"/>
    <x v="0"/>
    <s v="SUETIT"/>
    <x v="10"/>
    <n v="139"/>
    <n v="58"/>
    <n v="3.2413793103448301"/>
    <n v="137"/>
    <n v="4.9854014598540104"/>
    <n v="2"/>
    <n v="1.4598540145985399E-2"/>
    <n v="58"/>
    <n v="166.61904761904799"/>
    <n v="0.41726618705036"/>
    <n v="78"/>
    <n v="27.346153846153801"/>
    <n v="33"/>
    <n v="55.878787878787897"/>
    <n v="55"/>
    <n v="145.90909090909099"/>
    <n v="52"/>
    <n v="38.807692307692299"/>
    <n v="66"/>
    <n v="144.363636363636"/>
    <n v="65"/>
    <n v="445.625"/>
    <n v="72"/>
    <n v="176.25714285714301"/>
    <n v="0.50359712230215803"/>
    <n v="8"/>
    <n v="119.125"/>
    <n v="5.7553956834532398E-2"/>
    <n v="43"/>
    <n v="2.6875"/>
    <n v="20"/>
    <n v="1.25"/>
    <n v="29"/>
    <n v="0.41428571428571398"/>
    <n v="10"/>
    <n v="0.14285714285714299"/>
    <n v="0"/>
    <n v="0"/>
    <n v="0"/>
    <n v="0"/>
    <n v="0"/>
    <n v="2"/>
    <n v="2"/>
    <n v="1.63095238095238"/>
    <n v="85.226277372262828"/>
    <n v="11"/>
    <n v="19.909090909090899"/>
  </r>
  <r>
    <n v="2017"/>
    <x v="10"/>
    <x v="0"/>
    <s v="VASDIB"/>
    <x v="20"/>
    <n v="203"/>
    <n v="189"/>
    <n v="2.6084656084656102"/>
    <n v="202"/>
    <n v="8.8019801980198"/>
    <n v="0"/>
    <n v="0"/>
    <n v="13"/>
    <n v="5.1684210526315804"/>
    <n v="6.4039408866995107E-2"/>
    <n v="165"/>
    <n v="19.5393939393939"/>
    <n v="27"/>
    <n v="32.740740740740698"/>
    <n v="12"/>
    <n v="150.916666666667"/>
    <n v="11"/>
    <n v="10.7272727272727"/>
    <n v="186"/>
    <n v="94.403225806451601"/>
    <n v="12"/>
    <n v="205.166666666667"/>
    <n v="190"/>
    <n v="126.894736842105"/>
    <n v="0.935960591133005"/>
    <n v="17"/>
    <n v="81.941176470588204"/>
    <n v="8.3743842364532001E-2"/>
    <n v="2"/>
    <n v="0.33333333333333298"/>
    <n v="1"/>
    <n v="0.16666666666666699"/>
    <n v="3"/>
    <n v="1.5789473684210499E-2"/>
    <n v="7"/>
    <n v="3.6842105263157898E-2"/>
    <n v="5"/>
    <n v="2.4630541871921201E-2"/>
    <n v="8"/>
    <n v="3.9408866995073899E-2"/>
    <n v="1"/>
    <n v="0"/>
    <n v="1"/>
    <n v="2.1956521739130399"/>
    <n v="92.455445544554607"/>
    <n v="0"/>
    <n v="0"/>
  </r>
  <r>
    <n v="2017"/>
    <x v="10"/>
    <x v="0"/>
    <s v="QUIJES"/>
    <x v="13"/>
    <n v="43"/>
    <n v="37"/>
    <n v="8.0270270270270299"/>
    <n v="42"/>
    <n v="12.0714285714286"/>
    <n v="0"/>
    <n v="0"/>
    <n v="8"/>
    <n v="709.28947368421098"/>
    <n v="0.186046511627907"/>
    <n v="40"/>
    <n v="20"/>
    <n v="13"/>
    <n v="71"/>
    <n v="21"/>
    <n v="105.428571428571"/>
    <n v="21"/>
    <n v="37.285714285714299"/>
    <n v="17"/>
    <n v="137.941176470588"/>
    <n v="24"/>
    <n v="241.041666666667"/>
    <n v="18"/>
    <n v="191"/>
    <n v="0.418604651162791"/>
    <n v="3"/>
    <n v="44.3333333333333"/>
    <n v="6.9767441860465101E-2"/>
    <n v="12"/>
    <n v="0.5"/>
    <n v="7"/>
    <n v="0.29166666666666702"/>
    <n v="6"/>
    <n v="0.33333333333333298"/>
    <n v="3"/>
    <n v="0.16666666666666699"/>
    <n v="0"/>
    <n v="0"/>
    <n v="0"/>
    <n v="0"/>
    <n v="1"/>
    <n v="0"/>
    <n v="0"/>
    <n v="1.55555555555556"/>
    <n v="27.642857142857064"/>
    <n v="21"/>
    <n v="17.095238095238098"/>
  </r>
  <r>
    <n v="2017"/>
    <x v="10"/>
    <x v="0"/>
    <s v="HERELI"/>
    <x v="289"/>
    <n v="252"/>
    <n v="185"/>
    <n v="2.5513513513513502"/>
    <n v="251"/>
    <n v="3.9641434262948199"/>
    <n v="0"/>
    <n v="0"/>
    <n v="33"/>
    <n v="597.85306122449003"/>
    <n v="0.13095238095238099"/>
    <n v="37"/>
    <n v="33.783783783783797"/>
    <n v="71"/>
    <n v="20.6760563380282"/>
    <n v="8"/>
    <n v="138.625"/>
    <n v="7"/>
    <n v="20.571428571428601"/>
    <n v="234"/>
    <n v="59.051282051282101"/>
    <n v="8"/>
    <n v="327.875"/>
    <n v="243"/>
    <n v="74.238683127572003"/>
    <n v="0.96428571428571397"/>
    <n v="114"/>
    <n v="48"/>
    <n v="0.452380952380952"/>
    <n v="5"/>
    <n v="0.625"/>
    <n v="3"/>
    <n v="0.375"/>
    <n v="10"/>
    <n v="4.1152263374485597E-2"/>
    <n v="16"/>
    <n v="6.5843621399177002E-2"/>
    <n v="0"/>
    <n v="0"/>
    <n v="1"/>
    <n v="3.9682539682539698E-3"/>
    <n v="1"/>
    <n v="0"/>
    <n v="1"/>
    <n v="2.04065040650406"/>
    <n v="123.49003984063775"/>
    <n v="8"/>
    <n v="7.5"/>
  </r>
  <r>
    <n v="2017"/>
    <x v="10"/>
    <x v="0"/>
    <s v="OROGRA"/>
    <x v="9"/>
    <n v="149"/>
    <n v="126"/>
    <n v="4.8968253968253999"/>
    <n v="149"/>
    <n v="7.2684563758389302"/>
    <n v="6"/>
    <n v="4.0268456375838903E-2"/>
    <n v="21"/>
    <n v="457.09929078014198"/>
    <n v="0.14093959731543601"/>
    <n v="53"/>
    <n v="40.867924528301899"/>
    <n v="24"/>
    <n v="80.7083333333333"/>
    <n v="6"/>
    <n v="230.666666666667"/>
    <n v="6"/>
    <n v="11.1666666666667"/>
    <n v="137"/>
    <n v="115.795620437956"/>
    <n v="6"/>
    <n v="331.83333333333297"/>
    <n v="143"/>
    <n v="143.71126760563399"/>
    <n v="0.95302013422818799"/>
    <n v="20"/>
    <n v="63.4"/>
    <n v="0.134228187919463"/>
    <n v="2"/>
    <n v="0.33333333333333298"/>
    <n v="4"/>
    <n v="0.66666666666666696"/>
    <n v="11"/>
    <n v="7.7464788732394402E-2"/>
    <n v="22"/>
    <n v="0.154929577464789"/>
    <n v="6"/>
    <n v="4.0268456375838903E-2"/>
    <n v="9"/>
    <n v="6.0402684563758399E-2"/>
    <n v="0"/>
    <n v="0"/>
    <n v="2"/>
    <n v="1.8395061728395099"/>
    <n v="80.999999999999829"/>
    <n v="6"/>
    <n v="3.8333333333333299"/>
  </r>
  <r>
    <n v="2017"/>
    <x v="10"/>
    <x v="0"/>
    <s v="HENALY"/>
    <x v="3"/>
    <n v="179"/>
    <n v="148"/>
    <n v="9"/>
    <n v="178"/>
    <n v="12.6179775280899"/>
    <n v="4"/>
    <n v="2.2471910112359599E-2"/>
    <n v="19"/>
    <n v="492.56321839080499"/>
    <n v="0.106145251396648"/>
    <n v="31"/>
    <n v="53.0322580645161"/>
    <n v="54"/>
    <n v="35.5"/>
    <n v="14"/>
    <n v="149.142857142857"/>
    <n v="14"/>
    <n v="22.8571428571429"/>
    <n v="160"/>
    <n v="105.00624999999999"/>
    <n v="14"/>
    <n v="295.642857142857"/>
    <n v="164"/>
    <n v="132.049079754601"/>
    <n v="0.91061452513966501"/>
    <n v="39"/>
    <n v="79.564102564102598"/>
    <n v="0.217877094972067"/>
    <n v="10"/>
    <n v="0.71428571428571397"/>
    <n v="6"/>
    <n v="0.42857142857142899"/>
    <n v="42"/>
    <n v="0.25766871165644201"/>
    <n v="22"/>
    <n v="0.13496932515337401"/>
    <n v="0"/>
    <n v="0"/>
    <n v="1"/>
    <n v="5.5865921787709499E-3"/>
    <n v="0"/>
    <n v="1"/>
    <n v="4"/>
    <n v="2.0227272727272698"/>
    <n v="88.494382022472038"/>
    <n v="13"/>
    <n v="27.076923076923102"/>
  </r>
  <r>
    <n v="2017"/>
    <x v="10"/>
    <x v="0"/>
    <s v="XAVALB"/>
    <x v="26"/>
    <n v="112"/>
    <n v="46"/>
    <n v="6.3043478260869596"/>
    <n v="112"/>
    <n v="8.2410714285714306"/>
    <n v="4"/>
    <n v="3.5714285714285698E-2"/>
    <n v="72"/>
    <n v="1059.84210526316"/>
    <n v="0.64285714285714302"/>
    <n v="52"/>
    <n v="25.115384615384599"/>
    <n v="20"/>
    <n v="102.4"/>
    <n v="59"/>
    <n v="152.389830508475"/>
    <n v="55"/>
    <n v="37.018181818181802"/>
    <n v="29"/>
    <n v="109.68965517241401"/>
    <n v="73"/>
    <n v="407.55"/>
    <n v="39"/>
    <n v="150.67567567567599"/>
    <n v="0.33035714285714302"/>
    <n v="8"/>
    <n v="65.875"/>
    <n v="7.1428571428571397E-2"/>
    <n v="40"/>
    <n v="2"/>
    <n v="30"/>
    <n v="1.5"/>
    <n v="7"/>
    <n v="0.18918918918918901"/>
    <n v="3"/>
    <n v="8.1081081081081099E-2"/>
    <n v="2"/>
    <n v="1.7857142857142901E-2"/>
    <n v="0"/>
    <n v="0"/>
    <n v="0"/>
    <n v="0"/>
    <n v="0"/>
    <n v="1.6"/>
    <n v="70"/>
    <n v="14"/>
    <n v="31.571428571428601"/>
  </r>
  <r>
    <n v="2017"/>
    <x v="10"/>
    <x v="0"/>
    <s v="KINKE"/>
    <x v="44"/>
    <n v="53"/>
    <n v="29"/>
    <n v="7.9655172413793096"/>
    <n v="53"/>
    <n v="7.1320754716981103"/>
    <n v="0"/>
    <n v="0"/>
    <n v="29"/>
    <n v="1411.5135135135099"/>
    <n v="0.54716981132075504"/>
    <n v="33"/>
    <n v="33.363636363636402"/>
    <n v="10"/>
    <n v="87.8"/>
    <n v="18"/>
    <n v="161.833333333333"/>
    <n v="19"/>
    <n v="64.947368421052602"/>
    <n v="29"/>
    <n v="110.68965517241401"/>
    <n v="23"/>
    <n v="281.71428571428601"/>
    <n v="30"/>
    <n v="128.1"/>
    <n v="0.56603773584905703"/>
    <n v="4"/>
    <n v="82.5"/>
    <n v="7.5471698113207503E-2"/>
    <n v="16"/>
    <n v="2.28571428571429"/>
    <n v="6"/>
    <n v="0.85714285714285698"/>
    <n v="4"/>
    <n v="0.133333333333333"/>
    <n v="2"/>
    <n v="6.6666666666666693E-2"/>
    <n v="0"/>
    <n v="0"/>
    <n v="0"/>
    <n v="0"/>
    <n v="0"/>
    <n v="0"/>
    <n v="0"/>
    <n v="1.5588235294117601"/>
    <n v="34.000000000000099"/>
    <n v="6"/>
    <n v="38"/>
  </r>
  <r>
    <n v="2017"/>
    <x v="10"/>
    <x v="0"/>
    <s v="KUTD"/>
    <x v="22"/>
    <n v="130"/>
    <n v="48"/>
    <n v="3.9166666666666701"/>
    <n v="129"/>
    <n v="6.7674418604651203"/>
    <n v="6"/>
    <n v="4.6511627906976702E-2"/>
    <n v="56"/>
    <n v="72.932432432432407"/>
    <n v="0.43076923076923102"/>
    <n v="70"/>
    <n v="30.4714285714286"/>
    <n v="24"/>
    <n v="84.7916666666667"/>
    <n v="81"/>
    <n v="158.111111111111"/>
    <n v="74"/>
    <n v="41.040540540540498"/>
    <n v="44"/>
    <n v="136.81818181818201"/>
    <n v="85"/>
    <n v="358.57575757575802"/>
    <n v="45"/>
    <n v="162.55000000000001"/>
    <n v="0.30769230769230799"/>
    <n v="5"/>
    <n v="93"/>
    <n v="3.8461538461538498E-2"/>
    <n v="56"/>
    <n v="1.6969696969696999"/>
    <n v="30"/>
    <n v="0.90909090909090895"/>
    <n v="16"/>
    <n v="0.4"/>
    <n v="8"/>
    <n v="0.2"/>
    <n v="0"/>
    <n v="0"/>
    <n v="0"/>
    <n v="0"/>
    <n v="0"/>
    <n v="0"/>
    <n v="3"/>
    <n v="1.7567567567567599"/>
    <n v="73.999999999999872"/>
    <n v="30"/>
    <n v="71.8"/>
  </r>
  <r>
    <n v="2017"/>
    <x v="10"/>
    <x v="0"/>
    <s v="PAVF"/>
    <x v="2"/>
    <n v="195"/>
    <n v="110"/>
    <n v="0.89090909090909098"/>
    <n v="189"/>
    <n v="2.53439153439153"/>
    <n v="0"/>
    <n v="0"/>
    <n v="23"/>
    <n v="545.36702127659601"/>
    <n v="0.117948717948718"/>
    <n v="182"/>
    <n v="6.3516483516483504"/>
    <n v="31"/>
    <n v="19.9677419354839"/>
    <n v="1"/>
    <n v="323"/>
    <n v="1"/>
    <n v="0"/>
    <n v="179"/>
    <n v="99.067039106145202"/>
    <n v="3"/>
    <n v="366.66666666666703"/>
    <n v="186"/>
    <n v="114.58064516128999"/>
    <n v="0.95384615384615401"/>
    <n v="7"/>
    <n v="39.714285714285701"/>
    <n v="3.5897435897435902E-2"/>
    <n v="2"/>
    <n v="0.66666666666666696"/>
    <n v="0"/>
    <n v="0"/>
    <n v="15"/>
    <n v="8.0645161290322606E-2"/>
    <n v="17"/>
    <n v="9.1397849462365593E-2"/>
    <n v="4"/>
    <n v="2.0512820512820499E-2"/>
    <n v="9"/>
    <n v="4.6153846153846198E-2"/>
    <n v="2"/>
    <n v="4"/>
    <n v="1"/>
    <n v="1.8712871287128701"/>
    <n v="104.20634920634927"/>
    <n v="1"/>
    <n v="0"/>
  </r>
  <r>
    <n v="2017"/>
    <x v="10"/>
    <x v="0"/>
    <s v="MEDK"/>
    <x v="29"/>
    <n v="65"/>
    <n v="42"/>
    <n v="4.8095238095238102"/>
    <n v="64"/>
    <n v="7.390625"/>
    <n v="2"/>
    <n v="3.125E-2"/>
    <n v="21"/>
    <n v="190.47826086956499"/>
    <n v="0.32307692307692298"/>
    <n v="47"/>
    <n v="13.106382978723399"/>
    <n v="20"/>
    <n v="102.65"/>
    <n v="29"/>
    <n v="148.10344827586201"/>
    <n v="25"/>
    <n v="38.119999999999997"/>
    <n v="33"/>
    <n v="108.333333333333"/>
    <n v="31"/>
    <n v="394"/>
    <n v="33"/>
    <n v="126.09090909090899"/>
    <n v="0.507692307692308"/>
    <n v="0"/>
    <n v="0"/>
    <n v="0"/>
    <n v="19"/>
    <n v="1.2666666666666699"/>
    <n v="8"/>
    <n v="0.53333333333333299"/>
    <n v="3"/>
    <n v="9.0909090909090898E-2"/>
    <n v="4"/>
    <n v="0.12121212121212099"/>
    <n v="0"/>
    <n v="0"/>
    <n v="2"/>
    <n v="3.0769230769230799E-2"/>
    <n v="0"/>
    <n v="1"/>
    <n v="0"/>
    <n v="1.4545454545454499"/>
    <n v="44.687500000000142"/>
    <n v="14"/>
    <n v="9.5"/>
  </r>
  <r>
    <n v="2017"/>
    <x v="10"/>
    <x v="0"/>
    <s v="COUR"/>
    <x v="18"/>
    <n v="113"/>
    <n v="54"/>
    <n v="6.4074074074074101"/>
    <n v="112"/>
    <n v="7.03571428571429"/>
    <n v="0"/>
    <n v="0"/>
    <n v="27"/>
    <n v="40.8720930232558"/>
    <n v="0.238938053097345"/>
    <n v="81"/>
    <n v="34.592592592592602"/>
    <n v="31"/>
    <n v="89.645161290322605"/>
    <n v="52"/>
    <n v="178.94230769230799"/>
    <n v="49"/>
    <n v="47.5102040816327"/>
    <n v="47"/>
    <n v="162.212765957447"/>
    <n v="58"/>
    <n v="414.42424242424198"/>
    <n v="55"/>
    <n v="236.40740740740699"/>
    <n v="0.47787610619469001"/>
    <n v="5"/>
    <n v="113.8"/>
    <n v="4.4247787610619503E-2"/>
    <n v="35"/>
    <n v="1.0606060606060601"/>
    <n v="28"/>
    <n v="0.84848484848484895"/>
    <n v="16"/>
    <n v="0.296296296296296"/>
    <n v="9"/>
    <n v="0.16666666666666699"/>
    <n v="1"/>
    <n v="8.8495575221239006E-3"/>
    <n v="0"/>
    <n v="0"/>
    <n v="0"/>
    <n v="0"/>
    <n v="1"/>
    <n v="1.7936507936507899"/>
    <n v="63.000000000000128"/>
    <n v="27"/>
    <n v="24.923076923076898"/>
  </r>
  <r>
    <n v="2017"/>
    <x v="10"/>
    <x v="0"/>
    <s v="BREI"/>
    <x v="39"/>
    <n v="116"/>
    <n v="46"/>
    <n v="5.3043478260869596"/>
    <n v="116"/>
    <n v="8.2844827586206904"/>
    <n v="0"/>
    <n v="0"/>
    <n v="108"/>
    <n v="4315.1617647058802"/>
    <n v="0.931034482758621"/>
    <n v="70"/>
    <n v="30.5"/>
    <n v="28"/>
    <n v="61.964285714285701"/>
    <n v="51"/>
    <n v="158.98039215686299"/>
    <n v="49"/>
    <n v="40.653061224489797"/>
    <n v="51"/>
    <n v="133.78431372548999"/>
    <n v="55"/>
    <n v="342.85"/>
    <n v="61"/>
    <n v="183.18181818181799"/>
    <n v="0.47413793103448298"/>
    <n v="5"/>
    <n v="146.6"/>
    <n v="4.31034482758621E-2"/>
    <n v="44"/>
    <n v="2.2000000000000002"/>
    <n v="21"/>
    <n v="1.05"/>
    <n v="16"/>
    <n v="0.29090909090909101"/>
    <n v="4"/>
    <n v="7.2727272727272696E-2"/>
    <n v="1"/>
    <n v="8.6206896551724102E-3"/>
    <n v="1"/>
    <n v="8.6206896551724102E-3"/>
    <n v="0"/>
    <n v="0"/>
    <n v="4"/>
    <n v="1.6811594202898601"/>
    <n v="68.999999999999787"/>
    <n v="19"/>
    <n v="43.941176470588204"/>
  </r>
  <r>
    <n v="2017"/>
    <x v="10"/>
    <x v="0"/>
    <s v="DOUC"/>
    <x v="11"/>
    <n v="138"/>
    <n v="71"/>
    <n v="4.4929577464788704"/>
    <n v="137"/>
    <n v="6.8248175182481798"/>
    <n v="2"/>
    <n v="1.4598540145985399E-2"/>
    <n v="62"/>
    <n v="436.66666666666703"/>
    <n v="0.44927536231884102"/>
    <n v="111"/>
    <n v="44.4324324324324"/>
    <n v="44"/>
    <n v="88.363636363636402"/>
    <n v="64"/>
    <n v="198.03125"/>
    <n v="59"/>
    <n v="61.966101694915302"/>
    <n v="66"/>
    <n v="196.06060606060601"/>
    <n v="66"/>
    <n v="389.78571428571399"/>
    <n v="72"/>
    <n v="238.625"/>
    <n v="0.52173913043478304"/>
    <n v="9"/>
    <n v="202.777777777778"/>
    <n v="6.5217391304347797E-2"/>
    <n v="45"/>
    <n v="1.0714285714285701"/>
    <n v="26"/>
    <n v="0.61904761904761896"/>
    <n v="22"/>
    <n v="0.30555555555555602"/>
    <n v="18"/>
    <n v="0.25"/>
    <n v="0"/>
    <n v="0"/>
    <n v="0"/>
    <n v="0"/>
    <n v="0"/>
    <n v="0"/>
    <n v="3"/>
    <n v="1.7692307692307701"/>
    <n v="77.999999999999957"/>
    <n v="39"/>
    <n v="27.2631578947368"/>
  </r>
  <r>
    <n v="2017"/>
    <x v="10"/>
    <x v="0"/>
    <s v="AVIN"/>
    <x v="25"/>
    <n v="127"/>
    <n v="44"/>
    <n v="6.2045454545454497"/>
    <n v="127"/>
    <n v="8.3779527559055094"/>
    <n v="2"/>
    <n v="1.5748031496062999E-2"/>
    <n v="70"/>
    <n v="716.61111111111097"/>
    <n v="0.55118110236220497"/>
    <n v="69"/>
    <n v="36.420289855072497"/>
    <n v="21"/>
    <n v="80.619047619047606"/>
    <n v="67"/>
    <n v="185.85074626865699"/>
    <n v="61"/>
    <n v="41.557377049180303"/>
    <n v="55"/>
    <n v="161.41818181818201"/>
    <n v="72"/>
    <n v="292.59090909090901"/>
    <n v="55"/>
    <n v="188.50909090909099"/>
    <n v="0.43307086614173201"/>
    <n v="5"/>
    <n v="130.80000000000001"/>
    <n v="3.9370078740157501E-2"/>
    <n v="51"/>
    <n v="2.3181818181818201"/>
    <n v="35"/>
    <n v="1.5909090909090899"/>
    <n v="9"/>
    <n v="0.163636363636364"/>
    <n v="10"/>
    <n v="0.18181818181818199"/>
    <n v="1"/>
    <n v="7.8740157480314994E-3"/>
    <n v="0"/>
    <n v="0"/>
    <n v="0"/>
    <n v="0"/>
    <n v="1"/>
    <n v="1.60759493670886"/>
    <n v="79.000000000000043"/>
    <n v="23"/>
    <n v="43.173913043478301"/>
  </r>
  <r>
    <n v="2017"/>
    <x v="10"/>
    <x v="0"/>
    <s v="RAVH"/>
    <x v="14"/>
    <n v="35"/>
    <n v="17"/>
    <n v="3.4117647058823501"/>
    <n v="34"/>
    <n v="3.8529411764705901"/>
    <n v="0"/>
    <n v="0"/>
    <n v="19"/>
    <n v="348.23809523809501"/>
    <n v="0.54285714285714304"/>
    <n v="19"/>
    <n v="50"/>
    <n v="8"/>
    <n v="45.75"/>
    <n v="13"/>
    <n v="145.07692307692301"/>
    <n v="15"/>
    <n v="62.933333333333302"/>
    <n v="13"/>
    <n v="174.07692307692301"/>
    <n v="20"/>
    <n v="383.5"/>
    <n v="14"/>
    <n v="217.769230769231"/>
    <n v="0.371428571428571"/>
    <n v="1"/>
    <n v="69"/>
    <n v="2.8571428571428598E-2"/>
    <n v="10"/>
    <n v="1.25"/>
    <n v="4"/>
    <n v="0.5"/>
    <n v="4"/>
    <n v="0.30769230769230799"/>
    <n v="4"/>
    <n v="0.30769230769230799"/>
    <n v="1"/>
    <n v="2.8571428571428598E-2"/>
    <n v="0"/>
    <n v="0"/>
    <n v="1"/>
    <n v="0"/>
    <n v="0"/>
    <n v="1.8888888888888899"/>
    <n v="18.529411764705873"/>
    <n v="5"/>
    <n v="11.4"/>
  </r>
  <r>
    <n v="2017"/>
    <x v="10"/>
    <x v="0"/>
    <s v="MORANG"/>
    <x v="4"/>
    <n v="151"/>
    <n v="107"/>
    <n v="3.5046728971962602"/>
    <n v="150"/>
    <n v="6.18"/>
    <n v="0"/>
    <n v="0"/>
    <n v="13"/>
    <n v="329.609589041096"/>
    <n v="8.6092715231788103E-2"/>
    <n v="53"/>
    <n v="143.094339622642"/>
    <n v="46"/>
    <n v="87.760869565217405"/>
    <n v="47"/>
    <n v="170.531914893617"/>
    <n v="45"/>
    <n v="34.7777777777778"/>
    <n v="92"/>
    <n v="143.65217391304299"/>
    <n v="54"/>
    <n v="331.84615384615398"/>
    <n v="96"/>
    <n v="217.24731182795699"/>
    <n v="0.61589403973509904"/>
    <n v="20"/>
    <n v="92.55"/>
    <n v="0.13245033112582799"/>
    <n v="28"/>
    <n v="0.53846153846153799"/>
    <n v="15"/>
    <n v="0.28846153846153799"/>
    <n v="39"/>
    <n v="0.41935483870967699"/>
    <n v="19"/>
    <n v="0.204301075268817"/>
    <n v="0"/>
    <n v="0"/>
    <n v="0"/>
    <n v="0"/>
    <n v="0"/>
    <n v="1"/>
    <n v="5"/>
    <n v="1.6304347826087"/>
    <n v="92.613333333333088"/>
    <n v="45"/>
    <n v="21.681818181818201"/>
  </r>
  <r>
    <n v="2017"/>
    <x v="10"/>
    <x v="0"/>
    <s v="QUIN"/>
    <x v="1"/>
    <n v="168"/>
    <n v="142"/>
    <n v="8.6971830985915499"/>
    <n v="168"/>
    <n v="10.5"/>
    <n v="6"/>
    <n v="3.5714285714285698E-2"/>
    <n v="23"/>
    <n v="544.62195121951197"/>
    <n v="0.136904761904762"/>
    <n v="34"/>
    <n v="120.32352941176499"/>
    <n v="58"/>
    <n v="38.344827586206897"/>
    <n v="24"/>
    <n v="113.333333333333"/>
    <n v="23"/>
    <n v="24"/>
    <n v="134"/>
    <n v="90.507462686567195"/>
    <n v="26"/>
    <n v="305.44"/>
    <n v="142"/>
    <n v="116.00714285714299"/>
    <n v="0.83333333333333304"/>
    <n v="55"/>
    <n v="94.981818181818198"/>
    <n v="0.327380952380952"/>
    <n v="14"/>
    <n v="0.56000000000000005"/>
    <n v="12"/>
    <n v="0.48"/>
    <n v="20"/>
    <n v="0.14285714285714299"/>
    <n v="18"/>
    <n v="0.128571428571429"/>
    <n v="0"/>
    <n v="0"/>
    <n v="0"/>
    <n v="0"/>
    <n v="0"/>
    <n v="0"/>
    <n v="8"/>
    <n v="1.8876404494382"/>
    <n v="89.000000000000114"/>
    <n v="23"/>
    <n v="16.409090909090899"/>
  </r>
  <r>
    <n v="2017"/>
    <x v="10"/>
    <x v="0"/>
    <s v="MEDY"/>
    <x v="43"/>
    <n v="93"/>
    <n v="66"/>
    <n v="24.090909090909101"/>
    <n v="93"/>
    <n v="20.526881720430101"/>
    <n v="0"/>
    <n v="0"/>
    <n v="13"/>
    <n v="604"/>
    <n v="0.13978494623655899"/>
    <n v="90"/>
    <n v="8.06666666666667"/>
    <n v="11"/>
    <n v="18.818181818181799"/>
    <n v="8"/>
    <n v="132.375"/>
    <n v="7"/>
    <n v="9.4285714285714306"/>
    <n v="81"/>
    <n v="117.40740740740701"/>
    <n v="8"/>
    <n v="194.833333333333"/>
    <n v="85"/>
    <n v="149.24705882352899"/>
    <n v="0.91397849462365599"/>
    <n v="11"/>
    <n v="89.909090909090907"/>
    <n v="0.118279569892473"/>
    <n v="2"/>
    <n v="0.33333333333333298"/>
    <n v="1"/>
    <n v="0.16666666666666699"/>
    <n v="5"/>
    <n v="5.8823529411764698E-2"/>
    <n v="8"/>
    <n v="9.41176470588235E-2"/>
    <n v="7"/>
    <n v="7.5268817204301106E-2"/>
    <n v="9"/>
    <n v="9.6774193548387094E-2"/>
    <n v="0"/>
    <n v="0"/>
    <n v="4"/>
    <n v="1.47619047619048"/>
    <n v="62.999999999999837"/>
    <n v="6"/>
    <n v="7.6666666666666696"/>
  </r>
  <r>
    <n v="2017"/>
    <x v="10"/>
    <x v="0"/>
    <s v="DALW"/>
    <x v="27"/>
    <n v="76"/>
    <n v="34"/>
    <n v="4.6470588235294104"/>
    <n v="76"/>
    <n v="5.1184210526315796"/>
    <n v="0"/>
    <n v="0"/>
    <n v="44"/>
    <n v="1146.5769230769199"/>
    <n v="0.57894736842105299"/>
    <n v="47"/>
    <n v="25.5744680851064"/>
    <n v="26"/>
    <n v="68.461538461538495"/>
    <n v="39"/>
    <n v="129.97435897435901"/>
    <n v="37"/>
    <n v="50.729729729729698"/>
    <n v="32"/>
    <n v="144.1875"/>
    <n v="42"/>
    <n v="376.68421052631601"/>
    <n v="34"/>
    <n v="175.42424242424201"/>
    <n v="0.43421052631578999"/>
    <n v="3"/>
    <n v="87.3333333333333"/>
    <n v="3.94736842105263E-2"/>
    <n v="25"/>
    <n v="1.31578947368421"/>
    <n v="17"/>
    <n v="0.89473684210526305"/>
    <n v="15"/>
    <n v="0.45454545454545497"/>
    <n v="7"/>
    <n v="0.21212121212121199"/>
    <n v="0"/>
    <n v="0"/>
    <n v="0"/>
    <n v="0"/>
    <n v="0"/>
    <n v="0"/>
    <n v="0"/>
    <n v="1.43396226415094"/>
    <n v="53.000000000000128"/>
    <n v="15"/>
    <n v="22.866666666666699"/>
  </r>
  <r>
    <n v="2017"/>
    <x v="10"/>
    <x v="0"/>
    <s v="RUICAR"/>
    <x v="34"/>
    <n v="31"/>
    <n v="11"/>
    <n v="5.3636363636363598"/>
    <n v="30"/>
    <n v="5.0999999999999996"/>
    <n v="0"/>
    <n v="0"/>
    <n v="4"/>
    <n v="-29.962962962963001"/>
    <n v="0.12903225806451599"/>
    <n v="27"/>
    <n v="16.5555555555556"/>
    <n v="15"/>
    <n v="69.066666666666706"/>
    <n v="7"/>
    <n v="134.857142857143"/>
    <n v="7"/>
    <n v="53.285714285714299"/>
    <n v="20"/>
    <n v="122.5"/>
    <n v="8"/>
    <n v="255.57142857142901"/>
    <n v="22"/>
    <n v="155.272727272727"/>
    <n v="0.70967741935483897"/>
    <n v="5"/>
    <n v="69.8"/>
    <n v="0.16129032258064499"/>
    <n v="5"/>
    <n v="0.71428571428571397"/>
    <n v="3"/>
    <n v="0.42857142857142899"/>
    <n v="4"/>
    <n v="0.18181818181818199"/>
    <n v="2"/>
    <n v="9.0909090909090898E-2"/>
    <n v="0"/>
    <n v="0"/>
    <n v="0"/>
    <n v="0"/>
    <n v="1"/>
    <n v="0"/>
    <n v="0"/>
    <n v="1.4285714285714299"/>
    <n v="21.699999999999978"/>
    <n v="7"/>
    <n v="26.8571428571429"/>
  </r>
  <r>
    <n v="2017"/>
    <x v="10"/>
    <x v="0"/>
    <s v="GODYE"/>
    <x v="456"/>
    <n v="13"/>
    <n v="5"/>
    <n v="6.2"/>
    <n v="13"/>
    <n v="5.6923076923076898"/>
    <n v="0"/>
    <n v="0"/>
    <n v="0"/>
    <n v="47.076923076923102"/>
    <n v="0"/>
    <n v="13"/>
    <n v="24"/>
    <n v="7"/>
    <n v="53.142857142857103"/>
    <n v="4"/>
    <n v="202"/>
    <n v="4"/>
    <n v="27"/>
    <n v="9"/>
    <n v="165.444444444444"/>
    <n v="4"/>
    <n v="345.25"/>
    <n v="9"/>
    <n v="198.777777777778"/>
    <n v="0.69230769230769196"/>
    <n v="1"/>
    <n v="332"/>
    <n v="7.69230769230769E-2"/>
    <n v="3"/>
    <n v="0.75"/>
    <n v="2"/>
    <n v="0.5"/>
    <n v="3"/>
    <n v="0.33333333333333298"/>
    <n v="1"/>
    <n v="0.11111111111111099"/>
    <n v="0"/>
    <n v="0"/>
    <n v="0"/>
    <n v="0"/>
    <n v="0"/>
    <n v="0"/>
    <n v="0"/>
    <n v="1"/>
    <n v="13"/>
    <n v="4"/>
    <n v="27.5"/>
  </r>
  <r>
    <n v="2017"/>
    <x v="10"/>
    <x v="0"/>
    <s v="VEGRA1"/>
    <x v="474"/>
    <n v="44"/>
    <n v="32"/>
    <n v="3.6875"/>
    <n v="44"/>
    <n v="4.7272727272727302"/>
    <n v="0"/>
    <n v="0"/>
    <n v="4"/>
    <n v="230.39024390243901"/>
    <n v="9.0909090909090898E-2"/>
    <n v="44"/>
    <n v="20.590909090909101"/>
    <n v="12"/>
    <n v="54.4166666666667"/>
    <n v="16"/>
    <n v="149.9375"/>
    <n v="16"/>
    <n v="24.5"/>
    <n v="21"/>
    <n v="147.142857142857"/>
    <n v="18"/>
    <n v="301.555555555556"/>
    <n v="26"/>
    <n v="241.88461538461499"/>
    <n v="0.59090909090909105"/>
    <n v="5"/>
    <n v="124.2"/>
    <n v="0.11363636363636399"/>
    <n v="9"/>
    <n v="0.5"/>
    <n v="4"/>
    <n v="0.22222222222222199"/>
    <n v="7"/>
    <n v="0.269230769230769"/>
    <n v="3"/>
    <n v="0.115384615384615"/>
    <n v="0"/>
    <n v="0"/>
    <n v="0"/>
    <n v="0"/>
    <n v="0"/>
    <n v="0"/>
    <n v="1"/>
    <n v="1.15789473684211"/>
    <n v="37.999999999999844"/>
    <n v="17"/>
    <n v="1.875"/>
  </r>
  <r>
    <n v="2017"/>
    <x v="10"/>
    <x v="0"/>
    <s v="MALRO"/>
    <x v="50"/>
    <n v="38"/>
    <n v="31"/>
    <n v="9.7741935483870996"/>
    <n v="38"/>
    <n v="13.605263157894701"/>
    <n v="0"/>
    <n v="0"/>
    <n v="4"/>
    <n v="518.756756756757"/>
    <n v="0.105263157894737"/>
    <n v="37"/>
    <n v="21.864864864864899"/>
    <n v="15"/>
    <n v="84.066666666666706"/>
    <n v="10"/>
    <n v="205.8"/>
    <n v="10"/>
    <n v="28.1"/>
    <n v="25"/>
    <n v="157.6"/>
    <n v="12"/>
    <n v="452.58333333333297"/>
    <n v="26"/>
    <n v="247.038461538462"/>
    <n v="0.68421052631579005"/>
    <n v="3"/>
    <n v="126"/>
    <n v="7.8947368421052599E-2"/>
    <n v="7"/>
    <n v="0.58333333333333304"/>
    <n v="6"/>
    <n v="0.5"/>
    <n v="8"/>
    <n v="0.30769230769230799"/>
    <n v="4"/>
    <n v="0.15384615384615399"/>
    <n v="0"/>
    <n v="0"/>
    <n v="0"/>
    <n v="0"/>
    <n v="0"/>
    <n v="0"/>
    <n v="2"/>
    <n v="1.1875"/>
    <n v="32"/>
    <n v="7"/>
    <n v="20.428571428571399"/>
  </r>
  <r>
    <n v="2017"/>
    <x v="10"/>
    <x v="0"/>
    <s v="COPER"/>
    <x v="42"/>
    <n v="109"/>
    <n v="76"/>
    <n v="5.0263157894736796"/>
    <n v="108"/>
    <n v="6.6481481481481497"/>
    <n v="2"/>
    <n v="1.85185185185185E-2"/>
    <n v="18"/>
    <n v="558.6"/>
    <n v="0.16513761467889901"/>
    <n v="104"/>
    <n v="28.211538461538499"/>
    <n v="34"/>
    <n v="83.647058823529406"/>
    <n v="33"/>
    <n v="142.54545454545499"/>
    <n v="30"/>
    <n v="39.200000000000003"/>
    <n v="70"/>
    <n v="129.357142857143"/>
    <n v="37"/>
    <n v="355.756756756757"/>
    <n v="72"/>
    <n v="160.638888888889"/>
    <n v="0.66055045871559603"/>
    <n v="9"/>
    <n v="64.5555555555556"/>
    <n v="8.2568807339449601E-2"/>
    <n v="26"/>
    <n v="0.70270270270270296"/>
    <n v="17"/>
    <n v="0.45945945945945998"/>
    <n v="21"/>
    <n v="0.29166666666666702"/>
    <n v="8"/>
    <n v="0.11111111111111099"/>
    <n v="1"/>
    <n v="9.1743119266054999E-3"/>
    <n v="0"/>
    <n v="0"/>
    <n v="0"/>
    <n v="0"/>
    <n v="3"/>
    <n v="1.2674418604651201"/>
    <n v="85.999999999999744"/>
    <n v="33"/>
    <n v="9.7575757575757596"/>
  </r>
  <r>
    <n v="2017"/>
    <x v="10"/>
    <x v="0"/>
    <s v="TARSA"/>
    <x v="48"/>
    <n v="136"/>
    <n v="92"/>
    <n v="4.4891304347826102"/>
    <n v="136"/>
    <n v="6.6617647058823497"/>
    <n v="2"/>
    <n v="1.4705882352941201E-2"/>
    <n v="6"/>
    <n v="553.96323529411802"/>
    <n v="4.4117647058823498E-2"/>
    <n v="130"/>
    <n v="15.638461538461501"/>
    <n v="35"/>
    <n v="80.2"/>
    <n v="36"/>
    <n v="154.638888888889"/>
    <n v="32"/>
    <n v="57.875"/>
    <n v="90"/>
    <n v="114.366666666667"/>
    <n v="39"/>
    <n v="348.02564102564099"/>
    <n v="97"/>
    <n v="158.36082474226799"/>
    <n v="0.71323529411764697"/>
    <n v="17"/>
    <n v="118.294117647059"/>
    <n v="0.125"/>
    <n v="25"/>
    <n v="0.64102564102564097"/>
    <n v="16"/>
    <n v="0.41025641025641002"/>
    <n v="21"/>
    <n v="0.216494845360825"/>
    <n v="10"/>
    <n v="0.10309278350515499"/>
    <n v="1"/>
    <n v="7.3529411764705899E-3"/>
    <n v="3"/>
    <n v="2.2058823529411801E-2"/>
    <n v="0"/>
    <n v="0"/>
    <n v="5"/>
    <n v="1.4166666666666701"/>
    <n v="95.999999999999773"/>
    <n v="39"/>
    <n v="107.368421052632"/>
  </r>
  <r>
    <n v="2017"/>
    <x v="10"/>
    <x v="0"/>
    <s v="PROJO"/>
    <x v="51"/>
    <n v="98"/>
    <n v="65"/>
    <n v="2.4769230769230801"/>
    <n v="98"/>
    <n v="5.1938775510204103"/>
    <n v="0"/>
    <n v="0"/>
    <n v="3"/>
    <n v="137.47422680412399"/>
    <n v="3.06122448979592E-2"/>
    <n v="94"/>
    <n v="14.7872340425532"/>
    <n v="29"/>
    <n v="49.413793103448299"/>
    <n v="20"/>
    <n v="113.4"/>
    <n v="19"/>
    <n v="42.526315789473699"/>
    <n v="70"/>
    <n v="113.385714285714"/>
    <n v="26"/>
    <n v="297.16000000000003"/>
    <n v="72"/>
    <n v="173.486111111111"/>
    <n v="0.734693877551021"/>
    <n v="9"/>
    <n v="75.2222222222222"/>
    <n v="9.1836734693877597E-2"/>
    <n v="16"/>
    <n v="0.64"/>
    <n v="15"/>
    <n v="0.6"/>
    <n v="15"/>
    <n v="0.20833333333333301"/>
    <n v="6"/>
    <n v="8.3333333333333301E-2"/>
    <n v="0"/>
    <n v="0"/>
    <n v="0"/>
    <n v="0"/>
    <n v="0"/>
    <n v="0"/>
    <n v="5"/>
    <n v="1.53125"/>
    <n v="64"/>
    <n v="20"/>
    <n v="11.4"/>
  </r>
  <r>
    <n v="2017"/>
    <x v="10"/>
    <x v="0"/>
    <s v="JENST"/>
    <x v="38"/>
    <n v="30"/>
    <n v="26"/>
    <n v="9.5384615384615401"/>
    <n v="30"/>
    <n v="16.066666666666698"/>
    <n v="0"/>
    <n v="0"/>
    <n v="0"/>
    <n v="225.76666666666699"/>
    <n v="0"/>
    <n v="30"/>
    <n v="29.6666666666667"/>
    <n v="17"/>
    <n v="32.529411764705898"/>
    <n v="14"/>
    <n v="134.21428571428601"/>
    <n v="14"/>
    <n v="43.714285714285701"/>
    <n v="14"/>
    <n v="160.92857142857099"/>
    <n v="14"/>
    <n v="245.857142857143"/>
    <n v="16"/>
    <n v="210.0625"/>
    <n v="0.53333333333333299"/>
    <n v="1"/>
    <n v="147"/>
    <n v="3.3333333333333298E-2"/>
    <n v="10"/>
    <n v="0.71428571428571397"/>
    <n v="7"/>
    <n v="0.5"/>
    <n v="9"/>
    <n v="0.5625"/>
    <n v="1"/>
    <n v="6.25E-2"/>
    <n v="0"/>
    <n v="0"/>
    <n v="0"/>
    <n v="0"/>
    <n v="0"/>
    <n v="0"/>
    <n v="2"/>
    <n v="1.3043478260869601"/>
    <n v="22.999999999999936"/>
    <n v="14"/>
    <n v="6.8571428571428603"/>
  </r>
  <r>
    <n v="2017"/>
    <x v="10"/>
    <x v="0"/>
    <s v="PINAN"/>
    <x v="36"/>
    <n v="134"/>
    <n v="99"/>
    <n v="3.52525252525253"/>
    <n v="134"/>
    <n v="6.1567164179104497"/>
    <n v="0"/>
    <n v="0"/>
    <n v="6"/>
    <n v="225.10606060606099"/>
    <n v="4.47761194029851E-2"/>
    <n v="127"/>
    <n v="15.1889763779528"/>
    <n v="48"/>
    <n v="48.1666666666667"/>
    <n v="40"/>
    <n v="116.675"/>
    <n v="40"/>
    <n v="33.075000000000003"/>
    <n v="88"/>
    <n v="108.704545454545"/>
    <n v="43"/>
    <n v="337.65116279069798"/>
    <n v="91"/>
    <n v="148.30000000000001"/>
    <n v="0.67164179104477595"/>
    <n v="9"/>
    <n v="109.777777777778"/>
    <n v="6.7164179104477598E-2"/>
    <n v="26"/>
    <n v="0.60465116279069797"/>
    <n v="14"/>
    <n v="0.32558139534883701"/>
    <n v="21"/>
    <n v="0.233333333333333"/>
    <n v="8"/>
    <n v="8.8888888888888906E-2"/>
    <n v="0"/>
    <n v="0"/>
    <n v="0"/>
    <n v="0"/>
    <n v="0"/>
    <n v="0"/>
    <n v="2"/>
    <n v="1.4255319148936201"/>
    <n v="93.999999999999801"/>
    <n v="41"/>
    <n v="13.35"/>
  </r>
  <r>
    <n v="2017"/>
    <x v="10"/>
    <x v="0"/>
    <s v="ANTPA"/>
    <x v="37"/>
    <n v="117"/>
    <n v="90"/>
    <n v="4.5999999999999996"/>
    <n v="117"/>
    <n v="6.6239316239316199"/>
    <n v="0"/>
    <n v="0"/>
    <n v="13"/>
    <n v="409.20175438596499"/>
    <n v="0.11111111111111099"/>
    <n v="110"/>
    <n v="20.6"/>
    <n v="38"/>
    <n v="71.210526315789494"/>
    <n v="30"/>
    <n v="96.933333333333294"/>
    <n v="30"/>
    <n v="30.866666666666699"/>
    <n v="66"/>
    <n v="109.39393939393899"/>
    <n v="46"/>
    <n v="290.54347826087002"/>
    <n v="71"/>
    <n v="151.76056338028201"/>
    <n v="0.60683760683760701"/>
    <n v="6"/>
    <n v="102.166666666667"/>
    <n v="5.1282051282051301E-2"/>
    <n v="27"/>
    <n v="0.58695652173913104"/>
    <n v="19"/>
    <n v="0.41304347826087001"/>
    <n v="15"/>
    <n v="0.21126760563380301"/>
    <n v="12"/>
    <n v="0.169014084507042"/>
    <n v="0"/>
    <n v="0"/>
    <n v="1"/>
    <n v="8.5470085470085496E-3"/>
    <n v="0"/>
    <n v="0"/>
    <n v="4"/>
    <n v="1.36046511627907"/>
    <n v="85.999999999999986"/>
    <n v="29"/>
    <n v="10.0689655172414"/>
  </r>
  <r>
    <n v="2017"/>
    <x v="10"/>
    <x v="0"/>
    <s v="YATMO"/>
    <x v="41"/>
    <n v="103"/>
    <n v="66"/>
    <n v="4.9242424242424203"/>
    <n v="103"/>
    <n v="7.6504854368931996"/>
    <n v="0"/>
    <n v="0"/>
    <n v="22"/>
    <n v="1197.3195876288701"/>
    <n v="0.213592233009709"/>
    <n v="94"/>
    <n v="25.4574468085106"/>
    <n v="38"/>
    <n v="72.684210526315795"/>
    <n v="32"/>
    <n v="164.625"/>
    <n v="32"/>
    <n v="42.09375"/>
    <n v="70"/>
    <n v="162.62857142857101"/>
    <n v="32"/>
    <n v="353.34375"/>
    <n v="71"/>
    <n v="201.67605633802799"/>
    <n v="0.68932038834951503"/>
    <n v="3"/>
    <n v="103.333333333333"/>
    <n v="2.9126213592233E-2"/>
    <n v="22"/>
    <n v="0.6875"/>
    <n v="12"/>
    <n v="0.375"/>
    <n v="25"/>
    <n v="0.352112676056338"/>
    <n v="10"/>
    <n v="0.140845070422535"/>
    <n v="0"/>
    <n v="0"/>
    <n v="0"/>
    <n v="0"/>
    <n v="0"/>
    <n v="0"/>
    <n v="4"/>
    <n v="1.24096385542169"/>
    <n v="82.999999999999787"/>
    <n v="32"/>
    <n v="36.8125"/>
  </r>
  <r>
    <n v="2017"/>
    <x v="10"/>
    <x v="0"/>
    <s v="MARKE"/>
    <x v="53"/>
    <n v="132"/>
    <n v="88"/>
    <n v="4.5340909090909101"/>
    <n v="131"/>
    <n v="7.86259541984733"/>
    <n v="0"/>
    <n v="0"/>
    <n v="28"/>
    <n v="690.05600000000004"/>
    <n v="0.21212121212121199"/>
    <n v="117"/>
    <n v="24.5128205128205"/>
    <n v="46"/>
    <n v="74.608695652173907"/>
    <n v="28"/>
    <n v="142.67857142857099"/>
    <n v="27"/>
    <n v="35.592592592592602"/>
    <n v="89"/>
    <n v="162.56179775280901"/>
    <n v="30"/>
    <n v="284.60000000000002"/>
    <n v="101"/>
    <n v="218.72277227722799"/>
    <n v="0.76515151515151503"/>
    <n v="15"/>
    <n v="127.6"/>
    <n v="0.11363636363636399"/>
    <n v="16"/>
    <n v="0.53333333333333299"/>
    <n v="12"/>
    <n v="0.4"/>
    <n v="39"/>
    <n v="0.38613861386138598"/>
    <n v="16"/>
    <n v="0.158415841584158"/>
    <n v="0"/>
    <n v="0"/>
    <n v="0"/>
    <n v="0"/>
    <n v="1"/>
    <n v="0"/>
    <n v="3"/>
    <n v="1.2970297029703"/>
    <n v="101.77099236641199"/>
    <n v="28"/>
    <n v="79.25"/>
  </r>
  <r>
    <n v="2017"/>
    <x v="10"/>
    <x v="0"/>
    <s v="SIRDA"/>
    <x v="47"/>
    <n v="22"/>
    <n v="20"/>
    <n v="4.95"/>
    <n v="22"/>
    <n v="9.3181818181818201"/>
    <n v="0"/>
    <n v="0"/>
    <n v="1"/>
    <n v="751.5"/>
    <n v="4.5454545454545497E-2"/>
    <n v="21"/>
    <n v="21.380952380952401"/>
    <n v="5"/>
    <n v="32.799999999999997"/>
    <n v="4"/>
    <n v="134.5"/>
    <n v="3"/>
    <n v="16"/>
    <n v="15"/>
    <n v="167.13333333333301"/>
    <n v="4"/>
    <n v="334.5"/>
    <n v="18"/>
    <n v="177.611111111111"/>
    <n v="0.81818181818181801"/>
    <n v="3"/>
    <n v="151.666666666667"/>
    <n v="0.13636363636363599"/>
    <n v="3"/>
    <n v="0.75"/>
    <n v="1"/>
    <n v="0.25"/>
    <n v="2"/>
    <n v="0.11111111111111099"/>
    <n v="1"/>
    <n v="5.5555555555555601E-2"/>
    <n v="0"/>
    <n v="0"/>
    <n v="0"/>
    <n v="0"/>
    <n v="0"/>
    <n v="0"/>
    <n v="3"/>
    <n v="1.4666666666666699"/>
    <n v="14.999999999999966"/>
    <n v="4"/>
    <n v="0"/>
  </r>
  <r>
    <n v="2017"/>
    <x v="10"/>
    <x v="0"/>
    <s v="MEDA"/>
    <x v="45"/>
    <n v="8"/>
    <n v="6"/>
    <n v="0.5"/>
    <n v="8"/>
    <n v="2.125"/>
    <n v="0"/>
    <n v="0"/>
    <n v="0"/>
    <n v="159.25"/>
    <n v="0"/>
    <n v="3"/>
    <n v="34.3333333333333"/>
    <n v="0"/>
    <n v="0"/>
    <n v="0"/>
    <n v="0"/>
    <n v="0"/>
    <n v="0"/>
    <n v="8"/>
    <n v="56.75"/>
    <n v="0"/>
    <n v="0"/>
    <n v="8"/>
    <n v="69.25"/>
    <n v="1"/>
    <n v="4"/>
    <n v="48"/>
    <n v="0.5"/>
    <n v="0"/>
    <n v="0"/>
    <n v="0"/>
    <n v="0"/>
    <n v="0"/>
    <n v="0"/>
    <n v="0"/>
    <n v="0"/>
    <n v="0"/>
    <n v="0"/>
    <n v="0"/>
    <n v="0"/>
    <n v="0"/>
    <n v="0"/>
    <n v="0"/>
    <n v="1.6"/>
    <n v="5"/>
    <n v="0"/>
    <n v="0"/>
  </r>
  <r>
    <n v="2017"/>
    <x v="10"/>
    <x v="0"/>
    <s v="KNAVI"/>
    <x v="35"/>
    <n v="61"/>
    <n v="47"/>
    <n v="3.1914893617021298"/>
    <n v="61"/>
    <n v="4.9836065573770503"/>
    <n v="0"/>
    <n v="0"/>
    <n v="15"/>
    <n v="1055.68333333333"/>
    <n v="0.24590163934426201"/>
    <n v="58"/>
    <n v="23.862068965517199"/>
    <n v="23"/>
    <n v="85.608695652173907"/>
    <n v="26"/>
    <n v="165.88461538461499"/>
    <n v="23"/>
    <n v="43"/>
    <n v="31"/>
    <n v="157.70967741935499"/>
    <n v="27"/>
    <n v="336.85185185185202"/>
    <n v="34"/>
    <n v="151.20588235294099"/>
    <n v="0.55737704918032804"/>
    <n v="3"/>
    <n v="69.3333333333333"/>
    <n v="4.91803278688525E-2"/>
    <n v="17"/>
    <n v="0.62962962962962998"/>
    <n v="11"/>
    <n v="0.407407407407407"/>
    <n v="6"/>
    <n v="0.17647058823529399"/>
    <n v="7"/>
    <n v="0.20588235294117599"/>
    <n v="0"/>
    <n v="0"/>
    <n v="1"/>
    <n v="1.63934426229508E-2"/>
    <n v="0"/>
    <n v="0"/>
    <n v="3"/>
    <n v="1.1960784313725501"/>
    <n v="50.999999999999957"/>
    <n v="25"/>
    <n v="29.4"/>
  </r>
  <r>
    <n v="2017"/>
    <x v="10"/>
    <x v="0"/>
    <s v="KONNI"/>
    <x v="49"/>
    <n v="48"/>
    <n v="29"/>
    <n v="4.68965517241379"/>
    <n v="48"/>
    <n v="6.8125"/>
    <n v="0"/>
    <n v="0"/>
    <n v="0"/>
    <n v="733.3125"/>
    <n v="0"/>
    <n v="41"/>
    <n v="34.0731707317073"/>
    <n v="19"/>
    <n v="41.894736842105303"/>
    <n v="16"/>
    <n v="160"/>
    <n v="15"/>
    <n v="27"/>
    <n v="32"/>
    <n v="143.40625"/>
    <n v="16"/>
    <n v="361.625"/>
    <n v="32"/>
    <n v="175.78125"/>
    <n v="0.66666666666666696"/>
    <n v="5"/>
    <n v="140"/>
    <n v="0.104166666666667"/>
    <n v="11"/>
    <n v="0.6875"/>
    <n v="7"/>
    <n v="0.4375"/>
    <n v="6"/>
    <n v="0.1875"/>
    <n v="10"/>
    <n v="0.3125"/>
    <n v="0"/>
    <n v="0"/>
    <n v="0"/>
    <n v="0"/>
    <n v="0"/>
    <n v="0"/>
    <n v="1"/>
    <n v="1.3333333333333299"/>
    <n v="36.000000000000092"/>
    <n v="15"/>
    <n v="24.466666666666701"/>
  </r>
  <r>
    <n v="2017"/>
    <x v="10"/>
    <x v="0"/>
    <s v="GOLA"/>
    <x v="19"/>
    <n v="87"/>
    <n v="24"/>
    <n v="4.3333333333333304"/>
    <n v="87"/>
    <n v="5.2298850574712601"/>
    <n v="0"/>
    <n v="0"/>
    <n v="50"/>
    <n v="826.23684210526301"/>
    <n v="0.57471264367816099"/>
    <n v="37"/>
    <n v="32.459459459459502"/>
    <n v="16"/>
    <n v="53.375"/>
    <n v="62"/>
    <n v="151.758064516129"/>
    <n v="62"/>
    <n v="33.435483870967701"/>
    <n v="19"/>
    <n v="174.31578947368399"/>
    <n v="67"/>
    <n v="262.61111111111097"/>
    <n v="20"/>
    <n v="200.75"/>
    <n v="0.229885057471264"/>
    <n v="1"/>
    <n v="205"/>
    <n v="1.1494252873563199E-2"/>
    <n v="38"/>
    <n v="2.1111111111111098"/>
    <n v="21"/>
    <n v="1.1666666666666701"/>
    <n v="5"/>
    <n v="0.25"/>
    <n v="2"/>
    <n v="0.1"/>
    <n v="0"/>
    <n v="0"/>
    <n v="0"/>
    <n v="0"/>
    <n v="0"/>
    <n v="0"/>
    <n v="0"/>
    <n v="1.67307692307692"/>
    <n v="52.000000000000092"/>
    <n v="16"/>
    <n v="16.5625"/>
  </r>
  <r>
    <n v="2017"/>
    <x v="10"/>
    <x v="0"/>
    <s v="SEDJ"/>
    <x v="7"/>
    <n v="153"/>
    <n v="81"/>
    <n v="4.12345679012346"/>
    <n v="153"/>
    <n v="6.3464052287581696"/>
    <n v="8"/>
    <n v="5.22875816993464E-2"/>
    <n v="50"/>
    <n v="104.01941747572801"/>
    <n v="0.32679738562091498"/>
    <n v="104"/>
    <n v="24.701923076923102"/>
    <n v="40"/>
    <n v="68.424999999999997"/>
    <n v="64"/>
    <n v="147.234375"/>
    <n v="60"/>
    <n v="30.7"/>
    <n v="71"/>
    <n v="134.35211267605601"/>
    <n v="77"/>
    <n v="375.16129032258101"/>
    <n v="76"/>
    <n v="169.106666666667"/>
    <n v="0.49019607843137297"/>
    <n v="1"/>
    <n v="70"/>
    <n v="6.5359477124183E-3"/>
    <n v="43"/>
    <n v="1.38709677419355"/>
    <n v="27"/>
    <n v="0.87096774193548399"/>
    <n v="28"/>
    <n v="0.37333333333333302"/>
    <n v="13"/>
    <n v="0.17333333333333301"/>
    <n v="0"/>
    <n v="0"/>
    <n v="0"/>
    <n v="0"/>
    <n v="0"/>
    <n v="0"/>
    <n v="0"/>
    <n v="1.6630434782608701"/>
    <n v="91.999999999999972"/>
    <n v="21"/>
    <n v="13.952380952381001"/>
  </r>
  <r>
    <n v="2017"/>
    <x v="10"/>
    <x v="0"/>
    <s v="RIVRO"/>
    <x v="0"/>
    <n v="163"/>
    <n v="122"/>
    <n v="8.5163934426229506"/>
    <n v="162"/>
    <n v="10.203703703703701"/>
    <n v="16"/>
    <n v="9.8765432098765399E-2"/>
    <n v="24"/>
    <n v="545"/>
    <n v="0.14723926380368099"/>
    <n v="29"/>
    <n v="52.620689655172399"/>
    <n v="39"/>
    <n v="40.769230769230802"/>
    <n v="7"/>
    <n v="163.28571428571399"/>
    <n v="6"/>
    <n v="35.3333333333333"/>
    <n v="143"/>
    <n v="98.118881118881106"/>
    <n v="8"/>
    <n v="348.125"/>
    <n v="154"/>
    <n v="121.623376623377"/>
    <n v="0.94478527607361995"/>
    <n v="44"/>
    <n v="70.909090909090907"/>
    <n v="0.26993865030674802"/>
    <n v="5"/>
    <n v="0.625"/>
    <n v="2"/>
    <n v="0.25"/>
    <n v="20"/>
    <n v="0.12987012987013"/>
    <n v="16"/>
    <n v="0.103896103896104"/>
    <n v="0"/>
    <n v="0"/>
    <n v="1"/>
    <n v="6.13496932515337E-3"/>
    <n v="0"/>
    <n v="1"/>
    <n v="1"/>
    <n v="1.7052631578947399"/>
    <n v="95.586419753086247"/>
    <n v="6"/>
    <n v="21.5"/>
  </r>
  <r>
    <n v="2017"/>
    <x v="10"/>
    <x v="0"/>
    <s v="CHARY"/>
    <x v="28"/>
    <n v="152"/>
    <n v="98"/>
    <n v="4.5102040816326499"/>
    <n v="149"/>
    <n v="6.71140939597315"/>
    <n v="6"/>
    <n v="4.0268456375838903E-2"/>
    <n v="15"/>
    <n v="420.32885906040298"/>
    <n v="9.8684210526315805E-2"/>
    <n v="48"/>
    <n v="134.729166666667"/>
    <n v="46"/>
    <n v="82.434782608695699"/>
    <n v="31"/>
    <n v="155.741935483871"/>
    <n v="31"/>
    <n v="33.193548387096797"/>
    <n v="101"/>
    <n v="124.633663366337"/>
    <n v="38"/>
    <n v="311.34210526315798"/>
    <n v="111"/>
    <n v="163.62385321100899"/>
    <n v="0.71710526315789502"/>
    <n v="11"/>
    <n v="133.81818181818201"/>
    <n v="7.2368421052631596E-2"/>
    <n v="21"/>
    <n v="0.55263157894736903"/>
    <n v="14"/>
    <n v="0.36842105263157898"/>
    <n v="27"/>
    <n v="0.247706422018349"/>
    <n v="31"/>
    <n v="0.28440366972477099"/>
    <n v="0"/>
    <n v="0"/>
    <n v="2"/>
    <n v="1.3157894736842099E-2"/>
    <n v="2"/>
    <n v="1"/>
    <n v="2"/>
    <n v="1.77380952380952"/>
    <n v="85.69127516778542"/>
    <n v="31"/>
    <n v="15.9032258064516"/>
  </r>
  <r>
    <n v="2017"/>
    <x v="10"/>
    <x v="0"/>
    <s v="SLAM"/>
    <x v="228"/>
    <n v="96"/>
    <n v="30"/>
    <n v="3.93333333333333"/>
    <n v="96"/>
    <n v="6.5416666666666696"/>
    <n v="2"/>
    <n v="2.0833333333333301E-2"/>
    <n v="44"/>
    <n v="78.653846153846203"/>
    <n v="0.45833333333333298"/>
    <n v="52"/>
    <n v="23.076923076923102"/>
    <n v="22"/>
    <n v="82.409090909090907"/>
    <n v="48"/>
    <n v="162.583333333333"/>
    <n v="48"/>
    <n v="62.7083333333333"/>
    <n v="40"/>
    <n v="155.25"/>
    <n v="55"/>
    <n v="392.69230769230802"/>
    <n v="41"/>
    <n v="196.358974358974"/>
    <n v="0.40625"/>
    <n v="7"/>
    <n v="125.71428571428601"/>
    <n v="7.2916666666666699E-2"/>
    <n v="34"/>
    <n v="2.6153846153846199"/>
    <n v="23"/>
    <n v="1.7692307692307701"/>
    <n v="13"/>
    <n v="0.33333333333333298"/>
    <n v="2"/>
    <n v="5.1282051282051301E-2"/>
    <n v="0"/>
    <n v="0"/>
    <n v="0"/>
    <n v="0"/>
    <n v="0"/>
    <n v="0"/>
    <n v="0"/>
    <n v="1.4769230769230799"/>
    <n v="64.999999999999872"/>
    <n v="10"/>
    <n v="22.3"/>
  </r>
  <r>
    <n v="2017"/>
    <x v="10"/>
    <x v="0"/>
    <s v="SLAV"/>
    <x v="229"/>
    <n v="115"/>
    <n v="40"/>
    <n v="5.0750000000000002"/>
    <n v="115"/>
    <n v="7.4869565217391303"/>
    <n v="0"/>
    <n v="0"/>
    <n v="68"/>
    <n v="152.10638297872299"/>
    <n v="0.59130434782608698"/>
    <n v="47"/>
    <n v="33.659574468085097"/>
    <n v="18"/>
    <n v="80.1111111111111"/>
    <n v="68"/>
    <n v="165.82352941176501"/>
    <n v="68"/>
    <n v="42.323529411764703"/>
    <n v="33"/>
    <n v="171.69696969697"/>
    <n v="79"/>
    <n v="286.8"/>
    <n v="36"/>
    <n v="196.138888888889"/>
    <n v="0.31304347826086998"/>
    <n v="1"/>
    <n v="136"/>
    <n v="8.6956521739130401E-3"/>
    <n v="55"/>
    <n v="3.6666666666666701"/>
    <n v="29"/>
    <n v="1.93333333333333"/>
    <n v="14"/>
    <n v="0.38888888888888901"/>
    <n v="6"/>
    <n v="0.16666666666666699"/>
    <n v="0"/>
    <n v="0"/>
    <n v="0"/>
    <n v="0"/>
    <n v="0"/>
    <n v="0"/>
    <n v="3"/>
    <n v="1.45569620253165"/>
    <n v="78.999999999999758"/>
    <n v="8"/>
    <n v="24"/>
  </r>
  <r>
    <n v="2017"/>
    <x v="10"/>
    <x v="0"/>
    <s v="QUINS"/>
    <x v="232"/>
    <n v="2"/>
    <n v="2"/>
    <n v="12.5"/>
    <n v="2"/>
    <n v="12.5"/>
    <n v="0"/>
    <n v="0"/>
    <n v="0"/>
    <n v="-30.5"/>
    <n v="0"/>
    <n v="1"/>
    <n v="240"/>
    <n v="1"/>
    <n v="240"/>
    <n v="1"/>
    <n v="214"/>
    <n v="1"/>
    <n v="3"/>
    <n v="0"/>
    <n v="0"/>
    <n v="2"/>
    <n v="508.5"/>
    <n v="0"/>
    <n v="0"/>
    <n v="0"/>
    <n v="0"/>
    <n v="0"/>
    <n v="0"/>
    <n v="1"/>
    <n v="0.5"/>
    <n v="1"/>
    <n v="0.5"/>
    <n v="0"/>
    <n v="0"/>
    <n v="0"/>
    <n v="0"/>
    <n v="0"/>
    <n v="0"/>
    <n v="0"/>
    <n v="0"/>
    <n v="0"/>
    <n v="0"/>
    <n v="0"/>
    <n v="2"/>
    <n v="1"/>
    <n v="1"/>
    <n v="66"/>
  </r>
  <r>
    <n v="2017"/>
    <x v="10"/>
    <x v="0"/>
    <s v="VALDA"/>
    <x v="355"/>
    <n v="51"/>
    <n v="38"/>
    <n v="1.68421052631579"/>
    <n v="51"/>
    <n v="4.31372549019608"/>
    <n v="0"/>
    <n v="0"/>
    <n v="3"/>
    <n v="235.64"/>
    <n v="5.8823529411764698E-2"/>
    <n v="48"/>
    <n v="13.0208333333333"/>
    <n v="21"/>
    <n v="29.8571428571429"/>
    <n v="14"/>
    <n v="154.5"/>
    <n v="13"/>
    <n v="25.461538461538499"/>
    <n v="33"/>
    <n v="117.60606060606101"/>
    <n v="16"/>
    <n v="276.0625"/>
    <n v="35"/>
    <n v="168.51428571428599"/>
    <n v="0.68627450980392202"/>
    <n v="6"/>
    <n v="147"/>
    <n v="0.11764705882352899"/>
    <n v="10"/>
    <n v="0.625"/>
    <n v="2"/>
    <n v="0.125"/>
    <n v="9"/>
    <n v="0.25714285714285701"/>
    <n v="4"/>
    <n v="0.114285714285714"/>
    <n v="0"/>
    <n v="0"/>
    <n v="0"/>
    <n v="0"/>
    <n v="0"/>
    <n v="0"/>
    <n v="1"/>
    <n v="1.13333333333333"/>
    <n v="45.000000000000135"/>
    <n v="14"/>
    <n v="2.9285714285714302"/>
  </r>
  <r>
    <n v="2017"/>
    <x v="10"/>
    <x v="0"/>
    <s v="ATARA"/>
    <x v="356"/>
    <n v="90"/>
    <n v="64"/>
    <n v="5.9375"/>
    <n v="90"/>
    <n v="9.43333333333333"/>
    <n v="4"/>
    <n v="4.4444444444444398E-2"/>
    <n v="21"/>
    <n v="1458.07954545455"/>
    <n v="0.233333333333333"/>
    <n v="86"/>
    <n v="17.267441860465102"/>
    <n v="21"/>
    <n v="73.190476190476204"/>
    <n v="26"/>
    <n v="144.07692307692301"/>
    <n v="24"/>
    <n v="39.0416666666667"/>
    <n v="49"/>
    <n v="114.775510204082"/>
    <n v="33"/>
    <n v="322.75757575757598"/>
    <n v="57"/>
    <n v="156.607142857143"/>
    <n v="0.62222222222222201"/>
    <n v="6"/>
    <n v="98.8333333333333"/>
    <n v="6.6666666666666693E-2"/>
    <n v="25"/>
    <n v="0.75757575757575801"/>
    <n v="9"/>
    <n v="0.27272727272727298"/>
    <n v="10"/>
    <n v="0.17857142857142899"/>
    <n v="5"/>
    <n v="8.9285714285714302E-2"/>
    <n v="1"/>
    <n v="1.1111111111111099E-2"/>
    <n v="2"/>
    <n v="2.2222222222222199E-2"/>
    <n v="0"/>
    <n v="0"/>
    <n v="1"/>
    <n v="1.3235294117647101"/>
    <n v="67.999999999999787"/>
    <n v="26"/>
    <n v="27.884615384615401"/>
  </r>
  <r>
    <n v="2017"/>
    <x v="10"/>
    <x v="0"/>
    <s v="NAPAN"/>
    <x v="357"/>
    <n v="36"/>
    <n v="17"/>
    <n v="3.1176470588235299"/>
    <n v="36"/>
    <n v="4.1111111111111098"/>
    <n v="0"/>
    <n v="0"/>
    <n v="3"/>
    <n v="223.314285714286"/>
    <n v="8.3333333333333301E-2"/>
    <n v="34"/>
    <n v="27"/>
    <n v="11"/>
    <n v="81.181818181818201"/>
    <n v="14"/>
    <n v="159.142857142857"/>
    <n v="14"/>
    <n v="46.285714285714299"/>
    <n v="22"/>
    <n v="167.227272727273"/>
    <n v="14"/>
    <n v="318.69230769230802"/>
    <n v="22"/>
    <n v="199.09090909090901"/>
    <n v="0.61111111111111105"/>
    <n v="2"/>
    <n v="172"/>
    <n v="5.5555555555555601E-2"/>
    <n v="9"/>
    <n v="0.69230769230769196"/>
    <n v="4"/>
    <n v="0.30769230769230799"/>
    <n v="6"/>
    <n v="0.27272727272727298"/>
    <n v="4"/>
    <n v="0.18181818181818199"/>
    <n v="0"/>
    <n v="0"/>
    <n v="0"/>
    <n v="0"/>
    <n v="0"/>
    <n v="0"/>
    <n v="1"/>
    <n v="1.28571428571429"/>
    <n v="27.999999999999908"/>
    <n v="13"/>
    <n v="7.69230769230769E-2"/>
  </r>
  <r>
    <n v="2017"/>
    <x v="10"/>
    <x v="0"/>
    <s v="GUZKA"/>
    <x v="358"/>
    <n v="71"/>
    <n v="55"/>
    <n v="3.7636363636363601"/>
    <n v="71"/>
    <n v="6.47887323943662"/>
    <n v="0"/>
    <n v="0"/>
    <n v="14"/>
    <n v="511.77941176470603"/>
    <n v="0.19718309859154901"/>
    <n v="70"/>
    <n v="23.428571428571399"/>
    <n v="30"/>
    <n v="64.5"/>
    <n v="25"/>
    <n v="160.19999999999999"/>
    <n v="23"/>
    <n v="33.652173913043498"/>
    <n v="43"/>
    <n v="144.39534883720901"/>
    <n v="28"/>
    <n v="307.25"/>
    <n v="43"/>
    <n v="190.67441860465101"/>
    <n v="0.60563380281690105"/>
    <n v="1"/>
    <n v="148"/>
    <n v="1.4084507042253501E-2"/>
    <n v="16"/>
    <n v="0.57142857142857095"/>
    <n v="9"/>
    <n v="0.32142857142857101"/>
    <n v="18"/>
    <n v="0.418604651162791"/>
    <n v="3"/>
    <n v="6.9767441860465101E-2"/>
    <n v="0"/>
    <n v="0"/>
    <n v="0"/>
    <n v="0"/>
    <n v="0"/>
    <n v="0"/>
    <n v="3"/>
    <n v="1.20338983050847"/>
    <n v="59.00000000000022"/>
    <n v="24"/>
    <n v="22.1666666666667"/>
  </r>
  <r>
    <n v="2017"/>
    <x v="10"/>
    <x v="0"/>
    <s v="BARSP"/>
    <x v="359"/>
    <n v="62"/>
    <n v="38"/>
    <n v="2.1052631578947398"/>
    <n v="62"/>
    <n v="4.5322580645161299"/>
    <n v="2"/>
    <n v="3.2258064516128997E-2"/>
    <n v="6"/>
    <n v="558.614035087719"/>
    <n v="9.6774193548387094E-2"/>
    <n v="61"/>
    <n v="16.114754098360699"/>
    <n v="9"/>
    <n v="79.5555555555556"/>
    <n v="8"/>
    <n v="174.875"/>
    <n v="8"/>
    <n v="59.125"/>
    <n v="44"/>
    <n v="132.363636363636"/>
    <n v="8"/>
    <n v="285"/>
    <n v="54"/>
    <n v="127.415094339623"/>
    <n v="0.85483870967741904"/>
    <n v="9"/>
    <n v="100.111111111111"/>
    <n v="0.14516129032258099"/>
    <n v="5"/>
    <n v="0.625"/>
    <n v="0"/>
    <n v="0"/>
    <n v="3"/>
    <n v="5.6603773584905703E-2"/>
    <n v="1"/>
    <n v="1.88679245283019E-2"/>
    <n v="1"/>
    <n v="1.6129032258064498E-2"/>
    <n v="0"/>
    <n v="0"/>
    <n v="0"/>
    <n v="0"/>
    <n v="1"/>
    <n v="1.55"/>
    <n v="40"/>
    <n v="8"/>
    <n v="0.125"/>
  </r>
  <r>
    <n v="2017"/>
    <x v="10"/>
    <x v="0"/>
    <s v="HAGCO"/>
    <x v="360"/>
    <n v="115"/>
    <n v="92"/>
    <n v="3.2608695652173898"/>
    <n v="115"/>
    <n v="5.4695652173912999"/>
    <n v="2"/>
    <n v="1.7391304347826101E-2"/>
    <n v="1"/>
    <n v="645.63478260869601"/>
    <n v="8.6956521739130401E-3"/>
    <n v="112"/>
    <n v="8.8571428571428594"/>
    <n v="22"/>
    <n v="35.136363636363598"/>
    <n v="7"/>
    <n v="199.71428571428601"/>
    <n v="6"/>
    <n v="9.5"/>
    <n v="104"/>
    <n v="111.93269230769199"/>
    <n v="8"/>
    <n v="239.125"/>
    <n v="107"/>
    <n v="127.990654205607"/>
    <n v="0.93043478260869605"/>
    <n v="19"/>
    <n v="92.947368421052602"/>
    <n v="0.16521739130434801"/>
    <n v="1"/>
    <n v="0.125"/>
    <n v="2"/>
    <n v="0.25"/>
    <n v="1"/>
    <n v="9.3457943925233603E-3"/>
    <n v="3"/>
    <n v="2.80373831775701E-2"/>
    <n v="1"/>
    <n v="8.6956521739130401E-3"/>
    <n v="5"/>
    <n v="4.3478260869565202E-2"/>
    <n v="0"/>
    <n v="0"/>
    <n v="1"/>
    <n v="1.3855421686747"/>
    <n v="82.999999999999929"/>
    <n v="7"/>
    <n v="9.4285714285714306"/>
  </r>
  <r>
    <n v="2017"/>
    <x v="10"/>
    <x v="0"/>
    <s v="DICSA"/>
    <x v="361"/>
    <n v="31"/>
    <n v="15"/>
    <n v="2.93333333333333"/>
    <n v="31"/>
    <n v="8.1935483870967705"/>
    <n v="0"/>
    <n v="0"/>
    <n v="7"/>
    <n v="185.96"/>
    <n v="0.225806451612903"/>
    <n v="21"/>
    <n v="24.285714285714299"/>
    <n v="10"/>
    <n v="29.3"/>
    <n v="7"/>
    <n v="118.142857142857"/>
    <n v="7"/>
    <n v="26"/>
    <n v="21"/>
    <n v="139.38095238095201"/>
    <n v="7"/>
    <n v="348.57142857142901"/>
    <n v="24"/>
    <n v="164.083333333333"/>
    <n v="0.77419354838709697"/>
    <n v="0"/>
    <n v="0"/>
    <n v="0"/>
    <n v="3"/>
    <n v="0.42857142857142899"/>
    <n v="3"/>
    <n v="0.42857142857142899"/>
    <n v="5"/>
    <n v="0.20833333333333301"/>
    <n v="4"/>
    <n v="0.16666666666666699"/>
    <n v="0"/>
    <n v="0"/>
    <n v="0"/>
    <n v="0"/>
    <n v="0"/>
    <n v="0"/>
    <n v="2"/>
    <n v="1.1481481481481499"/>
    <n v="26.999999999999957"/>
    <n v="5"/>
    <n v="0"/>
  </r>
  <r>
    <n v="2017"/>
    <x v="10"/>
    <x v="0"/>
    <s v="HAAAM"/>
    <x v="362"/>
    <n v="76"/>
    <n v="57"/>
    <n v="2.3157894736842102"/>
    <n v="75"/>
    <n v="4.5466666666666704"/>
    <n v="0"/>
    <n v="0"/>
    <n v="17"/>
    <n v="1118.28947368421"/>
    <n v="0.22368421052631601"/>
    <n v="69"/>
    <n v="13.7101449275362"/>
    <n v="34"/>
    <n v="64.823529411764696"/>
    <n v="26"/>
    <n v="164.269230769231"/>
    <n v="23"/>
    <n v="41.565217391304401"/>
    <n v="45"/>
    <n v="128.31111111111099"/>
    <n v="30"/>
    <n v="368.3"/>
    <n v="45"/>
    <n v="158.31111111111099"/>
    <n v="0.59210526315789502"/>
    <n v="4"/>
    <n v="111.5"/>
    <n v="5.2631578947368397E-2"/>
    <n v="20"/>
    <n v="0.66666666666666696"/>
    <n v="14"/>
    <n v="0.46666666666666701"/>
    <n v="10"/>
    <n v="0.22222222222222199"/>
    <n v="10"/>
    <n v="0.22222222222222199"/>
    <n v="0"/>
    <n v="0"/>
    <n v="0"/>
    <n v="0"/>
    <n v="1"/>
    <n v="0"/>
    <n v="0"/>
    <n v="1.4150943396226401"/>
    <n v="53.70666666666672"/>
    <n v="27"/>
    <n v="31.8888888888889"/>
  </r>
  <r>
    <n v="2017"/>
    <x v="10"/>
    <x v="0"/>
    <s v="GEONI"/>
    <x v="364"/>
    <n v="10"/>
    <n v="5"/>
    <n v="2.4"/>
    <n v="10"/>
    <n v="3.2"/>
    <n v="0"/>
    <n v="0"/>
    <n v="2"/>
    <n v="1391.4"/>
    <n v="0.2"/>
    <n v="10"/>
    <n v="27.1"/>
    <n v="3"/>
    <n v="47.6666666666667"/>
    <n v="1"/>
    <n v="133"/>
    <n v="1"/>
    <n v="13"/>
    <n v="6"/>
    <n v="110.833333333333"/>
    <n v="2"/>
    <n v="251"/>
    <n v="8"/>
    <n v="154.125"/>
    <n v="0.8"/>
    <n v="0"/>
    <n v="0"/>
    <n v="0"/>
    <n v="0"/>
    <n v="0"/>
    <n v="0"/>
    <n v="0"/>
    <n v="4"/>
    <n v="0.5"/>
    <n v="1"/>
    <n v="0.125"/>
    <n v="0"/>
    <n v="0"/>
    <n v="0"/>
    <n v="0"/>
    <n v="0"/>
    <n v="0"/>
    <n v="0"/>
    <n v="1.25"/>
    <n v="8"/>
    <n v="0"/>
    <n v="0"/>
  </r>
  <r>
    <n v="2017"/>
    <x v="10"/>
    <x v="0"/>
    <s v="NUEJA"/>
    <x v="365"/>
    <n v="30"/>
    <n v="27"/>
    <n v="2.3703703703703698"/>
    <n v="30"/>
    <n v="8.43333333333333"/>
    <n v="0"/>
    <n v="0"/>
    <n v="8"/>
    <n v="1059.32142857143"/>
    <n v="0.266666666666667"/>
    <n v="30"/>
    <n v="17.100000000000001"/>
    <n v="9"/>
    <n v="20.1111111111111"/>
    <n v="5"/>
    <n v="132.4"/>
    <n v="3"/>
    <n v="83.3333333333333"/>
    <n v="24"/>
    <n v="110.125"/>
    <n v="5"/>
    <n v="353.8"/>
    <n v="25"/>
    <n v="138.4"/>
    <n v="0.83333333333333304"/>
    <n v="3"/>
    <n v="64.6666666666667"/>
    <n v="0.1"/>
    <n v="3"/>
    <n v="0.6"/>
    <n v="1"/>
    <n v="0.2"/>
    <n v="4"/>
    <n v="0.16"/>
    <n v="1"/>
    <n v="0.04"/>
    <n v="0"/>
    <n v="0"/>
    <n v="0"/>
    <n v="0"/>
    <n v="0"/>
    <n v="0"/>
    <n v="0"/>
    <n v="1.25"/>
    <n v="24"/>
    <n v="5"/>
    <n v="19.399999999999999"/>
  </r>
  <r>
    <n v="2017"/>
    <x v="10"/>
    <x v="0"/>
    <s v="JANAR"/>
    <x v="366"/>
    <n v="128"/>
    <n v="81"/>
    <n v="3.3580246913580201"/>
    <n v="126"/>
    <n v="5.28571428571429"/>
    <n v="0"/>
    <n v="0"/>
    <n v="13"/>
    <n v="474.62096774193498"/>
    <n v="0.1015625"/>
    <n v="122"/>
    <n v="18.2049180327869"/>
    <n v="51"/>
    <n v="49.843137254901997"/>
    <n v="37"/>
    <n v="141.43243243243199"/>
    <n v="33"/>
    <n v="41.727272727272698"/>
    <n v="82"/>
    <n v="143.64634146341501"/>
    <n v="38"/>
    <n v="265.78947368421098"/>
    <n v="88"/>
    <n v="176.29885057471299"/>
    <n v="0.6796875"/>
    <n v="9"/>
    <n v="144.111111111111"/>
    <n v="7.03125E-2"/>
    <n v="24"/>
    <n v="0.63157894736842102"/>
    <n v="11"/>
    <n v="0.28947368421052599"/>
    <n v="32"/>
    <n v="0.36781609195402298"/>
    <n v="5"/>
    <n v="5.7471264367816098E-2"/>
    <n v="0"/>
    <n v="0"/>
    <n v="0"/>
    <n v="0"/>
    <n v="1"/>
    <n v="1"/>
    <n v="5"/>
    <n v="1.3263157894736799"/>
    <n v="96.507936507936819"/>
    <n v="37"/>
    <n v="21.4324324324324"/>
  </r>
  <r>
    <n v="2017"/>
    <x v="10"/>
    <x v="0"/>
    <s v="WIRJE"/>
    <x v="368"/>
    <n v="12"/>
    <n v="9"/>
    <n v="11.8888888888889"/>
    <n v="12"/>
    <n v="16.1666666666667"/>
    <n v="0"/>
    <n v="0"/>
    <n v="0"/>
    <n v="428.16666666666703"/>
    <n v="0"/>
    <n v="7"/>
    <n v="23.8571428571429"/>
    <n v="2"/>
    <n v="33"/>
    <n v="2"/>
    <n v="124"/>
    <n v="2"/>
    <n v="44"/>
    <n v="10"/>
    <n v="121.6"/>
    <n v="2"/>
    <n v="295.5"/>
    <n v="10"/>
    <n v="169.2"/>
    <n v="0.83333333333333304"/>
    <n v="1"/>
    <n v="208"/>
    <n v="8.3333333333333301E-2"/>
    <n v="0"/>
    <n v="0"/>
    <n v="0"/>
    <n v="0"/>
    <n v="3"/>
    <n v="0.3"/>
    <n v="2"/>
    <n v="0.2"/>
    <n v="0"/>
    <n v="0"/>
    <n v="0"/>
    <n v="0"/>
    <n v="0"/>
    <n v="0"/>
    <n v="1"/>
    <n v="1"/>
    <n v="12"/>
    <n v="0"/>
    <n v="0"/>
  </r>
  <r>
    <n v="2017"/>
    <x v="10"/>
    <x v="0"/>
    <s v="SARA"/>
    <x v="438"/>
    <n v="76"/>
    <n v="47"/>
    <n v="6.9787234042553203"/>
    <n v="72"/>
    <n v="9.375"/>
    <n v="4"/>
    <n v="5.5555555555555601E-2"/>
    <n v="12"/>
    <n v="789.71212121212102"/>
    <n v="0.157894736842105"/>
    <n v="62"/>
    <n v="12.2741935483871"/>
    <n v="3"/>
    <n v="32.6666666666667"/>
    <n v="8"/>
    <n v="205.125"/>
    <n v="6"/>
    <n v="24.8333333333333"/>
    <n v="9"/>
    <n v="122.444444444444"/>
    <n v="11"/>
    <n v="272.33333333333297"/>
    <n v="61"/>
    <n v="151.032786885246"/>
    <n v="0.80263157894736903"/>
    <n v="12"/>
    <n v="143.583333333333"/>
    <n v="0.157894736842105"/>
    <n v="1"/>
    <n v="0.33333333333333298"/>
    <n v="0"/>
    <n v="0"/>
    <n v="1"/>
    <n v="1.63934426229508E-2"/>
    <n v="6"/>
    <n v="9.8360655737704902E-2"/>
    <n v="2"/>
    <n v="2.6315789473684199E-2"/>
    <n v="6"/>
    <n v="7.8947368421052599E-2"/>
    <n v="4"/>
    <n v="0"/>
    <n v="0"/>
    <n v="1.44"/>
    <n v="52.777777777777779"/>
    <n v="1"/>
    <n v="6"/>
  </r>
  <r>
    <n v="2017"/>
    <x v="10"/>
    <x v="0"/>
    <s v="ALOMI"/>
    <x v="461"/>
    <n v="48"/>
    <n v="36"/>
    <n v="3.6666666666666701"/>
    <n v="48"/>
    <n v="5.7708333333333304"/>
    <n v="0"/>
    <n v="0"/>
    <n v="0"/>
    <n v="171.270833333333"/>
    <n v="0"/>
    <n v="45"/>
    <n v="28.688888888888901"/>
    <n v="15"/>
    <n v="70.066666666666706"/>
    <n v="5"/>
    <n v="233"/>
    <n v="5"/>
    <n v="28.8"/>
    <n v="32"/>
    <n v="104.21875"/>
    <n v="13"/>
    <n v="303.15384615384602"/>
    <n v="35"/>
    <n v="132.42857142857099"/>
    <n v="0.72916666666666696"/>
    <n v="5"/>
    <n v="85.2"/>
    <n v="0.104166666666667"/>
    <n v="8"/>
    <n v="0.61538461538461497"/>
    <n v="5"/>
    <n v="0.38461538461538503"/>
    <n v="10"/>
    <n v="0.28571428571428598"/>
    <n v="1"/>
    <n v="2.8571428571428598E-2"/>
    <n v="0"/>
    <n v="0"/>
    <n v="0"/>
    <n v="0"/>
    <n v="0"/>
    <n v="0"/>
    <n v="0"/>
    <n v="1.0909090909090899"/>
    <n v="44.000000000000043"/>
    <n v="4"/>
    <n v="32.75"/>
  </r>
  <r>
    <n v="2017"/>
    <x v="10"/>
    <x v="0"/>
    <s v="ESTAN"/>
    <x v="462"/>
    <n v="43"/>
    <n v="37"/>
    <n v="3.5675675675675702"/>
    <n v="43"/>
    <n v="6.8604651162790704"/>
    <n v="0"/>
    <n v="0"/>
    <n v="3"/>
    <n v="481.40476190476198"/>
    <n v="6.9767441860465101E-2"/>
    <n v="43"/>
    <n v="17.744186046511601"/>
    <n v="16"/>
    <n v="68.75"/>
    <n v="16"/>
    <n v="145.25"/>
    <n v="15"/>
    <n v="23.733333333333299"/>
    <n v="18"/>
    <n v="147.166666666667"/>
    <n v="18"/>
    <n v="282.83333333333297"/>
    <n v="25"/>
    <n v="163.28"/>
    <n v="0.581395348837209"/>
    <n v="3"/>
    <n v="159.333333333333"/>
    <n v="6.9767441860465101E-2"/>
    <n v="11"/>
    <n v="0.61111111111111105"/>
    <n v="9"/>
    <n v="0.5"/>
    <n v="11"/>
    <n v="0.44"/>
    <n v="4"/>
    <n v="0.16"/>
    <n v="0"/>
    <n v="0"/>
    <n v="0"/>
    <n v="0"/>
    <n v="0"/>
    <n v="0"/>
    <n v="0"/>
    <n v="1.3030303030303001"/>
    <n v="33.000000000000071"/>
    <n v="14"/>
    <n v="21.3571428571429"/>
  </r>
  <r>
    <n v="2017"/>
    <x v="10"/>
    <x v="0"/>
    <s v="HUSB"/>
    <x v="475"/>
    <n v="1"/>
    <n v="0"/>
    <n v="0"/>
    <n v="1"/>
    <n v="0"/>
    <n v="0"/>
    <n v="0"/>
    <n v="0"/>
    <n v="271"/>
    <n v="0"/>
    <n v="1"/>
    <n v="3"/>
    <n v="0"/>
    <n v="0"/>
    <n v="1"/>
    <n v="60"/>
    <n v="0"/>
    <n v="0"/>
    <n v="0"/>
    <n v="0"/>
    <n v="1"/>
    <n v="95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10"/>
  </r>
  <r>
    <n v="2017"/>
    <x v="10"/>
    <x v="0"/>
    <s v="EKIBR"/>
    <x v="476"/>
    <n v="24"/>
    <n v="15"/>
    <n v="5.5333333333333297"/>
    <n v="24"/>
    <n v="8.25"/>
    <n v="0"/>
    <n v="0"/>
    <n v="0"/>
    <n v="122.166666666667"/>
    <n v="0"/>
    <n v="23"/>
    <n v="33.434782608695599"/>
    <n v="10"/>
    <n v="100.9"/>
    <n v="6"/>
    <n v="189.833333333333"/>
    <n v="6"/>
    <n v="34.3333333333333"/>
    <n v="16"/>
    <n v="168.6875"/>
    <n v="8"/>
    <n v="483.625"/>
    <n v="16"/>
    <n v="192"/>
    <n v="0.66666666666666696"/>
    <n v="1"/>
    <n v="158"/>
    <n v="4.1666666666666699E-2"/>
    <n v="4"/>
    <n v="0.5"/>
    <n v="6"/>
    <n v="0.75"/>
    <n v="6"/>
    <n v="0.375"/>
    <n v="2"/>
    <n v="0.125"/>
    <n v="0"/>
    <n v="0"/>
    <n v="0"/>
    <n v="0"/>
    <n v="0"/>
    <n v="0"/>
    <n v="0"/>
    <n v="1.0909090909090899"/>
    <n v="22.000000000000021"/>
    <n v="6"/>
    <n v="34"/>
  </r>
  <r>
    <n v="2017"/>
    <x v="10"/>
    <x v="1"/>
    <s v="No MD"/>
    <x v="336"/>
    <n v="2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10"/>
    <x v="1"/>
    <s v="HARHI"/>
    <x v="78"/>
    <n v="157"/>
    <n v="76"/>
    <n v="8.4342105263157894"/>
    <n v="156"/>
    <n v="6.4294871794871797"/>
    <n v="0"/>
    <n v="0"/>
    <n v="9"/>
    <n v="-97.655629139072801"/>
    <n v="5.7324840764331197E-2"/>
    <n v="150"/>
    <n v="17.046666666666699"/>
    <n v="46"/>
    <n v="122.76086956521701"/>
    <n v="1"/>
    <n v="111"/>
    <n v="1"/>
    <n v="1353"/>
    <n v="44"/>
    <n v="100.318181818182"/>
    <n v="98"/>
    <n v="391.81914893617"/>
    <n v="59"/>
    <n v="227.03389830508499"/>
    <n v="0.37579617834394902"/>
    <n v="3"/>
    <n v="84.6666666666667"/>
    <n v="1.9108280254777101E-2"/>
    <n v="55"/>
    <n v="0.58510638297872297"/>
    <n v="27"/>
    <n v="0.28723404255319201"/>
    <n v="19"/>
    <n v="0.322033898305085"/>
    <n v="5"/>
    <n v="8.4745762711864403E-2"/>
    <n v="0"/>
    <n v="0"/>
    <n v="0"/>
    <n v="0"/>
    <n v="0"/>
    <n v="0"/>
    <n v="1"/>
    <n v="2.1506849315068499"/>
    <n v="72.999999999999986"/>
    <n v="0"/>
    <n v="0"/>
  </r>
  <r>
    <n v="2017"/>
    <x v="10"/>
    <x v="1"/>
    <s v="BOJDA"/>
    <x v="85"/>
    <n v="162"/>
    <n v="82"/>
    <n v="8.9024390243902403"/>
    <n v="162"/>
    <n v="6.6604938271604901"/>
    <n v="6"/>
    <n v="3.7037037037037E-2"/>
    <n v="111"/>
    <n v="4964.5470085470097"/>
    <n v="0.68518518518518501"/>
    <n v="148"/>
    <n v="24.7837837837838"/>
    <n v="55"/>
    <n v="112.509090909091"/>
    <n v="15"/>
    <n v="129.73333333333301"/>
    <n v="12"/>
    <n v="45.8333333333333"/>
    <n v="59"/>
    <n v="152.06779661016901"/>
    <n v="86"/>
    <n v="340.36046511627899"/>
    <n v="76"/>
    <n v="202.90666666666701"/>
    <n v="0.46296296296296302"/>
    <n v="16"/>
    <n v="128.125"/>
    <n v="9.8765432098765399E-2"/>
    <n v="55"/>
    <n v="0.63953488372093004"/>
    <n v="21"/>
    <n v="0.24418604651162801"/>
    <n v="17"/>
    <n v="0.22666666666666699"/>
    <n v="9"/>
    <n v="0.12"/>
    <n v="2"/>
    <n v="1.2345679012345699E-2"/>
    <n v="0"/>
    <n v="0"/>
    <n v="0"/>
    <n v="0"/>
    <n v="2"/>
    <n v="1.7052631578947399"/>
    <n v="94.999999999999829"/>
    <n v="0"/>
    <n v="0"/>
  </r>
  <r>
    <n v="2017"/>
    <x v="10"/>
    <x v="1"/>
    <s v="AMAEL"/>
    <x v="319"/>
    <n v="1"/>
    <n v="1"/>
    <n v="22"/>
    <n v="1"/>
    <n v="23"/>
    <n v="0"/>
    <n v="0"/>
    <n v="0"/>
    <n v="-2"/>
    <n v="0"/>
    <n v="0"/>
    <n v="0"/>
    <n v="0"/>
    <n v="0"/>
    <n v="0"/>
    <n v="0"/>
    <n v="0"/>
    <n v="0"/>
    <n v="0"/>
    <n v="0"/>
    <n v="1"/>
    <n v="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0"/>
    <x v="1"/>
    <s v="FOWDA"/>
    <x v="89"/>
    <n v="9"/>
    <n v="5"/>
    <n v="7.6"/>
    <n v="9"/>
    <n v="5"/>
    <n v="0"/>
    <n v="0"/>
    <n v="0"/>
    <n v="44.3333333333333"/>
    <n v="0"/>
    <n v="9"/>
    <n v="18.3333333333333"/>
    <n v="0"/>
    <n v="0"/>
    <n v="0"/>
    <n v="0"/>
    <n v="0"/>
    <n v="0"/>
    <n v="4"/>
    <n v="134.5"/>
    <n v="4"/>
    <n v="213"/>
    <n v="5"/>
    <n v="273.2"/>
    <n v="0.55555555555555602"/>
    <n v="0"/>
    <n v="0"/>
    <n v="0"/>
    <n v="3"/>
    <n v="0.75"/>
    <n v="1"/>
    <n v="0.25"/>
    <n v="3"/>
    <n v="0.6"/>
    <n v="0"/>
    <n v="0"/>
    <n v="0"/>
    <n v="0"/>
    <n v="0"/>
    <n v="0"/>
    <n v="0"/>
    <n v="0"/>
    <n v="0"/>
    <n v="1.8"/>
    <n v="5"/>
    <n v="0"/>
    <n v="0"/>
  </r>
  <r>
    <n v="2017"/>
    <x v="10"/>
    <x v="1"/>
    <s v="EDDOC"/>
    <x v="337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n v="2017"/>
    <x v="10"/>
    <x v="1"/>
    <s v="BALBR"/>
    <x v="70"/>
    <n v="194"/>
    <n v="72"/>
    <n v="7.3472222222222197"/>
    <n v="194"/>
    <n v="5.7731958762886597"/>
    <n v="4"/>
    <n v="2.06185567010309E-2"/>
    <n v="34"/>
    <n v="748.41621621621596"/>
    <n v="0.17525773195876301"/>
    <n v="85"/>
    <n v="41.741176470588201"/>
    <n v="51"/>
    <n v="84.941176470588204"/>
    <n v="0"/>
    <n v="0"/>
    <n v="0"/>
    <n v="0"/>
    <n v="133"/>
    <n v="103.27067669172899"/>
    <n v="41"/>
    <n v="330.292682926829"/>
    <n v="153"/>
    <n v="130.85430463576199"/>
    <n v="0.77835051546391798"/>
    <n v="25"/>
    <n v="58.2"/>
    <n v="0.12886597938144301"/>
    <n v="31"/>
    <n v="0.75609756097560998"/>
    <n v="11"/>
    <n v="0.26829268292682901"/>
    <n v="42"/>
    <n v="0.278145695364238"/>
    <n v="14"/>
    <n v="9.27152317880795E-2"/>
    <n v="3"/>
    <n v="1.54639175257732E-2"/>
    <n v="0"/>
    <n v="0"/>
    <n v="0"/>
    <n v="0"/>
    <n v="2"/>
    <n v="1.8301886792452799"/>
    <n v="106.00000000000018"/>
    <n v="0"/>
    <n v="0"/>
  </r>
  <r>
    <n v="2017"/>
    <x v="10"/>
    <x v="1"/>
    <s v="SMITM"/>
    <x v="68"/>
    <n v="267"/>
    <n v="97"/>
    <n v="4.4742268041237097"/>
    <n v="267"/>
    <n v="4.6516853932584299"/>
    <n v="2"/>
    <n v="7.4906367041198503E-3"/>
    <n v="55"/>
    <n v="598.67450980392198"/>
    <n v="0.20599250936329599"/>
    <n v="141"/>
    <n v="33.248226950354599"/>
    <n v="62"/>
    <n v="84.387096774193594"/>
    <n v="2"/>
    <n v="204"/>
    <n v="2"/>
    <n v="10"/>
    <n v="154"/>
    <n v="84.707792207792195"/>
    <n v="61"/>
    <n v="308.213114754098"/>
    <n v="206"/>
    <n v="130.175609756098"/>
    <n v="0.76779026217228497"/>
    <n v="58"/>
    <n v="64.913793103448299"/>
    <n v="0.21722846441947599"/>
    <n v="30"/>
    <n v="0.49180327868852503"/>
    <n v="17"/>
    <n v="0.27868852459016402"/>
    <n v="40"/>
    <n v="0.19512195121951201"/>
    <n v="15"/>
    <n v="7.3170731707317097E-2"/>
    <n v="2"/>
    <n v="7.4906367041198503E-3"/>
    <n v="0"/>
    <n v="0"/>
    <n v="0"/>
    <n v="0"/>
    <n v="4"/>
    <n v="2.0227272727272698"/>
    <n v="132.0000000000002"/>
    <n v="1"/>
    <n v="176"/>
  </r>
  <r>
    <n v="2017"/>
    <x v="10"/>
    <x v="1"/>
    <s v=".SELF"/>
    <x v="477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10"/>
    <x v="1"/>
    <s v="GREND"/>
    <x v="62"/>
    <n v="340"/>
    <n v="185"/>
    <n v="5.1351351351351404"/>
    <n v="340"/>
    <n v="5.2676470588235302"/>
    <n v="11"/>
    <n v="3.2352941176470598E-2"/>
    <n v="10"/>
    <n v="39.945454545454503"/>
    <n v="2.9411764705882401E-2"/>
    <n v="275"/>
    <n v="11.0509090909091"/>
    <n v="66"/>
    <n v="108.166666666667"/>
    <n v="0"/>
    <n v="0"/>
    <n v="0"/>
    <n v="0"/>
    <n v="141"/>
    <n v="96.943262411347504"/>
    <n v="178"/>
    <n v="286.33333333333297"/>
    <n v="162"/>
    <n v="170.79874213836499"/>
    <n v="0.46764705882352903"/>
    <n v="35"/>
    <n v="36.914285714285697"/>
    <n v="0.10294117647058799"/>
    <n v="83"/>
    <n v="0.47701149425287398"/>
    <n v="32"/>
    <n v="0.18390804597701199"/>
    <n v="52"/>
    <n v="0.32704402515723302"/>
    <n v="7"/>
    <n v="4.40251572327044E-2"/>
    <n v="2"/>
    <n v="5.8823529411764696E-3"/>
    <n v="0"/>
    <n v="0"/>
    <n v="0"/>
    <n v="0"/>
    <n v="1"/>
    <n v="2.6771653543307101"/>
    <n v="126.99999999999993"/>
    <n v="0"/>
    <n v="0"/>
  </r>
  <r>
    <n v="2017"/>
    <x v="10"/>
    <x v="1"/>
    <s v="SALSH"/>
    <x v="73"/>
    <n v="261"/>
    <n v="141"/>
    <n v="6.0709219858156001"/>
    <n v="260"/>
    <n v="6.0615384615384604"/>
    <n v="18"/>
    <n v="6.9230769230769207E-2"/>
    <n v="37"/>
    <n v="418.44799999999998"/>
    <n v="0.14176245210728"/>
    <n v="215"/>
    <n v="18.255813953488399"/>
    <n v="59"/>
    <n v="152.67796610169501"/>
    <n v="0"/>
    <n v="0"/>
    <n v="0"/>
    <n v="0"/>
    <n v="84"/>
    <n v="83.845238095238102"/>
    <n v="158"/>
    <n v="323.74193548387098"/>
    <n v="102"/>
    <n v="179.56"/>
    <n v="0.38314176245210702"/>
    <n v="21"/>
    <n v="54.428571428571402"/>
    <n v="8.04597701149425E-2"/>
    <n v="94"/>
    <n v="0.60645161290322602"/>
    <n v="42"/>
    <n v="0.27096774193548401"/>
    <n v="22"/>
    <n v="0.22"/>
    <n v="6"/>
    <n v="0.06"/>
    <n v="0"/>
    <n v="0"/>
    <n v="0"/>
    <n v="0"/>
    <n v="1"/>
    <n v="0"/>
    <n v="10"/>
    <n v="2.7368421052631602"/>
    <n v="95.365384615384542"/>
    <n v="0"/>
    <n v="0"/>
  </r>
  <r>
    <n v="2017"/>
    <x v="10"/>
    <x v="1"/>
    <s v="BOWRI"/>
    <x v="66"/>
    <n v="243"/>
    <n v="128"/>
    <n v="5.65625"/>
    <n v="243"/>
    <n v="6.0493827160493803"/>
    <n v="6"/>
    <n v="2.4691358024691398E-2"/>
    <n v="80"/>
    <n v="1092.5527426160299"/>
    <n v="0.329218106995885"/>
    <n v="223"/>
    <n v="15.807174887892399"/>
    <n v="84"/>
    <n v="86.190476190476204"/>
    <n v="0"/>
    <n v="0"/>
    <n v="0"/>
    <n v="0"/>
    <n v="106"/>
    <n v="136.735849056604"/>
    <n v="119"/>
    <n v="309.703389830508"/>
    <n v="124"/>
    <n v="184.83606557376999"/>
    <n v="0.50205761316872399"/>
    <n v="16"/>
    <n v="111.5"/>
    <n v="6.5843621399177002E-2"/>
    <n v="59"/>
    <n v="0.5"/>
    <n v="24"/>
    <n v="0.20338983050847501"/>
    <n v="36"/>
    <n v="0.29508196721311503"/>
    <n v="12"/>
    <n v="9.8360655737704902E-2"/>
    <n v="5"/>
    <n v="2.0576131687242798E-2"/>
    <n v="1"/>
    <n v="4.11522633744856E-3"/>
    <n v="0"/>
    <n v="0"/>
    <n v="1"/>
    <n v="2.5578947368421101"/>
    <n v="94.999999999999815"/>
    <n v="0"/>
    <n v="0"/>
  </r>
  <r>
    <n v="2017"/>
    <x v="10"/>
    <x v="1"/>
    <s v="MEZME"/>
    <x v="65"/>
    <n v="184"/>
    <n v="96"/>
    <n v="8.3333333333333304"/>
    <n v="184"/>
    <n v="7.7445652173913002"/>
    <n v="0"/>
    <n v="0"/>
    <n v="91"/>
    <n v="2374"/>
    <n v="0.49456521739130399"/>
    <n v="150"/>
    <n v="26.373333333333299"/>
    <n v="52"/>
    <n v="132.961538461538"/>
    <n v="0"/>
    <n v="0"/>
    <n v="0"/>
    <n v="0"/>
    <n v="77"/>
    <n v="125.35064935064899"/>
    <n v="93"/>
    <n v="321.20879120879101"/>
    <n v="91"/>
    <n v="219.76404494382001"/>
    <n v="0.48369565217391303"/>
    <n v="11"/>
    <n v="60"/>
    <n v="5.9782608695652197E-2"/>
    <n v="51"/>
    <n v="0.56043956043956"/>
    <n v="16"/>
    <n v="0.175824175824176"/>
    <n v="24"/>
    <n v="0.26966292134831499"/>
    <n v="6"/>
    <n v="6.7415730337078594E-2"/>
    <n v="0"/>
    <n v="0"/>
    <n v="1"/>
    <n v="5.4347826086956503E-3"/>
    <n v="0"/>
    <n v="0"/>
    <n v="2"/>
    <n v="2.0909090909090899"/>
    <n v="88.000000000000043"/>
    <n v="0"/>
    <n v="0"/>
  </r>
  <r>
    <n v="2017"/>
    <x v="10"/>
    <x v="1"/>
    <s v="LINM"/>
    <x v="478"/>
    <n v="256"/>
    <n v="126"/>
    <n v="9.8253968253968296"/>
    <n v="256"/>
    <n v="7.51953125"/>
    <n v="6"/>
    <n v="2.34375E-2"/>
    <n v="17"/>
    <n v="101.710843373494"/>
    <n v="6.640625E-2"/>
    <n v="227"/>
    <n v="15.9339207048458"/>
    <n v="67"/>
    <n v="139.14925373134301"/>
    <n v="31"/>
    <n v="147.90322580645201"/>
    <n v="29"/>
    <n v="28.275862068965498"/>
    <n v="120"/>
    <n v="103.1"/>
    <n v="119"/>
    <n v="344.91304347826099"/>
    <n v="137"/>
    <n v="155.50735294117601"/>
    <n v="0.53125"/>
    <n v="11"/>
    <n v="75.090909090909093"/>
    <n v="4.296875E-2"/>
    <n v="55"/>
    <n v="0.47826086956521702"/>
    <n v="29"/>
    <n v="0.25217391304347803"/>
    <n v="36"/>
    <n v="0.26470588235294101"/>
    <n v="13"/>
    <n v="9.5588235294117599E-2"/>
    <n v="1"/>
    <n v="3.90625E-3"/>
    <n v="0"/>
    <n v="0"/>
    <n v="0"/>
    <n v="0"/>
    <n v="3"/>
    <n v="1.9844961240310099"/>
    <n v="128.99999999999986"/>
    <n v="19"/>
    <n v="34.842105263157897"/>
  </r>
  <r>
    <n v="2017"/>
    <x v="10"/>
    <x v="1"/>
    <s v="LUGRO"/>
    <x v="76"/>
    <n v="215"/>
    <n v="107"/>
    <n v="6.7850467289719596"/>
    <n v="213"/>
    <n v="6.4460093896713602"/>
    <n v="2"/>
    <n v="9.3896713615023494E-3"/>
    <n v="69"/>
    <n v="1440.0643564356401"/>
    <n v="0.32093023255814002"/>
    <n v="101"/>
    <n v="81.544554455445507"/>
    <n v="46"/>
    <n v="106.04347826087"/>
    <n v="1"/>
    <n v="308"/>
    <n v="1"/>
    <n v="11"/>
    <n v="117"/>
    <n v="115.75213675213701"/>
    <n v="64"/>
    <n v="373.53225806451599"/>
    <n v="149"/>
    <n v="167.604026845638"/>
    <n v="0.69302325581395396"/>
    <n v="39"/>
    <n v="57.615384615384599"/>
    <n v="0.18139534883720901"/>
    <n v="36"/>
    <n v="0.58064516129032295"/>
    <n v="16"/>
    <n v="0.25806451612903197"/>
    <n v="44"/>
    <n v="0.29530201342281898"/>
    <n v="10"/>
    <n v="6.7114093959731502E-2"/>
    <n v="4"/>
    <n v="1.8604651162790701E-2"/>
    <n v="1"/>
    <n v="4.65116279069767E-3"/>
    <n v="2"/>
    <n v="0"/>
    <n v="2"/>
    <n v="1.9541284403669701"/>
    <n v="110.02347417840389"/>
    <n v="0"/>
    <n v="0"/>
  </r>
  <r>
    <n v="2017"/>
    <x v="10"/>
    <x v="1"/>
    <s v="SHILAU"/>
    <x v="84"/>
    <n v="189"/>
    <n v="85"/>
    <n v="4.2352941176470598"/>
    <n v="189"/>
    <n v="4.5185185185185199"/>
    <n v="0"/>
    <n v="0"/>
    <n v="26"/>
    <n v="796.08108108108104"/>
    <n v="0.137566137566138"/>
    <n v="83"/>
    <n v="22.5301204819277"/>
    <n v="35"/>
    <n v="67.142857142857096"/>
    <n v="0"/>
    <n v="0"/>
    <n v="0"/>
    <n v="0"/>
    <n v="142"/>
    <n v="66.267605633802802"/>
    <n v="39"/>
    <n v="304.67567567567602"/>
    <n v="150"/>
    <n v="90.859060402684605"/>
    <n v="0.78835978835978804"/>
    <n v="64"/>
    <n v="46.375"/>
    <n v="0.33862433862433899"/>
    <n v="17"/>
    <n v="0.45945945945945998"/>
    <n v="13"/>
    <n v="0.35135135135135098"/>
    <n v="25"/>
    <n v="0.16778523489932901"/>
    <n v="7"/>
    <n v="4.6979865771812103E-2"/>
    <n v="0"/>
    <n v="0"/>
    <n v="0"/>
    <n v="0"/>
    <n v="0"/>
    <n v="0"/>
    <n v="0"/>
    <n v="2.0106382978723398"/>
    <n v="94.000000000000028"/>
    <n v="0"/>
    <n v="0"/>
  </r>
  <r>
    <n v="2017"/>
    <x v="10"/>
    <x v="1"/>
    <s v="BOBKA"/>
    <x v="372"/>
    <n v="91"/>
    <n v="25"/>
    <n v="2.4"/>
    <n v="91"/>
    <n v="3.6043956043956"/>
    <n v="0"/>
    <n v="0"/>
    <n v="16"/>
    <n v="1750.55555555556"/>
    <n v="0.175824175824176"/>
    <n v="49"/>
    <n v="10.061224489795899"/>
    <n v="12"/>
    <n v="81.6666666666667"/>
    <n v="9"/>
    <n v="200.777777777778"/>
    <n v="9"/>
    <n v="39"/>
    <n v="79"/>
    <n v="82.354430379746802"/>
    <n v="9"/>
    <n v="341.222222222222"/>
    <n v="82"/>
    <n v="103.085365853659"/>
    <n v="0.90109890109890101"/>
    <n v="15"/>
    <n v="54.066666666666698"/>
    <n v="0.164835164835165"/>
    <n v="6"/>
    <n v="0.66666666666666696"/>
    <n v="2"/>
    <n v="0.22222222222222199"/>
    <n v="18"/>
    <n v="0.219512195121951"/>
    <n v="6"/>
    <n v="7.3170731707317097E-2"/>
    <n v="0"/>
    <n v="0"/>
    <n v="0"/>
    <n v="0"/>
    <n v="0"/>
    <n v="0"/>
    <n v="0"/>
    <n v="1.6545454545454501"/>
    <n v="55.000000000000149"/>
    <n v="0"/>
    <n v="0"/>
  </r>
  <r>
    <n v="2017"/>
    <x v="10"/>
    <x v="1"/>
    <s v="LATJU"/>
    <x v="69"/>
    <n v="219"/>
    <n v="85"/>
    <n v="6.1882352941176499"/>
    <n v="219"/>
    <n v="5.3059360730593603"/>
    <n v="6"/>
    <n v="2.7397260273972601E-2"/>
    <n v="51"/>
    <n v="1055.8550724637701"/>
    <n v="0.232876712328767"/>
    <n v="102"/>
    <n v="46.382352941176499"/>
    <n v="69"/>
    <n v="88.840579710144894"/>
    <n v="0"/>
    <n v="0"/>
    <n v="0"/>
    <n v="0"/>
    <n v="117"/>
    <n v="93.5555555555556"/>
    <n v="66"/>
    <n v="321.74242424242402"/>
    <n v="153"/>
    <n v="136.447368421053"/>
    <n v="0.69406392694063901"/>
    <n v="30"/>
    <n v="56.266666666666701"/>
    <n v="0.13698630136986301"/>
    <n v="37"/>
    <n v="0.560606060606061"/>
    <n v="14"/>
    <n v="0.21212121212121199"/>
    <n v="31"/>
    <n v="0.20394736842105299"/>
    <n v="12"/>
    <n v="7.8947368421052599E-2"/>
    <n v="4"/>
    <n v="1.8264840182648401E-2"/>
    <n v="1"/>
    <n v="4.5662100456621002E-3"/>
    <n v="0"/>
    <n v="0"/>
    <n v="3"/>
    <n v="1.7380952380952399"/>
    <n v="125.99999999999987"/>
    <n v="0"/>
    <n v="0"/>
  </r>
  <r>
    <n v="2017"/>
    <x v="10"/>
    <x v="1"/>
    <s v="BUITR"/>
    <x v="61"/>
    <n v="446"/>
    <n v="174"/>
    <n v="6.3793103448275899"/>
    <n v="446"/>
    <n v="6.4955156950672599"/>
    <n v="18"/>
    <n v="4.0358744394618798E-2"/>
    <n v="30"/>
    <n v="-132.54653937947501"/>
    <n v="6.7264573991031404E-2"/>
    <n v="387"/>
    <n v="26.051679586563299"/>
    <n v="144"/>
    <n v="99.2708333333333"/>
    <n v="0"/>
    <n v="0"/>
    <n v="0"/>
    <n v="0"/>
    <n v="127"/>
    <n v="129.44881889763801"/>
    <n v="255"/>
    <n v="362.90283400809699"/>
    <n v="191"/>
    <n v="258.61849710982699"/>
    <n v="0.38789237668161403"/>
    <n v="5"/>
    <n v="106"/>
    <n v="1.1210762331838601E-2"/>
    <n v="156"/>
    <n v="0.63157894736842102"/>
    <n v="56"/>
    <n v="0.22672064777327899"/>
    <n v="88"/>
    <n v="0.50867052023121395"/>
    <n v="19"/>
    <n v="0.109826589595376"/>
    <n v="7"/>
    <n v="1.5695067264574002E-2"/>
    <n v="2"/>
    <n v="4.4843049327354303E-3"/>
    <n v="0"/>
    <n v="0"/>
    <n v="10"/>
    <n v="2.7195121951219501"/>
    <n v="164.00000000000006"/>
    <n v="0"/>
    <n v="0"/>
  </r>
  <r>
    <n v="2017"/>
    <x v="10"/>
    <x v="1"/>
    <s v="HAMOM"/>
    <x v="72"/>
    <n v="254"/>
    <n v="143"/>
    <n v="5.8951048951049003"/>
    <n v="254"/>
    <n v="5.9094488188976397"/>
    <n v="6"/>
    <n v="2.3622047244094498E-2"/>
    <n v="13"/>
    <n v="-72.272357723577201"/>
    <n v="5.1181102362204703E-2"/>
    <n v="216"/>
    <n v="21.370370370370399"/>
    <n v="79"/>
    <n v="121.493670886076"/>
    <n v="0"/>
    <n v="0"/>
    <n v="0"/>
    <n v="0"/>
    <n v="109"/>
    <n v="121.48623853210999"/>
    <n v="124"/>
    <n v="322.78813559321998"/>
    <n v="130"/>
    <n v="197.53968253968301"/>
    <n v="0.49606299212598398"/>
    <n v="13"/>
    <n v="82.461538461538495"/>
    <n v="5.1181102362204703E-2"/>
    <n v="68"/>
    <n v="0.57627118644067798"/>
    <n v="23"/>
    <n v="0.194915254237288"/>
    <n v="30"/>
    <n v="0.238095238095238"/>
    <n v="9"/>
    <n v="7.1428571428571397E-2"/>
    <n v="2"/>
    <n v="7.8740157480314994E-3"/>
    <n v="1"/>
    <n v="3.9370078740157497E-3"/>
    <n v="0"/>
    <n v="0"/>
    <n v="3"/>
    <n v="2.6458333333333299"/>
    <n v="96.000000000000128"/>
    <n v="0"/>
    <n v="0"/>
  </r>
  <r>
    <n v="2017"/>
    <x v="10"/>
    <x v="1"/>
    <s v="KEEST"/>
    <x v="80"/>
    <n v="238"/>
    <n v="113"/>
    <n v="7.4336283185840699"/>
    <n v="238"/>
    <n v="6.0798319327731098"/>
    <n v="10"/>
    <n v="4.20168067226891E-2"/>
    <n v="9"/>
    <n v="189.34782608695701"/>
    <n v="3.78151260504202E-2"/>
    <n v="199"/>
    <n v="19.7286432160804"/>
    <n v="53"/>
    <n v="92.037735849056602"/>
    <n v="0"/>
    <n v="0"/>
    <n v="0"/>
    <n v="0"/>
    <n v="88"/>
    <n v="121.96590909090899"/>
    <n v="128"/>
    <n v="301.00787401574797"/>
    <n v="110"/>
    <n v="204.583333333333"/>
    <n v="0.45378151260504201"/>
    <n v="16"/>
    <n v="87.6875"/>
    <n v="6.7226890756302504E-2"/>
    <n v="63"/>
    <n v="0.49606299212598398"/>
    <n v="25"/>
    <n v="0.196850393700787"/>
    <n v="33"/>
    <n v="0.30555555555555602"/>
    <n v="10"/>
    <n v="9.2592592592592601E-2"/>
    <n v="1"/>
    <n v="4.20168067226891E-3"/>
    <n v="0"/>
    <n v="0"/>
    <n v="0"/>
    <n v="0"/>
    <n v="6"/>
    <n v="2.3564356435643599"/>
    <n v="100.99999999999986"/>
    <n v="0"/>
    <n v="0"/>
  </r>
  <r>
    <n v="2017"/>
    <x v="10"/>
    <x v="1"/>
    <s v="MCDCH"/>
    <x v="67"/>
    <n v="256"/>
    <n v="144"/>
    <n v="9.1875"/>
    <n v="256"/>
    <n v="8.52734375"/>
    <n v="10"/>
    <n v="3.90625E-2"/>
    <n v="16"/>
    <n v="44.3744855967078"/>
    <n v="6.25E-2"/>
    <n v="223"/>
    <n v="22.497757847533599"/>
    <n v="75"/>
    <n v="108.053333333333"/>
    <n v="0"/>
    <n v="0"/>
    <n v="0"/>
    <n v="0"/>
    <n v="82"/>
    <n v="90.585365853658502"/>
    <n v="150"/>
    <n v="331.06206896551703"/>
    <n v="106"/>
    <n v="167.25"/>
    <n v="0.40625"/>
    <n v="15"/>
    <n v="65.6666666666667"/>
    <n v="5.859375E-2"/>
    <n v="76"/>
    <n v="0.52413793103448303"/>
    <n v="25"/>
    <n v="0.17241379310344801"/>
    <n v="27"/>
    <n v="0.25961538461538503"/>
    <n v="6"/>
    <n v="5.7692307692307702E-2"/>
    <n v="3"/>
    <n v="1.171875E-2"/>
    <n v="0"/>
    <n v="0"/>
    <n v="0"/>
    <n v="0"/>
    <n v="5"/>
    <n v="2.2456140350877201"/>
    <n v="113.99999999999996"/>
    <n v="0"/>
    <n v="0"/>
  </r>
  <r>
    <n v="2017"/>
    <x v="10"/>
    <x v="1"/>
    <s v="LEMCH"/>
    <x v="90"/>
    <n v="103"/>
    <n v="55"/>
    <n v="5.7818181818181804"/>
    <n v="102"/>
    <n v="5.5588235294117601"/>
    <n v="2"/>
    <n v="1.9607843137254902E-2"/>
    <n v="7"/>
    <n v="-106.354166666667"/>
    <n v="6.7961165048543701E-2"/>
    <n v="83"/>
    <n v="10.277108433734901"/>
    <n v="19"/>
    <n v="180.63157894736801"/>
    <n v="0"/>
    <n v="0"/>
    <n v="0"/>
    <n v="0"/>
    <n v="38"/>
    <n v="79.210526315789494"/>
    <n v="55"/>
    <n v="278.11538461538498"/>
    <n v="47"/>
    <n v="118.217391304348"/>
    <n v="0.44660194174757301"/>
    <n v="12"/>
    <n v="52.9166666666667"/>
    <n v="0.116504854368932"/>
    <n v="25"/>
    <n v="0.480769230769231"/>
    <n v="12"/>
    <n v="0.230769230769231"/>
    <n v="13"/>
    <n v="0.282608695652174"/>
    <n v="4"/>
    <n v="8.6956521739130405E-2"/>
    <n v="1"/>
    <n v="9.7087378640776708E-3"/>
    <n v="0"/>
    <n v="0"/>
    <n v="1"/>
    <n v="0"/>
    <n v="0"/>
    <n v="2.4285714285714302"/>
    <n v="42.411764705882327"/>
    <n v="0"/>
    <n v="0"/>
  </r>
  <r>
    <n v="2017"/>
    <x v="10"/>
    <x v="1"/>
    <s v="HAAEV"/>
    <x v="75"/>
    <n v="217"/>
    <n v="79"/>
    <n v="5.1518987341772204"/>
    <n v="217"/>
    <n v="4.6175115207373301"/>
    <n v="0"/>
    <n v="0"/>
    <n v="46"/>
    <n v="975.317757009346"/>
    <n v="0.211981566820277"/>
    <n v="103"/>
    <n v="41.252427184466001"/>
    <n v="58"/>
    <n v="74.362068965517196"/>
    <n v="0"/>
    <n v="0"/>
    <n v="0"/>
    <n v="0"/>
    <n v="164"/>
    <n v="84.201219512195095"/>
    <n v="47"/>
    <n v="313.695652173913"/>
    <n v="170"/>
    <n v="106.941176470588"/>
    <n v="0.78341013824884798"/>
    <n v="47"/>
    <n v="54.702127659574501"/>
    <n v="0.216589861751152"/>
    <n v="29"/>
    <n v="0.63043478260869601"/>
    <n v="14"/>
    <n v="0.30434782608695699"/>
    <n v="35"/>
    <n v="0.20588235294117599"/>
    <n v="12"/>
    <n v="7.0588235294117604E-2"/>
    <n v="2"/>
    <n v="9.2165898617511503E-3"/>
    <n v="1"/>
    <n v="4.6082949308755804E-3"/>
    <n v="0"/>
    <n v="0"/>
    <n v="1"/>
    <n v="1.75"/>
    <n v="124"/>
    <n v="0"/>
    <n v="0"/>
  </r>
  <r>
    <n v="2017"/>
    <x v="10"/>
    <x v="1"/>
    <s v="CANDAI"/>
    <x v="74"/>
    <n v="192"/>
    <n v="55"/>
    <n v="5.7272727272727302"/>
    <n v="190"/>
    <n v="5.3684210526315796"/>
    <n v="2"/>
    <n v="1.05263157894737E-2"/>
    <n v="59"/>
    <n v="880.97093023255798"/>
    <n v="0.30729166666666702"/>
    <n v="65"/>
    <n v="51.123076923076901"/>
    <n v="59"/>
    <n v="72.423728813559293"/>
    <n v="21"/>
    <n v="158.23809523809501"/>
    <n v="21"/>
    <n v="110.428571428571"/>
    <n v="132"/>
    <n v="88.946969696969703"/>
    <n v="40"/>
    <n v="392.769230769231"/>
    <n v="150"/>
    <n v="133.51369863013699"/>
    <n v="0.76041666666666696"/>
    <n v="33"/>
    <n v="54.6666666666667"/>
    <n v="0.171875"/>
    <n v="23"/>
    <n v="0.58974358974358998"/>
    <n v="12"/>
    <n v="0.30769230769230799"/>
    <n v="24"/>
    <n v="0.164383561643836"/>
    <n v="6"/>
    <n v="4.1095890410958902E-2"/>
    <n v="2"/>
    <n v="1.0416666666666701E-2"/>
    <n v="0"/>
    <n v="0"/>
    <n v="2"/>
    <n v="0"/>
    <n v="5"/>
    <n v="1.84466019417476"/>
    <n v="104.08421052631563"/>
    <n v="0"/>
    <n v="0"/>
  </r>
  <r>
    <n v="2017"/>
    <x v="10"/>
    <x v="1"/>
    <s v="BURDES"/>
    <x v="79"/>
    <n v="176"/>
    <n v="42"/>
    <n v="5.6666666666666696"/>
    <n v="176"/>
    <n v="4.4886363636363598"/>
    <n v="11"/>
    <n v="6.25E-2"/>
    <n v="44"/>
    <n v="1484.14705882353"/>
    <n v="0.25"/>
    <n v="101"/>
    <n v="24.980198019802"/>
    <n v="42"/>
    <n v="73.357142857142904"/>
    <n v="0"/>
    <n v="0"/>
    <n v="0"/>
    <n v="0"/>
    <n v="110"/>
    <n v="92.545454545454504"/>
    <n v="34"/>
    <n v="349.11764705882399"/>
    <n v="142"/>
    <n v="125.136690647482"/>
    <n v="0.78977272727272696"/>
    <n v="31"/>
    <n v="79"/>
    <n v="0.17613636363636401"/>
    <n v="24"/>
    <n v="0.70588235294117696"/>
    <n v="7"/>
    <n v="0.20588235294117599"/>
    <n v="25"/>
    <n v="0.17985611510791399"/>
    <n v="14"/>
    <n v="0.100719424460432"/>
    <n v="1"/>
    <n v="5.6818181818181802E-3"/>
    <n v="0"/>
    <n v="0"/>
    <n v="0"/>
    <n v="0"/>
    <n v="1"/>
    <n v="1.8333333333333299"/>
    <n v="96.000000000000185"/>
    <n v="0"/>
    <n v="0"/>
  </r>
  <r>
    <n v="2017"/>
    <x v="10"/>
    <x v="1"/>
    <s v="MEEMAR"/>
    <x v="81"/>
    <n v="236"/>
    <n v="80"/>
    <n v="3.8"/>
    <n v="235"/>
    <n v="4.3617021276595702"/>
    <n v="4"/>
    <n v="1.7021276595744698E-2"/>
    <n v="67"/>
    <n v="1175.0588235294099"/>
    <n v="0.28389830508474601"/>
    <n v="119"/>
    <n v="23.4789915966387"/>
    <n v="54"/>
    <n v="40.129629629629598"/>
    <n v="0"/>
    <n v="0"/>
    <n v="0"/>
    <n v="0"/>
    <n v="193"/>
    <n v="86.720207253886002"/>
    <n v="33"/>
    <n v="340.45454545454498"/>
    <n v="203"/>
    <n v="113.227722772277"/>
    <n v="0.855932203389831"/>
    <n v="59"/>
    <n v="70.610169491525397"/>
    <n v="0.25"/>
    <n v="17"/>
    <n v="0.51515151515151503"/>
    <n v="3"/>
    <n v="9.0909090909090898E-2"/>
    <n v="39"/>
    <n v="0.19306930693069299"/>
    <n v="12"/>
    <n v="5.9405940594059403E-2"/>
    <n v="3"/>
    <n v="1.27118644067797E-2"/>
    <n v="0"/>
    <n v="0"/>
    <n v="0"/>
    <n v="0"/>
    <n v="2"/>
    <n v="1.74814814814815"/>
    <n v="134.99999999999986"/>
    <n v="0"/>
    <n v="0"/>
  </r>
  <r>
    <n v="2017"/>
    <x v="10"/>
    <x v="1"/>
    <s v="PERAN2"/>
    <x v="374"/>
    <n v="1"/>
    <n v="0"/>
    <n v="0"/>
    <n v="1"/>
    <n v="1"/>
    <n v="0"/>
    <n v="0"/>
    <n v="0"/>
    <n v="231"/>
    <n v="0"/>
    <n v="1"/>
    <n v="23"/>
    <n v="0"/>
    <n v="0"/>
    <n v="0"/>
    <n v="0"/>
    <n v="0"/>
    <n v="0"/>
    <n v="1"/>
    <n v="27"/>
    <n v="0"/>
    <n v="0"/>
    <n v="1"/>
    <n v="266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10"/>
    <x v="1"/>
    <s v="STUAN"/>
    <x v="64"/>
    <n v="472"/>
    <n v="196"/>
    <n v="4.4591836734693899"/>
    <n v="472"/>
    <n v="4.33686440677966"/>
    <n v="22"/>
    <n v="4.6610169491525397E-2"/>
    <n v="334"/>
    <n v="2928.2666666666701"/>
    <n v="0.70762711864406802"/>
    <n v="439"/>
    <n v="17.2255125284738"/>
    <n v="166"/>
    <n v="99.662650602409599"/>
    <n v="0"/>
    <n v="0"/>
    <n v="0"/>
    <n v="0"/>
    <n v="189"/>
    <n v="114.804232804233"/>
    <n v="246"/>
    <n v="318.69958847736598"/>
    <n v="226"/>
    <n v="176.36792452830201"/>
    <n v="0.44915254237288099"/>
    <n v="13"/>
    <n v="114.153846153846"/>
    <n v="2.75423728813559E-2"/>
    <n v="156"/>
    <n v="0.64197530864197505"/>
    <n v="62"/>
    <n v="0.25514403292181098"/>
    <n v="73"/>
    <n v="0.34433962264150902"/>
    <n v="29"/>
    <n v="0.13679245283018901"/>
    <n v="6"/>
    <n v="1.27118644067797E-2"/>
    <n v="2"/>
    <n v="4.2372881355932203E-3"/>
    <n v="0"/>
    <n v="0"/>
    <n v="10"/>
    <n v="2.8780487804877999"/>
    <n v="164.00000000000028"/>
    <n v="0"/>
    <n v="0"/>
  </r>
  <r>
    <n v="2017"/>
    <x v="10"/>
    <x v="1"/>
    <s v="ABRVA"/>
    <x v="71"/>
    <n v="213"/>
    <n v="53"/>
    <n v="5.0754716981132102"/>
    <n v="213"/>
    <n v="4.5352112676056304"/>
    <n v="9"/>
    <n v="4.2253521126760597E-2"/>
    <n v="134"/>
    <n v="2784.0208333333298"/>
    <n v="0.62910798122065703"/>
    <n v="39"/>
    <n v="57.846153846153797"/>
    <n v="64"/>
    <n v="63.25"/>
    <n v="15"/>
    <n v="119.066666666667"/>
    <n v="15"/>
    <n v="81.8"/>
    <n v="188"/>
    <n v="105.547872340426"/>
    <n v="15"/>
    <n v="352.066666666667"/>
    <n v="198"/>
    <n v="134.72081218274101"/>
    <n v="0.92488262910798102"/>
    <n v="37"/>
    <n v="56.837837837837803"/>
    <n v="0.17370892018779299"/>
    <n v="11"/>
    <n v="0.73333333333333295"/>
    <n v="5"/>
    <n v="0.33333333333333298"/>
    <n v="61"/>
    <n v="0.30964467005076102"/>
    <n v="11"/>
    <n v="5.5837563451776699E-2"/>
    <n v="9"/>
    <n v="4.2253521126760597E-2"/>
    <n v="0"/>
    <n v="0"/>
    <n v="0"/>
    <n v="0"/>
    <n v="2"/>
    <n v="2.0094339622641502"/>
    <n v="106.00000000000004"/>
    <n v="0"/>
    <n v="0"/>
  </r>
  <r>
    <n v="2017"/>
    <x v="10"/>
    <x v="1"/>
    <s v="YUDMA"/>
    <x v="82"/>
    <n v="219"/>
    <n v="91"/>
    <n v="4.6373626373626404"/>
    <n v="219"/>
    <n v="4.7671232876712297"/>
    <n v="8"/>
    <n v="3.6529680365296802E-2"/>
    <n v="104"/>
    <n v="1251.45882352941"/>
    <n v="0.47488584474885798"/>
    <n v="110"/>
    <n v="23.527272727272699"/>
    <n v="40"/>
    <n v="107.72499999999999"/>
    <n v="21"/>
    <n v="222.61904761904799"/>
    <n v="11"/>
    <n v="85.727272727272705"/>
    <n v="154"/>
    <n v="157.58441558441601"/>
    <n v="34"/>
    <n v="344.02941176470603"/>
    <n v="185"/>
    <n v="135.95675675675699"/>
    <n v="0.84474885844748904"/>
    <n v="50"/>
    <n v="95.6"/>
    <n v="0.22831050228310501"/>
    <n v="20"/>
    <n v="0.58823529411764697"/>
    <n v="9"/>
    <n v="0.26470588235294101"/>
    <n v="53"/>
    <n v="0.286486486486487"/>
    <n v="17"/>
    <n v="9.1891891891891897E-2"/>
    <n v="7"/>
    <n v="3.1963470319634701E-2"/>
    <n v="1"/>
    <n v="4.5662100456621002E-3"/>
    <n v="0"/>
    <n v="0"/>
    <n v="2"/>
    <n v="1.9553571428571399"/>
    <n v="112.00000000000017"/>
    <n v="15"/>
    <n v="10.0714285714286"/>
  </r>
  <r>
    <n v="2017"/>
    <x v="10"/>
    <x v="1"/>
    <s v="ZALJO"/>
    <x v="77"/>
    <n v="170"/>
    <n v="102"/>
    <n v="10.3039215686275"/>
    <n v="170"/>
    <n v="8.5294117647058805"/>
    <n v="8"/>
    <n v="4.7058823529411799E-2"/>
    <n v="87"/>
    <n v="2912.33544303797"/>
    <n v="0.51176470588235301"/>
    <n v="153"/>
    <n v="22.5490196078431"/>
    <n v="48"/>
    <n v="110.1875"/>
    <n v="0"/>
    <n v="0"/>
    <n v="0"/>
    <n v="0"/>
    <n v="1"/>
    <n v="84"/>
    <n v="95"/>
    <n v="323.195652173913"/>
    <n v="75"/>
    <n v="207.07042253521101"/>
    <n v="0.41764705882352898"/>
    <n v="6"/>
    <n v="108.833333333333"/>
    <n v="3.5294117647058802E-2"/>
    <n v="62"/>
    <n v="0.67391304347826098"/>
    <n v="25"/>
    <n v="0.27173913043478298"/>
    <n v="20"/>
    <n v="0.28169014084506999"/>
    <n v="4"/>
    <n v="5.63380281690141E-2"/>
    <n v="0"/>
    <n v="0"/>
    <n v="0"/>
    <n v="0"/>
    <n v="0"/>
    <n v="0"/>
    <n v="5"/>
    <n v="2.2972972972973"/>
    <n v="73.999999999999915"/>
    <n v="0"/>
    <n v="0"/>
  </r>
  <r>
    <n v="2017"/>
    <x v="10"/>
    <x v="1"/>
    <s v="PERPE1"/>
    <x v="341"/>
    <n v="246"/>
    <n v="127"/>
    <n v="6.8661417322834604"/>
    <n v="246"/>
    <n v="6.8089430894308904"/>
    <n v="0"/>
    <n v="0"/>
    <n v="12"/>
    <n v="109.14406779661"/>
    <n v="4.8780487804878002E-2"/>
    <n v="184"/>
    <n v="27.413043478260899"/>
    <n v="59"/>
    <n v="110.915254237288"/>
    <n v="1"/>
    <n v="42"/>
    <n v="1"/>
    <n v="278"/>
    <n v="119"/>
    <n v="99.739495798319297"/>
    <n v="102"/>
    <n v="325.62626262626299"/>
    <n v="144"/>
    <n v="158.53146853146899"/>
    <n v="0.58130081300812997"/>
    <n v="12"/>
    <n v="73.25"/>
    <n v="4.8780487804878002E-2"/>
    <n v="60"/>
    <n v="0.60606060606060597"/>
    <n v="22"/>
    <n v="0.22222222222222199"/>
    <n v="32"/>
    <n v="0.223776223776224"/>
    <n v="8"/>
    <n v="5.5944055944056E-2"/>
    <n v="2"/>
    <n v="8.1300813008130107E-3"/>
    <n v="0"/>
    <n v="0"/>
    <n v="0"/>
    <n v="0"/>
    <n v="3"/>
    <n v="2.2363636363636399"/>
    <n v="109.99999999999983"/>
    <n v="0"/>
    <n v="0"/>
  </r>
  <r>
    <n v="2017"/>
    <x v="10"/>
    <x v="1"/>
    <s v="ABREL"/>
    <x v="24"/>
    <n v="210"/>
    <n v="94"/>
    <n v="10.6702127659574"/>
    <n v="209"/>
    <n v="7.3971291866028697"/>
    <n v="8"/>
    <n v="3.82775119617225E-2"/>
    <n v="77"/>
    <n v="1096.1337209302301"/>
    <n v="0.36666666666666697"/>
    <n v="176"/>
    <n v="22.698863636363601"/>
    <n v="58"/>
    <n v="117.568965517241"/>
    <n v="1"/>
    <n v="8"/>
    <n v="1"/>
    <n v="11"/>
    <n v="39"/>
    <n v="96.948717948717899"/>
    <n v="100"/>
    <n v="350.98989898989902"/>
    <n v="110"/>
    <n v="184.41284403669701"/>
    <n v="0.51904761904761898"/>
    <n v="13"/>
    <n v="28.307692307692299"/>
    <n v="6.19047619047619E-2"/>
    <n v="53"/>
    <n v="0.53535353535353503"/>
    <n v="21"/>
    <n v="0.21212121212121199"/>
    <n v="32"/>
    <n v="0.293577981651376"/>
    <n v="5"/>
    <n v="4.5871559633027498E-2"/>
    <n v="4"/>
    <n v="1.9047619047619001E-2"/>
    <n v="0"/>
    <n v="0"/>
    <n v="0"/>
    <n v="0"/>
    <n v="1"/>
    <n v="2.1212121212121202"/>
    <n v="99.000000000000043"/>
    <n v="1"/>
    <n v="0"/>
  </r>
  <r>
    <n v="2017"/>
    <x v="10"/>
    <x v="1"/>
    <s v="CUPAI"/>
    <x v="375"/>
    <n v="13"/>
    <n v="10"/>
    <n v="5.5"/>
    <n v="13"/>
    <n v="9.2307692307692299"/>
    <n v="0"/>
    <n v="0"/>
    <n v="0"/>
    <n v="25.230769230769202"/>
    <n v="0"/>
    <n v="13"/>
    <n v="10.615384615384601"/>
    <n v="1"/>
    <n v="266"/>
    <n v="1"/>
    <n v="129"/>
    <n v="1"/>
    <n v="44"/>
    <n v="0"/>
    <n v="0"/>
    <n v="9"/>
    <n v="367.11111111111097"/>
    <n v="4"/>
    <n v="174.75"/>
    <n v="0.30769230769230799"/>
    <n v="1"/>
    <n v="131"/>
    <n v="7.69230769230769E-2"/>
    <n v="7"/>
    <n v="0.77777777777777801"/>
    <n v="2"/>
    <n v="0.22222222222222199"/>
    <n v="1"/>
    <n v="0.25"/>
    <n v="0"/>
    <n v="0"/>
    <n v="0"/>
    <n v="0"/>
    <n v="0"/>
    <n v="0"/>
    <n v="0"/>
    <n v="0"/>
    <n v="0"/>
    <n v="2.6"/>
    <n v="5"/>
    <n v="0"/>
    <n v="0"/>
  </r>
  <r>
    <n v="2017"/>
    <x v="10"/>
    <x v="1"/>
    <s v="ROUMA"/>
    <x v="326"/>
    <n v="283"/>
    <n v="126"/>
    <n v="5.1825396825396801"/>
    <n v="283"/>
    <n v="4.9187279151943502"/>
    <n v="12"/>
    <n v="4.2402826855123699E-2"/>
    <n v="30"/>
    <n v="-17.421259842519699"/>
    <n v="0.106007067137809"/>
    <n v="182"/>
    <n v="18.054945054945101"/>
    <n v="48"/>
    <n v="77.75"/>
    <n v="4"/>
    <n v="81.25"/>
    <n v="4"/>
    <n v="68.25"/>
    <n v="72"/>
    <n v="61.9444444444444"/>
    <n v="122"/>
    <n v="283.14529914529902"/>
    <n v="161"/>
    <n v="111.295597484277"/>
    <n v="0.56183745583038902"/>
    <n v="45"/>
    <n v="47.466666666666697"/>
    <n v="0.15901060070671399"/>
    <n v="64"/>
    <n v="0.54700854700854695"/>
    <n v="32"/>
    <n v="0.27350427350427398"/>
    <n v="38"/>
    <n v="0.23899371069182401"/>
    <n v="7"/>
    <n v="4.40251572327044E-2"/>
    <n v="1"/>
    <n v="3.53356890459364E-3"/>
    <n v="0"/>
    <n v="0"/>
    <n v="0"/>
    <n v="0"/>
    <n v="1"/>
    <n v="2.5495495495495502"/>
    <n v="110.99999999999997"/>
    <n v="2"/>
    <n v="0"/>
  </r>
  <r>
    <n v="2017"/>
    <x v="10"/>
    <x v="1"/>
    <s v="MARDO2"/>
    <x v="172"/>
    <n v="58"/>
    <n v="29"/>
    <n v="6.68965517241379"/>
    <n v="58"/>
    <n v="5.3275862068965498"/>
    <n v="2"/>
    <n v="3.4482758620689703E-2"/>
    <n v="5"/>
    <n v="343.622641509434"/>
    <n v="8.6206896551724102E-2"/>
    <n v="54"/>
    <n v="25.1666666666667"/>
    <n v="21"/>
    <n v="87.619047619047606"/>
    <n v="6"/>
    <n v="205.5"/>
    <n v="5"/>
    <n v="37.6"/>
    <n v="27"/>
    <n v="92.259259259259295"/>
    <n v="24"/>
    <n v="292.29166666666703"/>
    <n v="34"/>
    <n v="123.91176470588201"/>
    <n v="0.58620689655172398"/>
    <n v="5"/>
    <n v="70"/>
    <n v="8.6206896551724102E-2"/>
    <n v="17"/>
    <n v="0.70833333333333304"/>
    <n v="7"/>
    <n v="0.29166666666666702"/>
    <n v="7"/>
    <n v="0.20588235294117599"/>
    <n v="4"/>
    <n v="0.11764705882352899"/>
    <n v="1"/>
    <n v="1.72413793103448E-2"/>
    <n v="0"/>
    <n v="0"/>
    <n v="0"/>
    <n v="0"/>
    <n v="2"/>
    <n v="1.93333333333333"/>
    <n v="30.00000000000005"/>
    <n v="6"/>
    <n v="93"/>
  </r>
  <r>
    <n v="2017"/>
    <x v="10"/>
    <x v="2"/>
    <s v="GREND"/>
    <x v="62"/>
    <n v="28"/>
    <n v="28"/>
    <n v="1.1071428571428601"/>
    <n v="28"/>
    <n v="2.03571428571429"/>
    <n v="0"/>
    <n v="0"/>
    <n v="0"/>
    <n v="5.03571428571429"/>
    <n v="0"/>
    <n v="21"/>
    <n v="9.5714285714285694"/>
    <n v="2"/>
    <n v="7.5"/>
    <n v="0"/>
    <n v="0"/>
    <n v="0"/>
    <n v="0"/>
    <n v="28"/>
    <n v="43.178571428571402"/>
    <n v="0"/>
    <n v="0"/>
    <n v="28"/>
    <n v="57.5"/>
    <n v="1"/>
    <n v="9"/>
    <n v="48.1111111111111"/>
    <n v="0.32142857142857101"/>
    <n v="0"/>
    <n v="0"/>
    <n v="0"/>
    <n v="0"/>
    <n v="5"/>
    <n v="0.17857142857142899"/>
    <n v="2"/>
    <n v="7.1428571428571397E-2"/>
    <n v="1"/>
    <n v="3.5714285714285698E-2"/>
    <n v="0"/>
    <n v="0"/>
    <n v="0"/>
    <n v="0"/>
    <n v="0"/>
    <n v="1.3333333333333299"/>
    <n v="21.000000000000053"/>
    <n v="0"/>
    <n v="0"/>
  </r>
  <r>
    <n v="2017"/>
    <x v="10"/>
    <x v="2"/>
    <s v="STCDO"/>
    <x v="101"/>
    <n v="46"/>
    <n v="46"/>
    <n v="1.9130434782608701"/>
    <n v="46"/>
    <n v="2.8695652173913002"/>
    <n v="0"/>
    <n v="0"/>
    <n v="2"/>
    <n v="8.6363636363636402"/>
    <n v="4.3478260869565202E-2"/>
    <n v="40"/>
    <n v="13.275"/>
    <n v="6"/>
    <n v="25.3333333333333"/>
    <n v="0"/>
    <n v="0"/>
    <n v="0"/>
    <n v="0"/>
    <n v="44"/>
    <n v="52.090909090909101"/>
    <n v="0"/>
    <n v="0"/>
    <n v="46"/>
    <n v="68.891304347826093"/>
    <n v="1"/>
    <n v="19"/>
    <n v="55.789473684210499"/>
    <n v="0.41304347826087001"/>
    <n v="0"/>
    <n v="0"/>
    <n v="0"/>
    <n v="0"/>
    <n v="6"/>
    <n v="0.13043478260869601"/>
    <n v="2"/>
    <n v="4.3478260869565202E-2"/>
    <n v="0"/>
    <n v="0"/>
    <n v="0"/>
    <n v="0"/>
    <n v="0"/>
    <n v="0"/>
    <n v="0"/>
    <n v="1.4375"/>
    <n v="32"/>
    <n v="0"/>
    <n v="0"/>
  </r>
  <r>
    <n v="2017"/>
    <x v="10"/>
    <x v="2"/>
    <s v="GREFR"/>
    <x v="99"/>
    <n v="74"/>
    <n v="72"/>
    <n v="3.9444444444444402"/>
    <n v="74"/>
    <n v="5.0270270270270299"/>
    <n v="0"/>
    <n v="0"/>
    <n v="9"/>
    <n v="255.227272727273"/>
    <n v="0.121621621621622"/>
    <n v="58"/>
    <n v="16.724137931034502"/>
    <n v="11"/>
    <n v="37.727272727272698"/>
    <n v="0"/>
    <n v="0"/>
    <n v="0"/>
    <n v="0"/>
    <n v="63"/>
    <n v="75.095238095238102"/>
    <n v="1"/>
    <n v="210"/>
    <n v="73"/>
    <n v="93.0416666666667"/>
    <n v="0.97297297297297303"/>
    <n v="26"/>
    <n v="59.730769230769198"/>
    <n v="0.35135135135135098"/>
    <n v="1"/>
    <n v="1"/>
    <n v="0"/>
    <n v="0"/>
    <n v="17"/>
    <n v="0.23611111111111099"/>
    <n v="2"/>
    <n v="2.7777777777777801E-2"/>
    <n v="0"/>
    <n v="0"/>
    <n v="0"/>
    <n v="0"/>
    <n v="0"/>
    <n v="0"/>
    <n v="0"/>
    <n v="1.3454545454545499"/>
    <n v="54.999999999999815"/>
    <n v="0"/>
    <n v="0"/>
  </r>
  <r>
    <n v="2017"/>
    <x v="10"/>
    <x v="2"/>
    <s v="REDDA"/>
    <x v="96"/>
    <n v="80"/>
    <n v="78"/>
    <n v="5.4358974358974397"/>
    <n v="80"/>
    <n v="6.5250000000000004"/>
    <n v="2"/>
    <n v="2.5000000000000001E-2"/>
    <n v="16"/>
    <n v="752.59722222222194"/>
    <n v="0.2"/>
    <n v="59"/>
    <n v="22.881355932203402"/>
    <n v="10"/>
    <n v="25.3"/>
    <n v="0"/>
    <n v="0"/>
    <n v="0"/>
    <n v="0"/>
    <n v="58"/>
    <n v="71.965517241379303"/>
    <n v="2"/>
    <n v="251.5"/>
    <n v="78"/>
    <n v="98.1666666666667"/>
    <n v="0.97499999999999998"/>
    <n v="36"/>
    <n v="70.8055555555556"/>
    <n v="0.45"/>
    <n v="1"/>
    <n v="0.5"/>
    <n v="0"/>
    <n v="0"/>
    <n v="18"/>
    <n v="0.230769230769231"/>
    <n v="3"/>
    <n v="3.8461538461538498E-2"/>
    <n v="2"/>
    <n v="2.5000000000000001E-2"/>
    <n v="0"/>
    <n v="0"/>
    <n v="0"/>
    <n v="0"/>
    <n v="0"/>
    <n v="1.40350877192982"/>
    <n v="57.000000000000185"/>
    <n v="0"/>
    <n v="0"/>
  </r>
  <r>
    <n v="2017"/>
    <x v="10"/>
    <x v="2"/>
    <s v="POECH"/>
    <x v="100"/>
    <n v="69"/>
    <n v="68"/>
    <n v="3.2941176470588198"/>
    <n v="69"/>
    <n v="4.27536231884058"/>
    <n v="0"/>
    <n v="0"/>
    <n v="3"/>
    <n v="326.79104477611901"/>
    <n v="4.3478260869565202E-2"/>
    <n v="59"/>
    <n v="10.864406779661"/>
    <n v="12"/>
    <n v="14.75"/>
    <n v="0"/>
    <n v="0"/>
    <n v="0"/>
    <n v="0"/>
    <n v="53"/>
    <n v="39.245283018867902"/>
    <n v="0"/>
    <n v="0"/>
    <n v="69"/>
    <n v="70.705882352941202"/>
    <n v="0.98550724637681197"/>
    <n v="36"/>
    <n v="45.1111111111111"/>
    <n v="0.52173913043478304"/>
    <n v="0"/>
    <n v="0"/>
    <n v="0"/>
    <n v="0"/>
    <n v="18"/>
    <n v="0.26470588235294101"/>
    <n v="1"/>
    <n v="1.4705882352941201E-2"/>
    <n v="3"/>
    <n v="4.3478260869565202E-2"/>
    <n v="0"/>
    <n v="0"/>
    <n v="0"/>
    <n v="0"/>
    <n v="1"/>
    <n v="1.38"/>
    <n v="50.000000000000007"/>
    <n v="1"/>
    <n v="0"/>
  </r>
  <r>
    <n v="2017"/>
    <x v="10"/>
    <x v="2"/>
    <s v="FISJA"/>
    <x v="95"/>
    <n v="92"/>
    <n v="74"/>
    <n v="1.0405405405405399"/>
    <n v="92"/>
    <n v="1.60869565217391"/>
    <n v="0"/>
    <n v="0"/>
    <n v="2"/>
    <n v="476.91111111111098"/>
    <n v="2.1739130434782601E-2"/>
    <n v="80"/>
    <n v="14"/>
    <n v="12"/>
    <n v="39.6666666666667"/>
    <n v="2"/>
    <n v="164"/>
    <n v="2"/>
    <n v="16.5"/>
    <n v="84"/>
    <n v="68.0833333333333"/>
    <n v="2"/>
    <n v="261.5"/>
    <n v="90"/>
    <n v="83.955555555555506"/>
    <n v="0.97826086956521696"/>
    <n v="35"/>
    <n v="60.285714285714299"/>
    <n v="0.38043478260869601"/>
    <n v="1"/>
    <n v="0.5"/>
    <n v="0"/>
    <n v="0"/>
    <n v="20"/>
    <n v="0.22222222222222199"/>
    <n v="6"/>
    <n v="6.6666666666666693E-2"/>
    <n v="0"/>
    <n v="0"/>
    <n v="0"/>
    <n v="0"/>
    <n v="0"/>
    <n v="0"/>
    <n v="4"/>
    <n v="1.5333333333333301"/>
    <n v="60.000000000000128"/>
    <n v="2"/>
    <n v="3"/>
  </r>
  <r>
    <n v="2017"/>
    <x v="10"/>
    <x v="3"/>
    <s v="FOWDA"/>
    <x v="89"/>
    <n v="230"/>
    <n v="225"/>
    <n v="4.0622222222222204"/>
    <n v="230"/>
    <n v="4.9956521739130402"/>
    <n v="4"/>
    <n v="1.7391304347826101E-2"/>
    <n v="6"/>
    <n v="128.29777777777801"/>
    <n v="2.6086956521739101E-2"/>
    <n v="166"/>
    <n v="15.391566265060201"/>
    <n v="16"/>
    <n v="52.75"/>
    <n v="0"/>
    <n v="0"/>
    <n v="0"/>
    <n v="0"/>
    <n v="195"/>
    <n v="49.374358974358998"/>
    <n v="17"/>
    <n v="223.4"/>
    <n v="213"/>
    <n v="68.260663507109001"/>
    <n v="0.91739130434782601"/>
    <n v="61"/>
    <n v="41.557377049180303"/>
    <n v="0.26521739130434802"/>
    <n v="12"/>
    <n v="0.8"/>
    <n v="6"/>
    <n v="0.4"/>
    <n v="44"/>
    <n v="0.208530805687204"/>
    <n v="2"/>
    <n v="9.4786729857819895E-3"/>
    <n v="0"/>
    <n v="0"/>
    <n v="0"/>
    <n v="0"/>
    <n v="0"/>
    <n v="0"/>
    <n v="1"/>
    <n v="1.9827586206896599"/>
    <n v="115.99999999999972"/>
    <n v="0"/>
    <n v="0"/>
  </r>
  <r>
    <n v="2017"/>
    <x v="10"/>
    <x v="3"/>
    <s v="TULDA"/>
    <x v="106"/>
    <n v="19"/>
    <n v="18"/>
    <n v="1.7777777777777799"/>
    <n v="19"/>
    <n v="2.7894736842105301"/>
    <n v="0"/>
    <n v="0"/>
    <n v="2"/>
    <n v="129.88235294117601"/>
    <n v="0.105263157894737"/>
    <n v="17"/>
    <n v="7.5294117647058796"/>
    <n v="3"/>
    <n v="20"/>
    <n v="0"/>
    <n v="0"/>
    <n v="0"/>
    <n v="0"/>
    <n v="16"/>
    <n v="72.3125"/>
    <n v="0"/>
    <n v="0"/>
    <n v="19"/>
    <n v="87"/>
    <n v="0.94736842105263197"/>
    <n v="2"/>
    <n v="86.5"/>
    <n v="0.105263157894737"/>
    <n v="0"/>
    <n v="0"/>
    <n v="0"/>
    <n v="0"/>
    <n v="6"/>
    <n v="0.33333333333333298"/>
    <n v="1"/>
    <n v="5.5555555555555601E-2"/>
    <n v="0"/>
    <n v="0"/>
    <n v="0"/>
    <n v="0"/>
    <n v="0"/>
    <n v="0"/>
    <n v="0"/>
    <n v="1.72727272727273"/>
    <n v="10.999999999999982"/>
    <n v="0"/>
    <n v="0"/>
  </r>
  <r>
    <n v="2017"/>
    <x v="10"/>
    <x v="3"/>
    <s v="POECH"/>
    <x v="100"/>
    <n v="12"/>
    <n v="12"/>
    <n v="2.0833333333333299"/>
    <n v="12"/>
    <n v="3.1666666666666701"/>
    <n v="0"/>
    <n v="0"/>
    <n v="1"/>
    <n v="167.727272727273"/>
    <n v="8.3333333333333301E-2"/>
    <n v="9"/>
    <n v="5.7777777777777803"/>
    <n v="1"/>
    <n v="9"/>
    <n v="3"/>
    <n v="92.6666666666667"/>
    <n v="3"/>
    <n v="36.6666666666667"/>
    <n v="7"/>
    <n v="42.142857142857103"/>
    <n v="3"/>
    <n v="276.33333333333297"/>
    <n v="9"/>
    <n v="91.7777777777778"/>
    <n v="0.75"/>
    <n v="4"/>
    <n v="32.75"/>
    <n v="0.33333333333333298"/>
    <n v="3"/>
    <n v="1"/>
    <n v="1"/>
    <n v="0.33333333333333298"/>
    <n v="1"/>
    <n v="0.11111111111111099"/>
    <n v="0"/>
    <n v="0"/>
    <n v="0"/>
    <n v="0"/>
    <n v="0"/>
    <n v="0"/>
    <n v="0"/>
    <n v="0"/>
    <n v="0"/>
    <n v="1.71428571428571"/>
    <n v="7.0000000000000178"/>
    <n v="4"/>
    <n v="0"/>
  </r>
  <r>
    <n v="2017"/>
    <x v="10"/>
    <x v="3"/>
    <s v="FELAN"/>
    <x v="103"/>
    <n v="50"/>
    <n v="46"/>
    <n v="2.9347826086956501"/>
    <n v="50"/>
    <n v="4"/>
    <n v="0"/>
    <n v="0"/>
    <n v="4"/>
    <n v="374.8125"/>
    <n v="0.08"/>
    <n v="40"/>
    <n v="14.925000000000001"/>
    <n v="8"/>
    <n v="35.625"/>
    <n v="4"/>
    <n v="109.25"/>
    <n v="4"/>
    <n v="18"/>
    <n v="43"/>
    <n v="52.8139534883721"/>
    <n v="4"/>
    <n v="207.5"/>
    <n v="46"/>
    <n v="70.7173913043478"/>
    <n v="0.92"/>
    <n v="11"/>
    <n v="40.727272727272698"/>
    <n v="0.22"/>
    <n v="1"/>
    <n v="0.25"/>
    <n v="0"/>
    <n v="0"/>
    <n v="9"/>
    <n v="0.19565217391304399"/>
    <n v="0"/>
    <n v="0"/>
    <n v="0"/>
    <n v="0"/>
    <n v="0"/>
    <n v="0"/>
    <n v="0"/>
    <n v="0"/>
    <n v="2"/>
    <n v="1.2820512820512799"/>
    <n v="39.000000000000064"/>
    <n v="3"/>
    <n v="2"/>
  </r>
  <r>
    <n v="2017"/>
    <x v="10"/>
    <x v="3"/>
    <s v="LEMCH"/>
    <x v="90"/>
    <n v="33"/>
    <n v="30"/>
    <n v="2.8333333333333299"/>
    <n v="32"/>
    <n v="3.3125"/>
    <n v="0"/>
    <n v="0"/>
    <n v="0"/>
    <n v="-16.696969696969699"/>
    <n v="0"/>
    <n v="27"/>
    <n v="4.5555555555555598"/>
    <n v="4"/>
    <n v="39.75"/>
    <n v="0"/>
    <n v="0"/>
    <n v="0"/>
    <n v="0"/>
    <n v="28"/>
    <n v="58.642857142857103"/>
    <n v="4"/>
    <n v="198"/>
    <n v="28"/>
    <n v="69.678571428571402"/>
    <n v="0.84848484848484895"/>
    <n v="5"/>
    <n v="20.399999999999999"/>
    <n v="0.15151515151515199"/>
    <n v="2"/>
    <n v="0.5"/>
    <n v="2"/>
    <n v="0.5"/>
    <n v="8"/>
    <n v="0.28571428571428598"/>
    <n v="0"/>
    <n v="0"/>
    <n v="1"/>
    <n v="3.03030303030303E-2"/>
    <n v="0"/>
    <n v="0"/>
    <n v="1"/>
    <n v="0"/>
    <n v="0"/>
    <n v="1.68421052631579"/>
    <n v="19.593749999999993"/>
    <n v="0"/>
    <n v="0"/>
  </r>
  <r>
    <n v="2017"/>
    <x v="10"/>
    <x v="3"/>
    <s v="GONJO2"/>
    <x v="102"/>
    <n v="23"/>
    <n v="22"/>
    <n v="7.5909090909090899"/>
    <n v="23"/>
    <n v="8.1304347826087007"/>
    <n v="0"/>
    <n v="0"/>
    <n v="2"/>
    <n v="245.47619047619"/>
    <n v="8.6956521739130405E-2"/>
    <n v="20"/>
    <n v="20"/>
    <n v="8"/>
    <n v="38"/>
    <n v="1"/>
    <n v="99"/>
    <n v="1"/>
    <n v="30"/>
    <n v="15"/>
    <n v="72.133333333333297"/>
    <n v="2"/>
    <n v="260"/>
    <n v="21"/>
    <n v="91.142857142857096"/>
    <n v="0.91304347826086996"/>
    <n v="4"/>
    <n v="61"/>
    <n v="0.173913043478261"/>
    <n v="1"/>
    <n v="0.5"/>
    <n v="0"/>
    <n v="0"/>
    <n v="4"/>
    <n v="0.19047619047618999"/>
    <n v="3"/>
    <n v="0.14285714285714299"/>
    <n v="0"/>
    <n v="0"/>
    <n v="0"/>
    <n v="0"/>
    <n v="0"/>
    <n v="0"/>
    <n v="0"/>
    <n v="1.3529411764705901"/>
    <n v="16.999999999999975"/>
    <n v="1"/>
    <n v="16"/>
  </r>
  <r>
    <n v="2017"/>
    <x v="10"/>
    <x v="3"/>
    <s v="CLOBR"/>
    <x v="94"/>
    <n v="81"/>
    <n v="78"/>
    <n v="1.4615384615384599"/>
    <n v="81"/>
    <n v="2.93827160493827"/>
    <n v="0"/>
    <n v="0"/>
    <n v="5"/>
    <n v="10.921052631578901"/>
    <n v="6.1728395061728399E-2"/>
    <n v="70"/>
    <n v="10.4571428571429"/>
    <n v="33"/>
    <n v="34.303030303030297"/>
    <n v="15"/>
    <n v="149.73333333333301"/>
    <n v="14"/>
    <n v="15.8571428571429"/>
    <n v="54"/>
    <n v="83.703703703703695"/>
    <n v="16"/>
    <n v="233.75"/>
    <n v="65"/>
    <n v="104.31746031746"/>
    <n v="0.77777777777777801"/>
    <n v="13"/>
    <n v="69"/>
    <n v="0.16049382716049401"/>
    <n v="10"/>
    <n v="0.625"/>
    <n v="0"/>
    <n v="0"/>
    <n v="25"/>
    <n v="0.39682539682539703"/>
    <n v="3"/>
    <n v="4.7619047619047603E-2"/>
    <n v="0"/>
    <n v="0"/>
    <n v="0"/>
    <n v="0"/>
    <n v="0"/>
    <n v="0"/>
    <n v="6"/>
    <n v="1.3965517241379299"/>
    <n v="58.000000000000043"/>
    <n v="0"/>
    <n v="0"/>
  </r>
  <r>
    <n v="2017"/>
    <x v="10"/>
    <x v="3"/>
    <s v="SMILA"/>
    <x v="421"/>
    <n v="212"/>
    <n v="209"/>
    <n v="3.59808612440191"/>
    <n v="212"/>
    <n v="4.8349056603773599"/>
    <n v="20"/>
    <n v="9.4339622641509399E-2"/>
    <n v="26"/>
    <n v="338.51052631578898"/>
    <n v="0.122641509433962"/>
    <n v="182"/>
    <n v="14.703296703296701"/>
    <n v="28"/>
    <n v="38.142857142857103"/>
    <n v="24"/>
    <n v="149.166666666667"/>
    <n v="20"/>
    <n v="21.3"/>
    <n v="159"/>
    <n v="81.157232704402503"/>
    <n v="28"/>
    <n v="287.107142857143"/>
    <n v="184"/>
    <n v="99.5"/>
    <n v="0.86792452830188704"/>
    <n v="49"/>
    <n v="73.224489795918402"/>
    <n v="0.23113207547169801"/>
    <n v="13"/>
    <n v="0.46428571428571402"/>
    <n v="6"/>
    <n v="0.214285714285714"/>
    <n v="59"/>
    <n v="0.32065217391304301"/>
    <n v="13"/>
    <n v="7.0652173913043501E-2"/>
    <n v="1"/>
    <n v="4.7169811320754698E-3"/>
    <n v="0"/>
    <n v="0"/>
    <n v="0"/>
    <n v="0"/>
    <n v="6"/>
    <n v="1.78151260504202"/>
    <n v="118.99999999999979"/>
    <n v="23"/>
    <n v="60.043478260869598"/>
  </r>
  <r>
    <n v="2017"/>
    <x v="10"/>
    <x v="4"/>
    <s v="No MD"/>
    <x v="336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10"/>
    <x v="4"/>
    <s v="EDDOC"/>
    <x v="337"/>
    <n v="9"/>
    <n v="3"/>
    <n v="33"/>
    <n v="3"/>
    <n v="35.6666666666667"/>
    <n v="0"/>
    <n v="0"/>
    <n v="8"/>
    <n v="-10"/>
    <n v="0.88888888888888895"/>
    <n v="2"/>
    <n v="53"/>
    <n v="0"/>
    <n v="0"/>
    <n v="0"/>
    <n v="0"/>
    <n v="0"/>
    <n v="0"/>
    <n v="1"/>
    <n v="62"/>
    <n v="0"/>
    <n v="0"/>
    <n v="3"/>
    <n v="81"/>
    <n v="0.33333333333333298"/>
    <n v="0"/>
    <n v="0"/>
    <n v="0"/>
    <n v="0"/>
    <n v="0"/>
    <n v="0"/>
    <n v="0"/>
    <n v="0"/>
    <n v="0"/>
    <n v="0"/>
    <n v="0"/>
    <n v="0"/>
    <n v="0"/>
    <n v="0"/>
    <n v="0"/>
    <n v="5"/>
    <n v="1"/>
    <n v="1"/>
    <n v="1"/>
    <n v="9"/>
    <n v="0"/>
    <n v="0"/>
  </r>
  <r>
    <n v="2017"/>
    <x v="10"/>
    <x v="4"/>
    <s v="MESSAN"/>
    <x v="441"/>
    <n v="253"/>
    <n v="250"/>
    <n v="4.2519999999999998"/>
    <n v="253"/>
    <n v="5.6679841897233203"/>
    <n v="15"/>
    <n v="5.9288537549407098E-2"/>
    <n v="4"/>
    <n v="34.541832669322702"/>
    <n v="1.58102766798419E-2"/>
    <n v="202"/>
    <n v="19.797029702970299"/>
    <n v="45"/>
    <n v="40.288888888888899"/>
    <n v="16"/>
    <n v="158.5625"/>
    <n v="15"/>
    <n v="8.06666666666667"/>
    <n v="213"/>
    <n v="76.676056338028204"/>
    <n v="17"/>
    <n v="288"/>
    <n v="236"/>
    <n v="105.902542372881"/>
    <n v="0.93280632411067199"/>
    <n v="115"/>
    <n v="81.486956521739103"/>
    <n v="0.45454545454545497"/>
    <n v="11"/>
    <n v="0.6875"/>
    <n v="4"/>
    <n v="0.25"/>
    <n v="65"/>
    <n v="0.27542372881355898"/>
    <n v="20"/>
    <n v="8.4745762711864403E-2"/>
    <n v="3"/>
    <n v="1.18577075098814E-2"/>
    <n v="1"/>
    <n v="3.9525691699604697E-3"/>
    <n v="0"/>
    <n v="0"/>
    <n v="2"/>
    <n v="2.14406779661017"/>
    <n v="117.99999999999997"/>
    <n v="14"/>
    <n v="23.071428571428601"/>
  </r>
  <r>
    <n v="2017"/>
    <x v="10"/>
    <x v="4"/>
    <s v="BANPU"/>
    <x v="167"/>
    <n v="34"/>
    <n v="34"/>
    <n v="1.6176470588235301"/>
    <n v="34"/>
    <n v="4.4411764705882399"/>
    <n v="0"/>
    <n v="0"/>
    <n v="4"/>
    <n v="290.558823529412"/>
    <n v="0.11764705882352899"/>
    <n v="25"/>
    <n v="16.72"/>
    <n v="3"/>
    <n v="51.3333333333333"/>
    <n v="2"/>
    <n v="81"/>
    <n v="1"/>
    <n v="3"/>
    <n v="27"/>
    <n v="48.370370370370402"/>
    <n v="2"/>
    <n v="479"/>
    <n v="32"/>
    <n v="86.53125"/>
    <n v="0.94117647058823495"/>
    <n v="19"/>
    <n v="56.473684210526301"/>
    <n v="0.55882352941176505"/>
    <n v="1"/>
    <n v="0.5"/>
    <n v="0"/>
    <n v="0"/>
    <n v="7"/>
    <n v="0.21875"/>
    <n v="1"/>
    <n v="3.125E-2"/>
    <n v="1"/>
    <n v="2.9411764705882401E-2"/>
    <n v="0"/>
    <n v="0"/>
    <n v="0"/>
    <n v="0"/>
    <n v="1"/>
    <n v="2"/>
    <n v="17"/>
    <n v="2"/>
    <n v="0"/>
  </r>
  <r>
    <n v="2017"/>
    <x v="10"/>
    <x v="4"/>
    <s v="GREMI"/>
    <x v="119"/>
    <n v="46"/>
    <n v="46"/>
    <n v="3.0652173913043499"/>
    <n v="46"/>
    <n v="4.6956521739130404"/>
    <n v="0"/>
    <n v="0"/>
    <n v="1"/>
    <n v="56.266666666666701"/>
    <n v="2.1739130434782601E-2"/>
    <n v="2"/>
    <n v="7"/>
    <n v="14"/>
    <n v="11.6428571428571"/>
    <n v="0"/>
    <n v="0"/>
    <n v="0"/>
    <n v="0"/>
    <n v="5"/>
    <n v="28.6"/>
    <n v="0"/>
    <n v="0"/>
    <n v="46"/>
    <n v="75.2826086956522"/>
    <n v="1"/>
    <n v="23"/>
    <n v="55.043478260869598"/>
    <n v="0.5"/>
    <n v="0"/>
    <n v="0"/>
    <n v="0"/>
    <n v="0"/>
    <n v="8"/>
    <n v="0.173913043478261"/>
    <n v="4"/>
    <n v="8.6956521739130405E-2"/>
    <n v="0"/>
    <n v="0"/>
    <n v="0"/>
    <n v="0"/>
    <n v="0"/>
    <n v="0"/>
    <n v="0"/>
    <n v="2.42105263157895"/>
    <n v="18.999999999999979"/>
    <n v="0"/>
    <n v="0"/>
  </r>
  <r>
    <n v="2017"/>
    <x v="10"/>
    <x v="4"/>
    <s v="NIMMA"/>
    <x v="122"/>
    <n v="109"/>
    <n v="109"/>
    <n v="5.7981651376146797"/>
    <n v="109"/>
    <n v="7.7247706422018396"/>
    <n v="0"/>
    <n v="0"/>
    <n v="54"/>
    <n v="2308.79120879121"/>
    <n v="0.495412844036697"/>
    <n v="12"/>
    <n v="11.5"/>
    <n v="20"/>
    <n v="46.4"/>
    <n v="2"/>
    <n v="195"/>
    <n v="2"/>
    <n v="8"/>
    <n v="100"/>
    <n v="78.319999999999993"/>
    <n v="2"/>
    <n v="359.5"/>
    <n v="107"/>
    <n v="105.411214953271"/>
    <n v="0.98165137614678899"/>
    <n v="53"/>
    <n v="67.792452830188694"/>
    <n v="0.48623853211009199"/>
    <n v="1"/>
    <n v="0.5"/>
    <n v="1"/>
    <n v="0.5"/>
    <n v="11"/>
    <n v="0.10280373831775701"/>
    <n v="5"/>
    <n v="4.67289719626168E-2"/>
    <n v="1"/>
    <n v="9.1743119266054999E-3"/>
    <n v="0"/>
    <n v="0"/>
    <n v="0"/>
    <n v="0"/>
    <n v="2"/>
    <n v="2.0566037735849099"/>
    <n v="52.999999999999893"/>
    <n v="0"/>
    <n v="0"/>
  </r>
  <r>
    <n v="2017"/>
    <x v="10"/>
    <x v="4"/>
    <s v="KANLOR"/>
    <x v="422"/>
    <n v="62"/>
    <n v="62"/>
    <n v="1.9032258064516101"/>
    <n v="62"/>
    <n v="3.32258064516129"/>
    <n v="2"/>
    <n v="3.2258064516128997E-2"/>
    <n v="17"/>
    <n v="318.02222222222201"/>
    <n v="0.27419354838709697"/>
    <n v="3"/>
    <n v="5.3333333333333304"/>
    <n v="4"/>
    <n v="23.5"/>
    <n v="1"/>
    <n v="82"/>
    <n v="1"/>
    <n v="1"/>
    <n v="61"/>
    <n v="53.377049180327901"/>
    <n v="1"/>
    <n v="237"/>
    <n v="61"/>
    <n v="73.754098360655703"/>
    <n v="0.98387096774193605"/>
    <n v="36"/>
    <n v="54.9166666666667"/>
    <n v="0.58064516129032295"/>
    <n v="0"/>
    <n v="0"/>
    <n v="0"/>
    <n v="0"/>
    <n v="9"/>
    <n v="0.14754098360655701"/>
    <n v="3"/>
    <n v="4.91803278688525E-2"/>
    <n v="0"/>
    <n v="0"/>
    <n v="1"/>
    <n v="1.6129032258064498E-2"/>
    <n v="0"/>
    <n v="0"/>
    <n v="0"/>
    <n v="2.06666666666667"/>
    <n v="29.99999999999995"/>
    <n v="0"/>
    <n v="0"/>
  </r>
  <r>
    <n v="2017"/>
    <x v="10"/>
    <x v="4"/>
    <s v="PICIN"/>
    <x v="181"/>
    <n v="18"/>
    <n v="17"/>
    <n v="2.7647058823529398"/>
    <n v="17"/>
    <n v="3.52941176470588"/>
    <n v="0"/>
    <n v="0"/>
    <n v="2"/>
    <n v="1144.1764705882399"/>
    <n v="0.11111111111111099"/>
    <n v="6"/>
    <n v="53.6666666666667"/>
    <n v="1"/>
    <n v="17"/>
    <n v="0"/>
    <n v="0"/>
    <n v="0"/>
    <n v="0"/>
    <n v="15"/>
    <n v="145.26666666666699"/>
    <n v="1"/>
    <n v="0"/>
    <n v="16"/>
    <n v="135.625"/>
    <n v="0.88888888888888895"/>
    <n v="9"/>
    <n v="134.666666666667"/>
    <n v="0.5"/>
    <n v="1"/>
    <n v="0"/>
    <n v="1"/>
    <n v="0"/>
    <n v="1"/>
    <n v="6.25E-2"/>
    <n v="1"/>
    <n v="6.25E-2"/>
    <n v="0"/>
    <n v="0"/>
    <n v="0"/>
    <n v="0"/>
    <n v="0"/>
    <n v="1"/>
    <n v="0"/>
    <n v="1.8888888888888899"/>
    <n v="9.5294117647058769"/>
    <n v="0"/>
    <n v="0"/>
  </r>
  <r>
    <n v="2017"/>
    <x v="10"/>
    <x v="4"/>
    <s v="HARDM"/>
    <x v="134"/>
    <n v="27"/>
    <n v="26"/>
    <n v="1.6153846153846201"/>
    <n v="27"/>
    <n v="2.5185185185185199"/>
    <n v="0"/>
    <n v="0"/>
    <n v="9"/>
    <n v="1542.1923076923099"/>
    <n v="0.33333333333333298"/>
    <n v="23"/>
    <n v="15.3478260869565"/>
    <n v="4"/>
    <n v="117.25"/>
    <n v="4"/>
    <n v="179.75"/>
    <n v="4"/>
    <n v="3.75"/>
    <n v="22"/>
    <n v="86.181818181818201"/>
    <n v="5"/>
    <n v="370"/>
    <n v="22"/>
    <n v="111.227272727273"/>
    <n v="0.81481481481481499"/>
    <n v="13"/>
    <n v="97.384615384615401"/>
    <n v="0.48148148148148101"/>
    <n v="5"/>
    <n v="1.6666666666666701"/>
    <n v="1"/>
    <n v="0.33333333333333298"/>
    <n v="5"/>
    <n v="0.22727272727272699"/>
    <n v="1"/>
    <n v="4.5454545454545497E-2"/>
    <n v="1"/>
    <n v="3.7037037037037E-2"/>
    <n v="0"/>
    <n v="0"/>
    <n v="0"/>
    <n v="0"/>
    <n v="0"/>
    <n v="2.25"/>
    <n v="12"/>
    <n v="4"/>
    <n v="34.5"/>
  </r>
  <r>
    <n v="2017"/>
    <x v="10"/>
    <x v="4"/>
    <s v="LAMNA"/>
    <x v="132"/>
    <n v="131"/>
    <n v="128"/>
    <n v="2.203125"/>
    <n v="131"/>
    <n v="4.1297709923664101"/>
    <n v="0"/>
    <n v="0"/>
    <n v="2"/>
    <n v="96.992248062015506"/>
    <n v="1.5267175572519101E-2"/>
    <n v="122"/>
    <n v="11.516393442623"/>
    <n v="51"/>
    <n v="18.313725490196099"/>
    <n v="3"/>
    <n v="94.6666666666667"/>
    <n v="3"/>
    <n v="264"/>
    <n v="122"/>
    <n v="58.721311475409799"/>
    <n v="4"/>
    <n v="255"/>
    <n v="127"/>
    <n v="85.606299212598401"/>
    <n v="0.969465648854962"/>
    <n v="47"/>
    <n v="52.787234042553202"/>
    <n v="0.35877862595419802"/>
    <n v="2"/>
    <n v="0.66666666666666696"/>
    <n v="0"/>
    <n v="0"/>
    <n v="24"/>
    <n v="0.18897637795275599"/>
    <n v="7"/>
    <n v="5.5118110236220499E-2"/>
    <n v="0"/>
    <n v="0"/>
    <n v="1"/>
    <n v="7.63358778625954E-3"/>
    <n v="0"/>
    <n v="0"/>
    <n v="0"/>
    <n v="2.1129032258064502"/>
    <n v="62.000000000000043"/>
    <n v="2"/>
    <n v="18.5"/>
  </r>
  <r>
    <n v="2017"/>
    <x v="10"/>
    <x v="4"/>
    <s v="MCNME"/>
    <x v="129"/>
    <n v="140"/>
    <n v="136"/>
    <n v="2.9558823529411802"/>
    <n v="140"/>
    <n v="4.53571428571429"/>
    <n v="4"/>
    <n v="2.8571428571428598E-2"/>
    <n v="10"/>
    <n v="361.625"/>
    <n v="7.1428571428571397E-2"/>
    <n v="21"/>
    <n v="52.238095238095198"/>
    <n v="23"/>
    <n v="53.2173913043478"/>
    <n v="3"/>
    <n v="155.666666666667"/>
    <n v="1"/>
    <n v="3"/>
    <n v="124"/>
    <n v="92.524193548387103"/>
    <n v="4"/>
    <n v="358.33333333333297"/>
    <n v="136"/>
    <n v="118.69852941176499"/>
    <n v="0.97142857142857097"/>
    <n v="39"/>
    <n v="72.358974358974393"/>
    <n v="0.27857142857142903"/>
    <n v="1"/>
    <n v="0.33333333333333298"/>
    <n v="0"/>
    <n v="0"/>
    <n v="32"/>
    <n v="0.23529411764705899"/>
    <n v="12"/>
    <n v="8.8235294117647106E-2"/>
    <n v="8"/>
    <n v="5.7142857142857099E-2"/>
    <n v="1"/>
    <n v="7.14285714285714E-3"/>
    <n v="0"/>
    <n v="0"/>
    <n v="1"/>
    <n v="2.0588235294117601"/>
    <n v="68.000000000000156"/>
    <n v="3"/>
    <n v="25.6666666666667"/>
  </r>
  <r>
    <n v="2017"/>
    <x v="10"/>
    <x v="4"/>
    <s v="PRASH"/>
    <x v="274"/>
    <n v="1"/>
    <n v="1"/>
    <n v="1"/>
    <n v="1"/>
    <n v="1"/>
    <n v="0"/>
    <n v="0"/>
    <n v="1"/>
    <n v="0"/>
    <n v="1"/>
    <n v="1"/>
    <n v="2"/>
    <n v="1"/>
    <n v="530"/>
    <n v="1"/>
    <n v="518"/>
    <n v="1"/>
    <n v="11"/>
    <n v="0"/>
    <n v="0"/>
    <n v="1"/>
    <n v="919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1"/>
    <n v="1"/>
    <n v="15"/>
  </r>
  <r>
    <n v="2017"/>
    <x v="10"/>
    <x v="4"/>
    <s v="KUETO"/>
    <x v="182"/>
    <n v="108"/>
    <n v="106"/>
    <n v="3.1698113207547198"/>
    <n v="108"/>
    <n v="4.7870370370370399"/>
    <n v="2"/>
    <n v="1.85185185185185E-2"/>
    <n v="34"/>
    <n v="2277.4018691588799"/>
    <n v="0.31481481481481499"/>
    <n v="17"/>
    <n v="24.705882352941199"/>
    <n v="24"/>
    <n v="47.5416666666667"/>
    <n v="5"/>
    <n v="119"/>
    <n v="5"/>
    <n v="149.6"/>
    <n v="95"/>
    <n v="72.726315789473702"/>
    <n v="6"/>
    <n v="259.5"/>
    <n v="102"/>
    <n v="90.303921568627402"/>
    <n v="0.94444444444444398"/>
    <n v="68"/>
    <n v="69.808823529411796"/>
    <n v="0.62962962962962998"/>
    <n v="3"/>
    <n v="0.5"/>
    <n v="2"/>
    <n v="0.33333333333333298"/>
    <n v="11"/>
    <n v="0.10784313725490199"/>
    <n v="7"/>
    <n v="6.8627450980392204E-2"/>
    <n v="1"/>
    <n v="9.2592592592592605E-3"/>
    <n v="0"/>
    <n v="0"/>
    <n v="0"/>
    <n v="0"/>
    <n v="1"/>
    <n v="2.1176470588235299"/>
    <n v="50.999999999999986"/>
    <n v="5"/>
    <n v="16"/>
  </r>
  <r>
    <n v="2017"/>
    <x v="10"/>
    <x v="4"/>
    <s v="BABLI"/>
    <x v="133"/>
    <n v="61"/>
    <n v="61"/>
    <n v="1.8852459016393399"/>
    <n v="61"/>
    <n v="2.9836065573770498"/>
    <n v="2"/>
    <n v="3.2786885245901599E-2"/>
    <n v="27"/>
    <n v="1634.8"/>
    <n v="0.44262295081967201"/>
    <n v="45"/>
    <n v="23.4444444444444"/>
    <n v="10"/>
    <n v="30.1"/>
    <n v="1"/>
    <n v="150"/>
    <n v="1"/>
    <n v="2"/>
    <n v="60"/>
    <n v="79.466666666666697"/>
    <n v="1"/>
    <n v="524"/>
    <n v="60"/>
    <n v="97.033333333333303"/>
    <n v="0.98360655737704905"/>
    <n v="39"/>
    <n v="78.589743589743605"/>
    <n v="0.63934426229508201"/>
    <n v="1"/>
    <n v="1"/>
    <n v="0"/>
    <n v="0"/>
    <n v="4"/>
    <n v="6.6666666666666693E-2"/>
    <n v="4"/>
    <n v="6.6666666666666693E-2"/>
    <n v="0"/>
    <n v="0"/>
    <n v="0"/>
    <n v="0"/>
    <n v="0"/>
    <n v="0"/>
    <n v="1"/>
    <n v="2.0333333333333301"/>
    <n v="30.000000000000046"/>
    <n v="1"/>
    <n v="20"/>
  </r>
  <r>
    <n v="2017"/>
    <x v="10"/>
    <x v="4"/>
    <s v="CRUCH"/>
    <x v="116"/>
    <n v="124"/>
    <n v="120"/>
    <n v="2.35"/>
    <n v="124"/>
    <n v="3.7661290322580601"/>
    <n v="10"/>
    <n v="8.0645161290322606E-2"/>
    <n v="91"/>
    <n v="4882.7714285714301"/>
    <n v="0.73387096774193605"/>
    <n v="39"/>
    <n v="17.461538461538499"/>
    <n v="52"/>
    <n v="29.365384615384599"/>
    <n v="4"/>
    <n v="199.5"/>
    <n v="3"/>
    <n v="2.6666666666666701"/>
    <n v="115"/>
    <n v="96.521739130434796"/>
    <n v="5"/>
    <n v="424.2"/>
    <n v="119"/>
    <n v="124.68907563025201"/>
    <n v="0.95967741935483897"/>
    <n v="54"/>
    <n v="96.814814814814795"/>
    <n v="0.43548387096774199"/>
    <n v="4"/>
    <n v="0.8"/>
    <n v="1"/>
    <n v="0.2"/>
    <n v="25"/>
    <n v="0.21008403361344499"/>
    <n v="11"/>
    <n v="9.2436974789915999E-2"/>
    <n v="1"/>
    <n v="8.0645161290322596E-3"/>
    <n v="2"/>
    <n v="1.6129032258064498E-2"/>
    <n v="0"/>
    <n v="0"/>
    <n v="1"/>
    <n v="2.1754385964912299"/>
    <n v="56.99999999999995"/>
    <n v="4"/>
    <n v="15.25"/>
  </r>
  <r>
    <n v="2017"/>
    <x v="10"/>
    <x v="4"/>
    <s v="ORTFE"/>
    <x v="112"/>
    <n v="233"/>
    <n v="226"/>
    <n v="2.5398230088495599"/>
    <n v="233"/>
    <n v="4.1201716738197396"/>
    <n v="12"/>
    <n v="5.1502145922746802E-2"/>
    <n v="96"/>
    <n v="1333.50980392157"/>
    <n v="0.41201716738197403"/>
    <n v="208"/>
    <n v="17.144230769230798"/>
    <n v="61"/>
    <n v="52.852459016393396"/>
    <n v="21"/>
    <n v="162"/>
    <n v="18"/>
    <n v="17.1111111111111"/>
    <n v="198"/>
    <n v="96.191919191919197"/>
    <n v="27"/>
    <n v="381.07692307692298"/>
    <n v="206"/>
    <n v="124.445544554455"/>
    <n v="0.86695278969957101"/>
    <n v="99"/>
    <n v="83.898989898989896"/>
    <n v="0.42489270386266098"/>
    <n v="14"/>
    <n v="0.53846153846153799"/>
    <n v="6"/>
    <n v="0.230769230769231"/>
    <n v="50"/>
    <n v="0.24752475247524799"/>
    <n v="23"/>
    <n v="0.113861386138614"/>
    <n v="3"/>
    <n v="1.28755364806867E-2"/>
    <n v="1"/>
    <n v="4.29184549356223E-3"/>
    <n v="0"/>
    <n v="0"/>
    <n v="0"/>
    <n v="2.1574074074074101"/>
    <n v="107.99999999999986"/>
    <n v="19"/>
    <n v="12.9473684210526"/>
  </r>
  <r>
    <n v="2017"/>
    <x v="10"/>
    <x v="4"/>
    <s v="LAMNA"/>
    <x v="132"/>
    <n v="1"/>
    <n v="0"/>
    <n v="0"/>
    <n v="1"/>
    <n v="5"/>
    <n v="0"/>
    <n v="0"/>
    <n v="0"/>
    <n v="-1"/>
    <n v="0"/>
    <n v="0"/>
    <n v="0"/>
    <n v="0"/>
    <n v="0"/>
    <n v="0"/>
    <n v="0"/>
    <n v="0"/>
    <n v="0"/>
    <n v="1"/>
    <n v="49"/>
    <n v="0"/>
    <n v="0"/>
    <n v="1"/>
    <n v="74"/>
    <n v="1"/>
    <n v="1"/>
    <n v="74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0"/>
    <x v="4"/>
    <s v="WILSC"/>
    <x v="131"/>
    <n v="277"/>
    <n v="274"/>
    <n v="2.4416058394160598"/>
    <n v="277"/>
    <n v="3.8844765342960299"/>
    <n v="26"/>
    <n v="9.3862815884476494E-2"/>
    <n v="79"/>
    <n v="2072.1561338289998"/>
    <n v="0.28519855595667898"/>
    <n v="238"/>
    <n v="16.302521008403399"/>
    <n v="49"/>
    <n v="33"/>
    <n v="9"/>
    <n v="169.222222222222"/>
    <n v="6"/>
    <n v="5.5"/>
    <n v="231"/>
    <n v="82.281385281385298"/>
    <n v="13"/>
    <n v="252.5"/>
    <n v="264"/>
    <n v="107.996212121212"/>
    <n v="0.95306859205776195"/>
    <n v="153"/>
    <n v="84.921568627450995"/>
    <n v="0.55234657039711199"/>
    <n v="6"/>
    <n v="0.5"/>
    <n v="5"/>
    <n v="0.41666666666666702"/>
    <n v="57"/>
    <n v="0.21590909090909099"/>
    <n v="11"/>
    <n v="4.1666666666666699E-2"/>
    <n v="1"/>
    <n v="3.6101083032491002E-3"/>
    <n v="0"/>
    <n v="0"/>
    <n v="0"/>
    <n v="0"/>
    <n v="0"/>
    <n v="2.3277310924369701"/>
    <n v="119.00000000000024"/>
    <n v="8"/>
    <n v="11"/>
  </r>
  <r>
    <n v="2017"/>
    <x v="10"/>
    <x v="4"/>
    <s v="LEBD1"/>
    <x v="189"/>
    <n v="2"/>
    <n v="2"/>
    <n v="1"/>
    <n v="2"/>
    <n v="2.5"/>
    <n v="0"/>
    <n v="0"/>
    <n v="0"/>
    <n v="-657.5"/>
    <n v="0"/>
    <n v="2"/>
    <n v="3.5"/>
    <n v="0"/>
    <n v="0"/>
    <n v="0"/>
    <n v="0"/>
    <n v="0"/>
    <n v="0"/>
    <n v="1"/>
    <n v="407"/>
    <n v="1"/>
    <n v="0"/>
    <n v="1"/>
    <n v="428"/>
    <n v="0.5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1"/>
    <n v="2"/>
    <n v="0"/>
    <n v="0"/>
  </r>
  <r>
    <n v="2017"/>
    <x v="10"/>
    <x v="4"/>
    <s v="KLANA"/>
    <x v="120"/>
    <n v="61"/>
    <n v="61"/>
    <n v="2.42622950819672"/>
    <n v="61"/>
    <n v="3.7377049180327901"/>
    <n v="2"/>
    <n v="3.2786885245901599E-2"/>
    <n v="28"/>
    <n v="1532.7049180327899"/>
    <n v="0.45901639344262302"/>
    <n v="5"/>
    <n v="28"/>
    <n v="9"/>
    <n v="42.6666666666667"/>
    <n v="2"/>
    <n v="130"/>
    <n v="1"/>
    <n v="14"/>
    <n v="56"/>
    <n v="91.892857142857096"/>
    <n v="2"/>
    <n v="317"/>
    <n v="59"/>
    <n v="114.33898305084701"/>
    <n v="0.96721311475409799"/>
    <n v="29"/>
    <n v="72.448275862068996"/>
    <n v="0.47540983606557402"/>
    <n v="1"/>
    <n v="0.5"/>
    <n v="0"/>
    <n v="0"/>
    <n v="9"/>
    <n v="0.152542372881356"/>
    <n v="5"/>
    <n v="8.4745762711864403E-2"/>
    <n v="0"/>
    <n v="0"/>
    <n v="0"/>
    <n v="0"/>
    <n v="0"/>
    <n v="0"/>
    <n v="1"/>
    <n v="1.69444444444444"/>
    <n v="36.000000000000092"/>
    <n v="2"/>
    <n v="2.5"/>
  </r>
  <r>
    <n v="2017"/>
    <x v="10"/>
    <x v="4"/>
    <s v="RUBJO"/>
    <x v="194"/>
    <n v="3"/>
    <n v="3"/>
    <n v="8.3333333333333304"/>
    <n v="3"/>
    <n v="9.6666666666666696"/>
    <n v="0"/>
    <n v="0"/>
    <n v="2"/>
    <n v="4993"/>
    <n v="0.66666666666666696"/>
    <n v="3"/>
    <n v="23.3333333333333"/>
    <n v="2"/>
    <n v="71.5"/>
    <n v="2"/>
    <n v="109.5"/>
    <n v="2"/>
    <n v="8.5"/>
    <n v="0"/>
    <n v="0"/>
    <n v="3"/>
    <n v="661"/>
    <n v="0"/>
    <n v="0"/>
    <n v="0"/>
    <n v="0"/>
    <n v="0"/>
    <n v="0"/>
    <n v="3"/>
    <n v="3"/>
    <n v="1"/>
    <n v="1"/>
    <n v="0"/>
    <n v="0"/>
    <n v="0"/>
    <n v="0"/>
    <n v="0"/>
    <n v="0"/>
    <n v="0"/>
    <n v="0"/>
    <n v="0"/>
    <n v="0"/>
    <n v="0"/>
    <n v="1"/>
    <n v="3"/>
    <n v="2"/>
    <n v="0"/>
  </r>
  <r>
    <n v="2017"/>
    <x v="10"/>
    <x v="4"/>
    <s v="STORI"/>
    <x v="117"/>
    <n v="20"/>
    <n v="20"/>
    <n v="5.55"/>
    <n v="20"/>
    <n v="6.6"/>
    <n v="0"/>
    <n v="0"/>
    <n v="8"/>
    <n v="878.75"/>
    <n v="0.4"/>
    <n v="17"/>
    <n v="39.823529411764703"/>
    <n v="6"/>
    <n v="88.3333333333333"/>
    <n v="3"/>
    <n v="206.666666666667"/>
    <n v="3"/>
    <n v="12"/>
    <n v="17"/>
    <n v="121.82352941176499"/>
    <n v="3"/>
    <n v="572"/>
    <n v="17"/>
    <n v="153.58823529411799"/>
    <n v="0.85"/>
    <n v="3"/>
    <n v="62.6666666666667"/>
    <n v="0.15"/>
    <n v="3"/>
    <n v="1"/>
    <n v="2"/>
    <n v="0.66666666666666696"/>
    <n v="6"/>
    <n v="0.35294117647058798"/>
    <n v="0"/>
    <n v="0"/>
    <n v="0"/>
    <n v="0"/>
    <n v="0"/>
    <n v="0"/>
    <n v="0"/>
    <n v="0"/>
    <n v="0"/>
    <n v="1.8181818181818199"/>
    <n v="10.999999999999989"/>
    <n v="3"/>
    <n v="4.3333333333333304"/>
  </r>
  <r>
    <n v="2017"/>
    <x v="10"/>
    <x v="4"/>
    <s v="OKUYA"/>
    <x v="204"/>
    <n v="2"/>
    <n v="2"/>
    <n v="2.5"/>
    <n v="2"/>
    <n v="4"/>
    <n v="0"/>
    <n v="0"/>
    <n v="1"/>
    <n v="1287.5"/>
    <n v="0.5"/>
    <n v="2"/>
    <n v="36"/>
    <n v="1"/>
    <n v="5"/>
    <n v="1"/>
    <n v="81"/>
    <n v="1"/>
    <n v="129"/>
    <n v="0"/>
    <n v="0"/>
    <n v="1"/>
    <n v="210"/>
    <n v="1"/>
    <n v="580"/>
    <n v="0.5"/>
    <n v="0"/>
    <n v="0"/>
    <n v="0"/>
    <n v="1"/>
    <n v="1"/>
    <n v="0"/>
    <n v="0"/>
    <n v="1"/>
    <n v="1"/>
    <n v="0"/>
    <n v="0"/>
    <n v="0"/>
    <n v="0"/>
    <n v="0"/>
    <n v="0"/>
    <n v="0"/>
    <n v="0"/>
    <n v="0"/>
    <n v="1"/>
    <n v="2"/>
    <n v="2"/>
    <n v="13"/>
  </r>
  <r>
    <n v="2017"/>
    <x v="10"/>
    <x v="4"/>
    <s v="WALAY"/>
    <x v="125"/>
    <n v="1"/>
    <n v="1"/>
    <n v="0"/>
    <n v="1"/>
    <n v="1"/>
    <n v="0"/>
    <n v="0"/>
    <n v="1"/>
    <n v="5128"/>
    <n v="1"/>
    <n v="1"/>
    <n v="24"/>
    <n v="0"/>
    <n v="0"/>
    <n v="0"/>
    <n v="0"/>
    <n v="1"/>
    <n v="170"/>
    <n v="0"/>
    <n v="0"/>
    <n v="1"/>
    <n v="782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0"/>
    <x v="4"/>
    <s v="GADCH"/>
    <x v="130"/>
    <n v="38"/>
    <n v="34"/>
    <n v="5.7647058823529402"/>
    <n v="37"/>
    <n v="7.0270270270270299"/>
    <n v="0"/>
    <n v="0"/>
    <n v="5"/>
    <n v="458.41176470588198"/>
    <n v="0.13157894736842099"/>
    <n v="29"/>
    <n v="16.6551724137931"/>
    <n v="1"/>
    <n v="107"/>
    <n v="4"/>
    <n v="231.75"/>
    <n v="3"/>
    <n v="11"/>
    <n v="32"/>
    <n v="86.875"/>
    <n v="4"/>
    <n v="285"/>
    <n v="33"/>
    <n v="117.666666666667"/>
    <n v="0.86842105263157898"/>
    <n v="12"/>
    <n v="82.6666666666667"/>
    <n v="0.31578947368421101"/>
    <n v="2"/>
    <n v="2"/>
    <n v="3"/>
    <n v="3"/>
    <n v="7"/>
    <n v="0.21212121212121199"/>
    <n v="5"/>
    <n v="0.15151515151515199"/>
    <n v="0"/>
    <n v="0"/>
    <n v="2"/>
    <n v="5.2631578947368397E-2"/>
    <n v="1"/>
    <n v="0"/>
    <n v="2"/>
    <n v="1.9473684210526301"/>
    <n v="19.51351351351353"/>
    <n v="1"/>
    <n v="0"/>
  </r>
  <r>
    <n v="2017"/>
    <x v="10"/>
    <x v="4"/>
    <s v="CHAMA2"/>
    <x v="115"/>
    <n v="213"/>
    <n v="210"/>
    <n v="2.6476190476190502"/>
    <n v="211"/>
    <n v="4.4597156398104296"/>
    <n v="4"/>
    <n v="1.8957345971564E-2"/>
    <n v="10"/>
    <n v="239.94202898550699"/>
    <n v="4.69483568075117E-2"/>
    <n v="200"/>
    <n v="18.48"/>
    <n v="67"/>
    <n v="47.194029850746297"/>
    <n v="22"/>
    <n v="158.863636363636"/>
    <n v="21"/>
    <n v="4.28571428571429"/>
    <n v="178"/>
    <n v="107.887640449438"/>
    <n v="24"/>
    <n v="427.40909090909099"/>
    <n v="188"/>
    <n v="140.63829787233999"/>
    <n v="0.88262910798122096"/>
    <n v="56"/>
    <n v="76.392857142857096"/>
    <n v="0.26291079812206603"/>
    <n v="17"/>
    <n v="0.77272727272727304"/>
    <n v="5"/>
    <n v="0.22727272727272699"/>
    <n v="47"/>
    <n v="0.25"/>
    <n v="17"/>
    <n v="9.0425531914893595E-2"/>
    <n v="2"/>
    <n v="9.3896713615023494E-3"/>
    <n v="3"/>
    <n v="1.4084507042253501E-2"/>
    <n v="0"/>
    <n v="1"/>
    <n v="4"/>
    <n v="1.9629629629629599"/>
    <n v="108.50943396226432"/>
    <n v="21"/>
    <n v="19.619047619047599"/>
  </r>
  <r>
    <n v="2017"/>
    <x v="10"/>
    <x v="4"/>
    <s v="CABRO1"/>
    <x v="209"/>
    <n v="1"/>
    <n v="1"/>
    <n v="1"/>
    <n v="1"/>
    <n v="7"/>
    <n v="0"/>
    <n v="0"/>
    <n v="0"/>
    <n v="-440"/>
    <n v="0"/>
    <n v="1"/>
    <n v="20"/>
    <n v="1"/>
    <n v="20"/>
    <n v="0"/>
    <n v="0"/>
    <n v="0"/>
    <n v="0"/>
    <n v="0"/>
    <n v="0"/>
    <n v="1"/>
    <n v="625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0"/>
    <x v="4"/>
    <s v="BENAD"/>
    <x v="196"/>
    <n v="1"/>
    <n v="1"/>
    <n v="11"/>
    <n v="1"/>
    <n v="13"/>
    <n v="0"/>
    <n v="0"/>
    <n v="0"/>
    <n v="408"/>
    <n v="0"/>
    <n v="1"/>
    <n v="14"/>
    <n v="1"/>
    <n v="18"/>
    <n v="1"/>
    <n v="72"/>
    <n v="1"/>
    <n v="6"/>
    <n v="0"/>
    <n v="0"/>
    <n v="1"/>
    <n v="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0"/>
    <x v="4"/>
    <s v="WEBAM"/>
    <x v="195"/>
    <n v="1"/>
    <n v="1"/>
    <n v="3"/>
    <n v="1"/>
    <n v="3"/>
    <n v="0"/>
    <n v="0"/>
    <n v="1"/>
    <n v="2671"/>
    <n v="1"/>
    <n v="1"/>
    <n v="11"/>
    <n v="0"/>
    <n v="0"/>
    <n v="1"/>
    <n v="226"/>
    <n v="0"/>
    <n v="0"/>
    <n v="0"/>
    <n v="0"/>
    <n v="1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10"/>
    <x v="4"/>
    <s v="AMIKE"/>
    <x v="128"/>
    <n v="2"/>
    <n v="2"/>
    <n v="0.5"/>
    <n v="2"/>
    <n v="2"/>
    <n v="0"/>
    <n v="0"/>
    <n v="1"/>
    <n v="-92"/>
    <n v="0.5"/>
    <n v="2"/>
    <n v="3.5"/>
    <n v="1"/>
    <n v="35"/>
    <n v="1"/>
    <n v="410"/>
    <n v="1"/>
    <n v="5"/>
    <n v="0"/>
    <n v="0"/>
    <n v="2"/>
    <n v="355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1"/>
    <n v="2"/>
    <n v="1"/>
    <n v="13"/>
  </r>
  <r>
    <n v="2017"/>
    <x v="10"/>
    <x v="4"/>
    <s v="DIAVA"/>
    <x v="188"/>
    <n v="1"/>
    <n v="1"/>
    <n v="1"/>
    <n v="1"/>
    <n v="3"/>
    <n v="0"/>
    <n v="0"/>
    <n v="1"/>
    <n v="2844"/>
    <n v="1"/>
    <n v="1"/>
    <n v="4"/>
    <n v="1"/>
    <n v="19"/>
    <n v="0"/>
    <n v="0"/>
    <n v="0"/>
    <n v="0"/>
    <n v="0"/>
    <n v="0"/>
    <n v="0"/>
    <n v="0"/>
    <n v="1"/>
    <n v="690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10"/>
    <x v="4"/>
    <s v="NORKY"/>
    <x v="114"/>
    <n v="96"/>
    <n v="92"/>
    <n v="1.6956521739130399"/>
    <n v="96"/>
    <n v="4.4166666666666696"/>
    <n v="0"/>
    <n v="0"/>
    <n v="33"/>
    <n v="1958.2325581395301"/>
    <n v="0.34375"/>
    <n v="66"/>
    <n v="14.0606060606061"/>
    <n v="13"/>
    <n v="26.153846153846199"/>
    <n v="6"/>
    <n v="130.166666666667"/>
    <n v="6"/>
    <n v="4.3333333333333304"/>
    <n v="48"/>
    <n v="71.5625"/>
    <n v="6"/>
    <n v="275"/>
    <n v="90"/>
    <n v="92.885057471264403"/>
    <n v="0.90625"/>
    <n v="41"/>
    <n v="65.243902439024396"/>
    <n v="0.42708333333333298"/>
    <n v="3"/>
    <n v="0.75"/>
    <n v="1"/>
    <n v="0.25"/>
    <n v="22"/>
    <n v="0.252873563218391"/>
    <n v="7"/>
    <n v="8.04597701149425E-2"/>
    <n v="2"/>
    <n v="2.0833333333333301E-2"/>
    <n v="0"/>
    <n v="0"/>
    <n v="0"/>
    <n v="0"/>
    <n v="2"/>
    <n v="2"/>
    <n v="48"/>
    <n v="4"/>
    <n v="21.25"/>
  </r>
  <r>
    <n v="2017"/>
    <x v="10"/>
    <x v="4"/>
    <s v="COLKE"/>
    <x v="344"/>
    <n v="24"/>
    <n v="24"/>
    <n v="8.0833333333333304"/>
    <n v="24"/>
    <n v="10.0416666666667"/>
    <n v="0"/>
    <n v="0"/>
    <n v="0"/>
    <n v="540.25"/>
    <n v="0"/>
    <n v="10"/>
    <n v="21.5"/>
    <n v="1"/>
    <n v="35"/>
    <n v="0"/>
    <n v="0"/>
    <n v="0"/>
    <n v="0"/>
    <n v="24"/>
    <n v="46.5833333333333"/>
    <n v="0"/>
    <n v="0"/>
    <n v="24"/>
    <n v="75.75"/>
    <n v="1"/>
    <n v="15"/>
    <n v="56.6"/>
    <n v="0.625"/>
    <n v="0"/>
    <n v="0"/>
    <n v="0"/>
    <n v="0"/>
    <n v="2"/>
    <n v="8.3333333333333301E-2"/>
    <n v="0"/>
    <n v="0"/>
    <n v="0"/>
    <n v="0"/>
    <n v="0"/>
    <n v="0"/>
    <n v="0"/>
    <n v="0"/>
    <n v="0"/>
    <n v="2.1818181818181799"/>
    <n v="11.000000000000011"/>
    <n v="0"/>
    <n v="0"/>
  </r>
  <r>
    <n v="2017"/>
    <x v="10"/>
    <x v="4"/>
    <s v="CHIJA"/>
    <x v="398"/>
    <n v="3"/>
    <n v="3"/>
    <n v="2"/>
    <n v="3"/>
    <n v="3.3333333333333299"/>
    <n v="0"/>
    <n v="0"/>
    <n v="0"/>
    <n v="-648.33333333333303"/>
    <n v="0"/>
    <n v="3"/>
    <n v="14"/>
    <n v="2"/>
    <n v="249"/>
    <n v="3"/>
    <n v="239.666666666667"/>
    <n v="3"/>
    <n v="8"/>
    <n v="0"/>
    <n v="0"/>
    <n v="3"/>
    <n v="623"/>
    <n v="0"/>
    <n v="0"/>
    <n v="0"/>
    <n v="0"/>
    <n v="0"/>
    <n v="0"/>
    <n v="3"/>
    <n v="1.5"/>
    <n v="1"/>
    <n v="0.5"/>
    <n v="0"/>
    <n v="0"/>
    <n v="0"/>
    <n v="0"/>
    <n v="0"/>
    <n v="0"/>
    <n v="0"/>
    <n v="0"/>
    <n v="0"/>
    <n v="0"/>
    <n v="0"/>
    <n v="1.5"/>
    <n v="2"/>
    <n v="2"/>
    <n v="6.5"/>
  </r>
  <r>
    <n v="2017"/>
    <x v="10"/>
    <x v="4"/>
    <s v="WELSH1"/>
    <x v="479"/>
    <n v="14"/>
    <n v="14"/>
    <n v="2.28571428571429"/>
    <n v="14"/>
    <n v="3.0714285714285698"/>
    <n v="0"/>
    <n v="0"/>
    <n v="0"/>
    <n v="46.642857142857103"/>
    <n v="0"/>
    <n v="4"/>
    <n v="188.25"/>
    <n v="7"/>
    <n v="30"/>
    <n v="2"/>
    <n v="177.5"/>
    <n v="2"/>
    <n v="23"/>
    <n v="12"/>
    <n v="80.6666666666667"/>
    <n v="2"/>
    <n v="660.5"/>
    <n v="12"/>
    <n v="107.666666666667"/>
    <n v="0.85714285714285698"/>
    <n v="6"/>
    <n v="96.5"/>
    <n v="0.42857142857142899"/>
    <n v="1"/>
    <n v="0.5"/>
    <n v="1"/>
    <n v="0.5"/>
    <n v="4"/>
    <n v="0.33333333333333298"/>
    <n v="0"/>
    <n v="0"/>
    <n v="0"/>
    <n v="0"/>
    <n v="0"/>
    <n v="0"/>
    <n v="0"/>
    <n v="0"/>
    <n v="0"/>
    <n v="1.55555555555556"/>
    <n v="8.9999999999999734"/>
    <n v="2"/>
    <n v="47.5"/>
  </r>
  <r>
    <n v="2017"/>
    <x v="10"/>
    <x v="4"/>
    <s v="LOSRI"/>
    <x v="463"/>
    <n v="43"/>
    <n v="43"/>
    <n v="3.3953488372092999"/>
    <n v="43"/>
    <n v="5.2093023255814002"/>
    <n v="4"/>
    <n v="9.3023255813953501E-2"/>
    <n v="8"/>
    <n v="1140.1162790697699"/>
    <n v="0.186046511627907"/>
    <n v="7"/>
    <n v="7"/>
    <n v="5"/>
    <n v="174"/>
    <n v="1"/>
    <n v="181"/>
    <n v="1"/>
    <n v="3"/>
    <n v="39"/>
    <n v="57.307692307692299"/>
    <n v="2"/>
    <n v="240"/>
    <n v="41"/>
    <n v="90.292682926829301"/>
    <n v="0.95348837209302295"/>
    <n v="19"/>
    <n v="54.315789473684198"/>
    <n v="0.44186046511627902"/>
    <n v="1"/>
    <n v="1"/>
    <n v="0"/>
    <n v="0"/>
    <n v="4"/>
    <n v="9.7560975609756101E-2"/>
    <n v="3"/>
    <n v="7.3170731707317097E-2"/>
    <n v="0"/>
    <n v="0"/>
    <n v="0"/>
    <n v="0"/>
    <n v="0"/>
    <n v="0"/>
    <n v="0"/>
    <n v="2.3888888888888902"/>
    <n v="17.999999999999989"/>
    <n v="1"/>
    <n v="29"/>
  </r>
  <r>
    <n v="2017"/>
    <x v="10"/>
    <x v="5"/>
    <s v="LESRO"/>
    <x v="137"/>
    <n v="213"/>
    <n v="9"/>
    <n v="14.5555555555556"/>
    <n v="213"/>
    <n v="4.3427230046948404"/>
    <n v="4"/>
    <n v="1.8779342723004699E-2"/>
    <n v="56"/>
    <n v="955.50980392156896"/>
    <n v="0.26291079812206603"/>
    <n v="176"/>
    <n v="55.045454545454497"/>
    <n v="87"/>
    <n v="110.413793103448"/>
    <n v="55"/>
    <n v="208.07272727272701"/>
    <n v="48"/>
    <n v="26.1458333333333"/>
    <n v="142"/>
    <n v="174.26760563380299"/>
    <n v="58"/>
    <n v="494.17307692307702"/>
    <n v="155"/>
    <n v="209.51612903225799"/>
    <n v="0.72769953051643199"/>
    <n v="6"/>
    <n v="119"/>
    <n v="2.8169014084507001E-2"/>
    <n v="39"/>
    <n v="0.75"/>
    <n v="10"/>
    <n v="0.19230769230769201"/>
    <n v="62"/>
    <n v="0.4"/>
    <n v="18"/>
    <n v="0.11612903225806499"/>
    <n v="3"/>
    <n v="1.4084507042253501E-2"/>
    <n v="2"/>
    <n v="9.3896713615023494E-3"/>
    <n v="0"/>
    <n v="0"/>
    <n v="1"/>
    <n v="1.78991596638655"/>
    <n v="119.0000000000003"/>
    <n v="54"/>
    <n v="5.5925925925925899"/>
  </r>
  <r>
    <n v="2017"/>
    <x v="10"/>
    <x v="5"/>
    <s v="PALRA"/>
    <x v="164"/>
    <n v="78"/>
    <n v="4"/>
    <n v="6.25"/>
    <n v="78"/>
    <n v="2.7948717948717898"/>
    <n v="0"/>
    <n v="0"/>
    <n v="24"/>
    <n v="800.59420289855098"/>
    <n v="0.30769230769230799"/>
    <n v="55"/>
    <n v="19.727272727272702"/>
    <n v="17"/>
    <n v="78.705882352941202"/>
    <n v="1"/>
    <n v="209"/>
    <n v="1"/>
    <n v="0"/>
    <n v="70"/>
    <n v="166.87142857142899"/>
    <n v="5"/>
    <n v="290.60000000000002"/>
    <n v="73"/>
    <n v="188.780821917808"/>
    <n v="0.93589743589743601"/>
    <n v="8"/>
    <n v="99.125"/>
    <n v="0.102564102564103"/>
    <n v="4"/>
    <n v="0.8"/>
    <n v="0"/>
    <n v="0"/>
    <n v="23"/>
    <n v="0.31506849315068503"/>
    <n v="6"/>
    <n v="8.2191780821917804E-2"/>
    <n v="0"/>
    <n v="0"/>
    <n v="1"/>
    <n v="1.2820512820512799E-2"/>
    <n v="0"/>
    <n v="0"/>
    <n v="2"/>
    <n v="1.77272727272727"/>
    <n v="44.000000000000064"/>
    <n v="1"/>
    <n v="0"/>
  </r>
  <r>
    <n v="2017"/>
    <x v="10"/>
    <x v="5"/>
    <s v="EDDOC"/>
    <x v="337"/>
    <n v="20"/>
    <n v="0"/>
    <n v="0"/>
    <n v="4"/>
    <n v="3.5"/>
    <n v="0"/>
    <n v="0"/>
    <n v="19"/>
    <n v="-571"/>
    <n v="0.95"/>
    <n v="2"/>
    <n v="27.5"/>
    <n v="1"/>
    <n v="76"/>
    <n v="1"/>
    <n v="47"/>
    <n v="0"/>
    <n v="0"/>
    <n v="0"/>
    <n v="0"/>
    <n v="1"/>
    <n v="833"/>
    <n v="3"/>
    <n v="31.5"/>
    <n v="0.1"/>
    <n v="1"/>
    <n v="36"/>
    <n v="0.05"/>
    <n v="1"/>
    <n v="1"/>
    <n v="0"/>
    <n v="0"/>
    <n v="0"/>
    <n v="0"/>
    <n v="0"/>
    <n v="0"/>
    <n v="0"/>
    <n v="0"/>
    <n v="0"/>
    <n v="0"/>
    <n v="16"/>
    <n v="0"/>
    <n v="2"/>
    <n v="2"/>
    <n v="10"/>
    <n v="1"/>
    <n v="1"/>
  </r>
  <r>
    <n v="2017"/>
    <x v="10"/>
    <x v="5"/>
    <s v="POLSTE"/>
    <x v="142"/>
    <n v="29"/>
    <n v="0"/>
    <n v="0"/>
    <n v="29"/>
    <n v="0.86206896551724099"/>
    <n v="2"/>
    <n v="6.8965517241379296E-2"/>
    <n v="3"/>
    <n v="-24.346153846153801"/>
    <n v="0.10344827586206901"/>
    <n v="20"/>
    <n v="21.3"/>
    <n v="9"/>
    <n v="62.1111111111111"/>
    <n v="2"/>
    <n v="215.5"/>
    <n v="2"/>
    <n v="52"/>
    <n v="27"/>
    <n v="112.518518518519"/>
    <n v="2"/>
    <n v="672"/>
    <n v="27"/>
    <n v="150.222222222222"/>
    <n v="0.931034482758621"/>
    <n v="10"/>
    <n v="101.8"/>
    <n v="0.34482758620689702"/>
    <n v="1"/>
    <n v="0.5"/>
    <n v="0"/>
    <n v="0"/>
    <n v="8"/>
    <n v="0.296296296296296"/>
    <n v="5"/>
    <n v="0.18518518518518501"/>
    <n v="0"/>
    <n v="0"/>
    <n v="0"/>
    <n v="0"/>
    <n v="0"/>
    <n v="0"/>
    <n v="1"/>
    <n v="2.4166666666666701"/>
    <n v="11.999999999999982"/>
    <n v="2"/>
    <n v="1"/>
  </r>
  <r>
    <n v="2017"/>
    <x v="10"/>
    <x v="5"/>
    <s v="HORJO"/>
    <x v="141"/>
    <n v="148"/>
    <n v="2"/>
    <n v="10"/>
    <n v="148"/>
    <n v="5.8175675675675702"/>
    <n v="2"/>
    <n v="1.35135135135135E-2"/>
    <n v="59"/>
    <n v="2495.125"/>
    <n v="0.39864864864864902"/>
    <n v="121"/>
    <n v="20.561983471074399"/>
    <n v="73"/>
    <n v="52.082191780821901"/>
    <n v="16"/>
    <n v="187.1875"/>
    <n v="16"/>
    <n v="16.5625"/>
    <n v="127"/>
    <n v="132.33858267716499"/>
    <n v="16"/>
    <n v="326.25"/>
    <n v="132"/>
    <n v="158.916666666667"/>
    <n v="0.891891891891892"/>
    <n v="5"/>
    <n v="76.599999999999994"/>
    <n v="3.37837837837838E-2"/>
    <n v="8"/>
    <n v="0.5"/>
    <n v="3"/>
    <n v="0.1875"/>
    <n v="34"/>
    <n v="0.25757575757575801"/>
    <n v="12"/>
    <n v="9.0909090909090898E-2"/>
    <n v="0"/>
    <n v="0"/>
    <n v="1"/>
    <n v="6.7567567567567597E-3"/>
    <n v="0"/>
    <n v="0"/>
    <n v="1"/>
    <n v="1.59139784946237"/>
    <n v="92.999999999999744"/>
    <n v="17"/>
    <n v="20.8125"/>
  </r>
  <r>
    <n v="2017"/>
    <x v="10"/>
    <x v="5"/>
    <s v="MCCCAM"/>
    <x v="157"/>
    <n v="73"/>
    <n v="0"/>
    <n v="0"/>
    <n v="71"/>
    <n v="4.0985915492957696"/>
    <n v="0"/>
    <n v="0"/>
    <n v="42"/>
    <n v="2068.25"/>
    <n v="0.57534246575342496"/>
    <n v="45"/>
    <n v="20.288888888888899"/>
    <n v="19"/>
    <n v="87.157894736842096"/>
    <n v="8"/>
    <n v="226.125"/>
    <n v="6"/>
    <n v="10"/>
    <n v="60"/>
    <n v="47.733333333333299"/>
    <n v="8"/>
    <n v="420.75"/>
    <n v="63"/>
    <n v="75.1111111111111"/>
    <n v="0.86301369863013699"/>
    <n v="38"/>
    <n v="58.894736842105303"/>
    <n v="0.52054794520547898"/>
    <n v="7"/>
    <n v="0.875"/>
    <n v="2"/>
    <n v="0.25"/>
    <n v="4"/>
    <n v="6.3492063492063502E-2"/>
    <n v="1"/>
    <n v="1.58730158730159E-2"/>
    <n v="0"/>
    <n v="0"/>
    <n v="0"/>
    <n v="0"/>
    <n v="2"/>
    <n v="0"/>
    <n v="0"/>
    <n v="1.91891891891892"/>
    <n v="38.042253521126739"/>
    <n v="8"/>
    <n v="30.125"/>
  </r>
  <r>
    <n v="2017"/>
    <x v="10"/>
    <x v="5"/>
    <s v="PETRI"/>
    <x v="143"/>
    <n v="71"/>
    <n v="3"/>
    <n v="4.3333333333333304"/>
    <n v="71"/>
    <n v="7.6901408450704203"/>
    <n v="0"/>
    <n v="0"/>
    <n v="8"/>
    <n v="879.04285714285697"/>
    <n v="0.11267605633802801"/>
    <n v="61"/>
    <n v="19.2459016393443"/>
    <n v="24"/>
    <n v="18.7916666666667"/>
    <n v="9"/>
    <n v="116.666666666667"/>
    <n v="9"/>
    <n v="33.5555555555556"/>
    <n v="62"/>
    <n v="70.5"/>
    <n v="9"/>
    <n v="237.444444444444"/>
    <n v="62"/>
    <n v="95.209677419354804"/>
    <n v="0.87323943661971803"/>
    <n v="3"/>
    <n v="44.3333333333333"/>
    <n v="4.2253521126760597E-2"/>
    <n v="7"/>
    <n v="0.77777777777777801"/>
    <n v="2"/>
    <n v="0.22222222222222199"/>
    <n v="7"/>
    <n v="0.112903225806452"/>
    <n v="0"/>
    <n v="0"/>
    <n v="0"/>
    <n v="0"/>
    <n v="0"/>
    <n v="0"/>
    <n v="0"/>
    <n v="0"/>
    <n v="1"/>
    <n v="3.38095238095238"/>
    <n v="21.000000000000007"/>
    <n v="9"/>
    <n v="6.3333333333333304"/>
  </r>
  <r>
    <n v="2017"/>
    <x v="10"/>
    <x v="5"/>
    <s v="BABLIS"/>
    <x v="133"/>
    <n v="15"/>
    <n v="0"/>
    <n v="0"/>
    <n v="15"/>
    <n v="7.6"/>
    <n v="0"/>
    <n v="0"/>
    <n v="1"/>
    <n v="1525.4666666666701"/>
    <n v="6.6666666666666693E-2"/>
    <n v="12"/>
    <n v="17.6666666666667"/>
    <n v="9"/>
    <n v="24.1111111111111"/>
    <n v="1"/>
    <n v="172"/>
    <n v="1"/>
    <n v="2"/>
    <n v="14"/>
    <n v="147.357142857143"/>
    <n v="1"/>
    <n v="219"/>
    <n v="14"/>
    <n v="171.21428571428601"/>
    <n v="0.93333333333333302"/>
    <n v="1"/>
    <n v="27"/>
    <n v="6.6666666666666693E-2"/>
    <n v="1"/>
    <n v="1"/>
    <n v="0"/>
    <n v="0"/>
    <n v="5"/>
    <n v="0.35714285714285698"/>
    <n v="0"/>
    <n v="0"/>
    <n v="0"/>
    <n v="0"/>
    <n v="0"/>
    <n v="0"/>
    <n v="0"/>
    <n v="0"/>
    <n v="0"/>
    <n v="1.6666666666666701"/>
    <n v="8.9999999999999822"/>
    <n v="1"/>
    <n v="0"/>
  </r>
  <r>
    <n v="2017"/>
    <x v="10"/>
    <x v="5"/>
    <s v="MATMI"/>
    <x v="144"/>
    <n v="142"/>
    <n v="7"/>
    <n v="6.5714285714285703"/>
    <n v="142"/>
    <n v="7.1126760563380298"/>
    <n v="2"/>
    <n v="1.4084507042253501E-2"/>
    <n v="90"/>
    <n v="3241.4604316546802"/>
    <n v="0.63380281690140905"/>
    <n v="112"/>
    <n v="51.883928571428598"/>
    <n v="66"/>
    <n v="69.469696969696997"/>
    <n v="25"/>
    <n v="227.8"/>
    <n v="23"/>
    <n v="33.652173913043498"/>
    <n v="114"/>
    <n v="146.26315789473699"/>
    <n v="26"/>
    <n v="454.625"/>
    <n v="116"/>
    <n v="174.47413793103399"/>
    <n v="0.81690140845070403"/>
    <n v="12"/>
    <n v="71.8333333333333"/>
    <n v="8.4507042253521097E-2"/>
    <n v="19"/>
    <n v="0.79166666666666696"/>
    <n v="5"/>
    <n v="0.20833333333333301"/>
    <n v="40"/>
    <n v="0.34482758620689702"/>
    <n v="12"/>
    <n v="0.10344827586206901"/>
    <n v="4"/>
    <n v="2.8169014084507001E-2"/>
    <n v="1"/>
    <n v="7.0422535211267599E-3"/>
    <n v="0"/>
    <n v="0"/>
    <n v="1"/>
    <n v="1.73170731707317"/>
    <n v="82.000000000000028"/>
    <n v="26"/>
    <n v="5.5"/>
  </r>
  <r>
    <n v="2017"/>
    <x v="10"/>
    <x v="5"/>
    <s v="POLCA"/>
    <x v="54"/>
    <n v="69"/>
    <n v="3"/>
    <n v="1"/>
    <n v="68"/>
    <n v="6.1029411764705896"/>
    <n v="6"/>
    <n v="8.8235294117647106E-2"/>
    <n v="41"/>
    <n v="3550.8676470588198"/>
    <n v="0.59420289855072495"/>
    <n v="33"/>
    <n v="22.424242424242401"/>
    <n v="11"/>
    <n v="22"/>
    <n v="4"/>
    <n v="199"/>
    <n v="4"/>
    <n v="3.25"/>
    <n v="60"/>
    <n v="47.7"/>
    <n v="4"/>
    <n v="292.25"/>
    <n v="64"/>
    <n v="70.53125"/>
    <n v="0.92753623188405798"/>
    <n v="33"/>
    <n v="42.121212121212103"/>
    <n v="0.47826086956521702"/>
    <n v="4"/>
    <n v="1"/>
    <n v="1"/>
    <n v="0.25"/>
    <n v="0"/>
    <n v="0"/>
    <n v="0"/>
    <n v="0"/>
    <n v="0"/>
    <n v="0"/>
    <n v="0"/>
    <n v="0"/>
    <n v="1"/>
    <n v="0"/>
    <n v="1"/>
    <n v="2.5185185185185199"/>
    <n v="27.397058823529395"/>
    <n v="4"/>
    <n v="1.5"/>
  </r>
  <r>
    <n v="2017"/>
    <x v="10"/>
    <x v="5"/>
    <s v="WILBRI"/>
    <x v="140"/>
    <n v="114"/>
    <n v="4"/>
    <n v="3.5"/>
    <n v="112"/>
    <n v="6.66071428571429"/>
    <n v="2"/>
    <n v="1.7857142857142901E-2"/>
    <n v="60"/>
    <n v="5205.8602150537599"/>
    <n v="0.52631578947368396"/>
    <n v="75"/>
    <n v="17.96"/>
    <n v="28"/>
    <n v="44.071428571428598"/>
    <n v="13"/>
    <n v="193.61538461538501"/>
    <n v="12"/>
    <n v="25.5"/>
    <n v="95"/>
    <n v="61.073684210526302"/>
    <n v="13"/>
    <n v="421.777777777778"/>
    <n v="99"/>
    <n v="93.040404040403999"/>
    <n v="0.86842105263157898"/>
    <n v="28"/>
    <n v="52.428571428571402"/>
    <n v="0.24561403508771901"/>
    <n v="8"/>
    <n v="0.88888888888888895"/>
    <n v="2"/>
    <n v="0.22222222222222199"/>
    <n v="8"/>
    <n v="8.0808080808080801E-2"/>
    <n v="0"/>
    <n v="0"/>
    <n v="0"/>
    <n v="0"/>
    <n v="0"/>
    <n v="0"/>
    <n v="2"/>
    <n v="0"/>
    <n v="5"/>
    <n v="2.1538461538461502"/>
    <n v="52.928571428571516"/>
    <n v="10"/>
    <n v="16"/>
  </r>
  <r>
    <n v="2017"/>
    <x v="10"/>
    <x v="5"/>
    <s v="LORBR1"/>
    <x v="135"/>
    <n v="375"/>
    <n v="48"/>
    <n v="3.25"/>
    <n v="375"/>
    <n v="2.1360000000000001"/>
    <n v="10"/>
    <n v="2.66666666666667E-2"/>
    <n v="136"/>
    <n v="1919.6151685393299"/>
    <n v="0.36266666666666703"/>
    <n v="322"/>
    <n v="18.7639751552795"/>
    <n v="121"/>
    <n v="116.16528925619799"/>
    <n v="160"/>
    <n v="132.98124999999999"/>
    <n v="145"/>
    <n v="28.572413793103401"/>
    <n v="206"/>
    <n v="128.34951456310699"/>
    <n v="165"/>
    <n v="372.11888111888101"/>
    <n v="210"/>
    <n v="161.157894736842"/>
    <n v="0.55733333333333301"/>
    <n v="22"/>
    <n v="58.863636363636402"/>
    <n v="5.86666666666667E-2"/>
    <n v="111"/>
    <n v="0.77622377622377603"/>
    <n v="31"/>
    <n v="0.21678321678321699"/>
    <n v="74"/>
    <n v="0.35406698564593297"/>
    <n v="8"/>
    <n v="3.82775119617225E-2"/>
    <n v="3"/>
    <n v="8.0000000000000002E-3"/>
    <n v="0"/>
    <n v="0"/>
    <n v="0"/>
    <n v="0"/>
    <n v="4"/>
    <n v="2.0833333333333299"/>
    <n v="180.00000000000028"/>
    <n v="159"/>
    <n v="4.4358974358974397"/>
  </r>
  <r>
    <n v="2017"/>
    <x v="10"/>
    <x v="5"/>
    <s v="WALJO2"/>
    <x v="136"/>
    <n v="205"/>
    <n v="37"/>
    <n v="1.6216216216216199"/>
    <n v="203"/>
    <n v="1.8571428571428601"/>
    <n v="4"/>
    <n v="1.9704433497536901E-2"/>
    <n v="16"/>
    <n v="330.252577319588"/>
    <n v="7.8048780487804906E-2"/>
    <n v="184"/>
    <n v="20.728260869565201"/>
    <n v="81"/>
    <n v="89.407407407407405"/>
    <n v="126"/>
    <n v="105.769841269841"/>
    <n v="121"/>
    <n v="26.239669421487601"/>
    <n v="75"/>
    <n v="159.74666666666701"/>
    <n v="126"/>
    <n v="356.10169491525397"/>
    <n v="78"/>
    <n v="213.58974358974399"/>
    <n v="0.38048780487804901"/>
    <n v="3"/>
    <n v="167.666666666667"/>
    <n v="1.46341463414634E-2"/>
    <n v="88"/>
    <n v="0.74576271186440701"/>
    <n v="14"/>
    <n v="0.11864406779661001"/>
    <n v="46"/>
    <n v="0.58974358974358998"/>
    <n v="5"/>
    <n v="6.4102564102564097E-2"/>
    <n v="1"/>
    <n v="4.8780487804877997E-3"/>
    <n v="1"/>
    <n v="4.8780487804877997E-3"/>
    <n v="1"/>
    <n v="0"/>
    <n v="3"/>
    <n v="1.7586206896551699"/>
    <n v="116.56862745098056"/>
    <n v="118"/>
    <n v="3.2288135593220302"/>
  </r>
  <r>
    <n v="2017"/>
    <x v="10"/>
    <x v="5"/>
    <s v="STERO3"/>
    <x v="163"/>
    <n v="60"/>
    <n v="8"/>
    <n v="1.75"/>
    <n v="60"/>
    <n v="6.1666666666666696"/>
    <n v="2"/>
    <n v="3.3333333333333298E-2"/>
    <n v="4"/>
    <n v="676.21052631578902"/>
    <n v="6.6666666666666693E-2"/>
    <n v="44"/>
    <n v="32.318181818181799"/>
    <n v="15"/>
    <n v="90.933333333333294"/>
    <n v="10"/>
    <n v="149.5"/>
    <n v="7"/>
    <n v="88.428571428571402"/>
    <n v="44"/>
    <n v="117.431818181818"/>
    <n v="11"/>
    <n v="462.8"/>
    <n v="49"/>
    <n v="141.06122448979599"/>
    <n v="0.81666666666666698"/>
    <n v="1"/>
    <n v="73"/>
    <n v="1.6666666666666701E-2"/>
    <n v="4"/>
    <n v="0.4"/>
    <n v="2"/>
    <n v="0.2"/>
    <n v="13"/>
    <n v="0.26530612244898"/>
    <n v="5"/>
    <n v="0.102040816326531"/>
    <n v="0"/>
    <n v="0"/>
    <n v="0"/>
    <n v="0"/>
    <n v="0"/>
    <n v="0"/>
    <n v="3"/>
    <n v="2.3076923076923102"/>
    <n v="25.999999999999972"/>
    <n v="10"/>
    <n v="7.2"/>
  </r>
  <r>
    <n v="2017"/>
    <x v="10"/>
    <x v="5"/>
    <s v="VELDU"/>
    <x v="158"/>
    <n v="15"/>
    <n v="0"/>
    <n v="0"/>
    <n v="15"/>
    <n v="4.06666666666667"/>
    <n v="0"/>
    <n v="0"/>
    <n v="0"/>
    <n v="96.533333333333303"/>
    <n v="0"/>
    <n v="14"/>
    <n v="16"/>
    <n v="7"/>
    <n v="75.714285714285694"/>
    <n v="2"/>
    <n v="213.5"/>
    <n v="2"/>
    <n v="10"/>
    <n v="12"/>
    <n v="170.5"/>
    <n v="2"/>
    <n v="357.5"/>
    <n v="13"/>
    <n v="191"/>
    <n v="0.86666666666666703"/>
    <n v="1"/>
    <n v="93"/>
    <n v="6.6666666666666693E-2"/>
    <n v="1"/>
    <n v="0.5"/>
    <n v="1"/>
    <n v="0.5"/>
    <n v="1"/>
    <n v="7.69230769230769E-2"/>
    <n v="2"/>
    <n v="0.15384615384615399"/>
    <n v="0"/>
    <n v="0"/>
    <n v="0"/>
    <n v="0"/>
    <n v="0"/>
    <n v="0"/>
    <n v="0"/>
    <n v="1.875"/>
    <n v="8"/>
    <n v="2"/>
    <n v="33.5"/>
  </r>
  <r>
    <n v="2017"/>
    <x v="10"/>
    <x v="5"/>
    <s v="WELVA"/>
    <x v="153"/>
    <n v="36"/>
    <n v="2"/>
    <n v="0"/>
    <n v="36"/>
    <n v="0.16666666666666699"/>
    <n v="2"/>
    <n v="5.5555555555555601E-2"/>
    <n v="20"/>
    <n v="1417.30303030303"/>
    <n v="0.55555555555555602"/>
    <n v="33"/>
    <n v="17.727272727272702"/>
    <n v="18"/>
    <n v="88.2222222222222"/>
    <n v="20"/>
    <n v="150.44999999999999"/>
    <n v="20"/>
    <n v="46.45"/>
    <n v="13"/>
    <n v="187.769230769231"/>
    <n v="22"/>
    <n v="338.7"/>
    <n v="14"/>
    <n v="261.142857142857"/>
    <n v="0.38888888888888901"/>
    <n v="0"/>
    <n v="0"/>
    <n v="0"/>
    <n v="16"/>
    <n v="0.8"/>
    <n v="4"/>
    <n v="0.2"/>
    <n v="11"/>
    <n v="0.78571428571428603"/>
    <n v="0"/>
    <n v="0"/>
    <n v="0"/>
    <n v="0"/>
    <n v="0"/>
    <n v="0"/>
    <n v="0"/>
    <n v="0"/>
    <n v="0"/>
    <n v="2"/>
    <n v="18"/>
    <n v="19"/>
    <n v="10"/>
  </r>
  <r>
    <n v="2017"/>
    <x v="10"/>
    <x v="5"/>
    <s v="HOWKE"/>
    <x v="149"/>
    <n v="86"/>
    <n v="10"/>
    <n v="2.7"/>
    <n v="86"/>
    <n v="5.6744186046511604"/>
    <n v="2"/>
    <n v="2.32558139534884E-2"/>
    <n v="28"/>
    <n v="1600.68493150685"/>
    <n v="0.32558139534883701"/>
    <n v="69"/>
    <n v="69.840579710144894"/>
    <n v="37"/>
    <n v="93.540540540540505"/>
    <n v="23"/>
    <n v="177.60869565217399"/>
    <n v="21"/>
    <n v="16.476190476190499"/>
    <n v="61"/>
    <n v="147"/>
    <n v="24"/>
    <n v="437.81818181818198"/>
    <n v="62"/>
    <n v="173.758064516129"/>
    <n v="0.72093023255814004"/>
    <n v="1"/>
    <n v="69"/>
    <n v="1.16279069767442E-2"/>
    <n v="15"/>
    <n v="0.68181818181818199"/>
    <n v="6"/>
    <n v="0.27272727272727298"/>
    <n v="22"/>
    <n v="0.35483870967741898"/>
    <n v="7"/>
    <n v="0.112903225806452"/>
    <n v="1"/>
    <n v="1.16279069767442E-2"/>
    <n v="0"/>
    <n v="0"/>
    <n v="0"/>
    <n v="0"/>
    <n v="1"/>
    <n v="1.6226415094339599"/>
    <n v="53.000000000000078"/>
    <n v="19"/>
    <n v="2.1052631578947398"/>
  </r>
  <r>
    <n v="2017"/>
    <x v="10"/>
    <x v="5"/>
    <s v="RUMAS1"/>
    <x v="151"/>
    <n v="193"/>
    <n v="8"/>
    <n v="2.125"/>
    <n v="193"/>
    <n v="4.7253886010362702"/>
    <n v="2"/>
    <n v="1.03626943005181E-2"/>
    <n v="72"/>
    <n v="2337.6223404255302"/>
    <n v="0.37305699481865301"/>
    <n v="146"/>
    <n v="26.869863013698598"/>
    <n v="88"/>
    <n v="69.727272727272705"/>
    <n v="36"/>
    <n v="163.083333333333"/>
    <n v="31"/>
    <n v="22.870967741935502"/>
    <n v="151"/>
    <n v="141.516556291391"/>
    <n v="37"/>
    <n v="500.08333333333297"/>
    <n v="156"/>
    <n v="171.02564102564099"/>
    <n v="0.80829015544041505"/>
    <n v="14"/>
    <n v="61.714285714285701"/>
    <n v="7.2538860103626895E-2"/>
    <n v="23"/>
    <n v="0.63888888888888895"/>
    <n v="11"/>
    <n v="0.30555555555555602"/>
    <n v="44"/>
    <n v="0.28205128205128199"/>
    <n v="16"/>
    <n v="0.102564102564103"/>
    <n v="1"/>
    <n v="5.1813471502590702E-3"/>
    <n v="1"/>
    <n v="5.1813471502590702E-3"/>
    <n v="0"/>
    <n v="0"/>
    <n v="4"/>
    <n v="1.6782608695652199"/>
    <n v="114.99999999999983"/>
    <n v="36"/>
    <n v="29.5555555555556"/>
  </r>
  <r>
    <n v="2017"/>
    <x v="10"/>
    <x v="5"/>
    <s v="WIDDE"/>
    <x v="145"/>
    <n v="155"/>
    <n v="18"/>
    <n v="10.9444444444444"/>
    <n v="152"/>
    <n v="8.0986842105263204"/>
    <n v="2"/>
    <n v="1.3157894736842099E-2"/>
    <n v="85"/>
    <n v="1767.0608695652199"/>
    <n v="0.54838709677419395"/>
    <n v="127"/>
    <n v="23.779527559055101"/>
    <n v="51"/>
    <n v="77.705882352941202"/>
    <n v="25"/>
    <n v="168.12"/>
    <n v="15"/>
    <n v="55.6666666666667"/>
    <n v="123"/>
    <n v="95.577235772357696"/>
    <n v="27"/>
    <n v="282.5"/>
    <n v="125"/>
    <n v="118.01600000000001"/>
    <n v="0.80645161290322598"/>
    <n v="46"/>
    <n v="71.956521739130395"/>
    <n v="0.29677419354838702"/>
    <n v="17"/>
    <n v="0.77272727272727304"/>
    <n v="2"/>
    <n v="9.0909090909090898E-2"/>
    <n v="17"/>
    <n v="0.13600000000000001"/>
    <n v="2"/>
    <n v="1.6E-2"/>
    <n v="1"/>
    <n v="6.4516129032258099E-3"/>
    <n v="0"/>
    <n v="0"/>
    <n v="3"/>
    <n v="0"/>
    <n v="4"/>
    <n v="1.5833333333333299"/>
    <n v="97.894736842105473"/>
    <n v="16"/>
    <n v="41.625"/>
  </r>
  <r>
    <n v="2017"/>
    <x v="10"/>
    <x v="5"/>
    <s v="NECDA"/>
    <x v="83"/>
    <n v="80"/>
    <n v="2"/>
    <n v="0.5"/>
    <n v="80"/>
    <n v="7.8250000000000002"/>
    <n v="0"/>
    <n v="0"/>
    <n v="24"/>
    <n v="1250.53947368421"/>
    <n v="0.3"/>
    <n v="69"/>
    <n v="17.6666666666667"/>
    <n v="22"/>
    <n v="60.636363636363598"/>
    <n v="5"/>
    <n v="220.8"/>
    <n v="5"/>
    <n v="21.6"/>
    <n v="72"/>
    <n v="99.6805555555556"/>
    <n v="5"/>
    <n v="541.79999999999995"/>
    <n v="75"/>
    <n v="123.12"/>
    <n v="0.9375"/>
    <n v="32"/>
    <n v="72.78125"/>
    <n v="0.4"/>
    <n v="3"/>
    <n v="0.6"/>
    <n v="2"/>
    <n v="0.4"/>
    <n v="9"/>
    <n v="0.12"/>
    <n v="5"/>
    <n v="6.6666666666666693E-2"/>
    <n v="1"/>
    <n v="1.2500000000000001E-2"/>
    <n v="0"/>
    <n v="0"/>
    <n v="0"/>
    <n v="0"/>
    <n v="3"/>
    <n v="1.7021276595744701"/>
    <n v="46.999999999999943"/>
    <n v="5"/>
    <n v="3.6"/>
  </r>
  <r>
    <n v="2017"/>
    <x v="10"/>
    <x v="5"/>
    <s v="WILDA2"/>
    <x v="161"/>
    <n v="43"/>
    <n v="3"/>
    <n v="5.6666666666666696"/>
    <n v="43"/>
    <n v="8.0232558139534902"/>
    <n v="2"/>
    <n v="4.6511627906976702E-2"/>
    <n v="3"/>
    <n v="888.58139534883696"/>
    <n v="6.9767441860465101E-2"/>
    <n v="34"/>
    <n v="32.294117647058798"/>
    <n v="12"/>
    <n v="103.416666666667"/>
    <n v="4"/>
    <n v="178.75"/>
    <n v="4"/>
    <n v="26.25"/>
    <n v="31"/>
    <n v="92.838709677419402"/>
    <n v="6"/>
    <n v="883.5"/>
    <n v="37"/>
    <n v="111.56756756756801"/>
    <n v="0.86046511627906996"/>
    <n v="11"/>
    <n v="61.909090909090899"/>
    <n v="0.25581395348837199"/>
    <n v="3"/>
    <n v="0.5"/>
    <n v="1"/>
    <n v="0.16666666666666699"/>
    <n v="6"/>
    <n v="0.162162162162162"/>
    <n v="0"/>
    <n v="0"/>
    <n v="1"/>
    <n v="2.32558139534884E-2"/>
    <n v="0"/>
    <n v="0"/>
    <n v="0"/>
    <n v="0"/>
    <n v="3"/>
    <n v="1.65384615384615"/>
    <n v="26.00000000000006"/>
    <n v="4"/>
    <n v="11"/>
  </r>
  <r>
    <n v="2017"/>
    <x v="10"/>
    <x v="5"/>
    <s v="STERA"/>
    <x v="152"/>
    <n v="28"/>
    <n v="3"/>
    <n v="1"/>
    <n v="28"/>
    <n v="4.03571428571429"/>
    <n v="0"/>
    <n v="0"/>
    <n v="15"/>
    <n v="2982.74074074074"/>
    <n v="0.53571428571428603"/>
    <n v="23"/>
    <n v="28.869565217391301"/>
    <n v="12"/>
    <n v="72.3333333333333"/>
    <n v="9"/>
    <n v="178.111111111111"/>
    <n v="5"/>
    <n v="3"/>
    <n v="19"/>
    <n v="121.526315789474"/>
    <n v="9"/>
    <n v="267.33333333333297"/>
    <n v="19"/>
    <n v="149.52631578947401"/>
    <n v="0.67857142857142905"/>
    <n v="3"/>
    <n v="96.3333333333333"/>
    <n v="0.107142857142857"/>
    <n v="6"/>
    <n v="0.66666666666666696"/>
    <n v="2"/>
    <n v="0.22222222222222199"/>
    <n v="7"/>
    <n v="0.36842105263157898"/>
    <n v="1"/>
    <n v="5.2631578947368397E-2"/>
    <n v="1"/>
    <n v="3.5714285714285698E-2"/>
    <n v="0"/>
    <n v="0"/>
    <n v="0"/>
    <n v="0"/>
    <n v="0"/>
    <n v="1.86666666666667"/>
    <n v="14.999999999999973"/>
    <n v="9"/>
    <n v="8"/>
  </r>
  <r>
    <n v="2017"/>
    <x v="10"/>
    <x v="5"/>
    <s v="SCDGA"/>
    <x v="138"/>
    <n v="25"/>
    <n v="0"/>
    <n v="0"/>
    <n v="25"/>
    <n v="8.32"/>
    <n v="0"/>
    <n v="0"/>
    <n v="16"/>
    <n v="2075.92"/>
    <n v="0.64"/>
    <n v="25"/>
    <n v="33.6"/>
    <n v="12"/>
    <n v="49.6666666666667"/>
    <n v="4"/>
    <n v="233"/>
    <n v="4"/>
    <n v="5"/>
    <n v="21"/>
    <n v="139.42857142857099"/>
    <n v="4"/>
    <n v="572"/>
    <n v="21"/>
    <n v="169.857142857143"/>
    <n v="0.84"/>
    <n v="0"/>
    <n v="0"/>
    <n v="0"/>
    <n v="3"/>
    <n v="0.75"/>
    <n v="1"/>
    <n v="0.25"/>
    <n v="4"/>
    <n v="0.19047619047618999"/>
    <n v="2"/>
    <n v="9.5238095238095205E-2"/>
    <n v="0"/>
    <n v="0"/>
    <n v="0"/>
    <n v="0"/>
    <n v="0"/>
    <n v="0"/>
    <n v="0"/>
    <n v="1.92307692307692"/>
    <n v="13.000000000000021"/>
    <n v="4"/>
    <n v="22.25"/>
  </r>
  <r>
    <n v="2017"/>
    <x v="10"/>
    <x v="5"/>
    <s v="ALMKH"/>
    <x v="173"/>
    <n v="134"/>
    <n v="18"/>
    <n v="8.4444444444444393"/>
    <n v="131"/>
    <n v="5.2442748091603102"/>
    <n v="6"/>
    <n v="4.5801526717557203E-2"/>
    <n v="45"/>
    <n v="1727.53448275862"/>
    <n v="0.33582089552238797"/>
    <n v="107"/>
    <n v="23.514018691588799"/>
    <n v="58"/>
    <n v="111.448275862069"/>
    <n v="56"/>
    <n v="127.303571428571"/>
    <n v="52"/>
    <n v="47.288461538461497"/>
    <n v="65"/>
    <n v="138.47692307692299"/>
    <n v="62"/>
    <n v="389.38181818181801"/>
    <n v="69"/>
    <n v="190.12307692307701"/>
    <n v="0.48507462686567199"/>
    <n v="8"/>
    <n v="75"/>
    <n v="5.9701492537313397E-2"/>
    <n v="44"/>
    <n v="0.8"/>
    <n v="6"/>
    <n v="0.109090909090909"/>
    <n v="29"/>
    <n v="0.44615384615384601"/>
    <n v="7"/>
    <n v="0.107692307692308"/>
    <n v="0"/>
    <n v="0"/>
    <n v="1"/>
    <n v="7.4626865671641798E-3"/>
    <n v="3"/>
    <n v="0"/>
    <n v="0"/>
    <n v="2.0153846153846202"/>
    <n v="66.488549618320448"/>
    <n v="44"/>
    <n v="37.068181818181799"/>
  </r>
  <r>
    <n v="2017"/>
    <x v="10"/>
    <x v="5"/>
    <s v="VITJO"/>
    <x v="155"/>
    <n v="126"/>
    <n v="11"/>
    <n v="199.18181818181799"/>
    <n v="126"/>
    <n v="20.523809523809501"/>
    <n v="2"/>
    <n v="1.58730158730159E-2"/>
    <n v="64"/>
    <n v="1967.9126984126999"/>
    <n v="0.50793650793650802"/>
    <n v="111"/>
    <n v="22.1621621621622"/>
    <n v="45"/>
    <n v="86.822222222222194"/>
    <n v="39"/>
    <n v="158.41025641025601"/>
    <n v="37"/>
    <n v="21.4324324324324"/>
    <n v="79"/>
    <n v="113.063291139241"/>
    <n v="42"/>
    <n v="358.09523809523802"/>
    <n v="84"/>
    <n v="142.90476190476201"/>
    <n v="0.66666666666666696"/>
    <n v="25"/>
    <n v="62.52"/>
    <n v="0.19841269841269801"/>
    <n v="30"/>
    <n v="0.71428571428571397"/>
    <n v="7"/>
    <n v="0.16666666666666699"/>
    <n v="21"/>
    <n v="0.25"/>
    <n v="4"/>
    <n v="4.7619047619047603E-2"/>
    <n v="0"/>
    <n v="0"/>
    <n v="0"/>
    <n v="0"/>
    <n v="0"/>
    <n v="0"/>
    <n v="2"/>
    <n v="1.68"/>
    <n v="75"/>
    <n v="39"/>
    <n v="13.948717948717899"/>
  </r>
  <r>
    <n v="2017"/>
    <x v="10"/>
    <x v="5"/>
    <s v="DESBO"/>
    <x v="156"/>
    <n v="72"/>
    <n v="12"/>
    <n v="5.6666666666666696"/>
    <n v="72"/>
    <n v="9.75"/>
    <n v="2"/>
    <n v="2.7777777777777801E-2"/>
    <n v="35"/>
    <n v="1917.24285714286"/>
    <n v="0.48611111111111099"/>
    <n v="58"/>
    <n v="30.258620689655199"/>
    <n v="24"/>
    <n v="137.791666666667"/>
    <n v="29"/>
    <n v="136.86206896551701"/>
    <n v="24"/>
    <n v="31.2083333333333"/>
    <n v="40"/>
    <n v="127.825"/>
    <n v="29"/>
    <n v="462.53571428571399"/>
    <n v="43"/>
    <n v="164.60465116279099"/>
    <n v="0.59722222222222199"/>
    <n v="10"/>
    <n v="67.3"/>
    <n v="0.13888888888888901"/>
    <n v="22"/>
    <n v="0.78571428571428603"/>
    <n v="6"/>
    <n v="0.214285714285714"/>
    <n v="18"/>
    <n v="0.418604651162791"/>
    <n v="3"/>
    <n v="6.9767441860465101E-2"/>
    <n v="0"/>
    <n v="0"/>
    <n v="0"/>
    <n v="0"/>
    <n v="0"/>
    <n v="0"/>
    <n v="1"/>
    <n v="1.71428571428571"/>
    <n v="42.000000000000107"/>
    <n v="25"/>
    <n v="3.16"/>
  </r>
  <r>
    <n v="2017"/>
    <x v="10"/>
    <x v="5"/>
    <s v="MARDO1"/>
    <x v="172"/>
    <n v="77"/>
    <n v="4"/>
    <n v="2.5"/>
    <n v="77"/>
    <n v="6.3246753246753196"/>
    <n v="0"/>
    <n v="0"/>
    <n v="44"/>
    <n v="1905.72"/>
    <n v="0.57142857142857095"/>
    <n v="72"/>
    <n v="23.2916666666667"/>
    <n v="38"/>
    <n v="51.631578947368403"/>
    <n v="20"/>
    <n v="154.44999999999999"/>
    <n v="19"/>
    <n v="42.421052631578902"/>
    <n v="52"/>
    <n v="105.288461538462"/>
    <n v="22"/>
    <n v="454.33333333333297"/>
    <n v="55"/>
    <n v="135.10909090909101"/>
    <n v="0.71428571428571397"/>
    <n v="25"/>
    <n v="82.2"/>
    <n v="0.32467532467532501"/>
    <n v="18"/>
    <n v="0.85714285714285698"/>
    <n v="7"/>
    <n v="0.33333333333333298"/>
    <n v="9"/>
    <n v="0.163636363636364"/>
    <n v="3"/>
    <n v="5.4545454545454501E-2"/>
    <n v="0"/>
    <n v="0"/>
    <n v="0"/>
    <n v="0"/>
    <n v="0"/>
    <n v="0"/>
    <n v="3"/>
    <n v="1.7906976744186001"/>
    <n v="43.000000000000114"/>
    <n v="19"/>
    <n v="5.9473684210526301"/>
  </r>
  <r>
    <n v="2017"/>
    <x v="10"/>
    <x v="5"/>
    <s v="FALMIC"/>
    <x v="146"/>
    <n v="64"/>
    <n v="12"/>
    <n v="8.8333333333333304"/>
    <n v="64"/>
    <n v="6.390625"/>
    <n v="2"/>
    <n v="3.125E-2"/>
    <n v="10"/>
    <n v="646.70967741935499"/>
    <n v="0.15625"/>
    <n v="58"/>
    <n v="25.8965517241379"/>
    <n v="19"/>
    <n v="203.63157894736801"/>
    <n v="28"/>
    <n v="161.607142857143"/>
    <n v="23"/>
    <n v="59.739130434782602"/>
    <n v="32"/>
    <n v="154.4375"/>
    <n v="31"/>
    <n v="448.48148148148101"/>
    <n v="33"/>
    <n v="253.93939393939399"/>
    <n v="0.515625"/>
    <n v="6"/>
    <n v="92.6666666666667"/>
    <n v="9.375E-2"/>
    <n v="20"/>
    <n v="0.74074074074074103"/>
    <n v="7"/>
    <n v="0.25925925925925902"/>
    <n v="17"/>
    <n v="0.51515151515151503"/>
    <n v="1"/>
    <n v="3.03030303030303E-2"/>
    <n v="1"/>
    <n v="1.5625E-2"/>
    <n v="0"/>
    <n v="0"/>
    <n v="0"/>
    <n v="0"/>
    <n v="1"/>
    <n v="1.6410256410256401"/>
    <n v="39.000000000000021"/>
    <n v="27"/>
    <n v="5.7407407407407396"/>
  </r>
  <r>
    <n v="2017"/>
    <x v="10"/>
    <x v="5"/>
    <s v="KORKH"/>
    <x v="227"/>
    <n v="3"/>
    <n v="0"/>
    <n v="0"/>
    <n v="3"/>
    <n v="5.6666666666666696"/>
    <n v="0"/>
    <n v="0"/>
    <n v="0"/>
    <n v="634"/>
    <n v="0"/>
    <n v="3"/>
    <n v="36"/>
    <n v="0"/>
    <n v="0"/>
    <n v="3"/>
    <n v="145.666666666667"/>
    <n v="3"/>
    <n v="1.6666666666666701"/>
    <n v="0"/>
    <n v="0"/>
    <n v="3"/>
    <n v="257"/>
    <n v="0"/>
    <n v="0"/>
    <n v="0"/>
    <n v="0"/>
    <n v="0"/>
    <n v="0"/>
    <n v="2"/>
    <n v="0.66666666666666696"/>
    <n v="1"/>
    <n v="0.33333333333333298"/>
    <n v="0"/>
    <n v="0"/>
    <n v="0"/>
    <n v="0"/>
    <n v="0"/>
    <n v="0"/>
    <n v="0"/>
    <n v="0"/>
    <n v="0"/>
    <n v="0"/>
    <n v="0"/>
    <n v="1"/>
    <n v="3"/>
    <n v="3"/>
    <n v="4.3333333333333304"/>
  </r>
  <r>
    <n v="2017"/>
    <x v="10"/>
    <x v="5"/>
    <s v="WAXJE"/>
    <x v="171"/>
    <n v="168"/>
    <n v="3"/>
    <n v="28.3333333333333"/>
    <n v="167"/>
    <n v="5.0239520958083803"/>
    <n v="8"/>
    <n v="4.7904191616766498E-2"/>
    <n v="8"/>
    <n v="194.048780487805"/>
    <n v="4.7619047619047603E-2"/>
    <n v="92"/>
    <n v="15.0978260869565"/>
    <n v="28"/>
    <n v="55.357142857142897"/>
    <n v="10"/>
    <n v="137.30000000000001"/>
    <n v="10"/>
    <n v="9"/>
    <n v="146"/>
    <n v="46.417808219178099"/>
    <n v="10"/>
    <n v="373"/>
    <n v="157"/>
    <n v="69.184713375796207"/>
    <n v="0.93452380952380998"/>
    <n v="70"/>
    <n v="41.228571428571399"/>
    <n v="0.41666666666666702"/>
    <n v="3"/>
    <n v="0.33333333333333298"/>
    <n v="1"/>
    <n v="0.11111111111111099"/>
    <n v="5"/>
    <n v="3.1847133757961797E-2"/>
    <n v="3"/>
    <n v="1.9108280254777101E-2"/>
    <n v="1"/>
    <n v="5.9523809523809503E-3"/>
    <n v="1"/>
    <n v="5.9523809523809503E-3"/>
    <n v="1"/>
    <n v="0"/>
    <n v="3"/>
    <n v="2.1139240506329098"/>
    <n v="79.473053892215631"/>
    <n v="6"/>
    <n v="5.5"/>
  </r>
  <r>
    <n v="2017"/>
    <x v="10"/>
    <x v="5"/>
    <s v="MULAM"/>
    <x v="247"/>
    <n v="110"/>
    <n v="12"/>
    <n v="2.3333333333333299"/>
    <n v="109"/>
    <n v="2.6697247706421998"/>
    <n v="0"/>
    <n v="0"/>
    <n v="45"/>
    <n v="1997.11428571429"/>
    <n v="0.40909090909090901"/>
    <n v="64"/>
    <n v="83.859375"/>
    <n v="56"/>
    <n v="67.5"/>
    <n v="41"/>
    <n v="163.51219512195101"/>
    <n v="35"/>
    <n v="30.9428571428571"/>
    <n v="64"/>
    <n v="170.140625"/>
    <n v="42"/>
    <n v="416.67500000000001"/>
    <n v="67"/>
    <n v="197.89393939393901"/>
    <n v="0.6"/>
    <n v="6"/>
    <n v="107"/>
    <n v="5.4545454545454501E-2"/>
    <n v="29"/>
    <n v="0.72499999999999998"/>
    <n v="7"/>
    <n v="0.17499999999999999"/>
    <n v="26"/>
    <n v="0.39393939393939398"/>
    <n v="1"/>
    <n v="1.5151515151515201E-2"/>
    <n v="0"/>
    <n v="0"/>
    <n v="0"/>
    <n v="0"/>
    <n v="1"/>
    <n v="0"/>
    <n v="1"/>
    <n v="1.84745762711864"/>
    <n v="59.541284403669856"/>
    <n v="40"/>
    <n v="1.85"/>
  </r>
  <r>
    <n v="2017"/>
    <x v="10"/>
    <x v="5"/>
    <s v="BAGMA"/>
    <x v="276"/>
    <n v="14"/>
    <n v="0"/>
    <n v="0"/>
    <n v="14"/>
    <n v="1"/>
    <n v="0"/>
    <n v="0"/>
    <n v="10"/>
    <n v="2745.5714285714298"/>
    <n v="0.71428571428571397"/>
    <n v="8"/>
    <n v="101.25"/>
    <n v="5"/>
    <n v="194.8"/>
    <n v="6"/>
    <n v="191.333333333333"/>
    <n v="6"/>
    <n v="4.3333333333333304"/>
    <n v="8"/>
    <n v="117.875"/>
    <n v="6"/>
    <n v="577"/>
    <n v="8"/>
    <n v="139.75"/>
    <n v="0.57142857142857095"/>
    <n v="1"/>
    <n v="31"/>
    <n v="7.1428571428571397E-2"/>
    <n v="4"/>
    <n v="0.66666666666666696"/>
    <n v="0"/>
    <n v="0"/>
    <n v="2"/>
    <n v="0.25"/>
    <n v="0"/>
    <n v="0"/>
    <n v="0"/>
    <n v="0"/>
    <n v="0"/>
    <n v="0"/>
    <n v="0"/>
    <n v="0"/>
    <n v="1"/>
    <n v="1.55555555555556"/>
    <n v="8.9999999999999734"/>
    <n v="6"/>
    <n v="5.3333333333333304"/>
  </r>
  <r>
    <n v="2017"/>
    <x v="10"/>
    <x v="5"/>
    <s v="USBMI"/>
    <x v="280"/>
    <n v="1"/>
    <n v="0"/>
    <n v="0"/>
    <n v="1"/>
    <n v="0"/>
    <n v="0"/>
    <n v="0"/>
    <n v="0"/>
    <n v="984"/>
    <n v="0"/>
    <n v="1"/>
    <n v="12"/>
    <n v="1"/>
    <n v="83"/>
    <n v="1"/>
    <n v="347"/>
    <n v="1"/>
    <n v="2"/>
    <n v="0"/>
    <n v="0"/>
    <n v="1"/>
    <n v="514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28"/>
  </r>
  <r>
    <n v="2017"/>
    <x v="10"/>
    <x v="5"/>
    <s v="VALGL"/>
    <x v="302"/>
    <n v="117"/>
    <n v="2"/>
    <n v="19.5"/>
    <n v="115"/>
    <n v="6.7478260869565201"/>
    <n v="6"/>
    <n v="5.21739130434783E-2"/>
    <n v="11"/>
    <n v="94.879629629629605"/>
    <n v="9.4017094017094002E-2"/>
    <n v="101"/>
    <n v="24.4158415841584"/>
    <n v="53"/>
    <n v="37.301886792452798"/>
    <n v="4"/>
    <n v="104.5"/>
    <n v="4"/>
    <n v="9"/>
    <n v="102"/>
    <n v="82.5"/>
    <n v="4"/>
    <n v="437.25"/>
    <n v="111"/>
    <n v="107.198198198198"/>
    <n v="0.94871794871794901"/>
    <n v="54"/>
    <n v="84.407407407407405"/>
    <n v="0.46153846153846201"/>
    <n v="1"/>
    <n v="0.25"/>
    <n v="0"/>
    <n v="0"/>
    <n v="17"/>
    <n v="0.153153153153153"/>
    <n v="2"/>
    <n v="1.8018018018018001E-2"/>
    <n v="1"/>
    <n v="8.5470085470085496E-3"/>
    <n v="0"/>
    <n v="0"/>
    <n v="2"/>
    <n v="0"/>
    <n v="7"/>
    <n v="1.6911764705882399"/>
    <n v="69.182608695651979"/>
    <n v="4"/>
    <n v="0"/>
  </r>
  <r>
    <n v="2017"/>
    <x v="10"/>
    <x v="5"/>
    <s v="SINVI1"/>
    <x v="380"/>
    <n v="71"/>
    <n v="14"/>
    <n v="2.6428571428571401"/>
    <n v="71"/>
    <n v="2.6901408450704198"/>
    <n v="0"/>
    <n v="0"/>
    <n v="38"/>
    <n v="1963.4090909090901"/>
    <n v="0.53521126760563398"/>
    <n v="62"/>
    <n v="23.354838709677399"/>
    <n v="31"/>
    <n v="133.48387096774201"/>
    <n v="38"/>
    <n v="149.36842105263199"/>
    <n v="31"/>
    <n v="19.9677419354839"/>
    <n v="31"/>
    <n v="151.61290322580601"/>
    <n v="39"/>
    <n v="394.18421052631601"/>
    <n v="32"/>
    <n v="203.3125"/>
    <n v="0.45070422535211302"/>
    <n v="1"/>
    <n v="104"/>
    <n v="1.4084507042253501E-2"/>
    <n v="23"/>
    <n v="0.60526315789473695"/>
    <n v="12"/>
    <n v="0.31578947368421101"/>
    <n v="12"/>
    <n v="0.375"/>
    <n v="1"/>
    <n v="3.125E-2"/>
    <n v="1"/>
    <n v="1.4084507042253501E-2"/>
    <n v="1"/>
    <n v="1.4084507042253501E-2"/>
    <n v="0"/>
    <n v="0"/>
    <n v="0"/>
    <n v="1.2909090909090899"/>
    <n v="55.000000000000043"/>
    <n v="36"/>
    <n v="4.6944444444444402"/>
  </r>
  <r>
    <n v="2017"/>
    <x v="10"/>
    <x v="5"/>
    <s v="LIPJA"/>
    <x v="381"/>
    <n v="151"/>
    <n v="32"/>
    <n v="3.8125"/>
    <n v="151"/>
    <n v="3.7880794701986802"/>
    <n v="0"/>
    <n v="0"/>
    <n v="59"/>
    <n v="1545.4338235294099"/>
    <n v="0.39072847682119199"/>
    <n v="140"/>
    <n v="16.4714285714286"/>
    <n v="52"/>
    <n v="93.423076923076906"/>
    <n v="66"/>
    <n v="159.15151515151501"/>
    <n v="44"/>
    <n v="24"/>
    <n v="78"/>
    <n v="182.858974358974"/>
    <n v="67"/>
    <n v="366.66153846153799"/>
    <n v="84"/>
    <n v="209.29761904761901"/>
    <n v="0.556291390728477"/>
    <n v="0"/>
    <n v="0"/>
    <n v="0"/>
    <n v="45"/>
    <n v="0.69230769230769196"/>
    <n v="10"/>
    <n v="0.15384615384615399"/>
    <n v="47"/>
    <n v="0.55952380952380998"/>
    <n v="5"/>
    <n v="5.95238095238095E-2"/>
    <n v="1"/>
    <n v="6.6225165562913899E-3"/>
    <n v="0"/>
    <n v="0"/>
    <n v="0"/>
    <n v="0"/>
    <n v="6"/>
    <n v="1.29059829059829"/>
    <n v="117.00000000000006"/>
    <n v="61"/>
    <n v="1.22950819672131"/>
  </r>
  <r>
    <n v="2017"/>
    <x v="10"/>
    <x v="5"/>
    <s v="FERMI"/>
    <x v="383"/>
    <n v="54"/>
    <n v="7"/>
    <n v="6.1428571428571397"/>
    <n v="54"/>
    <n v="4.9814814814814801"/>
    <n v="2"/>
    <n v="3.7037037037037E-2"/>
    <n v="16"/>
    <n v="941.91111111111104"/>
    <n v="0.296296296296296"/>
    <n v="49"/>
    <n v="22.285714285714299"/>
    <n v="23"/>
    <n v="94.347826086956502"/>
    <n v="23"/>
    <n v="223.21739130434801"/>
    <n v="20"/>
    <n v="22.4"/>
    <n v="30"/>
    <n v="194.76666666666699"/>
    <n v="23"/>
    <n v="487.18181818181802"/>
    <n v="31"/>
    <n v="245.96774193548401"/>
    <n v="0.57407407407407396"/>
    <n v="2"/>
    <n v="144.5"/>
    <n v="3.7037037037037E-2"/>
    <n v="9"/>
    <n v="0.40909090909090901"/>
    <n v="3"/>
    <n v="0.13636363636363599"/>
    <n v="7"/>
    <n v="0.225806451612903"/>
    <n v="4"/>
    <n v="0.12903225806451599"/>
    <n v="0"/>
    <n v="0"/>
    <n v="0"/>
    <n v="0"/>
    <n v="0"/>
    <n v="0"/>
    <n v="3"/>
    <n v="1.3846153846153799"/>
    <n v="39.000000000000135"/>
    <n v="10"/>
    <n v="16.3"/>
  </r>
  <r>
    <n v="2017"/>
    <x v="10"/>
    <x v="5"/>
    <s v="MCCNI"/>
    <x v="386"/>
    <n v="79"/>
    <n v="13"/>
    <n v="2.3846153846153801"/>
    <n v="79"/>
    <n v="3.82278481012658"/>
    <n v="0"/>
    <n v="0"/>
    <n v="19"/>
    <n v="1033.46835443038"/>
    <n v="0.240506329113924"/>
    <n v="79"/>
    <n v="24.8101265822785"/>
    <n v="37"/>
    <n v="168.67567567567599"/>
    <n v="41"/>
    <n v="179.829268292683"/>
    <n v="30"/>
    <n v="38.733333333333299"/>
    <n v="32"/>
    <n v="214.125"/>
    <n v="42"/>
    <n v="480.39473684210498"/>
    <n v="37"/>
    <n v="233.43243243243199"/>
    <n v="0.468354430379747"/>
    <n v="2"/>
    <n v="110.5"/>
    <n v="2.53164556962025E-2"/>
    <n v="23"/>
    <n v="0.60526315789473695"/>
    <n v="10"/>
    <n v="0.26315789473684198"/>
    <n v="17"/>
    <n v="0.45945945945945998"/>
    <n v="0"/>
    <n v="0"/>
    <n v="1"/>
    <n v="1.26582278481013E-2"/>
    <n v="0"/>
    <n v="0"/>
    <n v="0"/>
    <n v="0"/>
    <n v="1"/>
    <n v="1.2741935483871001"/>
    <n v="61.999999999999837"/>
    <n v="41"/>
    <n v="9.3170731707317103"/>
  </r>
  <r>
    <n v="2017"/>
    <x v="10"/>
    <x v="5"/>
    <s v="COLAK"/>
    <x v="344"/>
    <n v="41"/>
    <n v="1"/>
    <n v="4"/>
    <n v="41"/>
    <n v="11.4146341463415"/>
    <n v="0"/>
    <n v="0"/>
    <n v="15"/>
    <n v="993.77499999999998"/>
    <n v="0.36585365853658502"/>
    <n v="31"/>
    <n v="20.064516129032299"/>
    <n v="12"/>
    <n v="53.0833333333333"/>
    <n v="1"/>
    <n v="143"/>
    <n v="0"/>
    <n v="0"/>
    <n v="36"/>
    <n v="100.555555555556"/>
    <n v="1"/>
    <n v="627"/>
    <n v="40"/>
    <n v="119.02500000000001"/>
    <n v="0.97560975609756095"/>
    <n v="11"/>
    <n v="50.181818181818201"/>
    <n v="0.26829268292682901"/>
    <n v="1"/>
    <n v="1"/>
    <n v="1"/>
    <n v="1"/>
    <n v="5"/>
    <n v="0.125"/>
    <n v="2"/>
    <n v="0.05"/>
    <n v="0"/>
    <n v="0"/>
    <n v="0"/>
    <n v="0"/>
    <n v="0"/>
    <n v="0"/>
    <n v="2"/>
    <n v="1.7826086956521701"/>
    <n v="23.00000000000005"/>
    <n v="1"/>
    <n v="1"/>
  </r>
  <r>
    <n v="2017"/>
    <x v="10"/>
    <x v="5"/>
    <s v="LARER1"/>
    <x v="466"/>
    <n v="9"/>
    <n v="3"/>
    <n v="3.3333333333333299"/>
    <n v="9"/>
    <n v="5.4444444444444402"/>
    <n v="0"/>
    <n v="0"/>
    <n v="7"/>
    <n v="2862.3333333333298"/>
    <n v="0.77777777777777801"/>
    <n v="9"/>
    <n v="20.3333333333333"/>
    <n v="1"/>
    <n v="101"/>
    <n v="3"/>
    <n v="116.666666666667"/>
    <n v="2"/>
    <n v="3"/>
    <n v="6"/>
    <n v="237.833333333333"/>
    <n v="3"/>
    <n v="336.66666666666703"/>
    <n v="6"/>
    <n v="287.16666666666703"/>
    <n v="0.66666666666666696"/>
    <n v="0"/>
    <n v="0"/>
    <n v="0"/>
    <n v="2"/>
    <n v="0.66666666666666696"/>
    <n v="1"/>
    <n v="0.33333333333333298"/>
    <n v="3"/>
    <n v="0.5"/>
    <n v="0"/>
    <n v="0"/>
    <n v="0"/>
    <n v="0"/>
    <n v="0"/>
    <n v="0"/>
    <n v="0"/>
    <n v="0"/>
    <n v="0"/>
    <n v="1.28571428571429"/>
    <n v="6.9999999999999769"/>
    <n v="3"/>
    <n v="0"/>
  </r>
  <r>
    <n v="2017"/>
    <x v="10"/>
    <x v="5"/>
    <s v="CHAFI"/>
    <x v="467"/>
    <n v="56"/>
    <n v="14"/>
    <n v="3.6428571428571401"/>
    <n v="56"/>
    <n v="5.125"/>
    <n v="0"/>
    <n v="0"/>
    <n v="18"/>
    <n v="1496.3454545454499"/>
    <n v="0.32142857142857101"/>
    <n v="56"/>
    <n v="22.696428571428601"/>
    <n v="21"/>
    <n v="165.61904761904799"/>
    <n v="20"/>
    <n v="182.45"/>
    <n v="20"/>
    <n v="14.45"/>
    <n v="33"/>
    <n v="166"/>
    <n v="21"/>
    <n v="501.35"/>
    <n v="35"/>
    <n v="253.4"/>
    <n v="0.625"/>
    <n v="3"/>
    <n v="193"/>
    <n v="5.3571428571428603E-2"/>
    <n v="12"/>
    <n v="0.6"/>
    <n v="2"/>
    <n v="0.1"/>
    <n v="17"/>
    <n v="0.48571428571428599"/>
    <n v="2"/>
    <n v="5.7142857142857099E-2"/>
    <n v="1"/>
    <n v="1.7857142857142901E-2"/>
    <n v="0"/>
    <n v="0"/>
    <n v="0"/>
    <n v="0"/>
    <n v="0"/>
    <n v="1.1666666666666701"/>
    <n v="47.999999999999858"/>
    <n v="20"/>
    <n v="3.05"/>
  </r>
  <r>
    <n v="2017"/>
    <x v="10"/>
    <x v="5"/>
    <s v="SCHKI"/>
    <x v="480"/>
    <n v="4"/>
    <n v="1"/>
    <n v="0"/>
    <n v="4"/>
    <n v="0.25"/>
    <n v="0"/>
    <n v="0"/>
    <n v="3"/>
    <n v="4416.6666666666697"/>
    <n v="0.75"/>
    <n v="4"/>
    <n v="17.5"/>
    <n v="1"/>
    <n v="453"/>
    <n v="4"/>
    <n v="133.75"/>
    <n v="4"/>
    <n v="4.5"/>
    <n v="0"/>
    <n v="0"/>
    <n v="4"/>
    <n v="818.66666666666697"/>
    <n v="0"/>
    <n v="0"/>
    <n v="0"/>
    <n v="0"/>
    <n v="0"/>
    <n v="0"/>
    <n v="3"/>
    <n v="1"/>
    <n v="2"/>
    <n v="0.66666666666666696"/>
    <n v="0"/>
    <n v="0"/>
    <n v="0"/>
    <n v="0"/>
    <n v="0"/>
    <n v="0"/>
    <n v="0"/>
    <n v="0"/>
    <n v="0"/>
    <n v="0"/>
    <n v="0"/>
    <n v="1"/>
    <n v="4"/>
    <n v="4"/>
    <n v="11.75"/>
  </r>
  <r>
    <n v="2017"/>
    <x v="10"/>
    <x v="5"/>
    <s v="AGGNI"/>
    <x v="481"/>
    <n v="72"/>
    <n v="12"/>
    <n v="1.6666666666666701"/>
    <n v="72"/>
    <n v="4.5"/>
    <n v="4"/>
    <n v="5.5555555555555601E-2"/>
    <n v="13"/>
    <n v="1640.8309859154899"/>
    <n v="0.180555555555556"/>
    <n v="72"/>
    <n v="15.5277777777778"/>
    <n v="27"/>
    <n v="230.333333333333"/>
    <n v="31"/>
    <n v="147.677419354839"/>
    <n v="18"/>
    <n v="19.3333333333333"/>
    <n v="32"/>
    <n v="166.84375"/>
    <n v="38"/>
    <n v="502.58333333333297"/>
    <n v="34"/>
    <n v="213.76470588235301"/>
    <n v="0.47222222222222199"/>
    <n v="2"/>
    <n v="52"/>
    <n v="2.7777777777777801E-2"/>
    <n v="20"/>
    <n v="0.55555555555555602"/>
    <n v="4"/>
    <n v="0.11111111111111099"/>
    <n v="20"/>
    <n v="0.58823529411764697"/>
    <n v="0"/>
    <n v="0"/>
    <n v="0"/>
    <n v="0"/>
    <n v="0"/>
    <n v="0"/>
    <n v="0"/>
    <n v="0"/>
    <n v="2"/>
    <n v="1.4117647058823499"/>
    <n v="51.000000000000107"/>
    <n v="31"/>
    <n v="5.9032258064516103"/>
  </r>
  <r>
    <n v="2017"/>
    <x v="10"/>
    <x v="5"/>
    <s v="RUZNA"/>
    <x v="482"/>
    <n v="1"/>
    <n v="0"/>
    <n v="0"/>
    <n v="1"/>
    <n v="1"/>
    <n v="0"/>
    <n v="0"/>
    <n v="1"/>
    <n v="10034"/>
    <n v="1"/>
    <n v="1"/>
    <n v="12"/>
    <n v="0"/>
    <n v="0"/>
    <n v="1"/>
    <n v="124"/>
    <n v="0"/>
    <n v="0"/>
    <n v="0"/>
    <n v="0"/>
    <n v="1"/>
    <n v="187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1"/>
    <n v="1"/>
    <n v="0"/>
  </r>
  <r>
    <n v="2017"/>
    <x v="10"/>
    <x v="5"/>
    <s v="KACAD"/>
    <x v="483"/>
    <n v="29"/>
    <n v="10"/>
    <n v="5.0999999999999996"/>
    <n v="29"/>
    <n v="6.8620689655172402"/>
    <n v="0"/>
    <n v="0"/>
    <n v="15"/>
    <n v="1294.1428571428601"/>
    <n v="0.51724137931034497"/>
    <n v="29"/>
    <n v="22.413793103448299"/>
    <n v="17"/>
    <n v="108"/>
    <n v="13"/>
    <n v="206.61538461538501"/>
    <n v="10"/>
    <n v="26.4"/>
    <n v="12"/>
    <n v="153.083333333333"/>
    <n v="15"/>
    <n v="348.857142857143"/>
    <n v="14"/>
    <n v="211.21428571428601"/>
    <n v="0.48275862068965503"/>
    <n v="1"/>
    <n v="193"/>
    <n v="3.4482758620689703E-2"/>
    <n v="10"/>
    <n v="0.71428571428571397"/>
    <n v="3"/>
    <n v="0.214285714285714"/>
    <n v="6"/>
    <n v="0.42857142857142899"/>
    <n v="1"/>
    <n v="7.1428571428571397E-2"/>
    <n v="0"/>
    <n v="0"/>
    <n v="0"/>
    <n v="0"/>
    <n v="0"/>
    <n v="0"/>
    <n v="0"/>
    <n v="1.1153846153846201"/>
    <n v="25.99999999999989"/>
    <n v="13"/>
    <n v="7.69230769230769E-2"/>
  </r>
  <r>
    <n v="2017"/>
    <x v="10"/>
    <x v="5"/>
    <s v="NGUTHU"/>
    <x v="484"/>
    <n v="9"/>
    <n v="4"/>
    <n v="3.75"/>
    <n v="9"/>
    <n v="4.6666666666666696"/>
    <n v="0"/>
    <n v="0"/>
    <n v="9"/>
    <n v="1646"/>
    <n v="1"/>
    <n v="5"/>
    <n v="24.2"/>
    <n v="0"/>
    <n v="0"/>
    <n v="3"/>
    <n v="213.333333333333"/>
    <n v="2"/>
    <n v="1"/>
    <n v="5"/>
    <n v="243.8"/>
    <n v="4"/>
    <n v="340.75"/>
    <n v="5"/>
    <n v="279.39999999999998"/>
    <n v="0.55555555555555602"/>
    <n v="0"/>
    <n v="0"/>
    <n v="0"/>
    <n v="2"/>
    <n v="0.5"/>
    <n v="0"/>
    <n v="0"/>
    <n v="1"/>
    <n v="0.2"/>
    <n v="0"/>
    <n v="0"/>
    <n v="0"/>
    <n v="0"/>
    <n v="0"/>
    <n v="0"/>
    <n v="0"/>
    <n v="0"/>
    <n v="0"/>
    <n v="1.125"/>
    <n v="8"/>
    <n v="1"/>
    <n v="0"/>
  </r>
  <r>
    <n v="2017"/>
    <x v="10"/>
    <x v="6"/>
    <s v="No MD"/>
    <x v="336"/>
    <n v="10"/>
    <n v="0"/>
    <n v="0"/>
    <n v="0"/>
    <n v="0"/>
    <n v="0"/>
    <n v="0"/>
    <n v="10"/>
    <n v="0"/>
    <n v="1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n v="2017"/>
    <x v="10"/>
    <x v="6"/>
    <s v="EDDOC"/>
    <x v="337"/>
    <n v="149"/>
    <n v="97"/>
    <n v="3.9381443298969101"/>
    <n v="136"/>
    <n v="6.6470588235294104"/>
    <n v="0"/>
    <n v="0"/>
    <n v="71"/>
    <n v="1105.52173913043"/>
    <n v="0.47651006711409399"/>
    <n v="85"/>
    <n v="65.7529411764706"/>
    <n v="15"/>
    <n v="247.6"/>
    <n v="12"/>
    <n v="433"/>
    <n v="11"/>
    <n v="9.0909090909090899"/>
    <n v="21"/>
    <n v="321.61904761904799"/>
    <n v="15"/>
    <n v="755.18181818181802"/>
    <n v="124"/>
    <n v="279.22826086956502"/>
    <n v="0.61744966442952998"/>
    <n v="5"/>
    <n v="47.2"/>
    <n v="3.35570469798658E-2"/>
    <n v="9"/>
    <n v="0.81818181818181801"/>
    <n v="4"/>
    <n v="0.36363636363636398"/>
    <n v="20"/>
    <n v="0.217391304347826"/>
    <n v="12"/>
    <n v="0.13043478260869601"/>
    <n v="0"/>
    <n v="0"/>
    <n v="0"/>
    <n v="0"/>
    <n v="9"/>
    <n v="1"/>
    <n v="65"/>
    <n v="1.3113207547169801"/>
    <n v="113.62589928057564"/>
    <n v="11"/>
    <n v="25.272727272727298"/>
  </r>
  <r>
    <n v="2017"/>
    <x v="10"/>
    <x v="6"/>
    <s v="MESSAN"/>
    <x v="441"/>
    <n v="1"/>
    <n v="0"/>
    <n v="0"/>
    <n v="1"/>
    <n v="11"/>
    <n v="0"/>
    <n v="0"/>
    <n v="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10"/>
    <x v="6"/>
    <s v="BANPU"/>
    <x v="167"/>
    <n v="90"/>
    <n v="69"/>
    <n v="4.2608695652173898"/>
    <n v="89"/>
    <n v="5.71910112359551"/>
    <n v="2"/>
    <n v="2.2471910112359599E-2"/>
    <n v="12"/>
    <n v="-129.76249999999999"/>
    <n v="0.133333333333333"/>
    <n v="67"/>
    <n v="28.820895522388099"/>
    <n v="25"/>
    <n v="166.16"/>
    <n v="42"/>
    <n v="173.04761904761901"/>
    <n v="41"/>
    <n v="16.780487804878"/>
    <n v="38"/>
    <n v="142.5"/>
    <n v="48"/>
    <n v="537.18181818181802"/>
    <n v="42"/>
    <n v="202"/>
    <n v="0.44444444444444398"/>
    <n v="2"/>
    <n v="109"/>
    <n v="2.2222222222222199E-2"/>
    <n v="27"/>
    <n v="0.81818181818181801"/>
    <n v="8"/>
    <n v="0.24242424242424199"/>
    <n v="20"/>
    <n v="0.5"/>
    <n v="4"/>
    <n v="0.1"/>
    <n v="0"/>
    <n v="0"/>
    <n v="0"/>
    <n v="0"/>
    <n v="0"/>
    <n v="0"/>
    <n v="0"/>
    <n v="1.5254237288135599"/>
    <n v="58.999999999999979"/>
    <n v="31"/>
    <n v="17.806451612903199"/>
  </r>
  <r>
    <n v="2017"/>
    <x v="10"/>
    <x v="6"/>
    <s v="JANMA"/>
    <x v="485"/>
    <n v="1"/>
    <n v="0"/>
    <n v="0"/>
    <n v="1"/>
    <n v="4"/>
    <n v="0"/>
    <n v="0"/>
    <n v="0"/>
    <n v="-23"/>
    <n v="0"/>
    <n v="1"/>
    <n v="8"/>
    <n v="0"/>
    <n v="0"/>
    <n v="0"/>
    <n v="0"/>
    <n v="0"/>
    <n v="0"/>
    <n v="1"/>
    <n v="90"/>
    <n v="0"/>
    <n v="0"/>
    <n v="1"/>
    <n v="165"/>
    <n v="1"/>
    <n v="1"/>
    <n v="165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0"/>
    <x v="6"/>
    <s v="NIMMA"/>
    <x v="122"/>
    <n v="128"/>
    <n v="116"/>
    <n v="2.1551724137931001"/>
    <n v="128"/>
    <n v="4.09375"/>
    <n v="0"/>
    <n v="0"/>
    <n v="64"/>
    <n v="3410.6910569105698"/>
    <n v="0.5"/>
    <n v="95"/>
    <n v="9.2315789473684209"/>
    <n v="34"/>
    <n v="67.852941176470594"/>
    <n v="9"/>
    <n v="157.555555555556"/>
    <n v="8"/>
    <n v="25.5"/>
    <n v="117"/>
    <n v="104.111111111111"/>
    <n v="9"/>
    <n v="535.16666666666697"/>
    <n v="119"/>
    <n v="114.857142857143"/>
    <n v="0.9296875"/>
    <n v="58"/>
    <n v="60.620689655172399"/>
    <n v="0.453125"/>
    <n v="6"/>
    <n v="1"/>
    <n v="1"/>
    <n v="0.16666666666666699"/>
    <n v="21"/>
    <n v="0.17647058823529399"/>
    <n v="19"/>
    <n v="0.159663865546218"/>
    <n v="0"/>
    <n v="0"/>
    <n v="1"/>
    <n v="7.8125E-3"/>
    <n v="0"/>
    <n v="0"/>
    <n v="0"/>
    <n v="1.7777777777777799"/>
    <n v="71.999999999999915"/>
    <n v="7"/>
    <n v="9.4285714285714306"/>
  </r>
  <r>
    <n v="2017"/>
    <x v="10"/>
    <x v="6"/>
    <s v="KANLOR"/>
    <x v="422"/>
    <n v="208"/>
    <n v="204"/>
    <n v="2.9754901960784301"/>
    <n v="208"/>
    <n v="4.4951923076923102"/>
    <n v="2"/>
    <n v="9.6153846153846194E-3"/>
    <n v="75"/>
    <n v="1617.1875"/>
    <n v="0.36057692307692302"/>
    <n v="186"/>
    <n v="9.5537634408602194"/>
    <n v="54"/>
    <n v="38.796296296296298"/>
    <n v="8"/>
    <n v="217"/>
    <n v="8"/>
    <n v="6.25"/>
    <n v="196"/>
    <n v="116.525510204082"/>
    <n v="9"/>
    <n v="674.33333333333303"/>
    <n v="199"/>
    <n v="134.60301507537699"/>
    <n v="0.95673076923076905"/>
    <n v="66"/>
    <n v="72.227272727272705"/>
    <n v="0.31730769230769201"/>
    <n v="6"/>
    <n v="1"/>
    <n v="2"/>
    <n v="0.33333333333333298"/>
    <n v="50"/>
    <n v="0.25125628140703499"/>
    <n v="30"/>
    <n v="0.15075376884422101"/>
    <n v="1"/>
    <n v="4.8076923076923097E-3"/>
    <n v="0"/>
    <n v="0"/>
    <n v="0"/>
    <n v="0"/>
    <n v="2"/>
    <n v="2.1010101010100999"/>
    <n v="99.000000000000057"/>
    <n v="8"/>
    <n v="23.75"/>
  </r>
  <r>
    <n v="2017"/>
    <x v="10"/>
    <x v="6"/>
    <s v="BERJEF"/>
    <x v="206"/>
    <n v="303"/>
    <n v="89"/>
    <n v="1.29213483146067"/>
    <n v="303"/>
    <n v="3.6501650165016502"/>
    <n v="2"/>
    <n v="6.6006600660065999E-3"/>
    <n v="17"/>
    <n v="172.88395904436899"/>
    <n v="5.6105610561056098E-2"/>
    <n v="235"/>
    <n v="17.6170212765957"/>
    <n v="53"/>
    <n v="19.301886792452802"/>
    <n v="17"/>
    <n v="94.411764705882305"/>
    <n v="16"/>
    <n v="6.8125"/>
    <n v="259"/>
    <n v="50.169884169884199"/>
    <n v="19"/>
    <n v="137.52631578947401"/>
    <n v="284"/>
    <n v="75.625"/>
    <n v="0.92409240924092395"/>
    <n v="166"/>
    <n v="59.945783132530103"/>
    <n v="0.54785478547854805"/>
    <n v="3"/>
    <n v="0.157894736842105"/>
    <n v="1"/>
    <n v="5.2631578947368397E-2"/>
    <n v="6"/>
    <n v="2.1428571428571401E-2"/>
    <n v="3"/>
    <n v="1.0714285714285701E-2"/>
    <n v="9"/>
    <n v="2.9702970297029702E-2"/>
    <n v="4"/>
    <n v="1.32013201320132E-2"/>
    <n v="0"/>
    <n v="0"/>
    <n v="0"/>
    <n v="2.2781954887218001"/>
    <n v="133.00000000000026"/>
    <n v="13"/>
    <n v="1.2307692307692299"/>
  </r>
  <r>
    <n v="2017"/>
    <x v="10"/>
    <x v="6"/>
    <s v="PICIN"/>
    <x v="181"/>
    <n v="161"/>
    <n v="149"/>
    <n v="4.0469798657718101"/>
    <n v="161"/>
    <n v="5.8633540372670803"/>
    <n v="2"/>
    <n v="1.2422360248447201E-2"/>
    <n v="51"/>
    <n v="2674.7354838709698"/>
    <n v="0.31677018633540399"/>
    <n v="64"/>
    <n v="16.1875"/>
    <n v="33"/>
    <n v="56.818181818181799"/>
    <n v="4"/>
    <n v="221.75"/>
    <n v="4"/>
    <n v="68.5"/>
    <n v="152"/>
    <n v="95.697368421052602"/>
    <n v="4"/>
    <n v="544"/>
    <n v="157"/>
    <n v="106.630573248408"/>
    <n v="0.97515527950310599"/>
    <n v="118"/>
    <n v="87.186440677966104"/>
    <n v="0.73291925465838503"/>
    <n v="1"/>
    <n v="0.33333333333333298"/>
    <n v="0"/>
    <n v="0"/>
    <n v="11"/>
    <n v="7.0063694267515894E-2"/>
    <n v="4"/>
    <n v="2.54777070063694E-2"/>
    <n v="0"/>
    <n v="0"/>
    <n v="0"/>
    <n v="0"/>
    <n v="0"/>
    <n v="0"/>
    <n v="7"/>
    <n v="1.65979381443299"/>
    <n v="96.999999999999986"/>
    <n v="4"/>
    <n v="31.75"/>
  </r>
  <r>
    <n v="2017"/>
    <x v="10"/>
    <x v="6"/>
    <s v="HARDM"/>
    <x v="134"/>
    <n v="45"/>
    <n v="44"/>
    <n v="4.8409090909090899"/>
    <n v="45"/>
    <n v="6.06666666666667"/>
    <n v="0"/>
    <n v="0"/>
    <n v="4"/>
    <n v="295.52272727272702"/>
    <n v="8.8888888888888906E-2"/>
    <n v="34"/>
    <n v="30.676470588235301"/>
    <n v="8"/>
    <n v="364.875"/>
    <n v="14"/>
    <n v="278"/>
    <n v="14"/>
    <n v="16.571428571428601"/>
    <n v="25"/>
    <n v="135.76"/>
    <n v="17"/>
    <n v="727.642857142857"/>
    <n v="28"/>
    <n v="150.67857142857099"/>
    <n v="0.62222222222222201"/>
    <n v="10"/>
    <n v="44.4"/>
    <n v="0.22222222222222199"/>
    <n v="12"/>
    <n v="0.85714285714285698"/>
    <n v="3"/>
    <n v="0.214285714285714"/>
    <n v="6"/>
    <n v="0.214285714285714"/>
    <n v="0"/>
    <n v="0"/>
    <n v="0"/>
    <n v="0"/>
    <n v="0"/>
    <n v="0"/>
    <n v="0"/>
    <n v="0"/>
    <n v="1"/>
    <n v="1.40625"/>
    <n v="32"/>
    <n v="13"/>
    <n v="8.6153846153846203"/>
  </r>
  <r>
    <n v="2017"/>
    <x v="10"/>
    <x v="6"/>
    <s v="TEPEV"/>
    <x v="260"/>
    <n v="24"/>
    <n v="4"/>
    <n v="1"/>
    <n v="24"/>
    <n v="5"/>
    <n v="0"/>
    <n v="0"/>
    <n v="1"/>
    <n v="21.347826086956498"/>
    <n v="4.1666666666666699E-2"/>
    <n v="21"/>
    <n v="24.714285714285701"/>
    <n v="4"/>
    <n v="30.25"/>
    <n v="0"/>
    <n v="0"/>
    <n v="0"/>
    <n v="0"/>
    <n v="24"/>
    <n v="78.7916666666667"/>
    <n v="0"/>
    <n v="0"/>
    <n v="24"/>
    <n v="98.125"/>
    <n v="1"/>
    <n v="15"/>
    <n v="74.2"/>
    <n v="0.625"/>
    <n v="0"/>
    <n v="0"/>
    <n v="0"/>
    <n v="0"/>
    <n v="0"/>
    <n v="0"/>
    <n v="1"/>
    <n v="4.1666666666666699E-2"/>
    <n v="0"/>
    <n v="0"/>
    <n v="1"/>
    <n v="4.1666666666666699E-2"/>
    <n v="0"/>
    <n v="0"/>
    <n v="0"/>
    <n v="1.6"/>
    <n v="15"/>
    <n v="0"/>
    <n v="0"/>
  </r>
  <r>
    <n v="2017"/>
    <x v="10"/>
    <x v="6"/>
    <s v="BALLBE"/>
    <x v="198"/>
    <n v="7"/>
    <n v="3"/>
    <n v="0.33333333333333298"/>
    <n v="6"/>
    <n v="3.6666666666666701"/>
    <n v="0"/>
    <n v="0"/>
    <n v="2"/>
    <n v="-214.6"/>
    <n v="0.28571428571428598"/>
    <n v="3"/>
    <n v="15"/>
    <n v="1"/>
    <n v="63"/>
    <n v="2"/>
    <n v="66"/>
    <n v="2"/>
    <n v="16"/>
    <n v="4"/>
    <n v="27.25"/>
    <n v="2"/>
    <n v="1302"/>
    <n v="4"/>
    <n v="43.5"/>
    <n v="0.57142857142857095"/>
    <n v="4"/>
    <n v="43.5"/>
    <n v="0.57142857142857095"/>
    <n v="2"/>
    <n v="2"/>
    <n v="1"/>
    <n v="1"/>
    <n v="0"/>
    <n v="0"/>
    <n v="0"/>
    <n v="0"/>
    <n v="0"/>
    <n v="0"/>
    <n v="0"/>
    <n v="0"/>
    <n v="1"/>
    <n v="0"/>
    <n v="0"/>
    <n v="1"/>
    <n v="7"/>
    <n v="0"/>
    <n v="0"/>
  </r>
  <r>
    <n v="2017"/>
    <x v="10"/>
    <x v="6"/>
    <s v="SEAJU"/>
    <x v="309"/>
    <n v="55"/>
    <n v="16"/>
    <n v="5.4375"/>
    <n v="55"/>
    <n v="6.4545454545454497"/>
    <n v="4"/>
    <n v="7.2727272727272696E-2"/>
    <n v="9"/>
    <n v="347.730769230769"/>
    <n v="0.163636363636364"/>
    <n v="39"/>
    <n v="26.1794871794872"/>
    <n v="10"/>
    <n v="37.6"/>
    <n v="1"/>
    <n v="163"/>
    <n v="2"/>
    <n v="65"/>
    <n v="52"/>
    <n v="74.326923076923094"/>
    <n v="2"/>
    <n v="221.5"/>
    <n v="53"/>
    <n v="102.79245283018901"/>
    <n v="0.96363636363636396"/>
    <n v="37"/>
    <n v="91.270270270270302"/>
    <n v="0.67272727272727295"/>
    <n v="0"/>
    <n v="0"/>
    <n v="0"/>
    <n v="0"/>
    <n v="0"/>
    <n v="0"/>
    <n v="0"/>
    <n v="0"/>
    <n v="0"/>
    <n v="0"/>
    <n v="0"/>
    <n v="0"/>
    <n v="0"/>
    <n v="0"/>
    <n v="0"/>
    <n v="2.61904761904762"/>
    <n v="20.999999999999993"/>
    <n v="2"/>
    <n v="3.5"/>
  </r>
  <r>
    <n v="2017"/>
    <x v="10"/>
    <x v="6"/>
    <s v="MACRE"/>
    <x v="192"/>
    <n v="57"/>
    <n v="44"/>
    <n v="5.3636363636363598"/>
    <n v="57"/>
    <n v="7.0526315789473699"/>
    <n v="0"/>
    <n v="0"/>
    <n v="19"/>
    <n v="1011.82608695652"/>
    <n v="0.33333333333333298"/>
    <n v="49"/>
    <n v="32.346938775510203"/>
    <n v="18"/>
    <n v="235.388888888889"/>
    <n v="27"/>
    <n v="192.777777777778"/>
    <n v="25"/>
    <n v="17.84"/>
    <n v="28"/>
    <n v="214.96428571428601"/>
    <n v="28"/>
    <n v="489.0625"/>
    <n v="29"/>
    <n v="236.27586206896601"/>
    <n v="0.50877192982456099"/>
    <n v="4"/>
    <n v="106.75"/>
    <n v="7.0175438596491196E-2"/>
    <n v="17"/>
    <n v="1.0625"/>
    <n v="8"/>
    <n v="0.5"/>
    <n v="3"/>
    <n v="0.10344827586206901"/>
    <n v="6"/>
    <n v="0.20689655172413801"/>
    <n v="0"/>
    <n v="0"/>
    <n v="0"/>
    <n v="0"/>
    <n v="0"/>
    <n v="0"/>
    <n v="2"/>
    <n v="1.3571428571428601"/>
    <n v="41.999999999999908"/>
    <n v="22"/>
    <n v="15.954545454545499"/>
  </r>
  <r>
    <n v="2017"/>
    <x v="10"/>
    <x v="6"/>
    <s v="PRASH"/>
    <x v="274"/>
    <n v="47"/>
    <n v="29"/>
    <n v="2.5517241379310298"/>
    <n v="47"/>
    <n v="4.8085106382978697"/>
    <n v="0"/>
    <n v="0"/>
    <n v="37"/>
    <n v="1157.1764705882399"/>
    <n v="0.78723404255319196"/>
    <n v="29"/>
    <n v="57.1034482758621"/>
    <n v="14"/>
    <n v="219.71428571428601"/>
    <n v="32"/>
    <n v="219.75"/>
    <n v="30"/>
    <n v="14.9"/>
    <n v="9"/>
    <n v="223.333333333333"/>
    <n v="34"/>
    <n v="591.31818181818198"/>
    <n v="13"/>
    <n v="349"/>
    <n v="0.21276595744680901"/>
    <n v="0"/>
    <n v="0"/>
    <n v="0"/>
    <n v="26"/>
    <n v="1.1818181818181801"/>
    <n v="11"/>
    <n v="0.5"/>
    <n v="5"/>
    <n v="0.5"/>
    <n v="2"/>
    <n v="0.2"/>
    <n v="0"/>
    <n v="0"/>
    <n v="0"/>
    <n v="0"/>
    <n v="0"/>
    <n v="0"/>
    <n v="1"/>
    <n v="1.5161290322580601"/>
    <n v="31.000000000000092"/>
    <n v="18"/>
    <n v="12.4444444444444"/>
  </r>
  <r>
    <n v="2017"/>
    <x v="10"/>
    <x v="6"/>
    <s v="MACTR"/>
    <x v="185"/>
    <n v="72"/>
    <n v="57"/>
    <n v="8.2807017543859693"/>
    <n v="71"/>
    <n v="9.28169014084507"/>
    <n v="0"/>
    <n v="0"/>
    <n v="22"/>
    <n v="1503.6031746031699"/>
    <n v="0.30555555555555602"/>
    <n v="57"/>
    <n v="45.438596491228097"/>
    <n v="23"/>
    <n v="256.17391304347802"/>
    <n v="26"/>
    <n v="228.038461538462"/>
    <n v="23"/>
    <n v="10.304347826087"/>
    <n v="33"/>
    <n v="216.78787878787901"/>
    <n v="34"/>
    <n v="795.66666666666697"/>
    <n v="37"/>
    <n v="260.37142857142902"/>
    <n v="0.48611111111111099"/>
    <n v="6"/>
    <n v="54.5"/>
    <n v="8.3333333333333301E-2"/>
    <n v="19"/>
    <n v="0.79166666666666696"/>
    <n v="3"/>
    <n v="0.125"/>
    <n v="10"/>
    <n v="0.28571428571428598"/>
    <n v="6"/>
    <n v="0.17142857142857101"/>
    <n v="0"/>
    <n v="0"/>
    <n v="0"/>
    <n v="0"/>
    <n v="1"/>
    <n v="0"/>
    <n v="1"/>
    <n v="1.31481481481481"/>
    <n v="54.760563380281894"/>
    <n v="22"/>
    <n v="141.272727272727"/>
  </r>
  <r>
    <n v="2017"/>
    <x v="10"/>
    <x v="6"/>
    <s v="DUBLA"/>
    <x v="183"/>
    <n v="72"/>
    <n v="55"/>
    <n v="1.30909090909091"/>
    <n v="70"/>
    <n v="3.5714285714285698"/>
    <n v="0"/>
    <n v="0"/>
    <n v="16"/>
    <n v="361.741379310345"/>
    <n v="0.22222222222222199"/>
    <n v="20"/>
    <n v="19.25"/>
    <n v="2"/>
    <n v="205"/>
    <n v="6"/>
    <n v="99.1666666666667"/>
    <n v="6"/>
    <n v="8.5"/>
    <n v="44"/>
    <n v="19.886363636363601"/>
    <n v="13"/>
    <n v="289.8"/>
    <n v="57"/>
    <n v="72.365384615384599"/>
    <n v="0.72222222222222199"/>
    <n v="36"/>
    <n v="19.6666666666667"/>
    <n v="0.5"/>
    <n v="2"/>
    <n v="0.4"/>
    <n v="1"/>
    <n v="0.2"/>
    <n v="3"/>
    <n v="5.7692307692307702E-2"/>
    <n v="2"/>
    <n v="3.8461538461538498E-2"/>
    <n v="0"/>
    <n v="0"/>
    <n v="0"/>
    <n v="0"/>
    <n v="2"/>
    <n v="0"/>
    <n v="9"/>
    <n v="1.32075471698113"/>
    <n v="54.514285714285798"/>
    <n v="2"/>
    <n v="2"/>
  </r>
  <r>
    <n v="2017"/>
    <x v="10"/>
    <x v="6"/>
    <s v="KUETO"/>
    <x v="182"/>
    <n v="88"/>
    <n v="85"/>
    <n v="3.28235294117647"/>
    <n v="88"/>
    <n v="4.2840909090909101"/>
    <n v="0"/>
    <n v="0"/>
    <n v="30"/>
    <n v="2997.1379310344801"/>
    <n v="0.34090909090909099"/>
    <n v="60"/>
    <n v="13.6666666666667"/>
    <n v="14"/>
    <n v="63"/>
    <n v="4"/>
    <n v="247.25"/>
    <n v="4"/>
    <n v="36.75"/>
    <n v="82"/>
    <n v="95.731707317073202"/>
    <n v="4"/>
    <n v="711.75"/>
    <n v="84"/>
    <n v="104.178571428571"/>
    <n v="0.95454545454545503"/>
    <n v="62"/>
    <n v="64.5322580645161"/>
    <n v="0.70454545454545503"/>
    <n v="2"/>
    <n v="0.5"/>
    <n v="1"/>
    <n v="0.25"/>
    <n v="8"/>
    <n v="9.5238095238095205E-2"/>
    <n v="6"/>
    <n v="7.1428571428571397E-2"/>
    <n v="1"/>
    <n v="1.13636363636364E-2"/>
    <n v="0"/>
    <n v="0"/>
    <n v="0"/>
    <n v="0"/>
    <n v="0"/>
    <n v="2.2564102564102599"/>
    <n v="38.999999999999936"/>
    <n v="3"/>
    <n v="12"/>
  </r>
  <r>
    <n v="2017"/>
    <x v="10"/>
    <x v="6"/>
    <s v="CRUED"/>
    <x v="190"/>
    <n v="114"/>
    <n v="89"/>
    <n v="5.5280898876404496"/>
    <n v="114"/>
    <n v="7.2192982456140404"/>
    <n v="0"/>
    <n v="0"/>
    <n v="34"/>
    <n v="364.32584269662902"/>
    <n v="0.29824561403508798"/>
    <n v="87"/>
    <n v="41.586206896551701"/>
    <n v="32"/>
    <n v="163.03125"/>
    <n v="44"/>
    <n v="265.86363636363598"/>
    <n v="41"/>
    <n v="4.1951219512195097"/>
    <n v="58"/>
    <n v="224.03448275862101"/>
    <n v="50"/>
    <n v="834.86666666666702"/>
    <n v="64"/>
    <n v="288.254545454545"/>
    <n v="0.48245614035087703"/>
    <n v="0"/>
    <n v="0"/>
    <n v="0"/>
    <n v="32"/>
    <n v="1.06666666666667"/>
    <n v="11"/>
    <n v="0.36666666666666697"/>
    <n v="35"/>
    <n v="0.63636363636363602"/>
    <n v="7"/>
    <n v="0.12727272727272701"/>
    <n v="0"/>
    <n v="0"/>
    <n v="0"/>
    <n v="0"/>
    <n v="0"/>
    <n v="0"/>
    <n v="3"/>
    <n v="1.6285714285714299"/>
    <n v="69.999999999999943"/>
    <n v="36"/>
    <n v="10.5277777777778"/>
  </r>
  <r>
    <n v="2017"/>
    <x v="10"/>
    <x v="6"/>
    <s v="MEDADA"/>
    <x v="123"/>
    <n v="152"/>
    <n v="140"/>
    <n v="2.5714285714285698"/>
    <n v="152"/>
    <n v="4.3486842105263204"/>
    <n v="0"/>
    <n v="0"/>
    <n v="18"/>
    <n v="869.18918918918905"/>
    <n v="0.118421052631579"/>
    <n v="44"/>
    <n v="11.113636363636401"/>
    <n v="13"/>
    <n v="20.461538461538499"/>
    <n v="0"/>
    <n v="0"/>
    <n v="0"/>
    <n v="0"/>
    <n v="147"/>
    <n v="56.836734693877602"/>
    <n v="0"/>
    <n v="0"/>
    <n v="152"/>
    <n v="75.203947368421098"/>
    <n v="1"/>
    <n v="122"/>
    <n v="64.639344262295097"/>
    <n v="0.80263157894736903"/>
    <n v="0"/>
    <n v="0"/>
    <n v="0"/>
    <n v="0"/>
    <n v="9"/>
    <n v="5.9210526315789498E-2"/>
    <n v="3"/>
    <n v="1.9736842105263198E-2"/>
    <n v="0"/>
    <n v="0"/>
    <n v="0"/>
    <n v="0"/>
    <n v="0"/>
    <n v="0"/>
    <n v="7"/>
    <n v="1.5833333333333299"/>
    <n v="96.000000000000213"/>
    <n v="0"/>
    <n v="0"/>
  </r>
  <r>
    <n v="2017"/>
    <x v="10"/>
    <x v="6"/>
    <s v="BABLI"/>
    <x v="133"/>
    <n v="180"/>
    <n v="161"/>
    <n v="2.4596273291925499"/>
    <n v="180"/>
    <n v="4.2055555555555602"/>
    <n v="0"/>
    <n v="0"/>
    <n v="98"/>
    <n v="2785.1452513966501"/>
    <n v="0.54444444444444395"/>
    <n v="166"/>
    <n v="17.722891566265101"/>
    <n v="21"/>
    <n v="148.42857142857099"/>
    <n v="14"/>
    <n v="334.07142857142901"/>
    <n v="14"/>
    <n v="8.4285714285714306"/>
    <n v="160"/>
    <n v="139.56874999999999"/>
    <n v="15"/>
    <n v="430.83333333333297"/>
    <n v="165"/>
    <n v="151.654545454545"/>
    <n v="0.91666666666666696"/>
    <n v="59"/>
    <n v="63.016949152542402"/>
    <n v="0.327777777777778"/>
    <n v="7"/>
    <n v="0.58333333333333304"/>
    <n v="7"/>
    <n v="0.58333333333333304"/>
    <n v="40"/>
    <n v="0.24242424242424199"/>
    <n v="21"/>
    <n v="0.12727272727272701"/>
    <n v="0"/>
    <n v="0"/>
    <n v="0"/>
    <n v="0"/>
    <n v="0"/>
    <n v="0"/>
    <n v="2"/>
    <n v="1.93548387096774"/>
    <n v="93.000000000000099"/>
    <n v="13"/>
    <n v="19.307692307692299"/>
  </r>
  <r>
    <n v="2017"/>
    <x v="10"/>
    <x v="6"/>
    <s v="CRUCH"/>
    <x v="116"/>
    <n v="36"/>
    <n v="33"/>
    <n v="2.51515151515152"/>
    <n v="36"/>
    <n v="3.6944444444444402"/>
    <n v="0"/>
    <n v="0"/>
    <n v="14"/>
    <n v="1258.1764705882399"/>
    <n v="0.38888888888888901"/>
    <n v="9"/>
    <n v="5.6666666666666696"/>
    <n v="10"/>
    <n v="37.9"/>
    <n v="0"/>
    <n v="0"/>
    <n v="0"/>
    <n v="0"/>
    <n v="34"/>
    <n v="57.235294117647101"/>
    <n v="0"/>
    <n v="0"/>
    <n v="36"/>
    <n v="79.5"/>
    <n v="1"/>
    <n v="30"/>
    <n v="74.766666666666694"/>
    <n v="0.83333333333333304"/>
    <n v="0"/>
    <n v="0"/>
    <n v="0"/>
    <n v="0"/>
    <n v="3"/>
    <n v="8.3333333333333301E-2"/>
    <n v="0"/>
    <n v="0"/>
    <n v="0"/>
    <n v="0"/>
    <n v="0"/>
    <n v="0"/>
    <n v="0"/>
    <n v="0"/>
    <n v="1"/>
    <n v="1.3333333333333299"/>
    <n v="27.000000000000068"/>
    <n v="0"/>
    <n v="0"/>
  </r>
  <r>
    <n v="2017"/>
    <x v="10"/>
    <x v="6"/>
    <s v="FUDAN"/>
    <x v="124"/>
    <n v="271"/>
    <n v="259"/>
    <n v="2.0270270270270299"/>
    <n v="271"/>
    <n v="3.5867158671586701"/>
    <n v="2"/>
    <n v="7.3800738007380098E-3"/>
    <n v="142"/>
    <n v="3732.94915254237"/>
    <n v="0.52398523985239898"/>
    <n v="182"/>
    <n v="8.3131868131868103"/>
    <n v="57"/>
    <n v="27.842105263157901"/>
    <n v="9"/>
    <n v="148.111111111111"/>
    <n v="9"/>
    <n v="28.7777777777778"/>
    <n v="256"/>
    <n v="77.7578125"/>
    <n v="9"/>
    <n v="521.25"/>
    <n v="262"/>
    <n v="90.320610687022906"/>
    <n v="0.96678966789667897"/>
    <n v="186"/>
    <n v="65.736559139784902"/>
    <n v="0.68634686346863505"/>
    <n v="5"/>
    <n v="0.625"/>
    <n v="2"/>
    <n v="0.25"/>
    <n v="32"/>
    <n v="0.122137404580153"/>
    <n v="14"/>
    <n v="5.34351145038168E-2"/>
    <n v="0"/>
    <n v="0"/>
    <n v="0"/>
    <n v="0"/>
    <n v="0"/>
    <n v="0"/>
    <n v="0"/>
    <n v="2.1007751937984498"/>
    <n v="129"/>
    <n v="9"/>
    <n v="11.3333333333333"/>
  </r>
  <r>
    <n v="2017"/>
    <x v="10"/>
    <x v="6"/>
    <s v="LEBD1"/>
    <x v="189"/>
    <n v="110"/>
    <n v="80"/>
    <n v="4.625"/>
    <n v="110"/>
    <n v="6.2545454545454504"/>
    <n v="2"/>
    <n v="1.8181818181818198E-2"/>
    <n v="32"/>
    <n v="914.03960396039599"/>
    <n v="0.29090909090909101"/>
    <n v="101"/>
    <n v="29.5445544554455"/>
    <n v="35"/>
    <n v="215.71428571428601"/>
    <n v="59"/>
    <n v="193.27118644067801"/>
    <n v="50"/>
    <n v="38.96"/>
    <n v="39"/>
    <n v="136.07692307692301"/>
    <n v="70"/>
    <n v="529.40909090909099"/>
    <n v="40"/>
    <n v="160.55000000000001"/>
    <n v="0.36363636363636398"/>
    <n v="11"/>
    <n v="79.090909090909093"/>
    <n v="0.1"/>
    <n v="39"/>
    <n v="0.88636363636363602"/>
    <n v="15"/>
    <n v="0.34090909090909099"/>
    <n v="13"/>
    <n v="0.32500000000000001"/>
    <n v="5"/>
    <n v="0.125"/>
    <n v="3"/>
    <n v="2.7272727272727299E-2"/>
    <n v="1"/>
    <n v="9.0909090909090905E-3"/>
    <n v="0"/>
    <n v="0"/>
    <n v="2"/>
    <n v="1.5942028985507199"/>
    <n v="69.000000000000199"/>
    <n v="56"/>
    <n v="10.1964285714286"/>
  </r>
  <r>
    <n v="2017"/>
    <x v="10"/>
    <x v="6"/>
    <s v="KLANA"/>
    <x v="120"/>
    <n v="201"/>
    <n v="196"/>
    <n v="4.6530612244898002"/>
    <n v="201"/>
    <n v="6.2039800995024903"/>
    <n v="0"/>
    <n v="0"/>
    <n v="117"/>
    <n v="3596.6907216494801"/>
    <n v="0.58208955223880599"/>
    <n v="143"/>
    <n v="8.1258741258741303"/>
    <n v="34"/>
    <n v="60.382352941176499"/>
    <n v="16"/>
    <n v="254.5625"/>
    <n v="14"/>
    <n v="6"/>
    <n v="183"/>
    <n v="123.060109289617"/>
    <n v="16"/>
    <n v="557.461538461538"/>
    <n v="185"/>
    <n v="146.60540540540501"/>
    <n v="0.92039800995024901"/>
    <n v="81"/>
    <n v="84.802469135802497"/>
    <n v="0.402985074626866"/>
    <n v="12"/>
    <n v="0.92307692307692302"/>
    <n v="4"/>
    <n v="0.30769230769230799"/>
    <n v="39"/>
    <n v="0.21081081081081099"/>
    <n v="18"/>
    <n v="9.7297297297297303E-2"/>
    <n v="0"/>
    <n v="0"/>
    <n v="0"/>
    <n v="0"/>
    <n v="0"/>
    <n v="0"/>
    <n v="5"/>
    <n v="2.11578947368421"/>
    <n v="95.000000000000028"/>
    <n v="15"/>
    <n v="20.6666666666667"/>
  </r>
  <r>
    <n v="2017"/>
    <x v="10"/>
    <x v="6"/>
    <s v="RUBJO"/>
    <x v="194"/>
    <n v="71"/>
    <n v="52"/>
    <n v="7.2307692307692299"/>
    <n v="71"/>
    <n v="9.7746478873239404"/>
    <n v="0"/>
    <n v="0"/>
    <n v="13"/>
    <n v="231.147540983607"/>
    <n v="0.183098591549296"/>
    <n v="60"/>
    <n v="37.783333333333303"/>
    <n v="23"/>
    <n v="186.434782608696"/>
    <n v="40"/>
    <n v="205.7"/>
    <n v="40"/>
    <n v="13.65"/>
    <n v="26"/>
    <n v="163"/>
    <n v="45"/>
    <n v="533"/>
    <n v="26"/>
    <n v="204.269230769231"/>
    <n v="0.36619718309859201"/>
    <n v="5"/>
    <n v="120.2"/>
    <n v="7.0422535211267595E-2"/>
    <n v="25"/>
    <n v="0.78125"/>
    <n v="7"/>
    <n v="0.21875"/>
    <n v="5"/>
    <n v="0.19230769230769201"/>
    <n v="2"/>
    <n v="7.69230769230769E-2"/>
    <n v="0"/>
    <n v="0"/>
    <n v="1"/>
    <n v="1.4084507042253501E-2"/>
    <n v="0"/>
    <n v="0"/>
    <n v="1"/>
    <n v="1.3921568627451"/>
    <n v="50.999999999999929"/>
    <n v="37"/>
    <n v="11.351351351351401"/>
  </r>
  <r>
    <n v="2017"/>
    <x v="10"/>
    <x v="6"/>
    <s v="HASKE"/>
    <x v="203"/>
    <n v="144"/>
    <n v="34"/>
    <n v="4.1470588235294104"/>
    <n v="142"/>
    <n v="4.5563380281690096"/>
    <n v="0"/>
    <n v="0"/>
    <n v="4"/>
    <n v="175.05"/>
    <n v="2.7777777777777801E-2"/>
    <n v="114"/>
    <n v="27.850877192982502"/>
    <n v="14"/>
    <n v="36.571428571428598"/>
    <n v="3"/>
    <n v="184.666666666667"/>
    <n v="3"/>
    <n v="36.6666666666667"/>
    <n v="132"/>
    <n v="85.068181818181799"/>
    <n v="3"/>
    <n v="281.66666666666703"/>
    <n v="140"/>
    <n v="118.798561151079"/>
    <n v="0.96527777777777801"/>
    <n v="89"/>
    <n v="88.426966292134793"/>
    <n v="0.61805555555555602"/>
    <n v="0"/>
    <n v="0"/>
    <n v="1"/>
    <n v="0.33333333333333298"/>
    <n v="7"/>
    <n v="5.0359712230215799E-2"/>
    <n v="3"/>
    <n v="2.15827338129496E-2"/>
    <n v="7"/>
    <n v="4.8611111111111098E-2"/>
    <n v="4"/>
    <n v="2.7777777777777801E-2"/>
    <n v="1"/>
    <n v="0"/>
    <n v="2"/>
    <n v="1.93243243243243"/>
    <n v="74.517482517482605"/>
    <n v="3"/>
    <n v="0.66666666666666696"/>
  </r>
  <r>
    <n v="2017"/>
    <x v="10"/>
    <x v="6"/>
    <s v="STORI"/>
    <x v="117"/>
    <n v="87"/>
    <n v="75"/>
    <n v="3.88"/>
    <n v="87"/>
    <n v="5.6206896551724101"/>
    <n v="0"/>
    <n v="0"/>
    <n v="31"/>
    <n v="980.32098765432102"/>
    <n v="0.35632183908046"/>
    <n v="74"/>
    <n v="18.824324324324301"/>
    <n v="25"/>
    <n v="256.2"/>
    <n v="39"/>
    <n v="149.102564102564"/>
    <n v="37"/>
    <n v="16.2162162162162"/>
    <n v="36"/>
    <n v="168.583333333333"/>
    <n v="45"/>
    <n v="472.25925925925901"/>
    <n v="42"/>
    <n v="219.07317073170699"/>
    <n v="0.47126436781609199"/>
    <n v="5"/>
    <n v="72.599999999999994"/>
    <n v="5.7471264367816098E-2"/>
    <n v="28"/>
    <n v="1.0370370370370401"/>
    <n v="10"/>
    <n v="0.37037037037037002"/>
    <n v="12"/>
    <n v="0.292682926829268"/>
    <n v="6"/>
    <n v="0.146341463414634"/>
    <n v="0"/>
    <n v="0"/>
    <n v="0"/>
    <n v="0"/>
    <n v="0"/>
    <n v="0"/>
    <n v="2"/>
    <n v="1.42622950819672"/>
    <n v="61.000000000000057"/>
    <n v="38"/>
    <n v="15.8684210526316"/>
  </r>
  <r>
    <n v="2017"/>
    <x v="10"/>
    <x v="6"/>
    <s v="OKUYA"/>
    <x v="204"/>
    <n v="20"/>
    <n v="16"/>
    <n v="3.4375"/>
    <n v="20"/>
    <n v="4.95"/>
    <n v="0"/>
    <n v="0"/>
    <n v="16"/>
    <n v="5214.6499999999996"/>
    <n v="0.8"/>
    <n v="14"/>
    <n v="79.785714285714306"/>
    <n v="9"/>
    <n v="201.222222222222"/>
    <n v="14"/>
    <n v="201.07142857142901"/>
    <n v="13"/>
    <n v="2.1538461538461502"/>
    <n v="6"/>
    <n v="227"/>
    <n v="14"/>
    <n v="534.07142857142901"/>
    <n v="6"/>
    <n v="256.5"/>
    <n v="0.3"/>
    <n v="1"/>
    <n v="130"/>
    <n v="0.05"/>
    <n v="8"/>
    <n v="0.57142857142857095"/>
    <n v="1"/>
    <n v="7.1428571428571397E-2"/>
    <n v="3"/>
    <n v="0.5"/>
    <n v="2"/>
    <n v="0.33333333333333298"/>
    <n v="0"/>
    <n v="0"/>
    <n v="0"/>
    <n v="0"/>
    <n v="0"/>
    <n v="0"/>
    <n v="2"/>
    <n v="1.4285714285714299"/>
    <n v="13.999999999999986"/>
    <n v="14"/>
    <n v="17.785714285714299"/>
  </r>
  <r>
    <n v="2017"/>
    <x v="10"/>
    <x v="6"/>
    <s v="GANLA"/>
    <x v="186"/>
    <n v="52"/>
    <n v="39"/>
    <n v="6.7435897435897401"/>
    <n v="52"/>
    <n v="8.75"/>
    <n v="0"/>
    <n v="0"/>
    <n v="32"/>
    <n v="2923.6486486486501"/>
    <n v="0.61538461538461497"/>
    <n v="38"/>
    <n v="51.342105263157897"/>
    <n v="19"/>
    <n v="334.73684210526301"/>
    <n v="28"/>
    <n v="186.07142857142901"/>
    <n v="25"/>
    <n v="21.36"/>
    <n v="19"/>
    <n v="205.52631578947401"/>
    <n v="33"/>
    <n v="612.70588235294099"/>
    <n v="19"/>
    <n v="263.777777777778"/>
    <n v="0.34615384615384598"/>
    <n v="1"/>
    <n v="126"/>
    <n v="1.9230769230769201E-2"/>
    <n v="18"/>
    <n v="1.0588235294117601"/>
    <n v="4"/>
    <n v="0.23529411764705899"/>
    <n v="5"/>
    <n v="0.27777777777777801"/>
    <n v="6"/>
    <n v="0.33333333333333298"/>
    <n v="0"/>
    <n v="0"/>
    <n v="0"/>
    <n v="0"/>
    <n v="0"/>
    <n v="0"/>
    <n v="0"/>
    <n v="1.48571428571429"/>
    <n v="34.999999999999901"/>
    <n v="23"/>
    <n v="11.5652173913043"/>
  </r>
  <r>
    <n v="2017"/>
    <x v="10"/>
    <x v="6"/>
    <s v="TEAAM"/>
    <x v="205"/>
    <n v="235"/>
    <n v="79"/>
    <n v="1.73417721518987"/>
    <n v="235"/>
    <n v="3.9914893617021301"/>
    <n v="2"/>
    <n v="8.5106382978723406E-3"/>
    <n v="40"/>
    <n v="865.17105263157896"/>
    <n v="0.170212765957447"/>
    <n v="175"/>
    <n v="14.8"/>
    <n v="31"/>
    <n v="25.7741935483871"/>
    <n v="5"/>
    <n v="101.8"/>
    <n v="5"/>
    <n v="28.2"/>
    <n v="223"/>
    <n v="59.457399103138997"/>
    <n v="5"/>
    <n v="189"/>
    <n v="230"/>
    <n v="87.759825327510896"/>
    <n v="0.97446808510638305"/>
    <n v="152"/>
    <n v="68.618421052631604"/>
    <n v="0.64680851063829803"/>
    <n v="1"/>
    <n v="0.2"/>
    <n v="1"/>
    <n v="0.2"/>
    <n v="7"/>
    <n v="3.0567685589519701E-2"/>
    <n v="8"/>
    <n v="3.4934497816593899E-2"/>
    <n v="8"/>
    <n v="3.4042553191489397E-2"/>
    <n v="9"/>
    <n v="3.8297872340425497E-2"/>
    <n v="0"/>
    <n v="0"/>
    <n v="1"/>
    <n v="2.17592592592593"/>
    <n v="107.9999999999998"/>
    <n v="5"/>
    <n v="0.2"/>
  </r>
  <r>
    <n v="2017"/>
    <x v="10"/>
    <x v="6"/>
    <s v="WALAY"/>
    <x v="125"/>
    <n v="102"/>
    <n v="76"/>
    <n v="3.32894736842105"/>
    <n v="102"/>
    <n v="5.2647058823529402"/>
    <n v="2"/>
    <n v="1.9607843137254902E-2"/>
    <n v="27"/>
    <n v="838.96666666666704"/>
    <n v="0.26470588235294101"/>
    <n v="80"/>
    <n v="33.537500000000001"/>
    <n v="24"/>
    <n v="140.875"/>
    <n v="35"/>
    <n v="186.57142857142901"/>
    <n v="32"/>
    <n v="34.875"/>
    <n v="55"/>
    <n v="169.52727272727299"/>
    <n v="45"/>
    <n v="517.14814814814804"/>
    <n v="57"/>
    <n v="197.052631578947"/>
    <n v="0.55882352941176505"/>
    <n v="10"/>
    <n v="101"/>
    <n v="9.8039215686274495E-2"/>
    <n v="20"/>
    <n v="0.74074074074074103"/>
    <n v="5"/>
    <n v="0.18518518518518501"/>
    <n v="15"/>
    <n v="0.26315789473684198"/>
    <n v="3"/>
    <n v="5.2631578947368397E-2"/>
    <n v="3"/>
    <n v="2.9411764705882401E-2"/>
    <n v="0"/>
    <n v="0"/>
    <n v="0"/>
    <n v="0"/>
    <n v="0"/>
    <n v="1.5692307692307701"/>
    <n v="64.999999999999957"/>
    <n v="31"/>
    <n v="10.3870967741935"/>
  </r>
  <r>
    <n v="2017"/>
    <x v="10"/>
    <x v="6"/>
    <s v="GADCH"/>
    <x v="130"/>
    <n v="82"/>
    <n v="61"/>
    <n v="6.0327868852459003"/>
    <n v="82"/>
    <n v="7.2682926829268304"/>
    <n v="2"/>
    <n v="2.4390243902439001E-2"/>
    <n v="41"/>
    <n v="2033.8450704225399"/>
    <n v="0.5"/>
    <n v="69"/>
    <n v="20.956521739130402"/>
    <n v="34"/>
    <n v="155.558823529412"/>
    <n v="41"/>
    <n v="214.60975609756099"/>
    <n v="33"/>
    <n v="5.9090909090909101"/>
    <n v="27"/>
    <n v="150.74074074074099"/>
    <n v="51"/>
    <n v="600.73333333333301"/>
    <n v="31"/>
    <n v="217.870967741935"/>
    <n v="0.37804878048780499"/>
    <n v="7"/>
    <n v="74.714285714285694"/>
    <n v="8.5365853658536606E-2"/>
    <n v="34"/>
    <n v="1.13333333333333"/>
    <n v="9"/>
    <n v="0.3"/>
    <n v="9"/>
    <n v="0.29032258064516098"/>
    <n v="6"/>
    <n v="0.19354838709677399"/>
    <n v="1"/>
    <n v="1.21951219512195E-2"/>
    <n v="1"/>
    <n v="1.21951219512195E-2"/>
    <n v="0"/>
    <n v="0"/>
    <n v="1"/>
    <n v="1.32258064516129"/>
    <n v="62.000000000000014"/>
    <n v="36"/>
    <n v="43.8055555555556"/>
  </r>
  <r>
    <n v="2017"/>
    <x v="10"/>
    <x v="6"/>
    <s v="CHAMA2"/>
    <x v="115"/>
    <n v="6"/>
    <n v="3"/>
    <n v="2"/>
    <n v="6"/>
    <n v="4.1666666666666696"/>
    <n v="0"/>
    <n v="0"/>
    <n v="1"/>
    <n v="609.33333333333303"/>
    <n v="0.16666666666666699"/>
    <n v="6"/>
    <n v="17.1666666666667"/>
    <n v="1"/>
    <n v="17"/>
    <n v="0"/>
    <n v="0"/>
    <n v="0"/>
    <n v="0"/>
    <n v="6"/>
    <n v="90.1666666666667"/>
    <n v="0"/>
    <n v="0"/>
    <n v="6"/>
    <n v="106.333333333333"/>
    <n v="1"/>
    <n v="2"/>
    <n v="65.5"/>
    <n v="0.33333333333333298"/>
    <n v="0"/>
    <n v="0"/>
    <n v="0"/>
    <n v="0"/>
    <n v="0"/>
    <n v="0"/>
    <n v="1"/>
    <n v="0.16666666666666699"/>
    <n v="0"/>
    <n v="0"/>
    <n v="1"/>
    <n v="0.16666666666666699"/>
    <n v="0"/>
    <n v="0"/>
    <n v="0"/>
    <n v="1"/>
    <n v="6"/>
    <n v="0"/>
    <n v="0"/>
  </r>
  <r>
    <n v="2017"/>
    <x v="10"/>
    <x v="6"/>
    <s v="KRANI"/>
    <x v="211"/>
    <n v="130"/>
    <n v="118"/>
    <n v="7.5254237288135597"/>
    <n v="130"/>
    <n v="8.9846153846153793"/>
    <n v="0"/>
    <n v="0"/>
    <n v="27"/>
    <n v="1023.3125"/>
    <n v="0.20769230769230801"/>
    <n v="122"/>
    <n v="34.959016393442603"/>
    <n v="55"/>
    <n v="177.18181818181799"/>
    <n v="53"/>
    <n v="208.188679245283"/>
    <n v="26"/>
    <n v="20.769230769230798"/>
    <n v="73"/>
    <n v="190.616438356164"/>
    <n v="56"/>
    <n v="632.07142857142901"/>
    <n v="74"/>
    <n v="225.958333333333"/>
    <n v="0.55384615384615399"/>
    <n v="1"/>
    <n v="707"/>
    <n v="7.6923076923076901E-3"/>
    <n v="36"/>
    <n v="0.85714285714285698"/>
    <n v="14"/>
    <n v="0.33333333333333298"/>
    <n v="27"/>
    <n v="0.375"/>
    <n v="19"/>
    <n v="0.26388888888888901"/>
    <n v="0"/>
    <n v="0"/>
    <n v="1"/>
    <n v="7.6923076923076901E-3"/>
    <n v="0"/>
    <n v="0"/>
    <n v="5"/>
    <n v="1.28712871287129"/>
    <n v="100.99999999999977"/>
    <n v="51"/>
    <n v="3.9411764705882399"/>
  </r>
  <r>
    <n v="2017"/>
    <x v="10"/>
    <x v="6"/>
    <s v="CABRO1"/>
    <x v="209"/>
    <n v="104"/>
    <n v="100"/>
    <n v="5.13"/>
    <n v="104"/>
    <n v="6.7403846153846203"/>
    <n v="0"/>
    <n v="0"/>
    <n v="26"/>
    <n v="1968.7941176470599"/>
    <n v="0.25"/>
    <n v="95"/>
    <n v="35.063157894736797"/>
    <n v="31"/>
    <n v="215.677419354839"/>
    <n v="43"/>
    <n v="237.13953488372101"/>
    <n v="31"/>
    <n v="8.67741935483871"/>
    <n v="55"/>
    <n v="171.50909090909099"/>
    <n v="47"/>
    <n v="632.60526315789502"/>
    <n v="57"/>
    <n v="198.63157894736801"/>
    <n v="0.54807692307692302"/>
    <n v="3"/>
    <n v="156.666666666667"/>
    <n v="2.88461538461539E-2"/>
    <n v="34"/>
    <n v="0.89473684210526305"/>
    <n v="9"/>
    <n v="0.23684210526315799"/>
    <n v="17"/>
    <n v="0.29824561403508798"/>
    <n v="8"/>
    <n v="0.140350877192982"/>
    <n v="0"/>
    <n v="0"/>
    <n v="0"/>
    <n v="0"/>
    <n v="0"/>
    <n v="0"/>
    <n v="1"/>
    <n v="1.1555555555555601"/>
    <n v="89.999999999999645"/>
    <n v="45"/>
    <n v="13.954545454545499"/>
  </r>
  <r>
    <n v="2017"/>
    <x v="10"/>
    <x v="6"/>
    <s v="LEOLE"/>
    <x v="197"/>
    <n v="41"/>
    <n v="35"/>
    <n v="3.4285714285714302"/>
    <n v="41"/>
    <n v="5.9024390243902403"/>
    <n v="0"/>
    <n v="0"/>
    <n v="10"/>
    <n v="989.10526315789502"/>
    <n v="0.24390243902438999"/>
    <n v="38"/>
    <n v="37.657894736842103"/>
    <n v="15"/>
    <n v="274.26666666666699"/>
    <n v="27"/>
    <n v="235.888888888889"/>
    <n v="25"/>
    <n v="10.44"/>
    <n v="13"/>
    <n v="247"/>
    <n v="28"/>
    <n v="643.461538461538"/>
    <n v="13"/>
    <n v="270.69230769230802"/>
    <n v="0.31707317073170699"/>
    <n v="2"/>
    <n v="227.5"/>
    <n v="4.8780487804878002E-2"/>
    <n v="21"/>
    <n v="0.80769230769230804"/>
    <n v="5"/>
    <n v="0.19230769230769201"/>
    <n v="8"/>
    <n v="0.61538461538461497"/>
    <n v="0"/>
    <n v="0"/>
    <n v="0"/>
    <n v="0"/>
    <n v="0"/>
    <n v="0"/>
    <n v="0"/>
    <n v="0"/>
    <n v="1"/>
    <n v="1.28125"/>
    <n v="32"/>
    <n v="25"/>
    <n v="22.92"/>
  </r>
  <r>
    <n v="2017"/>
    <x v="10"/>
    <x v="6"/>
    <s v="AMNSI"/>
    <x v="187"/>
    <n v="66"/>
    <n v="62"/>
    <n v="8.7419354838709697"/>
    <n v="66"/>
    <n v="10.7121212121212"/>
    <n v="0"/>
    <n v="0"/>
    <n v="23"/>
    <n v="1766.67857142857"/>
    <n v="0.34848484848484901"/>
    <n v="62"/>
    <n v="54.5161290322581"/>
    <n v="19"/>
    <n v="208.36842105263199"/>
    <n v="47"/>
    <n v="193.787234042553"/>
    <n v="31"/>
    <n v="2.2580645161290298"/>
    <n v="17"/>
    <n v="213.82352941176501"/>
    <n v="49"/>
    <n v="563.94736842105306"/>
    <n v="17"/>
    <n v="235.529411764706"/>
    <n v="0.25757575757575801"/>
    <n v="1"/>
    <n v="352"/>
    <n v="1.5151515151515201E-2"/>
    <n v="33"/>
    <n v="0.86842105263157898"/>
    <n v="4"/>
    <n v="0.105263157894737"/>
    <n v="7"/>
    <n v="0.41176470588235298"/>
    <n v="3"/>
    <n v="0.17647058823529399"/>
    <n v="2"/>
    <n v="3.03030303030303E-2"/>
    <n v="0"/>
    <n v="0"/>
    <n v="0"/>
    <n v="0"/>
    <n v="1"/>
    <n v="1.1785714285714299"/>
    <n v="55.999999999999936"/>
    <n v="47"/>
    <n v="22.744680851063801"/>
  </r>
  <r>
    <n v="2017"/>
    <x v="10"/>
    <x v="6"/>
    <s v="BENAD"/>
    <x v="196"/>
    <n v="168"/>
    <n v="114"/>
    <n v="3.04385964912281"/>
    <n v="168"/>
    <n v="5.4880952380952399"/>
    <n v="2"/>
    <n v="1.1904761904761901E-2"/>
    <n v="103"/>
    <n v="2421.3636363636401"/>
    <n v="0.61309523809523803"/>
    <n v="137"/>
    <n v="31.5328467153285"/>
    <n v="38"/>
    <n v="148.157894736842"/>
    <n v="36"/>
    <n v="192.638888888889"/>
    <n v="28"/>
    <n v="12.6071428571429"/>
    <n v="117"/>
    <n v="125.68376068376099"/>
    <n v="41"/>
    <n v="446.94871794871801"/>
    <n v="127"/>
    <n v="152.26771653543301"/>
    <n v="0.75595238095238104"/>
    <n v="68"/>
    <n v="93.441176470588204"/>
    <n v="0.40476190476190499"/>
    <n v="22"/>
    <n v="0.56410256410256399"/>
    <n v="10"/>
    <n v="0.256410256410256"/>
    <n v="14"/>
    <n v="0.110236220472441"/>
    <n v="13"/>
    <n v="0.102362204724409"/>
    <n v="2"/>
    <n v="1.1904761904761901E-2"/>
    <n v="4"/>
    <n v="2.3809523809523801E-2"/>
    <n v="0"/>
    <n v="0"/>
    <n v="2"/>
    <n v="1.4"/>
    <n v="120.00000000000001"/>
    <n v="33"/>
    <n v="25.909090909090899"/>
  </r>
  <r>
    <n v="2017"/>
    <x v="10"/>
    <x v="6"/>
    <s v="WEBAM"/>
    <x v="195"/>
    <n v="162"/>
    <n v="108"/>
    <n v="4.0277777777777803"/>
    <n v="161"/>
    <n v="5.5590062111801197"/>
    <n v="2"/>
    <n v="1.2422360248447201E-2"/>
    <n v="55"/>
    <n v="2221.47826086957"/>
    <n v="0.33950617283950602"/>
    <n v="144"/>
    <n v="20.0486111111111"/>
    <n v="37"/>
    <n v="148.513513513514"/>
    <n v="38"/>
    <n v="199.210526315789"/>
    <n v="36"/>
    <n v="17.2222222222222"/>
    <n v="111"/>
    <n v="125.864864864865"/>
    <n v="44"/>
    <n v="507.72972972973002"/>
    <n v="117"/>
    <n v="160.529914529915"/>
    <n v="0.72222222222222199"/>
    <n v="40"/>
    <n v="112.27500000000001"/>
    <n v="0.24691358024691401"/>
    <n v="26"/>
    <n v="0.70270270270270296"/>
    <n v="12"/>
    <n v="0.32432432432432401"/>
    <n v="23"/>
    <n v="0.19658119658119699"/>
    <n v="10"/>
    <n v="8.54700854700855E-2"/>
    <n v="1"/>
    <n v="6.17283950617284E-3"/>
    <n v="1"/>
    <n v="6.17283950617284E-3"/>
    <n v="0"/>
    <n v="1"/>
    <n v="2"/>
    <n v="1.3196721311475399"/>
    <n v="122.75776397515538"/>
    <n v="18"/>
    <n v="4.5"/>
  </r>
  <r>
    <n v="2017"/>
    <x v="10"/>
    <x v="6"/>
    <s v="ROKAB"/>
    <x v="193"/>
    <n v="253"/>
    <n v="158"/>
    <n v="2.63291139240506"/>
    <n v="253"/>
    <n v="5.3913043478260896"/>
    <n v="0"/>
    <n v="0"/>
    <n v="61"/>
    <n v="781.52083333333303"/>
    <n v="0.24110671936758901"/>
    <n v="235"/>
    <n v="24.646808510638301"/>
    <n v="77"/>
    <n v="151.07792207792201"/>
    <n v="84"/>
    <n v="189.333333333333"/>
    <n v="81"/>
    <n v="8.2469135802469093"/>
    <n v="160"/>
    <n v="106.03125"/>
    <n v="89"/>
    <n v="474.48571428571398"/>
    <n v="164"/>
    <n v="129.25"/>
    <n v="0.64822134387351804"/>
    <n v="85"/>
    <n v="96.341176470588195"/>
    <n v="0.33596837944663999"/>
    <n v="62"/>
    <n v="0.88571428571428601"/>
    <n v="11"/>
    <n v="0.157142857142857"/>
    <n v="26"/>
    <n v="0.15853658536585399"/>
    <n v="7"/>
    <n v="4.2682926829268303E-2"/>
    <n v="9"/>
    <n v="3.5573122529644299E-2"/>
    <n v="4"/>
    <n v="1.58102766798419E-2"/>
    <n v="0"/>
    <n v="0"/>
    <n v="5"/>
    <n v="1.4795321637426899"/>
    <n v="171.00000000000003"/>
    <n v="85"/>
    <n v="121.847058823529"/>
  </r>
  <r>
    <n v="2017"/>
    <x v="10"/>
    <x v="6"/>
    <s v="AMIKE"/>
    <x v="128"/>
    <n v="112"/>
    <n v="87"/>
    <n v="13.8275862068966"/>
    <n v="112"/>
    <n v="14.3303571428571"/>
    <n v="2"/>
    <n v="1.7857142857142901E-2"/>
    <n v="25"/>
    <n v="636.76470588235304"/>
    <n v="0.223214285714286"/>
    <n v="100"/>
    <n v="33.85"/>
    <n v="35"/>
    <n v="218.828571428571"/>
    <n v="48"/>
    <n v="244.6875"/>
    <n v="45"/>
    <n v="12.1111111111111"/>
    <n v="51"/>
    <n v="249.78431372548999"/>
    <n v="56"/>
    <n v="717.27777777777806"/>
    <n v="56"/>
    <n v="253.96226415094301"/>
    <n v="0.47321428571428598"/>
    <n v="1"/>
    <n v="39"/>
    <n v="8.9285714285714298E-3"/>
    <n v="31"/>
    <n v="0.86111111111111105"/>
    <n v="13"/>
    <n v="0.36111111111111099"/>
    <n v="11"/>
    <n v="0.20754716981132099"/>
    <n v="9"/>
    <n v="0.169811320754717"/>
    <n v="0"/>
    <n v="0"/>
    <n v="0"/>
    <n v="0"/>
    <n v="0"/>
    <n v="0"/>
    <n v="0"/>
    <n v="1.4"/>
    <n v="80"/>
    <n v="46"/>
    <n v="40.244444444444397"/>
  </r>
  <r>
    <n v="2017"/>
    <x v="10"/>
    <x v="6"/>
    <s v="DIAVA"/>
    <x v="188"/>
    <n v="121"/>
    <n v="104"/>
    <n v="5.0576923076923102"/>
    <n v="120"/>
    <n v="7.1333333333333302"/>
    <n v="4"/>
    <n v="3.3333333333333298E-2"/>
    <n v="39"/>
    <n v="613.33009708737904"/>
    <n v="0.32231404958677701"/>
    <n v="101"/>
    <n v="44.495049504950501"/>
    <n v="40"/>
    <n v="165.75"/>
    <n v="61"/>
    <n v="185.54098360655701"/>
    <n v="56"/>
    <n v="13.339285714285699"/>
    <n v="47"/>
    <n v="198.51063829787199"/>
    <n v="69"/>
    <n v="524.64583333333303"/>
    <n v="52"/>
    <n v="254.11538461538501"/>
    <n v="0.42975206611570299"/>
    <n v="7"/>
    <n v="175"/>
    <n v="5.7851239669421503E-2"/>
    <n v="39"/>
    <n v="0.8125"/>
    <n v="15"/>
    <n v="0.3125"/>
    <n v="19"/>
    <n v="0.36538461538461497"/>
    <n v="8"/>
    <n v="0.15384615384615399"/>
    <n v="0"/>
    <n v="0"/>
    <n v="0"/>
    <n v="0"/>
    <n v="0"/>
    <n v="0"/>
    <n v="4"/>
    <n v="1.4069767441860499"/>
    <n v="85.999999999999787"/>
    <n v="53"/>
    <n v="32.905660377358501"/>
  </r>
  <r>
    <n v="2017"/>
    <x v="10"/>
    <x v="6"/>
    <s v="NORKY"/>
    <x v="114"/>
    <n v="74"/>
    <n v="61"/>
    <n v="4.8196721311475397"/>
    <n v="74"/>
    <n v="5.9729729729729701"/>
    <n v="0"/>
    <n v="0"/>
    <n v="19"/>
    <n v="1493.37313432836"/>
    <n v="0.25675675675675702"/>
    <n v="62"/>
    <n v="24.903225806451601"/>
    <n v="26"/>
    <n v="146.461538461538"/>
    <n v="36"/>
    <n v="194.888888888889"/>
    <n v="39"/>
    <n v="12.846153846153801"/>
    <n v="24"/>
    <n v="152.875"/>
    <n v="46"/>
    <n v="490.2"/>
    <n v="28"/>
    <n v="246.71428571428601"/>
    <n v="0.37837837837837801"/>
    <n v="8"/>
    <n v="184.25"/>
    <n v="0.108108108108108"/>
    <n v="28"/>
    <n v="0.8"/>
    <n v="8"/>
    <n v="0.22857142857142901"/>
    <n v="16"/>
    <n v="0.57142857142857095"/>
    <n v="1"/>
    <n v="3.5714285714285698E-2"/>
    <n v="0"/>
    <n v="0"/>
    <n v="0"/>
    <n v="0"/>
    <n v="0"/>
    <n v="0"/>
    <n v="2"/>
    <n v="1.48"/>
    <n v="50"/>
    <n v="36"/>
    <n v="13.771428571428601"/>
  </r>
  <r>
    <n v="2017"/>
    <x v="10"/>
    <x v="6"/>
    <s v="ROSJA"/>
    <x v="184"/>
    <n v="89"/>
    <n v="62"/>
    <n v="15.741935483871"/>
    <n v="89"/>
    <n v="13.865168539325801"/>
    <n v="0"/>
    <n v="0"/>
    <n v="27"/>
    <n v="973.54430379746805"/>
    <n v="0.30337078651685401"/>
    <n v="70"/>
    <n v="22.314285714285699"/>
    <n v="35"/>
    <n v="212.142857142857"/>
    <n v="34"/>
    <n v="251.529411764706"/>
    <n v="33"/>
    <n v="18.272727272727298"/>
    <n v="45"/>
    <n v="183"/>
    <n v="41"/>
    <n v="651.44827586206895"/>
    <n v="48"/>
    <n v="220.97872340425499"/>
    <n v="0.52808988764044895"/>
    <n v="16"/>
    <n v="83.5625"/>
    <n v="0.17977528089887601"/>
    <n v="25"/>
    <n v="0.86206896551724099"/>
    <n v="5"/>
    <n v="0.17241379310344801"/>
    <n v="13"/>
    <n v="0.27659574468085102"/>
    <n v="1"/>
    <n v="2.1276595744680899E-2"/>
    <n v="0"/>
    <n v="0"/>
    <n v="0"/>
    <n v="0"/>
    <n v="0"/>
    <n v="0"/>
    <n v="2"/>
    <n v="1.390625"/>
    <n v="64"/>
    <n v="33"/>
    <n v="10"/>
  </r>
  <r>
    <n v="2017"/>
    <x v="10"/>
    <x v="6"/>
    <s v="WAXJE"/>
    <x v="171"/>
    <n v="23"/>
    <n v="19"/>
    <n v="4.7368421052631602"/>
    <n v="23"/>
    <n v="7"/>
    <n v="0"/>
    <n v="0"/>
    <n v="3"/>
    <n v="-38.75"/>
    <n v="0.13043478260869601"/>
    <n v="13"/>
    <n v="19"/>
    <n v="4"/>
    <n v="256.25"/>
    <n v="2"/>
    <n v="391"/>
    <n v="1"/>
    <n v="32"/>
    <n v="14"/>
    <n v="47.928571428571402"/>
    <n v="4"/>
    <n v="0"/>
    <n v="19"/>
    <n v="86.7777777777778"/>
    <n v="0.78260869565217395"/>
    <n v="13"/>
    <n v="46"/>
    <n v="0.565217391304348"/>
    <n v="2"/>
    <n v="0"/>
    <n v="0"/>
    <n v="0"/>
    <n v="0"/>
    <n v="0"/>
    <n v="1"/>
    <n v="5.5555555555555601E-2"/>
    <n v="0"/>
    <n v="0"/>
    <n v="0"/>
    <n v="0"/>
    <n v="0"/>
    <n v="0"/>
    <n v="0"/>
    <n v="1.7692307692307701"/>
    <n v="12.999999999999995"/>
    <n v="1"/>
    <n v="41"/>
  </r>
  <r>
    <n v="2017"/>
    <x v="10"/>
    <x v="6"/>
    <s v="DRELA"/>
    <x v="325"/>
    <n v="39"/>
    <n v="29"/>
    <n v="3.7931034482758599"/>
    <n v="39"/>
    <n v="7.2051282051282097"/>
    <n v="4"/>
    <n v="0.102564102564103"/>
    <n v="4"/>
    <n v="-46.514285714285698"/>
    <n v="0.102564102564103"/>
    <n v="35"/>
    <n v="41.257142857142902"/>
    <n v="12"/>
    <n v="194"/>
    <n v="17"/>
    <n v="199.941176470588"/>
    <n v="17"/>
    <n v="10.294117647058799"/>
    <n v="17"/>
    <n v="250.17647058823499"/>
    <n v="20"/>
    <n v="476.25"/>
    <n v="19"/>
    <n v="298"/>
    <n v="0.46153846153846201"/>
    <n v="1"/>
    <n v="147"/>
    <n v="2.5641025641025599E-2"/>
    <n v="9"/>
    <n v="0.5625"/>
    <n v="2"/>
    <n v="0.125"/>
    <n v="5"/>
    <n v="0.27777777777777801"/>
    <n v="3"/>
    <n v="0.16666666666666699"/>
    <n v="0"/>
    <n v="0"/>
    <n v="0"/>
    <n v="0"/>
    <n v="0"/>
    <n v="0"/>
    <n v="0"/>
    <n v="1.5"/>
    <n v="26"/>
    <n v="17"/>
    <n v="5.2352941176470598"/>
  </r>
  <r>
    <n v="2017"/>
    <x v="10"/>
    <x v="6"/>
    <s v="COLKE"/>
    <x v="344"/>
    <n v="8"/>
    <n v="7"/>
    <n v="9"/>
    <n v="8"/>
    <n v="9.5"/>
    <n v="0"/>
    <n v="0"/>
    <n v="3"/>
    <n v="1459.5"/>
    <n v="0.375"/>
    <n v="8"/>
    <n v="39.625"/>
    <n v="2"/>
    <n v="223"/>
    <n v="5"/>
    <n v="125.6"/>
    <n v="4"/>
    <n v="12.25"/>
    <n v="3"/>
    <n v="159"/>
    <n v="5"/>
    <n v="405.6"/>
    <n v="3"/>
    <n v="215"/>
    <n v="0.375"/>
    <n v="0"/>
    <n v="0"/>
    <n v="0"/>
    <n v="4"/>
    <n v="0.8"/>
    <n v="0"/>
    <n v="0"/>
    <n v="0"/>
    <n v="0"/>
    <n v="0"/>
    <n v="0"/>
    <n v="0"/>
    <n v="0"/>
    <n v="0"/>
    <n v="0"/>
    <n v="0"/>
    <n v="0"/>
    <n v="0"/>
    <n v="2"/>
    <n v="4"/>
    <n v="5"/>
    <n v="2"/>
  </r>
  <r>
    <n v="2017"/>
    <x v="10"/>
    <x v="6"/>
    <s v="BAWSH"/>
    <x v="393"/>
    <n v="45"/>
    <n v="36"/>
    <n v="3.8333333333333299"/>
    <n v="45"/>
    <n v="5.1555555555555603"/>
    <n v="0"/>
    <n v="0"/>
    <n v="15"/>
    <n v="1226.73170731707"/>
    <n v="0.33333333333333298"/>
    <n v="44"/>
    <n v="25"/>
    <n v="18"/>
    <n v="155.444444444444"/>
    <n v="21"/>
    <n v="214.04761904761901"/>
    <n v="18"/>
    <n v="6.7222222222222197"/>
    <n v="24"/>
    <n v="243.5"/>
    <n v="21"/>
    <n v="483.23809523809501"/>
    <n v="24"/>
    <n v="266.41666666666703"/>
    <n v="0.53333333333333299"/>
    <n v="2"/>
    <n v="219.5"/>
    <n v="4.4444444444444398E-2"/>
    <n v="13"/>
    <n v="0.61904761904761896"/>
    <n v="2"/>
    <n v="9.5238095238095205E-2"/>
    <n v="6"/>
    <n v="0.25"/>
    <n v="4"/>
    <n v="0.16666666666666699"/>
    <n v="0"/>
    <n v="0"/>
    <n v="0"/>
    <n v="0"/>
    <n v="0"/>
    <n v="0"/>
    <n v="1"/>
    <n v="1.02272727272727"/>
    <n v="44.000000000000114"/>
    <n v="21"/>
    <n v="2.28571428571429"/>
  </r>
  <r>
    <n v="2017"/>
    <x v="10"/>
    <x v="6"/>
    <s v="HANAN1"/>
    <x v="395"/>
    <n v="138"/>
    <n v="126"/>
    <n v="5.1349206349206398"/>
    <n v="137"/>
    <n v="6.8540145985401502"/>
    <n v="0"/>
    <n v="0"/>
    <n v="97"/>
    <n v="3245.9590163934399"/>
    <n v="0.70289855072463803"/>
    <n v="133"/>
    <n v="52.172932330827102"/>
    <n v="54"/>
    <n v="231.96296296296299"/>
    <n v="58"/>
    <n v="260.81034482758599"/>
    <n v="42"/>
    <n v="14.452380952381001"/>
    <n v="66"/>
    <n v="254.60606060606099"/>
    <n v="61"/>
    <n v="734.37209302325596"/>
    <n v="77"/>
    <n v="292.19480519480499"/>
    <n v="0.55797101449275399"/>
    <n v="4"/>
    <n v="302"/>
    <n v="2.8985507246376802E-2"/>
    <n v="44"/>
    <n v="1.02325581395349"/>
    <n v="14"/>
    <n v="0.32558139534883701"/>
    <n v="34"/>
    <n v="0.44155844155844198"/>
    <n v="9"/>
    <n v="0.11688311688311701"/>
    <n v="0"/>
    <n v="0"/>
    <n v="0"/>
    <n v="0"/>
    <n v="0"/>
    <n v="0"/>
    <n v="0"/>
    <n v="1.11290322580645"/>
    <n v="124.00000000000018"/>
    <n v="5"/>
    <n v="11.2"/>
  </r>
  <r>
    <n v="2017"/>
    <x v="10"/>
    <x v="6"/>
    <s v="CHIJA"/>
    <x v="398"/>
    <n v="100"/>
    <n v="84"/>
    <n v="10.452380952381001"/>
    <n v="100"/>
    <n v="11.82"/>
    <n v="0"/>
    <n v="0"/>
    <n v="29"/>
    <n v="1719.56"/>
    <n v="0.28999999999999998"/>
    <n v="97"/>
    <n v="35.670103092783499"/>
    <n v="39"/>
    <n v="200"/>
    <n v="54"/>
    <n v="197.53703703703701"/>
    <n v="42"/>
    <n v="15.7619047619048"/>
    <n v="44"/>
    <n v="247.79545454545499"/>
    <n v="55"/>
    <n v="627.61904761904805"/>
    <n v="45"/>
    <n v="286.08888888888902"/>
    <n v="0.45"/>
    <n v="0"/>
    <n v="0"/>
    <n v="0"/>
    <n v="37"/>
    <n v="0.88095238095238104"/>
    <n v="10"/>
    <n v="0.238095238095238"/>
    <n v="21"/>
    <n v="0.46666666666666701"/>
    <n v="4"/>
    <n v="8.8888888888888906E-2"/>
    <n v="0"/>
    <n v="0"/>
    <n v="0"/>
    <n v="0"/>
    <n v="0"/>
    <n v="0"/>
    <n v="5"/>
    <n v="1.16279069767442"/>
    <n v="85.999999999999901"/>
    <n v="12"/>
    <n v="7.6666666666666696"/>
  </r>
  <r>
    <n v="2017"/>
    <x v="10"/>
    <x v="6"/>
    <s v="POLAK"/>
    <x v="399"/>
    <n v="64"/>
    <n v="53"/>
    <n v="5.47169811320755"/>
    <n v="64"/>
    <n v="7.046875"/>
    <n v="0"/>
    <n v="0"/>
    <n v="19"/>
    <n v="1416.515625"/>
    <n v="0.296875"/>
    <n v="62"/>
    <n v="37.935483870967701"/>
    <n v="26"/>
    <n v="248.19230769230799"/>
    <n v="34"/>
    <n v="246.17647058823499"/>
    <n v="12"/>
    <n v="40.4166666666667"/>
    <n v="25"/>
    <n v="262.68"/>
    <n v="38"/>
    <n v="571.31034482758605"/>
    <n v="26"/>
    <n v="282.11538461538498"/>
    <n v="0.40625"/>
    <n v="1"/>
    <n v="83"/>
    <n v="1.5625E-2"/>
    <n v="16"/>
    <n v="0.55172413793103503"/>
    <n v="12"/>
    <n v="0.41379310344827602"/>
    <n v="12"/>
    <n v="0.46153846153846201"/>
    <n v="10"/>
    <n v="0.38461538461538503"/>
    <n v="0"/>
    <n v="0"/>
    <n v="0"/>
    <n v="0"/>
    <n v="0"/>
    <n v="0"/>
    <n v="4"/>
    <n v="1.0491803278688501"/>
    <n v="61.000000000000142"/>
    <n v="33"/>
    <n v="1.36363636363636"/>
  </r>
  <r>
    <n v="2017"/>
    <x v="10"/>
    <x v="6"/>
    <s v="FUSNI"/>
    <x v="448"/>
    <n v="71"/>
    <n v="69"/>
    <n v="5.9855072463768098"/>
    <n v="71"/>
    <n v="7.9859154929577496"/>
    <n v="0"/>
    <n v="0"/>
    <n v="34"/>
    <n v="3096.3275862068999"/>
    <n v="0.47887323943662002"/>
    <n v="66"/>
    <n v="49.196969696969703"/>
    <n v="26"/>
    <n v="262.84615384615398"/>
    <n v="33"/>
    <n v="213.84848484848499"/>
    <n v="30"/>
    <n v="8.7666666666666693"/>
    <n v="36"/>
    <n v="210.861111111111"/>
    <n v="35"/>
    <n v="714.25"/>
    <n v="36"/>
    <n v="261.5"/>
    <n v="0.50704225352112697"/>
    <n v="2"/>
    <n v="103"/>
    <n v="2.8169014084507001E-2"/>
    <n v="21"/>
    <n v="0.75"/>
    <n v="8"/>
    <n v="0.28571428571428598"/>
    <n v="6"/>
    <n v="0.16666666666666699"/>
    <n v="5"/>
    <n v="0.13888888888888901"/>
    <n v="0"/>
    <n v="0"/>
    <n v="0"/>
    <n v="0"/>
    <n v="0"/>
    <n v="0"/>
    <n v="1"/>
    <n v="1.1639344262295099"/>
    <n v="60.999999999999908"/>
    <n v="33"/>
    <n v="58.575757575757599"/>
  </r>
  <r>
    <n v="2017"/>
    <x v="10"/>
    <x v="6"/>
    <s v="WALMI1"/>
    <x v="379"/>
    <n v="178"/>
    <n v="152"/>
    <n v="6.5789473684210504"/>
    <n v="176"/>
    <n v="8.2443181818181799"/>
    <n v="4"/>
    <n v="2.27272727272727E-2"/>
    <n v="29"/>
    <n v="-58.006369426751597"/>
    <n v="0.162921348314607"/>
    <n v="143"/>
    <n v="49.762237762237802"/>
    <n v="68"/>
    <n v="266.14705882352899"/>
    <n v="97"/>
    <n v="214.53608247422699"/>
    <n v="93"/>
    <n v="12.6881720430108"/>
    <n v="60"/>
    <n v="236.85"/>
    <n v="111"/>
    <n v="609.76"/>
    <n v="67"/>
    <n v="288.50793650793702"/>
    <n v="0.35393258426966301"/>
    <n v="4"/>
    <n v="88.5"/>
    <n v="2.2471910112359599E-2"/>
    <n v="65"/>
    <n v="0.86666666666666703"/>
    <n v="23"/>
    <n v="0.30666666666666698"/>
    <n v="38"/>
    <n v="0.60317460317460303"/>
    <n v="5"/>
    <n v="7.9365079365079402E-2"/>
    <n v="0"/>
    <n v="0"/>
    <n v="0"/>
    <n v="0"/>
    <n v="0"/>
    <n v="0"/>
    <n v="4"/>
    <n v="1.43548387096774"/>
    <n v="124.00000000000017"/>
    <n v="84"/>
    <n v="20.380952380952401"/>
  </r>
  <r>
    <n v="2017"/>
    <x v="10"/>
    <x v="6"/>
    <s v="VERAR1"/>
    <x v="406"/>
    <n v="62"/>
    <n v="19"/>
    <n v="4.7368421052631602"/>
    <n v="62"/>
    <n v="8.5161290322580605"/>
    <n v="4"/>
    <n v="6.4516129032258104E-2"/>
    <n v="19"/>
    <n v="1174.3442622950799"/>
    <n v="0.30645161290322598"/>
    <n v="48"/>
    <n v="32.1458333333333"/>
    <n v="6"/>
    <n v="67"/>
    <n v="0"/>
    <n v="0"/>
    <n v="1"/>
    <n v="12"/>
    <n v="55"/>
    <n v="76.618181818181796"/>
    <n v="1"/>
    <n v="267"/>
    <n v="61"/>
    <n v="102.68852459016399"/>
    <n v="0.98387096774193605"/>
    <n v="45"/>
    <n v="98.5555555555556"/>
    <n v="0.72580645161290303"/>
    <n v="0"/>
    <n v="0"/>
    <n v="0"/>
    <n v="0"/>
    <n v="0"/>
    <n v="0"/>
    <n v="4"/>
    <n v="6.5573770491803296E-2"/>
    <n v="0"/>
    <n v="0"/>
    <n v="4"/>
    <n v="6.4516129032258104E-2"/>
    <n v="0"/>
    <n v="0"/>
    <n v="0"/>
    <n v="1.4418604651162801"/>
    <n v="42.999999999999972"/>
    <n v="0"/>
    <n v="0"/>
  </r>
  <r>
    <n v="2017"/>
    <x v="10"/>
    <x v="6"/>
    <s v="WELSH1"/>
    <x v="479"/>
    <n v="9"/>
    <n v="9"/>
    <n v="1.6666666666666701"/>
    <n v="9"/>
    <n v="2.8888888888888902"/>
    <n v="0"/>
    <n v="0"/>
    <n v="2"/>
    <n v="467.875"/>
    <n v="0.22222222222222199"/>
    <n v="8"/>
    <n v="7.75"/>
    <n v="2"/>
    <n v="4.5"/>
    <n v="0"/>
    <n v="0"/>
    <n v="0"/>
    <n v="0"/>
    <n v="9"/>
    <n v="128.777777777778"/>
    <n v="0"/>
    <n v="0"/>
    <n v="9"/>
    <n v="142.222222222222"/>
    <n v="1"/>
    <n v="0"/>
    <n v="0"/>
    <n v="0"/>
    <n v="0"/>
    <n v="0"/>
    <n v="0"/>
    <n v="0"/>
    <n v="8"/>
    <n v="0.88888888888888895"/>
    <n v="0"/>
    <n v="0"/>
    <n v="0"/>
    <n v="0"/>
    <n v="0"/>
    <n v="0"/>
    <n v="0"/>
    <n v="0"/>
    <n v="0"/>
    <n v="1.125"/>
    <n v="8"/>
    <n v="0"/>
    <n v="0"/>
  </r>
  <r>
    <n v="2017"/>
    <x v="10"/>
    <x v="6"/>
    <s v="OLIMA1"/>
    <x v="442"/>
    <n v="1"/>
    <n v="1"/>
    <n v="5"/>
    <n v="1"/>
    <n v="6"/>
    <n v="0"/>
    <n v="0"/>
    <n v="0"/>
    <n v="-144"/>
    <n v="0"/>
    <n v="1"/>
    <n v="8"/>
    <n v="0"/>
    <n v="0"/>
    <n v="0"/>
    <n v="0"/>
    <n v="0"/>
    <n v="0"/>
    <n v="1"/>
    <n v="218"/>
    <n v="0"/>
    <n v="0"/>
    <n v="1"/>
    <n v="36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0"/>
    <x v="6"/>
    <s v="LOSRI"/>
    <x v="463"/>
    <n v="80"/>
    <n v="77"/>
    <n v="4.4545454545454497"/>
    <n v="80"/>
    <n v="5.625"/>
    <n v="2"/>
    <n v="2.5000000000000001E-2"/>
    <n v="15"/>
    <n v="2330.7375000000002"/>
    <n v="0.1875"/>
    <n v="54"/>
    <n v="8.0925925925925899"/>
    <n v="8"/>
    <n v="76.25"/>
    <n v="3"/>
    <n v="150.666666666667"/>
    <n v="3"/>
    <n v="11.6666666666667"/>
    <n v="75"/>
    <n v="70.84"/>
    <n v="3"/>
    <n v="241"/>
    <n v="77"/>
    <n v="89.6883116883117"/>
    <n v="0.96250000000000002"/>
    <n v="45"/>
    <n v="44.133333333333297"/>
    <n v="0.5625"/>
    <n v="2"/>
    <n v="2"/>
    <n v="1"/>
    <n v="1"/>
    <n v="9"/>
    <n v="0.11688311688311701"/>
    <n v="8"/>
    <n v="0.103896103896104"/>
    <n v="0"/>
    <n v="0"/>
    <n v="0"/>
    <n v="0"/>
    <n v="0"/>
    <n v="0"/>
    <n v="0"/>
    <n v="2"/>
    <n v="40"/>
    <n v="3"/>
    <n v="36.3333333333333"/>
  </r>
  <r>
    <n v="2017"/>
    <x v="10"/>
    <x v="6"/>
    <s v="CHIMA"/>
    <x v="470"/>
    <n v="64"/>
    <n v="58"/>
    <n v="4.4655172413793096"/>
    <n v="64"/>
    <n v="5.921875"/>
    <n v="2"/>
    <n v="3.125E-2"/>
    <n v="20"/>
    <n v="2123.0483870967701"/>
    <n v="0.3125"/>
    <n v="60"/>
    <n v="22.483333333333299"/>
    <n v="26"/>
    <n v="256.92307692307702"/>
    <n v="31"/>
    <n v="254.193548387097"/>
    <n v="16"/>
    <n v="78.5625"/>
    <n v="28"/>
    <n v="214.92857142857099"/>
    <n v="34"/>
    <n v="648.4"/>
    <n v="30"/>
    <n v="244.44827586206901"/>
    <n v="0.453125"/>
    <n v="0"/>
    <n v="0"/>
    <n v="0"/>
    <n v="23"/>
    <n v="0.92"/>
    <n v="14"/>
    <n v="0.56000000000000005"/>
    <n v="14"/>
    <n v="0.48275862068965503"/>
    <n v="4"/>
    <n v="0.13793103448275901"/>
    <n v="0"/>
    <n v="0"/>
    <n v="0"/>
    <n v="0"/>
    <n v="0"/>
    <n v="0"/>
    <n v="3"/>
    <n v="1.28"/>
    <n v="50"/>
    <n v="31"/>
    <n v="11.677419354838699"/>
  </r>
  <r>
    <n v="2017"/>
    <x v="10"/>
    <x v="6"/>
    <s v="ROUSU"/>
    <x v="471"/>
    <n v="35"/>
    <n v="32"/>
    <n v="3.40625"/>
    <n v="35"/>
    <n v="4.9714285714285698"/>
    <n v="0"/>
    <n v="0"/>
    <n v="19"/>
    <n v="1826.2"/>
    <n v="0.54285714285714304"/>
    <n v="34"/>
    <n v="43.970588235294102"/>
    <n v="18"/>
    <n v="309.222222222222"/>
    <n v="19"/>
    <n v="201.26315789473699"/>
    <n v="19"/>
    <n v="52.789473684210499"/>
    <n v="13"/>
    <n v="206.461538461538"/>
    <n v="20"/>
    <n v="569.92307692307702"/>
    <n v="15"/>
    <n v="295.33333333333297"/>
    <n v="0.42857142857142899"/>
    <n v="2"/>
    <n v="98.5"/>
    <n v="5.7142857142857099E-2"/>
    <n v="9"/>
    <n v="0.69230769230769196"/>
    <n v="5"/>
    <n v="0.38461538461538503"/>
    <n v="7"/>
    <n v="0.46666666666666701"/>
    <n v="0"/>
    <n v="0"/>
    <n v="0"/>
    <n v="0"/>
    <n v="0"/>
    <n v="0"/>
    <n v="0"/>
    <n v="0"/>
    <n v="1"/>
    <n v="1.02941176470588"/>
    <n v="34.000000000000078"/>
    <n v="19"/>
    <n v="6.3157894736842097"/>
  </r>
  <r>
    <n v="2017"/>
    <x v="10"/>
    <x v="6"/>
    <s v="EDMJO1"/>
    <x v="329"/>
    <n v="32"/>
    <n v="27"/>
    <n v="3"/>
    <n v="32"/>
    <n v="4.34375"/>
    <n v="0"/>
    <n v="0"/>
    <n v="5"/>
    <n v="790.4375"/>
    <n v="0.15625"/>
    <n v="28"/>
    <n v="32.357142857142897"/>
    <n v="13"/>
    <n v="193.538461538462"/>
    <n v="17"/>
    <n v="352.941176470588"/>
    <n v="12"/>
    <n v="7.5"/>
    <n v="11"/>
    <n v="285.81818181818198"/>
    <n v="17"/>
    <n v="638.81818181818198"/>
    <n v="15"/>
    <n v="284.07142857142901"/>
    <n v="0.4375"/>
    <n v="1"/>
    <n v="66"/>
    <n v="3.125E-2"/>
    <n v="9"/>
    <n v="0.81818181818181801"/>
    <n v="3"/>
    <n v="0.27272727272727298"/>
    <n v="6"/>
    <n v="0.42857142857142899"/>
    <n v="1"/>
    <n v="7.1428571428571397E-2"/>
    <n v="0"/>
    <n v="0"/>
    <n v="0"/>
    <n v="0"/>
    <n v="0"/>
    <n v="0"/>
    <n v="1"/>
    <n v="1.1034482758620701"/>
    <n v="28.999999999999972"/>
    <n v="15"/>
    <n v="17.533333333333299"/>
  </r>
  <r>
    <n v="2017"/>
    <x v="10"/>
    <x v="6"/>
    <s v="REIJO"/>
    <x v="486"/>
    <n v="1"/>
    <n v="1"/>
    <n v="1"/>
    <n v="1"/>
    <n v="2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2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0"/>
    <x v="6"/>
    <s v="VAREN"/>
    <x v="487"/>
    <n v="1"/>
    <n v="1"/>
    <n v="3"/>
    <n v="1"/>
    <n v="4"/>
    <n v="0"/>
    <n v="0"/>
    <n v="0"/>
    <n v="-391"/>
    <n v="0"/>
    <n v="0"/>
    <n v="0"/>
    <n v="0"/>
    <n v="0"/>
    <n v="0"/>
    <n v="0"/>
    <n v="0"/>
    <n v="0"/>
    <n v="1"/>
    <n v="155"/>
    <n v="0"/>
    <n v="0"/>
    <n v="1"/>
    <n v="63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10"/>
    <x v="6"/>
    <s v="YAZGE"/>
    <x v="488"/>
    <n v="44"/>
    <n v="40"/>
    <n v="4.95"/>
    <n v="44"/>
    <n v="7.2727272727272698"/>
    <n v="0"/>
    <n v="0"/>
    <n v="11"/>
    <n v="868"/>
    <n v="0.25"/>
    <n v="42"/>
    <n v="40.261904761904802"/>
    <n v="14"/>
    <n v="145.857142857143"/>
    <n v="22"/>
    <n v="184.636363636364"/>
    <n v="22"/>
    <n v="9.8636363636363598"/>
    <n v="21"/>
    <n v="246.23809523809501"/>
    <n v="22"/>
    <n v="639.36842105263202"/>
    <n v="22"/>
    <n v="274.54545454545502"/>
    <n v="0.5"/>
    <n v="0"/>
    <n v="0"/>
    <n v="0"/>
    <n v="14"/>
    <n v="0.73684210526315796"/>
    <n v="4"/>
    <n v="0.21052631578947401"/>
    <n v="6"/>
    <n v="0.27272727272727298"/>
    <n v="1"/>
    <n v="4.5454545454545497E-2"/>
    <n v="0"/>
    <n v="0"/>
    <n v="0"/>
    <n v="0"/>
    <n v="0"/>
    <n v="0"/>
    <n v="2"/>
    <n v="1.12820512820513"/>
    <n v="38.999999999999936"/>
    <n v="21"/>
    <n v="15.0952380952381"/>
  </r>
  <r>
    <n v="2017"/>
    <x v="10"/>
    <x v="6"/>
    <s v="SHRKU"/>
    <x v="489"/>
    <n v="1"/>
    <n v="0"/>
    <n v="0"/>
    <n v="1"/>
    <n v="3"/>
    <n v="0"/>
    <n v="0"/>
    <n v="0"/>
    <n v="38"/>
    <n v="0"/>
    <n v="1"/>
    <n v="3"/>
    <n v="0"/>
    <n v="0"/>
    <n v="0"/>
    <n v="0"/>
    <n v="0"/>
    <n v="0"/>
    <n v="1"/>
    <n v="23"/>
    <n v="0"/>
    <n v="0"/>
    <n v="1"/>
    <n v="3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0"/>
    <x v="6"/>
    <s v="ALAMA"/>
    <x v="490"/>
    <n v="30"/>
    <n v="27"/>
    <n v="3.6666666666666701"/>
    <n v="30"/>
    <n v="5.0333333333333297"/>
    <n v="0"/>
    <n v="0"/>
    <n v="4"/>
    <n v="329"/>
    <n v="0.133333333333333"/>
    <n v="27"/>
    <n v="43.814814814814802"/>
    <n v="10"/>
    <n v="183.4"/>
    <n v="17"/>
    <n v="308.941176470588"/>
    <n v="14"/>
    <n v="24.5"/>
    <n v="8"/>
    <n v="241.375"/>
    <n v="19"/>
    <n v="579.13333333333298"/>
    <n v="11"/>
    <n v="313.36363636363598"/>
    <n v="0.36666666666666697"/>
    <n v="0"/>
    <n v="0"/>
    <n v="0"/>
    <n v="16"/>
    <n v="1.06666666666667"/>
    <n v="4"/>
    <n v="0.266666666666667"/>
    <n v="5"/>
    <n v="0.45454545454545497"/>
    <n v="2"/>
    <n v="0.18181818181818199"/>
    <n v="0"/>
    <n v="0"/>
    <n v="0"/>
    <n v="0"/>
    <n v="0"/>
    <n v="0"/>
    <n v="1"/>
    <n v="1.0714285714285701"/>
    <n v="28.000000000000036"/>
    <n v="15"/>
    <n v="19.866666666666699"/>
  </r>
  <r>
    <n v="2017"/>
    <x v="10"/>
    <x v="6"/>
    <s v="RIOJO"/>
    <x v="491"/>
    <n v="43"/>
    <n v="40"/>
    <n v="2.875"/>
    <n v="43"/>
    <n v="5.2325581395348797"/>
    <n v="0"/>
    <n v="0"/>
    <n v="7"/>
    <n v="-10.9166666666667"/>
    <n v="0.162790697674419"/>
    <n v="43"/>
    <n v="97.279069767441896"/>
    <n v="17"/>
    <n v="215.82352941176501"/>
    <n v="19"/>
    <n v="302.84210526315798"/>
    <n v="16"/>
    <n v="14.1875"/>
    <n v="24"/>
    <n v="317.54166666666703"/>
    <n v="19"/>
    <n v="585.92307692307702"/>
    <n v="24"/>
    <n v="350.66666666666703"/>
    <n v="0.55813953488372103"/>
    <n v="0"/>
    <n v="0"/>
    <n v="0"/>
    <n v="14"/>
    <n v="1.07692307692308"/>
    <n v="4"/>
    <n v="0.30769230769230799"/>
    <n v="14"/>
    <n v="0.58333333333333304"/>
    <n v="3"/>
    <n v="0.125"/>
    <n v="0"/>
    <n v="0"/>
    <n v="0"/>
    <n v="0"/>
    <n v="0"/>
    <n v="0"/>
    <n v="0"/>
    <n v="1.075"/>
    <n v="40"/>
    <n v="13"/>
    <n v="11"/>
  </r>
  <r>
    <n v="2017"/>
    <x v="10"/>
    <x v="8"/>
    <s v=".DNK"/>
    <x v="56"/>
    <n v="2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</r>
  <r>
    <n v="2017"/>
    <x v="10"/>
    <x v="8"/>
    <s v="METMI"/>
    <x v="160"/>
    <n v="34"/>
    <n v="34"/>
    <n v="3.5588235294117601"/>
    <n v="34"/>
    <n v="7.3823529411764701"/>
    <n v="0"/>
    <n v="0"/>
    <n v="19"/>
    <n v="661.53333333333296"/>
    <n v="0.55882352941176505"/>
    <n v="2"/>
    <n v="123.5"/>
    <n v="14"/>
    <n v="42.142857142857103"/>
    <n v="2"/>
    <n v="106"/>
    <n v="2"/>
    <n v="14.5"/>
    <n v="30"/>
    <n v="79.5"/>
    <n v="2"/>
    <n v="415.5"/>
    <n v="32"/>
    <n v="103.75"/>
    <n v="0.94117647058823495"/>
    <n v="0"/>
    <n v="0"/>
    <n v="0"/>
    <n v="1"/>
    <n v="0.5"/>
    <n v="1"/>
    <n v="0.5"/>
    <n v="6"/>
    <n v="0.1875"/>
    <n v="1"/>
    <n v="3.125E-2"/>
    <n v="0"/>
    <n v="0"/>
    <n v="0"/>
    <n v="0"/>
    <n v="0"/>
    <n v="0"/>
    <n v="0"/>
    <n v="2.2666666666666702"/>
    <n v="14.999999999999977"/>
    <n v="1"/>
    <n v="24"/>
  </r>
  <r>
    <n v="2017"/>
    <x v="10"/>
    <x v="8"/>
    <s v="LESRO"/>
    <x v="137"/>
    <n v="26"/>
    <n v="17"/>
    <n v="4.7058823529411802"/>
    <n v="26"/>
    <n v="6.2307692307692299"/>
    <n v="0"/>
    <n v="0"/>
    <n v="25"/>
    <n v="-21"/>
    <n v="0.96153846153846201"/>
    <n v="0"/>
    <n v="0"/>
    <n v="0"/>
    <n v="0"/>
    <n v="3"/>
    <n v="129.333333333333"/>
    <n v="3"/>
    <n v="23.6666666666667"/>
    <n v="21"/>
    <n v="103.428571428571"/>
    <n v="3"/>
    <n v="213.666666666667"/>
    <n v="23"/>
    <n v="117.782608695652"/>
    <n v="0.88461538461538503"/>
    <n v="4"/>
    <n v="126"/>
    <n v="0.15384615384615399"/>
    <n v="0"/>
    <n v="0"/>
    <n v="0"/>
    <n v="0"/>
    <n v="0"/>
    <n v="0"/>
    <n v="0"/>
    <n v="0"/>
    <n v="0"/>
    <n v="0"/>
    <n v="0"/>
    <n v="0"/>
    <n v="0"/>
    <n v="0"/>
    <n v="1"/>
    <n v="2"/>
    <n v="13"/>
    <n v="0"/>
    <n v="0"/>
  </r>
  <r>
    <n v="2017"/>
    <x v="10"/>
    <x v="8"/>
    <s v="PALRA"/>
    <x v="164"/>
    <n v="20"/>
    <n v="16"/>
    <n v="20.375"/>
    <n v="16"/>
    <n v="23.75"/>
    <n v="4"/>
    <n v="0.25"/>
    <n v="15"/>
    <n v="722.33333333333303"/>
    <n v="0.75"/>
    <n v="2"/>
    <n v="115.5"/>
    <n v="1"/>
    <n v="124"/>
    <n v="0"/>
    <n v="0"/>
    <n v="0"/>
    <n v="0"/>
    <n v="16"/>
    <n v="82.25"/>
    <n v="0"/>
    <n v="0"/>
    <n v="16"/>
    <n v="118.25"/>
    <n v="0.8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4"/>
    <n v="5"/>
    <n v="0"/>
    <n v="0"/>
  </r>
  <r>
    <n v="2017"/>
    <x v="10"/>
    <x v="8"/>
    <s v="EDDOC"/>
    <x v="337"/>
    <n v="4"/>
    <n v="1"/>
    <n v="845"/>
    <n v="1"/>
    <n v="852"/>
    <n v="0"/>
    <n v="0"/>
    <n v="4"/>
    <n v="0"/>
    <n v="1"/>
    <n v="0"/>
    <n v="0"/>
    <n v="0"/>
    <n v="0"/>
    <n v="0"/>
    <n v="0"/>
    <n v="0"/>
    <n v="0"/>
    <n v="0"/>
    <n v="0"/>
    <n v="0"/>
    <n v="0"/>
    <n v="1"/>
    <n v="16"/>
    <n v="0.25"/>
    <n v="1"/>
    <n v="16"/>
    <n v="0.25"/>
    <n v="0"/>
    <n v="0"/>
    <n v="0"/>
    <n v="0"/>
    <n v="0"/>
    <n v="0"/>
    <n v="0"/>
    <n v="0"/>
    <n v="0"/>
    <n v="0"/>
    <n v="0"/>
    <n v="0"/>
    <n v="3"/>
    <n v="0"/>
    <n v="0"/>
    <n v="1"/>
    <n v="4"/>
    <n v="0"/>
    <n v="0"/>
  </r>
  <r>
    <n v="2017"/>
    <x v="10"/>
    <x v="8"/>
    <s v="BURDO"/>
    <x v="286"/>
    <n v="356"/>
    <n v="328"/>
    <n v="3.5426829268292699"/>
    <n v="354"/>
    <n v="5.8898305084745797"/>
    <n v="6"/>
    <n v="1.6949152542372899E-2"/>
    <n v="27"/>
    <n v="449.24924012158101"/>
    <n v="7.5842696629213502E-2"/>
    <n v="314"/>
    <n v="20.984076433121"/>
    <n v="124"/>
    <n v="45.701612903225801"/>
    <n v="14"/>
    <n v="125.78571428571399"/>
    <n v="14"/>
    <n v="51.428571428571402"/>
    <n v="331"/>
    <n v="96.126888217522705"/>
    <n v="15"/>
    <n v="448.42857142857099"/>
    <n v="339"/>
    <n v="112.032738095238"/>
    <n v="0.94382022471910099"/>
    <n v="32"/>
    <n v="61.25"/>
    <n v="8.98876404494382E-2"/>
    <n v="8"/>
    <n v="0.57142857142857095"/>
    <n v="1"/>
    <n v="7.1428571428571397E-2"/>
    <n v="65"/>
    <n v="0.19345238095238099"/>
    <n v="7"/>
    <n v="2.0833333333333301E-2"/>
    <n v="5"/>
    <n v="1.40449438202247E-2"/>
    <n v="1"/>
    <n v="2.8089887640449398E-3"/>
    <n v="2"/>
    <n v="0"/>
    <n v="1"/>
    <n v="2.24050632911392"/>
    <n v="158.89265536723192"/>
    <n v="2"/>
    <n v="1.5"/>
  </r>
  <r>
    <n v="2017"/>
    <x v="10"/>
    <x v="8"/>
    <s v="POLSTE"/>
    <x v="142"/>
    <n v="264"/>
    <n v="42"/>
    <n v="1.38095238095238"/>
    <n v="260"/>
    <n v="0.38846153846153902"/>
    <n v="7"/>
    <n v="2.69230769230769E-2"/>
    <n v="35"/>
    <n v="411.375"/>
    <n v="0.13257575757575801"/>
    <n v="195"/>
    <n v="27.958974358974402"/>
    <n v="55"/>
    <n v="58.563636363636398"/>
    <n v="16"/>
    <n v="155.9375"/>
    <n v="16"/>
    <n v="19.875"/>
    <n v="221"/>
    <n v="99.561085972850705"/>
    <n v="17"/>
    <n v="402.23529411764702"/>
    <n v="243"/>
    <n v="128.68312757201599"/>
    <n v="0.92045454545454497"/>
    <n v="20"/>
    <n v="63.2"/>
    <n v="7.5757575757575801E-2"/>
    <n v="6"/>
    <n v="0.35294117647058798"/>
    <n v="1"/>
    <n v="5.8823529411764698E-2"/>
    <n v="40"/>
    <n v="0.164609053497942"/>
    <n v="18"/>
    <n v="7.4074074074074098E-2"/>
    <n v="0"/>
    <n v="0"/>
    <n v="2"/>
    <n v="7.5757575757575803E-3"/>
    <n v="4"/>
    <n v="0"/>
    <n v="7"/>
    <n v="2.7083333333333299"/>
    <n v="97.4769230769232"/>
    <n v="15"/>
    <n v="5.3333333333333304"/>
  </r>
  <r>
    <n v="2017"/>
    <x v="10"/>
    <x v="8"/>
    <s v="HORJO"/>
    <x v="141"/>
    <n v="38"/>
    <n v="22"/>
    <n v="16.272727272727298"/>
    <n v="38"/>
    <n v="13.1842105263158"/>
    <n v="0"/>
    <n v="0"/>
    <n v="13"/>
    <n v="913.944444444444"/>
    <n v="0.34210526315789502"/>
    <n v="10"/>
    <n v="132.19999999999999"/>
    <n v="10"/>
    <n v="82"/>
    <n v="1"/>
    <n v="139"/>
    <n v="1"/>
    <n v="12"/>
    <n v="33"/>
    <n v="108.424242424242"/>
    <n v="1"/>
    <n v="312"/>
    <n v="37"/>
    <n v="135.972972972973"/>
    <n v="0.97368421052631604"/>
    <n v="6"/>
    <n v="92.5"/>
    <n v="0.157894736842105"/>
    <n v="1"/>
    <n v="1"/>
    <n v="0"/>
    <n v="0"/>
    <n v="5"/>
    <n v="0.135135135135135"/>
    <n v="1"/>
    <n v="2.7027027027027001E-2"/>
    <n v="0"/>
    <n v="0"/>
    <n v="0"/>
    <n v="0"/>
    <n v="0"/>
    <n v="0"/>
    <n v="0"/>
    <n v="2.71428571428571"/>
    <n v="14.000000000000023"/>
    <n v="1"/>
    <n v="10"/>
  </r>
  <r>
    <n v="2017"/>
    <x v="10"/>
    <x v="8"/>
    <s v="MCCCAM"/>
    <x v="157"/>
    <n v="109"/>
    <n v="100"/>
    <n v="5.85"/>
    <n v="107"/>
    <n v="7.7289719626168196"/>
    <n v="3"/>
    <n v="2.80373831775701E-2"/>
    <n v="14"/>
    <n v="317.63917525773201"/>
    <n v="0.12844036697247699"/>
    <n v="95"/>
    <n v="30.757894736842101"/>
    <n v="45"/>
    <n v="38.3333333333333"/>
    <n v="5"/>
    <n v="198"/>
    <n v="5"/>
    <n v="5.2"/>
    <n v="87"/>
    <n v="96.091954022988503"/>
    <n v="7"/>
    <n v="443.71428571428601"/>
    <n v="100"/>
    <n v="121.59"/>
    <n v="0.91743119266055095"/>
    <n v="9"/>
    <n v="59.8888888888889"/>
    <n v="8.2568807339449601E-2"/>
    <n v="3"/>
    <n v="0.42857142857142899"/>
    <n v="1"/>
    <n v="0.14285714285714299"/>
    <n v="14"/>
    <n v="0.14000000000000001"/>
    <n v="1"/>
    <n v="0.01"/>
    <n v="1"/>
    <n v="9.1743119266054999E-3"/>
    <n v="0"/>
    <n v="0"/>
    <n v="2"/>
    <n v="0"/>
    <n v="0"/>
    <n v="2.0188679245282999"/>
    <n v="53.990654205607527"/>
    <n v="5"/>
    <n v="35.799999999999997"/>
  </r>
  <r>
    <n v="2017"/>
    <x v="10"/>
    <x v="8"/>
    <s v="PETRI"/>
    <x v="143"/>
    <n v="44"/>
    <n v="31"/>
    <n v="2.4193548387096802"/>
    <n v="44"/>
    <n v="3.1818181818181799"/>
    <n v="0"/>
    <n v="0"/>
    <n v="24"/>
    <n v="1950.85294117647"/>
    <n v="0.54545454545454497"/>
    <n v="34"/>
    <n v="23.470588235294102"/>
    <n v="22"/>
    <n v="58.545454545454497"/>
    <n v="3"/>
    <n v="110"/>
    <n v="3"/>
    <n v="65"/>
    <n v="40"/>
    <n v="76.150000000000006"/>
    <n v="3"/>
    <n v="274"/>
    <n v="41"/>
    <n v="101.317073170732"/>
    <n v="0.93181818181818199"/>
    <n v="6"/>
    <n v="48.1666666666667"/>
    <n v="0.13636363636363599"/>
    <n v="2"/>
    <n v="0.66666666666666696"/>
    <n v="0"/>
    <n v="0"/>
    <n v="7"/>
    <n v="0.17073170731707299"/>
    <n v="2"/>
    <n v="4.8780487804878002E-2"/>
    <n v="0"/>
    <n v="0"/>
    <n v="0"/>
    <n v="0"/>
    <n v="0"/>
    <n v="0"/>
    <n v="0"/>
    <n v="2.0952380952380998"/>
    <n v="20.999999999999954"/>
    <n v="2"/>
    <n v="6"/>
  </r>
  <r>
    <n v="2017"/>
    <x v="10"/>
    <x v="8"/>
    <s v="MATMI"/>
    <x v="144"/>
    <n v="34"/>
    <n v="32"/>
    <n v="27.5"/>
    <n v="33"/>
    <n v="30.2121212121212"/>
    <n v="7"/>
    <n v="0.21212121212121199"/>
    <n v="26"/>
    <n v="1689.0606060606101"/>
    <n v="0.76470588235294101"/>
    <n v="3"/>
    <n v="14"/>
    <n v="9"/>
    <n v="59.1111111111111"/>
    <n v="0"/>
    <n v="0"/>
    <n v="0"/>
    <n v="0"/>
    <n v="33"/>
    <n v="97.939393939393895"/>
    <n v="0"/>
    <n v="0"/>
    <n v="33"/>
    <n v="142.09090909090901"/>
    <n v="0.97058823529411797"/>
    <n v="4"/>
    <n v="74.25"/>
    <n v="0.11764705882352899"/>
    <n v="0"/>
    <n v="0"/>
    <n v="0"/>
    <n v="0"/>
    <n v="5"/>
    <n v="0.15151515151515199"/>
    <n v="0"/>
    <n v="0"/>
    <n v="0"/>
    <n v="0"/>
    <n v="0"/>
    <n v="0"/>
    <n v="1"/>
    <n v="0"/>
    <n v="0"/>
    <n v="2.5384615384615401"/>
    <n v="13.393939393939386"/>
    <n v="0"/>
    <n v="0"/>
  </r>
  <r>
    <n v="2017"/>
    <x v="10"/>
    <x v="8"/>
    <s v="WILBRI"/>
    <x v="140"/>
    <n v="88"/>
    <n v="83"/>
    <n v="3.5783132530120501"/>
    <n v="86"/>
    <n v="6.4883720930232602"/>
    <n v="2"/>
    <n v="2.32558139534884E-2"/>
    <n v="76"/>
    <n v="2780.8048780487802"/>
    <n v="0.86363636363636398"/>
    <n v="52"/>
    <n v="30.403846153846199"/>
    <n v="17"/>
    <n v="45.058823529411796"/>
    <n v="7"/>
    <n v="153.857142857143"/>
    <n v="7"/>
    <n v="6.4285714285714297"/>
    <n v="71"/>
    <n v="73.746478873239397"/>
    <n v="7"/>
    <n v="307.42857142857099"/>
    <n v="79"/>
    <n v="97.341772151898695"/>
    <n v="0.89772727272727304"/>
    <n v="11"/>
    <n v="35.545454545454497"/>
    <n v="0.125"/>
    <n v="3"/>
    <n v="0.42857142857142899"/>
    <n v="0"/>
    <n v="0"/>
    <n v="13"/>
    <n v="0.164556962025316"/>
    <n v="2"/>
    <n v="2.53164556962025E-2"/>
    <n v="1"/>
    <n v="1.13636363636364E-2"/>
    <n v="0"/>
    <n v="0"/>
    <n v="2"/>
    <n v="0"/>
    <n v="0"/>
    <n v="2.0476190476190501"/>
    <n v="42.97674418604646"/>
    <n v="6"/>
    <n v="28.1666666666667"/>
  </r>
  <r>
    <n v="2017"/>
    <x v="10"/>
    <x v="8"/>
    <s v="BURDO"/>
    <x v="286"/>
    <n v="1"/>
    <n v="1"/>
    <n v="2"/>
    <n v="1"/>
    <n v="17"/>
    <n v="0"/>
    <n v="0"/>
    <n v="0"/>
    <n v="492"/>
    <n v="0"/>
    <n v="1"/>
    <n v="216"/>
    <n v="0"/>
    <n v="0"/>
    <n v="0"/>
    <n v="0"/>
    <n v="0"/>
    <n v="0"/>
    <n v="1"/>
    <n v="252"/>
    <n v="0"/>
    <n v="0"/>
    <n v="1"/>
    <n v="281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1"/>
    <n v="0"/>
    <n v="0"/>
  </r>
  <r>
    <n v="2017"/>
    <x v="10"/>
    <x v="8"/>
    <s v="LORBR1"/>
    <x v="135"/>
    <n v="1"/>
    <n v="0"/>
    <n v="0"/>
    <n v="1"/>
    <n v="1"/>
    <n v="0"/>
    <n v="0"/>
    <n v="1"/>
    <n v="8256"/>
    <n v="1"/>
    <n v="1"/>
    <n v="30"/>
    <n v="0"/>
    <n v="0"/>
    <n v="1"/>
    <n v="123"/>
    <n v="1"/>
    <n v="162"/>
    <n v="0"/>
    <n v="0"/>
    <n v="1"/>
    <n v="29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10"/>
    <x v="8"/>
    <s v="WALJO2"/>
    <x v="136"/>
    <n v="1"/>
    <n v="1"/>
    <n v="3"/>
    <n v="1"/>
    <n v="3"/>
    <n v="0"/>
    <n v="0"/>
    <n v="0"/>
    <n v="-262"/>
    <n v="0"/>
    <n v="1"/>
    <n v="4"/>
    <n v="1"/>
    <n v="4"/>
    <n v="1"/>
    <n v="119"/>
    <n v="1"/>
    <n v="155"/>
    <n v="0"/>
    <n v="0"/>
    <n v="1"/>
    <n v="578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0"/>
    <n v="0"/>
  </r>
  <r>
    <n v="2017"/>
    <x v="10"/>
    <x v="8"/>
    <s v="VELDU"/>
    <x v="158"/>
    <n v="158"/>
    <n v="150"/>
    <n v="9.6866666666666692"/>
    <n v="157"/>
    <n v="13.0955414012739"/>
    <n v="10"/>
    <n v="6.3694267515923594E-2"/>
    <n v="25"/>
    <n v="531.21192052980098"/>
    <n v="0.158227848101266"/>
    <n v="39"/>
    <n v="25.282051282051299"/>
    <n v="51"/>
    <n v="40.6666666666667"/>
    <n v="5"/>
    <n v="196.8"/>
    <n v="5"/>
    <n v="10.6"/>
    <n v="152"/>
    <n v="95.480263157894697"/>
    <n v="5"/>
    <n v="337.2"/>
    <n v="152"/>
    <n v="124.381578947368"/>
    <n v="0.962025316455696"/>
    <n v="10"/>
    <n v="67.2"/>
    <n v="6.3291139240506306E-2"/>
    <n v="2"/>
    <n v="0.4"/>
    <n v="2"/>
    <n v="0.4"/>
    <n v="24"/>
    <n v="0.157894736842105"/>
    <n v="10"/>
    <n v="6.5789473684210495E-2"/>
    <n v="1"/>
    <n v="6.3291139240506302E-3"/>
    <n v="0"/>
    <n v="0"/>
    <n v="1"/>
    <n v="0"/>
    <n v="0"/>
    <n v="2.1216216216216202"/>
    <n v="74.471337579617881"/>
    <n v="5"/>
    <n v="29"/>
  </r>
  <r>
    <n v="2017"/>
    <x v="10"/>
    <x v="8"/>
    <s v="WELVA"/>
    <x v="153"/>
    <n v="125"/>
    <n v="119"/>
    <n v="3.2436974789916002"/>
    <n v="125"/>
    <n v="6.3360000000000003"/>
    <n v="8"/>
    <n v="6.4000000000000001E-2"/>
    <n v="41"/>
    <n v="1887.12195121951"/>
    <n v="0.32800000000000001"/>
    <n v="91"/>
    <n v="16.604395604395599"/>
    <n v="26"/>
    <n v="45"/>
    <n v="10"/>
    <n v="167.8"/>
    <n v="9"/>
    <n v="4.8888888888888902"/>
    <n v="110"/>
    <n v="83.090909090909093"/>
    <n v="11"/>
    <n v="379.18181818181802"/>
    <n v="114"/>
    <n v="109.973684210526"/>
    <n v="0.91200000000000003"/>
    <n v="17"/>
    <n v="32.294117647058798"/>
    <n v="0.13600000000000001"/>
    <n v="10"/>
    <n v="0.90909090909090895"/>
    <n v="2"/>
    <n v="0.18181818181818199"/>
    <n v="23"/>
    <n v="0.20175438596491199"/>
    <n v="5"/>
    <n v="4.3859649122807001E-2"/>
    <n v="1"/>
    <n v="8.0000000000000002E-3"/>
    <n v="0"/>
    <n v="0"/>
    <n v="0"/>
    <n v="0"/>
    <n v="1"/>
    <n v="2.7777777777777799"/>
    <n v="44.999999999999964"/>
    <n v="10"/>
    <n v="19.7"/>
  </r>
  <r>
    <n v="2017"/>
    <x v="10"/>
    <x v="8"/>
    <s v="HOWKE"/>
    <x v="149"/>
    <n v="138"/>
    <n v="121"/>
    <n v="4.7272727272727302"/>
    <n v="137"/>
    <n v="7.4306569343065698"/>
    <n v="2"/>
    <n v="1.4598540145985399E-2"/>
    <n v="12"/>
    <n v="610.06521739130403"/>
    <n v="8.6956521739130405E-2"/>
    <n v="33"/>
    <n v="41.151515151515099"/>
    <n v="53"/>
    <n v="49.094339622641499"/>
    <n v="5"/>
    <n v="227.2"/>
    <n v="4"/>
    <n v="41.25"/>
    <n v="130"/>
    <n v="103.653846153846"/>
    <n v="7"/>
    <n v="490.16666666666703"/>
    <n v="130"/>
    <n v="124.85384615384601"/>
    <n v="0.94202898550724601"/>
    <n v="12"/>
    <n v="60.5"/>
    <n v="8.6956521739130405E-2"/>
    <n v="7"/>
    <n v="1.1666666666666701"/>
    <n v="2"/>
    <n v="0.33333333333333298"/>
    <n v="19"/>
    <n v="0.146153846153846"/>
    <n v="5"/>
    <n v="3.8461538461538498E-2"/>
    <n v="0"/>
    <n v="0"/>
    <n v="0"/>
    <n v="0"/>
    <n v="1"/>
    <n v="0"/>
    <n v="0"/>
    <n v="2.3220338983050799"/>
    <n v="59.430656934306697"/>
    <n v="4"/>
    <n v="0"/>
  </r>
  <r>
    <n v="2017"/>
    <x v="10"/>
    <x v="8"/>
    <s v="RUMAS1"/>
    <x v="151"/>
    <n v="108"/>
    <n v="106"/>
    <n v="4.7547169811320797"/>
    <n v="108"/>
    <n v="8.2592592592592595"/>
    <n v="8"/>
    <n v="7.4074074074074098E-2"/>
    <n v="89"/>
    <n v="7223.6666666666697"/>
    <n v="0.82407407407407396"/>
    <n v="28"/>
    <n v="51.107142857142897"/>
    <n v="40"/>
    <n v="51.6"/>
    <n v="4"/>
    <n v="138"/>
    <n v="4"/>
    <n v="7"/>
    <n v="101"/>
    <n v="105.95049504950499"/>
    <n v="4"/>
    <n v="253.5"/>
    <n v="104"/>
    <n v="131.17307692307699"/>
    <n v="0.96296296296296302"/>
    <n v="5"/>
    <n v="58.6"/>
    <n v="4.6296296296296301E-2"/>
    <n v="2"/>
    <n v="0.5"/>
    <n v="1"/>
    <n v="0.25"/>
    <n v="23"/>
    <n v="0.22115384615384601"/>
    <n v="3"/>
    <n v="2.88461538461539E-2"/>
    <n v="1"/>
    <n v="9.2592592592592605E-3"/>
    <n v="0"/>
    <n v="0"/>
    <n v="0"/>
    <n v="0"/>
    <n v="2"/>
    <n v="2.5714285714285698"/>
    <n v="42.000000000000028"/>
    <n v="4"/>
    <n v="7"/>
  </r>
  <r>
    <n v="2017"/>
    <x v="10"/>
    <x v="8"/>
    <s v="NECDA"/>
    <x v="83"/>
    <n v="132"/>
    <n v="122"/>
    <n v="5.0573770491803298"/>
    <n v="132"/>
    <n v="7.0909090909090899"/>
    <n v="6"/>
    <n v="4.5454545454545497E-2"/>
    <n v="41"/>
    <n v="1183.62204724409"/>
    <n v="0.310606060606061"/>
    <n v="103"/>
    <n v="23.6407766990291"/>
    <n v="28"/>
    <n v="66.75"/>
    <n v="16"/>
    <n v="105.875"/>
    <n v="14"/>
    <n v="16.428571428571399"/>
    <n v="113"/>
    <n v="84.061946902654896"/>
    <n v="16"/>
    <n v="299.1875"/>
    <n v="116"/>
    <n v="103.612068965517"/>
    <n v="0.87878787878787901"/>
    <n v="19"/>
    <n v="48.842105263157897"/>
    <n v="0.14393939393939401"/>
    <n v="10"/>
    <n v="0.625"/>
    <n v="2"/>
    <n v="0.125"/>
    <n v="19"/>
    <n v="0.163793103448276"/>
    <n v="4"/>
    <n v="3.4482758620689703E-2"/>
    <n v="0"/>
    <n v="0"/>
    <n v="0"/>
    <n v="0"/>
    <n v="0"/>
    <n v="0"/>
    <n v="2"/>
    <n v="2.4444444444444402"/>
    <n v="54.000000000000092"/>
    <n v="16"/>
    <n v="6.25"/>
  </r>
  <r>
    <n v="2017"/>
    <x v="10"/>
    <x v="8"/>
    <s v="STERA"/>
    <x v="152"/>
    <n v="179"/>
    <n v="169"/>
    <n v="5.4911242603550301"/>
    <n v="178"/>
    <n v="10.410112359550601"/>
    <n v="46"/>
    <n v="0.25842696629213502"/>
    <n v="49"/>
    <n v="1456.5117647058801"/>
    <n v="0.27374301675977702"/>
    <n v="30"/>
    <n v="32.033333333333303"/>
    <n v="31"/>
    <n v="75.387096774193594"/>
    <n v="8"/>
    <n v="205"/>
    <n v="8"/>
    <n v="1.875"/>
    <n v="165"/>
    <n v="83.048484848484804"/>
    <n v="9"/>
    <n v="438.88888888888903"/>
    <n v="169"/>
    <n v="116.745562130178"/>
    <n v="0.94413407821229101"/>
    <n v="24"/>
    <n v="44.4166666666667"/>
    <n v="0.13407821229050301"/>
    <n v="6"/>
    <n v="0.66666666666666696"/>
    <n v="3"/>
    <n v="0.33333333333333298"/>
    <n v="21"/>
    <n v="0.124260355029586"/>
    <n v="4"/>
    <n v="2.3668639053254399E-2"/>
    <n v="1"/>
    <n v="5.5865921787709499E-3"/>
    <n v="1"/>
    <n v="5.5865921787709499E-3"/>
    <n v="1"/>
    <n v="0"/>
    <n v="4"/>
    <n v="3.0689655172413799"/>
    <n v="58.325842696629202"/>
    <n v="8"/>
    <n v="25.125"/>
  </r>
  <r>
    <n v="2017"/>
    <x v="10"/>
    <x v="8"/>
    <s v="ALMKH"/>
    <x v="173"/>
    <n v="21"/>
    <n v="20"/>
    <n v="3"/>
    <n v="21"/>
    <n v="4.7619047619047601"/>
    <n v="0"/>
    <n v="0"/>
    <n v="1"/>
    <n v="103.2"/>
    <n v="4.7619047619047603E-2"/>
    <n v="18"/>
    <n v="14.5555555555556"/>
    <n v="4"/>
    <n v="12.75"/>
    <n v="4"/>
    <n v="73.5"/>
    <n v="4"/>
    <n v="9.5"/>
    <n v="17"/>
    <n v="59.941176470588204"/>
    <n v="4"/>
    <n v="194"/>
    <n v="17"/>
    <n v="74.705882352941202"/>
    <n v="0.80952380952380998"/>
    <n v="1"/>
    <n v="35"/>
    <n v="4.7619047619047603E-2"/>
    <n v="3"/>
    <n v="0.75"/>
    <n v="1"/>
    <n v="0.25"/>
    <n v="2"/>
    <n v="0.11764705882352899"/>
    <n v="3"/>
    <n v="0.17647058823529399"/>
    <n v="0"/>
    <n v="0"/>
    <n v="1"/>
    <n v="4.7619047619047603E-2"/>
    <n v="0"/>
    <n v="0"/>
    <n v="1"/>
    <n v="1.9090909090909101"/>
    <n v="10.999999999999995"/>
    <n v="4"/>
    <n v="0"/>
  </r>
  <r>
    <n v="2017"/>
    <x v="10"/>
    <x v="8"/>
    <s v="VITJO"/>
    <x v="155"/>
    <n v="34"/>
    <n v="34"/>
    <n v="2.7941176470588198"/>
    <n v="34"/>
    <n v="5.5"/>
    <n v="0"/>
    <n v="0"/>
    <n v="33"/>
    <n v="6411.2352941176496"/>
    <n v="0.97058823529411797"/>
    <n v="29"/>
    <n v="40.241379310344797"/>
    <n v="11"/>
    <n v="63.272727272727302"/>
    <n v="6"/>
    <n v="165.166666666667"/>
    <n v="5"/>
    <n v="5.6"/>
    <n v="27"/>
    <n v="103.740740740741"/>
    <n v="6"/>
    <n v="297.5"/>
    <n v="28"/>
    <n v="125.71428571428601"/>
    <n v="0.82352941176470595"/>
    <n v="0"/>
    <n v="0"/>
    <n v="0"/>
    <n v="2"/>
    <n v="0.33333333333333298"/>
    <n v="1"/>
    <n v="0.16666666666666699"/>
    <n v="3"/>
    <n v="0.107142857142857"/>
    <n v="1"/>
    <n v="3.5714285714285698E-2"/>
    <n v="0"/>
    <n v="0"/>
    <n v="0"/>
    <n v="0"/>
    <n v="0"/>
    <n v="0"/>
    <n v="0"/>
    <n v="2.6153846153846199"/>
    <n v="12.999999999999977"/>
    <n v="5"/>
    <n v="10"/>
  </r>
  <r>
    <n v="2017"/>
    <x v="10"/>
    <x v="8"/>
    <s v="FALMIC"/>
    <x v="146"/>
    <n v="1"/>
    <n v="1"/>
    <n v="2"/>
    <n v="1"/>
    <n v="3"/>
    <n v="0"/>
    <n v="0"/>
    <n v="0"/>
    <n v="-878"/>
    <n v="0"/>
    <n v="1"/>
    <n v="3"/>
    <n v="0"/>
    <n v="0"/>
    <n v="1"/>
    <n v="75"/>
    <n v="1"/>
    <n v="4"/>
    <n v="0"/>
    <n v="0"/>
    <n v="1"/>
    <n v="1148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26"/>
  </r>
  <r>
    <n v="2017"/>
    <x v="10"/>
    <x v="8"/>
    <s v="WAXJE"/>
    <x v="171"/>
    <n v="23"/>
    <n v="23"/>
    <n v="3.7826086956521698"/>
    <n v="23"/>
    <n v="7.1739130434782599"/>
    <n v="0"/>
    <n v="0"/>
    <n v="0"/>
    <n v="36.739130434782602"/>
    <n v="0"/>
    <n v="22"/>
    <n v="29.409090909090899"/>
    <n v="7"/>
    <n v="84.285714285714306"/>
    <n v="5"/>
    <n v="158.80000000000001"/>
    <n v="5"/>
    <n v="4.4000000000000004"/>
    <n v="16"/>
    <n v="82.5625"/>
    <n v="5"/>
    <n v="367.4"/>
    <n v="18"/>
    <n v="121.555555555556"/>
    <n v="0.78260869565217395"/>
    <n v="3"/>
    <n v="67.6666666666667"/>
    <n v="0.13043478260869601"/>
    <n v="3"/>
    <n v="0.6"/>
    <n v="1"/>
    <n v="0.2"/>
    <n v="3"/>
    <n v="0.16666666666666699"/>
    <n v="0"/>
    <n v="0"/>
    <n v="0"/>
    <n v="0"/>
    <n v="0"/>
    <n v="0"/>
    <n v="0"/>
    <n v="0"/>
    <n v="0"/>
    <n v="2.2999999999999998"/>
    <n v="10"/>
    <n v="5"/>
    <n v="17.8"/>
  </r>
  <r>
    <n v="2017"/>
    <x v="10"/>
    <x v="8"/>
    <s v="MULAM"/>
    <x v="247"/>
    <n v="21"/>
    <n v="19"/>
    <n v="4"/>
    <n v="21"/>
    <n v="5.6190476190476204"/>
    <n v="0"/>
    <n v="0"/>
    <n v="3"/>
    <n v="560"/>
    <n v="0.14285714285714299"/>
    <n v="6"/>
    <n v="52.6666666666667"/>
    <n v="8"/>
    <n v="44.5"/>
    <n v="4"/>
    <n v="176.25"/>
    <n v="4"/>
    <n v="62.25"/>
    <n v="17"/>
    <n v="79.529411764705898"/>
    <n v="4"/>
    <n v="303.25"/>
    <n v="17"/>
    <n v="103.88235294117599"/>
    <n v="0.80952380952380998"/>
    <n v="1"/>
    <n v="63"/>
    <n v="4.7619047619047603E-2"/>
    <n v="2"/>
    <n v="0.5"/>
    <n v="0"/>
    <n v="0"/>
    <n v="5"/>
    <n v="0.29411764705882398"/>
    <n v="1"/>
    <n v="5.8823529411764698E-2"/>
    <n v="0"/>
    <n v="0"/>
    <n v="0"/>
    <n v="0"/>
    <n v="0"/>
    <n v="0"/>
    <n v="0"/>
    <n v="1.9090909090909101"/>
    <n v="10.999999999999995"/>
    <n v="4"/>
    <n v="2"/>
  </r>
  <r>
    <n v="2017"/>
    <x v="10"/>
    <x v="8"/>
    <s v="BAGMA"/>
    <x v="276"/>
    <n v="32"/>
    <n v="29"/>
    <n v="2.9655172413793101"/>
    <n v="32"/>
    <n v="4.90625"/>
    <n v="2"/>
    <n v="6.25E-2"/>
    <n v="2"/>
    <n v="461.5"/>
    <n v="6.25E-2"/>
    <n v="12"/>
    <n v="57.1666666666667"/>
    <n v="7"/>
    <n v="77.714285714285694"/>
    <n v="1"/>
    <n v="208"/>
    <n v="1"/>
    <n v="2"/>
    <n v="31"/>
    <n v="110.51612903225799"/>
    <n v="1"/>
    <n v="113"/>
    <n v="31"/>
    <n v="135.22580645161301"/>
    <n v="0.96875"/>
    <n v="2"/>
    <n v="85.5"/>
    <n v="6.25E-2"/>
    <n v="1"/>
    <n v="1"/>
    <n v="0"/>
    <n v="0"/>
    <n v="6"/>
    <n v="0.19354838709677399"/>
    <n v="0"/>
    <n v="0"/>
    <n v="1"/>
    <n v="3.125E-2"/>
    <n v="0"/>
    <n v="0"/>
    <n v="0"/>
    <n v="0"/>
    <n v="0"/>
    <n v="2.6666666666666701"/>
    <n v="11.999999999999984"/>
    <n v="1"/>
    <n v="0"/>
  </r>
  <r>
    <n v="2017"/>
    <x v="10"/>
    <x v="8"/>
    <s v="VALGL"/>
    <x v="302"/>
    <n v="126"/>
    <n v="106"/>
    <n v="2.3301886792452802"/>
    <n v="126"/>
    <n v="4.1190476190476204"/>
    <n v="16"/>
    <n v="0.126984126984127"/>
    <n v="5"/>
    <n v="-25.975409836065602"/>
    <n v="3.9682539682539701E-2"/>
    <n v="118"/>
    <n v="24.5762711864407"/>
    <n v="42"/>
    <n v="43.285714285714299"/>
    <n v="8"/>
    <n v="159.5"/>
    <n v="8"/>
    <n v="14.25"/>
    <n v="113"/>
    <n v="80.690265486725707"/>
    <n v="8"/>
    <n v="594.5"/>
    <n v="118"/>
    <n v="108.37288135593199"/>
    <n v="0.93650793650793696"/>
    <n v="12"/>
    <n v="69"/>
    <n v="9.5238095238095205E-2"/>
    <n v="5"/>
    <n v="0.625"/>
    <n v="1"/>
    <n v="0.125"/>
    <n v="18"/>
    <n v="0.152542372881356"/>
    <n v="10"/>
    <n v="8.4745762711864403E-2"/>
    <n v="2"/>
    <n v="1.58730158730159E-2"/>
    <n v="1"/>
    <n v="7.9365079365079395E-3"/>
    <n v="0"/>
    <n v="0"/>
    <n v="2"/>
    <n v="2.13559322033898"/>
    <n v="59.000000000000085"/>
    <n v="8"/>
    <n v="0.125"/>
  </r>
  <r>
    <n v="2017"/>
    <x v="10"/>
    <x v="8"/>
    <s v="ELBSA"/>
    <x v="385"/>
    <n v="75"/>
    <n v="69"/>
    <n v="2.7536231884058"/>
    <n v="75"/>
    <n v="5.6933333333333298"/>
    <n v="4"/>
    <n v="5.3333333333333302E-2"/>
    <n v="31"/>
    <n v="549.255319148936"/>
    <n v="0.413333333333333"/>
    <n v="40"/>
    <n v="23.524999999999999"/>
    <n v="24"/>
    <n v="43.3333333333333"/>
    <n v="6"/>
    <n v="121.833333333333"/>
    <n v="4"/>
    <n v="27.75"/>
    <n v="67"/>
    <n v="77.0597014925373"/>
    <n v="6"/>
    <n v="244.5"/>
    <n v="69"/>
    <n v="94.608695652173907"/>
    <n v="0.92"/>
    <n v="13"/>
    <n v="59.615384615384599"/>
    <n v="0.17333333333333301"/>
    <n v="5"/>
    <n v="0.83333333333333304"/>
    <n v="1"/>
    <n v="0.16666666666666699"/>
    <n v="6"/>
    <n v="8.6956521739130405E-2"/>
    <n v="2"/>
    <n v="2.8985507246376802E-2"/>
    <n v="0"/>
    <n v="0"/>
    <n v="0"/>
    <n v="0"/>
    <n v="0"/>
    <n v="0"/>
    <n v="0"/>
    <n v="1.59574468085106"/>
    <n v="47.000000000000114"/>
    <n v="4"/>
    <n v="0"/>
  </r>
  <r>
    <n v="2017"/>
    <x v="10"/>
    <x v="8"/>
    <s v="COLAK"/>
    <x v="344"/>
    <n v="85"/>
    <n v="68"/>
    <n v="17.544117647058801"/>
    <n v="85"/>
    <n v="17.164705882352902"/>
    <n v="2"/>
    <n v="2.3529411764705899E-2"/>
    <n v="10"/>
    <n v="1095.1411764705899"/>
    <n v="0.11764705882352899"/>
    <n v="65"/>
    <n v="51.292307692307702"/>
    <n v="11"/>
    <n v="112.363636363636"/>
    <n v="11"/>
    <n v="142.54545454545499"/>
    <n v="10"/>
    <n v="2.6"/>
    <n v="70"/>
    <n v="100.8"/>
    <n v="12"/>
    <n v="364.91666666666703"/>
    <n v="73"/>
    <n v="132.42465753424699"/>
    <n v="0.85882352941176499"/>
    <n v="6"/>
    <n v="60.5"/>
    <n v="7.0588235294117604E-2"/>
    <n v="9"/>
    <n v="0.75"/>
    <n v="2"/>
    <n v="0.16666666666666699"/>
    <n v="11"/>
    <n v="0.150684931506849"/>
    <n v="5"/>
    <n v="6.8493150684931503E-2"/>
    <n v="0"/>
    <n v="0"/>
    <n v="0"/>
    <n v="0"/>
    <n v="0"/>
    <n v="0"/>
    <n v="4"/>
    <n v="2.2972972972973"/>
    <n v="36.999999999999957"/>
    <n v="11"/>
    <n v="5.1818181818181799"/>
  </r>
  <r>
    <n v="2017"/>
    <x v="10"/>
    <x v="8"/>
    <s v="SIGST"/>
    <x v="446"/>
    <n v="77"/>
    <n v="74"/>
    <n v="6.7837837837837798"/>
    <n v="77"/>
    <n v="9.4025974025974008"/>
    <n v="0"/>
    <n v="0"/>
    <n v="3"/>
    <n v="210.03896103896099"/>
    <n v="3.8961038961039002E-2"/>
    <n v="11"/>
    <n v="54.545454545454497"/>
    <n v="7"/>
    <n v="43.714285714285701"/>
    <n v="6"/>
    <n v="209.666666666667"/>
    <n v="6"/>
    <n v="11.8333333333333"/>
    <n v="68"/>
    <n v="126.82352941176499"/>
    <n v="6"/>
    <n v="334.33333333333297"/>
    <n v="71"/>
    <n v="136.281690140845"/>
    <n v="0.92207792207792205"/>
    <n v="8"/>
    <n v="57.375"/>
    <n v="0.103896103896104"/>
    <n v="3"/>
    <n v="0.5"/>
    <n v="2"/>
    <n v="0.33333333333333298"/>
    <n v="16"/>
    <n v="0.22535211267605601"/>
    <n v="2"/>
    <n v="2.8169014084507001E-2"/>
    <n v="1"/>
    <n v="1.2987012987013E-2"/>
    <n v="0"/>
    <n v="0"/>
    <n v="0"/>
    <n v="0"/>
    <n v="1"/>
    <n v="2.3333333333333299"/>
    <n v="33.00000000000005"/>
    <n v="6"/>
    <n v="10"/>
  </r>
  <r>
    <n v="2017"/>
    <x v="10"/>
    <x v="9"/>
    <s v="SAVPA"/>
    <x v="179"/>
    <n v="252"/>
    <n v="15"/>
    <n v="3.8"/>
    <n v="252"/>
    <n v="1.23412698412698"/>
    <n v="6"/>
    <n v="2.3809523809523801E-2"/>
    <n v="64"/>
    <n v="561.22831050228297"/>
    <n v="0.25396825396825401"/>
    <n v="218"/>
    <n v="38.197247706421997"/>
    <n v="68"/>
    <n v="87.279411764705898"/>
    <n v="72"/>
    <n v="137.472222222222"/>
    <n v="63"/>
    <n v="4.6666666666666696"/>
    <n v="169"/>
    <n v="128.644970414201"/>
    <n v="76"/>
    <n v="425.125"/>
    <n v="176"/>
    <n v="181.136363636364"/>
    <n v="0.69841269841269804"/>
    <n v="28"/>
    <n v="76.857142857142904"/>
    <n v="0.11111111111111099"/>
    <n v="45"/>
    <n v="0.703125"/>
    <n v="16"/>
    <n v="0.25"/>
    <n v="65"/>
    <n v="0.36931818181818199"/>
    <n v="16"/>
    <n v="9.0909090909090898E-2"/>
    <n v="3"/>
    <n v="1.1904761904761901E-2"/>
    <n v="0"/>
    <n v="0"/>
    <n v="0"/>
    <n v="0"/>
    <n v="1"/>
    <n v="2.016"/>
    <n v="125"/>
    <n v="73"/>
    <n v="8.3698630136986303"/>
  </r>
  <r>
    <n v="2017"/>
    <x v="10"/>
    <x v="9"/>
    <s v="SANRE"/>
    <x v="170"/>
    <n v="263"/>
    <n v="50"/>
    <n v="3.48"/>
    <n v="262"/>
    <n v="3.0877862595419798"/>
    <n v="4"/>
    <n v="1.5267175572519101E-2"/>
    <n v="50"/>
    <n v="809.16733067729103"/>
    <n v="0.19011406844106499"/>
    <n v="244"/>
    <n v="49.569672131147499"/>
    <n v="111"/>
    <n v="92.081081081081095"/>
    <n v="101"/>
    <n v="161.30693069306901"/>
    <n v="95"/>
    <n v="3.4105263157894701"/>
    <n v="147"/>
    <n v="140.142857142857"/>
    <n v="110"/>
    <n v="524.65591397849505"/>
    <n v="153"/>
    <n v="181.32679738562101"/>
    <n v="0.58174904942965799"/>
    <n v="20"/>
    <n v="114.2"/>
    <n v="7.6045627376425798E-2"/>
    <n v="70"/>
    <n v="0.75268817204301097"/>
    <n v="20"/>
    <n v="0.21505376344086"/>
    <n v="69"/>
    <n v="0.45098039215686297"/>
    <n v="8"/>
    <n v="5.22875816993464E-2"/>
    <n v="0"/>
    <n v="0"/>
    <n v="1"/>
    <n v="3.8022813688212902E-3"/>
    <n v="0"/>
    <n v="0"/>
    <n v="5"/>
    <n v="1.99242424242424"/>
    <n v="132.00000000000017"/>
    <n v="100"/>
    <n v="25.191919191919201"/>
  </r>
  <r>
    <n v="2017"/>
    <x v="10"/>
    <x v="9"/>
    <s v="GOMJE"/>
    <x v="168"/>
    <n v="154"/>
    <n v="10"/>
    <n v="3.6"/>
    <n v="153"/>
    <n v="2.7712418300653598"/>
    <n v="0"/>
    <n v="0"/>
    <n v="37"/>
    <n v="1545.5035460992899"/>
    <n v="0.24025974025974001"/>
    <n v="30"/>
    <n v="110.9"/>
    <n v="34"/>
    <n v="83.176470588235304"/>
    <n v="12"/>
    <n v="143.333333333333"/>
    <n v="12"/>
    <n v="9.8333333333333304"/>
    <n v="132"/>
    <n v="102.522727272727"/>
    <n v="14"/>
    <n v="550.92307692307702"/>
    <n v="139"/>
    <n v="124.34532374100699"/>
    <n v="0.90259740259740295"/>
    <n v="74"/>
    <n v="82.891891891891902"/>
    <n v="0.48051948051948101"/>
    <n v="7"/>
    <n v="0.53846153846153799"/>
    <n v="5"/>
    <n v="0.38461538461538503"/>
    <n v="34"/>
    <n v="0.24460431654676301"/>
    <n v="9"/>
    <n v="6.4748201438848907E-2"/>
    <n v="1"/>
    <n v="6.4935064935064896E-3"/>
    <n v="1"/>
    <n v="6.4935064935064896E-3"/>
    <n v="1"/>
    <n v="0"/>
    <n v="2"/>
    <n v="1.7586206896551699"/>
    <n v="87.568627450980514"/>
    <n v="4"/>
    <n v="4.25"/>
  </r>
  <r>
    <n v="2017"/>
    <x v="10"/>
    <x v="9"/>
    <s v="METMI"/>
    <x v="160"/>
    <n v="55"/>
    <n v="3"/>
    <n v="7.6666666666666696"/>
    <n v="55"/>
    <n v="3.1090909090909098"/>
    <n v="0"/>
    <n v="0"/>
    <n v="26"/>
    <n v="1432.69444444444"/>
    <n v="0.472727272727273"/>
    <n v="8"/>
    <n v="105.625"/>
    <n v="14"/>
    <n v="26.714285714285701"/>
    <n v="3"/>
    <n v="142.666666666667"/>
    <n v="3"/>
    <n v="10"/>
    <n v="47"/>
    <n v="130.340425531915"/>
    <n v="4"/>
    <n v="305"/>
    <n v="51"/>
    <n v="156.82352941176501"/>
    <n v="0.92727272727272703"/>
    <n v="17"/>
    <n v="71.058823529411796"/>
    <n v="0.30909090909090903"/>
    <n v="2"/>
    <n v="0.5"/>
    <n v="0"/>
    <n v="0"/>
    <n v="15"/>
    <n v="0.29411764705882398"/>
    <n v="9"/>
    <n v="0.17647058823529399"/>
    <n v="0"/>
    <n v="0"/>
    <n v="0"/>
    <n v="0"/>
    <n v="0"/>
    <n v="0"/>
    <n v="2"/>
    <n v="2.2000000000000002"/>
    <n v="24.999999999999996"/>
    <n v="3"/>
    <n v="7"/>
  </r>
  <r>
    <n v="2017"/>
    <x v="10"/>
    <x v="9"/>
    <s v="PALRA"/>
    <x v="164"/>
    <n v="81"/>
    <n v="5"/>
    <n v="3.6"/>
    <n v="81"/>
    <n v="3.9753086419753099"/>
    <n v="0"/>
    <n v="0"/>
    <n v="63"/>
    <n v="3782.8684210526299"/>
    <n v="0.77777777777777801"/>
    <n v="10"/>
    <n v="320.8"/>
    <n v="18"/>
    <n v="64.6666666666667"/>
    <n v="3"/>
    <n v="224.666666666667"/>
    <n v="2"/>
    <n v="1.5"/>
    <n v="63"/>
    <n v="127.444444444444"/>
    <n v="16"/>
    <n v="398"/>
    <n v="65"/>
    <n v="173.492307692308"/>
    <n v="0.80246913580246904"/>
    <n v="22"/>
    <n v="91.954545454545496"/>
    <n v="0.27160493827160498"/>
    <n v="9"/>
    <n v="0.75"/>
    <n v="1"/>
    <n v="8.3333333333333301E-2"/>
    <n v="23"/>
    <n v="0.35384615384615398"/>
    <n v="4"/>
    <n v="6.15384615384615E-2"/>
    <n v="0"/>
    <n v="0"/>
    <n v="0"/>
    <n v="0"/>
    <n v="0"/>
    <n v="0"/>
    <n v="4"/>
    <n v="1.76086956521739"/>
    <n v="46.000000000000036"/>
    <n v="2"/>
    <n v="5"/>
  </r>
  <r>
    <n v="2017"/>
    <x v="10"/>
    <x v="9"/>
    <s v="EDDOC"/>
    <x v="337"/>
    <n v="1"/>
    <n v="0"/>
    <n v="0"/>
    <n v="1"/>
    <n v="2"/>
    <n v="0"/>
    <n v="0"/>
    <n v="0"/>
    <n v="224"/>
    <n v="0"/>
    <n v="0"/>
    <n v="0"/>
    <n v="0"/>
    <n v="0"/>
    <n v="0"/>
    <n v="0"/>
    <n v="0"/>
    <n v="0"/>
    <n v="0"/>
    <n v="0"/>
    <n v="0"/>
    <n v="0"/>
    <n v="1"/>
    <n v="9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</r>
  <r>
    <n v="2017"/>
    <x v="10"/>
    <x v="9"/>
    <s v="BELMA"/>
    <x v="278"/>
    <n v="1"/>
    <n v="0"/>
    <n v="0"/>
    <n v="1"/>
    <n v="0"/>
    <n v="0"/>
    <n v="0"/>
    <n v="0"/>
    <n v="-578"/>
    <n v="0"/>
    <n v="1"/>
    <n v="5"/>
    <n v="0"/>
    <n v="0"/>
    <n v="1"/>
    <n v="48"/>
    <n v="1"/>
    <n v="8"/>
    <n v="0"/>
    <n v="0"/>
    <n v="1"/>
    <n v="6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10"/>
    <x v="9"/>
    <s v="POLSTE"/>
    <x v="142"/>
    <n v="122"/>
    <n v="11"/>
    <n v="2"/>
    <n v="120"/>
    <n v="1.2083333333333299"/>
    <n v="2"/>
    <n v="1.6666666666666701E-2"/>
    <n v="43"/>
    <n v="1151.8229166666699"/>
    <n v="0.35245901639344301"/>
    <n v="101"/>
    <n v="71.772277227722796"/>
    <n v="44"/>
    <n v="150.5"/>
    <n v="28"/>
    <n v="220.892857142857"/>
    <n v="27"/>
    <n v="15.3703703703704"/>
    <n v="88"/>
    <n v="133.59090909090901"/>
    <n v="29"/>
    <n v="574.47619047619003"/>
    <n v="92"/>
    <n v="166.66304347826099"/>
    <n v="0.75409836065573799"/>
    <n v="40"/>
    <n v="71.2"/>
    <n v="0.32786885245901598"/>
    <n v="23"/>
    <n v="1.0952380952381"/>
    <n v="4"/>
    <n v="0.19047619047618999"/>
    <n v="36"/>
    <n v="0.39130434782608697"/>
    <n v="7"/>
    <n v="7.6086956521739094E-2"/>
    <n v="0"/>
    <n v="0"/>
    <n v="0"/>
    <n v="0"/>
    <n v="1"/>
    <n v="0"/>
    <n v="0"/>
    <n v="2.0508474576271198"/>
    <n v="59.487603305785086"/>
    <n v="28"/>
    <n v="4.25"/>
  </r>
  <r>
    <n v="2017"/>
    <x v="10"/>
    <x v="9"/>
    <s v="KEYJA"/>
    <x v="219"/>
    <n v="400"/>
    <n v="160"/>
    <n v="0.96875"/>
    <n v="399"/>
    <n v="4.5238095238095202"/>
    <n v="10"/>
    <n v="2.5062656641604002E-2"/>
    <n v="15"/>
    <n v="145.264631043257"/>
    <n v="3.7499999999999999E-2"/>
    <n v="262"/>
    <n v="16.671755725190799"/>
    <n v="87"/>
    <n v="32.781609195402297"/>
    <n v="5"/>
    <n v="143.19999999999999"/>
    <n v="4"/>
    <n v="1.5"/>
    <n v="386"/>
    <n v="57.0466321243523"/>
    <n v="5"/>
    <n v="719"/>
    <n v="394"/>
    <n v="72.934010152284301"/>
    <n v="0.98499999999999999"/>
    <n v="294"/>
    <n v="54.391156462585002"/>
    <n v="0.73499999999999999"/>
    <n v="3"/>
    <n v="0.75"/>
    <n v="2"/>
    <n v="0.5"/>
    <n v="53"/>
    <n v="0.134517766497462"/>
    <n v="22"/>
    <n v="5.5837563451776699E-2"/>
    <n v="8"/>
    <n v="0.02"/>
    <n v="1"/>
    <n v="2.5000000000000001E-3"/>
    <n v="1"/>
    <n v="0"/>
    <n v="2"/>
    <n v="2.8297872340425498"/>
    <n v="141.35338345864679"/>
    <n v="5"/>
    <n v="0"/>
  </r>
  <r>
    <n v="2017"/>
    <x v="10"/>
    <x v="9"/>
    <s v="MCCCAM"/>
    <x v="157"/>
    <n v="79"/>
    <n v="32"/>
    <n v="3.78125"/>
    <n v="79"/>
    <n v="4.62025316455696"/>
    <n v="0"/>
    <n v="0"/>
    <n v="10"/>
    <n v="669.86842105263202"/>
    <n v="0.126582278481013"/>
    <n v="69"/>
    <n v="26.159420289855099"/>
    <n v="27"/>
    <n v="52.1111111111111"/>
    <n v="16"/>
    <n v="99.625"/>
    <n v="14"/>
    <n v="5.5"/>
    <n v="61"/>
    <n v="80.639344262295097"/>
    <n v="16"/>
    <n v="197"/>
    <n v="63"/>
    <n v="112.52380952381"/>
    <n v="0.79746835443038"/>
    <n v="33"/>
    <n v="77.151515151515198"/>
    <n v="0.417721518987342"/>
    <n v="12"/>
    <n v="0.75"/>
    <n v="2"/>
    <n v="0.125"/>
    <n v="12"/>
    <n v="0.19047619047618999"/>
    <n v="4"/>
    <n v="6.3492063492063502E-2"/>
    <n v="1"/>
    <n v="1.26582278481013E-2"/>
    <n v="0"/>
    <n v="0"/>
    <n v="0"/>
    <n v="0"/>
    <n v="0"/>
    <n v="2.02564102564103"/>
    <n v="38.999999999999915"/>
    <n v="16"/>
    <n v="7.8125"/>
  </r>
  <r>
    <n v="2017"/>
    <x v="10"/>
    <x v="9"/>
    <s v="PETRI"/>
    <x v="143"/>
    <n v="156"/>
    <n v="60"/>
    <n v="2.31666666666667"/>
    <n v="156"/>
    <n v="4.4102564102564097"/>
    <n v="4"/>
    <n v="2.5641025641025599E-2"/>
    <n v="81"/>
    <n v="2547.3026315789498"/>
    <n v="0.51923076923076905"/>
    <n v="122"/>
    <n v="35.516393442622899"/>
    <n v="64"/>
    <n v="64.75"/>
    <n v="29"/>
    <n v="122.27586206896601"/>
    <n v="25"/>
    <n v="30.88"/>
    <n v="123"/>
    <n v="87.691056910569102"/>
    <n v="29"/>
    <n v="527.6"/>
    <n v="127"/>
    <n v="119.960317460317"/>
    <n v="0.80769230769230804"/>
    <n v="70"/>
    <n v="81.971428571428604"/>
    <n v="0.44871794871794901"/>
    <n v="23"/>
    <n v="0.92"/>
    <n v="9"/>
    <n v="0.36"/>
    <n v="23"/>
    <n v="0.182539682539683"/>
    <n v="4"/>
    <n v="3.1746031746031703E-2"/>
    <n v="1"/>
    <n v="6.41025641025641E-3"/>
    <n v="0"/>
    <n v="0"/>
    <n v="0"/>
    <n v="0"/>
    <n v="3"/>
    <n v="2.5573770491803298"/>
    <n v="60.99999999999995"/>
    <n v="27"/>
    <n v="8.9259259259259291"/>
  </r>
  <r>
    <n v="2017"/>
    <x v="10"/>
    <x v="9"/>
    <s v="MATMI"/>
    <x v="144"/>
    <n v="17"/>
    <n v="1"/>
    <n v="2"/>
    <n v="17"/>
    <n v="2.2941176470588198"/>
    <n v="0"/>
    <n v="0"/>
    <n v="16"/>
    <n v="2360.5294117647099"/>
    <n v="0.94117647058823495"/>
    <n v="1"/>
    <n v="11"/>
    <n v="2"/>
    <n v="9.5"/>
    <n v="0"/>
    <n v="0"/>
    <n v="0"/>
    <n v="0"/>
    <n v="17"/>
    <n v="136.29411764705901"/>
    <n v="0"/>
    <n v="0"/>
    <n v="17"/>
    <n v="164.70588235294099"/>
    <n v="1"/>
    <n v="7"/>
    <n v="71.285714285714306"/>
    <n v="0.41176470588235298"/>
    <n v="0"/>
    <n v="0"/>
    <n v="0"/>
    <n v="0"/>
    <n v="4"/>
    <n v="0.23529411764705899"/>
    <n v="4"/>
    <n v="0.23529411764705899"/>
    <n v="1"/>
    <n v="5.8823529411764698E-2"/>
    <n v="0"/>
    <n v="0"/>
    <n v="0"/>
    <n v="0"/>
    <n v="0"/>
    <n v="2.4285714285714302"/>
    <n v="6.9999999999999956"/>
    <n v="0"/>
    <n v="0"/>
  </r>
  <r>
    <n v="2017"/>
    <x v="10"/>
    <x v="9"/>
    <s v="CANDA"/>
    <x v="74"/>
    <n v="18"/>
    <n v="0"/>
    <n v="0"/>
    <n v="18"/>
    <n v="5.6111111111111098"/>
    <n v="0"/>
    <n v="0"/>
    <n v="2"/>
    <n v="664.5"/>
    <n v="0.11111111111111099"/>
    <n v="1"/>
    <n v="45"/>
    <n v="8"/>
    <n v="22.625"/>
    <n v="0"/>
    <n v="0"/>
    <n v="0"/>
    <n v="0"/>
    <n v="17"/>
    <n v="89.235294117647101"/>
    <n v="0"/>
    <n v="0"/>
    <n v="18"/>
    <n v="114.277777777778"/>
    <n v="1"/>
    <n v="9"/>
    <n v="65.2222222222222"/>
    <n v="0.5"/>
    <n v="0"/>
    <n v="0"/>
    <n v="0"/>
    <n v="0"/>
    <n v="4"/>
    <n v="0.22222222222222199"/>
    <n v="1"/>
    <n v="5.5555555555555601E-2"/>
    <n v="0"/>
    <n v="0"/>
    <n v="0"/>
    <n v="0"/>
    <n v="0"/>
    <n v="0"/>
    <n v="1"/>
    <n v="1.5"/>
    <n v="12"/>
    <n v="0"/>
    <n v="0"/>
  </r>
  <r>
    <n v="2017"/>
    <x v="10"/>
    <x v="9"/>
    <s v="LORBR1"/>
    <x v="135"/>
    <n v="1"/>
    <n v="0"/>
    <n v="0"/>
    <n v="1"/>
    <n v="5"/>
    <n v="0"/>
    <n v="0"/>
    <n v="0"/>
    <n v="-29"/>
    <n v="0"/>
    <n v="1"/>
    <n v="5"/>
    <n v="0"/>
    <n v="0"/>
    <n v="0"/>
    <n v="0"/>
    <n v="0"/>
    <n v="0"/>
    <n v="0"/>
    <n v="0"/>
    <n v="1"/>
    <n v="335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0"/>
    <n v="0"/>
  </r>
  <r>
    <n v="2017"/>
    <x v="10"/>
    <x v="9"/>
    <s v="ADEHA"/>
    <x v="221"/>
    <n v="213"/>
    <n v="64"/>
    <n v="4.421875"/>
    <n v="212"/>
    <n v="4.8773584905660403"/>
    <n v="8"/>
    <n v="3.77358490566038E-2"/>
    <n v="1"/>
    <n v="151.13679245283001"/>
    <n v="4.6948356807511703E-3"/>
    <n v="125"/>
    <n v="50.256"/>
    <n v="44"/>
    <n v="62.295454545454497"/>
    <n v="1"/>
    <n v="119"/>
    <n v="1"/>
    <n v="8"/>
    <n v="202"/>
    <n v="71.455445544554493"/>
    <n v="1"/>
    <n v="174"/>
    <n v="211"/>
    <n v="89"/>
    <n v="0.99061032863849796"/>
    <n v="177"/>
    <n v="79.502824858757094"/>
    <n v="0.83098591549295797"/>
    <n v="1"/>
    <n v="1"/>
    <n v="0"/>
    <n v="0"/>
    <n v="9"/>
    <n v="4.2654028436019002E-2"/>
    <n v="4"/>
    <n v="1.8957345971564E-2"/>
    <n v="1"/>
    <n v="4.6948356807511703E-3"/>
    <n v="1"/>
    <n v="4.6948356807511703E-3"/>
    <n v="1"/>
    <n v="0"/>
    <n v="2"/>
    <n v="4.0769230769230802"/>
    <n v="52.24528301886788"/>
    <n v="1"/>
    <n v="0"/>
  </r>
  <r>
    <n v="2017"/>
    <x v="10"/>
    <x v="9"/>
    <s v="VONWI"/>
    <x v="220"/>
    <n v="330"/>
    <n v="130"/>
    <n v="7.9923076923076897"/>
    <n v="328"/>
    <n v="9.3689024390243905"/>
    <n v="10"/>
    <n v="3.0487804878048801E-2"/>
    <n v="182"/>
    <n v="2181.0437956204401"/>
    <n v="0.55151515151515196"/>
    <n v="191"/>
    <n v="48.0418848167539"/>
    <n v="38"/>
    <n v="76.052631578947398"/>
    <n v="9"/>
    <n v="215"/>
    <n v="7"/>
    <n v="7.8571428571428603"/>
    <n v="291"/>
    <n v="94.085910652921001"/>
    <n v="9"/>
    <n v="400.875"/>
    <n v="319"/>
    <n v="115.789968652038"/>
    <n v="0.96666666666666701"/>
    <n v="224"/>
    <n v="88"/>
    <n v="0.67878787878787905"/>
    <n v="4"/>
    <n v="0.5"/>
    <n v="2"/>
    <n v="0.25"/>
    <n v="47"/>
    <n v="0.14733542319749199"/>
    <n v="19"/>
    <n v="5.9561128526645801E-2"/>
    <n v="3"/>
    <n v="9.0909090909090905E-3"/>
    <n v="0"/>
    <n v="0"/>
    <n v="2"/>
    <n v="0"/>
    <n v="6"/>
    <n v="2.77966101694915"/>
    <n v="118.71951219512206"/>
    <n v="8"/>
    <n v="21.125"/>
  </r>
  <r>
    <n v="2017"/>
    <x v="10"/>
    <x v="9"/>
    <s v="STERO3"/>
    <x v="163"/>
    <n v="243"/>
    <n v="31"/>
    <n v="2.7096774193548399"/>
    <n v="243"/>
    <n v="2.9629629629629601"/>
    <n v="6"/>
    <n v="2.4691358024691398E-2"/>
    <n v="126"/>
    <n v="2592.6798029556599"/>
    <n v="0.51851851851851904"/>
    <n v="202"/>
    <n v="39.5445544554455"/>
    <n v="89"/>
    <n v="103.55056179775301"/>
    <n v="93"/>
    <n v="151.35483870967701"/>
    <n v="70"/>
    <n v="12.5142857142857"/>
    <n v="136"/>
    <n v="144"/>
    <n v="99"/>
    <n v="495.56321839080499"/>
    <n v="144"/>
    <n v="193.30769230769201"/>
    <n v="0.58847736625514402"/>
    <n v="16"/>
    <n v="111.25"/>
    <n v="6.5843621399177002E-2"/>
    <n v="67"/>
    <n v="0.77011494252873602"/>
    <n v="25"/>
    <n v="0.28735632183908"/>
    <n v="62"/>
    <n v="0.43356643356643398"/>
    <n v="11"/>
    <n v="7.69230769230769E-2"/>
    <n v="6"/>
    <n v="2.4691358024691398E-2"/>
    <n v="1"/>
    <n v="4.11522633744856E-3"/>
    <n v="0"/>
    <n v="0"/>
    <n v="1"/>
    <n v="2.0082644628099202"/>
    <n v="120.99999999999983"/>
    <n v="81"/>
    <n v="5.3086419753086398"/>
  </r>
  <r>
    <n v="2017"/>
    <x v="10"/>
    <x v="9"/>
    <s v="WELVA"/>
    <x v="153"/>
    <n v="111"/>
    <n v="27"/>
    <n v="1.62962962962963"/>
    <n v="111"/>
    <n v="2.9009009009009001"/>
    <n v="4"/>
    <n v="3.6036036036036001E-2"/>
    <n v="15"/>
    <n v="258.50476190476201"/>
    <n v="0.135135135135135"/>
    <n v="101"/>
    <n v="29.5841584158416"/>
    <n v="52"/>
    <n v="87.230769230769198"/>
    <n v="23"/>
    <n v="137.73913043478299"/>
    <n v="22"/>
    <n v="7.5454545454545503"/>
    <n v="83"/>
    <n v="108.92771084337301"/>
    <n v="25"/>
    <n v="489.90476190476198"/>
    <n v="86"/>
    <n v="171.84883720930199"/>
    <n v="0.77477477477477497"/>
    <n v="33"/>
    <n v="88.909090909090907"/>
    <n v="0.29729729729729698"/>
    <n v="15"/>
    <n v="0.71428571428571397"/>
    <n v="5"/>
    <n v="0.238095238095238"/>
    <n v="30"/>
    <n v="0.34883720930232598"/>
    <n v="8"/>
    <n v="9.3023255813953501E-2"/>
    <n v="1"/>
    <n v="9.0090090090090107E-3"/>
    <n v="0"/>
    <n v="0"/>
    <n v="0"/>
    <n v="0"/>
    <n v="1"/>
    <n v="1.9473684210526301"/>
    <n v="57.000000000000043"/>
    <n v="23"/>
    <n v="72.2173913043478"/>
  </r>
  <r>
    <n v="2017"/>
    <x v="10"/>
    <x v="9"/>
    <s v="HOWKE"/>
    <x v="149"/>
    <n v="21"/>
    <n v="0"/>
    <n v="0"/>
    <n v="21"/>
    <n v="1.47619047619048"/>
    <n v="0"/>
    <n v="0"/>
    <n v="2"/>
    <n v="302.8"/>
    <n v="9.5238095238095205E-2"/>
    <n v="1"/>
    <n v="50"/>
    <n v="11"/>
    <n v="18"/>
    <n v="4"/>
    <n v="89.75"/>
    <n v="4"/>
    <n v="71.5"/>
    <n v="17"/>
    <n v="71.352941176470594"/>
    <n v="4"/>
    <n v="219.5"/>
    <n v="17"/>
    <n v="88.647058823529406"/>
    <n v="0.80952380952380998"/>
    <n v="9"/>
    <n v="81.3333333333333"/>
    <n v="0.42857142857142899"/>
    <n v="1"/>
    <n v="0.25"/>
    <n v="0"/>
    <n v="0"/>
    <n v="3"/>
    <n v="0.17647058823529399"/>
    <n v="1"/>
    <n v="5.8823529411764698E-2"/>
    <n v="1"/>
    <n v="4.7619047619047603E-2"/>
    <n v="0"/>
    <n v="0"/>
    <n v="0"/>
    <n v="0"/>
    <n v="0"/>
    <n v="1.6153846153846201"/>
    <n v="12.999999999999963"/>
    <n v="4"/>
    <n v="1.5"/>
  </r>
  <r>
    <n v="2017"/>
    <x v="10"/>
    <x v="9"/>
    <s v="RUMAS1"/>
    <x v="151"/>
    <n v="32"/>
    <n v="1"/>
    <n v="0"/>
    <n v="31"/>
    <n v="3.12903225806452"/>
    <n v="0"/>
    <n v="0"/>
    <n v="29"/>
    <n v="12073.125"/>
    <n v="0.90625"/>
    <n v="12"/>
    <n v="120.833333333333"/>
    <n v="11"/>
    <n v="194.45454545454501"/>
    <n v="8"/>
    <n v="134.75"/>
    <n v="8"/>
    <n v="4.375"/>
    <n v="21"/>
    <n v="145.90476190476201"/>
    <n v="8"/>
    <n v="639.66666666666697"/>
    <n v="23"/>
    <n v="166.434782608696"/>
    <n v="0.71875"/>
    <n v="8"/>
    <n v="104.75"/>
    <n v="0.25"/>
    <n v="7"/>
    <n v="1.1666666666666701"/>
    <n v="3"/>
    <n v="0.5"/>
    <n v="3"/>
    <n v="0.13043478260869601"/>
    <n v="2"/>
    <n v="8.6956521739130405E-2"/>
    <n v="0"/>
    <n v="0"/>
    <n v="0"/>
    <n v="0"/>
    <n v="1"/>
    <n v="0"/>
    <n v="1"/>
    <n v="1.8235294117647101"/>
    <n v="17.548387096774153"/>
    <n v="8"/>
    <n v="7.5"/>
  </r>
  <r>
    <n v="2017"/>
    <x v="10"/>
    <x v="9"/>
    <s v="WIDDE"/>
    <x v="145"/>
    <n v="14"/>
    <n v="6"/>
    <n v="4.8333333333333304"/>
    <n v="14"/>
    <n v="7.5"/>
    <n v="0"/>
    <n v="0"/>
    <n v="8"/>
    <n v="3224.2857142857101"/>
    <n v="0.57142857142857095"/>
    <n v="11"/>
    <n v="38.454545454545503"/>
    <n v="1"/>
    <n v="168"/>
    <n v="1"/>
    <n v="90"/>
    <n v="1"/>
    <n v="5"/>
    <n v="12"/>
    <n v="230"/>
    <n v="1"/>
    <n v="580"/>
    <n v="13"/>
    <n v="273.30769230769198"/>
    <n v="0.92857142857142905"/>
    <n v="2"/>
    <n v="208"/>
    <n v="0.14285714285714299"/>
    <n v="1"/>
    <n v="1"/>
    <n v="0"/>
    <n v="0"/>
    <n v="6"/>
    <n v="0.46153846153846201"/>
    <n v="1"/>
    <n v="7.69230769230769E-2"/>
    <n v="1"/>
    <n v="7.1428571428571397E-2"/>
    <n v="1"/>
    <n v="7.1428571428571397E-2"/>
    <n v="0"/>
    <n v="0"/>
    <n v="0"/>
    <n v="1.4"/>
    <n v="10"/>
    <n v="1"/>
    <n v="9"/>
  </r>
  <r>
    <n v="2017"/>
    <x v="10"/>
    <x v="9"/>
    <s v="NECDA"/>
    <x v="83"/>
    <n v="71"/>
    <n v="32"/>
    <n v="2"/>
    <n v="71"/>
    <n v="2.5070422535211301"/>
    <n v="2"/>
    <n v="2.8169014084507001E-2"/>
    <n v="2"/>
    <n v="152.78260869565199"/>
    <n v="2.8169014084507001E-2"/>
    <n v="41"/>
    <n v="21.243902439024399"/>
    <n v="11"/>
    <n v="25.636363636363601"/>
    <n v="1"/>
    <n v="27"/>
    <n v="1"/>
    <n v="126"/>
    <n v="69"/>
    <n v="47.231884057971001"/>
    <n v="1"/>
    <n v="270"/>
    <n v="70"/>
    <n v="58.628571428571398"/>
    <n v="0.98591549295774705"/>
    <n v="58"/>
    <n v="53.637931034482797"/>
    <n v="0.81690140845070403"/>
    <n v="0"/>
    <n v="0"/>
    <n v="0"/>
    <n v="0"/>
    <n v="3"/>
    <n v="4.2857142857142899E-2"/>
    <n v="2"/>
    <n v="2.8571428571428598E-2"/>
    <n v="0"/>
    <n v="0"/>
    <n v="0"/>
    <n v="0"/>
    <n v="0"/>
    <n v="0"/>
    <n v="0"/>
    <n v="3.55"/>
    <n v="20"/>
    <n v="1"/>
    <n v="13"/>
  </r>
  <r>
    <n v="2017"/>
    <x v="10"/>
    <x v="9"/>
    <s v="WILDA2"/>
    <x v="161"/>
    <n v="30"/>
    <n v="6"/>
    <n v="1.6666666666666701"/>
    <n v="30"/>
    <n v="4.2666666666666702"/>
    <n v="0"/>
    <n v="0"/>
    <n v="12"/>
    <n v="-134.944444444444"/>
    <n v="0.4"/>
    <n v="13"/>
    <n v="10.2307692307692"/>
    <n v="7"/>
    <n v="86.285714285714306"/>
    <n v="8"/>
    <n v="165.375"/>
    <n v="9"/>
    <n v="17.2222222222222"/>
    <n v="17"/>
    <n v="136.88235294117601"/>
    <n v="9"/>
    <n v="645.79999999999995"/>
    <n v="21"/>
    <n v="154.357142857143"/>
    <n v="0.46666666666666701"/>
    <n v="5"/>
    <n v="111.8"/>
    <n v="0.16666666666666699"/>
    <n v="4"/>
    <n v="0.8"/>
    <n v="1"/>
    <n v="0.2"/>
    <n v="6"/>
    <n v="0.42857142857142899"/>
    <n v="2"/>
    <n v="0.14285714285714299"/>
    <n v="2"/>
    <n v="6.6666666666666693E-2"/>
    <n v="2"/>
    <n v="6.6666666666666693E-2"/>
    <n v="0"/>
    <n v="0"/>
    <n v="0"/>
    <n v="1.76470588235294"/>
    <n v="17.000000000000011"/>
    <n v="1"/>
    <n v="0"/>
  </r>
  <r>
    <n v="2017"/>
    <x v="10"/>
    <x v="9"/>
    <s v="STERA"/>
    <x v="152"/>
    <n v="104"/>
    <n v="5"/>
    <n v="1.4"/>
    <n v="104"/>
    <n v="3.3076923076923102"/>
    <n v="0"/>
    <n v="0"/>
    <n v="45"/>
    <n v="1295.9864864864901"/>
    <n v="0.43269230769230799"/>
    <n v="32"/>
    <n v="157.1875"/>
    <n v="29"/>
    <n v="159.241379310345"/>
    <n v="35"/>
    <n v="160.771428571429"/>
    <n v="32"/>
    <n v="13.53125"/>
    <n v="66"/>
    <n v="176.30303030303"/>
    <n v="36"/>
    <n v="627.44827586206895"/>
    <n v="68"/>
    <n v="239.86764705882399"/>
    <n v="0.65384615384615397"/>
    <n v="3"/>
    <n v="164"/>
    <n v="2.88461538461539E-2"/>
    <n v="25"/>
    <n v="0.86206896551724099"/>
    <n v="6"/>
    <n v="0.20689655172413801"/>
    <n v="24"/>
    <n v="0.35294117647058798"/>
    <n v="7"/>
    <n v="0.10294117647058799"/>
    <n v="1"/>
    <n v="9.6153846153846194E-3"/>
    <n v="0"/>
    <n v="0"/>
    <n v="0"/>
    <n v="0"/>
    <n v="3"/>
    <n v="1.7333333333333301"/>
    <n v="60.000000000000114"/>
    <n v="32"/>
    <n v="10.96875"/>
  </r>
  <r>
    <n v="2017"/>
    <x v="10"/>
    <x v="9"/>
    <s v="SMOJA1"/>
    <x v="154"/>
    <n v="330"/>
    <n v="17"/>
    <n v="1.70588235294118"/>
    <n v="329"/>
    <n v="3.0121580547112501"/>
    <n v="4"/>
    <n v="1.2158054711246201E-2"/>
    <n v="207"/>
    <n v="3407.6071428571399"/>
    <n v="0.62727272727272698"/>
    <n v="72"/>
    <n v="115.5"/>
    <n v="99"/>
    <n v="62.363636363636402"/>
    <n v="33"/>
    <n v="169.45454545454501"/>
    <n v="22"/>
    <n v="12.954545454545499"/>
    <n v="273"/>
    <n v="111.142857142857"/>
    <n v="35"/>
    <n v="630.72727272727298"/>
    <n v="294"/>
    <n v="127.534013605442"/>
    <n v="0.89090909090909098"/>
    <n v="129"/>
    <n v="82.341085271317795"/>
    <n v="0.39090909090909098"/>
    <n v="21"/>
    <n v="0.63636363636363602"/>
    <n v="5"/>
    <n v="0.15151515151515199"/>
    <n v="60"/>
    <n v="0.20408163265306101"/>
    <n v="16"/>
    <n v="5.4421768707482998E-2"/>
    <n v="1"/>
    <n v="3.0303030303030299E-3"/>
    <n v="1"/>
    <n v="3.0303030303030299E-3"/>
    <n v="1"/>
    <n v="0"/>
    <n v="12"/>
    <n v="1.9583333333333299"/>
    <n v="168.51063829787265"/>
    <n v="22"/>
    <n v="11.2727272727273"/>
  </r>
  <r>
    <n v="2017"/>
    <x v="10"/>
    <x v="9"/>
    <s v="SCDGA"/>
    <x v="138"/>
    <n v="153"/>
    <n v="4"/>
    <n v="3"/>
    <n v="152"/>
    <n v="3.2763157894736801"/>
    <n v="8"/>
    <n v="5.2631578947368397E-2"/>
    <n v="76"/>
    <n v="947.14814814814804"/>
    <n v="0.49673202614379097"/>
    <n v="34"/>
    <n v="90.794117647058798"/>
    <n v="39"/>
    <n v="45.3333333333333"/>
    <n v="17"/>
    <n v="179.76470588235301"/>
    <n v="17"/>
    <n v="10.764705882352899"/>
    <n v="127"/>
    <n v="94.582677165354298"/>
    <n v="18"/>
    <n v="471.92857142857099"/>
    <n v="134"/>
    <n v="120.320895522388"/>
    <n v="0.87581699346405195"/>
    <n v="68"/>
    <n v="72.544117647058798"/>
    <n v="0.44444444444444398"/>
    <n v="15"/>
    <n v="1.0714285714285701"/>
    <n v="4"/>
    <n v="0.28571428571428598"/>
    <n v="22"/>
    <n v="0.164179104477612"/>
    <n v="3"/>
    <n v="2.2388059701492501E-2"/>
    <n v="2"/>
    <n v="1.30718954248366E-2"/>
    <n v="0"/>
    <n v="0"/>
    <n v="1"/>
    <n v="0"/>
    <n v="3"/>
    <n v="1.70786516853933"/>
    <n v="89.585526315789252"/>
    <n v="16"/>
    <n v="8.375"/>
  </r>
  <r>
    <n v="2017"/>
    <x v="10"/>
    <x v="9"/>
    <s v="ALMKH"/>
    <x v="173"/>
    <n v="98"/>
    <n v="15"/>
    <n v="24.4"/>
    <n v="98"/>
    <n v="7.2959183673469399"/>
    <n v="0"/>
    <n v="0"/>
    <n v="19"/>
    <n v="789.22916666666697"/>
    <n v="0.19387755102040799"/>
    <n v="89"/>
    <n v="28.382022471910101"/>
    <n v="44"/>
    <n v="136.95454545454501"/>
    <n v="33"/>
    <n v="114.181818181818"/>
    <n v="33"/>
    <n v="21.060606060606101"/>
    <n v="61"/>
    <n v="105.67213114754099"/>
    <n v="34"/>
    <n v="763.06666666666695"/>
    <n v="64"/>
    <n v="171.59375"/>
    <n v="0.65306122448979598"/>
    <n v="15"/>
    <n v="98.533333333333303"/>
    <n v="0.15306122448979601"/>
    <n v="24"/>
    <n v="0.8"/>
    <n v="9"/>
    <n v="0.3"/>
    <n v="30"/>
    <n v="0.46875"/>
    <n v="6"/>
    <n v="9.375E-2"/>
    <n v="0"/>
    <n v="0"/>
    <n v="1"/>
    <n v="1.02040816326531E-2"/>
    <n v="0"/>
    <n v="0"/>
    <n v="3"/>
    <n v="1.78181818181818"/>
    <n v="55.000000000000057"/>
    <n v="32"/>
    <n v="4.84375"/>
  </r>
  <r>
    <n v="2017"/>
    <x v="10"/>
    <x v="9"/>
    <s v="VITJO"/>
    <x v="155"/>
    <n v="19"/>
    <n v="7"/>
    <n v="2.28571428571429"/>
    <n v="19"/>
    <n v="4.0526315789473699"/>
    <n v="0"/>
    <n v="0"/>
    <n v="6"/>
    <n v="801.42105263157896"/>
    <n v="0.31578947368421101"/>
    <n v="18"/>
    <n v="11.1666666666667"/>
    <n v="10"/>
    <n v="109.3"/>
    <n v="7"/>
    <n v="167.57142857142901"/>
    <n v="7"/>
    <n v="53.571428571428598"/>
    <n v="11"/>
    <n v="89.727272727272705"/>
    <n v="8"/>
    <n v="706.25"/>
    <n v="11"/>
    <n v="106.09090909090899"/>
    <n v="0.57894736842105299"/>
    <n v="4"/>
    <n v="48.75"/>
    <n v="0.21052631578947401"/>
    <n v="6"/>
    <n v="0.75"/>
    <n v="2"/>
    <n v="0.25"/>
    <n v="4"/>
    <n v="0.36363636363636398"/>
    <n v="0"/>
    <n v="0"/>
    <n v="0"/>
    <n v="0"/>
    <n v="0"/>
    <n v="0"/>
    <n v="0"/>
    <n v="0"/>
    <n v="0"/>
    <n v="1.2666666666666699"/>
    <n v="14.999999999999961"/>
    <n v="7"/>
    <n v="8.71428571428571"/>
  </r>
  <r>
    <n v="2017"/>
    <x v="10"/>
    <x v="9"/>
    <s v="FALMIC"/>
    <x v="146"/>
    <n v="2"/>
    <n v="0"/>
    <n v="0"/>
    <n v="2"/>
    <n v="3"/>
    <n v="0"/>
    <n v="0"/>
    <n v="1"/>
    <n v="-760"/>
    <n v="0.5"/>
    <n v="1"/>
    <n v="15"/>
    <n v="1"/>
    <n v="15"/>
    <n v="1"/>
    <n v="177"/>
    <n v="1"/>
    <n v="25"/>
    <n v="0"/>
    <n v="0"/>
    <n v="2"/>
    <n v="924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1"/>
    <n v="2"/>
    <n v="0"/>
    <n v="0"/>
  </r>
  <r>
    <n v="2017"/>
    <x v="10"/>
    <x v="9"/>
    <s v="MULAM"/>
    <x v="247"/>
    <n v="54"/>
    <n v="2"/>
    <n v="3"/>
    <n v="54"/>
    <n v="2.7222222222222201"/>
    <n v="0"/>
    <n v="0"/>
    <n v="30"/>
    <n v="1444.2"/>
    <n v="0.55555555555555602"/>
    <n v="17"/>
    <n v="209.88235294117601"/>
    <n v="21"/>
    <n v="95.428571428571402"/>
    <n v="24"/>
    <n v="165.791666666667"/>
    <n v="24"/>
    <n v="19.9166666666667"/>
    <n v="25"/>
    <n v="197.08"/>
    <n v="29"/>
    <n v="432.61538461538498"/>
    <n v="25"/>
    <n v="243.52"/>
    <n v="0.46296296296296302"/>
    <n v="3"/>
    <n v="149.666666666667"/>
    <n v="5.5555555555555601E-2"/>
    <n v="22"/>
    <n v="0.84615384615384603"/>
    <n v="7"/>
    <n v="0.269230769230769"/>
    <n v="12"/>
    <n v="0.48"/>
    <n v="3"/>
    <n v="0.12"/>
    <n v="0"/>
    <n v="0"/>
    <n v="0"/>
    <n v="0"/>
    <n v="0"/>
    <n v="0"/>
    <n v="2"/>
    <n v="1.9285714285714299"/>
    <n v="27.999999999999979"/>
    <n v="24"/>
    <n v="9.5"/>
  </r>
  <r>
    <n v="2017"/>
    <x v="10"/>
    <x v="9"/>
    <s v="NGUDA"/>
    <x v="262"/>
    <n v="447"/>
    <n v="243"/>
    <n v="3.5925925925925899"/>
    <n v="447"/>
    <n v="6.2192393736017904"/>
    <n v="4"/>
    <n v="8.9485458612975407E-3"/>
    <n v="12"/>
    <n v="160.361173814898"/>
    <n v="2.68456375838926E-2"/>
    <n v="263"/>
    <n v="23.8973384030418"/>
    <n v="50"/>
    <n v="54.9"/>
    <n v="4"/>
    <n v="162.5"/>
    <n v="4"/>
    <n v="5.5"/>
    <n v="429"/>
    <n v="61.086247086247099"/>
    <n v="4"/>
    <n v="535.66666666666697"/>
    <n v="443"/>
    <n v="79.119638826185096"/>
    <n v="0.99105145413870199"/>
    <n v="343"/>
    <n v="61.559766763848401"/>
    <n v="0.76733780760626402"/>
    <n v="4"/>
    <n v="1.3333333333333299"/>
    <n v="3"/>
    <n v="1"/>
    <n v="63"/>
    <n v="0.14221218961625301"/>
    <n v="26"/>
    <n v="5.8690744920993201E-2"/>
    <n v="7"/>
    <n v="1.5659955257270701E-2"/>
    <n v="1"/>
    <n v="2.23713646532438E-3"/>
    <n v="0"/>
    <n v="0"/>
    <n v="2"/>
    <n v="3.3863636363636398"/>
    <n v="131.99999999999986"/>
    <n v="4"/>
    <n v="0.25"/>
  </r>
  <r>
    <n v="2017"/>
    <x v="10"/>
    <x v="9"/>
    <s v="BAGMA"/>
    <x v="276"/>
    <n v="28"/>
    <n v="0"/>
    <n v="0"/>
    <n v="28"/>
    <n v="2.8214285714285698"/>
    <n v="0"/>
    <n v="0"/>
    <n v="5"/>
    <n v="945.92857142857099"/>
    <n v="0.17857142857142899"/>
    <n v="6"/>
    <n v="174.666666666667"/>
    <n v="7"/>
    <n v="155.142857142857"/>
    <n v="5"/>
    <n v="93.4"/>
    <n v="5"/>
    <n v="2.4"/>
    <n v="22"/>
    <n v="95.772727272727295"/>
    <n v="5"/>
    <n v="630"/>
    <n v="23"/>
    <n v="137.695652173913"/>
    <n v="0.82142857142857095"/>
    <n v="9"/>
    <n v="58"/>
    <n v="0.32142857142857101"/>
    <n v="1"/>
    <n v="0.33333333333333298"/>
    <n v="0"/>
    <n v="0"/>
    <n v="11"/>
    <n v="0.47826086956521702"/>
    <n v="2"/>
    <n v="8.6956521739130405E-2"/>
    <n v="0"/>
    <n v="0"/>
    <n v="0"/>
    <n v="0"/>
    <n v="0"/>
    <n v="0"/>
    <n v="0"/>
    <n v="1.75"/>
    <n v="16"/>
    <n v="5"/>
    <n v="0"/>
  </r>
  <r>
    <n v="2017"/>
    <x v="10"/>
    <x v="9"/>
    <s v="BROBR"/>
    <x v="410"/>
    <n v="46"/>
    <n v="18"/>
    <n v="3"/>
    <n v="46"/>
    <n v="3.0652173913043499"/>
    <n v="2"/>
    <n v="4.3478260869565202E-2"/>
    <n v="0"/>
    <n v="197.130434782609"/>
    <n v="0"/>
    <n v="18"/>
    <n v="32.8888888888889"/>
    <n v="3"/>
    <n v="46.3333333333333"/>
    <n v="0"/>
    <n v="0"/>
    <n v="0"/>
    <n v="0"/>
    <n v="46"/>
    <n v="46.1086956521739"/>
    <n v="0"/>
    <n v="0"/>
    <n v="46"/>
    <n v="61.760869565217398"/>
    <n v="1"/>
    <n v="41"/>
    <n v="57.634146341463399"/>
    <n v="0.89130434782608703"/>
    <n v="0"/>
    <n v="0"/>
    <n v="0"/>
    <n v="0"/>
    <n v="1"/>
    <n v="2.1739130434782601E-2"/>
    <n v="1"/>
    <n v="2.1739130434782601E-2"/>
    <n v="0"/>
    <n v="0"/>
    <n v="1"/>
    <n v="2.1739130434782601E-2"/>
    <n v="0"/>
    <n v="0"/>
    <n v="0"/>
    <n v="3.5384615384615401"/>
    <n v="12.999999999999995"/>
    <n v="0"/>
    <n v="0"/>
  </r>
  <r>
    <n v="2017"/>
    <x v="10"/>
    <x v="9"/>
    <s v="SIGST"/>
    <x v="446"/>
    <n v="183"/>
    <n v="8"/>
    <n v="3.625"/>
    <n v="182"/>
    <n v="3.6428571428571401"/>
    <n v="0"/>
    <n v="0"/>
    <n v="58"/>
    <n v="2196.8820224719102"/>
    <n v="0.31693989071038298"/>
    <n v="89"/>
    <n v="117.86516853932601"/>
    <n v="49"/>
    <n v="156.734693877551"/>
    <n v="34"/>
    <n v="196.14705882352899"/>
    <n v="34"/>
    <n v="38.029411764705898"/>
    <n v="137"/>
    <n v="115.583941605839"/>
    <n v="40"/>
    <n v="589.80645161290295"/>
    <n v="142"/>
    <n v="150.333333333333"/>
    <n v="0.77049180327868905"/>
    <n v="63"/>
    <n v="78.238095238095198"/>
    <n v="0.34426229508196698"/>
    <n v="25"/>
    <n v="0.80645161290322598"/>
    <n v="13"/>
    <n v="0.41935483870967699"/>
    <n v="47"/>
    <n v="0.33333333333333298"/>
    <n v="18"/>
    <n v="0.12765957446808501"/>
    <n v="2"/>
    <n v="1.0928961748633901E-2"/>
    <n v="0"/>
    <n v="0"/>
    <n v="1"/>
    <n v="0"/>
    <n v="5"/>
    <n v="1.71698113207547"/>
    <n v="106.58241758241769"/>
    <n v="35"/>
    <n v="14"/>
  </r>
  <r>
    <n v="2017"/>
    <x v="10"/>
    <x v="9"/>
    <s v="CHAFI"/>
    <x v="467"/>
    <n v="1"/>
    <n v="0"/>
    <n v="0"/>
    <n v="1"/>
    <n v="0"/>
    <n v="0"/>
    <n v="0"/>
    <n v="0"/>
    <n v="104"/>
    <n v="0"/>
    <n v="1"/>
    <n v="239"/>
    <n v="0"/>
    <n v="0"/>
    <n v="1"/>
    <n v="237"/>
    <n v="1"/>
    <n v="2"/>
    <n v="0"/>
    <n v="0"/>
    <n v="1"/>
    <n v="392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11"/>
    <x v="3"/>
    <s v="NISRO"/>
    <x v="107"/>
    <n v="10"/>
    <n v="10"/>
    <n v="4.5999999999999996"/>
    <n v="10"/>
    <n v="6"/>
    <n v="0"/>
    <n v="0"/>
    <n v="2"/>
    <n v="739.22222222222194"/>
    <n v="0.2"/>
    <n v="10"/>
    <n v="10.6"/>
    <n v="2"/>
    <n v="69"/>
    <n v="0"/>
    <s v=""/>
    <n v="0"/>
    <s v=""/>
    <n v="6"/>
    <n v="97.3333333333333"/>
    <n v="1"/>
    <n v="411"/>
    <n v="9"/>
    <n v="111.888888888889"/>
    <n v="0.9"/>
    <n v="3"/>
    <n v="78"/>
    <n v="0.3"/>
    <n v="1"/>
    <n v="1"/>
    <n v="1"/>
    <n v="1"/>
    <n v="3"/>
    <n v="0.33333333333333298"/>
    <n v="1"/>
    <n v="0.11111111111111099"/>
    <n v="0"/>
    <n v="0"/>
    <n v="0"/>
    <n v="0"/>
    <n v="0"/>
    <n v="0"/>
    <n v="0"/>
    <n v="1.1111111111111101"/>
    <n v="9.0000000000000089"/>
    <n v="0"/>
    <n v="0"/>
  </r>
  <r>
    <n v="2017"/>
    <x v="11"/>
    <x v="3"/>
    <s v="FOWDA"/>
    <x v="89"/>
    <n v="213"/>
    <n v="208"/>
    <n v="4.1394230769230802"/>
    <n v="213"/>
    <n v="5.07981220657277"/>
    <n v="0"/>
    <n v="0"/>
    <n v="4"/>
    <n v="86.033333333333303"/>
    <n v="1.8779342723004699E-2"/>
    <n v="156"/>
    <n v="10.782051282051301"/>
    <n v="31"/>
    <n v="47.258064516128997"/>
    <n v="0"/>
    <n v="0"/>
    <n v="0"/>
    <n v="0"/>
    <n v="177"/>
    <n v="62.881355932203398"/>
    <n v="18"/>
    <n v="259.47058823529397"/>
    <n v="195"/>
    <n v="85.293814432989706"/>
    <n v="0.91079812206572797"/>
    <n v="54"/>
    <n v="61.7777777777778"/>
    <n v="0.25352112676056299"/>
    <n v="10"/>
    <n v="0.58823529411764697"/>
    <n v="2"/>
    <n v="0.11764705882352899"/>
    <n v="44"/>
    <n v="0.22680412371134001"/>
    <n v="6"/>
    <n v="3.09278350515464E-2"/>
    <n v="0"/>
    <n v="0"/>
    <n v="1"/>
    <n v="4.6948356807511703E-3"/>
    <n v="0"/>
    <n v="0"/>
    <n v="5"/>
    <n v="1.83620689655172"/>
    <n v="116.00000000000026"/>
    <n v="0"/>
    <n v="0"/>
  </r>
  <r>
    <n v="2017"/>
    <x v="11"/>
    <x v="3"/>
    <s v=".SELF"/>
    <x v="477"/>
    <n v="1"/>
    <n v="1"/>
    <n v="5"/>
    <n v="1"/>
    <n v="7"/>
    <n v="0"/>
    <n v="0"/>
    <n v="1"/>
    <n v="1958"/>
    <n v="1"/>
    <n v="1"/>
    <n v="10"/>
    <n v="0"/>
    <n v="0"/>
    <n v="0"/>
    <n v="0"/>
    <n v="0"/>
    <n v="0"/>
    <n v="1"/>
    <n v="123"/>
    <n v="0"/>
    <n v="0"/>
    <n v="1"/>
    <n v="14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1"/>
    <x v="3"/>
    <s v="LINM"/>
    <x v="478"/>
    <n v="32"/>
    <n v="32"/>
    <n v="10"/>
    <n v="32"/>
    <n v="11.6875"/>
    <n v="5"/>
    <n v="0.15625"/>
    <n v="1"/>
    <n v="82.451612903225794"/>
    <n v="3.125E-2"/>
    <n v="25"/>
    <n v="8.8000000000000007"/>
    <n v="3"/>
    <n v="41.3333333333333"/>
    <n v="1"/>
    <n v="69"/>
    <n v="1"/>
    <n v="10"/>
    <n v="29"/>
    <n v="86.482758620689694"/>
    <n v="1"/>
    <n v="213"/>
    <n v="31"/>
    <n v="107.366666666667"/>
    <n v="0.9375"/>
    <n v="13"/>
    <n v="92.923076923076906"/>
    <n v="0.40625"/>
    <n v="0"/>
    <n v="0"/>
    <n v="0"/>
    <n v="0"/>
    <n v="5"/>
    <n v="0.16666666666666699"/>
    <n v="3"/>
    <n v="0.1"/>
    <n v="0"/>
    <n v="0"/>
    <n v="0"/>
    <n v="0"/>
    <n v="0"/>
    <n v="0"/>
    <n v="0"/>
    <n v="3.2"/>
    <n v="10"/>
    <n v="1"/>
    <n v="0"/>
  </r>
  <r>
    <n v="2017"/>
    <x v="11"/>
    <x v="3"/>
    <s v="TULDA"/>
    <x v="106"/>
    <n v="16"/>
    <n v="16"/>
    <n v="2.0625"/>
    <n v="16"/>
    <n v="4.125"/>
    <n v="0"/>
    <n v="0"/>
    <n v="2"/>
    <n v="43.571428571428598"/>
    <n v="0.125"/>
    <n v="15"/>
    <n v="2.7333333333333298"/>
    <n v="1"/>
    <n v="267"/>
    <n v="1"/>
    <n v="137"/>
    <n v="1"/>
    <n v="2"/>
    <n v="14"/>
    <n v="57.571428571428598"/>
    <n v="1"/>
    <n v="353"/>
    <n v="15"/>
    <n v="75.2"/>
    <n v="0.9375"/>
    <n v="11"/>
    <n v="65.454545454545496"/>
    <n v="0.6875"/>
    <n v="1"/>
    <n v="1"/>
    <n v="0"/>
    <n v="0"/>
    <n v="1"/>
    <n v="6.6666666666666693E-2"/>
    <n v="0"/>
    <n v="0"/>
    <n v="0"/>
    <n v="0"/>
    <n v="0"/>
    <n v="0"/>
    <n v="0"/>
    <n v="0"/>
    <n v="0"/>
    <n v="3.2"/>
    <n v="5"/>
    <n v="1"/>
    <n v="35"/>
  </r>
  <r>
    <n v="2017"/>
    <x v="11"/>
    <x v="3"/>
    <s v="POECH"/>
    <x v="100"/>
    <n v="27"/>
    <n v="26"/>
    <n v="3.3846153846153801"/>
    <n v="27"/>
    <n v="3.81481481481481"/>
    <n v="0"/>
    <n v="0"/>
    <n v="0"/>
    <n v="22.925925925925899"/>
    <n v="0"/>
    <n v="24"/>
    <n v="8"/>
    <n v="3"/>
    <n v="20.6666666666667"/>
    <n v="2"/>
    <n v="79"/>
    <n v="2"/>
    <n v="38.5"/>
    <n v="23"/>
    <n v="72.478260869565204"/>
    <n v="2"/>
    <n v="189.5"/>
    <n v="25"/>
    <n v="88.4"/>
    <n v="0.92592592592592604"/>
    <n v="5"/>
    <n v="48.8"/>
    <n v="0.18518518518518501"/>
    <n v="1"/>
    <n v="0.5"/>
    <n v="1"/>
    <n v="0.5"/>
    <n v="6"/>
    <n v="0.24"/>
    <n v="2"/>
    <n v="0.08"/>
    <n v="1"/>
    <n v="3.7037037037037E-2"/>
    <n v="0"/>
    <n v="0"/>
    <n v="0"/>
    <n v="0"/>
    <n v="1"/>
    <n v="2.7"/>
    <n v="10"/>
    <n v="3"/>
    <n v="0"/>
  </r>
  <r>
    <n v="2017"/>
    <x v="11"/>
    <x v="3"/>
    <s v="FELAN"/>
    <x v="103"/>
    <n v="49"/>
    <n v="46"/>
    <n v="3.0869565217391299"/>
    <n v="49"/>
    <n v="4.2244897959183696"/>
    <n v="0"/>
    <n v="0"/>
    <n v="12"/>
    <n v="242.15384615384599"/>
    <n v="0.24489795918367299"/>
    <n v="39"/>
    <n v="9.8205128205128194"/>
    <n v="10"/>
    <n v="58.4"/>
    <n v="4"/>
    <n v="105.75"/>
    <n v="4"/>
    <n v="8.5"/>
    <n v="39"/>
    <n v="51.128205128205103"/>
    <n v="7"/>
    <n v="244"/>
    <n v="42"/>
    <n v="74.690476190476204"/>
    <n v="0.85714285714285698"/>
    <n v="8"/>
    <n v="44.875"/>
    <n v="0.16326530612244899"/>
    <n v="4"/>
    <n v="0.66666666666666696"/>
    <n v="2"/>
    <n v="0.33333333333333298"/>
    <n v="2"/>
    <n v="4.7619047619047603E-2"/>
    <n v="2"/>
    <n v="4.7619047619047603E-2"/>
    <n v="0"/>
    <n v="0"/>
    <n v="0"/>
    <n v="0"/>
    <n v="0"/>
    <n v="0"/>
    <n v="0"/>
    <n v="1.3611111111111101"/>
    <n v="36.000000000000028"/>
    <n v="3"/>
    <n v="38.6666666666667"/>
  </r>
  <r>
    <n v="2017"/>
    <x v="11"/>
    <x v="3"/>
    <s v="KEEST"/>
    <x v="80"/>
    <n v="7"/>
    <n v="7"/>
    <n v="24.285714285714299"/>
    <n v="7"/>
    <n v="25.428571428571399"/>
    <n v="0"/>
    <n v="0"/>
    <n v="0"/>
    <n v="1152.2857142857099"/>
    <n v="0"/>
    <n v="5"/>
    <n v="53.8"/>
    <n v="3"/>
    <n v="15.3333333333333"/>
    <n v="0"/>
    <n v="0"/>
    <n v="0"/>
    <n v="0"/>
    <n v="7"/>
    <n v="96.285714285714306"/>
    <n v="0"/>
    <n v="0"/>
    <n v="7"/>
    <n v="138.28571428571399"/>
    <n v="1"/>
    <n v="0"/>
    <n v="0"/>
    <n v="0"/>
    <n v="0"/>
    <n v="0"/>
    <n v="0"/>
    <n v="0"/>
    <n v="2"/>
    <n v="0.28571428571428598"/>
    <n v="0"/>
    <n v="0"/>
    <n v="0"/>
    <n v="0"/>
    <n v="0"/>
    <n v="0"/>
    <n v="0"/>
    <n v="0"/>
    <n v="0"/>
    <n v="1.75"/>
    <n v="4"/>
    <n v="0"/>
    <n v="0"/>
  </r>
  <r>
    <n v="2017"/>
    <x v="11"/>
    <x v="3"/>
    <s v="LEMCH"/>
    <x v="90"/>
    <n v="58"/>
    <n v="51"/>
    <n v="2.4901960784313699"/>
    <n v="58"/>
    <n v="3.1551724137931001"/>
    <n v="2"/>
    <n v="3.4482758620689703E-2"/>
    <n v="3"/>
    <n v="-27.2545454545455"/>
    <n v="5.1724137931034503E-2"/>
    <n v="53"/>
    <n v="2.11320754716981"/>
    <n v="14"/>
    <n v="40.214285714285701"/>
    <n v="0"/>
    <n v="0"/>
    <n v="0"/>
    <n v="0"/>
    <n v="44"/>
    <n v="55.659090909090899"/>
    <n v="14"/>
    <n v="230.09090909090901"/>
    <n v="44"/>
    <n v="71.795454545454504"/>
    <n v="0.75862068965517204"/>
    <n v="6"/>
    <n v="43.1666666666667"/>
    <n v="0.10344827586206901"/>
    <n v="10"/>
    <n v="0.90909090909090895"/>
    <n v="3"/>
    <n v="0.27272727272727298"/>
    <n v="12"/>
    <n v="0.27272727272727298"/>
    <n v="4"/>
    <n v="9.0909090909090898E-2"/>
    <n v="0"/>
    <n v="0"/>
    <n v="0"/>
    <n v="0"/>
    <n v="0"/>
    <n v="0"/>
    <n v="1"/>
    <n v="1.87096774193548"/>
    <n v="31.000000000000064"/>
    <n v="0"/>
    <n v="0"/>
  </r>
  <r>
    <n v="2017"/>
    <x v="11"/>
    <x v="3"/>
    <s v="GONJO2"/>
    <x v="102"/>
    <n v="84"/>
    <n v="83"/>
    <n v="12.783132530120501"/>
    <n v="84"/>
    <n v="13.964285714285699"/>
    <n v="0"/>
    <n v="0"/>
    <n v="71"/>
    <n v="4035.5797101449298"/>
    <n v="0.84523809523809501"/>
    <n v="71"/>
    <n v="24.507042253521099"/>
    <n v="10"/>
    <n v="89.9"/>
    <n v="8"/>
    <n v="190"/>
    <n v="6"/>
    <n v="19.1666666666667"/>
    <n v="52"/>
    <n v="118.230769230769"/>
    <n v="11"/>
    <n v="312.81818181818198"/>
    <n v="73"/>
    <n v="151.835616438356"/>
    <n v="0.86904761904761896"/>
    <n v="13"/>
    <n v="127.153846153846"/>
    <n v="0.15476190476190499"/>
    <n v="10"/>
    <n v="0.90909090909090895"/>
    <n v="2"/>
    <n v="0.18181818181818199"/>
    <n v="13"/>
    <n v="0.17808219178082199"/>
    <n v="2"/>
    <n v="2.7397260273972601E-2"/>
    <n v="0"/>
    <n v="0"/>
    <n v="0"/>
    <n v="0"/>
    <n v="0"/>
    <n v="0"/>
    <n v="0"/>
    <n v="2.47058823529412"/>
    <n v="33.999999999999964"/>
    <n v="9"/>
    <n v="223.75"/>
  </r>
  <r>
    <n v="2017"/>
    <x v="11"/>
    <x v="3"/>
    <s v="CLOBR"/>
    <x v="94"/>
    <n v="60"/>
    <n v="58"/>
    <n v="2.6551724137931001"/>
    <n v="60"/>
    <n v="4.3"/>
    <n v="2"/>
    <n v="3.3333333333333298E-2"/>
    <n v="2"/>
    <n v="17.637931034482801"/>
    <n v="3.3333333333333298E-2"/>
    <n v="55"/>
    <n v="9.5272727272727291"/>
    <n v="17"/>
    <n v="33.764705882352899"/>
    <n v="8"/>
    <n v="152.375"/>
    <n v="7"/>
    <n v="9.8571428571428594"/>
    <n v="43"/>
    <n v="76.209302325581405"/>
    <n v="10"/>
    <n v="278.5"/>
    <n v="50"/>
    <n v="101.24"/>
    <n v="0.83333333333333304"/>
    <n v="12"/>
    <n v="85.4166666666667"/>
    <n v="0.2"/>
    <n v="6"/>
    <n v="0.6"/>
    <n v="3"/>
    <n v="0.3"/>
    <n v="15"/>
    <n v="0.3"/>
    <n v="1"/>
    <n v="0.02"/>
    <n v="0"/>
    <n v="0"/>
    <n v="0"/>
    <n v="0"/>
    <n v="0"/>
    <n v="0"/>
    <n v="3"/>
    <n v="1.25"/>
    <n v="48"/>
    <n v="0"/>
    <n v="0"/>
  </r>
  <r>
    <n v="2017"/>
    <x v="11"/>
    <x v="3"/>
    <s v="PAPST2"/>
    <x v="295"/>
    <n v="72"/>
    <n v="67"/>
    <n v="3.3134328358209002"/>
    <n v="72"/>
    <n v="4.0277777777777803"/>
    <n v="2"/>
    <n v="2.7777777777777801E-2"/>
    <n v="4"/>
    <n v="301.18840579710098"/>
    <n v="5.5555555555555601E-2"/>
    <n v="64"/>
    <n v="8.5625"/>
    <n v="15"/>
    <n v="16"/>
    <n v="1"/>
    <n v="146"/>
    <n v="1"/>
    <n v="42"/>
    <n v="49"/>
    <n v="72.816326530612201"/>
    <n v="3"/>
    <n v="267"/>
    <n v="69"/>
    <n v="93.463768115942003"/>
    <n v="0.95833333333333304"/>
    <n v="23"/>
    <n v="67.434782608695699"/>
    <n v="0.31944444444444398"/>
    <n v="2"/>
    <n v="1"/>
    <n v="1"/>
    <n v="0.5"/>
    <n v="16"/>
    <n v="0.231884057971015"/>
    <n v="2"/>
    <n v="2.8985507246376802E-2"/>
    <n v="1"/>
    <n v="1.38888888888889E-2"/>
    <n v="0"/>
    <n v="0"/>
    <n v="0"/>
    <n v="0"/>
    <n v="3"/>
    <n v="2.4827586206896601"/>
    <n v="28.999999999999943"/>
    <n v="1"/>
    <n v="24"/>
  </r>
  <r>
    <n v="2017"/>
    <x v="11"/>
    <x v="3"/>
    <s v="SMILA"/>
    <x v="421"/>
    <n v="228"/>
    <n v="221"/>
    <n v="3.9683257918552002"/>
    <n v="228"/>
    <n v="4.8771929824561404"/>
    <n v="18"/>
    <n v="7.8947368421052599E-2"/>
    <n v="63"/>
    <n v="372.25543478260897"/>
    <n v="0.27631578947368401"/>
    <n v="198"/>
    <n v="12.813131313131301"/>
    <n v="26"/>
    <n v="68.230769230769198"/>
    <n v="29"/>
    <n v="143.55172413793099"/>
    <n v="26"/>
    <n v="22.192307692307701"/>
    <n v="163"/>
    <n v="78.914110429447902"/>
    <n v="31"/>
    <n v="278.20689655172401"/>
    <n v="197"/>
    <n v="98.632653061224502"/>
    <n v="0.859649122807018"/>
    <n v="39"/>
    <n v="62.897435897435898"/>
    <n v="0.17105263157894701"/>
    <n v="24"/>
    <n v="0.82758620689655205"/>
    <n v="5"/>
    <n v="0.17241379310344801"/>
    <n v="50"/>
    <n v="0.25510204081632698"/>
    <n v="8"/>
    <n v="4.08163265306122E-2"/>
    <n v="1"/>
    <n v="4.3859649122806998E-3"/>
    <n v="0"/>
    <n v="0"/>
    <n v="0"/>
    <n v="0"/>
    <n v="5"/>
    <n v="1.98260869565217"/>
    <n v="115.00000000000023"/>
    <n v="20"/>
    <n v="28.55"/>
  </r>
  <r>
    <n v="2017"/>
    <x v="11"/>
    <x v="1"/>
    <s v="No MD"/>
    <x v="336"/>
    <n v="3"/>
    <n v="0"/>
    <n v="0"/>
    <n v="1"/>
    <n v="2"/>
    <n v="0"/>
    <n v="0"/>
    <n v="3"/>
    <n v="0"/>
    <n v="1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1.5"/>
    <n v="0"/>
    <n v="0"/>
  </r>
  <r>
    <n v="2017"/>
    <x v="11"/>
    <x v="1"/>
    <s v="HARHI"/>
    <x v="78"/>
    <n v="171"/>
    <n v="91"/>
    <n v="10.4065934065934"/>
    <n v="170"/>
    <n v="8.8000000000000007"/>
    <n v="7"/>
    <n v="4.11764705882353E-2"/>
    <n v="10"/>
    <n v="-20.987654320987701"/>
    <n v="5.8479532163742701E-2"/>
    <n v="161"/>
    <n v="2.9130434782608701"/>
    <n v="54"/>
    <n v="107.20370370370399"/>
    <n v="0"/>
    <n v="0"/>
    <n v="0"/>
    <n v="0"/>
    <n v="42"/>
    <n v="108.404761904762"/>
    <n v="116"/>
    <n v="291.07826086956499"/>
    <n v="54"/>
    <n v="176.94339622641499"/>
    <n v="0.30994152046783602"/>
    <n v="4"/>
    <n v="94.75"/>
    <n v="2.3391812865497099E-2"/>
    <n v="56"/>
    <n v="0.48695652173913001"/>
    <n v="25"/>
    <n v="0.217391304347826"/>
    <n v="24"/>
    <n v="0.45283018867924502"/>
    <n v="2"/>
    <n v="3.77358490566038E-2"/>
    <n v="1"/>
    <n v="5.8479532163742704E-3"/>
    <n v="0"/>
    <n v="0"/>
    <n v="0"/>
    <n v="1"/>
    <n v="3"/>
    <n v="2.2666666666666702"/>
    <n v="75.441176470588118"/>
    <n v="0"/>
    <n v="0"/>
  </r>
  <r>
    <n v="2017"/>
    <x v="11"/>
    <x v="1"/>
    <s v="BOJDA"/>
    <x v="85"/>
    <n v="208"/>
    <n v="84"/>
    <n v="7.6904761904761898"/>
    <n v="208"/>
    <n v="6"/>
    <n v="2"/>
    <n v="9.6153846153846194E-3"/>
    <n v="116"/>
    <n v="2522.62637362637"/>
    <n v="0.55769230769230804"/>
    <n v="195"/>
    <n v="9.5179487179487197"/>
    <n v="76"/>
    <n v="127.51315789473701"/>
    <n v="25"/>
    <n v="180.28"/>
    <n v="22"/>
    <n v="79.772727272727295"/>
    <n v="79"/>
    <n v="168.02531645569599"/>
    <n v="104"/>
    <n v="400.85"/>
    <n v="104"/>
    <n v="226.75247524752501"/>
    <n v="0.48557692307692302"/>
    <n v="8"/>
    <n v="163.375"/>
    <n v="3.8461538461538498E-2"/>
    <n v="63"/>
    <n v="0.63"/>
    <n v="21"/>
    <n v="0.21"/>
    <n v="28"/>
    <n v="0.27722772277227697"/>
    <n v="11"/>
    <n v="0.10891089108910899"/>
    <n v="2"/>
    <n v="9.6153846153846194E-3"/>
    <n v="0"/>
    <n v="0"/>
    <n v="0"/>
    <n v="0"/>
    <n v="9"/>
    <n v="1.9809523809523799"/>
    <n v="105.00000000000006"/>
    <n v="0"/>
    <n v="0"/>
  </r>
  <r>
    <n v="2017"/>
    <x v="11"/>
    <x v="1"/>
    <s v="FOWDA"/>
    <x v="89"/>
    <n v="1"/>
    <n v="0"/>
    <n v="0"/>
    <n v="1"/>
    <n v="11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1"/>
    <x v="1"/>
    <s v="EDDOC"/>
    <x v="337"/>
    <n v="5"/>
    <n v="0"/>
    <n v="0"/>
    <n v="2"/>
    <n v="3.5"/>
    <n v="0"/>
    <n v="0"/>
    <n v="5"/>
    <n v="0"/>
    <n v="1"/>
    <n v="1"/>
    <n v="4"/>
    <n v="0"/>
    <n v="0"/>
    <n v="0"/>
    <n v="0"/>
    <n v="0"/>
    <n v="0"/>
    <n v="0"/>
    <n v="0"/>
    <n v="0"/>
    <n v="0"/>
    <n v="3"/>
    <n v="104"/>
    <n v="0.4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1.5"/>
    <n v="3.3333333333333335"/>
    <n v="0"/>
    <n v="0"/>
  </r>
  <r>
    <n v="2017"/>
    <x v="11"/>
    <x v="1"/>
    <s v="BALBR"/>
    <x v="70"/>
    <n v="227"/>
    <n v="80"/>
    <n v="5.9375"/>
    <n v="227"/>
    <n v="5.3436123348017599"/>
    <n v="8"/>
    <n v="3.5242290748898703E-2"/>
    <n v="43"/>
    <n v="1180.6774193548399"/>
    <n v="0.18942731277533001"/>
    <n v="222"/>
    <n v="5.6936936936936897"/>
    <n v="55"/>
    <n v="114.545454545455"/>
    <n v="1"/>
    <n v="251"/>
    <n v="1"/>
    <n v="65"/>
    <n v="147"/>
    <n v="130.38095238095201"/>
    <n v="57"/>
    <n v="342.947368421053"/>
    <n v="170"/>
    <n v="156.86390532544399"/>
    <n v="0.74449339207048504"/>
    <n v="26"/>
    <n v="59.692307692307701"/>
    <n v="0.114537444933921"/>
    <n v="33"/>
    <n v="0.57894736842105299"/>
    <n v="15"/>
    <n v="0.26315789473684198"/>
    <n v="44"/>
    <n v="0.26035502958579898"/>
    <n v="17"/>
    <n v="0.100591715976331"/>
    <n v="3"/>
    <n v="1.3215859030837E-2"/>
    <n v="0"/>
    <n v="0"/>
    <n v="0"/>
    <n v="0"/>
    <n v="7"/>
    <n v="1.6940298507462701"/>
    <n v="133.99999999999989"/>
    <n v="0"/>
    <n v="0"/>
  </r>
  <r>
    <n v="2017"/>
    <x v="11"/>
    <x v="1"/>
    <s v="SMITM"/>
    <x v="68"/>
    <n v="257"/>
    <n v="90"/>
    <n v="6.43333333333333"/>
    <n v="256"/>
    <n v="4.88671875"/>
    <n v="2"/>
    <n v="7.8125E-3"/>
    <n v="65"/>
    <n v="1364.6652719665301"/>
    <n v="0.25291828793774301"/>
    <n v="228"/>
    <n v="5.7192982456140404"/>
    <n v="77"/>
    <n v="75.753246753246799"/>
    <n v="1"/>
    <n v="124"/>
    <n v="1"/>
    <n v="70"/>
    <n v="141"/>
    <n v="93.262411347517698"/>
    <n v="69"/>
    <n v="374.95652173912998"/>
    <n v="187"/>
    <n v="123.119565217391"/>
    <n v="0.71595330739299601"/>
    <n v="50"/>
    <n v="63.64"/>
    <n v="0.19455252918287899"/>
    <n v="33"/>
    <n v="0.47826086956521702"/>
    <n v="19"/>
    <n v="0.27536231884057999"/>
    <n v="34"/>
    <n v="0.184782608695652"/>
    <n v="11"/>
    <n v="5.9782608695652197E-2"/>
    <n v="3"/>
    <n v="1.1673151750972799E-2"/>
    <n v="0"/>
    <n v="0"/>
    <n v="0"/>
    <n v="1"/>
    <n v="6"/>
    <n v="1.8962962962962999"/>
    <n v="135.52734374999974"/>
    <n v="0"/>
    <n v="0"/>
  </r>
  <r>
    <n v="2017"/>
    <x v="11"/>
    <x v="1"/>
    <s v="GREND"/>
    <x v="62"/>
    <n v="333"/>
    <n v="167"/>
    <n v="5.4431137724550904"/>
    <n v="333"/>
    <n v="5.5735735735735696"/>
    <n v="13"/>
    <n v="3.9039039039038999E-2"/>
    <n v="15"/>
    <n v="44.7993730407524"/>
    <n v="4.5045045045045001E-2"/>
    <n v="308"/>
    <n v="6.43831168831169"/>
    <n v="80"/>
    <n v="102.41249999999999"/>
    <n v="0"/>
    <n v="0"/>
    <n v="0"/>
    <n v="0"/>
    <n v="125"/>
    <n v="109.72799999999999"/>
    <n v="197"/>
    <n v="270.77720207253901"/>
    <n v="136"/>
    <n v="146.24806201550399"/>
    <n v="0.38738738738738698"/>
    <n v="27"/>
    <n v="48.518518518518498"/>
    <n v="8.1081081081081099E-2"/>
    <n v="91"/>
    <n v="0.47150259067357497"/>
    <n v="40"/>
    <n v="0.20725388601036299"/>
    <n v="38"/>
    <n v="0.29457364341085301"/>
    <n v="12"/>
    <n v="9.3023255813953501E-2"/>
    <n v="1"/>
    <n v="3.0030030030029999E-3"/>
    <n v="1"/>
    <n v="3.0030030030029999E-3"/>
    <n v="0"/>
    <n v="0"/>
    <n v="5"/>
    <n v="2.6854838709677402"/>
    <n v="124.00000000000009"/>
    <n v="0"/>
    <n v="0"/>
  </r>
  <r>
    <n v="2017"/>
    <x v="11"/>
    <x v="1"/>
    <s v="SALSH"/>
    <x v="73"/>
    <n v="258"/>
    <n v="140"/>
    <n v="7.0857142857142899"/>
    <n v="258"/>
    <n v="6.4883720930232602"/>
    <n v="6"/>
    <n v="2.32558139534884E-2"/>
    <n v="15"/>
    <n v="167.01992031872501"/>
    <n v="5.8139534883720902E-2"/>
    <n v="230"/>
    <n v="5.6217391304347801"/>
    <n v="66"/>
    <n v="156.227272727273"/>
    <n v="0"/>
    <n v="0"/>
    <n v="0"/>
    <n v="0"/>
    <n v="69"/>
    <n v="79.579710144927503"/>
    <n v="174"/>
    <n v="326.33532934131699"/>
    <n v="84"/>
    <n v="158.34146341463401"/>
    <n v="0.31782945736434098"/>
    <n v="24"/>
    <n v="79.4583333333333"/>
    <n v="9.3023255813953501E-2"/>
    <n v="89"/>
    <n v="0.53293413173652704"/>
    <n v="33"/>
    <n v="0.19760479041916201"/>
    <n v="11"/>
    <n v="0.134146341463415"/>
    <n v="6"/>
    <n v="7.3170731707317097E-2"/>
    <n v="0"/>
    <n v="0"/>
    <n v="0"/>
    <n v="0"/>
    <n v="0"/>
    <n v="0"/>
    <n v="3"/>
    <n v="2.6875"/>
    <n v="96"/>
    <n v="0"/>
    <n v="0"/>
  </r>
  <r>
    <n v="2017"/>
    <x v="11"/>
    <x v="1"/>
    <s v="BOWRI"/>
    <x v="66"/>
    <n v="227"/>
    <n v="124"/>
    <n v="6.9758064516129004"/>
    <n v="227"/>
    <n v="7.2819383259911898"/>
    <n v="14"/>
    <n v="6.1674008810572702E-2"/>
    <n v="77"/>
    <n v="933.99074074074099"/>
    <n v="0.33920704845814997"/>
    <n v="204"/>
    <n v="7.8921568627451002"/>
    <n v="72"/>
    <n v="100.291666666667"/>
    <n v="0"/>
    <n v="0"/>
    <n v="0"/>
    <n v="0"/>
    <n v="114"/>
    <n v="125.666666666667"/>
    <n v="105"/>
    <n v="281.95192307692298"/>
    <n v="122"/>
    <n v="160.79338842975201"/>
    <n v="0.53303964757709299"/>
    <n v="15"/>
    <n v="39.866666666666703"/>
    <n v="6.6079295154184994E-2"/>
    <n v="51"/>
    <n v="0.49038461538461497"/>
    <n v="23"/>
    <n v="0.22115384615384601"/>
    <n v="25"/>
    <n v="0.206611570247934"/>
    <n v="11"/>
    <n v="9.0909090909090898E-2"/>
    <n v="3"/>
    <n v="1.3215859030837E-2"/>
    <n v="1"/>
    <n v="4.4052863436123404E-3"/>
    <n v="0"/>
    <n v="0"/>
    <n v="2"/>
    <n v="2.4408602150537599"/>
    <n v="93.000000000000128"/>
    <n v="0"/>
    <n v="0"/>
  </r>
  <r>
    <n v="2017"/>
    <x v="11"/>
    <x v="1"/>
    <s v="MEZME"/>
    <x v="65"/>
    <n v="251"/>
    <n v="131"/>
    <n v="8.1450381679389299"/>
    <n v="251"/>
    <n v="7.7968127490039798"/>
    <n v="4"/>
    <n v="1.5936254980079698E-2"/>
    <n v="129"/>
    <n v="4321.5418502202601"/>
    <n v="0.51394422310757004"/>
    <n v="230"/>
    <n v="6.3913043478260896"/>
    <n v="66"/>
    <n v="147.15151515151501"/>
    <n v="0"/>
    <n v="0"/>
    <n v="0"/>
    <n v="0"/>
    <n v="101"/>
    <n v="148.336633663366"/>
    <n v="129"/>
    <n v="378.83870967741899"/>
    <n v="122"/>
    <n v="220.48333333333301"/>
    <n v="0.47808764940239001"/>
    <n v="8"/>
    <n v="138.125"/>
    <n v="3.1872509960159397E-2"/>
    <n v="69"/>
    <n v="0.55645161290322598"/>
    <n v="16"/>
    <n v="0.12903225806451599"/>
    <n v="40"/>
    <n v="0.33333333333333298"/>
    <n v="8"/>
    <n v="6.6666666666666693E-2"/>
    <n v="1"/>
    <n v="3.9840637450199202E-3"/>
    <n v="1"/>
    <n v="3.9840637450199202E-3"/>
    <n v="0"/>
    <n v="0"/>
    <n v="4"/>
    <n v="2.56122448979592"/>
    <n v="97.999999999999943"/>
    <n v="0"/>
    <n v="0"/>
  </r>
  <r>
    <n v="2017"/>
    <x v="11"/>
    <x v="1"/>
    <s v="LINM"/>
    <x v="478"/>
    <n v="326"/>
    <n v="157"/>
    <n v="8.7070063694267503"/>
    <n v="326"/>
    <n v="7.3466257668711696"/>
    <n v="4"/>
    <n v="1.22699386503067E-2"/>
    <n v="23"/>
    <n v="119.104100946372"/>
    <n v="7.0552147239263799E-2"/>
    <n v="302"/>
    <n v="6.1125827814569504"/>
    <n v="85"/>
    <n v="143.55294117647099"/>
    <n v="46"/>
    <n v="178.21739130434801"/>
    <n v="44"/>
    <n v="35.181818181818201"/>
    <n v="153"/>
    <n v="127.803921568627"/>
    <n v="151"/>
    <n v="356.52083333333297"/>
    <n v="175"/>
    <n v="167.17543859649101"/>
    <n v="0.52453987730061302"/>
    <n v="26"/>
    <n v="82.692307692307693"/>
    <n v="7.9754601226993904E-2"/>
    <n v="76"/>
    <n v="0.52777777777777801"/>
    <n v="32"/>
    <n v="0.22222222222222199"/>
    <n v="50"/>
    <n v="0.29239766081871299"/>
    <n v="11"/>
    <n v="6.4327485380116997E-2"/>
    <n v="0"/>
    <n v="0"/>
    <n v="0"/>
    <n v="0"/>
    <n v="0"/>
    <n v="0"/>
    <n v="7"/>
    <n v="2.36231884057971"/>
    <n v="138"/>
    <n v="39"/>
    <n v="59.105263157894697"/>
  </r>
  <r>
    <n v="2017"/>
    <x v="11"/>
    <x v="1"/>
    <s v="BUCKE"/>
    <x v="88"/>
    <n v="40"/>
    <n v="17"/>
    <n v="9.1176470588235308"/>
    <n v="39"/>
    <n v="6.1025641025641004"/>
    <n v="0"/>
    <n v="0"/>
    <n v="9"/>
    <n v="9.0645161290322598"/>
    <n v="0.22500000000000001"/>
    <n v="36"/>
    <n v="4.3055555555555598"/>
    <n v="9"/>
    <n v="88.5555555555556"/>
    <n v="0"/>
    <n v="0"/>
    <n v="0"/>
    <n v="0"/>
    <n v="0"/>
    <n v="0"/>
    <n v="23"/>
    <n v="274.47826086956502"/>
    <n v="16"/>
    <n v="143.5"/>
    <n v="0.35"/>
    <n v="1"/>
    <n v="60"/>
    <n v="2.5000000000000001E-2"/>
    <n v="10"/>
    <n v="0.434782608695652"/>
    <n v="4"/>
    <n v="0.173913043478261"/>
    <n v="8"/>
    <n v="0.57142857142857095"/>
    <n v="0"/>
    <n v="0"/>
    <n v="0"/>
    <n v="0"/>
    <n v="0"/>
    <n v="0"/>
    <n v="0"/>
    <n v="1"/>
    <n v="0"/>
    <n v="2.78571428571429"/>
    <n v="14.358974358974336"/>
    <n v="0"/>
    <n v="0"/>
  </r>
  <r>
    <n v="2017"/>
    <x v="11"/>
    <x v="1"/>
    <s v="BRODAM"/>
    <x v="417"/>
    <n v="30"/>
    <n v="17"/>
    <n v="14.294117647058799"/>
    <n v="30"/>
    <n v="10.6"/>
    <n v="0"/>
    <n v="0"/>
    <n v="4"/>
    <n v="-126.037037037037"/>
    <n v="0.133333333333333"/>
    <n v="26"/>
    <n v="2"/>
    <n v="13"/>
    <n v="157.69230769230799"/>
    <n v="1"/>
    <n v="85"/>
    <n v="1"/>
    <n v="1"/>
    <n v="8"/>
    <n v="136.75"/>
    <n v="16"/>
    <n v="483.4"/>
    <n v="14"/>
    <n v="223.07142857142901"/>
    <n v="0.46666666666666701"/>
    <n v="0"/>
    <n v="0"/>
    <n v="0"/>
    <n v="8"/>
    <n v="0.53333333333333299"/>
    <n v="2"/>
    <n v="0.133333333333333"/>
    <n v="6"/>
    <n v="0.42857142857142899"/>
    <n v="1"/>
    <n v="7.1428571428571397E-2"/>
    <n v="0"/>
    <n v="0"/>
    <n v="0"/>
    <n v="0"/>
    <n v="0"/>
    <n v="0"/>
    <n v="1"/>
    <n v="1.5"/>
    <n v="20"/>
    <n v="0"/>
    <n v="0"/>
  </r>
  <r>
    <n v="2017"/>
    <x v="11"/>
    <x v="1"/>
    <s v="LUGRO"/>
    <x v="76"/>
    <n v="283"/>
    <n v="144"/>
    <n v="5.7361111111111098"/>
    <n v="282"/>
    <n v="6.0886524822694996"/>
    <n v="2"/>
    <n v="7.09219858156028E-3"/>
    <n v="86"/>
    <n v="1938.29615384615"/>
    <n v="0.303886925795053"/>
    <n v="270"/>
    <n v="6.68888888888889"/>
    <n v="78"/>
    <n v="113.98717948717901"/>
    <n v="0"/>
    <n v="0"/>
    <n v="0"/>
    <n v="0"/>
    <n v="148"/>
    <n v="143.08108108108101"/>
    <n v="104"/>
    <n v="358.504854368932"/>
    <n v="179"/>
    <n v="185.64804469273699"/>
    <n v="0.63250883392226198"/>
    <n v="36"/>
    <n v="129.694444444444"/>
    <n v="0.12720848056537101"/>
    <n v="64"/>
    <n v="0.62135922330097104"/>
    <n v="22"/>
    <n v="0.213592233009709"/>
    <n v="61"/>
    <n v="0.34078212290502802"/>
    <n v="15"/>
    <n v="8.3798882681564199E-2"/>
    <n v="3"/>
    <n v="1.06007067137809E-2"/>
    <n v="2"/>
    <n v="7.0671378091872799E-3"/>
    <n v="0"/>
    <n v="0"/>
    <n v="5"/>
    <n v="1.9652777777777799"/>
    <n v="143.99999999999986"/>
    <n v="0"/>
    <n v="0"/>
  </r>
  <r>
    <n v="2017"/>
    <x v="11"/>
    <x v="1"/>
    <s v="SHILAU"/>
    <x v="84"/>
    <n v="181"/>
    <n v="61"/>
    <n v="3.42622950819672"/>
    <n v="181"/>
    <n v="3.5580110497237598"/>
    <n v="2"/>
    <n v="1.1049723756906099E-2"/>
    <n v="34"/>
    <n v="992.18072289156601"/>
    <n v="0.187845303867403"/>
    <n v="159"/>
    <n v="2.8679245283018902"/>
    <n v="55"/>
    <n v="57.927272727272701"/>
    <n v="0"/>
    <n v="0"/>
    <n v="0"/>
    <n v="0"/>
    <n v="155"/>
    <n v="74.535483870967695"/>
    <n v="23"/>
    <n v="319.09090909090901"/>
    <n v="158"/>
    <n v="101.71974522293"/>
    <n v="0.86740331491712697"/>
    <n v="46"/>
    <n v="49.195652173912997"/>
    <n v="0.25414364640884002"/>
    <n v="15"/>
    <n v="0.68181818181818199"/>
    <n v="9"/>
    <n v="0.40909090909090901"/>
    <n v="33"/>
    <n v="0.210191082802548"/>
    <n v="15"/>
    <n v="9.5541401273885398E-2"/>
    <n v="0"/>
    <n v="0"/>
    <n v="0"/>
    <n v="0"/>
    <n v="0"/>
    <n v="0"/>
    <n v="0"/>
    <n v="1.8282828282828301"/>
    <n v="98.999999999999901"/>
    <n v="0"/>
    <n v="0"/>
  </r>
  <r>
    <n v="2017"/>
    <x v="11"/>
    <x v="1"/>
    <s v="BOBKA"/>
    <x v="372"/>
    <n v="78"/>
    <n v="9"/>
    <n v="0.77777777777777801"/>
    <n v="78"/>
    <n v="2.9871794871794899"/>
    <n v="0"/>
    <n v="0"/>
    <n v="1"/>
    <n v="242.28571428571399"/>
    <n v="1.2820512820512799E-2"/>
    <n v="73"/>
    <n v="2.3561643835616399"/>
    <n v="22"/>
    <n v="30.772727272727298"/>
    <n v="3"/>
    <n v="134"/>
    <n v="3"/>
    <n v="14.6666666666667"/>
    <n v="68"/>
    <n v="82.411764705882305"/>
    <n v="7"/>
    <n v="228.71428571428601"/>
    <n v="71"/>
    <n v="99.802816901408406"/>
    <n v="0.91025641025641002"/>
    <n v="20"/>
    <n v="59.35"/>
    <n v="0.256410256410256"/>
    <n v="3"/>
    <n v="0.42857142857142899"/>
    <n v="1"/>
    <n v="0.14285714285714299"/>
    <n v="9"/>
    <n v="0.12676056338028199"/>
    <n v="10"/>
    <n v="0.140845070422535"/>
    <n v="0"/>
    <n v="0"/>
    <n v="0"/>
    <n v="0"/>
    <n v="0"/>
    <n v="0"/>
    <n v="0"/>
    <n v="1.6956521739130399"/>
    <n v="46.000000000000099"/>
    <n v="0"/>
    <n v="0"/>
  </r>
  <r>
    <n v="2017"/>
    <x v="11"/>
    <x v="1"/>
    <s v="LATJU"/>
    <x v="69"/>
    <n v="258"/>
    <n v="104"/>
    <n v="6.3942307692307701"/>
    <n v="258"/>
    <n v="5.7868217054263598"/>
    <n v="8"/>
    <n v="3.1007751937984499E-2"/>
    <n v="74"/>
    <n v="1277.68163265306"/>
    <n v="0.28682170542635699"/>
    <n v="233"/>
    <n v="4.4034334763948504"/>
    <n v="63"/>
    <n v="86.761904761904802"/>
    <n v="1"/>
    <n v="121"/>
    <n v="1"/>
    <n v="103"/>
    <n v="140"/>
    <n v="105.842857142857"/>
    <n v="73"/>
    <n v="336.12328767123302"/>
    <n v="185"/>
    <n v="147.91304347826099"/>
    <n v="0.71317829457364401"/>
    <n v="46"/>
    <n v="73.521739130434796"/>
    <n v="0.178294573643411"/>
    <n v="39"/>
    <n v="0.534246575342466"/>
    <n v="18"/>
    <n v="0.24657534246575299"/>
    <n v="43"/>
    <n v="0.233695652173913"/>
    <n v="11"/>
    <n v="5.9782608695652197E-2"/>
    <n v="1"/>
    <n v="3.8759689922480598E-3"/>
    <n v="1"/>
    <n v="3.8759689922480598E-3"/>
    <n v="0"/>
    <n v="0"/>
    <n v="5"/>
    <n v="2.0476190476190501"/>
    <n v="125.99999999999984"/>
    <n v="0"/>
    <n v="0"/>
  </r>
  <r>
    <n v="2017"/>
    <x v="11"/>
    <x v="1"/>
    <s v="BUITR"/>
    <x v="61"/>
    <n v="342"/>
    <n v="139"/>
    <n v="5.1870503597122299"/>
    <n v="342"/>
    <n v="5.9619883040935697"/>
    <n v="8"/>
    <n v="2.3391812865497099E-2"/>
    <n v="35"/>
    <n v="-138.61812297734599"/>
    <n v="0.10233918128654999"/>
    <n v="312"/>
    <n v="4.1666666666666696"/>
    <n v="103"/>
    <n v="119.106796116505"/>
    <n v="0"/>
    <n v="0"/>
    <n v="0"/>
    <n v="0"/>
    <n v="103"/>
    <n v="141.01941747572801"/>
    <n v="199"/>
    <n v="384.142857142857"/>
    <n v="143"/>
    <n v="260.66901408450701"/>
    <n v="0.41520467836257302"/>
    <n v="5"/>
    <n v="93.6"/>
    <n v="1.4619883040935699E-2"/>
    <n v="122"/>
    <n v="0.67032967032966995"/>
    <n v="42"/>
    <n v="0.230769230769231"/>
    <n v="72"/>
    <n v="0.50704225352112697"/>
    <n v="19"/>
    <n v="0.13380281690140799"/>
    <n v="5"/>
    <n v="1.4619883040935699E-2"/>
    <n v="2"/>
    <n v="5.8479532163742704E-3"/>
    <n v="0"/>
    <n v="0"/>
    <n v="10"/>
    <n v="2.5522388059701502"/>
    <n v="133.99999999999994"/>
    <n v="0"/>
    <n v="0"/>
  </r>
  <r>
    <n v="2017"/>
    <x v="11"/>
    <x v="1"/>
    <s v="HAMOM"/>
    <x v="72"/>
    <n v="249"/>
    <n v="93"/>
    <n v="7.0107526881720403"/>
    <n v="248"/>
    <n v="6.0645161290322598"/>
    <n v="2"/>
    <n v="8.0645161290322596E-3"/>
    <n v="13"/>
    <n v="-42.194092827004198"/>
    <n v="5.22088353413655E-2"/>
    <n v="226"/>
    <n v="5.5663716814159301"/>
    <n v="58"/>
    <n v="112.568965517241"/>
    <n v="0"/>
    <n v="0"/>
    <n v="0"/>
    <n v="0"/>
    <n v="117"/>
    <n v="128.213675213675"/>
    <n v="120"/>
    <n v="279.94871794871801"/>
    <n v="128"/>
    <n v="170.34677419354799"/>
    <n v="0.49799196787148597"/>
    <n v="9"/>
    <n v="59.3333333333333"/>
    <n v="3.6144578313252997E-2"/>
    <n v="59"/>
    <n v="0.50427350427350404"/>
    <n v="26"/>
    <n v="0.22222222222222199"/>
    <n v="47"/>
    <n v="0.37903225806451601"/>
    <n v="10"/>
    <n v="8.0645161290322606E-2"/>
    <n v="2"/>
    <n v="8.0321285140562294E-3"/>
    <n v="0"/>
    <n v="0"/>
    <n v="0"/>
    <n v="1"/>
    <n v="1"/>
    <n v="2.48"/>
    <n v="100.40322580645162"/>
    <n v="0"/>
    <n v="0"/>
  </r>
  <r>
    <n v="2017"/>
    <x v="11"/>
    <x v="1"/>
    <s v="KEEST"/>
    <x v="80"/>
    <n v="187"/>
    <n v="73"/>
    <n v="7.9315068493150704"/>
    <n v="187"/>
    <n v="5.9625668449197899"/>
    <n v="0"/>
    <n v="0"/>
    <n v="19"/>
    <n v="211.49404761904799"/>
    <n v="0.10160427807486599"/>
    <n v="164"/>
    <n v="5.7682926829268304"/>
    <n v="48"/>
    <n v="108.0625"/>
    <n v="0"/>
    <n v="0"/>
    <n v="0"/>
    <n v="0"/>
    <n v="79"/>
    <n v="96.8101265822785"/>
    <n v="93"/>
    <n v="308.96739130434798"/>
    <n v="94"/>
    <n v="138.450549450549"/>
    <n v="0.48663101604278097"/>
    <n v="16"/>
    <n v="29"/>
    <n v="8.5561497326203204E-2"/>
    <n v="45"/>
    <n v="0.48913043478260898"/>
    <n v="17"/>
    <n v="0.184782608695652"/>
    <n v="22"/>
    <n v="0.24175824175824201"/>
    <n v="11"/>
    <n v="0.120879120879121"/>
    <n v="1"/>
    <n v="5.3475935828877002E-3"/>
    <n v="0"/>
    <n v="0"/>
    <n v="0"/>
    <n v="0"/>
    <n v="2"/>
    <n v="2.1011235955056198"/>
    <n v="88.999999999999929"/>
    <n v="0"/>
    <n v="0"/>
  </r>
  <r>
    <n v="2017"/>
    <x v="11"/>
    <x v="1"/>
    <s v="MCDCH"/>
    <x v="67"/>
    <n v="251"/>
    <n v="120"/>
    <n v="9.8416666666666703"/>
    <n v="251"/>
    <n v="9.2231075697211207"/>
    <n v="6"/>
    <n v="2.3904382470119501E-2"/>
    <n v="35"/>
    <n v="178.54794520547901"/>
    <n v="0.139442231075697"/>
    <n v="227"/>
    <n v="5.7004405286343598"/>
    <n v="68"/>
    <n v="108.16176470588201"/>
    <n v="0"/>
    <n v="0"/>
    <n v="0"/>
    <n v="0"/>
    <n v="72"/>
    <n v="107.277777777778"/>
    <n v="141"/>
    <n v="349.63358778626002"/>
    <n v="110"/>
    <n v="172.67889908256899"/>
    <n v="0.43426294820717098"/>
    <n v="15"/>
    <n v="43.3333333333333"/>
    <n v="5.97609561752988E-2"/>
    <n v="77"/>
    <n v="0.58778625954198505"/>
    <n v="32"/>
    <n v="0.244274809160305"/>
    <n v="27"/>
    <n v="0.247706422018349"/>
    <n v="11"/>
    <n v="0.100917431192661"/>
    <n v="2"/>
    <n v="7.9681274900398405E-3"/>
    <n v="2"/>
    <n v="7.9681274900398405E-3"/>
    <n v="0"/>
    <n v="0"/>
    <n v="6"/>
    <n v="2.5876288659793798"/>
    <n v="97.000000000000057"/>
    <n v="0"/>
    <n v="0"/>
  </r>
  <r>
    <n v="2017"/>
    <x v="11"/>
    <x v="1"/>
    <s v="LEMCH"/>
    <x v="90"/>
    <n v="86"/>
    <n v="29"/>
    <n v="4.1379310344827598"/>
    <n v="86"/>
    <n v="4.1162790697674403"/>
    <n v="0"/>
    <n v="0"/>
    <n v="2"/>
    <n v="-56.154761904761898"/>
    <n v="2.32558139534884E-2"/>
    <n v="72"/>
    <n v="7.8611111111111098"/>
    <n v="16"/>
    <n v="80"/>
    <n v="0"/>
    <n v="0"/>
    <n v="0"/>
    <n v="0"/>
    <n v="45"/>
    <n v="73.311111111111103"/>
    <n v="36"/>
    <n v="212.02857142857101"/>
    <n v="50"/>
    <n v="101.52"/>
    <n v="0.581395348837209"/>
    <n v="16"/>
    <n v="77.375"/>
    <n v="0.186046511627907"/>
    <n v="16"/>
    <n v="0.45714285714285702"/>
    <n v="7"/>
    <n v="0.2"/>
    <n v="10"/>
    <n v="0.2"/>
    <n v="5"/>
    <n v="0.1"/>
    <n v="0"/>
    <n v="0"/>
    <n v="0"/>
    <n v="0"/>
    <n v="0"/>
    <n v="0"/>
    <n v="0"/>
    <n v="2.3243243243243201"/>
    <n v="37.000000000000064"/>
    <n v="0"/>
    <n v="0"/>
  </r>
  <r>
    <n v="2017"/>
    <x v="11"/>
    <x v="1"/>
    <s v="GONJO2"/>
    <x v="102"/>
    <n v="1"/>
    <n v="1"/>
    <n v="9"/>
    <n v="1"/>
    <n v="9"/>
    <n v="0"/>
    <n v="0"/>
    <n v="0"/>
    <n v="906"/>
    <n v="0"/>
    <n v="1"/>
    <n v="1"/>
    <n v="1"/>
    <n v="112"/>
    <n v="0"/>
    <n v="0"/>
    <n v="0"/>
    <n v="0"/>
    <n v="0"/>
    <n v="0"/>
    <n v="1"/>
    <n v="1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1"/>
    <x v="1"/>
    <s v="HAAEV"/>
    <x v="75"/>
    <n v="223"/>
    <n v="79"/>
    <n v="4.3417721518987298"/>
    <n v="223"/>
    <n v="4.7892376681614302"/>
    <n v="2"/>
    <n v="8.9686098654708502E-3"/>
    <n v="31"/>
    <n v="1175.3317972350201"/>
    <n v="0.139013452914798"/>
    <n v="185"/>
    <n v="3.79459459459459"/>
    <n v="50"/>
    <n v="50.34"/>
    <n v="0"/>
    <n v="0"/>
    <n v="0"/>
    <n v="0"/>
    <n v="175"/>
    <n v="88.782857142857097"/>
    <n v="41"/>
    <n v="383.73170731707302"/>
    <n v="182"/>
    <n v="116.89502762430899"/>
    <n v="0.81165919282511201"/>
    <n v="56"/>
    <n v="53.857142857142897"/>
    <n v="0.25112107623318403"/>
    <n v="16"/>
    <n v="0.39024390243902402"/>
    <n v="9"/>
    <n v="0.219512195121951"/>
    <n v="41"/>
    <n v="0.22651933701657501"/>
    <n v="6"/>
    <n v="3.3149171270718203E-2"/>
    <n v="0"/>
    <n v="0"/>
    <n v="0"/>
    <n v="0"/>
    <n v="0"/>
    <n v="0"/>
    <n v="6"/>
    <n v="1.6766917293233099"/>
    <n v="132.99999999999986"/>
    <n v="0"/>
    <n v="0"/>
  </r>
  <r>
    <n v="2017"/>
    <x v="11"/>
    <x v="1"/>
    <s v="CANDAI"/>
    <x v="74"/>
    <n v="208"/>
    <n v="53"/>
    <n v="4.9245283018867898"/>
    <n v="208"/>
    <n v="4.4807692307692299"/>
    <n v="2"/>
    <n v="9.6153846153846194E-3"/>
    <n v="73"/>
    <n v="1299.32828282828"/>
    <n v="0.35096153846153799"/>
    <n v="181"/>
    <n v="3.7734806629834301"/>
    <n v="57"/>
    <n v="80.052631578947398"/>
    <n v="14"/>
    <n v="162.78571428571399"/>
    <n v="14"/>
    <n v="124.571428571429"/>
    <n v="153"/>
    <n v="97.509803921568604"/>
    <n v="32"/>
    <n v="380.75"/>
    <n v="176"/>
    <n v="126.045714285714"/>
    <n v="0.84134615384615397"/>
    <n v="43"/>
    <n v="48.023255813953497"/>
    <n v="0.206730769230769"/>
    <n v="21"/>
    <n v="0.65625"/>
    <n v="7"/>
    <n v="0.21875"/>
    <n v="42"/>
    <n v="0.24"/>
    <n v="18"/>
    <n v="0.10285714285714299"/>
    <n v="3"/>
    <n v="1.44230769230769E-2"/>
    <n v="0"/>
    <n v="0"/>
    <n v="0"/>
    <n v="0"/>
    <n v="7"/>
    <n v="1.71900826446281"/>
    <n v="121"/>
    <n v="0"/>
    <n v="0"/>
  </r>
  <r>
    <n v="2017"/>
    <x v="11"/>
    <x v="1"/>
    <s v="BURDES"/>
    <x v="79"/>
    <n v="156"/>
    <n v="48"/>
    <n v="4.3958333333333304"/>
    <n v="156"/>
    <n v="4.8782051282051304"/>
    <n v="4"/>
    <n v="2.5641025641025599E-2"/>
    <n v="36"/>
    <n v="1058.2317880794701"/>
    <n v="0.230769230769231"/>
    <n v="144"/>
    <n v="5.6111111111111098"/>
    <n v="40"/>
    <n v="96.875"/>
    <n v="0"/>
    <n v="0"/>
    <n v="0"/>
    <n v="0"/>
    <n v="101"/>
    <n v="117.673267326733"/>
    <n v="42"/>
    <n v="345.73809523809501"/>
    <n v="114"/>
    <n v="150.150442477876"/>
    <n v="0.72435897435897401"/>
    <n v="32"/>
    <n v="93.25"/>
    <n v="0.20512820512820501"/>
    <n v="30"/>
    <n v="0.71428571428571397"/>
    <n v="7"/>
    <n v="0.16666666666666699"/>
    <n v="16"/>
    <n v="0.14159292035398199"/>
    <n v="6"/>
    <n v="5.3097345132743397E-2"/>
    <n v="2"/>
    <n v="1.2820512820512799E-2"/>
    <n v="0"/>
    <n v="0"/>
    <n v="0"/>
    <n v="0"/>
    <n v="1"/>
    <n v="1.7931034482758601"/>
    <n v="87.000000000000099"/>
    <n v="0"/>
    <n v="0"/>
  </r>
  <r>
    <n v="2017"/>
    <x v="11"/>
    <x v="1"/>
    <s v="MEEMAR"/>
    <x v="81"/>
    <n v="214"/>
    <n v="53"/>
    <n v="3.3018867924528301"/>
    <n v="214"/>
    <n v="4.2102803738317798"/>
    <n v="4"/>
    <n v="1.86915887850467E-2"/>
    <n v="84"/>
    <n v="1710.61352657005"/>
    <n v="0.39252336448598102"/>
    <n v="184"/>
    <n v="1.9456521739130399"/>
    <n v="47"/>
    <n v="46.702127659574501"/>
    <n v="0"/>
    <n v="0"/>
    <n v="0"/>
    <n v="0"/>
    <n v="181"/>
    <n v="87.5690607734807"/>
    <n v="27"/>
    <n v="349.11111111111097"/>
    <n v="187"/>
    <n v="113.914438502674"/>
    <n v="0.87383177570093495"/>
    <n v="63"/>
    <n v="66.936507936507894"/>
    <n v="0.29439252336448601"/>
    <n v="21"/>
    <n v="0.77777777777777801"/>
    <n v="14"/>
    <n v="0.51851851851851904"/>
    <n v="36"/>
    <n v="0.19251336898395699"/>
    <n v="13"/>
    <n v="6.9518716577540093E-2"/>
    <n v="5"/>
    <n v="2.33644859813084E-2"/>
    <n v="0"/>
    <n v="0"/>
    <n v="0"/>
    <n v="0"/>
    <n v="4"/>
    <n v="1.5851851851851899"/>
    <n v="134.9999999999996"/>
    <n v="0"/>
    <n v="0"/>
  </r>
  <r>
    <n v="2017"/>
    <x v="11"/>
    <x v="1"/>
    <s v="STUAN"/>
    <x v="64"/>
    <n v="388"/>
    <n v="160"/>
    <n v="5.3812499999999996"/>
    <n v="388"/>
    <n v="5.1159793814433003"/>
    <n v="4"/>
    <n v="1.03092783505155E-2"/>
    <n v="296"/>
    <n v="4352.9941348973598"/>
    <n v="0.76288659793814395"/>
    <n v="366"/>
    <n v="5.8142076502732198"/>
    <n v="144"/>
    <n v="102.416666666667"/>
    <n v="0"/>
    <n v="0"/>
    <n v="0"/>
    <n v="0"/>
    <n v="139"/>
    <n v="128.05755395683499"/>
    <n v="215"/>
    <n v="367.98058252427199"/>
    <n v="173"/>
    <n v="199.90643274853801"/>
    <n v="0.44072164948453602"/>
    <n v="7"/>
    <n v="90.857142857142904"/>
    <n v="1.8041237113402098E-2"/>
    <n v="138"/>
    <n v="0.66990291262135904"/>
    <n v="52"/>
    <n v="0.25242718446601897"/>
    <n v="57"/>
    <n v="0.33333333333333298"/>
    <n v="24"/>
    <n v="0.140350877192982"/>
    <n v="4"/>
    <n v="1.03092783505155E-2"/>
    <n v="1"/>
    <n v="2.5773195876288698E-3"/>
    <n v="0"/>
    <n v="0"/>
    <n v="8"/>
    <n v="2.3803680981595101"/>
    <n v="162.99999999999994"/>
    <n v="0"/>
    <n v="0"/>
  </r>
  <r>
    <n v="2017"/>
    <x v="11"/>
    <x v="1"/>
    <s v="ABRVA"/>
    <x v="71"/>
    <n v="198"/>
    <n v="51"/>
    <n v="3.1372549019607798"/>
    <n v="198"/>
    <n v="4.8333333333333304"/>
    <n v="2"/>
    <n v="1.01010101010101E-2"/>
    <n v="111"/>
    <n v="2478.2637362637402"/>
    <n v="0.560606060606061"/>
    <n v="154"/>
    <n v="5.3051948051948097"/>
    <n v="49"/>
    <n v="54.857142857142897"/>
    <n v="5"/>
    <n v="173"/>
    <n v="5"/>
    <n v="73"/>
    <n v="180"/>
    <n v="64.255555555555603"/>
    <n v="12"/>
    <n v="286.5"/>
    <n v="186"/>
    <n v="92.308108108108101"/>
    <n v="0.93434343434343403"/>
    <n v="65"/>
    <n v="51.2"/>
    <n v="0.32828282828282801"/>
    <n v="7"/>
    <n v="0.58333333333333304"/>
    <n v="2"/>
    <n v="0.16666666666666699"/>
    <n v="18"/>
    <n v="9.7297297297297303E-2"/>
    <n v="2"/>
    <n v="1.0810810810810799E-2"/>
    <n v="3"/>
    <n v="1.5151515151515201E-2"/>
    <n v="1"/>
    <n v="5.0505050505050501E-3"/>
    <n v="0"/>
    <n v="0"/>
    <n v="6"/>
    <n v="1.92233009708738"/>
    <n v="102.99999999999993"/>
    <n v="1"/>
    <n v="31"/>
  </r>
  <r>
    <n v="2017"/>
    <x v="11"/>
    <x v="1"/>
    <s v="YUDMA"/>
    <x v="82"/>
    <n v="244"/>
    <n v="92"/>
    <n v="6.4673913043478297"/>
    <n v="244"/>
    <n v="5.7090163934426199"/>
    <n v="12"/>
    <n v="4.91803278688525E-2"/>
    <n v="106"/>
    <n v="2219.7792792792802"/>
    <n v="0.43442622950819698"/>
    <n v="229"/>
    <n v="6.1790393013100404"/>
    <n v="52"/>
    <n v="106.788461538462"/>
    <n v="17"/>
    <n v="201.529411764706"/>
    <n v="10"/>
    <n v="140.5"/>
    <n v="169"/>
    <n v="133.99408284023701"/>
    <n v="43"/>
    <n v="347.20930232558101"/>
    <n v="201"/>
    <n v="142.880597014925"/>
    <n v="0.82377049180327899"/>
    <n v="60"/>
    <n v="100.35"/>
    <n v="0.24590163934426201"/>
    <n v="26"/>
    <n v="0.60465116279069797"/>
    <n v="8"/>
    <n v="0.186046511627907"/>
    <n v="46"/>
    <n v="0.22885572139303501"/>
    <n v="16"/>
    <n v="7.9601990049751201E-2"/>
    <n v="4"/>
    <n v="1.63934426229508E-2"/>
    <n v="1"/>
    <n v="4.0983606557377103E-3"/>
    <n v="0"/>
    <n v="0"/>
    <n v="2"/>
    <n v="1.69444444444444"/>
    <n v="144.00000000000037"/>
    <n v="14"/>
    <n v="36.071428571428598"/>
  </r>
  <r>
    <n v="2017"/>
    <x v="11"/>
    <x v="1"/>
    <s v="ZALJO"/>
    <x v="77"/>
    <n v="196"/>
    <n v="99"/>
    <n v="9.1212121212121193"/>
    <n v="195"/>
    <n v="8.93333333333333"/>
    <n v="2"/>
    <n v="1.02564102564103E-2"/>
    <n v="95"/>
    <n v="2066.7944444444402"/>
    <n v="0.48469387755102"/>
    <n v="178"/>
    <n v="6.29213483146067"/>
    <n v="65"/>
    <n v="125.461538461538"/>
    <n v="1"/>
    <n v="307"/>
    <n v="0"/>
    <n v="0"/>
    <n v="1"/>
    <n v="11"/>
    <n v="120"/>
    <n v="394.125"/>
    <n v="75"/>
    <n v="255.4"/>
    <n v="0.38265306122449"/>
    <n v="7"/>
    <n v="104.857142857143"/>
    <n v="3.5714285714285698E-2"/>
    <n v="78"/>
    <n v="0.69642857142857095"/>
    <n v="23"/>
    <n v="0.20535714285714299"/>
    <n v="28"/>
    <n v="0.37333333333333302"/>
    <n v="9"/>
    <n v="0.12"/>
    <n v="3"/>
    <n v="1.53061224489796E-2"/>
    <n v="0"/>
    <n v="0"/>
    <n v="0"/>
    <n v="1"/>
    <n v="4"/>
    <n v="2.3214285714285698"/>
    <n v="84.430769230769286"/>
    <n v="0"/>
    <n v="0"/>
  </r>
  <r>
    <n v="2017"/>
    <x v="11"/>
    <x v="1"/>
    <s v="HUNRO"/>
    <x v="339"/>
    <n v="1"/>
    <n v="0"/>
    <n v="0"/>
    <n v="1"/>
    <n v="4"/>
    <n v="0"/>
    <n v="0"/>
    <n v="1"/>
    <n v="3972"/>
    <n v="1"/>
    <n v="1"/>
    <n v="1"/>
    <n v="0"/>
    <n v="0"/>
    <n v="0"/>
    <n v="0"/>
    <n v="0"/>
    <n v="0"/>
    <n v="0"/>
    <n v="0"/>
    <n v="0"/>
    <n v="0"/>
    <n v="1"/>
    <n v="23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1"/>
    <x v="1"/>
    <s v="PAPST2"/>
    <x v="295"/>
    <n v="22"/>
    <n v="10"/>
    <n v="8.9"/>
    <n v="22"/>
    <n v="6.8181818181818201"/>
    <n v="0"/>
    <n v="0"/>
    <n v="2"/>
    <n v="65.650000000000006"/>
    <n v="9.0909090909090898E-2"/>
    <n v="20"/>
    <n v="4.4000000000000004"/>
    <n v="9"/>
    <n v="134"/>
    <n v="2"/>
    <n v="152"/>
    <n v="2"/>
    <n v="55"/>
    <n v="4"/>
    <n v="86.25"/>
    <n v="14"/>
    <n v="354.857142857143"/>
    <n v="8"/>
    <n v="182.625"/>
    <n v="0.36363636363636398"/>
    <n v="0"/>
    <n v="0"/>
    <n v="0"/>
    <n v="10"/>
    <n v="0.71428571428571397"/>
    <n v="3"/>
    <n v="0.214285714285714"/>
    <n v="3"/>
    <n v="0.375"/>
    <n v="0"/>
    <n v="0"/>
    <n v="0"/>
    <n v="0"/>
    <n v="0"/>
    <n v="0"/>
    <n v="0"/>
    <n v="0"/>
    <n v="0"/>
    <n v="2"/>
    <n v="11"/>
    <n v="0"/>
    <n v="0"/>
  </r>
  <r>
    <n v="2017"/>
    <x v="11"/>
    <x v="1"/>
    <s v="PERPE1"/>
    <x v="341"/>
    <n v="276"/>
    <n v="117"/>
    <n v="7.18803418803419"/>
    <n v="276"/>
    <n v="6.2065217391304301"/>
    <n v="6"/>
    <n v="2.1739130434782601E-2"/>
    <n v="22"/>
    <n v="114.803921568627"/>
    <n v="7.9710144927536197E-2"/>
    <n v="248"/>
    <n v="6.9516129032258096"/>
    <n v="67"/>
    <n v="160.238805970149"/>
    <n v="2"/>
    <n v="100.5"/>
    <n v="2"/>
    <n v="71.5"/>
    <n v="125"/>
    <n v="125.752"/>
    <n v="117"/>
    <n v="317.169811320755"/>
    <n v="159"/>
    <n v="195.233766233766"/>
    <n v="0.55797101449275399"/>
    <n v="10"/>
    <n v="76.599999999999994"/>
    <n v="3.6231884057971002E-2"/>
    <n v="67"/>
    <n v="0.63207547169811296"/>
    <n v="19"/>
    <n v="0.179245283018868"/>
    <n v="49"/>
    <n v="0.31818181818181801"/>
    <n v="8"/>
    <n v="5.1948051948052E-2"/>
    <n v="0"/>
    <n v="0"/>
    <n v="0"/>
    <n v="0"/>
    <n v="0"/>
    <n v="0"/>
    <n v="4"/>
    <n v="2.2999999999999998"/>
    <n v="120.00000000000001"/>
    <n v="0"/>
    <n v="0"/>
  </r>
  <r>
    <n v="2017"/>
    <x v="11"/>
    <x v="1"/>
    <s v="ABREL"/>
    <x v="24"/>
    <n v="219"/>
    <n v="88"/>
    <n v="8.0795454545454604"/>
    <n v="218"/>
    <n v="6.0550458715596296"/>
    <n v="0"/>
    <n v="0"/>
    <n v="28"/>
    <n v="239.67307692307699"/>
    <n v="0.127853881278539"/>
    <n v="205"/>
    <n v="5.6097560975609797"/>
    <n v="63"/>
    <n v="133.58730158730199"/>
    <n v="1"/>
    <n v="78"/>
    <n v="1"/>
    <n v="742"/>
    <n v="4"/>
    <n v="78.5"/>
    <n v="108"/>
    <n v="368.54368932038801"/>
    <n v="111"/>
    <n v="170.58715596330299"/>
    <n v="0.49771689497716898"/>
    <n v="13"/>
    <n v="90.538461538461505"/>
    <n v="5.9360730593607303E-2"/>
    <n v="55"/>
    <n v="0.53398058252427205"/>
    <n v="28"/>
    <n v="0.27184466019417503"/>
    <n v="29"/>
    <n v="0.26605504587155998"/>
    <n v="9"/>
    <n v="8.2568807339449601E-2"/>
    <n v="2"/>
    <n v="9.1324200913242004E-3"/>
    <n v="0"/>
    <n v="0"/>
    <n v="0"/>
    <n v="0"/>
    <n v="0"/>
    <n v="2.4886363636363602"/>
    <n v="88.000000000000128"/>
    <n v="0"/>
    <n v="0"/>
  </r>
  <r>
    <n v="2017"/>
    <x v="11"/>
    <x v="1"/>
    <s v="CUPAI"/>
    <x v="375"/>
    <n v="34"/>
    <n v="14"/>
    <n v="7"/>
    <n v="34"/>
    <n v="4.7647058823529402"/>
    <n v="0"/>
    <n v="0"/>
    <n v="11"/>
    <n v="480.25"/>
    <n v="0.32352941176470601"/>
    <n v="31"/>
    <n v="7.4838709677419404"/>
    <n v="9"/>
    <n v="42.7777777777778"/>
    <n v="0"/>
    <n v="0"/>
    <n v="0"/>
    <n v="0"/>
    <n v="7"/>
    <n v="20.571428571428601"/>
    <n v="15"/>
    <n v="250.13333333333301"/>
    <n v="19"/>
    <n v="103.944444444444"/>
    <n v="0.52941176470588203"/>
    <n v="9"/>
    <n v="65.5555555555556"/>
    <n v="0.26470588235294101"/>
    <n v="8"/>
    <n v="0.53333333333333299"/>
    <n v="1"/>
    <n v="6.6666666666666693E-2"/>
    <n v="3"/>
    <n v="0.16666666666666699"/>
    <n v="0"/>
    <n v="0"/>
    <n v="0"/>
    <n v="0"/>
    <n v="0"/>
    <n v="0"/>
    <n v="0"/>
    <n v="0"/>
    <n v="0"/>
    <n v="1.7"/>
    <n v="20"/>
    <n v="0"/>
    <n v="0"/>
  </r>
  <r>
    <n v="2017"/>
    <x v="11"/>
    <x v="1"/>
    <s v="ROUMA"/>
    <x v="326"/>
    <n v="358"/>
    <n v="202"/>
    <n v="5.3762376237623801"/>
    <n v="357"/>
    <n v="5.7507002801120404"/>
    <n v="13"/>
    <n v="3.64145658263305E-2"/>
    <n v="69"/>
    <n v="1.69550173010381"/>
    <n v="0.19273743016759801"/>
    <n v="325"/>
    <n v="3.4492307692307702"/>
    <n v="64"/>
    <n v="74.546875"/>
    <n v="1"/>
    <n v="4"/>
    <n v="1"/>
    <n v="21"/>
    <n v="24"/>
    <n v="45"/>
    <n v="150"/>
    <n v="281.82191780821898"/>
    <n v="207"/>
    <n v="126.13235294117599"/>
    <n v="0.56983240223463705"/>
    <n v="31"/>
    <n v="57.741935483871003"/>
    <n v="8.6592178770949699E-2"/>
    <n v="77"/>
    <n v="0.52739726027397305"/>
    <n v="32"/>
    <n v="0.219178082191781"/>
    <n v="55"/>
    <n v="0.269607843137255"/>
    <n v="12"/>
    <n v="5.8823529411764698E-2"/>
    <n v="4"/>
    <n v="1.11731843575419E-2"/>
    <n v="1"/>
    <n v="2.7932960893854802E-3"/>
    <n v="0"/>
    <n v="1"/>
    <n v="2"/>
    <n v="3.1043478260869599"/>
    <n v="115.32212885154048"/>
    <n v="1"/>
    <n v="0"/>
  </r>
  <r>
    <n v="2017"/>
    <x v="11"/>
    <x v="1"/>
    <s v="DRELA"/>
    <x v="325"/>
    <n v="114"/>
    <n v="39"/>
    <n v="12.2564102564103"/>
    <n v="114"/>
    <n v="7.7894736842105301"/>
    <n v="0"/>
    <n v="0"/>
    <n v="32"/>
    <n v="26.578313253011999"/>
    <n v="0.28070175438596501"/>
    <n v="100"/>
    <n v="4.93"/>
    <n v="33"/>
    <n v="173.60606060606099"/>
    <n v="26"/>
    <n v="163.961538461538"/>
    <n v="24"/>
    <n v="59.2916666666667"/>
    <n v="52"/>
    <n v="143.75"/>
    <n v="56"/>
    <n v="490.38775510204101"/>
    <n v="58"/>
    <n v="209.19298245613999"/>
    <n v="0.5"/>
    <n v="1"/>
    <n v="36"/>
    <n v="8.7719298245613996E-3"/>
    <n v="26"/>
    <n v="0.530612244897959"/>
    <n v="11"/>
    <n v="0.22448979591836701"/>
    <n v="18"/>
    <n v="0.31578947368421101"/>
    <n v="3"/>
    <n v="5.2631578947368397E-2"/>
    <n v="1"/>
    <n v="8.7719298245613996E-3"/>
    <n v="1"/>
    <n v="8.7719298245613996E-3"/>
    <n v="0"/>
    <n v="0"/>
    <n v="3"/>
    <n v="1.9655172413793101"/>
    <n v="58.000000000000007"/>
    <n v="20"/>
    <n v="55.25"/>
  </r>
  <r>
    <n v="2017"/>
    <x v="11"/>
    <x v="0"/>
    <s v="No MD"/>
    <x v="336"/>
    <n v="25"/>
    <n v="0"/>
    <n v="0"/>
    <n v="3"/>
    <n v="4"/>
    <n v="0"/>
    <n v="0"/>
    <n v="24"/>
    <n v="-127"/>
    <n v="0.96"/>
    <n v="1"/>
    <n v="1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1.3333333333333299"/>
    <n v="18.750000000000046"/>
    <n v="0"/>
    <n v="0"/>
  </r>
  <r>
    <n v="2017"/>
    <x v="11"/>
    <x v="0"/>
    <s v=".DNK"/>
    <x v="56"/>
    <n v="5"/>
    <n v="1"/>
    <n v="2"/>
    <n v="1"/>
    <n v="3"/>
    <n v="0"/>
    <n v="0"/>
    <n v="4"/>
    <n v="1595.5"/>
    <n v="0.8"/>
    <n v="1"/>
    <n v="0"/>
    <n v="0"/>
    <n v="0"/>
    <n v="0"/>
    <n v="0"/>
    <n v="0"/>
    <n v="0"/>
    <n v="0"/>
    <n v="0"/>
    <n v="0"/>
    <n v="0"/>
    <n v="1"/>
    <n v="82"/>
    <n v="0.2"/>
    <n v="0"/>
    <n v="0"/>
    <n v="0"/>
    <n v="0"/>
    <n v="0"/>
    <n v="0"/>
    <n v="0"/>
    <n v="0"/>
    <n v="0"/>
    <n v="0"/>
    <n v="0"/>
    <n v="0"/>
    <n v="0"/>
    <n v="0"/>
    <n v="0"/>
    <n v="3"/>
    <n v="1"/>
    <n v="1"/>
    <n v="1"/>
    <n v="5"/>
    <n v="0"/>
    <n v="0"/>
  </r>
  <r>
    <n v="2017"/>
    <x v="11"/>
    <x v="0"/>
    <s v="EDDOC"/>
    <x v="337"/>
    <n v="7"/>
    <n v="0"/>
    <n v="0"/>
    <n v="3"/>
    <n v="20.6666666666667"/>
    <n v="0"/>
    <n v="0"/>
    <n v="7"/>
    <n v="1480"/>
    <n v="1"/>
    <n v="2"/>
    <n v="14.5"/>
    <n v="1"/>
    <n v="63"/>
    <n v="0"/>
    <n v="0"/>
    <n v="1"/>
    <n v="85"/>
    <n v="2"/>
    <n v="208.5"/>
    <n v="1"/>
    <n v="0"/>
    <n v="5"/>
    <n v="279.5"/>
    <n v="0.28571428571428598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1.5"/>
    <n v="4.666666666666667"/>
    <n v="0"/>
    <n v="0"/>
  </r>
  <r>
    <n v="2017"/>
    <x v="11"/>
    <x v="0"/>
    <s v="ROVH"/>
    <x v="21"/>
    <n v="136"/>
    <n v="51"/>
    <n v="7.4901960784313699"/>
    <n v="134"/>
    <n v="11.283582089552199"/>
    <n v="4"/>
    <n v="2.9850746268656699E-2"/>
    <n v="82"/>
    <n v="1965.3209876543201"/>
    <n v="0.60294117647058798"/>
    <n v="89"/>
    <n v="5.2134831460674196"/>
    <n v="38"/>
    <n v="75.552631578947398"/>
    <n v="57"/>
    <n v="169.052631578947"/>
    <n v="53"/>
    <n v="47.339622641509401"/>
    <n v="60"/>
    <n v="154.63333333333301"/>
    <n v="67"/>
    <n v="449.13636363636402"/>
    <n v="68"/>
    <n v="195.75"/>
    <n v="0.5"/>
    <n v="8"/>
    <n v="145.5"/>
    <n v="5.8823529411764698E-2"/>
    <n v="46"/>
    <n v="2.0909090909090899"/>
    <n v="21"/>
    <n v="0.95454545454545503"/>
    <n v="19"/>
    <n v="0.27941176470588203"/>
    <n v="6"/>
    <n v="8.8235294117647106E-2"/>
    <n v="0"/>
    <n v="0"/>
    <n v="0"/>
    <n v="0"/>
    <n v="0"/>
    <n v="1"/>
    <n v="0"/>
    <n v="1.5882352941176501"/>
    <n v="85.629629629629463"/>
    <n v="18"/>
    <n v="40.941176470588204"/>
  </r>
  <r>
    <n v="2017"/>
    <x v="11"/>
    <x v="0"/>
    <s v="SALG"/>
    <x v="17"/>
    <n v="194"/>
    <n v="184"/>
    <n v="2.4510869565217401"/>
    <n v="194"/>
    <n v="5.5618556701030899"/>
    <n v="6"/>
    <n v="3.09278350515464E-2"/>
    <n v="91"/>
    <n v="2244.0162162162201"/>
    <n v="0.469072164948454"/>
    <n v="164"/>
    <n v="7.4390243902439002"/>
    <n v="21"/>
    <n v="32.952380952380899"/>
    <n v="6"/>
    <n v="128.833333333333"/>
    <n v="2"/>
    <n v="21"/>
    <n v="82"/>
    <n v="68.975609756097597"/>
    <n v="8"/>
    <n v="180.875"/>
    <n v="186"/>
    <n v="84.421621621621597"/>
    <n v="0.95360824742268102"/>
    <n v="23"/>
    <n v="51.478260869565197"/>
    <n v="0.118556701030928"/>
    <n v="2"/>
    <n v="0.25"/>
    <n v="1"/>
    <n v="0.125"/>
    <n v="3"/>
    <n v="1.62162162162162E-2"/>
    <n v="4"/>
    <n v="2.1621621621621599E-2"/>
    <n v="5"/>
    <n v="2.57731958762887E-2"/>
    <n v="5"/>
    <n v="2.57731958762887E-2"/>
    <n v="0"/>
    <n v="0"/>
    <n v="0"/>
    <n v="2.1318681318681301"/>
    <n v="91.000000000000071"/>
    <n v="6"/>
    <n v="4.1666666666666696"/>
  </r>
  <r>
    <n v="2017"/>
    <x v="11"/>
    <x v="0"/>
    <s v="DAUL"/>
    <x v="15"/>
    <n v="295"/>
    <n v="166"/>
    <n v="3.6144578313253"/>
    <n v="295"/>
    <n v="4.6508474576271199"/>
    <n v="2"/>
    <n v="6.7796610169491497E-3"/>
    <n v="63"/>
    <n v="594.899613899614"/>
    <n v="0.21355932203389799"/>
    <n v="264"/>
    <n v="6.1022727272727302"/>
    <n v="30"/>
    <n v="33.8333333333333"/>
    <n v="19"/>
    <n v="122.368421052632"/>
    <n v="19"/>
    <n v="39"/>
    <n v="258"/>
    <n v="96.275193798449607"/>
    <n v="22"/>
    <n v="217.30769230769201"/>
    <n v="273"/>
    <n v="132.32841328413301"/>
    <n v="0.91864406779661001"/>
    <n v="53"/>
    <n v="101.150943396226"/>
    <n v="0.17966101694915301"/>
    <n v="4"/>
    <n v="0.30769230769230799"/>
    <n v="4"/>
    <n v="0.30769230769230799"/>
    <n v="4"/>
    <n v="1.4760147601476E-2"/>
    <n v="13"/>
    <n v="4.7970479704797099E-2"/>
    <n v="8"/>
    <n v="2.7118644067796599E-2"/>
    <n v="17"/>
    <n v="5.7627118644067797E-2"/>
    <n v="0"/>
    <n v="0"/>
    <n v="1"/>
    <n v="2.1071428571428599"/>
    <n v="139.99999999999983"/>
    <n v="9"/>
    <n v="4.8888888888888902"/>
  </r>
  <r>
    <n v="2017"/>
    <x v="11"/>
    <x v="0"/>
    <s v="FARI"/>
    <x v="32"/>
    <n v="280"/>
    <n v="254"/>
    <n v="11.956692913385799"/>
    <n v="280"/>
    <n v="14.1678571428571"/>
    <n v="16"/>
    <n v="5.7142857142857099E-2"/>
    <n v="22"/>
    <n v="431.00362318840598"/>
    <n v="7.8571428571428598E-2"/>
    <n v="190"/>
    <n v="3.0526315789473699"/>
    <n v="74"/>
    <n v="31.054054054054099"/>
    <n v="10"/>
    <n v="101.9"/>
    <n v="10"/>
    <n v="39.799999999999997"/>
    <n v="241"/>
    <n v="61.6680497925311"/>
    <n v="11"/>
    <n v="432.27272727272702"/>
    <n v="269"/>
    <n v="98.348314606741596"/>
    <n v="0.95357142857142896"/>
    <n v="157"/>
    <n v="77.662420382165607"/>
    <n v="0.56071428571428605"/>
    <n v="3"/>
    <n v="0.27272727272727298"/>
    <n v="1"/>
    <n v="9.0909090909090898E-2"/>
    <n v="31"/>
    <n v="0.116104868913858"/>
    <n v="11"/>
    <n v="4.11985018726592E-2"/>
    <n v="0"/>
    <n v="0"/>
    <n v="0"/>
    <n v="0"/>
    <n v="0"/>
    <n v="0"/>
    <n v="0"/>
    <n v="2.4347826086956501"/>
    <n v="115.0000000000001"/>
    <n v="10"/>
    <n v="23.5"/>
  </r>
  <r>
    <n v="2017"/>
    <x v="11"/>
    <x v="0"/>
    <s v="MEHT"/>
    <x v="46"/>
    <n v="81"/>
    <n v="58"/>
    <n v="10.034482758620699"/>
    <n v="81"/>
    <n v="10.851851851851899"/>
    <n v="2"/>
    <n v="2.4691358024691398E-2"/>
    <n v="23"/>
    <n v="1038.175"/>
    <n v="0.28395061728395099"/>
    <n v="70"/>
    <n v="2.4714285714285702"/>
    <n v="27"/>
    <n v="63.962962962962997"/>
    <n v="13"/>
    <n v="133.38461538461499"/>
    <n v="12"/>
    <n v="49.5833333333333"/>
    <n v="66"/>
    <n v="113.30303030303"/>
    <n v="13"/>
    <n v="273.38461538461502"/>
    <n v="68"/>
    <n v="158.51470588235301"/>
    <n v="0.83950617283950602"/>
    <n v="24"/>
    <n v="87.9166666666667"/>
    <n v="0.296296296296296"/>
    <n v="5"/>
    <n v="0.38461538461538503"/>
    <n v="4"/>
    <n v="0.30769230769230799"/>
    <n v="6"/>
    <n v="8.8235294117647106E-2"/>
    <n v="10"/>
    <n v="0.14705882352941199"/>
    <n v="0"/>
    <n v="0"/>
    <n v="0"/>
    <n v="0"/>
    <n v="0"/>
    <n v="0"/>
    <n v="1"/>
    <n v="2.0249999999999999"/>
    <n v="40"/>
    <n v="13"/>
    <n v="21"/>
  </r>
  <r>
    <n v="2017"/>
    <x v="11"/>
    <x v="0"/>
    <s v="BAZD"/>
    <x v="30"/>
    <n v="32"/>
    <n v="11"/>
    <n v="4.3636363636363598"/>
    <n v="32"/>
    <n v="6.65625"/>
    <n v="0"/>
    <n v="0"/>
    <n v="18"/>
    <n v="156.0625"/>
    <n v="0.5625"/>
    <n v="15"/>
    <n v="4.93333333333333"/>
    <n v="5"/>
    <n v="83.2"/>
    <n v="18"/>
    <n v="229.777777777778"/>
    <n v="17"/>
    <n v="32.352941176470601"/>
    <n v="9"/>
    <n v="214.888888888889"/>
    <n v="21"/>
    <n v="762.4"/>
    <n v="11"/>
    <n v="348.3"/>
    <n v="0.3125"/>
    <n v="2"/>
    <n v="255"/>
    <n v="6.25E-2"/>
    <n v="15"/>
    <n v="3"/>
    <n v="5"/>
    <n v="1"/>
    <n v="1"/>
    <n v="0.1"/>
    <n v="2"/>
    <n v="0.2"/>
    <n v="0"/>
    <n v="0"/>
    <n v="0"/>
    <n v="0"/>
    <n v="0"/>
    <n v="0"/>
    <n v="0"/>
    <n v="1.7777777777777799"/>
    <n v="17.999999999999979"/>
    <n v="4"/>
    <n v="6.25"/>
  </r>
  <r>
    <n v="2017"/>
    <x v="11"/>
    <x v="0"/>
    <s v="POLC"/>
    <x v="54"/>
    <n v="11"/>
    <n v="11"/>
    <n v="17"/>
    <n v="11"/>
    <n v="20.363636363636399"/>
    <n v="0"/>
    <n v="0"/>
    <n v="9"/>
    <n v="2445.6999999999998"/>
    <n v="0.81818181818181801"/>
    <n v="10"/>
    <n v="3.9"/>
    <n v="3"/>
    <n v="126"/>
    <n v="1"/>
    <n v="214"/>
    <n v="1"/>
    <n v="45"/>
    <n v="7"/>
    <n v="124.857142857143"/>
    <n v="4"/>
    <n v="812"/>
    <n v="7"/>
    <n v="227.57142857142901"/>
    <n v="0.63636363636363602"/>
    <n v="1"/>
    <n v="153"/>
    <n v="9.0909090909090898E-2"/>
    <n v="1"/>
    <n v="0.5"/>
    <n v="0"/>
    <n v="0"/>
    <n v="2"/>
    <n v="0.28571428571428598"/>
    <n v="1"/>
    <n v="0.14285714285714299"/>
    <n v="0"/>
    <n v="0"/>
    <n v="0"/>
    <n v="0"/>
    <n v="0"/>
    <n v="0"/>
    <n v="0"/>
    <n v="1.8333333333333299"/>
    <n v="6.0000000000000115"/>
    <n v="1"/>
    <n v="10"/>
  </r>
  <r>
    <n v="2017"/>
    <x v="11"/>
    <x v="0"/>
    <s v="AVEJ"/>
    <x v="23"/>
    <n v="144"/>
    <n v="71"/>
    <n v="9.3239436619718301"/>
    <n v="144"/>
    <n v="14.5833333333333"/>
    <n v="2"/>
    <n v="1.38888888888889E-2"/>
    <n v="68"/>
    <n v="259.03947368421098"/>
    <n v="0.47222222222222199"/>
    <n v="64"/>
    <n v="7.40625"/>
    <n v="20"/>
    <n v="68.900000000000006"/>
    <n v="76"/>
    <n v="108.73684210526299"/>
    <n v="73"/>
    <n v="30.986301369863"/>
    <n v="58"/>
    <n v="90.741379310344797"/>
    <n v="80"/>
    <n v="277.47058823529397"/>
    <n v="64"/>
    <n v="139.70491803278699"/>
    <n v="0.42361111111111099"/>
    <n v="11"/>
    <n v="58.454545454545503"/>
    <n v="7.6388888888888895E-2"/>
    <n v="51"/>
    <n v="3"/>
    <n v="26"/>
    <n v="1.52941176470588"/>
    <n v="16"/>
    <n v="0.26229508196721302"/>
    <n v="7"/>
    <n v="0.114754098360656"/>
    <n v="0"/>
    <n v="0"/>
    <n v="0"/>
    <n v="0"/>
    <n v="0"/>
    <n v="0"/>
    <n v="3"/>
    <n v="1.5157894736842099"/>
    <n v="95.000000000000043"/>
    <n v="16"/>
    <n v="10.266666666666699"/>
  </r>
  <r>
    <n v="2017"/>
    <x v="11"/>
    <x v="0"/>
    <s v="MARDA"/>
    <x v="31"/>
    <n v="94"/>
    <n v="65"/>
    <n v="8.4769230769230806"/>
    <n v="93"/>
    <n v="10.548387096774199"/>
    <n v="0"/>
    <n v="0"/>
    <n v="27"/>
    <n v="285.16901408450701"/>
    <n v="0.28723404255319201"/>
    <n v="65"/>
    <n v="9.7230769230769205"/>
    <n v="26"/>
    <n v="101.730769230769"/>
    <n v="38"/>
    <n v="146.789473684211"/>
    <n v="34"/>
    <n v="25.970588235294102"/>
    <n v="34"/>
    <n v="133.91176470588201"/>
    <n v="53"/>
    <n v="530.54838709677404"/>
    <n v="40"/>
    <n v="206.538461538462"/>
    <n v="0.41489361702127697"/>
    <n v="2"/>
    <n v="97.5"/>
    <n v="2.1276595744680899E-2"/>
    <n v="36"/>
    <n v="1.1612903225806499"/>
    <n v="22"/>
    <n v="0.70967741935483897"/>
    <n v="13"/>
    <n v="0.33333333333333298"/>
    <n v="4"/>
    <n v="0.102564102564103"/>
    <n v="0"/>
    <n v="0"/>
    <n v="0"/>
    <n v="0"/>
    <n v="1"/>
    <n v="0"/>
    <n v="0"/>
    <n v="1.38805970149254"/>
    <n v="67.720430107526752"/>
    <n v="21"/>
    <n v="28.714285714285701"/>
  </r>
  <r>
    <n v="2017"/>
    <x v="11"/>
    <x v="0"/>
    <s v="SUETIT"/>
    <x v="10"/>
    <n v="120"/>
    <n v="37"/>
    <n v="4.1621621621621596"/>
    <n v="118"/>
    <n v="7.0338983050847501"/>
    <n v="0"/>
    <n v="0"/>
    <n v="56"/>
    <n v="275.768115942029"/>
    <n v="0.46666666666666701"/>
    <n v="81"/>
    <n v="3"/>
    <n v="33"/>
    <n v="88.727272727272705"/>
    <n v="63"/>
    <n v="150.253968253968"/>
    <n v="60"/>
    <n v="48"/>
    <n v="48"/>
    <n v="151.75"/>
    <n v="67"/>
    <n v="440.64"/>
    <n v="53"/>
    <n v="197.787234042553"/>
    <n v="0.391666666666667"/>
    <n v="4"/>
    <n v="126.5"/>
    <n v="3.3333333333333298E-2"/>
    <n v="41"/>
    <n v="1.64"/>
    <n v="20"/>
    <n v="0.8"/>
    <n v="12"/>
    <n v="0.25531914893617003"/>
    <n v="6"/>
    <n v="0.12765957446808501"/>
    <n v="0"/>
    <n v="0"/>
    <n v="0"/>
    <n v="0"/>
    <n v="0"/>
    <n v="0"/>
    <n v="0"/>
    <n v="1.6438356164383601"/>
    <n v="72.999999999999829"/>
    <n v="22"/>
    <n v="22.727272727272702"/>
  </r>
  <r>
    <n v="2017"/>
    <x v="11"/>
    <x v="0"/>
    <s v="VASDIB"/>
    <x v="20"/>
    <n v="230"/>
    <n v="219"/>
    <n v="1.8949771689497701"/>
    <n v="230"/>
    <n v="4.6304347826086998"/>
    <n v="0"/>
    <n v="0"/>
    <n v="15"/>
    <n v="3.14418604651163"/>
    <n v="6.5217391304347797E-2"/>
    <n v="190"/>
    <n v="8.1526315789473696"/>
    <n v="28"/>
    <n v="36.321428571428598"/>
    <n v="14"/>
    <n v="138.57142857142901"/>
    <n v="10"/>
    <n v="4.7"/>
    <n v="206"/>
    <n v="73.655339805825193"/>
    <n v="14"/>
    <n v="206.555555555556"/>
    <n v="216"/>
    <n v="100.528037383178"/>
    <n v="0.93043478260869605"/>
    <n v="47"/>
    <n v="78.638297872340402"/>
    <n v="0.20434782608695701"/>
    <n v="6"/>
    <n v="0.66666666666666696"/>
    <n v="7"/>
    <n v="0.77777777777777801"/>
    <n v="2"/>
    <n v="9.3457943925233603E-3"/>
    <n v="6"/>
    <n v="2.80373831775701E-2"/>
    <n v="8"/>
    <n v="3.4782608695652202E-2"/>
    <n v="13"/>
    <n v="5.6521739130434803E-2"/>
    <n v="0"/>
    <n v="0"/>
    <n v="0"/>
    <n v="2.1904761904761898"/>
    <n v="105.00000000000003"/>
    <n v="0"/>
    <n v="0"/>
  </r>
  <r>
    <n v="2017"/>
    <x v="11"/>
    <x v="0"/>
    <s v="HERELI"/>
    <x v="289"/>
    <n v="185"/>
    <n v="142"/>
    <n v="2.9859154929577501"/>
    <n v="185"/>
    <n v="5.3297297297297304"/>
    <n v="4"/>
    <n v="2.1621621621621599E-2"/>
    <n v="14"/>
    <n v="439.93956043956001"/>
    <n v="7.5675675675675694E-2"/>
    <n v="149"/>
    <n v="4.28859060402685"/>
    <n v="49"/>
    <n v="26"/>
    <n v="3"/>
    <n v="110"/>
    <n v="3"/>
    <n v="28"/>
    <n v="175"/>
    <n v="62.514285714285698"/>
    <n v="4"/>
    <n v="422.25"/>
    <n v="181"/>
    <n v="82.011049723756898"/>
    <n v="0.97837837837837804"/>
    <n v="75"/>
    <n v="54.213333333333303"/>
    <n v="0.40540540540540498"/>
    <n v="3"/>
    <n v="0.75"/>
    <n v="0"/>
    <n v="0"/>
    <n v="7"/>
    <n v="3.8674033149171297E-2"/>
    <n v="9"/>
    <n v="4.9723756906077297E-2"/>
    <n v="0"/>
    <n v="0"/>
    <n v="1"/>
    <n v="5.40540540540541E-3"/>
    <n v="0"/>
    <n v="0"/>
    <n v="2"/>
    <n v="2.1022727272727302"/>
    <n v="87.999999999999872"/>
    <n v="3"/>
    <n v="7"/>
  </r>
  <r>
    <n v="2017"/>
    <x v="11"/>
    <x v="0"/>
    <s v="OROGRA"/>
    <x v="9"/>
    <n v="106"/>
    <n v="75"/>
    <n v="7.06666666666667"/>
    <n v="105"/>
    <n v="8.7904761904761894"/>
    <n v="2"/>
    <n v="1.9047619047619001E-2"/>
    <n v="13"/>
    <n v="494.39622641509402"/>
    <n v="0.122641509433962"/>
    <n v="94"/>
    <n v="2.4042553191489402"/>
    <n v="21"/>
    <n v="86.571428571428598"/>
    <n v="6"/>
    <n v="138.833333333333"/>
    <n v="5"/>
    <n v="18"/>
    <n v="95"/>
    <n v="128.51578947368401"/>
    <n v="8"/>
    <n v="509.875"/>
    <n v="97"/>
    <n v="151.29896907216499"/>
    <n v="0.91509433962264197"/>
    <n v="10"/>
    <n v="73.7"/>
    <n v="9.4339622641509399E-2"/>
    <n v="6"/>
    <n v="0.75"/>
    <n v="4"/>
    <n v="0.5"/>
    <n v="19"/>
    <n v="0.19587628865979401"/>
    <n v="15"/>
    <n v="0.15463917525773199"/>
    <n v="3"/>
    <n v="2.83018867924528E-2"/>
    <n v="4"/>
    <n v="3.77358490566038E-2"/>
    <n v="0"/>
    <n v="1"/>
    <n v="1"/>
    <n v="1.52173913043478"/>
    <n v="69.657142857142972"/>
    <n v="7"/>
    <n v="209.71428571428601"/>
  </r>
  <r>
    <n v="2017"/>
    <x v="11"/>
    <x v="0"/>
    <s v="HENALY"/>
    <x v="3"/>
    <n v="99"/>
    <n v="76"/>
    <n v="5.5263157894736796"/>
    <n v="99"/>
    <n v="7.2222222222222197"/>
    <n v="2"/>
    <n v="2.02020202020202E-2"/>
    <n v="31"/>
    <n v="999.494736842105"/>
    <n v="0.31313131313131298"/>
    <n v="92"/>
    <n v="6.1086956521739104"/>
    <n v="35"/>
    <n v="65.142857142857096"/>
    <n v="16"/>
    <n v="194.9375"/>
    <n v="15"/>
    <n v="37.866666666666703"/>
    <n v="78"/>
    <n v="109.42307692307701"/>
    <n v="17"/>
    <n v="431.70588235294099"/>
    <n v="82"/>
    <n v="141.46835443038"/>
    <n v="0.79797979797979801"/>
    <n v="22"/>
    <n v="81.318181818181799"/>
    <n v="0.22222222222222199"/>
    <n v="7"/>
    <n v="0.41176470588235298"/>
    <n v="7"/>
    <n v="0.41176470588235298"/>
    <n v="16"/>
    <n v="0.20253164556962"/>
    <n v="14"/>
    <n v="0.177215189873418"/>
    <n v="0"/>
    <n v="0"/>
    <n v="0"/>
    <n v="0"/>
    <n v="0"/>
    <n v="0"/>
    <n v="1"/>
    <n v="1.5967741935483899"/>
    <n v="61.999999999999893"/>
    <n v="16"/>
    <n v="24.6875"/>
  </r>
  <r>
    <n v="2017"/>
    <x v="11"/>
    <x v="0"/>
    <s v="MCCCAM"/>
    <x v="157"/>
    <n v="27"/>
    <n v="15"/>
    <n v="5.4666666666666703"/>
    <n v="26"/>
    <n v="9.0384615384615401"/>
    <n v="0"/>
    <n v="0"/>
    <n v="13"/>
    <n v="1052.76470588235"/>
    <n v="0.48148148148148101"/>
    <n v="13"/>
    <n v="9.1538461538461497"/>
    <n v="6"/>
    <n v="50.8333333333333"/>
    <n v="15"/>
    <n v="123.133333333333"/>
    <n v="16"/>
    <n v="85.5"/>
    <n v="10"/>
    <n v="211.3"/>
    <n v="16"/>
    <n v="673.16666666666697"/>
    <n v="10"/>
    <n v="239"/>
    <n v="0.37037037037037002"/>
    <n v="1"/>
    <n v="59"/>
    <n v="3.7037037037037E-2"/>
    <n v="11"/>
    <n v="1.8333333333333299"/>
    <n v="4"/>
    <n v="0.66666666666666696"/>
    <n v="8"/>
    <n v="0.8"/>
    <n v="1"/>
    <n v="0.1"/>
    <n v="0"/>
    <n v="0"/>
    <n v="0"/>
    <n v="0"/>
    <n v="1"/>
    <n v="0"/>
    <n v="1"/>
    <n v="1.2380952380952399"/>
    <n v="21.807692307692275"/>
    <n v="5"/>
    <n v="3"/>
  </r>
  <r>
    <n v="2017"/>
    <x v="11"/>
    <x v="0"/>
    <s v="XAVALB"/>
    <x v="26"/>
    <n v="110"/>
    <n v="41"/>
    <n v="4.9512195121951201"/>
    <n v="109"/>
    <n v="7.6146788990825698"/>
    <n v="2"/>
    <n v="1.8348623853211E-2"/>
    <n v="74"/>
    <n v="1167.68333333333"/>
    <n v="0.67272727272727295"/>
    <n v="56"/>
    <n v="4.28571428571429"/>
    <n v="24"/>
    <n v="70.5"/>
    <n v="63"/>
    <n v="145.968253968254"/>
    <n v="62"/>
    <n v="39.177419354838698"/>
    <n v="28"/>
    <n v="154.42857142857099"/>
    <n v="75"/>
    <n v="407.81481481481501"/>
    <n v="35"/>
    <n v="259.3125"/>
    <n v="0.29090909090909101"/>
    <n v="3"/>
    <n v="249"/>
    <n v="2.7272727272727299E-2"/>
    <n v="48"/>
    <n v="1.7777777777777799"/>
    <n v="23"/>
    <n v="0.85185185185185197"/>
    <n v="14"/>
    <n v="0.4375"/>
    <n v="4"/>
    <n v="0.125"/>
    <n v="1"/>
    <n v="9.0909090909090905E-3"/>
    <n v="0"/>
    <n v="0"/>
    <n v="0"/>
    <n v="0"/>
    <n v="0"/>
    <n v="1.5492957746478899"/>
    <n v="70.999999999999886"/>
    <n v="24"/>
    <n v="20.25"/>
  </r>
  <r>
    <n v="2017"/>
    <x v="11"/>
    <x v="0"/>
    <s v="KINKE"/>
    <x v="44"/>
    <n v="55"/>
    <n v="28"/>
    <n v="2.46428571428571"/>
    <n v="55"/>
    <n v="8.0363636363636406"/>
    <n v="0"/>
    <n v="0"/>
    <n v="24"/>
    <n v="596.19354838709705"/>
    <n v="0.43636363636363601"/>
    <n v="29"/>
    <n v="7.2758620689655196"/>
    <n v="10"/>
    <n v="102.1"/>
    <n v="34"/>
    <n v="153.67647058823499"/>
    <n v="31"/>
    <n v="42.580645161290299"/>
    <n v="17"/>
    <n v="147.64705882352899"/>
    <n v="36"/>
    <n v="500.09090909090901"/>
    <n v="19"/>
    <n v="177.894736842105"/>
    <n v="0.34545454545454501"/>
    <n v="0"/>
    <n v="0"/>
    <n v="0"/>
    <n v="21"/>
    <n v="1.9090909090909101"/>
    <n v="12"/>
    <n v="1.0909090909090899"/>
    <n v="4"/>
    <n v="0.21052631578947401"/>
    <n v="2"/>
    <n v="0.105263157894737"/>
    <n v="0"/>
    <n v="0"/>
    <n v="1"/>
    <n v="1.8181818181818198E-2"/>
    <n v="0"/>
    <n v="0"/>
    <n v="0"/>
    <n v="1.48648648648649"/>
    <n v="36.999999999999915"/>
    <n v="11"/>
    <n v="34.454545454545503"/>
  </r>
  <r>
    <n v="2017"/>
    <x v="11"/>
    <x v="0"/>
    <s v="KUTD"/>
    <x v="22"/>
    <n v="107"/>
    <n v="43"/>
    <n v="6.6744186046511604"/>
    <n v="107"/>
    <n v="9.9345794392523405"/>
    <n v="0"/>
    <n v="0"/>
    <n v="47"/>
    <n v="366.140625"/>
    <n v="0.43925233644859801"/>
    <n v="65"/>
    <n v="3.3692307692307701"/>
    <n v="28"/>
    <n v="120.25"/>
    <n v="65"/>
    <n v="161.33846153846201"/>
    <n v="61"/>
    <n v="58.0983606557377"/>
    <n v="38"/>
    <n v="170.552631578947"/>
    <n v="67"/>
    <n v="496.14814814814798"/>
    <n v="40"/>
    <n v="240.73684210526301"/>
    <n v="0.355140186915888"/>
    <n v="3"/>
    <n v="81.3333333333333"/>
    <n v="2.80373831775701E-2"/>
    <n v="43"/>
    <n v="1.5925925925925899"/>
    <n v="21"/>
    <n v="0.77777777777777801"/>
    <n v="13"/>
    <n v="0.34210526315789502"/>
    <n v="7"/>
    <n v="0.18421052631578899"/>
    <n v="0"/>
    <n v="0"/>
    <n v="0"/>
    <n v="0"/>
    <n v="0"/>
    <n v="0"/>
    <n v="2"/>
    <n v="1.5507246376811601"/>
    <n v="68.999999999999972"/>
    <n v="27"/>
    <n v="23.814814814814799"/>
  </r>
  <r>
    <n v="2017"/>
    <x v="11"/>
    <x v="0"/>
    <s v="PAVF"/>
    <x v="2"/>
    <n v="260"/>
    <n v="123"/>
    <n v="0.86991869918699205"/>
    <n v="258"/>
    <n v="2.9147286821705398"/>
    <n v="0"/>
    <n v="0"/>
    <n v="28"/>
    <n v="457.51181102362199"/>
    <n v="0.107692307692308"/>
    <n v="240"/>
    <n v="1.67916666666667"/>
    <n v="51"/>
    <n v="24.235294117647101"/>
    <n v="7"/>
    <n v="183.57142857142901"/>
    <n v="7"/>
    <n v="12.4285714285714"/>
    <n v="232"/>
    <n v="93.590517241379303"/>
    <n v="8"/>
    <n v="286.625"/>
    <n v="250"/>
    <n v="117.348"/>
    <n v="0.96153846153846201"/>
    <n v="18"/>
    <n v="73.1666666666667"/>
    <n v="6.9230769230769207E-2"/>
    <n v="4"/>
    <n v="0.5"/>
    <n v="3"/>
    <n v="0.375"/>
    <n v="12"/>
    <n v="4.8000000000000001E-2"/>
    <n v="11"/>
    <n v="4.3999999999999997E-2"/>
    <n v="11"/>
    <n v="4.2307692307692303E-2"/>
    <n v="12"/>
    <n v="4.6153846153846198E-2"/>
    <n v="2"/>
    <n v="0"/>
    <n v="8"/>
    <n v="1.73154362416107"/>
    <n v="150.15503875969026"/>
    <n v="8"/>
    <n v="0"/>
  </r>
  <r>
    <n v="2017"/>
    <x v="11"/>
    <x v="0"/>
    <s v="BREI"/>
    <x v="39"/>
    <n v="115"/>
    <n v="44"/>
    <n v="5.6818181818181799"/>
    <n v="113"/>
    <n v="6.6548672566371696"/>
    <n v="1"/>
    <n v="8.8495575221239006E-3"/>
    <n v="96"/>
    <n v="3382.0759493670898"/>
    <n v="0.83478260869565202"/>
    <n v="78"/>
    <n v="2.3846153846153801"/>
    <n v="30"/>
    <n v="110.033333333333"/>
    <n v="49"/>
    <n v="148.24489795918399"/>
    <n v="45"/>
    <n v="46.6666666666667"/>
    <n v="54"/>
    <n v="165.46296296296299"/>
    <n v="56"/>
    <n v="441.44"/>
    <n v="57"/>
    <n v="238.982142857143"/>
    <n v="0.48695652173913001"/>
    <n v="6"/>
    <n v="131.5"/>
    <n v="5.21739130434783E-2"/>
    <n v="31"/>
    <n v="1.24"/>
    <n v="23"/>
    <n v="0.92"/>
    <n v="16"/>
    <n v="0.28571428571428598"/>
    <n v="8"/>
    <n v="0.14285714285714299"/>
    <n v="0"/>
    <n v="0"/>
    <n v="0"/>
    <n v="0"/>
    <n v="2"/>
    <n v="0"/>
    <n v="0"/>
    <n v="1.6142857142857101"/>
    <n v="71.238938053097527"/>
    <n v="22"/>
    <n v="37.952380952380899"/>
  </r>
  <r>
    <n v="2017"/>
    <x v="11"/>
    <x v="0"/>
    <s v="DOUC"/>
    <x v="11"/>
    <n v="125"/>
    <n v="58"/>
    <n v="5.6206896551724101"/>
    <n v="123"/>
    <n v="7.8861788617886202"/>
    <n v="0"/>
    <n v="0"/>
    <n v="60"/>
    <n v="717.46249999999998"/>
    <n v="0.48"/>
    <n v="90"/>
    <n v="7.18888888888889"/>
    <n v="40"/>
    <n v="99.924999999999997"/>
    <n v="61"/>
    <n v="191.967213114754"/>
    <n v="56"/>
    <n v="47.125"/>
    <n v="46"/>
    <n v="189.41304347826099"/>
    <n v="74"/>
    <n v="393.777777777778"/>
    <n v="50"/>
    <n v="220.02040816326499"/>
    <n v="0.39200000000000002"/>
    <n v="2"/>
    <n v="134.5"/>
    <n v="1.6E-2"/>
    <n v="50"/>
    <n v="1.1111111111111101"/>
    <n v="29"/>
    <n v="0.64444444444444504"/>
    <n v="14"/>
    <n v="0.28571428571428598"/>
    <n v="12"/>
    <n v="0.24489795918367299"/>
    <n v="1"/>
    <n v="8.0000000000000002E-3"/>
    <n v="0"/>
    <n v="0"/>
    <n v="1"/>
    <n v="0"/>
    <n v="3"/>
    <n v="1.45882352941176"/>
    <n v="85.685483870968014"/>
    <n v="35"/>
    <n v="111.74285714285701"/>
  </r>
  <r>
    <n v="2017"/>
    <x v="11"/>
    <x v="0"/>
    <s v="AVIN"/>
    <x v="25"/>
    <n v="147"/>
    <n v="65"/>
    <n v="7.7846153846153801"/>
    <n v="147"/>
    <n v="9.4285714285714306"/>
    <n v="0"/>
    <n v="0"/>
    <n v="91"/>
    <n v="1592.2674418604699"/>
    <n v="0.61904761904761896"/>
    <n v="84"/>
    <n v="2.6071428571428599"/>
    <n v="27"/>
    <n v="113.07407407407401"/>
    <n v="77"/>
    <n v="156.857142857143"/>
    <n v="71"/>
    <n v="50.633802816901401"/>
    <n v="60"/>
    <n v="149.916666666667"/>
    <n v="85"/>
    <n v="462.538461538462"/>
    <n v="62"/>
    <n v="184.77049180327899"/>
    <n v="0.41496598639455801"/>
    <n v="10"/>
    <n v="168.7"/>
    <n v="6.8027210884353706E-2"/>
    <n v="44"/>
    <n v="1.6923076923076901"/>
    <n v="29"/>
    <n v="1.1153846153846201"/>
    <n v="16"/>
    <n v="0.26229508196721302"/>
    <n v="10"/>
    <n v="0.16393442622950799"/>
    <n v="0"/>
    <n v="0"/>
    <n v="0"/>
    <n v="0"/>
    <n v="0"/>
    <n v="0"/>
    <n v="3"/>
    <n v="1.75"/>
    <n v="84"/>
    <n v="26"/>
    <n v="32.384615384615401"/>
  </r>
  <r>
    <n v="2017"/>
    <x v="11"/>
    <x v="0"/>
    <s v="RAVH"/>
    <x v="14"/>
    <n v="37"/>
    <n v="12"/>
    <n v="4.4166666666666696"/>
    <n v="37"/>
    <n v="4.5405405405405403"/>
    <n v="2"/>
    <n v="5.4054054054054099E-2"/>
    <n v="26"/>
    <n v="2220.2413793103401"/>
    <n v="0.70270270270270296"/>
    <n v="29"/>
    <n v="10.1724137931034"/>
    <n v="6"/>
    <n v="29.6666666666667"/>
    <n v="13"/>
    <n v="223.69230769230799"/>
    <n v="12"/>
    <n v="34.25"/>
    <n v="18"/>
    <n v="202.055555555556"/>
    <n v="16"/>
    <n v="499.125"/>
    <n v="21"/>
    <n v="239.28571428571399"/>
    <n v="0.56756756756756799"/>
    <n v="1"/>
    <n v="86"/>
    <n v="2.7027027027027001E-2"/>
    <n v="10"/>
    <n v="1.25"/>
    <n v="6"/>
    <n v="0.75"/>
    <n v="9"/>
    <n v="0.42857142857142899"/>
    <n v="2"/>
    <n v="9.5238095238095205E-2"/>
    <n v="0"/>
    <n v="0"/>
    <n v="0"/>
    <n v="0"/>
    <n v="0"/>
    <n v="0"/>
    <n v="0"/>
    <n v="1.85"/>
    <n v="20"/>
    <n v="6"/>
    <n v="70.5"/>
  </r>
  <r>
    <n v="2017"/>
    <x v="11"/>
    <x v="0"/>
    <s v="MORANG"/>
    <x v="4"/>
    <n v="182"/>
    <n v="127"/>
    <n v="5.4724409448818898"/>
    <n v="180"/>
    <n v="8.5833333333333304"/>
    <n v="0"/>
    <n v="0"/>
    <n v="13"/>
    <n v="489.57386363636402"/>
    <n v="7.1428571428571397E-2"/>
    <n v="167"/>
    <n v="2.4850299401197602"/>
    <n v="72"/>
    <n v="74.8055555555556"/>
    <n v="31"/>
    <n v="164"/>
    <n v="29"/>
    <n v="33.689655172413801"/>
    <n v="132"/>
    <n v="156.45454545454501"/>
    <n v="38"/>
    <n v="459.32432432432398"/>
    <n v="142"/>
    <n v="188.77536231884099"/>
    <n v="0.75824175824175799"/>
    <n v="19"/>
    <n v="89.263157894736807"/>
    <n v="0.104395604395604"/>
    <n v="20"/>
    <n v="0.54054054054054101"/>
    <n v="17"/>
    <n v="0.45945945945945998"/>
    <n v="33"/>
    <n v="0.23913043478260901"/>
    <n v="49"/>
    <n v="0.35507246376811602"/>
    <n v="0"/>
    <n v="0"/>
    <n v="0"/>
    <n v="0"/>
    <n v="1"/>
    <n v="1"/>
    <n v="2"/>
    <n v="1.7307692307692299"/>
    <n v="105.15555555555561"/>
    <n v="30"/>
    <n v="18.172413793103399"/>
  </r>
  <r>
    <n v="2017"/>
    <x v="11"/>
    <x v="0"/>
    <s v="QUIN"/>
    <x v="1"/>
    <n v="115"/>
    <n v="92"/>
    <n v="7.2717391304347796"/>
    <n v="113"/>
    <n v="10.2477876106195"/>
    <n v="2"/>
    <n v="1.7699115044247801E-2"/>
    <n v="36"/>
    <n v="850.33333333333303"/>
    <n v="0.31304347826086998"/>
    <n v="104"/>
    <n v="2.6346153846153801"/>
    <n v="35"/>
    <n v="59.742857142857098"/>
    <n v="18"/>
    <n v="130"/>
    <n v="18"/>
    <n v="37.8333333333333"/>
    <n v="84"/>
    <n v="113.94047619047601"/>
    <n v="20"/>
    <n v="405.33333333333297"/>
    <n v="93"/>
    <n v="161.52173913043501"/>
    <n v="0.8"/>
    <n v="23"/>
    <n v="92.652173913043498"/>
    <n v="0.2"/>
    <n v="11"/>
    <n v="0.61111111111111105"/>
    <n v="7"/>
    <n v="0.38888888888888901"/>
    <n v="16"/>
    <n v="0.173913043478261"/>
    <n v="10"/>
    <n v="0.108695652173913"/>
    <n v="0"/>
    <n v="0"/>
    <n v="0"/>
    <n v="0"/>
    <n v="0"/>
    <n v="2"/>
    <n v="9"/>
    <n v="1.63768115942029"/>
    <n v="70.221238938053091"/>
    <n v="18"/>
    <n v="32.8888888888889"/>
  </r>
  <r>
    <n v="2017"/>
    <x v="11"/>
    <x v="0"/>
    <s v="MARMA1"/>
    <x v="435"/>
    <n v="45"/>
    <n v="25"/>
    <n v="4.4400000000000004"/>
    <n v="44"/>
    <n v="6.0681818181818201"/>
    <n v="0"/>
    <n v="0"/>
    <n v="4"/>
    <n v="839.40909090909099"/>
    <n v="8.8888888888888906E-2"/>
    <n v="42"/>
    <n v="4.2619047619047601"/>
    <n v="15"/>
    <n v="113.4"/>
    <n v="17"/>
    <n v="164.82352941176501"/>
    <n v="15"/>
    <n v="24.466666666666701"/>
    <n v="23"/>
    <n v="142.91304347826099"/>
    <n v="19"/>
    <n v="446.47368421052602"/>
    <n v="25"/>
    <n v="167.92"/>
    <n v="0.55555555555555602"/>
    <n v="2"/>
    <n v="54.5"/>
    <n v="4.4444444444444398E-2"/>
    <n v="9"/>
    <n v="0.47368421052631599"/>
    <n v="7"/>
    <n v="0.36842105263157898"/>
    <n v="6"/>
    <n v="0.24"/>
    <n v="5"/>
    <n v="0.2"/>
    <n v="0"/>
    <n v="0"/>
    <n v="0"/>
    <n v="0"/>
    <n v="1"/>
    <n v="0"/>
    <n v="2"/>
    <n v="1.1891891891891899"/>
    <n v="37.840909090909065"/>
    <n v="17"/>
    <n v="12.0588235294118"/>
  </r>
  <r>
    <n v="2017"/>
    <x v="11"/>
    <x v="0"/>
    <s v="MEDY"/>
    <x v="43"/>
    <n v="84"/>
    <n v="41"/>
    <n v="5.1951219512195097"/>
    <n v="83"/>
    <n v="5.1084337349397604"/>
    <n v="0"/>
    <n v="0"/>
    <n v="10"/>
    <n v="330.21333333333303"/>
    <n v="0.119047619047619"/>
    <n v="72"/>
    <n v="2.0833333333333299"/>
    <n v="7"/>
    <n v="37.714285714285701"/>
    <n v="7"/>
    <n v="163"/>
    <n v="7"/>
    <n v="10.285714285714301"/>
    <n v="72"/>
    <n v="102.847222222222"/>
    <n v="9"/>
    <n v="226.857142857143"/>
    <n v="74"/>
    <n v="125.459459459459"/>
    <n v="0.88095238095238104"/>
    <n v="4"/>
    <n v="105.25"/>
    <n v="4.7619047619047603E-2"/>
    <n v="1"/>
    <n v="0.14285714285714299"/>
    <n v="1"/>
    <n v="0.14285714285714299"/>
    <n v="3"/>
    <n v="4.0540540540540501E-2"/>
    <n v="8"/>
    <n v="0.108108108108108"/>
    <n v="4"/>
    <n v="4.7619047619047603E-2"/>
    <n v="9"/>
    <n v="0.107142857142857"/>
    <n v="1"/>
    <n v="0"/>
    <n v="0"/>
    <n v="1.45614035087719"/>
    <n v="57.686746987951928"/>
    <n v="5"/>
    <n v="6"/>
  </r>
  <r>
    <n v="2017"/>
    <x v="11"/>
    <x v="0"/>
    <s v="DALW"/>
    <x v="27"/>
    <n v="163"/>
    <n v="94"/>
    <n v="4.8617021276595702"/>
    <n v="161"/>
    <n v="7.4534161490683202"/>
    <n v="6"/>
    <n v="3.7267080745341602E-2"/>
    <n v="134"/>
    <n v="2955.32954545455"/>
    <n v="0.82208588957055195"/>
    <n v="107"/>
    <n v="8.2429906542056095"/>
    <n v="35"/>
    <n v="85.4"/>
    <n v="90"/>
    <n v="167.611111111111"/>
    <n v="88"/>
    <n v="44.045454545454497"/>
    <n v="52"/>
    <n v="161.42307692307699"/>
    <n v="103"/>
    <n v="485.38775510204101"/>
    <n v="59"/>
    <n v="247.20689655172399"/>
    <n v="0.35582822085889598"/>
    <n v="7"/>
    <n v="120.142857142857"/>
    <n v="4.2944785276073601E-2"/>
    <n v="62"/>
    <n v="1.2653061224489801"/>
    <n v="32"/>
    <n v="0.65306122448979598"/>
    <n v="13"/>
    <n v="0.22413793103448301"/>
    <n v="10"/>
    <n v="0.17241379310344801"/>
    <n v="0"/>
    <n v="0"/>
    <n v="0"/>
    <n v="0"/>
    <n v="1"/>
    <n v="0"/>
    <n v="0"/>
    <n v="1.6875"/>
    <n v="96.592592592592595"/>
    <n v="35"/>
    <n v="20.6"/>
  </r>
  <r>
    <n v="2017"/>
    <x v="11"/>
    <x v="0"/>
    <s v="MALRO"/>
    <x v="50"/>
    <n v="84"/>
    <n v="59"/>
    <n v="4.6101694915254203"/>
    <n v="83"/>
    <n v="6.7349397590361404"/>
    <n v="0"/>
    <n v="0"/>
    <n v="32"/>
    <n v="1293.7530864197499"/>
    <n v="0.38095238095238099"/>
    <n v="81"/>
    <n v="2.5802469135802499"/>
    <n v="21"/>
    <n v="116.761904761905"/>
    <n v="27"/>
    <n v="187.222222222222"/>
    <n v="27"/>
    <n v="50.8888888888889"/>
    <n v="46"/>
    <n v="164.434782608696"/>
    <n v="34"/>
    <n v="403.03333333333302"/>
    <n v="50"/>
    <n v="200.24"/>
    <n v="0.59523809523809501"/>
    <n v="4"/>
    <n v="147.75"/>
    <n v="4.7619047619047603E-2"/>
    <n v="22"/>
    <n v="0.73333333333333295"/>
    <n v="15"/>
    <n v="0.5"/>
    <n v="16"/>
    <n v="0.32"/>
    <n v="6"/>
    <n v="0.12"/>
    <n v="0"/>
    <n v="0"/>
    <n v="0"/>
    <n v="0"/>
    <n v="0"/>
    <n v="0"/>
    <n v="2"/>
    <n v="1.3770491803278699"/>
    <n v="60.99999999999995"/>
    <n v="25"/>
    <n v="91.88"/>
  </r>
  <r>
    <n v="2017"/>
    <x v="11"/>
    <x v="0"/>
    <s v="COPER"/>
    <x v="42"/>
    <n v="144"/>
    <n v="87"/>
    <n v="3.6091954022988499"/>
    <n v="143"/>
    <n v="5.9650349650349703"/>
    <n v="2"/>
    <n v="1.3986013986014E-2"/>
    <n v="44"/>
    <n v="963.90070921985796"/>
    <n v="0.30555555555555602"/>
    <n v="137"/>
    <n v="5.9562043795620401"/>
    <n v="40"/>
    <n v="84.4"/>
    <n v="44"/>
    <n v="132.59090909090901"/>
    <n v="43"/>
    <n v="40.441860465116299"/>
    <n v="93"/>
    <n v="154.935483870968"/>
    <n v="47"/>
    <n v="357.82222222222202"/>
    <n v="97"/>
    <n v="197.864583333333"/>
    <n v="0.66666666666666696"/>
    <n v="13"/>
    <n v="138"/>
    <n v="9.0277777777777804E-2"/>
    <n v="29"/>
    <n v="0.64444444444444504"/>
    <n v="10"/>
    <n v="0.22222222222222199"/>
    <n v="30"/>
    <n v="0.3125"/>
    <n v="12"/>
    <n v="0.125"/>
    <n v="1"/>
    <n v="6.9444444444444397E-3"/>
    <n v="0"/>
    <n v="0"/>
    <n v="0"/>
    <n v="0"/>
    <n v="5"/>
    <n v="1.3333333333333299"/>
    <n v="108.00000000000027"/>
    <n v="44"/>
    <n v="4.1363636363636402"/>
  </r>
  <r>
    <n v="2017"/>
    <x v="11"/>
    <x v="0"/>
    <s v="TARSA"/>
    <x v="48"/>
    <n v="106"/>
    <n v="67"/>
    <n v="5.85074626865672"/>
    <n v="105"/>
    <n v="6.5714285714285703"/>
    <n v="2"/>
    <n v="1.9047619047619001E-2"/>
    <n v="38"/>
    <n v="1302.88571428571"/>
    <n v="0.35849056603773599"/>
    <n v="92"/>
    <n v="2.9891304347826102"/>
    <n v="26"/>
    <n v="105.230769230769"/>
    <n v="32"/>
    <n v="124.8125"/>
    <n v="32"/>
    <n v="56.5625"/>
    <n v="65"/>
    <n v="113.446153846154"/>
    <n v="37"/>
    <n v="396.28571428571399"/>
    <n v="69"/>
    <n v="152.52173913043501"/>
    <n v="0.65094339622641495"/>
    <n v="3"/>
    <n v="152.666666666667"/>
    <n v="2.83018867924528E-2"/>
    <n v="26"/>
    <n v="0.74285714285714299"/>
    <n v="15"/>
    <n v="0.42857142857142899"/>
    <n v="12"/>
    <n v="0.173913043478261"/>
    <n v="12"/>
    <n v="0.173913043478261"/>
    <n v="5"/>
    <n v="4.71698113207547E-2"/>
    <n v="2"/>
    <n v="1.88679245283019E-2"/>
    <n v="0"/>
    <n v="0"/>
    <n v="1"/>
    <n v="1.325"/>
    <n v="80"/>
    <n v="32"/>
    <n v="36.84375"/>
  </r>
  <r>
    <n v="2017"/>
    <x v="11"/>
    <x v="0"/>
    <s v="PROJO"/>
    <x v="51"/>
    <n v="56"/>
    <n v="29"/>
    <n v="2.7931034482758599"/>
    <n v="55"/>
    <n v="6.47272727272727"/>
    <n v="0"/>
    <n v="0"/>
    <n v="8"/>
    <n v="767.35849056603797"/>
    <n v="0.14285714285714299"/>
    <n v="54"/>
    <n v="1.62962962962963"/>
    <n v="21"/>
    <n v="57.190476190476197"/>
    <n v="18"/>
    <n v="121.222222222222"/>
    <n v="16"/>
    <n v="47.125"/>
    <n v="36"/>
    <n v="126.166666666667"/>
    <n v="18"/>
    <n v="328.055555555556"/>
    <n v="38"/>
    <n v="152.47368421052599"/>
    <n v="0.67857142857142905"/>
    <n v="4"/>
    <n v="80.25"/>
    <n v="7.1428571428571397E-2"/>
    <n v="8"/>
    <n v="0.44444444444444398"/>
    <n v="6"/>
    <n v="0.33333333333333298"/>
    <n v="6"/>
    <n v="0.157894736842105"/>
    <n v="5"/>
    <n v="0.13157894736842099"/>
    <n v="0"/>
    <n v="0"/>
    <n v="0"/>
    <n v="0"/>
    <n v="0"/>
    <n v="0"/>
    <n v="2"/>
    <n v="1.6"/>
    <n v="35"/>
    <n v="17"/>
    <n v="17.470588235294102"/>
  </r>
  <r>
    <n v="2017"/>
    <x v="11"/>
    <x v="0"/>
    <s v="JENST"/>
    <x v="38"/>
    <n v="163"/>
    <n v="110"/>
    <n v="5.0090909090909097"/>
    <n v="163"/>
    <n v="6.5398773006135"/>
    <n v="6"/>
    <n v="3.6809815950920297E-2"/>
    <n v="22"/>
    <n v="585.80124223602502"/>
    <n v="0.13496932515337401"/>
    <n v="144"/>
    <n v="2.2361111111111098"/>
    <n v="70"/>
    <n v="78.599999999999994"/>
    <n v="62"/>
    <n v="188.85483870967701"/>
    <n v="62"/>
    <n v="49.209677419354797"/>
    <n v="95"/>
    <n v="150.46315789473701"/>
    <n v="67"/>
    <n v="492.50769230769203"/>
    <n v="96"/>
    <n v="201.947916666667"/>
    <n v="0.58895705521472397"/>
    <n v="12"/>
    <n v="117.666666666667"/>
    <n v="7.3619631901840496E-2"/>
    <n v="48"/>
    <n v="0.73846153846153895"/>
    <n v="32"/>
    <n v="0.492307692307692"/>
    <n v="21"/>
    <n v="0.21875"/>
    <n v="14"/>
    <n v="0.14583333333333301"/>
    <n v="0"/>
    <n v="0"/>
    <n v="0"/>
    <n v="0"/>
    <n v="0"/>
    <n v="0"/>
    <n v="3"/>
    <n v="1.3697478991596601"/>
    <n v="119.00000000000033"/>
    <n v="62"/>
    <n v="32.4838709677419"/>
  </r>
  <r>
    <n v="2017"/>
    <x v="11"/>
    <x v="0"/>
    <s v="PINAN"/>
    <x v="36"/>
    <n v="161"/>
    <n v="130"/>
    <n v="3.9923076923076901"/>
    <n v="160"/>
    <n v="8.9937500000000004"/>
    <n v="5"/>
    <n v="3.125E-2"/>
    <n v="5"/>
    <n v="286.97500000000002"/>
    <n v="3.1055900621118002E-2"/>
    <n v="150"/>
    <n v="2.6533333333333302"/>
    <n v="44"/>
    <n v="54.363636363636402"/>
    <n v="43"/>
    <n v="112.860465116279"/>
    <n v="41"/>
    <n v="29.121951219512201"/>
    <n v="113"/>
    <n v="112.371681415929"/>
    <n v="45"/>
    <n v="382.18181818181802"/>
    <n v="115"/>
    <n v="157.97345132743399"/>
    <n v="0.70186335403726696"/>
    <n v="12"/>
    <n v="79.1666666666667"/>
    <n v="7.4534161490683204E-2"/>
    <n v="26"/>
    <n v="0.59090909090909105"/>
    <n v="15"/>
    <n v="0.34090909090909099"/>
    <n v="36"/>
    <n v="0.31858407079646001"/>
    <n v="12"/>
    <n v="0.106194690265487"/>
    <n v="0"/>
    <n v="0"/>
    <n v="0"/>
    <n v="0"/>
    <n v="1"/>
    <n v="0"/>
    <n v="4"/>
    <n v="1.5094339622641499"/>
    <n v="106.66250000000007"/>
    <n v="43"/>
    <n v="10.116279069767399"/>
  </r>
  <r>
    <n v="2017"/>
    <x v="11"/>
    <x v="0"/>
    <s v="ANTPA"/>
    <x v="37"/>
    <n v="54"/>
    <n v="37"/>
    <n v="6.7567567567567597"/>
    <n v="54"/>
    <n v="9"/>
    <n v="0"/>
    <n v="0"/>
    <n v="13"/>
    <n v="240.044444444444"/>
    <n v="0.240740740740741"/>
    <n v="47"/>
    <n v="3.3404255319148901"/>
    <n v="19"/>
    <n v="39.315789473684198"/>
    <n v="19"/>
    <n v="136.947368421053"/>
    <n v="16"/>
    <n v="27.6875"/>
    <n v="26"/>
    <n v="128.30769230769201"/>
    <n v="26"/>
    <n v="396.84615384615398"/>
    <n v="28"/>
    <n v="165.82142857142901"/>
    <n v="0.51851851851851904"/>
    <n v="4"/>
    <n v="73.5"/>
    <n v="7.4074074074074098E-2"/>
    <n v="19"/>
    <n v="0.73076923076923095"/>
    <n v="10"/>
    <n v="0.38461538461538503"/>
    <n v="8"/>
    <n v="0.28571428571428598"/>
    <n v="5"/>
    <n v="0.17857142857142899"/>
    <n v="0"/>
    <n v="0"/>
    <n v="0"/>
    <n v="0"/>
    <n v="0"/>
    <n v="0"/>
    <n v="1"/>
    <n v="1.31707317073171"/>
    <n v="40.999999999999915"/>
    <n v="16"/>
    <n v="17.6875"/>
  </r>
  <r>
    <n v="2017"/>
    <x v="11"/>
    <x v="0"/>
    <s v="YATMO"/>
    <x v="41"/>
    <n v="106"/>
    <n v="66"/>
    <n v="4.3333333333333304"/>
    <n v="106"/>
    <n v="6.8301886792452802"/>
    <n v="2"/>
    <n v="1.88679245283019E-2"/>
    <n v="13"/>
    <n v="658.82178217821797"/>
    <n v="0.122641509433962"/>
    <n v="100"/>
    <n v="3.05"/>
    <n v="53"/>
    <n v="74.622641509434004"/>
    <n v="36"/>
    <n v="179.027777777778"/>
    <n v="35"/>
    <n v="33.085714285714303"/>
    <n v="69"/>
    <n v="138.34782608695701"/>
    <n v="37"/>
    <n v="419.37142857142902"/>
    <n v="69"/>
    <n v="168.24637681159399"/>
    <n v="0.65094339622641495"/>
    <n v="6"/>
    <n v="134.666666666667"/>
    <n v="5.6603773584905703E-2"/>
    <n v="21"/>
    <n v="0.6"/>
    <n v="16"/>
    <n v="0.45714285714285702"/>
    <n v="13"/>
    <n v="0.188405797101449"/>
    <n v="7"/>
    <n v="0.101449275362319"/>
    <n v="1"/>
    <n v="9.4339622641509396E-3"/>
    <n v="1"/>
    <n v="9.4339622641509396E-3"/>
    <n v="0"/>
    <n v="0"/>
    <n v="2"/>
    <n v="1.2926829268292701"/>
    <n v="81.999999999999886"/>
    <n v="33"/>
    <n v="39.272727272727302"/>
  </r>
  <r>
    <n v="2017"/>
    <x v="11"/>
    <x v="0"/>
    <s v="MARKE"/>
    <x v="53"/>
    <n v="50"/>
    <n v="42"/>
    <n v="5.9047619047619104"/>
    <n v="49"/>
    <n v="9.0408163265306101"/>
    <n v="0"/>
    <n v="0"/>
    <n v="4"/>
    <n v="502.48"/>
    <n v="0.08"/>
    <n v="42"/>
    <n v="2.9523809523809499"/>
    <n v="14"/>
    <n v="97.928571428571402"/>
    <n v="20"/>
    <n v="127.95"/>
    <n v="20"/>
    <n v="29.5"/>
    <n v="22"/>
    <n v="121.454545454545"/>
    <n v="25"/>
    <n v="368.24"/>
    <n v="25"/>
    <n v="170.44"/>
    <n v="0.5"/>
    <n v="5"/>
    <n v="122"/>
    <n v="0.1"/>
    <n v="15"/>
    <n v="0.6"/>
    <n v="10"/>
    <n v="0.4"/>
    <n v="6"/>
    <n v="0.24"/>
    <n v="2"/>
    <n v="0.08"/>
    <n v="0"/>
    <n v="0"/>
    <n v="0"/>
    <n v="0"/>
    <n v="0"/>
    <n v="0"/>
    <n v="1"/>
    <n v="1.5625"/>
    <n v="32"/>
    <n v="20"/>
    <n v="24.9"/>
  </r>
  <r>
    <n v="2017"/>
    <x v="11"/>
    <x v="0"/>
    <s v="SIRDA"/>
    <x v="47"/>
    <n v="87"/>
    <n v="71"/>
    <n v="6.8169014084506996"/>
    <n v="87"/>
    <n v="13.241379310344801"/>
    <n v="2"/>
    <n v="2.2988505747126398E-2"/>
    <n v="8"/>
    <n v="325.14117647058799"/>
    <n v="9.1954022988505704E-2"/>
    <n v="81"/>
    <n v="5.1728395061728403"/>
    <n v="19"/>
    <n v="110.842105263158"/>
    <n v="23"/>
    <n v="142.52173913043501"/>
    <n v="22"/>
    <n v="51.318181818181799"/>
    <n v="46"/>
    <n v="161.826086956522"/>
    <n v="32"/>
    <n v="417.35483870967698"/>
    <n v="55"/>
    <n v="223.636363636364"/>
    <n v="0.63218390804597702"/>
    <n v="6"/>
    <n v="232.333333333333"/>
    <n v="6.8965517241379296E-2"/>
    <n v="15"/>
    <n v="0.483870967741936"/>
    <n v="10"/>
    <n v="0.32258064516128998"/>
    <n v="9"/>
    <n v="0.163636363636364"/>
    <n v="7"/>
    <n v="0.12727272727272701"/>
    <n v="0"/>
    <n v="0"/>
    <n v="0"/>
    <n v="0"/>
    <n v="0"/>
    <n v="0"/>
    <n v="1"/>
    <n v="1.3181818181818199"/>
    <n v="65.999999999999915"/>
    <n v="23"/>
    <n v="11"/>
  </r>
  <r>
    <n v="2017"/>
    <x v="11"/>
    <x v="0"/>
    <s v="MEDA"/>
    <x v="45"/>
    <n v="48"/>
    <n v="25"/>
    <n v="1.8"/>
    <n v="48"/>
    <n v="3.4583333333333299"/>
    <n v="2"/>
    <n v="4.1666666666666699E-2"/>
    <n v="0"/>
    <n v="46.5625"/>
    <n v="0"/>
    <n v="46"/>
    <n v="4.9347826086956497"/>
    <n v="3"/>
    <n v="15.6666666666667"/>
    <n v="0"/>
    <n v="0"/>
    <n v="0"/>
    <n v="0"/>
    <n v="46"/>
    <n v="79.891304347826093"/>
    <n v="0"/>
    <n v="0"/>
    <n v="48"/>
    <n v="116.208333333333"/>
    <n v="1"/>
    <n v="8"/>
    <n v="78"/>
    <n v="0.16666666666666699"/>
    <n v="0"/>
    <n v="0"/>
    <n v="0"/>
    <n v="0"/>
    <n v="1"/>
    <n v="2.0833333333333301E-2"/>
    <n v="0"/>
    <n v="0"/>
    <n v="1"/>
    <n v="2.0833333333333301E-2"/>
    <n v="0"/>
    <n v="0"/>
    <n v="0"/>
    <n v="0"/>
    <n v="0"/>
    <n v="1.71428571428571"/>
    <n v="28.000000000000071"/>
    <n v="0"/>
    <n v="0"/>
  </r>
  <r>
    <n v="2017"/>
    <x v="11"/>
    <x v="0"/>
    <s v="KNAVI"/>
    <x v="35"/>
    <n v="53"/>
    <n v="40"/>
    <n v="4.75"/>
    <n v="53"/>
    <n v="7.2641509433962304"/>
    <n v="0"/>
    <n v="0"/>
    <n v="17"/>
    <n v="1105.4255319148899"/>
    <n v="0.320754716981132"/>
    <n v="48"/>
    <n v="4.8125"/>
    <n v="16"/>
    <n v="69.1875"/>
    <n v="12"/>
    <n v="137.083333333333"/>
    <n v="13"/>
    <n v="142.461538461538"/>
    <n v="30"/>
    <n v="162.96666666666701"/>
    <n v="16"/>
    <n v="366.066666666667"/>
    <n v="37"/>
    <n v="198.783783783784"/>
    <n v="0.69811320754716999"/>
    <n v="5"/>
    <n v="146.6"/>
    <n v="9.4339622641509399E-2"/>
    <n v="10"/>
    <n v="0.66666666666666696"/>
    <n v="6"/>
    <n v="0.4"/>
    <n v="11"/>
    <n v="0.29729729729729698"/>
    <n v="7"/>
    <n v="0.18918918918918901"/>
    <n v="2"/>
    <n v="3.77358490566038E-2"/>
    <n v="1"/>
    <n v="1.88679245283019E-2"/>
    <n v="0"/>
    <n v="0"/>
    <n v="0"/>
    <n v="1.51428571428571"/>
    <n v="35.000000000000099"/>
    <n v="13"/>
    <n v="132.69230769230799"/>
  </r>
  <r>
    <n v="2017"/>
    <x v="11"/>
    <x v="0"/>
    <s v="KONNI"/>
    <x v="49"/>
    <n v="125"/>
    <n v="90"/>
    <n v="3.9777777777777801"/>
    <n v="125"/>
    <n v="6.64"/>
    <n v="0"/>
    <n v="0"/>
    <n v="38"/>
    <n v="1339.3983739837399"/>
    <n v="0.30399999999999999"/>
    <n v="118"/>
    <n v="2.6610169491525402"/>
    <n v="43"/>
    <n v="103.023255813953"/>
    <n v="62"/>
    <n v="154.59677419354799"/>
    <n v="58"/>
    <n v="45.258620689655203"/>
    <n v="55"/>
    <n v="178.54545454545499"/>
    <n v="68"/>
    <n v="396"/>
    <n v="57"/>
    <n v="229.80701754386001"/>
    <n v="0.45600000000000002"/>
    <n v="4"/>
    <n v="129"/>
    <n v="3.2000000000000001E-2"/>
    <n v="40"/>
    <n v="0.634920634920635"/>
    <n v="26"/>
    <n v="0.41269841269841301"/>
    <n v="18"/>
    <n v="0.31578947368421101"/>
    <n v="11"/>
    <n v="0.19298245614035101"/>
    <n v="0"/>
    <n v="0"/>
    <n v="0"/>
    <n v="0"/>
    <n v="0"/>
    <n v="0"/>
    <n v="2"/>
    <n v="1.27551020408163"/>
    <n v="98.000000000000213"/>
    <n v="62"/>
    <n v="14.080645161290301"/>
  </r>
  <r>
    <n v="2017"/>
    <x v="11"/>
    <x v="0"/>
    <s v="ABREL"/>
    <x v="24"/>
    <n v="58"/>
    <n v="20"/>
    <n v="7.75"/>
    <n v="57"/>
    <n v="11"/>
    <n v="2"/>
    <n v="3.5087719298245598E-2"/>
    <n v="36"/>
    <n v="1060.8285714285701"/>
    <n v="0.62068965517241403"/>
    <n v="34"/>
    <n v="5.1470588235294104"/>
    <n v="11"/>
    <n v="57.727272727272698"/>
    <n v="24"/>
    <n v="139.916666666667"/>
    <n v="22"/>
    <n v="25.5"/>
    <n v="25"/>
    <n v="159.19999999999999"/>
    <n v="30"/>
    <n v="380.42857142857099"/>
    <n v="28"/>
    <n v="204.07142857142901"/>
    <n v="0.48275862068965503"/>
    <n v="6"/>
    <n v="129.666666666667"/>
    <n v="0.10344827586206901"/>
    <n v="18"/>
    <n v="2.5714285714285698"/>
    <n v="10"/>
    <n v="1.4285714285714299"/>
    <n v="11"/>
    <n v="0.39285714285714302"/>
    <n v="4"/>
    <n v="0.14285714285714299"/>
    <n v="0"/>
    <n v="0"/>
    <n v="0"/>
    <n v="0"/>
    <n v="0"/>
    <n v="0"/>
    <n v="1"/>
    <n v="1.70588235294118"/>
    <n v="33.999999999999929"/>
    <n v="6"/>
    <n v="39.799999999999997"/>
  </r>
  <r>
    <n v="2017"/>
    <x v="11"/>
    <x v="0"/>
    <s v="GOLA"/>
    <x v="19"/>
    <n v="126"/>
    <n v="54"/>
    <n v="4.2962962962963003"/>
    <n v="124"/>
    <n v="6.7983870967741904"/>
    <n v="2"/>
    <n v="1.6129032258064498E-2"/>
    <n v="47"/>
    <n v="101.97499999999999"/>
    <n v="0.37301587301587302"/>
    <n v="81"/>
    <n v="1.4567901234567899"/>
    <n v="28"/>
    <n v="53.714285714285701"/>
    <n v="69"/>
    <n v="131.768115942029"/>
    <n v="69"/>
    <n v="53.971014492753604"/>
    <n v="49"/>
    <n v="135.89795918367301"/>
    <n v="71"/>
    <n v="359.17142857142898"/>
    <n v="54"/>
    <n v="187.78"/>
    <n v="0.39682539682539703"/>
    <n v="7"/>
    <n v="100"/>
    <n v="5.5555555555555601E-2"/>
    <n v="44"/>
    <n v="1.25714285714286"/>
    <n v="20"/>
    <n v="0.57142857142857095"/>
    <n v="12"/>
    <n v="0.24"/>
    <n v="11"/>
    <n v="0.22"/>
    <n v="1"/>
    <n v="7.9365079365079395E-3"/>
    <n v="0"/>
    <n v="0"/>
    <n v="1"/>
    <n v="0"/>
    <n v="1"/>
    <n v="1.58227848101266"/>
    <n v="79.631999999999906"/>
    <n v="33"/>
    <n v="20.8787878787879"/>
  </r>
  <r>
    <n v="2017"/>
    <x v="11"/>
    <x v="0"/>
    <s v="MEDAN"/>
    <x v="236"/>
    <n v="1"/>
    <n v="1"/>
    <n v="4"/>
    <n v="1"/>
    <n v="6"/>
    <n v="0"/>
    <n v="0"/>
    <n v="0"/>
    <n v="39"/>
    <n v="0"/>
    <n v="1"/>
    <n v="1"/>
    <n v="1"/>
    <n v="7"/>
    <n v="0"/>
    <n v="0"/>
    <n v="0"/>
    <n v="0"/>
    <n v="1"/>
    <n v="96"/>
    <n v="0"/>
    <n v="0"/>
    <n v="1"/>
    <n v="114"/>
    <n v="1"/>
    <n v="1"/>
    <n v="114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1"/>
    <x v="0"/>
    <s v="SEDJ"/>
    <x v="7"/>
    <n v="156"/>
    <n v="71"/>
    <n v="6.2112676056338003"/>
    <n v="156"/>
    <n v="8.3269230769230802"/>
    <n v="2"/>
    <n v="1.2820512820512799E-2"/>
    <n v="59"/>
    <n v="190.18446601941699"/>
    <n v="0.37820512820512803"/>
    <n v="101"/>
    <n v="2.6435643564356401"/>
    <n v="39"/>
    <n v="89.769230769230802"/>
    <n v="73"/>
    <n v="125.671232876712"/>
    <n v="65"/>
    <n v="36.430769230769201"/>
    <n v="68"/>
    <n v="120.985294117647"/>
    <n v="82"/>
    <n v="365.0625"/>
    <n v="74"/>
    <n v="214.87142857142899"/>
    <n v="0.44871794871794901"/>
    <n v="11"/>
    <n v="134.45454545454501"/>
    <n v="7.0512820512820498E-2"/>
    <n v="48"/>
    <n v="1.5"/>
    <n v="24"/>
    <n v="0.75"/>
    <n v="19"/>
    <n v="0.27142857142857102"/>
    <n v="10"/>
    <n v="0.14285714285714299"/>
    <n v="0"/>
    <n v="0"/>
    <n v="0"/>
    <n v="0"/>
    <n v="0"/>
    <n v="0"/>
    <n v="0"/>
    <n v="1.59183673469388"/>
    <n v="97.999999999999844"/>
    <n v="25"/>
    <n v="20.4166666666667"/>
  </r>
  <r>
    <n v="2017"/>
    <x v="11"/>
    <x v="0"/>
    <s v="RIVRO"/>
    <x v="0"/>
    <n v="256"/>
    <n v="187"/>
    <n v="11.9144385026738"/>
    <n v="252"/>
    <n v="12.7936507936508"/>
    <n v="15"/>
    <n v="5.95238095238095E-2"/>
    <n v="53"/>
    <n v="484.03017241379303"/>
    <n v="0.20703125"/>
    <n v="226"/>
    <n v="6.6327433628318602"/>
    <n v="68"/>
    <n v="49.352941176470601"/>
    <n v="8"/>
    <n v="144.375"/>
    <n v="8"/>
    <n v="53.5"/>
    <n v="217"/>
    <n v="108.86175115207401"/>
    <n v="11"/>
    <n v="559"/>
    <n v="241"/>
    <n v="131.72803347280299"/>
    <n v="0.93359375"/>
    <n v="64"/>
    <n v="76.703125"/>
    <n v="0.25"/>
    <n v="7"/>
    <n v="0.63636363636363602"/>
    <n v="6"/>
    <n v="0.54545454545454497"/>
    <n v="43"/>
    <n v="0.17991631799163199"/>
    <n v="29"/>
    <n v="0.121338912133891"/>
    <n v="0"/>
    <n v="0"/>
    <n v="0"/>
    <n v="0"/>
    <n v="2"/>
    <n v="2"/>
    <n v="10"/>
    <n v="1.93846153846154"/>
    <n v="132.06349206349196"/>
    <n v="7"/>
    <n v="23.428571428571399"/>
  </r>
  <r>
    <n v="2017"/>
    <x v="11"/>
    <x v="0"/>
    <s v="CHARY"/>
    <x v="28"/>
    <n v="173"/>
    <n v="130"/>
    <n v="6.9846153846153802"/>
    <n v="172"/>
    <n v="8.1220930232558093"/>
    <n v="10"/>
    <n v="5.8139534883720902E-2"/>
    <n v="13"/>
    <n v="650.37426900584796"/>
    <n v="7.5144508670520194E-2"/>
    <n v="162"/>
    <n v="5.4444444444444402"/>
    <n v="46"/>
    <n v="37.2826086956522"/>
    <n v="19"/>
    <n v="155.57894736842101"/>
    <n v="19"/>
    <n v="74.210526315789494"/>
    <n v="138"/>
    <n v="92.471014492753596"/>
    <n v="21"/>
    <n v="416.66666666666703"/>
    <n v="151"/>
    <n v="126.450331125828"/>
    <n v="0.87283236994219704"/>
    <n v="50"/>
    <n v="74"/>
    <n v="0.28901734104046201"/>
    <n v="8"/>
    <n v="0.38095238095238099"/>
    <n v="7"/>
    <n v="0.33333333333333298"/>
    <n v="24"/>
    <n v="0.158940397350993"/>
    <n v="12"/>
    <n v="7.9470198675496706E-2"/>
    <n v="0"/>
    <n v="0"/>
    <n v="0"/>
    <n v="0"/>
    <n v="1"/>
    <n v="0"/>
    <n v="3"/>
    <n v="1.9545454545454499"/>
    <n v="88.511627906976955"/>
    <n v="19"/>
    <n v="13.6842105263158"/>
  </r>
  <r>
    <n v="2017"/>
    <x v="11"/>
    <x v="0"/>
    <s v="SLAM"/>
    <x v="228"/>
    <n v="79"/>
    <n v="34"/>
    <n v="4.1470588235294104"/>
    <n v="78"/>
    <n v="7.9102564102564097"/>
    <n v="4"/>
    <n v="5.1282051282051301E-2"/>
    <n v="27"/>
    <n v="126.490566037736"/>
    <n v="0.341772151898734"/>
    <n v="58"/>
    <n v="3.8620689655172402"/>
    <n v="21"/>
    <n v="122.19047619047601"/>
    <n v="35"/>
    <n v="163.457142857143"/>
    <n v="33"/>
    <n v="36.7575757575758"/>
    <n v="36"/>
    <n v="144.638888888889"/>
    <n v="38"/>
    <n v="376"/>
    <n v="40"/>
    <n v="195.67567567567599"/>
    <n v="0.468354430379747"/>
    <n v="5"/>
    <n v="136"/>
    <n v="6.3291139240506306E-2"/>
    <n v="21"/>
    <n v="1.23529411764706"/>
    <n v="9"/>
    <n v="0.52941176470588203"/>
    <n v="15"/>
    <n v="0.40540540540540498"/>
    <n v="1"/>
    <n v="2.7027027027027001E-2"/>
    <n v="0"/>
    <n v="0"/>
    <n v="0"/>
    <n v="0"/>
    <n v="1"/>
    <n v="0"/>
    <n v="0"/>
    <n v="1.625"/>
    <n v="48.615384615384613"/>
    <n v="15"/>
    <n v="23.266666666666701"/>
  </r>
  <r>
    <n v="2017"/>
    <x v="11"/>
    <x v="0"/>
    <s v="SLAV"/>
    <x v="229"/>
    <n v="63"/>
    <n v="10"/>
    <n v="6.4"/>
    <n v="63"/>
    <n v="7.7936507936507899"/>
    <n v="0"/>
    <n v="0"/>
    <n v="41"/>
    <n v="54.318181818181799"/>
    <n v="0.65079365079365104"/>
    <n v="31"/>
    <n v="4.8709677419354804"/>
    <n v="9"/>
    <n v="61.7777777777778"/>
    <n v="34"/>
    <n v="151.470588235294"/>
    <n v="30"/>
    <n v="34.733333333333299"/>
    <n v="19"/>
    <n v="155"/>
    <n v="41"/>
    <n v="279"/>
    <n v="22"/>
    <n v="248.11764705882399"/>
    <n v="0.26984126984126999"/>
    <n v="0"/>
    <n v="0"/>
    <n v="0"/>
    <n v="24"/>
    <n v="4.8"/>
    <n v="18"/>
    <n v="3.6"/>
    <n v="7"/>
    <n v="0.41176470588235298"/>
    <n v="4"/>
    <n v="0.23529411764705899"/>
    <n v="0"/>
    <n v="0"/>
    <n v="0"/>
    <n v="0"/>
    <n v="0"/>
    <n v="0"/>
    <n v="1"/>
    <n v="1.575"/>
    <n v="40"/>
    <n v="3"/>
    <n v="15"/>
  </r>
  <r>
    <n v="2017"/>
    <x v="11"/>
    <x v="0"/>
    <s v="VALDA"/>
    <x v="355"/>
    <n v="54"/>
    <n v="34"/>
    <n v="6.8529411764705896"/>
    <n v="54"/>
    <n v="7.6481481481481497"/>
    <n v="0"/>
    <n v="0"/>
    <n v="13"/>
    <n v="362.444444444444"/>
    <n v="0.240740740740741"/>
    <n v="51"/>
    <n v="3.3333333333333299"/>
    <n v="22"/>
    <n v="73.090909090909093"/>
    <n v="14"/>
    <n v="153.92857142857099"/>
    <n v="14"/>
    <n v="33.714285714285701"/>
    <n v="39"/>
    <n v="170.17948717948701"/>
    <n v="15"/>
    <n v="461.46666666666698"/>
    <n v="39"/>
    <n v="212.61538461538501"/>
    <n v="0.72222222222222199"/>
    <n v="6"/>
    <n v="195.333333333333"/>
    <n v="0.11111111111111099"/>
    <n v="7"/>
    <n v="0.46666666666666701"/>
    <n v="5"/>
    <n v="0.33333333333333298"/>
    <n v="12"/>
    <n v="0.30769230769230799"/>
    <n v="7"/>
    <n v="0.17948717948717999"/>
    <n v="0"/>
    <n v="0"/>
    <n v="0"/>
    <n v="0"/>
    <n v="0"/>
    <n v="0"/>
    <n v="1"/>
    <n v="1.2558139534883701"/>
    <n v="43.000000000000071"/>
    <n v="12"/>
    <n v="0"/>
  </r>
  <r>
    <n v="2017"/>
    <x v="11"/>
    <x v="0"/>
    <s v="ATARA"/>
    <x v="356"/>
    <n v="56"/>
    <n v="46"/>
    <n v="3.0869565217391299"/>
    <n v="56"/>
    <n v="7.5535714285714297"/>
    <n v="0"/>
    <n v="0"/>
    <n v="9"/>
    <n v="469.55769230769198"/>
    <n v="0.160714285714286"/>
    <n v="51"/>
    <n v="3.2156862745098"/>
    <n v="24"/>
    <n v="41.4166666666667"/>
    <n v="16"/>
    <n v="121.9375"/>
    <n v="15"/>
    <n v="43.4"/>
    <n v="33"/>
    <n v="119.666666666667"/>
    <n v="17"/>
    <n v="405.86666666666702"/>
    <n v="39"/>
    <n v="174.230769230769"/>
    <n v="0.69642857142857095"/>
    <n v="4"/>
    <n v="149"/>
    <n v="7.1428571428571397E-2"/>
    <n v="11"/>
    <n v="0.73333333333333295"/>
    <n v="6"/>
    <n v="0.4"/>
    <n v="10"/>
    <n v="0.256410256410256"/>
    <n v="4"/>
    <n v="0.102564102564103"/>
    <n v="0"/>
    <n v="0"/>
    <n v="0"/>
    <n v="0"/>
    <n v="0"/>
    <n v="0"/>
    <n v="4"/>
    <n v="1.24444444444444"/>
    <n v="45.000000000000156"/>
    <n v="18"/>
    <n v="23.5"/>
  </r>
  <r>
    <n v="2017"/>
    <x v="11"/>
    <x v="0"/>
    <s v="NAPAN"/>
    <x v="357"/>
    <n v="98"/>
    <n v="72"/>
    <n v="2.5138888888888902"/>
    <n v="98"/>
    <n v="6.6530612244898002"/>
    <n v="0"/>
    <n v="0"/>
    <n v="9"/>
    <n v="331.052631578947"/>
    <n v="9.1836734693877597E-2"/>
    <n v="93"/>
    <n v="5.3333333333333304"/>
    <n v="46"/>
    <n v="65.456521739130395"/>
    <n v="27"/>
    <n v="181.555555555556"/>
    <n v="28"/>
    <n v="43.892857142857103"/>
    <n v="65"/>
    <n v="150.12307692307701"/>
    <n v="30"/>
    <n v="462.17241379310298"/>
    <n v="68"/>
    <n v="180.26865671641801"/>
    <n v="0.68367346938775497"/>
    <n v="10"/>
    <n v="116.3"/>
    <n v="0.102040816326531"/>
    <n v="20"/>
    <n v="0.68965517241379304"/>
    <n v="13"/>
    <n v="0.44827586206896602"/>
    <n v="18"/>
    <n v="0.26865671641791"/>
    <n v="12"/>
    <n v="0.17910447761194001"/>
    <n v="0"/>
    <n v="0"/>
    <n v="0"/>
    <n v="0"/>
    <n v="0"/>
    <n v="0"/>
    <n v="2"/>
    <n v="1.27272727272727"/>
    <n v="77.000000000000156"/>
    <n v="30"/>
    <n v="4.3928571428571397"/>
  </r>
  <r>
    <n v="2017"/>
    <x v="11"/>
    <x v="0"/>
    <s v="GUZKA"/>
    <x v="358"/>
    <n v="33"/>
    <n v="25"/>
    <n v="5.04"/>
    <n v="33"/>
    <n v="7.51515151515152"/>
    <n v="0"/>
    <n v="0"/>
    <n v="7"/>
    <n v="25"/>
    <n v="0.21212121212121199"/>
    <n v="33"/>
    <n v="8.6060606060606109"/>
    <n v="6"/>
    <n v="59.3333333333333"/>
    <n v="6"/>
    <n v="153"/>
    <n v="6"/>
    <n v="26.5"/>
    <n v="18"/>
    <n v="146.555555555556"/>
    <n v="10"/>
    <n v="566"/>
    <n v="23"/>
    <n v="200.695652173913"/>
    <n v="0.69696969696969702"/>
    <n v="2"/>
    <n v="144"/>
    <n v="6.0606060606060601E-2"/>
    <n v="2"/>
    <n v="0.22222222222222199"/>
    <n v="2"/>
    <n v="0.22222222222222199"/>
    <n v="3"/>
    <n v="0.13043478260869601"/>
    <n v="4"/>
    <n v="0.173913043478261"/>
    <n v="0"/>
    <n v="0"/>
    <n v="0"/>
    <n v="0"/>
    <n v="0"/>
    <n v="0"/>
    <n v="0"/>
    <n v="1.4347826086956501"/>
    <n v="23.000000000000032"/>
    <n v="6"/>
    <n v="11.8333333333333"/>
  </r>
  <r>
    <n v="2017"/>
    <x v="11"/>
    <x v="0"/>
    <s v="BARSP"/>
    <x v="359"/>
    <n v="118"/>
    <n v="68"/>
    <n v="3.1323529411764701"/>
    <n v="118"/>
    <n v="3.9661016949152499"/>
    <n v="3"/>
    <n v="2.5423728813559299E-2"/>
    <n v="23"/>
    <n v="776.19130434782596"/>
    <n v="0.194915254237288"/>
    <n v="109"/>
    <n v="2.6055045871559601"/>
    <n v="17"/>
    <n v="23.470588235294102"/>
    <n v="2"/>
    <n v="247"/>
    <n v="2"/>
    <n v="13.5"/>
    <n v="101"/>
    <n v="101.20792079207899"/>
    <n v="5"/>
    <n v="344.2"/>
    <n v="113"/>
    <n v="116.902654867257"/>
    <n v="0.95762711864406802"/>
    <n v="17"/>
    <n v="86.882352941176507"/>
    <n v="0.14406779661017"/>
    <n v="3"/>
    <n v="0.6"/>
    <n v="1"/>
    <n v="0.2"/>
    <n v="5"/>
    <n v="4.4247787610619503E-2"/>
    <n v="5"/>
    <n v="4.4247787610619503E-2"/>
    <n v="4"/>
    <n v="3.3898305084745797E-2"/>
    <n v="6"/>
    <n v="5.0847457627118599E-2"/>
    <n v="0"/>
    <n v="0"/>
    <n v="0"/>
    <n v="1.3882352941176499"/>
    <n v="84.999999999999829"/>
    <n v="2"/>
    <n v="0.5"/>
  </r>
  <r>
    <n v="2017"/>
    <x v="11"/>
    <x v="0"/>
    <s v="HAGCO"/>
    <x v="360"/>
    <n v="32"/>
    <n v="24"/>
    <n v="6.125"/>
    <n v="32"/>
    <n v="11.28125"/>
    <n v="0"/>
    <n v="0"/>
    <n v="8"/>
    <n v="693.15625"/>
    <n v="0.25"/>
    <n v="29"/>
    <n v="4.1034482758620703"/>
    <n v="9"/>
    <n v="77.4444444444444"/>
    <n v="9"/>
    <n v="166.666666666667"/>
    <n v="9"/>
    <n v="48.1111111111111"/>
    <n v="23"/>
    <n v="145"/>
    <n v="9"/>
    <n v="486"/>
    <n v="23"/>
    <n v="191.95652173913001"/>
    <n v="0.71875"/>
    <n v="4"/>
    <n v="105.5"/>
    <n v="0.125"/>
    <n v="6"/>
    <n v="0.66666666666666696"/>
    <n v="6"/>
    <n v="0.66666666666666696"/>
    <n v="7"/>
    <n v="0.30434782608695699"/>
    <n v="4"/>
    <n v="0.173913043478261"/>
    <n v="0"/>
    <n v="0"/>
    <n v="0"/>
    <n v="0"/>
    <n v="0"/>
    <n v="0"/>
    <n v="0"/>
    <n v="1.2307692307692299"/>
    <n v="26.000000000000018"/>
    <n v="9"/>
    <n v="20.4444444444444"/>
  </r>
  <r>
    <n v="2017"/>
    <x v="11"/>
    <x v="0"/>
    <s v="DICSA"/>
    <x v="361"/>
    <n v="84"/>
    <n v="50"/>
    <n v="3.3"/>
    <n v="82"/>
    <n v="4.6951219512195097"/>
    <n v="0"/>
    <n v="0"/>
    <n v="23"/>
    <n v="1338.46987951807"/>
    <n v="0.273809523809524"/>
    <n v="80"/>
    <n v="3.875"/>
    <n v="29"/>
    <n v="74.103448275862107"/>
    <n v="21"/>
    <n v="149.333333333333"/>
    <n v="20"/>
    <n v="27.15"/>
    <n v="57"/>
    <n v="135.17543859649101"/>
    <n v="21"/>
    <n v="487.90476190476198"/>
    <n v="61"/>
    <n v="167.95081967213099"/>
    <n v="0.72619047619047605"/>
    <n v="5"/>
    <n v="75.8"/>
    <n v="5.95238095238095E-2"/>
    <n v="16"/>
    <n v="0.76190476190476197"/>
    <n v="4"/>
    <n v="0.19047619047618999"/>
    <n v="16"/>
    <n v="0.26229508196721302"/>
    <n v="8"/>
    <n v="0.13114754098360701"/>
    <n v="0"/>
    <n v="0"/>
    <n v="1"/>
    <n v="1.1904761904761901E-2"/>
    <n v="0"/>
    <n v="2"/>
    <n v="3"/>
    <n v="1.24242424242424"/>
    <n v="67.609756097561103"/>
    <n v="21"/>
    <n v="0"/>
  </r>
  <r>
    <n v="2017"/>
    <x v="11"/>
    <x v="0"/>
    <s v="HAAAM"/>
    <x v="362"/>
    <n v="60"/>
    <n v="45"/>
    <n v="2.8222222222222202"/>
    <n v="60"/>
    <n v="6.1166666666666698"/>
    <n v="0"/>
    <n v="0"/>
    <n v="30"/>
    <n v="1086.2553191489401"/>
    <n v="0.5"/>
    <n v="57"/>
    <n v="1.6491228070175401"/>
    <n v="24"/>
    <n v="72.0833333333333"/>
    <n v="13"/>
    <n v="133.461538461538"/>
    <n v="13"/>
    <n v="55.230769230769198"/>
    <n v="42"/>
    <n v="140.97619047619"/>
    <n v="15"/>
    <n v="346.53333333333302"/>
    <n v="45"/>
    <n v="191.13333333333301"/>
    <n v="0.75"/>
    <n v="5"/>
    <n v="149.6"/>
    <n v="8.3333333333333301E-2"/>
    <n v="7"/>
    <n v="0.46666666666666701"/>
    <n v="5"/>
    <n v="0.33333333333333298"/>
    <n v="14"/>
    <n v="0.31111111111111101"/>
    <n v="7"/>
    <n v="0.155555555555556"/>
    <n v="0"/>
    <n v="0"/>
    <n v="0"/>
    <n v="0"/>
    <n v="0"/>
    <n v="0"/>
    <n v="0"/>
    <n v="1.27659574468085"/>
    <n v="47.000000000000036"/>
    <n v="13"/>
    <n v="23.909090909090899"/>
  </r>
  <r>
    <n v="2017"/>
    <x v="11"/>
    <x v="0"/>
    <s v="GEONI"/>
    <x v="364"/>
    <n v="79"/>
    <n v="52"/>
    <n v="4.5192307692307701"/>
    <n v="79"/>
    <n v="6.18987341772152"/>
    <n v="4"/>
    <n v="5.0632911392405097E-2"/>
    <n v="28"/>
    <n v="893.29166666666697"/>
    <n v="0.354430379746835"/>
    <n v="72"/>
    <n v="6.6944444444444402"/>
    <n v="28"/>
    <n v="60.857142857142897"/>
    <n v="15"/>
    <n v="155.066666666667"/>
    <n v="13"/>
    <n v="83.769230769230802"/>
    <n v="43"/>
    <n v="111.348837209302"/>
    <n v="20"/>
    <n v="494.15789473684202"/>
    <n v="59"/>
    <n v="174.86206896551701"/>
    <n v="0.734177215189874"/>
    <n v="8"/>
    <n v="109.5"/>
    <n v="0.10126582278481"/>
    <n v="7"/>
    <n v="0.36842105263157898"/>
    <n v="8"/>
    <n v="0.42105263157894701"/>
    <n v="10"/>
    <n v="0.17241379310344801"/>
    <n v="3"/>
    <n v="5.1724137931034503E-2"/>
    <n v="0"/>
    <n v="0"/>
    <n v="0"/>
    <n v="0"/>
    <n v="0"/>
    <n v="0"/>
    <n v="1"/>
    <n v="1.31666666666667"/>
    <n v="59.999999999999851"/>
    <n v="10"/>
    <n v="23.8"/>
  </r>
  <r>
    <n v="2017"/>
    <x v="11"/>
    <x v="0"/>
    <s v="NUEJA"/>
    <x v="365"/>
    <n v="58"/>
    <n v="33"/>
    <n v="3.6666666666666701"/>
    <n v="57"/>
    <n v="6"/>
    <n v="0"/>
    <n v="0"/>
    <n v="16"/>
    <n v="801.32142857142901"/>
    <n v="0.27586206896551702"/>
    <n v="54"/>
    <n v="4.5555555555555598"/>
    <n v="25"/>
    <n v="90.52"/>
    <n v="23"/>
    <n v="161.869565217391"/>
    <n v="22"/>
    <n v="31.045454545454501"/>
    <n v="32"/>
    <n v="139.96875"/>
    <n v="26"/>
    <n v="325.68"/>
    <n v="32"/>
    <n v="160.15625"/>
    <n v="0.55172413793103503"/>
    <n v="1"/>
    <n v="188"/>
    <n v="1.72413793103448E-2"/>
    <n v="11"/>
    <n v="0.44"/>
    <n v="12"/>
    <n v="0.48"/>
    <n v="12"/>
    <n v="0.375"/>
    <n v="4"/>
    <n v="0.125"/>
    <n v="0"/>
    <n v="0"/>
    <n v="0"/>
    <n v="0"/>
    <n v="0"/>
    <n v="0"/>
    <n v="0"/>
    <n v="1.34883720930233"/>
    <n v="42.999999999999858"/>
    <n v="22"/>
    <n v="55.954545454545503"/>
  </r>
  <r>
    <n v="2017"/>
    <x v="11"/>
    <x v="0"/>
    <s v="JANAR"/>
    <x v="366"/>
    <n v="100"/>
    <n v="48"/>
    <n v="2.1041666666666701"/>
    <n v="100"/>
    <n v="3.24"/>
    <n v="6"/>
    <n v="0.06"/>
    <n v="38"/>
    <n v="1251.6853932584299"/>
    <n v="0.38"/>
    <n v="94"/>
    <n v="1.59574468085106"/>
    <n v="16"/>
    <n v="47.4375"/>
    <n v="10"/>
    <n v="185.6"/>
    <n v="5"/>
    <n v="41.4"/>
    <n v="82"/>
    <n v="102.5"/>
    <n v="10"/>
    <n v="309.2"/>
    <n v="90"/>
    <n v="121.677777777778"/>
    <n v="0.9"/>
    <n v="15"/>
    <n v="81.599999999999994"/>
    <n v="0.15"/>
    <n v="4"/>
    <n v="0.4"/>
    <n v="2"/>
    <n v="0.2"/>
    <n v="3"/>
    <n v="3.3333333333333298E-2"/>
    <n v="4"/>
    <n v="4.4444444444444398E-2"/>
    <n v="3"/>
    <n v="0.03"/>
    <n v="4"/>
    <n v="0.04"/>
    <n v="0"/>
    <n v="0"/>
    <n v="0"/>
    <n v="1.5384615384615401"/>
    <n v="64.999999999999929"/>
    <n v="9"/>
    <n v="84.7777777777778"/>
  </r>
  <r>
    <n v="2017"/>
    <x v="11"/>
    <x v="0"/>
    <s v="WIRJE"/>
    <x v="368"/>
    <n v="79"/>
    <n v="52"/>
    <n v="2.5384615384615401"/>
    <n v="78"/>
    <n v="5"/>
    <n v="2"/>
    <n v="2.5641025641025599E-2"/>
    <n v="28"/>
    <n v="1665.38961038961"/>
    <n v="0.354430379746835"/>
    <n v="72"/>
    <n v="1.8611111111111101"/>
    <n v="24"/>
    <n v="86.875"/>
    <n v="25"/>
    <n v="110.48"/>
    <n v="25"/>
    <n v="43.96"/>
    <n v="46"/>
    <n v="111.95652173913"/>
    <n v="29"/>
    <n v="421.92307692307702"/>
    <n v="49"/>
    <n v="147.67346938775501"/>
    <n v="0.620253164556962"/>
    <n v="9"/>
    <n v="95.8888888888889"/>
    <n v="0.113924050632911"/>
    <n v="12"/>
    <n v="0.46153846153846201"/>
    <n v="11"/>
    <n v="0.42307692307692302"/>
    <n v="14"/>
    <n v="0.28571428571428598"/>
    <n v="3"/>
    <n v="6.1224489795918401E-2"/>
    <n v="0"/>
    <n v="0"/>
    <n v="0"/>
    <n v="0"/>
    <n v="1"/>
    <n v="0"/>
    <n v="2"/>
    <n v="1.21875"/>
    <n v="64.820512820512818"/>
    <n v="26"/>
    <n v="11.08"/>
  </r>
  <r>
    <n v="2017"/>
    <x v="11"/>
    <x v="0"/>
    <s v="SARA"/>
    <x v="438"/>
    <n v="65"/>
    <n v="33"/>
    <n v="4.51515151515152"/>
    <n v="65"/>
    <n v="5.6"/>
    <n v="6"/>
    <n v="9.2307692307692299E-2"/>
    <n v="28"/>
    <n v="1004.89583333333"/>
    <n v="0.43076923076923102"/>
    <n v="59"/>
    <n v="3.28813559322034"/>
    <n v="8"/>
    <n v="25.25"/>
    <n v="4"/>
    <n v="236.5"/>
    <n v="3"/>
    <n v="33.3333333333333"/>
    <n v="12"/>
    <n v="92"/>
    <n v="7"/>
    <n v="250.57142857142901"/>
    <n v="58"/>
    <n v="125.954545454545"/>
    <n v="0.67692307692307696"/>
    <n v="8"/>
    <n v="79"/>
    <n v="0.123076923076923"/>
    <n v="1"/>
    <n v="0.14285714285714299"/>
    <n v="0"/>
    <n v="0"/>
    <n v="1"/>
    <n v="2.27272727272727E-2"/>
    <n v="4"/>
    <n v="9.0909090909090898E-2"/>
    <n v="2"/>
    <n v="3.0769230769230799E-2"/>
    <n v="4"/>
    <n v="6.15384615384615E-2"/>
    <n v="0"/>
    <n v="0"/>
    <n v="1"/>
    <n v="1.51162790697674"/>
    <n v="43.000000000000121"/>
    <n v="4"/>
    <n v="0.33333333333333298"/>
  </r>
  <r>
    <n v="2017"/>
    <x v="11"/>
    <x v="0"/>
    <s v="EKIBR"/>
    <x v="476"/>
    <n v="40"/>
    <n v="21"/>
    <n v="4.0952380952380896"/>
    <n v="40"/>
    <n v="4.4249999999999998"/>
    <n v="0"/>
    <n v="0"/>
    <n v="5"/>
    <n v="204.027027027027"/>
    <n v="0.125"/>
    <n v="37"/>
    <n v="7.4324324324324298"/>
    <n v="11"/>
    <n v="108.90909090909101"/>
    <n v="19"/>
    <n v="172.052631578947"/>
    <n v="17"/>
    <n v="91.235294117647101"/>
    <n v="18"/>
    <n v="141.333333333333"/>
    <n v="22"/>
    <n v="551.35"/>
    <n v="18"/>
    <n v="180.055555555556"/>
    <n v="0.45"/>
    <n v="2"/>
    <n v="189"/>
    <n v="0.05"/>
    <n v="12"/>
    <n v="0.6"/>
    <n v="9"/>
    <n v="0.45"/>
    <n v="5"/>
    <n v="0.27777777777777801"/>
    <n v="2"/>
    <n v="0.11111111111111099"/>
    <n v="0"/>
    <n v="0"/>
    <n v="0"/>
    <n v="0"/>
    <n v="0"/>
    <n v="0"/>
    <n v="0"/>
    <n v="1.1764705882352899"/>
    <n v="34.000000000000121"/>
    <n v="16"/>
    <n v="27.75"/>
  </r>
  <r>
    <n v="2017"/>
    <x v="11"/>
    <x v="0"/>
    <s v="AZAJI"/>
    <x v="492"/>
    <n v="48"/>
    <n v="25"/>
    <n v="5.32"/>
    <n v="48"/>
    <n v="5.3541666666666696"/>
    <n v="0"/>
    <n v="0"/>
    <n v="6"/>
    <n v="774.63829787233999"/>
    <n v="0.125"/>
    <n v="48"/>
    <n v="6.1458333333333304"/>
    <n v="15"/>
    <n v="74.066666666666706"/>
    <n v="17"/>
    <n v="192.76470588235301"/>
    <n v="16"/>
    <n v="23.75"/>
    <n v="29"/>
    <n v="179.79310344827601"/>
    <n v="18"/>
    <n v="550.27777777777806"/>
    <n v="30"/>
    <n v="208"/>
    <n v="0.625"/>
    <n v="2"/>
    <n v="214.5"/>
    <n v="4.1666666666666699E-2"/>
    <n v="9"/>
    <n v="0.5"/>
    <n v="5"/>
    <n v="0.27777777777777801"/>
    <n v="11"/>
    <n v="0.36666666666666697"/>
    <n v="5"/>
    <n v="0.16666666666666699"/>
    <n v="0"/>
    <n v="0"/>
    <n v="0"/>
    <n v="0"/>
    <n v="0"/>
    <n v="0"/>
    <n v="0"/>
    <n v="1.0909090909090899"/>
    <n v="44.000000000000043"/>
    <n v="17"/>
    <n v="26"/>
  </r>
  <r>
    <n v="2017"/>
    <x v="11"/>
    <x v="0"/>
    <s v="RANAL"/>
    <x v="493"/>
    <n v="42"/>
    <n v="25"/>
    <n v="3.2"/>
    <n v="42"/>
    <n v="7.3571428571428603"/>
    <n v="0"/>
    <n v="0"/>
    <n v="7"/>
    <n v="312.228571428571"/>
    <n v="0.16666666666666699"/>
    <n v="41"/>
    <n v="7.6097560975609797"/>
    <n v="14"/>
    <n v="54.857142857142897"/>
    <n v="3"/>
    <n v="151.333333333333"/>
    <n v="2"/>
    <n v="54.5"/>
    <n v="32"/>
    <n v="156"/>
    <n v="5"/>
    <n v="357.4"/>
    <n v="37"/>
    <n v="201.805555555556"/>
    <n v="0.85714285714285698"/>
    <n v="3"/>
    <n v="112"/>
    <n v="7.1428571428571397E-2"/>
    <n v="2"/>
    <n v="0.4"/>
    <n v="1"/>
    <n v="0.2"/>
    <n v="7"/>
    <n v="0.194444444444444"/>
    <n v="9"/>
    <n v="0.25"/>
    <n v="0"/>
    <n v="0"/>
    <n v="0"/>
    <n v="0"/>
    <n v="0"/>
    <n v="0"/>
    <n v="1"/>
    <n v="1.1052631578947401"/>
    <n v="37.999999999999886"/>
    <n v="2"/>
    <n v="32"/>
  </r>
  <r>
    <n v="2017"/>
    <x v="11"/>
    <x v="0"/>
    <s v="ANAAB"/>
    <x v="494"/>
    <n v="18"/>
    <n v="13"/>
    <n v="4.8461538461538503"/>
    <n v="18"/>
    <n v="10.5555555555556"/>
    <n v="0"/>
    <n v="0"/>
    <n v="7"/>
    <n v="489.08333333333297"/>
    <n v="0.38888888888888901"/>
    <n v="17"/>
    <n v="4.8823529411764701"/>
    <n v="3"/>
    <n v="37"/>
    <n v="1"/>
    <n v="401"/>
    <n v="1"/>
    <n v="36"/>
    <n v="12"/>
    <n v="174.5"/>
    <n v="2"/>
    <n v="610"/>
    <n v="16"/>
    <n v="207.0625"/>
    <n v="0.88888888888888895"/>
    <n v="0"/>
    <n v="0"/>
    <n v="0"/>
    <n v="2"/>
    <n v="1"/>
    <n v="0"/>
    <n v="0"/>
    <n v="1"/>
    <n v="6.25E-2"/>
    <n v="3"/>
    <n v="0.1875"/>
    <n v="0"/>
    <n v="0"/>
    <n v="0"/>
    <n v="0"/>
    <n v="0"/>
    <n v="0"/>
    <n v="0"/>
    <n v="1.2"/>
    <n v="15"/>
    <n v="0"/>
    <n v="0"/>
  </r>
  <r>
    <n v="2017"/>
    <x v="11"/>
    <x v="0"/>
    <s v="ZITJ"/>
    <x v="495"/>
    <n v="10"/>
    <n v="8"/>
    <n v="1.75"/>
    <n v="10"/>
    <n v="6.1"/>
    <n v="0"/>
    <n v="0"/>
    <n v="2"/>
    <n v="5.125"/>
    <n v="0.2"/>
    <n v="8"/>
    <n v="7.25"/>
    <n v="3"/>
    <n v="16.3333333333333"/>
    <n v="2"/>
    <n v="91.5"/>
    <n v="2"/>
    <n v="2.5"/>
    <n v="1"/>
    <n v="89"/>
    <n v="3"/>
    <n v="238"/>
    <n v="7"/>
    <n v="118.857142857143"/>
    <n v="0.7"/>
    <n v="1"/>
    <n v="38"/>
    <n v="0.1"/>
    <n v="0"/>
    <n v="0"/>
    <n v="1"/>
    <n v="1"/>
    <n v="3"/>
    <n v="0.42857142857142899"/>
    <n v="0"/>
    <n v="0"/>
    <n v="0"/>
    <n v="0"/>
    <n v="0"/>
    <n v="0"/>
    <n v="0"/>
    <n v="0"/>
    <n v="0"/>
    <n v="1.1111111111111101"/>
    <n v="9.0000000000000089"/>
    <n v="1"/>
    <n v="0"/>
  </r>
  <r>
    <n v="2017"/>
    <x v="11"/>
    <x v="2"/>
    <s v="FOWDA"/>
    <x v="89"/>
    <n v="20"/>
    <n v="19"/>
    <n v="6.0526315789473699"/>
    <n v="20"/>
    <n v="7.1"/>
    <n v="0"/>
    <n v="0"/>
    <n v="0"/>
    <n v="168.95"/>
    <n v="0"/>
    <n v="12"/>
    <n v="8.5"/>
    <n v="1"/>
    <n v="243"/>
    <n v="0"/>
    <n v="0"/>
    <n v="0"/>
    <n v="0"/>
    <n v="16"/>
    <n v="35.6875"/>
    <n v="2"/>
    <n v="281"/>
    <n v="18"/>
    <n v="54"/>
    <n v="0.9"/>
    <n v="13"/>
    <n v="43.230769230769198"/>
    <n v="0.65"/>
    <n v="1"/>
    <n v="0.5"/>
    <n v="0"/>
    <n v="0"/>
    <n v="2"/>
    <n v="0.11111111111111099"/>
    <n v="0"/>
    <n v="0"/>
    <n v="0"/>
    <n v="0"/>
    <n v="0"/>
    <n v="0"/>
    <n v="0"/>
    <n v="0"/>
    <n v="0"/>
    <n v="1.6666666666666701"/>
    <n v="11.999999999999975"/>
    <n v="0"/>
    <n v="0"/>
  </r>
  <r>
    <n v="2017"/>
    <x v="11"/>
    <x v="2"/>
    <s v="EDDOC"/>
    <x v="337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n v="2017"/>
    <x v="11"/>
    <x v="2"/>
    <s v="GREND"/>
    <x v="62"/>
    <n v="27"/>
    <n v="26"/>
    <n v="0.84615384615384603"/>
    <n v="27"/>
    <n v="1.8888888888888899"/>
    <n v="0"/>
    <n v="0"/>
    <n v="1"/>
    <n v="-15.192307692307701"/>
    <n v="3.7037037037037E-2"/>
    <n v="20"/>
    <n v="6.7"/>
    <n v="1"/>
    <n v="77"/>
    <n v="0"/>
    <n v="0"/>
    <n v="0"/>
    <n v="0"/>
    <n v="25"/>
    <n v="35.56"/>
    <n v="0"/>
    <n v="0"/>
    <n v="27"/>
    <n v="55.3333333333333"/>
    <n v="1"/>
    <n v="14"/>
    <n v="42.5"/>
    <n v="0.51851851851851904"/>
    <n v="0"/>
    <n v="0"/>
    <n v="0"/>
    <n v="0"/>
    <n v="2"/>
    <n v="7.4074074074074098E-2"/>
    <n v="1"/>
    <n v="3.7037037037037E-2"/>
    <n v="0"/>
    <n v="0"/>
    <n v="0"/>
    <n v="0"/>
    <n v="0"/>
    <n v="0"/>
    <n v="0"/>
    <n v="1.22727272727273"/>
    <n v="21.99999999999995"/>
    <n v="0"/>
    <n v="0"/>
  </r>
  <r>
    <n v="2017"/>
    <x v="11"/>
    <x v="2"/>
    <s v="SALSH"/>
    <x v="73"/>
    <n v="26"/>
    <n v="26"/>
    <n v="4.8461538461538503"/>
    <n v="26"/>
    <n v="5.8846153846153904"/>
    <n v="0"/>
    <n v="0"/>
    <n v="0"/>
    <n v="781.88461538461502"/>
    <n v="0"/>
    <n v="23"/>
    <n v="4.3913043478260896"/>
    <n v="2"/>
    <n v="61.5"/>
    <n v="0"/>
    <n v="0"/>
    <n v="0"/>
    <n v="0"/>
    <n v="20"/>
    <n v="42.05"/>
    <n v="1"/>
    <n v="107"/>
    <n v="25"/>
    <n v="77.88"/>
    <n v="0.96153846153846201"/>
    <n v="9"/>
    <n v="71"/>
    <n v="0.34615384615384598"/>
    <n v="0"/>
    <n v="0"/>
    <n v="0"/>
    <n v="0"/>
    <n v="3"/>
    <n v="0.12"/>
    <n v="0"/>
    <n v="0"/>
    <n v="0"/>
    <n v="0"/>
    <n v="0"/>
    <n v="0"/>
    <n v="0"/>
    <n v="0"/>
    <n v="1"/>
    <n v="1.7333333333333301"/>
    <n v="15.000000000000028"/>
    <n v="0"/>
    <n v="0"/>
  </r>
  <r>
    <n v="2017"/>
    <x v="11"/>
    <x v="2"/>
    <s v="STCDO"/>
    <x v="101"/>
    <n v="58"/>
    <n v="56"/>
    <n v="2.21428571428571"/>
    <n v="58"/>
    <n v="3.2931034482758599"/>
    <n v="0"/>
    <n v="0"/>
    <n v="5"/>
    <n v="-9.4339622641509399E-2"/>
    <n v="8.6206896551724102E-2"/>
    <n v="47"/>
    <n v="12.2765957446809"/>
    <n v="9"/>
    <n v="38.6666666666667"/>
    <n v="0"/>
    <n v="0"/>
    <n v="0"/>
    <n v="0"/>
    <n v="51"/>
    <n v="58.294117647058798"/>
    <n v="0"/>
    <n v="0"/>
    <n v="58"/>
    <n v="85.413793103448299"/>
    <n v="1"/>
    <n v="23"/>
    <n v="71.391304347826093"/>
    <n v="0.39655172413793099"/>
    <n v="0"/>
    <n v="0"/>
    <n v="0"/>
    <n v="0"/>
    <n v="15"/>
    <n v="0.25862068965517199"/>
    <n v="0"/>
    <n v="0"/>
    <n v="0"/>
    <n v="0"/>
    <n v="0"/>
    <n v="0"/>
    <n v="0"/>
    <n v="0"/>
    <n v="0"/>
    <n v="1.45"/>
    <n v="40"/>
    <n v="0"/>
    <n v="0"/>
  </r>
  <r>
    <n v="2017"/>
    <x v="11"/>
    <x v="2"/>
    <s v="TULDA"/>
    <x v="106"/>
    <n v="9"/>
    <n v="9"/>
    <n v="3.3333333333333299"/>
    <n v="9"/>
    <n v="4.8888888888888902"/>
    <n v="0"/>
    <n v="0"/>
    <n v="0"/>
    <n v="45.2222222222222"/>
    <n v="0"/>
    <n v="8"/>
    <n v="3.875"/>
    <n v="3"/>
    <n v="25.6666666666667"/>
    <n v="0"/>
    <n v="0"/>
    <n v="0"/>
    <n v="0"/>
    <n v="9"/>
    <n v="66.6666666666667"/>
    <n v="0"/>
    <n v="0"/>
    <n v="9"/>
    <n v="85.1111111111111"/>
    <n v="1"/>
    <n v="3"/>
    <n v="46"/>
    <n v="0.33333333333333298"/>
    <n v="0"/>
    <n v="0"/>
    <n v="0"/>
    <n v="0"/>
    <n v="1"/>
    <n v="0.11111111111111099"/>
    <n v="0"/>
    <n v="0"/>
    <n v="0"/>
    <n v="0"/>
    <n v="0"/>
    <n v="0"/>
    <n v="0"/>
    <n v="0"/>
    <n v="0"/>
    <n v="1.125"/>
    <n v="8"/>
    <n v="0"/>
    <n v="0"/>
  </r>
  <r>
    <n v="2017"/>
    <x v="11"/>
    <x v="2"/>
    <s v="GREFR"/>
    <x v="99"/>
    <n v="108"/>
    <n v="106"/>
    <n v="4.3962264150943398"/>
    <n v="108"/>
    <n v="5.4629629629629601"/>
    <n v="0"/>
    <n v="0"/>
    <n v="10"/>
    <n v="16.969696969697001"/>
    <n v="9.2592592592592601E-2"/>
    <n v="97"/>
    <n v="13.164948453608201"/>
    <n v="23"/>
    <n v="58.652173913043498"/>
    <n v="1"/>
    <n v="107"/>
    <n v="1"/>
    <n v="102"/>
    <n v="99"/>
    <n v="81.676767676767696"/>
    <n v="1"/>
    <n v="281"/>
    <n v="107"/>
    <n v="100.383177570093"/>
    <n v="0.99074074074074103"/>
    <n v="35"/>
    <n v="71.1142857142857"/>
    <n v="0.32407407407407401"/>
    <n v="1"/>
    <n v="1"/>
    <n v="0"/>
    <n v="0"/>
    <n v="17"/>
    <n v="0.15887850467289699"/>
    <n v="3"/>
    <n v="2.80373831775701E-2"/>
    <n v="0"/>
    <n v="0"/>
    <n v="0"/>
    <n v="0"/>
    <n v="0"/>
    <n v="0"/>
    <n v="1"/>
    <n v="1.74193548387097"/>
    <n v="61.999999999999922"/>
    <n v="1"/>
    <n v="0"/>
  </r>
  <r>
    <n v="2017"/>
    <x v="11"/>
    <x v="2"/>
    <s v="REDDA"/>
    <x v="96"/>
    <n v="38"/>
    <n v="36"/>
    <n v="4.0277777777777803"/>
    <n v="38"/>
    <n v="4.8421052631578902"/>
    <n v="0"/>
    <n v="0"/>
    <n v="9"/>
    <n v="488.34375"/>
    <n v="0.23684210526315799"/>
    <n v="34"/>
    <n v="12.294117647058799"/>
    <n v="5"/>
    <n v="90"/>
    <n v="0"/>
    <n v="0"/>
    <n v="0"/>
    <n v="0"/>
    <n v="23"/>
    <n v="67.913043478260903"/>
    <n v="0"/>
    <n v="0"/>
    <n v="38"/>
    <n v="95.210526315789494"/>
    <n v="1"/>
    <n v="15"/>
    <n v="62.066666666666698"/>
    <n v="0.394736842105263"/>
    <n v="0"/>
    <n v="0"/>
    <n v="0"/>
    <n v="0"/>
    <n v="9"/>
    <n v="0.23684210526315799"/>
    <n v="1"/>
    <n v="2.6315789473684199E-2"/>
    <n v="0"/>
    <n v="0"/>
    <n v="0"/>
    <n v="0"/>
    <n v="0"/>
    <n v="0"/>
    <n v="0"/>
    <n v="1.4074074074074101"/>
    <n v="26.999999999999947"/>
    <n v="0"/>
    <n v="0"/>
  </r>
  <r>
    <n v="2017"/>
    <x v="11"/>
    <x v="2"/>
    <s v="POECH"/>
    <x v="100"/>
    <n v="76"/>
    <n v="75"/>
    <n v="3.64"/>
    <n v="76"/>
    <n v="4.8157894736842097"/>
    <n v="0"/>
    <n v="0"/>
    <n v="2"/>
    <n v="245.56756756756801"/>
    <n v="2.6315789473684199E-2"/>
    <n v="68"/>
    <n v="6.0882352941176503"/>
    <n v="14"/>
    <n v="24.214285714285701"/>
    <n v="0"/>
    <n v="0"/>
    <n v="0"/>
    <n v="0"/>
    <n v="64"/>
    <n v="65.078125"/>
    <n v="0"/>
    <n v="0"/>
    <n v="76"/>
    <n v="74.789473684210506"/>
    <n v="1"/>
    <n v="29"/>
    <n v="54.8965517241379"/>
    <n v="0.38157894736842102"/>
    <n v="0"/>
    <n v="0"/>
    <n v="0"/>
    <n v="0"/>
    <n v="21"/>
    <n v="0.27631578947368401"/>
    <n v="5"/>
    <n v="6.5789473684210495E-2"/>
    <n v="0"/>
    <n v="0"/>
    <n v="0"/>
    <n v="0"/>
    <n v="0"/>
    <n v="0"/>
    <n v="0"/>
    <n v="1.4074074074074101"/>
    <n v="53.999999999999893"/>
    <n v="0"/>
    <n v="0"/>
  </r>
  <r>
    <n v="2017"/>
    <x v="11"/>
    <x v="2"/>
    <s v="FISJA"/>
    <x v="95"/>
    <n v="91"/>
    <n v="75"/>
    <n v="1.62666666666667"/>
    <n v="90"/>
    <n v="2.24444444444444"/>
    <n v="0"/>
    <n v="0"/>
    <n v="2"/>
    <n v="485.11235955056202"/>
    <n v="2.1978021978022001E-2"/>
    <n v="71"/>
    <n v="13.352112676056301"/>
    <n v="10"/>
    <n v="17.600000000000001"/>
    <n v="1"/>
    <n v="108"/>
    <n v="1"/>
    <n v="4"/>
    <n v="77"/>
    <n v="57.7792207792208"/>
    <n v="1"/>
    <n v="202"/>
    <n v="89"/>
    <n v="81.550561797752806"/>
    <n v="0.97802197802197799"/>
    <n v="41"/>
    <n v="59.317073170731703"/>
    <n v="0.450549450549451"/>
    <n v="1"/>
    <n v="1"/>
    <n v="1"/>
    <n v="1"/>
    <n v="22"/>
    <n v="0.24719101123595499"/>
    <n v="3"/>
    <n v="3.3707865168539297E-2"/>
    <n v="0"/>
    <n v="0"/>
    <n v="0"/>
    <n v="0"/>
    <n v="0"/>
    <n v="1"/>
    <n v="2"/>
    <n v="1.6071428571428601"/>
    <n v="56.622222222222121"/>
    <n v="2"/>
    <n v="26"/>
  </r>
  <r>
    <n v="2017"/>
    <x v="11"/>
    <x v="2"/>
    <s v="LEMCH"/>
    <x v="90"/>
    <n v="8"/>
    <n v="5"/>
    <n v="2.4"/>
    <n v="8"/>
    <n v="2.625"/>
    <n v="0"/>
    <n v="0"/>
    <n v="0"/>
    <n v="-6.375"/>
    <n v="0"/>
    <n v="6"/>
    <n v="2.1666666666666701"/>
    <n v="1"/>
    <n v="3"/>
    <n v="0"/>
    <n v="0"/>
    <n v="0"/>
    <n v="0"/>
    <n v="8"/>
    <n v="36.875"/>
    <n v="0"/>
    <n v="0"/>
    <n v="8"/>
    <n v="50.25"/>
    <n v="1"/>
    <n v="5"/>
    <n v="53.4"/>
    <n v="0.625"/>
    <n v="0"/>
    <n v="0"/>
    <n v="0"/>
    <n v="0"/>
    <n v="1"/>
    <n v="0.125"/>
    <n v="0"/>
    <n v="0"/>
    <n v="0"/>
    <n v="0"/>
    <n v="0"/>
    <n v="0"/>
    <n v="0"/>
    <n v="0"/>
    <n v="0"/>
    <n v="1.3333333333333299"/>
    <n v="6.0000000000000151"/>
    <n v="0"/>
    <n v="0"/>
  </r>
  <r>
    <n v="2017"/>
    <x v="11"/>
    <x v="2"/>
    <s v="FISLO"/>
    <x v="496"/>
    <n v="1"/>
    <n v="1"/>
    <n v="1"/>
    <n v="1"/>
    <n v="3"/>
    <n v="0"/>
    <n v="0"/>
    <n v="0"/>
    <n v="216"/>
    <n v="0"/>
    <n v="1"/>
    <n v="8"/>
    <n v="0"/>
    <n v="0"/>
    <n v="0"/>
    <n v="0"/>
    <n v="0"/>
    <n v="0"/>
    <n v="1"/>
    <n v="48"/>
    <n v="0"/>
    <n v="0"/>
    <n v="1"/>
    <n v="65"/>
    <n v="1"/>
    <n v="1"/>
    <n v="65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1"/>
    <x v="4"/>
    <s v="No MD"/>
    <x v="336"/>
    <n v="2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11"/>
    <x v="4"/>
    <s v="EDDOC"/>
    <x v="337"/>
    <n v="12"/>
    <n v="2"/>
    <n v="7"/>
    <n v="4"/>
    <n v="9.75"/>
    <n v="0"/>
    <n v="0"/>
    <n v="9"/>
    <n v="2910.5"/>
    <n v="0.75"/>
    <n v="2"/>
    <n v="16"/>
    <n v="0"/>
    <n v="0"/>
    <n v="1"/>
    <n v="246"/>
    <n v="1"/>
    <n v="1"/>
    <n v="2"/>
    <n v="102.5"/>
    <n v="1"/>
    <n v="356"/>
    <n v="4"/>
    <n v="113.5"/>
    <n v="0.16666666666666699"/>
    <n v="2"/>
    <n v="113.5"/>
    <n v="0.16666666666666699"/>
    <n v="1"/>
    <n v="1"/>
    <n v="0"/>
    <n v="0"/>
    <n v="0"/>
    <n v="0"/>
    <n v="0"/>
    <n v="0"/>
    <n v="0"/>
    <n v="0"/>
    <n v="0"/>
    <n v="0"/>
    <n v="2"/>
    <n v="5"/>
    <n v="1"/>
    <n v="1.25"/>
    <n v="9.6"/>
    <n v="1"/>
    <n v="0"/>
  </r>
  <r>
    <n v="2017"/>
    <x v="11"/>
    <x v="4"/>
    <s v="MESSAN"/>
    <x v="441"/>
    <n v="329"/>
    <n v="298"/>
    <n v="3.8892617449664399"/>
    <n v="327"/>
    <n v="5.6238532110091697"/>
    <n v="22"/>
    <n v="6.7278287461773695E-2"/>
    <n v="9"/>
    <n v="33.445820433436502"/>
    <n v="2.7355623100304E-2"/>
    <n v="275"/>
    <n v="14.687272727272701"/>
    <n v="39"/>
    <n v="69.358974358974393"/>
    <n v="10"/>
    <n v="111.2"/>
    <n v="10"/>
    <n v="7.6"/>
    <n v="285"/>
    <n v="81.445614035087701"/>
    <n v="17"/>
    <n v="275"/>
    <n v="310"/>
    <n v="107.88709677419401"/>
    <n v="0.94224924012158096"/>
    <n v="181"/>
    <n v="82.4972375690608"/>
    <n v="0.55015197568389096"/>
    <n v="8"/>
    <n v="0.5"/>
    <n v="4"/>
    <n v="0.25"/>
    <n v="88"/>
    <n v="0.28387096774193599"/>
    <n v="15"/>
    <n v="4.8387096774193603E-2"/>
    <n v="3"/>
    <n v="9.11854103343465E-3"/>
    <n v="1"/>
    <n v="3.0395136778115501E-3"/>
    <n v="0"/>
    <n v="2"/>
    <n v="5"/>
    <n v="2.4402985074626899"/>
    <n v="134.81957186544324"/>
    <n v="10"/>
    <n v="22.1"/>
  </r>
  <r>
    <n v="2017"/>
    <x v="11"/>
    <x v="4"/>
    <s v="BANPU"/>
    <x v="167"/>
    <n v="2"/>
    <n v="2"/>
    <n v="1.5"/>
    <n v="2"/>
    <n v="2.5"/>
    <n v="0"/>
    <n v="0"/>
    <n v="1"/>
    <n v="327"/>
    <n v="0.5"/>
    <n v="2"/>
    <n v="8.5"/>
    <n v="0"/>
    <n v="0"/>
    <n v="2"/>
    <n v="91"/>
    <n v="2"/>
    <n v="135"/>
    <n v="0"/>
    <n v="0"/>
    <n v="2"/>
    <n v="162"/>
    <n v="0"/>
    <n v="0"/>
    <n v="0"/>
    <n v="0"/>
    <n v="0"/>
    <n v="0"/>
    <n v="1"/>
    <n v="0.5"/>
    <n v="0"/>
    <n v="0"/>
    <n v="0"/>
    <n v="0"/>
    <n v="0"/>
    <n v="0"/>
    <n v="0"/>
    <n v="0"/>
    <n v="0"/>
    <n v="0"/>
    <n v="0"/>
    <n v="0"/>
    <n v="0"/>
    <n v="1"/>
    <n v="2"/>
    <n v="1"/>
    <n v="15"/>
  </r>
  <r>
    <n v="2017"/>
    <x v="11"/>
    <x v="4"/>
    <s v="NIMMA"/>
    <x v="122"/>
    <n v="88"/>
    <n v="81"/>
    <n v="2.0123456790123502"/>
    <n v="88"/>
    <n v="3.2840909090909101"/>
    <n v="2"/>
    <n v="2.27272727272727E-2"/>
    <n v="46"/>
    <n v="3329.6507936507901"/>
    <n v="0.52272727272727304"/>
    <n v="82"/>
    <n v="11.6829268292683"/>
    <n v="24"/>
    <n v="50.6666666666667"/>
    <n v="5"/>
    <n v="203.6"/>
    <n v="5"/>
    <n v="16"/>
    <n v="81"/>
    <n v="93.802469135802497"/>
    <n v="6"/>
    <n v="365.5"/>
    <n v="82"/>
    <n v="116.829268292683"/>
    <n v="0.93181818181818199"/>
    <n v="38"/>
    <n v="70.052631578947398"/>
    <n v="0.43181818181818199"/>
    <n v="4"/>
    <n v="0.66666666666666696"/>
    <n v="1"/>
    <n v="0.16666666666666699"/>
    <n v="8"/>
    <n v="9.7560975609756101E-2"/>
    <n v="8"/>
    <n v="9.7560975609756101E-2"/>
    <n v="0"/>
    <n v="0"/>
    <n v="1"/>
    <n v="1.13636363636364E-2"/>
    <n v="0"/>
    <n v="0"/>
    <n v="0"/>
    <n v="1.9555555555555599"/>
    <n v="44.999999999999901"/>
    <n v="5"/>
    <n v="55"/>
  </r>
  <r>
    <n v="2017"/>
    <x v="11"/>
    <x v="4"/>
    <s v="KANLOR"/>
    <x v="422"/>
    <n v="119"/>
    <n v="98"/>
    <n v="2.2653061224489801"/>
    <n v="119"/>
    <n v="5.8907563025210097"/>
    <n v="6"/>
    <n v="5.0420168067226899E-2"/>
    <n v="59"/>
    <n v="1480.24369747899"/>
    <n v="0.495798319327731"/>
    <n v="91"/>
    <n v="18.3186813186813"/>
    <n v="15"/>
    <n v="66.866666666666703"/>
    <n v="5"/>
    <n v="204.2"/>
    <n v="5"/>
    <n v="13.8"/>
    <n v="109"/>
    <n v="70.669724770642205"/>
    <n v="6"/>
    <n v="380.66666666666703"/>
    <n v="113"/>
    <n v="101.592920353982"/>
    <n v="0.94957983193277296"/>
    <n v="67"/>
    <n v="73.253731343283604"/>
    <n v="0.56302521008403394"/>
    <n v="3"/>
    <n v="0.5"/>
    <n v="1"/>
    <n v="0.16666666666666699"/>
    <n v="17"/>
    <n v="0.15044247787610601"/>
    <n v="8"/>
    <n v="7.0796460176991205E-2"/>
    <n v="0"/>
    <n v="0"/>
    <n v="0"/>
    <n v="0"/>
    <n v="0"/>
    <n v="0"/>
    <n v="0"/>
    <n v="2.5319148936170199"/>
    <n v="47.000000000000028"/>
    <n v="2"/>
    <n v="65.5"/>
  </r>
  <r>
    <n v="2017"/>
    <x v="11"/>
    <x v="4"/>
    <s v="LAMNA"/>
    <x v="132"/>
    <n v="187"/>
    <n v="162"/>
    <n v="5.3456790123456797"/>
    <n v="187"/>
    <n v="6.8395721925133701"/>
    <n v="8"/>
    <n v="4.2780748663101602E-2"/>
    <n v="13"/>
    <n v="219.25683060109299"/>
    <n v="6.9518716577540093E-2"/>
    <n v="153"/>
    <n v="3.7843137254902"/>
    <n v="71"/>
    <n v="21.591549295774598"/>
    <n v="12"/>
    <n v="105.333333333333"/>
    <n v="12"/>
    <n v="19.0833333333333"/>
    <n v="165"/>
    <n v="64.460606060606096"/>
    <n v="12"/>
    <n v="428.66666666666703"/>
    <n v="175"/>
    <n v="113.73142857142901"/>
    <n v="0.935828877005348"/>
    <n v="65"/>
    <n v="74.569230769230799"/>
    <n v="0.34759358288770098"/>
    <n v="7"/>
    <n v="0.58333333333333304"/>
    <n v="1"/>
    <n v="8.3333333333333301E-2"/>
    <n v="26"/>
    <n v="0.14857142857142899"/>
    <n v="5"/>
    <n v="2.8571428571428598E-2"/>
    <n v="2"/>
    <n v="1.06951871657754E-2"/>
    <n v="0"/>
    <n v="0"/>
    <n v="0"/>
    <n v="0"/>
    <n v="4"/>
    <n v="2.2804878048780499"/>
    <n v="81.999999999999957"/>
    <n v="13"/>
    <n v="19"/>
  </r>
  <r>
    <n v="2017"/>
    <x v="11"/>
    <x v="4"/>
    <s v="MCNME"/>
    <x v="129"/>
    <n v="225"/>
    <n v="212"/>
    <n v="5.4292452830188704"/>
    <n v="225"/>
    <n v="7.4444444444444402"/>
    <n v="16"/>
    <n v="7.1111111111111097E-2"/>
    <n v="32"/>
    <n v="676.85253456221199"/>
    <n v="0.142222222222222"/>
    <n v="192"/>
    <n v="16.375"/>
    <n v="30"/>
    <n v="60.1"/>
    <n v="11"/>
    <n v="244.54545454545499"/>
    <n v="8"/>
    <n v="18.5"/>
    <n v="192"/>
    <n v="91.5885416666667"/>
    <n v="12"/>
    <n v="367.33333333333297"/>
    <n v="213"/>
    <n v="122.568075117371"/>
    <n v="0.94666666666666699"/>
    <n v="113"/>
    <n v="87.796460176991104"/>
    <n v="0.50222222222222201"/>
    <n v="7"/>
    <n v="0.58333333333333304"/>
    <n v="2"/>
    <n v="0.16666666666666699"/>
    <n v="27"/>
    <n v="0.12676056338028199"/>
    <n v="18"/>
    <n v="8.4507042253521097E-2"/>
    <n v="5"/>
    <n v="2.2222222222222199E-2"/>
    <n v="0"/>
    <n v="0"/>
    <n v="0"/>
    <n v="0"/>
    <n v="2"/>
    <n v="2.1428571428571401"/>
    <n v="105.00000000000013"/>
    <n v="9"/>
    <n v="36.2222222222222"/>
  </r>
  <r>
    <n v="2017"/>
    <x v="11"/>
    <x v="4"/>
    <s v="PRASH"/>
    <x v="274"/>
    <n v="1"/>
    <n v="1"/>
    <n v="3"/>
    <n v="1"/>
    <n v="4"/>
    <n v="0"/>
    <n v="0"/>
    <n v="1"/>
    <n v="2325"/>
    <n v="1"/>
    <n v="1"/>
    <n v="0"/>
    <n v="0"/>
    <n v="0"/>
    <n v="1"/>
    <n v="392"/>
    <n v="1"/>
    <n v="10"/>
    <n v="0"/>
    <n v="0"/>
    <n v="1"/>
    <n v="4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5"/>
  </r>
  <r>
    <n v="2017"/>
    <x v="11"/>
    <x v="4"/>
    <s v="MACTR"/>
    <x v="185"/>
    <n v="2"/>
    <n v="2"/>
    <n v="1.5"/>
    <n v="2"/>
    <n v="2"/>
    <n v="0"/>
    <n v="0"/>
    <n v="0"/>
    <n v="-336.5"/>
    <n v="0"/>
    <n v="2"/>
    <n v="3"/>
    <n v="1"/>
    <n v="237"/>
    <n v="2"/>
    <n v="135"/>
    <n v="1"/>
    <n v="88"/>
    <n v="0"/>
    <n v="0"/>
    <n v="2"/>
    <n v="703"/>
    <n v="0"/>
    <n v="0"/>
    <n v="0"/>
    <n v="0"/>
    <n v="0"/>
    <n v="0"/>
    <n v="1"/>
    <n v="0.5"/>
    <n v="1"/>
    <n v="0.5"/>
    <n v="0"/>
    <n v="0"/>
    <n v="0"/>
    <n v="0"/>
    <n v="0"/>
    <n v="0"/>
    <n v="0"/>
    <n v="0"/>
    <n v="0"/>
    <n v="0"/>
    <n v="0"/>
    <n v="1"/>
    <n v="2"/>
    <n v="2"/>
    <n v="10.5"/>
  </r>
  <r>
    <n v="2017"/>
    <x v="11"/>
    <x v="4"/>
    <s v="KUETO"/>
    <x v="182"/>
    <n v="34"/>
    <n v="34"/>
    <n v="2.7941176470588198"/>
    <n v="34"/>
    <n v="4.2352941176470598"/>
    <n v="0"/>
    <n v="0"/>
    <n v="28"/>
    <n v="2833.5"/>
    <n v="0.82352941176470595"/>
    <n v="27"/>
    <n v="19.8888888888889"/>
    <n v="6"/>
    <n v="26.3333333333333"/>
    <n v="2"/>
    <n v="152"/>
    <n v="2"/>
    <n v="7.5"/>
    <n v="25"/>
    <n v="60.28"/>
    <n v="2"/>
    <n v="482"/>
    <n v="32"/>
    <n v="84.9375"/>
    <n v="0.94117647058823495"/>
    <n v="25"/>
    <n v="75.88"/>
    <n v="0.73529411764705899"/>
    <n v="1"/>
    <n v="0.5"/>
    <n v="0"/>
    <n v="0"/>
    <n v="2"/>
    <n v="6.25E-2"/>
    <n v="2"/>
    <n v="6.25E-2"/>
    <n v="0"/>
    <n v="0"/>
    <n v="0"/>
    <n v="0"/>
    <n v="0"/>
    <n v="0"/>
    <n v="0"/>
    <n v="1.7894736842105301"/>
    <n v="18.999999999999961"/>
    <n v="2"/>
    <n v="1.5"/>
  </r>
  <r>
    <n v="2017"/>
    <x v="11"/>
    <x v="4"/>
    <s v="MEDADA"/>
    <x v="123"/>
    <n v="35"/>
    <n v="19"/>
    <n v="3.0526315789473699"/>
    <n v="35"/>
    <n v="7.8571428571428603"/>
    <n v="0"/>
    <n v="0"/>
    <n v="6"/>
    <n v="510.142857142857"/>
    <n v="0.17142857142857101"/>
    <n v="33"/>
    <n v="20.696969696969699"/>
    <n v="10"/>
    <n v="65.900000000000006"/>
    <n v="1"/>
    <n v="182"/>
    <n v="1"/>
    <n v="15"/>
    <n v="30"/>
    <n v="119.8"/>
    <n v="1"/>
    <n v="319"/>
    <n v="34"/>
    <n v="143.76470588235301"/>
    <n v="0.97142857142857097"/>
    <n v="19"/>
    <n v="129.36842105263199"/>
    <n v="0.54285714285714304"/>
    <n v="1"/>
    <n v="1"/>
    <n v="0"/>
    <n v="0"/>
    <n v="3"/>
    <n v="8.8235294117647106E-2"/>
    <n v="1"/>
    <n v="2.9411764705882401E-2"/>
    <n v="0"/>
    <n v="0"/>
    <n v="0"/>
    <n v="0"/>
    <n v="0"/>
    <n v="0"/>
    <n v="0"/>
    <n v="2.1875"/>
    <n v="16"/>
    <n v="2"/>
    <n v="3"/>
  </r>
  <r>
    <n v="2017"/>
    <x v="11"/>
    <x v="4"/>
    <s v="BABLI"/>
    <x v="133"/>
    <n v="29"/>
    <n v="26"/>
    <n v="6.1923076923076898"/>
    <n v="28"/>
    <n v="9.3214285714285694"/>
    <n v="0"/>
    <n v="0"/>
    <n v="15"/>
    <n v="2334.1851851851902"/>
    <n v="0.51724137931034497"/>
    <n v="25"/>
    <n v="36.4"/>
    <n v="4"/>
    <n v="100.75"/>
    <n v="1"/>
    <n v="170"/>
    <n v="1"/>
    <n v="8"/>
    <n v="27"/>
    <n v="104.62962962963"/>
    <n v="1"/>
    <n v="331"/>
    <n v="27"/>
    <n v="135.81481481481501"/>
    <n v="0.931034482758621"/>
    <n v="12"/>
    <n v="115.083333333333"/>
    <n v="0.41379310344827602"/>
    <n v="1"/>
    <n v="1"/>
    <n v="0"/>
    <n v="0"/>
    <n v="2"/>
    <n v="7.4074074074074098E-2"/>
    <n v="2"/>
    <n v="7.4074074074074098E-2"/>
    <n v="0"/>
    <n v="0"/>
    <n v="0"/>
    <n v="0"/>
    <n v="0"/>
    <n v="1"/>
    <n v="0"/>
    <n v="2"/>
    <n v="14.5"/>
    <n v="1"/>
    <n v="0"/>
  </r>
  <r>
    <n v="2017"/>
    <x v="11"/>
    <x v="4"/>
    <s v="CRUCH"/>
    <x v="116"/>
    <n v="133"/>
    <n v="111"/>
    <n v="2.2432432432432399"/>
    <n v="133"/>
    <n v="5.0300751879699304"/>
    <n v="0"/>
    <n v="0"/>
    <n v="89"/>
    <n v="3054.4789915966398"/>
    <n v="0.66917293233082698"/>
    <n v="118"/>
    <n v="12.2372881355932"/>
    <n v="44"/>
    <n v="33.931818181818201"/>
    <n v="4"/>
    <n v="158.5"/>
    <n v="4"/>
    <n v="3.5"/>
    <n v="120"/>
    <n v="84.025000000000006"/>
    <n v="4"/>
    <n v="327.5"/>
    <n v="129"/>
    <n v="113.085271317829"/>
    <n v="0.96992481203007497"/>
    <n v="82"/>
    <n v="90.963414634146304"/>
    <n v="0.61654135338345895"/>
    <n v="2"/>
    <n v="0.5"/>
    <n v="2"/>
    <n v="0.5"/>
    <n v="22"/>
    <n v="0.170542635658915"/>
    <n v="4"/>
    <n v="3.1007751937984499E-2"/>
    <n v="3"/>
    <n v="2.2556390977443601E-2"/>
    <n v="0"/>
    <n v="0"/>
    <n v="0"/>
    <n v="0"/>
    <n v="2"/>
    <n v="2.375"/>
    <n v="56"/>
    <n v="4"/>
    <n v="30"/>
  </r>
  <r>
    <n v="2017"/>
    <x v="11"/>
    <x v="4"/>
    <s v="ORTFE"/>
    <x v="112"/>
    <n v="321"/>
    <n v="296"/>
    <n v="2.1182432432432399"/>
    <n v="319"/>
    <n v="4.2601880877742904"/>
    <n v="23"/>
    <n v="7.2100313479623798E-2"/>
    <n v="176"/>
    <n v="2096.4932432432402"/>
    <n v="0.548286604361371"/>
    <n v="305"/>
    <n v="13.373770491803301"/>
    <n v="67"/>
    <n v="55.641791044776099"/>
    <n v="33"/>
    <n v="190.15151515151501"/>
    <n v="31"/>
    <n v="10.193548387096801"/>
    <n v="275"/>
    <n v="110.621818181818"/>
    <n v="36"/>
    <n v="366.52941176470603"/>
    <n v="283"/>
    <n v="141.752650176678"/>
    <n v="0.88161993769470404"/>
    <n v="135"/>
    <n v="113.651851851852"/>
    <n v="0.420560747663551"/>
    <n v="22"/>
    <n v="0.64705882352941202"/>
    <n v="4"/>
    <n v="0.11764705882352899"/>
    <n v="59"/>
    <n v="0.208480565371025"/>
    <n v="24"/>
    <n v="8.48056537102473E-2"/>
    <n v="4"/>
    <n v="1.2461059190031199E-2"/>
    <n v="0"/>
    <n v="0"/>
    <n v="0"/>
    <n v="2"/>
    <n v="3"/>
    <n v="2.5118110236220499"/>
    <n v="127.79623824451397"/>
    <n v="32"/>
    <n v="34.28125"/>
  </r>
  <r>
    <n v="2017"/>
    <x v="11"/>
    <x v="4"/>
    <s v="WILSC"/>
    <x v="131"/>
    <n v="336"/>
    <n v="320"/>
    <n v="4.1843750000000002"/>
    <n v="335"/>
    <n v="5.9402985074626899"/>
    <n v="36"/>
    <n v="0.107462686567164"/>
    <n v="62"/>
    <n v="615.572847682119"/>
    <n v="0.18452380952381001"/>
    <n v="300"/>
    <n v="11.05"/>
    <n v="98"/>
    <n v="43.122448979591802"/>
    <n v="19"/>
    <n v="149.894736842105"/>
    <n v="17"/>
    <n v="18.764705882352899"/>
    <n v="271"/>
    <n v="91.380073800738003"/>
    <n v="23"/>
    <n v="352"/>
    <n v="312"/>
    <n v="128.25401929260499"/>
    <n v="0.92559523809523803"/>
    <n v="141"/>
    <n v="93.758865248226996"/>
    <n v="0.41964285714285698"/>
    <n v="17"/>
    <n v="0.80952380952380998"/>
    <n v="4"/>
    <n v="0.19047619047618999"/>
    <n v="87"/>
    <n v="0.27974276527331199"/>
    <n v="9"/>
    <n v="2.8938906752411599E-2"/>
    <n v="2"/>
    <n v="5.9523809523809503E-3"/>
    <n v="2"/>
    <n v="5.9523809523809503E-3"/>
    <n v="0"/>
    <n v="1"/>
    <n v="2"/>
    <n v="2.5"/>
    <n v="134.4"/>
    <n v="18"/>
    <n v="7.5"/>
  </r>
  <r>
    <n v="2017"/>
    <x v="11"/>
    <x v="4"/>
    <s v="FUDAN"/>
    <x v="124"/>
    <n v="26"/>
    <n v="18"/>
    <n v="2.6111111111111098"/>
    <n v="26"/>
    <n v="4.1153846153846096"/>
    <n v="2"/>
    <n v="7.69230769230769E-2"/>
    <n v="24"/>
    <n v="6067.6"/>
    <n v="0.92307692307692302"/>
    <n v="24"/>
    <n v="21.9166666666667"/>
    <n v="7"/>
    <n v="46.142857142857103"/>
    <n v="0"/>
    <n v="0"/>
    <n v="0"/>
    <n v="0"/>
    <n v="23"/>
    <n v="83.347826086956502"/>
    <n v="0"/>
    <n v="0"/>
    <n v="26"/>
    <n v="105.961538461538"/>
    <n v="1"/>
    <n v="13"/>
    <n v="71.923076923076906"/>
    <n v="0.5"/>
    <n v="0"/>
    <n v="0"/>
    <n v="0"/>
    <n v="0"/>
    <n v="3"/>
    <n v="0.115384615384615"/>
    <n v="2"/>
    <n v="7.69230769230769E-2"/>
    <n v="0"/>
    <n v="0"/>
    <n v="0"/>
    <n v="0"/>
    <n v="0"/>
    <n v="0"/>
    <n v="0"/>
    <n v="2.1666666666666701"/>
    <n v="11.99999999999998"/>
    <n v="0"/>
    <n v="0"/>
  </r>
  <r>
    <n v="2017"/>
    <x v="11"/>
    <x v="4"/>
    <s v="KLANA"/>
    <x v="120"/>
    <n v="63"/>
    <n v="51"/>
    <n v="3.5882352941176499"/>
    <n v="63"/>
    <n v="5.6666666666666696"/>
    <n v="0"/>
    <n v="0"/>
    <n v="42"/>
    <n v="2133.2857142857101"/>
    <n v="0.66666666666666696"/>
    <n v="59"/>
    <n v="18.8135593220339"/>
    <n v="14"/>
    <n v="41.571428571428598"/>
    <n v="3"/>
    <n v="213"/>
    <n v="3"/>
    <n v="4.6666666666666696"/>
    <n v="53"/>
    <n v="96.169811320754704"/>
    <n v="3"/>
    <n v="438.66666666666703"/>
    <n v="60"/>
    <n v="138.101694915254"/>
    <n v="0.93650793650793696"/>
    <n v="35"/>
    <n v="81.314285714285703"/>
    <n v="0.55555555555555602"/>
    <n v="3"/>
    <n v="1"/>
    <n v="0"/>
    <n v="0"/>
    <n v="9"/>
    <n v="0.152542372881356"/>
    <n v="3"/>
    <n v="5.0847457627118599E-2"/>
    <n v="0"/>
    <n v="0"/>
    <n v="0"/>
    <n v="0"/>
    <n v="0"/>
    <n v="0"/>
    <n v="1"/>
    <n v="2.0322580645161299"/>
    <n v="30.999999999999986"/>
    <n v="3"/>
    <n v="17"/>
  </r>
  <r>
    <n v="2017"/>
    <x v="11"/>
    <x v="4"/>
    <s v="WIDDE"/>
    <x v="145"/>
    <n v="24"/>
    <n v="15"/>
    <n v="6.3333333333333304"/>
    <n v="24"/>
    <n v="10.125"/>
    <n v="0"/>
    <n v="0"/>
    <n v="19"/>
    <n v="2022.3181818181799"/>
    <n v="0.79166666666666696"/>
    <n v="22"/>
    <n v="21.090909090909101"/>
    <n v="1"/>
    <n v="16"/>
    <n v="2"/>
    <n v="191.5"/>
    <n v="2"/>
    <n v="7"/>
    <n v="19"/>
    <n v="120.052631578947"/>
    <n v="2"/>
    <n v="463.5"/>
    <n v="22"/>
    <n v="151.272727272727"/>
    <n v="0.91666666666666696"/>
    <n v="12"/>
    <n v="129.5"/>
    <n v="0.5"/>
    <n v="2"/>
    <n v="1"/>
    <n v="0"/>
    <n v="0"/>
    <n v="2"/>
    <n v="9.0909090909090898E-2"/>
    <n v="4"/>
    <n v="0.18181818181818199"/>
    <n v="0"/>
    <n v="0"/>
    <n v="0"/>
    <n v="0"/>
    <n v="0"/>
    <n v="0"/>
    <n v="2"/>
    <n v="1.84615384615385"/>
    <n v="12.999999999999973"/>
    <n v="3"/>
    <n v="15.5"/>
  </r>
  <r>
    <n v="2017"/>
    <x v="11"/>
    <x v="4"/>
    <s v="RUBJO"/>
    <x v="194"/>
    <n v="2"/>
    <n v="1"/>
    <n v="1"/>
    <n v="2"/>
    <n v="4"/>
    <n v="0"/>
    <n v="0"/>
    <n v="0"/>
    <n v="-707.5"/>
    <n v="0"/>
    <n v="2"/>
    <n v="43.5"/>
    <n v="1"/>
    <n v="407"/>
    <n v="0"/>
    <n v="0"/>
    <n v="0"/>
    <n v="0"/>
    <n v="0"/>
    <n v="0"/>
    <n v="1"/>
    <n v="0"/>
    <n v="1"/>
    <n v="202"/>
    <n v="0.5"/>
    <n v="0"/>
    <n v="0"/>
    <n v="0"/>
    <n v="1"/>
    <n v="0"/>
    <n v="1"/>
    <n v="0"/>
    <n v="1"/>
    <n v="1"/>
    <n v="0"/>
    <n v="0"/>
    <n v="0"/>
    <n v="0"/>
    <n v="0"/>
    <n v="0"/>
    <n v="0"/>
    <n v="0"/>
    <n v="1"/>
    <n v="1"/>
    <n v="2"/>
    <n v="0"/>
    <n v="0"/>
  </r>
  <r>
    <n v="2017"/>
    <x v="11"/>
    <x v="4"/>
    <s v="STORI"/>
    <x v="117"/>
    <n v="1"/>
    <n v="1"/>
    <n v="0"/>
    <n v="1"/>
    <n v="2"/>
    <n v="0"/>
    <n v="0"/>
    <n v="1"/>
    <n v="6847"/>
    <n v="1"/>
    <n v="1"/>
    <n v="1"/>
    <n v="0"/>
    <n v="0"/>
    <n v="0"/>
    <n v="0"/>
    <n v="0"/>
    <n v="0"/>
    <n v="0"/>
    <n v="0"/>
    <n v="1"/>
    <n v="60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1"/>
    <x v="4"/>
    <s v="WALAY"/>
    <x v="125"/>
    <n v="1"/>
    <n v="1"/>
    <n v="1"/>
    <n v="1"/>
    <n v="1"/>
    <n v="0"/>
    <n v="0"/>
    <n v="0"/>
    <n v="211"/>
    <n v="0"/>
    <n v="1"/>
    <n v="2"/>
    <n v="0"/>
    <n v="0"/>
    <n v="0"/>
    <n v="0"/>
    <n v="0"/>
    <n v="0"/>
    <n v="1"/>
    <n v="395"/>
    <n v="0"/>
    <n v="0"/>
    <n v="1"/>
    <n v="407"/>
    <n v="1"/>
    <n v="0"/>
    <n v="0"/>
    <n v="0"/>
    <n v="0"/>
    <n v="0"/>
    <n v="0"/>
    <n v="0"/>
    <n v="1"/>
    <n v="1"/>
    <n v="1"/>
    <n v="1"/>
    <n v="0"/>
    <n v="0"/>
    <n v="0"/>
    <n v="0"/>
    <n v="0"/>
    <n v="0"/>
    <n v="0"/>
    <n v="1"/>
    <n v="1"/>
    <n v="0"/>
    <n v="0"/>
  </r>
  <r>
    <n v="2017"/>
    <x v="11"/>
    <x v="4"/>
    <s v="GADCH"/>
    <x v="130"/>
    <n v="26"/>
    <n v="25"/>
    <n v="2.16"/>
    <n v="26"/>
    <n v="3.5"/>
    <n v="0"/>
    <n v="0"/>
    <n v="5"/>
    <n v="562.64"/>
    <n v="0.19230769230769201"/>
    <n v="22"/>
    <n v="8"/>
    <n v="11"/>
    <n v="19.636363636363601"/>
    <n v="2"/>
    <n v="148.5"/>
    <n v="2"/>
    <n v="1.5"/>
    <n v="22"/>
    <n v="72.636363636363598"/>
    <n v="2"/>
    <n v="244.5"/>
    <n v="24"/>
    <n v="95.956521739130395"/>
    <n v="0.88461538461538503"/>
    <n v="17"/>
    <n v="83.294117647058798"/>
    <n v="0.65384615384615397"/>
    <n v="2"/>
    <n v="1"/>
    <n v="1"/>
    <n v="0.5"/>
    <n v="2"/>
    <n v="8.6956521739130405E-2"/>
    <n v="0"/>
    <n v="0"/>
    <n v="0"/>
    <n v="0"/>
    <n v="0"/>
    <n v="0"/>
    <n v="0"/>
    <n v="0"/>
    <n v="0"/>
    <n v="2.1666666666666701"/>
    <n v="11.99999999999998"/>
    <n v="1"/>
    <n v="0"/>
  </r>
  <r>
    <n v="2017"/>
    <x v="11"/>
    <x v="4"/>
    <s v="CHAMA2"/>
    <x v="115"/>
    <n v="198"/>
    <n v="172"/>
    <n v="3.6337209302325602"/>
    <n v="196"/>
    <n v="5.6428571428571397"/>
    <n v="2"/>
    <n v="1.02040816326531E-2"/>
    <n v="89"/>
    <n v="1518.95187165775"/>
    <n v="0.44949494949495"/>
    <n v="186"/>
    <n v="16.430107526881699"/>
    <n v="58"/>
    <n v="70.017241379310306"/>
    <n v="9"/>
    <n v="195.888888888889"/>
    <n v="10"/>
    <n v="64.3"/>
    <n v="178"/>
    <n v="130.43820224719099"/>
    <n v="11"/>
    <n v="305"/>
    <n v="185"/>
    <n v="157.53333333333299"/>
    <n v="0.90909090909090895"/>
    <n v="54"/>
    <n v="101.42592592592599"/>
    <n v="0.27272727272727298"/>
    <n v="9"/>
    <n v="1"/>
    <n v="0"/>
    <n v="0"/>
    <n v="52"/>
    <n v="0.28888888888888897"/>
    <n v="11"/>
    <n v="6.1111111111111102E-2"/>
    <n v="2"/>
    <n v="1.01010101010101E-2"/>
    <n v="1"/>
    <n v="5.0505050505050501E-3"/>
    <n v="1"/>
    <n v="1"/>
    <n v="6"/>
    <n v="2.10752688172043"/>
    <n v="93.948979591836732"/>
    <n v="9"/>
    <n v="10.1111111111111"/>
  </r>
  <r>
    <n v="2017"/>
    <x v="11"/>
    <x v="4"/>
    <s v="CABRO1"/>
    <x v="209"/>
    <n v="1"/>
    <n v="1"/>
    <n v="2"/>
    <n v="1"/>
    <n v="3"/>
    <n v="0"/>
    <n v="0"/>
    <n v="0"/>
    <n v="-595"/>
    <n v="0"/>
    <n v="1"/>
    <n v="1"/>
    <n v="1"/>
    <n v="164"/>
    <n v="0"/>
    <n v="0"/>
    <n v="0"/>
    <n v="0"/>
    <n v="0"/>
    <n v="0"/>
    <n v="1"/>
    <n v="658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1"/>
    <x v="4"/>
    <s v="LEOLE"/>
    <x v="197"/>
    <n v="1"/>
    <n v="1"/>
    <n v="1"/>
    <n v="1"/>
    <n v="2"/>
    <n v="0"/>
    <n v="0"/>
    <n v="1"/>
    <n v="0"/>
    <n v="1"/>
    <n v="1"/>
    <n v="0"/>
    <n v="1"/>
    <n v="205"/>
    <n v="1"/>
    <n v="139"/>
    <n v="0"/>
    <n v="0"/>
    <n v="0"/>
    <n v="0"/>
    <n v="1"/>
    <n v="11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7"/>
  </r>
  <r>
    <n v="2017"/>
    <x v="11"/>
    <x v="4"/>
    <s v="WEBAM"/>
    <x v="195"/>
    <n v="1"/>
    <n v="1"/>
    <n v="6"/>
    <n v="1"/>
    <n v="9"/>
    <n v="0"/>
    <n v="0"/>
    <n v="0"/>
    <n v="2"/>
    <n v="0"/>
    <n v="1"/>
    <n v="1"/>
    <n v="1"/>
    <n v="166"/>
    <n v="0"/>
    <n v="0"/>
    <n v="0"/>
    <n v="0"/>
    <n v="0"/>
    <n v="0"/>
    <n v="1"/>
    <n v="305"/>
    <n v="0"/>
    <n v="0"/>
    <n v="0"/>
    <n v="0"/>
    <n v="0"/>
    <n v="0"/>
    <n v="0"/>
    <n v="0"/>
    <n v="1"/>
    <n v="1"/>
    <n v="0"/>
    <n v="0"/>
    <n v="0"/>
    <n v="0"/>
    <n v="0"/>
    <n v="0"/>
    <n v="1"/>
    <n v="1"/>
    <n v="0"/>
    <n v="0"/>
    <n v="0"/>
    <n v="1"/>
    <n v="1"/>
    <n v="0"/>
    <n v="0"/>
  </r>
  <r>
    <n v="2017"/>
    <x v="11"/>
    <x v="4"/>
    <s v="ROKAB"/>
    <x v="193"/>
    <n v="1"/>
    <n v="0"/>
    <n v="0"/>
    <n v="1"/>
    <n v="2"/>
    <n v="0"/>
    <n v="0"/>
    <n v="0"/>
    <n v="16"/>
    <n v="0"/>
    <n v="1"/>
    <n v="36"/>
    <n v="0"/>
    <n v="0"/>
    <n v="1"/>
    <n v="72"/>
    <n v="1"/>
    <n v="139"/>
    <n v="0"/>
    <n v="0"/>
    <n v="1"/>
    <n v="87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8"/>
  </r>
  <r>
    <n v="2017"/>
    <x v="11"/>
    <x v="4"/>
    <s v="AMIKE"/>
    <x v="128"/>
    <n v="1"/>
    <n v="1"/>
    <n v="5"/>
    <n v="1"/>
    <n v="6"/>
    <n v="0"/>
    <n v="0"/>
    <n v="1"/>
    <n v="2513"/>
    <n v="1"/>
    <n v="1"/>
    <n v="23"/>
    <n v="0"/>
    <n v="0"/>
    <n v="0"/>
    <n v="0"/>
    <n v="0"/>
    <n v="0"/>
    <n v="1"/>
    <n v="444"/>
    <n v="0"/>
    <n v="0"/>
    <n v="1"/>
    <n v="46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1"/>
    <x v="4"/>
    <s v="DIAVA"/>
    <x v="188"/>
    <n v="1"/>
    <n v="1"/>
    <n v="4"/>
    <n v="1"/>
    <n v="7"/>
    <n v="0"/>
    <n v="0"/>
    <n v="1"/>
    <n v="7147"/>
    <n v="1"/>
    <n v="1"/>
    <n v="11"/>
    <n v="1"/>
    <n v="250"/>
    <n v="0"/>
    <n v="0"/>
    <n v="0"/>
    <n v="0"/>
    <n v="0"/>
    <n v="0"/>
    <n v="1"/>
    <n v="28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1"/>
    <x v="4"/>
    <s v="NORKY"/>
    <x v="114"/>
    <n v="140"/>
    <n v="122"/>
    <n v="2.15573770491803"/>
    <n v="140"/>
    <n v="3.6857142857142899"/>
    <n v="0"/>
    <n v="0"/>
    <n v="53"/>
    <n v="1127.6869565217401"/>
    <n v="0.378571428571429"/>
    <n v="101"/>
    <n v="10.9405940594059"/>
    <n v="21"/>
    <n v="32.809523809523803"/>
    <n v="12"/>
    <n v="168.416666666667"/>
    <n v="12"/>
    <n v="8.4166666666666696"/>
    <n v="84"/>
    <n v="69.678571428571402"/>
    <n v="17"/>
    <n v="323.058823529412"/>
    <n v="123"/>
    <n v="92.163934426229503"/>
    <n v="0.871428571428572"/>
    <n v="68"/>
    <n v="73.941176470588204"/>
    <n v="0.48571428571428599"/>
    <n v="10"/>
    <n v="0.58823529411764697"/>
    <n v="1"/>
    <n v="5.8823529411764698E-2"/>
    <n v="27"/>
    <n v="0.22131147540983601"/>
    <n v="3"/>
    <n v="2.4590163934426201E-2"/>
    <n v="1"/>
    <n v="7.14285714285714E-3"/>
    <n v="1"/>
    <n v="7.14285714285714E-3"/>
    <n v="0"/>
    <n v="0"/>
    <n v="1"/>
    <n v="2.2950819672131102"/>
    <n v="61.000000000000121"/>
    <n v="10"/>
    <n v="27.2"/>
  </r>
  <r>
    <n v="2017"/>
    <x v="11"/>
    <x v="4"/>
    <s v="ORTFE"/>
    <x v="112"/>
    <n v="2"/>
    <n v="2"/>
    <n v="1"/>
    <n v="2"/>
    <n v="2"/>
    <n v="0"/>
    <n v="0"/>
    <n v="0"/>
    <n v="152"/>
    <n v="0"/>
    <n v="2"/>
    <n v="34.5"/>
    <n v="1"/>
    <n v="25"/>
    <n v="1"/>
    <n v="112"/>
    <n v="1"/>
    <n v="0"/>
    <n v="1"/>
    <n v="45"/>
    <n v="1"/>
    <n v="169"/>
    <n v="1"/>
    <n v="72"/>
    <n v="0.5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2"/>
    <n v="1"/>
    <n v="14"/>
  </r>
  <r>
    <n v="2017"/>
    <x v="11"/>
    <x v="4"/>
    <s v="NORKY"/>
    <x v="114"/>
    <n v="3"/>
    <n v="3"/>
    <n v="0.33333333333333298"/>
    <n v="3"/>
    <n v="6"/>
    <n v="0"/>
    <n v="0"/>
    <n v="0"/>
    <n v="251"/>
    <n v="0"/>
    <n v="2"/>
    <n v="5.5"/>
    <n v="0"/>
    <n v="0"/>
    <n v="0"/>
    <n v="0"/>
    <n v="0"/>
    <n v="0"/>
    <n v="3"/>
    <n v="65.3333333333333"/>
    <n v="0"/>
    <n v="0"/>
    <n v="3"/>
    <n v="95"/>
    <n v="1"/>
    <n v="1"/>
    <n v="40"/>
    <n v="0.33333333333333298"/>
    <n v="0"/>
    <n v="0"/>
    <n v="0"/>
    <n v="0"/>
    <n v="1"/>
    <n v="0.33333333333333298"/>
    <n v="0"/>
    <n v="0"/>
    <n v="1"/>
    <n v="0.33333333333333298"/>
    <n v="0"/>
    <n v="0"/>
    <n v="0"/>
    <n v="0"/>
    <n v="0"/>
    <n v="1"/>
    <n v="3"/>
    <n v="0"/>
    <n v="0"/>
  </r>
  <r>
    <n v="2017"/>
    <x v="11"/>
    <x v="4"/>
    <s v="REYWI"/>
    <x v="113"/>
    <n v="5"/>
    <n v="5"/>
    <n v="9.6"/>
    <n v="5"/>
    <n v="11.4"/>
    <n v="2"/>
    <n v="0.4"/>
    <n v="0"/>
    <n v="257.39999999999998"/>
    <n v="0"/>
    <n v="2"/>
    <n v="12"/>
    <n v="1"/>
    <n v="24"/>
    <n v="0"/>
    <n v="0"/>
    <n v="0"/>
    <n v="0"/>
    <n v="3"/>
    <n v="5.3333333333333304"/>
    <n v="0"/>
    <n v="0"/>
    <n v="5"/>
    <n v="103"/>
    <n v="1"/>
    <n v="2"/>
    <n v="62.5"/>
    <n v="0.4"/>
    <n v="0"/>
    <n v="0"/>
    <n v="0"/>
    <n v="0"/>
    <n v="1"/>
    <n v="0.2"/>
    <n v="0"/>
    <n v="0"/>
    <n v="0"/>
    <n v="0"/>
    <n v="0"/>
    <n v="0"/>
    <n v="0"/>
    <n v="0"/>
    <n v="0"/>
    <n v="1.25"/>
    <n v="4"/>
    <n v="0"/>
    <n v="0"/>
  </r>
  <r>
    <n v="2017"/>
    <x v="11"/>
    <x v="4"/>
    <s v="WALMI1"/>
    <x v="379"/>
    <n v="1"/>
    <n v="1"/>
    <n v="1"/>
    <n v="1"/>
    <n v="3"/>
    <n v="0"/>
    <n v="0"/>
    <n v="0"/>
    <n v="-266"/>
    <n v="0"/>
    <n v="1"/>
    <n v="0"/>
    <n v="0"/>
    <n v="0"/>
    <n v="1"/>
    <n v="53"/>
    <n v="1"/>
    <n v="193"/>
    <n v="0"/>
    <n v="0"/>
    <n v="1"/>
    <n v="354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11"/>
    <x v="4"/>
    <s v="LOSRI"/>
    <x v="463"/>
    <n v="146"/>
    <n v="139"/>
    <n v="6.0647482014388503"/>
    <n v="146"/>
    <n v="7.4794520547945202"/>
    <n v="12"/>
    <n v="8.2191780821917804E-2"/>
    <n v="42"/>
    <n v="516.36885245901601"/>
    <n v="0.28767123287671198"/>
    <n v="121"/>
    <n v="12.3719008264463"/>
    <n v="32"/>
    <n v="44.46875"/>
    <n v="11"/>
    <n v="203.272727272727"/>
    <n v="11"/>
    <n v="6.8181818181818201"/>
    <n v="128"/>
    <n v="75.625"/>
    <n v="11"/>
    <n v="357.90909090909099"/>
    <n v="135"/>
    <n v="111.466666666667"/>
    <n v="0.92465753424657504"/>
    <n v="58"/>
    <n v="77.362068965517196"/>
    <n v="0.397260273972603"/>
    <n v="9"/>
    <n v="0.81818181818181801"/>
    <n v="3"/>
    <n v="0.27272727272727298"/>
    <n v="17"/>
    <n v="0.125925925925926"/>
    <n v="4"/>
    <n v="2.96296296296296E-2"/>
    <n v="0"/>
    <n v="0"/>
    <n v="0"/>
    <n v="0"/>
    <n v="0"/>
    <n v="0"/>
    <n v="1"/>
    <n v="2.43333333333333"/>
    <n v="60.000000000000085"/>
    <n v="11"/>
    <n v="40.454545454545503"/>
  </r>
  <r>
    <n v="2017"/>
    <x v="11"/>
    <x v="4"/>
    <s v="SRIRU"/>
    <x v="497"/>
    <n v="1"/>
    <n v="1"/>
    <n v="5"/>
    <n v="1"/>
    <n v="6"/>
    <n v="0"/>
    <n v="0"/>
    <n v="1"/>
    <n v="1944"/>
    <n v="1"/>
    <n v="1"/>
    <n v="19"/>
    <n v="1"/>
    <n v="31"/>
    <n v="0"/>
    <n v="0"/>
    <n v="1"/>
    <n v="784"/>
    <n v="0"/>
    <n v="0"/>
    <n v="1"/>
    <n v="533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1"/>
    <n v="0"/>
    <n v="0"/>
  </r>
  <r>
    <n v="2017"/>
    <x v="11"/>
    <x v="5"/>
    <s v="No MD"/>
    <x v="336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11"/>
    <x v="5"/>
    <s v="BANPU"/>
    <x v="167"/>
    <n v="9"/>
    <n v="0"/>
    <n v="0"/>
    <n v="9"/>
    <n v="1.44444444444444"/>
    <n v="0"/>
    <n v="0"/>
    <n v="0"/>
    <n v="-179.666666666667"/>
    <n v="0"/>
    <n v="7"/>
    <n v="13.4285714285714"/>
    <n v="5"/>
    <n v="85.8"/>
    <n v="4"/>
    <n v="144"/>
    <n v="4"/>
    <n v="27.75"/>
    <n v="4"/>
    <n v="79.25"/>
    <n v="5"/>
    <n v="504"/>
    <n v="4"/>
    <n v="90.5"/>
    <n v="0.44444444444444398"/>
    <n v="2"/>
    <n v="32.5"/>
    <n v="0.22222222222222199"/>
    <n v="3"/>
    <n v="0.6"/>
    <n v="1"/>
    <n v="0.2"/>
    <n v="2"/>
    <n v="0.5"/>
    <n v="0"/>
    <n v="0"/>
    <n v="0"/>
    <n v="0"/>
    <n v="0"/>
    <n v="0"/>
    <n v="0"/>
    <n v="0"/>
    <n v="0"/>
    <n v="1.28571428571429"/>
    <n v="6.9999999999999769"/>
    <n v="4"/>
    <n v="10.25"/>
  </r>
  <r>
    <n v="2017"/>
    <x v="11"/>
    <x v="5"/>
    <s v=".DNK"/>
    <x v="56"/>
    <n v="2"/>
    <n v="0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n v="2017"/>
    <x v="11"/>
    <x v="5"/>
    <s v="METMI"/>
    <x v="160"/>
    <n v="38"/>
    <n v="1"/>
    <n v="3"/>
    <n v="38"/>
    <n v="4.4473684210526301"/>
    <n v="0"/>
    <n v="0"/>
    <n v="16"/>
    <n v="5047"/>
    <n v="0.42105263157894701"/>
    <n v="34"/>
    <n v="10.4411764705882"/>
    <n v="13"/>
    <n v="76.384615384615401"/>
    <n v="1"/>
    <n v="135"/>
    <n v="1"/>
    <n v="24"/>
    <n v="36"/>
    <n v="124.444444444444"/>
    <n v="1"/>
    <n v="223"/>
    <n v="37"/>
    <n v="145.32432432432401"/>
    <n v="0.97368421052631604"/>
    <n v="7"/>
    <n v="71.428571428571402"/>
    <n v="0.18421052631578899"/>
    <n v="1"/>
    <n v="1"/>
    <n v="0"/>
    <n v="0"/>
    <n v="11"/>
    <n v="0.29729729729729698"/>
    <n v="1"/>
    <n v="2.7027027027027001E-2"/>
    <n v="0"/>
    <n v="0"/>
    <n v="0"/>
    <n v="0"/>
    <n v="0"/>
    <n v="0"/>
    <n v="0"/>
    <n v="1.72727272727273"/>
    <n v="21.999999999999964"/>
    <n v="1"/>
    <n v="0"/>
  </r>
  <r>
    <n v="2017"/>
    <x v="11"/>
    <x v="5"/>
    <s v="LESRO"/>
    <x v="137"/>
    <n v="178"/>
    <n v="7"/>
    <n v="0.71428571428571397"/>
    <n v="178"/>
    <n v="4.4269662921348303"/>
    <n v="4"/>
    <n v="2.2471910112359599E-2"/>
    <n v="53"/>
    <n v="1152.1337209302301"/>
    <n v="0.297752808988764"/>
    <n v="169"/>
    <n v="12.017751479289901"/>
    <n v="82"/>
    <n v="77.329268292682897"/>
    <n v="20"/>
    <n v="178.85"/>
    <n v="17"/>
    <n v="45.117647058823501"/>
    <n v="145"/>
    <n v="123.503448275862"/>
    <n v="20"/>
    <n v="405.57894736842098"/>
    <n v="158"/>
    <n v="146.22151898734199"/>
    <n v="0.88764044943820197"/>
    <n v="20"/>
    <n v="134.4"/>
    <n v="0.112359550561798"/>
    <n v="11"/>
    <n v="0.57894736842105299"/>
    <n v="6"/>
    <n v="0.31578947368421101"/>
    <n v="43"/>
    <n v="0.272151898734177"/>
    <n v="6"/>
    <n v="3.7974683544303799E-2"/>
    <n v="2"/>
    <n v="1.1235955056179799E-2"/>
    <n v="0"/>
    <n v="0"/>
    <n v="0"/>
    <n v="0"/>
    <n v="3"/>
    <n v="1.91397849462366"/>
    <n v="92.999999999999801"/>
    <n v="20"/>
    <n v="7.7"/>
  </r>
  <r>
    <n v="2017"/>
    <x v="11"/>
    <x v="5"/>
    <s v="PALRA"/>
    <x v="164"/>
    <n v="45"/>
    <n v="1"/>
    <n v="3"/>
    <n v="45"/>
    <n v="3.7333333333333298"/>
    <n v="0"/>
    <n v="0"/>
    <n v="12"/>
    <n v="1779.27272727273"/>
    <n v="0.266666666666667"/>
    <n v="38"/>
    <n v="15.921052631578901"/>
    <n v="12"/>
    <n v="31.5833333333333"/>
    <n v="1"/>
    <n v="36"/>
    <n v="1"/>
    <n v="16"/>
    <n v="41"/>
    <n v="105.170731707317"/>
    <n v="2"/>
    <n v="232.5"/>
    <n v="43"/>
    <n v="122.302325581395"/>
    <n v="0.95555555555555605"/>
    <n v="6"/>
    <n v="61.1666666666667"/>
    <n v="0.133333333333333"/>
    <n v="1"/>
    <n v="0.5"/>
    <n v="1"/>
    <n v="0.5"/>
    <n v="10"/>
    <n v="0.232558139534884"/>
    <n v="2"/>
    <n v="4.6511627906976702E-2"/>
    <n v="1"/>
    <n v="2.2222222222222199E-2"/>
    <n v="0"/>
    <n v="0"/>
    <n v="0"/>
    <n v="0"/>
    <n v="1"/>
    <n v="1.7307692307692299"/>
    <n v="26.000000000000011"/>
    <n v="0"/>
    <n v="0"/>
  </r>
  <r>
    <n v="2017"/>
    <x v="11"/>
    <x v="5"/>
    <s v="EDDOC"/>
    <x v="337"/>
    <n v="7"/>
    <n v="0"/>
    <n v="0"/>
    <n v="4"/>
    <n v="0"/>
    <n v="0"/>
    <n v="0"/>
    <n v="4"/>
    <n v="-266.66666666666703"/>
    <n v="0.57142857142857095"/>
    <n v="3"/>
    <n v="32"/>
    <n v="3"/>
    <n v="237.666666666667"/>
    <n v="3"/>
    <n v="277"/>
    <n v="3"/>
    <n v="31.3333333333333"/>
    <n v="1"/>
    <n v="261"/>
    <n v="3"/>
    <n v="777"/>
    <n v="1"/>
    <n v="238"/>
    <n v="0.14285714285714299"/>
    <n v="0"/>
    <n v="0"/>
    <n v="0"/>
    <n v="2"/>
    <n v="1"/>
    <n v="1"/>
    <n v="0.5"/>
    <n v="0"/>
    <n v="0"/>
    <n v="0"/>
    <n v="0"/>
    <n v="0"/>
    <n v="0"/>
    <n v="0"/>
    <n v="0"/>
    <n v="0"/>
    <n v="3"/>
    <n v="0"/>
    <n v="1"/>
    <n v="7"/>
    <n v="2"/>
    <n v="16"/>
  </r>
  <r>
    <n v="2017"/>
    <x v="11"/>
    <x v="5"/>
    <s v="BELMA"/>
    <x v="278"/>
    <n v="1"/>
    <n v="0"/>
    <n v="0"/>
    <n v="1"/>
    <n v="14"/>
    <n v="0"/>
    <n v="0"/>
    <n v="0"/>
    <n v="295"/>
    <n v="0"/>
    <n v="1"/>
    <n v="32"/>
    <n v="0"/>
    <n v="0"/>
    <n v="0"/>
    <n v="0"/>
    <n v="0"/>
    <n v="0"/>
    <n v="1"/>
    <n v="232"/>
    <n v="0"/>
    <n v="0"/>
    <n v="1"/>
    <n v="2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1"/>
    <x v="5"/>
    <s v="POLSTE"/>
    <x v="142"/>
    <n v="42"/>
    <n v="0"/>
    <n v="0"/>
    <n v="42"/>
    <n v="2.61904761904762"/>
    <n v="2"/>
    <n v="4.7619047619047603E-2"/>
    <n v="5"/>
    <n v="632.24390243902405"/>
    <n v="0.119047619047619"/>
    <n v="35"/>
    <n v="15.1142857142857"/>
    <n v="14"/>
    <n v="25.1428571428571"/>
    <n v="6"/>
    <n v="159.166666666667"/>
    <n v="5"/>
    <n v="53.4"/>
    <n v="32"/>
    <n v="74.84375"/>
    <n v="6"/>
    <n v="351.83333333333297"/>
    <n v="36"/>
    <n v="106.75"/>
    <n v="0.85714285714285698"/>
    <n v="14"/>
    <n v="57.571428571428598"/>
    <n v="0.33333333333333298"/>
    <n v="5"/>
    <n v="0.83333333333333304"/>
    <n v="1"/>
    <n v="0.16666666666666699"/>
    <n v="10"/>
    <n v="0.27777777777777801"/>
    <n v="3"/>
    <n v="8.3333333333333301E-2"/>
    <n v="0"/>
    <n v="0"/>
    <n v="0"/>
    <n v="0"/>
    <n v="0"/>
    <n v="0"/>
    <n v="1"/>
    <n v="1.9090909090909101"/>
    <n v="21.999999999999989"/>
    <n v="6"/>
    <n v="0.83333333333333304"/>
  </r>
  <r>
    <n v="2017"/>
    <x v="11"/>
    <x v="5"/>
    <s v="HORJO"/>
    <x v="141"/>
    <n v="164"/>
    <n v="5"/>
    <n v="4"/>
    <n v="164"/>
    <n v="4.6158536585365901"/>
    <n v="2"/>
    <n v="1.21951219512195E-2"/>
    <n v="62"/>
    <n v="1310.5859375"/>
    <n v="0.37804878048780499"/>
    <n v="158"/>
    <n v="14.7658227848101"/>
    <n v="81"/>
    <n v="45.827160493827201"/>
    <n v="19"/>
    <n v="170.894736842105"/>
    <n v="18"/>
    <n v="38.1666666666667"/>
    <n v="137"/>
    <n v="124.489051094891"/>
    <n v="19"/>
    <n v="361.26315789473699"/>
    <n v="145"/>
    <n v="153.09655172413801"/>
    <n v="0.88414634146341498"/>
    <n v="25"/>
    <n v="106.96"/>
    <n v="0.15243902439024401"/>
    <n v="9"/>
    <n v="0.47368421052631599"/>
    <n v="5"/>
    <n v="0.26315789473684198"/>
    <n v="42"/>
    <n v="0.28965517241379302"/>
    <n v="9"/>
    <n v="6.2068965517241399E-2"/>
    <n v="1"/>
    <n v="6.0975609756097598E-3"/>
    <n v="1"/>
    <n v="6.0975609756097598E-3"/>
    <n v="0"/>
    <n v="0"/>
    <n v="0"/>
    <n v="1.6907216494845401"/>
    <n v="96.999999999999773"/>
    <n v="17"/>
    <n v="19.529411764705898"/>
  </r>
  <r>
    <n v="2017"/>
    <x v="11"/>
    <x v="5"/>
    <s v="MCCCAM"/>
    <x v="157"/>
    <n v="86"/>
    <n v="7"/>
    <n v="22.1428571428571"/>
    <n v="85"/>
    <n v="6.2941176470588198"/>
    <n v="0"/>
    <n v="0"/>
    <n v="33"/>
    <n v="1032.5846153846201"/>
    <n v="0.38372093023255799"/>
    <n v="56"/>
    <n v="11.9285714285714"/>
    <n v="32"/>
    <n v="57.25"/>
    <n v="16"/>
    <n v="152.9375"/>
    <n v="14"/>
    <n v="38.214285714285701"/>
    <n v="66"/>
    <n v="77.030303030303003"/>
    <n v="16"/>
    <n v="441.69230769230802"/>
    <n v="70"/>
    <n v="102.585714285714"/>
    <n v="0.81395348837209303"/>
    <n v="31"/>
    <n v="53.580645161290299"/>
    <n v="0.36046511627907002"/>
    <n v="8"/>
    <n v="0.61538461538461497"/>
    <n v="3"/>
    <n v="0.230769230769231"/>
    <n v="8"/>
    <n v="0.114285714285714"/>
    <n v="2"/>
    <n v="2.8571428571428598E-2"/>
    <n v="0"/>
    <n v="0"/>
    <n v="0"/>
    <n v="0"/>
    <n v="0"/>
    <n v="0"/>
    <n v="2"/>
    <n v="1.9111111111111101"/>
    <n v="45.000000000000021"/>
    <n v="15"/>
    <n v="23.866666666666699"/>
  </r>
  <r>
    <n v="2017"/>
    <x v="11"/>
    <x v="5"/>
    <s v="PETRI"/>
    <x v="143"/>
    <n v="54"/>
    <n v="8"/>
    <n v="6.375"/>
    <n v="54"/>
    <n v="3.07407407407407"/>
    <n v="4"/>
    <n v="7.4074074074074098E-2"/>
    <n v="47"/>
    <n v="7443.8181818181802"/>
    <n v="0.87037037037037002"/>
    <n v="52"/>
    <n v="13.807692307692299"/>
    <n v="23"/>
    <n v="149.08695652173901"/>
    <n v="29"/>
    <n v="143.586206896552"/>
    <n v="28"/>
    <n v="32.571428571428598"/>
    <n v="22"/>
    <n v="128.68181818181799"/>
    <n v="31"/>
    <n v="495.82758620689702"/>
    <n v="23"/>
    <n v="162.34782608695701"/>
    <n v="0.42592592592592599"/>
    <n v="1"/>
    <n v="185"/>
    <n v="1.85185185185185E-2"/>
    <n v="20"/>
    <n v="0.68965517241379304"/>
    <n v="5"/>
    <n v="0.17241379310344801"/>
    <n v="6"/>
    <n v="0.26086956521739102"/>
    <n v="2"/>
    <n v="8.6956521739130405E-2"/>
    <n v="0"/>
    <n v="0"/>
    <n v="0"/>
    <n v="0"/>
    <n v="0"/>
    <n v="0"/>
    <n v="0"/>
    <n v="1.63636363636364"/>
    <n v="32.999999999999929"/>
    <n v="28"/>
    <n v="20.6071428571429"/>
  </r>
  <r>
    <n v="2017"/>
    <x v="11"/>
    <x v="5"/>
    <s v="MATMI"/>
    <x v="144"/>
    <n v="92"/>
    <n v="3"/>
    <n v="7.6666666666666696"/>
    <n v="92"/>
    <n v="4.1304347826086998"/>
    <n v="0"/>
    <n v="0"/>
    <n v="24"/>
    <n v="1030.22727272727"/>
    <n v="0.26086956521739102"/>
    <n v="84"/>
    <n v="12.6547619047619"/>
    <n v="32"/>
    <n v="45.125"/>
    <n v="9"/>
    <n v="125.222222222222"/>
    <n v="8"/>
    <n v="41.625"/>
    <n v="80"/>
    <n v="119.3625"/>
    <n v="9"/>
    <n v="526"/>
    <n v="83"/>
    <n v="141.481927710843"/>
    <n v="0.90217391304347805"/>
    <n v="22"/>
    <n v="87.818181818181799"/>
    <n v="0.23913043478260901"/>
    <n v="7"/>
    <n v="0.77777777777777801"/>
    <n v="1"/>
    <n v="0.11111111111111099"/>
    <n v="20"/>
    <n v="0.240963855421687"/>
    <n v="11"/>
    <n v="0.132530120481928"/>
    <n v="0"/>
    <n v="0"/>
    <n v="0"/>
    <n v="0"/>
    <n v="0"/>
    <n v="0"/>
    <n v="2"/>
    <n v="1.6140350877192999"/>
    <n v="56.999999999999943"/>
    <n v="9"/>
    <n v="1.2222222222222201"/>
  </r>
  <r>
    <n v="2017"/>
    <x v="11"/>
    <x v="5"/>
    <s v="WILBRI"/>
    <x v="140"/>
    <n v="161"/>
    <n v="5"/>
    <n v="3"/>
    <n v="159"/>
    <n v="2.0377358490566002"/>
    <n v="4"/>
    <n v="2.51572327044025E-2"/>
    <n v="89"/>
    <n v="3907.38"/>
    <n v="0.552795031055901"/>
    <n v="93"/>
    <n v="12.010752688171999"/>
    <n v="35"/>
    <n v="44.514285714285698"/>
    <n v="11"/>
    <n v="129.727272727273"/>
    <n v="11"/>
    <n v="9.4545454545454604"/>
    <n v="144"/>
    <n v="47.875"/>
    <n v="12"/>
    <n v="437"/>
    <n v="147"/>
    <n v="65.224489795918402"/>
    <n v="0.91304347826086996"/>
    <n v="69"/>
    <n v="45.637681159420303"/>
    <n v="0.42857142857142899"/>
    <n v="8"/>
    <n v="0.88888888888888895"/>
    <n v="2"/>
    <n v="0.22222222222222199"/>
    <n v="13"/>
    <n v="8.8435374149659907E-2"/>
    <n v="2"/>
    <n v="1.3605442176870699E-2"/>
    <n v="3"/>
    <n v="1.8633540372670801E-2"/>
    <n v="0"/>
    <n v="0"/>
    <n v="0"/>
    <n v="2"/>
    <n v="3"/>
    <n v="2.0921052631578898"/>
    <n v="76.955974842767475"/>
    <n v="9"/>
    <n v="9.3333333333333304"/>
  </r>
  <r>
    <n v="2017"/>
    <x v="11"/>
    <x v="5"/>
    <s v="LORBR1"/>
    <x v="135"/>
    <n v="382"/>
    <n v="40"/>
    <n v="0.95"/>
    <n v="381"/>
    <n v="1.93963254593176"/>
    <n v="10"/>
    <n v="2.6246719160105E-2"/>
    <n v="125"/>
    <n v="1420.81440443213"/>
    <n v="0.32722513089005201"/>
    <n v="328"/>
    <n v="12.792682926829301"/>
    <n v="95"/>
    <n v="120.31578947368401"/>
    <n v="120"/>
    <n v="116.208333333333"/>
    <n v="110"/>
    <n v="35.390909090909098"/>
    <n v="255"/>
    <n v="90.305882352941197"/>
    <n v="125"/>
    <n v="328.90178571428601"/>
    <n v="256"/>
    <n v="118.31640625"/>
    <n v="0.67015706806282704"/>
    <n v="38"/>
    <n v="45.710526315789501"/>
    <n v="9.9476439790575896E-2"/>
    <n v="73"/>
    <n v="0.65178571428571397"/>
    <n v="20"/>
    <n v="0.17857142857142899"/>
    <n v="84"/>
    <n v="0.328125"/>
    <n v="12"/>
    <n v="4.6875E-2"/>
    <n v="1"/>
    <n v="2.6178010471204199E-3"/>
    <n v="1"/>
    <n v="2.6178010471204199E-3"/>
    <n v="0"/>
    <n v="1"/>
    <n v="3"/>
    <n v="2.3664596273291898"/>
    <n v="161.42257217847788"/>
    <n v="114"/>
    <n v="5.70175438596491"/>
  </r>
  <r>
    <n v="2017"/>
    <x v="11"/>
    <x v="5"/>
    <s v="WALJO2"/>
    <x v="136"/>
    <n v="206"/>
    <n v="37"/>
    <n v="4"/>
    <n v="206"/>
    <n v="3.3495145631068"/>
    <n v="6"/>
    <n v="2.9126213592233E-2"/>
    <n v="23"/>
    <n v="251.505319148936"/>
    <n v="0.111650485436893"/>
    <n v="193"/>
    <n v="9.3316062176165797"/>
    <n v="92"/>
    <n v="82.706521739130395"/>
    <n v="96"/>
    <n v="119.177083333333"/>
    <n v="91"/>
    <n v="30.3516483516484"/>
    <n v="103"/>
    <n v="130.41747572815501"/>
    <n v="100"/>
    <n v="439.03529411764703"/>
    <n v="106"/>
    <n v="166.730769230769"/>
    <n v="0.50485436893203905"/>
    <n v="22"/>
    <n v="79.5"/>
    <n v="0.106796116504854"/>
    <n v="66"/>
    <n v="0.77647058823529402"/>
    <n v="12"/>
    <n v="0.14117647058823499"/>
    <n v="43"/>
    <n v="0.41346153846153799"/>
    <n v="10"/>
    <n v="9.6153846153846201E-2"/>
    <n v="0"/>
    <n v="0"/>
    <n v="0"/>
    <n v="0"/>
    <n v="0"/>
    <n v="0"/>
    <n v="2"/>
    <n v="1.8230088495575201"/>
    <n v="113.00000000000013"/>
    <n v="80"/>
    <n v="2.65"/>
  </r>
  <r>
    <n v="2017"/>
    <x v="11"/>
    <x v="5"/>
    <s v="STERO3"/>
    <x v="163"/>
    <n v="56"/>
    <n v="14"/>
    <n v="1.71428571428571"/>
    <n v="56"/>
    <n v="4.4821428571428603"/>
    <n v="2"/>
    <n v="3.5714285714285698E-2"/>
    <n v="33"/>
    <n v="2293.7058823529401"/>
    <n v="0.58928571428571397"/>
    <n v="54"/>
    <n v="11.592592592592601"/>
    <n v="28"/>
    <n v="116.071428571429"/>
    <n v="28"/>
    <n v="166.892857142857"/>
    <n v="22"/>
    <n v="28.045454545454501"/>
    <n v="27"/>
    <n v="172.25925925925901"/>
    <n v="28"/>
    <n v="328.42857142857099"/>
    <n v="28"/>
    <n v="202.222222222222"/>
    <n v="0.48214285714285698"/>
    <n v="2"/>
    <n v="28"/>
    <n v="3.5714285714285698E-2"/>
    <n v="19"/>
    <n v="0.67857142857142905"/>
    <n v="5"/>
    <n v="0.17857142857142899"/>
    <n v="14"/>
    <n v="0.51851851851851904"/>
    <n v="2"/>
    <n v="7.4074074074074098E-2"/>
    <n v="1"/>
    <n v="1.7857142857142901E-2"/>
    <n v="0"/>
    <n v="0"/>
    <n v="0"/>
    <n v="0"/>
    <n v="1"/>
    <n v="2.1538461538461502"/>
    <n v="26.000000000000043"/>
    <n v="28"/>
    <n v="15.8214285714286"/>
  </r>
  <r>
    <n v="2017"/>
    <x v="11"/>
    <x v="5"/>
    <s v="WELVA"/>
    <x v="153"/>
    <n v="95"/>
    <n v="12"/>
    <n v="1.5833333333333299"/>
    <n v="94"/>
    <n v="2.9787234042553199"/>
    <n v="2"/>
    <n v="2.1276595744680899E-2"/>
    <n v="8"/>
    <n v="307.83870967741899"/>
    <n v="8.42105263157895E-2"/>
    <n v="85"/>
    <n v="9.5176470588235293"/>
    <n v="43"/>
    <n v="87.488372093023301"/>
    <n v="41"/>
    <n v="106.975609756098"/>
    <n v="40"/>
    <n v="41.85"/>
    <n v="52"/>
    <n v="110.69230769230801"/>
    <n v="41"/>
    <n v="442.5"/>
    <n v="53"/>
    <n v="153.24528301886801"/>
    <n v="0.557894736842105"/>
    <n v="11"/>
    <n v="59.818181818181799"/>
    <n v="0.115789473684211"/>
    <n v="25"/>
    <n v="0.65789473684210498"/>
    <n v="2"/>
    <n v="5.2631578947368397E-2"/>
    <n v="19"/>
    <n v="0.35849056603773599"/>
    <n v="1"/>
    <n v="1.88679245283019E-2"/>
    <n v="1"/>
    <n v="1.05263157894737E-2"/>
    <n v="0"/>
    <n v="0"/>
    <n v="0"/>
    <n v="1"/>
    <n v="1"/>
    <n v="1.6785714285714299"/>
    <n v="56.59574468085102"/>
    <n v="40"/>
    <n v="5.5"/>
  </r>
  <r>
    <n v="2017"/>
    <x v="11"/>
    <x v="5"/>
    <s v="HOWKE"/>
    <x v="149"/>
    <n v="178"/>
    <n v="9"/>
    <n v="1.55555555555556"/>
    <n v="178"/>
    <n v="3.9438202247190999"/>
    <n v="2"/>
    <n v="1.1235955056179799E-2"/>
    <n v="79"/>
    <n v="2156.7062500000002"/>
    <n v="0.44382022471910099"/>
    <n v="166"/>
    <n v="12.4698795180723"/>
    <n v="72"/>
    <n v="39.3472222222222"/>
    <n v="16"/>
    <n v="176.5625"/>
    <n v="16"/>
    <n v="25.6875"/>
    <n v="161"/>
    <n v="101.031055900621"/>
    <n v="16"/>
    <n v="426.25"/>
    <n v="162"/>
    <n v="119.524691358025"/>
    <n v="0.91011235955056202"/>
    <n v="20"/>
    <n v="57.25"/>
    <n v="0.112359550561798"/>
    <n v="11"/>
    <n v="0.6875"/>
    <n v="5"/>
    <n v="0.3125"/>
    <n v="45"/>
    <n v="0.27777777777777801"/>
    <n v="9"/>
    <n v="5.5555555555555601E-2"/>
    <n v="2"/>
    <n v="1.1235955056179799E-2"/>
    <n v="0"/>
    <n v="0"/>
    <n v="0"/>
    <n v="0"/>
    <n v="2"/>
    <n v="1.7115384615384599"/>
    <n v="104.0000000000001"/>
    <n v="16"/>
    <n v="0.8125"/>
  </r>
  <r>
    <n v="2017"/>
    <x v="11"/>
    <x v="5"/>
    <s v="RUMAS1"/>
    <x v="151"/>
    <n v="181"/>
    <n v="9"/>
    <n v="7.2222222222222197"/>
    <n v="181"/>
    <n v="4.7679558011049696"/>
    <n v="2"/>
    <n v="1.1049723756906099E-2"/>
    <n v="52"/>
    <n v="1143.4064516128999"/>
    <n v="0.287292817679558"/>
    <n v="175"/>
    <n v="14.897142857142899"/>
    <n v="80"/>
    <n v="99.037499999999994"/>
    <n v="32"/>
    <n v="155"/>
    <n v="32"/>
    <n v="27.0625"/>
    <n v="138"/>
    <n v="142.05072463768099"/>
    <n v="35"/>
    <n v="525.97058823529403"/>
    <n v="146"/>
    <n v="171.164383561644"/>
    <n v="0.80662983425414403"/>
    <n v="13"/>
    <n v="63.076923076923102"/>
    <n v="7.18232044198895E-2"/>
    <n v="24"/>
    <n v="0.70588235294117696"/>
    <n v="7"/>
    <n v="0.20588235294117599"/>
    <n v="51"/>
    <n v="0.34931506849315103"/>
    <n v="12"/>
    <n v="8.2191780821917804E-2"/>
    <n v="2"/>
    <n v="1.1049723756906099E-2"/>
    <n v="1"/>
    <n v="5.5248618784530402E-3"/>
    <n v="0"/>
    <n v="0"/>
    <n v="4"/>
    <n v="1.7920792079207899"/>
    <n v="101.00000000000013"/>
    <n v="33"/>
    <n v="5.1818181818181799"/>
  </r>
  <r>
    <n v="2017"/>
    <x v="11"/>
    <x v="5"/>
    <s v="NECDA"/>
    <x v="83"/>
    <n v="155"/>
    <n v="23"/>
    <n v="5.5652173913043503"/>
    <n v="154"/>
    <n v="5.3051948051948097"/>
    <n v="6"/>
    <n v="3.8961038961039002E-2"/>
    <n v="85"/>
    <n v="2323.4068965517199"/>
    <n v="0.54838709677419395"/>
    <n v="115"/>
    <n v="11.504347826087001"/>
    <n v="33"/>
    <n v="129.21212121212099"/>
    <n v="39"/>
    <n v="164.230769230769"/>
    <n v="39"/>
    <n v="24.589743589743598"/>
    <n v="113"/>
    <n v="80.026548672566406"/>
    <n v="40"/>
    <n v="397.42857142857099"/>
    <n v="114"/>
    <n v="99.368421052631604"/>
    <n v="0.73548387096774204"/>
    <n v="30"/>
    <n v="43.733333333333299"/>
    <n v="0.19354838709677399"/>
    <n v="25"/>
    <n v="0.71428571428571397"/>
    <n v="4"/>
    <n v="0.114285714285714"/>
    <n v="17"/>
    <n v="0.14912280701754399"/>
    <n v="2"/>
    <n v="1.7543859649122799E-2"/>
    <n v="1"/>
    <n v="6.4516129032258099E-3"/>
    <n v="0"/>
    <n v="0"/>
    <n v="0"/>
    <n v="1"/>
    <n v="3"/>
    <n v="2.2318840579710102"/>
    <n v="69.448051948052083"/>
    <n v="37"/>
    <n v="6.64864864864865"/>
  </r>
  <r>
    <n v="2017"/>
    <x v="11"/>
    <x v="5"/>
    <s v="WILDA2"/>
    <x v="161"/>
    <n v="40"/>
    <n v="11"/>
    <n v="4.3636363636363598"/>
    <n v="40"/>
    <n v="4"/>
    <n v="2"/>
    <n v="0.05"/>
    <n v="3"/>
    <n v="455.61538461538498"/>
    <n v="7.4999999999999997E-2"/>
    <n v="37"/>
    <n v="10.4054054054054"/>
    <n v="15"/>
    <n v="95.8"/>
    <n v="15"/>
    <n v="186.2"/>
    <n v="14"/>
    <n v="35.071428571428598"/>
    <n v="22"/>
    <n v="205.90909090909099"/>
    <n v="18"/>
    <n v="378.46666666666698"/>
    <n v="22"/>
    <n v="311.59090909090901"/>
    <n v="0.55000000000000004"/>
    <n v="0"/>
    <n v="0"/>
    <n v="0"/>
    <n v="12"/>
    <n v="0.8"/>
    <n v="3"/>
    <n v="0.2"/>
    <n v="11"/>
    <n v="0.5"/>
    <n v="1"/>
    <n v="4.5454545454545497E-2"/>
    <n v="0"/>
    <n v="0"/>
    <n v="0"/>
    <n v="0"/>
    <n v="0"/>
    <n v="0"/>
    <n v="0"/>
    <n v="1.5384615384615401"/>
    <n v="25.999999999999972"/>
    <n v="15"/>
    <n v="5.8"/>
  </r>
  <r>
    <n v="2017"/>
    <x v="11"/>
    <x v="5"/>
    <s v="STERA"/>
    <x v="152"/>
    <n v="47"/>
    <n v="3"/>
    <n v="2.6666666666666701"/>
    <n v="47"/>
    <n v="2.5319148936170199"/>
    <n v="0"/>
    <n v="0"/>
    <n v="14"/>
    <n v="1238.8571428571399"/>
    <n v="0.29787234042553201"/>
    <n v="45"/>
    <n v="13.7777777777778"/>
    <n v="19"/>
    <n v="37.315789473684198"/>
    <n v="2"/>
    <n v="225.5"/>
    <n v="1"/>
    <n v="3"/>
    <n v="45"/>
    <n v="101.888888888889"/>
    <n v="2"/>
    <n v="385.5"/>
    <n v="45"/>
    <n v="123.822222222222"/>
    <n v="0.95744680851063801"/>
    <n v="2"/>
    <n v="69.5"/>
    <n v="4.2553191489361701E-2"/>
    <n v="1"/>
    <n v="0.5"/>
    <n v="0"/>
    <n v="0"/>
    <n v="14"/>
    <n v="0.31111111111111101"/>
    <n v="7"/>
    <n v="0.155555555555556"/>
    <n v="0"/>
    <n v="0"/>
    <n v="1"/>
    <n v="2.1276595744680899E-2"/>
    <n v="0"/>
    <n v="0"/>
    <n v="0"/>
    <n v="1.88"/>
    <n v="25"/>
    <n v="2"/>
    <n v="4"/>
  </r>
  <r>
    <n v="2017"/>
    <x v="11"/>
    <x v="5"/>
    <s v="SCDGA"/>
    <x v="138"/>
    <n v="82"/>
    <n v="3"/>
    <n v="8"/>
    <n v="82"/>
    <n v="4.2439024390243896"/>
    <n v="2"/>
    <n v="2.4390243902439001E-2"/>
    <n v="22"/>
    <n v="1556.73170731707"/>
    <n v="0.26829268292682901"/>
    <n v="77"/>
    <n v="15.935064935064901"/>
    <n v="25"/>
    <n v="69.599999999999994"/>
    <n v="9"/>
    <n v="202.777777777778"/>
    <n v="9"/>
    <n v="10.3333333333333"/>
    <n v="72"/>
    <n v="118.180555555556"/>
    <n v="9"/>
    <n v="400.555555555556"/>
    <n v="73"/>
    <n v="141.50684931506899"/>
    <n v="0.89024390243902396"/>
    <n v="12"/>
    <n v="68.75"/>
    <n v="0.146341463414634"/>
    <n v="7"/>
    <n v="0.77777777777777801"/>
    <n v="3"/>
    <n v="0.33333333333333298"/>
    <n v="20"/>
    <n v="0.27397260273972601"/>
    <n v="8"/>
    <n v="0.10958904109589"/>
    <n v="0"/>
    <n v="0"/>
    <n v="0"/>
    <n v="0"/>
    <n v="0"/>
    <n v="0"/>
    <n v="0"/>
    <n v="1.86363636363636"/>
    <n v="44.000000000000085"/>
    <n v="9"/>
    <n v="19"/>
  </r>
  <r>
    <n v="2017"/>
    <x v="11"/>
    <x v="5"/>
    <s v="ALMKH"/>
    <x v="173"/>
    <n v="138"/>
    <n v="25"/>
    <n v="3.04"/>
    <n v="138"/>
    <n v="3.47101449275362"/>
    <n v="4"/>
    <n v="2.8985507246376802E-2"/>
    <n v="70"/>
    <n v="1548.9495798319299"/>
    <n v="0.50724637681159401"/>
    <n v="132"/>
    <n v="14.0227272727273"/>
    <n v="66"/>
    <n v="99.181818181818201"/>
    <n v="60"/>
    <n v="154.38333333333301"/>
    <n v="51"/>
    <n v="44.823529411764703"/>
    <n v="72"/>
    <n v="145.694444444444"/>
    <n v="61"/>
    <n v="367.28813559321998"/>
    <n v="77"/>
    <n v="180.84415584415601"/>
    <n v="0.55797101449275399"/>
    <n v="15"/>
    <n v="99.4"/>
    <n v="0.108695652173913"/>
    <n v="40"/>
    <n v="0.677966101694915"/>
    <n v="15"/>
    <n v="0.25423728813559299"/>
    <n v="36"/>
    <n v="0.46753246753246802"/>
    <n v="8"/>
    <n v="0.103896103896104"/>
    <n v="0"/>
    <n v="0"/>
    <n v="1"/>
    <n v="7.2463768115942004E-3"/>
    <n v="0"/>
    <n v="0"/>
    <n v="1"/>
    <n v="2.0597014925373101"/>
    <n v="67.000000000000114"/>
    <n v="57"/>
    <n v="15.3684210526316"/>
  </r>
  <r>
    <n v="2017"/>
    <x v="11"/>
    <x v="5"/>
    <s v="VITJO"/>
    <x v="155"/>
    <n v="53"/>
    <n v="0"/>
    <n v="0"/>
    <n v="53"/>
    <n v="4.3207547169811296"/>
    <n v="0"/>
    <n v="0"/>
    <n v="0"/>
    <n v="890.33962264150898"/>
    <n v="0"/>
    <n v="37"/>
    <n v="12"/>
    <n v="10"/>
    <n v="66.2"/>
    <n v="6"/>
    <n v="99.1666666666667"/>
    <n v="6"/>
    <n v="57.1666666666667"/>
    <n v="44"/>
    <n v="60.522727272727302"/>
    <n v="7"/>
    <n v="189"/>
    <n v="46"/>
    <n v="81.326086956521706"/>
    <n v="0.86792452830188704"/>
    <n v="14"/>
    <n v="43.857142857142897"/>
    <n v="0.26415094339622602"/>
    <n v="7"/>
    <n v="1.1666666666666701"/>
    <n v="1"/>
    <n v="0.16666666666666699"/>
    <n v="9"/>
    <n v="0.19565217391304399"/>
    <n v="1"/>
    <n v="2.1739130434782601E-2"/>
    <n v="1"/>
    <n v="1.88679245283019E-2"/>
    <n v="0"/>
    <n v="0"/>
    <n v="0"/>
    <n v="0"/>
    <n v="2"/>
    <n v="1.51428571428571"/>
    <n v="35.000000000000099"/>
    <n v="6"/>
    <n v="0.5"/>
  </r>
  <r>
    <n v="2017"/>
    <x v="11"/>
    <x v="5"/>
    <s v="DESBO"/>
    <x v="156"/>
    <n v="54"/>
    <n v="10"/>
    <n v="3.8"/>
    <n v="54"/>
    <n v="3.81481481481481"/>
    <n v="2"/>
    <n v="3.7037037037037E-2"/>
    <n v="14"/>
    <n v="793.12244897959204"/>
    <n v="0.25925925925925902"/>
    <n v="45"/>
    <n v="12.8222222222222"/>
    <n v="21"/>
    <n v="90.380952380952394"/>
    <n v="21"/>
    <n v="158"/>
    <n v="19"/>
    <n v="17.894736842105299"/>
    <n v="32"/>
    <n v="127.75"/>
    <n v="22"/>
    <n v="421.555555555556"/>
    <n v="32"/>
    <n v="157.6875"/>
    <n v="0.592592592592593"/>
    <n v="3"/>
    <n v="28.3333333333333"/>
    <n v="5.5555555555555601E-2"/>
    <n v="16"/>
    <n v="0.88888888888888895"/>
    <n v="5"/>
    <n v="0.27777777777777801"/>
    <n v="11"/>
    <n v="0.34375"/>
    <n v="1"/>
    <n v="3.125E-2"/>
    <n v="0"/>
    <n v="0"/>
    <n v="0"/>
    <n v="0"/>
    <n v="0"/>
    <n v="0"/>
    <n v="0"/>
    <n v="1.5882352941176501"/>
    <n v="33.999999999999936"/>
    <n v="14"/>
    <n v="9.21428571428571"/>
  </r>
  <r>
    <n v="2017"/>
    <x v="11"/>
    <x v="5"/>
    <s v="MARDO1"/>
    <x v="172"/>
    <n v="41"/>
    <n v="2"/>
    <n v="4"/>
    <n v="41"/>
    <n v="4.3658536585365901"/>
    <n v="0"/>
    <n v="0"/>
    <n v="31"/>
    <n v="2756.9333333333302"/>
    <n v="0.75609756097560998"/>
    <n v="30"/>
    <n v="13.4333333333333"/>
    <n v="13"/>
    <n v="121.846153846154"/>
    <n v="9"/>
    <n v="115.555555555556"/>
    <n v="9"/>
    <n v="8.6666666666666696"/>
    <n v="30"/>
    <n v="59.3333333333333"/>
    <n v="11"/>
    <n v="513"/>
    <n v="30"/>
    <n v="97.6666666666667"/>
    <n v="0.73170731707317105"/>
    <n v="18"/>
    <n v="62.5555555555556"/>
    <n v="0.439024390243902"/>
    <n v="6"/>
    <n v="0.54545454545454497"/>
    <n v="0"/>
    <n v="0"/>
    <n v="3"/>
    <n v="0.1"/>
    <n v="0"/>
    <n v="0"/>
    <n v="0"/>
    <n v="0"/>
    <n v="0"/>
    <n v="0"/>
    <n v="0"/>
    <n v="0"/>
    <n v="0"/>
    <n v="1.7083333333333299"/>
    <n v="24.000000000000046"/>
    <n v="9"/>
    <n v="9.7777777777777803"/>
  </r>
  <r>
    <n v="2017"/>
    <x v="11"/>
    <x v="5"/>
    <s v="FALMIC"/>
    <x v="146"/>
    <n v="112"/>
    <n v="15"/>
    <n v="8.6"/>
    <n v="112"/>
    <n v="4.9821428571428603"/>
    <n v="0"/>
    <n v="0"/>
    <n v="25"/>
    <n v="316.74226804123703"/>
    <n v="0.223214285714286"/>
    <n v="89"/>
    <n v="12.9213483146067"/>
    <n v="36"/>
    <n v="130.555555555556"/>
    <n v="53"/>
    <n v="141.905660377358"/>
    <n v="46"/>
    <n v="40.1086956521739"/>
    <n v="51"/>
    <n v="104.019607843137"/>
    <n v="57"/>
    <n v="365.327272727273"/>
    <n v="55"/>
    <n v="139.14814814814801"/>
    <n v="0.48214285714285698"/>
    <n v="1"/>
    <n v="77"/>
    <n v="8.9285714285714298E-3"/>
    <n v="35"/>
    <n v="0.63636363636363602"/>
    <n v="4"/>
    <n v="7.2727272727272696E-2"/>
    <n v="6"/>
    <n v="0.11111111111111099"/>
    <n v="1"/>
    <n v="1.85185185185185E-2"/>
    <n v="2"/>
    <n v="1.7857142857142901E-2"/>
    <n v="0"/>
    <n v="0"/>
    <n v="0"/>
    <n v="0"/>
    <n v="5"/>
    <n v="1.9310344827586201"/>
    <n v="58.000000000000014"/>
    <n v="45"/>
    <n v="12.3333333333333"/>
  </r>
  <r>
    <n v="2017"/>
    <x v="11"/>
    <x v="5"/>
    <s v="WAXJE"/>
    <x v="171"/>
    <n v="46"/>
    <n v="2"/>
    <n v="11.5"/>
    <n v="46"/>
    <n v="2.7608695652173898"/>
    <n v="0"/>
    <n v="0"/>
    <n v="0"/>
    <n v="41.5"/>
    <n v="0"/>
    <n v="29"/>
    <n v="7.2413793103448301"/>
    <n v="15"/>
    <n v="13.866666666666699"/>
    <n v="1"/>
    <n v="4"/>
    <n v="1"/>
    <n v="11"/>
    <n v="44"/>
    <n v="31.318181818181799"/>
    <n v="1"/>
    <n v="296"/>
    <n v="45"/>
    <n v="44.244444444444397"/>
    <n v="0.97826086956521696"/>
    <n v="10"/>
    <n v="32.200000000000003"/>
    <n v="0.217391304347826"/>
    <n v="1"/>
    <n v="1"/>
    <n v="0"/>
    <n v="0"/>
    <n v="1"/>
    <n v="2.2222222222222199E-2"/>
    <n v="0"/>
    <n v="0"/>
    <n v="0"/>
    <n v="0"/>
    <n v="0"/>
    <n v="0"/>
    <n v="0"/>
    <n v="0"/>
    <n v="0"/>
    <n v="1.6428571428571399"/>
    <n v="28.00000000000005"/>
    <n v="1"/>
    <n v="0"/>
  </r>
  <r>
    <n v="2017"/>
    <x v="11"/>
    <x v="5"/>
    <s v="MULAM"/>
    <x v="247"/>
    <n v="16"/>
    <n v="1"/>
    <n v="0"/>
    <n v="15"/>
    <n v="2.8"/>
    <n v="0"/>
    <n v="0"/>
    <n v="9"/>
    <n v="4136.7857142857101"/>
    <n v="0.5625"/>
    <n v="14"/>
    <n v="12.214285714285699"/>
    <n v="6"/>
    <n v="55.3333333333333"/>
    <n v="1"/>
    <n v="272"/>
    <n v="0"/>
    <n v="0"/>
    <n v="14"/>
    <n v="135.07142857142901"/>
    <n v="1"/>
    <n v="655"/>
    <n v="14"/>
    <n v="159.5"/>
    <n v="0.875"/>
    <n v="1"/>
    <n v="36"/>
    <n v="6.25E-2"/>
    <n v="1"/>
    <n v="1"/>
    <n v="1"/>
    <n v="1"/>
    <n v="7"/>
    <n v="0.5"/>
    <n v="1"/>
    <n v="7.1428571428571397E-2"/>
    <n v="1"/>
    <n v="6.25E-2"/>
    <n v="0"/>
    <n v="0"/>
    <n v="0"/>
    <n v="1"/>
    <n v="0"/>
    <n v="1.6666666666666701"/>
    <n v="9.5999999999999801"/>
    <n v="1"/>
    <n v="0"/>
  </r>
  <r>
    <n v="2017"/>
    <x v="11"/>
    <x v="5"/>
    <s v="VALGL"/>
    <x v="302"/>
    <n v="140"/>
    <n v="11"/>
    <n v="11.818181818181801"/>
    <n v="138"/>
    <n v="5.9927536231884098"/>
    <n v="8"/>
    <n v="5.7971014492753603E-2"/>
    <n v="20"/>
    <n v="150.1015625"/>
    <n v="0.14285714285714299"/>
    <n v="125"/>
    <n v="16.632000000000001"/>
    <n v="58"/>
    <n v="71.034482758620697"/>
    <n v="24"/>
    <n v="134.666666666667"/>
    <n v="25"/>
    <n v="26.56"/>
    <n v="105"/>
    <n v="88.876190476190501"/>
    <n v="27"/>
    <n v="428.04166666666703"/>
    <n v="112"/>
    <n v="120.758928571429"/>
    <n v="0.8"/>
    <n v="25"/>
    <n v="63.16"/>
    <n v="0.17857142857142899"/>
    <n v="19"/>
    <n v="0.79166666666666696"/>
    <n v="2"/>
    <n v="8.3333333333333301E-2"/>
    <n v="17"/>
    <n v="0.151785714285714"/>
    <n v="3"/>
    <n v="2.6785714285714302E-2"/>
    <n v="0"/>
    <n v="0"/>
    <n v="0"/>
    <n v="0"/>
    <n v="0"/>
    <n v="1"/>
    <n v="4"/>
    <n v="1.82894736842105"/>
    <n v="76.546762589928164"/>
    <n v="25"/>
    <n v="4.04"/>
  </r>
  <r>
    <n v="2017"/>
    <x v="11"/>
    <x v="5"/>
    <s v="SINVI1"/>
    <x v="380"/>
    <n v="255"/>
    <n v="53"/>
    <n v="4.6037735849056602"/>
    <n v="255"/>
    <n v="3.1137254901960798"/>
    <n v="2"/>
    <n v="7.8431372549019607E-3"/>
    <n v="124"/>
    <n v="2708.3290043289999"/>
    <n v="0.48627450980392201"/>
    <n v="245"/>
    <n v="9.9795918367346896"/>
    <n v="90"/>
    <n v="116.14444444444401"/>
    <n v="135"/>
    <n v="128.222222222222"/>
    <n v="117"/>
    <n v="29.119658119658101"/>
    <n v="111"/>
    <n v="155.68468468468501"/>
    <n v="139"/>
    <n v="373.567164179104"/>
    <n v="116"/>
    <n v="220.36206896551701"/>
    <n v="0.454901960784314"/>
    <n v="5"/>
    <n v="71.599999999999994"/>
    <n v="1.9607843137254902E-2"/>
    <n v="95"/>
    <n v="0.70895522388059695"/>
    <n v="18"/>
    <n v="0.134328358208955"/>
    <n v="45"/>
    <n v="0.38793103448275901"/>
    <n v="6"/>
    <n v="5.1724137931034503E-2"/>
    <n v="0"/>
    <n v="0"/>
    <n v="1"/>
    <n v="3.9215686274509803E-3"/>
    <n v="0"/>
    <n v="0"/>
    <n v="6"/>
    <n v="1.58385093167702"/>
    <n v="160.99999999999986"/>
    <n v="137"/>
    <n v="110.919117647059"/>
  </r>
  <r>
    <n v="2017"/>
    <x v="11"/>
    <x v="5"/>
    <s v="LIPJA"/>
    <x v="381"/>
    <n v="93"/>
    <n v="30"/>
    <n v="3.1333333333333302"/>
    <n v="93"/>
    <n v="4.0860215053763396"/>
    <n v="0"/>
    <n v="0"/>
    <n v="22"/>
    <n v="2036.0978260869599"/>
    <n v="0.236559139784946"/>
    <n v="88"/>
    <n v="12.25"/>
    <n v="41"/>
    <n v="164.36585365853699"/>
    <n v="62"/>
    <n v="144.741935483871"/>
    <n v="44"/>
    <n v="24.75"/>
    <n v="31"/>
    <n v="170.806451612903"/>
    <n v="62"/>
    <n v="451.75806451612902"/>
    <n v="31"/>
    <n v="211.16129032258101"/>
    <n v="0.33333333333333298"/>
    <n v="1"/>
    <n v="56"/>
    <n v="1.0752688172042999E-2"/>
    <n v="48"/>
    <n v="0.77419354838709697"/>
    <n v="12"/>
    <n v="0.19354838709677399"/>
    <n v="12"/>
    <n v="0.38709677419354799"/>
    <n v="2"/>
    <n v="6.4516129032258104E-2"/>
    <n v="0"/>
    <n v="0"/>
    <n v="0"/>
    <n v="0"/>
    <n v="0"/>
    <n v="0"/>
    <n v="1"/>
    <n v="1.4090909090909101"/>
    <n v="65.999999999999957"/>
    <n v="61"/>
    <n v="3.9344262295082002"/>
  </r>
  <r>
    <n v="2017"/>
    <x v="11"/>
    <x v="5"/>
    <s v="FERMI"/>
    <x v="383"/>
    <n v="192"/>
    <n v="54"/>
    <n v="4.9444444444444402"/>
    <n v="192"/>
    <n v="4.0520833333333304"/>
    <n v="0"/>
    <n v="0"/>
    <n v="91"/>
    <n v="2520.4277108433698"/>
    <n v="0.47395833333333298"/>
    <n v="187"/>
    <n v="13.588235294117601"/>
    <n v="66"/>
    <n v="128.09090909090901"/>
    <n v="111"/>
    <n v="170.74774774774801"/>
    <n v="79"/>
    <n v="14.1645569620253"/>
    <n v="79"/>
    <n v="183.73417721518999"/>
    <n v="111"/>
    <n v="388.63963963964"/>
    <n v="81"/>
    <n v="224.49382716049399"/>
    <n v="0.421875"/>
    <n v="6"/>
    <n v="151.833333333333"/>
    <n v="3.125E-2"/>
    <n v="71"/>
    <n v="0.63963963963963999"/>
    <n v="18"/>
    <n v="0.162162162162162"/>
    <n v="40"/>
    <n v="0.49382716049382702"/>
    <n v="1"/>
    <n v="1.2345679012345699E-2"/>
    <n v="1"/>
    <n v="5.2083333333333296E-3"/>
    <n v="0"/>
    <n v="0"/>
    <n v="0"/>
    <n v="0"/>
    <n v="2"/>
    <n v="1.4117647058823499"/>
    <n v="136.00000000000028"/>
    <n v="80"/>
    <n v="12.2025316455696"/>
  </r>
  <r>
    <n v="2017"/>
    <x v="11"/>
    <x v="5"/>
    <s v="BARLE1"/>
    <x v="384"/>
    <n v="88"/>
    <n v="32"/>
    <n v="2.78125"/>
    <n v="88"/>
    <n v="3.7727272727272698"/>
    <n v="2"/>
    <n v="2.27272727272727E-2"/>
    <n v="66"/>
    <n v="2008.57407407407"/>
    <n v="0.75"/>
    <n v="86"/>
    <n v="16.197674418604699"/>
    <n v="36"/>
    <n v="96.5833333333333"/>
    <n v="36"/>
    <n v="146.416666666667"/>
    <n v="33"/>
    <n v="29.393939393939402"/>
    <n v="48"/>
    <n v="173.729166666667"/>
    <n v="38"/>
    <n v="354"/>
    <n v="50"/>
    <n v="231.91836734693899"/>
    <n v="0.55681818181818199"/>
    <n v="1"/>
    <n v="62"/>
    <n v="1.13636363636364E-2"/>
    <n v="28"/>
    <n v="0.75675675675675702"/>
    <n v="8"/>
    <n v="0.21621621621621601"/>
    <n v="21"/>
    <n v="0.42857142857142899"/>
    <n v="1"/>
    <n v="2.04081632653061E-2"/>
    <n v="0"/>
    <n v="0"/>
    <n v="0"/>
    <n v="0"/>
    <n v="0"/>
    <n v="0"/>
    <n v="0"/>
    <n v="1.375"/>
    <n v="64"/>
    <n v="36"/>
    <n v="5.2777777777777803"/>
  </r>
  <r>
    <n v="2017"/>
    <x v="11"/>
    <x v="5"/>
    <s v="AMAKA"/>
    <x v="424"/>
    <n v="1"/>
    <n v="0"/>
    <n v="0"/>
    <n v="1"/>
    <n v="0"/>
    <n v="0"/>
    <n v="0"/>
    <n v="0"/>
    <n v="114"/>
    <n v="0"/>
    <n v="1"/>
    <n v="23"/>
    <n v="1"/>
    <n v="135"/>
    <n v="1"/>
    <n v="205"/>
    <n v="1"/>
    <n v="3"/>
    <n v="0"/>
    <n v="0"/>
    <n v="1"/>
    <n v="514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22"/>
  </r>
  <r>
    <n v="2017"/>
    <x v="11"/>
    <x v="5"/>
    <s v="SIGST"/>
    <x v="446"/>
    <n v="59"/>
    <n v="6"/>
    <n v="1"/>
    <n v="59"/>
    <n v="5.7796610169491496"/>
    <n v="0"/>
    <n v="0"/>
    <n v="3"/>
    <n v="435.34482758620697"/>
    <n v="5.0847457627118599E-2"/>
    <n v="47"/>
    <n v="11.510638297872299"/>
    <n v="14"/>
    <n v="97.714285714285694"/>
    <n v="2"/>
    <n v="210.5"/>
    <n v="2"/>
    <n v="1"/>
    <n v="52"/>
    <n v="113"/>
    <n v="2"/>
    <n v="318.5"/>
    <n v="57"/>
    <n v="142.31578947368399"/>
    <n v="0.96610169491525399"/>
    <n v="8"/>
    <n v="61.125"/>
    <n v="0.13559322033898299"/>
    <n v="2"/>
    <n v="1"/>
    <n v="0"/>
    <n v="0"/>
    <n v="22"/>
    <n v="0.38596491228070201"/>
    <n v="6"/>
    <n v="0.105263157894737"/>
    <n v="0"/>
    <n v="0"/>
    <n v="0"/>
    <n v="0"/>
    <n v="0"/>
    <n v="0"/>
    <n v="3"/>
    <n v="2.36"/>
    <n v="25"/>
    <n v="2"/>
    <n v="1.5"/>
  </r>
  <r>
    <n v="2017"/>
    <x v="11"/>
    <x v="5"/>
    <s v="AGGNI"/>
    <x v="481"/>
    <n v="56"/>
    <n v="10"/>
    <n v="1.8"/>
    <n v="56"/>
    <n v="2.16071428571429"/>
    <n v="0"/>
    <n v="0"/>
    <n v="23"/>
    <n v="1381.2777777777801"/>
    <n v="0.41071428571428598"/>
    <n v="56"/>
    <n v="8.0714285714285694"/>
    <n v="17"/>
    <n v="114.88235294117599"/>
    <n v="27"/>
    <n v="97.7777777777778"/>
    <n v="20"/>
    <n v="23.65"/>
    <n v="24"/>
    <n v="174.666666666667"/>
    <n v="30"/>
    <n v="307.33333333333297"/>
    <n v="26"/>
    <n v="199.04"/>
    <n v="0.44642857142857101"/>
    <n v="0"/>
    <n v="0"/>
    <n v="0"/>
    <n v="21"/>
    <n v="0.7"/>
    <n v="4"/>
    <n v="0.133333333333333"/>
    <n v="13"/>
    <n v="0.52"/>
    <n v="0"/>
    <n v="0"/>
    <n v="0"/>
    <n v="0"/>
    <n v="0"/>
    <n v="0"/>
    <n v="0"/>
    <n v="0"/>
    <n v="0"/>
    <n v="1.4358974358974399"/>
    <n v="38.999999999999893"/>
    <n v="21"/>
    <n v="3.6666666666666701"/>
  </r>
  <r>
    <n v="2017"/>
    <x v="11"/>
    <x v="5"/>
    <s v="KACAD"/>
    <x v="483"/>
    <n v="49"/>
    <n v="11"/>
    <n v="2.4545454545454501"/>
    <n v="49"/>
    <n v="3.3877551020408201"/>
    <n v="0"/>
    <n v="0"/>
    <n v="12"/>
    <n v="2017.2653061224501"/>
    <n v="0.24489795918367299"/>
    <n v="49"/>
    <n v="11.5102040816327"/>
    <n v="25"/>
    <n v="170.32"/>
    <n v="21"/>
    <n v="160.857142857143"/>
    <n v="10"/>
    <n v="15.9"/>
    <n v="26"/>
    <n v="249.61538461538501"/>
    <n v="22"/>
    <n v="495.33333333333297"/>
    <n v="27"/>
    <n v="294.555555555556"/>
    <n v="0.55102040816326503"/>
    <n v="0"/>
    <n v="0"/>
    <n v="0"/>
    <n v="14"/>
    <n v="0.66666666666666696"/>
    <n v="7"/>
    <n v="0.33333333333333298"/>
    <n v="13"/>
    <n v="0.48148148148148101"/>
    <n v="1"/>
    <n v="3.7037037037037E-2"/>
    <n v="0"/>
    <n v="0"/>
    <n v="1"/>
    <n v="2.04081632653061E-2"/>
    <n v="0"/>
    <n v="0"/>
    <n v="0"/>
    <n v="1.2894736842105301"/>
    <n v="37.999999999999886"/>
    <n v="19"/>
    <n v="1.84210526315789"/>
  </r>
  <r>
    <n v="2017"/>
    <x v="11"/>
    <x v="5"/>
    <s v="NGUTHU"/>
    <x v="484"/>
    <n v="25"/>
    <n v="7"/>
    <n v="2.71428571428571"/>
    <n v="25"/>
    <n v="6.24"/>
    <n v="0"/>
    <n v="0"/>
    <n v="6"/>
    <n v="545.34782608695696"/>
    <n v="0.24"/>
    <n v="23"/>
    <n v="14.086956521739101"/>
    <n v="12"/>
    <n v="82.75"/>
    <n v="12"/>
    <n v="134.5"/>
    <n v="8"/>
    <n v="33.375"/>
    <n v="12"/>
    <n v="169.25"/>
    <n v="12"/>
    <n v="344.54545454545502"/>
    <n v="13"/>
    <n v="206.30769230769201"/>
    <n v="0.52"/>
    <n v="0"/>
    <n v="0"/>
    <n v="0"/>
    <n v="8"/>
    <n v="0.72727272727272696"/>
    <n v="1"/>
    <n v="9.0909090909090898E-2"/>
    <n v="4"/>
    <n v="0.30769230769230799"/>
    <n v="2"/>
    <n v="0.15384615384615399"/>
    <n v="0"/>
    <n v="0"/>
    <n v="0"/>
    <n v="0"/>
    <n v="0"/>
    <n v="0"/>
    <n v="0"/>
    <n v="1.0416666666666701"/>
    <n v="23.999999999999922"/>
    <n v="12"/>
    <n v="2.5"/>
  </r>
  <r>
    <n v="2017"/>
    <x v="11"/>
    <x v="5"/>
    <s v="DEMRO"/>
    <x v="498"/>
    <n v="2"/>
    <n v="1"/>
    <n v="16"/>
    <n v="2"/>
    <n v="11.5"/>
    <n v="0"/>
    <n v="0"/>
    <n v="0"/>
    <n v="-42"/>
    <n v="0"/>
    <n v="2"/>
    <n v="6.5"/>
    <n v="0"/>
    <n v="0"/>
    <n v="1"/>
    <n v="10"/>
    <n v="1"/>
    <n v="1"/>
    <n v="0"/>
    <n v="0"/>
    <n v="2"/>
    <n v="283"/>
    <n v="0"/>
    <n v="0"/>
    <n v="0"/>
    <n v="0"/>
    <n v="0"/>
    <n v="0"/>
    <n v="2"/>
    <n v="1"/>
    <n v="1"/>
    <n v="0.5"/>
    <n v="0"/>
    <n v="0"/>
    <n v="0"/>
    <n v="0"/>
    <n v="0"/>
    <n v="0"/>
    <n v="0"/>
    <n v="0"/>
    <n v="0"/>
    <n v="0"/>
    <n v="0"/>
    <n v="1"/>
    <n v="2"/>
    <n v="1"/>
    <n v="0"/>
  </r>
  <r>
    <n v="2017"/>
    <x v="11"/>
    <x v="5"/>
    <s v="HOLMAT"/>
    <x v="499"/>
    <n v="32"/>
    <n v="6"/>
    <n v="5.1666666666666696"/>
    <n v="32"/>
    <n v="5.09375"/>
    <n v="0"/>
    <n v="0"/>
    <n v="15"/>
    <n v="1235.6521739130401"/>
    <n v="0.46875"/>
    <n v="31"/>
    <n v="15.4838709677419"/>
    <n v="13"/>
    <n v="80.538461538461505"/>
    <n v="5"/>
    <n v="138.4"/>
    <n v="5"/>
    <n v="70.599999999999994"/>
    <n v="24"/>
    <n v="139.916666666667"/>
    <n v="7"/>
    <n v="336.83333333333297"/>
    <n v="25"/>
    <n v="156.24"/>
    <n v="0.78125"/>
    <n v="3"/>
    <n v="103.333333333333"/>
    <n v="9.375E-2"/>
    <n v="4"/>
    <n v="0.66666666666666696"/>
    <n v="0"/>
    <n v="0"/>
    <n v="9"/>
    <n v="0.36"/>
    <n v="1"/>
    <n v="0.04"/>
    <n v="0"/>
    <n v="0"/>
    <n v="0"/>
    <n v="0"/>
    <n v="0"/>
    <n v="0"/>
    <n v="1"/>
    <n v="1.4545454545454499"/>
    <n v="22.000000000000071"/>
    <n v="4"/>
    <n v="6.5"/>
  </r>
  <r>
    <n v="2017"/>
    <x v="11"/>
    <x v="5"/>
    <s v="ORNRE"/>
    <x v="500"/>
    <n v="33"/>
    <n v="4"/>
    <n v="1.25"/>
    <n v="33"/>
    <n v="4.0909090909090899"/>
    <n v="0"/>
    <n v="0"/>
    <n v="23"/>
    <n v="2163.1428571428601"/>
    <n v="0.69696969696969702"/>
    <n v="32"/>
    <n v="13.53125"/>
    <n v="11"/>
    <n v="61.636363636363598"/>
    <n v="13"/>
    <n v="206.769230769231"/>
    <n v="6"/>
    <n v="22.8333333333333"/>
    <n v="17"/>
    <n v="157.470588235294"/>
    <n v="14"/>
    <n v="426.71428571428601"/>
    <n v="19"/>
    <n v="179.68421052631601"/>
    <n v="0.57575757575757602"/>
    <n v="0"/>
    <n v="0"/>
    <n v="0"/>
    <n v="7"/>
    <n v="0.5"/>
    <n v="3"/>
    <n v="0.214285714285714"/>
    <n v="7"/>
    <n v="0.36842105263157898"/>
    <n v="2"/>
    <n v="0.105263157894737"/>
    <n v="0"/>
    <n v="0"/>
    <n v="0"/>
    <n v="0"/>
    <n v="0"/>
    <n v="0"/>
    <n v="0"/>
    <n v="1.32"/>
    <n v="25"/>
    <n v="13"/>
    <n v="2.3076923076923102"/>
  </r>
  <r>
    <n v="2017"/>
    <x v="11"/>
    <x v="6"/>
    <s v="No MD"/>
    <x v="336"/>
    <n v="15"/>
    <n v="0"/>
    <n v="0"/>
    <n v="5"/>
    <n v="15.2"/>
    <n v="0"/>
    <n v="0"/>
    <n v="15"/>
    <n v="0"/>
    <n v="1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5"/>
    <n v="4"/>
    <n v="0"/>
    <n v="0"/>
  </r>
  <r>
    <n v="2017"/>
    <x v="11"/>
    <x v="6"/>
    <s v="EDDOC"/>
    <x v="337"/>
    <n v="164"/>
    <n v="110"/>
    <n v="6.5363636363636397"/>
    <n v="156"/>
    <n v="15.6025641025641"/>
    <n v="2"/>
    <n v="1.2820512820512799E-2"/>
    <n v="87"/>
    <n v="1690.2040816326501"/>
    <n v="0.53048780487804903"/>
    <n v="113"/>
    <n v="13.1504424778761"/>
    <n v="23"/>
    <n v="438.56521739130397"/>
    <n v="20"/>
    <n v="522.95000000000005"/>
    <n v="18"/>
    <n v="7"/>
    <n v="41"/>
    <n v="329.34146341463401"/>
    <n v="26"/>
    <n v="859.73684210526301"/>
    <n v="134"/>
    <n v="301.62"/>
    <n v="0.60975609756097604"/>
    <n v="6"/>
    <n v="68"/>
    <n v="3.65853658536585E-2"/>
    <n v="14"/>
    <n v="0.73684210526315796"/>
    <n v="4"/>
    <n v="0.21052631578947401"/>
    <n v="27"/>
    <n v="0.27"/>
    <n v="9"/>
    <n v="0.09"/>
    <n v="0"/>
    <n v="0"/>
    <n v="0"/>
    <n v="0"/>
    <n v="1"/>
    <n v="3"/>
    <n v="57"/>
    <n v="1.36752136752137"/>
    <n v="119.92499999999978"/>
    <n v="18"/>
    <n v="8.2777777777777803"/>
  </r>
  <r>
    <n v="2017"/>
    <x v="11"/>
    <x v="6"/>
    <s v="BANPU"/>
    <x v="167"/>
    <n v="98"/>
    <n v="82"/>
    <n v="3.3292682926829298"/>
    <n v="98"/>
    <n v="4.6122448979591804"/>
    <n v="0"/>
    <n v="0"/>
    <n v="14"/>
    <n v="188.4"/>
    <n v="0.14285714285714299"/>
    <n v="93"/>
    <n v="9.2795698924731198"/>
    <n v="24"/>
    <n v="121.625"/>
    <n v="34"/>
    <n v="135.64705882352899"/>
    <n v="33"/>
    <n v="15.6666666666667"/>
    <n v="54"/>
    <n v="176.888888888889"/>
    <n v="41"/>
    <n v="394.76666666666699"/>
    <n v="57"/>
    <n v="215.228070175439"/>
    <n v="0.58163265306122502"/>
    <n v="5"/>
    <n v="213.6"/>
    <n v="5.10204081632653E-2"/>
    <n v="19"/>
    <n v="0.63333333333333297"/>
    <n v="5"/>
    <n v="0.16666666666666699"/>
    <n v="24"/>
    <n v="0.42105263157894701"/>
    <n v="6"/>
    <n v="0.105263157894737"/>
    <n v="0"/>
    <n v="0"/>
    <n v="0"/>
    <n v="0"/>
    <n v="0"/>
    <n v="0"/>
    <n v="6"/>
    <n v="1.6065573770491799"/>
    <n v="61.000000000000014"/>
    <n v="28"/>
    <n v="15"/>
  </r>
  <r>
    <n v="2017"/>
    <x v="11"/>
    <x v="6"/>
    <s v="NIMMA"/>
    <x v="122"/>
    <n v="140"/>
    <n v="129"/>
    <n v="3.2403100775193798"/>
    <n v="139"/>
    <n v="4.66187050359712"/>
    <n v="2"/>
    <n v="1.4388489208633099E-2"/>
    <n v="70"/>
    <n v="3079.76068376068"/>
    <n v="0.5"/>
    <n v="129"/>
    <n v="6.3720930232558102"/>
    <n v="48"/>
    <n v="70.9375"/>
    <n v="13"/>
    <n v="241.69230769230799"/>
    <n v="11"/>
    <n v="4"/>
    <n v="122"/>
    <n v="121.180327868852"/>
    <n v="15"/>
    <n v="625.71428571428601"/>
    <n v="124"/>
    <n v="145.16129032258101"/>
    <n v="0.88571428571428601"/>
    <n v="42"/>
    <n v="68.642857142857096"/>
    <n v="0.3"/>
    <n v="13"/>
    <n v="0.92857142857142905"/>
    <n v="2"/>
    <n v="0.14285714285714299"/>
    <n v="19"/>
    <n v="0.15322580645161299"/>
    <n v="28"/>
    <n v="0.225806451612903"/>
    <n v="0"/>
    <n v="0"/>
    <n v="0"/>
    <n v="0"/>
    <n v="0"/>
    <n v="1"/>
    <n v="1"/>
    <n v="1.8533333333333299"/>
    <n v="75.539568345323886"/>
    <n v="13"/>
    <n v="14.846153846153801"/>
  </r>
  <r>
    <n v="2017"/>
    <x v="11"/>
    <x v="6"/>
    <s v="KANLOR"/>
    <x v="422"/>
    <n v="183"/>
    <n v="173"/>
    <n v="1.9421965317919101"/>
    <n v="183"/>
    <n v="4.2950819672131102"/>
    <n v="2"/>
    <n v="1.0928961748633901E-2"/>
    <n v="74"/>
    <n v="3637.6473988439302"/>
    <n v="0.404371584699454"/>
    <n v="179"/>
    <n v="8.2905027932960902"/>
    <n v="31"/>
    <n v="91.387096774193594"/>
    <n v="14"/>
    <n v="156.07142857142901"/>
    <n v="11"/>
    <n v="8.2727272727272698"/>
    <n v="167"/>
    <n v="110.07185628742501"/>
    <n v="15"/>
    <n v="412.21428571428601"/>
    <n v="168"/>
    <n v="125.708333333333"/>
    <n v="0.91803278688524603"/>
    <n v="25"/>
    <n v="50.4"/>
    <n v="0.13661202185792401"/>
    <n v="9"/>
    <n v="0.64285714285714302"/>
    <n v="7"/>
    <n v="0.5"/>
    <n v="43"/>
    <n v="0.25595238095238099"/>
    <n v="38"/>
    <n v="0.226190476190476"/>
    <n v="0"/>
    <n v="0"/>
    <n v="1"/>
    <n v="5.4644808743169399E-3"/>
    <n v="0"/>
    <n v="0"/>
    <n v="1"/>
    <n v="2.1529411764705899"/>
    <n v="84.999999999999929"/>
    <n v="12"/>
    <n v="5.8333333333333304"/>
  </r>
  <r>
    <n v="2017"/>
    <x v="11"/>
    <x v="6"/>
    <s v="BERJEF"/>
    <x v="206"/>
    <n v="241"/>
    <n v="73"/>
    <n v="1.1232876712328801"/>
    <n v="241"/>
    <n v="3.2489626556016602"/>
    <n v="4"/>
    <n v="1.6597510373444001E-2"/>
    <n v="9"/>
    <n v="123.20512820512801"/>
    <n v="3.7344398340249003E-2"/>
    <n v="203"/>
    <n v="10.2068965517241"/>
    <n v="49"/>
    <n v="14.4285714285714"/>
    <n v="7"/>
    <n v="70.142857142857096"/>
    <n v="7"/>
    <n v="18.285714285714299"/>
    <n v="222"/>
    <n v="47.081081081081102"/>
    <n v="10"/>
    <n v="108.5"/>
    <n v="231"/>
    <n v="71.528384279476001"/>
    <n v="0.950207468879668"/>
    <n v="147"/>
    <n v="48.496598639455797"/>
    <n v="0.609958506224067"/>
    <n v="1"/>
    <n v="0.1"/>
    <n v="2"/>
    <n v="0.2"/>
    <n v="6"/>
    <n v="2.62008733624454E-2"/>
    <n v="3"/>
    <n v="1.31004366812227E-2"/>
    <n v="7"/>
    <n v="2.9045643153527E-2"/>
    <n v="5"/>
    <n v="2.0746887966804999E-2"/>
    <n v="0"/>
    <n v="0"/>
    <n v="0"/>
    <n v="2.0956521739130398"/>
    <n v="115.0000000000002"/>
    <n v="9"/>
    <n v="1.44444444444444"/>
  </r>
  <r>
    <n v="2017"/>
    <x v="11"/>
    <x v="6"/>
    <s v="PICIN"/>
    <x v="181"/>
    <n v="140"/>
    <n v="132"/>
    <n v="4.35606060606061"/>
    <n v="140"/>
    <n v="6.6428571428571397"/>
    <n v="0"/>
    <n v="0"/>
    <n v="45"/>
    <n v="1795.2"/>
    <n v="0.32142857142857101"/>
    <n v="123"/>
    <n v="8.6097560975609806"/>
    <n v="14"/>
    <n v="100.142857142857"/>
    <n v="8"/>
    <n v="265.875"/>
    <n v="6"/>
    <n v="13"/>
    <n v="128"/>
    <n v="91.8046875"/>
    <n v="8"/>
    <n v="666.625"/>
    <n v="132"/>
    <n v="109.43939393939399"/>
    <n v="0.94285714285714295"/>
    <n v="101"/>
    <n v="89.1683168316832"/>
    <n v="0.72142857142857097"/>
    <n v="2"/>
    <n v="0.25"/>
    <n v="1"/>
    <n v="0.125"/>
    <n v="6"/>
    <n v="4.5454545454545497E-2"/>
    <n v="3"/>
    <n v="2.27272727272727E-2"/>
    <n v="0"/>
    <n v="0"/>
    <n v="0"/>
    <n v="0"/>
    <n v="0"/>
    <n v="0"/>
    <n v="5"/>
    <n v="1.4285714285714299"/>
    <n v="97.999999999999901"/>
    <n v="7"/>
    <n v="8.1428571428571406"/>
  </r>
  <r>
    <n v="2017"/>
    <x v="11"/>
    <x v="6"/>
    <s v="KLEDE"/>
    <x v="348"/>
    <n v="1"/>
    <n v="0"/>
    <n v="0"/>
    <n v="1"/>
    <n v="1"/>
    <n v="0"/>
    <n v="0"/>
    <n v="0"/>
    <n v="-222"/>
    <n v="0"/>
    <n v="1"/>
    <n v="3"/>
    <n v="0"/>
    <n v="0"/>
    <n v="0"/>
    <n v="0"/>
    <n v="0"/>
    <n v="0"/>
    <n v="0"/>
    <n v="0"/>
    <n v="0"/>
    <n v="0"/>
    <n v="1"/>
    <n v="22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1"/>
    <x v="6"/>
    <s v="HARDM"/>
    <x v="134"/>
    <n v="37"/>
    <n v="26"/>
    <n v="2.7692307692307701"/>
    <n v="37"/>
    <n v="6.3783783783783798"/>
    <n v="0"/>
    <n v="0"/>
    <n v="6"/>
    <n v="-46.645161290322598"/>
    <n v="0.162162162162162"/>
    <n v="32"/>
    <n v="29.125"/>
    <n v="10"/>
    <n v="180.2"/>
    <n v="16"/>
    <n v="200.1875"/>
    <n v="15"/>
    <n v="21.266666666666701"/>
    <n v="17"/>
    <n v="235.29411764705901"/>
    <n v="20"/>
    <n v="658.625"/>
    <n v="17"/>
    <n v="262.52941176470603"/>
    <n v="0.45945945945945998"/>
    <n v="1"/>
    <n v="46"/>
    <n v="2.7027027027027001E-2"/>
    <n v="8"/>
    <n v="0.5"/>
    <n v="1"/>
    <n v="6.25E-2"/>
    <n v="9"/>
    <n v="0.52941176470588203"/>
    <n v="1"/>
    <n v="5.8823529411764698E-2"/>
    <n v="0"/>
    <n v="0"/>
    <n v="0"/>
    <n v="0"/>
    <n v="0"/>
    <n v="0"/>
    <n v="0"/>
    <n v="1.3214285714285701"/>
    <n v="28.000000000000028"/>
    <n v="15"/>
    <n v="15.2"/>
  </r>
  <r>
    <n v="2017"/>
    <x v="11"/>
    <x v="6"/>
    <s v="TEPEV"/>
    <x v="260"/>
    <n v="37"/>
    <n v="17"/>
    <n v="3.7058823529411802"/>
    <n v="37"/>
    <n v="10.6216216216216"/>
    <n v="2"/>
    <n v="5.4054054054054099E-2"/>
    <n v="2"/>
    <n v="-18.2"/>
    <n v="5.4054054054054099E-2"/>
    <n v="33"/>
    <n v="24.030303030302999"/>
    <n v="2"/>
    <n v="41.5"/>
    <n v="1"/>
    <n v="73"/>
    <n v="0"/>
    <n v="0"/>
    <n v="35"/>
    <n v="102.571428571429"/>
    <n v="1"/>
    <n v="89"/>
    <n v="36"/>
    <n v="143.805555555556"/>
    <n v="0.97297297297297303"/>
    <n v="25"/>
    <n v="115.2"/>
    <n v="0.67567567567567599"/>
    <n v="0"/>
    <n v="0"/>
    <n v="0"/>
    <n v="0"/>
    <n v="2"/>
    <n v="5.5555555555555601E-2"/>
    <n v="1"/>
    <n v="2.7777777777777801E-2"/>
    <n v="2"/>
    <n v="5.4054054054054099E-2"/>
    <n v="1"/>
    <n v="2.7027027027027001E-2"/>
    <n v="0"/>
    <n v="0"/>
    <n v="0"/>
    <n v="2.3125"/>
    <n v="16"/>
    <n v="1"/>
    <n v="5"/>
  </r>
  <r>
    <n v="2017"/>
    <x v="11"/>
    <x v="6"/>
    <s v="BALLBE"/>
    <x v="198"/>
    <n v="11"/>
    <n v="6"/>
    <n v="3.1666666666666701"/>
    <n v="11"/>
    <n v="4.5454545454545503"/>
    <n v="0"/>
    <n v="0"/>
    <n v="4"/>
    <n v="-110.571428571429"/>
    <n v="0.36363636363636398"/>
    <n v="5"/>
    <n v="18.2"/>
    <n v="0"/>
    <n v="0"/>
    <n v="0"/>
    <n v="0"/>
    <n v="0"/>
    <n v="0"/>
    <n v="7"/>
    <n v="60.571428571428598"/>
    <n v="4"/>
    <n v="614"/>
    <n v="7"/>
    <n v="59.1666666666667"/>
    <n v="0.54545454545454497"/>
    <n v="5"/>
    <n v="42"/>
    <n v="0.45454545454545497"/>
    <n v="0"/>
    <n v="0"/>
    <n v="0"/>
    <n v="0"/>
    <n v="0"/>
    <n v="0"/>
    <n v="0"/>
    <n v="0"/>
    <n v="0"/>
    <n v="0"/>
    <n v="0"/>
    <n v="0"/>
    <n v="0"/>
    <n v="0"/>
    <n v="0"/>
    <n v="1.5714285714285701"/>
    <n v="7.0000000000000062"/>
    <n v="0"/>
    <n v="0"/>
  </r>
  <r>
    <n v="2017"/>
    <x v="11"/>
    <x v="6"/>
    <s v="SEAJU"/>
    <x v="309"/>
    <n v="51"/>
    <n v="29"/>
    <n v="2.2413793103448301"/>
    <n v="51"/>
    <n v="5.5098039215686301"/>
    <n v="0"/>
    <n v="0"/>
    <n v="5"/>
    <n v="171.304347826087"/>
    <n v="9.8039215686274495E-2"/>
    <n v="25"/>
    <n v="14.28"/>
    <n v="5"/>
    <n v="12.8"/>
    <n v="0"/>
    <n v="0"/>
    <n v="0"/>
    <n v="0"/>
    <n v="48"/>
    <n v="47.7291666666667"/>
    <n v="0"/>
    <n v="0"/>
    <n v="51"/>
    <n v="67.239999999999995"/>
    <n v="0.98039215686274495"/>
    <n v="38"/>
    <n v="56.131578947368403"/>
    <n v="0.74509803921568596"/>
    <n v="0"/>
    <n v="0"/>
    <n v="0"/>
    <n v="0"/>
    <n v="2"/>
    <n v="0.04"/>
    <n v="0"/>
    <n v="0"/>
    <n v="2"/>
    <n v="3.9215686274509803E-2"/>
    <n v="0"/>
    <n v="0"/>
    <n v="0"/>
    <n v="0"/>
    <n v="0"/>
    <n v="2.5499999999999998"/>
    <n v="20"/>
    <n v="0"/>
    <n v="0"/>
  </r>
  <r>
    <n v="2017"/>
    <x v="11"/>
    <x v="6"/>
    <s v="MACRE"/>
    <x v="192"/>
    <n v="80"/>
    <n v="67"/>
    <n v="6.4029850746268702"/>
    <n v="80"/>
    <n v="9"/>
    <n v="5"/>
    <n v="6.25E-2"/>
    <n v="25"/>
    <n v="940.78947368421098"/>
    <n v="0.3125"/>
    <n v="68"/>
    <n v="9.3970588235294095"/>
    <n v="21"/>
    <n v="171.38095238095201"/>
    <n v="31"/>
    <n v="190.35483870967701"/>
    <n v="29"/>
    <n v="11.034482758620699"/>
    <n v="44"/>
    <n v="164.93181818181799"/>
    <n v="33"/>
    <n v="505.10344827586198"/>
    <n v="47"/>
    <n v="188.17021276595699"/>
    <n v="0.58750000000000002"/>
    <n v="16"/>
    <n v="88.1875"/>
    <n v="0.2"/>
    <n v="18"/>
    <n v="0.62068965517241403"/>
    <n v="7"/>
    <n v="0.24137931034482801"/>
    <n v="7"/>
    <n v="0.14893617021276601"/>
    <n v="5"/>
    <n v="0.10638297872340401"/>
    <n v="0"/>
    <n v="0"/>
    <n v="1"/>
    <n v="1.2500000000000001E-2"/>
    <n v="0"/>
    <n v="0"/>
    <n v="1"/>
    <n v="1.4285714285714299"/>
    <n v="55.999999999999943"/>
    <n v="31"/>
    <n v="12.9677419354839"/>
  </r>
  <r>
    <n v="2017"/>
    <x v="11"/>
    <x v="6"/>
    <s v="MACRE"/>
    <x v="192"/>
    <n v="1"/>
    <n v="0"/>
    <n v="0"/>
    <n v="1"/>
    <n v="6"/>
    <n v="0"/>
    <n v="0"/>
    <n v="0"/>
    <n v="-1194"/>
    <n v="0"/>
    <n v="1"/>
    <n v="16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11"/>
    <x v="6"/>
    <s v="PRASH"/>
    <x v="274"/>
    <n v="37"/>
    <n v="31"/>
    <n v="2.6451612903225801"/>
    <n v="37"/>
    <n v="3.9459459459459501"/>
    <n v="0"/>
    <n v="0"/>
    <n v="11"/>
    <n v="301.068965517241"/>
    <n v="0.29729729729729698"/>
    <n v="33"/>
    <n v="14.969696969697001"/>
    <n v="6"/>
    <n v="302"/>
    <n v="28"/>
    <n v="193.607142857143"/>
    <n v="28"/>
    <n v="15.6071428571429"/>
    <n v="6"/>
    <n v="162.833333333333"/>
    <n v="30"/>
    <n v="401"/>
    <n v="7"/>
    <n v="229"/>
    <n v="0.162162162162162"/>
    <n v="1"/>
    <n v="41"/>
    <n v="2.7027027027027001E-2"/>
    <n v="24"/>
    <n v="1.0909090909090899"/>
    <n v="8"/>
    <n v="0.36363636363636398"/>
    <n v="1"/>
    <n v="0.16666666666666699"/>
    <n v="0"/>
    <n v="0"/>
    <n v="0"/>
    <n v="0"/>
    <n v="0"/>
    <n v="0"/>
    <n v="0"/>
    <n v="0"/>
    <n v="2"/>
    <n v="1.48"/>
    <n v="25"/>
    <n v="27"/>
    <n v="13.703703703703701"/>
  </r>
  <r>
    <n v="2017"/>
    <x v="11"/>
    <x v="6"/>
    <s v="MACTR"/>
    <x v="185"/>
    <n v="66"/>
    <n v="48"/>
    <n v="2.8541666666666701"/>
    <n v="66"/>
    <n v="6.1666666666666696"/>
    <n v="0"/>
    <n v="0"/>
    <n v="17"/>
    <n v="1104.86153846154"/>
    <n v="0.25757575757575801"/>
    <n v="57"/>
    <n v="13.7543859649123"/>
    <n v="19"/>
    <n v="155.842105263158"/>
    <n v="22"/>
    <n v="208.68181818181799"/>
    <n v="21"/>
    <n v="20.1428571428571"/>
    <n v="37"/>
    <n v="163.29729729729701"/>
    <n v="28"/>
    <n v="519.30769230769204"/>
    <n v="38"/>
    <n v="217.210526315789"/>
    <n v="0.57575757575757602"/>
    <n v="11"/>
    <n v="108.90909090909101"/>
    <n v="0.16666666666666699"/>
    <n v="15"/>
    <n v="0.57692307692307698"/>
    <n v="10"/>
    <n v="0.38461538461538503"/>
    <n v="12"/>
    <n v="0.31578947368421101"/>
    <n v="4"/>
    <n v="0.105263157894737"/>
    <n v="0"/>
    <n v="0"/>
    <n v="1"/>
    <n v="1.5151515151515201E-2"/>
    <n v="0"/>
    <n v="0"/>
    <n v="2"/>
    <n v="1.4347826086956501"/>
    <n v="46.000000000000064"/>
    <n v="22"/>
    <n v="10.7727272727273"/>
  </r>
  <r>
    <n v="2017"/>
    <x v="11"/>
    <x v="6"/>
    <s v="DUBLA"/>
    <x v="183"/>
    <n v="141"/>
    <n v="115"/>
    <n v="3.77391304347826"/>
    <n v="139"/>
    <n v="4.86330935251799"/>
    <n v="0"/>
    <n v="0"/>
    <n v="24"/>
    <n v="-39.144067796610202"/>
    <n v="0.170212765957447"/>
    <n v="74"/>
    <n v="7.8243243243243201"/>
    <n v="22"/>
    <n v="134.227272727273"/>
    <n v="33"/>
    <n v="117.30303030303"/>
    <n v="32"/>
    <n v="9.4375"/>
    <n v="69"/>
    <n v="51.521739130434803"/>
    <n v="45"/>
    <n v="478.4375"/>
    <n v="94"/>
    <n v="101.14117647058799"/>
    <n v="0.60283687943262398"/>
    <n v="51"/>
    <n v="33.7843137254902"/>
    <n v="0.36170212765957499"/>
    <n v="17"/>
    <n v="0.53125"/>
    <n v="4"/>
    <n v="0.125"/>
    <n v="14"/>
    <n v="0.16470588235294101"/>
    <n v="2"/>
    <n v="2.3529411764705899E-2"/>
    <n v="1"/>
    <n v="7.09219858156028E-3"/>
    <n v="0"/>
    <n v="0"/>
    <n v="0"/>
    <n v="2"/>
    <n v="12"/>
    <n v="1.4787234042553199"/>
    <n v="95.352517985611456"/>
    <n v="31"/>
    <n v="10.677419354838699"/>
  </r>
  <r>
    <n v="2017"/>
    <x v="11"/>
    <x v="6"/>
    <s v="KUETO"/>
    <x v="182"/>
    <n v="144"/>
    <n v="135"/>
    <n v="3.1333333333333302"/>
    <n v="143"/>
    <n v="4.9790209790209801"/>
    <n v="6"/>
    <n v="4.1958041958042001E-2"/>
    <n v="63"/>
    <n v="1713.73770491803"/>
    <n v="0.4375"/>
    <n v="124"/>
    <n v="7.32258064516129"/>
    <n v="10"/>
    <n v="41.6"/>
    <n v="4"/>
    <n v="147.25"/>
    <n v="4"/>
    <n v="3.25"/>
    <n v="134"/>
    <n v="85.276119402985103"/>
    <n v="4"/>
    <n v="279"/>
    <n v="139"/>
    <n v="99.870503597122294"/>
    <n v="0.96527777777777801"/>
    <n v="82"/>
    <n v="72.853658536585399"/>
    <n v="0.56944444444444398"/>
    <n v="3"/>
    <n v="0.75"/>
    <n v="1"/>
    <n v="0.25"/>
    <n v="16"/>
    <n v="0.115107913669065"/>
    <n v="16"/>
    <n v="0.115107913669065"/>
    <n v="0"/>
    <n v="0"/>
    <n v="0"/>
    <n v="0"/>
    <n v="0"/>
    <n v="1"/>
    <n v="0"/>
    <n v="2.0724637681159401"/>
    <n v="69.482517482517551"/>
    <n v="4"/>
    <n v="17.5"/>
  </r>
  <r>
    <n v="2017"/>
    <x v="11"/>
    <x v="6"/>
    <s v="CRUED"/>
    <x v="190"/>
    <n v="82"/>
    <n v="76"/>
    <n v="6.1315789473684204"/>
    <n v="82"/>
    <n v="7.5731707317073198"/>
    <n v="2"/>
    <n v="2.4390243902439001E-2"/>
    <n v="35"/>
    <n v="1693.2151898734201"/>
    <n v="0.42682926829268297"/>
    <n v="76"/>
    <n v="11.8684210526316"/>
    <n v="25"/>
    <n v="228.68"/>
    <n v="37"/>
    <n v="190.972972972973"/>
    <n v="34"/>
    <n v="4.5"/>
    <n v="39"/>
    <n v="177.17948717948701"/>
    <n v="40"/>
    <n v="576.58333333333303"/>
    <n v="42"/>
    <n v="208.833333333333"/>
    <n v="0.51219512195121997"/>
    <n v="0"/>
    <n v="0"/>
    <n v="0"/>
    <n v="23"/>
    <n v="0.63888888888888895"/>
    <n v="7"/>
    <n v="0.194444444444444"/>
    <n v="16"/>
    <n v="0.38095238095238099"/>
    <n v="9"/>
    <n v="0.214285714285714"/>
    <n v="0"/>
    <n v="0"/>
    <n v="0"/>
    <n v="0"/>
    <n v="0"/>
    <n v="0"/>
    <n v="2"/>
    <n v="1.64"/>
    <n v="50"/>
    <n v="35"/>
    <n v="17"/>
  </r>
  <r>
    <n v="2017"/>
    <x v="11"/>
    <x v="6"/>
    <s v="MEDADA"/>
    <x v="123"/>
    <n v="196"/>
    <n v="175"/>
    <n v="2.1657142857142899"/>
    <n v="195"/>
    <n v="5.2923076923076904"/>
    <n v="0"/>
    <n v="0"/>
    <n v="48"/>
    <n v="1185.28497409326"/>
    <n v="0.24489795918367299"/>
    <n v="172"/>
    <n v="12.383720930232601"/>
    <n v="19"/>
    <n v="12.6842105263158"/>
    <n v="1"/>
    <n v="159"/>
    <n v="1"/>
    <n v="31"/>
    <n v="188"/>
    <n v="75.601063829787194"/>
    <n v="1"/>
    <n v="358"/>
    <n v="194"/>
    <n v="98.020618556700995"/>
    <n v="0.98979591836734704"/>
    <n v="161"/>
    <n v="74.105590062111801"/>
    <n v="0.82142857142857095"/>
    <n v="1"/>
    <n v="1"/>
    <n v="0"/>
    <n v="0"/>
    <n v="13"/>
    <n v="6.7010309278350499E-2"/>
    <n v="3"/>
    <n v="1.54639175257732E-2"/>
    <n v="0"/>
    <n v="0"/>
    <n v="0"/>
    <n v="0"/>
    <n v="0"/>
    <n v="1"/>
    <n v="17"/>
    <n v="1.625"/>
    <n v="120.61538461538461"/>
    <n v="1"/>
    <n v="0"/>
  </r>
  <r>
    <n v="2017"/>
    <x v="11"/>
    <x v="6"/>
    <s v="BABLI"/>
    <x v="133"/>
    <n v="261"/>
    <n v="252"/>
    <n v="1.8730158730158699"/>
    <n v="261"/>
    <n v="3.26436781609195"/>
    <n v="6"/>
    <n v="2.2988505747126398E-2"/>
    <n v="146"/>
    <n v="3708.8086956521702"/>
    <n v="0.55938697318007702"/>
    <n v="240"/>
    <n v="8.2291666666666696"/>
    <n v="46"/>
    <n v="47.260869565217398"/>
    <n v="9"/>
    <n v="242.777777777778"/>
    <n v="9"/>
    <n v="5.8888888888888902"/>
    <n v="247"/>
    <n v="125.676113360324"/>
    <n v="9"/>
    <n v="510.555555555556"/>
    <n v="252"/>
    <n v="135.972222222222"/>
    <n v="0.96551724137931005"/>
    <n v="125"/>
    <n v="68.488"/>
    <n v="0.47892720306513398"/>
    <n v="4"/>
    <n v="0.44444444444444398"/>
    <n v="4"/>
    <n v="0.44444444444444398"/>
    <n v="40"/>
    <n v="0.158730158730159"/>
    <n v="30"/>
    <n v="0.119047619047619"/>
    <n v="0"/>
    <n v="0"/>
    <n v="0"/>
    <n v="0"/>
    <n v="0"/>
    <n v="0"/>
    <n v="2"/>
    <n v="2.0714285714285698"/>
    <n v="126.0000000000001"/>
    <n v="9"/>
    <n v="17.2222222222222"/>
  </r>
  <r>
    <n v="2017"/>
    <x v="11"/>
    <x v="6"/>
    <s v="CRUCH"/>
    <x v="116"/>
    <n v="26"/>
    <n v="24"/>
    <n v="2.7916666666666701"/>
    <n v="26"/>
    <n v="4.8076923076923102"/>
    <n v="2"/>
    <n v="7.69230769230769E-2"/>
    <n v="5"/>
    <n v="2101.6923076923099"/>
    <n v="0.19230769230769201"/>
    <n v="25"/>
    <n v="9.08"/>
    <n v="4"/>
    <n v="19.5"/>
    <n v="1"/>
    <n v="120"/>
    <n v="1"/>
    <n v="0"/>
    <n v="22"/>
    <n v="79.727272727272705"/>
    <n v="1"/>
    <n v="161"/>
    <n v="25"/>
    <n v="97.8"/>
    <n v="0.96153846153846201"/>
    <n v="24"/>
    <n v="94.0416666666667"/>
    <n v="0.92307692307692302"/>
    <n v="1"/>
    <n v="1"/>
    <n v="0"/>
    <n v="0"/>
    <n v="1"/>
    <n v="0.04"/>
    <n v="0"/>
    <n v="0"/>
    <n v="0"/>
    <n v="0"/>
    <n v="0"/>
    <n v="0"/>
    <n v="0"/>
    <n v="0"/>
    <n v="1"/>
    <n v="1.52941176470588"/>
    <n v="17.000000000000025"/>
    <n v="1"/>
    <n v="5"/>
  </r>
  <r>
    <n v="2017"/>
    <x v="11"/>
    <x v="6"/>
    <s v="WILSC"/>
    <x v="131"/>
    <n v="1"/>
    <n v="1"/>
    <n v="2"/>
    <n v="1"/>
    <n v="3"/>
    <n v="0"/>
    <n v="0"/>
    <n v="1"/>
    <n v="0"/>
    <n v="1"/>
    <n v="1"/>
    <n v="3"/>
    <n v="0"/>
    <n v="0"/>
    <n v="0"/>
    <n v="0"/>
    <n v="0"/>
    <n v="0"/>
    <n v="0"/>
    <n v="0"/>
    <n v="0"/>
    <n v="0"/>
    <n v="1"/>
    <n v="321"/>
    <n v="1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1"/>
    <n v="1"/>
    <n v="0"/>
    <n v="0"/>
  </r>
  <r>
    <n v="2017"/>
    <x v="11"/>
    <x v="6"/>
    <s v="FUDAN"/>
    <x v="124"/>
    <n v="230"/>
    <n v="220"/>
    <n v="2.9090909090909101"/>
    <n v="230"/>
    <n v="4.6869565217391296"/>
    <n v="6"/>
    <n v="2.6086956521739101E-2"/>
    <n v="83"/>
    <n v="3165.6343612334799"/>
    <n v="0.360869565217391"/>
    <n v="207"/>
    <n v="8.5797101449275406"/>
    <n v="31"/>
    <n v="45.161290322580598"/>
    <n v="5"/>
    <n v="149"/>
    <n v="5"/>
    <n v="9.8000000000000007"/>
    <n v="221"/>
    <n v="82.837104072398205"/>
    <n v="5"/>
    <n v="324.8"/>
    <n v="225"/>
    <n v="97.486607142857096"/>
    <n v="0.97391304347826102"/>
    <n v="143"/>
    <n v="61.608391608391599"/>
    <n v="0.62173913043478302"/>
    <n v="2"/>
    <n v="0.4"/>
    <n v="1"/>
    <n v="0.2"/>
    <n v="24"/>
    <n v="0.107142857142857"/>
    <n v="20"/>
    <n v="8.9285714285714302E-2"/>
    <n v="0"/>
    <n v="0"/>
    <n v="0"/>
    <n v="0"/>
    <n v="0"/>
    <n v="0"/>
    <n v="2"/>
    <n v="2"/>
    <n v="115"/>
    <n v="6"/>
    <n v="1.4"/>
  </r>
  <r>
    <n v="2017"/>
    <x v="11"/>
    <x v="6"/>
    <s v="LEBD1"/>
    <x v="189"/>
    <n v="79"/>
    <n v="68"/>
    <n v="3.3676470588235299"/>
    <n v="79"/>
    <n v="4.7468354430379804"/>
    <n v="0"/>
    <n v="0"/>
    <n v="14"/>
    <n v="10.0298507462687"/>
    <n v="0.177215189873418"/>
    <n v="73"/>
    <n v="7.24657534246575"/>
    <n v="30"/>
    <n v="192.1"/>
    <n v="52"/>
    <n v="168.211538461538"/>
    <n v="48"/>
    <n v="9.2708333333333304"/>
    <n v="21"/>
    <n v="213.19047619047601"/>
    <n v="56"/>
    <n v="487.84615384615398"/>
    <n v="23"/>
    <n v="247.54545454545499"/>
    <n v="0.278481012658228"/>
    <n v="2"/>
    <n v="192.5"/>
    <n v="2.53164556962025E-2"/>
    <n v="36"/>
    <n v="0.92307692307692302"/>
    <n v="7"/>
    <n v="0.17948717948717999"/>
    <n v="12"/>
    <n v="0.54545454545454497"/>
    <n v="6"/>
    <n v="0.27272727272727298"/>
    <n v="0"/>
    <n v="0"/>
    <n v="0"/>
    <n v="0"/>
    <n v="0"/>
    <n v="0"/>
    <n v="1"/>
    <n v="1.2741935483871001"/>
    <n v="61.999999999999837"/>
    <n v="44"/>
    <n v="14.045454545454501"/>
  </r>
  <r>
    <n v="2017"/>
    <x v="11"/>
    <x v="6"/>
    <s v="KLANA"/>
    <x v="120"/>
    <n v="151"/>
    <n v="142"/>
    <n v="3.0985915492957701"/>
    <n v="151"/>
    <n v="4.6887417218543002"/>
    <n v="2"/>
    <n v="1.3245033112582801E-2"/>
    <n v="58"/>
    <n v="1934.0413793103401"/>
    <n v="0.38410596026490101"/>
    <n v="148"/>
    <n v="9.2635135135135105"/>
    <n v="53"/>
    <n v="50.811320754717002"/>
    <n v="6"/>
    <n v="241.333333333333"/>
    <n v="6"/>
    <n v="4.8333333333333304"/>
    <n v="140"/>
    <n v="99.971428571428604"/>
    <n v="7"/>
    <n v="383.28571428571399"/>
    <n v="144"/>
    <n v="119.743055555556"/>
    <n v="0.95364238410596003"/>
    <n v="71"/>
    <n v="72.323943661971796"/>
    <n v="0.47019867549668898"/>
    <n v="3"/>
    <n v="0.42857142857142899"/>
    <n v="3"/>
    <n v="0.42857142857142899"/>
    <n v="21"/>
    <n v="0.14583333333333301"/>
    <n v="9"/>
    <n v="6.25E-2"/>
    <n v="0"/>
    <n v="0"/>
    <n v="0"/>
    <n v="0"/>
    <n v="0"/>
    <n v="0"/>
    <n v="1"/>
    <n v="1.84146341463415"/>
    <n v="81.999999999999844"/>
    <n v="6"/>
    <n v="11.1666666666667"/>
  </r>
  <r>
    <n v="2017"/>
    <x v="11"/>
    <x v="6"/>
    <s v="WIDDE"/>
    <x v="145"/>
    <n v="75"/>
    <n v="66"/>
    <n v="9.0606060606060606"/>
    <n v="75"/>
    <n v="10.36"/>
    <n v="0"/>
    <n v="0"/>
    <n v="39"/>
    <n v="3470.5135135135101"/>
    <n v="0.52"/>
    <n v="71"/>
    <n v="9.1267605633802802"/>
    <n v="22"/>
    <n v="157.04545454545499"/>
    <n v="26"/>
    <n v="271.34615384615398"/>
    <n v="25"/>
    <n v="5.88"/>
    <n v="42"/>
    <n v="232.07142857142901"/>
    <n v="32"/>
    <n v="569.90909090909099"/>
    <n v="43"/>
    <n v="263.44186046511601"/>
    <n v="0.57333333333333303"/>
    <n v="1"/>
    <n v="106"/>
    <n v="1.3333333333333299E-2"/>
    <n v="18"/>
    <n v="0.81818181818181801"/>
    <n v="8"/>
    <n v="0.36363636363636398"/>
    <n v="14"/>
    <n v="0.32558139534883701"/>
    <n v="4"/>
    <n v="9.3023255813953501E-2"/>
    <n v="0"/>
    <n v="0"/>
    <n v="0"/>
    <n v="0"/>
    <n v="0"/>
    <n v="0"/>
    <n v="5"/>
    <n v="1.33928571428571"/>
    <n v="56.000000000000178"/>
    <n v="26"/>
    <n v="16.461538461538499"/>
  </r>
  <r>
    <n v="2017"/>
    <x v="11"/>
    <x v="6"/>
    <s v="RUBJO"/>
    <x v="194"/>
    <n v="87"/>
    <n v="84"/>
    <n v="5.9523809523809499"/>
    <n v="87"/>
    <n v="7.45977011494253"/>
    <n v="0"/>
    <n v="0"/>
    <n v="2"/>
    <n v="32.2470588235294"/>
    <n v="2.2988505747126398E-2"/>
    <n v="77"/>
    <n v="8.5454545454545503"/>
    <n v="29"/>
    <n v="148.68965517241401"/>
    <n v="52"/>
    <n v="139.17307692307699"/>
    <n v="51"/>
    <n v="21.588235294117599"/>
    <n v="32"/>
    <n v="154.9375"/>
    <n v="55"/>
    <n v="406.21568627451001"/>
    <n v="32"/>
    <n v="176.65625"/>
    <n v="0.36781609195402298"/>
    <n v="0"/>
    <n v="0"/>
    <n v="0"/>
    <n v="39"/>
    <n v="0.76470588235294101"/>
    <n v="9"/>
    <n v="0.17647058823529399"/>
    <n v="5"/>
    <n v="0.15625"/>
    <n v="3"/>
    <n v="9.375E-2"/>
    <n v="0"/>
    <n v="0"/>
    <n v="0"/>
    <n v="0"/>
    <n v="0"/>
    <n v="0"/>
    <n v="3"/>
    <n v="1.42622950819672"/>
    <n v="61.000000000000057"/>
    <n v="53"/>
    <n v="41.2264150943396"/>
  </r>
  <r>
    <n v="2017"/>
    <x v="11"/>
    <x v="6"/>
    <s v="HASKE"/>
    <x v="203"/>
    <n v="113"/>
    <n v="24"/>
    <n v="3"/>
    <n v="113"/>
    <n v="6.8407079646017701"/>
    <n v="2"/>
    <n v="1.7699115044247801E-2"/>
    <n v="2"/>
    <n v="169.4375"/>
    <n v="1.7699115044247801E-2"/>
    <n v="100"/>
    <n v="20.38"/>
    <n v="14"/>
    <n v="83.428571428571402"/>
    <n v="8"/>
    <n v="192.875"/>
    <n v="6"/>
    <n v="3.3333333333333299"/>
    <n v="103"/>
    <n v="96.067961165048501"/>
    <n v="8"/>
    <n v="301.375"/>
    <n v="105"/>
    <n v="122.711538461538"/>
    <n v="0.92035398230088505"/>
    <n v="62"/>
    <n v="86.048387096774206"/>
    <n v="0.54867256637168105"/>
    <n v="1"/>
    <n v="0.125"/>
    <n v="3"/>
    <n v="0.375"/>
    <n v="6"/>
    <n v="5.7692307692307702E-2"/>
    <n v="5"/>
    <n v="4.80769230769231E-2"/>
    <n v="7"/>
    <n v="6.1946902654867297E-2"/>
    <n v="8"/>
    <n v="7.0796460176991205E-2"/>
    <n v="0"/>
    <n v="0"/>
    <n v="0"/>
    <n v="1.94827586206897"/>
    <n v="57.999999999999865"/>
    <n v="8"/>
    <n v="1.875"/>
  </r>
  <r>
    <n v="2017"/>
    <x v="11"/>
    <x v="6"/>
    <s v="STORI"/>
    <x v="117"/>
    <n v="109"/>
    <n v="97"/>
    <n v="3.8969072164948502"/>
    <n v="109"/>
    <n v="5.3119266055045902"/>
    <n v="0"/>
    <n v="0"/>
    <n v="77"/>
    <n v="3825.1730769230799"/>
    <n v="0.70642201834862395"/>
    <n v="101"/>
    <n v="10.356435643564399"/>
    <n v="41"/>
    <n v="165.292682926829"/>
    <n v="61"/>
    <n v="133.885245901639"/>
    <n v="59"/>
    <n v="18.5762711864407"/>
    <n v="43"/>
    <n v="142.34883720930199"/>
    <n v="63"/>
    <n v="450.45098039215702"/>
    <n v="46"/>
    <n v="185.86666666666699"/>
    <n v="0.41284403669724801"/>
    <n v="4"/>
    <n v="128"/>
    <n v="3.6697247706422E-2"/>
    <n v="30"/>
    <n v="0.58823529411764697"/>
    <n v="11"/>
    <n v="0.21568627450980399"/>
    <n v="20"/>
    <n v="0.44444444444444398"/>
    <n v="4"/>
    <n v="8.8888888888888906E-2"/>
    <n v="0"/>
    <n v="0"/>
    <n v="0"/>
    <n v="0"/>
    <n v="0"/>
    <n v="0"/>
    <n v="2"/>
    <n v="1.53521126760563"/>
    <n v="71.000000000000171"/>
    <n v="61"/>
    <n v="11.4754098360656"/>
  </r>
  <r>
    <n v="2017"/>
    <x v="11"/>
    <x v="6"/>
    <s v="OKUYA"/>
    <x v="204"/>
    <n v="18"/>
    <n v="16"/>
    <n v="1.5625"/>
    <n v="18"/>
    <n v="4.0555555555555598"/>
    <n v="0"/>
    <n v="0"/>
    <n v="9"/>
    <n v="804.07142857142901"/>
    <n v="0.5"/>
    <n v="18"/>
    <n v="11.7777777777778"/>
    <n v="5"/>
    <n v="75"/>
    <n v="11"/>
    <n v="174"/>
    <n v="10"/>
    <n v="3.5"/>
    <n v="5"/>
    <n v="197.4"/>
    <n v="12"/>
    <n v="370.58333333333297"/>
    <n v="6"/>
    <n v="225.166666666667"/>
    <n v="0.33333333333333298"/>
    <n v="0"/>
    <n v="0"/>
    <n v="0"/>
    <n v="3"/>
    <n v="0.25"/>
    <n v="2"/>
    <n v="0.16666666666666699"/>
    <n v="1"/>
    <n v="0.16666666666666699"/>
    <n v="1"/>
    <n v="0.16666666666666699"/>
    <n v="0"/>
    <n v="0"/>
    <n v="0"/>
    <n v="0"/>
    <n v="0"/>
    <n v="0"/>
    <n v="1"/>
    <n v="2"/>
    <n v="9"/>
    <n v="11"/>
    <n v="12.636363636363599"/>
  </r>
  <r>
    <n v="2017"/>
    <x v="11"/>
    <x v="6"/>
    <s v="GANLA"/>
    <x v="186"/>
    <n v="31"/>
    <n v="27"/>
    <n v="5.1481481481481497"/>
    <n v="31"/>
    <n v="6.0967741935483897"/>
    <n v="0"/>
    <n v="0"/>
    <n v="9"/>
    <n v="1545.17857142857"/>
    <n v="0.29032258064516098"/>
    <n v="30"/>
    <n v="13.533333333333299"/>
    <n v="11"/>
    <n v="257.81818181818198"/>
    <n v="14"/>
    <n v="108"/>
    <n v="14"/>
    <n v="22.6428571428571"/>
    <n v="15"/>
    <n v="226.26666666666699"/>
    <n v="15"/>
    <n v="472.33333333333297"/>
    <n v="16"/>
    <n v="337.5625"/>
    <n v="0.51612903225806495"/>
    <n v="0"/>
    <n v="0"/>
    <n v="0"/>
    <n v="6"/>
    <n v="0.5"/>
    <n v="1"/>
    <n v="8.3333333333333301E-2"/>
    <n v="9"/>
    <n v="0.5625"/>
    <n v="1"/>
    <n v="6.25E-2"/>
    <n v="0"/>
    <n v="0"/>
    <n v="0"/>
    <n v="0"/>
    <n v="0"/>
    <n v="0"/>
    <n v="1"/>
    <n v="1.2916666666666701"/>
    <n v="23.999999999999936"/>
    <n v="14"/>
    <n v="10.285714285714301"/>
  </r>
  <r>
    <n v="2017"/>
    <x v="11"/>
    <x v="6"/>
    <s v="TEAAM"/>
    <x v="205"/>
    <n v="251"/>
    <n v="87"/>
    <n v="1.1954022988505699"/>
    <n v="251"/>
    <n v="4.0916334661354599"/>
    <n v="4"/>
    <n v="1.5936254980079698E-2"/>
    <n v="113"/>
    <n v="1381.3443396226401"/>
    <n v="0.45019920318725098"/>
    <n v="178"/>
    <n v="13.1123595505618"/>
    <n v="31"/>
    <n v="38"/>
    <n v="10"/>
    <n v="92.4"/>
    <n v="10"/>
    <n v="12.7"/>
    <n v="232"/>
    <n v="63.538793103448299"/>
    <n v="11"/>
    <n v="166.9"/>
    <n v="240"/>
    <n v="82.0625"/>
    <n v="0.95617529880478103"/>
    <n v="136"/>
    <n v="72.044117647058798"/>
    <n v="0.54183266932270902"/>
    <n v="1"/>
    <n v="0.1"/>
    <n v="1"/>
    <n v="0.1"/>
    <n v="2"/>
    <n v="8.3333333333333297E-3"/>
    <n v="5"/>
    <n v="2.0833333333333301E-2"/>
    <n v="3"/>
    <n v="1.1952191235059801E-2"/>
    <n v="6"/>
    <n v="2.3904382470119501E-2"/>
    <n v="0"/>
    <n v="0"/>
    <n v="0"/>
    <n v="2.0573770491803298"/>
    <n v="121.99999999999989"/>
    <n v="9"/>
    <n v="5.1111111111111098"/>
  </r>
  <r>
    <n v="2017"/>
    <x v="11"/>
    <x v="6"/>
    <s v="WALAY"/>
    <x v="125"/>
    <n v="73"/>
    <n v="56"/>
    <n v="3.875"/>
    <n v="73"/>
    <n v="6.1780821917808204"/>
    <n v="0"/>
    <n v="0"/>
    <n v="9"/>
    <n v="240.05970149253699"/>
    <n v="0.123287671232877"/>
    <n v="55"/>
    <n v="19.454545454545499"/>
    <n v="14"/>
    <n v="147.357142857143"/>
    <n v="21"/>
    <n v="209.47619047619"/>
    <n v="16"/>
    <n v="17.1875"/>
    <n v="44"/>
    <n v="91.454545454545496"/>
    <n v="24"/>
    <n v="445.222222222222"/>
    <n v="49"/>
    <n v="106.142857142857"/>
    <n v="0.67123287671232901"/>
    <n v="25"/>
    <n v="66.760000000000005"/>
    <n v="0.34246575342465801"/>
    <n v="13"/>
    <n v="0.72222222222222199"/>
    <n v="6"/>
    <n v="0.33333333333333298"/>
    <n v="5"/>
    <n v="0.102040816326531"/>
    <n v="1"/>
    <n v="2.04081632653061E-2"/>
    <n v="0"/>
    <n v="0"/>
    <n v="0"/>
    <n v="0"/>
    <n v="0"/>
    <n v="0"/>
    <n v="2"/>
    <n v="1.46"/>
    <n v="50"/>
    <n v="19"/>
    <n v="14.3157894736842"/>
  </r>
  <r>
    <n v="2017"/>
    <x v="11"/>
    <x v="6"/>
    <s v="GADCH"/>
    <x v="130"/>
    <n v="90"/>
    <n v="69"/>
    <n v="5.1159420289855104"/>
    <n v="90"/>
    <n v="6.5888888888888903"/>
    <n v="2"/>
    <n v="2.2222222222222199E-2"/>
    <n v="23"/>
    <n v="1068.6046511627901"/>
    <n v="0.25555555555555598"/>
    <n v="80"/>
    <n v="5.7249999999999996"/>
    <n v="30"/>
    <n v="138"/>
    <n v="46"/>
    <n v="220.54347826086999"/>
    <n v="42"/>
    <n v="7.5238095238095202"/>
    <n v="35"/>
    <n v="169.05714285714299"/>
    <n v="52"/>
    <n v="599.44680851063799"/>
    <n v="38"/>
    <n v="224.67567567567599"/>
    <n v="0.41111111111111098"/>
    <n v="6"/>
    <n v="110.833333333333"/>
    <n v="6.6666666666666693E-2"/>
    <n v="24"/>
    <n v="0.51063829787234005"/>
    <n v="5"/>
    <n v="0.10638297872340401"/>
    <n v="13"/>
    <n v="0.35135135135135098"/>
    <n v="4"/>
    <n v="0.108108108108108"/>
    <n v="0"/>
    <n v="0"/>
    <n v="0"/>
    <n v="0"/>
    <n v="0"/>
    <n v="0"/>
    <n v="4"/>
    <n v="1.45161290322581"/>
    <n v="61.999999999999844"/>
    <n v="46"/>
    <n v="31.586956521739101"/>
  </r>
  <r>
    <n v="2017"/>
    <x v="11"/>
    <x v="6"/>
    <s v="CHAMA2"/>
    <x v="115"/>
    <n v="52"/>
    <n v="43"/>
    <n v="3"/>
    <n v="52"/>
    <n v="8"/>
    <n v="4"/>
    <n v="7.69230769230769E-2"/>
    <n v="26"/>
    <n v="2676.5"/>
    <n v="0.5"/>
    <n v="47"/>
    <n v="11.468085106383"/>
    <n v="17"/>
    <n v="280.058823529412"/>
    <n v="22"/>
    <n v="245.863636363636"/>
    <n v="19"/>
    <n v="5"/>
    <n v="26"/>
    <n v="261.88461538461502"/>
    <n v="26"/>
    <n v="560.11764705882399"/>
    <n v="26"/>
    <n v="305.76"/>
    <n v="0.480769230769231"/>
    <n v="2"/>
    <n v="122.5"/>
    <n v="3.8461538461538498E-2"/>
    <n v="14"/>
    <n v="0.82352941176470595"/>
    <n v="5"/>
    <n v="0.29411764705882398"/>
    <n v="18"/>
    <n v="0.72"/>
    <n v="2"/>
    <n v="0.08"/>
    <n v="0"/>
    <n v="0"/>
    <n v="0"/>
    <n v="0"/>
    <n v="0"/>
    <n v="0"/>
    <n v="3"/>
    <n v="1.3684210526315801"/>
    <n v="37.999999999999972"/>
    <n v="19"/>
    <n v="15.3157894736842"/>
  </r>
  <r>
    <n v="2017"/>
    <x v="11"/>
    <x v="6"/>
    <s v="KRANI"/>
    <x v="211"/>
    <n v="109"/>
    <n v="34"/>
    <n v="1.76470588235294"/>
    <n v="109"/>
    <n v="5.5871559633027497"/>
    <n v="0"/>
    <n v="0"/>
    <n v="18"/>
    <n v="724.90654205607495"/>
    <n v="0.16513761467889901"/>
    <n v="91"/>
    <n v="18.230769230769202"/>
    <n v="13"/>
    <n v="22.615384615384599"/>
    <n v="9"/>
    <n v="72.7777777777778"/>
    <n v="5"/>
    <n v="7.4"/>
    <n v="95"/>
    <n v="90.347368421052593"/>
    <n v="9"/>
    <n v="278.555555555556"/>
    <n v="100"/>
    <n v="111.14"/>
    <n v="0.91743119266055095"/>
    <n v="68"/>
    <n v="101.14705882352899"/>
    <n v="0.62385321100917401"/>
    <n v="2"/>
    <n v="0.22222222222222199"/>
    <n v="1"/>
    <n v="0.11111111111111099"/>
    <n v="0"/>
    <n v="0"/>
    <n v="2"/>
    <n v="0.02"/>
    <n v="0"/>
    <n v="0"/>
    <n v="2"/>
    <n v="1.8348623853211E-2"/>
    <n v="0"/>
    <n v="0"/>
    <n v="1"/>
    <n v="1.5797101449275399"/>
    <n v="68.999999999999844"/>
    <n v="9"/>
    <n v="2.2222222222222201"/>
  </r>
  <r>
    <n v="2017"/>
    <x v="11"/>
    <x v="6"/>
    <s v="CABRO1"/>
    <x v="209"/>
    <n v="93"/>
    <n v="80"/>
    <n v="3.4874999999999998"/>
    <n v="93"/>
    <n v="5.3870967741935498"/>
    <n v="4"/>
    <n v="4.3010752688171998E-2"/>
    <n v="11"/>
    <n v="668.60869565217399"/>
    <n v="0.118279569892473"/>
    <n v="86"/>
    <n v="11.2209302325581"/>
    <n v="31"/>
    <n v="131.64516129032299"/>
    <n v="41"/>
    <n v="180.36585365853699"/>
    <n v="30"/>
    <n v="6.4666666666666703"/>
    <n v="49"/>
    <n v="188.28571428571399"/>
    <n v="44"/>
    <n v="441.97435897435901"/>
    <n v="49"/>
    <n v="219.142857142857"/>
    <n v="0.52688172043010795"/>
    <n v="2"/>
    <n v="94.5"/>
    <n v="2.1505376344085999E-2"/>
    <n v="34"/>
    <n v="0.87179487179487203"/>
    <n v="9"/>
    <n v="0.230769230769231"/>
    <n v="17"/>
    <n v="0.34693877551020402"/>
    <n v="6"/>
    <n v="0.122448979591837"/>
    <n v="1"/>
    <n v="1.0752688172042999E-2"/>
    <n v="0"/>
    <n v="0"/>
    <n v="0"/>
    <n v="0"/>
    <n v="0"/>
    <n v="1.3285714285714301"/>
    <n v="69.999999999999915"/>
    <n v="44"/>
    <n v="2.3863636363636398"/>
  </r>
  <r>
    <n v="2017"/>
    <x v="11"/>
    <x v="6"/>
    <s v="LEOLE"/>
    <x v="197"/>
    <n v="173"/>
    <n v="163"/>
    <n v="3.7423312883435602"/>
    <n v="173"/>
    <n v="5.4739884393063596"/>
    <n v="2"/>
    <n v="1.15606936416185E-2"/>
    <n v="54"/>
    <n v="1615.5"/>
    <n v="0.31213872832369899"/>
    <n v="171"/>
    <n v="8.4444444444444393"/>
    <n v="49"/>
    <n v="166.16326530612201"/>
    <n v="64"/>
    <n v="199.796875"/>
    <n v="62"/>
    <n v="7.8870967741935498"/>
    <n v="102"/>
    <n v="162.37254901960799"/>
    <n v="68"/>
    <n v="527.05769230769204"/>
    <n v="105"/>
    <n v="200.57692307692301"/>
    <n v="0.60115606936416199"/>
    <n v="9"/>
    <n v="115.555555555556"/>
    <n v="5.2023121387283197E-2"/>
    <n v="45"/>
    <n v="0.86538461538461497"/>
    <n v="16"/>
    <n v="0.30769230769230799"/>
    <n v="41"/>
    <n v="0.394230769230769"/>
    <n v="19"/>
    <n v="0.18269230769230799"/>
    <n v="0"/>
    <n v="0"/>
    <n v="0"/>
    <n v="0"/>
    <n v="0"/>
    <n v="0"/>
    <n v="4"/>
    <n v="1.2720588235294099"/>
    <n v="136.0000000000002"/>
    <n v="65"/>
    <n v="36.7384615384615"/>
  </r>
  <r>
    <n v="2017"/>
    <x v="11"/>
    <x v="6"/>
    <s v="AMNSI"/>
    <x v="187"/>
    <n v="144"/>
    <n v="129"/>
    <n v="3.6046511627907001"/>
    <n v="144"/>
    <n v="4.8472222222222197"/>
    <n v="2"/>
    <n v="1.38888888888889E-2"/>
    <n v="45"/>
    <n v="1258.5"/>
    <n v="0.3125"/>
    <n v="132"/>
    <n v="6.4924242424242404"/>
    <n v="56"/>
    <n v="166.982142857143"/>
    <n v="84"/>
    <n v="225.59523809523799"/>
    <n v="58"/>
    <n v="11.1206896551724"/>
    <n v="51"/>
    <n v="185.17647058823499"/>
    <n v="90"/>
    <n v="595.26315789473699"/>
    <n v="54"/>
    <n v="215.40740740740699"/>
    <n v="0.375"/>
    <n v="5"/>
    <n v="85"/>
    <n v="3.4722222222222203E-2"/>
    <n v="62"/>
    <n v="0.81578947368421095"/>
    <n v="12"/>
    <n v="0.157894736842105"/>
    <n v="16"/>
    <n v="0.296296296296296"/>
    <n v="8"/>
    <n v="0.148148148148148"/>
    <n v="0"/>
    <n v="0"/>
    <n v="0"/>
    <n v="0"/>
    <n v="0"/>
    <n v="0"/>
    <n v="6"/>
    <n v="1.28571428571429"/>
    <n v="111.99999999999963"/>
    <n v="84"/>
    <n v="21.285714285714299"/>
  </r>
  <r>
    <n v="2017"/>
    <x v="11"/>
    <x v="6"/>
    <s v="BENAD"/>
    <x v="196"/>
    <n v="109"/>
    <n v="41"/>
    <n v="2.7073170731707301"/>
    <n v="109"/>
    <n v="4.2568807339449499"/>
    <n v="0"/>
    <n v="0"/>
    <n v="18"/>
    <n v="989.71568627450995"/>
    <n v="0.16513761467889901"/>
    <n v="81"/>
    <n v="18.2469135802469"/>
    <n v="20"/>
    <n v="51.75"/>
    <n v="11"/>
    <n v="172.727272727273"/>
    <n v="5"/>
    <n v="13.6"/>
    <n v="88"/>
    <n v="109.454545454545"/>
    <n v="12"/>
    <n v="344.66666666666703"/>
    <n v="97"/>
    <n v="124.48453608247399"/>
    <n v="0.88990825688073405"/>
    <n v="59"/>
    <n v="97.084745762711904"/>
    <n v="0.54128440366972497"/>
    <n v="6"/>
    <n v="0.5"/>
    <n v="0"/>
    <n v="0"/>
    <n v="5"/>
    <n v="5.1546391752577303E-2"/>
    <n v="6"/>
    <n v="6.18556701030928E-2"/>
    <n v="2"/>
    <n v="1.8348623853211E-2"/>
    <n v="4"/>
    <n v="3.6697247706422E-2"/>
    <n v="0"/>
    <n v="0"/>
    <n v="1"/>
    <n v="1.37974683544304"/>
    <n v="78.999999999999886"/>
    <n v="9"/>
    <n v="33.2222222222222"/>
  </r>
  <r>
    <n v="2017"/>
    <x v="11"/>
    <x v="6"/>
    <s v="WEBAM"/>
    <x v="195"/>
    <n v="166"/>
    <n v="86"/>
    <n v="4.8372093023255802"/>
    <n v="166"/>
    <n v="5.5060240963855396"/>
    <n v="2"/>
    <n v="1.20481927710843E-2"/>
    <n v="60"/>
    <n v="1521.6202531645599"/>
    <n v="0.36144578313253001"/>
    <n v="145"/>
    <n v="16.172413793103399"/>
    <n v="45"/>
    <n v="90.022222222222197"/>
    <n v="37"/>
    <n v="216.67567567567599"/>
    <n v="37"/>
    <n v="23.324324324324301"/>
    <n v="121"/>
    <n v="101.305785123967"/>
    <n v="39"/>
    <n v="463.42424242424198"/>
    <n v="127"/>
    <n v="130.30708661417299"/>
    <n v="0.76506024096385505"/>
    <n v="68"/>
    <n v="97.897058823529406"/>
    <n v="0.40963855421686701"/>
    <n v="24"/>
    <n v="0.72727272727272696"/>
    <n v="10"/>
    <n v="0.30303030303030298"/>
    <n v="14"/>
    <n v="0.110236220472441"/>
    <n v="7"/>
    <n v="5.5118110236220499E-2"/>
    <n v="8"/>
    <n v="4.8192771084337303E-2"/>
    <n v="5"/>
    <n v="3.0120481927710802E-2"/>
    <n v="0"/>
    <n v="0"/>
    <n v="2"/>
    <n v="1.4067796610169501"/>
    <n v="117.99999999999993"/>
    <n v="18"/>
    <n v="1.9411764705882399"/>
  </r>
  <r>
    <n v="2017"/>
    <x v="11"/>
    <x v="6"/>
    <s v="ROKAB"/>
    <x v="193"/>
    <n v="152"/>
    <n v="131"/>
    <n v="3.0381679389312999"/>
    <n v="152"/>
    <n v="4.3026315789473699"/>
    <n v="2"/>
    <n v="1.3157894736842099E-2"/>
    <n v="41"/>
    <n v="1796.1134751773"/>
    <n v="0.269736842105263"/>
    <n v="148"/>
    <n v="3.60135135135135"/>
    <n v="52"/>
    <n v="130.480769230769"/>
    <n v="91"/>
    <n v="177.043956043956"/>
    <n v="87"/>
    <n v="6.4942528735632203"/>
    <n v="47"/>
    <n v="167.23404255319201"/>
    <n v="100"/>
    <n v="480.24418604651203"/>
    <n v="52"/>
    <n v="197.98039215686299"/>
    <n v="0.33552631578947401"/>
    <n v="4"/>
    <n v="96.75"/>
    <n v="2.6315789473684199E-2"/>
    <n v="72"/>
    <n v="0.83720930232558199"/>
    <n v="16"/>
    <n v="0.186046511627907"/>
    <n v="20"/>
    <n v="0.39215686274509798"/>
    <n v="11"/>
    <n v="0.21568627450980399"/>
    <n v="1"/>
    <n v="6.5789473684210497E-3"/>
    <n v="0"/>
    <n v="0"/>
    <n v="0"/>
    <n v="0"/>
    <n v="1"/>
    <n v="1.3944954128440401"/>
    <n v="108.99999999999973"/>
    <n v="88"/>
    <n v="21.3448275862069"/>
  </r>
  <r>
    <n v="2017"/>
    <x v="11"/>
    <x v="6"/>
    <s v="AMIKE"/>
    <x v="128"/>
    <n v="82"/>
    <n v="52"/>
    <n v="8.8461538461538503"/>
    <n v="81"/>
    <n v="9.2469135802469093"/>
    <n v="0"/>
    <n v="0"/>
    <n v="14"/>
    <n v="-14.1232876712329"/>
    <n v="0.17073170731707299"/>
    <n v="72"/>
    <n v="9.6666666666666696"/>
    <n v="28"/>
    <n v="216.107142857143"/>
    <n v="43"/>
    <n v="196.95348837209301"/>
    <n v="42"/>
    <n v="21.928571428571399"/>
    <n v="28"/>
    <n v="184.25"/>
    <n v="50"/>
    <n v="668.87179487179503"/>
    <n v="31"/>
    <n v="242.03571428571399"/>
    <n v="0.34146341463414598"/>
    <n v="5"/>
    <n v="116.4"/>
    <n v="6.0975609756097601E-2"/>
    <n v="28"/>
    <n v="0.71794871794871795"/>
    <n v="2"/>
    <n v="5.1282051282051301E-2"/>
    <n v="7"/>
    <n v="0.25"/>
    <n v="3"/>
    <n v="0.107142857142857"/>
    <n v="0"/>
    <n v="0"/>
    <n v="1"/>
    <n v="1.21951219512195E-2"/>
    <n v="0"/>
    <n v="1"/>
    <n v="1"/>
    <n v="1.30645161290323"/>
    <n v="62.765432098765231"/>
    <n v="42"/>
    <n v="8.21428571428571"/>
  </r>
  <r>
    <n v="2017"/>
    <x v="11"/>
    <x v="6"/>
    <s v="DIAVA"/>
    <x v="188"/>
    <n v="165"/>
    <n v="146"/>
    <n v="4.3356164383561602"/>
    <n v="165"/>
    <n v="5.5878787878787897"/>
    <n v="2"/>
    <n v="1.21212121212121E-2"/>
    <n v="77"/>
    <n v="1649.05063291139"/>
    <n v="0.46666666666666701"/>
    <n v="152"/>
    <n v="8.3026315789473699"/>
    <n v="68"/>
    <n v="157.36764705882399"/>
    <n v="103"/>
    <n v="203.15533980582501"/>
    <n v="97"/>
    <n v="11.4845360824742"/>
    <n v="46"/>
    <n v="227.804347826087"/>
    <n v="113"/>
    <n v="476.24"/>
    <n v="52"/>
    <n v="296.10000000000002"/>
    <n v="0.30303030303030298"/>
    <n v="2"/>
    <n v="103"/>
    <n v="1.21212121212121E-2"/>
    <n v="70"/>
    <n v="0.7"/>
    <n v="15"/>
    <n v="0.15"/>
    <n v="13"/>
    <n v="0.26"/>
    <n v="10"/>
    <n v="0.2"/>
    <n v="0"/>
    <n v="0"/>
    <n v="0"/>
    <n v="0"/>
    <n v="0"/>
    <n v="0"/>
    <n v="5"/>
    <n v="1.4102564102564099"/>
    <n v="117.00000000000003"/>
    <n v="104"/>
    <n v="19.298076923076898"/>
  </r>
  <r>
    <n v="2017"/>
    <x v="11"/>
    <x v="6"/>
    <s v="NORKY"/>
    <x v="114"/>
    <n v="53"/>
    <n v="42"/>
    <n v="2.4761904761904798"/>
    <n v="53"/>
    <n v="4.6603773584905701"/>
    <n v="0"/>
    <n v="0"/>
    <n v="10"/>
    <n v="227"/>
    <n v="0.18867924528301899"/>
    <n v="46"/>
    <n v="8.1304347826087007"/>
    <n v="16"/>
    <n v="365.9375"/>
    <n v="29"/>
    <n v="262.37931034482801"/>
    <n v="27"/>
    <n v="25.259259259259299"/>
    <n v="16"/>
    <n v="153.875"/>
    <n v="33"/>
    <n v="553.33333333333303"/>
    <n v="20"/>
    <n v="230.68421052631601"/>
    <n v="0.35849056603773599"/>
    <n v="3"/>
    <n v="180.333333333333"/>
    <n v="5.6603773584905703E-2"/>
    <n v="16"/>
    <n v="0.76190476190476197"/>
    <n v="9"/>
    <n v="0.42857142857142899"/>
    <n v="9"/>
    <n v="0.47368421052631599"/>
    <n v="1"/>
    <n v="5.2631578947368397E-2"/>
    <n v="0"/>
    <n v="0"/>
    <n v="0"/>
    <n v="0"/>
    <n v="0"/>
    <n v="0"/>
    <n v="4"/>
    <n v="1.3589743589743599"/>
    <n v="38.999999999999972"/>
    <n v="27"/>
    <n v="10.296296296296299"/>
  </r>
  <r>
    <n v="2017"/>
    <x v="11"/>
    <x v="6"/>
    <s v="ROSJA"/>
    <x v="184"/>
    <n v="70"/>
    <n v="47"/>
    <n v="4.8297872340425503"/>
    <n v="70"/>
    <n v="6.4714285714285698"/>
    <n v="4"/>
    <n v="5.7142857142857099E-2"/>
    <n v="22"/>
    <n v="252.14814814814801"/>
    <n v="0.314285714285714"/>
    <n v="60"/>
    <n v="8.2833333333333297"/>
    <n v="20"/>
    <n v="187.5"/>
    <n v="33"/>
    <n v="214.24242424242399"/>
    <n v="30"/>
    <n v="9.3333333333333304"/>
    <n v="29"/>
    <n v="190.344827586207"/>
    <n v="36"/>
    <n v="561.68421052631595"/>
    <n v="34"/>
    <n v="217.53571428571399"/>
    <n v="0.4"/>
    <n v="3"/>
    <n v="103.666666666667"/>
    <n v="4.2857142857142899E-2"/>
    <n v="24"/>
    <n v="1.26315789473684"/>
    <n v="5"/>
    <n v="0.26315789473684198"/>
    <n v="8"/>
    <n v="0.28571428571428598"/>
    <n v="3"/>
    <n v="0.107142857142857"/>
    <n v="0"/>
    <n v="0"/>
    <n v="1"/>
    <n v="1.4285714285714299E-2"/>
    <n v="0"/>
    <n v="0"/>
    <n v="3"/>
    <n v="1.2068965517241399"/>
    <n v="57.999999999999908"/>
    <n v="25"/>
    <n v="12.92"/>
  </r>
  <r>
    <n v="2017"/>
    <x v="11"/>
    <x v="6"/>
    <s v="WAXJE"/>
    <x v="171"/>
    <n v="59"/>
    <n v="46"/>
    <n v="3.60869565217391"/>
    <n v="59"/>
    <n v="5.57627118644068"/>
    <n v="0"/>
    <n v="0"/>
    <n v="8"/>
    <n v="100.981132075472"/>
    <n v="0.13559322033898299"/>
    <n v="22"/>
    <n v="8.2727272727272698"/>
    <n v="3"/>
    <n v="67.6666666666667"/>
    <n v="2"/>
    <n v="77"/>
    <n v="2"/>
    <n v="61.5"/>
    <n v="45"/>
    <n v="17.955555555555598"/>
    <n v="7"/>
    <n v="558.25"/>
    <n v="52"/>
    <n v="44.8"/>
    <n v="0.84745762711864403"/>
    <n v="45"/>
    <n v="31.911111111111101"/>
    <n v="0.76271186440677996"/>
    <n v="0"/>
    <n v="0"/>
    <n v="0"/>
    <n v="0"/>
    <n v="0"/>
    <n v="0"/>
    <n v="1"/>
    <n v="0.02"/>
    <n v="0"/>
    <n v="0"/>
    <n v="0"/>
    <n v="0"/>
    <n v="0"/>
    <n v="0"/>
    <n v="1"/>
    <n v="1.73529411764706"/>
    <n v="33.999999999999979"/>
    <n v="3"/>
    <n v="52"/>
  </r>
  <r>
    <n v="2017"/>
    <x v="11"/>
    <x v="6"/>
    <s v="COLKE"/>
    <x v="344"/>
    <n v="7"/>
    <n v="5"/>
    <n v="4.4000000000000004"/>
    <n v="6"/>
    <n v="5.1666666666666696"/>
    <n v="0"/>
    <n v="0"/>
    <n v="1"/>
    <n v="-24.1666666666667"/>
    <n v="0.14285714285714299"/>
    <n v="2"/>
    <n v="14"/>
    <n v="0"/>
    <n v="0"/>
    <n v="0"/>
    <n v="0"/>
    <n v="0"/>
    <n v="0"/>
    <n v="5"/>
    <n v="5.8"/>
    <n v="1"/>
    <n v="0"/>
    <n v="5"/>
    <n v="38.799999999999997"/>
    <n v="0.71428571428571397"/>
    <n v="5"/>
    <n v="38.799999999999997"/>
    <n v="0.71428571428571397"/>
    <n v="0"/>
    <n v="0"/>
    <n v="0"/>
    <n v="0"/>
    <n v="0"/>
    <n v="0"/>
    <n v="0"/>
    <n v="0"/>
    <n v="0"/>
    <n v="0"/>
    <n v="0"/>
    <n v="0"/>
    <n v="0"/>
    <n v="1"/>
    <n v="0"/>
    <n v="1.2"/>
    <n v="5.8333333333333339"/>
    <n v="0"/>
    <n v="0"/>
  </r>
  <r>
    <n v="2017"/>
    <x v="11"/>
    <x v="6"/>
    <s v="BAWSH"/>
    <x v="393"/>
    <n v="95"/>
    <n v="85"/>
    <n v="2.9764705882352902"/>
    <n v="94"/>
    <n v="4.4680851063829801"/>
    <n v="0"/>
    <n v="0"/>
    <n v="41"/>
    <n v="2964.5789473684199"/>
    <n v="0.43157894736842101"/>
    <n v="90"/>
    <n v="11"/>
    <n v="30"/>
    <n v="119.6"/>
    <n v="39"/>
    <n v="181.28205128205099"/>
    <n v="29"/>
    <n v="9.9310344827586192"/>
    <n v="53"/>
    <n v="188.92452830188699"/>
    <n v="40"/>
    <n v="428.52631578947398"/>
    <n v="54"/>
    <n v="199.68518518518499"/>
    <n v="0.56842105263157905"/>
    <n v="4"/>
    <n v="182.75"/>
    <n v="4.2105263157894701E-2"/>
    <n v="23"/>
    <n v="0.60526315789473695"/>
    <n v="6"/>
    <n v="0.157894736842105"/>
    <n v="20"/>
    <n v="0.37037037037037002"/>
    <n v="8"/>
    <n v="0.148148148148148"/>
    <n v="0"/>
    <n v="0"/>
    <n v="0"/>
    <n v="0"/>
    <n v="0"/>
    <n v="1"/>
    <n v="8"/>
    <n v="1.1058823529411801"/>
    <n v="85.90425531914866"/>
    <n v="35"/>
    <n v="0.17142857142857101"/>
  </r>
  <r>
    <n v="2017"/>
    <x v="11"/>
    <x v="6"/>
    <s v="HANAN1"/>
    <x v="395"/>
    <n v="99"/>
    <n v="86"/>
    <n v="6.5930232558139501"/>
    <n v="99"/>
    <n v="7.5656565656565702"/>
    <n v="0"/>
    <n v="0"/>
    <n v="76"/>
    <n v="4886.6526315789497"/>
    <n v="0.76767676767676796"/>
    <n v="94"/>
    <n v="8.1702127659574497"/>
    <n v="31"/>
    <n v="221.70967741935499"/>
    <n v="53"/>
    <n v="226.71698113207501"/>
    <n v="42"/>
    <n v="11.214285714285699"/>
    <n v="34"/>
    <n v="206.64705882352899"/>
    <n v="57"/>
    <n v="594.71111111111099"/>
    <n v="42"/>
    <n v="235.292682926829"/>
    <n v="0.41414141414141398"/>
    <n v="4"/>
    <n v="168"/>
    <n v="4.0404040404040401E-2"/>
    <n v="43"/>
    <n v="0.95555555555555605"/>
    <n v="8"/>
    <n v="0.17777777777777801"/>
    <n v="15"/>
    <n v="0.36585365853658502"/>
    <n v="6"/>
    <n v="0.146341463414634"/>
    <n v="0"/>
    <n v="0"/>
    <n v="0"/>
    <n v="0"/>
    <n v="0"/>
    <n v="0"/>
    <n v="2"/>
    <n v="1.1785714285714299"/>
    <n v="83.999999999999901"/>
    <n v="3"/>
    <n v="2.3333333333333299"/>
  </r>
  <r>
    <n v="2017"/>
    <x v="11"/>
    <x v="6"/>
    <s v="CHIJA"/>
    <x v="398"/>
    <n v="55"/>
    <n v="47"/>
    <n v="2.3404255319148901"/>
    <n v="55"/>
    <n v="4.8909090909090898"/>
    <n v="0"/>
    <n v="0"/>
    <n v="12"/>
    <n v="950.30769230769204"/>
    <n v="0.218181818181818"/>
    <n v="51"/>
    <n v="6.2745098039215703"/>
    <n v="26"/>
    <n v="193.38461538461499"/>
    <n v="31"/>
    <n v="213.96774193548401"/>
    <n v="23"/>
    <n v="11.6521739130435"/>
    <n v="20"/>
    <n v="166.45"/>
    <n v="35"/>
    <n v="620.68965517241395"/>
    <n v="20"/>
    <n v="194"/>
    <n v="0.36363636363636398"/>
    <n v="0"/>
    <n v="0"/>
    <n v="0"/>
    <n v="26"/>
    <n v="0.89655172413793105"/>
    <n v="8"/>
    <n v="0.27586206896551702"/>
    <n v="5"/>
    <n v="0.25"/>
    <n v="4"/>
    <n v="0.2"/>
    <n v="0"/>
    <n v="0"/>
    <n v="0"/>
    <n v="0"/>
    <n v="0"/>
    <n v="0"/>
    <n v="0"/>
    <n v="1.0377358490566"/>
    <n v="53.000000000000192"/>
    <n v="9"/>
    <n v="15.8888888888889"/>
  </r>
  <r>
    <n v="2017"/>
    <x v="11"/>
    <x v="6"/>
    <s v="POLAK"/>
    <x v="399"/>
    <n v="80"/>
    <n v="73"/>
    <n v="3.3698630136986298"/>
    <n v="80"/>
    <n v="5.7"/>
    <n v="0"/>
    <n v="0"/>
    <n v="19"/>
    <n v="407.04411764705901"/>
    <n v="0.23749999999999999"/>
    <n v="78"/>
    <n v="10.525641025641001"/>
    <n v="24"/>
    <n v="261"/>
    <n v="42"/>
    <n v="273.57142857142901"/>
    <n v="22"/>
    <n v="9.7727272727272698"/>
    <n v="30"/>
    <n v="282.76666666666699"/>
    <n v="46"/>
    <n v="580.63414634146295"/>
    <n v="34"/>
    <n v="281.20588235294099"/>
    <n v="0.42499999999999999"/>
    <n v="2"/>
    <n v="302"/>
    <n v="2.5000000000000001E-2"/>
    <n v="30"/>
    <n v="0.73170731707317105"/>
    <n v="18"/>
    <n v="0.439024390243902"/>
    <n v="13"/>
    <n v="0.38235294117647101"/>
    <n v="5"/>
    <n v="0.14705882352941199"/>
    <n v="0"/>
    <n v="0"/>
    <n v="0"/>
    <n v="0"/>
    <n v="0"/>
    <n v="0"/>
    <n v="4"/>
    <n v="1.25"/>
    <n v="64"/>
    <n v="43"/>
    <n v="2.13953488372093"/>
  </r>
  <r>
    <n v="2017"/>
    <x v="11"/>
    <x v="6"/>
    <s v="TSAJO"/>
    <x v="400"/>
    <n v="62"/>
    <n v="53"/>
    <n v="3.32075471698113"/>
    <n v="61"/>
    <n v="5.5081967213114797"/>
    <n v="2"/>
    <n v="3.2786885245901599E-2"/>
    <n v="16"/>
    <n v="213.44680851063799"/>
    <n v="0.25806451612903197"/>
    <n v="57"/>
    <n v="12.9298245614035"/>
    <n v="13"/>
    <n v="172"/>
    <n v="23"/>
    <n v="189.826086956522"/>
    <n v="15"/>
    <n v="66.6666666666667"/>
    <n v="33"/>
    <n v="220.24242424242399"/>
    <n v="24"/>
    <n v="625"/>
    <n v="37"/>
    <n v="270.13513513513499"/>
    <n v="0.59677419354838701"/>
    <n v="1"/>
    <n v="108"/>
    <n v="1.6129032258064498E-2"/>
    <n v="17"/>
    <n v="1.0625"/>
    <n v="3"/>
    <n v="0.1875"/>
    <n v="18"/>
    <n v="0.48648648648648701"/>
    <n v="3"/>
    <n v="8.1081081081081099E-2"/>
    <n v="1"/>
    <n v="1.6129032258064498E-2"/>
    <n v="0"/>
    <n v="0"/>
    <n v="0"/>
    <n v="1"/>
    <n v="2"/>
    <n v="1.1509433962264199"/>
    <n v="53.868852459016168"/>
    <n v="22"/>
    <n v="15.545454545454501"/>
  </r>
  <r>
    <n v="2017"/>
    <x v="11"/>
    <x v="6"/>
    <s v="FUSNI"/>
    <x v="448"/>
    <n v="199"/>
    <n v="118"/>
    <n v="4.2457627118644101"/>
    <n v="199"/>
    <n v="6.2613065326633199"/>
    <n v="2"/>
    <n v="1.00502512562814E-2"/>
    <n v="73"/>
    <n v="1643.0309278350501"/>
    <n v="0.366834170854271"/>
    <n v="174"/>
    <n v="12.5574712643678"/>
    <n v="45"/>
    <n v="82.977777777777803"/>
    <n v="43"/>
    <n v="176.023255813953"/>
    <n v="36"/>
    <n v="6.8055555555555598"/>
    <n v="151"/>
    <n v="115.05298013245"/>
    <n v="46"/>
    <n v="432.243902439024"/>
    <n v="153"/>
    <n v="143.73202614379099"/>
    <n v="0.76884422110552797"/>
    <n v="63"/>
    <n v="88.682539682539698"/>
    <n v="0.31658291457286403"/>
    <n v="30"/>
    <n v="0.73170731707317105"/>
    <n v="13"/>
    <n v="0.31707317073170699"/>
    <n v="19"/>
    <n v="0.12418300653594801"/>
    <n v="17"/>
    <n v="0.11111111111111099"/>
    <n v="5"/>
    <n v="2.5125628140703501E-2"/>
    <n v="5"/>
    <n v="2.5125628140703501E-2"/>
    <n v="0"/>
    <n v="0"/>
    <n v="1"/>
    <n v="1.4420289855072499"/>
    <n v="137.99999999999966"/>
    <n v="42"/>
    <n v="11.4047619047619"/>
  </r>
  <r>
    <n v="2017"/>
    <x v="11"/>
    <x v="6"/>
    <s v="WALMI1"/>
    <x v="379"/>
    <n v="173"/>
    <n v="109"/>
    <n v="4.1834862385321099"/>
    <n v="173"/>
    <n v="5.4161849710982697"/>
    <n v="4"/>
    <n v="2.3121387283237E-2"/>
    <n v="31"/>
    <n v="350.66883116883099"/>
    <n v="0.179190751445087"/>
    <n v="149"/>
    <n v="14.3355704697987"/>
    <n v="49"/>
    <n v="126.020408163265"/>
    <n v="60"/>
    <n v="158.35"/>
    <n v="54"/>
    <n v="12.425925925925901"/>
    <n v="92"/>
    <n v="133.76086956521701"/>
    <n v="66"/>
    <n v="453.20408163265301"/>
    <n v="107"/>
    <n v="166.04950495049499"/>
    <n v="0.58381502890173398"/>
    <n v="42"/>
    <n v="87.214285714285694"/>
    <n v="0.24277456647398801"/>
    <n v="38"/>
    <n v="0.77551020408163296"/>
    <n v="7"/>
    <n v="0.14285714285714299"/>
    <n v="21"/>
    <n v="0.20792079207920799"/>
    <n v="11"/>
    <n v="0.10891089108910899"/>
    <n v="0"/>
    <n v="0"/>
    <n v="0"/>
    <n v="0"/>
    <n v="0"/>
    <n v="0"/>
    <n v="1"/>
    <n v="1.47863247863248"/>
    <n v="116.99999999999989"/>
    <n v="50"/>
    <n v="14.04"/>
  </r>
  <r>
    <n v="2017"/>
    <x v="11"/>
    <x v="6"/>
    <s v="VERAR1"/>
    <x v="406"/>
    <n v="41"/>
    <n v="11"/>
    <n v="1.4545454545454499"/>
    <n v="41"/>
    <n v="5.1219512195121997"/>
    <n v="0"/>
    <n v="0"/>
    <n v="10"/>
    <n v="853.89189189189199"/>
    <n v="0.24390243902438999"/>
    <n v="30"/>
    <n v="19.033333333333299"/>
    <n v="7"/>
    <n v="16.1428571428571"/>
    <n v="1"/>
    <n v="95"/>
    <n v="1"/>
    <n v="4"/>
    <n v="33"/>
    <n v="77.787878787878796"/>
    <n v="1"/>
    <n v="147"/>
    <n v="40"/>
    <n v="122.648648648649"/>
    <n v="0.90243902439024404"/>
    <n v="20"/>
    <n v="89.25"/>
    <n v="0.48780487804878098"/>
    <n v="0"/>
    <n v="0"/>
    <n v="0"/>
    <n v="0"/>
    <n v="2"/>
    <n v="5.4054054054054099E-2"/>
    <n v="3"/>
    <n v="8.1081081081081099E-2"/>
    <n v="2"/>
    <n v="4.8780487804878002E-2"/>
    <n v="3"/>
    <n v="7.3170731707317097E-2"/>
    <n v="0"/>
    <n v="0"/>
    <n v="0"/>
    <n v="1.32258064516129"/>
    <n v="31.000000000000007"/>
    <n v="1"/>
    <n v="0"/>
  </r>
  <r>
    <n v="2017"/>
    <x v="11"/>
    <x v="6"/>
    <s v=".ON CALL"/>
    <x v="501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7"/>
    <x v="11"/>
    <x v="6"/>
    <s v="OLIMA1"/>
    <x v="442"/>
    <n v="1"/>
    <n v="1"/>
    <n v="1"/>
    <n v="1"/>
    <n v="2"/>
    <n v="0"/>
    <n v="0"/>
    <n v="1"/>
    <n v="2763"/>
    <n v="1"/>
    <n v="1"/>
    <n v="19"/>
    <n v="0"/>
    <n v="0"/>
    <n v="0"/>
    <n v="0"/>
    <n v="0"/>
    <n v="0"/>
    <n v="0"/>
    <n v="0"/>
    <n v="1"/>
    <n v="141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1"/>
    <n v="1"/>
    <n v="0"/>
    <n v="0"/>
  </r>
  <r>
    <n v="2017"/>
    <x v="11"/>
    <x v="6"/>
    <s v="LOSRI"/>
    <x v="463"/>
    <n v="49"/>
    <n v="45"/>
    <n v="1.51111111111111"/>
    <n v="49"/>
    <n v="2.5510204081632701"/>
    <n v="0"/>
    <n v="0"/>
    <n v="8"/>
    <n v="306.55813953488399"/>
    <n v="0.16326530612244899"/>
    <n v="49"/>
    <n v="3.5510204081632701"/>
    <n v="7"/>
    <n v="48.428571428571402"/>
    <n v="5"/>
    <n v="211.6"/>
    <n v="5"/>
    <n v="16.2"/>
    <n v="38"/>
    <n v="98.605263157894697"/>
    <n v="6"/>
    <n v="291.5"/>
    <n v="43"/>
    <n v="117.55813953488401"/>
    <n v="0.87755102040816302"/>
    <n v="7"/>
    <n v="84.571428571428598"/>
    <n v="0.14285714285714299"/>
    <n v="4"/>
    <n v="0.66666666666666696"/>
    <n v="0"/>
    <n v="0"/>
    <n v="11"/>
    <n v="0.25581395348837199"/>
    <n v="7"/>
    <n v="0.162790697674419"/>
    <n v="0"/>
    <n v="0"/>
    <n v="0"/>
    <n v="0"/>
    <n v="0"/>
    <n v="0"/>
    <n v="0"/>
    <n v="1.68965517241379"/>
    <n v="29.000000000000053"/>
    <n v="5"/>
    <n v="35"/>
  </r>
  <r>
    <n v="2017"/>
    <x v="11"/>
    <x v="6"/>
    <s v="ALAMA"/>
    <x v="490"/>
    <n v="57"/>
    <n v="46"/>
    <n v="3.1739130434782599"/>
    <n v="57"/>
    <n v="5.0175438596491198"/>
    <n v="0"/>
    <n v="0"/>
    <n v="33"/>
    <n v="2320.0612244898002"/>
    <n v="0.57894736842105299"/>
    <n v="56"/>
    <n v="9.6071428571428594"/>
    <n v="23"/>
    <n v="124.869565217391"/>
    <n v="24"/>
    <n v="196.833333333333"/>
    <n v="21"/>
    <n v="12.952380952381001"/>
    <n v="29"/>
    <n v="222.068965517241"/>
    <n v="28"/>
    <n v="517.34782608695696"/>
    <n v="29"/>
    <n v="248.068965517241"/>
    <n v="0.50877192982456099"/>
    <n v="5"/>
    <n v="122.2"/>
    <n v="8.7719298245614002E-2"/>
    <n v="21"/>
    <n v="0.91304347826086996"/>
    <n v="5"/>
    <n v="0.217391304347826"/>
    <n v="12"/>
    <n v="0.41379310344827602"/>
    <n v="6"/>
    <n v="0.20689655172413801"/>
    <n v="0"/>
    <n v="0"/>
    <n v="0"/>
    <n v="0"/>
    <n v="0"/>
    <n v="0"/>
    <n v="2"/>
    <n v="1.1399999999999999"/>
    <n v="50.000000000000007"/>
    <n v="17"/>
    <n v="5.4705882352941204"/>
  </r>
  <r>
    <n v="2017"/>
    <x v="11"/>
    <x v="6"/>
    <s v="RIOJO"/>
    <x v="491"/>
    <n v="70"/>
    <n v="60"/>
    <n v="3"/>
    <n v="70"/>
    <n v="4.78571428571429"/>
    <n v="0"/>
    <n v="0"/>
    <n v="14"/>
    <n v="1234.1304347826101"/>
    <n v="0.2"/>
    <n v="69"/>
    <n v="10.7391304347826"/>
    <n v="25"/>
    <n v="189.12"/>
    <n v="36"/>
    <n v="217.527777777778"/>
    <n v="19"/>
    <n v="8.2105263157894708"/>
    <n v="29"/>
    <n v="218.241379310345"/>
    <n v="39"/>
    <n v="581.4"/>
    <n v="31"/>
    <n v="239.22580645161301"/>
    <n v="0.442857142857143"/>
    <n v="0"/>
    <n v="0"/>
    <n v="0"/>
    <n v="26"/>
    <n v="0.74285714285714299"/>
    <n v="7"/>
    <n v="0.2"/>
    <n v="14"/>
    <n v="0.45161290322580599"/>
    <n v="1"/>
    <n v="3.2258064516128997E-2"/>
    <n v="0"/>
    <n v="0"/>
    <n v="0"/>
    <n v="0"/>
    <n v="0"/>
    <n v="0"/>
    <n v="2"/>
    <n v="1.09375"/>
    <n v="64"/>
    <n v="33"/>
    <n v="11.7272727272727"/>
  </r>
  <r>
    <n v="2017"/>
    <x v="11"/>
    <x v="6"/>
    <s v="SRIRU"/>
    <x v="497"/>
    <n v="41"/>
    <n v="38"/>
    <n v="2.1842105263157898"/>
    <n v="41"/>
    <n v="4.1707317073170698"/>
    <n v="0"/>
    <n v="0"/>
    <n v="11"/>
    <n v="2539.0769230769201"/>
    <n v="0.26829268292682901"/>
    <n v="41"/>
    <n v="7.3658536585365901"/>
    <n v="19"/>
    <n v="194.52631578947401"/>
    <n v="22"/>
    <n v="196.81818181818201"/>
    <n v="19"/>
    <n v="5.8421052631578902"/>
    <n v="16"/>
    <n v="212.5"/>
    <n v="23"/>
    <n v="454.56521739130397"/>
    <n v="18"/>
    <n v="280.722222222222"/>
    <n v="0.439024390243902"/>
    <n v="1"/>
    <n v="94"/>
    <n v="2.4390243902439001E-2"/>
    <n v="8"/>
    <n v="0.34782608695652201"/>
    <n v="4"/>
    <n v="0.173913043478261"/>
    <n v="6"/>
    <n v="0.33333333333333298"/>
    <n v="4"/>
    <n v="0.22222222222222199"/>
    <n v="0"/>
    <n v="0"/>
    <n v="0"/>
    <n v="0"/>
    <n v="0"/>
    <n v="0"/>
    <n v="2"/>
    <n v="1.1081081081081099"/>
    <n v="36.999999999999943"/>
    <n v="11"/>
    <n v="0.18181818181818199"/>
  </r>
  <r>
    <n v="2017"/>
    <x v="11"/>
    <x v="6"/>
    <s v="BECVI"/>
    <x v="502"/>
    <n v="45"/>
    <n v="42"/>
    <n v="3.1904761904761898"/>
    <n v="45"/>
    <n v="5.3333333333333304"/>
    <n v="0"/>
    <n v="0"/>
    <n v="14"/>
    <n v="1178.55"/>
    <n v="0.31111111111111101"/>
    <n v="43"/>
    <n v="10.1395348837209"/>
    <n v="12"/>
    <n v="196.333333333333"/>
    <n v="19"/>
    <n v="223.31578947368399"/>
    <n v="16"/>
    <n v="11.0625"/>
    <n v="18"/>
    <n v="241.055555555556"/>
    <n v="21"/>
    <n v="505.16666666666703"/>
    <n v="24"/>
    <n v="264.91666666666703"/>
    <n v="0.53333333333333299"/>
    <n v="2"/>
    <n v="192"/>
    <n v="4.4444444444444398E-2"/>
    <n v="14"/>
    <n v="0.77777777777777801"/>
    <n v="5"/>
    <n v="0.27777777777777801"/>
    <n v="9"/>
    <n v="0.375"/>
    <n v="4"/>
    <n v="0.16666666666666699"/>
    <n v="0"/>
    <n v="0"/>
    <n v="0"/>
    <n v="0"/>
    <n v="0"/>
    <n v="0"/>
    <n v="0"/>
    <n v="1"/>
    <n v="45"/>
    <n v="18"/>
    <n v="13.7222222222222"/>
  </r>
  <r>
    <n v="2017"/>
    <x v="11"/>
    <x v="6"/>
    <s v="IQBOM"/>
    <x v="503"/>
    <n v="1"/>
    <n v="1"/>
    <n v="26"/>
    <n v="1"/>
    <n v="27"/>
    <n v="0"/>
    <n v="0"/>
    <n v="0"/>
    <n v="8"/>
    <n v="0"/>
    <n v="0"/>
    <n v="0"/>
    <n v="1"/>
    <n v="119"/>
    <n v="1"/>
    <n v="462"/>
    <n v="1"/>
    <n v="0"/>
    <n v="0"/>
    <n v="0"/>
    <n v="1"/>
    <n v="659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0"/>
    <n v="0"/>
  </r>
  <r>
    <n v="2017"/>
    <x v="11"/>
    <x v="6"/>
    <s v="TORNA"/>
    <x v="504"/>
    <n v="16"/>
    <n v="15"/>
    <n v="2.4666666666666699"/>
    <n v="16"/>
    <n v="4.75"/>
    <n v="0"/>
    <n v="0"/>
    <n v="10"/>
    <n v="-259.66666666666703"/>
    <n v="0.625"/>
    <n v="16"/>
    <n v="4.375"/>
    <n v="9"/>
    <n v="204.555555555556"/>
    <n v="10"/>
    <n v="175.9"/>
    <n v="10"/>
    <n v="80.8"/>
    <n v="5"/>
    <n v="242.8"/>
    <n v="11"/>
    <n v="501.5"/>
    <n v="5"/>
    <n v="270"/>
    <n v="0.3125"/>
    <n v="0"/>
    <n v="0"/>
    <n v="0"/>
    <n v="7"/>
    <n v="0.875"/>
    <n v="2"/>
    <n v="0.25"/>
    <n v="2"/>
    <n v="0.4"/>
    <n v="0"/>
    <n v="0"/>
    <n v="0"/>
    <n v="0"/>
    <n v="0"/>
    <n v="0"/>
    <n v="0"/>
    <n v="0"/>
    <n v="0"/>
    <n v="1.1428571428571399"/>
    <n v="14.000000000000036"/>
    <n v="9"/>
    <n v="27.8888888888889"/>
  </r>
  <r>
    <n v="2017"/>
    <x v="11"/>
    <x v="8"/>
    <s v="BANPU"/>
    <x v="167"/>
    <n v="14"/>
    <n v="13"/>
    <n v="4.2307692307692299"/>
    <n v="14"/>
    <n v="5.5714285714285703"/>
    <n v="0"/>
    <n v="0"/>
    <n v="1"/>
    <n v="-27.692307692307701"/>
    <n v="7.1428571428571397E-2"/>
    <n v="13"/>
    <n v="25.538461538461501"/>
    <n v="7"/>
    <n v="76.285714285714306"/>
    <n v="3"/>
    <n v="104.666666666667"/>
    <n v="1"/>
    <n v="0"/>
    <n v="9"/>
    <n v="115.111111111111"/>
    <n v="3"/>
    <n v="316"/>
    <n v="11"/>
    <n v="188"/>
    <n v="0.78571428571428603"/>
    <n v="0"/>
    <n v="0"/>
    <n v="0"/>
    <n v="2"/>
    <n v="0.66666666666666696"/>
    <n v="1"/>
    <n v="0.33333333333333298"/>
    <n v="3"/>
    <n v="0.27272727272727298"/>
    <n v="0"/>
    <n v="0"/>
    <n v="0"/>
    <n v="0"/>
    <n v="0"/>
    <n v="0"/>
    <n v="0"/>
    <n v="0"/>
    <n v="0"/>
    <n v="1.75"/>
    <n v="8"/>
    <n v="2"/>
    <n v="3.5"/>
  </r>
  <r>
    <n v="2017"/>
    <x v="11"/>
    <x v="8"/>
    <s v="GOMJE"/>
    <x v="168"/>
    <n v="47"/>
    <n v="41"/>
    <n v="2.5365853658536599"/>
    <n v="46"/>
    <n v="5.8043478260869596"/>
    <n v="0"/>
    <n v="0"/>
    <n v="2"/>
    <n v="99.4444444444444"/>
    <n v="4.2553191489361701E-2"/>
    <n v="35"/>
    <n v="34.142857142857103"/>
    <n v="7"/>
    <n v="117.142857142857"/>
    <n v="4"/>
    <n v="199"/>
    <n v="4"/>
    <n v="2.75"/>
    <n v="40"/>
    <n v="103.625"/>
    <n v="4"/>
    <n v="338.25"/>
    <n v="42"/>
    <n v="126.78571428571399"/>
    <n v="0.89361702127659604"/>
    <n v="1"/>
    <n v="55"/>
    <n v="2.1276595744680899E-2"/>
    <n v="3"/>
    <n v="0.75"/>
    <n v="0"/>
    <n v="0"/>
    <n v="6"/>
    <n v="0.14285714285714299"/>
    <n v="0"/>
    <n v="0"/>
    <n v="0"/>
    <n v="0"/>
    <n v="0"/>
    <n v="0"/>
    <n v="0"/>
    <n v="1"/>
    <n v="4"/>
    <n v="2.7058823529411802"/>
    <n v="17.36956521739128"/>
    <n v="0"/>
    <n v="0"/>
  </r>
  <r>
    <n v="2017"/>
    <x v="11"/>
    <x v="8"/>
    <s v="METMI"/>
    <x v="160"/>
    <n v="38"/>
    <n v="38"/>
    <n v="2.92105263157895"/>
    <n v="38"/>
    <n v="5.5789473684210504"/>
    <n v="2"/>
    <n v="5.2631578947368397E-2"/>
    <n v="5"/>
    <n v="310.18918918918899"/>
    <n v="0.13157894736842099"/>
    <n v="33"/>
    <n v="11.909090909090899"/>
    <n v="11"/>
    <n v="28.090909090909101"/>
    <n v="2"/>
    <n v="142.5"/>
    <n v="1"/>
    <n v="185"/>
    <n v="32"/>
    <n v="116.03125"/>
    <n v="3"/>
    <n v="403.33333333333297"/>
    <n v="35"/>
    <n v="124.028571428571"/>
    <n v="0.92105263157894701"/>
    <n v="4"/>
    <n v="36.5"/>
    <n v="0.105263157894737"/>
    <n v="1"/>
    <n v="0.33333333333333298"/>
    <n v="1"/>
    <n v="0.33333333333333298"/>
    <n v="7"/>
    <n v="0.2"/>
    <n v="1"/>
    <n v="2.8571428571428598E-2"/>
    <n v="0"/>
    <n v="0"/>
    <n v="1"/>
    <n v="2.6315789473684199E-2"/>
    <n v="0"/>
    <n v="0"/>
    <n v="0"/>
    <n v="2.375"/>
    <n v="16"/>
    <n v="2"/>
    <n v="10"/>
  </r>
  <r>
    <n v="2017"/>
    <x v="11"/>
    <x v="8"/>
    <s v="LESRO"/>
    <x v="137"/>
    <n v="79"/>
    <n v="78"/>
    <n v="5.7051282051282097"/>
    <n v="79"/>
    <n v="7.6329113924050596"/>
    <n v="0"/>
    <n v="0"/>
    <n v="21"/>
    <n v="799.36"/>
    <n v="0.265822784810127"/>
    <n v="61"/>
    <n v="20.344262295082"/>
    <n v="18"/>
    <n v="42.8333333333333"/>
    <n v="3"/>
    <n v="168.666666666667"/>
    <n v="3"/>
    <n v="3.6666666666666701"/>
    <n v="69"/>
    <n v="90.246376811594203"/>
    <n v="3"/>
    <n v="385.33333333333297"/>
    <n v="76"/>
    <n v="118.144736842105"/>
    <n v="0.962025316455696"/>
    <n v="5"/>
    <n v="63.6"/>
    <n v="6.3291139240506306E-2"/>
    <n v="1"/>
    <n v="0.33333333333333298"/>
    <n v="1"/>
    <n v="0.33333333333333298"/>
    <n v="8"/>
    <n v="0.105263157894737"/>
    <n v="6"/>
    <n v="7.8947368421052599E-2"/>
    <n v="0"/>
    <n v="0"/>
    <n v="0"/>
    <n v="0"/>
    <n v="0"/>
    <n v="0"/>
    <n v="1"/>
    <n v="2.1944444444444402"/>
    <n v="36.000000000000071"/>
    <n v="3"/>
    <n v="13.6666666666667"/>
  </r>
  <r>
    <n v="2017"/>
    <x v="11"/>
    <x v="8"/>
    <s v="PALRA"/>
    <x v="164"/>
    <n v="53"/>
    <n v="49"/>
    <n v="5.8163265306122396"/>
    <n v="53"/>
    <n v="9.3396226415094308"/>
    <n v="8"/>
    <n v="0.15094339622641501"/>
    <n v="26"/>
    <n v="2306.96226415094"/>
    <n v="0.490566037735849"/>
    <n v="37"/>
    <n v="46.6216216216216"/>
    <n v="5"/>
    <n v="61.4"/>
    <n v="0"/>
    <n v="0"/>
    <n v="0"/>
    <n v="0"/>
    <n v="52"/>
    <n v="121.365384615385"/>
    <n v="0"/>
    <n v="0"/>
    <n v="53"/>
    <n v="142.547169811321"/>
    <n v="1"/>
    <n v="0"/>
    <n v="0"/>
    <n v="0"/>
    <n v="0"/>
    <n v="0"/>
    <n v="0"/>
    <n v="0"/>
    <n v="3"/>
    <n v="5.6603773584905703E-2"/>
    <n v="1"/>
    <n v="1.88679245283019E-2"/>
    <n v="0"/>
    <n v="0"/>
    <n v="0"/>
    <n v="0"/>
    <n v="0"/>
    <n v="0"/>
    <n v="1"/>
    <n v="2.3043478260869601"/>
    <n v="22.999999999999964"/>
    <n v="0"/>
    <n v="0"/>
  </r>
  <r>
    <n v="2017"/>
    <x v="11"/>
    <x v="8"/>
    <s v="EDDOC"/>
    <x v="337"/>
    <n v="4"/>
    <n v="3"/>
    <n v="0.66666666666666696"/>
    <n v="3"/>
    <n v="4.6666666666666696"/>
    <n v="0"/>
    <n v="0"/>
    <n v="3"/>
    <n v="66"/>
    <n v="0.75"/>
    <n v="0"/>
    <n v="0"/>
    <n v="0"/>
    <n v="0"/>
    <n v="0"/>
    <n v="0"/>
    <n v="0"/>
    <n v="0"/>
    <n v="1"/>
    <n v="75"/>
    <n v="0"/>
    <n v="0"/>
    <n v="3"/>
    <n v="63.6666666666667"/>
    <n v="0.75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4"/>
    <n v="0"/>
    <n v="0"/>
  </r>
  <r>
    <n v="2017"/>
    <x v="11"/>
    <x v="8"/>
    <s v="BURDO"/>
    <x v="286"/>
    <n v="304"/>
    <n v="273"/>
    <n v="3.1172161172161199"/>
    <n v="299"/>
    <n v="5.3043478260869596"/>
    <n v="6"/>
    <n v="2.0066889632107E-2"/>
    <n v="25"/>
    <n v="458.75357142857098"/>
    <n v="8.2236842105263205E-2"/>
    <n v="266"/>
    <n v="16.2481203007519"/>
    <n v="103"/>
    <n v="52.048543689320397"/>
    <n v="9"/>
    <n v="130.222222222222"/>
    <n v="9"/>
    <n v="55.8888888888889"/>
    <n v="285"/>
    <n v="102.568421052632"/>
    <n v="9"/>
    <n v="283.5"/>
    <n v="293"/>
    <n v="116.741258741259"/>
    <n v="0.94078947368421095"/>
    <n v="18"/>
    <n v="70.4444444444444"/>
    <n v="5.9210526315789498E-2"/>
    <n v="5"/>
    <n v="0.625"/>
    <n v="1"/>
    <n v="0.125"/>
    <n v="48"/>
    <n v="0.16783216783216801"/>
    <n v="9"/>
    <n v="3.1468531468531499E-2"/>
    <n v="2"/>
    <n v="6.5789473684210497E-3"/>
    <n v="1"/>
    <n v="3.28947368421053E-3"/>
    <n v="0"/>
    <n v="2"/>
    <n v="2"/>
    <n v="2.1884057971014501"/>
    <n v="138.91390728476816"/>
    <n v="1"/>
    <n v="18"/>
  </r>
  <r>
    <n v="2017"/>
    <x v="11"/>
    <x v="8"/>
    <s v="POLSTE"/>
    <x v="142"/>
    <n v="207"/>
    <n v="57"/>
    <n v="6.2631578947368398"/>
    <n v="204"/>
    <n v="2.59313725490196"/>
    <n v="8"/>
    <n v="3.9215686274509803E-2"/>
    <n v="43"/>
    <n v="204.269005847953"/>
    <n v="0.20772946859903399"/>
    <n v="166"/>
    <n v="37.819277108433702"/>
    <n v="48"/>
    <n v="63.7708333333333"/>
    <n v="16"/>
    <n v="122.4375"/>
    <n v="15"/>
    <n v="25.6"/>
    <n v="174"/>
    <n v="117.64367816092"/>
    <n v="16"/>
    <n v="311.125"/>
    <n v="188"/>
    <n v="141.94680851063799"/>
    <n v="0.90821256038647402"/>
    <n v="13"/>
    <n v="55.461538461538503"/>
    <n v="6.2801932367149801E-2"/>
    <n v="10"/>
    <n v="0.625"/>
    <n v="4"/>
    <n v="0.25"/>
    <n v="46"/>
    <n v="0.24468085106383"/>
    <n v="5"/>
    <n v="2.6595744680851099E-2"/>
    <n v="1"/>
    <n v="4.8309178743961402E-3"/>
    <n v="0"/>
    <n v="0"/>
    <n v="0"/>
    <n v="3"/>
    <n v="3"/>
    <n v="2.3448275862068999"/>
    <n v="88.279411764705756"/>
    <n v="13"/>
    <n v="2.8461538461538498"/>
  </r>
  <r>
    <n v="2017"/>
    <x v="11"/>
    <x v="8"/>
    <s v="HORJO"/>
    <x v="141"/>
    <n v="18"/>
    <n v="15"/>
    <n v="5.2"/>
    <n v="18"/>
    <n v="8.2222222222222197"/>
    <n v="0"/>
    <n v="0"/>
    <n v="16"/>
    <n v="3420.375"/>
    <n v="0.88888888888888895"/>
    <n v="13"/>
    <n v="27.461538461538499"/>
    <n v="8"/>
    <n v="61.125"/>
    <n v="0"/>
    <n v="0"/>
    <n v="0"/>
    <n v="0"/>
    <n v="17"/>
    <n v="116.64705882352899"/>
    <n v="0"/>
    <n v="0"/>
    <n v="18"/>
    <n v="137.277777777778"/>
    <n v="1"/>
    <n v="0"/>
    <n v="0"/>
    <n v="0"/>
    <n v="0"/>
    <n v="0"/>
    <n v="0"/>
    <n v="0"/>
    <n v="4"/>
    <n v="0.22222222222222199"/>
    <n v="0"/>
    <n v="0"/>
    <n v="0"/>
    <n v="0"/>
    <n v="0"/>
    <n v="0"/>
    <n v="0"/>
    <n v="0"/>
    <n v="1"/>
    <n v="1.3846153846153799"/>
    <n v="13.000000000000044"/>
    <n v="0"/>
    <n v="0"/>
  </r>
  <r>
    <n v="2017"/>
    <x v="11"/>
    <x v="8"/>
    <s v="MCCCAM"/>
    <x v="157"/>
    <n v="95"/>
    <n v="95"/>
    <n v="14.421052631578901"/>
    <n v="95"/>
    <n v="19.031578947368399"/>
    <n v="5"/>
    <n v="5.2631578947368397E-2"/>
    <n v="6"/>
    <n v="446.308510638298"/>
    <n v="6.3157894736842093E-2"/>
    <n v="75"/>
    <n v="16.893333333333299"/>
    <n v="17"/>
    <n v="45.764705882352899"/>
    <n v="6"/>
    <n v="141.166666666667"/>
    <n v="6"/>
    <n v="7.8333333333333304"/>
    <n v="81"/>
    <n v="99.814814814814795"/>
    <n v="6"/>
    <n v="293"/>
    <n v="89"/>
    <n v="136.707865168539"/>
    <n v="0.93684210526315803"/>
    <n v="8"/>
    <n v="62.875"/>
    <n v="8.42105263157895E-2"/>
    <n v="5"/>
    <n v="0.83333333333333304"/>
    <n v="0"/>
    <n v="0"/>
    <n v="10"/>
    <n v="0.112359550561798"/>
    <n v="2"/>
    <n v="2.2471910112359599E-2"/>
    <n v="1"/>
    <n v="1.05263157894737E-2"/>
    <n v="0"/>
    <n v="0"/>
    <n v="0"/>
    <n v="0"/>
    <n v="1"/>
    <n v="2.7941176470588198"/>
    <n v="34.000000000000043"/>
    <n v="6"/>
    <n v="23.5"/>
  </r>
  <r>
    <n v="2017"/>
    <x v="11"/>
    <x v="8"/>
    <s v="PETRI"/>
    <x v="143"/>
    <n v="14"/>
    <n v="13"/>
    <n v="5"/>
    <n v="14"/>
    <n v="8.21428571428571"/>
    <n v="0"/>
    <n v="0"/>
    <n v="14"/>
    <n v="2416.2857142857101"/>
    <n v="1"/>
    <n v="12"/>
    <n v="8.6666666666666696"/>
    <n v="4"/>
    <n v="115.5"/>
    <n v="3"/>
    <n v="112.666666666667"/>
    <n v="3"/>
    <n v="60"/>
    <n v="10"/>
    <n v="156.19999999999999"/>
    <n v="3"/>
    <n v="143"/>
    <n v="11"/>
    <n v="177.90909090909099"/>
    <n v="0.78571428571428603"/>
    <n v="0"/>
    <n v="0"/>
    <n v="0"/>
    <n v="2"/>
    <n v="1"/>
    <n v="1"/>
    <n v="0.5"/>
    <n v="2"/>
    <n v="0.18181818181818199"/>
    <n v="1"/>
    <n v="9.0909090909090898E-2"/>
    <n v="0"/>
    <n v="0"/>
    <n v="1"/>
    <n v="7.1428571428571397E-2"/>
    <n v="0"/>
    <n v="0"/>
    <n v="2"/>
    <n v="2.8"/>
    <n v="5"/>
    <n v="3"/>
    <n v="14"/>
  </r>
  <r>
    <n v="2017"/>
    <x v="11"/>
    <x v="8"/>
    <s v="MATMI"/>
    <x v="144"/>
    <n v="83"/>
    <n v="80"/>
    <n v="3.8125"/>
    <n v="81"/>
    <n v="6.7901234567901199"/>
    <n v="2"/>
    <n v="2.4691358024691398E-2"/>
    <n v="41"/>
    <n v="1660.65"/>
    <n v="0.49397590361445798"/>
    <n v="62"/>
    <n v="23.387096774193498"/>
    <n v="19"/>
    <n v="52.631578947368403"/>
    <n v="7"/>
    <n v="158"/>
    <n v="7"/>
    <n v="3.8571428571428599"/>
    <n v="73"/>
    <n v="100.630136986301"/>
    <n v="7"/>
    <n v="299.42857142857099"/>
    <n v="74"/>
    <n v="126.22972972973"/>
    <n v="0.89156626506024095"/>
    <n v="17"/>
    <n v="63.705882352941202"/>
    <n v="0.20481927710843401"/>
    <n v="4"/>
    <n v="0.57142857142857095"/>
    <n v="0"/>
    <n v="0"/>
    <n v="18"/>
    <n v="0.24324324324324301"/>
    <n v="3"/>
    <n v="4.0540540540540501E-2"/>
    <n v="1"/>
    <n v="1.20481927710843E-2"/>
    <n v="0"/>
    <n v="0"/>
    <n v="0"/>
    <n v="2"/>
    <n v="0"/>
    <n v="1.9756097560975601"/>
    <n v="42.012345679012363"/>
    <n v="7"/>
    <n v="3.4285714285714302"/>
  </r>
  <r>
    <n v="2017"/>
    <x v="11"/>
    <x v="8"/>
    <s v="WILBRI"/>
    <x v="140"/>
    <n v="31"/>
    <n v="31"/>
    <n v="4.1290322580645196"/>
    <n v="31"/>
    <n v="6.7096774193548399"/>
    <n v="0"/>
    <n v="0"/>
    <n v="27"/>
    <n v="14026.740740740701"/>
    <n v="0.87096774193548399"/>
    <n v="24"/>
    <n v="14.5"/>
    <n v="2"/>
    <n v="37.5"/>
    <n v="3"/>
    <n v="94.3333333333333"/>
    <n v="3"/>
    <n v="4.3333333333333304"/>
    <n v="26"/>
    <n v="63.807692307692299"/>
    <n v="3"/>
    <n v="220"/>
    <n v="28"/>
    <n v="87.178571428571402"/>
    <n v="0.90322580645161299"/>
    <n v="5"/>
    <n v="42.8"/>
    <n v="0.16129032258064499"/>
    <n v="1"/>
    <n v="0.33333333333333298"/>
    <n v="0"/>
    <n v="0"/>
    <n v="3"/>
    <n v="0.107142857142857"/>
    <n v="1"/>
    <n v="3.5714285714285698E-2"/>
    <n v="1"/>
    <n v="3.2258064516128997E-2"/>
    <n v="0"/>
    <n v="0"/>
    <n v="0"/>
    <n v="0"/>
    <n v="0"/>
    <n v="2.8181818181818201"/>
    <n v="10.999999999999993"/>
    <n v="3"/>
    <n v="1.3333333333333299"/>
  </r>
  <r>
    <n v="2017"/>
    <x v="11"/>
    <x v="8"/>
    <s v="STERO3"/>
    <x v="163"/>
    <n v="56"/>
    <n v="55"/>
    <n v="4.3454545454545501"/>
    <n v="55"/>
    <n v="6.4181818181818198"/>
    <n v="0"/>
    <n v="0"/>
    <n v="31"/>
    <n v="3240.1320754716999"/>
    <n v="0.55357142857142905"/>
    <n v="40"/>
    <n v="18.675000000000001"/>
    <n v="10"/>
    <n v="36.5"/>
    <n v="1"/>
    <n v="130"/>
    <n v="1"/>
    <n v="24"/>
    <n v="47"/>
    <n v="77.936170212766001"/>
    <n v="6"/>
    <n v="325.83333333333297"/>
    <n v="49"/>
    <n v="101.87755102040801"/>
    <n v="0.875"/>
    <n v="2"/>
    <n v="50"/>
    <n v="3.5714285714285698E-2"/>
    <n v="3"/>
    <n v="0.5"/>
    <n v="2"/>
    <n v="0.33333333333333298"/>
    <n v="4"/>
    <n v="8.1632653061224497E-2"/>
    <n v="1"/>
    <n v="2.04081632653061E-2"/>
    <n v="0"/>
    <n v="0"/>
    <n v="0"/>
    <n v="0"/>
    <n v="0"/>
    <n v="1"/>
    <n v="0"/>
    <n v="2.39130434782609"/>
    <n v="23.41818181818179"/>
    <n v="1"/>
    <n v="0"/>
  </r>
  <r>
    <n v="2017"/>
    <x v="11"/>
    <x v="8"/>
    <s v="VELDU"/>
    <x v="158"/>
    <n v="51"/>
    <n v="50"/>
    <n v="6"/>
    <n v="51"/>
    <n v="9.0784313725490193"/>
    <n v="2"/>
    <n v="3.9215686274509803E-2"/>
    <n v="38"/>
    <n v="4389.3333333333303"/>
    <n v="0.74509803921568596"/>
    <n v="45"/>
    <n v="8.7777777777777803"/>
    <n v="24"/>
    <n v="39.7916666666667"/>
    <n v="1"/>
    <n v="91"/>
    <n v="1"/>
    <n v="3"/>
    <n v="50"/>
    <n v="84.04"/>
    <n v="1"/>
    <n v="106"/>
    <n v="50"/>
    <n v="111.66"/>
    <n v="0.98039215686274495"/>
    <n v="5"/>
    <n v="66"/>
    <n v="9.8039215686274495E-2"/>
    <n v="0"/>
    <n v="0"/>
    <n v="1"/>
    <n v="1"/>
    <n v="9"/>
    <n v="0.18"/>
    <n v="1"/>
    <n v="0.02"/>
    <n v="0"/>
    <n v="0"/>
    <n v="0"/>
    <n v="0"/>
    <n v="0"/>
    <n v="0"/>
    <n v="0"/>
    <n v="2.3181818181818201"/>
    <n v="21.999999999999982"/>
    <n v="1"/>
    <n v="7"/>
  </r>
  <r>
    <n v="2017"/>
    <x v="11"/>
    <x v="8"/>
    <s v="WELVA"/>
    <x v="153"/>
    <n v="87"/>
    <n v="62"/>
    <n v="2.6451612903225801"/>
    <n v="86"/>
    <n v="5.2441860465116301"/>
    <n v="2"/>
    <n v="2.32558139534884E-2"/>
    <n v="3"/>
    <n v="183.69411764705899"/>
    <n v="3.4482758620689703E-2"/>
    <n v="71"/>
    <n v="11.112676056338"/>
    <n v="29"/>
    <n v="25.758620689655199"/>
    <n v="6"/>
    <n v="108.666666666667"/>
    <n v="6"/>
    <n v="6.6666666666666696"/>
    <n v="76"/>
    <n v="76.039473684210506"/>
    <n v="6"/>
    <n v="237.166666666667"/>
    <n v="80"/>
    <n v="102.325"/>
    <n v="0.91954022988505801"/>
    <n v="9"/>
    <n v="54.3333333333333"/>
    <n v="0.10344827586206901"/>
    <n v="6"/>
    <n v="1"/>
    <n v="1"/>
    <n v="0.16666666666666699"/>
    <n v="12"/>
    <n v="0.15"/>
    <n v="5"/>
    <n v="6.25E-2"/>
    <n v="1"/>
    <n v="1.1494252873563199E-2"/>
    <n v="0"/>
    <n v="0"/>
    <n v="0"/>
    <n v="1"/>
    <n v="3"/>
    <n v="2.52941176470588"/>
    <n v="34.395348837209333"/>
    <n v="6"/>
    <n v="10"/>
  </r>
  <r>
    <n v="2017"/>
    <x v="11"/>
    <x v="8"/>
    <s v="HOWKE"/>
    <x v="149"/>
    <n v="78"/>
    <n v="69"/>
    <n v="7.0289855072463796"/>
    <n v="76"/>
    <n v="9.5"/>
    <n v="0"/>
    <n v="0"/>
    <n v="48"/>
    <n v="359.33333333333297"/>
    <n v="0.61538461538461497"/>
    <n v="55"/>
    <n v="33.145454545454498"/>
    <n v="25"/>
    <n v="76.959999999999994"/>
    <n v="6"/>
    <n v="210.5"/>
    <n v="6"/>
    <n v="2.8333333333333299"/>
    <n v="69"/>
    <n v="116.304347826087"/>
    <n v="6"/>
    <n v="316.83333333333297"/>
    <n v="70"/>
    <n v="139.171428571429"/>
    <n v="0.89743589743589802"/>
    <n v="9"/>
    <n v="65.8888888888889"/>
    <n v="0.115384615384615"/>
    <n v="4"/>
    <n v="0.66666666666666696"/>
    <n v="1"/>
    <n v="0.16666666666666699"/>
    <n v="13"/>
    <n v="0.185714285714286"/>
    <n v="2"/>
    <n v="2.8571428571428598E-2"/>
    <n v="0"/>
    <n v="0"/>
    <n v="0"/>
    <n v="0"/>
    <n v="0"/>
    <n v="2"/>
    <n v="1"/>
    <n v="2.1111111111111098"/>
    <n v="36.947368421052651"/>
    <n v="6"/>
    <n v="1.5"/>
  </r>
  <r>
    <n v="2017"/>
    <x v="11"/>
    <x v="8"/>
    <s v="RUMAS1"/>
    <x v="151"/>
    <n v="162"/>
    <n v="130"/>
    <n v="4.6384615384615397"/>
    <n v="160"/>
    <n v="9.4499999999999993"/>
    <n v="13"/>
    <n v="8.1250000000000003E-2"/>
    <n v="133"/>
    <n v="8034.2121212121201"/>
    <n v="0.82098765432098797"/>
    <n v="135"/>
    <n v="21.6"/>
    <n v="53"/>
    <n v="64.339622641509393"/>
    <n v="13"/>
    <n v="160.30769230769201"/>
    <n v="10"/>
    <n v="9.3000000000000007"/>
    <n v="138"/>
    <n v="105.355072463768"/>
    <n v="13"/>
    <n v="296.92307692307702"/>
    <n v="147"/>
    <n v="135.94557823129301"/>
    <n v="0.907407407407408"/>
    <n v="21"/>
    <n v="72.761904761904802"/>
    <n v="0.12962962962963001"/>
    <n v="10"/>
    <n v="0.76923076923076905"/>
    <n v="6"/>
    <n v="0.46153846153846201"/>
    <n v="26"/>
    <n v="0.17687074829932001"/>
    <n v="11"/>
    <n v="7.4829931972789102E-2"/>
    <n v="0"/>
    <n v="0"/>
    <n v="0"/>
    <n v="0"/>
    <n v="0"/>
    <n v="2"/>
    <n v="12"/>
    <n v="2.3880597014925402"/>
    <n v="67.83749999999992"/>
    <n v="13"/>
    <n v="19.692307692307701"/>
  </r>
  <r>
    <n v="2017"/>
    <x v="11"/>
    <x v="8"/>
    <s v="NECDA"/>
    <x v="83"/>
    <n v="60"/>
    <n v="60"/>
    <n v="3.8833333333333302"/>
    <n v="60"/>
    <n v="6.7"/>
    <n v="2"/>
    <n v="3.3333333333333298E-2"/>
    <n v="3"/>
    <n v="136.07017543859601"/>
    <n v="0.05"/>
    <n v="46"/>
    <n v="9.4782608695652204"/>
    <n v="7"/>
    <n v="21.714285714285701"/>
    <n v="1"/>
    <n v="176"/>
    <n v="1"/>
    <n v="2"/>
    <n v="58"/>
    <n v="69.517241379310306"/>
    <n v="1"/>
    <n v="255"/>
    <n v="59"/>
    <n v="91.491525423728802"/>
    <n v="0.98333333333333295"/>
    <n v="7"/>
    <n v="31.714285714285701"/>
    <n v="0.116666666666667"/>
    <n v="0"/>
    <n v="0"/>
    <n v="0"/>
    <n v="0"/>
    <n v="7"/>
    <n v="0.11864406779661001"/>
    <n v="2"/>
    <n v="3.3898305084745797E-2"/>
    <n v="0"/>
    <n v="0"/>
    <n v="0"/>
    <n v="0"/>
    <n v="0"/>
    <n v="0"/>
    <n v="0"/>
    <n v="2.60869565217391"/>
    <n v="23.000000000000028"/>
    <n v="1"/>
    <n v="0"/>
  </r>
  <r>
    <n v="2017"/>
    <x v="11"/>
    <x v="8"/>
    <s v="STERA"/>
    <x v="152"/>
    <n v="9"/>
    <n v="9"/>
    <n v="1.8888888888888899"/>
    <n v="9"/>
    <n v="5.5555555555555598"/>
    <n v="0"/>
    <n v="0"/>
    <n v="0"/>
    <n v="184.222222222222"/>
    <n v="0"/>
    <n v="6"/>
    <n v="13.5"/>
    <n v="0"/>
    <n v="0"/>
    <n v="0"/>
    <n v="0"/>
    <n v="0"/>
    <n v="0"/>
    <n v="9"/>
    <n v="36.5555555555556"/>
    <n v="0"/>
    <n v="0"/>
    <n v="9"/>
    <n v="61.8888888888889"/>
    <n v="1"/>
    <n v="3"/>
    <n v="36"/>
    <n v="0.33333333333333298"/>
    <n v="0"/>
    <n v="0"/>
    <n v="0"/>
    <n v="0"/>
    <n v="1"/>
    <n v="0.11111111111111099"/>
    <n v="0"/>
    <n v="0"/>
    <n v="0"/>
    <n v="0"/>
    <n v="0"/>
    <n v="0"/>
    <n v="0"/>
    <n v="0"/>
    <n v="0"/>
    <n v="2.25"/>
    <n v="4"/>
    <n v="0"/>
    <n v="0"/>
  </r>
  <r>
    <n v="2017"/>
    <x v="11"/>
    <x v="8"/>
    <s v="ALMKH"/>
    <x v="173"/>
    <n v="25"/>
    <n v="23"/>
    <n v="2.8695652173913002"/>
    <n v="24"/>
    <n v="4.5833333333333304"/>
    <n v="0"/>
    <n v="0"/>
    <n v="20"/>
    <n v="1629.8181818181799"/>
    <n v="0.8"/>
    <n v="24"/>
    <n v="20.5833333333333"/>
    <n v="9"/>
    <n v="86.8888888888889"/>
    <n v="4"/>
    <n v="153.5"/>
    <n v="4"/>
    <n v="61"/>
    <n v="20"/>
    <n v="102.05"/>
    <n v="4"/>
    <n v="230.5"/>
    <n v="20"/>
    <n v="134.80000000000001"/>
    <n v="0.8"/>
    <n v="6"/>
    <n v="94"/>
    <n v="0.24"/>
    <n v="4"/>
    <n v="1"/>
    <n v="0"/>
    <n v="0"/>
    <n v="5"/>
    <n v="0.25"/>
    <n v="3"/>
    <n v="0.15"/>
    <n v="0"/>
    <n v="0"/>
    <n v="1"/>
    <n v="0.04"/>
    <n v="0"/>
    <n v="1"/>
    <n v="0"/>
    <n v="2.4"/>
    <n v="10.416666666666668"/>
    <n v="4"/>
    <n v="2.25"/>
  </r>
  <r>
    <n v="2017"/>
    <x v="11"/>
    <x v="8"/>
    <s v="VITJO"/>
    <x v="155"/>
    <n v="155"/>
    <n v="147"/>
    <n v="2.7346938775510199"/>
    <n v="152"/>
    <n v="4.7302631578947398"/>
    <n v="0"/>
    <n v="0"/>
    <n v="29"/>
    <n v="960.50657894736798"/>
    <n v="0.187096774193548"/>
    <n v="136"/>
    <n v="14.6911764705882"/>
    <n v="37"/>
    <n v="46.027027027027003"/>
    <n v="16"/>
    <n v="132.1875"/>
    <n v="14"/>
    <n v="4.78571428571429"/>
    <n v="129"/>
    <n v="75.635658914728694"/>
    <n v="16"/>
    <n v="233.875"/>
    <n v="136"/>
    <n v="94.75"/>
    <n v="0.87741935483871003"/>
    <n v="12"/>
    <n v="56.6666666666667"/>
    <n v="7.7419354838709695E-2"/>
    <n v="8"/>
    <n v="0.5"/>
    <n v="3"/>
    <n v="0.1875"/>
    <n v="15"/>
    <n v="0.110294117647059"/>
    <n v="7"/>
    <n v="5.1470588235294101E-2"/>
    <n v="1"/>
    <n v="6.4516129032258099E-3"/>
    <n v="0"/>
    <n v="0"/>
    <n v="0"/>
    <n v="3"/>
    <n v="1"/>
    <n v="2.3384615384615399"/>
    <n v="66.282894736842067"/>
    <n v="16"/>
    <n v="14.4375"/>
  </r>
  <r>
    <n v="2017"/>
    <x v="11"/>
    <x v="8"/>
    <s v="MARDO1"/>
    <x v="172"/>
    <n v="109"/>
    <n v="109"/>
    <n v="4.1009174311926602"/>
    <n v="109"/>
    <n v="6.0458715596330297"/>
    <n v="2"/>
    <n v="1.8348623853211E-2"/>
    <n v="68"/>
    <n v="3357.3203883495098"/>
    <n v="0.62385321100917401"/>
    <n v="93"/>
    <n v="9.1720430107526898"/>
    <n v="22"/>
    <n v="40.045454545454497"/>
    <n v="7"/>
    <n v="132.28571428571399"/>
    <n v="5"/>
    <n v="41.8"/>
    <n v="96"/>
    <n v="78.8854166666667"/>
    <n v="9"/>
    <n v="328.66666666666703"/>
    <n v="100"/>
    <n v="103.94"/>
    <n v="0.91743119266055095"/>
    <n v="9"/>
    <n v="73.2222222222222"/>
    <n v="8.2568807339449601E-2"/>
    <n v="6"/>
    <n v="0.66666666666666696"/>
    <n v="0"/>
    <n v="0"/>
    <n v="17"/>
    <n v="0.17"/>
    <n v="6"/>
    <n v="0.06"/>
    <n v="2"/>
    <n v="1.8348623853211E-2"/>
    <n v="1"/>
    <n v="9.1743119266054999E-3"/>
    <n v="0"/>
    <n v="0"/>
    <n v="2"/>
    <n v="2.2708333333333299"/>
    <n v="48.000000000000071"/>
    <n v="6"/>
    <n v="14.6666666666667"/>
  </r>
  <r>
    <n v="2017"/>
    <x v="11"/>
    <x v="8"/>
    <s v="FALMIC"/>
    <x v="146"/>
    <n v="2"/>
    <n v="1"/>
    <n v="2"/>
    <n v="2"/>
    <n v="1.5"/>
    <n v="0"/>
    <n v="0"/>
    <n v="1"/>
    <n v="805"/>
    <n v="0.5"/>
    <n v="2"/>
    <n v="16"/>
    <n v="2"/>
    <n v="17.5"/>
    <n v="2"/>
    <n v="338"/>
    <n v="2"/>
    <n v="108"/>
    <n v="0"/>
    <n v="0"/>
    <n v="2"/>
    <n v="500"/>
    <n v="0"/>
    <n v="0"/>
    <n v="0"/>
    <n v="0"/>
    <n v="0"/>
    <n v="0"/>
    <n v="0"/>
    <n v="0"/>
    <n v="1"/>
    <n v="0.5"/>
    <n v="0"/>
    <n v="0"/>
    <n v="0"/>
    <n v="0"/>
    <n v="0"/>
    <n v="0"/>
    <n v="0"/>
    <n v="0"/>
    <n v="0"/>
    <n v="0"/>
    <n v="0"/>
    <n v="1"/>
    <n v="2"/>
    <n v="2"/>
    <n v="30.5"/>
  </r>
  <r>
    <n v="2017"/>
    <x v="11"/>
    <x v="8"/>
    <s v="WAXJE"/>
    <x v="171"/>
    <n v="203"/>
    <n v="199"/>
    <n v="4.4824120603015096"/>
    <n v="202"/>
    <n v="7.4009900990099"/>
    <n v="4"/>
    <n v="1.9801980198019799E-2"/>
    <n v="11"/>
    <n v="205.507692307692"/>
    <n v="5.4187192118226597E-2"/>
    <n v="165"/>
    <n v="18.230303030302998"/>
    <n v="52"/>
    <n v="42.480769230769198"/>
    <n v="31"/>
    <n v="156.54838709677401"/>
    <n v="29"/>
    <n v="6.7931034482758603"/>
    <n v="165"/>
    <n v="90.987878787878799"/>
    <n v="32"/>
    <n v="349.65625"/>
    <n v="170"/>
    <n v="115.2"/>
    <n v="0.83743842364531995"/>
    <n v="15"/>
    <n v="35.733333333333299"/>
    <n v="7.3891625615763595E-2"/>
    <n v="18"/>
    <n v="0.5625"/>
    <n v="7"/>
    <n v="0.21875"/>
    <n v="20"/>
    <n v="0.11764705882352899"/>
    <n v="9"/>
    <n v="5.29411764705882E-2"/>
    <n v="1"/>
    <n v="4.92610837438424E-3"/>
    <n v="0"/>
    <n v="0"/>
    <n v="0"/>
    <n v="1"/>
    <n v="3"/>
    <n v="2.4337349397590402"/>
    <n v="83.410891089108773"/>
    <n v="31"/>
    <n v="17.5161290322581"/>
  </r>
  <r>
    <n v="2017"/>
    <x v="11"/>
    <x v="8"/>
    <s v="MULAM"/>
    <x v="247"/>
    <n v="61"/>
    <n v="48"/>
    <n v="4.4166666666666696"/>
    <n v="61"/>
    <n v="6.7540983606557399"/>
    <n v="0"/>
    <n v="0"/>
    <n v="14"/>
    <n v="1383.60655737705"/>
    <n v="0.22950819672131101"/>
    <n v="52"/>
    <n v="15.3269230769231"/>
    <n v="21"/>
    <n v="61.761904761904802"/>
    <n v="3"/>
    <n v="100.666666666667"/>
    <n v="3"/>
    <n v="15.6666666666667"/>
    <n v="57"/>
    <n v="106.526315789474"/>
    <n v="3"/>
    <n v="218.333333333333"/>
    <n v="58"/>
    <n v="133.758620689655"/>
    <n v="0.95081967213114804"/>
    <n v="10"/>
    <n v="85.3"/>
    <n v="0.16393442622950799"/>
    <n v="2"/>
    <n v="0.66666666666666696"/>
    <n v="0"/>
    <n v="0"/>
    <n v="10"/>
    <n v="0.17241379310344801"/>
    <n v="1"/>
    <n v="1.72413793103448E-2"/>
    <n v="0"/>
    <n v="0"/>
    <n v="0"/>
    <n v="0"/>
    <n v="0"/>
    <n v="0"/>
    <n v="0"/>
    <n v="2.1034482758620698"/>
    <n v="28.999999999999989"/>
    <n v="3"/>
    <n v="0"/>
  </r>
  <r>
    <n v="2017"/>
    <x v="11"/>
    <x v="8"/>
    <s v="BAGMA"/>
    <x v="276"/>
    <n v="32"/>
    <n v="32"/>
    <n v="2.125"/>
    <n v="32"/>
    <n v="3.1875"/>
    <n v="4"/>
    <n v="0.125"/>
    <n v="17"/>
    <n v="3034.6666666666702"/>
    <n v="0.53125"/>
    <n v="25"/>
    <n v="15.52"/>
    <n v="5"/>
    <n v="43.8"/>
    <n v="1"/>
    <n v="156"/>
    <n v="1"/>
    <n v="2"/>
    <n v="31"/>
    <n v="89.161290322580598"/>
    <n v="1"/>
    <n v="278"/>
    <n v="31"/>
    <n v="109.838709677419"/>
    <n v="0.96875"/>
    <n v="3"/>
    <n v="26.3333333333333"/>
    <n v="9.375E-2"/>
    <n v="1"/>
    <n v="1"/>
    <n v="0"/>
    <n v="0"/>
    <n v="3"/>
    <n v="9.6774193548387094E-2"/>
    <n v="3"/>
    <n v="9.6774193548387094E-2"/>
    <n v="0"/>
    <n v="0"/>
    <n v="1"/>
    <n v="3.125E-2"/>
    <n v="0"/>
    <n v="0"/>
    <n v="0"/>
    <n v="2.9090909090909101"/>
    <n v="10.999999999999996"/>
    <n v="1"/>
    <n v="0"/>
  </r>
  <r>
    <n v="2017"/>
    <x v="11"/>
    <x v="8"/>
    <s v="VALGL"/>
    <x v="302"/>
    <n v="72"/>
    <n v="55"/>
    <n v="3"/>
    <n v="71"/>
    <n v="6.1971830985915499"/>
    <n v="9"/>
    <n v="0.12676056338028199"/>
    <n v="4"/>
    <n v="51.128571428571398"/>
    <n v="5.5555555555555601E-2"/>
    <n v="66"/>
    <n v="26.2424242424242"/>
    <n v="18"/>
    <n v="61.2777777777778"/>
    <n v="8"/>
    <n v="132.125"/>
    <n v="8"/>
    <n v="3.125"/>
    <n v="60"/>
    <n v="111.73333333333299"/>
    <n v="9"/>
    <n v="255.888888888889"/>
    <n v="62"/>
    <n v="140.564516129032"/>
    <n v="0.86111111111111105"/>
    <n v="5"/>
    <n v="56.6"/>
    <n v="6.9444444444444406E-2"/>
    <n v="6"/>
    <n v="0.66666666666666696"/>
    <n v="0"/>
    <n v="0"/>
    <n v="18"/>
    <n v="0.29032258064516098"/>
    <n v="1"/>
    <n v="1.6129032258064498E-2"/>
    <n v="0"/>
    <n v="0"/>
    <n v="0"/>
    <n v="0"/>
    <n v="0"/>
    <n v="1"/>
    <n v="0"/>
    <n v="1.7749999999999999"/>
    <n v="40.563380281690144"/>
    <n v="8"/>
    <n v="0.125"/>
  </r>
  <r>
    <n v="2017"/>
    <x v="11"/>
    <x v="8"/>
    <s v="LIPJA"/>
    <x v="381"/>
    <n v="59"/>
    <n v="55"/>
    <n v="5.1454545454545499"/>
    <n v="59"/>
    <n v="7.4745762711864403"/>
    <n v="2"/>
    <n v="3.3898305084745797E-2"/>
    <n v="2"/>
    <n v="31.2931034482759"/>
    <n v="3.3898305084745797E-2"/>
    <n v="41"/>
    <n v="23.585365853658502"/>
    <n v="7"/>
    <n v="46.142857142857103"/>
    <n v="9"/>
    <n v="219.333333333333"/>
    <n v="3"/>
    <n v="2"/>
    <n v="48"/>
    <n v="76.5833333333333"/>
    <n v="9"/>
    <n v="363.555555555556"/>
    <n v="50"/>
    <n v="103.38"/>
    <n v="0.84745762711864403"/>
    <n v="12"/>
    <n v="50.5833333333333"/>
    <n v="0.20338983050847501"/>
    <n v="5"/>
    <n v="0.55555555555555602"/>
    <n v="3"/>
    <n v="0.33333333333333298"/>
    <n v="5"/>
    <n v="0.1"/>
    <n v="1"/>
    <n v="0.02"/>
    <n v="1"/>
    <n v="1.6949152542372899E-2"/>
    <n v="0"/>
    <n v="0"/>
    <n v="0"/>
    <n v="0"/>
    <n v="3"/>
    <n v="1.6857142857142899"/>
    <n v="34.999999999999915"/>
    <n v="8"/>
    <n v="4.75"/>
  </r>
  <r>
    <n v="2017"/>
    <x v="11"/>
    <x v="8"/>
    <s v="GIBJO1"/>
    <x v="382"/>
    <n v="26"/>
    <n v="25"/>
    <n v="4.28"/>
    <n v="26"/>
    <n v="7.3846153846153904"/>
    <n v="4"/>
    <n v="0.15384615384615399"/>
    <n v="1"/>
    <n v="233.961538461538"/>
    <n v="3.8461538461538498E-2"/>
    <n v="22"/>
    <n v="24.636363636363601"/>
    <n v="3"/>
    <n v="53.3333333333333"/>
    <n v="0"/>
    <n v="0"/>
    <n v="0"/>
    <n v="0"/>
    <n v="26"/>
    <n v="80.807692307692307"/>
    <n v="0"/>
    <n v="0"/>
    <n v="26"/>
    <n v="99.730769230769198"/>
    <n v="1"/>
    <n v="5"/>
    <n v="46.8"/>
    <n v="0.19230769230769201"/>
    <n v="0"/>
    <n v="0"/>
    <n v="0"/>
    <n v="0"/>
    <n v="0"/>
    <n v="0"/>
    <n v="1"/>
    <n v="3.8461538461538498E-2"/>
    <n v="0"/>
    <n v="0"/>
    <n v="1"/>
    <n v="3.8461538461538498E-2"/>
    <n v="0"/>
    <n v="0"/>
    <n v="0"/>
    <n v="1.2380952380952399"/>
    <n v="20.999999999999968"/>
    <n v="0"/>
    <n v="0"/>
  </r>
  <r>
    <n v="2017"/>
    <x v="11"/>
    <x v="8"/>
    <s v="FERMI"/>
    <x v="383"/>
    <n v="1"/>
    <n v="0"/>
    <n v="0"/>
    <n v="1"/>
    <n v="0"/>
    <n v="0"/>
    <n v="0"/>
    <n v="1"/>
    <n v="0"/>
    <n v="1"/>
    <n v="1"/>
    <n v="1"/>
    <n v="0"/>
    <n v="0"/>
    <n v="1"/>
    <n v="182"/>
    <n v="1"/>
    <n v="31"/>
    <n v="0"/>
    <n v="0"/>
    <n v="1"/>
    <n v="2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1"/>
    <x v="8"/>
    <s v="ELBSA"/>
    <x v="385"/>
    <n v="40"/>
    <n v="40"/>
    <n v="3.75"/>
    <n v="40"/>
    <n v="6.35"/>
    <n v="2"/>
    <n v="0.05"/>
    <n v="19"/>
    <n v="2469.5500000000002"/>
    <n v="0.47499999999999998"/>
    <n v="33"/>
    <n v="17.818181818181799"/>
    <n v="8"/>
    <n v="28"/>
    <n v="4"/>
    <n v="124.75"/>
    <n v="2"/>
    <n v="2.5"/>
    <n v="35"/>
    <n v="87.257142857142895"/>
    <n v="4"/>
    <n v="332.25"/>
    <n v="36"/>
    <n v="114.805555555556"/>
    <n v="0.9"/>
    <n v="4"/>
    <n v="44"/>
    <n v="0.1"/>
    <n v="1"/>
    <n v="0.25"/>
    <n v="0"/>
    <n v="0"/>
    <n v="2"/>
    <n v="5.5555555555555601E-2"/>
    <n v="1"/>
    <n v="2.7777777777777801E-2"/>
    <n v="0"/>
    <n v="0"/>
    <n v="0"/>
    <n v="0"/>
    <n v="0"/>
    <n v="0"/>
    <n v="0"/>
    <n v="1.6666666666666701"/>
    <n v="23.99999999999995"/>
    <n v="4"/>
    <n v="0"/>
  </r>
  <r>
    <n v="2017"/>
    <x v="11"/>
    <x v="8"/>
    <s v="SIGST"/>
    <x v="446"/>
    <n v="5"/>
    <n v="2"/>
    <n v="41"/>
    <n v="5"/>
    <n v="27.2"/>
    <n v="0"/>
    <n v="0"/>
    <n v="0"/>
    <n v="462.2"/>
    <n v="0"/>
    <n v="3"/>
    <n v="29.3333333333333"/>
    <n v="1"/>
    <n v="85"/>
    <n v="0"/>
    <n v="0"/>
    <n v="0"/>
    <n v="0"/>
    <n v="5"/>
    <n v="104.2"/>
    <n v="0"/>
    <n v="0"/>
    <n v="5"/>
    <n v="152.4"/>
    <n v="1"/>
    <n v="2"/>
    <n v="132"/>
    <n v="0.4"/>
    <n v="0"/>
    <n v="0"/>
    <n v="0"/>
    <n v="0"/>
    <n v="0"/>
    <n v="0"/>
    <n v="1"/>
    <n v="0.2"/>
    <n v="0"/>
    <n v="0"/>
    <n v="0"/>
    <n v="0"/>
    <n v="0"/>
    <n v="0"/>
    <n v="0"/>
    <n v="1.6666666666666701"/>
    <n v="2.9999999999999938"/>
    <n v="0"/>
    <n v="0"/>
  </r>
  <r>
    <n v="2017"/>
    <x v="11"/>
    <x v="8"/>
    <s v="KACAD"/>
    <x v="483"/>
    <n v="1"/>
    <n v="1"/>
    <n v="3"/>
    <n v="1"/>
    <n v="8"/>
    <n v="0"/>
    <n v="0"/>
    <n v="0"/>
    <n v="107"/>
    <n v="0"/>
    <n v="1"/>
    <n v="43"/>
    <n v="0"/>
    <n v="0"/>
    <n v="0"/>
    <n v="0"/>
    <n v="0"/>
    <n v="0"/>
    <n v="1"/>
    <n v="707"/>
    <n v="0"/>
    <n v="0"/>
    <n v="1"/>
    <n v="824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1"/>
    <n v="0"/>
    <n v="0"/>
  </r>
  <r>
    <n v="2017"/>
    <x v="11"/>
    <x v="8"/>
    <s v="HOLMAT"/>
    <x v="499"/>
    <n v="96"/>
    <n v="87"/>
    <n v="5.6666666666666696"/>
    <n v="93"/>
    <n v="8.5591397849462396"/>
    <n v="3"/>
    <n v="3.2258064516128997E-2"/>
    <n v="17"/>
    <n v="399.77906976744202"/>
    <n v="0.17708333333333301"/>
    <n v="82"/>
    <n v="29.634146341463399"/>
    <n v="23"/>
    <n v="63.869565217391298"/>
    <n v="9"/>
    <n v="186.444444444444"/>
    <n v="5"/>
    <n v="5.4"/>
    <n v="80"/>
    <n v="122.9375"/>
    <n v="9"/>
    <n v="323.88888888888903"/>
    <n v="84"/>
    <n v="144.36904761904799"/>
    <n v="0.875"/>
    <n v="7"/>
    <n v="88.142857142857096"/>
    <n v="7.2916666666666699E-2"/>
    <n v="4"/>
    <n v="0.44444444444444398"/>
    <n v="1"/>
    <n v="0.11111111111111099"/>
    <n v="15"/>
    <n v="0.17857142857142899"/>
    <n v="1"/>
    <n v="1.1904761904761901E-2"/>
    <n v="0"/>
    <n v="0"/>
    <n v="0"/>
    <n v="0"/>
    <n v="0"/>
    <n v="3"/>
    <n v="0"/>
    <n v="1.7884615384615401"/>
    <n v="53.677419354838662"/>
    <n v="8"/>
    <n v="25.375"/>
  </r>
  <r>
    <n v="2017"/>
    <x v="11"/>
    <x v="8"/>
    <s v="RISGE"/>
    <x v="505"/>
    <n v="1"/>
    <n v="0"/>
    <n v="0"/>
    <n v="1"/>
    <n v="0"/>
    <n v="0"/>
    <n v="0"/>
    <n v="0"/>
    <n v="-462"/>
    <n v="0"/>
    <n v="1"/>
    <n v="48"/>
    <n v="1"/>
    <n v="48"/>
    <n v="1"/>
    <n v="424"/>
    <n v="1"/>
    <n v="2"/>
    <n v="0"/>
    <n v="0"/>
    <n v="1"/>
    <n v="975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1"/>
    <n v="1"/>
    <n v="1"/>
    <n v="0"/>
  </r>
  <r>
    <n v="2017"/>
    <x v="11"/>
    <x v="9"/>
    <s v="SAVPA"/>
    <x v="179"/>
    <n v="326"/>
    <n v="34"/>
    <n v="3.3529411764705901"/>
    <n v="325"/>
    <n v="3.1969230769230799"/>
    <n v="12"/>
    <n v="3.6923076923076899E-2"/>
    <n v="87"/>
    <n v="717.74172185430496"/>
    <n v="0.26687116564417201"/>
    <n v="302"/>
    <n v="14.132450331125799"/>
    <n v="104"/>
    <n v="152.13461538461499"/>
    <n v="87"/>
    <n v="154.02298850574701"/>
    <n v="73"/>
    <n v="7.3287671232876699"/>
    <n v="217"/>
    <n v="141.589861751152"/>
    <n v="97"/>
    <n v="702"/>
    <n v="229"/>
    <n v="197.51982378854601"/>
    <n v="0.69631901840490795"/>
    <n v="59"/>
    <n v="82.305084745762699"/>
    <n v="0.18098159509202499"/>
    <n v="61"/>
    <n v="1.5641025641025601"/>
    <n v="18"/>
    <n v="0.46153846153846201"/>
    <n v="79"/>
    <n v="0.34801762114537399"/>
    <n v="9"/>
    <n v="3.9647577092511002E-2"/>
    <n v="4"/>
    <n v="1.22699386503067E-2"/>
    <n v="1"/>
    <n v="3.0674846625766898E-3"/>
    <n v="0"/>
    <n v="0"/>
    <n v="5"/>
    <n v="2.3453237410071899"/>
    <n v="139.00000000000026"/>
    <n v="84"/>
    <n v="9.1547619047619104"/>
  </r>
  <r>
    <n v="2017"/>
    <x v="11"/>
    <x v="9"/>
    <s v="SANRE"/>
    <x v="170"/>
    <n v="314"/>
    <n v="35"/>
    <n v="3.22857142857143"/>
    <n v="313"/>
    <n v="3.1118210862619802"/>
    <n v="12"/>
    <n v="3.8338658146964903E-2"/>
    <n v="77"/>
    <n v="1048.60666666667"/>
    <n v="0.24522292993630601"/>
    <n v="304"/>
    <n v="22.1118421052632"/>
    <n v="143"/>
    <n v="116.524475524476"/>
    <n v="126"/>
    <n v="174.34126984126999"/>
    <n v="114"/>
    <n v="11.0350877192982"/>
    <n v="177"/>
    <n v="169.841807909605"/>
    <n v="130"/>
    <n v="507.695652173913"/>
    <n v="183"/>
    <n v="205.11538461538501"/>
    <n v="0.579617834394905"/>
    <n v="24"/>
    <n v="99"/>
    <n v="7.6433121019108305E-2"/>
    <n v="85"/>
    <n v="0.73913043478260898"/>
    <n v="26"/>
    <n v="0.22608695652173899"/>
    <n v="82"/>
    <n v="0.450549450549451"/>
    <n v="11"/>
    <n v="6.0439560439560398E-2"/>
    <n v="1"/>
    <n v="3.1847133757961798E-3"/>
    <n v="0"/>
    <n v="0"/>
    <n v="0"/>
    <n v="1"/>
    <n v="7"/>
    <n v="1.98101265822785"/>
    <n v="158.50479233226821"/>
    <n v="125"/>
    <n v="12.427419354838699"/>
  </r>
  <r>
    <n v="2017"/>
    <x v="11"/>
    <x v="9"/>
    <s v="GOMJE"/>
    <x v="168"/>
    <n v="125"/>
    <n v="2"/>
    <n v="0"/>
    <n v="125"/>
    <n v="2.7839999999999998"/>
    <n v="6"/>
    <n v="4.8000000000000001E-2"/>
    <n v="90"/>
    <n v="2293.59375"/>
    <n v="0.72"/>
    <n v="109"/>
    <n v="21.697247706422001"/>
    <n v="28"/>
    <n v="141.607142857143"/>
    <n v="23"/>
    <n v="177.434782608696"/>
    <n v="23"/>
    <n v="7.6956521739130404"/>
    <n v="95"/>
    <n v="109.65263157894699"/>
    <n v="24"/>
    <n v="349.461538461538"/>
    <n v="101"/>
    <n v="139.76"/>
    <n v="0.8"/>
    <n v="44"/>
    <n v="82.454545454545496"/>
    <n v="0.35199999999999998"/>
    <n v="12"/>
    <n v="0.92307692307692302"/>
    <n v="6"/>
    <n v="0.46153846153846201"/>
    <n v="20"/>
    <n v="0.2"/>
    <n v="5"/>
    <n v="0.05"/>
    <n v="0"/>
    <n v="0"/>
    <n v="0"/>
    <n v="0"/>
    <n v="0"/>
    <n v="0"/>
    <n v="2"/>
    <n v="1.92307692307692"/>
    <n v="65.000000000000099"/>
    <n v="12"/>
    <n v="4.5"/>
  </r>
  <r>
    <n v="2017"/>
    <x v="11"/>
    <x v="9"/>
    <s v="METMI"/>
    <x v="160"/>
    <n v="31"/>
    <n v="0"/>
    <n v="0"/>
    <n v="31"/>
    <n v="3.32258064516129"/>
    <n v="0"/>
    <n v="0"/>
    <n v="14"/>
    <n v="3044.16129032258"/>
    <n v="0.45161290322580599"/>
    <n v="25"/>
    <n v="15.08"/>
    <n v="9"/>
    <n v="63.3333333333333"/>
    <n v="1"/>
    <n v="180"/>
    <n v="1"/>
    <n v="20"/>
    <n v="28"/>
    <n v="115.28571428571399"/>
    <n v="1"/>
    <n v="416"/>
    <n v="30"/>
    <n v="145.03333333333299"/>
    <n v="0.967741935483871"/>
    <n v="12"/>
    <n v="64.25"/>
    <n v="0.38709677419354799"/>
    <n v="1"/>
    <n v="1"/>
    <n v="0"/>
    <n v="0"/>
    <n v="8"/>
    <n v="0.266666666666667"/>
    <n v="5"/>
    <n v="0.16666666666666699"/>
    <n v="0"/>
    <n v="0"/>
    <n v="0"/>
    <n v="0"/>
    <n v="0"/>
    <n v="0"/>
    <n v="0"/>
    <n v="1.47619047619048"/>
    <n v="20.999999999999947"/>
    <n v="1"/>
    <n v="1"/>
  </r>
  <r>
    <n v="2017"/>
    <x v="11"/>
    <x v="9"/>
    <s v="PALRA"/>
    <x v="164"/>
    <n v="95"/>
    <n v="3"/>
    <n v="3.3333333333333299"/>
    <n v="95"/>
    <n v="2.76842105263158"/>
    <n v="2"/>
    <n v="2.1052631578947399E-2"/>
    <n v="77"/>
    <n v="3450.91044776119"/>
    <n v="0.81052631578947398"/>
    <n v="61"/>
    <n v="20.0491803278689"/>
    <n v="17"/>
    <n v="57.529411764705898"/>
    <n v="6"/>
    <n v="158.5"/>
    <n v="6"/>
    <n v="6.1666666666666696"/>
    <n v="86"/>
    <n v="101.197674418605"/>
    <n v="8"/>
    <n v="525.625"/>
    <n v="87"/>
    <n v="119.574712643678"/>
    <n v="0.91578947368421104"/>
    <n v="40"/>
    <n v="49.8"/>
    <n v="0.42105263157894701"/>
    <n v="5"/>
    <n v="0.625"/>
    <n v="0"/>
    <n v="0"/>
    <n v="18"/>
    <n v="0.20689655172413801"/>
    <n v="8"/>
    <n v="9.1954022988505704E-2"/>
    <n v="0"/>
    <n v="0"/>
    <n v="0"/>
    <n v="0"/>
    <n v="0"/>
    <n v="0"/>
    <n v="2"/>
    <n v="1.72727272727273"/>
    <n v="54.999999999999915"/>
    <n v="5"/>
    <n v="7.8"/>
  </r>
  <r>
    <n v="2017"/>
    <x v="11"/>
    <x v="9"/>
    <s v="EDDOC"/>
    <x v="337"/>
    <n v="9"/>
    <n v="0"/>
    <n v="0"/>
    <n v="5"/>
    <n v="4.2"/>
    <n v="0"/>
    <n v="0"/>
    <n v="7"/>
    <n v="1863"/>
    <n v="0.77777777777777801"/>
    <n v="3"/>
    <n v="4.6666666666666696"/>
    <n v="1"/>
    <n v="253"/>
    <n v="1"/>
    <n v="243"/>
    <n v="1"/>
    <n v="1"/>
    <n v="3"/>
    <n v="202.666666666667"/>
    <n v="1"/>
    <n v="0"/>
    <n v="5"/>
    <n v="157.80000000000001"/>
    <n v="0.55555555555555602"/>
    <n v="1"/>
    <n v="71"/>
    <n v="0.11111111111111099"/>
    <n v="1"/>
    <n v="0"/>
    <n v="0"/>
    <n v="0"/>
    <n v="0"/>
    <n v="0"/>
    <n v="1"/>
    <n v="0.2"/>
    <n v="0"/>
    <n v="0"/>
    <n v="0"/>
    <n v="0"/>
    <n v="0"/>
    <n v="3"/>
    <n v="1"/>
    <n v="1.5"/>
    <n v="6"/>
    <n v="0"/>
    <n v="0"/>
  </r>
  <r>
    <n v="2017"/>
    <x v="11"/>
    <x v="9"/>
    <s v="GELOST"/>
    <x v="310"/>
    <n v="28"/>
    <n v="11"/>
    <n v="9.6363636363636402"/>
    <n v="28"/>
    <n v="16.071428571428601"/>
    <n v="2"/>
    <n v="7.1428571428571397E-2"/>
    <n v="3"/>
    <n v="2.64"/>
    <n v="0.107142857142857"/>
    <n v="17"/>
    <n v="18.764705882352899"/>
    <n v="4"/>
    <n v="70.25"/>
    <n v="0"/>
    <n v="0"/>
    <n v="0"/>
    <n v="0"/>
    <n v="26"/>
    <n v="90.076923076923094"/>
    <n v="0"/>
    <n v="0"/>
    <n v="28"/>
    <n v="118.5"/>
    <n v="1"/>
    <n v="14"/>
    <n v="86.571428571428598"/>
    <n v="0.5"/>
    <n v="0"/>
    <n v="0"/>
    <n v="0"/>
    <n v="0"/>
    <n v="2"/>
    <n v="7.1428571428571397E-2"/>
    <n v="1"/>
    <n v="3.5714285714285698E-2"/>
    <n v="0"/>
    <n v="0"/>
    <n v="0"/>
    <n v="0"/>
    <n v="0"/>
    <n v="0"/>
    <n v="0"/>
    <n v="2.8"/>
    <n v="10"/>
    <n v="0"/>
    <n v="0"/>
  </r>
  <r>
    <n v="2017"/>
    <x v="11"/>
    <x v="9"/>
    <s v="POLSTE"/>
    <x v="142"/>
    <n v="93"/>
    <n v="2"/>
    <n v="2.5"/>
    <n v="93"/>
    <n v="1.02150537634409"/>
    <n v="0"/>
    <n v="0"/>
    <n v="13"/>
    <n v="720.29670329670296"/>
    <n v="0.13978494623655899"/>
    <n v="71"/>
    <n v="31.253521126760599"/>
    <n v="21"/>
    <n v="156.47619047619"/>
    <n v="8"/>
    <n v="306"/>
    <n v="8"/>
    <n v="19.5"/>
    <n v="83"/>
    <n v="103.518072289157"/>
    <n v="8"/>
    <n v="802"/>
    <n v="85"/>
    <n v="126.152941176471"/>
    <n v="0.91397849462365599"/>
    <n v="46"/>
    <n v="81.130434782608702"/>
    <n v="0.494623655913979"/>
    <n v="6"/>
    <n v="3"/>
    <n v="0"/>
    <n v="0"/>
    <n v="12"/>
    <n v="0.14117647058823499"/>
    <n v="5"/>
    <n v="5.8823529411764698E-2"/>
    <n v="0"/>
    <n v="0"/>
    <n v="0"/>
    <n v="0"/>
    <n v="0"/>
    <n v="0"/>
    <n v="1"/>
    <n v="2.4473684210526301"/>
    <n v="38.000000000000021"/>
    <n v="8"/>
    <n v="7.125"/>
  </r>
  <r>
    <n v="2017"/>
    <x v="11"/>
    <x v="9"/>
    <s v="KEYJA"/>
    <x v="219"/>
    <n v="494"/>
    <n v="134"/>
    <n v="1.8208955223880601"/>
    <n v="494"/>
    <n v="5.4777327935222697"/>
    <n v="12"/>
    <n v="2.4291497975708499E-2"/>
    <n v="22"/>
    <n v="214.44105691056899"/>
    <n v="4.4534412955465598E-2"/>
    <n v="389"/>
    <n v="17.879177377891999"/>
    <n v="94"/>
    <n v="57.648936170212799"/>
    <n v="17"/>
    <n v="150.23529411764699"/>
    <n v="14"/>
    <n v="3"/>
    <n v="470"/>
    <n v="75.685106382978702"/>
    <n v="17"/>
    <n v="520.61538461538498"/>
    <n v="477"/>
    <n v="94.381551362683396"/>
    <n v="0.96558704453441302"/>
    <n v="320"/>
    <n v="71.743750000000006"/>
    <n v="0.64777327935222695"/>
    <n v="14"/>
    <n v="1.07692307692308"/>
    <n v="4"/>
    <n v="0.30769230769230799"/>
    <n v="50"/>
    <n v="0.10482180293501001"/>
    <n v="21"/>
    <n v="4.40251572327044E-2"/>
    <n v="10"/>
    <n v="2.0242914979757099E-2"/>
    <n v="0"/>
    <n v="0"/>
    <n v="0"/>
    <n v="0"/>
    <n v="1"/>
    <n v="2.83908045977011"/>
    <n v="174.00000000000031"/>
    <n v="17"/>
    <n v="2.47058823529412"/>
  </r>
  <r>
    <n v="2017"/>
    <x v="11"/>
    <x v="9"/>
    <s v="MCCCAM"/>
    <x v="157"/>
    <n v="48"/>
    <n v="16"/>
    <n v="1.625"/>
    <n v="48"/>
    <n v="4.3125"/>
    <n v="0"/>
    <n v="0"/>
    <n v="7"/>
    <n v="326.15217391304299"/>
    <n v="0.14583333333333301"/>
    <n v="46"/>
    <n v="11.2826086956522"/>
    <n v="23"/>
    <n v="121.130434782609"/>
    <n v="21"/>
    <n v="195.23809523809501"/>
    <n v="21"/>
    <n v="12.952380952381001"/>
    <n v="22"/>
    <n v="196.863636363636"/>
    <n v="23"/>
    <n v="705.875"/>
    <n v="25"/>
    <n v="284.56"/>
    <n v="0.52083333333333304"/>
    <n v="4"/>
    <n v="64.5"/>
    <n v="8.3333333333333301E-2"/>
    <n v="19"/>
    <n v="2.375"/>
    <n v="5"/>
    <n v="0.625"/>
    <n v="10"/>
    <n v="0.4"/>
    <n v="1"/>
    <n v="0.04"/>
    <n v="0"/>
    <n v="0"/>
    <n v="0"/>
    <n v="0"/>
    <n v="0"/>
    <n v="0"/>
    <n v="0"/>
    <n v="1.54838709677419"/>
    <n v="31.000000000000071"/>
    <n v="18"/>
    <n v="10.8333333333333"/>
  </r>
  <r>
    <n v="2017"/>
    <x v="11"/>
    <x v="9"/>
    <s v="PETRI"/>
    <x v="143"/>
    <n v="104"/>
    <n v="18"/>
    <n v="6"/>
    <n v="103"/>
    <n v="5.9320388349514603"/>
    <n v="0"/>
    <n v="0"/>
    <n v="56"/>
    <n v="3206.3085106383"/>
    <n v="0.53846153846153799"/>
    <n v="89"/>
    <n v="23.9213483146067"/>
    <n v="37"/>
    <n v="157.29729729729701"/>
    <n v="28"/>
    <n v="175.67857142857099"/>
    <n v="26"/>
    <n v="18.423076923076898"/>
    <n v="72"/>
    <n v="123.888888888889"/>
    <n v="30"/>
    <n v="689.19047619047603"/>
    <n v="73"/>
    <n v="160.305555555556"/>
    <n v="0.69230769230769196"/>
    <n v="35"/>
    <n v="84.542857142857102"/>
    <n v="0.33653846153846201"/>
    <n v="18"/>
    <n v="0.85714285714285698"/>
    <n v="8"/>
    <n v="0.38095238095238099"/>
    <n v="9"/>
    <n v="0.125"/>
    <n v="5"/>
    <n v="6.9444444444444406E-2"/>
    <n v="0"/>
    <n v="0"/>
    <n v="0"/>
    <n v="0"/>
    <n v="0"/>
    <n v="1"/>
    <n v="0"/>
    <n v="2.5750000000000002"/>
    <n v="40.388349514563103"/>
    <n v="28"/>
    <n v="16.464285714285701"/>
  </r>
  <r>
    <n v="2017"/>
    <x v="11"/>
    <x v="9"/>
    <s v="MATMI"/>
    <x v="144"/>
    <n v="23"/>
    <n v="1"/>
    <n v="1"/>
    <n v="23"/>
    <n v="2.2173913043478302"/>
    <n v="4"/>
    <n v="0.173913043478261"/>
    <n v="14"/>
    <n v="4900.3478260869597"/>
    <n v="0.60869565217391297"/>
    <n v="18"/>
    <n v="18.1111111111111"/>
    <n v="4"/>
    <n v="91.25"/>
    <n v="0"/>
    <n v="0"/>
    <n v="0"/>
    <n v="0"/>
    <n v="23"/>
    <n v="103.95652173913"/>
    <n v="0"/>
    <n v="0"/>
    <n v="23"/>
    <n v="119.565217391304"/>
    <n v="1"/>
    <n v="9"/>
    <n v="64.2222222222222"/>
    <n v="0.39130434782608697"/>
    <n v="0"/>
    <n v="0"/>
    <n v="0"/>
    <n v="0"/>
    <n v="5"/>
    <n v="0.217391304347826"/>
    <n v="1"/>
    <n v="4.3478260869565202E-2"/>
    <n v="0"/>
    <n v="0"/>
    <n v="0"/>
    <n v="0"/>
    <n v="0"/>
    <n v="0"/>
    <n v="2"/>
    <n v="1.7692307692307701"/>
    <n v="12.999999999999995"/>
    <n v="0"/>
    <n v="0"/>
  </r>
  <r>
    <n v="2017"/>
    <x v="11"/>
    <x v="9"/>
    <s v="LORBR1"/>
    <x v="135"/>
    <n v="1"/>
    <n v="1"/>
    <n v="0"/>
    <n v="1"/>
    <n v="2"/>
    <n v="0"/>
    <n v="0"/>
    <n v="0"/>
    <n v="104"/>
    <n v="0"/>
    <n v="1"/>
    <n v="12"/>
    <n v="1"/>
    <n v="16"/>
    <n v="1"/>
    <n v="251"/>
    <n v="1"/>
    <n v="14"/>
    <n v="0"/>
    <n v="0"/>
    <n v="1"/>
    <n v="425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0"/>
  </r>
  <r>
    <n v="2017"/>
    <x v="11"/>
    <x v="9"/>
    <s v="WALJO2"/>
    <x v="136"/>
    <n v="1"/>
    <n v="0"/>
    <n v="0"/>
    <n v="1"/>
    <n v="0"/>
    <n v="0"/>
    <n v="0"/>
    <n v="0"/>
    <n v="652"/>
    <n v="0"/>
    <n v="1"/>
    <n v="5"/>
    <n v="1"/>
    <n v="149"/>
    <n v="1"/>
    <n v="127"/>
    <n v="1"/>
    <n v="245"/>
    <n v="0"/>
    <n v="0"/>
    <n v="1"/>
    <n v="50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1"/>
    <n v="17"/>
  </r>
  <r>
    <n v="2017"/>
    <x v="11"/>
    <x v="9"/>
    <s v="ADEHA"/>
    <x v="221"/>
    <n v="196"/>
    <n v="71"/>
    <n v="12.098591549295801"/>
    <n v="193"/>
    <n v="7.86010362694301"/>
    <n v="4"/>
    <n v="2.0725388601036301E-2"/>
    <n v="13"/>
    <n v="306.20540540540497"/>
    <n v="6.6326530612244902E-2"/>
    <n v="108"/>
    <n v="36.5277777777778"/>
    <n v="31"/>
    <n v="63.580645161290299"/>
    <n v="2"/>
    <n v="168"/>
    <n v="2"/>
    <n v="11.5"/>
    <n v="185"/>
    <n v="87.064864864864902"/>
    <n v="3"/>
    <n v="900"/>
    <n v="191"/>
    <n v="105.47643979057599"/>
    <n v="0.97448979591836704"/>
    <n v="137"/>
    <n v="84.270072992700705"/>
    <n v="0.69897959183673497"/>
    <n v="3"/>
    <n v="1.5"/>
    <n v="1"/>
    <n v="0.5"/>
    <n v="16"/>
    <n v="8.3769633507853394E-2"/>
    <n v="11"/>
    <n v="5.7591623036649199E-2"/>
    <n v="0"/>
    <n v="0"/>
    <n v="0"/>
    <n v="0"/>
    <n v="0"/>
    <n v="2"/>
    <n v="1"/>
    <n v="3.2333333333333298"/>
    <n v="60.618556701030997"/>
    <n v="2"/>
    <n v="19.5"/>
  </r>
  <r>
    <n v="2017"/>
    <x v="11"/>
    <x v="9"/>
    <s v="VONWI"/>
    <x v="220"/>
    <n v="309"/>
    <n v="121"/>
    <n v="5.1157024793388404"/>
    <n v="303"/>
    <n v="7.9900990099009901"/>
    <n v="14"/>
    <n v="4.6204620462046202E-2"/>
    <n v="227"/>
    <n v="2949.9395973154401"/>
    <n v="0.73462783171520996"/>
    <n v="231"/>
    <n v="38.878787878787897"/>
    <n v="29"/>
    <n v="110.89655172413801"/>
    <n v="12"/>
    <n v="239.75"/>
    <n v="9"/>
    <n v="7.8888888888888902"/>
    <n v="272"/>
    <n v="108.58455882352899"/>
    <n v="12"/>
    <n v="593.75"/>
    <n v="293"/>
    <n v="126.931740614334"/>
    <n v="0.94822006472491904"/>
    <n v="201"/>
    <n v="101.248756218905"/>
    <n v="0.65048543689320404"/>
    <n v="9"/>
    <n v="1.125"/>
    <n v="3"/>
    <n v="0.375"/>
    <n v="44"/>
    <n v="0.150170648464164"/>
    <n v="18"/>
    <n v="6.14334470989761E-2"/>
    <n v="1"/>
    <n v="3.2362459546925598E-3"/>
    <n v="0"/>
    <n v="0"/>
    <n v="0"/>
    <n v="4"/>
    <n v="4"/>
    <n v="2.7477477477477499"/>
    <n v="112.45573770491795"/>
    <n v="12"/>
    <n v="12.9166666666667"/>
  </r>
  <r>
    <n v="2017"/>
    <x v="11"/>
    <x v="9"/>
    <s v="STERO3"/>
    <x v="163"/>
    <n v="260"/>
    <n v="64"/>
    <n v="2.078125"/>
    <n v="260"/>
    <n v="4.1961538461538499"/>
    <n v="2"/>
    <n v="7.6923076923076901E-3"/>
    <n v="125"/>
    <n v="1490.8794642857099"/>
    <n v="0.480769230769231"/>
    <n v="236"/>
    <n v="13.072033898305101"/>
    <n v="75"/>
    <n v="136.56"/>
    <n v="86"/>
    <n v="146.488372093023"/>
    <n v="68"/>
    <n v="11.0588235294118"/>
    <n v="171"/>
    <n v="122.23391812865501"/>
    <n v="86"/>
    <n v="610.98"/>
    <n v="174"/>
    <n v="158.919540229885"/>
    <n v="0.66923076923076896"/>
    <n v="52"/>
    <n v="70.788461538461505"/>
    <n v="0.2"/>
    <n v="55"/>
    <n v="1.1000000000000001"/>
    <n v="10"/>
    <n v="0.2"/>
    <n v="62"/>
    <n v="0.35632183908046"/>
    <n v="15"/>
    <n v="8.6206896551724102E-2"/>
    <n v="0"/>
    <n v="0"/>
    <n v="0"/>
    <n v="0"/>
    <n v="0"/>
    <n v="0"/>
    <n v="2"/>
    <n v="2.20338983050847"/>
    <n v="118.00000000000024"/>
    <n v="84"/>
    <n v="8.2619047619047592"/>
  </r>
  <r>
    <n v="2017"/>
    <x v="11"/>
    <x v="9"/>
    <s v="WELVA"/>
    <x v="153"/>
    <n v="95"/>
    <n v="28"/>
    <n v="1.46428571428571"/>
    <n v="95"/>
    <n v="3.0947368421052599"/>
    <n v="2"/>
    <n v="2.1052631578947399E-2"/>
    <n v="33"/>
    <n v="656.65909090909099"/>
    <n v="0.34736842105263199"/>
    <n v="90"/>
    <n v="17.377777777777801"/>
    <n v="40"/>
    <n v="106.875"/>
    <n v="22"/>
    <n v="147.31818181818201"/>
    <n v="22"/>
    <n v="4.3181818181818201"/>
    <n v="72"/>
    <n v="154.472222222222"/>
    <n v="22"/>
    <n v="443.57142857142901"/>
    <n v="73"/>
    <n v="188.54794520547901"/>
    <n v="0.768421052631579"/>
    <n v="16"/>
    <n v="66.5625"/>
    <n v="0.168421052631579"/>
    <n v="16"/>
    <n v="0.76190476190476197"/>
    <n v="2"/>
    <n v="9.5238095238095205E-2"/>
    <n v="24"/>
    <n v="0.32876712328767099"/>
    <n v="2"/>
    <n v="2.7397260273972601E-2"/>
    <n v="0"/>
    <n v="0"/>
    <n v="0"/>
    <n v="0"/>
    <n v="0"/>
    <n v="0"/>
    <n v="8"/>
    <n v="2.1590909090909101"/>
    <n v="43.999999999999979"/>
    <n v="22"/>
    <n v="9.0909090909090899"/>
  </r>
  <r>
    <n v="2017"/>
    <x v="11"/>
    <x v="9"/>
    <s v="HOWKE"/>
    <x v="149"/>
    <n v="3"/>
    <n v="0"/>
    <n v="0"/>
    <n v="3"/>
    <n v="7.3333333333333304"/>
    <n v="0"/>
    <n v="0"/>
    <n v="3"/>
    <n v="3103.3333333333298"/>
    <n v="1"/>
    <n v="3"/>
    <n v="12"/>
    <n v="1"/>
    <n v="20"/>
    <n v="0"/>
    <n v="0"/>
    <n v="0"/>
    <n v="0"/>
    <n v="3"/>
    <n v="301"/>
    <n v="0"/>
    <n v="0"/>
    <n v="3"/>
    <n v="314"/>
    <n v="1"/>
    <n v="0"/>
    <n v="0"/>
    <n v="0"/>
    <n v="0"/>
    <n v="0"/>
    <n v="0"/>
    <n v="0"/>
    <n v="0"/>
    <n v="0"/>
    <n v="1"/>
    <n v="0.33333333333333298"/>
    <n v="0"/>
    <n v="0"/>
    <n v="0"/>
    <n v="0"/>
    <n v="0"/>
    <n v="0"/>
    <n v="0"/>
    <n v="1"/>
    <n v="3"/>
    <n v="0"/>
    <n v="0"/>
  </r>
  <r>
    <n v="2017"/>
    <x v="11"/>
    <x v="9"/>
    <s v="RUMAS1"/>
    <x v="151"/>
    <n v="7"/>
    <n v="0"/>
    <n v="0"/>
    <n v="6"/>
    <n v="7"/>
    <n v="1"/>
    <n v="0.16666666666666699"/>
    <n v="4"/>
    <n v="6119.1666666666697"/>
    <n v="0.57142857142857095"/>
    <n v="6"/>
    <n v="7.6666666666666696"/>
    <n v="3"/>
    <n v="138.666666666667"/>
    <n v="1"/>
    <n v="73"/>
    <n v="1"/>
    <n v="4"/>
    <n v="4"/>
    <n v="125"/>
    <n v="1"/>
    <n v="0"/>
    <n v="5"/>
    <n v="231.8"/>
    <n v="0.71428571428571397"/>
    <n v="0"/>
    <n v="0"/>
    <n v="0"/>
    <n v="0"/>
    <n v="0"/>
    <n v="0"/>
    <n v="0"/>
    <n v="1"/>
    <n v="0.2"/>
    <n v="1"/>
    <n v="0.2"/>
    <n v="0"/>
    <n v="0"/>
    <n v="0"/>
    <n v="0"/>
    <n v="0"/>
    <n v="1"/>
    <n v="0"/>
    <n v="1.5"/>
    <n v="4.666666666666667"/>
    <n v="1"/>
    <n v="0"/>
  </r>
  <r>
    <n v="2017"/>
    <x v="11"/>
    <x v="9"/>
    <s v="EICTO"/>
    <x v="327"/>
    <n v="30"/>
    <n v="9"/>
    <n v="2.2222222222222201"/>
    <n v="30"/>
    <n v="6.8666666666666698"/>
    <n v="4"/>
    <n v="0.133333333333333"/>
    <n v="11"/>
    <n v="405.21052631578902"/>
    <n v="0.36666666666666697"/>
    <n v="22"/>
    <n v="29.590909090909101"/>
    <n v="6"/>
    <n v="86.8333333333333"/>
    <n v="4"/>
    <n v="103"/>
    <n v="4"/>
    <n v="39.75"/>
    <n v="25"/>
    <n v="94.12"/>
    <n v="4"/>
    <n v="569.5"/>
    <n v="26"/>
    <n v="110.961538461538"/>
    <n v="0.86666666666666703"/>
    <n v="16"/>
    <n v="88.875"/>
    <n v="0.53333333333333299"/>
    <n v="3"/>
    <n v="0.75"/>
    <n v="1"/>
    <n v="0.25"/>
    <n v="4"/>
    <n v="0.15384615384615399"/>
    <n v="2"/>
    <n v="7.69230769230769E-2"/>
    <n v="0"/>
    <n v="0"/>
    <n v="0"/>
    <n v="0"/>
    <n v="0"/>
    <n v="0"/>
    <n v="1"/>
    <n v="1.6666666666666701"/>
    <n v="17.999999999999964"/>
    <n v="3"/>
    <n v="2.3333333333333299"/>
  </r>
  <r>
    <n v="2017"/>
    <x v="11"/>
    <x v="9"/>
    <s v="NECDA"/>
    <x v="83"/>
    <n v="38"/>
    <n v="12"/>
    <n v="6"/>
    <n v="37"/>
    <n v="43.243243243243199"/>
    <n v="2"/>
    <n v="5.4054054054054099E-2"/>
    <n v="14"/>
    <n v="1663.89473684211"/>
    <n v="0.36842105263157898"/>
    <n v="28"/>
    <n v="14.8571428571429"/>
    <n v="13"/>
    <n v="245.69230769230799"/>
    <n v="14"/>
    <n v="125.71428571428601"/>
    <n v="15"/>
    <n v="4.3333333333333304"/>
    <n v="21"/>
    <n v="155.47619047619"/>
    <n v="16"/>
    <n v="699.75"/>
    <n v="22"/>
    <n v="295.90909090909099"/>
    <n v="0.57894736842105299"/>
    <n v="5"/>
    <n v="100"/>
    <n v="0.13157894736842099"/>
    <n v="8"/>
    <n v="1"/>
    <n v="2"/>
    <n v="0.25"/>
    <n v="7"/>
    <n v="0.31818181818181801"/>
    <n v="2"/>
    <n v="9.0909090909090898E-2"/>
    <n v="0"/>
    <n v="0"/>
    <n v="0"/>
    <n v="0"/>
    <n v="0"/>
    <n v="0"/>
    <n v="2"/>
    <n v="1.72727272727273"/>
    <n v="21.999999999999964"/>
    <n v="15"/>
    <n v="7.6"/>
  </r>
  <r>
    <n v="2017"/>
    <x v="11"/>
    <x v="9"/>
    <s v="WILDA2"/>
    <x v="161"/>
    <n v="43"/>
    <n v="24"/>
    <n v="3.625"/>
    <n v="43"/>
    <n v="6.46511627906977"/>
    <n v="2"/>
    <n v="4.6511627906976702E-2"/>
    <n v="3"/>
    <n v="-87.951219512195095"/>
    <n v="6.9767441860465101E-2"/>
    <n v="41"/>
    <n v="9.3414634146341502"/>
    <n v="15"/>
    <n v="98.466666666666697"/>
    <n v="11"/>
    <n v="120.636363636364"/>
    <n v="10"/>
    <n v="5.6"/>
    <n v="31"/>
    <n v="125.129032258065"/>
    <n v="11"/>
    <n v="726.81818181818198"/>
    <n v="32"/>
    <n v="170.53125"/>
    <n v="0.74418604651162801"/>
    <n v="4"/>
    <n v="69.25"/>
    <n v="9.3023255813953501E-2"/>
    <n v="6"/>
    <n v="0.54545454545454497"/>
    <n v="0"/>
    <n v="0"/>
    <n v="10"/>
    <n v="0.3125"/>
    <n v="1"/>
    <n v="3.125E-2"/>
    <n v="0"/>
    <n v="0"/>
    <n v="0"/>
    <n v="0"/>
    <n v="0"/>
    <n v="0"/>
    <n v="0"/>
    <n v="1.43333333333333"/>
    <n v="30.000000000000071"/>
    <n v="11"/>
    <n v="3.8181818181818201"/>
  </r>
  <r>
    <n v="2017"/>
    <x v="11"/>
    <x v="9"/>
    <s v="STERA"/>
    <x v="152"/>
    <n v="124"/>
    <n v="5"/>
    <n v="12"/>
    <n v="123"/>
    <n v="3.4959349593495901"/>
    <n v="4"/>
    <n v="3.2520325203252001E-2"/>
    <n v="50"/>
    <n v="2535.2338709677401"/>
    <n v="0.40322580645161299"/>
    <n v="117"/>
    <n v="21.316239316239301"/>
    <n v="42"/>
    <n v="202.333333333333"/>
    <n v="44"/>
    <n v="214.886363636364"/>
    <n v="36"/>
    <n v="2.8333333333333299"/>
    <n v="72"/>
    <n v="156.319444444444"/>
    <n v="45"/>
    <n v="703.61111111111097"/>
    <n v="78"/>
    <n v="226.96103896103901"/>
    <n v="0.62096774193548399"/>
    <n v="12"/>
    <n v="106.666666666667"/>
    <n v="9.6774193548387094E-2"/>
    <n v="29"/>
    <n v="1.6111111111111101"/>
    <n v="13"/>
    <n v="0.72222222222222199"/>
    <n v="29"/>
    <n v="0.37662337662337703"/>
    <n v="6"/>
    <n v="7.7922077922077906E-2"/>
    <n v="0"/>
    <n v="0"/>
    <n v="0"/>
    <n v="0"/>
    <n v="0"/>
    <n v="1"/>
    <n v="5"/>
    <n v="1.8088235294117601"/>
    <n v="68.552845528455464"/>
    <n v="43"/>
    <n v="10.488372093023299"/>
  </r>
  <r>
    <n v="2017"/>
    <x v="11"/>
    <x v="9"/>
    <s v="SMOJA1"/>
    <x v="154"/>
    <n v="332"/>
    <n v="3"/>
    <n v="2.6666666666666701"/>
    <n v="328"/>
    <n v="3.2743902439024399"/>
    <n v="4"/>
    <n v="1.21951219512195E-2"/>
    <n v="214"/>
    <n v="5236.7037037036998"/>
    <n v="0.64457831325301196"/>
    <n v="283"/>
    <n v="23.9363957597173"/>
    <n v="81"/>
    <n v="95.925925925925895"/>
    <n v="34"/>
    <n v="187.529411764706"/>
    <n v="29"/>
    <n v="12.862068965517199"/>
    <n v="283"/>
    <n v="126.678445229682"/>
    <n v="34"/>
    <n v="896.63333333333298"/>
    <n v="294"/>
    <n v="144.88775510204101"/>
    <n v="0.88554216867469904"/>
    <n v="117"/>
    <n v="82.145299145299106"/>
    <n v="0.35240963855421698"/>
    <n v="22"/>
    <n v="0.73333333333333295"/>
    <n v="5"/>
    <n v="0.16666666666666699"/>
    <n v="75"/>
    <n v="0.25510204081632698"/>
    <n v="17"/>
    <n v="5.7823129251700703E-2"/>
    <n v="0"/>
    <n v="0"/>
    <n v="0"/>
    <n v="0"/>
    <n v="0"/>
    <n v="4"/>
    <n v="13"/>
    <n v="1.9294117647058799"/>
    <n v="172.07317073170753"/>
    <n v="26"/>
    <n v="3.2692307692307701"/>
  </r>
  <r>
    <n v="2017"/>
    <x v="11"/>
    <x v="9"/>
    <s v="SCDGA"/>
    <x v="138"/>
    <n v="141"/>
    <n v="7"/>
    <n v="5.1428571428571397"/>
    <n v="139"/>
    <n v="6.3237410071942399"/>
    <n v="2"/>
    <n v="1.4388489208633099E-2"/>
    <n v="42"/>
    <n v="1558.65"/>
    <n v="0.29787234042553201"/>
    <n v="106"/>
    <n v="33.1132075471698"/>
    <n v="20"/>
    <n v="106.4"/>
    <n v="17"/>
    <n v="227.941176470588"/>
    <n v="18"/>
    <n v="21.1666666666667"/>
    <n v="117"/>
    <n v="118.08547008547001"/>
    <n v="18"/>
    <n v="557.41176470588198"/>
    <n v="122"/>
    <n v="146.81147540983599"/>
    <n v="0.86524822695035497"/>
    <n v="56"/>
    <n v="78.964285714285694"/>
    <n v="0.39716312056737602"/>
    <n v="15"/>
    <n v="0.88235294117647101"/>
    <n v="4"/>
    <n v="0.23529411764705899"/>
    <n v="22"/>
    <n v="0.18032786885245899"/>
    <n v="3"/>
    <n v="2.4590163934426201E-2"/>
    <n v="1"/>
    <n v="7.09219858156028E-3"/>
    <n v="0"/>
    <n v="0"/>
    <n v="0"/>
    <n v="1"/>
    <n v="4"/>
    <n v="1.75"/>
    <n v="80.571428571428569"/>
    <n v="17"/>
    <n v="1.29411764705882"/>
  </r>
  <r>
    <n v="2017"/>
    <x v="11"/>
    <x v="9"/>
    <s v="ALMKH"/>
    <x v="173"/>
    <n v="89"/>
    <n v="18"/>
    <n v="3.7777777777777799"/>
    <n v="89"/>
    <n v="3.3370786516853901"/>
    <n v="4"/>
    <n v="4.49438202247191E-2"/>
    <n v="33"/>
    <n v="2104.55813953488"/>
    <n v="0.37078651685393299"/>
    <n v="86"/>
    <n v="10.255813953488399"/>
    <n v="30"/>
    <n v="87.8333333333333"/>
    <n v="32"/>
    <n v="145.3125"/>
    <n v="29"/>
    <n v="22.620689655172399"/>
    <n v="54"/>
    <n v="111.981481481481"/>
    <n v="35"/>
    <n v="667.12903225806497"/>
    <n v="54"/>
    <n v="186.53703703703701"/>
    <n v="0.60674157303370801"/>
    <n v="10"/>
    <n v="81.2"/>
    <n v="0.112359550561798"/>
    <n v="23"/>
    <n v="0.74193548387096797"/>
    <n v="4"/>
    <n v="0.12903225806451599"/>
    <n v="18"/>
    <n v="0.33333333333333298"/>
    <n v="4"/>
    <n v="7.4074074074074098E-2"/>
    <n v="0"/>
    <n v="0"/>
    <n v="0"/>
    <n v="0"/>
    <n v="0"/>
    <n v="0"/>
    <n v="1"/>
    <n v="1.6481481481481499"/>
    <n v="53.999999999999943"/>
    <n v="32"/>
    <n v="3.9375"/>
  </r>
  <r>
    <n v="2017"/>
    <x v="11"/>
    <x v="9"/>
    <s v="VITJO"/>
    <x v="155"/>
    <n v="23"/>
    <n v="5"/>
    <n v="8.8000000000000007"/>
    <n v="22"/>
    <n v="5.2272727272727302"/>
    <n v="2"/>
    <n v="9.0909090909090898E-2"/>
    <n v="3"/>
    <n v="1753.4347826087001"/>
    <n v="0.13043478260869601"/>
    <n v="19"/>
    <n v="9.9473684210526301"/>
    <n v="10"/>
    <n v="72.5"/>
    <n v="8"/>
    <n v="149.875"/>
    <n v="6"/>
    <n v="2.6666666666666701"/>
    <n v="14"/>
    <n v="101.71428571428601"/>
    <n v="8"/>
    <n v="236.75"/>
    <n v="15"/>
    <n v="168.2"/>
    <n v="0.65217391304347805"/>
    <n v="5"/>
    <n v="104"/>
    <n v="0.217391304347826"/>
    <n v="6"/>
    <n v="0.75"/>
    <n v="1"/>
    <n v="0.125"/>
    <n v="5"/>
    <n v="0.33333333333333298"/>
    <n v="0"/>
    <n v="0"/>
    <n v="0"/>
    <n v="0"/>
    <n v="0"/>
    <n v="0"/>
    <n v="0"/>
    <n v="0"/>
    <n v="1"/>
    <n v="1.9166666666666701"/>
    <n v="11.999999999999979"/>
    <n v="8"/>
    <n v="7.125"/>
  </r>
  <r>
    <n v="2017"/>
    <x v="11"/>
    <x v="9"/>
    <s v="MARDO1"/>
    <x v="172"/>
    <n v="88"/>
    <n v="31"/>
    <n v="5.1935483870967696"/>
    <n v="88"/>
    <n v="6.3068181818181799"/>
    <n v="6"/>
    <n v="6.8181818181818205E-2"/>
    <n v="53"/>
    <n v="1939.3469387755099"/>
    <n v="0.60227272727272696"/>
    <n v="80"/>
    <n v="16.875"/>
    <n v="29"/>
    <n v="52.241379310344797"/>
    <n v="21"/>
    <n v="119.19047619047601"/>
    <n v="18"/>
    <n v="12.1666666666667"/>
    <n v="62"/>
    <n v="96.258064516128997"/>
    <n v="24"/>
    <n v="464.31818181818198"/>
    <n v="64"/>
    <n v="130.421875"/>
    <n v="0.72727272727272696"/>
    <n v="26"/>
    <n v="83.615384615384599"/>
    <n v="0.29545454545454602"/>
    <n v="14"/>
    <n v="0.63636363636363602"/>
    <n v="1"/>
    <n v="4.5454545454545497E-2"/>
    <n v="18"/>
    <n v="0.28125"/>
    <n v="6"/>
    <n v="9.375E-2"/>
    <n v="0"/>
    <n v="0"/>
    <n v="1"/>
    <n v="1.13636363636364E-2"/>
    <n v="0"/>
    <n v="0"/>
    <n v="0"/>
    <n v="1.7254901960784299"/>
    <n v="51.000000000000043"/>
    <n v="12"/>
    <n v="10.6666666666667"/>
  </r>
  <r>
    <n v="2017"/>
    <x v="11"/>
    <x v="9"/>
    <s v="WAXJE"/>
    <x v="171"/>
    <n v="25"/>
    <n v="12"/>
    <n v="0.66666666666666696"/>
    <n v="25"/>
    <n v="3.96"/>
    <n v="0"/>
    <n v="0"/>
    <n v="1"/>
    <n v="63.08"/>
    <n v="0.04"/>
    <n v="20"/>
    <n v="7.5"/>
    <n v="4"/>
    <n v="10.75"/>
    <n v="0"/>
    <n v="0"/>
    <n v="0"/>
    <n v="0"/>
    <n v="24"/>
    <n v="33.4583333333333"/>
    <n v="0"/>
    <n v="0"/>
    <n v="25"/>
    <n v="54.8"/>
    <n v="1"/>
    <n v="18"/>
    <n v="39.5"/>
    <n v="0.72"/>
    <n v="0"/>
    <n v="0"/>
    <n v="0"/>
    <n v="0"/>
    <n v="1"/>
    <n v="0.04"/>
    <n v="0"/>
    <n v="0"/>
    <n v="0"/>
    <n v="0"/>
    <n v="0"/>
    <n v="0"/>
    <n v="0"/>
    <n v="0"/>
    <n v="0"/>
    <n v="2.2727272727272698"/>
    <n v="11.000000000000014"/>
    <n v="0"/>
    <n v="0"/>
  </r>
  <r>
    <n v="2017"/>
    <x v="11"/>
    <x v="9"/>
    <s v="MULAM"/>
    <x v="247"/>
    <n v="137"/>
    <n v="14"/>
    <n v="4.6428571428571397"/>
    <n v="136"/>
    <n v="5.0294117647058796"/>
    <n v="0"/>
    <n v="0"/>
    <n v="90"/>
    <n v="3532.3448275862102"/>
    <n v="0.65693430656934304"/>
    <n v="121"/>
    <n v="14.165289256198299"/>
    <n v="51"/>
    <n v="123.764705882353"/>
    <n v="46"/>
    <n v="174.304347826087"/>
    <n v="44"/>
    <n v="8.3636363636363598"/>
    <n v="84"/>
    <n v="155.78571428571399"/>
    <n v="47"/>
    <n v="594.84848484848499"/>
    <n v="90"/>
    <n v="194.25842696629201"/>
    <n v="0.64963503649635002"/>
    <n v="32"/>
    <n v="92.46875"/>
    <n v="0.233576642335766"/>
    <n v="31"/>
    <n v="0.93939393939394"/>
    <n v="3"/>
    <n v="9.0909090909090898E-2"/>
    <n v="26"/>
    <n v="0.29213483146067398"/>
    <n v="4"/>
    <n v="4.49438202247191E-2"/>
    <n v="2"/>
    <n v="1.4598540145985399E-2"/>
    <n v="0"/>
    <n v="0"/>
    <n v="0"/>
    <n v="0"/>
    <n v="9"/>
    <n v="1.9027777777777799"/>
    <n v="71.999999999999915"/>
    <n v="46"/>
    <n v="1.02173913043478"/>
  </r>
  <r>
    <n v="2017"/>
    <x v="11"/>
    <x v="9"/>
    <s v="NGUDA"/>
    <x v="262"/>
    <n v="466"/>
    <n v="208"/>
    <n v="3.8894230769230802"/>
    <n v="466"/>
    <n v="7.3175965665235996"/>
    <n v="8"/>
    <n v="1.7167381974248899E-2"/>
    <n v="11"/>
    <n v="134.83913043478299"/>
    <n v="2.3605150214592301E-2"/>
    <n v="318"/>
    <n v="23.8333333333333"/>
    <n v="43"/>
    <n v="57.3720930232558"/>
    <n v="6"/>
    <n v="141.333333333333"/>
    <n v="6"/>
    <n v="11"/>
    <n v="448"/>
    <n v="74.212053571428598"/>
    <n v="6"/>
    <n v="200.5"/>
    <n v="460"/>
    <n v="93.123913043478296"/>
    <n v="0.98712446351931304"/>
    <n v="316"/>
    <n v="71.113924050632903"/>
    <n v="0.678111587982833"/>
    <n v="4"/>
    <n v="2"/>
    <n v="2"/>
    <n v="1"/>
    <n v="62"/>
    <n v="0.13478260869565201"/>
    <n v="32"/>
    <n v="6.9565217391304293E-2"/>
    <n v="7"/>
    <n v="1.5021459227467801E-2"/>
    <n v="1"/>
    <n v="2.1459227467811202E-3"/>
    <n v="0"/>
    <n v="0"/>
    <n v="2"/>
    <n v="3.3049645390070901"/>
    <n v="141.00000000000009"/>
    <n v="6"/>
    <n v="2"/>
  </r>
  <r>
    <n v="2017"/>
    <x v="11"/>
    <x v="9"/>
    <s v="BAGMA"/>
    <x v="276"/>
    <n v="25"/>
    <n v="1"/>
    <n v="3"/>
    <n v="25"/>
    <n v="2.92"/>
    <n v="0"/>
    <n v="0"/>
    <n v="5"/>
    <n v="2006.44"/>
    <n v="0.2"/>
    <n v="23"/>
    <n v="10.130434782608701"/>
    <n v="10"/>
    <n v="89.4"/>
    <n v="7"/>
    <n v="108.71428571428601"/>
    <n v="7"/>
    <n v="2.5714285714285698"/>
    <n v="18"/>
    <n v="84.0555555555556"/>
    <n v="7"/>
    <n v="969.66666666666697"/>
    <n v="18"/>
    <n v="106.611111111111"/>
    <n v="0.72"/>
    <n v="9"/>
    <n v="88.7777777777778"/>
    <n v="0.36"/>
    <n v="3"/>
    <n v="1"/>
    <n v="0"/>
    <n v="0"/>
    <n v="4"/>
    <n v="0.22222222222222199"/>
    <n v="1"/>
    <n v="5.5555555555555601E-2"/>
    <n v="0"/>
    <n v="0"/>
    <n v="0"/>
    <n v="0"/>
    <n v="0"/>
    <n v="0"/>
    <n v="0"/>
    <n v="1.3888888888888899"/>
    <n v="17.999999999999986"/>
    <n v="7"/>
    <n v="2.4285714285714302"/>
  </r>
  <r>
    <n v="2017"/>
    <x v="11"/>
    <x v="9"/>
    <s v="BROBR"/>
    <x v="410"/>
    <n v="70"/>
    <n v="23"/>
    <n v="2.9565217391304301"/>
    <n v="70"/>
    <n v="6.0571428571428596"/>
    <n v="10"/>
    <n v="0.14285714285714299"/>
    <n v="2"/>
    <n v="181.434782608696"/>
    <n v="2.8571428571428598E-2"/>
    <n v="40"/>
    <n v="54.125"/>
    <n v="11"/>
    <n v="75.818181818181799"/>
    <n v="0"/>
    <n v="0"/>
    <n v="0"/>
    <n v="0"/>
    <n v="70"/>
    <n v="88.314285714285703"/>
    <n v="0"/>
    <n v="0"/>
    <n v="70"/>
    <n v="107.728571428571"/>
    <n v="1"/>
    <n v="58"/>
    <n v="97.517241379310306"/>
    <n v="0.82857142857142896"/>
    <n v="0"/>
    <n v="0"/>
    <n v="0"/>
    <n v="0"/>
    <n v="1"/>
    <n v="1.4285714285714299E-2"/>
    <n v="1"/>
    <n v="1.4285714285714299E-2"/>
    <n v="0"/>
    <n v="0"/>
    <n v="0"/>
    <n v="0"/>
    <n v="0"/>
    <n v="0"/>
    <n v="0"/>
    <n v="2.6923076923076898"/>
    <n v="26.000000000000025"/>
    <n v="0"/>
    <n v="0"/>
  </r>
  <r>
    <n v="2017"/>
    <x v="11"/>
    <x v="9"/>
    <s v="SIGST"/>
    <x v="446"/>
    <n v="175"/>
    <n v="13"/>
    <n v="3.5384615384615401"/>
    <n v="174"/>
    <n v="5.7068965517241397"/>
    <n v="0"/>
    <n v="0"/>
    <n v="83"/>
    <n v="1699.61267605634"/>
    <n v="0.47428571428571398"/>
    <n v="155"/>
    <n v="18.935483870967701"/>
    <n v="43"/>
    <n v="150.79069767441899"/>
    <n v="40"/>
    <n v="182.45"/>
    <n v="38"/>
    <n v="11.5"/>
    <n v="121"/>
    <n v="120.719008264463"/>
    <n v="43"/>
    <n v="484.51851851851899"/>
    <n v="131"/>
    <n v="153.610687022901"/>
    <n v="0.748571428571429"/>
    <n v="52"/>
    <n v="101.94230769230801"/>
    <n v="0.29714285714285699"/>
    <n v="33"/>
    <n v="1.2222222222222201"/>
    <n v="12"/>
    <n v="0.44444444444444398"/>
    <n v="35"/>
    <n v="0.26717557251908403"/>
    <n v="14"/>
    <n v="0.106870229007634"/>
    <n v="2"/>
    <n v="1.1428571428571401E-2"/>
    <n v="1"/>
    <n v="5.7142857142857099E-3"/>
    <n v="0"/>
    <n v="1"/>
    <n v="8"/>
    <n v="1.70588235294118"/>
    <n v="102.58620689655152"/>
    <n v="36"/>
    <n v="50.4444444444444"/>
  </r>
  <r>
    <n v="2017"/>
    <x v="11"/>
    <x v="9"/>
    <s v="DEMRO"/>
    <x v="498"/>
    <n v="1"/>
    <n v="0"/>
    <n v="0"/>
    <n v="1"/>
    <n v="10"/>
    <n v="0"/>
    <n v="0"/>
    <n v="0"/>
    <n v="-47"/>
    <n v="0"/>
    <n v="1"/>
    <n v="5"/>
    <n v="0"/>
    <n v="0"/>
    <n v="0"/>
    <n v="0"/>
    <n v="0"/>
    <n v="0"/>
    <n v="0"/>
    <n v="0"/>
    <n v="1"/>
    <n v="164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0"/>
  </r>
  <r>
    <n v="2017"/>
    <x v="11"/>
    <x v="9"/>
    <s v="HOLMAT"/>
    <x v="499"/>
    <n v="17"/>
    <n v="2"/>
    <n v="5"/>
    <n v="17"/>
    <n v="12.647058823529401"/>
    <n v="2"/>
    <n v="0.11764705882352899"/>
    <n v="7"/>
    <n v="2004.9411764705901"/>
    <n v="0.41176470588235298"/>
    <n v="13"/>
    <n v="54.230769230769198"/>
    <n v="6"/>
    <n v="212.666666666667"/>
    <n v="5"/>
    <n v="307.8"/>
    <n v="5"/>
    <n v="45.4"/>
    <n v="9"/>
    <n v="239.444444444444"/>
    <n v="5"/>
    <n v="762.66666666666697"/>
    <n v="12"/>
    <n v="255.25"/>
    <n v="0.70588235294117696"/>
    <n v="3"/>
    <n v="132.666666666667"/>
    <n v="0.17647058823529399"/>
    <n v="3"/>
    <n v="1"/>
    <n v="1"/>
    <n v="0.33333333333333298"/>
    <n v="5"/>
    <n v="0.41666666666666702"/>
    <n v="1"/>
    <n v="8.3333333333333301E-2"/>
    <n v="1"/>
    <n v="5.8823529411764698E-2"/>
    <n v="0"/>
    <n v="0"/>
    <n v="0"/>
    <n v="0"/>
    <n v="1"/>
    <n v="1.7"/>
    <n v="10"/>
    <n v="4"/>
    <n v="20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5" minRefreshableVersion="3" itemPrintTitles="1" createdVersion="5" indent="0" compact="0" compactData="0" gridDropZones="1" multipleFieldFilters="0">
  <location ref="A4:C119" firstHeaderRow="2" firstDataRow="2" firstDataCol="2"/>
  <pivotFields count="52">
    <pivotField compact="0" outline="0" showAll="0"/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howAll="0">
      <items count="11">
        <item x="4"/>
        <item x="3"/>
        <item x="1"/>
        <item x="2"/>
        <item x="0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 sortType="ascending">
      <items count="758">
        <item x="439"/>
        <item x="388"/>
        <item x="71"/>
        <item m="1" x="693"/>
        <item x="263"/>
        <item x="24"/>
        <item m="1" x="631"/>
        <item m="1" x="656"/>
        <item x="494"/>
        <item m="1" x="659"/>
        <item x="201"/>
        <item x="202"/>
        <item x="240"/>
        <item x="221"/>
        <item m="1" x="611"/>
        <item x="387"/>
        <item x="481"/>
        <item m="1" x="726"/>
        <item x="226"/>
        <item x="490"/>
        <item m="1" x="520"/>
        <item x="297"/>
        <item x="173"/>
        <item m="1" x="544"/>
        <item x="461"/>
        <item x="250"/>
        <item x="319"/>
        <item x="235"/>
        <item x="231"/>
        <item x="424"/>
        <item m="1" x="657"/>
        <item x="128"/>
        <item m="1" x="572"/>
        <item x="346"/>
        <item x="241"/>
        <item x="159"/>
        <item x="37"/>
        <item m="1" x="552"/>
        <item x="415"/>
        <item x="356"/>
        <item m="1" x="527"/>
        <item x="23"/>
        <item m="1" x="643"/>
        <item m="1" x="569"/>
        <item x="25"/>
        <item x="352"/>
        <item x="492"/>
        <item m="1" x="615"/>
        <item x="133"/>
        <item m="1" x="640"/>
        <item x="276"/>
        <item m="1" x="747"/>
        <item x="70"/>
        <item m="1" x="752"/>
        <item x="198"/>
        <item m="1" x="743"/>
        <item x="261"/>
        <item x="423"/>
        <item x="167"/>
        <item m="1" x="741"/>
        <item m="1" x="742"/>
        <item x="359"/>
        <item m="1" x="554"/>
        <item x="384"/>
        <item m="1" x="617"/>
        <item x="308"/>
        <item x="432"/>
        <item x="55"/>
        <item x="418"/>
        <item x="428"/>
        <item x="393"/>
        <item m="1" x="718"/>
        <item x="30"/>
        <item m="1" x="707"/>
        <item x="502"/>
        <item m="1" x="732"/>
        <item x="278"/>
        <item m="1" x="608"/>
        <item x="196"/>
        <item m="1" x="753"/>
        <item x="206"/>
        <item m="1" x="620"/>
        <item x="292"/>
        <item x="307"/>
        <item x="218"/>
        <item x="372"/>
        <item m="1" x="634"/>
        <item x="85"/>
        <item m="1" x="530"/>
        <item x="169"/>
        <item x="66"/>
        <item m="1" x="734"/>
        <item x="165"/>
        <item x="148"/>
        <item x="39"/>
        <item m="1" x="536"/>
        <item x="452"/>
        <item x="410"/>
        <item m="1" x="571"/>
        <item x="371"/>
        <item x="88"/>
        <item m="1" x="540"/>
        <item x="61"/>
        <item m="1" x="563"/>
        <item x="79"/>
        <item m="1" x="616"/>
        <item x="286"/>
        <item m="1" x="595"/>
        <item x="436"/>
        <item x="455"/>
        <item x="209"/>
        <item m="1" x="524"/>
        <item x="396"/>
        <item x="403"/>
        <item x="74"/>
        <item m="1" x="668"/>
        <item x="270"/>
        <item x="453"/>
        <item x="57"/>
        <item x="419"/>
        <item x="431"/>
        <item x="115"/>
        <item m="1" x="679"/>
        <item x="28"/>
        <item m="1" x="717"/>
        <item x="378"/>
        <item x="467"/>
        <item x="398"/>
        <item m="1" x="602"/>
        <item x="470"/>
        <item x="256"/>
        <item x="464"/>
        <item x="284"/>
        <item x="94"/>
        <item m="1" x="623"/>
        <item x="299"/>
        <item x="273"/>
        <item x="233"/>
        <item x="344"/>
        <item m="1" x="609"/>
        <item x="190"/>
        <item m="1" x="642"/>
        <item x="402"/>
        <item x="422"/>
        <item m="1" x="596"/>
        <item x="42"/>
        <item m="1" x="713"/>
        <item x="18"/>
        <item x="472"/>
        <item x="394"/>
        <item x="92"/>
        <item x="116"/>
        <item m="1" x="748"/>
        <item x="375"/>
        <item m="1" x="587"/>
        <item x="27"/>
        <item m="1" x="739"/>
        <item x="425"/>
        <item x="15"/>
        <item m="1" x="704"/>
        <item x="498"/>
        <item m="1" x="645"/>
        <item x="156"/>
        <item m="1" x="687"/>
        <item x="367"/>
        <item x="16"/>
        <item x="315"/>
        <item x="188"/>
        <item m="1" x="550"/>
        <item x="361"/>
        <item m="1" x="731"/>
        <item x="301"/>
        <item x="294"/>
        <item x="56"/>
        <item m="1" x="665"/>
        <item m="1" x="666"/>
        <item x="11"/>
        <item m="1" x="612"/>
        <item x="325"/>
        <item m="1" x="607"/>
        <item x="183"/>
        <item m="1" x="705"/>
        <item x="258"/>
        <item x="222"/>
        <item m="1" x="513"/>
        <item m="1" x="514"/>
        <item m="1" x="593"/>
        <item m="1" x="591"/>
        <item x="337"/>
        <item x="329"/>
        <item x="248"/>
        <item x="327"/>
        <item m="1" x="525"/>
        <item x="249"/>
        <item x="476"/>
        <item m="1" x="685"/>
        <item x="318"/>
        <item x="212"/>
        <item x="385"/>
        <item m="1" x="606"/>
        <item x="320"/>
        <item x="397"/>
        <item x="462"/>
        <item x="146"/>
        <item m="1" x="712"/>
        <item x="32"/>
        <item m="1" x="516"/>
        <item x="354"/>
        <item x="109"/>
        <item x="103"/>
        <item m="1" x="696"/>
        <item x="383"/>
        <item m="1" x="539"/>
        <item x="210"/>
        <item x="459"/>
        <item x="343"/>
        <item x="95"/>
        <item m="1" x="744"/>
        <item x="496"/>
        <item m="1" x="636"/>
        <item x="89"/>
        <item m="1" x="538"/>
        <item x="191"/>
        <item x="124"/>
        <item m="1" x="576"/>
        <item x="448"/>
        <item x="401"/>
        <item m="1" x="619"/>
        <item x="130"/>
        <item m="1" x="561"/>
        <item x="186"/>
        <item m="1" x="570"/>
        <item x="303"/>
        <item x="310"/>
        <item m="1" x="543"/>
        <item x="364"/>
        <item m="1" x="601"/>
        <item x="382"/>
        <item m="1" x="542"/>
        <item x="63"/>
        <item x="456"/>
        <item x="19"/>
        <item m="1" x="564"/>
        <item x="168"/>
        <item m="1" x="521"/>
        <item x="102"/>
        <item x="293"/>
        <item m="1" x="588"/>
        <item x="208"/>
        <item x="99"/>
        <item m="1" x="549"/>
        <item x="119"/>
        <item x="62"/>
        <item m="1" x="750"/>
        <item x="255"/>
        <item x="450"/>
        <item x="12"/>
        <item x="358"/>
        <item m="1" x="648"/>
        <item x="362"/>
        <item m="1" x="546"/>
        <item x="75"/>
        <item m="1" x="664"/>
        <item x="360"/>
        <item m="1" x="528"/>
        <item x="251"/>
        <item x="321"/>
        <item x="279"/>
        <item x="199"/>
        <item x="72"/>
        <item m="1" x="694"/>
        <item x="409"/>
        <item x="395"/>
        <item m="1" x="684"/>
        <item x="134"/>
        <item m="1" x="756"/>
        <item x="78"/>
        <item m="1" x="692"/>
        <item x="203"/>
        <item m="1" x="672"/>
        <item x="347"/>
        <item x="3"/>
        <item m="1" x="597"/>
        <item x="289"/>
        <item m="1" x="565"/>
        <item x="427"/>
        <item x="264"/>
        <item x="499"/>
        <item m="1" x="579"/>
        <item x="174"/>
        <item x="141"/>
        <item m="1" x="581"/>
        <item x="149"/>
        <item m="1" x="649"/>
        <item x="93"/>
        <item x="339"/>
        <item m="1" x="720"/>
        <item x="475"/>
        <item x="91"/>
        <item x="150"/>
        <item x="503"/>
        <item m="1" x="533"/>
        <item x="175"/>
        <item x="445"/>
        <item x="485"/>
        <item x="366"/>
        <item m="1" x="613"/>
        <item x="38"/>
        <item m="1" x="689"/>
        <item x="288"/>
        <item x="434"/>
        <item x="483"/>
        <item m="1" x="683"/>
        <item x="313"/>
        <item x="200"/>
        <item x="230"/>
        <item x="126"/>
        <item x="413"/>
        <item x="80"/>
        <item m="1" x="700"/>
        <item x="219"/>
        <item m="1" x="586"/>
        <item x="407"/>
        <item x="277"/>
        <item x="147"/>
        <item x="433"/>
        <item x="44"/>
        <item m="1" x="723"/>
        <item x="120"/>
        <item m="1" x="686"/>
        <item x="348"/>
        <item m="1" x="674"/>
        <item x="35"/>
        <item m="1" x="523"/>
        <item x="468"/>
        <item x="49"/>
        <item m="1" x="703"/>
        <item x="227"/>
        <item x="211"/>
        <item m="1" x="512"/>
        <item x="87"/>
        <item x="182"/>
        <item m="1" x="681"/>
        <item x="22"/>
        <item m="1" x="676"/>
        <item x="290"/>
        <item x="412"/>
        <item x="349"/>
        <item x="132"/>
        <item m="1" x="532"/>
        <item x="466"/>
        <item x="340"/>
        <item x="69"/>
        <item m="1" x="740"/>
        <item x="322"/>
        <item x="447"/>
        <item x="189"/>
        <item m="1" x="605"/>
        <item x="296"/>
        <item x="90"/>
        <item m="1" x="568"/>
        <item x="197"/>
        <item m="1" x="728"/>
        <item x="137"/>
        <item m="1" x="575"/>
        <item x="478"/>
        <item m="1" x="716"/>
        <item x="381"/>
        <item m="1" x="737"/>
        <item x="469"/>
        <item x="429"/>
        <item x="135"/>
        <item m="1" x="548"/>
        <item x="463"/>
        <item m="1" x="654"/>
        <item x="76"/>
        <item m="1" x="736"/>
        <item x="335"/>
        <item x="166"/>
        <item x="369"/>
        <item x="266"/>
        <item x="185"/>
        <item m="1" x="680"/>
        <item x="192"/>
        <item m="1" x="556"/>
        <item m="1" x="506"/>
        <item x="392"/>
        <item x="411"/>
        <item x="50"/>
        <item m="1" x="633"/>
        <item x="444"/>
        <item x="172"/>
        <item m="1" x="537"/>
        <item x="58"/>
        <item x="53"/>
        <item m="1" x="582"/>
        <item x="435"/>
        <item m="1" x="690"/>
        <item x="373"/>
        <item x="31"/>
        <item m="1" x="567"/>
        <item x="118"/>
        <item x="144"/>
        <item m="1" x="730"/>
        <item x="157"/>
        <item m="1" x="589"/>
        <item m="1" x="590"/>
        <item x="272"/>
        <item x="350"/>
        <item x="386"/>
        <item x="345"/>
        <item x="67"/>
        <item m="1" x="646"/>
        <item x="267"/>
        <item x="129"/>
        <item m="1" x="710"/>
        <item x="123"/>
        <item m="1" x="598"/>
        <item x="45"/>
        <item m="1" x="702"/>
        <item x="43"/>
        <item m="1" x="644"/>
        <item x="29"/>
        <item x="236"/>
        <item m="1" x="708"/>
        <item x="81"/>
        <item m="1" x="584"/>
        <item x="46"/>
        <item m="1" x="637"/>
        <item x="405"/>
        <item x="441"/>
        <item m="1" x="577"/>
        <item x="160"/>
        <item m="1" x="621"/>
        <item x="65"/>
        <item m="1" x="688"/>
        <item x="139"/>
        <item x="316"/>
        <item x="298"/>
        <item x="110"/>
        <item x="108"/>
        <item x="111"/>
        <item x="282"/>
        <item x="40"/>
        <item x="4"/>
        <item m="1" x="583"/>
        <item x="247"/>
        <item m="1" x="551"/>
        <item x="181"/>
        <item m="1" x="558"/>
        <item x="333"/>
        <item x="246"/>
        <item x="357"/>
        <item m="1" x="733"/>
        <item x="370"/>
        <item x="285"/>
        <item x="83"/>
        <item m="1" x="724"/>
        <item x="242"/>
        <item x="244"/>
        <item x="262"/>
        <item x="473"/>
        <item x="484"/>
        <item m="1" x="578"/>
        <item m="1" x="604"/>
        <item x="122"/>
        <item m="1" x="670"/>
        <item x="107"/>
        <item m="1" x="534"/>
        <item x="336"/>
        <item x="33"/>
        <item x="252"/>
        <item x="317"/>
        <item x="243"/>
        <item x="114"/>
        <item m="1" x="522"/>
        <item m="1" x="639"/>
        <item x="365"/>
        <item m="1" x="529"/>
        <item x="304"/>
        <item x="338"/>
        <item x="204"/>
        <item m="1" x="751"/>
        <item x="442"/>
        <item m="1" x="541"/>
        <item x="501"/>
        <item m="1" x="629"/>
        <item x="500"/>
        <item m="1" x="663"/>
        <item x="9"/>
        <item m="1" x="746"/>
        <item x="112"/>
        <item m="1" x="614"/>
        <item m="1" x="641"/>
        <item x="351"/>
        <item x="176"/>
        <item x="164"/>
        <item m="1" x="585"/>
        <item x="177"/>
        <item x="295"/>
        <item m="1" x="515"/>
        <item x="291"/>
        <item x="443"/>
        <item x="214"/>
        <item x="389"/>
        <item x="306"/>
        <item x="52"/>
        <item x="2"/>
        <item m="1" x="655"/>
        <item x="341"/>
        <item m="1" x="652"/>
        <item x="374"/>
        <item x="215"/>
        <item x="143"/>
        <item m="1" x="526"/>
        <item x="420"/>
        <item x="253"/>
        <item x="36"/>
        <item x="430"/>
        <item m="1" x="735"/>
        <item x="5"/>
        <item x="100"/>
        <item m="1" x="675"/>
        <item x="54"/>
        <item m="1" x="738"/>
        <item x="399"/>
        <item m="1" x="559"/>
        <item x="142"/>
        <item m="1" x="625"/>
        <item x="274"/>
        <item m="1" x="745"/>
        <item x="86"/>
        <item x="51"/>
        <item m="1" x="669"/>
        <item x="323"/>
        <item x="1"/>
        <item m="1" x="755"/>
        <item x="13"/>
        <item x="232"/>
        <item x="283"/>
        <item x="178"/>
        <item x="493"/>
        <item m="1" x="719"/>
        <item x="14"/>
        <item m="1" x="553"/>
        <item x="121"/>
        <item x="59"/>
        <item x="96"/>
        <item m="1" x="729"/>
        <item x="314"/>
        <item x="486"/>
        <item x="330"/>
        <item x="332"/>
        <item x="225"/>
        <item x="113"/>
        <item m="1" x="508"/>
        <item x="426"/>
        <item x="460"/>
        <item x="491"/>
        <item m="1" x="519"/>
        <item x="505"/>
        <item m="1" x="573"/>
        <item x="0"/>
        <item m="1" x="701"/>
        <item x="127"/>
        <item x="239"/>
        <item x="449"/>
        <item x="457"/>
        <item x="458"/>
        <item x="390"/>
        <item x="193"/>
        <item m="1" x="555"/>
        <item x="184"/>
        <item m="1" x="699"/>
        <item x="324"/>
        <item x="6"/>
        <item x="326"/>
        <item m="1" x="722"/>
        <item x="471"/>
        <item m="1" x="594"/>
        <item x="21"/>
        <item x="194"/>
        <item m="1" x="507"/>
        <item x="437"/>
        <item x="34"/>
        <item x="97"/>
        <item x="151"/>
        <item m="1" x="638"/>
        <item x="482"/>
        <item x="377"/>
        <item x="454"/>
        <item x="223"/>
        <item x="73"/>
        <item m="1" x="566"/>
        <item x="17"/>
        <item m="1" x="511"/>
        <item x="334"/>
        <item x="311"/>
        <item x="170"/>
        <item m="1" x="691"/>
        <item x="257"/>
        <item x="440"/>
        <item x="438"/>
        <item m="1" x="647"/>
        <item x="179"/>
        <item m="1" x="706"/>
        <item x="180"/>
        <item x="480"/>
        <item x="138"/>
        <item m="1" x="557"/>
        <item x="309"/>
        <item m="1" x="624"/>
        <item x="7"/>
        <item m="1" x="715"/>
        <item x="477"/>
        <item m="1" x="671"/>
        <item x="213"/>
        <item x="265"/>
        <item x="268"/>
        <item x="162"/>
        <item x="84"/>
        <item m="1" x="632"/>
        <item x="489"/>
        <item x="446"/>
        <item m="1" x="531"/>
        <item x="187"/>
        <item x="380"/>
        <item m="1" x="627"/>
        <item m="1" x="610"/>
        <item x="47"/>
        <item m="1" x="599"/>
        <item x="228"/>
        <item x="229"/>
        <item m="1" x="574"/>
        <item m="1" x="695"/>
        <item x="68"/>
        <item x="421"/>
        <item m="1" x="727"/>
        <item m="1" x="592"/>
        <item x="154"/>
        <item m="1" x="653"/>
        <item x="416"/>
        <item x="104"/>
        <item x="451"/>
        <item x="497"/>
        <item m="1" x="673"/>
        <item x="101"/>
        <item m="1" x="603"/>
        <item x="224"/>
        <item x="342"/>
        <item x="163"/>
        <item m="1" x="678"/>
        <item x="152"/>
        <item m="1" x="709"/>
        <item x="117"/>
        <item m="1" x="754"/>
        <item x="64"/>
        <item m="1" x="510"/>
        <item m="1" x="560"/>
        <item x="10"/>
        <item x="287"/>
        <item x="217"/>
        <item x="48"/>
        <item m="1" x="518"/>
        <item x="205"/>
        <item m="1" x="517"/>
        <item x="271"/>
        <item x="260"/>
        <item m="1" x="661"/>
        <item x="237"/>
        <item x="353"/>
        <item x="254"/>
        <item x="414"/>
        <item x="504"/>
        <item m="1" x="749"/>
        <item x="8"/>
        <item x="281"/>
        <item x="400"/>
        <item m="1" x="721"/>
        <item x="269"/>
        <item x="106"/>
        <item m="1" x="580"/>
        <item x="275"/>
        <item x="408"/>
        <item x="245"/>
        <item x="238"/>
        <item x="280"/>
        <item x="355"/>
        <item m="1" x="660"/>
        <item x="302"/>
        <item m="1" x="677"/>
        <item x="417"/>
        <item x="216"/>
        <item x="487"/>
        <item m="1" x="562"/>
        <item x="465"/>
        <item x="363"/>
        <item x="20"/>
        <item m="1" x="667"/>
        <item x="474"/>
        <item x="158"/>
        <item m="1" x="630"/>
        <item x="406"/>
        <item m="1" x="535"/>
        <item x="60"/>
        <item x="331"/>
        <item x="155"/>
        <item m="1" x="600"/>
        <item x="105"/>
        <item x="220"/>
        <item m="1" x="725"/>
        <item x="125"/>
        <item x="136"/>
        <item m="1" x="662"/>
        <item m="1" x="635"/>
        <item x="379"/>
        <item m="1" x="658"/>
        <item x="305"/>
        <item x="300"/>
        <item x="171"/>
        <item m="1" x="628"/>
        <item m="1" x="545"/>
        <item x="195"/>
        <item m="1" x="626"/>
        <item x="153"/>
        <item m="1" x="711"/>
        <item x="479"/>
        <item x="145"/>
        <item m="1" x="618"/>
        <item x="140"/>
        <item m="1" x="697"/>
        <item x="207"/>
        <item x="328"/>
        <item x="259"/>
        <item x="131"/>
        <item m="1" x="509"/>
        <item x="161"/>
        <item m="1" x="698"/>
        <item x="391"/>
        <item x="368"/>
        <item m="1" x="682"/>
        <item x="26"/>
        <item m="1" x="622"/>
        <item x="404"/>
        <item x="41"/>
        <item m="1" x="714"/>
        <item x="488"/>
        <item x="82"/>
        <item m="1" x="651"/>
        <item x="77"/>
        <item m="1" x="650"/>
        <item x="234"/>
        <item x="312"/>
        <item x="376"/>
        <item x="98"/>
        <item x="495"/>
        <item m="1" x="54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2"/>
  </rowFields>
  <rowItems count="11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t="grand">
      <x/>
    </i>
  </rowItems>
  <colItems count="1">
    <i/>
  </colItems>
  <dataFields count="1">
    <dataField name="Sum of Low_Acuity_Patients" fld="30" baseField="0" baseItem="0"/>
  </dataFields>
  <formats count="27">
    <format dxfId="26">
      <pivotArea dataOnly="0" labelOnly="1" outline="0" fieldPosition="0">
        <references count="1">
          <reference field="1" count="0"/>
        </references>
      </pivotArea>
    </format>
    <format dxfId="25">
      <pivotArea dataOnly="0" labelOnly="1" grandCol="1" outline="0" fieldPosition="0"/>
    </format>
    <format dxfId="24">
      <pivotArea dataOnly="0" labelOnly="1" outline="0" fieldPosition="0">
        <references count="1">
          <reference field="1" count="1">
            <x v="0"/>
          </reference>
        </references>
      </pivotArea>
    </format>
    <format dxfId="23">
      <pivotArea dataOnly="0" labelOnly="1" outline="0" fieldPosition="0">
        <references count="1">
          <reference field="1" count="1" defaultSubtotal="1">
            <x v="0"/>
          </reference>
        </references>
      </pivotArea>
    </format>
    <format dxfId="22">
      <pivotArea dataOnly="0" labelOnly="1" outline="0" fieldPosition="0">
        <references count="1">
          <reference field="1" count="1">
            <x v="1"/>
          </reference>
        </references>
      </pivotArea>
    </format>
    <format dxfId="21">
      <pivotArea dataOnly="0" labelOnly="1" outline="0" fieldPosition="0">
        <references count="1">
          <reference field="1" count="1" defaultSubtotal="1">
            <x v="1"/>
          </reference>
        </references>
      </pivotArea>
    </format>
    <format dxfId="20">
      <pivotArea dataOnly="0" labelOnly="1" outline="0" fieldPosition="0">
        <references count="1">
          <reference field="1" count="1">
            <x v="2"/>
          </reference>
        </references>
      </pivotArea>
    </format>
    <format dxfId="19">
      <pivotArea dataOnly="0" labelOnly="1" outline="0" fieldPosition="0">
        <references count="1">
          <reference field="1" count="1" defaultSubtotal="1">
            <x v="2"/>
          </reference>
        </references>
      </pivotArea>
    </format>
    <format dxfId="18">
      <pivotArea dataOnly="0" labelOnly="1" outline="0" fieldPosition="0">
        <references count="1">
          <reference field="1" count="1">
            <x v="3"/>
          </reference>
        </references>
      </pivotArea>
    </format>
    <format dxfId="17">
      <pivotArea dataOnly="0" labelOnly="1" outline="0" fieldPosition="0">
        <references count="1">
          <reference field="1" count="1" defaultSubtotal="1">
            <x v="3"/>
          </reference>
        </references>
      </pivotArea>
    </format>
    <format dxfId="16">
      <pivotArea dataOnly="0" labelOnly="1" outline="0" fieldPosition="0">
        <references count="1">
          <reference field="1" count="1">
            <x v="4"/>
          </reference>
        </references>
      </pivotArea>
    </format>
    <format dxfId="15">
      <pivotArea dataOnly="0" labelOnly="1" outline="0" fieldPosition="0">
        <references count="1">
          <reference field="1" count="1" defaultSubtotal="1">
            <x v="4"/>
          </reference>
        </references>
      </pivotArea>
    </format>
    <format dxfId="14">
      <pivotArea dataOnly="0" labelOnly="1" outline="0" fieldPosition="0">
        <references count="1">
          <reference field="1" count="1">
            <x v="5"/>
          </reference>
        </references>
      </pivotArea>
    </format>
    <format dxfId="13">
      <pivotArea dataOnly="0" labelOnly="1" outline="0" fieldPosition="0">
        <references count="1">
          <reference field="1" count="1" defaultSubtotal="1">
            <x v="5"/>
          </reference>
        </references>
      </pivotArea>
    </format>
    <format dxfId="12">
      <pivotArea dataOnly="0" labelOnly="1" outline="0" fieldPosition="0">
        <references count="1">
          <reference field="1" count="1">
            <x v="6"/>
          </reference>
        </references>
      </pivotArea>
    </format>
    <format dxfId="11">
      <pivotArea dataOnly="0" labelOnly="1" outline="0" fieldPosition="0">
        <references count="1">
          <reference field="1" count="1" defaultSubtotal="1">
            <x v="6"/>
          </reference>
        </references>
      </pivotArea>
    </format>
    <format dxfId="10">
      <pivotArea dataOnly="0" labelOnly="1" outline="0" fieldPosition="0">
        <references count="1">
          <reference field="1" count="1">
            <x v="7"/>
          </reference>
        </references>
      </pivotArea>
    </format>
    <format dxfId="9">
      <pivotArea dataOnly="0" labelOnly="1" outline="0" fieldPosition="0">
        <references count="1">
          <reference field="1" count="1" defaultSubtotal="1">
            <x v="7"/>
          </reference>
        </references>
      </pivotArea>
    </format>
    <format dxfId="8">
      <pivotArea dataOnly="0" labelOnly="1" outline="0" fieldPosition="0">
        <references count="1">
          <reference field="1" count="1">
            <x v="8"/>
          </reference>
        </references>
      </pivotArea>
    </format>
    <format dxfId="7">
      <pivotArea dataOnly="0" labelOnly="1" outline="0" fieldPosition="0">
        <references count="1">
          <reference field="1" count="1" defaultSubtotal="1">
            <x v="8"/>
          </reference>
        </references>
      </pivotArea>
    </format>
    <format dxfId="6">
      <pivotArea dataOnly="0" labelOnly="1" outline="0" fieldPosition="0">
        <references count="1">
          <reference field="1" count="1">
            <x v="9"/>
          </reference>
        </references>
      </pivotArea>
    </format>
    <format dxfId="5">
      <pivotArea dataOnly="0" labelOnly="1" outline="0" fieldPosition="0">
        <references count="1">
          <reference field="1" count="1" defaultSubtotal="1">
            <x v="9"/>
          </reference>
        </references>
      </pivotArea>
    </format>
    <format dxfId="4">
      <pivotArea dataOnly="0" labelOnly="1" outline="0" fieldPosition="0">
        <references count="1">
          <reference field="1" count="1">
            <x v="10"/>
          </reference>
        </references>
      </pivotArea>
    </format>
    <format dxfId="3">
      <pivotArea dataOnly="0" labelOnly="1" outline="0" fieldPosition="0">
        <references count="1">
          <reference field="1" count="1" defaultSubtotal="1">
            <x v="10"/>
          </reference>
        </references>
      </pivotArea>
    </format>
    <format dxfId="2">
      <pivotArea dataOnly="0" labelOnly="1" outline="0" fieldPosition="0">
        <references count="1">
          <reference field="1" count="1">
            <x v="11"/>
          </reference>
        </references>
      </pivotArea>
    </format>
    <format dxfId="1">
      <pivotArea dataOnly="0" labelOnly="1" outline="0" fieldPosition="0">
        <references count="1">
          <reference field="1" count="1" defaultSubtotal="1">
            <x v="11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C74" firstHeaderRow="0" firstDataRow="1" firstDataCol="1" rowPageCount="2" colPageCount="1"/>
  <pivotFields count="52">
    <pivotField showAll="0"/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11">
        <item x="4"/>
        <item x="3"/>
        <item x="1"/>
        <item x="2"/>
        <item x="0"/>
        <item x="5"/>
        <item x="6"/>
        <item x="7"/>
        <item x="8"/>
        <item x="9"/>
        <item t="default"/>
      </items>
    </pivotField>
    <pivotField showAll="0"/>
    <pivotField axis="axisRow" showAll="0">
      <items count="758">
        <item x="439"/>
        <item x="388"/>
        <item x="71"/>
        <item x="263"/>
        <item x="24"/>
        <item x="201"/>
        <item x="202"/>
        <item x="240"/>
        <item x="221"/>
        <item x="387"/>
        <item x="481"/>
        <item x="226"/>
        <item x="490"/>
        <item x="297"/>
        <item x="173"/>
        <item x="461"/>
        <item x="250"/>
        <item x="319"/>
        <item x="235"/>
        <item x="231"/>
        <item x="424"/>
        <item x="128"/>
        <item x="346"/>
        <item x="241"/>
        <item x="159"/>
        <item x="37"/>
        <item x="415"/>
        <item x="356"/>
        <item x="23"/>
        <item x="25"/>
        <item x="352"/>
        <item x="133"/>
        <item x="276"/>
        <item x="70"/>
        <item x="198"/>
        <item x="261"/>
        <item x="423"/>
        <item x="167"/>
        <item x="359"/>
        <item x="384"/>
        <item x="308"/>
        <item x="432"/>
        <item x="55"/>
        <item x="418"/>
        <item x="428"/>
        <item x="393"/>
        <item x="30"/>
        <item x="278"/>
        <item x="196"/>
        <item x="206"/>
        <item x="292"/>
        <item x="307"/>
        <item x="218"/>
        <item x="372"/>
        <item x="85"/>
        <item x="169"/>
        <item x="66"/>
        <item x="165"/>
        <item x="148"/>
        <item x="39"/>
        <item x="452"/>
        <item x="410"/>
        <item x="371"/>
        <item x="88"/>
        <item x="61"/>
        <item x="79"/>
        <item x="286"/>
        <item x="436"/>
        <item x="455"/>
        <item x="209"/>
        <item x="396"/>
        <item x="403"/>
        <item x="74"/>
        <item x="270"/>
        <item x="453"/>
        <item x="57"/>
        <item x="419"/>
        <item x="431"/>
        <item x="115"/>
        <item x="28"/>
        <item x="378"/>
        <item x="467"/>
        <item x="398"/>
        <item x="470"/>
        <item x="256"/>
        <item x="464"/>
        <item x="284"/>
        <item x="94"/>
        <item x="299"/>
        <item x="273"/>
        <item x="233"/>
        <item x="344"/>
        <item x="190"/>
        <item x="402"/>
        <item x="422"/>
        <item x="42"/>
        <item h="1" x="18"/>
        <item x="472"/>
        <item x="394"/>
        <item x="92"/>
        <item x="116"/>
        <item x="375"/>
        <item x="27"/>
        <item x="425"/>
        <item x="15"/>
        <item x="156"/>
        <item x="367"/>
        <item x="16"/>
        <item x="315"/>
        <item x="188"/>
        <item x="361"/>
        <item x="301"/>
        <item x="294"/>
        <item x="56"/>
        <item x="11"/>
        <item x="325"/>
        <item x="183"/>
        <item x="258"/>
        <item x="222"/>
        <item x="337"/>
        <item x="329"/>
        <item x="248"/>
        <item x="327"/>
        <item x="249"/>
        <item x="476"/>
        <item x="318"/>
        <item x="212"/>
        <item x="385"/>
        <item x="320"/>
        <item x="397"/>
        <item x="462"/>
        <item x="146"/>
        <item x="32"/>
        <item x="354"/>
        <item x="109"/>
        <item x="103"/>
        <item x="383"/>
        <item x="210"/>
        <item x="459"/>
        <item x="343"/>
        <item x="95"/>
        <item x="89"/>
        <item x="191"/>
        <item x="124"/>
        <item x="448"/>
        <item x="401"/>
        <item x="130"/>
        <item x="186"/>
        <item x="303"/>
        <item x="310"/>
        <item x="364"/>
        <item x="382"/>
        <item x="63"/>
        <item x="456"/>
        <item x="19"/>
        <item x="168"/>
        <item x="102"/>
        <item x="293"/>
        <item x="208"/>
        <item x="99"/>
        <item x="119"/>
        <item x="62"/>
        <item x="255"/>
        <item x="450"/>
        <item x="12"/>
        <item x="358"/>
        <item x="362"/>
        <item x="75"/>
        <item x="360"/>
        <item x="251"/>
        <item x="321"/>
        <item x="279"/>
        <item x="199"/>
        <item x="72"/>
        <item x="409"/>
        <item x="395"/>
        <item x="134"/>
        <item x="78"/>
        <item x="203"/>
        <item x="347"/>
        <item x="3"/>
        <item x="289"/>
        <item x="427"/>
        <item x="264"/>
        <item x="174"/>
        <item x="141"/>
        <item x="149"/>
        <item x="93"/>
        <item x="339"/>
        <item x="475"/>
        <item x="91"/>
        <item x="150"/>
        <item x="175"/>
        <item x="445"/>
        <item x="485"/>
        <item x="366"/>
        <item x="38"/>
        <item x="288"/>
        <item x="434"/>
        <item x="483"/>
        <item x="313"/>
        <item x="200"/>
        <item x="230"/>
        <item x="126"/>
        <item x="413"/>
        <item x="80"/>
        <item x="219"/>
        <item x="407"/>
        <item x="277"/>
        <item x="147"/>
        <item x="433"/>
        <item x="44"/>
        <item x="120"/>
        <item x="348"/>
        <item x="35"/>
        <item x="468"/>
        <item x="49"/>
        <item x="227"/>
        <item x="211"/>
        <item x="87"/>
        <item x="182"/>
        <item x="22"/>
        <item x="290"/>
        <item x="412"/>
        <item x="349"/>
        <item x="132"/>
        <item x="466"/>
        <item x="340"/>
        <item x="69"/>
        <item x="322"/>
        <item x="447"/>
        <item x="189"/>
        <item x="296"/>
        <item x="90"/>
        <item x="197"/>
        <item x="137"/>
        <item x="478"/>
        <item x="381"/>
        <item x="469"/>
        <item x="429"/>
        <item x="135"/>
        <item x="463"/>
        <item x="76"/>
        <item x="335"/>
        <item x="166"/>
        <item x="369"/>
        <item x="266"/>
        <item x="185"/>
        <item x="192"/>
        <item x="392"/>
        <item x="411"/>
        <item x="50"/>
        <item x="444"/>
        <item x="172"/>
        <item x="58"/>
        <item x="53"/>
        <item x="435"/>
        <item x="373"/>
        <item x="31"/>
        <item x="118"/>
        <item x="144"/>
        <item x="157"/>
        <item x="272"/>
        <item x="350"/>
        <item x="386"/>
        <item x="345"/>
        <item x="67"/>
        <item x="267"/>
        <item x="129"/>
        <item x="123"/>
        <item x="45"/>
        <item x="43"/>
        <item x="29"/>
        <item x="236"/>
        <item x="81"/>
        <item x="46"/>
        <item x="405"/>
        <item x="441"/>
        <item x="160"/>
        <item x="65"/>
        <item x="139"/>
        <item x="316"/>
        <item x="298"/>
        <item x="110"/>
        <item x="108"/>
        <item x="111"/>
        <item x="282"/>
        <item x="40"/>
        <item x="4"/>
        <item x="247"/>
        <item x="181"/>
        <item x="333"/>
        <item x="246"/>
        <item x="357"/>
        <item x="370"/>
        <item x="285"/>
        <item x="83"/>
        <item x="242"/>
        <item x="244"/>
        <item x="262"/>
        <item x="473"/>
        <item x="484"/>
        <item x="122"/>
        <item x="107"/>
        <item x="336"/>
        <item x="33"/>
        <item x="252"/>
        <item x="317"/>
        <item x="243"/>
        <item x="114"/>
        <item x="365"/>
        <item x="304"/>
        <item x="338"/>
        <item x="204"/>
        <item x="442"/>
        <item x="9"/>
        <item x="112"/>
        <item x="351"/>
        <item x="176"/>
        <item x="164"/>
        <item x="177"/>
        <item x="295"/>
        <item x="291"/>
        <item x="443"/>
        <item x="214"/>
        <item x="389"/>
        <item x="306"/>
        <item x="52"/>
        <item x="2"/>
        <item x="341"/>
        <item x="374"/>
        <item x="215"/>
        <item x="143"/>
        <item x="420"/>
        <item x="253"/>
        <item x="36"/>
        <item x="430"/>
        <item x="5"/>
        <item x="100"/>
        <item x="54"/>
        <item x="399"/>
        <item x="142"/>
        <item x="274"/>
        <item x="86"/>
        <item x="51"/>
        <item x="323"/>
        <item x="1"/>
        <item x="13"/>
        <item x="232"/>
        <item x="283"/>
        <item x="178"/>
        <item x="14"/>
        <item x="121"/>
        <item x="59"/>
        <item x="96"/>
        <item x="314"/>
        <item x="486"/>
        <item x="330"/>
        <item x="332"/>
        <item x="225"/>
        <item x="113"/>
        <item x="426"/>
        <item x="460"/>
        <item x="491"/>
        <item x="0"/>
        <item x="127"/>
        <item x="239"/>
        <item x="449"/>
        <item x="457"/>
        <item x="458"/>
        <item x="390"/>
        <item x="193"/>
        <item x="184"/>
        <item x="324"/>
        <item x="6"/>
        <item x="326"/>
        <item x="471"/>
        <item x="21"/>
        <item x="194"/>
        <item x="437"/>
        <item x="34"/>
        <item x="97"/>
        <item x="151"/>
        <item x="482"/>
        <item x="377"/>
        <item x="454"/>
        <item x="223"/>
        <item x="73"/>
        <item x="17"/>
        <item x="334"/>
        <item x="311"/>
        <item x="170"/>
        <item x="257"/>
        <item x="440"/>
        <item x="438"/>
        <item x="179"/>
        <item x="180"/>
        <item x="480"/>
        <item x="138"/>
        <item x="309"/>
        <item x="7"/>
        <item x="477"/>
        <item x="213"/>
        <item x="265"/>
        <item x="268"/>
        <item x="162"/>
        <item x="84"/>
        <item x="489"/>
        <item x="446"/>
        <item x="187"/>
        <item x="380"/>
        <item x="47"/>
        <item x="228"/>
        <item x="229"/>
        <item x="68"/>
        <item x="421"/>
        <item x="154"/>
        <item x="416"/>
        <item x="104"/>
        <item x="451"/>
        <item x="101"/>
        <item x="224"/>
        <item x="342"/>
        <item x="163"/>
        <item x="152"/>
        <item x="117"/>
        <item x="64"/>
        <item x="10"/>
        <item x="287"/>
        <item x="217"/>
        <item x="48"/>
        <item x="205"/>
        <item x="271"/>
        <item x="260"/>
        <item x="237"/>
        <item x="353"/>
        <item x="254"/>
        <item x="414"/>
        <item x="8"/>
        <item x="281"/>
        <item x="400"/>
        <item x="269"/>
        <item x="106"/>
        <item x="275"/>
        <item x="408"/>
        <item x="245"/>
        <item x="238"/>
        <item x="280"/>
        <item x="355"/>
        <item x="302"/>
        <item x="417"/>
        <item x="216"/>
        <item x="487"/>
        <item x="465"/>
        <item x="363"/>
        <item x="20"/>
        <item x="474"/>
        <item x="158"/>
        <item x="406"/>
        <item x="60"/>
        <item x="331"/>
        <item x="155"/>
        <item x="105"/>
        <item x="220"/>
        <item x="125"/>
        <item x="136"/>
        <item x="379"/>
        <item x="305"/>
        <item x="300"/>
        <item x="171"/>
        <item x="195"/>
        <item x="153"/>
        <item x="479"/>
        <item x="145"/>
        <item x="140"/>
        <item x="207"/>
        <item x="328"/>
        <item x="259"/>
        <item x="131"/>
        <item x="161"/>
        <item x="391"/>
        <item x="368"/>
        <item x="26"/>
        <item x="404"/>
        <item x="41"/>
        <item x="488"/>
        <item x="82"/>
        <item x="77"/>
        <item x="234"/>
        <item x="312"/>
        <item x="376"/>
        <item x="98"/>
        <item m="1" x="534"/>
        <item m="1" x="538"/>
        <item m="1" x="671"/>
        <item m="1" x="716"/>
        <item m="1" x="580"/>
        <item m="1" x="675"/>
        <item m="1" x="696"/>
        <item m="1" x="700"/>
        <item m="1" x="568"/>
        <item m="1" x="588"/>
        <item m="1" x="623"/>
        <item m="1" x="515"/>
        <item m="1" x="727"/>
        <item m="1" x="692"/>
        <item m="1" x="530"/>
        <item m="1" x="514"/>
        <item m="1" x="752"/>
        <item m="1" x="592"/>
        <item m="1" x="750"/>
        <item m="1" x="566"/>
        <item m="1" x="734"/>
        <item m="1" x="688"/>
        <item m="1" x="540"/>
        <item m="1" x="562"/>
        <item m="1" x="736"/>
        <item m="1" x="632"/>
        <item m="1" x="634"/>
        <item m="1" x="740"/>
        <item m="1" x="563"/>
        <item m="1" x="694"/>
        <item m="1" x="646"/>
        <item m="1" x="664"/>
        <item m="1" x="668"/>
        <item m="1" x="616"/>
        <item m="1" x="584"/>
        <item m="1" x="510"/>
        <item m="1" x="693"/>
        <item m="1" x="651"/>
        <item m="1" x="650"/>
        <item m="1" x="720"/>
        <item m="1" x="652"/>
        <item m="1" x="656"/>
        <item m="1" x="587"/>
        <item m="1" x="722"/>
        <item m="1" x="607"/>
        <item m="1" x="665"/>
        <item m="1" x="591"/>
        <item m="1" x="594"/>
        <item m="1" x="511"/>
        <item m="1" x="704"/>
        <item m="1" x="516"/>
        <item m="1" x="637"/>
        <item m="1" x="707"/>
        <item m="1" x="738"/>
        <item m="1" x="643"/>
        <item m="1" x="567"/>
        <item m="1" x="560"/>
        <item m="1" x="667"/>
        <item m="1" x="565"/>
        <item m="1" x="746"/>
        <item m="1" x="597"/>
        <item m="1" x="589"/>
        <item m="1" x="622"/>
        <item m="1" x="723"/>
        <item m="1" x="676"/>
        <item m="1" x="655"/>
        <item m="1" x="536"/>
        <item m="1" x="612"/>
        <item m="1" x="569"/>
        <item m="1" x="553"/>
        <item m="1" x="583"/>
        <item m="1" x="755"/>
        <item m="1" x="690"/>
        <item m="1" x="644"/>
        <item m="1" x="739"/>
        <item m="1" x="633"/>
        <item m="1" x="713"/>
        <item m="1" x="518"/>
        <item m="1" x="669"/>
        <item m="1" x="689"/>
        <item m="1" x="735"/>
        <item m="1" x="552"/>
        <item m="1" x="714"/>
        <item m="1" x="582"/>
        <item m="1" x="599"/>
        <item m="1" x="702"/>
        <item m="1" x="523"/>
        <item m="1" x="703"/>
        <item m="1" x="631"/>
        <item m="1" x="564"/>
        <item m="1" x="708"/>
        <item m="1" x="715"/>
        <item m="1" x="701"/>
        <item m="1" x="717"/>
        <item m="1" x="574"/>
        <item m="1" x="695"/>
        <item m="1" x="660"/>
        <item m="1" x="527"/>
        <item m="1" x="733"/>
        <item m="1" x="648"/>
        <item m="1" x="554"/>
        <item m="1" x="528"/>
        <item m="1" x="731"/>
        <item m="1" x="546"/>
        <item m="1" x="601"/>
        <item m="1" x="529"/>
        <item m="1" x="613"/>
        <item m="1" x="682"/>
        <item m="1" x="647"/>
        <item m="1" x="685"/>
        <item m="1" x="615"/>
        <item m="1" x="719"/>
        <item m="1" x="659"/>
        <item m="1" x="547"/>
        <item m="1" x="603"/>
        <item m="1" x="549"/>
        <item m="1" x="729"/>
        <item m="1" x="744"/>
        <item m="1" x="636"/>
        <item m="1" x="593"/>
        <item m="1" x="577"/>
        <item m="1" x="741"/>
        <item m="1" x="670"/>
        <item m="1" x="596"/>
        <item m="1" x="532"/>
        <item m="1" x="710"/>
        <item m="1" x="745"/>
        <item m="1" x="680"/>
        <item m="1" x="681"/>
        <item m="1" x="598"/>
        <item m="1" x="640"/>
        <item m="1" x="748"/>
        <item m="1" x="614"/>
        <item m="1" x="509"/>
        <item m="1" x="576"/>
        <item m="1" x="686"/>
        <item m="1" x="618"/>
        <item m="1" x="507"/>
        <item m="1" x="754"/>
        <item m="1" x="662"/>
        <item m="1" x="561"/>
        <item m="1" x="679"/>
        <item m="1" x="524"/>
        <item m="1" x="728"/>
        <item m="1" x="626"/>
        <item m="1" x="555"/>
        <item m="1" x="572"/>
        <item m="1" x="550"/>
        <item m="1" x="522"/>
        <item m="1" x="641"/>
        <item m="1" x="639"/>
        <item m="1" x="508"/>
        <item m="1" x="658"/>
        <item m="1" x="654"/>
        <item m="1" x="673"/>
        <item m="1" x="742"/>
        <item m="1" x="666"/>
        <item m="1" x="621"/>
        <item m="1" x="575"/>
        <item m="1" x="585"/>
        <item m="1" x="513"/>
        <item m="1" x="608"/>
        <item m="1" x="625"/>
        <item m="1" x="581"/>
        <item m="1" x="590"/>
        <item m="1" x="526"/>
        <item m="1" x="730"/>
        <item m="1" x="697"/>
        <item m="1" x="548"/>
        <item m="1" x="635"/>
        <item m="1" x="678"/>
        <item m="1" x="711"/>
        <item m="1" x="649"/>
        <item m="1" x="638"/>
        <item m="1" x="724"/>
        <item m="1" x="698"/>
        <item m="1" x="709"/>
        <item m="1" x="557"/>
        <item m="1" x="544"/>
        <item m="1" x="600"/>
        <item m="1" x="687"/>
        <item m="1" x="537"/>
        <item m="1" x="712"/>
        <item m="1" x="628"/>
        <item m="1" x="551"/>
        <item m="1" x="677"/>
        <item m="1" x="610"/>
        <item m="1" x="737"/>
        <item m="1" x="539"/>
        <item m="1" x="617"/>
        <item m="1" x="657"/>
        <item m="1" x="531"/>
        <item m="1" x="726"/>
        <item m="1" x="683"/>
        <item m="1" x="604"/>
        <item m="1" x="645"/>
        <item m="1" x="579"/>
        <item m="1" x="663"/>
        <item m="1" x="620"/>
        <item m="1" x="558"/>
        <item m="1" x="674"/>
        <item m="1" x="756"/>
        <item m="1" x="661"/>
        <item m="1" x="743"/>
        <item m="1" x="624"/>
        <item m="1" x="556"/>
        <item m="1" x="506"/>
        <item m="1" x="705"/>
        <item m="1" x="642"/>
        <item m="1" x="605"/>
        <item m="1" x="672"/>
        <item m="1" x="751"/>
        <item m="1" x="570"/>
        <item m="1" x="517"/>
        <item m="1" x="512"/>
        <item m="1" x="627"/>
        <item m="1" x="753"/>
        <item m="1" x="699"/>
        <item m="1" x="545"/>
        <item m="1" x="609"/>
        <item m="1" x="718"/>
        <item m="1" x="684"/>
        <item m="1" x="602"/>
        <item m="1" x="559"/>
        <item m="1" x="721"/>
        <item m="1" x="619"/>
        <item m="1" x="535"/>
        <item m="1" x="629"/>
        <item m="1" x="541"/>
        <item m="1" x="520"/>
        <item m="1" x="519"/>
        <item m="1" x="732"/>
        <item m="1" x="533"/>
        <item m="1" x="749"/>
        <item m="1" x="521"/>
        <item m="1" x="595"/>
        <item m="1" x="630"/>
        <item m="1" x="747"/>
        <item m="1" x="542"/>
        <item m="1" x="606"/>
        <item m="1" x="573"/>
        <item m="1" x="706"/>
        <item m="1" x="691"/>
        <item m="1" x="543"/>
        <item m="1" x="586"/>
        <item m="1" x="611"/>
        <item m="1" x="725"/>
        <item m="1" x="525"/>
        <item m="1" x="653"/>
        <item m="1" x="578"/>
        <item m="1" x="57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0">
    <i>
      <x/>
    </i>
    <i>
      <x v="25"/>
    </i>
    <i>
      <x v="27"/>
    </i>
    <i>
      <x v="28"/>
    </i>
    <i>
      <x v="29"/>
    </i>
    <i>
      <x v="38"/>
    </i>
    <i>
      <x v="59"/>
    </i>
    <i>
      <x v="67"/>
    </i>
    <i>
      <x v="79"/>
    </i>
    <i>
      <x v="95"/>
    </i>
    <i>
      <x v="102"/>
    </i>
    <i>
      <x v="104"/>
    </i>
    <i>
      <x v="110"/>
    </i>
    <i>
      <x v="113"/>
    </i>
    <i>
      <x v="114"/>
    </i>
    <i>
      <x v="119"/>
    </i>
    <i>
      <x v="132"/>
    </i>
    <i>
      <x v="150"/>
    </i>
    <i>
      <x v="154"/>
    </i>
    <i>
      <x v="165"/>
    </i>
    <i>
      <x v="166"/>
    </i>
    <i>
      <x v="168"/>
    </i>
    <i>
      <x v="180"/>
    </i>
    <i>
      <x v="181"/>
    </i>
    <i>
      <x v="195"/>
    </i>
    <i>
      <x v="196"/>
    </i>
    <i>
      <x v="211"/>
    </i>
    <i>
      <x v="214"/>
    </i>
    <i>
      <x v="216"/>
    </i>
    <i>
      <x v="221"/>
    </i>
    <i>
      <x v="223"/>
    </i>
    <i>
      <x v="251"/>
    </i>
    <i>
      <x v="254"/>
    </i>
    <i>
      <x v="255"/>
    </i>
    <i>
      <x v="256"/>
    </i>
    <i>
      <x v="258"/>
    </i>
    <i>
      <x v="271"/>
    </i>
    <i>
      <x v="272"/>
    </i>
    <i>
      <x v="275"/>
    </i>
    <i>
      <x v="288"/>
    </i>
    <i>
      <x v="293"/>
    </i>
    <i>
      <x v="304"/>
    </i>
    <i>
      <x v="310"/>
    </i>
    <i>
      <x v="315"/>
    </i>
    <i>
      <x v="328"/>
    </i>
    <i>
      <x v="335"/>
    </i>
    <i>
      <x v="344"/>
    </i>
    <i>
      <x v="346"/>
    </i>
    <i>
      <x v="347"/>
    </i>
    <i>
      <x v="348"/>
    </i>
    <i>
      <x v="364"/>
    </i>
    <i>
      <x v="377"/>
    </i>
    <i>
      <x v="379"/>
    </i>
    <i>
      <x v="380"/>
    </i>
    <i>
      <x v="388"/>
    </i>
    <i>
      <x v="394"/>
    </i>
    <i>
      <x v="400"/>
    </i>
    <i>
      <x v="411"/>
    </i>
    <i>
      <x v="412"/>
    </i>
    <i>
      <x v="413"/>
    </i>
    <i>
      <x v="417"/>
    </i>
    <i>
      <x v="427"/>
    </i>
    <i>
      <x v="430"/>
    </i>
    <i>
      <x v="437"/>
    </i>
    <i>
      <x v="448"/>
    </i>
    <i>
      <x v="455"/>
    </i>
    <i>
      <x v="481"/>
    </i>
    <i>
      <x v="482"/>
    </i>
    <i>
      <x v="484"/>
    </i>
    <i t="grand">
      <x/>
    </i>
  </rowItems>
  <colFields count="1">
    <field x="-2"/>
  </colFields>
  <colItems count="2">
    <i>
      <x/>
    </i>
    <i i="1">
      <x v="1"/>
    </i>
  </colItems>
  <pageFields count="2">
    <pageField fld="1" item="8" hier="-1"/>
    <pageField fld="2" item="4" hier="-1"/>
  </pageFields>
  <dataFields count="2">
    <dataField name="Arriv_to_Prov_Patients" fld="8" baseField="0" baseItem="0"/>
    <dataField name="Arriv_to_Prov_Avg_Wait" fld="9" baseField="4" baseItem="79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6"/>
  <sheetViews>
    <sheetView showGridLines="0" workbookViewId="0">
      <selection activeCell="A6" sqref="A6"/>
    </sheetView>
  </sheetViews>
  <sheetFormatPr defaultRowHeight="12.75" x14ac:dyDescent="0.2"/>
  <cols>
    <col min="1" max="1" width="36" style="9" customWidth="1"/>
    <col min="2" max="2" width="72" style="9" customWidth="1"/>
    <col min="3" max="3" width="1.85546875" style="9" customWidth="1"/>
    <col min="4" max="4" width="37.85546875" style="9" customWidth="1"/>
    <col min="5" max="5" width="27" style="9" customWidth="1"/>
    <col min="6" max="6" width="19.5703125" style="9" customWidth="1"/>
    <col min="7" max="16384" width="9.140625" style="9"/>
  </cols>
  <sheetData>
    <row r="1" spans="1:7" ht="27" customHeight="1" x14ac:dyDescent="0.2">
      <c r="A1" s="8"/>
      <c r="B1" s="8"/>
      <c r="C1" s="8"/>
      <c r="D1" s="8"/>
      <c r="E1" s="8"/>
    </row>
    <row r="2" spans="1:7" ht="14.25" customHeight="1" x14ac:dyDescent="0.2">
      <c r="A2" s="10" t="s">
        <v>1081</v>
      </c>
      <c r="B2" s="84" t="s">
        <v>1082</v>
      </c>
      <c r="C2" s="84"/>
      <c r="D2" s="84"/>
      <c r="E2" s="8"/>
    </row>
    <row r="3" spans="1:7" ht="13.5" customHeight="1" x14ac:dyDescent="0.2">
      <c r="A3" s="11" t="s">
        <v>1083</v>
      </c>
      <c r="B3" s="83" t="s">
        <v>1084</v>
      </c>
      <c r="C3" s="83"/>
      <c r="D3" s="83"/>
      <c r="E3" s="8"/>
    </row>
    <row r="4" spans="1:7" ht="14.25" customHeight="1" x14ac:dyDescent="0.2">
      <c r="A4" s="11" t="s">
        <v>1085</v>
      </c>
      <c r="B4" s="83" t="s">
        <v>1086</v>
      </c>
      <c r="C4" s="83"/>
      <c r="D4" s="83"/>
      <c r="E4" s="8"/>
    </row>
    <row r="5" spans="1:7" ht="15" customHeight="1" x14ac:dyDescent="0.2">
      <c r="A5" s="11" t="s">
        <v>1087</v>
      </c>
      <c r="B5" s="83" t="s">
        <v>1088</v>
      </c>
      <c r="C5" s="83"/>
      <c r="D5" s="83"/>
      <c r="E5" s="8"/>
    </row>
    <row r="6" spans="1:7" ht="14.25" customHeight="1" x14ac:dyDescent="0.2">
      <c r="A6" s="13" t="s">
        <v>1089</v>
      </c>
      <c r="B6" s="85" t="s">
        <v>1090</v>
      </c>
      <c r="C6" s="85"/>
      <c r="D6" s="85"/>
      <c r="E6" s="8"/>
      <c r="F6" s="14" t="s">
        <v>1125</v>
      </c>
      <c r="G6" s="9" t="s">
        <v>1126</v>
      </c>
    </row>
    <row r="7" spans="1:7" ht="15" customHeight="1" x14ac:dyDescent="0.2">
      <c r="A7" s="11" t="s">
        <v>1091</v>
      </c>
      <c r="B7" s="83" t="s">
        <v>1092</v>
      </c>
      <c r="C7" s="83"/>
      <c r="D7" s="83"/>
      <c r="E7" s="83"/>
    </row>
    <row r="8" spans="1:7" ht="8.25" customHeight="1" x14ac:dyDescent="0.2">
      <c r="A8" s="8"/>
      <c r="B8" s="83"/>
      <c r="C8" s="83"/>
      <c r="D8" s="83"/>
      <c r="E8" s="83"/>
    </row>
    <row r="9" spans="1:7" ht="15" customHeight="1" x14ac:dyDescent="0.2">
      <c r="A9" s="11" t="s">
        <v>1093</v>
      </c>
      <c r="B9" s="83" t="s">
        <v>1094</v>
      </c>
      <c r="C9" s="83"/>
      <c r="D9" s="83"/>
      <c r="E9" s="8"/>
    </row>
    <row r="10" spans="1:7" ht="14.25" customHeight="1" x14ac:dyDescent="0.2">
      <c r="A10" s="11" t="s">
        <v>1095</v>
      </c>
      <c r="B10" s="83" t="s">
        <v>1096</v>
      </c>
      <c r="C10" s="83"/>
      <c r="D10" s="83"/>
      <c r="E10" s="8"/>
    </row>
    <row r="11" spans="1:7" ht="15" customHeight="1" x14ac:dyDescent="0.2">
      <c r="A11" s="11" t="s">
        <v>1097</v>
      </c>
      <c r="B11" s="83" t="s">
        <v>1098</v>
      </c>
      <c r="C11" s="83"/>
      <c r="D11" s="83"/>
      <c r="E11" s="8"/>
    </row>
    <row r="12" spans="1:7" ht="14.25" customHeight="1" x14ac:dyDescent="0.2">
      <c r="A12" s="11" t="s">
        <v>1099</v>
      </c>
      <c r="B12" s="83" t="s">
        <v>1100</v>
      </c>
      <c r="C12" s="83"/>
      <c r="D12" s="83"/>
      <c r="E12" s="8"/>
    </row>
    <row r="13" spans="1:7" ht="14.25" customHeight="1" x14ac:dyDescent="0.2">
      <c r="A13" s="11" t="s">
        <v>1101</v>
      </c>
      <c r="B13" s="83" t="s">
        <v>1102</v>
      </c>
      <c r="C13" s="83"/>
      <c r="D13" s="83"/>
      <c r="E13" s="8"/>
    </row>
    <row r="14" spans="1:7" ht="14.25" customHeight="1" x14ac:dyDescent="0.2">
      <c r="A14" s="11" t="s">
        <v>1103</v>
      </c>
      <c r="B14" s="83" t="s">
        <v>1104</v>
      </c>
      <c r="C14" s="83"/>
      <c r="D14" s="83"/>
      <c r="E14" s="8"/>
    </row>
    <row r="15" spans="1:7" ht="15" customHeight="1" x14ac:dyDescent="0.2">
      <c r="A15" s="11" t="s">
        <v>1105</v>
      </c>
      <c r="B15" s="83" t="s">
        <v>1106</v>
      </c>
      <c r="C15" s="83"/>
      <c r="D15" s="83"/>
      <c r="E15" s="8"/>
    </row>
    <row r="16" spans="1:7" ht="14.25" customHeight="1" x14ac:dyDescent="0.2">
      <c r="A16" s="11" t="s">
        <v>1107</v>
      </c>
      <c r="B16" s="83" t="s">
        <v>1108</v>
      </c>
      <c r="C16" s="83"/>
      <c r="D16" s="83"/>
      <c r="E16" s="8"/>
    </row>
    <row r="17" spans="1:5" ht="14.25" customHeight="1" x14ac:dyDescent="0.2">
      <c r="A17" s="11" t="s">
        <v>1109</v>
      </c>
      <c r="B17" s="83" t="s">
        <v>1110</v>
      </c>
      <c r="C17" s="83"/>
      <c r="D17" s="83"/>
      <c r="E17" s="8"/>
    </row>
    <row r="18" spans="1:5" ht="14.25" customHeight="1" x14ac:dyDescent="0.2">
      <c r="A18" s="11" t="s">
        <v>1111</v>
      </c>
      <c r="B18" s="83" t="s">
        <v>1112</v>
      </c>
      <c r="C18" s="83"/>
      <c r="D18" s="83"/>
      <c r="E18" s="8"/>
    </row>
    <row r="19" spans="1:5" ht="15" customHeight="1" x14ac:dyDescent="0.2">
      <c r="A19" s="11" t="s">
        <v>1113</v>
      </c>
      <c r="B19" s="83" t="s">
        <v>1114</v>
      </c>
      <c r="C19" s="83"/>
      <c r="D19" s="83"/>
      <c r="E19" s="8"/>
    </row>
    <row r="20" spans="1:5" ht="14.25" customHeight="1" x14ac:dyDescent="0.2">
      <c r="A20" s="11" t="s">
        <v>1115</v>
      </c>
      <c r="B20" s="83" t="s">
        <v>1116</v>
      </c>
      <c r="C20" s="83"/>
      <c r="D20" s="83"/>
      <c r="E20" s="8"/>
    </row>
    <row r="21" spans="1:5" ht="15" customHeight="1" x14ac:dyDescent="0.2">
      <c r="A21" s="11" t="s">
        <v>1117</v>
      </c>
      <c r="B21" s="83" t="s">
        <v>1118</v>
      </c>
      <c r="C21" s="83"/>
      <c r="D21" s="83"/>
      <c r="E21" s="8"/>
    </row>
    <row r="22" spans="1:5" ht="14.25" customHeight="1" x14ac:dyDescent="0.2">
      <c r="A22" s="11" t="s">
        <v>1119</v>
      </c>
      <c r="B22" s="83" t="s">
        <v>1120</v>
      </c>
      <c r="C22" s="83"/>
      <c r="D22" s="83"/>
      <c r="E22" s="8"/>
    </row>
    <row r="23" spans="1:5" ht="15" customHeight="1" x14ac:dyDescent="0.2">
      <c r="A23" s="11" t="s">
        <v>1121</v>
      </c>
      <c r="B23" s="83" t="s">
        <v>1122</v>
      </c>
      <c r="C23" s="8"/>
      <c r="D23" s="8"/>
      <c r="E23" s="8"/>
    </row>
    <row r="24" spans="1:5" ht="8.25" customHeight="1" x14ac:dyDescent="0.2">
      <c r="A24" s="8"/>
      <c r="B24" s="83"/>
      <c r="C24" s="8"/>
      <c r="D24" s="8"/>
      <c r="E24" s="8"/>
    </row>
    <row r="25" spans="1:5" ht="17.25" customHeight="1" x14ac:dyDescent="0.2">
      <c r="A25" s="11" t="s">
        <v>1123</v>
      </c>
      <c r="B25" s="83" t="s">
        <v>1124</v>
      </c>
      <c r="C25" s="83"/>
      <c r="D25" s="8"/>
      <c r="E25" s="8"/>
    </row>
    <row r="26" spans="1:5" x14ac:dyDescent="0.2">
      <c r="A26" s="8"/>
      <c r="B26" s="8"/>
      <c r="C26" s="8"/>
      <c r="D26" s="8"/>
      <c r="E26" s="8"/>
    </row>
  </sheetData>
  <mergeCells count="22">
    <mergeCell ref="B14:D14"/>
    <mergeCell ref="B2:D2"/>
    <mergeCell ref="B3:D3"/>
    <mergeCell ref="B4:D4"/>
    <mergeCell ref="B5:D5"/>
    <mergeCell ref="B6:D6"/>
    <mergeCell ref="B7:E8"/>
    <mergeCell ref="B9:D9"/>
    <mergeCell ref="B10:D10"/>
    <mergeCell ref="B11:D11"/>
    <mergeCell ref="B12:D12"/>
    <mergeCell ref="B13:D13"/>
    <mergeCell ref="B21:D21"/>
    <mergeCell ref="B22:D22"/>
    <mergeCell ref="B23:B24"/>
    <mergeCell ref="B25:C25"/>
    <mergeCell ref="B15:D15"/>
    <mergeCell ref="B16:D16"/>
    <mergeCell ref="B17:D17"/>
    <mergeCell ref="B18:D18"/>
    <mergeCell ref="B19:D19"/>
    <mergeCell ref="B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2"/>
  <sheetViews>
    <sheetView showGridLines="0" zoomScale="90" zoomScaleNormal="90" workbookViewId="0">
      <pane ySplit="2" topLeftCell="A3" activePane="bottomLeft" state="frozen"/>
      <selection pane="bottomLeft" activeCell="B8" sqref="B8"/>
    </sheetView>
  </sheetViews>
  <sheetFormatPr defaultRowHeight="15" x14ac:dyDescent="0.25"/>
  <cols>
    <col min="1" max="1" width="20" customWidth="1"/>
    <col min="2" max="2" width="22.140625" customWidth="1"/>
    <col min="4" max="6" width="11.42578125" customWidth="1"/>
    <col min="7" max="7" width="15.42578125" bestFit="1" customWidth="1"/>
    <col min="8" max="8" width="9.85546875" bestFit="1" customWidth="1"/>
    <col min="9" max="9" width="9.140625" customWidth="1"/>
  </cols>
  <sheetData>
    <row r="1" spans="1:33" x14ac:dyDescent="0.25">
      <c r="K1" s="54">
        <v>9</v>
      </c>
      <c r="R1" s="73"/>
      <c r="T1" s="74"/>
      <c r="U1" s="74"/>
    </row>
    <row r="2" spans="1:33" ht="17.25" x14ac:dyDescent="0.4">
      <c r="A2" s="48" t="s">
        <v>2</v>
      </c>
      <c r="B2" s="48" t="s">
        <v>1150</v>
      </c>
      <c r="C2" s="48" t="s">
        <v>1</v>
      </c>
      <c r="D2" s="48" t="s">
        <v>1148</v>
      </c>
      <c r="E2" s="48" t="s">
        <v>1162</v>
      </c>
      <c r="F2" s="48" t="s">
        <v>1165</v>
      </c>
      <c r="G2" s="48" t="s">
        <v>1164</v>
      </c>
      <c r="H2" s="48" t="s">
        <v>1152</v>
      </c>
      <c r="I2" s="48" t="s">
        <v>1151</v>
      </c>
      <c r="AB2" s="48" t="s">
        <v>1148</v>
      </c>
      <c r="AC2" s="48" t="s">
        <v>1149</v>
      </c>
      <c r="AD2" s="48" t="s">
        <v>1151</v>
      </c>
    </row>
    <row r="3" spans="1:33" x14ac:dyDescent="0.25">
      <c r="A3" t="s">
        <v>170</v>
      </c>
      <c r="B3" t="s">
        <v>8</v>
      </c>
      <c r="C3" s="4" t="s">
        <v>52</v>
      </c>
      <c r="D3" s="51">
        <f>Arrival_to_Provider!$D$83</f>
        <v>2167</v>
      </c>
      <c r="E3" s="51">
        <v>1115</v>
      </c>
      <c r="F3" s="76">
        <f>IF(ISERROR(E3/D3),0,E3/D3)</f>
        <v>0.51453622519612363</v>
      </c>
      <c r="G3" s="52">
        <f>Arrival_to_Provider!$E$83</f>
        <v>8.2505768343331791</v>
      </c>
      <c r="H3" s="53">
        <f>G3*(D3/SUM(D$3:D$12))</f>
        <v>0.51782662843571703</v>
      </c>
      <c r="I3" s="53">
        <f>SUM(H$3:H$12)</f>
        <v>8.9696469429721688</v>
      </c>
      <c r="AB3" s="51">
        <f t="shared" ref="AB3:AB12" si="0">CHOOSE($K$1,D3,D13,D23,D33,D43,D53,D63,D73,D83,D93,D103,D113)</f>
        <v>1892</v>
      </c>
      <c r="AC3" s="52">
        <f t="shared" ref="AC3:AC12" si="1">CHOOSE($K$1,G3,G13,G23,G33,G43,G53,G63,G73,G83,G93,G103,G113)</f>
        <v>4.7315010570824541</v>
      </c>
      <c r="AD3" s="53">
        <f t="shared" ref="AD3:AD12" si="2">CHOOSE($K$1,I3,I13,I23,I33,I43,I53,I63,I73,I83,I93,I103,I113)</f>
        <v>8.6980941071348958</v>
      </c>
      <c r="AF3">
        <v>1</v>
      </c>
      <c r="AG3" t="s">
        <v>170</v>
      </c>
    </row>
    <row r="4" spans="1:33" x14ac:dyDescent="0.25">
      <c r="A4" t="s">
        <v>163</v>
      </c>
      <c r="B4" t="s">
        <v>8</v>
      </c>
      <c r="C4" s="4" t="s">
        <v>52</v>
      </c>
      <c r="D4" s="51">
        <f>Arrival_to_Provider!$D$128</f>
        <v>942</v>
      </c>
      <c r="E4" s="51">
        <v>417</v>
      </c>
      <c r="F4" s="76">
        <f t="shared" ref="F4:F67" si="3">IF(ISERROR(E4/D4),0,E4/D4)</f>
        <v>0.4426751592356688</v>
      </c>
      <c r="G4" s="52">
        <f>Arrival_to_Provider!$E$128</f>
        <v>6.036093418259024</v>
      </c>
      <c r="H4" s="53">
        <f t="shared" ref="H4:H12" si="4">G4*(D4/SUM(D$3:D$12))</f>
        <v>0.16468271208040086</v>
      </c>
      <c r="I4" s="53">
        <f t="shared" ref="I4:I12" si="5">SUM(H$3:H$12)</f>
        <v>8.9696469429721688</v>
      </c>
      <c r="AB4" s="51">
        <f t="shared" si="0"/>
        <v>563</v>
      </c>
      <c r="AC4" s="52">
        <f t="shared" si="1"/>
        <v>5.6802841918294877</v>
      </c>
      <c r="AD4" s="53">
        <f t="shared" si="2"/>
        <v>8.6980941071348958</v>
      </c>
      <c r="AF4">
        <v>2</v>
      </c>
      <c r="AG4" t="s">
        <v>163</v>
      </c>
    </row>
    <row r="5" spans="1:33" x14ac:dyDescent="0.25">
      <c r="A5" t="s">
        <v>116</v>
      </c>
      <c r="B5" t="s">
        <v>8</v>
      </c>
      <c r="C5" s="4" t="s">
        <v>52</v>
      </c>
      <c r="D5" s="51">
        <f>Arrival_to_Provider!$D$219</f>
        <v>7680</v>
      </c>
      <c r="E5" s="51">
        <v>1087</v>
      </c>
      <c r="F5" s="76">
        <f t="shared" si="3"/>
        <v>0.14153645833333334</v>
      </c>
      <c r="G5" s="52">
        <f>Arrival_to_Provider!$E$219</f>
        <v>8.2153645833333329</v>
      </c>
      <c r="H5" s="53">
        <f t="shared" si="4"/>
        <v>1.8273814695745358</v>
      </c>
      <c r="I5" s="53">
        <f t="shared" si="5"/>
        <v>8.9696469429721688</v>
      </c>
      <c r="AB5" s="51">
        <f t="shared" si="0"/>
        <v>6622</v>
      </c>
      <c r="AC5" s="52">
        <f t="shared" si="1"/>
        <v>6.974025974025972</v>
      </c>
      <c r="AD5" s="53">
        <f t="shared" si="2"/>
        <v>8.6980941071348958</v>
      </c>
      <c r="AF5">
        <v>3</v>
      </c>
      <c r="AG5" t="s">
        <v>116</v>
      </c>
    </row>
    <row r="6" spans="1:33" x14ac:dyDescent="0.25">
      <c r="A6" t="s">
        <v>155</v>
      </c>
      <c r="B6" t="s">
        <v>8</v>
      </c>
      <c r="C6" s="4" t="s">
        <v>52</v>
      </c>
      <c r="D6" s="51">
        <f>Arrival_to_Provider!$D$243</f>
        <v>444</v>
      </c>
      <c r="E6" s="51">
        <v>165</v>
      </c>
      <c r="F6" s="76">
        <f t="shared" si="3"/>
        <v>0.3716216216216216</v>
      </c>
      <c r="G6" s="52">
        <f>Arrival_to_Provider!$E$243</f>
        <v>4.6689189189189193</v>
      </c>
      <c r="H6" s="53">
        <f t="shared" si="4"/>
        <v>6.0039968720132078E-2</v>
      </c>
      <c r="I6" s="53">
        <f t="shared" si="5"/>
        <v>8.9696469429721688</v>
      </c>
      <c r="AB6" s="51">
        <f t="shared" si="0"/>
        <v>298</v>
      </c>
      <c r="AC6" s="52">
        <f t="shared" si="1"/>
        <v>4.2986577181208041</v>
      </c>
      <c r="AD6" s="53">
        <f t="shared" si="2"/>
        <v>8.6980941071348958</v>
      </c>
      <c r="AF6">
        <v>4</v>
      </c>
      <c r="AG6" t="s">
        <v>155</v>
      </c>
    </row>
    <row r="7" spans="1:33" x14ac:dyDescent="0.25">
      <c r="A7" t="s">
        <v>53</v>
      </c>
      <c r="B7" t="s">
        <v>8</v>
      </c>
      <c r="C7" s="4" t="s">
        <v>52</v>
      </c>
      <c r="D7" s="51">
        <f>Arrival_to_Provider!$D$380</f>
        <v>7354</v>
      </c>
      <c r="E7" s="51">
        <v>1354</v>
      </c>
      <c r="F7" s="76">
        <f t="shared" si="3"/>
        <v>0.18411748708186021</v>
      </c>
      <c r="G7" s="52">
        <f>Arrival_to_Provider!$E$380</f>
        <v>10.288958389991841</v>
      </c>
      <c r="H7" s="53">
        <f t="shared" si="4"/>
        <v>2.1914733397051585</v>
      </c>
      <c r="I7" s="53">
        <f t="shared" si="5"/>
        <v>8.9696469429721688</v>
      </c>
      <c r="AB7" s="51">
        <f t="shared" si="0"/>
        <v>6361</v>
      </c>
      <c r="AC7" s="52">
        <f t="shared" si="1"/>
        <v>21.205014797908049</v>
      </c>
      <c r="AD7" s="53">
        <f t="shared" si="2"/>
        <v>8.6980941071348958</v>
      </c>
      <c r="AF7">
        <v>5</v>
      </c>
      <c r="AG7" t="s">
        <v>53</v>
      </c>
    </row>
    <row r="8" spans="1:33" x14ac:dyDescent="0.25">
      <c r="A8" t="s">
        <v>194</v>
      </c>
      <c r="B8" t="s">
        <v>8</v>
      </c>
      <c r="C8" s="4" t="s">
        <v>52</v>
      </c>
      <c r="D8" s="51">
        <f>Arrival_to_Provider!$D$504</f>
        <v>3973</v>
      </c>
      <c r="E8" s="51">
        <v>760</v>
      </c>
      <c r="F8" s="76">
        <f t="shared" si="3"/>
        <v>0.19129121570601559</v>
      </c>
      <c r="G8" s="52">
        <f>Arrival_to_Provider!$E$504</f>
        <v>5.7528316133903852</v>
      </c>
      <c r="H8" s="53">
        <f t="shared" si="4"/>
        <v>0.66197468647724977</v>
      </c>
      <c r="I8" s="53">
        <f t="shared" si="5"/>
        <v>8.9696469429721688</v>
      </c>
      <c r="AB8" s="51">
        <f t="shared" si="0"/>
        <v>3715</v>
      </c>
      <c r="AC8" s="52">
        <f t="shared" si="1"/>
        <v>4.2657142857142851</v>
      </c>
      <c r="AD8" s="53">
        <f t="shared" si="2"/>
        <v>8.6980941071348958</v>
      </c>
      <c r="AF8">
        <v>6</v>
      </c>
      <c r="AG8" t="s">
        <v>194</v>
      </c>
    </row>
    <row r="9" spans="1:33" x14ac:dyDescent="0.25">
      <c r="A9" t="s">
        <v>242</v>
      </c>
      <c r="B9" t="s">
        <v>8</v>
      </c>
      <c r="C9" s="4" t="s">
        <v>52</v>
      </c>
      <c r="D9" s="51">
        <f>Arrival_to_Provider!$D$661</f>
        <v>4795</v>
      </c>
      <c r="E9" s="51">
        <v>1073</v>
      </c>
      <c r="F9" s="76">
        <f t="shared" si="3"/>
        <v>0.22377476538060478</v>
      </c>
      <c r="G9" s="52">
        <f>Arrival_to_Provider!$E$661</f>
        <v>13.433785192909284</v>
      </c>
      <c r="H9" s="53">
        <f t="shared" si="4"/>
        <v>1.8656413821067575</v>
      </c>
      <c r="I9" s="53">
        <f t="shared" si="5"/>
        <v>8.9696469429721688</v>
      </c>
      <c r="AB9" s="51">
        <f t="shared" si="0"/>
        <v>5369</v>
      </c>
      <c r="AC9" s="52">
        <f t="shared" si="1"/>
        <v>5.0445148072266726</v>
      </c>
      <c r="AD9" s="53">
        <f t="shared" si="2"/>
        <v>8.6980941071348958</v>
      </c>
      <c r="AF9">
        <v>7</v>
      </c>
      <c r="AG9" t="s">
        <v>242</v>
      </c>
    </row>
    <row r="10" spans="1:33" x14ac:dyDescent="0.25">
      <c r="A10" t="s">
        <v>279</v>
      </c>
      <c r="B10" t="s">
        <v>8</v>
      </c>
      <c r="C10" s="4" t="s">
        <v>52</v>
      </c>
      <c r="D10" s="51">
        <f>Arrival_to_Provider!$D$728</f>
        <v>1107</v>
      </c>
      <c r="E10" s="51">
        <v>469</v>
      </c>
      <c r="F10" s="76">
        <f t="shared" si="3"/>
        <v>0.42366757000903343</v>
      </c>
      <c r="G10" s="52">
        <f>Arrival_to_Provider!$E$728</f>
        <v>10.458897922312557</v>
      </c>
      <c r="H10" s="53">
        <f t="shared" si="4"/>
        <v>0.33533176933993691</v>
      </c>
      <c r="I10" s="53">
        <f t="shared" si="5"/>
        <v>8.9696469429721688</v>
      </c>
      <c r="AB10" s="51">
        <f t="shared" si="0"/>
        <v>0</v>
      </c>
      <c r="AC10" s="52">
        <f t="shared" si="1"/>
        <v>0</v>
      </c>
      <c r="AD10" s="53">
        <f t="shared" si="2"/>
        <v>8.6980941071348958</v>
      </c>
      <c r="AF10">
        <v>8</v>
      </c>
      <c r="AG10" t="s">
        <v>279</v>
      </c>
    </row>
    <row r="11" spans="1:33" x14ac:dyDescent="0.25">
      <c r="A11" t="s">
        <v>282</v>
      </c>
      <c r="B11" t="s">
        <v>8</v>
      </c>
      <c r="C11" s="4" t="s">
        <v>52</v>
      </c>
      <c r="D11" s="51">
        <f>Arrival_to_Provider!$D$805</f>
        <v>1650</v>
      </c>
      <c r="E11" s="51">
        <v>377</v>
      </c>
      <c r="F11" s="76">
        <f t="shared" si="3"/>
        <v>0.22848484848484849</v>
      </c>
      <c r="G11" s="52">
        <f>Arrival_to_Provider!$E$805</f>
        <v>8.8915151515151525</v>
      </c>
      <c r="H11" s="53">
        <f t="shared" si="4"/>
        <v>0.4249138355489907</v>
      </c>
      <c r="I11" s="53">
        <f t="shared" si="5"/>
        <v>8.9696469429721688</v>
      </c>
      <c r="AB11" s="51">
        <f t="shared" si="0"/>
        <v>1941</v>
      </c>
      <c r="AC11" s="52">
        <f t="shared" si="1"/>
        <v>4.6517259144770744</v>
      </c>
      <c r="AD11" s="53">
        <f t="shared" si="2"/>
        <v>8.6980941071348958</v>
      </c>
      <c r="AF11">
        <v>9</v>
      </c>
      <c r="AG11" t="s">
        <v>282</v>
      </c>
    </row>
    <row r="12" spans="1:33" x14ac:dyDescent="0.25">
      <c r="A12" t="s">
        <v>284</v>
      </c>
      <c r="B12" t="s">
        <v>8</v>
      </c>
      <c r="C12" s="4" t="s">
        <v>52</v>
      </c>
      <c r="D12" s="51">
        <f>Arrival_to_Provider!$D$889</f>
        <v>4415</v>
      </c>
      <c r="E12" s="51">
        <v>2031</v>
      </c>
      <c r="F12" s="76">
        <f t="shared" si="3"/>
        <v>0.46002265005662513</v>
      </c>
      <c r="G12" s="52">
        <f>Arrival_to_Provider!$E$889</f>
        <v>7.1977349943374858</v>
      </c>
      <c r="H12" s="53">
        <f t="shared" si="4"/>
        <v>0.92038115098328843</v>
      </c>
      <c r="I12" s="53">
        <f t="shared" si="5"/>
        <v>8.9696469429721688</v>
      </c>
      <c r="AB12" s="56">
        <f t="shared" si="0"/>
        <v>3928</v>
      </c>
      <c r="AC12" s="52">
        <f t="shared" si="1"/>
        <v>5.2132337965736175</v>
      </c>
      <c r="AD12" s="53">
        <f t="shared" si="2"/>
        <v>8.6980941071348958</v>
      </c>
      <c r="AF12">
        <v>10</v>
      </c>
      <c r="AG12" t="s">
        <v>284</v>
      </c>
    </row>
    <row r="13" spans="1:33" x14ac:dyDescent="0.25">
      <c r="A13" s="58" t="s">
        <v>170</v>
      </c>
      <c r="B13" s="58" t="s">
        <v>8</v>
      </c>
      <c r="C13" s="59" t="s">
        <v>294</v>
      </c>
      <c r="D13" s="60">
        <f>Arrival_to_Provider!$J$83</f>
        <v>1999</v>
      </c>
      <c r="E13" s="60">
        <v>1111</v>
      </c>
      <c r="F13" s="77">
        <f t="shared" si="3"/>
        <v>0.55577788894447222</v>
      </c>
      <c r="G13" s="61">
        <f>Arrival_to_Provider!$K$83</f>
        <v>5.9304652326163065</v>
      </c>
      <c r="H13" s="62">
        <f>G13*(D13/SUM(D$13:D$22))</f>
        <v>0.36728940112154151</v>
      </c>
      <c r="I13" s="62">
        <f>SUM(H$13:H$22)</f>
        <v>7.9330483006475205</v>
      </c>
      <c r="AB13" s="55">
        <f>SUM(AB3:AB12)</f>
        <v>30689</v>
      </c>
      <c r="AF13">
        <v>11</v>
      </c>
    </row>
    <row r="14" spans="1:33" x14ac:dyDescent="0.25">
      <c r="A14" s="21" t="s">
        <v>163</v>
      </c>
      <c r="B14" s="21" t="s">
        <v>8</v>
      </c>
      <c r="C14" s="63" t="s">
        <v>294</v>
      </c>
      <c r="D14" s="64">
        <f>Arrival_to_Provider!$J$128</f>
        <v>737</v>
      </c>
      <c r="E14" s="64">
        <v>329</v>
      </c>
      <c r="F14" s="78">
        <f t="shared" si="3"/>
        <v>0.44640434192673001</v>
      </c>
      <c r="G14" s="65">
        <f>Arrival_to_Provider!$K$128</f>
        <v>5.5712347354138405</v>
      </c>
      <c r="H14" s="66">
        <f t="shared" ref="H14:H22" si="6">G14*(D14/SUM(D$13:D$22))</f>
        <v>0.12721132695107973</v>
      </c>
      <c r="I14" s="66">
        <f t="shared" ref="I14:I22" si="7">SUM(H$13:H$22)</f>
        <v>7.9330483006475205</v>
      </c>
      <c r="AF14">
        <v>12</v>
      </c>
    </row>
    <row r="15" spans="1:33" x14ac:dyDescent="0.25">
      <c r="A15" s="21" t="s">
        <v>116</v>
      </c>
      <c r="B15" s="21" t="s">
        <v>8</v>
      </c>
      <c r="C15" s="63" t="s">
        <v>294</v>
      </c>
      <c r="D15" s="64">
        <f>Arrival_to_Provider!$J$219</f>
        <v>7131</v>
      </c>
      <c r="E15" s="64">
        <v>961</v>
      </c>
      <c r="F15" s="78">
        <f t="shared" si="3"/>
        <v>0.13476370775487309</v>
      </c>
      <c r="G15" s="65">
        <f>Arrival_to_Provider!$K$219</f>
        <v>8.7004627681952051</v>
      </c>
      <c r="H15" s="66">
        <f t="shared" si="6"/>
        <v>1.9222046658611398</v>
      </c>
      <c r="I15" s="66">
        <f t="shared" si="7"/>
        <v>7.9330483006475205</v>
      </c>
    </row>
    <row r="16" spans="1:33" x14ac:dyDescent="0.25">
      <c r="A16" s="21" t="s">
        <v>155</v>
      </c>
      <c r="B16" s="21" t="s">
        <v>8</v>
      </c>
      <c r="C16" s="63" t="s">
        <v>294</v>
      </c>
      <c r="D16" s="64">
        <f>Arrival_to_Provider!$J$243</f>
        <v>485</v>
      </c>
      <c r="E16" s="64">
        <v>219</v>
      </c>
      <c r="F16" s="78">
        <f t="shared" si="3"/>
        <v>0.45154639175257733</v>
      </c>
      <c r="G16" s="65">
        <f>Arrival_to_Provider!$K$243</f>
        <v>4.6536082474226799</v>
      </c>
      <c r="H16" s="66">
        <f t="shared" si="6"/>
        <v>6.9925953465315854E-2</v>
      </c>
      <c r="I16" s="66">
        <f t="shared" si="7"/>
        <v>7.9330483006475205</v>
      </c>
    </row>
    <row r="17" spans="1:9" x14ac:dyDescent="0.25">
      <c r="A17" s="21" t="s">
        <v>53</v>
      </c>
      <c r="B17" s="21" t="s">
        <v>8</v>
      </c>
      <c r="C17" s="63" t="s">
        <v>294</v>
      </c>
      <c r="D17" s="64">
        <f>Arrival_to_Provider!$J$380</f>
        <v>6684</v>
      </c>
      <c r="E17" s="64">
        <v>1229</v>
      </c>
      <c r="F17" s="78">
        <f t="shared" si="3"/>
        <v>0.18387193297426691</v>
      </c>
      <c r="G17" s="65">
        <f>Arrival_to_Provider!$K$380</f>
        <v>6.4763614602034698</v>
      </c>
      <c r="H17" s="66">
        <f t="shared" si="6"/>
        <v>1.341140750379527</v>
      </c>
      <c r="I17" s="66">
        <f t="shared" si="7"/>
        <v>7.9330483006475205</v>
      </c>
    </row>
    <row r="18" spans="1:9" x14ac:dyDescent="0.25">
      <c r="A18" s="21" t="s">
        <v>194</v>
      </c>
      <c r="B18" s="21" t="s">
        <v>8</v>
      </c>
      <c r="C18" s="63" t="s">
        <v>294</v>
      </c>
      <c r="D18" s="64">
        <f>Arrival_to_Provider!$J$504</f>
        <v>3672</v>
      </c>
      <c r="E18" s="64">
        <v>780</v>
      </c>
      <c r="F18" s="78">
        <f t="shared" si="3"/>
        <v>0.21241830065359477</v>
      </c>
      <c r="G18" s="65">
        <f>Arrival_to_Provider!$K$504</f>
        <v>5.9223856209150325</v>
      </c>
      <c r="H18" s="66">
        <f t="shared" si="6"/>
        <v>0.67376150199832696</v>
      </c>
      <c r="I18" s="66">
        <f t="shared" si="7"/>
        <v>7.9330483006475205</v>
      </c>
    </row>
    <row r="19" spans="1:9" x14ac:dyDescent="0.25">
      <c r="A19" s="21" t="s">
        <v>242</v>
      </c>
      <c r="B19" s="21" t="s">
        <v>8</v>
      </c>
      <c r="C19" s="63" t="s">
        <v>294</v>
      </c>
      <c r="D19" s="64">
        <f>Arrival_to_Provider!$J$661</f>
        <v>4426</v>
      </c>
      <c r="E19" s="64">
        <v>1033</v>
      </c>
      <c r="F19" s="78">
        <f t="shared" si="3"/>
        <v>0.23339358337098962</v>
      </c>
      <c r="G19" s="65">
        <f>Arrival_to_Provider!$K$661</f>
        <v>11.496159060099412</v>
      </c>
      <c r="H19" s="66">
        <f t="shared" si="6"/>
        <v>1.5764166434303064</v>
      </c>
      <c r="I19" s="66">
        <f t="shared" si="7"/>
        <v>7.9330483006475205</v>
      </c>
    </row>
    <row r="20" spans="1:9" x14ac:dyDescent="0.25">
      <c r="A20" s="21" t="s">
        <v>279</v>
      </c>
      <c r="B20" s="21" t="s">
        <v>8</v>
      </c>
      <c r="C20" s="63" t="s">
        <v>294</v>
      </c>
      <c r="D20" s="64">
        <f>Arrival_to_Provider!$J$728</f>
        <v>1204</v>
      </c>
      <c r="E20" s="64">
        <v>593</v>
      </c>
      <c r="F20" s="78">
        <f t="shared" si="3"/>
        <v>0.49252491694352157</v>
      </c>
      <c r="G20" s="65">
        <f>Arrival_to_Provider!$K$728</f>
        <v>9.5415282392026555</v>
      </c>
      <c r="H20" s="66">
        <f t="shared" si="6"/>
        <v>0.35591907550267982</v>
      </c>
      <c r="I20" s="66">
        <f t="shared" si="7"/>
        <v>7.9330483006475205</v>
      </c>
    </row>
    <row r="21" spans="1:9" x14ac:dyDescent="0.25">
      <c r="A21" s="21" t="s">
        <v>282</v>
      </c>
      <c r="B21" s="21" t="s">
        <v>8</v>
      </c>
      <c r="C21" s="63" t="s">
        <v>294</v>
      </c>
      <c r="D21" s="64">
        <f>Arrival_to_Provider!$J$805</f>
        <v>1754</v>
      </c>
      <c r="E21" s="64">
        <v>265</v>
      </c>
      <c r="F21" s="78">
        <f t="shared" si="3"/>
        <v>0.15108323831242873</v>
      </c>
      <c r="G21" s="65">
        <f>Arrival_to_Provider!$K$805</f>
        <v>11.05188141391106</v>
      </c>
      <c r="H21" s="66">
        <f t="shared" si="6"/>
        <v>0.60058245809709698</v>
      </c>
      <c r="I21" s="66">
        <f t="shared" si="7"/>
        <v>7.9330483006475205</v>
      </c>
    </row>
    <row r="22" spans="1:9" x14ac:dyDescent="0.25">
      <c r="A22" s="67" t="s">
        <v>284</v>
      </c>
      <c r="B22" s="67" t="s">
        <v>8</v>
      </c>
      <c r="C22" s="68" t="s">
        <v>294</v>
      </c>
      <c r="D22" s="69">
        <f>Arrival_to_Provider!$J$889</f>
        <v>4185</v>
      </c>
      <c r="E22" s="69">
        <v>1868</v>
      </c>
      <c r="F22" s="79">
        <f t="shared" si="3"/>
        <v>0.44635603345280767</v>
      </c>
      <c r="G22" s="70">
        <f>Arrival_to_Provider!$K$889</f>
        <v>6.9304659498207881</v>
      </c>
      <c r="H22" s="71">
        <f t="shared" si="6"/>
        <v>0.89859652384050559</v>
      </c>
      <c r="I22" s="71">
        <f t="shared" si="7"/>
        <v>7.9330483006475205</v>
      </c>
    </row>
    <row r="23" spans="1:9" x14ac:dyDescent="0.25">
      <c r="A23" s="58" t="s">
        <v>170</v>
      </c>
      <c r="B23" s="58" t="s">
        <v>8</v>
      </c>
      <c r="C23" s="59" t="s">
        <v>332</v>
      </c>
      <c r="D23" s="60">
        <f>Arrival_to_Provider!$P$83</f>
        <v>2153</v>
      </c>
      <c r="E23" s="60">
        <v>1129</v>
      </c>
      <c r="F23" s="77">
        <f t="shared" si="3"/>
        <v>0.52438457965629359</v>
      </c>
      <c r="G23" s="61">
        <f>Arrival_to_Provider!$Q$83</f>
        <v>5.3896888063167676</v>
      </c>
      <c r="H23" s="62">
        <f>G23*(D23/SUM(D$23:D$32))</f>
        <v>0.33438994870612648</v>
      </c>
      <c r="I23" s="62">
        <f>SUM(H$23:H$32)</f>
        <v>7.4883292029277859</v>
      </c>
    </row>
    <row r="24" spans="1:9" x14ac:dyDescent="0.25">
      <c r="A24" s="21" t="s">
        <v>163</v>
      </c>
      <c r="B24" s="21" t="s">
        <v>8</v>
      </c>
      <c r="C24" s="63" t="s">
        <v>332</v>
      </c>
      <c r="D24" s="64">
        <f>Arrival_to_Provider!$P$128</f>
        <v>774</v>
      </c>
      <c r="E24" s="64">
        <v>293</v>
      </c>
      <c r="F24" s="78">
        <f t="shared" si="3"/>
        <v>0.37855297157622741</v>
      </c>
      <c r="G24" s="65">
        <f>Arrival_to_Provider!$Q$128</f>
        <v>4.8591731266149871</v>
      </c>
      <c r="H24" s="66">
        <f t="shared" ref="H24:H32" si="8">G24*(D24/SUM(D$23:D$32))</f>
        <v>0.10837992046567921</v>
      </c>
      <c r="I24" s="66">
        <f t="shared" ref="I24:I32" si="9">SUM(H$23:H$32)</f>
        <v>7.4883292029277859</v>
      </c>
    </row>
    <row r="25" spans="1:9" x14ac:dyDescent="0.25">
      <c r="A25" s="21" t="s">
        <v>116</v>
      </c>
      <c r="B25" s="21" t="s">
        <v>8</v>
      </c>
      <c r="C25" s="63" t="s">
        <v>332</v>
      </c>
      <c r="D25" s="64">
        <f>Arrival_to_Provider!$P$219</f>
        <v>7843</v>
      </c>
      <c r="E25" s="64">
        <v>1018</v>
      </c>
      <c r="F25" s="78">
        <f t="shared" si="3"/>
        <v>0.12979727145225042</v>
      </c>
      <c r="G25" s="65">
        <f>Arrival_to_Provider!$Q$219</f>
        <v>8.2750223128904761</v>
      </c>
      <c r="H25" s="66">
        <f t="shared" si="8"/>
        <v>1.8702380266267076</v>
      </c>
      <c r="I25" s="66">
        <f t="shared" si="9"/>
        <v>7.4883292029277859</v>
      </c>
    </row>
    <row r="26" spans="1:9" x14ac:dyDescent="0.25">
      <c r="A26" s="21" t="s">
        <v>155</v>
      </c>
      <c r="B26" s="21" t="s">
        <v>8</v>
      </c>
      <c r="C26" s="63" t="s">
        <v>332</v>
      </c>
      <c r="D26" s="64">
        <f>Arrival_to_Provider!$P$243</f>
        <v>463</v>
      </c>
      <c r="E26" s="64">
        <v>190</v>
      </c>
      <c r="F26" s="78">
        <f t="shared" si="3"/>
        <v>0.41036717062634992</v>
      </c>
      <c r="G26" s="65">
        <f>Arrival_to_Provider!$Q$243</f>
        <v>4.2008639308855287</v>
      </c>
      <c r="H26" s="66">
        <f t="shared" si="8"/>
        <v>5.6048642729525672E-2</v>
      </c>
      <c r="I26" s="66">
        <f t="shared" si="9"/>
        <v>7.4883292029277859</v>
      </c>
    </row>
    <row r="27" spans="1:9" x14ac:dyDescent="0.25">
      <c r="A27" s="21" t="s">
        <v>53</v>
      </c>
      <c r="B27" s="21" t="s">
        <v>8</v>
      </c>
      <c r="C27" s="63" t="s">
        <v>332</v>
      </c>
      <c r="D27" s="64">
        <f>Arrival_to_Provider!$P$380</f>
        <v>7350</v>
      </c>
      <c r="E27" s="64">
        <v>1346</v>
      </c>
      <c r="F27" s="78">
        <f t="shared" si="3"/>
        <v>0.18312925170068028</v>
      </c>
      <c r="G27" s="65">
        <f>Arrival_to_Provider!$Q$380</f>
        <v>5.8473469387755115</v>
      </c>
      <c r="H27" s="66">
        <f t="shared" si="8"/>
        <v>1.2384876952337043</v>
      </c>
      <c r="I27" s="66">
        <f t="shared" si="9"/>
        <v>7.4883292029277859</v>
      </c>
    </row>
    <row r="28" spans="1:9" x14ac:dyDescent="0.25">
      <c r="A28" s="21" t="s">
        <v>194</v>
      </c>
      <c r="B28" s="21" t="s">
        <v>8</v>
      </c>
      <c r="C28" s="63" t="s">
        <v>332</v>
      </c>
      <c r="D28" s="64">
        <f>Arrival_to_Provider!$P$504</f>
        <v>3867</v>
      </c>
      <c r="E28" s="64">
        <v>780</v>
      </c>
      <c r="F28" s="78">
        <f t="shared" si="3"/>
        <v>0.20170674941815361</v>
      </c>
      <c r="G28" s="65">
        <f>Arrival_to_Provider!$Q$504</f>
        <v>5.4127230411171441</v>
      </c>
      <c r="H28" s="66">
        <f t="shared" si="8"/>
        <v>0.60316408276180034</v>
      </c>
      <c r="I28" s="66">
        <f t="shared" si="9"/>
        <v>7.4883292029277859</v>
      </c>
    </row>
    <row r="29" spans="1:9" x14ac:dyDescent="0.25">
      <c r="A29" s="21" t="s">
        <v>242</v>
      </c>
      <c r="B29" s="21" t="s">
        <v>8</v>
      </c>
      <c r="C29" s="63" t="s">
        <v>332</v>
      </c>
      <c r="D29" s="64">
        <f>Arrival_to_Provider!$P$661</f>
        <v>4678</v>
      </c>
      <c r="E29" s="64">
        <v>1041</v>
      </c>
      <c r="F29" s="78">
        <f t="shared" si="3"/>
        <v>0.22253099615220179</v>
      </c>
      <c r="G29" s="65">
        <f>Arrival_to_Provider!$Q$661</f>
        <v>10.94121419410004</v>
      </c>
      <c r="H29" s="66">
        <f t="shared" si="8"/>
        <v>1.4749293988819083</v>
      </c>
      <c r="I29" s="66">
        <f t="shared" si="9"/>
        <v>7.4883292029277859</v>
      </c>
    </row>
    <row r="30" spans="1:9" x14ac:dyDescent="0.25">
      <c r="A30" s="21" t="s">
        <v>279</v>
      </c>
      <c r="B30" s="21" t="s">
        <v>8</v>
      </c>
      <c r="C30" s="63" t="s">
        <v>332</v>
      </c>
      <c r="D30" s="64">
        <f>Arrival_to_Provider!$P$728</f>
        <v>1240</v>
      </c>
      <c r="E30" s="64">
        <v>606</v>
      </c>
      <c r="F30" s="78">
        <f t="shared" si="3"/>
        <v>0.48870967741935484</v>
      </c>
      <c r="G30" s="65">
        <f>Arrival_to_Provider!$Q$728</f>
        <v>7.6088709677419351</v>
      </c>
      <c r="H30" s="66">
        <f t="shared" si="8"/>
        <v>0.27188634660826466</v>
      </c>
      <c r="I30" s="66">
        <f t="shared" si="9"/>
        <v>7.4883292029277859</v>
      </c>
    </row>
    <row r="31" spans="1:9" x14ac:dyDescent="0.25">
      <c r="A31" s="21" t="s">
        <v>282</v>
      </c>
      <c r="B31" s="21" t="s">
        <v>8</v>
      </c>
      <c r="C31" s="63" t="s">
        <v>332</v>
      </c>
      <c r="D31" s="64">
        <f>Arrival_to_Provider!$P$805</f>
        <v>1910</v>
      </c>
      <c r="E31" s="64">
        <v>381</v>
      </c>
      <c r="F31" s="78">
        <f t="shared" si="3"/>
        <v>0.19947643979057592</v>
      </c>
      <c r="G31" s="65">
        <f>Arrival_to_Provider!$Q$805</f>
        <v>13.467539267015709</v>
      </c>
      <c r="H31" s="66">
        <f t="shared" si="8"/>
        <v>0.74125410639156253</v>
      </c>
      <c r="I31" s="66">
        <f t="shared" si="9"/>
        <v>7.4883292029277859</v>
      </c>
    </row>
    <row r="32" spans="1:9" x14ac:dyDescent="0.25">
      <c r="A32" s="67" t="s">
        <v>284</v>
      </c>
      <c r="B32" s="67" t="s">
        <v>8</v>
      </c>
      <c r="C32" s="68" t="s">
        <v>332</v>
      </c>
      <c r="D32" s="69">
        <f>Arrival_to_Provider!$P$889</f>
        <v>4424</v>
      </c>
      <c r="E32" s="69">
        <v>2052</v>
      </c>
      <c r="F32" s="79">
        <f t="shared" si="3"/>
        <v>0.46383363471971067</v>
      </c>
      <c r="G32" s="70">
        <f>Arrival_to_Provider!$Q$889</f>
        <v>6.1932640144665454</v>
      </c>
      <c r="H32" s="71">
        <f t="shared" si="8"/>
        <v>0.78955103452250586</v>
      </c>
      <c r="I32" s="71">
        <f t="shared" si="9"/>
        <v>7.4883292029277859</v>
      </c>
    </row>
    <row r="33" spans="1:34" x14ac:dyDescent="0.25">
      <c r="A33" t="s">
        <v>170</v>
      </c>
      <c r="B33" t="s">
        <v>8</v>
      </c>
      <c r="C33" s="4" t="s">
        <v>360</v>
      </c>
      <c r="D33" s="51">
        <f>Arrival_to_Provider!$V$83</f>
        <v>2110</v>
      </c>
      <c r="E33" s="51">
        <v>1060</v>
      </c>
      <c r="F33" s="76">
        <f t="shared" si="3"/>
        <v>0.50236966824644547</v>
      </c>
      <c r="G33" s="52">
        <f>Arrival_to_Provider!$W$83</f>
        <v>4.8118483412322268</v>
      </c>
      <c r="H33" s="53">
        <f>G33*(D33/SUM(D$33:D$42))</f>
        <v>0.30705256154357946</v>
      </c>
      <c r="I33" s="53">
        <f>SUM(H$33:H$42)</f>
        <v>6.9402709732051049</v>
      </c>
    </row>
    <row r="34" spans="1:34" x14ac:dyDescent="0.25">
      <c r="A34" t="s">
        <v>163</v>
      </c>
      <c r="B34" t="s">
        <v>8</v>
      </c>
      <c r="C34" s="4" t="s">
        <v>360</v>
      </c>
      <c r="D34" s="51">
        <f>Arrival_to_Provider!$V$128</f>
        <v>751</v>
      </c>
      <c r="E34" s="51">
        <v>281</v>
      </c>
      <c r="F34" s="76">
        <f t="shared" si="3"/>
        <v>0.37416777629826897</v>
      </c>
      <c r="G34" s="52">
        <f>Arrival_to_Provider!$W$128</f>
        <v>5.8189081225033288</v>
      </c>
      <c r="H34" s="53">
        <f t="shared" ref="H34:H42" si="10">G34*(D34/SUM(D$33:D$42))</f>
        <v>0.13215992257908427</v>
      </c>
      <c r="I34" s="53">
        <f t="shared" ref="I34:I42" si="11">SUM(H$33:H$42)</f>
        <v>6.9402709732051049</v>
      </c>
    </row>
    <row r="35" spans="1:34" ht="17.25" x14ac:dyDescent="0.4">
      <c r="A35" t="s">
        <v>116</v>
      </c>
      <c r="B35" t="s">
        <v>8</v>
      </c>
      <c r="C35" s="4" t="s">
        <v>360</v>
      </c>
      <c r="D35" s="51">
        <f>Arrival_to_Provider!$V$219</f>
        <v>7402</v>
      </c>
      <c r="E35" s="51">
        <v>976</v>
      </c>
      <c r="F35" s="76">
        <f t="shared" si="3"/>
        <v>0.13185625506619833</v>
      </c>
      <c r="G35" s="52">
        <f>Arrival_to_Provider!$W$219</f>
        <v>7.9035395838962446</v>
      </c>
      <c r="H35" s="53">
        <f t="shared" si="10"/>
        <v>1.7692493800278233</v>
      </c>
      <c r="I35" s="53">
        <f t="shared" si="11"/>
        <v>6.9402709732051049</v>
      </c>
      <c r="AB35" s="57" t="s">
        <v>1</v>
      </c>
      <c r="AC35" s="57" t="s">
        <v>1148</v>
      </c>
      <c r="AD35" s="57" t="s">
        <v>1154</v>
      </c>
      <c r="AE35" s="48" t="s">
        <v>1155</v>
      </c>
      <c r="AF35" s="48" t="s">
        <v>1151</v>
      </c>
      <c r="AG35" s="48" t="s">
        <v>1158</v>
      </c>
    </row>
    <row r="36" spans="1:34" x14ac:dyDescent="0.25">
      <c r="A36" t="s">
        <v>155</v>
      </c>
      <c r="B36" t="s">
        <v>8</v>
      </c>
      <c r="C36" s="4" t="s">
        <v>360</v>
      </c>
      <c r="D36" s="51">
        <f>Arrival_to_Provider!$V$243</f>
        <v>416</v>
      </c>
      <c r="E36" s="51">
        <v>166</v>
      </c>
      <c r="F36" s="76">
        <f t="shared" si="3"/>
        <v>0.39903846153846156</v>
      </c>
      <c r="G36" s="52">
        <f>Arrival_to_Provider!$W$243</f>
        <v>4.0697115384615383</v>
      </c>
      <c r="H36" s="53">
        <f t="shared" si="10"/>
        <v>5.1200629044940417E-2</v>
      </c>
      <c r="I36" s="53">
        <f t="shared" si="11"/>
        <v>6.9402709732051049</v>
      </c>
      <c r="AB36" t="s">
        <v>52</v>
      </c>
      <c r="AC36" s="55">
        <f>SUM(D3:D12)</f>
        <v>34527</v>
      </c>
      <c r="AD36" s="53">
        <v>8.9696469429721688</v>
      </c>
      <c r="AE36" s="53">
        <f>AD36*(AC36/SUM($AC$36:$AC$47))</f>
        <v>0.79521732097050457</v>
      </c>
      <c r="AF36" s="53">
        <f>SUM($AE$36:$AE$47)</f>
        <v>6.8225281645841243</v>
      </c>
      <c r="AG36">
        <v>20</v>
      </c>
      <c r="AH36" s="72">
        <f t="shared" ref="AH36:AH47" si="12">AE36/SUM($AE$36:$AE$47)</f>
        <v>0.11655757246976173</v>
      </c>
    </row>
    <row r="37" spans="1:34" x14ac:dyDescent="0.25">
      <c r="A37" t="s">
        <v>53</v>
      </c>
      <c r="B37" t="s">
        <v>8</v>
      </c>
      <c r="C37" s="4" t="s">
        <v>360</v>
      </c>
      <c r="D37" s="51">
        <f>Arrival_to_Provider!$V$380</f>
        <v>6745</v>
      </c>
      <c r="E37" s="51">
        <v>1293</v>
      </c>
      <c r="F37" s="76">
        <f t="shared" si="3"/>
        <v>0.19169755374351372</v>
      </c>
      <c r="G37" s="52">
        <f>Arrival_to_Provider!$W$380</f>
        <v>5.5389177168272798</v>
      </c>
      <c r="H37" s="53">
        <f t="shared" si="10"/>
        <v>1.1298614891429262</v>
      </c>
      <c r="I37" s="53">
        <f t="shared" si="11"/>
        <v>6.9402709732051049</v>
      </c>
      <c r="AB37" t="s">
        <v>294</v>
      </c>
      <c r="AC37" s="55">
        <f>SUM(D13:D22)</f>
        <v>32277</v>
      </c>
      <c r="AD37" s="53">
        <v>7.9330483006475205</v>
      </c>
      <c r="AE37" s="53">
        <f t="shared" ref="AE37:AE47" si="13">AD37*(AC37/SUM($AC$36:$AC$47))</f>
        <v>0.65748356002228803</v>
      </c>
      <c r="AF37" s="53">
        <f t="shared" ref="AF37:AF47" si="14">SUM($AE$36:$AE$47)</f>
        <v>6.8225281645841243</v>
      </c>
      <c r="AG37">
        <v>20</v>
      </c>
      <c r="AH37" s="72">
        <f t="shared" si="12"/>
        <v>9.6369490042605893E-2</v>
      </c>
    </row>
    <row r="38" spans="1:34" x14ac:dyDescent="0.25">
      <c r="A38" t="s">
        <v>194</v>
      </c>
      <c r="B38" t="s">
        <v>8</v>
      </c>
      <c r="C38" s="4" t="s">
        <v>360</v>
      </c>
      <c r="D38" s="51">
        <f>Arrival_to_Provider!$V$504</f>
        <v>3814</v>
      </c>
      <c r="E38" s="51">
        <v>702</v>
      </c>
      <c r="F38" s="76">
        <f t="shared" si="3"/>
        <v>0.18405873099108547</v>
      </c>
      <c r="G38" s="52">
        <f>Arrival_to_Provider!$W$504</f>
        <v>4.1310959622443635</v>
      </c>
      <c r="H38" s="53">
        <f t="shared" si="10"/>
        <v>0.47650154236980591</v>
      </c>
      <c r="I38" s="53">
        <f t="shared" si="11"/>
        <v>6.9402709732051049</v>
      </c>
      <c r="AB38" t="s">
        <v>332</v>
      </c>
      <c r="AC38" s="55">
        <f>SUM(D23:D32)</f>
        <v>34702</v>
      </c>
      <c r="AD38" s="53">
        <v>7.4883292029277859</v>
      </c>
      <c r="AE38" s="53">
        <f t="shared" si="13"/>
        <v>0.66725382401199662</v>
      </c>
      <c r="AF38" s="53">
        <f t="shared" si="14"/>
        <v>6.8225281645841243</v>
      </c>
      <c r="AG38">
        <v>20</v>
      </c>
      <c r="AH38" s="72">
        <f t="shared" si="12"/>
        <v>9.7801549208066912E-2</v>
      </c>
    </row>
    <row r="39" spans="1:34" x14ac:dyDescent="0.25">
      <c r="A39" t="s">
        <v>242</v>
      </c>
      <c r="B39" t="s">
        <v>8</v>
      </c>
      <c r="C39" s="4" t="s">
        <v>360</v>
      </c>
      <c r="D39" s="51">
        <f>Arrival_to_Provider!$V$661</f>
        <v>4507</v>
      </c>
      <c r="E39" s="51">
        <v>989</v>
      </c>
      <c r="F39" s="76">
        <f t="shared" si="3"/>
        <v>0.21943643221655204</v>
      </c>
      <c r="G39" s="52">
        <f>Arrival_to_Provider!$W$661</f>
        <v>11.642112269802531</v>
      </c>
      <c r="H39" s="53">
        <f t="shared" si="10"/>
        <v>1.5868565898506022</v>
      </c>
      <c r="I39" s="53">
        <f t="shared" si="11"/>
        <v>6.9402709732051049</v>
      </c>
      <c r="AB39" t="s">
        <v>360</v>
      </c>
      <c r="AC39" s="55">
        <f>SUM(D33:D42)</f>
        <v>33066</v>
      </c>
      <c r="AD39" s="53">
        <v>6.9402709732051049</v>
      </c>
      <c r="AE39" s="53">
        <f t="shared" si="13"/>
        <v>0.58926375090833927</v>
      </c>
      <c r="AF39" s="53">
        <f t="shared" si="14"/>
        <v>6.8225281645841243</v>
      </c>
      <c r="AG39">
        <v>20</v>
      </c>
      <c r="AH39" s="72">
        <f t="shared" si="12"/>
        <v>8.6370292169289792E-2</v>
      </c>
    </row>
    <row r="40" spans="1:34" x14ac:dyDescent="0.25">
      <c r="A40" t="s">
        <v>279</v>
      </c>
      <c r="B40" t="s">
        <v>8</v>
      </c>
      <c r="C40" s="4" t="s">
        <v>360</v>
      </c>
      <c r="D40" s="51">
        <f>Arrival_to_Provider!$V$728</f>
        <v>1194</v>
      </c>
      <c r="E40" s="51">
        <v>597</v>
      </c>
      <c r="F40" s="76">
        <f t="shared" si="3"/>
        <v>0.5</v>
      </c>
      <c r="G40" s="52">
        <f>Arrival_to_Provider!$W$728</f>
        <v>6.3634840871021785</v>
      </c>
      <c r="H40" s="53">
        <f t="shared" si="10"/>
        <v>0.22978285852537353</v>
      </c>
      <c r="I40" s="53">
        <f t="shared" si="11"/>
        <v>6.9402709732051049</v>
      </c>
      <c r="AB40" t="s">
        <v>383</v>
      </c>
      <c r="AC40" s="55">
        <f>SUM(D43:D52)</f>
        <v>33241</v>
      </c>
      <c r="AD40" s="53">
        <v>6.3081134743238767</v>
      </c>
      <c r="AE40" s="53">
        <f t="shared" si="13"/>
        <v>0.53842499749645001</v>
      </c>
      <c r="AF40" s="53">
        <f t="shared" si="14"/>
        <v>6.8225281645841243</v>
      </c>
      <c r="AG40">
        <v>20</v>
      </c>
      <c r="AH40" s="72">
        <f t="shared" si="12"/>
        <v>7.8918691796894966E-2</v>
      </c>
    </row>
    <row r="41" spans="1:34" x14ac:dyDescent="0.25">
      <c r="A41" t="s">
        <v>282</v>
      </c>
      <c r="B41" t="s">
        <v>8</v>
      </c>
      <c r="C41" s="4" t="s">
        <v>360</v>
      </c>
      <c r="D41" s="51">
        <f>Arrival_to_Provider!$V$805</f>
        <v>1890</v>
      </c>
      <c r="E41" s="51">
        <v>413</v>
      </c>
      <c r="F41" s="76">
        <f t="shared" si="3"/>
        <v>0.21851851851851853</v>
      </c>
      <c r="G41" s="52">
        <f>Arrival_to_Provider!$W$805</f>
        <v>8.1185185185185187</v>
      </c>
      <c r="H41" s="53">
        <f t="shared" si="10"/>
        <v>0.46404161374221259</v>
      </c>
      <c r="I41" s="53">
        <f t="shared" si="11"/>
        <v>6.9402709732051049</v>
      </c>
      <c r="AB41" t="s">
        <v>410</v>
      </c>
      <c r="AC41" s="55">
        <f>SUM(D53:D62)</f>
        <v>29366</v>
      </c>
      <c r="AD41" s="53">
        <v>5.7516073982135216</v>
      </c>
      <c r="AE41" s="53">
        <f t="shared" si="13"/>
        <v>0.43369624841361798</v>
      </c>
      <c r="AF41" s="53">
        <f t="shared" si="14"/>
        <v>6.8225281645841243</v>
      </c>
      <c r="AG41">
        <v>20</v>
      </c>
      <c r="AH41" s="72">
        <f t="shared" si="12"/>
        <v>6.3568260614143543E-2</v>
      </c>
    </row>
    <row r="42" spans="1:34" x14ac:dyDescent="0.25">
      <c r="A42" t="s">
        <v>284</v>
      </c>
      <c r="B42" t="s">
        <v>8</v>
      </c>
      <c r="C42" s="4" t="s">
        <v>360</v>
      </c>
      <c r="D42" s="51">
        <f>Arrival_to_Provider!$V$889</f>
        <v>4237</v>
      </c>
      <c r="E42" s="51">
        <v>1728</v>
      </c>
      <c r="F42" s="76">
        <f t="shared" si="3"/>
        <v>0.40783573282983243</v>
      </c>
      <c r="G42" s="52">
        <f>Arrival_to_Provider!$W$889</f>
        <v>6.1930611281567147</v>
      </c>
      <c r="H42" s="53">
        <f t="shared" si="10"/>
        <v>0.7935643863787577</v>
      </c>
      <c r="I42" s="53">
        <f t="shared" si="11"/>
        <v>6.9402709732051049</v>
      </c>
      <c r="AB42" t="s">
        <v>428</v>
      </c>
      <c r="AC42" s="55">
        <f>SUM(D63:D72)</f>
        <v>31270</v>
      </c>
      <c r="AD42" s="53">
        <v>6.2393244712095148</v>
      </c>
      <c r="AE42" s="53">
        <f t="shared" si="13"/>
        <v>0.50097619500142898</v>
      </c>
      <c r="AF42" s="53">
        <f t="shared" si="14"/>
        <v>6.8225281645841243</v>
      </c>
      <c r="AG42">
        <v>20</v>
      </c>
      <c r="AH42" s="72">
        <f t="shared" si="12"/>
        <v>7.3429699799849285E-2</v>
      </c>
    </row>
    <row r="43" spans="1:34" x14ac:dyDescent="0.25">
      <c r="A43" s="58" t="s">
        <v>170</v>
      </c>
      <c r="B43" s="58" t="s">
        <v>8</v>
      </c>
      <c r="C43" s="59" t="s">
        <v>383</v>
      </c>
      <c r="D43" s="60">
        <f>Arrival_to_Provider!$AB$83</f>
        <v>2060</v>
      </c>
      <c r="E43" s="60">
        <v>996</v>
      </c>
      <c r="F43" s="77">
        <f t="shared" si="3"/>
        <v>0.48349514563106794</v>
      </c>
      <c r="G43" s="61">
        <f>Arrival_to_Provider!$AC$83</f>
        <v>4.2388349514563108</v>
      </c>
      <c r="H43" s="62">
        <f>G43*(D43/SUM(D$43:D$52))</f>
        <v>0.26268764477602963</v>
      </c>
      <c r="I43" s="62">
        <f>SUM(H$43:H$52)</f>
        <v>6.3081134743238767</v>
      </c>
      <c r="AB43" t="s">
        <v>486</v>
      </c>
      <c r="AC43" s="55">
        <f>SUM(D73:D82)</f>
        <v>31737</v>
      </c>
      <c r="AD43" s="53">
        <v>5.3007442158389946</v>
      </c>
      <c r="AE43" s="53">
        <f t="shared" si="13"/>
        <v>0.43197076669760498</v>
      </c>
      <c r="AF43" s="53">
        <f t="shared" si="14"/>
        <v>6.8225281645841243</v>
      </c>
      <c r="AG43">
        <v>20</v>
      </c>
      <c r="AH43" s="72">
        <f t="shared" si="12"/>
        <v>6.3315351183154303E-2</v>
      </c>
    </row>
    <row r="44" spans="1:34" x14ac:dyDescent="0.25">
      <c r="A44" s="21" t="s">
        <v>163</v>
      </c>
      <c r="B44" s="21" t="s">
        <v>8</v>
      </c>
      <c r="C44" s="63" t="s">
        <v>383</v>
      </c>
      <c r="D44" s="64">
        <f>Arrival_to_Provider!$AB$128</f>
        <v>578</v>
      </c>
      <c r="E44" s="64">
        <v>218</v>
      </c>
      <c r="F44" s="78">
        <f t="shared" si="3"/>
        <v>0.37716262975778547</v>
      </c>
      <c r="G44" s="65">
        <f>Arrival_to_Provider!$AC$128</f>
        <v>4.8460207612456747</v>
      </c>
      <c r="H44" s="66">
        <f t="shared" ref="H44:H52" si="15">G44*(D44/SUM(D$43:D$52))</f>
        <v>8.4263409644715861E-2</v>
      </c>
      <c r="I44" s="66">
        <f t="shared" ref="I44:I52" si="16">SUM(H$43:H$52)</f>
        <v>6.3081134743238767</v>
      </c>
      <c r="AB44" t="s">
        <v>511</v>
      </c>
      <c r="AC44" s="55">
        <f>SUM(D83:D92)</f>
        <v>30689</v>
      </c>
      <c r="AD44" s="53">
        <v>8.6980941071348958</v>
      </c>
      <c r="AE44" s="53">
        <f t="shared" si="13"/>
        <v>0.68542268923335603</v>
      </c>
      <c r="AF44" s="53">
        <f t="shared" si="14"/>
        <v>6.8225281645841243</v>
      </c>
      <c r="AG44">
        <v>20</v>
      </c>
      <c r="AH44" s="72">
        <f t="shared" si="12"/>
        <v>0.10046461849602886</v>
      </c>
    </row>
    <row r="45" spans="1:34" x14ac:dyDescent="0.25">
      <c r="A45" s="21" t="s">
        <v>116</v>
      </c>
      <c r="B45" s="21" t="s">
        <v>8</v>
      </c>
      <c r="C45" s="63" t="s">
        <v>383</v>
      </c>
      <c r="D45" s="64">
        <f>Arrival_to_Provider!$AB$219</f>
        <v>7616</v>
      </c>
      <c r="E45" s="64">
        <v>927</v>
      </c>
      <c r="F45" s="78">
        <f t="shared" si="3"/>
        <v>0.12171743697478991</v>
      </c>
      <c r="G45" s="65">
        <f>Arrival_to_Provider!$AC$219</f>
        <v>7.2993697478991599</v>
      </c>
      <c r="H45" s="66">
        <f t="shared" si="15"/>
        <v>1.6723925273006228</v>
      </c>
      <c r="I45" s="66">
        <f t="shared" si="16"/>
        <v>6.3081134743238767</v>
      </c>
      <c r="AB45" t="s">
        <v>533</v>
      </c>
      <c r="AC45" s="55">
        <f>SUM(D93:D102)</f>
        <v>32318</v>
      </c>
      <c r="AD45" s="53">
        <v>5.7966650377391904</v>
      </c>
      <c r="AE45" s="53">
        <f t="shared" si="13"/>
        <v>0.48103238871953091</v>
      </c>
      <c r="AF45" s="53">
        <f t="shared" si="14"/>
        <v>6.8225281645841243</v>
      </c>
      <c r="AG45">
        <v>20</v>
      </c>
      <c r="AH45" s="72">
        <f t="shared" si="12"/>
        <v>7.0506471664943698E-2</v>
      </c>
    </row>
    <row r="46" spans="1:34" x14ac:dyDescent="0.25">
      <c r="A46" s="21" t="s">
        <v>155</v>
      </c>
      <c r="B46" s="21" t="s">
        <v>8</v>
      </c>
      <c r="C46" s="63" t="s">
        <v>383</v>
      </c>
      <c r="D46" s="64">
        <f>Arrival_to_Provider!$AB$243</f>
        <v>364</v>
      </c>
      <c r="E46" s="64">
        <v>130</v>
      </c>
      <c r="F46" s="78">
        <f t="shared" si="3"/>
        <v>0.35714285714285715</v>
      </c>
      <c r="G46" s="65">
        <f>Arrival_to_Provider!$AC$243</f>
        <v>4.145604395604396</v>
      </c>
      <c r="H46" s="66">
        <f t="shared" si="15"/>
        <v>4.5395746217021152E-2</v>
      </c>
      <c r="I46" s="66">
        <f t="shared" si="16"/>
        <v>6.3081134743238767</v>
      </c>
      <c r="AB46" t="s">
        <v>553</v>
      </c>
      <c r="AC46" s="55">
        <f>SUM(D103:D112)</f>
        <v>32163</v>
      </c>
      <c r="AD46" s="53">
        <v>6.2164605167895051</v>
      </c>
      <c r="AE46" s="53">
        <f t="shared" si="13"/>
        <v>0.51339468426127521</v>
      </c>
      <c r="AF46" s="53">
        <f t="shared" si="14"/>
        <v>6.8225281645841243</v>
      </c>
      <c r="AG46">
        <v>20</v>
      </c>
      <c r="AH46" s="72">
        <f t="shared" si="12"/>
        <v>7.5249917900862176E-2</v>
      </c>
    </row>
    <row r="47" spans="1:34" x14ac:dyDescent="0.25">
      <c r="A47" s="21" t="s">
        <v>53</v>
      </c>
      <c r="B47" s="21" t="s">
        <v>8</v>
      </c>
      <c r="C47" s="63" t="s">
        <v>383</v>
      </c>
      <c r="D47" s="64">
        <f>Arrival_to_Provider!$AB$380</f>
        <v>6878</v>
      </c>
      <c r="E47" s="64">
        <v>1153</v>
      </c>
      <c r="F47" s="78">
        <f t="shared" si="3"/>
        <v>0.16763594068043036</v>
      </c>
      <c r="G47" s="65">
        <f>Arrival_to_Provider!$AC$380</f>
        <v>5.7061645827275358</v>
      </c>
      <c r="H47" s="66">
        <f t="shared" si="15"/>
        <v>1.1806804849432926</v>
      </c>
      <c r="I47" s="66">
        <f t="shared" si="16"/>
        <v>6.3081134743238767</v>
      </c>
      <c r="AB47" t="s">
        <v>1065</v>
      </c>
      <c r="AC47" s="55">
        <f>SUM(D113:D122)</f>
        <v>34091</v>
      </c>
      <c r="AD47" s="53">
        <v>6.0362141773204856</v>
      </c>
      <c r="AE47" s="53">
        <f t="shared" si="13"/>
        <v>0.52839173884773194</v>
      </c>
      <c r="AF47" s="53">
        <f t="shared" si="14"/>
        <v>6.8225281645841243</v>
      </c>
      <c r="AG47">
        <v>20</v>
      </c>
      <c r="AH47" s="72">
        <f t="shared" si="12"/>
        <v>7.7448084654398897E-2</v>
      </c>
    </row>
    <row r="48" spans="1:34" x14ac:dyDescent="0.25">
      <c r="A48" s="21" t="s">
        <v>194</v>
      </c>
      <c r="B48" s="21" t="s">
        <v>8</v>
      </c>
      <c r="C48" s="63" t="s">
        <v>383</v>
      </c>
      <c r="D48" s="64">
        <f>Arrival_to_Provider!$AB$504</f>
        <v>3981</v>
      </c>
      <c r="E48" s="64">
        <v>775</v>
      </c>
      <c r="F48" s="78">
        <f t="shared" si="3"/>
        <v>0.19467470484802812</v>
      </c>
      <c r="G48" s="65">
        <f>Arrival_to_Provider!$AC$504</f>
        <v>4.390354182366238</v>
      </c>
      <c r="H48" s="66">
        <f t="shared" si="15"/>
        <v>0.52579645618362847</v>
      </c>
      <c r="I48" s="66">
        <f t="shared" si="16"/>
        <v>6.3081134743238767</v>
      </c>
    </row>
    <row r="49" spans="1:29" x14ac:dyDescent="0.25">
      <c r="A49" s="21" t="s">
        <v>242</v>
      </c>
      <c r="B49" s="21" t="s">
        <v>8</v>
      </c>
      <c r="C49" s="63" t="s">
        <v>383</v>
      </c>
      <c r="D49" s="64">
        <f>Arrival_to_Provider!$AB$661</f>
        <v>4665</v>
      </c>
      <c r="E49" s="64">
        <v>988</v>
      </c>
      <c r="F49" s="78">
        <f t="shared" si="3"/>
        <v>0.21178992497320473</v>
      </c>
      <c r="G49" s="65">
        <f>Arrival_to_Provider!$AC$661</f>
        <v>9.2448017148981716</v>
      </c>
      <c r="H49" s="66">
        <f t="shared" si="15"/>
        <v>1.297403808549682</v>
      </c>
      <c r="I49" s="66">
        <f t="shared" si="16"/>
        <v>6.3081134743238767</v>
      </c>
      <c r="AC49">
        <f>CORREL(AC36:AC47,AD36:AD47)</f>
        <v>0.29630260489198706</v>
      </c>
    </row>
    <row r="50" spans="1:29" x14ac:dyDescent="0.25">
      <c r="A50" s="21" t="s">
        <v>279</v>
      </c>
      <c r="B50" s="21" t="s">
        <v>8</v>
      </c>
      <c r="C50" s="63" t="s">
        <v>383</v>
      </c>
      <c r="D50" s="64">
        <f>Arrival_to_Provider!$AB$728</f>
        <v>1048</v>
      </c>
      <c r="E50" s="64">
        <v>577</v>
      </c>
      <c r="F50" s="78">
        <f t="shared" si="3"/>
        <v>0.55057251908396942</v>
      </c>
      <c r="G50" s="65">
        <f>Arrival_to_Provider!$AC$728</f>
        <v>5.3368320610687023</v>
      </c>
      <c r="H50" s="66">
        <f t="shared" si="15"/>
        <v>0.16825606931199424</v>
      </c>
      <c r="I50" s="66">
        <f t="shared" si="16"/>
        <v>6.3081134743238767</v>
      </c>
    </row>
    <row r="51" spans="1:29" x14ac:dyDescent="0.25">
      <c r="A51" s="21" t="s">
        <v>282</v>
      </c>
      <c r="B51" s="21" t="s">
        <v>8</v>
      </c>
      <c r="C51" s="63" t="s">
        <v>383</v>
      </c>
      <c r="D51" s="64">
        <f>Arrival_to_Provider!$AB$805</f>
        <v>1805</v>
      </c>
      <c r="E51" s="64">
        <v>385</v>
      </c>
      <c r="F51" s="78">
        <f t="shared" si="3"/>
        <v>0.21329639889196675</v>
      </c>
      <c r="G51" s="65">
        <f>Arrival_to_Provider!$AC$805</f>
        <v>7.650415512465373</v>
      </c>
      <c r="H51" s="66">
        <f t="shared" si="15"/>
        <v>0.41542071538160702</v>
      </c>
      <c r="I51" s="66">
        <f t="shared" si="16"/>
        <v>6.3081134743238767</v>
      </c>
    </row>
    <row r="52" spans="1:29" x14ac:dyDescent="0.25">
      <c r="A52" s="67" t="s">
        <v>284</v>
      </c>
      <c r="B52" s="67" t="s">
        <v>8</v>
      </c>
      <c r="C52" s="68" t="s">
        <v>383</v>
      </c>
      <c r="D52" s="69">
        <f>Arrival_to_Provider!$AB$889</f>
        <v>4246</v>
      </c>
      <c r="E52" s="69">
        <v>1788</v>
      </c>
      <c r="F52" s="79">
        <f t="shared" si="3"/>
        <v>0.42110221384832786</v>
      </c>
      <c r="G52" s="70">
        <f>Arrival_to_Provider!$AC$889</f>
        <v>5.1342439943476208</v>
      </c>
      <c r="H52" s="71">
        <f t="shared" si="15"/>
        <v>0.6558166120152823</v>
      </c>
      <c r="I52" s="71">
        <f t="shared" si="16"/>
        <v>6.3081134743238767</v>
      </c>
    </row>
    <row r="53" spans="1:29" x14ac:dyDescent="0.25">
      <c r="A53" s="58" t="s">
        <v>170</v>
      </c>
      <c r="B53" s="58" t="s">
        <v>8</v>
      </c>
      <c r="C53" s="59" t="s">
        <v>410</v>
      </c>
      <c r="D53" s="60">
        <f>Arrival_to_Provider!$AH$83</f>
        <v>1986</v>
      </c>
      <c r="E53" s="60">
        <v>927</v>
      </c>
      <c r="F53" s="77">
        <f t="shared" si="3"/>
        <v>0.46676737160120846</v>
      </c>
      <c r="G53" s="61">
        <f>Arrival_to_Provider!$AI$83</f>
        <v>5.7507848651250555</v>
      </c>
      <c r="H53" s="62">
        <f>G53*(D53/SUM(D$53:D$62))</f>
        <v>0.38892115855541648</v>
      </c>
      <c r="I53" s="62">
        <f>SUM(H$53:H$62)</f>
        <v>5.7516073982135216</v>
      </c>
    </row>
    <row r="54" spans="1:29" x14ac:dyDescent="0.25">
      <c r="A54" s="21" t="s">
        <v>163</v>
      </c>
      <c r="B54" s="21" t="s">
        <v>8</v>
      </c>
      <c r="C54" s="63" t="s">
        <v>410</v>
      </c>
      <c r="D54" s="64">
        <f>Arrival_to_Provider!$AH$128</f>
        <v>508</v>
      </c>
      <c r="E54" s="64">
        <v>191</v>
      </c>
      <c r="F54" s="78">
        <f t="shared" si="3"/>
        <v>0.37598425196850394</v>
      </c>
      <c r="G54" s="65">
        <f>Arrival_to_Provider!$AI$128</f>
        <v>4.7303149606299204</v>
      </c>
      <c r="H54" s="66">
        <f t="shared" ref="H54:H62" si="17">G54*(D54/SUM(D$53:D$62))</f>
        <v>8.1829326431928071E-2</v>
      </c>
      <c r="I54" s="66">
        <f t="shared" ref="I54:I62" si="18">SUM(H$53:H$62)</f>
        <v>5.7516073982135216</v>
      </c>
    </row>
    <row r="55" spans="1:29" x14ac:dyDescent="0.25">
      <c r="A55" s="21" t="s">
        <v>116</v>
      </c>
      <c r="B55" s="21" t="s">
        <v>8</v>
      </c>
      <c r="C55" s="63" t="s">
        <v>410</v>
      </c>
      <c r="D55" s="64">
        <f>Arrival_to_Provider!$AH$219</f>
        <v>6809</v>
      </c>
      <c r="E55" s="64">
        <v>783</v>
      </c>
      <c r="F55" s="78">
        <f t="shared" si="3"/>
        <v>0.11499485974445586</v>
      </c>
      <c r="G55" s="65">
        <f>Arrival_to_Provider!$AI$219</f>
        <v>6.9220149801733006</v>
      </c>
      <c r="H55" s="66">
        <f t="shared" si="17"/>
        <v>1.6049853572158279</v>
      </c>
      <c r="I55" s="66">
        <f t="shared" si="18"/>
        <v>5.7516073982135216</v>
      </c>
    </row>
    <row r="56" spans="1:29" x14ac:dyDescent="0.25">
      <c r="A56" s="21" t="s">
        <v>155</v>
      </c>
      <c r="B56" s="21" t="s">
        <v>8</v>
      </c>
      <c r="C56" s="63" t="s">
        <v>410</v>
      </c>
      <c r="D56" s="64">
        <f>Arrival_to_Provider!$AH$243</f>
        <v>265</v>
      </c>
      <c r="E56" s="64">
        <v>67</v>
      </c>
      <c r="F56" s="78">
        <f t="shared" si="3"/>
        <v>0.25283018867924528</v>
      </c>
      <c r="G56" s="65">
        <f>Arrival_to_Provider!$AI$243</f>
        <v>3.5169811320754731</v>
      </c>
      <c r="H56" s="66">
        <f t="shared" si="17"/>
        <v>3.173738336852143E-2</v>
      </c>
      <c r="I56" s="66">
        <f t="shared" si="18"/>
        <v>5.7516073982135216</v>
      </c>
    </row>
    <row r="57" spans="1:29" x14ac:dyDescent="0.25">
      <c r="A57" s="21" t="s">
        <v>53</v>
      </c>
      <c r="B57" s="21" t="s">
        <v>8</v>
      </c>
      <c r="C57" s="63" t="s">
        <v>410</v>
      </c>
      <c r="D57" s="64">
        <f>Arrival_to_Provider!$AH$380</f>
        <v>5728</v>
      </c>
      <c r="E57" s="64">
        <v>1077</v>
      </c>
      <c r="F57" s="78">
        <f t="shared" si="3"/>
        <v>0.18802374301675978</v>
      </c>
      <c r="G57" s="65">
        <f>Arrival_to_Provider!$AI$380</f>
        <v>5.5017640617064503</v>
      </c>
      <c r="H57" s="66">
        <f t="shared" si="17"/>
        <v>1.0731493749729124</v>
      </c>
      <c r="I57" s="66">
        <f t="shared" si="18"/>
        <v>5.7516073982135216</v>
      </c>
    </row>
    <row r="58" spans="1:29" x14ac:dyDescent="0.25">
      <c r="A58" s="21" t="s">
        <v>194</v>
      </c>
      <c r="B58" s="21" t="s">
        <v>8</v>
      </c>
      <c r="C58" s="63" t="s">
        <v>410</v>
      </c>
      <c r="D58" s="64">
        <f>Arrival_to_Provider!$AH$504</f>
        <v>3608</v>
      </c>
      <c r="E58" s="64">
        <v>683</v>
      </c>
      <c r="F58" s="78">
        <f t="shared" si="3"/>
        <v>0.18930155210643015</v>
      </c>
      <c r="G58" s="65">
        <f>Arrival_to_Provider!$AI$504</f>
        <v>5.2809145145081278</v>
      </c>
      <c r="H58" s="66">
        <f t="shared" si="17"/>
        <v>0.64882992468655332</v>
      </c>
      <c r="I58" s="66">
        <f t="shared" si="18"/>
        <v>5.7516073982135216</v>
      </c>
    </row>
    <row r="59" spans="1:29" x14ac:dyDescent="0.25">
      <c r="A59" s="21" t="s">
        <v>242</v>
      </c>
      <c r="B59" s="21" t="s">
        <v>8</v>
      </c>
      <c r="C59" s="63" t="s">
        <v>410</v>
      </c>
      <c r="D59" s="64">
        <f>Arrival_to_Provider!$AH$661</f>
        <v>4990</v>
      </c>
      <c r="E59" s="64">
        <v>1386</v>
      </c>
      <c r="F59" s="78">
        <f t="shared" si="3"/>
        <v>0.2777555110220441</v>
      </c>
      <c r="G59" s="65">
        <f>Arrival_to_Provider!$AI$661</f>
        <v>5.6462925851703423</v>
      </c>
      <c r="H59" s="66">
        <f t="shared" si="17"/>
        <v>0.95944289314172881</v>
      </c>
      <c r="I59" s="66">
        <f t="shared" si="18"/>
        <v>5.7516073982135216</v>
      </c>
    </row>
    <row r="60" spans="1:29" x14ac:dyDescent="0.25">
      <c r="A60" s="21" t="s">
        <v>279</v>
      </c>
      <c r="B60" s="21" t="s">
        <v>8</v>
      </c>
      <c r="C60" s="63" t="s">
        <v>410</v>
      </c>
      <c r="D60" s="64">
        <f>Arrival_to_Provider!$AH$728</f>
        <v>0</v>
      </c>
      <c r="E60" s="64">
        <v>0</v>
      </c>
      <c r="F60" s="78">
        <f t="shared" si="3"/>
        <v>0</v>
      </c>
      <c r="G60" s="65">
        <f>Arrival_to_Provider!$AI$728</f>
        <v>0</v>
      </c>
      <c r="H60" s="66">
        <f t="shared" si="17"/>
        <v>0</v>
      </c>
      <c r="I60" s="66">
        <f t="shared" si="18"/>
        <v>5.7516073982135216</v>
      </c>
    </row>
    <row r="61" spans="1:29" x14ac:dyDescent="0.25">
      <c r="A61" s="21" t="s">
        <v>282</v>
      </c>
      <c r="B61" s="21" t="s">
        <v>8</v>
      </c>
      <c r="C61" s="63" t="s">
        <v>410</v>
      </c>
      <c r="D61" s="64">
        <f>Arrival_to_Provider!$AH$805</f>
        <v>1746</v>
      </c>
      <c r="E61" s="64">
        <v>408</v>
      </c>
      <c r="F61" s="78">
        <f t="shared" si="3"/>
        <v>0.23367697594501718</v>
      </c>
      <c r="G61" s="65">
        <f>Arrival_to_Provider!$AI$805</f>
        <v>4.576746849942726</v>
      </c>
      <c r="H61" s="66">
        <f t="shared" si="17"/>
        <v>0.27211741469726897</v>
      </c>
      <c r="I61" s="66">
        <f t="shared" si="18"/>
        <v>5.7516073982135216</v>
      </c>
    </row>
    <row r="62" spans="1:29" x14ac:dyDescent="0.25">
      <c r="A62" s="67" t="s">
        <v>284</v>
      </c>
      <c r="B62" s="67" t="s">
        <v>8</v>
      </c>
      <c r="C62" s="68" t="s">
        <v>410</v>
      </c>
      <c r="D62" s="69">
        <f>Arrival_to_Provider!$AH$889</f>
        <v>3726</v>
      </c>
      <c r="E62" s="69">
        <v>1529</v>
      </c>
      <c r="F62" s="79">
        <f t="shared" si="3"/>
        <v>0.41035963499731615</v>
      </c>
      <c r="G62" s="70">
        <f>Arrival_to_Provider!$AI$889</f>
        <v>5.4428341384863188</v>
      </c>
      <c r="H62" s="71">
        <f t="shared" si="17"/>
        <v>0.69059456514336393</v>
      </c>
      <c r="I62" s="71">
        <f t="shared" si="18"/>
        <v>5.7516073982135216</v>
      </c>
    </row>
    <row r="63" spans="1:29" x14ac:dyDescent="0.25">
      <c r="A63" s="58" t="s">
        <v>170</v>
      </c>
      <c r="B63" s="58" t="s">
        <v>8</v>
      </c>
      <c r="C63" s="59" t="s">
        <v>428</v>
      </c>
      <c r="D63" s="60">
        <f>Arrival_to_Provider!$AN$83</f>
        <v>1958</v>
      </c>
      <c r="E63" s="60">
        <v>888</v>
      </c>
      <c r="F63" s="77">
        <f t="shared" si="3"/>
        <v>0.45352400408580185</v>
      </c>
      <c r="G63" s="61">
        <f>Arrival_to_Provider!$AO$83</f>
        <v>4.9550561797752808</v>
      </c>
      <c r="H63" s="62">
        <f>G63*(D63/SUM(D$63:D$72))</f>
        <v>0.31026543012472013</v>
      </c>
      <c r="I63" s="62">
        <f>SUM(H$63:H$72)</f>
        <v>6.2393244712095148</v>
      </c>
    </row>
    <row r="64" spans="1:29" x14ac:dyDescent="0.25">
      <c r="A64" s="21" t="s">
        <v>163</v>
      </c>
      <c r="B64" s="21" t="s">
        <v>8</v>
      </c>
      <c r="C64" s="63" t="s">
        <v>428</v>
      </c>
      <c r="D64" s="64">
        <f>Arrival_to_Provider!$AN$128</f>
        <v>568</v>
      </c>
      <c r="E64" s="64">
        <v>193</v>
      </c>
      <c r="F64" s="78">
        <f t="shared" si="3"/>
        <v>0.33978873239436619</v>
      </c>
      <c r="G64" s="65">
        <f>Arrival_to_Provider!$AO$128</f>
        <v>5.288732394366197</v>
      </c>
      <c r="H64" s="66">
        <f t="shared" ref="H64:H72" si="19">G64*(D64/SUM(D$63:D$72))</f>
        <v>9.6066517428845546E-2</v>
      </c>
      <c r="I64" s="66">
        <f t="shared" ref="I64:I72" si="20">SUM(H$63:H$72)</f>
        <v>6.2393244712095148</v>
      </c>
    </row>
    <row r="65" spans="1:36" x14ac:dyDescent="0.25">
      <c r="A65" s="21" t="s">
        <v>116</v>
      </c>
      <c r="B65" s="21" t="s">
        <v>8</v>
      </c>
      <c r="C65" s="63" t="s">
        <v>428</v>
      </c>
      <c r="D65" s="64">
        <f>Arrival_to_Provider!$AN$219</f>
        <v>7095</v>
      </c>
      <c r="E65" s="64">
        <v>885</v>
      </c>
      <c r="F65" s="78">
        <f t="shared" si="3"/>
        <v>0.12473572938689217</v>
      </c>
      <c r="G65" s="65">
        <f>Arrival_to_Provider!$AO$219</f>
        <v>6.812403100775196</v>
      </c>
      <c r="H65" s="66">
        <f t="shared" si="19"/>
        <v>1.5456987527982096</v>
      </c>
      <c r="I65" s="66">
        <f t="shared" si="20"/>
        <v>6.2393244712095148</v>
      </c>
    </row>
    <row r="66" spans="1:36" x14ac:dyDescent="0.25">
      <c r="A66" s="21" t="s">
        <v>155</v>
      </c>
      <c r="B66" s="21" t="s">
        <v>8</v>
      </c>
      <c r="C66" s="63" t="s">
        <v>428</v>
      </c>
      <c r="D66" s="64">
        <f>Arrival_to_Provider!$AN$243</f>
        <v>306</v>
      </c>
      <c r="E66" s="64">
        <v>91</v>
      </c>
      <c r="F66" s="78">
        <f t="shared" si="3"/>
        <v>0.29738562091503268</v>
      </c>
      <c r="G66" s="65">
        <f>Arrival_to_Provider!$AO$243</f>
        <v>4.1699346405228752</v>
      </c>
      <c r="H66" s="66">
        <f t="shared" si="19"/>
        <v>4.0805884234090178E-2</v>
      </c>
      <c r="I66" s="66">
        <f t="shared" si="20"/>
        <v>6.2393244712095148</v>
      </c>
      <c r="AB66" t="s">
        <v>53</v>
      </c>
    </row>
    <row r="67" spans="1:36" x14ac:dyDescent="0.25">
      <c r="A67" s="21" t="s">
        <v>53</v>
      </c>
      <c r="B67" s="21" t="s">
        <v>8</v>
      </c>
      <c r="C67" s="63" t="s">
        <v>428</v>
      </c>
      <c r="D67" s="64">
        <f>Arrival_to_Provider!$AN$380</f>
        <v>6451</v>
      </c>
      <c r="E67" s="64">
        <v>1135</v>
      </c>
      <c r="F67" s="78">
        <f t="shared" si="3"/>
        <v>0.17594171446287396</v>
      </c>
      <c r="G67" s="65">
        <f>Arrival_to_Provider!$AO$380</f>
        <v>6.1356805989655694</v>
      </c>
      <c r="H67" s="66">
        <f t="shared" si="19"/>
        <v>1.2657907113503961</v>
      </c>
      <c r="I67" s="66">
        <f t="shared" si="20"/>
        <v>6.2393244712095148</v>
      </c>
    </row>
    <row r="68" spans="1:36" ht="17.25" x14ac:dyDescent="0.4">
      <c r="A68" s="21" t="s">
        <v>194</v>
      </c>
      <c r="B68" s="21" t="s">
        <v>8</v>
      </c>
      <c r="C68" s="63" t="s">
        <v>428</v>
      </c>
      <c r="D68" s="64">
        <f>Arrival_to_Provider!$AN$504</f>
        <v>3785</v>
      </c>
      <c r="E68" s="64">
        <v>763</v>
      </c>
      <c r="F68" s="78">
        <f t="shared" ref="F68:F122" si="21">IF(ISERROR(E68/D68),0,E68/D68)</f>
        <v>0.20158520475561426</v>
      </c>
      <c r="G68" s="65">
        <f>Arrival_to_Provider!$AO$504</f>
        <v>4.1220607661822974</v>
      </c>
      <c r="H68" s="66">
        <f t="shared" si="19"/>
        <v>0.4989446754077389</v>
      </c>
      <c r="I68" s="66">
        <f t="shared" si="20"/>
        <v>6.2393244712095148</v>
      </c>
      <c r="AB68" s="57" t="s">
        <v>1</v>
      </c>
      <c r="AC68" s="57" t="s">
        <v>1148</v>
      </c>
      <c r="AD68" s="57" t="s">
        <v>1154</v>
      </c>
      <c r="AE68" s="48" t="s">
        <v>1155</v>
      </c>
      <c r="AF68" s="48" t="s">
        <v>1151</v>
      </c>
      <c r="AG68" s="48" t="s">
        <v>1158</v>
      </c>
      <c r="AH68" s="48" t="s">
        <v>1160</v>
      </c>
      <c r="AI68" s="48" t="s">
        <v>1166</v>
      </c>
    </row>
    <row r="69" spans="1:36" x14ac:dyDescent="0.25">
      <c r="A69" s="21" t="s">
        <v>242</v>
      </c>
      <c r="B69" s="21" t="s">
        <v>8</v>
      </c>
      <c r="C69" s="63" t="s">
        <v>428</v>
      </c>
      <c r="D69" s="64">
        <f>Arrival_to_Provider!$AN$661</f>
        <v>5484</v>
      </c>
      <c r="E69" s="64">
        <v>1434</v>
      </c>
      <c r="F69" s="78">
        <f t="shared" si="21"/>
        <v>0.26148796498905907</v>
      </c>
      <c r="G69" s="65">
        <f>Arrival_to_Provider!$AO$661</f>
        <v>8.7348650619985406</v>
      </c>
      <c r="H69" s="66">
        <f t="shared" si="19"/>
        <v>1.5318835944995202</v>
      </c>
      <c r="I69" s="66">
        <f t="shared" si="20"/>
        <v>6.2393244712095148</v>
      </c>
      <c r="AB69" t="s">
        <v>52</v>
      </c>
      <c r="AC69" s="55">
        <f t="array" ref="AC69">SUM(IF($C$3:$C$122=$AB69,IF($A$3:$A$122=$AB$66,$D$3:$D$122)))</f>
        <v>7354</v>
      </c>
      <c r="AD69" s="53">
        <f t="array" ref="AD69">SUM(IF($C$3:$C$122=$AB69,IF($A$3:$A$122=$AB$66,$G$3:$G$122)))</f>
        <v>10.288958389991841</v>
      </c>
      <c r="AE69" s="53">
        <f>AD69*(AC69/SUM($AC$69:$AC$80))</f>
        <v>0.95004017879564051</v>
      </c>
      <c r="AF69" s="53">
        <f>SUM($AE$69:$AE$80)</f>
        <v>7.9000012354597544</v>
      </c>
      <c r="AG69" s="4">
        <v>20</v>
      </c>
      <c r="AH69" s="4"/>
      <c r="AI69" s="80">
        <f t="array" ref="AI69">SUM(IF($C$3:$C$122=$AB69,IF($A$3:$A$122=$AB$66,$F$3:$F$122)))</f>
        <v>0.18411748708186021</v>
      </c>
      <c r="AJ69" s="72">
        <f t="shared" ref="AJ69:AJ80" si="22">AE69/SUM($AE$36:$AE$47)</f>
        <v>0.13925045904937666</v>
      </c>
    </row>
    <row r="70" spans="1:36" x14ac:dyDescent="0.25">
      <c r="A70" s="21" t="s">
        <v>279</v>
      </c>
      <c r="B70" s="21" t="s">
        <v>8</v>
      </c>
      <c r="C70" s="63" t="s">
        <v>428</v>
      </c>
      <c r="D70" s="64">
        <f>Arrival_to_Provider!$AN$728</f>
        <v>0</v>
      </c>
      <c r="E70" s="64">
        <v>0</v>
      </c>
      <c r="F70" s="78">
        <f t="shared" si="21"/>
        <v>0</v>
      </c>
      <c r="G70" s="65">
        <f>Arrival_to_Provider!$AO$728</f>
        <v>0</v>
      </c>
      <c r="H70" s="66">
        <f t="shared" si="19"/>
        <v>0</v>
      </c>
      <c r="I70" s="66">
        <f t="shared" si="20"/>
        <v>6.2393244712095148</v>
      </c>
      <c r="AB70" t="s">
        <v>294</v>
      </c>
      <c r="AC70" s="55">
        <f t="array" ref="AC70">SUM(IF($C$3:$C$122=$AB70,IF($A$3:$A$122=$AB$66,$D$3:$D$122)))</f>
        <v>6684</v>
      </c>
      <c r="AD70" s="53">
        <f t="array" ref="AD70">SUM(IF($C$3:$C$122=$AB70,IF($A$3:$A$122=$AB$66,$G$3:$G$122)))</f>
        <v>6.4763614602034698</v>
      </c>
      <c r="AE70" s="53">
        <f>AD70*(AC70/SUM($AC$69:$AC$80))</f>
        <v>0.54351865802822552</v>
      </c>
      <c r="AF70" s="53">
        <f t="shared" ref="AF70:AF80" si="23">SUM($AE$69:$AE$80)</f>
        <v>7.9000012354597544</v>
      </c>
      <c r="AG70" s="4">
        <v>20</v>
      </c>
      <c r="AH70" s="4"/>
      <c r="AI70" s="80">
        <f t="array" ref="AI70">SUM(IF($C$3:$C$122=$AB70,IF($A$3:$A$122=$AB$66,$F$3:$F$122)))</f>
        <v>0.18387193297426691</v>
      </c>
      <c r="AJ70" s="72">
        <f t="shared" si="22"/>
        <v>7.9665286081139458E-2</v>
      </c>
    </row>
    <row r="71" spans="1:36" x14ac:dyDescent="0.25">
      <c r="A71" s="21" t="s">
        <v>282</v>
      </c>
      <c r="B71" s="21" t="s">
        <v>8</v>
      </c>
      <c r="C71" s="63" t="s">
        <v>428</v>
      </c>
      <c r="D71" s="64">
        <f>Arrival_to_Provider!$AN$805</f>
        <v>1836</v>
      </c>
      <c r="E71" s="64">
        <v>308</v>
      </c>
      <c r="F71" s="78">
        <f t="shared" si="21"/>
        <v>0.16775599128540306</v>
      </c>
      <c r="G71" s="65">
        <f>Arrival_to_Provider!$AO$805</f>
        <v>7.3983663784284532</v>
      </c>
      <c r="H71" s="66">
        <f t="shared" si="19"/>
        <v>0.43439081134616692</v>
      </c>
      <c r="I71" s="66">
        <f t="shared" si="20"/>
        <v>6.2393244712095148</v>
      </c>
      <c r="AB71" t="s">
        <v>332</v>
      </c>
      <c r="AC71" s="55">
        <f t="array" ref="AC71">SUM(IF($C$3:$C$122=$AB71,IF($A$3:$A$122=$AB$66,$D$3:$D$122)))</f>
        <v>7350</v>
      </c>
      <c r="AD71" s="53">
        <f t="array" ref="AD71">SUM(IF($C$3:$C$122=$AB71,IF($A$3:$A$122=$AB$66,$G$3:$G$122)))</f>
        <v>5.8473469387755115</v>
      </c>
      <c r="AE71" s="53">
        <f t="shared" ref="AE71:AE80" si="24">AD71*(AC71/SUM($AC$69:$AC$80))</f>
        <v>0.53962633720054254</v>
      </c>
      <c r="AF71" s="53">
        <f t="shared" si="23"/>
        <v>7.9000012354597544</v>
      </c>
      <c r="AG71" s="4">
        <v>20</v>
      </c>
      <c r="AH71" s="4"/>
      <c r="AI71" s="80">
        <f t="array" ref="AI71">SUM(IF($C$3:$C$122=$AB71,IF($A$3:$A$122=$AB$66,$F$3:$F$122)))</f>
        <v>0.18312925170068028</v>
      </c>
      <c r="AJ71" s="72">
        <f t="shared" si="22"/>
        <v>7.9094776039438472E-2</v>
      </c>
    </row>
    <row r="72" spans="1:36" x14ac:dyDescent="0.25">
      <c r="A72" s="67" t="s">
        <v>284</v>
      </c>
      <c r="B72" s="67" t="s">
        <v>8</v>
      </c>
      <c r="C72" s="68" t="s">
        <v>428</v>
      </c>
      <c r="D72" s="69">
        <f>Arrival_to_Provider!$AN$889</f>
        <v>3787</v>
      </c>
      <c r="E72" s="69">
        <v>1458</v>
      </c>
      <c r="F72" s="79">
        <f t="shared" si="21"/>
        <v>0.38500132030631107</v>
      </c>
      <c r="G72" s="70">
        <f>Arrival_to_Provider!$AO$889</f>
        <v>4.2564034856086614</v>
      </c>
      <c r="H72" s="71">
        <f t="shared" si="19"/>
        <v>0.51547809401982736</v>
      </c>
      <c r="I72" s="71">
        <f t="shared" si="20"/>
        <v>6.2393244712095148</v>
      </c>
      <c r="AB72" t="s">
        <v>360</v>
      </c>
      <c r="AC72" s="55">
        <f t="array" ref="AC72">SUM(IF($C$3:$C$122=$AB72,IF($A$3:$A$122=$AB$66,$D$3:$D$122)))</f>
        <v>6745</v>
      </c>
      <c r="AD72" s="53">
        <f t="array" ref="AD72">SUM(IF($C$3:$C$122=$AB72,IF($A$3:$A$122=$AB$66,$G$3:$G$122)))</f>
        <v>5.5389177168272798</v>
      </c>
      <c r="AE72" s="53">
        <f t="shared" si="24"/>
        <v>0.4690874391040129</v>
      </c>
      <c r="AF72" s="53">
        <f t="shared" si="23"/>
        <v>7.9000012354597544</v>
      </c>
      <c r="AG72" s="4">
        <v>20</v>
      </c>
      <c r="AH72" s="4"/>
      <c r="AI72" s="80">
        <f t="array" ref="AI72">SUM(IF($C$3:$C$122=$AB72,IF($A$3:$A$122=$AB$66,$F$3:$F$122)))</f>
        <v>0.19169755374351372</v>
      </c>
      <c r="AJ72" s="72">
        <f t="shared" si="22"/>
        <v>6.8755661799837609E-2</v>
      </c>
    </row>
    <row r="73" spans="1:36" x14ac:dyDescent="0.25">
      <c r="A73" s="58" t="s">
        <v>170</v>
      </c>
      <c r="B73" s="58" t="s">
        <v>8</v>
      </c>
      <c r="C73" s="59" t="s">
        <v>486</v>
      </c>
      <c r="D73" s="60">
        <f>Arrival_to_Provider!$AT$83</f>
        <v>2038</v>
      </c>
      <c r="E73" s="60">
        <v>929</v>
      </c>
      <c r="F73" s="77">
        <f t="shared" si="21"/>
        <v>0.45583905789990187</v>
      </c>
      <c r="G73" s="61">
        <f>Arrival_to_Provider!$AU$83</f>
        <v>5.061334641805689</v>
      </c>
      <c r="H73" s="62">
        <f>G73*(D73/SUM(D$73:D$82))</f>
        <v>0.32501496675804242</v>
      </c>
      <c r="I73" s="62">
        <f>SUM(H$73:H$82)</f>
        <v>5.3007442158389946</v>
      </c>
      <c r="AB73" t="s">
        <v>383</v>
      </c>
      <c r="AC73" s="55">
        <f t="array" ref="AC73">SUM(IF($C$3:$C$122=$AB73,IF($A$3:$A$122=$AB$66,$D$3:$D$122)))</f>
        <v>6878</v>
      </c>
      <c r="AD73" s="53">
        <f t="array" ref="AD73">SUM(IF($C$3:$C$122=$AB73,IF($A$3:$A$122=$AB$66,$G$3:$G$122)))</f>
        <v>5.7061645827275358</v>
      </c>
      <c r="AE73" s="53">
        <f t="shared" si="24"/>
        <v>0.49278037265832947</v>
      </c>
      <c r="AF73" s="53">
        <f t="shared" si="23"/>
        <v>7.9000012354597544</v>
      </c>
      <c r="AG73" s="4">
        <v>20</v>
      </c>
      <c r="AH73" s="4"/>
      <c r="AI73" s="80">
        <f t="array" ref="AI73">SUM(IF($C$3:$C$122=$AB73,IF($A$3:$A$122=$AB$66,$F$3:$F$122)))</f>
        <v>0.16763594068043036</v>
      </c>
      <c r="AJ73" s="72">
        <f t="shared" si="22"/>
        <v>7.2228411634320824E-2</v>
      </c>
    </row>
    <row r="74" spans="1:36" x14ac:dyDescent="0.25">
      <c r="A74" s="21" t="s">
        <v>163</v>
      </c>
      <c r="B74" s="21" t="s">
        <v>8</v>
      </c>
      <c r="C74" s="63" t="s">
        <v>486</v>
      </c>
      <c r="D74" s="64">
        <f>Arrival_to_Provider!$AT$128</f>
        <v>494</v>
      </c>
      <c r="E74" s="64">
        <v>138</v>
      </c>
      <c r="F74" s="78">
        <f t="shared" si="21"/>
        <v>0.2793522267206478</v>
      </c>
      <c r="G74" s="65">
        <f>Arrival_to_Provider!$AU$128</f>
        <v>4.6983805668016201</v>
      </c>
      <c r="H74" s="66">
        <f t="shared" ref="H74:H82" si="25">G74*(D74/SUM(D$73:D$82))</f>
        <v>7.3132306141097156E-2</v>
      </c>
      <c r="I74" s="66">
        <f t="shared" ref="I74:I82" si="26">SUM(H$73:H$82)</f>
        <v>5.3007442158389946</v>
      </c>
      <c r="AB74" t="s">
        <v>410</v>
      </c>
      <c r="AC74" s="55">
        <f t="array" ref="AC74">SUM(IF($C$3:$C$122=$AB74,IF($A$3:$A$122=$AB$66,$D$3:$D$122)))</f>
        <v>5728</v>
      </c>
      <c r="AD74" s="53">
        <f t="array" ref="AD74">SUM(IF($C$3:$C$122=$AB74,IF($A$3:$A$122=$AB$66,$G$3:$G$122)))</f>
        <v>5.5017640617064503</v>
      </c>
      <c r="AE74" s="53">
        <f t="shared" si="24"/>
        <v>0.39568711447760718</v>
      </c>
      <c r="AF74" s="53">
        <f t="shared" si="23"/>
        <v>7.9000012354597544</v>
      </c>
      <c r="AG74" s="4">
        <v>20</v>
      </c>
      <c r="AH74" s="4"/>
      <c r="AI74" s="80">
        <f t="array" ref="AI74">SUM(IF($C$3:$C$122=$AB74,IF($A$3:$A$122=$AB$66,$F$3:$F$122)))</f>
        <v>0.18802374301675978</v>
      </c>
      <c r="AJ74" s="72">
        <f t="shared" si="22"/>
        <v>5.7997139027087738E-2</v>
      </c>
    </row>
    <row r="75" spans="1:36" x14ac:dyDescent="0.25">
      <c r="A75" s="21" t="s">
        <v>116</v>
      </c>
      <c r="B75" s="21" t="s">
        <v>8</v>
      </c>
      <c r="C75" s="63" t="s">
        <v>486</v>
      </c>
      <c r="D75" s="64">
        <f>Arrival_to_Provider!$AT$219</f>
        <v>6956</v>
      </c>
      <c r="E75" s="64">
        <v>868</v>
      </c>
      <c r="F75" s="78">
        <f t="shared" si="21"/>
        <v>0.12478435882691202</v>
      </c>
      <c r="G75" s="65">
        <f>Arrival_to_Provider!$AU$219</f>
        <v>6.5842438182863701</v>
      </c>
      <c r="H75" s="66">
        <f t="shared" si="25"/>
        <v>1.4431105649557296</v>
      </c>
      <c r="I75" s="66">
        <f t="shared" si="26"/>
        <v>5.3007442158389946</v>
      </c>
      <c r="AB75" t="s">
        <v>428</v>
      </c>
      <c r="AC75" s="55">
        <f t="array" ref="AC75">SUM(IF($C$3:$C$122=$AB75,IF($A$3:$A$122=$AB$66,$D$3:$D$122)))</f>
        <v>6451</v>
      </c>
      <c r="AD75" s="53">
        <f t="array" ref="AD75">SUM(IF($C$3:$C$122=$AB75,IF($A$3:$A$122=$AB$66,$G$3:$G$122)))</f>
        <v>6.1356805989655694</v>
      </c>
      <c r="AE75" s="53">
        <f t="shared" si="24"/>
        <v>0.49697749414804487</v>
      </c>
      <c r="AF75" s="53">
        <f t="shared" si="23"/>
        <v>7.9000012354597544</v>
      </c>
      <c r="AG75" s="4">
        <v>20</v>
      </c>
      <c r="AH75" s="4"/>
      <c r="AI75" s="80">
        <f t="array" ref="AI75">SUM(IF($C$3:$C$122=$AB75,IF($A$3:$A$122=$AB$66,$F$3:$F$122)))</f>
        <v>0.17594171446287396</v>
      </c>
      <c r="AJ75" s="72">
        <f t="shared" si="22"/>
        <v>7.284359729401553E-2</v>
      </c>
    </row>
    <row r="76" spans="1:36" x14ac:dyDescent="0.25">
      <c r="A76" s="21" t="s">
        <v>155</v>
      </c>
      <c r="B76" s="21" t="s">
        <v>8</v>
      </c>
      <c r="C76" s="63" t="s">
        <v>486</v>
      </c>
      <c r="D76" s="64">
        <f>Arrival_to_Provider!$AT$243</f>
        <v>283</v>
      </c>
      <c r="E76" s="64">
        <v>99</v>
      </c>
      <c r="F76" s="78">
        <f t="shared" si="21"/>
        <v>0.34982332155477031</v>
      </c>
      <c r="G76" s="65">
        <f>Arrival_to_Provider!$AU$243</f>
        <v>3.72791519434629</v>
      </c>
      <c r="H76" s="66">
        <f t="shared" si="25"/>
        <v>3.3241957336862339E-2</v>
      </c>
      <c r="I76" s="66">
        <f t="shared" si="26"/>
        <v>5.3007442158389946</v>
      </c>
      <c r="AB76" t="s">
        <v>486</v>
      </c>
      <c r="AC76" s="55">
        <f t="array" ref="AC76">SUM(IF($C$3:$C$122=$AB76,IF($A$3:$A$122=$AB$66,$D$3:$D$122)))</f>
        <v>6450</v>
      </c>
      <c r="AD76" s="53">
        <f t="array" ref="AD76">SUM(IF($C$3:$C$122=$AB76,IF($A$3:$A$122=$AB$66,$G$3:$G$122)))</f>
        <v>5.2795688648189447</v>
      </c>
      <c r="AE76" s="53">
        <f t="shared" si="24"/>
        <v>0.42756791695648377</v>
      </c>
      <c r="AF76" s="53">
        <f t="shared" si="23"/>
        <v>7.9000012354597544</v>
      </c>
      <c r="AG76" s="4">
        <v>20</v>
      </c>
      <c r="AH76" s="4"/>
      <c r="AI76" s="80">
        <f t="array" ref="AI76">SUM(IF($C$3:$C$122=$AB76,IF($A$3:$A$122=$AB$66,$F$3:$F$122)))</f>
        <v>0.13844961240310077</v>
      </c>
      <c r="AJ76" s="72">
        <f t="shared" si="22"/>
        <v>6.2670011268842696E-2</v>
      </c>
    </row>
    <row r="77" spans="1:36" x14ac:dyDescent="0.25">
      <c r="A77" s="21" t="s">
        <v>53</v>
      </c>
      <c r="B77" s="21" t="s">
        <v>8</v>
      </c>
      <c r="C77" s="63" t="s">
        <v>486</v>
      </c>
      <c r="D77" s="64">
        <f>Arrival_to_Provider!$AT$380</f>
        <v>6450</v>
      </c>
      <c r="E77" s="64">
        <v>893</v>
      </c>
      <c r="F77" s="78">
        <f t="shared" si="21"/>
        <v>0.13844961240310077</v>
      </c>
      <c r="G77" s="65">
        <f>Arrival_to_Provider!$AU$380</f>
        <v>5.2795688648189447</v>
      </c>
      <c r="H77" s="66">
        <f t="shared" si="25"/>
        <v>1.0729816673939627</v>
      </c>
      <c r="I77" s="66">
        <f t="shared" si="26"/>
        <v>5.3007442158389946</v>
      </c>
      <c r="AB77" t="s">
        <v>511</v>
      </c>
      <c r="AC77" s="55">
        <f t="array" ref="AC77">SUM(IF($C$3:$C$122=$AB77,IF($A$3:$A$122=$AB$66,$D$3:$D$122)))</f>
        <v>6361</v>
      </c>
      <c r="AD77" s="53">
        <f t="array" ref="AD77">SUM(IF($C$3:$C$122=$AB77,IF($A$3:$A$122=$AB$66,$G$3:$G$122)))</f>
        <v>21.205014797908049</v>
      </c>
      <c r="AE77" s="53">
        <f t="shared" si="24"/>
        <v>1.6936002602768958</v>
      </c>
      <c r="AF77" s="53">
        <f t="shared" si="23"/>
        <v>7.9000012354597544</v>
      </c>
      <c r="AG77" s="4">
        <v>20</v>
      </c>
      <c r="AH77" s="4"/>
      <c r="AI77" s="80">
        <f t="array" ref="AI77">SUM(IF($C$3:$C$122=$AB77,IF($A$3:$A$122=$AB$66,$F$3:$F$122)))</f>
        <v>0.1532777865115548</v>
      </c>
      <c r="AJ77" s="72">
        <f t="shared" si="22"/>
        <v>0.24823646299745708</v>
      </c>
    </row>
    <row r="78" spans="1:36" x14ac:dyDescent="0.25">
      <c r="A78" s="21" t="s">
        <v>194</v>
      </c>
      <c r="B78" s="21" t="s">
        <v>8</v>
      </c>
      <c r="C78" s="63" t="s">
        <v>486</v>
      </c>
      <c r="D78" s="64">
        <f>Arrival_to_Provider!$AT$504</f>
        <v>3813</v>
      </c>
      <c r="E78" s="64">
        <v>641</v>
      </c>
      <c r="F78" s="78">
        <f t="shared" si="21"/>
        <v>0.16810910044584318</v>
      </c>
      <c r="G78" s="65">
        <f>Arrival_to_Provider!$AU$504</f>
        <v>4.5460267505900847</v>
      </c>
      <c r="H78" s="66">
        <f t="shared" si="25"/>
        <v>0.54617638718215311</v>
      </c>
      <c r="I78" s="66">
        <f t="shared" si="26"/>
        <v>5.3007442158389946</v>
      </c>
      <c r="AB78" t="s">
        <v>533</v>
      </c>
      <c r="AC78" s="55">
        <f t="array" ref="AC78">SUM(IF($C$3:$C$122=$AB78,IF($A$3:$A$122=$AB$66,$D$3:$D$122)))</f>
        <v>6581</v>
      </c>
      <c r="AD78" s="53">
        <f t="array" ref="AD78">SUM(IF($C$3:$C$122=$AB78,IF($A$3:$A$122=$AB$66,$G$3:$G$122)))</f>
        <v>7.6603859595806103</v>
      </c>
      <c r="AE78" s="53">
        <f t="shared" si="24"/>
        <v>0.63297925769675045</v>
      </c>
      <c r="AF78" s="53">
        <f t="shared" si="23"/>
        <v>7.9000012354597544</v>
      </c>
      <c r="AG78" s="4">
        <v>20</v>
      </c>
      <c r="AH78" s="4"/>
      <c r="AI78" s="80">
        <f t="array" ref="AI78">SUM(IF($C$3:$C$122=$AB78,IF($A$3:$A$122=$AB$66,$F$3:$F$122)))</f>
        <v>0.14663425011396444</v>
      </c>
      <c r="AJ78" s="72">
        <f t="shared" si="22"/>
        <v>9.2777815265396482E-2</v>
      </c>
    </row>
    <row r="79" spans="1:36" x14ac:dyDescent="0.25">
      <c r="A79" s="21" t="s">
        <v>242</v>
      </c>
      <c r="B79" s="21" t="s">
        <v>8</v>
      </c>
      <c r="C79" s="63" t="s">
        <v>486</v>
      </c>
      <c r="D79" s="64">
        <f>Arrival_to_Provider!$AT$661</f>
        <v>5635</v>
      </c>
      <c r="E79" s="64">
        <v>1526</v>
      </c>
      <c r="F79" s="78">
        <f t="shared" si="21"/>
        <v>0.27080745341614909</v>
      </c>
      <c r="G79" s="65">
        <f>Arrival_to_Provider!$AU$661</f>
        <v>4.6310559006211189</v>
      </c>
      <c r="H79" s="66">
        <f t="shared" si="25"/>
        <v>0.82225793238176281</v>
      </c>
      <c r="I79" s="66">
        <f t="shared" si="26"/>
        <v>5.3007442158389946</v>
      </c>
      <c r="AB79" t="s">
        <v>553</v>
      </c>
      <c r="AC79" s="55">
        <f t="array" ref="AC79">SUM(IF($C$3:$C$122=$AB79,IF($A$3:$A$122=$AB$66,$D$3:$D$122)))</f>
        <v>6294</v>
      </c>
      <c r="AD79" s="53">
        <f t="array" ref="AD79">SUM(IF($C$3:$C$122=$AB79,IF($A$3:$A$122=$AB$66,$G$3:$G$122)))</f>
        <v>7.6604702891642829</v>
      </c>
      <c r="AE79" s="53">
        <f t="shared" si="24"/>
        <v>0.605381447441113</v>
      </c>
      <c r="AF79" s="53">
        <f t="shared" si="23"/>
        <v>7.9000012354597544</v>
      </c>
      <c r="AG79" s="4">
        <v>20</v>
      </c>
      <c r="AH79" s="4"/>
      <c r="AI79" s="80">
        <f t="array" ref="AI79">SUM(IF($C$3:$C$122=$AB79,IF($A$3:$A$122=$AB$66,$F$3:$F$122)))</f>
        <v>0.1261518906895456</v>
      </c>
      <c r="AJ79" s="72">
        <f t="shared" si="22"/>
        <v>8.8732715034239032E-2</v>
      </c>
    </row>
    <row r="80" spans="1:36" x14ac:dyDescent="0.25">
      <c r="A80" s="21" t="s">
        <v>279</v>
      </c>
      <c r="B80" s="21" t="s">
        <v>8</v>
      </c>
      <c r="C80" s="63" t="s">
        <v>486</v>
      </c>
      <c r="D80" s="64">
        <f>Arrival_to_Provider!$AT$728</f>
        <v>0</v>
      </c>
      <c r="E80" s="64">
        <v>0</v>
      </c>
      <c r="F80" s="78">
        <f t="shared" si="21"/>
        <v>0</v>
      </c>
      <c r="G80" s="65">
        <f>Arrival_to_Provider!$AU$728</f>
        <v>0</v>
      </c>
      <c r="H80" s="66">
        <f t="shared" si="25"/>
        <v>0</v>
      </c>
      <c r="I80" s="66">
        <f t="shared" si="26"/>
        <v>5.3007442158389946</v>
      </c>
      <c r="AB80" t="s">
        <v>1065</v>
      </c>
      <c r="AC80" s="55">
        <f t="array" ref="AC80">SUM(IF($C$3:$C$122=$AB80,IF($A$3:$A$122=$AB$66,$D$3:$D$122)))</f>
        <v>6768</v>
      </c>
      <c r="AD80" s="53">
        <f t="array" ref="AD80">SUM(IF($C$3:$C$122=$AB80,IF($A$3:$A$122=$AB$66,$G$3:$G$122)))</f>
        <v>7.6814420803782486</v>
      </c>
      <c r="AE80" s="53">
        <f t="shared" si="24"/>
        <v>0.65275475867610844</v>
      </c>
      <c r="AF80" s="53">
        <f t="shared" si="23"/>
        <v>7.9000012354597544</v>
      </c>
      <c r="AG80" s="4">
        <v>20</v>
      </c>
      <c r="AH80" s="4"/>
      <c r="AI80" s="80">
        <f t="array" ref="AI80">SUM(IF($C$3:$C$122=$AB80,IF($A$3:$A$122=$AB$66,$F$3:$F$122)))</f>
        <v>0.12854609929078015</v>
      </c>
      <c r="AJ80" s="72">
        <f t="shared" si="22"/>
        <v>9.5676374348232229E-2</v>
      </c>
    </row>
    <row r="81" spans="1:35" x14ac:dyDescent="0.25">
      <c r="A81" s="21" t="s">
        <v>282</v>
      </c>
      <c r="B81" s="21" t="s">
        <v>8</v>
      </c>
      <c r="C81" s="63" t="s">
        <v>486</v>
      </c>
      <c r="D81" s="64">
        <f>Arrival_to_Provider!$AT$805</f>
        <v>2147</v>
      </c>
      <c r="E81" s="64">
        <v>366</v>
      </c>
      <c r="F81" s="78">
        <f t="shared" si="21"/>
        <v>0.17047042384722869</v>
      </c>
      <c r="G81" s="65">
        <f>Arrival_to_Provider!$AU$805</f>
        <v>5.7356776897997186</v>
      </c>
      <c r="H81" s="66">
        <f t="shared" si="25"/>
        <v>0.38801714087657924</v>
      </c>
      <c r="I81" s="66">
        <f t="shared" si="26"/>
        <v>5.3007442158389946</v>
      </c>
      <c r="AG81" s="4"/>
      <c r="AH81" s="4"/>
      <c r="AI81" s="4"/>
    </row>
    <row r="82" spans="1:35" x14ac:dyDescent="0.25">
      <c r="A82" s="67" t="s">
        <v>284</v>
      </c>
      <c r="B82" s="67" t="s">
        <v>8</v>
      </c>
      <c r="C82" s="68" t="s">
        <v>486</v>
      </c>
      <c r="D82" s="69">
        <f>Arrival_to_Provider!$AT$889</f>
        <v>3921</v>
      </c>
      <c r="E82" s="69">
        <v>1571</v>
      </c>
      <c r="F82" s="79">
        <f t="shared" si="21"/>
        <v>0.40066309614894158</v>
      </c>
      <c r="G82" s="70">
        <f>Arrival_to_Provider!$AU$889</f>
        <v>4.8306554450395307</v>
      </c>
      <c r="H82" s="71">
        <f t="shared" si="25"/>
        <v>0.59681129281280532</v>
      </c>
      <c r="I82" s="71">
        <f t="shared" si="26"/>
        <v>5.3007442158389946</v>
      </c>
      <c r="AB82" t="s">
        <v>1159</v>
      </c>
      <c r="AC82" s="55">
        <f>AVERAGE(AC69:AC80)</f>
        <v>6637</v>
      </c>
      <c r="AD82" s="75"/>
      <c r="AF82" s="53">
        <f>AF80</f>
        <v>7.9000012354597544</v>
      </c>
      <c r="AG82" s="4">
        <f>AG80</f>
        <v>20</v>
      </c>
      <c r="AH82" s="4">
        <f>AG82</f>
        <v>20</v>
      </c>
      <c r="AI82" s="80">
        <f>(AI69*(AC69/SUM($AC$69:$AC$80)))+(AI70*(AC70/SUM($AC$69:$AC$80)))+(AI71*(AC71/SUM($AC$69:$AC$80)))+(AI72*(AC72/SUM($AC$69:$AC$80)))+(AI73*(AC73/SUM($AC$69:$AC$80)))+(AI74*(AC74/SUM($AC$69:$AC$80)))+(AI75*(AC75/SUM($AC$69:$AC$80)))+(AI76*(AC76/SUM($AC$69:$AC$80)))+(AI77*(AC77/SUM($AC$69:$AC$80)))+(AI78*(AC78/SUM($AC$69:$AC$80)))+(AI79*(AC79/SUM($AC$69:$AC$80)))+(AI80*(AC80/SUM($AC$69:$AC$80)))</f>
        <v>0.164281050675506</v>
      </c>
    </row>
    <row r="83" spans="1:35" x14ac:dyDescent="0.25">
      <c r="A83" s="58" t="s">
        <v>170</v>
      </c>
      <c r="B83" s="58" t="s">
        <v>8</v>
      </c>
      <c r="C83" s="59" t="s">
        <v>511</v>
      </c>
      <c r="D83" s="60">
        <f>Arrival_to_Provider!$AZ$83</f>
        <v>1892</v>
      </c>
      <c r="E83" s="60">
        <v>882</v>
      </c>
      <c r="F83" s="77">
        <f t="shared" si="21"/>
        <v>0.46617336152219874</v>
      </c>
      <c r="G83" s="61">
        <f>Arrival_to_Provider!$BA$83</f>
        <v>4.7315010570824541</v>
      </c>
      <c r="H83" s="62">
        <f>G83*(D83/SUM(D$83:D$92))</f>
        <v>0.29170060933885117</v>
      </c>
      <c r="I83" s="62">
        <f>SUM(H$83:H$92)</f>
        <v>8.6980941071348958</v>
      </c>
    </row>
    <row r="84" spans="1:35" x14ac:dyDescent="0.25">
      <c r="A84" s="21" t="s">
        <v>163</v>
      </c>
      <c r="B84" s="21" t="s">
        <v>8</v>
      </c>
      <c r="C84" s="63" t="s">
        <v>511</v>
      </c>
      <c r="D84" s="64">
        <f>Arrival_to_Provider!$AZ$128</f>
        <v>563</v>
      </c>
      <c r="E84" s="64">
        <v>172</v>
      </c>
      <c r="F84" s="78">
        <f t="shared" si="21"/>
        <v>0.30550621669626998</v>
      </c>
      <c r="G84" s="65">
        <f>Arrival_to_Provider!$BA$128</f>
        <v>5.6802841918294877</v>
      </c>
      <c r="H84" s="66">
        <f t="shared" ref="H84:H92" si="27">G84*(D84/SUM(D$83:D$92))</f>
        <v>0.1042067190198443</v>
      </c>
      <c r="I84" s="66">
        <f t="shared" ref="I84:I92" si="28">SUM(H$83:H$92)</f>
        <v>8.6980941071348958</v>
      </c>
      <c r="AB84" s="81" t="s">
        <v>1167</v>
      </c>
      <c r="AC84" s="53">
        <f>CORREL(AD69:AD80,AI69:AI80)</f>
        <v>-0.19241942612431798</v>
      </c>
    </row>
    <row r="85" spans="1:35" x14ac:dyDescent="0.25">
      <c r="A85" s="21" t="s">
        <v>116</v>
      </c>
      <c r="B85" s="21" t="s">
        <v>8</v>
      </c>
      <c r="C85" s="63" t="s">
        <v>511</v>
      </c>
      <c r="D85" s="64">
        <f>Arrival_to_Provider!$AZ$219</f>
        <v>6622</v>
      </c>
      <c r="E85" s="64">
        <v>893</v>
      </c>
      <c r="F85" s="78">
        <f t="shared" si="21"/>
        <v>0.1348535185744488</v>
      </c>
      <c r="G85" s="65">
        <f>Arrival_to_Provider!$BA$219</f>
        <v>6.974025974025972</v>
      </c>
      <c r="H85" s="66">
        <f t="shared" si="27"/>
        <v>1.504838867346606</v>
      </c>
      <c r="I85" s="66">
        <f t="shared" si="28"/>
        <v>8.6980941071348958</v>
      </c>
    </row>
    <row r="86" spans="1:35" x14ac:dyDescent="0.25">
      <c r="A86" s="21" t="s">
        <v>155</v>
      </c>
      <c r="B86" s="21" t="s">
        <v>8</v>
      </c>
      <c r="C86" s="63" t="s">
        <v>511</v>
      </c>
      <c r="D86" s="64">
        <f>Arrival_to_Provider!$AZ$243</f>
        <v>298</v>
      </c>
      <c r="E86" s="64">
        <v>113</v>
      </c>
      <c r="F86" s="78">
        <f t="shared" si="21"/>
        <v>0.37919463087248323</v>
      </c>
      <c r="G86" s="65">
        <f>Arrival_to_Provider!$BA$243</f>
        <v>4.2986577181208041</v>
      </c>
      <c r="H86" s="66">
        <f t="shared" si="27"/>
        <v>4.1741340545472301E-2</v>
      </c>
      <c r="I86" s="66">
        <f t="shared" si="28"/>
        <v>8.6980941071348958</v>
      </c>
    </row>
    <row r="87" spans="1:35" x14ac:dyDescent="0.25">
      <c r="A87" s="21" t="s">
        <v>53</v>
      </c>
      <c r="B87" s="21" t="s">
        <v>8</v>
      </c>
      <c r="C87" s="63" t="s">
        <v>511</v>
      </c>
      <c r="D87" s="64">
        <f>Arrival_to_Provider!$AZ$380</f>
        <v>6361</v>
      </c>
      <c r="E87" s="64">
        <v>975</v>
      </c>
      <c r="F87" s="78">
        <f t="shared" si="21"/>
        <v>0.1532777865115548</v>
      </c>
      <c r="G87" s="65">
        <f>Arrival_to_Provider!$BA$380</f>
        <v>21.205014797908049</v>
      </c>
      <c r="H87" s="66">
        <f t="shared" si="27"/>
        <v>4.3952262742185502</v>
      </c>
      <c r="I87" s="66">
        <f t="shared" si="28"/>
        <v>8.6980941071348958</v>
      </c>
    </row>
    <row r="88" spans="1:35" x14ac:dyDescent="0.25">
      <c r="A88" s="21" t="s">
        <v>194</v>
      </c>
      <c r="B88" s="21" t="s">
        <v>8</v>
      </c>
      <c r="C88" s="63" t="s">
        <v>511</v>
      </c>
      <c r="D88" s="64">
        <f>Arrival_to_Provider!$AZ$504</f>
        <v>3715</v>
      </c>
      <c r="E88" s="64">
        <v>627</v>
      </c>
      <c r="F88" s="78">
        <f t="shared" si="21"/>
        <v>0.16877523553162854</v>
      </c>
      <c r="G88" s="65">
        <f>Arrival_to_Provider!$BA$504</f>
        <v>4.2657142857142851</v>
      </c>
      <c r="H88" s="66">
        <f t="shared" si="27"/>
        <v>0.51637813455728665</v>
      </c>
      <c r="I88" s="66">
        <f t="shared" si="28"/>
        <v>8.6980941071348958</v>
      </c>
    </row>
    <row r="89" spans="1:35" x14ac:dyDescent="0.25">
      <c r="A89" s="21" t="s">
        <v>242</v>
      </c>
      <c r="B89" s="21" t="s">
        <v>8</v>
      </c>
      <c r="C89" s="63" t="s">
        <v>511</v>
      </c>
      <c r="D89" s="64">
        <f>Arrival_to_Provider!$AZ$661</f>
        <v>5369</v>
      </c>
      <c r="E89" s="64">
        <v>1491</v>
      </c>
      <c r="F89" s="78">
        <f t="shared" si="21"/>
        <v>0.27770534550195569</v>
      </c>
      <c r="G89" s="65">
        <f>Arrival_to_Provider!$BA$661</f>
        <v>5.0445148072266726</v>
      </c>
      <c r="H89" s="66">
        <f t="shared" si="27"/>
        <v>0.88253120010427211</v>
      </c>
      <c r="I89" s="66">
        <f t="shared" si="28"/>
        <v>8.6980941071348958</v>
      </c>
    </row>
    <row r="90" spans="1:35" x14ac:dyDescent="0.25">
      <c r="A90" s="21" t="s">
        <v>279</v>
      </c>
      <c r="B90" s="21" t="s">
        <v>8</v>
      </c>
      <c r="C90" s="63" t="s">
        <v>511</v>
      </c>
      <c r="D90" s="64">
        <f>Arrival_to_Provider!$AZ$728</f>
        <v>0</v>
      </c>
      <c r="E90" s="64">
        <v>0</v>
      </c>
      <c r="F90" s="78">
        <f t="shared" si="21"/>
        <v>0</v>
      </c>
      <c r="G90" s="65">
        <f>Arrival_to_Provider!$BA$728</f>
        <v>0</v>
      </c>
      <c r="H90" s="66">
        <f t="shared" si="27"/>
        <v>0</v>
      </c>
      <c r="I90" s="66">
        <f t="shared" si="28"/>
        <v>8.6980941071348958</v>
      </c>
    </row>
    <row r="91" spans="1:35" x14ac:dyDescent="0.25">
      <c r="A91" s="21" t="s">
        <v>282</v>
      </c>
      <c r="B91" s="21" t="s">
        <v>8</v>
      </c>
      <c r="C91" s="63" t="s">
        <v>511</v>
      </c>
      <c r="D91" s="64">
        <f>Arrival_to_Provider!$AZ$805</f>
        <v>1941</v>
      </c>
      <c r="E91" s="64">
        <v>285</v>
      </c>
      <c r="F91" s="78">
        <f t="shared" si="21"/>
        <v>0.14683153013910355</v>
      </c>
      <c r="G91" s="65">
        <f>Arrival_to_Provider!$BA$805</f>
        <v>4.6517259144770744</v>
      </c>
      <c r="H91" s="66">
        <f t="shared" si="27"/>
        <v>0.29420965166672103</v>
      </c>
      <c r="I91" s="66">
        <f t="shared" si="28"/>
        <v>8.6980941071348958</v>
      </c>
    </row>
    <row r="92" spans="1:35" x14ac:dyDescent="0.25">
      <c r="A92" s="67" t="s">
        <v>284</v>
      </c>
      <c r="B92" s="67" t="s">
        <v>8</v>
      </c>
      <c r="C92" s="68" t="s">
        <v>511</v>
      </c>
      <c r="D92" s="69">
        <f>Arrival_to_Provider!$AZ$889</f>
        <v>3928</v>
      </c>
      <c r="E92" s="69">
        <v>1713</v>
      </c>
      <c r="F92" s="79">
        <f t="shared" si="21"/>
        <v>0.43609979633401225</v>
      </c>
      <c r="G92" s="70">
        <f>Arrival_to_Provider!$BA$889</f>
        <v>5.2132337965736175</v>
      </c>
      <c r="H92" s="71">
        <f t="shared" si="27"/>
        <v>0.66726131033729252</v>
      </c>
      <c r="I92" s="71">
        <f t="shared" si="28"/>
        <v>8.6980941071348958</v>
      </c>
    </row>
    <row r="93" spans="1:35" x14ac:dyDescent="0.25">
      <c r="A93" s="58" t="s">
        <v>170</v>
      </c>
      <c r="B93" s="58" t="s">
        <v>8</v>
      </c>
      <c r="C93" s="59" t="s">
        <v>533</v>
      </c>
      <c r="D93" s="60">
        <f>Arrival_to_Provider!$BF$83</f>
        <v>2004</v>
      </c>
      <c r="E93" s="60">
        <v>844</v>
      </c>
      <c r="F93" s="77">
        <f t="shared" si="21"/>
        <v>0.42115768463073855</v>
      </c>
      <c r="G93" s="61">
        <f>Arrival_to_Provider!$BG$83</f>
        <v>3.9354394658957963</v>
      </c>
      <c r="H93" s="62">
        <f>G93*(D93/SUM(D$93:D$102))</f>
        <v>0.24403183023872688</v>
      </c>
      <c r="I93" s="62">
        <f>SUM(H$93:H$102)</f>
        <v>5.7966650377391904</v>
      </c>
    </row>
    <row r="94" spans="1:35" x14ac:dyDescent="0.25">
      <c r="A94" s="21" t="s">
        <v>163</v>
      </c>
      <c r="B94" s="21" t="s">
        <v>8</v>
      </c>
      <c r="C94" s="63" t="s">
        <v>533</v>
      </c>
      <c r="D94" s="64">
        <f>Arrival_to_Provider!$BF$128</f>
        <v>593</v>
      </c>
      <c r="E94" s="64">
        <v>155</v>
      </c>
      <c r="F94" s="78">
        <f t="shared" si="21"/>
        <v>0.26138279932546377</v>
      </c>
      <c r="G94" s="65">
        <f>Arrival_to_Provider!$BG$128</f>
        <v>5.2462057335581793</v>
      </c>
      <c r="H94" s="66">
        <f t="shared" ref="H94:H102" si="29">G94*(D94/SUM(D$93:D$102))</f>
        <v>9.6262144934711316E-2</v>
      </c>
      <c r="I94" s="66">
        <f t="shared" ref="I94:I102" si="30">SUM(H$93:H$102)</f>
        <v>5.7966650377391904</v>
      </c>
    </row>
    <row r="95" spans="1:35" x14ac:dyDescent="0.25">
      <c r="A95" s="21" t="s">
        <v>116</v>
      </c>
      <c r="B95" s="21" t="s">
        <v>8</v>
      </c>
      <c r="C95" s="63" t="s">
        <v>533</v>
      </c>
      <c r="D95" s="64">
        <f>Arrival_to_Provider!$BF$219</f>
        <v>6906</v>
      </c>
      <c r="E95" s="64">
        <v>902</v>
      </c>
      <c r="F95" s="78">
        <f t="shared" si="21"/>
        <v>0.13061106284390386</v>
      </c>
      <c r="G95" s="65">
        <f>Arrival_to_Provider!$BG$219</f>
        <v>6.5432956849116692</v>
      </c>
      <c r="H95" s="66">
        <f t="shared" si="29"/>
        <v>1.3982300884955747</v>
      </c>
      <c r="I95" s="66">
        <f t="shared" si="30"/>
        <v>5.7966650377391904</v>
      </c>
    </row>
    <row r="96" spans="1:35" x14ac:dyDescent="0.25">
      <c r="A96" s="21" t="s">
        <v>155</v>
      </c>
      <c r="B96" s="21" t="s">
        <v>8</v>
      </c>
      <c r="C96" s="63" t="s">
        <v>533</v>
      </c>
      <c r="D96" s="64">
        <f>Arrival_to_Provider!$BF$243</f>
        <v>292</v>
      </c>
      <c r="E96" s="64">
        <v>100</v>
      </c>
      <c r="F96" s="78">
        <f t="shared" si="21"/>
        <v>0.34246575342465752</v>
      </c>
      <c r="G96" s="65">
        <f>Arrival_to_Provider!$BG$243</f>
        <v>3.8184931506849322</v>
      </c>
      <c r="H96" s="66">
        <f t="shared" si="29"/>
        <v>3.4500897332755749E-2</v>
      </c>
      <c r="I96" s="66">
        <f t="shared" si="30"/>
        <v>5.7966650377391904</v>
      </c>
    </row>
    <row r="97" spans="1:9" x14ac:dyDescent="0.25">
      <c r="A97" s="21" t="s">
        <v>53</v>
      </c>
      <c r="B97" s="21" t="s">
        <v>8</v>
      </c>
      <c r="C97" s="63" t="s">
        <v>533</v>
      </c>
      <c r="D97" s="64">
        <f>Arrival_to_Provider!$BF$380</f>
        <v>6581</v>
      </c>
      <c r="E97" s="64">
        <v>965</v>
      </c>
      <c r="F97" s="78">
        <f t="shared" si="21"/>
        <v>0.14663425011396444</v>
      </c>
      <c r="G97" s="65">
        <f>Arrival_to_Provider!$BG$380</f>
        <v>7.6603859595806103</v>
      </c>
      <c r="H97" s="66">
        <f t="shared" si="29"/>
        <v>1.5599046970728385</v>
      </c>
      <c r="I97" s="66">
        <f t="shared" si="30"/>
        <v>5.7966650377391904</v>
      </c>
    </row>
    <row r="98" spans="1:9" x14ac:dyDescent="0.25">
      <c r="A98" s="21" t="s">
        <v>194</v>
      </c>
      <c r="B98" s="21" t="s">
        <v>8</v>
      </c>
      <c r="C98" s="63" t="s">
        <v>533</v>
      </c>
      <c r="D98" s="64">
        <f>Arrival_to_Provider!$BF$504</f>
        <v>3889</v>
      </c>
      <c r="E98" s="64">
        <v>538</v>
      </c>
      <c r="F98" s="78">
        <f t="shared" si="21"/>
        <v>0.13833890460272563</v>
      </c>
      <c r="G98" s="65">
        <f>Arrival_to_Provider!$BG$504</f>
        <v>4.6304962715350984</v>
      </c>
      <c r="H98" s="66">
        <f t="shared" si="29"/>
        <v>0.55721269880561908</v>
      </c>
      <c r="I98" s="66">
        <f t="shared" si="30"/>
        <v>5.7966650377391904</v>
      </c>
    </row>
    <row r="99" spans="1:9" x14ac:dyDescent="0.25">
      <c r="A99" s="21" t="s">
        <v>242</v>
      </c>
      <c r="B99" s="21" t="s">
        <v>8</v>
      </c>
      <c r="C99" s="63" t="s">
        <v>533</v>
      </c>
      <c r="D99" s="64">
        <f>Arrival_to_Provider!$BF$661</f>
        <v>5719</v>
      </c>
      <c r="E99" s="64">
        <v>1575</v>
      </c>
      <c r="F99" s="78">
        <f t="shared" si="21"/>
        <v>0.27539779681762544</v>
      </c>
      <c r="G99" s="65">
        <f>Arrival_to_Provider!$BG$661</f>
        <v>5.4371393600279774</v>
      </c>
      <c r="H99" s="66">
        <f t="shared" si="29"/>
        <v>0.96215731171483398</v>
      </c>
      <c r="I99" s="66">
        <f t="shared" si="30"/>
        <v>5.7966650377391904</v>
      </c>
    </row>
    <row r="100" spans="1:9" x14ac:dyDescent="0.25">
      <c r="A100" s="21" t="s">
        <v>279</v>
      </c>
      <c r="B100" s="21" t="s">
        <v>8</v>
      </c>
      <c r="C100" s="63" t="s">
        <v>533</v>
      </c>
      <c r="D100" s="64">
        <f>Arrival_to_Provider!$BF$728</f>
        <v>0</v>
      </c>
      <c r="E100" s="64">
        <v>0</v>
      </c>
      <c r="F100" s="78">
        <f t="shared" si="21"/>
        <v>0</v>
      </c>
      <c r="G100" s="65">
        <f>Arrival_to_Provider!$BG$728</f>
        <v>0</v>
      </c>
      <c r="H100" s="66">
        <f t="shared" si="29"/>
        <v>0</v>
      </c>
      <c r="I100" s="66">
        <f t="shared" si="30"/>
        <v>5.7966650377391904</v>
      </c>
    </row>
    <row r="101" spans="1:9" x14ac:dyDescent="0.25">
      <c r="A101" s="21" t="s">
        <v>282</v>
      </c>
      <c r="B101" s="21" t="s">
        <v>8</v>
      </c>
      <c r="C101" s="63" t="s">
        <v>533</v>
      </c>
      <c r="D101" s="64">
        <f>Arrival_to_Provider!$BF$805</f>
        <v>2213</v>
      </c>
      <c r="E101" s="64">
        <v>342</v>
      </c>
      <c r="F101" s="78">
        <f t="shared" si="21"/>
        <v>0.15454134658834162</v>
      </c>
      <c r="G101" s="65">
        <f>Arrival_to_Provider!$BG$805</f>
        <v>6.0845006778129207</v>
      </c>
      <c r="H101" s="66">
        <f t="shared" si="29"/>
        <v>0.41664088124265097</v>
      </c>
      <c r="I101" s="66">
        <f t="shared" si="30"/>
        <v>5.7966650377391904</v>
      </c>
    </row>
    <row r="102" spans="1:9" x14ac:dyDescent="0.25">
      <c r="A102" s="67" t="s">
        <v>284</v>
      </c>
      <c r="B102" s="67" t="s">
        <v>8</v>
      </c>
      <c r="C102" s="68" t="s">
        <v>533</v>
      </c>
      <c r="D102" s="69">
        <f>Arrival_to_Provider!$BF$889</f>
        <v>4121</v>
      </c>
      <c r="E102" s="69">
        <v>1755</v>
      </c>
      <c r="F102" s="79">
        <f t="shared" si="21"/>
        <v>0.42586750788643535</v>
      </c>
      <c r="G102" s="70">
        <f>Arrival_to_Provider!$BG$889</f>
        <v>4.1385586022809981</v>
      </c>
      <c r="H102" s="71">
        <f t="shared" si="29"/>
        <v>0.52772448790147886</v>
      </c>
      <c r="I102" s="71">
        <f t="shared" si="30"/>
        <v>5.7966650377391904</v>
      </c>
    </row>
    <row r="103" spans="1:9" x14ac:dyDescent="0.25">
      <c r="A103" s="58" t="s">
        <v>170</v>
      </c>
      <c r="B103" s="58" t="s">
        <v>8</v>
      </c>
      <c r="C103" s="59" t="s">
        <v>553</v>
      </c>
      <c r="D103" s="60">
        <f>Arrival_to_Provider!$BL$83</f>
        <v>2150</v>
      </c>
      <c r="E103" s="60">
        <v>949</v>
      </c>
      <c r="F103" s="77">
        <f t="shared" si="21"/>
        <v>0.44139534883720932</v>
      </c>
      <c r="G103" s="61">
        <f>Arrival_to_Provider!$BM$83</f>
        <v>4.9781998934848239</v>
      </c>
      <c r="H103" s="62">
        <f>G103*(D103/SUM(D$103:D$112))</f>
        <v>0.33277771883817964</v>
      </c>
      <c r="I103" s="62">
        <f>SUM(H$103:H$112)</f>
        <v>6.2164605167895051</v>
      </c>
    </row>
    <row r="104" spans="1:9" x14ac:dyDescent="0.25">
      <c r="A104" s="21" t="s">
        <v>163</v>
      </c>
      <c r="B104" s="21" t="s">
        <v>8</v>
      </c>
      <c r="C104" s="63" t="s">
        <v>553</v>
      </c>
      <c r="D104" s="64">
        <f>Arrival_to_Provider!$BL$128</f>
        <v>659</v>
      </c>
      <c r="E104" s="64">
        <v>149</v>
      </c>
      <c r="F104" s="78">
        <f t="shared" si="21"/>
        <v>0.22610015174506828</v>
      </c>
      <c r="G104" s="65">
        <f>Arrival_to_Provider!$BM$128</f>
        <v>4.5462822458270091</v>
      </c>
      <c r="H104" s="66">
        <f t="shared" ref="H104:H112" si="31">G104*(D104/SUM(D$103:D$112))</f>
        <v>9.3150514566427242E-2</v>
      </c>
      <c r="I104" s="66">
        <f t="shared" ref="I104:I112" si="32">SUM(H$103:H$112)</f>
        <v>6.2164605167895051</v>
      </c>
    </row>
    <row r="105" spans="1:9" x14ac:dyDescent="0.25">
      <c r="A105" s="21" t="s">
        <v>116</v>
      </c>
      <c r="B105" s="21" t="s">
        <v>8</v>
      </c>
      <c r="C105" s="63" t="s">
        <v>553</v>
      </c>
      <c r="D105" s="64">
        <f>Arrival_to_Provider!$BL$219</f>
        <v>6782</v>
      </c>
      <c r="E105" s="64">
        <v>757</v>
      </c>
      <c r="F105" s="78">
        <f t="shared" si="21"/>
        <v>0.11161899144795046</v>
      </c>
      <c r="G105" s="65">
        <f>Arrival_to_Provider!$BM$219</f>
        <v>5.809200825715128</v>
      </c>
      <c r="H105" s="66">
        <f t="shared" si="31"/>
        <v>1.2249479215247332</v>
      </c>
      <c r="I105" s="66">
        <f t="shared" si="32"/>
        <v>6.2164605167895051</v>
      </c>
    </row>
    <row r="106" spans="1:9" x14ac:dyDescent="0.25">
      <c r="A106" s="21" t="s">
        <v>155</v>
      </c>
      <c r="B106" s="21" t="s">
        <v>8</v>
      </c>
      <c r="C106" s="63" t="s">
        <v>553</v>
      </c>
      <c r="D106" s="64">
        <f>Arrival_to_Provider!$BL$243</f>
        <v>389</v>
      </c>
      <c r="E106" s="64">
        <v>161</v>
      </c>
      <c r="F106" s="78">
        <f t="shared" si="21"/>
        <v>0.41388174807197942</v>
      </c>
      <c r="G106" s="65">
        <f>Arrival_to_Provider!$BM$243</f>
        <v>3.9228791773778915</v>
      </c>
      <c r="H106" s="66">
        <f t="shared" si="31"/>
        <v>4.7445822839909203E-2</v>
      </c>
      <c r="I106" s="66">
        <f t="shared" si="32"/>
        <v>6.2164605167895051</v>
      </c>
    </row>
    <row r="107" spans="1:9" x14ac:dyDescent="0.25">
      <c r="A107" s="21" t="s">
        <v>53</v>
      </c>
      <c r="B107" s="21" t="s">
        <v>8</v>
      </c>
      <c r="C107" s="63" t="s">
        <v>553</v>
      </c>
      <c r="D107" s="64">
        <f>Arrival_to_Provider!$BL$380</f>
        <v>6294</v>
      </c>
      <c r="E107" s="64">
        <v>794</v>
      </c>
      <c r="F107" s="78">
        <f t="shared" si="21"/>
        <v>0.1261518906895456</v>
      </c>
      <c r="G107" s="65">
        <f>Arrival_to_Provider!$BM$380</f>
        <v>7.6604702891642829</v>
      </c>
      <c r="H107" s="66">
        <f t="shared" si="31"/>
        <v>1.4990827970027669</v>
      </c>
      <c r="I107" s="66">
        <f t="shared" si="32"/>
        <v>6.2164605167895051</v>
      </c>
    </row>
    <row r="108" spans="1:9" x14ac:dyDescent="0.25">
      <c r="A108" s="21" t="s">
        <v>194</v>
      </c>
      <c r="B108" s="21" t="s">
        <v>8</v>
      </c>
      <c r="C108" s="63" t="s">
        <v>553</v>
      </c>
      <c r="D108" s="64">
        <f>Arrival_to_Provider!$BL$504</f>
        <v>3702</v>
      </c>
      <c r="E108" s="64">
        <v>506</v>
      </c>
      <c r="F108" s="78">
        <f t="shared" si="21"/>
        <v>0.13668287412209618</v>
      </c>
      <c r="G108" s="65">
        <f>Arrival_to_Provider!$BM$504</f>
        <v>5.4608319827120502</v>
      </c>
      <c r="H108" s="66">
        <f t="shared" si="31"/>
        <v>0.62854833193421045</v>
      </c>
      <c r="I108" s="66">
        <f t="shared" si="32"/>
        <v>6.2164605167895051</v>
      </c>
    </row>
    <row r="109" spans="1:9" x14ac:dyDescent="0.25">
      <c r="A109" s="21" t="s">
        <v>242</v>
      </c>
      <c r="B109" s="21" t="s">
        <v>8</v>
      </c>
      <c r="C109" s="63" t="s">
        <v>553</v>
      </c>
      <c r="D109" s="64">
        <f>Arrival_to_Provider!$BL$661</f>
        <v>5735</v>
      </c>
      <c r="E109" s="64">
        <v>1703</v>
      </c>
      <c r="F109" s="78">
        <f t="shared" si="21"/>
        <v>0.29694856146469051</v>
      </c>
      <c r="G109" s="65">
        <f>Arrival_to_Provider!$BM$661</f>
        <v>6.1490845684394095</v>
      </c>
      <c r="H109" s="66">
        <f t="shared" si="31"/>
        <v>1.0964462270310609</v>
      </c>
      <c r="I109" s="66">
        <f t="shared" si="32"/>
        <v>6.2164605167895051</v>
      </c>
    </row>
    <row r="110" spans="1:9" x14ac:dyDescent="0.25">
      <c r="A110" s="21" t="s">
        <v>279</v>
      </c>
      <c r="B110" s="21" t="s">
        <v>8</v>
      </c>
      <c r="C110" s="63" t="s">
        <v>553</v>
      </c>
      <c r="D110" s="64">
        <f>Arrival_to_Provider!$BL$728</f>
        <v>0</v>
      </c>
      <c r="E110" s="64">
        <v>0</v>
      </c>
      <c r="F110" s="78">
        <f t="shared" si="21"/>
        <v>0</v>
      </c>
      <c r="G110" s="65">
        <f>Arrival_to_Provider!$BM$728</f>
        <v>0</v>
      </c>
      <c r="H110" s="66">
        <f t="shared" si="31"/>
        <v>0</v>
      </c>
      <c r="I110" s="66">
        <f t="shared" si="32"/>
        <v>6.2164605167895051</v>
      </c>
    </row>
    <row r="111" spans="1:9" x14ac:dyDescent="0.25">
      <c r="A111" s="21" t="s">
        <v>282</v>
      </c>
      <c r="B111" s="21" t="s">
        <v>8</v>
      </c>
      <c r="C111" s="63" t="s">
        <v>553</v>
      </c>
      <c r="D111" s="64">
        <f>Arrival_to_Provider!$BL$805</f>
        <v>2334</v>
      </c>
      <c r="E111" s="64">
        <v>226</v>
      </c>
      <c r="F111" s="78">
        <f t="shared" si="21"/>
        <v>9.6829477292202232E-2</v>
      </c>
      <c r="G111" s="65">
        <f>Arrival_to_Provider!$BM$805</f>
        <v>10.413406097047336</v>
      </c>
      <c r="H111" s="66">
        <f t="shared" si="31"/>
        <v>0.75567856949005008</v>
      </c>
      <c r="I111" s="66">
        <f t="shared" si="32"/>
        <v>6.2164605167895051</v>
      </c>
    </row>
    <row r="112" spans="1:9" x14ac:dyDescent="0.25">
      <c r="A112" s="67" t="s">
        <v>284</v>
      </c>
      <c r="B112" s="67" t="s">
        <v>8</v>
      </c>
      <c r="C112" s="68" t="s">
        <v>553</v>
      </c>
      <c r="D112" s="69">
        <f>Arrival_to_Provider!$BL$889</f>
        <v>4118</v>
      </c>
      <c r="E112" s="69">
        <v>1824</v>
      </c>
      <c r="F112" s="79">
        <f t="shared" si="21"/>
        <v>0.44293346284604179</v>
      </c>
      <c r="G112" s="70">
        <f>Arrival_to_Provider!$BM$889</f>
        <v>4.2049538610976205</v>
      </c>
      <c r="H112" s="71">
        <f t="shared" si="31"/>
        <v>0.53838261356216766</v>
      </c>
      <c r="I112" s="71">
        <f t="shared" si="32"/>
        <v>6.2164605167895051</v>
      </c>
    </row>
    <row r="113" spans="1:9" x14ac:dyDescent="0.25">
      <c r="A113" s="58" t="s">
        <v>170</v>
      </c>
      <c r="B113" s="58" t="s">
        <v>8</v>
      </c>
      <c r="C113" s="59" t="s">
        <v>1065</v>
      </c>
      <c r="D113" s="60">
        <f>Arrival_to_Provider!$BR$83</f>
        <v>2482</v>
      </c>
      <c r="E113" s="60">
        <v>1140</v>
      </c>
      <c r="F113" s="77">
        <f t="shared" si="21"/>
        <v>0.45930701047542305</v>
      </c>
      <c r="G113" s="61">
        <f>Arrival_to_Provider!$BS$83</f>
        <v>6.3136895725353295</v>
      </c>
      <c r="H113" s="62">
        <f>G113*(D113/SUM(D$113:D$122))</f>
        <v>0.4596690481074972</v>
      </c>
      <c r="I113" s="62">
        <f>SUM(H$113:H$122)</f>
        <v>6.0362141773204856</v>
      </c>
    </row>
    <row r="114" spans="1:9" x14ac:dyDescent="0.25">
      <c r="A114" s="21" t="s">
        <v>163</v>
      </c>
      <c r="B114" s="21" t="s">
        <v>8</v>
      </c>
      <c r="C114" s="63" t="s">
        <v>1065</v>
      </c>
      <c r="D114" s="64">
        <f>Arrival_to_Provider!$BR$128</f>
        <v>857</v>
      </c>
      <c r="E114" s="64">
        <v>187</v>
      </c>
      <c r="F114" s="78">
        <f t="shared" si="21"/>
        <v>0.21820303383897316</v>
      </c>
      <c r="G114" s="65">
        <f>Arrival_to_Provider!$BS$128</f>
        <v>5.9428238039673262</v>
      </c>
      <c r="H114" s="66">
        <f t="shared" ref="H114:H122" si="33">G114*(D114/SUM(D$113:D$122))</f>
        <v>0.14939426828195121</v>
      </c>
      <c r="I114" s="66">
        <f t="shared" ref="I114:I122" si="34">SUM(H$113:H$122)</f>
        <v>6.0362141773204856</v>
      </c>
    </row>
    <row r="115" spans="1:9" x14ac:dyDescent="0.25">
      <c r="A115" s="21" t="s">
        <v>116</v>
      </c>
      <c r="B115" s="21" t="s">
        <v>8</v>
      </c>
      <c r="C115" s="63" t="s">
        <v>1065</v>
      </c>
      <c r="D115" s="64">
        <f>Arrival_to_Provider!$BR$219</f>
        <v>7091</v>
      </c>
      <c r="E115" s="64">
        <v>795</v>
      </c>
      <c r="F115" s="78">
        <f t="shared" si="21"/>
        <v>0.11211394725708644</v>
      </c>
      <c r="G115" s="65">
        <f>Arrival_to_Provider!$BS$219</f>
        <v>6.0317303624312508</v>
      </c>
      <c r="H115" s="66">
        <f t="shared" si="33"/>
        <v>1.254612654366255</v>
      </c>
      <c r="I115" s="66">
        <f t="shared" si="34"/>
        <v>6.0362141773204856</v>
      </c>
    </row>
    <row r="116" spans="1:9" x14ac:dyDescent="0.25">
      <c r="A116" s="21" t="s">
        <v>155</v>
      </c>
      <c r="B116" s="21" t="s">
        <v>8</v>
      </c>
      <c r="C116" s="63" t="s">
        <v>1065</v>
      </c>
      <c r="D116" s="64">
        <f>Arrival_to_Provider!$BR$243</f>
        <v>461</v>
      </c>
      <c r="E116" s="64">
        <v>188</v>
      </c>
      <c r="F116" s="78">
        <f t="shared" si="21"/>
        <v>0.40780911062906722</v>
      </c>
      <c r="G116" s="65">
        <f>Arrival_to_Provider!$BS$243</f>
        <v>4.2234273318871995</v>
      </c>
      <c r="H116" s="66">
        <f t="shared" si="33"/>
        <v>5.7111847701739431E-2</v>
      </c>
      <c r="I116" s="66">
        <f t="shared" si="34"/>
        <v>6.0362141773204856</v>
      </c>
    </row>
    <row r="117" spans="1:9" x14ac:dyDescent="0.25">
      <c r="A117" s="21" t="s">
        <v>53</v>
      </c>
      <c r="B117" s="21" t="s">
        <v>8</v>
      </c>
      <c r="C117" s="63" t="s">
        <v>1065</v>
      </c>
      <c r="D117" s="64">
        <f>Arrival_to_Provider!$BR$380</f>
        <v>6768</v>
      </c>
      <c r="E117" s="64">
        <v>870</v>
      </c>
      <c r="F117" s="78">
        <f t="shared" si="21"/>
        <v>0.12854609929078015</v>
      </c>
      <c r="G117" s="65">
        <f>Arrival_to_Provider!$BS$380</f>
        <v>7.6814420803782486</v>
      </c>
      <c r="H117" s="66">
        <f t="shared" si="33"/>
        <v>1.5249772667272883</v>
      </c>
      <c r="I117" s="66">
        <f t="shared" si="34"/>
        <v>6.0362141773204856</v>
      </c>
    </row>
    <row r="118" spans="1:9" x14ac:dyDescent="0.25">
      <c r="A118" s="21" t="s">
        <v>194</v>
      </c>
      <c r="B118" s="21" t="s">
        <v>8</v>
      </c>
      <c r="C118" s="63" t="s">
        <v>1065</v>
      </c>
      <c r="D118" s="64">
        <f>Arrival_to_Provider!$BR$504</f>
        <v>3772</v>
      </c>
      <c r="E118" s="64">
        <v>458</v>
      </c>
      <c r="F118" s="78">
        <f t="shared" si="21"/>
        <v>0.12142099681866383</v>
      </c>
      <c r="G118" s="65">
        <f>Arrival_to_Provider!$BS$504</f>
        <v>3.8252916224814415</v>
      </c>
      <c r="H118" s="66">
        <f t="shared" si="33"/>
        <v>0.42324953800123194</v>
      </c>
      <c r="I118" s="66">
        <f t="shared" si="34"/>
        <v>6.0362141773204856</v>
      </c>
    </row>
    <row r="119" spans="1:9" x14ac:dyDescent="0.25">
      <c r="A119" s="21" t="s">
        <v>242</v>
      </c>
      <c r="B119" s="21" t="s">
        <v>8</v>
      </c>
      <c r="C119" s="63" t="s">
        <v>1065</v>
      </c>
      <c r="D119" s="64">
        <f>Arrival_to_Provider!$BR$661</f>
        <v>5951</v>
      </c>
      <c r="E119" s="64">
        <v>1747</v>
      </c>
      <c r="F119" s="78">
        <f t="shared" si="21"/>
        <v>0.29356410687279449</v>
      </c>
      <c r="G119" s="65">
        <f>Arrival_to_Provider!$BS$661</f>
        <v>5.7049235422618052</v>
      </c>
      <c r="H119" s="66">
        <f t="shared" si="33"/>
        <v>0.995864011029304</v>
      </c>
      <c r="I119" s="66">
        <f t="shared" si="34"/>
        <v>6.0362141773204856</v>
      </c>
    </row>
    <row r="120" spans="1:9" x14ac:dyDescent="0.25">
      <c r="A120" s="21" t="s">
        <v>279</v>
      </c>
      <c r="B120" s="21" t="s">
        <v>8</v>
      </c>
      <c r="C120" s="63" t="s">
        <v>1065</v>
      </c>
      <c r="D120" s="64">
        <f>Arrival_to_Provider!$BR$728</f>
        <v>0</v>
      </c>
      <c r="E120" s="64">
        <v>0</v>
      </c>
      <c r="F120" s="78">
        <f t="shared" si="21"/>
        <v>0</v>
      </c>
      <c r="G120" s="65">
        <f>Arrival_to_Provider!$BS$728</f>
        <v>0</v>
      </c>
      <c r="H120" s="66">
        <f t="shared" si="33"/>
        <v>0</v>
      </c>
      <c r="I120" s="66">
        <f t="shared" si="34"/>
        <v>6.0362141773204856</v>
      </c>
    </row>
    <row r="121" spans="1:9" x14ac:dyDescent="0.25">
      <c r="A121" s="21" t="s">
        <v>282</v>
      </c>
      <c r="B121" s="21" t="s">
        <v>8</v>
      </c>
      <c r="C121" s="63" t="s">
        <v>1065</v>
      </c>
      <c r="D121" s="64">
        <f>Arrival_to_Provider!$BR$805</f>
        <v>2351</v>
      </c>
      <c r="E121" s="64">
        <v>217</v>
      </c>
      <c r="F121" s="78">
        <f t="shared" si="21"/>
        <v>9.2301148447469158E-2</v>
      </c>
      <c r="G121" s="65">
        <f>Arrival_to_Provider!$BS$805</f>
        <v>6.9472564866014466</v>
      </c>
      <c r="H121" s="66">
        <f t="shared" si="33"/>
        <v>0.4791000557331847</v>
      </c>
      <c r="I121" s="66">
        <f t="shared" si="34"/>
        <v>6.0362141773204856</v>
      </c>
    </row>
    <row r="122" spans="1:9" x14ac:dyDescent="0.25">
      <c r="A122" s="67" t="s">
        <v>284</v>
      </c>
      <c r="B122" s="67" t="s">
        <v>8</v>
      </c>
      <c r="C122" s="68" t="s">
        <v>1065</v>
      </c>
      <c r="D122" s="69">
        <f>Arrival_to_Provider!$BR$889</f>
        <v>4358</v>
      </c>
      <c r="E122" s="69">
        <v>1753</v>
      </c>
      <c r="F122" s="79">
        <f t="shared" si="21"/>
        <v>0.40224873795318955</v>
      </c>
      <c r="G122" s="70">
        <f>Arrival_to_Provider!$BS$889</f>
        <v>5.4150986691142728</v>
      </c>
      <c r="H122" s="71">
        <f t="shared" si="33"/>
        <v>0.69223548737203366</v>
      </c>
      <c r="I122" s="71">
        <f t="shared" si="34"/>
        <v>6.0362141773204856</v>
      </c>
    </row>
  </sheetData>
  <dataValidations count="2">
    <dataValidation type="list" allowBlank="1" showInputMessage="1" showErrorMessage="1" sqref="K1">
      <formula1>$AF$3:$AF$14</formula1>
    </dataValidation>
    <dataValidation type="list" allowBlank="1" showInputMessage="1" showErrorMessage="1" sqref="AB66">
      <formula1>$AG$3:$AG$12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W891"/>
  <sheetViews>
    <sheetView showGridLines="0" tabSelected="1" zoomScale="70" zoomScaleNormal="70" workbookViewId="0">
      <pane xSplit="3" ySplit="4" topLeftCell="R177" activePane="bottomRight" state="frozen"/>
      <selection pane="topRight" activeCell="D1" sqref="D1"/>
      <selection pane="bottomLeft" activeCell="A5" sqref="A5"/>
      <selection pane="bottomRight" activeCell="BT220" sqref="BT220"/>
    </sheetView>
  </sheetViews>
  <sheetFormatPr defaultRowHeight="15" outlineLevelRow="1" outlineLevelCol="1" x14ac:dyDescent="0.25"/>
  <cols>
    <col min="1" max="1" width="4.42578125" customWidth="1"/>
    <col min="2" max="2" width="15.42578125" customWidth="1"/>
    <col min="3" max="3" width="3.7109375" style="18" customWidth="1"/>
    <col min="4" max="6" width="10.5703125" customWidth="1"/>
    <col min="7" max="8" width="9.42578125" hidden="1" customWidth="1" outlineLevel="1"/>
    <col min="9" max="9" width="4.5703125" style="18" customWidth="1" collapsed="1"/>
    <col min="10" max="12" width="10.5703125" customWidth="1"/>
    <col min="13" max="14" width="9.42578125" hidden="1" customWidth="1" outlineLevel="1"/>
    <col min="15" max="15" width="4.5703125" style="18" customWidth="1" collapsed="1"/>
    <col min="16" max="18" width="10.5703125" customWidth="1"/>
    <col min="19" max="20" width="9.42578125" hidden="1" customWidth="1" outlineLevel="1"/>
    <col min="21" max="21" width="4.5703125" style="18" customWidth="1" collapsed="1"/>
    <col min="22" max="24" width="10.5703125" customWidth="1"/>
    <col min="25" max="26" width="9.42578125" hidden="1" customWidth="1" outlineLevel="1"/>
    <col min="27" max="27" width="4.5703125" style="18" customWidth="1" collapsed="1"/>
    <col min="28" max="30" width="10.5703125" customWidth="1"/>
    <col min="31" max="32" width="9.42578125" hidden="1" customWidth="1" outlineLevel="1"/>
    <col min="33" max="33" width="4.5703125" style="18" customWidth="1" collapsed="1"/>
    <col min="34" max="36" width="10.5703125" customWidth="1"/>
    <col min="37" max="38" width="9.42578125" hidden="1" customWidth="1" outlineLevel="1"/>
    <col min="39" max="39" width="4.5703125" style="18" customWidth="1" collapsed="1"/>
    <col min="40" max="42" width="10.5703125" customWidth="1"/>
    <col min="43" max="44" width="9.42578125" hidden="1" customWidth="1" outlineLevel="1"/>
    <col min="45" max="45" width="4.5703125" style="18" customWidth="1" collapsed="1"/>
    <col min="46" max="48" width="10.5703125" customWidth="1"/>
    <col min="49" max="50" width="9.42578125" hidden="1" customWidth="1" outlineLevel="1"/>
    <col min="51" max="51" width="4.5703125" style="18" customWidth="1" collapsed="1"/>
    <col min="52" max="54" width="10.5703125" customWidth="1"/>
    <col min="55" max="56" width="9.42578125" hidden="1" customWidth="1" outlineLevel="1"/>
    <col min="57" max="57" width="4.5703125" style="18" customWidth="1" collapsed="1"/>
    <col min="58" max="60" width="10.5703125" customWidth="1"/>
    <col min="61" max="62" width="9.42578125" hidden="1" customWidth="1" outlineLevel="1"/>
    <col min="63" max="63" width="4.5703125" style="18" customWidth="1" collapsed="1"/>
    <col min="64" max="66" width="10.5703125" customWidth="1"/>
    <col min="67" max="68" width="9.42578125" hidden="1" customWidth="1" outlineLevel="1"/>
    <col min="69" max="69" width="4.5703125" style="18" customWidth="1" collapsed="1"/>
    <col min="70" max="72" width="10.5703125" customWidth="1"/>
    <col min="73" max="74" width="9.42578125" hidden="1" customWidth="1" outlineLevel="1"/>
    <col min="75" max="75" width="9.140625" collapsed="1"/>
  </cols>
  <sheetData>
    <row r="1" spans="1:74" ht="18.75" x14ac:dyDescent="0.3">
      <c r="A1" s="24" t="s">
        <v>1153</v>
      </c>
    </row>
    <row r="2" spans="1:74" ht="15.75" x14ac:dyDescent="0.25">
      <c r="D2" s="50" t="s">
        <v>52</v>
      </c>
      <c r="J2" s="50" t="s">
        <v>294</v>
      </c>
      <c r="P2" s="50" t="str">
        <f>LEFT(P3,3)</f>
        <v>Mar</v>
      </c>
      <c r="V2" s="50" t="str">
        <f>LEFT(V3,3)</f>
        <v>Apr</v>
      </c>
      <c r="AB2" s="50" t="str">
        <f>LEFT(AB3,3)</f>
        <v>May</v>
      </c>
      <c r="AH2" s="50" t="str">
        <f>LEFT(AH3,3)</f>
        <v>Jun</v>
      </c>
      <c r="AN2" s="50" t="str">
        <f>LEFT(AN3,3)</f>
        <v>Jul</v>
      </c>
      <c r="AT2" s="50" t="str">
        <f>LEFT(AT3,3)</f>
        <v>Aug</v>
      </c>
      <c r="AZ2" s="50" t="str">
        <f>LEFT(AZ3,3)</f>
        <v>Sep</v>
      </c>
      <c r="BF2" s="50" t="str">
        <f>LEFT(BF3,3)</f>
        <v>Oct</v>
      </c>
      <c r="BL2" s="50" t="s">
        <v>553</v>
      </c>
      <c r="BR2" s="50" t="s">
        <v>1065</v>
      </c>
    </row>
    <row r="3" spans="1:74" ht="16.5" thickBot="1" x14ac:dyDescent="0.3">
      <c r="D3" s="86" t="s">
        <v>52</v>
      </c>
      <c r="E3" s="86"/>
      <c r="F3" s="86"/>
      <c r="G3" s="86"/>
      <c r="H3" s="86"/>
      <c r="J3" s="86" t="s">
        <v>294</v>
      </c>
      <c r="K3" s="86"/>
      <c r="L3" s="86"/>
      <c r="M3" s="86"/>
      <c r="N3" s="86"/>
      <c r="P3" s="86" t="s">
        <v>332</v>
      </c>
      <c r="Q3" s="86"/>
      <c r="R3" s="86"/>
      <c r="S3" s="86"/>
      <c r="T3" s="86"/>
      <c r="V3" s="86" t="s">
        <v>360</v>
      </c>
      <c r="W3" s="86"/>
      <c r="X3" s="86"/>
      <c r="Y3" s="86"/>
      <c r="Z3" s="86"/>
      <c r="AB3" s="86" t="s">
        <v>383</v>
      </c>
      <c r="AC3" s="86"/>
      <c r="AD3" s="86"/>
      <c r="AE3" s="86"/>
      <c r="AF3" s="86"/>
      <c r="AH3" s="86" t="s">
        <v>410</v>
      </c>
      <c r="AI3" s="86"/>
      <c r="AJ3" s="86"/>
      <c r="AK3" s="86"/>
      <c r="AL3" s="86"/>
      <c r="AN3" s="86" t="s">
        <v>428</v>
      </c>
      <c r="AO3" s="86"/>
      <c r="AP3" s="86"/>
      <c r="AQ3" s="86"/>
      <c r="AR3" s="86"/>
      <c r="AT3" s="86" t="s">
        <v>486</v>
      </c>
      <c r="AU3" s="86"/>
      <c r="AV3" s="86"/>
      <c r="AW3" s="86"/>
      <c r="AX3" s="86"/>
      <c r="AZ3" s="86" t="s">
        <v>511</v>
      </c>
      <c r="BA3" s="86"/>
      <c r="BB3" s="86"/>
      <c r="BC3" s="86"/>
      <c r="BD3" s="86"/>
      <c r="BF3" s="86" t="s">
        <v>533</v>
      </c>
      <c r="BG3" s="86"/>
      <c r="BH3" s="86"/>
      <c r="BI3" s="86"/>
      <c r="BJ3" s="86"/>
      <c r="BL3" s="86" t="s">
        <v>553</v>
      </c>
      <c r="BM3" s="86"/>
      <c r="BN3" s="86"/>
      <c r="BO3" s="86"/>
      <c r="BP3" s="86"/>
      <c r="BR3" s="86" t="s">
        <v>1065</v>
      </c>
      <c r="BS3" s="86"/>
      <c r="BT3" s="86"/>
      <c r="BU3" s="86"/>
      <c r="BV3" s="86"/>
    </row>
    <row r="4" spans="1:74" ht="15.75" thickBot="1" x14ac:dyDescent="0.3">
      <c r="D4" s="49" t="s">
        <v>1148</v>
      </c>
      <c r="E4" s="49" t="s">
        <v>1154</v>
      </c>
      <c r="F4" s="49" t="s">
        <v>1168</v>
      </c>
      <c r="G4" s="23" t="s">
        <v>1144</v>
      </c>
      <c r="H4" s="23" t="s">
        <v>1145</v>
      </c>
      <c r="I4" s="43"/>
      <c r="J4" s="49" t="s">
        <v>1148</v>
      </c>
      <c r="K4" s="49" t="s">
        <v>1154</v>
      </c>
      <c r="L4" s="49" t="s">
        <v>1168</v>
      </c>
      <c r="M4" s="23" t="s">
        <v>1144</v>
      </c>
      <c r="N4" s="23" t="s">
        <v>1145</v>
      </c>
      <c r="O4" s="43"/>
      <c r="P4" s="49" t="s">
        <v>1148</v>
      </c>
      <c r="Q4" s="49" t="s">
        <v>1154</v>
      </c>
      <c r="R4" s="49" t="s">
        <v>1168</v>
      </c>
      <c r="S4" s="23" t="s">
        <v>1144</v>
      </c>
      <c r="T4" s="23" t="s">
        <v>1145</v>
      </c>
      <c r="U4" s="43"/>
      <c r="V4" s="49" t="s">
        <v>1148</v>
      </c>
      <c r="W4" s="49" t="s">
        <v>1154</v>
      </c>
      <c r="X4" s="49" t="s">
        <v>1168</v>
      </c>
      <c r="Y4" s="23" t="s">
        <v>1144</v>
      </c>
      <c r="Z4" s="23" t="s">
        <v>1145</v>
      </c>
      <c r="AA4" s="43"/>
      <c r="AB4" s="49" t="s">
        <v>1148</v>
      </c>
      <c r="AC4" s="49" t="s">
        <v>1154</v>
      </c>
      <c r="AD4" s="49" t="s">
        <v>1168</v>
      </c>
      <c r="AE4" s="23" t="s">
        <v>1144</v>
      </c>
      <c r="AF4" s="23" t="s">
        <v>1145</v>
      </c>
      <c r="AG4" s="43"/>
      <c r="AH4" s="49" t="s">
        <v>1148</v>
      </c>
      <c r="AI4" s="49" t="s">
        <v>1154</v>
      </c>
      <c r="AJ4" s="49" t="s">
        <v>1168</v>
      </c>
      <c r="AK4" s="23" t="s">
        <v>1144</v>
      </c>
      <c r="AL4" s="23" t="s">
        <v>1145</v>
      </c>
      <c r="AM4" s="43"/>
      <c r="AN4" s="49" t="s">
        <v>1148</v>
      </c>
      <c r="AO4" s="49" t="s">
        <v>1154</v>
      </c>
      <c r="AP4" s="49" t="s">
        <v>1168</v>
      </c>
      <c r="AQ4" s="23" t="s">
        <v>1144</v>
      </c>
      <c r="AR4" s="23" t="s">
        <v>1145</v>
      </c>
      <c r="AS4" s="43"/>
      <c r="AT4" s="49" t="s">
        <v>1148</v>
      </c>
      <c r="AU4" s="49" t="s">
        <v>1154</v>
      </c>
      <c r="AV4" s="49" t="s">
        <v>1168</v>
      </c>
      <c r="AW4" s="23" t="s">
        <v>1144</v>
      </c>
      <c r="AX4" s="23" t="s">
        <v>1145</v>
      </c>
      <c r="AY4" s="43"/>
      <c r="AZ4" s="49" t="s">
        <v>1148</v>
      </c>
      <c r="BA4" s="49" t="s">
        <v>1154</v>
      </c>
      <c r="BB4" s="49" t="s">
        <v>1168</v>
      </c>
      <c r="BC4" s="23" t="s">
        <v>1144</v>
      </c>
      <c r="BD4" s="23" t="s">
        <v>1145</v>
      </c>
      <c r="BE4" s="43"/>
      <c r="BF4" s="49" t="s">
        <v>1148</v>
      </c>
      <c r="BG4" s="49" t="s">
        <v>1154</v>
      </c>
      <c r="BH4" s="49" t="s">
        <v>1168</v>
      </c>
      <c r="BI4" s="23" t="s">
        <v>1144</v>
      </c>
      <c r="BJ4" s="23" t="s">
        <v>1145</v>
      </c>
      <c r="BK4" s="43"/>
      <c r="BL4" s="49" t="s">
        <v>1148</v>
      </c>
      <c r="BM4" s="49" t="s">
        <v>1154</v>
      </c>
      <c r="BN4" s="49" t="s">
        <v>1168</v>
      </c>
      <c r="BO4" s="23" t="s">
        <v>1144</v>
      </c>
      <c r="BP4" s="23" t="s">
        <v>1145</v>
      </c>
      <c r="BQ4" s="43"/>
      <c r="BR4" s="49" t="s">
        <v>1148</v>
      </c>
      <c r="BS4" s="49" t="s">
        <v>1154</v>
      </c>
      <c r="BT4" s="49" t="s">
        <v>1168</v>
      </c>
      <c r="BU4" s="23" t="s">
        <v>1144</v>
      </c>
      <c r="BV4" s="23" t="s">
        <v>1145</v>
      </c>
    </row>
    <row r="5" spans="1:74" x14ac:dyDescent="0.25">
      <c r="A5" s="19" t="s">
        <v>170</v>
      </c>
    </row>
    <row r="6" spans="1:74" outlineLevel="1" x14ac:dyDescent="0.25">
      <c r="B6" s="20" t="s">
        <v>700</v>
      </c>
      <c r="C6" s="44"/>
      <c r="D6" s="25">
        <f t="array" ref="D6">SUM(IF(Period=$D$2,IF(Site=$A$5,IF(Provider=$B6,I))))</f>
        <v>41</v>
      </c>
      <c r="E6" s="26">
        <f t="array" ref="E6">SUM(IF(Period=$D$2,IF(Site=$A$5,IF(Provider=$B6,J))))</f>
        <v>12.707317073170731</v>
      </c>
      <c r="F6" s="26"/>
      <c r="G6" s="27">
        <f>E6*(D6/D$83)</f>
        <v>0.24042455006922012</v>
      </c>
      <c r="H6" s="27">
        <f>E6*(D6/D$891)</f>
        <v>1.5089639991890403E-2</v>
      </c>
      <c r="I6" s="44"/>
      <c r="J6" s="25">
        <f t="array" ref="J6">SUM(IF(Period=$J$2,IF(Site=$A$5,IF(Provider=$B6,I))))</f>
        <v>15</v>
      </c>
      <c r="K6" s="26">
        <f t="array" ref="K6">SUM(IF(Period=$J$2,IF(Site=$A$5,IF(Provider=$B6,J))))</f>
        <v>4.666666666666667</v>
      </c>
      <c r="L6" s="26"/>
      <c r="M6" s="27">
        <f>K6*(J6/J$83)</f>
        <v>3.5017508754377188E-2</v>
      </c>
      <c r="N6" s="27">
        <f>K6*(J6/J$891)</f>
        <v>2.1687269572760793E-3</v>
      </c>
      <c r="O6" s="44"/>
      <c r="P6" s="25">
        <f t="array" ref="P6">SUM(IF(Period=$P$2,IF(Site=$A$5,IF(Provider=$B6,I))))</f>
        <v>13</v>
      </c>
      <c r="Q6" s="26">
        <f t="array" ref="Q6">SUM(IF(Period=$P$2,IF(Site=$A$5,IF(Provider=$B6,J))))</f>
        <v>3.3076923076923075</v>
      </c>
      <c r="R6" s="26"/>
      <c r="S6" s="27">
        <f>Q6*(P6/P$83)</f>
        <v>1.9972131908964234E-2</v>
      </c>
      <c r="T6" s="27">
        <f>Q6*(P6/P$891)</f>
        <v>1.2391216644573799E-3</v>
      </c>
      <c r="U6" s="44"/>
      <c r="V6" s="25">
        <f t="array" ref="V6">SUM(IF(Period=$V$2,IF(Site=$A$5,IF(Provider=$B6,I))))</f>
        <v>0</v>
      </c>
      <c r="W6" s="26">
        <f t="array" ref="W6">SUM(IF(Period=$V$2,IF(Site=$A$5,IF(Provider=$B6,J))))</f>
        <v>0</v>
      </c>
      <c r="X6" s="26"/>
      <c r="Y6" s="27">
        <f>W6*(V6/V$83)</f>
        <v>0</v>
      </c>
      <c r="Z6" s="27">
        <f>W6*(V6/V$891)</f>
        <v>0</v>
      </c>
      <c r="AA6" s="44"/>
      <c r="AB6" s="25">
        <f t="array" ref="AB6">SUM(IF(Period=$AB$2,IF(Site=$A$5,IF(Provider=$B6,I))))</f>
        <v>0</v>
      </c>
      <c r="AC6" s="26">
        <f t="array" ref="AC6">SUM(IF(Period=$AB$2,IF(Site=$A$5,IF(Provider=$B6,J))))</f>
        <v>0</v>
      </c>
      <c r="AD6" s="26"/>
      <c r="AE6" s="27">
        <f>AC6*(AB6/AB$83)</f>
        <v>0</v>
      </c>
      <c r="AF6" s="27">
        <f>AC6*(AB6/AB$891)</f>
        <v>0</v>
      </c>
      <c r="AG6" s="44"/>
      <c r="AH6" s="25">
        <f t="array" ref="AH6">SUM(IF(Period=$AH$2,IF(Site=$A$5,IF(Provider=$B6,I))))</f>
        <v>0</v>
      </c>
      <c r="AI6" s="26">
        <f t="array" ref="AI6">SUM(IF(Period=$AH$2,IF(Site=$A$5,IF(Provider=$B6,J))))</f>
        <v>0</v>
      </c>
      <c r="AJ6" s="26"/>
      <c r="AK6" s="27">
        <f>AI6*(AH6/AH$83)</f>
        <v>0</v>
      </c>
      <c r="AL6" s="27">
        <f>AI6*(AH6/AH$891)</f>
        <v>0</v>
      </c>
      <c r="AM6" s="44"/>
      <c r="AN6" s="25">
        <f t="array" ref="AN6">SUM(IF(Period=$AN$2,IF(Site=$A$5,IF(Provider=$B6,I))))</f>
        <v>1</v>
      </c>
      <c r="AO6" s="26">
        <f t="array" ref="AO6">SUM(IF(Period=$AN$2,IF(Site=$A$5,IF(Provider=$B6,J))))</f>
        <v>6</v>
      </c>
      <c r="AP6" s="26"/>
      <c r="AQ6" s="27">
        <f>AO6*(AN6/AN$83)</f>
        <v>3.0643513789581208E-3</v>
      </c>
      <c r="AR6" s="27">
        <f>AO6*(AN6/AN$891)</f>
        <v>1.9187719859290055E-4</v>
      </c>
      <c r="AS6" s="44"/>
      <c r="AT6" s="25">
        <f t="array" ref="AT6">SUM(IF(Period=$AT$2,IF(Site=$A$5,IF(Provider=$B6,I))))</f>
        <v>1</v>
      </c>
      <c r="AU6" s="26">
        <f t="array" ref="AU6">SUM(IF(Period=$AT$2,IF(Site=$A$5,IF(Provider=$B6,J))))</f>
        <v>2</v>
      </c>
      <c r="AV6" s="26"/>
      <c r="AW6" s="27">
        <f>AU6*(AT6/AT$83)</f>
        <v>9.813542688910696E-4</v>
      </c>
      <c r="AX6" s="27">
        <f>AU6*(AT6/AT$891)</f>
        <v>6.3017928600686901E-5</v>
      </c>
      <c r="AY6" s="44"/>
      <c r="AZ6" s="25">
        <f t="array" ref="AZ6">SUM(IF(Period=$AZ$2,IF(Site=$A$5,IF(Provider=$B6,I))))</f>
        <v>19</v>
      </c>
      <c r="BA6" s="26">
        <f t="array" ref="BA6">SUM(IF(Period=$AZ$2,IF(Site=$A$5,IF(Provider=$B6,J))))</f>
        <v>3.2631578947368398</v>
      </c>
      <c r="BB6" s="26"/>
      <c r="BC6" s="27">
        <f>BA6*(AZ6/AZ$83)</f>
        <v>3.2769556025369954E-2</v>
      </c>
      <c r="BD6" s="27">
        <f>BA6*(AZ6/AZ$891)</f>
        <v>2.02026784841474E-3</v>
      </c>
      <c r="BE6" s="44"/>
      <c r="BF6" s="25">
        <f t="array" ref="BF6">SUM(IF(Period=$BF$2,IF(Site=$A$5,IF(Provider=$B6,I))))</f>
        <v>1</v>
      </c>
      <c r="BG6" s="26">
        <f t="array" ref="BG6">SUM(IF(Period=$BF$2,IF(Site=$A$5,IF(Provider=$B6,J))))</f>
        <v>9</v>
      </c>
      <c r="BH6" s="26"/>
      <c r="BI6" s="27">
        <f>BG6*(BF6/BF$83)</f>
        <v>4.4910179640718561E-3</v>
      </c>
      <c r="BJ6" s="27">
        <f>BG6*(BF6/BF$891)</f>
        <v>2.784825793675351E-4</v>
      </c>
      <c r="BK6" s="44"/>
      <c r="BL6" s="25">
        <f t="array" ref="BL6">SUM(IF(Period=$BL$2,IF(Site=$A$5,IF(Provider=$B6,I))))</f>
        <v>2</v>
      </c>
      <c r="BM6" s="26">
        <f t="array" ref="BM6">SUM(IF(Period=$BL$2,IF(Site=$A$5,IF(Provider=$B6,J))))</f>
        <v>2</v>
      </c>
      <c r="BN6" s="26"/>
      <c r="BO6" s="27">
        <f>BM6*(BL6/BL$83)</f>
        <v>1.8604651162790699E-3</v>
      </c>
      <c r="BP6" s="27">
        <f>BM6*(BL6/BL$891)</f>
        <v>1.2436650809936883E-4</v>
      </c>
      <c r="BQ6" s="44"/>
      <c r="BR6" s="25">
        <f t="array" ref="BR6">SUM(IF(Period=$BR$2,IF(Site=$A$5,IF(Provider=$B6,I))))</f>
        <v>1</v>
      </c>
      <c r="BS6" s="26">
        <f t="array" ref="BS6">SUM(IF(Period=$BR$2,IF(Site=$A$5,IF(Provider=$B6,J))))</f>
        <v>6</v>
      </c>
      <c r="BT6" s="26"/>
      <c r="BU6" s="27">
        <f>BS6*(BR6/BR$83)</f>
        <v>2.4174053182917004E-3</v>
      </c>
      <c r="BV6" s="27">
        <f>BS6*(BR6/BR$891)</f>
        <v>1.7599953066791823E-4</v>
      </c>
    </row>
    <row r="7" spans="1:74" outlineLevel="1" x14ac:dyDescent="0.25">
      <c r="B7" s="20" t="s">
        <v>705</v>
      </c>
      <c r="C7" s="44"/>
      <c r="D7" s="25">
        <f t="array" ref="D7">SUM(IF(Period=$D$2,IF(Site=$A$5,IF(Provider=$B7,I))))</f>
        <v>30</v>
      </c>
      <c r="E7" s="26">
        <f t="array" ref="E7">SUM(IF(Period=$D$2,IF(Site=$A$5,IF(Provider=$B7,J))))</f>
        <v>3.0333333333333332</v>
      </c>
      <c r="F7" s="26"/>
      <c r="G7" s="27">
        <f t="shared" ref="G7:G70" si="0">E7*(D7/D$83)</f>
        <v>4.1993539455468389E-2</v>
      </c>
      <c r="H7" s="27">
        <f t="shared" ref="H7:H70" si="1">E7*(D7/D$891)</f>
        <v>2.6356185014626233E-3</v>
      </c>
      <c r="I7" s="44"/>
      <c r="J7" s="25">
        <f t="array" ref="J7">SUM(IF(Period=$J$2,IF(Site=$A$5,IF(Provider=$B7,I))))</f>
        <v>36</v>
      </c>
      <c r="K7" s="26">
        <f t="array" ref="K7">SUM(IF(Period=$J$2,IF(Site=$A$5,IF(Provider=$B7,J))))</f>
        <v>7.333333333333333</v>
      </c>
      <c r="L7" s="26"/>
      <c r="M7" s="27">
        <f t="shared" ref="M7:M70" si="2">K7*(J7/J$83)</f>
        <v>0.13206603301650824</v>
      </c>
      <c r="N7" s="27">
        <f t="shared" ref="N7:N70" si="3">K7*(J7/J$891)</f>
        <v>8.1791988102983548E-3</v>
      </c>
      <c r="O7" s="44"/>
      <c r="P7" s="25">
        <f t="array" ref="P7">SUM(IF(Period=$P$2,IF(Site=$A$5,IF(Provider=$B7,I))))</f>
        <v>0</v>
      </c>
      <c r="Q7" s="26">
        <f t="array" ref="Q7">SUM(IF(Period=$P$2,IF(Site=$A$5,IF(Provider=$B7,J))))</f>
        <v>0</v>
      </c>
      <c r="R7" s="26"/>
      <c r="S7" s="27">
        <f t="shared" ref="S7:S70" si="4">Q7*(P7/P$83)</f>
        <v>0</v>
      </c>
      <c r="T7" s="27">
        <f t="shared" ref="T7:T70" si="5">Q7*(P7/P$891)</f>
        <v>0</v>
      </c>
      <c r="U7" s="44"/>
      <c r="V7" s="25">
        <f t="array" ref="V7">SUM(IF(Period=$V$2,IF(Site=$A$5,IF(Provider=$B7,I))))</f>
        <v>62</v>
      </c>
      <c r="W7" s="26">
        <f t="array" ref="W7">SUM(IF(Period=$V$2,IF(Site=$A$5,IF(Provider=$B7,J))))</f>
        <v>3.9193548387096775</v>
      </c>
      <c r="X7" s="26"/>
      <c r="Y7" s="27">
        <f t="shared" ref="Y7:Y70" si="6">W7*(V7/V$83)</f>
        <v>0.11516587677725119</v>
      </c>
      <c r="Z7" s="27">
        <f t="shared" ref="Z7:Z70" si="7">W7*(V7/V$891)</f>
        <v>7.3489384866630382E-3</v>
      </c>
      <c r="AA7" s="44"/>
      <c r="AB7" s="25">
        <f t="array" ref="AB7">SUM(IF(Period=$AB$2,IF(Site=$A$5,IF(Provider=$B7,I))))</f>
        <v>39</v>
      </c>
      <c r="AC7" s="26">
        <f t="array" ref="AC7">SUM(IF(Period=$AB$2,IF(Site=$A$5,IF(Provider=$B7,J))))</f>
        <v>2.9487179487179489</v>
      </c>
      <c r="AD7" s="26"/>
      <c r="AE7" s="27">
        <f t="shared" ref="AE7:AE70" si="8">AC7*(AB7/AB$83)</f>
        <v>5.5825242718446605E-2</v>
      </c>
      <c r="AF7" s="27">
        <f t="shared" ref="AF7:AF70" si="9">AC7*(AB7/AB$891)</f>
        <v>3.4595830450347463E-3</v>
      </c>
      <c r="AG7" s="44"/>
      <c r="AH7" s="25">
        <f t="array" ref="AH7">SUM(IF(Period=$AH$2,IF(Site=$A$5,IF(Provider=$B7,I))))</f>
        <v>39</v>
      </c>
      <c r="AI7" s="26">
        <f t="array" ref="AI7">SUM(IF(Period=$AH$2,IF(Site=$A$5,IF(Provider=$B7,J))))</f>
        <v>5.1794871794871797</v>
      </c>
      <c r="AJ7" s="26"/>
      <c r="AK7" s="27">
        <f t="shared" ref="AK7:AK70" si="10">AI7*(AH7/AH$83)</f>
        <v>0.10171198388721048</v>
      </c>
      <c r="AL7" s="27">
        <f t="shared" ref="AL7:AL70" si="11">AI7*(AH7/AH$891)</f>
        <v>6.8787032622761018E-3</v>
      </c>
      <c r="AM7" s="44"/>
      <c r="AN7" s="25">
        <f t="array" ref="AN7">SUM(IF(Period=$AN$2,IF(Site=$A$5,IF(Provider=$B7,I))))</f>
        <v>42</v>
      </c>
      <c r="AO7" s="26">
        <f t="array" ref="AO7">SUM(IF(Period=$AN$2,IF(Site=$A$5,IF(Provider=$B7,J))))</f>
        <v>4.1666666666666696</v>
      </c>
      <c r="AP7" s="26"/>
      <c r="AQ7" s="27">
        <f t="shared" ref="AQ7:AQ70" si="12">AO7*(AN7/AN$83)</f>
        <v>8.9376915219611913E-2</v>
      </c>
      <c r="AR7" s="27">
        <f t="shared" ref="AR7:AR70" si="13">AO7*(AN7/AN$891)</f>
        <v>5.596418292292937E-3</v>
      </c>
      <c r="AS7" s="44"/>
      <c r="AT7" s="25">
        <f t="array" ref="AT7">SUM(IF(Period=$AT$2,IF(Site=$A$5,IF(Provider=$B7,I))))</f>
        <v>0</v>
      </c>
      <c r="AU7" s="26">
        <f t="array" ref="AU7">SUM(IF(Period=$AT$2,IF(Site=$A$5,IF(Provider=$B7,J))))</f>
        <v>0</v>
      </c>
      <c r="AV7" s="26"/>
      <c r="AW7" s="27">
        <f t="shared" ref="AW7:AW70" si="14">AU7*(AT7/AT$83)</f>
        <v>0</v>
      </c>
      <c r="AX7" s="27">
        <f t="shared" ref="AX7:AX70" si="15">AU7*(AT7/AT$891)</f>
        <v>0</v>
      </c>
      <c r="AY7" s="44"/>
      <c r="AZ7" s="25">
        <f t="array" ref="AZ7">SUM(IF(Period=$AZ$2,IF(Site=$A$5,IF(Provider=$B7,I))))</f>
        <v>0</v>
      </c>
      <c r="BA7" s="26">
        <f t="array" ref="BA7">SUM(IF(Period=$AZ$2,IF(Site=$A$5,IF(Provider=$B7,J))))</f>
        <v>0</v>
      </c>
      <c r="BB7" s="26"/>
      <c r="BC7" s="27">
        <f t="shared" ref="BC7:BC70" si="16">BA7*(AZ7/AZ$83)</f>
        <v>0</v>
      </c>
      <c r="BD7" s="27">
        <f t="shared" ref="BD7:BD70" si="17">BA7*(AZ7/AZ$891)</f>
        <v>0</v>
      </c>
      <c r="BE7" s="44"/>
      <c r="BF7" s="25">
        <f t="array" ref="BF7">SUM(IF(Period=$BF$2,IF(Site=$A$5,IF(Provider=$B7,I))))</f>
        <v>0</v>
      </c>
      <c r="BG7" s="26">
        <f t="array" ref="BG7">SUM(IF(Period=$BF$2,IF(Site=$A$5,IF(Provider=$B7,J))))</f>
        <v>0</v>
      </c>
      <c r="BH7" s="26"/>
      <c r="BI7" s="27">
        <f t="shared" ref="BI7:BI70" si="18">BG7*(BF7/BF$83)</f>
        <v>0</v>
      </c>
      <c r="BJ7" s="27">
        <f t="shared" ref="BJ7:BJ70" si="19">BG7*(BF7/BF$891)</f>
        <v>0</v>
      </c>
      <c r="BK7" s="44"/>
      <c r="BL7" s="25">
        <f t="array" ref="BL7">SUM(IF(Period=$BL$2,IF(Site=$A$5,IF(Provider=$B7,I))))</f>
        <v>61</v>
      </c>
      <c r="BM7" s="26">
        <f t="array" ref="BM7">SUM(IF(Period=$BL$2,IF(Site=$A$5,IF(Provider=$B7,J))))</f>
        <v>2.9836065573770498</v>
      </c>
      <c r="BN7" s="26"/>
      <c r="BO7" s="27">
        <f t="shared" ref="BO7:BO70" si="20">BM7*(BL7/BL$83)</f>
        <v>8.465116279069769E-2</v>
      </c>
      <c r="BP7" s="27">
        <f t="shared" ref="BP7:BP70" si="21">BM7*(BL7/BL$891)</f>
        <v>5.6586761185212836E-3</v>
      </c>
      <c r="BQ7" s="44"/>
      <c r="BR7" s="25">
        <f t="array" ref="BR7">SUM(IF(Period=$BR$2,IF(Site=$A$5,IF(Provider=$B7,I))))</f>
        <v>28</v>
      </c>
      <c r="BS7" s="26">
        <f t="array" ref="BS7">SUM(IF(Period=$BR$2,IF(Site=$A$5,IF(Provider=$B7,J))))</f>
        <v>9.3214285714285694</v>
      </c>
      <c r="BT7" s="26"/>
      <c r="BU7" s="27">
        <f t="shared" ref="BU7:BU70" si="22">BS7*(BR7/BR$83)</f>
        <v>0.10515713134568894</v>
      </c>
      <c r="BV7" s="27">
        <f t="shared" ref="BV7:BV70" si="23">BS7*(BR7/BR$891)</f>
        <v>7.6559795840544405E-3</v>
      </c>
    </row>
    <row r="8" spans="1:74" outlineLevel="1" x14ac:dyDescent="0.25">
      <c r="B8" s="20" t="s">
        <v>770</v>
      </c>
      <c r="C8" s="44"/>
      <c r="D8" s="25">
        <f t="array" ref="D8">SUM(IF(Period=$D$2,IF(Site=$A$5,IF(Provider=$B8,I))))</f>
        <v>0</v>
      </c>
      <c r="E8" s="26">
        <f t="array" ref="E8">SUM(IF(Period=$D$2,IF(Site=$A$5,IF(Provider=$B8,J))))</f>
        <v>0</v>
      </c>
      <c r="F8" s="26"/>
      <c r="G8" s="27">
        <f t="shared" si="0"/>
        <v>0</v>
      </c>
      <c r="H8" s="27">
        <f t="shared" si="1"/>
        <v>0</v>
      </c>
      <c r="I8" s="44"/>
      <c r="J8" s="25">
        <f t="array" ref="J8">SUM(IF(Period=$J$2,IF(Site=$A$5,IF(Provider=$B8,I))))</f>
        <v>0</v>
      </c>
      <c r="K8" s="26">
        <f t="array" ref="K8">SUM(IF(Period=$J$2,IF(Site=$A$5,IF(Provider=$B8,J))))</f>
        <v>0</v>
      </c>
      <c r="L8" s="26"/>
      <c r="M8" s="27">
        <f t="shared" si="2"/>
        <v>0</v>
      </c>
      <c r="N8" s="27">
        <f t="shared" si="3"/>
        <v>0</v>
      </c>
      <c r="O8" s="44"/>
      <c r="P8" s="25">
        <f t="array" ref="P8">SUM(IF(Period=$P$2,IF(Site=$A$5,IF(Provider=$B8,I))))</f>
        <v>0</v>
      </c>
      <c r="Q8" s="26">
        <f t="array" ref="Q8">SUM(IF(Period=$P$2,IF(Site=$A$5,IF(Provider=$B8,J))))</f>
        <v>0</v>
      </c>
      <c r="R8" s="26"/>
      <c r="S8" s="27">
        <f t="shared" si="4"/>
        <v>0</v>
      </c>
      <c r="T8" s="27">
        <f t="shared" si="5"/>
        <v>0</v>
      </c>
      <c r="U8" s="44"/>
      <c r="V8" s="25">
        <f t="array" ref="V8">SUM(IF(Period=$V$2,IF(Site=$A$5,IF(Provider=$B8,I))))</f>
        <v>0</v>
      </c>
      <c r="W8" s="26">
        <f t="array" ref="W8">SUM(IF(Period=$V$2,IF(Site=$A$5,IF(Provider=$B8,J))))</f>
        <v>0</v>
      </c>
      <c r="X8" s="26"/>
      <c r="Y8" s="27">
        <f t="shared" si="6"/>
        <v>0</v>
      </c>
      <c r="Z8" s="27">
        <f t="shared" si="7"/>
        <v>0</v>
      </c>
      <c r="AA8" s="44"/>
      <c r="AB8" s="25">
        <f t="array" ref="AB8">SUM(IF(Period=$AB$2,IF(Site=$A$5,IF(Provider=$B8,I))))</f>
        <v>0</v>
      </c>
      <c r="AC8" s="26">
        <f t="array" ref="AC8">SUM(IF(Period=$AB$2,IF(Site=$A$5,IF(Provider=$B8,J))))</f>
        <v>0</v>
      </c>
      <c r="AD8" s="26"/>
      <c r="AE8" s="27">
        <f t="shared" si="8"/>
        <v>0</v>
      </c>
      <c r="AF8" s="27">
        <f t="shared" si="9"/>
        <v>0</v>
      </c>
      <c r="AG8" s="44"/>
      <c r="AH8" s="25">
        <f t="array" ref="AH8">SUM(IF(Period=$AH$2,IF(Site=$A$5,IF(Provider=$B8,I))))</f>
        <v>0</v>
      </c>
      <c r="AI8" s="26">
        <f t="array" ref="AI8">SUM(IF(Period=$AH$2,IF(Site=$A$5,IF(Provider=$B8,J))))</f>
        <v>0</v>
      </c>
      <c r="AJ8" s="26"/>
      <c r="AK8" s="27">
        <f t="shared" si="10"/>
        <v>0</v>
      </c>
      <c r="AL8" s="27">
        <f t="shared" si="11"/>
        <v>0</v>
      </c>
      <c r="AM8" s="44"/>
      <c r="AN8" s="25">
        <f t="array" ref="AN8">SUM(IF(Period=$AN$2,IF(Site=$A$5,IF(Provider=$B8,I))))</f>
        <v>0</v>
      </c>
      <c r="AO8" s="26">
        <f t="array" ref="AO8">SUM(IF(Period=$AN$2,IF(Site=$A$5,IF(Provider=$B8,J))))</f>
        <v>0</v>
      </c>
      <c r="AP8" s="26"/>
      <c r="AQ8" s="27">
        <f t="shared" si="12"/>
        <v>0</v>
      </c>
      <c r="AR8" s="27">
        <f t="shared" si="13"/>
        <v>0</v>
      </c>
      <c r="AS8" s="44"/>
      <c r="AT8" s="25">
        <f t="array" ref="AT8">SUM(IF(Period=$AT$2,IF(Site=$A$5,IF(Provider=$B8,I))))</f>
        <v>2</v>
      </c>
      <c r="AU8" s="26">
        <f t="array" ref="AU8">SUM(IF(Period=$AT$2,IF(Site=$A$5,IF(Provider=$B8,J))))</f>
        <v>3</v>
      </c>
      <c r="AV8" s="26"/>
      <c r="AW8" s="27">
        <f t="shared" si="14"/>
        <v>2.944062806673209E-3</v>
      </c>
      <c r="AX8" s="27">
        <f t="shared" si="15"/>
        <v>1.8905378580206069E-4</v>
      </c>
      <c r="AY8" s="44"/>
      <c r="AZ8" s="25">
        <f t="array" ref="AZ8">SUM(IF(Period=$AZ$2,IF(Site=$A$5,IF(Provider=$B8,I))))</f>
        <v>0</v>
      </c>
      <c r="BA8" s="26">
        <f t="array" ref="BA8">SUM(IF(Period=$AZ$2,IF(Site=$A$5,IF(Provider=$B8,J))))</f>
        <v>0</v>
      </c>
      <c r="BB8" s="26"/>
      <c r="BC8" s="27">
        <f t="shared" si="16"/>
        <v>0</v>
      </c>
      <c r="BD8" s="27">
        <f t="shared" si="17"/>
        <v>0</v>
      </c>
      <c r="BE8" s="44"/>
      <c r="BF8" s="25">
        <f t="array" ref="BF8">SUM(IF(Period=$BF$2,IF(Site=$A$5,IF(Provider=$B8,I))))</f>
        <v>0</v>
      </c>
      <c r="BG8" s="26">
        <f t="array" ref="BG8">SUM(IF(Period=$BF$2,IF(Site=$A$5,IF(Provider=$B8,J))))</f>
        <v>0</v>
      </c>
      <c r="BH8" s="26"/>
      <c r="BI8" s="27">
        <f t="shared" si="18"/>
        <v>0</v>
      </c>
      <c r="BJ8" s="27">
        <f t="shared" si="19"/>
        <v>0</v>
      </c>
      <c r="BK8" s="44"/>
      <c r="BL8" s="25">
        <f t="array" ref="BL8">SUM(IF(Period=$BL$2,IF(Site=$A$5,IF(Provider=$B8,I))))</f>
        <v>0</v>
      </c>
      <c r="BM8" s="26">
        <f t="array" ref="BM8">SUM(IF(Period=$BL$2,IF(Site=$A$5,IF(Provider=$B8,J))))</f>
        <v>0</v>
      </c>
      <c r="BN8" s="26"/>
      <c r="BO8" s="27">
        <f t="shared" si="20"/>
        <v>0</v>
      </c>
      <c r="BP8" s="27">
        <f t="shared" si="21"/>
        <v>0</v>
      </c>
      <c r="BQ8" s="44"/>
      <c r="BR8" s="25">
        <f t="array" ref="BR8">SUM(IF(Period=$BR$2,IF(Site=$A$5,IF(Provider=$B8,I))))</f>
        <v>0</v>
      </c>
      <c r="BS8" s="26">
        <f t="array" ref="BS8">SUM(IF(Period=$BR$2,IF(Site=$A$5,IF(Provider=$B8,J))))</f>
        <v>0</v>
      </c>
      <c r="BT8" s="26"/>
      <c r="BU8" s="27">
        <f t="shared" si="22"/>
        <v>0</v>
      </c>
      <c r="BV8" s="27">
        <f t="shared" si="23"/>
        <v>0</v>
      </c>
    </row>
    <row r="9" spans="1:74" outlineLevel="1" x14ac:dyDescent="0.25">
      <c r="B9" s="20" t="s">
        <v>739</v>
      </c>
      <c r="C9" s="44"/>
      <c r="D9" s="25">
        <f t="array" ref="D9">SUM(IF(Period=$D$2,IF(Site=$A$5,IF(Provider=$B9,I))))</f>
        <v>0</v>
      </c>
      <c r="E9" s="26">
        <f t="array" ref="E9">SUM(IF(Period=$D$2,IF(Site=$A$5,IF(Provider=$B9,J))))</f>
        <v>0</v>
      </c>
      <c r="F9" s="26"/>
      <c r="G9" s="27">
        <f t="shared" si="0"/>
        <v>0</v>
      </c>
      <c r="H9" s="27">
        <f t="shared" si="1"/>
        <v>0</v>
      </c>
      <c r="I9" s="44"/>
      <c r="J9" s="25">
        <f t="array" ref="J9">SUM(IF(Period=$J$2,IF(Site=$A$5,IF(Provider=$B9,I))))</f>
        <v>41</v>
      </c>
      <c r="K9" s="26">
        <f t="array" ref="K9">SUM(IF(Period=$J$2,IF(Site=$A$5,IF(Provider=$B9,J))))</f>
        <v>3.5365853658536586</v>
      </c>
      <c r="L9" s="26"/>
      <c r="M9" s="27">
        <f t="shared" si="2"/>
        <v>7.2536268134067036E-2</v>
      </c>
      <c r="N9" s="27">
        <f t="shared" si="3"/>
        <v>4.4923629829290209E-3</v>
      </c>
      <c r="O9" s="44"/>
      <c r="P9" s="25">
        <f t="array" ref="P9">SUM(IF(Period=$P$2,IF(Site=$A$5,IF(Provider=$B9,I))))</f>
        <v>0</v>
      </c>
      <c r="Q9" s="26">
        <f t="array" ref="Q9">SUM(IF(Period=$P$2,IF(Site=$A$5,IF(Provider=$B9,J))))</f>
        <v>0</v>
      </c>
      <c r="R9" s="26"/>
      <c r="S9" s="27">
        <f t="shared" si="4"/>
        <v>0</v>
      </c>
      <c r="T9" s="27">
        <f t="shared" si="5"/>
        <v>0</v>
      </c>
      <c r="U9" s="44"/>
      <c r="V9" s="25">
        <f t="array" ref="V9">SUM(IF(Period=$V$2,IF(Site=$A$5,IF(Provider=$B9,I))))</f>
        <v>0</v>
      </c>
      <c r="W9" s="26">
        <f t="array" ref="W9">SUM(IF(Period=$V$2,IF(Site=$A$5,IF(Provider=$B9,J))))</f>
        <v>0</v>
      </c>
      <c r="X9" s="26"/>
      <c r="Y9" s="27">
        <f t="shared" si="6"/>
        <v>0</v>
      </c>
      <c r="Z9" s="27">
        <f t="shared" si="7"/>
        <v>0</v>
      </c>
      <c r="AA9" s="44"/>
      <c r="AB9" s="25">
        <f t="array" ref="AB9">SUM(IF(Period=$AB$2,IF(Site=$A$5,IF(Provider=$B9,I))))</f>
        <v>0</v>
      </c>
      <c r="AC9" s="26">
        <f t="array" ref="AC9">SUM(IF(Period=$AB$2,IF(Site=$A$5,IF(Provider=$B9,J))))</f>
        <v>0</v>
      </c>
      <c r="AD9" s="26"/>
      <c r="AE9" s="27">
        <f t="shared" si="8"/>
        <v>0</v>
      </c>
      <c r="AF9" s="27">
        <f t="shared" si="9"/>
        <v>0</v>
      </c>
      <c r="AG9" s="44"/>
      <c r="AH9" s="25">
        <f t="array" ref="AH9">SUM(IF(Period=$AH$2,IF(Site=$A$5,IF(Provider=$B9,I))))</f>
        <v>0</v>
      </c>
      <c r="AI9" s="26">
        <f t="array" ref="AI9">SUM(IF(Period=$AH$2,IF(Site=$A$5,IF(Provider=$B9,J))))</f>
        <v>0</v>
      </c>
      <c r="AJ9" s="26"/>
      <c r="AK9" s="27">
        <f t="shared" si="10"/>
        <v>0</v>
      </c>
      <c r="AL9" s="27">
        <f t="shared" si="11"/>
        <v>0</v>
      </c>
      <c r="AM9" s="44"/>
      <c r="AN9" s="25">
        <f t="array" ref="AN9">SUM(IF(Period=$AN$2,IF(Site=$A$5,IF(Provider=$B9,I))))</f>
        <v>0</v>
      </c>
      <c r="AO9" s="26">
        <f t="array" ref="AO9">SUM(IF(Period=$AN$2,IF(Site=$A$5,IF(Provider=$B9,J))))</f>
        <v>0</v>
      </c>
      <c r="AP9" s="26"/>
      <c r="AQ9" s="27">
        <f t="shared" si="12"/>
        <v>0</v>
      </c>
      <c r="AR9" s="27">
        <f t="shared" si="13"/>
        <v>0</v>
      </c>
      <c r="AS9" s="44"/>
      <c r="AT9" s="25">
        <f t="array" ref="AT9">SUM(IF(Period=$AT$2,IF(Site=$A$5,IF(Provider=$B9,I))))</f>
        <v>16</v>
      </c>
      <c r="AU9" s="26">
        <f t="array" ref="AU9">SUM(IF(Period=$AT$2,IF(Site=$A$5,IF(Provider=$B9,J))))</f>
        <v>2.6875</v>
      </c>
      <c r="AV9" s="26"/>
      <c r="AW9" s="27">
        <f t="shared" si="14"/>
        <v>2.1099116781157997E-2</v>
      </c>
      <c r="AX9" s="27">
        <f t="shared" si="15"/>
        <v>1.3548854649147685E-3</v>
      </c>
      <c r="AY9" s="44"/>
      <c r="AZ9" s="25">
        <f t="array" ref="AZ9">SUM(IF(Period=$AZ$2,IF(Site=$A$5,IF(Provider=$B9,I))))</f>
        <v>23</v>
      </c>
      <c r="BA9" s="26">
        <f t="array" ref="BA9">SUM(IF(Period=$AZ$2,IF(Site=$A$5,IF(Provider=$B9,J))))</f>
        <v>3.3478260869565202</v>
      </c>
      <c r="BB9" s="26"/>
      <c r="BC9" s="27">
        <f t="shared" si="16"/>
        <v>4.0697674418604633E-2</v>
      </c>
      <c r="BD9" s="27">
        <f t="shared" si="17"/>
        <v>2.50904232786992E-3</v>
      </c>
      <c r="BE9" s="44"/>
      <c r="BF9" s="25">
        <f t="array" ref="BF9">SUM(IF(Period=$BF$2,IF(Site=$A$5,IF(Provider=$B9,I))))</f>
        <v>0</v>
      </c>
      <c r="BG9" s="26">
        <f t="array" ref="BG9">SUM(IF(Period=$BF$2,IF(Site=$A$5,IF(Provider=$B9,J))))</f>
        <v>0</v>
      </c>
      <c r="BH9" s="26"/>
      <c r="BI9" s="27">
        <f t="shared" si="18"/>
        <v>0</v>
      </c>
      <c r="BJ9" s="27">
        <f t="shared" si="19"/>
        <v>0</v>
      </c>
      <c r="BK9" s="44"/>
      <c r="BL9" s="25">
        <f t="array" ref="BL9">SUM(IF(Period=$BL$2,IF(Site=$A$5,IF(Provider=$B9,I))))</f>
        <v>34</v>
      </c>
      <c r="BM9" s="26">
        <f t="array" ref="BM9">SUM(IF(Period=$BL$2,IF(Site=$A$5,IF(Provider=$B9,J))))</f>
        <v>4.4411764705882399</v>
      </c>
      <c r="BN9" s="26"/>
      <c r="BO9" s="27">
        <f t="shared" si="20"/>
        <v>7.0232558139534954E-2</v>
      </c>
      <c r="BP9" s="27">
        <f t="shared" si="21"/>
        <v>4.6948356807511782E-3</v>
      </c>
      <c r="BQ9" s="44"/>
      <c r="BR9" s="25">
        <f t="array" ref="BR9">SUM(IF(Period=$BR$2,IF(Site=$A$5,IF(Provider=$B9,I))))</f>
        <v>2</v>
      </c>
      <c r="BS9" s="26">
        <f t="array" ref="BS9">SUM(IF(Period=$BR$2,IF(Site=$A$5,IF(Provider=$B9,J))))</f>
        <v>2.5</v>
      </c>
      <c r="BT9" s="26"/>
      <c r="BU9" s="27">
        <f t="shared" si="22"/>
        <v>2.01450443190975E-3</v>
      </c>
      <c r="BV9" s="27">
        <f t="shared" si="23"/>
        <v>1.466662755565985E-4</v>
      </c>
    </row>
    <row r="10" spans="1:74" outlineLevel="1" x14ac:dyDescent="0.25">
      <c r="B10" s="20" t="s">
        <v>768</v>
      </c>
      <c r="C10" s="44"/>
      <c r="D10" s="25">
        <f t="array" ref="D10">SUM(IF(Period=$D$2,IF(Site=$A$5,IF(Provider=$B10,I))))</f>
        <v>0</v>
      </c>
      <c r="E10" s="26">
        <f t="array" ref="E10">SUM(IF(Period=$D$2,IF(Site=$A$5,IF(Provider=$B10,J))))</f>
        <v>0</v>
      </c>
      <c r="F10" s="26"/>
      <c r="G10" s="27">
        <f t="shared" si="0"/>
        <v>0</v>
      </c>
      <c r="H10" s="27">
        <f t="shared" si="1"/>
        <v>0</v>
      </c>
      <c r="I10" s="44"/>
      <c r="J10" s="25">
        <f t="array" ref="J10">SUM(IF(Period=$J$2,IF(Site=$A$5,IF(Provider=$B10,I))))</f>
        <v>0</v>
      </c>
      <c r="K10" s="26">
        <f t="array" ref="K10">SUM(IF(Period=$J$2,IF(Site=$A$5,IF(Provider=$B10,J))))</f>
        <v>0</v>
      </c>
      <c r="L10" s="26"/>
      <c r="M10" s="27">
        <f t="shared" si="2"/>
        <v>0</v>
      </c>
      <c r="N10" s="27">
        <f t="shared" si="3"/>
        <v>0</v>
      </c>
      <c r="O10" s="44"/>
      <c r="P10" s="25">
        <f t="array" ref="P10">SUM(IF(Period=$P$2,IF(Site=$A$5,IF(Provider=$B10,I))))</f>
        <v>0</v>
      </c>
      <c r="Q10" s="26">
        <f t="array" ref="Q10">SUM(IF(Period=$P$2,IF(Site=$A$5,IF(Provider=$B10,J))))</f>
        <v>0</v>
      </c>
      <c r="R10" s="26"/>
      <c r="S10" s="27">
        <f t="shared" si="4"/>
        <v>0</v>
      </c>
      <c r="T10" s="27">
        <f t="shared" si="5"/>
        <v>0</v>
      </c>
      <c r="U10" s="44"/>
      <c r="V10" s="25">
        <f t="array" ref="V10">SUM(IF(Period=$V$2,IF(Site=$A$5,IF(Provider=$B10,I))))</f>
        <v>0</v>
      </c>
      <c r="W10" s="26">
        <f t="array" ref="W10">SUM(IF(Period=$V$2,IF(Site=$A$5,IF(Provider=$B10,J))))</f>
        <v>0</v>
      </c>
      <c r="X10" s="26"/>
      <c r="Y10" s="27">
        <f t="shared" si="6"/>
        <v>0</v>
      </c>
      <c r="Z10" s="27">
        <f t="shared" si="7"/>
        <v>0</v>
      </c>
      <c r="AA10" s="44"/>
      <c r="AB10" s="25">
        <f t="array" ref="AB10">SUM(IF(Period=$AB$2,IF(Site=$A$5,IF(Provider=$B10,I))))</f>
        <v>0</v>
      </c>
      <c r="AC10" s="26">
        <f t="array" ref="AC10">SUM(IF(Period=$AB$2,IF(Site=$A$5,IF(Provider=$B10,J))))</f>
        <v>0</v>
      </c>
      <c r="AD10" s="26"/>
      <c r="AE10" s="27">
        <f t="shared" si="8"/>
        <v>0</v>
      </c>
      <c r="AF10" s="27">
        <f t="shared" si="9"/>
        <v>0</v>
      </c>
      <c r="AG10" s="44"/>
      <c r="AH10" s="25">
        <f t="array" ref="AH10">SUM(IF(Period=$AH$2,IF(Site=$A$5,IF(Provider=$B10,I))))</f>
        <v>0</v>
      </c>
      <c r="AI10" s="26">
        <f t="array" ref="AI10">SUM(IF(Period=$AH$2,IF(Site=$A$5,IF(Provider=$B10,J))))</f>
        <v>0</v>
      </c>
      <c r="AJ10" s="26"/>
      <c r="AK10" s="27">
        <f t="shared" si="10"/>
        <v>0</v>
      </c>
      <c r="AL10" s="27">
        <f t="shared" si="11"/>
        <v>0</v>
      </c>
      <c r="AM10" s="44"/>
      <c r="AN10" s="25">
        <f t="array" ref="AN10">SUM(IF(Period=$AN$2,IF(Site=$A$5,IF(Provider=$B10,I))))</f>
        <v>0</v>
      </c>
      <c r="AO10" s="26">
        <f t="array" ref="AO10">SUM(IF(Period=$AN$2,IF(Site=$A$5,IF(Provider=$B10,J))))</f>
        <v>0</v>
      </c>
      <c r="AP10" s="26"/>
      <c r="AQ10" s="27">
        <f t="shared" si="12"/>
        <v>0</v>
      </c>
      <c r="AR10" s="27">
        <f t="shared" si="13"/>
        <v>0</v>
      </c>
      <c r="AS10" s="44"/>
      <c r="AT10" s="25">
        <f t="array" ref="AT10">SUM(IF(Period=$AT$2,IF(Site=$A$5,IF(Provider=$B10,I))))</f>
        <v>1</v>
      </c>
      <c r="AU10" s="26">
        <f t="array" ref="AU10">SUM(IF(Period=$AT$2,IF(Site=$A$5,IF(Provider=$B10,J))))</f>
        <v>6</v>
      </c>
      <c r="AV10" s="26"/>
      <c r="AW10" s="27">
        <f t="shared" si="14"/>
        <v>2.944062806673209E-3</v>
      </c>
      <c r="AX10" s="27">
        <f t="shared" si="15"/>
        <v>1.8905378580206069E-4</v>
      </c>
      <c r="AY10" s="44"/>
      <c r="AZ10" s="25">
        <f t="array" ref="AZ10">SUM(IF(Period=$AZ$2,IF(Site=$A$5,IF(Provider=$B10,I))))</f>
        <v>0</v>
      </c>
      <c r="BA10" s="26">
        <f t="array" ref="BA10">SUM(IF(Period=$AZ$2,IF(Site=$A$5,IF(Provider=$B10,J))))</f>
        <v>0</v>
      </c>
      <c r="BB10" s="26"/>
      <c r="BC10" s="27">
        <f t="shared" si="16"/>
        <v>0</v>
      </c>
      <c r="BD10" s="27">
        <f t="shared" si="17"/>
        <v>0</v>
      </c>
      <c r="BE10" s="44"/>
      <c r="BF10" s="25">
        <f t="array" ref="BF10">SUM(IF(Period=$BF$2,IF(Site=$A$5,IF(Provider=$B10,I))))</f>
        <v>0</v>
      </c>
      <c r="BG10" s="26">
        <f t="array" ref="BG10">SUM(IF(Period=$BF$2,IF(Site=$A$5,IF(Provider=$B10,J))))</f>
        <v>0</v>
      </c>
      <c r="BH10" s="26"/>
      <c r="BI10" s="27">
        <f t="shared" si="18"/>
        <v>0</v>
      </c>
      <c r="BJ10" s="27">
        <f t="shared" si="19"/>
        <v>0</v>
      </c>
      <c r="BK10" s="44"/>
      <c r="BL10" s="25">
        <f t="array" ref="BL10">SUM(IF(Period=$BL$2,IF(Site=$A$5,IF(Provider=$B10,I))))</f>
        <v>1</v>
      </c>
      <c r="BM10" s="26">
        <f t="array" ref="BM10">SUM(IF(Period=$BL$2,IF(Site=$A$5,IF(Provider=$B10,J))))</f>
        <v>13</v>
      </c>
      <c r="BN10" s="26"/>
      <c r="BO10" s="27">
        <f t="shared" si="20"/>
        <v>6.0465116279069774E-3</v>
      </c>
      <c r="BP10" s="27">
        <f t="shared" si="21"/>
        <v>4.0419115132294873E-4</v>
      </c>
      <c r="BQ10" s="44"/>
      <c r="BR10" s="25">
        <f t="array" ref="BR10">SUM(IF(Period=$BR$2,IF(Site=$A$5,IF(Provider=$B10,I))))</f>
        <v>0</v>
      </c>
      <c r="BS10" s="26">
        <f t="array" ref="BS10">SUM(IF(Period=$BR$2,IF(Site=$A$5,IF(Provider=$B10,J))))</f>
        <v>0</v>
      </c>
      <c r="BT10" s="26"/>
      <c r="BU10" s="27">
        <f t="shared" si="22"/>
        <v>0</v>
      </c>
      <c r="BV10" s="27">
        <f t="shared" si="23"/>
        <v>0</v>
      </c>
    </row>
    <row r="11" spans="1:74" outlineLevel="1" x14ac:dyDescent="0.25">
      <c r="B11" s="20" t="s">
        <v>781</v>
      </c>
      <c r="C11" s="44"/>
      <c r="D11" s="25">
        <f t="array" ref="D11">SUM(IF(Period=$D$2,IF(Site=$A$5,IF(Provider=$B11,I))))</f>
        <v>0</v>
      </c>
      <c r="E11" s="26">
        <f t="array" ref="E11">SUM(IF(Period=$D$2,IF(Site=$A$5,IF(Provider=$B11,J))))</f>
        <v>0</v>
      </c>
      <c r="F11" s="26"/>
      <c r="G11" s="27">
        <f t="shared" si="0"/>
        <v>0</v>
      </c>
      <c r="H11" s="27">
        <f t="shared" si="1"/>
        <v>0</v>
      </c>
      <c r="I11" s="44"/>
      <c r="J11" s="25">
        <f t="array" ref="J11">SUM(IF(Period=$J$2,IF(Site=$A$5,IF(Provider=$B11,I))))</f>
        <v>0</v>
      </c>
      <c r="K11" s="26">
        <f t="array" ref="K11">SUM(IF(Period=$J$2,IF(Site=$A$5,IF(Provider=$B11,J))))</f>
        <v>0</v>
      </c>
      <c r="L11" s="26"/>
      <c r="M11" s="27">
        <f t="shared" si="2"/>
        <v>0</v>
      </c>
      <c r="N11" s="27">
        <f t="shared" si="3"/>
        <v>0</v>
      </c>
      <c r="O11" s="44"/>
      <c r="P11" s="25">
        <f t="array" ref="P11">SUM(IF(Period=$P$2,IF(Site=$A$5,IF(Provider=$B11,I))))</f>
        <v>0</v>
      </c>
      <c r="Q11" s="26">
        <f t="array" ref="Q11">SUM(IF(Period=$P$2,IF(Site=$A$5,IF(Provider=$B11,J))))</f>
        <v>0</v>
      </c>
      <c r="R11" s="26"/>
      <c r="S11" s="27">
        <f t="shared" si="4"/>
        <v>0</v>
      </c>
      <c r="T11" s="27">
        <f t="shared" si="5"/>
        <v>0</v>
      </c>
      <c r="U11" s="44"/>
      <c r="V11" s="25">
        <f t="array" ref="V11">SUM(IF(Period=$V$2,IF(Site=$A$5,IF(Provider=$B11,I))))</f>
        <v>0</v>
      </c>
      <c r="W11" s="26">
        <f t="array" ref="W11">SUM(IF(Period=$V$2,IF(Site=$A$5,IF(Provider=$B11,J))))</f>
        <v>0</v>
      </c>
      <c r="X11" s="26"/>
      <c r="Y11" s="27">
        <f t="shared" si="6"/>
        <v>0</v>
      </c>
      <c r="Z11" s="27">
        <f t="shared" si="7"/>
        <v>0</v>
      </c>
      <c r="AA11" s="44"/>
      <c r="AB11" s="25">
        <f t="array" ref="AB11">SUM(IF(Period=$AB$2,IF(Site=$A$5,IF(Provider=$B11,I))))</f>
        <v>0</v>
      </c>
      <c r="AC11" s="26">
        <f t="array" ref="AC11">SUM(IF(Period=$AB$2,IF(Site=$A$5,IF(Provider=$B11,J))))</f>
        <v>0</v>
      </c>
      <c r="AD11" s="26"/>
      <c r="AE11" s="27">
        <f t="shared" si="8"/>
        <v>0</v>
      </c>
      <c r="AF11" s="27">
        <f t="shared" si="9"/>
        <v>0</v>
      </c>
      <c r="AG11" s="44"/>
      <c r="AH11" s="25">
        <f t="array" ref="AH11">SUM(IF(Period=$AH$2,IF(Site=$A$5,IF(Provider=$B11,I))))</f>
        <v>1</v>
      </c>
      <c r="AI11" s="26">
        <f t="array" ref="AI11">SUM(IF(Period=$AH$2,IF(Site=$A$5,IF(Provider=$B11,J))))</f>
        <v>8</v>
      </c>
      <c r="AJ11" s="26"/>
      <c r="AK11" s="27">
        <f t="shared" si="10"/>
        <v>4.0281973816717019E-3</v>
      </c>
      <c r="AL11" s="27">
        <f t="shared" si="11"/>
        <v>2.7242389157529118E-4</v>
      </c>
      <c r="AM11" s="44"/>
      <c r="AN11" s="25">
        <f t="array" ref="AN11">SUM(IF(Period=$AN$2,IF(Site=$A$5,IF(Provider=$B11,I))))</f>
        <v>0</v>
      </c>
      <c r="AO11" s="26">
        <f t="array" ref="AO11">SUM(IF(Period=$AN$2,IF(Site=$A$5,IF(Provider=$B11,J))))</f>
        <v>0</v>
      </c>
      <c r="AP11" s="26"/>
      <c r="AQ11" s="27">
        <f t="shared" si="12"/>
        <v>0</v>
      </c>
      <c r="AR11" s="27">
        <f t="shared" si="13"/>
        <v>0</v>
      </c>
      <c r="AS11" s="44"/>
      <c r="AT11" s="25">
        <f t="array" ref="AT11">SUM(IF(Period=$AT$2,IF(Site=$A$5,IF(Provider=$B11,I))))</f>
        <v>0</v>
      </c>
      <c r="AU11" s="26">
        <f t="array" ref="AU11">SUM(IF(Period=$AT$2,IF(Site=$A$5,IF(Provider=$B11,J))))</f>
        <v>0</v>
      </c>
      <c r="AV11" s="26"/>
      <c r="AW11" s="27">
        <f t="shared" si="14"/>
        <v>0</v>
      </c>
      <c r="AX11" s="27">
        <f t="shared" si="15"/>
        <v>0</v>
      </c>
      <c r="AY11" s="44"/>
      <c r="AZ11" s="25">
        <f t="array" ref="AZ11">SUM(IF(Period=$AZ$2,IF(Site=$A$5,IF(Provider=$B11,I))))</f>
        <v>1</v>
      </c>
      <c r="BA11" s="26">
        <f t="array" ref="BA11">SUM(IF(Period=$AZ$2,IF(Site=$A$5,IF(Provider=$B11,J))))</f>
        <v>1</v>
      </c>
      <c r="BB11" s="26"/>
      <c r="BC11" s="27">
        <f t="shared" si="16"/>
        <v>5.2854122621564484E-4</v>
      </c>
      <c r="BD11" s="27">
        <f t="shared" si="17"/>
        <v>3.2584965297011959E-5</v>
      </c>
      <c r="BE11" s="44"/>
      <c r="BF11" s="25">
        <f t="array" ref="BF11">SUM(IF(Period=$BF$2,IF(Site=$A$5,IF(Provider=$B11,I))))</f>
        <v>2</v>
      </c>
      <c r="BG11" s="26">
        <f t="array" ref="BG11">SUM(IF(Period=$BF$2,IF(Site=$A$5,IF(Provider=$B11,J))))</f>
        <v>4</v>
      </c>
      <c r="BH11" s="26"/>
      <c r="BI11" s="27">
        <f t="shared" si="18"/>
        <v>3.9920159680638719E-3</v>
      </c>
      <c r="BJ11" s="27">
        <f t="shared" si="19"/>
        <v>2.4754007054892009E-4</v>
      </c>
      <c r="BK11" s="44"/>
      <c r="BL11" s="25">
        <f t="array" ref="BL11">SUM(IF(Period=$BL$2,IF(Site=$A$5,IF(Provider=$B11,I))))</f>
        <v>1</v>
      </c>
      <c r="BM11" s="26">
        <f t="array" ref="BM11">SUM(IF(Period=$BL$2,IF(Site=$A$5,IF(Provider=$B11,J))))</f>
        <v>7</v>
      </c>
      <c r="BN11" s="26"/>
      <c r="BO11" s="27">
        <f t="shared" si="20"/>
        <v>3.2558139534883722E-3</v>
      </c>
      <c r="BP11" s="27">
        <f t="shared" si="21"/>
        <v>2.1764138917389545E-4</v>
      </c>
      <c r="BQ11" s="44"/>
      <c r="BR11" s="25">
        <f t="array" ref="BR11">SUM(IF(Period=$BR$2,IF(Site=$A$5,IF(Provider=$B11,I))))</f>
        <v>1</v>
      </c>
      <c r="BS11" s="26">
        <f t="array" ref="BS11">SUM(IF(Period=$BR$2,IF(Site=$A$5,IF(Provider=$B11,J))))</f>
        <v>3</v>
      </c>
      <c r="BT11" s="26"/>
      <c r="BU11" s="27">
        <f t="shared" si="22"/>
        <v>1.2087026591458502E-3</v>
      </c>
      <c r="BV11" s="27">
        <f t="shared" si="23"/>
        <v>8.7999765333959113E-5</v>
      </c>
    </row>
    <row r="12" spans="1:74" outlineLevel="1" x14ac:dyDescent="0.25">
      <c r="B12" s="20" t="s">
        <v>687</v>
      </c>
      <c r="C12" s="44"/>
      <c r="D12" s="25">
        <f t="array" ref="D12">SUM(IF(Period=$D$2,IF(Site=$A$5,IF(Provider=$B12,I))))</f>
        <v>219</v>
      </c>
      <c r="E12" s="26">
        <f t="array" ref="E12">SUM(IF(Period=$D$2,IF(Site=$A$5,IF(Provider=$B12,J))))</f>
        <v>9.5753424657534243</v>
      </c>
      <c r="F12" s="26"/>
      <c r="G12" s="27">
        <f t="shared" si="0"/>
        <v>0.96769727734194744</v>
      </c>
      <c r="H12" s="27">
        <f t="shared" si="1"/>
        <v>6.0735076896341986E-2</v>
      </c>
      <c r="I12" s="44"/>
      <c r="J12" s="25">
        <f t="array" ref="J12">SUM(IF(Period=$J$2,IF(Site=$A$5,IF(Provider=$B12,I))))</f>
        <v>132</v>
      </c>
      <c r="K12" s="26">
        <f t="array" ref="K12">SUM(IF(Period=$J$2,IF(Site=$A$5,IF(Provider=$B12,J))))</f>
        <v>6.3484848484848486</v>
      </c>
      <c r="L12" s="26"/>
      <c r="M12" s="27">
        <f t="shared" si="2"/>
        <v>0.41920960480240127</v>
      </c>
      <c r="N12" s="27">
        <f t="shared" si="3"/>
        <v>2.5962759859962204E-2</v>
      </c>
      <c r="O12" s="44"/>
      <c r="P12" s="25">
        <f t="array" ref="P12">SUM(IF(Period=$P$2,IF(Site=$A$5,IF(Provider=$B12,I))))</f>
        <v>232</v>
      </c>
      <c r="Q12" s="26">
        <f t="array" ref="Q12">SUM(IF(Period=$P$2,IF(Site=$A$5,IF(Provider=$B12,J))))</f>
        <v>6.6163793103448274</v>
      </c>
      <c r="R12" s="26"/>
      <c r="S12" s="27">
        <f t="shared" si="4"/>
        <v>0.7129586623316303</v>
      </c>
      <c r="T12" s="27">
        <f t="shared" si="5"/>
        <v>4.4233761742839023E-2</v>
      </c>
      <c r="U12" s="44"/>
      <c r="V12" s="25">
        <f t="array" ref="V12">SUM(IF(Period=$V$2,IF(Site=$A$5,IF(Provider=$B12,I))))</f>
        <v>210</v>
      </c>
      <c r="W12" s="26">
        <f t="array" ref="W12">SUM(IF(Period=$V$2,IF(Site=$A$5,IF(Provider=$B12,J))))</f>
        <v>5.0333333333333332</v>
      </c>
      <c r="X12" s="26"/>
      <c r="Y12" s="27">
        <f t="shared" si="6"/>
        <v>0.50094786729857821</v>
      </c>
      <c r="Z12" s="27">
        <f t="shared" si="7"/>
        <v>3.1966370289723586E-2</v>
      </c>
      <c r="AA12" s="44"/>
      <c r="AB12" s="25">
        <f t="array" ref="AB12">SUM(IF(Period=$AB$2,IF(Site=$A$5,IF(Provider=$B12,I))))</f>
        <v>248</v>
      </c>
      <c r="AC12" s="26">
        <f t="array" ref="AC12">SUM(IF(Period=$AB$2,IF(Site=$A$5,IF(Provider=$B12,J))))</f>
        <v>4.5766129032258061</v>
      </c>
      <c r="AD12" s="26"/>
      <c r="AE12" s="27">
        <f t="shared" si="8"/>
        <v>0.55097087378640774</v>
      </c>
      <c r="AF12" s="27">
        <f t="shared" si="9"/>
        <v>3.4144580487951624E-2</v>
      </c>
      <c r="AG12" s="44"/>
      <c r="AH12" s="25">
        <f t="array" ref="AH12">SUM(IF(Period=$AH$2,IF(Site=$A$5,IF(Provider=$B12,I))))</f>
        <v>250</v>
      </c>
      <c r="AI12" s="26">
        <f t="array" ref="AI12">SUM(IF(Period=$AH$2,IF(Site=$A$5,IF(Provider=$B12,J))))</f>
        <v>4.26</v>
      </c>
      <c r="AJ12" s="26"/>
      <c r="AK12" s="27">
        <f t="shared" si="10"/>
        <v>0.53625377643504524</v>
      </c>
      <c r="AL12" s="27">
        <f t="shared" si="11"/>
        <v>3.6266430565960635E-2</v>
      </c>
      <c r="AM12" s="44"/>
      <c r="AN12" s="25">
        <f t="array" ref="AN12">SUM(IF(Period=$AN$2,IF(Site=$A$5,IF(Provider=$B12,I))))</f>
        <v>161</v>
      </c>
      <c r="AO12" s="26">
        <f t="array" ref="AO12">SUM(IF(Period=$AN$2,IF(Site=$A$5,IF(Provider=$B12,J))))</f>
        <v>4.8695652173913002</v>
      </c>
      <c r="AP12" s="26"/>
      <c r="AQ12" s="27">
        <f t="shared" si="12"/>
        <v>0.40040858018386077</v>
      </c>
      <c r="AR12" s="27">
        <f t="shared" si="13"/>
        <v>2.5071953949472318E-2</v>
      </c>
      <c r="AS12" s="44"/>
      <c r="AT12" s="25">
        <f t="array" ref="AT12">SUM(IF(Period=$AT$2,IF(Site=$A$5,IF(Provider=$B12,I))))</f>
        <v>162</v>
      </c>
      <c r="AU12" s="26">
        <f t="array" ref="AU12">SUM(IF(Period=$AT$2,IF(Site=$A$5,IF(Provider=$B12,J))))</f>
        <v>4.6358024691358004</v>
      </c>
      <c r="AV12" s="26"/>
      <c r="AW12" s="27">
        <f t="shared" si="14"/>
        <v>0.3684985279685965</v>
      </c>
      <c r="AX12" s="27">
        <f t="shared" si="15"/>
        <v>2.3663232189557917E-2</v>
      </c>
      <c r="AY12" s="44"/>
      <c r="AZ12" s="25">
        <f t="array" ref="AZ12">SUM(IF(Period=$AZ$2,IF(Site=$A$5,IF(Provider=$B12,I))))</f>
        <v>199</v>
      </c>
      <c r="BA12" s="26">
        <f t="array" ref="BA12">SUM(IF(Period=$AZ$2,IF(Site=$A$5,IF(Provider=$B12,J))))</f>
        <v>5.2010050251256299</v>
      </c>
      <c r="BB12" s="26"/>
      <c r="BC12" s="27">
        <f t="shared" si="16"/>
        <v>0.54704016913319253</v>
      </c>
      <c r="BD12" s="27">
        <f t="shared" si="17"/>
        <v>3.3725439082407389E-2</v>
      </c>
      <c r="BE12" s="44"/>
      <c r="BF12" s="25">
        <f t="array" ref="BF12">SUM(IF(Period=$BF$2,IF(Site=$A$5,IF(Provider=$B12,I))))</f>
        <v>200</v>
      </c>
      <c r="BG12" s="26">
        <f t="array" ref="BG12">SUM(IF(Period=$BF$2,IF(Site=$A$5,IF(Provider=$B12,J))))</f>
        <v>3.835</v>
      </c>
      <c r="BH12" s="26"/>
      <c r="BI12" s="27">
        <f t="shared" si="18"/>
        <v>0.38273453093812376</v>
      </c>
      <c r="BJ12" s="27">
        <f t="shared" si="19"/>
        <v>2.3732904263877714E-2</v>
      </c>
      <c r="BK12" s="44"/>
      <c r="BL12" s="25">
        <f t="array" ref="BL12">SUM(IF(Period=$BL$2,IF(Site=$A$5,IF(Provider=$B12,I))))</f>
        <v>211</v>
      </c>
      <c r="BM12" s="26">
        <f t="array" ref="BM12">SUM(IF(Period=$BL$2,IF(Site=$A$5,IF(Provider=$B12,J))))</f>
        <v>4.4597156398104296</v>
      </c>
      <c r="BN12" s="26"/>
      <c r="BO12" s="27">
        <f t="shared" si="20"/>
        <v>0.43767441860465145</v>
      </c>
      <c r="BP12" s="27">
        <f t="shared" si="21"/>
        <v>2.9257221030376538E-2</v>
      </c>
      <c r="BQ12" s="44"/>
      <c r="BR12" s="25">
        <f t="array" ref="BR12">SUM(IF(Period=$BR$2,IF(Site=$A$5,IF(Provider=$B12,I))))</f>
        <v>196</v>
      </c>
      <c r="BS12" s="26">
        <f t="array" ref="BS12">SUM(IF(Period=$BR$2,IF(Site=$A$5,IF(Provider=$B12,J))))</f>
        <v>5.6428571428571397</v>
      </c>
      <c r="BT12" s="26"/>
      <c r="BU12" s="27">
        <f t="shared" si="22"/>
        <v>0.44560838033843647</v>
      </c>
      <c r="BV12" s="27">
        <f t="shared" si="23"/>
        <v>3.2442580153119578E-2</v>
      </c>
    </row>
    <row r="13" spans="1:74" outlineLevel="1" x14ac:dyDescent="0.25">
      <c r="B13" s="20" t="s">
        <v>969</v>
      </c>
      <c r="C13" s="44"/>
      <c r="D13" s="25">
        <f t="array" ref="D13">SUM(IF(Period=$D$2,IF(Site=$A$5,IF(Provider=$B13,I))))</f>
        <v>0</v>
      </c>
      <c r="E13" s="26">
        <f t="array" ref="E13">SUM(IF(Period=$D$2,IF(Site=$A$5,IF(Provider=$B13,J))))</f>
        <v>0</v>
      </c>
      <c r="F13" s="26"/>
      <c r="G13" s="27">
        <f t="shared" si="0"/>
        <v>0</v>
      </c>
      <c r="H13" s="27">
        <f t="shared" si="1"/>
        <v>0</v>
      </c>
      <c r="I13" s="44"/>
      <c r="J13" s="25">
        <f t="array" ref="J13">SUM(IF(Period=$J$2,IF(Site=$A$5,IF(Provider=$B13,I))))</f>
        <v>0</v>
      </c>
      <c r="K13" s="26">
        <f t="array" ref="K13">SUM(IF(Period=$J$2,IF(Site=$A$5,IF(Provider=$B13,J))))</f>
        <v>0</v>
      </c>
      <c r="L13" s="26"/>
      <c r="M13" s="27">
        <f t="shared" si="2"/>
        <v>0</v>
      </c>
      <c r="N13" s="27">
        <f t="shared" si="3"/>
        <v>0</v>
      </c>
      <c r="O13" s="44"/>
      <c r="P13" s="25">
        <f t="array" ref="P13">SUM(IF(Period=$P$2,IF(Site=$A$5,IF(Provider=$B13,I))))</f>
        <v>0</v>
      </c>
      <c r="Q13" s="26">
        <f t="array" ref="Q13">SUM(IF(Period=$P$2,IF(Site=$A$5,IF(Provider=$B13,J))))</f>
        <v>0</v>
      </c>
      <c r="R13" s="26"/>
      <c r="S13" s="27">
        <f t="shared" si="4"/>
        <v>0</v>
      </c>
      <c r="T13" s="27">
        <f t="shared" si="5"/>
        <v>0</v>
      </c>
      <c r="U13" s="44"/>
      <c r="V13" s="25">
        <f t="array" ref="V13">SUM(IF(Period=$V$2,IF(Site=$A$5,IF(Provider=$B13,I))))</f>
        <v>0</v>
      </c>
      <c r="W13" s="26">
        <f t="array" ref="W13">SUM(IF(Period=$V$2,IF(Site=$A$5,IF(Provider=$B13,J))))</f>
        <v>0</v>
      </c>
      <c r="X13" s="26"/>
      <c r="Y13" s="27">
        <f t="shared" si="6"/>
        <v>0</v>
      </c>
      <c r="Z13" s="27">
        <f t="shared" si="7"/>
        <v>0</v>
      </c>
      <c r="AA13" s="44"/>
      <c r="AB13" s="25">
        <f t="array" ref="AB13">SUM(IF(Period=$AB$2,IF(Site=$A$5,IF(Provider=$B13,I))))</f>
        <v>0</v>
      </c>
      <c r="AC13" s="26">
        <f t="array" ref="AC13">SUM(IF(Period=$AB$2,IF(Site=$A$5,IF(Provider=$B13,J))))</f>
        <v>0</v>
      </c>
      <c r="AD13" s="26"/>
      <c r="AE13" s="27">
        <f t="shared" si="8"/>
        <v>0</v>
      </c>
      <c r="AF13" s="27">
        <f t="shared" si="9"/>
        <v>0</v>
      </c>
      <c r="AG13" s="44"/>
      <c r="AH13" s="25">
        <f t="array" ref="AH13">SUM(IF(Period=$AH$2,IF(Site=$A$5,IF(Provider=$B13,I))))</f>
        <v>0</v>
      </c>
      <c r="AI13" s="26">
        <f t="array" ref="AI13">SUM(IF(Period=$AH$2,IF(Site=$A$5,IF(Provider=$B13,J))))</f>
        <v>0</v>
      </c>
      <c r="AJ13" s="26"/>
      <c r="AK13" s="27">
        <f t="shared" si="10"/>
        <v>0</v>
      </c>
      <c r="AL13" s="27">
        <f t="shared" si="11"/>
        <v>0</v>
      </c>
      <c r="AM13" s="44"/>
      <c r="AN13" s="25">
        <f t="array" ref="AN13">SUM(IF(Period=$AN$2,IF(Site=$A$5,IF(Provider=$B13,I))))</f>
        <v>0</v>
      </c>
      <c r="AO13" s="26">
        <f t="array" ref="AO13">SUM(IF(Period=$AN$2,IF(Site=$A$5,IF(Provider=$B13,J))))</f>
        <v>0</v>
      </c>
      <c r="AP13" s="26"/>
      <c r="AQ13" s="27">
        <f t="shared" si="12"/>
        <v>0</v>
      </c>
      <c r="AR13" s="27">
        <f t="shared" si="13"/>
        <v>0</v>
      </c>
      <c r="AS13" s="44"/>
      <c r="AT13" s="25">
        <f t="array" ref="AT13">SUM(IF(Period=$AT$2,IF(Site=$A$5,IF(Provider=$B13,I))))</f>
        <v>0</v>
      </c>
      <c r="AU13" s="26">
        <f t="array" ref="AU13">SUM(IF(Period=$AT$2,IF(Site=$A$5,IF(Provider=$B13,J))))</f>
        <v>0</v>
      </c>
      <c r="AV13" s="26"/>
      <c r="AW13" s="27">
        <f t="shared" si="14"/>
        <v>0</v>
      </c>
      <c r="AX13" s="27">
        <f t="shared" si="15"/>
        <v>0</v>
      </c>
      <c r="AY13" s="44"/>
      <c r="AZ13" s="25">
        <f t="array" ref="AZ13">SUM(IF(Period=$AZ$2,IF(Site=$A$5,IF(Provider=$B13,I))))</f>
        <v>0</v>
      </c>
      <c r="BA13" s="26">
        <f t="array" ref="BA13">SUM(IF(Period=$AZ$2,IF(Site=$A$5,IF(Provider=$B13,J))))</f>
        <v>0</v>
      </c>
      <c r="BB13" s="26"/>
      <c r="BC13" s="27">
        <f t="shared" si="16"/>
        <v>0</v>
      </c>
      <c r="BD13" s="27">
        <f t="shared" si="17"/>
        <v>0</v>
      </c>
      <c r="BE13" s="44"/>
      <c r="BF13" s="25">
        <f t="array" ref="BF13">SUM(IF(Period=$BF$2,IF(Site=$A$5,IF(Provider=$B13,I))))</f>
        <v>0</v>
      </c>
      <c r="BG13" s="26">
        <f t="array" ref="BG13">SUM(IF(Period=$BF$2,IF(Site=$A$5,IF(Provider=$B13,J))))</f>
        <v>0</v>
      </c>
      <c r="BH13" s="26"/>
      <c r="BI13" s="27">
        <f t="shared" si="18"/>
        <v>0</v>
      </c>
      <c r="BJ13" s="27">
        <f t="shared" si="19"/>
        <v>0</v>
      </c>
      <c r="BK13" s="44"/>
      <c r="BL13" s="25">
        <f t="array" ref="BL13">SUM(IF(Period=$BL$2,IF(Site=$A$5,IF(Provider=$B13,I))))</f>
        <v>3</v>
      </c>
      <c r="BM13" s="26">
        <f t="array" ref="BM13">SUM(IF(Period=$BL$2,IF(Site=$A$5,IF(Provider=$B13,J))))</f>
        <v>3.3333333333333299</v>
      </c>
      <c r="BN13" s="26"/>
      <c r="BO13" s="27">
        <f t="shared" si="20"/>
        <v>4.65116279069767E-3</v>
      </c>
      <c r="BP13" s="27">
        <f t="shared" si="21"/>
        <v>3.1091627024842179E-4</v>
      </c>
      <c r="BQ13" s="44"/>
      <c r="BR13" s="25">
        <f t="array" ref="BR13">SUM(IF(Period=$BR$2,IF(Site=$A$5,IF(Provider=$B13,I))))</f>
        <v>0</v>
      </c>
      <c r="BS13" s="26">
        <f t="array" ref="BS13">SUM(IF(Period=$BR$2,IF(Site=$A$5,IF(Provider=$B13,J))))</f>
        <v>0</v>
      </c>
      <c r="BT13" s="26"/>
      <c r="BU13" s="27">
        <f t="shared" si="22"/>
        <v>0</v>
      </c>
      <c r="BV13" s="27">
        <f t="shared" si="23"/>
        <v>0</v>
      </c>
    </row>
    <row r="14" spans="1:74" outlineLevel="1" x14ac:dyDescent="0.25">
      <c r="B14" s="20" t="s">
        <v>915</v>
      </c>
      <c r="C14" s="44"/>
      <c r="D14" s="25">
        <f t="array" ref="D14">SUM(IF(Period=$D$2,IF(Site=$A$5,IF(Provider=$B14,I))))</f>
        <v>0</v>
      </c>
      <c r="E14" s="26">
        <f t="array" ref="E14">SUM(IF(Period=$D$2,IF(Site=$A$5,IF(Provider=$B14,J))))</f>
        <v>0</v>
      </c>
      <c r="F14" s="26"/>
      <c r="G14" s="27">
        <f t="shared" si="0"/>
        <v>0</v>
      </c>
      <c r="H14" s="27">
        <f t="shared" si="1"/>
        <v>0</v>
      </c>
      <c r="I14" s="44"/>
      <c r="J14" s="25">
        <f t="array" ref="J14">SUM(IF(Period=$J$2,IF(Site=$A$5,IF(Provider=$B14,I))))</f>
        <v>0</v>
      </c>
      <c r="K14" s="26">
        <f t="array" ref="K14">SUM(IF(Period=$J$2,IF(Site=$A$5,IF(Provider=$B14,J))))</f>
        <v>0</v>
      </c>
      <c r="L14" s="26"/>
      <c r="M14" s="27">
        <f t="shared" si="2"/>
        <v>0</v>
      </c>
      <c r="N14" s="27">
        <f t="shared" si="3"/>
        <v>0</v>
      </c>
      <c r="O14" s="44"/>
      <c r="P14" s="25">
        <f t="array" ref="P14">SUM(IF(Period=$P$2,IF(Site=$A$5,IF(Provider=$B14,I))))</f>
        <v>0</v>
      </c>
      <c r="Q14" s="26">
        <f t="array" ref="Q14">SUM(IF(Period=$P$2,IF(Site=$A$5,IF(Provider=$B14,J))))</f>
        <v>0</v>
      </c>
      <c r="R14" s="26"/>
      <c r="S14" s="27">
        <f t="shared" si="4"/>
        <v>0</v>
      </c>
      <c r="T14" s="27">
        <f t="shared" si="5"/>
        <v>0</v>
      </c>
      <c r="U14" s="44"/>
      <c r="V14" s="25">
        <f t="array" ref="V14">SUM(IF(Period=$V$2,IF(Site=$A$5,IF(Provider=$B14,I))))</f>
        <v>0</v>
      </c>
      <c r="W14" s="26">
        <f t="array" ref="W14">SUM(IF(Period=$V$2,IF(Site=$A$5,IF(Provider=$B14,J))))</f>
        <v>0</v>
      </c>
      <c r="X14" s="26"/>
      <c r="Y14" s="27">
        <f t="shared" si="6"/>
        <v>0</v>
      </c>
      <c r="Z14" s="27">
        <f t="shared" si="7"/>
        <v>0</v>
      </c>
      <c r="AA14" s="44"/>
      <c r="AB14" s="25">
        <f t="array" ref="AB14">SUM(IF(Period=$AB$2,IF(Site=$A$5,IF(Provider=$B14,I))))</f>
        <v>0</v>
      </c>
      <c r="AC14" s="26">
        <f t="array" ref="AC14">SUM(IF(Period=$AB$2,IF(Site=$A$5,IF(Provider=$B14,J))))</f>
        <v>0</v>
      </c>
      <c r="AD14" s="26"/>
      <c r="AE14" s="27">
        <f t="shared" si="8"/>
        <v>0</v>
      </c>
      <c r="AF14" s="27">
        <f t="shared" si="9"/>
        <v>0</v>
      </c>
      <c r="AG14" s="44"/>
      <c r="AH14" s="25">
        <f t="array" ref="AH14">SUM(IF(Period=$AH$2,IF(Site=$A$5,IF(Provider=$B14,I))))</f>
        <v>8</v>
      </c>
      <c r="AI14" s="26">
        <f t="array" ref="AI14">SUM(IF(Period=$AH$2,IF(Site=$A$5,IF(Provider=$B14,J))))</f>
        <v>3.125</v>
      </c>
      <c r="AJ14" s="26"/>
      <c r="AK14" s="27">
        <f t="shared" si="10"/>
        <v>1.2588116817724069E-2</v>
      </c>
      <c r="AL14" s="27">
        <f t="shared" si="11"/>
        <v>8.5132466117278491E-4</v>
      </c>
      <c r="AM14" s="44"/>
      <c r="AN14" s="25">
        <f t="array" ref="AN14">SUM(IF(Period=$AN$2,IF(Site=$A$5,IF(Provider=$B14,I))))</f>
        <v>74</v>
      </c>
      <c r="AO14" s="26">
        <f t="array" ref="AO14">SUM(IF(Period=$AN$2,IF(Site=$A$5,IF(Provider=$B14,J))))</f>
        <v>4.5540540540540499</v>
      </c>
      <c r="AP14" s="26"/>
      <c r="AQ14" s="27">
        <f t="shared" si="12"/>
        <v>0.17211440245148094</v>
      </c>
      <c r="AR14" s="27">
        <f t="shared" si="13"/>
        <v>1.0777102654301237E-2</v>
      </c>
      <c r="AS14" s="44"/>
      <c r="AT14" s="25">
        <f t="array" ref="AT14">SUM(IF(Period=$AT$2,IF(Site=$A$5,IF(Provider=$B14,I))))</f>
        <v>13</v>
      </c>
      <c r="AU14" s="26">
        <f t="array" ref="AU14">SUM(IF(Period=$AT$2,IF(Site=$A$5,IF(Provider=$B14,J))))</f>
        <v>7.0769230769230802</v>
      </c>
      <c r="AV14" s="26"/>
      <c r="AW14" s="27">
        <f t="shared" si="14"/>
        <v>4.5142296368989226E-2</v>
      </c>
      <c r="AX14" s="27">
        <f t="shared" si="15"/>
        <v>2.8988247156315986E-3</v>
      </c>
      <c r="AY14" s="44"/>
      <c r="AZ14" s="25">
        <f t="array" ref="AZ14">SUM(IF(Period=$AZ$2,IF(Site=$A$5,IF(Provider=$B14,I))))</f>
        <v>73</v>
      </c>
      <c r="BA14" s="26">
        <f t="array" ref="BA14">SUM(IF(Period=$AZ$2,IF(Site=$A$5,IF(Provider=$B14,J))))</f>
        <v>4.9589041095890396</v>
      </c>
      <c r="BB14" s="26"/>
      <c r="BC14" s="27">
        <f t="shared" si="16"/>
        <v>0.19133192389006337</v>
      </c>
      <c r="BD14" s="27">
        <f t="shared" si="17"/>
        <v>1.1795757437518326E-2</v>
      </c>
      <c r="BE14" s="44"/>
      <c r="BF14" s="25">
        <f t="array" ref="BF14">SUM(IF(Period=$BF$2,IF(Site=$A$5,IF(Provider=$B14,I))))</f>
        <v>0</v>
      </c>
      <c r="BG14" s="26">
        <f t="array" ref="BG14">SUM(IF(Period=$BF$2,IF(Site=$A$5,IF(Provider=$B14,J))))</f>
        <v>0</v>
      </c>
      <c r="BH14" s="26"/>
      <c r="BI14" s="27">
        <f t="shared" si="18"/>
        <v>0</v>
      </c>
      <c r="BJ14" s="27">
        <f t="shared" si="19"/>
        <v>0</v>
      </c>
      <c r="BK14" s="44"/>
      <c r="BL14" s="25">
        <f t="array" ref="BL14">SUM(IF(Period=$BL$2,IF(Site=$A$5,IF(Provider=$B14,I))))</f>
        <v>24</v>
      </c>
      <c r="BM14" s="26">
        <f t="array" ref="BM14">SUM(IF(Period=$BL$2,IF(Site=$A$5,IF(Provider=$B14,J))))</f>
        <v>10.0416666666667</v>
      </c>
      <c r="BN14" s="26"/>
      <c r="BO14" s="27">
        <f t="shared" si="20"/>
        <v>0.11209302325581433</v>
      </c>
      <c r="BP14" s="27">
        <f t="shared" si="21"/>
        <v>7.4930821129869972E-3</v>
      </c>
      <c r="BQ14" s="44"/>
      <c r="BR14" s="25">
        <f t="array" ref="BR14">SUM(IF(Period=$BR$2,IF(Site=$A$5,IF(Provider=$B14,I))))</f>
        <v>0</v>
      </c>
      <c r="BS14" s="26">
        <f t="array" ref="BS14">SUM(IF(Period=$BR$2,IF(Site=$A$5,IF(Provider=$B14,J))))</f>
        <v>0</v>
      </c>
      <c r="BT14" s="26"/>
      <c r="BU14" s="27">
        <f t="shared" si="22"/>
        <v>0</v>
      </c>
      <c r="BV14" s="27">
        <f t="shared" si="23"/>
        <v>0</v>
      </c>
    </row>
    <row r="15" spans="1:74" outlineLevel="1" x14ac:dyDescent="0.25">
      <c r="B15" s="20" t="s">
        <v>762</v>
      </c>
      <c r="C15" s="44"/>
      <c r="D15" s="25">
        <f t="array" ref="D15">SUM(IF(Period=$D$2,IF(Site=$A$5,IF(Provider=$B15,I))))</f>
        <v>0</v>
      </c>
      <c r="E15" s="26">
        <f t="array" ref="E15">SUM(IF(Period=$D$2,IF(Site=$A$5,IF(Provider=$B15,J))))</f>
        <v>0</v>
      </c>
      <c r="F15" s="26"/>
      <c r="G15" s="27">
        <f t="shared" si="0"/>
        <v>0</v>
      </c>
      <c r="H15" s="27">
        <f t="shared" si="1"/>
        <v>0</v>
      </c>
      <c r="I15" s="44"/>
      <c r="J15" s="25">
        <f t="array" ref="J15">SUM(IF(Period=$J$2,IF(Site=$A$5,IF(Provider=$B15,I))))</f>
        <v>0</v>
      </c>
      <c r="K15" s="26">
        <f t="array" ref="K15">SUM(IF(Period=$J$2,IF(Site=$A$5,IF(Provider=$B15,J))))</f>
        <v>0</v>
      </c>
      <c r="L15" s="26"/>
      <c r="M15" s="27">
        <f t="shared" si="2"/>
        <v>0</v>
      </c>
      <c r="N15" s="27">
        <f t="shared" si="3"/>
        <v>0</v>
      </c>
      <c r="O15" s="44"/>
      <c r="P15" s="25">
        <f t="array" ref="P15">SUM(IF(Period=$P$2,IF(Site=$A$5,IF(Provider=$B15,I))))</f>
        <v>0</v>
      </c>
      <c r="Q15" s="26">
        <f t="array" ref="Q15">SUM(IF(Period=$P$2,IF(Site=$A$5,IF(Provider=$B15,J))))</f>
        <v>0</v>
      </c>
      <c r="R15" s="26"/>
      <c r="S15" s="27">
        <f t="shared" si="4"/>
        <v>0</v>
      </c>
      <c r="T15" s="27">
        <f t="shared" si="5"/>
        <v>0</v>
      </c>
      <c r="U15" s="44"/>
      <c r="V15" s="25">
        <f t="array" ref="V15">SUM(IF(Period=$V$2,IF(Site=$A$5,IF(Provider=$B15,I))))</f>
        <v>0</v>
      </c>
      <c r="W15" s="26">
        <f t="array" ref="W15">SUM(IF(Period=$V$2,IF(Site=$A$5,IF(Provider=$B15,J))))</f>
        <v>0</v>
      </c>
      <c r="X15" s="26"/>
      <c r="Y15" s="27">
        <f t="shared" si="6"/>
        <v>0</v>
      </c>
      <c r="Z15" s="27">
        <f t="shared" si="7"/>
        <v>0</v>
      </c>
      <c r="AA15" s="44"/>
      <c r="AB15" s="25">
        <f t="array" ref="AB15">SUM(IF(Period=$AB$2,IF(Site=$A$5,IF(Provider=$B15,I))))</f>
        <v>0</v>
      </c>
      <c r="AC15" s="26">
        <f t="array" ref="AC15">SUM(IF(Period=$AB$2,IF(Site=$A$5,IF(Provider=$B15,J))))</f>
        <v>0</v>
      </c>
      <c r="AD15" s="26"/>
      <c r="AE15" s="27">
        <f t="shared" si="8"/>
        <v>0</v>
      </c>
      <c r="AF15" s="27">
        <f t="shared" si="9"/>
        <v>0</v>
      </c>
      <c r="AG15" s="44"/>
      <c r="AH15" s="25">
        <f t="array" ref="AH15">SUM(IF(Period=$AH$2,IF(Site=$A$5,IF(Provider=$B15,I))))</f>
        <v>0</v>
      </c>
      <c r="AI15" s="26">
        <f t="array" ref="AI15">SUM(IF(Period=$AH$2,IF(Site=$A$5,IF(Provider=$B15,J))))</f>
        <v>0</v>
      </c>
      <c r="AJ15" s="26"/>
      <c r="AK15" s="27">
        <f t="shared" si="10"/>
        <v>0</v>
      </c>
      <c r="AL15" s="27">
        <f t="shared" si="11"/>
        <v>0</v>
      </c>
      <c r="AM15" s="44"/>
      <c r="AN15" s="25">
        <f t="array" ref="AN15">SUM(IF(Period=$AN$2,IF(Site=$A$5,IF(Provider=$B15,I))))</f>
        <v>0</v>
      </c>
      <c r="AO15" s="26">
        <f t="array" ref="AO15">SUM(IF(Period=$AN$2,IF(Site=$A$5,IF(Provider=$B15,J))))</f>
        <v>0</v>
      </c>
      <c r="AP15" s="26"/>
      <c r="AQ15" s="27">
        <f t="shared" si="12"/>
        <v>0</v>
      </c>
      <c r="AR15" s="27">
        <f t="shared" si="13"/>
        <v>0</v>
      </c>
      <c r="AS15" s="44"/>
      <c r="AT15" s="25">
        <f t="array" ref="AT15">SUM(IF(Period=$AT$2,IF(Site=$A$5,IF(Provider=$B15,I))))</f>
        <v>0</v>
      </c>
      <c r="AU15" s="26">
        <f t="array" ref="AU15">SUM(IF(Period=$AT$2,IF(Site=$A$5,IF(Provider=$B15,J))))</f>
        <v>0</v>
      </c>
      <c r="AV15" s="26"/>
      <c r="AW15" s="27">
        <f t="shared" si="14"/>
        <v>0</v>
      </c>
      <c r="AX15" s="27">
        <f t="shared" si="15"/>
        <v>0</v>
      </c>
      <c r="AY15" s="44"/>
      <c r="AZ15" s="25">
        <f t="array" ref="AZ15">SUM(IF(Period=$AZ$2,IF(Site=$A$5,IF(Provider=$B15,I))))</f>
        <v>1</v>
      </c>
      <c r="BA15" s="26">
        <f t="array" ref="BA15">SUM(IF(Period=$AZ$2,IF(Site=$A$5,IF(Provider=$B15,J))))</f>
        <v>1</v>
      </c>
      <c r="BB15" s="26"/>
      <c r="BC15" s="27">
        <f t="shared" si="16"/>
        <v>5.2854122621564484E-4</v>
      </c>
      <c r="BD15" s="27">
        <f t="shared" si="17"/>
        <v>3.2584965297011959E-5</v>
      </c>
      <c r="BE15" s="44"/>
      <c r="BF15" s="25">
        <f t="array" ref="BF15">SUM(IF(Period=$BF$2,IF(Site=$A$5,IF(Provider=$B15,I))))</f>
        <v>0</v>
      </c>
      <c r="BG15" s="26">
        <f t="array" ref="BG15">SUM(IF(Period=$BF$2,IF(Site=$A$5,IF(Provider=$B15,J))))</f>
        <v>0</v>
      </c>
      <c r="BH15" s="26"/>
      <c r="BI15" s="27">
        <f t="shared" si="18"/>
        <v>0</v>
      </c>
      <c r="BJ15" s="27">
        <f t="shared" si="19"/>
        <v>0</v>
      </c>
      <c r="BK15" s="44"/>
      <c r="BL15" s="25">
        <f t="array" ref="BL15">SUM(IF(Period=$BL$2,IF(Site=$A$5,IF(Provider=$B15,I))))</f>
        <v>0</v>
      </c>
      <c r="BM15" s="26">
        <f t="array" ref="BM15">SUM(IF(Period=$BL$2,IF(Site=$A$5,IF(Provider=$B15,J))))</f>
        <v>0</v>
      </c>
      <c r="BN15" s="26"/>
      <c r="BO15" s="27">
        <f t="shared" si="20"/>
        <v>0</v>
      </c>
      <c r="BP15" s="27">
        <f t="shared" si="21"/>
        <v>0</v>
      </c>
      <c r="BQ15" s="44"/>
      <c r="BR15" s="25">
        <f t="array" ref="BR15">SUM(IF(Period=$BR$2,IF(Site=$A$5,IF(Provider=$B15,I))))</f>
        <v>0</v>
      </c>
      <c r="BS15" s="26">
        <f t="array" ref="BS15">SUM(IF(Period=$BR$2,IF(Site=$A$5,IF(Provider=$B15,J))))</f>
        <v>0</v>
      </c>
      <c r="BT15" s="26"/>
      <c r="BU15" s="27">
        <f t="shared" si="22"/>
        <v>0</v>
      </c>
      <c r="BV15" s="27">
        <f t="shared" si="23"/>
        <v>0</v>
      </c>
    </row>
    <row r="16" spans="1:74" outlineLevel="1" x14ac:dyDescent="0.25">
      <c r="B16" s="20" t="s">
        <v>993</v>
      </c>
      <c r="C16" s="44"/>
      <c r="D16" s="25">
        <f t="array" ref="D16">SUM(IF(Period=$D$2,IF(Site=$A$5,IF(Provider=$B16,I))))</f>
        <v>0</v>
      </c>
      <c r="E16" s="26">
        <f t="array" ref="E16">SUM(IF(Period=$D$2,IF(Site=$A$5,IF(Provider=$B16,J))))</f>
        <v>0</v>
      </c>
      <c r="F16" s="26"/>
      <c r="G16" s="27">
        <f t="shared" si="0"/>
        <v>0</v>
      </c>
      <c r="H16" s="27">
        <f t="shared" si="1"/>
        <v>0</v>
      </c>
      <c r="I16" s="44"/>
      <c r="J16" s="25">
        <f t="array" ref="J16">SUM(IF(Period=$J$2,IF(Site=$A$5,IF(Provider=$B16,I))))</f>
        <v>0</v>
      </c>
      <c r="K16" s="26">
        <f t="array" ref="K16">SUM(IF(Period=$J$2,IF(Site=$A$5,IF(Provider=$B16,J))))</f>
        <v>0</v>
      </c>
      <c r="L16" s="26"/>
      <c r="M16" s="27">
        <f t="shared" si="2"/>
        <v>0</v>
      </c>
      <c r="N16" s="27">
        <f t="shared" si="3"/>
        <v>0</v>
      </c>
      <c r="O16" s="44"/>
      <c r="P16" s="25">
        <f t="array" ref="P16">SUM(IF(Period=$P$2,IF(Site=$A$5,IF(Provider=$B16,I))))</f>
        <v>0</v>
      </c>
      <c r="Q16" s="26">
        <f t="array" ref="Q16">SUM(IF(Period=$P$2,IF(Site=$A$5,IF(Provider=$B16,J))))</f>
        <v>0</v>
      </c>
      <c r="R16" s="26"/>
      <c r="S16" s="27">
        <f t="shared" si="4"/>
        <v>0</v>
      </c>
      <c r="T16" s="27">
        <f t="shared" si="5"/>
        <v>0</v>
      </c>
      <c r="U16" s="44"/>
      <c r="V16" s="25">
        <f t="array" ref="V16">SUM(IF(Period=$V$2,IF(Site=$A$5,IF(Provider=$B16,I))))</f>
        <v>0</v>
      </c>
      <c r="W16" s="26">
        <f t="array" ref="W16">SUM(IF(Period=$V$2,IF(Site=$A$5,IF(Provider=$B16,J))))</f>
        <v>0</v>
      </c>
      <c r="X16" s="26"/>
      <c r="Y16" s="27">
        <f t="shared" si="6"/>
        <v>0</v>
      </c>
      <c r="Z16" s="27">
        <f t="shared" si="7"/>
        <v>0</v>
      </c>
      <c r="AA16" s="44"/>
      <c r="AB16" s="25">
        <f t="array" ref="AB16">SUM(IF(Period=$AB$2,IF(Site=$A$5,IF(Provider=$B16,I))))</f>
        <v>0</v>
      </c>
      <c r="AC16" s="26">
        <f t="array" ref="AC16">SUM(IF(Period=$AB$2,IF(Site=$A$5,IF(Provider=$B16,J))))</f>
        <v>0</v>
      </c>
      <c r="AD16" s="26"/>
      <c r="AE16" s="27">
        <f t="shared" si="8"/>
        <v>0</v>
      </c>
      <c r="AF16" s="27">
        <f t="shared" si="9"/>
        <v>0</v>
      </c>
      <c r="AG16" s="44"/>
      <c r="AH16" s="25">
        <f t="array" ref="AH16">SUM(IF(Period=$AH$2,IF(Site=$A$5,IF(Provider=$B16,I))))</f>
        <v>0</v>
      </c>
      <c r="AI16" s="26">
        <f t="array" ref="AI16">SUM(IF(Period=$AH$2,IF(Site=$A$5,IF(Provider=$B16,J))))</f>
        <v>0</v>
      </c>
      <c r="AJ16" s="26"/>
      <c r="AK16" s="27">
        <f t="shared" si="10"/>
        <v>0</v>
      </c>
      <c r="AL16" s="27">
        <f t="shared" si="11"/>
        <v>0</v>
      </c>
      <c r="AM16" s="44"/>
      <c r="AN16" s="25">
        <f t="array" ref="AN16">SUM(IF(Period=$AN$2,IF(Site=$A$5,IF(Provider=$B16,I))))</f>
        <v>0</v>
      </c>
      <c r="AO16" s="26">
        <f t="array" ref="AO16">SUM(IF(Period=$AN$2,IF(Site=$A$5,IF(Provider=$B16,J))))</f>
        <v>0</v>
      </c>
      <c r="AP16" s="26"/>
      <c r="AQ16" s="27">
        <f t="shared" si="12"/>
        <v>0</v>
      </c>
      <c r="AR16" s="27">
        <f t="shared" si="13"/>
        <v>0</v>
      </c>
      <c r="AS16" s="44"/>
      <c r="AT16" s="25">
        <f t="array" ref="AT16">SUM(IF(Period=$AT$2,IF(Site=$A$5,IF(Provider=$B16,I))))</f>
        <v>14</v>
      </c>
      <c r="AU16" s="26">
        <f t="array" ref="AU16">SUM(IF(Period=$AT$2,IF(Site=$A$5,IF(Provider=$B16,J))))</f>
        <v>4.21428571428571</v>
      </c>
      <c r="AV16" s="26"/>
      <c r="AW16" s="27">
        <f t="shared" si="14"/>
        <v>2.8949950932286524E-2</v>
      </c>
      <c r="AX16" s="27">
        <f t="shared" si="15"/>
        <v>1.8590288937202616E-3</v>
      </c>
      <c r="AY16" s="44"/>
      <c r="AZ16" s="25">
        <f t="array" ref="AZ16">SUM(IF(Period=$AZ$2,IF(Site=$A$5,IF(Provider=$B16,I))))</f>
        <v>37</v>
      </c>
      <c r="BA16" s="26">
        <f t="array" ref="BA16">SUM(IF(Period=$AZ$2,IF(Site=$A$5,IF(Provider=$B16,J))))</f>
        <v>3.2162162162162198</v>
      </c>
      <c r="BB16" s="26"/>
      <c r="BC16" s="27">
        <f t="shared" si="16"/>
        <v>6.2896405919661807E-2</v>
      </c>
      <c r="BD16" s="27">
        <f t="shared" si="17"/>
        <v>3.8776108703444273E-3</v>
      </c>
      <c r="BE16" s="44"/>
      <c r="BF16" s="25">
        <f t="array" ref="BF16">SUM(IF(Period=$BF$2,IF(Site=$A$5,IF(Provider=$B16,I))))</f>
        <v>38</v>
      </c>
      <c r="BG16" s="26">
        <f t="array" ref="BG16">SUM(IF(Period=$BF$2,IF(Site=$A$5,IF(Provider=$B16,J))))</f>
        <v>3.7368421052631602</v>
      </c>
      <c r="BH16" s="26"/>
      <c r="BI16" s="27">
        <f t="shared" si="18"/>
        <v>7.0858283433133787E-2</v>
      </c>
      <c r="BJ16" s="27">
        <f t="shared" si="19"/>
        <v>4.3938362522433346E-3</v>
      </c>
      <c r="BK16" s="44"/>
      <c r="BL16" s="25">
        <f t="array" ref="BL16">SUM(IF(Period=$BL$2,IF(Site=$A$5,IF(Provider=$B16,I))))</f>
        <v>62</v>
      </c>
      <c r="BM16" s="26">
        <f t="array" ref="BM16">SUM(IF(Period=$BL$2,IF(Site=$A$5,IF(Provider=$B16,J))))</f>
        <v>3.32258064516129</v>
      </c>
      <c r="BN16" s="26"/>
      <c r="BO16" s="27">
        <f t="shared" si="20"/>
        <v>9.5813953488372086E-2</v>
      </c>
      <c r="BP16" s="27">
        <f t="shared" si="21"/>
        <v>6.4048751671174952E-3</v>
      </c>
      <c r="BQ16" s="44"/>
      <c r="BR16" s="25">
        <f t="array" ref="BR16">SUM(IF(Period=$BR$2,IF(Site=$A$5,IF(Provider=$B16,I))))</f>
        <v>119</v>
      </c>
      <c r="BS16" s="26">
        <f t="array" ref="BS16">SUM(IF(Period=$BR$2,IF(Site=$A$5,IF(Provider=$B16,J))))</f>
        <v>5.8907563025210097</v>
      </c>
      <c r="BT16" s="26"/>
      <c r="BU16" s="27">
        <f t="shared" si="22"/>
        <v>0.282433521353747</v>
      </c>
      <c r="BV16" s="27">
        <f t="shared" si="23"/>
        <v>2.0562611833035118E-2</v>
      </c>
    </row>
    <row r="17" spans="2:74" outlineLevel="1" x14ac:dyDescent="0.25">
      <c r="B17" s="20" t="s">
        <v>965</v>
      </c>
      <c r="C17" s="44"/>
      <c r="D17" s="25">
        <f t="array" ref="D17">SUM(IF(Period=$D$2,IF(Site=$A$5,IF(Provider=$B17,I))))</f>
        <v>0</v>
      </c>
      <c r="E17" s="26">
        <f t="array" ref="E17">SUM(IF(Period=$D$2,IF(Site=$A$5,IF(Provider=$B17,J))))</f>
        <v>0</v>
      </c>
      <c r="F17" s="26"/>
      <c r="G17" s="27">
        <f t="shared" si="0"/>
        <v>0</v>
      </c>
      <c r="H17" s="27">
        <f t="shared" si="1"/>
        <v>0</v>
      </c>
      <c r="I17" s="44"/>
      <c r="J17" s="25">
        <f t="array" ref="J17">SUM(IF(Period=$J$2,IF(Site=$A$5,IF(Provider=$B17,I))))</f>
        <v>0</v>
      </c>
      <c r="K17" s="26">
        <f t="array" ref="K17">SUM(IF(Period=$J$2,IF(Site=$A$5,IF(Provider=$B17,J))))</f>
        <v>0</v>
      </c>
      <c r="L17" s="26"/>
      <c r="M17" s="27">
        <f t="shared" si="2"/>
        <v>0</v>
      </c>
      <c r="N17" s="27">
        <f t="shared" si="3"/>
        <v>0</v>
      </c>
      <c r="O17" s="44"/>
      <c r="P17" s="25">
        <f t="array" ref="P17">SUM(IF(Period=$P$2,IF(Site=$A$5,IF(Provider=$B17,I))))</f>
        <v>0</v>
      </c>
      <c r="Q17" s="26">
        <f t="array" ref="Q17">SUM(IF(Period=$P$2,IF(Site=$A$5,IF(Provider=$B17,J))))</f>
        <v>0</v>
      </c>
      <c r="R17" s="26"/>
      <c r="S17" s="27">
        <f t="shared" si="4"/>
        <v>0</v>
      </c>
      <c r="T17" s="27">
        <f t="shared" si="5"/>
        <v>0</v>
      </c>
      <c r="U17" s="44"/>
      <c r="V17" s="25">
        <f t="array" ref="V17">SUM(IF(Period=$V$2,IF(Site=$A$5,IF(Provider=$B17,I))))</f>
        <v>0</v>
      </c>
      <c r="W17" s="26">
        <f t="array" ref="W17">SUM(IF(Period=$V$2,IF(Site=$A$5,IF(Provider=$B17,J))))</f>
        <v>0</v>
      </c>
      <c r="X17" s="26"/>
      <c r="Y17" s="27">
        <f t="shared" si="6"/>
        <v>0</v>
      </c>
      <c r="Z17" s="27">
        <f t="shared" si="7"/>
        <v>0</v>
      </c>
      <c r="AA17" s="44"/>
      <c r="AB17" s="25">
        <f t="array" ref="AB17">SUM(IF(Period=$AB$2,IF(Site=$A$5,IF(Provider=$B17,I))))</f>
        <v>0</v>
      </c>
      <c r="AC17" s="26">
        <f t="array" ref="AC17">SUM(IF(Period=$AB$2,IF(Site=$A$5,IF(Provider=$B17,J))))</f>
        <v>0</v>
      </c>
      <c r="AD17" s="26"/>
      <c r="AE17" s="27">
        <f t="shared" si="8"/>
        <v>0</v>
      </c>
      <c r="AF17" s="27">
        <f t="shared" si="9"/>
        <v>0</v>
      </c>
      <c r="AG17" s="44"/>
      <c r="AH17" s="25">
        <f t="array" ref="AH17">SUM(IF(Period=$AH$2,IF(Site=$A$5,IF(Provider=$B17,I))))</f>
        <v>0</v>
      </c>
      <c r="AI17" s="26">
        <f t="array" ref="AI17">SUM(IF(Period=$AH$2,IF(Site=$A$5,IF(Provider=$B17,J))))</f>
        <v>0</v>
      </c>
      <c r="AJ17" s="26"/>
      <c r="AK17" s="27">
        <f t="shared" si="10"/>
        <v>0</v>
      </c>
      <c r="AL17" s="27">
        <f t="shared" si="11"/>
        <v>0</v>
      </c>
      <c r="AM17" s="44"/>
      <c r="AN17" s="25">
        <f t="array" ref="AN17">SUM(IF(Period=$AN$2,IF(Site=$A$5,IF(Provider=$B17,I))))</f>
        <v>0</v>
      </c>
      <c r="AO17" s="26">
        <f t="array" ref="AO17">SUM(IF(Period=$AN$2,IF(Site=$A$5,IF(Provider=$B17,J))))</f>
        <v>0</v>
      </c>
      <c r="AP17" s="26"/>
      <c r="AQ17" s="27">
        <f t="shared" si="12"/>
        <v>0</v>
      </c>
      <c r="AR17" s="27">
        <f t="shared" si="13"/>
        <v>0</v>
      </c>
      <c r="AS17" s="44"/>
      <c r="AT17" s="25">
        <f t="array" ref="AT17">SUM(IF(Period=$AT$2,IF(Site=$A$5,IF(Provider=$B17,I))))</f>
        <v>0</v>
      </c>
      <c r="AU17" s="26">
        <f t="array" ref="AU17">SUM(IF(Period=$AT$2,IF(Site=$A$5,IF(Provider=$B17,J))))</f>
        <v>0</v>
      </c>
      <c r="AV17" s="26"/>
      <c r="AW17" s="27">
        <f t="shared" si="14"/>
        <v>0</v>
      </c>
      <c r="AX17" s="27">
        <f t="shared" si="15"/>
        <v>0</v>
      </c>
      <c r="AY17" s="44"/>
      <c r="AZ17" s="25">
        <f t="array" ref="AZ17">SUM(IF(Period=$AZ$2,IF(Site=$A$5,IF(Provider=$B17,I))))</f>
        <v>1</v>
      </c>
      <c r="BA17" s="26">
        <f t="array" ref="BA17">SUM(IF(Period=$AZ$2,IF(Site=$A$5,IF(Provider=$B17,J))))</f>
        <v>3</v>
      </c>
      <c r="BB17" s="26"/>
      <c r="BC17" s="27">
        <f t="shared" si="16"/>
        <v>1.5856236786469346E-3</v>
      </c>
      <c r="BD17" s="27">
        <f t="shared" si="17"/>
        <v>9.7754895891035876E-5</v>
      </c>
      <c r="BE17" s="44"/>
      <c r="BF17" s="25">
        <f t="array" ref="BF17">SUM(IF(Period=$BF$2,IF(Site=$A$5,IF(Provider=$B17,I))))</f>
        <v>0</v>
      </c>
      <c r="BG17" s="26">
        <f t="array" ref="BG17">SUM(IF(Period=$BF$2,IF(Site=$A$5,IF(Provider=$B17,J))))</f>
        <v>0</v>
      </c>
      <c r="BH17" s="26"/>
      <c r="BI17" s="27">
        <f t="shared" si="18"/>
        <v>0</v>
      </c>
      <c r="BJ17" s="27">
        <f t="shared" si="19"/>
        <v>0</v>
      </c>
      <c r="BK17" s="44"/>
      <c r="BL17" s="25">
        <f t="array" ref="BL17">SUM(IF(Period=$BL$2,IF(Site=$A$5,IF(Provider=$B17,I))))</f>
        <v>0</v>
      </c>
      <c r="BM17" s="26">
        <f t="array" ref="BM17">SUM(IF(Period=$BL$2,IF(Site=$A$5,IF(Provider=$B17,J))))</f>
        <v>0</v>
      </c>
      <c r="BN17" s="26"/>
      <c r="BO17" s="27">
        <f t="shared" si="20"/>
        <v>0</v>
      </c>
      <c r="BP17" s="27">
        <f t="shared" si="21"/>
        <v>0</v>
      </c>
      <c r="BQ17" s="44"/>
      <c r="BR17" s="25">
        <f t="array" ref="BR17">SUM(IF(Period=$BR$2,IF(Site=$A$5,IF(Provider=$B17,I))))</f>
        <v>0</v>
      </c>
      <c r="BS17" s="26">
        <f t="array" ref="BS17">SUM(IF(Period=$BR$2,IF(Site=$A$5,IF(Provider=$B17,J))))</f>
        <v>0</v>
      </c>
      <c r="BT17" s="26"/>
      <c r="BU17" s="27">
        <f t="shared" si="22"/>
        <v>0</v>
      </c>
      <c r="BV17" s="27">
        <f t="shared" si="23"/>
        <v>0</v>
      </c>
    </row>
    <row r="18" spans="2:74" outlineLevel="1" x14ac:dyDescent="0.25">
      <c r="B18" s="20" t="s">
        <v>688</v>
      </c>
      <c r="C18" s="44"/>
      <c r="D18" s="25">
        <f t="array" ref="D18">SUM(IF(Period=$D$2,IF(Site=$A$5,IF(Provider=$B18,I))))</f>
        <v>156</v>
      </c>
      <c r="E18" s="26">
        <f t="array" ref="E18">SUM(IF(Period=$D$2,IF(Site=$A$5,IF(Provider=$B18,J))))</f>
        <v>8.7243589743589745</v>
      </c>
      <c r="F18" s="26"/>
      <c r="G18" s="27">
        <f t="shared" si="0"/>
        <v>0.62805722196585145</v>
      </c>
      <c r="H18" s="27">
        <f t="shared" si="1"/>
        <v>3.9418426159237699E-2</v>
      </c>
      <c r="I18" s="44"/>
      <c r="J18" s="25">
        <f t="array" ref="J18">SUM(IF(Period=$J$2,IF(Site=$A$5,IF(Provider=$B18,I))))</f>
        <v>114</v>
      </c>
      <c r="K18" s="26">
        <f t="array" ref="K18">SUM(IF(Period=$J$2,IF(Site=$A$5,IF(Provider=$B18,J))))</f>
        <v>5.8245614035087723</v>
      </c>
      <c r="L18" s="26"/>
      <c r="M18" s="27">
        <f t="shared" si="2"/>
        <v>0.33216608304152079</v>
      </c>
      <c r="N18" s="27">
        <f t="shared" si="3"/>
        <v>2.0571924280447379E-2</v>
      </c>
      <c r="O18" s="44"/>
      <c r="P18" s="25">
        <f t="array" ref="P18">SUM(IF(Period=$P$2,IF(Site=$A$5,IF(Provider=$B18,I))))</f>
        <v>157</v>
      </c>
      <c r="Q18" s="26">
        <f t="array" ref="Q18">SUM(IF(Period=$P$2,IF(Site=$A$5,IF(Provider=$B18,J))))</f>
        <v>3.1273885350318471</v>
      </c>
      <c r="R18" s="26"/>
      <c r="S18" s="27">
        <f t="shared" si="4"/>
        <v>0.22805387830933579</v>
      </c>
      <c r="T18" s="27">
        <f t="shared" si="5"/>
        <v>1.4149040401129617E-2</v>
      </c>
      <c r="U18" s="44"/>
      <c r="V18" s="25">
        <f t="array" ref="V18">SUM(IF(Period=$V$2,IF(Site=$A$5,IF(Provider=$B18,I))))</f>
        <v>173</v>
      </c>
      <c r="W18" s="26">
        <f t="array" ref="W18">SUM(IF(Period=$V$2,IF(Site=$A$5,IF(Provider=$B18,J))))</f>
        <v>4.4739884393063587</v>
      </c>
      <c r="X18" s="26"/>
      <c r="Y18" s="27">
        <f t="shared" si="6"/>
        <v>0.36682464454976305</v>
      </c>
      <c r="Z18" s="27">
        <f t="shared" si="7"/>
        <v>2.3407729994556342E-2</v>
      </c>
      <c r="AA18" s="44"/>
      <c r="AB18" s="25">
        <f t="array" ref="AB18">SUM(IF(Period=$AB$2,IF(Site=$A$5,IF(Provider=$B18,I))))</f>
        <v>134</v>
      </c>
      <c r="AC18" s="26">
        <f t="array" ref="AC18">SUM(IF(Period=$AB$2,IF(Site=$A$5,IF(Provider=$B18,J))))</f>
        <v>3.4776119402985075</v>
      </c>
      <c r="AD18" s="26"/>
      <c r="AE18" s="27">
        <f t="shared" si="8"/>
        <v>0.22621359223300971</v>
      </c>
      <c r="AF18" s="27">
        <f t="shared" si="9"/>
        <v>1.401883216509732E-2</v>
      </c>
      <c r="AG18" s="44"/>
      <c r="AH18" s="25">
        <f t="array" ref="AH18">SUM(IF(Period=$AH$2,IF(Site=$A$5,IF(Provider=$B18,I))))</f>
        <v>129</v>
      </c>
      <c r="AI18" s="26">
        <f t="array" ref="AI18">SUM(IF(Period=$AH$2,IF(Site=$A$5,IF(Provider=$B18,J))))</f>
        <v>3.9302325581395299</v>
      </c>
      <c r="AJ18" s="26"/>
      <c r="AK18" s="27">
        <f t="shared" si="10"/>
        <v>0.25528700906344376</v>
      </c>
      <c r="AL18" s="27">
        <f t="shared" si="11"/>
        <v>1.7264864128584054E-2</v>
      </c>
      <c r="AM18" s="44"/>
      <c r="AN18" s="25">
        <f t="array" ref="AN18">SUM(IF(Period=$AN$2,IF(Site=$A$5,IF(Provider=$B18,I))))</f>
        <v>107</v>
      </c>
      <c r="AO18" s="26">
        <f t="array" ref="AO18">SUM(IF(Period=$AN$2,IF(Site=$A$5,IF(Provider=$B18,J))))</f>
        <v>3.4018691588785002</v>
      </c>
      <c r="AP18" s="26"/>
      <c r="AQ18" s="27">
        <f t="shared" si="12"/>
        <v>0.18590398365679239</v>
      </c>
      <c r="AR18" s="27">
        <f t="shared" si="13"/>
        <v>1.1640550047969284E-2</v>
      </c>
      <c r="AS18" s="44"/>
      <c r="AT18" s="25">
        <f t="array" ref="AT18">SUM(IF(Period=$AT$2,IF(Site=$A$5,IF(Provider=$B18,I))))</f>
        <v>136</v>
      </c>
      <c r="AU18" s="26">
        <f t="array" ref="AU18">SUM(IF(Period=$AT$2,IF(Site=$A$5,IF(Provider=$B18,J))))</f>
        <v>4.6544117647058796</v>
      </c>
      <c r="AV18" s="26"/>
      <c r="AW18" s="27">
        <f t="shared" si="14"/>
        <v>0.31059862610402333</v>
      </c>
      <c r="AX18" s="27">
        <f t="shared" si="15"/>
        <v>1.9945174402117391E-2</v>
      </c>
      <c r="AY18" s="44"/>
      <c r="AZ18" s="25">
        <f t="array" ref="AZ18">SUM(IF(Period=$AZ$2,IF(Site=$A$5,IF(Provider=$B18,I))))</f>
        <v>124</v>
      </c>
      <c r="BA18" s="26">
        <f t="array" ref="BA18">SUM(IF(Period=$AZ$2,IF(Site=$A$5,IF(Provider=$B18,J))))</f>
        <v>4.5645161290322598</v>
      </c>
      <c r="BB18" s="26"/>
      <c r="BC18" s="27">
        <f t="shared" si="16"/>
        <v>0.29915433403805514</v>
      </c>
      <c r="BD18" s="27">
        <f t="shared" si="17"/>
        <v>1.8443090358108774E-2</v>
      </c>
      <c r="BE18" s="44"/>
      <c r="BF18" s="25">
        <f t="array" ref="BF18">SUM(IF(Period=$BF$2,IF(Site=$A$5,IF(Provider=$B18,I))))</f>
        <v>132</v>
      </c>
      <c r="BG18" s="26">
        <f t="array" ref="BG18">SUM(IF(Period=$BF$2,IF(Site=$A$5,IF(Provider=$B18,J))))</f>
        <v>3.8712121212121202</v>
      </c>
      <c r="BH18" s="26"/>
      <c r="BI18" s="27">
        <f t="shared" si="18"/>
        <v>0.25499001996007981</v>
      </c>
      <c r="BJ18" s="27">
        <f t="shared" si="19"/>
        <v>1.5811622006312268E-2</v>
      </c>
      <c r="BK18" s="44"/>
      <c r="BL18" s="25">
        <f t="array" ref="BL18">SUM(IF(Period=$BL$2,IF(Site=$A$5,IF(Provider=$B18,I))))</f>
        <v>124</v>
      </c>
      <c r="BM18" s="26">
        <f t="array" ref="BM18">SUM(IF(Period=$BL$2,IF(Site=$A$5,IF(Provider=$B18,J))))</f>
        <v>3.7661290322580601</v>
      </c>
      <c r="BN18" s="26"/>
      <c r="BO18" s="27">
        <f t="shared" si="20"/>
        <v>0.21720930232558114</v>
      </c>
      <c r="BP18" s="27">
        <f t="shared" si="21"/>
        <v>1.4519789820601295E-2</v>
      </c>
      <c r="BQ18" s="44"/>
      <c r="BR18" s="25">
        <f t="array" ref="BR18">SUM(IF(Period=$BR$2,IF(Site=$A$5,IF(Provider=$B18,I))))</f>
        <v>133</v>
      </c>
      <c r="BS18" s="26">
        <f t="array" ref="BS18">SUM(IF(Period=$BR$2,IF(Site=$A$5,IF(Provider=$B18,J))))</f>
        <v>5.0300751879699304</v>
      </c>
      <c r="BT18" s="26"/>
      <c r="BU18" s="27">
        <f t="shared" si="22"/>
        <v>0.26954069298952488</v>
      </c>
      <c r="BV18" s="27">
        <f t="shared" si="23"/>
        <v>1.9623947669472903E-2</v>
      </c>
    </row>
    <row r="19" spans="2:74" outlineLevel="1" x14ac:dyDescent="0.25">
      <c r="B19" s="20" t="s">
        <v>760</v>
      </c>
      <c r="C19" s="44"/>
      <c r="D19" s="25">
        <f t="array" ref="D19">SUM(IF(Period=$D$2,IF(Site=$A$5,IF(Provider=$B19,I))))</f>
        <v>0</v>
      </c>
      <c r="E19" s="26">
        <f t="array" ref="E19">SUM(IF(Period=$D$2,IF(Site=$A$5,IF(Provider=$B19,J))))</f>
        <v>0</v>
      </c>
      <c r="F19" s="26"/>
      <c r="G19" s="27">
        <f t="shared" si="0"/>
        <v>0</v>
      </c>
      <c r="H19" s="27">
        <f t="shared" si="1"/>
        <v>0</v>
      </c>
      <c r="I19" s="44"/>
      <c r="J19" s="25">
        <f t="array" ref="J19">SUM(IF(Period=$J$2,IF(Site=$A$5,IF(Provider=$B19,I))))</f>
        <v>0</v>
      </c>
      <c r="K19" s="26">
        <f t="array" ref="K19">SUM(IF(Period=$J$2,IF(Site=$A$5,IF(Provider=$B19,J))))</f>
        <v>0</v>
      </c>
      <c r="L19" s="26"/>
      <c r="M19" s="27">
        <f t="shared" si="2"/>
        <v>0</v>
      </c>
      <c r="N19" s="27">
        <f t="shared" si="3"/>
        <v>0</v>
      </c>
      <c r="O19" s="44"/>
      <c r="P19" s="25">
        <f t="array" ref="P19">SUM(IF(Period=$P$2,IF(Site=$A$5,IF(Provider=$B19,I))))</f>
        <v>0</v>
      </c>
      <c r="Q19" s="26">
        <f t="array" ref="Q19">SUM(IF(Period=$P$2,IF(Site=$A$5,IF(Provider=$B19,J))))</f>
        <v>0</v>
      </c>
      <c r="R19" s="26"/>
      <c r="S19" s="27">
        <f t="shared" si="4"/>
        <v>0</v>
      </c>
      <c r="T19" s="27">
        <f t="shared" si="5"/>
        <v>0</v>
      </c>
      <c r="U19" s="44"/>
      <c r="V19" s="25">
        <f t="array" ref="V19">SUM(IF(Period=$V$2,IF(Site=$A$5,IF(Provider=$B19,I))))</f>
        <v>0</v>
      </c>
      <c r="W19" s="26">
        <f t="array" ref="W19">SUM(IF(Period=$V$2,IF(Site=$A$5,IF(Provider=$B19,J))))</f>
        <v>0</v>
      </c>
      <c r="X19" s="26"/>
      <c r="Y19" s="27">
        <f t="shared" si="6"/>
        <v>0</v>
      </c>
      <c r="Z19" s="27">
        <f t="shared" si="7"/>
        <v>0</v>
      </c>
      <c r="AA19" s="44"/>
      <c r="AB19" s="25">
        <f t="array" ref="AB19">SUM(IF(Period=$AB$2,IF(Site=$A$5,IF(Provider=$B19,I))))</f>
        <v>0</v>
      </c>
      <c r="AC19" s="26">
        <f t="array" ref="AC19">SUM(IF(Period=$AB$2,IF(Site=$A$5,IF(Provider=$B19,J))))</f>
        <v>0</v>
      </c>
      <c r="AD19" s="26"/>
      <c r="AE19" s="27">
        <f t="shared" si="8"/>
        <v>0</v>
      </c>
      <c r="AF19" s="27">
        <f t="shared" si="9"/>
        <v>0</v>
      </c>
      <c r="AG19" s="44"/>
      <c r="AH19" s="25">
        <f t="array" ref="AH19">SUM(IF(Period=$AH$2,IF(Site=$A$5,IF(Provider=$B19,I))))</f>
        <v>0</v>
      </c>
      <c r="AI19" s="26">
        <f t="array" ref="AI19">SUM(IF(Period=$AH$2,IF(Site=$A$5,IF(Provider=$B19,J))))</f>
        <v>0</v>
      </c>
      <c r="AJ19" s="26"/>
      <c r="AK19" s="27">
        <f t="shared" si="10"/>
        <v>0</v>
      </c>
      <c r="AL19" s="27">
        <f t="shared" si="11"/>
        <v>0</v>
      </c>
      <c r="AM19" s="44"/>
      <c r="AN19" s="25">
        <f t="array" ref="AN19">SUM(IF(Period=$AN$2,IF(Site=$A$5,IF(Provider=$B19,I))))</f>
        <v>1</v>
      </c>
      <c r="AO19" s="26">
        <f t="array" ref="AO19">SUM(IF(Period=$AN$2,IF(Site=$A$5,IF(Provider=$B19,J))))</f>
        <v>2</v>
      </c>
      <c r="AP19" s="26"/>
      <c r="AQ19" s="27">
        <f t="shared" si="12"/>
        <v>1.0214504596527069E-3</v>
      </c>
      <c r="AR19" s="27">
        <f t="shared" si="13"/>
        <v>6.3959066197633518E-5</v>
      </c>
      <c r="AS19" s="44"/>
      <c r="AT19" s="25">
        <f t="array" ref="AT19">SUM(IF(Period=$AT$2,IF(Site=$A$5,IF(Provider=$B19,I))))</f>
        <v>0</v>
      </c>
      <c r="AU19" s="26">
        <f t="array" ref="AU19">SUM(IF(Period=$AT$2,IF(Site=$A$5,IF(Provider=$B19,J))))</f>
        <v>0</v>
      </c>
      <c r="AV19" s="26"/>
      <c r="AW19" s="27">
        <f t="shared" si="14"/>
        <v>0</v>
      </c>
      <c r="AX19" s="27">
        <f t="shared" si="15"/>
        <v>0</v>
      </c>
      <c r="AY19" s="44"/>
      <c r="AZ19" s="25">
        <f t="array" ref="AZ19">SUM(IF(Period=$AZ$2,IF(Site=$A$5,IF(Provider=$B19,I))))</f>
        <v>0</v>
      </c>
      <c r="BA19" s="26">
        <f t="array" ref="BA19">SUM(IF(Period=$AZ$2,IF(Site=$A$5,IF(Provider=$B19,J))))</f>
        <v>0</v>
      </c>
      <c r="BB19" s="26"/>
      <c r="BC19" s="27">
        <f t="shared" si="16"/>
        <v>0</v>
      </c>
      <c r="BD19" s="27">
        <f t="shared" si="17"/>
        <v>0</v>
      </c>
      <c r="BE19" s="44"/>
      <c r="BF19" s="25">
        <f t="array" ref="BF19">SUM(IF(Period=$BF$2,IF(Site=$A$5,IF(Provider=$B19,I))))</f>
        <v>0</v>
      </c>
      <c r="BG19" s="26">
        <f t="array" ref="BG19">SUM(IF(Period=$BF$2,IF(Site=$A$5,IF(Provider=$B19,J))))</f>
        <v>0</v>
      </c>
      <c r="BH19" s="26"/>
      <c r="BI19" s="27">
        <f t="shared" si="18"/>
        <v>0</v>
      </c>
      <c r="BJ19" s="27">
        <f t="shared" si="19"/>
        <v>0</v>
      </c>
      <c r="BK19" s="44"/>
      <c r="BL19" s="25">
        <f t="array" ref="BL19">SUM(IF(Period=$BL$2,IF(Site=$A$5,IF(Provider=$B19,I))))</f>
        <v>1</v>
      </c>
      <c r="BM19" s="26">
        <f t="array" ref="BM19">SUM(IF(Period=$BL$2,IF(Site=$A$5,IF(Provider=$B19,J))))</f>
        <v>3</v>
      </c>
      <c r="BN19" s="26"/>
      <c r="BO19" s="27">
        <f t="shared" si="20"/>
        <v>1.3953488372093023E-3</v>
      </c>
      <c r="BP19" s="27">
        <f t="shared" si="21"/>
        <v>9.3274881074526626E-5</v>
      </c>
      <c r="BQ19" s="44"/>
      <c r="BR19" s="25">
        <f t="array" ref="BR19">SUM(IF(Period=$BR$2,IF(Site=$A$5,IF(Provider=$B19,I))))</f>
        <v>1</v>
      </c>
      <c r="BS19" s="26">
        <f t="array" ref="BS19">SUM(IF(Period=$BR$2,IF(Site=$A$5,IF(Provider=$B19,J))))</f>
        <v>7</v>
      </c>
      <c r="BT19" s="26"/>
      <c r="BU19" s="27">
        <f t="shared" si="22"/>
        <v>2.8203062046736503E-3</v>
      </c>
      <c r="BV19" s="27">
        <f t="shared" si="23"/>
        <v>2.0533278577923792E-4</v>
      </c>
    </row>
    <row r="20" spans="2:74" outlineLevel="1" x14ac:dyDescent="0.25">
      <c r="B20" s="20" t="s">
        <v>111</v>
      </c>
      <c r="C20" s="44"/>
      <c r="D20" s="25">
        <f t="array" ref="D20">SUM(IF(Period=$D$2,IF(Site=$A$5,IF(Provider=$B20,I))))</f>
        <v>0</v>
      </c>
      <c r="E20" s="26">
        <f t="array" ref="E20">SUM(IF(Period=$D$2,IF(Site=$A$5,IF(Provider=$B20,J))))</f>
        <v>0</v>
      </c>
      <c r="F20" s="26"/>
      <c r="G20" s="27">
        <f t="shared" si="0"/>
        <v>0</v>
      </c>
      <c r="H20" s="27">
        <f t="shared" si="1"/>
        <v>0</v>
      </c>
      <c r="I20" s="44"/>
      <c r="J20" s="25">
        <f t="array" ref="J20">SUM(IF(Period=$J$2,IF(Site=$A$5,IF(Provider=$B20,I))))</f>
        <v>1</v>
      </c>
      <c r="K20" s="26">
        <f t="array" ref="K20">SUM(IF(Period=$J$2,IF(Site=$A$5,IF(Provider=$B20,J))))</f>
        <v>1</v>
      </c>
      <c r="L20" s="26"/>
      <c r="M20" s="27">
        <f t="shared" si="2"/>
        <v>5.0025012506253123E-4</v>
      </c>
      <c r="N20" s="27">
        <f t="shared" si="3"/>
        <v>3.0981813675372557E-5</v>
      </c>
      <c r="O20" s="44"/>
      <c r="P20" s="25">
        <f t="array" ref="P20">SUM(IF(Period=$P$2,IF(Site=$A$5,IF(Provider=$B20,I))))</f>
        <v>0</v>
      </c>
      <c r="Q20" s="26">
        <f t="array" ref="Q20">SUM(IF(Period=$P$2,IF(Site=$A$5,IF(Provider=$B20,J))))</f>
        <v>0</v>
      </c>
      <c r="R20" s="26"/>
      <c r="S20" s="27">
        <f t="shared" si="4"/>
        <v>0</v>
      </c>
      <c r="T20" s="27">
        <f t="shared" si="5"/>
        <v>0</v>
      </c>
      <c r="U20" s="44"/>
      <c r="V20" s="25">
        <f t="array" ref="V20">SUM(IF(Period=$V$2,IF(Site=$A$5,IF(Provider=$B20,I))))</f>
        <v>0</v>
      </c>
      <c r="W20" s="26">
        <f t="array" ref="W20">SUM(IF(Period=$V$2,IF(Site=$A$5,IF(Provider=$B20,J))))</f>
        <v>0</v>
      </c>
      <c r="X20" s="26"/>
      <c r="Y20" s="27">
        <f t="shared" si="6"/>
        <v>0</v>
      </c>
      <c r="Z20" s="27">
        <f t="shared" si="7"/>
        <v>0</v>
      </c>
      <c r="AA20" s="44"/>
      <c r="AB20" s="25">
        <f t="array" ref="AB20">SUM(IF(Period=$AB$2,IF(Site=$A$5,IF(Provider=$B20,I))))</f>
        <v>0</v>
      </c>
      <c r="AC20" s="26">
        <f t="array" ref="AC20">SUM(IF(Period=$AB$2,IF(Site=$A$5,IF(Provider=$B20,J))))</f>
        <v>0</v>
      </c>
      <c r="AD20" s="26"/>
      <c r="AE20" s="27">
        <f t="shared" si="8"/>
        <v>0</v>
      </c>
      <c r="AF20" s="27">
        <f t="shared" si="9"/>
        <v>0</v>
      </c>
      <c r="AG20" s="44"/>
      <c r="AH20" s="25">
        <f t="array" ref="AH20">SUM(IF(Period=$AH$2,IF(Site=$A$5,IF(Provider=$B20,I))))</f>
        <v>0</v>
      </c>
      <c r="AI20" s="26">
        <f t="array" ref="AI20">SUM(IF(Period=$AH$2,IF(Site=$A$5,IF(Provider=$B20,J))))</f>
        <v>0</v>
      </c>
      <c r="AJ20" s="26"/>
      <c r="AK20" s="27">
        <f t="shared" si="10"/>
        <v>0</v>
      </c>
      <c r="AL20" s="27">
        <f t="shared" si="11"/>
        <v>0</v>
      </c>
      <c r="AM20" s="44"/>
      <c r="AN20" s="25">
        <f t="array" ref="AN20">SUM(IF(Period=$AN$2,IF(Site=$A$5,IF(Provider=$B20,I))))</f>
        <v>0</v>
      </c>
      <c r="AO20" s="26">
        <f t="array" ref="AO20">SUM(IF(Period=$AN$2,IF(Site=$A$5,IF(Provider=$B20,J))))</f>
        <v>0</v>
      </c>
      <c r="AP20" s="26"/>
      <c r="AQ20" s="27">
        <f t="shared" si="12"/>
        <v>0</v>
      </c>
      <c r="AR20" s="27">
        <f t="shared" si="13"/>
        <v>0</v>
      </c>
      <c r="AS20" s="44"/>
      <c r="AT20" s="25">
        <f t="array" ref="AT20">SUM(IF(Period=$AT$2,IF(Site=$A$5,IF(Provider=$B20,I))))</f>
        <v>0</v>
      </c>
      <c r="AU20" s="26">
        <f t="array" ref="AU20">SUM(IF(Period=$AT$2,IF(Site=$A$5,IF(Provider=$B20,J))))</f>
        <v>0</v>
      </c>
      <c r="AV20" s="26"/>
      <c r="AW20" s="27">
        <f t="shared" si="14"/>
        <v>0</v>
      </c>
      <c r="AX20" s="27">
        <f t="shared" si="15"/>
        <v>0</v>
      </c>
      <c r="AY20" s="44"/>
      <c r="AZ20" s="25">
        <f t="array" ref="AZ20">SUM(IF(Period=$AZ$2,IF(Site=$A$5,IF(Provider=$B20,I))))</f>
        <v>0</v>
      </c>
      <c r="BA20" s="26">
        <f t="array" ref="BA20">SUM(IF(Period=$AZ$2,IF(Site=$A$5,IF(Provider=$B20,J))))</f>
        <v>0</v>
      </c>
      <c r="BB20" s="26"/>
      <c r="BC20" s="27">
        <f t="shared" si="16"/>
        <v>0</v>
      </c>
      <c r="BD20" s="27">
        <f t="shared" si="17"/>
        <v>0</v>
      </c>
      <c r="BE20" s="44"/>
      <c r="BF20" s="25">
        <f t="array" ref="BF20">SUM(IF(Period=$BF$2,IF(Site=$A$5,IF(Provider=$B20,I))))</f>
        <v>0</v>
      </c>
      <c r="BG20" s="26">
        <f t="array" ref="BG20">SUM(IF(Period=$BF$2,IF(Site=$A$5,IF(Provider=$B20,J))))</f>
        <v>0</v>
      </c>
      <c r="BH20" s="26"/>
      <c r="BI20" s="27">
        <f t="shared" si="18"/>
        <v>0</v>
      </c>
      <c r="BJ20" s="27">
        <f t="shared" si="19"/>
        <v>0</v>
      </c>
      <c r="BK20" s="44"/>
      <c r="BL20" s="25">
        <f t="array" ref="BL20">SUM(IF(Period=$BL$2,IF(Site=$A$5,IF(Provider=$B20,I))))</f>
        <v>0</v>
      </c>
      <c r="BM20" s="26">
        <f t="array" ref="BM20">SUM(IF(Period=$BL$2,IF(Site=$A$5,IF(Provider=$B20,J))))</f>
        <v>0</v>
      </c>
      <c r="BN20" s="26"/>
      <c r="BO20" s="27">
        <f t="shared" si="20"/>
        <v>0</v>
      </c>
      <c r="BP20" s="27">
        <f t="shared" si="21"/>
        <v>0</v>
      </c>
      <c r="BQ20" s="44"/>
      <c r="BR20" s="25">
        <f t="array" ref="BR20">SUM(IF(Period=$BR$2,IF(Site=$A$5,IF(Provider=$B20,I))))</f>
        <v>0</v>
      </c>
      <c r="BS20" s="26">
        <f t="array" ref="BS20">SUM(IF(Period=$BR$2,IF(Site=$A$5,IF(Provider=$B20,J))))</f>
        <v>0</v>
      </c>
      <c r="BT20" s="26"/>
      <c r="BU20" s="27">
        <f t="shared" si="22"/>
        <v>0</v>
      </c>
      <c r="BV20" s="27">
        <f t="shared" si="23"/>
        <v>0</v>
      </c>
    </row>
    <row r="21" spans="2:74" outlineLevel="1" x14ac:dyDescent="0.25">
      <c r="B21" s="20" t="s">
        <v>896</v>
      </c>
      <c r="C21" s="44"/>
      <c r="D21" s="25">
        <f t="array" ref="D21">SUM(IF(Period=$D$2,IF(Site=$A$5,IF(Provider=$B21,I))))</f>
        <v>0</v>
      </c>
      <c r="E21" s="26">
        <f t="array" ref="E21">SUM(IF(Period=$D$2,IF(Site=$A$5,IF(Provider=$B21,J))))</f>
        <v>0</v>
      </c>
      <c r="F21" s="26"/>
      <c r="G21" s="27">
        <f t="shared" si="0"/>
        <v>0</v>
      </c>
      <c r="H21" s="27">
        <f t="shared" si="1"/>
        <v>0</v>
      </c>
      <c r="I21" s="44"/>
      <c r="J21" s="25">
        <f t="array" ref="J21">SUM(IF(Period=$J$2,IF(Site=$A$5,IF(Provider=$B21,I))))</f>
        <v>0</v>
      </c>
      <c r="K21" s="26">
        <f t="array" ref="K21">SUM(IF(Period=$J$2,IF(Site=$A$5,IF(Provider=$B21,J))))</f>
        <v>0</v>
      </c>
      <c r="L21" s="26"/>
      <c r="M21" s="27">
        <f t="shared" si="2"/>
        <v>0</v>
      </c>
      <c r="N21" s="27">
        <f t="shared" si="3"/>
        <v>0</v>
      </c>
      <c r="O21" s="44"/>
      <c r="P21" s="25">
        <f t="array" ref="P21">SUM(IF(Period=$P$2,IF(Site=$A$5,IF(Provider=$B21,I))))</f>
        <v>0</v>
      </c>
      <c r="Q21" s="26">
        <f t="array" ref="Q21">SUM(IF(Period=$P$2,IF(Site=$A$5,IF(Provider=$B21,J))))</f>
        <v>0</v>
      </c>
      <c r="R21" s="26"/>
      <c r="S21" s="27">
        <f t="shared" si="4"/>
        <v>0</v>
      </c>
      <c r="T21" s="27">
        <f t="shared" si="5"/>
        <v>0</v>
      </c>
      <c r="U21" s="44"/>
      <c r="V21" s="25">
        <f t="array" ref="V21">SUM(IF(Period=$V$2,IF(Site=$A$5,IF(Provider=$B21,I))))</f>
        <v>0</v>
      </c>
      <c r="W21" s="26">
        <f t="array" ref="W21">SUM(IF(Period=$V$2,IF(Site=$A$5,IF(Provider=$B21,J))))</f>
        <v>0</v>
      </c>
      <c r="X21" s="26"/>
      <c r="Y21" s="27">
        <f t="shared" si="6"/>
        <v>0</v>
      </c>
      <c r="Z21" s="27">
        <f t="shared" si="7"/>
        <v>0</v>
      </c>
      <c r="AA21" s="44"/>
      <c r="AB21" s="25">
        <f t="array" ref="AB21">SUM(IF(Period=$AB$2,IF(Site=$A$5,IF(Provider=$B21,I))))</f>
        <v>9</v>
      </c>
      <c r="AC21" s="26">
        <f t="array" ref="AC21">SUM(IF(Period=$AB$2,IF(Site=$A$5,IF(Provider=$B21,J))))</f>
        <v>3.8888888888888888</v>
      </c>
      <c r="AD21" s="26"/>
      <c r="AE21" s="27">
        <f t="shared" si="8"/>
        <v>1.6990291262135922E-2</v>
      </c>
      <c r="AF21" s="27">
        <f t="shared" si="9"/>
        <v>1.0529165789236186E-3</v>
      </c>
      <c r="AG21" s="44"/>
      <c r="AH21" s="25">
        <f t="array" ref="AH21">SUM(IF(Period=$AH$2,IF(Site=$A$5,IF(Provider=$B21,I))))</f>
        <v>59</v>
      </c>
      <c r="AI21" s="26">
        <f t="array" ref="AI21">SUM(IF(Period=$AH$2,IF(Site=$A$5,IF(Provider=$B21,J))))</f>
        <v>15.915254237288099</v>
      </c>
      <c r="AJ21" s="26"/>
      <c r="AK21" s="27">
        <f t="shared" si="10"/>
        <v>0.47280966767371496</v>
      </c>
      <c r="AL21" s="27">
        <f t="shared" si="11"/>
        <v>3.1975754273649723E-2</v>
      </c>
      <c r="AM21" s="44"/>
      <c r="AN21" s="25">
        <f t="array" ref="AN21">SUM(IF(Period=$AN$2,IF(Site=$A$5,IF(Provider=$B21,I))))</f>
        <v>16</v>
      </c>
      <c r="AO21" s="26">
        <f t="array" ref="AO21">SUM(IF(Period=$AN$2,IF(Site=$A$5,IF(Provider=$B21,J))))</f>
        <v>6.9375</v>
      </c>
      <c r="AP21" s="26"/>
      <c r="AQ21" s="27">
        <f t="shared" si="12"/>
        <v>5.6690500510725231E-2</v>
      </c>
      <c r="AR21" s="27">
        <f t="shared" si="13"/>
        <v>3.54972817396866E-3</v>
      </c>
      <c r="AS21" s="44"/>
      <c r="AT21" s="25">
        <f t="array" ref="AT21">SUM(IF(Period=$AT$2,IF(Site=$A$5,IF(Provider=$B21,I))))</f>
        <v>20</v>
      </c>
      <c r="AU21" s="26">
        <f t="array" ref="AU21">SUM(IF(Period=$AT$2,IF(Site=$A$5,IF(Provider=$B21,J))))</f>
        <v>4.55</v>
      </c>
      <c r="AV21" s="26"/>
      <c r="AW21" s="27">
        <f t="shared" si="14"/>
        <v>4.4651619234543673E-2</v>
      </c>
      <c r="AX21" s="27">
        <f t="shared" si="15"/>
        <v>2.8673157513312533E-3</v>
      </c>
      <c r="AY21" s="44"/>
      <c r="AZ21" s="25">
        <f t="array" ref="AZ21">SUM(IF(Period=$AZ$2,IF(Site=$A$5,IF(Provider=$B21,I))))</f>
        <v>0</v>
      </c>
      <c r="BA21" s="26">
        <f t="array" ref="BA21">SUM(IF(Period=$AZ$2,IF(Site=$A$5,IF(Provider=$B21,J))))</f>
        <v>0</v>
      </c>
      <c r="BB21" s="26"/>
      <c r="BC21" s="27">
        <f t="shared" si="16"/>
        <v>0</v>
      </c>
      <c r="BD21" s="27">
        <f t="shared" si="17"/>
        <v>0</v>
      </c>
      <c r="BE21" s="44"/>
      <c r="BF21" s="25">
        <f t="array" ref="BF21">SUM(IF(Period=$BF$2,IF(Site=$A$5,IF(Provider=$B21,I))))</f>
        <v>21</v>
      </c>
      <c r="BG21" s="26">
        <f t="array" ref="BG21">SUM(IF(Period=$BF$2,IF(Site=$A$5,IF(Provider=$B21,J))))</f>
        <v>4.3333333333333304</v>
      </c>
      <c r="BH21" s="26"/>
      <c r="BI21" s="27">
        <f t="shared" si="18"/>
        <v>4.5409181636726512E-2</v>
      </c>
      <c r="BJ21" s="27">
        <f t="shared" si="19"/>
        <v>2.8157683024939641E-3</v>
      </c>
      <c r="BK21" s="44"/>
      <c r="BL21" s="25">
        <f t="array" ref="BL21">SUM(IF(Period=$BL$2,IF(Site=$A$5,IF(Provider=$B21,I))))</f>
        <v>0</v>
      </c>
      <c r="BM21" s="26">
        <f t="array" ref="BM21">SUM(IF(Period=$BL$2,IF(Site=$A$5,IF(Provider=$B21,J))))</f>
        <v>0</v>
      </c>
      <c r="BN21" s="26"/>
      <c r="BO21" s="27">
        <f t="shared" si="20"/>
        <v>0</v>
      </c>
      <c r="BP21" s="27">
        <f t="shared" si="21"/>
        <v>0</v>
      </c>
      <c r="BQ21" s="44"/>
      <c r="BR21" s="25">
        <f t="array" ref="BR21">SUM(IF(Period=$BR$2,IF(Site=$A$5,IF(Provider=$B21,I))))</f>
        <v>0</v>
      </c>
      <c r="BS21" s="26">
        <f t="array" ref="BS21">SUM(IF(Period=$BR$2,IF(Site=$A$5,IF(Provider=$B21,J))))</f>
        <v>0</v>
      </c>
      <c r="BT21" s="26"/>
      <c r="BU21" s="27">
        <f t="shared" si="22"/>
        <v>0</v>
      </c>
      <c r="BV21" s="27">
        <f t="shared" si="23"/>
        <v>0</v>
      </c>
    </row>
    <row r="22" spans="2:74" outlineLevel="1" x14ac:dyDescent="0.25">
      <c r="B22" s="20" t="s">
        <v>755</v>
      </c>
      <c r="C22" s="44"/>
      <c r="D22" s="25">
        <f t="array" ref="D22">SUM(IF(Period=$D$2,IF(Site=$A$5,IF(Provider=$B22,I))))</f>
        <v>0</v>
      </c>
      <c r="E22" s="26">
        <f t="array" ref="E22">SUM(IF(Period=$D$2,IF(Site=$A$5,IF(Provider=$B22,J))))</f>
        <v>0</v>
      </c>
      <c r="F22" s="26"/>
      <c r="G22" s="27">
        <f t="shared" si="0"/>
        <v>0</v>
      </c>
      <c r="H22" s="27">
        <f t="shared" si="1"/>
        <v>0</v>
      </c>
      <c r="I22" s="44"/>
      <c r="J22" s="25">
        <f t="array" ref="J22">SUM(IF(Period=$J$2,IF(Site=$A$5,IF(Provider=$B22,I))))</f>
        <v>0</v>
      </c>
      <c r="K22" s="26">
        <f t="array" ref="K22">SUM(IF(Period=$J$2,IF(Site=$A$5,IF(Provider=$B22,J))))</f>
        <v>0</v>
      </c>
      <c r="L22" s="26"/>
      <c r="M22" s="27">
        <f t="shared" si="2"/>
        <v>0</v>
      </c>
      <c r="N22" s="27">
        <f t="shared" si="3"/>
        <v>0</v>
      </c>
      <c r="O22" s="44"/>
      <c r="P22" s="25">
        <f t="array" ref="P22">SUM(IF(Period=$P$2,IF(Site=$A$5,IF(Provider=$B22,I))))</f>
        <v>0</v>
      </c>
      <c r="Q22" s="26">
        <f t="array" ref="Q22">SUM(IF(Period=$P$2,IF(Site=$A$5,IF(Provider=$B22,J))))</f>
        <v>0</v>
      </c>
      <c r="R22" s="26"/>
      <c r="S22" s="27">
        <f t="shared" si="4"/>
        <v>0</v>
      </c>
      <c r="T22" s="27">
        <f t="shared" si="5"/>
        <v>0</v>
      </c>
      <c r="U22" s="44"/>
      <c r="V22" s="25">
        <f t="array" ref="V22">SUM(IF(Period=$V$2,IF(Site=$A$5,IF(Provider=$B22,I))))</f>
        <v>0</v>
      </c>
      <c r="W22" s="26">
        <f t="array" ref="W22">SUM(IF(Period=$V$2,IF(Site=$A$5,IF(Provider=$B22,J))))</f>
        <v>0</v>
      </c>
      <c r="X22" s="26"/>
      <c r="Y22" s="27">
        <f t="shared" si="6"/>
        <v>0</v>
      </c>
      <c r="Z22" s="27">
        <f t="shared" si="7"/>
        <v>0</v>
      </c>
      <c r="AA22" s="44"/>
      <c r="AB22" s="25">
        <f t="array" ref="AB22">SUM(IF(Period=$AB$2,IF(Site=$A$5,IF(Provider=$B22,I))))</f>
        <v>0</v>
      </c>
      <c r="AC22" s="26">
        <f t="array" ref="AC22">SUM(IF(Period=$AB$2,IF(Site=$A$5,IF(Provider=$B22,J))))</f>
        <v>0</v>
      </c>
      <c r="AD22" s="26"/>
      <c r="AE22" s="27">
        <f t="shared" si="8"/>
        <v>0</v>
      </c>
      <c r="AF22" s="27">
        <f t="shared" si="9"/>
        <v>0</v>
      </c>
      <c r="AG22" s="44"/>
      <c r="AH22" s="25">
        <f t="array" ref="AH22">SUM(IF(Period=$AH$2,IF(Site=$A$5,IF(Provider=$B22,I))))</f>
        <v>3</v>
      </c>
      <c r="AI22" s="26">
        <f t="array" ref="AI22">SUM(IF(Period=$AH$2,IF(Site=$A$5,IF(Provider=$B22,J))))</f>
        <v>22.3333333333333</v>
      </c>
      <c r="AJ22" s="26"/>
      <c r="AK22" s="27">
        <f t="shared" si="10"/>
        <v>3.3736153071500456E-2</v>
      </c>
      <c r="AL22" s="27">
        <f t="shared" si="11"/>
        <v>2.2815500919430597E-3</v>
      </c>
      <c r="AM22" s="44"/>
      <c r="AN22" s="25">
        <f t="array" ref="AN22">SUM(IF(Period=$AN$2,IF(Site=$A$5,IF(Provider=$B22,I))))</f>
        <v>0</v>
      </c>
      <c r="AO22" s="26">
        <f t="array" ref="AO22">SUM(IF(Period=$AN$2,IF(Site=$A$5,IF(Provider=$B22,J))))</f>
        <v>0</v>
      </c>
      <c r="AP22" s="26"/>
      <c r="AQ22" s="27">
        <f t="shared" si="12"/>
        <v>0</v>
      </c>
      <c r="AR22" s="27">
        <f t="shared" si="13"/>
        <v>0</v>
      </c>
      <c r="AS22" s="44"/>
      <c r="AT22" s="25">
        <f t="array" ref="AT22">SUM(IF(Period=$AT$2,IF(Site=$A$5,IF(Provider=$B22,I))))</f>
        <v>0</v>
      </c>
      <c r="AU22" s="26">
        <f t="array" ref="AU22">SUM(IF(Period=$AT$2,IF(Site=$A$5,IF(Provider=$B22,J))))</f>
        <v>0</v>
      </c>
      <c r="AV22" s="26"/>
      <c r="AW22" s="27">
        <f t="shared" si="14"/>
        <v>0</v>
      </c>
      <c r="AX22" s="27">
        <f t="shared" si="15"/>
        <v>0</v>
      </c>
      <c r="AY22" s="44"/>
      <c r="AZ22" s="25">
        <f t="array" ref="AZ22">SUM(IF(Period=$AZ$2,IF(Site=$A$5,IF(Provider=$B22,I))))</f>
        <v>0</v>
      </c>
      <c r="BA22" s="26">
        <f t="array" ref="BA22">SUM(IF(Period=$AZ$2,IF(Site=$A$5,IF(Provider=$B22,J))))</f>
        <v>0</v>
      </c>
      <c r="BB22" s="26"/>
      <c r="BC22" s="27">
        <f t="shared" si="16"/>
        <v>0</v>
      </c>
      <c r="BD22" s="27">
        <f t="shared" si="17"/>
        <v>0</v>
      </c>
      <c r="BE22" s="44"/>
      <c r="BF22" s="25">
        <f t="array" ref="BF22">SUM(IF(Period=$BF$2,IF(Site=$A$5,IF(Provider=$B22,I))))</f>
        <v>0</v>
      </c>
      <c r="BG22" s="26">
        <f t="array" ref="BG22">SUM(IF(Period=$BF$2,IF(Site=$A$5,IF(Provider=$B22,J))))</f>
        <v>0</v>
      </c>
      <c r="BH22" s="26"/>
      <c r="BI22" s="27">
        <f t="shared" si="18"/>
        <v>0</v>
      </c>
      <c r="BJ22" s="27">
        <f t="shared" si="19"/>
        <v>0</v>
      </c>
      <c r="BK22" s="44"/>
      <c r="BL22" s="25">
        <f t="array" ref="BL22">SUM(IF(Period=$BL$2,IF(Site=$A$5,IF(Provider=$B22,I))))</f>
        <v>0</v>
      </c>
      <c r="BM22" s="26">
        <f t="array" ref="BM22">SUM(IF(Period=$BL$2,IF(Site=$A$5,IF(Provider=$B22,J))))</f>
        <v>0</v>
      </c>
      <c r="BN22" s="26"/>
      <c r="BO22" s="27">
        <f t="shared" si="20"/>
        <v>0</v>
      </c>
      <c r="BP22" s="27">
        <f t="shared" si="21"/>
        <v>0</v>
      </c>
      <c r="BQ22" s="44"/>
      <c r="BR22" s="25">
        <f t="array" ref="BR22">SUM(IF(Period=$BR$2,IF(Site=$A$5,IF(Provider=$B22,I))))</f>
        <v>0</v>
      </c>
      <c r="BS22" s="26">
        <f t="array" ref="BS22">SUM(IF(Period=$BR$2,IF(Site=$A$5,IF(Provider=$B22,J))))</f>
        <v>0</v>
      </c>
      <c r="BT22" s="26"/>
      <c r="BU22" s="27">
        <f t="shared" si="22"/>
        <v>0</v>
      </c>
      <c r="BV22" s="27">
        <f t="shared" si="23"/>
        <v>0</v>
      </c>
    </row>
    <row r="23" spans="2:74" outlineLevel="1" x14ac:dyDescent="0.25">
      <c r="B23" s="20" t="s">
        <v>908</v>
      </c>
      <c r="C23" s="44"/>
      <c r="D23" s="25">
        <f t="array" ref="D23">SUM(IF(Period=$D$2,IF(Site=$A$5,IF(Provider=$B23,I))))</f>
        <v>0</v>
      </c>
      <c r="E23" s="26">
        <f t="array" ref="E23">SUM(IF(Period=$D$2,IF(Site=$A$5,IF(Provider=$B23,J))))</f>
        <v>0</v>
      </c>
      <c r="F23" s="26"/>
      <c r="G23" s="27">
        <f t="shared" si="0"/>
        <v>0</v>
      </c>
      <c r="H23" s="27">
        <f t="shared" si="1"/>
        <v>0</v>
      </c>
      <c r="I23" s="44"/>
      <c r="J23" s="25">
        <f t="array" ref="J23">SUM(IF(Period=$J$2,IF(Site=$A$5,IF(Provider=$B23,I))))</f>
        <v>0</v>
      </c>
      <c r="K23" s="26">
        <f t="array" ref="K23">SUM(IF(Period=$J$2,IF(Site=$A$5,IF(Provider=$B23,J))))</f>
        <v>0</v>
      </c>
      <c r="L23" s="26"/>
      <c r="M23" s="27">
        <f t="shared" si="2"/>
        <v>0</v>
      </c>
      <c r="N23" s="27">
        <f t="shared" si="3"/>
        <v>0</v>
      </c>
      <c r="O23" s="44"/>
      <c r="P23" s="25">
        <f t="array" ref="P23">SUM(IF(Period=$P$2,IF(Site=$A$5,IF(Provider=$B23,I))))</f>
        <v>0</v>
      </c>
      <c r="Q23" s="26">
        <f t="array" ref="Q23">SUM(IF(Period=$P$2,IF(Site=$A$5,IF(Provider=$B23,J))))</f>
        <v>0</v>
      </c>
      <c r="R23" s="26"/>
      <c r="S23" s="27">
        <f t="shared" si="4"/>
        <v>0</v>
      </c>
      <c r="T23" s="27">
        <f t="shared" si="5"/>
        <v>0</v>
      </c>
      <c r="U23" s="44"/>
      <c r="V23" s="25">
        <f t="array" ref="V23">SUM(IF(Period=$V$2,IF(Site=$A$5,IF(Provider=$B23,I))))</f>
        <v>0</v>
      </c>
      <c r="W23" s="26">
        <f t="array" ref="W23">SUM(IF(Period=$V$2,IF(Site=$A$5,IF(Provider=$B23,J))))</f>
        <v>0</v>
      </c>
      <c r="X23" s="26"/>
      <c r="Y23" s="27">
        <f t="shared" si="6"/>
        <v>0</v>
      </c>
      <c r="Z23" s="27">
        <f t="shared" si="7"/>
        <v>0</v>
      </c>
      <c r="AA23" s="44"/>
      <c r="AB23" s="25">
        <f t="array" ref="AB23">SUM(IF(Period=$AB$2,IF(Site=$A$5,IF(Provider=$B23,I))))</f>
        <v>0</v>
      </c>
      <c r="AC23" s="26">
        <f t="array" ref="AC23">SUM(IF(Period=$AB$2,IF(Site=$A$5,IF(Provider=$B23,J))))</f>
        <v>0</v>
      </c>
      <c r="AD23" s="26"/>
      <c r="AE23" s="27">
        <f t="shared" si="8"/>
        <v>0</v>
      </c>
      <c r="AF23" s="27">
        <f t="shared" si="9"/>
        <v>0</v>
      </c>
      <c r="AG23" s="44"/>
      <c r="AH23" s="25">
        <f t="array" ref="AH23">SUM(IF(Period=$AH$2,IF(Site=$A$5,IF(Provider=$B23,I))))</f>
        <v>7</v>
      </c>
      <c r="AI23" s="26">
        <f t="array" ref="AI23">SUM(IF(Period=$AH$2,IF(Site=$A$5,IF(Provider=$B23,J))))</f>
        <v>24.428571428571399</v>
      </c>
      <c r="AJ23" s="26"/>
      <c r="AK23" s="27">
        <f t="shared" si="10"/>
        <v>8.6102719033232522E-2</v>
      </c>
      <c r="AL23" s="27">
        <f t="shared" si="11"/>
        <v>5.823060682421841E-3</v>
      </c>
      <c r="AM23" s="44"/>
      <c r="AN23" s="25">
        <f t="array" ref="AN23">SUM(IF(Period=$AN$2,IF(Site=$A$5,IF(Provider=$B23,I))))</f>
        <v>2</v>
      </c>
      <c r="AO23" s="26">
        <f t="array" ref="AO23">SUM(IF(Period=$AN$2,IF(Site=$A$5,IF(Provider=$B23,J))))</f>
        <v>4.5</v>
      </c>
      <c r="AP23" s="26"/>
      <c r="AQ23" s="27">
        <f t="shared" si="12"/>
        <v>4.5965270684371808E-3</v>
      </c>
      <c r="AR23" s="27">
        <f t="shared" si="13"/>
        <v>2.878157978893508E-4</v>
      </c>
      <c r="AS23" s="44"/>
      <c r="AT23" s="25">
        <f t="array" ref="AT23">SUM(IF(Period=$AT$2,IF(Site=$A$5,IF(Provider=$B23,I))))</f>
        <v>17</v>
      </c>
      <c r="AU23" s="26">
        <f t="array" ref="AU23">SUM(IF(Period=$AT$2,IF(Site=$A$5,IF(Provider=$B23,J))))</f>
        <v>6.4705882352941204</v>
      </c>
      <c r="AV23" s="26"/>
      <c r="AW23" s="27">
        <f t="shared" si="14"/>
        <v>5.3974484789008847E-2</v>
      </c>
      <c r="AX23" s="27">
        <f t="shared" si="15"/>
        <v>3.465986073037781E-3</v>
      </c>
      <c r="AY23" s="44"/>
      <c r="AZ23" s="25">
        <f t="array" ref="AZ23">SUM(IF(Period=$AZ$2,IF(Site=$A$5,IF(Provider=$B23,I))))</f>
        <v>5</v>
      </c>
      <c r="BA23" s="26">
        <f t="array" ref="BA23">SUM(IF(Period=$AZ$2,IF(Site=$A$5,IF(Provider=$B23,J))))</f>
        <v>17.399999999999999</v>
      </c>
      <c r="BB23" s="26"/>
      <c r="BC23" s="27">
        <f t="shared" si="16"/>
        <v>4.5983086680761093E-2</v>
      </c>
      <c r="BD23" s="27">
        <f t="shared" si="17"/>
        <v>2.8348919808400398E-3</v>
      </c>
      <c r="BE23" s="44"/>
      <c r="BF23" s="25">
        <f t="array" ref="BF23">SUM(IF(Period=$BF$2,IF(Site=$A$5,IF(Provider=$B23,I))))</f>
        <v>6</v>
      </c>
      <c r="BG23" s="26">
        <f t="array" ref="BG23">SUM(IF(Period=$BF$2,IF(Site=$A$5,IF(Provider=$B23,J))))</f>
        <v>3.5</v>
      </c>
      <c r="BH23" s="26"/>
      <c r="BI23" s="27">
        <f t="shared" si="18"/>
        <v>1.0479041916167666E-2</v>
      </c>
      <c r="BJ23" s="27">
        <f t="shared" si="19"/>
        <v>6.4979268519091524E-4</v>
      </c>
      <c r="BK23" s="44"/>
      <c r="BL23" s="25">
        <f t="array" ref="BL23">SUM(IF(Period=$BL$2,IF(Site=$A$5,IF(Provider=$B23,I))))</f>
        <v>3</v>
      </c>
      <c r="BM23" s="26">
        <f t="array" ref="BM23">SUM(IF(Period=$BL$2,IF(Site=$A$5,IF(Provider=$B23,J))))</f>
        <v>35.6666666666667</v>
      </c>
      <c r="BN23" s="26"/>
      <c r="BO23" s="27">
        <f t="shared" si="20"/>
        <v>4.976744186046516E-2</v>
      </c>
      <c r="BP23" s="27">
        <f t="shared" si="21"/>
        <v>3.3268040916581195E-3</v>
      </c>
      <c r="BQ23" s="44"/>
      <c r="BR23" s="25">
        <f t="array" ref="BR23">SUM(IF(Period=$BR$2,IF(Site=$A$5,IF(Provider=$B23,I))))</f>
        <v>4</v>
      </c>
      <c r="BS23" s="26">
        <f t="array" ref="BS23">SUM(IF(Period=$BR$2,IF(Site=$A$5,IF(Provider=$B23,J))))</f>
        <v>9.75</v>
      </c>
      <c r="BT23" s="26"/>
      <c r="BU23" s="27">
        <f t="shared" si="22"/>
        <v>1.5713134568896052E-2</v>
      </c>
      <c r="BV23" s="27">
        <f t="shared" si="23"/>
        <v>1.1439969493414683E-3</v>
      </c>
    </row>
    <row r="24" spans="2:74" outlineLevel="1" x14ac:dyDescent="0.25">
      <c r="B24" s="20" t="s">
        <v>914</v>
      </c>
      <c r="C24" s="44"/>
      <c r="D24" s="25">
        <f t="array" ref="D24">SUM(IF(Period=$D$2,IF(Site=$A$5,IF(Provider=$B24,I))))</f>
        <v>0</v>
      </c>
      <c r="E24" s="26">
        <f t="array" ref="E24">SUM(IF(Period=$D$2,IF(Site=$A$5,IF(Provider=$B24,J))))</f>
        <v>0</v>
      </c>
      <c r="F24" s="26"/>
      <c r="G24" s="27">
        <f t="shared" si="0"/>
        <v>0</v>
      </c>
      <c r="H24" s="27">
        <f t="shared" si="1"/>
        <v>0</v>
      </c>
      <c r="I24" s="44"/>
      <c r="J24" s="25">
        <f t="array" ref="J24">SUM(IF(Period=$J$2,IF(Site=$A$5,IF(Provider=$B24,I))))</f>
        <v>0</v>
      </c>
      <c r="K24" s="26">
        <f t="array" ref="K24">SUM(IF(Period=$J$2,IF(Site=$A$5,IF(Provider=$B24,J))))</f>
        <v>0</v>
      </c>
      <c r="L24" s="26"/>
      <c r="M24" s="27">
        <f t="shared" si="2"/>
        <v>0</v>
      </c>
      <c r="N24" s="27">
        <f t="shared" si="3"/>
        <v>0</v>
      </c>
      <c r="O24" s="44"/>
      <c r="P24" s="25">
        <f t="array" ref="P24">SUM(IF(Period=$P$2,IF(Site=$A$5,IF(Provider=$B24,I))))</f>
        <v>0</v>
      </c>
      <c r="Q24" s="26">
        <f t="array" ref="Q24">SUM(IF(Period=$P$2,IF(Site=$A$5,IF(Provider=$B24,J))))</f>
        <v>0</v>
      </c>
      <c r="R24" s="26"/>
      <c r="S24" s="27">
        <f t="shared" si="4"/>
        <v>0</v>
      </c>
      <c r="T24" s="27">
        <f t="shared" si="5"/>
        <v>0</v>
      </c>
      <c r="U24" s="44"/>
      <c r="V24" s="25">
        <f t="array" ref="V24">SUM(IF(Period=$V$2,IF(Site=$A$5,IF(Provider=$B24,I))))</f>
        <v>0</v>
      </c>
      <c r="W24" s="26">
        <f t="array" ref="W24">SUM(IF(Period=$V$2,IF(Site=$A$5,IF(Provider=$B24,J))))</f>
        <v>0</v>
      </c>
      <c r="X24" s="26"/>
      <c r="Y24" s="27">
        <f t="shared" si="6"/>
        <v>0</v>
      </c>
      <c r="Z24" s="27">
        <f t="shared" si="7"/>
        <v>0</v>
      </c>
      <c r="AA24" s="44"/>
      <c r="AB24" s="25">
        <f t="array" ref="AB24">SUM(IF(Period=$AB$2,IF(Site=$A$5,IF(Provider=$B24,I))))</f>
        <v>0</v>
      </c>
      <c r="AC24" s="26">
        <f t="array" ref="AC24">SUM(IF(Period=$AB$2,IF(Site=$A$5,IF(Provider=$B24,J))))</f>
        <v>0</v>
      </c>
      <c r="AD24" s="26"/>
      <c r="AE24" s="27">
        <f t="shared" si="8"/>
        <v>0</v>
      </c>
      <c r="AF24" s="27">
        <f t="shared" si="9"/>
        <v>0</v>
      </c>
      <c r="AG24" s="44"/>
      <c r="AH24" s="25">
        <f t="array" ref="AH24">SUM(IF(Period=$AH$2,IF(Site=$A$5,IF(Provider=$B24,I))))</f>
        <v>1</v>
      </c>
      <c r="AI24" s="26">
        <f t="array" ref="AI24">SUM(IF(Period=$AH$2,IF(Site=$A$5,IF(Provider=$B24,J))))</f>
        <v>3</v>
      </c>
      <c r="AJ24" s="26"/>
      <c r="AK24" s="27">
        <f t="shared" si="10"/>
        <v>1.5105740181268882E-3</v>
      </c>
      <c r="AL24" s="27">
        <f t="shared" si="11"/>
        <v>1.0215895934073419E-4</v>
      </c>
      <c r="AM24" s="44"/>
      <c r="AN24" s="25">
        <f t="array" ref="AN24">SUM(IF(Period=$AN$2,IF(Site=$A$5,IF(Provider=$B24,I))))</f>
        <v>0</v>
      </c>
      <c r="AO24" s="26">
        <f t="array" ref="AO24">SUM(IF(Period=$AN$2,IF(Site=$A$5,IF(Provider=$B24,J))))</f>
        <v>0</v>
      </c>
      <c r="AP24" s="26"/>
      <c r="AQ24" s="27">
        <f t="shared" si="12"/>
        <v>0</v>
      </c>
      <c r="AR24" s="27">
        <f t="shared" si="13"/>
        <v>0</v>
      </c>
      <c r="AS24" s="44"/>
      <c r="AT24" s="25">
        <f t="array" ref="AT24">SUM(IF(Period=$AT$2,IF(Site=$A$5,IF(Provider=$B24,I))))</f>
        <v>0</v>
      </c>
      <c r="AU24" s="26">
        <f t="array" ref="AU24">SUM(IF(Period=$AT$2,IF(Site=$A$5,IF(Provider=$B24,J))))</f>
        <v>0</v>
      </c>
      <c r="AV24" s="26"/>
      <c r="AW24" s="27">
        <f t="shared" si="14"/>
        <v>0</v>
      </c>
      <c r="AX24" s="27">
        <f t="shared" si="15"/>
        <v>0</v>
      </c>
      <c r="AY24" s="44"/>
      <c r="AZ24" s="25">
        <f t="array" ref="AZ24">SUM(IF(Period=$AZ$2,IF(Site=$A$5,IF(Provider=$B24,I))))</f>
        <v>0</v>
      </c>
      <c r="BA24" s="26">
        <f t="array" ref="BA24">SUM(IF(Period=$AZ$2,IF(Site=$A$5,IF(Provider=$B24,J))))</f>
        <v>0</v>
      </c>
      <c r="BB24" s="26"/>
      <c r="BC24" s="27">
        <f t="shared" si="16"/>
        <v>0</v>
      </c>
      <c r="BD24" s="27">
        <f t="shared" si="17"/>
        <v>0</v>
      </c>
      <c r="BE24" s="44"/>
      <c r="BF24" s="25">
        <f t="array" ref="BF24">SUM(IF(Period=$BF$2,IF(Site=$A$5,IF(Provider=$B24,I))))</f>
        <v>1</v>
      </c>
      <c r="BG24" s="26">
        <f t="array" ref="BG24">SUM(IF(Period=$BF$2,IF(Site=$A$5,IF(Provider=$B24,J))))</f>
        <v>4</v>
      </c>
      <c r="BH24" s="26"/>
      <c r="BI24" s="27">
        <f t="shared" si="18"/>
        <v>1.996007984031936E-3</v>
      </c>
      <c r="BJ24" s="27">
        <f t="shared" si="19"/>
        <v>1.2377003527446005E-4</v>
      </c>
      <c r="BK24" s="44"/>
      <c r="BL24" s="25">
        <f t="array" ref="BL24">SUM(IF(Period=$BL$2,IF(Site=$A$5,IF(Provider=$B24,I))))</f>
        <v>0</v>
      </c>
      <c r="BM24" s="26">
        <f t="array" ref="BM24">SUM(IF(Period=$BL$2,IF(Site=$A$5,IF(Provider=$B24,J))))</f>
        <v>0</v>
      </c>
      <c r="BN24" s="26"/>
      <c r="BO24" s="27">
        <f t="shared" si="20"/>
        <v>0</v>
      </c>
      <c r="BP24" s="27">
        <f t="shared" si="21"/>
        <v>0</v>
      </c>
      <c r="BQ24" s="44"/>
      <c r="BR24" s="25">
        <f t="array" ref="BR24">SUM(IF(Period=$BR$2,IF(Site=$A$5,IF(Provider=$B24,I))))</f>
        <v>0</v>
      </c>
      <c r="BS24" s="26">
        <f t="array" ref="BS24">SUM(IF(Period=$BR$2,IF(Site=$A$5,IF(Provider=$B24,J))))</f>
        <v>0</v>
      </c>
      <c r="BT24" s="26"/>
      <c r="BU24" s="27">
        <f t="shared" si="22"/>
        <v>0</v>
      </c>
      <c r="BV24" s="27">
        <f t="shared" si="23"/>
        <v>0</v>
      </c>
    </row>
    <row r="25" spans="2:74" outlineLevel="1" x14ac:dyDescent="0.25">
      <c r="B25" s="20" t="s">
        <v>696</v>
      </c>
      <c r="C25" s="44"/>
      <c r="D25" s="25">
        <f t="array" ref="D25">SUM(IF(Period=$D$2,IF(Site=$A$5,IF(Provider=$B25,I))))</f>
        <v>57</v>
      </c>
      <c r="E25" s="26">
        <f t="array" ref="E25">SUM(IF(Period=$D$2,IF(Site=$A$5,IF(Provider=$B25,J))))</f>
        <v>7.807017543859649</v>
      </c>
      <c r="F25" s="26"/>
      <c r="G25" s="27">
        <f t="shared" si="0"/>
        <v>0.20535302261190586</v>
      </c>
      <c r="H25" s="27">
        <f t="shared" si="1"/>
        <v>1.2888464100558984E-2</v>
      </c>
      <c r="I25" s="44"/>
      <c r="J25" s="25">
        <f t="array" ref="J25">SUM(IF(Period=$J$2,IF(Site=$A$5,IF(Provider=$B25,I))))</f>
        <v>71</v>
      </c>
      <c r="K25" s="26">
        <f t="array" ref="K25">SUM(IF(Period=$J$2,IF(Site=$A$5,IF(Provider=$B25,J))))</f>
        <v>7.845070422535211</v>
      </c>
      <c r="L25" s="26"/>
      <c r="M25" s="27">
        <f t="shared" si="2"/>
        <v>0.27863931965982991</v>
      </c>
      <c r="N25" s="27">
        <f t="shared" si="3"/>
        <v>1.7256870217182512E-2</v>
      </c>
      <c r="O25" s="44"/>
      <c r="P25" s="25">
        <f t="array" ref="P25">SUM(IF(Period=$P$2,IF(Site=$A$5,IF(Provider=$B25,I))))</f>
        <v>39</v>
      </c>
      <c r="Q25" s="26">
        <f t="array" ref="Q25">SUM(IF(Period=$P$2,IF(Site=$A$5,IF(Provider=$B25,J))))</f>
        <v>3.7948717948717947</v>
      </c>
      <c r="R25" s="26"/>
      <c r="S25" s="27">
        <f t="shared" si="4"/>
        <v>6.8741291221551329E-2</v>
      </c>
      <c r="T25" s="27">
        <f t="shared" si="5"/>
        <v>4.2648838683649352E-3</v>
      </c>
      <c r="U25" s="44"/>
      <c r="V25" s="25">
        <f t="array" ref="V25">SUM(IF(Period=$V$2,IF(Site=$A$5,IF(Provider=$B25,I))))</f>
        <v>28</v>
      </c>
      <c r="W25" s="26">
        <f t="array" ref="W25">SUM(IF(Period=$V$2,IF(Site=$A$5,IF(Provider=$B25,J))))</f>
        <v>4.1428571428571432</v>
      </c>
      <c r="X25" s="26"/>
      <c r="Y25" s="27">
        <f t="shared" si="6"/>
        <v>5.4976303317535551E-2</v>
      </c>
      <c r="Z25" s="27">
        <f t="shared" si="7"/>
        <v>3.508135244662191E-3</v>
      </c>
      <c r="AA25" s="44"/>
      <c r="AB25" s="25">
        <f t="array" ref="AB25">SUM(IF(Period=$AB$2,IF(Site=$A$5,IF(Provider=$B25,I))))</f>
        <v>30</v>
      </c>
      <c r="AC25" s="26">
        <f t="array" ref="AC25">SUM(IF(Period=$AB$2,IF(Site=$A$5,IF(Provider=$B25,J))))</f>
        <v>3.8333333333333335</v>
      </c>
      <c r="AD25" s="26"/>
      <c r="AE25" s="27">
        <f t="shared" si="8"/>
        <v>5.5825242718446605E-2</v>
      </c>
      <c r="AF25" s="27">
        <f t="shared" si="9"/>
        <v>3.4595830450347463E-3</v>
      </c>
      <c r="AG25" s="44"/>
      <c r="AH25" s="25">
        <f t="array" ref="AH25">SUM(IF(Period=$AH$2,IF(Site=$A$5,IF(Provider=$B25,I))))</f>
        <v>28</v>
      </c>
      <c r="AI25" s="26">
        <f t="array" ref="AI25">SUM(IF(Period=$AH$2,IF(Site=$A$5,IF(Provider=$B25,J))))</f>
        <v>2.6071428571428599</v>
      </c>
      <c r="AJ25" s="26"/>
      <c r="AK25" s="27">
        <f t="shared" si="10"/>
        <v>3.6757301107754319E-2</v>
      </c>
      <c r="AL25" s="27">
        <f t="shared" si="11"/>
        <v>2.4858680106245343E-3</v>
      </c>
      <c r="AM25" s="44"/>
      <c r="AN25" s="25">
        <f t="array" ref="AN25">SUM(IF(Period=$AN$2,IF(Site=$A$5,IF(Provider=$B25,I))))</f>
        <v>43</v>
      </c>
      <c r="AO25" s="26">
        <f t="array" ref="AO25">SUM(IF(Period=$AN$2,IF(Site=$A$5,IF(Provider=$B25,J))))</f>
        <v>4.3488372093023298</v>
      </c>
      <c r="AP25" s="26"/>
      <c r="AQ25" s="27">
        <f t="shared" si="12"/>
        <v>9.5505617977528184E-2</v>
      </c>
      <c r="AR25" s="27">
        <f t="shared" si="13"/>
        <v>5.9801726894787395E-3</v>
      </c>
      <c r="AS25" s="44"/>
      <c r="AT25" s="25">
        <f t="array" ref="AT25">SUM(IF(Period=$AT$2,IF(Site=$A$5,IF(Provider=$B25,I))))</f>
        <v>20</v>
      </c>
      <c r="AU25" s="26">
        <f t="array" ref="AU25">SUM(IF(Period=$AT$2,IF(Site=$A$5,IF(Provider=$B25,J))))</f>
        <v>3.95</v>
      </c>
      <c r="AV25" s="26"/>
      <c r="AW25" s="27">
        <f t="shared" si="14"/>
        <v>3.8763493621197256E-2</v>
      </c>
      <c r="AX25" s="27">
        <f t="shared" si="15"/>
        <v>2.4892081797271322E-3</v>
      </c>
      <c r="AY25" s="44"/>
      <c r="AZ25" s="25">
        <f t="array" ref="AZ25">SUM(IF(Period=$AZ$2,IF(Site=$A$5,IF(Provider=$B25,I))))</f>
        <v>0</v>
      </c>
      <c r="BA25" s="26">
        <f t="array" ref="BA25">SUM(IF(Period=$AZ$2,IF(Site=$A$5,IF(Provider=$B25,J))))</f>
        <v>0</v>
      </c>
      <c r="BB25" s="26"/>
      <c r="BC25" s="27">
        <f t="shared" si="16"/>
        <v>0</v>
      </c>
      <c r="BD25" s="27">
        <f t="shared" si="17"/>
        <v>0</v>
      </c>
      <c r="BE25" s="44"/>
      <c r="BF25" s="25">
        <f t="array" ref="BF25">SUM(IF(Period=$BF$2,IF(Site=$A$5,IF(Provider=$B25,I))))</f>
        <v>26</v>
      </c>
      <c r="BG25" s="26">
        <f t="array" ref="BG25">SUM(IF(Period=$BF$2,IF(Site=$A$5,IF(Provider=$B25,J))))</f>
        <v>2.9230769230769198</v>
      </c>
      <c r="BH25" s="26"/>
      <c r="BI25" s="27">
        <f t="shared" si="18"/>
        <v>3.7924151696606741E-2</v>
      </c>
      <c r="BJ25" s="27">
        <f t="shared" si="19"/>
        <v>2.3516306702147383E-3</v>
      </c>
      <c r="BK25" s="44"/>
      <c r="BL25" s="25">
        <f t="array" ref="BL25">SUM(IF(Period=$BL$2,IF(Site=$A$5,IF(Provider=$B25,I))))</f>
        <v>0</v>
      </c>
      <c r="BM25" s="26">
        <f t="array" ref="BM25">SUM(IF(Period=$BL$2,IF(Site=$A$5,IF(Provider=$B25,J))))</f>
        <v>0</v>
      </c>
      <c r="BN25" s="26"/>
      <c r="BO25" s="27">
        <f t="shared" si="20"/>
        <v>0</v>
      </c>
      <c r="BP25" s="27">
        <f t="shared" si="21"/>
        <v>0</v>
      </c>
      <c r="BQ25" s="44"/>
      <c r="BR25" s="25">
        <f t="array" ref="BR25">SUM(IF(Period=$BR$2,IF(Site=$A$5,IF(Provider=$B25,I))))</f>
        <v>26</v>
      </c>
      <c r="BS25" s="26">
        <f t="array" ref="BS25">SUM(IF(Period=$BR$2,IF(Site=$A$5,IF(Provider=$B25,J))))</f>
        <v>4.1153846153846096</v>
      </c>
      <c r="BT25" s="26"/>
      <c r="BU25" s="27">
        <f t="shared" si="22"/>
        <v>4.3110394842868598E-2</v>
      </c>
      <c r="BV25" s="27">
        <f t="shared" si="23"/>
        <v>3.1386582969112039E-3</v>
      </c>
    </row>
    <row r="26" spans="2:74" outlineLevel="1" x14ac:dyDescent="0.25">
      <c r="B26" s="20" t="s">
        <v>1019</v>
      </c>
      <c r="C26" s="44"/>
      <c r="D26" s="25">
        <f t="array" ref="D26">SUM(IF(Period=$D$2,IF(Site=$A$5,IF(Provider=$B26,I))))</f>
        <v>0</v>
      </c>
      <c r="E26" s="26">
        <f t="array" ref="E26">SUM(IF(Period=$D$2,IF(Site=$A$5,IF(Provider=$B26,J))))</f>
        <v>0</v>
      </c>
      <c r="F26" s="26"/>
      <c r="G26" s="27">
        <f t="shared" si="0"/>
        <v>0</v>
      </c>
      <c r="H26" s="27">
        <f t="shared" si="1"/>
        <v>0</v>
      </c>
      <c r="I26" s="44"/>
      <c r="J26" s="25">
        <f t="array" ref="J26">SUM(IF(Period=$J$2,IF(Site=$A$5,IF(Provider=$B26,I))))</f>
        <v>0</v>
      </c>
      <c r="K26" s="26">
        <f t="array" ref="K26">SUM(IF(Period=$J$2,IF(Site=$A$5,IF(Provider=$B26,J))))</f>
        <v>0</v>
      </c>
      <c r="L26" s="26"/>
      <c r="M26" s="27">
        <f t="shared" si="2"/>
        <v>0</v>
      </c>
      <c r="N26" s="27">
        <f t="shared" si="3"/>
        <v>0</v>
      </c>
      <c r="O26" s="44"/>
      <c r="P26" s="25">
        <f t="array" ref="P26">SUM(IF(Period=$P$2,IF(Site=$A$5,IF(Provider=$B26,I))))</f>
        <v>0</v>
      </c>
      <c r="Q26" s="26">
        <f t="array" ref="Q26">SUM(IF(Period=$P$2,IF(Site=$A$5,IF(Provider=$B26,J))))</f>
        <v>0</v>
      </c>
      <c r="R26" s="26"/>
      <c r="S26" s="27">
        <f t="shared" si="4"/>
        <v>0</v>
      </c>
      <c r="T26" s="27">
        <f t="shared" si="5"/>
        <v>0</v>
      </c>
      <c r="U26" s="44"/>
      <c r="V26" s="25">
        <f t="array" ref="V26">SUM(IF(Period=$V$2,IF(Site=$A$5,IF(Provider=$B26,I))))</f>
        <v>0</v>
      </c>
      <c r="W26" s="26">
        <f t="array" ref="W26">SUM(IF(Period=$V$2,IF(Site=$A$5,IF(Provider=$B26,J))))</f>
        <v>0</v>
      </c>
      <c r="X26" s="26"/>
      <c r="Y26" s="27">
        <f t="shared" si="6"/>
        <v>0</v>
      </c>
      <c r="Z26" s="27">
        <f t="shared" si="7"/>
        <v>0</v>
      </c>
      <c r="AA26" s="44"/>
      <c r="AB26" s="25">
        <f t="array" ref="AB26">SUM(IF(Period=$AB$2,IF(Site=$A$5,IF(Provider=$B26,I))))</f>
        <v>0</v>
      </c>
      <c r="AC26" s="26">
        <f t="array" ref="AC26">SUM(IF(Period=$AB$2,IF(Site=$A$5,IF(Provider=$B26,J))))</f>
        <v>0</v>
      </c>
      <c r="AD26" s="26"/>
      <c r="AE26" s="27">
        <f t="shared" si="8"/>
        <v>0</v>
      </c>
      <c r="AF26" s="27">
        <f t="shared" si="9"/>
        <v>0</v>
      </c>
      <c r="AG26" s="44"/>
      <c r="AH26" s="25">
        <f t="array" ref="AH26">SUM(IF(Period=$AH$2,IF(Site=$A$5,IF(Provider=$B26,I))))</f>
        <v>0</v>
      </c>
      <c r="AI26" s="26">
        <f t="array" ref="AI26">SUM(IF(Period=$AH$2,IF(Site=$A$5,IF(Provider=$B26,J))))</f>
        <v>0</v>
      </c>
      <c r="AJ26" s="26"/>
      <c r="AK26" s="27">
        <f t="shared" si="10"/>
        <v>0</v>
      </c>
      <c r="AL26" s="27">
        <f t="shared" si="11"/>
        <v>0</v>
      </c>
      <c r="AM26" s="44"/>
      <c r="AN26" s="25">
        <f t="array" ref="AN26">SUM(IF(Period=$AN$2,IF(Site=$A$5,IF(Provider=$B26,I))))</f>
        <v>0</v>
      </c>
      <c r="AO26" s="26">
        <f t="array" ref="AO26">SUM(IF(Period=$AN$2,IF(Site=$A$5,IF(Provider=$B26,J))))</f>
        <v>0</v>
      </c>
      <c r="AP26" s="26"/>
      <c r="AQ26" s="27">
        <f t="shared" si="12"/>
        <v>0</v>
      </c>
      <c r="AR26" s="27">
        <f t="shared" si="13"/>
        <v>0</v>
      </c>
      <c r="AS26" s="44"/>
      <c r="AT26" s="25">
        <f t="array" ref="AT26">SUM(IF(Period=$AT$2,IF(Site=$A$5,IF(Provider=$B26,I))))</f>
        <v>0</v>
      </c>
      <c r="AU26" s="26">
        <f t="array" ref="AU26">SUM(IF(Period=$AT$2,IF(Site=$A$5,IF(Provider=$B26,J))))</f>
        <v>0</v>
      </c>
      <c r="AV26" s="26"/>
      <c r="AW26" s="27">
        <f t="shared" si="14"/>
        <v>0</v>
      </c>
      <c r="AX26" s="27">
        <f t="shared" si="15"/>
        <v>0</v>
      </c>
      <c r="AY26" s="44"/>
      <c r="AZ26" s="25">
        <f t="array" ref="AZ26">SUM(IF(Period=$AZ$2,IF(Site=$A$5,IF(Provider=$B26,I))))</f>
        <v>0</v>
      </c>
      <c r="BA26" s="26">
        <f t="array" ref="BA26">SUM(IF(Period=$AZ$2,IF(Site=$A$5,IF(Provider=$B26,J))))</f>
        <v>0</v>
      </c>
      <c r="BB26" s="26"/>
      <c r="BC26" s="27">
        <f t="shared" si="16"/>
        <v>0</v>
      </c>
      <c r="BD26" s="27">
        <f t="shared" si="17"/>
        <v>0</v>
      </c>
      <c r="BE26" s="44"/>
      <c r="BF26" s="25">
        <f t="array" ref="BF26">SUM(IF(Period=$BF$2,IF(Site=$A$5,IF(Provider=$B26,I))))</f>
        <v>1</v>
      </c>
      <c r="BG26" s="26">
        <f t="array" ref="BG26">SUM(IF(Period=$BF$2,IF(Site=$A$5,IF(Provider=$B26,J))))</f>
        <v>4</v>
      </c>
      <c r="BH26" s="26"/>
      <c r="BI26" s="27">
        <f t="shared" si="18"/>
        <v>1.996007984031936E-3</v>
      </c>
      <c r="BJ26" s="27">
        <f t="shared" si="19"/>
        <v>1.2377003527446005E-4</v>
      </c>
      <c r="BK26" s="44"/>
      <c r="BL26" s="25">
        <f t="array" ref="BL26">SUM(IF(Period=$BL$2,IF(Site=$A$5,IF(Provider=$B26,I))))</f>
        <v>0</v>
      </c>
      <c r="BM26" s="26">
        <f t="array" ref="BM26">SUM(IF(Period=$BL$2,IF(Site=$A$5,IF(Provider=$B26,J))))</f>
        <v>0</v>
      </c>
      <c r="BN26" s="26"/>
      <c r="BO26" s="27">
        <f t="shared" si="20"/>
        <v>0</v>
      </c>
      <c r="BP26" s="27">
        <f t="shared" si="21"/>
        <v>0</v>
      </c>
      <c r="BQ26" s="44"/>
      <c r="BR26" s="25">
        <f t="array" ref="BR26">SUM(IF(Period=$BR$2,IF(Site=$A$5,IF(Provider=$B26,I))))</f>
        <v>0</v>
      </c>
      <c r="BS26" s="26">
        <f t="array" ref="BS26">SUM(IF(Period=$BR$2,IF(Site=$A$5,IF(Provider=$B26,J))))</f>
        <v>0</v>
      </c>
      <c r="BT26" s="26"/>
      <c r="BU26" s="27">
        <f t="shared" si="22"/>
        <v>0</v>
      </c>
      <c r="BV26" s="27">
        <f t="shared" si="23"/>
        <v>0</v>
      </c>
    </row>
    <row r="27" spans="2:74" outlineLevel="1" x14ac:dyDescent="0.25">
      <c r="B27" s="20" t="s">
        <v>702</v>
      </c>
      <c r="C27" s="44"/>
      <c r="D27" s="25">
        <f t="array" ref="D27">SUM(IF(Period=$D$2,IF(Site=$A$5,IF(Provider=$B27,I))))</f>
        <v>39</v>
      </c>
      <c r="E27" s="26">
        <f t="array" ref="E27">SUM(IF(Period=$D$2,IF(Site=$A$5,IF(Provider=$B27,J))))</f>
        <v>3.3076923076923075</v>
      </c>
      <c r="F27" s="26"/>
      <c r="G27" s="27">
        <f t="shared" si="0"/>
        <v>5.9529303184125519E-2</v>
      </c>
      <c r="H27" s="27">
        <f t="shared" si="1"/>
        <v>3.7362064471283341E-3</v>
      </c>
      <c r="I27" s="44"/>
      <c r="J27" s="25">
        <f t="array" ref="J27">SUM(IF(Period=$J$2,IF(Site=$A$5,IF(Provider=$B27,I))))</f>
        <v>31</v>
      </c>
      <c r="K27" s="26">
        <f t="array" ref="K27">SUM(IF(Period=$J$2,IF(Site=$A$5,IF(Provider=$B27,J))))</f>
        <v>3.6774193548387095</v>
      </c>
      <c r="L27" s="26"/>
      <c r="M27" s="27">
        <f t="shared" si="2"/>
        <v>5.7028514257128564E-2</v>
      </c>
      <c r="N27" s="27">
        <f t="shared" si="3"/>
        <v>3.5319267589924712E-3</v>
      </c>
      <c r="O27" s="44"/>
      <c r="P27" s="25">
        <f t="array" ref="P27">SUM(IF(Period=$P$2,IF(Site=$A$5,IF(Provider=$B27,I))))</f>
        <v>60</v>
      </c>
      <c r="Q27" s="26">
        <f t="array" ref="Q27">SUM(IF(Period=$P$2,IF(Site=$A$5,IF(Provider=$B27,J))))</f>
        <v>4.7666666666666666</v>
      </c>
      <c r="R27" s="26"/>
      <c r="S27" s="27">
        <f t="shared" si="4"/>
        <v>0.13283790060380862</v>
      </c>
      <c r="T27" s="27">
        <f t="shared" si="5"/>
        <v>8.2415999077862945E-3</v>
      </c>
      <c r="U27" s="44"/>
      <c r="V27" s="25">
        <f t="array" ref="V27">SUM(IF(Period=$V$2,IF(Site=$A$5,IF(Provider=$B27,I))))</f>
        <v>129</v>
      </c>
      <c r="W27" s="26">
        <f t="array" ref="W27">SUM(IF(Period=$V$2,IF(Site=$A$5,IF(Provider=$B27,J))))</f>
        <v>5.2713178294573639</v>
      </c>
      <c r="X27" s="26"/>
      <c r="Y27" s="27">
        <f t="shared" si="6"/>
        <v>0.32227488151658767</v>
      </c>
      <c r="Z27" s="27">
        <f t="shared" si="7"/>
        <v>2.0564930744571462E-2</v>
      </c>
      <c r="AA27" s="44"/>
      <c r="AB27" s="25">
        <f t="array" ref="AB27">SUM(IF(Period=$AB$2,IF(Site=$A$5,IF(Provider=$B27,I))))</f>
        <v>43</v>
      </c>
      <c r="AC27" s="26">
        <f t="array" ref="AC27">SUM(IF(Period=$AB$2,IF(Site=$A$5,IF(Provider=$B27,J))))</f>
        <v>7.4651162790697674</v>
      </c>
      <c r="AD27" s="26"/>
      <c r="AE27" s="27">
        <f t="shared" si="8"/>
        <v>0.15582524271844658</v>
      </c>
      <c r="AF27" s="27">
        <f t="shared" si="9"/>
        <v>9.6567491952708993E-3</v>
      </c>
      <c r="AG27" s="44"/>
      <c r="AH27" s="25">
        <f t="array" ref="AH27">SUM(IF(Period=$AH$2,IF(Site=$A$5,IF(Provider=$B27,I))))</f>
        <v>15</v>
      </c>
      <c r="AI27" s="26">
        <f t="array" ref="AI27">SUM(IF(Period=$AH$2,IF(Site=$A$5,IF(Provider=$B27,J))))</f>
        <v>3.3333333333333299</v>
      </c>
      <c r="AJ27" s="26"/>
      <c r="AK27" s="27">
        <f t="shared" si="10"/>
        <v>2.5176233635448114E-2</v>
      </c>
      <c r="AL27" s="27">
        <f t="shared" si="11"/>
        <v>1.7026493223455679E-3</v>
      </c>
      <c r="AM27" s="44"/>
      <c r="AN27" s="25">
        <f t="array" ref="AN27">SUM(IF(Period=$AN$2,IF(Site=$A$5,IF(Provider=$B27,I))))</f>
        <v>22</v>
      </c>
      <c r="AO27" s="26">
        <f t="array" ref="AO27">SUM(IF(Period=$AN$2,IF(Site=$A$5,IF(Provider=$B27,J))))</f>
        <v>6</v>
      </c>
      <c r="AP27" s="26"/>
      <c r="AQ27" s="27">
        <f t="shared" si="12"/>
        <v>6.741573033707865E-2</v>
      </c>
      <c r="AR27" s="27">
        <f t="shared" si="13"/>
        <v>4.2212983690438121E-3</v>
      </c>
      <c r="AS27" s="44"/>
      <c r="AT27" s="25">
        <f t="array" ref="AT27">SUM(IF(Period=$AT$2,IF(Site=$A$5,IF(Provider=$B27,I))))</f>
        <v>63</v>
      </c>
      <c r="AU27" s="26">
        <f t="array" ref="AU27">SUM(IF(Period=$AT$2,IF(Site=$A$5,IF(Provider=$B27,J))))</f>
        <v>6.0952380952380896</v>
      </c>
      <c r="AV27" s="26"/>
      <c r="AW27" s="27">
        <f t="shared" si="14"/>
        <v>0.18842001962708521</v>
      </c>
      <c r="AX27" s="27">
        <f t="shared" si="15"/>
        <v>1.2099442291331874E-2</v>
      </c>
      <c r="AY27" s="44"/>
      <c r="AZ27" s="25">
        <f t="array" ref="AZ27">SUM(IF(Period=$AZ$2,IF(Site=$A$5,IF(Provider=$B27,I))))</f>
        <v>0</v>
      </c>
      <c r="BA27" s="26">
        <f t="array" ref="BA27">SUM(IF(Period=$AZ$2,IF(Site=$A$5,IF(Provider=$B27,J))))</f>
        <v>0</v>
      </c>
      <c r="BB27" s="26"/>
      <c r="BC27" s="27">
        <f t="shared" si="16"/>
        <v>0</v>
      </c>
      <c r="BD27" s="27">
        <f t="shared" si="17"/>
        <v>0</v>
      </c>
      <c r="BE27" s="44"/>
      <c r="BF27" s="25">
        <f t="array" ref="BF27">SUM(IF(Period=$BF$2,IF(Site=$A$5,IF(Provider=$B27,I))))</f>
        <v>1</v>
      </c>
      <c r="BG27" s="26">
        <f t="array" ref="BG27">SUM(IF(Period=$BF$2,IF(Site=$A$5,IF(Provider=$B27,J))))</f>
        <v>8</v>
      </c>
      <c r="BH27" s="26"/>
      <c r="BI27" s="27">
        <f t="shared" si="18"/>
        <v>3.9920159680638719E-3</v>
      </c>
      <c r="BJ27" s="27">
        <f t="shared" si="19"/>
        <v>2.4754007054892009E-4</v>
      </c>
      <c r="BK27" s="44"/>
      <c r="BL27" s="25">
        <f t="array" ref="BL27">SUM(IF(Period=$BL$2,IF(Site=$A$5,IF(Provider=$B27,I))))</f>
        <v>37</v>
      </c>
      <c r="BM27" s="26">
        <f t="array" ref="BM27">SUM(IF(Period=$BL$2,IF(Site=$A$5,IF(Provider=$B27,J))))</f>
        <v>7.0270270270270299</v>
      </c>
      <c r="BN27" s="26"/>
      <c r="BO27" s="27">
        <f t="shared" si="20"/>
        <v>0.12093023255813957</v>
      </c>
      <c r="BP27" s="27">
        <f t="shared" si="21"/>
        <v>8.0838230264589778E-3</v>
      </c>
      <c r="BQ27" s="44"/>
      <c r="BR27" s="25">
        <f t="array" ref="BR27">SUM(IF(Period=$BR$2,IF(Site=$A$5,IF(Provider=$B27,I))))</f>
        <v>26</v>
      </c>
      <c r="BS27" s="26">
        <f t="array" ref="BS27">SUM(IF(Period=$BR$2,IF(Site=$A$5,IF(Provider=$B27,J))))</f>
        <v>3.5</v>
      </c>
      <c r="BT27" s="26"/>
      <c r="BU27" s="27">
        <f t="shared" si="22"/>
        <v>3.6663980660757454E-2</v>
      </c>
      <c r="BV27" s="27">
        <f t="shared" si="23"/>
        <v>2.6693262151300931E-3</v>
      </c>
    </row>
    <row r="28" spans="2:74" outlineLevel="1" x14ac:dyDescent="0.25">
      <c r="B28" s="20" t="s">
        <v>691</v>
      </c>
      <c r="C28" s="44"/>
      <c r="D28" s="25">
        <f t="array" ref="D28">SUM(IF(Period=$D$2,IF(Site=$A$5,IF(Provider=$B28,I))))</f>
        <v>91</v>
      </c>
      <c r="E28" s="26">
        <f t="array" ref="E28">SUM(IF(Period=$D$2,IF(Site=$A$5,IF(Provider=$B28,J))))</f>
        <v>6.615384615384615</v>
      </c>
      <c r="F28" s="26"/>
      <c r="G28" s="27">
        <f t="shared" si="0"/>
        <v>0.27780341485925242</v>
      </c>
      <c r="H28" s="27">
        <f t="shared" si="1"/>
        <v>1.7435630086598892E-2</v>
      </c>
      <c r="I28" s="44"/>
      <c r="J28" s="25">
        <f t="array" ref="J28">SUM(IF(Period=$J$2,IF(Site=$A$5,IF(Provider=$B28,I))))</f>
        <v>68</v>
      </c>
      <c r="K28" s="26">
        <f t="array" ref="K28">SUM(IF(Period=$J$2,IF(Site=$A$5,IF(Provider=$B28,J))))</f>
        <v>3.8088235294117645</v>
      </c>
      <c r="L28" s="26"/>
      <c r="M28" s="27">
        <f t="shared" si="2"/>
        <v>0.12956478239119559</v>
      </c>
      <c r="N28" s="27">
        <f t="shared" si="3"/>
        <v>8.0242897419214917E-3</v>
      </c>
      <c r="O28" s="44"/>
      <c r="P28" s="25">
        <f t="array" ref="P28">SUM(IF(Period=$P$2,IF(Site=$A$5,IF(Provider=$B28,I))))</f>
        <v>91</v>
      </c>
      <c r="Q28" s="26">
        <f t="array" ref="Q28">SUM(IF(Period=$P$2,IF(Site=$A$5,IF(Provider=$B28,J))))</f>
        <v>6.2747252747252746</v>
      </c>
      <c r="R28" s="26"/>
      <c r="S28" s="27">
        <f t="shared" si="4"/>
        <v>0.26521133302368788</v>
      </c>
      <c r="T28" s="27">
        <f t="shared" si="5"/>
        <v>1.6454383032678231E-2</v>
      </c>
      <c r="U28" s="44"/>
      <c r="V28" s="25">
        <f t="array" ref="V28">SUM(IF(Period=$V$2,IF(Site=$A$5,IF(Provider=$B28,I))))</f>
        <v>69</v>
      </c>
      <c r="W28" s="26">
        <f t="array" ref="W28">SUM(IF(Period=$V$2,IF(Site=$A$5,IF(Provider=$B28,J))))</f>
        <v>2.318840579710145</v>
      </c>
      <c r="X28" s="26"/>
      <c r="Y28" s="27">
        <f t="shared" si="6"/>
        <v>7.5829383886255916E-2</v>
      </c>
      <c r="Z28" s="27">
        <f t="shared" si="7"/>
        <v>4.8388072340168151E-3</v>
      </c>
      <c r="AA28" s="44"/>
      <c r="AB28" s="25">
        <f t="array" ref="AB28">SUM(IF(Period=$AB$2,IF(Site=$A$5,IF(Provider=$B28,I))))</f>
        <v>41</v>
      </c>
      <c r="AC28" s="26">
        <f t="array" ref="AC28">SUM(IF(Period=$AB$2,IF(Site=$A$5,IF(Provider=$B28,J))))</f>
        <v>1.7073170731707317</v>
      </c>
      <c r="AD28" s="26"/>
      <c r="AE28" s="27">
        <f t="shared" si="8"/>
        <v>3.3980582524271843E-2</v>
      </c>
      <c r="AF28" s="27">
        <f t="shared" si="9"/>
        <v>2.1058331578472367E-3</v>
      </c>
      <c r="AG28" s="44"/>
      <c r="AH28" s="25">
        <f t="array" ref="AH28">SUM(IF(Period=$AH$2,IF(Site=$A$5,IF(Provider=$B28,I))))</f>
        <v>85</v>
      </c>
      <c r="AI28" s="26">
        <f t="array" ref="AI28">SUM(IF(Period=$AH$2,IF(Site=$A$5,IF(Provider=$B28,J))))</f>
        <v>3.5764705882352898</v>
      </c>
      <c r="AJ28" s="26"/>
      <c r="AK28" s="27">
        <f t="shared" si="10"/>
        <v>0.1530715005035245</v>
      </c>
      <c r="AL28" s="27">
        <f t="shared" si="11"/>
        <v>1.0352107879861051E-2</v>
      </c>
      <c r="AM28" s="44"/>
      <c r="AN28" s="25">
        <f t="array" ref="AN28">SUM(IF(Period=$AN$2,IF(Site=$A$5,IF(Provider=$B28,I))))</f>
        <v>21</v>
      </c>
      <c r="AO28" s="26">
        <f t="array" ref="AO28">SUM(IF(Period=$AN$2,IF(Site=$A$5,IF(Provider=$B28,J))))</f>
        <v>2.28571428571429</v>
      </c>
      <c r="AP28" s="26"/>
      <c r="AQ28" s="27">
        <f t="shared" si="12"/>
        <v>2.4514811031665012E-2</v>
      </c>
      <c r="AR28" s="27">
        <f t="shared" si="13"/>
        <v>1.5350175887432072E-3</v>
      </c>
      <c r="AS28" s="44"/>
      <c r="AT28" s="25">
        <f t="array" ref="AT28">SUM(IF(Period=$AT$2,IF(Site=$A$5,IF(Provider=$B28,I))))</f>
        <v>41</v>
      </c>
      <c r="AU28" s="26">
        <f t="array" ref="AU28">SUM(IF(Period=$AT$2,IF(Site=$A$5,IF(Provider=$B28,J))))</f>
        <v>2.8292682926829298</v>
      </c>
      <c r="AV28" s="26"/>
      <c r="AW28" s="27">
        <f t="shared" si="14"/>
        <v>5.6918547595682101E-2</v>
      </c>
      <c r="AX28" s="27">
        <f t="shared" si="15"/>
        <v>3.655039858839844E-3</v>
      </c>
      <c r="AY28" s="44"/>
      <c r="AZ28" s="25">
        <f t="array" ref="AZ28">SUM(IF(Period=$AZ$2,IF(Site=$A$5,IF(Provider=$B28,I))))</f>
        <v>18</v>
      </c>
      <c r="BA28" s="26">
        <f t="array" ref="BA28">SUM(IF(Period=$AZ$2,IF(Site=$A$5,IF(Provider=$B28,J))))</f>
        <v>2.7777777777777799</v>
      </c>
      <c r="BB28" s="26"/>
      <c r="BC28" s="27">
        <f t="shared" si="16"/>
        <v>2.6427061310782263E-2</v>
      </c>
      <c r="BD28" s="27">
        <f t="shared" si="17"/>
        <v>1.6292482648505992E-3</v>
      </c>
      <c r="BE28" s="44"/>
      <c r="BF28" s="25">
        <f t="array" ref="BF28">SUM(IF(Period=$BF$2,IF(Site=$A$5,IF(Provider=$B28,I))))</f>
        <v>33</v>
      </c>
      <c r="BG28" s="26">
        <f t="array" ref="BG28">SUM(IF(Period=$BF$2,IF(Site=$A$5,IF(Provider=$B28,J))))</f>
        <v>2.9090909090909101</v>
      </c>
      <c r="BH28" s="26"/>
      <c r="BI28" s="27">
        <f t="shared" si="18"/>
        <v>4.7904191616766484E-2</v>
      </c>
      <c r="BJ28" s="27">
        <f t="shared" si="19"/>
        <v>2.970480846587042E-3</v>
      </c>
      <c r="BK28" s="44"/>
      <c r="BL28" s="25">
        <f t="array" ref="BL28">SUM(IF(Period=$BL$2,IF(Site=$A$5,IF(Provider=$B28,I))))</f>
        <v>46</v>
      </c>
      <c r="BM28" s="26">
        <f t="array" ref="BM28">SUM(IF(Period=$BL$2,IF(Site=$A$5,IF(Provider=$B28,J))))</f>
        <v>4.6956521739130404</v>
      </c>
      <c r="BN28" s="26"/>
      <c r="BO28" s="27">
        <f t="shared" si="20"/>
        <v>0.1004651162790697</v>
      </c>
      <c r="BP28" s="27">
        <f t="shared" si="21"/>
        <v>6.7157914373659122E-3</v>
      </c>
      <c r="BQ28" s="44"/>
      <c r="BR28" s="25">
        <f t="array" ref="BR28">SUM(IF(Period=$BR$2,IF(Site=$A$5,IF(Provider=$B28,I))))</f>
        <v>0</v>
      </c>
      <c r="BS28" s="26">
        <f t="array" ref="BS28">SUM(IF(Period=$BR$2,IF(Site=$A$5,IF(Provider=$B28,J))))</f>
        <v>0</v>
      </c>
      <c r="BT28" s="26"/>
      <c r="BU28" s="27">
        <f t="shared" si="22"/>
        <v>0</v>
      </c>
      <c r="BV28" s="27">
        <f t="shared" si="23"/>
        <v>0</v>
      </c>
    </row>
    <row r="29" spans="2:74" outlineLevel="1" x14ac:dyDescent="0.25">
      <c r="B29" s="20" t="s">
        <v>706</v>
      </c>
      <c r="C29" s="44"/>
      <c r="D29" s="25">
        <f t="array" ref="D29">SUM(IF(Period=$D$2,IF(Site=$A$5,IF(Provider=$B29,I))))</f>
        <v>17</v>
      </c>
      <c r="E29" s="26">
        <f t="array" ref="E29">SUM(IF(Period=$D$2,IF(Site=$A$5,IF(Provider=$B29,J))))</f>
        <v>3.7058823529411766</v>
      </c>
      <c r="F29" s="26"/>
      <c r="G29" s="27">
        <f t="shared" si="0"/>
        <v>2.9072450392247349E-2</v>
      </c>
      <c r="H29" s="27">
        <f t="shared" si="1"/>
        <v>1.8246589625510472E-3</v>
      </c>
      <c r="I29" s="44"/>
      <c r="J29" s="25">
        <f t="array" ref="J29">SUM(IF(Period=$J$2,IF(Site=$A$5,IF(Provider=$B29,I))))</f>
        <v>0</v>
      </c>
      <c r="K29" s="26">
        <f t="array" ref="K29">SUM(IF(Period=$J$2,IF(Site=$A$5,IF(Provider=$B29,J))))</f>
        <v>0</v>
      </c>
      <c r="L29" s="26"/>
      <c r="M29" s="27">
        <f t="shared" si="2"/>
        <v>0</v>
      </c>
      <c r="N29" s="27">
        <f t="shared" si="3"/>
        <v>0</v>
      </c>
      <c r="O29" s="44"/>
      <c r="P29" s="25">
        <f t="array" ref="P29">SUM(IF(Period=$P$2,IF(Site=$A$5,IF(Provider=$B29,I))))</f>
        <v>0</v>
      </c>
      <c r="Q29" s="26">
        <f t="array" ref="Q29">SUM(IF(Period=$P$2,IF(Site=$A$5,IF(Provider=$B29,J))))</f>
        <v>0</v>
      </c>
      <c r="R29" s="26"/>
      <c r="S29" s="27">
        <f t="shared" si="4"/>
        <v>0</v>
      </c>
      <c r="T29" s="27">
        <f t="shared" si="5"/>
        <v>0</v>
      </c>
      <c r="U29" s="44"/>
      <c r="V29" s="25">
        <f t="array" ref="V29">SUM(IF(Period=$V$2,IF(Site=$A$5,IF(Provider=$B29,I))))</f>
        <v>37</v>
      </c>
      <c r="W29" s="26">
        <f t="array" ref="W29">SUM(IF(Period=$V$2,IF(Site=$A$5,IF(Provider=$B29,J))))</f>
        <v>2.4594594594594597</v>
      </c>
      <c r="X29" s="26"/>
      <c r="Y29" s="27">
        <f t="shared" si="6"/>
        <v>4.3127962085308065E-2</v>
      </c>
      <c r="Z29" s="27">
        <f t="shared" si="7"/>
        <v>2.7520716143470637E-3</v>
      </c>
      <c r="AA29" s="44"/>
      <c r="AB29" s="25">
        <f t="array" ref="AB29">SUM(IF(Period=$AB$2,IF(Site=$A$5,IF(Provider=$B29,I))))</f>
        <v>0</v>
      </c>
      <c r="AC29" s="26">
        <f t="array" ref="AC29">SUM(IF(Period=$AB$2,IF(Site=$A$5,IF(Provider=$B29,J))))</f>
        <v>0</v>
      </c>
      <c r="AD29" s="26"/>
      <c r="AE29" s="27">
        <f t="shared" si="8"/>
        <v>0</v>
      </c>
      <c r="AF29" s="27">
        <f t="shared" si="9"/>
        <v>0</v>
      </c>
      <c r="AG29" s="44"/>
      <c r="AH29" s="25">
        <f t="array" ref="AH29">SUM(IF(Period=$AH$2,IF(Site=$A$5,IF(Provider=$B29,I))))</f>
        <v>28</v>
      </c>
      <c r="AI29" s="26">
        <f t="array" ref="AI29">SUM(IF(Period=$AH$2,IF(Site=$A$5,IF(Provider=$B29,J))))</f>
        <v>5.3214285714285703</v>
      </c>
      <c r="AJ29" s="26"/>
      <c r="AK29" s="27">
        <f t="shared" si="10"/>
        <v>7.5025176233635429E-2</v>
      </c>
      <c r="AL29" s="27">
        <f t="shared" si="11"/>
        <v>5.0738949805897967E-3</v>
      </c>
      <c r="AM29" s="44"/>
      <c r="AN29" s="25">
        <f t="array" ref="AN29">SUM(IF(Period=$AN$2,IF(Site=$A$5,IF(Provider=$B29,I))))</f>
        <v>0</v>
      </c>
      <c r="AO29" s="26">
        <f t="array" ref="AO29">SUM(IF(Period=$AN$2,IF(Site=$A$5,IF(Provider=$B29,J))))</f>
        <v>0</v>
      </c>
      <c r="AP29" s="26"/>
      <c r="AQ29" s="27">
        <f t="shared" si="12"/>
        <v>0</v>
      </c>
      <c r="AR29" s="27">
        <f t="shared" si="13"/>
        <v>0</v>
      </c>
      <c r="AS29" s="44"/>
      <c r="AT29" s="25">
        <f t="array" ref="AT29">SUM(IF(Period=$AT$2,IF(Site=$A$5,IF(Provider=$B29,I))))</f>
        <v>11</v>
      </c>
      <c r="AU29" s="26">
        <f t="array" ref="AU29">SUM(IF(Period=$AT$2,IF(Site=$A$5,IF(Provider=$B29,J))))</f>
        <v>3.4545454545454501</v>
      </c>
      <c r="AV29" s="26"/>
      <c r="AW29" s="27">
        <f t="shared" si="14"/>
        <v>1.8645731108930301E-2</v>
      </c>
      <c r="AX29" s="27">
        <f t="shared" si="15"/>
        <v>1.1973406434130495E-3</v>
      </c>
      <c r="AY29" s="44"/>
      <c r="AZ29" s="25">
        <f t="array" ref="AZ29">SUM(IF(Period=$AZ$2,IF(Site=$A$5,IF(Provider=$B29,I))))</f>
        <v>1</v>
      </c>
      <c r="BA29" s="26">
        <f t="array" ref="BA29">SUM(IF(Period=$AZ$2,IF(Site=$A$5,IF(Provider=$B29,J))))</f>
        <v>7</v>
      </c>
      <c r="BB29" s="26"/>
      <c r="BC29" s="27">
        <f t="shared" si="16"/>
        <v>3.699788583509514E-3</v>
      </c>
      <c r="BD29" s="27">
        <f t="shared" si="17"/>
        <v>2.280947570790837E-4</v>
      </c>
      <c r="BE29" s="44"/>
      <c r="BF29" s="25">
        <f t="array" ref="BF29">SUM(IF(Period=$BF$2,IF(Site=$A$5,IF(Provider=$B29,I))))</f>
        <v>0</v>
      </c>
      <c r="BG29" s="26">
        <f t="array" ref="BG29">SUM(IF(Period=$BF$2,IF(Site=$A$5,IF(Provider=$B29,J))))</f>
        <v>0</v>
      </c>
      <c r="BH29" s="26"/>
      <c r="BI29" s="27">
        <f t="shared" si="18"/>
        <v>0</v>
      </c>
      <c r="BJ29" s="27">
        <f t="shared" si="19"/>
        <v>0</v>
      </c>
      <c r="BK29" s="44"/>
      <c r="BL29" s="25">
        <f t="array" ref="BL29">SUM(IF(Period=$BL$2,IF(Site=$A$5,IF(Provider=$B29,I))))</f>
        <v>27</v>
      </c>
      <c r="BM29" s="26">
        <f t="array" ref="BM29">SUM(IF(Period=$BL$2,IF(Site=$A$5,IF(Provider=$B29,J))))</f>
        <v>2.5185185185185199</v>
      </c>
      <c r="BN29" s="26"/>
      <c r="BO29" s="27">
        <f t="shared" si="20"/>
        <v>3.1627906976744204E-2</v>
      </c>
      <c r="BP29" s="27">
        <f t="shared" si="21"/>
        <v>2.1142306376892715E-3</v>
      </c>
      <c r="BQ29" s="44"/>
      <c r="BR29" s="25">
        <f t="array" ref="BR29">SUM(IF(Period=$BR$2,IF(Site=$A$5,IF(Provider=$B29,I))))</f>
        <v>0</v>
      </c>
      <c r="BS29" s="26">
        <f t="array" ref="BS29">SUM(IF(Period=$BR$2,IF(Site=$A$5,IF(Provider=$B29,J))))</f>
        <v>0</v>
      </c>
      <c r="BT29" s="26"/>
      <c r="BU29" s="27">
        <f t="shared" si="22"/>
        <v>0</v>
      </c>
      <c r="BV29" s="27">
        <f t="shared" si="23"/>
        <v>0</v>
      </c>
    </row>
    <row r="30" spans="2:74" outlineLevel="1" x14ac:dyDescent="0.25">
      <c r="B30" s="20" t="s">
        <v>698</v>
      </c>
      <c r="C30" s="44"/>
      <c r="D30" s="25">
        <f t="array" ref="D30">SUM(IF(Period=$D$2,IF(Site=$A$5,IF(Provider=$B30,I))))</f>
        <v>50</v>
      </c>
      <c r="E30" s="26">
        <f t="array" ref="E30">SUM(IF(Period=$D$2,IF(Site=$A$5,IF(Provider=$B30,J))))</f>
        <v>3.2</v>
      </c>
      <c r="F30" s="26"/>
      <c r="G30" s="27">
        <f t="shared" si="0"/>
        <v>7.3834794646977384E-2</v>
      </c>
      <c r="H30" s="27">
        <f t="shared" si="1"/>
        <v>4.6340545080661511E-3</v>
      </c>
      <c r="I30" s="44"/>
      <c r="J30" s="25">
        <f t="array" ref="J30">SUM(IF(Period=$J$2,IF(Site=$A$5,IF(Provider=$B30,I))))</f>
        <v>78</v>
      </c>
      <c r="K30" s="26">
        <f t="array" ref="K30">SUM(IF(Period=$J$2,IF(Site=$A$5,IF(Provider=$B30,J))))</f>
        <v>3.1794871794871793</v>
      </c>
      <c r="L30" s="26"/>
      <c r="M30" s="27">
        <f t="shared" si="2"/>
        <v>0.12406203101550775</v>
      </c>
      <c r="N30" s="27">
        <f t="shared" si="3"/>
        <v>7.6834897914923933E-3</v>
      </c>
      <c r="O30" s="44"/>
      <c r="P30" s="25">
        <f t="array" ref="P30">SUM(IF(Period=$P$2,IF(Site=$A$5,IF(Provider=$B30,I))))</f>
        <v>243</v>
      </c>
      <c r="Q30" s="26">
        <f t="array" ref="Q30">SUM(IF(Period=$P$2,IF(Site=$A$5,IF(Provider=$B30,J))))</f>
        <v>5.1069958847736627</v>
      </c>
      <c r="R30" s="26"/>
      <c r="S30" s="27">
        <f t="shared" si="4"/>
        <v>0.57640501625638652</v>
      </c>
      <c r="T30" s="27">
        <f t="shared" si="5"/>
        <v>3.5761627571897874E-2</v>
      </c>
      <c r="U30" s="44"/>
      <c r="V30" s="25">
        <f t="array" ref="V30">SUM(IF(Period=$V$2,IF(Site=$A$5,IF(Provider=$B30,I))))</f>
        <v>39</v>
      </c>
      <c r="W30" s="26">
        <f t="array" ref="W30">SUM(IF(Period=$V$2,IF(Site=$A$5,IF(Provider=$B30,J))))</f>
        <v>2.5128205128205128</v>
      </c>
      <c r="X30" s="26"/>
      <c r="Y30" s="27">
        <f t="shared" si="6"/>
        <v>4.6445497630331754E-2</v>
      </c>
      <c r="Z30" s="27">
        <f t="shared" si="7"/>
        <v>2.9637694308352991E-3</v>
      </c>
      <c r="AA30" s="44"/>
      <c r="AB30" s="25">
        <f t="array" ref="AB30">SUM(IF(Period=$AB$2,IF(Site=$A$5,IF(Provider=$B30,I))))</f>
        <v>53</v>
      </c>
      <c r="AC30" s="26">
        <f t="array" ref="AC30">SUM(IF(Period=$AB$2,IF(Site=$A$5,IF(Provider=$B30,J))))</f>
        <v>2.9811320754716979</v>
      </c>
      <c r="AD30" s="26"/>
      <c r="AE30" s="27">
        <f t="shared" si="8"/>
        <v>7.6699029126213583E-2</v>
      </c>
      <c r="AF30" s="27">
        <f t="shared" si="9"/>
        <v>4.7531662705694771E-3</v>
      </c>
      <c r="AG30" s="44"/>
      <c r="AH30" s="25">
        <f t="array" ref="AH30">SUM(IF(Period=$AH$2,IF(Site=$A$5,IF(Provider=$B30,I))))</f>
        <v>25</v>
      </c>
      <c r="AI30" s="26">
        <f t="array" ref="AI30">SUM(IF(Period=$AH$2,IF(Site=$A$5,IF(Provider=$B30,J))))</f>
        <v>3.72</v>
      </c>
      <c r="AJ30" s="26"/>
      <c r="AK30" s="27">
        <f t="shared" si="10"/>
        <v>4.682779456193354E-2</v>
      </c>
      <c r="AL30" s="27">
        <f t="shared" si="11"/>
        <v>3.1669277395627599E-3</v>
      </c>
      <c r="AM30" s="44"/>
      <c r="AN30" s="25">
        <f t="array" ref="AN30">SUM(IF(Period=$AN$2,IF(Site=$A$5,IF(Provider=$B30,I))))</f>
        <v>39</v>
      </c>
      <c r="AO30" s="26">
        <f t="array" ref="AO30">SUM(IF(Period=$AN$2,IF(Site=$A$5,IF(Provider=$B30,J))))</f>
        <v>2.0769230769230802</v>
      </c>
      <c r="AP30" s="26"/>
      <c r="AQ30" s="27">
        <f t="shared" si="12"/>
        <v>4.1368743615934692E-2</v>
      </c>
      <c r="AR30" s="27">
        <f t="shared" si="13"/>
        <v>2.5903421810041616E-3</v>
      </c>
      <c r="AS30" s="44"/>
      <c r="AT30" s="25">
        <f t="array" ref="AT30">SUM(IF(Period=$AT$2,IF(Site=$A$5,IF(Provider=$B30,I))))</f>
        <v>0</v>
      </c>
      <c r="AU30" s="26">
        <f t="array" ref="AU30">SUM(IF(Period=$AT$2,IF(Site=$A$5,IF(Provider=$B30,J))))</f>
        <v>0</v>
      </c>
      <c r="AV30" s="26"/>
      <c r="AW30" s="27">
        <f t="shared" si="14"/>
        <v>0</v>
      </c>
      <c r="AX30" s="27">
        <f t="shared" si="15"/>
        <v>0</v>
      </c>
      <c r="AY30" s="44"/>
      <c r="AZ30" s="25">
        <f t="array" ref="AZ30">SUM(IF(Period=$AZ$2,IF(Site=$A$5,IF(Provider=$B30,I))))</f>
        <v>0</v>
      </c>
      <c r="BA30" s="26">
        <f t="array" ref="BA30">SUM(IF(Period=$AZ$2,IF(Site=$A$5,IF(Provider=$B30,J))))</f>
        <v>0</v>
      </c>
      <c r="BB30" s="26"/>
      <c r="BC30" s="27">
        <f t="shared" si="16"/>
        <v>0</v>
      </c>
      <c r="BD30" s="27">
        <f t="shared" si="17"/>
        <v>0</v>
      </c>
      <c r="BE30" s="44"/>
      <c r="BF30" s="25">
        <f t="array" ref="BF30">SUM(IF(Period=$BF$2,IF(Site=$A$5,IF(Provider=$B30,I))))</f>
        <v>0</v>
      </c>
      <c r="BG30" s="26">
        <f t="array" ref="BG30">SUM(IF(Period=$BF$2,IF(Site=$A$5,IF(Provider=$B30,J))))</f>
        <v>0</v>
      </c>
      <c r="BH30" s="26"/>
      <c r="BI30" s="27">
        <f t="shared" si="18"/>
        <v>0</v>
      </c>
      <c r="BJ30" s="27">
        <f t="shared" si="19"/>
        <v>0</v>
      </c>
      <c r="BK30" s="44"/>
      <c r="BL30" s="25">
        <f t="array" ref="BL30">SUM(IF(Period=$BL$2,IF(Site=$A$5,IF(Provider=$B30,I))))</f>
        <v>0</v>
      </c>
      <c r="BM30" s="26">
        <f t="array" ref="BM30">SUM(IF(Period=$BL$2,IF(Site=$A$5,IF(Provider=$B30,J))))</f>
        <v>0</v>
      </c>
      <c r="BN30" s="26"/>
      <c r="BO30" s="27">
        <f t="shared" si="20"/>
        <v>0</v>
      </c>
      <c r="BP30" s="27">
        <f t="shared" si="21"/>
        <v>0</v>
      </c>
      <c r="BQ30" s="44"/>
      <c r="BR30" s="25">
        <f t="array" ref="BR30">SUM(IF(Period=$BR$2,IF(Site=$A$5,IF(Provider=$B30,I))))</f>
        <v>0</v>
      </c>
      <c r="BS30" s="26">
        <f t="array" ref="BS30">SUM(IF(Period=$BR$2,IF(Site=$A$5,IF(Provider=$B30,J))))</f>
        <v>0</v>
      </c>
      <c r="BT30" s="26"/>
      <c r="BU30" s="27">
        <f t="shared" si="22"/>
        <v>0</v>
      </c>
      <c r="BV30" s="27">
        <f t="shared" si="23"/>
        <v>0</v>
      </c>
    </row>
    <row r="31" spans="2:74" outlineLevel="1" x14ac:dyDescent="0.25">
      <c r="B31" s="20" t="s">
        <v>692</v>
      </c>
      <c r="C31" s="44"/>
      <c r="D31" s="25">
        <f t="array" ref="D31">SUM(IF(Period=$D$2,IF(Site=$A$5,IF(Provider=$B31,I))))</f>
        <v>86</v>
      </c>
      <c r="E31" s="26">
        <f t="array" ref="E31">SUM(IF(Period=$D$2,IF(Site=$A$5,IF(Provider=$B31,J))))</f>
        <v>7.2093023255813957</v>
      </c>
      <c r="F31" s="26"/>
      <c r="G31" s="27">
        <f t="shared" si="0"/>
        <v>0.28610982925703743</v>
      </c>
      <c r="H31" s="27">
        <f t="shared" si="1"/>
        <v>1.7956961218756336E-2</v>
      </c>
      <c r="I31" s="44"/>
      <c r="J31" s="25">
        <f t="array" ref="J31">SUM(IF(Period=$J$2,IF(Site=$A$5,IF(Provider=$B31,I))))</f>
        <v>48</v>
      </c>
      <c r="K31" s="26">
        <f t="array" ref="K31">SUM(IF(Period=$J$2,IF(Site=$A$5,IF(Provider=$B31,J))))</f>
        <v>10</v>
      </c>
      <c r="L31" s="26"/>
      <c r="M31" s="27">
        <f t="shared" si="2"/>
        <v>0.24012006003001501</v>
      </c>
      <c r="N31" s="27">
        <f t="shared" si="3"/>
        <v>1.4871270564178828E-2</v>
      </c>
      <c r="O31" s="44"/>
      <c r="P31" s="25">
        <f t="array" ref="P31">SUM(IF(Period=$P$2,IF(Site=$A$5,IF(Provider=$B31,I))))</f>
        <v>21</v>
      </c>
      <c r="Q31" s="26">
        <f t="array" ref="Q31">SUM(IF(Period=$P$2,IF(Site=$A$5,IF(Provider=$B31,J))))</f>
        <v>6</v>
      </c>
      <c r="R31" s="26"/>
      <c r="S31" s="27">
        <f t="shared" si="4"/>
        <v>5.8522991175104511E-2</v>
      </c>
      <c r="T31" s="27">
        <f t="shared" si="5"/>
        <v>3.6309146446890672E-3</v>
      </c>
      <c r="U31" s="44"/>
      <c r="V31" s="25">
        <f t="array" ref="V31">SUM(IF(Period=$V$2,IF(Site=$A$5,IF(Provider=$B31,I))))</f>
        <v>38</v>
      </c>
      <c r="W31" s="26">
        <f t="array" ref="W31">SUM(IF(Period=$V$2,IF(Site=$A$5,IF(Provider=$B31,J))))</f>
        <v>3.5789473684210527</v>
      </c>
      <c r="X31" s="26"/>
      <c r="Y31" s="27">
        <f t="shared" si="6"/>
        <v>6.4454976303317535E-2</v>
      </c>
      <c r="Z31" s="27">
        <f t="shared" si="7"/>
        <v>4.1129861489142931E-3</v>
      </c>
      <c r="AA31" s="44"/>
      <c r="AB31" s="25">
        <f t="array" ref="AB31">SUM(IF(Period=$AB$2,IF(Site=$A$5,IF(Provider=$B31,I))))</f>
        <v>42</v>
      </c>
      <c r="AC31" s="26">
        <f t="array" ref="AC31">SUM(IF(Period=$AB$2,IF(Site=$A$5,IF(Provider=$B31,J))))</f>
        <v>5.833333333333333</v>
      </c>
      <c r="AD31" s="26"/>
      <c r="AE31" s="27">
        <f t="shared" si="8"/>
        <v>0.11893203883495146</v>
      </c>
      <c r="AF31" s="27">
        <f t="shared" si="9"/>
        <v>7.3704160524653284E-3</v>
      </c>
      <c r="AG31" s="44"/>
      <c r="AH31" s="25">
        <f t="array" ref="AH31">SUM(IF(Period=$AH$2,IF(Site=$A$5,IF(Provider=$B31,I))))</f>
        <v>16</v>
      </c>
      <c r="AI31" s="26">
        <f t="array" ref="AI31">SUM(IF(Period=$AH$2,IF(Site=$A$5,IF(Provider=$B31,J))))</f>
        <v>3.0625</v>
      </c>
      <c r="AJ31" s="26"/>
      <c r="AK31" s="27">
        <f t="shared" si="10"/>
        <v>2.4672708962739175E-2</v>
      </c>
      <c r="AL31" s="27">
        <f t="shared" si="11"/>
        <v>1.6685963358986586E-3</v>
      </c>
      <c r="AM31" s="44"/>
      <c r="AN31" s="25">
        <f t="array" ref="AN31">SUM(IF(Period=$AN$2,IF(Site=$A$5,IF(Provider=$B31,I))))</f>
        <v>22</v>
      </c>
      <c r="AO31" s="26">
        <f t="array" ref="AO31">SUM(IF(Period=$AN$2,IF(Site=$A$5,IF(Provider=$B31,J))))</f>
        <v>8.4545454545454604</v>
      </c>
      <c r="AP31" s="26"/>
      <c r="AQ31" s="27">
        <f t="shared" si="12"/>
        <v>9.4994892747701801E-2</v>
      </c>
      <c r="AR31" s="27">
        <f t="shared" si="13"/>
        <v>5.9481931563799204E-3</v>
      </c>
      <c r="AS31" s="44"/>
      <c r="AT31" s="25">
        <f t="array" ref="AT31">SUM(IF(Period=$AT$2,IF(Site=$A$5,IF(Provider=$B31,I))))</f>
        <v>37</v>
      </c>
      <c r="AU31" s="26">
        <f t="array" ref="AU31">SUM(IF(Period=$AT$2,IF(Site=$A$5,IF(Provider=$B31,J))))</f>
        <v>4.7297297297297298</v>
      </c>
      <c r="AV31" s="26"/>
      <c r="AW31" s="27">
        <f t="shared" si="14"/>
        <v>8.5868498527968601E-2</v>
      </c>
      <c r="AX31" s="27">
        <f t="shared" si="15"/>
        <v>5.5140687525601032E-3</v>
      </c>
      <c r="AY31" s="44"/>
      <c r="AZ31" s="25">
        <f t="array" ref="AZ31">SUM(IF(Period=$AZ$2,IF(Site=$A$5,IF(Provider=$B31,I))))</f>
        <v>0</v>
      </c>
      <c r="BA31" s="26">
        <f t="array" ref="BA31">SUM(IF(Period=$AZ$2,IF(Site=$A$5,IF(Provider=$B31,J))))</f>
        <v>0</v>
      </c>
      <c r="BB31" s="26"/>
      <c r="BC31" s="27">
        <f t="shared" si="16"/>
        <v>0</v>
      </c>
      <c r="BD31" s="27">
        <f t="shared" si="17"/>
        <v>0</v>
      </c>
      <c r="BE31" s="44"/>
      <c r="BF31" s="25">
        <f t="array" ref="BF31">SUM(IF(Period=$BF$2,IF(Site=$A$5,IF(Provider=$B31,I))))</f>
        <v>43</v>
      </c>
      <c r="BG31" s="26">
        <f t="array" ref="BG31">SUM(IF(Period=$BF$2,IF(Site=$A$5,IF(Provider=$B31,J))))</f>
        <v>3.4418604651162799</v>
      </c>
      <c r="BH31" s="26"/>
      <c r="BI31" s="27">
        <f t="shared" si="18"/>
        <v>7.3852295409181659E-2</v>
      </c>
      <c r="BJ31" s="27">
        <f t="shared" si="19"/>
        <v>4.5794913051550225E-3</v>
      </c>
      <c r="BK31" s="44"/>
      <c r="BL31" s="25">
        <f t="array" ref="BL31">SUM(IF(Period=$BL$2,IF(Site=$A$5,IF(Provider=$B31,I))))</f>
        <v>61</v>
      </c>
      <c r="BM31" s="26">
        <f t="array" ref="BM31">SUM(IF(Period=$BL$2,IF(Site=$A$5,IF(Provider=$B31,J))))</f>
        <v>3.7377049180327901</v>
      </c>
      <c r="BN31" s="26"/>
      <c r="BO31" s="27">
        <f t="shared" si="20"/>
        <v>0.10604651162790707</v>
      </c>
      <c r="BP31" s="27">
        <f t="shared" si="21"/>
        <v>7.0888909616640301E-3</v>
      </c>
      <c r="BQ31" s="44"/>
      <c r="BR31" s="25">
        <f t="array" ref="BR31">SUM(IF(Period=$BR$2,IF(Site=$A$5,IF(Provider=$B31,I))))</f>
        <v>63</v>
      </c>
      <c r="BS31" s="26">
        <f t="array" ref="BS31">SUM(IF(Period=$BR$2,IF(Site=$A$5,IF(Provider=$B31,J))))</f>
        <v>5.6666666666666696</v>
      </c>
      <c r="BT31" s="26"/>
      <c r="BU31" s="27">
        <f t="shared" si="22"/>
        <v>0.14383561643835624</v>
      </c>
      <c r="BV31" s="27">
        <f t="shared" si="23"/>
        <v>1.047197207474114E-2</v>
      </c>
    </row>
    <row r="32" spans="2:74" outlineLevel="1" x14ac:dyDescent="0.25">
      <c r="B32" s="20" t="s">
        <v>783</v>
      </c>
      <c r="C32" s="44"/>
      <c r="D32" s="25">
        <f t="array" ref="D32">SUM(IF(Period=$D$2,IF(Site=$A$5,IF(Provider=$B32,I))))</f>
        <v>0</v>
      </c>
      <c r="E32" s="26">
        <f t="array" ref="E32">SUM(IF(Period=$D$2,IF(Site=$A$5,IF(Provider=$B32,J))))</f>
        <v>0</v>
      </c>
      <c r="F32" s="26"/>
      <c r="G32" s="27">
        <f t="shared" si="0"/>
        <v>0</v>
      </c>
      <c r="H32" s="27">
        <f t="shared" si="1"/>
        <v>0</v>
      </c>
      <c r="I32" s="44"/>
      <c r="J32" s="25">
        <f t="array" ref="J32">SUM(IF(Period=$J$2,IF(Site=$A$5,IF(Provider=$B32,I))))</f>
        <v>0</v>
      </c>
      <c r="K32" s="26">
        <f t="array" ref="K32">SUM(IF(Period=$J$2,IF(Site=$A$5,IF(Provider=$B32,J))))</f>
        <v>0</v>
      </c>
      <c r="L32" s="26"/>
      <c r="M32" s="27">
        <f t="shared" si="2"/>
        <v>0</v>
      </c>
      <c r="N32" s="27">
        <f t="shared" si="3"/>
        <v>0</v>
      </c>
      <c r="O32" s="44"/>
      <c r="P32" s="25">
        <f t="array" ref="P32">SUM(IF(Period=$P$2,IF(Site=$A$5,IF(Provider=$B32,I))))</f>
        <v>0</v>
      </c>
      <c r="Q32" s="26">
        <f t="array" ref="Q32">SUM(IF(Period=$P$2,IF(Site=$A$5,IF(Provider=$B32,J))))</f>
        <v>0</v>
      </c>
      <c r="R32" s="26"/>
      <c r="S32" s="27">
        <f t="shared" si="4"/>
        <v>0</v>
      </c>
      <c r="T32" s="27">
        <f t="shared" si="5"/>
        <v>0</v>
      </c>
      <c r="U32" s="44"/>
      <c r="V32" s="25">
        <f t="array" ref="V32">SUM(IF(Period=$V$2,IF(Site=$A$5,IF(Provider=$B32,I))))</f>
        <v>0</v>
      </c>
      <c r="W32" s="26">
        <f t="array" ref="W32">SUM(IF(Period=$V$2,IF(Site=$A$5,IF(Provider=$B32,J))))</f>
        <v>0</v>
      </c>
      <c r="X32" s="26"/>
      <c r="Y32" s="27">
        <f t="shared" si="6"/>
        <v>0</v>
      </c>
      <c r="Z32" s="27">
        <f t="shared" si="7"/>
        <v>0</v>
      </c>
      <c r="AA32" s="44"/>
      <c r="AB32" s="25">
        <f t="array" ref="AB32">SUM(IF(Period=$AB$2,IF(Site=$A$5,IF(Provider=$B32,I))))</f>
        <v>0</v>
      </c>
      <c r="AC32" s="26">
        <f t="array" ref="AC32">SUM(IF(Period=$AB$2,IF(Site=$A$5,IF(Provider=$B32,J))))</f>
        <v>0</v>
      </c>
      <c r="AD32" s="26"/>
      <c r="AE32" s="27">
        <f t="shared" si="8"/>
        <v>0</v>
      </c>
      <c r="AF32" s="27">
        <f t="shared" si="9"/>
        <v>0</v>
      </c>
      <c r="AG32" s="44"/>
      <c r="AH32" s="25">
        <f t="array" ref="AH32">SUM(IF(Period=$AH$2,IF(Site=$A$5,IF(Provider=$B32,I))))</f>
        <v>2</v>
      </c>
      <c r="AI32" s="26">
        <f t="array" ref="AI32">SUM(IF(Period=$AH$2,IF(Site=$A$5,IF(Provider=$B32,J))))</f>
        <v>5.5</v>
      </c>
      <c r="AJ32" s="26"/>
      <c r="AK32" s="27">
        <f t="shared" si="10"/>
        <v>5.5387713997985897E-3</v>
      </c>
      <c r="AL32" s="27">
        <f t="shared" si="11"/>
        <v>3.745828509160254E-4</v>
      </c>
      <c r="AM32" s="44"/>
      <c r="AN32" s="25">
        <f t="array" ref="AN32">SUM(IF(Period=$AN$2,IF(Site=$A$5,IF(Provider=$B32,I))))</f>
        <v>0</v>
      </c>
      <c r="AO32" s="26">
        <f t="array" ref="AO32">SUM(IF(Period=$AN$2,IF(Site=$A$5,IF(Provider=$B32,J))))</f>
        <v>0</v>
      </c>
      <c r="AP32" s="26"/>
      <c r="AQ32" s="27">
        <f t="shared" si="12"/>
        <v>0</v>
      </c>
      <c r="AR32" s="27">
        <f t="shared" si="13"/>
        <v>0</v>
      </c>
      <c r="AS32" s="44"/>
      <c r="AT32" s="25">
        <f t="array" ref="AT32">SUM(IF(Period=$AT$2,IF(Site=$A$5,IF(Provider=$B32,I))))</f>
        <v>2</v>
      </c>
      <c r="AU32" s="26">
        <f t="array" ref="AU32">SUM(IF(Period=$AT$2,IF(Site=$A$5,IF(Provider=$B32,J))))</f>
        <v>2.5</v>
      </c>
      <c r="AV32" s="26"/>
      <c r="AW32" s="27">
        <f t="shared" si="14"/>
        <v>2.4533856722276739E-3</v>
      </c>
      <c r="AX32" s="27">
        <f t="shared" si="15"/>
        <v>1.5754482150171726E-4</v>
      </c>
      <c r="AY32" s="44"/>
      <c r="AZ32" s="25">
        <f t="array" ref="AZ32">SUM(IF(Period=$AZ$2,IF(Site=$A$5,IF(Provider=$B32,I))))</f>
        <v>0</v>
      </c>
      <c r="BA32" s="26">
        <f t="array" ref="BA32">SUM(IF(Period=$AZ$2,IF(Site=$A$5,IF(Provider=$B32,J))))</f>
        <v>0</v>
      </c>
      <c r="BB32" s="26"/>
      <c r="BC32" s="27">
        <f t="shared" si="16"/>
        <v>0</v>
      </c>
      <c r="BD32" s="27">
        <f t="shared" si="17"/>
        <v>0</v>
      </c>
      <c r="BE32" s="44"/>
      <c r="BF32" s="25">
        <f t="array" ref="BF32">SUM(IF(Period=$BF$2,IF(Site=$A$5,IF(Provider=$B32,I))))</f>
        <v>0</v>
      </c>
      <c r="BG32" s="26">
        <f t="array" ref="BG32">SUM(IF(Period=$BF$2,IF(Site=$A$5,IF(Provider=$B32,J))))</f>
        <v>0</v>
      </c>
      <c r="BH32" s="26"/>
      <c r="BI32" s="27">
        <f t="shared" si="18"/>
        <v>0</v>
      </c>
      <c r="BJ32" s="27">
        <f t="shared" si="19"/>
        <v>0</v>
      </c>
      <c r="BK32" s="44"/>
      <c r="BL32" s="25">
        <f t="array" ref="BL32">SUM(IF(Period=$BL$2,IF(Site=$A$5,IF(Provider=$B32,I))))</f>
        <v>0</v>
      </c>
      <c r="BM32" s="26">
        <f t="array" ref="BM32">SUM(IF(Period=$BL$2,IF(Site=$A$5,IF(Provider=$B32,J))))</f>
        <v>0</v>
      </c>
      <c r="BN32" s="26"/>
      <c r="BO32" s="27">
        <f t="shared" si="20"/>
        <v>0</v>
      </c>
      <c r="BP32" s="27">
        <f t="shared" si="21"/>
        <v>0</v>
      </c>
      <c r="BQ32" s="44"/>
      <c r="BR32" s="25">
        <f t="array" ref="BR32">SUM(IF(Period=$BR$2,IF(Site=$A$5,IF(Provider=$B32,I))))</f>
        <v>0</v>
      </c>
      <c r="BS32" s="26">
        <f t="array" ref="BS32">SUM(IF(Period=$BR$2,IF(Site=$A$5,IF(Provider=$B32,J))))</f>
        <v>0</v>
      </c>
      <c r="BT32" s="26"/>
      <c r="BU32" s="27">
        <f t="shared" si="22"/>
        <v>0</v>
      </c>
      <c r="BV32" s="27">
        <f t="shared" si="23"/>
        <v>0</v>
      </c>
    </row>
    <row r="33" spans="2:74" outlineLevel="1" x14ac:dyDescent="0.25">
      <c r="B33" s="20" t="s">
        <v>754</v>
      </c>
      <c r="C33" s="44"/>
      <c r="D33" s="25">
        <f t="array" ref="D33">SUM(IF(Period=$D$2,IF(Site=$A$5,IF(Provider=$B33,I))))</f>
        <v>0</v>
      </c>
      <c r="E33" s="26">
        <f t="array" ref="E33">SUM(IF(Period=$D$2,IF(Site=$A$5,IF(Provider=$B33,J))))</f>
        <v>0</v>
      </c>
      <c r="F33" s="26"/>
      <c r="G33" s="27">
        <f t="shared" si="0"/>
        <v>0</v>
      </c>
      <c r="H33" s="27">
        <f t="shared" si="1"/>
        <v>0</v>
      </c>
      <c r="I33" s="44"/>
      <c r="J33" s="25">
        <f t="array" ref="J33">SUM(IF(Period=$J$2,IF(Site=$A$5,IF(Provider=$B33,I))))</f>
        <v>40</v>
      </c>
      <c r="K33" s="26">
        <f t="array" ref="K33">SUM(IF(Period=$J$2,IF(Site=$A$5,IF(Provider=$B33,J))))</f>
        <v>5.9</v>
      </c>
      <c r="L33" s="26"/>
      <c r="M33" s="27">
        <f t="shared" si="2"/>
        <v>0.11805902951475739</v>
      </c>
      <c r="N33" s="27">
        <f t="shared" si="3"/>
        <v>7.3117080273879228E-3</v>
      </c>
      <c r="O33" s="44"/>
      <c r="P33" s="25">
        <f t="array" ref="P33">SUM(IF(Period=$P$2,IF(Site=$A$5,IF(Provider=$B33,I))))</f>
        <v>33</v>
      </c>
      <c r="Q33" s="26">
        <f t="array" ref="Q33">SUM(IF(Period=$P$2,IF(Site=$A$5,IF(Provider=$B33,J))))</f>
        <v>16.363636363636363</v>
      </c>
      <c r="R33" s="26"/>
      <c r="S33" s="27">
        <f t="shared" si="4"/>
        <v>0.25081281932187643</v>
      </c>
      <c r="T33" s="27">
        <f t="shared" si="5"/>
        <v>1.5561062762953144E-2</v>
      </c>
      <c r="U33" s="44"/>
      <c r="V33" s="25">
        <f t="array" ref="V33">SUM(IF(Period=$V$2,IF(Site=$A$5,IF(Provider=$B33,I))))</f>
        <v>34</v>
      </c>
      <c r="W33" s="26">
        <f t="array" ref="W33">SUM(IF(Period=$V$2,IF(Site=$A$5,IF(Provider=$B33,J))))</f>
        <v>7.0882352941176467</v>
      </c>
      <c r="X33" s="26"/>
      <c r="Y33" s="27">
        <f t="shared" si="6"/>
        <v>0.11421800947867299</v>
      </c>
      <c r="Z33" s="27">
        <f t="shared" si="7"/>
        <v>7.2884533962378267E-3</v>
      </c>
      <c r="AA33" s="44"/>
      <c r="AB33" s="25">
        <f t="array" ref="AB33">SUM(IF(Period=$AB$2,IF(Site=$A$5,IF(Provider=$B33,I))))</f>
        <v>0</v>
      </c>
      <c r="AC33" s="26">
        <f t="array" ref="AC33">SUM(IF(Period=$AB$2,IF(Site=$A$5,IF(Provider=$B33,J))))</f>
        <v>0</v>
      </c>
      <c r="AD33" s="26"/>
      <c r="AE33" s="27">
        <f t="shared" si="8"/>
        <v>0</v>
      </c>
      <c r="AF33" s="27">
        <f t="shared" si="9"/>
        <v>0</v>
      </c>
      <c r="AG33" s="44"/>
      <c r="AH33" s="25">
        <f t="array" ref="AH33">SUM(IF(Period=$AH$2,IF(Site=$A$5,IF(Provider=$B33,I))))</f>
        <v>31</v>
      </c>
      <c r="AI33" s="26">
        <f t="array" ref="AI33">SUM(IF(Period=$AH$2,IF(Site=$A$5,IF(Provider=$B33,J))))</f>
        <v>6.8387096774193603</v>
      </c>
      <c r="AJ33" s="26"/>
      <c r="AK33" s="27">
        <f t="shared" si="10"/>
        <v>0.10674723061430018</v>
      </c>
      <c r="AL33" s="27">
        <f t="shared" si="11"/>
        <v>7.2192331267452213E-3</v>
      </c>
      <c r="AM33" s="44"/>
      <c r="AN33" s="25">
        <f t="array" ref="AN33">SUM(IF(Period=$AN$2,IF(Site=$A$5,IF(Provider=$B33,I))))</f>
        <v>22</v>
      </c>
      <c r="AO33" s="26">
        <f t="array" ref="AO33">SUM(IF(Period=$AN$2,IF(Site=$A$5,IF(Provider=$B33,J))))</f>
        <v>5.1818181818181799</v>
      </c>
      <c r="AP33" s="26"/>
      <c r="AQ33" s="27">
        <f t="shared" si="12"/>
        <v>5.8222676200204264E-2</v>
      </c>
      <c r="AR33" s="27">
        <f t="shared" si="13"/>
        <v>3.6456667732651087E-3</v>
      </c>
      <c r="AS33" s="44"/>
      <c r="AT33" s="25">
        <f t="array" ref="AT33">SUM(IF(Period=$AT$2,IF(Site=$A$5,IF(Provider=$B33,I))))</f>
        <v>67</v>
      </c>
      <c r="AU33" s="26">
        <f t="array" ref="AU33">SUM(IF(Period=$AT$2,IF(Site=$A$5,IF(Provider=$B33,J))))</f>
        <v>6.7761194029850698</v>
      </c>
      <c r="AV33" s="26"/>
      <c r="AW33" s="27">
        <f t="shared" si="14"/>
        <v>0.22276741903827266</v>
      </c>
      <c r="AX33" s="27">
        <f t="shared" si="15"/>
        <v>1.4305069792355915E-2</v>
      </c>
      <c r="AY33" s="44"/>
      <c r="AZ33" s="25">
        <f t="array" ref="AZ33">SUM(IF(Period=$AZ$2,IF(Site=$A$5,IF(Provider=$B33,I))))</f>
        <v>89</v>
      </c>
      <c r="BA33" s="26">
        <f t="array" ref="BA33">SUM(IF(Period=$AZ$2,IF(Site=$A$5,IF(Provider=$B33,J))))</f>
        <v>4.6179775280898898</v>
      </c>
      <c r="BB33" s="26"/>
      <c r="BC33" s="27">
        <f t="shared" si="16"/>
        <v>0.21723044397463012</v>
      </c>
      <c r="BD33" s="27">
        <f t="shared" si="17"/>
        <v>1.3392420737071921E-2</v>
      </c>
      <c r="BE33" s="44"/>
      <c r="BF33" s="25">
        <f t="array" ref="BF33">SUM(IF(Period=$BF$2,IF(Site=$A$5,IF(Provider=$B33,I))))</f>
        <v>64</v>
      </c>
      <c r="BG33" s="26">
        <f t="array" ref="BG33">SUM(IF(Period=$BF$2,IF(Site=$A$5,IF(Provider=$B33,J))))</f>
        <v>3.4375</v>
      </c>
      <c r="BH33" s="26"/>
      <c r="BI33" s="27">
        <f t="shared" si="18"/>
        <v>0.10978043912175647</v>
      </c>
      <c r="BJ33" s="27">
        <f t="shared" si="19"/>
        <v>6.8073519400953025E-3</v>
      </c>
      <c r="BK33" s="44"/>
      <c r="BL33" s="25">
        <f t="array" ref="BL33">SUM(IF(Period=$BL$2,IF(Site=$A$5,IF(Provider=$B33,I))))</f>
        <v>108</v>
      </c>
      <c r="BM33" s="26">
        <f t="array" ref="BM33">SUM(IF(Period=$BL$2,IF(Site=$A$5,IF(Provider=$B33,J))))</f>
        <v>4.7870370370370399</v>
      </c>
      <c r="BN33" s="26"/>
      <c r="BO33" s="27">
        <f t="shared" si="20"/>
        <v>0.24046511627906991</v>
      </c>
      <c r="BP33" s="27">
        <f t="shared" si="21"/>
        <v>1.6074371171843432E-2</v>
      </c>
      <c r="BQ33" s="44"/>
      <c r="BR33" s="25">
        <f t="array" ref="BR33">SUM(IF(Period=$BR$2,IF(Site=$A$5,IF(Provider=$B33,I))))</f>
        <v>34</v>
      </c>
      <c r="BS33" s="26">
        <f t="array" ref="BS33">SUM(IF(Period=$BR$2,IF(Site=$A$5,IF(Provider=$B33,J))))</f>
        <v>4.2352941176470598</v>
      </c>
      <c r="BT33" s="26"/>
      <c r="BU33" s="27">
        <f t="shared" si="22"/>
        <v>5.8017727639000816E-2</v>
      </c>
      <c r="BV33" s="27">
        <f t="shared" si="23"/>
        <v>4.2239887360300387E-3</v>
      </c>
    </row>
    <row r="34" spans="2:74" outlineLevel="1" x14ac:dyDescent="0.25">
      <c r="B34" s="20" t="s">
        <v>704</v>
      </c>
      <c r="C34" s="44"/>
      <c r="D34" s="25">
        <f t="array" ref="D34">SUM(IF(Period=$D$2,IF(Site=$A$5,IF(Provider=$B34,I))))</f>
        <v>35</v>
      </c>
      <c r="E34" s="26">
        <f t="array" ref="E34">SUM(IF(Period=$D$2,IF(Site=$A$5,IF(Provider=$B34,J))))</f>
        <v>9.1428571428571423</v>
      </c>
      <c r="F34" s="26"/>
      <c r="G34" s="27">
        <f t="shared" si="0"/>
        <v>0.14766958929395477</v>
      </c>
      <c r="H34" s="27">
        <f t="shared" si="1"/>
        <v>9.2681090161323022E-3</v>
      </c>
      <c r="I34" s="44"/>
      <c r="J34" s="25">
        <f t="array" ref="J34">SUM(IF(Period=$J$2,IF(Site=$A$5,IF(Provider=$B34,I))))</f>
        <v>37</v>
      </c>
      <c r="K34" s="26">
        <f t="array" ref="K34">SUM(IF(Period=$J$2,IF(Site=$A$5,IF(Provider=$B34,J))))</f>
        <v>10.594594594594595</v>
      </c>
      <c r="L34" s="26"/>
      <c r="M34" s="27">
        <f t="shared" si="2"/>
        <v>0.19609804902451225</v>
      </c>
      <c r="N34" s="27">
        <f t="shared" si="3"/>
        <v>1.2144870960746042E-2</v>
      </c>
      <c r="O34" s="44"/>
      <c r="P34" s="25">
        <f t="array" ref="P34">SUM(IF(Period=$P$2,IF(Site=$A$5,IF(Provider=$B34,I))))</f>
        <v>82</v>
      </c>
      <c r="Q34" s="26">
        <f t="array" ref="Q34">SUM(IF(Period=$P$2,IF(Site=$A$5,IF(Provider=$B34,J))))</f>
        <v>6.6585365853658534</v>
      </c>
      <c r="R34" s="26"/>
      <c r="S34" s="27">
        <f t="shared" si="4"/>
        <v>0.25359962842545286</v>
      </c>
      <c r="T34" s="27">
        <f t="shared" si="5"/>
        <v>1.573396346031929E-2</v>
      </c>
      <c r="U34" s="44"/>
      <c r="V34" s="25">
        <f t="array" ref="V34">SUM(IF(Period=$V$2,IF(Site=$A$5,IF(Provider=$B34,I))))</f>
        <v>111</v>
      </c>
      <c r="W34" s="26">
        <f t="array" ref="W34">SUM(IF(Period=$V$2,IF(Site=$A$5,IF(Provider=$B34,J))))</f>
        <v>9.045045045045045</v>
      </c>
      <c r="X34" s="26"/>
      <c r="Y34" s="27">
        <f t="shared" si="6"/>
        <v>0.47582938388625595</v>
      </c>
      <c r="Z34" s="27">
        <f t="shared" si="7"/>
        <v>3.0363515393455515E-2</v>
      </c>
      <c r="AA34" s="44"/>
      <c r="AB34" s="25">
        <f t="array" ref="AB34">SUM(IF(Period=$AB$2,IF(Site=$A$5,IF(Provider=$B34,I))))</f>
        <v>104</v>
      </c>
      <c r="AC34" s="26">
        <f t="array" ref="AC34">SUM(IF(Period=$AB$2,IF(Site=$A$5,IF(Provider=$B34,J))))</f>
        <v>4.4134615384615383</v>
      </c>
      <c r="AD34" s="26"/>
      <c r="AE34" s="27">
        <f t="shared" si="8"/>
        <v>0.22281553398058251</v>
      </c>
      <c r="AF34" s="27">
        <f t="shared" si="9"/>
        <v>1.3808248849312595E-2</v>
      </c>
      <c r="AG34" s="44"/>
      <c r="AH34" s="25">
        <f t="array" ref="AH34">SUM(IF(Period=$AH$2,IF(Site=$A$5,IF(Provider=$B34,I))))</f>
        <v>167</v>
      </c>
      <c r="AI34" s="26">
        <f t="array" ref="AI34">SUM(IF(Period=$AH$2,IF(Site=$A$5,IF(Provider=$B34,J))))</f>
        <v>6</v>
      </c>
      <c r="AJ34" s="26"/>
      <c r="AK34" s="27">
        <f t="shared" si="10"/>
        <v>0.50453172205438068</v>
      </c>
      <c r="AL34" s="27">
        <f t="shared" si="11"/>
        <v>3.4121092419805217E-2</v>
      </c>
      <c r="AM34" s="44"/>
      <c r="AN34" s="25">
        <f t="array" ref="AN34">SUM(IF(Period=$AN$2,IF(Site=$A$5,IF(Provider=$B34,I))))</f>
        <v>131</v>
      </c>
      <c r="AO34" s="26">
        <f t="array" ref="AO34">SUM(IF(Period=$AN$2,IF(Site=$A$5,IF(Provider=$B34,J))))</f>
        <v>5.3435114503816799</v>
      </c>
      <c r="AP34" s="26"/>
      <c r="AQ34" s="27">
        <f t="shared" si="12"/>
        <v>0.35750766087844738</v>
      </c>
      <c r="AR34" s="27">
        <f t="shared" si="13"/>
        <v>2.2385673169171734E-2</v>
      </c>
      <c r="AS34" s="44"/>
      <c r="AT34" s="25">
        <f t="array" ref="AT34">SUM(IF(Period=$AT$2,IF(Site=$A$5,IF(Provider=$B34,I))))</f>
        <v>182</v>
      </c>
      <c r="AU34" s="26">
        <f t="array" ref="AU34">SUM(IF(Period=$AT$2,IF(Site=$A$5,IF(Provider=$B34,J))))</f>
        <v>4.9945054945054901</v>
      </c>
      <c r="AV34" s="26"/>
      <c r="AW34" s="27">
        <f t="shared" si="14"/>
        <v>0.44602551521099082</v>
      </c>
      <c r="AX34" s="27">
        <f t="shared" si="15"/>
        <v>2.8641648549012168E-2</v>
      </c>
      <c r="AY34" s="44"/>
      <c r="AZ34" s="25">
        <f t="array" ref="AZ34">SUM(IF(Period=$AZ$2,IF(Site=$A$5,IF(Provider=$B34,I))))</f>
        <v>140</v>
      </c>
      <c r="BA34" s="26">
        <f t="array" ref="BA34">SUM(IF(Period=$AZ$2,IF(Site=$A$5,IF(Provider=$B34,J))))</f>
        <v>4.3857142857142897</v>
      </c>
      <c r="BB34" s="26"/>
      <c r="BC34" s="27">
        <f t="shared" si="16"/>
        <v>0.32452431289640621</v>
      </c>
      <c r="BD34" s="27">
        <f t="shared" si="17"/>
        <v>2.0007168692365362E-2</v>
      </c>
      <c r="BE34" s="44"/>
      <c r="BF34" s="25">
        <f t="array" ref="BF34">SUM(IF(Period=$BF$2,IF(Site=$A$5,IF(Provider=$B34,I))))</f>
        <v>148</v>
      </c>
      <c r="BG34" s="26">
        <f t="array" ref="BG34">SUM(IF(Period=$BF$2,IF(Site=$A$5,IF(Provider=$B34,J))))</f>
        <v>4.4391891891891904</v>
      </c>
      <c r="BH34" s="26"/>
      <c r="BI34" s="27">
        <f t="shared" si="18"/>
        <v>0.32784431137724557</v>
      </c>
      <c r="BJ34" s="27">
        <f t="shared" si="19"/>
        <v>2.0329228293830069E-2</v>
      </c>
      <c r="BK34" s="44"/>
      <c r="BL34" s="25">
        <f t="array" ref="BL34">SUM(IF(Period=$BL$2,IF(Site=$A$5,IF(Provider=$B34,I))))</f>
        <v>132</v>
      </c>
      <c r="BM34" s="26">
        <f t="array" ref="BM34">SUM(IF(Period=$BL$2,IF(Site=$A$5,IF(Provider=$B34,J))))</f>
        <v>9.1297709923664101</v>
      </c>
      <c r="BN34" s="26"/>
      <c r="BO34" s="27">
        <f t="shared" si="20"/>
        <v>0.56052547488017035</v>
      </c>
      <c r="BP34" s="27">
        <f t="shared" si="21"/>
        <v>3.7469445356228155E-2</v>
      </c>
      <c r="BQ34" s="44"/>
      <c r="BR34" s="25">
        <f t="array" ref="BR34">SUM(IF(Period=$BR$2,IF(Site=$A$5,IF(Provider=$B34,I))))</f>
        <v>187</v>
      </c>
      <c r="BS34" s="26">
        <f t="array" ref="BS34">SUM(IF(Period=$BR$2,IF(Site=$A$5,IF(Provider=$B34,J))))</f>
        <v>6.8395721925133701</v>
      </c>
      <c r="BT34" s="26"/>
      <c r="BU34" s="27">
        <f t="shared" si="22"/>
        <v>0.51531023368251416</v>
      </c>
      <c r="BV34" s="27">
        <f t="shared" si="23"/>
        <v>3.751723328737791E-2</v>
      </c>
    </row>
    <row r="35" spans="2:74" outlineLevel="1" x14ac:dyDescent="0.25">
      <c r="B35" s="20" t="s">
        <v>761</v>
      </c>
      <c r="C35" s="44"/>
      <c r="D35" s="25">
        <f t="array" ref="D35">SUM(IF(Period=$D$2,IF(Site=$A$5,IF(Provider=$B35,I))))</f>
        <v>0</v>
      </c>
      <c r="E35" s="26">
        <f t="array" ref="E35">SUM(IF(Period=$D$2,IF(Site=$A$5,IF(Provider=$B35,J))))</f>
        <v>0</v>
      </c>
      <c r="F35" s="26"/>
      <c r="G35" s="27">
        <f t="shared" si="0"/>
        <v>0</v>
      </c>
      <c r="H35" s="27">
        <f t="shared" si="1"/>
        <v>0</v>
      </c>
      <c r="I35" s="44"/>
      <c r="J35" s="25">
        <f t="array" ref="J35">SUM(IF(Period=$J$2,IF(Site=$A$5,IF(Provider=$B35,I))))</f>
        <v>0</v>
      </c>
      <c r="K35" s="26">
        <f t="array" ref="K35">SUM(IF(Period=$J$2,IF(Site=$A$5,IF(Provider=$B35,J))))</f>
        <v>0</v>
      </c>
      <c r="L35" s="26"/>
      <c r="M35" s="27">
        <f t="shared" si="2"/>
        <v>0</v>
      </c>
      <c r="N35" s="27">
        <f t="shared" si="3"/>
        <v>0</v>
      </c>
      <c r="O35" s="44"/>
      <c r="P35" s="25">
        <f t="array" ref="P35">SUM(IF(Period=$P$2,IF(Site=$A$5,IF(Provider=$B35,I))))</f>
        <v>0</v>
      </c>
      <c r="Q35" s="26">
        <f t="array" ref="Q35">SUM(IF(Period=$P$2,IF(Site=$A$5,IF(Provider=$B35,J))))</f>
        <v>0</v>
      </c>
      <c r="R35" s="26"/>
      <c r="S35" s="27">
        <f t="shared" si="4"/>
        <v>0</v>
      </c>
      <c r="T35" s="27">
        <f t="shared" si="5"/>
        <v>0</v>
      </c>
      <c r="U35" s="44"/>
      <c r="V35" s="25">
        <f t="array" ref="V35">SUM(IF(Period=$V$2,IF(Site=$A$5,IF(Provider=$B35,I))))</f>
        <v>1</v>
      </c>
      <c r="W35" s="26">
        <f t="array" ref="W35">SUM(IF(Period=$V$2,IF(Site=$A$5,IF(Provider=$B35,J))))</f>
        <v>5</v>
      </c>
      <c r="X35" s="26"/>
      <c r="Y35" s="27">
        <f t="shared" si="6"/>
        <v>2.3696682464454978E-3</v>
      </c>
      <c r="Z35" s="27">
        <f t="shared" si="7"/>
        <v>1.5121272606302547E-4</v>
      </c>
      <c r="AA35" s="44"/>
      <c r="AB35" s="25">
        <f t="array" ref="AB35">SUM(IF(Period=$AB$2,IF(Site=$A$5,IF(Provider=$B35,I))))</f>
        <v>0</v>
      </c>
      <c r="AC35" s="26">
        <f t="array" ref="AC35">SUM(IF(Period=$AB$2,IF(Site=$A$5,IF(Provider=$B35,J))))</f>
        <v>0</v>
      </c>
      <c r="AD35" s="26"/>
      <c r="AE35" s="27">
        <f t="shared" si="8"/>
        <v>0</v>
      </c>
      <c r="AF35" s="27">
        <f t="shared" si="9"/>
        <v>0</v>
      </c>
      <c r="AG35" s="44"/>
      <c r="AH35" s="25">
        <f t="array" ref="AH35">SUM(IF(Period=$AH$2,IF(Site=$A$5,IF(Provider=$B35,I))))</f>
        <v>0</v>
      </c>
      <c r="AI35" s="26">
        <f t="array" ref="AI35">SUM(IF(Period=$AH$2,IF(Site=$A$5,IF(Provider=$B35,J))))</f>
        <v>0</v>
      </c>
      <c r="AJ35" s="26"/>
      <c r="AK35" s="27">
        <f t="shared" si="10"/>
        <v>0</v>
      </c>
      <c r="AL35" s="27">
        <f t="shared" si="11"/>
        <v>0</v>
      </c>
      <c r="AM35" s="44"/>
      <c r="AN35" s="25">
        <f t="array" ref="AN35">SUM(IF(Period=$AN$2,IF(Site=$A$5,IF(Provider=$B35,I))))</f>
        <v>0</v>
      </c>
      <c r="AO35" s="26">
        <f t="array" ref="AO35">SUM(IF(Period=$AN$2,IF(Site=$A$5,IF(Provider=$B35,J))))</f>
        <v>0</v>
      </c>
      <c r="AP35" s="26"/>
      <c r="AQ35" s="27">
        <f t="shared" si="12"/>
        <v>0</v>
      </c>
      <c r="AR35" s="27">
        <f t="shared" si="13"/>
        <v>0</v>
      </c>
      <c r="AS35" s="44"/>
      <c r="AT35" s="25">
        <f t="array" ref="AT35">SUM(IF(Period=$AT$2,IF(Site=$A$5,IF(Provider=$B35,I))))</f>
        <v>2</v>
      </c>
      <c r="AU35" s="26">
        <f t="array" ref="AU35">SUM(IF(Period=$AT$2,IF(Site=$A$5,IF(Provider=$B35,J))))</f>
        <v>13</v>
      </c>
      <c r="AV35" s="26"/>
      <c r="AW35" s="27">
        <f t="shared" si="14"/>
        <v>1.2757605495583905E-2</v>
      </c>
      <c r="AX35" s="27">
        <f t="shared" si="15"/>
        <v>8.1923307180892973E-4</v>
      </c>
      <c r="AY35" s="44"/>
      <c r="AZ35" s="25">
        <f t="array" ref="AZ35">SUM(IF(Period=$AZ$2,IF(Site=$A$5,IF(Provider=$B35,I))))</f>
        <v>0</v>
      </c>
      <c r="BA35" s="26">
        <f t="array" ref="BA35">SUM(IF(Period=$AZ$2,IF(Site=$A$5,IF(Provider=$B35,J))))</f>
        <v>0</v>
      </c>
      <c r="BB35" s="26"/>
      <c r="BC35" s="27">
        <f t="shared" si="16"/>
        <v>0</v>
      </c>
      <c r="BD35" s="27">
        <f t="shared" si="17"/>
        <v>0</v>
      </c>
      <c r="BE35" s="44"/>
      <c r="BF35" s="25">
        <f t="array" ref="BF35">SUM(IF(Period=$BF$2,IF(Site=$A$5,IF(Provider=$B35,I))))</f>
        <v>0</v>
      </c>
      <c r="BG35" s="26">
        <f t="array" ref="BG35">SUM(IF(Period=$BF$2,IF(Site=$A$5,IF(Provider=$B35,J))))</f>
        <v>0</v>
      </c>
      <c r="BH35" s="26"/>
      <c r="BI35" s="27">
        <f t="shared" si="18"/>
        <v>0</v>
      </c>
      <c r="BJ35" s="27">
        <f t="shared" si="19"/>
        <v>0</v>
      </c>
      <c r="BK35" s="44"/>
      <c r="BL35" s="25">
        <f t="array" ref="BL35">SUM(IF(Period=$BL$2,IF(Site=$A$5,IF(Provider=$B35,I))))</f>
        <v>2</v>
      </c>
      <c r="BM35" s="26">
        <f t="array" ref="BM35">SUM(IF(Period=$BL$2,IF(Site=$A$5,IF(Provider=$B35,J))))</f>
        <v>2.5</v>
      </c>
      <c r="BN35" s="26"/>
      <c r="BO35" s="27">
        <f t="shared" si="20"/>
        <v>2.3255813953488372E-3</v>
      </c>
      <c r="BP35" s="27">
        <f t="shared" si="21"/>
        <v>1.5545813512421106E-4</v>
      </c>
      <c r="BQ35" s="44"/>
      <c r="BR35" s="25">
        <f t="array" ref="BR35">SUM(IF(Period=$BR$2,IF(Site=$A$5,IF(Provider=$B35,I))))</f>
        <v>0</v>
      </c>
      <c r="BS35" s="26">
        <f t="array" ref="BS35">SUM(IF(Period=$BR$2,IF(Site=$A$5,IF(Provider=$B35,J))))</f>
        <v>0</v>
      </c>
      <c r="BT35" s="26"/>
      <c r="BU35" s="27">
        <f t="shared" si="22"/>
        <v>0</v>
      </c>
      <c r="BV35" s="27">
        <f t="shared" si="23"/>
        <v>0</v>
      </c>
    </row>
    <row r="36" spans="2:74" outlineLevel="1" x14ac:dyDescent="0.25">
      <c r="B36" s="20" t="s">
        <v>769</v>
      </c>
      <c r="C36" s="44"/>
      <c r="D36" s="25">
        <f t="array" ref="D36">SUM(IF(Period=$D$2,IF(Site=$A$5,IF(Provider=$B36,I))))</f>
        <v>0</v>
      </c>
      <c r="E36" s="26">
        <f t="array" ref="E36">SUM(IF(Period=$D$2,IF(Site=$A$5,IF(Provider=$B36,J))))</f>
        <v>0</v>
      </c>
      <c r="F36" s="26"/>
      <c r="G36" s="27">
        <f t="shared" si="0"/>
        <v>0</v>
      </c>
      <c r="H36" s="27">
        <f t="shared" si="1"/>
        <v>0</v>
      </c>
      <c r="I36" s="44"/>
      <c r="J36" s="25">
        <f t="array" ref="J36">SUM(IF(Period=$J$2,IF(Site=$A$5,IF(Provider=$B36,I))))</f>
        <v>0</v>
      </c>
      <c r="K36" s="26">
        <f t="array" ref="K36">SUM(IF(Period=$J$2,IF(Site=$A$5,IF(Provider=$B36,J))))</f>
        <v>0</v>
      </c>
      <c r="L36" s="26"/>
      <c r="M36" s="27">
        <f t="shared" si="2"/>
        <v>0</v>
      </c>
      <c r="N36" s="27">
        <f t="shared" si="3"/>
        <v>0</v>
      </c>
      <c r="O36" s="44"/>
      <c r="P36" s="25">
        <f t="array" ref="P36">SUM(IF(Period=$P$2,IF(Site=$A$5,IF(Provider=$B36,I))))</f>
        <v>0</v>
      </c>
      <c r="Q36" s="26">
        <f t="array" ref="Q36">SUM(IF(Period=$P$2,IF(Site=$A$5,IF(Provider=$B36,J))))</f>
        <v>0</v>
      </c>
      <c r="R36" s="26"/>
      <c r="S36" s="27">
        <f t="shared" si="4"/>
        <v>0</v>
      </c>
      <c r="T36" s="27">
        <f t="shared" si="5"/>
        <v>0</v>
      </c>
      <c r="U36" s="44"/>
      <c r="V36" s="25">
        <f t="array" ref="V36">SUM(IF(Period=$V$2,IF(Site=$A$5,IF(Provider=$B36,I))))</f>
        <v>0</v>
      </c>
      <c r="W36" s="26">
        <f t="array" ref="W36">SUM(IF(Period=$V$2,IF(Site=$A$5,IF(Provider=$B36,J))))</f>
        <v>0</v>
      </c>
      <c r="X36" s="26"/>
      <c r="Y36" s="27">
        <f t="shared" si="6"/>
        <v>0</v>
      </c>
      <c r="Z36" s="27">
        <f t="shared" si="7"/>
        <v>0</v>
      </c>
      <c r="AA36" s="44"/>
      <c r="AB36" s="25">
        <f t="array" ref="AB36">SUM(IF(Period=$AB$2,IF(Site=$A$5,IF(Provider=$B36,I))))</f>
        <v>0</v>
      </c>
      <c r="AC36" s="26">
        <f t="array" ref="AC36">SUM(IF(Period=$AB$2,IF(Site=$A$5,IF(Provider=$B36,J))))</f>
        <v>0</v>
      </c>
      <c r="AD36" s="26"/>
      <c r="AE36" s="27">
        <f t="shared" si="8"/>
        <v>0</v>
      </c>
      <c r="AF36" s="27">
        <f t="shared" si="9"/>
        <v>0</v>
      </c>
      <c r="AG36" s="44"/>
      <c r="AH36" s="25">
        <f t="array" ref="AH36">SUM(IF(Period=$AH$2,IF(Site=$A$5,IF(Provider=$B36,I))))</f>
        <v>0</v>
      </c>
      <c r="AI36" s="26">
        <f t="array" ref="AI36">SUM(IF(Period=$AH$2,IF(Site=$A$5,IF(Provider=$B36,J))))</f>
        <v>0</v>
      </c>
      <c r="AJ36" s="26"/>
      <c r="AK36" s="27">
        <f t="shared" si="10"/>
        <v>0</v>
      </c>
      <c r="AL36" s="27">
        <f t="shared" si="11"/>
        <v>0</v>
      </c>
      <c r="AM36" s="44"/>
      <c r="AN36" s="25">
        <f t="array" ref="AN36">SUM(IF(Period=$AN$2,IF(Site=$A$5,IF(Provider=$B36,I))))</f>
        <v>1</v>
      </c>
      <c r="AO36" s="26">
        <f t="array" ref="AO36">SUM(IF(Period=$AN$2,IF(Site=$A$5,IF(Provider=$B36,J))))</f>
        <v>4</v>
      </c>
      <c r="AP36" s="26"/>
      <c r="AQ36" s="27">
        <f t="shared" si="12"/>
        <v>2.0429009193054137E-3</v>
      </c>
      <c r="AR36" s="27">
        <f t="shared" si="13"/>
        <v>1.2791813239526704E-4</v>
      </c>
      <c r="AS36" s="44"/>
      <c r="AT36" s="25">
        <f t="array" ref="AT36">SUM(IF(Period=$AT$2,IF(Site=$A$5,IF(Provider=$B36,I))))</f>
        <v>0</v>
      </c>
      <c r="AU36" s="26">
        <f t="array" ref="AU36">SUM(IF(Period=$AT$2,IF(Site=$A$5,IF(Provider=$B36,J))))</f>
        <v>0</v>
      </c>
      <c r="AV36" s="26"/>
      <c r="AW36" s="27">
        <f t="shared" si="14"/>
        <v>0</v>
      </c>
      <c r="AX36" s="27">
        <f t="shared" si="15"/>
        <v>0</v>
      </c>
      <c r="AY36" s="44"/>
      <c r="AZ36" s="25">
        <f t="array" ref="AZ36">SUM(IF(Period=$AZ$2,IF(Site=$A$5,IF(Provider=$B36,I))))</f>
        <v>0</v>
      </c>
      <c r="BA36" s="26">
        <f t="array" ref="BA36">SUM(IF(Period=$AZ$2,IF(Site=$A$5,IF(Provider=$B36,J))))</f>
        <v>0</v>
      </c>
      <c r="BB36" s="26"/>
      <c r="BC36" s="27">
        <f t="shared" si="16"/>
        <v>0</v>
      </c>
      <c r="BD36" s="27">
        <f t="shared" si="17"/>
        <v>0</v>
      </c>
      <c r="BE36" s="44"/>
      <c r="BF36" s="25">
        <f t="array" ref="BF36">SUM(IF(Period=$BF$2,IF(Site=$A$5,IF(Provider=$B36,I))))</f>
        <v>0</v>
      </c>
      <c r="BG36" s="26">
        <f t="array" ref="BG36">SUM(IF(Period=$BF$2,IF(Site=$A$5,IF(Provider=$B36,J))))</f>
        <v>0</v>
      </c>
      <c r="BH36" s="26"/>
      <c r="BI36" s="27">
        <f t="shared" si="18"/>
        <v>0</v>
      </c>
      <c r="BJ36" s="27">
        <f t="shared" si="19"/>
        <v>0</v>
      </c>
      <c r="BK36" s="44"/>
      <c r="BL36" s="25">
        <f t="array" ref="BL36">SUM(IF(Period=$BL$2,IF(Site=$A$5,IF(Provider=$B36,I))))</f>
        <v>0</v>
      </c>
      <c r="BM36" s="26">
        <f t="array" ref="BM36">SUM(IF(Period=$BL$2,IF(Site=$A$5,IF(Provider=$B36,J))))</f>
        <v>0</v>
      </c>
      <c r="BN36" s="26"/>
      <c r="BO36" s="27">
        <f t="shared" si="20"/>
        <v>0</v>
      </c>
      <c r="BP36" s="27">
        <f t="shared" si="21"/>
        <v>0</v>
      </c>
      <c r="BQ36" s="44"/>
      <c r="BR36" s="25">
        <f t="array" ref="BR36">SUM(IF(Period=$BR$2,IF(Site=$A$5,IF(Provider=$B36,I))))</f>
        <v>1</v>
      </c>
      <c r="BS36" s="26">
        <f t="array" ref="BS36">SUM(IF(Period=$BR$2,IF(Site=$A$5,IF(Provider=$B36,J))))</f>
        <v>2</v>
      </c>
      <c r="BT36" s="26"/>
      <c r="BU36" s="27">
        <f t="shared" si="22"/>
        <v>8.0580177276390005E-4</v>
      </c>
      <c r="BV36" s="27">
        <f t="shared" si="23"/>
        <v>5.8666510222639404E-5</v>
      </c>
    </row>
    <row r="37" spans="2:74" outlineLevel="1" x14ac:dyDescent="0.25">
      <c r="B37" s="20" t="s">
        <v>1034</v>
      </c>
      <c r="C37" s="44"/>
      <c r="D37" s="25">
        <f t="array" ref="D37">SUM(IF(Period=$D$2,IF(Site=$A$5,IF(Provider=$B37,I))))</f>
        <v>0</v>
      </c>
      <c r="E37" s="26">
        <f t="array" ref="E37">SUM(IF(Period=$D$2,IF(Site=$A$5,IF(Provider=$B37,J))))</f>
        <v>0</v>
      </c>
      <c r="F37" s="26"/>
      <c r="G37" s="27">
        <f t="shared" si="0"/>
        <v>0</v>
      </c>
      <c r="H37" s="27">
        <f t="shared" si="1"/>
        <v>0</v>
      </c>
      <c r="I37" s="44"/>
      <c r="J37" s="25">
        <f t="array" ref="J37">SUM(IF(Period=$J$2,IF(Site=$A$5,IF(Provider=$B37,I))))</f>
        <v>0</v>
      </c>
      <c r="K37" s="26">
        <f t="array" ref="K37">SUM(IF(Period=$J$2,IF(Site=$A$5,IF(Provider=$B37,J))))</f>
        <v>0</v>
      </c>
      <c r="L37" s="26"/>
      <c r="M37" s="27">
        <f t="shared" si="2"/>
        <v>0</v>
      </c>
      <c r="N37" s="27">
        <f t="shared" si="3"/>
        <v>0</v>
      </c>
      <c r="O37" s="44"/>
      <c r="P37" s="25">
        <f t="array" ref="P37">SUM(IF(Period=$P$2,IF(Site=$A$5,IF(Provider=$B37,I))))</f>
        <v>0</v>
      </c>
      <c r="Q37" s="26">
        <f t="array" ref="Q37">SUM(IF(Period=$P$2,IF(Site=$A$5,IF(Provider=$B37,J))))</f>
        <v>0</v>
      </c>
      <c r="R37" s="26"/>
      <c r="S37" s="27">
        <f t="shared" si="4"/>
        <v>0</v>
      </c>
      <c r="T37" s="27">
        <f t="shared" si="5"/>
        <v>0</v>
      </c>
      <c r="U37" s="44"/>
      <c r="V37" s="25">
        <f t="array" ref="V37">SUM(IF(Period=$V$2,IF(Site=$A$5,IF(Provider=$B37,I))))</f>
        <v>0</v>
      </c>
      <c r="W37" s="26">
        <f t="array" ref="W37">SUM(IF(Period=$V$2,IF(Site=$A$5,IF(Provider=$B37,J))))</f>
        <v>0</v>
      </c>
      <c r="X37" s="26"/>
      <c r="Y37" s="27">
        <f t="shared" si="6"/>
        <v>0</v>
      </c>
      <c r="Z37" s="27">
        <f t="shared" si="7"/>
        <v>0</v>
      </c>
      <c r="AA37" s="44"/>
      <c r="AB37" s="25">
        <f t="array" ref="AB37">SUM(IF(Period=$AB$2,IF(Site=$A$5,IF(Provider=$B37,I))))</f>
        <v>0</v>
      </c>
      <c r="AC37" s="26">
        <f t="array" ref="AC37">SUM(IF(Period=$AB$2,IF(Site=$A$5,IF(Provider=$B37,J))))</f>
        <v>0</v>
      </c>
      <c r="AD37" s="26"/>
      <c r="AE37" s="27">
        <f t="shared" si="8"/>
        <v>0</v>
      </c>
      <c r="AF37" s="27">
        <f t="shared" si="9"/>
        <v>0</v>
      </c>
      <c r="AG37" s="44"/>
      <c r="AH37" s="25">
        <f t="array" ref="AH37">SUM(IF(Period=$AH$2,IF(Site=$A$5,IF(Provider=$B37,I))))</f>
        <v>0</v>
      </c>
      <c r="AI37" s="26">
        <f t="array" ref="AI37">SUM(IF(Period=$AH$2,IF(Site=$A$5,IF(Provider=$B37,J))))</f>
        <v>0</v>
      </c>
      <c r="AJ37" s="26"/>
      <c r="AK37" s="27">
        <f t="shared" si="10"/>
        <v>0</v>
      </c>
      <c r="AL37" s="27">
        <f t="shared" si="11"/>
        <v>0</v>
      </c>
      <c r="AM37" s="44"/>
      <c r="AN37" s="25">
        <f t="array" ref="AN37">SUM(IF(Period=$AN$2,IF(Site=$A$5,IF(Provider=$B37,I))))</f>
        <v>0</v>
      </c>
      <c r="AO37" s="26">
        <f t="array" ref="AO37">SUM(IF(Period=$AN$2,IF(Site=$A$5,IF(Provider=$B37,J))))</f>
        <v>0</v>
      </c>
      <c r="AP37" s="26"/>
      <c r="AQ37" s="27">
        <f t="shared" si="12"/>
        <v>0</v>
      </c>
      <c r="AR37" s="27">
        <f t="shared" si="13"/>
        <v>0</v>
      </c>
      <c r="AS37" s="44"/>
      <c r="AT37" s="25">
        <f t="array" ref="AT37">SUM(IF(Period=$AT$2,IF(Site=$A$5,IF(Provider=$B37,I))))</f>
        <v>0</v>
      </c>
      <c r="AU37" s="26">
        <f t="array" ref="AU37">SUM(IF(Period=$AT$2,IF(Site=$A$5,IF(Provider=$B37,J))))</f>
        <v>0</v>
      </c>
      <c r="AV37" s="26"/>
      <c r="AW37" s="27">
        <f t="shared" si="14"/>
        <v>0</v>
      </c>
      <c r="AX37" s="27">
        <f t="shared" si="15"/>
        <v>0</v>
      </c>
      <c r="AY37" s="44"/>
      <c r="AZ37" s="25">
        <f t="array" ref="AZ37">SUM(IF(Period=$AZ$2,IF(Site=$A$5,IF(Provider=$B37,I))))</f>
        <v>0</v>
      </c>
      <c r="BA37" s="26">
        <f t="array" ref="BA37">SUM(IF(Period=$AZ$2,IF(Site=$A$5,IF(Provider=$B37,J))))</f>
        <v>0</v>
      </c>
      <c r="BB37" s="26"/>
      <c r="BC37" s="27">
        <f t="shared" si="16"/>
        <v>0</v>
      </c>
      <c r="BD37" s="27">
        <f t="shared" si="17"/>
        <v>0</v>
      </c>
      <c r="BE37" s="44"/>
      <c r="BF37" s="25">
        <f t="array" ref="BF37">SUM(IF(Period=$BF$2,IF(Site=$A$5,IF(Provider=$B37,I))))</f>
        <v>14</v>
      </c>
      <c r="BG37" s="26">
        <f t="array" ref="BG37">SUM(IF(Period=$BF$2,IF(Site=$A$5,IF(Provider=$B37,J))))</f>
        <v>3.5</v>
      </c>
      <c r="BH37" s="26"/>
      <c r="BI37" s="27">
        <f t="shared" si="18"/>
        <v>2.4451097804391218E-2</v>
      </c>
      <c r="BJ37" s="27">
        <f t="shared" si="19"/>
        <v>1.5161829321121358E-3</v>
      </c>
      <c r="BK37" s="44"/>
      <c r="BL37" s="25">
        <f t="array" ref="BL37">SUM(IF(Period=$BL$2,IF(Site=$A$5,IF(Provider=$B37,I))))</f>
        <v>43</v>
      </c>
      <c r="BM37" s="26">
        <f t="array" ref="BM37">SUM(IF(Period=$BL$2,IF(Site=$A$5,IF(Provider=$B37,J))))</f>
        <v>5.2093023255814002</v>
      </c>
      <c r="BN37" s="26"/>
      <c r="BO37" s="27">
        <f t="shared" si="20"/>
        <v>0.10418604651162801</v>
      </c>
      <c r="BP37" s="27">
        <f t="shared" si="21"/>
        <v>6.9645244535646621E-3</v>
      </c>
      <c r="BQ37" s="44"/>
      <c r="BR37" s="25">
        <f t="array" ref="BR37">SUM(IF(Period=$BR$2,IF(Site=$A$5,IF(Provider=$B37,I))))</f>
        <v>146</v>
      </c>
      <c r="BS37" s="26">
        <f t="array" ref="BS37">SUM(IF(Period=$BR$2,IF(Site=$A$5,IF(Provider=$B37,J))))</f>
        <v>7.4794520547945202</v>
      </c>
      <c r="BT37" s="26"/>
      <c r="BU37" s="27">
        <f t="shared" si="22"/>
        <v>0.43996776792908943</v>
      </c>
      <c r="BV37" s="27">
        <f t="shared" si="23"/>
        <v>3.2031914581561113E-2</v>
      </c>
    </row>
    <row r="38" spans="2:74" outlineLevel="1" x14ac:dyDescent="0.25">
      <c r="B38" s="20" t="s">
        <v>757</v>
      </c>
      <c r="C38" s="44"/>
      <c r="D38" s="25">
        <f t="array" ref="D38">SUM(IF(Period=$D$2,IF(Site=$A$5,IF(Provider=$B38,I))))</f>
        <v>0</v>
      </c>
      <c r="E38" s="26">
        <f t="array" ref="E38">SUM(IF(Period=$D$2,IF(Site=$A$5,IF(Provider=$B38,J))))</f>
        <v>0</v>
      </c>
      <c r="F38" s="26"/>
      <c r="G38" s="27">
        <f t="shared" si="0"/>
        <v>0</v>
      </c>
      <c r="H38" s="27">
        <f t="shared" si="1"/>
        <v>0</v>
      </c>
      <c r="I38" s="44"/>
      <c r="J38" s="25">
        <f t="array" ref="J38">SUM(IF(Period=$J$2,IF(Site=$A$5,IF(Provider=$B38,I))))</f>
        <v>1</v>
      </c>
      <c r="K38" s="26">
        <f t="array" ref="K38">SUM(IF(Period=$J$2,IF(Site=$A$5,IF(Provider=$B38,J))))</f>
        <v>2</v>
      </c>
      <c r="L38" s="26"/>
      <c r="M38" s="27">
        <f t="shared" si="2"/>
        <v>1.0005002501250625E-3</v>
      </c>
      <c r="N38" s="27">
        <f t="shared" si="3"/>
        <v>6.1963627350745113E-5</v>
      </c>
      <c r="O38" s="44"/>
      <c r="P38" s="25">
        <f t="array" ref="P38">SUM(IF(Period=$P$2,IF(Site=$A$5,IF(Provider=$B38,I))))</f>
        <v>0</v>
      </c>
      <c r="Q38" s="26">
        <f t="array" ref="Q38">SUM(IF(Period=$P$2,IF(Site=$A$5,IF(Provider=$B38,J))))</f>
        <v>0</v>
      </c>
      <c r="R38" s="26"/>
      <c r="S38" s="27">
        <f t="shared" si="4"/>
        <v>0</v>
      </c>
      <c r="T38" s="27">
        <f t="shared" si="5"/>
        <v>0</v>
      </c>
      <c r="U38" s="44"/>
      <c r="V38" s="25">
        <f t="array" ref="V38">SUM(IF(Period=$V$2,IF(Site=$A$5,IF(Provider=$B38,I))))</f>
        <v>0</v>
      </c>
      <c r="W38" s="26">
        <f t="array" ref="W38">SUM(IF(Period=$V$2,IF(Site=$A$5,IF(Provider=$B38,J))))</f>
        <v>0</v>
      </c>
      <c r="X38" s="26"/>
      <c r="Y38" s="27">
        <f t="shared" si="6"/>
        <v>0</v>
      </c>
      <c r="Z38" s="27">
        <f t="shared" si="7"/>
        <v>0</v>
      </c>
      <c r="AA38" s="44"/>
      <c r="AB38" s="25">
        <f t="array" ref="AB38">SUM(IF(Period=$AB$2,IF(Site=$A$5,IF(Provider=$B38,I))))</f>
        <v>0</v>
      </c>
      <c r="AC38" s="26">
        <f t="array" ref="AC38">SUM(IF(Period=$AB$2,IF(Site=$A$5,IF(Provider=$B38,J))))</f>
        <v>0</v>
      </c>
      <c r="AD38" s="26"/>
      <c r="AE38" s="27">
        <f t="shared" si="8"/>
        <v>0</v>
      </c>
      <c r="AF38" s="27">
        <f t="shared" si="9"/>
        <v>0</v>
      </c>
      <c r="AG38" s="44"/>
      <c r="AH38" s="25">
        <f t="array" ref="AH38">SUM(IF(Period=$AH$2,IF(Site=$A$5,IF(Provider=$B38,I))))</f>
        <v>0</v>
      </c>
      <c r="AI38" s="26">
        <f t="array" ref="AI38">SUM(IF(Period=$AH$2,IF(Site=$A$5,IF(Provider=$B38,J))))</f>
        <v>0</v>
      </c>
      <c r="AJ38" s="26"/>
      <c r="AK38" s="27">
        <f t="shared" si="10"/>
        <v>0</v>
      </c>
      <c r="AL38" s="27">
        <f t="shared" si="11"/>
        <v>0</v>
      </c>
      <c r="AM38" s="44"/>
      <c r="AN38" s="25">
        <f t="array" ref="AN38">SUM(IF(Period=$AN$2,IF(Site=$A$5,IF(Provider=$B38,I))))</f>
        <v>0</v>
      </c>
      <c r="AO38" s="26">
        <f t="array" ref="AO38">SUM(IF(Period=$AN$2,IF(Site=$A$5,IF(Provider=$B38,J))))</f>
        <v>0</v>
      </c>
      <c r="AP38" s="26"/>
      <c r="AQ38" s="27">
        <f t="shared" si="12"/>
        <v>0</v>
      </c>
      <c r="AR38" s="27">
        <f t="shared" si="13"/>
        <v>0</v>
      </c>
      <c r="AS38" s="44"/>
      <c r="AT38" s="25">
        <f t="array" ref="AT38">SUM(IF(Period=$AT$2,IF(Site=$A$5,IF(Provider=$B38,I))))</f>
        <v>0</v>
      </c>
      <c r="AU38" s="26">
        <f t="array" ref="AU38">SUM(IF(Period=$AT$2,IF(Site=$A$5,IF(Provider=$B38,J))))</f>
        <v>0</v>
      </c>
      <c r="AV38" s="26"/>
      <c r="AW38" s="27">
        <f t="shared" si="14"/>
        <v>0</v>
      </c>
      <c r="AX38" s="27">
        <f t="shared" si="15"/>
        <v>0</v>
      </c>
      <c r="AY38" s="44"/>
      <c r="AZ38" s="25">
        <f t="array" ref="AZ38">SUM(IF(Period=$AZ$2,IF(Site=$A$5,IF(Provider=$B38,I))))</f>
        <v>0</v>
      </c>
      <c r="BA38" s="26">
        <f t="array" ref="BA38">SUM(IF(Period=$AZ$2,IF(Site=$A$5,IF(Provider=$B38,J))))</f>
        <v>0</v>
      </c>
      <c r="BB38" s="26"/>
      <c r="BC38" s="27">
        <f t="shared" si="16"/>
        <v>0</v>
      </c>
      <c r="BD38" s="27">
        <f t="shared" si="17"/>
        <v>0</v>
      </c>
      <c r="BE38" s="44"/>
      <c r="BF38" s="25">
        <f t="array" ref="BF38">SUM(IF(Period=$BF$2,IF(Site=$A$5,IF(Provider=$B38,I))))</f>
        <v>1</v>
      </c>
      <c r="BG38" s="26">
        <f t="array" ref="BG38">SUM(IF(Period=$BF$2,IF(Site=$A$5,IF(Provider=$B38,J))))</f>
        <v>6</v>
      </c>
      <c r="BH38" s="26"/>
      <c r="BI38" s="27">
        <f t="shared" si="18"/>
        <v>2.9940119760479039E-3</v>
      </c>
      <c r="BJ38" s="27">
        <f t="shared" si="19"/>
        <v>1.8565505291169007E-4</v>
      </c>
      <c r="BK38" s="44"/>
      <c r="BL38" s="25">
        <f t="array" ref="BL38">SUM(IF(Period=$BL$2,IF(Site=$A$5,IF(Provider=$B38,I))))</f>
        <v>0</v>
      </c>
      <c r="BM38" s="26">
        <f t="array" ref="BM38">SUM(IF(Period=$BL$2,IF(Site=$A$5,IF(Provider=$B38,J))))</f>
        <v>0</v>
      </c>
      <c r="BN38" s="26"/>
      <c r="BO38" s="27">
        <f t="shared" si="20"/>
        <v>0</v>
      </c>
      <c r="BP38" s="27">
        <f t="shared" si="21"/>
        <v>0</v>
      </c>
      <c r="BQ38" s="44"/>
      <c r="BR38" s="25">
        <f t="array" ref="BR38">SUM(IF(Period=$BR$2,IF(Site=$A$5,IF(Provider=$B38,I))))</f>
        <v>2</v>
      </c>
      <c r="BS38" s="26">
        <f t="array" ref="BS38">SUM(IF(Period=$BR$2,IF(Site=$A$5,IF(Provider=$B38,J))))</f>
        <v>2</v>
      </c>
      <c r="BT38" s="26"/>
      <c r="BU38" s="27">
        <f t="shared" si="22"/>
        <v>1.6116035455278001E-3</v>
      </c>
      <c r="BV38" s="27">
        <f t="shared" si="23"/>
        <v>1.1733302044527881E-4</v>
      </c>
    </row>
    <row r="39" spans="2:74" outlineLevel="1" x14ac:dyDescent="0.25">
      <c r="B39" s="20" t="s">
        <v>764</v>
      </c>
      <c r="C39" s="44"/>
      <c r="D39" s="25">
        <f t="array" ref="D39">SUM(IF(Period=$D$2,IF(Site=$A$5,IF(Provider=$B39,I))))</f>
        <v>0</v>
      </c>
      <c r="E39" s="26">
        <f t="array" ref="E39">SUM(IF(Period=$D$2,IF(Site=$A$5,IF(Provider=$B39,J))))</f>
        <v>0</v>
      </c>
      <c r="F39" s="26"/>
      <c r="G39" s="27">
        <f t="shared" si="0"/>
        <v>0</v>
      </c>
      <c r="H39" s="27">
        <f t="shared" si="1"/>
        <v>0</v>
      </c>
      <c r="I39" s="44"/>
      <c r="J39" s="25">
        <f t="array" ref="J39">SUM(IF(Period=$J$2,IF(Site=$A$5,IF(Provider=$B39,I))))</f>
        <v>0</v>
      </c>
      <c r="K39" s="26">
        <f t="array" ref="K39">SUM(IF(Period=$J$2,IF(Site=$A$5,IF(Provider=$B39,J))))</f>
        <v>0</v>
      </c>
      <c r="L39" s="26"/>
      <c r="M39" s="27">
        <f t="shared" si="2"/>
        <v>0</v>
      </c>
      <c r="N39" s="27">
        <f t="shared" si="3"/>
        <v>0</v>
      </c>
      <c r="O39" s="44"/>
      <c r="P39" s="25">
        <f t="array" ref="P39">SUM(IF(Period=$P$2,IF(Site=$A$5,IF(Provider=$B39,I))))</f>
        <v>0</v>
      </c>
      <c r="Q39" s="26">
        <f t="array" ref="Q39">SUM(IF(Period=$P$2,IF(Site=$A$5,IF(Provider=$B39,J))))</f>
        <v>0</v>
      </c>
      <c r="R39" s="26"/>
      <c r="S39" s="27">
        <f t="shared" si="4"/>
        <v>0</v>
      </c>
      <c r="T39" s="27">
        <f t="shared" si="5"/>
        <v>0</v>
      </c>
      <c r="U39" s="44"/>
      <c r="V39" s="25">
        <f t="array" ref="V39">SUM(IF(Period=$V$2,IF(Site=$A$5,IF(Provider=$B39,I))))</f>
        <v>0</v>
      </c>
      <c r="W39" s="26">
        <f t="array" ref="W39">SUM(IF(Period=$V$2,IF(Site=$A$5,IF(Provider=$B39,J))))</f>
        <v>0</v>
      </c>
      <c r="X39" s="26"/>
      <c r="Y39" s="27">
        <f t="shared" si="6"/>
        <v>0</v>
      </c>
      <c r="Z39" s="27">
        <f t="shared" si="7"/>
        <v>0</v>
      </c>
      <c r="AA39" s="44"/>
      <c r="AB39" s="25">
        <f t="array" ref="AB39">SUM(IF(Period=$AB$2,IF(Site=$A$5,IF(Provider=$B39,I))))</f>
        <v>0</v>
      </c>
      <c r="AC39" s="26">
        <f t="array" ref="AC39">SUM(IF(Period=$AB$2,IF(Site=$A$5,IF(Provider=$B39,J))))</f>
        <v>0</v>
      </c>
      <c r="AD39" s="26"/>
      <c r="AE39" s="27">
        <f t="shared" si="8"/>
        <v>0</v>
      </c>
      <c r="AF39" s="27">
        <f t="shared" si="9"/>
        <v>0</v>
      </c>
      <c r="AG39" s="44"/>
      <c r="AH39" s="25">
        <f t="array" ref="AH39">SUM(IF(Period=$AH$2,IF(Site=$A$5,IF(Provider=$B39,I))))</f>
        <v>0</v>
      </c>
      <c r="AI39" s="26">
        <f t="array" ref="AI39">SUM(IF(Period=$AH$2,IF(Site=$A$5,IF(Provider=$B39,J))))</f>
        <v>0</v>
      </c>
      <c r="AJ39" s="26"/>
      <c r="AK39" s="27">
        <f t="shared" si="10"/>
        <v>0</v>
      </c>
      <c r="AL39" s="27">
        <f t="shared" si="11"/>
        <v>0</v>
      </c>
      <c r="AM39" s="44"/>
      <c r="AN39" s="25">
        <f t="array" ref="AN39">SUM(IF(Period=$AN$2,IF(Site=$A$5,IF(Provider=$B39,I))))</f>
        <v>1</v>
      </c>
      <c r="AO39" s="26">
        <f t="array" ref="AO39">SUM(IF(Period=$AN$2,IF(Site=$A$5,IF(Provider=$B39,J))))</f>
        <v>3</v>
      </c>
      <c r="AP39" s="26"/>
      <c r="AQ39" s="27">
        <f t="shared" si="12"/>
        <v>1.5321756894790604E-3</v>
      </c>
      <c r="AR39" s="27">
        <f t="shared" si="13"/>
        <v>9.5938599296450277E-5</v>
      </c>
      <c r="AS39" s="44"/>
      <c r="AT39" s="25">
        <f t="array" ref="AT39">SUM(IF(Period=$AT$2,IF(Site=$A$5,IF(Provider=$B39,I))))</f>
        <v>0</v>
      </c>
      <c r="AU39" s="26">
        <f t="array" ref="AU39">SUM(IF(Period=$AT$2,IF(Site=$A$5,IF(Provider=$B39,J))))</f>
        <v>0</v>
      </c>
      <c r="AV39" s="26"/>
      <c r="AW39" s="27">
        <f t="shared" si="14"/>
        <v>0</v>
      </c>
      <c r="AX39" s="27">
        <f t="shared" si="15"/>
        <v>0</v>
      </c>
      <c r="AY39" s="44"/>
      <c r="AZ39" s="25">
        <f t="array" ref="AZ39">SUM(IF(Period=$AZ$2,IF(Site=$A$5,IF(Provider=$B39,I))))</f>
        <v>0</v>
      </c>
      <c r="BA39" s="26">
        <f t="array" ref="BA39">SUM(IF(Period=$AZ$2,IF(Site=$A$5,IF(Provider=$B39,J))))</f>
        <v>0</v>
      </c>
      <c r="BB39" s="26"/>
      <c r="BC39" s="27">
        <f t="shared" si="16"/>
        <v>0</v>
      </c>
      <c r="BD39" s="27">
        <f t="shared" si="17"/>
        <v>0</v>
      </c>
      <c r="BE39" s="44"/>
      <c r="BF39" s="25">
        <f t="array" ref="BF39">SUM(IF(Period=$BF$2,IF(Site=$A$5,IF(Provider=$B39,I))))</f>
        <v>0</v>
      </c>
      <c r="BG39" s="26">
        <f t="array" ref="BG39">SUM(IF(Period=$BF$2,IF(Site=$A$5,IF(Provider=$B39,J))))</f>
        <v>0</v>
      </c>
      <c r="BH39" s="26"/>
      <c r="BI39" s="27">
        <f t="shared" si="18"/>
        <v>0</v>
      </c>
      <c r="BJ39" s="27">
        <f t="shared" si="19"/>
        <v>0</v>
      </c>
      <c r="BK39" s="44"/>
      <c r="BL39" s="25">
        <f t="array" ref="BL39">SUM(IF(Period=$BL$2,IF(Site=$A$5,IF(Provider=$B39,I))))</f>
        <v>0</v>
      </c>
      <c r="BM39" s="26">
        <f t="array" ref="BM39">SUM(IF(Period=$BL$2,IF(Site=$A$5,IF(Provider=$B39,J))))</f>
        <v>0</v>
      </c>
      <c r="BN39" s="26"/>
      <c r="BO39" s="27">
        <f t="shared" si="20"/>
        <v>0</v>
      </c>
      <c r="BP39" s="27">
        <f t="shared" si="21"/>
        <v>0</v>
      </c>
      <c r="BQ39" s="44"/>
      <c r="BR39" s="25">
        <f t="array" ref="BR39">SUM(IF(Period=$BR$2,IF(Site=$A$5,IF(Provider=$B39,I))))</f>
        <v>0</v>
      </c>
      <c r="BS39" s="26">
        <f t="array" ref="BS39">SUM(IF(Period=$BR$2,IF(Site=$A$5,IF(Provider=$B39,J))))</f>
        <v>0</v>
      </c>
      <c r="BT39" s="26"/>
      <c r="BU39" s="27">
        <f t="shared" si="22"/>
        <v>0</v>
      </c>
      <c r="BV39" s="27">
        <f t="shared" si="23"/>
        <v>0</v>
      </c>
    </row>
    <row r="40" spans="2:74" outlineLevel="1" x14ac:dyDescent="0.25">
      <c r="B40" s="20" t="s">
        <v>604</v>
      </c>
      <c r="C40" s="44"/>
      <c r="D40" s="25">
        <f t="array" ref="D40">SUM(IF(Period=$D$2,IF(Site=$A$5,IF(Provider=$B40,I))))</f>
        <v>0</v>
      </c>
      <c r="E40" s="26">
        <f t="array" ref="E40">SUM(IF(Period=$D$2,IF(Site=$A$5,IF(Provider=$B40,J))))</f>
        <v>0</v>
      </c>
      <c r="F40" s="26"/>
      <c r="G40" s="27">
        <f t="shared" si="0"/>
        <v>0</v>
      </c>
      <c r="H40" s="27">
        <f t="shared" si="1"/>
        <v>0</v>
      </c>
      <c r="I40" s="44"/>
      <c r="J40" s="25">
        <f t="array" ref="J40">SUM(IF(Period=$J$2,IF(Site=$A$5,IF(Provider=$B40,I))))</f>
        <v>19</v>
      </c>
      <c r="K40" s="26">
        <f t="array" ref="K40">SUM(IF(Period=$J$2,IF(Site=$A$5,IF(Provider=$B40,J))))</f>
        <v>5.7894736842105265</v>
      </c>
      <c r="L40" s="26"/>
      <c r="M40" s="27">
        <f t="shared" si="2"/>
        <v>5.5027513756878442E-2</v>
      </c>
      <c r="N40" s="27">
        <f t="shared" si="3"/>
        <v>3.407999504290981E-3</v>
      </c>
      <c r="O40" s="44"/>
      <c r="P40" s="25">
        <f t="array" ref="P40">SUM(IF(Period=$P$2,IF(Site=$A$5,IF(Provider=$B40,I))))</f>
        <v>0</v>
      </c>
      <c r="Q40" s="26">
        <f t="array" ref="Q40">SUM(IF(Period=$P$2,IF(Site=$A$5,IF(Provider=$B40,J))))</f>
        <v>0</v>
      </c>
      <c r="R40" s="26"/>
      <c r="S40" s="27">
        <f t="shared" si="4"/>
        <v>0</v>
      </c>
      <c r="T40" s="27">
        <f t="shared" si="5"/>
        <v>0</v>
      </c>
      <c r="U40" s="44"/>
      <c r="V40" s="25">
        <f t="array" ref="V40">SUM(IF(Period=$V$2,IF(Site=$A$5,IF(Provider=$B40,I))))</f>
        <v>0</v>
      </c>
      <c r="W40" s="26">
        <f t="array" ref="W40">SUM(IF(Period=$V$2,IF(Site=$A$5,IF(Provider=$B40,J))))</f>
        <v>0</v>
      </c>
      <c r="X40" s="26"/>
      <c r="Y40" s="27">
        <f t="shared" si="6"/>
        <v>0</v>
      </c>
      <c r="Z40" s="27">
        <f t="shared" si="7"/>
        <v>0</v>
      </c>
      <c r="AA40" s="44"/>
      <c r="AB40" s="25">
        <f t="array" ref="AB40">SUM(IF(Period=$AB$2,IF(Site=$A$5,IF(Provider=$B40,I))))</f>
        <v>0</v>
      </c>
      <c r="AC40" s="26">
        <f t="array" ref="AC40">SUM(IF(Period=$AB$2,IF(Site=$A$5,IF(Provider=$B40,J))))</f>
        <v>0</v>
      </c>
      <c r="AD40" s="26"/>
      <c r="AE40" s="27">
        <f t="shared" si="8"/>
        <v>0</v>
      </c>
      <c r="AF40" s="27">
        <f t="shared" si="9"/>
        <v>0</v>
      </c>
      <c r="AG40" s="44"/>
      <c r="AH40" s="25">
        <f t="array" ref="AH40">SUM(IF(Period=$AH$2,IF(Site=$A$5,IF(Provider=$B40,I))))</f>
        <v>0</v>
      </c>
      <c r="AI40" s="26">
        <f t="array" ref="AI40">SUM(IF(Period=$AH$2,IF(Site=$A$5,IF(Provider=$B40,J))))</f>
        <v>0</v>
      </c>
      <c r="AJ40" s="26"/>
      <c r="AK40" s="27">
        <f t="shared" si="10"/>
        <v>0</v>
      </c>
      <c r="AL40" s="27">
        <f t="shared" si="11"/>
        <v>0</v>
      </c>
      <c r="AM40" s="44"/>
      <c r="AN40" s="25">
        <f t="array" ref="AN40">SUM(IF(Period=$AN$2,IF(Site=$A$5,IF(Provider=$B40,I))))</f>
        <v>0</v>
      </c>
      <c r="AO40" s="26">
        <f t="array" ref="AO40">SUM(IF(Period=$AN$2,IF(Site=$A$5,IF(Provider=$B40,J))))</f>
        <v>0</v>
      </c>
      <c r="AP40" s="26"/>
      <c r="AQ40" s="27">
        <f t="shared" si="12"/>
        <v>0</v>
      </c>
      <c r="AR40" s="27">
        <f t="shared" si="13"/>
        <v>0</v>
      </c>
      <c r="AS40" s="44"/>
      <c r="AT40" s="25">
        <f t="array" ref="AT40">SUM(IF(Period=$AT$2,IF(Site=$A$5,IF(Provider=$B40,I))))</f>
        <v>0</v>
      </c>
      <c r="AU40" s="26">
        <f t="array" ref="AU40">SUM(IF(Period=$AT$2,IF(Site=$A$5,IF(Provider=$B40,J))))</f>
        <v>0</v>
      </c>
      <c r="AV40" s="26"/>
      <c r="AW40" s="27">
        <f t="shared" si="14"/>
        <v>0</v>
      </c>
      <c r="AX40" s="27">
        <f t="shared" si="15"/>
        <v>0</v>
      </c>
      <c r="AY40" s="44"/>
      <c r="AZ40" s="25">
        <f t="array" ref="AZ40">SUM(IF(Period=$AZ$2,IF(Site=$A$5,IF(Provider=$B40,I))))</f>
        <v>0</v>
      </c>
      <c r="BA40" s="26">
        <f t="array" ref="BA40">SUM(IF(Period=$AZ$2,IF(Site=$A$5,IF(Provider=$B40,J))))</f>
        <v>0</v>
      </c>
      <c r="BB40" s="26"/>
      <c r="BC40" s="27">
        <f t="shared" si="16"/>
        <v>0</v>
      </c>
      <c r="BD40" s="27">
        <f t="shared" si="17"/>
        <v>0</v>
      </c>
      <c r="BE40" s="44"/>
      <c r="BF40" s="25">
        <f t="array" ref="BF40">SUM(IF(Period=$BF$2,IF(Site=$A$5,IF(Provider=$B40,I))))</f>
        <v>0</v>
      </c>
      <c r="BG40" s="26">
        <f t="array" ref="BG40">SUM(IF(Period=$BF$2,IF(Site=$A$5,IF(Provider=$B40,J))))</f>
        <v>0</v>
      </c>
      <c r="BH40" s="26"/>
      <c r="BI40" s="27">
        <f t="shared" si="18"/>
        <v>0</v>
      </c>
      <c r="BJ40" s="27">
        <f t="shared" si="19"/>
        <v>0</v>
      </c>
      <c r="BK40" s="44"/>
      <c r="BL40" s="25">
        <f t="array" ref="BL40">SUM(IF(Period=$BL$2,IF(Site=$A$5,IF(Provider=$B40,I))))</f>
        <v>0</v>
      </c>
      <c r="BM40" s="26">
        <f t="array" ref="BM40">SUM(IF(Period=$BL$2,IF(Site=$A$5,IF(Provider=$B40,J))))</f>
        <v>0</v>
      </c>
      <c r="BN40" s="26"/>
      <c r="BO40" s="27">
        <f t="shared" si="20"/>
        <v>0</v>
      </c>
      <c r="BP40" s="27">
        <f t="shared" si="21"/>
        <v>0</v>
      </c>
      <c r="BQ40" s="44"/>
      <c r="BR40" s="25">
        <f t="array" ref="BR40">SUM(IF(Period=$BR$2,IF(Site=$A$5,IF(Provider=$B40,I))))</f>
        <v>0</v>
      </c>
      <c r="BS40" s="26">
        <f t="array" ref="BS40">SUM(IF(Period=$BR$2,IF(Site=$A$5,IF(Provider=$B40,J))))</f>
        <v>0</v>
      </c>
      <c r="BT40" s="26"/>
      <c r="BU40" s="27">
        <f t="shared" si="22"/>
        <v>0</v>
      </c>
      <c r="BV40" s="27">
        <f t="shared" si="23"/>
        <v>0</v>
      </c>
    </row>
    <row r="41" spans="2:74" outlineLevel="1" x14ac:dyDescent="0.25">
      <c r="B41" s="20" t="s">
        <v>690</v>
      </c>
      <c r="C41" s="44"/>
      <c r="D41" s="25">
        <f t="array" ref="D41">SUM(IF(Period=$D$2,IF(Site=$A$5,IF(Provider=$B41,I))))</f>
        <v>98</v>
      </c>
      <c r="E41" s="26">
        <f t="array" ref="E41">SUM(IF(Period=$D$2,IF(Site=$A$5,IF(Provider=$B41,J))))</f>
        <v>7.9591836734693882</v>
      </c>
      <c r="F41" s="26"/>
      <c r="G41" s="27">
        <f t="shared" si="0"/>
        <v>0.35994462390401477</v>
      </c>
      <c r="H41" s="27">
        <f t="shared" si="1"/>
        <v>2.2591015726822487E-2</v>
      </c>
      <c r="I41" s="44"/>
      <c r="J41" s="25">
        <f t="array" ref="J41">SUM(IF(Period=$J$2,IF(Site=$A$5,IF(Provider=$B41,I))))</f>
        <v>138</v>
      </c>
      <c r="K41" s="26">
        <f t="array" ref="K41">SUM(IF(Period=$J$2,IF(Site=$A$5,IF(Provider=$B41,J))))</f>
        <v>7.0942028985507246</v>
      </c>
      <c r="L41" s="26"/>
      <c r="M41" s="27">
        <f t="shared" si="2"/>
        <v>0.48974487243621811</v>
      </c>
      <c r="N41" s="27">
        <f t="shared" si="3"/>
        <v>3.0331195588189731E-2</v>
      </c>
      <c r="O41" s="44"/>
      <c r="P41" s="25">
        <f t="array" ref="P41">SUM(IF(Period=$P$2,IF(Site=$A$5,IF(Provider=$B41,I))))</f>
        <v>44</v>
      </c>
      <c r="Q41" s="26">
        <f t="array" ref="Q41">SUM(IF(Period=$P$2,IF(Site=$A$5,IF(Provider=$B41,J))))</f>
        <v>15.477272727272727</v>
      </c>
      <c r="R41" s="26"/>
      <c r="S41" s="27">
        <f t="shared" si="4"/>
        <v>0.31630283325592196</v>
      </c>
      <c r="T41" s="27">
        <f t="shared" si="5"/>
        <v>1.9624229151057573E-2</v>
      </c>
      <c r="U41" s="44"/>
      <c r="V41" s="25">
        <f t="array" ref="V41">SUM(IF(Period=$V$2,IF(Site=$A$5,IF(Provider=$B41,I))))</f>
        <v>0</v>
      </c>
      <c r="W41" s="26">
        <f t="array" ref="W41">SUM(IF(Period=$V$2,IF(Site=$A$5,IF(Provider=$B41,J))))</f>
        <v>0</v>
      </c>
      <c r="X41" s="26"/>
      <c r="Y41" s="27">
        <f t="shared" si="6"/>
        <v>0</v>
      </c>
      <c r="Z41" s="27">
        <f t="shared" si="7"/>
        <v>0</v>
      </c>
      <c r="AA41" s="44"/>
      <c r="AB41" s="25">
        <f t="array" ref="AB41">SUM(IF(Period=$AB$2,IF(Site=$A$5,IF(Provider=$B41,I))))</f>
        <v>0</v>
      </c>
      <c r="AC41" s="26">
        <f t="array" ref="AC41">SUM(IF(Period=$AB$2,IF(Site=$A$5,IF(Provider=$B41,J))))</f>
        <v>0</v>
      </c>
      <c r="AD41" s="26"/>
      <c r="AE41" s="27">
        <f t="shared" si="8"/>
        <v>0</v>
      </c>
      <c r="AF41" s="27">
        <f t="shared" si="9"/>
        <v>0</v>
      </c>
      <c r="AG41" s="44"/>
      <c r="AH41" s="25">
        <f t="array" ref="AH41">SUM(IF(Period=$AH$2,IF(Site=$A$5,IF(Provider=$B41,I))))</f>
        <v>0</v>
      </c>
      <c r="AI41" s="26">
        <f t="array" ref="AI41">SUM(IF(Period=$AH$2,IF(Site=$A$5,IF(Provider=$B41,J))))</f>
        <v>0</v>
      </c>
      <c r="AJ41" s="26"/>
      <c r="AK41" s="27">
        <f t="shared" si="10"/>
        <v>0</v>
      </c>
      <c r="AL41" s="27">
        <f t="shared" si="11"/>
        <v>0</v>
      </c>
      <c r="AM41" s="44"/>
      <c r="AN41" s="25">
        <f t="array" ref="AN41">SUM(IF(Period=$AN$2,IF(Site=$A$5,IF(Provider=$B41,I))))</f>
        <v>0</v>
      </c>
      <c r="AO41" s="26">
        <f t="array" ref="AO41">SUM(IF(Period=$AN$2,IF(Site=$A$5,IF(Provider=$B41,J))))</f>
        <v>0</v>
      </c>
      <c r="AP41" s="26"/>
      <c r="AQ41" s="27">
        <f t="shared" si="12"/>
        <v>0</v>
      </c>
      <c r="AR41" s="27">
        <f t="shared" si="13"/>
        <v>0</v>
      </c>
      <c r="AS41" s="44"/>
      <c r="AT41" s="25">
        <f t="array" ref="AT41">SUM(IF(Period=$AT$2,IF(Site=$A$5,IF(Provider=$B41,I))))</f>
        <v>0</v>
      </c>
      <c r="AU41" s="26">
        <f t="array" ref="AU41">SUM(IF(Period=$AT$2,IF(Site=$A$5,IF(Provider=$B41,J))))</f>
        <v>0</v>
      </c>
      <c r="AV41" s="26"/>
      <c r="AW41" s="27">
        <f t="shared" si="14"/>
        <v>0</v>
      </c>
      <c r="AX41" s="27">
        <f t="shared" si="15"/>
        <v>0</v>
      </c>
      <c r="AY41" s="44"/>
      <c r="AZ41" s="25">
        <f t="array" ref="AZ41">SUM(IF(Period=$AZ$2,IF(Site=$A$5,IF(Provider=$B41,I))))</f>
        <v>0</v>
      </c>
      <c r="BA41" s="26">
        <f t="array" ref="BA41">SUM(IF(Period=$AZ$2,IF(Site=$A$5,IF(Provider=$B41,J))))</f>
        <v>0</v>
      </c>
      <c r="BB41" s="26"/>
      <c r="BC41" s="27">
        <f t="shared" si="16"/>
        <v>0</v>
      </c>
      <c r="BD41" s="27">
        <f t="shared" si="17"/>
        <v>0</v>
      </c>
      <c r="BE41" s="44"/>
      <c r="BF41" s="25">
        <f t="array" ref="BF41">SUM(IF(Period=$BF$2,IF(Site=$A$5,IF(Provider=$B41,I))))</f>
        <v>0</v>
      </c>
      <c r="BG41" s="26">
        <f t="array" ref="BG41">SUM(IF(Period=$BF$2,IF(Site=$A$5,IF(Provider=$B41,J))))</f>
        <v>0</v>
      </c>
      <c r="BH41" s="26"/>
      <c r="BI41" s="27">
        <f t="shared" si="18"/>
        <v>0</v>
      </c>
      <c r="BJ41" s="27">
        <f t="shared" si="19"/>
        <v>0</v>
      </c>
      <c r="BK41" s="44"/>
      <c r="BL41" s="25">
        <f t="array" ref="BL41">SUM(IF(Period=$BL$2,IF(Site=$A$5,IF(Provider=$B41,I))))</f>
        <v>0</v>
      </c>
      <c r="BM41" s="26">
        <f t="array" ref="BM41">SUM(IF(Period=$BL$2,IF(Site=$A$5,IF(Provider=$B41,J))))</f>
        <v>0</v>
      </c>
      <c r="BN41" s="26"/>
      <c r="BO41" s="27">
        <f t="shared" si="20"/>
        <v>0</v>
      </c>
      <c r="BP41" s="27">
        <f t="shared" si="21"/>
        <v>0</v>
      </c>
      <c r="BQ41" s="44"/>
      <c r="BR41" s="25">
        <f t="array" ref="BR41">SUM(IF(Period=$BR$2,IF(Site=$A$5,IF(Provider=$B41,I))))</f>
        <v>0</v>
      </c>
      <c r="BS41" s="26">
        <f t="array" ref="BS41">SUM(IF(Period=$BR$2,IF(Site=$A$5,IF(Provider=$B41,J))))</f>
        <v>0</v>
      </c>
      <c r="BT41" s="26"/>
      <c r="BU41" s="27">
        <f t="shared" si="22"/>
        <v>0</v>
      </c>
      <c r="BV41" s="27">
        <f t="shared" si="23"/>
        <v>0</v>
      </c>
    </row>
    <row r="42" spans="2:74" outlineLevel="1" x14ac:dyDescent="0.25">
      <c r="B42" s="20" t="s">
        <v>729</v>
      </c>
      <c r="C42" s="44"/>
      <c r="D42" s="25">
        <f t="array" ref="D42">SUM(IF(Period=$D$2,IF(Site=$A$5,IF(Provider=$B42,I))))</f>
        <v>0</v>
      </c>
      <c r="E42" s="26">
        <f t="array" ref="E42">SUM(IF(Period=$D$2,IF(Site=$A$5,IF(Provider=$B42,J))))</f>
        <v>0</v>
      </c>
      <c r="F42" s="26"/>
      <c r="G42" s="27">
        <f t="shared" si="0"/>
        <v>0</v>
      </c>
      <c r="H42" s="27">
        <f t="shared" si="1"/>
        <v>0</v>
      </c>
      <c r="I42" s="44"/>
      <c r="J42" s="25">
        <f t="array" ref="J42">SUM(IF(Period=$J$2,IF(Site=$A$5,IF(Provider=$B42,I))))</f>
        <v>0</v>
      </c>
      <c r="K42" s="26">
        <f t="array" ref="K42">SUM(IF(Period=$J$2,IF(Site=$A$5,IF(Provider=$B42,J))))</f>
        <v>0</v>
      </c>
      <c r="L42" s="26"/>
      <c r="M42" s="27">
        <f t="shared" si="2"/>
        <v>0</v>
      </c>
      <c r="N42" s="27">
        <f t="shared" si="3"/>
        <v>0</v>
      </c>
      <c r="O42" s="44"/>
      <c r="P42" s="25">
        <f t="array" ref="P42">SUM(IF(Period=$P$2,IF(Site=$A$5,IF(Provider=$B42,I))))</f>
        <v>0</v>
      </c>
      <c r="Q42" s="26">
        <f t="array" ref="Q42">SUM(IF(Period=$P$2,IF(Site=$A$5,IF(Provider=$B42,J))))</f>
        <v>0</v>
      </c>
      <c r="R42" s="26"/>
      <c r="S42" s="27">
        <f t="shared" si="4"/>
        <v>0</v>
      </c>
      <c r="T42" s="27">
        <f t="shared" si="5"/>
        <v>0</v>
      </c>
      <c r="U42" s="44"/>
      <c r="V42" s="25">
        <f t="array" ref="V42">SUM(IF(Period=$V$2,IF(Site=$A$5,IF(Provider=$B42,I))))</f>
        <v>0</v>
      </c>
      <c r="W42" s="26">
        <f t="array" ref="W42">SUM(IF(Period=$V$2,IF(Site=$A$5,IF(Provider=$B42,J))))</f>
        <v>0</v>
      </c>
      <c r="X42" s="26"/>
      <c r="Y42" s="27">
        <f t="shared" si="6"/>
        <v>0</v>
      </c>
      <c r="Z42" s="27">
        <f t="shared" si="7"/>
        <v>0</v>
      </c>
      <c r="AA42" s="44"/>
      <c r="AB42" s="25">
        <f t="array" ref="AB42">SUM(IF(Period=$AB$2,IF(Site=$A$5,IF(Provider=$B42,I))))</f>
        <v>48</v>
      </c>
      <c r="AC42" s="26">
        <f t="array" ref="AC42">SUM(IF(Period=$AB$2,IF(Site=$A$5,IF(Provider=$B42,J))))</f>
        <v>3.8333333333333335</v>
      </c>
      <c r="AD42" s="26"/>
      <c r="AE42" s="27">
        <f t="shared" si="8"/>
        <v>8.9320388349514571E-2</v>
      </c>
      <c r="AF42" s="27">
        <f t="shared" si="9"/>
        <v>5.535332872055594E-3</v>
      </c>
      <c r="AG42" s="44"/>
      <c r="AH42" s="25">
        <f t="array" ref="AH42">SUM(IF(Period=$AH$2,IF(Site=$A$5,IF(Provider=$B42,I))))</f>
        <v>27</v>
      </c>
      <c r="AI42" s="26">
        <f t="array" ref="AI42">SUM(IF(Period=$AH$2,IF(Site=$A$5,IF(Provider=$B42,J))))</f>
        <v>4.3703703703703702</v>
      </c>
      <c r="AJ42" s="26"/>
      <c r="AK42" s="27">
        <f t="shared" si="10"/>
        <v>5.9415911379657599E-2</v>
      </c>
      <c r="AL42" s="27">
        <f t="shared" si="11"/>
        <v>4.0182524007355445E-3</v>
      </c>
      <c r="AM42" s="44"/>
      <c r="AN42" s="25">
        <f t="array" ref="AN42">SUM(IF(Period=$AN$2,IF(Site=$A$5,IF(Provider=$B42,I))))</f>
        <v>43</v>
      </c>
      <c r="AO42" s="26">
        <f t="array" ref="AO42">SUM(IF(Period=$AN$2,IF(Site=$A$5,IF(Provider=$B42,J))))</f>
        <v>4.5813953488372103</v>
      </c>
      <c r="AP42" s="26"/>
      <c r="AQ42" s="27">
        <f t="shared" si="12"/>
        <v>0.10061287027579165</v>
      </c>
      <c r="AR42" s="27">
        <f t="shared" si="13"/>
        <v>6.2999680204669029E-3</v>
      </c>
      <c r="AS42" s="44"/>
      <c r="AT42" s="25">
        <f t="array" ref="AT42">SUM(IF(Period=$AT$2,IF(Site=$A$5,IF(Provider=$B42,I))))</f>
        <v>0</v>
      </c>
      <c r="AU42" s="26">
        <f t="array" ref="AU42">SUM(IF(Period=$AT$2,IF(Site=$A$5,IF(Provider=$B42,J))))</f>
        <v>0</v>
      </c>
      <c r="AV42" s="26"/>
      <c r="AW42" s="27">
        <f t="shared" si="14"/>
        <v>0</v>
      </c>
      <c r="AX42" s="27">
        <f t="shared" si="15"/>
        <v>0</v>
      </c>
      <c r="AY42" s="44"/>
      <c r="AZ42" s="25">
        <f t="array" ref="AZ42">SUM(IF(Period=$AZ$2,IF(Site=$A$5,IF(Provider=$B42,I))))</f>
        <v>0</v>
      </c>
      <c r="BA42" s="26">
        <f t="array" ref="BA42">SUM(IF(Period=$AZ$2,IF(Site=$A$5,IF(Provider=$B42,J))))</f>
        <v>0</v>
      </c>
      <c r="BB42" s="26"/>
      <c r="BC42" s="27">
        <f t="shared" si="16"/>
        <v>0</v>
      </c>
      <c r="BD42" s="27">
        <f t="shared" si="17"/>
        <v>0</v>
      </c>
      <c r="BE42" s="44"/>
      <c r="BF42" s="25">
        <f t="array" ref="BF42">SUM(IF(Period=$BF$2,IF(Site=$A$5,IF(Provider=$B42,I))))</f>
        <v>0</v>
      </c>
      <c r="BG42" s="26">
        <f t="array" ref="BG42">SUM(IF(Period=$BF$2,IF(Site=$A$5,IF(Provider=$B42,J))))</f>
        <v>0</v>
      </c>
      <c r="BH42" s="26"/>
      <c r="BI42" s="27">
        <f t="shared" si="18"/>
        <v>0</v>
      </c>
      <c r="BJ42" s="27">
        <f t="shared" si="19"/>
        <v>0</v>
      </c>
      <c r="BK42" s="44"/>
      <c r="BL42" s="25">
        <f t="array" ref="BL42">SUM(IF(Period=$BL$2,IF(Site=$A$5,IF(Provider=$B42,I))))</f>
        <v>0</v>
      </c>
      <c r="BM42" s="26">
        <f t="array" ref="BM42">SUM(IF(Period=$BL$2,IF(Site=$A$5,IF(Provider=$B42,J))))</f>
        <v>0</v>
      </c>
      <c r="BN42" s="26"/>
      <c r="BO42" s="27">
        <f t="shared" si="20"/>
        <v>0</v>
      </c>
      <c r="BP42" s="27">
        <f t="shared" si="21"/>
        <v>0</v>
      </c>
      <c r="BQ42" s="44"/>
      <c r="BR42" s="25">
        <f t="array" ref="BR42">SUM(IF(Period=$BR$2,IF(Site=$A$5,IF(Provider=$B42,I))))</f>
        <v>0</v>
      </c>
      <c r="BS42" s="26">
        <f t="array" ref="BS42">SUM(IF(Period=$BR$2,IF(Site=$A$5,IF(Provider=$B42,J))))</f>
        <v>0</v>
      </c>
      <c r="BT42" s="26"/>
      <c r="BU42" s="27">
        <f t="shared" si="22"/>
        <v>0</v>
      </c>
      <c r="BV42" s="27">
        <f t="shared" si="23"/>
        <v>0</v>
      </c>
    </row>
    <row r="43" spans="2:74" outlineLevel="1" x14ac:dyDescent="0.25">
      <c r="B43" s="20" t="s">
        <v>701</v>
      </c>
      <c r="C43" s="44"/>
      <c r="D43" s="25">
        <f t="array" ref="D43">SUM(IF(Period=$D$2,IF(Site=$A$5,IF(Provider=$B43,I))))</f>
        <v>40</v>
      </c>
      <c r="E43" s="26">
        <f t="array" ref="E43">SUM(IF(Period=$D$2,IF(Site=$A$5,IF(Provider=$B43,J))))</f>
        <v>12.925000000000001</v>
      </c>
      <c r="F43" s="26"/>
      <c r="G43" s="27">
        <f t="shared" si="0"/>
        <v>0.23857868020304568</v>
      </c>
      <c r="H43" s="27">
        <f t="shared" si="1"/>
        <v>1.4973788629188751E-2</v>
      </c>
      <c r="I43" s="44"/>
      <c r="J43" s="25">
        <f t="array" ref="J43">SUM(IF(Period=$J$2,IF(Site=$A$5,IF(Provider=$B43,I))))</f>
        <v>56</v>
      </c>
      <c r="K43" s="26">
        <f t="array" ref="K43">SUM(IF(Period=$J$2,IF(Site=$A$5,IF(Provider=$B43,J))))</f>
        <v>6.3928571428571432</v>
      </c>
      <c r="L43" s="26"/>
      <c r="M43" s="27">
        <f t="shared" si="2"/>
        <v>0.1790895447723862</v>
      </c>
      <c r="N43" s="27">
        <f t="shared" si="3"/>
        <v>1.1091489295783375E-2</v>
      </c>
      <c r="O43" s="44"/>
      <c r="P43" s="25">
        <f t="array" ref="P43">SUM(IF(Period=$P$2,IF(Site=$A$5,IF(Provider=$B43,I))))</f>
        <v>49</v>
      </c>
      <c r="Q43" s="26">
        <f t="array" ref="Q43">SUM(IF(Period=$P$2,IF(Site=$A$5,IF(Provider=$B43,J))))</f>
        <v>11.938775510204081</v>
      </c>
      <c r="R43" s="26"/>
      <c r="S43" s="27">
        <f t="shared" si="4"/>
        <v>0.27171388759869947</v>
      </c>
      <c r="T43" s="27">
        <f t="shared" si="5"/>
        <v>1.6857817993199239E-2</v>
      </c>
      <c r="U43" s="44"/>
      <c r="V43" s="25">
        <f t="array" ref="V43">SUM(IF(Period=$V$2,IF(Site=$A$5,IF(Provider=$B43,I))))</f>
        <v>51</v>
      </c>
      <c r="W43" s="26">
        <f t="array" ref="W43">SUM(IF(Period=$V$2,IF(Site=$A$5,IF(Provider=$B43,J))))</f>
        <v>10.588235294117647</v>
      </c>
      <c r="X43" s="26"/>
      <c r="Y43" s="27">
        <f t="shared" si="6"/>
        <v>0.25592417061611372</v>
      </c>
      <c r="Z43" s="27">
        <f t="shared" si="7"/>
        <v>1.633097441480675E-2</v>
      </c>
      <c r="AA43" s="44"/>
      <c r="AB43" s="25">
        <f t="array" ref="AB43">SUM(IF(Period=$AB$2,IF(Site=$A$5,IF(Provider=$B43,I))))</f>
        <v>49</v>
      </c>
      <c r="AC43" s="26">
        <f t="array" ref="AC43">SUM(IF(Period=$AB$2,IF(Site=$A$5,IF(Provider=$B43,J))))</f>
        <v>8</v>
      </c>
      <c r="AD43" s="26"/>
      <c r="AE43" s="27">
        <f t="shared" si="8"/>
        <v>0.19029126213592232</v>
      </c>
      <c r="AF43" s="27">
        <f t="shared" si="9"/>
        <v>1.1792665683944527E-2</v>
      </c>
      <c r="AG43" s="44"/>
      <c r="AH43" s="25">
        <f t="array" ref="AH43">SUM(IF(Period=$AH$2,IF(Site=$A$5,IF(Provider=$B43,I))))</f>
        <v>107</v>
      </c>
      <c r="AI43" s="26">
        <f t="array" ref="AI43">SUM(IF(Period=$AH$2,IF(Site=$A$5,IF(Provider=$B43,J))))</f>
        <v>7.2149532710280404</v>
      </c>
      <c r="AJ43" s="26"/>
      <c r="AK43" s="27">
        <f t="shared" si="10"/>
        <v>0.3887210473313194</v>
      </c>
      <c r="AL43" s="27">
        <f t="shared" si="11"/>
        <v>2.6288905537015607E-2</v>
      </c>
      <c r="AM43" s="44"/>
      <c r="AN43" s="25">
        <f t="array" ref="AN43">SUM(IF(Period=$AN$2,IF(Site=$A$5,IF(Provider=$B43,I))))</f>
        <v>107</v>
      </c>
      <c r="AO43" s="26">
        <f t="array" ref="AO43">SUM(IF(Period=$AN$2,IF(Site=$A$5,IF(Provider=$B43,J))))</f>
        <v>9.1682242990654199</v>
      </c>
      <c r="AP43" s="26"/>
      <c r="AQ43" s="27">
        <f t="shared" si="12"/>
        <v>0.50102145045965263</v>
      </c>
      <c r="AR43" s="27">
        <f t="shared" si="13"/>
        <v>3.1371921969939237E-2</v>
      </c>
      <c r="AS43" s="44"/>
      <c r="AT43" s="25">
        <f t="array" ref="AT43">SUM(IF(Period=$AT$2,IF(Site=$A$5,IF(Provider=$B43,I))))</f>
        <v>85</v>
      </c>
      <c r="AU43" s="26">
        <f t="array" ref="AU43">SUM(IF(Period=$AT$2,IF(Site=$A$5,IF(Provider=$B43,J))))</f>
        <v>8.7058823529411793</v>
      </c>
      <c r="AV43" s="26"/>
      <c r="AW43" s="27">
        <f t="shared" si="14"/>
        <v>0.36310107948969589</v>
      </c>
      <c r="AX43" s="27">
        <f t="shared" si="15"/>
        <v>2.3316633582254158E-2</v>
      </c>
      <c r="AY43" s="44"/>
      <c r="AZ43" s="25">
        <f t="array" ref="AZ43">SUM(IF(Period=$AZ$2,IF(Site=$A$5,IF(Provider=$B43,I))))</f>
        <v>83</v>
      </c>
      <c r="BA43" s="26">
        <f t="array" ref="BA43">SUM(IF(Period=$AZ$2,IF(Site=$A$5,IF(Provider=$B43,J))))</f>
        <v>6.0602409638554198</v>
      </c>
      <c r="BB43" s="26"/>
      <c r="BC43" s="27">
        <f t="shared" si="16"/>
        <v>0.26585623678646925</v>
      </c>
      <c r="BD43" s="27">
        <f t="shared" si="17"/>
        <v>1.6390237544397009E-2</v>
      </c>
      <c r="BE43" s="44"/>
      <c r="BF43" s="25">
        <f t="array" ref="BF43">SUM(IF(Period=$BF$2,IF(Site=$A$5,IF(Provider=$B43,I))))</f>
        <v>123</v>
      </c>
      <c r="BG43" s="26">
        <f t="array" ref="BG43">SUM(IF(Period=$BF$2,IF(Site=$A$5,IF(Provider=$B43,J))))</f>
        <v>4.4227642276422801</v>
      </c>
      <c r="BH43" s="26"/>
      <c r="BI43" s="27">
        <f t="shared" si="18"/>
        <v>0.27145708582834355</v>
      </c>
      <c r="BJ43" s="27">
        <f t="shared" si="19"/>
        <v>1.683272479732658E-2</v>
      </c>
      <c r="BK43" s="44"/>
      <c r="BL43" s="25">
        <f t="array" ref="BL43">SUM(IF(Period=$BL$2,IF(Site=$A$5,IF(Provider=$B43,I))))</f>
        <v>140</v>
      </c>
      <c r="BM43" s="26">
        <f t="array" ref="BM43">SUM(IF(Period=$BL$2,IF(Site=$A$5,IF(Provider=$B43,J))))</f>
        <v>4.53571428571429</v>
      </c>
      <c r="BN43" s="26"/>
      <c r="BO43" s="27">
        <f t="shared" si="20"/>
        <v>0.29534883720930261</v>
      </c>
      <c r="BP43" s="27">
        <f t="shared" si="21"/>
        <v>1.9743183160774821E-2</v>
      </c>
      <c r="BQ43" s="44"/>
      <c r="BR43" s="25">
        <f t="array" ref="BR43">SUM(IF(Period=$BR$2,IF(Site=$A$5,IF(Provider=$B43,I))))</f>
        <v>225</v>
      </c>
      <c r="BS43" s="26">
        <f t="array" ref="BS43">SUM(IF(Period=$BR$2,IF(Site=$A$5,IF(Provider=$B43,J))))</f>
        <v>7.4444444444444402</v>
      </c>
      <c r="BT43" s="26"/>
      <c r="BU43" s="27">
        <f t="shared" si="22"/>
        <v>0.67485898468976591</v>
      </c>
      <c r="BV43" s="27">
        <f t="shared" si="23"/>
        <v>4.9133202311460476E-2</v>
      </c>
    </row>
    <row r="44" spans="2:74" outlineLevel="1" x14ac:dyDescent="0.25">
      <c r="B44" s="20" t="s">
        <v>695</v>
      </c>
      <c r="C44" s="44"/>
      <c r="D44" s="25">
        <f t="array" ref="D44">SUM(IF(Period=$D$2,IF(Site=$A$5,IF(Provider=$B44,I))))</f>
        <v>61</v>
      </c>
      <c r="E44" s="26">
        <f t="array" ref="E44">SUM(IF(Period=$D$2,IF(Site=$A$5,IF(Provider=$B44,J))))</f>
        <v>2.7868852459016393</v>
      </c>
      <c r="F44" s="26"/>
      <c r="G44" s="27">
        <f t="shared" si="0"/>
        <v>7.8449469312413478E-2</v>
      </c>
      <c r="H44" s="27">
        <f t="shared" si="1"/>
        <v>4.9236829148202859E-3</v>
      </c>
      <c r="I44" s="44"/>
      <c r="J44" s="25">
        <f t="array" ref="J44">SUM(IF(Period=$J$2,IF(Site=$A$5,IF(Provider=$B44,I))))</f>
        <v>18</v>
      </c>
      <c r="K44" s="26">
        <f t="array" ref="K44">SUM(IF(Period=$J$2,IF(Site=$A$5,IF(Provider=$B44,J))))</f>
        <v>3</v>
      </c>
      <c r="L44" s="26"/>
      <c r="M44" s="27">
        <f t="shared" si="2"/>
        <v>2.7013506753376687E-2</v>
      </c>
      <c r="N44" s="27">
        <f t="shared" si="3"/>
        <v>1.673017938470118E-3</v>
      </c>
      <c r="O44" s="44"/>
      <c r="P44" s="25">
        <f t="array" ref="P44">SUM(IF(Period=$P$2,IF(Site=$A$5,IF(Provider=$B44,I))))</f>
        <v>0</v>
      </c>
      <c r="Q44" s="26">
        <f t="array" ref="Q44">SUM(IF(Period=$P$2,IF(Site=$A$5,IF(Provider=$B44,J))))</f>
        <v>0</v>
      </c>
      <c r="R44" s="26"/>
      <c r="S44" s="27">
        <f t="shared" si="4"/>
        <v>0</v>
      </c>
      <c r="T44" s="27">
        <f t="shared" si="5"/>
        <v>0</v>
      </c>
      <c r="U44" s="44"/>
      <c r="V44" s="25">
        <f t="array" ref="V44">SUM(IF(Period=$V$2,IF(Site=$A$5,IF(Provider=$B44,I))))</f>
        <v>0</v>
      </c>
      <c r="W44" s="26">
        <f t="array" ref="W44">SUM(IF(Period=$V$2,IF(Site=$A$5,IF(Provider=$B44,J))))</f>
        <v>0</v>
      </c>
      <c r="X44" s="26"/>
      <c r="Y44" s="27">
        <f t="shared" si="6"/>
        <v>0</v>
      </c>
      <c r="Z44" s="27">
        <f t="shared" si="7"/>
        <v>0</v>
      </c>
      <c r="AA44" s="44"/>
      <c r="AB44" s="25">
        <f t="array" ref="AB44">SUM(IF(Period=$AB$2,IF(Site=$A$5,IF(Provider=$B44,I))))</f>
        <v>0</v>
      </c>
      <c r="AC44" s="26">
        <f t="array" ref="AC44">SUM(IF(Period=$AB$2,IF(Site=$A$5,IF(Provider=$B44,J))))</f>
        <v>0</v>
      </c>
      <c r="AD44" s="26"/>
      <c r="AE44" s="27">
        <f t="shared" si="8"/>
        <v>0</v>
      </c>
      <c r="AF44" s="27">
        <f t="shared" si="9"/>
        <v>0</v>
      </c>
      <c r="AG44" s="44"/>
      <c r="AH44" s="25">
        <f t="array" ref="AH44">SUM(IF(Period=$AH$2,IF(Site=$A$5,IF(Provider=$B44,I))))</f>
        <v>13</v>
      </c>
      <c r="AI44" s="26">
        <f t="array" ref="AI44">SUM(IF(Period=$AH$2,IF(Site=$A$5,IF(Provider=$B44,J))))</f>
        <v>2.9230769230769198</v>
      </c>
      <c r="AJ44" s="26"/>
      <c r="AK44" s="27">
        <f t="shared" si="10"/>
        <v>1.9133937562940562E-2</v>
      </c>
      <c r="AL44" s="27">
        <f t="shared" si="11"/>
        <v>1.2940134849826316E-3</v>
      </c>
      <c r="AM44" s="44"/>
      <c r="AN44" s="25">
        <f t="array" ref="AN44">SUM(IF(Period=$AN$2,IF(Site=$A$5,IF(Provider=$B44,I))))</f>
        <v>30</v>
      </c>
      <c r="AO44" s="26">
        <f t="array" ref="AO44">SUM(IF(Period=$AN$2,IF(Site=$A$5,IF(Provider=$B44,J))))</f>
        <v>2.56666666666667</v>
      </c>
      <c r="AP44" s="26"/>
      <c r="AQ44" s="27">
        <f t="shared" si="12"/>
        <v>3.9325842696629268E-2</v>
      </c>
      <c r="AR44" s="27">
        <f t="shared" si="13"/>
        <v>2.4624240486088933E-3</v>
      </c>
      <c r="AS44" s="44"/>
      <c r="AT44" s="25">
        <f t="array" ref="AT44">SUM(IF(Period=$AT$2,IF(Site=$A$5,IF(Provider=$B44,I))))</f>
        <v>0</v>
      </c>
      <c r="AU44" s="26">
        <f t="array" ref="AU44">SUM(IF(Period=$AT$2,IF(Site=$A$5,IF(Provider=$B44,J))))</f>
        <v>0</v>
      </c>
      <c r="AV44" s="26"/>
      <c r="AW44" s="27">
        <f t="shared" si="14"/>
        <v>0</v>
      </c>
      <c r="AX44" s="27">
        <f t="shared" si="15"/>
        <v>0</v>
      </c>
      <c r="AY44" s="44"/>
      <c r="AZ44" s="25">
        <f t="array" ref="AZ44">SUM(IF(Period=$AZ$2,IF(Site=$A$5,IF(Provider=$B44,I))))</f>
        <v>21</v>
      </c>
      <c r="BA44" s="26">
        <f t="array" ref="BA44">SUM(IF(Period=$AZ$2,IF(Site=$A$5,IF(Provider=$B44,J))))</f>
        <v>2.8095238095238102</v>
      </c>
      <c r="BB44" s="26"/>
      <c r="BC44" s="27">
        <f t="shared" si="16"/>
        <v>3.1183932346723054E-2</v>
      </c>
      <c r="BD44" s="27">
        <f t="shared" si="17"/>
        <v>1.9225129525237061E-3</v>
      </c>
      <c r="BE44" s="44"/>
      <c r="BF44" s="25">
        <f t="array" ref="BF44">SUM(IF(Period=$BF$2,IF(Site=$A$5,IF(Provider=$B44,I))))</f>
        <v>19</v>
      </c>
      <c r="BG44" s="26">
        <f t="array" ref="BG44">SUM(IF(Period=$BF$2,IF(Site=$A$5,IF(Provider=$B44,J))))</f>
        <v>3.1052631578947398</v>
      </c>
      <c r="BH44" s="26"/>
      <c r="BI44" s="27">
        <f t="shared" si="18"/>
        <v>2.944111776447109E-2</v>
      </c>
      <c r="BJ44" s="27">
        <f t="shared" si="19"/>
        <v>1.8256080202982874E-3</v>
      </c>
      <c r="BK44" s="44"/>
      <c r="BL44" s="25">
        <f t="array" ref="BL44">SUM(IF(Period=$BL$2,IF(Site=$A$5,IF(Provider=$B44,I))))</f>
        <v>0</v>
      </c>
      <c r="BM44" s="26">
        <f t="array" ref="BM44">SUM(IF(Period=$BL$2,IF(Site=$A$5,IF(Provider=$B44,J))))</f>
        <v>0</v>
      </c>
      <c r="BN44" s="26"/>
      <c r="BO44" s="27">
        <f t="shared" si="20"/>
        <v>0</v>
      </c>
      <c r="BP44" s="27">
        <f t="shared" si="21"/>
        <v>0</v>
      </c>
      <c r="BQ44" s="44"/>
      <c r="BR44" s="25">
        <f t="array" ref="BR44">SUM(IF(Period=$BR$2,IF(Site=$A$5,IF(Provider=$B44,I))))</f>
        <v>35</v>
      </c>
      <c r="BS44" s="26">
        <f t="array" ref="BS44">SUM(IF(Period=$BR$2,IF(Site=$A$5,IF(Provider=$B44,J))))</f>
        <v>7.8571428571428603</v>
      </c>
      <c r="BT44" s="26"/>
      <c r="BU44" s="27">
        <f t="shared" si="22"/>
        <v>0.11079774375503632</v>
      </c>
      <c r="BV44" s="27">
        <f t="shared" si="23"/>
        <v>8.0666451556129226E-3</v>
      </c>
    </row>
    <row r="45" spans="2:74" outlineLevel="1" x14ac:dyDescent="0.25">
      <c r="B45" s="20" t="s">
        <v>976</v>
      </c>
      <c r="C45" s="44"/>
      <c r="D45" s="25">
        <f t="array" ref="D45">SUM(IF(Period=$D$2,IF(Site=$A$5,IF(Provider=$B45,I))))</f>
        <v>0</v>
      </c>
      <c r="E45" s="26">
        <f t="array" ref="E45">SUM(IF(Period=$D$2,IF(Site=$A$5,IF(Provider=$B45,J))))</f>
        <v>0</v>
      </c>
      <c r="F45" s="26"/>
      <c r="G45" s="27">
        <f t="shared" si="0"/>
        <v>0</v>
      </c>
      <c r="H45" s="27">
        <f t="shared" si="1"/>
        <v>0</v>
      </c>
      <c r="I45" s="44"/>
      <c r="J45" s="25">
        <f t="array" ref="J45">SUM(IF(Period=$J$2,IF(Site=$A$5,IF(Provider=$B45,I))))</f>
        <v>0</v>
      </c>
      <c r="K45" s="26">
        <f t="array" ref="K45">SUM(IF(Period=$J$2,IF(Site=$A$5,IF(Provider=$B45,J))))</f>
        <v>0</v>
      </c>
      <c r="L45" s="26"/>
      <c r="M45" s="27">
        <f t="shared" si="2"/>
        <v>0</v>
      </c>
      <c r="N45" s="27">
        <f t="shared" si="3"/>
        <v>0</v>
      </c>
      <c r="O45" s="44"/>
      <c r="P45" s="25">
        <f t="array" ref="P45">SUM(IF(Period=$P$2,IF(Site=$A$5,IF(Provider=$B45,I))))</f>
        <v>0</v>
      </c>
      <c r="Q45" s="26">
        <f t="array" ref="Q45">SUM(IF(Period=$P$2,IF(Site=$A$5,IF(Provider=$B45,J))))</f>
        <v>0</v>
      </c>
      <c r="R45" s="26"/>
      <c r="S45" s="27">
        <f t="shared" si="4"/>
        <v>0</v>
      </c>
      <c r="T45" s="27">
        <f t="shared" si="5"/>
        <v>0</v>
      </c>
      <c r="U45" s="44"/>
      <c r="V45" s="25">
        <f t="array" ref="V45">SUM(IF(Period=$V$2,IF(Site=$A$5,IF(Provider=$B45,I))))</f>
        <v>0</v>
      </c>
      <c r="W45" s="26">
        <f t="array" ref="W45">SUM(IF(Period=$V$2,IF(Site=$A$5,IF(Provider=$B45,J))))</f>
        <v>0</v>
      </c>
      <c r="X45" s="26"/>
      <c r="Y45" s="27">
        <f t="shared" si="6"/>
        <v>0</v>
      </c>
      <c r="Z45" s="27">
        <f t="shared" si="7"/>
        <v>0</v>
      </c>
      <c r="AA45" s="44"/>
      <c r="AB45" s="25">
        <f t="array" ref="AB45">SUM(IF(Period=$AB$2,IF(Site=$A$5,IF(Provider=$B45,I))))</f>
        <v>0</v>
      </c>
      <c r="AC45" s="26">
        <f t="array" ref="AC45">SUM(IF(Period=$AB$2,IF(Site=$A$5,IF(Provider=$B45,J))))</f>
        <v>0</v>
      </c>
      <c r="AD45" s="26"/>
      <c r="AE45" s="27">
        <f t="shared" si="8"/>
        <v>0</v>
      </c>
      <c r="AF45" s="27">
        <f t="shared" si="9"/>
        <v>0</v>
      </c>
      <c r="AG45" s="44"/>
      <c r="AH45" s="25">
        <f t="array" ref="AH45">SUM(IF(Period=$AH$2,IF(Site=$A$5,IF(Provider=$B45,I))))</f>
        <v>0</v>
      </c>
      <c r="AI45" s="26">
        <f t="array" ref="AI45">SUM(IF(Period=$AH$2,IF(Site=$A$5,IF(Provider=$B45,J))))</f>
        <v>0</v>
      </c>
      <c r="AJ45" s="26"/>
      <c r="AK45" s="27">
        <f t="shared" si="10"/>
        <v>0</v>
      </c>
      <c r="AL45" s="27">
        <f t="shared" si="11"/>
        <v>0</v>
      </c>
      <c r="AM45" s="44"/>
      <c r="AN45" s="25">
        <f t="array" ref="AN45">SUM(IF(Period=$AN$2,IF(Site=$A$5,IF(Provider=$B45,I))))</f>
        <v>0</v>
      </c>
      <c r="AO45" s="26">
        <f t="array" ref="AO45">SUM(IF(Period=$AN$2,IF(Site=$A$5,IF(Provider=$B45,J))))</f>
        <v>0</v>
      </c>
      <c r="AP45" s="26"/>
      <c r="AQ45" s="27">
        <f t="shared" si="12"/>
        <v>0</v>
      </c>
      <c r="AR45" s="27">
        <f t="shared" si="13"/>
        <v>0</v>
      </c>
      <c r="AS45" s="44"/>
      <c r="AT45" s="25">
        <f t="array" ref="AT45">SUM(IF(Period=$AT$2,IF(Site=$A$5,IF(Provider=$B45,I))))</f>
        <v>1</v>
      </c>
      <c r="AU45" s="26">
        <f t="array" ref="AU45">SUM(IF(Period=$AT$2,IF(Site=$A$5,IF(Provider=$B45,J))))</f>
        <v>4</v>
      </c>
      <c r="AV45" s="26"/>
      <c r="AW45" s="27">
        <f t="shared" si="14"/>
        <v>1.9627085377821392E-3</v>
      </c>
      <c r="AX45" s="27">
        <f t="shared" si="15"/>
        <v>1.260358572013738E-4</v>
      </c>
      <c r="AY45" s="44"/>
      <c r="AZ45" s="25">
        <f t="array" ref="AZ45">SUM(IF(Period=$AZ$2,IF(Site=$A$5,IF(Provider=$B45,I))))</f>
        <v>0</v>
      </c>
      <c r="BA45" s="26">
        <f t="array" ref="BA45">SUM(IF(Period=$AZ$2,IF(Site=$A$5,IF(Provider=$B45,J))))</f>
        <v>0</v>
      </c>
      <c r="BB45" s="26"/>
      <c r="BC45" s="27">
        <f t="shared" si="16"/>
        <v>0</v>
      </c>
      <c r="BD45" s="27">
        <f t="shared" si="17"/>
        <v>0</v>
      </c>
      <c r="BE45" s="44"/>
      <c r="BF45" s="25">
        <f t="array" ref="BF45">SUM(IF(Period=$BF$2,IF(Site=$A$5,IF(Provider=$B45,I))))</f>
        <v>0</v>
      </c>
      <c r="BG45" s="26">
        <f t="array" ref="BG45">SUM(IF(Period=$BF$2,IF(Site=$A$5,IF(Provider=$B45,J))))</f>
        <v>0</v>
      </c>
      <c r="BH45" s="26"/>
      <c r="BI45" s="27">
        <f t="shared" si="18"/>
        <v>0</v>
      </c>
      <c r="BJ45" s="27">
        <f t="shared" si="19"/>
        <v>0</v>
      </c>
      <c r="BK45" s="44"/>
      <c r="BL45" s="25">
        <f t="array" ref="BL45">SUM(IF(Period=$BL$2,IF(Site=$A$5,IF(Provider=$B45,I))))</f>
        <v>0</v>
      </c>
      <c r="BM45" s="26">
        <f t="array" ref="BM45">SUM(IF(Period=$BL$2,IF(Site=$A$5,IF(Provider=$B45,J))))</f>
        <v>0</v>
      </c>
      <c r="BN45" s="26"/>
      <c r="BO45" s="27">
        <f t="shared" si="20"/>
        <v>0</v>
      </c>
      <c r="BP45" s="27">
        <f t="shared" si="21"/>
        <v>0</v>
      </c>
      <c r="BQ45" s="44"/>
      <c r="BR45" s="25">
        <f t="array" ref="BR45">SUM(IF(Period=$BR$2,IF(Site=$A$5,IF(Provider=$B45,I))))</f>
        <v>0</v>
      </c>
      <c r="BS45" s="26">
        <f t="array" ref="BS45">SUM(IF(Period=$BR$2,IF(Site=$A$5,IF(Provider=$B45,J))))</f>
        <v>0</v>
      </c>
      <c r="BT45" s="26"/>
      <c r="BU45" s="27">
        <f t="shared" si="22"/>
        <v>0</v>
      </c>
      <c r="BV45" s="27">
        <f t="shared" si="23"/>
        <v>0</v>
      </c>
    </row>
    <row r="46" spans="2:74" outlineLevel="1" x14ac:dyDescent="0.25">
      <c r="B46" s="20" t="s">
        <v>1012</v>
      </c>
      <c r="C46" s="44"/>
      <c r="D46" s="25">
        <f t="array" ref="D46">SUM(IF(Period=$D$2,IF(Site=$A$5,IF(Provider=$B46,I))))</f>
        <v>0</v>
      </c>
      <c r="E46" s="26">
        <f t="array" ref="E46">SUM(IF(Period=$D$2,IF(Site=$A$5,IF(Provider=$B46,J))))</f>
        <v>0</v>
      </c>
      <c r="F46" s="26"/>
      <c r="G46" s="27">
        <f t="shared" si="0"/>
        <v>0</v>
      </c>
      <c r="H46" s="27">
        <f t="shared" si="1"/>
        <v>0</v>
      </c>
      <c r="I46" s="44"/>
      <c r="J46" s="25">
        <f t="array" ref="J46">SUM(IF(Period=$J$2,IF(Site=$A$5,IF(Provider=$B46,I))))</f>
        <v>0</v>
      </c>
      <c r="K46" s="26">
        <f t="array" ref="K46">SUM(IF(Period=$J$2,IF(Site=$A$5,IF(Provider=$B46,J))))</f>
        <v>0</v>
      </c>
      <c r="L46" s="26"/>
      <c r="M46" s="27">
        <f t="shared" si="2"/>
        <v>0</v>
      </c>
      <c r="N46" s="27">
        <f t="shared" si="3"/>
        <v>0</v>
      </c>
      <c r="O46" s="44"/>
      <c r="P46" s="25">
        <f t="array" ref="P46">SUM(IF(Period=$P$2,IF(Site=$A$5,IF(Provider=$B46,I))))</f>
        <v>0</v>
      </c>
      <c r="Q46" s="26">
        <f t="array" ref="Q46">SUM(IF(Period=$P$2,IF(Site=$A$5,IF(Provider=$B46,J))))</f>
        <v>0</v>
      </c>
      <c r="R46" s="26"/>
      <c r="S46" s="27">
        <f t="shared" si="4"/>
        <v>0</v>
      </c>
      <c r="T46" s="27">
        <f t="shared" si="5"/>
        <v>0</v>
      </c>
      <c r="U46" s="44"/>
      <c r="V46" s="25">
        <f t="array" ref="V46">SUM(IF(Period=$V$2,IF(Site=$A$5,IF(Provider=$B46,I))))</f>
        <v>0</v>
      </c>
      <c r="W46" s="26">
        <f t="array" ref="W46">SUM(IF(Period=$V$2,IF(Site=$A$5,IF(Provider=$B46,J))))</f>
        <v>0</v>
      </c>
      <c r="X46" s="26"/>
      <c r="Y46" s="27">
        <f t="shared" si="6"/>
        <v>0</v>
      </c>
      <c r="Z46" s="27">
        <f t="shared" si="7"/>
        <v>0</v>
      </c>
      <c r="AA46" s="44"/>
      <c r="AB46" s="25">
        <f t="array" ref="AB46">SUM(IF(Period=$AB$2,IF(Site=$A$5,IF(Provider=$B46,I))))</f>
        <v>0</v>
      </c>
      <c r="AC46" s="26">
        <f t="array" ref="AC46">SUM(IF(Period=$AB$2,IF(Site=$A$5,IF(Provider=$B46,J))))</f>
        <v>0</v>
      </c>
      <c r="AD46" s="26"/>
      <c r="AE46" s="27">
        <f t="shared" si="8"/>
        <v>0</v>
      </c>
      <c r="AF46" s="27">
        <f t="shared" si="9"/>
        <v>0</v>
      </c>
      <c r="AG46" s="44"/>
      <c r="AH46" s="25">
        <f t="array" ref="AH46">SUM(IF(Period=$AH$2,IF(Site=$A$5,IF(Provider=$B46,I))))</f>
        <v>0</v>
      </c>
      <c r="AI46" s="26">
        <f t="array" ref="AI46">SUM(IF(Period=$AH$2,IF(Site=$A$5,IF(Provider=$B46,J))))</f>
        <v>0</v>
      </c>
      <c r="AJ46" s="26"/>
      <c r="AK46" s="27">
        <f t="shared" si="10"/>
        <v>0</v>
      </c>
      <c r="AL46" s="27">
        <f t="shared" si="11"/>
        <v>0</v>
      </c>
      <c r="AM46" s="44"/>
      <c r="AN46" s="25">
        <f t="array" ref="AN46">SUM(IF(Period=$AN$2,IF(Site=$A$5,IF(Provider=$B46,I))))</f>
        <v>0</v>
      </c>
      <c r="AO46" s="26">
        <f t="array" ref="AO46">SUM(IF(Period=$AN$2,IF(Site=$A$5,IF(Provider=$B46,J))))</f>
        <v>0</v>
      </c>
      <c r="AP46" s="26"/>
      <c r="AQ46" s="27">
        <f t="shared" si="12"/>
        <v>0</v>
      </c>
      <c r="AR46" s="27">
        <f t="shared" si="13"/>
        <v>0</v>
      </c>
      <c r="AS46" s="44"/>
      <c r="AT46" s="25">
        <f t="array" ref="AT46">SUM(IF(Period=$AT$2,IF(Site=$A$5,IF(Provider=$B46,I))))</f>
        <v>0</v>
      </c>
      <c r="AU46" s="26">
        <f t="array" ref="AU46">SUM(IF(Period=$AT$2,IF(Site=$A$5,IF(Provider=$B46,J))))</f>
        <v>0</v>
      </c>
      <c r="AV46" s="26"/>
      <c r="AW46" s="27">
        <f t="shared" si="14"/>
        <v>0</v>
      </c>
      <c r="AX46" s="27">
        <f t="shared" si="15"/>
        <v>0</v>
      </c>
      <c r="AY46" s="44"/>
      <c r="AZ46" s="25">
        <f t="array" ref="AZ46">SUM(IF(Period=$AZ$2,IF(Site=$A$5,IF(Provider=$B46,I))))</f>
        <v>66</v>
      </c>
      <c r="BA46" s="26">
        <f t="array" ref="BA46">SUM(IF(Period=$AZ$2,IF(Site=$A$5,IF(Provider=$B46,J))))</f>
        <v>9.2272727272727302</v>
      </c>
      <c r="BB46" s="26"/>
      <c r="BC46" s="27">
        <f t="shared" si="16"/>
        <v>0.32188160676532779</v>
      </c>
      <c r="BD46" s="27">
        <f t="shared" si="17"/>
        <v>1.9844243865880292E-2</v>
      </c>
      <c r="BE46" s="44"/>
      <c r="BF46" s="25">
        <f t="array" ref="BF46">SUM(IF(Period=$BF$2,IF(Site=$A$5,IF(Provider=$B46,I))))</f>
        <v>255</v>
      </c>
      <c r="BG46" s="26">
        <f t="array" ref="BG46">SUM(IF(Period=$BF$2,IF(Site=$A$5,IF(Provider=$B46,J))))</f>
        <v>4.9019607843137303</v>
      </c>
      <c r="BH46" s="26"/>
      <c r="BI46" s="27">
        <f t="shared" si="18"/>
        <v>0.62375249500998065</v>
      </c>
      <c r="BJ46" s="27">
        <f t="shared" si="19"/>
        <v>3.8678136023268805E-2</v>
      </c>
      <c r="BK46" s="44"/>
      <c r="BL46" s="25">
        <f t="array" ref="BL46">SUM(IF(Period=$BL$2,IF(Site=$A$5,IF(Provider=$B46,I))))</f>
        <v>253</v>
      </c>
      <c r="BM46" s="26">
        <f t="array" ref="BM46">SUM(IF(Period=$BL$2,IF(Site=$A$5,IF(Provider=$B46,J))))</f>
        <v>5.6679841897233203</v>
      </c>
      <c r="BN46" s="26"/>
      <c r="BO46" s="27">
        <f t="shared" si="20"/>
        <v>0.66697674418604658</v>
      </c>
      <c r="BP46" s="27">
        <f t="shared" si="21"/>
        <v>4.4585393153623726E-2</v>
      </c>
      <c r="BQ46" s="44"/>
      <c r="BR46" s="25">
        <f t="array" ref="BR46">SUM(IF(Period=$BR$2,IF(Site=$A$5,IF(Provider=$B46,I))))</f>
        <v>327</v>
      </c>
      <c r="BS46" s="26">
        <f t="array" ref="BS46">SUM(IF(Period=$BR$2,IF(Site=$A$5,IF(Provider=$B46,J))))</f>
        <v>5.6238532110091697</v>
      </c>
      <c r="BT46" s="26"/>
      <c r="BU46" s="27">
        <f t="shared" si="22"/>
        <v>0.74093473005640553</v>
      </c>
      <c r="BV46" s="27">
        <f t="shared" si="23"/>
        <v>5.394385614971689E-2</v>
      </c>
    </row>
    <row r="47" spans="2:74" outlineLevel="1" x14ac:dyDescent="0.25">
      <c r="B47" s="20" t="s">
        <v>753</v>
      </c>
      <c r="C47" s="44"/>
      <c r="D47" s="25">
        <f t="array" ref="D47">SUM(IF(Period=$D$2,IF(Site=$A$5,IF(Provider=$B47,I))))</f>
        <v>0</v>
      </c>
      <c r="E47" s="26">
        <f t="array" ref="E47">SUM(IF(Period=$D$2,IF(Site=$A$5,IF(Provider=$B47,J))))</f>
        <v>0</v>
      </c>
      <c r="F47" s="26"/>
      <c r="G47" s="27">
        <f t="shared" si="0"/>
        <v>0</v>
      </c>
      <c r="H47" s="27">
        <f t="shared" si="1"/>
        <v>0</v>
      </c>
      <c r="I47" s="44"/>
      <c r="J47" s="25">
        <f t="array" ref="J47">SUM(IF(Period=$J$2,IF(Site=$A$5,IF(Provider=$B47,I))))</f>
        <v>0</v>
      </c>
      <c r="K47" s="26">
        <f t="array" ref="K47">SUM(IF(Period=$J$2,IF(Site=$A$5,IF(Provider=$B47,J))))</f>
        <v>0</v>
      </c>
      <c r="L47" s="26"/>
      <c r="M47" s="27">
        <f t="shared" si="2"/>
        <v>0</v>
      </c>
      <c r="N47" s="27">
        <f t="shared" si="3"/>
        <v>0</v>
      </c>
      <c r="O47" s="44"/>
      <c r="P47" s="25">
        <f t="array" ref="P47">SUM(IF(Period=$P$2,IF(Site=$A$5,IF(Provider=$B47,I))))</f>
        <v>13</v>
      </c>
      <c r="Q47" s="26">
        <f t="array" ref="Q47">SUM(IF(Period=$P$2,IF(Site=$A$5,IF(Provider=$B47,J))))</f>
        <v>2</v>
      </c>
      <c r="R47" s="26"/>
      <c r="S47" s="27">
        <f t="shared" si="4"/>
        <v>1.2076172782164421E-2</v>
      </c>
      <c r="T47" s="27">
        <f t="shared" si="5"/>
        <v>7.4923635525329956E-4</v>
      </c>
      <c r="U47" s="44"/>
      <c r="V47" s="25">
        <f t="array" ref="V47">SUM(IF(Period=$V$2,IF(Site=$A$5,IF(Provider=$B47,I))))</f>
        <v>0</v>
      </c>
      <c r="W47" s="26">
        <f t="array" ref="W47">SUM(IF(Period=$V$2,IF(Site=$A$5,IF(Provider=$B47,J))))</f>
        <v>0</v>
      </c>
      <c r="X47" s="26"/>
      <c r="Y47" s="27">
        <f t="shared" si="6"/>
        <v>0</v>
      </c>
      <c r="Z47" s="27">
        <f t="shared" si="7"/>
        <v>0</v>
      </c>
      <c r="AA47" s="44"/>
      <c r="AB47" s="25">
        <f t="array" ref="AB47">SUM(IF(Period=$AB$2,IF(Site=$A$5,IF(Provider=$B47,I))))</f>
        <v>32</v>
      </c>
      <c r="AC47" s="26">
        <f t="array" ref="AC47">SUM(IF(Period=$AB$2,IF(Site=$A$5,IF(Provider=$B47,J))))</f>
        <v>3.71875</v>
      </c>
      <c r="AD47" s="26"/>
      <c r="AE47" s="27">
        <f t="shared" si="8"/>
        <v>5.7766990291262137E-2</v>
      </c>
      <c r="AF47" s="27">
        <f t="shared" si="9"/>
        <v>3.5799163683403025E-3</v>
      </c>
      <c r="AG47" s="44"/>
      <c r="AH47" s="25">
        <f t="array" ref="AH47">SUM(IF(Period=$AH$2,IF(Site=$A$5,IF(Provider=$B47,I))))</f>
        <v>0</v>
      </c>
      <c r="AI47" s="26">
        <f t="array" ref="AI47">SUM(IF(Period=$AH$2,IF(Site=$A$5,IF(Provider=$B47,J))))</f>
        <v>0</v>
      </c>
      <c r="AJ47" s="26"/>
      <c r="AK47" s="27">
        <f t="shared" si="10"/>
        <v>0</v>
      </c>
      <c r="AL47" s="27">
        <f t="shared" si="11"/>
        <v>0</v>
      </c>
      <c r="AM47" s="44"/>
      <c r="AN47" s="25">
        <f t="array" ref="AN47">SUM(IF(Period=$AN$2,IF(Site=$A$5,IF(Provider=$B47,I))))</f>
        <v>0</v>
      </c>
      <c r="AO47" s="26">
        <f t="array" ref="AO47">SUM(IF(Period=$AN$2,IF(Site=$A$5,IF(Provider=$B47,J))))</f>
        <v>0</v>
      </c>
      <c r="AP47" s="26"/>
      <c r="AQ47" s="27">
        <f t="shared" si="12"/>
        <v>0</v>
      </c>
      <c r="AR47" s="27">
        <f t="shared" si="13"/>
        <v>0</v>
      </c>
      <c r="AS47" s="44"/>
      <c r="AT47" s="25">
        <f t="array" ref="AT47">SUM(IF(Period=$AT$2,IF(Site=$A$5,IF(Provider=$B47,I))))</f>
        <v>12</v>
      </c>
      <c r="AU47" s="26">
        <f t="array" ref="AU47">SUM(IF(Period=$AT$2,IF(Site=$A$5,IF(Provider=$B47,J))))</f>
        <v>4.3333333333333304</v>
      </c>
      <c r="AV47" s="26"/>
      <c r="AW47" s="27">
        <f t="shared" si="14"/>
        <v>2.5515210991167794E-2</v>
      </c>
      <c r="AX47" s="27">
        <f t="shared" si="15"/>
        <v>1.6384661436178582E-3</v>
      </c>
      <c r="AY47" s="44"/>
      <c r="AZ47" s="25">
        <f t="array" ref="AZ47">SUM(IF(Period=$AZ$2,IF(Site=$A$5,IF(Provider=$B47,I))))</f>
        <v>0</v>
      </c>
      <c r="BA47" s="26">
        <f t="array" ref="BA47">SUM(IF(Period=$AZ$2,IF(Site=$A$5,IF(Provider=$B47,J))))</f>
        <v>0</v>
      </c>
      <c r="BB47" s="26"/>
      <c r="BC47" s="27">
        <f t="shared" si="16"/>
        <v>0</v>
      </c>
      <c r="BD47" s="27">
        <f t="shared" si="17"/>
        <v>0</v>
      </c>
      <c r="BE47" s="44"/>
      <c r="BF47" s="25">
        <f t="array" ref="BF47">SUM(IF(Period=$BF$2,IF(Site=$A$5,IF(Provider=$B47,I))))</f>
        <v>12</v>
      </c>
      <c r="BG47" s="26">
        <f t="array" ref="BG47">SUM(IF(Period=$BF$2,IF(Site=$A$5,IF(Provider=$B47,J))))</f>
        <v>4</v>
      </c>
      <c r="BH47" s="26"/>
      <c r="BI47" s="27">
        <f t="shared" si="18"/>
        <v>2.3952095808383235E-2</v>
      </c>
      <c r="BJ47" s="27">
        <f t="shared" si="19"/>
        <v>1.4852404232935205E-3</v>
      </c>
      <c r="BK47" s="44"/>
      <c r="BL47" s="25">
        <f t="array" ref="BL47">SUM(IF(Period=$BL$2,IF(Site=$A$5,IF(Provider=$B47,I))))</f>
        <v>17</v>
      </c>
      <c r="BM47" s="26">
        <f t="array" ref="BM47">SUM(IF(Period=$BL$2,IF(Site=$A$5,IF(Provider=$B47,J))))</f>
        <v>3.52941176470588</v>
      </c>
      <c r="BN47" s="26"/>
      <c r="BO47" s="27">
        <f t="shared" si="20"/>
        <v>2.7906976744186025E-2</v>
      </c>
      <c r="BP47" s="27">
        <f t="shared" si="21"/>
        <v>1.8654976214905314E-3</v>
      </c>
      <c r="BQ47" s="44"/>
      <c r="BR47" s="25">
        <f t="array" ref="BR47">SUM(IF(Period=$BR$2,IF(Site=$A$5,IF(Provider=$B47,I))))</f>
        <v>0</v>
      </c>
      <c r="BS47" s="26">
        <f t="array" ref="BS47">SUM(IF(Period=$BR$2,IF(Site=$A$5,IF(Provider=$B47,J))))</f>
        <v>0</v>
      </c>
      <c r="BT47" s="26"/>
      <c r="BU47" s="27">
        <f t="shared" si="22"/>
        <v>0</v>
      </c>
      <c r="BV47" s="27">
        <f t="shared" si="23"/>
        <v>0</v>
      </c>
    </row>
    <row r="48" spans="2:74" outlineLevel="1" x14ac:dyDescent="0.25">
      <c r="B48" s="20" t="s">
        <v>818</v>
      </c>
      <c r="C48" s="44"/>
      <c r="D48" s="25">
        <f t="array" ref="D48">SUM(IF(Period=$D$2,IF(Site=$A$5,IF(Provider=$B48,I))))</f>
        <v>0</v>
      </c>
      <c r="E48" s="26">
        <f t="array" ref="E48">SUM(IF(Period=$D$2,IF(Site=$A$5,IF(Provider=$B48,J))))</f>
        <v>0</v>
      </c>
      <c r="F48" s="26"/>
      <c r="G48" s="27">
        <f t="shared" si="0"/>
        <v>0</v>
      </c>
      <c r="H48" s="27">
        <f t="shared" si="1"/>
        <v>0</v>
      </c>
      <c r="I48" s="44"/>
      <c r="J48" s="25">
        <f t="array" ref="J48">SUM(IF(Period=$J$2,IF(Site=$A$5,IF(Provider=$B48,I))))</f>
        <v>10</v>
      </c>
      <c r="K48" s="26">
        <f t="array" ref="K48">SUM(IF(Period=$J$2,IF(Site=$A$5,IF(Provider=$B48,J))))</f>
        <v>4.4000000000000004</v>
      </c>
      <c r="L48" s="26"/>
      <c r="M48" s="27">
        <f t="shared" si="2"/>
        <v>2.2011005502751375E-2</v>
      </c>
      <c r="N48" s="27">
        <f t="shared" si="3"/>
        <v>1.3631998017163925E-3</v>
      </c>
      <c r="O48" s="44"/>
      <c r="P48" s="25">
        <f t="array" ref="P48">SUM(IF(Period=$P$2,IF(Site=$A$5,IF(Provider=$B48,I))))</f>
        <v>0</v>
      </c>
      <c r="Q48" s="26">
        <f t="array" ref="Q48">SUM(IF(Period=$P$2,IF(Site=$A$5,IF(Provider=$B48,J))))</f>
        <v>0</v>
      </c>
      <c r="R48" s="26"/>
      <c r="S48" s="27">
        <f t="shared" si="4"/>
        <v>0</v>
      </c>
      <c r="T48" s="27">
        <f t="shared" si="5"/>
        <v>0</v>
      </c>
      <c r="U48" s="44"/>
      <c r="V48" s="25">
        <f t="array" ref="V48">SUM(IF(Period=$V$2,IF(Site=$A$5,IF(Provider=$B48,I))))</f>
        <v>0</v>
      </c>
      <c r="W48" s="26">
        <f t="array" ref="W48">SUM(IF(Period=$V$2,IF(Site=$A$5,IF(Provider=$B48,J))))</f>
        <v>0</v>
      </c>
      <c r="X48" s="26"/>
      <c r="Y48" s="27">
        <f t="shared" si="6"/>
        <v>0</v>
      </c>
      <c r="Z48" s="27">
        <f t="shared" si="7"/>
        <v>0</v>
      </c>
      <c r="AA48" s="44"/>
      <c r="AB48" s="25">
        <f t="array" ref="AB48">SUM(IF(Period=$AB$2,IF(Site=$A$5,IF(Provider=$B48,I))))</f>
        <v>0</v>
      </c>
      <c r="AC48" s="26">
        <f t="array" ref="AC48">SUM(IF(Period=$AB$2,IF(Site=$A$5,IF(Provider=$B48,J))))</f>
        <v>0</v>
      </c>
      <c r="AD48" s="26"/>
      <c r="AE48" s="27">
        <f t="shared" si="8"/>
        <v>0</v>
      </c>
      <c r="AF48" s="27">
        <f t="shared" si="9"/>
        <v>0</v>
      </c>
      <c r="AG48" s="44"/>
      <c r="AH48" s="25">
        <f t="array" ref="AH48">SUM(IF(Period=$AH$2,IF(Site=$A$5,IF(Provider=$B48,I))))</f>
        <v>0</v>
      </c>
      <c r="AI48" s="26">
        <f t="array" ref="AI48">SUM(IF(Period=$AH$2,IF(Site=$A$5,IF(Provider=$B48,J))))</f>
        <v>0</v>
      </c>
      <c r="AJ48" s="26"/>
      <c r="AK48" s="27">
        <f t="shared" si="10"/>
        <v>0</v>
      </c>
      <c r="AL48" s="27">
        <f t="shared" si="11"/>
        <v>0</v>
      </c>
      <c r="AM48" s="44"/>
      <c r="AN48" s="25">
        <f t="array" ref="AN48">SUM(IF(Period=$AN$2,IF(Site=$A$5,IF(Provider=$B48,I))))</f>
        <v>0</v>
      </c>
      <c r="AO48" s="26">
        <f t="array" ref="AO48">SUM(IF(Period=$AN$2,IF(Site=$A$5,IF(Provider=$B48,J))))</f>
        <v>0</v>
      </c>
      <c r="AP48" s="26"/>
      <c r="AQ48" s="27">
        <f t="shared" si="12"/>
        <v>0</v>
      </c>
      <c r="AR48" s="27">
        <f t="shared" si="13"/>
        <v>0</v>
      </c>
      <c r="AS48" s="44"/>
      <c r="AT48" s="25">
        <f t="array" ref="AT48">SUM(IF(Period=$AT$2,IF(Site=$A$5,IF(Provider=$B48,I))))</f>
        <v>0</v>
      </c>
      <c r="AU48" s="26">
        <f t="array" ref="AU48">SUM(IF(Period=$AT$2,IF(Site=$A$5,IF(Provider=$B48,J))))</f>
        <v>0</v>
      </c>
      <c r="AV48" s="26"/>
      <c r="AW48" s="27">
        <f t="shared" si="14"/>
        <v>0</v>
      </c>
      <c r="AX48" s="27">
        <f t="shared" si="15"/>
        <v>0</v>
      </c>
      <c r="AY48" s="44"/>
      <c r="AZ48" s="25">
        <f t="array" ref="AZ48">SUM(IF(Period=$AZ$2,IF(Site=$A$5,IF(Provider=$B48,I))))</f>
        <v>0</v>
      </c>
      <c r="BA48" s="26">
        <f t="array" ref="BA48">SUM(IF(Period=$AZ$2,IF(Site=$A$5,IF(Provider=$B48,J))))</f>
        <v>0</v>
      </c>
      <c r="BB48" s="26"/>
      <c r="BC48" s="27">
        <f t="shared" si="16"/>
        <v>0</v>
      </c>
      <c r="BD48" s="27">
        <f t="shared" si="17"/>
        <v>0</v>
      </c>
      <c r="BE48" s="44"/>
      <c r="BF48" s="25">
        <f t="array" ref="BF48">SUM(IF(Period=$BF$2,IF(Site=$A$5,IF(Provider=$B48,I))))</f>
        <v>0</v>
      </c>
      <c r="BG48" s="26">
        <f t="array" ref="BG48">SUM(IF(Period=$BF$2,IF(Site=$A$5,IF(Provider=$B48,J))))</f>
        <v>0</v>
      </c>
      <c r="BH48" s="26"/>
      <c r="BI48" s="27">
        <f t="shared" si="18"/>
        <v>0</v>
      </c>
      <c r="BJ48" s="27">
        <f t="shared" si="19"/>
        <v>0</v>
      </c>
      <c r="BK48" s="44"/>
      <c r="BL48" s="25">
        <f t="array" ref="BL48">SUM(IF(Period=$BL$2,IF(Site=$A$5,IF(Provider=$B48,I))))</f>
        <v>0</v>
      </c>
      <c r="BM48" s="26">
        <f t="array" ref="BM48">SUM(IF(Period=$BL$2,IF(Site=$A$5,IF(Provider=$B48,J))))</f>
        <v>0</v>
      </c>
      <c r="BN48" s="26"/>
      <c r="BO48" s="27">
        <f t="shared" si="20"/>
        <v>0</v>
      </c>
      <c r="BP48" s="27">
        <f t="shared" si="21"/>
        <v>0</v>
      </c>
      <c r="BQ48" s="44"/>
      <c r="BR48" s="25">
        <f t="array" ref="BR48">SUM(IF(Period=$BR$2,IF(Site=$A$5,IF(Provider=$B48,I))))</f>
        <v>0</v>
      </c>
      <c r="BS48" s="26">
        <f t="array" ref="BS48">SUM(IF(Period=$BR$2,IF(Site=$A$5,IF(Provider=$B48,J))))</f>
        <v>0</v>
      </c>
      <c r="BT48" s="26"/>
      <c r="BU48" s="27">
        <f t="shared" si="22"/>
        <v>0</v>
      </c>
      <c r="BV48" s="27">
        <f t="shared" si="23"/>
        <v>0</v>
      </c>
    </row>
    <row r="49" spans="2:74" outlineLevel="1" x14ac:dyDescent="0.25">
      <c r="B49" s="20" t="s">
        <v>655</v>
      </c>
      <c r="C49" s="44"/>
      <c r="D49" s="25">
        <f t="array" ref="D49">SUM(IF(Period=$D$2,IF(Site=$A$5,IF(Provider=$B49,I))))</f>
        <v>30</v>
      </c>
      <c r="E49" s="26">
        <f t="array" ref="E49">SUM(IF(Period=$D$2,IF(Site=$A$5,IF(Provider=$B49,J))))</f>
        <v>6.5333333333333332</v>
      </c>
      <c r="F49" s="26"/>
      <c r="G49" s="27">
        <f t="shared" si="0"/>
        <v>9.0447623442547295E-2</v>
      </c>
      <c r="H49" s="27">
        <f t="shared" si="1"/>
        <v>5.6767167723810351E-3</v>
      </c>
      <c r="I49" s="44"/>
      <c r="J49" s="25">
        <f t="array" ref="J49">SUM(IF(Period=$J$2,IF(Site=$A$5,IF(Provider=$B49,I))))</f>
        <v>0</v>
      </c>
      <c r="K49" s="26">
        <f t="array" ref="K49">SUM(IF(Period=$J$2,IF(Site=$A$5,IF(Provider=$B49,J))))</f>
        <v>0</v>
      </c>
      <c r="L49" s="26"/>
      <c r="M49" s="27">
        <f t="shared" si="2"/>
        <v>0</v>
      </c>
      <c r="N49" s="27">
        <f t="shared" si="3"/>
        <v>0</v>
      </c>
      <c r="O49" s="44"/>
      <c r="P49" s="25">
        <f t="array" ref="P49">SUM(IF(Period=$P$2,IF(Site=$A$5,IF(Provider=$B49,I))))</f>
        <v>0</v>
      </c>
      <c r="Q49" s="26">
        <f t="array" ref="Q49">SUM(IF(Period=$P$2,IF(Site=$A$5,IF(Provider=$B49,J))))</f>
        <v>0</v>
      </c>
      <c r="R49" s="26"/>
      <c r="S49" s="27">
        <f t="shared" si="4"/>
        <v>0</v>
      </c>
      <c r="T49" s="27">
        <f t="shared" si="5"/>
        <v>0</v>
      </c>
      <c r="U49" s="44"/>
      <c r="V49" s="25">
        <f t="array" ref="V49">SUM(IF(Period=$V$2,IF(Site=$A$5,IF(Provider=$B49,I))))</f>
        <v>0</v>
      </c>
      <c r="W49" s="26">
        <f t="array" ref="W49">SUM(IF(Period=$V$2,IF(Site=$A$5,IF(Provider=$B49,J))))</f>
        <v>0</v>
      </c>
      <c r="X49" s="26"/>
      <c r="Y49" s="27">
        <f t="shared" si="6"/>
        <v>0</v>
      </c>
      <c r="Z49" s="27">
        <f t="shared" si="7"/>
        <v>0</v>
      </c>
      <c r="AA49" s="44"/>
      <c r="AB49" s="25">
        <f t="array" ref="AB49">SUM(IF(Period=$AB$2,IF(Site=$A$5,IF(Provider=$B49,I))))</f>
        <v>24</v>
      </c>
      <c r="AC49" s="26">
        <f t="array" ref="AC49">SUM(IF(Period=$AB$2,IF(Site=$A$5,IF(Provider=$B49,J))))</f>
        <v>3.0416666666666665</v>
      </c>
      <c r="AD49" s="26"/>
      <c r="AE49" s="27">
        <f t="shared" si="8"/>
        <v>3.5436893203883497E-2</v>
      </c>
      <c r="AF49" s="27">
        <f t="shared" si="9"/>
        <v>2.1960831503264038E-3</v>
      </c>
      <c r="AG49" s="44"/>
      <c r="AH49" s="25">
        <f t="array" ref="AH49">SUM(IF(Period=$AH$2,IF(Site=$A$5,IF(Provider=$B49,I))))</f>
        <v>0</v>
      </c>
      <c r="AI49" s="26">
        <f t="array" ref="AI49">SUM(IF(Period=$AH$2,IF(Site=$A$5,IF(Provider=$B49,J))))</f>
        <v>0</v>
      </c>
      <c r="AJ49" s="26"/>
      <c r="AK49" s="27">
        <f t="shared" si="10"/>
        <v>0</v>
      </c>
      <c r="AL49" s="27">
        <f t="shared" si="11"/>
        <v>0</v>
      </c>
      <c r="AM49" s="44"/>
      <c r="AN49" s="25">
        <f t="array" ref="AN49">SUM(IF(Period=$AN$2,IF(Site=$A$5,IF(Provider=$B49,I))))</f>
        <v>46</v>
      </c>
      <c r="AO49" s="26">
        <f t="array" ref="AO49">SUM(IF(Period=$AN$2,IF(Site=$A$5,IF(Provider=$B49,J))))</f>
        <v>2.6304347826086998</v>
      </c>
      <c r="AP49" s="26"/>
      <c r="AQ49" s="27">
        <f t="shared" si="12"/>
        <v>6.1797752808988866E-2</v>
      </c>
      <c r="AR49" s="27">
        <f t="shared" si="13"/>
        <v>3.8695235049568334E-3</v>
      </c>
      <c r="AS49" s="44"/>
      <c r="AT49" s="25">
        <f t="array" ref="AT49">SUM(IF(Period=$AT$2,IF(Site=$A$5,IF(Provider=$B49,I))))</f>
        <v>25</v>
      </c>
      <c r="AU49" s="26">
        <f t="array" ref="AU49">SUM(IF(Period=$AT$2,IF(Site=$A$5,IF(Provider=$B49,J))))</f>
        <v>4.76</v>
      </c>
      <c r="AV49" s="26"/>
      <c r="AW49" s="27">
        <f t="shared" si="14"/>
        <v>5.8390578999018644E-2</v>
      </c>
      <c r="AX49" s="27">
        <f t="shared" si="15"/>
        <v>3.7495667517408703E-3</v>
      </c>
      <c r="AY49" s="44"/>
      <c r="AZ49" s="25">
        <f t="array" ref="AZ49">SUM(IF(Period=$AZ$2,IF(Site=$A$5,IF(Provider=$B49,I))))</f>
        <v>0</v>
      </c>
      <c r="BA49" s="26">
        <f t="array" ref="BA49">SUM(IF(Period=$AZ$2,IF(Site=$A$5,IF(Provider=$B49,J))))</f>
        <v>0</v>
      </c>
      <c r="BB49" s="26"/>
      <c r="BC49" s="27">
        <f t="shared" si="16"/>
        <v>0</v>
      </c>
      <c r="BD49" s="27">
        <f t="shared" si="17"/>
        <v>0</v>
      </c>
      <c r="BE49" s="44"/>
      <c r="BF49" s="25">
        <f t="array" ref="BF49">SUM(IF(Period=$BF$2,IF(Site=$A$5,IF(Provider=$B49,I))))</f>
        <v>0</v>
      </c>
      <c r="BG49" s="26">
        <f t="array" ref="BG49">SUM(IF(Period=$BF$2,IF(Site=$A$5,IF(Provider=$B49,J))))</f>
        <v>0</v>
      </c>
      <c r="BH49" s="26"/>
      <c r="BI49" s="27">
        <f t="shared" si="18"/>
        <v>0</v>
      </c>
      <c r="BJ49" s="27">
        <f t="shared" si="19"/>
        <v>0</v>
      </c>
      <c r="BK49" s="44"/>
      <c r="BL49" s="25">
        <f t="array" ref="BL49">SUM(IF(Period=$BL$2,IF(Site=$A$5,IF(Provider=$B49,I))))</f>
        <v>0</v>
      </c>
      <c r="BM49" s="26">
        <f t="array" ref="BM49">SUM(IF(Period=$BL$2,IF(Site=$A$5,IF(Provider=$B49,J))))</f>
        <v>0</v>
      </c>
      <c r="BN49" s="26"/>
      <c r="BO49" s="27">
        <f t="shared" si="20"/>
        <v>0</v>
      </c>
      <c r="BP49" s="27">
        <f t="shared" si="21"/>
        <v>0</v>
      </c>
      <c r="BQ49" s="44"/>
      <c r="BR49" s="25">
        <f t="array" ref="BR49">SUM(IF(Period=$BR$2,IF(Site=$A$5,IF(Provider=$B49,I))))</f>
        <v>0</v>
      </c>
      <c r="BS49" s="26">
        <f t="array" ref="BS49">SUM(IF(Period=$BR$2,IF(Site=$A$5,IF(Provider=$B49,J))))</f>
        <v>0</v>
      </c>
      <c r="BT49" s="26"/>
      <c r="BU49" s="27">
        <f t="shared" si="22"/>
        <v>0</v>
      </c>
      <c r="BV49" s="27">
        <f t="shared" si="23"/>
        <v>0</v>
      </c>
    </row>
    <row r="50" spans="2:74" outlineLevel="1" x14ac:dyDescent="0.25">
      <c r="B50" s="20" t="s">
        <v>694</v>
      </c>
      <c r="C50" s="44"/>
      <c r="D50" s="25">
        <f t="array" ref="D50">SUM(IF(Period=$D$2,IF(Site=$A$5,IF(Provider=$B50,I))))</f>
        <v>76</v>
      </c>
      <c r="E50" s="26">
        <f t="array" ref="E50">SUM(IF(Period=$D$2,IF(Site=$A$5,IF(Provider=$B50,J))))</f>
        <v>20.671052631578949</v>
      </c>
      <c r="F50" s="26"/>
      <c r="G50" s="27">
        <f t="shared" si="0"/>
        <v>0.72496538994000936</v>
      </c>
      <c r="H50" s="27">
        <f t="shared" si="1"/>
        <v>4.5500622701074529E-2</v>
      </c>
      <c r="I50" s="44"/>
      <c r="J50" s="25">
        <f t="array" ref="J50">SUM(IF(Period=$J$2,IF(Site=$A$5,IF(Provider=$B50,I))))</f>
        <v>57</v>
      </c>
      <c r="K50" s="26">
        <f t="array" ref="K50">SUM(IF(Period=$J$2,IF(Site=$A$5,IF(Provider=$B50,J))))</f>
        <v>5.8947368421052628</v>
      </c>
      <c r="L50" s="26"/>
      <c r="M50" s="27">
        <f t="shared" si="2"/>
        <v>0.16808404202101049</v>
      </c>
      <c r="N50" s="27">
        <f t="shared" si="3"/>
        <v>1.0409889394925178E-2</v>
      </c>
      <c r="O50" s="44"/>
      <c r="P50" s="25">
        <f t="array" ref="P50">SUM(IF(Period=$P$2,IF(Site=$A$5,IF(Provider=$B50,I))))</f>
        <v>31</v>
      </c>
      <c r="Q50" s="26">
        <f t="array" ref="Q50">SUM(IF(Period=$P$2,IF(Site=$A$5,IF(Provider=$B50,J))))</f>
        <v>3.5806451612903225</v>
      </c>
      <c r="R50" s="26"/>
      <c r="S50" s="27">
        <f t="shared" si="4"/>
        <v>5.1555968416163493E-2</v>
      </c>
      <c r="T50" s="27">
        <f t="shared" si="5"/>
        <v>3.1986629012737021E-3</v>
      </c>
      <c r="U50" s="44"/>
      <c r="V50" s="25">
        <f t="array" ref="V50">SUM(IF(Period=$V$2,IF(Site=$A$5,IF(Provider=$B50,I))))</f>
        <v>55</v>
      </c>
      <c r="W50" s="26">
        <f t="array" ref="W50">SUM(IF(Period=$V$2,IF(Site=$A$5,IF(Provider=$B50,J))))</f>
        <v>3.2545454545454544</v>
      </c>
      <c r="X50" s="26"/>
      <c r="Y50" s="27">
        <f t="shared" si="6"/>
        <v>8.4834123222748803E-2</v>
      </c>
      <c r="Z50" s="27">
        <f t="shared" si="7"/>
        <v>5.4134155930563111E-3</v>
      </c>
      <c r="AA50" s="44"/>
      <c r="AB50" s="25">
        <f t="array" ref="AB50">SUM(IF(Period=$AB$2,IF(Site=$A$5,IF(Provider=$B50,I))))</f>
        <v>87</v>
      </c>
      <c r="AC50" s="26">
        <f t="array" ref="AC50">SUM(IF(Period=$AB$2,IF(Site=$A$5,IF(Provider=$B50,J))))</f>
        <v>2.6896551724137931</v>
      </c>
      <c r="AD50" s="26"/>
      <c r="AE50" s="27">
        <f t="shared" si="8"/>
        <v>0.11359223300970873</v>
      </c>
      <c r="AF50" s="27">
        <f t="shared" si="9"/>
        <v>7.0394994133750489E-3</v>
      </c>
      <c r="AG50" s="44"/>
      <c r="AH50" s="25">
        <f t="array" ref="AH50">SUM(IF(Period=$AH$2,IF(Site=$A$5,IF(Provider=$B50,I))))</f>
        <v>78</v>
      </c>
      <c r="AI50" s="26">
        <f t="array" ref="AI50">SUM(IF(Period=$AH$2,IF(Site=$A$5,IF(Provider=$B50,J))))</f>
        <v>3.9871794871794899</v>
      </c>
      <c r="AJ50" s="26"/>
      <c r="AK50" s="27">
        <f t="shared" si="10"/>
        <v>0.1565961732124875</v>
      </c>
      <c r="AL50" s="27">
        <f t="shared" si="11"/>
        <v>1.0590478784989451E-2</v>
      </c>
      <c r="AM50" s="44"/>
      <c r="AN50" s="25">
        <f t="array" ref="AN50">SUM(IF(Period=$AN$2,IF(Site=$A$5,IF(Provider=$B50,I))))</f>
        <v>24</v>
      </c>
      <c r="AO50" s="26">
        <f t="array" ref="AO50">SUM(IF(Period=$AN$2,IF(Site=$A$5,IF(Provider=$B50,J))))</f>
        <v>2.4166666666666701</v>
      </c>
      <c r="AP50" s="26"/>
      <c r="AQ50" s="27">
        <f t="shared" si="12"/>
        <v>2.962206332992854E-2</v>
      </c>
      <c r="AR50" s="27">
        <f t="shared" si="13"/>
        <v>1.8548129197313746E-3</v>
      </c>
      <c r="AS50" s="44"/>
      <c r="AT50" s="25">
        <f t="array" ref="AT50">SUM(IF(Period=$AT$2,IF(Site=$A$5,IF(Provider=$B50,I))))</f>
        <v>93</v>
      </c>
      <c r="AU50" s="26">
        <f t="array" ref="AU50">SUM(IF(Period=$AT$2,IF(Site=$A$5,IF(Provider=$B50,J))))</f>
        <v>3.9677419354838701</v>
      </c>
      <c r="AV50" s="26"/>
      <c r="AW50" s="27">
        <f t="shared" si="14"/>
        <v>0.1810598626104023</v>
      </c>
      <c r="AX50" s="27">
        <f t="shared" si="15"/>
        <v>1.1626807826826728E-2</v>
      </c>
      <c r="AY50" s="44"/>
      <c r="AZ50" s="25">
        <f t="array" ref="AZ50">SUM(IF(Period=$AZ$2,IF(Site=$A$5,IF(Provider=$B50,I))))</f>
        <v>100</v>
      </c>
      <c r="BA50" s="26">
        <f t="array" ref="BA50">SUM(IF(Period=$AZ$2,IF(Site=$A$5,IF(Provider=$B50,J))))</f>
        <v>3.45</v>
      </c>
      <c r="BB50" s="26"/>
      <c r="BC50" s="27">
        <f t="shared" si="16"/>
        <v>0.18234672304439747</v>
      </c>
      <c r="BD50" s="27">
        <f t="shared" si="17"/>
        <v>1.1241813027469126E-2</v>
      </c>
      <c r="BE50" s="44"/>
      <c r="BF50" s="25">
        <f t="array" ref="BF50">SUM(IF(Period=$BF$2,IF(Site=$A$5,IF(Provider=$B50,I))))</f>
        <v>96</v>
      </c>
      <c r="BG50" s="26">
        <f t="array" ref="BG50">SUM(IF(Period=$BF$2,IF(Site=$A$5,IF(Provider=$B50,J))))</f>
        <v>2.9479166666666701</v>
      </c>
      <c r="BH50" s="26"/>
      <c r="BI50" s="27">
        <f t="shared" si="18"/>
        <v>0.14121756487025966</v>
      </c>
      <c r="BJ50" s="27">
        <f t="shared" si="19"/>
        <v>8.756729995668058E-3</v>
      </c>
      <c r="BK50" s="44"/>
      <c r="BL50" s="25">
        <f t="array" ref="BL50">SUM(IF(Period=$BL$2,IF(Site=$A$5,IF(Provider=$B50,I))))</f>
        <v>109</v>
      </c>
      <c r="BM50" s="26">
        <f t="array" ref="BM50">SUM(IF(Period=$BL$2,IF(Site=$A$5,IF(Provider=$B50,J))))</f>
        <v>7.7247706422018396</v>
      </c>
      <c r="BN50" s="26"/>
      <c r="BO50" s="27">
        <f t="shared" si="20"/>
        <v>0.39162790697674443</v>
      </c>
      <c r="BP50" s="27">
        <f t="shared" si="21"/>
        <v>2.6179149954917158E-2</v>
      </c>
      <c r="BQ50" s="44"/>
      <c r="BR50" s="25">
        <f t="array" ref="BR50">SUM(IF(Period=$BR$2,IF(Site=$A$5,IF(Provider=$B50,I))))</f>
        <v>88</v>
      </c>
      <c r="BS50" s="26">
        <f t="array" ref="BS50">SUM(IF(Period=$BR$2,IF(Site=$A$5,IF(Provider=$B50,J))))</f>
        <v>3.2840909090909101</v>
      </c>
      <c r="BT50" s="26"/>
      <c r="BU50" s="27">
        <f t="shared" si="22"/>
        <v>0.11643835616438361</v>
      </c>
      <c r="BV50" s="27">
        <f t="shared" si="23"/>
        <v>8.4773107271713978E-3</v>
      </c>
    </row>
    <row r="51" spans="2:74" outlineLevel="1" x14ac:dyDescent="0.25">
      <c r="B51" s="20" t="s">
        <v>907</v>
      </c>
      <c r="C51" s="44"/>
      <c r="D51" s="25">
        <f t="array" ref="D51">SUM(IF(Period=$D$2,IF(Site=$A$5,IF(Provider=$B51,I))))</f>
        <v>0</v>
      </c>
      <c r="E51" s="26">
        <f t="array" ref="E51">SUM(IF(Period=$D$2,IF(Site=$A$5,IF(Provider=$B51,J))))</f>
        <v>0</v>
      </c>
      <c r="F51" s="26"/>
      <c r="G51" s="27">
        <f t="shared" si="0"/>
        <v>0</v>
      </c>
      <c r="H51" s="27">
        <f t="shared" si="1"/>
        <v>0</v>
      </c>
      <c r="I51" s="44"/>
      <c r="J51" s="25">
        <f t="array" ref="J51">SUM(IF(Period=$J$2,IF(Site=$A$5,IF(Provider=$B51,I))))</f>
        <v>0</v>
      </c>
      <c r="K51" s="26">
        <f t="array" ref="K51">SUM(IF(Period=$J$2,IF(Site=$A$5,IF(Provider=$B51,J))))</f>
        <v>0</v>
      </c>
      <c r="L51" s="26"/>
      <c r="M51" s="27">
        <f t="shared" si="2"/>
        <v>0</v>
      </c>
      <c r="N51" s="27">
        <f t="shared" si="3"/>
        <v>0</v>
      </c>
      <c r="O51" s="44"/>
      <c r="P51" s="25">
        <f t="array" ref="P51">SUM(IF(Period=$P$2,IF(Site=$A$5,IF(Provider=$B51,I))))</f>
        <v>0</v>
      </c>
      <c r="Q51" s="26">
        <f t="array" ref="Q51">SUM(IF(Period=$P$2,IF(Site=$A$5,IF(Provider=$B51,J))))</f>
        <v>0</v>
      </c>
      <c r="R51" s="26"/>
      <c r="S51" s="27">
        <f t="shared" si="4"/>
        <v>0</v>
      </c>
      <c r="T51" s="27">
        <f t="shared" si="5"/>
        <v>0</v>
      </c>
      <c r="U51" s="44"/>
      <c r="V51" s="25">
        <f t="array" ref="V51">SUM(IF(Period=$V$2,IF(Site=$A$5,IF(Provider=$B51,I))))</f>
        <v>0</v>
      </c>
      <c r="W51" s="26">
        <f t="array" ref="W51">SUM(IF(Period=$V$2,IF(Site=$A$5,IF(Provider=$B51,J))))</f>
        <v>0</v>
      </c>
      <c r="X51" s="26"/>
      <c r="Y51" s="27">
        <f t="shared" si="6"/>
        <v>0</v>
      </c>
      <c r="Z51" s="27">
        <f t="shared" si="7"/>
        <v>0</v>
      </c>
      <c r="AA51" s="44"/>
      <c r="AB51" s="25">
        <f t="array" ref="AB51">SUM(IF(Period=$AB$2,IF(Site=$A$5,IF(Provider=$B51,I))))</f>
        <v>0</v>
      </c>
      <c r="AC51" s="26">
        <f t="array" ref="AC51">SUM(IF(Period=$AB$2,IF(Site=$A$5,IF(Provider=$B51,J))))</f>
        <v>0</v>
      </c>
      <c r="AD51" s="26"/>
      <c r="AE51" s="27">
        <f t="shared" si="8"/>
        <v>0</v>
      </c>
      <c r="AF51" s="27">
        <f t="shared" si="9"/>
        <v>0</v>
      </c>
      <c r="AG51" s="44"/>
      <c r="AH51" s="25">
        <f t="array" ref="AH51">SUM(IF(Period=$AH$2,IF(Site=$A$5,IF(Provider=$B51,I))))</f>
        <v>0</v>
      </c>
      <c r="AI51" s="26">
        <f t="array" ref="AI51">SUM(IF(Period=$AH$2,IF(Site=$A$5,IF(Provider=$B51,J))))</f>
        <v>0</v>
      </c>
      <c r="AJ51" s="26"/>
      <c r="AK51" s="27">
        <f t="shared" si="10"/>
        <v>0</v>
      </c>
      <c r="AL51" s="27">
        <f t="shared" si="11"/>
        <v>0</v>
      </c>
      <c r="AM51" s="44"/>
      <c r="AN51" s="25">
        <f t="array" ref="AN51">SUM(IF(Period=$AN$2,IF(Site=$A$5,IF(Provider=$B51,I))))</f>
        <v>4</v>
      </c>
      <c r="AO51" s="26">
        <f t="array" ref="AO51">SUM(IF(Period=$AN$2,IF(Site=$A$5,IF(Provider=$B51,J))))</f>
        <v>4.25</v>
      </c>
      <c r="AP51" s="26"/>
      <c r="AQ51" s="27">
        <f t="shared" si="12"/>
        <v>8.6823289070480092E-3</v>
      </c>
      <c r="AR51" s="27">
        <f t="shared" si="13"/>
        <v>5.4365206267988487E-4</v>
      </c>
      <c r="AS51" s="44"/>
      <c r="AT51" s="25">
        <f t="array" ref="AT51">SUM(IF(Period=$AT$2,IF(Site=$A$5,IF(Provider=$B51,I))))</f>
        <v>1</v>
      </c>
      <c r="AU51" s="26">
        <f t="array" ref="AU51">SUM(IF(Period=$AT$2,IF(Site=$A$5,IF(Provider=$B51,J))))</f>
        <v>5</v>
      </c>
      <c r="AV51" s="26"/>
      <c r="AW51" s="27">
        <f t="shared" si="14"/>
        <v>2.4533856722276739E-3</v>
      </c>
      <c r="AX51" s="27">
        <f t="shared" si="15"/>
        <v>1.5754482150171726E-4</v>
      </c>
      <c r="AY51" s="44"/>
      <c r="AZ51" s="25">
        <f t="array" ref="AZ51">SUM(IF(Period=$AZ$2,IF(Site=$A$5,IF(Provider=$B51,I))))</f>
        <v>3</v>
      </c>
      <c r="BA51" s="26">
        <f t="array" ref="BA51">SUM(IF(Period=$AZ$2,IF(Site=$A$5,IF(Provider=$B51,J))))</f>
        <v>14</v>
      </c>
      <c r="BB51" s="26"/>
      <c r="BC51" s="27">
        <f t="shared" si="16"/>
        <v>2.2198731501057081E-2</v>
      </c>
      <c r="BD51" s="27">
        <f t="shared" si="17"/>
        <v>1.3685685424745023E-3</v>
      </c>
      <c r="BE51" s="44"/>
      <c r="BF51" s="25">
        <f t="array" ref="BF51">SUM(IF(Period=$BF$2,IF(Site=$A$5,IF(Provider=$B51,I))))</f>
        <v>0</v>
      </c>
      <c r="BG51" s="26">
        <f t="array" ref="BG51">SUM(IF(Period=$BF$2,IF(Site=$A$5,IF(Provider=$B51,J))))</f>
        <v>0</v>
      </c>
      <c r="BH51" s="26"/>
      <c r="BI51" s="27">
        <f t="shared" si="18"/>
        <v>0</v>
      </c>
      <c r="BJ51" s="27">
        <f t="shared" si="19"/>
        <v>0</v>
      </c>
      <c r="BK51" s="44"/>
      <c r="BL51" s="25">
        <f t="array" ref="BL51">SUM(IF(Period=$BL$2,IF(Site=$A$5,IF(Provider=$B51,I))))</f>
        <v>0</v>
      </c>
      <c r="BM51" s="26">
        <f t="array" ref="BM51">SUM(IF(Period=$BL$2,IF(Site=$A$5,IF(Provider=$B51,J))))</f>
        <v>0</v>
      </c>
      <c r="BN51" s="26"/>
      <c r="BO51" s="27">
        <f t="shared" si="20"/>
        <v>0</v>
      </c>
      <c r="BP51" s="27">
        <f t="shared" si="21"/>
        <v>0</v>
      </c>
      <c r="BQ51" s="44"/>
      <c r="BR51" s="25">
        <f t="array" ref="BR51">SUM(IF(Period=$BR$2,IF(Site=$A$5,IF(Provider=$B51,I))))</f>
        <v>0</v>
      </c>
      <c r="BS51" s="26">
        <f t="array" ref="BS51">SUM(IF(Period=$BR$2,IF(Site=$A$5,IF(Provider=$B51,J))))</f>
        <v>0</v>
      </c>
      <c r="BT51" s="26"/>
      <c r="BU51" s="27">
        <f t="shared" si="22"/>
        <v>0</v>
      </c>
      <c r="BV51" s="27">
        <f t="shared" si="23"/>
        <v>0</v>
      </c>
    </row>
    <row r="52" spans="2:74" outlineLevel="1" x14ac:dyDescent="0.25">
      <c r="B52" s="20" t="s">
        <v>606</v>
      </c>
      <c r="C52" s="44"/>
      <c r="D52" s="25">
        <f t="array" ref="D52">SUM(IF(Period=$D$2,IF(Site=$A$5,IF(Provider=$B52,I))))</f>
        <v>13</v>
      </c>
      <c r="E52" s="26">
        <f t="array" ref="E52">SUM(IF(Period=$D$2,IF(Site=$A$5,IF(Provider=$B52,J))))</f>
        <v>6.384615384615385</v>
      </c>
      <c r="F52" s="26"/>
      <c r="G52" s="27">
        <f t="shared" si="0"/>
        <v>3.8301799723119527E-2</v>
      </c>
      <c r="H52" s="27">
        <f t="shared" si="1"/>
        <v>2.4039157760593162E-3</v>
      </c>
      <c r="I52" s="44"/>
      <c r="J52" s="25">
        <f t="array" ref="J52">SUM(IF(Period=$J$2,IF(Site=$A$5,IF(Provider=$B52,I))))</f>
        <v>3</v>
      </c>
      <c r="K52" s="26">
        <f t="array" ref="K52">SUM(IF(Period=$J$2,IF(Site=$A$5,IF(Provider=$B52,J))))</f>
        <v>5</v>
      </c>
      <c r="L52" s="26"/>
      <c r="M52" s="27">
        <f t="shared" si="2"/>
        <v>7.5037518759379692E-3</v>
      </c>
      <c r="N52" s="27">
        <f t="shared" si="3"/>
        <v>4.6472720513058836E-4</v>
      </c>
      <c r="O52" s="44"/>
      <c r="P52" s="25">
        <f t="array" ref="P52">SUM(IF(Period=$P$2,IF(Site=$A$5,IF(Provider=$B52,I))))</f>
        <v>9</v>
      </c>
      <c r="Q52" s="26">
        <f t="array" ref="Q52">SUM(IF(Period=$P$2,IF(Site=$A$5,IF(Provider=$B52,J))))</f>
        <v>9.2222222222222214</v>
      </c>
      <c r="R52" s="26"/>
      <c r="S52" s="27">
        <f t="shared" si="4"/>
        <v>3.8550859266140269E-2</v>
      </c>
      <c r="T52" s="27">
        <f t="shared" si="5"/>
        <v>2.3917929802316868E-3</v>
      </c>
      <c r="U52" s="44"/>
      <c r="V52" s="25">
        <f t="array" ref="V52">SUM(IF(Period=$V$2,IF(Site=$A$5,IF(Provider=$B52,I))))</f>
        <v>7</v>
      </c>
      <c r="W52" s="26">
        <f t="array" ref="W52">SUM(IF(Period=$V$2,IF(Site=$A$5,IF(Provider=$B52,J))))</f>
        <v>4.4285714285714288</v>
      </c>
      <c r="X52" s="26"/>
      <c r="Y52" s="27">
        <f t="shared" si="6"/>
        <v>1.4691943127962086E-2</v>
      </c>
      <c r="Z52" s="27">
        <f t="shared" si="7"/>
        <v>9.3751890159075792E-4</v>
      </c>
      <c r="AA52" s="44"/>
      <c r="AB52" s="25">
        <f t="array" ref="AB52">SUM(IF(Period=$AB$2,IF(Site=$A$5,IF(Provider=$B52,I))))</f>
        <v>6</v>
      </c>
      <c r="AC52" s="26">
        <f t="array" ref="AC52">SUM(IF(Period=$AB$2,IF(Site=$A$5,IF(Provider=$B52,J))))</f>
        <v>11.166666666666666</v>
      </c>
      <c r="AD52" s="26"/>
      <c r="AE52" s="27">
        <f t="shared" si="8"/>
        <v>3.2524271844660196E-2</v>
      </c>
      <c r="AF52" s="27">
        <f t="shared" si="9"/>
        <v>2.0155831653680691E-3</v>
      </c>
      <c r="AG52" s="44"/>
      <c r="AH52" s="25">
        <f t="array" ref="AH52">SUM(IF(Period=$AH$2,IF(Site=$A$5,IF(Provider=$B52,I))))</f>
        <v>0</v>
      </c>
      <c r="AI52" s="26">
        <f t="array" ref="AI52">SUM(IF(Period=$AH$2,IF(Site=$A$5,IF(Provider=$B52,J))))</f>
        <v>0</v>
      </c>
      <c r="AJ52" s="26"/>
      <c r="AK52" s="27">
        <f t="shared" si="10"/>
        <v>0</v>
      </c>
      <c r="AL52" s="27">
        <f t="shared" si="11"/>
        <v>0</v>
      </c>
      <c r="AM52" s="44"/>
      <c r="AN52" s="25">
        <f t="array" ref="AN52">SUM(IF(Period=$AN$2,IF(Site=$A$5,IF(Provider=$B52,I))))</f>
        <v>0</v>
      </c>
      <c r="AO52" s="26">
        <f t="array" ref="AO52">SUM(IF(Period=$AN$2,IF(Site=$A$5,IF(Provider=$B52,J))))</f>
        <v>0</v>
      </c>
      <c r="AP52" s="26"/>
      <c r="AQ52" s="27">
        <f t="shared" si="12"/>
        <v>0</v>
      </c>
      <c r="AR52" s="27">
        <f t="shared" si="13"/>
        <v>0</v>
      </c>
      <c r="AS52" s="44"/>
      <c r="AT52" s="25">
        <f t="array" ref="AT52">SUM(IF(Period=$AT$2,IF(Site=$A$5,IF(Provider=$B52,I))))</f>
        <v>0</v>
      </c>
      <c r="AU52" s="26">
        <f t="array" ref="AU52">SUM(IF(Period=$AT$2,IF(Site=$A$5,IF(Provider=$B52,J))))</f>
        <v>0</v>
      </c>
      <c r="AV52" s="26"/>
      <c r="AW52" s="27">
        <f t="shared" si="14"/>
        <v>0</v>
      </c>
      <c r="AX52" s="27">
        <f t="shared" si="15"/>
        <v>0</v>
      </c>
      <c r="AY52" s="44"/>
      <c r="AZ52" s="25">
        <f t="array" ref="AZ52">SUM(IF(Period=$AZ$2,IF(Site=$A$5,IF(Provider=$B52,I))))</f>
        <v>0</v>
      </c>
      <c r="BA52" s="26">
        <f t="array" ref="BA52">SUM(IF(Period=$AZ$2,IF(Site=$A$5,IF(Provider=$B52,J))))</f>
        <v>0</v>
      </c>
      <c r="BB52" s="26"/>
      <c r="BC52" s="27">
        <f t="shared" si="16"/>
        <v>0</v>
      </c>
      <c r="BD52" s="27">
        <f t="shared" si="17"/>
        <v>0</v>
      </c>
      <c r="BE52" s="44"/>
      <c r="BF52" s="25">
        <f t="array" ref="BF52">SUM(IF(Period=$BF$2,IF(Site=$A$5,IF(Provider=$B52,I))))</f>
        <v>0</v>
      </c>
      <c r="BG52" s="26">
        <f t="array" ref="BG52">SUM(IF(Period=$BF$2,IF(Site=$A$5,IF(Provider=$B52,J))))</f>
        <v>0</v>
      </c>
      <c r="BH52" s="26"/>
      <c r="BI52" s="27">
        <f t="shared" si="18"/>
        <v>0</v>
      </c>
      <c r="BJ52" s="27">
        <f t="shared" si="19"/>
        <v>0</v>
      </c>
      <c r="BK52" s="44"/>
      <c r="BL52" s="25">
        <f t="array" ref="BL52">SUM(IF(Period=$BL$2,IF(Site=$A$5,IF(Provider=$B52,I))))</f>
        <v>0</v>
      </c>
      <c r="BM52" s="26">
        <f t="array" ref="BM52">SUM(IF(Period=$BL$2,IF(Site=$A$5,IF(Provider=$B52,J))))</f>
        <v>0</v>
      </c>
      <c r="BN52" s="26"/>
      <c r="BO52" s="27">
        <f t="shared" si="20"/>
        <v>0</v>
      </c>
      <c r="BP52" s="27">
        <f t="shared" si="21"/>
        <v>0</v>
      </c>
      <c r="BQ52" s="44"/>
      <c r="BR52" s="25">
        <f t="array" ref="BR52">SUM(IF(Period=$BR$2,IF(Site=$A$5,IF(Provider=$B52,I))))</f>
        <v>0</v>
      </c>
      <c r="BS52" s="26">
        <f t="array" ref="BS52">SUM(IF(Period=$BR$2,IF(Site=$A$5,IF(Provider=$B52,J))))</f>
        <v>0</v>
      </c>
      <c r="BT52" s="26"/>
      <c r="BU52" s="27">
        <f t="shared" si="22"/>
        <v>0</v>
      </c>
      <c r="BV52" s="27">
        <f t="shared" si="23"/>
        <v>0</v>
      </c>
    </row>
    <row r="53" spans="2:74" outlineLevel="1" x14ac:dyDescent="0.25">
      <c r="B53" s="20" t="s">
        <v>686</v>
      </c>
      <c r="C53" s="44"/>
      <c r="D53" s="25">
        <f t="array" ref="D53">SUM(IF(Period=$D$2,IF(Site=$A$5,IF(Provider=$B53,I))))</f>
        <v>226</v>
      </c>
      <c r="E53" s="26">
        <f t="array" ref="E53">SUM(IF(Period=$D$2,IF(Site=$A$5,IF(Provider=$B53,J))))</f>
        <v>12.053097345132743</v>
      </c>
      <c r="F53" s="26"/>
      <c r="G53" s="27">
        <f t="shared" si="0"/>
        <v>1.2570373788647899</v>
      </c>
      <c r="H53" s="27">
        <f t="shared" si="1"/>
        <v>7.8894777999826221E-2</v>
      </c>
      <c r="I53" s="44"/>
      <c r="J53" s="25">
        <f t="array" ref="J53">SUM(IF(Period=$J$2,IF(Site=$A$5,IF(Provider=$B53,I))))</f>
        <v>305</v>
      </c>
      <c r="K53" s="26">
        <f t="array" ref="K53">SUM(IF(Period=$J$2,IF(Site=$A$5,IF(Provider=$B53,J))))</f>
        <v>4.5475409836065577</v>
      </c>
      <c r="L53" s="26"/>
      <c r="M53" s="27">
        <f t="shared" si="2"/>
        <v>0.69384692346173094</v>
      </c>
      <c r="N53" s="27">
        <f t="shared" si="3"/>
        <v>4.2971775567741739E-2</v>
      </c>
      <c r="O53" s="44"/>
      <c r="P53" s="25">
        <f t="array" ref="P53">SUM(IF(Period=$P$2,IF(Site=$A$5,IF(Provider=$B53,I))))</f>
        <v>129</v>
      </c>
      <c r="Q53" s="26">
        <f t="array" ref="Q53">SUM(IF(Period=$P$2,IF(Site=$A$5,IF(Provider=$B53,J))))</f>
        <v>2.558139534883721</v>
      </c>
      <c r="R53" s="26"/>
      <c r="S53" s="27">
        <f t="shared" si="4"/>
        <v>0.15327450069670229</v>
      </c>
      <c r="T53" s="27">
        <f t="shared" si="5"/>
        <v>9.5095383551380332E-3</v>
      </c>
      <c r="U53" s="44"/>
      <c r="V53" s="25">
        <f t="array" ref="V53">SUM(IF(Period=$V$2,IF(Site=$A$5,IF(Provider=$B53,I))))</f>
        <v>150</v>
      </c>
      <c r="W53" s="26">
        <f t="array" ref="W53">SUM(IF(Period=$V$2,IF(Site=$A$5,IF(Provider=$B53,J))))</f>
        <v>3.1266666666666665</v>
      </c>
      <c r="X53" s="26"/>
      <c r="Y53" s="27">
        <f t="shared" si="6"/>
        <v>0.22227488151658767</v>
      </c>
      <c r="Z53" s="27">
        <f t="shared" si="7"/>
        <v>1.4183753704711788E-2</v>
      </c>
      <c r="AA53" s="44"/>
      <c r="AB53" s="25">
        <f t="array" ref="AB53">SUM(IF(Period=$AB$2,IF(Site=$A$5,IF(Provider=$B53,I))))</f>
        <v>219</v>
      </c>
      <c r="AC53" s="26">
        <f t="array" ref="AC53">SUM(IF(Period=$AB$2,IF(Site=$A$5,IF(Provider=$B53,J))))</f>
        <v>3.310502283105023</v>
      </c>
      <c r="AD53" s="26"/>
      <c r="AE53" s="27">
        <f t="shared" si="8"/>
        <v>0.35194174757281554</v>
      </c>
      <c r="AF53" s="27">
        <f t="shared" si="9"/>
        <v>2.1810414849132098E-2</v>
      </c>
      <c r="AG53" s="44"/>
      <c r="AH53" s="25">
        <f t="array" ref="AH53">SUM(IF(Period=$AH$2,IF(Site=$A$5,IF(Provider=$B53,I))))</f>
        <v>148</v>
      </c>
      <c r="AI53" s="26">
        <f t="array" ref="AI53">SUM(IF(Period=$AH$2,IF(Site=$A$5,IF(Provider=$B53,J))))</f>
        <v>4.1891891891891904</v>
      </c>
      <c r="AJ53" s="26"/>
      <c r="AK53" s="27">
        <f t="shared" si="10"/>
        <v>0.31218529707955694</v>
      </c>
      <c r="AL53" s="27">
        <f t="shared" si="11"/>
        <v>2.1112851597085071E-2</v>
      </c>
      <c r="AM53" s="44"/>
      <c r="AN53" s="25">
        <f t="array" ref="AN53">SUM(IF(Period=$AN$2,IF(Site=$A$5,IF(Provider=$B53,I))))</f>
        <v>155</v>
      </c>
      <c r="AO53" s="26">
        <f t="array" ref="AO53">SUM(IF(Period=$AN$2,IF(Site=$A$5,IF(Provider=$B53,J))))</f>
        <v>4.8645161290322596</v>
      </c>
      <c r="AP53" s="26"/>
      <c r="AQ53" s="27">
        <f t="shared" si="12"/>
        <v>0.38508682328907062</v>
      </c>
      <c r="AR53" s="27">
        <f t="shared" si="13"/>
        <v>2.411256795650784E-2</v>
      </c>
      <c r="AS53" s="44"/>
      <c r="AT53" s="25">
        <f t="array" ref="AT53">SUM(IF(Period=$AT$2,IF(Site=$A$5,IF(Provider=$B53,I))))</f>
        <v>193</v>
      </c>
      <c r="AU53" s="26">
        <f t="array" ref="AU53">SUM(IF(Period=$AT$2,IF(Site=$A$5,IF(Provider=$B53,J))))</f>
        <v>4.2331606217616597</v>
      </c>
      <c r="AV53" s="26"/>
      <c r="AW53" s="27">
        <f t="shared" si="14"/>
        <v>0.40088321884200212</v>
      </c>
      <c r="AX53" s="27">
        <f t="shared" si="15"/>
        <v>2.5742823833380606E-2</v>
      </c>
      <c r="AY53" s="44"/>
      <c r="AZ53" s="25">
        <f t="array" ref="AZ53">SUM(IF(Period=$AZ$2,IF(Site=$A$5,IF(Provider=$B53,I))))</f>
        <v>261</v>
      </c>
      <c r="BA53" s="26">
        <f t="array" ref="BA53">SUM(IF(Period=$AZ$2,IF(Site=$A$5,IF(Provider=$B53,J))))</f>
        <v>3.7739463601532601</v>
      </c>
      <c r="BB53" s="26"/>
      <c r="BC53" s="27">
        <f t="shared" si="16"/>
        <v>0.52061310782241066</v>
      </c>
      <c r="BD53" s="27">
        <f t="shared" si="17"/>
        <v>3.2096190817556804E-2</v>
      </c>
      <c r="BE53" s="44"/>
      <c r="BF53" s="25">
        <f t="array" ref="BF53">SUM(IF(Period=$BF$2,IF(Site=$A$5,IF(Provider=$B53,I))))</f>
        <v>289</v>
      </c>
      <c r="BG53" s="26">
        <f t="array" ref="BG53">SUM(IF(Period=$BF$2,IF(Site=$A$5,IF(Provider=$B53,J))))</f>
        <v>2.7093425605536301</v>
      </c>
      <c r="BH53" s="26"/>
      <c r="BI53" s="27">
        <f t="shared" si="18"/>
        <v>0.39071856287425105</v>
      </c>
      <c r="BJ53" s="27">
        <f t="shared" si="19"/>
        <v>2.4227984404975526E-2</v>
      </c>
      <c r="BK53" s="44"/>
      <c r="BL53" s="25">
        <f t="array" ref="BL53">SUM(IF(Period=$BL$2,IF(Site=$A$5,IF(Provider=$B53,I))))</f>
        <v>96</v>
      </c>
      <c r="BM53" s="26">
        <f t="array" ref="BM53">SUM(IF(Period=$BL$2,IF(Site=$A$5,IF(Provider=$B53,J))))</f>
        <v>4.4166666666666696</v>
      </c>
      <c r="BN53" s="26"/>
      <c r="BO53" s="27">
        <f t="shared" si="20"/>
        <v>0.19720930232558154</v>
      </c>
      <c r="BP53" s="27">
        <f t="shared" si="21"/>
        <v>1.3182849858533106E-2</v>
      </c>
      <c r="BQ53" s="44"/>
      <c r="BR53" s="25">
        <f t="array" ref="BR53">SUM(IF(Period=$BR$2,IF(Site=$A$5,IF(Provider=$B53,I))))</f>
        <v>143</v>
      </c>
      <c r="BS53" s="26">
        <f t="array" ref="BS53">SUM(IF(Period=$BR$2,IF(Site=$A$5,IF(Provider=$B53,J))))</f>
        <v>9.6857142857142904</v>
      </c>
      <c r="BT53" s="26"/>
      <c r="BU53" s="27">
        <f t="shared" si="22"/>
        <v>0.55804075054679436</v>
      </c>
      <c r="BV53" s="27">
        <f t="shared" si="23"/>
        <v>4.0628234515184165E-2</v>
      </c>
    </row>
    <row r="54" spans="2:74" outlineLevel="1" x14ac:dyDescent="0.25">
      <c r="B54" s="20" t="s">
        <v>776</v>
      </c>
      <c r="C54" s="44"/>
      <c r="D54" s="25">
        <f t="array" ref="D54">SUM(IF(Period=$D$2,IF(Site=$A$5,IF(Provider=$B54,I))))</f>
        <v>0</v>
      </c>
      <c r="E54" s="26">
        <f t="array" ref="E54">SUM(IF(Period=$D$2,IF(Site=$A$5,IF(Provider=$B54,J))))</f>
        <v>0</v>
      </c>
      <c r="F54" s="26"/>
      <c r="G54" s="27">
        <f t="shared" si="0"/>
        <v>0</v>
      </c>
      <c r="H54" s="27">
        <f t="shared" si="1"/>
        <v>0</v>
      </c>
      <c r="I54" s="44"/>
      <c r="J54" s="25">
        <f t="array" ref="J54">SUM(IF(Period=$J$2,IF(Site=$A$5,IF(Provider=$B54,I))))</f>
        <v>0</v>
      </c>
      <c r="K54" s="26">
        <f t="array" ref="K54">SUM(IF(Period=$J$2,IF(Site=$A$5,IF(Provider=$B54,J))))</f>
        <v>0</v>
      </c>
      <c r="L54" s="26"/>
      <c r="M54" s="27">
        <f t="shared" si="2"/>
        <v>0</v>
      </c>
      <c r="N54" s="27">
        <f t="shared" si="3"/>
        <v>0</v>
      </c>
      <c r="O54" s="44"/>
      <c r="P54" s="25">
        <f t="array" ref="P54">SUM(IF(Period=$P$2,IF(Site=$A$5,IF(Provider=$B54,I))))</f>
        <v>0</v>
      </c>
      <c r="Q54" s="26">
        <f t="array" ref="Q54">SUM(IF(Period=$P$2,IF(Site=$A$5,IF(Provider=$B54,J))))</f>
        <v>0</v>
      </c>
      <c r="R54" s="26"/>
      <c r="S54" s="27">
        <f t="shared" si="4"/>
        <v>0</v>
      </c>
      <c r="T54" s="27">
        <f t="shared" si="5"/>
        <v>0</v>
      </c>
      <c r="U54" s="44"/>
      <c r="V54" s="25">
        <f t="array" ref="V54">SUM(IF(Period=$V$2,IF(Site=$A$5,IF(Provider=$B54,I))))</f>
        <v>0</v>
      </c>
      <c r="W54" s="26">
        <f t="array" ref="W54">SUM(IF(Period=$V$2,IF(Site=$A$5,IF(Provider=$B54,J))))</f>
        <v>0</v>
      </c>
      <c r="X54" s="26"/>
      <c r="Y54" s="27">
        <f t="shared" si="6"/>
        <v>0</v>
      </c>
      <c r="Z54" s="27">
        <f t="shared" si="7"/>
        <v>0</v>
      </c>
      <c r="AA54" s="44"/>
      <c r="AB54" s="25">
        <f t="array" ref="AB54">SUM(IF(Period=$AB$2,IF(Site=$A$5,IF(Provider=$B54,I))))</f>
        <v>0</v>
      </c>
      <c r="AC54" s="26">
        <f t="array" ref="AC54">SUM(IF(Period=$AB$2,IF(Site=$A$5,IF(Provider=$B54,J))))</f>
        <v>0</v>
      </c>
      <c r="AD54" s="26"/>
      <c r="AE54" s="27">
        <f t="shared" si="8"/>
        <v>0</v>
      </c>
      <c r="AF54" s="27">
        <f t="shared" si="9"/>
        <v>0</v>
      </c>
      <c r="AG54" s="44"/>
      <c r="AH54" s="25">
        <f t="array" ref="AH54">SUM(IF(Period=$AH$2,IF(Site=$A$5,IF(Provider=$B54,I))))</f>
        <v>0</v>
      </c>
      <c r="AI54" s="26">
        <f t="array" ref="AI54">SUM(IF(Period=$AH$2,IF(Site=$A$5,IF(Provider=$B54,J))))</f>
        <v>0</v>
      </c>
      <c r="AJ54" s="26"/>
      <c r="AK54" s="27">
        <f t="shared" si="10"/>
        <v>0</v>
      </c>
      <c r="AL54" s="27">
        <f t="shared" si="11"/>
        <v>0</v>
      </c>
      <c r="AM54" s="44"/>
      <c r="AN54" s="25">
        <f t="array" ref="AN54">SUM(IF(Period=$AN$2,IF(Site=$A$5,IF(Provider=$B54,I))))</f>
        <v>0</v>
      </c>
      <c r="AO54" s="26">
        <f t="array" ref="AO54">SUM(IF(Period=$AN$2,IF(Site=$A$5,IF(Provider=$B54,J))))</f>
        <v>0</v>
      </c>
      <c r="AP54" s="26"/>
      <c r="AQ54" s="27">
        <f t="shared" si="12"/>
        <v>0</v>
      </c>
      <c r="AR54" s="27">
        <f t="shared" si="13"/>
        <v>0</v>
      </c>
      <c r="AS54" s="44"/>
      <c r="AT54" s="25">
        <f t="array" ref="AT54">SUM(IF(Period=$AT$2,IF(Site=$A$5,IF(Provider=$B54,I))))</f>
        <v>0</v>
      </c>
      <c r="AU54" s="26">
        <f t="array" ref="AU54">SUM(IF(Period=$AT$2,IF(Site=$A$5,IF(Provider=$B54,J))))</f>
        <v>0</v>
      </c>
      <c r="AV54" s="26"/>
      <c r="AW54" s="27">
        <f t="shared" si="14"/>
        <v>0</v>
      </c>
      <c r="AX54" s="27">
        <f t="shared" si="15"/>
        <v>0</v>
      </c>
      <c r="AY54" s="44"/>
      <c r="AZ54" s="25">
        <f t="array" ref="AZ54">SUM(IF(Period=$AZ$2,IF(Site=$A$5,IF(Provider=$B54,I))))</f>
        <v>0</v>
      </c>
      <c r="BA54" s="26">
        <f t="array" ref="BA54">SUM(IF(Period=$AZ$2,IF(Site=$A$5,IF(Provider=$B54,J))))</f>
        <v>0</v>
      </c>
      <c r="BB54" s="26"/>
      <c r="BC54" s="27">
        <f t="shared" si="16"/>
        <v>0</v>
      </c>
      <c r="BD54" s="27">
        <f t="shared" si="17"/>
        <v>0</v>
      </c>
      <c r="BE54" s="44"/>
      <c r="BF54" s="25">
        <f t="array" ref="BF54">SUM(IF(Period=$BF$2,IF(Site=$A$5,IF(Provider=$B54,I))))</f>
        <v>0</v>
      </c>
      <c r="BG54" s="26">
        <f t="array" ref="BG54">SUM(IF(Period=$BF$2,IF(Site=$A$5,IF(Provider=$B54,J))))</f>
        <v>0</v>
      </c>
      <c r="BH54" s="26"/>
      <c r="BI54" s="27">
        <f t="shared" si="18"/>
        <v>0</v>
      </c>
      <c r="BJ54" s="27">
        <f t="shared" si="19"/>
        <v>0</v>
      </c>
      <c r="BK54" s="44"/>
      <c r="BL54" s="25">
        <f t="array" ref="BL54">SUM(IF(Period=$BL$2,IF(Site=$A$5,IF(Provider=$B54,I))))</f>
        <v>2</v>
      </c>
      <c r="BM54" s="26">
        <f t="array" ref="BM54">SUM(IF(Period=$BL$2,IF(Site=$A$5,IF(Provider=$B54,J))))</f>
        <v>4</v>
      </c>
      <c r="BN54" s="26"/>
      <c r="BO54" s="27">
        <f t="shared" si="20"/>
        <v>3.7209302325581397E-3</v>
      </c>
      <c r="BP54" s="27">
        <f t="shared" si="21"/>
        <v>2.4873301619873767E-4</v>
      </c>
      <c r="BQ54" s="44"/>
      <c r="BR54" s="25">
        <f t="array" ref="BR54">SUM(IF(Period=$BR$2,IF(Site=$A$5,IF(Provider=$B54,I))))</f>
        <v>0</v>
      </c>
      <c r="BS54" s="26">
        <f t="array" ref="BS54">SUM(IF(Period=$BR$2,IF(Site=$A$5,IF(Provider=$B54,J))))</f>
        <v>0</v>
      </c>
      <c r="BT54" s="26"/>
      <c r="BU54" s="27">
        <f t="shared" si="22"/>
        <v>0</v>
      </c>
      <c r="BV54" s="27">
        <f t="shared" si="23"/>
        <v>0</v>
      </c>
    </row>
    <row r="55" spans="2:74" outlineLevel="1" x14ac:dyDescent="0.25">
      <c r="B55" s="20" t="s">
        <v>1013</v>
      </c>
      <c r="C55" s="44"/>
      <c r="D55" s="25">
        <f t="array" ref="D55">SUM(IF(Period=$D$2,IF(Site=$A$5,IF(Provider=$B55,I))))</f>
        <v>0</v>
      </c>
      <c r="E55" s="26">
        <f t="array" ref="E55">SUM(IF(Period=$D$2,IF(Site=$A$5,IF(Provider=$B55,J))))</f>
        <v>0</v>
      </c>
      <c r="F55" s="26"/>
      <c r="G55" s="27">
        <f t="shared" si="0"/>
        <v>0</v>
      </c>
      <c r="H55" s="27">
        <f t="shared" si="1"/>
        <v>0</v>
      </c>
      <c r="I55" s="44"/>
      <c r="J55" s="25">
        <f t="array" ref="J55">SUM(IF(Period=$J$2,IF(Site=$A$5,IF(Provider=$B55,I))))</f>
        <v>0</v>
      </c>
      <c r="K55" s="26">
        <f t="array" ref="K55">SUM(IF(Period=$J$2,IF(Site=$A$5,IF(Provider=$B55,J))))</f>
        <v>0</v>
      </c>
      <c r="L55" s="26"/>
      <c r="M55" s="27">
        <f t="shared" si="2"/>
        <v>0</v>
      </c>
      <c r="N55" s="27">
        <f t="shared" si="3"/>
        <v>0</v>
      </c>
      <c r="O55" s="44"/>
      <c r="P55" s="25">
        <f t="array" ref="P55">SUM(IF(Period=$P$2,IF(Site=$A$5,IF(Provider=$B55,I))))</f>
        <v>0</v>
      </c>
      <c r="Q55" s="26">
        <f t="array" ref="Q55">SUM(IF(Period=$P$2,IF(Site=$A$5,IF(Provider=$B55,J))))</f>
        <v>0</v>
      </c>
      <c r="R55" s="26"/>
      <c r="S55" s="27">
        <f t="shared" si="4"/>
        <v>0</v>
      </c>
      <c r="T55" s="27">
        <f t="shared" si="5"/>
        <v>0</v>
      </c>
      <c r="U55" s="44"/>
      <c r="V55" s="25">
        <f t="array" ref="V55">SUM(IF(Period=$V$2,IF(Site=$A$5,IF(Provider=$B55,I))))</f>
        <v>0</v>
      </c>
      <c r="W55" s="26">
        <f t="array" ref="W55">SUM(IF(Period=$V$2,IF(Site=$A$5,IF(Provider=$B55,J))))</f>
        <v>0</v>
      </c>
      <c r="X55" s="26"/>
      <c r="Y55" s="27">
        <f t="shared" si="6"/>
        <v>0</v>
      </c>
      <c r="Z55" s="27">
        <f t="shared" si="7"/>
        <v>0</v>
      </c>
      <c r="AA55" s="44"/>
      <c r="AB55" s="25">
        <f t="array" ref="AB55">SUM(IF(Period=$AB$2,IF(Site=$A$5,IF(Provider=$B55,I))))</f>
        <v>0</v>
      </c>
      <c r="AC55" s="26">
        <f t="array" ref="AC55">SUM(IF(Period=$AB$2,IF(Site=$A$5,IF(Provider=$B55,J))))</f>
        <v>0</v>
      </c>
      <c r="AD55" s="26"/>
      <c r="AE55" s="27">
        <f t="shared" si="8"/>
        <v>0</v>
      </c>
      <c r="AF55" s="27">
        <f t="shared" si="9"/>
        <v>0</v>
      </c>
      <c r="AG55" s="44"/>
      <c r="AH55" s="25">
        <f t="array" ref="AH55">SUM(IF(Period=$AH$2,IF(Site=$A$5,IF(Provider=$B55,I))))</f>
        <v>0</v>
      </c>
      <c r="AI55" s="26">
        <f t="array" ref="AI55">SUM(IF(Period=$AH$2,IF(Site=$A$5,IF(Provider=$B55,J))))</f>
        <v>0</v>
      </c>
      <c r="AJ55" s="26"/>
      <c r="AK55" s="27">
        <f t="shared" si="10"/>
        <v>0</v>
      </c>
      <c r="AL55" s="27">
        <f t="shared" si="11"/>
        <v>0</v>
      </c>
      <c r="AM55" s="44"/>
      <c r="AN55" s="25">
        <f t="array" ref="AN55">SUM(IF(Period=$AN$2,IF(Site=$A$5,IF(Provider=$B55,I))))</f>
        <v>0</v>
      </c>
      <c r="AO55" s="26">
        <f t="array" ref="AO55">SUM(IF(Period=$AN$2,IF(Site=$A$5,IF(Provider=$B55,J))))</f>
        <v>0</v>
      </c>
      <c r="AP55" s="26"/>
      <c r="AQ55" s="27">
        <f t="shared" si="12"/>
        <v>0</v>
      </c>
      <c r="AR55" s="27">
        <f t="shared" si="13"/>
        <v>0</v>
      </c>
      <c r="AS55" s="44"/>
      <c r="AT55" s="25">
        <f t="array" ref="AT55">SUM(IF(Period=$AT$2,IF(Site=$A$5,IF(Provider=$B55,I))))</f>
        <v>0</v>
      </c>
      <c r="AU55" s="26">
        <f t="array" ref="AU55">SUM(IF(Period=$AT$2,IF(Site=$A$5,IF(Provider=$B55,J))))</f>
        <v>0</v>
      </c>
      <c r="AV55" s="26"/>
      <c r="AW55" s="27">
        <f t="shared" si="14"/>
        <v>0</v>
      </c>
      <c r="AX55" s="27">
        <f t="shared" si="15"/>
        <v>0</v>
      </c>
      <c r="AY55" s="44"/>
      <c r="AZ55" s="25">
        <f t="array" ref="AZ55">SUM(IF(Period=$AZ$2,IF(Site=$A$5,IF(Provider=$B55,I))))</f>
        <v>1</v>
      </c>
      <c r="BA55" s="26">
        <f t="array" ref="BA55">SUM(IF(Period=$AZ$2,IF(Site=$A$5,IF(Provider=$B55,J))))</f>
        <v>3</v>
      </c>
      <c r="BB55" s="26"/>
      <c r="BC55" s="27">
        <f t="shared" si="16"/>
        <v>1.5856236786469346E-3</v>
      </c>
      <c r="BD55" s="27">
        <f t="shared" si="17"/>
        <v>9.7754895891035876E-5</v>
      </c>
      <c r="BE55" s="44"/>
      <c r="BF55" s="25">
        <f t="array" ref="BF55">SUM(IF(Period=$BF$2,IF(Site=$A$5,IF(Provider=$B55,I))))</f>
        <v>0</v>
      </c>
      <c r="BG55" s="26">
        <f t="array" ref="BG55">SUM(IF(Period=$BF$2,IF(Site=$A$5,IF(Provider=$B55,J))))</f>
        <v>0</v>
      </c>
      <c r="BH55" s="26"/>
      <c r="BI55" s="27">
        <f t="shared" si="18"/>
        <v>0</v>
      </c>
      <c r="BJ55" s="27">
        <f t="shared" si="19"/>
        <v>0</v>
      </c>
      <c r="BK55" s="44"/>
      <c r="BL55" s="25">
        <f t="array" ref="BL55">SUM(IF(Period=$BL$2,IF(Site=$A$5,IF(Provider=$B55,I))))</f>
        <v>0</v>
      </c>
      <c r="BM55" s="26">
        <f t="array" ref="BM55">SUM(IF(Period=$BL$2,IF(Site=$A$5,IF(Provider=$B55,J))))</f>
        <v>0</v>
      </c>
      <c r="BN55" s="26"/>
      <c r="BO55" s="27">
        <f t="shared" si="20"/>
        <v>0</v>
      </c>
      <c r="BP55" s="27">
        <f t="shared" si="21"/>
        <v>0</v>
      </c>
      <c r="BQ55" s="44"/>
      <c r="BR55" s="25">
        <f t="array" ref="BR55">SUM(IF(Period=$BR$2,IF(Site=$A$5,IF(Provider=$B55,I))))</f>
        <v>0</v>
      </c>
      <c r="BS55" s="26">
        <f t="array" ref="BS55">SUM(IF(Period=$BR$2,IF(Site=$A$5,IF(Provider=$B55,J))))</f>
        <v>0</v>
      </c>
      <c r="BT55" s="26"/>
      <c r="BU55" s="27">
        <f t="shared" si="22"/>
        <v>0</v>
      </c>
      <c r="BV55" s="27">
        <f t="shared" si="23"/>
        <v>0</v>
      </c>
    </row>
    <row r="56" spans="2:74" outlineLevel="1" x14ac:dyDescent="0.25">
      <c r="B56" s="20" t="s">
        <v>684</v>
      </c>
      <c r="C56" s="44"/>
      <c r="D56" s="25">
        <f t="array" ref="D56">SUM(IF(Period=$D$2,IF(Site=$A$5,IF(Provider=$B56,I))))</f>
        <v>235</v>
      </c>
      <c r="E56" s="26">
        <f t="array" ref="E56">SUM(IF(Period=$D$2,IF(Site=$A$5,IF(Provider=$B56,J))))</f>
        <v>6.0978723404255319</v>
      </c>
      <c r="F56" s="26"/>
      <c r="G56" s="27">
        <f t="shared" si="0"/>
        <v>0.66128287955699128</v>
      </c>
      <c r="H56" s="27">
        <f t="shared" si="1"/>
        <v>4.1503750687867463E-2</v>
      </c>
      <c r="I56" s="44"/>
      <c r="J56" s="25">
        <f t="array" ref="J56">SUM(IF(Period=$J$2,IF(Site=$A$5,IF(Provider=$B56,I))))</f>
        <v>245</v>
      </c>
      <c r="K56" s="26">
        <f t="array" ref="K56">SUM(IF(Period=$J$2,IF(Site=$A$5,IF(Provider=$B56,J))))</f>
        <v>6.7714285714285714</v>
      </c>
      <c r="L56" s="26"/>
      <c r="M56" s="27">
        <f t="shared" si="2"/>
        <v>0.82991495747873945</v>
      </c>
      <c r="N56" s="27">
        <f t="shared" si="3"/>
        <v>5.1398828887443071E-2</v>
      </c>
      <c r="O56" s="44"/>
      <c r="P56" s="25">
        <f t="array" ref="P56">SUM(IF(Period=$P$2,IF(Site=$A$5,IF(Provider=$B56,I))))</f>
        <v>257</v>
      </c>
      <c r="Q56" s="26">
        <f t="array" ref="Q56">SUM(IF(Period=$P$2,IF(Site=$A$5,IF(Provider=$B56,J))))</f>
        <v>4.591439688715953</v>
      </c>
      <c r="R56" s="26"/>
      <c r="S56" s="27">
        <f t="shared" si="4"/>
        <v>0.54807245703669294</v>
      </c>
      <c r="T56" s="27">
        <f t="shared" si="5"/>
        <v>3.400380381534205E-2</v>
      </c>
      <c r="U56" s="44"/>
      <c r="V56" s="25">
        <f t="array" ref="V56">SUM(IF(Period=$V$2,IF(Site=$A$5,IF(Provider=$B56,I))))</f>
        <v>318</v>
      </c>
      <c r="W56" s="26">
        <f t="array" ref="W56">SUM(IF(Period=$V$2,IF(Site=$A$5,IF(Provider=$B56,J))))</f>
        <v>5.7987421383647799</v>
      </c>
      <c r="X56" s="26"/>
      <c r="Y56" s="27">
        <f t="shared" si="6"/>
        <v>0.87393364928909956</v>
      </c>
      <c r="Z56" s="27">
        <f t="shared" si="7"/>
        <v>5.5767253372043787E-2</v>
      </c>
      <c r="AA56" s="44"/>
      <c r="AB56" s="25">
        <f t="array" ref="AB56">SUM(IF(Period=$AB$2,IF(Site=$A$5,IF(Provider=$B56,I))))</f>
        <v>310</v>
      </c>
      <c r="AC56" s="26">
        <f t="array" ref="AC56">SUM(IF(Period=$AB$2,IF(Site=$A$5,IF(Provider=$B56,J))))</f>
        <v>4.3774193548387093</v>
      </c>
      <c r="AD56" s="26"/>
      <c r="AE56" s="27">
        <f t="shared" si="8"/>
        <v>0.65873786407766977</v>
      </c>
      <c r="AF56" s="27">
        <f t="shared" si="9"/>
        <v>4.0823079931410003E-2</v>
      </c>
      <c r="AG56" s="44"/>
      <c r="AH56" s="25">
        <f t="array" ref="AH56">SUM(IF(Period=$AH$2,IF(Site=$A$5,IF(Provider=$B56,I))))</f>
        <v>268</v>
      </c>
      <c r="AI56" s="26">
        <f t="array" ref="AI56">SUM(IF(Period=$AH$2,IF(Site=$A$5,IF(Provider=$B56,J))))</f>
        <v>8.6440251572327096</v>
      </c>
      <c r="AJ56" s="26"/>
      <c r="AK56" s="27">
        <f t="shared" si="10"/>
        <v>1.1664646234332157</v>
      </c>
      <c r="AL56" s="27">
        <f t="shared" si="11"/>
        <v>7.8887105568969759E-2</v>
      </c>
      <c r="AM56" s="44"/>
      <c r="AN56" s="25">
        <f t="array" ref="AN56">SUM(IF(Period=$AN$2,IF(Site=$A$5,IF(Provider=$B56,I))))</f>
        <v>233</v>
      </c>
      <c r="AO56" s="26">
        <f t="array" ref="AO56">SUM(IF(Period=$AN$2,IF(Site=$A$5,IF(Provider=$B56,J))))</f>
        <v>5.5107296137339103</v>
      </c>
      <c r="AP56" s="26"/>
      <c r="AQ56" s="27">
        <f t="shared" si="12"/>
        <v>0.65577119509703841</v>
      </c>
      <c r="AR56" s="27">
        <f t="shared" si="13"/>
        <v>4.1061720498880752E-2</v>
      </c>
      <c r="AS56" s="44"/>
      <c r="AT56" s="25">
        <f t="array" ref="AT56">SUM(IF(Period=$AT$2,IF(Site=$A$5,IF(Provider=$B56,I))))</f>
        <v>266</v>
      </c>
      <c r="AU56" s="26">
        <f t="array" ref="AU56">SUM(IF(Period=$AT$2,IF(Site=$A$5,IF(Provider=$B56,J))))</f>
        <v>5.71428571428571</v>
      </c>
      <c r="AV56" s="26"/>
      <c r="AW56" s="27">
        <f t="shared" si="14"/>
        <v>0.74582924435721243</v>
      </c>
      <c r="AX56" s="27">
        <f t="shared" si="15"/>
        <v>4.7893625736522012E-2</v>
      </c>
      <c r="AY56" s="44"/>
      <c r="AZ56" s="25">
        <f t="array" ref="AZ56">SUM(IF(Period=$AZ$2,IF(Site=$A$5,IF(Provider=$B56,I))))</f>
        <v>241</v>
      </c>
      <c r="BA56" s="26">
        <f t="array" ref="BA56">SUM(IF(Period=$AZ$2,IF(Site=$A$5,IF(Provider=$B56,J))))</f>
        <v>5.3153526970954399</v>
      </c>
      <c r="BB56" s="26"/>
      <c r="BC56" s="27">
        <f t="shared" si="16"/>
        <v>0.67706131078224152</v>
      </c>
      <c r="BD56" s="27">
        <f t="shared" si="17"/>
        <v>4.174134054547235E-2</v>
      </c>
      <c r="BE56" s="44"/>
      <c r="BF56" s="25">
        <f t="array" ref="BF56">SUM(IF(Period=$BF$2,IF(Site=$A$5,IF(Provider=$B56,I))))</f>
        <v>219</v>
      </c>
      <c r="BG56" s="26">
        <f t="array" ref="BG56">SUM(IF(Period=$BF$2,IF(Site=$A$5,IF(Provider=$B56,J))))</f>
        <v>3.82191780821918</v>
      </c>
      <c r="BH56" s="26"/>
      <c r="BI56" s="27">
        <f t="shared" si="18"/>
        <v>0.41766467065868285</v>
      </c>
      <c r="BJ56" s="27">
        <f t="shared" si="19"/>
        <v>2.5898879881180777E-2</v>
      </c>
      <c r="BK56" s="44"/>
      <c r="BL56" s="25">
        <f t="array" ref="BL56">SUM(IF(Period=$BL$2,IF(Site=$A$5,IF(Provider=$B56,I))))</f>
        <v>233</v>
      </c>
      <c r="BM56" s="26">
        <f t="array" ref="BM56">SUM(IF(Period=$BL$2,IF(Site=$A$5,IF(Provider=$B56,J))))</f>
        <v>4.1201716738197396</v>
      </c>
      <c r="BN56" s="26"/>
      <c r="BO56" s="27">
        <f t="shared" si="20"/>
        <v>0.44651162790697646</v>
      </c>
      <c r="BP56" s="27">
        <f t="shared" si="21"/>
        <v>2.9847961943848502E-2</v>
      </c>
      <c r="BQ56" s="44"/>
      <c r="BR56" s="25">
        <f t="array" ref="BR56">SUM(IF(Period=$BR$2,IF(Site=$A$5,IF(Provider=$B56,I))))</f>
        <v>321</v>
      </c>
      <c r="BS56" s="26">
        <f t="array" ref="BS56">SUM(IF(Period=$BR$2,IF(Site=$A$5,IF(Provider=$B56,J))))</f>
        <v>6.2601880877742904</v>
      </c>
      <c r="BT56" s="26"/>
      <c r="BU56" s="27">
        <f t="shared" si="22"/>
        <v>0.80963754076371763</v>
      </c>
      <c r="BV56" s="27">
        <f t="shared" si="23"/>
        <v>5.8945773845752461E-2</v>
      </c>
    </row>
    <row r="57" spans="2:74" outlineLevel="1" x14ac:dyDescent="0.25">
      <c r="B57" s="20" t="s">
        <v>627</v>
      </c>
      <c r="C57" s="44"/>
      <c r="D57" s="25">
        <f t="array" ref="D57">SUM(IF(Period=$D$2,IF(Site=$A$5,IF(Provider=$B57,I))))</f>
        <v>0</v>
      </c>
      <c r="E57" s="26">
        <f t="array" ref="E57">SUM(IF(Period=$D$2,IF(Site=$A$5,IF(Provider=$B57,J))))</f>
        <v>0</v>
      </c>
      <c r="F57" s="26"/>
      <c r="G57" s="27">
        <f t="shared" si="0"/>
        <v>0</v>
      </c>
      <c r="H57" s="27">
        <f t="shared" si="1"/>
        <v>0</v>
      </c>
      <c r="I57" s="44"/>
      <c r="J57" s="25">
        <f t="array" ref="J57">SUM(IF(Period=$J$2,IF(Site=$A$5,IF(Provider=$B57,I))))</f>
        <v>0</v>
      </c>
      <c r="K57" s="26">
        <f t="array" ref="K57">SUM(IF(Period=$J$2,IF(Site=$A$5,IF(Provider=$B57,J))))</f>
        <v>0</v>
      </c>
      <c r="L57" s="26"/>
      <c r="M57" s="27">
        <f t="shared" si="2"/>
        <v>0</v>
      </c>
      <c r="N57" s="27">
        <f t="shared" si="3"/>
        <v>0</v>
      </c>
      <c r="O57" s="44"/>
      <c r="P57" s="25">
        <f t="array" ref="P57">SUM(IF(Period=$P$2,IF(Site=$A$5,IF(Provider=$B57,I))))</f>
        <v>0</v>
      </c>
      <c r="Q57" s="26">
        <f t="array" ref="Q57">SUM(IF(Period=$P$2,IF(Site=$A$5,IF(Provider=$B57,J))))</f>
        <v>0</v>
      </c>
      <c r="R57" s="26"/>
      <c r="S57" s="27">
        <f t="shared" si="4"/>
        <v>0</v>
      </c>
      <c r="T57" s="27">
        <f t="shared" si="5"/>
        <v>0</v>
      </c>
      <c r="U57" s="44"/>
      <c r="V57" s="25">
        <f t="array" ref="V57">SUM(IF(Period=$V$2,IF(Site=$A$5,IF(Provider=$B57,I))))</f>
        <v>0</v>
      </c>
      <c r="W57" s="26">
        <f t="array" ref="W57">SUM(IF(Period=$V$2,IF(Site=$A$5,IF(Provider=$B57,J))))</f>
        <v>0</v>
      </c>
      <c r="X57" s="26"/>
      <c r="Y57" s="27">
        <f t="shared" si="6"/>
        <v>0</v>
      </c>
      <c r="Z57" s="27">
        <f t="shared" si="7"/>
        <v>0</v>
      </c>
      <c r="AA57" s="44"/>
      <c r="AB57" s="25">
        <f t="array" ref="AB57">SUM(IF(Period=$AB$2,IF(Site=$A$5,IF(Provider=$B57,I))))</f>
        <v>0</v>
      </c>
      <c r="AC57" s="26">
        <f t="array" ref="AC57">SUM(IF(Period=$AB$2,IF(Site=$A$5,IF(Provider=$B57,J))))</f>
        <v>0</v>
      </c>
      <c r="AD57" s="26"/>
      <c r="AE57" s="27">
        <f t="shared" si="8"/>
        <v>0</v>
      </c>
      <c r="AF57" s="27">
        <f t="shared" si="9"/>
        <v>0</v>
      </c>
      <c r="AG57" s="44"/>
      <c r="AH57" s="25">
        <f t="array" ref="AH57">SUM(IF(Period=$AH$2,IF(Site=$A$5,IF(Provider=$B57,I))))</f>
        <v>1</v>
      </c>
      <c r="AI57" s="26">
        <f t="array" ref="AI57">SUM(IF(Period=$AH$2,IF(Site=$A$5,IF(Provider=$B57,J))))</f>
        <v>8</v>
      </c>
      <c r="AJ57" s="26"/>
      <c r="AK57" s="27">
        <f t="shared" si="10"/>
        <v>4.0281973816717019E-3</v>
      </c>
      <c r="AL57" s="27">
        <f t="shared" si="11"/>
        <v>2.7242389157529118E-4</v>
      </c>
      <c r="AM57" s="44"/>
      <c r="AN57" s="25">
        <f t="array" ref="AN57">SUM(IF(Period=$AN$2,IF(Site=$A$5,IF(Provider=$B57,I))))</f>
        <v>0</v>
      </c>
      <c r="AO57" s="26">
        <f t="array" ref="AO57">SUM(IF(Period=$AN$2,IF(Site=$A$5,IF(Provider=$B57,J))))</f>
        <v>0</v>
      </c>
      <c r="AP57" s="26"/>
      <c r="AQ57" s="27">
        <f t="shared" si="12"/>
        <v>0</v>
      </c>
      <c r="AR57" s="27">
        <f t="shared" si="13"/>
        <v>0</v>
      </c>
      <c r="AS57" s="44"/>
      <c r="AT57" s="25">
        <f t="array" ref="AT57">SUM(IF(Period=$AT$2,IF(Site=$A$5,IF(Provider=$B57,I))))</f>
        <v>0</v>
      </c>
      <c r="AU57" s="26">
        <f t="array" ref="AU57">SUM(IF(Period=$AT$2,IF(Site=$A$5,IF(Provider=$B57,J))))</f>
        <v>0</v>
      </c>
      <c r="AV57" s="26"/>
      <c r="AW57" s="27">
        <f t="shared" si="14"/>
        <v>0</v>
      </c>
      <c r="AX57" s="27">
        <f t="shared" si="15"/>
        <v>0</v>
      </c>
      <c r="AY57" s="44"/>
      <c r="AZ57" s="25">
        <f t="array" ref="AZ57">SUM(IF(Period=$AZ$2,IF(Site=$A$5,IF(Provider=$B57,I))))</f>
        <v>0</v>
      </c>
      <c r="BA57" s="26">
        <f t="array" ref="BA57">SUM(IF(Period=$AZ$2,IF(Site=$A$5,IF(Provider=$B57,J))))</f>
        <v>0</v>
      </c>
      <c r="BB57" s="26"/>
      <c r="BC57" s="27">
        <f t="shared" si="16"/>
        <v>0</v>
      </c>
      <c r="BD57" s="27">
        <f t="shared" si="17"/>
        <v>0</v>
      </c>
      <c r="BE57" s="44"/>
      <c r="BF57" s="25">
        <f t="array" ref="BF57">SUM(IF(Period=$BF$2,IF(Site=$A$5,IF(Provider=$B57,I))))</f>
        <v>0</v>
      </c>
      <c r="BG57" s="26">
        <f t="array" ref="BG57">SUM(IF(Period=$BF$2,IF(Site=$A$5,IF(Provider=$B57,J))))</f>
        <v>0</v>
      </c>
      <c r="BH57" s="26"/>
      <c r="BI57" s="27">
        <f t="shared" si="18"/>
        <v>0</v>
      </c>
      <c r="BJ57" s="27">
        <f t="shared" si="19"/>
        <v>0</v>
      </c>
      <c r="BK57" s="44"/>
      <c r="BL57" s="25">
        <f t="array" ref="BL57">SUM(IF(Period=$BL$2,IF(Site=$A$5,IF(Provider=$B57,I))))</f>
        <v>0</v>
      </c>
      <c r="BM57" s="26">
        <f t="array" ref="BM57">SUM(IF(Period=$BL$2,IF(Site=$A$5,IF(Provider=$B57,J))))</f>
        <v>0</v>
      </c>
      <c r="BN57" s="26"/>
      <c r="BO57" s="27">
        <f t="shared" si="20"/>
        <v>0</v>
      </c>
      <c r="BP57" s="27">
        <f t="shared" si="21"/>
        <v>0</v>
      </c>
      <c r="BQ57" s="44"/>
      <c r="BR57" s="25">
        <f t="array" ref="BR57">SUM(IF(Period=$BR$2,IF(Site=$A$5,IF(Provider=$B57,I))))</f>
        <v>0</v>
      </c>
      <c r="BS57" s="26">
        <f t="array" ref="BS57">SUM(IF(Period=$BR$2,IF(Site=$A$5,IF(Provider=$B57,J))))</f>
        <v>0</v>
      </c>
      <c r="BT57" s="26"/>
      <c r="BU57" s="27">
        <f t="shared" si="22"/>
        <v>0</v>
      </c>
      <c r="BV57" s="27">
        <f t="shared" si="23"/>
        <v>0</v>
      </c>
    </row>
    <row r="58" spans="2:74" outlineLevel="1" x14ac:dyDescent="0.25">
      <c r="B58" s="20" t="s">
        <v>970</v>
      </c>
      <c r="C58" s="44"/>
      <c r="D58" s="25">
        <f t="array" ref="D58">SUM(IF(Period=$D$2,IF(Site=$A$5,IF(Provider=$B58,I))))</f>
        <v>0</v>
      </c>
      <c r="E58" s="26">
        <f t="array" ref="E58">SUM(IF(Period=$D$2,IF(Site=$A$5,IF(Provider=$B58,J))))</f>
        <v>0</v>
      </c>
      <c r="F58" s="26"/>
      <c r="G58" s="27">
        <f t="shared" si="0"/>
        <v>0</v>
      </c>
      <c r="H58" s="27">
        <f t="shared" si="1"/>
        <v>0</v>
      </c>
      <c r="I58" s="44"/>
      <c r="J58" s="25">
        <f t="array" ref="J58">SUM(IF(Period=$J$2,IF(Site=$A$5,IF(Provider=$B58,I))))</f>
        <v>0</v>
      </c>
      <c r="K58" s="26">
        <f t="array" ref="K58">SUM(IF(Period=$J$2,IF(Site=$A$5,IF(Provider=$B58,J))))</f>
        <v>0</v>
      </c>
      <c r="L58" s="26"/>
      <c r="M58" s="27">
        <f t="shared" si="2"/>
        <v>0</v>
      </c>
      <c r="N58" s="27">
        <f t="shared" si="3"/>
        <v>0</v>
      </c>
      <c r="O58" s="44"/>
      <c r="P58" s="25">
        <f t="array" ref="P58">SUM(IF(Period=$P$2,IF(Site=$A$5,IF(Provider=$B58,I))))</f>
        <v>0</v>
      </c>
      <c r="Q58" s="26">
        <f t="array" ref="Q58">SUM(IF(Period=$P$2,IF(Site=$A$5,IF(Provider=$B58,J))))</f>
        <v>0</v>
      </c>
      <c r="R58" s="26"/>
      <c r="S58" s="27">
        <f t="shared" si="4"/>
        <v>0</v>
      </c>
      <c r="T58" s="27">
        <f t="shared" si="5"/>
        <v>0</v>
      </c>
      <c r="U58" s="44"/>
      <c r="V58" s="25">
        <f t="array" ref="V58">SUM(IF(Period=$V$2,IF(Site=$A$5,IF(Provider=$B58,I))))</f>
        <v>0</v>
      </c>
      <c r="W58" s="26">
        <f t="array" ref="W58">SUM(IF(Period=$V$2,IF(Site=$A$5,IF(Provider=$B58,J))))</f>
        <v>0</v>
      </c>
      <c r="X58" s="26"/>
      <c r="Y58" s="27">
        <f t="shared" si="6"/>
        <v>0</v>
      </c>
      <c r="Z58" s="27">
        <f t="shared" si="7"/>
        <v>0</v>
      </c>
      <c r="AA58" s="44"/>
      <c r="AB58" s="25">
        <f t="array" ref="AB58">SUM(IF(Period=$AB$2,IF(Site=$A$5,IF(Provider=$B58,I))))</f>
        <v>0</v>
      </c>
      <c r="AC58" s="26">
        <f t="array" ref="AC58">SUM(IF(Period=$AB$2,IF(Site=$A$5,IF(Provider=$B58,J))))</f>
        <v>0</v>
      </c>
      <c r="AD58" s="26"/>
      <c r="AE58" s="27">
        <f t="shared" si="8"/>
        <v>0</v>
      </c>
      <c r="AF58" s="27">
        <f t="shared" si="9"/>
        <v>0</v>
      </c>
      <c r="AG58" s="44"/>
      <c r="AH58" s="25">
        <f t="array" ref="AH58">SUM(IF(Period=$AH$2,IF(Site=$A$5,IF(Provider=$B58,I))))</f>
        <v>0</v>
      </c>
      <c r="AI58" s="26">
        <f t="array" ref="AI58">SUM(IF(Period=$AH$2,IF(Site=$A$5,IF(Provider=$B58,J))))</f>
        <v>0</v>
      </c>
      <c r="AJ58" s="26"/>
      <c r="AK58" s="27">
        <f t="shared" si="10"/>
        <v>0</v>
      </c>
      <c r="AL58" s="27">
        <f t="shared" si="11"/>
        <v>0</v>
      </c>
      <c r="AM58" s="44"/>
      <c r="AN58" s="25">
        <f t="array" ref="AN58">SUM(IF(Period=$AN$2,IF(Site=$A$5,IF(Provider=$B58,I))))</f>
        <v>0</v>
      </c>
      <c r="AO58" s="26">
        <f t="array" ref="AO58">SUM(IF(Period=$AN$2,IF(Site=$A$5,IF(Provider=$B58,J))))</f>
        <v>0</v>
      </c>
      <c r="AP58" s="26"/>
      <c r="AQ58" s="27">
        <f t="shared" si="12"/>
        <v>0</v>
      </c>
      <c r="AR58" s="27">
        <f t="shared" si="13"/>
        <v>0</v>
      </c>
      <c r="AS58" s="44"/>
      <c r="AT58" s="25">
        <f t="array" ref="AT58">SUM(IF(Period=$AT$2,IF(Site=$A$5,IF(Provider=$B58,I))))</f>
        <v>1</v>
      </c>
      <c r="AU58" s="26">
        <f t="array" ref="AU58">SUM(IF(Period=$AT$2,IF(Site=$A$5,IF(Provider=$B58,J))))</f>
        <v>2</v>
      </c>
      <c r="AV58" s="26"/>
      <c r="AW58" s="27">
        <f t="shared" si="14"/>
        <v>9.813542688910696E-4</v>
      </c>
      <c r="AX58" s="27">
        <f t="shared" si="15"/>
        <v>6.3017928600686901E-5</v>
      </c>
      <c r="AY58" s="44"/>
      <c r="AZ58" s="25">
        <f t="array" ref="AZ58">SUM(IF(Period=$AZ$2,IF(Site=$A$5,IF(Provider=$B58,I))))</f>
        <v>0</v>
      </c>
      <c r="BA58" s="26">
        <f t="array" ref="BA58">SUM(IF(Period=$AZ$2,IF(Site=$A$5,IF(Provider=$B58,J))))</f>
        <v>0</v>
      </c>
      <c r="BB58" s="26"/>
      <c r="BC58" s="27">
        <f t="shared" si="16"/>
        <v>0</v>
      </c>
      <c r="BD58" s="27">
        <f t="shared" si="17"/>
        <v>0</v>
      </c>
      <c r="BE58" s="44"/>
      <c r="BF58" s="25">
        <f t="array" ref="BF58">SUM(IF(Period=$BF$2,IF(Site=$A$5,IF(Provider=$B58,I))))</f>
        <v>1</v>
      </c>
      <c r="BG58" s="26">
        <f t="array" ref="BG58">SUM(IF(Period=$BF$2,IF(Site=$A$5,IF(Provider=$B58,J))))</f>
        <v>2</v>
      </c>
      <c r="BH58" s="26"/>
      <c r="BI58" s="27">
        <f t="shared" si="18"/>
        <v>9.9800399201596798E-4</v>
      </c>
      <c r="BJ58" s="27">
        <f t="shared" si="19"/>
        <v>6.1885017637230023E-5</v>
      </c>
      <c r="BK58" s="44"/>
      <c r="BL58" s="25">
        <f t="array" ref="BL58">SUM(IF(Period=$BL$2,IF(Site=$A$5,IF(Provider=$B58,I))))</f>
        <v>0</v>
      </c>
      <c r="BM58" s="26">
        <f t="array" ref="BM58">SUM(IF(Period=$BL$2,IF(Site=$A$5,IF(Provider=$B58,J))))</f>
        <v>0</v>
      </c>
      <c r="BN58" s="26"/>
      <c r="BO58" s="27">
        <f t="shared" si="20"/>
        <v>0</v>
      </c>
      <c r="BP58" s="27">
        <f t="shared" si="21"/>
        <v>0</v>
      </c>
      <c r="BQ58" s="44"/>
      <c r="BR58" s="25">
        <f t="array" ref="BR58">SUM(IF(Period=$BR$2,IF(Site=$A$5,IF(Provider=$B58,I))))</f>
        <v>0</v>
      </c>
      <c r="BS58" s="26">
        <f t="array" ref="BS58">SUM(IF(Period=$BR$2,IF(Site=$A$5,IF(Provider=$B58,J))))</f>
        <v>0</v>
      </c>
      <c r="BT58" s="26"/>
      <c r="BU58" s="27">
        <f t="shared" si="22"/>
        <v>0</v>
      </c>
      <c r="BV58" s="27">
        <f t="shared" si="23"/>
        <v>0</v>
      </c>
    </row>
    <row r="59" spans="2:74" outlineLevel="1" x14ac:dyDescent="0.25">
      <c r="B59" s="20" t="s">
        <v>845</v>
      </c>
      <c r="C59" s="44"/>
      <c r="D59" s="25">
        <f t="array" ref="D59">SUM(IF(Period=$D$2,IF(Site=$A$5,IF(Provider=$B59,I))))</f>
        <v>0</v>
      </c>
      <c r="E59" s="26">
        <f t="array" ref="E59">SUM(IF(Period=$D$2,IF(Site=$A$5,IF(Provider=$B59,J))))</f>
        <v>0</v>
      </c>
      <c r="F59" s="26"/>
      <c r="G59" s="27">
        <f t="shared" si="0"/>
        <v>0</v>
      </c>
      <c r="H59" s="27">
        <f t="shared" si="1"/>
        <v>0</v>
      </c>
      <c r="I59" s="44"/>
      <c r="J59" s="25">
        <f t="array" ref="J59">SUM(IF(Period=$J$2,IF(Site=$A$5,IF(Provider=$B59,I))))</f>
        <v>0</v>
      </c>
      <c r="K59" s="26">
        <f t="array" ref="K59">SUM(IF(Period=$J$2,IF(Site=$A$5,IF(Provider=$B59,J))))</f>
        <v>0</v>
      </c>
      <c r="L59" s="26"/>
      <c r="M59" s="27">
        <f t="shared" si="2"/>
        <v>0</v>
      </c>
      <c r="N59" s="27">
        <f t="shared" si="3"/>
        <v>0</v>
      </c>
      <c r="O59" s="44"/>
      <c r="P59" s="25">
        <f t="array" ref="P59">SUM(IF(Period=$P$2,IF(Site=$A$5,IF(Provider=$B59,I))))</f>
        <v>93</v>
      </c>
      <c r="Q59" s="26">
        <f t="array" ref="Q59">SUM(IF(Period=$P$2,IF(Site=$A$5,IF(Provider=$B59,J))))</f>
        <v>4.78494623655914</v>
      </c>
      <c r="R59" s="26"/>
      <c r="S59" s="27">
        <f t="shared" si="4"/>
        <v>0.20668834184858337</v>
      </c>
      <c r="T59" s="27">
        <f t="shared" si="5"/>
        <v>1.2823468387989164E-2</v>
      </c>
      <c r="U59" s="44"/>
      <c r="V59" s="25">
        <f t="array" ref="V59">SUM(IF(Period=$V$2,IF(Site=$A$5,IF(Provider=$B59,I))))</f>
        <v>82</v>
      </c>
      <c r="W59" s="26">
        <f t="array" ref="W59">SUM(IF(Period=$V$2,IF(Site=$A$5,IF(Provider=$B59,J))))</f>
        <v>3.1219512195121952</v>
      </c>
      <c r="X59" s="26"/>
      <c r="Y59" s="27">
        <f t="shared" si="6"/>
        <v>0.12132701421800948</v>
      </c>
      <c r="Z59" s="27">
        <f t="shared" si="7"/>
        <v>7.742091574426904E-3</v>
      </c>
      <c r="AA59" s="44"/>
      <c r="AB59" s="25">
        <f t="array" ref="AB59">SUM(IF(Period=$AB$2,IF(Site=$A$5,IF(Provider=$B59,I))))</f>
        <v>36</v>
      </c>
      <c r="AC59" s="26">
        <f t="array" ref="AC59">SUM(IF(Period=$AB$2,IF(Site=$A$5,IF(Provider=$B59,J))))</f>
        <v>2.8888888888888888</v>
      </c>
      <c r="AD59" s="26"/>
      <c r="AE59" s="27">
        <f t="shared" si="8"/>
        <v>5.0485436893203887E-2</v>
      </c>
      <c r="AF59" s="27">
        <f t="shared" si="9"/>
        <v>3.1286664059444664E-3</v>
      </c>
      <c r="AG59" s="44"/>
      <c r="AH59" s="25">
        <f t="array" ref="AH59">SUM(IF(Period=$AH$2,IF(Site=$A$5,IF(Provider=$B59,I))))</f>
        <v>0</v>
      </c>
      <c r="AI59" s="26">
        <f t="array" ref="AI59">SUM(IF(Period=$AH$2,IF(Site=$A$5,IF(Provider=$B59,J))))</f>
        <v>0</v>
      </c>
      <c r="AJ59" s="26"/>
      <c r="AK59" s="27">
        <f t="shared" si="10"/>
        <v>0</v>
      </c>
      <c r="AL59" s="27">
        <f t="shared" si="11"/>
        <v>0</v>
      </c>
      <c r="AM59" s="44"/>
      <c r="AN59" s="25">
        <f t="array" ref="AN59">SUM(IF(Period=$AN$2,IF(Site=$A$5,IF(Provider=$B59,I))))</f>
        <v>67</v>
      </c>
      <c r="AO59" s="26">
        <f t="array" ref="AO59">SUM(IF(Period=$AN$2,IF(Site=$A$5,IF(Provider=$B59,J))))</f>
        <v>6.76119402985075</v>
      </c>
      <c r="AP59" s="26"/>
      <c r="AQ59" s="27">
        <f t="shared" si="12"/>
        <v>0.23135852911133825</v>
      </c>
      <c r="AR59" s="27">
        <f t="shared" si="13"/>
        <v>1.4486728493763998E-2</v>
      </c>
      <c r="AS59" s="44"/>
      <c r="AT59" s="25">
        <f t="array" ref="AT59">SUM(IF(Period=$AT$2,IF(Site=$A$5,IF(Provider=$B59,I))))</f>
        <v>17</v>
      </c>
      <c r="AU59" s="26">
        <f t="array" ref="AU59">SUM(IF(Period=$AT$2,IF(Site=$A$5,IF(Provider=$B59,J))))</f>
        <v>4</v>
      </c>
      <c r="AV59" s="26"/>
      <c r="AW59" s="27">
        <f t="shared" si="14"/>
        <v>3.3366045142296366E-2</v>
      </c>
      <c r="AX59" s="27">
        <f t="shared" si="15"/>
        <v>2.1426095724233546E-3</v>
      </c>
      <c r="AY59" s="44"/>
      <c r="AZ59" s="25">
        <f t="array" ref="AZ59">SUM(IF(Period=$AZ$2,IF(Site=$A$5,IF(Provider=$B59,I))))</f>
        <v>57</v>
      </c>
      <c r="BA59" s="26">
        <f t="array" ref="BA59">SUM(IF(Period=$AZ$2,IF(Site=$A$5,IF(Provider=$B59,J))))</f>
        <v>2.70175438596491</v>
      </c>
      <c r="BB59" s="26"/>
      <c r="BC59" s="27">
        <f t="shared" si="16"/>
        <v>8.1395348837209239E-2</v>
      </c>
      <c r="BD59" s="27">
        <f t="shared" si="17"/>
        <v>5.0180846557398373E-3</v>
      </c>
      <c r="BE59" s="44"/>
      <c r="BF59" s="25">
        <f t="array" ref="BF59">SUM(IF(Period=$BF$2,IF(Site=$A$5,IF(Provider=$B59,I))))</f>
        <v>16</v>
      </c>
      <c r="BG59" s="26">
        <f t="array" ref="BG59">SUM(IF(Period=$BF$2,IF(Site=$A$5,IF(Provider=$B59,J))))</f>
        <v>1.75</v>
      </c>
      <c r="BH59" s="26"/>
      <c r="BI59" s="27">
        <f t="shared" si="18"/>
        <v>1.3972055888223551E-2</v>
      </c>
      <c r="BJ59" s="27">
        <f t="shared" si="19"/>
        <v>8.6639024692122032E-4</v>
      </c>
      <c r="BK59" s="44"/>
      <c r="BL59" s="25">
        <f t="array" ref="BL59">SUM(IF(Period=$BL$2,IF(Site=$A$5,IF(Provider=$B59,I))))</f>
        <v>1</v>
      </c>
      <c r="BM59" s="26">
        <f t="array" ref="BM59">SUM(IF(Period=$BL$2,IF(Site=$A$5,IF(Provider=$B59,J))))</f>
        <v>1</v>
      </c>
      <c r="BN59" s="26"/>
      <c r="BO59" s="27">
        <f t="shared" si="20"/>
        <v>4.6511627906976747E-4</v>
      </c>
      <c r="BP59" s="27">
        <f t="shared" si="21"/>
        <v>3.1091627024842209E-5</v>
      </c>
      <c r="BQ59" s="44"/>
      <c r="BR59" s="25">
        <f t="array" ref="BR59">SUM(IF(Period=$BR$2,IF(Site=$A$5,IF(Provider=$B59,I))))</f>
        <v>1</v>
      </c>
      <c r="BS59" s="26">
        <f t="array" ref="BS59">SUM(IF(Period=$BR$2,IF(Site=$A$5,IF(Provider=$B59,J))))</f>
        <v>4</v>
      </c>
      <c r="BT59" s="26"/>
      <c r="BU59" s="27">
        <f t="shared" si="22"/>
        <v>1.6116035455278001E-3</v>
      </c>
      <c r="BV59" s="27">
        <f t="shared" si="23"/>
        <v>1.1733302044527881E-4</v>
      </c>
    </row>
    <row r="60" spans="2:74" outlineLevel="1" x14ac:dyDescent="0.25">
      <c r="B60" s="20" t="s">
        <v>693</v>
      </c>
      <c r="C60" s="44"/>
      <c r="D60" s="25">
        <f t="array" ref="D60">SUM(IF(Period=$D$2,IF(Site=$A$5,IF(Provider=$B60,I))))</f>
        <v>85</v>
      </c>
      <c r="E60" s="26">
        <f t="array" ref="E60">SUM(IF(Period=$D$2,IF(Site=$A$5,IF(Provider=$B60,J))))</f>
        <v>4.658823529411765</v>
      </c>
      <c r="F60" s="26"/>
      <c r="G60" s="27">
        <f t="shared" si="0"/>
        <v>0.18274111675126906</v>
      </c>
      <c r="H60" s="27">
        <f t="shared" si="1"/>
        <v>1.1469284907463725E-2</v>
      </c>
      <c r="I60" s="44"/>
      <c r="J60" s="25">
        <f t="array" ref="J60">SUM(IF(Period=$J$2,IF(Site=$A$5,IF(Provider=$B60,I))))</f>
        <v>20</v>
      </c>
      <c r="K60" s="26">
        <f t="array" ref="K60">SUM(IF(Period=$J$2,IF(Site=$A$5,IF(Provider=$B60,J))))</f>
        <v>4.6500000000000004</v>
      </c>
      <c r="L60" s="26"/>
      <c r="M60" s="27">
        <f t="shared" si="2"/>
        <v>4.652326163081541E-2</v>
      </c>
      <c r="N60" s="27">
        <f t="shared" si="3"/>
        <v>2.8813086718096478E-3</v>
      </c>
      <c r="O60" s="44"/>
      <c r="P60" s="25">
        <f t="array" ref="P60">SUM(IF(Period=$P$2,IF(Site=$A$5,IF(Provider=$B60,I))))</f>
        <v>0</v>
      </c>
      <c r="Q60" s="26">
        <f t="array" ref="Q60">SUM(IF(Period=$P$2,IF(Site=$A$5,IF(Provider=$B60,J))))</f>
        <v>0</v>
      </c>
      <c r="R60" s="26"/>
      <c r="S60" s="27">
        <f t="shared" si="4"/>
        <v>0</v>
      </c>
      <c r="T60" s="27">
        <f t="shared" si="5"/>
        <v>0</v>
      </c>
      <c r="U60" s="44"/>
      <c r="V60" s="25">
        <f t="array" ref="V60">SUM(IF(Period=$V$2,IF(Site=$A$5,IF(Provider=$B60,I))))</f>
        <v>35</v>
      </c>
      <c r="W60" s="26">
        <f t="array" ref="W60">SUM(IF(Period=$V$2,IF(Site=$A$5,IF(Provider=$B60,J))))</f>
        <v>3.4571428571428573</v>
      </c>
      <c r="X60" s="26"/>
      <c r="Y60" s="27">
        <f t="shared" si="6"/>
        <v>5.7345971563981052E-2</v>
      </c>
      <c r="Z60" s="27">
        <f t="shared" si="7"/>
        <v>3.6593479707252162E-3</v>
      </c>
      <c r="AA60" s="44"/>
      <c r="AB60" s="25">
        <f t="array" ref="AB60">SUM(IF(Period=$AB$2,IF(Site=$A$5,IF(Provider=$B60,I))))</f>
        <v>0</v>
      </c>
      <c r="AC60" s="26">
        <f t="array" ref="AC60">SUM(IF(Period=$AB$2,IF(Site=$A$5,IF(Provider=$B60,J))))</f>
        <v>0</v>
      </c>
      <c r="AD60" s="26"/>
      <c r="AE60" s="27">
        <f t="shared" si="8"/>
        <v>0</v>
      </c>
      <c r="AF60" s="27">
        <f t="shared" si="9"/>
        <v>0</v>
      </c>
      <c r="AG60" s="44"/>
      <c r="AH60" s="25">
        <f t="array" ref="AH60">SUM(IF(Period=$AH$2,IF(Site=$A$5,IF(Provider=$B60,I))))</f>
        <v>11</v>
      </c>
      <c r="AI60" s="26">
        <f t="array" ref="AI60">SUM(IF(Period=$AH$2,IF(Site=$A$5,IF(Provider=$B60,J))))</f>
        <v>3.7272727272727302</v>
      </c>
      <c r="AJ60" s="26"/>
      <c r="AK60" s="27">
        <f t="shared" si="10"/>
        <v>2.064451158106749E-2</v>
      </c>
      <c r="AL60" s="27">
        <f t="shared" si="11"/>
        <v>1.3961724443233682E-3</v>
      </c>
      <c r="AM60" s="44"/>
      <c r="AN60" s="25">
        <f t="array" ref="AN60">SUM(IF(Period=$AN$2,IF(Site=$A$5,IF(Provider=$B60,I))))</f>
        <v>0</v>
      </c>
      <c r="AO60" s="26">
        <f t="array" ref="AO60">SUM(IF(Period=$AN$2,IF(Site=$A$5,IF(Provider=$B60,J))))</f>
        <v>0</v>
      </c>
      <c r="AP60" s="26"/>
      <c r="AQ60" s="27">
        <f t="shared" si="12"/>
        <v>0</v>
      </c>
      <c r="AR60" s="27">
        <f t="shared" si="13"/>
        <v>0</v>
      </c>
      <c r="AS60" s="44"/>
      <c r="AT60" s="25">
        <f t="array" ref="AT60">SUM(IF(Period=$AT$2,IF(Site=$A$5,IF(Provider=$B60,I))))</f>
        <v>0</v>
      </c>
      <c r="AU60" s="26">
        <f t="array" ref="AU60">SUM(IF(Period=$AT$2,IF(Site=$A$5,IF(Provider=$B60,J))))</f>
        <v>0</v>
      </c>
      <c r="AV60" s="26"/>
      <c r="AW60" s="27">
        <f t="shared" si="14"/>
        <v>0</v>
      </c>
      <c r="AX60" s="27">
        <f t="shared" si="15"/>
        <v>0</v>
      </c>
      <c r="AY60" s="44"/>
      <c r="AZ60" s="25">
        <f t="array" ref="AZ60">SUM(IF(Period=$AZ$2,IF(Site=$A$5,IF(Provider=$B60,I))))</f>
        <v>0</v>
      </c>
      <c r="BA60" s="26">
        <f t="array" ref="BA60">SUM(IF(Period=$AZ$2,IF(Site=$A$5,IF(Provider=$B60,J))))</f>
        <v>0</v>
      </c>
      <c r="BB60" s="26"/>
      <c r="BC60" s="27">
        <f t="shared" si="16"/>
        <v>0</v>
      </c>
      <c r="BD60" s="27">
        <f t="shared" si="17"/>
        <v>0</v>
      </c>
      <c r="BE60" s="44"/>
      <c r="BF60" s="25">
        <f t="array" ref="BF60">SUM(IF(Period=$BF$2,IF(Site=$A$5,IF(Provider=$B60,I))))</f>
        <v>0</v>
      </c>
      <c r="BG60" s="26">
        <f t="array" ref="BG60">SUM(IF(Period=$BF$2,IF(Site=$A$5,IF(Provider=$B60,J))))</f>
        <v>0</v>
      </c>
      <c r="BH60" s="26"/>
      <c r="BI60" s="27">
        <f t="shared" si="18"/>
        <v>0</v>
      </c>
      <c r="BJ60" s="27">
        <f t="shared" si="19"/>
        <v>0</v>
      </c>
      <c r="BK60" s="44"/>
      <c r="BL60" s="25">
        <f t="array" ref="BL60">SUM(IF(Period=$BL$2,IF(Site=$A$5,IF(Provider=$B60,I))))</f>
        <v>0</v>
      </c>
      <c r="BM60" s="26">
        <f t="array" ref="BM60">SUM(IF(Period=$BL$2,IF(Site=$A$5,IF(Provider=$B60,J))))</f>
        <v>0</v>
      </c>
      <c r="BN60" s="26"/>
      <c r="BO60" s="27">
        <f t="shared" si="20"/>
        <v>0</v>
      </c>
      <c r="BP60" s="27">
        <f t="shared" si="21"/>
        <v>0</v>
      </c>
      <c r="BQ60" s="44"/>
      <c r="BR60" s="25">
        <f t="array" ref="BR60">SUM(IF(Period=$BR$2,IF(Site=$A$5,IF(Provider=$B60,I))))</f>
        <v>0</v>
      </c>
      <c r="BS60" s="26">
        <f t="array" ref="BS60">SUM(IF(Period=$BR$2,IF(Site=$A$5,IF(Provider=$B60,J))))</f>
        <v>0</v>
      </c>
      <c r="BT60" s="26"/>
      <c r="BU60" s="27">
        <f t="shared" si="22"/>
        <v>0</v>
      </c>
      <c r="BV60" s="27">
        <f t="shared" si="23"/>
        <v>0</v>
      </c>
    </row>
    <row r="61" spans="2:74" outlineLevel="1" x14ac:dyDescent="0.25">
      <c r="B61" s="20" t="s">
        <v>685</v>
      </c>
      <c r="C61" s="44"/>
      <c r="D61" s="25">
        <f t="array" ref="D61">SUM(IF(Period=$D$2,IF(Site=$A$5,IF(Provider=$B61,I))))</f>
        <v>235</v>
      </c>
      <c r="E61" s="26">
        <f t="array" ref="E61">SUM(IF(Period=$D$2,IF(Site=$A$5,IF(Provider=$B61,J))))</f>
        <v>8.8085106382978715</v>
      </c>
      <c r="F61" s="26"/>
      <c r="G61" s="27">
        <f t="shared" si="0"/>
        <v>0.95523765574526986</v>
      </c>
      <c r="H61" s="27">
        <f t="shared" si="1"/>
        <v>5.9953080198105822E-2</v>
      </c>
      <c r="I61" s="44"/>
      <c r="J61" s="25">
        <f t="array" ref="J61">SUM(IF(Period=$J$2,IF(Site=$A$5,IF(Provider=$B61,I))))</f>
        <v>231</v>
      </c>
      <c r="K61" s="26">
        <f t="array" ref="K61">SUM(IF(Period=$J$2,IF(Site=$A$5,IF(Provider=$B61,J))))</f>
        <v>6.2424242424242422</v>
      </c>
      <c r="L61" s="26"/>
      <c r="M61" s="27">
        <f t="shared" si="2"/>
        <v>0.72136068034017009</v>
      </c>
      <c r="N61" s="27">
        <f t="shared" si="3"/>
        <v>4.4675775319887222E-2</v>
      </c>
      <c r="O61" s="44"/>
      <c r="P61" s="25">
        <f t="array" ref="P61">SUM(IF(Period=$P$2,IF(Site=$A$5,IF(Provider=$B61,I))))</f>
        <v>290</v>
      </c>
      <c r="Q61" s="26">
        <f t="array" ref="Q61">SUM(IF(Period=$P$2,IF(Site=$A$5,IF(Provider=$B61,J))))</f>
        <v>5.1172413793103448</v>
      </c>
      <c r="R61" s="26"/>
      <c r="S61" s="27">
        <f t="shared" si="4"/>
        <v>0.68927078495123073</v>
      </c>
      <c r="T61" s="27">
        <f t="shared" si="5"/>
        <v>4.2764105815226792E-2</v>
      </c>
      <c r="U61" s="44"/>
      <c r="V61" s="25">
        <f t="array" ref="V61">SUM(IF(Period=$V$2,IF(Site=$A$5,IF(Provider=$B61,I))))</f>
        <v>286</v>
      </c>
      <c r="W61" s="26">
        <f t="array" ref="W61">SUM(IF(Period=$V$2,IF(Site=$A$5,IF(Provider=$B61,J))))</f>
        <v>4.5874125874125875</v>
      </c>
      <c r="X61" s="26"/>
      <c r="Y61" s="27">
        <f t="shared" si="6"/>
        <v>0.62180094786729867</v>
      </c>
      <c r="Z61" s="27">
        <f t="shared" si="7"/>
        <v>3.9678219318937884E-2</v>
      </c>
      <c r="AA61" s="44"/>
      <c r="AB61" s="25">
        <f t="array" ref="AB61">SUM(IF(Period=$AB$2,IF(Site=$A$5,IF(Provider=$B61,I))))</f>
        <v>294</v>
      </c>
      <c r="AC61" s="26">
        <f t="array" ref="AC61">SUM(IF(Period=$AB$2,IF(Site=$A$5,IF(Provider=$B61,J))))</f>
        <v>3.7006802721088436</v>
      </c>
      <c r="AD61" s="26"/>
      <c r="AE61" s="27">
        <f t="shared" si="8"/>
        <v>0.5281553398058253</v>
      </c>
      <c r="AF61" s="27">
        <f t="shared" si="9"/>
        <v>3.2730663939111337E-2</v>
      </c>
      <c r="AG61" s="44"/>
      <c r="AH61" s="25">
        <f t="array" ref="AH61">SUM(IF(Period=$AH$2,IF(Site=$A$5,IF(Provider=$B61,I))))</f>
        <v>177</v>
      </c>
      <c r="AI61" s="26">
        <f t="array" ref="AI61">SUM(IF(Period=$AH$2,IF(Site=$A$5,IF(Provider=$B61,J))))</f>
        <v>3.6892655367231599</v>
      </c>
      <c r="AJ61" s="26"/>
      <c r="AK61" s="27">
        <f t="shared" si="10"/>
        <v>0.3288016112789523</v>
      </c>
      <c r="AL61" s="27">
        <f t="shared" si="11"/>
        <v>2.2236600149833117E-2</v>
      </c>
      <c r="AM61" s="44"/>
      <c r="AN61" s="25">
        <f t="array" ref="AN61">SUM(IF(Period=$AN$2,IF(Site=$A$5,IF(Provider=$B61,I))))</f>
        <v>262</v>
      </c>
      <c r="AO61" s="26">
        <f t="array" ref="AO61">SUM(IF(Period=$AN$2,IF(Site=$A$5,IF(Provider=$B61,J))))</f>
        <v>4.1145038167938903</v>
      </c>
      <c r="AP61" s="26"/>
      <c r="AQ61" s="27">
        <f t="shared" si="12"/>
        <v>0.55056179775280856</v>
      </c>
      <c r="AR61" s="27">
        <f t="shared" si="13"/>
        <v>3.4473936680524446E-2</v>
      </c>
      <c r="AS61" s="44"/>
      <c r="AT61" s="25">
        <f t="array" ref="AT61">SUM(IF(Period=$AT$2,IF(Site=$A$5,IF(Provider=$B61,I))))</f>
        <v>266</v>
      </c>
      <c r="AU61" s="26">
        <f t="array" ref="AU61">SUM(IF(Period=$AT$2,IF(Site=$A$5,IF(Provider=$B61,J))))</f>
        <v>4.9022556390977403</v>
      </c>
      <c r="AV61" s="26"/>
      <c r="AW61" s="27">
        <f t="shared" si="14"/>
        <v>0.63984298331697687</v>
      </c>
      <c r="AX61" s="27">
        <f t="shared" si="15"/>
        <v>4.1087689447647825E-2</v>
      </c>
      <c r="AY61" s="44"/>
      <c r="AZ61" s="25">
        <f t="array" ref="AZ61">SUM(IF(Period=$AZ$2,IF(Site=$A$5,IF(Provider=$B61,I))))</f>
        <v>239</v>
      </c>
      <c r="BA61" s="26">
        <f t="array" ref="BA61">SUM(IF(Period=$AZ$2,IF(Site=$A$5,IF(Provider=$B61,J))))</f>
        <v>4.99163179916318</v>
      </c>
      <c r="BB61" s="26"/>
      <c r="BC61" s="27">
        <f t="shared" si="16"/>
        <v>0.63054968287526425</v>
      </c>
      <c r="BD61" s="27">
        <f t="shared" si="17"/>
        <v>3.8873863599335264E-2</v>
      </c>
      <c r="BE61" s="44"/>
      <c r="BF61" s="25">
        <f t="array" ref="BF61">SUM(IF(Period=$BF$2,IF(Site=$A$5,IF(Provider=$B61,I))))</f>
        <v>142</v>
      </c>
      <c r="BG61" s="26">
        <f t="array" ref="BG61">SUM(IF(Period=$BF$2,IF(Site=$A$5,IF(Provider=$B61,J))))</f>
        <v>3.72535211267606</v>
      </c>
      <c r="BH61" s="26"/>
      <c r="BI61" s="27">
        <f t="shared" si="18"/>
        <v>0.26397205588822381</v>
      </c>
      <c r="BJ61" s="27">
        <f t="shared" si="19"/>
        <v>1.6368587165047358E-2</v>
      </c>
      <c r="BK61" s="44"/>
      <c r="BL61" s="25">
        <f t="array" ref="BL61">SUM(IF(Period=$BL$2,IF(Site=$A$5,IF(Provider=$B61,I))))</f>
        <v>0</v>
      </c>
      <c r="BM61" s="26">
        <f t="array" ref="BM61">SUM(IF(Period=$BL$2,IF(Site=$A$5,IF(Provider=$B61,J))))</f>
        <v>0</v>
      </c>
      <c r="BN61" s="26"/>
      <c r="BO61" s="27">
        <f t="shared" si="20"/>
        <v>0</v>
      </c>
      <c r="BP61" s="27">
        <f t="shared" si="21"/>
        <v>0</v>
      </c>
      <c r="BQ61" s="44"/>
      <c r="BR61" s="25">
        <f t="array" ref="BR61">SUM(IF(Period=$BR$2,IF(Site=$A$5,IF(Provider=$B61,I))))</f>
        <v>5</v>
      </c>
      <c r="BS61" s="26">
        <f t="array" ref="BS61">SUM(IF(Period=$BR$2,IF(Site=$A$5,IF(Provider=$B61,J))))</f>
        <v>11.4</v>
      </c>
      <c r="BT61" s="26"/>
      <c r="BU61" s="27">
        <f t="shared" si="22"/>
        <v>2.296535052377115E-2</v>
      </c>
      <c r="BV61" s="27">
        <f t="shared" si="23"/>
        <v>1.6719955413452229E-3</v>
      </c>
    </row>
    <row r="62" spans="2:74" outlineLevel="1" x14ac:dyDescent="0.25">
      <c r="B62" s="20" t="s">
        <v>699</v>
      </c>
      <c r="C62" s="44"/>
      <c r="D62" s="25">
        <f t="array" ref="D62">SUM(IF(Period=$D$2,IF(Site=$A$5,IF(Provider=$B62,I))))</f>
        <v>47</v>
      </c>
      <c r="E62" s="26">
        <f t="array" ref="E62">SUM(IF(Period=$D$2,IF(Site=$A$5,IF(Provider=$B62,J))))</f>
        <v>6.4680851063829783</v>
      </c>
      <c r="F62" s="26"/>
      <c r="G62" s="27">
        <f t="shared" si="0"/>
        <v>0.14028610982925704</v>
      </c>
      <c r="H62" s="27">
        <f t="shared" si="1"/>
        <v>8.8047035653256878E-3</v>
      </c>
      <c r="I62" s="44"/>
      <c r="J62" s="25">
        <f t="array" ref="J62">SUM(IF(Period=$J$2,IF(Site=$A$5,IF(Provider=$B62,I))))</f>
        <v>16</v>
      </c>
      <c r="K62" s="26">
        <f t="array" ref="K62">SUM(IF(Period=$J$2,IF(Site=$A$5,IF(Provider=$B62,J))))</f>
        <v>4.125</v>
      </c>
      <c r="L62" s="26"/>
      <c r="M62" s="27">
        <f t="shared" si="2"/>
        <v>3.301650825412706E-2</v>
      </c>
      <c r="N62" s="27">
        <f t="shared" si="3"/>
        <v>2.0447997025745887E-3</v>
      </c>
      <c r="O62" s="44"/>
      <c r="P62" s="25">
        <f t="array" ref="P62">SUM(IF(Period=$P$2,IF(Site=$A$5,IF(Provider=$B62,I))))</f>
        <v>32</v>
      </c>
      <c r="Q62" s="26">
        <f t="array" ref="Q62">SUM(IF(Period=$P$2,IF(Site=$A$5,IF(Provider=$B62,J))))</f>
        <v>4.625</v>
      </c>
      <c r="R62" s="26"/>
      <c r="S62" s="27">
        <f t="shared" si="4"/>
        <v>6.8741291221551329E-2</v>
      </c>
      <c r="T62" s="27">
        <f t="shared" si="5"/>
        <v>4.2648838683649352E-3</v>
      </c>
      <c r="U62" s="44"/>
      <c r="V62" s="25">
        <f t="array" ref="V62">SUM(IF(Period=$V$2,IF(Site=$A$5,IF(Provider=$B62,I))))</f>
        <v>73</v>
      </c>
      <c r="W62" s="26">
        <f t="array" ref="W62">SUM(IF(Period=$V$2,IF(Site=$A$5,IF(Provider=$B62,J))))</f>
        <v>4.3561643835616435</v>
      </c>
      <c r="X62" s="26"/>
      <c r="Y62" s="27">
        <f t="shared" si="6"/>
        <v>0.15071090047393365</v>
      </c>
      <c r="Z62" s="27">
        <f t="shared" si="7"/>
        <v>9.6171293776084188E-3</v>
      </c>
      <c r="AA62" s="44"/>
      <c r="AB62" s="25">
        <f t="array" ref="AB62">SUM(IF(Period=$AB$2,IF(Site=$A$5,IF(Provider=$B62,I))))</f>
        <v>0</v>
      </c>
      <c r="AC62" s="26">
        <f t="array" ref="AC62">SUM(IF(Period=$AB$2,IF(Site=$A$5,IF(Provider=$B62,J))))</f>
        <v>0</v>
      </c>
      <c r="AD62" s="26"/>
      <c r="AE62" s="27">
        <f t="shared" si="8"/>
        <v>0</v>
      </c>
      <c r="AF62" s="27">
        <f t="shared" si="9"/>
        <v>0</v>
      </c>
      <c r="AG62" s="44"/>
      <c r="AH62" s="25">
        <f t="array" ref="AH62">SUM(IF(Period=$AH$2,IF(Site=$A$5,IF(Provider=$B62,I))))</f>
        <v>0</v>
      </c>
      <c r="AI62" s="26">
        <f t="array" ref="AI62">SUM(IF(Period=$AH$2,IF(Site=$A$5,IF(Provider=$B62,J))))</f>
        <v>0</v>
      </c>
      <c r="AJ62" s="26"/>
      <c r="AK62" s="27">
        <f t="shared" si="10"/>
        <v>0</v>
      </c>
      <c r="AL62" s="27">
        <f t="shared" si="11"/>
        <v>0</v>
      </c>
      <c r="AM62" s="44"/>
      <c r="AN62" s="25">
        <f t="array" ref="AN62">SUM(IF(Period=$AN$2,IF(Site=$A$5,IF(Provider=$B62,I))))</f>
        <v>0</v>
      </c>
      <c r="AO62" s="26">
        <f t="array" ref="AO62">SUM(IF(Period=$AN$2,IF(Site=$A$5,IF(Provider=$B62,J))))</f>
        <v>0</v>
      </c>
      <c r="AP62" s="26"/>
      <c r="AQ62" s="27">
        <f t="shared" si="12"/>
        <v>0</v>
      </c>
      <c r="AR62" s="27">
        <f t="shared" si="13"/>
        <v>0</v>
      </c>
      <c r="AS62" s="44"/>
      <c r="AT62" s="25">
        <f t="array" ref="AT62">SUM(IF(Period=$AT$2,IF(Site=$A$5,IF(Provider=$B62,I))))</f>
        <v>0</v>
      </c>
      <c r="AU62" s="26">
        <f t="array" ref="AU62">SUM(IF(Period=$AT$2,IF(Site=$A$5,IF(Provider=$B62,J))))</f>
        <v>0</v>
      </c>
      <c r="AV62" s="26"/>
      <c r="AW62" s="27">
        <f t="shared" si="14"/>
        <v>0</v>
      </c>
      <c r="AX62" s="27">
        <f t="shared" si="15"/>
        <v>0</v>
      </c>
      <c r="AY62" s="44"/>
      <c r="AZ62" s="25">
        <f t="array" ref="AZ62">SUM(IF(Period=$AZ$2,IF(Site=$A$5,IF(Provider=$B62,I))))</f>
        <v>0</v>
      </c>
      <c r="BA62" s="26">
        <f t="array" ref="BA62">SUM(IF(Period=$AZ$2,IF(Site=$A$5,IF(Provider=$B62,J))))</f>
        <v>0</v>
      </c>
      <c r="BB62" s="26"/>
      <c r="BC62" s="27">
        <f t="shared" si="16"/>
        <v>0</v>
      </c>
      <c r="BD62" s="27">
        <f t="shared" si="17"/>
        <v>0</v>
      </c>
      <c r="BE62" s="44"/>
      <c r="BF62" s="25">
        <f t="array" ref="BF62">SUM(IF(Period=$BF$2,IF(Site=$A$5,IF(Provider=$B62,I))))</f>
        <v>0</v>
      </c>
      <c r="BG62" s="26">
        <f t="array" ref="BG62">SUM(IF(Period=$BF$2,IF(Site=$A$5,IF(Provider=$B62,J))))</f>
        <v>0</v>
      </c>
      <c r="BH62" s="26"/>
      <c r="BI62" s="27">
        <f t="shared" si="18"/>
        <v>0</v>
      </c>
      <c r="BJ62" s="27">
        <f t="shared" si="19"/>
        <v>0</v>
      </c>
      <c r="BK62" s="44"/>
      <c r="BL62" s="25">
        <f t="array" ref="BL62">SUM(IF(Period=$BL$2,IF(Site=$A$5,IF(Provider=$B62,I))))</f>
        <v>0</v>
      </c>
      <c r="BM62" s="26">
        <f t="array" ref="BM62">SUM(IF(Period=$BL$2,IF(Site=$A$5,IF(Provider=$B62,J))))</f>
        <v>0</v>
      </c>
      <c r="BN62" s="26"/>
      <c r="BO62" s="27">
        <f t="shared" si="20"/>
        <v>0</v>
      </c>
      <c r="BP62" s="27">
        <f t="shared" si="21"/>
        <v>0</v>
      </c>
      <c r="BQ62" s="44"/>
      <c r="BR62" s="25">
        <f t="array" ref="BR62">SUM(IF(Period=$BR$2,IF(Site=$A$5,IF(Provider=$B62,I))))</f>
        <v>0</v>
      </c>
      <c r="BS62" s="26">
        <f t="array" ref="BS62">SUM(IF(Period=$BR$2,IF(Site=$A$5,IF(Provider=$B62,J))))</f>
        <v>0</v>
      </c>
      <c r="BT62" s="26"/>
      <c r="BU62" s="27">
        <f t="shared" si="22"/>
        <v>0</v>
      </c>
      <c r="BV62" s="27">
        <f t="shared" si="23"/>
        <v>0</v>
      </c>
    </row>
    <row r="63" spans="2:74" outlineLevel="1" x14ac:dyDescent="0.25">
      <c r="B63" s="20" t="s">
        <v>961</v>
      </c>
      <c r="C63" s="44"/>
      <c r="D63" s="25">
        <f t="array" ref="D63">SUM(IF(Period=$D$2,IF(Site=$A$5,IF(Provider=$B63,I))))</f>
        <v>0</v>
      </c>
      <c r="E63" s="26">
        <f t="array" ref="E63">SUM(IF(Period=$D$2,IF(Site=$A$5,IF(Provider=$B63,J))))</f>
        <v>0</v>
      </c>
      <c r="F63" s="26"/>
      <c r="G63" s="27">
        <f t="shared" si="0"/>
        <v>0</v>
      </c>
      <c r="H63" s="27">
        <f t="shared" si="1"/>
        <v>0</v>
      </c>
      <c r="I63" s="44"/>
      <c r="J63" s="25">
        <f t="array" ref="J63">SUM(IF(Period=$J$2,IF(Site=$A$5,IF(Provider=$B63,I))))</f>
        <v>0</v>
      </c>
      <c r="K63" s="26">
        <f t="array" ref="K63">SUM(IF(Period=$J$2,IF(Site=$A$5,IF(Provider=$B63,J))))</f>
        <v>0</v>
      </c>
      <c r="L63" s="26"/>
      <c r="M63" s="27">
        <f t="shared" si="2"/>
        <v>0</v>
      </c>
      <c r="N63" s="27">
        <f t="shared" si="3"/>
        <v>0</v>
      </c>
      <c r="O63" s="44"/>
      <c r="P63" s="25">
        <f t="array" ref="P63">SUM(IF(Period=$P$2,IF(Site=$A$5,IF(Provider=$B63,I))))</f>
        <v>0</v>
      </c>
      <c r="Q63" s="26">
        <f t="array" ref="Q63">SUM(IF(Period=$P$2,IF(Site=$A$5,IF(Provider=$B63,J))))</f>
        <v>0</v>
      </c>
      <c r="R63" s="26"/>
      <c r="S63" s="27">
        <f t="shared" si="4"/>
        <v>0</v>
      </c>
      <c r="T63" s="27">
        <f t="shared" si="5"/>
        <v>0</v>
      </c>
      <c r="U63" s="44"/>
      <c r="V63" s="25">
        <f t="array" ref="V63">SUM(IF(Period=$V$2,IF(Site=$A$5,IF(Provider=$B63,I))))</f>
        <v>0</v>
      </c>
      <c r="W63" s="26">
        <f t="array" ref="W63">SUM(IF(Period=$V$2,IF(Site=$A$5,IF(Provider=$B63,J))))</f>
        <v>0</v>
      </c>
      <c r="X63" s="26"/>
      <c r="Y63" s="27">
        <f t="shared" si="6"/>
        <v>0</v>
      </c>
      <c r="Z63" s="27">
        <f t="shared" si="7"/>
        <v>0</v>
      </c>
      <c r="AA63" s="44"/>
      <c r="AB63" s="25">
        <f t="array" ref="AB63">SUM(IF(Period=$AB$2,IF(Site=$A$5,IF(Provider=$B63,I))))</f>
        <v>0</v>
      </c>
      <c r="AC63" s="26">
        <f t="array" ref="AC63">SUM(IF(Period=$AB$2,IF(Site=$A$5,IF(Provider=$B63,J))))</f>
        <v>0</v>
      </c>
      <c r="AD63" s="26"/>
      <c r="AE63" s="27">
        <f t="shared" si="8"/>
        <v>0</v>
      </c>
      <c r="AF63" s="27">
        <f t="shared" si="9"/>
        <v>0</v>
      </c>
      <c r="AG63" s="44"/>
      <c r="AH63" s="25">
        <f t="array" ref="AH63">SUM(IF(Period=$AH$2,IF(Site=$A$5,IF(Provider=$B63,I))))</f>
        <v>0</v>
      </c>
      <c r="AI63" s="26">
        <f t="array" ref="AI63">SUM(IF(Period=$AH$2,IF(Site=$A$5,IF(Provider=$B63,J))))</f>
        <v>0</v>
      </c>
      <c r="AJ63" s="26"/>
      <c r="AK63" s="27">
        <f t="shared" si="10"/>
        <v>0</v>
      </c>
      <c r="AL63" s="27">
        <f t="shared" si="11"/>
        <v>0</v>
      </c>
      <c r="AM63" s="44"/>
      <c r="AN63" s="25">
        <f t="array" ref="AN63">SUM(IF(Period=$AN$2,IF(Site=$A$5,IF(Provider=$B63,I))))</f>
        <v>0</v>
      </c>
      <c r="AO63" s="26">
        <f t="array" ref="AO63">SUM(IF(Period=$AN$2,IF(Site=$A$5,IF(Provider=$B63,J))))</f>
        <v>0</v>
      </c>
      <c r="AP63" s="26"/>
      <c r="AQ63" s="27">
        <f t="shared" si="12"/>
        <v>0</v>
      </c>
      <c r="AR63" s="27">
        <f t="shared" si="13"/>
        <v>0</v>
      </c>
      <c r="AS63" s="44"/>
      <c r="AT63" s="25">
        <f t="array" ref="AT63">SUM(IF(Period=$AT$2,IF(Site=$A$5,IF(Provider=$B63,I))))</f>
        <v>0</v>
      </c>
      <c r="AU63" s="26">
        <f t="array" ref="AU63">SUM(IF(Period=$AT$2,IF(Site=$A$5,IF(Provider=$B63,J))))</f>
        <v>0</v>
      </c>
      <c r="AV63" s="26"/>
      <c r="AW63" s="27">
        <f t="shared" si="14"/>
        <v>0</v>
      </c>
      <c r="AX63" s="27">
        <f t="shared" si="15"/>
        <v>0</v>
      </c>
      <c r="AY63" s="44"/>
      <c r="AZ63" s="25">
        <f t="array" ref="AZ63">SUM(IF(Period=$AZ$2,IF(Site=$A$5,IF(Provider=$B63,I))))</f>
        <v>1</v>
      </c>
      <c r="BA63" s="26">
        <f t="array" ref="BA63">SUM(IF(Period=$AZ$2,IF(Site=$A$5,IF(Provider=$B63,J))))</f>
        <v>11</v>
      </c>
      <c r="BB63" s="26"/>
      <c r="BC63" s="27">
        <f t="shared" si="16"/>
        <v>5.8139534883720929E-3</v>
      </c>
      <c r="BD63" s="27">
        <f t="shared" si="17"/>
        <v>3.5843461826713153E-4</v>
      </c>
      <c r="BE63" s="44"/>
      <c r="BF63" s="25">
        <f t="array" ref="BF63">SUM(IF(Period=$BF$2,IF(Site=$A$5,IF(Provider=$B63,I))))</f>
        <v>0</v>
      </c>
      <c r="BG63" s="26">
        <f t="array" ref="BG63">SUM(IF(Period=$BF$2,IF(Site=$A$5,IF(Provider=$B63,J))))</f>
        <v>0</v>
      </c>
      <c r="BH63" s="26"/>
      <c r="BI63" s="27">
        <f t="shared" si="18"/>
        <v>0</v>
      </c>
      <c r="BJ63" s="27">
        <f t="shared" si="19"/>
        <v>0</v>
      </c>
      <c r="BK63" s="44"/>
      <c r="BL63" s="25">
        <f t="array" ref="BL63">SUM(IF(Period=$BL$2,IF(Site=$A$5,IF(Provider=$B63,I))))</f>
        <v>0</v>
      </c>
      <c r="BM63" s="26">
        <f t="array" ref="BM63">SUM(IF(Period=$BL$2,IF(Site=$A$5,IF(Provider=$B63,J))))</f>
        <v>0</v>
      </c>
      <c r="BN63" s="26"/>
      <c r="BO63" s="27">
        <f t="shared" si="20"/>
        <v>0</v>
      </c>
      <c r="BP63" s="27">
        <f t="shared" si="21"/>
        <v>0</v>
      </c>
      <c r="BQ63" s="44"/>
      <c r="BR63" s="25">
        <f t="array" ref="BR63">SUM(IF(Period=$BR$2,IF(Site=$A$5,IF(Provider=$B63,I))))</f>
        <v>0</v>
      </c>
      <c r="BS63" s="26">
        <f t="array" ref="BS63">SUM(IF(Period=$BR$2,IF(Site=$A$5,IF(Provider=$B63,J))))</f>
        <v>0</v>
      </c>
      <c r="BT63" s="26"/>
      <c r="BU63" s="27">
        <f t="shared" si="22"/>
        <v>0</v>
      </c>
      <c r="BV63" s="27">
        <f t="shared" si="23"/>
        <v>0</v>
      </c>
    </row>
    <row r="64" spans="2:74" outlineLevel="1" x14ac:dyDescent="0.25">
      <c r="B64" s="20" t="s">
        <v>765</v>
      </c>
      <c r="C64" s="44"/>
      <c r="D64" s="25">
        <f t="array" ref="D64">SUM(IF(Period=$D$2,IF(Site=$A$5,IF(Provider=$B64,I))))</f>
        <v>0</v>
      </c>
      <c r="E64" s="26">
        <f t="array" ref="E64">SUM(IF(Period=$D$2,IF(Site=$A$5,IF(Provider=$B64,J))))</f>
        <v>0</v>
      </c>
      <c r="F64" s="26"/>
      <c r="G64" s="27">
        <f t="shared" si="0"/>
        <v>0</v>
      </c>
      <c r="H64" s="27">
        <f t="shared" si="1"/>
        <v>0</v>
      </c>
      <c r="I64" s="44"/>
      <c r="J64" s="25">
        <f t="array" ref="J64">SUM(IF(Period=$J$2,IF(Site=$A$5,IF(Provider=$B64,I))))</f>
        <v>0</v>
      </c>
      <c r="K64" s="26">
        <f t="array" ref="K64">SUM(IF(Period=$J$2,IF(Site=$A$5,IF(Provider=$B64,J))))</f>
        <v>0</v>
      </c>
      <c r="L64" s="26"/>
      <c r="M64" s="27">
        <f t="shared" si="2"/>
        <v>0</v>
      </c>
      <c r="N64" s="27">
        <f t="shared" si="3"/>
        <v>0</v>
      </c>
      <c r="O64" s="44"/>
      <c r="P64" s="25">
        <f t="array" ref="P64">SUM(IF(Period=$P$2,IF(Site=$A$5,IF(Provider=$B64,I))))</f>
        <v>0</v>
      </c>
      <c r="Q64" s="26">
        <f t="array" ref="Q64">SUM(IF(Period=$P$2,IF(Site=$A$5,IF(Provider=$B64,J))))</f>
        <v>0</v>
      </c>
      <c r="R64" s="26"/>
      <c r="S64" s="27">
        <f t="shared" si="4"/>
        <v>0</v>
      </c>
      <c r="T64" s="27">
        <f t="shared" si="5"/>
        <v>0</v>
      </c>
      <c r="U64" s="44"/>
      <c r="V64" s="25">
        <f t="array" ref="V64">SUM(IF(Period=$V$2,IF(Site=$A$5,IF(Provider=$B64,I))))</f>
        <v>0</v>
      </c>
      <c r="W64" s="26">
        <f t="array" ref="W64">SUM(IF(Period=$V$2,IF(Site=$A$5,IF(Provider=$B64,J))))</f>
        <v>0</v>
      </c>
      <c r="X64" s="26"/>
      <c r="Y64" s="27">
        <f t="shared" si="6"/>
        <v>0</v>
      </c>
      <c r="Z64" s="27">
        <f t="shared" si="7"/>
        <v>0</v>
      </c>
      <c r="AA64" s="44"/>
      <c r="AB64" s="25">
        <f t="array" ref="AB64">SUM(IF(Period=$AB$2,IF(Site=$A$5,IF(Provider=$B64,I))))</f>
        <v>0</v>
      </c>
      <c r="AC64" s="26">
        <f t="array" ref="AC64">SUM(IF(Period=$AB$2,IF(Site=$A$5,IF(Provider=$B64,J))))</f>
        <v>0</v>
      </c>
      <c r="AD64" s="26"/>
      <c r="AE64" s="27">
        <f t="shared" si="8"/>
        <v>0</v>
      </c>
      <c r="AF64" s="27">
        <f t="shared" si="9"/>
        <v>0</v>
      </c>
      <c r="AG64" s="44"/>
      <c r="AH64" s="25">
        <f t="array" ref="AH64">SUM(IF(Period=$AH$2,IF(Site=$A$5,IF(Provider=$B64,I))))</f>
        <v>0</v>
      </c>
      <c r="AI64" s="26">
        <f t="array" ref="AI64">SUM(IF(Period=$AH$2,IF(Site=$A$5,IF(Provider=$B64,J))))</f>
        <v>0</v>
      </c>
      <c r="AJ64" s="26"/>
      <c r="AK64" s="27">
        <f t="shared" si="10"/>
        <v>0</v>
      </c>
      <c r="AL64" s="27">
        <f t="shared" si="11"/>
        <v>0</v>
      </c>
      <c r="AM64" s="44"/>
      <c r="AN64" s="25">
        <f t="array" ref="AN64">SUM(IF(Period=$AN$2,IF(Site=$A$5,IF(Provider=$B64,I))))</f>
        <v>0</v>
      </c>
      <c r="AO64" s="26">
        <f t="array" ref="AO64">SUM(IF(Period=$AN$2,IF(Site=$A$5,IF(Provider=$B64,J))))</f>
        <v>0</v>
      </c>
      <c r="AP64" s="26"/>
      <c r="AQ64" s="27">
        <f t="shared" si="12"/>
        <v>0</v>
      </c>
      <c r="AR64" s="27">
        <f t="shared" si="13"/>
        <v>0</v>
      </c>
      <c r="AS64" s="44"/>
      <c r="AT64" s="25">
        <f t="array" ref="AT64">SUM(IF(Period=$AT$2,IF(Site=$A$5,IF(Provider=$B64,I))))</f>
        <v>0</v>
      </c>
      <c r="AU64" s="26">
        <f t="array" ref="AU64">SUM(IF(Period=$AT$2,IF(Site=$A$5,IF(Provider=$B64,J))))</f>
        <v>0</v>
      </c>
      <c r="AV64" s="26"/>
      <c r="AW64" s="27">
        <f t="shared" si="14"/>
        <v>0</v>
      </c>
      <c r="AX64" s="27">
        <f t="shared" si="15"/>
        <v>0</v>
      </c>
      <c r="AY64" s="44"/>
      <c r="AZ64" s="25">
        <f t="array" ref="AZ64">SUM(IF(Period=$AZ$2,IF(Site=$A$5,IF(Provider=$B64,I))))</f>
        <v>0</v>
      </c>
      <c r="BA64" s="26">
        <f t="array" ref="BA64">SUM(IF(Period=$AZ$2,IF(Site=$A$5,IF(Provider=$B64,J))))</f>
        <v>0</v>
      </c>
      <c r="BB64" s="26"/>
      <c r="BC64" s="27">
        <f t="shared" si="16"/>
        <v>0</v>
      </c>
      <c r="BD64" s="27">
        <f t="shared" si="17"/>
        <v>0</v>
      </c>
      <c r="BE64" s="44"/>
      <c r="BF64" s="25">
        <f t="array" ref="BF64">SUM(IF(Period=$BF$2,IF(Site=$A$5,IF(Provider=$B64,I))))</f>
        <v>1</v>
      </c>
      <c r="BG64" s="26">
        <f t="array" ref="BG64">SUM(IF(Period=$BF$2,IF(Site=$A$5,IF(Provider=$B64,J))))</f>
        <v>3</v>
      </c>
      <c r="BH64" s="26"/>
      <c r="BI64" s="27">
        <f t="shared" si="18"/>
        <v>1.497005988023952E-3</v>
      </c>
      <c r="BJ64" s="27">
        <f t="shared" si="19"/>
        <v>9.2827526455845034E-5</v>
      </c>
      <c r="BK64" s="44"/>
      <c r="BL64" s="25">
        <f t="array" ref="BL64">SUM(IF(Period=$BL$2,IF(Site=$A$5,IF(Provider=$B64,I))))</f>
        <v>0</v>
      </c>
      <c r="BM64" s="26">
        <f t="array" ref="BM64">SUM(IF(Period=$BL$2,IF(Site=$A$5,IF(Provider=$B64,J))))</f>
        <v>0</v>
      </c>
      <c r="BN64" s="26"/>
      <c r="BO64" s="27">
        <f t="shared" si="20"/>
        <v>0</v>
      </c>
      <c r="BP64" s="27">
        <f t="shared" si="21"/>
        <v>0</v>
      </c>
      <c r="BQ64" s="44"/>
      <c r="BR64" s="25">
        <f t="array" ref="BR64">SUM(IF(Period=$BR$2,IF(Site=$A$5,IF(Provider=$B64,I))))</f>
        <v>1</v>
      </c>
      <c r="BS64" s="26">
        <f t="array" ref="BS64">SUM(IF(Period=$BR$2,IF(Site=$A$5,IF(Provider=$B64,J))))</f>
        <v>2</v>
      </c>
      <c r="BT64" s="26"/>
      <c r="BU64" s="27">
        <f t="shared" si="22"/>
        <v>8.0580177276390005E-4</v>
      </c>
      <c r="BV64" s="27">
        <f t="shared" si="23"/>
        <v>5.8666510222639404E-5</v>
      </c>
    </row>
    <row r="65" spans="2:74" outlineLevel="1" x14ac:dyDescent="0.25">
      <c r="B65" s="20" t="s">
        <v>756</v>
      </c>
      <c r="C65" s="44"/>
      <c r="D65" s="25">
        <f t="array" ref="D65">SUM(IF(Period=$D$2,IF(Site=$A$5,IF(Provider=$B65,I))))</f>
        <v>0</v>
      </c>
      <c r="E65" s="26">
        <f t="array" ref="E65">SUM(IF(Period=$D$2,IF(Site=$A$5,IF(Provider=$B65,J))))</f>
        <v>0</v>
      </c>
      <c r="F65" s="26"/>
      <c r="G65" s="27">
        <f t="shared" si="0"/>
        <v>0</v>
      </c>
      <c r="H65" s="27">
        <f t="shared" si="1"/>
        <v>0</v>
      </c>
      <c r="I65" s="44"/>
      <c r="J65" s="25">
        <f t="array" ref="J65">SUM(IF(Period=$J$2,IF(Site=$A$5,IF(Provider=$B65,I))))</f>
        <v>0</v>
      </c>
      <c r="K65" s="26">
        <f t="array" ref="K65">SUM(IF(Period=$J$2,IF(Site=$A$5,IF(Provider=$B65,J))))</f>
        <v>0</v>
      </c>
      <c r="L65" s="26"/>
      <c r="M65" s="27">
        <f t="shared" si="2"/>
        <v>0</v>
      </c>
      <c r="N65" s="27">
        <f t="shared" si="3"/>
        <v>0</v>
      </c>
      <c r="O65" s="44"/>
      <c r="P65" s="25">
        <f t="array" ref="P65">SUM(IF(Period=$P$2,IF(Site=$A$5,IF(Provider=$B65,I))))</f>
        <v>0</v>
      </c>
      <c r="Q65" s="26">
        <f t="array" ref="Q65">SUM(IF(Period=$P$2,IF(Site=$A$5,IF(Provider=$B65,J))))</f>
        <v>0</v>
      </c>
      <c r="R65" s="26"/>
      <c r="S65" s="27">
        <f t="shared" si="4"/>
        <v>0</v>
      </c>
      <c r="T65" s="27">
        <f t="shared" si="5"/>
        <v>0</v>
      </c>
      <c r="U65" s="44"/>
      <c r="V65" s="25">
        <f t="array" ref="V65">SUM(IF(Period=$V$2,IF(Site=$A$5,IF(Provider=$B65,I))))</f>
        <v>0</v>
      </c>
      <c r="W65" s="26">
        <f t="array" ref="W65">SUM(IF(Period=$V$2,IF(Site=$A$5,IF(Provider=$B65,J))))</f>
        <v>0</v>
      </c>
      <c r="X65" s="26"/>
      <c r="Y65" s="27">
        <f t="shared" si="6"/>
        <v>0</v>
      </c>
      <c r="Z65" s="27">
        <f t="shared" si="7"/>
        <v>0</v>
      </c>
      <c r="AA65" s="44"/>
      <c r="AB65" s="25">
        <f t="array" ref="AB65">SUM(IF(Period=$AB$2,IF(Site=$A$5,IF(Provider=$B65,I))))</f>
        <v>1</v>
      </c>
      <c r="AC65" s="26">
        <f t="array" ref="AC65">SUM(IF(Period=$AB$2,IF(Site=$A$5,IF(Provider=$B65,J))))</f>
        <v>4</v>
      </c>
      <c r="AD65" s="26"/>
      <c r="AE65" s="27">
        <f t="shared" si="8"/>
        <v>1.9417475728155339E-3</v>
      </c>
      <c r="AF65" s="27">
        <f t="shared" si="9"/>
        <v>1.2033332330555639E-4</v>
      </c>
      <c r="AG65" s="44"/>
      <c r="AH65" s="25">
        <f t="array" ref="AH65">SUM(IF(Period=$AH$2,IF(Site=$A$5,IF(Provider=$B65,I))))</f>
        <v>0</v>
      </c>
      <c r="AI65" s="26">
        <f t="array" ref="AI65">SUM(IF(Period=$AH$2,IF(Site=$A$5,IF(Provider=$B65,J))))</f>
        <v>0</v>
      </c>
      <c r="AJ65" s="26"/>
      <c r="AK65" s="27">
        <f t="shared" si="10"/>
        <v>0</v>
      </c>
      <c r="AL65" s="27">
        <f t="shared" si="11"/>
        <v>0</v>
      </c>
      <c r="AM65" s="44"/>
      <c r="AN65" s="25">
        <f t="array" ref="AN65">SUM(IF(Period=$AN$2,IF(Site=$A$5,IF(Provider=$B65,I))))</f>
        <v>1</v>
      </c>
      <c r="AO65" s="26">
        <f t="array" ref="AO65">SUM(IF(Period=$AN$2,IF(Site=$A$5,IF(Provider=$B65,J))))</f>
        <v>13</v>
      </c>
      <c r="AP65" s="26"/>
      <c r="AQ65" s="27">
        <f t="shared" si="12"/>
        <v>6.639427987742595E-3</v>
      </c>
      <c r="AR65" s="27">
        <f t="shared" si="13"/>
        <v>4.1573393028461784E-4</v>
      </c>
      <c r="AS65" s="44"/>
      <c r="AT65" s="25">
        <f t="array" ref="AT65">SUM(IF(Period=$AT$2,IF(Site=$A$5,IF(Provider=$B65,I))))</f>
        <v>0</v>
      </c>
      <c r="AU65" s="26">
        <f t="array" ref="AU65">SUM(IF(Period=$AT$2,IF(Site=$A$5,IF(Provider=$B65,J))))</f>
        <v>0</v>
      </c>
      <c r="AV65" s="26"/>
      <c r="AW65" s="27">
        <f t="shared" si="14"/>
        <v>0</v>
      </c>
      <c r="AX65" s="27">
        <f t="shared" si="15"/>
        <v>0</v>
      </c>
      <c r="AY65" s="44"/>
      <c r="AZ65" s="25">
        <f t="array" ref="AZ65">SUM(IF(Period=$AZ$2,IF(Site=$A$5,IF(Provider=$B65,I))))</f>
        <v>2</v>
      </c>
      <c r="BA65" s="26">
        <f t="array" ref="BA65">SUM(IF(Period=$AZ$2,IF(Site=$A$5,IF(Provider=$B65,J))))</f>
        <v>6.5</v>
      </c>
      <c r="BB65" s="26"/>
      <c r="BC65" s="27">
        <f t="shared" si="16"/>
        <v>6.8710359408033833E-3</v>
      </c>
      <c r="BD65" s="27">
        <f t="shared" si="17"/>
        <v>4.2360454886115548E-4</v>
      </c>
      <c r="BE65" s="44"/>
      <c r="BF65" s="25">
        <f t="array" ref="BF65">SUM(IF(Period=$BF$2,IF(Site=$A$5,IF(Provider=$B65,I))))</f>
        <v>0</v>
      </c>
      <c r="BG65" s="26">
        <f t="array" ref="BG65">SUM(IF(Period=$BF$2,IF(Site=$A$5,IF(Provider=$B65,J))))</f>
        <v>0</v>
      </c>
      <c r="BH65" s="26"/>
      <c r="BI65" s="27">
        <f t="shared" si="18"/>
        <v>0</v>
      </c>
      <c r="BJ65" s="27">
        <f t="shared" si="19"/>
        <v>0</v>
      </c>
      <c r="BK65" s="44"/>
      <c r="BL65" s="25">
        <f t="array" ref="BL65">SUM(IF(Period=$BL$2,IF(Site=$A$5,IF(Provider=$B65,I))))</f>
        <v>0</v>
      </c>
      <c r="BM65" s="26">
        <f t="array" ref="BM65">SUM(IF(Period=$BL$2,IF(Site=$A$5,IF(Provider=$B65,J))))</f>
        <v>0</v>
      </c>
      <c r="BN65" s="26"/>
      <c r="BO65" s="27">
        <f t="shared" si="20"/>
        <v>0</v>
      </c>
      <c r="BP65" s="27">
        <f t="shared" si="21"/>
        <v>0</v>
      </c>
      <c r="BQ65" s="44"/>
      <c r="BR65" s="25">
        <f t="array" ref="BR65">SUM(IF(Period=$BR$2,IF(Site=$A$5,IF(Provider=$B65,I))))</f>
        <v>0</v>
      </c>
      <c r="BS65" s="26">
        <f t="array" ref="BS65">SUM(IF(Period=$BR$2,IF(Site=$A$5,IF(Provider=$B65,J))))</f>
        <v>0</v>
      </c>
      <c r="BT65" s="26"/>
      <c r="BU65" s="27">
        <f t="shared" si="22"/>
        <v>0</v>
      </c>
      <c r="BV65" s="27">
        <f t="shared" si="23"/>
        <v>0</v>
      </c>
    </row>
    <row r="66" spans="2:74" outlineLevel="1" x14ac:dyDescent="0.25">
      <c r="B66" s="20" t="s">
        <v>766</v>
      </c>
      <c r="C66" s="44"/>
      <c r="D66" s="25">
        <f t="array" ref="D66">SUM(IF(Period=$D$2,IF(Site=$A$5,IF(Provider=$B66,I))))</f>
        <v>0</v>
      </c>
      <c r="E66" s="26">
        <f t="array" ref="E66">SUM(IF(Period=$D$2,IF(Site=$A$5,IF(Provider=$B66,J))))</f>
        <v>0</v>
      </c>
      <c r="F66" s="26"/>
      <c r="G66" s="27">
        <f t="shared" si="0"/>
        <v>0</v>
      </c>
      <c r="H66" s="27">
        <f t="shared" si="1"/>
        <v>0</v>
      </c>
      <c r="I66" s="44"/>
      <c r="J66" s="25">
        <f t="array" ref="J66">SUM(IF(Period=$J$2,IF(Site=$A$5,IF(Provider=$B66,I))))</f>
        <v>0</v>
      </c>
      <c r="K66" s="26">
        <f t="array" ref="K66">SUM(IF(Period=$J$2,IF(Site=$A$5,IF(Provider=$B66,J))))</f>
        <v>0</v>
      </c>
      <c r="L66" s="26"/>
      <c r="M66" s="27">
        <f t="shared" si="2"/>
        <v>0</v>
      </c>
      <c r="N66" s="27">
        <f t="shared" si="3"/>
        <v>0</v>
      </c>
      <c r="O66" s="44"/>
      <c r="P66" s="25">
        <f t="array" ref="P66">SUM(IF(Period=$P$2,IF(Site=$A$5,IF(Provider=$B66,I))))</f>
        <v>0</v>
      </c>
      <c r="Q66" s="26">
        <f t="array" ref="Q66">SUM(IF(Period=$P$2,IF(Site=$A$5,IF(Provider=$B66,J))))</f>
        <v>0</v>
      </c>
      <c r="R66" s="26"/>
      <c r="S66" s="27">
        <f t="shared" si="4"/>
        <v>0</v>
      </c>
      <c r="T66" s="27">
        <f t="shared" si="5"/>
        <v>0</v>
      </c>
      <c r="U66" s="44"/>
      <c r="V66" s="25">
        <f t="array" ref="V66">SUM(IF(Period=$V$2,IF(Site=$A$5,IF(Provider=$B66,I))))</f>
        <v>0</v>
      </c>
      <c r="W66" s="26">
        <f t="array" ref="W66">SUM(IF(Period=$V$2,IF(Site=$A$5,IF(Provider=$B66,J))))</f>
        <v>0</v>
      </c>
      <c r="X66" s="26"/>
      <c r="Y66" s="27">
        <f t="shared" si="6"/>
        <v>0</v>
      </c>
      <c r="Z66" s="27">
        <f t="shared" si="7"/>
        <v>0</v>
      </c>
      <c r="AA66" s="44"/>
      <c r="AB66" s="25">
        <f t="array" ref="AB66">SUM(IF(Period=$AB$2,IF(Site=$A$5,IF(Provider=$B66,I))))</f>
        <v>0</v>
      </c>
      <c r="AC66" s="26">
        <f t="array" ref="AC66">SUM(IF(Period=$AB$2,IF(Site=$A$5,IF(Provider=$B66,J))))</f>
        <v>0</v>
      </c>
      <c r="AD66" s="26"/>
      <c r="AE66" s="27">
        <f t="shared" si="8"/>
        <v>0</v>
      </c>
      <c r="AF66" s="27">
        <f t="shared" si="9"/>
        <v>0</v>
      </c>
      <c r="AG66" s="44"/>
      <c r="AH66" s="25">
        <f t="array" ref="AH66">SUM(IF(Period=$AH$2,IF(Site=$A$5,IF(Provider=$B66,I))))</f>
        <v>1</v>
      </c>
      <c r="AI66" s="26">
        <f t="array" ref="AI66">SUM(IF(Period=$AH$2,IF(Site=$A$5,IF(Provider=$B66,J))))</f>
        <v>3</v>
      </c>
      <c r="AJ66" s="26"/>
      <c r="AK66" s="27">
        <f t="shared" si="10"/>
        <v>1.5105740181268882E-3</v>
      </c>
      <c r="AL66" s="27">
        <f t="shared" si="11"/>
        <v>1.0215895934073419E-4</v>
      </c>
      <c r="AM66" s="44"/>
      <c r="AN66" s="25">
        <f t="array" ref="AN66">SUM(IF(Period=$AN$2,IF(Site=$A$5,IF(Provider=$B66,I))))</f>
        <v>1</v>
      </c>
      <c r="AO66" s="26">
        <f t="array" ref="AO66">SUM(IF(Period=$AN$2,IF(Site=$A$5,IF(Provider=$B66,J))))</f>
        <v>1</v>
      </c>
      <c r="AP66" s="26"/>
      <c r="AQ66" s="27">
        <f t="shared" si="12"/>
        <v>5.1072522982635344E-4</v>
      </c>
      <c r="AR66" s="27">
        <f t="shared" si="13"/>
        <v>3.1979533098816759E-5</v>
      </c>
      <c r="AS66" s="44"/>
      <c r="AT66" s="25">
        <f t="array" ref="AT66">SUM(IF(Period=$AT$2,IF(Site=$A$5,IF(Provider=$B66,I))))</f>
        <v>0</v>
      </c>
      <c r="AU66" s="26">
        <f t="array" ref="AU66">SUM(IF(Period=$AT$2,IF(Site=$A$5,IF(Provider=$B66,J))))</f>
        <v>0</v>
      </c>
      <c r="AV66" s="26"/>
      <c r="AW66" s="27">
        <f t="shared" si="14"/>
        <v>0</v>
      </c>
      <c r="AX66" s="27">
        <f t="shared" si="15"/>
        <v>0</v>
      </c>
      <c r="AY66" s="44"/>
      <c r="AZ66" s="25">
        <f t="array" ref="AZ66">SUM(IF(Period=$AZ$2,IF(Site=$A$5,IF(Provider=$B66,I))))</f>
        <v>1</v>
      </c>
      <c r="BA66" s="26">
        <f t="array" ref="BA66">SUM(IF(Period=$AZ$2,IF(Site=$A$5,IF(Provider=$B66,J))))</f>
        <v>2</v>
      </c>
      <c r="BB66" s="26"/>
      <c r="BC66" s="27">
        <f t="shared" si="16"/>
        <v>1.0570824524312897E-3</v>
      </c>
      <c r="BD66" s="27">
        <f t="shared" si="17"/>
        <v>6.5169930594023918E-5</v>
      </c>
      <c r="BE66" s="44"/>
      <c r="BF66" s="25">
        <f t="array" ref="BF66">SUM(IF(Period=$BF$2,IF(Site=$A$5,IF(Provider=$B66,I))))</f>
        <v>0</v>
      </c>
      <c r="BG66" s="26">
        <f t="array" ref="BG66">SUM(IF(Period=$BF$2,IF(Site=$A$5,IF(Provider=$B66,J))))</f>
        <v>0</v>
      </c>
      <c r="BH66" s="26"/>
      <c r="BI66" s="27">
        <f t="shared" si="18"/>
        <v>0</v>
      </c>
      <c r="BJ66" s="27">
        <f t="shared" si="19"/>
        <v>0</v>
      </c>
      <c r="BK66" s="44"/>
      <c r="BL66" s="25">
        <f t="array" ref="BL66">SUM(IF(Period=$BL$2,IF(Site=$A$5,IF(Provider=$B66,I))))</f>
        <v>3</v>
      </c>
      <c r="BM66" s="26">
        <f t="array" ref="BM66">SUM(IF(Period=$BL$2,IF(Site=$A$5,IF(Provider=$B66,J))))</f>
        <v>9.6666666666666696</v>
      </c>
      <c r="BN66" s="26"/>
      <c r="BO66" s="27">
        <f t="shared" si="20"/>
        <v>1.3488372093023259E-2</v>
      </c>
      <c r="BP66" s="27">
        <f t="shared" si="21"/>
        <v>9.0165718372042433E-4</v>
      </c>
      <c r="BQ66" s="44"/>
      <c r="BR66" s="25">
        <f t="array" ref="BR66">SUM(IF(Period=$BR$2,IF(Site=$A$5,IF(Provider=$B66,I))))</f>
        <v>2</v>
      </c>
      <c r="BS66" s="26">
        <f t="array" ref="BS66">SUM(IF(Period=$BR$2,IF(Site=$A$5,IF(Provider=$B66,J))))</f>
        <v>4</v>
      </c>
      <c r="BT66" s="26"/>
      <c r="BU66" s="27">
        <f t="shared" si="22"/>
        <v>3.2232070910556002E-3</v>
      </c>
      <c r="BV66" s="27">
        <f t="shared" si="23"/>
        <v>2.3466604089055762E-4</v>
      </c>
    </row>
    <row r="67" spans="2:74" outlineLevel="1" x14ac:dyDescent="0.25">
      <c r="B67" s="20" t="s">
        <v>828</v>
      </c>
      <c r="C67" s="44"/>
      <c r="D67" s="25">
        <f t="array" ref="D67">SUM(IF(Period=$D$2,IF(Site=$A$5,IF(Provider=$B67,I))))</f>
        <v>0</v>
      </c>
      <c r="E67" s="26">
        <f t="array" ref="E67">SUM(IF(Period=$D$2,IF(Site=$A$5,IF(Provider=$B67,J))))</f>
        <v>0</v>
      </c>
      <c r="F67" s="26"/>
      <c r="G67" s="27">
        <f t="shared" si="0"/>
        <v>0</v>
      </c>
      <c r="H67" s="27">
        <f t="shared" si="1"/>
        <v>0</v>
      </c>
      <c r="I67" s="44"/>
      <c r="J67" s="25">
        <f t="array" ref="J67">SUM(IF(Period=$J$2,IF(Site=$A$5,IF(Provider=$B67,I))))</f>
        <v>0</v>
      </c>
      <c r="K67" s="26">
        <f t="array" ref="K67">SUM(IF(Period=$J$2,IF(Site=$A$5,IF(Provider=$B67,J))))</f>
        <v>0</v>
      </c>
      <c r="L67" s="26"/>
      <c r="M67" s="27">
        <f t="shared" si="2"/>
        <v>0</v>
      </c>
      <c r="N67" s="27">
        <f t="shared" si="3"/>
        <v>0</v>
      </c>
      <c r="O67" s="44"/>
      <c r="P67" s="25">
        <f t="array" ref="P67">SUM(IF(Period=$P$2,IF(Site=$A$5,IF(Provider=$B67,I))))</f>
        <v>0</v>
      </c>
      <c r="Q67" s="26">
        <f t="array" ref="Q67">SUM(IF(Period=$P$2,IF(Site=$A$5,IF(Provider=$B67,J))))</f>
        <v>0</v>
      </c>
      <c r="R67" s="26"/>
      <c r="S67" s="27">
        <f t="shared" si="4"/>
        <v>0</v>
      </c>
      <c r="T67" s="27">
        <f t="shared" si="5"/>
        <v>0</v>
      </c>
      <c r="U67" s="44"/>
      <c r="V67" s="25">
        <f t="array" ref="V67">SUM(IF(Period=$V$2,IF(Site=$A$5,IF(Provider=$B67,I))))</f>
        <v>0</v>
      </c>
      <c r="W67" s="26">
        <f t="array" ref="W67">SUM(IF(Period=$V$2,IF(Site=$A$5,IF(Provider=$B67,J))))</f>
        <v>0</v>
      </c>
      <c r="X67" s="26"/>
      <c r="Y67" s="27">
        <f t="shared" si="6"/>
        <v>0</v>
      </c>
      <c r="Z67" s="27">
        <f t="shared" si="7"/>
        <v>0</v>
      </c>
      <c r="AA67" s="44"/>
      <c r="AB67" s="25">
        <f t="array" ref="AB67">SUM(IF(Period=$AB$2,IF(Site=$A$5,IF(Provider=$B67,I))))</f>
        <v>0</v>
      </c>
      <c r="AC67" s="26">
        <f t="array" ref="AC67">SUM(IF(Period=$AB$2,IF(Site=$A$5,IF(Provider=$B67,J))))</f>
        <v>0</v>
      </c>
      <c r="AD67" s="26"/>
      <c r="AE67" s="27">
        <f t="shared" si="8"/>
        <v>0</v>
      </c>
      <c r="AF67" s="27">
        <f t="shared" si="9"/>
        <v>0</v>
      </c>
      <c r="AG67" s="44"/>
      <c r="AH67" s="25">
        <f t="array" ref="AH67">SUM(IF(Period=$AH$2,IF(Site=$A$5,IF(Provider=$B67,I))))</f>
        <v>1</v>
      </c>
      <c r="AI67" s="26">
        <f t="array" ref="AI67">SUM(IF(Period=$AH$2,IF(Site=$A$5,IF(Provider=$B67,J))))</f>
        <v>8</v>
      </c>
      <c r="AJ67" s="26"/>
      <c r="AK67" s="27">
        <f t="shared" si="10"/>
        <v>4.0281973816717019E-3</v>
      </c>
      <c r="AL67" s="27">
        <f t="shared" si="11"/>
        <v>2.7242389157529118E-4</v>
      </c>
      <c r="AM67" s="44"/>
      <c r="AN67" s="25">
        <f t="array" ref="AN67">SUM(IF(Period=$AN$2,IF(Site=$A$5,IF(Provider=$B67,I))))</f>
        <v>0</v>
      </c>
      <c r="AO67" s="26">
        <f t="array" ref="AO67">SUM(IF(Period=$AN$2,IF(Site=$A$5,IF(Provider=$B67,J))))</f>
        <v>0</v>
      </c>
      <c r="AP67" s="26"/>
      <c r="AQ67" s="27">
        <f t="shared" si="12"/>
        <v>0</v>
      </c>
      <c r="AR67" s="27">
        <f t="shared" si="13"/>
        <v>0</v>
      </c>
      <c r="AS67" s="44"/>
      <c r="AT67" s="25">
        <f t="array" ref="AT67">SUM(IF(Period=$AT$2,IF(Site=$A$5,IF(Provider=$B67,I))))</f>
        <v>0</v>
      </c>
      <c r="AU67" s="26">
        <f t="array" ref="AU67">SUM(IF(Period=$AT$2,IF(Site=$A$5,IF(Provider=$B67,J))))</f>
        <v>0</v>
      </c>
      <c r="AV67" s="26"/>
      <c r="AW67" s="27">
        <f t="shared" si="14"/>
        <v>0</v>
      </c>
      <c r="AX67" s="27">
        <f t="shared" si="15"/>
        <v>0</v>
      </c>
      <c r="AY67" s="44"/>
      <c r="AZ67" s="25">
        <f t="array" ref="AZ67">SUM(IF(Period=$AZ$2,IF(Site=$A$5,IF(Provider=$B67,I))))</f>
        <v>0</v>
      </c>
      <c r="BA67" s="26">
        <f t="array" ref="BA67">SUM(IF(Period=$AZ$2,IF(Site=$A$5,IF(Provider=$B67,J))))</f>
        <v>0</v>
      </c>
      <c r="BB67" s="26"/>
      <c r="BC67" s="27">
        <f t="shared" si="16"/>
        <v>0</v>
      </c>
      <c r="BD67" s="27">
        <f t="shared" si="17"/>
        <v>0</v>
      </c>
      <c r="BE67" s="44"/>
      <c r="BF67" s="25">
        <f t="array" ref="BF67">SUM(IF(Period=$BF$2,IF(Site=$A$5,IF(Provider=$B67,I))))</f>
        <v>0</v>
      </c>
      <c r="BG67" s="26">
        <f t="array" ref="BG67">SUM(IF(Period=$BF$2,IF(Site=$A$5,IF(Provider=$B67,J))))</f>
        <v>0</v>
      </c>
      <c r="BH67" s="26"/>
      <c r="BI67" s="27">
        <f t="shared" si="18"/>
        <v>0</v>
      </c>
      <c r="BJ67" s="27">
        <f t="shared" si="19"/>
        <v>0</v>
      </c>
      <c r="BK67" s="44"/>
      <c r="BL67" s="25">
        <f t="array" ref="BL67">SUM(IF(Period=$BL$2,IF(Site=$A$5,IF(Provider=$B67,I))))</f>
        <v>0</v>
      </c>
      <c r="BM67" s="26">
        <f t="array" ref="BM67">SUM(IF(Period=$BL$2,IF(Site=$A$5,IF(Provider=$B67,J))))</f>
        <v>0</v>
      </c>
      <c r="BN67" s="26"/>
      <c r="BO67" s="27">
        <f t="shared" si="20"/>
        <v>0</v>
      </c>
      <c r="BP67" s="27">
        <f t="shared" si="21"/>
        <v>0</v>
      </c>
      <c r="BQ67" s="44"/>
      <c r="BR67" s="25">
        <f t="array" ref="BR67">SUM(IF(Period=$BR$2,IF(Site=$A$5,IF(Provider=$B67,I))))</f>
        <v>0</v>
      </c>
      <c r="BS67" s="26">
        <f t="array" ref="BS67">SUM(IF(Period=$BR$2,IF(Site=$A$5,IF(Provider=$B67,J))))</f>
        <v>0</v>
      </c>
      <c r="BT67" s="26"/>
      <c r="BU67" s="27">
        <f t="shared" si="22"/>
        <v>0</v>
      </c>
      <c r="BV67" s="27">
        <f t="shared" si="23"/>
        <v>0</v>
      </c>
    </row>
    <row r="68" spans="2:74" outlineLevel="1" x14ac:dyDescent="0.25">
      <c r="B68" s="20" t="s">
        <v>785</v>
      </c>
      <c r="C68" s="44"/>
      <c r="D68" s="25">
        <f t="array" ref="D68">SUM(IF(Period=$D$2,IF(Site=$A$5,IF(Provider=$B68,I))))</f>
        <v>0</v>
      </c>
      <c r="E68" s="26">
        <f t="array" ref="E68">SUM(IF(Period=$D$2,IF(Site=$A$5,IF(Provider=$B68,J))))</f>
        <v>0</v>
      </c>
      <c r="F68" s="26"/>
      <c r="G68" s="27">
        <f t="shared" si="0"/>
        <v>0</v>
      </c>
      <c r="H68" s="27">
        <f t="shared" si="1"/>
        <v>0</v>
      </c>
      <c r="I68" s="44"/>
      <c r="J68" s="25">
        <f t="array" ref="J68">SUM(IF(Period=$J$2,IF(Site=$A$5,IF(Provider=$B68,I))))</f>
        <v>0</v>
      </c>
      <c r="K68" s="26">
        <f t="array" ref="K68">SUM(IF(Period=$J$2,IF(Site=$A$5,IF(Provider=$B68,J))))</f>
        <v>0</v>
      </c>
      <c r="L68" s="26"/>
      <c r="M68" s="27">
        <f t="shared" si="2"/>
        <v>0</v>
      </c>
      <c r="N68" s="27">
        <f t="shared" si="3"/>
        <v>0</v>
      </c>
      <c r="O68" s="44"/>
      <c r="P68" s="25">
        <f t="array" ref="P68">SUM(IF(Period=$P$2,IF(Site=$A$5,IF(Provider=$B68,I))))</f>
        <v>0</v>
      </c>
      <c r="Q68" s="26">
        <f t="array" ref="Q68">SUM(IF(Period=$P$2,IF(Site=$A$5,IF(Provider=$B68,J))))</f>
        <v>0</v>
      </c>
      <c r="R68" s="26"/>
      <c r="S68" s="27">
        <f t="shared" si="4"/>
        <v>0</v>
      </c>
      <c r="T68" s="27">
        <f t="shared" si="5"/>
        <v>0</v>
      </c>
      <c r="U68" s="44"/>
      <c r="V68" s="25">
        <f t="array" ref="V68">SUM(IF(Period=$V$2,IF(Site=$A$5,IF(Provider=$B68,I))))</f>
        <v>0</v>
      </c>
      <c r="W68" s="26">
        <f t="array" ref="W68">SUM(IF(Period=$V$2,IF(Site=$A$5,IF(Provider=$B68,J))))</f>
        <v>0</v>
      </c>
      <c r="X68" s="26"/>
      <c r="Y68" s="27">
        <f t="shared" si="6"/>
        <v>0</v>
      </c>
      <c r="Z68" s="27">
        <f t="shared" si="7"/>
        <v>0</v>
      </c>
      <c r="AA68" s="44"/>
      <c r="AB68" s="25">
        <f t="array" ref="AB68">SUM(IF(Period=$AB$2,IF(Site=$A$5,IF(Provider=$B68,I))))</f>
        <v>0</v>
      </c>
      <c r="AC68" s="26">
        <f t="array" ref="AC68">SUM(IF(Period=$AB$2,IF(Site=$A$5,IF(Provider=$B68,J))))</f>
        <v>0</v>
      </c>
      <c r="AD68" s="26"/>
      <c r="AE68" s="27">
        <f t="shared" si="8"/>
        <v>0</v>
      </c>
      <c r="AF68" s="27">
        <f t="shared" si="9"/>
        <v>0</v>
      </c>
      <c r="AG68" s="44"/>
      <c r="AH68" s="25">
        <f t="array" ref="AH68">SUM(IF(Period=$AH$2,IF(Site=$A$5,IF(Provider=$B68,I))))</f>
        <v>0</v>
      </c>
      <c r="AI68" s="26">
        <f t="array" ref="AI68">SUM(IF(Period=$AH$2,IF(Site=$A$5,IF(Provider=$B68,J))))</f>
        <v>0</v>
      </c>
      <c r="AJ68" s="26"/>
      <c r="AK68" s="27">
        <f t="shared" si="10"/>
        <v>0</v>
      </c>
      <c r="AL68" s="27">
        <f t="shared" si="11"/>
        <v>0</v>
      </c>
      <c r="AM68" s="44"/>
      <c r="AN68" s="25">
        <f t="array" ref="AN68">SUM(IF(Period=$AN$2,IF(Site=$A$5,IF(Provider=$B68,I))))</f>
        <v>0</v>
      </c>
      <c r="AO68" s="26">
        <f t="array" ref="AO68">SUM(IF(Period=$AN$2,IF(Site=$A$5,IF(Provider=$B68,J))))</f>
        <v>0</v>
      </c>
      <c r="AP68" s="26"/>
      <c r="AQ68" s="27">
        <f t="shared" si="12"/>
        <v>0</v>
      </c>
      <c r="AR68" s="27">
        <f t="shared" si="13"/>
        <v>0</v>
      </c>
      <c r="AS68" s="44"/>
      <c r="AT68" s="25">
        <f t="array" ref="AT68">SUM(IF(Period=$AT$2,IF(Site=$A$5,IF(Provider=$B68,I))))</f>
        <v>0</v>
      </c>
      <c r="AU68" s="26">
        <f t="array" ref="AU68">SUM(IF(Period=$AT$2,IF(Site=$A$5,IF(Provider=$B68,J))))</f>
        <v>0</v>
      </c>
      <c r="AV68" s="26"/>
      <c r="AW68" s="27">
        <f t="shared" si="14"/>
        <v>0</v>
      </c>
      <c r="AX68" s="27">
        <f t="shared" si="15"/>
        <v>0</v>
      </c>
      <c r="AY68" s="44"/>
      <c r="AZ68" s="25">
        <f t="array" ref="AZ68">SUM(IF(Period=$AZ$2,IF(Site=$A$5,IF(Provider=$B68,I))))</f>
        <v>1</v>
      </c>
      <c r="BA68" s="26">
        <f t="array" ref="BA68">SUM(IF(Period=$AZ$2,IF(Site=$A$5,IF(Provider=$B68,J))))</f>
        <v>4</v>
      </c>
      <c r="BB68" s="26"/>
      <c r="BC68" s="27">
        <f t="shared" si="16"/>
        <v>2.1141649048625794E-3</v>
      </c>
      <c r="BD68" s="27">
        <f t="shared" si="17"/>
        <v>1.3033986118804784E-4</v>
      </c>
      <c r="BE68" s="44"/>
      <c r="BF68" s="25">
        <f t="array" ref="BF68">SUM(IF(Period=$BF$2,IF(Site=$A$5,IF(Provider=$B68,I))))</f>
        <v>0</v>
      </c>
      <c r="BG68" s="26">
        <f t="array" ref="BG68">SUM(IF(Period=$BF$2,IF(Site=$A$5,IF(Provider=$B68,J))))</f>
        <v>0</v>
      </c>
      <c r="BH68" s="26"/>
      <c r="BI68" s="27">
        <f t="shared" si="18"/>
        <v>0</v>
      </c>
      <c r="BJ68" s="27">
        <f t="shared" si="19"/>
        <v>0</v>
      </c>
      <c r="BK68" s="44"/>
      <c r="BL68" s="25">
        <f t="array" ref="BL68">SUM(IF(Period=$BL$2,IF(Site=$A$5,IF(Provider=$B68,I))))</f>
        <v>0</v>
      </c>
      <c r="BM68" s="26">
        <f t="array" ref="BM68">SUM(IF(Period=$BL$2,IF(Site=$A$5,IF(Provider=$B68,J))))</f>
        <v>0</v>
      </c>
      <c r="BN68" s="26"/>
      <c r="BO68" s="27">
        <f t="shared" si="20"/>
        <v>0</v>
      </c>
      <c r="BP68" s="27">
        <f t="shared" si="21"/>
        <v>0</v>
      </c>
      <c r="BQ68" s="44"/>
      <c r="BR68" s="25">
        <f t="array" ref="BR68">SUM(IF(Period=$BR$2,IF(Site=$A$5,IF(Provider=$B68,I))))</f>
        <v>0</v>
      </c>
      <c r="BS68" s="26">
        <f t="array" ref="BS68">SUM(IF(Period=$BR$2,IF(Site=$A$5,IF(Provider=$B68,J))))</f>
        <v>0</v>
      </c>
      <c r="BT68" s="26"/>
      <c r="BU68" s="27">
        <f t="shared" si="22"/>
        <v>0</v>
      </c>
      <c r="BV68" s="27">
        <f t="shared" si="23"/>
        <v>0</v>
      </c>
    </row>
    <row r="69" spans="2:74" outlineLevel="1" x14ac:dyDescent="0.25">
      <c r="B69" s="20" t="s">
        <v>759</v>
      </c>
      <c r="C69" s="44"/>
      <c r="D69" s="25">
        <f t="array" ref="D69">SUM(IF(Period=$D$2,IF(Site=$A$5,IF(Provider=$B69,I))))</f>
        <v>0</v>
      </c>
      <c r="E69" s="26">
        <f t="array" ref="E69">SUM(IF(Period=$D$2,IF(Site=$A$5,IF(Provider=$B69,J))))</f>
        <v>0</v>
      </c>
      <c r="F69" s="26"/>
      <c r="G69" s="27">
        <f t="shared" si="0"/>
        <v>0</v>
      </c>
      <c r="H69" s="27">
        <f t="shared" si="1"/>
        <v>0</v>
      </c>
      <c r="I69" s="44"/>
      <c r="J69" s="25">
        <f t="array" ref="J69">SUM(IF(Period=$J$2,IF(Site=$A$5,IF(Provider=$B69,I))))</f>
        <v>0</v>
      </c>
      <c r="K69" s="26">
        <f t="array" ref="K69">SUM(IF(Period=$J$2,IF(Site=$A$5,IF(Provider=$B69,J))))</f>
        <v>0</v>
      </c>
      <c r="L69" s="26"/>
      <c r="M69" s="27">
        <f t="shared" si="2"/>
        <v>0</v>
      </c>
      <c r="N69" s="27">
        <f t="shared" si="3"/>
        <v>0</v>
      </c>
      <c r="O69" s="44"/>
      <c r="P69" s="25">
        <f t="array" ref="P69">SUM(IF(Period=$P$2,IF(Site=$A$5,IF(Provider=$B69,I))))</f>
        <v>0</v>
      </c>
      <c r="Q69" s="26">
        <f t="array" ref="Q69">SUM(IF(Period=$P$2,IF(Site=$A$5,IF(Provider=$B69,J))))</f>
        <v>0</v>
      </c>
      <c r="R69" s="26"/>
      <c r="S69" s="27">
        <f t="shared" si="4"/>
        <v>0</v>
      </c>
      <c r="T69" s="27">
        <f t="shared" si="5"/>
        <v>0</v>
      </c>
      <c r="U69" s="44"/>
      <c r="V69" s="25">
        <f t="array" ref="V69">SUM(IF(Period=$V$2,IF(Site=$A$5,IF(Provider=$B69,I))))</f>
        <v>0</v>
      </c>
      <c r="W69" s="26">
        <f t="array" ref="W69">SUM(IF(Period=$V$2,IF(Site=$A$5,IF(Provider=$B69,J))))</f>
        <v>0</v>
      </c>
      <c r="X69" s="26"/>
      <c r="Y69" s="27">
        <f t="shared" si="6"/>
        <v>0</v>
      </c>
      <c r="Z69" s="27">
        <f t="shared" si="7"/>
        <v>0</v>
      </c>
      <c r="AA69" s="44"/>
      <c r="AB69" s="25">
        <f t="array" ref="AB69">SUM(IF(Period=$AB$2,IF(Site=$A$5,IF(Provider=$B69,I))))</f>
        <v>0</v>
      </c>
      <c r="AC69" s="26">
        <f t="array" ref="AC69">SUM(IF(Period=$AB$2,IF(Site=$A$5,IF(Provider=$B69,J))))</f>
        <v>0</v>
      </c>
      <c r="AD69" s="26"/>
      <c r="AE69" s="27">
        <f t="shared" si="8"/>
        <v>0</v>
      </c>
      <c r="AF69" s="27">
        <f t="shared" si="9"/>
        <v>0</v>
      </c>
      <c r="AG69" s="44"/>
      <c r="AH69" s="25">
        <f t="array" ref="AH69">SUM(IF(Period=$AH$2,IF(Site=$A$5,IF(Provider=$B69,I))))</f>
        <v>0</v>
      </c>
      <c r="AI69" s="26">
        <f t="array" ref="AI69">SUM(IF(Period=$AH$2,IF(Site=$A$5,IF(Provider=$B69,J))))</f>
        <v>0</v>
      </c>
      <c r="AJ69" s="26"/>
      <c r="AK69" s="27">
        <f t="shared" si="10"/>
        <v>0</v>
      </c>
      <c r="AL69" s="27">
        <f t="shared" si="11"/>
        <v>0</v>
      </c>
      <c r="AM69" s="44"/>
      <c r="AN69" s="25">
        <f t="array" ref="AN69">SUM(IF(Period=$AN$2,IF(Site=$A$5,IF(Provider=$B69,I))))</f>
        <v>0</v>
      </c>
      <c r="AO69" s="26">
        <f t="array" ref="AO69">SUM(IF(Period=$AN$2,IF(Site=$A$5,IF(Provider=$B69,J))))</f>
        <v>0</v>
      </c>
      <c r="AP69" s="26"/>
      <c r="AQ69" s="27">
        <f t="shared" si="12"/>
        <v>0</v>
      </c>
      <c r="AR69" s="27">
        <f t="shared" si="13"/>
        <v>0</v>
      </c>
      <c r="AS69" s="44"/>
      <c r="AT69" s="25">
        <f t="array" ref="AT69">SUM(IF(Period=$AT$2,IF(Site=$A$5,IF(Provider=$B69,I))))</f>
        <v>1</v>
      </c>
      <c r="AU69" s="26">
        <f t="array" ref="AU69">SUM(IF(Period=$AT$2,IF(Site=$A$5,IF(Provider=$B69,J))))</f>
        <v>1</v>
      </c>
      <c r="AV69" s="26"/>
      <c r="AW69" s="27">
        <f t="shared" si="14"/>
        <v>4.906771344455348E-4</v>
      </c>
      <c r="AX69" s="27">
        <f t="shared" si="15"/>
        <v>3.1508964300343451E-5</v>
      </c>
      <c r="AY69" s="44"/>
      <c r="AZ69" s="25">
        <f t="array" ref="AZ69">SUM(IF(Period=$AZ$2,IF(Site=$A$5,IF(Provider=$B69,I))))</f>
        <v>0</v>
      </c>
      <c r="BA69" s="26">
        <f t="array" ref="BA69">SUM(IF(Period=$AZ$2,IF(Site=$A$5,IF(Provider=$B69,J))))</f>
        <v>0</v>
      </c>
      <c r="BB69" s="26"/>
      <c r="BC69" s="27">
        <f t="shared" si="16"/>
        <v>0</v>
      </c>
      <c r="BD69" s="27">
        <f t="shared" si="17"/>
        <v>0</v>
      </c>
      <c r="BE69" s="44"/>
      <c r="BF69" s="25">
        <f t="array" ref="BF69">SUM(IF(Period=$BF$2,IF(Site=$A$5,IF(Provider=$B69,I))))</f>
        <v>0</v>
      </c>
      <c r="BG69" s="26">
        <f t="array" ref="BG69">SUM(IF(Period=$BF$2,IF(Site=$A$5,IF(Provider=$B69,J))))</f>
        <v>0</v>
      </c>
      <c r="BH69" s="26"/>
      <c r="BI69" s="27">
        <f t="shared" si="18"/>
        <v>0</v>
      </c>
      <c r="BJ69" s="27">
        <f t="shared" si="19"/>
        <v>0</v>
      </c>
      <c r="BK69" s="44"/>
      <c r="BL69" s="25">
        <f t="array" ref="BL69">SUM(IF(Period=$BL$2,IF(Site=$A$5,IF(Provider=$B69,I))))</f>
        <v>0</v>
      </c>
      <c r="BM69" s="26">
        <f t="array" ref="BM69">SUM(IF(Period=$BL$2,IF(Site=$A$5,IF(Provider=$B69,J))))</f>
        <v>0</v>
      </c>
      <c r="BN69" s="26"/>
      <c r="BO69" s="27">
        <f t="shared" si="20"/>
        <v>0</v>
      </c>
      <c r="BP69" s="27">
        <f t="shared" si="21"/>
        <v>0</v>
      </c>
      <c r="BQ69" s="44"/>
      <c r="BR69" s="25">
        <f t="array" ref="BR69">SUM(IF(Period=$BR$2,IF(Site=$A$5,IF(Provider=$B69,I))))</f>
        <v>0</v>
      </c>
      <c r="BS69" s="26">
        <f t="array" ref="BS69">SUM(IF(Period=$BR$2,IF(Site=$A$5,IF(Provider=$B69,J))))</f>
        <v>0</v>
      </c>
      <c r="BT69" s="26"/>
      <c r="BU69" s="27">
        <f t="shared" si="22"/>
        <v>0</v>
      </c>
      <c r="BV69" s="27">
        <f t="shared" si="23"/>
        <v>0</v>
      </c>
    </row>
    <row r="70" spans="2:74" outlineLevel="1" x14ac:dyDescent="0.25">
      <c r="B70" s="20" t="s">
        <v>1132</v>
      </c>
      <c r="C70" s="44"/>
      <c r="D70" s="25">
        <f t="array" ref="D70">SUM(IF(Period=$D$2,IF(Site=$A$5,IF(Provider=$B70,I))))</f>
        <v>0</v>
      </c>
      <c r="E70" s="26">
        <f t="array" ref="E70">SUM(IF(Period=$D$2,IF(Site=$A$5,IF(Provider=$B70,J))))</f>
        <v>0</v>
      </c>
      <c r="F70" s="26"/>
      <c r="G70" s="27">
        <f t="shared" si="0"/>
        <v>0</v>
      </c>
      <c r="H70" s="27">
        <f t="shared" si="1"/>
        <v>0</v>
      </c>
      <c r="I70" s="44"/>
      <c r="J70" s="25">
        <f t="array" ref="J70">SUM(IF(Period=$J$2,IF(Site=$A$5,IF(Provider=$B70,I))))</f>
        <v>0</v>
      </c>
      <c r="K70" s="26">
        <f t="array" ref="K70">SUM(IF(Period=$J$2,IF(Site=$A$5,IF(Provider=$B70,J))))</f>
        <v>0</v>
      </c>
      <c r="L70" s="26"/>
      <c r="M70" s="27">
        <f t="shared" si="2"/>
        <v>0</v>
      </c>
      <c r="N70" s="27">
        <f t="shared" si="3"/>
        <v>0</v>
      </c>
      <c r="O70" s="44"/>
      <c r="P70" s="25">
        <f t="array" ref="P70">SUM(IF(Period=$P$2,IF(Site=$A$5,IF(Provider=$B70,I))))</f>
        <v>0</v>
      </c>
      <c r="Q70" s="26">
        <f t="array" ref="Q70">SUM(IF(Period=$P$2,IF(Site=$A$5,IF(Provider=$B70,J))))</f>
        <v>0</v>
      </c>
      <c r="R70" s="26"/>
      <c r="S70" s="27">
        <f t="shared" si="4"/>
        <v>0</v>
      </c>
      <c r="T70" s="27">
        <f t="shared" si="5"/>
        <v>0</v>
      </c>
      <c r="U70" s="44"/>
      <c r="V70" s="25">
        <f t="array" ref="V70">SUM(IF(Period=$V$2,IF(Site=$A$5,IF(Provider=$B70,I))))</f>
        <v>0</v>
      </c>
      <c r="W70" s="26">
        <f t="array" ref="W70">SUM(IF(Period=$V$2,IF(Site=$A$5,IF(Provider=$B70,J))))</f>
        <v>0</v>
      </c>
      <c r="X70" s="26"/>
      <c r="Y70" s="27">
        <f t="shared" si="6"/>
        <v>0</v>
      </c>
      <c r="Z70" s="27">
        <f t="shared" si="7"/>
        <v>0</v>
      </c>
      <c r="AA70" s="44"/>
      <c r="AB70" s="25">
        <f t="array" ref="AB70">SUM(IF(Period=$AB$2,IF(Site=$A$5,IF(Provider=$B70,I))))</f>
        <v>0</v>
      </c>
      <c r="AC70" s="26">
        <f t="array" ref="AC70">SUM(IF(Period=$AB$2,IF(Site=$A$5,IF(Provider=$B70,J))))</f>
        <v>0</v>
      </c>
      <c r="AD70" s="26"/>
      <c r="AE70" s="27">
        <f t="shared" si="8"/>
        <v>0</v>
      </c>
      <c r="AF70" s="27">
        <f t="shared" si="9"/>
        <v>0</v>
      </c>
      <c r="AG70" s="44"/>
      <c r="AH70" s="25">
        <f t="array" ref="AH70">SUM(IF(Period=$AH$2,IF(Site=$A$5,IF(Provider=$B70,I))))</f>
        <v>0</v>
      </c>
      <c r="AI70" s="26">
        <f t="array" ref="AI70">SUM(IF(Period=$AH$2,IF(Site=$A$5,IF(Provider=$B70,J))))</f>
        <v>0</v>
      </c>
      <c r="AJ70" s="26"/>
      <c r="AK70" s="27">
        <f t="shared" si="10"/>
        <v>0</v>
      </c>
      <c r="AL70" s="27">
        <f t="shared" si="11"/>
        <v>0</v>
      </c>
      <c r="AM70" s="44"/>
      <c r="AN70" s="25">
        <f t="array" ref="AN70">SUM(IF(Period=$AN$2,IF(Site=$A$5,IF(Provider=$B70,I))))</f>
        <v>0</v>
      </c>
      <c r="AO70" s="26">
        <f t="array" ref="AO70">SUM(IF(Period=$AN$2,IF(Site=$A$5,IF(Provider=$B70,J))))</f>
        <v>0</v>
      </c>
      <c r="AP70" s="26"/>
      <c r="AQ70" s="27">
        <f t="shared" si="12"/>
        <v>0</v>
      </c>
      <c r="AR70" s="27">
        <f t="shared" si="13"/>
        <v>0</v>
      </c>
      <c r="AS70" s="44"/>
      <c r="AT70" s="25">
        <f t="array" ref="AT70">SUM(IF(Period=$AT$2,IF(Site=$A$5,IF(Provider=$B70,I))))</f>
        <v>0</v>
      </c>
      <c r="AU70" s="26">
        <f t="array" ref="AU70">SUM(IF(Period=$AT$2,IF(Site=$A$5,IF(Provider=$B70,J))))</f>
        <v>0</v>
      </c>
      <c r="AV70" s="26"/>
      <c r="AW70" s="27">
        <f t="shared" si="14"/>
        <v>0</v>
      </c>
      <c r="AX70" s="27">
        <f t="shared" si="15"/>
        <v>0</v>
      </c>
      <c r="AY70" s="44"/>
      <c r="AZ70" s="25">
        <f t="array" ref="AZ70">SUM(IF(Period=$AZ$2,IF(Site=$A$5,IF(Provider=$B70,I))))</f>
        <v>0</v>
      </c>
      <c r="BA70" s="26">
        <f t="array" ref="BA70">SUM(IF(Period=$AZ$2,IF(Site=$A$5,IF(Provider=$B70,J))))</f>
        <v>0</v>
      </c>
      <c r="BB70" s="26"/>
      <c r="BC70" s="27">
        <f t="shared" si="16"/>
        <v>0</v>
      </c>
      <c r="BD70" s="27">
        <f t="shared" si="17"/>
        <v>0</v>
      </c>
      <c r="BE70" s="44"/>
      <c r="BF70" s="25">
        <f t="array" ref="BF70">SUM(IF(Period=$BF$2,IF(Site=$A$5,IF(Provider=$B70,I))))</f>
        <v>0</v>
      </c>
      <c r="BG70" s="26">
        <f t="array" ref="BG70">SUM(IF(Period=$BF$2,IF(Site=$A$5,IF(Provider=$B70,J))))</f>
        <v>0</v>
      </c>
      <c r="BH70" s="26"/>
      <c r="BI70" s="27">
        <f t="shared" si="18"/>
        <v>0</v>
      </c>
      <c r="BJ70" s="27">
        <f t="shared" si="19"/>
        <v>0</v>
      </c>
      <c r="BK70" s="44"/>
      <c r="BL70" s="25">
        <f t="array" ref="BL70">SUM(IF(Period=$BL$2,IF(Site=$A$5,IF(Provider=$B70,I))))</f>
        <v>0</v>
      </c>
      <c r="BM70" s="26">
        <f t="array" ref="BM70">SUM(IF(Period=$BL$2,IF(Site=$A$5,IF(Provider=$B70,J))))</f>
        <v>0</v>
      </c>
      <c r="BN70" s="26"/>
      <c r="BO70" s="27">
        <f t="shared" si="20"/>
        <v>0</v>
      </c>
      <c r="BP70" s="27">
        <f t="shared" si="21"/>
        <v>0</v>
      </c>
      <c r="BQ70" s="44"/>
      <c r="BR70" s="25">
        <f t="array" ref="BR70">SUM(IF(Period=$BR$2,IF(Site=$A$5,IF(Provider=$B70,I))))</f>
        <v>1</v>
      </c>
      <c r="BS70" s="26">
        <f t="array" ref="BS70">SUM(IF(Period=$BR$2,IF(Site=$A$5,IF(Provider=$B70,J))))</f>
        <v>6</v>
      </c>
      <c r="BT70" s="26"/>
      <c r="BU70" s="27">
        <f t="shared" si="22"/>
        <v>2.4174053182917004E-3</v>
      </c>
      <c r="BV70" s="27">
        <f t="shared" si="23"/>
        <v>1.7599953066791823E-4</v>
      </c>
    </row>
    <row r="71" spans="2:74" outlineLevel="1" x14ac:dyDescent="0.25">
      <c r="B71" s="20" t="s">
        <v>689</v>
      </c>
      <c r="C71" s="44"/>
      <c r="D71" s="25">
        <f t="array" ref="D71">SUM(IF(Period=$D$2,IF(Site=$A$5,IF(Provider=$B71,I))))</f>
        <v>110</v>
      </c>
      <c r="E71" s="26">
        <f t="array" ref="E71">SUM(IF(Period=$D$2,IF(Site=$A$5,IF(Provider=$B71,J))))</f>
        <v>6.5</v>
      </c>
      <c r="F71" s="26"/>
      <c r="G71" s="27">
        <f t="shared" ref="G71:G82" si="24">E71*(D71/D$83)</f>
        <v>0.32994923857868019</v>
      </c>
      <c r="H71" s="27">
        <f t="shared" ref="H71:H82" si="25">E71*(D71/D$891)</f>
        <v>2.0708431082920611E-2</v>
      </c>
      <c r="I71" s="44"/>
      <c r="J71" s="25">
        <f t="array" ref="J71">SUM(IF(Period=$J$2,IF(Site=$A$5,IF(Provider=$B71,I))))</f>
        <v>0</v>
      </c>
      <c r="K71" s="26">
        <f t="array" ref="K71">SUM(IF(Period=$J$2,IF(Site=$A$5,IF(Provider=$B71,J))))</f>
        <v>0</v>
      </c>
      <c r="L71" s="26"/>
      <c r="M71" s="27">
        <f t="shared" ref="M71:M82" si="26">K71*(J71/J$83)</f>
        <v>0</v>
      </c>
      <c r="N71" s="27">
        <f t="shared" ref="N71:N82" si="27">K71*(J71/J$891)</f>
        <v>0</v>
      </c>
      <c r="O71" s="44"/>
      <c r="P71" s="25">
        <f t="array" ref="P71">SUM(IF(Period=$P$2,IF(Site=$A$5,IF(Provider=$B71,I))))</f>
        <v>122</v>
      </c>
      <c r="Q71" s="26">
        <f t="array" ref="Q71">SUM(IF(Period=$P$2,IF(Site=$A$5,IF(Provider=$B71,J))))</f>
        <v>4.1147540983606561</v>
      </c>
      <c r="R71" s="26"/>
      <c r="S71" s="27">
        <f t="shared" ref="S71:S82" si="28">Q71*(P71/P$83)</f>
        <v>0.23316302833255925</v>
      </c>
      <c r="T71" s="27">
        <f t="shared" ref="T71:T82" si="29">Q71*(P71/P$891)</f>
        <v>1.4466025012967555E-2</v>
      </c>
      <c r="U71" s="44"/>
      <c r="V71" s="25">
        <f t="array" ref="V71">SUM(IF(Period=$V$2,IF(Site=$A$5,IF(Provider=$B71,I))))</f>
        <v>82</v>
      </c>
      <c r="W71" s="26">
        <f t="array" ref="W71">SUM(IF(Period=$V$2,IF(Site=$A$5,IF(Provider=$B71,J))))</f>
        <v>4.4268292682926829</v>
      </c>
      <c r="X71" s="26"/>
      <c r="Y71" s="27">
        <f t="shared" ref="Y71:Y82" si="30">W71*(V71/V$83)</f>
        <v>0.17203791469194313</v>
      </c>
      <c r="Z71" s="27">
        <f t="shared" ref="Z71:Z82" si="31">W71*(V71/V$891)</f>
        <v>1.0978043912175649E-2</v>
      </c>
      <c r="AA71" s="44"/>
      <c r="AB71" s="25">
        <f t="array" ref="AB71">SUM(IF(Period=$AB$2,IF(Site=$A$5,IF(Provider=$B71,I))))</f>
        <v>74</v>
      </c>
      <c r="AC71" s="26">
        <f t="array" ref="AC71">SUM(IF(Period=$AB$2,IF(Site=$A$5,IF(Provider=$B71,J))))</f>
        <v>12.135135135135135</v>
      </c>
      <c r="AD71" s="26"/>
      <c r="AE71" s="27">
        <f t="shared" ref="AE71:AE82" si="32">AC71*(AB71/AB$83)</f>
        <v>0.43592233009708731</v>
      </c>
      <c r="AF71" s="27">
        <f t="shared" ref="AF71:AF82" si="33">AC71*(AB71/AB$891)</f>
        <v>2.7014831082097412E-2</v>
      </c>
      <c r="AG71" s="44"/>
      <c r="AH71" s="25">
        <f t="array" ref="AH71">SUM(IF(Period=$AH$2,IF(Site=$A$5,IF(Provider=$B71,I))))</f>
        <v>102</v>
      </c>
      <c r="AI71" s="26">
        <f t="array" ref="AI71">SUM(IF(Period=$AH$2,IF(Site=$A$5,IF(Provider=$B71,J))))</f>
        <v>10.23</v>
      </c>
      <c r="AJ71" s="26"/>
      <c r="AK71" s="27">
        <f t="shared" ref="AK71:AK82" si="34">AI71*(AH71/AH$83)</f>
        <v>0.52540785498489428</v>
      </c>
      <c r="AL71" s="27">
        <f t="shared" ref="AL71:AL82" si="35">AI71*(AH71/AH$891)</f>
        <v>3.5532929237894167E-2</v>
      </c>
      <c r="AM71" s="44"/>
      <c r="AN71" s="25">
        <f t="array" ref="AN71">SUM(IF(Period=$AN$2,IF(Site=$A$5,IF(Provider=$B71,I))))</f>
        <v>74</v>
      </c>
      <c r="AO71" s="26">
        <f t="array" ref="AO71">SUM(IF(Period=$AN$2,IF(Site=$A$5,IF(Provider=$B71,J))))</f>
        <v>5.0135135135135096</v>
      </c>
      <c r="AP71" s="26"/>
      <c r="AQ71" s="27">
        <f t="shared" ref="AQ71:AQ82" si="36">AO71*(AN71/AN$83)</f>
        <v>0.18947906026557695</v>
      </c>
      <c r="AR71" s="27">
        <f t="shared" ref="AR71:AR82" si="37">AO71*(AN71/AN$891)</f>
        <v>1.1864406779661007E-2</v>
      </c>
      <c r="AS71" s="44"/>
      <c r="AT71" s="25">
        <f t="array" ref="AT71">SUM(IF(Period=$AT$2,IF(Site=$A$5,IF(Provider=$B71,I))))</f>
        <v>157</v>
      </c>
      <c r="AU71" s="26">
        <f t="array" ref="AU71">SUM(IF(Period=$AT$2,IF(Site=$A$5,IF(Provider=$B71,J))))</f>
        <v>5.1528662420382201</v>
      </c>
      <c r="AV71" s="26"/>
      <c r="AW71" s="27">
        <f t="shared" ref="AW71:AW82" si="38">AU71*(AT71/AT$83)</f>
        <v>0.39695780176643791</v>
      </c>
      <c r="AX71" s="27">
        <f t="shared" ref="AX71:AX82" si="39">AU71*(AT71/AT$891)</f>
        <v>2.5490752118977868E-2</v>
      </c>
      <c r="AY71" s="44"/>
      <c r="AZ71" s="25">
        <f t="array" ref="AZ71">SUM(IF(Period=$AZ$2,IF(Site=$A$5,IF(Provider=$B71,I))))</f>
        <v>55</v>
      </c>
      <c r="BA71" s="26">
        <f t="array" ref="BA71">SUM(IF(Period=$AZ$2,IF(Site=$A$5,IF(Provider=$B71,J))))</f>
        <v>4.6363636363636402</v>
      </c>
      <c r="BB71" s="26"/>
      <c r="BC71" s="27">
        <f t="shared" ref="BC71:BC82" si="40">BA71*(AZ71/AZ$83)</f>
        <v>0.13477801268498954</v>
      </c>
      <c r="BD71" s="27">
        <f t="shared" ref="BD71:BD82" si="41">BA71*(AZ71/AZ$891)</f>
        <v>8.3091661507380572E-3</v>
      </c>
      <c r="BE71" s="44"/>
      <c r="BF71" s="25">
        <f t="array" ref="BF71">SUM(IF(Period=$BF$2,IF(Site=$A$5,IF(Provider=$B71,I))))</f>
        <v>60</v>
      </c>
      <c r="BG71" s="26">
        <f t="array" ref="BG71">SUM(IF(Period=$BF$2,IF(Site=$A$5,IF(Provider=$B71,J))))</f>
        <v>9.31034482758621</v>
      </c>
      <c r="BH71" s="26"/>
      <c r="BI71" s="27">
        <f t="shared" ref="BI71:BI82" si="42">BG71*(BF71/BF$83)</f>
        <v>0.27875283914928772</v>
      </c>
      <c r="BJ71" s="27">
        <f t="shared" ref="BJ71:BJ82" si="43">BG71*(BF71/BF$891)</f>
        <v>1.728512561591598E-2</v>
      </c>
      <c r="BK71" s="44"/>
      <c r="BL71" s="25">
        <f t="array" ref="BL71">SUM(IF(Period=$BL$2,IF(Site=$A$5,IF(Provider=$B71,I))))</f>
        <v>20</v>
      </c>
      <c r="BM71" s="26">
        <f t="array" ref="BM71">SUM(IF(Period=$BL$2,IF(Site=$A$5,IF(Provider=$B71,J))))</f>
        <v>6.6</v>
      </c>
      <c r="BN71" s="26"/>
      <c r="BO71" s="27">
        <f t="shared" ref="BO71:BO82" si="44">BM71*(BL71/BL$83)</f>
        <v>6.1395348837209297E-2</v>
      </c>
      <c r="BP71" s="27">
        <f t="shared" ref="BP71:BP82" si="45">BM71*(BL71/BL$891)</f>
        <v>4.1040947672791716E-3</v>
      </c>
      <c r="BQ71" s="44"/>
      <c r="BR71" s="25">
        <f t="array" ref="BR71">SUM(IF(Period=$BR$2,IF(Site=$A$5,IF(Provider=$B71,I))))</f>
        <v>1</v>
      </c>
      <c r="BS71" s="26">
        <f t="array" ref="BS71">SUM(IF(Period=$BR$2,IF(Site=$A$5,IF(Provider=$B71,J))))</f>
        <v>2</v>
      </c>
      <c r="BT71" s="26"/>
      <c r="BU71" s="27">
        <f t="shared" ref="BU71:BU82" si="46">BS71*(BR71/BR$83)</f>
        <v>8.0580177276390005E-4</v>
      </c>
      <c r="BV71" s="27">
        <f t="shared" ref="BV71:BV82" si="47">BS71*(BR71/BR$891)</f>
        <v>5.8666510222639404E-5</v>
      </c>
    </row>
    <row r="72" spans="2:74" outlineLevel="1" x14ac:dyDescent="0.25">
      <c r="B72" s="20" t="s">
        <v>777</v>
      </c>
      <c r="C72" s="44"/>
      <c r="D72" s="25">
        <f t="array" ref="D72">SUM(IF(Period=$D$2,IF(Site=$A$5,IF(Provider=$B72,I))))</f>
        <v>0</v>
      </c>
      <c r="E72" s="26">
        <f t="array" ref="E72">SUM(IF(Period=$D$2,IF(Site=$A$5,IF(Provider=$B72,J))))</f>
        <v>0</v>
      </c>
      <c r="F72" s="26"/>
      <c r="G72" s="27">
        <f t="shared" si="24"/>
        <v>0</v>
      </c>
      <c r="H72" s="27">
        <f t="shared" si="25"/>
        <v>0</v>
      </c>
      <c r="I72" s="44"/>
      <c r="J72" s="25">
        <f t="array" ref="J72">SUM(IF(Period=$J$2,IF(Site=$A$5,IF(Provider=$B72,I))))</f>
        <v>0</v>
      </c>
      <c r="K72" s="26">
        <f t="array" ref="K72">SUM(IF(Period=$J$2,IF(Site=$A$5,IF(Provider=$B72,J))))</f>
        <v>0</v>
      </c>
      <c r="L72" s="26"/>
      <c r="M72" s="27">
        <f t="shared" si="26"/>
        <v>0</v>
      </c>
      <c r="N72" s="27">
        <f t="shared" si="27"/>
        <v>0</v>
      </c>
      <c r="O72" s="44"/>
      <c r="P72" s="25">
        <f t="array" ref="P72">SUM(IF(Period=$P$2,IF(Site=$A$5,IF(Provider=$B72,I))))</f>
        <v>0</v>
      </c>
      <c r="Q72" s="26">
        <f t="array" ref="Q72">SUM(IF(Period=$P$2,IF(Site=$A$5,IF(Provider=$B72,J))))</f>
        <v>0</v>
      </c>
      <c r="R72" s="26"/>
      <c r="S72" s="27">
        <f t="shared" si="28"/>
        <v>0</v>
      </c>
      <c r="T72" s="27">
        <f t="shared" si="29"/>
        <v>0</v>
      </c>
      <c r="U72" s="44"/>
      <c r="V72" s="25">
        <f t="array" ref="V72">SUM(IF(Period=$V$2,IF(Site=$A$5,IF(Provider=$B72,I))))</f>
        <v>0</v>
      </c>
      <c r="W72" s="26">
        <f t="array" ref="W72">SUM(IF(Period=$V$2,IF(Site=$A$5,IF(Provider=$B72,J))))</f>
        <v>0</v>
      </c>
      <c r="X72" s="26"/>
      <c r="Y72" s="27">
        <f t="shared" si="30"/>
        <v>0</v>
      </c>
      <c r="Z72" s="27">
        <f t="shared" si="31"/>
        <v>0</v>
      </c>
      <c r="AA72" s="44"/>
      <c r="AB72" s="25">
        <f t="array" ref="AB72">SUM(IF(Period=$AB$2,IF(Site=$A$5,IF(Provider=$B72,I))))</f>
        <v>0</v>
      </c>
      <c r="AC72" s="26">
        <f t="array" ref="AC72">SUM(IF(Period=$AB$2,IF(Site=$A$5,IF(Provider=$B72,J))))</f>
        <v>0</v>
      </c>
      <c r="AD72" s="26"/>
      <c r="AE72" s="27">
        <f t="shared" si="32"/>
        <v>0</v>
      </c>
      <c r="AF72" s="27">
        <f t="shared" si="33"/>
        <v>0</v>
      </c>
      <c r="AG72" s="44"/>
      <c r="AH72" s="25">
        <f t="array" ref="AH72">SUM(IF(Period=$AH$2,IF(Site=$A$5,IF(Provider=$B72,I))))</f>
        <v>0</v>
      </c>
      <c r="AI72" s="26">
        <f t="array" ref="AI72">SUM(IF(Period=$AH$2,IF(Site=$A$5,IF(Provider=$B72,J))))</f>
        <v>0</v>
      </c>
      <c r="AJ72" s="26"/>
      <c r="AK72" s="27">
        <f t="shared" si="34"/>
        <v>0</v>
      </c>
      <c r="AL72" s="27">
        <f t="shared" si="35"/>
        <v>0</v>
      </c>
      <c r="AM72" s="44"/>
      <c r="AN72" s="25">
        <f t="array" ref="AN72">SUM(IF(Period=$AN$2,IF(Site=$A$5,IF(Provider=$B72,I))))</f>
        <v>0</v>
      </c>
      <c r="AO72" s="26">
        <f t="array" ref="AO72">SUM(IF(Period=$AN$2,IF(Site=$A$5,IF(Provider=$B72,J))))</f>
        <v>0</v>
      </c>
      <c r="AP72" s="26"/>
      <c r="AQ72" s="27">
        <f t="shared" si="36"/>
        <v>0</v>
      </c>
      <c r="AR72" s="27">
        <f t="shared" si="37"/>
        <v>0</v>
      </c>
      <c r="AS72" s="44"/>
      <c r="AT72" s="25">
        <f t="array" ref="AT72">SUM(IF(Period=$AT$2,IF(Site=$A$5,IF(Provider=$B72,I))))</f>
        <v>1</v>
      </c>
      <c r="AU72" s="26">
        <f t="array" ref="AU72">SUM(IF(Period=$AT$2,IF(Site=$A$5,IF(Provider=$B72,J))))</f>
        <v>9</v>
      </c>
      <c r="AV72" s="26"/>
      <c r="AW72" s="27">
        <f t="shared" si="38"/>
        <v>4.4160942100098131E-3</v>
      </c>
      <c r="AX72" s="27">
        <f t="shared" si="39"/>
        <v>2.8358067870309103E-4</v>
      </c>
      <c r="AY72" s="44"/>
      <c r="AZ72" s="25">
        <f t="array" ref="AZ72">SUM(IF(Period=$AZ$2,IF(Site=$A$5,IF(Provider=$B72,I))))</f>
        <v>0</v>
      </c>
      <c r="BA72" s="26">
        <f t="array" ref="BA72">SUM(IF(Period=$AZ$2,IF(Site=$A$5,IF(Provider=$B72,J))))</f>
        <v>0</v>
      </c>
      <c r="BB72" s="26"/>
      <c r="BC72" s="27">
        <f t="shared" si="40"/>
        <v>0</v>
      </c>
      <c r="BD72" s="27">
        <f t="shared" si="41"/>
        <v>0</v>
      </c>
      <c r="BE72" s="44"/>
      <c r="BF72" s="25">
        <f t="array" ref="BF72">SUM(IF(Period=$BF$2,IF(Site=$A$5,IF(Provider=$B72,I))))</f>
        <v>1</v>
      </c>
      <c r="BG72" s="26">
        <f t="array" ref="BG72">SUM(IF(Period=$BF$2,IF(Site=$A$5,IF(Provider=$B72,J))))</f>
        <v>6</v>
      </c>
      <c r="BH72" s="26"/>
      <c r="BI72" s="27">
        <f t="shared" si="42"/>
        <v>2.9940119760479039E-3</v>
      </c>
      <c r="BJ72" s="27">
        <f t="shared" si="43"/>
        <v>1.8565505291169007E-4</v>
      </c>
      <c r="BK72" s="44"/>
      <c r="BL72" s="25">
        <f t="array" ref="BL72">SUM(IF(Period=$BL$2,IF(Site=$A$5,IF(Provider=$B72,I))))</f>
        <v>0</v>
      </c>
      <c r="BM72" s="26">
        <f t="array" ref="BM72">SUM(IF(Period=$BL$2,IF(Site=$A$5,IF(Provider=$B72,J))))</f>
        <v>0</v>
      </c>
      <c r="BN72" s="26"/>
      <c r="BO72" s="27">
        <f t="shared" si="44"/>
        <v>0</v>
      </c>
      <c r="BP72" s="27">
        <f t="shared" si="45"/>
        <v>0</v>
      </c>
      <c r="BQ72" s="44"/>
      <c r="BR72" s="25">
        <f t="array" ref="BR72">SUM(IF(Period=$BR$2,IF(Site=$A$5,IF(Provider=$B72,I))))</f>
        <v>0</v>
      </c>
      <c r="BS72" s="26">
        <f t="array" ref="BS72">SUM(IF(Period=$BR$2,IF(Site=$A$5,IF(Provider=$B72,J))))</f>
        <v>0</v>
      </c>
      <c r="BT72" s="26"/>
      <c r="BU72" s="27">
        <f t="shared" si="46"/>
        <v>0</v>
      </c>
      <c r="BV72" s="27">
        <f t="shared" si="47"/>
        <v>0</v>
      </c>
    </row>
    <row r="73" spans="2:74" outlineLevel="1" x14ac:dyDescent="0.25">
      <c r="B73" s="20" t="s">
        <v>979</v>
      </c>
      <c r="C73" s="44"/>
      <c r="D73" s="25">
        <f t="array" ref="D73">SUM(IF(Period=$D$2,IF(Site=$A$5,IF(Provider=$B73,I))))</f>
        <v>0</v>
      </c>
      <c r="E73" s="26">
        <f t="array" ref="E73">SUM(IF(Period=$D$2,IF(Site=$A$5,IF(Provider=$B73,J))))</f>
        <v>0</v>
      </c>
      <c r="F73" s="26"/>
      <c r="G73" s="27">
        <f t="shared" si="24"/>
        <v>0</v>
      </c>
      <c r="H73" s="27">
        <f t="shared" si="25"/>
        <v>0</v>
      </c>
      <c r="I73" s="44"/>
      <c r="J73" s="25">
        <f t="array" ref="J73">SUM(IF(Period=$J$2,IF(Site=$A$5,IF(Provider=$B73,I))))</f>
        <v>0</v>
      </c>
      <c r="K73" s="26">
        <f t="array" ref="K73">SUM(IF(Period=$J$2,IF(Site=$A$5,IF(Provider=$B73,J))))</f>
        <v>0</v>
      </c>
      <c r="L73" s="26"/>
      <c r="M73" s="27">
        <f t="shared" si="26"/>
        <v>0</v>
      </c>
      <c r="N73" s="27">
        <f t="shared" si="27"/>
        <v>0</v>
      </c>
      <c r="O73" s="44"/>
      <c r="P73" s="25">
        <f t="array" ref="P73">SUM(IF(Period=$P$2,IF(Site=$A$5,IF(Provider=$B73,I))))</f>
        <v>0</v>
      </c>
      <c r="Q73" s="26">
        <f t="array" ref="Q73">SUM(IF(Period=$P$2,IF(Site=$A$5,IF(Provider=$B73,J))))</f>
        <v>0</v>
      </c>
      <c r="R73" s="26"/>
      <c r="S73" s="27">
        <f t="shared" si="28"/>
        <v>0</v>
      </c>
      <c r="T73" s="27">
        <f t="shared" si="29"/>
        <v>0</v>
      </c>
      <c r="U73" s="44"/>
      <c r="V73" s="25">
        <f t="array" ref="V73">SUM(IF(Period=$V$2,IF(Site=$A$5,IF(Provider=$B73,I))))</f>
        <v>0</v>
      </c>
      <c r="W73" s="26">
        <f t="array" ref="W73">SUM(IF(Period=$V$2,IF(Site=$A$5,IF(Provider=$B73,J))))</f>
        <v>0</v>
      </c>
      <c r="X73" s="26"/>
      <c r="Y73" s="27">
        <f t="shared" si="30"/>
        <v>0</v>
      </c>
      <c r="Z73" s="27">
        <f t="shared" si="31"/>
        <v>0</v>
      </c>
      <c r="AA73" s="44"/>
      <c r="AB73" s="25">
        <f t="array" ref="AB73">SUM(IF(Period=$AB$2,IF(Site=$A$5,IF(Provider=$B73,I))))</f>
        <v>0</v>
      </c>
      <c r="AC73" s="26">
        <f t="array" ref="AC73">SUM(IF(Period=$AB$2,IF(Site=$A$5,IF(Provider=$B73,J))))</f>
        <v>0</v>
      </c>
      <c r="AD73" s="26"/>
      <c r="AE73" s="27">
        <f t="shared" si="32"/>
        <v>0</v>
      </c>
      <c r="AF73" s="27">
        <f t="shared" si="33"/>
        <v>0</v>
      </c>
      <c r="AG73" s="44"/>
      <c r="AH73" s="25">
        <f t="array" ref="AH73">SUM(IF(Period=$AH$2,IF(Site=$A$5,IF(Provider=$B73,I))))</f>
        <v>0</v>
      </c>
      <c r="AI73" s="26">
        <f t="array" ref="AI73">SUM(IF(Period=$AH$2,IF(Site=$A$5,IF(Provider=$B73,J))))</f>
        <v>0</v>
      </c>
      <c r="AJ73" s="26"/>
      <c r="AK73" s="27">
        <f t="shared" si="34"/>
        <v>0</v>
      </c>
      <c r="AL73" s="27">
        <f t="shared" si="35"/>
        <v>0</v>
      </c>
      <c r="AM73" s="44"/>
      <c r="AN73" s="25">
        <f t="array" ref="AN73">SUM(IF(Period=$AN$2,IF(Site=$A$5,IF(Provider=$B73,I))))</f>
        <v>0</v>
      </c>
      <c r="AO73" s="26">
        <f t="array" ref="AO73">SUM(IF(Period=$AN$2,IF(Site=$A$5,IF(Provider=$B73,J))))</f>
        <v>0</v>
      </c>
      <c r="AP73" s="26"/>
      <c r="AQ73" s="27">
        <f t="shared" si="36"/>
        <v>0</v>
      </c>
      <c r="AR73" s="27">
        <f t="shared" si="37"/>
        <v>0</v>
      </c>
      <c r="AS73" s="44"/>
      <c r="AT73" s="25">
        <f t="array" ref="AT73">SUM(IF(Period=$AT$2,IF(Site=$A$5,IF(Provider=$B73,I))))</f>
        <v>1</v>
      </c>
      <c r="AU73" s="26">
        <f t="array" ref="AU73">SUM(IF(Period=$AT$2,IF(Site=$A$5,IF(Provider=$B73,J))))</f>
        <v>12</v>
      </c>
      <c r="AV73" s="26"/>
      <c r="AW73" s="27">
        <f t="shared" si="38"/>
        <v>5.8881256133464181E-3</v>
      </c>
      <c r="AX73" s="27">
        <f t="shared" si="39"/>
        <v>3.7810757160412138E-4</v>
      </c>
      <c r="AY73" s="44"/>
      <c r="AZ73" s="25">
        <f t="array" ref="AZ73">SUM(IF(Period=$AZ$2,IF(Site=$A$5,IF(Provider=$B73,I))))</f>
        <v>0</v>
      </c>
      <c r="BA73" s="26">
        <f t="array" ref="BA73">SUM(IF(Period=$AZ$2,IF(Site=$A$5,IF(Provider=$B73,J))))</f>
        <v>0</v>
      </c>
      <c r="BB73" s="26"/>
      <c r="BC73" s="27">
        <f t="shared" si="40"/>
        <v>0</v>
      </c>
      <c r="BD73" s="27">
        <f t="shared" si="41"/>
        <v>0</v>
      </c>
      <c r="BE73" s="44"/>
      <c r="BF73" s="25">
        <f t="array" ref="BF73">SUM(IF(Period=$BF$2,IF(Site=$A$5,IF(Provider=$B73,I))))</f>
        <v>0</v>
      </c>
      <c r="BG73" s="26">
        <f t="array" ref="BG73">SUM(IF(Period=$BF$2,IF(Site=$A$5,IF(Provider=$B73,J))))</f>
        <v>0</v>
      </c>
      <c r="BH73" s="26"/>
      <c r="BI73" s="27">
        <f t="shared" si="42"/>
        <v>0</v>
      </c>
      <c r="BJ73" s="27">
        <f t="shared" si="43"/>
        <v>0</v>
      </c>
      <c r="BK73" s="44"/>
      <c r="BL73" s="25">
        <f t="array" ref="BL73">SUM(IF(Period=$BL$2,IF(Site=$A$5,IF(Provider=$B73,I))))</f>
        <v>0</v>
      </c>
      <c r="BM73" s="26">
        <f t="array" ref="BM73">SUM(IF(Period=$BL$2,IF(Site=$A$5,IF(Provider=$B73,J))))</f>
        <v>0</v>
      </c>
      <c r="BN73" s="26"/>
      <c r="BO73" s="27">
        <f t="shared" si="44"/>
        <v>0</v>
      </c>
      <c r="BP73" s="27">
        <f t="shared" si="45"/>
        <v>0</v>
      </c>
      <c r="BQ73" s="44"/>
      <c r="BR73" s="25">
        <f t="array" ref="BR73">SUM(IF(Period=$BR$2,IF(Site=$A$5,IF(Provider=$B73,I))))</f>
        <v>0</v>
      </c>
      <c r="BS73" s="26">
        <f t="array" ref="BS73">SUM(IF(Period=$BR$2,IF(Site=$A$5,IF(Provider=$B73,J))))</f>
        <v>0</v>
      </c>
      <c r="BT73" s="26"/>
      <c r="BU73" s="27">
        <f t="shared" si="46"/>
        <v>0</v>
      </c>
      <c r="BV73" s="27">
        <f t="shared" si="47"/>
        <v>0</v>
      </c>
    </row>
    <row r="74" spans="2:74" outlineLevel="1" x14ac:dyDescent="0.25">
      <c r="B74" s="20" t="s">
        <v>902</v>
      </c>
      <c r="C74" s="44"/>
      <c r="D74" s="25">
        <f t="array" ref="D74">SUM(IF(Period=$D$2,IF(Site=$A$5,IF(Provider=$B74,I))))</f>
        <v>0</v>
      </c>
      <c r="E74" s="26">
        <f t="array" ref="E74">SUM(IF(Period=$D$2,IF(Site=$A$5,IF(Provider=$B74,J))))</f>
        <v>0</v>
      </c>
      <c r="F74" s="26"/>
      <c r="G74" s="27">
        <f t="shared" si="24"/>
        <v>0</v>
      </c>
      <c r="H74" s="27">
        <f t="shared" si="25"/>
        <v>0</v>
      </c>
      <c r="I74" s="44"/>
      <c r="J74" s="25">
        <f t="array" ref="J74">SUM(IF(Period=$J$2,IF(Site=$A$5,IF(Provider=$B74,I))))</f>
        <v>0</v>
      </c>
      <c r="K74" s="26">
        <f t="array" ref="K74">SUM(IF(Period=$J$2,IF(Site=$A$5,IF(Provider=$B74,J))))</f>
        <v>0</v>
      </c>
      <c r="L74" s="26"/>
      <c r="M74" s="27">
        <f t="shared" si="26"/>
        <v>0</v>
      </c>
      <c r="N74" s="27">
        <f t="shared" si="27"/>
        <v>0</v>
      </c>
      <c r="O74" s="44"/>
      <c r="P74" s="25">
        <f t="array" ref="P74">SUM(IF(Period=$P$2,IF(Site=$A$5,IF(Provider=$B74,I))))</f>
        <v>0</v>
      </c>
      <c r="Q74" s="26">
        <f t="array" ref="Q74">SUM(IF(Period=$P$2,IF(Site=$A$5,IF(Provider=$B74,J))))</f>
        <v>0</v>
      </c>
      <c r="R74" s="26"/>
      <c r="S74" s="27">
        <f t="shared" si="28"/>
        <v>0</v>
      </c>
      <c r="T74" s="27">
        <f t="shared" si="29"/>
        <v>0</v>
      </c>
      <c r="U74" s="44"/>
      <c r="V74" s="25">
        <f t="array" ref="V74">SUM(IF(Period=$V$2,IF(Site=$A$5,IF(Provider=$B74,I))))</f>
        <v>0</v>
      </c>
      <c r="W74" s="26">
        <f t="array" ref="W74">SUM(IF(Period=$V$2,IF(Site=$A$5,IF(Provider=$B74,J))))</f>
        <v>0</v>
      </c>
      <c r="X74" s="26"/>
      <c r="Y74" s="27">
        <f t="shared" si="30"/>
        <v>0</v>
      </c>
      <c r="Z74" s="27">
        <f t="shared" si="31"/>
        <v>0</v>
      </c>
      <c r="AA74" s="44"/>
      <c r="AB74" s="25">
        <f t="array" ref="AB74">SUM(IF(Period=$AB$2,IF(Site=$A$5,IF(Provider=$B74,I))))</f>
        <v>0</v>
      </c>
      <c r="AC74" s="26">
        <f t="array" ref="AC74">SUM(IF(Period=$AB$2,IF(Site=$A$5,IF(Provider=$B74,J))))</f>
        <v>0</v>
      </c>
      <c r="AD74" s="26"/>
      <c r="AE74" s="27">
        <f t="shared" si="32"/>
        <v>0</v>
      </c>
      <c r="AF74" s="27">
        <f t="shared" si="33"/>
        <v>0</v>
      </c>
      <c r="AG74" s="44"/>
      <c r="AH74" s="25">
        <f t="array" ref="AH74">SUM(IF(Period=$AH$2,IF(Site=$A$5,IF(Provider=$B74,I))))</f>
        <v>20</v>
      </c>
      <c r="AI74" s="26">
        <f t="array" ref="AI74">SUM(IF(Period=$AH$2,IF(Site=$A$5,IF(Provider=$B74,J))))</f>
        <v>4.7</v>
      </c>
      <c r="AJ74" s="26"/>
      <c r="AK74" s="27">
        <f t="shared" si="34"/>
        <v>4.7331319234642497E-2</v>
      </c>
      <c r="AL74" s="27">
        <f t="shared" si="35"/>
        <v>3.2009807260096708E-3</v>
      </c>
      <c r="AM74" s="44"/>
      <c r="AN74" s="25">
        <f t="array" ref="AN74">SUM(IF(Period=$AN$2,IF(Site=$A$5,IF(Provider=$B74,I))))</f>
        <v>42</v>
      </c>
      <c r="AO74" s="26">
        <f t="array" ref="AO74">SUM(IF(Period=$AN$2,IF(Site=$A$5,IF(Provider=$B74,J))))</f>
        <v>4.4761904761904798</v>
      </c>
      <c r="AP74" s="26"/>
      <c r="AQ74" s="27">
        <f t="shared" si="36"/>
        <v>9.6016343207354526E-2</v>
      </c>
      <c r="AR74" s="27">
        <f t="shared" si="37"/>
        <v>6.0121522225775551E-3</v>
      </c>
      <c r="AS74" s="44"/>
      <c r="AT74" s="25">
        <f t="array" ref="AT74">SUM(IF(Period=$AT$2,IF(Site=$A$5,IF(Provider=$B74,I))))</f>
        <v>0</v>
      </c>
      <c r="AU74" s="26">
        <f t="array" ref="AU74">SUM(IF(Period=$AT$2,IF(Site=$A$5,IF(Provider=$B74,J))))</f>
        <v>0</v>
      </c>
      <c r="AV74" s="26"/>
      <c r="AW74" s="27">
        <f t="shared" si="38"/>
        <v>0</v>
      </c>
      <c r="AX74" s="27">
        <f t="shared" si="39"/>
        <v>0</v>
      </c>
      <c r="AY74" s="44"/>
      <c r="AZ74" s="25">
        <f t="array" ref="AZ74">SUM(IF(Period=$AZ$2,IF(Site=$A$5,IF(Provider=$B74,I))))</f>
        <v>0</v>
      </c>
      <c r="BA74" s="26">
        <f t="array" ref="BA74">SUM(IF(Period=$AZ$2,IF(Site=$A$5,IF(Provider=$B74,J))))</f>
        <v>0</v>
      </c>
      <c r="BB74" s="26"/>
      <c r="BC74" s="27">
        <f t="shared" si="40"/>
        <v>0</v>
      </c>
      <c r="BD74" s="27">
        <f t="shared" si="41"/>
        <v>0</v>
      </c>
      <c r="BE74" s="44"/>
      <c r="BF74" s="25">
        <f t="array" ref="BF74">SUM(IF(Period=$BF$2,IF(Site=$A$5,IF(Provider=$B74,I))))</f>
        <v>0</v>
      </c>
      <c r="BG74" s="26">
        <f t="array" ref="BG74">SUM(IF(Period=$BF$2,IF(Site=$A$5,IF(Provider=$B74,J))))</f>
        <v>0</v>
      </c>
      <c r="BH74" s="26"/>
      <c r="BI74" s="27">
        <f t="shared" si="42"/>
        <v>0</v>
      </c>
      <c r="BJ74" s="27">
        <f t="shared" si="43"/>
        <v>0</v>
      </c>
      <c r="BK74" s="44"/>
      <c r="BL74" s="25">
        <f t="array" ref="BL74">SUM(IF(Period=$BL$2,IF(Site=$A$5,IF(Provider=$B74,I))))</f>
        <v>0</v>
      </c>
      <c r="BM74" s="26">
        <f t="array" ref="BM74">SUM(IF(Period=$BL$2,IF(Site=$A$5,IF(Provider=$B74,J))))</f>
        <v>0</v>
      </c>
      <c r="BN74" s="26"/>
      <c r="BO74" s="27">
        <f t="shared" si="44"/>
        <v>0</v>
      </c>
      <c r="BP74" s="27">
        <f t="shared" si="45"/>
        <v>0</v>
      </c>
      <c r="BQ74" s="44"/>
      <c r="BR74" s="25">
        <f t="array" ref="BR74">SUM(IF(Period=$BR$2,IF(Site=$A$5,IF(Provider=$B74,I))))</f>
        <v>0</v>
      </c>
      <c r="BS74" s="26">
        <f t="array" ref="BS74">SUM(IF(Period=$BR$2,IF(Site=$A$5,IF(Provider=$B74,J))))</f>
        <v>0</v>
      </c>
      <c r="BT74" s="26"/>
      <c r="BU74" s="27">
        <f t="shared" si="46"/>
        <v>0</v>
      </c>
      <c r="BV74" s="27">
        <f t="shared" si="47"/>
        <v>0</v>
      </c>
    </row>
    <row r="75" spans="2:74" outlineLevel="1" x14ac:dyDescent="0.25">
      <c r="B75" s="20" t="s">
        <v>727</v>
      </c>
      <c r="C75" s="44"/>
      <c r="D75" s="25">
        <f t="array" ref="D75">SUM(IF(Period=$D$2,IF(Site=$A$5,IF(Provider=$B75,I))))</f>
        <v>0</v>
      </c>
      <c r="E75" s="26">
        <f t="array" ref="E75">SUM(IF(Period=$D$2,IF(Site=$A$5,IF(Provider=$B75,J))))</f>
        <v>0</v>
      </c>
      <c r="F75" s="26"/>
      <c r="G75" s="27">
        <f t="shared" si="24"/>
        <v>0</v>
      </c>
      <c r="H75" s="27">
        <f t="shared" si="25"/>
        <v>0</v>
      </c>
      <c r="I75" s="44"/>
      <c r="J75" s="25">
        <f t="array" ref="J75">SUM(IF(Period=$J$2,IF(Site=$A$5,IF(Provider=$B75,I))))</f>
        <v>63</v>
      </c>
      <c r="K75" s="26">
        <f t="array" ref="K75">SUM(IF(Period=$J$2,IF(Site=$A$5,IF(Provider=$B75,J))))</f>
        <v>9.4285714285714288</v>
      </c>
      <c r="L75" s="26"/>
      <c r="M75" s="27">
        <f t="shared" si="26"/>
        <v>0.29714857428714359</v>
      </c>
      <c r="N75" s="27">
        <f t="shared" si="27"/>
        <v>1.8403197323171298E-2</v>
      </c>
      <c r="O75" s="44"/>
      <c r="P75" s="25">
        <f t="array" ref="P75">SUM(IF(Period=$P$2,IF(Site=$A$5,IF(Provider=$B75,I))))</f>
        <v>0</v>
      </c>
      <c r="Q75" s="26">
        <f t="array" ref="Q75">SUM(IF(Period=$P$2,IF(Site=$A$5,IF(Provider=$B75,J))))</f>
        <v>0</v>
      </c>
      <c r="R75" s="26"/>
      <c r="S75" s="27">
        <f t="shared" si="28"/>
        <v>0</v>
      </c>
      <c r="T75" s="27">
        <f t="shared" si="29"/>
        <v>0</v>
      </c>
      <c r="U75" s="44"/>
      <c r="V75" s="25">
        <f t="array" ref="V75">SUM(IF(Period=$V$2,IF(Site=$A$5,IF(Provider=$B75,I))))</f>
        <v>0</v>
      </c>
      <c r="W75" s="26">
        <f t="array" ref="W75">SUM(IF(Period=$V$2,IF(Site=$A$5,IF(Provider=$B75,J))))</f>
        <v>0</v>
      </c>
      <c r="X75" s="26"/>
      <c r="Y75" s="27">
        <f t="shared" si="30"/>
        <v>0</v>
      </c>
      <c r="Z75" s="27">
        <f t="shared" si="31"/>
        <v>0</v>
      </c>
      <c r="AA75" s="44"/>
      <c r="AB75" s="25">
        <f t="array" ref="AB75">SUM(IF(Period=$AB$2,IF(Site=$A$5,IF(Provider=$B75,I))))</f>
        <v>121</v>
      </c>
      <c r="AC75" s="26">
        <f t="array" ref="AC75">SUM(IF(Period=$AB$2,IF(Site=$A$5,IF(Provider=$B75,J))))</f>
        <v>2.7438016528925622</v>
      </c>
      <c r="AD75" s="26"/>
      <c r="AE75" s="27">
        <f t="shared" si="32"/>
        <v>0.16116504854368935</v>
      </c>
      <c r="AF75" s="27">
        <f t="shared" si="33"/>
        <v>9.9876658343611806E-3</v>
      </c>
      <c r="AG75" s="44"/>
      <c r="AH75" s="25">
        <f t="array" ref="AH75">SUM(IF(Period=$AH$2,IF(Site=$A$5,IF(Provider=$B75,I))))</f>
        <v>57</v>
      </c>
      <c r="AI75" s="26">
        <f t="array" ref="AI75">SUM(IF(Period=$AH$2,IF(Site=$A$5,IF(Provider=$B75,J))))</f>
        <v>2.6666666666666701</v>
      </c>
      <c r="AJ75" s="26"/>
      <c r="AK75" s="27">
        <f t="shared" si="34"/>
        <v>7.653575025176243E-2</v>
      </c>
      <c r="AL75" s="27">
        <f t="shared" si="35"/>
        <v>5.1760539399305387E-3</v>
      </c>
      <c r="AM75" s="44"/>
      <c r="AN75" s="25">
        <f t="array" ref="AN75">SUM(IF(Period=$AN$2,IF(Site=$A$5,IF(Provider=$B75,I))))</f>
        <v>42</v>
      </c>
      <c r="AO75" s="26">
        <f t="array" ref="AO75">SUM(IF(Period=$AN$2,IF(Site=$A$5,IF(Provider=$B75,J))))</f>
        <v>7.9761904761904798</v>
      </c>
      <c r="AP75" s="26"/>
      <c r="AQ75" s="27">
        <f t="shared" si="36"/>
        <v>0.17109295199182847</v>
      </c>
      <c r="AR75" s="27">
        <f t="shared" si="37"/>
        <v>1.0713143588103619E-2</v>
      </c>
      <c r="AS75" s="44"/>
      <c r="AT75" s="25">
        <f t="array" ref="AT75">SUM(IF(Period=$AT$2,IF(Site=$A$5,IF(Provider=$B75,I))))</f>
        <v>0</v>
      </c>
      <c r="AU75" s="26">
        <f t="array" ref="AU75">SUM(IF(Period=$AT$2,IF(Site=$A$5,IF(Provider=$B75,J))))</f>
        <v>0</v>
      </c>
      <c r="AV75" s="26"/>
      <c r="AW75" s="27">
        <f t="shared" si="38"/>
        <v>0</v>
      </c>
      <c r="AX75" s="27">
        <f t="shared" si="39"/>
        <v>0</v>
      </c>
      <c r="AY75" s="44"/>
      <c r="AZ75" s="25">
        <f t="array" ref="AZ75">SUM(IF(Period=$AZ$2,IF(Site=$A$5,IF(Provider=$B75,I))))</f>
        <v>0</v>
      </c>
      <c r="BA75" s="26">
        <f t="array" ref="BA75">SUM(IF(Period=$AZ$2,IF(Site=$A$5,IF(Provider=$B75,J))))</f>
        <v>0</v>
      </c>
      <c r="BB75" s="26"/>
      <c r="BC75" s="27">
        <f t="shared" si="40"/>
        <v>0</v>
      </c>
      <c r="BD75" s="27">
        <f t="shared" si="41"/>
        <v>0</v>
      </c>
      <c r="BE75" s="44"/>
      <c r="BF75" s="25">
        <f t="array" ref="BF75">SUM(IF(Period=$BF$2,IF(Site=$A$5,IF(Provider=$B75,I))))</f>
        <v>0</v>
      </c>
      <c r="BG75" s="26">
        <f t="array" ref="BG75">SUM(IF(Period=$BF$2,IF(Site=$A$5,IF(Provider=$B75,J))))</f>
        <v>0</v>
      </c>
      <c r="BH75" s="26"/>
      <c r="BI75" s="27">
        <f t="shared" si="42"/>
        <v>0</v>
      </c>
      <c r="BJ75" s="27">
        <f t="shared" si="43"/>
        <v>0</v>
      </c>
      <c r="BK75" s="44"/>
      <c r="BL75" s="25">
        <f t="array" ref="BL75">SUM(IF(Period=$BL$2,IF(Site=$A$5,IF(Provider=$B75,I))))</f>
        <v>0</v>
      </c>
      <c r="BM75" s="26">
        <f t="array" ref="BM75">SUM(IF(Period=$BL$2,IF(Site=$A$5,IF(Provider=$B75,J))))</f>
        <v>0</v>
      </c>
      <c r="BN75" s="26"/>
      <c r="BO75" s="27">
        <f t="shared" si="44"/>
        <v>0</v>
      </c>
      <c r="BP75" s="27">
        <f t="shared" si="45"/>
        <v>0</v>
      </c>
      <c r="BQ75" s="44"/>
      <c r="BR75" s="25">
        <f t="array" ref="BR75">SUM(IF(Period=$BR$2,IF(Site=$A$5,IF(Provider=$B75,I))))</f>
        <v>0</v>
      </c>
      <c r="BS75" s="26">
        <f t="array" ref="BS75">SUM(IF(Period=$BR$2,IF(Site=$A$5,IF(Provider=$B75,J))))</f>
        <v>0</v>
      </c>
      <c r="BT75" s="26"/>
      <c r="BU75" s="27">
        <f t="shared" si="46"/>
        <v>0</v>
      </c>
      <c r="BV75" s="27">
        <f t="shared" si="47"/>
        <v>0</v>
      </c>
    </row>
    <row r="76" spans="2:74" outlineLevel="1" x14ac:dyDescent="0.25">
      <c r="B76" s="20" t="s">
        <v>697</v>
      </c>
      <c r="C76" s="44"/>
      <c r="D76" s="25">
        <f t="array" ref="D76">SUM(IF(Period=$D$2,IF(Site=$A$5,IF(Provider=$B76,I))))</f>
        <v>53</v>
      </c>
      <c r="E76" s="26">
        <f t="array" ref="E76">SUM(IF(Period=$D$2,IF(Site=$A$5,IF(Provider=$B76,J))))</f>
        <v>5.5471698113207548</v>
      </c>
      <c r="F76" s="26"/>
      <c r="G76" s="27">
        <f t="shared" si="24"/>
        <v>0.13567143516382096</v>
      </c>
      <c r="H76" s="27">
        <f t="shared" si="25"/>
        <v>8.5150751585715521E-3</v>
      </c>
      <c r="I76" s="44"/>
      <c r="J76" s="25">
        <f t="array" ref="J76">SUM(IF(Period=$J$2,IF(Site=$A$5,IF(Provider=$B76,I))))</f>
        <v>18</v>
      </c>
      <c r="K76" s="26">
        <f t="array" ref="K76">SUM(IF(Period=$J$2,IF(Site=$A$5,IF(Provider=$B76,J))))</f>
        <v>3.9444444444444446</v>
      </c>
      <c r="L76" s="26"/>
      <c r="M76" s="27">
        <f t="shared" si="26"/>
        <v>3.5517758879439719E-2</v>
      </c>
      <c r="N76" s="27">
        <f t="shared" si="27"/>
        <v>2.1997087709514514E-3</v>
      </c>
      <c r="O76" s="44"/>
      <c r="P76" s="25">
        <f t="array" ref="P76">SUM(IF(Period=$P$2,IF(Site=$A$5,IF(Provider=$B76,I))))</f>
        <v>43</v>
      </c>
      <c r="Q76" s="26">
        <f t="array" ref="Q76">SUM(IF(Period=$P$2,IF(Site=$A$5,IF(Provider=$B76,J))))</f>
        <v>3.5348837209302326</v>
      </c>
      <c r="R76" s="26"/>
      <c r="S76" s="27">
        <f t="shared" si="28"/>
        <v>7.0599163957268923E-2</v>
      </c>
      <c r="T76" s="27">
        <f t="shared" si="29"/>
        <v>4.3801509999423661E-3</v>
      </c>
      <c r="U76" s="44"/>
      <c r="V76" s="25">
        <f t="array" ref="V76">SUM(IF(Period=$V$2,IF(Site=$A$5,IF(Provider=$B76,I))))</f>
        <v>19</v>
      </c>
      <c r="W76" s="26">
        <f t="array" ref="W76">SUM(IF(Period=$V$2,IF(Site=$A$5,IF(Provider=$B76,J))))</f>
        <v>1.9473684210526316</v>
      </c>
      <c r="X76" s="26"/>
      <c r="Y76" s="27">
        <f t="shared" si="30"/>
        <v>1.7535545023696683E-2</v>
      </c>
      <c r="Z76" s="27">
        <f t="shared" si="31"/>
        <v>1.1189741728663885E-3</v>
      </c>
      <c r="AA76" s="44"/>
      <c r="AB76" s="25">
        <f t="array" ref="AB76">SUM(IF(Period=$AB$2,IF(Site=$A$5,IF(Provider=$B76,I))))</f>
        <v>16</v>
      </c>
      <c r="AC76" s="26">
        <f t="array" ref="AC76">SUM(IF(Period=$AB$2,IF(Site=$A$5,IF(Provider=$B76,J))))</f>
        <v>2.25</v>
      </c>
      <c r="AD76" s="26"/>
      <c r="AE76" s="27">
        <f t="shared" si="32"/>
        <v>1.7475728155339806E-2</v>
      </c>
      <c r="AF76" s="27">
        <f t="shared" si="33"/>
        <v>1.0829999097500074E-3</v>
      </c>
      <c r="AG76" s="44"/>
      <c r="AH76" s="25">
        <f t="array" ref="AH76">SUM(IF(Period=$AH$2,IF(Site=$A$5,IF(Provider=$B76,I))))</f>
        <v>37</v>
      </c>
      <c r="AI76" s="26">
        <f t="array" ref="AI76">SUM(IF(Period=$AH$2,IF(Site=$A$5,IF(Provider=$B76,J))))</f>
        <v>3.2702702702702702</v>
      </c>
      <c r="AJ76" s="26"/>
      <c r="AK76" s="27">
        <f t="shared" si="34"/>
        <v>6.0926485397784488E-2</v>
      </c>
      <c r="AL76" s="27">
        <f t="shared" si="35"/>
        <v>4.1204113600762787E-3</v>
      </c>
      <c r="AM76" s="44"/>
      <c r="AN76" s="25">
        <f t="array" ref="AN76">SUM(IF(Period=$AN$2,IF(Site=$A$5,IF(Provider=$B76,I))))</f>
        <v>43</v>
      </c>
      <c r="AO76" s="26">
        <f t="array" ref="AO76">SUM(IF(Period=$AN$2,IF(Site=$A$5,IF(Provider=$B76,J))))</f>
        <v>3.1627906976744198</v>
      </c>
      <c r="AP76" s="26"/>
      <c r="AQ76" s="27">
        <f t="shared" si="36"/>
        <v>6.9458631256384087E-2</v>
      </c>
      <c r="AR76" s="27">
        <f t="shared" si="37"/>
        <v>4.3492165014390807E-3</v>
      </c>
      <c r="AS76" s="44"/>
      <c r="AT76" s="25">
        <f t="array" ref="AT76">SUM(IF(Period=$AT$2,IF(Site=$A$5,IF(Provider=$B76,I))))</f>
        <v>16</v>
      </c>
      <c r="AU76" s="26">
        <f t="array" ref="AU76">SUM(IF(Period=$AT$2,IF(Site=$A$5,IF(Provider=$B76,J))))</f>
        <v>5</v>
      </c>
      <c r="AV76" s="26"/>
      <c r="AW76" s="27">
        <f t="shared" si="38"/>
        <v>3.9254170755642782E-2</v>
      </c>
      <c r="AX76" s="27">
        <f t="shared" si="39"/>
        <v>2.5207171440274762E-3</v>
      </c>
      <c r="AY76" s="44"/>
      <c r="AZ76" s="25">
        <f t="array" ref="AZ76">SUM(IF(Period=$AZ$2,IF(Site=$A$5,IF(Provider=$B76,I))))</f>
        <v>0</v>
      </c>
      <c r="BA76" s="26">
        <f t="array" ref="BA76">SUM(IF(Period=$AZ$2,IF(Site=$A$5,IF(Provider=$B76,J))))</f>
        <v>0</v>
      </c>
      <c r="BB76" s="26"/>
      <c r="BC76" s="27">
        <f t="shared" si="40"/>
        <v>0</v>
      </c>
      <c r="BD76" s="27">
        <f t="shared" si="41"/>
        <v>0</v>
      </c>
      <c r="BE76" s="44"/>
      <c r="BF76" s="25">
        <f t="array" ref="BF76">SUM(IF(Period=$BF$2,IF(Site=$A$5,IF(Provider=$B76,I))))</f>
        <v>0</v>
      </c>
      <c r="BG76" s="26">
        <f t="array" ref="BG76">SUM(IF(Period=$BF$2,IF(Site=$A$5,IF(Provider=$B76,J))))</f>
        <v>0</v>
      </c>
      <c r="BH76" s="26"/>
      <c r="BI76" s="27">
        <f t="shared" si="42"/>
        <v>0</v>
      </c>
      <c r="BJ76" s="27">
        <f t="shared" si="43"/>
        <v>0</v>
      </c>
      <c r="BK76" s="44"/>
      <c r="BL76" s="25">
        <f t="array" ref="BL76">SUM(IF(Period=$BL$2,IF(Site=$A$5,IF(Provider=$B76,I))))</f>
        <v>1</v>
      </c>
      <c r="BM76" s="26">
        <f t="array" ref="BM76">SUM(IF(Period=$BL$2,IF(Site=$A$5,IF(Provider=$B76,J))))</f>
        <v>1</v>
      </c>
      <c r="BN76" s="26"/>
      <c r="BO76" s="27">
        <f t="shared" si="44"/>
        <v>4.6511627906976747E-4</v>
      </c>
      <c r="BP76" s="27">
        <f t="shared" si="45"/>
        <v>3.1091627024842209E-5</v>
      </c>
      <c r="BQ76" s="44"/>
      <c r="BR76" s="25">
        <f t="array" ref="BR76">SUM(IF(Period=$BR$2,IF(Site=$A$5,IF(Provider=$B76,I))))</f>
        <v>1</v>
      </c>
      <c r="BS76" s="26">
        <f t="array" ref="BS76">SUM(IF(Period=$BR$2,IF(Site=$A$5,IF(Provider=$B76,J))))</f>
        <v>1</v>
      </c>
      <c r="BT76" s="26"/>
      <c r="BU76" s="27">
        <f t="shared" si="46"/>
        <v>4.0290088638195002E-4</v>
      </c>
      <c r="BV76" s="27">
        <f t="shared" si="47"/>
        <v>2.9333255111319702E-5</v>
      </c>
    </row>
    <row r="77" spans="2:74" outlineLevel="1" x14ac:dyDescent="0.25">
      <c r="B77" s="20" t="s">
        <v>950</v>
      </c>
      <c r="C77" s="44"/>
      <c r="D77" s="25">
        <f t="array" ref="D77">SUM(IF(Period=$D$2,IF(Site=$A$5,IF(Provider=$B77,I))))</f>
        <v>0</v>
      </c>
      <c r="E77" s="26">
        <f t="array" ref="E77">SUM(IF(Period=$D$2,IF(Site=$A$5,IF(Provider=$B77,J))))</f>
        <v>0</v>
      </c>
      <c r="F77" s="26"/>
      <c r="G77" s="27">
        <f t="shared" si="24"/>
        <v>0</v>
      </c>
      <c r="H77" s="27">
        <f t="shared" si="25"/>
        <v>0</v>
      </c>
      <c r="I77" s="44"/>
      <c r="J77" s="25">
        <f t="array" ref="J77">SUM(IF(Period=$J$2,IF(Site=$A$5,IF(Provider=$B77,I))))</f>
        <v>0</v>
      </c>
      <c r="K77" s="26">
        <f t="array" ref="K77">SUM(IF(Period=$J$2,IF(Site=$A$5,IF(Provider=$B77,J))))</f>
        <v>0</v>
      </c>
      <c r="L77" s="26"/>
      <c r="M77" s="27">
        <f t="shared" si="26"/>
        <v>0</v>
      </c>
      <c r="N77" s="27">
        <f t="shared" si="27"/>
        <v>0</v>
      </c>
      <c r="O77" s="44"/>
      <c r="P77" s="25">
        <f t="array" ref="P77">SUM(IF(Period=$P$2,IF(Site=$A$5,IF(Provider=$B77,I))))</f>
        <v>0</v>
      </c>
      <c r="Q77" s="26">
        <f t="array" ref="Q77">SUM(IF(Period=$P$2,IF(Site=$A$5,IF(Provider=$B77,J))))</f>
        <v>0</v>
      </c>
      <c r="R77" s="26"/>
      <c r="S77" s="27">
        <f t="shared" si="28"/>
        <v>0</v>
      </c>
      <c r="T77" s="27">
        <f t="shared" si="29"/>
        <v>0</v>
      </c>
      <c r="U77" s="44"/>
      <c r="V77" s="25">
        <f t="array" ref="V77">SUM(IF(Period=$V$2,IF(Site=$A$5,IF(Provider=$B77,I))))</f>
        <v>0</v>
      </c>
      <c r="W77" s="26">
        <f t="array" ref="W77">SUM(IF(Period=$V$2,IF(Site=$A$5,IF(Provider=$B77,J))))</f>
        <v>0</v>
      </c>
      <c r="X77" s="26"/>
      <c r="Y77" s="27">
        <f t="shared" si="30"/>
        <v>0</v>
      </c>
      <c r="Z77" s="27">
        <f t="shared" si="31"/>
        <v>0</v>
      </c>
      <c r="AA77" s="44"/>
      <c r="AB77" s="25">
        <f t="array" ref="AB77">SUM(IF(Period=$AB$2,IF(Site=$A$5,IF(Provider=$B77,I))))</f>
        <v>0</v>
      </c>
      <c r="AC77" s="26">
        <f t="array" ref="AC77">SUM(IF(Period=$AB$2,IF(Site=$A$5,IF(Provider=$B77,J))))</f>
        <v>0</v>
      </c>
      <c r="AD77" s="26"/>
      <c r="AE77" s="27">
        <f t="shared" si="32"/>
        <v>0</v>
      </c>
      <c r="AF77" s="27">
        <f t="shared" si="33"/>
        <v>0</v>
      </c>
      <c r="AG77" s="44"/>
      <c r="AH77" s="25">
        <f t="array" ref="AH77">SUM(IF(Period=$AH$2,IF(Site=$A$5,IF(Provider=$B77,I))))</f>
        <v>0</v>
      </c>
      <c r="AI77" s="26">
        <f t="array" ref="AI77">SUM(IF(Period=$AH$2,IF(Site=$A$5,IF(Provider=$B77,J))))</f>
        <v>0</v>
      </c>
      <c r="AJ77" s="26"/>
      <c r="AK77" s="27">
        <f t="shared" si="34"/>
        <v>0</v>
      </c>
      <c r="AL77" s="27">
        <f t="shared" si="35"/>
        <v>0</v>
      </c>
      <c r="AM77" s="44"/>
      <c r="AN77" s="25">
        <f t="array" ref="AN77">SUM(IF(Period=$AN$2,IF(Site=$A$5,IF(Provider=$B77,I))))</f>
        <v>1</v>
      </c>
      <c r="AO77" s="26">
        <f t="array" ref="AO77">SUM(IF(Period=$AN$2,IF(Site=$A$5,IF(Provider=$B77,J))))</f>
        <v>2</v>
      </c>
      <c r="AP77" s="26"/>
      <c r="AQ77" s="27">
        <f t="shared" si="36"/>
        <v>1.0214504596527069E-3</v>
      </c>
      <c r="AR77" s="27">
        <f t="shared" si="37"/>
        <v>6.3959066197633518E-5</v>
      </c>
      <c r="AS77" s="44"/>
      <c r="AT77" s="25">
        <f t="array" ref="AT77">SUM(IF(Period=$AT$2,IF(Site=$A$5,IF(Provider=$B77,I))))</f>
        <v>57</v>
      </c>
      <c r="AU77" s="26">
        <f t="array" ref="AU77">SUM(IF(Period=$AT$2,IF(Site=$A$5,IF(Provider=$B77,J))))</f>
        <v>4.4385964912280702</v>
      </c>
      <c r="AV77" s="26"/>
      <c r="AW77" s="27">
        <f t="shared" si="38"/>
        <v>0.12414131501472031</v>
      </c>
      <c r="AX77" s="27">
        <f t="shared" si="39"/>
        <v>7.9717679679868914E-3</v>
      </c>
      <c r="AY77" s="44"/>
      <c r="AZ77" s="25">
        <f t="array" ref="AZ77">SUM(IF(Period=$AZ$2,IF(Site=$A$5,IF(Provider=$B77,I))))</f>
        <v>1</v>
      </c>
      <c r="BA77" s="26">
        <f t="array" ref="BA77">SUM(IF(Period=$AZ$2,IF(Site=$A$5,IF(Provider=$B77,J))))</f>
        <v>3</v>
      </c>
      <c r="BB77" s="26"/>
      <c r="BC77" s="27">
        <f t="shared" si="40"/>
        <v>1.5856236786469346E-3</v>
      </c>
      <c r="BD77" s="27">
        <f t="shared" si="41"/>
        <v>9.7754895891035876E-5</v>
      </c>
      <c r="BE77" s="44"/>
      <c r="BF77" s="25">
        <f t="array" ref="BF77">SUM(IF(Period=$BF$2,IF(Site=$A$5,IF(Provider=$B77,I))))</f>
        <v>17</v>
      </c>
      <c r="BG77" s="26">
        <f t="array" ref="BG77">SUM(IF(Period=$BF$2,IF(Site=$A$5,IF(Provider=$B77,J))))</f>
        <v>4.5882352941176503</v>
      </c>
      <c r="BH77" s="26"/>
      <c r="BI77" s="27">
        <f t="shared" si="42"/>
        <v>3.8922155688622784E-2</v>
      </c>
      <c r="BJ77" s="27">
        <f t="shared" si="43"/>
        <v>2.4135156878519726E-3</v>
      </c>
      <c r="BK77" s="44"/>
      <c r="BL77" s="25">
        <f t="array" ref="BL77">SUM(IF(Period=$BL$2,IF(Site=$A$5,IF(Provider=$B77,I))))</f>
        <v>0</v>
      </c>
      <c r="BM77" s="26">
        <f t="array" ref="BM77">SUM(IF(Period=$BL$2,IF(Site=$A$5,IF(Provider=$B77,J))))</f>
        <v>0</v>
      </c>
      <c r="BN77" s="26"/>
      <c r="BO77" s="27">
        <f t="shared" si="44"/>
        <v>0</v>
      </c>
      <c r="BP77" s="27">
        <f t="shared" si="45"/>
        <v>0</v>
      </c>
      <c r="BQ77" s="44"/>
      <c r="BR77" s="25">
        <f t="array" ref="BR77">SUM(IF(Period=$BR$2,IF(Site=$A$5,IF(Provider=$B77,I))))</f>
        <v>1</v>
      </c>
      <c r="BS77" s="26">
        <f t="array" ref="BS77">SUM(IF(Period=$BR$2,IF(Site=$A$5,IF(Provider=$B77,J))))</f>
        <v>3</v>
      </c>
      <c r="BT77" s="26"/>
      <c r="BU77" s="27">
        <f t="shared" si="46"/>
        <v>1.2087026591458502E-3</v>
      </c>
      <c r="BV77" s="27">
        <f t="shared" si="47"/>
        <v>8.7999765333959113E-5</v>
      </c>
    </row>
    <row r="78" spans="2:74" outlineLevel="1" x14ac:dyDescent="0.25">
      <c r="B78" s="20" t="s">
        <v>743</v>
      </c>
      <c r="C78" s="44"/>
      <c r="D78" s="25">
        <f t="array" ref="D78">SUM(IF(Period=$D$2,IF(Site=$A$5,IF(Provider=$B78,I))))</f>
        <v>0</v>
      </c>
      <c r="E78" s="26">
        <f t="array" ref="E78">SUM(IF(Period=$D$2,IF(Site=$A$5,IF(Provider=$B78,J))))</f>
        <v>0</v>
      </c>
      <c r="F78" s="26"/>
      <c r="G78" s="27">
        <f t="shared" si="24"/>
        <v>0</v>
      </c>
      <c r="H78" s="27">
        <f t="shared" si="25"/>
        <v>0</v>
      </c>
      <c r="I78" s="44"/>
      <c r="J78" s="25">
        <f t="array" ref="J78">SUM(IF(Period=$J$2,IF(Site=$A$5,IF(Provider=$B78,I))))</f>
        <v>0</v>
      </c>
      <c r="K78" s="26">
        <f t="array" ref="K78">SUM(IF(Period=$J$2,IF(Site=$A$5,IF(Provider=$B78,J))))</f>
        <v>0</v>
      </c>
      <c r="L78" s="26"/>
      <c r="M78" s="27">
        <f t="shared" si="26"/>
        <v>0</v>
      </c>
      <c r="N78" s="27">
        <f t="shared" si="27"/>
        <v>0</v>
      </c>
      <c r="O78" s="44"/>
      <c r="P78" s="25">
        <f t="array" ref="P78">SUM(IF(Period=$P$2,IF(Site=$A$5,IF(Provider=$B78,I))))</f>
        <v>47</v>
      </c>
      <c r="Q78" s="26">
        <f t="array" ref="Q78">SUM(IF(Period=$P$2,IF(Site=$A$5,IF(Provider=$B78,J))))</f>
        <v>5.1276595744680851</v>
      </c>
      <c r="R78" s="26"/>
      <c r="S78" s="27">
        <f t="shared" si="28"/>
        <v>0.11193683232698561</v>
      </c>
      <c r="T78" s="27">
        <f t="shared" si="29"/>
        <v>6.9448446775401997E-3</v>
      </c>
      <c r="U78" s="44"/>
      <c r="V78" s="25">
        <f t="array" ref="V78">SUM(IF(Period=$V$2,IF(Site=$A$5,IF(Provider=$B78,I))))</f>
        <v>20</v>
      </c>
      <c r="W78" s="26">
        <f t="array" ref="W78">SUM(IF(Period=$V$2,IF(Site=$A$5,IF(Provider=$B78,J))))</f>
        <v>3.8</v>
      </c>
      <c r="X78" s="26"/>
      <c r="Y78" s="27">
        <f t="shared" si="30"/>
        <v>3.6018957345971568E-2</v>
      </c>
      <c r="Z78" s="27">
        <f t="shared" si="31"/>
        <v>2.2984334361579872E-3</v>
      </c>
      <c r="AA78" s="44"/>
      <c r="AB78" s="25">
        <f t="array" ref="AB78">SUM(IF(Period=$AB$2,IF(Site=$A$5,IF(Provider=$B78,I))))</f>
        <v>0</v>
      </c>
      <c r="AC78" s="26">
        <f t="array" ref="AC78">SUM(IF(Period=$AB$2,IF(Site=$A$5,IF(Provider=$B78,J))))</f>
        <v>0</v>
      </c>
      <c r="AD78" s="26"/>
      <c r="AE78" s="27">
        <f t="shared" si="32"/>
        <v>0</v>
      </c>
      <c r="AF78" s="27">
        <f t="shared" si="33"/>
        <v>0</v>
      </c>
      <c r="AG78" s="44"/>
      <c r="AH78" s="25">
        <f t="array" ref="AH78">SUM(IF(Period=$AH$2,IF(Site=$A$5,IF(Provider=$B78,I))))</f>
        <v>22</v>
      </c>
      <c r="AI78" s="26">
        <f t="array" ref="AI78">SUM(IF(Period=$AH$2,IF(Site=$A$5,IF(Provider=$B78,J))))</f>
        <v>5.1363636363636402</v>
      </c>
      <c r="AJ78" s="26"/>
      <c r="AK78" s="27">
        <f t="shared" si="34"/>
        <v>5.6898288016112838E-2</v>
      </c>
      <c r="AL78" s="27">
        <f t="shared" si="35"/>
        <v>3.8479874685009904E-3</v>
      </c>
      <c r="AM78" s="44"/>
      <c r="AN78" s="25">
        <f t="array" ref="AN78">SUM(IF(Period=$AN$2,IF(Site=$A$5,IF(Provider=$B78,I))))</f>
        <v>17</v>
      </c>
      <c r="AO78" s="26">
        <f t="array" ref="AO78">SUM(IF(Period=$AN$2,IF(Site=$A$5,IF(Provider=$B78,J))))</f>
        <v>2.8235294117647101</v>
      </c>
      <c r="AP78" s="26"/>
      <c r="AQ78" s="27">
        <f t="shared" si="36"/>
        <v>2.4514811031664998E-2</v>
      </c>
      <c r="AR78" s="27">
        <f t="shared" si="37"/>
        <v>1.5350175887432066E-3</v>
      </c>
      <c r="AS78" s="44"/>
      <c r="AT78" s="25">
        <f t="array" ref="AT78">SUM(IF(Period=$AT$2,IF(Site=$A$5,IF(Provider=$B78,I))))</f>
        <v>0</v>
      </c>
      <c r="AU78" s="26">
        <f t="array" ref="AU78">SUM(IF(Period=$AT$2,IF(Site=$A$5,IF(Provider=$B78,J))))</f>
        <v>0</v>
      </c>
      <c r="AV78" s="26"/>
      <c r="AW78" s="27">
        <f t="shared" si="38"/>
        <v>0</v>
      </c>
      <c r="AX78" s="27">
        <f t="shared" si="39"/>
        <v>0</v>
      </c>
      <c r="AY78" s="44"/>
      <c r="AZ78" s="25">
        <f t="array" ref="AZ78">SUM(IF(Period=$AZ$2,IF(Site=$A$5,IF(Provider=$B78,I))))</f>
        <v>28</v>
      </c>
      <c r="BA78" s="26">
        <f t="array" ref="BA78">SUM(IF(Period=$AZ$2,IF(Site=$A$5,IF(Provider=$B78,J))))</f>
        <v>3.3928571428571401</v>
      </c>
      <c r="BB78" s="26"/>
      <c r="BC78" s="27">
        <f t="shared" si="40"/>
        <v>5.0211416490486216E-2</v>
      </c>
      <c r="BD78" s="27">
        <f t="shared" si="41"/>
        <v>3.0955717032161334E-3</v>
      </c>
      <c r="BE78" s="44"/>
      <c r="BF78" s="25">
        <f t="array" ref="BF78">SUM(IF(Period=$BF$2,IF(Site=$A$5,IF(Provider=$B78,I))))</f>
        <v>21</v>
      </c>
      <c r="BG78" s="26">
        <f t="array" ref="BG78">SUM(IF(Period=$BF$2,IF(Site=$A$5,IF(Provider=$B78,J))))</f>
        <v>2.9047619047619002</v>
      </c>
      <c r="BH78" s="26"/>
      <c r="BI78" s="27">
        <f t="shared" si="42"/>
        <v>3.0439121756486977E-2</v>
      </c>
      <c r="BJ78" s="27">
        <f t="shared" si="43"/>
        <v>1.8874930379355127E-3</v>
      </c>
      <c r="BK78" s="44"/>
      <c r="BL78" s="25">
        <f t="array" ref="BL78">SUM(IF(Period=$BL$2,IF(Site=$A$5,IF(Provider=$B78,I))))</f>
        <v>0</v>
      </c>
      <c r="BM78" s="26">
        <f t="array" ref="BM78">SUM(IF(Period=$BL$2,IF(Site=$A$5,IF(Provider=$B78,J))))</f>
        <v>0</v>
      </c>
      <c r="BN78" s="26"/>
      <c r="BO78" s="27">
        <f t="shared" si="44"/>
        <v>0</v>
      </c>
      <c r="BP78" s="27">
        <f t="shared" si="45"/>
        <v>0</v>
      </c>
      <c r="BQ78" s="44"/>
      <c r="BR78" s="25">
        <f t="array" ref="BR78">SUM(IF(Period=$BR$2,IF(Site=$A$5,IF(Provider=$B78,I))))</f>
        <v>0</v>
      </c>
      <c r="BS78" s="26">
        <f t="array" ref="BS78">SUM(IF(Period=$BR$2,IF(Site=$A$5,IF(Provider=$B78,J))))</f>
        <v>0</v>
      </c>
      <c r="BT78" s="26"/>
      <c r="BU78" s="27">
        <f t="shared" si="46"/>
        <v>0</v>
      </c>
      <c r="BV78" s="27">
        <f t="shared" si="47"/>
        <v>0</v>
      </c>
    </row>
    <row r="79" spans="2:74" outlineLevel="1" x14ac:dyDescent="0.25">
      <c r="B79" s="20" t="s">
        <v>767</v>
      </c>
      <c r="C79" s="44"/>
      <c r="D79" s="25">
        <f t="array" ref="D79">SUM(IF(Period=$D$2,IF(Site=$A$5,IF(Provider=$B79,I))))</f>
        <v>0</v>
      </c>
      <c r="E79" s="26">
        <f t="array" ref="E79">SUM(IF(Period=$D$2,IF(Site=$A$5,IF(Provider=$B79,J))))</f>
        <v>0</v>
      </c>
      <c r="F79" s="26"/>
      <c r="G79" s="27">
        <f t="shared" si="24"/>
        <v>0</v>
      </c>
      <c r="H79" s="27">
        <f t="shared" si="25"/>
        <v>0</v>
      </c>
      <c r="I79" s="44"/>
      <c r="J79" s="25">
        <f t="array" ref="J79">SUM(IF(Period=$J$2,IF(Site=$A$5,IF(Provider=$B79,I))))</f>
        <v>0</v>
      </c>
      <c r="K79" s="26">
        <f t="array" ref="K79">SUM(IF(Period=$J$2,IF(Site=$A$5,IF(Provider=$B79,J))))</f>
        <v>0</v>
      </c>
      <c r="L79" s="26"/>
      <c r="M79" s="27">
        <f t="shared" si="26"/>
        <v>0</v>
      </c>
      <c r="N79" s="27">
        <f t="shared" si="27"/>
        <v>0</v>
      </c>
      <c r="O79" s="44"/>
      <c r="P79" s="25">
        <f t="array" ref="P79">SUM(IF(Period=$P$2,IF(Site=$A$5,IF(Provider=$B79,I))))</f>
        <v>0</v>
      </c>
      <c r="Q79" s="26">
        <f t="array" ref="Q79">SUM(IF(Period=$P$2,IF(Site=$A$5,IF(Provider=$B79,J))))</f>
        <v>0</v>
      </c>
      <c r="R79" s="26"/>
      <c r="S79" s="27">
        <f t="shared" si="28"/>
        <v>0</v>
      </c>
      <c r="T79" s="27">
        <f t="shared" si="29"/>
        <v>0</v>
      </c>
      <c r="U79" s="44"/>
      <c r="V79" s="25">
        <f t="array" ref="V79">SUM(IF(Period=$V$2,IF(Site=$A$5,IF(Provider=$B79,I))))</f>
        <v>0</v>
      </c>
      <c r="W79" s="26">
        <f t="array" ref="W79">SUM(IF(Period=$V$2,IF(Site=$A$5,IF(Provider=$B79,J))))</f>
        <v>0</v>
      </c>
      <c r="X79" s="26"/>
      <c r="Y79" s="27">
        <f t="shared" si="30"/>
        <v>0</v>
      </c>
      <c r="Z79" s="27">
        <f t="shared" si="31"/>
        <v>0</v>
      </c>
      <c r="AA79" s="44"/>
      <c r="AB79" s="25">
        <f t="array" ref="AB79">SUM(IF(Period=$AB$2,IF(Site=$A$5,IF(Provider=$B79,I))))</f>
        <v>0</v>
      </c>
      <c r="AC79" s="26">
        <f t="array" ref="AC79">SUM(IF(Period=$AB$2,IF(Site=$A$5,IF(Provider=$B79,J))))</f>
        <v>0</v>
      </c>
      <c r="AD79" s="26"/>
      <c r="AE79" s="27">
        <f t="shared" si="32"/>
        <v>0</v>
      </c>
      <c r="AF79" s="27">
        <f t="shared" si="33"/>
        <v>0</v>
      </c>
      <c r="AG79" s="44"/>
      <c r="AH79" s="25">
        <f t="array" ref="AH79">SUM(IF(Period=$AH$2,IF(Site=$A$5,IF(Provider=$B79,I))))</f>
        <v>0</v>
      </c>
      <c r="AI79" s="26">
        <f t="array" ref="AI79">SUM(IF(Period=$AH$2,IF(Site=$A$5,IF(Provider=$B79,J))))</f>
        <v>0</v>
      </c>
      <c r="AJ79" s="26"/>
      <c r="AK79" s="27">
        <f t="shared" si="34"/>
        <v>0</v>
      </c>
      <c r="AL79" s="27">
        <f t="shared" si="35"/>
        <v>0</v>
      </c>
      <c r="AM79" s="44"/>
      <c r="AN79" s="25">
        <f t="array" ref="AN79">SUM(IF(Period=$AN$2,IF(Site=$A$5,IF(Provider=$B79,I))))</f>
        <v>0</v>
      </c>
      <c r="AO79" s="26">
        <f t="array" ref="AO79">SUM(IF(Period=$AN$2,IF(Site=$A$5,IF(Provider=$B79,J))))</f>
        <v>0</v>
      </c>
      <c r="AP79" s="26"/>
      <c r="AQ79" s="27">
        <f t="shared" si="36"/>
        <v>0</v>
      </c>
      <c r="AR79" s="27">
        <f t="shared" si="37"/>
        <v>0</v>
      </c>
      <c r="AS79" s="44"/>
      <c r="AT79" s="25">
        <f t="array" ref="AT79">SUM(IF(Period=$AT$2,IF(Site=$A$5,IF(Provider=$B79,I))))</f>
        <v>0</v>
      </c>
      <c r="AU79" s="26">
        <f t="array" ref="AU79">SUM(IF(Period=$AT$2,IF(Site=$A$5,IF(Provider=$B79,J))))</f>
        <v>0</v>
      </c>
      <c r="AV79" s="26"/>
      <c r="AW79" s="27">
        <f t="shared" si="38"/>
        <v>0</v>
      </c>
      <c r="AX79" s="27">
        <f t="shared" si="39"/>
        <v>0</v>
      </c>
      <c r="AY79" s="44"/>
      <c r="AZ79" s="25">
        <f t="array" ref="AZ79">SUM(IF(Period=$AZ$2,IF(Site=$A$5,IF(Provider=$B79,I))))</f>
        <v>0</v>
      </c>
      <c r="BA79" s="26">
        <f t="array" ref="BA79">SUM(IF(Period=$AZ$2,IF(Site=$A$5,IF(Provider=$B79,J))))</f>
        <v>0</v>
      </c>
      <c r="BB79" s="26"/>
      <c r="BC79" s="27">
        <f t="shared" si="40"/>
        <v>0</v>
      </c>
      <c r="BD79" s="27">
        <f t="shared" si="41"/>
        <v>0</v>
      </c>
      <c r="BE79" s="44"/>
      <c r="BF79" s="25">
        <f t="array" ref="BF79">SUM(IF(Period=$BF$2,IF(Site=$A$5,IF(Provider=$B79,I))))</f>
        <v>0</v>
      </c>
      <c r="BG79" s="26">
        <f t="array" ref="BG79">SUM(IF(Period=$BF$2,IF(Site=$A$5,IF(Provider=$B79,J))))</f>
        <v>0</v>
      </c>
      <c r="BH79" s="26"/>
      <c r="BI79" s="27">
        <f t="shared" si="42"/>
        <v>0</v>
      </c>
      <c r="BJ79" s="27">
        <f t="shared" si="43"/>
        <v>0</v>
      </c>
      <c r="BK79" s="44"/>
      <c r="BL79" s="25">
        <f t="array" ref="BL79">SUM(IF(Period=$BL$2,IF(Site=$A$5,IF(Provider=$B79,I))))</f>
        <v>1</v>
      </c>
      <c r="BM79" s="26">
        <f t="array" ref="BM79">SUM(IF(Period=$BL$2,IF(Site=$A$5,IF(Provider=$B79,J))))</f>
        <v>3</v>
      </c>
      <c r="BN79" s="26"/>
      <c r="BO79" s="27">
        <f t="shared" si="44"/>
        <v>1.3953488372093023E-3</v>
      </c>
      <c r="BP79" s="27">
        <f t="shared" si="45"/>
        <v>9.3274881074526626E-5</v>
      </c>
      <c r="BQ79" s="44"/>
      <c r="BR79" s="25">
        <f t="array" ref="BR79">SUM(IF(Period=$BR$2,IF(Site=$A$5,IF(Provider=$B79,I))))</f>
        <v>1</v>
      </c>
      <c r="BS79" s="26">
        <f t="array" ref="BS79">SUM(IF(Period=$BR$2,IF(Site=$A$5,IF(Provider=$B79,J))))</f>
        <v>9</v>
      </c>
      <c r="BT79" s="26"/>
      <c r="BU79" s="27">
        <f t="shared" si="46"/>
        <v>3.6261079774375501E-3</v>
      </c>
      <c r="BV79" s="27">
        <f t="shared" si="47"/>
        <v>2.6399929600187731E-4</v>
      </c>
    </row>
    <row r="80" spans="2:74" outlineLevel="1" x14ac:dyDescent="0.25">
      <c r="B80" s="20" t="s">
        <v>1050</v>
      </c>
      <c r="C80" s="44"/>
      <c r="D80" s="25">
        <f t="array" ref="D80">SUM(IF(Period=$D$2,IF(Site=$A$5,IF(Provider=$B80,I))))</f>
        <v>0</v>
      </c>
      <c r="E80" s="26">
        <f t="array" ref="E80">SUM(IF(Period=$D$2,IF(Site=$A$5,IF(Provider=$B80,J))))</f>
        <v>0</v>
      </c>
      <c r="F80" s="26"/>
      <c r="G80" s="27">
        <f t="shared" si="24"/>
        <v>0</v>
      </c>
      <c r="H80" s="27">
        <f t="shared" si="25"/>
        <v>0</v>
      </c>
      <c r="I80" s="44"/>
      <c r="J80" s="25">
        <f t="array" ref="J80">SUM(IF(Period=$J$2,IF(Site=$A$5,IF(Provider=$B80,I))))</f>
        <v>0</v>
      </c>
      <c r="K80" s="26">
        <f t="array" ref="K80">SUM(IF(Period=$J$2,IF(Site=$A$5,IF(Provider=$B80,J))))</f>
        <v>0</v>
      </c>
      <c r="L80" s="26"/>
      <c r="M80" s="27">
        <f t="shared" si="26"/>
        <v>0</v>
      </c>
      <c r="N80" s="27">
        <f t="shared" si="27"/>
        <v>0</v>
      </c>
      <c r="O80" s="44"/>
      <c r="P80" s="25">
        <f t="array" ref="P80">SUM(IF(Period=$P$2,IF(Site=$A$5,IF(Provider=$B80,I))))</f>
        <v>0</v>
      </c>
      <c r="Q80" s="26">
        <f t="array" ref="Q80">SUM(IF(Period=$P$2,IF(Site=$A$5,IF(Provider=$B80,J))))</f>
        <v>0</v>
      </c>
      <c r="R80" s="26"/>
      <c r="S80" s="27">
        <f t="shared" si="28"/>
        <v>0</v>
      </c>
      <c r="T80" s="27">
        <f t="shared" si="29"/>
        <v>0</v>
      </c>
      <c r="U80" s="44"/>
      <c r="V80" s="25">
        <f t="array" ref="V80">SUM(IF(Period=$V$2,IF(Site=$A$5,IF(Provider=$B80,I))))</f>
        <v>0</v>
      </c>
      <c r="W80" s="26">
        <f t="array" ref="W80">SUM(IF(Period=$V$2,IF(Site=$A$5,IF(Provider=$B80,J))))</f>
        <v>0</v>
      </c>
      <c r="X80" s="26"/>
      <c r="Y80" s="27">
        <f t="shared" si="30"/>
        <v>0</v>
      </c>
      <c r="Z80" s="27">
        <f t="shared" si="31"/>
        <v>0</v>
      </c>
      <c r="AA80" s="44"/>
      <c r="AB80" s="25">
        <f t="array" ref="AB80">SUM(IF(Period=$AB$2,IF(Site=$A$5,IF(Provider=$B80,I))))</f>
        <v>0</v>
      </c>
      <c r="AC80" s="26">
        <f t="array" ref="AC80">SUM(IF(Period=$AB$2,IF(Site=$A$5,IF(Provider=$B80,J))))</f>
        <v>0</v>
      </c>
      <c r="AD80" s="26"/>
      <c r="AE80" s="27">
        <f t="shared" si="32"/>
        <v>0</v>
      </c>
      <c r="AF80" s="27">
        <f t="shared" si="33"/>
        <v>0</v>
      </c>
      <c r="AG80" s="44"/>
      <c r="AH80" s="25">
        <f t="array" ref="AH80">SUM(IF(Period=$AH$2,IF(Site=$A$5,IF(Provider=$B80,I))))</f>
        <v>0</v>
      </c>
      <c r="AI80" s="26">
        <f t="array" ref="AI80">SUM(IF(Period=$AH$2,IF(Site=$A$5,IF(Provider=$B80,J))))</f>
        <v>0</v>
      </c>
      <c r="AJ80" s="26"/>
      <c r="AK80" s="27">
        <f t="shared" si="34"/>
        <v>0</v>
      </c>
      <c r="AL80" s="27">
        <f t="shared" si="35"/>
        <v>0</v>
      </c>
      <c r="AM80" s="44"/>
      <c r="AN80" s="25">
        <f t="array" ref="AN80">SUM(IF(Period=$AN$2,IF(Site=$A$5,IF(Provider=$B80,I))))</f>
        <v>0</v>
      </c>
      <c r="AO80" s="26">
        <f t="array" ref="AO80">SUM(IF(Period=$AN$2,IF(Site=$A$5,IF(Provider=$B80,J))))</f>
        <v>0</v>
      </c>
      <c r="AP80" s="26"/>
      <c r="AQ80" s="27">
        <f t="shared" si="36"/>
        <v>0</v>
      </c>
      <c r="AR80" s="27">
        <f t="shared" si="37"/>
        <v>0</v>
      </c>
      <c r="AS80" s="44"/>
      <c r="AT80" s="25">
        <f t="array" ref="AT80">SUM(IF(Period=$AT$2,IF(Site=$A$5,IF(Provider=$B80,I))))</f>
        <v>0</v>
      </c>
      <c r="AU80" s="26">
        <f t="array" ref="AU80">SUM(IF(Period=$AT$2,IF(Site=$A$5,IF(Provider=$B80,J))))</f>
        <v>0</v>
      </c>
      <c r="AV80" s="26"/>
      <c r="AW80" s="27">
        <f t="shared" si="38"/>
        <v>0</v>
      </c>
      <c r="AX80" s="27">
        <f t="shared" si="39"/>
        <v>0</v>
      </c>
      <c r="AY80" s="44"/>
      <c r="AZ80" s="25">
        <f t="array" ref="AZ80">SUM(IF(Period=$AZ$2,IF(Site=$A$5,IF(Provider=$B80,I))))</f>
        <v>0</v>
      </c>
      <c r="BA80" s="26">
        <f t="array" ref="BA80">SUM(IF(Period=$AZ$2,IF(Site=$A$5,IF(Provider=$B80,J))))</f>
        <v>0</v>
      </c>
      <c r="BB80" s="26"/>
      <c r="BC80" s="27">
        <f t="shared" si="40"/>
        <v>0</v>
      </c>
      <c r="BD80" s="27">
        <f t="shared" si="41"/>
        <v>0</v>
      </c>
      <c r="BE80" s="44"/>
      <c r="BF80" s="25">
        <f t="array" ref="BF80">SUM(IF(Period=$BF$2,IF(Site=$A$5,IF(Provider=$B80,I))))</f>
        <v>0</v>
      </c>
      <c r="BG80" s="26">
        <f t="array" ref="BG80">SUM(IF(Period=$BF$2,IF(Site=$A$5,IF(Provider=$B80,J))))</f>
        <v>0</v>
      </c>
      <c r="BH80" s="26"/>
      <c r="BI80" s="27">
        <f t="shared" si="42"/>
        <v>0</v>
      </c>
      <c r="BJ80" s="27">
        <f t="shared" si="43"/>
        <v>0</v>
      </c>
      <c r="BK80" s="44"/>
      <c r="BL80" s="25">
        <f t="array" ref="BL80">SUM(IF(Period=$BL$2,IF(Site=$A$5,IF(Provider=$B80,I))))</f>
        <v>14</v>
      </c>
      <c r="BM80" s="26">
        <f t="array" ref="BM80">SUM(IF(Period=$BL$2,IF(Site=$A$5,IF(Provider=$B80,J))))</f>
        <v>3.0714285714285698</v>
      </c>
      <c r="BN80" s="26"/>
      <c r="BO80" s="27">
        <f t="shared" si="44"/>
        <v>1.999999999999999E-2</v>
      </c>
      <c r="BP80" s="27">
        <f t="shared" si="45"/>
        <v>1.3369399620682145E-3</v>
      </c>
      <c r="BQ80" s="44"/>
      <c r="BR80" s="25">
        <f t="array" ref="BR80">SUM(IF(Period=$BR$2,IF(Site=$A$5,IF(Provider=$B80,I))))</f>
        <v>0</v>
      </c>
      <c r="BS80" s="26">
        <f t="array" ref="BS80">SUM(IF(Period=$BR$2,IF(Site=$A$5,IF(Provider=$B80,J))))</f>
        <v>0</v>
      </c>
      <c r="BT80" s="26"/>
      <c r="BU80" s="27">
        <f t="shared" si="46"/>
        <v>0</v>
      </c>
      <c r="BV80" s="27">
        <f t="shared" si="47"/>
        <v>0</v>
      </c>
    </row>
    <row r="81" spans="1:74" outlineLevel="1" x14ac:dyDescent="0.25">
      <c r="B81" s="20" t="s">
        <v>717</v>
      </c>
      <c r="C81" s="44"/>
      <c r="D81" s="25">
        <f t="array" ref="D81">SUM(IF(Period=$D$2,IF(Site=$A$5,IF(Provider=$B81,I))))</f>
        <v>0</v>
      </c>
      <c r="E81" s="26">
        <f t="array" ref="E81">SUM(IF(Period=$D$2,IF(Site=$A$5,IF(Provider=$B81,J))))</f>
        <v>0</v>
      </c>
      <c r="F81" s="26"/>
      <c r="G81" s="27">
        <f t="shared" si="24"/>
        <v>0</v>
      </c>
      <c r="H81" s="27">
        <f t="shared" si="25"/>
        <v>0</v>
      </c>
      <c r="I81" s="44"/>
      <c r="J81" s="25">
        <f t="array" ref="J81">SUM(IF(Period=$J$2,IF(Site=$A$5,IF(Provider=$B81,I))))</f>
        <v>0</v>
      </c>
      <c r="K81" s="26">
        <f t="array" ref="K81">SUM(IF(Period=$J$2,IF(Site=$A$5,IF(Provider=$B81,J))))</f>
        <v>0</v>
      </c>
      <c r="L81" s="26"/>
      <c r="M81" s="27">
        <f t="shared" si="26"/>
        <v>0</v>
      </c>
      <c r="N81" s="27">
        <f t="shared" si="27"/>
        <v>0</v>
      </c>
      <c r="O81" s="44"/>
      <c r="P81" s="25">
        <f t="array" ref="P81">SUM(IF(Period=$P$2,IF(Site=$A$5,IF(Provider=$B81,I))))</f>
        <v>0</v>
      </c>
      <c r="Q81" s="26">
        <f t="array" ref="Q81">SUM(IF(Period=$P$2,IF(Site=$A$5,IF(Provider=$B81,J))))</f>
        <v>0</v>
      </c>
      <c r="R81" s="26"/>
      <c r="S81" s="27">
        <f t="shared" si="28"/>
        <v>0</v>
      </c>
      <c r="T81" s="27">
        <f t="shared" si="29"/>
        <v>0</v>
      </c>
      <c r="U81" s="44"/>
      <c r="V81" s="25">
        <f t="array" ref="V81">SUM(IF(Period=$V$2,IF(Site=$A$5,IF(Provider=$B81,I))))</f>
        <v>0</v>
      </c>
      <c r="W81" s="26">
        <f t="array" ref="W81">SUM(IF(Period=$V$2,IF(Site=$A$5,IF(Provider=$B81,J))))</f>
        <v>0</v>
      </c>
      <c r="X81" s="26"/>
      <c r="Y81" s="27">
        <f t="shared" si="30"/>
        <v>0</v>
      </c>
      <c r="Z81" s="27">
        <f t="shared" si="31"/>
        <v>0</v>
      </c>
      <c r="AA81" s="44"/>
      <c r="AB81" s="25">
        <f t="array" ref="AB81">SUM(IF(Period=$AB$2,IF(Site=$A$5,IF(Provider=$B81,I))))</f>
        <v>0</v>
      </c>
      <c r="AC81" s="26">
        <f t="array" ref="AC81">SUM(IF(Period=$AB$2,IF(Site=$A$5,IF(Provider=$B81,J))))</f>
        <v>0</v>
      </c>
      <c r="AD81" s="26"/>
      <c r="AE81" s="27">
        <f t="shared" si="32"/>
        <v>0</v>
      </c>
      <c r="AF81" s="27">
        <f t="shared" si="33"/>
        <v>0</v>
      </c>
      <c r="AG81" s="44"/>
      <c r="AH81" s="25">
        <f t="array" ref="AH81">SUM(IF(Period=$AH$2,IF(Site=$A$5,IF(Provider=$B81,I))))</f>
        <v>0</v>
      </c>
      <c r="AI81" s="26">
        <f t="array" ref="AI81">SUM(IF(Period=$AH$2,IF(Site=$A$5,IF(Provider=$B81,J))))</f>
        <v>0</v>
      </c>
      <c r="AJ81" s="26"/>
      <c r="AK81" s="27">
        <f t="shared" si="34"/>
        <v>0</v>
      </c>
      <c r="AL81" s="27">
        <f t="shared" si="35"/>
        <v>0</v>
      </c>
      <c r="AM81" s="44"/>
      <c r="AN81" s="25">
        <f t="array" ref="AN81">SUM(IF(Period=$AN$2,IF(Site=$A$5,IF(Provider=$B81,I))))</f>
        <v>0</v>
      </c>
      <c r="AO81" s="26">
        <f t="array" ref="AO81">SUM(IF(Period=$AN$2,IF(Site=$A$5,IF(Provider=$B81,J))))</f>
        <v>0</v>
      </c>
      <c r="AP81" s="26"/>
      <c r="AQ81" s="27">
        <f t="shared" si="36"/>
        <v>0</v>
      </c>
      <c r="AR81" s="27">
        <f t="shared" si="37"/>
        <v>0</v>
      </c>
      <c r="AS81" s="44"/>
      <c r="AT81" s="25">
        <f t="array" ref="AT81">SUM(IF(Period=$AT$2,IF(Site=$A$5,IF(Provider=$B81,I))))</f>
        <v>0</v>
      </c>
      <c r="AU81" s="26">
        <f t="array" ref="AU81">SUM(IF(Period=$AT$2,IF(Site=$A$5,IF(Provider=$B81,J))))</f>
        <v>0</v>
      </c>
      <c r="AV81" s="26"/>
      <c r="AW81" s="27">
        <f t="shared" si="38"/>
        <v>0</v>
      </c>
      <c r="AX81" s="27">
        <f t="shared" si="39"/>
        <v>0</v>
      </c>
      <c r="AY81" s="44"/>
      <c r="AZ81" s="25">
        <f t="array" ref="AZ81">SUM(IF(Period=$AZ$2,IF(Site=$A$5,IF(Provider=$B81,I))))</f>
        <v>0</v>
      </c>
      <c r="BA81" s="26">
        <f t="array" ref="BA81">SUM(IF(Period=$AZ$2,IF(Site=$A$5,IF(Provider=$B81,J))))</f>
        <v>0</v>
      </c>
      <c r="BB81" s="26"/>
      <c r="BC81" s="27">
        <f t="shared" si="40"/>
        <v>0</v>
      </c>
      <c r="BD81" s="27">
        <f t="shared" si="41"/>
        <v>0</v>
      </c>
      <c r="BE81" s="44"/>
      <c r="BF81" s="25">
        <f t="array" ref="BF81">SUM(IF(Period=$BF$2,IF(Site=$A$5,IF(Provider=$B81,I))))</f>
        <v>0</v>
      </c>
      <c r="BG81" s="26">
        <f t="array" ref="BG81">SUM(IF(Period=$BF$2,IF(Site=$A$5,IF(Provider=$B81,J))))</f>
        <v>0</v>
      </c>
      <c r="BH81" s="26"/>
      <c r="BI81" s="27">
        <f t="shared" si="42"/>
        <v>0</v>
      </c>
      <c r="BJ81" s="27">
        <f t="shared" si="43"/>
        <v>0</v>
      </c>
      <c r="BK81" s="44"/>
      <c r="BL81" s="25">
        <f t="array" ref="BL81">SUM(IF(Period=$BL$2,IF(Site=$A$5,IF(Provider=$B81,I))))</f>
        <v>0</v>
      </c>
      <c r="BM81" s="26">
        <f t="array" ref="BM81">SUM(IF(Period=$BL$2,IF(Site=$A$5,IF(Provider=$B81,J))))</f>
        <v>0</v>
      </c>
      <c r="BN81" s="26"/>
      <c r="BO81" s="27">
        <f t="shared" si="44"/>
        <v>0</v>
      </c>
      <c r="BP81" s="27">
        <f t="shared" si="45"/>
        <v>0</v>
      </c>
      <c r="BQ81" s="44"/>
      <c r="BR81" s="25">
        <f t="array" ref="BR81">SUM(IF(Period=$BR$2,IF(Site=$A$5,IF(Provider=$B81,I))))</f>
        <v>24</v>
      </c>
      <c r="BS81" s="26">
        <f t="array" ref="BS81">SUM(IF(Period=$BR$2,IF(Site=$A$5,IF(Provider=$B81,J))))</f>
        <v>10.125</v>
      </c>
      <c r="BT81" s="26"/>
      <c r="BU81" s="27">
        <f t="shared" si="46"/>
        <v>9.7904915390813863E-2</v>
      </c>
      <c r="BV81" s="27">
        <f t="shared" si="47"/>
        <v>7.127980992050688E-3</v>
      </c>
    </row>
    <row r="82" spans="1:74" outlineLevel="1" x14ac:dyDescent="0.25">
      <c r="B82" s="20" t="s">
        <v>703</v>
      </c>
      <c r="C82" s="44"/>
      <c r="D82" s="25">
        <f t="array" ref="D82">SUM(IF(Period=$D$2,IF(Site=$A$5,IF(Provider=$B82,I))))</f>
        <v>37</v>
      </c>
      <c r="E82" s="26">
        <f t="array" ref="E82">SUM(IF(Period=$D$2,IF(Site=$A$5,IF(Provider=$B82,J))))</f>
        <v>5.8648648648648649</v>
      </c>
      <c r="F82" s="26"/>
      <c r="G82" s="27">
        <f t="shared" si="24"/>
        <v>0.10013844023996309</v>
      </c>
      <c r="H82" s="27">
        <f t="shared" si="25"/>
        <v>6.2849364265647172E-3</v>
      </c>
      <c r="I82" s="44"/>
      <c r="J82" s="25">
        <f t="array" ref="J82">SUM(IF(Period=$J$2,IF(Site=$A$5,IF(Provider=$B82,I))))</f>
        <v>87</v>
      </c>
      <c r="K82" s="26">
        <f t="array" ref="K82">SUM(IF(Period=$J$2,IF(Site=$A$5,IF(Provider=$B82,J))))</f>
        <v>4.333333333333333</v>
      </c>
      <c r="L82" s="26"/>
      <c r="M82" s="27">
        <f t="shared" si="26"/>
        <v>0.18859429714857429</v>
      </c>
      <c r="N82" s="27">
        <f t="shared" si="27"/>
        <v>1.1680143755615454E-2</v>
      </c>
      <c r="O82" s="44"/>
      <c r="P82" s="25">
        <f t="array" ref="P82">SUM(IF(Period=$P$2,IF(Site=$A$5,IF(Provider=$B82,I))))</f>
        <v>23</v>
      </c>
      <c r="Q82" s="26">
        <f t="array" ref="Q82">SUM(IF(Period=$P$2,IF(Site=$A$5,IF(Provider=$B82,J))))</f>
        <v>4.7391304347826084</v>
      </c>
      <c r="R82" s="26"/>
      <c r="S82" s="27">
        <f t="shared" si="28"/>
        <v>5.0627032048304682E-2</v>
      </c>
      <c r="T82" s="27">
        <f t="shared" si="29"/>
        <v>3.1410293354849862E-3</v>
      </c>
      <c r="U82" s="44"/>
      <c r="V82" s="25">
        <f t="array" ref="V82">SUM(IF(Period=$V$2,IF(Site=$A$5,IF(Provider=$B82,I))))</f>
        <v>1</v>
      </c>
      <c r="W82" s="26">
        <f t="array" ref="W82">SUM(IF(Period=$V$2,IF(Site=$A$5,IF(Provider=$B82,J))))</f>
        <v>2</v>
      </c>
      <c r="X82" s="26"/>
      <c r="Y82" s="27">
        <f t="shared" si="30"/>
        <v>9.4786729857819908E-4</v>
      </c>
      <c r="Z82" s="27">
        <f t="shared" si="31"/>
        <v>6.0485090425210188E-5</v>
      </c>
      <c r="AA82" s="44"/>
      <c r="AB82" s="25">
        <f t="array" ref="AB82">SUM(IF(Period=$AB$2,IF(Site=$A$5,IF(Provider=$B82,I))))</f>
        <v>0</v>
      </c>
      <c r="AC82" s="26">
        <f t="array" ref="AC82">SUM(IF(Period=$AB$2,IF(Site=$A$5,IF(Provider=$B82,J))))</f>
        <v>0</v>
      </c>
      <c r="AD82" s="26"/>
      <c r="AE82" s="27">
        <f t="shared" si="32"/>
        <v>0</v>
      </c>
      <c r="AF82" s="27">
        <f t="shared" si="33"/>
        <v>0</v>
      </c>
      <c r="AG82" s="44"/>
      <c r="AH82" s="25">
        <f t="array" ref="AH82">SUM(IF(Period=$AH$2,IF(Site=$A$5,IF(Provider=$B82,I))))</f>
        <v>22</v>
      </c>
      <c r="AI82" s="26">
        <f t="array" ref="AI82">SUM(IF(Period=$AH$2,IF(Site=$A$5,IF(Provider=$B82,J))))</f>
        <v>3.5909090909090899</v>
      </c>
      <c r="AJ82" s="26"/>
      <c r="AK82" s="27">
        <f t="shared" si="34"/>
        <v>3.9778449144008049E-2</v>
      </c>
      <c r="AL82" s="27">
        <f t="shared" si="35"/>
        <v>2.6901859293059997E-3</v>
      </c>
      <c r="AM82" s="44"/>
      <c r="AN82" s="25">
        <f t="array" ref="AN82">SUM(IF(Period=$AN$2,IF(Site=$A$5,IF(Provider=$B82,I))))</f>
        <v>60</v>
      </c>
      <c r="AO82" s="26">
        <f t="array" ref="AO82">SUM(IF(Period=$AN$2,IF(Site=$A$5,IF(Provider=$B82,J))))</f>
        <v>5.75</v>
      </c>
      <c r="AP82" s="26"/>
      <c r="AQ82" s="27">
        <f t="shared" si="36"/>
        <v>0.17620020429009195</v>
      </c>
      <c r="AR82" s="27">
        <f t="shared" si="37"/>
        <v>1.1032938919091781E-2</v>
      </c>
      <c r="AS82" s="44"/>
      <c r="AT82" s="25">
        <f t="array" ref="AT82">SUM(IF(Period=$AT$2,IF(Site=$A$5,IF(Provider=$B82,I))))</f>
        <v>38</v>
      </c>
      <c r="AU82" s="26">
        <f t="array" ref="AU82">SUM(IF(Period=$AT$2,IF(Site=$A$5,IF(Provider=$B82,J))))</f>
        <v>4.5263157894736796</v>
      </c>
      <c r="AV82" s="26"/>
      <c r="AW82" s="27">
        <f t="shared" si="38"/>
        <v>8.4396467124631919E-2</v>
      </c>
      <c r="AX82" s="27">
        <f t="shared" si="39"/>
        <v>5.4195418596590678E-3</v>
      </c>
      <c r="AY82" s="44"/>
      <c r="AZ82" s="25">
        <f t="array" ref="AZ82">SUM(IF(Period=$AZ$2,IF(Site=$A$5,IF(Provider=$B82,I))))</f>
        <v>0</v>
      </c>
      <c r="BA82" s="26">
        <f t="array" ref="BA82">SUM(IF(Period=$AZ$2,IF(Site=$A$5,IF(Provider=$B82,J))))</f>
        <v>0</v>
      </c>
      <c r="BB82" s="26"/>
      <c r="BC82" s="27">
        <f t="shared" si="40"/>
        <v>0</v>
      </c>
      <c r="BD82" s="27">
        <f t="shared" si="41"/>
        <v>0</v>
      </c>
      <c r="BE82" s="44"/>
      <c r="BF82" s="25">
        <f t="array" ref="BF82">SUM(IF(Period=$BF$2,IF(Site=$A$5,IF(Provider=$B82,I))))</f>
        <v>0</v>
      </c>
      <c r="BG82" s="26">
        <f t="array" ref="BG82">SUM(IF(Period=$BF$2,IF(Site=$A$5,IF(Provider=$B82,J))))</f>
        <v>0</v>
      </c>
      <c r="BH82" s="26"/>
      <c r="BI82" s="27">
        <f t="shared" si="42"/>
        <v>0</v>
      </c>
      <c r="BJ82" s="27">
        <f t="shared" si="43"/>
        <v>0</v>
      </c>
      <c r="BK82" s="44"/>
      <c r="BL82" s="25">
        <f t="array" ref="BL82">SUM(IF(Period=$BL$2,IF(Site=$A$5,IF(Provider=$B82,I))))</f>
        <v>277</v>
      </c>
      <c r="BM82" s="26">
        <f t="array" ref="BM82">SUM(IF(Period=$BL$2,IF(Site=$A$5,IF(Provider=$B82,J))))</f>
        <v>3.8844765342960299</v>
      </c>
      <c r="BN82" s="26"/>
      <c r="BO82" s="27">
        <f t="shared" si="44"/>
        <v>0.50046511627906998</v>
      </c>
      <c r="BP82" s="27">
        <f t="shared" si="45"/>
        <v>3.3454590678730224E-2</v>
      </c>
      <c r="BQ82" s="44"/>
      <c r="BR82" s="25">
        <f t="array" ref="BR82">SUM(IF(Period=$BR$2,IF(Site=$A$5,IF(Provider=$B82,I))))</f>
        <v>335</v>
      </c>
      <c r="BS82" s="26">
        <f t="array" ref="BS82">SUM(IF(Period=$BR$2,IF(Site=$A$5,IF(Provider=$B82,J))))</f>
        <v>5.9402985074626899</v>
      </c>
      <c r="BT82" s="26"/>
      <c r="BU82" s="27">
        <f t="shared" si="46"/>
        <v>0.80177276390008112</v>
      </c>
      <c r="BV82" s="27">
        <f t="shared" si="47"/>
        <v>5.8373177671526236E-2</v>
      </c>
    </row>
    <row r="83" spans="1:74" x14ac:dyDescent="0.25">
      <c r="B83" s="28" t="s">
        <v>1142</v>
      </c>
      <c r="D83" s="30">
        <f>SUM(D6:D82)</f>
        <v>2167</v>
      </c>
      <c r="E83" s="31">
        <f>SUM(G6:G82)</f>
        <v>8.2505768343331791</v>
      </c>
      <c r="F83" s="31">
        <f>MEDIAN(E6,E7,E12,E18,E25,E27,E28,E29,E30,E31,E34,E41,E43,E44,E49,E50,E52,E53,E56,E60,E61,E62,E71,E76,E82)</f>
        <v>6.5333333333333332</v>
      </c>
      <c r="G83" s="32"/>
      <c r="H83" s="34"/>
      <c r="J83" s="30">
        <f>SUM(J6:J82)</f>
        <v>1999</v>
      </c>
      <c r="K83" s="31">
        <f>SUM(M6:M82)</f>
        <v>5.9304652326163065</v>
      </c>
      <c r="L83" s="31">
        <f>MEDIAN(K6,K7,K9,K12,K18,K20,K25,K27,K28,K30,K31,K33,K34,K38,K40,K41,K43,K44,K48,K50,K52,K53,K56,K60,K61,K62,K75,K76,K82)</f>
        <v>5</v>
      </c>
      <c r="M83" s="32"/>
      <c r="N83" s="34"/>
      <c r="P83" s="30">
        <f>SUM(P6:P82)</f>
        <v>2153</v>
      </c>
      <c r="Q83" s="31">
        <f>SUM(S6:S82)</f>
        <v>5.3896888063167676</v>
      </c>
      <c r="R83" s="31">
        <f>MEDIAN(Q6,Q12,Q18,Q25,Q27,Q28,Q30,Q31,Q33,Q34,Q41,Q43,Q47,Q50,Q52,Q53,Q56,Q59,Q61,Q62,Q71,Q76,Q78,Q82)</f>
        <v>4.7758064516129028</v>
      </c>
      <c r="S83" s="32"/>
      <c r="T83" s="34"/>
      <c r="V83" s="30">
        <f>SUM(V6:V82)</f>
        <v>2110</v>
      </c>
      <c r="W83" s="31">
        <f>SUM(Y6:Y82)</f>
        <v>4.8118483412322268</v>
      </c>
      <c r="X83" s="31">
        <f>MEDIAN(W7,W12,W18,W25,W27,W28,W29,W30,W31,W33,W34,W35,W43,W50,W52,W53,W56,W59,W60,W61,W62,W71,W76,W78,W82)</f>
        <v>4.1428571428571432</v>
      </c>
      <c r="Y83" s="32"/>
      <c r="Z83" s="34"/>
      <c r="AB83" s="30">
        <f>SUM(AB6:AB82)</f>
        <v>2060</v>
      </c>
      <c r="AC83" s="31">
        <f>SUM(AE6:AE82)</f>
        <v>4.2388349514563108</v>
      </c>
      <c r="AD83" s="31">
        <f>MEDIAN(AC7,AC12,AC18,AC21,AC25,AC27,AC28,AC30,AC31,AC34,AC42,AC43,AC47,AC49,AC50,AC52,AC53,AC56,AC59,AC61,AC65,AC71,AC75,AC76)</f>
        <v>3.776041666666667</v>
      </c>
      <c r="AE83" s="32"/>
      <c r="AF83" s="34"/>
      <c r="AH83" s="30">
        <f>SUM(AH6:AH82)</f>
        <v>1986</v>
      </c>
      <c r="AI83" s="31">
        <f>SUM(AK6:AK82)</f>
        <v>5.7507848651250555</v>
      </c>
      <c r="AJ83" s="31">
        <f>MEDIAN(AI7,AI11,AI12,AI14,AI18,AI21:AI25,AI27:AI34,AI42:AI44,AI50,AI53,AI56:AI57,AI60:AI61,AI66:AI67,AI71,AI74:AI76,AI78,AI82)</f>
        <v>4.26</v>
      </c>
      <c r="AK83" s="32"/>
      <c r="AL83" s="34"/>
      <c r="AN83" s="30">
        <f>SUM(AN6:AN82)</f>
        <v>1958</v>
      </c>
      <c r="AO83" s="31">
        <f>SUM(AQ6:AQ82)</f>
        <v>4.9550561797752808</v>
      </c>
      <c r="AP83" s="31">
        <f>MEDIAN(AO6:AO7,AO12,AO14,AO18:AO19,AO21,AO23,AO25,AO27:AO28,AO30:AO31,AO33:AO34,AO36,AO39,AO42:AO44,AO49:AO51,AO53,AO56,AO59,AO61,AO65:AO66,AO71,AO74:AO78,AO82)</f>
        <v>4.4880952380952399</v>
      </c>
      <c r="AQ83" s="32"/>
      <c r="AR83" s="34"/>
      <c r="AT83" s="30">
        <f>SUM(AT6:AT82)</f>
        <v>2038</v>
      </c>
      <c r="AU83" s="31">
        <f>SUM(AW6:AW82)</f>
        <v>5.061334641805689</v>
      </c>
      <c r="AV83" s="31">
        <f>MEDIAN(AU6,AU8:AU10,AU12,AU14,AU16,AU18,AU21,AU23,AU25,AU27:AU29,AU31:AU35,AU43,AU45,AU47,AU49:AU51,AU53,AU56,AU58:AU59,AU61,AU69,AU71:AU73,AU76:AU77,AU82)</f>
        <v>4.6358024691358004</v>
      </c>
      <c r="AW83" s="32"/>
      <c r="AX83" s="34"/>
      <c r="AZ83" s="30">
        <f>SUM(AZ6:AZ82)</f>
        <v>1892</v>
      </c>
      <c r="BA83" s="31">
        <f>SUM(BC6:BC82)</f>
        <v>4.7315010570824541</v>
      </c>
      <c r="BB83" s="31">
        <f>MEDIAN(BA6,BA9,BA11:BA12,BA14:BA18,BA23,BA28:BA29,BA33:BA34,BA43:BA44,BA46,BA50:BA51,BA53,BA55:BA56,BA59,BA61,BA63,BA65:BA66,BA68,BA71,BA77:BA78)</f>
        <v>4</v>
      </c>
      <c r="BC83" s="32"/>
      <c r="BD83" s="34"/>
      <c r="BF83" s="30">
        <f>SUM(BF6:BF82)</f>
        <v>2004</v>
      </c>
      <c r="BG83" s="31">
        <f>SUM(BI6:BI82)</f>
        <v>3.9354394658957963</v>
      </c>
      <c r="BH83" s="31">
        <f>MEDIAN(BG6,BG11:BG12,BG16,BG18,BG21,BG23:BG28,BG31,BG33:BG34,BG37:BG38,BG43:BG44,BG46:BG47,BG50,BG53,BG56,BG58:BG59,BG61,BG64,BG71:BG72,BG77:BG78)</f>
        <v>3.8284589041095902</v>
      </c>
      <c r="BI83" s="32"/>
      <c r="BJ83" s="34"/>
      <c r="BL83" s="30">
        <f>SUM(BL6:BL82)</f>
        <v>2150</v>
      </c>
      <c r="BM83" s="31">
        <f>SUM(BO6:BO82)</f>
        <v>4.9781998934848239</v>
      </c>
      <c r="BN83" s="31">
        <f>MEDIAN(BM6:BM7,BM9:BM14,BM16,BM18:BM19,BM23,BM27:BM29,BM31,BM33:BM35,BM37,BM43,BM46:BM47,BM50,BM53:BM54,BM56,BM59,BM66,BM71,BM76,BM79:BM80,BM82)</f>
        <v>4.2684191702432042</v>
      </c>
      <c r="BO83" s="32"/>
      <c r="BP83" s="34"/>
      <c r="BR83" s="30">
        <f>SUM(BR6:BR82)</f>
        <v>2482</v>
      </c>
      <c r="BS83" s="31">
        <f>SUM(BU6:BU82)</f>
        <v>6.3136895725353295</v>
      </c>
      <c r="BT83" s="31">
        <f>MEDIAN(BS6:BS7,BS9,BS11:BS12,BS16,BS18:BS19,BS23,BS25,BS27,BS31,BS33:BS34,BS36:BS38,BS43:BS44,BS46,BS50,BS53,BS56,BS59,BS61,BS64,BS66,BS70:BS71,BS76:BS77,BS79,BS81:BS82)</f>
        <v>5.6547619047619051</v>
      </c>
      <c r="BU83" s="32"/>
      <c r="BV83" s="34"/>
    </row>
    <row r="84" spans="1:74" x14ac:dyDescent="0.25">
      <c r="G84" s="21"/>
      <c r="H84" s="21"/>
      <c r="M84" s="21"/>
      <c r="N84" s="21"/>
      <c r="S84" s="21"/>
      <c r="T84" s="21"/>
      <c r="Y84" s="21"/>
      <c r="Z84" s="21"/>
      <c r="AE84" s="21"/>
      <c r="AF84" s="21"/>
      <c r="AK84" s="21"/>
      <c r="AL84" s="21"/>
      <c r="AQ84" s="21"/>
      <c r="AR84" s="21"/>
      <c r="AW84" s="21"/>
      <c r="AX84" s="21"/>
      <c r="BC84" s="21"/>
      <c r="BD84" s="21"/>
      <c r="BI84" s="21"/>
      <c r="BJ84" s="21"/>
      <c r="BO84" s="21"/>
      <c r="BP84" s="21"/>
      <c r="BU84" s="21"/>
      <c r="BV84" s="21"/>
    </row>
    <row r="85" spans="1:74" x14ac:dyDescent="0.25">
      <c r="A85" s="19" t="s">
        <v>163</v>
      </c>
    </row>
    <row r="86" spans="1:74" outlineLevel="1" x14ac:dyDescent="0.25">
      <c r="B86" s="20" t="s">
        <v>868</v>
      </c>
      <c r="C86" s="44"/>
      <c r="D86" s="25">
        <f t="array" ref="D86">SUM(IF(Period=$D$2,IF(Site=$A$85,IF(Provider=$B86,I))))</f>
        <v>0</v>
      </c>
      <c r="E86" s="26">
        <f t="array" ref="E86">SUM(IF(Period=$D$2,IF(Site=$A$85,IF(Provider=$B86,J))))</f>
        <v>0</v>
      </c>
      <c r="F86" s="26"/>
      <c r="G86" s="27">
        <f>E86*(D86/D$128)</f>
        <v>0</v>
      </c>
      <c r="H86" s="27">
        <f t="shared" ref="H86:H127" si="48">E86*(D86/D$891)</f>
        <v>0</v>
      </c>
      <c r="I86" s="44"/>
      <c r="J86" s="25">
        <f t="array" ref="J86">SUM(IF(Period=$J$2,IF(Site=$A$85,IF(Provider=$B86,I))))</f>
        <v>0</v>
      </c>
      <c r="K86" s="26">
        <f t="array" ref="K86">SUM(IF(Period=$J$2,IF(Site=$A$85,IF(Provider=$B86,J))))</f>
        <v>0</v>
      </c>
      <c r="L86" s="26"/>
      <c r="M86" s="27">
        <f>K86*(J86/J$128)</f>
        <v>0</v>
      </c>
      <c r="N86" s="27">
        <f t="shared" ref="N86:N127" si="49">K86*(J86/J$891)</f>
        <v>0</v>
      </c>
      <c r="O86" s="44"/>
      <c r="P86" s="25">
        <f t="array" ref="P86">SUM(IF(Period=$P$2,IF(Site=$A$85,IF(Provider=$B86,I))))</f>
        <v>0</v>
      </c>
      <c r="Q86" s="26">
        <f t="array" ref="Q86">SUM(IF(Period=$P$2,IF(Site=$A$85,IF(Provider=$B86,J))))</f>
        <v>0</v>
      </c>
      <c r="R86" s="26"/>
      <c r="S86" s="27">
        <f>Q86*(P86/P$128)</f>
        <v>0</v>
      </c>
      <c r="T86" s="27">
        <f t="shared" ref="T86:T127" si="50">Q86*(P86/P$891)</f>
        <v>0</v>
      </c>
      <c r="U86" s="44"/>
      <c r="V86" s="25">
        <f t="array" ref="V86">SUM(IF(Period=$V$2,IF(Site=$A$85,IF(Provider=$B86,I))))</f>
        <v>57</v>
      </c>
      <c r="W86" s="26">
        <f t="array" ref="W86">SUM(IF(Period=$V$2,IF(Site=$A$85,IF(Provider=$B86,J))))</f>
        <v>8.2456140350877192</v>
      </c>
      <c r="X86" s="26"/>
      <c r="Y86" s="27">
        <f>W86*(V86/V$128)</f>
        <v>0.62583222370173097</v>
      </c>
      <c r="Z86" s="27">
        <f t="shared" ref="Z86:Z127" si="51">W86*(V86/V$891)</f>
        <v>1.4213996249924393E-2</v>
      </c>
      <c r="AA86" s="44"/>
      <c r="AB86" s="25">
        <f t="array" ref="AB86">SUM(IF(Period=$AB$2,IF(Site=$A$85,IF(Provider=$B86,I))))</f>
        <v>31</v>
      </c>
      <c r="AC86" s="26">
        <f t="array" ref="AC86">SUM(IF(Period=$AB$2,IF(Site=$A$85,IF(Provider=$B86,J))))</f>
        <v>3.064516129032258</v>
      </c>
      <c r="AD86" s="26"/>
      <c r="AE86" s="27">
        <f>AC86*(AB86/AB$128)</f>
        <v>0.16435986159169549</v>
      </c>
      <c r="AF86" s="27">
        <f t="shared" ref="AF86:AF127" si="52">AC86*(AB86/AB$891)</f>
        <v>2.8579164285069641E-3</v>
      </c>
      <c r="AG86" s="44"/>
      <c r="AH86" s="25">
        <f t="array" ref="AH86">SUM(IF(Period=$AH$2,IF(Site=$A$85,IF(Provider=$B86,I))))</f>
        <v>0</v>
      </c>
      <c r="AI86" s="26">
        <f t="array" ref="AI86">SUM(IF(Period=$AH$2,IF(Site=$A$85,IF(Provider=$B86,J))))</f>
        <v>0</v>
      </c>
      <c r="AJ86" s="26"/>
      <c r="AK86" s="27">
        <f>AI86*(AH86/AH$128)</f>
        <v>0</v>
      </c>
      <c r="AL86" s="27">
        <f t="shared" ref="AL86:AL127" si="53">AI86*(AH86/AH$891)</f>
        <v>0</v>
      </c>
      <c r="AM86" s="44"/>
      <c r="AN86" s="25">
        <f t="array" ref="AN86">SUM(IF(Period=$AN$2,IF(Site=$A$85,IF(Provider=$B86,I))))</f>
        <v>0</v>
      </c>
      <c r="AO86" s="26">
        <f t="array" ref="AO86">SUM(IF(Period=$AN$2,IF(Site=$A$85,IF(Provider=$B86,J))))</f>
        <v>0</v>
      </c>
      <c r="AP86" s="26"/>
      <c r="AQ86" s="27">
        <f>AO86*(AN86/AN$128)</f>
        <v>0</v>
      </c>
      <c r="AR86" s="27">
        <f t="shared" ref="AR86:AR127" si="54">AO86*(AN86/AN$891)</f>
        <v>0</v>
      </c>
      <c r="AS86" s="44"/>
      <c r="AT86" s="25">
        <f t="array" ref="AT86">SUM(IF(Period=$AT$2,IF(Site=$A$85,IF(Provider=$B86,I))))</f>
        <v>0</v>
      </c>
      <c r="AU86" s="26">
        <f t="array" ref="AU86">SUM(IF(Period=$AT$2,IF(Site=$A$85,IF(Provider=$B86,J))))</f>
        <v>0</v>
      </c>
      <c r="AV86" s="26"/>
      <c r="AW86" s="27">
        <f>AU86*(AT86/AT$128)</f>
        <v>0</v>
      </c>
      <c r="AX86" s="27">
        <f t="shared" ref="AX86:AX127" si="55">AU86*(AT86/AT$891)</f>
        <v>0</v>
      </c>
      <c r="AY86" s="44"/>
      <c r="AZ86" s="25">
        <f t="array" ref="AZ86">SUM(IF(Period=$AZ$2,IF(Site=$A$85,IF(Provider=$B86,I))))</f>
        <v>0</v>
      </c>
      <c r="BA86" s="26">
        <f t="array" ref="BA86">SUM(IF(Period=$AZ$2,IF(Site=$A$85,IF(Provider=$B86,J))))</f>
        <v>0</v>
      </c>
      <c r="BB86" s="26"/>
      <c r="BC86" s="27">
        <f>BA86*(AZ86/AZ$128)</f>
        <v>0</v>
      </c>
      <c r="BD86" s="27">
        <f t="shared" ref="BD86:BD127" si="56">BA86*(AZ86/AZ$891)</f>
        <v>0</v>
      </c>
      <c r="BE86" s="44"/>
      <c r="BF86" s="25">
        <f t="array" ref="BF86">SUM(IF(Period=$BF$2,IF(Site=$A$85,IF(Provider=$B86,I))))</f>
        <v>0</v>
      </c>
      <c r="BG86" s="26">
        <f t="array" ref="BG86">SUM(IF(Period=$BF$2,IF(Site=$A$85,IF(Provider=$B86,J))))</f>
        <v>0</v>
      </c>
      <c r="BH86" s="26"/>
      <c r="BI86" s="27">
        <f>BG86*(BF86/BF$128)</f>
        <v>0</v>
      </c>
      <c r="BJ86" s="27">
        <f t="shared" ref="BJ86:BJ127" si="57">BG86*(BF86/BF$891)</f>
        <v>0</v>
      </c>
      <c r="BK86" s="44"/>
      <c r="BL86" s="25">
        <f t="array" ref="BL86">SUM(IF(Period=$BL$2,IF(Site=$A$85,IF(Provider=$B86,I))))</f>
        <v>0</v>
      </c>
      <c r="BM86" s="26">
        <f t="array" ref="BM86">SUM(IF(Period=$BL$2,IF(Site=$A$85,IF(Provider=$B86,J))))</f>
        <v>0</v>
      </c>
      <c r="BN86" s="26"/>
      <c r="BO86" s="27">
        <f>BM86*(BL86/BL$128)</f>
        <v>0</v>
      </c>
      <c r="BP86" s="27">
        <f t="shared" ref="BP86:BP127" si="58">BM86*(BL86/BL$891)</f>
        <v>0</v>
      </c>
      <c r="BQ86" s="44"/>
      <c r="BR86" s="25">
        <f t="array" ref="BR86">SUM(IF(Period=$BR$2,IF(Site=$A$85,IF(Provider=$B86,I))))</f>
        <v>0</v>
      </c>
      <c r="BS86" s="26">
        <f t="array" ref="BS86">SUM(IF(Period=$BR$2,IF(Site=$A$85,IF(Provider=$B86,J))))</f>
        <v>0</v>
      </c>
      <c r="BT86" s="26"/>
      <c r="BU86" s="27">
        <f>BS86*(BR86/BR$128)</f>
        <v>0</v>
      </c>
      <c r="BV86" s="27">
        <f t="shared" ref="BV86:BV127" si="59">BS86*(BR86/BR$891)</f>
        <v>0</v>
      </c>
    </row>
    <row r="87" spans="1:74" outlineLevel="1" x14ac:dyDescent="0.25">
      <c r="B87" s="20" t="s">
        <v>596</v>
      </c>
      <c r="C87" s="44"/>
      <c r="D87" s="25">
        <f t="array" ref="D87">SUM(IF(Period=$D$2,IF(Site=$A$85,IF(Provider=$B87,I))))</f>
        <v>0</v>
      </c>
      <c r="E87" s="26">
        <f t="array" ref="E87">SUM(IF(Period=$D$2,IF(Site=$A$85,IF(Provider=$B87,J))))</f>
        <v>0</v>
      </c>
      <c r="F87" s="26"/>
      <c r="G87" s="27">
        <f t="shared" ref="G87:G127" si="60">E87*(D87/D$128)</f>
        <v>0</v>
      </c>
      <c r="H87" s="27">
        <f t="shared" si="48"/>
        <v>0</v>
      </c>
      <c r="I87" s="44"/>
      <c r="J87" s="25">
        <f t="array" ref="J87">SUM(IF(Period=$J$2,IF(Site=$A$85,IF(Provider=$B87,I))))</f>
        <v>0</v>
      </c>
      <c r="K87" s="26">
        <f t="array" ref="K87">SUM(IF(Period=$J$2,IF(Site=$A$85,IF(Provider=$B87,J))))</f>
        <v>0</v>
      </c>
      <c r="L87" s="26"/>
      <c r="M87" s="27">
        <f t="shared" ref="M87:M127" si="61">K87*(J87/J$128)</f>
        <v>0</v>
      </c>
      <c r="N87" s="27">
        <f t="shared" si="49"/>
        <v>0</v>
      </c>
      <c r="O87" s="44"/>
      <c r="P87" s="25">
        <f t="array" ref="P87">SUM(IF(Period=$P$2,IF(Site=$A$85,IF(Provider=$B87,I))))</f>
        <v>0</v>
      </c>
      <c r="Q87" s="26">
        <f t="array" ref="Q87">SUM(IF(Period=$P$2,IF(Site=$A$85,IF(Provider=$B87,J))))</f>
        <v>0</v>
      </c>
      <c r="R87" s="26"/>
      <c r="S87" s="27">
        <f t="shared" ref="S87:S127" si="62">Q87*(P87/P$128)</f>
        <v>0</v>
      </c>
      <c r="T87" s="27">
        <f t="shared" si="50"/>
        <v>0</v>
      </c>
      <c r="U87" s="44"/>
      <c r="V87" s="25">
        <f t="array" ref="V87">SUM(IF(Period=$V$2,IF(Site=$A$85,IF(Provider=$B87,I))))</f>
        <v>0</v>
      </c>
      <c r="W87" s="26">
        <f t="array" ref="W87">SUM(IF(Period=$V$2,IF(Site=$A$85,IF(Provider=$B87,J))))</f>
        <v>0</v>
      </c>
      <c r="X87" s="26"/>
      <c r="Y87" s="27">
        <f t="shared" ref="Y87:Y127" si="63">W87*(V87/V$128)</f>
        <v>0</v>
      </c>
      <c r="Z87" s="27">
        <f t="shared" si="51"/>
        <v>0</v>
      </c>
      <c r="AA87" s="44"/>
      <c r="AB87" s="25">
        <f t="array" ref="AB87">SUM(IF(Period=$AB$2,IF(Site=$A$85,IF(Provider=$B87,I))))</f>
        <v>0</v>
      </c>
      <c r="AC87" s="26">
        <f t="array" ref="AC87">SUM(IF(Period=$AB$2,IF(Site=$A$85,IF(Provider=$B87,J))))</f>
        <v>0</v>
      </c>
      <c r="AD87" s="26"/>
      <c r="AE87" s="27">
        <f t="shared" ref="AE87:AE127" si="64">AC87*(AB87/AB$128)</f>
        <v>0</v>
      </c>
      <c r="AF87" s="27">
        <f t="shared" si="52"/>
        <v>0</v>
      </c>
      <c r="AG87" s="44"/>
      <c r="AH87" s="25">
        <f t="array" ref="AH87">SUM(IF(Period=$AH$2,IF(Site=$A$85,IF(Provider=$B87,I))))</f>
        <v>0</v>
      </c>
      <c r="AI87" s="26">
        <f t="array" ref="AI87">SUM(IF(Period=$AH$2,IF(Site=$A$85,IF(Provider=$B87,J))))</f>
        <v>0</v>
      </c>
      <c r="AJ87" s="26"/>
      <c r="AK87" s="27">
        <f t="shared" ref="AK87:AK127" si="65">AI87*(AH87/AH$128)</f>
        <v>0</v>
      </c>
      <c r="AL87" s="27">
        <f t="shared" si="53"/>
        <v>0</v>
      </c>
      <c r="AM87" s="44"/>
      <c r="AN87" s="25">
        <f t="array" ref="AN87">SUM(IF(Period=$AN$2,IF(Site=$A$85,IF(Provider=$B87,I))))</f>
        <v>0</v>
      </c>
      <c r="AO87" s="26">
        <f t="array" ref="AO87">SUM(IF(Period=$AN$2,IF(Site=$A$85,IF(Provider=$B87,J))))</f>
        <v>0</v>
      </c>
      <c r="AP87" s="26"/>
      <c r="AQ87" s="27">
        <f t="shared" ref="AQ87:AQ127" si="66">AO87*(AN87/AN$128)</f>
        <v>0</v>
      </c>
      <c r="AR87" s="27">
        <f t="shared" si="54"/>
        <v>0</v>
      </c>
      <c r="AS87" s="44"/>
      <c r="AT87" s="25">
        <f t="array" ref="AT87">SUM(IF(Period=$AT$2,IF(Site=$A$85,IF(Provider=$B87,I))))</f>
        <v>0</v>
      </c>
      <c r="AU87" s="26">
        <f t="array" ref="AU87">SUM(IF(Period=$AT$2,IF(Site=$A$85,IF(Provider=$B87,J))))</f>
        <v>0</v>
      </c>
      <c r="AV87" s="26"/>
      <c r="AW87" s="27">
        <f t="shared" ref="AW87:AW127" si="67">AU87*(AT87/AT$128)</f>
        <v>0</v>
      </c>
      <c r="AX87" s="27">
        <f t="shared" si="55"/>
        <v>0</v>
      </c>
      <c r="AY87" s="44"/>
      <c r="AZ87" s="25">
        <f t="array" ref="AZ87">SUM(IF(Period=$AZ$2,IF(Site=$A$85,IF(Provider=$B87,I))))</f>
        <v>15</v>
      </c>
      <c r="BA87" s="26">
        <f t="array" ref="BA87">SUM(IF(Period=$AZ$2,IF(Site=$A$85,IF(Provider=$B87,J))))</f>
        <v>7.4666666666666703</v>
      </c>
      <c r="BB87" s="26"/>
      <c r="BC87" s="27">
        <f t="shared" ref="BC87:BC127" si="68">BA87*(AZ87/AZ$128)</f>
        <v>0.19893428063943169</v>
      </c>
      <c r="BD87" s="27">
        <f t="shared" si="56"/>
        <v>3.6495161132653413E-3</v>
      </c>
      <c r="BE87" s="44"/>
      <c r="BF87" s="25">
        <f t="array" ref="BF87">SUM(IF(Period=$BF$2,IF(Site=$A$85,IF(Provider=$B87,I))))</f>
        <v>27</v>
      </c>
      <c r="BG87" s="26">
        <f t="array" ref="BG87">SUM(IF(Period=$BF$2,IF(Site=$A$85,IF(Provider=$B87,J))))</f>
        <v>7.1851851851851896</v>
      </c>
      <c r="BH87" s="26"/>
      <c r="BI87" s="27">
        <f t="shared" ref="BI87:BI127" si="69">BG87*(BF87/BF$128)</f>
        <v>0.32715008431703224</v>
      </c>
      <c r="BJ87" s="27">
        <f t="shared" si="57"/>
        <v>6.0028467108113161E-3</v>
      </c>
      <c r="BK87" s="44"/>
      <c r="BL87" s="25">
        <f t="array" ref="BL87">SUM(IF(Period=$BL$2,IF(Site=$A$85,IF(Provider=$B87,I))))</f>
        <v>0</v>
      </c>
      <c r="BM87" s="26">
        <f t="array" ref="BM87">SUM(IF(Period=$BL$2,IF(Site=$A$85,IF(Provider=$B87,J))))</f>
        <v>0</v>
      </c>
      <c r="BN87" s="26"/>
      <c r="BO87" s="27">
        <f t="shared" ref="BO87:BO127" si="70">BM87*(BL87/BL$128)</f>
        <v>0</v>
      </c>
      <c r="BP87" s="27">
        <f t="shared" si="58"/>
        <v>0</v>
      </c>
      <c r="BQ87" s="44"/>
      <c r="BR87" s="25">
        <f t="array" ref="BR87">SUM(IF(Period=$BR$2,IF(Site=$A$85,IF(Provider=$B87,I))))</f>
        <v>0</v>
      </c>
      <c r="BS87" s="26">
        <f t="array" ref="BS87">SUM(IF(Period=$BR$2,IF(Site=$A$85,IF(Provider=$B87,J))))</f>
        <v>0</v>
      </c>
      <c r="BT87" s="26"/>
      <c r="BU87" s="27">
        <f t="shared" ref="BU87:BU127" si="71">BS87*(BR87/BR$128)</f>
        <v>0</v>
      </c>
      <c r="BV87" s="27">
        <f t="shared" si="59"/>
        <v>0</v>
      </c>
    </row>
    <row r="88" spans="1:74" outlineLevel="1" x14ac:dyDescent="0.25">
      <c r="B88" s="20" t="s">
        <v>638</v>
      </c>
      <c r="C88" s="44"/>
      <c r="D88" s="25">
        <f t="array" ref="D88">SUM(IF(Period=$D$2,IF(Site=$A$85,IF(Provider=$B88,I))))</f>
        <v>0</v>
      </c>
      <c r="E88" s="26">
        <f t="array" ref="E88">SUM(IF(Period=$D$2,IF(Site=$A$85,IF(Provider=$B88,J))))</f>
        <v>0</v>
      </c>
      <c r="F88" s="26"/>
      <c r="G88" s="27">
        <f t="shared" si="60"/>
        <v>0</v>
      </c>
      <c r="H88" s="27">
        <f t="shared" si="48"/>
        <v>0</v>
      </c>
      <c r="I88" s="44"/>
      <c r="J88" s="25">
        <f t="array" ref="J88">SUM(IF(Period=$J$2,IF(Site=$A$85,IF(Provider=$B88,I))))</f>
        <v>0</v>
      </c>
      <c r="K88" s="26">
        <f t="array" ref="K88">SUM(IF(Period=$J$2,IF(Site=$A$85,IF(Provider=$B88,J))))</f>
        <v>0</v>
      </c>
      <c r="L88" s="26"/>
      <c r="M88" s="27">
        <f t="shared" si="61"/>
        <v>0</v>
      </c>
      <c r="N88" s="27">
        <f t="shared" si="49"/>
        <v>0</v>
      </c>
      <c r="O88" s="44"/>
      <c r="P88" s="25">
        <f t="array" ref="P88">SUM(IF(Period=$P$2,IF(Site=$A$85,IF(Provider=$B88,I))))</f>
        <v>0</v>
      </c>
      <c r="Q88" s="26">
        <f t="array" ref="Q88">SUM(IF(Period=$P$2,IF(Site=$A$85,IF(Provider=$B88,J))))</f>
        <v>0</v>
      </c>
      <c r="R88" s="26"/>
      <c r="S88" s="27">
        <f t="shared" si="62"/>
        <v>0</v>
      </c>
      <c r="T88" s="27">
        <f t="shared" si="50"/>
        <v>0</v>
      </c>
      <c r="U88" s="44"/>
      <c r="V88" s="25">
        <f t="array" ref="V88">SUM(IF(Period=$V$2,IF(Site=$A$85,IF(Provider=$B88,I))))</f>
        <v>0</v>
      </c>
      <c r="W88" s="26">
        <f t="array" ref="W88">SUM(IF(Period=$V$2,IF(Site=$A$85,IF(Provider=$B88,J))))</f>
        <v>0</v>
      </c>
      <c r="X88" s="26"/>
      <c r="Y88" s="27">
        <f t="shared" si="63"/>
        <v>0</v>
      </c>
      <c r="Z88" s="27">
        <f t="shared" si="51"/>
        <v>0</v>
      </c>
      <c r="AA88" s="44"/>
      <c r="AB88" s="25">
        <f t="array" ref="AB88">SUM(IF(Period=$AB$2,IF(Site=$A$85,IF(Provider=$B88,I))))</f>
        <v>0</v>
      </c>
      <c r="AC88" s="26">
        <f t="array" ref="AC88">SUM(IF(Period=$AB$2,IF(Site=$A$85,IF(Provider=$B88,J))))</f>
        <v>0</v>
      </c>
      <c r="AD88" s="26"/>
      <c r="AE88" s="27">
        <f t="shared" si="64"/>
        <v>0</v>
      </c>
      <c r="AF88" s="27">
        <f t="shared" si="52"/>
        <v>0</v>
      </c>
      <c r="AG88" s="44"/>
      <c r="AH88" s="25">
        <f t="array" ref="AH88">SUM(IF(Period=$AH$2,IF(Site=$A$85,IF(Provider=$B88,I))))</f>
        <v>6</v>
      </c>
      <c r="AI88" s="26">
        <f t="array" ref="AI88">SUM(IF(Period=$AH$2,IF(Site=$A$85,IF(Provider=$B88,J))))</f>
        <v>3.8333333333333299</v>
      </c>
      <c r="AJ88" s="26"/>
      <c r="AK88" s="27">
        <f t="shared" si="65"/>
        <v>4.5275590551181064E-2</v>
      </c>
      <c r="AL88" s="27">
        <f t="shared" si="53"/>
        <v>7.832186882789613E-4</v>
      </c>
      <c r="AM88" s="44"/>
      <c r="AN88" s="25">
        <f t="array" ref="AN88">SUM(IF(Period=$AN$2,IF(Site=$A$85,IF(Provider=$B88,I))))</f>
        <v>1</v>
      </c>
      <c r="AO88" s="26">
        <f t="array" ref="AO88">SUM(IF(Period=$AN$2,IF(Site=$A$85,IF(Provider=$B88,J))))</f>
        <v>3</v>
      </c>
      <c r="AP88" s="26"/>
      <c r="AQ88" s="27">
        <f t="shared" si="66"/>
        <v>5.2816901408450703E-3</v>
      </c>
      <c r="AR88" s="27">
        <f t="shared" si="54"/>
        <v>9.5938599296450277E-5</v>
      </c>
      <c r="AS88" s="44"/>
      <c r="AT88" s="25">
        <f t="array" ref="AT88">SUM(IF(Period=$AT$2,IF(Site=$A$85,IF(Provider=$B88,I))))</f>
        <v>0</v>
      </c>
      <c r="AU88" s="26">
        <f t="array" ref="AU88">SUM(IF(Period=$AT$2,IF(Site=$A$85,IF(Provider=$B88,J))))</f>
        <v>0</v>
      </c>
      <c r="AV88" s="26"/>
      <c r="AW88" s="27">
        <f t="shared" si="67"/>
        <v>0</v>
      </c>
      <c r="AX88" s="27">
        <f t="shared" si="55"/>
        <v>0</v>
      </c>
      <c r="AY88" s="44"/>
      <c r="AZ88" s="25">
        <f t="array" ref="AZ88">SUM(IF(Period=$AZ$2,IF(Site=$A$85,IF(Provider=$B88,I))))</f>
        <v>0</v>
      </c>
      <c r="BA88" s="26">
        <f t="array" ref="BA88">SUM(IF(Period=$AZ$2,IF(Site=$A$85,IF(Provider=$B88,J))))</f>
        <v>0</v>
      </c>
      <c r="BB88" s="26"/>
      <c r="BC88" s="27">
        <f t="shared" si="68"/>
        <v>0</v>
      </c>
      <c r="BD88" s="27">
        <f t="shared" si="56"/>
        <v>0</v>
      </c>
      <c r="BE88" s="44"/>
      <c r="BF88" s="25">
        <f t="array" ref="BF88">SUM(IF(Period=$BF$2,IF(Site=$A$85,IF(Provider=$B88,I))))</f>
        <v>0</v>
      </c>
      <c r="BG88" s="26">
        <f t="array" ref="BG88">SUM(IF(Period=$BF$2,IF(Site=$A$85,IF(Provider=$B88,J))))</f>
        <v>0</v>
      </c>
      <c r="BH88" s="26"/>
      <c r="BI88" s="27">
        <f t="shared" si="69"/>
        <v>0</v>
      </c>
      <c r="BJ88" s="27">
        <f t="shared" si="57"/>
        <v>0</v>
      </c>
      <c r="BK88" s="44"/>
      <c r="BL88" s="25">
        <f t="array" ref="BL88">SUM(IF(Period=$BL$2,IF(Site=$A$85,IF(Provider=$B88,I))))</f>
        <v>0</v>
      </c>
      <c r="BM88" s="26">
        <f t="array" ref="BM88">SUM(IF(Period=$BL$2,IF(Site=$A$85,IF(Provider=$B88,J))))</f>
        <v>0</v>
      </c>
      <c r="BN88" s="26"/>
      <c r="BO88" s="27">
        <f t="shared" si="70"/>
        <v>0</v>
      </c>
      <c r="BP88" s="27">
        <f t="shared" si="58"/>
        <v>0</v>
      </c>
      <c r="BQ88" s="44"/>
      <c r="BR88" s="25">
        <f t="array" ref="BR88">SUM(IF(Period=$BR$2,IF(Site=$A$85,IF(Provider=$B88,I))))</f>
        <v>0</v>
      </c>
      <c r="BS88" s="26">
        <f t="array" ref="BS88">SUM(IF(Period=$BR$2,IF(Site=$A$85,IF(Provider=$B88,J))))</f>
        <v>0</v>
      </c>
      <c r="BT88" s="26"/>
      <c r="BU88" s="27">
        <f t="shared" si="71"/>
        <v>0</v>
      </c>
      <c r="BV88" s="27">
        <f t="shared" si="59"/>
        <v>0</v>
      </c>
    </row>
    <row r="89" spans="1:74" outlineLevel="1" x14ac:dyDescent="0.25">
      <c r="B89" s="20" t="s">
        <v>633</v>
      </c>
      <c r="C89" s="44"/>
      <c r="D89" s="25">
        <f t="array" ref="D89">SUM(IF(Period=$D$2,IF(Site=$A$85,IF(Provider=$B89,I))))</f>
        <v>0</v>
      </c>
      <c r="E89" s="26">
        <f t="array" ref="E89">SUM(IF(Period=$D$2,IF(Site=$A$85,IF(Provider=$B89,J))))</f>
        <v>0</v>
      </c>
      <c r="F89" s="26"/>
      <c r="G89" s="27">
        <f t="shared" si="60"/>
        <v>0</v>
      </c>
      <c r="H89" s="27">
        <f t="shared" si="48"/>
        <v>0</v>
      </c>
      <c r="I89" s="44"/>
      <c r="J89" s="25">
        <f t="array" ref="J89">SUM(IF(Period=$J$2,IF(Site=$A$85,IF(Provider=$B89,I))))</f>
        <v>0</v>
      </c>
      <c r="K89" s="26">
        <f t="array" ref="K89">SUM(IF(Period=$J$2,IF(Site=$A$85,IF(Provider=$B89,J))))</f>
        <v>0</v>
      </c>
      <c r="L89" s="26"/>
      <c r="M89" s="27">
        <f t="shared" si="61"/>
        <v>0</v>
      </c>
      <c r="N89" s="27">
        <f t="shared" si="49"/>
        <v>0</v>
      </c>
      <c r="O89" s="44"/>
      <c r="P89" s="25">
        <f t="array" ref="P89">SUM(IF(Period=$P$2,IF(Site=$A$85,IF(Provider=$B89,I))))</f>
        <v>0</v>
      </c>
      <c r="Q89" s="26">
        <f t="array" ref="Q89">SUM(IF(Period=$P$2,IF(Site=$A$85,IF(Provider=$B89,J))))</f>
        <v>0</v>
      </c>
      <c r="R89" s="26"/>
      <c r="S89" s="27">
        <f t="shared" si="62"/>
        <v>0</v>
      </c>
      <c r="T89" s="27">
        <f t="shared" si="50"/>
        <v>0</v>
      </c>
      <c r="U89" s="44"/>
      <c r="V89" s="25">
        <f t="array" ref="V89">SUM(IF(Period=$V$2,IF(Site=$A$85,IF(Provider=$B89,I))))</f>
        <v>0</v>
      </c>
      <c r="W89" s="26">
        <f t="array" ref="W89">SUM(IF(Period=$V$2,IF(Site=$A$85,IF(Provider=$B89,J))))</f>
        <v>0</v>
      </c>
      <c r="X89" s="26"/>
      <c r="Y89" s="27">
        <f t="shared" si="63"/>
        <v>0</v>
      </c>
      <c r="Z89" s="27">
        <f t="shared" si="51"/>
        <v>0</v>
      </c>
      <c r="AA89" s="44"/>
      <c r="AB89" s="25">
        <f t="array" ref="AB89">SUM(IF(Period=$AB$2,IF(Site=$A$85,IF(Provider=$B89,I))))</f>
        <v>0</v>
      </c>
      <c r="AC89" s="26">
        <f t="array" ref="AC89">SUM(IF(Period=$AB$2,IF(Site=$A$85,IF(Provider=$B89,J))))</f>
        <v>0</v>
      </c>
      <c r="AD89" s="26"/>
      <c r="AE89" s="27">
        <f t="shared" si="64"/>
        <v>0</v>
      </c>
      <c r="AF89" s="27">
        <f t="shared" si="52"/>
        <v>0</v>
      </c>
      <c r="AG89" s="44"/>
      <c r="AH89" s="25">
        <f t="array" ref="AH89">SUM(IF(Period=$AH$2,IF(Site=$A$85,IF(Provider=$B89,I))))</f>
        <v>0</v>
      </c>
      <c r="AI89" s="26">
        <f t="array" ref="AI89">SUM(IF(Period=$AH$2,IF(Site=$A$85,IF(Provider=$B89,J))))</f>
        <v>0</v>
      </c>
      <c r="AJ89" s="26"/>
      <c r="AK89" s="27">
        <f t="shared" si="65"/>
        <v>0</v>
      </c>
      <c r="AL89" s="27">
        <f t="shared" si="53"/>
        <v>0</v>
      </c>
      <c r="AM89" s="44"/>
      <c r="AN89" s="25">
        <f t="array" ref="AN89">SUM(IF(Period=$AN$2,IF(Site=$A$85,IF(Provider=$B89,I))))</f>
        <v>1</v>
      </c>
      <c r="AO89" s="26">
        <f t="array" ref="AO89">SUM(IF(Period=$AN$2,IF(Site=$A$85,IF(Provider=$B89,J))))</f>
        <v>2</v>
      </c>
      <c r="AP89" s="26"/>
      <c r="AQ89" s="27">
        <f t="shared" si="66"/>
        <v>3.5211267605633804E-3</v>
      </c>
      <c r="AR89" s="27">
        <f t="shared" si="54"/>
        <v>6.3959066197633518E-5</v>
      </c>
      <c r="AS89" s="44"/>
      <c r="AT89" s="25">
        <f t="array" ref="AT89">SUM(IF(Period=$AT$2,IF(Site=$A$85,IF(Provider=$B89,I))))</f>
        <v>0</v>
      </c>
      <c r="AU89" s="26">
        <f t="array" ref="AU89">SUM(IF(Period=$AT$2,IF(Site=$A$85,IF(Provider=$B89,J))))</f>
        <v>0</v>
      </c>
      <c r="AV89" s="26"/>
      <c r="AW89" s="27">
        <f t="shared" si="67"/>
        <v>0</v>
      </c>
      <c r="AX89" s="27">
        <f t="shared" si="55"/>
        <v>0</v>
      </c>
      <c r="AY89" s="44"/>
      <c r="AZ89" s="25">
        <f t="array" ref="AZ89">SUM(IF(Period=$AZ$2,IF(Site=$A$85,IF(Provider=$B89,I))))</f>
        <v>0</v>
      </c>
      <c r="BA89" s="26">
        <f t="array" ref="BA89">SUM(IF(Period=$AZ$2,IF(Site=$A$85,IF(Provider=$B89,J))))</f>
        <v>0</v>
      </c>
      <c r="BB89" s="26"/>
      <c r="BC89" s="27">
        <f t="shared" si="68"/>
        <v>0</v>
      </c>
      <c r="BD89" s="27">
        <f t="shared" si="56"/>
        <v>0</v>
      </c>
      <c r="BE89" s="44"/>
      <c r="BF89" s="25">
        <f t="array" ref="BF89">SUM(IF(Period=$BF$2,IF(Site=$A$85,IF(Provider=$B89,I))))</f>
        <v>0</v>
      </c>
      <c r="BG89" s="26">
        <f t="array" ref="BG89">SUM(IF(Period=$BF$2,IF(Site=$A$85,IF(Provider=$B89,J))))</f>
        <v>0</v>
      </c>
      <c r="BH89" s="26"/>
      <c r="BI89" s="27">
        <f t="shared" si="69"/>
        <v>0</v>
      </c>
      <c r="BJ89" s="27">
        <f t="shared" si="57"/>
        <v>0</v>
      </c>
      <c r="BK89" s="44"/>
      <c r="BL89" s="25">
        <f t="array" ref="BL89">SUM(IF(Period=$BL$2,IF(Site=$A$85,IF(Provider=$B89,I))))</f>
        <v>0</v>
      </c>
      <c r="BM89" s="26">
        <f t="array" ref="BM89">SUM(IF(Period=$BL$2,IF(Site=$A$85,IF(Provider=$B89,J))))</f>
        <v>0</v>
      </c>
      <c r="BN89" s="26"/>
      <c r="BO89" s="27">
        <f t="shared" si="70"/>
        <v>0</v>
      </c>
      <c r="BP89" s="27">
        <f t="shared" si="58"/>
        <v>0</v>
      </c>
      <c r="BQ89" s="44"/>
      <c r="BR89" s="25">
        <f t="array" ref="BR89">SUM(IF(Period=$BR$2,IF(Site=$A$85,IF(Provider=$B89,I))))</f>
        <v>0</v>
      </c>
      <c r="BS89" s="26">
        <f t="array" ref="BS89">SUM(IF(Period=$BR$2,IF(Site=$A$85,IF(Provider=$B89,J))))</f>
        <v>0</v>
      </c>
      <c r="BT89" s="26"/>
      <c r="BU89" s="27">
        <f t="shared" si="71"/>
        <v>0</v>
      </c>
      <c r="BV89" s="27">
        <f t="shared" si="59"/>
        <v>0</v>
      </c>
    </row>
    <row r="90" spans="1:74" outlineLevel="1" x14ac:dyDescent="0.25">
      <c r="B90" s="20" t="s">
        <v>949</v>
      </c>
      <c r="C90" s="44"/>
      <c r="D90" s="25">
        <f t="array" ref="D90">SUM(IF(Period=$D$2,IF(Site=$A$85,IF(Provider=$B90,I))))</f>
        <v>0</v>
      </c>
      <c r="E90" s="26">
        <f t="array" ref="E90">SUM(IF(Period=$D$2,IF(Site=$A$85,IF(Provider=$B90,J))))</f>
        <v>0</v>
      </c>
      <c r="F90" s="26"/>
      <c r="G90" s="27">
        <f t="shared" si="60"/>
        <v>0</v>
      </c>
      <c r="H90" s="27">
        <f t="shared" si="48"/>
        <v>0</v>
      </c>
      <c r="I90" s="44"/>
      <c r="J90" s="25">
        <f t="array" ref="J90">SUM(IF(Period=$J$2,IF(Site=$A$85,IF(Provider=$B90,I))))</f>
        <v>0</v>
      </c>
      <c r="K90" s="26">
        <f t="array" ref="K90">SUM(IF(Period=$J$2,IF(Site=$A$85,IF(Provider=$B90,J))))</f>
        <v>0</v>
      </c>
      <c r="L90" s="26"/>
      <c r="M90" s="27">
        <f t="shared" si="61"/>
        <v>0</v>
      </c>
      <c r="N90" s="27">
        <f t="shared" si="49"/>
        <v>0</v>
      </c>
      <c r="O90" s="44"/>
      <c r="P90" s="25">
        <f t="array" ref="P90">SUM(IF(Period=$P$2,IF(Site=$A$85,IF(Provider=$B90,I))))</f>
        <v>0</v>
      </c>
      <c r="Q90" s="26">
        <f t="array" ref="Q90">SUM(IF(Period=$P$2,IF(Site=$A$85,IF(Provider=$B90,J))))</f>
        <v>0</v>
      </c>
      <c r="R90" s="26"/>
      <c r="S90" s="27">
        <f t="shared" si="62"/>
        <v>0</v>
      </c>
      <c r="T90" s="27">
        <f t="shared" si="50"/>
        <v>0</v>
      </c>
      <c r="U90" s="44"/>
      <c r="V90" s="25">
        <f t="array" ref="V90">SUM(IF(Period=$V$2,IF(Site=$A$85,IF(Provider=$B90,I))))</f>
        <v>0</v>
      </c>
      <c r="W90" s="26">
        <f t="array" ref="W90">SUM(IF(Period=$V$2,IF(Site=$A$85,IF(Provider=$B90,J))))</f>
        <v>0</v>
      </c>
      <c r="X90" s="26"/>
      <c r="Y90" s="27">
        <f t="shared" si="63"/>
        <v>0</v>
      </c>
      <c r="Z90" s="27">
        <f t="shared" si="51"/>
        <v>0</v>
      </c>
      <c r="AA90" s="44"/>
      <c r="AB90" s="25">
        <f t="array" ref="AB90">SUM(IF(Period=$AB$2,IF(Site=$A$85,IF(Provider=$B90,I))))</f>
        <v>0</v>
      </c>
      <c r="AC90" s="26">
        <f t="array" ref="AC90">SUM(IF(Period=$AB$2,IF(Site=$A$85,IF(Provider=$B90,J))))</f>
        <v>0</v>
      </c>
      <c r="AD90" s="26"/>
      <c r="AE90" s="27">
        <f t="shared" si="64"/>
        <v>0</v>
      </c>
      <c r="AF90" s="27">
        <f t="shared" si="52"/>
        <v>0</v>
      </c>
      <c r="AG90" s="44"/>
      <c r="AH90" s="25">
        <f t="array" ref="AH90">SUM(IF(Period=$AH$2,IF(Site=$A$85,IF(Provider=$B90,I))))</f>
        <v>0</v>
      </c>
      <c r="AI90" s="26">
        <f t="array" ref="AI90">SUM(IF(Period=$AH$2,IF(Site=$A$85,IF(Provider=$B90,J))))</f>
        <v>0</v>
      </c>
      <c r="AJ90" s="26"/>
      <c r="AK90" s="27">
        <f t="shared" si="65"/>
        <v>0</v>
      </c>
      <c r="AL90" s="27">
        <f t="shared" si="53"/>
        <v>0</v>
      </c>
      <c r="AM90" s="44"/>
      <c r="AN90" s="25">
        <f t="array" ref="AN90">SUM(IF(Period=$AN$2,IF(Site=$A$85,IF(Provider=$B90,I))))</f>
        <v>27</v>
      </c>
      <c r="AO90" s="26">
        <f t="array" ref="AO90">SUM(IF(Period=$AN$2,IF(Site=$A$85,IF(Provider=$B90,J))))</f>
        <v>3.5185185185185199</v>
      </c>
      <c r="AP90" s="26"/>
      <c r="AQ90" s="27">
        <f t="shared" si="66"/>
        <v>0.16725352112676062</v>
      </c>
      <c r="AR90" s="27">
        <f t="shared" si="54"/>
        <v>3.0380556443875932E-3</v>
      </c>
      <c r="AS90" s="44"/>
      <c r="AT90" s="25">
        <f t="array" ref="AT90">SUM(IF(Period=$AT$2,IF(Site=$A$85,IF(Provider=$B90,I))))</f>
        <v>0</v>
      </c>
      <c r="AU90" s="26">
        <f t="array" ref="AU90">SUM(IF(Period=$AT$2,IF(Site=$A$85,IF(Provider=$B90,J))))</f>
        <v>0</v>
      </c>
      <c r="AV90" s="26"/>
      <c r="AW90" s="27">
        <f t="shared" si="67"/>
        <v>0</v>
      </c>
      <c r="AX90" s="27">
        <f t="shared" si="55"/>
        <v>0</v>
      </c>
      <c r="AY90" s="44"/>
      <c r="AZ90" s="25">
        <f t="array" ref="AZ90">SUM(IF(Period=$AZ$2,IF(Site=$A$85,IF(Provider=$B90,I))))</f>
        <v>0</v>
      </c>
      <c r="BA90" s="26">
        <f t="array" ref="BA90">SUM(IF(Period=$AZ$2,IF(Site=$A$85,IF(Provider=$B90,J))))</f>
        <v>0</v>
      </c>
      <c r="BB90" s="26"/>
      <c r="BC90" s="27">
        <f t="shared" si="68"/>
        <v>0</v>
      </c>
      <c r="BD90" s="27">
        <f t="shared" si="56"/>
        <v>0</v>
      </c>
      <c r="BE90" s="44"/>
      <c r="BF90" s="25">
        <f t="array" ref="BF90">SUM(IF(Period=$BF$2,IF(Site=$A$85,IF(Provider=$B90,I))))</f>
        <v>0</v>
      </c>
      <c r="BG90" s="26">
        <f t="array" ref="BG90">SUM(IF(Period=$BF$2,IF(Site=$A$85,IF(Provider=$B90,J))))</f>
        <v>0</v>
      </c>
      <c r="BH90" s="26"/>
      <c r="BI90" s="27">
        <f t="shared" si="69"/>
        <v>0</v>
      </c>
      <c r="BJ90" s="27">
        <f t="shared" si="57"/>
        <v>0</v>
      </c>
      <c r="BK90" s="44"/>
      <c r="BL90" s="25">
        <f t="array" ref="BL90">SUM(IF(Period=$BL$2,IF(Site=$A$85,IF(Provider=$B90,I))))</f>
        <v>0</v>
      </c>
      <c r="BM90" s="26">
        <f t="array" ref="BM90">SUM(IF(Period=$BL$2,IF(Site=$A$85,IF(Provider=$B90,J))))</f>
        <v>0</v>
      </c>
      <c r="BN90" s="26"/>
      <c r="BO90" s="27">
        <f t="shared" si="70"/>
        <v>0</v>
      </c>
      <c r="BP90" s="27">
        <f t="shared" si="58"/>
        <v>0</v>
      </c>
      <c r="BQ90" s="44"/>
      <c r="BR90" s="25">
        <f t="array" ref="BR90">SUM(IF(Period=$BR$2,IF(Site=$A$85,IF(Provider=$B90,I))))</f>
        <v>0</v>
      </c>
      <c r="BS90" s="26">
        <f t="array" ref="BS90">SUM(IF(Period=$BR$2,IF(Site=$A$85,IF(Provider=$B90,J))))</f>
        <v>0</v>
      </c>
      <c r="BT90" s="26"/>
      <c r="BU90" s="27">
        <f t="shared" si="71"/>
        <v>0</v>
      </c>
      <c r="BV90" s="27">
        <f t="shared" si="59"/>
        <v>0</v>
      </c>
    </row>
    <row r="91" spans="1:74" outlineLevel="1" x14ac:dyDescent="0.25">
      <c r="B91" s="20" t="s">
        <v>666</v>
      </c>
      <c r="C91" s="44"/>
      <c r="D91" s="25">
        <f t="array" ref="D91">SUM(IF(Period=$D$2,IF(Site=$A$85,IF(Provider=$B91,I))))</f>
        <v>114</v>
      </c>
      <c r="E91" s="26">
        <f t="array" ref="E91">SUM(IF(Period=$D$2,IF(Site=$A$85,IF(Provider=$B91,J))))</f>
        <v>3.9035087719298245</v>
      </c>
      <c r="F91" s="26"/>
      <c r="G91" s="27">
        <f t="shared" si="60"/>
        <v>0.47239915074309979</v>
      </c>
      <c r="H91" s="27">
        <f t="shared" si="48"/>
        <v>1.2888464100558984E-2</v>
      </c>
      <c r="I91" s="44"/>
      <c r="J91" s="25">
        <f t="array" ref="J91">SUM(IF(Period=$J$2,IF(Site=$A$85,IF(Provider=$B91,I))))</f>
        <v>89</v>
      </c>
      <c r="K91" s="26">
        <f t="array" ref="K91">SUM(IF(Period=$J$2,IF(Site=$A$85,IF(Provider=$B91,J))))</f>
        <v>3.50561797752809</v>
      </c>
      <c r="L91" s="26"/>
      <c r="M91" s="27">
        <f t="shared" si="61"/>
        <v>0.42333785617367709</v>
      </c>
      <c r="N91" s="27">
        <f t="shared" si="49"/>
        <v>9.6663258667162386E-3</v>
      </c>
      <c r="O91" s="44"/>
      <c r="P91" s="25">
        <f t="array" ref="P91">SUM(IF(Period=$P$2,IF(Site=$A$85,IF(Provider=$B91,I))))</f>
        <v>109</v>
      </c>
      <c r="Q91" s="26">
        <f t="array" ref="Q91">SUM(IF(Period=$P$2,IF(Site=$A$85,IF(Provider=$B91,J))))</f>
        <v>2.8807339449541285</v>
      </c>
      <c r="R91" s="26"/>
      <c r="S91" s="27">
        <f t="shared" si="62"/>
        <v>0.40568475452196384</v>
      </c>
      <c r="T91" s="27">
        <f t="shared" si="50"/>
        <v>9.0484698288283098E-3</v>
      </c>
      <c r="U91" s="44"/>
      <c r="V91" s="25">
        <f t="array" ref="V91">SUM(IF(Period=$V$2,IF(Site=$A$85,IF(Provider=$B91,I))))</f>
        <v>100</v>
      </c>
      <c r="W91" s="26">
        <f t="array" ref="W91">SUM(IF(Period=$V$2,IF(Site=$A$85,IF(Provider=$B91,J))))</f>
        <v>3.12</v>
      </c>
      <c r="X91" s="26"/>
      <c r="Y91" s="27">
        <f t="shared" si="63"/>
        <v>0.41544607190412786</v>
      </c>
      <c r="Z91" s="27">
        <f t="shared" si="51"/>
        <v>9.4356741063327896E-3</v>
      </c>
      <c r="AA91" s="44"/>
      <c r="AB91" s="25">
        <f t="array" ref="AB91">SUM(IF(Period=$AB$2,IF(Site=$A$85,IF(Provider=$B91,I))))</f>
        <v>65</v>
      </c>
      <c r="AC91" s="26">
        <f t="array" ref="AC91">SUM(IF(Period=$AB$2,IF(Site=$A$85,IF(Provider=$B91,J))))</f>
        <v>2.8307692307692309</v>
      </c>
      <c r="AD91" s="26"/>
      <c r="AE91" s="27">
        <f t="shared" si="64"/>
        <v>0.31833910034602081</v>
      </c>
      <c r="AF91" s="27">
        <f t="shared" si="52"/>
        <v>5.5353328720555948E-3</v>
      </c>
      <c r="AG91" s="44"/>
      <c r="AH91" s="25">
        <f t="array" ref="AH91">SUM(IF(Period=$AH$2,IF(Site=$A$85,IF(Provider=$B91,I))))</f>
        <v>69</v>
      </c>
      <c r="AI91" s="26">
        <f t="array" ref="AI91">SUM(IF(Period=$AH$2,IF(Site=$A$85,IF(Provider=$B91,J))))</f>
        <v>2.7681159420289898</v>
      </c>
      <c r="AJ91" s="26"/>
      <c r="AK91" s="27">
        <f t="shared" si="65"/>
        <v>0.37598425196850455</v>
      </c>
      <c r="AL91" s="27">
        <f t="shared" si="53"/>
        <v>6.5041204113600861E-3</v>
      </c>
      <c r="AM91" s="44"/>
      <c r="AN91" s="25">
        <f t="array" ref="AN91">SUM(IF(Period=$AN$2,IF(Site=$A$85,IF(Provider=$B91,I))))</f>
        <v>66</v>
      </c>
      <c r="AO91" s="26">
        <f t="array" ref="AO91">SUM(IF(Period=$AN$2,IF(Site=$A$85,IF(Provider=$B91,J))))</f>
        <v>3.25757575757576</v>
      </c>
      <c r="AP91" s="26"/>
      <c r="AQ91" s="27">
        <f t="shared" si="66"/>
        <v>0.37852112676056365</v>
      </c>
      <c r="AR91" s="27">
        <f t="shared" si="54"/>
        <v>6.875599616245608E-3</v>
      </c>
      <c r="AS91" s="44"/>
      <c r="AT91" s="25">
        <f t="array" ref="AT91">SUM(IF(Period=$AT$2,IF(Site=$A$85,IF(Provider=$B91,I))))</f>
        <v>73</v>
      </c>
      <c r="AU91" s="26">
        <f t="array" ref="AU91">SUM(IF(Period=$AT$2,IF(Site=$A$85,IF(Provider=$B91,J))))</f>
        <v>3.5342465753424701</v>
      </c>
      <c r="AV91" s="26"/>
      <c r="AW91" s="27">
        <f t="shared" si="67"/>
        <v>0.5222672064777335</v>
      </c>
      <c r="AX91" s="27">
        <f t="shared" si="55"/>
        <v>8.12931278948862E-3</v>
      </c>
      <c r="AY91" s="44"/>
      <c r="AZ91" s="25">
        <f t="array" ref="AZ91">SUM(IF(Period=$AZ$2,IF(Site=$A$85,IF(Provider=$B91,I))))</f>
        <v>49</v>
      </c>
      <c r="BA91" s="26">
        <f t="array" ref="BA91">SUM(IF(Period=$AZ$2,IF(Site=$A$85,IF(Provider=$B91,J))))</f>
        <v>2.9183673469387799</v>
      </c>
      <c r="BB91" s="26"/>
      <c r="BC91" s="27">
        <f t="shared" si="68"/>
        <v>0.2539964476021318</v>
      </c>
      <c r="BD91" s="27">
        <f t="shared" si="56"/>
        <v>4.6596500374727172E-3</v>
      </c>
      <c r="BE91" s="44"/>
      <c r="BF91" s="25">
        <f t="array" ref="BF91">SUM(IF(Period=$BF$2,IF(Site=$A$85,IF(Provider=$B91,I))))</f>
        <v>70</v>
      </c>
      <c r="BG91" s="26">
        <f t="array" ref="BG91">SUM(IF(Period=$BF$2,IF(Site=$A$85,IF(Provider=$B91,J))))</f>
        <v>3.44285714285714</v>
      </c>
      <c r="BH91" s="26"/>
      <c r="BI91" s="27">
        <f t="shared" si="69"/>
        <v>0.40640809443507553</v>
      </c>
      <c r="BJ91" s="27">
        <f t="shared" si="57"/>
        <v>7.4571446252862114E-3</v>
      </c>
      <c r="BK91" s="44"/>
      <c r="BL91" s="25">
        <f t="array" ref="BL91">SUM(IF(Period=$BL$2,IF(Site=$A$85,IF(Provider=$B91,I))))</f>
        <v>81</v>
      </c>
      <c r="BM91" s="26">
        <f t="array" ref="BM91">SUM(IF(Period=$BL$2,IF(Site=$A$85,IF(Provider=$B91,J))))</f>
        <v>2.93827160493827</v>
      </c>
      <c r="BN91" s="26"/>
      <c r="BO91" s="27">
        <f t="shared" si="70"/>
        <v>0.36115326251896795</v>
      </c>
      <c r="BP91" s="27">
        <f t="shared" si="58"/>
        <v>7.3998072319124419E-3</v>
      </c>
      <c r="BQ91" s="44"/>
      <c r="BR91" s="25">
        <f t="array" ref="BR91">SUM(IF(Period=$BR$2,IF(Site=$A$85,IF(Provider=$B91,I))))</f>
        <v>60</v>
      </c>
      <c r="BS91" s="26">
        <f t="array" ref="BS91">SUM(IF(Period=$BR$2,IF(Site=$A$85,IF(Provider=$B91,J))))</f>
        <v>4.3</v>
      </c>
      <c r="BT91" s="26"/>
      <c r="BU91" s="27">
        <f t="shared" si="71"/>
        <v>0.30105017502917147</v>
      </c>
      <c r="BV91" s="27">
        <f t="shared" si="59"/>
        <v>7.5679798187204828E-3</v>
      </c>
    </row>
    <row r="92" spans="1:74" outlineLevel="1" x14ac:dyDescent="0.25">
      <c r="B92" s="20" t="s">
        <v>870</v>
      </c>
      <c r="C92" s="44"/>
      <c r="D92" s="25">
        <f t="array" ref="D92">SUM(IF(Period=$D$2,IF(Site=$A$85,IF(Provider=$B92,I))))</f>
        <v>0</v>
      </c>
      <c r="E92" s="26">
        <f t="array" ref="E92">SUM(IF(Period=$D$2,IF(Site=$A$85,IF(Provider=$B92,J))))</f>
        <v>0</v>
      </c>
      <c r="F92" s="26"/>
      <c r="G92" s="27">
        <f t="shared" si="60"/>
        <v>0</v>
      </c>
      <c r="H92" s="27">
        <f t="shared" si="48"/>
        <v>0</v>
      </c>
      <c r="I92" s="44"/>
      <c r="J92" s="25">
        <f t="array" ref="J92">SUM(IF(Period=$J$2,IF(Site=$A$85,IF(Provider=$B92,I))))</f>
        <v>0</v>
      </c>
      <c r="K92" s="26">
        <f t="array" ref="K92">SUM(IF(Period=$J$2,IF(Site=$A$85,IF(Provider=$B92,J))))</f>
        <v>0</v>
      </c>
      <c r="L92" s="26"/>
      <c r="M92" s="27">
        <f t="shared" si="61"/>
        <v>0</v>
      </c>
      <c r="N92" s="27">
        <f t="shared" si="49"/>
        <v>0</v>
      </c>
      <c r="O92" s="44"/>
      <c r="P92" s="25">
        <f t="array" ref="P92">SUM(IF(Period=$P$2,IF(Site=$A$85,IF(Provider=$B92,I))))</f>
        <v>0</v>
      </c>
      <c r="Q92" s="26">
        <f t="array" ref="Q92">SUM(IF(Period=$P$2,IF(Site=$A$85,IF(Provider=$B92,J))))</f>
        <v>0</v>
      </c>
      <c r="R92" s="26"/>
      <c r="S92" s="27">
        <f t="shared" si="62"/>
        <v>0</v>
      </c>
      <c r="T92" s="27">
        <f t="shared" si="50"/>
        <v>0</v>
      </c>
      <c r="U92" s="44"/>
      <c r="V92" s="25">
        <f t="array" ref="V92">SUM(IF(Period=$V$2,IF(Site=$A$85,IF(Provider=$B92,I))))</f>
        <v>1</v>
      </c>
      <c r="W92" s="26">
        <f t="array" ref="W92">SUM(IF(Period=$V$2,IF(Site=$A$85,IF(Provider=$B92,J))))</f>
        <v>1</v>
      </c>
      <c r="X92" s="26"/>
      <c r="Y92" s="27">
        <f t="shared" si="63"/>
        <v>1.3315579227696406E-3</v>
      </c>
      <c r="Z92" s="27">
        <f t="shared" si="51"/>
        <v>3.0242545212605094E-5</v>
      </c>
      <c r="AA92" s="44"/>
      <c r="AB92" s="25">
        <f t="array" ref="AB92">SUM(IF(Period=$AB$2,IF(Site=$A$85,IF(Provider=$B92,I))))</f>
        <v>0</v>
      </c>
      <c r="AC92" s="26">
        <f t="array" ref="AC92">SUM(IF(Period=$AB$2,IF(Site=$A$85,IF(Provider=$B92,J))))</f>
        <v>0</v>
      </c>
      <c r="AD92" s="26"/>
      <c r="AE92" s="27">
        <f t="shared" si="64"/>
        <v>0</v>
      </c>
      <c r="AF92" s="27">
        <f t="shared" si="52"/>
        <v>0</v>
      </c>
      <c r="AG92" s="44"/>
      <c r="AH92" s="25">
        <f t="array" ref="AH92">SUM(IF(Period=$AH$2,IF(Site=$A$85,IF(Provider=$B92,I))))</f>
        <v>0</v>
      </c>
      <c r="AI92" s="26">
        <f t="array" ref="AI92">SUM(IF(Period=$AH$2,IF(Site=$A$85,IF(Provider=$B92,J))))</f>
        <v>0</v>
      </c>
      <c r="AJ92" s="26"/>
      <c r="AK92" s="27">
        <f t="shared" si="65"/>
        <v>0</v>
      </c>
      <c r="AL92" s="27">
        <f t="shared" si="53"/>
        <v>0</v>
      </c>
      <c r="AM92" s="44"/>
      <c r="AN92" s="25">
        <f t="array" ref="AN92">SUM(IF(Period=$AN$2,IF(Site=$A$85,IF(Provider=$B92,I))))</f>
        <v>0</v>
      </c>
      <c r="AO92" s="26">
        <f t="array" ref="AO92">SUM(IF(Period=$AN$2,IF(Site=$A$85,IF(Provider=$B92,J))))</f>
        <v>0</v>
      </c>
      <c r="AP92" s="26"/>
      <c r="AQ92" s="27">
        <f t="shared" si="66"/>
        <v>0</v>
      </c>
      <c r="AR92" s="27">
        <f t="shared" si="54"/>
        <v>0</v>
      </c>
      <c r="AS92" s="44"/>
      <c r="AT92" s="25">
        <f t="array" ref="AT92">SUM(IF(Period=$AT$2,IF(Site=$A$85,IF(Provider=$B92,I))))</f>
        <v>0</v>
      </c>
      <c r="AU92" s="26">
        <f t="array" ref="AU92">SUM(IF(Period=$AT$2,IF(Site=$A$85,IF(Provider=$B92,J))))</f>
        <v>0</v>
      </c>
      <c r="AV92" s="26"/>
      <c r="AW92" s="27">
        <f t="shared" si="67"/>
        <v>0</v>
      </c>
      <c r="AX92" s="27">
        <f t="shared" si="55"/>
        <v>0</v>
      </c>
      <c r="AY92" s="44"/>
      <c r="AZ92" s="25">
        <f t="array" ref="AZ92">SUM(IF(Period=$AZ$2,IF(Site=$A$85,IF(Provider=$B92,I))))</f>
        <v>0</v>
      </c>
      <c r="BA92" s="26">
        <f t="array" ref="BA92">SUM(IF(Period=$AZ$2,IF(Site=$A$85,IF(Provider=$B92,J))))</f>
        <v>0</v>
      </c>
      <c r="BB92" s="26"/>
      <c r="BC92" s="27">
        <f t="shared" si="68"/>
        <v>0</v>
      </c>
      <c r="BD92" s="27">
        <f t="shared" si="56"/>
        <v>0</v>
      </c>
      <c r="BE92" s="44"/>
      <c r="BF92" s="25">
        <f t="array" ref="BF92">SUM(IF(Period=$BF$2,IF(Site=$A$85,IF(Provider=$B92,I))))</f>
        <v>0</v>
      </c>
      <c r="BG92" s="26">
        <f t="array" ref="BG92">SUM(IF(Period=$BF$2,IF(Site=$A$85,IF(Provider=$B92,J))))</f>
        <v>0</v>
      </c>
      <c r="BH92" s="26"/>
      <c r="BI92" s="27">
        <f t="shared" si="69"/>
        <v>0</v>
      </c>
      <c r="BJ92" s="27">
        <f t="shared" si="57"/>
        <v>0</v>
      </c>
      <c r="BK92" s="44"/>
      <c r="BL92" s="25">
        <f t="array" ref="BL92">SUM(IF(Period=$BL$2,IF(Site=$A$85,IF(Provider=$B92,I))))</f>
        <v>0</v>
      </c>
      <c r="BM92" s="26">
        <f t="array" ref="BM92">SUM(IF(Period=$BL$2,IF(Site=$A$85,IF(Provider=$B92,J))))</f>
        <v>0</v>
      </c>
      <c r="BN92" s="26"/>
      <c r="BO92" s="27">
        <f t="shared" si="70"/>
        <v>0</v>
      </c>
      <c r="BP92" s="27">
        <f t="shared" si="58"/>
        <v>0</v>
      </c>
      <c r="BQ92" s="44"/>
      <c r="BR92" s="25">
        <f t="array" ref="BR92">SUM(IF(Period=$BR$2,IF(Site=$A$85,IF(Provider=$B92,I))))</f>
        <v>0</v>
      </c>
      <c r="BS92" s="26">
        <f t="array" ref="BS92">SUM(IF(Period=$BR$2,IF(Site=$A$85,IF(Provider=$B92,J))))</f>
        <v>0</v>
      </c>
      <c r="BT92" s="26"/>
      <c r="BU92" s="27">
        <f t="shared" si="71"/>
        <v>0</v>
      </c>
      <c r="BV92" s="27">
        <f t="shared" si="59"/>
        <v>0</v>
      </c>
    </row>
    <row r="93" spans="1:74" outlineLevel="1" x14ac:dyDescent="0.25">
      <c r="B93" s="20" t="s">
        <v>844</v>
      </c>
      <c r="C93" s="44"/>
      <c r="D93" s="25">
        <f t="array" ref="D93">SUM(IF(Period=$D$2,IF(Site=$A$85,IF(Provider=$B93,I))))</f>
        <v>0</v>
      </c>
      <c r="E93" s="26">
        <f t="array" ref="E93">SUM(IF(Period=$D$2,IF(Site=$A$85,IF(Provider=$B93,J))))</f>
        <v>0</v>
      </c>
      <c r="F93" s="26"/>
      <c r="G93" s="27">
        <f t="shared" si="60"/>
        <v>0</v>
      </c>
      <c r="H93" s="27">
        <f t="shared" si="48"/>
        <v>0</v>
      </c>
      <c r="I93" s="44"/>
      <c r="J93" s="25">
        <f t="array" ref="J93">SUM(IF(Period=$J$2,IF(Site=$A$85,IF(Provider=$B93,I))))</f>
        <v>0</v>
      </c>
      <c r="K93" s="26">
        <f t="array" ref="K93">SUM(IF(Period=$J$2,IF(Site=$A$85,IF(Provider=$B93,J))))</f>
        <v>0</v>
      </c>
      <c r="L93" s="26"/>
      <c r="M93" s="27">
        <f t="shared" si="61"/>
        <v>0</v>
      </c>
      <c r="N93" s="27">
        <f t="shared" si="49"/>
        <v>0</v>
      </c>
      <c r="O93" s="44"/>
      <c r="P93" s="25">
        <f t="array" ref="P93">SUM(IF(Period=$P$2,IF(Site=$A$85,IF(Provider=$B93,I))))</f>
        <v>1</v>
      </c>
      <c r="Q93" s="26">
        <f t="array" ref="Q93">SUM(IF(Period=$P$2,IF(Site=$A$85,IF(Provider=$B93,J))))</f>
        <v>3</v>
      </c>
      <c r="R93" s="26"/>
      <c r="S93" s="27">
        <f t="shared" si="62"/>
        <v>3.875968992248062E-3</v>
      </c>
      <c r="T93" s="27">
        <f t="shared" si="50"/>
        <v>8.6450348683073016E-5</v>
      </c>
      <c r="U93" s="44"/>
      <c r="V93" s="25">
        <f t="array" ref="V93">SUM(IF(Period=$V$2,IF(Site=$A$85,IF(Provider=$B93,I))))</f>
        <v>0</v>
      </c>
      <c r="W93" s="26">
        <f t="array" ref="W93">SUM(IF(Period=$V$2,IF(Site=$A$85,IF(Provider=$B93,J))))</f>
        <v>0</v>
      </c>
      <c r="X93" s="26"/>
      <c r="Y93" s="27">
        <f t="shared" si="63"/>
        <v>0</v>
      </c>
      <c r="Z93" s="27">
        <f t="shared" si="51"/>
        <v>0</v>
      </c>
      <c r="AA93" s="44"/>
      <c r="AB93" s="25">
        <f t="array" ref="AB93">SUM(IF(Period=$AB$2,IF(Site=$A$85,IF(Provider=$B93,I))))</f>
        <v>0</v>
      </c>
      <c r="AC93" s="26">
        <f t="array" ref="AC93">SUM(IF(Period=$AB$2,IF(Site=$A$85,IF(Provider=$B93,J))))</f>
        <v>0</v>
      </c>
      <c r="AD93" s="26"/>
      <c r="AE93" s="27">
        <f t="shared" si="64"/>
        <v>0</v>
      </c>
      <c r="AF93" s="27">
        <f t="shared" si="52"/>
        <v>0</v>
      </c>
      <c r="AG93" s="44"/>
      <c r="AH93" s="25">
        <f t="array" ref="AH93">SUM(IF(Period=$AH$2,IF(Site=$A$85,IF(Provider=$B93,I))))</f>
        <v>0</v>
      </c>
      <c r="AI93" s="26">
        <f t="array" ref="AI93">SUM(IF(Period=$AH$2,IF(Site=$A$85,IF(Provider=$B93,J))))</f>
        <v>0</v>
      </c>
      <c r="AJ93" s="26"/>
      <c r="AK93" s="27">
        <f t="shared" si="65"/>
        <v>0</v>
      </c>
      <c r="AL93" s="27">
        <f t="shared" si="53"/>
        <v>0</v>
      </c>
      <c r="AM93" s="44"/>
      <c r="AN93" s="25">
        <f t="array" ref="AN93">SUM(IF(Period=$AN$2,IF(Site=$A$85,IF(Provider=$B93,I))))</f>
        <v>0</v>
      </c>
      <c r="AO93" s="26">
        <f t="array" ref="AO93">SUM(IF(Period=$AN$2,IF(Site=$A$85,IF(Provider=$B93,J))))</f>
        <v>0</v>
      </c>
      <c r="AP93" s="26"/>
      <c r="AQ93" s="27">
        <f t="shared" si="66"/>
        <v>0</v>
      </c>
      <c r="AR93" s="27">
        <f t="shared" si="54"/>
        <v>0</v>
      </c>
      <c r="AS93" s="44"/>
      <c r="AT93" s="25">
        <f t="array" ref="AT93">SUM(IF(Period=$AT$2,IF(Site=$A$85,IF(Provider=$B93,I))))</f>
        <v>0</v>
      </c>
      <c r="AU93" s="26">
        <f t="array" ref="AU93">SUM(IF(Period=$AT$2,IF(Site=$A$85,IF(Provider=$B93,J))))</f>
        <v>0</v>
      </c>
      <c r="AV93" s="26"/>
      <c r="AW93" s="27">
        <f t="shared" si="67"/>
        <v>0</v>
      </c>
      <c r="AX93" s="27">
        <f t="shared" si="55"/>
        <v>0</v>
      </c>
      <c r="AY93" s="44"/>
      <c r="AZ93" s="25">
        <f t="array" ref="AZ93">SUM(IF(Period=$AZ$2,IF(Site=$A$85,IF(Provider=$B93,I))))</f>
        <v>0</v>
      </c>
      <c r="BA93" s="26">
        <f t="array" ref="BA93">SUM(IF(Period=$AZ$2,IF(Site=$A$85,IF(Provider=$B93,J))))</f>
        <v>0</v>
      </c>
      <c r="BB93" s="26"/>
      <c r="BC93" s="27">
        <f t="shared" si="68"/>
        <v>0</v>
      </c>
      <c r="BD93" s="27">
        <f t="shared" si="56"/>
        <v>0</v>
      </c>
      <c r="BE93" s="44"/>
      <c r="BF93" s="25">
        <f t="array" ref="BF93">SUM(IF(Period=$BF$2,IF(Site=$A$85,IF(Provider=$B93,I))))</f>
        <v>0</v>
      </c>
      <c r="BG93" s="26">
        <f t="array" ref="BG93">SUM(IF(Period=$BF$2,IF(Site=$A$85,IF(Provider=$B93,J))))</f>
        <v>0</v>
      </c>
      <c r="BH93" s="26"/>
      <c r="BI93" s="27">
        <f t="shared" si="69"/>
        <v>0</v>
      </c>
      <c r="BJ93" s="27">
        <f t="shared" si="57"/>
        <v>0</v>
      </c>
      <c r="BK93" s="44"/>
      <c r="BL93" s="25">
        <f t="array" ref="BL93">SUM(IF(Period=$BL$2,IF(Site=$A$85,IF(Provider=$B93,I))))</f>
        <v>0</v>
      </c>
      <c r="BM93" s="26">
        <f t="array" ref="BM93">SUM(IF(Period=$BL$2,IF(Site=$A$85,IF(Provider=$B93,J))))</f>
        <v>0</v>
      </c>
      <c r="BN93" s="26"/>
      <c r="BO93" s="27">
        <f t="shared" si="70"/>
        <v>0</v>
      </c>
      <c r="BP93" s="27">
        <f t="shared" si="58"/>
        <v>0</v>
      </c>
      <c r="BQ93" s="44"/>
      <c r="BR93" s="25">
        <f t="array" ref="BR93">SUM(IF(Period=$BR$2,IF(Site=$A$85,IF(Provider=$B93,I))))</f>
        <v>0</v>
      </c>
      <c r="BS93" s="26">
        <f t="array" ref="BS93">SUM(IF(Period=$BR$2,IF(Site=$A$85,IF(Provider=$B93,J))))</f>
        <v>0</v>
      </c>
      <c r="BT93" s="26"/>
      <c r="BU93" s="27">
        <f t="shared" si="71"/>
        <v>0</v>
      </c>
      <c r="BV93" s="27">
        <f t="shared" si="59"/>
        <v>0</v>
      </c>
    </row>
    <row r="94" spans="1:74" outlineLevel="1" x14ac:dyDescent="0.25">
      <c r="B94" s="20" t="s">
        <v>664</v>
      </c>
      <c r="C94" s="44"/>
      <c r="D94" s="25">
        <f t="array" ref="D94">SUM(IF(Period=$D$2,IF(Site=$A$85,IF(Provider=$B94,I))))</f>
        <v>0</v>
      </c>
      <c r="E94" s="26">
        <f t="array" ref="E94">SUM(IF(Period=$D$2,IF(Site=$A$85,IF(Provider=$B94,J))))</f>
        <v>0</v>
      </c>
      <c r="F94" s="26"/>
      <c r="G94" s="27">
        <f t="shared" si="60"/>
        <v>0</v>
      </c>
      <c r="H94" s="27">
        <f t="shared" si="48"/>
        <v>0</v>
      </c>
      <c r="I94" s="44"/>
      <c r="J94" s="25">
        <f t="array" ref="J94">SUM(IF(Period=$J$2,IF(Site=$A$85,IF(Provider=$B94,I))))</f>
        <v>0</v>
      </c>
      <c r="K94" s="26">
        <f t="array" ref="K94">SUM(IF(Period=$J$2,IF(Site=$A$85,IF(Provider=$B94,J))))</f>
        <v>0</v>
      </c>
      <c r="L94" s="26"/>
      <c r="M94" s="27">
        <f t="shared" si="61"/>
        <v>0</v>
      </c>
      <c r="N94" s="27">
        <f t="shared" si="49"/>
        <v>0</v>
      </c>
      <c r="O94" s="44"/>
      <c r="P94" s="25">
        <f t="array" ref="P94">SUM(IF(Period=$P$2,IF(Site=$A$85,IF(Provider=$B94,I))))</f>
        <v>0</v>
      </c>
      <c r="Q94" s="26">
        <f t="array" ref="Q94">SUM(IF(Period=$P$2,IF(Site=$A$85,IF(Provider=$B94,J))))</f>
        <v>0</v>
      </c>
      <c r="R94" s="26"/>
      <c r="S94" s="27">
        <f t="shared" si="62"/>
        <v>0</v>
      </c>
      <c r="T94" s="27">
        <f t="shared" si="50"/>
        <v>0</v>
      </c>
      <c r="U94" s="44"/>
      <c r="V94" s="25">
        <f t="array" ref="V94">SUM(IF(Period=$V$2,IF(Site=$A$85,IF(Provider=$B94,I))))</f>
        <v>43</v>
      </c>
      <c r="W94" s="26">
        <f t="array" ref="W94">SUM(IF(Period=$V$2,IF(Site=$A$85,IF(Provider=$B94,J))))</f>
        <v>4.1162790697674421</v>
      </c>
      <c r="X94" s="26"/>
      <c r="Y94" s="27">
        <f t="shared" si="63"/>
        <v>0.23568575233022637</v>
      </c>
      <c r="Z94" s="27">
        <f t="shared" si="51"/>
        <v>5.3529305026311022E-3</v>
      </c>
      <c r="AA94" s="44"/>
      <c r="AB94" s="25">
        <f t="array" ref="AB94">SUM(IF(Period=$AB$2,IF(Site=$A$85,IF(Provider=$B94,I))))</f>
        <v>0</v>
      </c>
      <c r="AC94" s="26">
        <f t="array" ref="AC94">SUM(IF(Period=$AB$2,IF(Site=$A$85,IF(Provider=$B94,J))))</f>
        <v>0</v>
      </c>
      <c r="AD94" s="26"/>
      <c r="AE94" s="27">
        <f t="shared" si="64"/>
        <v>0</v>
      </c>
      <c r="AF94" s="27">
        <f t="shared" si="52"/>
        <v>0</v>
      </c>
      <c r="AG94" s="44"/>
      <c r="AH94" s="25">
        <f t="array" ref="AH94">SUM(IF(Period=$AH$2,IF(Site=$A$85,IF(Provider=$B94,I))))</f>
        <v>0</v>
      </c>
      <c r="AI94" s="26">
        <f t="array" ref="AI94">SUM(IF(Period=$AH$2,IF(Site=$A$85,IF(Provider=$B94,J))))</f>
        <v>0</v>
      </c>
      <c r="AJ94" s="26"/>
      <c r="AK94" s="27">
        <f t="shared" si="65"/>
        <v>0</v>
      </c>
      <c r="AL94" s="27">
        <f t="shared" si="53"/>
        <v>0</v>
      </c>
      <c r="AM94" s="44"/>
      <c r="AN94" s="25">
        <f t="array" ref="AN94">SUM(IF(Period=$AN$2,IF(Site=$A$85,IF(Provider=$B94,I))))</f>
        <v>0</v>
      </c>
      <c r="AO94" s="26">
        <f t="array" ref="AO94">SUM(IF(Period=$AN$2,IF(Site=$A$85,IF(Provider=$B94,J))))</f>
        <v>0</v>
      </c>
      <c r="AP94" s="26"/>
      <c r="AQ94" s="27">
        <f t="shared" si="66"/>
        <v>0</v>
      </c>
      <c r="AR94" s="27">
        <f t="shared" si="54"/>
        <v>0</v>
      </c>
      <c r="AS94" s="44"/>
      <c r="AT94" s="25">
        <f t="array" ref="AT94">SUM(IF(Period=$AT$2,IF(Site=$A$85,IF(Provider=$B94,I))))</f>
        <v>0</v>
      </c>
      <c r="AU94" s="26">
        <f t="array" ref="AU94">SUM(IF(Period=$AT$2,IF(Site=$A$85,IF(Provider=$B94,J))))</f>
        <v>0</v>
      </c>
      <c r="AV94" s="26"/>
      <c r="AW94" s="27">
        <f t="shared" si="67"/>
        <v>0</v>
      </c>
      <c r="AX94" s="27">
        <f t="shared" si="55"/>
        <v>0</v>
      </c>
      <c r="AY94" s="44"/>
      <c r="AZ94" s="25">
        <f t="array" ref="AZ94">SUM(IF(Period=$AZ$2,IF(Site=$A$85,IF(Provider=$B94,I))))</f>
        <v>0</v>
      </c>
      <c r="BA94" s="26">
        <f t="array" ref="BA94">SUM(IF(Period=$AZ$2,IF(Site=$A$85,IF(Provider=$B94,J))))</f>
        <v>0</v>
      </c>
      <c r="BB94" s="26"/>
      <c r="BC94" s="27">
        <f t="shared" si="68"/>
        <v>0</v>
      </c>
      <c r="BD94" s="27">
        <f t="shared" si="56"/>
        <v>0</v>
      </c>
      <c r="BE94" s="44"/>
      <c r="BF94" s="25">
        <f t="array" ref="BF94">SUM(IF(Period=$BF$2,IF(Site=$A$85,IF(Provider=$B94,I))))</f>
        <v>0</v>
      </c>
      <c r="BG94" s="26">
        <f t="array" ref="BG94">SUM(IF(Period=$BF$2,IF(Site=$A$85,IF(Provider=$B94,J))))</f>
        <v>0</v>
      </c>
      <c r="BH94" s="26"/>
      <c r="BI94" s="27">
        <f t="shared" si="69"/>
        <v>0</v>
      </c>
      <c r="BJ94" s="27">
        <f t="shared" si="57"/>
        <v>0</v>
      </c>
      <c r="BK94" s="44"/>
      <c r="BL94" s="25">
        <f t="array" ref="BL94">SUM(IF(Period=$BL$2,IF(Site=$A$85,IF(Provider=$B94,I))))</f>
        <v>0</v>
      </c>
      <c r="BM94" s="26">
        <f t="array" ref="BM94">SUM(IF(Period=$BL$2,IF(Site=$A$85,IF(Provider=$B94,J))))</f>
        <v>0</v>
      </c>
      <c r="BN94" s="26"/>
      <c r="BO94" s="27">
        <f t="shared" si="70"/>
        <v>0</v>
      </c>
      <c r="BP94" s="27">
        <f t="shared" si="58"/>
        <v>0</v>
      </c>
      <c r="BQ94" s="44"/>
      <c r="BR94" s="25">
        <f t="array" ref="BR94">SUM(IF(Period=$BR$2,IF(Site=$A$85,IF(Provider=$B94,I))))</f>
        <v>0</v>
      </c>
      <c r="BS94" s="26">
        <f t="array" ref="BS94">SUM(IF(Period=$BR$2,IF(Site=$A$85,IF(Provider=$B94,J))))</f>
        <v>0</v>
      </c>
      <c r="BT94" s="26"/>
      <c r="BU94" s="27">
        <f t="shared" si="71"/>
        <v>0</v>
      </c>
      <c r="BV94" s="27">
        <f t="shared" si="59"/>
        <v>0</v>
      </c>
    </row>
    <row r="95" spans="1:74" outlineLevel="1" x14ac:dyDescent="0.25">
      <c r="B95" s="20" t="s">
        <v>946</v>
      </c>
      <c r="C95" s="44"/>
      <c r="D95" s="25">
        <f t="array" ref="D95">SUM(IF(Period=$D$2,IF(Site=$A$85,IF(Provider=$B95,I))))</f>
        <v>0</v>
      </c>
      <c r="E95" s="26">
        <f t="array" ref="E95">SUM(IF(Period=$D$2,IF(Site=$A$85,IF(Provider=$B95,J))))</f>
        <v>0</v>
      </c>
      <c r="F95" s="26"/>
      <c r="G95" s="27">
        <f t="shared" si="60"/>
        <v>0</v>
      </c>
      <c r="H95" s="27">
        <f t="shared" si="48"/>
        <v>0</v>
      </c>
      <c r="I95" s="44"/>
      <c r="J95" s="25">
        <f t="array" ref="J95">SUM(IF(Period=$J$2,IF(Site=$A$85,IF(Provider=$B95,I))))</f>
        <v>0</v>
      </c>
      <c r="K95" s="26">
        <f t="array" ref="K95">SUM(IF(Period=$J$2,IF(Site=$A$85,IF(Provider=$B95,J))))</f>
        <v>0</v>
      </c>
      <c r="L95" s="26"/>
      <c r="M95" s="27">
        <f t="shared" si="61"/>
        <v>0</v>
      </c>
      <c r="N95" s="27">
        <f t="shared" si="49"/>
        <v>0</v>
      </c>
      <c r="O95" s="44"/>
      <c r="P95" s="25">
        <f t="array" ref="P95">SUM(IF(Period=$P$2,IF(Site=$A$85,IF(Provider=$B95,I))))</f>
        <v>0</v>
      </c>
      <c r="Q95" s="26">
        <f t="array" ref="Q95">SUM(IF(Period=$P$2,IF(Site=$A$85,IF(Provider=$B95,J))))</f>
        <v>0</v>
      </c>
      <c r="R95" s="26"/>
      <c r="S95" s="27">
        <f t="shared" si="62"/>
        <v>0</v>
      </c>
      <c r="T95" s="27">
        <f t="shared" si="50"/>
        <v>0</v>
      </c>
      <c r="U95" s="44"/>
      <c r="V95" s="25">
        <f t="array" ref="V95">SUM(IF(Period=$V$2,IF(Site=$A$85,IF(Provider=$B95,I))))</f>
        <v>0</v>
      </c>
      <c r="W95" s="26">
        <f t="array" ref="W95">SUM(IF(Period=$V$2,IF(Site=$A$85,IF(Provider=$B95,J))))</f>
        <v>0</v>
      </c>
      <c r="X95" s="26"/>
      <c r="Y95" s="27">
        <f t="shared" si="63"/>
        <v>0</v>
      </c>
      <c r="Z95" s="27">
        <f t="shared" si="51"/>
        <v>0</v>
      </c>
      <c r="AA95" s="44"/>
      <c r="AB95" s="25">
        <f t="array" ref="AB95">SUM(IF(Period=$AB$2,IF(Site=$A$85,IF(Provider=$B95,I))))</f>
        <v>0</v>
      </c>
      <c r="AC95" s="26">
        <f t="array" ref="AC95">SUM(IF(Period=$AB$2,IF(Site=$A$85,IF(Provider=$B95,J))))</f>
        <v>0</v>
      </c>
      <c r="AD95" s="26"/>
      <c r="AE95" s="27">
        <f t="shared" si="64"/>
        <v>0</v>
      </c>
      <c r="AF95" s="27">
        <f t="shared" si="52"/>
        <v>0</v>
      </c>
      <c r="AG95" s="44"/>
      <c r="AH95" s="25">
        <f t="array" ref="AH95">SUM(IF(Period=$AH$2,IF(Site=$A$85,IF(Provider=$B95,I))))</f>
        <v>0</v>
      </c>
      <c r="AI95" s="26">
        <f t="array" ref="AI95">SUM(IF(Period=$AH$2,IF(Site=$A$85,IF(Provider=$B95,J))))</f>
        <v>0</v>
      </c>
      <c r="AJ95" s="26"/>
      <c r="AK95" s="27">
        <f t="shared" si="65"/>
        <v>0</v>
      </c>
      <c r="AL95" s="27">
        <f t="shared" si="53"/>
        <v>0</v>
      </c>
      <c r="AM95" s="44"/>
      <c r="AN95" s="25">
        <f t="array" ref="AN95">SUM(IF(Period=$AN$2,IF(Site=$A$85,IF(Provider=$B95,I))))</f>
        <v>0</v>
      </c>
      <c r="AO95" s="26">
        <f t="array" ref="AO95">SUM(IF(Period=$AN$2,IF(Site=$A$85,IF(Provider=$B95,J))))</f>
        <v>0</v>
      </c>
      <c r="AP95" s="26"/>
      <c r="AQ95" s="27">
        <f t="shared" si="66"/>
        <v>0</v>
      </c>
      <c r="AR95" s="27">
        <f t="shared" si="54"/>
        <v>0</v>
      </c>
      <c r="AS95" s="44"/>
      <c r="AT95" s="25">
        <f t="array" ref="AT95">SUM(IF(Period=$AT$2,IF(Site=$A$85,IF(Provider=$B95,I))))</f>
        <v>0</v>
      </c>
      <c r="AU95" s="26">
        <f t="array" ref="AU95">SUM(IF(Period=$AT$2,IF(Site=$A$85,IF(Provider=$B95,J))))</f>
        <v>0</v>
      </c>
      <c r="AV95" s="26"/>
      <c r="AW95" s="27">
        <f t="shared" si="67"/>
        <v>0</v>
      </c>
      <c r="AX95" s="27">
        <f t="shared" si="55"/>
        <v>0</v>
      </c>
      <c r="AY95" s="44"/>
      <c r="AZ95" s="25">
        <f t="array" ref="AZ95">SUM(IF(Period=$AZ$2,IF(Site=$A$85,IF(Provider=$B95,I))))</f>
        <v>1</v>
      </c>
      <c r="BA95" s="26">
        <f t="array" ref="BA95">SUM(IF(Period=$AZ$2,IF(Site=$A$85,IF(Provider=$B95,J))))</f>
        <v>1</v>
      </c>
      <c r="BB95" s="26"/>
      <c r="BC95" s="27">
        <f t="shared" si="68"/>
        <v>1.7761989342806395E-3</v>
      </c>
      <c r="BD95" s="27">
        <f t="shared" si="56"/>
        <v>3.2584965297011959E-5</v>
      </c>
      <c r="BE95" s="44"/>
      <c r="BF95" s="25">
        <f t="array" ref="BF95">SUM(IF(Period=$BF$2,IF(Site=$A$85,IF(Provider=$B95,I))))</f>
        <v>0</v>
      </c>
      <c r="BG95" s="26">
        <f t="array" ref="BG95">SUM(IF(Period=$BF$2,IF(Site=$A$85,IF(Provider=$B95,J))))</f>
        <v>0</v>
      </c>
      <c r="BH95" s="26"/>
      <c r="BI95" s="27">
        <f t="shared" si="69"/>
        <v>0</v>
      </c>
      <c r="BJ95" s="27">
        <f t="shared" si="57"/>
        <v>0</v>
      </c>
      <c r="BK95" s="44"/>
      <c r="BL95" s="25">
        <f t="array" ref="BL95">SUM(IF(Period=$BL$2,IF(Site=$A$85,IF(Provider=$B95,I))))</f>
        <v>0</v>
      </c>
      <c r="BM95" s="26">
        <f t="array" ref="BM95">SUM(IF(Period=$BL$2,IF(Site=$A$85,IF(Provider=$B95,J))))</f>
        <v>0</v>
      </c>
      <c r="BN95" s="26"/>
      <c r="BO95" s="27">
        <f t="shared" si="70"/>
        <v>0</v>
      </c>
      <c r="BP95" s="27">
        <f t="shared" si="58"/>
        <v>0</v>
      </c>
      <c r="BQ95" s="44"/>
      <c r="BR95" s="25">
        <f t="array" ref="BR95">SUM(IF(Period=$BR$2,IF(Site=$A$85,IF(Provider=$B95,I))))</f>
        <v>0</v>
      </c>
      <c r="BS95" s="26">
        <f t="array" ref="BS95">SUM(IF(Period=$BR$2,IF(Site=$A$85,IF(Provider=$B95,J))))</f>
        <v>0</v>
      </c>
      <c r="BT95" s="26"/>
      <c r="BU95" s="27">
        <f t="shared" si="71"/>
        <v>0</v>
      </c>
      <c r="BV95" s="27">
        <f t="shared" si="59"/>
        <v>0</v>
      </c>
    </row>
    <row r="96" spans="1:74" outlineLevel="1" x14ac:dyDescent="0.25">
      <c r="B96" s="20" t="s">
        <v>908</v>
      </c>
      <c r="C96" s="44"/>
      <c r="D96" s="25">
        <f t="array" ref="D96">SUM(IF(Period=$D$2,IF(Site=$A$85,IF(Provider=$B96,I))))</f>
        <v>0</v>
      </c>
      <c r="E96" s="26">
        <f t="array" ref="E96">SUM(IF(Period=$D$2,IF(Site=$A$85,IF(Provider=$B96,J))))</f>
        <v>0</v>
      </c>
      <c r="F96" s="26"/>
      <c r="G96" s="27">
        <f t="shared" si="60"/>
        <v>0</v>
      </c>
      <c r="H96" s="27">
        <f t="shared" si="48"/>
        <v>0</v>
      </c>
      <c r="I96" s="44"/>
      <c r="J96" s="25">
        <f t="array" ref="J96">SUM(IF(Period=$J$2,IF(Site=$A$85,IF(Provider=$B96,I))))</f>
        <v>0</v>
      </c>
      <c r="K96" s="26">
        <f t="array" ref="K96">SUM(IF(Period=$J$2,IF(Site=$A$85,IF(Provider=$B96,J))))</f>
        <v>0</v>
      </c>
      <c r="L96" s="26"/>
      <c r="M96" s="27">
        <f t="shared" si="61"/>
        <v>0</v>
      </c>
      <c r="N96" s="27">
        <f t="shared" si="49"/>
        <v>0</v>
      </c>
      <c r="O96" s="44"/>
      <c r="P96" s="25">
        <f t="array" ref="P96">SUM(IF(Period=$P$2,IF(Site=$A$85,IF(Provider=$B96,I))))</f>
        <v>0</v>
      </c>
      <c r="Q96" s="26">
        <f t="array" ref="Q96">SUM(IF(Period=$P$2,IF(Site=$A$85,IF(Provider=$B96,J))))</f>
        <v>0</v>
      </c>
      <c r="R96" s="26"/>
      <c r="S96" s="27">
        <f t="shared" si="62"/>
        <v>0</v>
      </c>
      <c r="T96" s="27">
        <f t="shared" si="50"/>
        <v>0</v>
      </c>
      <c r="U96" s="44"/>
      <c r="V96" s="25">
        <f t="array" ref="V96">SUM(IF(Period=$V$2,IF(Site=$A$85,IF(Provider=$B96,I))))</f>
        <v>0</v>
      </c>
      <c r="W96" s="26">
        <f t="array" ref="W96">SUM(IF(Period=$V$2,IF(Site=$A$85,IF(Provider=$B96,J))))</f>
        <v>0</v>
      </c>
      <c r="X96" s="26"/>
      <c r="Y96" s="27">
        <f t="shared" si="63"/>
        <v>0</v>
      </c>
      <c r="Z96" s="27">
        <f t="shared" si="51"/>
        <v>0</v>
      </c>
      <c r="AA96" s="44"/>
      <c r="AB96" s="25">
        <f t="array" ref="AB96">SUM(IF(Period=$AB$2,IF(Site=$A$85,IF(Provider=$B96,I))))</f>
        <v>0</v>
      </c>
      <c r="AC96" s="26">
        <f t="array" ref="AC96">SUM(IF(Period=$AB$2,IF(Site=$A$85,IF(Provider=$B96,J))))</f>
        <v>0</v>
      </c>
      <c r="AD96" s="26"/>
      <c r="AE96" s="27">
        <f t="shared" si="64"/>
        <v>0</v>
      </c>
      <c r="AF96" s="27">
        <f t="shared" si="52"/>
        <v>0</v>
      </c>
      <c r="AG96" s="44"/>
      <c r="AH96" s="25">
        <f t="array" ref="AH96">SUM(IF(Period=$AH$2,IF(Site=$A$85,IF(Provider=$B96,I))))</f>
        <v>0</v>
      </c>
      <c r="AI96" s="26">
        <f t="array" ref="AI96">SUM(IF(Period=$AH$2,IF(Site=$A$85,IF(Provider=$B96,J))))</f>
        <v>0</v>
      </c>
      <c r="AJ96" s="26"/>
      <c r="AK96" s="27">
        <f t="shared" si="65"/>
        <v>0</v>
      </c>
      <c r="AL96" s="27">
        <f t="shared" si="53"/>
        <v>0</v>
      </c>
      <c r="AM96" s="44"/>
      <c r="AN96" s="25">
        <f t="array" ref="AN96">SUM(IF(Period=$AN$2,IF(Site=$A$85,IF(Provider=$B96,I))))</f>
        <v>0</v>
      </c>
      <c r="AO96" s="26">
        <f t="array" ref="AO96">SUM(IF(Period=$AN$2,IF(Site=$A$85,IF(Provider=$B96,J))))</f>
        <v>0</v>
      </c>
      <c r="AP96" s="26"/>
      <c r="AQ96" s="27">
        <f t="shared" si="66"/>
        <v>0</v>
      </c>
      <c r="AR96" s="27">
        <f t="shared" si="54"/>
        <v>0</v>
      </c>
      <c r="AS96" s="44"/>
      <c r="AT96" s="25">
        <f t="array" ref="AT96">SUM(IF(Period=$AT$2,IF(Site=$A$85,IF(Provider=$B96,I))))</f>
        <v>0</v>
      </c>
      <c r="AU96" s="26">
        <f t="array" ref="AU96">SUM(IF(Period=$AT$2,IF(Site=$A$85,IF(Provider=$B96,J))))</f>
        <v>0</v>
      </c>
      <c r="AV96" s="26"/>
      <c r="AW96" s="27">
        <f t="shared" si="67"/>
        <v>0</v>
      </c>
      <c r="AX96" s="27">
        <f t="shared" si="55"/>
        <v>0</v>
      </c>
      <c r="AY96" s="44"/>
      <c r="AZ96" s="25">
        <f t="array" ref="AZ96">SUM(IF(Period=$AZ$2,IF(Site=$A$85,IF(Provider=$B96,I))))</f>
        <v>0</v>
      </c>
      <c r="BA96" s="26">
        <f t="array" ref="BA96">SUM(IF(Period=$AZ$2,IF(Site=$A$85,IF(Provider=$B96,J))))</f>
        <v>0</v>
      </c>
      <c r="BB96" s="26"/>
      <c r="BC96" s="27">
        <f t="shared" si="68"/>
        <v>0</v>
      </c>
      <c r="BD96" s="27">
        <f t="shared" si="56"/>
        <v>0</v>
      </c>
      <c r="BE96" s="44"/>
      <c r="BF96" s="25">
        <f t="array" ref="BF96">SUM(IF(Period=$BF$2,IF(Site=$A$85,IF(Provider=$B96,I))))</f>
        <v>1</v>
      </c>
      <c r="BG96" s="26">
        <f t="array" ref="BG96">SUM(IF(Period=$BF$2,IF(Site=$A$85,IF(Provider=$B96,J))))</f>
        <v>12</v>
      </c>
      <c r="BH96" s="26"/>
      <c r="BI96" s="27">
        <f t="shared" si="69"/>
        <v>2.0236087689713321E-2</v>
      </c>
      <c r="BJ96" s="27">
        <f t="shared" si="57"/>
        <v>3.7131010582338014E-4</v>
      </c>
      <c r="BK96" s="44"/>
      <c r="BL96" s="25">
        <f t="array" ref="BL96">SUM(IF(Period=$BL$2,IF(Site=$A$85,IF(Provider=$B96,I))))</f>
        <v>0</v>
      </c>
      <c r="BM96" s="26">
        <f t="array" ref="BM96">SUM(IF(Period=$BL$2,IF(Site=$A$85,IF(Provider=$B96,J))))</f>
        <v>0</v>
      </c>
      <c r="BN96" s="26"/>
      <c r="BO96" s="27">
        <f t="shared" si="70"/>
        <v>0</v>
      </c>
      <c r="BP96" s="27">
        <f t="shared" si="58"/>
        <v>0</v>
      </c>
      <c r="BQ96" s="44"/>
      <c r="BR96" s="25">
        <f t="array" ref="BR96">SUM(IF(Period=$BR$2,IF(Site=$A$85,IF(Provider=$B96,I))))</f>
        <v>0</v>
      </c>
      <c r="BS96" s="26">
        <f t="array" ref="BS96">SUM(IF(Period=$BR$2,IF(Site=$A$85,IF(Provider=$B96,J))))</f>
        <v>0</v>
      </c>
      <c r="BT96" s="26"/>
      <c r="BU96" s="27">
        <f t="shared" si="71"/>
        <v>0</v>
      </c>
      <c r="BV96" s="27">
        <f t="shared" si="59"/>
        <v>0</v>
      </c>
    </row>
    <row r="97" spans="2:74" outlineLevel="1" x14ac:dyDescent="0.25">
      <c r="B97" s="20" t="s">
        <v>681</v>
      </c>
      <c r="C97" s="44"/>
      <c r="D97" s="25">
        <f t="array" ref="D97">SUM(IF(Period=$D$2,IF(Site=$A$85,IF(Provider=$B97,I))))</f>
        <v>1</v>
      </c>
      <c r="E97" s="26">
        <f t="array" ref="E97">SUM(IF(Period=$D$2,IF(Site=$A$85,IF(Provider=$B97,J))))</f>
        <v>4</v>
      </c>
      <c r="F97" s="26"/>
      <c r="G97" s="27">
        <f t="shared" si="60"/>
        <v>4.246284501061571E-3</v>
      </c>
      <c r="H97" s="27">
        <f t="shared" si="48"/>
        <v>1.1585136270165377E-4</v>
      </c>
      <c r="I97" s="44"/>
      <c r="J97" s="25">
        <f t="array" ref="J97">SUM(IF(Period=$J$2,IF(Site=$A$85,IF(Provider=$B97,I))))</f>
        <v>0</v>
      </c>
      <c r="K97" s="26">
        <f t="array" ref="K97">SUM(IF(Period=$J$2,IF(Site=$A$85,IF(Provider=$B97,J))))</f>
        <v>0</v>
      </c>
      <c r="L97" s="26"/>
      <c r="M97" s="27">
        <f t="shared" si="61"/>
        <v>0</v>
      </c>
      <c r="N97" s="27">
        <f t="shared" si="49"/>
        <v>0</v>
      </c>
      <c r="O97" s="44"/>
      <c r="P97" s="25">
        <f t="array" ref="P97">SUM(IF(Period=$P$2,IF(Site=$A$85,IF(Provider=$B97,I))))</f>
        <v>0</v>
      </c>
      <c r="Q97" s="26">
        <f t="array" ref="Q97">SUM(IF(Period=$P$2,IF(Site=$A$85,IF(Provider=$B97,J))))</f>
        <v>0</v>
      </c>
      <c r="R97" s="26"/>
      <c r="S97" s="27">
        <f t="shared" si="62"/>
        <v>0</v>
      </c>
      <c r="T97" s="27">
        <f t="shared" si="50"/>
        <v>0</v>
      </c>
      <c r="U97" s="44"/>
      <c r="V97" s="25">
        <f t="array" ref="V97">SUM(IF(Period=$V$2,IF(Site=$A$85,IF(Provider=$B97,I))))</f>
        <v>0</v>
      </c>
      <c r="W97" s="26">
        <f t="array" ref="W97">SUM(IF(Period=$V$2,IF(Site=$A$85,IF(Provider=$B97,J))))</f>
        <v>0</v>
      </c>
      <c r="X97" s="26"/>
      <c r="Y97" s="27">
        <f t="shared" si="63"/>
        <v>0</v>
      </c>
      <c r="Z97" s="27">
        <f t="shared" si="51"/>
        <v>0</v>
      </c>
      <c r="AA97" s="44"/>
      <c r="AB97" s="25">
        <f t="array" ref="AB97">SUM(IF(Period=$AB$2,IF(Site=$A$85,IF(Provider=$B97,I))))</f>
        <v>0</v>
      </c>
      <c r="AC97" s="26">
        <f t="array" ref="AC97">SUM(IF(Period=$AB$2,IF(Site=$A$85,IF(Provider=$B97,J))))</f>
        <v>0</v>
      </c>
      <c r="AD97" s="26"/>
      <c r="AE97" s="27">
        <f t="shared" si="64"/>
        <v>0</v>
      </c>
      <c r="AF97" s="27">
        <f t="shared" si="52"/>
        <v>0</v>
      </c>
      <c r="AG97" s="44"/>
      <c r="AH97" s="25">
        <f t="array" ref="AH97">SUM(IF(Period=$AH$2,IF(Site=$A$85,IF(Provider=$B97,I))))</f>
        <v>0</v>
      </c>
      <c r="AI97" s="26">
        <f t="array" ref="AI97">SUM(IF(Period=$AH$2,IF(Site=$A$85,IF(Provider=$B97,J))))</f>
        <v>0</v>
      </c>
      <c r="AJ97" s="26"/>
      <c r="AK97" s="27">
        <f t="shared" si="65"/>
        <v>0</v>
      </c>
      <c r="AL97" s="27">
        <f t="shared" si="53"/>
        <v>0</v>
      </c>
      <c r="AM97" s="44"/>
      <c r="AN97" s="25">
        <f t="array" ref="AN97">SUM(IF(Period=$AN$2,IF(Site=$A$85,IF(Provider=$B97,I))))</f>
        <v>0</v>
      </c>
      <c r="AO97" s="26">
        <f t="array" ref="AO97">SUM(IF(Period=$AN$2,IF(Site=$A$85,IF(Provider=$B97,J))))</f>
        <v>0</v>
      </c>
      <c r="AP97" s="26"/>
      <c r="AQ97" s="27">
        <f t="shared" si="66"/>
        <v>0</v>
      </c>
      <c r="AR97" s="27">
        <f t="shared" si="54"/>
        <v>0</v>
      </c>
      <c r="AS97" s="44"/>
      <c r="AT97" s="25">
        <f t="array" ref="AT97">SUM(IF(Period=$AT$2,IF(Site=$A$85,IF(Provider=$B97,I))))</f>
        <v>0</v>
      </c>
      <c r="AU97" s="26">
        <f t="array" ref="AU97">SUM(IF(Period=$AT$2,IF(Site=$A$85,IF(Provider=$B97,J))))</f>
        <v>0</v>
      </c>
      <c r="AV97" s="26"/>
      <c r="AW97" s="27">
        <f t="shared" si="67"/>
        <v>0</v>
      </c>
      <c r="AX97" s="27">
        <f t="shared" si="55"/>
        <v>0</v>
      </c>
      <c r="AY97" s="44"/>
      <c r="AZ97" s="25">
        <f t="array" ref="AZ97">SUM(IF(Period=$AZ$2,IF(Site=$A$85,IF(Provider=$B97,I))))</f>
        <v>0</v>
      </c>
      <c r="BA97" s="26">
        <f t="array" ref="BA97">SUM(IF(Period=$AZ$2,IF(Site=$A$85,IF(Provider=$B97,J))))</f>
        <v>0</v>
      </c>
      <c r="BB97" s="26"/>
      <c r="BC97" s="27">
        <f t="shared" si="68"/>
        <v>0</v>
      </c>
      <c r="BD97" s="27">
        <f t="shared" si="56"/>
        <v>0</v>
      </c>
      <c r="BE97" s="44"/>
      <c r="BF97" s="25">
        <f t="array" ref="BF97">SUM(IF(Period=$BF$2,IF(Site=$A$85,IF(Provider=$B97,I))))</f>
        <v>0</v>
      </c>
      <c r="BG97" s="26">
        <f t="array" ref="BG97">SUM(IF(Period=$BF$2,IF(Site=$A$85,IF(Provider=$B97,J))))</f>
        <v>0</v>
      </c>
      <c r="BH97" s="26"/>
      <c r="BI97" s="27">
        <f t="shared" si="69"/>
        <v>0</v>
      </c>
      <c r="BJ97" s="27">
        <f t="shared" si="57"/>
        <v>0</v>
      </c>
      <c r="BK97" s="44"/>
      <c r="BL97" s="25">
        <f t="array" ref="BL97">SUM(IF(Period=$BL$2,IF(Site=$A$85,IF(Provider=$B97,I))))</f>
        <v>0</v>
      </c>
      <c r="BM97" s="26">
        <f t="array" ref="BM97">SUM(IF(Period=$BL$2,IF(Site=$A$85,IF(Provider=$B97,J))))</f>
        <v>0</v>
      </c>
      <c r="BN97" s="26"/>
      <c r="BO97" s="27">
        <f t="shared" si="70"/>
        <v>0</v>
      </c>
      <c r="BP97" s="27">
        <f t="shared" si="58"/>
        <v>0</v>
      </c>
      <c r="BQ97" s="44"/>
      <c r="BR97" s="25">
        <f t="array" ref="BR97">SUM(IF(Period=$BR$2,IF(Site=$A$85,IF(Provider=$B97,I))))</f>
        <v>0</v>
      </c>
      <c r="BS97" s="26">
        <f t="array" ref="BS97">SUM(IF(Period=$BR$2,IF(Site=$A$85,IF(Provider=$B97,J))))</f>
        <v>0</v>
      </c>
      <c r="BT97" s="26"/>
      <c r="BU97" s="27">
        <f t="shared" si="71"/>
        <v>0</v>
      </c>
      <c r="BV97" s="27">
        <f t="shared" si="59"/>
        <v>0</v>
      </c>
    </row>
    <row r="98" spans="2:74" outlineLevel="1" x14ac:dyDescent="0.25">
      <c r="B98" s="20" t="s">
        <v>675</v>
      </c>
      <c r="C98" s="44"/>
      <c r="D98" s="25">
        <f t="array" ref="D98">SUM(IF(Period=$D$2,IF(Site=$A$85,IF(Provider=$B98,I))))</f>
        <v>46</v>
      </c>
      <c r="E98" s="26">
        <f t="array" ref="E98">SUM(IF(Period=$D$2,IF(Site=$A$85,IF(Provider=$B98,J))))</f>
        <v>6.1086956521739131</v>
      </c>
      <c r="F98" s="26"/>
      <c r="G98" s="27">
        <f t="shared" si="60"/>
        <v>0.29830148619957542</v>
      </c>
      <c r="H98" s="27">
        <f t="shared" si="48"/>
        <v>8.138558229791178E-3</v>
      </c>
      <c r="I98" s="44"/>
      <c r="J98" s="25">
        <f t="array" ref="J98">SUM(IF(Period=$J$2,IF(Site=$A$85,IF(Provider=$B98,I))))</f>
        <v>14</v>
      </c>
      <c r="K98" s="26">
        <f t="array" ref="K98">SUM(IF(Period=$J$2,IF(Site=$A$85,IF(Provider=$B98,J))))</f>
        <v>5.7857142857142856</v>
      </c>
      <c r="L98" s="26"/>
      <c r="M98" s="27">
        <f t="shared" si="61"/>
        <v>0.10990502035278155</v>
      </c>
      <c r="N98" s="27">
        <f t="shared" si="49"/>
        <v>2.5095269077051769E-3</v>
      </c>
      <c r="O98" s="44"/>
      <c r="P98" s="25">
        <f t="array" ref="P98">SUM(IF(Period=$P$2,IF(Site=$A$85,IF(Provider=$B98,I))))</f>
        <v>6</v>
      </c>
      <c r="Q98" s="26">
        <f t="array" ref="Q98">SUM(IF(Period=$P$2,IF(Site=$A$85,IF(Provider=$B98,J))))</f>
        <v>4.5</v>
      </c>
      <c r="R98" s="26"/>
      <c r="S98" s="27">
        <f t="shared" si="62"/>
        <v>3.4883720930232558E-2</v>
      </c>
      <c r="T98" s="27">
        <f t="shared" si="50"/>
        <v>7.7805313814765717E-4</v>
      </c>
      <c r="U98" s="44"/>
      <c r="V98" s="25">
        <f t="array" ref="V98">SUM(IF(Period=$V$2,IF(Site=$A$85,IF(Provider=$B98,I))))</f>
        <v>62</v>
      </c>
      <c r="W98" s="26">
        <f t="array" ref="W98">SUM(IF(Period=$V$2,IF(Site=$A$85,IF(Provider=$B98,J))))</f>
        <v>5.790322580645161</v>
      </c>
      <c r="X98" s="26"/>
      <c r="Y98" s="27">
        <f t="shared" si="63"/>
        <v>0.47802929427430091</v>
      </c>
      <c r="Z98" s="27">
        <f t="shared" si="51"/>
        <v>1.0857073731325228E-2</v>
      </c>
      <c r="AA98" s="44"/>
      <c r="AB98" s="25">
        <f t="array" ref="AB98">SUM(IF(Period=$AB$2,IF(Site=$A$85,IF(Provider=$B98,I))))</f>
        <v>122</v>
      </c>
      <c r="AC98" s="26">
        <f t="array" ref="AC98">SUM(IF(Period=$AB$2,IF(Site=$A$85,IF(Provider=$B98,J))))</f>
        <v>5.3934426229508201</v>
      </c>
      <c r="AD98" s="26"/>
      <c r="AE98" s="27">
        <f t="shared" si="64"/>
        <v>1.13840830449827</v>
      </c>
      <c r="AF98" s="27">
        <f t="shared" si="52"/>
        <v>1.979483168376403E-2</v>
      </c>
      <c r="AG98" s="44"/>
      <c r="AH98" s="25">
        <f t="array" ref="AH98">SUM(IF(Period=$AH$2,IF(Site=$A$85,IF(Provider=$B98,I))))</f>
        <v>36</v>
      </c>
      <c r="AI98" s="26">
        <f t="array" ref="AI98">SUM(IF(Period=$AH$2,IF(Site=$A$85,IF(Provider=$B98,J))))</f>
        <v>3.9444444444444402</v>
      </c>
      <c r="AJ98" s="26"/>
      <c r="AK98" s="27">
        <f t="shared" si="65"/>
        <v>0.27952755905511778</v>
      </c>
      <c r="AL98" s="27">
        <f t="shared" si="53"/>
        <v>4.8355240754614131E-3</v>
      </c>
      <c r="AM98" s="44"/>
      <c r="AN98" s="25">
        <f t="array" ref="AN98">SUM(IF(Period=$AN$2,IF(Site=$A$85,IF(Provider=$B98,I))))</f>
        <v>70</v>
      </c>
      <c r="AO98" s="26">
        <f t="array" ref="AO98">SUM(IF(Period=$AN$2,IF(Site=$A$85,IF(Provider=$B98,J))))</f>
        <v>8.0571428571428605</v>
      </c>
      <c r="AP98" s="26"/>
      <c r="AQ98" s="27">
        <f t="shared" si="66"/>
        <v>0.99295774647887369</v>
      </c>
      <c r="AR98" s="27">
        <f t="shared" si="54"/>
        <v>1.8036456667732657E-2</v>
      </c>
      <c r="AS98" s="44"/>
      <c r="AT98" s="25">
        <f t="array" ref="AT98">SUM(IF(Period=$AT$2,IF(Site=$A$85,IF(Provider=$B98,I))))</f>
        <v>32</v>
      </c>
      <c r="AU98" s="26">
        <f t="array" ref="AU98">SUM(IF(Period=$AT$2,IF(Site=$A$85,IF(Provider=$B98,J))))</f>
        <v>4.90625</v>
      </c>
      <c r="AV98" s="26"/>
      <c r="AW98" s="27">
        <f t="shared" si="67"/>
        <v>0.31781376518218624</v>
      </c>
      <c r="AX98" s="27">
        <f t="shared" si="55"/>
        <v>4.9469073951539221E-3</v>
      </c>
      <c r="AY98" s="44"/>
      <c r="AZ98" s="25">
        <f t="array" ref="AZ98">SUM(IF(Period=$AZ$2,IF(Site=$A$85,IF(Provider=$B98,I))))</f>
        <v>29</v>
      </c>
      <c r="BA98" s="26">
        <f t="array" ref="BA98">SUM(IF(Period=$AZ$2,IF(Site=$A$85,IF(Provider=$B98,J))))</f>
        <v>5.1034482758620703</v>
      </c>
      <c r="BB98" s="26"/>
      <c r="BC98" s="27">
        <f t="shared" si="68"/>
        <v>0.26287744227353471</v>
      </c>
      <c r="BD98" s="27">
        <f t="shared" si="56"/>
        <v>4.8225748639577713E-3</v>
      </c>
      <c r="BE98" s="44"/>
      <c r="BF98" s="25">
        <f t="array" ref="BF98">SUM(IF(Period=$BF$2,IF(Site=$A$85,IF(Provider=$B98,I))))</f>
        <v>47</v>
      </c>
      <c r="BG98" s="26">
        <f t="array" ref="BG98">SUM(IF(Period=$BF$2,IF(Site=$A$85,IF(Provider=$B98,J))))</f>
        <v>5.6595744680851103</v>
      </c>
      <c r="BH98" s="26"/>
      <c r="BI98" s="27">
        <f t="shared" si="69"/>
        <v>0.44856661045531226</v>
      </c>
      <c r="BJ98" s="27">
        <f t="shared" si="57"/>
        <v>8.2307073457515995E-3</v>
      </c>
      <c r="BK98" s="44"/>
      <c r="BL98" s="25">
        <f t="array" ref="BL98">SUM(IF(Period=$BL$2,IF(Site=$A$85,IF(Provider=$B98,I))))</f>
        <v>50</v>
      </c>
      <c r="BM98" s="26">
        <f t="array" ref="BM98">SUM(IF(Period=$BL$2,IF(Site=$A$85,IF(Provider=$B98,J))))</f>
        <v>4</v>
      </c>
      <c r="BN98" s="26"/>
      <c r="BO98" s="27">
        <f t="shared" si="70"/>
        <v>0.30349013657056145</v>
      </c>
      <c r="BP98" s="27">
        <f t="shared" si="58"/>
        <v>6.2183254049684418E-3</v>
      </c>
      <c r="BQ98" s="44"/>
      <c r="BR98" s="25">
        <f t="array" ref="BR98">SUM(IF(Period=$BR$2,IF(Site=$A$85,IF(Provider=$B98,I))))</f>
        <v>49</v>
      </c>
      <c r="BS98" s="26">
        <f t="array" ref="BS98">SUM(IF(Period=$BR$2,IF(Site=$A$85,IF(Provider=$B98,J))))</f>
        <v>4.2244897959183696</v>
      </c>
      <c r="BT98" s="26"/>
      <c r="BU98" s="27">
        <f t="shared" si="71"/>
        <v>0.2415402567094517</v>
      </c>
      <c r="BV98" s="27">
        <f t="shared" si="59"/>
        <v>6.0719838080431823E-3</v>
      </c>
    </row>
    <row r="99" spans="2:74" outlineLevel="1" x14ac:dyDescent="0.25">
      <c r="B99" s="20" t="s">
        <v>667</v>
      </c>
      <c r="C99" s="44"/>
      <c r="D99" s="25">
        <f t="array" ref="D99">SUM(IF(Period=$D$2,IF(Site=$A$85,IF(Provider=$B99,I))))</f>
        <v>16</v>
      </c>
      <c r="E99" s="26">
        <f t="array" ref="E99">SUM(IF(Period=$D$2,IF(Site=$A$85,IF(Provider=$B99,J))))</f>
        <v>5.625</v>
      </c>
      <c r="F99" s="26"/>
      <c r="G99" s="27">
        <f t="shared" si="60"/>
        <v>9.5541401273885343E-2</v>
      </c>
      <c r="H99" s="27">
        <f t="shared" si="48"/>
        <v>2.6066556607872099E-3</v>
      </c>
      <c r="I99" s="44"/>
      <c r="J99" s="25">
        <f t="array" ref="J99">SUM(IF(Period=$J$2,IF(Site=$A$85,IF(Provider=$B99,I))))</f>
        <v>0</v>
      </c>
      <c r="K99" s="26">
        <f t="array" ref="K99">SUM(IF(Period=$J$2,IF(Site=$A$85,IF(Provider=$B99,J))))</f>
        <v>0</v>
      </c>
      <c r="L99" s="26"/>
      <c r="M99" s="27">
        <f t="shared" si="61"/>
        <v>0</v>
      </c>
      <c r="N99" s="27">
        <f t="shared" si="49"/>
        <v>0</v>
      </c>
      <c r="O99" s="44"/>
      <c r="P99" s="25">
        <f t="array" ref="P99">SUM(IF(Period=$P$2,IF(Site=$A$85,IF(Provider=$B99,I))))</f>
        <v>4</v>
      </c>
      <c r="Q99" s="26">
        <f t="array" ref="Q99">SUM(IF(Period=$P$2,IF(Site=$A$85,IF(Provider=$B99,J))))</f>
        <v>2</v>
      </c>
      <c r="R99" s="26"/>
      <c r="S99" s="27">
        <f t="shared" si="62"/>
        <v>1.0335917312661499E-2</v>
      </c>
      <c r="T99" s="27">
        <f t="shared" si="50"/>
        <v>2.3053426315486139E-4</v>
      </c>
      <c r="U99" s="44"/>
      <c r="V99" s="25">
        <f t="array" ref="V99">SUM(IF(Period=$V$2,IF(Site=$A$85,IF(Provider=$B99,I))))</f>
        <v>0</v>
      </c>
      <c r="W99" s="26">
        <f t="array" ref="W99">SUM(IF(Period=$V$2,IF(Site=$A$85,IF(Provider=$B99,J))))</f>
        <v>0</v>
      </c>
      <c r="X99" s="26"/>
      <c r="Y99" s="27">
        <f t="shared" si="63"/>
        <v>0</v>
      </c>
      <c r="Z99" s="27">
        <f t="shared" si="51"/>
        <v>0</v>
      </c>
      <c r="AA99" s="44"/>
      <c r="AB99" s="25">
        <f t="array" ref="AB99">SUM(IF(Period=$AB$2,IF(Site=$A$85,IF(Provider=$B99,I))))</f>
        <v>0</v>
      </c>
      <c r="AC99" s="26">
        <f t="array" ref="AC99">SUM(IF(Period=$AB$2,IF(Site=$A$85,IF(Provider=$B99,J))))</f>
        <v>0</v>
      </c>
      <c r="AD99" s="26"/>
      <c r="AE99" s="27">
        <f t="shared" si="64"/>
        <v>0</v>
      </c>
      <c r="AF99" s="27">
        <f t="shared" si="52"/>
        <v>0</v>
      </c>
      <c r="AG99" s="44"/>
      <c r="AH99" s="25">
        <f t="array" ref="AH99">SUM(IF(Period=$AH$2,IF(Site=$A$85,IF(Provider=$B99,I))))</f>
        <v>0</v>
      </c>
      <c r="AI99" s="26">
        <f t="array" ref="AI99">SUM(IF(Period=$AH$2,IF(Site=$A$85,IF(Provider=$B99,J))))</f>
        <v>0</v>
      </c>
      <c r="AJ99" s="26"/>
      <c r="AK99" s="27">
        <f t="shared" si="65"/>
        <v>0</v>
      </c>
      <c r="AL99" s="27">
        <f t="shared" si="53"/>
        <v>0</v>
      </c>
      <c r="AM99" s="44"/>
      <c r="AN99" s="25">
        <f t="array" ref="AN99">SUM(IF(Period=$AN$2,IF(Site=$A$85,IF(Provider=$B99,I))))</f>
        <v>0</v>
      </c>
      <c r="AO99" s="26">
        <f t="array" ref="AO99">SUM(IF(Period=$AN$2,IF(Site=$A$85,IF(Provider=$B99,J))))</f>
        <v>0</v>
      </c>
      <c r="AP99" s="26"/>
      <c r="AQ99" s="27">
        <f t="shared" si="66"/>
        <v>0</v>
      </c>
      <c r="AR99" s="27">
        <f t="shared" si="54"/>
        <v>0</v>
      </c>
      <c r="AS99" s="44"/>
      <c r="AT99" s="25">
        <f t="array" ref="AT99">SUM(IF(Period=$AT$2,IF(Site=$A$85,IF(Provider=$B99,I))))</f>
        <v>0</v>
      </c>
      <c r="AU99" s="26">
        <f t="array" ref="AU99">SUM(IF(Period=$AT$2,IF(Site=$A$85,IF(Provider=$B99,J))))</f>
        <v>0</v>
      </c>
      <c r="AV99" s="26"/>
      <c r="AW99" s="27">
        <f t="shared" si="67"/>
        <v>0</v>
      </c>
      <c r="AX99" s="27">
        <f t="shared" si="55"/>
        <v>0</v>
      </c>
      <c r="AY99" s="44"/>
      <c r="AZ99" s="25">
        <f t="array" ref="AZ99">SUM(IF(Period=$AZ$2,IF(Site=$A$85,IF(Provider=$B99,I))))</f>
        <v>0</v>
      </c>
      <c r="BA99" s="26">
        <f t="array" ref="BA99">SUM(IF(Period=$AZ$2,IF(Site=$A$85,IF(Provider=$B99,J))))</f>
        <v>0</v>
      </c>
      <c r="BB99" s="26"/>
      <c r="BC99" s="27">
        <f t="shared" si="68"/>
        <v>0</v>
      </c>
      <c r="BD99" s="27">
        <f t="shared" si="56"/>
        <v>0</v>
      </c>
      <c r="BE99" s="44"/>
      <c r="BF99" s="25">
        <f t="array" ref="BF99">SUM(IF(Period=$BF$2,IF(Site=$A$85,IF(Provider=$B99,I))))</f>
        <v>0</v>
      </c>
      <c r="BG99" s="26">
        <f t="array" ref="BG99">SUM(IF(Period=$BF$2,IF(Site=$A$85,IF(Provider=$B99,J))))</f>
        <v>0</v>
      </c>
      <c r="BH99" s="26"/>
      <c r="BI99" s="27">
        <f t="shared" si="69"/>
        <v>0</v>
      </c>
      <c r="BJ99" s="27">
        <f t="shared" si="57"/>
        <v>0</v>
      </c>
      <c r="BK99" s="44"/>
      <c r="BL99" s="25">
        <f t="array" ref="BL99">SUM(IF(Period=$BL$2,IF(Site=$A$85,IF(Provider=$B99,I))))</f>
        <v>0</v>
      </c>
      <c r="BM99" s="26">
        <f t="array" ref="BM99">SUM(IF(Period=$BL$2,IF(Site=$A$85,IF(Provider=$B99,J))))</f>
        <v>0</v>
      </c>
      <c r="BN99" s="26"/>
      <c r="BO99" s="27">
        <f t="shared" si="70"/>
        <v>0</v>
      </c>
      <c r="BP99" s="27">
        <f t="shared" si="58"/>
        <v>0</v>
      </c>
      <c r="BQ99" s="44"/>
      <c r="BR99" s="25">
        <f t="array" ref="BR99">SUM(IF(Period=$BR$2,IF(Site=$A$85,IF(Provider=$B99,I))))</f>
        <v>0</v>
      </c>
      <c r="BS99" s="26">
        <f t="array" ref="BS99">SUM(IF(Period=$BR$2,IF(Site=$A$85,IF(Provider=$B99,J))))</f>
        <v>0</v>
      </c>
      <c r="BT99" s="26"/>
      <c r="BU99" s="27">
        <f t="shared" si="71"/>
        <v>0</v>
      </c>
      <c r="BV99" s="27">
        <f t="shared" si="59"/>
        <v>0</v>
      </c>
    </row>
    <row r="100" spans="2:74" outlineLevel="1" x14ac:dyDescent="0.25">
      <c r="B100" s="20" t="s">
        <v>661</v>
      </c>
      <c r="C100" s="44"/>
      <c r="D100" s="25">
        <f t="array" ref="D100">SUM(IF(Period=$D$2,IF(Site=$A$85,IF(Provider=$B100,I))))</f>
        <v>201</v>
      </c>
      <c r="E100" s="26">
        <f t="array" ref="E100">SUM(IF(Period=$D$2,IF(Site=$A$85,IF(Provider=$B100,J))))</f>
        <v>6.9701492537313436</v>
      </c>
      <c r="F100" s="26"/>
      <c r="G100" s="27">
        <f t="shared" si="60"/>
        <v>1.4872611464968155</v>
      </c>
      <c r="H100" s="27">
        <f t="shared" si="48"/>
        <v>4.0576939786254235E-2</v>
      </c>
      <c r="I100" s="44"/>
      <c r="J100" s="25">
        <f t="array" ref="J100">SUM(IF(Period=$J$2,IF(Site=$A$85,IF(Provider=$B100,I))))</f>
        <v>241</v>
      </c>
      <c r="K100" s="26">
        <f t="array" ref="K100">SUM(IF(Period=$J$2,IF(Site=$A$85,IF(Provider=$B100,J))))</f>
        <v>6.8838174273858925</v>
      </c>
      <c r="L100" s="26"/>
      <c r="M100" s="27">
        <f t="shared" si="61"/>
        <v>2.2510176390773409</v>
      </c>
      <c r="N100" s="27">
        <f t="shared" si="49"/>
        <v>5.1398828887443071E-2</v>
      </c>
      <c r="O100" s="44"/>
      <c r="P100" s="25">
        <f t="array" ref="P100">SUM(IF(Period=$P$2,IF(Site=$A$85,IF(Provider=$B100,I))))</f>
        <v>214</v>
      </c>
      <c r="Q100" s="26">
        <f t="array" ref="Q100">SUM(IF(Period=$P$2,IF(Site=$A$85,IF(Provider=$B100,J))))</f>
        <v>5.5700934579439254</v>
      </c>
      <c r="R100" s="26"/>
      <c r="S100" s="27">
        <f t="shared" si="62"/>
        <v>1.5400516795865633</v>
      </c>
      <c r="T100" s="27">
        <f t="shared" si="50"/>
        <v>3.4349605210074352E-2</v>
      </c>
      <c r="U100" s="44"/>
      <c r="V100" s="25">
        <f t="array" ref="V100">SUM(IF(Period=$V$2,IF(Site=$A$85,IF(Provider=$B100,I))))</f>
        <v>138</v>
      </c>
      <c r="W100" s="26">
        <f t="array" ref="W100">SUM(IF(Period=$V$2,IF(Site=$A$85,IF(Provider=$B100,J))))</f>
        <v>6.8260869565217392</v>
      </c>
      <c r="X100" s="26"/>
      <c r="Y100" s="27">
        <f t="shared" si="63"/>
        <v>1.2543275632490012</v>
      </c>
      <c r="Z100" s="27">
        <f t="shared" si="51"/>
        <v>2.8488477590273998E-2</v>
      </c>
      <c r="AA100" s="44"/>
      <c r="AB100" s="25">
        <f t="array" ref="AB100">SUM(IF(Period=$AB$2,IF(Site=$A$85,IF(Provider=$B100,I))))</f>
        <v>127</v>
      </c>
      <c r="AC100" s="26">
        <f t="array" ref="AC100">SUM(IF(Period=$AB$2,IF(Site=$A$85,IF(Provider=$B100,J))))</f>
        <v>5.4645669291338583</v>
      </c>
      <c r="AD100" s="26"/>
      <c r="AE100" s="27">
        <f t="shared" si="64"/>
        <v>1.2006920415224913</v>
      </c>
      <c r="AF100" s="27">
        <f t="shared" si="52"/>
        <v>2.0877831593514033E-2</v>
      </c>
      <c r="AG100" s="44"/>
      <c r="AH100" s="25">
        <f t="array" ref="AH100">SUM(IF(Period=$AH$2,IF(Site=$A$85,IF(Provider=$B100,I))))</f>
        <v>140</v>
      </c>
      <c r="AI100" s="26">
        <f t="array" ref="AI100">SUM(IF(Period=$AH$2,IF(Site=$A$85,IF(Provider=$B100,J))))</f>
        <v>5.2642857142857098</v>
      </c>
      <c r="AJ100" s="26"/>
      <c r="AK100" s="27">
        <f t="shared" si="65"/>
        <v>1.4507874015748019</v>
      </c>
      <c r="AL100" s="27">
        <f t="shared" si="53"/>
        <v>2.5097051011373675E-2</v>
      </c>
      <c r="AM100" s="44"/>
      <c r="AN100" s="25">
        <f t="array" ref="AN100">SUM(IF(Period=$AN$2,IF(Site=$A$85,IF(Provider=$B100,I))))</f>
        <v>128</v>
      </c>
      <c r="AO100" s="26">
        <f t="array" ref="AO100">SUM(IF(Period=$AN$2,IF(Site=$A$85,IF(Provider=$B100,J))))</f>
        <v>6.671875</v>
      </c>
      <c r="AP100" s="26"/>
      <c r="AQ100" s="27">
        <f t="shared" si="66"/>
        <v>1.5035211267605635</v>
      </c>
      <c r="AR100" s="27">
        <f t="shared" si="54"/>
        <v>2.7310521266389512E-2</v>
      </c>
      <c r="AS100" s="44"/>
      <c r="AT100" s="25">
        <f t="array" ref="AT100">SUM(IF(Period=$AT$2,IF(Site=$A$85,IF(Provider=$B100,I))))</f>
        <v>114</v>
      </c>
      <c r="AU100" s="26">
        <f t="array" ref="AU100">SUM(IF(Period=$AT$2,IF(Site=$A$85,IF(Provider=$B100,J))))</f>
        <v>4.9824561403508802</v>
      </c>
      <c r="AV100" s="26"/>
      <c r="AW100" s="27">
        <f t="shared" si="67"/>
        <v>1.1497975708502033</v>
      </c>
      <c r="AX100" s="27">
        <f t="shared" si="55"/>
        <v>1.7897091722595088E-2</v>
      </c>
      <c r="AY100" s="44"/>
      <c r="AZ100" s="25">
        <f t="array" ref="AZ100">SUM(IF(Period=$AZ$2,IF(Site=$A$85,IF(Provider=$B100,I))))</f>
        <v>177</v>
      </c>
      <c r="BA100" s="26">
        <f t="array" ref="BA100">SUM(IF(Period=$AZ$2,IF(Site=$A$85,IF(Provider=$B100,J))))</f>
        <v>6.2090395480226004</v>
      </c>
      <c r="BB100" s="26"/>
      <c r="BC100" s="27">
        <f t="shared" si="68"/>
        <v>1.9520426287744232</v>
      </c>
      <c r="BD100" s="27">
        <f t="shared" si="56"/>
        <v>3.5810876861416152E-2</v>
      </c>
      <c r="BE100" s="44"/>
      <c r="BF100" s="25">
        <f t="array" ref="BF100">SUM(IF(Period=$BF$2,IF(Site=$A$85,IF(Provider=$B100,I))))</f>
        <v>181</v>
      </c>
      <c r="BG100" s="26">
        <f t="array" ref="BG100">SUM(IF(Period=$BF$2,IF(Site=$A$85,IF(Provider=$B100,J))))</f>
        <v>5.6685082872928199</v>
      </c>
      <c r="BH100" s="26"/>
      <c r="BI100" s="27">
        <f t="shared" si="69"/>
        <v>1.7301854974704896</v>
      </c>
      <c r="BJ100" s="27">
        <f t="shared" si="57"/>
        <v>3.1747014047899015E-2</v>
      </c>
      <c r="BK100" s="44"/>
      <c r="BL100" s="25">
        <f t="array" ref="BL100">SUM(IF(Period=$BL$2,IF(Site=$A$85,IF(Provider=$B100,I))))</f>
        <v>230</v>
      </c>
      <c r="BM100" s="26">
        <f t="array" ref="BM100">SUM(IF(Period=$BL$2,IF(Site=$A$85,IF(Provider=$B100,J))))</f>
        <v>4.9956521739130402</v>
      </c>
      <c r="BN100" s="26"/>
      <c r="BO100" s="27">
        <f t="shared" si="70"/>
        <v>1.7435508345978745</v>
      </c>
      <c r="BP100" s="27">
        <f t="shared" si="58"/>
        <v>3.5724279451543675E-2</v>
      </c>
      <c r="BQ100" s="44"/>
      <c r="BR100" s="25">
        <f t="array" ref="BR100">SUM(IF(Period=$BR$2,IF(Site=$A$85,IF(Provider=$B100,I))))</f>
        <v>213</v>
      </c>
      <c r="BS100" s="26">
        <f t="array" ref="BS100">SUM(IF(Period=$BR$2,IF(Site=$A$85,IF(Provider=$B100,J))))</f>
        <v>5.07981220657277</v>
      </c>
      <c r="BT100" s="26"/>
      <c r="BU100" s="27">
        <f t="shared" si="71"/>
        <v>1.2625437572928822</v>
      </c>
      <c r="BV100" s="27">
        <f t="shared" si="59"/>
        <v>3.1738582030447916E-2</v>
      </c>
    </row>
    <row r="101" spans="2:74" outlineLevel="1" x14ac:dyDescent="0.25">
      <c r="B101" s="20" t="s">
        <v>674</v>
      </c>
      <c r="C101" s="44"/>
      <c r="D101" s="25">
        <f t="array" ref="D101">SUM(IF(Period=$D$2,IF(Site=$A$85,IF(Provider=$B101,I))))</f>
        <v>65</v>
      </c>
      <c r="E101" s="26">
        <f t="array" ref="E101">SUM(IF(Period=$D$2,IF(Site=$A$85,IF(Provider=$B101,J))))</f>
        <v>11.338461538461539</v>
      </c>
      <c r="F101" s="26"/>
      <c r="G101" s="27">
        <f t="shared" si="60"/>
        <v>0.78237791932059453</v>
      </c>
      <c r="H101" s="27">
        <f t="shared" si="48"/>
        <v>2.1345613577779709E-2</v>
      </c>
      <c r="I101" s="44"/>
      <c r="J101" s="25">
        <f t="array" ref="J101">SUM(IF(Period=$J$2,IF(Site=$A$85,IF(Provider=$B101,I))))</f>
        <v>53</v>
      </c>
      <c r="K101" s="26">
        <f t="array" ref="K101">SUM(IF(Period=$J$2,IF(Site=$A$85,IF(Provider=$B101,J))))</f>
        <v>11.30188679245283</v>
      </c>
      <c r="L101" s="26"/>
      <c r="M101" s="27">
        <f t="shared" si="61"/>
        <v>0.81275440976933522</v>
      </c>
      <c r="N101" s="27">
        <f t="shared" si="49"/>
        <v>1.855810639154816E-2</v>
      </c>
      <c r="O101" s="44"/>
      <c r="P101" s="25">
        <f t="array" ref="P101">SUM(IF(Period=$P$2,IF(Site=$A$85,IF(Provider=$B101,I))))</f>
        <v>36</v>
      </c>
      <c r="Q101" s="26">
        <f t="array" ref="Q101">SUM(IF(Period=$P$2,IF(Site=$A$85,IF(Provider=$B101,J))))</f>
        <v>7.75</v>
      </c>
      <c r="R101" s="26"/>
      <c r="S101" s="27">
        <f t="shared" si="62"/>
        <v>0.36046511627906974</v>
      </c>
      <c r="T101" s="27">
        <f t="shared" si="50"/>
        <v>8.0398824275257907E-3</v>
      </c>
      <c r="U101" s="44"/>
      <c r="V101" s="25">
        <f t="array" ref="V101">SUM(IF(Period=$V$2,IF(Site=$A$85,IF(Provider=$B101,I))))</f>
        <v>41</v>
      </c>
      <c r="W101" s="26">
        <f t="array" ref="W101">SUM(IF(Period=$V$2,IF(Site=$A$85,IF(Provider=$B101,J))))</f>
        <v>8.9268292682926838</v>
      </c>
      <c r="X101" s="26"/>
      <c r="Y101" s="27">
        <f t="shared" si="63"/>
        <v>0.48735019973368848</v>
      </c>
      <c r="Z101" s="27">
        <f t="shared" si="51"/>
        <v>1.1068771547813466E-2</v>
      </c>
      <c r="AA101" s="44"/>
      <c r="AB101" s="25">
        <f t="array" ref="AB101">SUM(IF(Period=$AB$2,IF(Site=$A$85,IF(Provider=$B101,I))))</f>
        <v>19</v>
      </c>
      <c r="AC101" s="26">
        <f t="array" ref="AC101">SUM(IF(Period=$AB$2,IF(Site=$A$85,IF(Provider=$B101,J))))</f>
        <v>9.1052631578947363</v>
      </c>
      <c r="AD101" s="26"/>
      <c r="AE101" s="27">
        <f t="shared" si="64"/>
        <v>0.29930795847750863</v>
      </c>
      <c r="AF101" s="27">
        <f t="shared" si="52"/>
        <v>5.2044162329653136E-3</v>
      </c>
      <c r="AG101" s="44"/>
      <c r="AH101" s="25">
        <f t="array" ref="AH101">SUM(IF(Period=$AH$2,IF(Site=$A$85,IF(Provider=$B101,I))))</f>
        <v>28</v>
      </c>
      <c r="AI101" s="26">
        <f t="array" ref="AI101">SUM(IF(Period=$AH$2,IF(Site=$A$85,IF(Provider=$B101,J))))</f>
        <v>9.4285714285714306</v>
      </c>
      <c r="AJ101" s="26"/>
      <c r="AK101" s="27">
        <f t="shared" si="65"/>
        <v>0.51968503937007882</v>
      </c>
      <c r="AL101" s="27">
        <f t="shared" si="53"/>
        <v>8.9899884219846096E-3</v>
      </c>
      <c r="AM101" s="44"/>
      <c r="AN101" s="25">
        <f t="array" ref="AN101">SUM(IF(Period=$AN$2,IF(Site=$A$85,IF(Provider=$B101,I))))</f>
        <v>36</v>
      </c>
      <c r="AO101" s="26">
        <f t="array" ref="AO101">SUM(IF(Period=$AN$2,IF(Site=$A$85,IF(Provider=$B101,J))))</f>
        <v>8.4444444444444393</v>
      </c>
      <c r="AP101" s="26"/>
      <c r="AQ101" s="27">
        <f t="shared" si="66"/>
        <v>0.53521126760563342</v>
      </c>
      <c r="AR101" s="27">
        <f t="shared" si="54"/>
        <v>9.7217780620402882E-3</v>
      </c>
      <c r="AS101" s="44"/>
      <c r="AT101" s="25">
        <f t="array" ref="AT101">SUM(IF(Period=$AT$2,IF(Site=$A$85,IF(Provider=$B101,I))))</f>
        <v>43</v>
      </c>
      <c r="AU101" s="26">
        <f t="array" ref="AU101">SUM(IF(Period=$AT$2,IF(Site=$A$85,IF(Provider=$B101,J))))</f>
        <v>9.0232558139534902</v>
      </c>
      <c r="AV101" s="26"/>
      <c r="AW101" s="27">
        <f t="shared" si="67"/>
        <v>0.78542510121457509</v>
      </c>
      <c r="AX101" s="27">
        <f t="shared" si="55"/>
        <v>1.222547814853326E-2</v>
      </c>
      <c r="AY101" s="44"/>
      <c r="AZ101" s="25">
        <f t="array" ref="AZ101">SUM(IF(Period=$AZ$2,IF(Site=$A$85,IF(Provider=$B101,I))))</f>
        <v>21</v>
      </c>
      <c r="BA101" s="26">
        <f t="array" ref="BA101">SUM(IF(Period=$AZ$2,IF(Site=$A$85,IF(Provider=$B101,J))))</f>
        <v>26.380952380952401</v>
      </c>
      <c r="BB101" s="26"/>
      <c r="BC101" s="27">
        <f t="shared" si="68"/>
        <v>0.9840142095914749</v>
      </c>
      <c r="BD101" s="27">
        <f t="shared" si="56"/>
        <v>1.805207077454464E-2</v>
      </c>
      <c r="BE101" s="44"/>
      <c r="BF101" s="25">
        <f t="array" ref="BF101">SUM(IF(Period=$BF$2,IF(Site=$A$85,IF(Provider=$B101,I))))</f>
        <v>37</v>
      </c>
      <c r="BG101" s="26">
        <f t="array" ref="BG101">SUM(IF(Period=$BF$2,IF(Site=$A$85,IF(Provider=$B101,J))))</f>
        <v>10</v>
      </c>
      <c r="BH101" s="26"/>
      <c r="BI101" s="27">
        <f t="shared" si="69"/>
        <v>0.62394603709949414</v>
      </c>
      <c r="BJ101" s="27">
        <f t="shared" si="57"/>
        <v>1.1448728262887554E-2</v>
      </c>
      <c r="BK101" s="44"/>
      <c r="BL101" s="25">
        <f t="array" ref="BL101">SUM(IF(Period=$BL$2,IF(Site=$A$85,IF(Provider=$B101,I))))</f>
        <v>23</v>
      </c>
      <c r="BM101" s="26">
        <f t="array" ref="BM101">SUM(IF(Period=$BL$2,IF(Site=$A$85,IF(Provider=$B101,J))))</f>
        <v>8.1304347826087007</v>
      </c>
      <c r="BN101" s="26"/>
      <c r="BO101" s="27">
        <f t="shared" si="70"/>
        <v>0.28376327769347515</v>
      </c>
      <c r="BP101" s="27">
        <f t="shared" si="58"/>
        <v>5.8141342536454964E-3</v>
      </c>
      <c r="BQ101" s="44"/>
      <c r="BR101" s="25">
        <f t="array" ref="BR101">SUM(IF(Period=$BR$2,IF(Site=$A$85,IF(Provider=$B101,I))))</f>
        <v>84</v>
      </c>
      <c r="BS101" s="26">
        <f t="array" ref="BS101">SUM(IF(Period=$BR$2,IF(Site=$A$85,IF(Provider=$B101,J))))</f>
        <v>13.964285714285699</v>
      </c>
      <c r="BT101" s="26"/>
      <c r="BU101" s="27">
        <f t="shared" si="71"/>
        <v>1.3687281213535574</v>
      </c>
      <c r="BV101" s="27">
        <f t="shared" si="59"/>
        <v>3.4407908245577976E-2</v>
      </c>
    </row>
    <row r="102" spans="2:74" outlineLevel="1" x14ac:dyDescent="0.25">
      <c r="B102" s="20" t="s">
        <v>634</v>
      </c>
      <c r="C102" s="44"/>
      <c r="D102" s="25">
        <f t="array" ref="D102">SUM(IF(Period=$D$2,IF(Site=$A$85,IF(Provider=$B102,I))))</f>
        <v>0</v>
      </c>
      <c r="E102" s="26">
        <f t="array" ref="E102">SUM(IF(Period=$D$2,IF(Site=$A$85,IF(Provider=$B102,J))))</f>
        <v>0</v>
      </c>
      <c r="F102" s="26"/>
      <c r="G102" s="27">
        <f t="shared" si="60"/>
        <v>0</v>
      </c>
      <c r="H102" s="27">
        <f t="shared" si="48"/>
        <v>0</v>
      </c>
      <c r="I102" s="44"/>
      <c r="J102" s="25">
        <f t="array" ref="J102">SUM(IF(Period=$J$2,IF(Site=$A$85,IF(Provider=$B102,I))))</f>
        <v>24</v>
      </c>
      <c r="K102" s="26">
        <f t="array" ref="K102">SUM(IF(Period=$J$2,IF(Site=$A$85,IF(Provider=$B102,J))))</f>
        <v>2.5416666666666665</v>
      </c>
      <c r="L102" s="26"/>
      <c r="M102" s="27">
        <f t="shared" si="61"/>
        <v>8.2767978290366334E-2</v>
      </c>
      <c r="N102" s="27">
        <f t="shared" si="49"/>
        <v>1.8898906341977258E-3</v>
      </c>
      <c r="O102" s="44"/>
      <c r="P102" s="25">
        <f t="array" ref="P102">SUM(IF(Period=$P$2,IF(Site=$A$85,IF(Provider=$B102,I))))</f>
        <v>22</v>
      </c>
      <c r="Q102" s="26">
        <f t="array" ref="Q102">SUM(IF(Period=$P$2,IF(Site=$A$85,IF(Provider=$B102,J))))</f>
        <v>2.2727272727272729</v>
      </c>
      <c r="R102" s="26"/>
      <c r="S102" s="27">
        <f t="shared" si="62"/>
        <v>6.4599483204134375E-2</v>
      </c>
      <c r="T102" s="27">
        <f t="shared" si="50"/>
        <v>1.4408391447178837E-3</v>
      </c>
      <c r="U102" s="44"/>
      <c r="V102" s="25">
        <f t="array" ref="V102">SUM(IF(Period=$V$2,IF(Site=$A$85,IF(Provider=$B102,I))))</f>
        <v>0</v>
      </c>
      <c r="W102" s="26">
        <f t="array" ref="W102">SUM(IF(Period=$V$2,IF(Site=$A$85,IF(Provider=$B102,J))))</f>
        <v>0</v>
      </c>
      <c r="X102" s="26"/>
      <c r="Y102" s="27">
        <f t="shared" si="63"/>
        <v>0</v>
      </c>
      <c r="Z102" s="27">
        <f t="shared" si="51"/>
        <v>0</v>
      </c>
      <c r="AA102" s="44"/>
      <c r="AB102" s="25">
        <f t="array" ref="AB102">SUM(IF(Period=$AB$2,IF(Site=$A$85,IF(Provider=$B102,I))))</f>
        <v>0</v>
      </c>
      <c r="AC102" s="26">
        <f t="array" ref="AC102">SUM(IF(Period=$AB$2,IF(Site=$A$85,IF(Provider=$B102,J))))</f>
        <v>0</v>
      </c>
      <c r="AD102" s="26"/>
      <c r="AE102" s="27">
        <f t="shared" si="64"/>
        <v>0</v>
      </c>
      <c r="AF102" s="27">
        <f t="shared" si="52"/>
        <v>0</v>
      </c>
      <c r="AG102" s="44"/>
      <c r="AH102" s="25">
        <f t="array" ref="AH102">SUM(IF(Period=$AH$2,IF(Site=$A$85,IF(Provider=$B102,I))))</f>
        <v>1</v>
      </c>
      <c r="AI102" s="26">
        <f t="array" ref="AI102">SUM(IF(Period=$AH$2,IF(Site=$A$85,IF(Provider=$B102,J))))</f>
        <v>6</v>
      </c>
      <c r="AJ102" s="26"/>
      <c r="AK102" s="27">
        <f t="shared" si="65"/>
        <v>1.1811023622047244E-2</v>
      </c>
      <c r="AL102" s="27">
        <f t="shared" si="53"/>
        <v>2.0431791868146838E-4</v>
      </c>
      <c r="AM102" s="44"/>
      <c r="AN102" s="25">
        <f t="array" ref="AN102">SUM(IF(Period=$AN$2,IF(Site=$A$85,IF(Provider=$B102,I))))</f>
        <v>0</v>
      </c>
      <c r="AO102" s="26">
        <f t="array" ref="AO102">SUM(IF(Period=$AN$2,IF(Site=$A$85,IF(Provider=$B102,J))))</f>
        <v>0</v>
      </c>
      <c r="AP102" s="26"/>
      <c r="AQ102" s="27">
        <f t="shared" si="66"/>
        <v>0</v>
      </c>
      <c r="AR102" s="27">
        <f t="shared" si="54"/>
        <v>0</v>
      </c>
      <c r="AS102" s="44"/>
      <c r="AT102" s="25">
        <f t="array" ref="AT102">SUM(IF(Period=$AT$2,IF(Site=$A$85,IF(Provider=$B102,I))))</f>
        <v>0</v>
      </c>
      <c r="AU102" s="26">
        <f t="array" ref="AU102">SUM(IF(Period=$AT$2,IF(Site=$A$85,IF(Provider=$B102,J))))</f>
        <v>0</v>
      </c>
      <c r="AV102" s="26"/>
      <c r="AW102" s="27">
        <f t="shared" si="67"/>
        <v>0</v>
      </c>
      <c r="AX102" s="27">
        <f t="shared" si="55"/>
        <v>0</v>
      </c>
      <c r="AY102" s="44"/>
      <c r="AZ102" s="25">
        <f t="array" ref="AZ102">SUM(IF(Period=$AZ$2,IF(Site=$A$85,IF(Provider=$B102,I))))</f>
        <v>1</v>
      </c>
      <c r="BA102" s="26">
        <f t="array" ref="BA102">SUM(IF(Period=$AZ$2,IF(Site=$A$85,IF(Provider=$B102,J))))</f>
        <v>3</v>
      </c>
      <c r="BB102" s="26"/>
      <c r="BC102" s="27">
        <f t="shared" si="68"/>
        <v>5.3285968028419185E-3</v>
      </c>
      <c r="BD102" s="27">
        <f t="shared" si="56"/>
        <v>9.7754895891035876E-5</v>
      </c>
      <c r="BE102" s="44"/>
      <c r="BF102" s="25">
        <f t="array" ref="BF102">SUM(IF(Period=$BF$2,IF(Site=$A$85,IF(Provider=$B102,I))))</f>
        <v>0</v>
      </c>
      <c r="BG102" s="26">
        <f t="array" ref="BG102">SUM(IF(Period=$BF$2,IF(Site=$A$85,IF(Provider=$B102,J))))</f>
        <v>0</v>
      </c>
      <c r="BH102" s="26"/>
      <c r="BI102" s="27">
        <f t="shared" si="69"/>
        <v>0</v>
      </c>
      <c r="BJ102" s="27">
        <f t="shared" si="57"/>
        <v>0</v>
      </c>
      <c r="BK102" s="44"/>
      <c r="BL102" s="25">
        <f t="array" ref="BL102">SUM(IF(Period=$BL$2,IF(Site=$A$85,IF(Provider=$B102,I))))</f>
        <v>0</v>
      </c>
      <c r="BM102" s="26">
        <f t="array" ref="BM102">SUM(IF(Period=$BL$2,IF(Site=$A$85,IF(Provider=$B102,J))))</f>
        <v>0</v>
      </c>
      <c r="BN102" s="26"/>
      <c r="BO102" s="27">
        <f t="shared" si="70"/>
        <v>0</v>
      </c>
      <c r="BP102" s="27">
        <f t="shared" si="58"/>
        <v>0</v>
      </c>
      <c r="BQ102" s="44"/>
      <c r="BR102" s="25">
        <f t="array" ref="BR102">SUM(IF(Period=$BR$2,IF(Site=$A$85,IF(Provider=$B102,I))))</f>
        <v>0</v>
      </c>
      <c r="BS102" s="26">
        <f t="array" ref="BS102">SUM(IF(Period=$BR$2,IF(Site=$A$85,IF(Provider=$B102,J))))</f>
        <v>0</v>
      </c>
      <c r="BT102" s="26"/>
      <c r="BU102" s="27">
        <f t="shared" si="71"/>
        <v>0</v>
      </c>
      <c r="BV102" s="27">
        <f t="shared" si="59"/>
        <v>0</v>
      </c>
    </row>
    <row r="103" spans="2:74" outlineLevel="1" x14ac:dyDescent="0.25">
      <c r="B103" s="20" t="s">
        <v>663</v>
      </c>
      <c r="C103" s="44"/>
      <c r="D103" s="25">
        <f t="array" ref="D103">SUM(IF(Period=$D$2,IF(Site=$A$85,IF(Provider=$B103,I))))</f>
        <v>0</v>
      </c>
      <c r="E103" s="26">
        <f t="array" ref="E103">SUM(IF(Period=$D$2,IF(Site=$A$85,IF(Provider=$B103,J))))</f>
        <v>0</v>
      </c>
      <c r="F103" s="26"/>
      <c r="G103" s="27">
        <f t="shared" si="60"/>
        <v>0</v>
      </c>
      <c r="H103" s="27">
        <f t="shared" si="48"/>
        <v>0</v>
      </c>
      <c r="I103" s="44"/>
      <c r="J103" s="25">
        <f t="array" ref="J103">SUM(IF(Period=$J$2,IF(Site=$A$85,IF(Provider=$B103,I))))</f>
        <v>0</v>
      </c>
      <c r="K103" s="26">
        <f t="array" ref="K103">SUM(IF(Period=$J$2,IF(Site=$A$85,IF(Provider=$B103,J))))</f>
        <v>0</v>
      </c>
      <c r="L103" s="26"/>
      <c r="M103" s="27">
        <f t="shared" si="61"/>
        <v>0</v>
      </c>
      <c r="N103" s="27">
        <f t="shared" si="49"/>
        <v>0</v>
      </c>
      <c r="O103" s="44"/>
      <c r="P103" s="25">
        <f t="array" ref="P103">SUM(IF(Period=$P$2,IF(Site=$A$85,IF(Provider=$B103,I))))</f>
        <v>13</v>
      </c>
      <c r="Q103" s="26">
        <f t="array" ref="Q103">SUM(IF(Period=$P$2,IF(Site=$A$85,IF(Provider=$B103,J))))</f>
        <v>5.615384615384615</v>
      </c>
      <c r="R103" s="26"/>
      <c r="S103" s="27">
        <f t="shared" si="62"/>
        <v>9.4315245478036172E-2</v>
      </c>
      <c r="T103" s="27">
        <f t="shared" si="50"/>
        <v>2.1036251512881101E-3</v>
      </c>
      <c r="U103" s="44"/>
      <c r="V103" s="25">
        <f t="array" ref="V103">SUM(IF(Period=$V$2,IF(Site=$A$85,IF(Provider=$B103,I))))</f>
        <v>1</v>
      </c>
      <c r="W103" s="26">
        <f t="array" ref="W103">SUM(IF(Period=$V$2,IF(Site=$A$85,IF(Provider=$B103,J))))</f>
        <v>7</v>
      </c>
      <c r="X103" s="26"/>
      <c r="Y103" s="27">
        <f t="shared" si="63"/>
        <v>9.3209054593874838E-3</v>
      </c>
      <c r="Z103" s="27">
        <f t="shared" si="51"/>
        <v>2.1169781648823567E-4</v>
      </c>
      <c r="AA103" s="44"/>
      <c r="AB103" s="25">
        <f t="array" ref="AB103">SUM(IF(Period=$AB$2,IF(Site=$A$85,IF(Provider=$B103,I))))</f>
        <v>0</v>
      </c>
      <c r="AC103" s="26">
        <f t="array" ref="AC103">SUM(IF(Period=$AB$2,IF(Site=$A$85,IF(Provider=$B103,J))))</f>
        <v>0</v>
      </c>
      <c r="AD103" s="26"/>
      <c r="AE103" s="27">
        <f t="shared" si="64"/>
        <v>0</v>
      </c>
      <c r="AF103" s="27">
        <f t="shared" si="52"/>
        <v>0</v>
      </c>
      <c r="AG103" s="44"/>
      <c r="AH103" s="25">
        <f t="array" ref="AH103">SUM(IF(Period=$AH$2,IF(Site=$A$85,IF(Provider=$B103,I))))</f>
        <v>0</v>
      </c>
      <c r="AI103" s="26">
        <f t="array" ref="AI103">SUM(IF(Period=$AH$2,IF(Site=$A$85,IF(Provider=$B103,J))))</f>
        <v>0</v>
      </c>
      <c r="AJ103" s="26"/>
      <c r="AK103" s="27">
        <f t="shared" si="65"/>
        <v>0</v>
      </c>
      <c r="AL103" s="27">
        <f t="shared" si="53"/>
        <v>0</v>
      </c>
      <c r="AM103" s="44"/>
      <c r="AN103" s="25">
        <f t="array" ref="AN103">SUM(IF(Period=$AN$2,IF(Site=$A$85,IF(Provider=$B103,I))))</f>
        <v>0</v>
      </c>
      <c r="AO103" s="26">
        <f t="array" ref="AO103">SUM(IF(Period=$AN$2,IF(Site=$A$85,IF(Provider=$B103,J))))</f>
        <v>0</v>
      </c>
      <c r="AP103" s="26"/>
      <c r="AQ103" s="27">
        <f t="shared" si="66"/>
        <v>0</v>
      </c>
      <c r="AR103" s="27">
        <f t="shared" si="54"/>
        <v>0</v>
      </c>
      <c r="AS103" s="44"/>
      <c r="AT103" s="25">
        <f t="array" ref="AT103">SUM(IF(Period=$AT$2,IF(Site=$A$85,IF(Provider=$B103,I))))</f>
        <v>0</v>
      </c>
      <c r="AU103" s="26">
        <f t="array" ref="AU103">SUM(IF(Period=$AT$2,IF(Site=$A$85,IF(Provider=$B103,J))))</f>
        <v>0</v>
      </c>
      <c r="AV103" s="26"/>
      <c r="AW103" s="27">
        <f t="shared" si="67"/>
        <v>0</v>
      </c>
      <c r="AX103" s="27">
        <f t="shared" si="55"/>
        <v>0</v>
      </c>
      <c r="AY103" s="44"/>
      <c r="AZ103" s="25">
        <f t="array" ref="AZ103">SUM(IF(Period=$AZ$2,IF(Site=$A$85,IF(Provider=$B103,I))))</f>
        <v>0</v>
      </c>
      <c r="BA103" s="26">
        <f t="array" ref="BA103">SUM(IF(Period=$AZ$2,IF(Site=$A$85,IF(Provider=$B103,J))))</f>
        <v>0</v>
      </c>
      <c r="BB103" s="26"/>
      <c r="BC103" s="27">
        <f t="shared" si="68"/>
        <v>0</v>
      </c>
      <c r="BD103" s="27">
        <f t="shared" si="56"/>
        <v>0</v>
      </c>
      <c r="BE103" s="44"/>
      <c r="BF103" s="25">
        <f t="array" ref="BF103">SUM(IF(Period=$BF$2,IF(Site=$A$85,IF(Provider=$B103,I))))</f>
        <v>0</v>
      </c>
      <c r="BG103" s="26">
        <f t="array" ref="BG103">SUM(IF(Period=$BF$2,IF(Site=$A$85,IF(Provider=$B103,J))))</f>
        <v>0</v>
      </c>
      <c r="BH103" s="26"/>
      <c r="BI103" s="27">
        <f t="shared" si="69"/>
        <v>0</v>
      </c>
      <c r="BJ103" s="27">
        <f t="shared" si="57"/>
        <v>0</v>
      </c>
      <c r="BK103" s="44"/>
      <c r="BL103" s="25">
        <f t="array" ref="BL103">SUM(IF(Period=$BL$2,IF(Site=$A$85,IF(Provider=$B103,I))))</f>
        <v>0</v>
      </c>
      <c r="BM103" s="26">
        <f t="array" ref="BM103">SUM(IF(Period=$BL$2,IF(Site=$A$85,IF(Provider=$B103,J))))</f>
        <v>0</v>
      </c>
      <c r="BN103" s="26"/>
      <c r="BO103" s="27">
        <f t="shared" si="70"/>
        <v>0</v>
      </c>
      <c r="BP103" s="27">
        <f t="shared" si="58"/>
        <v>0</v>
      </c>
      <c r="BQ103" s="44"/>
      <c r="BR103" s="25">
        <f t="array" ref="BR103">SUM(IF(Period=$BR$2,IF(Site=$A$85,IF(Provider=$B103,I))))</f>
        <v>0</v>
      </c>
      <c r="BS103" s="26">
        <f t="array" ref="BS103">SUM(IF(Period=$BR$2,IF(Site=$A$85,IF(Provider=$B103,J))))</f>
        <v>0</v>
      </c>
      <c r="BT103" s="26"/>
      <c r="BU103" s="27">
        <f t="shared" si="71"/>
        <v>0</v>
      </c>
      <c r="BV103" s="27">
        <f t="shared" si="59"/>
        <v>0</v>
      </c>
    </row>
    <row r="104" spans="2:74" outlineLevel="1" x14ac:dyDescent="0.25">
      <c r="B104" s="20" t="s">
        <v>652</v>
      </c>
      <c r="C104" s="44"/>
      <c r="D104" s="25">
        <f t="array" ref="D104">SUM(IF(Period=$D$2,IF(Site=$A$85,IF(Provider=$B104,I))))</f>
        <v>0</v>
      </c>
      <c r="E104" s="26">
        <f t="array" ref="E104">SUM(IF(Period=$D$2,IF(Site=$A$85,IF(Provider=$B104,J))))</f>
        <v>0</v>
      </c>
      <c r="F104" s="26"/>
      <c r="G104" s="27">
        <f t="shared" si="60"/>
        <v>0</v>
      </c>
      <c r="H104" s="27">
        <f t="shared" si="48"/>
        <v>0</v>
      </c>
      <c r="I104" s="44"/>
      <c r="J104" s="25">
        <f t="array" ref="J104">SUM(IF(Period=$J$2,IF(Site=$A$85,IF(Provider=$B104,I))))</f>
        <v>0</v>
      </c>
      <c r="K104" s="26">
        <f t="array" ref="K104">SUM(IF(Period=$J$2,IF(Site=$A$85,IF(Provider=$B104,J))))</f>
        <v>0</v>
      </c>
      <c r="L104" s="26"/>
      <c r="M104" s="27">
        <f t="shared" si="61"/>
        <v>0</v>
      </c>
      <c r="N104" s="27">
        <f t="shared" si="49"/>
        <v>0</v>
      </c>
      <c r="O104" s="44"/>
      <c r="P104" s="25">
        <f t="array" ref="P104">SUM(IF(Period=$P$2,IF(Site=$A$85,IF(Provider=$B104,I))))</f>
        <v>0</v>
      </c>
      <c r="Q104" s="26">
        <f t="array" ref="Q104">SUM(IF(Period=$P$2,IF(Site=$A$85,IF(Provider=$B104,J))))</f>
        <v>0</v>
      </c>
      <c r="R104" s="26"/>
      <c r="S104" s="27">
        <f t="shared" si="62"/>
        <v>0</v>
      </c>
      <c r="T104" s="27">
        <f t="shared" si="50"/>
        <v>0</v>
      </c>
      <c r="U104" s="44"/>
      <c r="V104" s="25">
        <f t="array" ref="V104">SUM(IF(Period=$V$2,IF(Site=$A$85,IF(Provider=$B104,I))))</f>
        <v>0</v>
      </c>
      <c r="W104" s="26">
        <f t="array" ref="W104">SUM(IF(Period=$V$2,IF(Site=$A$85,IF(Provider=$B104,J))))</f>
        <v>0</v>
      </c>
      <c r="X104" s="26"/>
      <c r="Y104" s="27">
        <f t="shared" si="63"/>
        <v>0</v>
      </c>
      <c r="Z104" s="27">
        <f t="shared" si="51"/>
        <v>0</v>
      </c>
      <c r="AA104" s="44"/>
      <c r="AB104" s="25">
        <f t="array" ref="AB104">SUM(IF(Period=$AB$2,IF(Site=$A$85,IF(Provider=$B104,I))))</f>
        <v>0</v>
      </c>
      <c r="AC104" s="26">
        <f t="array" ref="AC104">SUM(IF(Period=$AB$2,IF(Site=$A$85,IF(Provider=$B104,J))))</f>
        <v>0</v>
      </c>
      <c r="AD104" s="26"/>
      <c r="AE104" s="27">
        <f t="shared" si="64"/>
        <v>0</v>
      </c>
      <c r="AF104" s="27">
        <f t="shared" si="52"/>
        <v>0</v>
      </c>
      <c r="AG104" s="44"/>
      <c r="AH104" s="25">
        <f t="array" ref="AH104">SUM(IF(Period=$AH$2,IF(Site=$A$85,IF(Provider=$B104,I))))</f>
        <v>0</v>
      </c>
      <c r="AI104" s="26">
        <f t="array" ref="AI104">SUM(IF(Period=$AH$2,IF(Site=$A$85,IF(Provider=$B104,J))))</f>
        <v>0</v>
      </c>
      <c r="AJ104" s="26"/>
      <c r="AK104" s="27">
        <f t="shared" si="65"/>
        <v>0</v>
      </c>
      <c r="AL104" s="27">
        <f t="shared" si="53"/>
        <v>0</v>
      </c>
      <c r="AM104" s="44"/>
      <c r="AN104" s="25">
        <f t="array" ref="AN104">SUM(IF(Period=$AN$2,IF(Site=$A$85,IF(Provider=$B104,I))))</f>
        <v>0</v>
      </c>
      <c r="AO104" s="26">
        <f t="array" ref="AO104">SUM(IF(Period=$AN$2,IF(Site=$A$85,IF(Provider=$B104,J))))</f>
        <v>0</v>
      </c>
      <c r="AP104" s="26"/>
      <c r="AQ104" s="27">
        <f t="shared" si="66"/>
        <v>0</v>
      </c>
      <c r="AR104" s="27">
        <f t="shared" si="54"/>
        <v>0</v>
      </c>
      <c r="AS104" s="44"/>
      <c r="AT104" s="25">
        <f t="array" ref="AT104">SUM(IF(Period=$AT$2,IF(Site=$A$85,IF(Provider=$B104,I))))</f>
        <v>0</v>
      </c>
      <c r="AU104" s="26">
        <f t="array" ref="AU104">SUM(IF(Period=$AT$2,IF(Site=$A$85,IF(Provider=$B104,J))))</f>
        <v>0</v>
      </c>
      <c r="AV104" s="26"/>
      <c r="AW104" s="27">
        <f t="shared" si="67"/>
        <v>0</v>
      </c>
      <c r="AX104" s="27">
        <f t="shared" si="55"/>
        <v>0</v>
      </c>
      <c r="AY104" s="44"/>
      <c r="AZ104" s="25">
        <f t="array" ref="AZ104">SUM(IF(Period=$AZ$2,IF(Site=$A$85,IF(Provider=$B104,I))))</f>
        <v>20</v>
      </c>
      <c r="BA104" s="26">
        <f t="array" ref="BA104">SUM(IF(Period=$AZ$2,IF(Site=$A$85,IF(Provider=$B104,J))))</f>
        <v>2.65</v>
      </c>
      <c r="BB104" s="26"/>
      <c r="BC104" s="27">
        <f t="shared" si="68"/>
        <v>9.4138543516873882E-2</v>
      </c>
      <c r="BD104" s="27">
        <f t="shared" si="56"/>
        <v>1.7270031607416337E-3</v>
      </c>
      <c r="BE104" s="44"/>
      <c r="BF104" s="25">
        <f t="array" ref="BF104">SUM(IF(Period=$BF$2,IF(Site=$A$85,IF(Provider=$B104,I))))</f>
        <v>8</v>
      </c>
      <c r="BG104" s="26">
        <f t="array" ref="BG104">SUM(IF(Period=$BF$2,IF(Site=$A$85,IF(Provider=$B104,J))))</f>
        <v>2.375</v>
      </c>
      <c r="BH104" s="26"/>
      <c r="BI104" s="27">
        <f t="shared" si="69"/>
        <v>3.2040472175379427E-2</v>
      </c>
      <c r="BJ104" s="27">
        <f t="shared" si="57"/>
        <v>5.8790766755368522E-4</v>
      </c>
      <c r="BK104" s="44"/>
      <c r="BL104" s="25">
        <f t="array" ref="BL104">SUM(IF(Period=$BL$2,IF(Site=$A$85,IF(Provider=$B104,I))))</f>
        <v>0</v>
      </c>
      <c r="BM104" s="26">
        <f t="array" ref="BM104">SUM(IF(Period=$BL$2,IF(Site=$A$85,IF(Provider=$B104,J))))</f>
        <v>0</v>
      </c>
      <c r="BN104" s="26"/>
      <c r="BO104" s="27">
        <f t="shared" si="70"/>
        <v>0</v>
      </c>
      <c r="BP104" s="27">
        <f t="shared" si="58"/>
        <v>0</v>
      </c>
      <c r="BQ104" s="44"/>
      <c r="BR104" s="25">
        <f t="array" ref="BR104">SUM(IF(Period=$BR$2,IF(Site=$A$85,IF(Provider=$B104,I))))</f>
        <v>7</v>
      </c>
      <c r="BS104" s="26">
        <f t="array" ref="BS104">SUM(IF(Period=$BR$2,IF(Site=$A$85,IF(Provider=$B104,J))))</f>
        <v>25.428571428571399</v>
      </c>
      <c r="BT104" s="26"/>
      <c r="BU104" s="27">
        <f t="shared" si="71"/>
        <v>0.20770128354725761</v>
      </c>
      <c r="BV104" s="27">
        <f t="shared" si="59"/>
        <v>5.2213194098149011E-3</v>
      </c>
    </row>
    <row r="105" spans="2:74" outlineLevel="1" x14ac:dyDescent="0.25">
      <c r="B105" s="20" t="s">
        <v>662</v>
      </c>
      <c r="C105" s="44"/>
      <c r="D105" s="25">
        <f t="array" ref="D105">SUM(IF(Period=$D$2,IF(Site=$A$85,IF(Provider=$B105,I))))</f>
        <v>48</v>
      </c>
      <c r="E105" s="26">
        <f t="array" ref="E105">SUM(IF(Period=$D$2,IF(Site=$A$85,IF(Provider=$B105,J))))</f>
        <v>3.9166666666666665</v>
      </c>
      <c r="F105" s="26"/>
      <c r="G105" s="27">
        <f t="shared" si="60"/>
        <v>0.19957537154989385</v>
      </c>
      <c r="H105" s="27">
        <f t="shared" si="48"/>
        <v>5.4450140469777279E-3</v>
      </c>
      <c r="I105" s="44"/>
      <c r="J105" s="25">
        <f t="array" ref="J105">SUM(IF(Period=$J$2,IF(Site=$A$85,IF(Provider=$B105,I))))</f>
        <v>0</v>
      </c>
      <c r="K105" s="26">
        <f t="array" ref="K105">SUM(IF(Period=$J$2,IF(Site=$A$85,IF(Provider=$B105,J))))</f>
        <v>0</v>
      </c>
      <c r="L105" s="26"/>
      <c r="M105" s="27">
        <f t="shared" si="61"/>
        <v>0</v>
      </c>
      <c r="N105" s="27">
        <f t="shared" si="49"/>
        <v>0</v>
      </c>
      <c r="O105" s="44"/>
      <c r="P105" s="25">
        <f t="array" ref="P105">SUM(IF(Period=$P$2,IF(Site=$A$85,IF(Provider=$B105,I))))</f>
        <v>13</v>
      </c>
      <c r="Q105" s="26">
        <f t="array" ref="Q105">SUM(IF(Period=$P$2,IF(Site=$A$85,IF(Provider=$B105,J))))</f>
        <v>3.2307692307692308</v>
      </c>
      <c r="R105" s="26"/>
      <c r="S105" s="27">
        <f t="shared" si="62"/>
        <v>5.4263565891472874E-2</v>
      </c>
      <c r="T105" s="27">
        <f t="shared" si="50"/>
        <v>1.2103048815630224E-3</v>
      </c>
      <c r="U105" s="44"/>
      <c r="V105" s="25">
        <f t="array" ref="V105">SUM(IF(Period=$V$2,IF(Site=$A$85,IF(Provider=$B105,I))))</f>
        <v>14</v>
      </c>
      <c r="W105" s="26">
        <f t="array" ref="W105">SUM(IF(Period=$V$2,IF(Site=$A$85,IF(Provider=$B105,J))))</f>
        <v>3.7857142857142856</v>
      </c>
      <c r="X105" s="26"/>
      <c r="Y105" s="27">
        <f t="shared" si="63"/>
        <v>7.057256990679095E-2</v>
      </c>
      <c r="Z105" s="27">
        <f t="shared" si="51"/>
        <v>1.6028548962680699E-3</v>
      </c>
      <c r="AA105" s="44"/>
      <c r="AB105" s="25">
        <f t="array" ref="AB105">SUM(IF(Period=$AB$2,IF(Site=$A$85,IF(Provider=$B105,I))))</f>
        <v>61</v>
      </c>
      <c r="AC105" s="26">
        <f t="array" ref="AC105">SUM(IF(Period=$AB$2,IF(Site=$A$85,IF(Provider=$B105,J))))</f>
        <v>2.540983606557377</v>
      </c>
      <c r="AD105" s="26"/>
      <c r="AE105" s="27">
        <f t="shared" si="64"/>
        <v>0.26816608996539792</v>
      </c>
      <c r="AF105" s="27">
        <f t="shared" si="52"/>
        <v>4.6629162780903099E-3</v>
      </c>
      <c r="AG105" s="44"/>
      <c r="AH105" s="25">
        <f t="array" ref="AH105">SUM(IF(Period=$AH$2,IF(Site=$A$85,IF(Provider=$B105,I))))</f>
        <v>32</v>
      </c>
      <c r="AI105" s="26">
        <f t="array" ref="AI105">SUM(IF(Period=$AH$2,IF(Site=$A$85,IF(Provider=$B105,J))))</f>
        <v>2.71875</v>
      </c>
      <c r="AJ105" s="26"/>
      <c r="AK105" s="27">
        <f t="shared" si="65"/>
        <v>0.17125984251968504</v>
      </c>
      <c r="AL105" s="27">
        <f t="shared" si="53"/>
        <v>2.9626098208812915E-3</v>
      </c>
      <c r="AM105" s="44"/>
      <c r="AN105" s="25">
        <f t="array" ref="AN105">SUM(IF(Period=$AN$2,IF(Site=$A$85,IF(Provider=$B105,I))))</f>
        <v>31</v>
      </c>
      <c r="AO105" s="26">
        <f t="array" ref="AO105">SUM(IF(Period=$AN$2,IF(Site=$A$85,IF(Provider=$B105,J))))</f>
        <v>1.9677419354838701</v>
      </c>
      <c r="AP105" s="26"/>
      <c r="AQ105" s="27">
        <f t="shared" si="66"/>
        <v>0.10739436619718304</v>
      </c>
      <c r="AR105" s="27">
        <f t="shared" si="54"/>
        <v>1.9507515190278215E-3</v>
      </c>
      <c r="AS105" s="44"/>
      <c r="AT105" s="25">
        <f t="array" ref="AT105">SUM(IF(Period=$AT$2,IF(Site=$A$85,IF(Provider=$B105,I))))</f>
        <v>17</v>
      </c>
      <c r="AU105" s="26">
        <f t="array" ref="AU105">SUM(IF(Period=$AT$2,IF(Site=$A$85,IF(Provider=$B105,J))))</f>
        <v>2.3529411764705901</v>
      </c>
      <c r="AV105" s="26"/>
      <c r="AW105" s="27">
        <f t="shared" si="67"/>
        <v>8.0971659919028396E-2</v>
      </c>
      <c r="AX105" s="27">
        <f t="shared" si="55"/>
        <v>1.2603585720137389E-3</v>
      </c>
      <c r="AY105" s="44"/>
      <c r="AZ105" s="25">
        <f t="array" ref="AZ105">SUM(IF(Period=$AZ$2,IF(Site=$A$85,IF(Provider=$B105,I))))</f>
        <v>18</v>
      </c>
      <c r="BA105" s="26">
        <f t="array" ref="BA105">SUM(IF(Period=$AZ$2,IF(Site=$A$85,IF(Provider=$B105,J))))</f>
        <v>2.5</v>
      </c>
      <c r="BB105" s="26"/>
      <c r="BC105" s="27">
        <f t="shared" si="68"/>
        <v>7.9928952042628773E-2</v>
      </c>
      <c r="BD105" s="27">
        <f t="shared" si="56"/>
        <v>1.4663234383655382E-3</v>
      </c>
      <c r="BE105" s="44"/>
      <c r="BF105" s="25">
        <f t="array" ref="BF105">SUM(IF(Period=$BF$2,IF(Site=$A$85,IF(Provider=$B105,I))))</f>
        <v>19</v>
      </c>
      <c r="BG105" s="26">
        <f t="array" ref="BG105">SUM(IF(Period=$BF$2,IF(Site=$A$85,IF(Provider=$B105,J))))</f>
        <v>4.5263157894736796</v>
      </c>
      <c r="BH105" s="26"/>
      <c r="BI105" s="27">
        <f t="shared" si="69"/>
        <v>0.14502529510961198</v>
      </c>
      <c r="BJ105" s="27">
        <f t="shared" si="57"/>
        <v>2.6610557584008884E-3</v>
      </c>
      <c r="BK105" s="44"/>
      <c r="BL105" s="25">
        <f t="array" ref="BL105">SUM(IF(Period=$BL$2,IF(Site=$A$85,IF(Provider=$B105,I))))</f>
        <v>32</v>
      </c>
      <c r="BM105" s="26">
        <f t="array" ref="BM105">SUM(IF(Period=$BL$2,IF(Site=$A$85,IF(Provider=$B105,J))))</f>
        <v>3.3125</v>
      </c>
      <c r="BN105" s="26"/>
      <c r="BO105" s="27">
        <f t="shared" si="70"/>
        <v>0.16084977238239759</v>
      </c>
      <c r="BP105" s="27">
        <f t="shared" si="58"/>
        <v>3.2957124646332743E-3</v>
      </c>
      <c r="BQ105" s="44"/>
      <c r="BR105" s="25">
        <f t="array" ref="BR105">SUM(IF(Period=$BR$2,IF(Site=$A$85,IF(Provider=$B105,I))))</f>
        <v>58</v>
      </c>
      <c r="BS105" s="26">
        <f t="array" ref="BS105">SUM(IF(Period=$BR$2,IF(Site=$A$85,IF(Provider=$B105,J))))</f>
        <v>3.1551724137931001</v>
      </c>
      <c r="BT105" s="26"/>
      <c r="BU105" s="27">
        <f t="shared" si="71"/>
        <v>0.21353558926487723</v>
      </c>
      <c r="BV105" s="27">
        <f t="shared" si="59"/>
        <v>5.3679856853715005E-3</v>
      </c>
    </row>
    <row r="106" spans="2:74" outlineLevel="1" x14ac:dyDescent="0.25">
      <c r="B106" s="20" t="s">
        <v>1049</v>
      </c>
      <c r="C106" s="44"/>
      <c r="D106" s="25">
        <f t="array" ref="D106">SUM(IF(Period=$D$2,IF(Site=$A$85,IF(Provider=$B106,I))))</f>
        <v>0</v>
      </c>
      <c r="E106" s="26">
        <f t="array" ref="E106">SUM(IF(Period=$D$2,IF(Site=$A$85,IF(Provider=$B106,J))))</f>
        <v>0</v>
      </c>
      <c r="F106" s="26"/>
      <c r="G106" s="27">
        <f t="shared" si="60"/>
        <v>0</v>
      </c>
      <c r="H106" s="27">
        <f t="shared" si="48"/>
        <v>0</v>
      </c>
      <c r="I106" s="44"/>
      <c r="J106" s="25">
        <f t="array" ref="J106">SUM(IF(Period=$J$2,IF(Site=$A$85,IF(Provider=$B106,I))))</f>
        <v>0</v>
      </c>
      <c r="K106" s="26">
        <f t="array" ref="K106">SUM(IF(Period=$J$2,IF(Site=$A$85,IF(Provider=$B106,J))))</f>
        <v>0</v>
      </c>
      <c r="L106" s="26"/>
      <c r="M106" s="27">
        <f t="shared" si="61"/>
        <v>0</v>
      </c>
      <c r="N106" s="27">
        <f t="shared" si="49"/>
        <v>0</v>
      </c>
      <c r="O106" s="44"/>
      <c r="P106" s="25">
        <f t="array" ref="P106">SUM(IF(Period=$P$2,IF(Site=$A$85,IF(Provider=$B106,I))))</f>
        <v>0</v>
      </c>
      <c r="Q106" s="26">
        <f t="array" ref="Q106">SUM(IF(Period=$P$2,IF(Site=$A$85,IF(Provider=$B106,J))))</f>
        <v>0</v>
      </c>
      <c r="R106" s="26"/>
      <c r="S106" s="27">
        <f t="shared" si="62"/>
        <v>0</v>
      </c>
      <c r="T106" s="27">
        <f t="shared" si="50"/>
        <v>0</v>
      </c>
      <c r="U106" s="44"/>
      <c r="V106" s="25">
        <f t="array" ref="V106">SUM(IF(Period=$V$2,IF(Site=$A$85,IF(Provider=$B106,I))))</f>
        <v>0</v>
      </c>
      <c r="W106" s="26">
        <f t="array" ref="W106">SUM(IF(Period=$V$2,IF(Site=$A$85,IF(Provider=$B106,J))))</f>
        <v>0</v>
      </c>
      <c r="X106" s="26"/>
      <c r="Y106" s="27">
        <f t="shared" si="63"/>
        <v>0</v>
      </c>
      <c r="Z106" s="27">
        <f t="shared" si="51"/>
        <v>0</v>
      </c>
      <c r="AA106" s="44"/>
      <c r="AB106" s="25">
        <f t="array" ref="AB106">SUM(IF(Period=$AB$2,IF(Site=$A$85,IF(Provider=$B106,I))))</f>
        <v>0</v>
      </c>
      <c r="AC106" s="26">
        <f t="array" ref="AC106">SUM(IF(Period=$AB$2,IF(Site=$A$85,IF(Provider=$B106,J))))</f>
        <v>0</v>
      </c>
      <c r="AD106" s="26"/>
      <c r="AE106" s="27">
        <f t="shared" si="64"/>
        <v>0</v>
      </c>
      <c r="AF106" s="27">
        <f t="shared" si="52"/>
        <v>0</v>
      </c>
      <c r="AG106" s="44"/>
      <c r="AH106" s="25">
        <f t="array" ref="AH106">SUM(IF(Period=$AH$2,IF(Site=$A$85,IF(Provider=$B106,I))))</f>
        <v>0</v>
      </c>
      <c r="AI106" s="26">
        <f t="array" ref="AI106">SUM(IF(Period=$AH$2,IF(Site=$A$85,IF(Provider=$B106,J))))</f>
        <v>0</v>
      </c>
      <c r="AJ106" s="26"/>
      <c r="AK106" s="27">
        <f t="shared" si="65"/>
        <v>0</v>
      </c>
      <c r="AL106" s="27">
        <f t="shared" si="53"/>
        <v>0</v>
      </c>
      <c r="AM106" s="44"/>
      <c r="AN106" s="25">
        <f t="array" ref="AN106">SUM(IF(Period=$AN$2,IF(Site=$A$85,IF(Provider=$B106,I))))</f>
        <v>0</v>
      </c>
      <c r="AO106" s="26">
        <f t="array" ref="AO106">SUM(IF(Period=$AN$2,IF(Site=$A$85,IF(Provider=$B106,J))))</f>
        <v>0</v>
      </c>
      <c r="AP106" s="26"/>
      <c r="AQ106" s="27">
        <f t="shared" si="66"/>
        <v>0</v>
      </c>
      <c r="AR106" s="27">
        <f t="shared" si="54"/>
        <v>0</v>
      </c>
      <c r="AS106" s="44"/>
      <c r="AT106" s="25">
        <f t="array" ref="AT106">SUM(IF(Period=$AT$2,IF(Site=$A$85,IF(Provider=$B106,I))))</f>
        <v>0</v>
      </c>
      <c r="AU106" s="26">
        <f t="array" ref="AU106">SUM(IF(Period=$AT$2,IF(Site=$A$85,IF(Provider=$B106,J))))</f>
        <v>0</v>
      </c>
      <c r="AV106" s="26"/>
      <c r="AW106" s="27">
        <f t="shared" si="67"/>
        <v>0</v>
      </c>
      <c r="AX106" s="27">
        <f t="shared" si="55"/>
        <v>0</v>
      </c>
      <c r="AY106" s="44"/>
      <c r="AZ106" s="25">
        <f t="array" ref="AZ106">SUM(IF(Period=$AZ$2,IF(Site=$A$85,IF(Provider=$B106,I))))</f>
        <v>0</v>
      </c>
      <c r="BA106" s="26">
        <f t="array" ref="BA106">SUM(IF(Period=$AZ$2,IF(Site=$A$85,IF(Provider=$B106,J))))</f>
        <v>0</v>
      </c>
      <c r="BB106" s="26"/>
      <c r="BC106" s="27">
        <f t="shared" si="68"/>
        <v>0</v>
      </c>
      <c r="BD106" s="27">
        <f t="shared" si="56"/>
        <v>0</v>
      </c>
      <c r="BE106" s="44"/>
      <c r="BF106" s="25">
        <f t="array" ref="BF106">SUM(IF(Period=$BF$2,IF(Site=$A$85,IF(Provider=$B106,I))))</f>
        <v>0</v>
      </c>
      <c r="BG106" s="26">
        <f t="array" ref="BG106">SUM(IF(Period=$BF$2,IF(Site=$A$85,IF(Provider=$B106,J))))</f>
        <v>0</v>
      </c>
      <c r="BH106" s="26"/>
      <c r="BI106" s="27">
        <f t="shared" si="69"/>
        <v>0</v>
      </c>
      <c r="BJ106" s="27">
        <f t="shared" si="57"/>
        <v>0</v>
      </c>
      <c r="BK106" s="44"/>
      <c r="BL106" s="25">
        <f t="array" ref="BL106">SUM(IF(Period=$BL$2,IF(Site=$A$85,IF(Provider=$B106,I))))</f>
        <v>0</v>
      </c>
      <c r="BM106" s="26">
        <f t="array" ref="BM106">SUM(IF(Period=$BL$2,IF(Site=$A$85,IF(Provider=$B106,J))))</f>
        <v>0</v>
      </c>
      <c r="BN106" s="26"/>
      <c r="BO106" s="27">
        <f t="shared" si="70"/>
        <v>0</v>
      </c>
      <c r="BP106" s="27">
        <f t="shared" si="58"/>
        <v>0</v>
      </c>
      <c r="BQ106" s="44"/>
      <c r="BR106" s="25">
        <f t="array" ref="BR106">SUM(IF(Period=$BR$2,IF(Site=$A$85,IF(Provider=$B106,I))))</f>
        <v>32</v>
      </c>
      <c r="BS106" s="26">
        <f t="array" ref="BS106">SUM(IF(Period=$BR$2,IF(Site=$A$85,IF(Provider=$B106,J))))</f>
        <v>11.6875</v>
      </c>
      <c r="BT106" s="26"/>
      <c r="BU106" s="27">
        <f t="shared" si="71"/>
        <v>0.43640606767794626</v>
      </c>
      <c r="BV106" s="27">
        <f t="shared" si="59"/>
        <v>1.0970637411633569E-2</v>
      </c>
    </row>
    <row r="107" spans="2:74" outlineLevel="1" x14ac:dyDescent="0.25">
      <c r="B107" s="20" t="s">
        <v>744</v>
      </c>
      <c r="C107" s="44"/>
      <c r="D107" s="25">
        <f t="array" ref="D107">SUM(IF(Period=$D$2,IF(Site=$A$85,IF(Provider=$B107,I))))</f>
        <v>0</v>
      </c>
      <c r="E107" s="26">
        <f t="array" ref="E107">SUM(IF(Period=$D$2,IF(Site=$A$85,IF(Provider=$B107,J))))</f>
        <v>0</v>
      </c>
      <c r="F107" s="26"/>
      <c r="G107" s="27">
        <f t="shared" si="60"/>
        <v>0</v>
      </c>
      <c r="H107" s="27">
        <f t="shared" si="48"/>
        <v>0</v>
      </c>
      <c r="I107" s="44"/>
      <c r="J107" s="25">
        <f t="array" ref="J107">SUM(IF(Period=$J$2,IF(Site=$A$85,IF(Provider=$B107,I))))</f>
        <v>0</v>
      </c>
      <c r="K107" s="26">
        <f t="array" ref="K107">SUM(IF(Period=$J$2,IF(Site=$A$85,IF(Provider=$B107,J))))</f>
        <v>0</v>
      </c>
      <c r="L107" s="26"/>
      <c r="M107" s="27">
        <f t="shared" si="61"/>
        <v>0</v>
      </c>
      <c r="N107" s="27">
        <f t="shared" si="49"/>
        <v>0</v>
      </c>
      <c r="O107" s="44"/>
      <c r="P107" s="25">
        <f t="array" ref="P107">SUM(IF(Period=$P$2,IF(Site=$A$85,IF(Provider=$B107,I))))</f>
        <v>0</v>
      </c>
      <c r="Q107" s="26">
        <f t="array" ref="Q107">SUM(IF(Period=$P$2,IF(Site=$A$85,IF(Provider=$B107,J))))</f>
        <v>0</v>
      </c>
      <c r="R107" s="26"/>
      <c r="S107" s="27">
        <f t="shared" si="62"/>
        <v>0</v>
      </c>
      <c r="T107" s="27">
        <f t="shared" si="50"/>
        <v>0</v>
      </c>
      <c r="U107" s="44"/>
      <c r="V107" s="25">
        <f t="array" ref="V107">SUM(IF(Period=$V$2,IF(Site=$A$85,IF(Provider=$B107,I))))</f>
        <v>0</v>
      </c>
      <c r="W107" s="26">
        <f t="array" ref="W107">SUM(IF(Period=$V$2,IF(Site=$A$85,IF(Provider=$B107,J))))</f>
        <v>0</v>
      </c>
      <c r="X107" s="26"/>
      <c r="Y107" s="27">
        <f t="shared" si="63"/>
        <v>0</v>
      </c>
      <c r="Z107" s="27">
        <f t="shared" si="51"/>
        <v>0</v>
      </c>
      <c r="AA107" s="44"/>
      <c r="AB107" s="25">
        <f t="array" ref="AB107">SUM(IF(Period=$AB$2,IF(Site=$A$85,IF(Provider=$B107,I))))</f>
        <v>0</v>
      </c>
      <c r="AC107" s="26">
        <f t="array" ref="AC107">SUM(IF(Period=$AB$2,IF(Site=$A$85,IF(Provider=$B107,J))))</f>
        <v>0</v>
      </c>
      <c r="AD107" s="26"/>
      <c r="AE107" s="27">
        <f t="shared" si="64"/>
        <v>0</v>
      </c>
      <c r="AF107" s="27">
        <f t="shared" si="52"/>
        <v>0</v>
      </c>
      <c r="AG107" s="44"/>
      <c r="AH107" s="25">
        <f t="array" ref="AH107">SUM(IF(Period=$AH$2,IF(Site=$A$85,IF(Provider=$B107,I))))</f>
        <v>0</v>
      </c>
      <c r="AI107" s="26">
        <f t="array" ref="AI107">SUM(IF(Period=$AH$2,IF(Site=$A$85,IF(Provider=$B107,J))))</f>
        <v>0</v>
      </c>
      <c r="AJ107" s="26"/>
      <c r="AK107" s="27">
        <f t="shared" si="65"/>
        <v>0</v>
      </c>
      <c r="AL107" s="27">
        <f t="shared" si="53"/>
        <v>0</v>
      </c>
      <c r="AM107" s="44"/>
      <c r="AN107" s="25">
        <f t="array" ref="AN107">SUM(IF(Period=$AN$2,IF(Site=$A$85,IF(Provider=$B107,I))))</f>
        <v>0</v>
      </c>
      <c r="AO107" s="26">
        <f t="array" ref="AO107">SUM(IF(Period=$AN$2,IF(Site=$A$85,IF(Provider=$B107,J))))</f>
        <v>0</v>
      </c>
      <c r="AP107" s="26"/>
      <c r="AQ107" s="27">
        <f t="shared" si="66"/>
        <v>0</v>
      </c>
      <c r="AR107" s="27">
        <f t="shared" si="54"/>
        <v>0</v>
      </c>
      <c r="AS107" s="44"/>
      <c r="AT107" s="25">
        <f t="array" ref="AT107">SUM(IF(Period=$AT$2,IF(Site=$A$85,IF(Provider=$B107,I))))</f>
        <v>0</v>
      </c>
      <c r="AU107" s="26">
        <f t="array" ref="AU107">SUM(IF(Period=$AT$2,IF(Site=$A$85,IF(Provider=$B107,J))))</f>
        <v>0</v>
      </c>
      <c r="AV107" s="26"/>
      <c r="AW107" s="27">
        <f t="shared" si="67"/>
        <v>0</v>
      </c>
      <c r="AX107" s="27">
        <f t="shared" si="55"/>
        <v>0</v>
      </c>
      <c r="AY107" s="44"/>
      <c r="AZ107" s="25">
        <f t="array" ref="AZ107">SUM(IF(Period=$AZ$2,IF(Site=$A$85,IF(Provider=$B107,I))))</f>
        <v>1</v>
      </c>
      <c r="BA107" s="26">
        <f t="array" ref="BA107">SUM(IF(Period=$AZ$2,IF(Site=$A$85,IF(Provider=$B107,J))))</f>
        <v>2</v>
      </c>
      <c r="BB107" s="26"/>
      <c r="BC107" s="27">
        <f t="shared" si="68"/>
        <v>3.552397868561279E-3</v>
      </c>
      <c r="BD107" s="27">
        <f t="shared" si="56"/>
        <v>6.5169930594023918E-5</v>
      </c>
      <c r="BE107" s="44"/>
      <c r="BF107" s="25">
        <f t="array" ref="BF107">SUM(IF(Period=$BF$2,IF(Site=$A$85,IF(Provider=$B107,I))))</f>
        <v>0</v>
      </c>
      <c r="BG107" s="26">
        <f t="array" ref="BG107">SUM(IF(Period=$BF$2,IF(Site=$A$85,IF(Provider=$B107,J))))</f>
        <v>0</v>
      </c>
      <c r="BH107" s="26"/>
      <c r="BI107" s="27">
        <f t="shared" si="69"/>
        <v>0</v>
      </c>
      <c r="BJ107" s="27">
        <f t="shared" si="57"/>
        <v>0</v>
      </c>
      <c r="BK107" s="44"/>
      <c r="BL107" s="25">
        <f t="array" ref="BL107">SUM(IF(Period=$BL$2,IF(Site=$A$85,IF(Provider=$B107,I))))</f>
        <v>0</v>
      </c>
      <c r="BM107" s="26">
        <f t="array" ref="BM107">SUM(IF(Period=$BL$2,IF(Site=$A$85,IF(Provider=$B107,J))))</f>
        <v>0</v>
      </c>
      <c r="BN107" s="26"/>
      <c r="BO107" s="27">
        <f t="shared" si="70"/>
        <v>0</v>
      </c>
      <c r="BP107" s="27">
        <f t="shared" si="58"/>
        <v>0</v>
      </c>
      <c r="BQ107" s="44"/>
      <c r="BR107" s="25">
        <f t="array" ref="BR107">SUM(IF(Period=$BR$2,IF(Site=$A$85,IF(Provider=$B107,I))))</f>
        <v>0</v>
      </c>
      <c r="BS107" s="26">
        <f t="array" ref="BS107">SUM(IF(Period=$BR$2,IF(Site=$A$85,IF(Provider=$B107,J))))</f>
        <v>0</v>
      </c>
      <c r="BT107" s="26"/>
      <c r="BU107" s="27">
        <f t="shared" si="71"/>
        <v>0</v>
      </c>
      <c r="BV107" s="27">
        <f t="shared" si="59"/>
        <v>0</v>
      </c>
    </row>
    <row r="108" spans="2:74" outlineLevel="1" x14ac:dyDescent="0.25">
      <c r="B108" s="20" t="s">
        <v>843</v>
      </c>
      <c r="C108" s="44"/>
      <c r="D108" s="25">
        <f t="array" ref="D108">SUM(IF(Period=$D$2,IF(Site=$A$85,IF(Provider=$B108,I))))</f>
        <v>0</v>
      </c>
      <c r="E108" s="26">
        <f t="array" ref="E108">SUM(IF(Period=$D$2,IF(Site=$A$85,IF(Provider=$B108,J))))</f>
        <v>0</v>
      </c>
      <c r="F108" s="26"/>
      <c r="G108" s="27">
        <f t="shared" si="60"/>
        <v>0</v>
      </c>
      <c r="H108" s="27">
        <f t="shared" si="48"/>
        <v>0</v>
      </c>
      <c r="I108" s="44"/>
      <c r="J108" s="25">
        <f t="array" ref="J108">SUM(IF(Period=$J$2,IF(Site=$A$85,IF(Provider=$B108,I))))</f>
        <v>0</v>
      </c>
      <c r="K108" s="26">
        <f t="array" ref="K108">SUM(IF(Period=$J$2,IF(Site=$A$85,IF(Provider=$B108,J))))</f>
        <v>0</v>
      </c>
      <c r="L108" s="26"/>
      <c r="M108" s="27">
        <f t="shared" si="61"/>
        <v>0</v>
      </c>
      <c r="N108" s="27">
        <f t="shared" si="49"/>
        <v>0</v>
      </c>
      <c r="O108" s="44"/>
      <c r="P108" s="25">
        <f t="array" ref="P108">SUM(IF(Period=$P$2,IF(Site=$A$85,IF(Provider=$B108,I))))</f>
        <v>13</v>
      </c>
      <c r="Q108" s="26">
        <f t="array" ref="Q108">SUM(IF(Period=$P$2,IF(Site=$A$85,IF(Provider=$B108,J))))</f>
        <v>3.8461538461538463</v>
      </c>
      <c r="R108" s="26"/>
      <c r="S108" s="27">
        <f t="shared" si="62"/>
        <v>6.4599483204134375E-2</v>
      </c>
      <c r="T108" s="27">
        <f t="shared" si="50"/>
        <v>1.4408391447178839E-3</v>
      </c>
      <c r="U108" s="44"/>
      <c r="V108" s="25">
        <f t="array" ref="V108">SUM(IF(Period=$V$2,IF(Site=$A$85,IF(Provider=$B108,I))))</f>
        <v>0</v>
      </c>
      <c r="W108" s="26">
        <f t="array" ref="W108">SUM(IF(Period=$V$2,IF(Site=$A$85,IF(Provider=$B108,J))))</f>
        <v>0</v>
      </c>
      <c r="X108" s="26"/>
      <c r="Y108" s="27">
        <f t="shared" si="63"/>
        <v>0</v>
      </c>
      <c r="Z108" s="27">
        <f t="shared" si="51"/>
        <v>0</v>
      </c>
      <c r="AA108" s="44"/>
      <c r="AB108" s="25">
        <f t="array" ref="AB108">SUM(IF(Period=$AB$2,IF(Site=$A$85,IF(Provider=$B108,I))))</f>
        <v>0</v>
      </c>
      <c r="AC108" s="26">
        <f t="array" ref="AC108">SUM(IF(Period=$AB$2,IF(Site=$A$85,IF(Provider=$B108,J))))</f>
        <v>0</v>
      </c>
      <c r="AD108" s="26"/>
      <c r="AE108" s="27">
        <f t="shared" si="64"/>
        <v>0</v>
      </c>
      <c r="AF108" s="27">
        <f t="shared" si="52"/>
        <v>0</v>
      </c>
      <c r="AG108" s="44"/>
      <c r="AH108" s="25">
        <f t="array" ref="AH108">SUM(IF(Period=$AH$2,IF(Site=$A$85,IF(Provider=$B108,I))))</f>
        <v>0</v>
      </c>
      <c r="AI108" s="26">
        <f t="array" ref="AI108">SUM(IF(Period=$AH$2,IF(Site=$A$85,IF(Provider=$B108,J))))</f>
        <v>0</v>
      </c>
      <c r="AJ108" s="26"/>
      <c r="AK108" s="27">
        <f t="shared" si="65"/>
        <v>0</v>
      </c>
      <c r="AL108" s="27">
        <f t="shared" si="53"/>
        <v>0</v>
      </c>
      <c r="AM108" s="44"/>
      <c r="AN108" s="25">
        <f t="array" ref="AN108">SUM(IF(Period=$AN$2,IF(Site=$A$85,IF(Provider=$B108,I))))</f>
        <v>20</v>
      </c>
      <c r="AO108" s="26">
        <f t="array" ref="AO108">SUM(IF(Period=$AN$2,IF(Site=$A$85,IF(Provider=$B108,J))))</f>
        <v>4.8499999999999996</v>
      </c>
      <c r="AP108" s="26"/>
      <c r="AQ108" s="27">
        <f t="shared" si="66"/>
        <v>0.17077464788732394</v>
      </c>
      <c r="AR108" s="27">
        <f t="shared" si="54"/>
        <v>3.1020147105852254E-3</v>
      </c>
      <c r="AS108" s="44"/>
      <c r="AT108" s="25">
        <f t="array" ref="AT108">SUM(IF(Period=$AT$2,IF(Site=$A$85,IF(Provider=$B108,I))))</f>
        <v>0</v>
      </c>
      <c r="AU108" s="26">
        <f t="array" ref="AU108">SUM(IF(Period=$AT$2,IF(Site=$A$85,IF(Provider=$B108,J))))</f>
        <v>0</v>
      </c>
      <c r="AV108" s="26"/>
      <c r="AW108" s="27">
        <f t="shared" si="67"/>
        <v>0</v>
      </c>
      <c r="AX108" s="27">
        <f t="shared" si="55"/>
        <v>0</v>
      </c>
      <c r="AY108" s="44"/>
      <c r="AZ108" s="25">
        <f t="array" ref="AZ108">SUM(IF(Period=$AZ$2,IF(Site=$A$85,IF(Provider=$B108,I))))</f>
        <v>0</v>
      </c>
      <c r="BA108" s="26">
        <f t="array" ref="BA108">SUM(IF(Period=$AZ$2,IF(Site=$A$85,IF(Provider=$B108,J))))</f>
        <v>0</v>
      </c>
      <c r="BB108" s="26"/>
      <c r="BC108" s="27">
        <f t="shared" si="68"/>
        <v>0</v>
      </c>
      <c r="BD108" s="27">
        <f t="shared" si="56"/>
        <v>0</v>
      </c>
      <c r="BE108" s="44"/>
      <c r="BF108" s="25">
        <f t="array" ref="BF108">SUM(IF(Period=$BF$2,IF(Site=$A$85,IF(Provider=$B108,I))))</f>
        <v>0</v>
      </c>
      <c r="BG108" s="26">
        <f t="array" ref="BG108">SUM(IF(Period=$BF$2,IF(Site=$A$85,IF(Provider=$B108,J))))</f>
        <v>0</v>
      </c>
      <c r="BH108" s="26"/>
      <c r="BI108" s="27">
        <f t="shared" si="69"/>
        <v>0</v>
      </c>
      <c r="BJ108" s="27">
        <f t="shared" si="57"/>
        <v>0</v>
      </c>
      <c r="BK108" s="44"/>
      <c r="BL108" s="25">
        <f t="array" ref="BL108">SUM(IF(Period=$BL$2,IF(Site=$A$85,IF(Provider=$B108,I))))</f>
        <v>0</v>
      </c>
      <c r="BM108" s="26">
        <f t="array" ref="BM108">SUM(IF(Period=$BL$2,IF(Site=$A$85,IF(Provider=$B108,J))))</f>
        <v>0</v>
      </c>
      <c r="BN108" s="26"/>
      <c r="BO108" s="27">
        <f t="shared" si="70"/>
        <v>0</v>
      </c>
      <c r="BP108" s="27">
        <f t="shared" si="58"/>
        <v>0</v>
      </c>
      <c r="BQ108" s="44"/>
      <c r="BR108" s="25">
        <f t="array" ref="BR108">SUM(IF(Period=$BR$2,IF(Site=$A$85,IF(Provider=$B108,I))))</f>
        <v>0</v>
      </c>
      <c r="BS108" s="26">
        <f t="array" ref="BS108">SUM(IF(Period=$BR$2,IF(Site=$A$85,IF(Provider=$B108,J))))</f>
        <v>0</v>
      </c>
      <c r="BT108" s="26"/>
      <c r="BU108" s="27">
        <f t="shared" si="71"/>
        <v>0</v>
      </c>
      <c r="BV108" s="27">
        <f t="shared" si="59"/>
        <v>0</v>
      </c>
    </row>
    <row r="109" spans="2:74" outlineLevel="1" x14ac:dyDescent="0.25">
      <c r="B109" s="20" t="s">
        <v>869</v>
      </c>
      <c r="C109" s="44"/>
      <c r="D109" s="25">
        <f t="array" ref="D109">SUM(IF(Period=$D$2,IF(Site=$A$85,IF(Provider=$B109,I))))</f>
        <v>0</v>
      </c>
      <c r="E109" s="26">
        <f t="array" ref="E109">SUM(IF(Period=$D$2,IF(Site=$A$85,IF(Provider=$B109,J))))</f>
        <v>0</v>
      </c>
      <c r="F109" s="26"/>
      <c r="G109" s="27">
        <f t="shared" si="60"/>
        <v>0</v>
      </c>
      <c r="H109" s="27">
        <f t="shared" si="48"/>
        <v>0</v>
      </c>
      <c r="I109" s="44"/>
      <c r="J109" s="25">
        <f t="array" ref="J109">SUM(IF(Period=$J$2,IF(Site=$A$85,IF(Provider=$B109,I))))</f>
        <v>0</v>
      </c>
      <c r="K109" s="26">
        <f t="array" ref="K109">SUM(IF(Period=$J$2,IF(Site=$A$85,IF(Provider=$B109,J))))</f>
        <v>0</v>
      </c>
      <c r="L109" s="26"/>
      <c r="M109" s="27">
        <f t="shared" si="61"/>
        <v>0</v>
      </c>
      <c r="N109" s="27">
        <f t="shared" si="49"/>
        <v>0</v>
      </c>
      <c r="O109" s="44"/>
      <c r="P109" s="25">
        <f t="array" ref="P109">SUM(IF(Period=$P$2,IF(Site=$A$85,IF(Provider=$B109,I))))</f>
        <v>0</v>
      </c>
      <c r="Q109" s="26">
        <f t="array" ref="Q109">SUM(IF(Period=$P$2,IF(Site=$A$85,IF(Provider=$B109,J))))</f>
        <v>0</v>
      </c>
      <c r="R109" s="26"/>
      <c r="S109" s="27">
        <f t="shared" si="62"/>
        <v>0</v>
      </c>
      <c r="T109" s="27">
        <f t="shared" si="50"/>
        <v>0</v>
      </c>
      <c r="U109" s="44"/>
      <c r="V109" s="25">
        <f t="array" ref="V109">SUM(IF(Period=$V$2,IF(Site=$A$85,IF(Provider=$B109,I))))</f>
        <v>13</v>
      </c>
      <c r="W109" s="26">
        <f t="array" ref="W109">SUM(IF(Period=$V$2,IF(Site=$A$85,IF(Provider=$B109,J))))</f>
        <v>12.923076923076923</v>
      </c>
      <c r="X109" s="26"/>
      <c r="Y109" s="27">
        <f t="shared" si="63"/>
        <v>0.22370173102529958</v>
      </c>
      <c r="Z109" s="27">
        <f t="shared" si="51"/>
        <v>5.0807475957176558E-3</v>
      </c>
      <c r="AA109" s="44"/>
      <c r="AB109" s="25">
        <f t="array" ref="AB109">SUM(IF(Period=$AB$2,IF(Site=$A$85,IF(Provider=$B109,I))))</f>
        <v>17</v>
      </c>
      <c r="AC109" s="26">
        <f t="array" ref="AC109">SUM(IF(Period=$AB$2,IF(Site=$A$85,IF(Provider=$B109,J))))</f>
        <v>11.411764705882353</v>
      </c>
      <c r="AD109" s="26"/>
      <c r="AE109" s="27">
        <f t="shared" si="64"/>
        <v>0.33564013840830448</v>
      </c>
      <c r="AF109" s="27">
        <f t="shared" si="52"/>
        <v>5.8361661803194853E-3</v>
      </c>
      <c r="AG109" s="44"/>
      <c r="AH109" s="25">
        <f t="array" ref="AH109">SUM(IF(Period=$AH$2,IF(Site=$A$85,IF(Provider=$B109,I))))</f>
        <v>0</v>
      </c>
      <c r="AI109" s="26">
        <f t="array" ref="AI109">SUM(IF(Period=$AH$2,IF(Site=$A$85,IF(Provider=$B109,J))))</f>
        <v>0</v>
      </c>
      <c r="AJ109" s="26"/>
      <c r="AK109" s="27">
        <f t="shared" si="65"/>
        <v>0</v>
      </c>
      <c r="AL109" s="27">
        <f t="shared" si="53"/>
        <v>0</v>
      </c>
      <c r="AM109" s="44"/>
      <c r="AN109" s="25">
        <f t="array" ref="AN109">SUM(IF(Period=$AN$2,IF(Site=$A$85,IF(Provider=$B109,I))))</f>
        <v>0</v>
      </c>
      <c r="AO109" s="26">
        <f t="array" ref="AO109">SUM(IF(Period=$AN$2,IF(Site=$A$85,IF(Provider=$B109,J))))</f>
        <v>0</v>
      </c>
      <c r="AP109" s="26"/>
      <c r="AQ109" s="27">
        <f t="shared" si="66"/>
        <v>0</v>
      </c>
      <c r="AR109" s="27">
        <f t="shared" si="54"/>
        <v>0</v>
      </c>
      <c r="AS109" s="44"/>
      <c r="AT109" s="25">
        <f t="array" ref="AT109">SUM(IF(Period=$AT$2,IF(Site=$A$85,IF(Provider=$B109,I))))</f>
        <v>0</v>
      </c>
      <c r="AU109" s="26">
        <f t="array" ref="AU109">SUM(IF(Period=$AT$2,IF(Site=$A$85,IF(Provider=$B109,J))))</f>
        <v>0</v>
      </c>
      <c r="AV109" s="26"/>
      <c r="AW109" s="27">
        <f t="shared" si="67"/>
        <v>0</v>
      </c>
      <c r="AX109" s="27">
        <f t="shared" si="55"/>
        <v>0</v>
      </c>
      <c r="AY109" s="44"/>
      <c r="AZ109" s="25">
        <f t="array" ref="AZ109">SUM(IF(Period=$AZ$2,IF(Site=$A$85,IF(Provider=$B109,I))))</f>
        <v>0</v>
      </c>
      <c r="BA109" s="26">
        <f t="array" ref="BA109">SUM(IF(Period=$AZ$2,IF(Site=$A$85,IF(Provider=$B109,J))))</f>
        <v>0</v>
      </c>
      <c r="BB109" s="26"/>
      <c r="BC109" s="27">
        <f t="shared" si="68"/>
        <v>0</v>
      </c>
      <c r="BD109" s="27">
        <f t="shared" si="56"/>
        <v>0</v>
      </c>
      <c r="BE109" s="44"/>
      <c r="BF109" s="25">
        <f t="array" ref="BF109">SUM(IF(Period=$BF$2,IF(Site=$A$85,IF(Provider=$B109,I))))</f>
        <v>0</v>
      </c>
      <c r="BG109" s="26">
        <f t="array" ref="BG109">SUM(IF(Period=$BF$2,IF(Site=$A$85,IF(Provider=$B109,J))))</f>
        <v>0</v>
      </c>
      <c r="BH109" s="26"/>
      <c r="BI109" s="27">
        <f t="shared" si="69"/>
        <v>0</v>
      </c>
      <c r="BJ109" s="27">
        <f t="shared" si="57"/>
        <v>0</v>
      </c>
      <c r="BK109" s="44"/>
      <c r="BL109" s="25">
        <f t="array" ref="BL109">SUM(IF(Period=$BL$2,IF(Site=$A$85,IF(Provider=$B109,I))))</f>
        <v>0</v>
      </c>
      <c r="BM109" s="26">
        <f t="array" ref="BM109">SUM(IF(Period=$BL$2,IF(Site=$A$85,IF(Provider=$B109,J))))</f>
        <v>0</v>
      </c>
      <c r="BN109" s="26"/>
      <c r="BO109" s="27">
        <f t="shared" si="70"/>
        <v>0</v>
      </c>
      <c r="BP109" s="27">
        <f t="shared" si="58"/>
        <v>0</v>
      </c>
      <c r="BQ109" s="44"/>
      <c r="BR109" s="25">
        <f t="array" ref="BR109">SUM(IF(Period=$BR$2,IF(Site=$A$85,IF(Provider=$B109,I))))</f>
        <v>0</v>
      </c>
      <c r="BS109" s="26">
        <f t="array" ref="BS109">SUM(IF(Period=$BR$2,IF(Site=$A$85,IF(Provider=$B109,J))))</f>
        <v>0</v>
      </c>
      <c r="BT109" s="26"/>
      <c r="BU109" s="27">
        <f t="shared" si="71"/>
        <v>0</v>
      </c>
      <c r="BV109" s="27">
        <f t="shared" si="59"/>
        <v>0</v>
      </c>
    </row>
    <row r="110" spans="2:74" outlineLevel="1" x14ac:dyDescent="0.25">
      <c r="B110" s="20" t="s">
        <v>682</v>
      </c>
      <c r="C110" s="44"/>
      <c r="D110" s="25">
        <f t="array" ref="D110">SUM(IF(Period=$D$2,IF(Site=$A$85,IF(Provider=$B110,I))))</f>
        <v>1</v>
      </c>
      <c r="E110" s="26">
        <f t="array" ref="E110">SUM(IF(Period=$D$2,IF(Site=$A$85,IF(Provider=$B110,J))))</f>
        <v>1</v>
      </c>
      <c r="F110" s="26"/>
      <c r="G110" s="27">
        <f t="shared" si="60"/>
        <v>1.0615711252653928E-3</v>
      </c>
      <c r="H110" s="27">
        <f t="shared" si="48"/>
        <v>2.8962840675413443E-5</v>
      </c>
      <c r="I110" s="44"/>
      <c r="J110" s="25">
        <f t="array" ref="J110">SUM(IF(Period=$J$2,IF(Site=$A$85,IF(Provider=$B110,I))))</f>
        <v>0</v>
      </c>
      <c r="K110" s="26">
        <f t="array" ref="K110">SUM(IF(Period=$J$2,IF(Site=$A$85,IF(Provider=$B110,J))))</f>
        <v>0</v>
      </c>
      <c r="L110" s="26"/>
      <c r="M110" s="27">
        <f t="shared" si="61"/>
        <v>0</v>
      </c>
      <c r="N110" s="27">
        <f t="shared" si="49"/>
        <v>0</v>
      </c>
      <c r="O110" s="44"/>
      <c r="P110" s="25">
        <f t="array" ref="P110">SUM(IF(Period=$P$2,IF(Site=$A$85,IF(Provider=$B110,I))))</f>
        <v>0</v>
      </c>
      <c r="Q110" s="26">
        <f t="array" ref="Q110">SUM(IF(Period=$P$2,IF(Site=$A$85,IF(Provider=$B110,J))))</f>
        <v>0</v>
      </c>
      <c r="R110" s="26"/>
      <c r="S110" s="27">
        <f t="shared" si="62"/>
        <v>0</v>
      </c>
      <c r="T110" s="27">
        <f t="shared" si="50"/>
        <v>0</v>
      </c>
      <c r="U110" s="44"/>
      <c r="V110" s="25">
        <f t="array" ref="V110">SUM(IF(Period=$V$2,IF(Site=$A$85,IF(Provider=$B110,I))))</f>
        <v>0</v>
      </c>
      <c r="W110" s="26">
        <f t="array" ref="W110">SUM(IF(Period=$V$2,IF(Site=$A$85,IF(Provider=$B110,J))))</f>
        <v>0</v>
      </c>
      <c r="X110" s="26"/>
      <c r="Y110" s="27">
        <f t="shared" si="63"/>
        <v>0</v>
      </c>
      <c r="Z110" s="27">
        <f t="shared" si="51"/>
        <v>0</v>
      </c>
      <c r="AA110" s="44"/>
      <c r="AB110" s="25">
        <f t="array" ref="AB110">SUM(IF(Period=$AB$2,IF(Site=$A$85,IF(Provider=$B110,I))))</f>
        <v>0</v>
      </c>
      <c r="AC110" s="26">
        <f t="array" ref="AC110">SUM(IF(Period=$AB$2,IF(Site=$A$85,IF(Provider=$B110,J))))</f>
        <v>0</v>
      </c>
      <c r="AD110" s="26"/>
      <c r="AE110" s="27">
        <f t="shared" si="64"/>
        <v>0</v>
      </c>
      <c r="AF110" s="27">
        <f t="shared" si="52"/>
        <v>0</v>
      </c>
      <c r="AG110" s="44"/>
      <c r="AH110" s="25">
        <f t="array" ref="AH110">SUM(IF(Period=$AH$2,IF(Site=$A$85,IF(Provider=$B110,I))))</f>
        <v>0</v>
      </c>
      <c r="AI110" s="26">
        <f t="array" ref="AI110">SUM(IF(Period=$AH$2,IF(Site=$A$85,IF(Provider=$B110,J))))</f>
        <v>0</v>
      </c>
      <c r="AJ110" s="26"/>
      <c r="AK110" s="27">
        <f t="shared" si="65"/>
        <v>0</v>
      </c>
      <c r="AL110" s="27">
        <f t="shared" si="53"/>
        <v>0</v>
      </c>
      <c r="AM110" s="44"/>
      <c r="AN110" s="25">
        <f t="array" ref="AN110">SUM(IF(Period=$AN$2,IF(Site=$A$85,IF(Provider=$B110,I))))</f>
        <v>0</v>
      </c>
      <c r="AO110" s="26">
        <f t="array" ref="AO110">SUM(IF(Period=$AN$2,IF(Site=$A$85,IF(Provider=$B110,J))))</f>
        <v>0</v>
      </c>
      <c r="AP110" s="26"/>
      <c r="AQ110" s="27">
        <f t="shared" si="66"/>
        <v>0</v>
      </c>
      <c r="AR110" s="27">
        <f t="shared" si="54"/>
        <v>0</v>
      </c>
      <c r="AS110" s="44"/>
      <c r="AT110" s="25">
        <f t="array" ref="AT110">SUM(IF(Period=$AT$2,IF(Site=$A$85,IF(Provider=$B110,I))))</f>
        <v>0</v>
      </c>
      <c r="AU110" s="26">
        <f t="array" ref="AU110">SUM(IF(Period=$AT$2,IF(Site=$A$85,IF(Provider=$B110,J))))</f>
        <v>0</v>
      </c>
      <c r="AV110" s="26"/>
      <c r="AW110" s="27">
        <f t="shared" si="67"/>
        <v>0</v>
      </c>
      <c r="AX110" s="27">
        <f t="shared" si="55"/>
        <v>0</v>
      </c>
      <c r="AY110" s="44"/>
      <c r="AZ110" s="25">
        <f t="array" ref="AZ110">SUM(IF(Period=$AZ$2,IF(Site=$A$85,IF(Provider=$B110,I))))</f>
        <v>0</v>
      </c>
      <c r="BA110" s="26">
        <f t="array" ref="BA110">SUM(IF(Period=$AZ$2,IF(Site=$A$85,IF(Provider=$B110,J))))</f>
        <v>0</v>
      </c>
      <c r="BB110" s="26"/>
      <c r="BC110" s="27">
        <f t="shared" si="68"/>
        <v>0</v>
      </c>
      <c r="BD110" s="27">
        <f t="shared" si="56"/>
        <v>0</v>
      </c>
      <c r="BE110" s="44"/>
      <c r="BF110" s="25">
        <f t="array" ref="BF110">SUM(IF(Period=$BF$2,IF(Site=$A$85,IF(Provider=$B110,I))))</f>
        <v>0</v>
      </c>
      <c r="BG110" s="26">
        <f t="array" ref="BG110">SUM(IF(Period=$BF$2,IF(Site=$A$85,IF(Provider=$B110,J))))</f>
        <v>0</v>
      </c>
      <c r="BH110" s="26"/>
      <c r="BI110" s="27">
        <f t="shared" si="69"/>
        <v>0</v>
      </c>
      <c r="BJ110" s="27">
        <f t="shared" si="57"/>
        <v>0</v>
      </c>
      <c r="BK110" s="44"/>
      <c r="BL110" s="25">
        <f t="array" ref="BL110">SUM(IF(Period=$BL$2,IF(Site=$A$85,IF(Provider=$B110,I))))</f>
        <v>0</v>
      </c>
      <c r="BM110" s="26">
        <f t="array" ref="BM110">SUM(IF(Period=$BL$2,IF(Site=$A$85,IF(Provider=$B110,J))))</f>
        <v>0</v>
      </c>
      <c r="BN110" s="26"/>
      <c r="BO110" s="27">
        <f t="shared" si="70"/>
        <v>0</v>
      </c>
      <c r="BP110" s="27">
        <f t="shared" si="58"/>
        <v>0</v>
      </c>
      <c r="BQ110" s="44"/>
      <c r="BR110" s="25">
        <f t="array" ref="BR110">SUM(IF(Period=$BR$2,IF(Site=$A$85,IF(Provider=$B110,I))))</f>
        <v>0</v>
      </c>
      <c r="BS110" s="26">
        <f t="array" ref="BS110">SUM(IF(Period=$BR$2,IF(Site=$A$85,IF(Provider=$B110,J))))</f>
        <v>0</v>
      </c>
      <c r="BT110" s="26"/>
      <c r="BU110" s="27">
        <f t="shared" si="71"/>
        <v>0</v>
      </c>
      <c r="BV110" s="27">
        <f t="shared" si="59"/>
        <v>0</v>
      </c>
    </row>
    <row r="111" spans="2:74" outlineLevel="1" x14ac:dyDescent="0.25">
      <c r="B111" s="20" t="s">
        <v>680</v>
      </c>
      <c r="C111" s="44"/>
      <c r="D111" s="25">
        <f t="array" ref="D111">SUM(IF(Period=$D$2,IF(Site=$A$85,IF(Provider=$B111,I))))</f>
        <v>105</v>
      </c>
      <c r="E111" s="26">
        <f t="array" ref="E111">SUM(IF(Period=$D$2,IF(Site=$A$85,IF(Provider=$B111,J))))</f>
        <v>3.8095238095238093</v>
      </c>
      <c r="F111" s="26"/>
      <c r="G111" s="27">
        <f t="shared" si="60"/>
        <v>0.42462845010615707</v>
      </c>
      <c r="H111" s="27">
        <f t="shared" si="48"/>
        <v>1.1585136270165377E-2</v>
      </c>
      <c r="I111" s="44"/>
      <c r="J111" s="25">
        <f t="array" ref="J111">SUM(IF(Period=$J$2,IF(Site=$A$85,IF(Provider=$B111,I))))</f>
        <v>68</v>
      </c>
      <c r="K111" s="26">
        <f t="array" ref="K111">SUM(IF(Period=$J$2,IF(Site=$A$85,IF(Provider=$B111,J))))</f>
        <v>4.117647058823529</v>
      </c>
      <c r="L111" s="26"/>
      <c r="M111" s="27">
        <f t="shared" si="61"/>
        <v>0.37991858887381269</v>
      </c>
      <c r="N111" s="27">
        <f t="shared" si="49"/>
        <v>8.6749078291043155E-3</v>
      </c>
      <c r="O111" s="44"/>
      <c r="P111" s="25">
        <f t="array" ref="P111">SUM(IF(Period=$P$2,IF(Site=$A$85,IF(Provider=$B111,I))))</f>
        <v>92</v>
      </c>
      <c r="Q111" s="26">
        <f t="array" ref="Q111">SUM(IF(Period=$P$2,IF(Site=$A$85,IF(Provider=$B111,J))))</f>
        <v>3.9130434782608696</v>
      </c>
      <c r="R111" s="26"/>
      <c r="S111" s="27">
        <f t="shared" si="62"/>
        <v>0.46511627906976744</v>
      </c>
      <c r="T111" s="27">
        <f t="shared" si="50"/>
        <v>1.0374041841968763E-2</v>
      </c>
      <c r="U111" s="44"/>
      <c r="V111" s="25">
        <f t="array" ref="V111">SUM(IF(Period=$V$2,IF(Site=$A$85,IF(Provider=$B111,I))))</f>
        <v>30</v>
      </c>
      <c r="W111" s="26">
        <f t="array" ref="W111">SUM(IF(Period=$V$2,IF(Site=$A$85,IF(Provider=$B111,J))))</f>
        <v>4.5999999999999996</v>
      </c>
      <c r="X111" s="26"/>
      <c r="Y111" s="27">
        <f t="shared" si="63"/>
        <v>0.18375499334221038</v>
      </c>
      <c r="Z111" s="27">
        <f t="shared" si="51"/>
        <v>4.1734712393395029E-3</v>
      </c>
      <c r="AA111" s="44"/>
      <c r="AB111" s="25">
        <f t="array" ref="AB111">SUM(IF(Period=$AB$2,IF(Site=$A$85,IF(Provider=$B111,I))))</f>
        <v>2</v>
      </c>
      <c r="AC111" s="26">
        <f t="array" ref="AC111">SUM(IF(Period=$AB$2,IF(Site=$A$85,IF(Provider=$B111,J))))</f>
        <v>3.5</v>
      </c>
      <c r="AD111" s="26"/>
      <c r="AE111" s="27">
        <f t="shared" si="64"/>
        <v>1.2110726643598616E-2</v>
      </c>
      <c r="AF111" s="27">
        <f t="shared" si="52"/>
        <v>2.1058331578472367E-4</v>
      </c>
      <c r="AG111" s="44"/>
      <c r="AH111" s="25">
        <f t="array" ref="AH111">SUM(IF(Period=$AH$2,IF(Site=$A$85,IF(Provider=$B111,I))))</f>
        <v>0</v>
      </c>
      <c r="AI111" s="26">
        <f t="array" ref="AI111">SUM(IF(Period=$AH$2,IF(Site=$A$85,IF(Provider=$B111,J))))</f>
        <v>0</v>
      </c>
      <c r="AJ111" s="26"/>
      <c r="AK111" s="27">
        <f t="shared" si="65"/>
        <v>0</v>
      </c>
      <c r="AL111" s="27">
        <f t="shared" si="53"/>
        <v>0</v>
      </c>
      <c r="AM111" s="44"/>
      <c r="AN111" s="25">
        <f t="array" ref="AN111">SUM(IF(Period=$AN$2,IF(Site=$A$85,IF(Provider=$B111,I))))</f>
        <v>0</v>
      </c>
      <c r="AO111" s="26">
        <f t="array" ref="AO111">SUM(IF(Period=$AN$2,IF(Site=$A$85,IF(Provider=$B111,J))))</f>
        <v>0</v>
      </c>
      <c r="AP111" s="26"/>
      <c r="AQ111" s="27">
        <f t="shared" si="66"/>
        <v>0</v>
      </c>
      <c r="AR111" s="27">
        <f t="shared" si="54"/>
        <v>0</v>
      </c>
      <c r="AS111" s="44"/>
      <c r="AT111" s="25">
        <f t="array" ref="AT111">SUM(IF(Period=$AT$2,IF(Site=$A$85,IF(Provider=$B111,I))))</f>
        <v>0</v>
      </c>
      <c r="AU111" s="26">
        <f t="array" ref="AU111">SUM(IF(Period=$AT$2,IF(Site=$A$85,IF(Provider=$B111,J))))</f>
        <v>0</v>
      </c>
      <c r="AV111" s="26"/>
      <c r="AW111" s="27">
        <f t="shared" si="67"/>
        <v>0</v>
      </c>
      <c r="AX111" s="27">
        <f t="shared" si="55"/>
        <v>0</v>
      </c>
      <c r="AY111" s="44"/>
      <c r="AZ111" s="25">
        <f t="array" ref="AZ111">SUM(IF(Period=$AZ$2,IF(Site=$A$85,IF(Provider=$B111,I))))</f>
        <v>0</v>
      </c>
      <c r="BA111" s="26">
        <f t="array" ref="BA111">SUM(IF(Period=$AZ$2,IF(Site=$A$85,IF(Provider=$B111,J))))</f>
        <v>0</v>
      </c>
      <c r="BB111" s="26"/>
      <c r="BC111" s="27">
        <f t="shared" si="68"/>
        <v>0</v>
      </c>
      <c r="BD111" s="27">
        <f t="shared" si="56"/>
        <v>0</v>
      </c>
      <c r="BE111" s="44"/>
      <c r="BF111" s="25">
        <f t="array" ref="BF111">SUM(IF(Period=$BF$2,IF(Site=$A$85,IF(Provider=$B111,I))))</f>
        <v>0</v>
      </c>
      <c r="BG111" s="26">
        <f t="array" ref="BG111">SUM(IF(Period=$BF$2,IF(Site=$A$85,IF(Provider=$B111,J))))</f>
        <v>0</v>
      </c>
      <c r="BH111" s="26"/>
      <c r="BI111" s="27">
        <f t="shared" si="69"/>
        <v>0</v>
      </c>
      <c r="BJ111" s="27">
        <f t="shared" si="57"/>
        <v>0</v>
      </c>
      <c r="BK111" s="44"/>
      <c r="BL111" s="25">
        <f t="array" ref="BL111">SUM(IF(Period=$BL$2,IF(Site=$A$85,IF(Provider=$B111,I))))</f>
        <v>0</v>
      </c>
      <c r="BM111" s="26">
        <f t="array" ref="BM111">SUM(IF(Period=$BL$2,IF(Site=$A$85,IF(Provider=$B111,J))))</f>
        <v>0</v>
      </c>
      <c r="BN111" s="26"/>
      <c r="BO111" s="27">
        <f t="shared" si="70"/>
        <v>0</v>
      </c>
      <c r="BP111" s="27">
        <f t="shared" si="58"/>
        <v>0</v>
      </c>
      <c r="BQ111" s="44"/>
      <c r="BR111" s="25">
        <f t="array" ref="BR111">SUM(IF(Period=$BR$2,IF(Site=$A$85,IF(Provider=$B111,I))))</f>
        <v>0</v>
      </c>
      <c r="BS111" s="26">
        <f t="array" ref="BS111">SUM(IF(Period=$BR$2,IF(Site=$A$85,IF(Provider=$B111,J))))</f>
        <v>0</v>
      </c>
      <c r="BT111" s="26"/>
      <c r="BU111" s="27">
        <f t="shared" si="71"/>
        <v>0</v>
      </c>
      <c r="BV111" s="27">
        <f t="shared" si="59"/>
        <v>0</v>
      </c>
    </row>
    <row r="112" spans="2:74" outlineLevel="1" x14ac:dyDescent="0.25">
      <c r="B112" s="20" t="s">
        <v>683</v>
      </c>
      <c r="C112" s="44"/>
      <c r="D112" s="25">
        <f t="array" ref="D112">SUM(IF(Period=$D$2,IF(Site=$A$85,IF(Provider=$B112,I))))</f>
        <v>1</v>
      </c>
      <c r="E112" s="26">
        <f t="array" ref="E112">SUM(IF(Period=$D$2,IF(Site=$A$85,IF(Provider=$B112,J))))</f>
        <v>2</v>
      </c>
      <c r="F112" s="26"/>
      <c r="G112" s="27">
        <f t="shared" si="60"/>
        <v>2.1231422505307855E-3</v>
      </c>
      <c r="H112" s="27">
        <f t="shared" si="48"/>
        <v>5.7925681350826886E-5</v>
      </c>
      <c r="I112" s="44"/>
      <c r="J112" s="25">
        <f t="array" ref="J112">SUM(IF(Period=$J$2,IF(Site=$A$85,IF(Provider=$B112,I))))</f>
        <v>0</v>
      </c>
      <c r="K112" s="26">
        <f t="array" ref="K112">SUM(IF(Period=$J$2,IF(Site=$A$85,IF(Provider=$B112,J))))</f>
        <v>0</v>
      </c>
      <c r="L112" s="26"/>
      <c r="M112" s="27">
        <f t="shared" si="61"/>
        <v>0</v>
      </c>
      <c r="N112" s="27">
        <f t="shared" si="49"/>
        <v>0</v>
      </c>
      <c r="O112" s="44"/>
      <c r="P112" s="25">
        <f t="array" ref="P112">SUM(IF(Period=$P$2,IF(Site=$A$85,IF(Provider=$B112,I))))</f>
        <v>0</v>
      </c>
      <c r="Q112" s="26">
        <f t="array" ref="Q112">SUM(IF(Period=$P$2,IF(Site=$A$85,IF(Provider=$B112,J))))</f>
        <v>0</v>
      </c>
      <c r="R112" s="26"/>
      <c r="S112" s="27">
        <f t="shared" si="62"/>
        <v>0</v>
      </c>
      <c r="T112" s="27">
        <f t="shared" si="50"/>
        <v>0</v>
      </c>
      <c r="U112" s="44"/>
      <c r="V112" s="25">
        <f t="array" ref="V112">SUM(IF(Period=$V$2,IF(Site=$A$85,IF(Provider=$B112,I))))</f>
        <v>0</v>
      </c>
      <c r="W112" s="26">
        <f t="array" ref="W112">SUM(IF(Period=$V$2,IF(Site=$A$85,IF(Provider=$B112,J))))</f>
        <v>0</v>
      </c>
      <c r="X112" s="26"/>
      <c r="Y112" s="27">
        <f t="shared" si="63"/>
        <v>0</v>
      </c>
      <c r="Z112" s="27">
        <f t="shared" si="51"/>
        <v>0</v>
      </c>
      <c r="AA112" s="44"/>
      <c r="AB112" s="25">
        <f t="array" ref="AB112">SUM(IF(Period=$AB$2,IF(Site=$A$85,IF(Provider=$B112,I))))</f>
        <v>0</v>
      </c>
      <c r="AC112" s="26">
        <f t="array" ref="AC112">SUM(IF(Period=$AB$2,IF(Site=$A$85,IF(Provider=$B112,J))))</f>
        <v>0</v>
      </c>
      <c r="AD112" s="26"/>
      <c r="AE112" s="27">
        <f t="shared" si="64"/>
        <v>0</v>
      </c>
      <c r="AF112" s="27">
        <f t="shared" si="52"/>
        <v>0</v>
      </c>
      <c r="AG112" s="44"/>
      <c r="AH112" s="25">
        <f t="array" ref="AH112">SUM(IF(Period=$AH$2,IF(Site=$A$85,IF(Provider=$B112,I))))</f>
        <v>0</v>
      </c>
      <c r="AI112" s="26">
        <f t="array" ref="AI112">SUM(IF(Period=$AH$2,IF(Site=$A$85,IF(Provider=$B112,J))))</f>
        <v>0</v>
      </c>
      <c r="AJ112" s="26"/>
      <c r="AK112" s="27">
        <f t="shared" si="65"/>
        <v>0</v>
      </c>
      <c r="AL112" s="27">
        <f t="shared" si="53"/>
        <v>0</v>
      </c>
      <c r="AM112" s="44"/>
      <c r="AN112" s="25">
        <f t="array" ref="AN112">SUM(IF(Period=$AN$2,IF(Site=$A$85,IF(Provider=$B112,I))))</f>
        <v>0</v>
      </c>
      <c r="AO112" s="26">
        <f t="array" ref="AO112">SUM(IF(Period=$AN$2,IF(Site=$A$85,IF(Provider=$B112,J))))</f>
        <v>0</v>
      </c>
      <c r="AP112" s="26"/>
      <c r="AQ112" s="27">
        <f t="shared" si="66"/>
        <v>0</v>
      </c>
      <c r="AR112" s="27">
        <f t="shared" si="54"/>
        <v>0</v>
      </c>
      <c r="AS112" s="44"/>
      <c r="AT112" s="25">
        <f t="array" ref="AT112">SUM(IF(Period=$AT$2,IF(Site=$A$85,IF(Provider=$B112,I))))</f>
        <v>0</v>
      </c>
      <c r="AU112" s="26">
        <f t="array" ref="AU112">SUM(IF(Period=$AT$2,IF(Site=$A$85,IF(Provider=$B112,J))))</f>
        <v>0</v>
      </c>
      <c r="AV112" s="26"/>
      <c r="AW112" s="27">
        <f t="shared" si="67"/>
        <v>0</v>
      </c>
      <c r="AX112" s="27">
        <f t="shared" si="55"/>
        <v>0</v>
      </c>
      <c r="AY112" s="44"/>
      <c r="AZ112" s="25">
        <f t="array" ref="AZ112">SUM(IF(Period=$AZ$2,IF(Site=$A$85,IF(Provider=$B112,I))))</f>
        <v>0</v>
      </c>
      <c r="BA112" s="26">
        <f t="array" ref="BA112">SUM(IF(Period=$AZ$2,IF(Site=$A$85,IF(Provider=$B112,J))))</f>
        <v>0</v>
      </c>
      <c r="BB112" s="26"/>
      <c r="BC112" s="27">
        <f t="shared" si="68"/>
        <v>0</v>
      </c>
      <c r="BD112" s="27">
        <f t="shared" si="56"/>
        <v>0</v>
      </c>
      <c r="BE112" s="44"/>
      <c r="BF112" s="25">
        <f t="array" ref="BF112">SUM(IF(Period=$BF$2,IF(Site=$A$85,IF(Provider=$B112,I))))</f>
        <v>0</v>
      </c>
      <c r="BG112" s="26">
        <f t="array" ref="BG112">SUM(IF(Period=$BF$2,IF(Site=$A$85,IF(Provider=$B112,J))))</f>
        <v>0</v>
      </c>
      <c r="BH112" s="26"/>
      <c r="BI112" s="27">
        <f t="shared" si="69"/>
        <v>0</v>
      </c>
      <c r="BJ112" s="27">
        <f t="shared" si="57"/>
        <v>0</v>
      </c>
      <c r="BK112" s="44"/>
      <c r="BL112" s="25">
        <f t="array" ref="BL112">SUM(IF(Period=$BL$2,IF(Site=$A$85,IF(Provider=$B112,I))))</f>
        <v>0</v>
      </c>
      <c r="BM112" s="26">
        <f t="array" ref="BM112">SUM(IF(Period=$BL$2,IF(Site=$A$85,IF(Provider=$B112,J))))</f>
        <v>0</v>
      </c>
      <c r="BN112" s="26"/>
      <c r="BO112" s="27">
        <f t="shared" si="70"/>
        <v>0</v>
      </c>
      <c r="BP112" s="27">
        <f t="shared" si="58"/>
        <v>0</v>
      </c>
      <c r="BQ112" s="44"/>
      <c r="BR112" s="25">
        <f t="array" ref="BR112">SUM(IF(Period=$BR$2,IF(Site=$A$85,IF(Provider=$B112,I))))</f>
        <v>0</v>
      </c>
      <c r="BS112" s="26">
        <f t="array" ref="BS112">SUM(IF(Period=$BR$2,IF(Site=$A$85,IF(Provider=$B112,J))))</f>
        <v>0</v>
      </c>
      <c r="BT112" s="26"/>
      <c r="BU112" s="27">
        <f t="shared" si="71"/>
        <v>0</v>
      </c>
      <c r="BV112" s="27">
        <f t="shared" si="59"/>
        <v>0</v>
      </c>
    </row>
    <row r="113" spans="2:74" outlineLevel="1" x14ac:dyDescent="0.25">
      <c r="B113" s="20" t="s">
        <v>816</v>
      </c>
      <c r="C113" s="44"/>
      <c r="D113" s="25">
        <f t="array" ref="D113">SUM(IF(Period=$D$2,IF(Site=$A$85,IF(Provider=$B113,I))))</f>
        <v>0</v>
      </c>
      <c r="E113" s="26">
        <f t="array" ref="E113">SUM(IF(Period=$D$2,IF(Site=$A$85,IF(Provider=$B113,J))))</f>
        <v>0</v>
      </c>
      <c r="F113" s="26"/>
      <c r="G113" s="27">
        <f t="shared" si="60"/>
        <v>0</v>
      </c>
      <c r="H113" s="27">
        <f t="shared" si="48"/>
        <v>0</v>
      </c>
      <c r="I113" s="44"/>
      <c r="J113" s="25">
        <f t="array" ref="J113">SUM(IF(Period=$J$2,IF(Site=$A$85,IF(Provider=$B113,I))))</f>
        <v>5</v>
      </c>
      <c r="K113" s="26">
        <f t="array" ref="K113">SUM(IF(Period=$J$2,IF(Site=$A$85,IF(Provider=$B113,J))))</f>
        <v>6.8</v>
      </c>
      <c r="L113" s="26"/>
      <c r="M113" s="27">
        <f t="shared" si="61"/>
        <v>4.6132971506105833E-2</v>
      </c>
      <c r="N113" s="27">
        <f t="shared" si="49"/>
        <v>1.0533816649626669E-3</v>
      </c>
      <c r="O113" s="44"/>
      <c r="P113" s="25">
        <f t="array" ref="P113">SUM(IF(Period=$P$2,IF(Site=$A$85,IF(Provider=$B113,I))))</f>
        <v>0</v>
      </c>
      <c r="Q113" s="26">
        <f t="array" ref="Q113">SUM(IF(Period=$P$2,IF(Site=$A$85,IF(Provider=$B113,J))))</f>
        <v>0</v>
      </c>
      <c r="R113" s="26"/>
      <c r="S113" s="27">
        <f t="shared" si="62"/>
        <v>0</v>
      </c>
      <c r="T113" s="27">
        <f t="shared" si="50"/>
        <v>0</v>
      </c>
      <c r="U113" s="44"/>
      <c r="V113" s="25">
        <f t="array" ref="V113">SUM(IF(Period=$V$2,IF(Site=$A$85,IF(Provider=$B113,I))))</f>
        <v>8</v>
      </c>
      <c r="W113" s="26">
        <f t="array" ref="W113">SUM(IF(Period=$V$2,IF(Site=$A$85,IF(Provider=$B113,J))))</f>
        <v>4.625</v>
      </c>
      <c r="X113" s="26"/>
      <c r="Y113" s="27">
        <f t="shared" si="63"/>
        <v>4.9267643142476704E-2</v>
      </c>
      <c r="Z113" s="27">
        <f t="shared" si="51"/>
        <v>1.1189741728663885E-3</v>
      </c>
      <c r="AA113" s="44"/>
      <c r="AB113" s="25">
        <f t="array" ref="AB113">SUM(IF(Period=$AB$2,IF(Site=$A$85,IF(Provider=$B113,I))))</f>
        <v>0</v>
      </c>
      <c r="AC113" s="26">
        <f t="array" ref="AC113">SUM(IF(Period=$AB$2,IF(Site=$A$85,IF(Provider=$B113,J))))</f>
        <v>0</v>
      </c>
      <c r="AD113" s="26"/>
      <c r="AE113" s="27">
        <f t="shared" si="64"/>
        <v>0</v>
      </c>
      <c r="AF113" s="27">
        <f t="shared" si="52"/>
        <v>0</v>
      </c>
      <c r="AG113" s="44"/>
      <c r="AH113" s="25">
        <f t="array" ref="AH113">SUM(IF(Period=$AH$2,IF(Site=$A$85,IF(Provider=$B113,I))))</f>
        <v>10</v>
      </c>
      <c r="AI113" s="26">
        <f t="array" ref="AI113">SUM(IF(Period=$AH$2,IF(Site=$A$85,IF(Provider=$B113,J))))</f>
        <v>2.7</v>
      </c>
      <c r="AJ113" s="26"/>
      <c r="AK113" s="27">
        <f t="shared" si="65"/>
        <v>5.3149606299212601E-2</v>
      </c>
      <c r="AL113" s="27">
        <f t="shared" si="53"/>
        <v>9.1943063406660765E-4</v>
      </c>
      <c r="AM113" s="44"/>
      <c r="AN113" s="25">
        <f t="array" ref="AN113">SUM(IF(Period=$AN$2,IF(Site=$A$85,IF(Provider=$B113,I))))</f>
        <v>0</v>
      </c>
      <c r="AO113" s="26">
        <f t="array" ref="AO113">SUM(IF(Period=$AN$2,IF(Site=$A$85,IF(Provider=$B113,J))))</f>
        <v>0</v>
      </c>
      <c r="AP113" s="26"/>
      <c r="AQ113" s="27">
        <f t="shared" si="66"/>
        <v>0</v>
      </c>
      <c r="AR113" s="27">
        <f t="shared" si="54"/>
        <v>0</v>
      </c>
      <c r="AS113" s="44"/>
      <c r="AT113" s="25">
        <f t="array" ref="AT113">SUM(IF(Period=$AT$2,IF(Site=$A$85,IF(Provider=$B113,I))))</f>
        <v>4</v>
      </c>
      <c r="AU113" s="26">
        <f t="array" ref="AU113">SUM(IF(Period=$AT$2,IF(Site=$A$85,IF(Provider=$B113,J))))</f>
        <v>7</v>
      </c>
      <c r="AV113" s="26"/>
      <c r="AW113" s="27">
        <f t="shared" si="67"/>
        <v>5.6680161943319839E-2</v>
      </c>
      <c r="AX113" s="27">
        <f t="shared" si="55"/>
        <v>8.8225100040961659E-4</v>
      </c>
      <c r="AY113" s="44"/>
      <c r="AZ113" s="25">
        <f t="array" ref="AZ113">SUM(IF(Period=$AZ$2,IF(Site=$A$85,IF(Provider=$B113,I))))</f>
        <v>7</v>
      </c>
      <c r="BA113" s="26">
        <f t="array" ref="BA113">SUM(IF(Period=$AZ$2,IF(Site=$A$85,IF(Provider=$B113,J))))</f>
        <v>6.71428571428571</v>
      </c>
      <c r="BB113" s="26"/>
      <c r="BC113" s="27">
        <f t="shared" si="68"/>
        <v>8.3481349911189995E-2</v>
      </c>
      <c r="BD113" s="27">
        <f t="shared" si="56"/>
        <v>1.5314933689595609E-3</v>
      </c>
      <c r="BE113" s="44"/>
      <c r="BF113" s="25">
        <f t="array" ref="BF113">SUM(IF(Period=$BF$2,IF(Site=$A$85,IF(Provider=$B113,I))))</f>
        <v>4</v>
      </c>
      <c r="BG113" s="26">
        <f t="array" ref="BG113">SUM(IF(Period=$BF$2,IF(Site=$A$85,IF(Provider=$B113,J))))</f>
        <v>3.75</v>
      </c>
      <c r="BH113" s="26"/>
      <c r="BI113" s="27">
        <f t="shared" si="69"/>
        <v>2.5295109612141653E-2</v>
      </c>
      <c r="BJ113" s="27">
        <f t="shared" si="57"/>
        <v>4.6413763227922517E-4</v>
      </c>
      <c r="BK113" s="44"/>
      <c r="BL113" s="25">
        <f t="array" ref="BL113">SUM(IF(Period=$BL$2,IF(Site=$A$85,IF(Provider=$B113,I))))</f>
        <v>0</v>
      </c>
      <c r="BM113" s="26">
        <f t="array" ref="BM113">SUM(IF(Period=$BL$2,IF(Site=$A$85,IF(Provider=$B113,J))))</f>
        <v>0</v>
      </c>
      <c r="BN113" s="26"/>
      <c r="BO113" s="27">
        <f t="shared" si="70"/>
        <v>0</v>
      </c>
      <c r="BP113" s="27">
        <f t="shared" si="58"/>
        <v>0</v>
      </c>
      <c r="BQ113" s="44"/>
      <c r="BR113" s="25">
        <f t="array" ref="BR113">SUM(IF(Period=$BR$2,IF(Site=$A$85,IF(Provider=$B113,I))))</f>
        <v>0</v>
      </c>
      <c r="BS113" s="26">
        <f t="array" ref="BS113">SUM(IF(Period=$BR$2,IF(Site=$A$85,IF(Provider=$B113,J))))</f>
        <v>0</v>
      </c>
      <c r="BT113" s="26"/>
      <c r="BU113" s="27">
        <f t="shared" si="71"/>
        <v>0</v>
      </c>
      <c r="BV113" s="27">
        <f t="shared" si="59"/>
        <v>0</v>
      </c>
    </row>
    <row r="114" spans="2:74" outlineLevel="1" x14ac:dyDescent="0.25">
      <c r="B114" s="20" t="s">
        <v>679</v>
      </c>
      <c r="C114" s="44"/>
      <c r="D114" s="25">
        <f t="array" ref="D114">SUM(IF(Period=$D$2,IF(Site=$A$85,IF(Provider=$B114,I))))</f>
        <v>108</v>
      </c>
      <c r="E114" s="26">
        <f t="array" ref="E114">SUM(IF(Period=$D$2,IF(Site=$A$85,IF(Provider=$B114,J))))</f>
        <v>11</v>
      </c>
      <c r="F114" s="26"/>
      <c r="G114" s="27">
        <f t="shared" si="60"/>
        <v>1.2611464968152866</v>
      </c>
      <c r="H114" s="27">
        <f t="shared" si="48"/>
        <v>3.4407854722391169E-2</v>
      </c>
      <c r="I114" s="44"/>
      <c r="J114" s="25">
        <f t="array" ref="J114">SUM(IF(Period=$J$2,IF(Site=$A$85,IF(Provider=$B114,I))))</f>
        <v>113</v>
      </c>
      <c r="K114" s="26">
        <f t="array" ref="K114">SUM(IF(Period=$J$2,IF(Site=$A$85,IF(Provider=$B114,J))))</f>
        <v>5.1858407079646014</v>
      </c>
      <c r="L114" s="26"/>
      <c r="M114" s="27">
        <f t="shared" si="61"/>
        <v>0.7951153324287652</v>
      </c>
      <c r="N114" s="27">
        <f t="shared" si="49"/>
        <v>1.8155342813768315E-2</v>
      </c>
      <c r="O114" s="44"/>
      <c r="P114" s="25">
        <f t="array" ref="P114">SUM(IF(Period=$P$2,IF(Site=$A$85,IF(Provider=$B114,I))))</f>
        <v>70</v>
      </c>
      <c r="Q114" s="26">
        <f t="array" ref="Q114">SUM(IF(Period=$P$2,IF(Site=$A$85,IF(Provider=$B114,J))))</f>
        <v>8.9571428571428573</v>
      </c>
      <c r="R114" s="26"/>
      <c r="S114" s="27">
        <f t="shared" si="62"/>
        <v>0.81007751937984496</v>
      </c>
      <c r="T114" s="27">
        <f t="shared" si="50"/>
        <v>1.8068122874762262E-2</v>
      </c>
      <c r="U114" s="44"/>
      <c r="V114" s="25">
        <f t="array" ref="V114">SUM(IF(Period=$V$2,IF(Site=$A$85,IF(Provider=$B114,I))))</f>
        <v>72</v>
      </c>
      <c r="W114" s="26">
        <f t="array" ref="W114">SUM(IF(Period=$V$2,IF(Site=$A$85,IF(Provider=$B114,J))))</f>
        <v>6.4444444444444446</v>
      </c>
      <c r="X114" s="26"/>
      <c r="Y114" s="27">
        <f t="shared" si="63"/>
        <v>0.61784287616511313</v>
      </c>
      <c r="Z114" s="27">
        <f t="shared" si="51"/>
        <v>1.4032540978648764E-2</v>
      </c>
      <c r="AA114" s="44"/>
      <c r="AB114" s="25">
        <f t="array" ref="AB114">SUM(IF(Period=$AB$2,IF(Site=$A$85,IF(Provider=$B114,I))))</f>
        <v>42</v>
      </c>
      <c r="AC114" s="26">
        <f t="array" ref="AC114">SUM(IF(Period=$AB$2,IF(Site=$A$85,IF(Provider=$B114,J))))</f>
        <v>4.833333333333333</v>
      </c>
      <c r="AD114" s="26"/>
      <c r="AE114" s="27">
        <f t="shared" si="64"/>
        <v>0.35121107266435986</v>
      </c>
      <c r="AF114" s="27">
        <f t="shared" si="52"/>
        <v>6.1069161577569867E-3</v>
      </c>
      <c r="AG114" s="44"/>
      <c r="AH114" s="25">
        <f t="array" ref="AH114">SUM(IF(Period=$AH$2,IF(Site=$A$85,IF(Provider=$B114,I))))</f>
        <v>39</v>
      </c>
      <c r="AI114" s="26">
        <f t="array" ref="AI114">SUM(IF(Period=$AH$2,IF(Site=$A$85,IF(Provider=$B114,J))))</f>
        <v>4.6153846153846203</v>
      </c>
      <c r="AJ114" s="26"/>
      <c r="AK114" s="27">
        <f t="shared" si="65"/>
        <v>0.35433070866141769</v>
      </c>
      <c r="AL114" s="27">
        <f t="shared" si="53"/>
        <v>6.1295375604440575E-3</v>
      </c>
      <c r="AM114" s="44"/>
      <c r="AN114" s="25">
        <f t="array" ref="AN114">SUM(IF(Period=$AN$2,IF(Site=$A$85,IF(Provider=$B114,I))))</f>
        <v>49</v>
      </c>
      <c r="AO114" s="26">
        <f t="array" ref="AO114">SUM(IF(Period=$AN$2,IF(Site=$A$85,IF(Provider=$B114,J))))</f>
        <v>5.1836734693877604</v>
      </c>
      <c r="AP114" s="26"/>
      <c r="AQ114" s="27">
        <f t="shared" si="66"/>
        <v>0.44718309859154975</v>
      </c>
      <c r="AR114" s="27">
        <f t="shared" si="54"/>
        <v>8.1228014070994642E-3</v>
      </c>
      <c r="AS114" s="44"/>
      <c r="AT114" s="25">
        <f t="array" ref="AT114">SUM(IF(Period=$AT$2,IF(Site=$A$85,IF(Provider=$B114,I))))</f>
        <v>13</v>
      </c>
      <c r="AU114" s="26">
        <f t="array" ref="AU114">SUM(IF(Period=$AT$2,IF(Site=$A$85,IF(Provider=$B114,J))))</f>
        <v>3.9230769230769198</v>
      </c>
      <c r="AV114" s="26"/>
      <c r="AW114" s="27">
        <f t="shared" si="67"/>
        <v>0.10323886639676104</v>
      </c>
      <c r="AX114" s="27">
        <f t="shared" si="55"/>
        <v>1.6069571793175144E-3</v>
      </c>
      <c r="AY114" s="44"/>
      <c r="AZ114" s="25">
        <f t="array" ref="AZ114">SUM(IF(Period=$AZ$2,IF(Site=$A$85,IF(Provider=$B114,I))))</f>
        <v>34</v>
      </c>
      <c r="BA114" s="26">
        <f t="array" ref="BA114">SUM(IF(Period=$AZ$2,IF(Site=$A$85,IF(Provider=$B114,J))))</f>
        <v>7.3823529411764701</v>
      </c>
      <c r="BB114" s="26"/>
      <c r="BC114" s="27">
        <f t="shared" si="68"/>
        <v>0.44582593250444047</v>
      </c>
      <c r="BD114" s="27">
        <f t="shared" si="56"/>
        <v>8.1788262895500004E-3</v>
      </c>
      <c r="BE114" s="44"/>
      <c r="BF114" s="25">
        <f t="array" ref="BF114">SUM(IF(Period=$BF$2,IF(Site=$A$85,IF(Provider=$B114,I))))</f>
        <v>4</v>
      </c>
      <c r="BG114" s="26">
        <f t="array" ref="BG114">SUM(IF(Period=$BF$2,IF(Site=$A$85,IF(Provider=$B114,J))))</f>
        <v>4</v>
      </c>
      <c r="BH114" s="26"/>
      <c r="BI114" s="27">
        <f t="shared" si="69"/>
        <v>2.6981450252951095E-2</v>
      </c>
      <c r="BJ114" s="27">
        <f t="shared" si="57"/>
        <v>4.9508014109784018E-4</v>
      </c>
      <c r="BK114" s="44"/>
      <c r="BL114" s="25">
        <f t="array" ref="BL114">SUM(IF(Period=$BL$2,IF(Site=$A$85,IF(Provider=$B114,I))))</f>
        <v>0</v>
      </c>
      <c r="BM114" s="26">
        <f t="array" ref="BM114">SUM(IF(Period=$BL$2,IF(Site=$A$85,IF(Provider=$B114,J))))</f>
        <v>0</v>
      </c>
      <c r="BN114" s="26"/>
      <c r="BO114" s="27">
        <f t="shared" si="70"/>
        <v>0</v>
      </c>
      <c r="BP114" s="27">
        <f t="shared" si="58"/>
        <v>0</v>
      </c>
      <c r="BQ114" s="44"/>
      <c r="BR114" s="25">
        <f t="array" ref="BR114">SUM(IF(Period=$BR$2,IF(Site=$A$85,IF(Provider=$B114,I))))</f>
        <v>10</v>
      </c>
      <c r="BS114" s="26">
        <f t="array" ref="BS114">SUM(IF(Period=$BR$2,IF(Site=$A$85,IF(Provider=$B114,J))))</f>
        <v>6</v>
      </c>
      <c r="BT114" s="26"/>
      <c r="BU114" s="27">
        <f t="shared" si="71"/>
        <v>7.0011668611435235E-2</v>
      </c>
      <c r="BV114" s="27">
        <f t="shared" si="59"/>
        <v>1.7599953066791819E-3</v>
      </c>
    </row>
    <row r="115" spans="2:74" outlineLevel="1" x14ac:dyDescent="0.25">
      <c r="B115" s="20" t="s">
        <v>907</v>
      </c>
      <c r="C115" s="44"/>
      <c r="D115" s="25">
        <f t="array" ref="D115">SUM(IF(Period=$D$2,IF(Site=$A$85,IF(Provider=$B115,I))))</f>
        <v>0</v>
      </c>
      <c r="E115" s="26">
        <f t="array" ref="E115">SUM(IF(Period=$D$2,IF(Site=$A$85,IF(Provider=$B115,J))))</f>
        <v>0</v>
      </c>
      <c r="F115" s="26"/>
      <c r="G115" s="27">
        <f t="shared" si="60"/>
        <v>0</v>
      </c>
      <c r="H115" s="27">
        <f t="shared" si="48"/>
        <v>0</v>
      </c>
      <c r="I115" s="44"/>
      <c r="J115" s="25">
        <f t="array" ref="J115">SUM(IF(Period=$J$2,IF(Site=$A$85,IF(Provider=$B115,I))))</f>
        <v>0</v>
      </c>
      <c r="K115" s="26">
        <f t="array" ref="K115">SUM(IF(Period=$J$2,IF(Site=$A$85,IF(Provider=$B115,J))))</f>
        <v>0</v>
      </c>
      <c r="L115" s="26"/>
      <c r="M115" s="27">
        <f t="shared" si="61"/>
        <v>0</v>
      </c>
      <c r="N115" s="27">
        <f t="shared" si="49"/>
        <v>0</v>
      </c>
      <c r="O115" s="44"/>
      <c r="P115" s="25">
        <f t="array" ref="P115">SUM(IF(Period=$P$2,IF(Site=$A$85,IF(Provider=$B115,I))))</f>
        <v>0</v>
      </c>
      <c r="Q115" s="26">
        <f t="array" ref="Q115">SUM(IF(Period=$P$2,IF(Site=$A$85,IF(Provider=$B115,J))))</f>
        <v>0</v>
      </c>
      <c r="R115" s="26"/>
      <c r="S115" s="27">
        <f t="shared" si="62"/>
        <v>0</v>
      </c>
      <c r="T115" s="27">
        <f t="shared" si="50"/>
        <v>0</v>
      </c>
      <c r="U115" s="44"/>
      <c r="V115" s="25">
        <f t="array" ref="V115">SUM(IF(Period=$V$2,IF(Site=$A$85,IF(Provider=$B115,I))))</f>
        <v>0</v>
      </c>
      <c r="W115" s="26">
        <f t="array" ref="W115">SUM(IF(Period=$V$2,IF(Site=$A$85,IF(Provider=$B115,J))))</f>
        <v>0</v>
      </c>
      <c r="X115" s="26"/>
      <c r="Y115" s="27">
        <f t="shared" si="63"/>
        <v>0</v>
      </c>
      <c r="Z115" s="27">
        <f t="shared" si="51"/>
        <v>0</v>
      </c>
      <c r="AA115" s="44"/>
      <c r="AB115" s="25">
        <f t="array" ref="AB115">SUM(IF(Period=$AB$2,IF(Site=$A$85,IF(Provider=$B115,I))))</f>
        <v>0</v>
      </c>
      <c r="AC115" s="26">
        <f t="array" ref="AC115">SUM(IF(Period=$AB$2,IF(Site=$A$85,IF(Provider=$B115,J))))</f>
        <v>0</v>
      </c>
      <c r="AD115" s="26"/>
      <c r="AE115" s="27">
        <f t="shared" si="64"/>
        <v>0</v>
      </c>
      <c r="AF115" s="27">
        <f t="shared" si="52"/>
        <v>0</v>
      </c>
      <c r="AG115" s="44"/>
      <c r="AH115" s="25">
        <f t="array" ref="AH115">SUM(IF(Period=$AH$2,IF(Site=$A$85,IF(Provider=$B115,I))))</f>
        <v>0</v>
      </c>
      <c r="AI115" s="26">
        <f t="array" ref="AI115">SUM(IF(Period=$AH$2,IF(Site=$A$85,IF(Provider=$B115,J))))</f>
        <v>0</v>
      </c>
      <c r="AJ115" s="26"/>
      <c r="AK115" s="27">
        <f t="shared" si="65"/>
        <v>0</v>
      </c>
      <c r="AL115" s="27">
        <f t="shared" si="53"/>
        <v>0</v>
      </c>
      <c r="AM115" s="44"/>
      <c r="AN115" s="25">
        <f t="array" ref="AN115">SUM(IF(Period=$AN$2,IF(Site=$A$85,IF(Provider=$B115,I))))</f>
        <v>0</v>
      </c>
      <c r="AO115" s="26">
        <f t="array" ref="AO115">SUM(IF(Period=$AN$2,IF(Site=$A$85,IF(Provider=$B115,J))))</f>
        <v>0</v>
      </c>
      <c r="AP115" s="26"/>
      <c r="AQ115" s="27">
        <f t="shared" si="66"/>
        <v>0</v>
      </c>
      <c r="AR115" s="27">
        <f t="shared" si="54"/>
        <v>0</v>
      </c>
      <c r="AS115" s="44"/>
      <c r="AT115" s="25">
        <f t="array" ref="AT115">SUM(IF(Period=$AT$2,IF(Site=$A$85,IF(Provider=$B115,I))))</f>
        <v>0</v>
      </c>
      <c r="AU115" s="26">
        <f t="array" ref="AU115">SUM(IF(Period=$AT$2,IF(Site=$A$85,IF(Provider=$B115,J))))</f>
        <v>0</v>
      </c>
      <c r="AV115" s="26"/>
      <c r="AW115" s="27">
        <f t="shared" si="67"/>
        <v>0</v>
      </c>
      <c r="AX115" s="27">
        <f t="shared" si="55"/>
        <v>0</v>
      </c>
      <c r="AY115" s="44"/>
      <c r="AZ115" s="25">
        <f t="array" ref="AZ115">SUM(IF(Period=$AZ$2,IF(Site=$A$85,IF(Provider=$B115,I))))</f>
        <v>0</v>
      </c>
      <c r="BA115" s="26">
        <f t="array" ref="BA115">SUM(IF(Period=$AZ$2,IF(Site=$A$85,IF(Provider=$B115,J))))</f>
        <v>0</v>
      </c>
      <c r="BB115" s="26"/>
      <c r="BC115" s="27">
        <f t="shared" si="68"/>
        <v>0</v>
      </c>
      <c r="BD115" s="27">
        <f t="shared" si="56"/>
        <v>0</v>
      </c>
      <c r="BE115" s="44"/>
      <c r="BF115" s="25">
        <f t="array" ref="BF115">SUM(IF(Period=$BF$2,IF(Site=$A$85,IF(Provider=$B115,I))))</f>
        <v>0</v>
      </c>
      <c r="BG115" s="26">
        <f t="array" ref="BG115">SUM(IF(Period=$BF$2,IF(Site=$A$85,IF(Provider=$B115,J))))</f>
        <v>0</v>
      </c>
      <c r="BH115" s="26"/>
      <c r="BI115" s="27">
        <f t="shared" si="69"/>
        <v>0</v>
      </c>
      <c r="BJ115" s="27">
        <f t="shared" si="57"/>
        <v>0</v>
      </c>
      <c r="BK115" s="44"/>
      <c r="BL115" s="25">
        <f t="array" ref="BL115">SUM(IF(Period=$BL$2,IF(Site=$A$85,IF(Provider=$B115,I))))</f>
        <v>0</v>
      </c>
      <c r="BM115" s="26">
        <f t="array" ref="BM115">SUM(IF(Period=$BL$2,IF(Site=$A$85,IF(Provider=$B115,J))))</f>
        <v>0</v>
      </c>
      <c r="BN115" s="26"/>
      <c r="BO115" s="27">
        <f t="shared" si="70"/>
        <v>0</v>
      </c>
      <c r="BP115" s="27">
        <f t="shared" si="58"/>
        <v>0</v>
      </c>
      <c r="BQ115" s="44"/>
      <c r="BR115" s="25">
        <f t="array" ref="BR115">SUM(IF(Period=$BR$2,IF(Site=$A$85,IF(Provider=$B115,I))))</f>
        <v>0</v>
      </c>
      <c r="BS115" s="26">
        <f t="array" ref="BS115">SUM(IF(Period=$BR$2,IF(Site=$A$85,IF(Provider=$B115,J))))</f>
        <v>0</v>
      </c>
      <c r="BT115" s="26"/>
      <c r="BU115" s="27">
        <f t="shared" si="71"/>
        <v>0</v>
      </c>
      <c r="BV115" s="27">
        <f t="shared" si="59"/>
        <v>0</v>
      </c>
    </row>
    <row r="116" spans="2:74" outlineLevel="1" x14ac:dyDescent="0.25">
      <c r="B116" s="20" t="s">
        <v>606</v>
      </c>
      <c r="C116" s="44"/>
      <c r="D116" s="25">
        <f t="array" ref="D116">SUM(IF(Period=$D$2,IF(Site=$A$85,IF(Provider=$B116,I))))</f>
        <v>0</v>
      </c>
      <c r="E116" s="26">
        <f t="array" ref="E116">SUM(IF(Period=$D$2,IF(Site=$A$85,IF(Provider=$B116,J))))</f>
        <v>0</v>
      </c>
      <c r="F116" s="26"/>
      <c r="G116" s="27">
        <f t="shared" si="60"/>
        <v>0</v>
      </c>
      <c r="H116" s="27">
        <f t="shared" si="48"/>
        <v>0</v>
      </c>
      <c r="I116" s="44"/>
      <c r="J116" s="25">
        <f t="array" ref="J116">SUM(IF(Period=$J$2,IF(Site=$A$85,IF(Provider=$B116,I))))</f>
        <v>0</v>
      </c>
      <c r="K116" s="26">
        <f t="array" ref="K116">SUM(IF(Period=$J$2,IF(Site=$A$85,IF(Provider=$B116,J))))</f>
        <v>0</v>
      </c>
      <c r="L116" s="26"/>
      <c r="M116" s="27">
        <f t="shared" si="61"/>
        <v>0</v>
      </c>
      <c r="N116" s="27">
        <f t="shared" si="49"/>
        <v>0</v>
      </c>
      <c r="O116" s="44"/>
      <c r="P116" s="25">
        <f t="array" ref="P116">SUM(IF(Period=$P$2,IF(Site=$A$85,IF(Provider=$B116,I))))</f>
        <v>0</v>
      </c>
      <c r="Q116" s="26">
        <f t="array" ref="Q116">SUM(IF(Period=$P$2,IF(Site=$A$85,IF(Provider=$B116,J))))</f>
        <v>0</v>
      </c>
      <c r="R116" s="26"/>
      <c r="S116" s="27">
        <f t="shared" si="62"/>
        <v>0</v>
      </c>
      <c r="T116" s="27">
        <f t="shared" si="50"/>
        <v>0</v>
      </c>
      <c r="U116" s="44"/>
      <c r="V116" s="25">
        <f t="array" ref="V116">SUM(IF(Period=$V$2,IF(Site=$A$85,IF(Provider=$B116,I))))</f>
        <v>0</v>
      </c>
      <c r="W116" s="26">
        <f t="array" ref="W116">SUM(IF(Period=$V$2,IF(Site=$A$85,IF(Provider=$B116,J))))</f>
        <v>0</v>
      </c>
      <c r="X116" s="26"/>
      <c r="Y116" s="27">
        <f t="shared" si="63"/>
        <v>0</v>
      </c>
      <c r="Z116" s="27">
        <f t="shared" si="51"/>
        <v>0</v>
      </c>
      <c r="AA116" s="44"/>
      <c r="AB116" s="25">
        <f t="array" ref="AB116">SUM(IF(Period=$AB$2,IF(Site=$A$85,IF(Provider=$B116,I))))</f>
        <v>0</v>
      </c>
      <c r="AC116" s="26">
        <f t="array" ref="AC116">SUM(IF(Period=$AB$2,IF(Site=$A$85,IF(Provider=$B116,J))))</f>
        <v>0</v>
      </c>
      <c r="AD116" s="26"/>
      <c r="AE116" s="27">
        <f t="shared" si="64"/>
        <v>0</v>
      </c>
      <c r="AF116" s="27">
        <f t="shared" si="52"/>
        <v>0</v>
      </c>
      <c r="AG116" s="44"/>
      <c r="AH116" s="25">
        <f t="array" ref="AH116">SUM(IF(Period=$AH$2,IF(Site=$A$85,IF(Provider=$B116,I))))</f>
        <v>0</v>
      </c>
      <c r="AI116" s="26">
        <f t="array" ref="AI116">SUM(IF(Period=$AH$2,IF(Site=$A$85,IF(Provider=$B116,J))))</f>
        <v>0</v>
      </c>
      <c r="AJ116" s="26"/>
      <c r="AK116" s="27">
        <f t="shared" si="65"/>
        <v>0</v>
      </c>
      <c r="AL116" s="27">
        <f t="shared" si="53"/>
        <v>0</v>
      </c>
      <c r="AM116" s="44"/>
      <c r="AN116" s="25">
        <f t="array" ref="AN116">SUM(IF(Period=$AN$2,IF(Site=$A$85,IF(Provider=$B116,I))))</f>
        <v>0</v>
      </c>
      <c r="AO116" s="26">
        <f t="array" ref="AO116">SUM(IF(Period=$AN$2,IF(Site=$A$85,IF(Provider=$B116,J))))</f>
        <v>0</v>
      </c>
      <c r="AP116" s="26"/>
      <c r="AQ116" s="27">
        <f t="shared" si="66"/>
        <v>0</v>
      </c>
      <c r="AR116" s="27">
        <f t="shared" si="54"/>
        <v>0</v>
      </c>
      <c r="AS116" s="44"/>
      <c r="AT116" s="25">
        <f t="array" ref="AT116">SUM(IF(Period=$AT$2,IF(Site=$A$85,IF(Provider=$B116,I))))</f>
        <v>0</v>
      </c>
      <c r="AU116" s="26">
        <f t="array" ref="AU116">SUM(IF(Period=$AT$2,IF(Site=$A$85,IF(Provider=$B116,J))))</f>
        <v>0</v>
      </c>
      <c r="AV116" s="26"/>
      <c r="AW116" s="27">
        <f t="shared" si="67"/>
        <v>0</v>
      </c>
      <c r="AX116" s="27">
        <f t="shared" si="55"/>
        <v>0</v>
      </c>
      <c r="AY116" s="44"/>
      <c r="AZ116" s="25">
        <f t="array" ref="AZ116">SUM(IF(Period=$AZ$2,IF(Site=$A$85,IF(Provider=$B116,I))))</f>
        <v>0</v>
      </c>
      <c r="BA116" s="26">
        <f t="array" ref="BA116">SUM(IF(Period=$AZ$2,IF(Site=$A$85,IF(Provider=$B116,J))))</f>
        <v>0</v>
      </c>
      <c r="BB116" s="26"/>
      <c r="BC116" s="27">
        <f t="shared" si="68"/>
        <v>0</v>
      </c>
      <c r="BD116" s="27">
        <f t="shared" si="56"/>
        <v>0</v>
      </c>
      <c r="BE116" s="44"/>
      <c r="BF116" s="25">
        <f t="array" ref="BF116">SUM(IF(Period=$BF$2,IF(Site=$A$85,IF(Provider=$B116,I))))</f>
        <v>0</v>
      </c>
      <c r="BG116" s="26">
        <f t="array" ref="BG116">SUM(IF(Period=$BF$2,IF(Site=$A$85,IF(Provider=$B116,J))))</f>
        <v>0</v>
      </c>
      <c r="BH116" s="26"/>
      <c r="BI116" s="27">
        <f t="shared" si="69"/>
        <v>0</v>
      </c>
      <c r="BJ116" s="27">
        <f t="shared" si="57"/>
        <v>0</v>
      </c>
      <c r="BK116" s="44"/>
      <c r="BL116" s="25">
        <f t="array" ref="BL116">SUM(IF(Period=$BL$2,IF(Site=$A$85,IF(Provider=$B116,I))))</f>
        <v>0</v>
      </c>
      <c r="BM116" s="26">
        <f t="array" ref="BM116">SUM(IF(Period=$BL$2,IF(Site=$A$85,IF(Provider=$B116,J))))</f>
        <v>0</v>
      </c>
      <c r="BN116" s="26"/>
      <c r="BO116" s="27">
        <f t="shared" si="70"/>
        <v>0</v>
      </c>
      <c r="BP116" s="27">
        <f t="shared" si="58"/>
        <v>0</v>
      </c>
      <c r="BQ116" s="44"/>
      <c r="BR116" s="25">
        <f t="array" ref="BR116">SUM(IF(Period=$BR$2,IF(Site=$A$85,IF(Provider=$B116,I))))</f>
        <v>0</v>
      </c>
      <c r="BS116" s="26">
        <f t="array" ref="BS116">SUM(IF(Period=$BR$2,IF(Site=$A$85,IF(Provider=$B116,J))))</f>
        <v>0</v>
      </c>
      <c r="BT116" s="26"/>
      <c r="BU116" s="27">
        <f t="shared" si="71"/>
        <v>0</v>
      </c>
      <c r="BV116" s="27">
        <f t="shared" si="59"/>
        <v>0</v>
      </c>
    </row>
    <row r="117" spans="2:74" outlineLevel="1" x14ac:dyDescent="0.25">
      <c r="B117" s="20" t="s">
        <v>866</v>
      </c>
      <c r="C117" s="44"/>
      <c r="D117" s="25">
        <f t="array" ref="D117">SUM(IF(Period=$D$2,IF(Site=$A$85,IF(Provider=$B117,I))))</f>
        <v>0</v>
      </c>
      <c r="E117" s="26">
        <f t="array" ref="E117">SUM(IF(Period=$D$2,IF(Site=$A$85,IF(Provider=$B117,J))))</f>
        <v>0</v>
      </c>
      <c r="F117" s="26"/>
      <c r="G117" s="27">
        <f t="shared" si="60"/>
        <v>0</v>
      </c>
      <c r="H117" s="27">
        <f t="shared" si="48"/>
        <v>0</v>
      </c>
      <c r="I117" s="44"/>
      <c r="J117" s="25">
        <f t="array" ref="J117">SUM(IF(Period=$J$2,IF(Site=$A$85,IF(Provider=$B117,I))))</f>
        <v>0</v>
      </c>
      <c r="K117" s="26">
        <f t="array" ref="K117">SUM(IF(Period=$J$2,IF(Site=$A$85,IF(Provider=$B117,J))))</f>
        <v>0</v>
      </c>
      <c r="L117" s="26"/>
      <c r="M117" s="27">
        <f t="shared" si="61"/>
        <v>0</v>
      </c>
      <c r="N117" s="27">
        <f t="shared" si="49"/>
        <v>0</v>
      </c>
      <c r="O117" s="44"/>
      <c r="P117" s="25">
        <f t="array" ref="P117">SUM(IF(Period=$P$2,IF(Site=$A$85,IF(Provider=$B117,I))))</f>
        <v>0</v>
      </c>
      <c r="Q117" s="26">
        <f t="array" ref="Q117">SUM(IF(Period=$P$2,IF(Site=$A$85,IF(Provider=$B117,J))))</f>
        <v>0</v>
      </c>
      <c r="R117" s="26"/>
      <c r="S117" s="27">
        <f t="shared" si="62"/>
        <v>0</v>
      </c>
      <c r="T117" s="27">
        <f t="shared" si="50"/>
        <v>0</v>
      </c>
      <c r="U117" s="44"/>
      <c r="V117" s="25">
        <f t="array" ref="V117">SUM(IF(Period=$V$2,IF(Site=$A$85,IF(Provider=$B117,I))))</f>
        <v>37</v>
      </c>
      <c r="W117" s="26">
        <f t="array" ref="W117">SUM(IF(Period=$V$2,IF(Site=$A$85,IF(Provider=$B117,J))))</f>
        <v>6.5135135135135132</v>
      </c>
      <c r="X117" s="26"/>
      <c r="Y117" s="27">
        <f t="shared" si="63"/>
        <v>0.32090545938748333</v>
      </c>
      <c r="Z117" s="27">
        <f t="shared" si="51"/>
        <v>7.2884533962378276E-3</v>
      </c>
      <c r="AA117" s="44"/>
      <c r="AB117" s="25">
        <f t="array" ref="AB117">SUM(IF(Period=$AB$2,IF(Site=$A$85,IF(Provider=$B117,I))))</f>
        <v>7</v>
      </c>
      <c r="AC117" s="26">
        <f t="array" ref="AC117">SUM(IF(Period=$AB$2,IF(Site=$A$85,IF(Provider=$B117,J))))</f>
        <v>3.8571428571428572</v>
      </c>
      <c r="AD117" s="26"/>
      <c r="AE117" s="27">
        <f t="shared" si="64"/>
        <v>4.6712802768166091E-2</v>
      </c>
      <c r="AF117" s="27">
        <f t="shared" si="52"/>
        <v>8.1224993231250565E-4</v>
      </c>
      <c r="AG117" s="44"/>
      <c r="AH117" s="25">
        <f t="array" ref="AH117">SUM(IF(Period=$AH$2,IF(Site=$A$85,IF(Provider=$B117,I))))</f>
        <v>17</v>
      </c>
      <c r="AI117" s="26">
        <f t="array" ref="AI117">SUM(IF(Period=$AH$2,IF(Site=$A$85,IF(Provider=$B117,J))))</f>
        <v>6.8235294117647101</v>
      </c>
      <c r="AJ117" s="26"/>
      <c r="AK117" s="27">
        <f t="shared" si="65"/>
        <v>0.22834645669291354</v>
      </c>
      <c r="AL117" s="27">
        <f t="shared" si="53"/>
        <v>3.9501464278417246E-3</v>
      </c>
      <c r="AM117" s="44"/>
      <c r="AN117" s="25">
        <f t="array" ref="AN117">SUM(IF(Period=$AN$2,IF(Site=$A$85,IF(Provider=$B117,I))))</f>
        <v>9</v>
      </c>
      <c r="AO117" s="26">
        <f t="array" ref="AO117">SUM(IF(Period=$AN$2,IF(Site=$A$85,IF(Provider=$B117,J))))</f>
        <v>2.7777777777777799</v>
      </c>
      <c r="AP117" s="26"/>
      <c r="AQ117" s="27">
        <f t="shared" si="66"/>
        <v>4.4014084507042285E-2</v>
      </c>
      <c r="AR117" s="27">
        <f t="shared" si="54"/>
        <v>7.9948832747041949E-4</v>
      </c>
      <c r="AS117" s="44"/>
      <c r="AT117" s="25">
        <f t="array" ref="AT117">SUM(IF(Period=$AT$2,IF(Site=$A$85,IF(Provider=$B117,I))))</f>
        <v>0</v>
      </c>
      <c r="AU117" s="26">
        <f t="array" ref="AU117">SUM(IF(Period=$AT$2,IF(Site=$A$85,IF(Provider=$B117,J))))</f>
        <v>0</v>
      </c>
      <c r="AV117" s="26"/>
      <c r="AW117" s="27">
        <f t="shared" si="67"/>
        <v>0</v>
      </c>
      <c r="AX117" s="27">
        <f t="shared" si="55"/>
        <v>0</v>
      </c>
      <c r="AY117" s="44"/>
      <c r="AZ117" s="25">
        <f t="array" ref="AZ117">SUM(IF(Period=$AZ$2,IF(Site=$A$85,IF(Provider=$B117,I))))</f>
        <v>0</v>
      </c>
      <c r="BA117" s="26">
        <f t="array" ref="BA117">SUM(IF(Period=$AZ$2,IF(Site=$A$85,IF(Provider=$B117,J))))</f>
        <v>0</v>
      </c>
      <c r="BB117" s="26"/>
      <c r="BC117" s="27">
        <f t="shared" si="68"/>
        <v>0</v>
      </c>
      <c r="BD117" s="27">
        <f t="shared" si="56"/>
        <v>0</v>
      </c>
      <c r="BE117" s="44"/>
      <c r="BF117" s="25">
        <f t="array" ref="BF117">SUM(IF(Period=$BF$2,IF(Site=$A$85,IF(Provider=$B117,I))))</f>
        <v>0</v>
      </c>
      <c r="BG117" s="26">
        <f t="array" ref="BG117">SUM(IF(Period=$BF$2,IF(Site=$A$85,IF(Provider=$B117,J))))</f>
        <v>0</v>
      </c>
      <c r="BH117" s="26"/>
      <c r="BI117" s="27">
        <f t="shared" si="69"/>
        <v>0</v>
      </c>
      <c r="BJ117" s="27">
        <f t="shared" si="57"/>
        <v>0</v>
      </c>
      <c r="BK117" s="44"/>
      <c r="BL117" s="25">
        <f t="array" ref="BL117">SUM(IF(Period=$BL$2,IF(Site=$A$85,IF(Provider=$B117,I))))</f>
        <v>0</v>
      </c>
      <c r="BM117" s="26">
        <f t="array" ref="BM117">SUM(IF(Period=$BL$2,IF(Site=$A$85,IF(Provider=$B117,J))))</f>
        <v>0</v>
      </c>
      <c r="BN117" s="26"/>
      <c r="BO117" s="27">
        <f t="shared" si="70"/>
        <v>0</v>
      </c>
      <c r="BP117" s="27">
        <f t="shared" si="58"/>
        <v>0</v>
      </c>
      <c r="BQ117" s="44"/>
      <c r="BR117" s="25">
        <f t="array" ref="BR117">SUM(IF(Period=$BR$2,IF(Site=$A$85,IF(Provider=$B117,I))))</f>
        <v>72</v>
      </c>
      <c r="BS117" s="26">
        <f t="array" ref="BS117">SUM(IF(Period=$BR$2,IF(Site=$A$85,IF(Provider=$B117,J))))</f>
        <v>4.0277777777777803</v>
      </c>
      <c r="BT117" s="26"/>
      <c r="BU117" s="27">
        <f t="shared" si="71"/>
        <v>0.3383897316219372</v>
      </c>
      <c r="BV117" s="27">
        <f t="shared" si="59"/>
        <v>8.5066439822827182E-3</v>
      </c>
    </row>
    <row r="118" spans="2:74" outlineLevel="1" x14ac:dyDescent="0.25">
      <c r="B118" s="20" t="s">
        <v>912</v>
      </c>
      <c r="C118" s="44"/>
      <c r="D118" s="25">
        <f t="array" ref="D118">SUM(IF(Period=$D$2,IF(Site=$A$85,IF(Provider=$B118,I))))</f>
        <v>0</v>
      </c>
      <c r="E118" s="26">
        <f t="array" ref="E118">SUM(IF(Period=$D$2,IF(Site=$A$85,IF(Provider=$B118,J))))</f>
        <v>0</v>
      </c>
      <c r="F118" s="26"/>
      <c r="G118" s="27">
        <f t="shared" si="60"/>
        <v>0</v>
      </c>
      <c r="H118" s="27">
        <f t="shared" si="48"/>
        <v>0</v>
      </c>
      <c r="I118" s="44"/>
      <c r="J118" s="25">
        <f t="array" ref="J118">SUM(IF(Period=$J$2,IF(Site=$A$85,IF(Provider=$B118,I))))</f>
        <v>0</v>
      </c>
      <c r="K118" s="26">
        <f t="array" ref="K118">SUM(IF(Period=$J$2,IF(Site=$A$85,IF(Provider=$B118,J))))</f>
        <v>0</v>
      </c>
      <c r="L118" s="26"/>
      <c r="M118" s="27">
        <f t="shared" si="61"/>
        <v>0</v>
      </c>
      <c r="N118" s="27">
        <f t="shared" si="49"/>
        <v>0</v>
      </c>
      <c r="O118" s="44"/>
      <c r="P118" s="25">
        <f t="array" ref="P118">SUM(IF(Period=$P$2,IF(Site=$A$85,IF(Provider=$B118,I))))</f>
        <v>0</v>
      </c>
      <c r="Q118" s="26">
        <f t="array" ref="Q118">SUM(IF(Period=$P$2,IF(Site=$A$85,IF(Provider=$B118,J))))</f>
        <v>0</v>
      </c>
      <c r="R118" s="26"/>
      <c r="S118" s="27">
        <f t="shared" si="62"/>
        <v>0</v>
      </c>
      <c r="T118" s="27">
        <f t="shared" si="50"/>
        <v>0</v>
      </c>
      <c r="U118" s="44"/>
      <c r="V118" s="25">
        <f t="array" ref="V118">SUM(IF(Period=$V$2,IF(Site=$A$85,IF(Provider=$B118,I))))</f>
        <v>0</v>
      </c>
      <c r="W118" s="26">
        <f t="array" ref="W118">SUM(IF(Period=$V$2,IF(Site=$A$85,IF(Provider=$B118,J))))</f>
        <v>0</v>
      </c>
      <c r="X118" s="26"/>
      <c r="Y118" s="27">
        <f t="shared" si="63"/>
        <v>0</v>
      </c>
      <c r="Z118" s="27">
        <f t="shared" si="51"/>
        <v>0</v>
      </c>
      <c r="AA118" s="44"/>
      <c r="AB118" s="25">
        <f t="array" ref="AB118">SUM(IF(Period=$AB$2,IF(Site=$A$85,IF(Provider=$B118,I))))</f>
        <v>0</v>
      </c>
      <c r="AC118" s="26">
        <f t="array" ref="AC118">SUM(IF(Period=$AB$2,IF(Site=$A$85,IF(Provider=$B118,J))))</f>
        <v>0</v>
      </c>
      <c r="AD118" s="26"/>
      <c r="AE118" s="27">
        <f t="shared" si="64"/>
        <v>0</v>
      </c>
      <c r="AF118" s="27">
        <f t="shared" si="52"/>
        <v>0</v>
      </c>
      <c r="AG118" s="44"/>
      <c r="AH118" s="25">
        <f t="array" ref="AH118">SUM(IF(Period=$AH$2,IF(Site=$A$85,IF(Provider=$B118,I))))</f>
        <v>46</v>
      </c>
      <c r="AI118" s="26">
        <f t="array" ref="AI118">SUM(IF(Period=$AH$2,IF(Site=$A$85,IF(Provider=$B118,J))))</f>
        <v>4.6739130434782599</v>
      </c>
      <c r="AJ118" s="26"/>
      <c r="AK118" s="27">
        <f t="shared" si="65"/>
        <v>0.42322834645669283</v>
      </c>
      <c r="AL118" s="27">
        <f t="shared" si="53"/>
        <v>7.3213920860859477E-3</v>
      </c>
      <c r="AM118" s="44"/>
      <c r="AN118" s="25">
        <f t="array" ref="AN118">SUM(IF(Period=$AN$2,IF(Site=$A$85,IF(Provider=$B118,I))))</f>
        <v>45</v>
      </c>
      <c r="AO118" s="26">
        <f t="array" ref="AO118">SUM(IF(Period=$AN$2,IF(Site=$A$85,IF(Provider=$B118,J))))</f>
        <v>4.5555555555555598</v>
      </c>
      <c r="AP118" s="26"/>
      <c r="AQ118" s="27">
        <f t="shared" si="66"/>
        <v>0.36091549295774683</v>
      </c>
      <c r="AR118" s="27">
        <f t="shared" si="54"/>
        <v>6.5558042852574411E-3</v>
      </c>
      <c r="AS118" s="44"/>
      <c r="AT118" s="25">
        <f t="array" ref="AT118">SUM(IF(Period=$AT$2,IF(Site=$A$85,IF(Provider=$B118,I))))</f>
        <v>32</v>
      </c>
      <c r="AU118" s="26">
        <f t="array" ref="AU118">SUM(IF(Period=$AT$2,IF(Site=$A$85,IF(Provider=$B118,J))))</f>
        <v>5.9375</v>
      </c>
      <c r="AV118" s="26"/>
      <c r="AW118" s="27">
        <f t="shared" si="67"/>
        <v>0.38461538461538464</v>
      </c>
      <c r="AX118" s="27">
        <f t="shared" si="55"/>
        <v>5.9867032170652559E-3</v>
      </c>
      <c r="AY118" s="44"/>
      <c r="AZ118" s="25">
        <f t="array" ref="AZ118">SUM(IF(Period=$AZ$2,IF(Site=$A$85,IF(Provider=$B118,I))))</f>
        <v>33</v>
      </c>
      <c r="BA118" s="26">
        <f t="array" ref="BA118">SUM(IF(Period=$AZ$2,IF(Site=$A$85,IF(Provider=$B118,J))))</f>
        <v>3.84848484848485</v>
      </c>
      <c r="BB118" s="26"/>
      <c r="BC118" s="27">
        <f t="shared" si="68"/>
        <v>0.22557726465364131</v>
      </c>
      <c r="BD118" s="27">
        <f t="shared" si="56"/>
        <v>4.1382905927205204E-3</v>
      </c>
      <c r="BE118" s="44"/>
      <c r="BF118" s="25">
        <f t="array" ref="BF118">SUM(IF(Period=$BF$2,IF(Site=$A$85,IF(Provider=$B118,I))))</f>
        <v>8</v>
      </c>
      <c r="BG118" s="26">
        <f t="array" ref="BG118">SUM(IF(Period=$BF$2,IF(Site=$A$85,IF(Provider=$B118,J))))</f>
        <v>5.125</v>
      </c>
      <c r="BH118" s="26"/>
      <c r="BI118" s="27">
        <f t="shared" si="69"/>
        <v>6.9139966273187178E-2</v>
      </c>
      <c r="BJ118" s="27">
        <f t="shared" si="57"/>
        <v>1.2686428615632155E-3</v>
      </c>
      <c r="BK118" s="44"/>
      <c r="BL118" s="25">
        <f t="array" ref="BL118">SUM(IF(Period=$BL$2,IF(Site=$A$85,IF(Provider=$B118,I))))</f>
        <v>0</v>
      </c>
      <c r="BM118" s="26">
        <f t="array" ref="BM118">SUM(IF(Period=$BL$2,IF(Site=$A$85,IF(Provider=$B118,J))))</f>
        <v>0</v>
      </c>
      <c r="BN118" s="26"/>
      <c r="BO118" s="27">
        <f t="shared" si="70"/>
        <v>0</v>
      </c>
      <c r="BP118" s="27">
        <f t="shared" si="58"/>
        <v>0</v>
      </c>
      <c r="BQ118" s="44"/>
      <c r="BR118" s="25">
        <f t="array" ref="BR118">SUM(IF(Period=$BR$2,IF(Site=$A$85,IF(Provider=$B118,I))))</f>
        <v>0</v>
      </c>
      <c r="BS118" s="26">
        <f t="array" ref="BS118">SUM(IF(Period=$BR$2,IF(Site=$A$85,IF(Provider=$B118,J))))</f>
        <v>0</v>
      </c>
      <c r="BT118" s="26"/>
      <c r="BU118" s="27">
        <f t="shared" si="71"/>
        <v>0</v>
      </c>
      <c r="BV118" s="27">
        <f t="shared" si="59"/>
        <v>0</v>
      </c>
    </row>
    <row r="119" spans="2:74" outlineLevel="1" x14ac:dyDescent="0.25">
      <c r="B119" s="20" t="s">
        <v>672</v>
      </c>
      <c r="C119" s="44"/>
      <c r="D119" s="25">
        <f t="array" ref="D119">SUM(IF(Period=$D$2,IF(Site=$A$85,IF(Provider=$B119,I))))</f>
        <v>0</v>
      </c>
      <c r="E119" s="26">
        <f t="array" ref="E119">SUM(IF(Period=$D$2,IF(Site=$A$85,IF(Provider=$B119,J))))</f>
        <v>0</v>
      </c>
      <c r="F119" s="26"/>
      <c r="G119" s="27">
        <f t="shared" si="60"/>
        <v>0</v>
      </c>
      <c r="H119" s="27">
        <f t="shared" si="48"/>
        <v>0</v>
      </c>
      <c r="I119" s="44"/>
      <c r="J119" s="25">
        <f t="array" ref="J119">SUM(IF(Period=$J$2,IF(Site=$A$85,IF(Provider=$B119,I))))</f>
        <v>0</v>
      </c>
      <c r="K119" s="26">
        <f t="array" ref="K119">SUM(IF(Period=$J$2,IF(Site=$A$85,IF(Provider=$B119,J))))</f>
        <v>0</v>
      </c>
      <c r="L119" s="26"/>
      <c r="M119" s="27">
        <f t="shared" si="61"/>
        <v>0</v>
      </c>
      <c r="N119" s="27">
        <f t="shared" si="49"/>
        <v>0</v>
      </c>
      <c r="O119" s="44"/>
      <c r="P119" s="25">
        <f t="array" ref="P119">SUM(IF(Period=$P$2,IF(Site=$A$85,IF(Provider=$B119,I))))</f>
        <v>0</v>
      </c>
      <c r="Q119" s="26">
        <f t="array" ref="Q119">SUM(IF(Period=$P$2,IF(Site=$A$85,IF(Provider=$B119,J))))</f>
        <v>0</v>
      </c>
      <c r="R119" s="26"/>
      <c r="S119" s="27">
        <f t="shared" si="62"/>
        <v>0</v>
      </c>
      <c r="T119" s="27">
        <f t="shared" si="50"/>
        <v>0</v>
      </c>
      <c r="U119" s="44"/>
      <c r="V119" s="25">
        <f t="array" ref="V119">SUM(IF(Period=$V$2,IF(Site=$A$85,IF(Provider=$B119,I))))</f>
        <v>0</v>
      </c>
      <c r="W119" s="26">
        <f t="array" ref="W119">SUM(IF(Period=$V$2,IF(Site=$A$85,IF(Provider=$B119,J))))</f>
        <v>0</v>
      </c>
      <c r="X119" s="26"/>
      <c r="Y119" s="27">
        <f t="shared" si="63"/>
        <v>0</v>
      </c>
      <c r="Z119" s="27">
        <f t="shared" si="51"/>
        <v>0</v>
      </c>
      <c r="AA119" s="44"/>
      <c r="AB119" s="25">
        <f t="array" ref="AB119">SUM(IF(Period=$AB$2,IF(Site=$A$85,IF(Provider=$B119,I))))</f>
        <v>0</v>
      </c>
      <c r="AC119" s="26">
        <f t="array" ref="AC119">SUM(IF(Period=$AB$2,IF(Site=$A$85,IF(Provider=$B119,J))))</f>
        <v>0</v>
      </c>
      <c r="AD119" s="26"/>
      <c r="AE119" s="27">
        <f t="shared" si="64"/>
        <v>0</v>
      </c>
      <c r="AF119" s="27">
        <f t="shared" si="52"/>
        <v>0</v>
      </c>
      <c r="AG119" s="44"/>
      <c r="AH119" s="25">
        <f t="array" ref="AH119">SUM(IF(Period=$AH$2,IF(Site=$A$85,IF(Provider=$B119,I))))</f>
        <v>10</v>
      </c>
      <c r="AI119" s="26">
        <f t="array" ref="AI119">SUM(IF(Period=$AH$2,IF(Site=$A$85,IF(Provider=$B119,J))))</f>
        <v>3.6</v>
      </c>
      <c r="AJ119" s="26"/>
      <c r="AK119" s="27">
        <f t="shared" si="65"/>
        <v>7.0866141732283464E-2</v>
      </c>
      <c r="AL119" s="27">
        <f t="shared" si="53"/>
        <v>1.2259075120888102E-3</v>
      </c>
      <c r="AM119" s="44"/>
      <c r="AN119" s="25">
        <f t="array" ref="AN119">SUM(IF(Period=$AN$2,IF(Site=$A$85,IF(Provider=$B119,I))))</f>
        <v>19</v>
      </c>
      <c r="AO119" s="26">
        <f t="array" ref="AO119">SUM(IF(Period=$AN$2,IF(Site=$A$85,IF(Provider=$B119,J))))</f>
        <v>4.3684210526315796</v>
      </c>
      <c r="AP119" s="26"/>
      <c r="AQ119" s="27">
        <f t="shared" si="66"/>
        <v>0.14612676056338028</v>
      </c>
      <c r="AR119" s="27">
        <f t="shared" si="54"/>
        <v>2.6543012472017911E-3</v>
      </c>
      <c r="AS119" s="44"/>
      <c r="AT119" s="25">
        <f t="array" ref="AT119">SUM(IF(Period=$AT$2,IF(Site=$A$85,IF(Provider=$B119,I))))</f>
        <v>0</v>
      </c>
      <c r="AU119" s="26">
        <f t="array" ref="AU119">SUM(IF(Period=$AT$2,IF(Site=$A$85,IF(Provider=$B119,J))))</f>
        <v>0</v>
      </c>
      <c r="AV119" s="26"/>
      <c r="AW119" s="27">
        <f t="shared" si="67"/>
        <v>0</v>
      </c>
      <c r="AX119" s="27">
        <f t="shared" si="55"/>
        <v>0</v>
      </c>
      <c r="AY119" s="44"/>
      <c r="AZ119" s="25">
        <f t="array" ref="AZ119">SUM(IF(Period=$AZ$2,IF(Site=$A$85,IF(Provider=$B119,I))))</f>
        <v>4</v>
      </c>
      <c r="BA119" s="26">
        <f t="array" ref="BA119">SUM(IF(Period=$AZ$2,IF(Site=$A$85,IF(Provider=$B119,J))))</f>
        <v>6.5</v>
      </c>
      <c r="BB119" s="26"/>
      <c r="BC119" s="27">
        <f t="shared" si="68"/>
        <v>4.6181172291296625E-2</v>
      </c>
      <c r="BD119" s="27">
        <f t="shared" si="56"/>
        <v>8.4720909772231096E-4</v>
      </c>
      <c r="BE119" s="44"/>
      <c r="BF119" s="25">
        <f t="array" ref="BF119">SUM(IF(Period=$BF$2,IF(Site=$A$85,IF(Provider=$B119,I))))</f>
        <v>13</v>
      </c>
      <c r="BG119" s="26">
        <f t="array" ref="BG119">SUM(IF(Period=$BF$2,IF(Site=$A$85,IF(Provider=$B119,J))))</f>
        <v>4.6153846153846203</v>
      </c>
      <c r="BH119" s="26"/>
      <c r="BI119" s="27">
        <f t="shared" si="69"/>
        <v>0.10118043844856672</v>
      </c>
      <c r="BJ119" s="27">
        <f t="shared" si="57"/>
        <v>1.8565505291169026E-3</v>
      </c>
      <c r="BK119" s="44"/>
      <c r="BL119" s="25">
        <f t="array" ref="BL119">SUM(IF(Period=$BL$2,IF(Site=$A$85,IF(Provider=$B119,I))))</f>
        <v>12</v>
      </c>
      <c r="BM119" s="26">
        <f t="array" ref="BM119">SUM(IF(Period=$BL$2,IF(Site=$A$85,IF(Provider=$B119,J))))</f>
        <v>3.1666666666666701</v>
      </c>
      <c r="BN119" s="26"/>
      <c r="BO119" s="27">
        <f t="shared" si="70"/>
        <v>5.7663125948406738E-2</v>
      </c>
      <c r="BP119" s="27">
        <f t="shared" si="58"/>
        <v>1.1814818269440051E-3</v>
      </c>
      <c r="BQ119" s="44"/>
      <c r="BR119" s="25">
        <f t="array" ref="BR119">SUM(IF(Period=$BR$2,IF(Site=$A$85,IF(Provider=$B119,I))))</f>
        <v>27</v>
      </c>
      <c r="BS119" s="26">
        <f t="array" ref="BS119">SUM(IF(Period=$BR$2,IF(Site=$A$85,IF(Provider=$B119,J))))</f>
        <v>3.81481481481481</v>
      </c>
      <c r="BT119" s="26"/>
      <c r="BU119" s="27">
        <f t="shared" si="71"/>
        <v>0.12018669778296368</v>
      </c>
      <c r="BV119" s="27">
        <f t="shared" si="59"/>
        <v>3.0213252764659253E-3</v>
      </c>
    </row>
    <row r="120" spans="2:74" outlineLevel="1" x14ac:dyDescent="0.25">
      <c r="B120" s="20" t="s">
        <v>1048</v>
      </c>
      <c r="C120" s="44"/>
      <c r="D120" s="25">
        <f t="array" ref="D120">SUM(IF(Period=$D$2,IF(Site=$A$85,IF(Provider=$B120,I))))</f>
        <v>0</v>
      </c>
      <c r="E120" s="26">
        <f t="array" ref="E120">SUM(IF(Period=$D$2,IF(Site=$A$85,IF(Provider=$B120,J))))</f>
        <v>0</v>
      </c>
      <c r="F120" s="26"/>
      <c r="G120" s="27">
        <f t="shared" si="60"/>
        <v>0</v>
      </c>
      <c r="H120" s="27">
        <f t="shared" si="48"/>
        <v>0</v>
      </c>
      <c r="I120" s="44"/>
      <c r="J120" s="25">
        <f t="array" ref="J120">SUM(IF(Period=$J$2,IF(Site=$A$85,IF(Provider=$B120,I))))</f>
        <v>0</v>
      </c>
      <c r="K120" s="26">
        <f t="array" ref="K120">SUM(IF(Period=$J$2,IF(Site=$A$85,IF(Provider=$B120,J))))</f>
        <v>0</v>
      </c>
      <c r="L120" s="26"/>
      <c r="M120" s="27">
        <f t="shared" si="61"/>
        <v>0</v>
      </c>
      <c r="N120" s="27">
        <f t="shared" si="49"/>
        <v>0</v>
      </c>
      <c r="O120" s="44"/>
      <c r="P120" s="25">
        <f t="array" ref="P120">SUM(IF(Period=$P$2,IF(Site=$A$85,IF(Provider=$B120,I))))</f>
        <v>0</v>
      </c>
      <c r="Q120" s="26">
        <f t="array" ref="Q120">SUM(IF(Period=$P$2,IF(Site=$A$85,IF(Provider=$B120,J))))</f>
        <v>0</v>
      </c>
      <c r="R120" s="26"/>
      <c r="S120" s="27">
        <f t="shared" si="62"/>
        <v>0</v>
      </c>
      <c r="T120" s="27">
        <f t="shared" si="50"/>
        <v>0</v>
      </c>
      <c r="U120" s="44"/>
      <c r="V120" s="25">
        <f t="array" ref="V120">SUM(IF(Period=$V$2,IF(Site=$A$85,IF(Provider=$B120,I))))</f>
        <v>0</v>
      </c>
      <c r="W120" s="26">
        <f t="array" ref="W120">SUM(IF(Period=$V$2,IF(Site=$A$85,IF(Provider=$B120,J))))</f>
        <v>0</v>
      </c>
      <c r="X120" s="26"/>
      <c r="Y120" s="27">
        <f t="shared" si="63"/>
        <v>0</v>
      </c>
      <c r="Z120" s="27">
        <f t="shared" si="51"/>
        <v>0</v>
      </c>
      <c r="AA120" s="44"/>
      <c r="AB120" s="25">
        <f t="array" ref="AB120">SUM(IF(Period=$AB$2,IF(Site=$A$85,IF(Provider=$B120,I))))</f>
        <v>0</v>
      </c>
      <c r="AC120" s="26">
        <f t="array" ref="AC120">SUM(IF(Period=$AB$2,IF(Site=$A$85,IF(Provider=$B120,J))))</f>
        <v>0</v>
      </c>
      <c r="AD120" s="26"/>
      <c r="AE120" s="27">
        <f t="shared" si="64"/>
        <v>0</v>
      </c>
      <c r="AF120" s="27">
        <f t="shared" si="52"/>
        <v>0</v>
      </c>
      <c r="AG120" s="44"/>
      <c r="AH120" s="25">
        <f t="array" ref="AH120">SUM(IF(Period=$AH$2,IF(Site=$A$85,IF(Provider=$B120,I))))</f>
        <v>0</v>
      </c>
      <c r="AI120" s="26">
        <f t="array" ref="AI120">SUM(IF(Period=$AH$2,IF(Site=$A$85,IF(Provider=$B120,J))))</f>
        <v>0</v>
      </c>
      <c r="AJ120" s="26"/>
      <c r="AK120" s="27">
        <f t="shared" si="65"/>
        <v>0</v>
      </c>
      <c r="AL120" s="27">
        <f t="shared" si="53"/>
        <v>0</v>
      </c>
      <c r="AM120" s="44"/>
      <c r="AN120" s="25">
        <f t="array" ref="AN120">SUM(IF(Period=$AN$2,IF(Site=$A$85,IF(Provider=$B120,I))))</f>
        <v>0</v>
      </c>
      <c r="AO120" s="26">
        <f t="array" ref="AO120">SUM(IF(Period=$AN$2,IF(Site=$A$85,IF(Provider=$B120,J))))</f>
        <v>0</v>
      </c>
      <c r="AP120" s="26"/>
      <c r="AQ120" s="27">
        <f t="shared" si="66"/>
        <v>0</v>
      </c>
      <c r="AR120" s="27">
        <f t="shared" si="54"/>
        <v>0</v>
      </c>
      <c r="AS120" s="44"/>
      <c r="AT120" s="25">
        <f t="array" ref="AT120">SUM(IF(Period=$AT$2,IF(Site=$A$85,IF(Provider=$B120,I))))</f>
        <v>0</v>
      </c>
      <c r="AU120" s="26">
        <f t="array" ref="AU120">SUM(IF(Period=$AT$2,IF(Site=$A$85,IF(Provider=$B120,J))))</f>
        <v>0</v>
      </c>
      <c r="AV120" s="26"/>
      <c r="AW120" s="27">
        <f t="shared" si="67"/>
        <v>0</v>
      </c>
      <c r="AX120" s="27">
        <f t="shared" si="55"/>
        <v>0</v>
      </c>
      <c r="AY120" s="44"/>
      <c r="AZ120" s="25">
        <f t="array" ref="AZ120">SUM(IF(Period=$AZ$2,IF(Site=$A$85,IF(Provider=$B120,I))))</f>
        <v>0</v>
      </c>
      <c r="BA120" s="26">
        <f t="array" ref="BA120">SUM(IF(Period=$AZ$2,IF(Site=$A$85,IF(Provider=$B120,J))))</f>
        <v>0</v>
      </c>
      <c r="BB120" s="26"/>
      <c r="BC120" s="27">
        <f t="shared" si="68"/>
        <v>0</v>
      </c>
      <c r="BD120" s="27">
        <f t="shared" si="56"/>
        <v>0</v>
      </c>
      <c r="BE120" s="44"/>
      <c r="BF120" s="25">
        <f t="array" ref="BF120">SUM(IF(Period=$BF$2,IF(Site=$A$85,IF(Provider=$B120,I))))</f>
        <v>0</v>
      </c>
      <c r="BG120" s="26">
        <f t="array" ref="BG120">SUM(IF(Period=$BF$2,IF(Site=$A$85,IF(Provider=$B120,J))))</f>
        <v>0</v>
      </c>
      <c r="BH120" s="26"/>
      <c r="BI120" s="27">
        <f t="shared" si="69"/>
        <v>0</v>
      </c>
      <c r="BJ120" s="27">
        <f t="shared" si="57"/>
        <v>0</v>
      </c>
      <c r="BK120" s="44"/>
      <c r="BL120" s="25">
        <f t="array" ref="BL120">SUM(IF(Period=$BL$2,IF(Site=$A$85,IF(Provider=$B120,I))))</f>
        <v>0</v>
      </c>
      <c r="BM120" s="26">
        <f t="array" ref="BM120">SUM(IF(Period=$BL$2,IF(Site=$A$85,IF(Provider=$B120,J))))</f>
        <v>0</v>
      </c>
      <c r="BN120" s="26"/>
      <c r="BO120" s="27">
        <f t="shared" si="70"/>
        <v>0</v>
      </c>
      <c r="BP120" s="27">
        <f t="shared" si="58"/>
        <v>0</v>
      </c>
      <c r="BQ120" s="44"/>
      <c r="BR120" s="25">
        <f t="array" ref="BR120">SUM(IF(Period=$BR$2,IF(Site=$A$85,IF(Provider=$B120,I))))</f>
        <v>1</v>
      </c>
      <c r="BS120" s="26">
        <f t="array" ref="BS120">SUM(IF(Period=$BR$2,IF(Site=$A$85,IF(Provider=$B120,J))))</f>
        <v>7</v>
      </c>
      <c r="BT120" s="26"/>
      <c r="BU120" s="27">
        <f t="shared" si="71"/>
        <v>8.1680280046674443E-3</v>
      </c>
      <c r="BV120" s="27">
        <f t="shared" si="59"/>
        <v>2.0533278577923792E-4</v>
      </c>
    </row>
    <row r="121" spans="2:74" outlineLevel="1" x14ac:dyDescent="0.25">
      <c r="B121" s="20" t="s">
        <v>992</v>
      </c>
      <c r="C121" s="44"/>
      <c r="D121" s="25">
        <f t="array" ref="D121">SUM(IF(Period=$D$2,IF(Site=$A$85,IF(Provider=$B121,I))))</f>
        <v>0</v>
      </c>
      <c r="E121" s="26">
        <f t="array" ref="E121">SUM(IF(Period=$D$2,IF(Site=$A$85,IF(Provider=$B121,J))))</f>
        <v>0</v>
      </c>
      <c r="F121" s="26"/>
      <c r="G121" s="27">
        <f t="shared" si="60"/>
        <v>0</v>
      </c>
      <c r="H121" s="27">
        <f t="shared" si="48"/>
        <v>0</v>
      </c>
      <c r="I121" s="44"/>
      <c r="J121" s="25">
        <f t="array" ref="J121">SUM(IF(Period=$J$2,IF(Site=$A$85,IF(Provider=$B121,I))))</f>
        <v>0</v>
      </c>
      <c r="K121" s="26">
        <f t="array" ref="K121">SUM(IF(Period=$J$2,IF(Site=$A$85,IF(Provider=$B121,J))))</f>
        <v>0</v>
      </c>
      <c r="L121" s="26"/>
      <c r="M121" s="27">
        <f t="shared" si="61"/>
        <v>0</v>
      </c>
      <c r="N121" s="27">
        <f t="shared" si="49"/>
        <v>0</v>
      </c>
      <c r="O121" s="44"/>
      <c r="P121" s="25">
        <f t="array" ref="P121">SUM(IF(Period=$P$2,IF(Site=$A$85,IF(Provider=$B121,I))))</f>
        <v>0</v>
      </c>
      <c r="Q121" s="26">
        <f t="array" ref="Q121">SUM(IF(Period=$P$2,IF(Site=$A$85,IF(Provider=$B121,J))))</f>
        <v>0</v>
      </c>
      <c r="R121" s="26"/>
      <c r="S121" s="27">
        <f t="shared" si="62"/>
        <v>0</v>
      </c>
      <c r="T121" s="27">
        <f t="shared" si="50"/>
        <v>0</v>
      </c>
      <c r="U121" s="44"/>
      <c r="V121" s="25">
        <f t="array" ref="V121">SUM(IF(Period=$V$2,IF(Site=$A$85,IF(Provider=$B121,I))))</f>
        <v>0</v>
      </c>
      <c r="W121" s="26">
        <f t="array" ref="W121">SUM(IF(Period=$V$2,IF(Site=$A$85,IF(Provider=$B121,J))))</f>
        <v>0</v>
      </c>
      <c r="X121" s="26"/>
      <c r="Y121" s="27">
        <f t="shared" si="63"/>
        <v>0</v>
      </c>
      <c r="Z121" s="27">
        <f t="shared" si="51"/>
        <v>0</v>
      </c>
      <c r="AA121" s="44"/>
      <c r="AB121" s="25">
        <f t="array" ref="AB121">SUM(IF(Period=$AB$2,IF(Site=$A$85,IF(Provider=$B121,I))))</f>
        <v>0</v>
      </c>
      <c r="AC121" s="26">
        <f t="array" ref="AC121">SUM(IF(Period=$AB$2,IF(Site=$A$85,IF(Provider=$B121,J))))</f>
        <v>0</v>
      </c>
      <c r="AD121" s="26"/>
      <c r="AE121" s="27">
        <f t="shared" si="64"/>
        <v>0</v>
      </c>
      <c r="AF121" s="27">
        <f t="shared" si="52"/>
        <v>0</v>
      </c>
      <c r="AG121" s="44"/>
      <c r="AH121" s="25">
        <f t="array" ref="AH121">SUM(IF(Period=$AH$2,IF(Site=$A$85,IF(Provider=$B121,I))))</f>
        <v>0</v>
      </c>
      <c r="AI121" s="26">
        <f t="array" ref="AI121">SUM(IF(Period=$AH$2,IF(Site=$A$85,IF(Provider=$B121,J))))</f>
        <v>0</v>
      </c>
      <c r="AJ121" s="26"/>
      <c r="AK121" s="27">
        <f t="shared" si="65"/>
        <v>0</v>
      </c>
      <c r="AL121" s="27">
        <f t="shared" si="53"/>
        <v>0</v>
      </c>
      <c r="AM121" s="44"/>
      <c r="AN121" s="25">
        <f t="array" ref="AN121">SUM(IF(Period=$AN$2,IF(Site=$A$85,IF(Provider=$B121,I))))</f>
        <v>0</v>
      </c>
      <c r="AO121" s="26">
        <f t="array" ref="AO121">SUM(IF(Period=$AN$2,IF(Site=$A$85,IF(Provider=$B121,J))))</f>
        <v>0</v>
      </c>
      <c r="AP121" s="26"/>
      <c r="AQ121" s="27">
        <f t="shared" si="66"/>
        <v>0</v>
      </c>
      <c r="AR121" s="27">
        <f t="shared" si="54"/>
        <v>0</v>
      </c>
      <c r="AS121" s="44"/>
      <c r="AT121" s="25">
        <f t="array" ref="AT121">SUM(IF(Period=$AT$2,IF(Site=$A$85,IF(Provider=$B121,I))))</f>
        <v>126</v>
      </c>
      <c r="AU121" s="26">
        <f t="array" ref="AU121">SUM(IF(Period=$AT$2,IF(Site=$A$85,IF(Provider=$B121,J))))</f>
        <v>3.88095238095238</v>
      </c>
      <c r="AV121" s="26"/>
      <c r="AW121" s="27">
        <f t="shared" si="67"/>
        <v>0.98987854251012131</v>
      </c>
      <c r="AX121" s="27">
        <f t="shared" si="55"/>
        <v>1.5407883542867942E-2</v>
      </c>
      <c r="AY121" s="44"/>
      <c r="AZ121" s="25">
        <f t="array" ref="AZ121">SUM(IF(Period=$AZ$2,IF(Site=$A$85,IF(Provider=$B121,I))))</f>
        <v>107</v>
      </c>
      <c r="BA121" s="26">
        <f t="array" ref="BA121">SUM(IF(Period=$AZ$2,IF(Site=$A$85,IF(Provider=$B121,J))))</f>
        <v>4.08411214953271</v>
      </c>
      <c r="BB121" s="26"/>
      <c r="BC121" s="27">
        <f t="shared" si="68"/>
        <v>0.77619893428063935</v>
      </c>
      <c r="BD121" s="27">
        <f t="shared" si="56"/>
        <v>1.4239629834794224E-2</v>
      </c>
      <c r="BE121" s="44"/>
      <c r="BF121" s="25">
        <f t="array" ref="BF121">SUM(IF(Period=$BF$2,IF(Site=$A$85,IF(Provider=$B121,I))))</f>
        <v>156</v>
      </c>
      <c r="BG121" s="26">
        <f t="array" ref="BG121">SUM(IF(Period=$BF$2,IF(Site=$A$85,IF(Provider=$B121,J))))</f>
        <v>4.5769230769230802</v>
      </c>
      <c r="BH121" s="26"/>
      <c r="BI121" s="27">
        <f t="shared" si="69"/>
        <v>1.2040472175379435</v>
      </c>
      <c r="BJ121" s="27">
        <f t="shared" si="57"/>
        <v>2.2092951296491133E-2</v>
      </c>
      <c r="BK121" s="44"/>
      <c r="BL121" s="25">
        <f t="array" ref="BL121">SUM(IF(Period=$BL$2,IF(Site=$A$85,IF(Provider=$B121,I))))</f>
        <v>212</v>
      </c>
      <c r="BM121" s="26">
        <f t="array" ref="BM121">SUM(IF(Period=$BL$2,IF(Site=$A$85,IF(Provider=$B121,J))))</f>
        <v>4.8349056603773599</v>
      </c>
      <c r="BN121" s="26"/>
      <c r="BO121" s="27">
        <f t="shared" si="70"/>
        <v>1.5553869499241277</v>
      </c>
      <c r="BP121" s="27">
        <f t="shared" si="58"/>
        <v>3.1868917700463274E-2</v>
      </c>
      <c r="BQ121" s="44"/>
      <c r="BR121" s="25">
        <f t="array" ref="BR121">SUM(IF(Period=$BR$2,IF(Site=$A$85,IF(Provider=$B121,I))))</f>
        <v>228</v>
      </c>
      <c r="BS121" s="26">
        <f t="array" ref="BS121">SUM(IF(Period=$BR$2,IF(Site=$A$85,IF(Provider=$B121,J))))</f>
        <v>4.8771929824561404</v>
      </c>
      <c r="BT121" s="26"/>
      <c r="BU121" s="27">
        <f t="shared" si="71"/>
        <v>1.2975495915985997</v>
      </c>
      <c r="BV121" s="27">
        <f t="shared" si="59"/>
        <v>3.2618579683787507E-2</v>
      </c>
    </row>
    <row r="122" spans="2:74" outlineLevel="1" x14ac:dyDescent="0.25">
      <c r="B122" s="20" t="s">
        <v>636</v>
      </c>
      <c r="C122" s="44"/>
      <c r="D122" s="25">
        <f t="array" ref="D122">SUM(IF(Period=$D$2,IF(Site=$A$85,IF(Provider=$B122,I))))</f>
        <v>107</v>
      </c>
      <c r="E122" s="26">
        <f t="array" ref="E122">SUM(IF(Period=$D$2,IF(Site=$A$85,IF(Provider=$B122,J))))</f>
        <v>4.2336448598130838</v>
      </c>
      <c r="F122" s="26"/>
      <c r="G122" s="27">
        <f t="shared" si="60"/>
        <v>0.48089171974522288</v>
      </c>
      <c r="H122" s="27">
        <f t="shared" si="48"/>
        <v>1.3120166825962289E-2</v>
      </c>
      <c r="I122" s="44"/>
      <c r="J122" s="25">
        <f t="array" ref="J122">SUM(IF(Period=$J$2,IF(Site=$A$85,IF(Provider=$B122,I))))</f>
        <v>50</v>
      </c>
      <c r="K122" s="26">
        <f t="array" ref="K122">SUM(IF(Period=$J$2,IF(Site=$A$85,IF(Provider=$B122,J))))</f>
        <v>3.92</v>
      </c>
      <c r="L122" s="26"/>
      <c r="M122" s="27">
        <f t="shared" si="61"/>
        <v>0.26594301221166888</v>
      </c>
      <c r="N122" s="27">
        <f t="shared" si="49"/>
        <v>6.072435480373021E-3</v>
      </c>
      <c r="O122" s="44"/>
      <c r="P122" s="25">
        <f t="array" ref="P122">SUM(IF(Period=$P$2,IF(Site=$A$85,IF(Provider=$B122,I))))</f>
        <v>80</v>
      </c>
      <c r="Q122" s="26">
        <f t="array" ref="Q122">SUM(IF(Period=$P$2,IF(Site=$A$85,IF(Provider=$B122,J))))</f>
        <v>4.7750000000000004</v>
      </c>
      <c r="R122" s="26"/>
      <c r="S122" s="27">
        <f t="shared" si="62"/>
        <v>0.49354005167958659</v>
      </c>
      <c r="T122" s="27">
        <f t="shared" si="50"/>
        <v>1.1008011065644632E-2</v>
      </c>
      <c r="U122" s="44"/>
      <c r="V122" s="25">
        <f t="array" ref="V122">SUM(IF(Period=$V$2,IF(Site=$A$85,IF(Provider=$B122,I))))</f>
        <v>4</v>
      </c>
      <c r="W122" s="26">
        <f t="array" ref="W122">SUM(IF(Period=$V$2,IF(Site=$A$85,IF(Provider=$B122,J))))</f>
        <v>4.25</v>
      </c>
      <c r="X122" s="26"/>
      <c r="Y122" s="27">
        <f t="shared" si="63"/>
        <v>2.2636484687083888E-2</v>
      </c>
      <c r="Z122" s="27">
        <f t="shared" si="51"/>
        <v>5.1412326861428664E-4</v>
      </c>
      <c r="AA122" s="44"/>
      <c r="AB122" s="25">
        <f t="array" ref="AB122">SUM(IF(Period=$AB$2,IF(Site=$A$85,IF(Provider=$B122,I))))</f>
        <v>0</v>
      </c>
      <c r="AC122" s="26">
        <f t="array" ref="AC122">SUM(IF(Period=$AB$2,IF(Site=$A$85,IF(Provider=$B122,J))))</f>
        <v>0</v>
      </c>
      <c r="AD122" s="26"/>
      <c r="AE122" s="27">
        <f t="shared" si="64"/>
        <v>0</v>
      </c>
      <c r="AF122" s="27">
        <f t="shared" si="52"/>
        <v>0</v>
      </c>
      <c r="AG122" s="44"/>
      <c r="AH122" s="25">
        <f t="array" ref="AH122">SUM(IF(Period=$AH$2,IF(Site=$A$85,IF(Provider=$B122,I))))</f>
        <v>0</v>
      </c>
      <c r="AI122" s="26">
        <f t="array" ref="AI122">SUM(IF(Period=$AH$2,IF(Site=$A$85,IF(Provider=$B122,J))))</f>
        <v>0</v>
      </c>
      <c r="AJ122" s="26"/>
      <c r="AK122" s="27">
        <f t="shared" si="65"/>
        <v>0</v>
      </c>
      <c r="AL122" s="27">
        <f t="shared" si="53"/>
        <v>0</v>
      </c>
      <c r="AM122" s="44"/>
      <c r="AN122" s="25">
        <f t="array" ref="AN122">SUM(IF(Period=$AN$2,IF(Site=$A$85,IF(Provider=$B122,I))))</f>
        <v>0</v>
      </c>
      <c r="AO122" s="26">
        <f t="array" ref="AO122">SUM(IF(Period=$AN$2,IF(Site=$A$85,IF(Provider=$B122,J))))</f>
        <v>0</v>
      </c>
      <c r="AP122" s="26"/>
      <c r="AQ122" s="27">
        <f t="shared" si="66"/>
        <v>0</v>
      </c>
      <c r="AR122" s="27">
        <f t="shared" si="54"/>
        <v>0</v>
      </c>
      <c r="AS122" s="44"/>
      <c r="AT122" s="25">
        <f t="array" ref="AT122">SUM(IF(Period=$AT$2,IF(Site=$A$85,IF(Provider=$B122,I))))</f>
        <v>1</v>
      </c>
      <c r="AU122" s="26">
        <f t="array" ref="AU122">SUM(IF(Period=$AT$2,IF(Site=$A$85,IF(Provider=$B122,J))))</f>
        <v>5</v>
      </c>
      <c r="AV122" s="26"/>
      <c r="AW122" s="27">
        <f t="shared" si="67"/>
        <v>1.0121457489878543E-2</v>
      </c>
      <c r="AX122" s="27">
        <f t="shared" si="55"/>
        <v>1.5754482150171726E-4</v>
      </c>
      <c r="AY122" s="44"/>
      <c r="AZ122" s="25">
        <f t="array" ref="AZ122">SUM(IF(Period=$AZ$2,IF(Site=$A$85,IF(Provider=$B122,I))))</f>
        <v>0</v>
      </c>
      <c r="BA122" s="26">
        <f t="array" ref="BA122">SUM(IF(Period=$AZ$2,IF(Site=$A$85,IF(Provider=$B122,J))))</f>
        <v>0</v>
      </c>
      <c r="BB122" s="26"/>
      <c r="BC122" s="27">
        <f t="shared" si="68"/>
        <v>0</v>
      </c>
      <c r="BD122" s="27">
        <f t="shared" si="56"/>
        <v>0</v>
      </c>
      <c r="BE122" s="44"/>
      <c r="BF122" s="25">
        <f t="array" ref="BF122">SUM(IF(Period=$BF$2,IF(Site=$A$85,IF(Provider=$B122,I))))</f>
        <v>0</v>
      </c>
      <c r="BG122" s="26">
        <f t="array" ref="BG122">SUM(IF(Period=$BF$2,IF(Site=$A$85,IF(Provider=$B122,J))))</f>
        <v>0</v>
      </c>
      <c r="BH122" s="26"/>
      <c r="BI122" s="27">
        <f t="shared" si="69"/>
        <v>0</v>
      </c>
      <c r="BJ122" s="27">
        <f t="shared" si="57"/>
        <v>0</v>
      </c>
      <c r="BK122" s="44"/>
      <c r="BL122" s="25">
        <f t="array" ref="BL122">SUM(IF(Period=$BL$2,IF(Site=$A$85,IF(Provider=$B122,I))))</f>
        <v>0</v>
      </c>
      <c r="BM122" s="26">
        <f t="array" ref="BM122">SUM(IF(Period=$BL$2,IF(Site=$A$85,IF(Provider=$B122,J))))</f>
        <v>0</v>
      </c>
      <c r="BN122" s="26"/>
      <c r="BO122" s="27">
        <f t="shared" si="70"/>
        <v>0</v>
      </c>
      <c r="BP122" s="27">
        <f t="shared" si="58"/>
        <v>0</v>
      </c>
      <c r="BQ122" s="44"/>
      <c r="BR122" s="25">
        <f t="array" ref="BR122">SUM(IF(Period=$BR$2,IF(Site=$A$85,IF(Provider=$B122,I))))</f>
        <v>0</v>
      </c>
      <c r="BS122" s="26">
        <f t="array" ref="BS122">SUM(IF(Period=$BR$2,IF(Site=$A$85,IF(Provider=$B122,J))))</f>
        <v>0</v>
      </c>
      <c r="BT122" s="26"/>
      <c r="BU122" s="27">
        <f t="shared" si="71"/>
        <v>0</v>
      </c>
      <c r="BV122" s="27">
        <f t="shared" si="59"/>
        <v>0</v>
      </c>
    </row>
    <row r="123" spans="2:74" outlineLevel="1" x14ac:dyDescent="0.25">
      <c r="B123" s="20" t="s">
        <v>678</v>
      </c>
      <c r="C123" s="44"/>
      <c r="D123" s="25">
        <f t="array" ref="D123">SUM(IF(Period=$D$2,IF(Site=$A$85,IF(Provider=$B123,I))))</f>
        <v>129</v>
      </c>
      <c r="E123" s="26">
        <f t="array" ref="E123">SUM(IF(Period=$D$2,IF(Site=$A$85,IF(Provider=$B123,J))))</f>
        <v>3.8449612403100777</v>
      </c>
      <c r="F123" s="26"/>
      <c r="G123" s="27">
        <f t="shared" si="60"/>
        <v>0.52653927813163481</v>
      </c>
      <c r="H123" s="27">
        <f t="shared" si="48"/>
        <v>1.436556897500507E-2</v>
      </c>
      <c r="I123" s="44"/>
      <c r="J123" s="25">
        <f t="array" ref="J123">SUM(IF(Period=$J$2,IF(Site=$A$85,IF(Provider=$B123,I))))</f>
        <v>79</v>
      </c>
      <c r="K123" s="26">
        <f t="array" ref="K123">SUM(IF(Period=$J$2,IF(Site=$A$85,IF(Provider=$B123,J))))</f>
        <v>3.721518987341772</v>
      </c>
      <c r="L123" s="26"/>
      <c r="M123" s="27">
        <f t="shared" si="61"/>
        <v>0.39891451831750335</v>
      </c>
      <c r="N123" s="27">
        <f t="shared" si="49"/>
        <v>9.1086532205595303E-3</v>
      </c>
      <c r="O123" s="44"/>
      <c r="P123" s="25">
        <f t="array" ref="P123">SUM(IF(Period=$P$2,IF(Site=$A$85,IF(Provider=$B123,I))))</f>
        <v>86</v>
      </c>
      <c r="Q123" s="26">
        <f t="array" ref="Q123">SUM(IF(Period=$P$2,IF(Site=$A$85,IF(Provider=$B123,J))))</f>
        <v>3.2906976744186047</v>
      </c>
      <c r="R123" s="26"/>
      <c r="S123" s="27">
        <f t="shared" si="62"/>
        <v>0.36563307493540048</v>
      </c>
      <c r="T123" s="27">
        <f t="shared" si="50"/>
        <v>8.1551495591032207E-3</v>
      </c>
      <c r="U123" s="44"/>
      <c r="V123" s="25">
        <f t="array" ref="V123">SUM(IF(Period=$V$2,IF(Site=$A$85,IF(Provider=$B123,I))))</f>
        <v>49</v>
      </c>
      <c r="W123" s="26">
        <f t="array" ref="W123">SUM(IF(Period=$V$2,IF(Site=$A$85,IF(Provider=$B123,J))))</f>
        <v>3.795918367346939</v>
      </c>
      <c r="X123" s="26"/>
      <c r="Y123" s="27">
        <f t="shared" si="63"/>
        <v>0.24766977363515313</v>
      </c>
      <c r="Z123" s="27">
        <f t="shared" si="51"/>
        <v>5.6251134095445477E-3</v>
      </c>
      <c r="AA123" s="44"/>
      <c r="AB123" s="25">
        <f t="array" ref="AB123">SUM(IF(Period=$AB$2,IF(Site=$A$85,IF(Provider=$B123,I))))</f>
        <v>30</v>
      </c>
      <c r="AC123" s="26">
        <f t="array" ref="AC123">SUM(IF(Period=$AB$2,IF(Site=$A$85,IF(Provider=$B123,J))))</f>
        <v>3.3</v>
      </c>
      <c r="AD123" s="26"/>
      <c r="AE123" s="27">
        <f t="shared" si="64"/>
        <v>0.17128027681660898</v>
      </c>
      <c r="AF123" s="27">
        <f t="shared" si="52"/>
        <v>2.9782497518125203E-3</v>
      </c>
      <c r="AG123" s="44"/>
      <c r="AH123" s="25">
        <f t="array" ref="AH123">SUM(IF(Period=$AH$2,IF(Site=$A$85,IF(Provider=$B123,I))))</f>
        <v>32</v>
      </c>
      <c r="AI123" s="26">
        <f t="array" ref="AI123">SUM(IF(Period=$AH$2,IF(Site=$A$85,IF(Provider=$B123,J))))</f>
        <v>2.90625</v>
      </c>
      <c r="AJ123" s="26"/>
      <c r="AK123" s="27">
        <f t="shared" si="65"/>
        <v>0.18307086614173229</v>
      </c>
      <c r="AL123" s="27">
        <f t="shared" si="53"/>
        <v>3.1669277395627599E-3</v>
      </c>
      <c r="AM123" s="44"/>
      <c r="AN123" s="25">
        <f t="array" ref="AN123">SUM(IF(Period=$AN$2,IF(Site=$A$85,IF(Provider=$B123,I))))</f>
        <v>58</v>
      </c>
      <c r="AO123" s="26">
        <f t="array" ref="AO123">SUM(IF(Period=$AN$2,IF(Site=$A$85,IF(Provider=$B123,J))))</f>
        <v>3.0862068965517202</v>
      </c>
      <c r="AP123" s="26"/>
      <c r="AQ123" s="27">
        <f t="shared" si="66"/>
        <v>0.31514084507042212</v>
      </c>
      <c r="AR123" s="27">
        <f t="shared" si="54"/>
        <v>5.7243364246881926E-3</v>
      </c>
      <c r="AS123" s="44"/>
      <c r="AT123" s="25">
        <f t="array" ref="AT123">SUM(IF(Period=$AT$2,IF(Site=$A$85,IF(Provider=$B123,I))))</f>
        <v>39</v>
      </c>
      <c r="AU123" s="26">
        <f t="array" ref="AU123">SUM(IF(Period=$AT$2,IF(Site=$A$85,IF(Provider=$B123,J))))</f>
        <v>3.7692307692307701</v>
      </c>
      <c r="AV123" s="26"/>
      <c r="AW123" s="27">
        <f t="shared" si="67"/>
        <v>0.29757085020242918</v>
      </c>
      <c r="AX123" s="27">
        <f t="shared" si="55"/>
        <v>4.6318177521504885E-3</v>
      </c>
      <c r="AY123" s="44"/>
      <c r="AZ123" s="25">
        <f t="array" ref="AZ123">SUM(IF(Period=$AZ$2,IF(Site=$A$85,IF(Provider=$B123,I))))</f>
        <v>46</v>
      </c>
      <c r="BA123" s="26">
        <f t="array" ref="BA123">SUM(IF(Period=$AZ$2,IF(Site=$A$85,IF(Provider=$B123,J))))</f>
        <v>3.2608695652173898</v>
      </c>
      <c r="BB123" s="26"/>
      <c r="BC123" s="27">
        <f t="shared" si="68"/>
        <v>0.26642984014209581</v>
      </c>
      <c r="BD123" s="27">
        <f t="shared" si="56"/>
        <v>4.8877447945517918E-3</v>
      </c>
      <c r="BE123" s="44"/>
      <c r="BF123" s="25">
        <f t="array" ref="BF123">SUM(IF(Period=$BF$2,IF(Site=$A$85,IF(Provider=$B123,I))))</f>
        <v>17</v>
      </c>
      <c r="BG123" s="26">
        <f t="array" ref="BG123">SUM(IF(Period=$BF$2,IF(Site=$A$85,IF(Provider=$B123,J))))</f>
        <v>2.9411764705882399</v>
      </c>
      <c r="BH123" s="26"/>
      <c r="BI123" s="27">
        <f t="shared" si="69"/>
        <v>8.4317032040472306E-2</v>
      </c>
      <c r="BJ123" s="27">
        <f t="shared" si="57"/>
        <v>1.547125440930753E-3</v>
      </c>
      <c r="BK123" s="44"/>
      <c r="BL123" s="25">
        <f t="array" ref="BL123">SUM(IF(Period=$BL$2,IF(Site=$A$85,IF(Provider=$B123,I))))</f>
        <v>19</v>
      </c>
      <c r="BM123" s="26">
        <f t="array" ref="BM123">SUM(IF(Period=$BL$2,IF(Site=$A$85,IF(Provider=$B123,J))))</f>
        <v>2.7894736842105301</v>
      </c>
      <c r="BN123" s="26"/>
      <c r="BO123" s="27">
        <f t="shared" si="70"/>
        <v>8.0424886191198891E-2</v>
      </c>
      <c r="BP123" s="27">
        <f t="shared" si="58"/>
        <v>1.6478562323166395E-3</v>
      </c>
      <c r="BQ123" s="44"/>
      <c r="BR123" s="25">
        <f t="array" ref="BR123">SUM(IF(Period=$BR$2,IF(Site=$A$85,IF(Provider=$B123,I))))</f>
        <v>16</v>
      </c>
      <c r="BS123" s="26">
        <f t="array" ref="BS123">SUM(IF(Period=$BR$2,IF(Site=$A$85,IF(Provider=$B123,J))))</f>
        <v>4.125</v>
      </c>
      <c r="BT123" s="26"/>
      <c r="BU123" s="27">
        <f t="shared" si="71"/>
        <v>7.7012835472578756E-2</v>
      </c>
      <c r="BV123" s="27">
        <f t="shared" si="59"/>
        <v>1.9359948373471004E-3</v>
      </c>
    </row>
    <row r="124" spans="2:74" outlineLevel="1" x14ac:dyDescent="0.25">
      <c r="B124" s="20" t="s">
        <v>817</v>
      </c>
      <c r="C124" s="44"/>
      <c r="D124" s="25">
        <f t="array" ref="D124">SUM(IF(Period=$D$2,IF(Site=$A$85,IF(Provider=$B124,I))))</f>
        <v>0</v>
      </c>
      <c r="E124" s="26">
        <f t="array" ref="E124">SUM(IF(Period=$D$2,IF(Site=$A$85,IF(Provider=$B124,J))))</f>
        <v>0</v>
      </c>
      <c r="F124" s="26"/>
      <c r="G124" s="27">
        <f t="shared" si="60"/>
        <v>0</v>
      </c>
      <c r="H124" s="27">
        <f t="shared" si="48"/>
        <v>0</v>
      </c>
      <c r="I124" s="44"/>
      <c r="J124" s="25">
        <f t="array" ref="J124">SUM(IF(Period=$J$2,IF(Site=$A$85,IF(Provider=$B124,I))))</f>
        <v>1</v>
      </c>
      <c r="K124" s="26">
        <f t="array" ref="K124">SUM(IF(Period=$J$2,IF(Site=$A$85,IF(Provider=$B124,J))))</f>
        <v>4</v>
      </c>
      <c r="L124" s="26"/>
      <c r="M124" s="27">
        <f t="shared" si="61"/>
        <v>5.4274084124830389E-3</v>
      </c>
      <c r="N124" s="27">
        <f t="shared" si="49"/>
        <v>1.2392725470149023E-4</v>
      </c>
      <c r="O124" s="44"/>
      <c r="P124" s="25">
        <f t="array" ref="P124">SUM(IF(Period=$P$2,IF(Site=$A$85,IF(Provider=$B124,I))))</f>
        <v>0</v>
      </c>
      <c r="Q124" s="26">
        <f t="array" ref="Q124">SUM(IF(Period=$P$2,IF(Site=$A$85,IF(Provider=$B124,J))))</f>
        <v>0</v>
      </c>
      <c r="R124" s="26"/>
      <c r="S124" s="27">
        <f t="shared" si="62"/>
        <v>0</v>
      </c>
      <c r="T124" s="27">
        <f t="shared" si="50"/>
        <v>0</v>
      </c>
      <c r="U124" s="44"/>
      <c r="V124" s="25">
        <f t="array" ref="V124">SUM(IF(Period=$V$2,IF(Site=$A$85,IF(Provider=$B124,I))))</f>
        <v>0</v>
      </c>
      <c r="W124" s="26">
        <f t="array" ref="W124">SUM(IF(Period=$V$2,IF(Site=$A$85,IF(Provider=$B124,J))))</f>
        <v>0</v>
      </c>
      <c r="X124" s="26"/>
      <c r="Y124" s="27">
        <f t="shared" si="63"/>
        <v>0</v>
      </c>
      <c r="Z124" s="27">
        <f t="shared" si="51"/>
        <v>0</v>
      </c>
      <c r="AA124" s="44"/>
      <c r="AB124" s="25">
        <f t="array" ref="AB124">SUM(IF(Period=$AB$2,IF(Site=$A$85,IF(Provider=$B124,I))))</f>
        <v>0</v>
      </c>
      <c r="AC124" s="26">
        <f t="array" ref="AC124">SUM(IF(Period=$AB$2,IF(Site=$A$85,IF(Provider=$B124,J))))</f>
        <v>0</v>
      </c>
      <c r="AD124" s="26"/>
      <c r="AE124" s="27">
        <f t="shared" si="64"/>
        <v>0</v>
      </c>
      <c r="AF124" s="27">
        <f t="shared" si="52"/>
        <v>0</v>
      </c>
      <c r="AG124" s="44"/>
      <c r="AH124" s="25">
        <f t="array" ref="AH124">SUM(IF(Period=$AH$2,IF(Site=$A$85,IF(Provider=$B124,I))))</f>
        <v>0</v>
      </c>
      <c r="AI124" s="26">
        <f t="array" ref="AI124">SUM(IF(Period=$AH$2,IF(Site=$A$85,IF(Provider=$B124,J))))</f>
        <v>0</v>
      </c>
      <c r="AJ124" s="26"/>
      <c r="AK124" s="27">
        <f t="shared" si="65"/>
        <v>0</v>
      </c>
      <c r="AL124" s="27">
        <f t="shared" si="53"/>
        <v>0</v>
      </c>
      <c r="AM124" s="44"/>
      <c r="AN124" s="25">
        <f t="array" ref="AN124">SUM(IF(Period=$AN$2,IF(Site=$A$85,IF(Provider=$B124,I))))</f>
        <v>0</v>
      </c>
      <c r="AO124" s="26">
        <f t="array" ref="AO124">SUM(IF(Period=$AN$2,IF(Site=$A$85,IF(Provider=$B124,J))))</f>
        <v>0</v>
      </c>
      <c r="AP124" s="26"/>
      <c r="AQ124" s="27">
        <f t="shared" si="66"/>
        <v>0</v>
      </c>
      <c r="AR124" s="27">
        <f t="shared" si="54"/>
        <v>0</v>
      </c>
      <c r="AS124" s="44"/>
      <c r="AT124" s="25">
        <f t="array" ref="AT124">SUM(IF(Period=$AT$2,IF(Site=$A$85,IF(Provider=$B124,I))))</f>
        <v>0</v>
      </c>
      <c r="AU124" s="26">
        <f t="array" ref="AU124">SUM(IF(Period=$AT$2,IF(Site=$A$85,IF(Provider=$B124,J))))</f>
        <v>0</v>
      </c>
      <c r="AV124" s="26"/>
      <c r="AW124" s="27">
        <f t="shared" si="67"/>
        <v>0</v>
      </c>
      <c r="AX124" s="27">
        <f t="shared" si="55"/>
        <v>0</v>
      </c>
      <c r="AY124" s="44"/>
      <c r="AZ124" s="25">
        <f t="array" ref="AZ124">SUM(IF(Period=$AZ$2,IF(Site=$A$85,IF(Provider=$B124,I))))</f>
        <v>0</v>
      </c>
      <c r="BA124" s="26">
        <f t="array" ref="BA124">SUM(IF(Period=$AZ$2,IF(Site=$A$85,IF(Provider=$B124,J))))</f>
        <v>0</v>
      </c>
      <c r="BB124" s="26"/>
      <c r="BC124" s="27">
        <f t="shared" si="68"/>
        <v>0</v>
      </c>
      <c r="BD124" s="27">
        <f t="shared" si="56"/>
        <v>0</v>
      </c>
      <c r="BE124" s="44"/>
      <c r="BF124" s="25">
        <f t="array" ref="BF124">SUM(IF(Period=$BF$2,IF(Site=$A$85,IF(Provider=$B124,I))))</f>
        <v>0</v>
      </c>
      <c r="BG124" s="26">
        <f t="array" ref="BG124">SUM(IF(Period=$BF$2,IF(Site=$A$85,IF(Provider=$B124,J))))</f>
        <v>0</v>
      </c>
      <c r="BH124" s="26"/>
      <c r="BI124" s="27">
        <f t="shared" si="69"/>
        <v>0</v>
      </c>
      <c r="BJ124" s="27">
        <f t="shared" si="57"/>
        <v>0</v>
      </c>
      <c r="BK124" s="44"/>
      <c r="BL124" s="25">
        <f t="array" ref="BL124">SUM(IF(Period=$BL$2,IF(Site=$A$85,IF(Provider=$B124,I))))</f>
        <v>0</v>
      </c>
      <c r="BM124" s="26">
        <f t="array" ref="BM124">SUM(IF(Period=$BL$2,IF(Site=$A$85,IF(Provider=$B124,J))))</f>
        <v>0</v>
      </c>
      <c r="BN124" s="26"/>
      <c r="BO124" s="27">
        <f t="shared" si="70"/>
        <v>0</v>
      </c>
      <c r="BP124" s="27">
        <f t="shared" si="58"/>
        <v>0</v>
      </c>
      <c r="BQ124" s="44"/>
      <c r="BR124" s="25">
        <f t="array" ref="BR124">SUM(IF(Period=$BR$2,IF(Site=$A$85,IF(Provider=$B124,I))))</f>
        <v>0</v>
      </c>
      <c r="BS124" s="26">
        <f t="array" ref="BS124">SUM(IF(Period=$BR$2,IF(Site=$A$85,IF(Provider=$B124,J))))</f>
        <v>0</v>
      </c>
      <c r="BT124" s="26"/>
      <c r="BU124" s="27">
        <f t="shared" si="71"/>
        <v>0</v>
      </c>
      <c r="BV124" s="27">
        <f t="shared" si="59"/>
        <v>0</v>
      </c>
    </row>
    <row r="125" spans="2:74" outlineLevel="1" x14ac:dyDescent="0.25">
      <c r="B125" s="20" t="s">
        <v>871</v>
      </c>
      <c r="C125" s="44"/>
      <c r="D125" s="25">
        <f t="array" ref="D125">SUM(IF(Period=$D$2,IF(Site=$A$85,IF(Provider=$B125,I))))</f>
        <v>0</v>
      </c>
      <c r="E125" s="26">
        <f t="array" ref="E125">SUM(IF(Period=$D$2,IF(Site=$A$85,IF(Provider=$B125,J))))</f>
        <v>0</v>
      </c>
      <c r="F125" s="26"/>
      <c r="G125" s="27">
        <f t="shared" si="60"/>
        <v>0</v>
      </c>
      <c r="H125" s="27">
        <f t="shared" si="48"/>
        <v>0</v>
      </c>
      <c r="I125" s="44"/>
      <c r="J125" s="25">
        <f t="array" ref="J125">SUM(IF(Period=$J$2,IF(Site=$A$85,IF(Provider=$B125,I))))</f>
        <v>0</v>
      </c>
      <c r="K125" s="26">
        <f t="array" ref="K125">SUM(IF(Period=$J$2,IF(Site=$A$85,IF(Provider=$B125,J))))</f>
        <v>0</v>
      </c>
      <c r="L125" s="26"/>
      <c r="M125" s="27">
        <f t="shared" si="61"/>
        <v>0</v>
      </c>
      <c r="N125" s="27">
        <f t="shared" si="49"/>
        <v>0</v>
      </c>
      <c r="O125" s="44"/>
      <c r="P125" s="25">
        <f t="array" ref="P125">SUM(IF(Period=$P$2,IF(Site=$A$85,IF(Provider=$B125,I))))</f>
        <v>0</v>
      </c>
      <c r="Q125" s="26">
        <f t="array" ref="Q125">SUM(IF(Period=$P$2,IF(Site=$A$85,IF(Provider=$B125,J))))</f>
        <v>0</v>
      </c>
      <c r="R125" s="26"/>
      <c r="S125" s="27">
        <f t="shared" si="62"/>
        <v>0</v>
      </c>
      <c r="T125" s="27">
        <f t="shared" si="50"/>
        <v>0</v>
      </c>
      <c r="U125" s="44"/>
      <c r="V125" s="25">
        <f t="array" ref="V125">SUM(IF(Period=$V$2,IF(Site=$A$85,IF(Provider=$B125,I))))</f>
        <v>1</v>
      </c>
      <c r="W125" s="26">
        <f t="array" ref="W125">SUM(IF(Period=$V$2,IF(Site=$A$85,IF(Provider=$B125,J))))</f>
        <v>4</v>
      </c>
      <c r="X125" s="26"/>
      <c r="Y125" s="27">
        <f t="shared" si="63"/>
        <v>5.3262316910785623E-3</v>
      </c>
      <c r="Z125" s="27">
        <f t="shared" si="51"/>
        <v>1.2097018085042038E-4</v>
      </c>
      <c r="AA125" s="44"/>
      <c r="AB125" s="25">
        <f t="array" ref="AB125">SUM(IF(Period=$AB$2,IF(Site=$A$85,IF(Provider=$B125,I))))</f>
        <v>0</v>
      </c>
      <c r="AC125" s="26">
        <f t="array" ref="AC125">SUM(IF(Period=$AB$2,IF(Site=$A$85,IF(Provider=$B125,J))))</f>
        <v>0</v>
      </c>
      <c r="AD125" s="26"/>
      <c r="AE125" s="27">
        <f t="shared" si="64"/>
        <v>0</v>
      </c>
      <c r="AF125" s="27">
        <f t="shared" si="52"/>
        <v>0</v>
      </c>
      <c r="AG125" s="44"/>
      <c r="AH125" s="25">
        <f t="array" ref="AH125">SUM(IF(Period=$AH$2,IF(Site=$A$85,IF(Provider=$B125,I))))</f>
        <v>0</v>
      </c>
      <c r="AI125" s="26">
        <f t="array" ref="AI125">SUM(IF(Period=$AH$2,IF(Site=$A$85,IF(Provider=$B125,J))))</f>
        <v>0</v>
      </c>
      <c r="AJ125" s="26"/>
      <c r="AK125" s="27">
        <f t="shared" si="65"/>
        <v>0</v>
      </c>
      <c r="AL125" s="27">
        <f t="shared" si="53"/>
        <v>0</v>
      </c>
      <c r="AM125" s="44"/>
      <c r="AN125" s="25">
        <f t="array" ref="AN125">SUM(IF(Period=$AN$2,IF(Site=$A$85,IF(Provider=$B125,I))))</f>
        <v>0</v>
      </c>
      <c r="AO125" s="26">
        <f t="array" ref="AO125">SUM(IF(Period=$AN$2,IF(Site=$A$85,IF(Provider=$B125,J))))</f>
        <v>0</v>
      </c>
      <c r="AP125" s="26"/>
      <c r="AQ125" s="27">
        <f t="shared" si="66"/>
        <v>0</v>
      </c>
      <c r="AR125" s="27">
        <f t="shared" si="54"/>
        <v>0</v>
      </c>
      <c r="AS125" s="44"/>
      <c r="AT125" s="25">
        <f t="array" ref="AT125">SUM(IF(Period=$AT$2,IF(Site=$A$85,IF(Provider=$B125,I))))</f>
        <v>0</v>
      </c>
      <c r="AU125" s="26">
        <f t="array" ref="AU125">SUM(IF(Period=$AT$2,IF(Site=$A$85,IF(Provider=$B125,J))))</f>
        <v>0</v>
      </c>
      <c r="AV125" s="26"/>
      <c r="AW125" s="27">
        <f t="shared" si="67"/>
        <v>0</v>
      </c>
      <c r="AX125" s="27">
        <f t="shared" si="55"/>
        <v>0</v>
      </c>
      <c r="AY125" s="44"/>
      <c r="AZ125" s="25">
        <f t="array" ref="AZ125">SUM(IF(Period=$AZ$2,IF(Site=$A$85,IF(Provider=$B125,I))))</f>
        <v>0</v>
      </c>
      <c r="BA125" s="26">
        <f t="array" ref="BA125">SUM(IF(Period=$AZ$2,IF(Site=$A$85,IF(Provider=$B125,J))))</f>
        <v>0</v>
      </c>
      <c r="BB125" s="26"/>
      <c r="BC125" s="27">
        <f t="shared" si="68"/>
        <v>0</v>
      </c>
      <c r="BD125" s="27">
        <f t="shared" si="56"/>
        <v>0</v>
      </c>
      <c r="BE125" s="44"/>
      <c r="BF125" s="25">
        <f t="array" ref="BF125">SUM(IF(Period=$BF$2,IF(Site=$A$85,IF(Provider=$B125,I))))</f>
        <v>0</v>
      </c>
      <c r="BG125" s="26">
        <f t="array" ref="BG125">SUM(IF(Period=$BF$2,IF(Site=$A$85,IF(Provider=$B125,J))))</f>
        <v>0</v>
      </c>
      <c r="BH125" s="26"/>
      <c r="BI125" s="27">
        <f t="shared" si="69"/>
        <v>0</v>
      </c>
      <c r="BJ125" s="27">
        <f t="shared" si="57"/>
        <v>0</v>
      </c>
      <c r="BK125" s="44"/>
      <c r="BL125" s="25">
        <f t="array" ref="BL125">SUM(IF(Period=$BL$2,IF(Site=$A$85,IF(Provider=$B125,I))))</f>
        <v>0</v>
      </c>
      <c r="BM125" s="26">
        <f t="array" ref="BM125">SUM(IF(Period=$BL$2,IF(Site=$A$85,IF(Provider=$B125,J))))</f>
        <v>0</v>
      </c>
      <c r="BN125" s="26"/>
      <c r="BO125" s="27">
        <f t="shared" si="70"/>
        <v>0</v>
      </c>
      <c r="BP125" s="27">
        <f t="shared" si="58"/>
        <v>0</v>
      </c>
      <c r="BQ125" s="44"/>
      <c r="BR125" s="25">
        <f t="array" ref="BR125">SUM(IF(Period=$BR$2,IF(Site=$A$85,IF(Provider=$B125,I))))</f>
        <v>0</v>
      </c>
      <c r="BS125" s="26">
        <f t="array" ref="BS125">SUM(IF(Period=$BR$2,IF(Site=$A$85,IF(Provider=$B125,J))))</f>
        <v>0</v>
      </c>
      <c r="BT125" s="26"/>
      <c r="BU125" s="27">
        <f t="shared" si="71"/>
        <v>0</v>
      </c>
      <c r="BV125" s="27">
        <f t="shared" si="59"/>
        <v>0</v>
      </c>
    </row>
    <row r="126" spans="2:74" outlineLevel="1" x14ac:dyDescent="0.25">
      <c r="B126" s="20" t="s">
        <v>733</v>
      </c>
      <c r="C126" s="44"/>
      <c r="D126" s="25">
        <f t="array" ref="D126">SUM(IF(Period=$D$2,IF(Site=$A$85,IF(Provider=$B126,I))))</f>
        <v>0</v>
      </c>
      <c r="E126" s="26">
        <f t="array" ref="E126">SUM(IF(Period=$D$2,IF(Site=$A$85,IF(Provider=$B126,J))))</f>
        <v>0</v>
      </c>
      <c r="F126" s="26"/>
      <c r="G126" s="27">
        <f t="shared" si="60"/>
        <v>0</v>
      </c>
      <c r="H126" s="27">
        <f t="shared" si="48"/>
        <v>0</v>
      </c>
      <c r="I126" s="44"/>
      <c r="J126" s="25">
        <f t="array" ref="J126">SUM(IF(Period=$J$2,IF(Site=$A$85,IF(Provider=$B126,I))))</f>
        <v>0</v>
      </c>
      <c r="K126" s="26">
        <f t="array" ref="K126">SUM(IF(Period=$J$2,IF(Site=$A$85,IF(Provider=$B126,J))))</f>
        <v>0</v>
      </c>
      <c r="L126" s="26"/>
      <c r="M126" s="27">
        <f t="shared" si="61"/>
        <v>0</v>
      </c>
      <c r="N126" s="27">
        <f t="shared" si="49"/>
        <v>0</v>
      </c>
      <c r="O126" s="44"/>
      <c r="P126" s="25">
        <f t="array" ref="P126">SUM(IF(Period=$P$2,IF(Site=$A$85,IF(Provider=$B126,I))))</f>
        <v>15</v>
      </c>
      <c r="Q126" s="26">
        <f t="array" ref="Q126">SUM(IF(Period=$P$2,IF(Site=$A$85,IF(Provider=$B126,J))))</f>
        <v>4.7333333333333334</v>
      </c>
      <c r="R126" s="26"/>
      <c r="S126" s="27">
        <f t="shared" si="62"/>
        <v>9.1731266149870802E-2</v>
      </c>
      <c r="T126" s="27">
        <f t="shared" si="50"/>
        <v>2.0459915854993947E-3</v>
      </c>
      <c r="U126" s="44"/>
      <c r="V126" s="25">
        <f t="array" ref="V126">SUM(IF(Period=$V$2,IF(Site=$A$85,IF(Provider=$B126,I))))</f>
        <v>80</v>
      </c>
      <c r="W126" s="26">
        <f t="array" ref="W126">SUM(IF(Period=$V$2,IF(Site=$A$85,IF(Provider=$B126,J))))</f>
        <v>5.35</v>
      </c>
      <c r="X126" s="26"/>
      <c r="Y126" s="27">
        <f t="shared" si="63"/>
        <v>0.56990679094540608</v>
      </c>
      <c r="Z126" s="27">
        <f t="shared" si="51"/>
        <v>1.294380935099498E-2</v>
      </c>
      <c r="AA126" s="44"/>
      <c r="AB126" s="25">
        <f t="array" ref="AB126">SUM(IF(Period=$AB$2,IF(Site=$A$85,IF(Provider=$B126,I))))</f>
        <v>55</v>
      </c>
      <c r="AC126" s="26">
        <f t="array" ref="AC126">SUM(IF(Period=$AB$2,IF(Site=$A$85,IF(Provider=$B126,J))))</f>
        <v>5.6727272727272728</v>
      </c>
      <c r="AD126" s="26"/>
      <c r="AE126" s="27">
        <f t="shared" si="64"/>
        <v>0.53979238754325265</v>
      </c>
      <c r="AF126" s="27">
        <f t="shared" si="52"/>
        <v>9.3859992178333979E-3</v>
      </c>
      <c r="AG126" s="44"/>
      <c r="AH126" s="25">
        <f t="array" ref="AH126">SUM(IF(Period=$AH$2,IF(Site=$A$85,IF(Provider=$B126,I))))</f>
        <v>42</v>
      </c>
      <c r="AI126" s="26">
        <f t="array" ref="AI126">SUM(IF(Period=$AH$2,IF(Site=$A$85,IF(Provider=$B126,J))))</f>
        <v>6.8095238095238102</v>
      </c>
      <c r="AJ126" s="26"/>
      <c r="AK126" s="27">
        <f t="shared" si="65"/>
        <v>0.56299212598425208</v>
      </c>
      <c r="AL126" s="27">
        <f t="shared" si="53"/>
        <v>9.7391541238166599E-3</v>
      </c>
      <c r="AM126" s="44"/>
      <c r="AN126" s="25">
        <f t="array" ref="AN126">SUM(IF(Period=$AN$2,IF(Site=$A$85,IF(Provider=$B126,I))))</f>
        <v>8</v>
      </c>
      <c r="AO126" s="26">
        <f t="array" ref="AO126">SUM(IF(Period=$AN$2,IF(Site=$A$85,IF(Provider=$B126,J))))</f>
        <v>7.875</v>
      </c>
      <c r="AP126" s="26"/>
      <c r="AQ126" s="27">
        <f t="shared" si="66"/>
        <v>0.11091549295774648</v>
      </c>
      <c r="AR126" s="27">
        <f t="shared" si="54"/>
        <v>2.0147105852254556E-3</v>
      </c>
      <c r="AS126" s="44"/>
      <c r="AT126" s="25">
        <f t="array" ref="AT126">SUM(IF(Period=$AT$2,IF(Site=$A$85,IF(Provider=$B126,I))))</f>
        <v>0</v>
      </c>
      <c r="AU126" s="26">
        <f t="array" ref="AU126">SUM(IF(Period=$AT$2,IF(Site=$A$85,IF(Provider=$B126,J))))</f>
        <v>0</v>
      </c>
      <c r="AV126" s="26"/>
      <c r="AW126" s="27">
        <f t="shared" si="67"/>
        <v>0</v>
      </c>
      <c r="AX126" s="27">
        <f t="shared" si="55"/>
        <v>0</v>
      </c>
      <c r="AY126" s="44"/>
      <c r="AZ126" s="25">
        <f t="array" ref="AZ126">SUM(IF(Period=$AZ$2,IF(Site=$A$85,IF(Provider=$B126,I))))</f>
        <v>0</v>
      </c>
      <c r="BA126" s="26">
        <f t="array" ref="BA126">SUM(IF(Period=$AZ$2,IF(Site=$A$85,IF(Provider=$B126,J))))</f>
        <v>0</v>
      </c>
      <c r="BB126" s="26"/>
      <c r="BC126" s="27">
        <f t="shared" si="68"/>
        <v>0</v>
      </c>
      <c r="BD126" s="27">
        <f t="shared" si="56"/>
        <v>0</v>
      </c>
      <c r="BE126" s="44"/>
      <c r="BF126" s="25">
        <f t="array" ref="BF126">SUM(IF(Period=$BF$2,IF(Site=$A$85,IF(Provider=$B126,I))))</f>
        <v>0</v>
      </c>
      <c r="BG126" s="26">
        <f t="array" ref="BG126">SUM(IF(Period=$BF$2,IF(Site=$A$85,IF(Provider=$B126,J))))</f>
        <v>0</v>
      </c>
      <c r="BH126" s="26"/>
      <c r="BI126" s="27">
        <f t="shared" si="69"/>
        <v>0</v>
      </c>
      <c r="BJ126" s="27">
        <f t="shared" si="57"/>
        <v>0</v>
      </c>
      <c r="BK126" s="44"/>
      <c r="BL126" s="25">
        <f t="array" ref="BL126">SUM(IF(Period=$BL$2,IF(Site=$A$85,IF(Provider=$B126,I))))</f>
        <v>0</v>
      </c>
      <c r="BM126" s="26">
        <f t="array" ref="BM126">SUM(IF(Period=$BL$2,IF(Site=$A$85,IF(Provider=$B126,J))))</f>
        <v>0</v>
      </c>
      <c r="BN126" s="26"/>
      <c r="BO126" s="27">
        <f t="shared" si="70"/>
        <v>0</v>
      </c>
      <c r="BP126" s="27">
        <f t="shared" si="58"/>
        <v>0</v>
      </c>
      <c r="BQ126" s="44"/>
      <c r="BR126" s="25">
        <f t="array" ref="BR126">SUM(IF(Period=$BR$2,IF(Site=$A$85,IF(Provider=$B126,I))))</f>
        <v>0</v>
      </c>
      <c r="BS126" s="26">
        <f t="array" ref="BS126">SUM(IF(Period=$BR$2,IF(Site=$A$85,IF(Provider=$B126,J))))</f>
        <v>0</v>
      </c>
      <c r="BT126" s="26"/>
      <c r="BU126" s="27">
        <f t="shared" si="71"/>
        <v>0</v>
      </c>
      <c r="BV126" s="27">
        <f t="shared" si="59"/>
        <v>0</v>
      </c>
    </row>
    <row r="127" spans="2:74" outlineLevel="1" x14ac:dyDescent="0.25">
      <c r="B127" s="20" t="s">
        <v>649</v>
      </c>
      <c r="C127" s="44"/>
      <c r="D127" s="25">
        <f t="array" ref="D127">SUM(IF(Period=$D$2,IF(Site=$A$85,IF(Provider=$B127,I))))</f>
        <v>0</v>
      </c>
      <c r="E127" s="26">
        <f t="array" ref="E127">SUM(IF(Period=$D$2,IF(Site=$A$85,IF(Provider=$B127,J))))</f>
        <v>0</v>
      </c>
      <c r="F127" s="26"/>
      <c r="G127" s="27">
        <f t="shared" si="60"/>
        <v>0</v>
      </c>
      <c r="H127" s="27">
        <f t="shared" si="48"/>
        <v>0</v>
      </c>
      <c r="I127" s="44"/>
      <c r="J127" s="25">
        <f t="array" ref="J127">SUM(IF(Period=$J$2,IF(Site=$A$85,IF(Provider=$B127,I))))</f>
        <v>0</v>
      </c>
      <c r="K127" s="26">
        <f t="array" ref="K127">SUM(IF(Period=$J$2,IF(Site=$A$85,IF(Provider=$B127,J))))</f>
        <v>0</v>
      </c>
      <c r="L127" s="26"/>
      <c r="M127" s="27">
        <f t="shared" si="61"/>
        <v>0</v>
      </c>
      <c r="N127" s="27">
        <f t="shared" si="49"/>
        <v>0</v>
      </c>
      <c r="O127" s="44"/>
      <c r="P127" s="25">
        <f t="array" ref="P127">SUM(IF(Period=$P$2,IF(Site=$A$85,IF(Provider=$B127,I))))</f>
        <v>0</v>
      </c>
      <c r="Q127" s="26">
        <f t="array" ref="Q127">SUM(IF(Period=$P$2,IF(Site=$A$85,IF(Provider=$B127,J))))</f>
        <v>0</v>
      </c>
      <c r="R127" s="26"/>
      <c r="S127" s="27">
        <f t="shared" si="62"/>
        <v>0</v>
      </c>
      <c r="T127" s="27">
        <f t="shared" si="50"/>
        <v>0</v>
      </c>
      <c r="U127" s="44"/>
      <c r="V127" s="25">
        <f t="array" ref="V127">SUM(IF(Period=$V$2,IF(Site=$A$85,IF(Provider=$B127,I))))</f>
        <v>0</v>
      </c>
      <c r="W127" s="26">
        <f t="array" ref="W127">SUM(IF(Period=$V$2,IF(Site=$A$85,IF(Provider=$B127,J))))</f>
        <v>0</v>
      </c>
      <c r="X127" s="26"/>
      <c r="Y127" s="27">
        <f t="shared" si="63"/>
        <v>0</v>
      </c>
      <c r="Z127" s="27">
        <f t="shared" si="51"/>
        <v>0</v>
      </c>
      <c r="AA127" s="44"/>
      <c r="AB127" s="25">
        <f t="array" ref="AB127">SUM(IF(Period=$AB$2,IF(Site=$A$85,IF(Provider=$B127,I))))</f>
        <v>0</v>
      </c>
      <c r="AC127" s="26">
        <f t="array" ref="AC127">SUM(IF(Period=$AB$2,IF(Site=$A$85,IF(Provider=$B127,J))))</f>
        <v>0</v>
      </c>
      <c r="AD127" s="26"/>
      <c r="AE127" s="27">
        <f t="shared" si="64"/>
        <v>0</v>
      </c>
      <c r="AF127" s="27">
        <f t="shared" si="52"/>
        <v>0</v>
      </c>
      <c r="AG127" s="44"/>
      <c r="AH127" s="25">
        <f t="array" ref="AH127">SUM(IF(Period=$AH$2,IF(Site=$A$85,IF(Provider=$B127,I))))</f>
        <v>0</v>
      </c>
      <c r="AI127" s="26">
        <f t="array" ref="AI127">SUM(IF(Period=$AH$2,IF(Site=$A$85,IF(Provider=$B127,J))))</f>
        <v>0</v>
      </c>
      <c r="AJ127" s="26"/>
      <c r="AK127" s="27">
        <f t="shared" si="65"/>
        <v>0</v>
      </c>
      <c r="AL127" s="27">
        <f t="shared" si="53"/>
        <v>0</v>
      </c>
      <c r="AM127" s="44"/>
      <c r="AN127" s="25">
        <f t="array" ref="AN127">SUM(IF(Period=$AN$2,IF(Site=$A$85,IF(Provider=$B127,I))))</f>
        <v>0</v>
      </c>
      <c r="AO127" s="26">
        <f t="array" ref="AO127">SUM(IF(Period=$AN$2,IF(Site=$A$85,IF(Provider=$B127,J))))</f>
        <v>0</v>
      </c>
      <c r="AP127" s="26"/>
      <c r="AQ127" s="27">
        <f t="shared" si="66"/>
        <v>0</v>
      </c>
      <c r="AR127" s="27">
        <f t="shared" si="54"/>
        <v>0</v>
      </c>
      <c r="AS127" s="44"/>
      <c r="AT127" s="25">
        <f t="array" ref="AT127">SUM(IF(Period=$AT$2,IF(Site=$A$85,IF(Provider=$B127,I))))</f>
        <v>0</v>
      </c>
      <c r="AU127" s="26">
        <f t="array" ref="AU127">SUM(IF(Period=$AT$2,IF(Site=$A$85,IF(Provider=$B127,J))))</f>
        <v>0</v>
      </c>
      <c r="AV127" s="26"/>
      <c r="AW127" s="27">
        <f t="shared" si="67"/>
        <v>0</v>
      </c>
      <c r="AX127" s="27">
        <f t="shared" si="55"/>
        <v>0</v>
      </c>
      <c r="AY127" s="44"/>
      <c r="AZ127" s="25">
        <f t="array" ref="AZ127">SUM(IF(Period=$AZ$2,IF(Site=$A$85,IF(Provider=$B127,I))))</f>
        <v>0</v>
      </c>
      <c r="BA127" s="26">
        <f t="array" ref="BA127">SUM(IF(Period=$AZ$2,IF(Site=$A$85,IF(Provider=$B127,J))))</f>
        <v>0</v>
      </c>
      <c r="BB127" s="26"/>
      <c r="BC127" s="27">
        <f t="shared" si="68"/>
        <v>0</v>
      </c>
      <c r="BD127" s="27">
        <f t="shared" si="56"/>
        <v>0</v>
      </c>
      <c r="BE127" s="44"/>
      <c r="BF127" s="25">
        <f t="array" ref="BF127">SUM(IF(Period=$BF$2,IF(Site=$A$85,IF(Provider=$B127,I))))</f>
        <v>1</v>
      </c>
      <c r="BG127" s="26">
        <f t="array" ref="BG127">SUM(IF(Period=$BF$2,IF(Site=$A$85,IF(Provider=$B127,J))))</f>
        <v>1</v>
      </c>
      <c r="BH127" s="26"/>
      <c r="BI127" s="27">
        <f t="shared" si="69"/>
        <v>1.6863406408094434E-3</v>
      </c>
      <c r="BJ127" s="27">
        <f t="shared" si="57"/>
        <v>3.0942508818615011E-5</v>
      </c>
      <c r="BK127" s="44"/>
      <c r="BL127" s="25">
        <f t="array" ref="BL127">SUM(IF(Period=$BL$2,IF(Site=$A$85,IF(Provider=$B127,I))))</f>
        <v>0</v>
      </c>
      <c r="BM127" s="26">
        <f t="array" ref="BM127">SUM(IF(Period=$BL$2,IF(Site=$A$85,IF(Provider=$B127,J))))</f>
        <v>0</v>
      </c>
      <c r="BN127" s="26"/>
      <c r="BO127" s="27">
        <f t="shared" si="70"/>
        <v>0</v>
      </c>
      <c r="BP127" s="27">
        <f t="shared" si="58"/>
        <v>0</v>
      </c>
      <c r="BQ127" s="44"/>
      <c r="BR127" s="25">
        <f t="array" ref="BR127">SUM(IF(Period=$BR$2,IF(Site=$A$85,IF(Provider=$B127,I))))</f>
        <v>0</v>
      </c>
      <c r="BS127" s="26">
        <f t="array" ref="BS127">SUM(IF(Period=$BR$2,IF(Site=$A$85,IF(Provider=$B127,J))))</f>
        <v>0</v>
      </c>
      <c r="BT127" s="26"/>
      <c r="BU127" s="27">
        <f t="shared" si="71"/>
        <v>0</v>
      </c>
      <c r="BV127" s="27">
        <f t="shared" si="59"/>
        <v>0</v>
      </c>
    </row>
    <row r="128" spans="2:74" x14ac:dyDescent="0.25">
      <c r="B128" s="28" t="s">
        <v>1142</v>
      </c>
      <c r="D128" s="30">
        <f>SUM(D86:D127)</f>
        <v>942</v>
      </c>
      <c r="E128" s="31">
        <f>SUM(G86:G127)</f>
        <v>6.036093418259024</v>
      </c>
      <c r="F128" s="31">
        <f>MEDIAN(E91,E97:E101,E105,E110:E112,E114,E122:E123)</f>
        <v>4</v>
      </c>
      <c r="G128" s="32"/>
      <c r="H128" s="34"/>
      <c r="J128" s="30">
        <f>SUM(J86:J127)</f>
        <v>737</v>
      </c>
      <c r="K128" s="31">
        <f>SUM(M86:M127)</f>
        <v>5.5712347354138405</v>
      </c>
      <c r="L128" s="31">
        <f>MEDIAN(K91,K98,K100:K102,K111,K113:K114,K122:K124)</f>
        <v>4.117647058823529</v>
      </c>
      <c r="M128" s="32"/>
      <c r="N128" s="34"/>
      <c r="P128" s="30">
        <f>SUM(P86:P127)</f>
        <v>774</v>
      </c>
      <c r="Q128" s="31">
        <f>SUM(S86:S127)</f>
        <v>4.8591731266149871</v>
      </c>
      <c r="R128" s="31">
        <f>MEDIAN(Q91,Q93,Q98:Q103,Q105,Q108,Q111,Q114,Q122:Q123,Q126)</f>
        <v>3.9130434782608696</v>
      </c>
      <c r="S128" s="32"/>
      <c r="T128" s="34"/>
      <c r="V128" s="30">
        <f>SUM(V86:V127)</f>
        <v>751</v>
      </c>
      <c r="W128" s="31">
        <f>SUM(Y86:Y127)</f>
        <v>5.8189081225033288</v>
      </c>
      <c r="X128" s="31">
        <f>MEDIAN(W86,W91,W92,W94,W98,W100,W101,W103,W105,W109,W111,W113:W114,W117,W122:W123,W125,W126)</f>
        <v>4.9874999999999998</v>
      </c>
      <c r="Y128" s="32"/>
      <c r="Z128" s="34"/>
      <c r="AB128" s="30">
        <f>SUM(AB86:AB127)</f>
        <v>578</v>
      </c>
      <c r="AC128" s="31">
        <f>SUM(AE86:AE127)</f>
        <v>4.8460207612456747</v>
      </c>
      <c r="AD128" s="31">
        <f>MEDIAN(AC86,AC91,AC98,AC100:AC101,AC105,AC109,AC111,AC114,AC117,AC123,AC126)</f>
        <v>4.3452380952380949</v>
      </c>
      <c r="AE128" s="32"/>
      <c r="AF128" s="34"/>
      <c r="AH128" s="30">
        <f>SUM(AH86:AH127)</f>
        <v>508</v>
      </c>
      <c r="AI128" s="31">
        <f>SUM(AK86:AK127)</f>
        <v>4.7303149606299204</v>
      </c>
      <c r="AJ128" s="31">
        <f>MEDIAN(AI88,AI91,AI98,AI100:AI102,AI105,AI113:AI114,AI117:AI119,AI123,AI126)</f>
        <v>4.2799145299145298</v>
      </c>
      <c r="AK128" s="32"/>
      <c r="AL128" s="34"/>
      <c r="AN128" s="30">
        <f>SUM(AN86:AN127)</f>
        <v>568</v>
      </c>
      <c r="AO128" s="31">
        <f>SUM(AQ86:AQ127)</f>
        <v>5.288732394366197</v>
      </c>
      <c r="AP128" s="31">
        <f>MEDIAN(AO88:AO91,AO98,AO100:AO101,AO105,AO108,AO114,AO117:AO119,AO123,AO126)</f>
        <v>4.3684210526315796</v>
      </c>
      <c r="AQ128" s="32"/>
      <c r="AR128" s="34"/>
      <c r="AT128" s="30">
        <f>SUM(AT86:AT127)</f>
        <v>494</v>
      </c>
      <c r="AU128" s="31">
        <f>SUM(AW86:AW127)</f>
        <v>4.6983805668016201</v>
      </c>
      <c r="AV128" s="31">
        <f>MEDIAN(AU91,AU98,AU100:AU101,AU105,AU113:AU114,AU118,AU121:AU123)</f>
        <v>4.90625</v>
      </c>
      <c r="AW128" s="32"/>
      <c r="AX128" s="34"/>
      <c r="AZ128" s="30">
        <f>SUM(AZ86:AZ127)</f>
        <v>563</v>
      </c>
      <c r="BA128" s="31">
        <f>SUM(BC86:BC127)</f>
        <v>5.6802841918294877</v>
      </c>
      <c r="BB128" s="31">
        <f>MEDIAN(BA87,BA91,BA95,BA98,BA100:BA102,BA104:BA105,BA107,BA113:BA114,BA118:BA119,BA121,BA123)</f>
        <v>3.9662984990087802</v>
      </c>
      <c r="BC128" s="32"/>
      <c r="BD128" s="34"/>
      <c r="BF128" s="30">
        <f>SUM(BF86:BF127)</f>
        <v>593</v>
      </c>
      <c r="BG128" s="31">
        <f>SUM(BI86:BI127)</f>
        <v>5.2462057335581793</v>
      </c>
      <c r="BH128" s="31">
        <f>MEDIAN(BG87,BG91,BG96,BG98,BG100,BG101,BG104:BG105,BG113:BG114,BG118:BG119,BG121,BG123,BG127)</f>
        <v>4.5769230769230802</v>
      </c>
      <c r="BI128" s="32"/>
      <c r="BJ128" s="34"/>
      <c r="BL128" s="30">
        <f>SUM(BL86:BL127)</f>
        <v>659</v>
      </c>
      <c r="BM128" s="31">
        <f>SUM(BO86:BO127)</f>
        <v>4.5462822458270091</v>
      </c>
      <c r="BN128" s="31">
        <f>MEDIAN(BM91,BM98,BM100:BM101,BM105,BM119,BM121,BM123)</f>
        <v>3.65625</v>
      </c>
      <c r="BO128" s="32"/>
      <c r="BP128" s="34"/>
      <c r="BR128" s="30">
        <f>SUM(BR86:BR127)</f>
        <v>857</v>
      </c>
      <c r="BS128" s="31">
        <f>SUM(BU86:BU127)</f>
        <v>5.9428238039673262</v>
      </c>
      <c r="BT128" s="31">
        <f>MEDIAN(BS91,BS98,BS100:BS101,BS104:BS106,BS114,BS117,BS119:BS121,BS123)</f>
        <v>4.8771929824561404</v>
      </c>
      <c r="BU128" s="32"/>
      <c r="BV128" s="34"/>
    </row>
    <row r="129" spans="1:74" x14ac:dyDescent="0.25">
      <c r="B129" s="21"/>
      <c r="C129" s="45"/>
      <c r="D129" s="21"/>
      <c r="E129" s="21"/>
      <c r="F129" s="21"/>
      <c r="G129" s="21"/>
      <c r="H129" s="21"/>
      <c r="I129" s="45"/>
      <c r="J129" s="21"/>
      <c r="K129" s="21"/>
      <c r="L129" s="21"/>
      <c r="M129" s="21"/>
      <c r="N129" s="21"/>
      <c r="O129" s="45"/>
      <c r="P129" s="21"/>
      <c r="Q129" s="21"/>
      <c r="R129" s="21"/>
      <c r="S129" s="21"/>
      <c r="T129" s="21"/>
      <c r="U129" s="45"/>
      <c r="V129" s="21"/>
      <c r="W129" s="21"/>
      <c r="X129" s="21"/>
      <c r="Y129" s="21"/>
      <c r="Z129" s="21"/>
      <c r="AA129" s="45"/>
      <c r="AB129" s="21"/>
      <c r="AC129" s="21"/>
      <c r="AD129" s="21"/>
      <c r="AE129" s="21"/>
      <c r="AF129" s="21"/>
      <c r="AG129" s="45"/>
      <c r="AH129" s="21"/>
      <c r="AI129" s="21"/>
      <c r="AJ129" s="21"/>
      <c r="AK129" s="21"/>
      <c r="AL129" s="21"/>
      <c r="AM129" s="45"/>
      <c r="AN129" s="21"/>
      <c r="AO129" s="21"/>
      <c r="AP129" s="21"/>
      <c r="AQ129" s="21"/>
      <c r="AR129" s="21"/>
      <c r="AS129" s="45"/>
      <c r="AT129" s="21"/>
      <c r="AU129" s="21"/>
      <c r="AV129" s="21"/>
      <c r="AW129" s="21"/>
      <c r="AX129" s="21"/>
      <c r="AY129" s="45"/>
      <c r="AZ129" s="21"/>
      <c r="BA129" s="21"/>
      <c r="BB129" s="21"/>
      <c r="BC129" s="21"/>
      <c r="BD129" s="21"/>
      <c r="BE129" s="45"/>
      <c r="BF129" s="21"/>
      <c r="BG129" s="21"/>
      <c r="BH129" s="21"/>
      <c r="BI129" s="21"/>
      <c r="BJ129" s="21"/>
      <c r="BK129" s="45"/>
      <c r="BL129" s="21"/>
      <c r="BM129" s="21"/>
      <c r="BN129" s="21"/>
      <c r="BO129" s="21"/>
      <c r="BP129" s="21"/>
      <c r="BQ129" s="45"/>
      <c r="BR129" s="21"/>
      <c r="BS129" s="21"/>
      <c r="BT129" s="21"/>
      <c r="BU129" s="21"/>
      <c r="BV129" s="21"/>
    </row>
    <row r="130" spans="1:74" x14ac:dyDescent="0.25">
      <c r="A130" s="19" t="s">
        <v>116</v>
      </c>
    </row>
    <row r="131" spans="1:74" outlineLevel="1" x14ac:dyDescent="0.25">
      <c r="B131" s="20" t="s">
        <v>643</v>
      </c>
      <c r="C131" s="44"/>
      <c r="D131" s="25">
        <f t="array" ref="D131">SUM(IF(Period=$D$2,IF(Site=$A$130,IF(Provider=$B131,I))))</f>
        <v>263</v>
      </c>
      <c r="E131" s="26">
        <f t="array" ref="E131">SUM(IF(Period=$D$2,IF(Site=$A$130,IF(Provider=$B131,J))))</f>
        <v>6.6768060836501899</v>
      </c>
      <c r="F131" s="26"/>
      <c r="G131" s="27">
        <f>E131*(D131/D$219)</f>
        <v>0.22864583333333335</v>
      </c>
      <c r="H131" s="27">
        <f t="shared" ref="H131:H194" si="72">E131*(D131/D$891)</f>
        <v>5.0858748226026006E-2</v>
      </c>
      <c r="I131" s="44"/>
      <c r="J131" s="25">
        <f t="array" ref="J131">SUM(IF(Period=$J$2,IF(Site=$A$130,IF(Provider=$B131,I))))</f>
        <v>266</v>
      </c>
      <c r="K131" s="26">
        <f t="array" ref="K131">SUM(IF(Period=$J$2,IF(Site=$A$130,IF(Provider=$B131,J))))</f>
        <v>6.3796992481203008</v>
      </c>
      <c r="L131" s="26"/>
      <c r="M131" s="27">
        <f>K131*(J131/J$219)</f>
        <v>0.23797503856401625</v>
      </c>
      <c r="N131" s="27">
        <f t="shared" ref="N131:N194" si="73">K131*(J131/J$891)</f>
        <v>5.257613780710723E-2</v>
      </c>
      <c r="O131" s="44"/>
      <c r="P131" s="25">
        <f t="array" ref="P131">SUM(IF(Period=$P$2,IF(Site=$A$130,IF(Provider=$B131,I))))</f>
        <v>274</v>
      </c>
      <c r="Q131" s="26">
        <f t="array" ref="Q131">SUM(IF(Period=$P$2,IF(Site=$A$130,IF(Provider=$B131,J))))</f>
        <v>8.7445255474452548</v>
      </c>
      <c r="R131" s="26"/>
      <c r="S131" s="27">
        <f>Q131*(P131/P$219)</f>
        <v>0.30549534616855795</v>
      </c>
      <c r="T131" s="27">
        <f t="shared" ref="T131:T194" si="74">Q131*(P131/P$891)</f>
        <v>6.9045011814880985E-2</v>
      </c>
      <c r="U131" s="44"/>
      <c r="V131" s="25">
        <f t="array" ref="V131">SUM(IF(Period=$V$2,IF(Site=$A$130,IF(Provider=$B131,I))))</f>
        <v>257</v>
      </c>
      <c r="W131" s="26">
        <f t="array" ref="W131">SUM(IF(Period=$V$2,IF(Site=$A$130,IF(Provider=$B131,J))))</f>
        <v>6.6653696498054478</v>
      </c>
      <c r="X131" s="26"/>
      <c r="Y131" s="27">
        <f>W131*(V131/V$219)</f>
        <v>0.23142393947581738</v>
      </c>
      <c r="Z131" s="27">
        <f t="shared" ref="Z131:Z194" si="75">W131*(V131/V$891)</f>
        <v>5.1805479949192525E-2</v>
      </c>
      <c r="AA131" s="44"/>
      <c r="AB131" s="25">
        <f t="array" ref="AB131">SUM(IF(Period=$AB$2,IF(Site=$A$130,IF(Provider=$B131,I))))</f>
        <v>334</v>
      </c>
      <c r="AC131" s="26">
        <f t="array" ref="AC131">SUM(IF(Period=$AB$2,IF(Site=$A$130,IF(Provider=$B131,J))))</f>
        <v>6.6526946107784433</v>
      </c>
      <c r="AD131" s="26"/>
      <c r="AE131" s="27">
        <f>AC131*(AB131/AB$219)</f>
        <v>0.29175420168067223</v>
      </c>
      <c r="AF131" s="27">
        <f t="shared" ref="AF131:AF194" si="76">AC131*(AB131/AB$891)</f>
        <v>6.6845161096236574E-2</v>
      </c>
      <c r="AG131" s="44"/>
      <c r="AH131" s="25">
        <f t="array" ref="AH131">SUM(IF(Period=$AH$2,IF(Site=$A$130,IF(Provider=$B131,I))))</f>
        <v>187</v>
      </c>
      <c r="AI131" s="26">
        <f t="array" ref="AI131">SUM(IF(Period=$AH$2,IF(Site=$A$130,IF(Provider=$B131,J))))</f>
        <v>6.4812834224598896</v>
      </c>
      <c r="AJ131" s="26"/>
      <c r="AK131" s="27">
        <f>AI131*(AH131/AH$219)</f>
        <v>0.17799970627111167</v>
      </c>
      <c r="AL131" s="27">
        <f t="shared" ref="AL131:AL194" si="77">AI131*(AH131/AH$891)</f>
        <v>4.1272219573656586E-2</v>
      </c>
      <c r="AM131" s="44"/>
      <c r="AN131" s="25">
        <f t="array" ref="AN131">SUM(IF(Period=$AN$2,IF(Site=$A$130,IF(Provider=$B131,I))))</f>
        <v>231</v>
      </c>
      <c r="AO131" s="26">
        <f t="array" ref="AO131">SUM(IF(Period=$AN$2,IF(Site=$A$130,IF(Provider=$B131,J))))</f>
        <v>7.08225108225108</v>
      </c>
      <c r="AP131" s="26"/>
      <c r="AQ131" s="27">
        <f>AO131*(AN131/AN$219)</f>
        <v>0.23058491895701191</v>
      </c>
      <c r="AR131" s="27">
        <f t="shared" ref="AR131:AR194" si="78">AO131*(AN131/AN$891)</f>
        <v>5.23185161496642E-2</v>
      </c>
      <c r="AS131" s="44"/>
      <c r="AT131" s="25">
        <f t="array" ref="AT131">SUM(IF(Period=$AT$2,IF(Site=$A$130,IF(Provider=$B131,I))))</f>
        <v>268</v>
      </c>
      <c r="AU131" s="26">
        <f t="array" ref="AU131">SUM(IF(Period=$AT$2,IF(Site=$A$130,IF(Provider=$B131,J))))</f>
        <v>5.5858208955223896</v>
      </c>
      <c r="AV131" s="26"/>
      <c r="AW131" s="27">
        <f>AU131*(AT131/AT$219)</f>
        <v>0.21520989074180569</v>
      </c>
      <c r="AX131" s="27">
        <f t="shared" ref="AX131:AX194" si="79">AU131*(AT131/AT$891)</f>
        <v>4.7168919557614153E-2</v>
      </c>
      <c r="AY131" s="44"/>
      <c r="AZ131" s="25">
        <f t="array" ref="AZ131">SUM(IF(Period=$AZ$2,IF(Site=$A$130,IF(Provider=$B131,I))))</f>
        <v>174</v>
      </c>
      <c r="BA131" s="26">
        <f t="array" ref="BA131">SUM(IF(Period=$AZ$2,IF(Site=$A$130,IF(Provider=$B131,J))))</f>
        <v>7.0344827586206904</v>
      </c>
      <c r="BB131" s="26"/>
      <c r="BC131" s="27">
        <f>BA131*(AZ131/AZ$219)</f>
        <v>0.18483841739655696</v>
      </c>
      <c r="BD131" s="27">
        <f t="shared" ref="BD131:BD194" si="80">BA131*(AZ131/AZ$891)</f>
        <v>3.9883997523542637E-2</v>
      </c>
      <c r="BE131" s="44"/>
      <c r="BF131" s="25">
        <f t="array" ref="BF131">SUM(IF(Period=$BF$2,IF(Site=$A$130,IF(Provider=$B131,I))))</f>
        <v>270</v>
      </c>
      <c r="BG131" s="26">
        <f t="array" ref="BG131">SUM(IF(Period=$BF$2,IF(Site=$A$130,IF(Provider=$B131,J))))</f>
        <v>7.1703703703703701</v>
      </c>
      <c r="BH131" s="26"/>
      <c r="BI131" s="27">
        <f>BG131*(BF131/BF$219)</f>
        <v>0.28033593976252535</v>
      </c>
      <c r="BJ131" s="27">
        <f t="shared" ref="BJ131:BJ194" si="81">BG131*(BF131/BF$891)</f>
        <v>5.9904697072838665E-2</v>
      </c>
      <c r="BK131" s="44"/>
      <c r="BL131" s="25">
        <f t="array" ref="BL131">SUM(IF(Period=$BL$2,IF(Site=$A$130,IF(Provider=$B131,I))))</f>
        <v>213</v>
      </c>
      <c r="BM131" s="26">
        <f t="array" ref="BM131">SUM(IF(Period=$BL$2,IF(Site=$A$130,IF(Provider=$B131,J))))</f>
        <v>4.5352112676056304</v>
      </c>
      <c r="BN131" s="26"/>
      <c r="BO131" s="27">
        <f>BM131*(BL131/BL$219)</f>
        <v>0.14243585962842809</v>
      </c>
      <c r="BP131" s="27">
        <f t="shared" ref="BP131:BP194" si="82">BM131*(BL131/BL$891)</f>
        <v>3.0034511705997552E-2</v>
      </c>
      <c r="BQ131" s="44"/>
      <c r="BR131" s="25">
        <f t="array" ref="BR131">SUM(IF(Period=$BR$2,IF(Site=$A$130,IF(Provider=$B131,I))))</f>
        <v>198</v>
      </c>
      <c r="BS131" s="26">
        <f t="array" ref="BS131">SUM(IF(Period=$BR$2,IF(Site=$A$130,IF(Provider=$B131,J))))</f>
        <v>4.8333333333333304</v>
      </c>
      <c r="BT131" s="26"/>
      <c r="BU131" s="27">
        <f>BS131*(BR131/BR$219)</f>
        <v>0.13495980820758699</v>
      </c>
      <c r="BV131" s="27">
        <f t="shared" ref="BV131:BV194" si="83">BS131*(BR131/BR$891)</f>
        <v>2.8071925141532939E-2</v>
      </c>
    </row>
    <row r="132" spans="1:74" outlineLevel="1" x14ac:dyDescent="0.25">
      <c r="B132" s="20" t="s">
        <v>597</v>
      </c>
      <c r="C132" s="44"/>
      <c r="D132" s="25">
        <f t="array" ref="D132">SUM(IF(Period=$D$2,IF(Site=$A$130,IF(Provider=$B132,I))))</f>
        <v>0</v>
      </c>
      <c r="E132" s="26">
        <f t="array" ref="E132">SUM(IF(Period=$D$2,IF(Site=$A$130,IF(Provider=$B132,J))))</f>
        <v>0</v>
      </c>
      <c r="F132" s="26"/>
      <c r="G132" s="27">
        <f t="shared" ref="G132:G195" si="84">E132*(D132/D$219)</f>
        <v>0</v>
      </c>
      <c r="H132" s="27">
        <f t="shared" si="72"/>
        <v>0</v>
      </c>
      <c r="I132" s="44"/>
      <c r="J132" s="25">
        <f t="array" ref="J132">SUM(IF(Period=$J$2,IF(Site=$A$130,IF(Provider=$B132,I))))</f>
        <v>0</v>
      </c>
      <c r="K132" s="26">
        <f t="array" ref="K132">SUM(IF(Period=$J$2,IF(Site=$A$130,IF(Provider=$B132,J))))</f>
        <v>0</v>
      </c>
      <c r="L132" s="26"/>
      <c r="M132" s="27">
        <f t="shared" ref="M132:M195" si="85">K132*(J132/J$219)</f>
        <v>0</v>
      </c>
      <c r="N132" s="27">
        <f t="shared" si="73"/>
        <v>0</v>
      </c>
      <c r="O132" s="44"/>
      <c r="P132" s="25">
        <f t="array" ref="P132">SUM(IF(Period=$P$2,IF(Site=$A$130,IF(Provider=$B132,I))))</f>
        <v>0</v>
      </c>
      <c r="Q132" s="26">
        <f t="array" ref="Q132">SUM(IF(Period=$P$2,IF(Site=$A$130,IF(Provider=$B132,J))))</f>
        <v>0</v>
      </c>
      <c r="R132" s="26"/>
      <c r="S132" s="27">
        <f t="shared" ref="S132:S195" si="86">Q132*(P132/P$219)</f>
        <v>0</v>
      </c>
      <c r="T132" s="27">
        <f t="shared" si="74"/>
        <v>0</v>
      </c>
      <c r="U132" s="44"/>
      <c r="V132" s="25">
        <f t="array" ref="V132">SUM(IF(Period=$V$2,IF(Site=$A$130,IF(Provider=$B132,I))))</f>
        <v>0</v>
      </c>
      <c r="W132" s="26">
        <f t="array" ref="W132">SUM(IF(Period=$V$2,IF(Site=$A$130,IF(Provider=$B132,J))))</f>
        <v>0</v>
      </c>
      <c r="X132" s="26"/>
      <c r="Y132" s="27">
        <f t="shared" ref="Y132:Y195" si="87">W132*(V132/V$219)</f>
        <v>0</v>
      </c>
      <c r="Z132" s="27">
        <f t="shared" si="75"/>
        <v>0</v>
      </c>
      <c r="AA132" s="44"/>
      <c r="AB132" s="25">
        <f t="array" ref="AB132">SUM(IF(Period=$AB$2,IF(Site=$A$130,IF(Provider=$B132,I))))</f>
        <v>0</v>
      </c>
      <c r="AC132" s="26">
        <f t="array" ref="AC132">SUM(IF(Period=$AB$2,IF(Site=$A$130,IF(Provider=$B132,J))))</f>
        <v>0</v>
      </c>
      <c r="AD132" s="26"/>
      <c r="AE132" s="27">
        <f t="shared" ref="AE132:AE195" si="88">AC132*(AB132/AB$219)</f>
        <v>0</v>
      </c>
      <c r="AF132" s="27">
        <f t="shared" si="76"/>
        <v>0</v>
      </c>
      <c r="AG132" s="44"/>
      <c r="AH132" s="25">
        <f t="array" ref="AH132">SUM(IF(Period=$AH$2,IF(Site=$A$130,IF(Provider=$B132,I))))</f>
        <v>0</v>
      </c>
      <c r="AI132" s="26">
        <f t="array" ref="AI132">SUM(IF(Period=$AH$2,IF(Site=$A$130,IF(Provider=$B132,J))))</f>
        <v>0</v>
      </c>
      <c r="AJ132" s="26"/>
      <c r="AK132" s="27">
        <f t="shared" ref="AK132:AK195" si="89">AI132*(AH132/AH$219)</f>
        <v>0</v>
      </c>
      <c r="AL132" s="27">
        <f t="shared" si="77"/>
        <v>0</v>
      </c>
      <c r="AM132" s="44"/>
      <c r="AN132" s="25">
        <f t="array" ref="AN132">SUM(IF(Period=$AN$2,IF(Site=$A$130,IF(Provider=$B132,I))))</f>
        <v>121</v>
      </c>
      <c r="AO132" s="26">
        <f t="array" ref="AO132">SUM(IF(Period=$AN$2,IF(Site=$A$130,IF(Provider=$B132,J))))</f>
        <v>8.5702479338842998</v>
      </c>
      <c r="AP132" s="26"/>
      <c r="AQ132" s="27">
        <f t="shared" ref="AQ132:AQ195" si="90">AO132*(AN132/AN$219)</f>
        <v>0.14615926708949969</v>
      </c>
      <c r="AR132" s="27">
        <f t="shared" si="78"/>
        <v>3.316277582347299E-2</v>
      </c>
      <c r="AS132" s="44"/>
      <c r="AT132" s="25">
        <f t="array" ref="AT132">SUM(IF(Period=$AT$2,IF(Site=$A$130,IF(Provider=$B132,I))))</f>
        <v>145</v>
      </c>
      <c r="AU132" s="26">
        <f t="array" ref="AU132">SUM(IF(Period=$AT$2,IF(Site=$A$130,IF(Provider=$B132,J))))</f>
        <v>8.8965517241379306</v>
      </c>
      <c r="AV132" s="26"/>
      <c r="AW132" s="27">
        <f t="shared" ref="AW132:AW195" si="91">AU132*(AT132/AT$219)</f>
        <v>0.18545140885566419</v>
      </c>
      <c r="AX132" s="27">
        <f t="shared" si="79"/>
        <v>4.0646563947443044E-2</v>
      </c>
      <c r="AY132" s="44"/>
      <c r="AZ132" s="25">
        <f t="array" ref="AZ132">SUM(IF(Period=$AZ$2,IF(Site=$A$130,IF(Provider=$B132,I))))</f>
        <v>191</v>
      </c>
      <c r="BA132" s="26">
        <f t="array" ref="BA132">SUM(IF(Period=$AZ$2,IF(Site=$A$130,IF(Provider=$B132,J))))</f>
        <v>8.4502617801047109</v>
      </c>
      <c r="BB132" s="26"/>
      <c r="BC132" s="27">
        <f t="shared" ref="BC132:BC195" si="92">BA132*(AZ132/AZ$219)</f>
        <v>0.24373301117487162</v>
      </c>
      <c r="BD132" s="27">
        <f t="shared" si="80"/>
        <v>5.2592133989377295E-2</v>
      </c>
      <c r="BE132" s="44"/>
      <c r="BF132" s="25">
        <f t="array" ref="BF132">SUM(IF(Period=$BF$2,IF(Site=$A$130,IF(Provider=$B132,I))))</f>
        <v>187</v>
      </c>
      <c r="BG132" s="26">
        <f t="array" ref="BG132">SUM(IF(Period=$BF$2,IF(Site=$A$130,IF(Provider=$B132,J))))</f>
        <v>9.6844919786096195</v>
      </c>
      <c r="BH132" s="26"/>
      <c r="BI132" s="27">
        <f t="shared" ref="BI132:BI195" si="93">BG132*(BF132/BF$219)</f>
        <v>0.26223573704025466</v>
      </c>
      <c r="BJ132" s="27">
        <f t="shared" si="81"/>
        <v>5.603688347051175E-2</v>
      </c>
      <c r="BK132" s="44"/>
      <c r="BL132" s="25">
        <f t="array" ref="BL132">SUM(IF(Period=$BL$2,IF(Site=$A$130,IF(Provider=$B132,I))))</f>
        <v>209</v>
      </c>
      <c r="BM132" s="26">
        <f t="array" ref="BM132">SUM(IF(Period=$BL$2,IF(Site=$A$130,IF(Provider=$B132,J))))</f>
        <v>7.3971291866028697</v>
      </c>
      <c r="BN132" s="26"/>
      <c r="BO132" s="27">
        <f t="shared" ref="BO132:BO195" si="94">BM132*(BL132/BL$219)</f>
        <v>0.22795635505750511</v>
      </c>
      <c r="BP132" s="27">
        <f t="shared" si="82"/>
        <v>4.8067655380406048E-2</v>
      </c>
      <c r="BQ132" s="44"/>
      <c r="BR132" s="25">
        <f t="array" ref="BR132">SUM(IF(Period=$BR$2,IF(Site=$A$130,IF(Provider=$B132,I))))</f>
        <v>218</v>
      </c>
      <c r="BS132" s="26">
        <f t="array" ref="BS132">SUM(IF(Period=$BR$2,IF(Site=$A$130,IF(Provider=$B132,J))))</f>
        <v>6.0550458715596296</v>
      </c>
      <c r="BT132" s="26"/>
      <c r="BU132" s="27">
        <f t="shared" ref="BU132:BU195" si="95">BS132*(BR132/BR$219)</f>
        <v>0.18615145959667173</v>
      </c>
      <c r="BV132" s="27">
        <f t="shared" si="83"/>
        <v>3.8719896746941984E-2</v>
      </c>
    </row>
    <row r="133" spans="1:74" outlineLevel="1" x14ac:dyDescent="0.25">
      <c r="B133" s="20" t="s">
        <v>812</v>
      </c>
      <c r="C133" s="44"/>
      <c r="D133" s="25">
        <f t="array" ref="D133">SUM(IF(Period=$D$2,IF(Site=$A$130,IF(Provider=$B133,I))))</f>
        <v>0</v>
      </c>
      <c r="E133" s="26">
        <f t="array" ref="E133">SUM(IF(Period=$D$2,IF(Site=$A$130,IF(Provider=$B133,J))))</f>
        <v>0</v>
      </c>
      <c r="F133" s="26"/>
      <c r="G133" s="27">
        <f t="shared" si="84"/>
        <v>0</v>
      </c>
      <c r="H133" s="27">
        <f t="shared" si="72"/>
        <v>0</v>
      </c>
      <c r="I133" s="44"/>
      <c r="J133" s="25">
        <f t="array" ref="J133">SUM(IF(Period=$J$2,IF(Site=$A$130,IF(Provider=$B133,I))))</f>
        <v>0</v>
      </c>
      <c r="K133" s="26">
        <f t="array" ref="K133">SUM(IF(Period=$J$2,IF(Site=$A$130,IF(Provider=$B133,J))))</f>
        <v>0</v>
      </c>
      <c r="L133" s="26"/>
      <c r="M133" s="27">
        <f t="shared" si="85"/>
        <v>0</v>
      </c>
      <c r="N133" s="27">
        <f t="shared" si="73"/>
        <v>0</v>
      </c>
      <c r="O133" s="44"/>
      <c r="P133" s="25">
        <f t="array" ref="P133">SUM(IF(Period=$P$2,IF(Site=$A$130,IF(Provider=$B133,I))))</f>
        <v>0</v>
      </c>
      <c r="Q133" s="26">
        <f t="array" ref="Q133">SUM(IF(Period=$P$2,IF(Site=$A$130,IF(Provider=$B133,J))))</f>
        <v>0</v>
      </c>
      <c r="R133" s="26"/>
      <c r="S133" s="27">
        <f t="shared" si="86"/>
        <v>0</v>
      </c>
      <c r="T133" s="27">
        <f t="shared" si="74"/>
        <v>0</v>
      </c>
      <c r="U133" s="44"/>
      <c r="V133" s="25">
        <f t="array" ref="V133">SUM(IF(Period=$V$2,IF(Site=$A$130,IF(Provider=$B133,I))))</f>
        <v>0</v>
      </c>
      <c r="W133" s="26">
        <f t="array" ref="W133">SUM(IF(Period=$V$2,IF(Site=$A$130,IF(Provider=$B133,J))))</f>
        <v>0</v>
      </c>
      <c r="X133" s="26"/>
      <c r="Y133" s="27">
        <f t="shared" si="87"/>
        <v>0</v>
      </c>
      <c r="Z133" s="27">
        <f t="shared" si="75"/>
        <v>0</v>
      </c>
      <c r="AA133" s="44"/>
      <c r="AB133" s="25">
        <f t="array" ref="AB133">SUM(IF(Period=$AB$2,IF(Site=$A$130,IF(Provider=$B133,I))))</f>
        <v>0</v>
      </c>
      <c r="AC133" s="26">
        <f t="array" ref="AC133">SUM(IF(Period=$AB$2,IF(Site=$A$130,IF(Provider=$B133,J))))</f>
        <v>0</v>
      </c>
      <c r="AD133" s="26"/>
      <c r="AE133" s="27">
        <f t="shared" si="88"/>
        <v>0</v>
      </c>
      <c r="AF133" s="27">
        <f t="shared" si="76"/>
        <v>0</v>
      </c>
      <c r="AG133" s="44"/>
      <c r="AH133" s="25">
        <f t="array" ref="AH133">SUM(IF(Period=$AH$2,IF(Site=$A$130,IF(Provider=$B133,I))))</f>
        <v>0</v>
      </c>
      <c r="AI133" s="26">
        <f t="array" ref="AI133">SUM(IF(Period=$AH$2,IF(Site=$A$130,IF(Provider=$B133,J))))</f>
        <v>0</v>
      </c>
      <c r="AJ133" s="26"/>
      <c r="AK133" s="27">
        <f t="shared" si="89"/>
        <v>0</v>
      </c>
      <c r="AL133" s="27">
        <f t="shared" si="77"/>
        <v>0</v>
      </c>
      <c r="AM133" s="44"/>
      <c r="AN133" s="25">
        <f t="array" ref="AN133">SUM(IF(Period=$AN$2,IF(Site=$A$130,IF(Provider=$B133,I))))</f>
        <v>0</v>
      </c>
      <c r="AO133" s="26">
        <f t="array" ref="AO133">SUM(IF(Period=$AN$2,IF(Site=$A$130,IF(Provider=$B133,J))))</f>
        <v>0</v>
      </c>
      <c r="AP133" s="26"/>
      <c r="AQ133" s="27">
        <f t="shared" si="90"/>
        <v>0</v>
      </c>
      <c r="AR133" s="27">
        <f t="shared" si="78"/>
        <v>0</v>
      </c>
      <c r="AS133" s="44"/>
      <c r="AT133" s="25">
        <f t="array" ref="AT133">SUM(IF(Period=$AT$2,IF(Site=$A$130,IF(Provider=$B133,I))))</f>
        <v>0</v>
      </c>
      <c r="AU133" s="26">
        <f t="array" ref="AU133">SUM(IF(Period=$AT$2,IF(Site=$A$130,IF(Provider=$B133,J))))</f>
        <v>0</v>
      </c>
      <c r="AV133" s="26"/>
      <c r="AW133" s="27">
        <f t="shared" si="91"/>
        <v>0</v>
      </c>
      <c r="AX133" s="27">
        <f t="shared" si="79"/>
        <v>0</v>
      </c>
      <c r="AY133" s="44"/>
      <c r="AZ133" s="25">
        <f t="array" ref="AZ133">SUM(IF(Period=$AZ$2,IF(Site=$A$130,IF(Provider=$B133,I))))</f>
        <v>0</v>
      </c>
      <c r="BA133" s="26">
        <f t="array" ref="BA133">SUM(IF(Period=$AZ$2,IF(Site=$A$130,IF(Provider=$B133,J))))</f>
        <v>0</v>
      </c>
      <c r="BB133" s="26"/>
      <c r="BC133" s="27">
        <f t="shared" si="92"/>
        <v>0</v>
      </c>
      <c r="BD133" s="27">
        <f t="shared" si="80"/>
        <v>0</v>
      </c>
      <c r="BE133" s="44"/>
      <c r="BF133" s="25">
        <f t="array" ref="BF133">SUM(IF(Period=$BF$2,IF(Site=$A$130,IF(Provider=$B133,I))))</f>
        <v>0</v>
      </c>
      <c r="BG133" s="26">
        <f t="array" ref="BG133">SUM(IF(Period=$BF$2,IF(Site=$A$130,IF(Provider=$B133,J))))</f>
        <v>0</v>
      </c>
      <c r="BH133" s="26"/>
      <c r="BI133" s="27">
        <f t="shared" si="93"/>
        <v>0</v>
      </c>
      <c r="BJ133" s="27">
        <f t="shared" si="81"/>
        <v>0</v>
      </c>
      <c r="BK133" s="44"/>
      <c r="BL133" s="25">
        <f t="array" ref="BL133">SUM(IF(Period=$BL$2,IF(Site=$A$130,IF(Provider=$B133,I))))</f>
        <v>0</v>
      </c>
      <c r="BM133" s="26">
        <f t="array" ref="BM133">SUM(IF(Period=$BL$2,IF(Site=$A$130,IF(Provider=$B133,J))))</f>
        <v>0</v>
      </c>
      <c r="BN133" s="26"/>
      <c r="BO133" s="27">
        <f t="shared" si="94"/>
        <v>0</v>
      </c>
      <c r="BP133" s="27">
        <f t="shared" si="82"/>
        <v>0</v>
      </c>
      <c r="BQ133" s="44"/>
      <c r="BR133" s="25">
        <f t="array" ref="BR133">SUM(IF(Period=$BR$2,IF(Site=$A$130,IF(Provider=$B133,I))))</f>
        <v>0</v>
      </c>
      <c r="BS133" s="26">
        <f t="array" ref="BS133">SUM(IF(Period=$BR$2,IF(Site=$A$130,IF(Provider=$B133,J))))</f>
        <v>0</v>
      </c>
      <c r="BT133" s="26"/>
      <c r="BU133" s="27">
        <f t="shared" si="95"/>
        <v>0</v>
      </c>
      <c r="BV133" s="27">
        <f t="shared" si="83"/>
        <v>0</v>
      </c>
    </row>
    <row r="134" spans="1:74" outlineLevel="1" x14ac:dyDescent="0.25">
      <c r="B134" s="20" t="s">
        <v>868</v>
      </c>
      <c r="C134" s="44"/>
      <c r="D134" s="25">
        <f t="array" ref="D134">SUM(IF(Period=$D$2,IF(Site=$A$130,IF(Provider=$B134,I))))</f>
        <v>0</v>
      </c>
      <c r="E134" s="26">
        <f t="array" ref="E134">SUM(IF(Period=$D$2,IF(Site=$A$130,IF(Provider=$B134,J))))</f>
        <v>0</v>
      </c>
      <c r="F134" s="26"/>
      <c r="G134" s="27">
        <f t="shared" si="84"/>
        <v>0</v>
      </c>
      <c r="H134" s="27">
        <f t="shared" si="72"/>
        <v>0</v>
      </c>
      <c r="I134" s="44"/>
      <c r="J134" s="25">
        <f t="array" ref="J134">SUM(IF(Period=$J$2,IF(Site=$A$130,IF(Provider=$B134,I))))</f>
        <v>0</v>
      </c>
      <c r="K134" s="26">
        <f t="array" ref="K134">SUM(IF(Period=$J$2,IF(Site=$A$130,IF(Provider=$B134,J))))</f>
        <v>0</v>
      </c>
      <c r="L134" s="26"/>
      <c r="M134" s="27">
        <f t="shared" si="85"/>
        <v>0</v>
      </c>
      <c r="N134" s="27">
        <f t="shared" si="73"/>
        <v>0</v>
      </c>
      <c r="O134" s="44"/>
      <c r="P134" s="25">
        <f t="array" ref="P134">SUM(IF(Period=$P$2,IF(Site=$A$130,IF(Provider=$B134,I))))</f>
        <v>0</v>
      </c>
      <c r="Q134" s="26">
        <f t="array" ref="Q134">SUM(IF(Period=$P$2,IF(Site=$A$130,IF(Provider=$B134,J))))</f>
        <v>0</v>
      </c>
      <c r="R134" s="26"/>
      <c r="S134" s="27">
        <f t="shared" si="86"/>
        <v>0</v>
      </c>
      <c r="T134" s="27">
        <f t="shared" si="74"/>
        <v>0</v>
      </c>
      <c r="U134" s="44"/>
      <c r="V134" s="25">
        <f t="array" ref="V134">SUM(IF(Period=$V$2,IF(Site=$A$130,IF(Provider=$B134,I))))</f>
        <v>0</v>
      </c>
      <c r="W134" s="26">
        <f t="array" ref="W134">SUM(IF(Period=$V$2,IF(Site=$A$130,IF(Provider=$B134,J))))</f>
        <v>0</v>
      </c>
      <c r="X134" s="26"/>
      <c r="Y134" s="27">
        <f t="shared" si="87"/>
        <v>0</v>
      </c>
      <c r="Z134" s="27">
        <f t="shared" si="75"/>
        <v>0</v>
      </c>
      <c r="AA134" s="44"/>
      <c r="AB134" s="25">
        <f t="array" ref="AB134">SUM(IF(Period=$AB$2,IF(Site=$A$130,IF(Provider=$B134,I))))</f>
        <v>37</v>
      </c>
      <c r="AC134" s="26">
        <f t="array" ref="AC134">SUM(IF(Period=$AB$2,IF(Site=$A$130,IF(Provider=$B134,J))))</f>
        <v>9.3243243243243246</v>
      </c>
      <c r="AD134" s="26"/>
      <c r="AE134" s="27">
        <f t="shared" si="88"/>
        <v>4.5299369747899158E-2</v>
      </c>
      <c r="AF134" s="27">
        <f t="shared" si="76"/>
        <v>1.037874913510424E-2</v>
      </c>
      <c r="AG134" s="44"/>
      <c r="AH134" s="25">
        <f t="array" ref="AH134">SUM(IF(Period=$AH$2,IF(Site=$A$130,IF(Provider=$B134,I))))</f>
        <v>0</v>
      </c>
      <c r="AI134" s="26">
        <f t="array" ref="AI134">SUM(IF(Period=$AH$2,IF(Site=$A$130,IF(Provider=$B134,J))))</f>
        <v>0</v>
      </c>
      <c r="AJ134" s="26"/>
      <c r="AK134" s="27">
        <f t="shared" si="89"/>
        <v>0</v>
      </c>
      <c r="AL134" s="27">
        <f t="shared" si="77"/>
        <v>0</v>
      </c>
      <c r="AM134" s="44"/>
      <c r="AN134" s="25">
        <f t="array" ref="AN134">SUM(IF(Period=$AN$2,IF(Site=$A$130,IF(Provider=$B134,I))))</f>
        <v>26</v>
      </c>
      <c r="AO134" s="26">
        <f t="array" ref="AO134">SUM(IF(Period=$AN$2,IF(Site=$A$130,IF(Provider=$B134,J))))</f>
        <v>16.692307692307701</v>
      </c>
      <c r="AP134" s="26"/>
      <c r="AQ134" s="27">
        <f t="shared" si="90"/>
        <v>6.1169837914023993E-2</v>
      </c>
      <c r="AR134" s="27">
        <f t="shared" si="78"/>
        <v>1.3879117364886479E-2</v>
      </c>
      <c r="AS134" s="44"/>
      <c r="AT134" s="25">
        <f t="array" ref="AT134">SUM(IF(Period=$AT$2,IF(Site=$A$130,IF(Provider=$B134,I))))</f>
        <v>18</v>
      </c>
      <c r="AU134" s="26">
        <f t="array" ref="AU134">SUM(IF(Period=$AT$2,IF(Site=$A$130,IF(Provider=$B134,J))))</f>
        <v>6.6111111111111098</v>
      </c>
      <c r="AV134" s="26"/>
      <c r="AW134" s="27">
        <f t="shared" si="91"/>
        <v>1.710753306497987E-2</v>
      </c>
      <c r="AX134" s="27">
        <f t="shared" si="79"/>
        <v>3.7495667517408698E-3</v>
      </c>
      <c r="AY134" s="44"/>
      <c r="AZ134" s="25">
        <f t="array" ref="AZ134">SUM(IF(Period=$AZ$2,IF(Site=$A$130,IF(Provider=$B134,I))))</f>
        <v>0</v>
      </c>
      <c r="BA134" s="26">
        <f t="array" ref="BA134">SUM(IF(Period=$AZ$2,IF(Site=$A$130,IF(Provider=$B134,J))))</f>
        <v>0</v>
      </c>
      <c r="BB134" s="26"/>
      <c r="BC134" s="27">
        <f t="shared" si="92"/>
        <v>0</v>
      </c>
      <c r="BD134" s="27">
        <f t="shared" si="80"/>
        <v>0</v>
      </c>
      <c r="BE134" s="44"/>
      <c r="BF134" s="25">
        <f t="array" ref="BF134">SUM(IF(Period=$BF$2,IF(Site=$A$130,IF(Provider=$B134,I))))</f>
        <v>0</v>
      </c>
      <c r="BG134" s="26">
        <f t="array" ref="BG134">SUM(IF(Period=$BF$2,IF(Site=$A$130,IF(Provider=$B134,J))))</f>
        <v>0</v>
      </c>
      <c r="BH134" s="26"/>
      <c r="BI134" s="27">
        <f t="shared" si="93"/>
        <v>0</v>
      </c>
      <c r="BJ134" s="27">
        <f t="shared" si="81"/>
        <v>0</v>
      </c>
      <c r="BK134" s="44"/>
      <c r="BL134" s="25">
        <f t="array" ref="BL134">SUM(IF(Period=$BL$2,IF(Site=$A$130,IF(Provider=$B134,I))))</f>
        <v>0</v>
      </c>
      <c r="BM134" s="26">
        <f t="array" ref="BM134">SUM(IF(Period=$BL$2,IF(Site=$A$130,IF(Provider=$B134,J))))</f>
        <v>0</v>
      </c>
      <c r="BN134" s="26"/>
      <c r="BO134" s="27">
        <f t="shared" si="94"/>
        <v>0</v>
      </c>
      <c r="BP134" s="27">
        <f t="shared" si="82"/>
        <v>0</v>
      </c>
      <c r="BQ134" s="44"/>
      <c r="BR134" s="25">
        <f t="array" ref="BR134">SUM(IF(Period=$BR$2,IF(Site=$A$130,IF(Provider=$B134,I))))</f>
        <v>0</v>
      </c>
      <c r="BS134" s="26">
        <f t="array" ref="BS134">SUM(IF(Period=$BR$2,IF(Site=$A$130,IF(Provider=$B134,J))))</f>
        <v>0</v>
      </c>
      <c r="BT134" s="26"/>
      <c r="BU134" s="27">
        <f t="shared" si="95"/>
        <v>0</v>
      </c>
      <c r="BV134" s="27">
        <f t="shared" si="83"/>
        <v>0</v>
      </c>
    </row>
    <row r="135" spans="1:74" outlineLevel="1" x14ac:dyDescent="0.25">
      <c r="B135" s="20" t="s">
        <v>890</v>
      </c>
      <c r="C135" s="44"/>
      <c r="D135" s="25">
        <f t="array" ref="D135">SUM(IF(Period=$D$2,IF(Site=$A$130,IF(Provider=$B135,I))))</f>
        <v>0</v>
      </c>
      <c r="E135" s="26">
        <f t="array" ref="E135">SUM(IF(Period=$D$2,IF(Site=$A$130,IF(Provider=$B135,J))))</f>
        <v>0</v>
      </c>
      <c r="F135" s="26"/>
      <c r="G135" s="27">
        <f t="shared" si="84"/>
        <v>0</v>
      </c>
      <c r="H135" s="27">
        <f t="shared" si="72"/>
        <v>0</v>
      </c>
      <c r="I135" s="44"/>
      <c r="J135" s="25">
        <f t="array" ref="J135">SUM(IF(Period=$J$2,IF(Site=$A$130,IF(Provider=$B135,I))))</f>
        <v>0</v>
      </c>
      <c r="K135" s="26">
        <f t="array" ref="K135">SUM(IF(Period=$J$2,IF(Site=$A$130,IF(Provider=$B135,J))))</f>
        <v>0</v>
      </c>
      <c r="L135" s="26"/>
      <c r="M135" s="27">
        <f t="shared" si="85"/>
        <v>0</v>
      </c>
      <c r="N135" s="27">
        <f t="shared" si="73"/>
        <v>0</v>
      </c>
      <c r="O135" s="44"/>
      <c r="P135" s="25">
        <f t="array" ref="P135">SUM(IF(Period=$P$2,IF(Site=$A$130,IF(Provider=$B135,I))))</f>
        <v>0</v>
      </c>
      <c r="Q135" s="26">
        <f t="array" ref="Q135">SUM(IF(Period=$P$2,IF(Site=$A$130,IF(Provider=$B135,J))))</f>
        <v>0</v>
      </c>
      <c r="R135" s="26"/>
      <c r="S135" s="27">
        <f t="shared" si="86"/>
        <v>0</v>
      </c>
      <c r="T135" s="27">
        <f t="shared" si="74"/>
        <v>0</v>
      </c>
      <c r="U135" s="44"/>
      <c r="V135" s="25">
        <f t="array" ref="V135">SUM(IF(Period=$V$2,IF(Site=$A$130,IF(Provider=$B135,I))))</f>
        <v>0</v>
      </c>
      <c r="W135" s="26">
        <f t="array" ref="W135">SUM(IF(Period=$V$2,IF(Site=$A$130,IF(Provider=$B135,J))))</f>
        <v>0</v>
      </c>
      <c r="X135" s="26"/>
      <c r="Y135" s="27">
        <f t="shared" si="87"/>
        <v>0</v>
      </c>
      <c r="Z135" s="27">
        <f t="shared" si="75"/>
        <v>0</v>
      </c>
      <c r="AA135" s="44"/>
      <c r="AB135" s="25">
        <f t="array" ref="AB135">SUM(IF(Period=$AB$2,IF(Site=$A$130,IF(Provider=$B135,I))))</f>
        <v>1</v>
      </c>
      <c r="AC135" s="26">
        <f t="array" ref="AC135">SUM(IF(Period=$AB$2,IF(Site=$A$130,IF(Provider=$B135,J))))</f>
        <v>13</v>
      </c>
      <c r="AD135" s="26"/>
      <c r="AE135" s="27">
        <f t="shared" si="88"/>
        <v>1.7069327731092437E-3</v>
      </c>
      <c r="AF135" s="27">
        <f t="shared" si="76"/>
        <v>3.9108330074305825E-4</v>
      </c>
      <c r="AG135" s="44"/>
      <c r="AH135" s="25">
        <f t="array" ref="AH135">SUM(IF(Period=$AH$2,IF(Site=$A$130,IF(Provider=$B135,I))))</f>
        <v>0</v>
      </c>
      <c r="AI135" s="26">
        <f t="array" ref="AI135">SUM(IF(Period=$AH$2,IF(Site=$A$130,IF(Provider=$B135,J))))</f>
        <v>0</v>
      </c>
      <c r="AJ135" s="26"/>
      <c r="AK135" s="27">
        <f t="shared" si="89"/>
        <v>0</v>
      </c>
      <c r="AL135" s="27">
        <f t="shared" si="77"/>
        <v>0</v>
      </c>
      <c r="AM135" s="44"/>
      <c r="AN135" s="25">
        <f t="array" ref="AN135">SUM(IF(Period=$AN$2,IF(Site=$A$130,IF(Provider=$B135,I))))</f>
        <v>0</v>
      </c>
      <c r="AO135" s="26">
        <f t="array" ref="AO135">SUM(IF(Period=$AN$2,IF(Site=$A$130,IF(Provider=$B135,J))))</f>
        <v>0</v>
      </c>
      <c r="AP135" s="26"/>
      <c r="AQ135" s="27">
        <f t="shared" si="90"/>
        <v>0</v>
      </c>
      <c r="AR135" s="27">
        <f t="shared" si="78"/>
        <v>0</v>
      </c>
      <c r="AS135" s="44"/>
      <c r="AT135" s="25">
        <f t="array" ref="AT135">SUM(IF(Period=$AT$2,IF(Site=$A$130,IF(Provider=$B135,I))))</f>
        <v>0</v>
      </c>
      <c r="AU135" s="26">
        <f t="array" ref="AU135">SUM(IF(Period=$AT$2,IF(Site=$A$130,IF(Provider=$B135,J))))</f>
        <v>0</v>
      </c>
      <c r="AV135" s="26"/>
      <c r="AW135" s="27">
        <f t="shared" si="91"/>
        <v>0</v>
      </c>
      <c r="AX135" s="27">
        <f t="shared" si="79"/>
        <v>0</v>
      </c>
      <c r="AY135" s="44"/>
      <c r="AZ135" s="25">
        <f t="array" ref="AZ135">SUM(IF(Period=$AZ$2,IF(Site=$A$130,IF(Provider=$B135,I))))</f>
        <v>0</v>
      </c>
      <c r="BA135" s="26">
        <f t="array" ref="BA135">SUM(IF(Period=$AZ$2,IF(Site=$A$130,IF(Provider=$B135,J))))</f>
        <v>0</v>
      </c>
      <c r="BB135" s="26"/>
      <c r="BC135" s="27">
        <f t="shared" si="92"/>
        <v>0</v>
      </c>
      <c r="BD135" s="27">
        <f t="shared" si="80"/>
        <v>0</v>
      </c>
      <c r="BE135" s="44"/>
      <c r="BF135" s="25">
        <f t="array" ref="BF135">SUM(IF(Period=$BF$2,IF(Site=$A$130,IF(Provider=$B135,I))))</f>
        <v>0</v>
      </c>
      <c r="BG135" s="26">
        <f t="array" ref="BG135">SUM(IF(Period=$BF$2,IF(Site=$A$130,IF(Provider=$B135,J))))</f>
        <v>0</v>
      </c>
      <c r="BH135" s="26"/>
      <c r="BI135" s="27">
        <f t="shared" si="93"/>
        <v>0</v>
      </c>
      <c r="BJ135" s="27">
        <f t="shared" si="81"/>
        <v>0</v>
      </c>
      <c r="BK135" s="44"/>
      <c r="BL135" s="25">
        <f t="array" ref="BL135">SUM(IF(Period=$BL$2,IF(Site=$A$130,IF(Provider=$B135,I))))</f>
        <v>1</v>
      </c>
      <c r="BM135" s="26">
        <f t="array" ref="BM135">SUM(IF(Period=$BL$2,IF(Site=$A$130,IF(Provider=$B135,J))))</f>
        <v>23</v>
      </c>
      <c r="BN135" s="26"/>
      <c r="BO135" s="27">
        <f t="shared" si="94"/>
        <v>3.3913299911530522E-3</v>
      </c>
      <c r="BP135" s="27">
        <f t="shared" si="82"/>
        <v>7.1510742157137078E-4</v>
      </c>
      <c r="BQ135" s="44"/>
      <c r="BR135" s="25">
        <f t="array" ref="BR135">SUM(IF(Period=$BR$2,IF(Site=$A$130,IF(Provider=$B135,I))))</f>
        <v>0</v>
      </c>
      <c r="BS135" s="26">
        <f t="array" ref="BS135">SUM(IF(Period=$BR$2,IF(Site=$A$130,IF(Provider=$B135,J))))</f>
        <v>0</v>
      </c>
      <c r="BT135" s="26"/>
      <c r="BU135" s="27">
        <f t="shared" si="95"/>
        <v>0</v>
      </c>
      <c r="BV135" s="27">
        <f t="shared" si="83"/>
        <v>0</v>
      </c>
    </row>
    <row r="136" spans="1:74" outlineLevel="1" x14ac:dyDescent="0.25">
      <c r="B136" s="20" t="s">
        <v>813</v>
      </c>
      <c r="C136" s="44"/>
      <c r="D136" s="25">
        <f t="array" ref="D136">SUM(IF(Period=$D$2,IF(Site=$A$130,IF(Provider=$B136,I))))</f>
        <v>0</v>
      </c>
      <c r="E136" s="26">
        <f t="array" ref="E136">SUM(IF(Period=$D$2,IF(Site=$A$130,IF(Provider=$B136,J))))</f>
        <v>0</v>
      </c>
      <c r="F136" s="26"/>
      <c r="G136" s="27">
        <f t="shared" si="84"/>
        <v>0</v>
      </c>
      <c r="H136" s="27">
        <f t="shared" si="72"/>
        <v>0</v>
      </c>
      <c r="I136" s="44"/>
      <c r="J136" s="25">
        <f t="array" ref="J136">SUM(IF(Period=$J$2,IF(Site=$A$130,IF(Provider=$B136,I))))</f>
        <v>1</v>
      </c>
      <c r="K136" s="26">
        <f t="array" ref="K136">SUM(IF(Period=$J$2,IF(Site=$A$130,IF(Provider=$B136,J))))</f>
        <v>38</v>
      </c>
      <c r="L136" s="26"/>
      <c r="M136" s="27">
        <f t="shared" si="85"/>
        <v>5.3288458841677178E-3</v>
      </c>
      <c r="N136" s="27">
        <f t="shared" si="73"/>
        <v>1.1773089196641571E-3</v>
      </c>
      <c r="O136" s="44"/>
      <c r="P136" s="25">
        <f t="array" ref="P136">SUM(IF(Period=$P$2,IF(Site=$A$130,IF(Provider=$B136,I))))</f>
        <v>0</v>
      </c>
      <c r="Q136" s="26">
        <f t="array" ref="Q136">SUM(IF(Period=$P$2,IF(Site=$A$130,IF(Provider=$B136,J))))</f>
        <v>0</v>
      </c>
      <c r="R136" s="26"/>
      <c r="S136" s="27">
        <f t="shared" si="86"/>
        <v>0</v>
      </c>
      <c r="T136" s="27">
        <f t="shared" si="74"/>
        <v>0</v>
      </c>
      <c r="U136" s="44"/>
      <c r="V136" s="25">
        <f t="array" ref="V136">SUM(IF(Period=$V$2,IF(Site=$A$130,IF(Provider=$B136,I))))</f>
        <v>0</v>
      </c>
      <c r="W136" s="26">
        <f t="array" ref="W136">SUM(IF(Period=$V$2,IF(Site=$A$130,IF(Provider=$B136,J))))</f>
        <v>0</v>
      </c>
      <c r="X136" s="26"/>
      <c r="Y136" s="27">
        <f t="shared" si="87"/>
        <v>0</v>
      </c>
      <c r="Z136" s="27">
        <f t="shared" si="75"/>
        <v>0</v>
      </c>
      <c r="AA136" s="44"/>
      <c r="AB136" s="25">
        <f t="array" ref="AB136">SUM(IF(Period=$AB$2,IF(Site=$A$130,IF(Provider=$B136,I))))</f>
        <v>0</v>
      </c>
      <c r="AC136" s="26">
        <f t="array" ref="AC136">SUM(IF(Period=$AB$2,IF(Site=$A$130,IF(Provider=$B136,J))))</f>
        <v>0</v>
      </c>
      <c r="AD136" s="26"/>
      <c r="AE136" s="27">
        <f t="shared" si="88"/>
        <v>0</v>
      </c>
      <c r="AF136" s="27">
        <f t="shared" si="76"/>
        <v>0</v>
      </c>
      <c r="AG136" s="44"/>
      <c r="AH136" s="25">
        <f t="array" ref="AH136">SUM(IF(Period=$AH$2,IF(Site=$A$130,IF(Provider=$B136,I))))</f>
        <v>0</v>
      </c>
      <c r="AI136" s="26">
        <f t="array" ref="AI136">SUM(IF(Period=$AH$2,IF(Site=$A$130,IF(Provider=$B136,J))))</f>
        <v>0</v>
      </c>
      <c r="AJ136" s="26"/>
      <c r="AK136" s="27">
        <f t="shared" si="89"/>
        <v>0</v>
      </c>
      <c r="AL136" s="27">
        <f t="shared" si="77"/>
        <v>0</v>
      </c>
      <c r="AM136" s="44"/>
      <c r="AN136" s="25">
        <f t="array" ref="AN136">SUM(IF(Period=$AN$2,IF(Site=$A$130,IF(Provider=$B136,I))))</f>
        <v>0</v>
      </c>
      <c r="AO136" s="26">
        <f t="array" ref="AO136">SUM(IF(Period=$AN$2,IF(Site=$A$130,IF(Provider=$B136,J))))</f>
        <v>0</v>
      </c>
      <c r="AP136" s="26"/>
      <c r="AQ136" s="27">
        <f t="shared" si="90"/>
        <v>0</v>
      </c>
      <c r="AR136" s="27">
        <f t="shared" si="78"/>
        <v>0</v>
      </c>
      <c r="AS136" s="44"/>
      <c r="AT136" s="25">
        <f t="array" ref="AT136">SUM(IF(Period=$AT$2,IF(Site=$A$130,IF(Provider=$B136,I))))</f>
        <v>0</v>
      </c>
      <c r="AU136" s="26">
        <f t="array" ref="AU136">SUM(IF(Period=$AT$2,IF(Site=$A$130,IF(Provider=$B136,J))))</f>
        <v>0</v>
      </c>
      <c r="AV136" s="26"/>
      <c r="AW136" s="27">
        <f t="shared" si="91"/>
        <v>0</v>
      </c>
      <c r="AX136" s="27">
        <f t="shared" si="79"/>
        <v>0</v>
      </c>
      <c r="AY136" s="44"/>
      <c r="AZ136" s="25">
        <f t="array" ref="AZ136">SUM(IF(Period=$AZ$2,IF(Site=$A$130,IF(Provider=$B136,I))))</f>
        <v>0</v>
      </c>
      <c r="BA136" s="26">
        <f t="array" ref="BA136">SUM(IF(Period=$AZ$2,IF(Site=$A$130,IF(Provider=$B136,J))))</f>
        <v>0</v>
      </c>
      <c r="BB136" s="26"/>
      <c r="BC136" s="27">
        <f t="shared" si="92"/>
        <v>0</v>
      </c>
      <c r="BD136" s="27">
        <f t="shared" si="80"/>
        <v>0</v>
      </c>
      <c r="BE136" s="44"/>
      <c r="BF136" s="25">
        <f t="array" ref="BF136">SUM(IF(Period=$BF$2,IF(Site=$A$130,IF(Provider=$B136,I))))</f>
        <v>0</v>
      </c>
      <c r="BG136" s="26">
        <f t="array" ref="BG136">SUM(IF(Period=$BF$2,IF(Site=$A$130,IF(Provider=$B136,J))))</f>
        <v>0</v>
      </c>
      <c r="BH136" s="26"/>
      <c r="BI136" s="27">
        <f t="shared" si="93"/>
        <v>0</v>
      </c>
      <c r="BJ136" s="27">
        <f t="shared" si="81"/>
        <v>0</v>
      </c>
      <c r="BK136" s="44"/>
      <c r="BL136" s="25">
        <f t="array" ref="BL136">SUM(IF(Period=$BL$2,IF(Site=$A$130,IF(Provider=$B136,I))))</f>
        <v>0</v>
      </c>
      <c r="BM136" s="26">
        <f t="array" ref="BM136">SUM(IF(Period=$BL$2,IF(Site=$A$130,IF(Provider=$B136,J))))</f>
        <v>0</v>
      </c>
      <c r="BN136" s="26"/>
      <c r="BO136" s="27">
        <f t="shared" si="94"/>
        <v>0</v>
      </c>
      <c r="BP136" s="27">
        <f t="shared" si="82"/>
        <v>0</v>
      </c>
      <c r="BQ136" s="44"/>
      <c r="BR136" s="25">
        <f t="array" ref="BR136">SUM(IF(Period=$BR$2,IF(Site=$A$130,IF(Provider=$B136,I))))</f>
        <v>0</v>
      </c>
      <c r="BS136" s="26">
        <f t="array" ref="BS136">SUM(IF(Period=$BR$2,IF(Site=$A$130,IF(Provider=$B136,J))))</f>
        <v>0</v>
      </c>
      <c r="BT136" s="26"/>
      <c r="BU136" s="27">
        <f t="shared" si="95"/>
        <v>0</v>
      </c>
      <c r="BV136" s="27">
        <f t="shared" si="83"/>
        <v>0</v>
      </c>
    </row>
    <row r="137" spans="1:74" outlineLevel="1" x14ac:dyDescent="0.25">
      <c r="B137" s="20" t="s">
        <v>642</v>
      </c>
      <c r="C137" s="44"/>
      <c r="D137" s="25">
        <f t="array" ref="D137">SUM(IF(Period=$D$2,IF(Site=$A$130,IF(Provider=$B137,I))))</f>
        <v>277</v>
      </c>
      <c r="E137" s="26">
        <f t="array" ref="E137">SUM(IF(Period=$D$2,IF(Site=$A$130,IF(Provider=$B137,J))))</f>
        <v>5.7472924187725631</v>
      </c>
      <c r="F137" s="26"/>
      <c r="G137" s="27">
        <f t="shared" si="84"/>
        <v>0.20729166666666665</v>
      </c>
      <c r="H137" s="27">
        <f t="shared" si="72"/>
        <v>4.6108842355258202E-2</v>
      </c>
      <c r="I137" s="44"/>
      <c r="J137" s="25">
        <f t="array" ref="J137">SUM(IF(Period=$J$2,IF(Site=$A$130,IF(Provider=$B137,I))))</f>
        <v>288</v>
      </c>
      <c r="K137" s="26">
        <f t="array" ref="K137">SUM(IF(Period=$J$2,IF(Site=$A$130,IF(Provider=$B137,J))))</f>
        <v>8.875</v>
      </c>
      <c r="L137" s="26"/>
      <c r="M137" s="27">
        <f t="shared" si="85"/>
        <v>0.35843500210349177</v>
      </c>
      <c r="N137" s="27">
        <f t="shared" si="73"/>
        <v>7.9189515754252246E-2</v>
      </c>
      <c r="O137" s="44"/>
      <c r="P137" s="25">
        <f t="array" ref="P137">SUM(IF(Period=$P$2,IF(Site=$A$130,IF(Provider=$B137,I))))</f>
        <v>316</v>
      </c>
      <c r="Q137" s="26">
        <f t="array" ref="Q137">SUM(IF(Period=$P$2,IF(Site=$A$130,IF(Provider=$B137,J))))</f>
        <v>7.0316455696202533</v>
      </c>
      <c r="R137" s="26"/>
      <c r="S137" s="27">
        <f t="shared" si="86"/>
        <v>0.28330995792426367</v>
      </c>
      <c r="T137" s="27">
        <f t="shared" si="74"/>
        <v>6.4030891591262754E-2</v>
      </c>
      <c r="U137" s="44"/>
      <c r="V137" s="25">
        <f t="array" ref="V137">SUM(IF(Period=$V$2,IF(Site=$A$130,IF(Provider=$B137,I))))</f>
        <v>243</v>
      </c>
      <c r="W137" s="26">
        <f t="array" ref="W137">SUM(IF(Period=$V$2,IF(Site=$A$130,IF(Provider=$B137,J))))</f>
        <v>6.666666666666667</v>
      </c>
      <c r="X137" s="26"/>
      <c r="Y137" s="27">
        <f t="shared" si="87"/>
        <v>0.21885976763037021</v>
      </c>
      <c r="Z137" s="27">
        <f t="shared" si="75"/>
        <v>4.8992923244420249E-2</v>
      </c>
      <c r="AA137" s="44"/>
      <c r="AB137" s="25">
        <f t="array" ref="AB137">SUM(IF(Period=$AB$2,IF(Site=$A$130,IF(Provider=$B137,I))))</f>
        <v>201</v>
      </c>
      <c r="AC137" s="26">
        <f t="array" ref="AC137">SUM(IF(Period=$AB$2,IF(Site=$A$130,IF(Provider=$B137,J))))</f>
        <v>6.9800995024875618</v>
      </c>
      <c r="AD137" s="26"/>
      <c r="AE137" s="27">
        <f t="shared" si="88"/>
        <v>0.1842174369747899</v>
      </c>
      <c r="AF137" s="27">
        <f t="shared" si="76"/>
        <v>4.2206913149423902E-2</v>
      </c>
      <c r="AG137" s="44"/>
      <c r="AH137" s="25">
        <f t="array" ref="AH137">SUM(IF(Period=$AH$2,IF(Site=$A$130,IF(Provider=$B137,I))))</f>
        <v>190</v>
      </c>
      <c r="AI137" s="26">
        <f t="array" ref="AI137">SUM(IF(Period=$AH$2,IF(Site=$A$130,IF(Provider=$B137,J))))</f>
        <v>5.5578947368421101</v>
      </c>
      <c r="AJ137" s="26"/>
      <c r="AK137" s="27">
        <f t="shared" si="89"/>
        <v>0.15508885298869157</v>
      </c>
      <c r="AL137" s="27">
        <f t="shared" si="77"/>
        <v>3.5959953687938466E-2</v>
      </c>
      <c r="AM137" s="44"/>
      <c r="AN137" s="25">
        <f t="array" ref="AN137">SUM(IF(Period=$AN$2,IF(Site=$A$130,IF(Provider=$B137,I))))</f>
        <v>261</v>
      </c>
      <c r="AO137" s="26">
        <f t="array" ref="AO137">SUM(IF(Period=$AN$2,IF(Site=$A$130,IF(Provider=$B137,J))))</f>
        <v>5.6781609195402298</v>
      </c>
      <c r="AP137" s="26"/>
      <c r="AQ137" s="27">
        <f t="shared" si="90"/>
        <v>0.20887949260042282</v>
      </c>
      <c r="AR137" s="27">
        <f t="shared" si="78"/>
        <v>4.7393668052446429E-2</v>
      </c>
      <c r="AS137" s="44"/>
      <c r="AT137" s="25">
        <f t="array" ref="AT137">SUM(IF(Period=$AT$2,IF(Site=$A$130,IF(Provider=$B137,I))))</f>
        <v>258</v>
      </c>
      <c r="AU137" s="26">
        <f t="array" ref="AU137">SUM(IF(Period=$AT$2,IF(Site=$A$130,IF(Provider=$B137,J))))</f>
        <v>5.2248062015503898</v>
      </c>
      <c r="AV137" s="26"/>
      <c r="AW137" s="27">
        <f t="shared" si="91"/>
        <v>0.1937895342150662</v>
      </c>
      <c r="AX137" s="27">
        <f t="shared" si="79"/>
        <v>4.2474083876862988E-2</v>
      </c>
      <c r="AY137" s="44"/>
      <c r="AZ137" s="25">
        <f t="array" ref="AZ137">SUM(IF(Period=$AZ$2,IF(Site=$A$130,IF(Provider=$B137,I))))</f>
        <v>238</v>
      </c>
      <c r="BA137" s="26">
        <f t="array" ref="BA137">SUM(IF(Period=$AZ$2,IF(Site=$A$130,IF(Provider=$B137,J))))</f>
        <v>5.8781512605042003</v>
      </c>
      <c r="BB137" s="26"/>
      <c r="BC137" s="27">
        <f t="shared" si="92"/>
        <v>0.21126547870733911</v>
      </c>
      <c r="BD137" s="27">
        <f t="shared" si="80"/>
        <v>4.5586366450519715E-2</v>
      </c>
      <c r="BE137" s="44"/>
      <c r="BF137" s="25">
        <f t="array" ref="BF137">SUM(IF(Period=$BF$2,IF(Site=$A$130,IF(Provider=$B137,I))))</f>
        <v>210</v>
      </c>
      <c r="BG137" s="26">
        <f t="array" ref="BG137">SUM(IF(Period=$BF$2,IF(Site=$A$130,IF(Provider=$B137,J))))</f>
        <v>4.6142857142857103</v>
      </c>
      <c r="BH137" s="26"/>
      <c r="BI137" s="27">
        <f t="shared" si="93"/>
        <v>0.14031277150304072</v>
      </c>
      <c r="BJ137" s="27">
        <f t="shared" si="81"/>
        <v>2.9983291045237923E-2</v>
      </c>
      <c r="BK137" s="44"/>
      <c r="BL137" s="25">
        <f t="array" ref="BL137">SUM(IF(Period=$BL$2,IF(Site=$A$130,IF(Provider=$B137,I))))</f>
        <v>194</v>
      </c>
      <c r="BM137" s="26">
        <f t="array" ref="BM137">SUM(IF(Period=$BL$2,IF(Site=$A$130,IF(Provider=$B137,J))))</f>
        <v>5.7731958762886597</v>
      </c>
      <c r="BN137" s="26"/>
      <c r="BO137" s="27">
        <f t="shared" si="94"/>
        <v>0.16514302565614863</v>
      </c>
      <c r="BP137" s="27">
        <f t="shared" si="82"/>
        <v>3.4822622267823275E-2</v>
      </c>
      <c r="BQ137" s="44"/>
      <c r="BR137" s="25">
        <f t="array" ref="BR137">SUM(IF(Period=$BR$2,IF(Site=$A$130,IF(Provider=$B137,I))))</f>
        <v>227</v>
      </c>
      <c r="BS137" s="26">
        <f t="array" ref="BS137">SUM(IF(Period=$BR$2,IF(Site=$A$130,IF(Provider=$B137,J))))</f>
        <v>5.3436123348017599</v>
      </c>
      <c r="BT137" s="26"/>
      <c r="BU137" s="27">
        <f t="shared" si="95"/>
        <v>0.17106190946269914</v>
      </c>
      <c r="BV137" s="27">
        <f t="shared" si="83"/>
        <v>3.5581238450030785E-2</v>
      </c>
    </row>
    <row r="138" spans="1:74" outlineLevel="1" x14ac:dyDescent="0.25">
      <c r="B138" s="20" t="s">
        <v>989</v>
      </c>
      <c r="C138" s="44"/>
      <c r="D138" s="25">
        <f t="array" ref="D138">SUM(IF(Period=$D$2,IF(Site=$A$130,IF(Provider=$B138,I))))</f>
        <v>0</v>
      </c>
      <c r="E138" s="26">
        <f t="array" ref="E138">SUM(IF(Period=$D$2,IF(Site=$A$130,IF(Provider=$B138,J))))</f>
        <v>0</v>
      </c>
      <c r="F138" s="26"/>
      <c r="G138" s="27">
        <f t="shared" si="84"/>
        <v>0</v>
      </c>
      <c r="H138" s="27">
        <f t="shared" si="72"/>
        <v>0</v>
      </c>
      <c r="I138" s="44"/>
      <c r="J138" s="25">
        <f t="array" ref="J138">SUM(IF(Period=$J$2,IF(Site=$A$130,IF(Provider=$B138,I))))</f>
        <v>0</v>
      </c>
      <c r="K138" s="26">
        <f t="array" ref="K138">SUM(IF(Period=$J$2,IF(Site=$A$130,IF(Provider=$B138,J))))</f>
        <v>0</v>
      </c>
      <c r="L138" s="26"/>
      <c r="M138" s="27">
        <f t="shared" si="85"/>
        <v>0</v>
      </c>
      <c r="N138" s="27">
        <f t="shared" si="73"/>
        <v>0</v>
      </c>
      <c r="O138" s="44"/>
      <c r="P138" s="25">
        <f t="array" ref="P138">SUM(IF(Period=$P$2,IF(Site=$A$130,IF(Provider=$B138,I))))</f>
        <v>0</v>
      </c>
      <c r="Q138" s="26">
        <f t="array" ref="Q138">SUM(IF(Period=$P$2,IF(Site=$A$130,IF(Provider=$B138,J))))</f>
        <v>0</v>
      </c>
      <c r="R138" s="26"/>
      <c r="S138" s="27">
        <f t="shared" si="86"/>
        <v>0</v>
      </c>
      <c r="T138" s="27">
        <f t="shared" si="74"/>
        <v>0</v>
      </c>
      <c r="U138" s="44"/>
      <c r="V138" s="25">
        <f t="array" ref="V138">SUM(IF(Period=$V$2,IF(Site=$A$130,IF(Provider=$B138,I))))</f>
        <v>0</v>
      </c>
      <c r="W138" s="26">
        <f t="array" ref="W138">SUM(IF(Period=$V$2,IF(Site=$A$130,IF(Provider=$B138,J))))</f>
        <v>0</v>
      </c>
      <c r="X138" s="26"/>
      <c r="Y138" s="27">
        <f t="shared" si="87"/>
        <v>0</v>
      </c>
      <c r="Z138" s="27">
        <f t="shared" si="75"/>
        <v>0</v>
      </c>
      <c r="AA138" s="44"/>
      <c r="AB138" s="25">
        <f t="array" ref="AB138">SUM(IF(Period=$AB$2,IF(Site=$A$130,IF(Provider=$B138,I))))</f>
        <v>0</v>
      </c>
      <c r="AC138" s="26">
        <f t="array" ref="AC138">SUM(IF(Period=$AB$2,IF(Site=$A$130,IF(Provider=$B138,J))))</f>
        <v>0</v>
      </c>
      <c r="AD138" s="26"/>
      <c r="AE138" s="27">
        <f t="shared" si="88"/>
        <v>0</v>
      </c>
      <c r="AF138" s="27">
        <f t="shared" si="76"/>
        <v>0</v>
      </c>
      <c r="AG138" s="44"/>
      <c r="AH138" s="25">
        <f t="array" ref="AH138">SUM(IF(Period=$AH$2,IF(Site=$A$130,IF(Provider=$B138,I))))</f>
        <v>0</v>
      </c>
      <c r="AI138" s="26">
        <f t="array" ref="AI138">SUM(IF(Period=$AH$2,IF(Site=$A$130,IF(Provider=$B138,J))))</f>
        <v>0</v>
      </c>
      <c r="AJ138" s="26"/>
      <c r="AK138" s="27">
        <f t="shared" si="89"/>
        <v>0</v>
      </c>
      <c r="AL138" s="27">
        <f t="shared" si="77"/>
        <v>0</v>
      </c>
      <c r="AM138" s="44"/>
      <c r="AN138" s="25">
        <f t="array" ref="AN138">SUM(IF(Period=$AN$2,IF(Site=$A$130,IF(Provider=$B138,I))))</f>
        <v>0</v>
      </c>
      <c r="AO138" s="26">
        <f t="array" ref="AO138">SUM(IF(Period=$AN$2,IF(Site=$A$130,IF(Provider=$B138,J))))</f>
        <v>0</v>
      </c>
      <c r="AP138" s="26"/>
      <c r="AQ138" s="27">
        <f t="shared" si="90"/>
        <v>0</v>
      </c>
      <c r="AR138" s="27">
        <f t="shared" si="78"/>
        <v>0</v>
      </c>
      <c r="AS138" s="44"/>
      <c r="AT138" s="25">
        <f t="array" ref="AT138">SUM(IF(Period=$AT$2,IF(Site=$A$130,IF(Provider=$B138,I))))</f>
        <v>1</v>
      </c>
      <c r="AU138" s="26">
        <f t="array" ref="AU138">SUM(IF(Period=$AT$2,IF(Site=$A$130,IF(Provider=$B138,J))))</f>
        <v>11</v>
      </c>
      <c r="AV138" s="26"/>
      <c r="AW138" s="27">
        <f t="shared" si="91"/>
        <v>1.5813686026451984E-3</v>
      </c>
      <c r="AX138" s="27">
        <f t="shared" si="79"/>
        <v>3.4659860730377795E-4</v>
      </c>
      <c r="AY138" s="44"/>
      <c r="AZ138" s="25">
        <f t="array" ref="AZ138">SUM(IF(Period=$AZ$2,IF(Site=$A$130,IF(Provider=$B138,I))))</f>
        <v>1</v>
      </c>
      <c r="BA138" s="26">
        <f t="array" ref="BA138">SUM(IF(Period=$AZ$2,IF(Site=$A$130,IF(Provider=$B138,J))))</f>
        <v>1</v>
      </c>
      <c r="BB138" s="26"/>
      <c r="BC138" s="27">
        <f t="shared" si="92"/>
        <v>1.5101177891875566E-4</v>
      </c>
      <c r="BD138" s="27">
        <f t="shared" si="80"/>
        <v>3.2584965297011959E-5</v>
      </c>
      <c r="BE138" s="44"/>
      <c r="BF138" s="25">
        <f t="array" ref="BF138">SUM(IF(Period=$BF$2,IF(Site=$A$130,IF(Provider=$B138,I))))</f>
        <v>0</v>
      </c>
      <c r="BG138" s="26">
        <f t="array" ref="BG138">SUM(IF(Period=$BF$2,IF(Site=$A$130,IF(Provider=$B138,J))))</f>
        <v>0</v>
      </c>
      <c r="BH138" s="26"/>
      <c r="BI138" s="27">
        <f t="shared" si="93"/>
        <v>0</v>
      </c>
      <c r="BJ138" s="27">
        <f t="shared" si="81"/>
        <v>0</v>
      </c>
      <c r="BK138" s="44"/>
      <c r="BL138" s="25">
        <f t="array" ref="BL138">SUM(IF(Period=$BL$2,IF(Site=$A$130,IF(Provider=$B138,I))))</f>
        <v>0</v>
      </c>
      <c r="BM138" s="26">
        <f t="array" ref="BM138">SUM(IF(Period=$BL$2,IF(Site=$A$130,IF(Provider=$B138,J))))</f>
        <v>0</v>
      </c>
      <c r="BN138" s="26"/>
      <c r="BO138" s="27">
        <f t="shared" si="94"/>
        <v>0</v>
      </c>
      <c r="BP138" s="27">
        <f t="shared" si="82"/>
        <v>0</v>
      </c>
      <c r="BQ138" s="44"/>
      <c r="BR138" s="25">
        <f t="array" ref="BR138">SUM(IF(Period=$BR$2,IF(Site=$A$130,IF(Provider=$B138,I))))</f>
        <v>0</v>
      </c>
      <c r="BS138" s="26">
        <f t="array" ref="BS138">SUM(IF(Period=$BR$2,IF(Site=$A$130,IF(Provider=$B138,J))))</f>
        <v>0</v>
      </c>
      <c r="BT138" s="26"/>
      <c r="BU138" s="27">
        <f t="shared" si="95"/>
        <v>0</v>
      </c>
      <c r="BV138" s="27">
        <f t="shared" si="83"/>
        <v>0</v>
      </c>
    </row>
    <row r="139" spans="1:74" outlineLevel="1" x14ac:dyDescent="0.25">
      <c r="B139" s="20" t="s">
        <v>943</v>
      </c>
      <c r="C139" s="44"/>
      <c r="D139" s="25">
        <f t="array" ref="D139">SUM(IF(Period=$D$2,IF(Site=$A$130,IF(Provider=$B139,I))))</f>
        <v>0</v>
      </c>
      <c r="E139" s="26">
        <f t="array" ref="E139">SUM(IF(Period=$D$2,IF(Site=$A$130,IF(Provider=$B139,J))))</f>
        <v>0</v>
      </c>
      <c r="F139" s="26"/>
      <c r="G139" s="27">
        <f t="shared" si="84"/>
        <v>0</v>
      </c>
      <c r="H139" s="27">
        <f t="shared" si="72"/>
        <v>0</v>
      </c>
      <c r="I139" s="44"/>
      <c r="J139" s="25">
        <f t="array" ref="J139">SUM(IF(Period=$J$2,IF(Site=$A$130,IF(Provider=$B139,I))))</f>
        <v>0</v>
      </c>
      <c r="K139" s="26">
        <f t="array" ref="K139">SUM(IF(Period=$J$2,IF(Site=$A$130,IF(Provider=$B139,J))))</f>
        <v>0</v>
      </c>
      <c r="L139" s="26"/>
      <c r="M139" s="27">
        <f t="shared" si="85"/>
        <v>0</v>
      </c>
      <c r="N139" s="27">
        <f t="shared" si="73"/>
        <v>0</v>
      </c>
      <c r="O139" s="44"/>
      <c r="P139" s="25">
        <f t="array" ref="P139">SUM(IF(Period=$P$2,IF(Site=$A$130,IF(Provider=$B139,I))))</f>
        <v>0</v>
      </c>
      <c r="Q139" s="26">
        <f t="array" ref="Q139">SUM(IF(Period=$P$2,IF(Site=$A$130,IF(Provider=$B139,J))))</f>
        <v>0</v>
      </c>
      <c r="R139" s="26"/>
      <c r="S139" s="27">
        <f t="shared" si="86"/>
        <v>0</v>
      </c>
      <c r="T139" s="27">
        <f t="shared" si="74"/>
        <v>0</v>
      </c>
      <c r="U139" s="44"/>
      <c r="V139" s="25">
        <f t="array" ref="V139">SUM(IF(Period=$V$2,IF(Site=$A$130,IF(Provider=$B139,I))))</f>
        <v>0</v>
      </c>
      <c r="W139" s="26">
        <f t="array" ref="W139">SUM(IF(Period=$V$2,IF(Site=$A$130,IF(Provider=$B139,J))))</f>
        <v>0</v>
      </c>
      <c r="X139" s="26"/>
      <c r="Y139" s="27">
        <f t="shared" si="87"/>
        <v>0</v>
      </c>
      <c r="Z139" s="27">
        <f t="shared" si="75"/>
        <v>0</v>
      </c>
      <c r="AA139" s="44"/>
      <c r="AB139" s="25">
        <f t="array" ref="AB139">SUM(IF(Period=$AB$2,IF(Site=$A$130,IF(Provider=$B139,I))))</f>
        <v>0</v>
      </c>
      <c r="AC139" s="26">
        <f t="array" ref="AC139">SUM(IF(Period=$AB$2,IF(Site=$A$130,IF(Provider=$B139,J))))</f>
        <v>0</v>
      </c>
      <c r="AD139" s="26"/>
      <c r="AE139" s="27">
        <f t="shared" si="88"/>
        <v>0</v>
      </c>
      <c r="AF139" s="27">
        <f t="shared" si="76"/>
        <v>0</v>
      </c>
      <c r="AG139" s="44"/>
      <c r="AH139" s="25">
        <f t="array" ref="AH139">SUM(IF(Period=$AH$2,IF(Site=$A$130,IF(Provider=$B139,I))))</f>
        <v>0</v>
      </c>
      <c r="AI139" s="26">
        <f t="array" ref="AI139">SUM(IF(Period=$AH$2,IF(Site=$A$130,IF(Provider=$B139,J))))</f>
        <v>0</v>
      </c>
      <c r="AJ139" s="26"/>
      <c r="AK139" s="27">
        <f t="shared" si="89"/>
        <v>0</v>
      </c>
      <c r="AL139" s="27">
        <f t="shared" si="77"/>
        <v>0</v>
      </c>
      <c r="AM139" s="44"/>
      <c r="AN139" s="25">
        <f t="array" ref="AN139">SUM(IF(Period=$AN$2,IF(Site=$A$130,IF(Provider=$B139,I))))</f>
        <v>14</v>
      </c>
      <c r="AO139" s="26">
        <f t="array" ref="AO139">SUM(IF(Period=$AN$2,IF(Site=$A$130,IF(Provider=$B139,J))))</f>
        <v>5.78571428571429</v>
      </c>
      <c r="AP139" s="26"/>
      <c r="AQ139" s="27">
        <f t="shared" si="90"/>
        <v>1.1416490486257938E-2</v>
      </c>
      <c r="AR139" s="27">
        <f t="shared" si="78"/>
        <v>2.5903421810041594E-3</v>
      </c>
      <c r="AS139" s="44"/>
      <c r="AT139" s="25">
        <f t="array" ref="AT139">SUM(IF(Period=$AT$2,IF(Site=$A$130,IF(Provider=$B139,I))))</f>
        <v>0</v>
      </c>
      <c r="AU139" s="26">
        <f t="array" ref="AU139">SUM(IF(Period=$AT$2,IF(Site=$A$130,IF(Provider=$B139,J))))</f>
        <v>0</v>
      </c>
      <c r="AV139" s="26"/>
      <c r="AW139" s="27">
        <f t="shared" si="91"/>
        <v>0</v>
      </c>
      <c r="AX139" s="27">
        <f t="shared" si="79"/>
        <v>0</v>
      </c>
      <c r="AY139" s="44"/>
      <c r="AZ139" s="25">
        <f t="array" ref="AZ139">SUM(IF(Period=$AZ$2,IF(Site=$A$130,IF(Provider=$B139,I))))</f>
        <v>18</v>
      </c>
      <c r="BA139" s="26">
        <f t="array" ref="BA139">SUM(IF(Period=$AZ$2,IF(Site=$A$130,IF(Provider=$B139,J))))</f>
        <v>4.3888888888888902</v>
      </c>
      <c r="BB139" s="26"/>
      <c r="BC139" s="27">
        <f t="shared" si="92"/>
        <v>1.19299305345817E-2</v>
      </c>
      <c r="BD139" s="27">
        <f t="shared" si="80"/>
        <v>2.5742122584639458E-3</v>
      </c>
      <c r="BE139" s="44"/>
      <c r="BF139" s="25">
        <f t="array" ref="BF139">SUM(IF(Period=$BF$2,IF(Site=$A$130,IF(Provider=$B139,I))))</f>
        <v>52</v>
      </c>
      <c r="BG139" s="26">
        <f t="array" ref="BG139">SUM(IF(Period=$BF$2,IF(Site=$A$130,IF(Provider=$B139,J))))</f>
        <v>5.7307692307692299</v>
      </c>
      <c r="BH139" s="26"/>
      <c r="BI139" s="27">
        <f t="shared" si="93"/>
        <v>4.315088328989284E-2</v>
      </c>
      <c r="BJ139" s="27">
        <f t="shared" si="81"/>
        <v>9.2208676279472712E-3</v>
      </c>
      <c r="BK139" s="44"/>
      <c r="BL139" s="25">
        <f t="array" ref="BL139">SUM(IF(Period=$BL$2,IF(Site=$A$130,IF(Provider=$B139,I))))</f>
        <v>91</v>
      </c>
      <c r="BM139" s="26">
        <f t="array" ref="BM139">SUM(IF(Period=$BL$2,IF(Site=$A$130,IF(Provider=$B139,J))))</f>
        <v>3.6043956043956</v>
      </c>
      <c r="BN139" s="26"/>
      <c r="BO139" s="27">
        <f t="shared" si="94"/>
        <v>4.8363314656443467E-2</v>
      </c>
      <c r="BP139" s="27">
        <f t="shared" si="82"/>
        <v>1.0198053664148232E-2</v>
      </c>
      <c r="BQ139" s="44"/>
      <c r="BR139" s="25">
        <f t="array" ref="BR139">SUM(IF(Period=$BR$2,IF(Site=$A$130,IF(Provider=$B139,I))))</f>
        <v>78</v>
      </c>
      <c r="BS139" s="26">
        <f t="array" ref="BS139">SUM(IF(Period=$BR$2,IF(Site=$A$130,IF(Provider=$B139,J))))</f>
        <v>2.9871794871794899</v>
      </c>
      <c r="BT139" s="26"/>
      <c r="BU139" s="27">
        <f t="shared" si="95"/>
        <v>3.2858553095473163E-2</v>
      </c>
      <c r="BV139" s="27">
        <f t="shared" si="83"/>
        <v>6.834648440937497E-3</v>
      </c>
    </row>
    <row r="140" spans="1:74" outlineLevel="1" x14ac:dyDescent="0.25">
      <c r="B140" s="20" t="s">
        <v>657</v>
      </c>
      <c r="C140" s="44"/>
      <c r="D140" s="25">
        <f t="array" ref="D140">SUM(IF(Period=$D$2,IF(Site=$A$130,IF(Provider=$B140,I))))</f>
        <v>177</v>
      </c>
      <c r="E140" s="26">
        <f t="array" ref="E140">SUM(IF(Period=$D$2,IF(Site=$A$130,IF(Provider=$B140,J))))</f>
        <v>11.384180790960452</v>
      </c>
      <c r="F140" s="26"/>
      <c r="G140" s="27">
        <f t="shared" si="84"/>
        <v>0.26236979166666669</v>
      </c>
      <c r="H140" s="27">
        <f t="shared" si="72"/>
        <v>5.8360123960958091E-2</v>
      </c>
      <c r="I140" s="44"/>
      <c r="J140" s="25">
        <f t="array" ref="J140">SUM(IF(Period=$J$2,IF(Site=$A$130,IF(Provider=$B140,I))))</f>
        <v>229</v>
      </c>
      <c r="K140" s="26">
        <f t="array" ref="K140">SUM(IF(Period=$J$2,IF(Site=$A$130,IF(Provider=$B140,J))))</f>
        <v>9.8034934497816586</v>
      </c>
      <c r="L140" s="26"/>
      <c r="M140" s="27">
        <f t="shared" si="85"/>
        <v>0.31482260552517177</v>
      </c>
      <c r="N140" s="27">
        <f t="shared" si="73"/>
        <v>6.9554171701211379E-2</v>
      </c>
      <c r="O140" s="44"/>
      <c r="P140" s="25">
        <f t="array" ref="P140">SUM(IF(Period=$P$2,IF(Site=$A$130,IF(Provider=$B140,I))))</f>
        <v>204</v>
      </c>
      <c r="Q140" s="26">
        <f t="array" ref="Q140">SUM(IF(Period=$P$2,IF(Site=$A$130,IF(Provider=$B140,J))))</f>
        <v>10.46078431372549</v>
      </c>
      <c r="R140" s="26"/>
      <c r="S140" s="27">
        <f t="shared" si="86"/>
        <v>0.27208976157082748</v>
      </c>
      <c r="T140" s="27">
        <f t="shared" si="74"/>
        <v>6.1495014696559276E-2</v>
      </c>
      <c r="U140" s="44"/>
      <c r="V140" s="25">
        <f t="array" ref="V140">SUM(IF(Period=$V$2,IF(Site=$A$130,IF(Provider=$B140,I))))</f>
        <v>201</v>
      </c>
      <c r="W140" s="26">
        <f t="array" ref="W140">SUM(IF(Period=$V$2,IF(Site=$A$130,IF(Provider=$B140,J))))</f>
        <v>7.8009950248756219</v>
      </c>
      <c r="X140" s="26"/>
      <c r="Y140" s="27">
        <f t="shared" si="87"/>
        <v>0.21183463928667928</v>
      </c>
      <c r="Z140" s="27">
        <f t="shared" si="75"/>
        <v>4.7420310893364785E-2</v>
      </c>
      <c r="AA140" s="44"/>
      <c r="AB140" s="25">
        <f t="array" ref="AB140">SUM(IF(Period=$AB$2,IF(Site=$A$130,IF(Provider=$B140,I))))</f>
        <v>170</v>
      </c>
      <c r="AC140" s="26">
        <f t="array" ref="AC140">SUM(IF(Period=$AB$2,IF(Site=$A$130,IF(Provider=$B140,J))))</f>
        <v>7.947058823529412</v>
      </c>
      <c r="AD140" s="26"/>
      <c r="AE140" s="27">
        <f t="shared" si="88"/>
        <v>0.17738970588235295</v>
      </c>
      <c r="AF140" s="27">
        <f t="shared" si="76"/>
        <v>4.0642579946451672E-2</v>
      </c>
      <c r="AG140" s="44"/>
      <c r="AH140" s="25">
        <f t="array" ref="AH140">SUM(IF(Period=$AH$2,IF(Site=$A$130,IF(Provider=$B140,I))))</f>
        <v>203</v>
      </c>
      <c r="AI140" s="26">
        <f t="array" ref="AI140">SUM(IF(Period=$AH$2,IF(Site=$A$130,IF(Provider=$B140,J))))</f>
        <v>7.8177339901477803</v>
      </c>
      <c r="AJ140" s="26"/>
      <c r="AK140" s="27">
        <f t="shared" si="89"/>
        <v>0.23307387281539133</v>
      </c>
      <c r="AL140" s="27">
        <f t="shared" si="77"/>
        <v>5.4042089491248356E-2</v>
      </c>
      <c r="AM140" s="44"/>
      <c r="AN140" s="25">
        <f t="array" ref="AN140">SUM(IF(Period=$AN$2,IF(Site=$A$130,IF(Provider=$B140,I))))</f>
        <v>214</v>
      </c>
      <c r="AO140" s="26">
        <f t="array" ref="AO140">SUM(IF(Period=$AN$2,IF(Site=$A$130,IF(Provider=$B140,J))))</f>
        <v>7.0186915887850496</v>
      </c>
      <c r="AP140" s="26"/>
      <c r="AQ140" s="27">
        <f t="shared" si="90"/>
        <v>0.21169837914023967</v>
      </c>
      <c r="AR140" s="27">
        <f t="shared" si="78"/>
        <v>4.8033258714422787E-2</v>
      </c>
      <c r="AS140" s="44"/>
      <c r="AT140" s="25">
        <f t="array" ref="AT140">SUM(IF(Period=$AT$2,IF(Site=$A$130,IF(Provider=$B140,I))))</f>
        <v>161</v>
      </c>
      <c r="AU140" s="26">
        <f t="array" ref="AU140">SUM(IF(Period=$AT$2,IF(Site=$A$130,IF(Provider=$B140,J))))</f>
        <v>7.6583850931677002</v>
      </c>
      <c r="AV140" s="26"/>
      <c r="AW140" s="27">
        <f t="shared" si="91"/>
        <v>0.17725704427832084</v>
      </c>
      <c r="AX140" s="27">
        <f t="shared" si="79"/>
        <v>3.8850552982323462E-2</v>
      </c>
      <c r="AY140" s="44"/>
      <c r="AZ140" s="25">
        <f t="array" ref="AZ140">SUM(IF(Period=$AZ$2,IF(Site=$A$130,IF(Provider=$B140,I))))</f>
        <v>165</v>
      </c>
      <c r="BA140" s="26">
        <f t="array" ref="BA140">SUM(IF(Period=$AZ$2,IF(Site=$A$130,IF(Provider=$B140,J))))</f>
        <v>6.8121212121212098</v>
      </c>
      <c r="BB140" s="26"/>
      <c r="BC140" s="27">
        <f t="shared" si="92"/>
        <v>0.16973723950468131</v>
      </c>
      <c r="BD140" s="27">
        <f t="shared" si="80"/>
        <v>3.6625500993841431E-2</v>
      </c>
      <c r="BE140" s="44"/>
      <c r="BF140" s="25">
        <f t="array" ref="BF140">SUM(IF(Period=$BF$2,IF(Site=$A$130,IF(Provider=$B140,I))))</f>
        <v>159</v>
      </c>
      <c r="BG140" s="26">
        <f t="array" ref="BG140">SUM(IF(Period=$BF$2,IF(Site=$A$130,IF(Provider=$B140,J))))</f>
        <v>7.6666666666666696</v>
      </c>
      <c r="BH140" s="26"/>
      <c r="BI140" s="27">
        <f t="shared" si="93"/>
        <v>0.1765131769475819</v>
      </c>
      <c r="BJ140" s="27">
        <f t="shared" si="81"/>
        <v>3.7718918249891716E-2</v>
      </c>
      <c r="BK140" s="44"/>
      <c r="BL140" s="25">
        <f t="array" ref="BL140">SUM(IF(Period=$BL$2,IF(Site=$A$130,IF(Provider=$B140,I))))</f>
        <v>162</v>
      </c>
      <c r="BM140" s="26">
        <f t="array" ref="BM140">SUM(IF(Period=$BL$2,IF(Site=$A$130,IF(Provider=$B140,J))))</f>
        <v>6.6604938271604901</v>
      </c>
      <c r="BN140" s="26"/>
      <c r="BO140" s="27">
        <f t="shared" si="94"/>
        <v>0.15909761132409311</v>
      </c>
      <c r="BP140" s="27">
        <f t="shared" si="82"/>
        <v>3.3547865559804727E-2</v>
      </c>
      <c r="BQ140" s="44"/>
      <c r="BR140" s="25">
        <f t="array" ref="BR140">SUM(IF(Period=$BR$2,IF(Site=$A$130,IF(Provider=$B140,I))))</f>
        <v>208</v>
      </c>
      <c r="BS140" s="26">
        <f t="array" ref="BS140">SUM(IF(Period=$BR$2,IF(Site=$A$130,IF(Provider=$B140,J))))</f>
        <v>6</v>
      </c>
      <c r="BT140" s="26"/>
      <c r="BU140" s="27">
        <f t="shared" si="95"/>
        <v>0.17599774361867154</v>
      </c>
      <c r="BV140" s="27">
        <f t="shared" si="83"/>
        <v>3.6607902378926992E-2</v>
      </c>
    </row>
    <row r="141" spans="1:74" outlineLevel="1" x14ac:dyDescent="0.25">
      <c r="B141" s="20" t="s">
        <v>638</v>
      </c>
      <c r="C141" s="44"/>
      <c r="D141" s="25">
        <f t="array" ref="D141">SUM(IF(Period=$D$2,IF(Site=$A$130,IF(Provider=$B141,I))))</f>
        <v>303</v>
      </c>
      <c r="E141" s="26">
        <f t="array" ref="E141">SUM(IF(Period=$D$2,IF(Site=$A$130,IF(Provider=$B141,J))))</f>
        <v>8.996699669966997</v>
      </c>
      <c r="F141" s="26"/>
      <c r="G141" s="27">
        <f t="shared" si="84"/>
        <v>0.35494791666666664</v>
      </c>
      <c r="H141" s="27">
        <f t="shared" si="72"/>
        <v>7.8952703681177058E-2</v>
      </c>
      <c r="I141" s="44"/>
      <c r="J141" s="25">
        <f t="array" ref="J141">SUM(IF(Period=$J$2,IF(Site=$A$130,IF(Provider=$B141,I))))</f>
        <v>291</v>
      </c>
      <c r="K141" s="26">
        <f t="array" ref="K141">SUM(IF(Period=$J$2,IF(Site=$A$130,IF(Provider=$B141,J))))</f>
        <v>9.3402061855670109</v>
      </c>
      <c r="L141" s="26"/>
      <c r="M141" s="27">
        <f t="shared" si="85"/>
        <v>0.38115271350441737</v>
      </c>
      <c r="N141" s="27">
        <f t="shared" si="73"/>
        <v>8.4208569569662606E-2</v>
      </c>
      <c r="O141" s="44"/>
      <c r="P141" s="25">
        <f t="array" ref="P141">SUM(IF(Period=$P$2,IF(Site=$A$130,IF(Provider=$B141,I))))</f>
        <v>252</v>
      </c>
      <c r="Q141" s="26">
        <f t="array" ref="Q141">SUM(IF(Period=$P$2,IF(Site=$A$130,IF(Provider=$B141,J))))</f>
        <v>9.1507936507936503</v>
      </c>
      <c r="R141" s="26"/>
      <c r="S141" s="27">
        <f t="shared" si="86"/>
        <v>0.29402014535254367</v>
      </c>
      <c r="T141" s="27">
        <f t="shared" si="74"/>
        <v>6.6451501354388792E-2</v>
      </c>
      <c r="U141" s="44"/>
      <c r="V141" s="25">
        <f t="array" ref="V141">SUM(IF(Period=$V$2,IF(Site=$A$130,IF(Provider=$B141,I))))</f>
        <v>270</v>
      </c>
      <c r="W141" s="26">
        <f t="array" ref="W141">SUM(IF(Period=$V$2,IF(Site=$A$130,IF(Provider=$B141,J))))</f>
        <v>7.3296296296296299</v>
      </c>
      <c r="X141" s="26"/>
      <c r="Y141" s="27">
        <f t="shared" si="87"/>
        <v>0.26736017292623615</v>
      </c>
      <c r="Z141" s="27">
        <f t="shared" si="75"/>
        <v>5.984999697574548E-2</v>
      </c>
      <c r="AA141" s="44"/>
      <c r="AB141" s="25">
        <f t="array" ref="AB141">SUM(IF(Period=$AB$2,IF(Site=$A$130,IF(Provider=$B141,I))))</f>
        <v>246</v>
      </c>
      <c r="AC141" s="26">
        <f t="array" ref="AC141">SUM(IF(Period=$AB$2,IF(Site=$A$130,IF(Provider=$B141,J))))</f>
        <v>8.0609756097560972</v>
      </c>
      <c r="AD141" s="26"/>
      <c r="AE141" s="27">
        <f t="shared" si="88"/>
        <v>0.26037289915966388</v>
      </c>
      <c r="AF141" s="27">
        <f t="shared" si="76"/>
        <v>5.9655245028729577E-2</v>
      </c>
      <c r="AG141" s="44"/>
      <c r="AH141" s="25">
        <f t="array" ref="AH141">SUM(IF(Period=$AH$2,IF(Site=$A$130,IF(Provider=$B141,I))))</f>
        <v>251</v>
      </c>
      <c r="AI141" s="26">
        <f t="array" ref="AI141">SUM(IF(Period=$AH$2,IF(Site=$A$130,IF(Provider=$B141,J))))</f>
        <v>6.1992031872510003</v>
      </c>
      <c r="AJ141" s="26"/>
      <c r="AK141" s="27">
        <f t="shared" si="89"/>
        <v>0.22852107504773109</v>
      </c>
      <c r="AL141" s="27">
        <f t="shared" si="77"/>
        <v>5.2986446911394161E-2</v>
      </c>
      <c r="AM141" s="44"/>
      <c r="AN141" s="25">
        <f t="array" ref="AN141">SUM(IF(Period=$AN$2,IF(Site=$A$130,IF(Provider=$B141,I))))</f>
        <v>255</v>
      </c>
      <c r="AO141" s="26">
        <f t="array" ref="AO141">SUM(IF(Period=$AN$2,IF(Site=$A$130,IF(Provider=$B141,J))))</f>
        <v>6.3294117647058803</v>
      </c>
      <c r="AP141" s="26"/>
      <c r="AQ141" s="27">
        <f t="shared" si="90"/>
        <v>0.22748414376321344</v>
      </c>
      <c r="AR141" s="27">
        <f t="shared" si="78"/>
        <v>5.1614966421490237E-2</v>
      </c>
      <c r="AS141" s="44"/>
      <c r="AT141" s="25">
        <f t="array" ref="AT141">SUM(IF(Period=$AT$2,IF(Site=$A$130,IF(Provider=$B141,I))))</f>
        <v>197</v>
      </c>
      <c r="AU141" s="26">
        <f t="array" ref="AU141">SUM(IF(Period=$AT$2,IF(Site=$A$130,IF(Provider=$B141,J))))</f>
        <v>6.0761421319797</v>
      </c>
      <c r="AV141" s="26"/>
      <c r="AW141" s="27">
        <f t="shared" si="91"/>
        <v>0.17208165612420945</v>
      </c>
      <c r="AX141" s="27">
        <f t="shared" si="79"/>
        <v>3.7716230267511135E-2</v>
      </c>
      <c r="AY141" s="44"/>
      <c r="AZ141" s="25">
        <f t="array" ref="AZ141">SUM(IF(Period=$AZ$2,IF(Site=$A$130,IF(Provider=$B141,I))))</f>
        <v>272</v>
      </c>
      <c r="BA141" s="26">
        <f t="array" ref="BA141">SUM(IF(Period=$AZ$2,IF(Site=$A$130,IF(Provider=$B141,J))))</f>
        <v>6.6544117647058796</v>
      </c>
      <c r="BB141" s="26"/>
      <c r="BC141" s="27">
        <f t="shared" si="92"/>
        <v>0.27333131984294767</v>
      </c>
      <c r="BD141" s="27">
        <f t="shared" si="80"/>
        <v>5.8978787187591614E-2</v>
      </c>
      <c r="BE141" s="44"/>
      <c r="BF141" s="25">
        <f t="array" ref="BF141">SUM(IF(Period=$BF$2,IF(Site=$A$130,IF(Provider=$B141,I))))</f>
        <v>244</v>
      </c>
      <c r="BG141" s="26">
        <f t="array" ref="BG141">SUM(IF(Period=$BF$2,IF(Site=$A$130,IF(Provider=$B141,J))))</f>
        <v>6.3688524590163897</v>
      </c>
      <c r="BH141" s="26"/>
      <c r="BI141" s="27">
        <f t="shared" si="93"/>
        <v>0.22502172024326661</v>
      </c>
      <c r="BJ141" s="27">
        <f t="shared" si="81"/>
        <v>4.8084658704127703E-2</v>
      </c>
      <c r="BK141" s="44"/>
      <c r="BL141" s="25">
        <f t="array" ref="BL141">SUM(IF(Period=$BL$2,IF(Site=$A$130,IF(Provider=$B141,I))))</f>
        <v>243</v>
      </c>
      <c r="BM141" s="26">
        <f t="array" ref="BM141">SUM(IF(Period=$BL$2,IF(Site=$A$130,IF(Provider=$B141,J))))</f>
        <v>6.0493827160493803</v>
      </c>
      <c r="BN141" s="26"/>
      <c r="BO141" s="27">
        <f t="shared" si="94"/>
        <v>0.21675022117369497</v>
      </c>
      <c r="BP141" s="27">
        <f t="shared" si="82"/>
        <v>4.5704691726518032E-2</v>
      </c>
      <c r="BQ141" s="44"/>
      <c r="BR141" s="25">
        <f t="array" ref="BR141">SUM(IF(Period=$BR$2,IF(Site=$A$130,IF(Provider=$B141,I))))</f>
        <v>227</v>
      </c>
      <c r="BS141" s="26">
        <f t="array" ref="BS141">SUM(IF(Period=$BR$2,IF(Site=$A$130,IF(Provider=$B141,J))))</f>
        <v>7.2819383259911898</v>
      </c>
      <c r="BT141" s="26"/>
      <c r="BU141" s="27">
        <f t="shared" si="95"/>
        <v>0.23311239599492317</v>
      </c>
      <c r="BV141" s="27">
        <f t="shared" si="83"/>
        <v>4.8487870699011476E-2</v>
      </c>
    </row>
    <row r="142" spans="1:74" outlineLevel="1" x14ac:dyDescent="0.25">
      <c r="B142" s="20" t="s">
        <v>942</v>
      </c>
      <c r="C142" s="44"/>
      <c r="D142" s="25">
        <f t="array" ref="D142">SUM(IF(Period=$D$2,IF(Site=$A$130,IF(Provider=$B142,I))))</f>
        <v>0</v>
      </c>
      <c r="E142" s="26">
        <f t="array" ref="E142">SUM(IF(Period=$D$2,IF(Site=$A$130,IF(Provider=$B142,J))))</f>
        <v>0</v>
      </c>
      <c r="F142" s="26"/>
      <c r="G142" s="27">
        <f t="shared" si="84"/>
        <v>0</v>
      </c>
      <c r="H142" s="27">
        <f t="shared" si="72"/>
        <v>0</v>
      </c>
      <c r="I142" s="44"/>
      <c r="J142" s="25">
        <f t="array" ref="J142">SUM(IF(Period=$J$2,IF(Site=$A$130,IF(Provider=$B142,I))))</f>
        <v>0</v>
      </c>
      <c r="K142" s="26">
        <f t="array" ref="K142">SUM(IF(Period=$J$2,IF(Site=$A$130,IF(Provider=$B142,J))))</f>
        <v>0</v>
      </c>
      <c r="L142" s="26"/>
      <c r="M142" s="27">
        <f t="shared" si="85"/>
        <v>0</v>
      </c>
      <c r="N142" s="27">
        <f t="shared" si="73"/>
        <v>0</v>
      </c>
      <c r="O142" s="44"/>
      <c r="P142" s="25">
        <f t="array" ref="P142">SUM(IF(Period=$P$2,IF(Site=$A$130,IF(Provider=$B142,I))))</f>
        <v>0</v>
      </c>
      <c r="Q142" s="26">
        <f t="array" ref="Q142">SUM(IF(Period=$P$2,IF(Site=$A$130,IF(Provider=$B142,J))))</f>
        <v>0</v>
      </c>
      <c r="R142" s="26"/>
      <c r="S142" s="27">
        <f t="shared" si="86"/>
        <v>0</v>
      </c>
      <c r="T142" s="27">
        <f t="shared" si="74"/>
        <v>0</v>
      </c>
      <c r="U142" s="44"/>
      <c r="V142" s="25">
        <f t="array" ref="V142">SUM(IF(Period=$V$2,IF(Site=$A$130,IF(Provider=$B142,I))))</f>
        <v>0</v>
      </c>
      <c r="W142" s="26">
        <f t="array" ref="W142">SUM(IF(Period=$V$2,IF(Site=$A$130,IF(Provider=$B142,J))))</f>
        <v>0</v>
      </c>
      <c r="X142" s="26"/>
      <c r="Y142" s="27">
        <f t="shared" si="87"/>
        <v>0</v>
      </c>
      <c r="Z142" s="27">
        <f t="shared" si="75"/>
        <v>0</v>
      </c>
      <c r="AA142" s="44"/>
      <c r="AB142" s="25">
        <f t="array" ref="AB142">SUM(IF(Period=$AB$2,IF(Site=$A$130,IF(Provider=$B142,I))))</f>
        <v>0</v>
      </c>
      <c r="AC142" s="26">
        <f t="array" ref="AC142">SUM(IF(Period=$AB$2,IF(Site=$A$130,IF(Provider=$B142,J))))</f>
        <v>0</v>
      </c>
      <c r="AD142" s="26"/>
      <c r="AE142" s="27">
        <f t="shared" si="88"/>
        <v>0</v>
      </c>
      <c r="AF142" s="27">
        <f t="shared" si="76"/>
        <v>0</v>
      </c>
      <c r="AG142" s="44"/>
      <c r="AH142" s="25">
        <f t="array" ref="AH142">SUM(IF(Period=$AH$2,IF(Site=$A$130,IF(Provider=$B142,I))))</f>
        <v>0</v>
      </c>
      <c r="AI142" s="26">
        <f t="array" ref="AI142">SUM(IF(Period=$AH$2,IF(Site=$A$130,IF(Provider=$B142,J))))</f>
        <v>0</v>
      </c>
      <c r="AJ142" s="26"/>
      <c r="AK142" s="27">
        <f t="shared" si="89"/>
        <v>0</v>
      </c>
      <c r="AL142" s="27">
        <f t="shared" si="77"/>
        <v>0</v>
      </c>
      <c r="AM142" s="44"/>
      <c r="AN142" s="25">
        <f t="array" ref="AN142">SUM(IF(Period=$AN$2,IF(Site=$A$130,IF(Provider=$B142,I))))</f>
        <v>24</v>
      </c>
      <c r="AO142" s="26">
        <f t="array" ref="AO142">SUM(IF(Period=$AN$2,IF(Site=$A$130,IF(Provider=$B142,J))))</f>
        <v>7.625</v>
      </c>
      <c r="AP142" s="26"/>
      <c r="AQ142" s="27">
        <f t="shared" si="90"/>
        <v>2.5792811839323467E-2</v>
      </c>
      <c r="AR142" s="27">
        <f t="shared" si="78"/>
        <v>5.8522545570834665E-3</v>
      </c>
      <c r="AS142" s="44"/>
      <c r="AT142" s="25">
        <f t="array" ref="AT142">SUM(IF(Period=$AT$2,IF(Site=$A$130,IF(Provider=$B142,I))))</f>
        <v>0</v>
      </c>
      <c r="AU142" s="26">
        <f t="array" ref="AU142">SUM(IF(Period=$AT$2,IF(Site=$A$130,IF(Provider=$B142,J))))</f>
        <v>0</v>
      </c>
      <c r="AV142" s="26"/>
      <c r="AW142" s="27">
        <f t="shared" si="91"/>
        <v>0</v>
      </c>
      <c r="AX142" s="27">
        <f t="shared" si="79"/>
        <v>0</v>
      </c>
      <c r="AY142" s="44"/>
      <c r="AZ142" s="25">
        <f t="array" ref="AZ142">SUM(IF(Period=$AZ$2,IF(Site=$A$130,IF(Provider=$B142,I))))</f>
        <v>0</v>
      </c>
      <c r="BA142" s="26">
        <f t="array" ref="BA142">SUM(IF(Period=$AZ$2,IF(Site=$A$130,IF(Provider=$B142,J))))</f>
        <v>0</v>
      </c>
      <c r="BB142" s="26"/>
      <c r="BC142" s="27">
        <f t="shared" si="92"/>
        <v>0</v>
      </c>
      <c r="BD142" s="27">
        <f t="shared" si="80"/>
        <v>0</v>
      </c>
      <c r="BE142" s="44"/>
      <c r="BF142" s="25">
        <f t="array" ref="BF142">SUM(IF(Period=$BF$2,IF(Site=$A$130,IF(Provider=$B142,I))))</f>
        <v>0</v>
      </c>
      <c r="BG142" s="26">
        <f t="array" ref="BG142">SUM(IF(Period=$BF$2,IF(Site=$A$130,IF(Provider=$B142,J))))</f>
        <v>0</v>
      </c>
      <c r="BH142" s="26"/>
      <c r="BI142" s="27">
        <f t="shared" si="93"/>
        <v>0</v>
      </c>
      <c r="BJ142" s="27">
        <f t="shared" si="81"/>
        <v>0</v>
      </c>
      <c r="BK142" s="44"/>
      <c r="BL142" s="25">
        <f t="array" ref="BL142">SUM(IF(Period=$BL$2,IF(Site=$A$130,IF(Provider=$B142,I))))</f>
        <v>0</v>
      </c>
      <c r="BM142" s="26">
        <f t="array" ref="BM142">SUM(IF(Period=$BL$2,IF(Site=$A$130,IF(Provider=$B142,J))))</f>
        <v>0</v>
      </c>
      <c r="BN142" s="26"/>
      <c r="BO142" s="27">
        <f t="shared" si="94"/>
        <v>0</v>
      </c>
      <c r="BP142" s="27">
        <f t="shared" si="82"/>
        <v>0</v>
      </c>
      <c r="BQ142" s="44"/>
      <c r="BR142" s="25">
        <f t="array" ref="BR142">SUM(IF(Period=$BR$2,IF(Site=$A$130,IF(Provider=$B142,I))))</f>
        <v>0</v>
      </c>
      <c r="BS142" s="26">
        <f t="array" ref="BS142">SUM(IF(Period=$BR$2,IF(Site=$A$130,IF(Provider=$B142,J))))</f>
        <v>0</v>
      </c>
      <c r="BT142" s="26"/>
      <c r="BU142" s="27">
        <f t="shared" si="95"/>
        <v>0</v>
      </c>
      <c r="BV142" s="27">
        <f t="shared" si="83"/>
        <v>0</v>
      </c>
    </row>
    <row r="143" spans="1:74" outlineLevel="1" x14ac:dyDescent="0.25">
      <c r="B143" s="20" t="s">
        <v>660</v>
      </c>
      <c r="C143" s="44"/>
      <c r="D143" s="25">
        <f t="array" ref="D143">SUM(IF(Period=$D$2,IF(Site=$A$130,IF(Provider=$B143,I))))</f>
        <v>120</v>
      </c>
      <c r="E143" s="26">
        <f t="array" ref="E143">SUM(IF(Period=$D$2,IF(Site=$A$130,IF(Provider=$B143,J))))</f>
        <v>11.608333333333333</v>
      </c>
      <c r="F143" s="26"/>
      <c r="G143" s="27">
        <f t="shared" si="84"/>
        <v>0.18138020833333332</v>
      </c>
      <c r="H143" s="27">
        <f t="shared" si="72"/>
        <v>4.0345237060850928E-2</v>
      </c>
      <c r="I143" s="44"/>
      <c r="J143" s="25">
        <f t="array" ref="J143">SUM(IF(Period=$J$2,IF(Site=$A$130,IF(Provider=$B143,I))))</f>
        <v>0</v>
      </c>
      <c r="K143" s="26">
        <f t="array" ref="K143">SUM(IF(Period=$J$2,IF(Site=$A$130,IF(Provider=$B143,J))))</f>
        <v>0</v>
      </c>
      <c r="L143" s="26"/>
      <c r="M143" s="27">
        <f t="shared" si="85"/>
        <v>0</v>
      </c>
      <c r="N143" s="27">
        <f t="shared" si="73"/>
        <v>0</v>
      </c>
      <c r="O143" s="44"/>
      <c r="P143" s="25">
        <f t="array" ref="P143">SUM(IF(Period=$P$2,IF(Site=$A$130,IF(Provider=$B143,I))))</f>
        <v>182</v>
      </c>
      <c r="Q143" s="26">
        <f t="array" ref="Q143">SUM(IF(Period=$P$2,IF(Site=$A$130,IF(Provider=$B143,J))))</f>
        <v>9.6263736263736259</v>
      </c>
      <c r="R143" s="26"/>
      <c r="S143" s="27">
        <f t="shared" si="86"/>
        <v>0.22338390921841134</v>
      </c>
      <c r="T143" s="27">
        <f t="shared" si="74"/>
        <v>5.0487003630914636E-2</v>
      </c>
      <c r="U143" s="44"/>
      <c r="V143" s="25">
        <f t="array" ref="V143">SUM(IF(Period=$V$2,IF(Site=$A$130,IF(Provider=$B143,I))))</f>
        <v>221</v>
      </c>
      <c r="W143" s="26">
        <f t="array" ref="W143">SUM(IF(Period=$V$2,IF(Site=$A$130,IF(Provider=$B143,J))))</f>
        <v>8.995475113122172</v>
      </c>
      <c r="X143" s="26"/>
      <c r="Y143" s="27">
        <f t="shared" si="87"/>
        <v>0.26857606052418265</v>
      </c>
      <c r="Z143" s="27">
        <f t="shared" si="75"/>
        <v>6.012217988265893E-2</v>
      </c>
      <c r="AA143" s="44"/>
      <c r="AB143" s="25">
        <f t="array" ref="AB143">SUM(IF(Period=$AB$2,IF(Site=$A$130,IF(Provider=$B143,I))))</f>
        <v>329</v>
      </c>
      <c r="AC143" s="26">
        <f t="array" ref="AC143">SUM(IF(Period=$AB$2,IF(Site=$A$130,IF(Provider=$B143,J))))</f>
        <v>8.8267477203647413</v>
      </c>
      <c r="AD143" s="26"/>
      <c r="AE143" s="27">
        <f t="shared" si="88"/>
        <v>0.38130252100840334</v>
      </c>
      <c r="AF143" s="27">
        <f t="shared" si="76"/>
        <v>8.7361992719833942E-2</v>
      </c>
      <c r="AG143" s="44"/>
      <c r="AH143" s="25">
        <f t="array" ref="AH143">SUM(IF(Period=$AH$2,IF(Site=$A$130,IF(Provider=$B143,I))))</f>
        <v>146</v>
      </c>
      <c r="AI143" s="26">
        <f t="array" ref="AI143">SUM(IF(Period=$AH$2,IF(Site=$A$130,IF(Provider=$B143,J))))</f>
        <v>8.0547945205479508</v>
      </c>
      <c r="AJ143" s="26"/>
      <c r="AK143" s="27">
        <f t="shared" si="89"/>
        <v>0.17271258628286104</v>
      </c>
      <c r="AL143" s="27">
        <f t="shared" si="77"/>
        <v>4.0046312061567828E-2</v>
      </c>
      <c r="AM143" s="44"/>
      <c r="AN143" s="25">
        <f t="array" ref="AN143">SUM(IF(Period=$AN$2,IF(Site=$A$130,IF(Provider=$B143,I))))</f>
        <v>139</v>
      </c>
      <c r="AO143" s="26">
        <f t="array" ref="AO143">SUM(IF(Period=$AN$2,IF(Site=$A$130,IF(Provider=$B143,J))))</f>
        <v>9.8776978417266204</v>
      </c>
      <c r="AP143" s="26"/>
      <c r="AQ143" s="27">
        <f t="shared" si="90"/>
        <v>0.19351656095842146</v>
      </c>
      <c r="AR143" s="27">
        <f t="shared" si="78"/>
        <v>4.3907898944675415E-2</v>
      </c>
      <c r="AS143" s="44"/>
      <c r="AT143" s="25">
        <f t="array" ref="AT143">SUM(IF(Period=$AT$2,IF(Site=$A$130,IF(Provider=$B143,I))))</f>
        <v>42</v>
      </c>
      <c r="AU143" s="26">
        <f t="array" ref="AU143">SUM(IF(Period=$AT$2,IF(Site=$A$130,IF(Provider=$B143,J))))</f>
        <v>8.71428571428571</v>
      </c>
      <c r="AV143" s="26"/>
      <c r="AW143" s="27">
        <f t="shared" si="91"/>
        <v>5.2616446233467479E-2</v>
      </c>
      <c r="AX143" s="27">
        <f t="shared" si="79"/>
        <v>1.1532280933925696E-2</v>
      </c>
      <c r="AY143" s="44"/>
      <c r="AZ143" s="25">
        <f t="array" ref="AZ143">SUM(IF(Period=$AZ$2,IF(Site=$A$130,IF(Provider=$B143,I))))</f>
        <v>0</v>
      </c>
      <c r="BA143" s="26">
        <f t="array" ref="BA143">SUM(IF(Period=$AZ$2,IF(Site=$A$130,IF(Provider=$B143,J))))</f>
        <v>0</v>
      </c>
      <c r="BB143" s="26"/>
      <c r="BC143" s="27">
        <f t="shared" si="92"/>
        <v>0</v>
      </c>
      <c r="BD143" s="27">
        <f t="shared" si="80"/>
        <v>0</v>
      </c>
      <c r="BE143" s="44"/>
      <c r="BF143" s="25">
        <f t="array" ref="BF143">SUM(IF(Period=$BF$2,IF(Site=$A$130,IF(Provider=$B143,I))))</f>
        <v>0</v>
      </c>
      <c r="BG143" s="26">
        <f t="array" ref="BG143">SUM(IF(Period=$BF$2,IF(Site=$A$130,IF(Provider=$B143,J))))</f>
        <v>0</v>
      </c>
      <c r="BH143" s="26"/>
      <c r="BI143" s="27">
        <f t="shared" si="93"/>
        <v>0</v>
      </c>
      <c r="BJ143" s="27">
        <f t="shared" si="81"/>
        <v>0</v>
      </c>
      <c r="BK143" s="44"/>
      <c r="BL143" s="25">
        <f t="array" ref="BL143">SUM(IF(Period=$BL$2,IF(Site=$A$130,IF(Provider=$B143,I))))</f>
        <v>0</v>
      </c>
      <c r="BM143" s="26">
        <f t="array" ref="BM143">SUM(IF(Period=$BL$2,IF(Site=$A$130,IF(Provider=$B143,J))))</f>
        <v>0</v>
      </c>
      <c r="BN143" s="26"/>
      <c r="BO143" s="27">
        <f t="shared" si="94"/>
        <v>0</v>
      </c>
      <c r="BP143" s="27">
        <f t="shared" si="82"/>
        <v>0</v>
      </c>
      <c r="BQ143" s="44"/>
      <c r="BR143" s="25">
        <f t="array" ref="BR143">SUM(IF(Period=$BR$2,IF(Site=$A$130,IF(Provider=$B143,I))))</f>
        <v>39</v>
      </c>
      <c r="BS143" s="26">
        <f t="array" ref="BS143">SUM(IF(Period=$BR$2,IF(Site=$A$130,IF(Provider=$B143,J))))</f>
        <v>6.1025641025641004</v>
      </c>
      <c r="BT143" s="26"/>
      <c r="BU143" s="27">
        <f t="shared" si="95"/>
        <v>3.3563672260612028E-2</v>
      </c>
      <c r="BV143" s="27">
        <f t="shared" si="83"/>
        <v>6.9813147164940869E-3</v>
      </c>
    </row>
    <row r="144" spans="1:74" outlineLevel="1" x14ac:dyDescent="0.25">
      <c r="B144" s="20" t="s">
        <v>633</v>
      </c>
      <c r="C144" s="44"/>
      <c r="D144" s="25">
        <f t="array" ref="D144">SUM(IF(Period=$D$2,IF(Site=$A$130,IF(Provider=$B144,I))))</f>
        <v>558</v>
      </c>
      <c r="E144" s="26">
        <f t="array" ref="E144">SUM(IF(Period=$D$2,IF(Site=$A$130,IF(Provider=$B144,J))))</f>
        <v>8.6827956989247319</v>
      </c>
      <c r="F144" s="26"/>
      <c r="G144" s="27">
        <f t="shared" si="84"/>
        <v>0.63085937500000011</v>
      </c>
      <c r="H144" s="27">
        <f t="shared" si="72"/>
        <v>0.14032496307237816</v>
      </c>
      <c r="I144" s="44"/>
      <c r="J144" s="25">
        <f t="array" ref="J144">SUM(IF(Period=$J$2,IF(Site=$A$130,IF(Provider=$B144,I))))</f>
        <v>471</v>
      </c>
      <c r="K144" s="26">
        <f t="array" ref="K144">SUM(IF(Period=$J$2,IF(Site=$A$130,IF(Provider=$B144,J))))</f>
        <v>9.9660297239915074</v>
      </c>
      <c r="L144" s="26"/>
      <c r="M144" s="27">
        <f t="shared" si="85"/>
        <v>0.65825269948113874</v>
      </c>
      <c r="N144" s="27">
        <f t="shared" si="73"/>
        <v>0.14542863339219878</v>
      </c>
      <c r="O144" s="44"/>
      <c r="P144" s="25">
        <f t="array" ref="P144">SUM(IF(Period=$P$2,IF(Site=$A$130,IF(Provider=$B144,I))))</f>
        <v>619</v>
      </c>
      <c r="Q144" s="26">
        <f t="array" ref="Q144">SUM(IF(Period=$P$2,IF(Site=$A$130,IF(Provider=$B144,J))))</f>
        <v>9.1130856219709209</v>
      </c>
      <c r="R144" s="26"/>
      <c r="S144" s="27">
        <f t="shared" si="86"/>
        <v>0.71924008670151729</v>
      </c>
      <c r="T144" s="27">
        <f t="shared" si="74"/>
        <v>0.16255547230707165</v>
      </c>
      <c r="U144" s="44"/>
      <c r="V144" s="25">
        <f t="array" ref="V144">SUM(IF(Period=$V$2,IF(Site=$A$130,IF(Provider=$B144,I))))</f>
        <v>499</v>
      </c>
      <c r="W144" s="26">
        <f t="array" ref="W144">SUM(IF(Period=$V$2,IF(Site=$A$130,IF(Provider=$B144,J))))</f>
        <v>8.2545090180360727</v>
      </c>
      <c r="X144" s="26"/>
      <c r="Y144" s="27">
        <f t="shared" si="87"/>
        <v>0.55647122399351523</v>
      </c>
      <c r="Z144" s="27">
        <f t="shared" si="75"/>
        <v>0.12456904373072038</v>
      </c>
      <c r="AA144" s="44"/>
      <c r="AB144" s="25">
        <f t="array" ref="AB144">SUM(IF(Period=$AB$2,IF(Site=$A$130,IF(Provider=$B144,I))))</f>
        <v>414</v>
      </c>
      <c r="AC144" s="26">
        <f t="array" ref="AC144">SUM(IF(Period=$AB$2,IF(Site=$A$130,IF(Provider=$B144,J))))</f>
        <v>8.2946859903381647</v>
      </c>
      <c r="AD144" s="26"/>
      <c r="AE144" s="27">
        <f t="shared" si="88"/>
        <v>0.45089285714285715</v>
      </c>
      <c r="AF144" s="27">
        <f t="shared" si="76"/>
        <v>0.10330615805782016</v>
      </c>
      <c r="AG144" s="44"/>
      <c r="AH144" s="25">
        <f t="array" ref="AH144">SUM(IF(Period=$AH$2,IF(Site=$A$130,IF(Provider=$B144,I))))</f>
        <v>437</v>
      </c>
      <c r="AI144" s="26">
        <f t="array" ref="AI144">SUM(IF(Period=$AH$2,IF(Site=$A$130,IF(Provider=$B144,J))))</f>
        <v>6.7070938215103002</v>
      </c>
      <c r="AJ144" s="26"/>
      <c r="AK144" s="27">
        <f t="shared" si="89"/>
        <v>0.43045968571008969</v>
      </c>
      <c r="AL144" s="27">
        <f t="shared" si="77"/>
        <v>9.9809303275897335E-2</v>
      </c>
      <c r="AM144" s="44"/>
      <c r="AN144" s="25">
        <f t="array" ref="AN144">SUM(IF(Period=$AN$2,IF(Site=$A$130,IF(Provider=$B144,I))))</f>
        <v>521</v>
      </c>
      <c r="AO144" s="26">
        <f t="array" ref="AO144">SUM(IF(Period=$AN$2,IF(Site=$A$130,IF(Provider=$B144,J))))</f>
        <v>6.3301343570057602</v>
      </c>
      <c r="AP144" s="26"/>
      <c r="AQ144" s="27">
        <f t="shared" si="90"/>
        <v>0.46483439041578589</v>
      </c>
      <c r="AR144" s="27">
        <f t="shared" si="78"/>
        <v>0.10546850015989769</v>
      </c>
      <c r="AS144" s="44"/>
      <c r="AT144" s="25">
        <f t="array" ref="AT144">SUM(IF(Period=$AT$2,IF(Site=$A$130,IF(Provider=$B144,I))))</f>
        <v>536</v>
      </c>
      <c r="AU144" s="26">
        <f t="array" ref="AU144">SUM(IF(Period=$AT$2,IF(Site=$A$130,IF(Provider=$B144,J))))</f>
        <v>7.0261194029850698</v>
      </c>
      <c r="AV144" s="26"/>
      <c r="AW144" s="27">
        <f t="shared" si="91"/>
        <v>0.54140310523289203</v>
      </c>
      <c r="AX144" s="27">
        <f t="shared" si="79"/>
        <v>0.11866275955509334</v>
      </c>
      <c r="AY144" s="44"/>
      <c r="AZ144" s="25">
        <f t="array" ref="AZ144">SUM(IF(Period=$AZ$2,IF(Site=$A$130,IF(Provider=$B144,I))))</f>
        <v>377</v>
      </c>
      <c r="BA144" s="26">
        <f t="array" ref="BA144">SUM(IF(Period=$AZ$2,IF(Site=$A$130,IF(Provider=$B144,J))))</f>
        <v>7.60742705570292</v>
      </c>
      <c r="BB144" s="26"/>
      <c r="BC144" s="27">
        <f t="shared" si="92"/>
        <v>0.4331017819389914</v>
      </c>
      <c r="BD144" s="27">
        <f t="shared" si="80"/>
        <v>9.3453680471830322E-2</v>
      </c>
      <c r="BE144" s="44"/>
      <c r="BF144" s="25">
        <f t="array" ref="BF144">SUM(IF(Period=$BF$2,IF(Site=$A$130,IF(Provider=$B144,I))))</f>
        <v>431</v>
      </c>
      <c r="BG144" s="26">
        <f t="array" ref="BG144">SUM(IF(Period=$BF$2,IF(Site=$A$130,IF(Provider=$B144,J))))</f>
        <v>6.8747099767981403</v>
      </c>
      <c r="BH144" s="26"/>
      <c r="BI144" s="27">
        <f t="shared" si="93"/>
        <v>0.42904720532869944</v>
      </c>
      <c r="BJ144" s="27">
        <f t="shared" si="81"/>
        <v>9.1682653629556229E-2</v>
      </c>
      <c r="BK144" s="44"/>
      <c r="BL144" s="25">
        <f t="array" ref="BL144">SUM(IF(Period=$BL$2,IF(Site=$A$130,IF(Provider=$B144,I))))</f>
        <v>446</v>
      </c>
      <c r="BM144" s="26">
        <f t="array" ref="BM144">SUM(IF(Period=$BL$2,IF(Site=$A$130,IF(Provider=$B144,J))))</f>
        <v>6.4955156950672599</v>
      </c>
      <c r="BN144" s="26"/>
      <c r="BO144" s="27">
        <f t="shared" si="94"/>
        <v>0.42716012975523415</v>
      </c>
      <c r="BP144" s="27">
        <f t="shared" si="82"/>
        <v>9.0072443490967824E-2</v>
      </c>
      <c r="BQ144" s="44"/>
      <c r="BR144" s="25">
        <f t="array" ref="BR144">SUM(IF(Period=$BR$2,IF(Site=$A$130,IF(Provider=$B144,I))))</f>
        <v>342</v>
      </c>
      <c r="BS144" s="26">
        <f t="array" ref="BS144">SUM(IF(Period=$BR$2,IF(Site=$A$130,IF(Provider=$B144,J))))</f>
        <v>5.9619883040935697</v>
      </c>
      <c r="BT144" s="26"/>
      <c r="BU144" s="27">
        <f t="shared" si="95"/>
        <v>0.28754759554364701</v>
      </c>
      <c r="BV144" s="27">
        <f t="shared" si="83"/>
        <v>5.9810507171980901E-2</v>
      </c>
    </row>
    <row r="145" spans="2:74" outlineLevel="1" x14ac:dyDescent="0.25">
      <c r="B145" s="20" t="s">
        <v>651</v>
      </c>
      <c r="C145" s="44"/>
      <c r="D145" s="25">
        <f t="array" ref="D145">SUM(IF(Period=$D$2,IF(Site=$A$130,IF(Provider=$B145,I))))</f>
        <v>219</v>
      </c>
      <c r="E145" s="26">
        <f t="array" ref="E145">SUM(IF(Period=$D$2,IF(Site=$A$130,IF(Provider=$B145,J))))</f>
        <v>8.237442922374429</v>
      </c>
      <c r="F145" s="26"/>
      <c r="G145" s="27">
        <f t="shared" si="84"/>
        <v>0.23489583333333333</v>
      </c>
      <c r="H145" s="27">
        <f t="shared" si="72"/>
        <v>5.2248964578445849E-2</v>
      </c>
      <c r="I145" s="44"/>
      <c r="J145" s="25">
        <f t="array" ref="J145">SUM(IF(Period=$J$2,IF(Site=$A$130,IF(Provider=$B145,I))))</f>
        <v>251</v>
      </c>
      <c r="K145" s="26">
        <f t="array" ref="K145">SUM(IF(Period=$J$2,IF(Site=$A$130,IF(Provider=$B145,J))))</f>
        <v>6.4900398406374498</v>
      </c>
      <c r="L145" s="26"/>
      <c r="M145" s="27">
        <f t="shared" si="85"/>
        <v>0.22843920908708451</v>
      </c>
      <c r="N145" s="27">
        <f t="shared" si="73"/>
        <v>5.0469374477181889E-2</v>
      </c>
      <c r="O145" s="44"/>
      <c r="P145" s="25">
        <f t="array" ref="P145">SUM(IF(Period=$P$2,IF(Site=$A$130,IF(Provider=$B145,I))))</f>
        <v>215</v>
      </c>
      <c r="Q145" s="26">
        <f t="array" ref="Q145">SUM(IF(Period=$P$2,IF(Site=$A$130,IF(Provider=$B145,J))))</f>
        <v>6.6697674418604649</v>
      </c>
      <c r="R145" s="26"/>
      <c r="S145" s="27">
        <f t="shared" si="86"/>
        <v>0.18283819966849421</v>
      </c>
      <c r="T145" s="27">
        <f t="shared" si="74"/>
        <v>4.1323266670508903E-2</v>
      </c>
      <c r="U145" s="44"/>
      <c r="V145" s="25">
        <f t="array" ref="V145">SUM(IF(Period=$V$2,IF(Site=$A$130,IF(Provider=$B145,I))))</f>
        <v>239</v>
      </c>
      <c r="W145" s="26">
        <f t="array" ref="W145">SUM(IF(Period=$V$2,IF(Site=$A$130,IF(Provider=$B145,J))))</f>
        <v>5.9037656903765692</v>
      </c>
      <c r="X145" s="26"/>
      <c r="Y145" s="27">
        <f t="shared" si="87"/>
        <v>0.19062415563361251</v>
      </c>
      <c r="Z145" s="27">
        <f t="shared" si="75"/>
        <v>4.2672231294985784E-2</v>
      </c>
      <c r="AA145" s="44"/>
      <c r="AB145" s="25">
        <f t="array" ref="AB145">SUM(IF(Period=$AB$2,IF(Site=$A$130,IF(Provider=$B145,I))))</f>
        <v>269</v>
      </c>
      <c r="AC145" s="26">
        <f t="array" ref="AC145">SUM(IF(Period=$AB$2,IF(Site=$A$130,IF(Provider=$B145,J))))</f>
        <v>6.5910780669144984</v>
      </c>
      <c r="AD145" s="26"/>
      <c r="AE145" s="27">
        <f t="shared" si="88"/>
        <v>0.23279936974789917</v>
      </c>
      <c r="AF145" s="27">
        <f t="shared" si="76"/>
        <v>5.3337745555187874E-2</v>
      </c>
      <c r="AG145" s="44"/>
      <c r="AH145" s="25">
        <f t="array" ref="AH145">SUM(IF(Period=$AH$2,IF(Site=$A$130,IF(Provider=$B145,I))))</f>
        <v>257</v>
      </c>
      <c r="AI145" s="26">
        <f t="array" ref="AI145">SUM(IF(Period=$AH$2,IF(Site=$A$130,IF(Provider=$B145,J))))</f>
        <v>6.7470817120622604</v>
      </c>
      <c r="AJ145" s="26"/>
      <c r="AK145" s="27">
        <f t="shared" si="89"/>
        <v>0.25466294610074913</v>
      </c>
      <c r="AL145" s="27">
        <f t="shared" si="77"/>
        <v>5.9047878498944384E-2</v>
      </c>
      <c r="AM145" s="44"/>
      <c r="AN145" s="25">
        <f t="array" ref="AN145">SUM(IF(Period=$AN$2,IF(Site=$A$130,IF(Provider=$B145,I))))</f>
        <v>263</v>
      </c>
      <c r="AO145" s="26">
        <f t="array" ref="AO145">SUM(IF(Period=$AN$2,IF(Site=$A$130,IF(Provider=$B145,J))))</f>
        <v>5.7072243346007596</v>
      </c>
      <c r="AP145" s="26"/>
      <c r="AQ145" s="27">
        <f t="shared" si="90"/>
        <v>0.21155743481324871</v>
      </c>
      <c r="AR145" s="27">
        <f t="shared" si="78"/>
        <v>4.800127918132395E-2</v>
      </c>
      <c r="AS145" s="44"/>
      <c r="AT145" s="25">
        <f t="array" ref="AT145">SUM(IF(Period=$AT$2,IF(Site=$A$130,IF(Provider=$B145,I))))</f>
        <v>227</v>
      </c>
      <c r="AU145" s="26">
        <f t="array" ref="AU145">SUM(IF(Period=$AT$2,IF(Site=$A$130,IF(Provider=$B145,J))))</f>
        <v>5.76651982378855</v>
      </c>
      <c r="AV145" s="26"/>
      <c r="AW145" s="27">
        <f t="shared" si="91"/>
        <v>0.18818286371477874</v>
      </c>
      <c r="AX145" s="27">
        <f t="shared" si="79"/>
        <v>4.1245234269149604E-2</v>
      </c>
      <c r="AY145" s="44"/>
      <c r="AZ145" s="25">
        <f t="array" ref="AZ145">SUM(IF(Period=$AZ$2,IF(Site=$A$130,IF(Provider=$B145,I))))</f>
        <v>171</v>
      </c>
      <c r="BA145" s="26">
        <f t="array" ref="BA145">SUM(IF(Period=$AZ$2,IF(Site=$A$130,IF(Provider=$B145,J))))</f>
        <v>5.6432748538011701</v>
      </c>
      <c r="BB145" s="26"/>
      <c r="BC145" s="27">
        <f t="shared" si="92"/>
        <v>0.14572636665659922</v>
      </c>
      <c r="BD145" s="27">
        <f t="shared" si="80"/>
        <v>3.1444491511616546E-2</v>
      </c>
      <c r="BE145" s="44"/>
      <c r="BF145" s="25">
        <f t="array" ref="BF145">SUM(IF(Period=$BF$2,IF(Site=$A$130,IF(Provider=$B145,I))))</f>
        <v>251</v>
      </c>
      <c r="BG145" s="26">
        <f t="array" ref="BG145">SUM(IF(Period=$BF$2,IF(Site=$A$130,IF(Provider=$B145,J))))</f>
        <v>5.35059760956175</v>
      </c>
      <c r="BH145" s="26"/>
      <c r="BI145" s="27">
        <f t="shared" si="93"/>
        <v>0.19446857804807402</v>
      </c>
      <c r="BJ145" s="27">
        <f t="shared" si="81"/>
        <v>4.1555789343399936E-2</v>
      </c>
      <c r="BK145" s="44"/>
      <c r="BL145" s="25">
        <f t="array" ref="BL145">SUM(IF(Period=$BL$2,IF(Site=$A$130,IF(Provider=$B145,I))))</f>
        <v>176</v>
      </c>
      <c r="BM145" s="26">
        <f t="array" ref="BM145">SUM(IF(Period=$BL$2,IF(Site=$A$130,IF(Provider=$B145,J))))</f>
        <v>4.4886363636363598</v>
      </c>
      <c r="BN145" s="26"/>
      <c r="BO145" s="27">
        <f t="shared" si="94"/>
        <v>0.11648481273960475</v>
      </c>
      <c r="BP145" s="27">
        <f t="shared" si="82"/>
        <v>2.4562385349625328E-2</v>
      </c>
      <c r="BQ145" s="44"/>
      <c r="BR145" s="25">
        <f t="array" ref="BR145">SUM(IF(Period=$BR$2,IF(Site=$A$130,IF(Provider=$B145,I))))</f>
        <v>156</v>
      </c>
      <c r="BS145" s="26">
        <f t="array" ref="BS145">SUM(IF(Period=$BR$2,IF(Site=$A$130,IF(Provider=$B145,J))))</f>
        <v>4.8782051282051304</v>
      </c>
      <c r="BT145" s="26"/>
      <c r="BU145" s="27">
        <f t="shared" si="95"/>
        <v>0.10731913693414191</v>
      </c>
      <c r="BV145" s="27">
        <f t="shared" si="83"/>
        <v>2.2322607139714304E-2</v>
      </c>
    </row>
    <row r="146" spans="2:74" outlineLevel="1" x14ac:dyDescent="0.25">
      <c r="B146" s="20" t="s">
        <v>646</v>
      </c>
      <c r="C146" s="44"/>
      <c r="D146" s="25">
        <f t="array" ref="D146">SUM(IF(Period=$D$2,IF(Site=$A$130,IF(Provider=$B146,I))))</f>
        <v>260</v>
      </c>
      <c r="E146" s="26">
        <f t="array" ref="E146">SUM(IF(Period=$D$2,IF(Site=$A$130,IF(Provider=$B146,J))))</f>
        <v>7.0615384615384613</v>
      </c>
      <c r="F146" s="26"/>
      <c r="G146" s="27">
        <f t="shared" si="84"/>
        <v>0.23906249999999998</v>
      </c>
      <c r="H146" s="27">
        <f t="shared" si="72"/>
        <v>5.3175775480059084E-2</v>
      </c>
      <c r="I146" s="44"/>
      <c r="J146" s="25">
        <f t="array" ref="J146">SUM(IF(Period=$J$2,IF(Site=$A$130,IF(Provider=$B146,I))))</f>
        <v>185</v>
      </c>
      <c r="K146" s="26">
        <f t="array" ref="K146">SUM(IF(Period=$J$2,IF(Site=$A$130,IF(Provider=$B146,J))))</f>
        <v>6.9675675675675679</v>
      </c>
      <c r="L146" s="26"/>
      <c r="M146" s="27">
        <f t="shared" si="85"/>
        <v>0.18076006170242603</v>
      </c>
      <c r="N146" s="27">
        <f t="shared" si="73"/>
        <v>3.9935557827555222E-2</v>
      </c>
      <c r="O146" s="44"/>
      <c r="P146" s="25">
        <f t="array" ref="P146">SUM(IF(Period=$P$2,IF(Site=$A$130,IF(Provider=$B146,I))))</f>
        <v>236</v>
      </c>
      <c r="Q146" s="26">
        <f t="array" ref="Q146">SUM(IF(Period=$P$2,IF(Site=$A$130,IF(Provider=$B146,J))))</f>
        <v>5.7923728813559325</v>
      </c>
      <c r="R146" s="26"/>
      <c r="S146" s="27">
        <f t="shared" si="86"/>
        <v>0.17429555017212803</v>
      </c>
      <c r="T146" s="27">
        <f t="shared" si="74"/>
        <v>3.9392542216586938E-2</v>
      </c>
      <c r="U146" s="44"/>
      <c r="V146" s="25">
        <f t="array" ref="V146">SUM(IF(Period=$V$2,IF(Site=$A$130,IF(Provider=$B146,I))))</f>
        <v>199</v>
      </c>
      <c r="W146" s="26">
        <f t="array" ref="W146">SUM(IF(Period=$V$2,IF(Site=$A$130,IF(Provider=$B146,J))))</f>
        <v>6.1859296482412063</v>
      </c>
      <c r="X146" s="26"/>
      <c r="Y146" s="27">
        <f t="shared" si="87"/>
        <v>0.16630640367468252</v>
      </c>
      <c r="Z146" s="27">
        <f t="shared" si="75"/>
        <v>3.722857315671687E-2</v>
      </c>
      <c r="AA146" s="44"/>
      <c r="AB146" s="25">
        <f t="array" ref="AB146">SUM(IF(Period=$AB$2,IF(Site=$A$130,IF(Provider=$B146,I))))</f>
        <v>306</v>
      </c>
      <c r="AC146" s="26">
        <f t="array" ref="AC146">SUM(IF(Period=$AB$2,IF(Site=$A$130,IF(Provider=$B146,J))))</f>
        <v>6.4411764705882355</v>
      </c>
      <c r="AD146" s="26"/>
      <c r="AE146" s="27">
        <f t="shared" si="88"/>
        <v>0.25879726890756305</v>
      </c>
      <c r="AF146" s="27">
        <f t="shared" si="76"/>
        <v>5.9294245058812915E-2</v>
      </c>
      <c r="AG146" s="44"/>
      <c r="AH146" s="25">
        <f t="array" ref="AH146">SUM(IF(Period=$AH$2,IF(Site=$A$130,IF(Provider=$B146,I))))</f>
        <v>227</v>
      </c>
      <c r="AI146" s="26">
        <f t="array" ref="AI146">SUM(IF(Period=$AH$2,IF(Site=$A$130,IF(Provider=$B146,J))))</f>
        <v>7.1057268722467004</v>
      </c>
      <c r="AJ146" s="26"/>
      <c r="AK146" s="27">
        <f t="shared" si="89"/>
        <v>0.23689234836246159</v>
      </c>
      <c r="AL146" s="27">
        <f t="shared" si="77"/>
        <v>5.4927467138868112E-2</v>
      </c>
      <c r="AM146" s="44"/>
      <c r="AN146" s="25">
        <f t="array" ref="AN146">SUM(IF(Period=$AN$2,IF(Site=$A$130,IF(Provider=$B146,I))))</f>
        <v>224</v>
      </c>
      <c r="AO146" s="26">
        <f t="array" ref="AO146">SUM(IF(Period=$AN$2,IF(Site=$A$130,IF(Provider=$B146,J))))</f>
        <v>5.43303571428571</v>
      </c>
      <c r="AP146" s="26"/>
      <c r="AQ146" s="27">
        <f t="shared" si="90"/>
        <v>0.17152924594785049</v>
      </c>
      <c r="AR146" s="27">
        <f t="shared" si="78"/>
        <v>3.8919091781259962E-2</v>
      </c>
      <c r="AS146" s="44"/>
      <c r="AT146" s="25">
        <f t="array" ref="AT146">SUM(IF(Period=$AT$2,IF(Site=$A$130,IF(Provider=$B146,I))))</f>
        <v>200</v>
      </c>
      <c r="AU146" s="26">
        <f t="array" ref="AU146">SUM(IF(Period=$AT$2,IF(Site=$A$130,IF(Provider=$B146,J))))</f>
        <v>5.8</v>
      </c>
      <c r="AV146" s="26"/>
      <c r="AW146" s="27">
        <f t="shared" si="91"/>
        <v>0.16676250718803909</v>
      </c>
      <c r="AX146" s="27">
        <f t="shared" si="79"/>
        <v>3.6550398588398397E-2</v>
      </c>
      <c r="AY146" s="44"/>
      <c r="AZ146" s="25">
        <f t="array" ref="AZ146">SUM(IF(Period=$AZ$2,IF(Site=$A$130,IF(Provider=$B146,I))))</f>
        <v>221</v>
      </c>
      <c r="BA146" s="26">
        <f t="array" ref="BA146">SUM(IF(Period=$AZ$2,IF(Site=$A$130,IF(Provider=$B146,J))))</f>
        <v>6.2895927601809998</v>
      </c>
      <c r="BB146" s="26"/>
      <c r="BC146" s="27">
        <f t="shared" si="92"/>
        <v>0.20990637269707052</v>
      </c>
      <c r="BD146" s="27">
        <f t="shared" si="80"/>
        <v>4.5293101762846656E-2</v>
      </c>
      <c r="BE146" s="44"/>
      <c r="BF146" s="25">
        <f t="array" ref="BF146">SUM(IF(Period=$BF$2,IF(Site=$A$130,IF(Provider=$B146,I))))</f>
        <v>173</v>
      </c>
      <c r="BG146" s="26">
        <f t="array" ref="BG146">SUM(IF(Period=$BF$2,IF(Site=$A$130,IF(Provider=$B146,J))))</f>
        <v>7.00578034682081</v>
      </c>
      <c r="BH146" s="26"/>
      <c r="BI146" s="27">
        <f t="shared" si="93"/>
        <v>0.17549956559513469</v>
      </c>
      <c r="BJ146" s="27">
        <f t="shared" si="81"/>
        <v>3.7502320688161402E-2</v>
      </c>
      <c r="BK146" s="44"/>
      <c r="BL146" s="25">
        <f t="array" ref="BL146">SUM(IF(Period=$BL$2,IF(Site=$A$130,IF(Provider=$B146,I))))</f>
        <v>190</v>
      </c>
      <c r="BM146" s="26">
        <f t="array" ref="BM146">SUM(IF(Period=$BL$2,IF(Site=$A$130,IF(Provider=$B146,J))))</f>
        <v>5.3684210526315796</v>
      </c>
      <c r="BN146" s="26"/>
      <c r="BO146" s="27">
        <f t="shared" si="94"/>
        <v>0.15039811265113537</v>
      </c>
      <c r="BP146" s="27">
        <f t="shared" si="82"/>
        <v>3.171345956533906E-2</v>
      </c>
      <c r="BQ146" s="44"/>
      <c r="BR146" s="25">
        <f t="array" ref="BR146">SUM(IF(Period=$BR$2,IF(Site=$A$130,IF(Provider=$B146,I))))</f>
        <v>208</v>
      </c>
      <c r="BS146" s="26">
        <f t="array" ref="BS146">SUM(IF(Period=$BR$2,IF(Site=$A$130,IF(Provider=$B146,J))))</f>
        <v>4.4807692307692299</v>
      </c>
      <c r="BT146" s="26"/>
      <c r="BU146" s="27">
        <f t="shared" si="95"/>
        <v>0.13143421238189251</v>
      </c>
      <c r="BV146" s="27">
        <f t="shared" si="83"/>
        <v>2.7338593763749957E-2</v>
      </c>
    </row>
    <row r="147" spans="2:74" outlineLevel="1" x14ac:dyDescent="0.25">
      <c r="B147" s="20" t="s">
        <v>841</v>
      </c>
      <c r="C147" s="44"/>
      <c r="D147" s="25">
        <f t="array" ref="D147">SUM(IF(Period=$D$2,IF(Site=$A$130,IF(Provider=$B147,I))))</f>
        <v>0</v>
      </c>
      <c r="E147" s="26">
        <f t="array" ref="E147">SUM(IF(Period=$D$2,IF(Site=$A$130,IF(Provider=$B147,J))))</f>
        <v>0</v>
      </c>
      <c r="F147" s="26"/>
      <c r="G147" s="27">
        <f t="shared" si="84"/>
        <v>0</v>
      </c>
      <c r="H147" s="27">
        <f t="shared" si="72"/>
        <v>0</v>
      </c>
      <c r="I147" s="44"/>
      <c r="J147" s="25">
        <f t="array" ref="J147">SUM(IF(Period=$J$2,IF(Site=$A$130,IF(Provider=$B147,I))))</f>
        <v>0</v>
      </c>
      <c r="K147" s="26">
        <f t="array" ref="K147">SUM(IF(Period=$J$2,IF(Site=$A$130,IF(Provider=$B147,J))))</f>
        <v>0</v>
      </c>
      <c r="L147" s="26"/>
      <c r="M147" s="27">
        <f t="shared" si="85"/>
        <v>0</v>
      </c>
      <c r="N147" s="27">
        <f t="shared" si="73"/>
        <v>0</v>
      </c>
      <c r="O147" s="44"/>
      <c r="P147" s="25">
        <f t="array" ref="P147">SUM(IF(Period=$P$2,IF(Site=$A$130,IF(Provider=$B147,I))))</f>
        <v>165</v>
      </c>
      <c r="Q147" s="26">
        <f t="array" ref="Q147">SUM(IF(Period=$P$2,IF(Site=$A$130,IF(Provider=$B147,J))))</f>
        <v>7.8242424242424242</v>
      </c>
      <c r="R147" s="26"/>
      <c r="S147" s="27">
        <f t="shared" si="86"/>
        <v>0.16460538059416038</v>
      </c>
      <c r="T147" s="27">
        <f t="shared" si="74"/>
        <v>3.7202466716615763E-2</v>
      </c>
      <c r="U147" s="44"/>
      <c r="V147" s="25">
        <f t="array" ref="V147">SUM(IF(Period=$V$2,IF(Site=$A$130,IF(Provider=$B147,I))))</f>
        <v>0</v>
      </c>
      <c r="W147" s="26">
        <f t="array" ref="W147">SUM(IF(Period=$V$2,IF(Site=$A$130,IF(Provider=$B147,J))))</f>
        <v>0</v>
      </c>
      <c r="X147" s="26"/>
      <c r="Y147" s="27">
        <f t="shared" si="87"/>
        <v>0</v>
      </c>
      <c r="Z147" s="27">
        <f t="shared" si="75"/>
        <v>0</v>
      </c>
      <c r="AA147" s="44"/>
      <c r="AB147" s="25">
        <f t="array" ref="AB147">SUM(IF(Period=$AB$2,IF(Site=$A$130,IF(Provider=$B147,I))))</f>
        <v>0</v>
      </c>
      <c r="AC147" s="26">
        <f t="array" ref="AC147">SUM(IF(Period=$AB$2,IF(Site=$A$130,IF(Provider=$B147,J))))</f>
        <v>0</v>
      </c>
      <c r="AD147" s="26"/>
      <c r="AE147" s="27">
        <f t="shared" si="88"/>
        <v>0</v>
      </c>
      <c r="AF147" s="27">
        <f t="shared" si="76"/>
        <v>0</v>
      </c>
      <c r="AG147" s="44"/>
      <c r="AH147" s="25">
        <f t="array" ref="AH147">SUM(IF(Period=$AH$2,IF(Site=$A$130,IF(Provider=$B147,I))))</f>
        <v>0</v>
      </c>
      <c r="AI147" s="26">
        <f t="array" ref="AI147">SUM(IF(Period=$AH$2,IF(Site=$A$130,IF(Provider=$B147,J))))</f>
        <v>0</v>
      </c>
      <c r="AJ147" s="26"/>
      <c r="AK147" s="27">
        <f t="shared" si="89"/>
        <v>0</v>
      </c>
      <c r="AL147" s="27">
        <f t="shared" si="77"/>
        <v>0</v>
      </c>
      <c r="AM147" s="44"/>
      <c r="AN147" s="25">
        <f t="array" ref="AN147">SUM(IF(Period=$AN$2,IF(Site=$A$130,IF(Provider=$B147,I))))</f>
        <v>0</v>
      </c>
      <c r="AO147" s="26">
        <f t="array" ref="AO147">SUM(IF(Period=$AN$2,IF(Site=$A$130,IF(Provider=$B147,J))))</f>
        <v>0</v>
      </c>
      <c r="AP147" s="26"/>
      <c r="AQ147" s="27">
        <f t="shared" si="90"/>
        <v>0</v>
      </c>
      <c r="AR147" s="27">
        <f t="shared" si="78"/>
        <v>0</v>
      </c>
      <c r="AS147" s="44"/>
      <c r="AT147" s="25">
        <f t="array" ref="AT147">SUM(IF(Period=$AT$2,IF(Site=$A$130,IF(Provider=$B147,I))))</f>
        <v>161</v>
      </c>
      <c r="AU147" s="26">
        <f t="array" ref="AU147">SUM(IF(Period=$AT$2,IF(Site=$A$130,IF(Provider=$B147,J))))</f>
        <v>7.3167701863354004</v>
      </c>
      <c r="AV147" s="26"/>
      <c r="AW147" s="27">
        <f t="shared" si="91"/>
        <v>0.16935020126509481</v>
      </c>
      <c r="AX147" s="27">
        <f t="shared" si="79"/>
        <v>3.7117559945804568E-2</v>
      </c>
      <c r="AY147" s="44"/>
      <c r="AZ147" s="25">
        <f t="array" ref="AZ147">SUM(IF(Period=$AZ$2,IF(Site=$A$130,IF(Provider=$B147,I))))</f>
        <v>0</v>
      </c>
      <c r="BA147" s="26">
        <f t="array" ref="BA147">SUM(IF(Period=$AZ$2,IF(Site=$A$130,IF(Provider=$B147,J))))</f>
        <v>0</v>
      </c>
      <c r="BB147" s="26"/>
      <c r="BC147" s="27">
        <f t="shared" si="92"/>
        <v>0</v>
      </c>
      <c r="BD147" s="27">
        <f t="shared" si="80"/>
        <v>0</v>
      </c>
      <c r="BE147" s="44"/>
      <c r="BF147" s="25">
        <f t="array" ref="BF147">SUM(IF(Period=$BF$2,IF(Site=$A$130,IF(Provider=$B147,I))))</f>
        <v>0</v>
      </c>
      <c r="BG147" s="26">
        <f t="array" ref="BG147">SUM(IF(Period=$BF$2,IF(Site=$A$130,IF(Provider=$B147,J))))</f>
        <v>0</v>
      </c>
      <c r="BH147" s="26"/>
      <c r="BI147" s="27">
        <f t="shared" si="93"/>
        <v>0</v>
      </c>
      <c r="BJ147" s="27">
        <f t="shared" si="81"/>
        <v>0</v>
      </c>
      <c r="BK147" s="44"/>
      <c r="BL147" s="25">
        <f t="array" ref="BL147">SUM(IF(Period=$BL$2,IF(Site=$A$130,IF(Provider=$B147,I))))</f>
        <v>0</v>
      </c>
      <c r="BM147" s="26">
        <f t="array" ref="BM147">SUM(IF(Period=$BL$2,IF(Site=$A$130,IF(Provider=$B147,J))))</f>
        <v>0</v>
      </c>
      <c r="BN147" s="26"/>
      <c r="BO147" s="27">
        <f t="shared" si="94"/>
        <v>0</v>
      </c>
      <c r="BP147" s="27">
        <f t="shared" si="82"/>
        <v>0</v>
      </c>
      <c r="BQ147" s="44"/>
      <c r="BR147" s="25">
        <f t="array" ref="BR147">SUM(IF(Period=$BR$2,IF(Site=$A$130,IF(Provider=$B147,I))))</f>
        <v>0</v>
      </c>
      <c r="BS147" s="26">
        <f t="array" ref="BS147">SUM(IF(Period=$BR$2,IF(Site=$A$130,IF(Provider=$B147,J))))</f>
        <v>0</v>
      </c>
      <c r="BT147" s="26"/>
      <c r="BU147" s="27">
        <f t="shared" si="95"/>
        <v>0</v>
      </c>
      <c r="BV147" s="27">
        <f t="shared" si="83"/>
        <v>0</v>
      </c>
    </row>
    <row r="148" spans="2:74" outlineLevel="1" x14ac:dyDescent="0.25">
      <c r="B148" s="20" t="s">
        <v>990</v>
      </c>
      <c r="C148" s="44"/>
      <c r="D148" s="25">
        <f t="array" ref="D148">SUM(IF(Period=$D$2,IF(Site=$A$130,IF(Provider=$B148,I))))</f>
        <v>0</v>
      </c>
      <c r="E148" s="26">
        <f t="array" ref="E148">SUM(IF(Period=$D$2,IF(Site=$A$130,IF(Provider=$B148,J))))</f>
        <v>0</v>
      </c>
      <c r="F148" s="26"/>
      <c r="G148" s="27">
        <f t="shared" si="84"/>
        <v>0</v>
      </c>
      <c r="H148" s="27">
        <f t="shared" si="72"/>
        <v>0</v>
      </c>
      <c r="I148" s="44"/>
      <c r="J148" s="25">
        <f t="array" ref="J148">SUM(IF(Period=$J$2,IF(Site=$A$130,IF(Provider=$B148,I))))</f>
        <v>0</v>
      </c>
      <c r="K148" s="26">
        <f t="array" ref="K148">SUM(IF(Period=$J$2,IF(Site=$A$130,IF(Provider=$B148,J))))</f>
        <v>0</v>
      </c>
      <c r="L148" s="26"/>
      <c r="M148" s="27">
        <f t="shared" si="85"/>
        <v>0</v>
      </c>
      <c r="N148" s="27">
        <f t="shared" si="73"/>
        <v>0</v>
      </c>
      <c r="O148" s="44"/>
      <c r="P148" s="25">
        <f t="array" ref="P148">SUM(IF(Period=$P$2,IF(Site=$A$130,IF(Provider=$B148,I))))</f>
        <v>0</v>
      </c>
      <c r="Q148" s="26">
        <f t="array" ref="Q148">SUM(IF(Period=$P$2,IF(Site=$A$130,IF(Provider=$B148,J))))</f>
        <v>0</v>
      </c>
      <c r="R148" s="26"/>
      <c r="S148" s="27">
        <f t="shared" si="86"/>
        <v>0</v>
      </c>
      <c r="T148" s="27">
        <f t="shared" si="74"/>
        <v>0</v>
      </c>
      <c r="U148" s="44"/>
      <c r="V148" s="25">
        <f t="array" ref="V148">SUM(IF(Period=$V$2,IF(Site=$A$130,IF(Provider=$B148,I))))</f>
        <v>0</v>
      </c>
      <c r="W148" s="26">
        <f t="array" ref="W148">SUM(IF(Period=$V$2,IF(Site=$A$130,IF(Provider=$B148,J))))</f>
        <v>0</v>
      </c>
      <c r="X148" s="26"/>
      <c r="Y148" s="27">
        <f t="shared" si="87"/>
        <v>0</v>
      </c>
      <c r="Z148" s="27">
        <f t="shared" si="75"/>
        <v>0</v>
      </c>
      <c r="AA148" s="44"/>
      <c r="AB148" s="25">
        <f t="array" ref="AB148">SUM(IF(Period=$AB$2,IF(Site=$A$130,IF(Provider=$B148,I))))</f>
        <v>0</v>
      </c>
      <c r="AC148" s="26">
        <f t="array" ref="AC148">SUM(IF(Period=$AB$2,IF(Site=$A$130,IF(Provider=$B148,J))))</f>
        <v>0</v>
      </c>
      <c r="AD148" s="26"/>
      <c r="AE148" s="27">
        <f t="shared" si="88"/>
        <v>0</v>
      </c>
      <c r="AF148" s="27">
        <f t="shared" si="76"/>
        <v>0</v>
      </c>
      <c r="AG148" s="44"/>
      <c r="AH148" s="25">
        <f t="array" ref="AH148">SUM(IF(Period=$AH$2,IF(Site=$A$130,IF(Provider=$B148,I))))</f>
        <v>0</v>
      </c>
      <c r="AI148" s="26">
        <f t="array" ref="AI148">SUM(IF(Period=$AH$2,IF(Site=$A$130,IF(Provider=$B148,J))))</f>
        <v>0</v>
      </c>
      <c r="AJ148" s="26"/>
      <c r="AK148" s="27">
        <f t="shared" si="89"/>
        <v>0</v>
      </c>
      <c r="AL148" s="27">
        <f t="shared" si="77"/>
        <v>0</v>
      </c>
      <c r="AM148" s="44"/>
      <c r="AN148" s="25">
        <f t="array" ref="AN148">SUM(IF(Period=$AN$2,IF(Site=$A$130,IF(Provider=$B148,I))))</f>
        <v>0</v>
      </c>
      <c r="AO148" s="26">
        <f t="array" ref="AO148">SUM(IF(Period=$AN$2,IF(Site=$A$130,IF(Provider=$B148,J))))</f>
        <v>0</v>
      </c>
      <c r="AP148" s="26"/>
      <c r="AQ148" s="27">
        <f t="shared" si="90"/>
        <v>0</v>
      </c>
      <c r="AR148" s="27">
        <f t="shared" si="78"/>
        <v>0</v>
      </c>
      <c r="AS148" s="44"/>
      <c r="AT148" s="25">
        <f t="array" ref="AT148">SUM(IF(Period=$AT$2,IF(Site=$A$130,IF(Provider=$B148,I))))</f>
        <v>1</v>
      </c>
      <c r="AU148" s="26">
        <f t="array" ref="AU148">SUM(IF(Period=$AT$2,IF(Site=$A$130,IF(Provider=$B148,J))))</f>
        <v>5</v>
      </c>
      <c r="AV148" s="26"/>
      <c r="AW148" s="27">
        <f t="shared" si="91"/>
        <v>7.1880391029327203E-4</v>
      </c>
      <c r="AX148" s="27">
        <f t="shared" si="79"/>
        <v>1.5754482150171726E-4</v>
      </c>
      <c r="AY148" s="44"/>
      <c r="AZ148" s="25">
        <f t="array" ref="AZ148">SUM(IF(Period=$AZ$2,IF(Site=$A$130,IF(Provider=$B148,I))))</f>
        <v>0</v>
      </c>
      <c r="BA148" s="26">
        <f t="array" ref="BA148">SUM(IF(Period=$AZ$2,IF(Site=$A$130,IF(Provider=$B148,J))))</f>
        <v>0</v>
      </c>
      <c r="BB148" s="26"/>
      <c r="BC148" s="27">
        <f t="shared" si="92"/>
        <v>0</v>
      </c>
      <c r="BD148" s="27">
        <f t="shared" si="80"/>
        <v>0</v>
      </c>
      <c r="BE148" s="44"/>
      <c r="BF148" s="25">
        <f t="array" ref="BF148">SUM(IF(Period=$BF$2,IF(Site=$A$130,IF(Provider=$B148,I))))</f>
        <v>0</v>
      </c>
      <c r="BG148" s="26">
        <f t="array" ref="BG148">SUM(IF(Period=$BF$2,IF(Site=$A$130,IF(Provider=$B148,J))))</f>
        <v>0</v>
      </c>
      <c r="BH148" s="26"/>
      <c r="BI148" s="27">
        <f t="shared" si="93"/>
        <v>0</v>
      </c>
      <c r="BJ148" s="27">
        <f t="shared" si="81"/>
        <v>0</v>
      </c>
      <c r="BK148" s="44"/>
      <c r="BL148" s="25">
        <f t="array" ref="BL148">SUM(IF(Period=$BL$2,IF(Site=$A$130,IF(Provider=$B148,I))))</f>
        <v>0</v>
      </c>
      <c r="BM148" s="26">
        <f t="array" ref="BM148">SUM(IF(Period=$BL$2,IF(Site=$A$130,IF(Provider=$B148,J))))</f>
        <v>0</v>
      </c>
      <c r="BN148" s="26"/>
      <c r="BO148" s="27">
        <f t="shared" si="94"/>
        <v>0</v>
      </c>
      <c r="BP148" s="27">
        <f t="shared" si="82"/>
        <v>0</v>
      </c>
      <c r="BQ148" s="44"/>
      <c r="BR148" s="25">
        <f t="array" ref="BR148">SUM(IF(Period=$BR$2,IF(Site=$A$130,IF(Provider=$B148,I))))</f>
        <v>0</v>
      </c>
      <c r="BS148" s="26">
        <f t="array" ref="BS148">SUM(IF(Period=$BR$2,IF(Site=$A$130,IF(Provider=$B148,J))))</f>
        <v>0</v>
      </c>
      <c r="BT148" s="26"/>
      <c r="BU148" s="27">
        <f t="shared" si="95"/>
        <v>0</v>
      </c>
      <c r="BV148" s="27">
        <f t="shared" si="83"/>
        <v>0</v>
      </c>
    </row>
    <row r="149" spans="2:74" outlineLevel="1" x14ac:dyDescent="0.25">
      <c r="B149" s="20" t="s">
        <v>666</v>
      </c>
      <c r="C149" s="44"/>
      <c r="D149" s="25">
        <f t="array" ref="D149">SUM(IF(Period=$D$2,IF(Site=$A$130,IF(Provider=$B149,I))))</f>
        <v>1</v>
      </c>
      <c r="E149" s="26">
        <f t="array" ref="E149">SUM(IF(Period=$D$2,IF(Site=$A$130,IF(Provider=$B149,J))))</f>
        <v>4</v>
      </c>
      <c r="F149" s="26"/>
      <c r="G149" s="27">
        <f t="shared" si="84"/>
        <v>5.2083333333333333E-4</v>
      </c>
      <c r="H149" s="27">
        <f t="shared" si="72"/>
        <v>1.1585136270165377E-4</v>
      </c>
      <c r="I149" s="44"/>
      <c r="J149" s="25">
        <f t="array" ref="J149">SUM(IF(Period=$J$2,IF(Site=$A$130,IF(Provider=$B149,I))))</f>
        <v>0</v>
      </c>
      <c r="K149" s="26">
        <f t="array" ref="K149">SUM(IF(Period=$J$2,IF(Site=$A$130,IF(Provider=$B149,J))))</f>
        <v>0</v>
      </c>
      <c r="L149" s="26"/>
      <c r="M149" s="27">
        <f t="shared" si="85"/>
        <v>0</v>
      </c>
      <c r="N149" s="27">
        <f t="shared" si="73"/>
        <v>0</v>
      </c>
      <c r="O149" s="44"/>
      <c r="P149" s="25">
        <f t="array" ref="P149">SUM(IF(Period=$P$2,IF(Site=$A$130,IF(Provider=$B149,I))))</f>
        <v>1</v>
      </c>
      <c r="Q149" s="26">
        <f t="array" ref="Q149">SUM(IF(Period=$P$2,IF(Site=$A$130,IF(Provider=$B149,J))))</f>
        <v>1</v>
      </c>
      <c r="R149" s="26"/>
      <c r="S149" s="27">
        <f t="shared" si="86"/>
        <v>1.2750223128904755E-4</v>
      </c>
      <c r="T149" s="27">
        <f t="shared" si="74"/>
        <v>2.8816782894357673E-5</v>
      </c>
      <c r="U149" s="44"/>
      <c r="V149" s="25">
        <f t="array" ref="V149">SUM(IF(Period=$V$2,IF(Site=$A$130,IF(Provider=$B149,I))))</f>
        <v>0</v>
      </c>
      <c r="W149" s="26">
        <f t="array" ref="W149">SUM(IF(Period=$V$2,IF(Site=$A$130,IF(Provider=$B149,J))))</f>
        <v>0</v>
      </c>
      <c r="X149" s="26"/>
      <c r="Y149" s="27">
        <f t="shared" si="87"/>
        <v>0</v>
      </c>
      <c r="Z149" s="27">
        <f t="shared" si="75"/>
        <v>0</v>
      </c>
      <c r="AA149" s="44"/>
      <c r="AB149" s="25">
        <f t="array" ref="AB149">SUM(IF(Period=$AB$2,IF(Site=$A$130,IF(Provider=$B149,I))))</f>
        <v>0</v>
      </c>
      <c r="AC149" s="26">
        <f t="array" ref="AC149">SUM(IF(Period=$AB$2,IF(Site=$A$130,IF(Provider=$B149,J))))</f>
        <v>0</v>
      </c>
      <c r="AD149" s="26"/>
      <c r="AE149" s="27">
        <f t="shared" si="88"/>
        <v>0</v>
      </c>
      <c r="AF149" s="27">
        <f t="shared" si="76"/>
        <v>0</v>
      </c>
      <c r="AG149" s="44"/>
      <c r="AH149" s="25">
        <f t="array" ref="AH149">SUM(IF(Period=$AH$2,IF(Site=$A$130,IF(Provider=$B149,I))))</f>
        <v>0</v>
      </c>
      <c r="AI149" s="26">
        <f t="array" ref="AI149">SUM(IF(Period=$AH$2,IF(Site=$A$130,IF(Provider=$B149,J))))</f>
        <v>0</v>
      </c>
      <c r="AJ149" s="26"/>
      <c r="AK149" s="27">
        <f t="shared" si="89"/>
        <v>0</v>
      </c>
      <c r="AL149" s="27">
        <f t="shared" si="77"/>
        <v>0</v>
      </c>
      <c r="AM149" s="44"/>
      <c r="AN149" s="25">
        <f t="array" ref="AN149">SUM(IF(Period=$AN$2,IF(Site=$A$130,IF(Provider=$B149,I))))</f>
        <v>0</v>
      </c>
      <c r="AO149" s="26">
        <f t="array" ref="AO149">SUM(IF(Period=$AN$2,IF(Site=$A$130,IF(Provider=$B149,J))))</f>
        <v>0</v>
      </c>
      <c r="AP149" s="26"/>
      <c r="AQ149" s="27">
        <f t="shared" si="90"/>
        <v>0</v>
      </c>
      <c r="AR149" s="27">
        <f t="shared" si="78"/>
        <v>0</v>
      </c>
      <c r="AS149" s="44"/>
      <c r="AT149" s="25">
        <f t="array" ref="AT149">SUM(IF(Period=$AT$2,IF(Site=$A$130,IF(Provider=$B149,I))))</f>
        <v>0</v>
      </c>
      <c r="AU149" s="26">
        <f t="array" ref="AU149">SUM(IF(Period=$AT$2,IF(Site=$A$130,IF(Provider=$B149,J))))</f>
        <v>0</v>
      </c>
      <c r="AV149" s="26"/>
      <c r="AW149" s="27">
        <f t="shared" si="91"/>
        <v>0</v>
      </c>
      <c r="AX149" s="27">
        <f t="shared" si="79"/>
        <v>0</v>
      </c>
      <c r="AY149" s="44"/>
      <c r="AZ149" s="25">
        <f t="array" ref="AZ149">SUM(IF(Period=$AZ$2,IF(Site=$A$130,IF(Provider=$B149,I))))</f>
        <v>0</v>
      </c>
      <c r="BA149" s="26">
        <f t="array" ref="BA149">SUM(IF(Period=$AZ$2,IF(Site=$A$130,IF(Provider=$B149,J))))</f>
        <v>0</v>
      </c>
      <c r="BB149" s="26"/>
      <c r="BC149" s="27">
        <f t="shared" si="92"/>
        <v>0</v>
      </c>
      <c r="BD149" s="27">
        <f t="shared" si="80"/>
        <v>0</v>
      </c>
      <c r="BE149" s="44"/>
      <c r="BF149" s="25">
        <f t="array" ref="BF149">SUM(IF(Period=$BF$2,IF(Site=$A$130,IF(Provider=$B149,I))))</f>
        <v>0</v>
      </c>
      <c r="BG149" s="26">
        <f t="array" ref="BG149">SUM(IF(Period=$BF$2,IF(Site=$A$130,IF(Provider=$B149,J))))</f>
        <v>0</v>
      </c>
      <c r="BH149" s="26"/>
      <c r="BI149" s="27">
        <f t="shared" si="93"/>
        <v>0</v>
      </c>
      <c r="BJ149" s="27">
        <f t="shared" si="81"/>
        <v>0</v>
      </c>
      <c r="BK149" s="44"/>
      <c r="BL149" s="25">
        <f t="array" ref="BL149">SUM(IF(Period=$BL$2,IF(Site=$A$130,IF(Provider=$B149,I))))</f>
        <v>0</v>
      </c>
      <c r="BM149" s="26">
        <f t="array" ref="BM149">SUM(IF(Period=$BL$2,IF(Site=$A$130,IF(Provider=$B149,J))))</f>
        <v>0</v>
      </c>
      <c r="BN149" s="26"/>
      <c r="BO149" s="27">
        <f t="shared" si="94"/>
        <v>0</v>
      </c>
      <c r="BP149" s="27">
        <f t="shared" si="82"/>
        <v>0</v>
      </c>
      <c r="BQ149" s="44"/>
      <c r="BR149" s="25">
        <f t="array" ref="BR149">SUM(IF(Period=$BR$2,IF(Site=$A$130,IF(Provider=$B149,I))))</f>
        <v>0</v>
      </c>
      <c r="BS149" s="26">
        <f t="array" ref="BS149">SUM(IF(Period=$BR$2,IF(Site=$A$130,IF(Provider=$B149,J))))</f>
        <v>0</v>
      </c>
      <c r="BT149" s="26"/>
      <c r="BU149" s="27">
        <f t="shared" si="95"/>
        <v>0</v>
      </c>
      <c r="BV149" s="27">
        <f t="shared" si="83"/>
        <v>0</v>
      </c>
    </row>
    <row r="150" spans="2:74" outlineLevel="1" x14ac:dyDescent="0.25">
      <c r="B150" s="20" t="s">
        <v>664</v>
      </c>
      <c r="C150" s="44"/>
      <c r="D150" s="25">
        <f t="array" ref="D150">SUM(IF(Period=$D$2,IF(Site=$A$130,IF(Provider=$B150,I))))</f>
        <v>27</v>
      </c>
      <c r="E150" s="26">
        <f t="array" ref="E150">SUM(IF(Period=$D$2,IF(Site=$A$130,IF(Provider=$B150,J))))</f>
        <v>5.9629629629629628</v>
      </c>
      <c r="F150" s="26"/>
      <c r="G150" s="27">
        <f t="shared" si="84"/>
        <v>2.0963541666666665E-2</v>
      </c>
      <c r="H150" s="27">
        <f t="shared" si="72"/>
        <v>4.6630173487415645E-3</v>
      </c>
      <c r="I150" s="44"/>
      <c r="J150" s="25">
        <f t="array" ref="J150">SUM(IF(Period=$J$2,IF(Site=$A$130,IF(Provider=$B150,I))))</f>
        <v>0</v>
      </c>
      <c r="K150" s="26">
        <f t="array" ref="K150">SUM(IF(Period=$J$2,IF(Site=$A$130,IF(Provider=$B150,J))))</f>
        <v>0</v>
      </c>
      <c r="L150" s="26"/>
      <c r="M150" s="27">
        <f t="shared" si="85"/>
        <v>0</v>
      </c>
      <c r="N150" s="27">
        <f t="shared" si="73"/>
        <v>0</v>
      </c>
      <c r="O150" s="44"/>
      <c r="P150" s="25">
        <f t="array" ref="P150">SUM(IF(Period=$P$2,IF(Site=$A$130,IF(Provider=$B150,I))))</f>
        <v>21</v>
      </c>
      <c r="Q150" s="26">
        <f t="array" ref="Q150">SUM(IF(Period=$P$2,IF(Site=$A$130,IF(Provider=$B150,J))))</f>
        <v>5.4761904761904763</v>
      </c>
      <c r="R150" s="26"/>
      <c r="S150" s="27">
        <f t="shared" si="86"/>
        <v>1.4662756598240468E-2</v>
      </c>
      <c r="T150" s="27">
        <f t="shared" si="74"/>
        <v>3.3139300328511329E-3</v>
      </c>
      <c r="U150" s="44"/>
      <c r="V150" s="25">
        <f t="array" ref="V150">SUM(IF(Period=$V$2,IF(Site=$A$130,IF(Provider=$B150,I))))</f>
        <v>0</v>
      </c>
      <c r="W150" s="26">
        <f t="array" ref="W150">SUM(IF(Period=$V$2,IF(Site=$A$130,IF(Provider=$B150,J))))</f>
        <v>0</v>
      </c>
      <c r="X150" s="26"/>
      <c r="Y150" s="27">
        <f t="shared" si="87"/>
        <v>0</v>
      </c>
      <c r="Z150" s="27">
        <f t="shared" si="75"/>
        <v>0</v>
      </c>
      <c r="AA150" s="44"/>
      <c r="AB150" s="25">
        <f t="array" ref="AB150">SUM(IF(Period=$AB$2,IF(Site=$A$130,IF(Provider=$B150,I))))</f>
        <v>0</v>
      </c>
      <c r="AC150" s="26">
        <f t="array" ref="AC150">SUM(IF(Period=$AB$2,IF(Site=$A$130,IF(Provider=$B150,J))))</f>
        <v>0</v>
      </c>
      <c r="AD150" s="26"/>
      <c r="AE150" s="27">
        <f t="shared" si="88"/>
        <v>0</v>
      </c>
      <c r="AF150" s="27">
        <f t="shared" si="76"/>
        <v>0</v>
      </c>
      <c r="AG150" s="44"/>
      <c r="AH150" s="25">
        <f t="array" ref="AH150">SUM(IF(Period=$AH$2,IF(Site=$A$130,IF(Provider=$B150,I))))</f>
        <v>0</v>
      </c>
      <c r="AI150" s="26">
        <f t="array" ref="AI150">SUM(IF(Period=$AH$2,IF(Site=$A$130,IF(Provider=$B150,J))))</f>
        <v>0</v>
      </c>
      <c r="AJ150" s="26"/>
      <c r="AK150" s="27">
        <f t="shared" si="89"/>
        <v>0</v>
      </c>
      <c r="AL150" s="27">
        <f t="shared" si="77"/>
        <v>0</v>
      </c>
      <c r="AM150" s="44"/>
      <c r="AN150" s="25">
        <f t="array" ref="AN150">SUM(IF(Period=$AN$2,IF(Site=$A$130,IF(Provider=$B150,I))))</f>
        <v>0</v>
      </c>
      <c r="AO150" s="26">
        <f t="array" ref="AO150">SUM(IF(Period=$AN$2,IF(Site=$A$130,IF(Provider=$B150,J))))</f>
        <v>0</v>
      </c>
      <c r="AP150" s="26"/>
      <c r="AQ150" s="27">
        <f t="shared" si="90"/>
        <v>0</v>
      </c>
      <c r="AR150" s="27">
        <f t="shared" si="78"/>
        <v>0</v>
      </c>
      <c r="AS150" s="44"/>
      <c r="AT150" s="25">
        <f t="array" ref="AT150">SUM(IF(Period=$AT$2,IF(Site=$A$130,IF(Provider=$B150,I))))</f>
        <v>0</v>
      </c>
      <c r="AU150" s="26">
        <f t="array" ref="AU150">SUM(IF(Period=$AT$2,IF(Site=$A$130,IF(Provider=$B150,J))))</f>
        <v>0</v>
      </c>
      <c r="AV150" s="26"/>
      <c r="AW150" s="27">
        <f t="shared" si="91"/>
        <v>0</v>
      </c>
      <c r="AX150" s="27">
        <f t="shared" si="79"/>
        <v>0</v>
      </c>
      <c r="AY150" s="44"/>
      <c r="AZ150" s="25">
        <f t="array" ref="AZ150">SUM(IF(Period=$AZ$2,IF(Site=$A$130,IF(Provider=$B150,I))))</f>
        <v>0</v>
      </c>
      <c r="BA150" s="26">
        <f t="array" ref="BA150">SUM(IF(Period=$AZ$2,IF(Site=$A$130,IF(Provider=$B150,J))))</f>
        <v>0</v>
      </c>
      <c r="BB150" s="26"/>
      <c r="BC150" s="27">
        <f t="shared" si="92"/>
        <v>0</v>
      </c>
      <c r="BD150" s="27">
        <f t="shared" si="80"/>
        <v>0</v>
      </c>
      <c r="BE150" s="44"/>
      <c r="BF150" s="25">
        <f t="array" ref="BF150">SUM(IF(Period=$BF$2,IF(Site=$A$130,IF(Provider=$B150,I))))</f>
        <v>0</v>
      </c>
      <c r="BG150" s="26">
        <f t="array" ref="BG150">SUM(IF(Period=$BF$2,IF(Site=$A$130,IF(Provider=$B150,J))))</f>
        <v>0</v>
      </c>
      <c r="BH150" s="26"/>
      <c r="BI150" s="27">
        <f t="shared" si="93"/>
        <v>0</v>
      </c>
      <c r="BJ150" s="27">
        <f t="shared" si="81"/>
        <v>0</v>
      </c>
      <c r="BK150" s="44"/>
      <c r="BL150" s="25">
        <f t="array" ref="BL150">SUM(IF(Period=$BL$2,IF(Site=$A$130,IF(Provider=$B150,I))))</f>
        <v>0</v>
      </c>
      <c r="BM150" s="26">
        <f t="array" ref="BM150">SUM(IF(Period=$BL$2,IF(Site=$A$130,IF(Provider=$B150,J))))</f>
        <v>0</v>
      </c>
      <c r="BN150" s="26"/>
      <c r="BO150" s="27">
        <f t="shared" si="94"/>
        <v>0</v>
      </c>
      <c r="BP150" s="27">
        <f t="shared" si="82"/>
        <v>0</v>
      </c>
      <c r="BQ150" s="44"/>
      <c r="BR150" s="25">
        <f t="array" ref="BR150">SUM(IF(Period=$BR$2,IF(Site=$A$130,IF(Provider=$B150,I))))</f>
        <v>0</v>
      </c>
      <c r="BS150" s="26">
        <f t="array" ref="BS150">SUM(IF(Period=$BR$2,IF(Site=$A$130,IF(Provider=$B150,J))))</f>
        <v>0</v>
      </c>
      <c r="BT150" s="26"/>
      <c r="BU150" s="27">
        <f t="shared" si="95"/>
        <v>0</v>
      </c>
      <c r="BV150" s="27">
        <f t="shared" si="83"/>
        <v>0</v>
      </c>
    </row>
    <row r="151" spans="2:74" outlineLevel="1" x14ac:dyDescent="0.25">
      <c r="B151" s="20" t="s">
        <v>946</v>
      </c>
      <c r="C151" s="44"/>
      <c r="D151" s="25">
        <f t="array" ref="D151">SUM(IF(Period=$D$2,IF(Site=$A$130,IF(Provider=$B151,I))))</f>
        <v>0</v>
      </c>
      <c r="E151" s="26">
        <f t="array" ref="E151">SUM(IF(Period=$D$2,IF(Site=$A$130,IF(Provider=$B151,J))))</f>
        <v>0</v>
      </c>
      <c r="F151" s="26"/>
      <c r="G151" s="27">
        <f t="shared" si="84"/>
        <v>0</v>
      </c>
      <c r="H151" s="27">
        <f t="shared" si="72"/>
        <v>0</v>
      </c>
      <c r="I151" s="44"/>
      <c r="J151" s="25">
        <f t="array" ref="J151">SUM(IF(Period=$J$2,IF(Site=$A$130,IF(Provider=$B151,I))))</f>
        <v>0</v>
      </c>
      <c r="K151" s="26">
        <f t="array" ref="K151">SUM(IF(Period=$J$2,IF(Site=$A$130,IF(Provider=$B151,J))))</f>
        <v>0</v>
      </c>
      <c r="L151" s="26"/>
      <c r="M151" s="27">
        <f t="shared" si="85"/>
        <v>0</v>
      </c>
      <c r="N151" s="27">
        <f t="shared" si="73"/>
        <v>0</v>
      </c>
      <c r="O151" s="44"/>
      <c r="P151" s="25">
        <f t="array" ref="P151">SUM(IF(Period=$P$2,IF(Site=$A$130,IF(Provider=$B151,I))))</f>
        <v>0</v>
      </c>
      <c r="Q151" s="26">
        <f t="array" ref="Q151">SUM(IF(Period=$P$2,IF(Site=$A$130,IF(Provider=$B151,J))))</f>
        <v>0</v>
      </c>
      <c r="R151" s="26"/>
      <c r="S151" s="27">
        <f t="shared" si="86"/>
        <v>0</v>
      </c>
      <c r="T151" s="27">
        <f t="shared" si="74"/>
        <v>0</v>
      </c>
      <c r="U151" s="44"/>
      <c r="V151" s="25">
        <f t="array" ref="V151">SUM(IF(Period=$V$2,IF(Site=$A$130,IF(Provider=$B151,I))))</f>
        <v>0</v>
      </c>
      <c r="W151" s="26">
        <f t="array" ref="W151">SUM(IF(Period=$V$2,IF(Site=$A$130,IF(Provider=$B151,J))))</f>
        <v>0</v>
      </c>
      <c r="X151" s="26"/>
      <c r="Y151" s="27">
        <f t="shared" si="87"/>
        <v>0</v>
      </c>
      <c r="Z151" s="27">
        <f t="shared" si="75"/>
        <v>0</v>
      </c>
      <c r="AA151" s="44"/>
      <c r="AB151" s="25">
        <f t="array" ref="AB151">SUM(IF(Period=$AB$2,IF(Site=$A$130,IF(Provider=$B151,I))))</f>
        <v>0</v>
      </c>
      <c r="AC151" s="26">
        <f t="array" ref="AC151">SUM(IF(Period=$AB$2,IF(Site=$A$130,IF(Provider=$B151,J))))</f>
        <v>0</v>
      </c>
      <c r="AD151" s="26"/>
      <c r="AE151" s="27">
        <f t="shared" si="88"/>
        <v>0</v>
      </c>
      <c r="AF151" s="27">
        <f t="shared" si="76"/>
        <v>0</v>
      </c>
      <c r="AG151" s="44"/>
      <c r="AH151" s="25">
        <f t="array" ref="AH151">SUM(IF(Period=$AH$2,IF(Site=$A$130,IF(Provider=$B151,I))))</f>
        <v>0</v>
      </c>
      <c r="AI151" s="26">
        <f t="array" ref="AI151">SUM(IF(Period=$AH$2,IF(Site=$A$130,IF(Provider=$B151,J))))</f>
        <v>0</v>
      </c>
      <c r="AJ151" s="26"/>
      <c r="AK151" s="27">
        <f t="shared" si="89"/>
        <v>0</v>
      </c>
      <c r="AL151" s="27">
        <f t="shared" si="77"/>
        <v>0</v>
      </c>
      <c r="AM151" s="44"/>
      <c r="AN151" s="25">
        <f t="array" ref="AN151">SUM(IF(Period=$AN$2,IF(Site=$A$130,IF(Provider=$B151,I))))</f>
        <v>77</v>
      </c>
      <c r="AO151" s="26">
        <f t="array" ref="AO151">SUM(IF(Period=$AN$2,IF(Site=$A$130,IF(Provider=$B151,J))))</f>
        <v>5.9610389610389598</v>
      </c>
      <c r="AP151" s="26"/>
      <c r="AQ151" s="27">
        <f t="shared" si="90"/>
        <v>6.4693446088794918E-2</v>
      </c>
      <c r="AR151" s="27">
        <f t="shared" si="78"/>
        <v>1.4678605692356888E-2</v>
      </c>
      <c r="AS151" s="44"/>
      <c r="AT151" s="25">
        <f t="array" ref="AT151">SUM(IF(Period=$AT$2,IF(Site=$A$130,IF(Provider=$B151,I))))</f>
        <v>73</v>
      </c>
      <c r="AU151" s="26">
        <f t="array" ref="AU151">SUM(IF(Period=$AT$2,IF(Site=$A$130,IF(Provider=$B151,J))))</f>
        <v>6.4794520547945202</v>
      </c>
      <c r="AV151" s="26"/>
      <c r="AW151" s="27">
        <f t="shared" si="91"/>
        <v>6.7998849913743525E-2</v>
      </c>
      <c r="AX151" s="27">
        <f t="shared" si="79"/>
        <v>1.4903740114062451E-2</v>
      </c>
      <c r="AY151" s="44"/>
      <c r="AZ151" s="25">
        <f t="array" ref="AZ151">SUM(IF(Period=$AZ$2,IF(Site=$A$130,IF(Provider=$B151,I))))</f>
        <v>100</v>
      </c>
      <c r="BA151" s="26">
        <f t="array" ref="BA151">SUM(IF(Period=$AZ$2,IF(Site=$A$130,IF(Provider=$B151,J))))</f>
        <v>8.17</v>
      </c>
      <c r="BB151" s="26"/>
      <c r="BC151" s="27">
        <f t="shared" si="92"/>
        <v>0.12337662337662338</v>
      </c>
      <c r="BD151" s="27">
        <f t="shared" si="80"/>
        <v>2.6621916647658769E-2</v>
      </c>
      <c r="BE151" s="44"/>
      <c r="BF151" s="25">
        <f t="array" ref="BF151">SUM(IF(Period=$BF$2,IF(Site=$A$130,IF(Provider=$B151,I))))</f>
        <v>94</v>
      </c>
      <c r="BG151" s="26">
        <f t="array" ref="BG151">SUM(IF(Period=$BF$2,IF(Site=$A$130,IF(Provider=$B151,J))))</f>
        <v>7.8085106382978697</v>
      </c>
      <c r="BH151" s="26"/>
      <c r="BI151" s="27">
        <f t="shared" si="93"/>
        <v>0.10628439038517228</v>
      </c>
      <c r="BJ151" s="27">
        <f t="shared" si="81"/>
        <v>2.2711801472863412E-2</v>
      </c>
      <c r="BK151" s="44"/>
      <c r="BL151" s="25">
        <f t="array" ref="BL151">SUM(IF(Period=$BL$2,IF(Site=$A$130,IF(Provider=$B151,I))))</f>
        <v>13</v>
      </c>
      <c r="BM151" s="26">
        <f t="array" ref="BM151">SUM(IF(Period=$BL$2,IF(Site=$A$130,IF(Provider=$B151,J))))</f>
        <v>9.2307692307692299</v>
      </c>
      <c r="BN151" s="26"/>
      <c r="BO151" s="27">
        <f t="shared" si="94"/>
        <v>1.7693895606015923E-2</v>
      </c>
      <c r="BP151" s="27">
        <f t="shared" si="82"/>
        <v>3.7309952429810649E-3</v>
      </c>
      <c r="BQ151" s="44"/>
      <c r="BR151" s="25">
        <f t="array" ref="BR151">SUM(IF(Period=$BR$2,IF(Site=$A$130,IF(Provider=$B151,I))))</f>
        <v>34</v>
      </c>
      <c r="BS151" s="26">
        <f t="array" ref="BS151">SUM(IF(Period=$BR$2,IF(Site=$A$130,IF(Provider=$B151,J))))</f>
        <v>4.7647058823529402</v>
      </c>
      <c r="BT151" s="26"/>
      <c r="BU151" s="27">
        <f t="shared" si="95"/>
        <v>2.2845860950500629E-2</v>
      </c>
      <c r="BV151" s="27">
        <f t="shared" si="83"/>
        <v>4.7519873280337912E-3</v>
      </c>
    </row>
    <row r="152" spans="2:74" outlineLevel="1" x14ac:dyDescent="0.25">
      <c r="B152" s="20" t="s">
        <v>865</v>
      </c>
      <c r="C152" s="44"/>
      <c r="D152" s="25">
        <f t="array" ref="D152">SUM(IF(Period=$D$2,IF(Site=$A$130,IF(Provider=$B152,I))))</f>
        <v>0</v>
      </c>
      <c r="E152" s="26">
        <f t="array" ref="E152">SUM(IF(Period=$D$2,IF(Site=$A$130,IF(Provider=$B152,J))))</f>
        <v>0</v>
      </c>
      <c r="F152" s="26"/>
      <c r="G152" s="27">
        <f t="shared" si="84"/>
        <v>0</v>
      </c>
      <c r="H152" s="27">
        <f t="shared" si="72"/>
        <v>0</v>
      </c>
      <c r="I152" s="44"/>
      <c r="J152" s="25">
        <f t="array" ref="J152">SUM(IF(Period=$J$2,IF(Site=$A$130,IF(Provider=$B152,I))))</f>
        <v>0</v>
      </c>
      <c r="K152" s="26">
        <f t="array" ref="K152">SUM(IF(Period=$J$2,IF(Site=$A$130,IF(Provider=$B152,J))))</f>
        <v>0</v>
      </c>
      <c r="L152" s="26"/>
      <c r="M152" s="27">
        <f t="shared" si="85"/>
        <v>0</v>
      </c>
      <c r="N152" s="27">
        <f t="shared" si="73"/>
        <v>0</v>
      </c>
      <c r="O152" s="44"/>
      <c r="P152" s="25">
        <f t="array" ref="P152">SUM(IF(Period=$P$2,IF(Site=$A$130,IF(Provider=$B152,I))))</f>
        <v>0</v>
      </c>
      <c r="Q152" s="26">
        <f t="array" ref="Q152">SUM(IF(Period=$P$2,IF(Site=$A$130,IF(Provider=$B152,J))))</f>
        <v>0</v>
      </c>
      <c r="R152" s="26"/>
      <c r="S152" s="27">
        <f t="shared" si="86"/>
        <v>0</v>
      </c>
      <c r="T152" s="27">
        <f t="shared" si="74"/>
        <v>0</v>
      </c>
      <c r="U152" s="44"/>
      <c r="V152" s="25">
        <f t="array" ref="V152">SUM(IF(Period=$V$2,IF(Site=$A$130,IF(Provider=$B152,I))))</f>
        <v>170</v>
      </c>
      <c r="W152" s="26">
        <f t="array" ref="W152">SUM(IF(Period=$V$2,IF(Site=$A$130,IF(Provider=$B152,J))))</f>
        <v>7.7647058823529411</v>
      </c>
      <c r="X152" s="26"/>
      <c r="Y152" s="27">
        <f t="shared" si="87"/>
        <v>0.17833018103215348</v>
      </c>
      <c r="Z152" s="27">
        <f t="shared" si="75"/>
        <v>3.9920159680638723E-2</v>
      </c>
      <c r="AA152" s="44"/>
      <c r="AB152" s="25">
        <f t="array" ref="AB152">SUM(IF(Period=$AB$2,IF(Site=$A$130,IF(Provider=$B152,I))))</f>
        <v>0</v>
      </c>
      <c r="AC152" s="26">
        <f t="array" ref="AC152">SUM(IF(Period=$AB$2,IF(Site=$A$130,IF(Provider=$B152,J))))</f>
        <v>0</v>
      </c>
      <c r="AD152" s="26"/>
      <c r="AE152" s="27">
        <f t="shared" si="88"/>
        <v>0</v>
      </c>
      <c r="AF152" s="27">
        <f t="shared" si="76"/>
        <v>0</v>
      </c>
      <c r="AG152" s="44"/>
      <c r="AH152" s="25">
        <f t="array" ref="AH152">SUM(IF(Period=$AH$2,IF(Site=$A$130,IF(Provider=$B152,I))))</f>
        <v>0</v>
      </c>
      <c r="AI152" s="26">
        <f t="array" ref="AI152">SUM(IF(Period=$AH$2,IF(Site=$A$130,IF(Provider=$B152,J))))</f>
        <v>0</v>
      </c>
      <c r="AJ152" s="26"/>
      <c r="AK152" s="27">
        <f t="shared" si="89"/>
        <v>0</v>
      </c>
      <c r="AL152" s="27">
        <f t="shared" si="77"/>
        <v>0</v>
      </c>
      <c r="AM152" s="44"/>
      <c r="AN152" s="25">
        <f t="array" ref="AN152">SUM(IF(Period=$AN$2,IF(Site=$A$130,IF(Provider=$B152,I))))</f>
        <v>0</v>
      </c>
      <c r="AO152" s="26">
        <f t="array" ref="AO152">SUM(IF(Period=$AN$2,IF(Site=$A$130,IF(Provider=$B152,J))))</f>
        <v>0</v>
      </c>
      <c r="AP152" s="26"/>
      <c r="AQ152" s="27">
        <f t="shared" si="90"/>
        <v>0</v>
      </c>
      <c r="AR152" s="27">
        <f t="shared" si="78"/>
        <v>0</v>
      </c>
      <c r="AS152" s="44"/>
      <c r="AT152" s="25">
        <f t="array" ref="AT152">SUM(IF(Period=$AT$2,IF(Site=$A$130,IF(Provider=$B152,I))))</f>
        <v>0</v>
      </c>
      <c r="AU152" s="26">
        <f t="array" ref="AU152">SUM(IF(Period=$AT$2,IF(Site=$A$130,IF(Provider=$B152,J))))</f>
        <v>0</v>
      </c>
      <c r="AV152" s="26"/>
      <c r="AW152" s="27">
        <f t="shared" si="91"/>
        <v>0</v>
      </c>
      <c r="AX152" s="27">
        <f t="shared" si="79"/>
        <v>0</v>
      </c>
      <c r="AY152" s="44"/>
      <c r="AZ152" s="25">
        <f t="array" ref="AZ152">SUM(IF(Period=$AZ$2,IF(Site=$A$130,IF(Provider=$B152,I))))</f>
        <v>13</v>
      </c>
      <c r="BA152" s="26">
        <f t="array" ref="BA152">SUM(IF(Period=$AZ$2,IF(Site=$A$130,IF(Provider=$B152,J))))</f>
        <v>8</v>
      </c>
      <c r="BB152" s="26"/>
      <c r="BC152" s="27">
        <f t="shared" si="92"/>
        <v>1.5705225007550588E-2</v>
      </c>
      <c r="BD152" s="27">
        <f t="shared" si="80"/>
        <v>3.3888363908892438E-3</v>
      </c>
      <c r="BE152" s="44"/>
      <c r="BF152" s="25">
        <f t="array" ref="BF152">SUM(IF(Period=$BF$2,IF(Site=$A$130,IF(Provider=$B152,I))))</f>
        <v>0</v>
      </c>
      <c r="BG152" s="26">
        <f t="array" ref="BG152">SUM(IF(Period=$BF$2,IF(Site=$A$130,IF(Provider=$B152,J))))</f>
        <v>0</v>
      </c>
      <c r="BH152" s="26"/>
      <c r="BI152" s="27">
        <f t="shared" si="93"/>
        <v>0</v>
      </c>
      <c r="BJ152" s="27">
        <f t="shared" si="81"/>
        <v>0</v>
      </c>
      <c r="BK152" s="44"/>
      <c r="BL152" s="25">
        <f t="array" ref="BL152">SUM(IF(Period=$BL$2,IF(Site=$A$130,IF(Provider=$B152,I))))</f>
        <v>0</v>
      </c>
      <c r="BM152" s="26">
        <f t="array" ref="BM152">SUM(IF(Period=$BL$2,IF(Site=$A$130,IF(Provider=$B152,J))))</f>
        <v>0</v>
      </c>
      <c r="BN152" s="26"/>
      <c r="BO152" s="27">
        <f t="shared" si="94"/>
        <v>0</v>
      </c>
      <c r="BP152" s="27">
        <f t="shared" si="82"/>
        <v>0</v>
      </c>
      <c r="BQ152" s="44"/>
      <c r="BR152" s="25">
        <f t="array" ref="BR152">SUM(IF(Period=$BR$2,IF(Site=$A$130,IF(Provider=$B152,I))))</f>
        <v>0</v>
      </c>
      <c r="BS152" s="26">
        <f t="array" ref="BS152">SUM(IF(Period=$BR$2,IF(Site=$A$130,IF(Provider=$B152,J))))</f>
        <v>0</v>
      </c>
      <c r="BT152" s="26"/>
      <c r="BU152" s="27">
        <f t="shared" si="95"/>
        <v>0</v>
      </c>
      <c r="BV152" s="27">
        <f t="shared" si="83"/>
        <v>0</v>
      </c>
    </row>
    <row r="153" spans="2:74" outlineLevel="1" x14ac:dyDescent="0.25">
      <c r="B153" s="20" t="s">
        <v>896</v>
      </c>
      <c r="C153" s="44"/>
      <c r="D153" s="25">
        <f t="array" ref="D153">SUM(IF(Period=$D$2,IF(Site=$A$130,IF(Provider=$B153,I))))</f>
        <v>0</v>
      </c>
      <c r="E153" s="26">
        <f t="array" ref="E153">SUM(IF(Period=$D$2,IF(Site=$A$130,IF(Provider=$B153,J))))</f>
        <v>0</v>
      </c>
      <c r="F153" s="26"/>
      <c r="G153" s="27">
        <f t="shared" si="84"/>
        <v>0</v>
      </c>
      <c r="H153" s="27">
        <f t="shared" si="72"/>
        <v>0</v>
      </c>
      <c r="I153" s="44"/>
      <c r="J153" s="25">
        <f t="array" ref="J153">SUM(IF(Period=$J$2,IF(Site=$A$130,IF(Provider=$B153,I))))</f>
        <v>0</v>
      </c>
      <c r="K153" s="26">
        <f t="array" ref="K153">SUM(IF(Period=$J$2,IF(Site=$A$130,IF(Provider=$B153,J))))</f>
        <v>0</v>
      </c>
      <c r="L153" s="26"/>
      <c r="M153" s="27">
        <f t="shared" si="85"/>
        <v>0</v>
      </c>
      <c r="N153" s="27">
        <f t="shared" si="73"/>
        <v>0</v>
      </c>
      <c r="O153" s="44"/>
      <c r="P153" s="25">
        <f t="array" ref="P153">SUM(IF(Period=$P$2,IF(Site=$A$130,IF(Provider=$B153,I))))</f>
        <v>0</v>
      </c>
      <c r="Q153" s="26">
        <f t="array" ref="Q153">SUM(IF(Period=$P$2,IF(Site=$A$130,IF(Provider=$B153,J))))</f>
        <v>0</v>
      </c>
      <c r="R153" s="26"/>
      <c r="S153" s="27">
        <f t="shared" si="86"/>
        <v>0</v>
      </c>
      <c r="T153" s="27">
        <f t="shared" si="74"/>
        <v>0</v>
      </c>
      <c r="U153" s="44"/>
      <c r="V153" s="25">
        <f t="array" ref="V153">SUM(IF(Period=$V$2,IF(Site=$A$130,IF(Provider=$B153,I))))</f>
        <v>0</v>
      </c>
      <c r="W153" s="26">
        <f t="array" ref="W153">SUM(IF(Period=$V$2,IF(Site=$A$130,IF(Provider=$B153,J))))</f>
        <v>0</v>
      </c>
      <c r="X153" s="26"/>
      <c r="Y153" s="27">
        <f t="shared" si="87"/>
        <v>0</v>
      </c>
      <c r="Z153" s="27">
        <f t="shared" si="75"/>
        <v>0</v>
      </c>
      <c r="AA153" s="44"/>
      <c r="AB153" s="25">
        <f t="array" ref="AB153">SUM(IF(Period=$AB$2,IF(Site=$A$130,IF(Provider=$B153,I))))</f>
        <v>0</v>
      </c>
      <c r="AC153" s="26">
        <f t="array" ref="AC153">SUM(IF(Period=$AB$2,IF(Site=$A$130,IF(Provider=$B153,J))))</f>
        <v>0</v>
      </c>
      <c r="AD153" s="26"/>
      <c r="AE153" s="27">
        <f t="shared" si="88"/>
        <v>0</v>
      </c>
      <c r="AF153" s="27">
        <f t="shared" si="76"/>
        <v>0</v>
      </c>
      <c r="AG153" s="44"/>
      <c r="AH153" s="25">
        <f t="array" ref="AH153">SUM(IF(Period=$AH$2,IF(Site=$A$130,IF(Provider=$B153,I))))</f>
        <v>0</v>
      </c>
      <c r="AI153" s="26">
        <f t="array" ref="AI153">SUM(IF(Period=$AH$2,IF(Site=$A$130,IF(Provider=$B153,J))))</f>
        <v>0</v>
      </c>
      <c r="AJ153" s="26"/>
      <c r="AK153" s="27">
        <f t="shared" si="89"/>
        <v>0</v>
      </c>
      <c r="AL153" s="27">
        <f t="shared" si="77"/>
        <v>0</v>
      </c>
      <c r="AM153" s="44"/>
      <c r="AN153" s="25">
        <f t="array" ref="AN153">SUM(IF(Period=$AN$2,IF(Site=$A$130,IF(Provider=$B153,I))))</f>
        <v>0</v>
      </c>
      <c r="AO153" s="26">
        <f t="array" ref="AO153">SUM(IF(Period=$AN$2,IF(Site=$A$130,IF(Provider=$B153,J))))</f>
        <v>0</v>
      </c>
      <c r="AP153" s="26"/>
      <c r="AQ153" s="27">
        <f t="shared" si="90"/>
        <v>0</v>
      </c>
      <c r="AR153" s="27">
        <f t="shared" si="78"/>
        <v>0</v>
      </c>
      <c r="AS153" s="44"/>
      <c r="AT153" s="25">
        <f t="array" ref="AT153">SUM(IF(Period=$AT$2,IF(Site=$A$130,IF(Provider=$B153,I))))</f>
        <v>0</v>
      </c>
      <c r="AU153" s="26">
        <f t="array" ref="AU153">SUM(IF(Period=$AT$2,IF(Site=$A$130,IF(Provider=$B153,J))))</f>
        <v>0</v>
      </c>
      <c r="AV153" s="26"/>
      <c r="AW153" s="27">
        <f t="shared" si="91"/>
        <v>0</v>
      </c>
      <c r="AX153" s="27">
        <f t="shared" si="79"/>
        <v>0</v>
      </c>
      <c r="AY153" s="44"/>
      <c r="AZ153" s="25">
        <f t="array" ref="AZ153">SUM(IF(Period=$AZ$2,IF(Site=$A$130,IF(Provider=$B153,I))))</f>
        <v>82</v>
      </c>
      <c r="BA153" s="26">
        <f t="array" ref="BA153">SUM(IF(Period=$AZ$2,IF(Site=$A$130,IF(Provider=$B153,J))))</f>
        <v>8.5853658536585407</v>
      </c>
      <c r="BB153" s="26"/>
      <c r="BC153" s="27">
        <f t="shared" si="92"/>
        <v>0.10631229235880404</v>
      </c>
      <c r="BD153" s="27">
        <f t="shared" si="80"/>
        <v>2.2939815569096429E-2</v>
      </c>
      <c r="BE153" s="44"/>
      <c r="BF153" s="25">
        <f t="array" ref="BF153">SUM(IF(Period=$BF$2,IF(Site=$A$130,IF(Provider=$B153,I))))</f>
        <v>32</v>
      </c>
      <c r="BG153" s="26">
        <f t="array" ref="BG153">SUM(IF(Period=$BF$2,IF(Site=$A$130,IF(Provider=$B153,J))))</f>
        <v>6.21875</v>
      </c>
      <c r="BH153" s="26"/>
      <c r="BI153" s="27">
        <f t="shared" si="93"/>
        <v>2.8815522733854619E-2</v>
      </c>
      <c r="BJ153" s="27">
        <f t="shared" si="81"/>
        <v>6.1575592549043875E-3</v>
      </c>
      <c r="BK153" s="44"/>
      <c r="BL153" s="25">
        <f t="array" ref="BL153">SUM(IF(Period=$BL$2,IF(Site=$A$130,IF(Provider=$B153,I))))</f>
        <v>0</v>
      </c>
      <c r="BM153" s="26">
        <f t="array" ref="BM153">SUM(IF(Period=$BL$2,IF(Site=$A$130,IF(Provider=$B153,J))))</f>
        <v>0</v>
      </c>
      <c r="BN153" s="26"/>
      <c r="BO153" s="27">
        <f t="shared" si="94"/>
        <v>0</v>
      </c>
      <c r="BP153" s="27">
        <f t="shared" si="82"/>
        <v>0</v>
      </c>
      <c r="BQ153" s="44"/>
      <c r="BR153" s="25">
        <f t="array" ref="BR153">SUM(IF(Period=$BR$2,IF(Site=$A$130,IF(Provider=$B153,I))))</f>
        <v>114</v>
      </c>
      <c r="BS153" s="26">
        <f t="array" ref="BS153">SUM(IF(Period=$BR$2,IF(Site=$A$130,IF(Provider=$B153,J))))</f>
        <v>7.7894736842105301</v>
      </c>
      <c r="BT153" s="26"/>
      <c r="BU153" s="27">
        <f t="shared" si="95"/>
        <v>0.12522916372867021</v>
      </c>
      <c r="BV153" s="27">
        <f t="shared" si="83"/>
        <v>2.6047930538851908E-2</v>
      </c>
    </row>
    <row r="154" spans="2:74" outlineLevel="1" x14ac:dyDescent="0.25">
      <c r="B154" s="20" t="s">
        <v>908</v>
      </c>
      <c r="C154" s="44"/>
      <c r="D154" s="25">
        <f t="array" ref="D154">SUM(IF(Period=$D$2,IF(Site=$A$130,IF(Provider=$B154,I))))</f>
        <v>0</v>
      </c>
      <c r="E154" s="26">
        <f t="array" ref="E154">SUM(IF(Period=$D$2,IF(Site=$A$130,IF(Provider=$B154,J))))</f>
        <v>0</v>
      </c>
      <c r="F154" s="26"/>
      <c r="G154" s="27">
        <f t="shared" si="84"/>
        <v>0</v>
      </c>
      <c r="H154" s="27">
        <f t="shared" si="72"/>
        <v>0</v>
      </c>
      <c r="I154" s="44"/>
      <c r="J154" s="25">
        <f t="array" ref="J154">SUM(IF(Period=$J$2,IF(Site=$A$130,IF(Provider=$B154,I))))</f>
        <v>0</v>
      </c>
      <c r="K154" s="26">
        <f t="array" ref="K154">SUM(IF(Period=$J$2,IF(Site=$A$130,IF(Provider=$B154,J))))</f>
        <v>0</v>
      </c>
      <c r="L154" s="26"/>
      <c r="M154" s="27">
        <f t="shared" si="85"/>
        <v>0</v>
      </c>
      <c r="N154" s="27">
        <f t="shared" si="73"/>
        <v>0</v>
      </c>
      <c r="O154" s="44"/>
      <c r="P154" s="25">
        <f t="array" ref="P154">SUM(IF(Period=$P$2,IF(Site=$A$130,IF(Provider=$B154,I))))</f>
        <v>0</v>
      </c>
      <c r="Q154" s="26">
        <f t="array" ref="Q154">SUM(IF(Period=$P$2,IF(Site=$A$130,IF(Provider=$B154,J))))</f>
        <v>0</v>
      </c>
      <c r="R154" s="26"/>
      <c r="S154" s="27">
        <f t="shared" si="86"/>
        <v>0</v>
      </c>
      <c r="T154" s="27">
        <f t="shared" si="74"/>
        <v>0</v>
      </c>
      <c r="U154" s="44"/>
      <c r="V154" s="25">
        <f t="array" ref="V154">SUM(IF(Period=$V$2,IF(Site=$A$130,IF(Provider=$B154,I))))</f>
        <v>0</v>
      </c>
      <c r="W154" s="26">
        <f t="array" ref="W154">SUM(IF(Period=$V$2,IF(Site=$A$130,IF(Provider=$B154,J))))</f>
        <v>0</v>
      </c>
      <c r="X154" s="26"/>
      <c r="Y154" s="27">
        <f t="shared" si="87"/>
        <v>0</v>
      </c>
      <c r="Z154" s="27">
        <f t="shared" si="75"/>
        <v>0</v>
      </c>
      <c r="AA154" s="44"/>
      <c r="AB154" s="25">
        <f t="array" ref="AB154">SUM(IF(Period=$AB$2,IF(Site=$A$130,IF(Provider=$B154,I))))</f>
        <v>0</v>
      </c>
      <c r="AC154" s="26">
        <f t="array" ref="AC154">SUM(IF(Period=$AB$2,IF(Site=$A$130,IF(Provider=$B154,J))))</f>
        <v>0</v>
      </c>
      <c r="AD154" s="26"/>
      <c r="AE154" s="27">
        <f t="shared" si="88"/>
        <v>0</v>
      </c>
      <c r="AF154" s="27">
        <f t="shared" si="76"/>
        <v>0</v>
      </c>
      <c r="AG154" s="44"/>
      <c r="AH154" s="25">
        <f t="array" ref="AH154">SUM(IF(Period=$AH$2,IF(Site=$A$130,IF(Provider=$B154,I))))</f>
        <v>0</v>
      </c>
      <c r="AI154" s="26">
        <f t="array" ref="AI154">SUM(IF(Period=$AH$2,IF(Site=$A$130,IF(Provider=$B154,J))))</f>
        <v>0</v>
      </c>
      <c r="AJ154" s="26"/>
      <c r="AK154" s="27">
        <f t="shared" si="89"/>
        <v>0</v>
      </c>
      <c r="AL154" s="27">
        <f t="shared" si="77"/>
        <v>0</v>
      </c>
      <c r="AM154" s="44"/>
      <c r="AN154" s="25">
        <f t="array" ref="AN154">SUM(IF(Period=$AN$2,IF(Site=$A$130,IF(Provider=$B154,I))))</f>
        <v>1</v>
      </c>
      <c r="AO154" s="26">
        <f t="array" ref="AO154">SUM(IF(Period=$AN$2,IF(Site=$A$130,IF(Provider=$B154,J))))</f>
        <v>1</v>
      </c>
      <c r="AP154" s="26"/>
      <c r="AQ154" s="27">
        <f t="shared" si="90"/>
        <v>1.4094432699083862E-4</v>
      </c>
      <c r="AR154" s="27">
        <f t="shared" si="78"/>
        <v>3.1979533098816759E-5</v>
      </c>
      <c r="AS154" s="44"/>
      <c r="AT154" s="25">
        <f t="array" ref="AT154">SUM(IF(Period=$AT$2,IF(Site=$A$130,IF(Provider=$B154,I))))</f>
        <v>0</v>
      </c>
      <c r="AU154" s="26">
        <f t="array" ref="AU154">SUM(IF(Period=$AT$2,IF(Site=$A$130,IF(Provider=$B154,J))))</f>
        <v>0</v>
      </c>
      <c r="AV154" s="26"/>
      <c r="AW154" s="27">
        <f t="shared" si="91"/>
        <v>0</v>
      </c>
      <c r="AX154" s="27">
        <f t="shared" si="79"/>
        <v>0</v>
      </c>
      <c r="AY154" s="44"/>
      <c r="AZ154" s="25">
        <f t="array" ref="AZ154">SUM(IF(Period=$AZ$2,IF(Site=$A$130,IF(Provider=$B154,I))))</f>
        <v>4</v>
      </c>
      <c r="BA154" s="26">
        <f t="array" ref="BA154">SUM(IF(Period=$AZ$2,IF(Site=$A$130,IF(Provider=$B154,J))))</f>
        <v>16.5</v>
      </c>
      <c r="BB154" s="26"/>
      <c r="BC154" s="27">
        <f t="shared" si="92"/>
        <v>9.9667774086378731E-3</v>
      </c>
      <c r="BD154" s="27">
        <f t="shared" si="80"/>
        <v>2.1506077096027894E-3</v>
      </c>
      <c r="BE154" s="44"/>
      <c r="BF154" s="25">
        <f t="array" ref="BF154">SUM(IF(Period=$BF$2,IF(Site=$A$130,IF(Provider=$B154,I))))</f>
        <v>0</v>
      </c>
      <c r="BG154" s="26">
        <f t="array" ref="BG154">SUM(IF(Period=$BF$2,IF(Site=$A$130,IF(Provider=$B154,J))))</f>
        <v>0</v>
      </c>
      <c r="BH154" s="26"/>
      <c r="BI154" s="27">
        <f t="shared" si="93"/>
        <v>0</v>
      </c>
      <c r="BJ154" s="27">
        <f t="shared" si="81"/>
        <v>0</v>
      </c>
      <c r="BK154" s="44"/>
      <c r="BL154" s="25">
        <f t="array" ref="BL154">SUM(IF(Period=$BL$2,IF(Site=$A$130,IF(Provider=$B154,I))))</f>
        <v>0</v>
      </c>
      <c r="BM154" s="26">
        <f t="array" ref="BM154">SUM(IF(Period=$BL$2,IF(Site=$A$130,IF(Provider=$B154,J))))</f>
        <v>0</v>
      </c>
      <c r="BN154" s="26"/>
      <c r="BO154" s="27">
        <f t="shared" si="94"/>
        <v>0</v>
      </c>
      <c r="BP154" s="27">
        <f t="shared" si="82"/>
        <v>0</v>
      </c>
      <c r="BQ154" s="44"/>
      <c r="BR154" s="25">
        <f t="array" ref="BR154">SUM(IF(Period=$BR$2,IF(Site=$A$130,IF(Provider=$B154,I))))</f>
        <v>2</v>
      </c>
      <c r="BS154" s="26">
        <f t="array" ref="BS154">SUM(IF(Period=$BR$2,IF(Site=$A$130,IF(Provider=$B154,J))))</f>
        <v>3.5</v>
      </c>
      <c r="BT154" s="26"/>
      <c r="BU154" s="27">
        <f t="shared" si="95"/>
        <v>9.8716683119447202E-4</v>
      </c>
      <c r="BV154" s="27">
        <f t="shared" si="83"/>
        <v>2.0533278577923792E-4</v>
      </c>
    </row>
    <row r="155" spans="2:74" outlineLevel="1" x14ac:dyDescent="0.25">
      <c r="B155" s="20" t="s">
        <v>889</v>
      </c>
      <c r="C155" s="44"/>
      <c r="D155" s="25">
        <f t="array" ref="D155">SUM(IF(Period=$D$2,IF(Site=$A$130,IF(Provider=$B155,I))))</f>
        <v>0</v>
      </c>
      <c r="E155" s="26">
        <f t="array" ref="E155">SUM(IF(Period=$D$2,IF(Site=$A$130,IF(Provider=$B155,J))))</f>
        <v>0</v>
      </c>
      <c r="F155" s="26"/>
      <c r="G155" s="27">
        <f t="shared" si="84"/>
        <v>0</v>
      </c>
      <c r="H155" s="27">
        <f t="shared" si="72"/>
        <v>0</v>
      </c>
      <c r="I155" s="44"/>
      <c r="J155" s="25">
        <f t="array" ref="J155">SUM(IF(Period=$J$2,IF(Site=$A$130,IF(Provider=$B155,I))))</f>
        <v>0</v>
      </c>
      <c r="K155" s="26">
        <f t="array" ref="K155">SUM(IF(Period=$J$2,IF(Site=$A$130,IF(Provider=$B155,J))))</f>
        <v>0</v>
      </c>
      <c r="L155" s="26"/>
      <c r="M155" s="27">
        <f t="shared" si="85"/>
        <v>0</v>
      </c>
      <c r="N155" s="27">
        <f t="shared" si="73"/>
        <v>0</v>
      </c>
      <c r="O155" s="44"/>
      <c r="P155" s="25">
        <f t="array" ref="P155">SUM(IF(Period=$P$2,IF(Site=$A$130,IF(Provider=$B155,I))))</f>
        <v>0</v>
      </c>
      <c r="Q155" s="26">
        <f t="array" ref="Q155">SUM(IF(Period=$P$2,IF(Site=$A$130,IF(Provider=$B155,J))))</f>
        <v>0</v>
      </c>
      <c r="R155" s="26"/>
      <c r="S155" s="27">
        <f t="shared" si="86"/>
        <v>0</v>
      </c>
      <c r="T155" s="27">
        <f t="shared" si="74"/>
        <v>0</v>
      </c>
      <c r="U155" s="44"/>
      <c r="V155" s="25">
        <f t="array" ref="V155">SUM(IF(Period=$V$2,IF(Site=$A$130,IF(Provider=$B155,I))))</f>
        <v>0</v>
      </c>
      <c r="W155" s="26">
        <f t="array" ref="W155">SUM(IF(Period=$V$2,IF(Site=$A$130,IF(Provider=$B155,J))))</f>
        <v>0</v>
      </c>
      <c r="X155" s="26"/>
      <c r="Y155" s="27">
        <f t="shared" si="87"/>
        <v>0</v>
      </c>
      <c r="Z155" s="27">
        <f t="shared" si="75"/>
        <v>0</v>
      </c>
      <c r="AA155" s="44"/>
      <c r="AB155" s="25">
        <f t="array" ref="AB155">SUM(IF(Period=$AB$2,IF(Site=$A$130,IF(Provider=$B155,I))))</f>
        <v>133</v>
      </c>
      <c r="AC155" s="26">
        <f t="array" ref="AC155">SUM(IF(Period=$AB$2,IF(Site=$A$130,IF(Provider=$B155,J))))</f>
        <v>9.1203007518797001</v>
      </c>
      <c r="AD155" s="26"/>
      <c r="AE155" s="27">
        <f t="shared" si="88"/>
        <v>0.15926995798319329</v>
      </c>
      <c r="AF155" s="27">
        <f t="shared" si="76"/>
        <v>3.649108029240998E-2</v>
      </c>
      <c r="AG155" s="44"/>
      <c r="AH155" s="25">
        <f t="array" ref="AH155">SUM(IF(Period=$AH$2,IF(Site=$A$130,IF(Provider=$B155,I))))</f>
        <v>0</v>
      </c>
      <c r="AI155" s="26">
        <f t="array" ref="AI155">SUM(IF(Period=$AH$2,IF(Site=$A$130,IF(Provider=$B155,J))))</f>
        <v>0</v>
      </c>
      <c r="AJ155" s="26"/>
      <c r="AK155" s="27">
        <f t="shared" si="89"/>
        <v>0</v>
      </c>
      <c r="AL155" s="27">
        <f t="shared" si="77"/>
        <v>0</v>
      </c>
      <c r="AM155" s="44"/>
      <c r="AN155" s="25">
        <f t="array" ref="AN155">SUM(IF(Period=$AN$2,IF(Site=$A$130,IF(Provider=$B155,I))))</f>
        <v>0</v>
      </c>
      <c r="AO155" s="26">
        <f t="array" ref="AO155">SUM(IF(Period=$AN$2,IF(Site=$A$130,IF(Provider=$B155,J))))</f>
        <v>0</v>
      </c>
      <c r="AP155" s="26"/>
      <c r="AQ155" s="27">
        <f t="shared" si="90"/>
        <v>0</v>
      </c>
      <c r="AR155" s="27">
        <f t="shared" si="78"/>
        <v>0</v>
      </c>
      <c r="AS155" s="44"/>
      <c r="AT155" s="25">
        <f t="array" ref="AT155">SUM(IF(Period=$AT$2,IF(Site=$A$130,IF(Provider=$B155,I))))</f>
        <v>0</v>
      </c>
      <c r="AU155" s="26">
        <f t="array" ref="AU155">SUM(IF(Period=$AT$2,IF(Site=$A$130,IF(Provider=$B155,J))))</f>
        <v>0</v>
      </c>
      <c r="AV155" s="26"/>
      <c r="AW155" s="27">
        <f t="shared" si="91"/>
        <v>0</v>
      </c>
      <c r="AX155" s="27">
        <f t="shared" si="79"/>
        <v>0</v>
      </c>
      <c r="AY155" s="44"/>
      <c r="AZ155" s="25">
        <f t="array" ref="AZ155">SUM(IF(Period=$AZ$2,IF(Site=$A$130,IF(Provider=$B155,I))))</f>
        <v>0</v>
      </c>
      <c r="BA155" s="26">
        <f t="array" ref="BA155">SUM(IF(Period=$AZ$2,IF(Site=$A$130,IF(Provider=$B155,J))))</f>
        <v>0</v>
      </c>
      <c r="BB155" s="26"/>
      <c r="BC155" s="27">
        <f t="shared" si="92"/>
        <v>0</v>
      </c>
      <c r="BD155" s="27">
        <f t="shared" si="80"/>
        <v>0</v>
      </c>
      <c r="BE155" s="44"/>
      <c r="BF155" s="25">
        <f t="array" ref="BF155">SUM(IF(Period=$BF$2,IF(Site=$A$130,IF(Provider=$B155,I))))</f>
        <v>0</v>
      </c>
      <c r="BG155" s="26">
        <f t="array" ref="BG155">SUM(IF(Period=$BF$2,IF(Site=$A$130,IF(Provider=$B155,J))))</f>
        <v>0</v>
      </c>
      <c r="BH155" s="26"/>
      <c r="BI155" s="27">
        <f t="shared" si="93"/>
        <v>0</v>
      </c>
      <c r="BJ155" s="27">
        <f t="shared" si="81"/>
        <v>0</v>
      </c>
      <c r="BK155" s="44"/>
      <c r="BL155" s="25">
        <f t="array" ref="BL155">SUM(IF(Period=$BL$2,IF(Site=$A$130,IF(Provider=$B155,I))))</f>
        <v>0</v>
      </c>
      <c r="BM155" s="26">
        <f t="array" ref="BM155">SUM(IF(Period=$BL$2,IF(Site=$A$130,IF(Provider=$B155,J))))</f>
        <v>0</v>
      </c>
      <c r="BN155" s="26"/>
      <c r="BO155" s="27">
        <f t="shared" si="94"/>
        <v>0</v>
      </c>
      <c r="BP155" s="27">
        <f t="shared" si="82"/>
        <v>0</v>
      </c>
      <c r="BQ155" s="44"/>
      <c r="BR155" s="25">
        <f t="array" ref="BR155">SUM(IF(Period=$BR$2,IF(Site=$A$130,IF(Provider=$B155,I))))</f>
        <v>0</v>
      </c>
      <c r="BS155" s="26">
        <f t="array" ref="BS155">SUM(IF(Period=$BR$2,IF(Site=$A$130,IF(Provider=$B155,J))))</f>
        <v>0</v>
      </c>
      <c r="BT155" s="26"/>
      <c r="BU155" s="27">
        <f t="shared" si="95"/>
        <v>0</v>
      </c>
      <c r="BV155" s="27">
        <f t="shared" si="83"/>
        <v>0</v>
      </c>
    </row>
    <row r="156" spans="2:74" outlineLevel="1" x14ac:dyDescent="0.25">
      <c r="B156" s="20" t="s">
        <v>891</v>
      </c>
      <c r="C156" s="44"/>
      <c r="D156" s="25">
        <f t="array" ref="D156">SUM(IF(Period=$D$2,IF(Site=$A$130,IF(Provider=$B156,I))))</f>
        <v>0</v>
      </c>
      <c r="E156" s="26">
        <f t="array" ref="E156">SUM(IF(Period=$D$2,IF(Site=$A$130,IF(Provider=$B156,J))))</f>
        <v>0</v>
      </c>
      <c r="F156" s="26"/>
      <c r="G156" s="27">
        <f t="shared" si="84"/>
        <v>0</v>
      </c>
      <c r="H156" s="27">
        <f t="shared" si="72"/>
        <v>0</v>
      </c>
      <c r="I156" s="44"/>
      <c r="J156" s="25">
        <f t="array" ref="J156">SUM(IF(Period=$J$2,IF(Site=$A$130,IF(Provider=$B156,I))))</f>
        <v>0</v>
      </c>
      <c r="K156" s="26">
        <f t="array" ref="K156">SUM(IF(Period=$J$2,IF(Site=$A$130,IF(Provider=$B156,J))))</f>
        <v>0</v>
      </c>
      <c r="L156" s="26"/>
      <c r="M156" s="27">
        <f t="shared" si="85"/>
        <v>0</v>
      </c>
      <c r="N156" s="27">
        <f t="shared" si="73"/>
        <v>0</v>
      </c>
      <c r="O156" s="44"/>
      <c r="P156" s="25">
        <f t="array" ref="P156">SUM(IF(Period=$P$2,IF(Site=$A$130,IF(Provider=$B156,I))))</f>
        <v>0</v>
      </c>
      <c r="Q156" s="26">
        <f t="array" ref="Q156">SUM(IF(Period=$P$2,IF(Site=$A$130,IF(Provider=$B156,J))))</f>
        <v>0</v>
      </c>
      <c r="R156" s="26"/>
      <c r="S156" s="27">
        <f t="shared" si="86"/>
        <v>0</v>
      </c>
      <c r="T156" s="27">
        <f t="shared" si="74"/>
        <v>0</v>
      </c>
      <c r="U156" s="44"/>
      <c r="V156" s="25">
        <f t="array" ref="V156">SUM(IF(Period=$V$2,IF(Site=$A$130,IF(Provider=$B156,I))))</f>
        <v>0</v>
      </c>
      <c r="W156" s="26">
        <f t="array" ref="W156">SUM(IF(Period=$V$2,IF(Site=$A$130,IF(Provider=$B156,J))))</f>
        <v>0</v>
      </c>
      <c r="X156" s="26"/>
      <c r="Y156" s="27">
        <f t="shared" si="87"/>
        <v>0</v>
      </c>
      <c r="Z156" s="27">
        <f t="shared" si="75"/>
        <v>0</v>
      </c>
      <c r="AA156" s="44"/>
      <c r="AB156" s="25">
        <f t="array" ref="AB156">SUM(IF(Period=$AB$2,IF(Site=$A$130,IF(Provider=$B156,I))))</f>
        <v>1</v>
      </c>
      <c r="AC156" s="26">
        <f t="array" ref="AC156">SUM(IF(Period=$AB$2,IF(Site=$A$130,IF(Provider=$B156,J))))</f>
        <v>4</v>
      </c>
      <c r="AD156" s="26"/>
      <c r="AE156" s="27">
        <f t="shared" si="88"/>
        <v>5.2521008403361342E-4</v>
      </c>
      <c r="AF156" s="27">
        <f t="shared" si="76"/>
        <v>1.2033332330555639E-4</v>
      </c>
      <c r="AG156" s="44"/>
      <c r="AH156" s="25">
        <f t="array" ref="AH156">SUM(IF(Period=$AH$2,IF(Site=$A$130,IF(Provider=$B156,I))))</f>
        <v>0</v>
      </c>
      <c r="AI156" s="26">
        <f t="array" ref="AI156">SUM(IF(Period=$AH$2,IF(Site=$A$130,IF(Provider=$B156,J))))</f>
        <v>0</v>
      </c>
      <c r="AJ156" s="26"/>
      <c r="AK156" s="27">
        <f t="shared" si="89"/>
        <v>0</v>
      </c>
      <c r="AL156" s="27">
        <f t="shared" si="77"/>
        <v>0</v>
      </c>
      <c r="AM156" s="44"/>
      <c r="AN156" s="25">
        <f t="array" ref="AN156">SUM(IF(Period=$AN$2,IF(Site=$A$130,IF(Provider=$B156,I))))</f>
        <v>0</v>
      </c>
      <c r="AO156" s="26">
        <f t="array" ref="AO156">SUM(IF(Period=$AN$2,IF(Site=$A$130,IF(Provider=$B156,J))))</f>
        <v>0</v>
      </c>
      <c r="AP156" s="26"/>
      <c r="AQ156" s="27">
        <f t="shared" si="90"/>
        <v>0</v>
      </c>
      <c r="AR156" s="27">
        <f t="shared" si="78"/>
        <v>0</v>
      </c>
      <c r="AS156" s="44"/>
      <c r="AT156" s="25">
        <f t="array" ref="AT156">SUM(IF(Period=$AT$2,IF(Site=$A$130,IF(Provider=$B156,I))))</f>
        <v>0</v>
      </c>
      <c r="AU156" s="26">
        <f t="array" ref="AU156">SUM(IF(Period=$AT$2,IF(Site=$A$130,IF(Provider=$B156,J))))</f>
        <v>0</v>
      </c>
      <c r="AV156" s="26"/>
      <c r="AW156" s="27">
        <f t="shared" si="91"/>
        <v>0</v>
      </c>
      <c r="AX156" s="27">
        <f t="shared" si="79"/>
        <v>0</v>
      </c>
      <c r="AY156" s="44"/>
      <c r="AZ156" s="25">
        <f t="array" ref="AZ156">SUM(IF(Period=$AZ$2,IF(Site=$A$130,IF(Provider=$B156,I))))</f>
        <v>0</v>
      </c>
      <c r="BA156" s="26">
        <f t="array" ref="BA156">SUM(IF(Period=$AZ$2,IF(Site=$A$130,IF(Provider=$B156,J))))</f>
        <v>0</v>
      </c>
      <c r="BB156" s="26"/>
      <c r="BC156" s="27">
        <f t="shared" si="92"/>
        <v>0</v>
      </c>
      <c r="BD156" s="27">
        <f t="shared" si="80"/>
        <v>0</v>
      </c>
      <c r="BE156" s="44"/>
      <c r="BF156" s="25">
        <f t="array" ref="BF156">SUM(IF(Period=$BF$2,IF(Site=$A$130,IF(Provider=$B156,I))))</f>
        <v>0</v>
      </c>
      <c r="BG156" s="26">
        <f t="array" ref="BG156">SUM(IF(Period=$BF$2,IF(Site=$A$130,IF(Provider=$B156,J))))</f>
        <v>0</v>
      </c>
      <c r="BH156" s="26"/>
      <c r="BI156" s="27">
        <f t="shared" si="93"/>
        <v>0</v>
      </c>
      <c r="BJ156" s="27">
        <f t="shared" si="81"/>
        <v>0</v>
      </c>
      <c r="BK156" s="44"/>
      <c r="BL156" s="25">
        <f t="array" ref="BL156">SUM(IF(Period=$BL$2,IF(Site=$A$130,IF(Provider=$B156,I))))</f>
        <v>0</v>
      </c>
      <c r="BM156" s="26">
        <f t="array" ref="BM156">SUM(IF(Period=$BL$2,IF(Site=$A$130,IF(Provider=$B156,J))))</f>
        <v>0</v>
      </c>
      <c r="BN156" s="26"/>
      <c r="BO156" s="27">
        <f t="shared" si="94"/>
        <v>0</v>
      </c>
      <c r="BP156" s="27">
        <f t="shared" si="82"/>
        <v>0</v>
      </c>
      <c r="BQ156" s="44"/>
      <c r="BR156" s="25">
        <f t="array" ref="BR156">SUM(IF(Period=$BR$2,IF(Site=$A$130,IF(Provider=$B156,I))))</f>
        <v>0</v>
      </c>
      <c r="BS156" s="26">
        <f t="array" ref="BS156">SUM(IF(Period=$BR$2,IF(Site=$A$130,IF(Provider=$B156,J))))</f>
        <v>0</v>
      </c>
      <c r="BT156" s="26"/>
      <c r="BU156" s="27">
        <f t="shared" si="95"/>
        <v>0</v>
      </c>
      <c r="BV156" s="27">
        <f t="shared" si="83"/>
        <v>0</v>
      </c>
    </row>
    <row r="157" spans="2:74" outlineLevel="1" x14ac:dyDescent="0.25">
      <c r="B157" s="20" t="s">
        <v>675</v>
      </c>
      <c r="C157" s="44"/>
      <c r="D157" s="25">
        <f t="array" ref="D157">SUM(IF(Period=$D$2,IF(Site=$A$130,IF(Provider=$B157,I))))</f>
        <v>0</v>
      </c>
      <c r="E157" s="26">
        <f t="array" ref="E157">SUM(IF(Period=$D$2,IF(Site=$A$130,IF(Provider=$B157,J))))</f>
        <v>0</v>
      </c>
      <c r="F157" s="26"/>
      <c r="G157" s="27">
        <f t="shared" si="84"/>
        <v>0</v>
      </c>
      <c r="H157" s="27">
        <f t="shared" si="72"/>
        <v>0</v>
      </c>
      <c r="I157" s="44"/>
      <c r="J157" s="25">
        <f t="array" ref="J157">SUM(IF(Period=$J$2,IF(Site=$A$130,IF(Provider=$B157,I))))</f>
        <v>0</v>
      </c>
      <c r="K157" s="26">
        <f t="array" ref="K157">SUM(IF(Period=$J$2,IF(Site=$A$130,IF(Provider=$B157,J))))</f>
        <v>0</v>
      </c>
      <c r="L157" s="26"/>
      <c r="M157" s="27">
        <f t="shared" si="85"/>
        <v>0</v>
      </c>
      <c r="N157" s="27">
        <f t="shared" si="73"/>
        <v>0</v>
      </c>
      <c r="O157" s="44"/>
      <c r="P157" s="25">
        <f t="array" ref="P157">SUM(IF(Period=$P$2,IF(Site=$A$130,IF(Provider=$B157,I))))</f>
        <v>0</v>
      </c>
      <c r="Q157" s="26">
        <f t="array" ref="Q157">SUM(IF(Period=$P$2,IF(Site=$A$130,IF(Provider=$B157,J))))</f>
        <v>0</v>
      </c>
      <c r="R157" s="26"/>
      <c r="S157" s="27">
        <f t="shared" si="86"/>
        <v>0</v>
      </c>
      <c r="T157" s="27">
        <f t="shared" si="74"/>
        <v>0</v>
      </c>
      <c r="U157" s="44"/>
      <c r="V157" s="25">
        <f t="array" ref="V157">SUM(IF(Period=$V$2,IF(Site=$A$130,IF(Provider=$B157,I))))</f>
        <v>0</v>
      </c>
      <c r="W157" s="26">
        <f t="array" ref="W157">SUM(IF(Period=$V$2,IF(Site=$A$130,IF(Provider=$B157,J))))</f>
        <v>0</v>
      </c>
      <c r="X157" s="26"/>
      <c r="Y157" s="27">
        <f t="shared" si="87"/>
        <v>0</v>
      </c>
      <c r="Z157" s="27">
        <f t="shared" si="75"/>
        <v>0</v>
      </c>
      <c r="AA157" s="44"/>
      <c r="AB157" s="25">
        <f t="array" ref="AB157">SUM(IF(Period=$AB$2,IF(Site=$A$130,IF(Provider=$B157,I))))</f>
        <v>0</v>
      </c>
      <c r="AC157" s="26">
        <f t="array" ref="AC157">SUM(IF(Period=$AB$2,IF(Site=$A$130,IF(Provider=$B157,J))))</f>
        <v>0</v>
      </c>
      <c r="AD157" s="26"/>
      <c r="AE157" s="27">
        <f t="shared" si="88"/>
        <v>0</v>
      </c>
      <c r="AF157" s="27">
        <f t="shared" si="76"/>
        <v>0</v>
      </c>
      <c r="AG157" s="44"/>
      <c r="AH157" s="25">
        <f t="array" ref="AH157">SUM(IF(Period=$AH$2,IF(Site=$A$130,IF(Provider=$B157,I))))</f>
        <v>0</v>
      </c>
      <c r="AI157" s="26">
        <f t="array" ref="AI157">SUM(IF(Period=$AH$2,IF(Site=$A$130,IF(Provider=$B157,J))))</f>
        <v>0</v>
      </c>
      <c r="AJ157" s="26"/>
      <c r="AK157" s="27">
        <f t="shared" si="89"/>
        <v>0</v>
      </c>
      <c r="AL157" s="27">
        <f t="shared" si="77"/>
        <v>0</v>
      </c>
      <c r="AM157" s="44"/>
      <c r="AN157" s="25">
        <f t="array" ref="AN157">SUM(IF(Period=$AN$2,IF(Site=$A$130,IF(Provider=$B157,I))))</f>
        <v>0</v>
      </c>
      <c r="AO157" s="26">
        <f t="array" ref="AO157">SUM(IF(Period=$AN$2,IF(Site=$A$130,IF(Provider=$B157,J))))</f>
        <v>0</v>
      </c>
      <c r="AP157" s="26"/>
      <c r="AQ157" s="27">
        <f t="shared" si="90"/>
        <v>0</v>
      </c>
      <c r="AR157" s="27">
        <f t="shared" si="78"/>
        <v>0</v>
      </c>
      <c r="AS157" s="44"/>
      <c r="AT157" s="25">
        <f t="array" ref="AT157">SUM(IF(Period=$AT$2,IF(Site=$A$130,IF(Provider=$B157,I))))</f>
        <v>0</v>
      </c>
      <c r="AU157" s="26">
        <f t="array" ref="AU157">SUM(IF(Period=$AT$2,IF(Site=$A$130,IF(Provider=$B157,J))))</f>
        <v>0</v>
      </c>
      <c r="AV157" s="26"/>
      <c r="AW157" s="27">
        <f t="shared" si="91"/>
        <v>0</v>
      </c>
      <c r="AX157" s="27">
        <f t="shared" si="79"/>
        <v>0</v>
      </c>
      <c r="AY157" s="44"/>
      <c r="AZ157" s="25">
        <f t="array" ref="AZ157">SUM(IF(Period=$AZ$2,IF(Site=$A$130,IF(Provider=$B157,I))))</f>
        <v>19</v>
      </c>
      <c r="BA157" s="26">
        <f t="array" ref="BA157">SUM(IF(Period=$AZ$2,IF(Site=$A$130,IF(Provider=$B157,J))))</f>
        <v>9.6315789473684195</v>
      </c>
      <c r="BB157" s="26"/>
      <c r="BC157" s="27">
        <f t="shared" si="92"/>
        <v>2.7635155542132282E-2</v>
      </c>
      <c r="BD157" s="27">
        <f t="shared" si="80"/>
        <v>5.963048649353187E-3</v>
      </c>
      <c r="BE157" s="44"/>
      <c r="BF157" s="25">
        <f t="array" ref="BF157">SUM(IF(Period=$BF$2,IF(Site=$A$130,IF(Provider=$B157,I))))</f>
        <v>0</v>
      </c>
      <c r="BG157" s="26">
        <f t="array" ref="BG157">SUM(IF(Period=$BF$2,IF(Site=$A$130,IF(Provider=$B157,J))))</f>
        <v>0</v>
      </c>
      <c r="BH157" s="26"/>
      <c r="BI157" s="27">
        <f t="shared" si="93"/>
        <v>0</v>
      </c>
      <c r="BJ157" s="27">
        <f t="shared" si="81"/>
        <v>0</v>
      </c>
      <c r="BK157" s="44"/>
      <c r="BL157" s="25">
        <f t="array" ref="BL157">SUM(IF(Period=$BL$2,IF(Site=$A$130,IF(Provider=$B157,I))))</f>
        <v>0</v>
      </c>
      <c r="BM157" s="26">
        <f t="array" ref="BM157">SUM(IF(Period=$BL$2,IF(Site=$A$130,IF(Provider=$B157,J))))</f>
        <v>0</v>
      </c>
      <c r="BN157" s="26"/>
      <c r="BO157" s="27">
        <f t="shared" si="94"/>
        <v>0</v>
      </c>
      <c r="BP157" s="27">
        <f t="shared" si="82"/>
        <v>0</v>
      </c>
      <c r="BQ157" s="44"/>
      <c r="BR157" s="25">
        <f t="array" ref="BR157">SUM(IF(Period=$BR$2,IF(Site=$A$130,IF(Provider=$B157,I))))</f>
        <v>0</v>
      </c>
      <c r="BS157" s="26">
        <f t="array" ref="BS157">SUM(IF(Period=$BR$2,IF(Site=$A$130,IF(Provider=$B157,J))))</f>
        <v>0</v>
      </c>
      <c r="BT157" s="26"/>
      <c r="BU157" s="27">
        <f t="shared" si="95"/>
        <v>0</v>
      </c>
      <c r="BV157" s="27">
        <f t="shared" si="83"/>
        <v>0</v>
      </c>
    </row>
    <row r="158" spans="2:74" outlineLevel="1" x14ac:dyDescent="0.25">
      <c r="B158" s="20" t="s">
        <v>667</v>
      </c>
      <c r="C158" s="44"/>
      <c r="D158" s="25">
        <f t="array" ref="D158">SUM(IF(Period=$D$2,IF(Site=$A$130,IF(Provider=$B158,I))))</f>
        <v>1</v>
      </c>
      <c r="E158" s="26">
        <f t="array" ref="E158">SUM(IF(Period=$D$2,IF(Site=$A$130,IF(Provider=$B158,J))))</f>
        <v>4</v>
      </c>
      <c r="F158" s="26"/>
      <c r="G158" s="27">
        <f t="shared" si="84"/>
        <v>5.2083333333333333E-4</v>
      </c>
      <c r="H158" s="27">
        <f t="shared" si="72"/>
        <v>1.1585136270165377E-4</v>
      </c>
      <c r="I158" s="44"/>
      <c r="J158" s="25">
        <f t="array" ref="J158">SUM(IF(Period=$J$2,IF(Site=$A$130,IF(Provider=$B158,I))))</f>
        <v>0</v>
      </c>
      <c r="K158" s="26">
        <f t="array" ref="K158">SUM(IF(Period=$J$2,IF(Site=$A$130,IF(Provider=$B158,J))))</f>
        <v>0</v>
      </c>
      <c r="L158" s="26"/>
      <c r="M158" s="27">
        <f t="shared" si="85"/>
        <v>0</v>
      </c>
      <c r="N158" s="27">
        <f t="shared" si="73"/>
        <v>0</v>
      </c>
      <c r="O158" s="44"/>
      <c r="P158" s="25">
        <f t="array" ref="P158">SUM(IF(Period=$P$2,IF(Site=$A$130,IF(Provider=$B158,I))))</f>
        <v>0</v>
      </c>
      <c r="Q158" s="26">
        <f t="array" ref="Q158">SUM(IF(Period=$P$2,IF(Site=$A$130,IF(Provider=$B158,J))))</f>
        <v>0</v>
      </c>
      <c r="R158" s="26"/>
      <c r="S158" s="27">
        <f t="shared" si="86"/>
        <v>0</v>
      </c>
      <c r="T158" s="27">
        <f t="shared" si="74"/>
        <v>0</v>
      </c>
      <c r="U158" s="44"/>
      <c r="V158" s="25">
        <f t="array" ref="V158">SUM(IF(Period=$V$2,IF(Site=$A$130,IF(Provider=$B158,I))))</f>
        <v>0</v>
      </c>
      <c r="W158" s="26">
        <f t="array" ref="W158">SUM(IF(Period=$V$2,IF(Site=$A$130,IF(Provider=$B158,J))))</f>
        <v>0</v>
      </c>
      <c r="X158" s="26"/>
      <c r="Y158" s="27">
        <f t="shared" si="87"/>
        <v>0</v>
      </c>
      <c r="Z158" s="27">
        <f t="shared" si="75"/>
        <v>0</v>
      </c>
      <c r="AA158" s="44"/>
      <c r="AB158" s="25">
        <f t="array" ref="AB158">SUM(IF(Period=$AB$2,IF(Site=$A$130,IF(Provider=$B158,I))))</f>
        <v>0</v>
      </c>
      <c r="AC158" s="26">
        <f t="array" ref="AC158">SUM(IF(Period=$AB$2,IF(Site=$A$130,IF(Provider=$B158,J))))</f>
        <v>0</v>
      </c>
      <c r="AD158" s="26"/>
      <c r="AE158" s="27">
        <f t="shared" si="88"/>
        <v>0</v>
      </c>
      <c r="AF158" s="27">
        <f t="shared" si="76"/>
        <v>0</v>
      </c>
      <c r="AG158" s="44"/>
      <c r="AH158" s="25">
        <f t="array" ref="AH158">SUM(IF(Period=$AH$2,IF(Site=$A$130,IF(Provider=$B158,I))))</f>
        <v>0</v>
      </c>
      <c r="AI158" s="26">
        <f t="array" ref="AI158">SUM(IF(Period=$AH$2,IF(Site=$A$130,IF(Provider=$B158,J))))</f>
        <v>0</v>
      </c>
      <c r="AJ158" s="26"/>
      <c r="AK158" s="27">
        <f t="shared" si="89"/>
        <v>0</v>
      </c>
      <c r="AL158" s="27">
        <f t="shared" si="77"/>
        <v>0</v>
      </c>
      <c r="AM158" s="44"/>
      <c r="AN158" s="25">
        <f t="array" ref="AN158">SUM(IF(Period=$AN$2,IF(Site=$A$130,IF(Provider=$B158,I))))</f>
        <v>0</v>
      </c>
      <c r="AO158" s="26">
        <f t="array" ref="AO158">SUM(IF(Period=$AN$2,IF(Site=$A$130,IF(Provider=$B158,J))))</f>
        <v>0</v>
      </c>
      <c r="AP158" s="26"/>
      <c r="AQ158" s="27">
        <f t="shared" si="90"/>
        <v>0</v>
      </c>
      <c r="AR158" s="27">
        <f t="shared" si="78"/>
        <v>0</v>
      </c>
      <c r="AS158" s="44"/>
      <c r="AT158" s="25">
        <f t="array" ref="AT158">SUM(IF(Period=$AT$2,IF(Site=$A$130,IF(Provider=$B158,I))))</f>
        <v>0</v>
      </c>
      <c r="AU158" s="26">
        <f t="array" ref="AU158">SUM(IF(Period=$AT$2,IF(Site=$A$130,IF(Provider=$B158,J))))</f>
        <v>0</v>
      </c>
      <c r="AV158" s="26"/>
      <c r="AW158" s="27">
        <f t="shared" si="91"/>
        <v>0</v>
      </c>
      <c r="AX158" s="27">
        <f t="shared" si="79"/>
        <v>0</v>
      </c>
      <c r="AY158" s="44"/>
      <c r="AZ158" s="25">
        <f t="array" ref="AZ158">SUM(IF(Period=$AZ$2,IF(Site=$A$130,IF(Provider=$B158,I))))</f>
        <v>0</v>
      </c>
      <c r="BA158" s="26">
        <f t="array" ref="BA158">SUM(IF(Period=$AZ$2,IF(Site=$A$130,IF(Provider=$B158,J))))</f>
        <v>0</v>
      </c>
      <c r="BB158" s="26"/>
      <c r="BC158" s="27">
        <f t="shared" si="92"/>
        <v>0</v>
      </c>
      <c r="BD158" s="27">
        <f t="shared" si="80"/>
        <v>0</v>
      </c>
      <c r="BE158" s="44"/>
      <c r="BF158" s="25">
        <f t="array" ref="BF158">SUM(IF(Period=$BF$2,IF(Site=$A$130,IF(Provider=$B158,I))))</f>
        <v>0</v>
      </c>
      <c r="BG158" s="26">
        <f t="array" ref="BG158">SUM(IF(Period=$BF$2,IF(Site=$A$130,IF(Provider=$B158,J))))</f>
        <v>0</v>
      </c>
      <c r="BH158" s="26"/>
      <c r="BI158" s="27">
        <f t="shared" si="93"/>
        <v>0</v>
      </c>
      <c r="BJ158" s="27">
        <f t="shared" si="81"/>
        <v>0</v>
      </c>
      <c r="BK158" s="44"/>
      <c r="BL158" s="25">
        <f t="array" ref="BL158">SUM(IF(Period=$BL$2,IF(Site=$A$130,IF(Provider=$B158,I))))</f>
        <v>0</v>
      </c>
      <c r="BM158" s="26">
        <f t="array" ref="BM158">SUM(IF(Period=$BL$2,IF(Site=$A$130,IF(Provider=$B158,J))))</f>
        <v>0</v>
      </c>
      <c r="BN158" s="26"/>
      <c r="BO158" s="27">
        <f t="shared" si="94"/>
        <v>0</v>
      </c>
      <c r="BP158" s="27">
        <f t="shared" si="82"/>
        <v>0</v>
      </c>
      <c r="BQ158" s="44"/>
      <c r="BR158" s="25">
        <f t="array" ref="BR158">SUM(IF(Period=$BR$2,IF(Site=$A$130,IF(Provider=$B158,I))))</f>
        <v>0</v>
      </c>
      <c r="BS158" s="26">
        <f t="array" ref="BS158">SUM(IF(Period=$BR$2,IF(Site=$A$130,IF(Provider=$B158,J))))</f>
        <v>0</v>
      </c>
      <c r="BT158" s="26"/>
      <c r="BU158" s="27">
        <f t="shared" si="95"/>
        <v>0</v>
      </c>
      <c r="BV158" s="27">
        <f t="shared" si="83"/>
        <v>0</v>
      </c>
    </row>
    <row r="159" spans="2:74" outlineLevel="1" x14ac:dyDescent="0.25">
      <c r="B159" s="20" t="s">
        <v>661</v>
      </c>
      <c r="C159" s="44"/>
      <c r="D159" s="25">
        <f t="array" ref="D159">SUM(IF(Period=$D$2,IF(Site=$A$130,IF(Provider=$B159,I))))</f>
        <v>60</v>
      </c>
      <c r="E159" s="26">
        <f t="array" ref="E159">SUM(IF(Period=$D$2,IF(Site=$A$130,IF(Provider=$B159,J))))</f>
        <v>10.1</v>
      </c>
      <c r="F159" s="26"/>
      <c r="G159" s="27">
        <f t="shared" si="84"/>
        <v>7.8906249999999997E-2</v>
      </c>
      <c r="H159" s="27">
        <f t="shared" si="72"/>
        <v>1.7551481449300549E-2</v>
      </c>
      <c r="I159" s="44"/>
      <c r="J159" s="25">
        <f t="array" ref="J159">SUM(IF(Period=$J$2,IF(Site=$A$130,IF(Provider=$B159,I))))</f>
        <v>17</v>
      </c>
      <c r="K159" s="26">
        <f t="array" ref="K159">SUM(IF(Period=$J$2,IF(Site=$A$130,IF(Provider=$B159,J))))</f>
        <v>10.294117647058824</v>
      </c>
      <c r="L159" s="26"/>
      <c r="M159" s="27">
        <f t="shared" si="85"/>
        <v>2.4540737624456601E-2</v>
      </c>
      <c r="N159" s="27">
        <f t="shared" si="73"/>
        <v>5.4218173931901981E-3</v>
      </c>
      <c r="O159" s="44"/>
      <c r="P159" s="25">
        <f t="array" ref="P159">SUM(IF(Period=$P$2,IF(Site=$A$130,IF(Provider=$B159,I))))</f>
        <v>37</v>
      </c>
      <c r="Q159" s="26">
        <f t="array" ref="Q159">SUM(IF(Period=$P$2,IF(Site=$A$130,IF(Provider=$B159,J))))</f>
        <v>12.189189189189189</v>
      </c>
      <c r="R159" s="26"/>
      <c r="S159" s="27">
        <f t="shared" si="86"/>
        <v>5.7503506311360454E-2</v>
      </c>
      <c r="T159" s="27">
        <f t="shared" si="74"/>
        <v>1.2996369085355312E-2</v>
      </c>
      <c r="U159" s="44"/>
      <c r="V159" s="25">
        <f t="array" ref="V159">SUM(IF(Period=$V$2,IF(Site=$A$130,IF(Provider=$B159,I))))</f>
        <v>69</v>
      </c>
      <c r="W159" s="26">
        <f t="array" ref="W159">SUM(IF(Period=$V$2,IF(Site=$A$130,IF(Provider=$B159,J))))</f>
        <v>9.1739130434782616</v>
      </c>
      <c r="X159" s="26"/>
      <c r="Y159" s="27">
        <f t="shared" si="87"/>
        <v>8.5517427722237235E-2</v>
      </c>
      <c r="Z159" s="27">
        <f t="shared" si="75"/>
        <v>1.9143531119579026E-2</v>
      </c>
      <c r="AA159" s="44"/>
      <c r="AB159" s="25">
        <f t="array" ref="AB159">SUM(IF(Period=$AB$2,IF(Site=$A$130,IF(Provider=$B159,I))))</f>
        <v>9</v>
      </c>
      <c r="AC159" s="26">
        <f t="array" ref="AC159">SUM(IF(Period=$AB$2,IF(Site=$A$130,IF(Provider=$B159,J))))</f>
        <v>7.2222222222222223</v>
      </c>
      <c r="AD159" s="26"/>
      <c r="AE159" s="27">
        <f t="shared" si="88"/>
        <v>8.5346638655462177E-3</v>
      </c>
      <c r="AF159" s="27">
        <f t="shared" si="76"/>
        <v>1.9554165037152915E-3</v>
      </c>
      <c r="AG159" s="44"/>
      <c r="AH159" s="25">
        <f t="array" ref="AH159">SUM(IF(Period=$AH$2,IF(Site=$A$130,IF(Provider=$B159,I))))</f>
        <v>9</v>
      </c>
      <c r="AI159" s="26">
        <f t="array" ref="AI159">SUM(IF(Period=$AH$2,IF(Site=$A$130,IF(Provider=$B159,J))))</f>
        <v>15.3333333333333</v>
      </c>
      <c r="AJ159" s="26"/>
      <c r="AK159" s="27">
        <f t="shared" si="89"/>
        <v>2.0267293288294862E-2</v>
      </c>
      <c r="AL159" s="27">
        <f t="shared" si="77"/>
        <v>4.6993121296737619E-3</v>
      </c>
      <c r="AM159" s="44"/>
      <c r="AN159" s="25">
        <f t="array" ref="AN159">SUM(IF(Period=$AN$2,IF(Site=$A$130,IF(Provider=$B159,I))))</f>
        <v>23</v>
      </c>
      <c r="AO159" s="26">
        <f t="array" ref="AO159">SUM(IF(Period=$AN$2,IF(Site=$A$130,IF(Provider=$B159,J))))</f>
        <v>4.8695652173913002</v>
      </c>
      <c r="AP159" s="26"/>
      <c r="AQ159" s="27">
        <f t="shared" si="90"/>
        <v>1.5785764622973913E-2</v>
      </c>
      <c r="AR159" s="27">
        <f t="shared" si="78"/>
        <v>3.5817077070674735E-3</v>
      </c>
      <c r="AS159" s="44"/>
      <c r="AT159" s="25">
        <f t="array" ref="AT159">SUM(IF(Period=$AT$2,IF(Site=$A$130,IF(Provider=$B159,I))))</f>
        <v>44</v>
      </c>
      <c r="AU159" s="26">
        <f t="array" ref="AU159">SUM(IF(Period=$AT$2,IF(Site=$A$130,IF(Provider=$B159,J))))</f>
        <v>4.7045454545454497</v>
      </c>
      <c r="AV159" s="26"/>
      <c r="AW159" s="27">
        <f t="shared" si="91"/>
        <v>2.9758481886141431E-2</v>
      </c>
      <c r="AX159" s="27">
        <f t="shared" si="79"/>
        <v>6.5223556101710878E-3</v>
      </c>
      <c r="AY159" s="44"/>
      <c r="AZ159" s="25">
        <f t="array" ref="AZ159">SUM(IF(Period=$AZ$2,IF(Site=$A$130,IF(Provider=$B159,I))))</f>
        <v>5</v>
      </c>
      <c r="BA159" s="26">
        <f t="array" ref="BA159">SUM(IF(Period=$AZ$2,IF(Site=$A$130,IF(Provider=$B159,J))))</f>
        <v>3.6</v>
      </c>
      <c r="BB159" s="26"/>
      <c r="BC159" s="27">
        <f t="shared" si="92"/>
        <v>2.7182120205376022E-3</v>
      </c>
      <c r="BD159" s="27">
        <f t="shared" si="80"/>
        <v>5.8652937534621518E-4</v>
      </c>
      <c r="BE159" s="44"/>
      <c r="BF159" s="25">
        <f t="array" ref="BF159">SUM(IF(Period=$BF$2,IF(Site=$A$130,IF(Provider=$B159,I))))</f>
        <v>8</v>
      </c>
      <c r="BG159" s="26">
        <f t="array" ref="BG159">SUM(IF(Period=$BF$2,IF(Site=$A$130,IF(Provider=$B159,J))))</f>
        <v>4.25</v>
      </c>
      <c r="BH159" s="26"/>
      <c r="BI159" s="27">
        <f t="shared" si="93"/>
        <v>4.9232551404575732E-3</v>
      </c>
      <c r="BJ159" s="27">
        <f t="shared" si="81"/>
        <v>1.0520452998329104E-3</v>
      </c>
      <c r="BK159" s="44"/>
      <c r="BL159" s="25">
        <f t="array" ref="BL159">SUM(IF(Period=$BL$2,IF(Site=$A$130,IF(Provider=$B159,I))))</f>
        <v>9</v>
      </c>
      <c r="BM159" s="26">
        <f t="array" ref="BM159">SUM(IF(Period=$BL$2,IF(Site=$A$130,IF(Provider=$B159,J))))</f>
        <v>5</v>
      </c>
      <c r="BN159" s="26"/>
      <c r="BO159" s="27">
        <f t="shared" si="94"/>
        <v>6.6352108522559714E-3</v>
      </c>
      <c r="BP159" s="27">
        <f t="shared" si="82"/>
        <v>1.3991232161178996E-3</v>
      </c>
      <c r="BQ159" s="44"/>
      <c r="BR159" s="25">
        <f t="array" ref="BR159">SUM(IF(Period=$BR$2,IF(Site=$A$130,IF(Provider=$B159,I))))</f>
        <v>1</v>
      </c>
      <c r="BS159" s="26">
        <f t="array" ref="BS159">SUM(IF(Period=$BR$2,IF(Site=$A$130,IF(Provider=$B159,J))))</f>
        <v>11</v>
      </c>
      <c r="BT159" s="26"/>
      <c r="BU159" s="27">
        <f t="shared" si="95"/>
        <v>1.5512621633055987E-3</v>
      </c>
      <c r="BV159" s="27">
        <f t="shared" si="83"/>
        <v>3.226658062245167E-4</v>
      </c>
    </row>
    <row r="160" spans="2:74" outlineLevel="1" x14ac:dyDescent="0.25">
      <c r="B160" s="20" t="s">
        <v>635</v>
      </c>
      <c r="C160" s="44"/>
      <c r="D160" s="25">
        <f t="array" ref="D160">SUM(IF(Period=$D$2,IF(Site=$A$130,IF(Provider=$B160,I))))</f>
        <v>394</v>
      </c>
      <c r="E160" s="26">
        <f t="array" ref="E160">SUM(IF(Period=$D$2,IF(Site=$A$130,IF(Provider=$B160,J))))</f>
        <v>8.2157360406091371</v>
      </c>
      <c r="F160" s="26"/>
      <c r="G160" s="27">
        <f t="shared" si="84"/>
        <v>0.42148437499999997</v>
      </c>
      <c r="H160" s="27">
        <f t="shared" si="72"/>
        <v>9.3752715266313319E-2</v>
      </c>
      <c r="I160" s="44"/>
      <c r="J160" s="25">
        <f t="array" ref="J160">SUM(IF(Period=$J$2,IF(Site=$A$130,IF(Provider=$B160,I))))</f>
        <v>329</v>
      </c>
      <c r="K160" s="26">
        <f t="array" ref="K160">SUM(IF(Period=$J$2,IF(Site=$A$130,IF(Provider=$B160,J))))</f>
        <v>8.3404255319148941</v>
      </c>
      <c r="L160" s="26"/>
      <c r="M160" s="27">
        <f t="shared" si="85"/>
        <v>0.38479876595147949</v>
      </c>
      <c r="N160" s="27">
        <f t="shared" si="73"/>
        <v>8.5014096725222296E-2</v>
      </c>
      <c r="O160" s="44"/>
      <c r="P160" s="25">
        <f t="array" ref="P160">SUM(IF(Period=$P$2,IF(Site=$A$130,IF(Provider=$B160,I))))</f>
        <v>356</v>
      </c>
      <c r="Q160" s="26">
        <f t="array" ref="Q160">SUM(IF(Period=$P$2,IF(Site=$A$130,IF(Provider=$B160,J))))</f>
        <v>7.7415730337078648</v>
      </c>
      <c r="R160" s="26"/>
      <c r="S160" s="27">
        <f t="shared" si="86"/>
        <v>0.35139614943261505</v>
      </c>
      <c r="T160" s="27">
        <f t="shared" si="74"/>
        <v>7.9419053656849745E-2</v>
      </c>
      <c r="U160" s="44"/>
      <c r="V160" s="25">
        <f t="array" ref="V160">SUM(IF(Period=$V$2,IF(Site=$A$130,IF(Provider=$B160,I))))</f>
        <v>365</v>
      </c>
      <c r="W160" s="26">
        <f t="array" ref="W160">SUM(IF(Period=$V$2,IF(Site=$A$130,IF(Provider=$B160,J))))</f>
        <v>7.6794520547945204</v>
      </c>
      <c r="X160" s="26"/>
      <c r="Y160" s="27">
        <f t="shared" si="87"/>
        <v>0.37868143744933802</v>
      </c>
      <c r="Z160" s="27">
        <f t="shared" si="75"/>
        <v>8.4769854230932071E-2</v>
      </c>
      <c r="AA160" s="44"/>
      <c r="AB160" s="25">
        <f t="array" ref="AB160">SUM(IF(Period=$AB$2,IF(Site=$A$130,IF(Provider=$B160,I))))</f>
        <v>347</v>
      </c>
      <c r="AC160" s="26">
        <f t="array" ref="AC160">SUM(IF(Period=$AB$2,IF(Site=$A$130,IF(Provider=$B160,J))))</f>
        <v>7.0691642651296833</v>
      </c>
      <c r="AD160" s="26"/>
      <c r="AE160" s="27">
        <f t="shared" si="88"/>
        <v>0.32208508403361347</v>
      </c>
      <c r="AF160" s="27">
        <f t="shared" si="76"/>
        <v>7.3794410517132453E-2</v>
      </c>
      <c r="AG160" s="44"/>
      <c r="AH160" s="25">
        <f t="array" ref="AH160">SUM(IF(Period=$AH$2,IF(Site=$A$130,IF(Provider=$B160,I))))</f>
        <v>374</v>
      </c>
      <c r="AI160" s="26">
        <f t="array" ref="AI160">SUM(IF(Period=$AH$2,IF(Site=$A$130,IF(Provider=$B160,J))))</f>
        <v>6.8770053475935802</v>
      </c>
      <c r="AJ160" s="26"/>
      <c r="AK160" s="27">
        <f t="shared" si="89"/>
        <v>0.37773535027169908</v>
      </c>
      <c r="AL160" s="27">
        <f t="shared" si="77"/>
        <v>8.7584281141456069E-2</v>
      </c>
      <c r="AM160" s="44"/>
      <c r="AN160" s="25">
        <f t="array" ref="AN160">SUM(IF(Period=$AN$2,IF(Site=$A$130,IF(Provider=$B160,I))))</f>
        <v>367</v>
      </c>
      <c r="AO160" s="26">
        <f t="array" ref="AO160">SUM(IF(Period=$AN$2,IF(Site=$A$130,IF(Provider=$B160,J))))</f>
        <v>6.31062670299728</v>
      </c>
      <c r="AP160" s="26"/>
      <c r="AQ160" s="27">
        <f t="shared" si="90"/>
        <v>0.32642706131078253</v>
      </c>
      <c r="AR160" s="27">
        <f t="shared" si="78"/>
        <v>7.4064598656859659E-2</v>
      </c>
      <c r="AS160" s="44"/>
      <c r="AT160" s="25">
        <f t="array" ref="AT160">SUM(IF(Period=$AT$2,IF(Site=$A$130,IF(Provider=$B160,I))))</f>
        <v>303</v>
      </c>
      <c r="AU160" s="26">
        <f t="array" ref="AU160">SUM(IF(Period=$AT$2,IF(Site=$A$130,IF(Provider=$B160,J))))</f>
        <v>6.4620462046204601</v>
      </c>
      <c r="AV160" s="26"/>
      <c r="AW160" s="27">
        <f t="shared" si="91"/>
        <v>0.28148361127084526</v>
      </c>
      <c r="AX160" s="27">
        <f t="shared" si="79"/>
        <v>6.169455210007245E-2</v>
      </c>
      <c r="AY160" s="44"/>
      <c r="AZ160" s="25">
        <f t="array" ref="AZ160">SUM(IF(Period=$AZ$2,IF(Site=$A$130,IF(Provider=$B160,I))))</f>
        <v>0</v>
      </c>
      <c r="BA160" s="26">
        <f t="array" ref="BA160">SUM(IF(Period=$AZ$2,IF(Site=$A$130,IF(Provider=$B160,J))))</f>
        <v>0</v>
      </c>
      <c r="BB160" s="26"/>
      <c r="BC160" s="27">
        <f t="shared" si="92"/>
        <v>0</v>
      </c>
      <c r="BD160" s="27">
        <f t="shared" si="80"/>
        <v>0</v>
      </c>
      <c r="BE160" s="44"/>
      <c r="BF160" s="25">
        <f t="array" ref="BF160">SUM(IF(Period=$BF$2,IF(Site=$A$130,IF(Provider=$B160,I))))</f>
        <v>0</v>
      </c>
      <c r="BG160" s="26">
        <f t="array" ref="BG160">SUM(IF(Period=$BF$2,IF(Site=$A$130,IF(Provider=$B160,J))))</f>
        <v>0</v>
      </c>
      <c r="BH160" s="26"/>
      <c r="BI160" s="27">
        <f t="shared" si="93"/>
        <v>0</v>
      </c>
      <c r="BJ160" s="27">
        <f t="shared" si="81"/>
        <v>0</v>
      </c>
      <c r="BK160" s="44"/>
      <c r="BL160" s="25">
        <f t="array" ref="BL160">SUM(IF(Period=$BL$2,IF(Site=$A$130,IF(Provider=$B160,I))))</f>
        <v>0</v>
      </c>
      <c r="BM160" s="26">
        <f t="array" ref="BM160">SUM(IF(Period=$BL$2,IF(Site=$A$130,IF(Provider=$B160,J))))</f>
        <v>0</v>
      </c>
      <c r="BN160" s="26"/>
      <c r="BO160" s="27">
        <f t="shared" si="94"/>
        <v>0</v>
      </c>
      <c r="BP160" s="27">
        <f t="shared" si="82"/>
        <v>0</v>
      </c>
      <c r="BQ160" s="44"/>
      <c r="BR160" s="25">
        <f t="array" ref="BR160">SUM(IF(Period=$BR$2,IF(Site=$A$130,IF(Provider=$B160,I))))</f>
        <v>0</v>
      </c>
      <c r="BS160" s="26">
        <f t="array" ref="BS160">SUM(IF(Period=$BR$2,IF(Site=$A$130,IF(Provider=$B160,J))))</f>
        <v>0</v>
      </c>
      <c r="BT160" s="26"/>
      <c r="BU160" s="27">
        <f t="shared" si="95"/>
        <v>0</v>
      </c>
      <c r="BV160" s="27">
        <f t="shared" si="83"/>
        <v>0</v>
      </c>
    </row>
    <row r="161" spans="2:74" outlineLevel="1" x14ac:dyDescent="0.25">
      <c r="B161" s="20" t="s">
        <v>674</v>
      </c>
      <c r="C161" s="44"/>
      <c r="D161" s="25">
        <f t="array" ref="D161">SUM(IF(Period=$D$2,IF(Site=$A$130,IF(Provider=$B161,I))))</f>
        <v>0</v>
      </c>
      <c r="E161" s="26">
        <f t="array" ref="E161">SUM(IF(Period=$D$2,IF(Site=$A$130,IF(Provider=$B161,J))))</f>
        <v>0</v>
      </c>
      <c r="F161" s="26"/>
      <c r="G161" s="27">
        <f t="shared" si="84"/>
        <v>0</v>
      </c>
      <c r="H161" s="27">
        <f t="shared" si="72"/>
        <v>0</v>
      </c>
      <c r="I161" s="44"/>
      <c r="J161" s="25">
        <f t="array" ref="J161">SUM(IF(Period=$J$2,IF(Site=$A$130,IF(Provider=$B161,I))))</f>
        <v>0</v>
      </c>
      <c r="K161" s="26">
        <f t="array" ref="K161">SUM(IF(Period=$J$2,IF(Site=$A$130,IF(Provider=$B161,J))))</f>
        <v>0</v>
      </c>
      <c r="L161" s="26"/>
      <c r="M161" s="27">
        <f t="shared" si="85"/>
        <v>0</v>
      </c>
      <c r="N161" s="27">
        <f t="shared" si="73"/>
        <v>0</v>
      </c>
      <c r="O161" s="44"/>
      <c r="P161" s="25">
        <f t="array" ref="P161">SUM(IF(Period=$P$2,IF(Site=$A$130,IF(Provider=$B161,I))))</f>
        <v>1</v>
      </c>
      <c r="Q161" s="26">
        <f t="array" ref="Q161">SUM(IF(Period=$P$2,IF(Site=$A$130,IF(Provider=$B161,J))))</f>
        <v>3</v>
      </c>
      <c r="R161" s="26"/>
      <c r="S161" s="27">
        <f t="shared" si="86"/>
        <v>3.8250669386714268E-4</v>
      </c>
      <c r="T161" s="27">
        <f t="shared" si="74"/>
        <v>8.6450348683073016E-5</v>
      </c>
      <c r="U161" s="44"/>
      <c r="V161" s="25">
        <f t="array" ref="V161">SUM(IF(Period=$V$2,IF(Site=$A$130,IF(Provider=$B161,I))))</f>
        <v>0</v>
      </c>
      <c r="W161" s="26">
        <f t="array" ref="W161">SUM(IF(Period=$V$2,IF(Site=$A$130,IF(Provider=$B161,J))))</f>
        <v>0</v>
      </c>
      <c r="X161" s="26"/>
      <c r="Y161" s="27">
        <f t="shared" si="87"/>
        <v>0</v>
      </c>
      <c r="Z161" s="27">
        <f t="shared" si="75"/>
        <v>0</v>
      </c>
      <c r="AA161" s="44"/>
      <c r="AB161" s="25">
        <f t="array" ref="AB161">SUM(IF(Period=$AB$2,IF(Site=$A$130,IF(Provider=$B161,I))))</f>
        <v>0</v>
      </c>
      <c r="AC161" s="26">
        <f t="array" ref="AC161">SUM(IF(Period=$AB$2,IF(Site=$A$130,IF(Provider=$B161,J))))</f>
        <v>0</v>
      </c>
      <c r="AD161" s="26"/>
      <c r="AE161" s="27">
        <f t="shared" si="88"/>
        <v>0</v>
      </c>
      <c r="AF161" s="27">
        <f t="shared" si="76"/>
        <v>0</v>
      </c>
      <c r="AG161" s="44"/>
      <c r="AH161" s="25">
        <f t="array" ref="AH161">SUM(IF(Period=$AH$2,IF(Site=$A$130,IF(Provider=$B161,I))))</f>
        <v>0</v>
      </c>
      <c r="AI161" s="26">
        <f t="array" ref="AI161">SUM(IF(Period=$AH$2,IF(Site=$A$130,IF(Provider=$B161,J))))</f>
        <v>0</v>
      </c>
      <c r="AJ161" s="26"/>
      <c r="AK161" s="27">
        <f t="shared" si="89"/>
        <v>0</v>
      </c>
      <c r="AL161" s="27">
        <f t="shared" si="77"/>
        <v>0</v>
      </c>
      <c r="AM161" s="44"/>
      <c r="AN161" s="25">
        <f t="array" ref="AN161">SUM(IF(Period=$AN$2,IF(Site=$A$130,IF(Provider=$B161,I))))</f>
        <v>0</v>
      </c>
      <c r="AO161" s="26">
        <f t="array" ref="AO161">SUM(IF(Period=$AN$2,IF(Site=$A$130,IF(Provider=$B161,J))))</f>
        <v>0</v>
      </c>
      <c r="AP161" s="26"/>
      <c r="AQ161" s="27">
        <f t="shared" si="90"/>
        <v>0</v>
      </c>
      <c r="AR161" s="27">
        <f t="shared" si="78"/>
        <v>0</v>
      </c>
      <c r="AS161" s="44"/>
      <c r="AT161" s="25">
        <f t="array" ref="AT161">SUM(IF(Period=$AT$2,IF(Site=$A$130,IF(Provider=$B161,I))))</f>
        <v>0</v>
      </c>
      <c r="AU161" s="26">
        <f t="array" ref="AU161">SUM(IF(Period=$AT$2,IF(Site=$A$130,IF(Provider=$B161,J))))</f>
        <v>0</v>
      </c>
      <c r="AV161" s="26"/>
      <c r="AW161" s="27">
        <f t="shared" si="91"/>
        <v>0</v>
      </c>
      <c r="AX161" s="27">
        <f t="shared" si="79"/>
        <v>0</v>
      </c>
      <c r="AY161" s="44"/>
      <c r="AZ161" s="25">
        <f t="array" ref="AZ161">SUM(IF(Period=$AZ$2,IF(Site=$A$130,IF(Provider=$B161,I))))</f>
        <v>0</v>
      </c>
      <c r="BA161" s="26">
        <f t="array" ref="BA161">SUM(IF(Period=$AZ$2,IF(Site=$A$130,IF(Provider=$B161,J))))</f>
        <v>0</v>
      </c>
      <c r="BB161" s="26"/>
      <c r="BC161" s="27">
        <f t="shared" si="92"/>
        <v>0</v>
      </c>
      <c r="BD161" s="27">
        <f t="shared" si="80"/>
        <v>0</v>
      </c>
      <c r="BE161" s="44"/>
      <c r="BF161" s="25">
        <f t="array" ref="BF161">SUM(IF(Period=$BF$2,IF(Site=$A$130,IF(Provider=$B161,I))))</f>
        <v>0</v>
      </c>
      <c r="BG161" s="26">
        <f t="array" ref="BG161">SUM(IF(Period=$BF$2,IF(Site=$A$130,IF(Provider=$B161,J))))</f>
        <v>0</v>
      </c>
      <c r="BH161" s="26"/>
      <c r="BI161" s="27">
        <f t="shared" si="93"/>
        <v>0</v>
      </c>
      <c r="BJ161" s="27">
        <f t="shared" si="81"/>
        <v>0</v>
      </c>
      <c r="BK161" s="44"/>
      <c r="BL161" s="25">
        <f t="array" ref="BL161">SUM(IF(Period=$BL$2,IF(Site=$A$130,IF(Provider=$B161,I))))</f>
        <v>0</v>
      </c>
      <c r="BM161" s="26">
        <f t="array" ref="BM161">SUM(IF(Period=$BL$2,IF(Site=$A$130,IF(Provider=$B161,J))))</f>
        <v>0</v>
      </c>
      <c r="BN161" s="26"/>
      <c r="BO161" s="27">
        <f t="shared" si="94"/>
        <v>0</v>
      </c>
      <c r="BP161" s="27">
        <f t="shared" si="82"/>
        <v>0</v>
      </c>
      <c r="BQ161" s="44"/>
      <c r="BR161" s="25">
        <f t="array" ref="BR161">SUM(IF(Period=$BR$2,IF(Site=$A$130,IF(Provider=$B161,I))))</f>
        <v>1</v>
      </c>
      <c r="BS161" s="26">
        <f t="array" ref="BS161">SUM(IF(Period=$BR$2,IF(Site=$A$130,IF(Provider=$B161,J))))</f>
        <v>9</v>
      </c>
      <c r="BT161" s="26"/>
      <c r="BU161" s="27">
        <f t="shared" si="95"/>
        <v>1.2692144972500353E-3</v>
      </c>
      <c r="BV161" s="27">
        <f t="shared" si="83"/>
        <v>2.6399929600187731E-4</v>
      </c>
    </row>
    <row r="162" spans="2:74" outlineLevel="1" x14ac:dyDescent="0.25">
      <c r="B162" s="20" t="s">
        <v>671</v>
      </c>
      <c r="C162" s="44"/>
      <c r="D162" s="25">
        <f t="array" ref="D162">SUM(IF(Period=$D$2,IF(Site=$A$130,IF(Provider=$B162,I))))</f>
        <v>0</v>
      </c>
      <c r="E162" s="26">
        <f t="array" ref="E162">SUM(IF(Period=$D$2,IF(Site=$A$130,IF(Provider=$B162,J))))</f>
        <v>0</v>
      </c>
      <c r="F162" s="26"/>
      <c r="G162" s="27">
        <f t="shared" si="84"/>
        <v>0</v>
      </c>
      <c r="H162" s="27">
        <f t="shared" si="72"/>
        <v>0</v>
      </c>
      <c r="I162" s="44"/>
      <c r="J162" s="25">
        <f t="array" ref="J162">SUM(IF(Period=$J$2,IF(Site=$A$130,IF(Provider=$B162,I))))</f>
        <v>0</v>
      </c>
      <c r="K162" s="26">
        <f t="array" ref="K162">SUM(IF(Period=$J$2,IF(Site=$A$130,IF(Provider=$B162,J))))</f>
        <v>0</v>
      </c>
      <c r="L162" s="26"/>
      <c r="M162" s="27">
        <f t="shared" si="85"/>
        <v>0</v>
      </c>
      <c r="N162" s="27">
        <f t="shared" si="73"/>
        <v>0</v>
      </c>
      <c r="O162" s="44"/>
      <c r="P162" s="25">
        <f t="array" ref="P162">SUM(IF(Period=$P$2,IF(Site=$A$130,IF(Provider=$B162,I))))</f>
        <v>0</v>
      </c>
      <c r="Q162" s="26">
        <f t="array" ref="Q162">SUM(IF(Period=$P$2,IF(Site=$A$130,IF(Provider=$B162,J))))</f>
        <v>0</v>
      </c>
      <c r="R162" s="26"/>
      <c r="S162" s="27">
        <f t="shared" si="86"/>
        <v>0</v>
      </c>
      <c r="T162" s="27">
        <f t="shared" si="74"/>
        <v>0</v>
      </c>
      <c r="U162" s="44"/>
      <c r="V162" s="25">
        <f t="array" ref="V162">SUM(IF(Period=$V$2,IF(Site=$A$130,IF(Provider=$B162,I))))</f>
        <v>0</v>
      </c>
      <c r="W162" s="26">
        <f t="array" ref="W162">SUM(IF(Period=$V$2,IF(Site=$A$130,IF(Provider=$B162,J))))</f>
        <v>0</v>
      </c>
      <c r="X162" s="26"/>
      <c r="Y162" s="27">
        <f t="shared" si="87"/>
        <v>0</v>
      </c>
      <c r="Z162" s="27">
        <f t="shared" si="75"/>
        <v>0</v>
      </c>
      <c r="AA162" s="44"/>
      <c r="AB162" s="25">
        <f t="array" ref="AB162">SUM(IF(Period=$AB$2,IF(Site=$A$130,IF(Provider=$B162,I))))</f>
        <v>0</v>
      </c>
      <c r="AC162" s="26">
        <f t="array" ref="AC162">SUM(IF(Period=$AB$2,IF(Site=$A$130,IF(Provider=$B162,J))))</f>
        <v>0</v>
      </c>
      <c r="AD162" s="26"/>
      <c r="AE162" s="27">
        <f t="shared" si="88"/>
        <v>0</v>
      </c>
      <c r="AF162" s="27">
        <f t="shared" si="76"/>
        <v>0</v>
      </c>
      <c r="AG162" s="44"/>
      <c r="AH162" s="25">
        <f t="array" ref="AH162">SUM(IF(Period=$AH$2,IF(Site=$A$130,IF(Provider=$B162,I))))</f>
        <v>0</v>
      </c>
      <c r="AI162" s="26">
        <f t="array" ref="AI162">SUM(IF(Period=$AH$2,IF(Site=$A$130,IF(Provider=$B162,J))))</f>
        <v>0</v>
      </c>
      <c r="AJ162" s="26"/>
      <c r="AK162" s="27">
        <f t="shared" si="89"/>
        <v>0</v>
      </c>
      <c r="AL162" s="27">
        <f t="shared" si="77"/>
        <v>0</v>
      </c>
      <c r="AM162" s="44"/>
      <c r="AN162" s="25">
        <f t="array" ref="AN162">SUM(IF(Period=$AN$2,IF(Site=$A$130,IF(Provider=$B162,I))))</f>
        <v>0</v>
      </c>
      <c r="AO162" s="26">
        <f t="array" ref="AO162">SUM(IF(Period=$AN$2,IF(Site=$A$130,IF(Provider=$B162,J))))</f>
        <v>0</v>
      </c>
      <c r="AP162" s="26"/>
      <c r="AQ162" s="27">
        <f t="shared" si="90"/>
        <v>0</v>
      </c>
      <c r="AR162" s="27">
        <f t="shared" si="78"/>
        <v>0</v>
      </c>
      <c r="AS162" s="44"/>
      <c r="AT162" s="25">
        <f t="array" ref="AT162">SUM(IF(Period=$AT$2,IF(Site=$A$130,IF(Provider=$B162,I))))</f>
        <v>0</v>
      </c>
      <c r="AU162" s="26">
        <f t="array" ref="AU162">SUM(IF(Period=$AT$2,IF(Site=$A$130,IF(Provider=$B162,J))))</f>
        <v>0</v>
      </c>
      <c r="AV162" s="26"/>
      <c r="AW162" s="27">
        <f t="shared" si="91"/>
        <v>0</v>
      </c>
      <c r="AX162" s="27">
        <f t="shared" si="79"/>
        <v>0</v>
      </c>
      <c r="AY162" s="44"/>
      <c r="AZ162" s="25">
        <f t="array" ref="AZ162">SUM(IF(Period=$AZ$2,IF(Site=$A$130,IF(Provider=$B162,I))))</f>
        <v>0</v>
      </c>
      <c r="BA162" s="26">
        <f t="array" ref="BA162">SUM(IF(Period=$AZ$2,IF(Site=$A$130,IF(Provider=$B162,J))))</f>
        <v>0</v>
      </c>
      <c r="BB162" s="26"/>
      <c r="BC162" s="27">
        <f t="shared" si="92"/>
        <v>0</v>
      </c>
      <c r="BD162" s="27">
        <f t="shared" si="80"/>
        <v>0</v>
      </c>
      <c r="BE162" s="44"/>
      <c r="BF162" s="25">
        <f t="array" ref="BF162">SUM(IF(Period=$BF$2,IF(Site=$A$130,IF(Provider=$B162,I))))</f>
        <v>0</v>
      </c>
      <c r="BG162" s="26">
        <f t="array" ref="BG162">SUM(IF(Period=$BF$2,IF(Site=$A$130,IF(Provider=$B162,J))))</f>
        <v>0</v>
      </c>
      <c r="BH162" s="26"/>
      <c r="BI162" s="27">
        <f t="shared" si="93"/>
        <v>0</v>
      </c>
      <c r="BJ162" s="27">
        <f t="shared" si="81"/>
        <v>0</v>
      </c>
      <c r="BK162" s="44"/>
      <c r="BL162" s="25">
        <f t="array" ref="BL162">SUM(IF(Period=$BL$2,IF(Site=$A$130,IF(Provider=$B162,I))))</f>
        <v>0</v>
      </c>
      <c r="BM162" s="26">
        <f t="array" ref="BM162">SUM(IF(Period=$BL$2,IF(Site=$A$130,IF(Provider=$B162,J))))</f>
        <v>0</v>
      </c>
      <c r="BN162" s="26"/>
      <c r="BO162" s="27">
        <f t="shared" si="94"/>
        <v>0</v>
      </c>
      <c r="BP162" s="27">
        <f t="shared" si="82"/>
        <v>0</v>
      </c>
      <c r="BQ162" s="44"/>
      <c r="BR162" s="25">
        <f t="array" ref="BR162">SUM(IF(Period=$BR$2,IF(Site=$A$130,IF(Provider=$B162,I))))</f>
        <v>0</v>
      </c>
      <c r="BS162" s="26">
        <f t="array" ref="BS162">SUM(IF(Period=$BR$2,IF(Site=$A$130,IF(Provider=$B162,J))))</f>
        <v>0</v>
      </c>
      <c r="BT162" s="26"/>
      <c r="BU162" s="27">
        <f t="shared" si="95"/>
        <v>0</v>
      </c>
      <c r="BV162" s="27">
        <f t="shared" si="83"/>
        <v>0</v>
      </c>
    </row>
    <row r="163" spans="2:74" outlineLevel="1" x14ac:dyDescent="0.25">
      <c r="B163" s="20" t="s">
        <v>634</v>
      </c>
      <c r="C163" s="44"/>
      <c r="D163" s="25">
        <f t="array" ref="D163">SUM(IF(Period=$D$2,IF(Site=$A$130,IF(Provider=$B163,I))))</f>
        <v>543</v>
      </c>
      <c r="E163" s="26">
        <f t="array" ref="E163">SUM(IF(Period=$D$2,IF(Site=$A$130,IF(Provider=$B163,J))))</f>
        <v>7.5230202578268877</v>
      </c>
      <c r="F163" s="26"/>
      <c r="G163" s="27">
        <f t="shared" si="84"/>
        <v>0.53190104166666674</v>
      </c>
      <c r="H163" s="27">
        <f t="shared" si="72"/>
        <v>0.11831320415906392</v>
      </c>
      <c r="I163" s="44"/>
      <c r="J163" s="25">
        <f t="array" ref="J163">SUM(IF(Period=$J$2,IF(Site=$A$130,IF(Provider=$B163,I))))</f>
        <v>495</v>
      </c>
      <c r="K163" s="26">
        <f t="array" ref="K163">SUM(IF(Period=$J$2,IF(Site=$A$130,IF(Provider=$B163,J))))</f>
        <v>7.6787878787878787</v>
      </c>
      <c r="L163" s="26"/>
      <c r="M163" s="27">
        <f t="shared" si="85"/>
        <v>0.53302482120319739</v>
      </c>
      <c r="N163" s="27">
        <f t="shared" si="73"/>
        <v>0.11776187378009108</v>
      </c>
      <c r="O163" s="44"/>
      <c r="P163" s="25">
        <f t="array" ref="P163">SUM(IF(Period=$P$2,IF(Site=$A$130,IF(Provider=$B163,I))))</f>
        <v>467</v>
      </c>
      <c r="Q163" s="26">
        <f t="array" ref="Q163">SUM(IF(Period=$P$2,IF(Site=$A$130,IF(Provider=$B163,J))))</f>
        <v>7.8244111349036398</v>
      </c>
      <c r="R163" s="26"/>
      <c r="S163" s="27">
        <f t="shared" si="86"/>
        <v>0.46589315313017976</v>
      </c>
      <c r="T163" s="27">
        <f t="shared" si="74"/>
        <v>0.10529652469598294</v>
      </c>
      <c r="U163" s="44"/>
      <c r="V163" s="25">
        <f t="array" ref="V163">SUM(IF(Period=$V$2,IF(Site=$A$130,IF(Provider=$B163,I))))</f>
        <v>325</v>
      </c>
      <c r="W163" s="26">
        <f t="array" ref="W163">SUM(IF(Period=$V$2,IF(Site=$A$130,IF(Provider=$B163,J))))</f>
        <v>7.0738461538461541</v>
      </c>
      <c r="X163" s="26"/>
      <c r="Y163" s="27">
        <f t="shared" si="87"/>
        <v>0.31059173196433398</v>
      </c>
      <c r="Z163" s="27">
        <f t="shared" si="75"/>
        <v>6.9527611443779114E-2</v>
      </c>
      <c r="AA163" s="44"/>
      <c r="AB163" s="25">
        <f t="array" ref="AB163">SUM(IF(Period=$AB$2,IF(Site=$A$130,IF(Provider=$B163,I))))</f>
        <v>464</v>
      </c>
      <c r="AC163" s="26">
        <f t="array" ref="AC163">SUM(IF(Period=$AB$2,IF(Site=$A$130,IF(Provider=$B163,J))))</f>
        <v>6.1228448275862073</v>
      </c>
      <c r="AD163" s="26"/>
      <c r="AE163" s="27">
        <f t="shared" si="88"/>
        <v>0.37303046218487396</v>
      </c>
      <c r="AF163" s="27">
        <f t="shared" si="76"/>
        <v>8.5466742877771437E-2</v>
      </c>
      <c r="AG163" s="44"/>
      <c r="AH163" s="25">
        <f t="array" ref="AH163">SUM(IF(Period=$AH$2,IF(Site=$A$130,IF(Provider=$B163,I))))</f>
        <v>452</v>
      </c>
      <c r="AI163" s="26">
        <f t="array" ref="AI163">SUM(IF(Period=$AH$2,IF(Site=$A$130,IF(Provider=$B163,J))))</f>
        <v>6.7123893805309702</v>
      </c>
      <c r="AJ163" s="26"/>
      <c r="AK163" s="27">
        <f t="shared" si="89"/>
        <v>0.44558672345425154</v>
      </c>
      <c r="AL163" s="27">
        <f t="shared" si="77"/>
        <v>0.10331676087992911</v>
      </c>
      <c r="AM163" s="44"/>
      <c r="AN163" s="25">
        <f t="array" ref="AN163">SUM(IF(Period=$AN$2,IF(Site=$A$130,IF(Provider=$B163,I))))</f>
        <v>384</v>
      </c>
      <c r="AO163" s="26">
        <f t="array" ref="AO163">SUM(IF(Period=$AN$2,IF(Site=$A$130,IF(Provider=$B163,J))))</f>
        <v>6.9114583333333304</v>
      </c>
      <c r="AP163" s="26"/>
      <c r="AQ163" s="27">
        <f t="shared" si="90"/>
        <v>0.37406624383368553</v>
      </c>
      <c r="AR163" s="27">
        <f t="shared" si="78"/>
        <v>8.4873680844259641E-2</v>
      </c>
      <c r="AS163" s="44"/>
      <c r="AT163" s="25">
        <f t="array" ref="AT163">SUM(IF(Period=$AT$2,IF(Site=$A$130,IF(Provider=$B163,I))))</f>
        <v>334</v>
      </c>
      <c r="AU163" s="26">
        <f t="array" ref="AU163">SUM(IF(Period=$AT$2,IF(Site=$A$130,IF(Provider=$B163,J))))</f>
        <v>6.5089820359281401</v>
      </c>
      <c r="AV163" s="26"/>
      <c r="AW163" s="27">
        <f t="shared" si="91"/>
        <v>0.31253594019551451</v>
      </c>
      <c r="AX163" s="27">
        <f t="shared" si="79"/>
        <v>6.8500488388946623E-2</v>
      </c>
      <c r="AY163" s="44"/>
      <c r="AZ163" s="25">
        <f t="array" ref="AZ163">SUM(IF(Period=$AZ$2,IF(Site=$A$130,IF(Provider=$B163,I))))</f>
        <v>394</v>
      </c>
      <c r="BA163" s="26">
        <f t="array" ref="BA163">SUM(IF(Period=$AZ$2,IF(Site=$A$130,IF(Provider=$B163,J))))</f>
        <v>7.7106598984771599</v>
      </c>
      <c r="BB163" s="26"/>
      <c r="BC163" s="27">
        <f t="shared" si="92"/>
        <v>0.45877378435517985</v>
      </c>
      <c r="BD163" s="27">
        <f t="shared" si="80"/>
        <v>9.8993124572322372E-2</v>
      </c>
      <c r="BE163" s="44"/>
      <c r="BF163" s="25">
        <f t="array" ref="BF163">SUM(IF(Period=$BF$2,IF(Site=$A$130,IF(Provider=$B163,I))))</f>
        <v>344</v>
      </c>
      <c r="BG163" s="26">
        <f t="array" ref="BG163">SUM(IF(Period=$BF$2,IF(Site=$A$130,IF(Provider=$B163,J))))</f>
        <v>5.2558139534883699</v>
      </c>
      <c r="BH163" s="26"/>
      <c r="BI163" s="27">
        <f t="shared" si="93"/>
        <v>0.26180133217492024</v>
      </c>
      <c r="BJ163" s="27">
        <f t="shared" si="81"/>
        <v>5.5944055944055916E-2</v>
      </c>
      <c r="BK163" s="44"/>
      <c r="BL163" s="25">
        <f t="array" ref="BL163">SUM(IF(Period=$BL$2,IF(Site=$A$130,IF(Provider=$B163,I))))</f>
        <v>340</v>
      </c>
      <c r="BM163" s="26">
        <f t="array" ref="BM163">SUM(IF(Period=$BL$2,IF(Site=$A$130,IF(Provider=$B163,J))))</f>
        <v>5.2676470588235302</v>
      </c>
      <c r="BN163" s="26"/>
      <c r="BO163" s="27">
        <f t="shared" si="94"/>
        <v>0.26408139191978769</v>
      </c>
      <c r="BP163" s="27">
        <f t="shared" si="82"/>
        <v>5.568510400149241E-2</v>
      </c>
      <c r="BQ163" s="44"/>
      <c r="BR163" s="25">
        <f t="array" ref="BR163">SUM(IF(Period=$BR$2,IF(Site=$A$130,IF(Provider=$B163,I))))</f>
        <v>333</v>
      </c>
      <c r="BS163" s="26">
        <f t="array" ref="BS163">SUM(IF(Period=$BR$2,IF(Site=$A$130,IF(Provider=$B163,J))))</f>
        <v>5.5735735735735696</v>
      </c>
      <c r="BT163" s="26"/>
      <c r="BU163" s="27">
        <f t="shared" si="95"/>
        <v>0.26174023409956265</v>
      </c>
      <c r="BV163" s="27">
        <f t="shared" si="83"/>
        <v>5.444252148660933E-2</v>
      </c>
    </row>
    <row r="164" spans="2:74" outlineLevel="1" x14ac:dyDescent="0.25">
      <c r="B164" s="20" t="s">
        <v>647</v>
      </c>
      <c r="C164" s="44"/>
      <c r="D164" s="25">
        <f t="array" ref="D164">SUM(IF(Period=$D$2,IF(Site=$A$130,IF(Provider=$B164,I))))</f>
        <v>242</v>
      </c>
      <c r="E164" s="26">
        <f t="array" ref="E164">SUM(IF(Period=$D$2,IF(Site=$A$130,IF(Provider=$B164,J))))</f>
        <v>6.0661157024793386</v>
      </c>
      <c r="F164" s="26"/>
      <c r="G164" s="27">
        <f t="shared" si="84"/>
        <v>0.19114583333333332</v>
      </c>
      <c r="H164" s="27">
        <f t="shared" si="72"/>
        <v>4.2517450111506934E-2</v>
      </c>
      <c r="I164" s="44"/>
      <c r="J164" s="25">
        <f t="array" ref="J164">SUM(IF(Period=$J$2,IF(Site=$A$130,IF(Provider=$B164,I))))</f>
        <v>217</v>
      </c>
      <c r="K164" s="26">
        <f t="array" ref="K164">SUM(IF(Period=$J$2,IF(Site=$A$130,IF(Provider=$B164,J))))</f>
        <v>8.0691244239631335</v>
      </c>
      <c r="L164" s="26"/>
      <c r="M164" s="27">
        <f t="shared" si="85"/>
        <v>0.24554760903099146</v>
      </c>
      <c r="N164" s="27">
        <f t="shared" si="73"/>
        <v>5.4249155745577343E-2</v>
      </c>
      <c r="O164" s="44"/>
      <c r="P164" s="25">
        <f t="array" ref="P164">SUM(IF(Period=$P$2,IF(Site=$A$130,IF(Provider=$B164,I))))</f>
        <v>242</v>
      </c>
      <c r="Q164" s="26">
        <f t="array" ref="Q164">SUM(IF(Period=$P$2,IF(Site=$A$130,IF(Provider=$B164,J))))</f>
        <v>6.4586776859504136</v>
      </c>
      <c r="R164" s="26"/>
      <c r="S164" s="27">
        <f t="shared" si="86"/>
        <v>0.19928598750478133</v>
      </c>
      <c r="T164" s="27">
        <f t="shared" si="74"/>
        <v>4.5040631663881045E-2</v>
      </c>
      <c r="U164" s="44"/>
      <c r="V164" s="25">
        <f t="array" ref="V164">SUM(IF(Period=$V$2,IF(Site=$A$130,IF(Provider=$B164,I))))</f>
        <v>202</v>
      </c>
      <c r="W164" s="26">
        <f t="array" ref="W164">SUM(IF(Period=$V$2,IF(Site=$A$130,IF(Provider=$B164,J))))</f>
        <v>6.4702970297029703</v>
      </c>
      <c r="X164" s="26"/>
      <c r="Y164" s="27">
        <f t="shared" si="87"/>
        <v>0.17657389894623074</v>
      </c>
      <c r="Z164" s="27">
        <f t="shared" si="75"/>
        <v>3.9527006592874857E-2</v>
      </c>
      <c r="AA164" s="44"/>
      <c r="AB164" s="25">
        <f t="array" ref="AB164">SUM(IF(Period=$AB$2,IF(Site=$A$130,IF(Provider=$B164,I))))</f>
        <v>262</v>
      </c>
      <c r="AC164" s="26">
        <f t="array" ref="AC164">SUM(IF(Period=$AB$2,IF(Site=$A$130,IF(Provider=$B164,J))))</f>
        <v>5.5801526717557248</v>
      </c>
      <c r="AD164" s="26"/>
      <c r="AE164" s="27">
        <f t="shared" si="88"/>
        <v>0.19196428571428573</v>
      </c>
      <c r="AF164" s="27">
        <f t="shared" si="76"/>
        <v>4.3981829668180858E-2</v>
      </c>
      <c r="AG164" s="44"/>
      <c r="AH164" s="25">
        <f t="array" ref="AH164">SUM(IF(Period=$AH$2,IF(Site=$A$130,IF(Provider=$B164,I))))</f>
        <v>232</v>
      </c>
      <c r="AI164" s="26">
        <f t="array" ref="AI164">SUM(IF(Period=$AH$2,IF(Site=$A$130,IF(Provider=$B164,J))))</f>
        <v>5.4784482758620703</v>
      </c>
      <c r="AJ164" s="26"/>
      <c r="AK164" s="27">
        <f t="shared" si="89"/>
        <v>0.18666470847407848</v>
      </c>
      <c r="AL164" s="27">
        <f t="shared" si="77"/>
        <v>4.3281345774024392E-2</v>
      </c>
      <c r="AM164" s="44"/>
      <c r="AN164" s="25">
        <f t="array" ref="AN164">SUM(IF(Period=$AN$2,IF(Site=$A$130,IF(Provider=$B164,I))))</f>
        <v>211</v>
      </c>
      <c r="AO164" s="26">
        <f t="array" ref="AO164">SUM(IF(Period=$AN$2,IF(Site=$A$130,IF(Provider=$B164,J))))</f>
        <v>5.0331753554502399</v>
      </c>
      <c r="AP164" s="26"/>
      <c r="AQ164" s="27">
        <f t="shared" si="90"/>
        <v>0.14968287526427071</v>
      </c>
      <c r="AR164" s="27">
        <f t="shared" si="78"/>
        <v>3.3962264150943416E-2</v>
      </c>
      <c r="AS164" s="44"/>
      <c r="AT164" s="25">
        <f t="array" ref="AT164">SUM(IF(Period=$AT$2,IF(Site=$A$130,IF(Provider=$B164,I))))</f>
        <v>266</v>
      </c>
      <c r="AU164" s="26">
        <f t="array" ref="AU164">SUM(IF(Period=$AT$2,IF(Site=$A$130,IF(Provider=$B164,J))))</f>
        <v>4.6315789473684204</v>
      </c>
      <c r="AV164" s="26"/>
      <c r="AW164" s="27">
        <f t="shared" si="91"/>
        <v>0.17711328349626218</v>
      </c>
      <c r="AX164" s="27">
        <f t="shared" si="79"/>
        <v>3.8819044018023129E-2</v>
      </c>
      <c r="AY164" s="44"/>
      <c r="AZ164" s="25">
        <f t="array" ref="AZ164">SUM(IF(Period=$AZ$2,IF(Site=$A$130,IF(Provider=$B164,I))))</f>
        <v>258</v>
      </c>
      <c r="BA164" s="26">
        <f t="array" ref="BA164">SUM(IF(Period=$AZ$2,IF(Site=$A$130,IF(Provider=$B164,J))))</f>
        <v>6.43798449612403</v>
      </c>
      <c r="BB164" s="26"/>
      <c r="BC164" s="27">
        <f t="shared" si="92"/>
        <v>0.25083056478405313</v>
      </c>
      <c r="BD164" s="27">
        <f t="shared" si="80"/>
        <v>5.4123627358336854E-2</v>
      </c>
      <c r="BE164" s="44"/>
      <c r="BF164" s="25">
        <f t="array" ref="BF164">SUM(IF(Period=$BF$2,IF(Site=$A$130,IF(Provider=$B164,I))))</f>
        <v>228</v>
      </c>
      <c r="BG164" s="26">
        <f t="array" ref="BG164">SUM(IF(Period=$BF$2,IF(Site=$A$130,IF(Provider=$B164,J))))</f>
        <v>5.29824561403509</v>
      </c>
      <c r="BH164" s="26"/>
      <c r="BI164" s="27">
        <f t="shared" si="93"/>
        <v>0.17492035910802209</v>
      </c>
      <c r="BJ164" s="27">
        <f t="shared" si="81"/>
        <v>3.7378550652886956E-2</v>
      </c>
      <c r="BK164" s="44"/>
      <c r="BL164" s="25">
        <f t="array" ref="BL164">SUM(IF(Period=$BL$2,IF(Site=$A$130,IF(Provider=$B164,I))))</f>
        <v>217</v>
      </c>
      <c r="BM164" s="26">
        <f t="array" ref="BM164">SUM(IF(Period=$BL$2,IF(Site=$A$130,IF(Provider=$B164,J))))</f>
        <v>4.6175115207373301</v>
      </c>
      <c r="BN164" s="26"/>
      <c r="BO164" s="27">
        <f t="shared" si="94"/>
        <v>0.14774402831023306</v>
      </c>
      <c r="BP164" s="27">
        <f t="shared" si="82"/>
        <v>3.1153810278891914E-2</v>
      </c>
      <c r="BQ164" s="44"/>
      <c r="BR164" s="25">
        <f t="array" ref="BR164">SUM(IF(Period=$BR$2,IF(Site=$A$130,IF(Provider=$B164,I))))</f>
        <v>223</v>
      </c>
      <c r="BS164" s="26">
        <f t="array" ref="BS164">SUM(IF(Period=$BR$2,IF(Site=$A$130,IF(Provider=$B164,J))))</f>
        <v>4.7892376681614302</v>
      </c>
      <c r="BT164" s="26"/>
      <c r="BU164" s="27">
        <f t="shared" si="95"/>
        <v>0.15061345367367068</v>
      </c>
      <c r="BV164" s="27">
        <f t="shared" si="83"/>
        <v>3.132791645888941E-2</v>
      </c>
    </row>
    <row r="165" spans="2:74" outlineLevel="1" x14ac:dyDescent="0.25">
      <c r="B165" s="20" t="s">
        <v>892</v>
      </c>
      <c r="C165" s="44"/>
      <c r="D165" s="25">
        <f t="array" ref="D165">SUM(IF(Period=$D$2,IF(Site=$A$130,IF(Provider=$B165,I))))</f>
        <v>0</v>
      </c>
      <c r="E165" s="26">
        <f t="array" ref="E165">SUM(IF(Period=$D$2,IF(Site=$A$130,IF(Provider=$B165,J))))</f>
        <v>0</v>
      </c>
      <c r="F165" s="26"/>
      <c r="G165" s="27">
        <f t="shared" si="84"/>
        <v>0</v>
      </c>
      <c r="H165" s="27">
        <f t="shared" si="72"/>
        <v>0</v>
      </c>
      <c r="I165" s="44"/>
      <c r="J165" s="25">
        <f t="array" ref="J165">SUM(IF(Period=$J$2,IF(Site=$A$130,IF(Provider=$B165,I))))</f>
        <v>0</v>
      </c>
      <c r="K165" s="26">
        <f t="array" ref="K165">SUM(IF(Period=$J$2,IF(Site=$A$130,IF(Provider=$B165,J))))</f>
        <v>0</v>
      </c>
      <c r="L165" s="26"/>
      <c r="M165" s="27">
        <f t="shared" si="85"/>
        <v>0</v>
      </c>
      <c r="N165" s="27">
        <f t="shared" si="73"/>
        <v>0</v>
      </c>
      <c r="O165" s="44"/>
      <c r="P165" s="25">
        <f t="array" ref="P165">SUM(IF(Period=$P$2,IF(Site=$A$130,IF(Provider=$B165,I))))</f>
        <v>0</v>
      </c>
      <c r="Q165" s="26">
        <f t="array" ref="Q165">SUM(IF(Period=$P$2,IF(Site=$A$130,IF(Provider=$B165,J))))</f>
        <v>0</v>
      </c>
      <c r="R165" s="26"/>
      <c r="S165" s="27">
        <f t="shared" si="86"/>
        <v>0</v>
      </c>
      <c r="T165" s="27">
        <f t="shared" si="74"/>
        <v>0</v>
      </c>
      <c r="U165" s="44"/>
      <c r="V165" s="25">
        <f t="array" ref="V165">SUM(IF(Period=$V$2,IF(Site=$A$130,IF(Provider=$B165,I))))</f>
        <v>0</v>
      </c>
      <c r="W165" s="26">
        <f t="array" ref="W165">SUM(IF(Period=$V$2,IF(Site=$A$130,IF(Provider=$B165,J))))</f>
        <v>0</v>
      </c>
      <c r="X165" s="26"/>
      <c r="Y165" s="27">
        <f t="shared" si="87"/>
        <v>0</v>
      </c>
      <c r="Z165" s="27">
        <f t="shared" si="75"/>
        <v>0</v>
      </c>
      <c r="AA165" s="44"/>
      <c r="AB165" s="25">
        <f t="array" ref="AB165">SUM(IF(Period=$AB$2,IF(Site=$A$130,IF(Provider=$B165,I))))</f>
        <v>1</v>
      </c>
      <c r="AC165" s="26">
        <f t="array" ref="AC165">SUM(IF(Period=$AB$2,IF(Site=$A$130,IF(Provider=$B165,J))))</f>
        <v>2</v>
      </c>
      <c r="AD165" s="26"/>
      <c r="AE165" s="27">
        <f t="shared" si="88"/>
        <v>2.6260504201680671E-4</v>
      </c>
      <c r="AF165" s="27">
        <f t="shared" si="76"/>
        <v>6.0166661652778193E-5</v>
      </c>
      <c r="AG165" s="44"/>
      <c r="AH165" s="25">
        <f t="array" ref="AH165">SUM(IF(Period=$AH$2,IF(Site=$A$130,IF(Provider=$B165,I))))</f>
        <v>25</v>
      </c>
      <c r="AI165" s="26">
        <f t="array" ref="AI165">SUM(IF(Period=$AH$2,IF(Site=$A$130,IF(Provider=$B165,J))))</f>
        <v>8.36</v>
      </c>
      <c r="AJ165" s="26"/>
      <c r="AK165" s="27">
        <f t="shared" si="89"/>
        <v>3.0694668820678513E-2</v>
      </c>
      <c r="AL165" s="27">
        <f t="shared" si="77"/>
        <v>7.117074167404481E-3</v>
      </c>
      <c r="AM165" s="44"/>
      <c r="AN165" s="25">
        <f t="array" ref="AN165">SUM(IF(Period=$AN$2,IF(Site=$A$130,IF(Provider=$B165,I))))</f>
        <v>0</v>
      </c>
      <c r="AO165" s="26">
        <f t="array" ref="AO165">SUM(IF(Period=$AN$2,IF(Site=$A$130,IF(Provider=$B165,J))))</f>
        <v>0</v>
      </c>
      <c r="AP165" s="26"/>
      <c r="AQ165" s="27">
        <f t="shared" si="90"/>
        <v>0</v>
      </c>
      <c r="AR165" s="27">
        <f t="shared" si="78"/>
        <v>0</v>
      </c>
      <c r="AS165" s="44"/>
      <c r="AT165" s="25">
        <f t="array" ref="AT165">SUM(IF(Period=$AT$2,IF(Site=$A$130,IF(Provider=$B165,I))))</f>
        <v>26</v>
      </c>
      <c r="AU165" s="26">
        <f t="array" ref="AU165">SUM(IF(Period=$AT$2,IF(Site=$A$130,IF(Provider=$B165,J))))</f>
        <v>9.6923076923076898</v>
      </c>
      <c r="AV165" s="26"/>
      <c r="AW165" s="27">
        <f t="shared" si="91"/>
        <v>3.6227717078780898E-2</v>
      </c>
      <c r="AX165" s="27">
        <f t="shared" si="79"/>
        <v>7.9402590036865475E-3</v>
      </c>
      <c r="AY165" s="44"/>
      <c r="AZ165" s="25">
        <f t="array" ref="AZ165">SUM(IF(Period=$AZ$2,IF(Site=$A$130,IF(Provider=$B165,I))))</f>
        <v>0</v>
      </c>
      <c r="BA165" s="26">
        <f t="array" ref="BA165">SUM(IF(Period=$AZ$2,IF(Site=$A$130,IF(Provider=$B165,J))))</f>
        <v>0</v>
      </c>
      <c r="BB165" s="26"/>
      <c r="BC165" s="27">
        <f t="shared" si="92"/>
        <v>0</v>
      </c>
      <c r="BD165" s="27">
        <f t="shared" si="80"/>
        <v>0</v>
      </c>
      <c r="BE165" s="44"/>
      <c r="BF165" s="25">
        <f t="array" ref="BF165">SUM(IF(Period=$BF$2,IF(Site=$A$130,IF(Provider=$B165,I))))</f>
        <v>0</v>
      </c>
      <c r="BG165" s="26">
        <f t="array" ref="BG165">SUM(IF(Period=$BF$2,IF(Site=$A$130,IF(Provider=$B165,J))))</f>
        <v>0</v>
      </c>
      <c r="BH165" s="26"/>
      <c r="BI165" s="27">
        <f t="shared" si="93"/>
        <v>0</v>
      </c>
      <c r="BJ165" s="27">
        <f t="shared" si="81"/>
        <v>0</v>
      </c>
      <c r="BK165" s="44"/>
      <c r="BL165" s="25">
        <f t="array" ref="BL165">SUM(IF(Period=$BL$2,IF(Site=$A$130,IF(Provider=$B165,I))))</f>
        <v>0</v>
      </c>
      <c r="BM165" s="26">
        <f t="array" ref="BM165">SUM(IF(Period=$BL$2,IF(Site=$A$130,IF(Provider=$B165,J))))</f>
        <v>0</v>
      </c>
      <c r="BN165" s="26"/>
      <c r="BO165" s="27">
        <f t="shared" si="94"/>
        <v>0</v>
      </c>
      <c r="BP165" s="27">
        <f t="shared" si="82"/>
        <v>0</v>
      </c>
      <c r="BQ165" s="44"/>
      <c r="BR165" s="25">
        <f t="array" ref="BR165">SUM(IF(Period=$BR$2,IF(Site=$A$130,IF(Provider=$B165,I))))</f>
        <v>0</v>
      </c>
      <c r="BS165" s="26">
        <f t="array" ref="BS165">SUM(IF(Period=$BR$2,IF(Site=$A$130,IF(Provider=$B165,J))))</f>
        <v>0</v>
      </c>
      <c r="BT165" s="26"/>
      <c r="BU165" s="27">
        <f t="shared" si="95"/>
        <v>0</v>
      </c>
      <c r="BV165" s="27">
        <f t="shared" si="83"/>
        <v>0</v>
      </c>
    </row>
    <row r="166" spans="2:74" outlineLevel="1" x14ac:dyDescent="0.25">
      <c r="B166" s="20" t="s">
        <v>644</v>
      </c>
      <c r="C166" s="44"/>
      <c r="D166" s="25">
        <f t="array" ref="D166">SUM(IF(Period=$D$2,IF(Site=$A$130,IF(Provider=$B166,I))))</f>
        <v>263</v>
      </c>
      <c r="E166" s="26">
        <f t="array" ref="E166">SUM(IF(Period=$D$2,IF(Site=$A$130,IF(Provider=$B166,J))))</f>
        <v>9.6311787072243344</v>
      </c>
      <c r="F166" s="26"/>
      <c r="G166" s="27">
        <f t="shared" si="84"/>
        <v>0.32981770833333335</v>
      </c>
      <c r="H166" s="27">
        <f t="shared" si="72"/>
        <v>7.3362875430822261E-2</v>
      </c>
      <c r="I166" s="44"/>
      <c r="J166" s="25">
        <f t="array" ref="J166">SUM(IF(Period=$J$2,IF(Site=$A$130,IF(Provider=$B166,I))))</f>
        <v>267</v>
      </c>
      <c r="K166" s="26">
        <f t="array" ref="K166">SUM(IF(Period=$J$2,IF(Site=$A$130,IF(Provider=$B166,J))))</f>
        <v>8.5468164794007482</v>
      </c>
      <c r="L166" s="26"/>
      <c r="M166" s="27">
        <f t="shared" si="85"/>
        <v>0.32001121862291398</v>
      </c>
      <c r="N166" s="27">
        <f t="shared" si="73"/>
        <v>7.0700498807200168E-2</v>
      </c>
      <c r="O166" s="44"/>
      <c r="P166" s="25">
        <f t="array" ref="P166">SUM(IF(Period=$P$2,IF(Site=$A$130,IF(Provider=$B166,I))))</f>
        <v>268</v>
      </c>
      <c r="Q166" s="26">
        <f t="array" ref="Q166">SUM(IF(Period=$P$2,IF(Site=$A$130,IF(Provider=$B166,J))))</f>
        <v>7.8134328358208958</v>
      </c>
      <c r="R166" s="26"/>
      <c r="S166" s="27">
        <f t="shared" si="86"/>
        <v>0.26698967231926563</v>
      </c>
      <c r="T166" s="27">
        <f t="shared" si="74"/>
        <v>6.0342343380784973E-2</v>
      </c>
      <c r="U166" s="44"/>
      <c r="V166" s="25">
        <f t="array" ref="V166">SUM(IF(Period=$V$2,IF(Site=$A$130,IF(Provider=$B166,I))))</f>
        <v>301</v>
      </c>
      <c r="W166" s="26">
        <f t="array" ref="W166">SUM(IF(Period=$V$2,IF(Site=$A$130,IF(Provider=$B166,J))))</f>
        <v>9.661129568106313</v>
      </c>
      <c r="X166" s="26"/>
      <c r="Y166" s="27">
        <f t="shared" si="87"/>
        <v>0.39286679275871389</v>
      </c>
      <c r="Z166" s="27">
        <f t="shared" si="75"/>
        <v>8.7945321478255623E-2</v>
      </c>
      <c r="AA166" s="44"/>
      <c r="AB166" s="25">
        <f t="array" ref="AB166">SUM(IF(Period=$AB$2,IF(Site=$A$130,IF(Provider=$B166,I))))</f>
        <v>226</v>
      </c>
      <c r="AC166" s="26">
        <f t="array" ref="AC166">SUM(IF(Period=$AB$2,IF(Site=$A$130,IF(Provider=$B166,J))))</f>
        <v>7.5619469026548671</v>
      </c>
      <c r="AD166" s="26"/>
      <c r="AE166" s="27">
        <f t="shared" si="88"/>
        <v>0.22439600840336132</v>
      </c>
      <c r="AF166" s="27">
        <f t="shared" si="76"/>
        <v>5.1412412382298968E-2</v>
      </c>
      <c r="AG166" s="44"/>
      <c r="AH166" s="25">
        <f t="array" ref="AH166">SUM(IF(Period=$AH$2,IF(Site=$A$130,IF(Provider=$B166,I))))</f>
        <v>317</v>
      </c>
      <c r="AI166" s="26">
        <f t="array" ref="AI166">SUM(IF(Period=$AH$2,IF(Site=$A$130,IF(Provider=$B166,J))))</f>
        <v>7.0851735015772901</v>
      </c>
      <c r="AJ166" s="26"/>
      <c r="AK166" s="27">
        <f t="shared" si="89"/>
        <v>0.3298575414892056</v>
      </c>
      <c r="AL166" s="27">
        <f t="shared" si="77"/>
        <v>7.6483007559763019E-2</v>
      </c>
      <c r="AM166" s="44"/>
      <c r="AN166" s="25">
        <f t="array" ref="AN166">SUM(IF(Period=$AN$2,IF(Site=$A$130,IF(Provider=$B166,I))))</f>
        <v>306</v>
      </c>
      <c r="AO166" s="26">
        <f t="array" ref="AO166">SUM(IF(Period=$AN$2,IF(Site=$A$130,IF(Provider=$B166,J))))</f>
        <v>6.2581699346405202</v>
      </c>
      <c r="AP166" s="26"/>
      <c r="AQ166" s="27">
        <f t="shared" si="90"/>
        <v>0.26990838618745583</v>
      </c>
      <c r="AR166" s="27">
        <f t="shared" si="78"/>
        <v>6.1240805884234063E-2</v>
      </c>
      <c r="AS166" s="44"/>
      <c r="AT166" s="25">
        <f t="array" ref="AT166">SUM(IF(Period=$AT$2,IF(Site=$A$130,IF(Provider=$B166,I))))</f>
        <v>270</v>
      </c>
      <c r="AU166" s="26">
        <f t="array" ref="AU166">SUM(IF(Period=$AT$2,IF(Site=$A$130,IF(Provider=$B166,J))))</f>
        <v>6.6444444444444404</v>
      </c>
      <c r="AV166" s="26"/>
      <c r="AW166" s="27">
        <f t="shared" si="91"/>
        <v>0.25790684301322581</v>
      </c>
      <c r="AX166" s="27">
        <f t="shared" si="79"/>
        <v>5.6527081954816108E-2</v>
      </c>
      <c r="AY166" s="44"/>
      <c r="AZ166" s="25">
        <f t="array" ref="AZ166">SUM(IF(Period=$AZ$2,IF(Site=$A$130,IF(Provider=$B166,I))))</f>
        <v>241</v>
      </c>
      <c r="BA166" s="26">
        <f t="array" ref="BA166">SUM(IF(Period=$AZ$2,IF(Site=$A$130,IF(Provider=$B166,J))))</f>
        <v>7.5394190871369302</v>
      </c>
      <c r="BB166" s="26"/>
      <c r="BC166" s="27">
        <f t="shared" si="92"/>
        <v>0.27438840229537903</v>
      </c>
      <c r="BD166" s="27">
        <f t="shared" si="80"/>
        <v>5.9206881944670733E-2</v>
      </c>
      <c r="BE166" s="44"/>
      <c r="BF166" s="25">
        <f t="array" ref="BF166">SUM(IF(Period=$BF$2,IF(Site=$A$130,IF(Provider=$B166,I))))</f>
        <v>264</v>
      </c>
      <c r="BG166" s="26">
        <f t="array" ref="BG166">SUM(IF(Period=$BF$2,IF(Site=$A$130,IF(Provider=$B166,J))))</f>
        <v>7.4772727272727302</v>
      </c>
      <c r="BH166" s="26"/>
      <c r="BI166" s="27">
        <f t="shared" si="93"/>
        <v>0.2858384013900957</v>
      </c>
      <c r="BJ166" s="27">
        <f t="shared" si="81"/>
        <v>6.1080512407946055E-2</v>
      </c>
      <c r="BK166" s="44"/>
      <c r="BL166" s="25">
        <f t="array" ref="BL166">SUM(IF(Period=$BL$2,IF(Site=$A$130,IF(Provider=$B166,I))))</f>
        <v>254</v>
      </c>
      <c r="BM166" s="26">
        <f t="array" ref="BM166">SUM(IF(Period=$BL$2,IF(Site=$A$130,IF(Provider=$B166,J))))</f>
        <v>5.9094488188976397</v>
      </c>
      <c r="BN166" s="26"/>
      <c r="BO166" s="27">
        <f t="shared" si="94"/>
        <v>0.22132114420524923</v>
      </c>
      <c r="BP166" s="27">
        <f t="shared" si="82"/>
        <v>4.6668532164288172E-2</v>
      </c>
      <c r="BQ166" s="44"/>
      <c r="BR166" s="25">
        <f t="array" ref="BR166">SUM(IF(Period=$BR$2,IF(Site=$A$130,IF(Provider=$B166,I))))</f>
        <v>248</v>
      </c>
      <c r="BS166" s="26">
        <f t="array" ref="BS166">SUM(IF(Period=$BR$2,IF(Site=$A$130,IF(Provider=$B166,J))))</f>
        <v>6.0645161290322598</v>
      </c>
      <c r="BT166" s="26"/>
      <c r="BU166" s="27">
        <f t="shared" si="95"/>
        <v>0.21209984487378375</v>
      </c>
      <c r="BV166" s="27">
        <f t="shared" si="83"/>
        <v>4.4117215687424848E-2</v>
      </c>
    </row>
    <row r="167" spans="2:74" outlineLevel="1" x14ac:dyDescent="0.25">
      <c r="B167" s="20" t="s">
        <v>650</v>
      </c>
      <c r="C167" s="44"/>
      <c r="D167" s="25">
        <f t="array" ref="D167">SUM(IF(Period=$D$2,IF(Site=$A$130,IF(Provider=$B167,I))))</f>
        <v>220</v>
      </c>
      <c r="E167" s="26">
        <f t="array" ref="E167">SUM(IF(Period=$D$2,IF(Site=$A$130,IF(Provider=$B167,J))))</f>
        <v>11.909090909090908</v>
      </c>
      <c r="F167" s="26"/>
      <c r="G167" s="27">
        <f t="shared" si="84"/>
        <v>0.34114583333333331</v>
      </c>
      <c r="H167" s="27">
        <f t="shared" si="72"/>
        <v>7.5882642569583214E-2</v>
      </c>
      <c r="I167" s="44"/>
      <c r="J167" s="25">
        <f t="array" ref="J167">SUM(IF(Period=$J$2,IF(Site=$A$130,IF(Provider=$B167,I))))</f>
        <v>160</v>
      </c>
      <c r="K167" s="26">
        <f t="array" ref="K167">SUM(IF(Period=$J$2,IF(Site=$A$130,IF(Provider=$B167,J))))</f>
        <v>9.4749999999999996</v>
      </c>
      <c r="L167" s="26"/>
      <c r="M167" s="27">
        <f t="shared" si="85"/>
        <v>0.21259290422100685</v>
      </c>
      <c r="N167" s="27">
        <f t="shared" si="73"/>
        <v>4.6968429531864787E-2</v>
      </c>
      <c r="O167" s="44"/>
      <c r="P167" s="25">
        <f t="array" ref="P167">SUM(IF(Period=$P$2,IF(Site=$A$130,IF(Provider=$B167,I))))</f>
        <v>153</v>
      </c>
      <c r="Q167" s="26">
        <f t="array" ref="Q167">SUM(IF(Period=$P$2,IF(Site=$A$130,IF(Provider=$B167,J))))</f>
        <v>10.307189542483661</v>
      </c>
      <c r="R167" s="26"/>
      <c r="S167" s="27">
        <f t="shared" si="86"/>
        <v>0.20107101874282798</v>
      </c>
      <c r="T167" s="27">
        <f t="shared" si="74"/>
        <v>4.5444066624402056E-2</v>
      </c>
      <c r="U167" s="44"/>
      <c r="V167" s="25">
        <f t="array" ref="V167">SUM(IF(Period=$V$2,IF(Site=$A$130,IF(Provider=$B167,I))))</f>
        <v>212</v>
      </c>
      <c r="W167" s="26">
        <f t="array" ref="W167">SUM(IF(Period=$V$2,IF(Site=$A$130,IF(Provider=$B167,J))))</f>
        <v>8.9245283018867916</v>
      </c>
      <c r="X167" s="26"/>
      <c r="Y167" s="27">
        <f t="shared" si="87"/>
        <v>0.25560659281275327</v>
      </c>
      <c r="Z167" s="27">
        <f t="shared" si="75"/>
        <v>5.7218895542248828E-2</v>
      </c>
      <c r="AA167" s="44"/>
      <c r="AB167" s="25">
        <f t="array" ref="AB167">SUM(IF(Period=$AB$2,IF(Site=$A$130,IF(Provider=$B167,I))))</f>
        <v>241</v>
      </c>
      <c r="AC167" s="26">
        <f t="array" ref="AC167">SUM(IF(Period=$AB$2,IF(Site=$A$130,IF(Provider=$B167,J))))</f>
        <v>7.7676348547717842</v>
      </c>
      <c r="AD167" s="26"/>
      <c r="AE167" s="27">
        <f t="shared" si="88"/>
        <v>0.24579831932773108</v>
      </c>
      <c r="AF167" s="27">
        <f t="shared" si="76"/>
        <v>5.6315995307000391E-2</v>
      </c>
      <c r="AG167" s="44"/>
      <c r="AH167" s="25">
        <f t="array" ref="AH167">SUM(IF(Period=$AH$2,IF(Site=$A$130,IF(Provider=$B167,I))))</f>
        <v>194</v>
      </c>
      <c r="AI167" s="26">
        <f t="array" ref="AI167">SUM(IF(Period=$AH$2,IF(Site=$A$130,IF(Provider=$B167,J))))</f>
        <v>8.5773195876288693</v>
      </c>
      <c r="AJ167" s="26"/>
      <c r="AK167" s="27">
        <f t="shared" si="89"/>
        <v>0.24438243501248358</v>
      </c>
      <c r="AL167" s="27">
        <f t="shared" si="77"/>
        <v>5.6664169447660583E-2</v>
      </c>
      <c r="AM167" s="44"/>
      <c r="AN167" s="25">
        <f t="array" ref="AN167">SUM(IF(Period=$AN$2,IF(Site=$A$130,IF(Provider=$B167,I))))</f>
        <v>158</v>
      </c>
      <c r="AO167" s="26">
        <f t="array" ref="AO167">SUM(IF(Period=$AN$2,IF(Site=$A$130,IF(Provider=$B167,J))))</f>
        <v>7.9873417721519004</v>
      </c>
      <c r="AP167" s="26"/>
      <c r="AQ167" s="27">
        <f t="shared" si="90"/>
        <v>0.17787174066243838</v>
      </c>
      <c r="AR167" s="27">
        <f t="shared" si="78"/>
        <v>4.0358170770706754E-2</v>
      </c>
      <c r="AS167" s="44"/>
      <c r="AT167" s="25">
        <f t="array" ref="AT167">SUM(IF(Period=$AT$2,IF(Site=$A$130,IF(Provider=$B167,I))))</f>
        <v>213</v>
      </c>
      <c r="AU167" s="26">
        <f t="array" ref="AU167">SUM(IF(Period=$AT$2,IF(Site=$A$130,IF(Provider=$B167,J))))</f>
        <v>6.6760563380281699</v>
      </c>
      <c r="AV167" s="26"/>
      <c r="AW167" s="27">
        <f t="shared" si="91"/>
        <v>0.20442783208740659</v>
      </c>
      <c r="AX167" s="27">
        <f t="shared" si="79"/>
        <v>4.4805747235088386E-2</v>
      </c>
      <c r="AY167" s="44"/>
      <c r="AZ167" s="25">
        <f t="array" ref="AZ167">SUM(IF(Period=$AZ$2,IF(Site=$A$130,IF(Provider=$B167,I))))</f>
        <v>160</v>
      </c>
      <c r="BA167" s="26">
        <f t="array" ref="BA167">SUM(IF(Period=$AZ$2,IF(Site=$A$130,IF(Provider=$B167,J))))</f>
        <v>8.9375</v>
      </c>
      <c r="BB167" s="26"/>
      <c r="BC167" s="27">
        <f t="shared" si="92"/>
        <v>0.21594684385382062</v>
      </c>
      <c r="BD167" s="27">
        <f t="shared" si="80"/>
        <v>4.6596500374727096E-2</v>
      </c>
      <c r="BE167" s="44"/>
      <c r="BF167" s="25">
        <f t="array" ref="BF167">SUM(IF(Period=$BF$2,IF(Site=$A$130,IF(Provider=$B167,I))))</f>
        <v>172</v>
      </c>
      <c r="BG167" s="26">
        <f t="array" ref="BG167">SUM(IF(Period=$BF$2,IF(Site=$A$130,IF(Provider=$B167,J))))</f>
        <v>8.0465116279069804</v>
      </c>
      <c r="BH167" s="26"/>
      <c r="BI167" s="27">
        <f t="shared" si="93"/>
        <v>0.20040544454097894</v>
      </c>
      <c r="BJ167" s="27">
        <f t="shared" si="81"/>
        <v>4.2824432204963195E-2</v>
      </c>
      <c r="BK167" s="44"/>
      <c r="BL167" s="25">
        <f t="array" ref="BL167">SUM(IF(Period=$BL$2,IF(Site=$A$130,IF(Provider=$B167,I))))</f>
        <v>156</v>
      </c>
      <c r="BM167" s="26">
        <f t="array" ref="BM167">SUM(IF(Period=$BL$2,IF(Site=$A$130,IF(Provider=$B167,J))))</f>
        <v>6.4294871794871797</v>
      </c>
      <c r="BN167" s="26"/>
      <c r="BO167" s="27">
        <f t="shared" si="94"/>
        <v>0.14789147744028311</v>
      </c>
      <c r="BP167" s="27">
        <f t="shared" si="82"/>
        <v>3.1184901905916738E-2</v>
      </c>
      <c r="BQ167" s="44"/>
      <c r="BR167" s="25">
        <f t="array" ref="BR167">SUM(IF(Period=$BR$2,IF(Site=$A$130,IF(Provider=$B167,I))))</f>
        <v>170</v>
      </c>
      <c r="BS167" s="26">
        <f t="array" ref="BS167">SUM(IF(Period=$BR$2,IF(Site=$A$130,IF(Provider=$B167,J))))</f>
        <v>8.8000000000000007</v>
      </c>
      <c r="BT167" s="26"/>
      <c r="BU167" s="27">
        <f t="shared" si="95"/>
        <v>0.21097165420956143</v>
      </c>
      <c r="BV167" s="27">
        <f t="shared" si="83"/>
        <v>4.3882549646534277E-2</v>
      </c>
    </row>
    <row r="168" spans="2:74" outlineLevel="1" x14ac:dyDescent="0.25">
      <c r="B168" s="20" t="s">
        <v>665</v>
      </c>
      <c r="C168" s="44"/>
      <c r="D168" s="25">
        <f t="array" ref="D168">SUM(IF(Period=$D$2,IF(Site=$A$130,IF(Provider=$B168,I))))</f>
        <v>19</v>
      </c>
      <c r="E168" s="26">
        <f t="array" ref="E168">SUM(IF(Period=$D$2,IF(Site=$A$130,IF(Provider=$B168,J))))</f>
        <v>3.263157894736842</v>
      </c>
      <c r="F168" s="26"/>
      <c r="G168" s="27">
        <f t="shared" si="84"/>
        <v>8.0729166666666657E-3</v>
      </c>
      <c r="H168" s="27">
        <f t="shared" si="72"/>
        <v>1.7956961218756338E-3</v>
      </c>
      <c r="I168" s="44"/>
      <c r="J168" s="25">
        <f t="array" ref="J168">SUM(IF(Period=$J$2,IF(Site=$A$130,IF(Provider=$B168,I))))</f>
        <v>0</v>
      </c>
      <c r="K168" s="26">
        <f t="array" ref="K168">SUM(IF(Period=$J$2,IF(Site=$A$130,IF(Provider=$B168,J))))</f>
        <v>0</v>
      </c>
      <c r="L168" s="26"/>
      <c r="M168" s="27">
        <f t="shared" si="85"/>
        <v>0</v>
      </c>
      <c r="N168" s="27">
        <f t="shared" si="73"/>
        <v>0</v>
      </c>
      <c r="O168" s="44"/>
      <c r="P168" s="25">
        <f t="array" ref="P168">SUM(IF(Period=$P$2,IF(Site=$A$130,IF(Provider=$B168,I))))</f>
        <v>35</v>
      </c>
      <c r="Q168" s="26">
        <f t="array" ref="Q168">SUM(IF(Period=$P$2,IF(Site=$A$130,IF(Provider=$B168,J))))</f>
        <v>3.9142857142857141</v>
      </c>
      <c r="R168" s="26"/>
      <c r="S168" s="27">
        <f t="shared" si="86"/>
        <v>1.7467805686599516E-2</v>
      </c>
      <c r="T168" s="27">
        <f t="shared" si="74"/>
        <v>3.9478992565270014E-3</v>
      </c>
      <c r="U168" s="44"/>
      <c r="V168" s="25">
        <f t="array" ref="V168">SUM(IF(Period=$V$2,IF(Site=$A$130,IF(Provider=$B168,I))))</f>
        <v>51</v>
      </c>
      <c r="W168" s="26">
        <f t="array" ref="W168">SUM(IF(Period=$V$2,IF(Site=$A$130,IF(Provider=$B168,J))))</f>
        <v>4.4509803921568629</v>
      </c>
      <c r="X168" s="26"/>
      <c r="Y168" s="27">
        <f t="shared" si="87"/>
        <v>3.0667387192650636E-2</v>
      </c>
      <c r="Z168" s="27">
        <f t="shared" si="75"/>
        <v>6.865057763261356E-3</v>
      </c>
      <c r="AA168" s="44"/>
      <c r="AB168" s="25">
        <f t="array" ref="AB168">SUM(IF(Period=$AB$2,IF(Site=$A$130,IF(Provider=$B168,I))))</f>
        <v>0</v>
      </c>
      <c r="AC168" s="26">
        <f t="array" ref="AC168">SUM(IF(Period=$AB$2,IF(Site=$A$130,IF(Provider=$B168,J))))</f>
        <v>0</v>
      </c>
      <c r="AD168" s="26"/>
      <c r="AE168" s="27">
        <f t="shared" si="88"/>
        <v>0</v>
      </c>
      <c r="AF168" s="27">
        <f t="shared" si="76"/>
        <v>0</v>
      </c>
      <c r="AG168" s="44"/>
      <c r="AH168" s="25">
        <f t="array" ref="AH168">SUM(IF(Period=$AH$2,IF(Site=$A$130,IF(Provider=$B168,I))))</f>
        <v>0</v>
      </c>
      <c r="AI168" s="26">
        <f t="array" ref="AI168">SUM(IF(Period=$AH$2,IF(Site=$A$130,IF(Provider=$B168,J))))</f>
        <v>0</v>
      </c>
      <c r="AJ168" s="26"/>
      <c r="AK168" s="27">
        <f t="shared" si="89"/>
        <v>0</v>
      </c>
      <c r="AL168" s="27">
        <f t="shared" si="77"/>
        <v>0</v>
      </c>
      <c r="AM168" s="44"/>
      <c r="AN168" s="25">
        <f t="array" ref="AN168">SUM(IF(Period=$AN$2,IF(Site=$A$130,IF(Provider=$B168,I))))</f>
        <v>0</v>
      </c>
      <c r="AO168" s="26">
        <f t="array" ref="AO168">SUM(IF(Period=$AN$2,IF(Site=$A$130,IF(Provider=$B168,J))))</f>
        <v>0</v>
      </c>
      <c r="AP168" s="26"/>
      <c r="AQ168" s="27">
        <f t="shared" si="90"/>
        <v>0</v>
      </c>
      <c r="AR168" s="27">
        <f t="shared" si="78"/>
        <v>0</v>
      </c>
      <c r="AS168" s="44"/>
      <c r="AT168" s="25">
        <f t="array" ref="AT168">SUM(IF(Period=$AT$2,IF(Site=$A$130,IF(Provider=$B168,I))))</f>
        <v>0</v>
      </c>
      <c r="AU168" s="26">
        <f t="array" ref="AU168">SUM(IF(Period=$AT$2,IF(Site=$A$130,IF(Provider=$B168,J))))</f>
        <v>0</v>
      </c>
      <c r="AV168" s="26"/>
      <c r="AW168" s="27">
        <f t="shared" si="91"/>
        <v>0</v>
      </c>
      <c r="AX168" s="27">
        <f t="shared" si="79"/>
        <v>0</v>
      </c>
      <c r="AY168" s="44"/>
      <c r="AZ168" s="25">
        <f t="array" ref="AZ168">SUM(IF(Period=$AZ$2,IF(Site=$A$130,IF(Provider=$B168,I))))</f>
        <v>34</v>
      </c>
      <c r="BA168" s="26">
        <f t="array" ref="BA168">SUM(IF(Period=$AZ$2,IF(Site=$A$130,IF(Provider=$B168,J))))</f>
        <v>3</v>
      </c>
      <c r="BB168" s="26"/>
      <c r="BC168" s="27">
        <f t="shared" si="92"/>
        <v>1.5403201449713078E-2</v>
      </c>
      <c r="BD168" s="27">
        <f t="shared" si="80"/>
        <v>3.3236664602952198E-3</v>
      </c>
      <c r="BE168" s="44"/>
      <c r="BF168" s="25">
        <f t="array" ref="BF168">SUM(IF(Period=$BF$2,IF(Site=$A$130,IF(Provider=$B168,I))))</f>
        <v>0</v>
      </c>
      <c r="BG168" s="26">
        <f t="array" ref="BG168">SUM(IF(Period=$BF$2,IF(Site=$A$130,IF(Provider=$B168,J))))</f>
        <v>0</v>
      </c>
      <c r="BH168" s="26"/>
      <c r="BI168" s="27">
        <f t="shared" si="93"/>
        <v>0</v>
      </c>
      <c r="BJ168" s="27">
        <f t="shared" si="81"/>
        <v>0</v>
      </c>
      <c r="BK168" s="44"/>
      <c r="BL168" s="25">
        <f t="array" ref="BL168">SUM(IF(Period=$BL$2,IF(Site=$A$130,IF(Provider=$B168,I))))</f>
        <v>0</v>
      </c>
      <c r="BM168" s="26">
        <f t="array" ref="BM168">SUM(IF(Period=$BL$2,IF(Site=$A$130,IF(Provider=$B168,J))))</f>
        <v>0</v>
      </c>
      <c r="BN168" s="26"/>
      <c r="BO168" s="27">
        <f t="shared" si="94"/>
        <v>0</v>
      </c>
      <c r="BP168" s="27">
        <f t="shared" si="82"/>
        <v>0</v>
      </c>
      <c r="BQ168" s="44"/>
      <c r="BR168" s="25">
        <f t="array" ref="BR168">SUM(IF(Period=$BR$2,IF(Site=$A$130,IF(Provider=$B168,I))))</f>
        <v>0</v>
      </c>
      <c r="BS168" s="26">
        <f t="array" ref="BS168">SUM(IF(Period=$BR$2,IF(Site=$A$130,IF(Provider=$B168,J))))</f>
        <v>0</v>
      </c>
      <c r="BT168" s="26"/>
      <c r="BU168" s="27">
        <f t="shared" si="95"/>
        <v>0</v>
      </c>
      <c r="BV168" s="27">
        <f t="shared" si="83"/>
        <v>0</v>
      </c>
    </row>
    <row r="169" spans="2:74" outlineLevel="1" x14ac:dyDescent="0.25">
      <c r="B169" s="20" t="s">
        <v>910</v>
      </c>
      <c r="C169" s="44"/>
      <c r="D169" s="25">
        <f t="array" ref="D169">SUM(IF(Period=$D$2,IF(Site=$A$130,IF(Provider=$B169,I))))</f>
        <v>0</v>
      </c>
      <c r="E169" s="26">
        <f t="array" ref="E169">SUM(IF(Period=$D$2,IF(Site=$A$130,IF(Provider=$B169,J))))</f>
        <v>0</v>
      </c>
      <c r="F169" s="26"/>
      <c r="G169" s="27">
        <f t="shared" si="84"/>
        <v>0</v>
      </c>
      <c r="H169" s="27">
        <f t="shared" si="72"/>
        <v>0</v>
      </c>
      <c r="I169" s="44"/>
      <c r="J169" s="25">
        <f t="array" ref="J169">SUM(IF(Period=$J$2,IF(Site=$A$130,IF(Provider=$B169,I))))</f>
        <v>0</v>
      </c>
      <c r="K169" s="26">
        <f t="array" ref="K169">SUM(IF(Period=$J$2,IF(Site=$A$130,IF(Provider=$B169,J))))</f>
        <v>0</v>
      </c>
      <c r="L169" s="26"/>
      <c r="M169" s="27">
        <f t="shared" si="85"/>
        <v>0</v>
      </c>
      <c r="N169" s="27">
        <f t="shared" si="73"/>
        <v>0</v>
      </c>
      <c r="O169" s="44"/>
      <c r="P169" s="25">
        <f t="array" ref="P169">SUM(IF(Period=$P$2,IF(Site=$A$130,IF(Provider=$B169,I))))</f>
        <v>0</v>
      </c>
      <c r="Q169" s="26">
        <f t="array" ref="Q169">SUM(IF(Period=$P$2,IF(Site=$A$130,IF(Provider=$B169,J))))</f>
        <v>0</v>
      </c>
      <c r="R169" s="26"/>
      <c r="S169" s="27">
        <f t="shared" si="86"/>
        <v>0</v>
      </c>
      <c r="T169" s="27">
        <f t="shared" si="74"/>
        <v>0</v>
      </c>
      <c r="U169" s="44"/>
      <c r="V169" s="25">
        <f t="array" ref="V169">SUM(IF(Period=$V$2,IF(Site=$A$130,IF(Provider=$B169,I))))</f>
        <v>0</v>
      </c>
      <c r="W169" s="26">
        <f t="array" ref="W169">SUM(IF(Period=$V$2,IF(Site=$A$130,IF(Provider=$B169,J))))</f>
        <v>0</v>
      </c>
      <c r="X169" s="26"/>
      <c r="Y169" s="27">
        <f t="shared" si="87"/>
        <v>0</v>
      </c>
      <c r="Z169" s="27">
        <f t="shared" si="75"/>
        <v>0</v>
      </c>
      <c r="AA169" s="44"/>
      <c r="AB169" s="25">
        <f t="array" ref="AB169">SUM(IF(Period=$AB$2,IF(Site=$A$130,IF(Provider=$B169,I))))</f>
        <v>0</v>
      </c>
      <c r="AC169" s="26">
        <f t="array" ref="AC169">SUM(IF(Period=$AB$2,IF(Site=$A$130,IF(Provider=$B169,J))))</f>
        <v>0</v>
      </c>
      <c r="AD169" s="26"/>
      <c r="AE169" s="27">
        <f t="shared" si="88"/>
        <v>0</v>
      </c>
      <c r="AF169" s="27">
        <f t="shared" si="76"/>
        <v>0</v>
      </c>
      <c r="AG169" s="44"/>
      <c r="AH169" s="25">
        <f t="array" ref="AH169">SUM(IF(Period=$AH$2,IF(Site=$A$130,IF(Provider=$B169,I))))</f>
        <v>1</v>
      </c>
      <c r="AI169" s="26">
        <f t="array" ref="AI169">SUM(IF(Period=$AH$2,IF(Site=$A$130,IF(Provider=$B169,J))))</f>
        <v>3</v>
      </c>
      <c r="AJ169" s="26"/>
      <c r="AK169" s="27">
        <f t="shared" si="89"/>
        <v>4.4059333235423699E-4</v>
      </c>
      <c r="AL169" s="27">
        <f t="shared" si="77"/>
        <v>1.0215895934073419E-4</v>
      </c>
      <c r="AM169" s="44"/>
      <c r="AN169" s="25">
        <f t="array" ref="AN169">SUM(IF(Period=$AN$2,IF(Site=$A$130,IF(Provider=$B169,I))))</f>
        <v>0</v>
      </c>
      <c r="AO169" s="26">
        <f t="array" ref="AO169">SUM(IF(Period=$AN$2,IF(Site=$A$130,IF(Provider=$B169,J))))</f>
        <v>0</v>
      </c>
      <c r="AP169" s="26"/>
      <c r="AQ169" s="27">
        <f t="shared" si="90"/>
        <v>0</v>
      </c>
      <c r="AR169" s="27">
        <f t="shared" si="78"/>
        <v>0</v>
      </c>
      <c r="AS169" s="44"/>
      <c r="AT169" s="25">
        <f t="array" ref="AT169">SUM(IF(Period=$AT$2,IF(Site=$A$130,IF(Provider=$B169,I))))</f>
        <v>0</v>
      </c>
      <c r="AU169" s="26">
        <f t="array" ref="AU169">SUM(IF(Period=$AT$2,IF(Site=$A$130,IF(Provider=$B169,J))))</f>
        <v>0</v>
      </c>
      <c r="AV169" s="26"/>
      <c r="AW169" s="27">
        <f t="shared" si="91"/>
        <v>0</v>
      </c>
      <c r="AX169" s="27">
        <f t="shared" si="79"/>
        <v>0</v>
      </c>
      <c r="AY169" s="44"/>
      <c r="AZ169" s="25">
        <f t="array" ref="AZ169">SUM(IF(Period=$AZ$2,IF(Site=$A$130,IF(Provider=$B169,I))))</f>
        <v>1</v>
      </c>
      <c r="BA169" s="26">
        <f t="array" ref="BA169">SUM(IF(Period=$AZ$2,IF(Site=$A$130,IF(Provider=$B169,J))))</f>
        <v>8</v>
      </c>
      <c r="BB169" s="26"/>
      <c r="BC169" s="27">
        <f t="shared" si="92"/>
        <v>1.2080942313500453E-3</v>
      </c>
      <c r="BD169" s="27">
        <f t="shared" si="80"/>
        <v>2.6067972237609567E-4</v>
      </c>
      <c r="BE169" s="44"/>
      <c r="BF169" s="25">
        <f t="array" ref="BF169">SUM(IF(Period=$BF$2,IF(Site=$A$130,IF(Provider=$B169,I))))</f>
        <v>0</v>
      </c>
      <c r="BG169" s="26">
        <f t="array" ref="BG169">SUM(IF(Period=$BF$2,IF(Site=$A$130,IF(Provider=$B169,J))))</f>
        <v>0</v>
      </c>
      <c r="BH169" s="26"/>
      <c r="BI169" s="27">
        <f t="shared" si="93"/>
        <v>0</v>
      </c>
      <c r="BJ169" s="27">
        <f t="shared" si="81"/>
        <v>0</v>
      </c>
      <c r="BK169" s="44"/>
      <c r="BL169" s="25">
        <f t="array" ref="BL169">SUM(IF(Period=$BL$2,IF(Site=$A$130,IF(Provider=$B169,I))))</f>
        <v>0</v>
      </c>
      <c r="BM169" s="26">
        <f t="array" ref="BM169">SUM(IF(Period=$BL$2,IF(Site=$A$130,IF(Provider=$B169,J))))</f>
        <v>0</v>
      </c>
      <c r="BN169" s="26"/>
      <c r="BO169" s="27">
        <f t="shared" si="94"/>
        <v>0</v>
      </c>
      <c r="BP169" s="27">
        <f t="shared" si="82"/>
        <v>0</v>
      </c>
      <c r="BQ169" s="44"/>
      <c r="BR169" s="25">
        <f t="array" ref="BR169">SUM(IF(Period=$BR$2,IF(Site=$A$130,IF(Provider=$B169,I))))</f>
        <v>1</v>
      </c>
      <c r="BS169" s="26">
        <f t="array" ref="BS169">SUM(IF(Period=$BR$2,IF(Site=$A$130,IF(Provider=$B169,J))))</f>
        <v>4</v>
      </c>
      <c r="BT169" s="26"/>
      <c r="BU169" s="27">
        <f t="shared" si="95"/>
        <v>5.6409533211112682E-4</v>
      </c>
      <c r="BV169" s="27">
        <f t="shared" si="83"/>
        <v>1.1733302044527881E-4</v>
      </c>
    </row>
    <row r="170" spans="2:74" outlineLevel="1" x14ac:dyDescent="0.25">
      <c r="B170" s="20" t="s">
        <v>663</v>
      </c>
      <c r="C170" s="44"/>
      <c r="D170" s="25">
        <f t="array" ref="D170">SUM(IF(Period=$D$2,IF(Site=$A$130,IF(Provider=$B170,I))))</f>
        <v>41</v>
      </c>
      <c r="E170" s="26">
        <f t="array" ref="E170">SUM(IF(Period=$D$2,IF(Site=$A$130,IF(Provider=$B170,J))))</f>
        <v>11.853658536585366</v>
      </c>
      <c r="F170" s="26"/>
      <c r="G170" s="27">
        <f t="shared" si="84"/>
        <v>6.3281249999999997E-2</v>
      </c>
      <c r="H170" s="27">
        <f t="shared" si="72"/>
        <v>1.4075940568250933E-2</v>
      </c>
      <c r="I170" s="44"/>
      <c r="J170" s="25">
        <f t="array" ref="J170">SUM(IF(Period=$J$2,IF(Site=$A$130,IF(Provider=$B170,I))))</f>
        <v>71</v>
      </c>
      <c r="K170" s="26">
        <f t="array" ref="K170">SUM(IF(Period=$J$2,IF(Site=$A$130,IF(Provider=$B170,J))))</f>
        <v>9.6197183098591541</v>
      </c>
      <c r="L170" s="26"/>
      <c r="M170" s="27">
        <f t="shared" si="85"/>
        <v>9.5778993128593462E-2</v>
      </c>
      <c r="N170" s="27">
        <f t="shared" si="73"/>
        <v>2.1160578740279455E-2</v>
      </c>
      <c r="O170" s="44"/>
      <c r="P170" s="25">
        <f t="array" ref="P170">SUM(IF(Period=$P$2,IF(Site=$A$130,IF(Provider=$B170,I))))</f>
        <v>122</v>
      </c>
      <c r="Q170" s="26">
        <f t="array" ref="Q170">SUM(IF(Period=$P$2,IF(Site=$A$130,IF(Provider=$B170,J))))</f>
        <v>8.721311475409836</v>
      </c>
      <c r="R170" s="26"/>
      <c r="S170" s="27">
        <f t="shared" si="86"/>
        <v>0.13566237409154661</v>
      </c>
      <c r="T170" s="27">
        <f t="shared" si="74"/>
        <v>3.0661056999596564E-2</v>
      </c>
      <c r="U170" s="44"/>
      <c r="V170" s="25">
        <f t="array" ref="V170">SUM(IF(Period=$V$2,IF(Site=$A$130,IF(Provider=$B170,I))))</f>
        <v>90</v>
      </c>
      <c r="W170" s="26">
        <f t="array" ref="W170">SUM(IF(Period=$V$2,IF(Site=$A$130,IF(Provider=$B170,J))))</f>
        <v>8.5</v>
      </c>
      <c r="X170" s="26"/>
      <c r="Y170" s="27">
        <f t="shared" si="87"/>
        <v>0.10335044582545258</v>
      </c>
      <c r="Z170" s="27">
        <f t="shared" si="75"/>
        <v>2.3135547087642896E-2</v>
      </c>
      <c r="AA170" s="44"/>
      <c r="AB170" s="25">
        <f t="array" ref="AB170">SUM(IF(Period=$AB$2,IF(Site=$A$130,IF(Provider=$B170,I))))</f>
        <v>110</v>
      </c>
      <c r="AC170" s="26">
        <f t="array" ref="AC170">SUM(IF(Period=$AB$2,IF(Site=$A$130,IF(Provider=$B170,J))))</f>
        <v>10.136363636363637</v>
      </c>
      <c r="AD170" s="26"/>
      <c r="AE170" s="27">
        <f t="shared" si="88"/>
        <v>0.14640231092436976</v>
      </c>
      <c r="AF170" s="27">
        <f t="shared" si="76"/>
        <v>3.3542913871423843E-2</v>
      </c>
      <c r="AG170" s="44"/>
      <c r="AH170" s="25">
        <f t="array" ref="AH170">SUM(IF(Period=$AH$2,IF(Site=$A$130,IF(Provider=$B170,I))))</f>
        <v>47</v>
      </c>
      <c r="AI170" s="26">
        <f t="array" ref="AI170">SUM(IF(Period=$AH$2,IF(Site=$A$130,IF(Provider=$B170,J))))</f>
        <v>8.6382978723404307</v>
      </c>
      <c r="AJ170" s="26"/>
      <c r="AK170" s="27">
        <f t="shared" si="89"/>
        <v>5.9626964311940117E-2</v>
      </c>
      <c r="AL170" s="27">
        <f t="shared" si="77"/>
        <v>1.3825512497446036E-2</v>
      </c>
      <c r="AM170" s="44"/>
      <c r="AN170" s="25">
        <f t="array" ref="AN170">SUM(IF(Period=$AN$2,IF(Site=$A$130,IF(Provider=$B170,I))))</f>
        <v>24</v>
      </c>
      <c r="AO170" s="26">
        <f t="array" ref="AO170">SUM(IF(Period=$AN$2,IF(Site=$A$130,IF(Provider=$B170,J))))</f>
        <v>7.4583333333333304</v>
      </c>
      <c r="AP170" s="26"/>
      <c r="AQ170" s="27">
        <f t="shared" si="90"/>
        <v>2.5229034531360103E-2</v>
      </c>
      <c r="AR170" s="27">
        <f t="shared" si="78"/>
        <v>5.7243364246881978E-3</v>
      </c>
      <c r="AS170" s="44"/>
      <c r="AT170" s="25">
        <f t="array" ref="AT170">SUM(IF(Period=$AT$2,IF(Site=$A$130,IF(Provider=$B170,I))))</f>
        <v>0</v>
      </c>
      <c r="AU170" s="26">
        <f t="array" ref="AU170">SUM(IF(Period=$AT$2,IF(Site=$A$130,IF(Provider=$B170,J))))</f>
        <v>0</v>
      </c>
      <c r="AV170" s="26"/>
      <c r="AW170" s="27">
        <f t="shared" si="91"/>
        <v>0</v>
      </c>
      <c r="AX170" s="27">
        <f t="shared" si="79"/>
        <v>0</v>
      </c>
      <c r="AY170" s="44"/>
      <c r="AZ170" s="25">
        <f t="array" ref="AZ170">SUM(IF(Period=$AZ$2,IF(Site=$A$130,IF(Provider=$B170,I))))</f>
        <v>0</v>
      </c>
      <c r="BA170" s="26">
        <f t="array" ref="BA170">SUM(IF(Period=$AZ$2,IF(Site=$A$130,IF(Provider=$B170,J))))</f>
        <v>0</v>
      </c>
      <c r="BB170" s="26"/>
      <c r="BC170" s="27">
        <f t="shared" si="92"/>
        <v>0</v>
      </c>
      <c r="BD170" s="27">
        <f t="shared" si="80"/>
        <v>0</v>
      </c>
      <c r="BE170" s="44"/>
      <c r="BF170" s="25">
        <f t="array" ref="BF170">SUM(IF(Period=$BF$2,IF(Site=$A$130,IF(Provider=$B170,I))))</f>
        <v>0</v>
      </c>
      <c r="BG170" s="26">
        <f t="array" ref="BG170">SUM(IF(Period=$BF$2,IF(Site=$A$130,IF(Provider=$B170,J))))</f>
        <v>0</v>
      </c>
      <c r="BH170" s="26"/>
      <c r="BI170" s="27">
        <f t="shared" si="93"/>
        <v>0</v>
      </c>
      <c r="BJ170" s="27">
        <f t="shared" si="81"/>
        <v>0</v>
      </c>
      <c r="BK170" s="44"/>
      <c r="BL170" s="25">
        <f t="array" ref="BL170">SUM(IF(Period=$BL$2,IF(Site=$A$130,IF(Provider=$B170,I))))</f>
        <v>0</v>
      </c>
      <c r="BM170" s="26">
        <f t="array" ref="BM170">SUM(IF(Period=$BL$2,IF(Site=$A$130,IF(Provider=$B170,J))))</f>
        <v>0</v>
      </c>
      <c r="BN170" s="26"/>
      <c r="BO170" s="27">
        <f t="shared" si="94"/>
        <v>0</v>
      </c>
      <c r="BP170" s="27">
        <f t="shared" si="82"/>
        <v>0</v>
      </c>
      <c r="BQ170" s="44"/>
      <c r="BR170" s="25">
        <f t="array" ref="BR170">SUM(IF(Period=$BR$2,IF(Site=$A$130,IF(Provider=$B170,I))))</f>
        <v>0</v>
      </c>
      <c r="BS170" s="26">
        <f t="array" ref="BS170">SUM(IF(Period=$BR$2,IF(Site=$A$130,IF(Provider=$B170,J))))</f>
        <v>0</v>
      </c>
      <c r="BT170" s="26"/>
      <c r="BU170" s="27">
        <f t="shared" si="95"/>
        <v>0</v>
      </c>
      <c r="BV170" s="27">
        <f t="shared" si="83"/>
        <v>0</v>
      </c>
    </row>
    <row r="171" spans="2:74" outlineLevel="1" x14ac:dyDescent="0.25">
      <c r="B171" s="20" t="s">
        <v>652</v>
      </c>
      <c r="C171" s="44"/>
      <c r="D171" s="25">
        <f t="array" ref="D171">SUM(IF(Period=$D$2,IF(Site=$A$130,IF(Provider=$B171,I))))</f>
        <v>218</v>
      </c>
      <c r="E171" s="26">
        <f t="array" ref="E171">SUM(IF(Period=$D$2,IF(Site=$A$130,IF(Provider=$B171,J))))</f>
        <v>8.5366972477064227</v>
      </c>
      <c r="F171" s="26"/>
      <c r="G171" s="27">
        <f t="shared" si="84"/>
        <v>0.24231770833333335</v>
      </c>
      <c r="H171" s="27">
        <f t="shared" si="72"/>
        <v>5.3899846496944424E-2</v>
      </c>
      <c r="I171" s="44"/>
      <c r="J171" s="25">
        <f t="array" ref="J171">SUM(IF(Period=$J$2,IF(Site=$A$130,IF(Provider=$B171,I))))</f>
        <v>271</v>
      </c>
      <c r="K171" s="26">
        <f t="array" ref="K171">SUM(IF(Period=$J$2,IF(Site=$A$130,IF(Provider=$B171,J))))</f>
        <v>9.3099630996309966</v>
      </c>
      <c r="L171" s="26"/>
      <c r="M171" s="27">
        <f t="shared" si="85"/>
        <v>0.35380732015145139</v>
      </c>
      <c r="N171" s="27">
        <f t="shared" si="73"/>
        <v>7.8167115902964962E-2</v>
      </c>
      <c r="O171" s="44"/>
      <c r="P171" s="25">
        <f t="array" ref="P171">SUM(IF(Period=$P$2,IF(Site=$A$130,IF(Provider=$B171,I))))</f>
        <v>233</v>
      </c>
      <c r="Q171" s="26">
        <f t="array" ref="Q171">SUM(IF(Period=$P$2,IF(Site=$A$130,IF(Provider=$B171,J))))</f>
        <v>10.63519313304721</v>
      </c>
      <c r="R171" s="26"/>
      <c r="S171" s="27">
        <f t="shared" si="86"/>
        <v>0.31595052913425986</v>
      </c>
      <c r="T171" s="27">
        <f t="shared" si="74"/>
        <v>7.1407988012218315E-2</v>
      </c>
      <c r="U171" s="44"/>
      <c r="V171" s="25">
        <f t="array" ref="V171">SUM(IF(Period=$V$2,IF(Site=$A$130,IF(Provider=$B171,I))))</f>
        <v>166</v>
      </c>
      <c r="W171" s="26">
        <f t="array" ref="W171">SUM(IF(Period=$V$2,IF(Site=$A$130,IF(Provider=$B171,J))))</f>
        <v>9.19277108433735</v>
      </c>
      <c r="X171" s="26"/>
      <c r="Y171" s="27">
        <f t="shared" si="87"/>
        <v>0.20616049716292895</v>
      </c>
      <c r="Z171" s="27">
        <f t="shared" si="75"/>
        <v>4.6150123994435376E-2</v>
      </c>
      <c r="AA171" s="44"/>
      <c r="AB171" s="25">
        <f t="array" ref="AB171">SUM(IF(Period=$AB$2,IF(Site=$A$130,IF(Provider=$B171,I))))</f>
        <v>229</v>
      </c>
      <c r="AC171" s="26">
        <f t="array" ref="AC171">SUM(IF(Period=$AB$2,IF(Site=$A$130,IF(Provider=$B171,J))))</f>
        <v>8.6244541484716155</v>
      </c>
      <c r="AD171" s="26"/>
      <c r="AE171" s="27">
        <f t="shared" si="88"/>
        <v>0.25932247899159666</v>
      </c>
      <c r="AF171" s="27">
        <f t="shared" si="76"/>
        <v>5.9414578382118471E-2</v>
      </c>
      <c r="AG171" s="44"/>
      <c r="AH171" s="25">
        <f t="array" ref="AH171">SUM(IF(Period=$AH$2,IF(Site=$A$130,IF(Provider=$B171,I))))</f>
        <v>238</v>
      </c>
      <c r="AI171" s="26">
        <f t="array" ref="AI171">SUM(IF(Period=$AH$2,IF(Site=$A$130,IF(Provider=$B171,J))))</f>
        <v>6.3445378151260501</v>
      </c>
      <c r="AJ171" s="26"/>
      <c r="AK171" s="27">
        <f t="shared" si="89"/>
        <v>0.22176531061829932</v>
      </c>
      <c r="AL171" s="27">
        <f t="shared" si="77"/>
        <v>5.1420009534836206E-2</v>
      </c>
      <c r="AM171" s="44"/>
      <c r="AN171" s="25">
        <f t="array" ref="AN171">SUM(IF(Period=$AN$2,IF(Site=$A$130,IF(Provider=$B171,I))))</f>
        <v>267</v>
      </c>
      <c r="AO171" s="26">
        <f t="array" ref="AO171">SUM(IF(Period=$AN$2,IF(Site=$A$130,IF(Provider=$B171,J))))</f>
        <v>7.5543071161048703</v>
      </c>
      <c r="AP171" s="26"/>
      <c r="AQ171" s="27">
        <f t="shared" si="90"/>
        <v>0.28428470754052154</v>
      </c>
      <c r="AR171" s="27">
        <f t="shared" si="78"/>
        <v>6.450271826031341E-2</v>
      </c>
      <c r="AS171" s="44"/>
      <c r="AT171" s="25">
        <f t="array" ref="AT171">SUM(IF(Period=$AT$2,IF(Site=$A$130,IF(Provider=$B171,I))))</f>
        <v>226</v>
      </c>
      <c r="AU171" s="26">
        <f t="array" ref="AU171">SUM(IF(Period=$AT$2,IF(Site=$A$130,IF(Provider=$B171,J))))</f>
        <v>6.1991150442477903</v>
      </c>
      <c r="AV171" s="26"/>
      <c r="AW171" s="27">
        <f t="shared" si="91"/>
        <v>0.20140885566417491</v>
      </c>
      <c r="AX171" s="27">
        <f t="shared" si="79"/>
        <v>4.4144058984781187E-2</v>
      </c>
      <c r="AY171" s="44"/>
      <c r="AZ171" s="25">
        <f t="array" ref="AZ171">SUM(IF(Period=$AZ$2,IF(Site=$A$130,IF(Provider=$B171,I))))</f>
        <v>218</v>
      </c>
      <c r="BA171" s="26">
        <f t="array" ref="BA171">SUM(IF(Period=$AZ$2,IF(Site=$A$130,IF(Provider=$B171,J))))</f>
        <v>7.2981651376146797</v>
      </c>
      <c r="BB171" s="26"/>
      <c r="BC171" s="27">
        <f t="shared" si="92"/>
        <v>0.24025974025974031</v>
      </c>
      <c r="BD171" s="27">
        <f t="shared" si="80"/>
        <v>5.1842679787546031E-2</v>
      </c>
      <c r="BE171" s="44"/>
      <c r="BF171" s="25">
        <f t="array" ref="BF171">SUM(IF(Period=$BF$2,IF(Site=$A$130,IF(Provider=$B171,I))))</f>
        <v>200</v>
      </c>
      <c r="BG171" s="26">
        <f t="array" ref="BG171">SUM(IF(Period=$BF$2,IF(Site=$A$130,IF(Provider=$B171,J))))</f>
        <v>7.47</v>
      </c>
      <c r="BH171" s="26"/>
      <c r="BI171" s="27">
        <f t="shared" si="93"/>
        <v>0.21633362293657687</v>
      </c>
      <c r="BJ171" s="27">
        <f t="shared" si="81"/>
        <v>4.6228108175010822E-2</v>
      </c>
      <c r="BK171" s="44"/>
      <c r="BL171" s="25">
        <f t="array" ref="BL171">SUM(IF(Period=$BL$2,IF(Site=$A$130,IF(Provider=$B171,I))))</f>
        <v>238</v>
      </c>
      <c r="BM171" s="26">
        <f t="array" ref="BM171">SUM(IF(Period=$BL$2,IF(Site=$A$130,IF(Provider=$B171,J))))</f>
        <v>6.0798319327731098</v>
      </c>
      <c r="BN171" s="26"/>
      <c r="BO171" s="27">
        <f t="shared" si="94"/>
        <v>0.21335889118254203</v>
      </c>
      <c r="BP171" s="27">
        <f t="shared" si="82"/>
        <v>4.4989584304946685E-2</v>
      </c>
      <c r="BQ171" s="44"/>
      <c r="BR171" s="25">
        <f t="array" ref="BR171">SUM(IF(Period=$BR$2,IF(Site=$A$130,IF(Provider=$B171,I))))</f>
        <v>187</v>
      </c>
      <c r="BS171" s="26">
        <f t="array" ref="BS171">SUM(IF(Period=$BR$2,IF(Site=$A$130,IF(Provider=$B171,J))))</f>
        <v>5.9625668449197899</v>
      </c>
      <c r="BT171" s="26"/>
      <c r="BU171" s="27">
        <f t="shared" si="95"/>
        <v>0.15724157382597667</v>
      </c>
      <c r="BV171" s="27">
        <f t="shared" si="83"/>
        <v>3.270657944912149E-2</v>
      </c>
    </row>
    <row r="172" spans="2:74" outlineLevel="1" x14ac:dyDescent="0.25">
      <c r="B172" s="20" t="s">
        <v>659</v>
      </c>
      <c r="C172" s="44"/>
      <c r="D172" s="25">
        <f t="array" ref="D172">SUM(IF(Period=$D$2,IF(Site=$A$130,IF(Provider=$B172,I))))</f>
        <v>131</v>
      </c>
      <c r="E172" s="26">
        <f t="array" ref="E172">SUM(IF(Period=$D$2,IF(Site=$A$130,IF(Provider=$B172,J))))</f>
        <v>16.381679389312978</v>
      </c>
      <c r="F172" s="26"/>
      <c r="G172" s="27">
        <f t="shared" si="84"/>
        <v>0.27942708333333333</v>
      </c>
      <c r="H172" s="27">
        <f t="shared" si="72"/>
        <v>6.2154256089437261E-2</v>
      </c>
      <c r="I172" s="44"/>
      <c r="J172" s="25">
        <f t="array" ref="J172">SUM(IF(Period=$J$2,IF(Site=$A$130,IF(Provider=$B172,I))))</f>
        <v>129</v>
      </c>
      <c r="K172" s="26">
        <f t="array" ref="K172">SUM(IF(Period=$J$2,IF(Site=$A$130,IF(Provider=$B172,J))))</f>
        <v>10.147286821705427</v>
      </c>
      <c r="L172" s="26"/>
      <c r="M172" s="27">
        <f t="shared" si="85"/>
        <v>0.18356471743093536</v>
      </c>
      <c r="N172" s="27">
        <f t="shared" si="73"/>
        <v>4.0555194101062675E-2</v>
      </c>
      <c r="O172" s="44"/>
      <c r="P172" s="25">
        <f t="array" ref="P172">SUM(IF(Period=$P$2,IF(Site=$A$130,IF(Provider=$B172,I))))</f>
        <v>136</v>
      </c>
      <c r="Q172" s="26">
        <f t="array" ref="Q172">SUM(IF(Period=$P$2,IF(Site=$A$130,IF(Provider=$B172,J))))</f>
        <v>9.5808823529411757</v>
      </c>
      <c r="R172" s="26"/>
      <c r="S172" s="27">
        <f t="shared" si="86"/>
        <v>0.16613540736962895</v>
      </c>
      <c r="T172" s="27">
        <f t="shared" si="74"/>
        <v>3.7548268111348045E-2</v>
      </c>
      <c r="U172" s="44"/>
      <c r="V172" s="25">
        <f t="array" ref="V172">SUM(IF(Period=$V$2,IF(Site=$A$130,IF(Provider=$B172,I))))</f>
        <v>179</v>
      </c>
      <c r="W172" s="26">
        <f t="array" ref="W172">SUM(IF(Period=$V$2,IF(Site=$A$130,IF(Provider=$B172,J))))</f>
        <v>10.12290502793296</v>
      </c>
      <c r="X172" s="26"/>
      <c r="Y172" s="27">
        <f t="shared" si="87"/>
        <v>0.24479870305322884</v>
      </c>
      <c r="Z172" s="27">
        <f t="shared" si="75"/>
        <v>5.4799491925240425E-2</v>
      </c>
      <c r="AA172" s="44"/>
      <c r="AB172" s="25">
        <f t="array" ref="AB172">SUM(IF(Period=$AB$2,IF(Site=$A$130,IF(Provider=$B172,I))))</f>
        <v>94</v>
      </c>
      <c r="AC172" s="26">
        <f t="array" ref="AC172">SUM(IF(Period=$AB$2,IF(Site=$A$130,IF(Provider=$B172,J))))</f>
        <v>6.8617021276595747</v>
      </c>
      <c r="AD172" s="26"/>
      <c r="AE172" s="27">
        <f t="shared" si="88"/>
        <v>8.4690126050420172E-2</v>
      </c>
      <c r="AF172" s="27">
        <f t="shared" si="76"/>
        <v>1.9403748383020968E-2</v>
      </c>
      <c r="AG172" s="44"/>
      <c r="AH172" s="25">
        <f t="array" ref="AH172">SUM(IF(Period=$AH$2,IF(Site=$A$130,IF(Provider=$B172,I))))</f>
        <v>110</v>
      </c>
      <c r="AI172" s="26">
        <f t="array" ref="AI172">SUM(IF(Period=$AH$2,IF(Site=$A$130,IF(Provider=$B172,J))))</f>
        <v>6.8181818181818201</v>
      </c>
      <c r="AJ172" s="26"/>
      <c r="AK172" s="27">
        <f t="shared" si="89"/>
        <v>0.11014833308855929</v>
      </c>
      <c r="AL172" s="27">
        <f t="shared" si="77"/>
        <v>2.5539739835183553E-2</v>
      </c>
      <c r="AM172" s="44"/>
      <c r="AN172" s="25">
        <f t="array" ref="AN172">SUM(IF(Period=$AN$2,IF(Site=$A$130,IF(Provider=$B172,I))))</f>
        <v>69</v>
      </c>
      <c r="AO172" s="26">
        <f t="array" ref="AO172">SUM(IF(Period=$AN$2,IF(Site=$A$130,IF(Provider=$B172,J))))</f>
        <v>6.9855072463768098</v>
      </c>
      <c r="AP172" s="26"/>
      <c r="AQ172" s="27">
        <f t="shared" si="90"/>
        <v>6.7935165609584194E-2</v>
      </c>
      <c r="AR172" s="27">
        <f t="shared" si="78"/>
        <v>1.5414134953629675E-2</v>
      </c>
      <c r="AS172" s="44"/>
      <c r="AT172" s="25">
        <f t="array" ref="AT172">SUM(IF(Period=$AT$2,IF(Site=$A$130,IF(Provider=$B172,I))))</f>
        <v>0</v>
      </c>
      <c r="AU172" s="26">
        <f t="array" ref="AU172">SUM(IF(Period=$AT$2,IF(Site=$A$130,IF(Provider=$B172,J))))</f>
        <v>0</v>
      </c>
      <c r="AV172" s="26"/>
      <c r="AW172" s="27">
        <f t="shared" si="91"/>
        <v>0</v>
      </c>
      <c r="AX172" s="27">
        <f t="shared" si="79"/>
        <v>0</v>
      </c>
      <c r="AY172" s="44"/>
      <c r="AZ172" s="25">
        <f t="array" ref="AZ172">SUM(IF(Period=$AZ$2,IF(Site=$A$130,IF(Provider=$B172,I))))</f>
        <v>0</v>
      </c>
      <c r="BA172" s="26">
        <f t="array" ref="BA172">SUM(IF(Period=$AZ$2,IF(Site=$A$130,IF(Provider=$B172,J))))</f>
        <v>0</v>
      </c>
      <c r="BB172" s="26"/>
      <c r="BC172" s="27">
        <f t="shared" si="92"/>
        <v>0</v>
      </c>
      <c r="BD172" s="27">
        <f t="shared" si="80"/>
        <v>0</v>
      </c>
      <c r="BE172" s="44"/>
      <c r="BF172" s="25">
        <f t="array" ref="BF172">SUM(IF(Period=$BF$2,IF(Site=$A$130,IF(Provider=$B172,I))))</f>
        <v>0</v>
      </c>
      <c r="BG172" s="26">
        <f t="array" ref="BG172">SUM(IF(Period=$BF$2,IF(Site=$A$130,IF(Provider=$B172,J))))</f>
        <v>0</v>
      </c>
      <c r="BH172" s="26"/>
      <c r="BI172" s="27">
        <f t="shared" si="93"/>
        <v>0</v>
      </c>
      <c r="BJ172" s="27">
        <f t="shared" si="81"/>
        <v>0</v>
      </c>
      <c r="BK172" s="44"/>
      <c r="BL172" s="25">
        <f t="array" ref="BL172">SUM(IF(Period=$BL$2,IF(Site=$A$130,IF(Provider=$B172,I))))</f>
        <v>0</v>
      </c>
      <c r="BM172" s="26">
        <f t="array" ref="BM172">SUM(IF(Period=$BL$2,IF(Site=$A$130,IF(Provider=$B172,J))))</f>
        <v>0</v>
      </c>
      <c r="BN172" s="26"/>
      <c r="BO172" s="27">
        <f t="shared" si="94"/>
        <v>0</v>
      </c>
      <c r="BP172" s="27">
        <f t="shared" si="82"/>
        <v>0</v>
      </c>
      <c r="BQ172" s="44"/>
      <c r="BR172" s="25">
        <f t="array" ref="BR172">SUM(IF(Period=$BR$2,IF(Site=$A$130,IF(Provider=$B172,I))))</f>
        <v>0</v>
      </c>
      <c r="BS172" s="26">
        <f t="array" ref="BS172">SUM(IF(Period=$BR$2,IF(Site=$A$130,IF(Provider=$B172,J))))</f>
        <v>0</v>
      </c>
      <c r="BT172" s="26"/>
      <c r="BU172" s="27">
        <f t="shared" si="95"/>
        <v>0</v>
      </c>
      <c r="BV172" s="27">
        <f t="shared" si="83"/>
        <v>0</v>
      </c>
    </row>
    <row r="173" spans="2:74" outlineLevel="1" x14ac:dyDescent="0.25">
      <c r="B173" s="20" t="s">
        <v>911</v>
      </c>
      <c r="C173" s="44"/>
      <c r="D173" s="25">
        <f t="array" ref="D173">SUM(IF(Period=$D$2,IF(Site=$A$130,IF(Provider=$B173,I))))</f>
        <v>0</v>
      </c>
      <c r="E173" s="26">
        <f t="array" ref="E173">SUM(IF(Period=$D$2,IF(Site=$A$130,IF(Provider=$B173,J))))</f>
        <v>0</v>
      </c>
      <c r="F173" s="26"/>
      <c r="G173" s="27">
        <f t="shared" si="84"/>
        <v>0</v>
      </c>
      <c r="H173" s="27">
        <f t="shared" si="72"/>
        <v>0</v>
      </c>
      <c r="I173" s="44"/>
      <c r="J173" s="25">
        <f t="array" ref="J173">SUM(IF(Period=$J$2,IF(Site=$A$130,IF(Provider=$B173,I))))</f>
        <v>0</v>
      </c>
      <c r="K173" s="26">
        <f t="array" ref="K173">SUM(IF(Period=$J$2,IF(Site=$A$130,IF(Provider=$B173,J))))</f>
        <v>0</v>
      </c>
      <c r="L173" s="26"/>
      <c r="M173" s="27">
        <f t="shared" si="85"/>
        <v>0</v>
      </c>
      <c r="N173" s="27">
        <f t="shared" si="73"/>
        <v>0</v>
      </c>
      <c r="O173" s="44"/>
      <c r="P173" s="25">
        <f t="array" ref="P173">SUM(IF(Period=$P$2,IF(Site=$A$130,IF(Provider=$B173,I))))</f>
        <v>0</v>
      </c>
      <c r="Q173" s="26">
        <f t="array" ref="Q173">SUM(IF(Period=$P$2,IF(Site=$A$130,IF(Provider=$B173,J))))</f>
        <v>0</v>
      </c>
      <c r="R173" s="26"/>
      <c r="S173" s="27">
        <f t="shared" si="86"/>
        <v>0</v>
      </c>
      <c r="T173" s="27">
        <f t="shared" si="74"/>
        <v>0</v>
      </c>
      <c r="U173" s="44"/>
      <c r="V173" s="25">
        <f t="array" ref="V173">SUM(IF(Period=$V$2,IF(Site=$A$130,IF(Provider=$B173,I))))</f>
        <v>0</v>
      </c>
      <c r="W173" s="26">
        <f t="array" ref="W173">SUM(IF(Period=$V$2,IF(Site=$A$130,IF(Provider=$B173,J))))</f>
        <v>0</v>
      </c>
      <c r="X173" s="26"/>
      <c r="Y173" s="27">
        <f t="shared" si="87"/>
        <v>0</v>
      </c>
      <c r="Z173" s="27">
        <f t="shared" si="75"/>
        <v>0</v>
      </c>
      <c r="AA173" s="44"/>
      <c r="AB173" s="25">
        <f t="array" ref="AB173">SUM(IF(Period=$AB$2,IF(Site=$A$130,IF(Provider=$B173,I))))</f>
        <v>0</v>
      </c>
      <c r="AC173" s="26">
        <f t="array" ref="AC173">SUM(IF(Period=$AB$2,IF(Site=$A$130,IF(Provider=$B173,J))))</f>
        <v>0</v>
      </c>
      <c r="AD173" s="26"/>
      <c r="AE173" s="27">
        <f t="shared" si="88"/>
        <v>0</v>
      </c>
      <c r="AF173" s="27">
        <f t="shared" si="76"/>
        <v>0</v>
      </c>
      <c r="AG173" s="44"/>
      <c r="AH173" s="25">
        <f t="array" ref="AH173">SUM(IF(Period=$AH$2,IF(Site=$A$130,IF(Provider=$B173,I))))</f>
        <v>59</v>
      </c>
      <c r="AI173" s="26">
        <f t="array" ref="AI173">SUM(IF(Period=$AH$2,IF(Site=$A$130,IF(Provider=$B173,J))))</f>
        <v>8.42372881355932</v>
      </c>
      <c r="AJ173" s="26"/>
      <c r="AK173" s="27">
        <f t="shared" si="89"/>
        <v>7.2991628726685256E-2</v>
      </c>
      <c r="AL173" s="27">
        <f t="shared" si="77"/>
        <v>1.6924334264114958E-2</v>
      </c>
      <c r="AM173" s="44"/>
      <c r="AN173" s="25">
        <f t="array" ref="AN173">SUM(IF(Period=$AN$2,IF(Site=$A$130,IF(Provider=$B173,I))))</f>
        <v>0</v>
      </c>
      <c r="AO173" s="26">
        <f t="array" ref="AO173">SUM(IF(Period=$AN$2,IF(Site=$A$130,IF(Provider=$B173,J))))</f>
        <v>0</v>
      </c>
      <c r="AP173" s="26"/>
      <c r="AQ173" s="27">
        <f t="shared" si="90"/>
        <v>0</v>
      </c>
      <c r="AR173" s="27">
        <f t="shared" si="78"/>
        <v>0</v>
      </c>
      <c r="AS173" s="44"/>
      <c r="AT173" s="25">
        <f t="array" ref="AT173">SUM(IF(Period=$AT$2,IF(Site=$A$130,IF(Provider=$B173,I))))</f>
        <v>70</v>
      </c>
      <c r="AU173" s="26">
        <f t="array" ref="AU173">SUM(IF(Period=$AT$2,IF(Site=$A$130,IF(Provider=$B173,J))))</f>
        <v>7.45714285714286</v>
      </c>
      <c r="AV173" s="26"/>
      <c r="AW173" s="27">
        <f t="shared" si="91"/>
        <v>7.5043128234617618E-2</v>
      </c>
      <c r="AX173" s="27">
        <f t="shared" si="79"/>
        <v>1.6447679364779286E-2</v>
      </c>
      <c r="AY173" s="44"/>
      <c r="AZ173" s="25">
        <f t="array" ref="AZ173">SUM(IF(Period=$AZ$2,IF(Site=$A$130,IF(Provider=$B173,I))))</f>
        <v>45</v>
      </c>
      <c r="BA173" s="26">
        <f t="array" ref="BA173">SUM(IF(Period=$AZ$2,IF(Site=$A$130,IF(Provider=$B173,J))))</f>
        <v>6.75555555555556</v>
      </c>
      <c r="BB173" s="26"/>
      <c r="BC173" s="27">
        <f t="shared" si="92"/>
        <v>4.590758079130175E-2</v>
      </c>
      <c r="BD173" s="27">
        <f t="shared" si="80"/>
        <v>9.9058294502916422E-3</v>
      </c>
      <c r="BE173" s="44"/>
      <c r="BF173" s="25">
        <f t="array" ref="BF173">SUM(IF(Period=$BF$2,IF(Site=$A$130,IF(Provider=$B173,I))))</f>
        <v>48</v>
      </c>
      <c r="BG173" s="26">
        <f t="array" ref="BG173">SUM(IF(Period=$BF$2,IF(Site=$A$130,IF(Provider=$B173,J))))</f>
        <v>6.6875</v>
      </c>
      <c r="BH173" s="26"/>
      <c r="BI173" s="27">
        <f t="shared" si="93"/>
        <v>4.6481320590790617E-2</v>
      </c>
      <c r="BJ173" s="27">
        <f t="shared" si="81"/>
        <v>9.9325453307754184E-3</v>
      </c>
      <c r="BK173" s="44"/>
      <c r="BL173" s="25">
        <f t="array" ref="BL173">SUM(IF(Period=$BL$2,IF(Site=$A$130,IF(Provider=$B173,I))))</f>
        <v>0</v>
      </c>
      <c r="BM173" s="26">
        <f t="array" ref="BM173">SUM(IF(Period=$BL$2,IF(Site=$A$130,IF(Provider=$B173,J))))</f>
        <v>0</v>
      </c>
      <c r="BN173" s="26"/>
      <c r="BO173" s="27">
        <f t="shared" si="94"/>
        <v>0</v>
      </c>
      <c r="BP173" s="27">
        <f t="shared" si="82"/>
        <v>0</v>
      </c>
      <c r="BQ173" s="44"/>
      <c r="BR173" s="25">
        <f t="array" ref="BR173">SUM(IF(Period=$BR$2,IF(Site=$A$130,IF(Provider=$B173,I))))</f>
        <v>0</v>
      </c>
      <c r="BS173" s="26">
        <f t="array" ref="BS173">SUM(IF(Period=$BR$2,IF(Site=$A$130,IF(Provider=$B173,J))))</f>
        <v>0</v>
      </c>
      <c r="BT173" s="26"/>
      <c r="BU173" s="27">
        <f t="shared" si="95"/>
        <v>0</v>
      </c>
      <c r="BV173" s="27">
        <f t="shared" si="83"/>
        <v>0</v>
      </c>
    </row>
    <row r="174" spans="2:74" outlineLevel="1" x14ac:dyDescent="0.25">
      <c r="B174" s="20" t="s">
        <v>641</v>
      </c>
      <c r="C174" s="44"/>
      <c r="D174" s="25">
        <f t="array" ref="D174">SUM(IF(Period=$D$2,IF(Site=$A$130,IF(Provider=$B174,I))))</f>
        <v>294</v>
      </c>
      <c r="E174" s="26">
        <f t="array" ref="E174">SUM(IF(Period=$D$2,IF(Site=$A$130,IF(Provider=$B174,J))))</f>
        <v>5.5</v>
      </c>
      <c r="F174" s="26"/>
      <c r="G174" s="27">
        <f t="shared" si="84"/>
        <v>0.21054687500000002</v>
      </c>
      <c r="H174" s="27">
        <f t="shared" si="72"/>
        <v>4.6832913372143535E-2</v>
      </c>
      <c r="I174" s="44"/>
      <c r="J174" s="25">
        <f t="array" ref="J174">SUM(IF(Period=$J$2,IF(Site=$A$130,IF(Provider=$B174,I))))</f>
        <v>223</v>
      </c>
      <c r="K174" s="26">
        <f t="array" ref="K174">SUM(IF(Period=$J$2,IF(Site=$A$130,IF(Provider=$B174,J))))</f>
        <v>7.5560538116591927</v>
      </c>
      <c r="L174" s="26"/>
      <c r="M174" s="27">
        <f t="shared" si="85"/>
        <v>0.23629224512691066</v>
      </c>
      <c r="N174" s="27">
        <f t="shared" si="73"/>
        <v>5.2204356043002755E-2</v>
      </c>
      <c r="O174" s="44"/>
      <c r="P174" s="25">
        <f t="array" ref="P174">SUM(IF(Period=$P$2,IF(Site=$A$130,IF(Provider=$B174,I))))</f>
        <v>284</v>
      </c>
      <c r="Q174" s="26">
        <f t="array" ref="Q174">SUM(IF(Period=$P$2,IF(Site=$A$130,IF(Provider=$B174,J))))</f>
        <v>6.3838028169014081</v>
      </c>
      <c r="R174" s="26"/>
      <c r="S174" s="27">
        <f t="shared" si="86"/>
        <v>0.23116154532704319</v>
      </c>
      <c r="T174" s="27">
        <f t="shared" si="74"/>
        <v>5.2244827387470452E-2</v>
      </c>
      <c r="U174" s="44"/>
      <c r="V174" s="25">
        <f t="array" ref="V174">SUM(IF(Period=$V$2,IF(Site=$A$130,IF(Provider=$B174,I))))</f>
        <v>220</v>
      </c>
      <c r="W174" s="26">
        <f t="array" ref="W174">SUM(IF(Period=$V$2,IF(Site=$A$130,IF(Provider=$B174,J))))</f>
        <v>7.2363636363636363</v>
      </c>
      <c r="X174" s="26"/>
      <c r="Y174" s="27">
        <f t="shared" si="87"/>
        <v>0.21507700621453663</v>
      </c>
      <c r="Z174" s="27">
        <f t="shared" si="75"/>
        <v>4.8146131978467309E-2</v>
      </c>
      <c r="AA174" s="44"/>
      <c r="AB174" s="25">
        <f t="array" ref="AB174">SUM(IF(Period=$AB$2,IF(Site=$A$130,IF(Provider=$B174,I))))</f>
        <v>291</v>
      </c>
      <c r="AC174" s="26">
        <f t="array" ref="AC174">SUM(IF(Period=$AB$2,IF(Site=$A$130,IF(Provider=$B174,J))))</f>
        <v>5.3195876288659791</v>
      </c>
      <c r="AD174" s="26"/>
      <c r="AE174" s="27">
        <f t="shared" si="88"/>
        <v>0.2032563025210084</v>
      </c>
      <c r="AF174" s="27">
        <f t="shared" si="76"/>
        <v>4.6568996119250326E-2</v>
      </c>
      <c r="AG174" s="44"/>
      <c r="AH174" s="25">
        <f t="array" ref="AH174">SUM(IF(Period=$AH$2,IF(Site=$A$130,IF(Provider=$B174,I))))</f>
        <v>227</v>
      </c>
      <c r="AI174" s="26">
        <f t="array" ref="AI174">SUM(IF(Period=$AH$2,IF(Site=$A$130,IF(Provider=$B174,J))))</f>
        <v>5.4493392070484603</v>
      </c>
      <c r="AJ174" s="26"/>
      <c r="AK174" s="27">
        <f t="shared" si="89"/>
        <v>0.18167131737406381</v>
      </c>
      <c r="AL174" s="27">
        <f t="shared" si="77"/>
        <v>4.2123544234829412E-2</v>
      </c>
      <c r="AM174" s="44"/>
      <c r="AN174" s="25">
        <f t="array" ref="AN174">SUM(IF(Period=$AN$2,IF(Site=$A$130,IF(Provider=$B174,I))))</f>
        <v>240</v>
      </c>
      <c r="AO174" s="26">
        <f t="array" ref="AO174">SUM(IF(Period=$AN$2,IF(Site=$A$130,IF(Provider=$B174,J))))</f>
        <v>6.65</v>
      </c>
      <c r="AP174" s="26"/>
      <c r="AQ174" s="27">
        <f t="shared" si="90"/>
        <v>0.22494714587737846</v>
      </c>
      <c r="AR174" s="27">
        <f t="shared" si="78"/>
        <v>5.1039334825711546E-2</v>
      </c>
      <c r="AS174" s="44"/>
      <c r="AT174" s="25">
        <f t="array" ref="AT174">SUM(IF(Period=$AT$2,IF(Site=$A$130,IF(Provider=$B174,I))))</f>
        <v>294</v>
      </c>
      <c r="AU174" s="26">
        <f t="array" ref="AU174">SUM(IF(Period=$AT$2,IF(Site=$A$130,IF(Provider=$B174,J))))</f>
        <v>4.7925170068027203</v>
      </c>
      <c r="AV174" s="26"/>
      <c r="AW174" s="27">
        <f t="shared" si="91"/>
        <v>0.20255894192064403</v>
      </c>
      <c r="AX174" s="27">
        <f t="shared" si="79"/>
        <v>4.4396130699183911E-2</v>
      </c>
      <c r="AY174" s="44"/>
      <c r="AZ174" s="25">
        <f t="array" ref="AZ174">SUM(IF(Period=$AZ$2,IF(Site=$A$130,IF(Provider=$B174,I))))</f>
        <v>253</v>
      </c>
      <c r="BA174" s="26">
        <f t="array" ref="BA174">SUM(IF(Period=$AZ$2,IF(Site=$A$130,IF(Provider=$B174,J))))</f>
        <v>4.4229249011857696</v>
      </c>
      <c r="BB174" s="26"/>
      <c r="BC174" s="27">
        <f t="shared" si="92"/>
        <v>0.16898218061008755</v>
      </c>
      <c r="BD174" s="27">
        <f t="shared" si="80"/>
        <v>3.6462576167356375E-2</v>
      </c>
      <c r="BE174" s="44"/>
      <c r="BF174" s="25">
        <f t="array" ref="BF174">SUM(IF(Period=$BF$2,IF(Site=$A$130,IF(Provider=$B174,I))))</f>
        <v>259</v>
      </c>
      <c r="BG174" s="26">
        <f t="array" ref="BG174">SUM(IF(Period=$BF$2,IF(Site=$A$130,IF(Provider=$B174,J))))</f>
        <v>5.5057915057915103</v>
      </c>
      <c r="BH174" s="26"/>
      <c r="BI174" s="27">
        <f t="shared" si="93"/>
        <v>0.20648711265566189</v>
      </c>
      <c r="BJ174" s="27">
        <f t="shared" si="81"/>
        <v>4.4124017575345051E-2</v>
      </c>
      <c r="BK174" s="44"/>
      <c r="BL174" s="25">
        <f t="array" ref="BL174">SUM(IF(Period=$BL$2,IF(Site=$A$130,IF(Provider=$B174,I))))</f>
        <v>219</v>
      </c>
      <c r="BM174" s="26">
        <f t="array" ref="BM174">SUM(IF(Period=$BL$2,IF(Site=$A$130,IF(Provider=$B174,J))))</f>
        <v>5.3059360730593603</v>
      </c>
      <c r="BN174" s="26"/>
      <c r="BO174" s="27">
        <f t="shared" si="94"/>
        <v>0.17133588911825418</v>
      </c>
      <c r="BP174" s="27">
        <f t="shared" si="82"/>
        <v>3.6128470602866648E-2</v>
      </c>
      <c r="BQ174" s="44"/>
      <c r="BR174" s="25">
        <f t="array" ref="BR174">SUM(IF(Period=$BR$2,IF(Site=$A$130,IF(Provider=$B174,I))))</f>
        <v>258</v>
      </c>
      <c r="BS174" s="26">
        <f t="array" ref="BS174">SUM(IF(Period=$BR$2,IF(Site=$A$130,IF(Provider=$B174,J))))</f>
        <v>5.7868217054263598</v>
      </c>
      <c r="BT174" s="26"/>
      <c r="BU174" s="27">
        <f t="shared" si="95"/>
        <v>0.21054858271047816</v>
      </c>
      <c r="BV174" s="27">
        <f t="shared" si="83"/>
        <v>4.3794549881200344E-2</v>
      </c>
    </row>
    <row r="175" spans="2:74" outlineLevel="1" x14ac:dyDescent="0.25">
      <c r="B175" s="20" t="s">
        <v>893</v>
      </c>
      <c r="C175" s="44"/>
      <c r="D175" s="25">
        <f t="array" ref="D175">SUM(IF(Period=$D$2,IF(Site=$A$130,IF(Provider=$B175,I))))</f>
        <v>0</v>
      </c>
      <c r="E175" s="26">
        <f t="array" ref="E175">SUM(IF(Period=$D$2,IF(Site=$A$130,IF(Provider=$B175,J))))</f>
        <v>0</v>
      </c>
      <c r="F175" s="26"/>
      <c r="G175" s="27">
        <f t="shared" si="84"/>
        <v>0</v>
      </c>
      <c r="H175" s="27">
        <f t="shared" si="72"/>
        <v>0</v>
      </c>
      <c r="I175" s="44"/>
      <c r="J175" s="25">
        <f t="array" ref="J175">SUM(IF(Period=$J$2,IF(Site=$A$130,IF(Provider=$B175,I))))</f>
        <v>0</v>
      </c>
      <c r="K175" s="26">
        <f t="array" ref="K175">SUM(IF(Period=$J$2,IF(Site=$A$130,IF(Provider=$B175,J))))</f>
        <v>0</v>
      </c>
      <c r="L175" s="26"/>
      <c r="M175" s="27">
        <f t="shared" si="85"/>
        <v>0</v>
      </c>
      <c r="N175" s="27">
        <f t="shared" si="73"/>
        <v>0</v>
      </c>
      <c r="O175" s="44"/>
      <c r="P175" s="25">
        <f t="array" ref="P175">SUM(IF(Period=$P$2,IF(Site=$A$130,IF(Provider=$B175,I))))</f>
        <v>0</v>
      </c>
      <c r="Q175" s="26">
        <f t="array" ref="Q175">SUM(IF(Period=$P$2,IF(Site=$A$130,IF(Provider=$B175,J))))</f>
        <v>0</v>
      </c>
      <c r="R175" s="26"/>
      <c r="S175" s="27">
        <f t="shared" si="86"/>
        <v>0</v>
      </c>
      <c r="T175" s="27">
        <f t="shared" si="74"/>
        <v>0</v>
      </c>
      <c r="U175" s="44"/>
      <c r="V175" s="25">
        <f t="array" ref="V175">SUM(IF(Period=$V$2,IF(Site=$A$130,IF(Provider=$B175,I))))</f>
        <v>0</v>
      </c>
      <c r="W175" s="26">
        <f t="array" ref="W175">SUM(IF(Period=$V$2,IF(Site=$A$130,IF(Provider=$B175,J))))</f>
        <v>0</v>
      </c>
      <c r="X175" s="26"/>
      <c r="Y175" s="27">
        <f t="shared" si="87"/>
        <v>0</v>
      </c>
      <c r="Z175" s="27">
        <f t="shared" si="75"/>
        <v>0</v>
      </c>
      <c r="AA175" s="44"/>
      <c r="AB175" s="25">
        <f t="array" ref="AB175">SUM(IF(Period=$AB$2,IF(Site=$A$130,IF(Provider=$B175,I))))</f>
        <v>0</v>
      </c>
      <c r="AC175" s="26">
        <f t="array" ref="AC175">SUM(IF(Period=$AB$2,IF(Site=$A$130,IF(Provider=$B175,J))))</f>
        <v>0</v>
      </c>
      <c r="AD175" s="26"/>
      <c r="AE175" s="27">
        <f t="shared" si="88"/>
        <v>0</v>
      </c>
      <c r="AF175" s="27">
        <f t="shared" si="76"/>
        <v>0</v>
      </c>
      <c r="AG175" s="44"/>
      <c r="AH175" s="25">
        <f t="array" ref="AH175">SUM(IF(Period=$AH$2,IF(Site=$A$130,IF(Provider=$B175,I))))</f>
        <v>0</v>
      </c>
      <c r="AI175" s="26">
        <f t="array" ref="AI175">SUM(IF(Period=$AH$2,IF(Site=$A$130,IF(Provider=$B175,J))))</f>
        <v>0</v>
      </c>
      <c r="AJ175" s="26"/>
      <c r="AK175" s="27">
        <f t="shared" si="89"/>
        <v>0</v>
      </c>
      <c r="AL175" s="27">
        <f t="shared" si="77"/>
        <v>0</v>
      </c>
      <c r="AM175" s="44"/>
      <c r="AN175" s="25">
        <f t="array" ref="AN175">SUM(IF(Period=$AN$2,IF(Site=$A$130,IF(Provider=$B175,I))))</f>
        <v>0</v>
      </c>
      <c r="AO175" s="26">
        <f t="array" ref="AO175">SUM(IF(Period=$AN$2,IF(Site=$A$130,IF(Provider=$B175,J))))</f>
        <v>0</v>
      </c>
      <c r="AP175" s="26"/>
      <c r="AQ175" s="27">
        <f t="shared" si="90"/>
        <v>0</v>
      </c>
      <c r="AR175" s="27">
        <f t="shared" si="78"/>
        <v>0</v>
      </c>
      <c r="AS175" s="44"/>
      <c r="AT175" s="25">
        <f t="array" ref="AT175">SUM(IF(Period=$AT$2,IF(Site=$A$130,IF(Provider=$B175,I))))</f>
        <v>0</v>
      </c>
      <c r="AU175" s="26">
        <f t="array" ref="AU175">SUM(IF(Period=$AT$2,IF(Site=$A$130,IF(Provider=$B175,J))))</f>
        <v>0</v>
      </c>
      <c r="AV175" s="26"/>
      <c r="AW175" s="27">
        <f t="shared" si="91"/>
        <v>0</v>
      </c>
      <c r="AX175" s="27">
        <f t="shared" si="79"/>
        <v>0</v>
      </c>
      <c r="AY175" s="44"/>
      <c r="AZ175" s="25">
        <f t="array" ref="AZ175">SUM(IF(Period=$AZ$2,IF(Site=$A$130,IF(Provider=$B175,I))))</f>
        <v>0</v>
      </c>
      <c r="BA175" s="26">
        <f t="array" ref="BA175">SUM(IF(Period=$AZ$2,IF(Site=$A$130,IF(Provider=$B175,J))))</f>
        <v>0</v>
      </c>
      <c r="BB175" s="26"/>
      <c r="BC175" s="27">
        <f t="shared" si="92"/>
        <v>0</v>
      </c>
      <c r="BD175" s="27">
        <f t="shared" si="80"/>
        <v>0</v>
      </c>
      <c r="BE175" s="44"/>
      <c r="BF175" s="25">
        <f t="array" ref="BF175">SUM(IF(Period=$BF$2,IF(Site=$A$130,IF(Provider=$B175,I))))</f>
        <v>0</v>
      </c>
      <c r="BG175" s="26">
        <f t="array" ref="BG175">SUM(IF(Period=$BF$2,IF(Site=$A$130,IF(Provider=$B175,J))))</f>
        <v>0</v>
      </c>
      <c r="BH175" s="26"/>
      <c r="BI175" s="27">
        <f t="shared" si="93"/>
        <v>0</v>
      </c>
      <c r="BJ175" s="27">
        <f t="shared" si="81"/>
        <v>0</v>
      </c>
      <c r="BK175" s="44"/>
      <c r="BL175" s="25">
        <f t="array" ref="BL175">SUM(IF(Period=$BL$2,IF(Site=$A$130,IF(Provider=$B175,I))))</f>
        <v>0</v>
      </c>
      <c r="BM175" s="26">
        <f t="array" ref="BM175">SUM(IF(Period=$BL$2,IF(Site=$A$130,IF(Provider=$B175,J))))</f>
        <v>0</v>
      </c>
      <c r="BN175" s="26"/>
      <c r="BO175" s="27">
        <f t="shared" si="94"/>
        <v>0</v>
      </c>
      <c r="BP175" s="27">
        <f t="shared" si="82"/>
        <v>0</v>
      </c>
      <c r="BQ175" s="44"/>
      <c r="BR175" s="25">
        <f t="array" ref="BR175">SUM(IF(Period=$BR$2,IF(Site=$A$130,IF(Provider=$B175,I))))</f>
        <v>0</v>
      </c>
      <c r="BS175" s="26">
        <f t="array" ref="BS175">SUM(IF(Period=$BR$2,IF(Site=$A$130,IF(Provider=$B175,J))))</f>
        <v>0</v>
      </c>
      <c r="BT175" s="26"/>
      <c r="BU175" s="27">
        <f t="shared" si="95"/>
        <v>0</v>
      </c>
      <c r="BV175" s="27">
        <f t="shared" si="83"/>
        <v>0</v>
      </c>
    </row>
    <row r="176" spans="2:74" outlineLevel="1" x14ac:dyDescent="0.25">
      <c r="B176" s="20" t="s">
        <v>867</v>
      </c>
      <c r="C176" s="44"/>
      <c r="D176" s="25">
        <f t="array" ref="D176">SUM(IF(Period=$D$2,IF(Site=$A$130,IF(Provider=$B176,I))))</f>
        <v>0</v>
      </c>
      <c r="E176" s="26">
        <f t="array" ref="E176">SUM(IF(Period=$D$2,IF(Site=$A$130,IF(Provider=$B176,J))))</f>
        <v>0</v>
      </c>
      <c r="F176" s="26"/>
      <c r="G176" s="27">
        <f t="shared" si="84"/>
        <v>0</v>
      </c>
      <c r="H176" s="27">
        <f t="shared" si="72"/>
        <v>0</v>
      </c>
      <c r="I176" s="44"/>
      <c r="J176" s="25">
        <f t="array" ref="J176">SUM(IF(Period=$J$2,IF(Site=$A$130,IF(Provider=$B176,I))))</f>
        <v>0</v>
      </c>
      <c r="K176" s="26">
        <f t="array" ref="K176">SUM(IF(Period=$J$2,IF(Site=$A$130,IF(Provider=$B176,J))))</f>
        <v>0</v>
      </c>
      <c r="L176" s="26"/>
      <c r="M176" s="27">
        <f t="shared" si="85"/>
        <v>0</v>
      </c>
      <c r="N176" s="27">
        <f t="shared" si="73"/>
        <v>0</v>
      </c>
      <c r="O176" s="44"/>
      <c r="P176" s="25">
        <f t="array" ref="P176">SUM(IF(Period=$P$2,IF(Site=$A$130,IF(Provider=$B176,I))))</f>
        <v>0</v>
      </c>
      <c r="Q176" s="26">
        <f t="array" ref="Q176">SUM(IF(Period=$P$2,IF(Site=$A$130,IF(Provider=$B176,J))))</f>
        <v>0</v>
      </c>
      <c r="R176" s="26"/>
      <c r="S176" s="27">
        <f t="shared" si="86"/>
        <v>0</v>
      </c>
      <c r="T176" s="27">
        <f t="shared" si="74"/>
        <v>0</v>
      </c>
      <c r="U176" s="44"/>
      <c r="V176" s="25">
        <f t="array" ref="V176">SUM(IF(Period=$V$2,IF(Site=$A$130,IF(Provider=$B176,I))))</f>
        <v>1</v>
      </c>
      <c r="W176" s="26">
        <f t="array" ref="W176">SUM(IF(Period=$V$2,IF(Site=$A$130,IF(Provider=$B176,J))))</f>
        <v>5</v>
      </c>
      <c r="X176" s="26"/>
      <c r="Y176" s="27">
        <f t="shared" si="87"/>
        <v>6.7549310997027821E-4</v>
      </c>
      <c r="Z176" s="27">
        <f t="shared" si="75"/>
        <v>1.5121272606302547E-4</v>
      </c>
      <c r="AA176" s="44"/>
      <c r="AB176" s="25">
        <f t="array" ref="AB176">SUM(IF(Period=$AB$2,IF(Site=$A$130,IF(Provider=$B176,I))))</f>
        <v>0</v>
      </c>
      <c r="AC176" s="26">
        <f t="array" ref="AC176">SUM(IF(Period=$AB$2,IF(Site=$A$130,IF(Provider=$B176,J))))</f>
        <v>0</v>
      </c>
      <c r="AD176" s="26"/>
      <c r="AE176" s="27">
        <f t="shared" si="88"/>
        <v>0</v>
      </c>
      <c r="AF176" s="27">
        <f t="shared" si="76"/>
        <v>0</v>
      </c>
      <c r="AG176" s="44"/>
      <c r="AH176" s="25">
        <f t="array" ref="AH176">SUM(IF(Period=$AH$2,IF(Site=$A$130,IF(Provider=$B176,I))))</f>
        <v>0</v>
      </c>
      <c r="AI176" s="26">
        <f t="array" ref="AI176">SUM(IF(Period=$AH$2,IF(Site=$A$130,IF(Provider=$B176,J))))</f>
        <v>0</v>
      </c>
      <c r="AJ176" s="26"/>
      <c r="AK176" s="27">
        <f t="shared" si="89"/>
        <v>0</v>
      </c>
      <c r="AL176" s="27">
        <f t="shared" si="77"/>
        <v>0</v>
      </c>
      <c r="AM176" s="44"/>
      <c r="AN176" s="25">
        <f t="array" ref="AN176">SUM(IF(Period=$AN$2,IF(Site=$A$130,IF(Provider=$B176,I))))</f>
        <v>0</v>
      </c>
      <c r="AO176" s="26">
        <f t="array" ref="AO176">SUM(IF(Period=$AN$2,IF(Site=$A$130,IF(Provider=$B176,J))))</f>
        <v>0</v>
      </c>
      <c r="AP176" s="26"/>
      <c r="AQ176" s="27">
        <f t="shared" si="90"/>
        <v>0</v>
      </c>
      <c r="AR176" s="27">
        <f t="shared" si="78"/>
        <v>0</v>
      </c>
      <c r="AS176" s="44"/>
      <c r="AT176" s="25">
        <f t="array" ref="AT176">SUM(IF(Period=$AT$2,IF(Site=$A$130,IF(Provider=$B176,I))))</f>
        <v>0</v>
      </c>
      <c r="AU176" s="26">
        <f t="array" ref="AU176">SUM(IF(Period=$AT$2,IF(Site=$A$130,IF(Provider=$B176,J))))</f>
        <v>0</v>
      </c>
      <c r="AV176" s="26"/>
      <c r="AW176" s="27">
        <f t="shared" si="91"/>
        <v>0</v>
      </c>
      <c r="AX176" s="27">
        <f t="shared" si="79"/>
        <v>0</v>
      </c>
      <c r="AY176" s="44"/>
      <c r="AZ176" s="25">
        <f t="array" ref="AZ176">SUM(IF(Period=$AZ$2,IF(Site=$A$130,IF(Provider=$B176,I))))</f>
        <v>0</v>
      </c>
      <c r="BA176" s="26">
        <f t="array" ref="BA176">SUM(IF(Period=$AZ$2,IF(Site=$A$130,IF(Provider=$B176,J))))</f>
        <v>0</v>
      </c>
      <c r="BB176" s="26"/>
      <c r="BC176" s="27">
        <f t="shared" si="92"/>
        <v>0</v>
      </c>
      <c r="BD176" s="27">
        <f t="shared" si="80"/>
        <v>0</v>
      </c>
      <c r="BE176" s="44"/>
      <c r="BF176" s="25">
        <f t="array" ref="BF176">SUM(IF(Period=$BF$2,IF(Site=$A$130,IF(Provider=$B176,I))))</f>
        <v>0</v>
      </c>
      <c r="BG176" s="26">
        <f t="array" ref="BG176">SUM(IF(Period=$BF$2,IF(Site=$A$130,IF(Provider=$B176,J))))</f>
        <v>0</v>
      </c>
      <c r="BH176" s="26"/>
      <c r="BI176" s="27">
        <f t="shared" si="93"/>
        <v>0</v>
      </c>
      <c r="BJ176" s="27">
        <f t="shared" si="81"/>
        <v>0</v>
      </c>
      <c r="BK176" s="44"/>
      <c r="BL176" s="25">
        <f t="array" ref="BL176">SUM(IF(Period=$BL$2,IF(Site=$A$130,IF(Provider=$B176,I))))</f>
        <v>0</v>
      </c>
      <c r="BM176" s="26">
        <f t="array" ref="BM176">SUM(IF(Period=$BL$2,IF(Site=$A$130,IF(Provider=$B176,J))))</f>
        <v>0</v>
      </c>
      <c r="BN176" s="26"/>
      <c r="BO176" s="27">
        <f t="shared" si="94"/>
        <v>0</v>
      </c>
      <c r="BP176" s="27">
        <f t="shared" si="82"/>
        <v>0</v>
      </c>
      <c r="BQ176" s="44"/>
      <c r="BR176" s="25">
        <f t="array" ref="BR176">SUM(IF(Period=$BR$2,IF(Site=$A$130,IF(Provider=$B176,I))))</f>
        <v>0</v>
      </c>
      <c r="BS176" s="26">
        <f t="array" ref="BS176">SUM(IF(Period=$BR$2,IF(Site=$A$130,IF(Provider=$B176,J))))</f>
        <v>0</v>
      </c>
      <c r="BT176" s="26"/>
      <c r="BU176" s="27">
        <f t="shared" si="95"/>
        <v>0</v>
      </c>
      <c r="BV176" s="27">
        <f t="shared" si="83"/>
        <v>0</v>
      </c>
    </row>
    <row r="177" spans="2:74" outlineLevel="1" x14ac:dyDescent="0.25">
      <c r="B177" s="20" t="s">
        <v>662</v>
      </c>
      <c r="C177" s="44"/>
      <c r="D177" s="25">
        <f t="array" ref="D177">SUM(IF(Period=$D$2,IF(Site=$A$130,IF(Provider=$B177,I))))</f>
        <v>45</v>
      </c>
      <c r="E177" s="26">
        <f t="array" ref="E177">SUM(IF(Period=$D$2,IF(Site=$A$130,IF(Provider=$B177,J))))</f>
        <v>9.7111111111111104</v>
      </c>
      <c r="F177" s="26"/>
      <c r="G177" s="27">
        <f t="shared" si="84"/>
        <v>5.6901041666666666E-2</v>
      </c>
      <c r="H177" s="27">
        <f t="shared" si="72"/>
        <v>1.2656761375155675E-2</v>
      </c>
      <c r="I177" s="44"/>
      <c r="J177" s="25">
        <f t="array" ref="J177">SUM(IF(Period=$J$2,IF(Site=$A$130,IF(Provider=$B177,I))))</f>
        <v>0</v>
      </c>
      <c r="K177" s="26">
        <f t="array" ref="K177">SUM(IF(Period=$J$2,IF(Site=$A$130,IF(Provider=$B177,J))))</f>
        <v>0</v>
      </c>
      <c r="L177" s="26"/>
      <c r="M177" s="27">
        <f t="shared" si="85"/>
        <v>0</v>
      </c>
      <c r="N177" s="27">
        <f t="shared" si="73"/>
        <v>0</v>
      </c>
      <c r="O177" s="44"/>
      <c r="P177" s="25">
        <f t="array" ref="P177">SUM(IF(Period=$P$2,IF(Site=$A$130,IF(Provider=$B177,I))))</f>
        <v>23</v>
      </c>
      <c r="Q177" s="26">
        <f t="array" ref="Q177">SUM(IF(Period=$P$2,IF(Site=$A$130,IF(Provider=$B177,J))))</f>
        <v>7.1304347826086953</v>
      </c>
      <c r="R177" s="26"/>
      <c r="S177" s="27">
        <f t="shared" si="86"/>
        <v>2.0910365931403798E-2</v>
      </c>
      <c r="T177" s="27">
        <f t="shared" si="74"/>
        <v>4.7259523946746587E-3</v>
      </c>
      <c r="U177" s="44"/>
      <c r="V177" s="25">
        <f t="array" ref="V177">SUM(IF(Period=$V$2,IF(Site=$A$130,IF(Provider=$B177,I))))</f>
        <v>62</v>
      </c>
      <c r="W177" s="26">
        <f t="array" ref="W177">SUM(IF(Period=$V$2,IF(Site=$A$130,IF(Provider=$B177,J))))</f>
        <v>8.4838709677419359</v>
      </c>
      <c r="X177" s="26"/>
      <c r="Y177" s="27">
        <f t="shared" si="87"/>
        <v>7.1061875168873287E-2</v>
      </c>
      <c r="Z177" s="27">
        <f t="shared" si="75"/>
        <v>1.590757878183028E-2</v>
      </c>
      <c r="AA177" s="44"/>
      <c r="AB177" s="25">
        <f t="array" ref="AB177">SUM(IF(Period=$AB$2,IF(Site=$A$130,IF(Provider=$B177,I))))</f>
        <v>0</v>
      </c>
      <c r="AC177" s="26">
        <f t="array" ref="AC177">SUM(IF(Period=$AB$2,IF(Site=$A$130,IF(Provider=$B177,J))))</f>
        <v>0</v>
      </c>
      <c r="AD177" s="26"/>
      <c r="AE177" s="27">
        <f t="shared" si="88"/>
        <v>0</v>
      </c>
      <c r="AF177" s="27">
        <f t="shared" si="76"/>
        <v>0</v>
      </c>
      <c r="AG177" s="44"/>
      <c r="AH177" s="25">
        <f t="array" ref="AH177">SUM(IF(Period=$AH$2,IF(Site=$A$130,IF(Provider=$B177,I))))</f>
        <v>20</v>
      </c>
      <c r="AI177" s="26">
        <f t="array" ref="AI177">SUM(IF(Period=$AH$2,IF(Site=$A$130,IF(Provider=$B177,J))))</f>
        <v>4.5</v>
      </c>
      <c r="AJ177" s="26"/>
      <c r="AK177" s="27">
        <f t="shared" si="89"/>
        <v>1.321779997062711E-2</v>
      </c>
      <c r="AL177" s="27">
        <f t="shared" si="77"/>
        <v>3.0647687802220253E-3</v>
      </c>
      <c r="AM177" s="44"/>
      <c r="AN177" s="25">
        <f t="array" ref="AN177">SUM(IF(Period=$AN$2,IF(Site=$A$130,IF(Provider=$B177,I))))</f>
        <v>0</v>
      </c>
      <c r="AO177" s="26">
        <f t="array" ref="AO177">SUM(IF(Period=$AN$2,IF(Site=$A$130,IF(Provider=$B177,J))))</f>
        <v>0</v>
      </c>
      <c r="AP177" s="26"/>
      <c r="AQ177" s="27">
        <f t="shared" si="90"/>
        <v>0</v>
      </c>
      <c r="AR177" s="27">
        <f t="shared" si="78"/>
        <v>0</v>
      </c>
      <c r="AS177" s="44"/>
      <c r="AT177" s="25">
        <f t="array" ref="AT177">SUM(IF(Period=$AT$2,IF(Site=$A$130,IF(Provider=$B177,I))))</f>
        <v>0</v>
      </c>
      <c r="AU177" s="26">
        <f t="array" ref="AU177">SUM(IF(Period=$AT$2,IF(Site=$A$130,IF(Provider=$B177,J))))</f>
        <v>0</v>
      </c>
      <c r="AV177" s="26"/>
      <c r="AW177" s="27">
        <f t="shared" si="91"/>
        <v>0</v>
      </c>
      <c r="AX177" s="27">
        <f t="shared" si="79"/>
        <v>0</v>
      </c>
      <c r="AY177" s="44"/>
      <c r="AZ177" s="25">
        <f t="array" ref="AZ177">SUM(IF(Period=$AZ$2,IF(Site=$A$130,IF(Provider=$B177,I))))</f>
        <v>40</v>
      </c>
      <c r="BA177" s="26">
        <f t="array" ref="BA177">SUM(IF(Period=$AZ$2,IF(Site=$A$130,IF(Provider=$B177,J))))</f>
        <v>4.1500000000000004</v>
      </c>
      <c r="BB177" s="26"/>
      <c r="BC177" s="27">
        <f t="shared" si="92"/>
        <v>2.5067955300513443E-2</v>
      </c>
      <c r="BD177" s="27">
        <f t="shared" si="80"/>
        <v>5.4091042393039851E-3</v>
      </c>
      <c r="BE177" s="44"/>
      <c r="BF177" s="25">
        <f t="array" ref="BF177">SUM(IF(Period=$BF$2,IF(Site=$A$130,IF(Provider=$B177,I))))</f>
        <v>129</v>
      </c>
      <c r="BG177" s="26">
        <f t="array" ref="BG177">SUM(IF(Period=$BF$2,IF(Site=$A$130,IF(Provider=$B177,J))))</f>
        <v>4.8217054263565897</v>
      </c>
      <c r="BH177" s="26"/>
      <c r="BI177" s="27">
        <f t="shared" si="93"/>
        <v>9.0066608746017962E-2</v>
      </c>
      <c r="BJ177" s="27">
        <f t="shared" si="81"/>
        <v>1.9246240485178541E-2</v>
      </c>
      <c r="BK177" s="44"/>
      <c r="BL177" s="25">
        <f t="array" ref="BL177">SUM(IF(Period=$BL$2,IF(Site=$A$130,IF(Provider=$B177,I))))</f>
        <v>102</v>
      </c>
      <c r="BM177" s="26">
        <f t="array" ref="BM177">SUM(IF(Period=$BL$2,IF(Site=$A$130,IF(Provider=$B177,J))))</f>
        <v>5.5588235294117601</v>
      </c>
      <c r="BN177" s="26"/>
      <c r="BO177" s="27">
        <f t="shared" si="94"/>
        <v>8.3603656738425167E-2</v>
      </c>
      <c r="BP177" s="27">
        <f t="shared" si="82"/>
        <v>1.7628952523085519E-2</v>
      </c>
      <c r="BQ177" s="44"/>
      <c r="BR177" s="25">
        <f t="array" ref="BR177">SUM(IF(Period=$BR$2,IF(Site=$A$130,IF(Provider=$B177,I))))</f>
        <v>86</v>
      </c>
      <c r="BS177" s="26">
        <f t="array" ref="BS177">SUM(IF(Period=$BR$2,IF(Site=$A$130,IF(Provider=$B177,J))))</f>
        <v>4.1162790697674403</v>
      </c>
      <c r="BT177" s="26"/>
      <c r="BU177" s="27">
        <f t="shared" si="95"/>
        <v>4.9922436891834704E-2</v>
      </c>
      <c r="BV177" s="27">
        <f t="shared" si="83"/>
        <v>1.0383972309407172E-2</v>
      </c>
    </row>
    <row r="178" spans="2:74" outlineLevel="1" x14ac:dyDescent="0.25">
      <c r="B178" s="20" t="s">
        <v>1049</v>
      </c>
      <c r="C178" s="44"/>
      <c r="D178" s="25">
        <f t="array" ref="D178">SUM(IF(Period=$D$2,IF(Site=$A$130,IF(Provider=$B178,I))))</f>
        <v>0</v>
      </c>
      <c r="E178" s="26">
        <f t="array" ref="E178">SUM(IF(Period=$D$2,IF(Site=$A$130,IF(Provider=$B178,J))))</f>
        <v>0</v>
      </c>
      <c r="F178" s="26"/>
      <c r="G178" s="27">
        <f t="shared" si="84"/>
        <v>0</v>
      </c>
      <c r="H178" s="27">
        <f t="shared" si="72"/>
        <v>0</v>
      </c>
      <c r="I178" s="44"/>
      <c r="J178" s="25">
        <f t="array" ref="J178">SUM(IF(Period=$J$2,IF(Site=$A$130,IF(Provider=$B178,I))))</f>
        <v>0</v>
      </c>
      <c r="K178" s="26">
        <f t="array" ref="K178">SUM(IF(Period=$J$2,IF(Site=$A$130,IF(Provider=$B178,J))))</f>
        <v>0</v>
      </c>
      <c r="L178" s="26"/>
      <c r="M178" s="27">
        <f t="shared" si="85"/>
        <v>0</v>
      </c>
      <c r="N178" s="27">
        <f t="shared" si="73"/>
        <v>0</v>
      </c>
      <c r="O178" s="44"/>
      <c r="P178" s="25">
        <f t="array" ref="P178">SUM(IF(Period=$P$2,IF(Site=$A$130,IF(Provider=$B178,I))))</f>
        <v>0</v>
      </c>
      <c r="Q178" s="26">
        <f t="array" ref="Q178">SUM(IF(Period=$P$2,IF(Site=$A$130,IF(Provider=$B178,J))))</f>
        <v>0</v>
      </c>
      <c r="R178" s="26"/>
      <c r="S178" s="27">
        <f t="shared" si="86"/>
        <v>0</v>
      </c>
      <c r="T178" s="27">
        <f t="shared" si="74"/>
        <v>0</v>
      </c>
      <c r="U178" s="44"/>
      <c r="V178" s="25">
        <f t="array" ref="V178">SUM(IF(Period=$V$2,IF(Site=$A$130,IF(Provider=$B178,I))))</f>
        <v>0</v>
      </c>
      <c r="W178" s="26">
        <f t="array" ref="W178">SUM(IF(Period=$V$2,IF(Site=$A$130,IF(Provider=$B178,J))))</f>
        <v>0</v>
      </c>
      <c r="X178" s="26"/>
      <c r="Y178" s="27">
        <f t="shared" si="87"/>
        <v>0</v>
      </c>
      <c r="Z178" s="27">
        <f t="shared" si="75"/>
        <v>0</v>
      </c>
      <c r="AA178" s="44"/>
      <c r="AB178" s="25">
        <f t="array" ref="AB178">SUM(IF(Period=$AB$2,IF(Site=$A$130,IF(Provider=$B178,I))))</f>
        <v>0</v>
      </c>
      <c r="AC178" s="26">
        <f t="array" ref="AC178">SUM(IF(Period=$AB$2,IF(Site=$A$130,IF(Provider=$B178,J))))</f>
        <v>0</v>
      </c>
      <c r="AD178" s="26"/>
      <c r="AE178" s="27">
        <f t="shared" si="88"/>
        <v>0</v>
      </c>
      <c r="AF178" s="27">
        <f t="shared" si="76"/>
        <v>0</v>
      </c>
      <c r="AG178" s="44"/>
      <c r="AH178" s="25">
        <f t="array" ref="AH178">SUM(IF(Period=$AH$2,IF(Site=$A$130,IF(Provider=$B178,I))))</f>
        <v>0</v>
      </c>
      <c r="AI178" s="26">
        <f t="array" ref="AI178">SUM(IF(Period=$AH$2,IF(Site=$A$130,IF(Provider=$B178,J))))</f>
        <v>0</v>
      </c>
      <c r="AJ178" s="26"/>
      <c r="AK178" s="27">
        <f t="shared" si="89"/>
        <v>0</v>
      </c>
      <c r="AL178" s="27">
        <f t="shared" si="77"/>
        <v>0</v>
      </c>
      <c r="AM178" s="44"/>
      <c r="AN178" s="25">
        <f t="array" ref="AN178">SUM(IF(Period=$AN$2,IF(Site=$A$130,IF(Provider=$B178,I))))</f>
        <v>0</v>
      </c>
      <c r="AO178" s="26">
        <f t="array" ref="AO178">SUM(IF(Period=$AN$2,IF(Site=$A$130,IF(Provider=$B178,J))))</f>
        <v>0</v>
      </c>
      <c r="AP178" s="26"/>
      <c r="AQ178" s="27">
        <f t="shared" si="90"/>
        <v>0</v>
      </c>
      <c r="AR178" s="27">
        <f t="shared" si="78"/>
        <v>0</v>
      </c>
      <c r="AS178" s="44"/>
      <c r="AT178" s="25">
        <f t="array" ref="AT178">SUM(IF(Period=$AT$2,IF(Site=$A$130,IF(Provider=$B178,I))))</f>
        <v>0</v>
      </c>
      <c r="AU178" s="26">
        <f t="array" ref="AU178">SUM(IF(Period=$AT$2,IF(Site=$A$130,IF(Provider=$B178,J))))</f>
        <v>0</v>
      </c>
      <c r="AV178" s="26"/>
      <c r="AW178" s="27">
        <f t="shared" si="91"/>
        <v>0</v>
      </c>
      <c r="AX178" s="27">
        <f t="shared" si="79"/>
        <v>0</v>
      </c>
      <c r="AY178" s="44"/>
      <c r="AZ178" s="25">
        <f t="array" ref="AZ178">SUM(IF(Period=$AZ$2,IF(Site=$A$130,IF(Provider=$B178,I))))</f>
        <v>0</v>
      </c>
      <c r="BA178" s="26">
        <f t="array" ref="BA178">SUM(IF(Period=$AZ$2,IF(Site=$A$130,IF(Provider=$B178,J))))</f>
        <v>0</v>
      </c>
      <c r="BB178" s="26"/>
      <c r="BC178" s="27">
        <f t="shared" si="92"/>
        <v>0</v>
      </c>
      <c r="BD178" s="27">
        <f t="shared" si="80"/>
        <v>0</v>
      </c>
      <c r="BE178" s="44"/>
      <c r="BF178" s="25">
        <f t="array" ref="BF178">SUM(IF(Period=$BF$2,IF(Site=$A$130,IF(Provider=$B178,I))))</f>
        <v>0</v>
      </c>
      <c r="BG178" s="26">
        <f t="array" ref="BG178">SUM(IF(Period=$BF$2,IF(Site=$A$130,IF(Provider=$B178,J))))</f>
        <v>0</v>
      </c>
      <c r="BH178" s="26"/>
      <c r="BI178" s="27">
        <f t="shared" si="93"/>
        <v>0</v>
      </c>
      <c r="BJ178" s="27">
        <f t="shared" si="81"/>
        <v>0</v>
      </c>
      <c r="BK178" s="44"/>
      <c r="BL178" s="25">
        <f t="array" ref="BL178">SUM(IF(Period=$BL$2,IF(Site=$A$130,IF(Provider=$B178,I))))</f>
        <v>256</v>
      </c>
      <c r="BM178" s="26">
        <f t="array" ref="BM178">SUM(IF(Period=$BL$2,IF(Site=$A$130,IF(Provider=$B178,J))))</f>
        <v>7.51953125</v>
      </c>
      <c r="BN178" s="26"/>
      <c r="BO178" s="27">
        <f t="shared" si="94"/>
        <v>0.28383957534650545</v>
      </c>
      <c r="BP178" s="27">
        <f t="shared" si="82"/>
        <v>5.9851382022821253E-2</v>
      </c>
      <c r="BQ178" s="44"/>
      <c r="BR178" s="25">
        <f t="array" ref="BR178">SUM(IF(Period=$BR$2,IF(Site=$A$130,IF(Provider=$B178,I))))</f>
        <v>326</v>
      </c>
      <c r="BS178" s="26">
        <f t="array" ref="BS178">SUM(IF(Period=$BR$2,IF(Site=$A$130,IF(Provider=$B178,J))))</f>
        <v>7.3466257668711696</v>
      </c>
      <c r="BT178" s="26"/>
      <c r="BU178" s="27">
        <f t="shared" si="95"/>
        <v>0.33775208010153734</v>
      </c>
      <c r="BV178" s="27">
        <f t="shared" si="83"/>
        <v>7.0253145991610727E-2</v>
      </c>
    </row>
    <row r="179" spans="2:74" outlineLevel="1" x14ac:dyDescent="0.25">
      <c r="B179" s="20" t="s">
        <v>648</v>
      </c>
      <c r="C179" s="44"/>
      <c r="D179" s="25">
        <f t="array" ref="D179">SUM(IF(Period=$D$2,IF(Site=$A$130,IF(Provider=$B179,I))))</f>
        <v>238</v>
      </c>
      <c r="E179" s="26">
        <f t="array" ref="E179">SUM(IF(Period=$D$2,IF(Site=$A$130,IF(Provider=$B179,J))))</f>
        <v>7.4327731092436977</v>
      </c>
      <c r="F179" s="26"/>
      <c r="G179" s="27">
        <f t="shared" si="84"/>
        <v>0.23033854166666667</v>
      </c>
      <c r="H179" s="27">
        <f t="shared" si="72"/>
        <v>5.1235265154806385E-2</v>
      </c>
      <c r="I179" s="44"/>
      <c r="J179" s="25">
        <f t="array" ref="J179">SUM(IF(Period=$J$2,IF(Site=$A$130,IF(Provider=$B179,I))))</f>
        <v>218</v>
      </c>
      <c r="K179" s="26">
        <f t="array" ref="K179">SUM(IF(Period=$J$2,IF(Site=$A$130,IF(Provider=$B179,J))))</f>
        <v>6.7844036697247709</v>
      </c>
      <c r="L179" s="26"/>
      <c r="M179" s="27">
        <f t="shared" si="85"/>
        <v>0.20740429112326464</v>
      </c>
      <c r="N179" s="27">
        <f t="shared" si="73"/>
        <v>4.5822102425876012E-2</v>
      </c>
      <c r="O179" s="44"/>
      <c r="P179" s="25">
        <f t="array" ref="P179">SUM(IF(Period=$P$2,IF(Site=$A$130,IF(Provider=$B179,I))))</f>
        <v>214</v>
      </c>
      <c r="Q179" s="26">
        <f t="array" ref="Q179">SUM(IF(Period=$P$2,IF(Site=$A$130,IF(Provider=$B179,J))))</f>
        <v>6.5467289719626169</v>
      </c>
      <c r="R179" s="26"/>
      <c r="S179" s="27">
        <f t="shared" si="86"/>
        <v>0.17863062603595564</v>
      </c>
      <c r="T179" s="27">
        <f t="shared" si="74"/>
        <v>4.0372312834995101E-2</v>
      </c>
      <c r="U179" s="44"/>
      <c r="V179" s="25">
        <f t="array" ref="V179">SUM(IF(Period=$V$2,IF(Site=$A$130,IF(Provider=$B179,I))))</f>
        <v>217</v>
      </c>
      <c r="W179" s="26">
        <f t="array" ref="W179">SUM(IF(Period=$V$2,IF(Site=$A$130,IF(Provider=$B179,J))))</f>
        <v>6.7972350230414751</v>
      </c>
      <c r="X179" s="26"/>
      <c r="Y179" s="27">
        <f t="shared" si="87"/>
        <v>0.19927046744123211</v>
      </c>
      <c r="Z179" s="27">
        <f t="shared" si="75"/>
        <v>4.4607754188592516E-2</v>
      </c>
      <c r="AA179" s="44"/>
      <c r="AB179" s="25">
        <f t="array" ref="AB179">SUM(IF(Period=$AB$2,IF(Site=$A$130,IF(Provider=$B179,I))))</f>
        <v>262</v>
      </c>
      <c r="AC179" s="26">
        <f t="array" ref="AC179">SUM(IF(Period=$AB$2,IF(Site=$A$130,IF(Provider=$B179,J))))</f>
        <v>6.6488549618320612</v>
      </c>
      <c r="AD179" s="26"/>
      <c r="AE179" s="27">
        <f t="shared" si="88"/>
        <v>0.22872899159663868</v>
      </c>
      <c r="AF179" s="27">
        <f t="shared" si="76"/>
        <v>5.2405162299569812E-2</v>
      </c>
      <c r="AG179" s="44"/>
      <c r="AH179" s="25">
        <f t="array" ref="AH179">SUM(IF(Period=$AH$2,IF(Site=$A$130,IF(Provider=$B179,I))))</f>
        <v>208</v>
      </c>
      <c r="AI179" s="26">
        <f t="array" ref="AI179">SUM(IF(Period=$AH$2,IF(Site=$A$130,IF(Provider=$B179,J))))</f>
        <v>6.8605769230769198</v>
      </c>
      <c r="AJ179" s="26"/>
      <c r="AK179" s="27">
        <f t="shared" si="89"/>
        <v>0.20957556175649864</v>
      </c>
      <c r="AL179" s="27">
        <f t="shared" si="77"/>
        <v>4.859361165974254E-2</v>
      </c>
      <c r="AM179" s="44"/>
      <c r="AN179" s="25">
        <f t="array" ref="AN179">SUM(IF(Period=$AN$2,IF(Site=$A$130,IF(Provider=$B179,I))))</f>
        <v>217</v>
      </c>
      <c r="AO179" s="26">
        <f t="array" ref="AO179">SUM(IF(Period=$AN$2,IF(Site=$A$130,IF(Provider=$B179,J))))</f>
        <v>5.5161290322580596</v>
      </c>
      <c r="AP179" s="26"/>
      <c r="AQ179" s="27">
        <f t="shared" si="90"/>
        <v>0.16871035940803367</v>
      </c>
      <c r="AR179" s="27">
        <f t="shared" si="78"/>
        <v>3.8279501119283625E-2</v>
      </c>
      <c r="AS179" s="44"/>
      <c r="AT179" s="25">
        <f t="array" ref="AT179">SUM(IF(Period=$AT$2,IF(Site=$A$130,IF(Provider=$B179,I))))</f>
        <v>252</v>
      </c>
      <c r="AU179" s="26">
        <f t="array" ref="AU179">SUM(IF(Period=$AT$2,IF(Site=$A$130,IF(Provider=$B179,J))))</f>
        <v>5.8968253968253999</v>
      </c>
      <c r="AV179" s="26"/>
      <c r="AW179" s="27">
        <f t="shared" si="91"/>
        <v>0.21362852213916056</v>
      </c>
      <c r="AX179" s="27">
        <f t="shared" si="79"/>
        <v>4.6822320950310387E-2</v>
      </c>
      <c r="AY179" s="44"/>
      <c r="AZ179" s="25">
        <f t="array" ref="AZ179">SUM(IF(Period=$AZ$2,IF(Site=$A$130,IF(Provider=$B179,I))))</f>
        <v>242</v>
      </c>
      <c r="BA179" s="26">
        <f t="array" ref="BA179">SUM(IF(Period=$AZ$2,IF(Site=$A$130,IF(Provider=$B179,J))))</f>
        <v>6.89669421487603</v>
      </c>
      <c r="BB179" s="26"/>
      <c r="BC179" s="27">
        <f t="shared" si="92"/>
        <v>0.25203865901540312</v>
      </c>
      <c r="BD179" s="27">
        <f t="shared" si="80"/>
        <v>5.4384307080712943E-2</v>
      </c>
      <c r="BE179" s="44"/>
      <c r="BF179" s="25">
        <f t="array" ref="BF179">SUM(IF(Period=$BF$2,IF(Site=$A$130,IF(Provider=$B179,I))))</f>
        <v>269</v>
      </c>
      <c r="BG179" s="26">
        <f t="array" ref="BG179">SUM(IF(Period=$BF$2,IF(Site=$A$130,IF(Provider=$B179,J))))</f>
        <v>5.8438661710037199</v>
      </c>
      <c r="BH179" s="26"/>
      <c r="BI179" s="27">
        <f t="shared" si="93"/>
        <v>0.22762814943527376</v>
      </c>
      <c r="BJ179" s="27">
        <f t="shared" si="81"/>
        <v>4.8641623862862825E-2</v>
      </c>
      <c r="BK179" s="44"/>
      <c r="BL179" s="25">
        <f t="array" ref="BL179">SUM(IF(Period=$BL$2,IF(Site=$A$130,IF(Provider=$B179,I))))</f>
        <v>213</v>
      </c>
      <c r="BM179" s="26">
        <f t="array" ref="BM179">SUM(IF(Period=$BL$2,IF(Site=$A$130,IF(Provider=$B179,J))))</f>
        <v>6.4460093896713602</v>
      </c>
      <c r="BN179" s="26"/>
      <c r="BO179" s="27">
        <f t="shared" si="94"/>
        <v>0.20244765555883215</v>
      </c>
      <c r="BP179" s="27">
        <f t="shared" si="82"/>
        <v>4.2688803905108347E-2</v>
      </c>
      <c r="BQ179" s="44"/>
      <c r="BR179" s="25">
        <f t="array" ref="BR179">SUM(IF(Period=$BR$2,IF(Site=$A$130,IF(Provider=$B179,I))))</f>
        <v>282</v>
      </c>
      <c r="BS179" s="26">
        <f t="array" ref="BS179">SUM(IF(Period=$BR$2,IF(Site=$A$130,IF(Provider=$B179,J))))</f>
        <v>6.0886524822694996</v>
      </c>
      <c r="BT179" s="26"/>
      <c r="BU179" s="27">
        <f t="shared" si="95"/>
        <v>0.24213792130870102</v>
      </c>
      <c r="BV179" s="27">
        <f t="shared" si="83"/>
        <v>5.0365199026135898E-2</v>
      </c>
    </row>
    <row r="180" spans="2:74" outlineLevel="1" x14ac:dyDescent="0.25">
      <c r="B180" s="20" t="s">
        <v>744</v>
      </c>
      <c r="C180" s="44"/>
      <c r="D180" s="25">
        <f t="array" ref="D180">SUM(IF(Period=$D$2,IF(Site=$A$130,IF(Provider=$B180,I))))</f>
        <v>0</v>
      </c>
      <c r="E180" s="26">
        <f t="array" ref="E180">SUM(IF(Period=$D$2,IF(Site=$A$130,IF(Provider=$B180,J))))</f>
        <v>0</v>
      </c>
      <c r="F180" s="26"/>
      <c r="G180" s="27">
        <f t="shared" si="84"/>
        <v>0</v>
      </c>
      <c r="H180" s="27">
        <f t="shared" si="72"/>
        <v>0</v>
      </c>
      <c r="I180" s="44"/>
      <c r="J180" s="25">
        <f t="array" ref="J180">SUM(IF(Period=$J$2,IF(Site=$A$130,IF(Provider=$B180,I))))</f>
        <v>0</v>
      </c>
      <c r="K180" s="26">
        <f t="array" ref="K180">SUM(IF(Period=$J$2,IF(Site=$A$130,IF(Provider=$B180,J))))</f>
        <v>0</v>
      </c>
      <c r="L180" s="26"/>
      <c r="M180" s="27">
        <f t="shared" si="85"/>
        <v>0</v>
      </c>
      <c r="N180" s="27">
        <f t="shared" si="73"/>
        <v>0</v>
      </c>
      <c r="O180" s="44"/>
      <c r="P180" s="25">
        <f t="array" ref="P180">SUM(IF(Period=$P$2,IF(Site=$A$130,IF(Provider=$B180,I))))</f>
        <v>0</v>
      </c>
      <c r="Q180" s="26">
        <f t="array" ref="Q180">SUM(IF(Period=$P$2,IF(Site=$A$130,IF(Provider=$B180,J))))</f>
        <v>0</v>
      </c>
      <c r="R180" s="26"/>
      <c r="S180" s="27">
        <f t="shared" si="86"/>
        <v>0</v>
      </c>
      <c r="T180" s="27">
        <f t="shared" si="74"/>
        <v>0</v>
      </c>
      <c r="U180" s="44"/>
      <c r="V180" s="25">
        <f t="array" ref="V180">SUM(IF(Period=$V$2,IF(Site=$A$130,IF(Provider=$B180,I))))</f>
        <v>0</v>
      </c>
      <c r="W180" s="26">
        <f t="array" ref="W180">SUM(IF(Period=$V$2,IF(Site=$A$130,IF(Provider=$B180,J))))</f>
        <v>0</v>
      </c>
      <c r="X180" s="26"/>
      <c r="Y180" s="27">
        <f t="shared" si="87"/>
        <v>0</v>
      </c>
      <c r="Z180" s="27">
        <f t="shared" si="75"/>
        <v>0</v>
      </c>
      <c r="AA180" s="44"/>
      <c r="AB180" s="25">
        <f t="array" ref="AB180">SUM(IF(Period=$AB$2,IF(Site=$A$130,IF(Provider=$B180,I))))</f>
        <v>0</v>
      </c>
      <c r="AC180" s="26">
        <f t="array" ref="AC180">SUM(IF(Period=$AB$2,IF(Site=$A$130,IF(Provider=$B180,J))))</f>
        <v>0</v>
      </c>
      <c r="AD180" s="26"/>
      <c r="AE180" s="27">
        <f t="shared" si="88"/>
        <v>0</v>
      </c>
      <c r="AF180" s="27">
        <f t="shared" si="76"/>
        <v>0</v>
      </c>
      <c r="AG180" s="44"/>
      <c r="AH180" s="25">
        <f t="array" ref="AH180">SUM(IF(Period=$AH$2,IF(Site=$A$130,IF(Provider=$B180,I))))</f>
        <v>0</v>
      </c>
      <c r="AI180" s="26">
        <f t="array" ref="AI180">SUM(IF(Period=$AH$2,IF(Site=$A$130,IF(Provider=$B180,J))))</f>
        <v>0</v>
      </c>
      <c r="AJ180" s="26"/>
      <c r="AK180" s="27">
        <f t="shared" si="89"/>
        <v>0</v>
      </c>
      <c r="AL180" s="27">
        <f t="shared" si="77"/>
        <v>0</v>
      </c>
      <c r="AM180" s="44"/>
      <c r="AN180" s="25">
        <f t="array" ref="AN180">SUM(IF(Period=$AN$2,IF(Site=$A$130,IF(Provider=$B180,I))))</f>
        <v>0</v>
      </c>
      <c r="AO180" s="26">
        <f t="array" ref="AO180">SUM(IF(Period=$AN$2,IF(Site=$A$130,IF(Provider=$B180,J))))</f>
        <v>0</v>
      </c>
      <c r="AP180" s="26"/>
      <c r="AQ180" s="27">
        <f t="shared" si="90"/>
        <v>0</v>
      </c>
      <c r="AR180" s="27">
        <f t="shared" si="78"/>
        <v>0</v>
      </c>
      <c r="AS180" s="44"/>
      <c r="AT180" s="25">
        <f t="array" ref="AT180">SUM(IF(Period=$AT$2,IF(Site=$A$130,IF(Provider=$B180,I))))</f>
        <v>140</v>
      </c>
      <c r="AU180" s="26">
        <f t="array" ref="AU180">SUM(IF(Period=$AT$2,IF(Site=$A$130,IF(Provider=$B180,J))))</f>
        <v>7.3714285714285701</v>
      </c>
      <c r="AV180" s="26"/>
      <c r="AW180" s="27">
        <f t="shared" si="91"/>
        <v>0.14836112708453131</v>
      </c>
      <c r="AX180" s="27">
        <f t="shared" si="79"/>
        <v>3.2517251157954431E-2</v>
      </c>
      <c r="AY180" s="44"/>
      <c r="AZ180" s="25">
        <f t="array" ref="AZ180">SUM(IF(Period=$AZ$2,IF(Site=$A$130,IF(Provider=$B180,I))))</f>
        <v>96</v>
      </c>
      <c r="BA180" s="26">
        <f t="array" ref="BA180">SUM(IF(Period=$AZ$2,IF(Site=$A$130,IF(Provider=$B180,J))))</f>
        <v>7.3958333333333304</v>
      </c>
      <c r="BB180" s="26"/>
      <c r="BC180" s="27">
        <f t="shared" si="92"/>
        <v>0.10721836303231648</v>
      </c>
      <c r="BD180" s="27">
        <f t="shared" si="80"/>
        <v>2.3135325360878482E-2</v>
      </c>
      <c r="BE180" s="44"/>
      <c r="BF180" s="25">
        <f t="array" ref="BF180">SUM(IF(Period=$BF$2,IF(Site=$A$130,IF(Provider=$B180,I))))</f>
        <v>192</v>
      </c>
      <c r="BG180" s="26">
        <f t="array" ref="BG180">SUM(IF(Period=$BF$2,IF(Site=$A$130,IF(Provider=$B180,J))))</f>
        <v>9.2083333333333304</v>
      </c>
      <c r="BH180" s="26"/>
      <c r="BI180" s="27">
        <f t="shared" si="93"/>
        <v>0.2560092673037937</v>
      </c>
      <c r="BJ180" s="27">
        <f t="shared" si="81"/>
        <v>5.4706355591311324E-2</v>
      </c>
      <c r="BK180" s="44"/>
      <c r="BL180" s="25">
        <f t="array" ref="BL180">SUM(IF(Period=$BL$2,IF(Site=$A$130,IF(Provider=$B180,I))))</f>
        <v>58</v>
      </c>
      <c r="BM180" s="26">
        <f t="array" ref="BM180">SUM(IF(Period=$BL$2,IF(Site=$A$130,IF(Provider=$B180,J))))</f>
        <v>5.3275862068965498</v>
      </c>
      <c r="BN180" s="26"/>
      <c r="BO180" s="27">
        <f t="shared" si="94"/>
        <v>4.5561781185490993E-2</v>
      </c>
      <c r="BP180" s="27">
        <f t="shared" si="82"/>
        <v>9.6073127506762397E-3</v>
      </c>
      <c r="BQ180" s="44"/>
      <c r="BR180" s="25">
        <f t="array" ref="BR180">SUM(IF(Period=$BR$2,IF(Site=$A$130,IF(Provider=$B180,I))))</f>
        <v>0</v>
      </c>
      <c r="BS180" s="26">
        <f t="array" ref="BS180">SUM(IF(Period=$BR$2,IF(Site=$A$130,IF(Provider=$B180,J))))</f>
        <v>0</v>
      </c>
      <c r="BT180" s="26"/>
      <c r="BU180" s="27">
        <f t="shared" si="95"/>
        <v>0</v>
      </c>
      <c r="BV180" s="27">
        <f t="shared" si="83"/>
        <v>0</v>
      </c>
    </row>
    <row r="181" spans="2:74" outlineLevel="1" x14ac:dyDescent="0.25">
      <c r="B181" s="20" t="s">
        <v>944</v>
      </c>
      <c r="C181" s="44"/>
      <c r="D181" s="25">
        <f t="array" ref="D181">SUM(IF(Period=$D$2,IF(Site=$A$130,IF(Provider=$B181,I))))</f>
        <v>0</v>
      </c>
      <c r="E181" s="26">
        <f t="array" ref="E181">SUM(IF(Period=$D$2,IF(Site=$A$130,IF(Provider=$B181,J))))</f>
        <v>0</v>
      </c>
      <c r="F181" s="26"/>
      <c r="G181" s="27">
        <f t="shared" si="84"/>
        <v>0</v>
      </c>
      <c r="H181" s="27">
        <f t="shared" si="72"/>
        <v>0</v>
      </c>
      <c r="I181" s="44"/>
      <c r="J181" s="25">
        <f t="array" ref="J181">SUM(IF(Period=$J$2,IF(Site=$A$130,IF(Provider=$B181,I))))</f>
        <v>0</v>
      </c>
      <c r="K181" s="26">
        <f t="array" ref="K181">SUM(IF(Period=$J$2,IF(Site=$A$130,IF(Provider=$B181,J))))</f>
        <v>0</v>
      </c>
      <c r="L181" s="26"/>
      <c r="M181" s="27">
        <f t="shared" si="85"/>
        <v>0</v>
      </c>
      <c r="N181" s="27">
        <f t="shared" si="73"/>
        <v>0</v>
      </c>
      <c r="O181" s="44"/>
      <c r="P181" s="25">
        <f t="array" ref="P181">SUM(IF(Period=$P$2,IF(Site=$A$130,IF(Provider=$B181,I))))</f>
        <v>0</v>
      </c>
      <c r="Q181" s="26">
        <f t="array" ref="Q181">SUM(IF(Period=$P$2,IF(Site=$A$130,IF(Provider=$B181,J))))</f>
        <v>0</v>
      </c>
      <c r="R181" s="26"/>
      <c r="S181" s="27">
        <f t="shared" si="86"/>
        <v>0</v>
      </c>
      <c r="T181" s="27">
        <f t="shared" si="74"/>
        <v>0</v>
      </c>
      <c r="U181" s="44"/>
      <c r="V181" s="25">
        <f t="array" ref="V181">SUM(IF(Period=$V$2,IF(Site=$A$130,IF(Provider=$B181,I))))</f>
        <v>0</v>
      </c>
      <c r="W181" s="26">
        <f t="array" ref="W181">SUM(IF(Period=$V$2,IF(Site=$A$130,IF(Provider=$B181,J))))</f>
        <v>0</v>
      </c>
      <c r="X181" s="26"/>
      <c r="Y181" s="27">
        <f t="shared" si="87"/>
        <v>0</v>
      </c>
      <c r="Z181" s="27">
        <f t="shared" si="75"/>
        <v>0</v>
      </c>
      <c r="AA181" s="44"/>
      <c r="AB181" s="25">
        <f t="array" ref="AB181">SUM(IF(Period=$AB$2,IF(Site=$A$130,IF(Provider=$B181,I))))</f>
        <v>0</v>
      </c>
      <c r="AC181" s="26">
        <f t="array" ref="AC181">SUM(IF(Period=$AB$2,IF(Site=$A$130,IF(Provider=$B181,J))))</f>
        <v>0</v>
      </c>
      <c r="AD181" s="26"/>
      <c r="AE181" s="27">
        <f t="shared" si="88"/>
        <v>0</v>
      </c>
      <c r="AF181" s="27">
        <f t="shared" si="76"/>
        <v>0</v>
      </c>
      <c r="AG181" s="44"/>
      <c r="AH181" s="25">
        <f t="array" ref="AH181">SUM(IF(Period=$AH$2,IF(Site=$A$130,IF(Provider=$B181,I))))</f>
        <v>0</v>
      </c>
      <c r="AI181" s="26">
        <f t="array" ref="AI181">SUM(IF(Period=$AH$2,IF(Site=$A$130,IF(Provider=$B181,J))))</f>
        <v>0</v>
      </c>
      <c r="AJ181" s="26"/>
      <c r="AK181" s="27">
        <f t="shared" si="89"/>
        <v>0</v>
      </c>
      <c r="AL181" s="27">
        <f t="shared" si="77"/>
        <v>0</v>
      </c>
      <c r="AM181" s="44"/>
      <c r="AN181" s="25">
        <f t="array" ref="AN181">SUM(IF(Period=$AN$2,IF(Site=$A$130,IF(Provider=$B181,I))))</f>
        <v>1</v>
      </c>
      <c r="AO181" s="26">
        <f t="array" ref="AO181">SUM(IF(Period=$AN$2,IF(Site=$A$130,IF(Provider=$B181,J))))</f>
        <v>1</v>
      </c>
      <c r="AP181" s="26"/>
      <c r="AQ181" s="27">
        <f t="shared" si="90"/>
        <v>1.4094432699083862E-4</v>
      </c>
      <c r="AR181" s="27">
        <f t="shared" si="78"/>
        <v>3.1979533098816759E-5</v>
      </c>
      <c r="AS181" s="44"/>
      <c r="AT181" s="25">
        <f t="array" ref="AT181">SUM(IF(Period=$AT$2,IF(Site=$A$130,IF(Provider=$B181,I))))</f>
        <v>0</v>
      </c>
      <c r="AU181" s="26">
        <f t="array" ref="AU181">SUM(IF(Period=$AT$2,IF(Site=$A$130,IF(Provider=$B181,J))))</f>
        <v>0</v>
      </c>
      <c r="AV181" s="26"/>
      <c r="AW181" s="27">
        <f t="shared" si="91"/>
        <v>0</v>
      </c>
      <c r="AX181" s="27">
        <f t="shared" si="79"/>
        <v>0</v>
      </c>
      <c r="AY181" s="44"/>
      <c r="AZ181" s="25">
        <f t="array" ref="AZ181">SUM(IF(Period=$AZ$2,IF(Site=$A$130,IF(Provider=$B181,I))))</f>
        <v>0</v>
      </c>
      <c r="BA181" s="26">
        <f t="array" ref="BA181">SUM(IF(Period=$AZ$2,IF(Site=$A$130,IF(Provider=$B181,J))))</f>
        <v>0</v>
      </c>
      <c r="BB181" s="26"/>
      <c r="BC181" s="27">
        <f t="shared" si="92"/>
        <v>0</v>
      </c>
      <c r="BD181" s="27">
        <f t="shared" si="80"/>
        <v>0</v>
      </c>
      <c r="BE181" s="44"/>
      <c r="BF181" s="25">
        <f t="array" ref="BF181">SUM(IF(Period=$BF$2,IF(Site=$A$130,IF(Provider=$B181,I))))</f>
        <v>0</v>
      </c>
      <c r="BG181" s="26">
        <f t="array" ref="BG181">SUM(IF(Period=$BF$2,IF(Site=$A$130,IF(Provider=$B181,J))))</f>
        <v>0</v>
      </c>
      <c r="BH181" s="26"/>
      <c r="BI181" s="27">
        <f t="shared" si="93"/>
        <v>0</v>
      </c>
      <c r="BJ181" s="27">
        <f t="shared" si="81"/>
        <v>0</v>
      </c>
      <c r="BK181" s="44"/>
      <c r="BL181" s="25">
        <f t="array" ref="BL181">SUM(IF(Period=$BL$2,IF(Site=$A$130,IF(Provider=$B181,I))))</f>
        <v>0</v>
      </c>
      <c r="BM181" s="26">
        <f t="array" ref="BM181">SUM(IF(Period=$BL$2,IF(Site=$A$130,IF(Provider=$B181,J))))</f>
        <v>0</v>
      </c>
      <c r="BN181" s="26"/>
      <c r="BO181" s="27">
        <f t="shared" si="94"/>
        <v>0</v>
      </c>
      <c r="BP181" s="27">
        <f t="shared" si="82"/>
        <v>0</v>
      </c>
      <c r="BQ181" s="44"/>
      <c r="BR181" s="25">
        <f t="array" ref="BR181">SUM(IF(Period=$BR$2,IF(Site=$A$130,IF(Provider=$B181,I))))</f>
        <v>0</v>
      </c>
      <c r="BS181" s="26">
        <f t="array" ref="BS181">SUM(IF(Period=$BR$2,IF(Site=$A$130,IF(Provider=$B181,J))))</f>
        <v>0</v>
      </c>
      <c r="BT181" s="26"/>
      <c r="BU181" s="27">
        <f t="shared" si="95"/>
        <v>0</v>
      </c>
      <c r="BV181" s="27">
        <f t="shared" si="83"/>
        <v>0</v>
      </c>
    </row>
    <row r="182" spans="2:74" outlineLevel="1" x14ac:dyDescent="0.25">
      <c r="B182" s="20" t="s">
        <v>639</v>
      </c>
      <c r="C182" s="44"/>
      <c r="D182" s="25">
        <f t="array" ref="D182">SUM(IF(Period=$D$2,IF(Site=$A$130,IF(Provider=$B182,I))))</f>
        <v>302</v>
      </c>
      <c r="E182" s="26">
        <f t="array" ref="E182">SUM(IF(Period=$D$2,IF(Site=$A$130,IF(Provider=$B182,J))))</f>
        <v>9.9668874172185422</v>
      </c>
      <c r="F182" s="26"/>
      <c r="G182" s="27">
        <f t="shared" si="84"/>
        <v>0.39192708333333331</v>
      </c>
      <c r="H182" s="27">
        <f t="shared" si="72"/>
        <v>8.717815043299447E-2</v>
      </c>
      <c r="I182" s="44"/>
      <c r="J182" s="25">
        <f t="array" ref="J182">SUM(IF(Period=$J$2,IF(Site=$A$130,IF(Provider=$B182,I))))</f>
        <v>318</v>
      </c>
      <c r="K182" s="26">
        <f t="array" ref="K182">SUM(IF(Period=$J$2,IF(Site=$A$130,IF(Provider=$B182,J))))</f>
        <v>10.716981132075471</v>
      </c>
      <c r="L182" s="26"/>
      <c r="M182" s="27">
        <f t="shared" si="85"/>
        <v>0.47791333613798903</v>
      </c>
      <c r="N182" s="27">
        <f t="shared" si="73"/>
        <v>0.10558602100566966</v>
      </c>
      <c r="O182" s="44"/>
      <c r="P182" s="25">
        <f t="array" ref="P182">SUM(IF(Period=$P$2,IF(Site=$A$130,IF(Provider=$B182,I))))</f>
        <v>293</v>
      </c>
      <c r="Q182" s="26">
        <f t="array" ref="Q182">SUM(IF(Period=$P$2,IF(Site=$A$130,IF(Provider=$B182,J))))</f>
        <v>9.5733788395904433</v>
      </c>
      <c r="R182" s="26"/>
      <c r="S182" s="27">
        <f t="shared" si="86"/>
        <v>0.35764375876577842</v>
      </c>
      <c r="T182" s="27">
        <f t="shared" si="74"/>
        <v>8.0831076018673273E-2</v>
      </c>
      <c r="U182" s="44"/>
      <c r="V182" s="25">
        <f t="array" ref="V182">SUM(IF(Period=$V$2,IF(Site=$A$130,IF(Provider=$B182,I))))</f>
        <v>296</v>
      </c>
      <c r="W182" s="26">
        <f t="array" ref="W182">SUM(IF(Period=$V$2,IF(Site=$A$130,IF(Provider=$B182,J))))</f>
        <v>7.8918918918918921</v>
      </c>
      <c r="X182" s="26"/>
      <c r="Y182" s="27">
        <f t="shared" si="87"/>
        <v>0.31559038097811404</v>
      </c>
      <c r="Z182" s="27">
        <f t="shared" si="75"/>
        <v>7.064658561664551E-2</v>
      </c>
      <c r="AA182" s="44"/>
      <c r="AB182" s="25">
        <f t="array" ref="AB182">SUM(IF(Period=$AB$2,IF(Site=$A$130,IF(Provider=$B182,I))))</f>
        <v>314</v>
      </c>
      <c r="AC182" s="26">
        <f t="array" ref="AC182">SUM(IF(Period=$AB$2,IF(Site=$A$130,IF(Provider=$B182,J))))</f>
        <v>8.630573248407643</v>
      </c>
      <c r="AD182" s="26"/>
      <c r="AE182" s="27">
        <f t="shared" si="88"/>
        <v>0.35582983193277307</v>
      </c>
      <c r="AF182" s="27">
        <f t="shared" si="76"/>
        <v>8.1525826539514443E-2</v>
      </c>
      <c r="AG182" s="44"/>
      <c r="AH182" s="25">
        <f t="array" ref="AH182">SUM(IF(Period=$AH$2,IF(Site=$A$130,IF(Provider=$B182,I))))</f>
        <v>310</v>
      </c>
      <c r="AI182" s="26">
        <f t="array" ref="AI182">SUM(IF(Period=$AH$2,IF(Site=$A$130,IF(Provider=$B182,J))))</f>
        <v>8.1193548387096808</v>
      </c>
      <c r="AJ182" s="26"/>
      <c r="AK182" s="27">
        <f t="shared" si="89"/>
        <v>0.36965780584520502</v>
      </c>
      <c r="AL182" s="27">
        <f t="shared" si="77"/>
        <v>8.5711366886876014E-2</v>
      </c>
      <c r="AM182" s="44"/>
      <c r="AN182" s="25">
        <f t="array" ref="AN182">SUM(IF(Period=$AN$2,IF(Site=$A$130,IF(Provider=$B182,I))))</f>
        <v>307</v>
      </c>
      <c r="AO182" s="26">
        <f t="array" ref="AO182">SUM(IF(Period=$AN$2,IF(Site=$A$130,IF(Provider=$B182,J))))</f>
        <v>8.1009771986970698</v>
      </c>
      <c r="AP182" s="26"/>
      <c r="AQ182" s="27">
        <f t="shared" si="90"/>
        <v>0.35052854122621568</v>
      </c>
      <c r="AR182" s="27">
        <f t="shared" si="78"/>
        <v>7.9533098816757297E-2</v>
      </c>
      <c r="AS182" s="44"/>
      <c r="AT182" s="25">
        <f t="array" ref="AT182">SUM(IF(Period=$AT$2,IF(Site=$A$130,IF(Provider=$B182,I))))</f>
        <v>242</v>
      </c>
      <c r="AU182" s="26">
        <f t="array" ref="AU182">SUM(IF(Period=$AT$2,IF(Site=$A$130,IF(Provider=$B182,J))))</f>
        <v>7.0495867768595</v>
      </c>
      <c r="AV182" s="26"/>
      <c r="AW182" s="27">
        <f t="shared" si="91"/>
        <v>0.24525589419206423</v>
      </c>
      <c r="AX182" s="27">
        <f t="shared" si="79"/>
        <v>5.3754293096385894E-2</v>
      </c>
      <c r="AY182" s="44"/>
      <c r="AZ182" s="25">
        <f t="array" ref="AZ182">SUM(IF(Period=$AZ$2,IF(Site=$A$130,IF(Provider=$B182,I))))</f>
        <v>220</v>
      </c>
      <c r="BA182" s="26">
        <f t="array" ref="BA182">SUM(IF(Period=$AZ$2,IF(Site=$A$130,IF(Provider=$B182,J))))</f>
        <v>8.6954545454545507</v>
      </c>
      <c r="BB182" s="26"/>
      <c r="BC182" s="27">
        <f t="shared" si="92"/>
        <v>0.28888553307157977</v>
      </c>
      <c r="BD182" s="27">
        <f t="shared" si="80"/>
        <v>6.2335038613183916E-2</v>
      </c>
      <c r="BE182" s="44"/>
      <c r="BF182" s="25">
        <f t="array" ref="BF182">SUM(IF(Period=$BF$2,IF(Site=$A$130,IF(Provider=$B182,I))))</f>
        <v>267</v>
      </c>
      <c r="BG182" s="26">
        <f t="array" ref="BG182">SUM(IF(Period=$BF$2,IF(Site=$A$130,IF(Provider=$B182,J))))</f>
        <v>8.0411985018726604</v>
      </c>
      <c r="BH182" s="26"/>
      <c r="BI182" s="27">
        <f t="shared" si="93"/>
        <v>0.31088908195771797</v>
      </c>
      <c r="BJ182" s="27">
        <f t="shared" si="81"/>
        <v>6.6433566433566446E-2</v>
      </c>
      <c r="BK182" s="44"/>
      <c r="BL182" s="25">
        <f t="array" ref="BL182">SUM(IF(Period=$BL$2,IF(Site=$A$130,IF(Provider=$B182,I))))</f>
        <v>256</v>
      </c>
      <c r="BM182" s="26">
        <f t="array" ref="BM182">SUM(IF(Period=$BL$2,IF(Site=$A$130,IF(Provider=$B182,J))))</f>
        <v>8.52734375</v>
      </c>
      <c r="BN182" s="26"/>
      <c r="BO182" s="27">
        <f t="shared" si="94"/>
        <v>0.3218814508994397</v>
      </c>
      <c r="BP182" s="27">
        <f t="shared" si="82"/>
        <v>6.787302179523054E-2</v>
      </c>
      <c r="BQ182" s="44"/>
      <c r="BR182" s="25">
        <f t="array" ref="BR182">SUM(IF(Period=$BR$2,IF(Site=$A$130,IF(Provider=$B182,I))))</f>
        <v>251</v>
      </c>
      <c r="BS182" s="26">
        <f t="array" ref="BS182">SUM(IF(Period=$BR$2,IF(Site=$A$130,IF(Provider=$B182,J))))</f>
        <v>9.2231075697211207</v>
      </c>
      <c r="BT182" s="26"/>
      <c r="BU182" s="27">
        <f t="shared" si="95"/>
        <v>0.32647017345931478</v>
      </c>
      <c r="BV182" s="27">
        <f t="shared" si="83"/>
        <v>6.7906485582705151E-2</v>
      </c>
    </row>
    <row r="183" spans="2:74" outlineLevel="1" x14ac:dyDescent="0.25">
      <c r="B183" s="20" t="s">
        <v>653</v>
      </c>
      <c r="C183" s="44"/>
      <c r="D183" s="25">
        <f t="array" ref="D183">SUM(IF(Period=$D$2,IF(Site=$A$130,IF(Provider=$B183,I))))</f>
        <v>217</v>
      </c>
      <c r="E183" s="26">
        <f t="array" ref="E183">SUM(IF(Period=$D$2,IF(Site=$A$130,IF(Provider=$B183,J))))</f>
        <v>4.258064516129032</v>
      </c>
      <c r="F183" s="26"/>
      <c r="G183" s="27">
        <f t="shared" si="84"/>
        <v>0.12031249999999999</v>
      </c>
      <c r="H183" s="27">
        <f t="shared" si="72"/>
        <v>2.6761664784082019E-2</v>
      </c>
      <c r="I183" s="44"/>
      <c r="J183" s="25">
        <f t="array" ref="J183">SUM(IF(Period=$J$2,IF(Site=$A$130,IF(Provider=$B183,I))))</f>
        <v>169</v>
      </c>
      <c r="K183" s="26">
        <f t="array" ref="K183">SUM(IF(Period=$J$2,IF(Site=$A$130,IF(Provider=$B183,J))))</f>
        <v>7.8875739644970411</v>
      </c>
      <c r="L183" s="26"/>
      <c r="M183" s="27">
        <f t="shared" si="85"/>
        <v>0.18693030430514654</v>
      </c>
      <c r="N183" s="27">
        <f t="shared" si="73"/>
        <v>4.1298757629271612E-2</v>
      </c>
      <c r="O183" s="44"/>
      <c r="P183" s="25">
        <f t="array" ref="P183">SUM(IF(Period=$P$2,IF(Site=$A$130,IF(Provider=$B183,I))))</f>
        <v>199</v>
      </c>
      <c r="Q183" s="26">
        <f t="array" ref="Q183">SUM(IF(Period=$P$2,IF(Site=$A$130,IF(Provider=$B183,J))))</f>
        <v>8.4824120603015079</v>
      </c>
      <c r="R183" s="26"/>
      <c r="S183" s="27">
        <f t="shared" si="86"/>
        <v>0.21522376641591229</v>
      </c>
      <c r="T183" s="27">
        <f t="shared" si="74"/>
        <v>4.8642729525675756E-2</v>
      </c>
      <c r="U183" s="44"/>
      <c r="V183" s="25">
        <f t="array" ref="V183">SUM(IF(Period=$V$2,IF(Site=$A$130,IF(Provider=$B183,I))))</f>
        <v>250</v>
      </c>
      <c r="W183" s="26">
        <f t="array" ref="W183">SUM(IF(Period=$V$2,IF(Site=$A$130,IF(Provider=$B183,J))))</f>
        <v>5.8559999999999999</v>
      </c>
      <c r="X183" s="26"/>
      <c r="Y183" s="27">
        <f t="shared" si="87"/>
        <v>0.19778438259929751</v>
      </c>
      <c r="Z183" s="27">
        <f t="shared" si="75"/>
        <v>4.4275086191253851E-2</v>
      </c>
      <c r="AA183" s="44"/>
      <c r="AB183" s="25">
        <f t="array" ref="AB183">SUM(IF(Period=$AB$2,IF(Site=$A$130,IF(Provider=$B183,I))))</f>
        <v>194</v>
      </c>
      <c r="AC183" s="26">
        <f t="array" ref="AC183">SUM(IF(Period=$AB$2,IF(Site=$A$130,IF(Provider=$B183,J))))</f>
        <v>6.0567010309278349</v>
      </c>
      <c r="AD183" s="26"/>
      <c r="AE183" s="27">
        <f t="shared" si="88"/>
        <v>0.15428046218487393</v>
      </c>
      <c r="AF183" s="27">
        <f t="shared" si="76"/>
        <v>3.5347913721007193E-2</v>
      </c>
      <c r="AG183" s="44"/>
      <c r="AH183" s="25">
        <f t="array" ref="AH183">SUM(IF(Period=$AH$2,IF(Site=$A$130,IF(Provider=$B183,I))))</f>
        <v>163</v>
      </c>
      <c r="AI183" s="26">
        <f t="array" ref="AI183">SUM(IF(Period=$AH$2,IF(Site=$A$130,IF(Provider=$B183,J))))</f>
        <v>6.3435582822085896</v>
      </c>
      <c r="AJ183" s="26"/>
      <c r="AK183" s="27">
        <f t="shared" si="89"/>
        <v>0.15185783521809371</v>
      </c>
      <c r="AL183" s="27">
        <f t="shared" si="77"/>
        <v>3.5210787986106384E-2</v>
      </c>
      <c r="AM183" s="44"/>
      <c r="AN183" s="25">
        <f t="array" ref="AN183">SUM(IF(Period=$AN$2,IF(Site=$A$130,IF(Provider=$B183,I))))</f>
        <v>189</v>
      </c>
      <c r="AO183" s="26">
        <f t="array" ref="AO183">SUM(IF(Period=$AN$2,IF(Site=$A$130,IF(Provider=$B183,J))))</f>
        <v>5.3068783068783096</v>
      </c>
      <c r="AP183" s="26"/>
      <c r="AQ183" s="27">
        <f t="shared" si="90"/>
        <v>0.14136715997181121</v>
      </c>
      <c r="AR183" s="27">
        <f t="shared" si="78"/>
        <v>3.2075471698113228E-2</v>
      </c>
      <c r="AS183" s="44"/>
      <c r="AT183" s="25">
        <f t="array" ref="AT183">SUM(IF(Period=$AT$2,IF(Site=$A$130,IF(Provider=$B183,I))))</f>
        <v>201</v>
      </c>
      <c r="AU183" s="26">
        <f t="array" ref="AU183">SUM(IF(Period=$AT$2,IF(Site=$A$130,IF(Provider=$B183,J))))</f>
        <v>6.4527363184079602</v>
      </c>
      <c r="AV183" s="26"/>
      <c r="AW183" s="27">
        <f t="shared" si="91"/>
        <v>0.18645773433007476</v>
      </c>
      <c r="AX183" s="27">
        <f t="shared" si="79"/>
        <v>4.0867126697545449E-2</v>
      </c>
      <c r="AY183" s="44"/>
      <c r="AZ183" s="25">
        <f t="array" ref="AZ183">SUM(IF(Period=$AZ$2,IF(Site=$A$130,IF(Provider=$B183,I))))</f>
        <v>185</v>
      </c>
      <c r="BA183" s="26">
        <f t="array" ref="BA183">SUM(IF(Period=$AZ$2,IF(Site=$A$130,IF(Provider=$B183,J))))</f>
        <v>4.9567567567567599</v>
      </c>
      <c r="BB183" s="26"/>
      <c r="BC183" s="27">
        <f t="shared" si="92"/>
        <v>0.13847780126849904</v>
      </c>
      <c r="BD183" s="27">
        <f t="shared" si="80"/>
        <v>2.9880413177359986E-2</v>
      </c>
      <c r="BE183" s="44"/>
      <c r="BF183" s="25">
        <f t="array" ref="BF183">SUM(IF(Period=$BF$2,IF(Site=$A$130,IF(Provider=$B183,I))))</f>
        <v>206</v>
      </c>
      <c r="BG183" s="26">
        <f t="array" ref="BG183">SUM(IF(Period=$BF$2,IF(Site=$A$130,IF(Provider=$B183,J))))</f>
        <v>4.3737864077669899</v>
      </c>
      <c r="BH183" s="26"/>
      <c r="BI183" s="27">
        <f t="shared" si="93"/>
        <v>0.13046626122212568</v>
      </c>
      <c r="BJ183" s="27">
        <f t="shared" si="81"/>
        <v>2.7879200445572124E-2</v>
      </c>
      <c r="BK183" s="44"/>
      <c r="BL183" s="25">
        <f t="array" ref="BL183">SUM(IF(Period=$BL$2,IF(Site=$A$130,IF(Provider=$B183,I))))</f>
        <v>235</v>
      </c>
      <c r="BM183" s="26">
        <f t="array" ref="BM183">SUM(IF(Period=$BL$2,IF(Site=$A$130,IF(Provider=$B183,J))))</f>
        <v>4.3617021276595702</v>
      </c>
      <c r="BN183" s="26"/>
      <c r="BO183" s="27">
        <f t="shared" si="94"/>
        <v>0.15113535830138589</v>
      </c>
      <c r="BP183" s="27">
        <f t="shared" si="82"/>
        <v>3.1868917700463233E-2</v>
      </c>
      <c r="BQ183" s="44"/>
      <c r="BR183" s="25">
        <f t="array" ref="BR183">SUM(IF(Period=$BR$2,IF(Site=$A$130,IF(Provider=$B183,I))))</f>
        <v>214</v>
      </c>
      <c r="BS183" s="26">
        <f t="array" ref="BS183">SUM(IF(Period=$BR$2,IF(Site=$A$130,IF(Provider=$B183,J))))</f>
        <v>4.2102803738317798</v>
      </c>
      <c r="BT183" s="26"/>
      <c r="BU183" s="27">
        <f t="shared" si="95"/>
        <v>0.12706247355803144</v>
      </c>
      <c r="BV183" s="27">
        <f t="shared" si="83"/>
        <v>2.6429262855299077E-2</v>
      </c>
    </row>
    <row r="184" spans="2:74" outlineLevel="1" x14ac:dyDescent="0.25">
      <c r="B184" s="20" t="s">
        <v>637</v>
      </c>
      <c r="C184" s="44"/>
      <c r="D184" s="25">
        <f t="array" ref="D184">SUM(IF(Period=$D$2,IF(Site=$A$130,IF(Provider=$B184,I))))</f>
        <v>325</v>
      </c>
      <c r="E184" s="26">
        <f t="array" ref="E184">SUM(IF(Period=$D$2,IF(Site=$A$130,IF(Provider=$B184,J))))</f>
        <v>9.6338461538461537</v>
      </c>
      <c r="F184" s="26"/>
      <c r="G184" s="27">
        <f t="shared" si="84"/>
        <v>0.4076822916666667</v>
      </c>
      <c r="H184" s="27">
        <f t="shared" si="72"/>
        <v>9.0682654154719489E-2</v>
      </c>
      <c r="I184" s="44"/>
      <c r="J184" s="25">
        <f t="array" ref="J184">SUM(IF(Period=$J$2,IF(Site=$A$130,IF(Provider=$B184,I))))</f>
        <v>310</v>
      </c>
      <c r="K184" s="26">
        <f t="array" ref="K184">SUM(IF(Period=$J$2,IF(Site=$A$130,IF(Provider=$B184,J))))</f>
        <v>9.7096774193548381</v>
      </c>
      <c r="L184" s="26"/>
      <c r="M184" s="27">
        <f t="shared" si="85"/>
        <v>0.42210068714065346</v>
      </c>
      <c r="N184" s="27">
        <f t="shared" si="73"/>
        <v>9.325525916287139E-2</v>
      </c>
      <c r="O184" s="44"/>
      <c r="P184" s="25">
        <f t="array" ref="P184">SUM(IF(Period=$P$2,IF(Site=$A$130,IF(Provider=$B184,I))))</f>
        <v>258</v>
      </c>
      <c r="Q184" s="26">
        <f t="array" ref="Q184">SUM(IF(Period=$P$2,IF(Site=$A$130,IF(Provider=$B184,J))))</f>
        <v>9.3643410852713185</v>
      </c>
      <c r="R184" s="26"/>
      <c r="S184" s="27">
        <f t="shared" si="86"/>
        <v>0.3080453907943389</v>
      </c>
      <c r="T184" s="27">
        <f t="shared" si="74"/>
        <v>6.9621347472768144E-2</v>
      </c>
      <c r="U184" s="44"/>
      <c r="V184" s="25">
        <f t="array" ref="V184">SUM(IF(Period=$V$2,IF(Site=$A$130,IF(Provider=$B184,I))))</f>
        <v>231</v>
      </c>
      <c r="W184" s="26">
        <f t="array" ref="W184">SUM(IF(Period=$V$2,IF(Site=$A$130,IF(Provider=$B184,J))))</f>
        <v>8.5714285714285712</v>
      </c>
      <c r="X184" s="26"/>
      <c r="Y184" s="27">
        <f t="shared" si="87"/>
        <v>0.26749527154823022</v>
      </c>
      <c r="Z184" s="27">
        <f t="shared" si="75"/>
        <v>5.9880239520958084E-2</v>
      </c>
      <c r="AA184" s="44"/>
      <c r="AB184" s="25">
        <f t="array" ref="AB184">SUM(IF(Period=$AB$2,IF(Site=$A$130,IF(Provider=$B184,I))))</f>
        <v>238</v>
      </c>
      <c r="AC184" s="26">
        <f t="array" ref="AC184">SUM(IF(Period=$AB$2,IF(Site=$A$130,IF(Provider=$B184,J))))</f>
        <v>8.9327731092436977</v>
      </c>
      <c r="AD184" s="26"/>
      <c r="AE184" s="27">
        <f t="shared" si="88"/>
        <v>0.27914915966386555</v>
      </c>
      <c r="AF184" s="27">
        <f t="shared" si="76"/>
        <v>6.3957161336903226E-2</v>
      </c>
      <c r="AG184" s="44"/>
      <c r="AH184" s="25">
        <f t="array" ref="AH184">SUM(IF(Period=$AH$2,IF(Site=$A$130,IF(Provider=$B184,I))))</f>
        <v>227</v>
      </c>
      <c r="AI184" s="26">
        <f t="array" ref="AI184">SUM(IF(Period=$AH$2,IF(Site=$A$130,IF(Provider=$B184,J))))</f>
        <v>8.1585903083700408</v>
      </c>
      <c r="AJ184" s="26"/>
      <c r="AK184" s="27">
        <f t="shared" si="89"/>
        <v>0.27199295050668221</v>
      </c>
      <c r="AL184" s="27">
        <f t="shared" si="77"/>
        <v>6.306613089967987E-2</v>
      </c>
      <c r="AM184" s="44"/>
      <c r="AN184" s="25">
        <f t="array" ref="AN184">SUM(IF(Period=$AN$2,IF(Site=$A$130,IF(Provider=$B184,I))))</f>
        <v>272</v>
      </c>
      <c r="AO184" s="26">
        <f t="array" ref="AO184">SUM(IF(Period=$AN$2,IF(Site=$A$130,IF(Provider=$B184,J))))</f>
        <v>9.5404411764705905</v>
      </c>
      <c r="AP184" s="26"/>
      <c r="AQ184" s="27">
        <f t="shared" si="90"/>
        <v>0.36575052854122631</v>
      </c>
      <c r="AR184" s="27">
        <f t="shared" si="78"/>
        <v>8.2986888391429509E-2</v>
      </c>
      <c r="AS184" s="44"/>
      <c r="AT184" s="25">
        <f t="array" ref="AT184">SUM(IF(Period=$AT$2,IF(Site=$A$130,IF(Provider=$B184,I))))</f>
        <v>215</v>
      </c>
      <c r="AU184" s="26">
        <f t="array" ref="AU184">SUM(IF(Period=$AT$2,IF(Site=$A$130,IF(Provider=$B184,J))))</f>
        <v>12.790697674418601</v>
      </c>
      <c r="AV184" s="26"/>
      <c r="AW184" s="27">
        <f t="shared" si="91"/>
        <v>0.39534215066129946</v>
      </c>
      <c r="AX184" s="27">
        <f t="shared" si="79"/>
        <v>8.664965182594446E-2</v>
      </c>
      <c r="AY184" s="44"/>
      <c r="AZ184" s="25">
        <f t="array" ref="AZ184">SUM(IF(Period=$AZ$2,IF(Site=$A$130,IF(Provider=$B184,I))))</f>
        <v>257</v>
      </c>
      <c r="BA184" s="26">
        <f t="array" ref="BA184">SUM(IF(Period=$AZ$2,IF(Site=$A$130,IF(Provider=$B184,J))))</f>
        <v>8.7198443579766494</v>
      </c>
      <c r="BB184" s="26"/>
      <c r="BC184" s="27">
        <f t="shared" si="92"/>
        <v>0.33841739655693126</v>
      </c>
      <c r="BD184" s="27">
        <f t="shared" si="80"/>
        <v>7.3022907230603756E-2</v>
      </c>
      <c r="BE184" s="44"/>
      <c r="BF184" s="25">
        <f t="array" ref="BF184">SUM(IF(Period=$BF$2,IF(Site=$A$130,IF(Provider=$B184,I))))</f>
        <v>232</v>
      </c>
      <c r="BG184" s="26">
        <f t="array" ref="BG184">SUM(IF(Period=$BF$2,IF(Site=$A$130,IF(Provider=$B184,J))))</f>
        <v>7.2931034482758603</v>
      </c>
      <c r="BH184" s="26"/>
      <c r="BI184" s="27">
        <f t="shared" si="93"/>
        <v>0.24500434404865326</v>
      </c>
      <c r="BJ184" s="27">
        <f t="shared" si="81"/>
        <v>5.2354724921096593E-2</v>
      </c>
      <c r="BK184" s="44"/>
      <c r="BL184" s="25">
        <f t="array" ref="BL184">SUM(IF(Period=$BL$2,IF(Site=$A$130,IF(Provider=$B184,I))))</f>
        <v>184</v>
      </c>
      <c r="BM184" s="26">
        <f t="array" ref="BM184">SUM(IF(Period=$BL$2,IF(Site=$A$130,IF(Provider=$B184,J))))</f>
        <v>7.7445652173913002</v>
      </c>
      <c r="BN184" s="26"/>
      <c r="BO184" s="27">
        <f t="shared" si="94"/>
        <v>0.21011501032143901</v>
      </c>
      <c r="BP184" s="27">
        <f t="shared" si="82"/>
        <v>4.4305568510400122E-2</v>
      </c>
      <c r="BQ184" s="44"/>
      <c r="BR184" s="25">
        <f t="array" ref="BR184">SUM(IF(Period=$BR$2,IF(Site=$A$130,IF(Provider=$B184,I))))</f>
        <v>251</v>
      </c>
      <c r="BS184" s="26">
        <f t="array" ref="BS184">SUM(IF(Period=$BR$2,IF(Site=$A$130,IF(Provider=$B184,J))))</f>
        <v>7.7968127490039798</v>
      </c>
      <c r="BT184" s="26"/>
      <c r="BU184" s="27">
        <f t="shared" si="95"/>
        <v>0.27598364123536862</v>
      </c>
      <c r="BV184" s="27">
        <f t="shared" si="83"/>
        <v>5.7405180252852628E-2</v>
      </c>
    </row>
    <row r="185" spans="2:74" outlineLevel="1" x14ac:dyDescent="0.25">
      <c r="B185" s="20" t="s">
        <v>869</v>
      </c>
      <c r="C185" s="44"/>
      <c r="D185" s="25">
        <f t="array" ref="D185">SUM(IF(Period=$D$2,IF(Site=$A$130,IF(Provider=$B185,I))))</f>
        <v>0</v>
      </c>
      <c r="E185" s="26">
        <f t="array" ref="E185">SUM(IF(Period=$D$2,IF(Site=$A$130,IF(Provider=$B185,J))))</f>
        <v>0</v>
      </c>
      <c r="F185" s="26"/>
      <c r="G185" s="27">
        <f t="shared" si="84"/>
        <v>0</v>
      </c>
      <c r="H185" s="27">
        <f t="shared" si="72"/>
        <v>0</v>
      </c>
      <c r="I185" s="44"/>
      <c r="J185" s="25">
        <f t="array" ref="J185">SUM(IF(Period=$J$2,IF(Site=$A$130,IF(Provider=$B185,I))))</f>
        <v>0</v>
      </c>
      <c r="K185" s="26">
        <f t="array" ref="K185">SUM(IF(Period=$J$2,IF(Site=$A$130,IF(Provider=$B185,J))))</f>
        <v>0</v>
      </c>
      <c r="L185" s="26"/>
      <c r="M185" s="27">
        <f t="shared" si="85"/>
        <v>0</v>
      </c>
      <c r="N185" s="27">
        <f t="shared" si="73"/>
        <v>0</v>
      </c>
      <c r="O185" s="44"/>
      <c r="P185" s="25">
        <f t="array" ref="P185">SUM(IF(Period=$P$2,IF(Site=$A$130,IF(Provider=$B185,I))))</f>
        <v>0</v>
      </c>
      <c r="Q185" s="26">
        <f t="array" ref="Q185">SUM(IF(Period=$P$2,IF(Site=$A$130,IF(Provider=$B185,J))))</f>
        <v>0</v>
      </c>
      <c r="R185" s="26"/>
      <c r="S185" s="27">
        <f t="shared" si="86"/>
        <v>0</v>
      </c>
      <c r="T185" s="27">
        <f t="shared" si="74"/>
        <v>0</v>
      </c>
      <c r="U185" s="44"/>
      <c r="V185" s="25">
        <f t="array" ref="V185">SUM(IF(Period=$V$2,IF(Site=$A$130,IF(Provider=$B185,I))))</f>
        <v>0</v>
      </c>
      <c r="W185" s="26">
        <f t="array" ref="W185">SUM(IF(Period=$V$2,IF(Site=$A$130,IF(Provider=$B185,J))))</f>
        <v>0</v>
      </c>
      <c r="X185" s="26"/>
      <c r="Y185" s="27">
        <f t="shared" si="87"/>
        <v>0</v>
      </c>
      <c r="Z185" s="27">
        <f t="shared" si="75"/>
        <v>0</v>
      </c>
      <c r="AA185" s="44"/>
      <c r="AB185" s="25">
        <f t="array" ref="AB185">SUM(IF(Period=$AB$2,IF(Site=$A$130,IF(Provider=$B185,I))))</f>
        <v>0</v>
      </c>
      <c r="AC185" s="26">
        <f t="array" ref="AC185">SUM(IF(Period=$AB$2,IF(Site=$A$130,IF(Provider=$B185,J))))</f>
        <v>0</v>
      </c>
      <c r="AD185" s="26"/>
      <c r="AE185" s="27">
        <f t="shared" si="88"/>
        <v>0</v>
      </c>
      <c r="AF185" s="27">
        <f t="shared" si="76"/>
        <v>0</v>
      </c>
      <c r="AG185" s="44"/>
      <c r="AH185" s="25">
        <f t="array" ref="AH185">SUM(IF(Period=$AH$2,IF(Site=$A$130,IF(Provider=$B185,I))))</f>
        <v>5</v>
      </c>
      <c r="AI185" s="26">
        <f t="array" ref="AI185">SUM(IF(Period=$AH$2,IF(Site=$A$130,IF(Provider=$B185,J))))</f>
        <v>6</v>
      </c>
      <c r="AJ185" s="26"/>
      <c r="AK185" s="27">
        <f t="shared" si="89"/>
        <v>4.4059333235423707E-3</v>
      </c>
      <c r="AL185" s="27">
        <f t="shared" si="77"/>
        <v>1.0215895934073418E-3</v>
      </c>
      <c r="AM185" s="44"/>
      <c r="AN185" s="25">
        <f t="array" ref="AN185">SUM(IF(Period=$AN$2,IF(Site=$A$130,IF(Provider=$B185,I))))</f>
        <v>27</v>
      </c>
      <c r="AO185" s="26">
        <f t="array" ref="AO185">SUM(IF(Period=$AN$2,IF(Site=$A$130,IF(Provider=$B185,J))))</f>
        <v>8.6666666666666696</v>
      </c>
      <c r="AP185" s="26"/>
      <c r="AQ185" s="27">
        <f t="shared" si="90"/>
        <v>3.2980972515856251E-2</v>
      </c>
      <c r="AR185" s="27">
        <f t="shared" si="78"/>
        <v>7.4832107451231235E-3</v>
      </c>
      <c r="AS185" s="44"/>
      <c r="AT185" s="25">
        <f t="array" ref="AT185">SUM(IF(Period=$AT$2,IF(Site=$A$130,IF(Provider=$B185,I))))</f>
        <v>0</v>
      </c>
      <c r="AU185" s="26">
        <f t="array" ref="AU185">SUM(IF(Period=$AT$2,IF(Site=$A$130,IF(Provider=$B185,J))))</f>
        <v>0</v>
      </c>
      <c r="AV185" s="26"/>
      <c r="AW185" s="27">
        <f t="shared" si="91"/>
        <v>0</v>
      </c>
      <c r="AX185" s="27">
        <f t="shared" si="79"/>
        <v>0</v>
      </c>
      <c r="AY185" s="44"/>
      <c r="AZ185" s="25">
        <f t="array" ref="AZ185">SUM(IF(Period=$AZ$2,IF(Site=$A$130,IF(Provider=$B185,I))))</f>
        <v>0</v>
      </c>
      <c r="BA185" s="26">
        <f t="array" ref="BA185">SUM(IF(Period=$AZ$2,IF(Site=$A$130,IF(Provider=$B185,J))))</f>
        <v>0</v>
      </c>
      <c r="BB185" s="26"/>
      <c r="BC185" s="27">
        <f t="shared" si="92"/>
        <v>0</v>
      </c>
      <c r="BD185" s="27">
        <f t="shared" si="80"/>
        <v>0</v>
      </c>
      <c r="BE185" s="44"/>
      <c r="BF185" s="25">
        <f t="array" ref="BF185">SUM(IF(Period=$BF$2,IF(Site=$A$130,IF(Provider=$B185,I))))</f>
        <v>19</v>
      </c>
      <c r="BG185" s="26">
        <f t="array" ref="BG185">SUM(IF(Period=$BF$2,IF(Site=$A$130,IF(Provider=$B185,J))))</f>
        <v>5</v>
      </c>
      <c r="BH185" s="26"/>
      <c r="BI185" s="27">
        <f t="shared" si="93"/>
        <v>1.3756154068925571E-2</v>
      </c>
      <c r="BJ185" s="27">
        <f t="shared" si="81"/>
        <v>2.9395383377684263E-3</v>
      </c>
      <c r="BK185" s="44"/>
      <c r="BL185" s="25">
        <f t="array" ref="BL185">SUM(IF(Period=$BL$2,IF(Site=$A$130,IF(Provider=$B185,I))))</f>
        <v>0</v>
      </c>
      <c r="BM185" s="26">
        <f t="array" ref="BM185">SUM(IF(Period=$BL$2,IF(Site=$A$130,IF(Provider=$B185,J))))</f>
        <v>0</v>
      </c>
      <c r="BN185" s="26"/>
      <c r="BO185" s="27">
        <f t="shared" si="94"/>
        <v>0</v>
      </c>
      <c r="BP185" s="27">
        <f t="shared" si="82"/>
        <v>0</v>
      </c>
      <c r="BQ185" s="44"/>
      <c r="BR185" s="25">
        <f t="array" ref="BR185">SUM(IF(Period=$BR$2,IF(Site=$A$130,IF(Provider=$B185,I))))</f>
        <v>0</v>
      </c>
      <c r="BS185" s="26">
        <f t="array" ref="BS185">SUM(IF(Period=$BR$2,IF(Site=$A$130,IF(Provider=$B185,J))))</f>
        <v>0</v>
      </c>
      <c r="BT185" s="26"/>
      <c r="BU185" s="27">
        <f t="shared" si="95"/>
        <v>0</v>
      </c>
      <c r="BV185" s="27">
        <f t="shared" si="83"/>
        <v>0</v>
      </c>
    </row>
    <row r="186" spans="2:74" outlineLevel="1" x14ac:dyDescent="0.25">
      <c r="B186" s="20" t="s">
        <v>655</v>
      </c>
      <c r="C186" s="44"/>
      <c r="D186" s="25">
        <f t="array" ref="D186">SUM(IF(Period=$D$2,IF(Site=$A$130,IF(Provider=$B186,I))))</f>
        <v>190</v>
      </c>
      <c r="E186" s="26">
        <f t="array" ref="E186">SUM(IF(Period=$D$2,IF(Site=$A$130,IF(Provider=$B186,J))))</f>
        <v>6.0368421052631582</v>
      </c>
      <c r="F186" s="26"/>
      <c r="G186" s="27">
        <f t="shared" si="84"/>
        <v>0.14934895833333334</v>
      </c>
      <c r="H186" s="27">
        <f t="shared" si="72"/>
        <v>3.3220378254699222E-2</v>
      </c>
      <c r="I186" s="44"/>
      <c r="J186" s="25">
        <f t="array" ref="J186">SUM(IF(Period=$J$2,IF(Site=$A$130,IF(Provider=$B186,I))))</f>
        <v>176</v>
      </c>
      <c r="K186" s="26">
        <f t="array" ref="K186">SUM(IF(Period=$J$2,IF(Site=$A$130,IF(Provider=$B186,J))))</f>
        <v>7.6590909090909092</v>
      </c>
      <c r="L186" s="26"/>
      <c r="M186" s="27">
        <f t="shared" si="85"/>
        <v>0.18903379610152854</v>
      </c>
      <c r="N186" s="27">
        <f t="shared" si="73"/>
        <v>4.1763484834402211E-2</v>
      </c>
      <c r="O186" s="44"/>
      <c r="P186" s="25">
        <f t="array" ref="P186">SUM(IF(Period=$P$2,IF(Site=$A$130,IF(Provider=$B186,I))))</f>
        <v>131</v>
      </c>
      <c r="Q186" s="26">
        <f t="array" ref="Q186">SUM(IF(Period=$P$2,IF(Site=$A$130,IF(Provider=$B186,J))))</f>
        <v>10.412213740458014</v>
      </c>
      <c r="R186" s="26"/>
      <c r="S186" s="27">
        <f t="shared" si="86"/>
        <v>0.17391304347826084</v>
      </c>
      <c r="T186" s="27">
        <f t="shared" si="74"/>
        <v>3.9306091867903861E-2</v>
      </c>
      <c r="U186" s="44"/>
      <c r="V186" s="25">
        <f t="array" ref="V186">SUM(IF(Period=$V$2,IF(Site=$A$130,IF(Provider=$B186,I))))</f>
        <v>33</v>
      </c>
      <c r="W186" s="26">
        <f t="array" ref="W186">SUM(IF(Period=$V$2,IF(Site=$A$130,IF(Provider=$B186,J))))</f>
        <v>11.484848484848484</v>
      </c>
      <c r="X186" s="26"/>
      <c r="Y186" s="27">
        <f t="shared" si="87"/>
        <v>5.1202377735747095E-2</v>
      </c>
      <c r="Z186" s="27">
        <f t="shared" si="75"/>
        <v>1.1461924635577329E-2</v>
      </c>
      <c r="AA186" s="44"/>
      <c r="AB186" s="25">
        <f t="array" ref="AB186">SUM(IF(Period=$AB$2,IF(Site=$A$130,IF(Provider=$B186,I))))</f>
        <v>0</v>
      </c>
      <c r="AC186" s="26">
        <f t="array" ref="AC186">SUM(IF(Period=$AB$2,IF(Site=$A$130,IF(Provider=$B186,J))))</f>
        <v>0</v>
      </c>
      <c r="AD186" s="26"/>
      <c r="AE186" s="27">
        <f t="shared" si="88"/>
        <v>0</v>
      </c>
      <c r="AF186" s="27">
        <f t="shared" si="76"/>
        <v>0</v>
      </c>
      <c r="AG186" s="44"/>
      <c r="AH186" s="25">
        <f t="array" ref="AH186">SUM(IF(Period=$AH$2,IF(Site=$A$130,IF(Provider=$B186,I))))</f>
        <v>0</v>
      </c>
      <c r="AI186" s="26">
        <f t="array" ref="AI186">SUM(IF(Period=$AH$2,IF(Site=$A$130,IF(Provider=$B186,J))))</f>
        <v>0</v>
      </c>
      <c r="AJ186" s="26"/>
      <c r="AK186" s="27">
        <f t="shared" si="89"/>
        <v>0</v>
      </c>
      <c r="AL186" s="27">
        <f t="shared" si="77"/>
        <v>0</v>
      </c>
      <c r="AM186" s="44"/>
      <c r="AN186" s="25">
        <f t="array" ref="AN186">SUM(IF(Period=$AN$2,IF(Site=$A$130,IF(Provider=$B186,I))))</f>
        <v>0</v>
      </c>
      <c r="AO186" s="26">
        <f t="array" ref="AO186">SUM(IF(Period=$AN$2,IF(Site=$A$130,IF(Provider=$B186,J))))</f>
        <v>0</v>
      </c>
      <c r="AP186" s="26"/>
      <c r="AQ186" s="27">
        <f t="shared" si="90"/>
        <v>0</v>
      </c>
      <c r="AR186" s="27">
        <f t="shared" si="78"/>
        <v>0</v>
      </c>
      <c r="AS186" s="44"/>
      <c r="AT186" s="25">
        <f t="array" ref="AT186">SUM(IF(Period=$AT$2,IF(Site=$A$130,IF(Provider=$B186,I))))</f>
        <v>110</v>
      </c>
      <c r="AU186" s="26">
        <f t="array" ref="AU186">SUM(IF(Period=$AT$2,IF(Site=$A$130,IF(Provider=$B186,J))))</f>
        <v>7.3363636363636404</v>
      </c>
      <c r="AV186" s="26"/>
      <c r="AW186" s="27">
        <f t="shared" si="91"/>
        <v>0.11601495112133416</v>
      </c>
      <c r="AX186" s="27">
        <f t="shared" si="79"/>
        <v>2.5427734190377176E-2</v>
      </c>
      <c r="AY186" s="44"/>
      <c r="AZ186" s="25">
        <f t="array" ref="AZ186">SUM(IF(Period=$AZ$2,IF(Site=$A$130,IF(Provider=$B186,I))))</f>
        <v>0</v>
      </c>
      <c r="BA186" s="26">
        <f t="array" ref="BA186">SUM(IF(Period=$AZ$2,IF(Site=$A$130,IF(Provider=$B186,J))))</f>
        <v>0</v>
      </c>
      <c r="BB186" s="26"/>
      <c r="BC186" s="27">
        <f t="shared" si="92"/>
        <v>0</v>
      </c>
      <c r="BD186" s="27">
        <f t="shared" si="80"/>
        <v>0</v>
      </c>
      <c r="BE186" s="44"/>
      <c r="BF186" s="25">
        <f t="array" ref="BF186">SUM(IF(Period=$BF$2,IF(Site=$A$130,IF(Provider=$B186,I))))</f>
        <v>38</v>
      </c>
      <c r="BG186" s="26">
        <f t="array" ref="BG186">SUM(IF(Period=$BF$2,IF(Site=$A$130,IF(Provider=$B186,J))))</f>
        <v>5.5789473684210504</v>
      </c>
      <c r="BH186" s="26"/>
      <c r="BI186" s="27">
        <f t="shared" si="93"/>
        <v>3.0697943816970736E-2</v>
      </c>
      <c r="BJ186" s="27">
        <f t="shared" si="81"/>
        <v>6.5598118695463798E-3</v>
      </c>
      <c r="BK186" s="44"/>
      <c r="BL186" s="25">
        <f t="array" ref="BL186">SUM(IF(Period=$BL$2,IF(Site=$A$130,IF(Provider=$B186,I))))</f>
        <v>0</v>
      </c>
      <c r="BM186" s="26">
        <f t="array" ref="BM186">SUM(IF(Period=$BL$2,IF(Site=$A$130,IF(Provider=$B186,J))))</f>
        <v>0</v>
      </c>
      <c r="BN186" s="26"/>
      <c r="BO186" s="27">
        <f t="shared" si="94"/>
        <v>0</v>
      </c>
      <c r="BP186" s="27">
        <f t="shared" si="82"/>
        <v>0</v>
      </c>
      <c r="BQ186" s="44"/>
      <c r="BR186" s="25">
        <f t="array" ref="BR186">SUM(IF(Period=$BR$2,IF(Site=$A$130,IF(Provider=$B186,I))))</f>
        <v>0</v>
      </c>
      <c r="BS186" s="26">
        <f t="array" ref="BS186">SUM(IF(Period=$BR$2,IF(Site=$A$130,IF(Provider=$B186,J))))</f>
        <v>0</v>
      </c>
      <c r="BT186" s="26"/>
      <c r="BU186" s="27">
        <f t="shared" si="95"/>
        <v>0</v>
      </c>
      <c r="BV186" s="27">
        <f t="shared" si="83"/>
        <v>0</v>
      </c>
    </row>
    <row r="187" spans="2:74" outlineLevel="1" x14ac:dyDescent="0.25">
      <c r="B187" s="20" t="s">
        <v>814</v>
      </c>
      <c r="C187" s="44"/>
      <c r="D187" s="25">
        <f t="array" ref="D187">SUM(IF(Period=$D$2,IF(Site=$A$130,IF(Provider=$B187,I))))</f>
        <v>0</v>
      </c>
      <c r="E187" s="26">
        <f t="array" ref="E187">SUM(IF(Period=$D$2,IF(Site=$A$130,IF(Provider=$B187,J))))</f>
        <v>0</v>
      </c>
      <c r="F187" s="26"/>
      <c r="G187" s="27">
        <f t="shared" si="84"/>
        <v>0</v>
      </c>
      <c r="H187" s="27">
        <f t="shared" si="72"/>
        <v>0</v>
      </c>
      <c r="I187" s="44"/>
      <c r="J187" s="25">
        <f t="array" ref="J187">SUM(IF(Period=$J$2,IF(Site=$A$130,IF(Provider=$B187,I))))</f>
        <v>1</v>
      </c>
      <c r="K187" s="26">
        <f t="array" ref="K187">SUM(IF(Period=$J$2,IF(Site=$A$130,IF(Provider=$B187,J))))</f>
        <v>2</v>
      </c>
      <c r="L187" s="26"/>
      <c r="M187" s="27">
        <f t="shared" si="85"/>
        <v>2.8046557285093252E-4</v>
      </c>
      <c r="N187" s="27">
        <f t="shared" si="73"/>
        <v>6.1963627350745113E-5</v>
      </c>
      <c r="O187" s="44"/>
      <c r="P187" s="25">
        <f t="array" ref="P187">SUM(IF(Period=$P$2,IF(Site=$A$130,IF(Provider=$B187,I))))</f>
        <v>0</v>
      </c>
      <c r="Q187" s="26">
        <f t="array" ref="Q187">SUM(IF(Period=$P$2,IF(Site=$A$130,IF(Provider=$B187,J))))</f>
        <v>0</v>
      </c>
      <c r="R187" s="26"/>
      <c r="S187" s="27">
        <f t="shared" si="86"/>
        <v>0</v>
      </c>
      <c r="T187" s="27">
        <f t="shared" si="74"/>
        <v>0</v>
      </c>
      <c r="U187" s="44"/>
      <c r="V187" s="25">
        <f t="array" ref="V187">SUM(IF(Period=$V$2,IF(Site=$A$130,IF(Provider=$B187,I))))</f>
        <v>0</v>
      </c>
      <c r="W187" s="26">
        <f t="array" ref="W187">SUM(IF(Period=$V$2,IF(Site=$A$130,IF(Provider=$B187,J))))</f>
        <v>0</v>
      </c>
      <c r="X187" s="26"/>
      <c r="Y187" s="27">
        <f t="shared" si="87"/>
        <v>0</v>
      </c>
      <c r="Z187" s="27">
        <f t="shared" si="75"/>
        <v>0</v>
      </c>
      <c r="AA187" s="44"/>
      <c r="AB187" s="25">
        <f t="array" ref="AB187">SUM(IF(Period=$AB$2,IF(Site=$A$130,IF(Provider=$B187,I))))</f>
        <v>0</v>
      </c>
      <c r="AC187" s="26">
        <f t="array" ref="AC187">SUM(IF(Period=$AB$2,IF(Site=$A$130,IF(Provider=$B187,J))))</f>
        <v>0</v>
      </c>
      <c r="AD187" s="26"/>
      <c r="AE187" s="27">
        <f t="shared" si="88"/>
        <v>0</v>
      </c>
      <c r="AF187" s="27">
        <f t="shared" si="76"/>
        <v>0</v>
      </c>
      <c r="AG187" s="44"/>
      <c r="AH187" s="25">
        <f t="array" ref="AH187">SUM(IF(Period=$AH$2,IF(Site=$A$130,IF(Provider=$B187,I))))</f>
        <v>0</v>
      </c>
      <c r="AI187" s="26">
        <f t="array" ref="AI187">SUM(IF(Period=$AH$2,IF(Site=$A$130,IF(Provider=$B187,J))))</f>
        <v>0</v>
      </c>
      <c r="AJ187" s="26"/>
      <c r="AK187" s="27">
        <f t="shared" si="89"/>
        <v>0</v>
      </c>
      <c r="AL187" s="27">
        <f t="shared" si="77"/>
        <v>0</v>
      </c>
      <c r="AM187" s="44"/>
      <c r="AN187" s="25">
        <f t="array" ref="AN187">SUM(IF(Period=$AN$2,IF(Site=$A$130,IF(Provider=$B187,I))))</f>
        <v>0</v>
      </c>
      <c r="AO187" s="26">
        <f t="array" ref="AO187">SUM(IF(Period=$AN$2,IF(Site=$A$130,IF(Provider=$B187,J))))</f>
        <v>0</v>
      </c>
      <c r="AP187" s="26"/>
      <c r="AQ187" s="27">
        <f t="shared" si="90"/>
        <v>0</v>
      </c>
      <c r="AR187" s="27">
        <f t="shared" si="78"/>
        <v>0</v>
      </c>
      <c r="AS187" s="44"/>
      <c r="AT187" s="25">
        <f t="array" ref="AT187">SUM(IF(Period=$AT$2,IF(Site=$A$130,IF(Provider=$B187,I))))</f>
        <v>0</v>
      </c>
      <c r="AU187" s="26">
        <f t="array" ref="AU187">SUM(IF(Period=$AT$2,IF(Site=$A$130,IF(Provider=$B187,J))))</f>
        <v>0</v>
      </c>
      <c r="AV187" s="26"/>
      <c r="AW187" s="27">
        <f t="shared" si="91"/>
        <v>0</v>
      </c>
      <c r="AX187" s="27">
        <f t="shared" si="79"/>
        <v>0</v>
      </c>
      <c r="AY187" s="44"/>
      <c r="AZ187" s="25">
        <f t="array" ref="AZ187">SUM(IF(Period=$AZ$2,IF(Site=$A$130,IF(Provider=$B187,I))))</f>
        <v>0</v>
      </c>
      <c r="BA187" s="26">
        <f t="array" ref="BA187">SUM(IF(Period=$AZ$2,IF(Site=$A$130,IF(Provider=$B187,J))))</f>
        <v>0</v>
      </c>
      <c r="BB187" s="26"/>
      <c r="BC187" s="27">
        <f t="shared" si="92"/>
        <v>0</v>
      </c>
      <c r="BD187" s="27">
        <f t="shared" si="80"/>
        <v>0</v>
      </c>
      <c r="BE187" s="44"/>
      <c r="BF187" s="25">
        <f t="array" ref="BF187">SUM(IF(Period=$BF$2,IF(Site=$A$130,IF(Provider=$B187,I))))</f>
        <v>0</v>
      </c>
      <c r="BG187" s="26">
        <f t="array" ref="BG187">SUM(IF(Period=$BF$2,IF(Site=$A$130,IF(Provider=$B187,J))))</f>
        <v>0</v>
      </c>
      <c r="BH187" s="26"/>
      <c r="BI187" s="27">
        <f t="shared" si="93"/>
        <v>0</v>
      </c>
      <c r="BJ187" s="27">
        <f t="shared" si="81"/>
        <v>0</v>
      </c>
      <c r="BK187" s="44"/>
      <c r="BL187" s="25">
        <f t="array" ref="BL187">SUM(IF(Period=$BL$2,IF(Site=$A$130,IF(Provider=$B187,I))))</f>
        <v>0</v>
      </c>
      <c r="BM187" s="26">
        <f t="array" ref="BM187">SUM(IF(Period=$BL$2,IF(Site=$A$130,IF(Provider=$B187,J))))</f>
        <v>0</v>
      </c>
      <c r="BN187" s="26"/>
      <c r="BO187" s="27">
        <f t="shared" si="94"/>
        <v>0</v>
      </c>
      <c r="BP187" s="27">
        <f t="shared" si="82"/>
        <v>0</v>
      </c>
      <c r="BQ187" s="44"/>
      <c r="BR187" s="25">
        <f t="array" ref="BR187">SUM(IF(Period=$BR$2,IF(Site=$A$130,IF(Provider=$B187,I))))</f>
        <v>0</v>
      </c>
      <c r="BS187" s="26">
        <f t="array" ref="BS187">SUM(IF(Period=$BR$2,IF(Site=$A$130,IF(Provider=$B187,J))))</f>
        <v>0</v>
      </c>
      <c r="BT187" s="26"/>
      <c r="BU187" s="27">
        <f t="shared" si="95"/>
        <v>0</v>
      </c>
      <c r="BV187" s="27">
        <f t="shared" si="83"/>
        <v>0</v>
      </c>
    </row>
    <row r="188" spans="2:74" outlineLevel="1" x14ac:dyDescent="0.25">
      <c r="B188" s="20" t="s">
        <v>679</v>
      </c>
      <c r="C188" s="44"/>
      <c r="D188" s="25">
        <f t="array" ref="D188">SUM(IF(Period=$D$2,IF(Site=$A$130,IF(Provider=$B188,I))))</f>
        <v>0</v>
      </c>
      <c r="E188" s="26">
        <f t="array" ref="E188">SUM(IF(Period=$D$2,IF(Site=$A$130,IF(Provider=$B188,J))))</f>
        <v>0</v>
      </c>
      <c r="F188" s="26"/>
      <c r="G188" s="27">
        <f t="shared" si="84"/>
        <v>0</v>
      </c>
      <c r="H188" s="27">
        <f t="shared" si="72"/>
        <v>0</v>
      </c>
      <c r="I188" s="44"/>
      <c r="J188" s="25">
        <f t="array" ref="J188">SUM(IF(Period=$J$2,IF(Site=$A$130,IF(Provider=$B188,I))))</f>
        <v>0</v>
      </c>
      <c r="K188" s="26">
        <f t="array" ref="K188">SUM(IF(Period=$J$2,IF(Site=$A$130,IF(Provider=$B188,J))))</f>
        <v>0</v>
      </c>
      <c r="L188" s="26"/>
      <c r="M188" s="27">
        <f t="shared" si="85"/>
        <v>0</v>
      </c>
      <c r="N188" s="27">
        <f t="shared" si="73"/>
        <v>0</v>
      </c>
      <c r="O188" s="44"/>
      <c r="P188" s="25">
        <f t="array" ref="P188">SUM(IF(Period=$P$2,IF(Site=$A$130,IF(Provider=$B188,I))))</f>
        <v>0</v>
      </c>
      <c r="Q188" s="26">
        <f t="array" ref="Q188">SUM(IF(Period=$P$2,IF(Site=$A$130,IF(Provider=$B188,J))))</f>
        <v>0</v>
      </c>
      <c r="R188" s="26"/>
      <c r="S188" s="27">
        <f t="shared" si="86"/>
        <v>0</v>
      </c>
      <c r="T188" s="27">
        <f t="shared" si="74"/>
        <v>0</v>
      </c>
      <c r="U188" s="44"/>
      <c r="V188" s="25">
        <f t="array" ref="V188">SUM(IF(Period=$V$2,IF(Site=$A$130,IF(Provider=$B188,I))))</f>
        <v>1</v>
      </c>
      <c r="W188" s="26">
        <f t="array" ref="W188">SUM(IF(Period=$V$2,IF(Site=$A$130,IF(Provider=$B188,J))))</f>
        <v>31</v>
      </c>
      <c r="X188" s="26"/>
      <c r="Y188" s="27">
        <f t="shared" si="87"/>
        <v>4.1880572818157255E-3</v>
      </c>
      <c r="Z188" s="27">
        <f t="shared" si="75"/>
        <v>9.3751890159075792E-4</v>
      </c>
      <c r="AA188" s="44"/>
      <c r="AB188" s="25">
        <f t="array" ref="AB188">SUM(IF(Period=$AB$2,IF(Site=$A$130,IF(Provider=$B188,I))))</f>
        <v>0</v>
      </c>
      <c r="AC188" s="26">
        <f t="array" ref="AC188">SUM(IF(Period=$AB$2,IF(Site=$A$130,IF(Provider=$B188,J))))</f>
        <v>0</v>
      </c>
      <c r="AD188" s="26"/>
      <c r="AE188" s="27">
        <f t="shared" si="88"/>
        <v>0</v>
      </c>
      <c r="AF188" s="27">
        <f t="shared" si="76"/>
        <v>0</v>
      </c>
      <c r="AG188" s="44"/>
      <c r="AH188" s="25">
        <f t="array" ref="AH188">SUM(IF(Period=$AH$2,IF(Site=$A$130,IF(Provider=$B188,I))))</f>
        <v>0</v>
      </c>
      <c r="AI188" s="26">
        <f t="array" ref="AI188">SUM(IF(Period=$AH$2,IF(Site=$A$130,IF(Provider=$B188,J))))</f>
        <v>0</v>
      </c>
      <c r="AJ188" s="26"/>
      <c r="AK188" s="27">
        <f t="shared" si="89"/>
        <v>0</v>
      </c>
      <c r="AL188" s="27">
        <f t="shared" si="77"/>
        <v>0</v>
      </c>
      <c r="AM188" s="44"/>
      <c r="AN188" s="25">
        <f t="array" ref="AN188">SUM(IF(Period=$AN$2,IF(Site=$A$130,IF(Provider=$B188,I))))</f>
        <v>0</v>
      </c>
      <c r="AO188" s="26">
        <f t="array" ref="AO188">SUM(IF(Period=$AN$2,IF(Site=$A$130,IF(Provider=$B188,J))))</f>
        <v>0</v>
      </c>
      <c r="AP188" s="26"/>
      <c r="AQ188" s="27">
        <f t="shared" si="90"/>
        <v>0</v>
      </c>
      <c r="AR188" s="27">
        <f t="shared" si="78"/>
        <v>0</v>
      </c>
      <c r="AS188" s="44"/>
      <c r="AT188" s="25">
        <f t="array" ref="AT188">SUM(IF(Period=$AT$2,IF(Site=$A$130,IF(Provider=$B188,I))))</f>
        <v>0</v>
      </c>
      <c r="AU188" s="26">
        <f t="array" ref="AU188">SUM(IF(Period=$AT$2,IF(Site=$A$130,IF(Provider=$B188,J))))</f>
        <v>0</v>
      </c>
      <c r="AV188" s="26"/>
      <c r="AW188" s="27">
        <f t="shared" si="91"/>
        <v>0</v>
      </c>
      <c r="AX188" s="27">
        <f t="shared" si="79"/>
        <v>0</v>
      </c>
      <c r="AY188" s="44"/>
      <c r="AZ188" s="25">
        <f t="array" ref="AZ188">SUM(IF(Period=$AZ$2,IF(Site=$A$130,IF(Provider=$B188,I))))</f>
        <v>0</v>
      </c>
      <c r="BA188" s="26">
        <f t="array" ref="BA188">SUM(IF(Period=$AZ$2,IF(Site=$A$130,IF(Provider=$B188,J))))</f>
        <v>0</v>
      </c>
      <c r="BB188" s="26"/>
      <c r="BC188" s="27">
        <f t="shared" si="92"/>
        <v>0</v>
      </c>
      <c r="BD188" s="27">
        <f t="shared" si="80"/>
        <v>0</v>
      </c>
      <c r="BE188" s="44"/>
      <c r="BF188" s="25">
        <f t="array" ref="BF188">SUM(IF(Period=$BF$2,IF(Site=$A$130,IF(Provider=$B188,I))))</f>
        <v>0</v>
      </c>
      <c r="BG188" s="26">
        <f t="array" ref="BG188">SUM(IF(Period=$BF$2,IF(Site=$A$130,IF(Provider=$B188,J))))</f>
        <v>0</v>
      </c>
      <c r="BH188" s="26"/>
      <c r="BI188" s="27">
        <f t="shared" si="93"/>
        <v>0</v>
      </c>
      <c r="BJ188" s="27">
        <f t="shared" si="81"/>
        <v>0</v>
      </c>
      <c r="BK188" s="44"/>
      <c r="BL188" s="25">
        <f t="array" ref="BL188">SUM(IF(Period=$BL$2,IF(Site=$A$130,IF(Provider=$B188,I))))</f>
        <v>0</v>
      </c>
      <c r="BM188" s="26">
        <f t="array" ref="BM188">SUM(IF(Period=$BL$2,IF(Site=$A$130,IF(Provider=$B188,J))))</f>
        <v>0</v>
      </c>
      <c r="BN188" s="26"/>
      <c r="BO188" s="27">
        <f t="shared" si="94"/>
        <v>0</v>
      </c>
      <c r="BP188" s="27">
        <f t="shared" si="82"/>
        <v>0</v>
      </c>
      <c r="BQ188" s="44"/>
      <c r="BR188" s="25">
        <f t="array" ref="BR188">SUM(IF(Period=$BR$2,IF(Site=$A$130,IF(Provider=$B188,I))))</f>
        <v>0</v>
      </c>
      <c r="BS188" s="26">
        <f t="array" ref="BS188">SUM(IF(Period=$BR$2,IF(Site=$A$130,IF(Provider=$B188,J))))</f>
        <v>0</v>
      </c>
      <c r="BT188" s="26"/>
      <c r="BU188" s="27">
        <f t="shared" si="95"/>
        <v>0</v>
      </c>
      <c r="BV188" s="27">
        <f t="shared" si="83"/>
        <v>0</v>
      </c>
    </row>
    <row r="189" spans="2:74" outlineLevel="1" x14ac:dyDescent="0.25">
      <c r="B189" s="20" t="s">
        <v>907</v>
      </c>
      <c r="C189" s="44"/>
      <c r="D189" s="25">
        <f t="array" ref="D189">SUM(IF(Period=$D$2,IF(Site=$A$130,IF(Provider=$B189,I))))</f>
        <v>0</v>
      </c>
      <c r="E189" s="26">
        <f t="array" ref="E189">SUM(IF(Period=$D$2,IF(Site=$A$130,IF(Provider=$B189,J))))</f>
        <v>0</v>
      </c>
      <c r="F189" s="26"/>
      <c r="G189" s="27">
        <f t="shared" si="84"/>
        <v>0</v>
      </c>
      <c r="H189" s="27">
        <f t="shared" si="72"/>
        <v>0</v>
      </c>
      <c r="I189" s="44"/>
      <c r="J189" s="25">
        <f t="array" ref="J189">SUM(IF(Period=$J$2,IF(Site=$A$130,IF(Provider=$B189,I))))</f>
        <v>0</v>
      </c>
      <c r="K189" s="26">
        <f t="array" ref="K189">SUM(IF(Period=$J$2,IF(Site=$A$130,IF(Provider=$B189,J))))</f>
        <v>0</v>
      </c>
      <c r="L189" s="26"/>
      <c r="M189" s="27">
        <f t="shared" si="85"/>
        <v>0</v>
      </c>
      <c r="N189" s="27">
        <f t="shared" si="73"/>
        <v>0</v>
      </c>
      <c r="O189" s="44"/>
      <c r="P189" s="25">
        <f t="array" ref="P189">SUM(IF(Period=$P$2,IF(Site=$A$130,IF(Provider=$B189,I))))</f>
        <v>0</v>
      </c>
      <c r="Q189" s="26">
        <f t="array" ref="Q189">SUM(IF(Period=$P$2,IF(Site=$A$130,IF(Provider=$B189,J))))</f>
        <v>0</v>
      </c>
      <c r="R189" s="26"/>
      <c r="S189" s="27">
        <f t="shared" si="86"/>
        <v>0</v>
      </c>
      <c r="T189" s="27">
        <f t="shared" si="74"/>
        <v>0</v>
      </c>
      <c r="U189" s="44"/>
      <c r="V189" s="25">
        <f t="array" ref="V189">SUM(IF(Period=$V$2,IF(Site=$A$130,IF(Provider=$B189,I))))</f>
        <v>0</v>
      </c>
      <c r="W189" s="26">
        <f t="array" ref="W189">SUM(IF(Period=$V$2,IF(Site=$A$130,IF(Provider=$B189,J))))</f>
        <v>0</v>
      </c>
      <c r="X189" s="26"/>
      <c r="Y189" s="27">
        <f t="shared" si="87"/>
        <v>0</v>
      </c>
      <c r="Z189" s="27">
        <f t="shared" si="75"/>
        <v>0</v>
      </c>
      <c r="AA189" s="44"/>
      <c r="AB189" s="25">
        <f t="array" ref="AB189">SUM(IF(Period=$AB$2,IF(Site=$A$130,IF(Provider=$B189,I))))</f>
        <v>0</v>
      </c>
      <c r="AC189" s="26">
        <f t="array" ref="AC189">SUM(IF(Period=$AB$2,IF(Site=$A$130,IF(Provider=$B189,J))))</f>
        <v>0</v>
      </c>
      <c r="AD189" s="26"/>
      <c r="AE189" s="27">
        <f t="shared" si="88"/>
        <v>0</v>
      </c>
      <c r="AF189" s="27">
        <f t="shared" si="76"/>
        <v>0</v>
      </c>
      <c r="AG189" s="44"/>
      <c r="AH189" s="25">
        <f t="array" ref="AH189">SUM(IF(Period=$AH$2,IF(Site=$A$130,IF(Provider=$B189,I))))</f>
        <v>0</v>
      </c>
      <c r="AI189" s="26">
        <f t="array" ref="AI189">SUM(IF(Period=$AH$2,IF(Site=$A$130,IF(Provider=$B189,J))))</f>
        <v>0</v>
      </c>
      <c r="AJ189" s="26"/>
      <c r="AK189" s="27">
        <f t="shared" si="89"/>
        <v>0</v>
      </c>
      <c r="AL189" s="27">
        <f t="shared" si="77"/>
        <v>0</v>
      </c>
      <c r="AM189" s="44"/>
      <c r="AN189" s="25">
        <f t="array" ref="AN189">SUM(IF(Period=$AN$2,IF(Site=$A$130,IF(Provider=$B189,I))))</f>
        <v>2</v>
      </c>
      <c r="AO189" s="26">
        <f t="array" ref="AO189">SUM(IF(Period=$AN$2,IF(Site=$A$130,IF(Provider=$B189,J))))</f>
        <v>7.5</v>
      </c>
      <c r="AP189" s="26"/>
      <c r="AQ189" s="27">
        <f t="shared" si="90"/>
        <v>2.1141649048625794E-3</v>
      </c>
      <c r="AR189" s="27">
        <f t="shared" si="78"/>
        <v>4.7969299648225141E-4</v>
      </c>
      <c r="AS189" s="44"/>
      <c r="AT189" s="25">
        <f t="array" ref="AT189">SUM(IF(Period=$AT$2,IF(Site=$A$130,IF(Provider=$B189,I))))</f>
        <v>0</v>
      </c>
      <c r="AU189" s="26">
        <f t="array" ref="AU189">SUM(IF(Period=$AT$2,IF(Site=$A$130,IF(Provider=$B189,J))))</f>
        <v>0</v>
      </c>
      <c r="AV189" s="26"/>
      <c r="AW189" s="27">
        <f t="shared" si="91"/>
        <v>0</v>
      </c>
      <c r="AX189" s="27">
        <f t="shared" si="79"/>
        <v>0</v>
      </c>
      <c r="AY189" s="44"/>
      <c r="AZ189" s="25">
        <f t="array" ref="AZ189">SUM(IF(Period=$AZ$2,IF(Site=$A$130,IF(Provider=$B189,I))))</f>
        <v>1</v>
      </c>
      <c r="BA189" s="26">
        <f t="array" ref="BA189">SUM(IF(Period=$AZ$2,IF(Site=$A$130,IF(Provider=$B189,J))))</f>
        <v>12</v>
      </c>
      <c r="BB189" s="26"/>
      <c r="BC189" s="27">
        <f t="shared" si="92"/>
        <v>1.8121413470250679E-3</v>
      </c>
      <c r="BD189" s="27">
        <f t="shared" si="80"/>
        <v>3.9101958356414351E-4</v>
      </c>
      <c r="BE189" s="44"/>
      <c r="BF189" s="25">
        <f t="array" ref="BF189">SUM(IF(Period=$BF$2,IF(Site=$A$130,IF(Provider=$B189,I))))</f>
        <v>2</v>
      </c>
      <c r="BG189" s="26">
        <f t="array" ref="BG189">SUM(IF(Period=$BF$2,IF(Site=$A$130,IF(Provider=$B189,J))))</f>
        <v>2</v>
      </c>
      <c r="BH189" s="26"/>
      <c r="BI189" s="27">
        <f t="shared" si="93"/>
        <v>5.7920648711265563E-4</v>
      </c>
      <c r="BJ189" s="27">
        <f t="shared" si="81"/>
        <v>1.2377003527446005E-4</v>
      </c>
      <c r="BK189" s="44"/>
      <c r="BL189" s="25">
        <f t="array" ref="BL189">SUM(IF(Period=$BL$2,IF(Site=$A$130,IF(Provider=$B189,I))))</f>
        <v>0</v>
      </c>
      <c r="BM189" s="26">
        <f t="array" ref="BM189">SUM(IF(Period=$BL$2,IF(Site=$A$130,IF(Provider=$B189,J))))</f>
        <v>0</v>
      </c>
      <c r="BN189" s="26"/>
      <c r="BO189" s="27">
        <f t="shared" si="94"/>
        <v>0</v>
      </c>
      <c r="BP189" s="27">
        <f t="shared" si="82"/>
        <v>0</v>
      </c>
      <c r="BQ189" s="44"/>
      <c r="BR189" s="25">
        <f t="array" ref="BR189">SUM(IF(Period=$BR$2,IF(Site=$A$130,IF(Provider=$B189,I))))</f>
        <v>1</v>
      </c>
      <c r="BS189" s="26">
        <f t="array" ref="BS189">SUM(IF(Period=$BR$2,IF(Site=$A$130,IF(Provider=$B189,J))))</f>
        <v>2</v>
      </c>
      <c r="BT189" s="26"/>
      <c r="BU189" s="27">
        <f t="shared" si="95"/>
        <v>2.8204766605556341E-4</v>
      </c>
      <c r="BV189" s="27">
        <f t="shared" si="83"/>
        <v>5.8666510222639404E-5</v>
      </c>
    </row>
    <row r="190" spans="2:74" outlineLevel="1" x14ac:dyDescent="0.25">
      <c r="B190" s="20" t="s">
        <v>606</v>
      </c>
      <c r="C190" s="44"/>
      <c r="D190" s="25">
        <f t="array" ref="D190">SUM(IF(Period=$D$2,IF(Site=$A$130,IF(Provider=$B190,I))))</f>
        <v>5</v>
      </c>
      <c r="E190" s="26">
        <f t="array" ref="E190">SUM(IF(Period=$D$2,IF(Site=$A$130,IF(Provider=$B190,J))))</f>
        <v>8.8000000000000007</v>
      </c>
      <c r="F190" s="26"/>
      <c r="G190" s="27">
        <f t="shared" si="84"/>
        <v>5.7291666666666671E-3</v>
      </c>
      <c r="H190" s="27">
        <f t="shared" si="72"/>
        <v>1.2743649897181916E-3</v>
      </c>
      <c r="I190" s="44"/>
      <c r="J190" s="25">
        <f t="array" ref="J190">SUM(IF(Period=$J$2,IF(Site=$A$130,IF(Provider=$B190,I))))</f>
        <v>2</v>
      </c>
      <c r="K190" s="26">
        <f t="array" ref="K190">SUM(IF(Period=$J$2,IF(Site=$A$130,IF(Provider=$B190,J))))</f>
        <v>49</v>
      </c>
      <c r="L190" s="26"/>
      <c r="M190" s="27">
        <f t="shared" si="85"/>
        <v>1.3742813069695693E-2</v>
      </c>
      <c r="N190" s="27">
        <f t="shared" si="73"/>
        <v>3.0362177401865105E-3</v>
      </c>
      <c r="O190" s="44"/>
      <c r="P190" s="25">
        <f t="array" ref="P190">SUM(IF(Period=$P$2,IF(Site=$A$130,IF(Provider=$B190,I))))</f>
        <v>3</v>
      </c>
      <c r="Q190" s="26">
        <f t="array" ref="Q190">SUM(IF(Period=$P$2,IF(Site=$A$130,IF(Provider=$B190,J))))</f>
        <v>6</v>
      </c>
      <c r="R190" s="26"/>
      <c r="S190" s="27">
        <f t="shared" si="86"/>
        <v>2.2950401632028561E-3</v>
      </c>
      <c r="T190" s="27">
        <f t="shared" si="74"/>
        <v>5.1870209209843804E-4</v>
      </c>
      <c r="U190" s="44"/>
      <c r="V190" s="25">
        <f t="array" ref="V190">SUM(IF(Period=$V$2,IF(Site=$A$130,IF(Provider=$B190,I))))</f>
        <v>3</v>
      </c>
      <c r="W190" s="26">
        <f t="array" ref="W190">SUM(IF(Period=$V$2,IF(Site=$A$130,IF(Provider=$B190,J))))</f>
        <v>11.666666666666666</v>
      </c>
      <c r="X190" s="26"/>
      <c r="Y190" s="27">
        <f t="shared" si="87"/>
        <v>4.7284517697919479E-3</v>
      </c>
      <c r="Z190" s="27">
        <f t="shared" si="75"/>
        <v>1.0584890824411781E-3</v>
      </c>
      <c r="AA190" s="44"/>
      <c r="AB190" s="25">
        <f t="array" ref="AB190">SUM(IF(Period=$AB$2,IF(Site=$A$130,IF(Provider=$B190,I))))</f>
        <v>11</v>
      </c>
      <c r="AC190" s="26">
        <f t="array" ref="AC190">SUM(IF(Period=$AB$2,IF(Site=$A$130,IF(Provider=$B190,J))))</f>
        <v>6.4545454545454541</v>
      </c>
      <c r="AD190" s="26"/>
      <c r="AE190" s="27">
        <f t="shared" si="88"/>
        <v>9.3224789915966385E-3</v>
      </c>
      <c r="AF190" s="27">
        <f t="shared" si="76"/>
        <v>2.1359164886736262E-3</v>
      </c>
      <c r="AG190" s="44"/>
      <c r="AH190" s="25">
        <f t="array" ref="AH190">SUM(IF(Period=$AH$2,IF(Site=$A$130,IF(Provider=$B190,I))))</f>
        <v>0</v>
      </c>
      <c r="AI190" s="26">
        <f t="array" ref="AI190">SUM(IF(Period=$AH$2,IF(Site=$A$130,IF(Provider=$B190,J))))</f>
        <v>0</v>
      </c>
      <c r="AJ190" s="26"/>
      <c r="AK190" s="27">
        <f t="shared" si="89"/>
        <v>0</v>
      </c>
      <c r="AL190" s="27">
        <f t="shared" si="77"/>
        <v>0</v>
      </c>
      <c r="AM190" s="44"/>
      <c r="AN190" s="25">
        <f t="array" ref="AN190">SUM(IF(Period=$AN$2,IF(Site=$A$130,IF(Provider=$B190,I))))</f>
        <v>0</v>
      </c>
      <c r="AO190" s="26">
        <f t="array" ref="AO190">SUM(IF(Period=$AN$2,IF(Site=$A$130,IF(Provider=$B190,J))))</f>
        <v>0</v>
      </c>
      <c r="AP190" s="26"/>
      <c r="AQ190" s="27">
        <f t="shared" si="90"/>
        <v>0</v>
      </c>
      <c r="AR190" s="27">
        <f t="shared" si="78"/>
        <v>0</v>
      </c>
      <c r="AS190" s="44"/>
      <c r="AT190" s="25">
        <f t="array" ref="AT190">SUM(IF(Period=$AT$2,IF(Site=$A$130,IF(Provider=$B190,I))))</f>
        <v>0</v>
      </c>
      <c r="AU190" s="26">
        <f t="array" ref="AU190">SUM(IF(Period=$AT$2,IF(Site=$A$130,IF(Provider=$B190,J))))</f>
        <v>0</v>
      </c>
      <c r="AV190" s="26"/>
      <c r="AW190" s="27">
        <f t="shared" si="91"/>
        <v>0</v>
      </c>
      <c r="AX190" s="27">
        <f t="shared" si="79"/>
        <v>0</v>
      </c>
      <c r="AY190" s="44"/>
      <c r="AZ190" s="25">
        <f t="array" ref="AZ190">SUM(IF(Period=$AZ$2,IF(Site=$A$130,IF(Provider=$B190,I))))</f>
        <v>0</v>
      </c>
      <c r="BA190" s="26">
        <f t="array" ref="BA190">SUM(IF(Period=$AZ$2,IF(Site=$A$130,IF(Provider=$B190,J))))</f>
        <v>0</v>
      </c>
      <c r="BB190" s="26"/>
      <c r="BC190" s="27">
        <f t="shared" si="92"/>
        <v>0</v>
      </c>
      <c r="BD190" s="27">
        <f t="shared" si="80"/>
        <v>0</v>
      </c>
      <c r="BE190" s="44"/>
      <c r="BF190" s="25">
        <f t="array" ref="BF190">SUM(IF(Period=$BF$2,IF(Site=$A$130,IF(Provider=$B190,I))))</f>
        <v>0</v>
      </c>
      <c r="BG190" s="26">
        <f t="array" ref="BG190">SUM(IF(Period=$BF$2,IF(Site=$A$130,IF(Provider=$B190,J))))</f>
        <v>0</v>
      </c>
      <c r="BH190" s="26"/>
      <c r="BI190" s="27">
        <f t="shared" si="93"/>
        <v>0</v>
      </c>
      <c r="BJ190" s="27">
        <f t="shared" si="81"/>
        <v>0</v>
      </c>
      <c r="BK190" s="44"/>
      <c r="BL190" s="25">
        <f t="array" ref="BL190">SUM(IF(Period=$BL$2,IF(Site=$A$130,IF(Provider=$B190,I))))</f>
        <v>0</v>
      </c>
      <c r="BM190" s="26">
        <f t="array" ref="BM190">SUM(IF(Period=$BL$2,IF(Site=$A$130,IF(Provider=$B190,J))))</f>
        <v>0</v>
      </c>
      <c r="BN190" s="26"/>
      <c r="BO190" s="27">
        <f t="shared" si="94"/>
        <v>0</v>
      </c>
      <c r="BP190" s="27">
        <f t="shared" si="82"/>
        <v>0</v>
      </c>
      <c r="BQ190" s="44"/>
      <c r="BR190" s="25">
        <f t="array" ref="BR190">SUM(IF(Period=$BR$2,IF(Site=$A$130,IF(Provider=$B190,I))))</f>
        <v>0</v>
      </c>
      <c r="BS190" s="26">
        <f t="array" ref="BS190">SUM(IF(Period=$BR$2,IF(Site=$A$130,IF(Provider=$B190,J))))</f>
        <v>0</v>
      </c>
      <c r="BT190" s="26"/>
      <c r="BU190" s="27">
        <f t="shared" si="95"/>
        <v>0</v>
      </c>
      <c r="BV190" s="27">
        <f t="shared" si="83"/>
        <v>0</v>
      </c>
    </row>
    <row r="191" spans="2:74" outlineLevel="1" x14ac:dyDescent="0.25">
      <c r="B191" s="20" t="s">
        <v>888</v>
      </c>
      <c r="C191" s="44"/>
      <c r="D191" s="25">
        <f t="array" ref="D191">SUM(IF(Period=$D$2,IF(Site=$A$130,IF(Provider=$B191,I))))</f>
        <v>0</v>
      </c>
      <c r="E191" s="26">
        <f t="array" ref="E191">SUM(IF(Period=$D$2,IF(Site=$A$130,IF(Provider=$B191,J))))</f>
        <v>0</v>
      </c>
      <c r="F191" s="26"/>
      <c r="G191" s="27">
        <f t="shared" si="84"/>
        <v>0</v>
      </c>
      <c r="H191" s="27">
        <f t="shared" si="72"/>
        <v>0</v>
      </c>
      <c r="I191" s="44"/>
      <c r="J191" s="25">
        <f t="array" ref="J191">SUM(IF(Period=$J$2,IF(Site=$A$130,IF(Provider=$B191,I))))</f>
        <v>0</v>
      </c>
      <c r="K191" s="26">
        <f t="array" ref="K191">SUM(IF(Period=$J$2,IF(Site=$A$130,IF(Provider=$B191,J))))</f>
        <v>0</v>
      </c>
      <c r="L191" s="26"/>
      <c r="M191" s="27">
        <f t="shared" si="85"/>
        <v>0</v>
      </c>
      <c r="N191" s="27">
        <f t="shared" si="73"/>
        <v>0</v>
      </c>
      <c r="O191" s="44"/>
      <c r="P191" s="25">
        <f t="array" ref="P191">SUM(IF(Period=$P$2,IF(Site=$A$130,IF(Provider=$B191,I))))</f>
        <v>0</v>
      </c>
      <c r="Q191" s="26">
        <f t="array" ref="Q191">SUM(IF(Period=$P$2,IF(Site=$A$130,IF(Provider=$B191,J))))</f>
        <v>0</v>
      </c>
      <c r="R191" s="26"/>
      <c r="S191" s="27">
        <f t="shared" si="86"/>
        <v>0</v>
      </c>
      <c r="T191" s="27">
        <f t="shared" si="74"/>
        <v>0</v>
      </c>
      <c r="U191" s="44"/>
      <c r="V191" s="25">
        <f t="array" ref="V191">SUM(IF(Period=$V$2,IF(Site=$A$130,IF(Provider=$B191,I))))</f>
        <v>0</v>
      </c>
      <c r="W191" s="26">
        <f t="array" ref="W191">SUM(IF(Period=$V$2,IF(Site=$A$130,IF(Provider=$B191,J))))</f>
        <v>0</v>
      </c>
      <c r="X191" s="26"/>
      <c r="Y191" s="27">
        <f t="shared" si="87"/>
        <v>0</v>
      </c>
      <c r="Z191" s="27">
        <f t="shared" si="75"/>
        <v>0</v>
      </c>
      <c r="AA191" s="44"/>
      <c r="AB191" s="25">
        <f t="array" ref="AB191">SUM(IF(Period=$AB$2,IF(Site=$A$130,IF(Provider=$B191,I))))</f>
        <v>141</v>
      </c>
      <c r="AC191" s="26">
        <f t="array" ref="AC191">SUM(IF(Period=$AB$2,IF(Site=$A$130,IF(Provider=$B191,J))))</f>
        <v>8.7375886524822697</v>
      </c>
      <c r="AD191" s="26"/>
      <c r="AE191" s="27">
        <f t="shared" si="88"/>
        <v>0.16176470588235295</v>
      </c>
      <c r="AF191" s="27">
        <f t="shared" si="76"/>
        <v>3.7062663578111367E-2</v>
      </c>
      <c r="AG191" s="44"/>
      <c r="AH191" s="25">
        <f t="array" ref="AH191">SUM(IF(Period=$AH$2,IF(Site=$A$130,IF(Provider=$B191,I))))</f>
        <v>0</v>
      </c>
      <c r="AI191" s="26">
        <f t="array" ref="AI191">SUM(IF(Period=$AH$2,IF(Site=$A$130,IF(Provider=$B191,J))))</f>
        <v>0</v>
      </c>
      <c r="AJ191" s="26"/>
      <c r="AK191" s="27">
        <f t="shared" si="89"/>
        <v>0</v>
      </c>
      <c r="AL191" s="27">
        <f t="shared" si="77"/>
        <v>0</v>
      </c>
      <c r="AM191" s="44"/>
      <c r="AN191" s="25">
        <f t="array" ref="AN191">SUM(IF(Period=$AN$2,IF(Site=$A$130,IF(Provider=$B191,I))))</f>
        <v>0</v>
      </c>
      <c r="AO191" s="26">
        <f t="array" ref="AO191">SUM(IF(Period=$AN$2,IF(Site=$A$130,IF(Provider=$B191,J))))</f>
        <v>0</v>
      </c>
      <c r="AP191" s="26"/>
      <c r="AQ191" s="27">
        <f t="shared" si="90"/>
        <v>0</v>
      </c>
      <c r="AR191" s="27">
        <f t="shared" si="78"/>
        <v>0</v>
      </c>
      <c r="AS191" s="44"/>
      <c r="AT191" s="25">
        <f t="array" ref="AT191">SUM(IF(Period=$AT$2,IF(Site=$A$130,IF(Provider=$B191,I))))</f>
        <v>0</v>
      </c>
      <c r="AU191" s="26">
        <f t="array" ref="AU191">SUM(IF(Period=$AT$2,IF(Site=$A$130,IF(Provider=$B191,J))))</f>
        <v>0</v>
      </c>
      <c r="AV191" s="26"/>
      <c r="AW191" s="27">
        <f t="shared" si="91"/>
        <v>0</v>
      </c>
      <c r="AX191" s="27">
        <f t="shared" si="79"/>
        <v>0</v>
      </c>
      <c r="AY191" s="44"/>
      <c r="AZ191" s="25">
        <f t="array" ref="AZ191">SUM(IF(Period=$AZ$2,IF(Site=$A$130,IF(Provider=$B191,I))))</f>
        <v>0</v>
      </c>
      <c r="BA191" s="26">
        <f t="array" ref="BA191">SUM(IF(Period=$AZ$2,IF(Site=$A$130,IF(Provider=$B191,J))))</f>
        <v>0</v>
      </c>
      <c r="BB191" s="26"/>
      <c r="BC191" s="27">
        <f t="shared" si="92"/>
        <v>0</v>
      </c>
      <c r="BD191" s="27">
        <f t="shared" si="80"/>
        <v>0</v>
      </c>
      <c r="BE191" s="44"/>
      <c r="BF191" s="25">
        <f t="array" ref="BF191">SUM(IF(Period=$BF$2,IF(Site=$A$130,IF(Provider=$B191,I))))</f>
        <v>0</v>
      </c>
      <c r="BG191" s="26">
        <f t="array" ref="BG191">SUM(IF(Period=$BF$2,IF(Site=$A$130,IF(Provider=$B191,J))))</f>
        <v>0</v>
      </c>
      <c r="BH191" s="26"/>
      <c r="BI191" s="27">
        <f t="shared" si="93"/>
        <v>0</v>
      </c>
      <c r="BJ191" s="27">
        <f t="shared" si="81"/>
        <v>0</v>
      </c>
      <c r="BK191" s="44"/>
      <c r="BL191" s="25">
        <f t="array" ref="BL191">SUM(IF(Period=$BL$2,IF(Site=$A$130,IF(Provider=$B191,I))))</f>
        <v>0</v>
      </c>
      <c r="BM191" s="26">
        <f t="array" ref="BM191">SUM(IF(Period=$BL$2,IF(Site=$A$130,IF(Provider=$B191,J))))</f>
        <v>0</v>
      </c>
      <c r="BN191" s="26"/>
      <c r="BO191" s="27">
        <f t="shared" si="94"/>
        <v>0</v>
      </c>
      <c r="BP191" s="27">
        <f t="shared" si="82"/>
        <v>0</v>
      </c>
      <c r="BQ191" s="44"/>
      <c r="BR191" s="25">
        <f t="array" ref="BR191">SUM(IF(Period=$BR$2,IF(Site=$A$130,IF(Provider=$B191,I))))</f>
        <v>0</v>
      </c>
      <c r="BS191" s="26">
        <f t="array" ref="BS191">SUM(IF(Period=$BR$2,IF(Site=$A$130,IF(Provider=$B191,J))))</f>
        <v>0</v>
      </c>
      <c r="BT191" s="26"/>
      <c r="BU191" s="27">
        <f t="shared" si="95"/>
        <v>0</v>
      </c>
      <c r="BV191" s="27">
        <f t="shared" si="83"/>
        <v>0</v>
      </c>
    </row>
    <row r="192" spans="2:74" outlineLevel="1" x14ac:dyDescent="0.25">
      <c r="B192" s="20" t="s">
        <v>815</v>
      </c>
      <c r="C192" s="44"/>
      <c r="D192" s="25">
        <f t="array" ref="D192">SUM(IF(Period=$D$2,IF(Site=$A$130,IF(Provider=$B192,I))))</f>
        <v>0</v>
      </c>
      <c r="E192" s="26">
        <f t="array" ref="E192">SUM(IF(Period=$D$2,IF(Site=$A$130,IF(Provider=$B192,J))))</f>
        <v>0</v>
      </c>
      <c r="F192" s="26"/>
      <c r="G192" s="27">
        <f t="shared" si="84"/>
        <v>0</v>
      </c>
      <c r="H192" s="27">
        <f t="shared" si="72"/>
        <v>0</v>
      </c>
      <c r="I192" s="44"/>
      <c r="J192" s="25">
        <f t="array" ref="J192">SUM(IF(Period=$J$2,IF(Site=$A$130,IF(Provider=$B192,I))))</f>
        <v>0</v>
      </c>
      <c r="K192" s="26">
        <f t="array" ref="K192">SUM(IF(Period=$J$2,IF(Site=$A$130,IF(Provider=$B192,J))))</f>
        <v>0</v>
      </c>
      <c r="L192" s="26"/>
      <c r="M192" s="27">
        <f t="shared" si="85"/>
        <v>0</v>
      </c>
      <c r="N192" s="27">
        <f t="shared" si="73"/>
        <v>0</v>
      </c>
      <c r="O192" s="44"/>
      <c r="P192" s="25">
        <f t="array" ref="P192">SUM(IF(Period=$P$2,IF(Site=$A$130,IF(Provider=$B192,I))))</f>
        <v>0</v>
      </c>
      <c r="Q192" s="26">
        <f t="array" ref="Q192">SUM(IF(Period=$P$2,IF(Site=$A$130,IF(Provider=$B192,J))))</f>
        <v>0</v>
      </c>
      <c r="R192" s="26"/>
      <c r="S192" s="27">
        <f t="shared" si="86"/>
        <v>0</v>
      </c>
      <c r="T192" s="27">
        <f t="shared" si="74"/>
        <v>0</v>
      </c>
      <c r="U192" s="44"/>
      <c r="V192" s="25">
        <f t="array" ref="V192">SUM(IF(Period=$V$2,IF(Site=$A$130,IF(Provider=$B192,I))))</f>
        <v>0</v>
      </c>
      <c r="W192" s="26">
        <f t="array" ref="W192">SUM(IF(Period=$V$2,IF(Site=$A$130,IF(Provider=$B192,J))))</f>
        <v>0</v>
      </c>
      <c r="X192" s="26"/>
      <c r="Y192" s="27">
        <f t="shared" si="87"/>
        <v>0</v>
      </c>
      <c r="Z192" s="27">
        <f t="shared" si="75"/>
        <v>0</v>
      </c>
      <c r="AA192" s="44"/>
      <c r="AB192" s="25">
        <f t="array" ref="AB192">SUM(IF(Period=$AB$2,IF(Site=$A$130,IF(Provider=$B192,I))))</f>
        <v>0</v>
      </c>
      <c r="AC192" s="26">
        <f t="array" ref="AC192">SUM(IF(Period=$AB$2,IF(Site=$A$130,IF(Provider=$B192,J))))</f>
        <v>0</v>
      </c>
      <c r="AD192" s="26"/>
      <c r="AE192" s="27">
        <f t="shared" si="88"/>
        <v>0</v>
      </c>
      <c r="AF192" s="27">
        <f t="shared" si="76"/>
        <v>0</v>
      </c>
      <c r="AG192" s="44"/>
      <c r="AH192" s="25">
        <f t="array" ref="AH192">SUM(IF(Period=$AH$2,IF(Site=$A$130,IF(Provider=$B192,I))))</f>
        <v>0</v>
      </c>
      <c r="AI192" s="26">
        <f t="array" ref="AI192">SUM(IF(Period=$AH$2,IF(Site=$A$130,IF(Provider=$B192,J))))</f>
        <v>0</v>
      </c>
      <c r="AJ192" s="26"/>
      <c r="AK192" s="27">
        <f t="shared" si="89"/>
        <v>0</v>
      </c>
      <c r="AL192" s="27">
        <f t="shared" si="77"/>
        <v>0</v>
      </c>
      <c r="AM192" s="44"/>
      <c r="AN192" s="25">
        <f t="array" ref="AN192">SUM(IF(Period=$AN$2,IF(Site=$A$130,IF(Provider=$B192,I))))</f>
        <v>0</v>
      </c>
      <c r="AO192" s="26">
        <f t="array" ref="AO192">SUM(IF(Period=$AN$2,IF(Site=$A$130,IF(Provider=$B192,J))))</f>
        <v>0</v>
      </c>
      <c r="AP192" s="26"/>
      <c r="AQ192" s="27">
        <f t="shared" si="90"/>
        <v>0</v>
      </c>
      <c r="AR192" s="27">
        <f t="shared" si="78"/>
        <v>0</v>
      </c>
      <c r="AS192" s="44"/>
      <c r="AT192" s="25">
        <f t="array" ref="AT192">SUM(IF(Period=$AT$2,IF(Site=$A$130,IF(Provider=$B192,I))))</f>
        <v>0</v>
      </c>
      <c r="AU192" s="26">
        <f t="array" ref="AU192">SUM(IF(Period=$AT$2,IF(Site=$A$130,IF(Provider=$B192,J))))</f>
        <v>0</v>
      </c>
      <c r="AV192" s="26"/>
      <c r="AW192" s="27">
        <f t="shared" si="91"/>
        <v>0</v>
      </c>
      <c r="AX192" s="27">
        <f t="shared" si="79"/>
        <v>0</v>
      </c>
      <c r="AY192" s="44"/>
      <c r="AZ192" s="25">
        <f t="array" ref="AZ192">SUM(IF(Period=$AZ$2,IF(Site=$A$130,IF(Provider=$B192,I))))</f>
        <v>0</v>
      </c>
      <c r="BA192" s="26">
        <f t="array" ref="BA192">SUM(IF(Period=$AZ$2,IF(Site=$A$130,IF(Provider=$B192,J))))</f>
        <v>0</v>
      </c>
      <c r="BB192" s="26"/>
      <c r="BC192" s="27">
        <f t="shared" si="92"/>
        <v>0</v>
      </c>
      <c r="BD192" s="27">
        <f t="shared" si="80"/>
        <v>0</v>
      </c>
      <c r="BE192" s="44"/>
      <c r="BF192" s="25">
        <f t="array" ref="BF192">SUM(IF(Period=$BF$2,IF(Site=$A$130,IF(Provider=$B192,I))))</f>
        <v>0</v>
      </c>
      <c r="BG192" s="26">
        <f t="array" ref="BG192">SUM(IF(Period=$BF$2,IF(Site=$A$130,IF(Provider=$B192,J))))</f>
        <v>0</v>
      </c>
      <c r="BH192" s="26"/>
      <c r="BI192" s="27">
        <f t="shared" si="93"/>
        <v>0</v>
      </c>
      <c r="BJ192" s="27">
        <f t="shared" si="81"/>
        <v>0</v>
      </c>
      <c r="BK192" s="44"/>
      <c r="BL192" s="25">
        <f t="array" ref="BL192">SUM(IF(Period=$BL$2,IF(Site=$A$130,IF(Provider=$B192,I))))</f>
        <v>0</v>
      </c>
      <c r="BM192" s="26">
        <f t="array" ref="BM192">SUM(IF(Period=$BL$2,IF(Site=$A$130,IF(Provider=$B192,J))))</f>
        <v>0</v>
      </c>
      <c r="BN192" s="26"/>
      <c r="BO192" s="27">
        <f t="shared" si="94"/>
        <v>0</v>
      </c>
      <c r="BP192" s="27">
        <f t="shared" si="82"/>
        <v>0</v>
      </c>
      <c r="BQ192" s="44"/>
      <c r="BR192" s="25">
        <f t="array" ref="BR192">SUM(IF(Period=$BR$2,IF(Site=$A$130,IF(Provider=$B192,I))))</f>
        <v>0</v>
      </c>
      <c r="BS192" s="26">
        <f t="array" ref="BS192">SUM(IF(Period=$BR$2,IF(Site=$A$130,IF(Provider=$B192,J))))</f>
        <v>0</v>
      </c>
      <c r="BT192" s="26"/>
      <c r="BU192" s="27">
        <f t="shared" si="95"/>
        <v>0</v>
      </c>
      <c r="BV192" s="27">
        <f t="shared" si="83"/>
        <v>0</v>
      </c>
    </row>
    <row r="193" spans="2:74" outlineLevel="1" x14ac:dyDescent="0.25">
      <c r="B193" s="20" t="s">
        <v>866</v>
      </c>
      <c r="C193" s="44"/>
      <c r="D193" s="25">
        <f t="array" ref="D193">SUM(IF(Period=$D$2,IF(Site=$A$130,IF(Provider=$B193,I))))</f>
        <v>0</v>
      </c>
      <c r="E193" s="26">
        <f t="array" ref="E193">SUM(IF(Period=$D$2,IF(Site=$A$130,IF(Provider=$B193,J))))</f>
        <v>0</v>
      </c>
      <c r="F193" s="26"/>
      <c r="G193" s="27">
        <f t="shared" si="84"/>
        <v>0</v>
      </c>
      <c r="H193" s="27">
        <f t="shared" si="72"/>
        <v>0</v>
      </c>
      <c r="I193" s="44"/>
      <c r="J193" s="25">
        <f t="array" ref="J193">SUM(IF(Period=$J$2,IF(Site=$A$130,IF(Provider=$B193,I))))</f>
        <v>0</v>
      </c>
      <c r="K193" s="26">
        <f t="array" ref="K193">SUM(IF(Period=$J$2,IF(Site=$A$130,IF(Provider=$B193,J))))</f>
        <v>0</v>
      </c>
      <c r="L193" s="26"/>
      <c r="M193" s="27">
        <f t="shared" si="85"/>
        <v>0</v>
      </c>
      <c r="N193" s="27">
        <f t="shared" si="73"/>
        <v>0</v>
      </c>
      <c r="O193" s="44"/>
      <c r="P193" s="25">
        <f t="array" ref="P193">SUM(IF(Period=$P$2,IF(Site=$A$130,IF(Provider=$B193,I))))</f>
        <v>0</v>
      </c>
      <c r="Q193" s="26">
        <f t="array" ref="Q193">SUM(IF(Period=$P$2,IF(Site=$A$130,IF(Provider=$B193,J))))</f>
        <v>0</v>
      </c>
      <c r="R193" s="26"/>
      <c r="S193" s="27">
        <f t="shared" si="86"/>
        <v>0</v>
      </c>
      <c r="T193" s="27">
        <f t="shared" si="74"/>
        <v>0</v>
      </c>
      <c r="U193" s="44"/>
      <c r="V193" s="25">
        <f t="array" ref="V193">SUM(IF(Period=$V$2,IF(Site=$A$130,IF(Provider=$B193,I))))</f>
        <v>75</v>
      </c>
      <c r="W193" s="26">
        <f t="array" ref="W193">SUM(IF(Period=$V$2,IF(Site=$A$130,IF(Provider=$B193,J))))</f>
        <v>9.6266666666666669</v>
      </c>
      <c r="X193" s="26"/>
      <c r="Y193" s="27">
        <f t="shared" si="87"/>
        <v>9.754120507970819E-2</v>
      </c>
      <c r="Z193" s="27">
        <f t="shared" si="75"/>
        <v>2.1835117643500879E-2</v>
      </c>
      <c r="AA193" s="44"/>
      <c r="AB193" s="25">
        <f t="array" ref="AB193">SUM(IF(Period=$AB$2,IF(Site=$A$130,IF(Provider=$B193,I))))</f>
        <v>91</v>
      </c>
      <c r="AC193" s="26">
        <f t="array" ref="AC193">SUM(IF(Period=$AB$2,IF(Site=$A$130,IF(Provider=$B193,J))))</f>
        <v>9.9780219780219781</v>
      </c>
      <c r="AD193" s="26"/>
      <c r="AE193" s="27">
        <f t="shared" si="88"/>
        <v>0.11922268907563024</v>
      </c>
      <c r="AF193" s="27">
        <f t="shared" si="76"/>
        <v>2.7315664390361302E-2</v>
      </c>
      <c r="AG193" s="44"/>
      <c r="AH193" s="25">
        <f t="array" ref="AH193">SUM(IF(Period=$AH$2,IF(Site=$A$130,IF(Provider=$B193,I))))</f>
        <v>27</v>
      </c>
      <c r="AI193" s="26">
        <f t="array" ref="AI193">SUM(IF(Period=$AH$2,IF(Site=$A$130,IF(Provider=$B193,J))))</f>
        <v>7.5555555555555598</v>
      </c>
      <c r="AJ193" s="26"/>
      <c r="AK193" s="27">
        <f t="shared" si="89"/>
        <v>2.9960346600088134E-2</v>
      </c>
      <c r="AL193" s="27">
        <f t="shared" si="77"/>
        <v>6.9468092351699286E-3</v>
      </c>
      <c r="AM193" s="44"/>
      <c r="AN193" s="25">
        <f t="array" ref="AN193">SUM(IF(Period=$AN$2,IF(Site=$A$130,IF(Provider=$B193,I))))</f>
        <v>30</v>
      </c>
      <c r="AO193" s="26">
        <f t="array" ref="AO193">SUM(IF(Period=$AN$2,IF(Site=$A$130,IF(Provider=$B193,J))))</f>
        <v>8.93333333333333</v>
      </c>
      <c r="AP193" s="26"/>
      <c r="AQ193" s="27">
        <f t="shared" si="90"/>
        <v>3.7773079633544739E-2</v>
      </c>
      <c r="AR193" s="27">
        <f t="shared" si="78"/>
        <v>8.5705148704828885E-3</v>
      </c>
      <c r="AS193" s="44"/>
      <c r="AT193" s="25">
        <f t="array" ref="AT193">SUM(IF(Period=$AT$2,IF(Site=$A$130,IF(Provider=$B193,I))))</f>
        <v>0</v>
      </c>
      <c r="AU193" s="26">
        <f t="array" ref="AU193">SUM(IF(Period=$AT$2,IF(Site=$A$130,IF(Provider=$B193,J))))</f>
        <v>0</v>
      </c>
      <c r="AV193" s="26"/>
      <c r="AW193" s="27">
        <f t="shared" si="91"/>
        <v>0</v>
      </c>
      <c r="AX193" s="27">
        <f t="shared" si="79"/>
        <v>0</v>
      </c>
      <c r="AY193" s="44"/>
      <c r="AZ193" s="25">
        <f t="array" ref="AZ193">SUM(IF(Period=$AZ$2,IF(Site=$A$130,IF(Provider=$B193,I))))</f>
        <v>0</v>
      </c>
      <c r="BA193" s="26">
        <f t="array" ref="BA193">SUM(IF(Period=$AZ$2,IF(Site=$A$130,IF(Provider=$B193,J))))</f>
        <v>0</v>
      </c>
      <c r="BB193" s="26"/>
      <c r="BC193" s="27">
        <f t="shared" si="92"/>
        <v>0</v>
      </c>
      <c r="BD193" s="27">
        <f t="shared" si="80"/>
        <v>0</v>
      </c>
      <c r="BE193" s="44"/>
      <c r="BF193" s="25">
        <f t="array" ref="BF193">SUM(IF(Period=$BF$2,IF(Site=$A$130,IF(Provider=$B193,I))))</f>
        <v>52</v>
      </c>
      <c r="BG193" s="26">
        <f t="array" ref="BG193">SUM(IF(Period=$BF$2,IF(Site=$A$130,IF(Provider=$B193,J))))</f>
        <v>8.0961538461538503</v>
      </c>
      <c r="BH193" s="26"/>
      <c r="BI193" s="27">
        <f t="shared" si="93"/>
        <v>6.0961482768607043E-2</v>
      </c>
      <c r="BJ193" s="27">
        <f t="shared" si="81"/>
        <v>1.3026796212636926E-2</v>
      </c>
      <c r="BK193" s="44"/>
      <c r="BL193" s="25">
        <f t="array" ref="BL193">SUM(IF(Period=$BL$2,IF(Site=$A$130,IF(Provider=$B193,I))))</f>
        <v>0</v>
      </c>
      <c r="BM193" s="26">
        <f t="array" ref="BM193">SUM(IF(Period=$BL$2,IF(Site=$A$130,IF(Provider=$B193,J))))</f>
        <v>0</v>
      </c>
      <c r="BN193" s="26"/>
      <c r="BO193" s="27">
        <f t="shared" si="94"/>
        <v>0</v>
      </c>
      <c r="BP193" s="27">
        <f t="shared" si="82"/>
        <v>0</v>
      </c>
      <c r="BQ193" s="44"/>
      <c r="BR193" s="25">
        <f t="array" ref="BR193">SUM(IF(Period=$BR$2,IF(Site=$A$130,IF(Provider=$B193,I))))</f>
        <v>22</v>
      </c>
      <c r="BS193" s="26">
        <f t="array" ref="BS193">SUM(IF(Period=$BR$2,IF(Site=$A$130,IF(Provider=$B193,J))))</f>
        <v>6.8181818181818201</v>
      </c>
      <c r="BT193" s="26"/>
      <c r="BU193" s="27">
        <f t="shared" si="95"/>
        <v>2.115357495416726E-2</v>
      </c>
      <c r="BV193" s="27">
        <f t="shared" si="83"/>
        <v>4.3999882666979568E-3</v>
      </c>
    </row>
    <row r="194" spans="2:74" outlineLevel="1" x14ac:dyDescent="0.25">
      <c r="B194" s="20" t="s">
        <v>912</v>
      </c>
      <c r="C194" s="44"/>
      <c r="D194" s="25">
        <f t="array" ref="D194">SUM(IF(Period=$D$2,IF(Site=$A$130,IF(Provider=$B194,I))))</f>
        <v>0</v>
      </c>
      <c r="E194" s="26">
        <f t="array" ref="E194">SUM(IF(Period=$D$2,IF(Site=$A$130,IF(Provider=$B194,J))))</f>
        <v>0</v>
      </c>
      <c r="F194" s="26"/>
      <c r="G194" s="27">
        <f t="shared" si="84"/>
        <v>0</v>
      </c>
      <c r="H194" s="27">
        <f t="shared" si="72"/>
        <v>0</v>
      </c>
      <c r="I194" s="44"/>
      <c r="J194" s="25">
        <f t="array" ref="J194">SUM(IF(Period=$J$2,IF(Site=$A$130,IF(Provider=$B194,I))))</f>
        <v>0</v>
      </c>
      <c r="K194" s="26">
        <f t="array" ref="K194">SUM(IF(Period=$J$2,IF(Site=$A$130,IF(Provider=$B194,J))))</f>
        <v>0</v>
      </c>
      <c r="L194" s="26"/>
      <c r="M194" s="27">
        <f t="shared" si="85"/>
        <v>0</v>
      </c>
      <c r="N194" s="27">
        <f t="shared" si="73"/>
        <v>0</v>
      </c>
      <c r="O194" s="44"/>
      <c r="P194" s="25">
        <f t="array" ref="P194">SUM(IF(Period=$P$2,IF(Site=$A$130,IF(Provider=$B194,I))))</f>
        <v>0</v>
      </c>
      <c r="Q194" s="26">
        <f t="array" ref="Q194">SUM(IF(Period=$P$2,IF(Site=$A$130,IF(Provider=$B194,J))))</f>
        <v>0</v>
      </c>
      <c r="R194" s="26"/>
      <c r="S194" s="27">
        <f t="shared" si="86"/>
        <v>0</v>
      </c>
      <c r="T194" s="27">
        <f t="shared" si="74"/>
        <v>0</v>
      </c>
      <c r="U194" s="44"/>
      <c r="V194" s="25">
        <f t="array" ref="V194">SUM(IF(Period=$V$2,IF(Site=$A$130,IF(Provider=$B194,I))))</f>
        <v>0</v>
      </c>
      <c r="W194" s="26">
        <f t="array" ref="W194">SUM(IF(Period=$V$2,IF(Site=$A$130,IF(Provider=$B194,J))))</f>
        <v>0</v>
      </c>
      <c r="X194" s="26"/>
      <c r="Y194" s="27">
        <f t="shared" si="87"/>
        <v>0</v>
      </c>
      <c r="Z194" s="27">
        <f t="shared" si="75"/>
        <v>0</v>
      </c>
      <c r="AA194" s="44"/>
      <c r="AB194" s="25">
        <f t="array" ref="AB194">SUM(IF(Period=$AB$2,IF(Site=$A$130,IF(Provider=$B194,I))))</f>
        <v>0</v>
      </c>
      <c r="AC194" s="26">
        <f t="array" ref="AC194">SUM(IF(Period=$AB$2,IF(Site=$A$130,IF(Provider=$B194,J))))</f>
        <v>0</v>
      </c>
      <c r="AD194" s="26"/>
      <c r="AE194" s="27">
        <f t="shared" si="88"/>
        <v>0</v>
      </c>
      <c r="AF194" s="27">
        <f t="shared" si="76"/>
        <v>0</v>
      </c>
      <c r="AG194" s="44"/>
      <c r="AH194" s="25">
        <f t="array" ref="AH194">SUM(IF(Period=$AH$2,IF(Site=$A$130,IF(Provider=$B194,I))))</f>
        <v>120</v>
      </c>
      <c r="AI194" s="26">
        <f t="array" ref="AI194">SUM(IF(Period=$AH$2,IF(Site=$A$130,IF(Provider=$B194,J))))</f>
        <v>7.9916666666666698</v>
      </c>
      <c r="AJ194" s="26"/>
      <c r="AK194" s="27">
        <f t="shared" si="89"/>
        <v>0.14084300190923785</v>
      </c>
      <c r="AL194" s="27">
        <f t="shared" si="77"/>
        <v>3.265681400258804E-2</v>
      </c>
      <c r="AM194" s="44"/>
      <c r="AN194" s="25">
        <f t="array" ref="AN194">SUM(IF(Period=$AN$2,IF(Site=$A$130,IF(Provider=$B194,I))))</f>
        <v>120</v>
      </c>
      <c r="AO194" s="26">
        <f t="array" ref="AO194">SUM(IF(Period=$AN$2,IF(Site=$A$130,IF(Provider=$B194,J))))</f>
        <v>10.641666666666699</v>
      </c>
      <c r="AP194" s="26"/>
      <c r="AQ194" s="27">
        <f t="shared" si="90"/>
        <v>0.17998590556730149</v>
      </c>
      <c r="AR194" s="27">
        <f t="shared" si="78"/>
        <v>4.0837863767189127E-2</v>
      </c>
      <c r="AS194" s="44"/>
      <c r="AT194" s="25">
        <f t="array" ref="AT194">SUM(IF(Period=$AT$2,IF(Site=$A$130,IF(Provider=$B194,I))))</f>
        <v>65</v>
      </c>
      <c r="AU194" s="26">
        <f t="array" ref="AU194">SUM(IF(Period=$AT$2,IF(Site=$A$130,IF(Provider=$B194,J))))</f>
        <v>8.1999999999999993</v>
      </c>
      <c r="AV194" s="26"/>
      <c r="AW194" s="27">
        <f t="shared" si="91"/>
        <v>7.6624496837262787E-2</v>
      </c>
      <c r="AX194" s="27">
        <f t="shared" si="79"/>
        <v>1.6794277972083056E-2</v>
      </c>
      <c r="AY194" s="44"/>
      <c r="AZ194" s="25">
        <f t="array" ref="AZ194">SUM(IF(Period=$AZ$2,IF(Site=$A$130,IF(Provider=$B194,I))))</f>
        <v>178</v>
      </c>
      <c r="BA194" s="26">
        <f t="array" ref="BA194">SUM(IF(Period=$AZ$2,IF(Site=$A$130,IF(Provider=$B194,J))))</f>
        <v>8.5056179775280896</v>
      </c>
      <c r="BB194" s="26"/>
      <c r="BC194" s="27">
        <f t="shared" si="92"/>
        <v>0.22863183328299608</v>
      </c>
      <c r="BD194" s="27">
        <f t="shared" si="80"/>
        <v>4.9333637459676102E-2</v>
      </c>
      <c r="BE194" s="44"/>
      <c r="BF194" s="25">
        <f t="array" ref="BF194">SUM(IF(Period=$BF$2,IF(Site=$A$130,IF(Provider=$B194,I))))</f>
        <v>213</v>
      </c>
      <c r="BG194" s="26">
        <f t="array" ref="BG194">SUM(IF(Period=$BF$2,IF(Site=$A$130,IF(Provider=$B194,J))))</f>
        <v>7.0281690140845097</v>
      </c>
      <c r="BH194" s="26"/>
      <c r="BI194" s="27">
        <f t="shared" si="93"/>
        <v>0.21676802780191146</v>
      </c>
      <c r="BJ194" s="27">
        <f t="shared" si="81"/>
        <v>4.6320935701466691E-2</v>
      </c>
      <c r="BK194" s="44"/>
      <c r="BL194" s="25">
        <f t="array" ref="BL194">SUM(IF(Period=$BL$2,IF(Site=$A$130,IF(Provider=$B194,I))))</f>
        <v>246</v>
      </c>
      <c r="BM194" s="26">
        <f t="array" ref="BM194">SUM(IF(Period=$BL$2,IF(Site=$A$130,IF(Provider=$B194,J))))</f>
        <v>6.8089430894308904</v>
      </c>
      <c r="BN194" s="26"/>
      <c r="BO194" s="27">
        <f t="shared" si="94"/>
        <v>0.24697729283397216</v>
      </c>
      <c r="BP194" s="27">
        <f t="shared" si="82"/>
        <v>5.2078475266610677E-2</v>
      </c>
      <c r="BQ194" s="44"/>
      <c r="BR194" s="25">
        <f t="array" ref="BR194">SUM(IF(Period=$BR$2,IF(Site=$A$130,IF(Provider=$B194,I))))</f>
        <v>276</v>
      </c>
      <c r="BS194" s="26">
        <f t="array" ref="BS194">SUM(IF(Period=$BR$2,IF(Site=$A$130,IF(Provider=$B194,J))))</f>
        <v>6.2065217391304301</v>
      </c>
      <c r="BT194" s="26"/>
      <c r="BU194" s="27">
        <f t="shared" si="95"/>
        <v>0.24157382597658988</v>
      </c>
      <c r="BV194" s="27">
        <f t="shared" si="83"/>
        <v>5.024786600569061E-2</v>
      </c>
    </row>
    <row r="195" spans="2:74" outlineLevel="1" x14ac:dyDescent="0.25">
      <c r="B195" s="20" t="s">
        <v>945</v>
      </c>
      <c r="C195" s="44"/>
      <c r="D195" s="25">
        <f t="array" ref="D195">SUM(IF(Period=$D$2,IF(Site=$A$130,IF(Provider=$B195,I))))</f>
        <v>0</v>
      </c>
      <c r="E195" s="26">
        <f t="array" ref="E195">SUM(IF(Period=$D$2,IF(Site=$A$130,IF(Provider=$B195,J))))</f>
        <v>0</v>
      </c>
      <c r="F195" s="26"/>
      <c r="G195" s="27">
        <f t="shared" si="84"/>
        <v>0</v>
      </c>
      <c r="H195" s="27">
        <f t="shared" ref="H195:H218" si="96">E195*(D195/D$891)</f>
        <v>0</v>
      </c>
      <c r="I195" s="44"/>
      <c r="J195" s="25">
        <f t="array" ref="J195">SUM(IF(Period=$J$2,IF(Site=$A$130,IF(Provider=$B195,I))))</f>
        <v>0</v>
      </c>
      <c r="K195" s="26">
        <f t="array" ref="K195">SUM(IF(Period=$J$2,IF(Site=$A$130,IF(Provider=$B195,J))))</f>
        <v>0</v>
      </c>
      <c r="L195" s="26"/>
      <c r="M195" s="27">
        <f t="shared" si="85"/>
        <v>0</v>
      </c>
      <c r="N195" s="27">
        <f t="shared" ref="N195:N218" si="97">K195*(J195/J$891)</f>
        <v>0</v>
      </c>
      <c r="O195" s="44"/>
      <c r="P195" s="25">
        <f t="array" ref="P195">SUM(IF(Period=$P$2,IF(Site=$A$130,IF(Provider=$B195,I))))</f>
        <v>0</v>
      </c>
      <c r="Q195" s="26">
        <f t="array" ref="Q195">SUM(IF(Period=$P$2,IF(Site=$A$130,IF(Provider=$B195,J))))</f>
        <v>0</v>
      </c>
      <c r="R195" s="26"/>
      <c r="S195" s="27">
        <f t="shared" si="86"/>
        <v>0</v>
      </c>
      <c r="T195" s="27">
        <f t="shared" ref="T195:T218" si="98">Q195*(P195/P$891)</f>
        <v>0</v>
      </c>
      <c r="U195" s="44"/>
      <c r="V195" s="25">
        <f t="array" ref="V195">SUM(IF(Period=$V$2,IF(Site=$A$130,IF(Provider=$B195,I))))</f>
        <v>0</v>
      </c>
      <c r="W195" s="26">
        <f t="array" ref="W195">SUM(IF(Period=$V$2,IF(Site=$A$130,IF(Provider=$B195,J))))</f>
        <v>0</v>
      </c>
      <c r="X195" s="26"/>
      <c r="Y195" s="27">
        <f t="shared" si="87"/>
        <v>0</v>
      </c>
      <c r="Z195" s="27">
        <f t="shared" ref="Z195:Z218" si="99">W195*(V195/V$891)</f>
        <v>0</v>
      </c>
      <c r="AA195" s="44"/>
      <c r="AB195" s="25">
        <f t="array" ref="AB195">SUM(IF(Period=$AB$2,IF(Site=$A$130,IF(Provider=$B195,I))))</f>
        <v>0</v>
      </c>
      <c r="AC195" s="26">
        <f t="array" ref="AC195">SUM(IF(Period=$AB$2,IF(Site=$A$130,IF(Provider=$B195,J))))</f>
        <v>0</v>
      </c>
      <c r="AD195" s="26"/>
      <c r="AE195" s="27">
        <f t="shared" si="88"/>
        <v>0</v>
      </c>
      <c r="AF195" s="27">
        <f t="shared" ref="AF195:AF218" si="100">AC195*(AB195/AB$891)</f>
        <v>0</v>
      </c>
      <c r="AG195" s="44"/>
      <c r="AH195" s="25">
        <f t="array" ref="AH195">SUM(IF(Period=$AH$2,IF(Site=$A$130,IF(Provider=$B195,I))))</f>
        <v>0</v>
      </c>
      <c r="AI195" s="26">
        <f t="array" ref="AI195">SUM(IF(Period=$AH$2,IF(Site=$A$130,IF(Provider=$B195,J))))</f>
        <v>0</v>
      </c>
      <c r="AJ195" s="26"/>
      <c r="AK195" s="27">
        <f t="shared" si="89"/>
        <v>0</v>
      </c>
      <c r="AL195" s="27">
        <f t="shared" ref="AL195:AL218" si="101">AI195*(AH195/AH$891)</f>
        <v>0</v>
      </c>
      <c r="AM195" s="44"/>
      <c r="AN195" s="25">
        <f t="array" ref="AN195">SUM(IF(Period=$AN$2,IF(Site=$A$130,IF(Provider=$B195,I))))</f>
        <v>2</v>
      </c>
      <c r="AO195" s="26">
        <f t="array" ref="AO195">SUM(IF(Period=$AN$2,IF(Site=$A$130,IF(Provider=$B195,J))))</f>
        <v>4</v>
      </c>
      <c r="AP195" s="26"/>
      <c r="AQ195" s="27">
        <f t="shared" si="90"/>
        <v>1.127554615926709E-3</v>
      </c>
      <c r="AR195" s="27">
        <f t="shared" ref="AR195:AR218" si="102">AO195*(AN195/AN$891)</f>
        <v>2.5583626479053407E-4</v>
      </c>
      <c r="AS195" s="44"/>
      <c r="AT195" s="25">
        <f t="array" ref="AT195">SUM(IF(Period=$AT$2,IF(Site=$A$130,IF(Provider=$B195,I))))</f>
        <v>0</v>
      </c>
      <c r="AU195" s="26">
        <f t="array" ref="AU195">SUM(IF(Period=$AT$2,IF(Site=$A$130,IF(Provider=$B195,J))))</f>
        <v>0</v>
      </c>
      <c r="AV195" s="26"/>
      <c r="AW195" s="27">
        <f t="shared" si="91"/>
        <v>0</v>
      </c>
      <c r="AX195" s="27">
        <f t="shared" ref="AX195:AX218" si="103">AU195*(AT195/AT$891)</f>
        <v>0</v>
      </c>
      <c r="AY195" s="44"/>
      <c r="AZ195" s="25">
        <f t="array" ref="AZ195">SUM(IF(Period=$AZ$2,IF(Site=$A$130,IF(Provider=$B195,I))))</f>
        <v>1</v>
      </c>
      <c r="BA195" s="26">
        <f t="array" ref="BA195">SUM(IF(Period=$AZ$2,IF(Site=$A$130,IF(Provider=$B195,J))))</f>
        <v>10</v>
      </c>
      <c r="BB195" s="26"/>
      <c r="BC195" s="27">
        <f t="shared" si="92"/>
        <v>1.5101177891875565E-3</v>
      </c>
      <c r="BD195" s="27">
        <f t="shared" ref="BD195:BD218" si="104">BA195*(AZ195/AZ$891)</f>
        <v>3.2584965297011961E-4</v>
      </c>
      <c r="BE195" s="44"/>
      <c r="BF195" s="25">
        <f t="array" ref="BF195">SUM(IF(Period=$BF$2,IF(Site=$A$130,IF(Provider=$B195,I))))</f>
        <v>1</v>
      </c>
      <c r="BG195" s="26">
        <f t="array" ref="BG195">SUM(IF(Period=$BF$2,IF(Site=$A$130,IF(Provider=$B195,J))))</f>
        <v>2</v>
      </c>
      <c r="BH195" s="26"/>
      <c r="BI195" s="27">
        <f t="shared" si="93"/>
        <v>2.8960324355632781E-4</v>
      </c>
      <c r="BJ195" s="27">
        <f t="shared" ref="BJ195:BJ218" si="105">BG195*(BF195/BF$891)</f>
        <v>6.1885017637230023E-5</v>
      </c>
      <c r="BK195" s="44"/>
      <c r="BL195" s="25">
        <f t="array" ref="BL195">SUM(IF(Period=$BL$2,IF(Site=$A$130,IF(Provider=$B195,I))))</f>
        <v>1</v>
      </c>
      <c r="BM195" s="26">
        <f t="array" ref="BM195">SUM(IF(Period=$BL$2,IF(Site=$A$130,IF(Provider=$B195,J))))</f>
        <v>1</v>
      </c>
      <c r="BN195" s="26"/>
      <c r="BO195" s="27">
        <f t="shared" si="94"/>
        <v>1.4744913005013271E-4</v>
      </c>
      <c r="BP195" s="27">
        <f t="shared" ref="BP195:BP218" si="106">BM195*(BL195/BL$891)</f>
        <v>3.1091627024842209E-5</v>
      </c>
      <c r="BQ195" s="44"/>
      <c r="BR195" s="25">
        <f t="array" ref="BR195">SUM(IF(Period=$BR$2,IF(Site=$A$130,IF(Provider=$B195,I))))</f>
        <v>0</v>
      </c>
      <c r="BS195" s="26">
        <f t="array" ref="BS195">SUM(IF(Period=$BR$2,IF(Site=$A$130,IF(Provider=$B195,J))))</f>
        <v>0</v>
      </c>
      <c r="BT195" s="26"/>
      <c r="BU195" s="27">
        <f t="shared" si="95"/>
        <v>0</v>
      </c>
      <c r="BV195" s="27">
        <f t="shared" ref="BV195:BV218" si="107">BS195*(BR195/BR$891)</f>
        <v>0</v>
      </c>
    </row>
    <row r="196" spans="2:74" outlineLevel="1" x14ac:dyDescent="0.25">
      <c r="B196" s="20" t="s">
        <v>991</v>
      </c>
      <c r="C196" s="44"/>
      <c r="D196" s="25">
        <f t="array" ref="D196">SUM(IF(Period=$D$2,IF(Site=$A$130,IF(Provider=$B196,I))))</f>
        <v>0</v>
      </c>
      <c r="E196" s="26">
        <f t="array" ref="E196">SUM(IF(Period=$D$2,IF(Site=$A$130,IF(Provider=$B196,J))))</f>
        <v>0</v>
      </c>
      <c r="F196" s="26"/>
      <c r="G196" s="27">
        <f t="shared" ref="G196:G218" si="108">E196*(D196/D$219)</f>
        <v>0</v>
      </c>
      <c r="H196" s="27">
        <f t="shared" si="96"/>
        <v>0</v>
      </c>
      <c r="I196" s="44"/>
      <c r="J196" s="25">
        <f t="array" ref="J196">SUM(IF(Period=$J$2,IF(Site=$A$130,IF(Provider=$B196,I))))</f>
        <v>0</v>
      </c>
      <c r="K196" s="26">
        <f t="array" ref="K196">SUM(IF(Period=$J$2,IF(Site=$A$130,IF(Provider=$B196,J))))</f>
        <v>0</v>
      </c>
      <c r="L196" s="26"/>
      <c r="M196" s="27">
        <f t="shared" ref="M196:M218" si="109">K196*(J196/J$219)</f>
        <v>0</v>
      </c>
      <c r="N196" s="27">
        <f t="shared" si="97"/>
        <v>0</v>
      </c>
      <c r="O196" s="44"/>
      <c r="P196" s="25">
        <f t="array" ref="P196">SUM(IF(Period=$P$2,IF(Site=$A$130,IF(Provider=$B196,I))))</f>
        <v>0</v>
      </c>
      <c r="Q196" s="26">
        <f t="array" ref="Q196">SUM(IF(Period=$P$2,IF(Site=$A$130,IF(Provider=$B196,J))))</f>
        <v>0</v>
      </c>
      <c r="R196" s="26"/>
      <c r="S196" s="27">
        <f t="shared" ref="S196:S218" si="110">Q196*(P196/P$219)</f>
        <v>0</v>
      </c>
      <c r="T196" s="27">
        <f t="shared" si="98"/>
        <v>0</v>
      </c>
      <c r="U196" s="44"/>
      <c r="V196" s="25">
        <f t="array" ref="V196">SUM(IF(Period=$V$2,IF(Site=$A$130,IF(Provider=$B196,I))))</f>
        <v>0</v>
      </c>
      <c r="W196" s="26">
        <f t="array" ref="W196">SUM(IF(Period=$V$2,IF(Site=$A$130,IF(Provider=$B196,J))))</f>
        <v>0</v>
      </c>
      <c r="X196" s="26"/>
      <c r="Y196" s="27">
        <f t="shared" ref="Y196:Y218" si="111">W196*(V196/V$219)</f>
        <v>0</v>
      </c>
      <c r="Z196" s="27">
        <f t="shared" si="99"/>
        <v>0</v>
      </c>
      <c r="AA196" s="44"/>
      <c r="AB196" s="25">
        <f t="array" ref="AB196">SUM(IF(Period=$AB$2,IF(Site=$A$130,IF(Provider=$B196,I))))</f>
        <v>0</v>
      </c>
      <c r="AC196" s="26">
        <f t="array" ref="AC196">SUM(IF(Period=$AB$2,IF(Site=$A$130,IF(Provider=$B196,J))))</f>
        <v>0</v>
      </c>
      <c r="AD196" s="26"/>
      <c r="AE196" s="27">
        <f t="shared" ref="AE196:AE218" si="112">AC196*(AB196/AB$219)</f>
        <v>0</v>
      </c>
      <c r="AF196" s="27">
        <f t="shared" si="100"/>
        <v>0</v>
      </c>
      <c r="AG196" s="44"/>
      <c r="AH196" s="25">
        <f t="array" ref="AH196">SUM(IF(Period=$AH$2,IF(Site=$A$130,IF(Provider=$B196,I))))</f>
        <v>0</v>
      </c>
      <c r="AI196" s="26">
        <f t="array" ref="AI196">SUM(IF(Period=$AH$2,IF(Site=$A$130,IF(Provider=$B196,J))))</f>
        <v>0</v>
      </c>
      <c r="AJ196" s="26"/>
      <c r="AK196" s="27">
        <f t="shared" ref="AK196:AK218" si="113">AI196*(AH196/AH$219)</f>
        <v>0</v>
      </c>
      <c r="AL196" s="27">
        <f t="shared" si="101"/>
        <v>0</v>
      </c>
      <c r="AM196" s="44"/>
      <c r="AN196" s="25">
        <f t="array" ref="AN196">SUM(IF(Period=$AN$2,IF(Site=$A$130,IF(Provider=$B196,I))))</f>
        <v>0</v>
      </c>
      <c r="AO196" s="26">
        <f t="array" ref="AO196">SUM(IF(Period=$AN$2,IF(Site=$A$130,IF(Provider=$B196,J))))</f>
        <v>0</v>
      </c>
      <c r="AP196" s="26"/>
      <c r="AQ196" s="27">
        <f t="shared" ref="AQ196:AQ218" si="114">AO196*(AN196/AN$219)</f>
        <v>0</v>
      </c>
      <c r="AR196" s="27">
        <f t="shared" si="102"/>
        <v>0</v>
      </c>
      <c r="AS196" s="44"/>
      <c r="AT196" s="25">
        <f t="array" ref="AT196">SUM(IF(Period=$AT$2,IF(Site=$A$130,IF(Provider=$B196,I))))</f>
        <v>1</v>
      </c>
      <c r="AU196" s="26">
        <f t="array" ref="AU196">SUM(IF(Period=$AT$2,IF(Site=$A$130,IF(Provider=$B196,J))))</f>
        <v>4</v>
      </c>
      <c r="AV196" s="26"/>
      <c r="AW196" s="27">
        <f t="shared" ref="AW196:AW218" si="115">AU196*(AT196/AT$219)</f>
        <v>5.750431282346176E-4</v>
      </c>
      <c r="AX196" s="27">
        <f t="shared" si="103"/>
        <v>1.260358572013738E-4</v>
      </c>
      <c r="AY196" s="44"/>
      <c r="AZ196" s="25">
        <f t="array" ref="AZ196">SUM(IF(Period=$AZ$2,IF(Site=$A$130,IF(Provider=$B196,I))))</f>
        <v>0</v>
      </c>
      <c r="BA196" s="26">
        <f t="array" ref="BA196">SUM(IF(Period=$AZ$2,IF(Site=$A$130,IF(Provider=$B196,J))))</f>
        <v>0</v>
      </c>
      <c r="BB196" s="26"/>
      <c r="BC196" s="27">
        <f t="shared" ref="BC196:BC218" si="116">BA196*(AZ196/AZ$219)</f>
        <v>0</v>
      </c>
      <c r="BD196" s="27">
        <f t="shared" si="104"/>
        <v>0</v>
      </c>
      <c r="BE196" s="44"/>
      <c r="BF196" s="25">
        <f t="array" ref="BF196">SUM(IF(Period=$BF$2,IF(Site=$A$130,IF(Provider=$B196,I))))</f>
        <v>0</v>
      </c>
      <c r="BG196" s="26">
        <f t="array" ref="BG196">SUM(IF(Period=$BF$2,IF(Site=$A$130,IF(Provider=$B196,J))))</f>
        <v>0</v>
      </c>
      <c r="BH196" s="26"/>
      <c r="BI196" s="27">
        <f t="shared" ref="BI196:BI218" si="117">BG196*(BF196/BF$219)</f>
        <v>0</v>
      </c>
      <c r="BJ196" s="27">
        <f t="shared" si="105"/>
        <v>0</v>
      </c>
      <c r="BK196" s="44"/>
      <c r="BL196" s="25">
        <f t="array" ref="BL196">SUM(IF(Period=$BL$2,IF(Site=$A$130,IF(Provider=$B196,I))))</f>
        <v>0</v>
      </c>
      <c r="BM196" s="26">
        <f t="array" ref="BM196">SUM(IF(Period=$BL$2,IF(Site=$A$130,IF(Provider=$B196,J))))</f>
        <v>0</v>
      </c>
      <c r="BN196" s="26"/>
      <c r="BO196" s="27">
        <f t="shared" ref="BO196:BO218" si="118">BM196*(BL196/BL$219)</f>
        <v>0</v>
      </c>
      <c r="BP196" s="27">
        <f t="shared" si="106"/>
        <v>0</v>
      </c>
      <c r="BQ196" s="44"/>
      <c r="BR196" s="25">
        <f t="array" ref="BR196">SUM(IF(Period=$BR$2,IF(Site=$A$130,IF(Provider=$B196,I))))</f>
        <v>0</v>
      </c>
      <c r="BS196" s="26">
        <f t="array" ref="BS196">SUM(IF(Period=$BR$2,IF(Site=$A$130,IF(Provider=$B196,J))))</f>
        <v>0</v>
      </c>
      <c r="BT196" s="26"/>
      <c r="BU196" s="27">
        <f t="shared" ref="BU196:BU218" si="119">BS196*(BR196/BR$219)</f>
        <v>0</v>
      </c>
      <c r="BV196" s="27">
        <f t="shared" si="107"/>
        <v>0</v>
      </c>
    </row>
    <row r="197" spans="2:74" outlineLevel="1" x14ac:dyDescent="0.25">
      <c r="B197" s="20" t="s">
        <v>658</v>
      </c>
      <c r="C197" s="44"/>
      <c r="D197" s="25">
        <f t="array" ref="D197">SUM(IF(Period=$D$2,IF(Site=$A$130,IF(Provider=$B197,I))))</f>
        <v>161</v>
      </c>
      <c r="E197" s="26">
        <f t="array" ref="E197">SUM(IF(Period=$D$2,IF(Site=$A$130,IF(Provider=$B197,J))))</f>
        <v>6.5341614906832302</v>
      </c>
      <c r="F197" s="26"/>
      <c r="G197" s="27">
        <f t="shared" si="108"/>
        <v>0.13697916666666665</v>
      </c>
      <c r="H197" s="27">
        <f t="shared" si="96"/>
        <v>3.0468908390534944E-2</v>
      </c>
      <c r="I197" s="44"/>
      <c r="J197" s="25">
        <f t="array" ref="J197">SUM(IF(Period=$J$2,IF(Site=$A$130,IF(Provider=$B197,I))))</f>
        <v>187</v>
      </c>
      <c r="K197" s="26">
        <f t="array" ref="K197">SUM(IF(Period=$J$2,IF(Site=$A$130,IF(Provider=$B197,J))))</f>
        <v>6.6096256684491976</v>
      </c>
      <c r="L197" s="26"/>
      <c r="M197" s="27">
        <f t="shared" si="109"/>
        <v>0.17332772402187632</v>
      </c>
      <c r="N197" s="27">
        <f t="shared" si="97"/>
        <v>3.8293521702760479E-2</v>
      </c>
      <c r="O197" s="44"/>
      <c r="P197" s="25">
        <f t="array" ref="P197">SUM(IF(Period=$P$2,IF(Site=$A$130,IF(Provider=$B197,I))))</f>
        <v>147</v>
      </c>
      <c r="Q197" s="26">
        <f t="array" ref="Q197">SUM(IF(Period=$P$2,IF(Site=$A$130,IF(Provider=$B197,J))))</f>
        <v>5.9591836734693882</v>
      </c>
      <c r="R197" s="26"/>
      <c r="S197" s="27">
        <f t="shared" si="110"/>
        <v>0.11169195460920567</v>
      </c>
      <c r="T197" s="27">
        <f t="shared" si="98"/>
        <v>2.5243501815457325E-2</v>
      </c>
      <c r="U197" s="44"/>
      <c r="V197" s="25">
        <f t="array" ref="V197">SUM(IF(Period=$V$2,IF(Site=$A$130,IF(Provider=$B197,I))))</f>
        <v>206</v>
      </c>
      <c r="W197" s="26">
        <f t="array" ref="W197">SUM(IF(Period=$V$2,IF(Site=$A$130,IF(Provider=$B197,J))))</f>
        <v>7.3980582524271847</v>
      </c>
      <c r="X197" s="26"/>
      <c r="Y197" s="27">
        <f t="shared" si="111"/>
        <v>0.20589029991894084</v>
      </c>
      <c r="Z197" s="27">
        <f t="shared" si="99"/>
        <v>4.6089638904010168E-2</v>
      </c>
      <c r="AA197" s="44"/>
      <c r="AB197" s="25">
        <f t="array" ref="AB197">SUM(IF(Period=$AB$2,IF(Site=$A$130,IF(Provider=$B197,I))))</f>
        <v>144</v>
      </c>
      <c r="AC197" s="26">
        <f t="array" ref="AC197">SUM(IF(Period=$AB$2,IF(Site=$A$130,IF(Provider=$B197,J))))</f>
        <v>5.041666666666667</v>
      </c>
      <c r="AD197" s="26"/>
      <c r="AE197" s="27">
        <f t="shared" si="112"/>
        <v>9.5325630252100835E-2</v>
      </c>
      <c r="AF197" s="27">
        <f t="shared" si="100"/>
        <v>2.1840498179958489E-2</v>
      </c>
      <c r="AG197" s="44"/>
      <c r="AH197" s="25">
        <f t="array" ref="AH197">SUM(IF(Period=$AH$2,IF(Site=$A$130,IF(Provider=$B197,I))))</f>
        <v>76</v>
      </c>
      <c r="AI197" s="26">
        <f t="array" ref="AI197">SUM(IF(Period=$AH$2,IF(Site=$A$130,IF(Provider=$B197,J))))</f>
        <v>5.1052631578947398</v>
      </c>
      <c r="AJ197" s="26"/>
      <c r="AK197" s="27">
        <f t="shared" si="113"/>
        <v>5.6983404317814686E-2</v>
      </c>
      <c r="AL197" s="27">
        <f t="shared" si="101"/>
        <v>1.3212558741401629E-2</v>
      </c>
      <c r="AM197" s="44"/>
      <c r="AN197" s="25">
        <f t="array" ref="AN197">SUM(IF(Period=$AN$2,IF(Site=$A$130,IF(Provider=$B197,I))))</f>
        <v>0</v>
      </c>
      <c r="AO197" s="26">
        <f t="array" ref="AO197">SUM(IF(Period=$AN$2,IF(Site=$A$130,IF(Provider=$B197,J))))</f>
        <v>0</v>
      </c>
      <c r="AP197" s="26"/>
      <c r="AQ197" s="27">
        <f t="shared" si="114"/>
        <v>0</v>
      </c>
      <c r="AR197" s="27">
        <f t="shared" si="102"/>
        <v>0</v>
      </c>
      <c r="AS197" s="44"/>
      <c r="AT197" s="25">
        <f t="array" ref="AT197">SUM(IF(Period=$AT$2,IF(Site=$A$130,IF(Provider=$B197,I))))</f>
        <v>0</v>
      </c>
      <c r="AU197" s="26">
        <f t="array" ref="AU197">SUM(IF(Period=$AT$2,IF(Site=$A$130,IF(Provider=$B197,J))))</f>
        <v>0</v>
      </c>
      <c r="AV197" s="26"/>
      <c r="AW197" s="27">
        <f t="shared" si="115"/>
        <v>0</v>
      </c>
      <c r="AX197" s="27">
        <f t="shared" si="103"/>
        <v>0</v>
      </c>
      <c r="AY197" s="44"/>
      <c r="AZ197" s="25">
        <f t="array" ref="AZ197">SUM(IF(Period=$AZ$2,IF(Site=$A$130,IF(Provider=$B197,I))))</f>
        <v>0</v>
      </c>
      <c r="BA197" s="26">
        <f t="array" ref="BA197">SUM(IF(Period=$AZ$2,IF(Site=$A$130,IF(Provider=$B197,J))))</f>
        <v>0</v>
      </c>
      <c r="BB197" s="26"/>
      <c r="BC197" s="27">
        <f t="shared" si="116"/>
        <v>0</v>
      </c>
      <c r="BD197" s="27">
        <f t="shared" si="104"/>
        <v>0</v>
      </c>
      <c r="BE197" s="44"/>
      <c r="BF197" s="25">
        <f t="array" ref="BF197">SUM(IF(Period=$BF$2,IF(Site=$A$130,IF(Provider=$B197,I))))</f>
        <v>0</v>
      </c>
      <c r="BG197" s="26">
        <f t="array" ref="BG197">SUM(IF(Period=$BF$2,IF(Site=$A$130,IF(Provider=$B197,J))))</f>
        <v>0</v>
      </c>
      <c r="BH197" s="26"/>
      <c r="BI197" s="27">
        <f t="shared" si="117"/>
        <v>0</v>
      </c>
      <c r="BJ197" s="27">
        <f t="shared" si="105"/>
        <v>0</v>
      </c>
      <c r="BK197" s="44"/>
      <c r="BL197" s="25">
        <f t="array" ref="BL197">SUM(IF(Period=$BL$2,IF(Site=$A$130,IF(Provider=$B197,I))))</f>
        <v>0</v>
      </c>
      <c r="BM197" s="26">
        <f t="array" ref="BM197">SUM(IF(Period=$BL$2,IF(Site=$A$130,IF(Provider=$B197,J))))</f>
        <v>0</v>
      </c>
      <c r="BN197" s="26"/>
      <c r="BO197" s="27">
        <f t="shared" si="118"/>
        <v>0</v>
      </c>
      <c r="BP197" s="27">
        <f t="shared" si="106"/>
        <v>0</v>
      </c>
      <c r="BQ197" s="44"/>
      <c r="BR197" s="25">
        <f t="array" ref="BR197">SUM(IF(Period=$BR$2,IF(Site=$A$130,IF(Provider=$B197,I))))</f>
        <v>0</v>
      </c>
      <c r="BS197" s="26">
        <f t="array" ref="BS197">SUM(IF(Period=$BR$2,IF(Site=$A$130,IF(Provider=$B197,J))))</f>
        <v>0</v>
      </c>
      <c r="BT197" s="26"/>
      <c r="BU197" s="27">
        <f t="shared" si="119"/>
        <v>0</v>
      </c>
      <c r="BV197" s="27">
        <f t="shared" si="107"/>
        <v>0</v>
      </c>
    </row>
    <row r="198" spans="2:74" outlineLevel="1" x14ac:dyDescent="0.25">
      <c r="B198" s="20" t="s">
        <v>894</v>
      </c>
      <c r="C198" s="44"/>
      <c r="D198" s="25">
        <f t="array" ref="D198">SUM(IF(Period=$D$2,IF(Site=$A$130,IF(Provider=$B198,I))))</f>
        <v>0</v>
      </c>
      <c r="E198" s="26">
        <f t="array" ref="E198">SUM(IF(Period=$D$2,IF(Site=$A$130,IF(Provider=$B198,J))))</f>
        <v>0</v>
      </c>
      <c r="F198" s="26"/>
      <c r="G198" s="27">
        <f t="shared" si="108"/>
        <v>0</v>
      </c>
      <c r="H198" s="27">
        <f t="shared" si="96"/>
        <v>0</v>
      </c>
      <c r="I198" s="44"/>
      <c r="J198" s="25">
        <f t="array" ref="J198">SUM(IF(Period=$J$2,IF(Site=$A$130,IF(Provider=$B198,I))))</f>
        <v>0</v>
      </c>
      <c r="K198" s="26">
        <f t="array" ref="K198">SUM(IF(Period=$J$2,IF(Site=$A$130,IF(Provider=$B198,J))))</f>
        <v>0</v>
      </c>
      <c r="L198" s="26"/>
      <c r="M198" s="27">
        <f t="shared" si="109"/>
        <v>0</v>
      </c>
      <c r="N198" s="27">
        <f t="shared" si="97"/>
        <v>0</v>
      </c>
      <c r="O198" s="44"/>
      <c r="P198" s="25">
        <f t="array" ref="P198">SUM(IF(Period=$P$2,IF(Site=$A$130,IF(Provider=$B198,I))))</f>
        <v>0</v>
      </c>
      <c r="Q198" s="26">
        <f t="array" ref="Q198">SUM(IF(Period=$P$2,IF(Site=$A$130,IF(Provider=$B198,J))))</f>
        <v>0</v>
      </c>
      <c r="R198" s="26"/>
      <c r="S198" s="27">
        <f t="shared" si="110"/>
        <v>0</v>
      </c>
      <c r="T198" s="27">
        <f t="shared" si="98"/>
        <v>0</v>
      </c>
      <c r="U198" s="44"/>
      <c r="V198" s="25">
        <f t="array" ref="V198">SUM(IF(Period=$V$2,IF(Site=$A$130,IF(Provider=$B198,I))))</f>
        <v>0</v>
      </c>
      <c r="W198" s="26">
        <f t="array" ref="W198">SUM(IF(Period=$V$2,IF(Site=$A$130,IF(Provider=$B198,J))))</f>
        <v>0</v>
      </c>
      <c r="X198" s="26"/>
      <c r="Y198" s="27">
        <f t="shared" si="111"/>
        <v>0</v>
      </c>
      <c r="Z198" s="27">
        <f t="shared" si="99"/>
        <v>0</v>
      </c>
      <c r="AA198" s="44"/>
      <c r="AB198" s="25">
        <f t="array" ref="AB198">SUM(IF(Period=$AB$2,IF(Site=$A$130,IF(Provider=$B198,I))))</f>
        <v>1</v>
      </c>
      <c r="AC198" s="26">
        <f t="array" ref="AC198">SUM(IF(Period=$AB$2,IF(Site=$A$130,IF(Provider=$B198,J))))</f>
        <v>4</v>
      </c>
      <c r="AD198" s="26"/>
      <c r="AE198" s="27">
        <f t="shared" si="112"/>
        <v>5.2521008403361342E-4</v>
      </c>
      <c r="AF198" s="27">
        <f t="shared" si="100"/>
        <v>1.2033332330555639E-4</v>
      </c>
      <c r="AG198" s="44"/>
      <c r="AH198" s="25">
        <f t="array" ref="AH198">SUM(IF(Period=$AH$2,IF(Site=$A$130,IF(Provider=$B198,I))))</f>
        <v>0</v>
      </c>
      <c r="AI198" s="26">
        <f t="array" ref="AI198">SUM(IF(Period=$AH$2,IF(Site=$A$130,IF(Provider=$B198,J))))</f>
        <v>0</v>
      </c>
      <c r="AJ198" s="26"/>
      <c r="AK198" s="27">
        <f t="shared" si="113"/>
        <v>0</v>
      </c>
      <c r="AL198" s="27">
        <f t="shared" si="101"/>
        <v>0</v>
      </c>
      <c r="AM198" s="44"/>
      <c r="AN198" s="25">
        <f t="array" ref="AN198">SUM(IF(Period=$AN$2,IF(Site=$A$130,IF(Provider=$B198,I))))</f>
        <v>0</v>
      </c>
      <c r="AO198" s="26">
        <f t="array" ref="AO198">SUM(IF(Period=$AN$2,IF(Site=$A$130,IF(Provider=$B198,J))))</f>
        <v>0</v>
      </c>
      <c r="AP198" s="26"/>
      <c r="AQ198" s="27">
        <f t="shared" si="114"/>
        <v>0</v>
      </c>
      <c r="AR198" s="27">
        <f t="shared" si="102"/>
        <v>0</v>
      </c>
      <c r="AS198" s="44"/>
      <c r="AT198" s="25">
        <f t="array" ref="AT198">SUM(IF(Period=$AT$2,IF(Site=$A$130,IF(Provider=$B198,I))))</f>
        <v>0</v>
      </c>
      <c r="AU198" s="26">
        <f t="array" ref="AU198">SUM(IF(Period=$AT$2,IF(Site=$A$130,IF(Provider=$B198,J))))</f>
        <v>0</v>
      </c>
      <c r="AV198" s="26"/>
      <c r="AW198" s="27">
        <f t="shared" si="115"/>
        <v>0</v>
      </c>
      <c r="AX198" s="27">
        <f t="shared" si="103"/>
        <v>0</v>
      </c>
      <c r="AY198" s="44"/>
      <c r="AZ198" s="25">
        <f t="array" ref="AZ198">SUM(IF(Period=$AZ$2,IF(Site=$A$130,IF(Provider=$B198,I))))</f>
        <v>0</v>
      </c>
      <c r="BA198" s="26">
        <f t="array" ref="BA198">SUM(IF(Period=$AZ$2,IF(Site=$A$130,IF(Provider=$B198,J))))</f>
        <v>0</v>
      </c>
      <c r="BB198" s="26"/>
      <c r="BC198" s="27">
        <f t="shared" si="116"/>
        <v>0</v>
      </c>
      <c r="BD198" s="27">
        <f t="shared" si="104"/>
        <v>0</v>
      </c>
      <c r="BE198" s="44"/>
      <c r="BF198" s="25">
        <f t="array" ref="BF198">SUM(IF(Period=$BF$2,IF(Site=$A$130,IF(Provider=$B198,I))))</f>
        <v>0</v>
      </c>
      <c r="BG198" s="26">
        <f t="array" ref="BG198">SUM(IF(Period=$BF$2,IF(Site=$A$130,IF(Provider=$B198,J))))</f>
        <v>0</v>
      </c>
      <c r="BH198" s="26"/>
      <c r="BI198" s="27">
        <f t="shared" si="117"/>
        <v>0</v>
      </c>
      <c r="BJ198" s="27">
        <f t="shared" si="105"/>
        <v>0</v>
      </c>
      <c r="BK198" s="44"/>
      <c r="BL198" s="25">
        <f t="array" ref="BL198">SUM(IF(Period=$BL$2,IF(Site=$A$130,IF(Provider=$B198,I))))</f>
        <v>0</v>
      </c>
      <c r="BM198" s="26">
        <f t="array" ref="BM198">SUM(IF(Period=$BL$2,IF(Site=$A$130,IF(Provider=$B198,J))))</f>
        <v>0</v>
      </c>
      <c r="BN198" s="26"/>
      <c r="BO198" s="27">
        <f t="shared" si="118"/>
        <v>0</v>
      </c>
      <c r="BP198" s="27">
        <f t="shared" si="106"/>
        <v>0</v>
      </c>
      <c r="BQ198" s="44"/>
      <c r="BR198" s="25">
        <f t="array" ref="BR198">SUM(IF(Period=$BR$2,IF(Site=$A$130,IF(Provider=$B198,I))))</f>
        <v>0</v>
      </c>
      <c r="BS198" s="26">
        <f t="array" ref="BS198">SUM(IF(Period=$BR$2,IF(Site=$A$130,IF(Provider=$B198,J))))</f>
        <v>0</v>
      </c>
      <c r="BT198" s="26"/>
      <c r="BU198" s="27">
        <f t="shared" si="119"/>
        <v>0</v>
      </c>
      <c r="BV198" s="27">
        <f t="shared" si="107"/>
        <v>0</v>
      </c>
    </row>
    <row r="199" spans="2:74" outlineLevel="1" x14ac:dyDescent="0.25">
      <c r="B199" s="20" t="s">
        <v>668</v>
      </c>
      <c r="C199" s="44"/>
      <c r="D199" s="25">
        <f t="array" ref="D199">SUM(IF(Period=$D$2,IF(Site=$A$130,IF(Provider=$B199,I))))</f>
        <v>1</v>
      </c>
      <c r="E199" s="26">
        <f t="array" ref="E199">SUM(IF(Period=$D$2,IF(Site=$A$130,IF(Provider=$B199,J))))</f>
        <v>2</v>
      </c>
      <c r="F199" s="26"/>
      <c r="G199" s="27">
        <f t="shared" si="108"/>
        <v>2.6041666666666666E-4</v>
      </c>
      <c r="H199" s="27">
        <f t="shared" si="96"/>
        <v>5.7925681350826886E-5</v>
      </c>
      <c r="I199" s="44"/>
      <c r="J199" s="25">
        <f t="array" ref="J199">SUM(IF(Period=$J$2,IF(Site=$A$130,IF(Provider=$B199,I))))</f>
        <v>0</v>
      </c>
      <c r="K199" s="26">
        <f t="array" ref="K199">SUM(IF(Period=$J$2,IF(Site=$A$130,IF(Provider=$B199,J))))</f>
        <v>0</v>
      </c>
      <c r="L199" s="26"/>
      <c r="M199" s="27">
        <f t="shared" si="109"/>
        <v>0</v>
      </c>
      <c r="N199" s="27">
        <f t="shared" si="97"/>
        <v>0</v>
      </c>
      <c r="O199" s="44"/>
      <c r="P199" s="25">
        <f t="array" ref="P199">SUM(IF(Period=$P$2,IF(Site=$A$130,IF(Provider=$B199,I))))</f>
        <v>0</v>
      </c>
      <c r="Q199" s="26">
        <f t="array" ref="Q199">SUM(IF(Period=$P$2,IF(Site=$A$130,IF(Provider=$B199,J))))</f>
        <v>0</v>
      </c>
      <c r="R199" s="26"/>
      <c r="S199" s="27">
        <f t="shared" si="110"/>
        <v>0</v>
      </c>
      <c r="T199" s="27">
        <f t="shared" si="98"/>
        <v>0</v>
      </c>
      <c r="U199" s="44"/>
      <c r="V199" s="25">
        <f t="array" ref="V199">SUM(IF(Period=$V$2,IF(Site=$A$130,IF(Provider=$B199,I))))</f>
        <v>0</v>
      </c>
      <c r="W199" s="26">
        <f t="array" ref="W199">SUM(IF(Period=$V$2,IF(Site=$A$130,IF(Provider=$B199,J))))</f>
        <v>0</v>
      </c>
      <c r="X199" s="26"/>
      <c r="Y199" s="27">
        <f t="shared" si="111"/>
        <v>0</v>
      </c>
      <c r="Z199" s="27">
        <f t="shared" si="99"/>
        <v>0</v>
      </c>
      <c r="AA199" s="44"/>
      <c r="AB199" s="25">
        <f t="array" ref="AB199">SUM(IF(Period=$AB$2,IF(Site=$A$130,IF(Provider=$B199,I))))</f>
        <v>0</v>
      </c>
      <c r="AC199" s="26">
        <f t="array" ref="AC199">SUM(IF(Period=$AB$2,IF(Site=$A$130,IF(Provider=$B199,J))))</f>
        <v>0</v>
      </c>
      <c r="AD199" s="26"/>
      <c r="AE199" s="27">
        <f t="shared" si="112"/>
        <v>0</v>
      </c>
      <c r="AF199" s="27">
        <f t="shared" si="100"/>
        <v>0</v>
      </c>
      <c r="AG199" s="44"/>
      <c r="AH199" s="25">
        <f t="array" ref="AH199">SUM(IF(Period=$AH$2,IF(Site=$A$130,IF(Provider=$B199,I))))</f>
        <v>0</v>
      </c>
      <c r="AI199" s="26">
        <f t="array" ref="AI199">SUM(IF(Period=$AH$2,IF(Site=$A$130,IF(Provider=$B199,J))))</f>
        <v>0</v>
      </c>
      <c r="AJ199" s="26"/>
      <c r="AK199" s="27">
        <f t="shared" si="113"/>
        <v>0</v>
      </c>
      <c r="AL199" s="27">
        <f t="shared" si="101"/>
        <v>0</v>
      </c>
      <c r="AM199" s="44"/>
      <c r="AN199" s="25">
        <f t="array" ref="AN199">SUM(IF(Period=$AN$2,IF(Site=$A$130,IF(Provider=$B199,I))))</f>
        <v>0</v>
      </c>
      <c r="AO199" s="26">
        <f t="array" ref="AO199">SUM(IF(Period=$AN$2,IF(Site=$A$130,IF(Provider=$B199,J))))</f>
        <v>0</v>
      </c>
      <c r="AP199" s="26"/>
      <c r="AQ199" s="27">
        <f t="shared" si="114"/>
        <v>0</v>
      </c>
      <c r="AR199" s="27">
        <f t="shared" si="102"/>
        <v>0</v>
      </c>
      <c r="AS199" s="44"/>
      <c r="AT199" s="25">
        <f t="array" ref="AT199">SUM(IF(Period=$AT$2,IF(Site=$A$130,IF(Provider=$B199,I))))</f>
        <v>0</v>
      </c>
      <c r="AU199" s="26">
        <f t="array" ref="AU199">SUM(IF(Period=$AT$2,IF(Site=$A$130,IF(Provider=$B199,J))))</f>
        <v>0</v>
      </c>
      <c r="AV199" s="26"/>
      <c r="AW199" s="27">
        <f t="shared" si="115"/>
        <v>0</v>
      </c>
      <c r="AX199" s="27">
        <f t="shared" si="103"/>
        <v>0</v>
      </c>
      <c r="AY199" s="44"/>
      <c r="AZ199" s="25">
        <f t="array" ref="AZ199">SUM(IF(Period=$AZ$2,IF(Site=$A$130,IF(Provider=$B199,I))))</f>
        <v>0</v>
      </c>
      <c r="BA199" s="26">
        <f t="array" ref="BA199">SUM(IF(Period=$AZ$2,IF(Site=$A$130,IF(Provider=$B199,J))))</f>
        <v>0</v>
      </c>
      <c r="BB199" s="26"/>
      <c r="BC199" s="27">
        <f t="shared" si="116"/>
        <v>0</v>
      </c>
      <c r="BD199" s="27">
        <f t="shared" si="104"/>
        <v>0</v>
      </c>
      <c r="BE199" s="44"/>
      <c r="BF199" s="25">
        <f t="array" ref="BF199">SUM(IF(Period=$BF$2,IF(Site=$A$130,IF(Provider=$B199,I))))</f>
        <v>0</v>
      </c>
      <c r="BG199" s="26">
        <f t="array" ref="BG199">SUM(IF(Period=$BF$2,IF(Site=$A$130,IF(Provider=$B199,J))))</f>
        <v>0</v>
      </c>
      <c r="BH199" s="26"/>
      <c r="BI199" s="27">
        <f t="shared" si="117"/>
        <v>0</v>
      </c>
      <c r="BJ199" s="27">
        <f t="shared" si="105"/>
        <v>0</v>
      </c>
      <c r="BK199" s="44"/>
      <c r="BL199" s="25">
        <f t="array" ref="BL199">SUM(IF(Period=$BL$2,IF(Site=$A$130,IF(Provider=$B199,I))))</f>
        <v>0</v>
      </c>
      <c r="BM199" s="26">
        <f t="array" ref="BM199">SUM(IF(Period=$BL$2,IF(Site=$A$130,IF(Provider=$B199,J))))</f>
        <v>0</v>
      </c>
      <c r="BN199" s="26"/>
      <c r="BO199" s="27">
        <f t="shared" si="118"/>
        <v>0</v>
      </c>
      <c r="BP199" s="27">
        <f t="shared" si="106"/>
        <v>0</v>
      </c>
      <c r="BQ199" s="44"/>
      <c r="BR199" s="25">
        <f t="array" ref="BR199">SUM(IF(Period=$BR$2,IF(Site=$A$130,IF(Provider=$B199,I))))</f>
        <v>0</v>
      </c>
      <c r="BS199" s="26">
        <f t="array" ref="BS199">SUM(IF(Period=$BR$2,IF(Site=$A$130,IF(Provider=$B199,J))))</f>
        <v>0</v>
      </c>
      <c r="BT199" s="26"/>
      <c r="BU199" s="27">
        <f t="shared" si="119"/>
        <v>0</v>
      </c>
      <c r="BV199" s="27">
        <f t="shared" si="107"/>
        <v>0</v>
      </c>
    </row>
    <row r="200" spans="2:74" outlineLevel="1" x14ac:dyDescent="0.25">
      <c r="B200" s="20" t="s">
        <v>811</v>
      </c>
      <c r="C200" s="44"/>
      <c r="D200" s="25">
        <f t="array" ref="D200">SUM(IF(Period=$D$2,IF(Site=$A$130,IF(Provider=$B200,I))))</f>
        <v>0</v>
      </c>
      <c r="E200" s="26">
        <f t="array" ref="E200">SUM(IF(Period=$D$2,IF(Site=$A$130,IF(Provider=$B200,J))))</f>
        <v>0</v>
      </c>
      <c r="F200" s="26"/>
      <c r="G200" s="27">
        <f t="shared" si="108"/>
        <v>0</v>
      </c>
      <c r="H200" s="27">
        <f t="shared" si="96"/>
        <v>0</v>
      </c>
      <c r="I200" s="44"/>
      <c r="J200" s="25">
        <f t="array" ref="J200">SUM(IF(Period=$J$2,IF(Site=$A$130,IF(Provider=$B200,I))))</f>
        <v>38</v>
      </c>
      <c r="K200" s="26">
        <f t="array" ref="K200">SUM(IF(Period=$J$2,IF(Site=$A$130,IF(Provider=$B200,J))))</f>
        <v>13.078947368421053</v>
      </c>
      <c r="L200" s="26"/>
      <c r="M200" s="27">
        <f t="shared" si="109"/>
        <v>6.9695694853456738E-2</v>
      </c>
      <c r="N200" s="27">
        <f t="shared" si="97"/>
        <v>1.539796139666016E-2</v>
      </c>
      <c r="O200" s="44"/>
      <c r="P200" s="25">
        <f t="array" ref="P200">SUM(IF(Period=$P$2,IF(Site=$A$130,IF(Provider=$B200,I))))</f>
        <v>189</v>
      </c>
      <c r="Q200" s="26">
        <f t="array" ref="Q200">SUM(IF(Period=$P$2,IF(Site=$A$130,IF(Provider=$B200,J))))</f>
        <v>6.1534391534391535</v>
      </c>
      <c r="R200" s="26"/>
      <c r="S200" s="27">
        <f t="shared" si="110"/>
        <v>0.14828509498916231</v>
      </c>
      <c r="T200" s="27">
        <f t="shared" si="98"/>
        <v>3.3513918506137975E-2</v>
      </c>
      <c r="U200" s="44"/>
      <c r="V200" s="25">
        <f t="array" ref="V200">SUM(IF(Period=$V$2,IF(Site=$A$130,IF(Provider=$B200,I))))</f>
        <v>70</v>
      </c>
      <c r="W200" s="26">
        <f t="array" ref="W200">SUM(IF(Period=$V$2,IF(Site=$A$130,IF(Provider=$B200,J))))</f>
        <v>9.3142857142857149</v>
      </c>
      <c r="X200" s="26"/>
      <c r="Y200" s="27">
        <f t="shared" si="111"/>
        <v>8.8084301540124296E-2</v>
      </c>
      <c r="Z200" s="27">
        <f t="shared" si="99"/>
        <v>1.9718139478618519E-2</v>
      </c>
      <c r="AA200" s="44"/>
      <c r="AB200" s="25">
        <f t="array" ref="AB200">SUM(IF(Period=$AB$2,IF(Site=$A$130,IF(Provider=$B200,I))))</f>
        <v>0</v>
      </c>
      <c r="AC200" s="26">
        <f t="array" ref="AC200">SUM(IF(Period=$AB$2,IF(Site=$A$130,IF(Provider=$B200,J))))</f>
        <v>0</v>
      </c>
      <c r="AD200" s="26"/>
      <c r="AE200" s="27">
        <f t="shared" si="112"/>
        <v>0</v>
      </c>
      <c r="AF200" s="27">
        <f t="shared" si="100"/>
        <v>0</v>
      </c>
      <c r="AG200" s="44"/>
      <c r="AH200" s="25">
        <f t="array" ref="AH200">SUM(IF(Period=$AH$2,IF(Site=$A$130,IF(Provider=$B200,I))))</f>
        <v>0</v>
      </c>
      <c r="AI200" s="26">
        <f t="array" ref="AI200">SUM(IF(Period=$AH$2,IF(Site=$A$130,IF(Provider=$B200,J))))</f>
        <v>0</v>
      </c>
      <c r="AJ200" s="26"/>
      <c r="AK200" s="27">
        <f t="shared" si="113"/>
        <v>0</v>
      </c>
      <c r="AL200" s="27">
        <f t="shared" si="101"/>
        <v>0</v>
      </c>
      <c r="AM200" s="44"/>
      <c r="AN200" s="25">
        <f t="array" ref="AN200">SUM(IF(Period=$AN$2,IF(Site=$A$130,IF(Provider=$B200,I))))</f>
        <v>0</v>
      </c>
      <c r="AO200" s="26">
        <f t="array" ref="AO200">SUM(IF(Period=$AN$2,IF(Site=$A$130,IF(Provider=$B200,J))))</f>
        <v>0</v>
      </c>
      <c r="AP200" s="26"/>
      <c r="AQ200" s="27">
        <f t="shared" si="114"/>
        <v>0</v>
      </c>
      <c r="AR200" s="27">
        <f t="shared" si="102"/>
        <v>0</v>
      </c>
      <c r="AS200" s="44"/>
      <c r="AT200" s="25">
        <f t="array" ref="AT200">SUM(IF(Period=$AT$2,IF(Site=$A$130,IF(Provider=$B200,I))))</f>
        <v>0</v>
      </c>
      <c r="AU200" s="26">
        <f t="array" ref="AU200">SUM(IF(Period=$AT$2,IF(Site=$A$130,IF(Provider=$B200,J))))</f>
        <v>0</v>
      </c>
      <c r="AV200" s="26"/>
      <c r="AW200" s="27">
        <f t="shared" si="115"/>
        <v>0</v>
      </c>
      <c r="AX200" s="27">
        <f t="shared" si="103"/>
        <v>0</v>
      </c>
      <c r="AY200" s="44"/>
      <c r="AZ200" s="25">
        <f t="array" ref="AZ200">SUM(IF(Period=$AZ$2,IF(Site=$A$130,IF(Provider=$B200,I))))</f>
        <v>0</v>
      </c>
      <c r="BA200" s="26">
        <f t="array" ref="BA200">SUM(IF(Period=$AZ$2,IF(Site=$A$130,IF(Provider=$B200,J))))</f>
        <v>0</v>
      </c>
      <c r="BB200" s="26"/>
      <c r="BC200" s="27">
        <f t="shared" si="116"/>
        <v>0</v>
      </c>
      <c r="BD200" s="27">
        <f t="shared" si="104"/>
        <v>0</v>
      </c>
      <c r="BE200" s="44"/>
      <c r="BF200" s="25">
        <f t="array" ref="BF200">SUM(IF(Period=$BF$2,IF(Site=$A$130,IF(Provider=$B200,I))))</f>
        <v>0</v>
      </c>
      <c r="BG200" s="26">
        <f t="array" ref="BG200">SUM(IF(Period=$BF$2,IF(Site=$A$130,IF(Provider=$B200,J))))</f>
        <v>0</v>
      </c>
      <c r="BH200" s="26"/>
      <c r="BI200" s="27">
        <f t="shared" si="117"/>
        <v>0</v>
      </c>
      <c r="BJ200" s="27">
        <f t="shared" si="105"/>
        <v>0</v>
      </c>
      <c r="BK200" s="44"/>
      <c r="BL200" s="25">
        <f t="array" ref="BL200">SUM(IF(Period=$BL$2,IF(Site=$A$130,IF(Provider=$B200,I))))</f>
        <v>0</v>
      </c>
      <c r="BM200" s="26">
        <f t="array" ref="BM200">SUM(IF(Period=$BL$2,IF(Site=$A$130,IF(Provider=$B200,J))))</f>
        <v>0</v>
      </c>
      <c r="BN200" s="26"/>
      <c r="BO200" s="27">
        <f t="shared" si="118"/>
        <v>0</v>
      </c>
      <c r="BP200" s="27">
        <f t="shared" si="106"/>
        <v>0</v>
      </c>
      <c r="BQ200" s="44"/>
      <c r="BR200" s="25">
        <f t="array" ref="BR200">SUM(IF(Period=$BR$2,IF(Site=$A$130,IF(Provider=$B200,I))))</f>
        <v>0</v>
      </c>
      <c r="BS200" s="26">
        <f t="array" ref="BS200">SUM(IF(Period=$BR$2,IF(Site=$A$130,IF(Provider=$B200,J))))</f>
        <v>0</v>
      </c>
      <c r="BT200" s="26"/>
      <c r="BU200" s="27">
        <f t="shared" si="119"/>
        <v>0</v>
      </c>
      <c r="BV200" s="27">
        <f t="shared" si="107"/>
        <v>0</v>
      </c>
    </row>
    <row r="201" spans="2:74" outlineLevel="1" x14ac:dyDescent="0.25">
      <c r="B201" s="20" t="s">
        <v>895</v>
      </c>
      <c r="C201" s="44"/>
      <c r="D201" s="25">
        <f t="array" ref="D201">SUM(IF(Period=$D$2,IF(Site=$A$130,IF(Provider=$B201,I))))</f>
        <v>0</v>
      </c>
      <c r="E201" s="26">
        <f t="array" ref="E201">SUM(IF(Period=$D$2,IF(Site=$A$130,IF(Provider=$B201,J))))</f>
        <v>0</v>
      </c>
      <c r="F201" s="26"/>
      <c r="G201" s="27">
        <f t="shared" si="108"/>
        <v>0</v>
      </c>
      <c r="H201" s="27">
        <f t="shared" si="96"/>
        <v>0</v>
      </c>
      <c r="I201" s="44"/>
      <c r="J201" s="25">
        <f t="array" ref="J201">SUM(IF(Period=$J$2,IF(Site=$A$130,IF(Provider=$B201,I))))</f>
        <v>0</v>
      </c>
      <c r="K201" s="26">
        <f t="array" ref="K201">SUM(IF(Period=$J$2,IF(Site=$A$130,IF(Provider=$B201,J))))</f>
        <v>0</v>
      </c>
      <c r="L201" s="26"/>
      <c r="M201" s="27">
        <f t="shared" si="109"/>
        <v>0</v>
      </c>
      <c r="N201" s="27">
        <f t="shared" si="97"/>
        <v>0</v>
      </c>
      <c r="O201" s="44"/>
      <c r="P201" s="25">
        <f t="array" ref="P201">SUM(IF(Period=$P$2,IF(Site=$A$130,IF(Provider=$B201,I))))</f>
        <v>0</v>
      </c>
      <c r="Q201" s="26">
        <f t="array" ref="Q201">SUM(IF(Period=$P$2,IF(Site=$A$130,IF(Provider=$B201,J))))</f>
        <v>0</v>
      </c>
      <c r="R201" s="26"/>
      <c r="S201" s="27">
        <f t="shared" si="110"/>
        <v>0</v>
      </c>
      <c r="T201" s="27">
        <f t="shared" si="98"/>
        <v>0</v>
      </c>
      <c r="U201" s="44"/>
      <c r="V201" s="25">
        <f t="array" ref="V201">SUM(IF(Period=$V$2,IF(Site=$A$130,IF(Provider=$B201,I))))</f>
        <v>0</v>
      </c>
      <c r="W201" s="26">
        <f t="array" ref="W201">SUM(IF(Period=$V$2,IF(Site=$A$130,IF(Provider=$B201,J))))</f>
        <v>0</v>
      </c>
      <c r="X201" s="26"/>
      <c r="Y201" s="27">
        <f t="shared" si="111"/>
        <v>0</v>
      </c>
      <c r="Z201" s="27">
        <f t="shared" si="99"/>
        <v>0</v>
      </c>
      <c r="AA201" s="44"/>
      <c r="AB201" s="25">
        <f t="array" ref="AB201">SUM(IF(Period=$AB$2,IF(Site=$A$130,IF(Provider=$B201,I))))</f>
        <v>1</v>
      </c>
      <c r="AC201" s="26">
        <f t="array" ref="AC201">SUM(IF(Period=$AB$2,IF(Site=$A$130,IF(Provider=$B201,J))))</f>
        <v>11</v>
      </c>
      <c r="AD201" s="26"/>
      <c r="AE201" s="27">
        <f t="shared" si="112"/>
        <v>1.4443277310924368E-3</v>
      </c>
      <c r="AF201" s="27">
        <f t="shared" si="100"/>
        <v>3.3091663909028005E-4</v>
      </c>
      <c r="AG201" s="44"/>
      <c r="AH201" s="25">
        <f t="array" ref="AH201">SUM(IF(Period=$AH$2,IF(Site=$A$130,IF(Provider=$B201,I))))</f>
        <v>0</v>
      </c>
      <c r="AI201" s="26">
        <f t="array" ref="AI201">SUM(IF(Period=$AH$2,IF(Site=$A$130,IF(Provider=$B201,J))))</f>
        <v>0</v>
      </c>
      <c r="AJ201" s="26"/>
      <c r="AK201" s="27">
        <f t="shared" si="113"/>
        <v>0</v>
      </c>
      <c r="AL201" s="27">
        <f t="shared" si="101"/>
        <v>0</v>
      </c>
      <c r="AM201" s="44"/>
      <c r="AN201" s="25">
        <f t="array" ref="AN201">SUM(IF(Period=$AN$2,IF(Site=$A$130,IF(Provider=$B201,I))))</f>
        <v>0</v>
      </c>
      <c r="AO201" s="26">
        <f t="array" ref="AO201">SUM(IF(Period=$AN$2,IF(Site=$A$130,IF(Provider=$B201,J))))</f>
        <v>0</v>
      </c>
      <c r="AP201" s="26"/>
      <c r="AQ201" s="27">
        <f t="shared" si="114"/>
        <v>0</v>
      </c>
      <c r="AR201" s="27">
        <f t="shared" si="102"/>
        <v>0</v>
      </c>
      <c r="AS201" s="44"/>
      <c r="AT201" s="25">
        <f t="array" ref="AT201">SUM(IF(Period=$AT$2,IF(Site=$A$130,IF(Provider=$B201,I))))</f>
        <v>0</v>
      </c>
      <c r="AU201" s="26">
        <f t="array" ref="AU201">SUM(IF(Period=$AT$2,IF(Site=$A$130,IF(Provider=$B201,J))))</f>
        <v>0</v>
      </c>
      <c r="AV201" s="26"/>
      <c r="AW201" s="27">
        <f t="shared" si="115"/>
        <v>0</v>
      </c>
      <c r="AX201" s="27">
        <f t="shared" si="103"/>
        <v>0</v>
      </c>
      <c r="AY201" s="44"/>
      <c r="AZ201" s="25">
        <f t="array" ref="AZ201">SUM(IF(Period=$AZ$2,IF(Site=$A$130,IF(Provider=$B201,I))))</f>
        <v>0</v>
      </c>
      <c r="BA201" s="26">
        <f t="array" ref="BA201">SUM(IF(Period=$AZ$2,IF(Site=$A$130,IF(Provider=$B201,J))))</f>
        <v>0</v>
      </c>
      <c r="BB201" s="26"/>
      <c r="BC201" s="27">
        <f t="shared" si="116"/>
        <v>0</v>
      </c>
      <c r="BD201" s="27">
        <f t="shared" si="104"/>
        <v>0</v>
      </c>
      <c r="BE201" s="44"/>
      <c r="BF201" s="25">
        <f t="array" ref="BF201">SUM(IF(Period=$BF$2,IF(Site=$A$130,IF(Provider=$B201,I))))</f>
        <v>0</v>
      </c>
      <c r="BG201" s="26">
        <f t="array" ref="BG201">SUM(IF(Period=$BF$2,IF(Site=$A$130,IF(Provider=$B201,J))))</f>
        <v>0</v>
      </c>
      <c r="BH201" s="26"/>
      <c r="BI201" s="27">
        <f t="shared" si="117"/>
        <v>0</v>
      </c>
      <c r="BJ201" s="27">
        <f t="shared" si="105"/>
        <v>0</v>
      </c>
      <c r="BK201" s="44"/>
      <c r="BL201" s="25">
        <f t="array" ref="BL201">SUM(IF(Period=$BL$2,IF(Site=$A$130,IF(Provider=$B201,I))))</f>
        <v>0</v>
      </c>
      <c r="BM201" s="26">
        <f t="array" ref="BM201">SUM(IF(Period=$BL$2,IF(Site=$A$130,IF(Provider=$B201,J))))</f>
        <v>0</v>
      </c>
      <c r="BN201" s="26"/>
      <c r="BO201" s="27">
        <f t="shared" si="118"/>
        <v>0</v>
      </c>
      <c r="BP201" s="27">
        <f t="shared" si="106"/>
        <v>0</v>
      </c>
      <c r="BQ201" s="44"/>
      <c r="BR201" s="25">
        <f t="array" ref="BR201">SUM(IF(Period=$BR$2,IF(Site=$A$130,IF(Provider=$B201,I))))</f>
        <v>0</v>
      </c>
      <c r="BS201" s="26">
        <f t="array" ref="BS201">SUM(IF(Period=$BR$2,IF(Site=$A$130,IF(Provider=$B201,J))))</f>
        <v>0</v>
      </c>
      <c r="BT201" s="26"/>
      <c r="BU201" s="27">
        <f t="shared" si="119"/>
        <v>0</v>
      </c>
      <c r="BV201" s="27">
        <f t="shared" si="107"/>
        <v>0</v>
      </c>
    </row>
    <row r="202" spans="2:74" outlineLevel="1" x14ac:dyDescent="0.25">
      <c r="B202" s="20" t="s">
        <v>897</v>
      </c>
      <c r="C202" s="44"/>
      <c r="D202" s="25">
        <f t="array" ref="D202">SUM(IF(Period=$D$2,IF(Site=$A$130,IF(Provider=$B202,I))))</f>
        <v>0</v>
      </c>
      <c r="E202" s="26">
        <f t="array" ref="E202">SUM(IF(Period=$D$2,IF(Site=$A$130,IF(Provider=$B202,J))))</f>
        <v>0</v>
      </c>
      <c r="F202" s="26"/>
      <c r="G202" s="27">
        <f t="shared" si="108"/>
        <v>0</v>
      </c>
      <c r="H202" s="27">
        <f t="shared" si="96"/>
        <v>0</v>
      </c>
      <c r="I202" s="44"/>
      <c r="J202" s="25">
        <f t="array" ref="J202">SUM(IF(Period=$J$2,IF(Site=$A$130,IF(Provider=$B202,I))))</f>
        <v>0</v>
      </c>
      <c r="K202" s="26">
        <f t="array" ref="K202">SUM(IF(Period=$J$2,IF(Site=$A$130,IF(Provider=$B202,J))))</f>
        <v>0</v>
      </c>
      <c r="L202" s="26"/>
      <c r="M202" s="27">
        <f t="shared" si="109"/>
        <v>0</v>
      </c>
      <c r="N202" s="27">
        <f t="shared" si="97"/>
        <v>0</v>
      </c>
      <c r="O202" s="44"/>
      <c r="P202" s="25">
        <f t="array" ref="P202">SUM(IF(Period=$P$2,IF(Site=$A$130,IF(Provider=$B202,I))))</f>
        <v>0</v>
      </c>
      <c r="Q202" s="26">
        <f t="array" ref="Q202">SUM(IF(Period=$P$2,IF(Site=$A$130,IF(Provider=$B202,J))))</f>
        <v>0</v>
      </c>
      <c r="R202" s="26"/>
      <c r="S202" s="27">
        <f t="shared" si="110"/>
        <v>0</v>
      </c>
      <c r="T202" s="27">
        <f t="shared" si="98"/>
        <v>0</v>
      </c>
      <c r="U202" s="44"/>
      <c r="V202" s="25">
        <f t="array" ref="V202">SUM(IF(Period=$V$2,IF(Site=$A$130,IF(Provider=$B202,I))))</f>
        <v>0</v>
      </c>
      <c r="W202" s="26">
        <f t="array" ref="W202">SUM(IF(Period=$V$2,IF(Site=$A$130,IF(Provider=$B202,J))))</f>
        <v>0</v>
      </c>
      <c r="X202" s="26"/>
      <c r="Y202" s="27">
        <f t="shared" si="111"/>
        <v>0</v>
      </c>
      <c r="Z202" s="27">
        <f t="shared" si="99"/>
        <v>0</v>
      </c>
      <c r="AA202" s="44"/>
      <c r="AB202" s="25">
        <f t="array" ref="AB202">SUM(IF(Period=$AB$2,IF(Site=$A$130,IF(Provider=$B202,I))))</f>
        <v>0</v>
      </c>
      <c r="AC202" s="26">
        <f t="array" ref="AC202">SUM(IF(Period=$AB$2,IF(Site=$A$130,IF(Provider=$B202,J))))</f>
        <v>0</v>
      </c>
      <c r="AD202" s="26"/>
      <c r="AE202" s="27">
        <f t="shared" si="112"/>
        <v>0</v>
      </c>
      <c r="AF202" s="27">
        <f t="shared" si="100"/>
        <v>0</v>
      </c>
      <c r="AG202" s="44"/>
      <c r="AH202" s="25">
        <f t="array" ref="AH202">SUM(IF(Period=$AH$2,IF(Site=$A$130,IF(Provider=$B202,I))))</f>
        <v>0</v>
      </c>
      <c r="AI202" s="26">
        <f t="array" ref="AI202">SUM(IF(Period=$AH$2,IF(Site=$A$130,IF(Provider=$B202,J))))</f>
        <v>0</v>
      </c>
      <c r="AJ202" s="26"/>
      <c r="AK202" s="27">
        <f t="shared" si="113"/>
        <v>0</v>
      </c>
      <c r="AL202" s="27">
        <f t="shared" si="101"/>
        <v>0</v>
      </c>
      <c r="AM202" s="44"/>
      <c r="AN202" s="25">
        <f t="array" ref="AN202">SUM(IF(Period=$AN$2,IF(Site=$A$130,IF(Provider=$B202,I))))</f>
        <v>0</v>
      </c>
      <c r="AO202" s="26">
        <f t="array" ref="AO202">SUM(IF(Period=$AN$2,IF(Site=$A$130,IF(Provider=$B202,J))))</f>
        <v>0</v>
      </c>
      <c r="AP202" s="26"/>
      <c r="AQ202" s="27">
        <f t="shared" si="114"/>
        <v>0</v>
      </c>
      <c r="AR202" s="27">
        <f t="shared" si="102"/>
        <v>0</v>
      </c>
      <c r="AS202" s="44"/>
      <c r="AT202" s="25">
        <f t="array" ref="AT202">SUM(IF(Period=$AT$2,IF(Site=$A$130,IF(Provider=$B202,I))))</f>
        <v>53</v>
      </c>
      <c r="AU202" s="26">
        <f t="array" ref="AU202">SUM(IF(Period=$AT$2,IF(Site=$A$130,IF(Provider=$B202,J))))</f>
        <v>7.52830188679245</v>
      </c>
      <c r="AV202" s="26"/>
      <c r="AW202" s="27">
        <f t="shared" si="115"/>
        <v>5.7360552041403085E-2</v>
      </c>
      <c r="AX202" s="27">
        <f t="shared" si="103"/>
        <v>1.2572076755837032E-2</v>
      </c>
      <c r="AY202" s="44"/>
      <c r="AZ202" s="25">
        <f t="array" ref="AZ202">SUM(IF(Period=$AZ$2,IF(Site=$A$130,IF(Provider=$B202,I))))</f>
        <v>51</v>
      </c>
      <c r="BA202" s="26">
        <f t="array" ref="BA202">SUM(IF(Period=$AZ$2,IF(Site=$A$130,IF(Provider=$B202,J))))</f>
        <v>2.1764705882352899</v>
      </c>
      <c r="BB202" s="26"/>
      <c r="BC202" s="27">
        <f t="shared" si="116"/>
        <v>1.6762307459981845E-2</v>
      </c>
      <c r="BD202" s="27">
        <f t="shared" si="104"/>
        <v>3.6169311479683206E-3</v>
      </c>
      <c r="BE202" s="44"/>
      <c r="BF202" s="25">
        <f t="array" ref="BF202">SUM(IF(Period=$BF$2,IF(Site=$A$130,IF(Provider=$B202,I))))</f>
        <v>79</v>
      </c>
      <c r="BG202" s="26">
        <f t="array" ref="BG202">SUM(IF(Period=$BF$2,IF(Site=$A$130,IF(Provider=$B202,J))))</f>
        <v>3.9620253164557</v>
      </c>
      <c r="BH202" s="26"/>
      <c r="BI202" s="27">
        <f t="shared" si="117"/>
        <v>4.532290761656535E-2</v>
      </c>
      <c r="BJ202" s="27">
        <f t="shared" si="105"/>
        <v>9.6850052602265087E-3</v>
      </c>
      <c r="BK202" s="44"/>
      <c r="BL202" s="25">
        <f t="array" ref="BL202">SUM(IF(Period=$BL$2,IF(Site=$A$130,IF(Provider=$B202,I))))</f>
        <v>283</v>
      </c>
      <c r="BM202" s="26">
        <f t="array" ref="BM202">SUM(IF(Period=$BL$2,IF(Site=$A$130,IF(Provider=$B202,J))))</f>
        <v>4.9187279151943502</v>
      </c>
      <c r="BN202" s="26"/>
      <c r="BO202" s="27">
        <f t="shared" si="118"/>
        <v>0.20524918902978487</v>
      </c>
      <c r="BP202" s="27">
        <f t="shared" si="106"/>
        <v>4.3279544818580387E-2</v>
      </c>
      <c r="BQ202" s="44"/>
      <c r="BR202" s="25">
        <f t="array" ref="BR202">SUM(IF(Period=$BR$2,IF(Site=$A$130,IF(Provider=$B202,I))))</f>
        <v>357</v>
      </c>
      <c r="BS202" s="26">
        <f t="array" ref="BS202">SUM(IF(Period=$BR$2,IF(Site=$A$130,IF(Provider=$B202,J))))</f>
        <v>5.7507002801120404</v>
      </c>
      <c r="BT202" s="26"/>
      <c r="BU202" s="27">
        <f t="shared" si="119"/>
        <v>0.28952192920603559</v>
      </c>
      <c r="BV202" s="27">
        <f t="shared" si="107"/>
        <v>6.022117274353931E-2</v>
      </c>
    </row>
    <row r="203" spans="2:74" outlineLevel="1" x14ac:dyDescent="0.25">
      <c r="B203" s="20" t="s">
        <v>669</v>
      </c>
      <c r="C203" s="44"/>
      <c r="D203" s="25">
        <f t="array" ref="D203">SUM(IF(Period=$D$2,IF(Site=$A$130,IF(Provider=$B203,I))))</f>
        <v>0</v>
      </c>
      <c r="E203" s="26">
        <f t="array" ref="E203">SUM(IF(Period=$D$2,IF(Site=$A$130,IF(Provider=$B203,J))))</f>
        <v>0</v>
      </c>
      <c r="F203" s="26"/>
      <c r="G203" s="27">
        <f t="shared" si="108"/>
        <v>0</v>
      </c>
      <c r="H203" s="27">
        <f t="shared" si="96"/>
        <v>0</v>
      </c>
      <c r="I203" s="44"/>
      <c r="J203" s="25">
        <f t="array" ref="J203">SUM(IF(Period=$J$2,IF(Site=$A$130,IF(Provider=$B203,I))))</f>
        <v>0</v>
      </c>
      <c r="K203" s="26">
        <f t="array" ref="K203">SUM(IF(Period=$J$2,IF(Site=$A$130,IF(Provider=$B203,J))))</f>
        <v>0</v>
      </c>
      <c r="L203" s="26"/>
      <c r="M203" s="27">
        <f t="shared" si="109"/>
        <v>0</v>
      </c>
      <c r="N203" s="27">
        <f t="shared" si="97"/>
        <v>0</v>
      </c>
      <c r="O203" s="44"/>
      <c r="P203" s="25">
        <f t="array" ref="P203">SUM(IF(Period=$P$2,IF(Site=$A$130,IF(Provider=$B203,I))))</f>
        <v>0</v>
      </c>
      <c r="Q203" s="26">
        <f t="array" ref="Q203">SUM(IF(Period=$P$2,IF(Site=$A$130,IF(Provider=$B203,J))))</f>
        <v>0</v>
      </c>
      <c r="R203" s="26"/>
      <c r="S203" s="27">
        <f t="shared" si="110"/>
        <v>0</v>
      </c>
      <c r="T203" s="27">
        <f t="shared" si="98"/>
        <v>0</v>
      </c>
      <c r="U203" s="44"/>
      <c r="V203" s="25">
        <f t="array" ref="V203">SUM(IF(Period=$V$2,IF(Site=$A$130,IF(Provider=$B203,I))))</f>
        <v>0</v>
      </c>
      <c r="W203" s="26">
        <f t="array" ref="W203">SUM(IF(Period=$V$2,IF(Site=$A$130,IF(Provider=$B203,J))))</f>
        <v>0</v>
      </c>
      <c r="X203" s="26"/>
      <c r="Y203" s="27">
        <f t="shared" si="111"/>
        <v>0</v>
      </c>
      <c r="Z203" s="27">
        <f t="shared" si="99"/>
        <v>0</v>
      </c>
      <c r="AA203" s="44"/>
      <c r="AB203" s="25">
        <f t="array" ref="AB203">SUM(IF(Period=$AB$2,IF(Site=$A$130,IF(Provider=$B203,I))))</f>
        <v>0</v>
      </c>
      <c r="AC203" s="26">
        <f t="array" ref="AC203">SUM(IF(Period=$AB$2,IF(Site=$A$130,IF(Provider=$B203,J))))</f>
        <v>0</v>
      </c>
      <c r="AD203" s="26"/>
      <c r="AE203" s="27">
        <f t="shared" si="112"/>
        <v>0</v>
      </c>
      <c r="AF203" s="27">
        <f t="shared" si="100"/>
        <v>0</v>
      </c>
      <c r="AG203" s="44"/>
      <c r="AH203" s="25">
        <f t="array" ref="AH203">SUM(IF(Period=$AH$2,IF(Site=$A$130,IF(Provider=$B203,I))))</f>
        <v>0</v>
      </c>
      <c r="AI203" s="26">
        <f t="array" ref="AI203">SUM(IF(Period=$AH$2,IF(Site=$A$130,IF(Provider=$B203,J))))</f>
        <v>0</v>
      </c>
      <c r="AJ203" s="26"/>
      <c r="AK203" s="27">
        <f t="shared" si="113"/>
        <v>0</v>
      </c>
      <c r="AL203" s="27">
        <f t="shared" si="101"/>
        <v>0</v>
      </c>
      <c r="AM203" s="44"/>
      <c r="AN203" s="25">
        <f t="array" ref="AN203">SUM(IF(Period=$AN$2,IF(Site=$A$130,IF(Provider=$B203,I))))</f>
        <v>0</v>
      </c>
      <c r="AO203" s="26">
        <f t="array" ref="AO203">SUM(IF(Period=$AN$2,IF(Site=$A$130,IF(Provider=$B203,J))))</f>
        <v>0</v>
      </c>
      <c r="AP203" s="26"/>
      <c r="AQ203" s="27">
        <f t="shared" si="114"/>
        <v>0</v>
      </c>
      <c r="AR203" s="27">
        <f t="shared" si="102"/>
        <v>0</v>
      </c>
      <c r="AS203" s="44"/>
      <c r="AT203" s="25">
        <f t="array" ref="AT203">SUM(IF(Period=$AT$2,IF(Site=$A$130,IF(Provider=$B203,I))))</f>
        <v>0</v>
      </c>
      <c r="AU203" s="26">
        <f t="array" ref="AU203">SUM(IF(Period=$AT$2,IF(Site=$A$130,IF(Provider=$B203,J))))</f>
        <v>0</v>
      </c>
      <c r="AV203" s="26"/>
      <c r="AW203" s="27">
        <f t="shared" si="115"/>
        <v>0</v>
      </c>
      <c r="AX203" s="27">
        <f t="shared" si="103"/>
        <v>0</v>
      </c>
      <c r="AY203" s="44"/>
      <c r="AZ203" s="25">
        <f t="array" ref="AZ203">SUM(IF(Period=$AZ$2,IF(Site=$A$130,IF(Provider=$B203,I))))</f>
        <v>0</v>
      </c>
      <c r="BA203" s="26">
        <f t="array" ref="BA203">SUM(IF(Period=$AZ$2,IF(Site=$A$130,IF(Provider=$B203,J))))</f>
        <v>0</v>
      </c>
      <c r="BB203" s="26"/>
      <c r="BC203" s="27">
        <f t="shared" si="116"/>
        <v>0</v>
      </c>
      <c r="BD203" s="27">
        <f t="shared" si="104"/>
        <v>0</v>
      </c>
      <c r="BE203" s="44"/>
      <c r="BF203" s="25">
        <f t="array" ref="BF203">SUM(IF(Period=$BF$2,IF(Site=$A$130,IF(Provider=$B203,I))))</f>
        <v>0</v>
      </c>
      <c r="BG203" s="26">
        <f t="array" ref="BG203">SUM(IF(Period=$BF$2,IF(Site=$A$130,IF(Provider=$B203,J))))</f>
        <v>0</v>
      </c>
      <c r="BH203" s="26"/>
      <c r="BI203" s="27">
        <f t="shared" si="117"/>
        <v>0</v>
      </c>
      <c r="BJ203" s="27">
        <f t="shared" si="105"/>
        <v>0</v>
      </c>
      <c r="BK203" s="44"/>
      <c r="BL203" s="25">
        <f t="array" ref="BL203">SUM(IF(Period=$BL$2,IF(Site=$A$130,IF(Provider=$B203,I))))</f>
        <v>0</v>
      </c>
      <c r="BM203" s="26">
        <f t="array" ref="BM203">SUM(IF(Period=$BL$2,IF(Site=$A$130,IF(Provider=$B203,J))))</f>
        <v>0</v>
      </c>
      <c r="BN203" s="26"/>
      <c r="BO203" s="27">
        <f t="shared" si="118"/>
        <v>0</v>
      </c>
      <c r="BP203" s="27">
        <f t="shared" si="106"/>
        <v>0</v>
      </c>
      <c r="BQ203" s="44"/>
      <c r="BR203" s="25">
        <f t="array" ref="BR203">SUM(IF(Period=$BR$2,IF(Site=$A$130,IF(Provider=$B203,I))))</f>
        <v>0</v>
      </c>
      <c r="BS203" s="26">
        <f t="array" ref="BS203">SUM(IF(Period=$BR$2,IF(Site=$A$130,IF(Provider=$B203,J))))</f>
        <v>0</v>
      </c>
      <c r="BT203" s="26"/>
      <c r="BU203" s="27">
        <f t="shared" si="119"/>
        <v>0</v>
      </c>
      <c r="BV203" s="27">
        <f t="shared" si="107"/>
        <v>0</v>
      </c>
    </row>
    <row r="204" spans="2:74" outlineLevel="1" x14ac:dyDescent="0.25">
      <c r="B204" s="20" t="s">
        <v>948</v>
      </c>
      <c r="C204" s="44"/>
      <c r="D204" s="25">
        <f t="array" ref="D204">SUM(IF(Period=$D$2,IF(Site=$A$130,IF(Provider=$B204,I))))</f>
        <v>0</v>
      </c>
      <c r="E204" s="26">
        <f t="array" ref="E204">SUM(IF(Period=$D$2,IF(Site=$A$130,IF(Provider=$B204,J))))</f>
        <v>0</v>
      </c>
      <c r="F204" s="26"/>
      <c r="G204" s="27">
        <f t="shared" si="108"/>
        <v>0</v>
      </c>
      <c r="H204" s="27">
        <f t="shared" si="96"/>
        <v>0</v>
      </c>
      <c r="I204" s="44"/>
      <c r="J204" s="25">
        <f t="array" ref="J204">SUM(IF(Period=$J$2,IF(Site=$A$130,IF(Provider=$B204,I))))</f>
        <v>0</v>
      </c>
      <c r="K204" s="26">
        <f t="array" ref="K204">SUM(IF(Period=$J$2,IF(Site=$A$130,IF(Provider=$B204,J))))</f>
        <v>0</v>
      </c>
      <c r="L204" s="26"/>
      <c r="M204" s="27">
        <f t="shared" si="109"/>
        <v>0</v>
      </c>
      <c r="N204" s="27">
        <f t="shared" si="97"/>
        <v>0</v>
      </c>
      <c r="O204" s="44"/>
      <c r="P204" s="25">
        <f t="array" ref="P204">SUM(IF(Period=$P$2,IF(Site=$A$130,IF(Provider=$B204,I))))</f>
        <v>0</v>
      </c>
      <c r="Q204" s="26">
        <f t="array" ref="Q204">SUM(IF(Period=$P$2,IF(Site=$A$130,IF(Provider=$B204,J))))</f>
        <v>0</v>
      </c>
      <c r="R204" s="26"/>
      <c r="S204" s="27">
        <f t="shared" si="110"/>
        <v>0</v>
      </c>
      <c r="T204" s="27">
        <f t="shared" si="98"/>
        <v>0</v>
      </c>
      <c r="U204" s="44"/>
      <c r="V204" s="25">
        <f t="array" ref="V204">SUM(IF(Period=$V$2,IF(Site=$A$130,IF(Provider=$B204,I))))</f>
        <v>0</v>
      </c>
      <c r="W204" s="26">
        <f t="array" ref="W204">SUM(IF(Period=$V$2,IF(Site=$A$130,IF(Provider=$B204,J))))</f>
        <v>0</v>
      </c>
      <c r="X204" s="26"/>
      <c r="Y204" s="27">
        <f t="shared" si="111"/>
        <v>0</v>
      </c>
      <c r="Z204" s="27">
        <f t="shared" si="99"/>
        <v>0</v>
      </c>
      <c r="AA204" s="44"/>
      <c r="AB204" s="25">
        <f t="array" ref="AB204">SUM(IF(Period=$AB$2,IF(Site=$A$130,IF(Provider=$B204,I))))</f>
        <v>0</v>
      </c>
      <c r="AC204" s="26">
        <f t="array" ref="AC204">SUM(IF(Period=$AB$2,IF(Site=$A$130,IF(Provider=$B204,J))))</f>
        <v>0</v>
      </c>
      <c r="AD204" s="26"/>
      <c r="AE204" s="27">
        <f t="shared" si="112"/>
        <v>0</v>
      </c>
      <c r="AF204" s="27">
        <f t="shared" si="100"/>
        <v>0</v>
      </c>
      <c r="AG204" s="44"/>
      <c r="AH204" s="25">
        <f t="array" ref="AH204">SUM(IF(Period=$AH$2,IF(Site=$A$130,IF(Provider=$B204,I))))</f>
        <v>0</v>
      </c>
      <c r="AI204" s="26">
        <f t="array" ref="AI204">SUM(IF(Period=$AH$2,IF(Site=$A$130,IF(Provider=$B204,J))))</f>
        <v>0</v>
      </c>
      <c r="AJ204" s="26"/>
      <c r="AK204" s="27">
        <f t="shared" si="113"/>
        <v>0</v>
      </c>
      <c r="AL204" s="27">
        <f t="shared" si="101"/>
        <v>0</v>
      </c>
      <c r="AM204" s="44"/>
      <c r="AN204" s="25">
        <f t="array" ref="AN204">SUM(IF(Period=$AN$2,IF(Site=$A$130,IF(Provider=$B204,I))))</f>
        <v>1</v>
      </c>
      <c r="AO204" s="26">
        <f t="array" ref="AO204">SUM(IF(Period=$AN$2,IF(Site=$A$130,IF(Provider=$B204,J))))</f>
        <v>10</v>
      </c>
      <c r="AP204" s="26"/>
      <c r="AQ204" s="27">
        <f t="shared" si="114"/>
        <v>1.4094432699083862E-3</v>
      </c>
      <c r="AR204" s="27">
        <f t="shared" si="102"/>
        <v>3.1979533098816759E-4</v>
      </c>
      <c r="AS204" s="44"/>
      <c r="AT204" s="25">
        <f t="array" ref="AT204">SUM(IF(Period=$AT$2,IF(Site=$A$130,IF(Provider=$B204,I))))</f>
        <v>4</v>
      </c>
      <c r="AU204" s="26">
        <f t="array" ref="AU204">SUM(IF(Period=$AT$2,IF(Site=$A$130,IF(Provider=$B204,J))))</f>
        <v>8.25</v>
      </c>
      <c r="AV204" s="26"/>
      <c r="AW204" s="27">
        <f t="shared" si="115"/>
        <v>4.7441058079355954E-3</v>
      </c>
      <c r="AX204" s="27">
        <f t="shared" si="103"/>
        <v>1.039795821911334E-3</v>
      </c>
      <c r="AY204" s="44"/>
      <c r="AZ204" s="25">
        <f t="array" ref="AZ204">SUM(IF(Period=$AZ$2,IF(Site=$A$130,IF(Provider=$B204,I))))</f>
        <v>0</v>
      </c>
      <c r="BA204" s="26">
        <f t="array" ref="BA204">SUM(IF(Period=$AZ$2,IF(Site=$A$130,IF(Provider=$B204,J))))</f>
        <v>0</v>
      </c>
      <c r="BB204" s="26"/>
      <c r="BC204" s="27">
        <f t="shared" si="116"/>
        <v>0</v>
      </c>
      <c r="BD204" s="27">
        <f t="shared" si="104"/>
        <v>0</v>
      </c>
      <c r="BE204" s="44"/>
      <c r="BF204" s="25">
        <f t="array" ref="BF204">SUM(IF(Period=$BF$2,IF(Site=$A$130,IF(Provider=$B204,I))))</f>
        <v>0</v>
      </c>
      <c r="BG204" s="26">
        <f t="array" ref="BG204">SUM(IF(Period=$BF$2,IF(Site=$A$130,IF(Provider=$B204,J))))</f>
        <v>0</v>
      </c>
      <c r="BH204" s="26"/>
      <c r="BI204" s="27">
        <f t="shared" si="117"/>
        <v>0</v>
      </c>
      <c r="BJ204" s="27">
        <f t="shared" si="105"/>
        <v>0</v>
      </c>
      <c r="BK204" s="44"/>
      <c r="BL204" s="25">
        <f t="array" ref="BL204">SUM(IF(Period=$BL$2,IF(Site=$A$130,IF(Provider=$B204,I))))</f>
        <v>0</v>
      </c>
      <c r="BM204" s="26">
        <f t="array" ref="BM204">SUM(IF(Period=$BL$2,IF(Site=$A$130,IF(Provider=$B204,J))))</f>
        <v>0</v>
      </c>
      <c r="BN204" s="26"/>
      <c r="BO204" s="27">
        <f t="shared" si="118"/>
        <v>0</v>
      </c>
      <c r="BP204" s="27">
        <f t="shared" si="106"/>
        <v>0</v>
      </c>
      <c r="BQ204" s="44"/>
      <c r="BR204" s="25">
        <f t="array" ref="BR204">SUM(IF(Period=$BR$2,IF(Site=$A$130,IF(Provider=$B204,I))))</f>
        <v>0</v>
      </c>
      <c r="BS204" s="26">
        <f t="array" ref="BS204">SUM(IF(Period=$BR$2,IF(Site=$A$130,IF(Provider=$B204,J))))</f>
        <v>0</v>
      </c>
      <c r="BT204" s="26"/>
      <c r="BU204" s="27">
        <f t="shared" si="119"/>
        <v>0</v>
      </c>
      <c r="BV204" s="27">
        <f t="shared" si="107"/>
        <v>0</v>
      </c>
    </row>
    <row r="205" spans="2:74" outlineLevel="1" x14ac:dyDescent="0.25">
      <c r="B205" s="20" t="s">
        <v>645</v>
      </c>
      <c r="C205" s="44"/>
      <c r="D205" s="25">
        <f t="array" ref="D205">SUM(IF(Period=$D$2,IF(Site=$A$130,IF(Provider=$B205,I))))</f>
        <v>262</v>
      </c>
      <c r="E205" s="26">
        <f t="array" ref="E205">SUM(IF(Period=$D$2,IF(Site=$A$130,IF(Provider=$B205,J))))</f>
        <v>9.0152671755725198</v>
      </c>
      <c r="F205" s="26"/>
      <c r="G205" s="27">
        <f t="shared" si="108"/>
        <v>0.30755208333333334</v>
      </c>
      <c r="H205" s="27">
        <f t="shared" si="96"/>
        <v>6.8410229675326562E-2</v>
      </c>
      <c r="I205" s="44"/>
      <c r="J205" s="25">
        <f t="array" ref="J205">SUM(IF(Period=$J$2,IF(Site=$A$130,IF(Provider=$B205,I))))</f>
        <v>284</v>
      </c>
      <c r="K205" s="26">
        <f t="array" ref="K205">SUM(IF(Period=$J$2,IF(Site=$A$130,IF(Provider=$B205,J))))</f>
        <v>10.940140845070422</v>
      </c>
      <c r="L205" s="26"/>
      <c r="M205" s="27">
        <f t="shared" si="109"/>
        <v>0.43570326742392373</v>
      </c>
      <c r="N205" s="27">
        <f t="shared" si="97"/>
        <v>9.6260495089382531E-2</v>
      </c>
      <c r="O205" s="44"/>
      <c r="P205" s="25">
        <f t="array" ref="P205">SUM(IF(Period=$P$2,IF(Site=$A$130,IF(Provider=$B205,I))))</f>
        <v>271</v>
      </c>
      <c r="Q205" s="26">
        <f t="array" ref="Q205">SUM(IF(Period=$P$2,IF(Site=$A$130,IF(Provider=$B205,J))))</f>
        <v>9.8487084870848705</v>
      </c>
      <c r="R205" s="26"/>
      <c r="S205" s="27">
        <f t="shared" si="110"/>
        <v>0.34030345531046796</v>
      </c>
      <c r="T205" s="27">
        <f t="shared" si="98"/>
        <v>7.6911993545040636E-2</v>
      </c>
      <c r="U205" s="44"/>
      <c r="V205" s="25">
        <f t="array" ref="V205">SUM(IF(Period=$V$2,IF(Site=$A$130,IF(Provider=$B205,I))))</f>
        <v>271</v>
      </c>
      <c r="W205" s="26">
        <f t="array" ref="W205">SUM(IF(Period=$V$2,IF(Site=$A$130,IF(Provider=$B205,J))))</f>
        <v>9.2250922509225095</v>
      </c>
      <c r="X205" s="26"/>
      <c r="Y205" s="27">
        <f t="shared" si="111"/>
        <v>0.33774655498513917</v>
      </c>
      <c r="Z205" s="27">
        <f t="shared" si="99"/>
        <v>7.5606363031512733E-2</v>
      </c>
      <c r="AA205" s="44"/>
      <c r="AB205" s="25">
        <f t="array" ref="AB205">SUM(IF(Period=$AB$2,IF(Site=$A$130,IF(Provider=$B205,I))))</f>
        <v>245</v>
      </c>
      <c r="AC205" s="26">
        <f t="array" ref="AC205">SUM(IF(Period=$AB$2,IF(Site=$A$130,IF(Provider=$B205,J))))</f>
        <v>8.0979591836734688</v>
      </c>
      <c r="AD205" s="26"/>
      <c r="AE205" s="27">
        <f t="shared" si="112"/>
        <v>0.26050420168067223</v>
      </c>
      <c r="AF205" s="27">
        <f t="shared" si="100"/>
        <v>5.9685328359555971E-2</v>
      </c>
      <c r="AG205" s="44"/>
      <c r="AH205" s="25">
        <f t="array" ref="AH205">SUM(IF(Period=$AH$2,IF(Site=$A$130,IF(Provider=$B205,I))))</f>
        <v>233</v>
      </c>
      <c r="AI205" s="26">
        <f t="array" ref="AI205">SUM(IF(Period=$AH$2,IF(Site=$A$130,IF(Provider=$B205,J))))</f>
        <v>8.4463519313304705</v>
      </c>
      <c r="AJ205" s="26"/>
      <c r="AK205" s="27">
        <f t="shared" si="113"/>
        <v>0.28902922602437947</v>
      </c>
      <c r="AL205" s="27">
        <f t="shared" si="101"/>
        <v>6.701627732752162E-2</v>
      </c>
      <c r="AM205" s="44"/>
      <c r="AN205" s="25">
        <f t="array" ref="AN205">SUM(IF(Period=$AN$2,IF(Site=$A$130,IF(Provider=$B205,I))))</f>
        <v>207</v>
      </c>
      <c r="AO205" s="26">
        <f t="array" ref="AO205">SUM(IF(Period=$AN$2,IF(Site=$A$130,IF(Provider=$B205,J))))</f>
        <v>7.3864734299516899</v>
      </c>
      <c r="AP205" s="26"/>
      <c r="AQ205" s="27">
        <f t="shared" si="114"/>
        <v>0.21550387596899223</v>
      </c>
      <c r="AR205" s="27">
        <f t="shared" si="102"/>
        <v>4.8896706108090819E-2</v>
      </c>
      <c r="AS205" s="44"/>
      <c r="AT205" s="25">
        <f t="array" ref="AT205">SUM(IF(Period=$AT$2,IF(Site=$A$130,IF(Provider=$B205,I))))</f>
        <v>237</v>
      </c>
      <c r="AU205" s="26">
        <f t="array" ref="AU205">SUM(IF(Period=$AT$2,IF(Site=$A$130,IF(Provider=$B205,J))))</f>
        <v>7.0843881856540101</v>
      </c>
      <c r="AV205" s="26"/>
      <c r="AW205" s="27">
        <f t="shared" si="115"/>
        <v>0.24137435307648081</v>
      </c>
      <c r="AX205" s="27">
        <f t="shared" si="103"/>
        <v>5.2903551060276666E-2</v>
      </c>
      <c r="AY205" s="44"/>
      <c r="AZ205" s="25">
        <f t="array" ref="AZ205">SUM(IF(Period=$AZ$2,IF(Site=$A$130,IF(Provider=$B205,I))))</f>
        <v>252</v>
      </c>
      <c r="BA205" s="26">
        <f t="array" ref="BA205">SUM(IF(Period=$AZ$2,IF(Site=$A$130,IF(Provider=$B205,J))))</f>
        <v>8.5119047619047592</v>
      </c>
      <c r="BB205" s="26"/>
      <c r="BC205" s="27">
        <f t="shared" si="116"/>
        <v>0.3239202657807308</v>
      </c>
      <c r="BD205" s="27">
        <f t="shared" si="104"/>
        <v>6.989475056209063E-2</v>
      </c>
      <c r="BE205" s="44"/>
      <c r="BF205" s="25">
        <f t="array" ref="BF205">SUM(IF(Period=$BF$2,IF(Site=$A$130,IF(Provider=$B205,I))))</f>
        <v>266</v>
      </c>
      <c r="BG205" s="26">
        <f t="array" ref="BG205">SUM(IF(Period=$BF$2,IF(Site=$A$130,IF(Provider=$B205,J))))</f>
        <v>7.5601503759398501</v>
      </c>
      <c r="BH205" s="26"/>
      <c r="BI205" s="27">
        <f t="shared" si="117"/>
        <v>0.29119606139588766</v>
      </c>
      <c r="BJ205" s="27">
        <f t="shared" si="105"/>
        <v>6.2225385234234799E-2</v>
      </c>
      <c r="BK205" s="44"/>
      <c r="BL205" s="25">
        <f t="array" ref="BL205">SUM(IF(Period=$BL$2,IF(Site=$A$130,IF(Provider=$B205,I))))</f>
        <v>260</v>
      </c>
      <c r="BM205" s="26">
        <f t="array" ref="BM205">SUM(IF(Period=$BL$2,IF(Site=$A$130,IF(Provider=$B205,J))))</f>
        <v>6.0615384615384604</v>
      </c>
      <c r="BN205" s="26"/>
      <c r="BO205" s="27">
        <f t="shared" si="118"/>
        <v>0.2323798289590091</v>
      </c>
      <c r="BP205" s="27">
        <f t="shared" si="106"/>
        <v>4.9000404191151314E-2</v>
      </c>
      <c r="BQ205" s="44"/>
      <c r="BR205" s="25">
        <f t="array" ref="BR205">SUM(IF(Period=$BR$2,IF(Site=$A$130,IF(Provider=$B205,I))))</f>
        <v>258</v>
      </c>
      <c r="BS205" s="26">
        <f t="array" ref="BS205">SUM(IF(Period=$BR$2,IF(Site=$A$130,IF(Provider=$B205,J))))</f>
        <v>6.4883720930232602</v>
      </c>
      <c r="BT205" s="26"/>
      <c r="BU205" s="27">
        <f t="shared" si="119"/>
        <v>0.23607389648850671</v>
      </c>
      <c r="BV205" s="27">
        <f t="shared" si="107"/>
        <v>4.9103869056349218E-2</v>
      </c>
    </row>
    <row r="206" spans="2:74" outlineLevel="1" x14ac:dyDescent="0.25">
      <c r="B206" s="20" t="s">
        <v>1011</v>
      </c>
      <c r="C206" s="44"/>
      <c r="D206" s="25">
        <f t="array" ref="D206">SUM(IF(Period=$D$2,IF(Site=$A$130,IF(Provider=$B206,I))))</f>
        <v>0</v>
      </c>
      <c r="E206" s="26">
        <f t="array" ref="E206">SUM(IF(Period=$D$2,IF(Site=$A$130,IF(Provider=$B206,J))))</f>
        <v>0</v>
      </c>
      <c r="F206" s="26"/>
      <c r="G206" s="27">
        <f t="shared" si="108"/>
        <v>0</v>
      </c>
      <c r="H206" s="27">
        <f t="shared" si="96"/>
        <v>0</v>
      </c>
      <c r="I206" s="44"/>
      <c r="J206" s="25">
        <f t="array" ref="J206">SUM(IF(Period=$J$2,IF(Site=$A$130,IF(Provider=$B206,I))))</f>
        <v>0</v>
      </c>
      <c r="K206" s="26">
        <f t="array" ref="K206">SUM(IF(Period=$J$2,IF(Site=$A$130,IF(Provider=$B206,J))))</f>
        <v>0</v>
      </c>
      <c r="L206" s="26"/>
      <c r="M206" s="27">
        <f t="shared" si="109"/>
        <v>0</v>
      </c>
      <c r="N206" s="27">
        <f t="shared" si="97"/>
        <v>0</v>
      </c>
      <c r="O206" s="44"/>
      <c r="P206" s="25">
        <f t="array" ref="P206">SUM(IF(Period=$P$2,IF(Site=$A$130,IF(Provider=$B206,I))))</f>
        <v>0</v>
      </c>
      <c r="Q206" s="26">
        <f t="array" ref="Q206">SUM(IF(Period=$P$2,IF(Site=$A$130,IF(Provider=$B206,J))))</f>
        <v>0</v>
      </c>
      <c r="R206" s="26"/>
      <c r="S206" s="27">
        <f t="shared" si="110"/>
        <v>0</v>
      </c>
      <c r="T206" s="27">
        <f t="shared" si="98"/>
        <v>0</v>
      </c>
      <c r="U206" s="44"/>
      <c r="V206" s="25">
        <f t="array" ref="V206">SUM(IF(Period=$V$2,IF(Site=$A$130,IF(Provider=$B206,I))))</f>
        <v>0</v>
      </c>
      <c r="W206" s="26">
        <f t="array" ref="W206">SUM(IF(Period=$V$2,IF(Site=$A$130,IF(Provider=$B206,J))))</f>
        <v>0</v>
      </c>
      <c r="X206" s="26"/>
      <c r="Y206" s="27">
        <f t="shared" si="111"/>
        <v>0</v>
      </c>
      <c r="Z206" s="27">
        <f t="shared" si="99"/>
        <v>0</v>
      </c>
      <c r="AA206" s="44"/>
      <c r="AB206" s="25">
        <f t="array" ref="AB206">SUM(IF(Period=$AB$2,IF(Site=$A$130,IF(Provider=$B206,I))))</f>
        <v>0</v>
      </c>
      <c r="AC206" s="26">
        <f t="array" ref="AC206">SUM(IF(Period=$AB$2,IF(Site=$A$130,IF(Provider=$B206,J))))</f>
        <v>0</v>
      </c>
      <c r="AD206" s="26"/>
      <c r="AE206" s="27">
        <f t="shared" si="112"/>
        <v>0</v>
      </c>
      <c r="AF206" s="27">
        <f t="shared" si="100"/>
        <v>0</v>
      </c>
      <c r="AG206" s="44"/>
      <c r="AH206" s="25">
        <f t="array" ref="AH206">SUM(IF(Period=$AH$2,IF(Site=$A$130,IF(Provider=$B206,I))))</f>
        <v>0</v>
      </c>
      <c r="AI206" s="26">
        <f t="array" ref="AI206">SUM(IF(Period=$AH$2,IF(Site=$A$130,IF(Provider=$B206,J))))</f>
        <v>0</v>
      </c>
      <c r="AJ206" s="26"/>
      <c r="AK206" s="27">
        <f t="shared" si="113"/>
        <v>0</v>
      </c>
      <c r="AL206" s="27">
        <f t="shared" si="101"/>
        <v>0</v>
      </c>
      <c r="AM206" s="44"/>
      <c r="AN206" s="25">
        <f t="array" ref="AN206">SUM(IF(Period=$AN$2,IF(Site=$A$130,IF(Provider=$B206,I))))</f>
        <v>0</v>
      </c>
      <c r="AO206" s="26">
        <f t="array" ref="AO206">SUM(IF(Period=$AN$2,IF(Site=$A$130,IF(Provider=$B206,J))))</f>
        <v>0</v>
      </c>
      <c r="AP206" s="26"/>
      <c r="AQ206" s="27">
        <f t="shared" si="114"/>
        <v>0</v>
      </c>
      <c r="AR206" s="27">
        <f t="shared" si="102"/>
        <v>0</v>
      </c>
      <c r="AS206" s="44"/>
      <c r="AT206" s="25">
        <f t="array" ref="AT206">SUM(IF(Period=$AT$2,IF(Site=$A$130,IF(Provider=$B206,I))))</f>
        <v>0</v>
      </c>
      <c r="AU206" s="26">
        <f t="array" ref="AU206">SUM(IF(Period=$AT$2,IF(Site=$A$130,IF(Provider=$B206,J))))</f>
        <v>0</v>
      </c>
      <c r="AV206" s="26"/>
      <c r="AW206" s="27">
        <f t="shared" si="115"/>
        <v>0</v>
      </c>
      <c r="AX206" s="27">
        <f t="shared" si="103"/>
        <v>0</v>
      </c>
      <c r="AY206" s="44"/>
      <c r="AZ206" s="25">
        <f t="array" ref="AZ206">SUM(IF(Period=$AZ$2,IF(Site=$A$130,IF(Provider=$B206,I))))</f>
        <v>1</v>
      </c>
      <c r="BA206" s="26">
        <f t="array" ref="BA206">SUM(IF(Period=$AZ$2,IF(Site=$A$130,IF(Provider=$B206,J))))</f>
        <v>0</v>
      </c>
      <c r="BB206" s="26"/>
      <c r="BC206" s="27">
        <f t="shared" si="116"/>
        <v>0</v>
      </c>
      <c r="BD206" s="27">
        <f t="shared" si="104"/>
        <v>0</v>
      </c>
      <c r="BE206" s="44"/>
      <c r="BF206" s="25">
        <f t="array" ref="BF206">SUM(IF(Period=$BF$2,IF(Site=$A$130,IF(Provider=$B206,I))))</f>
        <v>0</v>
      </c>
      <c r="BG206" s="26">
        <f t="array" ref="BG206">SUM(IF(Period=$BF$2,IF(Site=$A$130,IF(Provider=$B206,J))))</f>
        <v>0</v>
      </c>
      <c r="BH206" s="26"/>
      <c r="BI206" s="27">
        <f t="shared" si="117"/>
        <v>0</v>
      </c>
      <c r="BJ206" s="27">
        <f t="shared" si="105"/>
        <v>0</v>
      </c>
      <c r="BK206" s="44"/>
      <c r="BL206" s="25">
        <f t="array" ref="BL206">SUM(IF(Period=$BL$2,IF(Site=$A$130,IF(Provider=$B206,I))))</f>
        <v>0</v>
      </c>
      <c r="BM206" s="26">
        <f t="array" ref="BM206">SUM(IF(Period=$BL$2,IF(Site=$A$130,IF(Provider=$B206,J))))</f>
        <v>0</v>
      </c>
      <c r="BN206" s="26"/>
      <c r="BO206" s="27">
        <f t="shared" si="118"/>
        <v>0</v>
      </c>
      <c r="BP206" s="27">
        <f t="shared" si="106"/>
        <v>0</v>
      </c>
      <c r="BQ206" s="44"/>
      <c r="BR206" s="25">
        <f t="array" ref="BR206">SUM(IF(Period=$BR$2,IF(Site=$A$130,IF(Provider=$B206,I))))</f>
        <v>0</v>
      </c>
      <c r="BS206" s="26">
        <f t="array" ref="BS206">SUM(IF(Period=$BR$2,IF(Site=$A$130,IF(Provider=$B206,J))))</f>
        <v>0</v>
      </c>
      <c r="BT206" s="26"/>
      <c r="BU206" s="27">
        <f t="shared" si="119"/>
        <v>0</v>
      </c>
      <c r="BV206" s="27">
        <f t="shared" si="107"/>
        <v>0</v>
      </c>
    </row>
    <row r="207" spans="2:74" outlineLevel="1" x14ac:dyDescent="0.25">
      <c r="B207" s="20" t="s">
        <v>1048</v>
      </c>
      <c r="C207" s="44"/>
      <c r="D207" s="25">
        <f t="array" ref="D207">SUM(IF(Period=$D$2,IF(Site=$A$130,IF(Provider=$B207,I))))</f>
        <v>0</v>
      </c>
      <c r="E207" s="26">
        <f t="array" ref="E207">SUM(IF(Period=$D$2,IF(Site=$A$130,IF(Provider=$B207,J))))</f>
        <v>0</v>
      </c>
      <c r="F207" s="26"/>
      <c r="G207" s="27">
        <f t="shared" si="108"/>
        <v>0</v>
      </c>
      <c r="H207" s="27">
        <f t="shared" si="96"/>
        <v>0</v>
      </c>
      <c r="I207" s="44"/>
      <c r="J207" s="25">
        <f t="array" ref="J207">SUM(IF(Period=$J$2,IF(Site=$A$130,IF(Provider=$B207,I))))</f>
        <v>0</v>
      </c>
      <c r="K207" s="26">
        <f t="array" ref="K207">SUM(IF(Period=$J$2,IF(Site=$A$130,IF(Provider=$B207,J))))</f>
        <v>0</v>
      </c>
      <c r="L207" s="26"/>
      <c r="M207" s="27">
        <f t="shared" si="109"/>
        <v>0</v>
      </c>
      <c r="N207" s="27">
        <f t="shared" si="97"/>
        <v>0</v>
      </c>
      <c r="O207" s="44"/>
      <c r="P207" s="25">
        <f t="array" ref="P207">SUM(IF(Period=$P$2,IF(Site=$A$130,IF(Provider=$B207,I))))</f>
        <v>0</v>
      </c>
      <c r="Q207" s="26">
        <f t="array" ref="Q207">SUM(IF(Period=$P$2,IF(Site=$A$130,IF(Provider=$B207,J))))</f>
        <v>0</v>
      </c>
      <c r="R207" s="26"/>
      <c r="S207" s="27">
        <f t="shared" si="110"/>
        <v>0</v>
      </c>
      <c r="T207" s="27">
        <f t="shared" si="98"/>
        <v>0</v>
      </c>
      <c r="U207" s="44"/>
      <c r="V207" s="25">
        <f t="array" ref="V207">SUM(IF(Period=$V$2,IF(Site=$A$130,IF(Provider=$B207,I))))</f>
        <v>0</v>
      </c>
      <c r="W207" s="26">
        <f t="array" ref="W207">SUM(IF(Period=$V$2,IF(Site=$A$130,IF(Provider=$B207,J))))</f>
        <v>0</v>
      </c>
      <c r="X207" s="26"/>
      <c r="Y207" s="27">
        <f t="shared" si="111"/>
        <v>0</v>
      </c>
      <c r="Z207" s="27">
        <f t="shared" si="99"/>
        <v>0</v>
      </c>
      <c r="AA207" s="44"/>
      <c r="AB207" s="25">
        <f t="array" ref="AB207">SUM(IF(Period=$AB$2,IF(Site=$A$130,IF(Provider=$B207,I))))</f>
        <v>0</v>
      </c>
      <c r="AC207" s="26">
        <f t="array" ref="AC207">SUM(IF(Period=$AB$2,IF(Site=$A$130,IF(Provider=$B207,J))))</f>
        <v>0</v>
      </c>
      <c r="AD207" s="26"/>
      <c r="AE207" s="27">
        <f t="shared" si="112"/>
        <v>0</v>
      </c>
      <c r="AF207" s="27">
        <f t="shared" si="100"/>
        <v>0</v>
      </c>
      <c r="AG207" s="44"/>
      <c r="AH207" s="25">
        <f t="array" ref="AH207">SUM(IF(Period=$AH$2,IF(Site=$A$130,IF(Provider=$B207,I))))</f>
        <v>0</v>
      </c>
      <c r="AI207" s="26">
        <f t="array" ref="AI207">SUM(IF(Period=$AH$2,IF(Site=$A$130,IF(Provider=$B207,J))))</f>
        <v>0</v>
      </c>
      <c r="AJ207" s="26"/>
      <c r="AK207" s="27">
        <f t="shared" si="113"/>
        <v>0</v>
      </c>
      <c r="AL207" s="27">
        <f t="shared" si="101"/>
        <v>0</v>
      </c>
      <c r="AM207" s="44"/>
      <c r="AN207" s="25">
        <f t="array" ref="AN207">SUM(IF(Period=$AN$2,IF(Site=$A$130,IF(Provider=$B207,I))))</f>
        <v>0</v>
      </c>
      <c r="AO207" s="26">
        <f t="array" ref="AO207">SUM(IF(Period=$AN$2,IF(Site=$A$130,IF(Provider=$B207,J))))</f>
        <v>0</v>
      </c>
      <c r="AP207" s="26"/>
      <c r="AQ207" s="27">
        <f t="shared" si="114"/>
        <v>0</v>
      </c>
      <c r="AR207" s="27">
        <f t="shared" si="102"/>
        <v>0</v>
      </c>
      <c r="AS207" s="44"/>
      <c r="AT207" s="25">
        <f t="array" ref="AT207">SUM(IF(Period=$AT$2,IF(Site=$A$130,IF(Provider=$B207,I))))</f>
        <v>0</v>
      </c>
      <c r="AU207" s="26">
        <f t="array" ref="AU207">SUM(IF(Period=$AT$2,IF(Site=$A$130,IF(Provider=$B207,J))))</f>
        <v>0</v>
      </c>
      <c r="AV207" s="26"/>
      <c r="AW207" s="27">
        <f t="shared" si="115"/>
        <v>0</v>
      </c>
      <c r="AX207" s="27">
        <f t="shared" si="103"/>
        <v>0</v>
      </c>
      <c r="AY207" s="44"/>
      <c r="AZ207" s="25">
        <f t="array" ref="AZ207">SUM(IF(Period=$AZ$2,IF(Site=$A$130,IF(Provider=$B207,I))))</f>
        <v>0</v>
      </c>
      <c r="BA207" s="26">
        <f t="array" ref="BA207">SUM(IF(Period=$AZ$2,IF(Site=$A$130,IF(Provider=$B207,J))))</f>
        <v>0</v>
      </c>
      <c r="BB207" s="26"/>
      <c r="BC207" s="27">
        <f t="shared" si="116"/>
        <v>0</v>
      </c>
      <c r="BD207" s="27">
        <f t="shared" si="104"/>
        <v>0</v>
      </c>
      <c r="BE207" s="44"/>
      <c r="BF207" s="25">
        <f t="array" ref="BF207">SUM(IF(Period=$BF$2,IF(Site=$A$130,IF(Provider=$B207,I))))</f>
        <v>0</v>
      </c>
      <c r="BG207" s="26">
        <f t="array" ref="BG207">SUM(IF(Period=$BF$2,IF(Site=$A$130,IF(Provider=$B207,J))))</f>
        <v>0</v>
      </c>
      <c r="BH207" s="26"/>
      <c r="BI207" s="27">
        <f t="shared" si="117"/>
        <v>0</v>
      </c>
      <c r="BJ207" s="27">
        <f t="shared" si="105"/>
        <v>0</v>
      </c>
      <c r="BK207" s="44"/>
      <c r="BL207" s="25">
        <f t="array" ref="BL207">SUM(IF(Period=$BL$2,IF(Site=$A$130,IF(Provider=$B207,I))))</f>
        <v>0</v>
      </c>
      <c r="BM207" s="26">
        <f t="array" ref="BM207">SUM(IF(Period=$BL$2,IF(Site=$A$130,IF(Provider=$B207,J))))</f>
        <v>0</v>
      </c>
      <c r="BN207" s="26"/>
      <c r="BO207" s="27">
        <f t="shared" si="118"/>
        <v>0</v>
      </c>
      <c r="BP207" s="27">
        <f t="shared" si="106"/>
        <v>0</v>
      </c>
      <c r="BQ207" s="44"/>
      <c r="BR207" s="25">
        <f t="array" ref="BR207">SUM(IF(Period=$BR$2,IF(Site=$A$130,IF(Provider=$B207,I))))</f>
        <v>0</v>
      </c>
      <c r="BS207" s="26">
        <f t="array" ref="BS207">SUM(IF(Period=$BR$2,IF(Site=$A$130,IF(Provider=$B207,J))))</f>
        <v>0</v>
      </c>
      <c r="BT207" s="26"/>
      <c r="BU207" s="27">
        <f t="shared" si="119"/>
        <v>0</v>
      </c>
      <c r="BV207" s="27">
        <f t="shared" si="107"/>
        <v>0</v>
      </c>
    </row>
    <row r="208" spans="2:74" outlineLevel="1" x14ac:dyDescent="0.25">
      <c r="B208" s="20" t="s">
        <v>656</v>
      </c>
      <c r="C208" s="44"/>
      <c r="D208" s="25">
        <f t="array" ref="D208">SUM(IF(Period=$D$2,IF(Site=$A$130,IF(Provider=$B208,I))))</f>
        <v>185</v>
      </c>
      <c r="E208" s="26">
        <f t="array" ref="E208">SUM(IF(Period=$D$2,IF(Site=$A$130,IF(Provider=$B208,J))))</f>
        <v>4.8486486486486484</v>
      </c>
      <c r="F208" s="26"/>
      <c r="G208" s="27">
        <f t="shared" si="108"/>
        <v>0.11679687499999999</v>
      </c>
      <c r="H208" s="27">
        <f t="shared" si="96"/>
        <v>2.5979668085845856E-2</v>
      </c>
      <c r="I208" s="44"/>
      <c r="J208" s="25">
        <f t="array" ref="J208">SUM(IF(Period=$J$2,IF(Site=$A$130,IF(Provider=$B208,I))))</f>
        <v>227</v>
      </c>
      <c r="K208" s="26">
        <f t="array" ref="K208">SUM(IF(Period=$J$2,IF(Site=$A$130,IF(Provider=$B208,J))))</f>
        <v>6.2246696035242293</v>
      </c>
      <c r="L208" s="26"/>
      <c r="M208" s="27">
        <f t="shared" si="109"/>
        <v>0.19814892721918387</v>
      </c>
      <c r="N208" s="27">
        <f t="shared" si="97"/>
        <v>4.3777302723301423E-2</v>
      </c>
      <c r="O208" s="44"/>
      <c r="P208" s="25">
        <f t="array" ref="P208">SUM(IF(Period=$P$2,IF(Site=$A$130,IF(Provider=$B208,I))))</f>
        <v>224</v>
      </c>
      <c r="Q208" s="26">
        <f t="array" ref="Q208">SUM(IF(Period=$P$2,IF(Site=$A$130,IF(Provider=$B208,J))))</f>
        <v>6.8303571428571432</v>
      </c>
      <c r="R208" s="26"/>
      <c r="S208" s="27">
        <f t="shared" si="110"/>
        <v>0.19507841387224278</v>
      </c>
      <c r="T208" s="27">
        <f t="shared" si="98"/>
        <v>4.4089677828367244E-2</v>
      </c>
      <c r="U208" s="44"/>
      <c r="V208" s="25">
        <f t="array" ref="V208">SUM(IF(Period=$V$2,IF(Site=$A$130,IF(Provider=$B208,I))))</f>
        <v>204</v>
      </c>
      <c r="W208" s="26">
        <f t="array" ref="W208">SUM(IF(Period=$V$2,IF(Site=$A$130,IF(Provider=$B208,J))))</f>
        <v>5.4950980392156863</v>
      </c>
      <c r="X208" s="26"/>
      <c r="Y208" s="27">
        <f t="shared" si="111"/>
        <v>0.1514455552553364</v>
      </c>
      <c r="Z208" s="27">
        <f t="shared" si="99"/>
        <v>3.3901893183330312E-2</v>
      </c>
      <c r="AA208" s="44"/>
      <c r="AB208" s="25">
        <f t="array" ref="AB208">SUM(IF(Period=$AB$2,IF(Site=$A$130,IF(Provider=$B208,I))))</f>
        <v>254</v>
      </c>
      <c r="AC208" s="26">
        <f t="array" ref="AC208">SUM(IF(Period=$AB$2,IF(Site=$A$130,IF(Provider=$B208,J))))</f>
        <v>4.7559055118110241</v>
      </c>
      <c r="AD208" s="26"/>
      <c r="AE208" s="27">
        <f t="shared" si="112"/>
        <v>0.15861344537815128</v>
      </c>
      <c r="AF208" s="27">
        <f t="shared" si="100"/>
        <v>3.634066363827803E-2</v>
      </c>
      <c r="AG208" s="44"/>
      <c r="AH208" s="25">
        <f t="array" ref="AH208">SUM(IF(Period=$AH$2,IF(Site=$A$130,IF(Provider=$B208,I))))</f>
        <v>199</v>
      </c>
      <c r="AI208" s="26">
        <f t="array" ref="AI208">SUM(IF(Period=$AH$2,IF(Site=$A$130,IF(Provider=$B208,J))))</f>
        <v>5.55276381909548</v>
      </c>
      <c r="AJ208" s="26"/>
      <c r="AK208" s="27">
        <f t="shared" si="113"/>
        <v>0.16228521075047739</v>
      </c>
      <c r="AL208" s="27">
        <f t="shared" si="101"/>
        <v>3.762855002383711E-2</v>
      </c>
      <c r="AM208" s="44"/>
      <c r="AN208" s="25">
        <f t="array" ref="AN208">SUM(IF(Period=$AN$2,IF(Site=$A$130,IF(Provider=$B208,I))))</f>
        <v>234</v>
      </c>
      <c r="AO208" s="26">
        <f t="array" ref="AO208">SUM(IF(Period=$AN$2,IF(Site=$A$130,IF(Provider=$B208,J))))</f>
        <v>5.5683760683760699</v>
      </c>
      <c r="AP208" s="26"/>
      <c r="AQ208" s="27">
        <f t="shared" si="114"/>
        <v>0.18365045806906277</v>
      </c>
      <c r="AR208" s="27">
        <f t="shared" si="102"/>
        <v>4.1669331627758245E-2</v>
      </c>
      <c r="AS208" s="44"/>
      <c r="AT208" s="25">
        <f t="array" ref="AT208">SUM(IF(Period=$AT$2,IF(Site=$A$130,IF(Provider=$B208,I))))</f>
        <v>253</v>
      </c>
      <c r="AU208" s="26">
        <f t="array" ref="AU208">SUM(IF(Period=$AT$2,IF(Site=$A$130,IF(Provider=$B208,J))))</f>
        <v>4.2648221343873498</v>
      </c>
      <c r="AV208" s="26"/>
      <c r="AW208" s="27">
        <f t="shared" si="115"/>
        <v>0.15511788384128802</v>
      </c>
      <c r="AX208" s="27">
        <f t="shared" si="103"/>
        <v>3.399817248007056E-2</v>
      </c>
      <c r="AY208" s="44"/>
      <c r="AZ208" s="25">
        <f t="array" ref="AZ208">SUM(IF(Period=$AZ$2,IF(Site=$A$130,IF(Provider=$B208,I))))</f>
        <v>237</v>
      </c>
      <c r="BA208" s="26">
        <f t="array" ref="BA208">SUM(IF(Period=$AZ$2,IF(Site=$A$130,IF(Provider=$B208,J))))</f>
        <v>5.2362869198312199</v>
      </c>
      <c r="BB208" s="26"/>
      <c r="BC208" s="27">
        <f t="shared" si="116"/>
        <v>0.18740561763817562</v>
      </c>
      <c r="BD208" s="27">
        <f t="shared" si="104"/>
        <v>4.0437941933591806E-2</v>
      </c>
      <c r="BE208" s="44"/>
      <c r="BF208" s="25">
        <f t="array" ref="BF208">SUM(IF(Period=$BF$2,IF(Site=$A$130,IF(Provider=$B208,I))))</f>
        <v>265</v>
      </c>
      <c r="BG208" s="26">
        <f t="array" ref="BG208">SUM(IF(Period=$BF$2,IF(Site=$A$130,IF(Provider=$B208,J))))</f>
        <v>4.2905660377358501</v>
      </c>
      <c r="BH208" s="26"/>
      <c r="BI208" s="27">
        <f t="shared" si="117"/>
        <v>0.16463944396177241</v>
      </c>
      <c r="BJ208" s="27">
        <f t="shared" si="105"/>
        <v>3.5181632526765275E-2</v>
      </c>
      <c r="BK208" s="44"/>
      <c r="BL208" s="25">
        <f t="array" ref="BL208">SUM(IF(Period=$BL$2,IF(Site=$A$130,IF(Provider=$B208,I))))</f>
        <v>189</v>
      </c>
      <c r="BM208" s="26">
        <f t="array" ref="BM208">SUM(IF(Period=$BL$2,IF(Site=$A$130,IF(Provider=$B208,J))))</f>
        <v>4.5185185185185199</v>
      </c>
      <c r="BN208" s="26"/>
      <c r="BO208" s="27">
        <f t="shared" si="118"/>
        <v>0.12592155706281336</v>
      </c>
      <c r="BP208" s="27">
        <f t="shared" si="106"/>
        <v>2.6552249479215254E-2</v>
      </c>
      <c r="BQ208" s="44"/>
      <c r="BR208" s="25">
        <f t="array" ref="BR208">SUM(IF(Period=$BR$2,IF(Site=$A$130,IF(Provider=$B208,I))))</f>
        <v>181</v>
      </c>
      <c r="BS208" s="26">
        <f t="array" ref="BS208">SUM(IF(Period=$BR$2,IF(Site=$A$130,IF(Provider=$B208,J))))</f>
        <v>3.5580110497237598</v>
      </c>
      <c r="BT208" s="26"/>
      <c r="BU208" s="27">
        <f t="shared" si="119"/>
        <v>9.0819348469891481E-2</v>
      </c>
      <c r="BV208" s="27">
        <f t="shared" si="107"/>
        <v>1.8890616291689904E-2</v>
      </c>
    </row>
    <row r="209" spans="1:74" outlineLevel="1" x14ac:dyDescent="0.25">
      <c r="B209" s="20" t="s">
        <v>640</v>
      </c>
      <c r="C209" s="44"/>
      <c r="D209" s="25">
        <f t="array" ref="D209">SUM(IF(Period=$D$2,IF(Site=$A$130,IF(Provider=$B209,I))))</f>
        <v>295</v>
      </c>
      <c r="E209" s="26">
        <f t="array" ref="E209">SUM(IF(Period=$D$2,IF(Site=$A$130,IF(Provider=$B209,J))))</f>
        <v>8.0169491525423737</v>
      </c>
      <c r="F209" s="26"/>
      <c r="G209" s="27">
        <f t="shared" si="108"/>
        <v>0.30794270833333337</v>
      </c>
      <c r="H209" s="27">
        <f t="shared" si="96"/>
        <v>6.8497118197352796E-2</v>
      </c>
      <c r="I209" s="44"/>
      <c r="J209" s="25">
        <f t="array" ref="J209">SUM(IF(Period=$J$2,IF(Site=$A$130,IF(Provider=$B209,I))))</f>
        <v>261</v>
      </c>
      <c r="K209" s="26">
        <f t="array" ref="K209">SUM(IF(Period=$J$2,IF(Site=$A$130,IF(Provider=$B209,J))))</f>
        <v>6.6091954022988508</v>
      </c>
      <c r="L209" s="26"/>
      <c r="M209" s="27">
        <f t="shared" si="109"/>
        <v>0.24190155658392931</v>
      </c>
      <c r="N209" s="27">
        <f t="shared" si="97"/>
        <v>5.3443628590017667E-2</v>
      </c>
      <c r="O209" s="44"/>
      <c r="P209" s="25">
        <f t="array" ref="P209">SUM(IF(Period=$P$2,IF(Site=$A$130,IF(Provider=$B209,I))))</f>
        <v>296</v>
      </c>
      <c r="Q209" s="26">
        <f t="array" ref="Q209">SUM(IF(Period=$P$2,IF(Site=$A$130,IF(Provider=$B209,J))))</f>
        <v>6.3581081081081079</v>
      </c>
      <c r="R209" s="26"/>
      <c r="S209" s="27">
        <f t="shared" si="110"/>
        <v>0.2399591992859875</v>
      </c>
      <c r="T209" s="27">
        <f t="shared" si="98"/>
        <v>5.4233185407181146E-2</v>
      </c>
      <c r="U209" s="44"/>
      <c r="V209" s="25">
        <f t="array" ref="V209">SUM(IF(Period=$V$2,IF(Site=$A$130,IF(Provider=$B209,I))))</f>
        <v>255</v>
      </c>
      <c r="W209" s="26">
        <f t="array" ref="W209">SUM(IF(Period=$V$2,IF(Site=$A$130,IF(Provider=$B209,J))))</f>
        <v>7.9490196078431374</v>
      </c>
      <c r="X209" s="26"/>
      <c r="Y209" s="27">
        <f t="shared" si="111"/>
        <v>0.27384490678195084</v>
      </c>
      <c r="Z209" s="27">
        <f t="shared" si="99"/>
        <v>6.1301639145950521E-2</v>
      </c>
      <c r="AA209" s="44"/>
      <c r="AB209" s="25">
        <f t="array" ref="AB209">SUM(IF(Period=$AB$2,IF(Site=$A$130,IF(Provider=$B209,I))))</f>
        <v>258</v>
      </c>
      <c r="AC209" s="26">
        <f t="array" ref="AC209">SUM(IF(Period=$AB$2,IF(Site=$A$130,IF(Provider=$B209,J))))</f>
        <v>6.5387596899224807</v>
      </c>
      <c r="AD209" s="26"/>
      <c r="AE209" s="27">
        <f t="shared" si="112"/>
        <v>0.22150735294117646</v>
      </c>
      <c r="AF209" s="27">
        <f t="shared" si="100"/>
        <v>5.0750579104118405E-2</v>
      </c>
      <c r="AG209" s="44"/>
      <c r="AH209" s="25">
        <f t="array" ref="AH209">SUM(IF(Period=$AH$2,IF(Site=$A$130,IF(Provider=$B209,I))))</f>
        <v>220</v>
      </c>
      <c r="AI209" s="26">
        <f t="array" ref="AI209">SUM(IF(Period=$AH$2,IF(Site=$A$130,IF(Provider=$B209,J))))</f>
        <v>7.0045454545454504</v>
      </c>
      <c r="AJ209" s="26"/>
      <c r="AK209" s="27">
        <f t="shared" si="113"/>
        <v>0.22631810838595962</v>
      </c>
      <c r="AL209" s="27">
        <f t="shared" si="101"/>
        <v>5.2475652114690428E-2</v>
      </c>
      <c r="AM209" s="44"/>
      <c r="AN209" s="25">
        <f t="array" ref="AN209">SUM(IF(Period=$AN$2,IF(Site=$A$130,IF(Provider=$B209,I))))</f>
        <v>273</v>
      </c>
      <c r="AO209" s="26">
        <f t="array" ref="AO209">SUM(IF(Period=$AN$2,IF(Site=$A$130,IF(Provider=$B209,J))))</f>
        <v>5.2820512820512802</v>
      </c>
      <c r="AP209" s="26"/>
      <c r="AQ209" s="27">
        <f t="shared" si="114"/>
        <v>0.20324171952078923</v>
      </c>
      <c r="AR209" s="27">
        <f t="shared" si="102"/>
        <v>4.6114486728493748E-2</v>
      </c>
      <c r="AS209" s="44"/>
      <c r="AT209" s="25">
        <f t="array" ref="AT209">SUM(IF(Period=$AT$2,IF(Site=$A$130,IF(Provider=$B209,I))))</f>
        <v>225</v>
      </c>
      <c r="AU209" s="26">
        <f t="array" ref="AU209">SUM(IF(Period=$AT$2,IF(Site=$A$130,IF(Provider=$B209,J))))</f>
        <v>6.9244444444444397</v>
      </c>
      <c r="AV209" s="26"/>
      <c r="AW209" s="27">
        <f t="shared" si="115"/>
        <v>0.22397929844738343</v>
      </c>
      <c r="AX209" s="27">
        <f t="shared" si="103"/>
        <v>4.9090966379935055E-2</v>
      </c>
      <c r="AY209" s="44"/>
      <c r="AZ209" s="25">
        <f t="array" ref="AZ209">SUM(IF(Period=$AZ$2,IF(Site=$A$130,IF(Provider=$B209,I))))</f>
        <v>146</v>
      </c>
      <c r="BA209" s="26">
        <f t="array" ref="BA209">SUM(IF(Period=$AZ$2,IF(Site=$A$130,IF(Provider=$B209,J))))</f>
        <v>4.8150684931506804</v>
      </c>
      <c r="BB209" s="26"/>
      <c r="BC209" s="27">
        <f t="shared" si="116"/>
        <v>0.10616128057988512</v>
      </c>
      <c r="BD209" s="27">
        <f t="shared" si="104"/>
        <v>2.2907230603799386E-2</v>
      </c>
      <c r="BE209" s="44"/>
      <c r="BF209" s="25">
        <f t="array" ref="BF209">SUM(IF(Period=$BF$2,IF(Site=$A$130,IF(Provider=$B209,I))))</f>
        <v>170</v>
      </c>
      <c r="BG209" s="26">
        <f t="array" ref="BG209">SUM(IF(Period=$BF$2,IF(Site=$A$130,IF(Provider=$B209,J))))</f>
        <v>4.3529411764705896</v>
      </c>
      <c r="BH209" s="26"/>
      <c r="BI209" s="27">
        <f t="shared" si="117"/>
        <v>0.10715320011584134</v>
      </c>
      <c r="BJ209" s="27">
        <f t="shared" si="105"/>
        <v>2.2897456525775118E-2</v>
      </c>
      <c r="BK209" s="44"/>
      <c r="BL209" s="25">
        <f t="array" ref="BL209">SUM(IF(Period=$BL$2,IF(Site=$A$130,IF(Provider=$B209,I))))</f>
        <v>267</v>
      </c>
      <c r="BM209" s="26">
        <f t="array" ref="BM209">SUM(IF(Period=$BL$2,IF(Site=$A$130,IF(Provider=$B209,J))))</f>
        <v>4.6516853932584299</v>
      </c>
      <c r="BN209" s="26"/>
      <c r="BO209" s="27">
        <f t="shared" si="118"/>
        <v>0.18313181952226493</v>
      </c>
      <c r="BP209" s="27">
        <f t="shared" si="106"/>
        <v>3.8615800764854047E-2</v>
      </c>
      <c r="BQ209" s="44"/>
      <c r="BR209" s="25">
        <f t="array" ref="BR209">SUM(IF(Period=$BR$2,IF(Site=$A$130,IF(Provider=$B209,I))))</f>
        <v>256</v>
      </c>
      <c r="BS209" s="26">
        <f t="array" ref="BS209">SUM(IF(Period=$BR$2,IF(Site=$A$130,IF(Provider=$B209,J))))</f>
        <v>4.88671875</v>
      </c>
      <c r="BT209" s="26"/>
      <c r="BU209" s="27">
        <f t="shared" si="119"/>
        <v>0.17642081511775493</v>
      </c>
      <c r="BV209" s="27">
        <f t="shared" si="107"/>
        <v>3.6695902144260946E-2</v>
      </c>
    </row>
    <row r="210" spans="1:74" outlineLevel="1" x14ac:dyDescent="0.25">
      <c r="B210" s="20" t="s">
        <v>636</v>
      </c>
      <c r="C210" s="44"/>
      <c r="D210" s="25">
        <f t="array" ref="D210">SUM(IF(Period=$D$2,IF(Site=$A$130,IF(Provider=$B210,I))))</f>
        <v>372</v>
      </c>
      <c r="E210" s="26">
        <f t="array" ref="E210">SUM(IF(Period=$D$2,IF(Site=$A$130,IF(Provider=$B210,J))))</f>
        <v>7.806451612903226</v>
      </c>
      <c r="F210" s="26"/>
      <c r="G210" s="27">
        <f t="shared" si="108"/>
        <v>0.37812500000000004</v>
      </c>
      <c r="H210" s="27">
        <f t="shared" si="96"/>
        <v>8.4108089321400653E-2</v>
      </c>
      <c r="I210" s="44"/>
      <c r="J210" s="25">
        <f t="array" ref="J210">SUM(IF(Period=$J$2,IF(Site=$A$130,IF(Provider=$B210,I))))</f>
        <v>370</v>
      </c>
      <c r="K210" s="26">
        <f t="array" ref="K210">SUM(IF(Period=$J$2,IF(Site=$A$130,IF(Provider=$B210,J))))</f>
        <v>9.486486486486486</v>
      </c>
      <c r="L210" s="26"/>
      <c r="M210" s="27">
        <f t="shared" si="109"/>
        <v>0.49221708035338657</v>
      </c>
      <c r="N210" s="27">
        <f t="shared" si="97"/>
        <v>0.10874616600055766</v>
      </c>
      <c r="O210" s="44"/>
      <c r="P210" s="25">
        <f t="array" ref="P210">SUM(IF(Period=$P$2,IF(Site=$A$130,IF(Provider=$B210,I))))</f>
        <v>297</v>
      </c>
      <c r="Q210" s="26">
        <f t="array" ref="Q210">SUM(IF(Period=$P$2,IF(Site=$A$130,IF(Provider=$B210,J))))</f>
        <v>8.5622895622895623</v>
      </c>
      <c r="R210" s="26"/>
      <c r="S210" s="27">
        <f t="shared" si="110"/>
        <v>0.32423817416804795</v>
      </c>
      <c r="T210" s="27">
        <f t="shared" si="98"/>
        <v>7.3281078900351557E-2</v>
      </c>
      <c r="U210" s="44"/>
      <c r="V210" s="25">
        <f t="array" ref="V210">SUM(IF(Period=$V$2,IF(Site=$A$130,IF(Provider=$B210,I))))</f>
        <v>341</v>
      </c>
      <c r="W210" s="26">
        <f t="array" ref="W210">SUM(IF(Period=$V$2,IF(Site=$A$130,IF(Provider=$B210,J))))</f>
        <v>9.067448680351907</v>
      </c>
      <c r="X210" s="26"/>
      <c r="Y210" s="27">
        <f t="shared" si="111"/>
        <v>0.41772493920562015</v>
      </c>
      <c r="Z210" s="27">
        <f t="shared" si="99"/>
        <v>9.3509949797374953E-2</v>
      </c>
      <c r="AA210" s="44"/>
      <c r="AB210" s="25">
        <f t="array" ref="AB210">SUM(IF(Period=$AB$2,IF(Site=$A$130,IF(Provider=$B210,I))))</f>
        <v>247</v>
      </c>
      <c r="AC210" s="26">
        <f t="array" ref="AC210">SUM(IF(Period=$AB$2,IF(Site=$A$130,IF(Provider=$B210,J))))</f>
        <v>6.1012145748987852</v>
      </c>
      <c r="AD210" s="26"/>
      <c r="AE210" s="27">
        <f t="shared" si="112"/>
        <v>0.19787289915966388</v>
      </c>
      <c r="AF210" s="27">
        <f t="shared" si="100"/>
        <v>4.533557955536837E-2</v>
      </c>
      <c r="AG210" s="44"/>
      <c r="AH210" s="25">
        <f t="array" ref="AH210">SUM(IF(Period=$AH$2,IF(Site=$A$130,IF(Provider=$B210,I))))</f>
        <v>350</v>
      </c>
      <c r="AI210" s="26">
        <f t="array" ref="AI210">SUM(IF(Period=$AH$2,IF(Site=$A$130,IF(Provider=$B210,J))))</f>
        <v>6.6485714285714304</v>
      </c>
      <c r="AJ210" s="26"/>
      <c r="AK210" s="27">
        <f t="shared" si="113"/>
        <v>0.34175356146276997</v>
      </c>
      <c r="AL210" s="27">
        <f t="shared" si="101"/>
        <v>7.924129946196283E-2</v>
      </c>
      <c r="AM210" s="44"/>
      <c r="AN210" s="25">
        <f t="array" ref="AN210">SUM(IF(Period=$AN$2,IF(Site=$A$130,IF(Provider=$B210,I))))</f>
        <v>316</v>
      </c>
      <c r="AO210" s="26">
        <f t="array" ref="AO210">SUM(IF(Period=$AN$2,IF(Site=$A$130,IF(Provider=$B210,J))))</f>
        <v>5.4113924050632898</v>
      </c>
      <c r="AP210" s="26"/>
      <c r="AQ210" s="27">
        <f t="shared" si="114"/>
        <v>0.24101479915433396</v>
      </c>
      <c r="AR210" s="27">
        <f t="shared" si="102"/>
        <v>5.4685001598976643E-2</v>
      </c>
      <c r="AS210" s="44"/>
      <c r="AT210" s="25">
        <f t="array" ref="AT210">SUM(IF(Period=$AT$2,IF(Site=$A$130,IF(Provider=$B210,I))))</f>
        <v>246</v>
      </c>
      <c r="AU210" s="26">
        <f t="array" ref="AU210">SUM(IF(Period=$AT$2,IF(Site=$A$130,IF(Provider=$B210,J))))</f>
        <v>5.3130081300813004</v>
      </c>
      <c r="AV210" s="26"/>
      <c r="AW210" s="27">
        <f t="shared" si="115"/>
        <v>0.18789534215066128</v>
      </c>
      <c r="AX210" s="27">
        <f t="shared" si="103"/>
        <v>4.1182216340548881E-2</v>
      </c>
      <c r="AY210" s="44"/>
      <c r="AZ210" s="25">
        <f t="array" ref="AZ210">SUM(IF(Period=$AZ$2,IF(Site=$A$130,IF(Provider=$B210,I))))</f>
        <v>544</v>
      </c>
      <c r="BA210" s="26">
        <f t="array" ref="BA210">SUM(IF(Period=$AZ$2,IF(Site=$A$130,IF(Provider=$B210,J))))</f>
        <v>5.9044117647058796</v>
      </c>
      <c r="BB210" s="26"/>
      <c r="BC210" s="27">
        <f t="shared" si="116"/>
        <v>0.48504983388704298</v>
      </c>
      <c r="BD210" s="27">
        <f t="shared" si="104"/>
        <v>0.10466290853400236</v>
      </c>
      <c r="BE210" s="44"/>
      <c r="BF210" s="25">
        <f t="array" ref="BF210">SUM(IF(Period=$BF$2,IF(Site=$A$130,IF(Provider=$B210,I))))</f>
        <v>410</v>
      </c>
      <c r="BG210" s="26">
        <f t="array" ref="BG210">SUM(IF(Period=$BF$2,IF(Site=$A$130,IF(Provider=$B210,J))))</f>
        <v>6.5804878048780502</v>
      </c>
      <c r="BH210" s="26"/>
      <c r="BI210" s="27">
        <f t="shared" si="117"/>
        <v>0.39067477555748636</v>
      </c>
      <c r="BJ210" s="27">
        <f t="shared" si="105"/>
        <v>8.3482888792623333E-2</v>
      </c>
      <c r="BK210" s="44"/>
      <c r="BL210" s="25">
        <f t="array" ref="BL210">SUM(IF(Period=$BL$2,IF(Site=$A$130,IF(Provider=$B210,I))))</f>
        <v>472</v>
      </c>
      <c r="BM210" s="26">
        <f t="array" ref="BM210">SUM(IF(Period=$BL$2,IF(Site=$A$130,IF(Provider=$B210,J))))</f>
        <v>4.33686440677966</v>
      </c>
      <c r="BN210" s="26"/>
      <c r="BO210" s="27">
        <f t="shared" si="118"/>
        <v>0.30182836921262157</v>
      </c>
      <c r="BP210" s="27">
        <f t="shared" si="106"/>
        <v>6.3644560519851998E-2</v>
      </c>
      <c r="BQ210" s="44"/>
      <c r="BR210" s="25">
        <f t="array" ref="BR210">SUM(IF(Period=$BR$2,IF(Site=$A$130,IF(Provider=$B210,I))))</f>
        <v>388</v>
      </c>
      <c r="BS210" s="26">
        <f t="array" ref="BS210">SUM(IF(Period=$BR$2,IF(Site=$A$130,IF(Provider=$B210,J))))</f>
        <v>5.1159793814433003</v>
      </c>
      <c r="BT210" s="26"/>
      <c r="BU210" s="27">
        <f t="shared" si="119"/>
        <v>0.27993230856014673</v>
      </c>
      <c r="BV210" s="27">
        <f t="shared" si="107"/>
        <v>5.8226511395969627E-2</v>
      </c>
    </row>
    <row r="211" spans="1:74" outlineLevel="1" x14ac:dyDescent="0.25">
      <c r="B211" s="20" t="s">
        <v>842</v>
      </c>
      <c r="C211" s="44"/>
      <c r="D211" s="25">
        <f t="array" ref="D211">SUM(IF(Period=$D$2,IF(Site=$A$130,IF(Provider=$B211,I))))</f>
        <v>0</v>
      </c>
      <c r="E211" s="26">
        <f t="array" ref="E211">SUM(IF(Period=$D$2,IF(Site=$A$130,IF(Provider=$B211,J))))</f>
        <v>0</v>
      </c>
      <c r="F211" s="26"/>
      <c r="G211" s="27">
        <f t="shared" si="108"/>
        <v>0</v>
      </c>
      <c r="H211" s="27">
        <f t="shared" si="96"/>
        <v>0</v>
      </c>
      <c r="I211" s="44"/>
      <c r="J211" s="25">
        <f t="array" ref="J211">SUM(IF(Period=$J$2,IF(Site=$A$130,IF(Provider=$B211,I))))</f>
        <v>0</v>
      </c>
      <c r="K211" s="26">
        <f t="array" ref="K211">SUM(IF(Period=$J$2,IF(Site=$A$130,IF(Provider=$B211,J))))</f>
        <v>0</v>
      </c>
      <c r="L211" s="26"/>
      <c r="M211" s="27">
        <f t="shared" si="109"/>
        <v>0</v>
      </c>
      <c r="N211" s="27">
        <f t="shared" si="97"/>
        <v>0</v>
      </c>
      <c r="O211" s="44"/>
      <c r="P211" s="25">
        <f t="array" ref="P211">SUM(IF(Period=$P$2,IF(Site=$A$130,IF(Provider=$B211,I))))</f>
        <v>0</v>
      </c>
      <c r="Q211" s="26">
        <f t="array" ref="Q211">SUM(IF(Period=$P$2,IF(Site=$A$130,IF(Provider=$B211,J))))</f>
        <v>0</v>
      </c>
      <c r="R211" s="26"/>
      <c r="S211" s="27">
        <f t="shared" si="110"/>
        <v>0</v>
      </c>
      <c r="T211" s="27">
        <f t="shared" si="98"/>
        <v>0</v>
      </c>
      <c r="U211" s="44"/>
      <c r="V211" s="25">
        <f t="array" ref="V211">SUM(IF(Period=$V$2,IF(Site=$A$130,IF(Provider=$B211,I))))</f>
        <v>0</v>
      </c>
      <c r="W211" s="26">
        <f t="array" ref="W211">SUM(IF(Period=$V$2,IF(Site=$A$130,IF(Provider=$B211,J))))</f>
        <v>0</v>
      </c>
      <c r="X211" s="26"/>
      <c r="Y211" s="27">
        <f t="shared" si="111"/>
        <v>0</v>
      </c>
      <c r="Z211" s="27">
        <f t="shared" si="99"/>
        <v>0</v>
      </c>
      <c r="AA211" s="44"/>
      <c r="AB211" s="25">
        <f t="array" ref="AB211">SUM(IF(Period=$AB$2,IF(Site=$A$130,IF(Provider=$B211,I))))</f>
        <v>0</v>
      </c>
      <c r="AC211" s="26">
        <f t="array" ref="AC211">SUM(IF(Period=$AB$2,IF(Site=$A$130,IF(Provider=$B211,J))))</f>
        <v>0</v>
      </c>
      <c r="AD211" s="26"/>
      <c r="AE211" s="27">
        <f t="shared" si="112"/>
        <v>0</v>
      </c>
      <c r="AF211" s="27">
        <f t="shared" si="100"/>
        <v>0</v>
      </c>
      <c r="AG211" s="44"/>
      <c r="AH211" s="25">
        <f t="array" ref="AH211">SUM(IF(Period=$AH$2,IF(Site=$A$130,IF(Provider=$B211,I))))</f>
        <v>0</v>
      </c>
      <c r="AI211" s="26">
        <f t="array" ref="AI211">SUM(IF(Period=$AH$2,IF(Site=$A$130,IF(Provider=$B211,J))))</f>
        <v>0</v>
      </c>
      <c r="AJ211" s="26"/>
      <c r="AK211" s="27">
        <f t="shared" si="113"/>
        <v>0</v>
      </c>
      <c r="AL211" s="27">
        <f t="shared" si="101"/>
        <v>0</v>
      </c>
      <c r="AM211" s="44"/>
      <c r="AN211" s="25">
        <f t="array" ref="AN211">SUM(IF(Period=$AN$2,IF(Site=$A$130,IF(Provider=$B211,I))))</f>
        <v>0</v>
      </c>
      <c r="AO211" s="26">
        <f t="array" ref="AO211">SUM(IF(Period=$AN$2,IF(Site=$A$130,IF(Provider=$B211,J))))</f>
        <v>0</v>
      </c>
      <c r="AP211" s="26"/>
      <c r="AQ211" s="27">
        <f t="shared" si="114"/>
        <v>0</v>
      </c>
      <c r="AR211" s="27">
        <f t="shared" si="102"/>
        <v>0</v>
      </c>
      <c r="AS211" s="44"/>
      <c r="AT211" s="25">
        <f t="array" ref="AT211">SUM(IF(Period=$AT$2,IF(Site=$A$130,IF(Provider=$B211,I))))</f>
        <v>0</v>
      </c>
      <c r="AU211" s="26">
        <f t="array" ref="AU211">SUM(IF(Period=$AT$2,IF(Site=$A$130,IF(Provider=$B211,J))))</f>
        <v>0</v>
      </c>
      <c r="AV211" s="26"/>
      <c r="AW211" s="27">
        <f t="shared" si="115"/>
        <v>0</v>
      </c>
      <c r="AX211" s="27">
        <f t="shared" si="103"/>
        <v>0</v>
      </c>
      <c r="AY211" s="44"/>
      <c r="AZ211" s="25">
        <f t="array" ref="AZ211">SUM(IF(Period=$AZ$2,IF(Site=$A$130,IF(Provider=$B211,I))))</f>
        <v>0</v>
      </c>
      <c r="BA211" s="26">
        <f t="array" ref="BA211">SUM(IF(Period=$AZ$2,IF(Site=$A$130,IF(Provider=$B211,J))))</f>
        <v>0</v>
      </c>
      <c r="BB211" s="26"/>
      <c r="BC211" s="27">
        <f t="shared" si="116"/>
        <v>0</v>
      </c>
      <c r="BD211" s="27">
        <f t="shared" si="104"/>
        <v>0</v>
      </c>
      <c r="BE211" s="44"/>
      <c r="BF211" s="25">
        <f t="array" ref="BF211">SUM(IF(Period=$BF$2,IF(Site=$A$130,IF(Provider=$B211,I))))</f>
        <v>0</v>
      </c>
      <c r="BG211" s="26">
        <f t="array" ref="BG211">SUM(IF(Period=$BF$2,IF(Site=$A$130,IF(Provider=$B211,J))))</f>
        <v>0</v>
      </c>
      <c r="BH211" s="26"/>
      <c r="BI211" s="27">
        <f t="shared" si="117"/>
        <v>0</v>
      </c>
      <c r="BJ211" s="27">
        <f t="shared" si="105"/>
        <v>0</v>
      </c>
      <c r="BK211" s="44"/>
      <c r="BL211" s="25">
        <f t="array" ref="BL211">SUM(IF(Period=$BL$2,IF(Site=$A$130,IF(Provider=$B211,I))))</f>
        <v>0</v>
      </c>
      <c r="BM211" s="26">
        <f t="array" ref="BM211">SUM(IF(Period=$BL$2,IF(Site=$A$130,IF(Provider=$B211,J))))</f>
        <v>0</v>
      </c>
      <c r="BN211" s="26"/>
      <c r="BO211" s="27">
        <f t="shared" si="118"/>
        <v>0</v>
      </c>
      <c r="BP211" s="27">
        <f t="shared" si="106"/>
        <v>0</v>
      </c>
      <c r="BQ211" s="44"/>
      <c r="BR211" s="25">
        <f t="array" ref="BR211">SUM(IF(Period=$BR$2,IF(Site=$A$130,IF(Provider=$B211,I))))</f>
        <v>0</v>
      </c>
      <c r="BS211" s="26">
        <f t="array" ref="BS211">SUM(IF(Period=$BR$2,IF(Site=$A$130,IF(Provider=$B211,J))))</f>
        <v>0</v>
      </c>
      <c r="BT211" s="26"/>
      <c r="BU211" s="27">
        <f t="shared" si="119"/>
        <v>0</v>
      </c>
      <c r="BV211" s="27">
        <f t="shared" si="107"/>
        <v>0</v>
      </c>
    </row>
    <row r="212" spans="1:74" outlineLevel="1" x14ac:dyDescent="0.25">
      <c r="B212" s="20" t="s">
        <v>988</v>
      </c>
      <c r="C212" s="44"/>
      <c r="D212" s="25">
        <f t="array" ref="D212">SUM(IF(Period=$D$2,IF(Site=$A$130,IF(Provider=$B212,I))))</f>
        <v>0</v>
      </c>
      <c r="E212" s="26">
        <f t="array" ref="E212">SUM(IF(Period=$D$2,IF(Site=$A$130,IF(Provider=$B212,J))))</f>
        <v>0</v>
      </c>
      <c r="F212" s="26"/>
      <c r="G212" s="27">
        <f t="shared" si="108"/>
        <v>0</v>
      </c>
      <c r="H212" s="27">
        <f t="shared" si="96"/>
        <v>0</v>
      </c>
      <c r="I212" s="44"/>
      <c r="J212" s="25">
        <f t="array" ref="J212">SUM(IF(Period=$J$2,IF(Site=$A$130,IF(Provider=$B212,I))))</f>
        <v>0</v>
      </c>
      <c r="K212" s="26">
        <f t="array" ref="K212">SUM(IF(Period=$J$2,IF(Site=$A$130,IF(Provider=$B212,J))))</f>
        <v>0</v>
      </c>
      <c r="L212" s="26"/>
      <c r="M212" s="27">
        <f t="shared" si="109"/>
        <v>0</v>
      </c>
      <c r="N212" s="27">
        <f t="shared" si="97"/>
        <v>0</v>
      </c>
      <c r="O212" s="44"/>
      <c r="P212" s="25">
        <f t="array" ref="P212">SUM(IF(Period=$P$2,IF(Site=$A$130,IF(Provider=$B212,I))))</f>
        <v>0</v>
      </c>
      <c r="Q212" s="26">
        <f t="array" ref="Q212">SUM(IF(Period=$P$2,IF(Site=$A$130,IF(Provider=$B212,J))))</f>
        <v>0</v>
      </c>
      <c r="R212" s="26"/>
      <c r="S212" s="27">
        <f t="shared" si="110"/>
        <v>0</v>
      </c>
      <c r="T212" s="27">
        <f t="shared" si="98"/>
        <v>0</v>
      </c>
      <c r="U212" s="44"/>
      <c r="V212" s="25">
        <f t="array" ref="V212">SUM(IF(Period=$V$2,IF(Site=$A$130,IF(Provider=$B212,I))))</f>
        <v>0</v>
      </c>
      <c r="W212" s="26">
        <f t="array" ref="W212">SUM(IF(Period=$V$2,IF(Site=$A$130,IF(Provider=$B212,J))))</f>
        <v>0</v>
      </c>
      <c r="X212" s="26"/>
      <c r="Y212" s="27">
        <f t="shared" si="111"/>
        <v>0</v>
      </c>
      <c r="Z212" s="27">
        <f t="shared" si="99"/>
        <v>0</v>
      </c>
      <c r="AA212" s="44"/>
      <c r="AB212" s="25">
        <f t="array" ref="AB212">SUM(IF(Period=$AB$2,IF(Site=$A$130,IF(Provider=$B212,I))))</f>
        <v>0</v>
      </c>
      <c r="AC212" s="26">
        <f t="array" ref="AC212">SUM(IF(Period=$AB$2,IF(Site=$A$130,IF(Provider=$B212,J))))</f>
        <v>0</v>
      </c>
      <c r="AD212" s="26"/>
      <c r="AE212" s="27">
        <f t="shared" si="112"/>
        <v>0</v>
      </c>
      <c r="AF212" s="27">
        <f t="shared" si="100"/>
        <v>0</v>
      </c>
      <c r="AG212" s="44"/>
      <c r="AH212" s="25">
        <f t="array" ref="AH212">SUM(IF(Period=$AH$2,IF(Site=$A$130,IF(Provider=$B212,I))))</f>
        <v>0</v>
      </c>
      <c r="AI212" s="26">
        <f t="array" ref="AI212">SUM(IF(Period=$AH$2,IF(Site=$A$130,IF(Provider=$B212,J))))</f>
        <v>0</v>
      </c>
      <c r="AJ212" s="26"/>
      <c r="AK212" s="27">
        <f t="shared" si="113"/>
        <v>0</v>
      </c>
      <c r="AL212" s="27">
        <f t="shared" si="101"/>
        <v>0</v>
      </c>
      <c r="AM212" s="44"/>
      <c r="AN212" s="25">
        <f t="array" ref="AN212">SUM(IF(Period=$AN$2,IF(Site=$A$130,IF(Provider=$B212,I))))</f>
        <v>0</v>
      </c>
      <c r="AO212" s="26">
        <f t="array" ref="AO212">SUM(IF(Period=$AN$2,IF(Site=$A$130,IF(Provider=$B212,J))))</f>
        <v>0</v>
      </c>
      <c r="AP212" s="26"/>
      <c r="AQ212" s="27">
        <f t="shared" si="114"/>
        <v>0</v>
      </c>
      <c r="AR212" s="27">
        <f t="shared" si="102"/>
        <v>0</v>
      </c>
      <c r="AS212" s="44"/>
      <c r="AT212" s="25">
        <f t="array" ref="AT212">SUM(IF(Period=$AT$2,IF(Site=$A$130,IF(Provider=$B212,I))))</f>
        <v>29</v>
      </c>
      <c r="AU212" s="26">
        <f t="array" ref="AU212">SUM(IF(Period=$AT$2,IF(Site=$A$130,IF(Provider=$B212,J))))</f>
        <v>10.9310344827586</v>
      </c>
      <c r="AV212" s="26"/>
      <c r="AW212" s="27">
        <f t="shared" si="115"/>
        <v>4.5572167912593352E-2</v>
      </c>
      <c r="AX212" s="27">
        <f t="shared" si="103"/>
        <v>9.9883416832088536E-3</v>
      </c>
      <c r="AY212" s="44"/>
      <c r="AZ212" s="25">
        <f t="array" ref="AZ212">SUM(IF(Period=$AZ$2,IF(Site=$A$130,IF(Provider=$B212,I))))</f>
        <v>29</v>
      </c>
      <c r="BA212" s="26">
        <f t="array" ref="BA212">SUM(IF(Period=$AZ$2,IF(Site=$A$130,IF(Provider=$B212,J))))</f>
        <v>12.758620689655199</v>
      </c>
      <c r="BB212" s="26"/>
      <c r="BC212" s="27">
        <f t="shared" si="116"/>
        <v>5.587435819993971E-2</v>
      </c>
      <c r="BD212" s="27">
        <f t="shared" si="104"/>
        <v>1.205643715989445E-2</v>
      </c>
      <c r="BE212" s="44"/>
      <c r="BF212" s="25">
        <f t="array" ref="BF212">SUM(IF(Period=$BF$2,IF(Site=$A$130,IF(Provider=$B212,I))))</f>
        <v>25</v>
      </c>
      <c r="BG212" s="26">
        <f t="array" ref="BG212">SUM(IF(Period=$BF$2,IF(Site=$A$130,IF(Provider=$B212,J))))</f>
        <v>7.56</v>
      </c>
      <c r="BH212" s="26"/>
      <c r="BI212" s="27">
        <f t="shared" si="117"/>
        <v>2.7367506516072979E-2</v>
      </c>
      <c r="BJ212" s="27">
        <f t="shared" si="105"/>
        <v>5.8481341667182369E-3</v>
      </c>
      <c r="BK212" s="44"/>
      <c r="BL212" s="25">
        <f t="array" ref="BL212">SUM(IF(Period=$BL$2,IF(Site=$A$130,IF(Provider=$B212,I))))</f>
        <v>0</v>
      </c>
      <c r="BM212" s="26">
        <f t="array" ref="BM212">SUM(IF(Period=$BL$2,IF(Site=$A$130,IF(Provider=$B212,J))))</f>
        <v>0</v>
      </c>
      <c r="BN212" s="26"/>
      <c r="BO212" s="27">
        <f t="shared" si="118"/>
        <v>0</v>
      </c>
      <c r="BP212" s="27">
        <f t="shared" si="106"/>
        <v>0</v>
      </c>
      <c r="BQ212" s="44"/>
      <c r="BR212" s="25">
        <f t="array" ref="BR212">SUM(IF(Period=$BR$2,IF(Site=$A$130,IF(Provider=$B212,I))))</f>
        <v>30</v>
      </c>
      <c r="BS212" s="26">
        <f t="array" ref="BS212">SUM(IF(Period=$BR$2,IF(Site=$A$130,IF(Provider=$B212,J))))</f>
        <v>10.6</v>
      </c>
      <c r="BT212" s="26"/>
      <c r="BU212" s="27">
        <f t="shared" si="119"/>
        <v>4.4845578902834575E-2</v>
      </c>
      <c r="BV212" s="27">
        <f t="shared" si="107"/>
        <v>9.3279751253996651E-3</v>
      </c>
    </row>
    <row r="213" spans="1:74" outlineLevel="1" x14ac:dyDescent="0.25">
      <c r="B213" s="20" t="s">
        <v>712</v>
      </c>
      <c r="C213" s="44"/>
      <c r="D213" s="25">
        <f t="array" ref="D213">SUM(IF(Period=$D$2,IF(Site=$A$130,IF(Provider=$B213,I))))</f>
        <v>0</v>
      </c>
      <c r="E213" s="26">
        <f t="array" ref="E213">SUM(IF(Period=$D$2,IF(Site=$A$130,IF(Provider=$B213,J))))</f>
        <v>0</v>
      </c>
      <c r="F213" s="26"/>
      <c r="G213" s="27">
        <f t="shared" si="108"/>
        <v>0</v>
      </c>
      <c r="H213" s="27">
        <f t="shared" si="96"/>
        <v>0</v>
      </c>
      <c r="I213" s="44"/>
      <c r="J213" s="25">
        <f t="array" ref="J213">SUM(IF(Period=$J$2,IF(Site=$A$130,IF(Provider=$B213,I))))</f>
        <v>0</v>
      </c>
      <c r="K213" s="26">
        <f t="array" ref="K213">SUM(IF(Period=$J$2,IF(Site=$A$130,IF(Provider=$B213,J))))</f>
        <v>0</v>
      </c>
      <c r="L213" s="26"/>
      <c r="M213" s="27">
        <f t="shared" si="109"/>
        <v>0</v>
      </c>
      <c r="N213" s="27">
        <f t="shared" si="97"/>
        <v>0</v>
      </c>
      <c r="O213" s="44"/>
      <c r="P213" s="25">
        <f t="array" ref="P213">SUM(IF(Period=$P$2,IF(Site=$A$130,IF(Provider=$B213,I))))</f>
        <v>1</v>
      </c>
      <c r="Q213" s="26">
        <f t="array" ref="Q213">SUM(IF(Period=$P$2,IF(Site=$A$130,IF(Provider=$B213,J))))</f>
        <v>2</v>
      </c>
      <c r="R213" s="26"/>
      <c r="S213" s="27">
        <f t="shared" si="110"/>
        <v>2.550044625780951E-4</v>
      </c>
      <c r="T213" s="27">
        <f t="shared" si="98"/>
        <v>5.7633565788715346E-5</v>
      </c>
      <c r="U213" s="44"/>
      <c r="V213" s="25">
        <f t="array" ref="V213">SUM(IF(Period=$V$2,IF(Site=$A$130,IF(Provider=$B213,I))))</f>
        <v>0</v>
      </c>
      <c r="W213" s="26">
        <f t="array" ref="W213">SUM(IF(Period=$V$2,IF(Site=$A$130,IF(Provider=$B213,J))))</f>
        <v>0</v>
      </c>
      <c r="X213" s="26"/>
      <c r="Y213" s="27">
        <f t="shared" si="111"/>
        <v>0</v>
      </c>
      <c r="Z213" s="27">
        <f t="shared" si="99"/>
        <v>0</v>
      </c>
      <c r="AA213" s="44"/>
      <c r="AB213" s="25">
        <f t="array" ref="AB213">SUM(IF(Period=$AB$2,IF(Site=$A$130,IF(Provider=$B213,I))))</f>
        <v>0</v>
      </c>
      <c r="AC213" s="26">
        <f t="array" ref="AC213">SUM(IF(Period=$AB$2,IF(Site=$A$130,IF(Provider=$B213,J))))</f>
        <v>0</v>
      </c>
      <c r="AD213" s="26"/>
      <c r="AE213" s="27">
        <f t="shared" si="112"/>
        <v>0</v>
      </c>
      <c r="AF213" s="27">
        <f t="shared" si="100"/>
        <v>0</v>
      </c>
      <c r="AG213" s="44"/>
      <c r="AH213" s="25">
        <f t="array" ref="AH213">SUM(IF(Period=$AH$2,IF(Site=$A$130,IF(Provider=$B213,I))))</f>
        <v>0</v>
      </c>
      <c r="AI213" s="26">
        <f t="array" ref="AI213">SUM(IF(Period=$AH$2,IF(Site=$A$130,IF(Provider=$B213,J))))</f>
        <v>0</v>
      </c>
      <c r="AJ213" s="26"/>
      <c r="AK213" s="27">
        <f t="shared" si="113"/>
        <v>0</v>
      </c>
      <c r="AL213" s="27">
        <f t="shared" si="101"/>
        <v>0</v>
      </c>
      <c r="AM213" s="44"/>
      <c r="AN213" s="25">
        <f t="array" ref="AN213">SUM(IF(Period=$AN$2,IF(Site=$A$130,IF(Provider=$B213,I))))</f>
        <v>0</v>
      </c>
      <c r="AO213" s="26">
        <f t="array" ref="AO213">SUM(IF(Period=$AN$2,IF(Site=$A$130,IF(Provider=$B213,J))))</f>
        <v>0</v>
      </c>
      <c r="AP213" s="26"/>
      <c r="AQ213" s="27">
        <f t="shared" si="114"/>
        <v>0</v>
      </c>
      <c r="AR213" s="27">
        <f t="shared" si="102"/>
        <v>0</v>
      </c>
      <c r="AS213" s="44"/>
      <c r="AT213" s="25">
        <f t="array" ref="AT213">SUM(IF(Period=$AT$2,IF(Site=$A$130,IF(Provider=$B213,I))))</f>
        <v>0</v>
      </c>
      <c r="AU213" s="26">
        <f t="array" ref="AU213">SUM(IF(Period=$AT$2,IF(Site=$A$130,IF(Provider=$B213,J))))</f>
        <v>0</v>
      </c>
      <c r="AV213" s="26"/>
      <c r="AW213" s="27">
        <f t="shared" si="115"/>
        <v>0</v>
      </c>
      <c r="AX213" s="27">
        <f t="shared" si="103"/>
        <v>0</v>
      </c>
      <c r="AY213" s="44"/>
      <c r="AZ213" s="25">
        <f t="array" ref="AZ213">SUM(IF(Period=$AZ$2,IF(Site=$A$130,IF(Provider=$B213,I))))</f>
        <v>0</v>
      </c>
      <c r="BA213" s="26">
        <f t="array" ref="BA213">SUM(IF(Period=$AZ$2,IF(Site=$A$130,IF(Provider=$B213,J))))</f>
        <v>0</v>
      </c>
      <c r="BB213" s="26"/>
      <c r="BC213" s="27">
        <f t="shared" si="116"/>
        <v>0</v>
      </c>
      <c r="BD213" s="27">
        <f t="shared" si="104"/>
        <v>0</v>
      </c>
      <c r="BE213" s="44"/>
      <c r="BF213" s="25">
        <f t="array" ref="BF213">SUM(IF(Period=$BF$2,IF(Site=$A$130,IF(Provider=$B213,I))))</f>
        <v>0</v>
      </c>
      <c r="BG213" s="26">
        <f t="array" ref="BG213">SUM(IF(Period=$BF$2,IF(Site=$A$130,IF(Provider=$B213,J))))</f>
        <v>0</v>
      </c>
      <c r="BH213" s="26"/>
      <c r="BI213" s="27">
        <f t="shared" si="117"/>
        <v>0</v>
      </c>
      <c r="BJ213" s="27">
        <f t="shared" si="105"/>
        <v>0</v>
      </c>
      <c r="BK213" s="44"/>
      <c r="BL213" s="25">
        <f t="array" ref="BL213">SUM(IF(Period=$BL$2,IF(Site=$A$130,IF(Provider=$B213,I))))</f>
        <v>0</v>
      </c>
      <c r="BM213" s="26">
        <f t="array" ref="BM213">SUM(IF(Period=$BL$2,IF(Site=$A$130,IF(Provider=$B213,J))))</f>
        <v>0</v>
      </c>
      <c r="BN213" s="26"/>
      <c r="BO213" s="27">
        <f t="shared" si="118"/>
        <v>0</v>
      </c>
      <c r="BP213" s="27">
        <f t="shared" si="106"/>
        <v>0</v>
      </c>
      <c r="BQ213" s="44"/>
      <c r="BR213" s="25">
        <f t="array" ref="BR213">SUM(IF(Period=$BR$2,IF(Site=$A$130,IF(Provider=$B213,I))))</f>
        <v>0</v>
      </c>
      <c r="BS213" s="26">
        <f t="array" ref="BS213">SUM(IF(Period=$BR$2,IF(Site=$A$130,IF(Provider=$B213,J))))</f>
        <v>0</v>
      </c>
      <c r="BT213" s="26"/>
      <c r="BU213" s="27">
        <f t="shared" si="119"/>
        <v>0</v>
      </c>
      <c r="BV213" s="27">
        <f t="shared" si="107"/>
        <v>0</v>
      </c>
    </row>
    <row r="214" spans="1:74" outlineLevel="1" x14ac:dyDescent="0.25">
      <c r="B214" s="20" t="s">
        <v>733</v>
      </c>
      <c r="C214" s="44"/>
      <c r="D214" s="25">
        <f t="array" ref="D214">SUM(IF(Period=$D$2,IF(Site=$A$130,IF(Provider=$B214,I))))</f>
        <v>0</v>
      </c>
      <c r="E214" s="26">
        <f t="array" ref="E214">SUM(IF(Period=$D$2,IF(Site=$A$130,IF(Provider=$B214,J))))</f>
        <v>0</v>
      </c>
      <c r="F214" s="26"/>
      <c r="G214" s="27">
        <f t="shared" si="108"/>
        <v>0</v>
      </c>
      <c r="H214" s="27">
        <f t="shared" si="96"/>
        <v>0</v>
      </c>
      <c r="I214" s="44"/>
      <c r="J214" s="25">
        <f t="array" ref="J214">SUM(IF(Period=$J$2,IF(Site=$A$130,IF(Provider=$B214,I))))</f>
        <v>0</v>
      </c>
      <c r="K214" s="26">
        <f t="array" ref="K214">SUM(IF(Period=$J$2,IF(Site=$A$130,IF(Provider=$B214,J))))</f>
        <v>0</v>
      </c>
      <c r="L214" s="26"/>
      <c r="M214" s="27">
        <f t="shared" si="109"/>
        <v>0</v>
      </c>
      <c r="N214" s="27">
        <f t="shared" si="97"/>
        <v>0</v>
      </c>
      <c r="O214" s="44"/>
      <c r="P214" s="25">
        <f t="array" ref="P214">SUM(IF(Period=$P$2,IF(Site=$A$130,IF(Provider=$B214,I))))</f>
        <v>65</v>
      </c>
      <c r="Q214" s="26">
        <f t="array" ref="Q214">SUM(IF(Period=$P$2,IF(Site=$A$130,IF(Provider=$B214,J))))</f>
        <v>14.23076923076923</v>
      </c>
      <c r="R214" s="26"/>
      <c r="S214" s="27">
        <f t="shared" si="110"/>
        <v>0.117939563942369</v>
      </c>
      <c r="T214" s="27">
        <f t="shared" si="98"/>
        <v>2.6655524177280846E-2</v>
      </c>
      <c r="U214" s="44"/>
      <c r="V214" s="25">
        <f t="array" ref="V214">SUM(IF(Period=$V$2,IF(Site=$A$130,IF(Provider=$B214,I))))</f>
        <v>28</v>
      </c>
      <c r="W214" s="26">
        <f t="array" ref="W214">SUM(IF(Period=$V$2,IF(Site=$A$130,IF(Provider=$B214,J))))</f>
        <v>9.1428571428571423</v>
      </c>
      <c r="X214" s="26"/>
      <c r="Y214" s="27">
        <f t="shared" si="111"/>
        <v>3.4585247230478247E-2</v>
      </c>
      <c r="Z214" s="27">
        <f t="shared" si="99"/>
        <v>7.7420915744269032E-3</v>
      </c>
      <c r="AA214" s="44"/>
      <c r="AB214" s="25">
        <f t="array" ref="AB214">SUM(IF(Period=$AB$2,IF(Site=$A$130,IF(Provider=$B214,I))))</f>
        <v>59</v>
      </c>
      <c r="AC214" s="26">
        <f t="array" ref="AC214">SUM(IF(Period=$AB$2,IF(Site=$A$130,IF(Provider=$B214,J))))</f>
        <v>7.8474576271186445</v>
      </c>
      <c r="AD214" s="26"/>
      <c r="AE214" s="27">
        <f t="shared" si="112"/>
        <v>6.0793067226890762E-2</v>
      </c>
      <c r="AF214" s="27">
        <f t="shared" si="100"/>
        <v>1.3928582172618153E-2</v>
      </c>
      <c r="AG214" s="44"/>
      <c r="AH214" s="25">
        <f t="array" ref="AH214">SUM(IF(Period=$AH$2,IF(Site=$A$130,IF(Provider=$B214,I))))</f>
        <v>51</v>
      </c>
      <c r="AI214" s="26">
        <f t="array" ref="AI214">SUM(IF(Period=$AH$2,IF(Site=$A$130,IF(Provider=$B214,J))))</f>
        <v>9.5686274509803901</v>
      </c>
      <c r="AJ214" s="26"/>
      <c r="AK214" s="27">
        <f t="shared" si="113"/>
        <v>7.1669848729622551E-2</v>
      </c>
      <c r="AL214" s="27">
        <f t="shared" si="101"/>
        <v>1.6617857386092758E-2</v>
      </c>
      <c r="AM214" s="44"/>
      <c r="AN214" s="25">
        <f t="array" ref="AN214">SUM(IF(Period=$AN$2,IF(Site=$A$130,IF(Provider=$B214,I))))</f>
        <v>70</v>
      </c>
      <c r="AO214" s="26">
        <f t="array" ref="AO214">SUM(IF(Period=$AN$2,IF(Site=$A$130,IF(Provider=$B214,J))))</f>
        <v>11.728571428571399</v>
      </c>
      <c r="AP214" s="26"/>
      <c r="AQ214" s="27">
        <f t="shared" si="114"/>
        <v>0.11571529245947822</v>
      </c>
      <c r="AR214" s="27">
        <f t="shared" si="102"/>
        <v>2.6255196674128491E-2</v>
      </c>
      <c r="AS214" s="44"/>
      <c r="AT214" s="25">
        <f t="array" ref="AT214">SUM(IF(Period=$AT$2,IF(Site=$A$130,IF(Provider=$B214,I))))</f>
        <v>0</v>
      </c>
      <c r="AU214" s="26">
        <f t="array" ref="AU214">SUM(IF(Period=$AT$2,IF(Site=$A$130,IF(Provider=$B214,J))))</f>
        <v>0</v>
      </c>
      <c r="AV214" s="26"/>
      <c r="AW214" s="27">
        <f t="shared" si="115"/>
        <v>0</v>
      </c>
      <c r="AX214" s="27">
        <f t="shared" si="103"/>
        <v>0</v>
      </c>
      <c r="AY214" s="44"/>
      <c r="AZ214" s="25">
        <f t="array" ref="AZ214">SUM(IF(Period=$AZ$2,IF(Site=$A$130,IF(Provider=$B214,I))))</f>
        <v>77</v>
      </c>
      <c r="BA214" s="26">
        <f t="array" ref="BA214">SUM(IF(Period=$AZ$2,IF(Site=$A$130,IF(Provider=$B214,J))))</f>
        <v>10.4285714285714</v>
      </c>
      <c r="BB214" s="26"/>
      <c r="BC214" s="27">
        <f t="shared" si="116"/>
        <v>0.12126245847176047</v>
      </c>
      <c r="BD214" s="27">
        <f t="shared" si="104"/>
        <v>2.6165727133500533E-2</v>
      </c>
      <c r="BE214" s="44"/>
      <c r="BF214" s="25">
        <f t="array" ref="BF214">SUM(IF(Period=$BF$2,IF(Site=$A$130,IF(Provider=$B214,I))))</f>
        <v>48</v>
      </c>
      <c r="BG214" s="26">
        <f t="array" ref="BG214">SUM(IF(Period=$BF$2,IF(Site=$A$130,IF(Provider=$B214,J))))</f>
        <v>9</v>
      </c>
      <c r="BH214" s="26"/>
      <c r="BI214" s="27">
        <f t="shared" si="117"/>
        <v>6.2554300608166802E-2</v>
      </c>
      <c r="BJ214" s="27">
        <f t="shared" si="105"/>
        <v>1.3367163809641685E-2</v>
      </c>
      <c r="BK214" s="44"/>
      <c r="BL214" s="25">
        <f t="array" ref="BL214">SUM(IF(Period=$BL$2,IF(Site=$A$130,IF(Provider=$B214,I))))</f>
        <v>0</v>
      </c>
      <c r="BM214" s="26">
        <f t="array" ref="BM214">SUM(IF(Period=$BL$2,IF(Site=$A$130,IF(Provider=$B214,J))))</f>
        <v>0</v>
      </c>
      <c r="BN214" s="26"/>
      <c r="BO214" s="27">
        <f t="shared" si="118"/>
        <v>0</v>
      </c>
      <c r="BP214" s="27">
        <f t="shared" si="106"/>
        <v>0</v>
      </c>
      <c r="BQ214" s="44"/>
      <c r="BR214" s="25">
        <f t="array" ref="BR214">SUM(IF(Period=$BR$2,IF(Site=$A$130,IF(Provider=$B214,I))))</f>
        <v>0</v>
      </c>
      <c r="BS214" s="26">
        <f t="array" ref="BS214">SUM(IF(Period=$BR$2,IF(Site=$A$130,IF(Provider=$B214,J))))</f>
        <v>0</v>
      </c>
      <c r="BT214" s="26"/>
      <c r="BU214" s="27">
        <f t="shared" si="119"/>
        <v>0</v>
      </c>
      <c r="BV214" s="27">
        <f t="shared" si="107"/>
        <v>0</v>
      </c>
    </row>
    <row r="215" spans="1:74" outlineLevel="1" x14ac:dyDescent="0.25">
      <c r="B215" s="20" t="s">
        <v>654</v>
      </c>
      <c r="C215" s="44"/>
      <c r="D215" s="25">
        <f t="array" ref="D215">SUM(IF(Period=$D$2,IF(Site=$A$130,IF(Provider=$B215,I))))</f>
        <v>212</v>
      </c>
      <c r="E215" s="26">
        <f t="array" ref="E215">SUM(IF(Period=$D$2,IF(Site=$A$130,IF(Provider=$B215,J))))</f>
        <v>8.2122641509433958</v>
      </c>
      <c r="F215" s="26"/>
      <c r="G215" s="27">
        <f t="shared" si="108"/>
        <v>0.22669270833333333</v>
      </c>
      <c r="H215" s="27">
        <f t="shared" si="96"/>
        <v>5.0424305615894803E-2</v>
      </c>
      <c r="I215" s="44"/>
      <c r="J215" s="25">
        <f t="array" ref="J215">SUM(IF(Period=$J$2,IF(Site=$A$130,IF(Provider=$B215,I))))</f>
        <v>197</v>
      </c>
      <c r="K215" s="26">
        <f t="array" ref="K215">SUM(IF(Period=$J$2,IF(Site=$A$130,IF(Provider=$B215,J))))</f>
        <v>8.1370558375634516</v>
      </c>
      <c r="L215" s="26"/>
      <c r="M215" s="27">
        <f t="shared" si="109"/>
        <v>0.22479315664002245</v>
      </c>
      <c r="N215" s="27">
        <f t="shared" si="97"/>
        <v>4.9663847321622212E-2</v>
      </c>
      <c r="O215" s="44"/>
      <c r="P215" s="25">
        <f t="array" ref="P215">SUM(IF(Period=$P$2,IF(Site=$A$130,IF(Provider=$B215,I))))</f>
        <v>189</v>
      </c>
      <c r="Q215" s="26">
        <f t="array" ref="Q215">SUM(IF(Period=$P$2,IF(Site=$A$130,IF(Provider=$B215,J))))</f>
        <v>6.9735449735449739</v>
      </c>
      <c r="R215" s="26"/>
      <c r="S215" s="27">
        <f t="shared" si="110"/>
        <v>0.16804794083896471</v>
      </c>
      <c r="T215" s="27">
        <f t="shared" si="98"/>
        <v>3.7980519854763417E-2</v>
      </c>
      <c r="U215" s="44"/>
      <c r="V215" s="25">
        <f t="array" ref="V215">SUM(IF(Period=$V$2,IF(Site=$A$130,IF(Provider=$B215,I))))</f>
        <v>183</v>
      </c>
      <c r="W215" s="26">
        <f t="array" ref="W215">SUM(IF(Period=$V$2,IF(Site=$A$130,IF(Provider=$B215,J))))</f>
        <v>8.3278688524590159</v>
      </c>
      <c r="X215" s="26"/>
      <c r="Y215" s="27">
        <f t="shared" si="111"/>
        <v>0.20589029991894081</v>
      </c>
      <c r="Z215" s="27">
        <f t="shared" si="99"/>
        <v>4.6089638904010161E-2</v>
      </c>
      <c r="AA215" s="44"/>
      <c r="AB215" s="25">
        <f t="array" ref="AB215">SUM(IF(Period=$AB$2,IF(Site=$A$130,IF(Provider=$B215,I))))</f>
        <v>221</v>
      </c>
      <c r="AC215" s="26">
        <f t="array" ref="AC215">SUM(IF(Period=$AB$2,IF(Site=$A$130,IF(Provider=$B215,J))))</f>
        <v>6.7737556561085972</v>
      </c>
      <c r="AD215" s="26"/>
      <c r="AE215" s="27">
        <f t="shared" si="112"/>
        <v>0.19655987394957983</v>
      </c>
      <c r="AF215" s="27">
        <f t="shared" si="100"/>
        <v>4.5034746247104476E-2</v>
      </c>
      <c r="AG215" s="44"/>
      <c r="AH215" s="25">
        <f t="array" ref="AH215">SUM(IF(Period=$AH$2,IF(Site=$A$130,IF(Provider=$B215,I))))</f>
        <v>198</v>
      </c>
      <c r="AI215" s="26">
        <f t="array" ref="AI215">SUM(IF(Period=$AH$2,IF(Site=$A$130,IF(Provider=$B215,J))))</f>
        <v>5.2575757575757596</v>
      </c>
      <c r="AJ215" s="26"/>
      <c r="AK215" s="27">
        <f t="shared" si="113"/>
        <v>0.15288588632692032</v>
      </c>
      <c r="AL215" s="27">
        <f t="shared" si="101"/>
        <v>3.5449158891234775E-2</v>
      </c>
      <c r="AM215" s="44"/>
      <c r="AN215" s="25">
        <f t="array" ref="AN215">SUM(IF(Period=$AN$2,IF(Site=$A$130,IF(Provider=$B215,I))))</f>
        <v>202</v>
      </c>
      <c r="AO215" s="26">
        <f t="array" ref="AO215">SUM(IF(Period=$AN$2,IF(Site=$A$130,IF(Provider=$B215,J))))</f>
        <v>6.7475247524752504</v>
      </c>
      <c r="AP215" s="26"/>
      <c r="AQ215" s="27">
        <f t="shared" si="114"/>
        <v>0.1921071176885131</v>
      </c>
      <c r="AR215" s="27">
        <f t="shared" si="102"/>
        <v>4.3588103613687257E-2</v>
      </c>
      <c r="AS215" s="44"/>
      <c r="AT215" s="25">
        <f t="array" ref="AT215">SUM(IF(Period=$AT$2,IF(Site=$A$130,IF(Provider=$B215,I))))</f>
        <v>186</v>
      </c>
      <c r="AU215" s="26">
        <f t="array" ref="AU215">SUM(IF(Period=$AT$2,IF(Site=$A$130,IF(Provider=$B215,J))))</f>
        <v>5.5053763440860202</v>
      </c>
      <c r="AV215" s="26"/>
      <c r="AW215" s="27">
        <f t="shared" si="115"/>
        <v>0.14721104082806208</v>
      </c>
      <c r="AX215" s="27">
        <f t="shared" si="103"/>
        <v>3.2265179443551679E-2</v>
      </c>
      <c r="AY215" s="44"/>
      <c r="AZ215" s="25">
        <f t="array" ref="AZ215">SUM(IF(Period=$AZ$2,IF(Site=$A$130,IF(Provider=$B215,I))))</f>
        <v>216</v>
      </c>
      <c r="BA215" s="26">
        <f t="array" ref="BA215">SUM(IF(Period=$AZ$2,IF(Site=$A$130,IF(Provider=$B215,J))))</f>
        <v>5.7268518518518503</v>
      </c>
      <c r="BB215" s="26"/>
      <c r="BC215" s="27">
        <f t="shared" si="116"/>
        <v>0.18680157052250068</v>
      </c>
      <c r="BD215" s="27">
        <f t="shared" si="104"/>
        <v>4.0307602072403782E-2</v>
      </c>
      <c r="BE215" s="44"/>
      <c r="BF215" s="25">
        <f t="array" ref="BF215">SUM(IF(Period=$BF$2,IF(Site=$A$130,IF(Provider=$B215,I))))</f>
        <v>230</v>
      </c>
      <c r="BG215" s="26">
        <f t="array" ref="BG215">SUM(IF(Period=$BF$2,IF(Site=$A$130,IF(Provider=$B215,J))))</f>
        <v>6.2347826086956504</v>
      </c>
      <c r="BH215" s="26"/>
      <c r="BI215" s="27">
        <f t="shared" si="117"/>
        <v>0.20764552562988697</v>
      </c>
      <c r="BJ215" s="27">
        <f t="shared" si="105"/>
        <v>4.4371557645893914E-2</v>
      </c>
      <c r="BK215" s="44"/>
      <c r="BL215" s="25">
        <f t="array" ref="BL215">SUM(IF(Period=$BL$2,IF(Site=$A$130,IF(Provider=$B215,I))))</f>
        <v>219</v>
      </c>
      <c r="BM215" s="26">
        <f t="array" ref="BM215">SUM(IF(Period=$BL$2,IF(Site=$A$130,IF(Provider=$B215,J))))</f>
        <v>4.7671232876712297</v>
      </c>
      <c r="BN215" s="26"/>
      <c r="BO215" s="27">
        <f t="shared" si="118"/>
        <v>0.15393689177233844</v>
      </c>
      <c r="BP215" s="27">
        <f t="shared" si="106"/>
        <v>3.2459658613935245E-2</v>
      </c>
      <c r="BQ215" s="44"/>
      <c r="BR215" s="25">
        <f t="array" ref="BR215">SUM(IF(Period=$BR$2,IF(Site=$A$130,IF(Provider=$B215,I))))</f>
        <v>244</v>
      </c>
      <c r="BS215" s="26">
        <f t="array" ref="BS215">SUM(IF(Period=$BR$2,IF(Site=$A$130,IF(Provider=$B215,J))))</f>
        <v>5.7090163934426199</v>
      </c>
      <c r="BT215" s="26"/>
      <c r="BU215" s="27">
        <f t="shared" si="119"/>
        <v>0.19644619940769978</v>
      </c>
      <c r="BV215" s="27">
        <f t="shared" si="107"/>
        <v>4.0861224370068325E-2</v>
      </c>
    </row>
    <row r="216" spans="1:74" outlineLevel="1" x14ac:dyDescent="0.25">
      <c r="B216" s="20" t="s">
        <v>649</v>
      </c>
      <c r="C216" s="44"/>
      <c r="D216" s="25">
        <f t="array" ref="D216">SUM(IF(Period=$D$2,IF(Site=$A$130,IF(Provider=$B216,I))))</f>
        <v>238</v>
      </c>
      <c r="E216" s="26">
        <f t="array" ref="E216">SUM(IF(Period=$D$2,IF(Site=$A$130,IF(Provider=$B216,J))))</f>
        <v>10.184873949579831</v>
      </c>
      <c r="F216" s="26"/>
      <c r="G216" s="27">
        <f t="shared" si="108"/>
        <v>0.31562499999999999</v>
      </c>
      <c r="H216" s="27">
        <f t="shared" si="96"/>
        <v>7.0205925797202182E-2</v>
      </c>
      <c r="I216" s="44"/>
      <c r="J216" s="25">
        <f t="array" ref="J216">SUM(IF(Period=$J$2,IF(Site=$A$130,IF(Provider=$B216,I))))</f>
        <v>212</v>
      </c>
      <c r="K216" s="26">
        <f t="array" ref="K216">SUM(IF(Period=$J$2,IF(Site=$A$130,IF(Provider=$B216,J))))</f>
        <v>13.863207547169811</v>
      </c>
      <c r="L216" s="26"/>
      <c r="M216" s="27">
        <f t="shared" si="109"/>
        <v>0.41214415930444537</v>
      </c>
      <c r="N216" s="27">
        <f t="shared" si="97"/>
        <v>9.105555039191994E-2</v>
      </c>
      <c r="O216" s="44"/>
      <c r="P216" s="25">
        <f t="array" ref="P216">SUM(IF(Period=$P$2,IF(Site=$A$130,IF(Provider=$B216,I))))</f>
        <v>224</v>
      </c>
      <c r="Q216" s="26">
        <f t="array" ref="Q216">SUM(IF(Period=$P$2,IF(Site=$A$130,IF(Provider=$B216,J))))</f>
        <v>11.540178571428571</v>
      </c>
      <c r="R216" s="26"/>
      <c r="S216" s="27">
        <f t="shared" si="110"/>
        <v>0.3295932678821879</v>
      </c>
      <c r="T216" s="27">
        <f t="shared" si="98"/>
        <v>7.4491383781914583E-2</v>
      </c>
      <c r="U216" s="44"/>
      <c r="V216" s="25">
        <f t="array" ref="V216">SUM(IF(Period=$V$2,IF(Site=$A$130,IF(Provider=$B216,I))))</f>
        <v>196</v>
      </c>
      <c r="W216" s="26">
        <f t="array" ref="W216">SUM(IF(Period=$V$2,IF(Site=$A$130,IF(Provider=$B216,J))))</f>
        <v>10.918367346938776</v>
      </c>
      <c r="X216" s="26"/>
      <c r="Y216" s="27">
        <f t="shared" si="111"/>
        <v>0.28911105106727913</v>
      </c>
      <c r="Z216" s="27">
        <f t="shared" si="99"/>
        <v>6.4719046754974904E-2</v>
      </c>
      <c r="AA216" s="44"/>
      <c r="AB216" s="25">
        <f t="array" ref="AB216">SUM(IF(Period=$AB$2,IF(Site=$A$130,IF(Provider=$B216,I))))</f>
        <v>220</v>
      </c>
      <c r="AC216" s="26">
        <f t="array" ref="AC216">SUM(IF(Period=$AB$2,IF(Site=$A$130,IF(Provider=$B216,J))))</f>
        <v>10.172727272727272</v>
      </c>
      <c r="AD216" s="26"/>
      <c r="AE216" s="27">
        <f t="shared" si="112"/>
        <v>0.29385504201680673</v>
      </c>
      <c r="AF216" s="27">
        <f t="shared" si="100"/>
        <v>6.7326494389458799E-2</v>
      </c>
      <c r="AG216" s="44"/>
      <c r="AH216" s="25">
        <f t="array" ref="AH216">SUM(IF(Period=$AH$2,IF(Site=$A$130,IF(Provider=$B216,I))))</f>
        <v>219</v>
      </c>
      <c r="AI216" s="26">
        <f t="array" ref="AI216">SUM(IF(Period=$AH$2,IF(Site=$A$130,IF(Provider=$B216,J))))</f>
        <v>8.0319634703196296</v>
      </c>
      <c r="AJ216" s="26"/>
      <c r="AK216" s="27">
        <f t="shared" si="113"/>
        <v>0.2583345572037008</v>
      </c>
      <c r="AL216" s="27">
        <f t="shared" si="101"/>
        <v>5.9899203160117105E-2</v>
      </c>
      <c r="AM216" s="44"/>
      <c r="AN216" s="25">
        <f t="array" ref="AN216">SUM(IF(Period=$AN$2,IF(Site=$A$130,IF(Provider=$B216,I))))</f>
        <v>204</v>
      </c>
      <c r="AO216" s="26">
        <f t="array" ref="AO216">SUM(IF(Period=$AN$2,IF(Site=$A$130,IF(Provider=$B216,J))))</f>
        <v>8.0735294117647101</v>
      </c>
      <c r="AP216" s="26"/>
      <c r="AQ216" s="27">
        <f t="shared" si="114"/>
        <v>0.23213530655391132</v>
      </c>
      <c r="AR216" s="27">
        <f t="shared" si="102"/>
        <v>5.2670291013751223E-2</v>
      </c>
      <c r="AS216" s="44"/>
      <c r="AT216" s="25">
        <f t="array" ref="AT216">SUM(IF(Period=$AT$2,IF(Site=$A$130,IF(Provider=$B216,I))))</f>
        <v>163</v>
      </c>
      <c r="AU216" s="26">
        <f t="array" ref="AU216">SUM(IF(Period=$AT$2,IF(Site=$A$130,IF(Provider=$B216,J))))</f>
        <v>8.9938650306748507</v>
      </c>
      <c r="AV216" s="26"/>
      <c r="AW216" s="27">
        <f t="shared" si="115"/>
        <v>0.21075330649798743</v>
      </c>
      <c r="AX216" s="27">
        <f t="shared" si="103"/>
        <v>4.6192141664303514E-2</v>
      </c>
      <c r="AY216" s="44"/>
      <c r="AZ216" s="25">
        <f t="array" ref="AZ216">SUM(IF(Period=$AZ$2,IF(Site=$A$130,IF(Provider=$B216,I))))</f>
        <v>194</v>
      </c>
      <c r="BA216" s="26">
        <f t="array" ref="BA216">SUM(IF(Period=$AZ$2,IF(Site=$A$130,IF(Provider=$B216,J))))</f>
        <v>9.1340206185567006</v>
      </c>
      <c r="BB216" s="26"/>
      <c r="BC216" s="27">
        <f t="shared" si="116"/>
        <v>0.267592872244035</v>
      </c>
      <c r="BD216" s="27">
        <f t="shared" si="104"/>
        <v>5.774055850630519E-2</v>
      </c>
      <c r="BE216" s="44"/>
      <c r="BF216" s="25">
        <f t="array" ref="BF216">SUM(IF(Period=$BF$2,IF(Site=$A$130,IF(Provider=$B216,I))))</f>
        <v>167</v>
      </c>
      <c r="BG216" s="26">
        <f t="array" ref="BG216">SUM(IF(Period=$BF$2,IF(Site=$A$130,IF(Provider=$B216,J))))</f>
        <v>8.4670658682634699</v>
      </c>
      <c r="BH216" s="26"/>
      <c r="BI216" s="27">
        <f t="shared" si="117"/>
        <v>0.20474949319432367</v>
      </c>
      <c r="BJ216" s="27">
        <f t="shared" si="105"/>
        <v>4.3752707469521611E-2</v>
      </c>
      <c r="BK216" s="44"/>
      <c r="BL216" s="25">
        <f t="array" ref="BL216">SUM(IF(Period=$BL$2,IF(Site=$A$130,IF(Provider=$B216,I))))</f>
        <v>170</v>
      </c>
      <c r="BM216" s="26">
        <f t="array" ref="BM216">SUM(IF(Period=$BL$2,IF(Site=$A$130,IF(Provider=$B216,J))))</f>
        <v>8.5294117647058805</v>
      </c>
      <c r="BN216" s="26"/>
      <c r="BO216" s="27">
        <f t="shared" si="118"/>
        <v>0.21380123857269237</v>
      </c>
      <c r="BP216" s="27">
        <f t="shared" si="106"/>
        <v>4.5082859186021194E-2</v>
      </c>
      <c r="BQ216" s="44"/>
      <c r="BR216" s="25">
        <f t="array" ref="BR216">SUM(IF(Period=$BR$2,IF(Site=$A$130,IF(Provider=$B216,I))))</f>
        <v>195</v>
      </c>
      <c r="BS216" s="26">
        <f t="array" ref="BS216">SUM(IF(Period=$BR$2,IF(Site=$A$130,IF(Provider=$B216,J))))</f>
        <v>8.93333333333333</v>
      </c>
      <c r="BT216" s="26"/>
      <c r="BU216" s="27">
        <f t="shared" si="119"/>
        <v>0.24566351713439563</v>
      </c>
      <c r="BV216" s="27">
        <f t="shared" si="107"/>
        <v>5.1098530403918901E-2</v>
      </c>
    </row>
    <row r="217" spans="1:74" outlineLevel="1" x14ac:dyDescent="0.25">
      <c r="B217" s="20" t="s">
        <v>947</v>
      </c>
      <c r="C217" s="44"/>
      <c r="D217" s="25">
        <f t="array" ref="D217">SUM(IF(Period=$D$2,IF(Site=$A$130,IF(Provider=$B217,I))))</f>
        <v>0</v>
      </c>
      <c r="E217" s="26">
        <f t="array" ref="E217">SUM(IF(Period=$D$2,IF(Site=$A$130,IF(Provider=$B217,J))))</f>
        <v>0</v>
      </c>
      <c r="F217" s="26"/>
      <c r="G217" s="27">
        <f t="shared" si="108"/>
        <v>0</v>
      </c>
      <c r="H217" s="27">
        <f t="shared" si="96"/>
        <v>0</v>
      </c>
      <c r="I217" s="44"/>
      <c r="J217" s="25">
        <f t="array" ref="J217">SUM(IF(Period=$J$2,IF(Site=$A$130,IF(Provider=$B217,I))))</f>
        <v>0</v>
      </c>
      <c r="K217" s="26">
        <f t="array" ref="K217">SUM(IF(Period=$J$2,IF(Site=$A$130,IF(Provider=$B217,J))))</f>
        <v>0</v>
      </c>
      <c r="L217" s="26"/>
      <c r="M217" s="27">
        <f t="shared" si="109"/>
        <v>0</v>
      </c>
      <c r="N217" s="27">
        <f t="shared" si="97"/>
        <v>0</v>
      </c>
      <c r="O217" s="44"/>
      <c r="P217" s="25">
        <f t="array" ref="P217">SUM(IF(Period=$P$2,IF(Site=$A$130,IF(Provider=$B217,I))))</f>
        <v>0</v>
      </c>
      <c r="Q217" s="26">
        <f t="array" ref="Q217">SUM(IF(Period=$P$2,IF(Site=$A$130,IF(Provider=$B217,J))))</f>
        <v>0</v>
      </c>
      <c r="R217" s="26"/>
      <c r="S217" s="27">
        <f t="shared" si="110"/>
        <v>0</v>
      </c>
      <c r="T217" s="27">
        <f t="shared" si="98"/>
        <v>0</v>
      </c>
      <c r="U217" s="44"/>
      <c r="V217" s="25">
        <f t="array" ref="V217">SUM(IF(Period=$V$2,IF(Site=$A$130,IF(Provider=$B217,I))))</f>
        <v>0</v>
      </c>
      <c r="W217" s="26">
        <f t="array" ref="W217">SUM(IF(Period=$V$2,IF(Site=$A$130,IF(Provider=$B217,J))))</f>
        <v>0</v>
      </c>
      <c r="X217" s="26"/>
      <c r="Y217" s="27">
        <f t="shared" si="111"/>
        <v>0</v>
      </c>
      <c r="Z217" s="27">
        <f t="shared" si="99"/>
        <v>0</v>
      </c>
      <c r="AA217" s="44"/>
      <c r="AB217" s="25">
        <f t="array" ref="AB217">SUM(IF(Period=$AB$2,IF(Site=$A$130,IF(Provider=$B217,I))))</f>
        <v>0</v>
      </c>
      <c r="AC217" s="26">
        <f t="array" ref="AC217">SUM(IF(Period=$AB$2,IF(Site=$A$130,IF(Provider=$B217,J))))</f>
        <v>0</v>
      </c>
      <c r="AD217" s="26"/>
      <c r="AE217" s="27">
        <f t="shared" si="112"/>
        <v>0</v>
      </c>
      <c r="AF217" s="27">
        <f t="shared" si="100"/>
        <v>0</v>
      </c>
      <c r="AG217" s="44"/>
      <c r="AH217" s="25">
        <f t="array" ref="AH217">SUM(IF(Period=$AH$2,IF(Site=$A$130,IF(Provider=$B217,I))))</f>
        <v>0</v>
      </c>
      <c r="AI217" s="26">
        <f t="array" ref="AI217">SUM(IF(Period=$AH$2,IF(Site=$A$130,IF(Provider=$B217,J))))</f>
        <v>0</v>
      </c>
      <c r="AJ217" s="26"/>
      <c r="AK217" s="27">
        <f t="shared" si="113"/>
        <v>0</v>
      </c>
      <c r="AL217" s="27">
        <f t="shared" si="101"/>
        <v>0</v>
      </c>
      <c r="AM217" s="44"/>
      <c r="AN217" s="25">
        <f t="array" ref="AN217">SUM(IF(Period=$AN$2,IF(Site=$A$130,IF(Provider=$B217,I))))</f>
        <v>1</v>
      </c>
      <c r="AO217" s="26">
        <f t="array" ref="AO217">SUM(IF(Period=$AN$2,IF(Site=$A$130,IF(Provider=$B217,J))))</f>
        <v>11</v>
      </c>
      <c r="AP217" s="26"/>
      <c r="AQ217" s="27">
        <f t="shared" si="114"/>
        <v>1.5503875968992248E-3</v>
      </c>
      <c r="AR217" s="27">
        <f t="shared" si="102"/>
        <v>3.5177486408698438E-4</v>
      </c>
      <c r="AS217" s="44"/>
      <c r="AT217" s="25">
        <f t="array" ref="AT217">SUM(IF(Period=$AT$2,IF(Site=$A$130,IF(Provider=$B217,I))))</f>
        <v>0</v>
      </c>
      <c r="AU217" s="26">
        <f t="array" ref="AU217">SUM(IF(Period=$AT$2,IF(Site=$A$130,IF(Provider=$B217,J))))</f>
        <v>0</v>
      </c>
      <c r="AV217" s="26"/>
      <c r="AW217" s="27">
        <f t="shared" si="115"/>
        <v>0</v>
      </c>
      <c r="AX217" s="27">
        <f t="shared" si="103"/>
        <v>0</v>
      </c>
      <c r="AY217" s="44"/>
      <c r="AZ217" s="25">
        <f t="array" ref="AZ217">SUM(IF(Period=$AZ$2,IF(Site=$A$130,IF(Provider=$B217,I))))</f>
        <v>0</v>
      </c>
      <c r="BA217" s="26">
        <f t="array" ref="BA217">SUM(IF(Period=$AZ$2,IF(Site=$A$130,IF(Provider=$B217,J))))</f>
        <v>0</v>
      </c>
      <c r="BB217" s="26"/>
      <c r="BC217" s="27">
        <f t="shared" si="116"/>
        <v>0</v>
      </c>
      <c r="BD217" s="27">
        <f t="shared" si="104"/>
        <v>0</v>
      </c>
      <c r="BE217" s="44"/>
      <c r="BF217" s="25">
        <f t="array" ref="BF217">SUM(IF(Period=$BF$2,IF(Site=$A$130,IF(Provider=$B217,I))))</f>
        <v>0</v>
      </c>
      <c r="BG217" s="26">
        <f t="array" ref="BG217">SUM(IF(Period=$BF$2,IF(Site=$A$130,IF(Provider=$B217,J))))</f>
        <v>0</v>
      </c>
      <c r="BH217" s="26"/>
      <c r="BI217" s="27">
        <f t="shared" si="117"/>
        <v>0</v>
      </c>
      <c r="BJ217" s="27">
        <f t="shared" si="105"/>
        <v>0</v>
      </c>
      <c r="BK217" s="44"/>
      <c r="BL217" s="25">
        <f t="array" ref="BL217">SUM(IF(Period=$BL$2,IF(Site=$A$130,IF(Provider=$B217,I))))</f>
        <v>0</v>
      </c>
      <c r="BM217" s="26">
        <f t="array" ref="BM217">SUM(IF(Period=$BL$2,IF(Site=$A$130,IF(Provider=$B217,J))))</f>
        <v>0</v>
      </c>
      <c r="BN217" s="26"/>
      <c r="BO217" s="27">
        <f t="shared" si="118"/>
        <v>0</v>
      </c>
      <c r="BP217" s="27">
        <f t="shared" si="106"/>
        <v>0</v>
      </c>
      <c r="BQ217" s="44"/>
      <c r="BR217" s="25">
        <f t="array" ref="BR217">SUM(IF(Period=$BR$2,IF(Site=$A$130,IF(Provider=$B217,I))))</f>
        <v>0</v>
      </c>
      <c r="BS217" s="26">
        <f t="array" ref="BS217">SUM(IF(Period=$BR$2,IF(Site=$A$130,IF(Provider=$B217,J))))</f>
        <v>0</v>
      </c>
      <c r="BT217" s="26"/>
      <c r="BU217" s="27">
        <f t="shared" si="119"/>
        <v>0</v>
      </c>
      <c r="BV217" s="27">
        <f t="shared" si="107"/>
        <v>0</v>
      </c>
    </row>
    <row r="218" spans="1:74" outlineLevel="1" x14ac:dyDescent="0.25">
      <c r="B218" s="20" t="s">
        <v>670</v>
      </c>
      <c r="C218" s="44"/>
      <c r="D218" s="25">
        <f t="array" ref="D218">SUM(IF(Period=$D$2,IF(Site=$A$130,IF(Provider=$B218,I))))</f>
        <v>1</v>
      </c>
      <c r="E218" s="26">
        <f t="array" ref="E218">SUM(IF(Period=$D$2,IF(Site=$A$130,IF(Provider=$B218,J))))</f>
        <v>28</v>
      </c>
      <c r="F218" s="26"/>
      <c r="G218" s="27">
        <f t="shared" si="108"/>
        <v>3.6458333333333334E-3</v>
      </c>
      <c r="H218" s="27">
        <f t="shared" si="96"/>
        <v>8.1095953891157637E-4</v>
      </c>
      <c r="I218" s="44"/>
      <c r="J218" s="25">
        <f t="array" ref="J218">SUM(IF(Period=$J$2,IF(Site=$A$130,IF(Provider=$B218,I))))</f>
        <v>0</v>
      </c>
      <c r="K218" s="26">
        <f t="array" ref="K218">SUM(IF(Period=$J$2,IF(Site=$A$130,IF(Provider=$B218,J))))</f>
        <v>0</v>
      </c>
      <c r="L218" s="26"/>
      <c r="M218" s="27">
        <f t="shared" si="109"/>
        <v>0</v>
      </c>
      <c r="N218" s="27">
        <f t="shared" si="97"/>
        <v>0</v>
      </c>
      <c r="O218" s="44"/>
      <c r="P218" s="25">
        <f t="array" ref="P218">SUM(IF(Period=$P$2,IF(Site=$A$130,IF(Provider=$B218,I))))</f>
        <v>0</v>
      </c>
      <c r="Q218" s="26">
        <f t="array" ref="Q218">SUM(IF(Period=$P$2,IF(Site=$A$130,IF(Provider=$B218,J))))</f>
        <v>0</v>
      </c>
      <c r="R218" s="26"/>
      <c r="S218" s="27">
        <f t="shared" si="110"/>
        <v>0</v>
      </c>
      <c r="T218" s="27">
        <f t="shared" si="98"/>
        <v>0</v>
      </c>
      <c r="U218" s="44"/>
      <c r="V218" s="25">
        <f t="array" ref="V218">SUM(IF(Period=$V$2,IF(Site=$A$130,IF(Provider=$B218,I))))</f>
        <v>0</v>
      </c>
      <c r="W218" s="26">
        <f t="array" ref="W218">SUM(IF(Period=$V$2,IF(Site=$A$130,IF(Provider=$B218,J))))</f>
        <v>0</v>
      </c>
      <c r="X218" s="26"/>
      <c r="Y218" s="27">
        <f t="shared" si="111"/>
        <v>0</v>
      </c>
      <c r="Z218" s="27">
        <f t="shared" si="99"/>
        <v>0</v>
      </c>
      <c r="AA218" s="44"/>
      <c r="AB218" s="25">
        <f t="array" ref="AB218">SUM(IF(Period=$AB$2,IF(Site=$A$130,IF(Provider=$B218,I))))</f>
        <v>0</v>
      </c>
      <c r="AC218" s="26">
        <f t="array" ref="AC218">SUM(IF(Period=$AB$2,IF(Site=$A$130,IF(Provider=$B218,J))))</f>
        <v>0</v>
      </c>
      <c r="AD218" s="26"/>
      <c r="AE218" s="27">
        <f t="shared" si="112"/>
        <v>0</v>
      </c>
      <c r="AF218" s="27">
        <f t="shared" si="100"/>
        <v>0</v>
      </c>
      <c r="AG218" s="44"/>
      <c r="AH218" s="25">
        <f t="array" ref="AH218">SUM(IF(Period=$AH$2,IF(Site=$A$130,IF(Provider=$B218,I))))</f>
        <v>0</v>
      </c>
      <c r="AI218" s="26">
        <f t="array" ref="AI218">SUM(IF(Period=$AH$2,IF(Site=$A$130,IF(Provider=$B218,J))))</f>
        <v>0</v>
      </c>
      <c r="AJ218" s="26"/>
      <c r="AK218" s="27">
        <f t="shared" si="113"/>
        <v>0</v>
      </c>
      <c r="AL218" s="27">
        <f t="shared" si="101"/>
        <v>0</v>
      </c>
      <c r="AM218" s="44"/>
      <c r="AN218" s="25">
        <f t="array" ref="AN218">SUM(IF(Period=$AN$2,IF(Site=$A$130,IF(Provider=$B218,I))))</f>
        <v>0</v>
      </c>
      <c r="AO218" s="26">
        <f t="array" ref="AO218">SUM(IF(Period=$AN$2,IF(Site=$A$130,IF(Provider=$B218,J))))</f>
        <v>0</v>
      </c>
      <c r="AP218" s="26"/>
      <c r="AQ218" s="27">
        <f t="shared" si="114"/>
        <v>0</v>
      </c>
      <c r="AR218" s="27">
        <f t="shared" si="102"/>
        <v>0</v>
      </c>
      <c r="AS218" s="44"/>
      <c r="AT218" s="25">
        <f t="array" ref="AT218">SUM(IF(Period=$AT$2,IF(Site=$A$130,IF(Provider=$B218,I))))</f>
        <v>0</v>
      </c>
      <c r="AU218" s="26">
        <f t="array" ref="AU218">SUM(IF(Period=$AT$2,IF(Site=$A$130,IF(Provider=$B218,J))))</f>
        <v>0</v>
      </c>
      <c r="AV218" s="26"/>
      <c r="AW218" s="27">
        <f t="shared" si="115"/>
        <v>0</v>
      </c>
      <c r="AX218" s="27">
        <f t="shared" si="103"/>
        <v>0</v>
      </c>
      <c r="AY218" s="44"/>
      <c r="AZ218" s="25">
        <f t="array" ref="AZ218">SUM(IF(Period=$AZ$2,IF(Site=$A$130,IF(Provider=$B218,I))))</f>
        <v>0</v>
      </c>
      <c r="BA218" s="26">
        <f t="array" ref="BA218">SUM(IF(Period=$AZ$2,IF(Site=$A$130,IF(Provider=$B218,J))))</f>
        <v>0</v>
      </c>
      <c r="BB218" s="26"/>
      <c r="BC218" s="27">
        <f t="shared" si="116"/>
        <v>0</v>
      </c>
      <c r="BD218" s="27">
        <f t="shared" si="104"/>
        <v>0</v>
      </c>
      <c r="BE218" s="44"/>
      <c r="BF218" s="25">
        <f t="array" ref="BF218">SUM(IF(Period=$BF$2,IF(Site=$A$130,IF(Provider=$B218,I))))</f>
        <v>0</v>
      </c>
      <c r="BG218" s="26">
        <f t="array" ref="BG218">SUM(IF(Period=$BF$2,IF(Site=$A$130,IF(Provider=$B218,J))))</f>
        <v>0</v>
      </c>
      <c r="BH218" s="26"/>
      <c r="BI218" s="27">
        <f t="shared" si="117"/>
        <v>0</v>
      </c>
      <c r="BJ218" s="27">
        <f t="shared" si="105"/>
        <v>0</v>
      </c>
      <c r="BK218" s="44"/>
      <c r="BL218" s="25">
        <f t="array" ref="BL218">SUM(IF(Period=$BL$2,IF(Site=$A$130,IF(Provider=$B218,I))))</f>
        <v>0</v>
      </c>
      <c r="BM218" s="26">
        <f t="array" ref="BM218">SUM(IF(Period=$BL$2,IF(Site=$A$130,IF(Provider=$B218,J))))</f>
        <v>0</v>
      </c>
      <c r="BN218" s="26"/>
      <c r="BO218" s="27">
        <f t="shared" si="118"/>
        <v>0</v>
      </c>
      <c r="BP218" s="27">
        <f t="shared" si="106"/>
        <v>0</v>
      </c>
      <c r="BQ218" s="44"/>
      <c r="BR218" s="25">
        <f t="array" ref="BR218">SUM(IF(Period=$BR$2,IF(Site=$A$130,IF(Provider=$B218,I))))</f>
        <v>0</v>
      </c>
      <c r="BS218" s="26">
        <f t="array" ref="BS218">SUM(IF(Period=$BR$2,IF(Site=$A$130,IF(Provider=$B218,J))))</f>
        <v>0</v>
      </c>
      <c r="BT218" s="26"/>
      <c r="BU218" s="27">
        <f t="shared" si="119"/>
        <v>0</v>
      </c>
      <c r="BV218" s="27">
        <f t="shared" si="107"/>
        <v>0</v>
      </c>
    </row>
    <row r="219" spans="1:74" x14ac:dyDescent="0.25">
      <c r="B219" s="28" t="s">
        <v>1142</v>
      </c>
      <c r="D219" s="30">
        <f>SUM(D131:D218)</f>
        <v>7680</v>
      </c>
      <c r="E219" s="31">
        <f>SUM(G131:G218)</f>
        <v>8.2153645833333329</v>
      </c>
      <c r="F219" s="31"/>
      <c r="G219" s="29"/>
      <c r="H219" s="29"/>
      <c r="J219" s="30">
        <f>SUM(J131:J218)</f>
        <v>7131</v>
      </c>
      <c r="K219" s="31">
        <f>SUM(M131:M218)</f>
        <v>8.7004627681952051</v>
      </c>
      <c r="L219" s="31"/>
      <c r="M219" s="29"/>
      <c r="N219" s="29"/>
      <c r="P219" s="30">
        <f>SUM(P131:P218)</f>
        <v>7843</v>
      </c>
      <c r="Q219" s="31">
        <f>SUM(S131:S218)</f>
        <v>8.2750223128904761</v>
      </c>
      <c r="R219" s="31"/>
      <c r="S219" s="29"/>
      <c r="T219" s="29"/>
      <c r="V219" s="30">
        <f>SUM(V131:V218)</f>
        <v>7402</v>
      </c>
      <c r="W219" s="31">
        <f>SUM(Y131:Y218)</f>
        <v>7.9035395838962446</v>
      </c>
      <c r="X219" s="31">
        <f>MEDIAN(W131,W137,W140:W141,W143:W146,W152,W159:W160,W163:W164,W166:W168,W170:W172,W174,W176:W177,W179,W182:W184,W186,W188,W190,W193,W197,W200,W205,W208:W210,W214:W216)</f>
        <v>8.2545090180360727</v>
      </c>
      <c r="Y219" s="29"/>
      <c r="Z219" s="29"/>
      <c r="AB219" s="30">
        <f>SUM(AB131:AB218)</f>
        <v>7616</v>
      </c>
      <c r="AC219" s="31">
        <f>SUM(AE131:AE218)</f>
        <v>7.2993697478991599</v>
      </c>
      <c r="AD219" s="31">
        <f>MEDIAN(AC131,AC134:AC135,AC137,AC140:AC141,AC143:AC146,AC155:AC156,AC159:AC160,AC163:AC167,AC170:AC172,AC174,AC179,AC182:AC184,AC190:AC191,AC193,AC197:AC198,AC201,AC205,AC208:AC210,AC214:AC216)</f>
        <v>7.1456932436759528</v>
      </c>
      <c r="AE219" s="29"/>
      <c r="AF219" s="29"/>
      <c r="AH219" s="30">
        <f>SUM(AH131:AH218)</f>
        <v>6809</v>
      </c>
      <c r="AI219" s="31">
        <f>SUM(AK131:AK218)</f>
        <v>6.9220149801733006</v>
      </c>
      <c r="AJ219" s="31">
        <f>MEDIAN(AI131,AI137,AI140:AI141,AI143:AI146,AI159:AI160,AI163:AI167,AI169:AI174,AI177,AI179,AI182:AI185,AI193:AI194,AI197,AI205,AI208:AI210,AI214:AI216)</f>
        <v>6.8605769230769198</v>
      </c>
      <c r="AK219" s="29"/>
      <c r="AL219" s="29"/>
      <c r="AN219" s="30">
        <f>SUM(AN131:AN218)</f>
        <v>7095</v>
      </c>
      <c r="AO219" s="31">
        <f>SUM(AQ131:AQ218)</f>
        <v>6.812403100775196</v>
      </c>
      <c r="AP219" s="31">
        <f>MEDIAN(AO131,AO132,AO134,AO137,AO139:AO146,AO151,AO154,AO159:AO160,AO163:AO164,AO166:AO167,AO170:AO172,AO174,AO179,AO181:AO185,AO189,AO193:AO195,AO204:AO205,AO208:AO210,AO214:AO217)</f>
        <v>6.9114583333333304</v>
      </c>
      <c r="AQ219" s="29"/>
      <c r="AR219" s="29"/>
      <c r="AT219" s="30">
        <f>SUM(AT131:AT218)</f>
        <v>6956</v>
      </c>
      <c r="AU219" s="31">
        <f>SUM(AW131:AW218)</f>
        <v>6.5842438182863701</v>
      </c>
      <c r="AV219" s="31">
        <f>MEDIAN(AU131:AU132,AU134,AU137:AU138,AU140:AU141,AU143:AU148,AU151,AU159:AU160,AU163:AU167,AU171,AU173,AU174,AU179:AU180,AU182:AU184,AU186,AU194,AU196,AU202,AU204:AU205,AU208:AU210,AU212,AU215:AU216)</f>
        <v>6.6444444444444404</v>
      </c>
      <c r="AW219" s="29"/>
      <c r="AX219" s="29"/>
      <c r="AZ219" s="30">
        <f>SUM(AZ131:AZ218)</f>
        <v>6622</v>
      </c>
      <c r="BA219" s="31">
        <f>SUM(BC131:BC218)</f>
        <v>6.974025974025972</v>
      </c>
      <c r="BB219" s="31">
        <f>MEDIAN(BA131:BA132,BA137:BA141,BA144:BA146,BA151:BA154,BA157,BA159,BA163:BA164,BA166:BA169,BA171,BA173:BA174,BA177,BA179:BA180,BA182:BA184,BA189,BA194:BA195,BA202,BA205,BA208:BA210,BA212,BA214:BA216)</f>
        <v>7.2981651376146797</v>
      </c>
      <c r="BC219" s="29"/>
      <c r="BD219" s="29"/>
      <c r="BF219" s="30">
        <f>SUM(BF131:BF218)</f>
        <v>6906</v>
      </c>
      <c r="BG219" s="31">
        <f>SUM(BI131:BI218)</f>
        <v>6.5432956849116692</v>
      </c>
      <c r="BH219" s="31">
        <f>MEDIAN(BG131:BG132,BG137,BG139:BG141,BG144:BG146,BG151,BG153,BG159,BG163:BG164,BG166:BG167,BG171,BG173:BG174,BG177,BG179:BG180,BG182:BG186,BG189,BG193:BG195,BG202,BG205,BG208:BG210,BG212,BG214:BG216)</f>
        <v>6.47467013194722</v>
      </c>
      <c r="BI219" s="29"/>
      <c r="BJ219" s="29"/>
      <c r="BL219" s="30">
        <f>SUM(BL131:BL218)</f>
        <v>6782</v>
      </c>
      <c r="BM219" s="31">
        <f>SUM(BO131:BO218)</f>
        <v>5.809200825715128</v>
      </c>
      <c r="BN219" s="31">
        <f>MEDIAN(BM131:BM132,BM135,BM137,BM139:BM141,BM144:BM146,BM151,BM159,BM163,BM164,BM166:BM167,BM171,BM174,BM177:BM180,BM182:BM184,BM194:BM195,BM202,BM205,BM208:BM210,BM215:BM216)</f>
        <v>5.6660097028502099</v>
      </c>
      <c r="BO219" s="29"/>
      <c r="BP219" s="29"/>
      <c r="BR219" s="30">
        <f>SUM(BR131:BR218)</f>
        <v>7091</v>
      </c>
      <c r="BS219" s="31">
        <f>SUM(BU131:BU218)</f>
        <v>6.0317303624312508</v>
      </c>
      <c r="BT219" s="31">
        <f>MEDIAN(BS131:BS132,BS137,BS139:BS141,BS143:BS146,BS151,BS153:BS154,BS159,BS161,BS163:BS164,BS166:BS167,BS169,BS171,BS174,BS177:BS179,BS182:BS184,BS189,BS193:BS194,BS202,BS205,BS208:BS210,BS212,BS215:BS216)</f>
        <v>5.9619883040935697</v>
      </c>
      <c r="BU219" s="29"/>
      <c r="BV219" s="29"/>
    </row>
    <row r="221" spans="1:74" x14ac:dyDescent="0.25">
      <c r="A221" s="19" t="s">
        <v>155</v>
      </c>
    </row>
    <row r="222" spans="1:74" outlineLevel="1" x14ac:dyDescent="0.25">
      <c r="B222" s="20" t="s">
        <v>596</v>
      </c>
      <c r="C222" s="44"/>
      <c r="D222" s="25">
        <f t="array" ref="D222">SUM(IF(Period=$D$2,IF(Site=$A$221,IF(Provider=$B222,I))))</f>
        <v>0</v>
      </c>
      <c r="E222" s="26">
        <f t="array" ref="E222">SUM(IF(Period=$D$2,IF(Site=$A$221,IF(Provider=$B222,J))))</f>
        <v>0</v>
      </c>
      <c r="F222" s="26"/>
      <c r="G222" s="27">
        <f>E222*(D222/D$243)</f>
        <v>0</v>
      </c>
      <c r="H222" s="27">
        <f t="shared" ref="H222:H242" si="120">E222*(D222/D$891)</f>
        <v>0</v>
      </c>
      <c r="I222" s="44"/>
      <c r="J222" s="25">
        <f t="array" ref="J222">SUM(IF(Period=$J$2,IF(Site=$A$221,IF(Provider=$B222,I))))</f>
        <v>0</v>
      </c>
      <c r="K222" s="26">
        <f t="array" ref="K222">SUM(IF(Period=$J$2,IF(Site=$A$221,IF(Provider=$B222,J))))</f>
        <v>0</v>
      </c>
      <c r="L222" s="26"/>
      <c r="M222" s="27">
        <f>K222*(J222/J$243)</f>
        <v>0</v>
      </c>
      <c r="N222" s="27">
        <f t="shared" ref="N222:N242" si="121">K222*(J222/J$891)</f>
        <v>0</v>
      </c>
      <c r="O222" s="44"/>
      <c r="P222" s="25">
        <f t="array" ref="P222">SUM(IF(Period=$P$2,IF(Site=$A$221,IF(Provider=$B222,I))))</f>
        <v>0</v>
      </c>
      <c r="Q222" s="26">
        <f t="array" ref="Q222">SUM(IF(Period=$P$2,IF(Site=$A$221,IF(Provider=$B222,J))))</f>
        <v>0</v>
      </c>
      <c r="R222" s="26"/>
      <c r="S222" s="27">
        <f>Q222*(P222/P$243)</f>
        <v>0</v>
      </c>
      <c r="T222" s="27">
        <f t="shared" ref="T222:T242" si="122">Q222*(P222/P$891)</f>
        <v>0</v>
      </c>
      <c r="U222" s="44"/>
      <c r="V222" s="25">
        <f t="array" ref="V222">SUM(IF(Period=$V$2,IF(Site=$A$221,IF(Provider=$B222,I))))</f>
        <v>0</v>
      </c>
      <c r="W222" s="26">
        <f t="array" ref="W222">SUM(IF(Period=$V$2,IF(Site=$A$221,IF(Provider=$B222,J))))</f>
        <v>0</v>
      </c>
      <c r="X222" s="26"/>
      <c r="Y222" s="27">
        <f>W222*(V222/V$243)</f>
        <v>0</v>
      </c>
      <c r="Z222" s="27">
        <f t="shared" ref="Z222:Z242" si="123">W222*(V222/V$891)</f>
        <v>0</v>
      </c>
      <c r="AA222" s="44"/>
      <c r="AB222" s="25">
        <f t="array" ref="AB222">SUM(IF(Period=$AB$2,IF(Site=$A$221,IF(Provider=$B222,I))))</f>
        <v>0</v>
      </c>
      <c r="AC222" s="26">
        <f t="array" ref="AC222">SUM(IF(Period=$AB$2,IF(Site=$A$221,IF(Provider=$B222,J))))</f>
        <v>0</v>
      </c>
      <c r="AD222" s="26"/>
      <c r="AE222" s="27">
        <f>AC222*(AB222/AB$243)</f>
        <v>0</v>
      </c>
      <c r="AF222" s="27">
        <f t="shared" ref="AF222:AF242" si="124">AC222*(AB222/AB$891)</f>
        <v>0</v>
      </c>
      <c r="AG222" s="44"/>
      <c r="AH222" s="25">
        <f t="array" ref="AH222">SUM(IF(Period=$AH$2,IF(Site=$A$221,IF(Provider=$B222,I))))</f>
        <v>0</v>
      </c>
      <c r="AI222" s="26">
        <f t="array" ref="AI222">SUM(IF(Period=$AH$2,IF(Site=$A$221,IF(Provider=$B222,J))))</f>
        <v>0</v>
      </c>
      <c r="AJ222" s="26"/>
      <c r="AK222" s="27">
        <f>AI222*(AH222/AH$243)</f>
        <v>0</v>
      </c>
      <c r="AL222" s="27">
        <f t="shared" ref="AL222:AL242" si="125">AI222*(AH222/AH$891)</f>
        <v>0</v>
      </c>
      <c r="AM222" s="44"/>
      <c r="AN222" s="25">
        <f t="array" ref="AN222">SUM(IF(Period=$AN$2,IF(Site=$A$221,IF(Provider=$B222,I))))</f>
        <v>0</v>
      </c>
      <c r="AO222" s="26">
        <f t="array" ref="AO222">SUM(IF(Period=$AN$2,IF(Site=$A$221,IF(Provider=$B222,J))))</f>
        <v>0</v>
      </c>
      <c r="AP222" s="26"/>
      <c r="AQ222" s="27">
        <f>AO222*(AN222/AN$243)</f>
        <v>0</v>
      </c>
      <c r="AR222" s="27">
        <f t="shared" ref="AR222:AR242" si="126">AO222*(AN222/AN$891)</f>
        <v>0</v>
      </c>
      <c r="AS222" s="44"/>
      <c r="AT222" s="25">
        <f t="array" ref="AT222">SUM(IF(Period=$AT$2,IF(Site=$A$221,IF(Provider=$B222,I))))</f>
        <v>0</v>
      </c>
      <c r="AU222" s="26">
        <f t="array" ref="AU222">SUM(IF(Period=$AT$2,IF(Site=$A$221,IF(Provider=$B222,J))))</f>
        <v>0</v>
      </c>
      <c r="AV222" s="26"/>
      <c r="AW222" s="27">
        <f>AU222*(AT222/AT$243)</f>
        <v>0</v>
      </c>
      <c r="AX222" s="27">
        <f t="shared" ref="AX222:AX242" si="127">AU222*(AT222/AT$891)</f>
        <v>0</v>
      </c>
      <c r="AY222" s="44"/>
      <c r="AZ222" s="25">
        <f t="array" ref="AZ222">SUM(IF(Period=$AZ$2,IF(Site=$A$221,IF(Provider=$B222,I))))</f>
        <v>15</v>
      </c>
      <c r="BA222" s="26">
        <f t="array" ref="BA222">SUM(IF(Period=$AZ$2,IF(Site=$A$221,IF(Provider=$B222,J))))</f>
        <v>8.1999999999999993</v>
      </c>
      <c r="BB222" s="26"/>
      <c r="BC222" s="27">
        <f>BA222*(AZ222/AZ$243)</f>
        <v>0.41275167785234895</v>
      </c>
      <c r="BD222" s="27">
        <f t="shared" ref="BD222:BD242" si="128">BA222*(AZ222/AZ$891)</f>
        <v>4.0079507315324706E-3</v>
      </c>
      <c r="BE222" s="44"/>
      <c r="BF222" s="25">
        <f t="array" ref="BF222">SUM(IF(Period=$BF$2,IF(Site=$A$221,IF(Provider=$B222,I))))</f>
        <v>0</v>
      </c>
      <c r="BG222" s="26">
        <f t="array" ref="BG222">SUM(IF(Period=$BF$2,IF(Site=$A$221,IF(Provider=$B222,J))))</f>
        <v>0</v>
      </c>
      <c r="BH222" s="26"/>
      <c r="BI222" s="27">
        <f>BG222*(BF222/BF$243)</f>
        <v>0</v>
      </c>
      <c r="BJ222" s="27">
        <f t="shared" ref="BJ222:BJ242" si="129">BG222*(BF222/BF$891)</f>
        <v>0</v>
      </c>
      <c r="BK222" s="44"/>
      <c r="BL222" s="25">
        <f t="array" ref="BL222">SUM(IF(Period=$BL$2,IF(Site=$A$221,IF(Provider=$B222,I))))</f>
        <v>0</v>
      </c>
      <c r="BM222" s="26">
        <f t="array" ref="BM222">SUM(IF(Period=$BL$2,IF(Site=$A$221,IF(Provider=$B222,J))))</f>
        <v>0</v>
      </c>
      <c r="BN222" s="26"/>
      <c r="BO222" s="27">
        <f>BM222*(BL222/BL$243)</f>
        <v>0</v>
      </c>
      <c r="BP222" s="27">
        <f t="shared" ref="BP222:BP242" si="130">BM222*(BL222/BL$891)</f>
        <v>0</v>
      </c>
      <c r="BQ222" s="44"/>
      <c r="BR222" s="25">
        <f t="array" ref="BR222">SUM(IF(Period=$BR$2,IF(Site=$A$221,IF(Provider=$B222,I))))</f>
        <v>0</v>
      </c>
      <c r="BS222" s="26">
        <f t="array" ref="BS222">SUM(IF(Period=$BR$2,IF(Site=$A$221,IF(Provider=$B222,J))))</f>
        <v>0</v>
      </c>
      <c r="BT222" s="26"/>
      <c r="BU222" s="27">
        <f>BS222*(BR222/BR$243)</f>
        <v>0</v>
      </c>
      <c r="BV222" s="27">
        <f t="shared" ref="BV222:BV242" si="131">BS222*(BR222/BR$891)</f>
        <v>0</v>
      </c>
    </row>
    <row r="223" spans="1:74" outlineLevel="1" x14ac:dyDescent="0.25">
      <c r="B223" s="20" t="s">
        <v>633</v>
      </c>
      <c r="C223" s="44"/>
      <c r="D223" s="25">
        <f t="array" ref="D223">SUM(IF(Period=$D$2,IF(Site=$A$221,IF(Provider=$B223,I))))</f>
        <v>0</v>
      </c>
      <c r="E223" s="26">
        <f t="array" ref="E223">SUM(IF(Period=$D$2,IF(Site=$A$221,IF(Provider=$B223,J))))</f>
        <v>0</v>
      </c>
      <c r="F223" s="26"/>
      <c r="G223" s="27">
        <f t="shared" ref="G223:G242" si="132">E223*(D223/D$243)</f>
        <v>0</v>
      </c>
      <c r="H223" s="27">
        <f t="shared" si="120"/>
        <v>0</v>
      </c>
      <c r="I223" s="44"/>
      <c r="J223" s="25">
        <f t="array" ref="J223">SUM(IF(Period=$J$2,IF(Site=$A$221,IF(Provider=$B223,I))))</f>
        <v>0</v>
      </c>
      <c r="K223" s="26">
        <f t="array" ref="K223">SUM(IF(Period=$J$2,IF(Site=$A$221,IF(Provider=$B223,J))))</f>
        <v>0</v>
      </c>
      <c r="L223" s="26"/>
      <c r="M223" s="27">
        <f t="shared" ref="M223:M242" si="133">K223*(J223/J$243)</f>
        <v>0</v>
      </c>
      <c r="N223" s="27">
        <f t="shared" si="121"/>
        <v>0</v>
      </c>
      <c r="O223" s="44"/>
      <c r="P223" s="25">
        <f t="array" ref="P223">SUM(IF(Period=$P$2,IF(Site=$A$221,IF(Provider=$B223,I))))</f>
        <v>0</v>
      </c>
      <c r="Q223" s="26">
        <f t="array" ref="Q223">SUM(IF(Period=$P$2,IF(Site=$A$221,IF(Provider=$B223,J))))</f>
        <v>0</v>
      </c>
      <c r="R223" s="26"/>
      <c r="S223" s="27">
        <f t="shared" ref="S223:S242" si="134">Q223*(P223/P$243)</f>
        <v>0</v>
      </c>
      <c r="T223" s="27">
        <f t="shared" si="122"/>
        <v>0</v>
      </c>
      <c r="U223" s="44"/>
      <c r="V223" s="25">
        <f t="array" ref="V223">SUM(IF(Period=$V$2,IF(Site=$A$221,IF(Provider=$B223,I))))</f>
        <v>0</v>
      </c>
      <c r="W223" s="26">
        <f t="array" ref="W223">SUM(IF(Period=$V$2,IF(Site=$A$221,IF(Provider=$B223,J))))</f>
        <v>0</v>
      </c>
      <c r="X223" s="26"/>
      <c r="Y223" s="27">
        <f t="shared" ref="Y223:Y242" si="135">W223*(V223/V$243)</f>
        <v>0</v>
      </c>
      <c r="Z223" s="27">
        <f t="shared" si="123"/>
        <v>0</v>
      </c>
      <c r="AA223" s="44"/>
      <c r="AB223" s="25">
        <f t="array" ref="AB223">SUM(IF(Period=$AB$2,IF(Site=$A$221,IF(Provider=$B223,I))))</f>
        <v>0</v>
      </c>
      <c r="AC223" s="26">
        <f t="array" ref="AC223">SUM(IF(Period=$AB$2,IF(Site=$A$221,IF(Provider=$B223,J))))</f>
        <v>0</v>
      </c>
      <c r="AD223" s="26"/>
      <c r="AE223" s="27">
        <f t="shared" ref="AE223:AE242" si="136">AC223*(AB223/AB$243)</f>
        <v>0</v>
      </c>
      <c r="AF223" s="27">
        <f t="shared" si="124"/>
        <v>0</v>
      </c>
      <c r="AG223" s="44"/>
      <c r="AH223" s="25">
        <f t="array" ref="AH223">SUM(IF(Period=$AH$2,IF(Site=$A$221,IF(Provider=$B223,I))))</f>
        <v>0</v>
      </c>
      <c r="AI223" s="26">
        <f t="array" ref="AI223">SUM(IF(Period=$AH$2,IF(Site=$A$221,IF(Provider=$B223,J))))</f>
        <v>0</v>
      </c>
      <c r="AJ223" s="26"/>
      <c r="AK223" s="27">
        <f t="shared" ref="AK223:AK242" si="137">AI223*(AH223/AH$243)</f>
        <v>0</v>
      </c>
      <c r="AL223" s="27">
        <f t="shared" si="125"/>
        <v>0</v>
      </c>
      <c r="AM223" s="44"/>
      <c r="AN223" s="25">
        <f t="array" ref="AN223">SUM(IF(Period=$AN$2,IF(Site=$A$221,IF(Provider=$B223,I))))</f>
        <v>1</v>
      </c>
      <c r="AO223" s="26">
        <f t="array" ref="AO223">SUM(IF(Period=$AN$2,IF(Site=$A$221,IF(Provider=$B223,J))))</f>
        <v>2</v>
      </c>
      <c r="AP223" s="26"/>
      <c r="AQ223" s="27">
        <f t="shared" ref="AQ223:AQ242" si="138">AO223*(AN223/AN$243)</f>
        <v>6.5359477124183009E-3</v>
      </c>
      <c r="AR223" s="27">
        <f t="shared" si="126"/>
        <v>6.3959066197633518E-5</v>
      </c>
      <c r="AS223" s="44"/>
      <c r="AT223" s="25">
        <f t="array" ref="AT223">SUM(IF(Period=$AT$2,IF(Site=$A$221,IF(Provider=$B223,I))))</f>
        <v>0</v>
      </c>
      <c r="AU223" s="26">
        <f t="array" ref="AU223">SUM(IF(Period=$AT$2,IF(Site=$A$221,IF(Provider=$B223,J))))</f>
        <v>0</v>
      </c>
      <c r="AV223" s="26"/>
      <c r="AW223" s="27">
        <f t="shared" ref="AW223:AW242" si="139">AU223*(AT223/AT$243)</f>
        <v>0</v>
      </c>
      <c r="AX223" s="27">
        <f t="shared" si="127"/>
        <v>0</v>
      </c>
      <c r="AY223" s="44"/>
      <c r="AZ223" s="25">
        <f t="array" ref="AZ223">SUM(IF(Period=$AZ$2,IF(Site=$A$221,IF(Provider=$B223,I))))</f>
        <v>0</v>
      </c>
      <c r="BA223" s="26">
        <f t="array" ref="BA223">SUM(IF(Period=$AZ$2,IF(Site=$A$221,IF(Provider=$B223,J))))</f>
        <v>0</v>
      </c>
      <c r="BB223" s="26"/>
      <c r="BC223" s="27">
        <f t="shared" ref="BC223:BC242" si="140">BA223*(AZ223/AZ$243)</f>
        <v>0</v>
      </c>
      <c r="BD223" s="27">
        <f t="shared" si="128"/>
        <v>0</v>
      </c>
      <c r="BE223" s="44"/>
      <c r="BF223" s="25">
        <f t="array" ref="BF223">SUM(IF(Period=$BF$2,IF(Site=$A$221,IF(Provider=$B223,I))))</f>
        <v>0</v>
      </c>
      <c r="BG223" s="26">
        <f t="array" ref="BG223">SUM(IF(Period=$BF$2,IF(Site=$A$221,IF(Provider=$B223,J))))</f>
        <v>0</v>
      </c>
      <c r="BH223" s="26"/>
      <c r="BI223" s="27">
        <f t="shared" ref="BI223:BI242" si="141">BG223*(BF223/BF$243)</f>
        <v>0</v>
      </c>
      <c r="BJ223" s="27">
        <f t="shared" si="129"/>
        <v>0</v>
      </c>
      <c r="BK223" s="44"/>
      <c r="BL223" s="25">
        <f t="array" ref="BL223">SUM(IF(Period=$BL$2,IF(Site=$A$221,IF(Provider=$B223,I))))</f>
        <v>0</v>
      </c>
      <c r="BM223" s="26">
        <f t="array" ref="BM223">SUM(IF(Period=$BL$2,IF(Site=$A$221,IF(Provider=$B223,J))))</f>
        <v>0</v>
      </c>
      <c r="BN223" s="26"/>
      <c r="BO223" s="27">
        <f t="shared" ref="BO223:BO242" si="142">BM223*(BL223/BL$243)</f>
        <v>0</v>
      </c>
      <c r="BP223" s="27">
        <f t="shared" si="130"/>
        <v>0</v>
      </c>
      <c r="BQ223" s="44"/>
      <c r="BR223" s="25">
        <f t="array" ref="BR223">SUM(IF(Period=$BR$2,IF(Site=$A$221,IF(Provider=$B223,I))))</f>
        <v>0</v>
      </c>
      <c r="BS223" s="26">
        <f t="array" ref="BS223">SUM(IF(Period=$BR$2,IF(Site=$A$221,IF(Provider=$B223,J))))</f>
        <v>0</v>
      </c>
      <c r="BT223" s="26"/>
      <c r="BU223" s="27">
        <f t="shared" ref="BU223:BU242" si="143">BS223*(BR223/BR$243)</f>
        <v>0</v>
      </c>
      <c r="BV223" s="27">
        <f t="shared" si="131"/>
        <v>0</v>
      </c>
    </row>
    <row r="224" spans="1:74" outlineLevel="1" x14ac:dyDescent="0.25">
      <c r="B224" s="20" t="s">
        <v>946</v>
      </c>
      <c r="C224" s="44"/>
      <c r="D224" s="25">
        <f t="array" ref="D224">SUM(IF(Period=$D$2,IF(Site=$A$221,IF(Provider=$B224,I))))</f>
        <v>0</v>
      </c>
      <c r="E224" s="26">
        <f t="array" ref="E224">SUM(IF(Period=$D$2,IF(Site=$A$221,IF(Provider=$B224,J))))</f>
        <v>0</v>
      </c>
      <c r="F224" s="26"/>
      <c r="G224" s="27">
        <f t="shared" si="132"/>
        <v>0</v>
      </c>
      <c r="H224" s="27">
        <f t="shared" si="120"/>
        <v>0</v>
      </c>
      <c r="I224" s="44"/>
      <c r="J224" s="25">
        <f t="array" ref="J224">SUM(IF(Period=$J$2,IF(Site=$A$221,IF(Provider=$B224,I))))</f>
        <v>0</v>
      </c>
      <c r="K224" s="26">
        <f t="array" ref="K224">SUM(IF(Period=$J$2,IF(Site=$A$221,IF(Provider=$B224,J))))</f>
        <v>0</v>
      </c>
      <c r="L224" s="26"/>
      <c r="M224" s="27">
        <f t="shared" si="133"/>
        <v>0</v>
      </c>
      <c r="N224" s="27">
        <f t="shared" si="121"/>
        <v>0</v>
      </c>
      <c r="O224" s="44"/>
      <c r="P224" s="25">
        <f t="array" ref="P224">SUM(IF(Period=$P$2,IF(Site=$A$221,IF(Provider=$B224,I))))</f>
        <v>0</v>
      </c>
      <c r="Q224" s="26">
        <f t="array" ref="Q224">SUM(IF(Period=$P$2,IF(Site=$A$221,IF(Provider=$B224,J))))</f>
        <v>0</v>
      </c>
      <c r="R224" s="26"/>
      <c r="S224" s="27">
        <f t="shared" si="134"/>
        <v>0</v>
      </c>
      <c r="T224" s="27">
        <f t="shared" si="122"/>
        <v>0</v>
      </c>
      <c r="U224" s="44"/>
      <c r="V224" s="25">
        <f t="array" ref="V224">SUM(IF(Period=$V$2,IF(Site=$A$221,IF(Provider=$B224,I))))</f>
        <v>0</v>
      </c>
      <c r="W224" s="26">
        <f t="array" ref="W224">SUM(IF(Period=$V$2,IF(Site=$A$221,IF(Provider=$B224,J))))</f>
        <v>0</v>
      </c>
      <c r="X224" s="26"/>
      <c r="Y224" s="27">
        <f t="shared" si="135"/>
        <v>0</v>
      </c>
      <c r="Z224" s="27">
        <f t="shared" si="123"/>
        <v>0</v>
      </c>
      <c r="AA224" s="44"/>
      <c r="AB224" s="25">
        <f t="array" ref="AB224">SUM(IF(Period=$AB$2,IF(Site=$A$221,IF(Provider=$B224,I))))</f>
        <v>0</v>
      </c>
      <c r="AC224" s="26">
        <f t="array" ref="AC224">SUM(IF(Period=$AB$2,IF(Site=$A$221,IF(Provider=$B224,J))))</f>
        <v>0</v>
      </c>
      <c r="AD224" s="26"/>
      <c r="AE224" s="27">
        <f t="shared" si="136"/>
        <v>0</v>
      </c>
      <c r="AF224" s="27">
        <f t="shared" si="124"/>
        <v>0</v>
      </c>
      <c r="AG224" s="44"/>
      <c r="AH224" s="25">
        <f t="array" ref="AH224">SUM(IF(Period=$AH$2,IF(Site=$A$221,IF(Provider=$B224,I))))</f>
        <v>0</v>
      </c>
      <c r="AI224" s="26">
        <f t="array" ref="AI224">SUM(IF(Period=$AH$2,IF(Site=$A$221,IF(Provider=$B224,J))))</f>
        <v>0</v>
      </c>
      <c r="AJ224" s="26"/>
      <c r="AK224" s="27">
        <f t="shared" si="137"/>
        <v>0</v>
      </c>
      <c r="AL224" s="27">
        <f t="shared" si="125"/>
        <v>0</v>
      </c>
      <c r="AM224" s="44"/>
      <c r="AN224" s="25">
        <f t="array" ref="AN224">SUM(IF(Period=$AN$2,IF(Site=$A$221,IF(Provider=$B224,I))))</f>
        <v>0</v>
      </c>
      <c r="AO224" s="26">
        <f t="array" ref="AO224">SUM(IF(Period=$AN$2,IF(Site=$A$221,IF(Provider=$B224,J))))</f>
        <v>0</v>
      </c>
      <c r="AP224" s="26"/>
      <c r="AQ224" s="27">
        <f t="shared" si="138"/>
        <v>0</v>
      </c>
      <c r="AR224" s="27">
        <f t="shared" si="126"/>
        <v>0</v>
      </c>
      <c r="AS224" s="44"/>
      <c r="AT224" s="25">
        <f t="array" ref="AT224">SUM(IF(Period=$AT$2,IF(Site=$A$221,IF(Provider=$B224,I))))</f>
        <v>0</v>
      </c>
      <c r="AU224" s="26">
        <f t="array" ref="AU224">SUM(IF(Period=$AT$2,IF(Site=$A$221,IF(Provider=$B224,J))))</f>
        <v>0</v>
      </c>
      <c r="AV224" s="26"/>
      <c r="AW224" s="27">
        <f t="shared" si="139"/>
        <v>0</v>
      </c>
      <c r="AX224" s="27">
        <f t="shared" si="127"/>
        <v>0</v>
      </c>
      <c r="AY224" s="44"/>
      <c r="AZ224" s="25">
        <f t="array" ref="AZ224">SUM(IF(Period=$AZ$2,IF(Site=$A$221,IF(Provider=$B224,I))))</f>
        <v>1</v>
      </c>
      <c r="BA224" s="26">
        <f t="array" ref="BA224">SUM(IF(Period=$AZ$2,IF(Site=$A$221,IF(Provider=$B224,J))))</f>
        <v>1</v>
      </c>
      <c r="BB224" s="26"/>
      <c r="BC224" s="27">
        <f t="shared" si="140"/>
        <v>3.3557046979865771E-3</v>
      </c>
      <c r="BD224" s="27">
        <f t="shared" si="128"/>
        <v>3.2584965297011959E-5</v>
      </c>
      <c r="BE224" s="44"/>
      <c r="BF224" s="25">
        <f t="array" ref="BF224">SUM(IF(Period=$BF$2,IF(Site=$A$221,IF(Provider=$B224,I))))</f>
        <v>0</v>
      </c>
      <c r="BG224" s="26">
        <f t="array" ref="BG224">SUM(IF(Period=$BF$2,IF(Site=$A$221,IF(Provider=$B224,J))))</f>
        <v>0</v>
      </c>
      <c r="BH224" s="26"/>
      <c r="BI224" s="27">
        <f t="shared" si="141"/>
        <v>0</v>
      </c>
      <c r="BJ224" s="27">
        <f t="shared" si="129"/>
        <v>0</v>
      </c>
      <c r="BK224" s="44"/>
      <c r="BL224" s="25">
        <f t="array" ref="BL224">SUM(IF(Period=$BL$2,IF(Site=$A$221,IF(Provider=$B224,I))))</f>
        <v>0</v>
      </c>
      <c r="BM224" s="26">
        <f t="array" ref="BM224">SUM(IF(Period=$BL$2,IF(Site=$A$221,IF(Provider=$B224,J))))</f>
        <v>0</v>
      </c>
      <c r="BN224" s="26"/>
      <c r="BO224" s="27">
        <f t="shared" si="142"/>
        <v>0</v>
      </c>
      <c r="BP224" s="27">
        <f t="shared" si="130"/>
        <v>0</v>
      </c>
      <c r="BQ224" s="44"/>
      <c r="BR224" s="25">
        <f t="array" ref="BR224">SUM(IF(Period=$BR$2,IF(Site=$A$221,IF(Provider=$B224,I))))</f>
        <v>0</v>
      </c>
      <c r="BS224" s="26">
        <f t="array" ref="BS224">SUM(IF(Period=$BR$2,IF(Site=$A$221,IF(Provider=$B224,J))))</f>
        <v>0</v>
      </c>
      <c r="BT224" s="26"/>
      <c r="BU224" s="27">
        <f t="shared" si="143"/>
        <v>0</v>
      </c>
      <c r="BV224" s="27">
        <f t="shared" si="131"/>
        <v>0</v>
      </c>
    </row>
    <row r="225" spans="2:74" outlineLevel="1" x14ac:dyDescent="0.25">
      <c r="B225" s="20" t="s">
        <v>908</v>
      </c>
      <c r="C225" s="44"/>
      <c r="D225" s="25">
        <f t="array" ref="D225">SUM(IF(Period=$D$2,IF(Site=$A$221,IF(Provider=$B225,I))))</f>
        <v>0</v>
      </c>
      <c r="E225" s="26">
        <f t="array" ref="E225">SUM(IF(Period=$D$2,IF(Site=$A$221,IF(Provider=$B225,J))))</f>
        <v>0</v>
      </c>
      <c r="F225" s="26"/>
      <c r="G225" s="27">
        <f t="shared" si="132"/>
        <v>0</v>
      </c>
      <c r="H225" s="27">
        <f t="shared" si="120"/>
        <v>0</v>
      </c>
      <c r="I225" s="44"/>
      <c r="J225" s="25">
        <f t="array" ref="J225">SUM(IF(Period=$J$2,IF(Site=$A$221,IF(Provider=$B225,I))))</f>
        <v>0</v>
      </c>
      <c r="K225" s="26">
        <f t="array" ref="K225">SUM(IF(Period=$J$2,IF(Site=$A$221,IF(Provider=$B225,J))))</f>
        <v>0</v>
      </c>
      <c r="L225" s="26"/>
      <c r="M225" s="27">
        <f t="shared" si="133"/>
        <v>0</v>
      </c>
      <c r="N225" s="27">
        <f t="shared" si="121"/>
        <v>0</v>
      </c>
      <c r="O225" s="44"/>
      <c r="P225" s="25">
        <f t="array" ref="P225">SUM(IF(Period=$P$2,IF(Site=$A$221,IF(Provider=$B225,I))))</f>
        <v>0</v>
      </c>
      <c r="Q225" s="26">
        <f t="array" ref="Q225">SUM(IF(Period=$P$2,IF(Site=$A$221,IF(Provider=$B225,J))))</f>
        <v>0</v>
      </c>
      <c r="R225" s="26"/>
      <c r="S225" s="27">
        <f t="shared" si="134"/>
        <v>0</v>
      </c>
      <c r="T225" s="27">
        <f t="shared" si="122"/>
        <v>0</v>
      </c>
      <c r="U225" s="44"/>
      <c r="V225" s="25">
        <f t="array" ref="V225">SUM(IF(Period=$V$2,IF(Site=$A$221,IF(Provider=$B225,I))))</f>
        <v>0</v>
      </c>
      <c r="W225" s="26">
        <f t="array" ref="W225">SUM(IF(Period=$V$2,IF(Site=$A$221,IF(Provider=$B225,J))))</f>
        <v>0</v>
      </c>
      <c r="X225" s="26"/>
      <c r="Y225" s="27">
        <f t="shared" si="135"/>
        <v>0</v>
      </c>
      <c r="Z225" s="27">
        <f t="shared" si="123"/>
        <v>0</v>
      </c>
      <c r="AA225" s="44"/>
      <c r="AB225" s="25">
        <f t="array" ref="AB225">SUM(IF(Period=$AB$2,IF(Site=$A$221,IF(Provider=$B225,I))))</f>
        <v>0</v>
      </c>
      <c r="AC225" s="26">
        <f t="array" ref="AC225">SUM(IF(Period=$AB$2,IF(Site=$A$221,IF(Provider=$B225,J))))</f>
        <v>0</v>
      </c>
      <c r="AD225" s="26"/>
      <c r="AE225" s="27">
        <f t="shared" si="136"/>
        <v>0</v>
      </c>
      <c r="AF225" s="27">
        <f t="shared" si="124"/>
        <v>0</v>
      </c>
      <c r="AG225" s="44"/>
      <c r="AH225" s="25">
        <f t="array" ref="AH225">SUM(IF(Period=$AH$2,IF(Site=$A$221,IF(Provider=$B225,I))))</f>
        <v>0</v>
      </c>
      <c r="AI225" s="26">
        <f t="array" ref="AI225">SUM(IF(Period=$AH$2,IF(Site=$A$221,IF(Provider=$B225,J))))</f>
        <v>0</v>
      </c>
      <c r="AJ225" s="26"/>
      <c r="AK225" s="27">
        <f t="shared" si="137"/>
        <v>0</v>
      </c>
      <c r="AL225" s="27">
        <f t="shared" si="125"/>
        <v>0</v>
      </c>
      <c r="AM225" s="44"/>
      <c r="AN225" s="25">
        <f t="array" ref="AN225">SUM(IF(Period=$AN$2,IF(Site=$A$221,IF(Provider=$B225,I))))</f>
        <v>0</v>
      </c>
      <c r="AO225" s="26">
        <f t="array" ref="AO225">SUM(IF(Period=$AN$2,IF(Site=$A$221,IF(Provider=$B225,J))))</f>
        <v>0</v>
      </c>
      <c r="AP225" s="26"/>
      <c r="AQ225" s="27">
        <f t="shared" si="138"/>
        <v>0</v>
      </c>
      <c r="AR225" s="27">
        <f t="shared" si="126"/>
        <v>0</v>
      </c>
      <c r="AS225" s="44"/>
      <c r="AT225" s="25">
        <f t="array" ref="AT225">SUM(IF(Period=$AT$2,IF(Site=$A$221,IF(Provider=$B225,I))))</f>
        <v>0</v>
      </c>
      <c r="AU225" s="26">
        <f t="array" ref="AU225">SUM(IF(Period=$AT$2,IF(Site=$A$221,IF(Provider=$B225,J))))</f>
        <v>0</v>
      </c>
      <c r="AV225" s="26"/>
      <c r="AW225" s="27">
        <f t="shared" si="139"/>
        <v>0</v>
      </c>
      <c r="AX225" s="27">
        <f t="shared" si="127"/>
        <v>0</v>
      </c>
      <c r="AY225" s="44"/>
      <c r="AZ225" s="25">
        <f t="array" ref="AZ225">SUM(IF(Period=$AZ$2,IF(Site=$A$221,IF(Provider=$B225,I))))</f>
        <v>0</v>
      </c>
      <c r="BA225" s="26">
        <f t="array" ref="BA225">SUM(IF(Period=$AZ$2,IF(Site=$A$221,IF(Provider=$B225,J))))</f>
        <v>0</v>
      </c>
      <c r="BB225" s="26"/>
      <c r="BC225" s="27">
        <f t="shared" si="140"/>
        <v>0</v>
      </c>
      <c r="BD225" s="27">
        <f t="shared" si="128"/>
        <v>0</v>
      </c>
      <c r="BE225" s="44"/>
      <c r="BF225" s="25">
        <f t="array" ref="BF225">SUM(IF(Period=$BF$2,IF(Site=$A$221,IF(Provider=$B225,I))))</f>
        <v>0</v>
      </c>
      <c r="BG225" s="26">
        <f t="array" ref="BG225">SUM(IF(Period=$BF$2,IF(Site=$A$221,IF(Provider=$B225,J))))</f>
        <v>0</v>
      </c>
      <c r="BH225" s="26"/>
      <c r="BI225" s="27">
        <f t="shared" si="141"/>
        <v>0</v>
      </c>
      <c r="BJ225" s="27">
        <f t="shared" si="129"/>
        <v>0</v>
      </c>
      <c r="BK225" s="44"/>
      <c r="BL225" s="25">
        <f t="array" ref="BL225">SUM(IF(Period=$BL$2,IF(Site=$A$221,IF(Provider=$B225,I))))</f>
        <v>0</v>
      </c>
      <c r="BM225" s="26">
        <f t="array" ref="BM225">SUM(IF(Period=$BL$2,IF(Site=$A$221,IF(Provider=$B225,J))))</f>
        <v>0</v>
      </c>
      <c r="BN225" s="26"/>
      <c r="BO225" s="27">
        <f t="shared" si="142"/>
        <v>0</v>
      </c>
      <c r="BP225" s="27">
        <f t="shared" si="130"/>
        <v>0</v>
      </c>
      <c r="BQ225" s="44"/>
      <c r="BR225" s="25">
        <f t="array" ref="BR225">SUM(IF(Period=$BR$2,IF(Site=$A$221,IF(Provider=$B225,I))))</f>
        <v>0</v>
      </c>
      <c r="BS225" s="26">
        <f t="array" ref="BS225">SUM(IF(Period=$BR$2,IF(Site=$A$221,IF(Provider=$B225,J))))</f>
        <v>0</v>
      </c>
      <c r="BT225" s="26"/>
      <c r="BU225" s="27">
        <f t="shared" si="143"/>
        <v>0</v>
      </c>
      <c r="BV225" s="27">
        <f t="shared" si="131"/>
        <v>0</v>
      </c>
    </row>
    <row r="226" spans="2:74" outlineLevel="1" x14ac:dyDescent="0.25">
      <c r="B226" s="20" t="s">
        <v>675</v>
      </c>
      <c r="C226" s="44"/>
      <c r="D226" s="25">
        <f t="array" ref="D226">SUM(IF(Period=$D$2,IF(Site=$A$221,IF(Provider=$B226,I))))</f>
        <v>6</v>
      </c>
      <c r="E226" s="26">
        <f t="array" ref="E226">SUM(IF(Period=$D$2,IF(Site=$A$221,IF(Provider=$B226,J))))</f>
        <v>4.833333333333333</v>
      </c>
      <c r="F226" s="26"/>
      <c r="G226" s="27">
        <f t="shared" si="132"/>
        <v>6.5315315315315314E-2</v>
      </c>
      <c r="H226" s="27">
        <f t="shared" si="120"/>
        <v>8.3992237958698988E-4</v>
      </c>
      <c r="I226" s="44"/>
      <c r="J226" s="25">
        <f t="array" ref="J226">SUM(IF(Period=$J$2,IF(Site=$A$221,IF(Provider=$B226,I))))</f>
        <v>15</v>
      </c>
      <c r="K226" s="26">
        <f t="array" ref="K226">SUM(IF(Period=$J$2,IF(Site=$A$221,IF(Provider=$B226,J))))</f>
        <v>5.4666666666666668</v>
      </c>
      <c r="L226" s="26"/>
      <c r="M226" s="27">
        <f t="shared" si="133"/>
        <v>0.16907216494845362</v>
      </c>
      <c r="N226" s="27">
        <f t="shared" si="121"/>
        <v>2.5405087213805498E-3</v>
      </c>
      <c r="O226" s="44"/>
      <c r="P226" s="25">
        <f t="array" ref="P226">SUM(IF(Period=$P$2,IF(Site=$A$221,IF(Provider=$B226,I))))</f>
        <v>17</v>
      </c>
      <c r="Q226" s="26">
        <f t="array" ref="Q226">SUM(IF(Period=$P$2,IF(Site=$A$221,IF(Provider=$B226,J))))</f>
        <v>4.7647058823529411</v>
      </c>
      <c r="R226" s="26"/>
      <c r="S226" s="27">
        <f t="shared" si="134"/>
        <v>0.17494600431965443</v>
      </c>
      <c r="T226" s="27">
        <f t="shared" si="122"/>
        <v>2.3341594144429714E-3</v>
      </c>
      <c r="U226" s="44"/>
      <c r="V226" s="25">
        <f t="array" ref="V226">SUM(IF(Period=$V$2,IF(Site=$A$221,IF(Provider=$B226,I))))</f>
        <v>18</v>
      </c>
      <c r="W226" s="26">
        <f t="array" ref="W226">SUM(IF(Period=$V$2,IF(Site=$A$221,IF(Provider=$B226,J))))</f>
        <v>6.5555555555555554</v>
      </c>
      <c r="X226" s="26"/>
      <c r="Y226" s="27">
        <f t="shared" si="135"/>
        <v>0.28365384615384615</v>
      </c>
      <c r="Z226" s="27">
        <f t="shared" si="123"/>
        <v>3.5686203350874012E-3</v>
      </c>
      <c r="AA226" s="44"/>
      <c r="AB226" s="25">
        <f t="array" ref="AB226">SUM(IF(Period=$AB$2,IF(Site=$A$221,IF(Provider=$B226,I))))</f>
        <v>0</v>
      </c>
      <c r="AC226" s="26">
        <f t="array" ref="AC226">SUM(IF(Period=$AB$2,IF(Site=$A$221,IF(Provider=$B226,J))))</f>
        <v>0</v>
      </c>
      <c r="AD226" s="26"/>
      <c r="AE226" s="27">
        <f t="shared" si="136"/>
        <v>0</v>
      </c>
      <c r="AF226" s="27">
        <f t="shared" si="124"/>
        <v>0</v>
      </c>
      <c r="AG226" s="44"/>
      <c r="AH226" s="25">
        <f t="array" ref="AH226">SUM(IF(Period=$AH$2,IF(Site=$A$221,IF(Provider=$B226,I))))</f>
        <v>0</v>
      </c>
      <c r="AI226" s="26">
        <f t="array" ref="AI226">SUM(IF(Period=$AH$2,IF(Site=$A$221,IF(Provider=$B226,J))))</f>
        <v>0</v>
      </c>
      <c r="AJ226" s="26"/>
      <c r="AK226" s="27">
        <f t="shared" si="137"/>
        <v>0</v>
      </c>
      <c r="AL226" s="27">
        <f t="shared" si="125"/>
        <v>0</v>
      </c>
      <c r="AM226" s="44"/>
      <c r="AN226" s="25">
        <f t="array" ref="AN226">SUM(IF(Period=$AN$2,IF(Site=$A$221,IF(Provider=$B226,I))))</f>
        <v>0</v>
      </c>
      <c r="AO226" s="26">
        <f t="array" ref="AO226">SUM(IF(Period=$AN$2,IF(Site=$A$221,IF(Provider=$B226,J))))</f>
        <v>0</v>
      </c>
      <c r="AP226" s="26"/>
      <c r="AQ226" s="27">
        <f t="shared" si="138"/>
        <v>0</v>
      </c>
      <c r="AR226" s="27">
        <f t="shared" si="126"/>
        <v>0</v>
      </c>
      <c r="AS226" s="44"/>
      <c r="AT226" s="25">
        <f t="array" ref="AT226">SUM(IF(Period=$AT$2,IF(Site=$A$221,IF(Provider=$B226,I))))</f>
        <v>0</v>
      </c>
      <c r="AU226" s="26">
        <f t="array" ref="AU226">SUM(IF(Period=$AT$2,IF(Site=$A$221,IF(Provider=$B226,J))))</f>
        <v>0</v>
      </c>
      <c r="AV226" s="26"/>
      <c r="AW226" s="27">
        <f t="shared" si="139"/>
        <v>0</v>
      </c>
      <c r="AX226" s="27">
        <f t="shared" si="127"/>
        <v>0</v>
      </c>
      <c r="AY226" s="44"/>
      <c r="AZ226" s="25">
        <f t="array" ref="AZ226">SUM(IF(Period=$AZ$2,IF(Site=$A$221,IF(Provider=$B226,I))))</f>
        <v>0</v>
      </c>
      <c r="BA226" s="26">
        <f t="array" ref="BA226">SUM(IF(Period=$AZ$2,IF(Site=$A$221,IF(Provider=$B226,J))))</f>
        <v>0</v>
      </c>
      <c r="BB226" s="26"/>
      <c r="BC226" s="27">
        <f t="shared" si="140"/>
        <v>0</v>
      </c>
      <c r="BD226" s="27">
        <f t="shared" si="128"/>
        <v>0</v>
      </c>
      <c r="BE226" s="44"/>
      <c r="BF226" s="25">
        <f t="array" ref="BF226">SUM(IF(Period=$BF$2,IF(Site=$A$221,IF(Provider=$B226,I))))</f>
        <v>0</v>
      </c>
      <c r="BG226" s="26">
        <f t="array" ref="BG226">SUM(IF(Period=$BF$2,IF(Site=$A$221,IF(Provider=$B226,J))))</f>
        <v>0</v>
      </c>
      <c r="BH226" s="26"/>
      <c r="BI226" s="27">
        <f t="shared" si="141"/>
        <v>0</v>
      </c>
      <c r="BJ226" s="27">
        <f t="shared" si="129"/>
        <v>0</v>
      </c>
      <c r="BK226" s="44"/>
      <c r="BL226" s="25">
        <f t="array" ref="BL226">SUM(IF(Period=$BL$2,IF(Site=$A$221,IF(Provider=$B226,I))))</f>
        <v>0</v>
      </c>
      <c r="BM226" s="26">
        <f t="array" ref="BM226">SUM(IF(Period=$BL$2,IF(Site=$A$221,IF(Provider=$B226,J))))</f>
        <v>0</v>
      </c>
      <c r="BN226" s="26"/>
      <c r="BO226" s="27">
        <f t="shared" si="142"/>
        <v>0</v>
      </c>
      <c r="BP226" s="27">
        <f t="shared" si="130"/>
        <v>0</v>
      </c>
      <c r="BQ226" s="44"/>
      <c r="BR226" s="25">
        <f t="array" ref="BR226">SUM(IF(Period=$BR$2,IF(Site=$A$221,IF(Provider=$B226,I))))</f>
        <v>0</v>
      </c>
      <c r="BS226" s="26">
        <f t="array" ref="BS226">SUM(IF(Period=$BR$2,IF(Site=$A$221,IF(Provider=$B226,J))))</f>
        <v>0</v>
      </c>
      <c r="BT226" s="26"/>
      <c r="BU226" s="27">
        <f t="shared" si="143"/>
        <v>0</v>
      </c>
      <c r="BV226" s="27">
        <f t="shared" si="131"/>
        <v>0</v>
      </c>
    </row>
    <row r="227" spans="2:74" outlineLevel="1" x14ac:dyDescent="0.25">
      <c r="B227" s="20" t="s">
        <v>667</v>
      </c>
      <c r="C227" s="44"/>
      <c r="D227" s="25">
        <f t="array" ref="D227">SUM(IF(Period=$D$2,IF(Site=$A$221,IF(Provider=$B227,I))))</f>
        <v>90</v>
      </c>
      <c r="E227" s="26">
        <f t="array" ref="E227">SUM(IF(Period=$D$2,IF(Site=$A$221,IF(Provider=$B227,J))))</f>
        <v>2.9888888888888889</v>
      </c>
      <c r="F227" s="26"/>
      <c r="G227" s="27">
        <f t="shared" si="132"/>
        <v>0.60585585585585588</v>
      </c>
      <c r="H227" s="27">
        <f t="shared" si="120"/>
        <v>7.7910041416862164E-3</v>
      </c>
      <c r="I227" s="44"/>
      <c r="J227" s="25">
        <f t="array" ref="J227">SUM(IF(Period=$J$2,IF(Site=$A$221,IF(Provider=$B227,I))))</f>
        <v>79</v>
      </c>
      <c r="K227" s="26">
        <f t="array" ref="K227">SUM(IF(Period=$J$2,IF(Site=$A$221,IF(Provider=$B227,J))))</f>
        <v>2.4303797468354431</v>
      </c>
      <c r="L227" s="26"/>
      <c r="M227" s="27">
        <f t="shared" si="133"/>
        <v>0.39587628865979385</v>
      </c>
      <c r="N227" s="27">
        <f t="shared" si="121"/>
        <v>5.9485082256715309E-3</v>
      </c>
      <c r="O227" s="44"/>
      <c r="P227" s="25">
        <f t="array" ref="P227">SUM(IF(Period=$P$2,IF(Site=$A$221,IF(Provider=$B227,I))))</f>
        <v>84</v>
      </c>
      <c r="Q227" s="26">
        <f t="array" ref="Q227">SUM(IF(Period=$P$2,IF(Site=$A$221,IF(Provider=$B227,J))))</f>
        <v>2.1666666666666665</v>
      </c>
      <c r="R227" s="26"/>
      <c r="S227" s="27">
        <f t="shared" si="134"/>
        <v>0.39308855291576672</v>
      </c>
      <c r="T227" s="27">
        <f t="shared" si="122"/>
        <v>5.2446544867730963E-3</v>
      </c>
      <c r="U227" s="44"/>
      <c r="V227" s="25">
        <f t="array" ref="V227">SUM(IF(Period=$V$2,IF(Site=$A$221,IF(Provider=$B227,I))))</f>
        <v>61</v>
      </c>
      <c r="W227" s="26">
        <f t="array" ref="W227">SUM(IF(Period=$V$2,IF(Site=$A$221,IF(Provider=$B227,J))))</f>
        <v>2.1967213114754101</v>
      </c>
      <c r="X227" s="26"/>
      <c r="Y227" s="27">
        <f t="shared" si="135"/>
        <v>0.32211538461538464</v>
      </c>
      <c r="Z227" s="27">
        <f t="shared" si="123"/>
        <v>4.0525010584890834E-3</v>
      </c>
      <c r="AA227" s="44"/>
      <c r="AB227" s="25">
        <f t="array" ref="AB227">SUM(IF(Period=$AB$2,IF(Site=$A$221,IF(Provider=$B227,I))))</f>
        <v>76</v>
      </c>
      <c r="AC227" s="26">
        <f t="array" ref="AC227">SUM(IF(Period=$AB$2,IF(Site=$A$221,IF(Provider=$B227,J))))</f>
        <v>2.1447368421052633</v>
      </c>
      <c r="AD227" s="26"/>
      <c r="AE227" s="27">
        <f t="shared" si="136"/>
        <v>0.44780219780219782</v>
      </c>
      <c r="AF227" s="27">
        <f t="shared" si="124"/>
        <v>4.9035829247014232E-3</v>
      </c>
      <c r="AG227" s="44"/>
      <c r="AH227" s="25">
        <f t="array" ref="AH227">SUM(IF(Period=$AH$2,IF(Site=$A$221,IF(Provider=$B227,I))))</f>
        <v>50</v>
      </c>
      <c r="AI227" s="26">
        <f t="array" ref="AI227">SUM(IF(Period=$AH$2,IF(Site=$A$221,IF(Provider=$B227,J))))</f>
        <v>1.44</v>
      </c>
      <c r="AJ227" s="26"/>
      <c r="AK227" s="27">
        <f t="shared" si="137"/>
        <v>0.27169811320754716</v>
      </c>
      <c r="AL227" s="27">
        <f t="shared" si="125"/>
        <v>2.4518150241776204E-3</v>
      </c>
      <c r="AM227" s="44"/>
      <c r="AN227" s="25">
        <f t="array" ref="AN227">SUM(IF(Period=$AN$2,IF(Site=$A$221,IF(Provider=$B227,I))))</f>
        <v>61</v>
      </c>
      <c r="AO227" s="26">
        <f t="array" ref="AO227">SUM(IF(Period=$AN$2,IF(Site=$A$221,IF(Provider=$B227,J))))</f>
        <v>3.27868852459016</v>
      </c>
      <c r="AP227" s="26"/>
      <c r="AQ227" s="27">
        <f t="shared" si="138"/>
        <v>0.6535947712418293</v>
      </c>
      <c r="AR227" s="27">
        <f t="shared" si="126"/>
        <v>6.3959066197633438E-3</v>
      </c>
      <c r="AS227" s="44"/>
      <c r="AT227" s="25">
        <f t="array" ref="AT227">SUM(IF(Period=$AT$2,IF(Site=$A$221,IF(Provider=$B227,I))))</f>
        <v>62</v>
      </c>
      <c r="AU227" s="26">
        <f t="array" ref="AU227">SUM(IF(Period=$AT$2,IF(Site=$A$221,IF(Provider=$B227,J))))</f>
        <v>1.4193548387096799</v>
      </c>
      <c r="AV227" s="26"/>
      <c r="AW227" s="27">
        <f t="shared" si="139"/>
        <v>0.31095406360424083</v>
      </c>
      <c r="AX227" s="27">
        <f t="shared" si="127"/>
        <v>2.7727888584302284E-3</v>
      </c>
      <c r="AY227" s="44"/>
      <c r="AZ227" s="25">
        <f t="array" ref="AZ227">SUM(IF(Period=$AZ$2,IF(Site=$A$221,IF(Provider=$B227,I))))</f>
        <v>53</v>
      </c>
      <c r="BA227" s="26">
        <f t="array" ref="BA227">SUM(IF(Period=$AZ$2,IF(Site=$A$221,IF(Provider=$B227,J))))</f>
        <v>1.71698113207547</v>
      </c>
      <c r="BB227" s="26"/>
      <c r="BC227" s="27">
        <f t="shared" si="140"/>
        <v>0.30536912751677819</v>
      </c>
      <c r="BD227" s="27">
        <f t="shared" si="128"/>
        <v>2.9652318420280853E-3</v>
      </c>
      <c r="BE227" s="44"/>
      <c r="BF227" s="25">
        <f t="array" ref="BF227">SUM(IF(Period=$BF$2,IF(Site=$A$221,IF(Provider=$B227,I))))</f>
        <v>54</v>
      </c>
      <c r="BG227" s="26">
        <f t="array" ref="BG227">SUM(IF(Period=$BF$2,IF(Site=$A$221,IF(Provider=$B227,J))))</f>
        <v>1.7777777777777799</v>
      </c>
      <c r="BH227" s="26"/>
      <c r="BI227" s="27">
        <f t="shared" si="141"/>
        <v>0.3287671232876716</v>
      </c>
      <c r="BJ227" s="27">
        <f t="shared" si="129"/>
        <v>2.9704808465870446E-3</v>
      </c>
      <c r="BK227" s="44"/>
      <c r="BL227" s="25">
        <f t="array" ref="BL227">SUM(IF(Period=$BL$2,IF(Site=$A$221,IF(Provider=$B227,I))))</f>
        <v>92</v>
      </c>
      <c r="BM227" s="26">
        <f t="array" ref="BM227">SUM(IF(Period=$BL$2,IF(Site=$A$221,IF(Provider=$B227,J))))</f>
        <v>1.60869565217391</v>
      </c>
      <c r="BN227" s="26"/>
      <c r="BO227" s="27">
        <f t="shared" si="142"/>
        <v>0.38046272493573191</v>
      </c>
      <c r="BP227" s="27">
        <f t="shared" si="130"/>
        <v>4.6015607996766376E-3</v>
      </c>
      <c r="BQ227" s="44"/>
      <c r="BR227" s="25">
        <f t="array" ref="BR227">SUM(IF(Period=$BR$2,IF(Site=$A$221,IF(Provider=$B227,I))))</f>
        <v>90</v>
      </c>
      <c r="BS227" s="26">
        <f t="array" ref="BS227">SUM(IF(Period=$BR$2,IF(Site=$A$221,IF(Provider=$B227,J))))</f>
        <v>2.24444444444444</v>
      </c>
      <c r="BT227" s="26"/>
      <c r="BU227" s="27">
        <f t="shared" si="143"/>
        <v>0.43817787418655013</v>
      </c>
      <c r="BV227" s="27">
        <f t="shared" si="131"/>
        <v>5.9253175324865681E-3</v>
      </c>
    </row>
    <row r="228" spans="2:74" outlineLevel="1" x14ac:dyDescent="0.25">
      <c r="B228" s="20" t="s">
        <v>1131</v>
      </c>
      <c r="C228" s="44"/>
      <c r="D228" s="25">
        <f t="array" ref="D228">SUM(IF(Period=$D$2,IF(Site=$A$221,IF(Provider=$B228,I))))</f>
        <v>0</v>
      </c>
      <c r="E228" s="26">
        <f t="array" ref="E228">SUM(IF(Period=$D$2,IF(Site=$A$221,IF(Provider=$B228,J))))</f>
        <v>0</v>
      </c>
      <c r="F228" s="26"/>
      <c r="G228" s="27">
        <f t="shared" si="132"/>
        <v>0</v>
      </c>
      <c r="H228" s="27">
        <f t="shared" si="120"/>
        <v>0</v>
      </c>
      <c r="I228" s="44"/>
      <c r="J228" s="25">
        <f t="array" ref="J228">SUM(IF(Period=$J$2,IF(Site=$A$221,IF(Provider=$B228,I))))</f>
        <v>0</v>
      </c>
      <c r="K228" s="26">
        <f t="array" ref="K228">SUM(IF(Period=$J$2,IF(Site=$A$221,IF(Provider=$B228,J))))</f>
        <v>0</v>
      </c>
      <c r="L228" s="26"/>
      <c r="M228" s="27">
        <f t="shared" si="133"/>
        <v>0</v>
      </c>
      <c r="N228" s="27">
        <f t="shared" si="121"/>
        <v>0</v>
      </c>
      <c r="O228" s="44"/>
      <c r="P228" s="25">
        <f t="array" ref="P228">SUM(IF(Period=$P$2,IF(Site=$A$221,IF(Provider=$B228,I))))</f>
        <v>0</v>
      </c>
      <c r="Q228" s="26">
        <f t="array" ref="Q228">SUM(IF(Period=$P$2,IF(Site=$A$221,IF(Provider=$B228,J))))</f>
        <v>0</v>
      </c>
      <c r="R228" s="26"/>
      <c r="S228" s="27">
        <f t="shared" si="134"/>
        <v>0</v>
      </c>
      <c r="T228" s="27">
        <f t="shared" si="122"/>
        <v>0</v>
      </c>
      <c r="U228" s="44"/>
      <c r="V228" s="25">
        <f t="array" ref="V228">SUM(IF(Period=$V$2,IF(Site=$A$221,IF(Provider=$B228,I))))</f>
        <v>0</v>
      </c>
      <c r="W228" s="26">
        <f t="array" ref="W228">SUM(IF(Period=$V$2,IF(Site=$A$221,IF(Provider=$B228,J))))</f>
        <v>0</v>
      </c>
      <c r="X228" s="26"/>
      <c r="Y228" s="27">
        <f t="shared" si="135"/>
        <v>0</v>
      </c>
      <c r="Z228" s="27">
        <f t="shared" si="123"/>
        <v>0</v>
      </c>
      <c r="AA228" s="44"/>
      <c r="AB228" s="25">
        <f t="array" ref="AB228">SUM(IF(Period=$AB$2,IF(Site=$A$221,IF(Provider=$B228,I))))</f>
        <v>0</v>
      </c>
      <c r="AC228" s="26">
        <f t="array" ref="AC228">SUM(IF(Period=$AB$2,IF(Site=$A$221,IF(Provider=$B228,J))))</f>
        <v>0</v>
      </c>
      <c r="AD228" s="26"/>
      <c r="AE228" s="27">
        <f t="shared" si="136"/>
        <v>0</v>
      </c>
      <c r="AF228" s="27">
        <f t="shared" si="124"/>
        <v>0</v>
      </c>
      <c r="AG228" s="44"/>
      <c r="AH228" s="25">
        <f t="array" ref="AH228">SUM(IF(Period=$AH$2,IF(Site=$A$221,IF(Provider=$B228,I))))</f>
        <v>0</v>
      </c>
      <c r="AI228" s="26">
        <f t="array" ref="AI228">SUM(IF(Period=$AH$2,IF(Site=$A$221,IF(Provider=$B228,J))))</f>
        <v>0</v>
      </c>
      <c r="AJ228" s="26"/>
      <c r="AK228" s="27">
        <f t="shared" si="137"/>
        <v>0</v>
      </c>
      <c r="AL228" s="27">
        <f t="shared" si="125"/>
        <v>0</v>
      </c>
      <c r="AM228" s="44"/>
      <c r="AN228" s="25">
        <f t="array" ref="AN228">SUM(IF(Period=$AN$2,IF(Site=$A$221,IF(Provider=$B228,I))))</f>
        <v>0</v>
      </c>
      <c r="AO228" s="26">
        <f t="array" ref="AO228">SUM(IF(Period=$AN$2,IF(Site=$A$221,IF(Provider=$B228,J))))</f>
        <v>0</v>
      </c>
      <c r="AP228" s="26"/>
      <c r="AQ228" s="27">
        <f t="shared" si="138"/>
        <v>0</v>
      </c>
      <c r="AR228" s="27">
        <f t="shared" si="126"/>
        <v>0</v>
      </c>
      <c r="AS228" s="44"/>
      <c r="AT228" s="25">
        <f t="array" ref="AT228">SUM(IF(Period=$AT$2,IF(Site=$A$221,IF(Provider=$B228,I))))</f>
        <v>0</v>
      </c>
      <c r="AU228" s="26">
        <f t="array" ref="AU228">SUM(IF(Period=$AT$2,IF(Site=$A$221,IF(Provider=$B228,J))))</f>
        <v>0</v>
      </c>
      <c r="AV228" s="26"/>
      <c r="AW228" s="27">
        <f t="shared" si="139"/>
        <v>0</v>
      </c>
      <c r="AX228" s="27">
        <f t="shared" si="127"/>
        <v>0</v>
      </c>
      <c r="AY228" s="44"/>
      <c r="AZ228" s="25">
        <f t="array" ref="AZ228">SUM(IF(Period=$AZ$2,IF(Site=$A$221,IF(Provider=$B228,I))))</f>
        <v>0</v>
      </c>
      <c r="BA228" s="26">
        <f t="array" ref="BA228">SUM(IF(Period=$AZ$2,IF(Site=$A$221,IF(Provider=$B228,J))))</f>
        <v>0</v>
      </c>
      <c r="BB228" s="26"/>
      <c r="BC228" s="27">
        <f t="shared" si="140"/>
        <v>0</v>
      </c>
      <c r="BD228" s="27">
        <f t="shared" si="128"/>
        <v>0</v>
      </c>
      <c r="BE228" s="44"/>
      <c r="BF228" s="25">
        <f t="array" ref="BF228">SUM(IF(Period=$BF$2,IF(Site=$A$221,IF(Provider=$B228,I))))</f>
        <v>0</v>
      </c>
      <c r="BG228" s="26">
        <f t="array" ref="BG228">SUM(IF(Period=$BF$2,IF(Site=$A$221,IF(Provider=$B228,J))))</f>
        <v>0</v>
      </c>
      <c r="BH228" s="26"/>
      <c r="BI228" s="27">
        <f t="shared" si="141"/>
        <v>0</v>
      </c>
      <c r="BJ228" s="27">
        <f t="shared" si="129"/>
        <v>0</v>
      </c>
      <c r="BK228" s="44"/>
      <c r="BL228" s="25">
        <f t="array" ref="BL228">SUM(IF(Period=$BL$2,IF(Site=$A$221,IF(Provider=$B228,I))))</f>
        <v>0</v>
      </c>
      <c r="BM228" s="26">
        <f t="array" ref="BM228">SUM(IF(Period=$BL$2,IF(Site=$A$221,IF(Provider=$B228,J))))</f>
        <v>0</v>
      </c>
      <c r="BN228" s="26"/>
      <c r="BO228" s="27">
        <f t="shared" si="142"/>
        <v>0</v>
      </c>
      <c r="BP228" s="27">
        <f t="shared" si="130"/>
        <v>0</v>
      </c>
      <c r="BQ228" s="44"/>
      <c r="BR228" s="25">
        <f t="array" ref="BR228">SUM(IF(Period=$BR$2,IF(Site=$A$221,IF(Provider=$B228,I))))</f>
        <v>1</v>
      </c>
      <c r="BS228" s="26">
        <f t="array" ref="BS228">SUM(IF(Period=$BR$2,IF(Site=$A$221,IF(Provider=$B228,J))))</f>
        <v>3</v>
      </c>
      <c r="BT228" s="26"/>
      <c r="BU228" s="27">
        <f t="shared" si="143"/>
        <v>6.5075921908893716E-3</v>
      </c>
      <c r="BV228" s="27">
        <f t="shared" si="131"/>
        <v>8.7999765333959113E-5</v>
      </c>
    </row>
    <row r="229" spans="2:74" outlineLevel="1" x14ac:dyDescent="0.25">
      <c r="B229" s="20" t="s">
        <v>661</v>
      </c>
      <c r="C229" s="44"/>
      <c r="D229" s="25">
        <f t="array" ref="D229">SUM(IF(Period=$D$2,IF(Site=$A$221,IF(Provider=$B229,I))))</f>
        <v>17</v>
      </c>
      <c r="E229" s="26">
        <f t="array" ref="E229">SUM(IF(Period=$D$2,IF(Site=$A$221,IF(Provider=$B229,J))))</f>
        <v>7.5294117647058822</v>
      </c>
      <c r="F229" s="26"/>
      <c r="G229" s="27">
        <f t="shared" si="132"/>
        <v>0.28828828828828829</v>
      </c>
      <c r="H229" s="27">
        <f t="shared" si="120"/>
        <v>3.7072436064529211E-3</v>
      </c>
      <c r="I229" s="44"/>
      <c r="J229" s="25">
        <f t="array" ref="J229">SUM(IF(Period=$J$2,IF(Site=$A$221,IF(Provider=$B229,I))))</f>
        <v>0</v>
      </c>
      <c r="K229" s="26">
        <f t="array" ref="K229">SUM(IF(Period=$J$2,IF(Site=$A$221,IF(Provider=$B229,J))))</f>
        <v>0</v>
      </c>
      <c r="L229" s="26"/>
      <c r="M229" s="27">
        <f t="shared" si="133"/>
        <v>0</v>
      </c>
      <c r="N229" s="27">
        <f t="shared" si="121"/>
        <v>0</v>
      </c>
      <c r="O229" s="44"/>
      <c r="P229" s="25">
        <f t="array" ref="P229">SUM(IF(Period=$P$2,IF(Site=$A$221,IF(Provider=$B229,I))))</f>
        <v>0</v>
      </c>
      <c r="Q229" s="26">
        <f t="array" ref="Q229">SUM(IF(Period=$P$2,IF(Site=$A$221,IF(Provider=$B229,J))))</f>
        <v>0</v>
      </c>
      <c r="R229" s="26"/>
      <c r="S229" s="27">
        <f t="shared" si="134"/>
        <v>0</v>
      </c>
      <c r="T229" s="27">
        <f t="shared" si="122"/>
        <v>0</v>
      </c>
      <c r="U229" s="44"/>
      <c r="V229" s="25">
        <f t="array" ref="V229">SUM(IF(Period=$V$2,IF(Site=$A$221,IF(Provider=$B229,I))))</f>
        <v>0</v>
      </c>
      <c r="W229" s="26">
        <f t="array" ref="W229">SUM(IF(Period=$V$2,IF(Site=$A$221,IF(Provider=$B229,J))))</f>
        <v>0</v>
      </c>
      <c r="X229" s="26"/>
      <c r="Y229" s="27">
        <f t="shared" si="135"/>
        <v>0</v>
      </c>
      <c r="Z229" s="27">
        <f t="shared" si="123"/>
        <v>0</v>
      </c>
      <c r="AA229" s="44"/>
      <c r="AB229" s="25">
        <f t="array" ref="AB229">SUM(IF(Period=$AB$2,IF(Site=$A$221,IF(Provider=$B229,I))))</f>
        <v>7</v>
      </c>
      <c r="AC229" s="26">
        <f t="array" ref="AC229">SUM(IF(Period=$AB$2,IF(Site=$A$221,IF(Provider=$B229,J))))</f>
        <v>7.4285714285714288</v>
      </c>
      <c r="AD229" s="26"/>
      <c r="AE229" s="27">
        <f t="shared" si="136"/>
        <v>0.14285714285714288</v>
      </c>
      <c r="AF229" s="27">
        <f t="shared" si="124"/>
        <v>1.564333202972233E-3</v>
      </c>
      <c r="AG229" s="44"/>
      <c r="AH229" s="25">
        <f t="array" ref="AH229">SUM(IF(Period=$AH$2,IF(Site=$A$221,IF(Provider=$B229,I))))</f>
        <v>12</v>
      </c>
      <c r="AI229" s="26">
        <f t="array" ref="AI229">SUM(IF(Period=$AH$2,IF(Site=$A$221,IF(Provider=$B229,J))))</f>
        <v>5.1666666666666696</v>
      </c>
      <c r="AJ229" s="26"/>
      <c r="AK229" s="27">
        <f t="shared" si="137"/>
        <v>0.23396226415094351</v>
      </c>
      <c r="AL229" s="27">
        <f t="shared" si="125"/>
        <v>2.1112851597085078E-3</v>
      </c>
      <c r="AM229" s="44"/>
      <c r="AN229" s="25">
        <f t="array" ref="AN229">SUM(IF(Period=$AN$2,IF(Site=$A$221,IF(Provider=$B229,I))))</f>
        <v>10</v>
      </c>
      <c r="AO229" s="26">
        <f t="array" ref="AO229">SUM(IF(Period=$AN$2,IF(Site=$A$221,IF(Provider=$B229,J))))</f>
        <v>6.1</v>
      </c>
      <c r="AP229" s="26"/>
      <c r="AQ229" s="27">
        <f t="shared" si="138"/>
        <v>0.19934640522875818</v>
      </c>
      <c r="AR229" s="27">
        <f t="shared" si="126"/>
        <v>1.9507515190278222E-3</v>
      </c>
      <c r="AS229" s="44"/>
      <c r="AT229" s="25">
        <f t="array" ref="AT229">SUM(IF(Period=$AT$2,IF(Site=$A$221,IF(Provider=$B229,I))))</f>
        <v>10</v>
      </c>
      <c r="AU229" s="26">
        <f t="array" ref="AU229">SUM(IF(Period=$AT$2,IF(Site=$A$221,IF(Provider=$B229,J))))</f>
        <v>4</v>
      </c>
      <c r="AV229" s="26"/>
      <c r="AW229" s="27">
        <f t="shared" si="139"/>
        <v>0.14134275618374559</v>
      </c>
      <c r="AX229" s="27">
        <f t="shared" si="127"/>
        <v>1.2603585720137379E-3</v>
      </c>
      <c r="AY229" s="44"/>
      <c r="AZ229" s="25">
        <f t="array" ref="AZ229">SUM(IF(Period=$AZ$2,IF(Site=$A$221,IF(Provider=$B229,I))))</f>
        <v>6</v>
      </c>
      <c r="BA229" s="26">
        <f t="array" ref="BA229">SUM(IF(Period=$AZ$2,IF(Site=$A$221,IF(Provider=$B229,J))))</f>
        <v>5</v>
      </c>
      <c r="BB229" s="26"/>
      <c r="BC229" s="27">
        <f t="shared" si="140"/>
        <v>0.10067114093959731</v>
      </c>
      <c r="BD229" s="27">
        <f t="shared" si="128"/>
        <v>9.7754895891035884E-4</v>
      </c>
      <c r="BE229" s="44"/>
      <c r="BF229" s="25">
        <f t="array" ref="BF229">SUM(IF(Period=$BF$2,IF(Site=$A$221,IF(Provider=$B229,I))))</f>
        <v>0</v>
      </c>
      <c r="BG229" s="26">
        <f t="array" ref="BG229">SUM(IF(Period=$BF$2,IF(Site=$A$221,IF(Provider=$B229,J))))</f>
        <v>0</v>
      </c>
      <c r="BH229" s="26"/>
      <c r="BI229" s="27">
        <f t="shared" si="141"/>
        <v>0</v>
      </c>
      <c r="BJ229" s="27">
        <f t="shared" si="129"/>
        <v>0</v>
      </c>
      <c r="BK229" s="44"/>
      <c r="BL229" s="25">
        <f t="array" ref="BL229">SUM(IF(Period=$BL$2,IF(Site=$A$221,IF(Provider=$B229,I))))</f>
        <v>0</v>
      </c>
      <c r="BM229" s="26">
        <f t="array" ref="BM229">SUM(IF(Period=$BL$2,IF(Site=$A$221,IF(Provider=$B229,J))))</f>
        <v>0</v>
      </c>
      <c r="BN229" s="26"/>
      <c r="BO229" s="27">
        <f t="shared" si="142"/>
        <v>0</v>
      </c>
      <c r="BP229" s="27">
        <f t="shared" si="130"/>
        <v>0</v>
      </c>
      <c r="BQ229" s="44"/>
      <c r="BR229" s="25">
        <f t="array" ref="BR229">SUM(IF(Period=$BR$2,IF(Site=$A$221,IF(Provider=$B229,I))))</f>
        <v>20</v>
      </c>
      <c r="BS229" s="26">
        <f t="array" ref="BS229">SUM(IF(Period=$BR$2,IF(Site=$A$221,IF(Provider=$B229,J))))</f>
        <v>7.1</v>
      </c>
      <c r="BT229" s="26"/>
      <c r="BU229" s="27">
        <f t="shared" si="143"/>
        <v>0.30802603036876353</v>
      </c>
      <c r="BV229" s="27">
        <f t="shared" si="131"/>
        <v>4.165322225807397E-3</v>
      </c>
    </row>
    <row r="230" spans="2:74" outlineLevel="1" x14ac:dyDescent="0.25">
      <c r="B230" s="20" t="s">
        <v>674</v>
      </c>
      <c r="C230" s="44"/>
      <c r="D230" s="25">
        <f t="array" ref="D230">SUM(IF(Period=$D$2,IF(Site=$A$221,IF(Provider=$B230,I))))</f>
        <v>17</v>
      </c>
      <c r="E230" s="26">
        <f t="array" ref="E230">SUM(IF(Period=$D$2,IF(Site=$A$221,IF(Provider=$B230,J))))</f>
        <v>7</v>
      </c>
      <c r="F230" s="26"/>
      <c r="G230" s="27">
        <f t="shared" si="132"/>
        <v>0.268018018018018</v>
      </c>
      <c r="H230" s="27">
        <f t="shared" si="120"/>
        <v>3.4465780403742001E-3</v>
      </c>
      <c r="I230" s="44"/>
      <c r="J230" s="25">
        <f t="array" ref="J230">SUM(IF(Period=$J$2,IF(Site=$A$221,IF(Provider=$B230,I))))</f>
        <v>0</v>
      </c>
      <c r="K230" s="26">
        <f t="array" ref="K230">SUM(IF(Period=$J$2,IF(Site=$A$221,IF(Provider=$B230,J))))</f>
        <v>0</v>
      </c>
      <c r="L230" s="26"/>
      <c r="M230" s="27">
        <f t="shared" si="133"/>
        <v>0</v>
      </c>
      <c r="N230" s="27">
        <f t="shared" si="121"/>
        <v>0</v>
      </c>
      <c r="O230" s="44"/>
      <c r="P230" s="25">
        <f t="array" ref="P230">SUM(IF(Period=$P$2,IF(Site=$A$221,IF(Provider=$B230,I))))</f>
        <v>9</v>
      </c>
      <c r="Q230" s="26">
        <f t="array" ref="Q230">SUM(IF(Period=$P$2,IF(Site=$A$221,IF(Provider=$B230,J))))</f>
        <v>6.7777777777777777</v>
      </c>
      <c r="R230" s="26"/>
      <c r="S230" s="27">
        <f t="shared" si="134"/>
        <v>0.13174946004319654</v>
      </c>
      <c r="T230" s="27">
        <f t="shared" si="122"/>
        <v>1.7578237565558181E-3</v>
      </c>
      <c r="U230" s="44"/>
      <c r="V230" s="25">
        <f t="array" ref="V230">SUM(IF(Period=$V$2,IF(Site=$A$221,IF(Provider=$B230,I))))</f>
        <v>16</v>
      </c>
      <c r="W230" s="26">
        <f t="array" ref="W230">SUM(IF(Period=$V$2,IF(Site=$A$221,IF(Provider=$B230,J))))</f>
        <v>10.625</v>
      </c>
      <c r="X230" s="26"/>
      <c r="Y230" s="27">
        <f t="shared" si="135"/>
        <v>0.4086538461538462</v>
      </c>
      <c r="Z230" s="27">
        <f t="shared" si="123"/>
        <v>5.1412326861428655E-3</v>
      </c>
      <c r="AA230" s="44"/>
      <c r="AB230" s="25">
        <f t="array" ref="AB230">SUM(IF(Period=$AB$2,IF(Site=$A$221,IF(Provider=$B230,I))))</f>
        <v>16</v>
      </c>
      <c r="AC230" s="26">
        <f t="array" ref="AC230">SUM(IF(Period=$AB$2,IF(Site=$A$221,IF(Provider=$B230,J))))</f>
        <v>10.4375</v>
      </c>
      <c r="AD230" s="26"/>
      <c r="AE230" s="27">
        <f t="shared" si="136"/>
        <v>0.45879120879120883</v>
      </c>
      <c r="AF230" s="27">
        <f t="shared" si="124"/>
        <v>5.0239162480069793E-3</v>
      </c>
      <c r="AG230" s="44"/>
      <c r="AH230" s="25">
        <f t="array" ref="AH230">SUM(IF(Period=$AH$2,IF(Site=$A$221,IF(Provider=$B230,I))))</f>
        <v>0</v>
      </c>
      <c r="AI230" s="26">
        <f t="array" ref="AI230">SUM(IF(Period=$AH$2,IF(Site=$A$221,IF(Provider=$B230,J))))</f>
        <v>0</v>
      </c>
      <c r="AJ230" s="26"/>
      <c r="AK230" s="27">
        <f t="shared" si="137"/>
        <v>0</v>
      </c>
      <c r="AL230" s="27">
        <f t="shared" si="125"/>
        <v>0</v>
      </c>
      <c r="AM230" s="44"/>
      <c r="AN230" s="25">
        <f t="array" ref="AN230">SUM(IF(Period=$AN$2,IF(Site=$A$221,IF(Provider=$B230,I))))</f>
        <v>9</v>
      </c>
      <c r="AO230" s="26">
        <f t="array" ref="AO230">SUM(IF(Period=$AN$2,IF(Site=$A$221,IF(Provider=$B230,J))))</f>
        <v>6.2222222222222197</v>
      </c>
      <c r="AP230" s="26"/>
      <c r="AQ230" s="27">
        <f t="shared" si="138"/>
        <v>0.18300653594771235</v>
      </c>
      <c r="AR230" s="27">
        <f t="shared" si="126"/>
        <v>1.7908538535337376E-3</v>
      </c>
      <c r="AS230" s="44"/>
      <c r="AT230" s="25">
        <f t="array" ref="AT230">SUM(IF(Period=$AT$2,IF(Site=$A$221,IF(Provider=$B230,I))))</f>
        <v>13</v>
      </c>
      <c r="AU230" s="26">
        <f t="array" ref="AU230">SUM(IF(Period=$AT$2,IF(Site=$A$221,IF(Provider=$B230,J))))</f>
        <v>6.6923076923076898</v>
      </c>
      <c r="AV230" s="26"/>
      <c r="AW230" s="27">
        <f t="shared" si="139"/>
        <v>0.30742049469964655</v>
      </c>
      <c r="AX230" s="27">
        <f t="shared" si="127"/>
        <v>2.7412798941298788E-3</v>
      </c>
      <c r="AY230" s="44"/>
      <c r="AZ230" s="25">
        <f t="array" ref="AZ230">SUM(IF(Period=$AZ$2,IF(Site=$A$221,IF(Provider=$B230,I))))</f>
        <v>0</v>
      </c>
      <c r="BA230" s="26">
        <f t="array" ref="BA230">SUM(IF(Period=$AZ$2,IF(Site=$A$221,IF(Provider=$B230,J))))</f>
        <v>0</v>
      </c>
      <c r="BB230" s="26"/>
      <c r="BC230" s="27">
        <f t="shared" si="140"/>
        <v>0</v>
      </c>
      <c r="BD230" s="27">
        <f t="shared" si="128"/>
        <v>0</v>
      </c>
      <c r="BE230" s="44"/>
      <c r="BF230" s="25">
        <f t="array" ref="BF230">SUM(IF(Period=$BF$2,IF(Site=$A$221,IF(Provider=$B230,I))))</f>
        <v>0</v>
      </c>
      <c r="BG230" s="26">
        <f t="array" ref="BG230">SUM(IF(Period=$BF$2,IF(Site=$A$221,IF(Provider=$B230,J))))</f>
        <v>0</v>
      </c>
      <c r="BH230" s="26"/>
      <c r="BI230" s="27">
        <f t="shared" si="141"/>
        <v>0</v>
      </c>
      <c r="BJ230" s="27">
        <f t="shared" si="129"/>
        <v>0</v>
      </c>
      <c r="BK230" s="44"/>
      <c r="BL230" s="25">
        <f t="array" ref="BL230">SUM(IF(Period=$BL$2,IF(Site=$A$221,IF(Provider=$B230,I))))</f>
        <v>0</v>
      </c>
      <c r="BM230" s="26">
        <f t="array" ref="BM230">SUM(IF(Period=$BL$2,IF(Site=$A$221,IF(Provider=$B230,J))))</f>
        <v>0</v>
      </c>
      <c r="BN230" s="26"/>
      <c r="BO230" s="27">
        <f t="shared" si="142"/>
        <v>0</v>
      </c>
      <c r="BP230" s="27">
        <f t="shared" si="130"/>
        <v>0</v>
      </c>
      <c r="BQ230" s="44"/>
      <c r="BR230" s="25">
        <f t="array" ref="BR230">SUM(IF(Period=$BR$2,IF(Site=$A$221,IF(Provider=$B230,I))))</f>
        <v>0</v>
      </c>
      <c r="BS230" s="26">
        <f t="array" ref="BS230">SUM(IF(Period=$BR$2,IF(Site=$A$221,IF(Provider=$B230,J))))</f>
        <v>0</v>
      </c>
      <c r="BT230" s="26"/>
      <c r="BU230" s="27">
        <f t="shared" si="143"/>
        <v>0</v>
      </c>
      <c r="BV230" s="27">
        <f t="shared" si="131"/>
        <v>0</v>
      </c>
    </row>
    <row r="231" spans="2:74" outlineLevel="1" x14ac:dyDescent="0.25">
      <c r="B231" s="20" t="s">
        <v>671</v>
      </c>
      <c r="C231" s="44"/>
      <c r="D231" s="25">
        <f t="array" ref="D231">SUM(IF(Period=$D$2,IF(Site=$A$221,IF(Provider=$B231,I))))</f>
        <v>89</v>
      </c>
      <c r="E231" s="26">
        <f t="array" ref="E231">SUM(IF(Period=$D$2,IF(Site=$A$221,IF(Provider=$B231,J))))</f>
        <v>5.0561797752808992</v>
      </c>
      <c r="F231" s="26"/>
      <c r="G231" s="27">
        <f t="shared" si="132"/>
        <v>1.0135135135135136</v>
      </c>
      <c r="H231" s="27">
        <f t="shared" si="120"/>
        <v>1.3033278303936051E-2</v>
      </c>
      <c r="I231" s="44"/>
      <c r="J231" s="25">
        <f t="array" ref="J231">SUM(IF(Period=$J$2,IF(Site=$A$221,IF(Provider=$B231,I))))</f>
        <v>116</v>
      </c>
      <c r="K231" s="26">
        <f t="array" ref="K231">SUM(IF(Period=$J$2,IF(Site=$A$221,IF(Provider=$B231,J))))</f>
        <v>5.5948275862068968</v>
      </c>
      <c r="L231" s="26"/>
      <c r="M231" s="27">
        <f t="shared" si="133"/>
        <v>1.3381443298969073</v>
      </c>
      <c r="N231" s="27">
        <f t="shared" si="121"/>
        <v>2.0107197075316791E-2</v>
      </c>
      <c r="O231" s="44"/>
      <c r="P231" s="25">
        <f t="array" ref="P231">SUM(IF(Period=$P$2,IF(Site=$A$221,IF(Provider=$B231,I))))</f>
        <v>86</v>
      </c>
      <c r="Q231" s="26">
        <f t="array" ref="Q231">SUM(IF(Period=$P$2,IF(Site=$A$221,IF(Provider=$B231,J))))</f>
        <v>5.0232558139534884</v>
      </c>
      <c r="R231" s="26"/>
      <c r="S231" s="27">
        <f t="shared" si="134"/>
        <v>0.93304535637149033</v>
      </c>
      <c r="T231" s="27">
        <f t="shared" si="122"/>
        <v>1.2448850210362515E-2</v>
      </c>
      <c r="U231" s="44"/>
      <c r="V231" s="25">
        <f t="array" ref="V231">SUM(IF(Period=$V$2,IF(Site=$A$221,IF(Provider=$B231,I))))</f>
        <v>74</v>
      </c>
      <c r="W231" s="26">
        <f t="array" ref="W231">SUM(IF(Period=$V$2,IF(Site=$A$221,IF(Provider=$B231,J))))</f>
        <v>4.0540540540540544</v>
      </c>
      <c r="X231" s="26"/>
      <c r="Y231" s="27">
        <f t="shared" si="135"/>
        <v>0.72115384615384626</v>
      </c>
      <c r="Z231" s="27">
        <f t="shared" si="123"/>
        <v>9.0727635637815295E-3</v>
      </c>
      <c r="AA231" s="44"/>
      <c r="AB231" s="25">
        <f t="array" ref="AB231">SUM(IF(Period=$AB$2,IF(Site=$A$221,IF(Provider=$B231,I))))</f>
        <v>78</v>
      </c>
      <c r="AC231" s="26">
        <f t="array" ref="AC231">SUM(IF(Period=$AB$2,IF(Site=$A$221,IF(Provider=$B231,J))))</f>
        <v>4.2692307692307692</v>
      </c>
      <c r="AD231" s="26"/>
      <c r="AE231" s="27">
        <f t="shared" si="136"/>
        <v>0.9148351648351648</v>
      </c>
      <c r="AF231" s="27">
        <f t="shared" si="124"/>
        <v>1.001774916518757E-2</v>
      </c>
      <c r="AG231" s="44"/>
      <c r="AH231" s="25">
        <f t="array" ref="AH231">SUM(IF(Period=$AH$2,IF(Site=$A$221,IF(Provider=$B231,I))))</f>
        <v>50</v>
      </c>
      <c r="AI231" s="26">
        <f t="array" ref="AI231">SUM(IF(Period=$AH$2,IF(Site=$A$221,IF(Provider=$B231,J))))</f>
        <v>3.9</v>
      </c>
      <c r="AJ231" s="26"/>
      <c r="AK231" s="27">
        <f t="shared" si="137"/>
        <v>0.73584905660377364</v>
      </c>
      <c r="AL231" s="27">
        <f t="shared" si="125"/>
        <v>6.6403323571477225E-3</v>
      </c>
      <c r="AM231" s="44"/>
      <c r="AN231" s="25">
        <f t="array" ref="AN231">SUM(IF(Period=$AN$2,IF(Site=$A$221,IF(Provider=$B231,I))))</f>
        <v>55</v>
      </c>
      <c r="AO231" s="26">
        <f t="array" ref="AO231">SUM(IF(Period=$AN$2,IF(Site=$A$221,IF(Provider=$B231,J))))</f>
        <v>4.52727272727273</v>
      </c>
      <c r="AP231" s="26"/>
      <c r="AQ231" s="27">
        <f t="shared" si="138"/>
        <v>0.81372549019607887</v>
      </c>
      <c r="AR231" s="27">
        <f t="shared" si="126"/>
        <v>7.9629037416053764E-3</v>
      </c>
      <c r="AS231" s="44"/>
      <c r="AT231" s="25">
        <f t="array" ref="AT231">SUM(IF(Period=$AT$2,IF(Site=$A$221,IF(Provider=$B231,I))))</f>
        <v>58</v>
      </c>
      <c r="AU231" s="26">
        <f t="array" ref="AU231">SUM(IF(Period=$AT$2,IF(Site=$A$221,IF(Provider=$B231,J))))</f>
        <v>3.4310344827586201</v>
      </c>
      <c r="AV231" s="26"/>
      <c r="AW231" s="27">
        <f t="shared" si="139"/>
        <v>0.70318021201413416</v>
      </c>
      <c r="AX231" s="27">
        <f t="shared" si="127"/>
        <v>6.2702838957683455E-3</v>
      </c>
      <c r="AY231" s="44"/>
      <c r="AZ231" s="25">
        <f t="array" ref="AZ231">SUM(IF(Period=$AZ$2,IF(Site=$A$221,IF(Provider=$B231,I))))</f>
        <v>71</v>
      </c>
      <c r="BA231" s="26">
        <f t="array" ref="BA231">SUM(IF(Period=$AZ$2,IF(Site=$A$221,IF(Provider=$B231,J))))</f>
        <v>4.5915492957746498</v>
      </c>
      <c r="BB231" s="26"/>
      <c r="BC231" s="27">
        <f t="shared" si="140"/>
        <v>1.0939597315436245</v>
      </c>
      <c r="BD231" s="27">
        <f t="shared" si="128"/>
        <v>1.0622698686825903E-2</v>
      </c>
      <c r="BE231" s="44"/>
      <c r="BF231" s="25">
        <f t="array" ref="BF231">SUM(IF(Period=$BF$2,IF(Site=$A$221,IF(Provider=$B231,I))))</f>
        <v>56</v>
      </c>
      <c r="BG231" s="26">
        <f t="array" ref="BG231">SUM(IF(Period=$BF$2,IF(Site=$A$221,IF(Provider=$B231,J))))</f>
        <v>4.3571428571428603</v>
      </c>
      <c r="BH231" s="26"/>
      <c r="BI231" s="27">
        <f t="shared" si="141"/>
        <v>0.83561643835616495</v>
      </c>
      <c r="BJ231" s="27">
        <f t="shared" si="129"/>
        <v>7.5499721517420688E-3</v>
      </c>
      <c r="BK231" s="44"/>
      <c r="BL231" s="25">
        <f t="array" ref="BL231">SUM(IF(Period=$BL$2,IF(Site=$A$221,IF(Provider=$B231,I))))</f>
        <v>74</v>
      </c>
      <c r="BM231" s="26">
        <f t="array" ref="BM231">SUM(IF(Period=$BL$2,IF(Site=$A$221,IF(Provider=$B231,J))))</f>
        <v>5.0270270270270299</v>
      </c>
      <c r="BN231" s="26"/>
      <c r="BO231" s="27">
        <f t="shared" si="142"/>
        <v>0.95629820051413927</v>
      </c>
      <c r="BP231" s="27">
        <f t="shared" si="130"/>
        <v>1.1566085253241308E-2</v>
      </c>
      <c r="BQ231" s="44"/>
      <c r="BR231" s="25">
        <f t="array" ref="BR231">SUM(IF(Period=$BR$2,IF(Site=$A$221,IF(Provider=$B231,I))))</f>
        <v>108</v>
      </c>
      <c r="BS231" s="26">
        <f t="array" ref="BS231">SUM(IF(Period=$BR$2,IF(Site=$A$221,IF(Provider=$B231,J))))</f>
        <v>5.4629629629629601</v>
      </c>
      <c r="BT231" s="26"/>
      <c r="BU231" s="27">
        <f t="shared" si="143"/>
        <v>1.2798264642082422</v>
      </c>
      <c r="BV231" s="27">
        <f t="shared" si="131"/>
        <v>1.7306620515678616E-2</v>
      </c>
    </row>
    <row r="232" spans="2:74" outlineLevel="1" x14ac:dyDescent="0.25">
      <c r="B232" s="20" t="s">
        <v>634</v>
      </c>
      <c r="C232" s="44"/>
      <c r="D232" s="25">
        <f t="array" ref="D232">SUM(IF(Period=$D$2,IF(Site=$A$221,IF(Provider=$B232,I))))</f>
        <v>0</v>
      </c>
      <c r="E232" s="26">
        <f t="array" ref="E232">SUM(IF(Period=$D$2,IF(Site=$A$221,IF(Provider=$B232,J))))</f>
        <v>0</v>
      </c>
      <c r="F232" s="26"/>
      <c r="G232" s="27">
        <f t="shared" si="132"/>
        <v>0</v>
      </c>
      <c r="H232" s="27">
        <f t="shared" si="120"/>
        <v>0</v>
      </c>
      <c r="I232" s="44"/>
      <c r="J232" s="25">
        <f t="array" ref="J232">SUM(IF(Period=$J$2,IF(Site=$A$221,IF(Provider=$B232,I))))</f>
        <v>0</v>
      </c>
      <c r="K232" s="26">
        <f t="array" ref="K232">SUM(IF(Period=$J$2,IF(Site=$A$221,IF(Provider=$B232,J))))</f>
        <v>0</v>
      </c>
      <c r="L232" s="26"/>
      <c r="M232" s="27">
        <f t="shared" si="133"/>
        <v>0</v>
      </c>
      <c r="N232" s="27">
        <f t="shared" si="121"/>
        <v>0</v>
      </c>
      <c r="O232" s="44"/>
      <c r="P232" s="25">
        <f t="array" ref="P232">SUM(IF(Period=$P$2,IF(Site=$A$221,IF(Provider=$B232,I))))</f>
        <v>0</v>
      </c>
      <c r="Q232" s="26">
        <f t="array" ref="Q232">SUM(IF(Period=$P$2,IF(Site=$A$221,IF(Provider=$B232,J))))</f>
        <v>0</v>
      </c>
      <c r="R232" s="26"/>
      <c r="S232" s="27">
        <f t="shared" si="134"/>
        <v>0</v>
      </c>
      <c r="T232" s="27">
        <f t="shared" si="122"/>
        <v>0</v>
      </c>
      <c r="U232" s="44"/>
      <c r="V232" s="25">
        <f t="array" ref="V232">SUM(IF(Period=$V$2,IF(Site=$A$221,IF(Provider=$B232,I))))</f>
        <v>13</v>
      </c>
      <c r="W232" s="26">
        <f t="array" ref="W232">SUM(IF(Period=$V$2,IF(Site=$A$221,IF(Provider=$B232,J))))</f>
        <v>2</v>
      </c>
      <c r="X232" s="26"/>
      <c r="Y232" s="27">
        <f t="shared" si="135"/>
        <v>6.25E-2</v>
      </c>
      <c r="Z232" s="27">
        <f t="shared" si="123"/>
        <v>7.8630617552773239E-4</v>
      </c>
      <c r="AA232" s="44"/>
      <c r="AB232" s="25">
        <f t="array" ref="AB232">SUM(IF(Period=$AB$2,IF(Site=$A$221,IF(Provider=$B232,I))))</f>
        <v>13</v>
      </c>
      <c r="AC232" s="26">
        <f t="array" ref="AC232">SUM(IF(Period=$AB$2,IF(Site=$A$221,IF(Provider=$B232,J))))</f>
        <v>3.3076923076923075</v>
      </c>
      <c r="AD232" s="26"/>
      <c r="AE232" s="27">
        <f t="shared" si="136"/>
        <v>0.11813186813186811</v>
      </c>
      <c r="AF232" s="27">
        <f t="shared" si="124"/>
        <v>1.2935832255347311E-3</v>
      </c>
      <c r="AG232" s="44"/>
      <c r="AH232" s="25">
        <f t="array" ref="AH232">SUM(IF(Period=$AH$2,IF(Site=$A$221,IF(Provider=$B232,I))))</f>
        <v>15</v>
      </c>
      <c r="AI232" s="26">
        <f t="array" ref="AI232">SUM(IF(Period=$AH$2,IF(Site=$A$221,IF(Provider=$B232,J))))</f>
        <v>2.6</v>
      </c>
      <c r="AJ232" s="26"/>
      <c r="AK232" s="27">
        <f t="shared" si="137"/>
        <v>0.14716981132075471</v>
      </c>
      <c r="AL232" s="27">
        <f t="shared" si="125"/>
        <v>1.3280664714295444E-3</v>
      </c>
      <c r="AM232" s="44"/>
      <c r="AN232" s="25">
        <f t="array" ref="AN232">SUM(IF(Period=$AN$2,IF(Site=$A$221,IF(Provider=$B232,I))))</f>
        <v>11</v>
      </c>
      <c r="AO232" s="26">
        <f t="array" ref="AO232">SUM(IF(Period=$AN$2,IF(Site=$A$221,IF(Provider=$B232,J))))</f>
        <v>3</v>
      </c>
      <c r="AP232" s="26"/>
      <c r="AQ232" s="27">
        <f t="shared" si="138"/>
        <v>0.10784313725490195</v>
      </c>
      <c r="AR232" s="27">
        <f t="shared" si="126"/>
        <v>1.055324592260953E-3</v>
      </c>
      <c r="AS232" s="44"/>
      <c r="AT232" s="25">
        <f t="array" ref="AT232">SUM(IF(Period=$AT$2,IF(Site=$A$221,IF(Provider=$B232,I))))</f>
        <v>0</v>
      </c>
      <c r="AU232" s="26">
        <f t="array" ref="AU232">SUM(IF(Period=$AT$2,IF(Site=$A$221,IF(Provider=$B232,J))))</f>
        <v>0</v>
      </c>
      <c r="AV232" s="26"/>
      <c r="AW232" s="27">
        <f t="shared" si="139"/>
        <v>0</v>
      </c>
      <c r="AX232" s="27">
        <f t="shared" si="127"/>
        <v>0</v>
      </c>
      <c r="AY232" s="44"/>
      <c r="AZ232" s="25">
        <f t="array" ref="AZ232">SUM(IF(Period=$AZ$2,IF(Site=$A$221,IF(Provider=$B232,I))))</f>
        <v>26</v>
      </c>
      <c r="BA232" s="26">
        <f t="array" ref="BA232">SUM(IF(Period=$AZ$2,IF(Site=$A$221,IF(Provider=$B232,J))))</f>
        <v>2.7692307692307701</v>
      </c>
      <c r="BB232" s="26"/>
      <c r="BC232" s="27">
        <f t="shared" si="140"/>
        <v>0.24161073825503362</v>
      </c>
      <c r="BD232" s="27">
        <f t="shared" si="128"/>
        <v>2.346117501384862E-3</v>
      </c>
      <c r="BE232" s="44"/>
      <c r="BF232" s="25">
        <f t="array" ref="BF232">SUM(IF(Period=$BF$2,IF(Site=$A$221,IF(Provider=$B232,I))))</f>
        <v>7</v>
      </c>
      <c r="BG232" s="26">
        <f t="array" ref="BG232">SUM(IF(Period=$BF$2,IF(Site=$A$221,IF(Provider=$B232,J))))</f>
        <v>1</v>
      </c>
      <c r="BH232" s="26"/>
      <c r="BI232" s="27">
        <f t="shared" si="141"/>
        <v>2.3972602739726026E-2</v>
      </c>
      <c r="BJ232" s="27">
        <f t="shared" si="129"/>
        <v>2.1659756173030511E-4</v>
      </c>
      <c r="BK232" s="44"/>
      <c r="BL232" s="25">
        <f t="array" ref="BL232">SUM(IF(Period=$BL$2,IF(Site=$A$221,IF(Provider=$B232,I))))</f>
        <v>28</v>
      </c>
      <c r="BM232" s="26">
        <f t="array" ref="BM232">SUM(IF(Period=$BL$2,IF(Site=$A$221,IF(Provider=$B232,J))))</f>
        <v>2.03571428571429</v>
      </c>
      <c r="BN232" s="26"/>
      <c r="BO232" s="27">
        <f t="shared" si="142"/>
        <v>0.14652956298200545</v>
      </c>
      <c r="BP232" s="27">
        <f t="shared" si="130"/>
        <v>1.7722227404160097E-3</v>
      </c>
      <c r="BQ232" s="44"/>
      <c r="BR232" s="25">
        <f t="array" ref="BR232">SUM(IF(Period=$BR$2,IF(Site=$A$221,IF(Provider=$B232,I))))</f>
        <v>27</v>
      </c>
      <c r="BS232" s="26">
        <f t="array" ref="BS232">SUM(IF(Period=$BR$2,IF(Site=$A$221,IF(Provider=$B232,J))))</f>
        <v>1.8888888888888899</v>
      </c>
      <c r="BT232" s="26"/>
      <c r="BU232" s="27">
        <f t="shared" si="143"/>
        <v>0.11062906724511937</v>
      </c>
      <c r="BV232" s="27">
        <f t="shared" si="131"/>
        <v>1.4959960106773057E-3</v>
      </c>
    </row>
    <row r="233" spans="2:74" outlineLevel="1" x14ac:dyDescent="0.25">
      <c r="B233" s="20" t="s">
        <v>662</v>
      </c>
      <c r="C233" s="44"/>
      <c r="D233" s="25">
        <f t="array" ref="D233">SUM(IF(Period=$D$2,IF(Site=$A$221,IF(Provider=$B233,I))))</f>
        <v>4</v>
      </c>
      <c r="E233" s="26">
        <f t="array" ref="E233">SUM(IF(Period=$D$2,IF(Site=$A$221,IF(Provider=$B233,J))))</f>
        <v>9</v>
      </c>
      <c r="F233" s="26"/>
      <c r="G233" s="27">
        <f t="shared" si="132"/>
        <v>8.1081081081081086E-2</v>
      </c>
      <c r="H233" s="27">
        <f t="shared" si="120"/>
        <v>1.042662264314884E-3</v>
      </c>
      <c r="I233" s="44"/>
      <c r="J233" s="25">
        <f t="array" ref="J233">SUM(IF(Period=$J$2,IF(Site=$A$221,IF(Provider=$B233,I))))</f>
        <v>0</v>
      </c>
      <c r="K233" s="26">
        <f t="array" ref="K233">SUM(IF(Period=$J$2,IF(Site=$A$221,IF(Provider=$B233,J))))</f>
        <v>0</v>
      </c>
      <c r="L233" s="26"/>
      <c r="M233" s="27">
        <f t="shared" si="133"/>
        <v>0</v>
      </c>
      <c r="N233" s="27">
        <f t="shared" si="121"/>
        <v>0</v>
      </c>
      <c r="O233" s="44"/>
      <c r="P233" s="25">
        <f t="array" ref="P233">SUM(IF(Period=$P$2,IF(Site=$A$221,IF(Provider=$B233,I))))</f>
        <v>0</v>
      </c>
      <c r="Q233" s="26">
        <f t="array" ref="Q233">SUM(IF(Period=$P$2,IF(Site=$A$221,IF(Provider=$B233,J))))</f>
        <v>0</v>
      </c>
      <c r="R233" s="26"/>
      <c r="S233" s="27">
        <f t="shared" si="134"/>
        <v>0</v>
      </c>
      <c r="T233" s="27">
        <f t="shared" si="122"/>
        <v>0</v>
      </c>
      <c r="U233" s="44"/>
      <c r="V233" s="25">
        <f t="array" ref="V233">SUM(IF(Period=$V$2,IF(Site=$A$221,IF(Provider=$B233,I))))</f>
        <v>0</v>
      </c>
      <c r="W233" s="26">
        <f t="array" ref="W233">SUM(IF(Period=$V$2,IF(Site=$A$221,IF(Provider=$B233,J))))</f>
        <v>0</v>
      </c>
      <c r="X233" s="26"/>
      <c r="Y233" s="27">
        <f t="shared" si="135"/>
        <v>0</v>
      </c>
      <c r="Z233" s="27">
        <f t="shared" si="123"/>
        <v>0</v>
      </c>
      <c r="AA233" s="44"/>
      <c r="AB233" s="25">
        <f t="array" ref="AB233">SUM(IF(Period=$AB$2,IF(Site=$A$221,IF(Provider=$B233,I))))</f>
        <v>0</v>
      </c>
      <c r="AC233" s="26">
        <f t="array" ref="AC233">SUM(IF(Period=$AB$2,IF(Site=$A$221,IF(Provider=$B233,J))))</f>
        <v>0</v>
      </c>
      <c r="AD233" s="26"/>
      <c r="AE233" s="27">
        <f t="shared" si="136"/>
        <v>0</v>
      </c>
      <c r="AF233" s="27">
        <f t="shared" si="124"/>
        <v>0</v>
      </c>
      <c r="AG233" s="44"/>
      <c r="AH233" s="25">
        <f t="array" ref="AH233">SUM(IF(Period=$AH$2,IF(Site=$A$221,IF(Provider=$B233,I))))</f>
        <v>0</v>
      </c>
      <c r="AI233" s="26">
        <f t="array" ref="AI233">SUM(IF(Period=$AH$2,IF(Site=$A$221,IF(Provider=$B233,J))))</f>
        <v>0</v>
      </c>
      <c r="AJ233" s="26"/>
      <c r="AK233" s="27">
        <f t="shared" si="137"/>
        <v>0</v>
      </c>
      <c r="AL233" s="27">
        <f t="shared" si="125"/>
        <v>0</v>
      </c>
      <c r="AM233" s="44"/>
      <c r="AN233" s="25">
        <f t="array" ref="AN233">SUM(IF(Period=$AN$2,IF(Site=$A$221,IF(Provider=$B233,I))))</f>
        <v>0</v>
      </c>
      <c r="AO233" s="26">
        <f t="array" ref="AO233">SUM(IF(Period=$AN$2,IF(Site=$A$221,IF(Provider=$B233,J))))</f>
        <v>0</v>
      </c>
      <c r="AP233" s="26"/>
      <c r="AQ233" s="27">
        <f t="shared" si="138"/>
        <v>0</v>
      </c>
      <c r="AR233" s="27">
        <f t="shared" si="126"/>
        <v>0</v>
      </c>
      <c r="AS233" s="44"/>
      <c r="AT233" s="25">
        <f t="array" ref="AT233">SUM(IF(Period=$AT$2,IF(Site=$A$221,IF(Provider=$B233,I))))</f>
        <v>0</v>
      </c>
      <c r="AU233" s="26">
        <f t="array" ref="AU233">SUM(IF(Period=$AT$2,IF(Site=$A$221,IF(Provider=$B233,J))))</f>
        <v>0</v>
      </c>
      <c r="AV233" s="26"/>
      <c r="AW233" s="27">
        <f t="shared" si="139"/>
        <v>0</v>
      </c>
      <c r="AX233" s="27">
        <f t="shared" si="127"/>
        <v>0</v>
      </c>
      <c r="AY233" s="44"/>
      <c r="AZ233" s="25">
        <f t="array" ref="AZ233">SUM(IF(Period=$AZ$2,IF(Site=$A$221,IF(Provider=$B233,I))))</f>
        <v>0</v>
      </c>
      <c r="BA233" s="26">
        <f t="array" ref="BA233">SUM(IF(Period=$AZ$2,IF(Site=$A$221,IF(Provider=$B233,J))))</f>
        <v>0</v>
      </c>
      <c r="BB233" s="26"/>
      <c r="BC233" s="27">
        <f t="shared" si="140"/>
        <v>0</v>
      </c>
      <c r="BD233" s="27">
        <f t="shared" si="128"/>
        <v>0</v>
      </c>
      <c r="BE233" s="44"/>
      <c r="BF233" s="25">
        <f t="array" ref="BF233">SUM(IF(Period=$BF$2,IF(Site=$A$221,IF(Provider=$B233,I))))</f>
        <v>0</v>
      </c>
      <c r="BG233" s="26">
        <f t="array" ref="BG233">SUM(IF(Period=$BF$2,IF(Site=$A$221,IF(Provider=$B233,J))))</f>
        <v>0</v>
      </c>
      <c r="BH233" s="26"/>
      <c r="BI233" s="27">
        <f t="shared" si="141"/>
        <v>0</v>
      </c>
      <c r="BJ233" s="27">
        <f t="shared" si="129"/>
        <v>0</v>
      </c>
      <c r="BK233" s="44"/>
      <c r="BL233" s="25">
        <f t="array" ref="BL233">SUM(IF(Period=$BL$2,IF(Site=$A$221,IF(Provider=$B233,I))))</f>
        <v>0</v>
      </c>
      <c r="BM233" s="26">
        <f t="array" ref="BM233">SUM(IF(Period=$BL$2,IF(Site=$A$221,IF(Provider=$B233,J))))</f>
        <v>0</v>
      </c>
      <c r="BN233" s="26"/>
      <c r="BO233" s="27">
        <f t="shared" si="142"/>
        <v>0</v>
      </c>
      <c r="BP233" s="27">
        <f t="shared" si="130"/>
        <v>0</v>
      </c>
      <c r="BQ233" s="44"/>
      <c r="BR233" s="25">
        <f t="array" ref="BR233">SUM(IF(Period=$BR$2,IF(Site=$A$221,IF(Provider=$B233,I))))</f>
        <v>8</v>
      </c>
      <c r="BS233" s="26">
        <f t="array" ref="BS233">SUM(IF(Period=$BR$2,IF(Site=$A$221,IF(Provider=$B233,J))))</f>
        <v>2.625</v>
      </c>
      <c r="BT233" s="26"/>
      <c r="BU233" s="27">
        <f t="shared" si="143"/>
        <v>4.5553145336225599E-2</v>
      </c>
      <c r="BV233" s="27">
        <f t="shared" si="131"/>
        <v>6.1599835733771376E-4</v>
      </c>
    </row>
    <row r="234" spans="2:74" outlineLevel="1" x14ac:dyDescent="0.25">
      <c r="B234" s="20" t="s">
        <v>606</v>
      </c>
      <c r="C234" s="44"/>
      <c r="D234" s="25">
        <f t="array" ref="D234">SUM(IF(Period=$D$2,IF(Site=$A$221,IF(Provider=$B234,I))))</f>
        <v>0</v>
      </c>
      <c r="E234" s="26">
        <f t="array" ref="E234">SUM(IF(Period=$D$2,IF(Site=$A$221,IF(Provider=$B234,J))))</f>
        <v>0</v>
      </c>
      <c r="F234" s="26"/>
      <c r="G234" s="27">
        <f t="shared" si="132"/>
        <v>0</v>
      </c>
      <c r="H234" s="27">
        <f t="shared" si="120"/>
        <v>0</v>
      </c>
      <c r="I234" s="44"/>
      <c r="J234" s="25">
        <f t="array" ref="J234">SUM(IF(Period=$J$2,IF(Site=$A$221,IF(Provider=$B234,I))))</f>
        <v>0</v>
      </c>
      <c r="K234" s="26">
        <f t="array" ref="K234">SUM(IF(Period=$J$2,IF(Site=$A$221,IF(Provider=$B234,J))))</f>
        <v>0</v>
      </c>
      <c r="L234" s="26"/>
      <c r="M234" s="27">
        <f t="shared" si="133"/>
        <v>0</v>
      </c>
      <c r="N234" s="27">
        <f t="shared" si="121"/>
        <v>0</v>
      </c>
      <c r="O234" s="44"/>
      <c r="P234" s="25">
        <f t="array" ref="P234">SUM(IF(Period=$P$2,IF(Site=$A$221,IF(Provider=$B234,I))))</f>
        <v>0</v>
      </c>
      <c r="Q234" s="26">
        <f t="array" ref="Q234">SUM(IF(Period=$P$2,IF(Site=$A$221,IF(Provider=$B234,J))))</f>
        <v>0</v>
      </c>
      <c r="R234" s="26"/>
      <c r="S234" s="27">
        <f t="shared" si="134"/>
        <v>0</v>
      </c>
      <c r="T234" s="27">
        <f t="shared" si="122"/>
        <v>0</v>
      </c>
      <c r="U234" s="44"/>
      <c r="V234" s="25">
        <f t="array" ref="V234">SUM(IF(Period=$V$2,IF(Site=$A$221,IF(Provider=$B234,I))))</f>
        <v>0</v>
      </c>
      <c r="W234" s="26">
        <f t="array" ref="W234">SUM(IF(Period=$V$2,IF(Site=$A$221,IF(Provider=$B234,J))))</f>
        <v>0</v>
      </c>
      <c r="X234" s="26"/>
      <c r="Y234" s="27">
        <f t="shared" si="135"/>
        <v>0</v>
      </c>
      <c r="Z234" s="27">
        <f t="shared" si="123"/>
        <v>0</v>
      </c>
      <c r="AA234" s="44"/>
      <c r="AB234" s="25">
        <f t="array" ref="AB234">SUM(IF(Period=$AB$2,IF(Site=$A$221,IF(Provider=$B234,I))))</f>
        <v>0</v>
      </c>
      <c r="AC234" s="26">
        <f t="array" ref="AC234">SUM(IF(Period=$AB$2,IF(Site=$A$221,IF(Provider=$B234,J))))</f>
        <v>0</v>
      </c>
      <c r="AD234" s="26"/>
      <c r="AE234" s="27">
        <f t="shared" si="136"/>
        <v>0</v>
      </c>
      <c r="AF234" s="27">
        <f t="shared" si="124"/>
        <v>0</v>
      </c>
      <c r="AG234" s="44"/>
      <c r="AH234" s="25">
        <f t="array" ref="AH234">SUM(IF(Period=$AH$2,IF(Site=$A$221,IF(Provider=$B234,I))))</f>
        <v>0</v>
      </c>
      <c r="AI234" s="26">
        <f t="array" ref="AI234">SUM(IF(Period=$AH$2,IF(Site=$A$221,IF(Provider=$B234,J))))</f>
        <v>0</v>
      </c>
      <c r="AJ234" s="26"/>
      <c r="AK234" s="27">
        <f t="shared" si="137"/>
        <v>0</v>
      </c>
      <c r="AL234" s="27">
        <f t="shared" si="125"/>
        <v>0</v>
      </c>
      <c r="AM234" s="44"/>
      <c r="AN234" s="25">
        <f t="array" ref="AN234">SUM(IF(Period=$AN$2,IF(Site=$A$221,IF(Provider=$B234,I))))</f>
        <v>0</v>
      </c>
      <c r="AO234" s="26">
        <f t="array" ref="AO234">SUM(IF(Period=$AN$2,IF(Site=$A$221,IF(Provider=$B234,J))))</f>
        <v>0</v>
      </c>
      <c r="AP234" s="26"/>
      <c r="AQ234" s="27">
        <f t="shared" si="138"/>
        <v>0</v>
      </c>
      <c r="AR234" s="27">
        <f t="shared" si="126"/>
        <v>0</v>
      </c>
      <c r="AS234" s="44"/>
      <c r="AT234" s="25">
        <f t="array" ref="AT234">SUM(IF(Period=$AT$2,IF(Site=$A$221,IF(Provider=$B234,I))))</f>
        <v>0</v>
      </c>
      <c r="AU234" s="26">
        <f t="array" ref="AU234">SUM(IF(Period=$AT$2,IF(Site=$A$221,IF(Provider=$B234,J))))</f>
        <v>0</v>
      </c>
      <c r="AV234" s="26"/>
      <c r="AW234" s="27">
        <f t="shared" si="139"/>
        <v>0</v>
      </c>
      <c r="AX234" s="27">
        <f t="shared" si="127"/>
        <v>0</v>
      </c>
      <c r="AY234" s="44"/>
      <c r="AZ234" s="25">
        <f t="array" ref="AZ234">SUM(IF(Period=$AZ$2,IF(Site=$A$221,IF(Provider=$B234,I))))</f>
        <v>0</v>
      </c>
      <c r="BA234" s="26">
        <f t="array" ref="BA234">SUM(IF(Period=$AZ$2,IF(Site=$A$221,IF(Provider=$B234,J))))</f>
        <v>0</v>
      </c>
      <c r="BB234" s="26"/>
      <c r="BC234" s="27">
        <f t="shared" si="140"/>
        <v>0</v>
      </c>
      <c r="BD234" s="27">
        <f t="shared" si="128"/>
        <v>0</v>
      </c>
      <c r="BE234" s="44"/>
      <c r="BF234" s="25">
        <f t="array" ref="BF234">SUM(IF(Period=$BF$2,IF(Site=$A$221,IF(Provider=$B234,I))))</f>
        <v>0</v>
      </c>
      <c r="BG234" s="26">
        <f t="array" ref="BG234">SUM(IF(Period=$BF$2,IF(Site=$A$221,IF(Provider=$B234,J))))</f>
        <v>0</v>
      </c>
      <c r="BH234" s="26"/>
      <c r="BI234" s="27">
        <f t="shared" si="141"/>
        <v>0</v>
      </c>
      <c r="BJ234" s="27">
        <f t="shared" si="129"/>
        <v>0</v>
      </c>
      <c r="BK234" s="44"/>
      <c r="BL234" s="25">
        <f t="array" ref="BL234">SUM(IF(Period=$BL$2,IF(Site=$A$221,IF(Provider=$B234,I))))</f>
        <v>0</v>
      </c>
      <c r="BM234" s="26">
        <f t="array" ref="BM234">SUM(IF(Period=$BL$2,IF(Site=$A$221,IF(Provider=$B234,J))))</f>
        <v>0</v>
      </c>
      <c r="BN234" s="26"/>
      <c r="BO234" s="27">
        <f t="shared" si="142"/>
        <v>0</v>
      </c>
      <c r="BP234" s="27">
        <f t="shared" si="130"/>
        <v>0</v>
      </c>
      <c r="BQ234" s="44"/>
      <c r="BR234" s="25">
        <f t="array" ref="BR234">SUM(IF(Period=$BR$2,IF(Site=$A$221,IF(Provider=$B234,I))))</f>
        <v>0</v>
      </c>
      <c r="BS234" s="26">
        <f t="array" ref="BS234">SUM(IF(Period=$BR$2,IF(Site=$A$221,IF(Provider=$B234,J))))</f>
        <v>0</v>
      </c>
      <c r="BT234" s="26"/>
      <c r="BU234" s="27">
        <f t="shared" si="143"/>
        <v>0</v>
      </c>
      <c r="BV234" s="27">
        <f t="shared" si="131"/>
        <v>0</v>
      </c>
    </row>
    <row r="235" spans="2:74" outlineLevel="1" x14ac:dyDescent="0.25">
      <c r="B235" s="20" t="s">
        <v>672</v>
      </c>
      <c r="C235" s="44"/>
      <c r="D235" s="25">
        <f t="array" ref="D235">SUM(IF(Period=$D$2,IF(Site=$A$221,IF(Provider=$B235,I))))</f>
        <v>83</v>
      </c>
      <c r="E235" s="26">
        <f t="array" ref="E235">SUM(IF(Period=$D$2,IF(Site=$A$221,IF(Provider=$B235,J))))</f>
        <v>4.1807228915662646</v>
      </c>
      <c r="F235" s="26"/>
      <c r="G235" s="27">
        <f t="shared" si="132"/>
        <v>0.78153153153153143</v>
      </c>
      <c r="H235" s="27">
        <f t="shared" si="120"/>
        <v>1.0050105714368464E-2</v>
      </c>
      <c r="I235" s="44"/>
      <c r="J235" s="25">
        <f t="array" ref="J235">SUM(IF(Period=$J$2,IF(Site=$A$221,IF(Provider=$B235,I))))</f>
        <v>88</v>
      </c>
      <c r="K235" s="26">
        <f t="array" ref="K235">SUM(IF(Period=$J$2,IF(Site=$A$221,IF(Provider=$B235,J))))</f>
        <v>3.8636363636363638</v>
      </c>
      <c r="L235" s="26"/>
      <c r="M235" s="27">
        <f t="shared" si="133"/>
        <v>0.7010309278350515</v>
      </c>
      <c r="N235" s="27">
        <f t="shared" si="121"/>
        <v>1.053381664962667E-2</v>
      </c>
      <c r="O235" s="44"/>
      <c r="P235" s="25">
        <f t="array" ref="P235">SUM(IF(Period=$P$2,IF(Site=$A$221,IF(Provider=$B235,I))))</f>
        <v>96</v>
      </c>
      <c r="Q235" s="26">
        <f t="array" ref="Q235">SUM(IF(Period=$P$2,IF(Site=$A$221,IF(Provider=$B235,J))))</f>
        <v>4.604166666666667</v>
      </c>
      <c r="R235" s="26"/>
      <c r="S235" s="27">
        <f t="shared" si="134"/>
        <v>0.95464362850971929</v>
      </c>
      <c r="T235" s="27">
        <f t="shared" si="122"/>
        <v>1.2737018039306092E-2</v>
      </c>
      <c r="U235" s="44"/>
      <c r="V235" s="25">
        <f t="array" ref="V235">SUM(IF(Period=$V$2,IF(Site=$A$221,IF(Provider=$B235,I))))</f>
        <v>80</v>
      </c>
      <c r="W235" s="26">
        <f t="array" ref="W235">SUM(IF(Period=$V$2,IF(Site=$A$221,IF(Provider=$B235,J))))</f>
        <v>3.8374999999999999</v>
      </c>
      <c r="X235" s="26"/>
      <c r="Y235" s="27">
        <f t="shared" si="135"/>
        <v>0.73798076923076927</v>
      </c>
      <c r="Z235" s="27">
        <f t="shared" si="123"/>
        <v>9.2844613802697644E-3</v>
      </c>
      <c r="AA235" s="44"/>
      <c r="AB235" s="25">
        <f t="array" ref="AB235">SUM(IF(Period=$AB$2,IF(Site=$A$221,IF(Provider=$B235,I))))</f>
        <v>72</v>
      </c>
      <c r="AC235" s="26">
        <f t="array" ref="AC235">SUM(IF(Period=$AB$2,IF(Site=$A$221,IF(Provider=$B235,J))))</f>
        <v>3.9444444444444446</v>
      </c>
      <c r="AD235" s="26"/>
      <c r="AE235" s="27">
        <f t="shared" si="136"/>
        <v>0.78021978021978022</v>
      </c>
      <c r="AF235" s="27">
        <f t="shared" si="124"/>
        <v>8.5436659546945046E-3</v>
      </c>
      <c r="AG235" s="44"/>
      <c r="AH235" s="25">
        <f t="array" ref="AH235">SUM(IF(Period=$AH$2,IF(Site=$A$221,IF(Provider=$B235,I))))</f>
        <v>48</v>
      </c>
      <c r="AI235" s="26">
        <f t="array" ref="AI235">SUM(IF(Period=$AH$2,IF(Site=$A$221,IF(Provider=$B235,J))))</f>
        <v>4.0625</v>
      </c>
      <c r="AJ235" s="26"/>
      <c r="AK235" s="27">
        <f t="shared" si="137"/>
        <v>0.73584905660377353</v>
      </c>
      <c r="AL235" s="27">
        <f t="shared" si="125"/>
        <v>6.6403323571477216E-3</v>
      </c>
      <c r="AM235" s="44"/>
      <c r="AN235" s="25">
        <f t="array" ref="AN235">SUM(IF(Period=$AN$2,IF(Site=$A$221,IF(Provider=$B235,I))))</f>
        <v>52</v>
      </c>
      <c r="AO235" s="26">
        <f t="array" ref="AO235">SUM(IF(Period=$AN$2,IF(Site=$A$221,IF(Provider=$B235,J))))</f>
        <v>4.9038461538461497</v>
      </c>
      <c r="AP235" s="26"/>
      <c r="AQ235" s="27">
        <f t="shared" si="138"/>
        <v>0.8333333333333327</v>
      </c>
      <c r="AR235" s="27">
        <f t="shared" si="126"/>
        <v>8.1547809401982668E-3</v>
      </c>
      <c r="AS235" s="44"/>
      <c r="AT235" s="25">
        <f t="array" ref="AT235">SUM(IF(Period=$AT$2,IF(Site=$A$221,IF(Provider=$B235,I))))</f>
        <v>47</v>
      </c>
      <c r="AU235" s="26">
        <f t="array" ref="AU235">SUM(IF(Period=$AT$2,IF(Site=$A$221,IF(Provider=$B235,J))))</f>
        <v>4.2553191489361701</v>
      </c>
      <c r="AV235" s="26"/>
      <c r="AW235" s="27">
        <f t="shared" si="139"/>
        <v>0.70671378091872783</v>
      </c>
      <c r="AX235" s="27">
        <f t="shared" si="127"/>
        <v>6.3017928600686895E-3</v>
      </c>
      <c r="AY235" s="44"/>
      <c r="AZ235" s="25">
        <f t="array" ref="AZ235">SUM(IF(Period=$AZ$2,IF(Site=$A$221,IF(Provider=$B235,I))))</f>
        <v>49</v>
      </c>
      <c r="BA235" s="26">
        <f t="array" ref="BA235">SUM(IF(Period=$AZ$2,IF(Site=$A$221,IF(Provider=$B235,J))))</f>
        <v>5.4285714285714297</v>
      </c>
      <c r="BB235" s="26"/>
      <c r="BC235" s="27">
        <f t="shared" si="140"/>
        <v>0.8926174496644298</v>
      </c>
      <c r="BD235" s="27">
        <f t="shared" si="128"/>
        <v>8.6676007690051834E-3</v>
      </c>
      <c r="BE235" s="44"/>
      <c r="BF235" s="25">
        <f t="array" ref="BF235">SUM(IF(Period=$BF$2,IF(Site=$A$221,IF(Provider=$B235,I))))</f>
        <v>65</v>
      </c>
      <c r="BG235" s="26">
        <f t="array" ref="BG235">SUM(IF(Period=$BF$2,IF(Site=$A$221,IF(Provider=$B235,J))))</f>
        <v>4.4461538461538499</v>
      </c>
      <c r="BH235" s="26"/>
      <c r="BI235" s="27">
        <f t="shared" si="141"/>
        <v>0.98972602739726112</v>
      </c>
      <c r="BJ235" s="27">
        <f t="shared" si="129"/>
        <v>8.9423850485797467E-3</v>
      </c>
      <c r="BK235" s="44"/>
      <c r="BL235" s="25">
        <f t="array" ref="BL235">SUM(IF(Period=$BL$2,IF(Site=$A$221,IF(Provider=$B235,I))))</f>
        <v>69</v>
      </c>
      <c r="BM235" s="26">
        <f t="array" ref="BM235">SUM(IF(Period=$BL$2,IF(Site=$A$221,IF(Provider=$B235,J))))</f>
        <v>4.27536231884058</v>
      </c>
      <c r="BN235" s="26"/>
      <c r="BO235" s="27">
        <f t="shared" si="142"/>
        <v>0.75835475578406175</v>
      </c>
      <c r="BP235" s="27">
        <f t="shared" si="130"/>
        <v>9.1720299723284521E-3</v>
      </c>
      <c r="BQ235" s="44"/>
      <c r="BR235" s="25">
        <f t="array" ref="BR235">SUM(IF(Period=$BR$2,IF(Site=$A$221,IF(Provider=$B235,I))))</f>
        <v>76</v>
      </c>
      <c r="BS235" s="26">
        <f t="array" ref="BS235">SUM(IF(Period=$BR$2,IF(Site=$A$221,IF(Provider=$B235,J))))</f>
        <v>4.8157894736842097</v>
      </c>
      <c r="BT235" s="26"/>
      <c r="BU235" s="27">
        <f t="shared" si="143"/>
        <v>0.79392624728850314</v>
      </c>
      <c r="BV235" s="27">
        <f t="shared" si="131"/>
        <v>1.073597137074301E-2</v>
      </c>
    </row>
    <row r="236" spans="2:74" outlineLevel="1" x14ac:dyDescent="0.25">
      <c r="B236" s="20" t="s">
        <v>668</v>
      </c>
      <c r="C236" s="44"/>
      <c r="D236" s="25">
        <f t="array" ref="D236">SUM(IF(Period=$D$2,IF(Site=$A$221,IF(Provider=$B236,I))))</f>
        <v>73</v>
      </c>
      <c r="E236" s="26">
        <f t="array" ref="E236">SUM(IF(Period=$D$2,IF(Site=$A$221,IF(Provider=$B236,J))))</f>
        <v>5.493150684931507</v>
      </c>
      <c r="F236" s="26"/>
      <c r="G236" s="27">
        <f t="shared" si="132"/>
        <v>0.90315315315315325</v>
      </c>
      <c r="H236" s="27">
        <f t="shared" si="120"/>
        <v>1.1614099110840791E-2</v>
      </c>
      <c r="I236" s="44"/>
      <c r="J236" s="25">
        <f t="array" ref="J236">SUM(IF(Period=$J$2,IF(Site=$A$221,IF(Provider=$B236,I))))</f>
        <v>105</v>
      </c>
      <c r="K236" s="26">
        <f t="array" ref="K236">SUM(IF(Period=$J$2,IF(Site=$A$221,IF(Provider=$B236,J))))</f>
        <v>5.6</v>
      </c>
      <c r="L236" s="26"/>
      <c r="M236" s="27">
        <f t="shared" si="133"/>
        <v>1.2123711340206185</v>
      </c>
      <c r="N236" s="27">
        <f t="shared" si="121"/>
        <v>1.8217306441119061E-2</v>
      </c>
      <c r="O236" s="44"/>
      <c r="P236" s="25">
        <f t="array" ref="P236">SUM(IF(Period=$P$2,IF(Site=$A$221,IF(Provider=$B236,I))))</f>
        <v>86</v>
      </c>
      <c r="Q236" s="26">
        <f t="array" ref="Q236">SUM(IF(Period=$P$2,IF(Site=$A$221,IF(Provider=$B236,J))))</f>
        <v>4.7441860465116283</v>
      </c>
      <c r="R236" s="26"/>
      <c r="S236" s="27">
        <f t="shared" si="134"/>
        <v>0.8812095032397409</v>
      </c>
      <c r="T236" s="27">
        <f t="shared" si="122"/>
        <v>1.1757247420897931E-2</v>
      </c>
      <c r="U236" s="44"/>
      <c r="V236" s="25">
        <f t="array" ref="V236">SUM(IF(Period=$V$2,IF(Site=$A$221,IF(Provider=$B236,I))))</f>
        <v>92</v>
      </c>
      <c r="W236" s="26">
        <f t="array" ref="W236">SUM(IF(Period=$V$2,IF(Site=$A$221,IF(Provider=$B236,J))))</f>
        <v>4.5978260869565215</v>
      </c>
      <c r="X236" s="26"/>
      <c r="Y236" s="27">
        <f t="shared" si="135"/>
        <v>1.0168269230769229</v>
      </c>
      <c r="Z236" s="27">
        <f t="shared" si="123"/>
        <v>1.2792596624931953E-2</v>
      </c>
      <c r="AA236" s="44"/>
      <c r="AB236" s="25">
        <f t="array" ref="AB236">SUM(IF(Period=$AB$2,IF(Site=$A$221,IF(Provider=$B236,I))))</f>
        <v>59</v>
      </c>
      <c r="AC236" s="26">
        <f t="array" ref="AC236">SUM(IF(Period=$AB$2,IF(Site=$A$221,IF(Provider=$B236,J))))</f>
        <v>5.0847457627118642</v>
      </c>
      <c r="AD236" s="26"/>
      <c r="AE236" s="27">
        <f t="shared" si="136"/>
        <v>0.82417582417582413</v>
      </c>
      <c r="AF236" s="27">
        <f t="shared" si="124"/>
        <v>9.0249992479167294E-3</v>
      </c>
      <c r="AG236" s="44"/>
      <c r="AH236" s="25">
        <f t="array" ref="AH236">SUM(IF(Period=$AH$2,IF(Site=$A$221,IF(Provider=$B236,I))))</f>
        <v>53</v>
      </c>
      <c r="AI236" s="26">
        <f t="array" ref="AI236">SUM(IF(Period=$AH$2,IF(Site=$A$221,IF(Provider=$B236,J))))</f>
        <v>4.8490566037735903</v>
      </c>
      <c r="AJ236" s="26"/>
      <c r="AK236" s="27">
        <f t="shared" si="137"/>
        <v>0.9698113207547181</v>
      </c>
      <c r="AL236" s="27">
        <f t="shared" si="125"/>
        <v>8.7516175168562381E-3</v>
      </c>
      <c r="AM236" s="44"/>
      <c r="AN236" s="25">
        <f t="array" ref="AN236">SUM(IF(Period=$AN$2,IF(Site=$A$221,IF(Provider=$B236,I))))</f>
        <v>68</v>
      </c>
      <c r="AO236" s="26">
        <f t="array" ref="AO236">SUM(IF(Period=$AN$2,IF(Site=$A$221,IF(Provider=$B236,J))))</f>
        <v>4.75</v>
      </c>
      <c r="AP236" s="26"/>
      <c r="AQ236" s="27">
        <f t="shared" si="138"/>
        <v>1.0555555555555556</v>
      </c>
      <c r="AR236" s="27">
        <f t="shared" si="126"/>
        <v>1.0329389190917812E-2</v>
      </c>
      <c r="AS236" s="44"/>
      <c r="AT236" s="25">
        <f t="array" ref="AT236">SUM(IF(Period=$AT$2,IF(Site=$A$221,IF(Provider=$B236,I))))</f>
        <v>52</v>
      </c>
      <c r="AU236" s="26">
        <f t="array" ref="AU236">SUM(IF(Period=$AT$2,IF(Site=$A$221,IF(Provider=$B236,J))))</f>
        <v>5.7692307692307701</v>
      </c>
      <c r="AV236" s="26"/>
      <c r="AW236" s="27">
        <f t="shared" si="139"/>
        <v>1.0600706713780921</v>
      </c>
      <c r="AX236" s="27">
        <f t="shared" si="127"/>
        <v>9.4526892901030356E-3</v>
      </c>
      <c r="AY236" s="44"/>
      <c r="AZ236" s="25">
        <f t="array" ref="AZ236">SUM(IF(Period=$AZ$2,IF(Site=$A$221,IF(Provider=$B236,I))))</f>
        <v>49</v>
      </c>
      <c r="BA236" s="26">
        <f t="array" ref="BA236">SUM(IF(Period=$AZ$2,IF(Site=$A$221,IF(Provider=$B236,J))))</f>
        <v>6.0408163265306101</v>
      </c>
      <c r="BB236" s="26"/>
      <c r="BC236" s="27">
        <f t="shared" si="140"/>
        <v>0.99328859060402652</v>
      </c>
      <c r="BD236" s="27">
        <f t="shared" si="128"/>
        <v>9.6451497279155373E-3</v>
      </c>
      <c r="BE236" s="44"/>
      <c r="BF236" s="25">
        <f t="array" ref="BF236">SUM(IF(Period=$BF$2,IF(Site=$A$221,IF(Provider=$B236,I))))</f>
        <v>70</v>
      </c>
      <c r="BG236" s="26">
        <f t="array" ref="BG236">SUM(IF(Period=$BF$2,IF(Site=$A$221,IF(Provider=$B236,J))))</f>
        <v>5.04285714285714</v>
      </c>
      <c r="BH236" s="26"/>
      <c r="BI236" s="27">
        <f t="shared" si="141"/>
        <v>1.2089041095890403</v>
      </c>
      <c r="BJ236" s="27">
        <f t="shared" si="129"/>
        <v>1.0922705612971094E-2</v>
      </c>
      <c r="BK236" s="44"/>
      <c r="BL236" s="25">
        <f t="array" ref="BL236">SUM(IF(Period=$BL$2,IF(Site=$A$221,IF(Provider=$B236,I))))</f>
        <v>80</v>
      </c>
      <c r="BM236" s="26">
        <f t="array" ref="BM236">SUM(IF(Period=$BL$2,IF(Site=$A$221,IF(Provider=$B236,J))))</f>
        <v>6.5250000000000004</v>
      </c>
      <c r="BN236" s="26"/>
      <c r="BO236" s="27">
        <f t="shared" si="142"/>
        <v>1.3419023136246788</v>
      </c>
      <c r="BP236" s="27">
        <f t="shared" si="130"/>
        <v>1.6229829306967637E-2</v>
      </c>
      <c r="BQ236" s="44"/>
      <c r="BR236" s="25">
        <f t="array" ref="BR236">SUM(IF(Period=$BR$2,IF(Site=$A$221,IF(Provider=$B236,I))))</f>
        <v>38</v>
      </c>
      <c r="BS236" s="26">
        <f t="array" ref="BS236">SUM(IF(Period=$BR$2,IF(Site=$A$221,IF(Provider=$B236,J))))</f>
        <v>4.8421052631578902</v>
      </c>
      <c r="BT236" s="26"/>
      <c r="BU236" s="27">
        <f t="shared" si="143"/>
        <v>0.39913232104121443</v>
      </c>
      <c r="BV236" s="27">
        <f t="shared" si="131"/>
        <v>5.3973189404828209E-3</v>
      </c>
    </row>
    <row r="237" spans="2:74" outlineLevel="1" x14ac:dyDescent="0.25">
      <c r="B237" s="20" t="s">
        <v>645</v>
      </c>
      <c r="C237" s="44"/>
      <c r="D237" s="25">
        <f t="array" ref="D237">SUM(IF(Period=$D$2,IF(Site=$A$221,IF(Provider=$B237,I))))</f>
        <v>0</v>
      </c>
      <c r="E237" s="26">
        <f t="array" ref="E237">SUM(IF(Period=$D$2,IF(Site=$A$221,IF(Provider=$B237,J))))</f>
        <v>0</v>
      </c>
      <c r="F237" s="26"/>
      <c r="G237" s="27">
        <f t="shared" si="132"/>
        <v>0</v>
      </c>
      <c r="H237" s="27">
        <f t="shared" si="120"/>
        <v>0</v>
      </c>
      <c r="I237" s="44"/>
      <c r="J237" s="25">
        <f t="array" ref="J237">SUM(IF(Period=$J$2,IF(Site=$A$221,IF(Provider=$B237,I))))</f>
        <v>0</v>
      </c>
      <c r="K237" s="26">
        <f t="array" ref="K237">SUM(IF(Period=$J$2,IF(Site=$A$221,IF(Provider=$B237,J))))</f>
        <v>0</v>
      </c>
      <c r="L237" s="26"/>
      <c r="M237" s="27">
        <f t="shared" si="133"/>
        <v>0</v>
      </c>
      <c r="N237" s="27">
        <f t="shared" si="121"/>
        <v>0</v>
      </c>
      <c r="O237" s="44"/>
      <c r="P237" s="25">
        <f t="array" ref="P237">SUM(IF(Period=$P$2,IF(Site=$A$221,IF(Provider=$B237,I))))</f>
        <v>0</v>
      </c>
      <c r="Q237" s="26">
        <f t="array" ref="Q237">SUM(IF(Period=$P$2,IF(Site=$A$221,IF(Provider=$B237,J))))</f>
        <v>0</v>
      </c>
      <c r="R237" s="26"/>
      <c r="S237" s="27">
        <f t="shared" si="134"/>
        <v>0</v>
      </c>
      <c r="T237" s="27">
        <f t="shared" si="122"/>
        <v>0</v>
      </c>
      <c r="U237" s="44"/>
      <c r="V237" s="25">
        <f t="array" ref="V237">SUM(IF(Period=$V$2,IF(Site=$A$221,IF(Provider=$B237,I))))</f>
        <v>0</v>
      </c>
      <c r="W237" s="26">
        <f t="array" ref="W237">SUM(IF(Period=$V$2,IF(Site=$A$221,IF(Provider=$B237,J))))</f>
        <v>0</v>
      </c>
      <c r="X237" s="26"/>
      <c r="Y237" s="27">
        <f t="shared" si="135"/>
        <v>0</v>
      </c>
      <c r="Z237" s="27">
        <f t="shared" si="123"/>
        <v>0</v>
      </c>
      <c r="AA237" s="44"/>
      <c r="AB237" s="25">
        <f t="array" ref="AB237">SUM(IF(Period=$AB$2,IF(Site=$A$221,IF(Provider=$B237,I))))</f>
        <v>0</v>
      </c>
      <c r="AC237" s="26">
        <f t="array" ref="AC237">SUM(IF(Period=$AB$2,IF(Site=$A$221,IF(Provider=$B237,J))))</f>
        <v>0</v>
      </c>
      <c r="AD237" s="26"/>
      <c r="AE237" s="27">
        <f t="shared" si="136"/>
        <v>0</v>
      </c>
      <c r="AF237" s="27">
        <f t="shared" si="124"/>
        <v>0</v>
      </c>
      <c r="AG237" s="44"/>
      <c r="AH237" s="25">
        <f t="array" ref="AH237">SUM(IF(Period=$AH$2,IF(Site=$A$221,IF(Provider=$B237,I))))</f>
        <v>0</v>
      </c>
      <c r="AI237" s="26">
        <f t="array" ref="AI237">SUM(IF(Period=$AH$2,IF(Site=$A$221,IF(Provider=$B237,J))))</f>
        <v>0</v>
      </c>
      <c r="AJ237" s="26"/>
      <c r="AK237" s="27">
        <f t="shared" si="137"/>
        <v>0</v>
      </c>
      <c r="AL237" s="27">
        <f t="shared" si="125"/>
        <v>0</v>
      </c>
      <c r="AM237" s="44"/>
      <c r="AN237" s="25">
        <f t="array" ref="AN237">SUM(IF(Period=$AN$2,IF(Site=$A$221,IF(Provider=$B237,I))))</f>
        <v>0</v>
      </c>
      <c r="AO237" s="26">
        <f t="array" ref="AO237">SUM(IF(Period=$AN$2,IF(Site=$A$221,IF(Provider=$B237,J))))</f>
        <v>0</v>
      </c>
      <c r="AP237" s="26"/>
      <c r="AQ237" s="27">
        <f t="shared" si="138"/>
        <v>0</v>
      </c>
      <c r="AR237" s="27">
        <f t="shared" si="126"/>
        <v>0</v>
      </c>
      <c r="AS237" s="44"/>
      <c r="AT237" s="25">
        <f t="array" ref="AT237">SUM(IF(Period=$AT$2,IF(Site=$A$221,IF(Provider=$B237,I))))</f>
        <v>0</v>
      </c>
      <c r="AU237" s="26">
        <f t="array" ref="AU237">SUM(IF(Period=$AT$2,IF(Site=$A$221,IF(Provider=$B237,J))))</f>
        <v>0</v>
      </c>
      <c r="AV237" s="26"/>
      <c r="AW237" s="27">
        <f t="shared" si="139"/>
        <v>0</v>
      </c>
      <c r="AX237" s="27">
        <f t="shared" si="127"/>
        <v>0</v>
      </c>
      <c r="AY237" s="44"/>
      <c r="AZ237" s="25">
        <f t="array" ref="AZ237">SUM(IF(Period=$AZ$2,IF(Site=$A$221,IF(Provider=$B237,I))))</f>
        <v>0</v>
      </c>
      <c r="BA237" s="26">
        <f t="array" ref="BA237">SUM(IF(Period=$AZ$2,IF(Site=$A$221,IF(Provider=$B237,J))))</f>
        <v>0</v>
      </c>
      <c r="BB237" s="26"/>
      <c r="BC237" s="27">
        <f t="shared" si="140"/>
        <v>0</v>
      </c>
      <c r="BD237" s="27">
        <f t="shared" si="128"/>
        <v>0</v>
      </c>
      <c r="BE237" s="44"/>
      <c r="BF237" s="25">
        <f t="array" ref="BF237">SUM(IF(Period=$BF$2,IF(Site=$A$221,IF(Provider=$B237,I))))</f>
        <v>0</v>
      </c>
      <c r="BG237" s="26">
        <f t="array" ref="BG237">SUM(IF(Period=$BF$2,IF(Site=$A$221,IF(Provider=$B237,J))))</f>
        <v>0</v>
      </c>
      <c r="BH237" s="26"/>
      <c r="BI237" s="27">
        <f t="shared" si="141"/>
        <v>0</v>
      </c>
      <c r="BJ237" s="27">
        <f t="shared" si="129"/>
        <v>0</v>
      </c>
      <c r="BK237" s="44"/>
      <c r="BL237" s="25">
        <f t="array" ref="BL237">SUM(IF(Period=$BL$2,IF(Site=$A$221,IF(Provider=$B237,I))))</f>
        <v>0</v>
      </c>
      <c r="BM237" s="26">
        <f t="array" ref="BM237">SUM(IF(Period=$BL$2,IF(Site=$A$221,IF(Provider=$B237,J))))</f>
        <v>0</v>
      </c>
      <c r="BN237" s="26"/>
      <c r="BO237" s="27">
        <f t="shared" si="142"/>
        <v>0</v>
      </c>
      <c r="BP237" s="27">
        <f t="shared" si="130"/>
        <v>0</v>
      </c>
      <c r="BQ237" s="44"/>
      <c r="BR237" s="25">
        <f t="array" ref="BR237">SUM(IF(Period=$BR$2,IF(Site=$A$221,IF(Provider=$B237,I))))</f>
        <v>26</v>
      </c>
      <c r="BS237" s="26">
        <f t="array" ref="BS237">SUM(IF(Period=$BR$2,IF(Site=$A$221,IF(Provider=$B237,J))))</f>
        <v>5.8846153846153904</v>
      </c>
      <c r="BT237" s="26"/>
      <c r="BU237" s="27">
        <f t="shared" si="143"/>
        <v>0.33188720173535824</v>
      </c>
      <c r="BV237" s="27">
        <f t="shared" si="131"/>
        <v>4.4879880320319188E-3</v>
      </c>
    </row>
    <row r="238" spans="2:74" outlineLevel="1" x14ac:dyDescent="0.25">
      <c r="B238" s="20" t="s">
        <v>676</v>
      </c>
      <c r="C238" s="44"/>
      <c r="D238" s="25">
        <f t="array" ref="D238">SUM(IF(Period=$D$2,IF(Site=$A$221,IF(Provider=$B238,I))))</f>
        <v>1</v>
      </c>
      <c r="E238" s="26">
        <f t="array" ref="E238">SUM(IF(Period=$D$2,IF(Site=$A$221,IF(Provider=$B238,J))))</f>
        <v>1</v>
      </c>
      <c r="F238" s="26"/>
      <c r="G238" s="27">
        <f t="shared" si="132"/>
        <v>2.2522522522522522E-3</v>
      </c>
      <c r="H238" s="27">
        <f t="shared" si="120"/>
        <v>2.8962840675413443E-5</v>
      </c>
      <c r="I238" s="44"/>
      <c r="J238" s="25">
        <f t="array" ref="J238">SUM(IF(Period=$J$2,IF(Site=$A$221,IF(Provider=$B238,I))))</f>
        <v>0</v>
      </c>
      <c r="K238" s="26">
        <f t="array" ref="K238">SUM(IF(Period=$J$2,IF(Site=$A$221,IF(Provider=$B238,J))))</f>
        <v>0</v>
      </c>
      <c r="L238" s="26"/>
      <c r="M238" s="27">
        <f t="shared" si="133"/>
        <v>0</v>
      </c>
      <c r="N238" s="27">
        <f t="shared" si="121"/>
        <v>0</v>
      </c>
      <c r="O238" s="44"/>
      <c r="P238" s="25">
        <f t="array" ref="P238">SUM(IF(Period=$P$2,IF(Site=$A$221,IF(Provider=$B238,I))))</f>
        <v>0</v>
      </c>
      <c r="Q238" s="26">
        <f t="array" ref="Q238">SUM(IF(Period=$P$2,IF(Site=$A$221,IF(Provider=$B238,J))))</f>
        <v>0</v>
      </c>
      <c r="R238" s="26"/>
      <c r="S238" s="27">
        <f t="shared" si="134"/>
        <v>0</v>
      </c>
      <c r="T238" s="27">
        <f t="shared" si="122"/>
        <v>0</v>
      </c>
      <c r="U238" s="44"/>
      <c r="V238" s="25">
        <f t="array" ref="V238">SUM(IF(Period=$V$2,IF(Site=$A$221,IF(Provider=$B238,I))))</f>
        <v>0</v>
      </c>
      <c r="W238" s="26">
        <f t="array" ref="W238">SUM(IF(Period=$V$2,IF(Site=$A$221,IF(Provider=$B238,J))))</f>
        <v>0</v>
      </c>
      <c r="X238" s="26"/>
      <c r="Y238" s="27">
        <f t="shared" si="135"/>
        <v>0</v>
      </c>
      <c r="Z238" s="27">
        <f t="shared" si="123"/>
        <v>0</v>
      </c>
      <c r="AA238" s="44"/>
      <c r="AB238" s="25">
        <f t="array" ref="AB238">SUM(IF(Period=$AB$2,IF(Site=$A$221,IF(Provider=$B238,I))))</f>
        <v>0</v>
      </c>
      <c r="AC238" s="26">
        <f t="array" ref="AC238">SUM(IF(Period=$AB$2,IF(Site=$A$221,IF(Provider=$B238,J))))</f>
        <v>0</v>
      </c>
      <c r="AD238" s="26"/>
      <c r="AE238" s="27">
        <f t="shared" si="136"/>
        <v>0</v>
      </c>
      <c r="AF238" s="27">
        <f t="shared" si="124"/>
        <v>0</v>
      </c>
      <c r="AG238" s="44"/>
      <c r="AH238" s="25">
        <f t="array" ref="AH238">SUM(IF(Period=$AH$2,IF(Site=$A$221,IF(Provider=$B238,I))))</f>
        <v>0</v>
      </c>
      <c r="AI238" s="26">
        <f t="array" ref="AI238">SUM(IF(Period=$AH$2,IF(Site=$A$221,IF(Provider=$B238,J))))</f>
        <v>0</v>
      </c>
      <c r="AJ238" s="26"/>
      <c r="AK238" s="27">
        <f t="shared" si="137"/>
        <v>0</v>
      </c>
      <c r="AL238" s="27">
        <f t="shared" si="125"/>
        <v>0</v>
      </c>
      <c r="AM238" s="44"/>
      <c r="AN238" s="25">
        <f t="array" ref="AN238">SUM(IF(Period=$AN$2,IF(Site=$A$221,IF(Provider=$B238,I))))</f>
        <v>0</v>
      </c>
      <c r="AO238" s="26">
        <f t="array" ref="AO238">SUM(IF(Period=$AN$2,IF(Site=$A$221,IF(Provider=$B238,J))))</f>
        <v>0</v>
      </c>
      <c r="AP238" s="26"/>
      <c r="AQ238" s="27">
        <f t="shared" si="138"/>
        <v>0</v>
      </c>
      <c r="AR238" s="27">
        <f t="shared" si="126"/>
        <v>0</v>
      </c>
      <c r="AS238" s="44"/>
      <c r="AT238" s="25">
        <f t="array" ref="AT238">SUM(IF(Period=$AT$2,IF(Site=$A$221,IF(Provider=$B238,I))))</f>
        <v>0</v>
      </c>
      <c r="AU238" s="26">
        <f t="array" ref="AU238">SUM(IF(Period=$AT$2,IF(Site=$A$221,IF(Provider=$B238,J))))</f>
        <v>0</v>
      </c>
      <c r="AV238" s="26"/>
      <c r="AW238" s="27">
        <f t="shared" si="139"/>
        <v>0</v>
      </c>
      <c r="AX238" s="27">
        <f t="shared" si="127"/>
        <v>0</v>
      </c>
      <c r="AY238" s="44"/>
      <c r="AZ238" s="25">
        <f t="array" ref="AZ238">SUM(IF(Period=$AZ$2,IF(Site=$A$221,IF(Provider=$B238,I))))</f>
        <v>0</v>
      </c>
      <c r="BA238" s="26">
        <f t="array" ref="BA238">SUM(IF(Period=$AZ$2,IF(Site=$A$221,IF(Provider=$B238,J))))</f>
        <v>0</v>
      </c>
      <c r="BB238" s="26"/>
      <c r="BC238" s="27">
        <f t="shared" si="140"/>
        <v>0</v>
      </c>
      <c r="BD238" s="27">
        <f t="shared" si="128"/>
        <v>0</v>
      </c>
      <c r="BE238" s="44"/>
      <c r="BF238" s="25">
        <f t="array" ref="BF238">SUM(IF(Period=$BF$2,IF(Site=$A$221,IF(Provider=$B238,I))))</f>
        <v>0</v>
      </c>
      <c r="BG238" s="26">
        <f t="array" ref="BG238">SUM(IF(Period=$BF$2,IF(Site=$A$221,IF(Provider=$B238,J))))</f>
        <v>0</v>
      </c>
      <c r="BH238" s="26"/>
      <c r="BI238" s="27">
        <f t="shared" si="141"/>
        <v>0</v>
      </c>
      <c r="BJ238" s="27">
        <f t="shared" si="129"/>
        <v>0</v>
      </c>
      <c r="BK238" s="44"/>
      <c r="BL238" s="25">
        <f t="array" ref="BL238">SUM(IF(Period=$BL$2,IF(Site=$A$221,IF(Provider=$B238,I))))</f>
        <v>0</v>
      </c>
      <c r="BM238" s="26">
        <f t="array" ref="BM238">SUM(IF(Period=$BL$2,IF(Site=$A$221,IF(Provider=$B238,J))))</f>
        <v>0</v>
      </c>
      <c r="BN238" s="26"/>
      <c r="BO238" s="27">
        <f t="shared" si="142"/>
        <v>0</v>
      </c>
      <c r="BP238" s="27">
        <f t="shared" si="130"/>
        <v>0</v>
      </c>
      <c r="BQ238" s="44"/>
      <c r="BR238" s="25">
        <f t="array" ref="BR238">SUM(IF(Period=$BR$2,IF(Site=$A$221,IF(Provider=$B238,I))))</f>
        <v>0</v>
      </c>
      <c r="BS238" s="26">
        <f t="array" ref="BS238">SUM(IF(Period=$BR$2,IF(Site=$A$221,IF(Provider=$B238,J))))</f>
        <v>0</v>
      </c>
      <c r="BT238" s="26"/>
      <c r="BU238" s="27">
        <f t="shared" si="143"/>
        <v>0</v>
      </c>
      <c r="BV238" s="27">
        <f t="shared" si="131"/>
        <v>0</v>
      </c>
    </row>
    <row r="239" spans="2:74" outlineLevel="1" x14ac:dyDescent="0.25">
      <c r="B239" s="20" t="s">
        <v>673</v>
      </c>
      <c r="C239" s="44"/>
      <c r="D239" s="25">
        <f t="array" ref="D239">SUM(IF(Period=$D$2,IF(Site=$A$221,IF(Provider=$B239,I))))</f>
        <v>63</v>
      </c>
      <c r="E239" s="26">
        <f t="array" ref="E239">SUM(IF(Period=$D$2,IF(Site=$A$221,IF(Provider=$B239,J))))</f>
        <v>4.5238095238095237</v>
      </c>
      <c r="F239" s="26"/>
      <c r="G239" s="27">
        <f t="shared" si="132"/>
        <v>0.64189189189189189</v>
      </c>
      <c r="H239" s="27">
        <f t="shared" si="120"/>
        <v>8.2544095924928316E-3</v>
      </c>
      <c r="I239" s="44"/>
      <c r="J239" s="25">
        <f t="array" ref="J239">SUM(IF(Period=$J$2,IF(Site=$A$221,IF(Provider=$B239,I))))</f>
        <v>82</v>
      </c>
      <c r="K239" s="26">
        <f t="array" ref="K239">SUM(IF(Period=$J$2,IF(Site=$A$221,IF(Provider=$B239,J))))</f>
        <v>4.9512195121951219</v>
      </c>
      <c r="L239" s="26"/>
      <c r="M239" s="27">
        <f t="shared" si="133"/>
        <v>0.83711340206185569</v>
      </c>
      <c r="N239" s="27">
        <f t="shared" si="121"/>
        <v>1.2578616352201259E-2</v>
      </c>
      <c r="O239" s="44"/>
      <c r="P239" s="25">
        <f t="array" ref="P239">SUM(IF(Period=$P$2,IF(Site=$A$221,IF(Provider=$B239,I))))</f>
        <v>70</v>
      </c>
      <c r="Q239" s="26">
        <f t="array" ref="Q239">SUM(IF(Period=$P$2,IF(Site=$A$221,IF(Provider=$B239,J))))</f>
        <v>3.8571428571428572</v>
      </c>
      <c r="R239" s="26"/>
      <c r="S239" s="27">
        <f t="shared" si="134"/>
        <v>0.58315334773218142</v>
      </c>
      <c r="T239" s="27">
        <f t="shared" si="122"/>
        <v>7.7805313814765719E-3</v>
      </c>
      <c r="U239" s="44"/>
      <c r="V239" s="25">
        <f t="array" ref="V239">SUM(IF(Period=$V$2,IF(Site=$A$221,IF(Provider=$B239,I))))</f>
        <v>62</v>
      </c>
      <c r="W239" s="26">
        <f t="array" ref="W239">SUM(IF(Period=$V$2,IF(Site=$A$221,IF(Provider=$B239,J))))</f>
        <v>3.467741935483871</v>
      </c>
      <c r="X239" s="26"/>
      <c r="Y239" s="27">
        <f t="shared" si="135"/>
        <v>0.51682692307692313</v>
      </c>
      <c r="Z239" s="27">
        <f t="shared" si="123"/>
        <v>6.502147220710095E-3</v>
      </c>
      <c r="AA239" s="44"/>
      <c r="AB239" s="25">
        <f t="array" ref="AB239">SUM(IF(Period=$AB$2,IF(Site=$A$221,IF(Provider=$B239,I))))</f>
        <v>43</v>
      </c>
      <c r="AC239" s="26">
        <f t="array" ref="AC239">SUM(IF(Period=$AB$2,IF(Site=$A$221,IF(Provider=$B239,J))))</f>
        <v>3.8837209302325579</v>
      </c>
      <c r="AD239" s="26"/>
      <c r="AE239" s="27">
        <f t="shared" si="136"/>
        <v>0.45879120879120877</v>
      </c>
      <c r="AF239" s="27">
        <f t="shared" si="124"/>
        <v>5.0239162480069785E-3</v>
      </c>
      <c r="AG239" s="44"/>
      <c r="AH239" s="25">
        <f t="array" ref="AH239">SUM(IF(Period=$AH$2,IF(Site=$A$221,IF(Provider=$B239,I))))</f>
        <v>0</v>
      </c>
      <c r="AI239" s="26">
        <f t="array" ref="AI239">SUM(IF(Period=$AH$2,IF(Site=$A$221,IF(Provider=$B239,J))))</f>
        <v>0</v>
      </c>
      <c r="AJ239" s="26"/>
      <c r="AK239" s="27">
        <f t="shared" si="137"/>
        <v>0</v>
      </c>
      <c r="AL239" s="27">
        <f t="shared" si="125"/>
        <v>0</v>
      </c>
      <c r="AM239" s="44"/>
      <c r="AN239" s="25">
        <f t="array" ref="AN239">SUM(IF(Period=$AN$2,IF(Site=$A$221,IF(Provider=$B239,I))))</f>
        <v>0</v>
      </c>
      <c r="AO239" s="26">
        <f t="array" ref="AO239">SUM(IF(Period=$AN$2,IF(Site=$A$221,IF(Provider=$B239,J))))</f>
        <v>0</v>
      </c>
      <c r="AP239" s="26"/>
      <c r="AQ239" s="27">
        <f t="shared" si="138"/>
        <v>0</v>
      </c>
      <c r="AR239" s="27">
        <f t="shared" si="126"/>
        <v>0</v>
      </c>
      <c r="AS239" s="44"/>
      <c r="AT239" s="25">
        <f t="array" ref="AT239">SUM(IF(Period=$AT$2,IF(Site=$A$221,IF(Provider=$B239,I))))</f>
        <v>41</v>
      </c>
      <c r="AU239" s="26">
        <f t="array" ref="AU239">SUM(IF(Period=$AT$2,IF(Site=$A$221,IF(Provider=$B239,J))))</f>
        <v>3.4390243902439002</v>
      </c>
      <c r="AV239" s="26"/>
      <c r="AW239" s="27">
        <f t="shared" si="139"/>
        <v>0.49823321554770283</v>
      </c>
      <c r="AX239" s="27">
        <f t="shared" si="127"/>
        <v>4.4427639663484229E-3</v>
      </c>
      <c r="AY239" s="44"/>
      <c r="AZ239" s="25">
        <f t="array" ref="AZ239">SUM(IF(Period=$AZ$2,IF(Site=$A$221,IF(Provider=$B239,I))))</f>
        <v>28</v>
      </c>
      <c r="BA239" s="26">
        <f t="array" ref="BA239">SUM(IF(Period=$AZ$2,IF(Site=$A$221,IF(Provider=$B239,J))))</f>
        <v>2.71428571428571</v>
      </c>
      <c r="BB239" s="26"/>
      <c r="BC239" s="27">
        <f t="shared" si="140"/>
        <v>0.25503355704697944</v>
      </c>
      <c r="BD239" s="27">
        <f t="shared" si="128"/>
        <v>2.4764573625729049E-3</v>
      </c>
      <c r="BE239" s="44"/>
      <c r="BF239" s="25">
        <f t="array" ref="BF239">SUM(IF(Period=$BF$2,IF(Site=$A$221,IF(Provider=$B239,I))))</f>
        <v>40</v>
      </c>
      <c r="BG239" s="26">
        <f t="array" ref="BG239">SUM(IF(Period=$BF$2,IF(Site=$A$221,IF(Provider=$B239,J))))</f>
        <v>3.15</v>
      </c>
      <c r="BH239" s="26"/>
      <c r="BI239" s="27">
        <f t="shared" si="141"/>
        <v>0.43150684931506844</v>
      </c>
      <c r="BJ239" s="27">
        <f t="shared" si="129"/>
        <v>3.8987561111454914E-3</v>
      </c>
      <c r="BK239" s="44"/>
      <c r="BL239" s="25">
        <f t="array" ref="BL239">SUM(IF(Period=$BL$2,IF(Site=$A$221,IF(Provider=$B239,I))))</f>
        <v>46</v>
      </c>
      <c r="BM239" s="26">
        <f t="array" ref="BM239">SUM(IF(Period=$BL$2,IF(Site=$A$221,IF(Provider=$B239,J))))</f>
        <v>2.8695652173913002</v>
      </c>
      <c r="BN239" s="26"/>
      <c r="BO239" s="27">
        <f t="shared" si="142"/>
        <v>0.33933161953727459</v>
      </c>
      <c r="BP239" s="27">
        <f t="shared" si="130"/>
        <v>4.1040947672791655E-3</v>
      </c>
      <c r="BQ239" s="44"/>
      <c r="BR239" s="25">
        <f t="array" ref="BR239">SUM(IF(Period=$BR$2,IF(Site=$A$221,IF(Provider=$B239,I))))</f>
        <v>58</v>
      </c>
      <c r="BS239" s="26">
        <f t="array" ref="BS239">SUM(IF(Period=$BR$2,IF(Site=$A$221,IF(Provider=$B239,J))))</f>
        <v>3.2931034482758599</v>
      </c>
      <c r="BT239" s="26"/>
      <c r="BU239" s="27">
        <f t="shared" si="143"/>
        <v>0.41431670281995636</v>
      </c>
      <c r="BV239" s="27">
        <f t="shared" si="131"/>
        <v>5.6026517262620602E-3</v>
      </c>
    </row>
    <row r="240" spans="2:74" outlineLevel="1" x14ac:dyDescent="0.25">
      <c r="B240" s="20" t="s">
        <v>913</v>
      </c>
      <c r="C240" s="44"/>
      <c r="D240" s="25">
        <f t="array" ref="D240">SUM(IF(Period=$D$2,IF(Site=$A$221,IF(Provider=$B240,I))))</f>
        <v>0</v>
      </c>
      <c r="E240" s="26">
        <f t="array" ref="E240">SUM(IF(Period=$D$2,IF(Site=$A$221,IF(Provider=$B240,J))))</f>
        <v>0</v>
      </c>
      <c r="F240" s="26"/>
      <c r="G240" s="27">
        <f t="shared" si="132"/>
        <v>0</v>
      </c>
      <c r="H240" s="27">
        <f t="shared" si="120"/>
        <v>0</v>
      </c>
      <c r="I240" s="44"/>
      <c r="J240" s="25">
        <f t="array" ref="J240">SUM(IF(Period=$J$2,IF(Site=$A$221,IF(Provider=$B240,I))))</f>
        <v>0</v>
      </c>
      <c r="K240" s="26">
        <f t="array" ref="K240">SUM(IF(Period=$J$2,IF(Site=$A$221,IF(Provider=$B240,J))))</f>
        <v>0</v>
      </c>
      <c r="L240" s="26"/>
      <c r="M240" s="27">
        <f t="shared" si="133"/>
        <v>0</v>
      </c>
      <c r="N240" s="27">
        <f t="shared" si="121"/>
        <v>0</v>
      </c>
      <c r="O240" s="44"/>
      <c r="P240" s="25">
        <f t="array" ref="P240">SUM(IF(Period=$P$2,IF(Site=$A$221,IF(Provider=$B240,I))))</f>
        <v>0</v>
      </c>
      <c r="Q240" s="26">
        <f t="array" ref="Q240">SUM(IF(Period=$P$2,IF(Site=$A$221,IF(Provider=$B240,J))))</f>
        <v>0</v>
      </c>
      <c r="R240" s="26"/>
      <c r="S240" s="27">
        <f t="shared" si="134"/>
        <v>0</v>
      </c>
      <c r="T240" s="27">
        <f t="shared" si="122"/>
        <v>0</v>
      </c>
      <c r="U240" s="44"/>
      <c r="V240" s="25">
        <f t="array" ref="V240">SUM(IF(Period=$V$2,IF(Site=$A$221,IF(Provider=$B240,I))))</f>
        <v>0</v>
      </c>
      <c r="W240" s="26">
        <f t="array" ref="W240">SUM(IF(Period=$V$2,IF(Site=$A$221,IF(Provider=$B240,J))))</f>
        <v>0</v>
      </c>
      <c r="X240" s="26"/>
      <c r="Y240" s="27">
        <f t="shared" si="135"/>
        <v>0</v>
      </c>
      <c r="Z240" s="27">
        <f t="shared" si="123"/>
        <v>0</v>
      </c>
      <c r="AA240" s="44"/>
      <c r="AB240" s="25">
        <f t="array" ref="AB240">SUM(IF(Period=$AB$2,IF(Site=$A$221,IF(Provider=$B240,I))))</f>
        <v>0</v>
      </c>
      <c r="AC240" s="26">
        <f t="array" ref="AC240">SUM(IF(Period=$AB$2,IF(Site=$A$221,IF(Provider=$B240,J))))</f>
        <v>0</v>
      </c>
      <c r="AD240" s="26"/>
      <c r="AE240" s="27">
        <f t="shared" si="136"/>
        <v>0</v>
      </c>
      <c r="AF240" s="27">
        <f t="shared" si="124"/>
        <v>0</v>
      </c>
      <c r="AG240" s="44"/>
      <c r="AH240" s="25">
        <f t="array" ref="AH240">SUM(IF(Period=$AH$2,IF(Site=$A$221,IF(Provider=$B240,I))))</f>
        <v>37</v>
      </c>
      <c r="AI240" s="26">
        <f t="array" ref="AI240">SUM(IF(Period=$AH$2,IF(Site=$A$221,IF(Provider=$B240,J))))</f>
        <v>3.0270270270270299</v>
      </c>
      <c r="AJ240" s="26"/>
      <c r="AK240" s="27">
        <f t="shared" si="137"/>
        <v>0.42264150943396267</v>
      </c>
      <c r="AL240" s="27">
        <f t="shared" si="125"/>
        <v>3.81393448205408E-3</v>
      </c>
      <c r="AM240" s="44"/>
      <c r="AN240" s="25">
        <f t="array" ref="AN240">SUM(IF(Period=$AN$2,IF(Site=$A$221,IF(Provider=$B240,I))))</f>
        <v>39</v>
      </c>
      <c r="AO240" s="26">
        <f t="array" ref="AO240">SUM(IF(Period=$AN$2,IF(Site=$A$221,IF(Provider=$B240,J))))</f>
        <v>2.4871794871794899</v>
      </c>
      <c r="AP240" s="26"/>
      <c r="AQ240" s="27">
        <f t="shared" si="138"/>
        <v>0.3169934640522879</v>
      </c>
      <c r="AR240" s="27">
        <f t="shared" si="126"/>
        <v>3.1020147105852293E-3</v>
      </c>
      <c r="AS240" s="44"/>
      <c r="AT240" s="25">
        <f t="array" ref="AT240">SUM(IF(Period=$AT$2,IF(Site=$A$221,IF(Provider=$B240,I))))</f>
        <v>0</v>
      </c>
      <c r="AU240" s="26">
        <f t="array" ref="AU240">SUM(IF(Period=$AT$2,IF(Site=$A$221,IF(Provider=$B240,J))))</f>
        <v>0</v>
      </c>
      <c r="AV240" s="26"/>
      <c r="AW240" s="27">
        <f t="shared" si="139"/>
        <v>0</v>
      </c>
      <c r="AX240" s="27">
        <f t="shared" si="127"/>
        <v>0</v>
      </c>
      <c r="AY240" s="44"/>
      <c r="AZ240" s="25">
        <f t="array" ref="AZ240">SUM(IF(Period=$AZ$2,IF(Site=$A$221,IF(Provider=$B240,I))))</f>
        <v>0</v>
      </c>
      <c r="BA240" s="26">
        <f t="array" ref="BA240">SUM(IF(Period=$AZ$2,IF(Site=$A$221,IF(Provider=$B240,J))))</f>
        <v>0</v>
      </c>
      <c r="BB240" s="26"/>
      <c r="BC240" s="27">
        <f t="shared" si="140"/>
        <v>0</v>
      </c>
      <c r="BD240" s="27">
        <f t="shared" si="128"/>
        <v>0</v>
      </c>
      <c r="BE240" s="44"/>
      <c r="BF240" s="25">
        <f t="array" ref="BF240">SUM(IF(Period=$BF$2,IF(Site=$A$221,IF(Provider=$B240,I))))</f>
        <v>0</v>
      </c>
      <c r="BG240" s="26">
        <f t="array" ref="BG240">SUM(IF(Period=$BF$2,IF(Site=$A$221,IF(Provider=$B240,J))))</f>
        <v>0</v>
      </c>
      <c r="BH240" s="26"/>
      <c r="BI240" s="27">
        <f t="shared" si="141"/>
        <v>0</v>
      </c>
      <c r="BJ240" s="27">
        <f t="shared" si="129"/>
        <v>0</v>
      </c>
      <c r="BK240" s="44"/>
      <c r="BL240" s="25">
        <f t="array" ref="BL240">SUM(IF(Period=$BL$2,IF(Site=$A$221,IF(Provider=$B240,I))))</f>
        <v>0</v>
      </c>
      <c r="BM240" s="26">
        <f t="array" ref="BM240">SUM(IF(Period=$BL$2,IF(Site=$A$221,IF(Provider=$B240,J))))</f>
        <v>0</v>
      </c>
      <c r="BN240" s="26"/>
      <c r="BO240" s="27">
        <f t="shared" si="142"/>
        <v>0</v>
      </c>
      <c r="BP240" s="27">
        <f t="shared" si="130"/>
        <v>0</v>
      </c>
      <c r="BQ240" s="44"/>
      <c r="BR240" s="25">
        <f t="array" ref="BR240">SUM(IF(Period=$BR$2,IF(Site=$A$221,IF(Provider=$B240,I))))</f>
        <v>0</v>
      </c>
      <c r="BS240" s="26">
        <f t="array" ref="BS240">SUM(IF(Period=$BR$2,IF(Site=$A$221,IF(Provider=$B240,J))))</f>
        <v>0</v>
      </c>
      <c r="BT240" s="26"/>
      <c r="BU240" s="27">
        <f t="shared" si="143"/>
        <v>0</v>
      </c>
      <c r="BV240" s="27">
        <f t="shared" si="131"/>
        <v>0</v>
      </c>
    </row>
    <row r="241" spans="1:74" outlineLevel="1" x14ac:dyDescent="0.25">
      <c r="B241" s="20" t="s">
        <v>678</v>
      </c>
      <c r="C241" s="44"/>
      <c r="D241" s="25">
        <f t="array" ref="D241">SUM(IF(Period=$D$2,IF(Site=$A$221,IF(Provider=$B241,I))))</f>
        <v>0</v>
      </c>
      <c r="E241" s="26">
        <f t="array" ref="E241">SUM(IF(Period=$D$2,IF(Site=$A$221,IF(Provider=$B241,J))))</f>
        <v>0</v>
      </c>
      <c r="F241" s="26"/>
      <c r="G241" s="27">
        <f t="shared" si="132"/>
        <v>0</v>
      </c>
      <c r="H241" s="27">
        <f t="shared" si="120"/>
        <v>0</v>
      </c>
      <c r="I241" s="44"/>
      <c r="J241" s="25">
        <f t="array" ref="J241">SUM(IF(Period=$J$2,IF(Site=$A$221,IF(Provider=$B241,I))))</f>
        <v>0</v>
      </c>
      <c r="K241" s="26">
        <f t="array" ref="K241">SUM(IF(Period=$J$2,IF(Site=$A$221,IF(Provider=$B241,J))))</f>
        <v>0</v>
      </c>
      <c r="L241" s="26"/>
      <c r="M241" s="27">
        <f t="shared" si="133"/>
        <v>0</v>
      </c>
      <c r="N241" s="27">
        <f t="shared" si="121"/>
        <v>0</v>
      </c>
      <c r="O241" s="44"/>
      <c r="P241" s="25">
        <f t="array" ref="P241">SUM(IF(Period=$P$2,IF(Site=$A$221,IF(Provider=$B241,I))))</f>
        <v>15</v>
      </c>
      <c r="Q241" s="26">
        <f t="array" ref="Q241">SUM(IF(Period=$P$2,IF(Site=$A$221,IF(Provider=$B241,J))))</f>
        <v>4.5999999999999996</v>
      </c>
      <c r="R241" s="26"/>
      <c r="S241" s="27">
        <f t="shared" si="134"/>
        <v>0.14902807775377971</v>
      </c>
      <c r="T241" s="27">
        <f t="shared" si="122"/>
        <v>1.9883580197106792E-3</v>
      </c>
      <c r="U241" s="44"/>
      <c r="V241" s="25">
        <f t="array" ref="V241">SUM(IF(Period=$V$2,IF(Site=$A$221,IF(Provider=$B241,I))))</f>
        <v>0</v>
      </c>
      <c r="W241" s="26">
        <f t="array" ref="W241">SUM(IF(Period=$V$2,IF(Site=$A$221,IF(Provider=$B241,J))))</f>
        <v>0</v>
      </c>
      <c r="X241" s="26"/>
      <c r="Y241" s="27">
        <f t="shared" si="135"/>
        <v>0</v>
      </c>
      <c r="Z241" s="27">
        <f t="shared" si="123"/>
        <v>0</v>
      </c>
      <c r="AA241" s="44"/>
      <c r="AB241" s="25">
        <f t="array" ref="AB241">SUM(IF(Period=$AB$2,IF(Site=$A$221,IF(Provider=$B241,I))))</f>
        <v>0</v>
      </c>
      <c r="AC241" s="26">
        <f t="array" ref="AC241">SUM(IF(Period=$AB$2,IF(Site=$A$221,IF(Provider=$B241,J))))</f>
        <v>0</v>
      </c>
      <c r="AD241" s="26"/>
      <c r="AE241" s="27">
        <f t="shared" si="136"/>
        <v>0</v>
      </c>
      <c r="AF241" s="27">
        <f t="shared" si="124"/>
        <v>0</v>
      </c>
      <c r="AG241" s="44"/>
      <c r="AH241" s="25">
        <f t="array" ref="AH241">SUM(IF(Period=$AH$2,IF(Site=$A$221,IF(Provider=$B241,I))))</f>
        <v>0</v>
      </c>
      <c r="AI241" s="26">
        <f t="array" ref="AI241">SUM(IF(Period=$AH$2,IF(Site=$A$221,IF(Provider=$B241,J))))</f>
        <v>0</v>
      </c>
      <c r="AJ241" s="26"/>
      <c r="AK241" s="27">
        <f t="shared" si="137"/>
        <v>0</v>
      </c>
      <c r="AL241" s="27">
        <f t="shared" si="125"/>
        <v>0</v>
      </c>
      <c r="AM241" s="44"/>
      <c r="AN241" s="25">
        <f t="array" ref="AN241">SUM(IF(Period=$AN$2,IF(Site=$A$221,IF(Provider=$B241,I))))</f>
        <v>0</v>
      </c>
      <c r="AO241" s="26">
        <f t="array" ref="AO241">SUM(IF(Period=$AN$2,IF(Site=$A$221,IF(Provider=$B241,J))))</f>
        <v>0</v>
      </c>
      <c r="AP241" s="26"/>
      <c r="AQ241" s="27">
        <f t="shared" si="138"/>
        <v>0</v>
      </c>
      <c r="AR241" s="27">
        <f t="shared" si="126"/>
        <v>0</v>
      </c>
      <c r="AS241" s="44"/>
      <c r="AT241" s="25">
        <f t="array" ref="AT241">SUM(IF(Period=$AT$2,IF(Site=$A$221,IF(Provider=$B241,I))))</f>
        <v>0</v>
      </c>
      <c r="AU241" s="26">
        <f t="array" ref="AU241">SUM(IF(Period=$AT$2,IF(Site=$A$221,IF(Provider=$B241,J))))</f>
        <v>0</v>
      </c>
      <c r="AV241" s="26"/>
      <c r="AW241" s="27">
        <f t="shared" si="139"/>
        <v>0</v>
      </c>
      <c r="AX241" s="27">
        <f t="shared" si="127"/>
        <v>0</v>
      </c>
      <c r="AY241" s="44"/>
      <c r="AZ241" s="25">
        <f t="array" ref="AZ241">SUM(IF(Period=$AZ$2,IF(Site=$A$221,IF(Provider=$B241,I))))</f>
        <v>0</v>
      </c>
      <c r="BA241" s="26">
        <f t="array" ref="BA241">SUM(IF(Period=$AZ$2,IF(Site=$A$221,IF(Provider=$B241,J))))</f>
        <v>0</v>
      </c>
      <c r="BB241" s="26"/>
      <c r="BC241" s="27">
        <f t="shared" si="140"/>
        <v>0</v>
      </c>
      <c r="BD241" s="27">
        <f t="shared" si="128"/>
        <v>0</v>
      </c>
      <c r="BE241" s="44"/>
      <c r="BF241" s="25">
        <f t="array" ref="BF241">SUM(IF(Period=$BF$2,IF(Site=$A$221,IF(Provider=$B241,I))))</f>
        <v>0</v>
      </c>
      <c r="BG241" s="26">
        <f t="array" ref="BG241">SUM(IF(Period=$BF$2,IF(Site=$A$221,IF(Provider=$B241,J))))</f>
        <v>0</v>
      </c>
      <c r="BH241" s="26"/>
      <c r="BI241" s="27">
        <f t="shared" si="141"/>
        <v>0</v>
      </c>
      <c r="BJ241" s="27">
        <f t="shared" si="129"/>
        <v>0</v>
      </c>
      <c r="BK241" s="44"/>
      <c r="BL241" s="25">
        <f t="array" ref="BL241">SUM(IF(Period=$BL$2,IF(Site=$A$221,IF(Provider=$B241,I))))</f>
        <v>0</v>
      </c>
      <c r="BM241" s="26">
        <f t="array" ref="BM241">SUM(IF(Period=$BL$2,IF(Site=$A$221,IF(Provider=$B241,J))))</f>
        <v>0</v>
      </c>
      <c r="BN241" s="26"/>
      <c r="BO241" s="27">
        <f t="shared" si="142"/>
        <v>0</v>
      </c>
      <c r="BP241" s="27">
        <f t="shared" si="130"/>
        <v>0</v>
      </c>
      <c r="BQ241" s="44"/>
      <c r="BR241" s="25">
        <f t="array" ref="BR241">SUM(IF(Period=$BR$2,IF(Site=$A$221,IF(Provider=$B241,I))))</f>
        <v>9</v>
      </c>
      <c r="BS241" s="26">
        <f t="array" ref="BS241">SUM(IF(Period=$BR$2,IF(Site=$A$221,IF(Provider=$B241,J))))</f>
        <v>4.8888888888888902</v>
      </c>
      <c r="BT241" s="26"/>
      <c r="BU241" s="27">
        <f t="shared" si="143"/>
        <v>9.5444685466377466E-2</v>
      </c>
      <c r="BV241" s="27">
        <f t="shared" si="131"/>
        <v>1.2906632248980672E-3</v>
      </c>
    </row>
    <row r="242" spans="1:74" outlineLevel="1" x14ac:dyDescent="0.25">
      <c r="B242" s="20" t="s">
        <v>677</v>
      </c>
      <c r="C242" s="44"/>
      <c r="D242" s="25">
        <f t="array" ref="D242">SUM(IF(Period=$D$2,IF(Site=$A$221,IF(Provider=$B242,I))))</f>
        <v>1</v>
      </c>
      <c r="E242" s="26">
        <f t="array" ref="E242">SUM(IF(Period=$D$2,IF(Site=$A$221,IF(Provider=$B242,J))))</f>
        <v>8</v>
      </c>
      <c r="F242" s="26"/>
      <c r="G242" s="27">
        <f t="shared" si="132"/>
        <v>1.8018018018018018E-2</v>
      </c>
      <c r="H242" s="27">
        <f t="shared" si="120"/>
        <v>2.3170272540330754E-4</v>
      </c>
      <c r="I242" s="44"/>
      <c r="J242" s="25">
        <f t="array" ref="J242">SUM(IF(Period=$J$2,IF(Site=$A$221,IF(Provider=$B242,I))))</f>
        <v>0</v>
      </c>
      <c r="K242" s="26">
        <f t="array" ref="K242">SUM(IF(Period=$J$2,IF(Site=$A$221,IF(Provider=$B242,J))))</f>
        <v>0</v>
      </c>
      <c r="L242" s="26"/>
      <c r="M242" s="27">
        <f t="shared" si="133"/>
        <v>0</v>
      </c>
      <c r="N242" s="27">
        <f t="shared" si="121"/>
        <v>0</v>
      </c>
      <c r="O242" s="44"/>
      <c r="P242" s="25">
        <f t="array" ref="P242">SUM(IF(Period=$P$2,IF(Site=$A$221,IF(Provider=$B242,I))))</f>
        <v>0</v>
      </c>
      <c r="Q242" s="26">
        <f t="array" ref="Q242">SUM(IF(Period=$P$2,IF(Site=$A$221,IF(Provider=$B242,J))))</f>
        <v>0</v>
      </c>
      <c r="R242" s="26"/>
      <c r="S242" s="27">
        <f t="shared" si="134"/>
        <v>0</v>
      </c>
      <c r="T242" s="27">
        <f t="shared" si="122"/>
        <v>0</v>
      </c>
      <c r="U242" s="44"/>
      <c r="V242" s="25">
        <f t="array" ref="V242">SUM(IF(Period=$V$2,IF(Site=$A$221,IF(Provider=$B242,I))))</f>
        <v>0</v>
      </c>
      <c r="W242" s="26">
        <f t="array" ref="W242">SUM(IF(Period=$V$2,IF(Site=$A$221,IF(Provider=$B242,J))))</f>
        <v>0</v>
      </c>
      <c r="X242" s="26"/>
      <c r="Y242" s="27">
        <f t="shared" si="135"/>
        <v>0</v>
      </c>
      <c r="Z242" s="27">
        <f t="shared" si="123"/>
        <v>0</v>
      </c>
      <c r="AA242" s="44"/>
      <c r="AB242" s="25">
        <f t="array" ref="AB242">SUM(IF(Period=$AB$2,IF(Site=$A$221,IF(Provider=$B242,I))))</f>
        <v>0</v>
      </c>
      <c r="AC242" s="26">
        <f t="array" ref="AC242">SUM(IF(Period=$AB$2,IF(Site=$A$221,IF(Provider=$B242,J))))</f>
        <v>0</v>
      </c>
      <c r="AD242" s="26"/>
      <c r="AE242" s="27">
        <f t="shared" si="136"/>
        <v>0</v>
      </c>
      <c r="AF242" s="27">
        <f t="shared" si="124"/>
        <v>0</v>
      </c>
      <c r="AG242" s="44"/>
      <c r="AH242" s="25">
        <f t="array" ref="AH242">SUM(IF(Period=$AH$2,IF(Site=$A$221,IF(Provider=$B242,I))))</f>
        <v>0</v>
      </c>
      <c r="AI242" s="26">
        <f t="array" ref="AI242">SUM(IF(Period=$AH$2,IF(Site=$A$221,IF(Provider=$B242,J))))</f>
        <v>0</v>
      </c>
      <c r="AJ242" s="26"/>
      <c r="AK242" s="27">
        <f t="shared" si="137"/>
        <v>0</v>
      </c>
      <c r="AL242" s="27">
        <f t="shared" si="125"/>
        <v>0</v>
      </c>
      <c r="AM242" s="44"/>
      <c r="AN242" s="25">
        <f t="array" ref="AN242">SUM(IF(Period=$AN$2,IF(Site=$A$221,IF(Provider=$B242,I))))</f>
        <v>0</v>
      </c>
      <c r="AO242" s="26">
        <f t="array" ref="AO242">SUM(IF(Period=$AN$2,IF(Site=$A$221,IF(Provider=$B242,J))))</f>
        <v>0</v>
      </c>
      <c r="AP242" s="26"/>
      <c r="AQ242" s="27">
        <f t="shared" si="138"/>
        <v>0</v>
      </c>
      <c r="AR242" s="27">
        <f t="shared" si="126"/>
        <v>0</v>
      </c>
      <c r="AS242" s="44"/>
      <c r="AT242" s="25">
        <f t="array" ref="AT242">SUM(IF(Period=$AT$2,IF(Site=$A$221,IF(Provider=$B242,I))))</f>
        <v>0</v>
      </c>
      <c r="AU242" s="26">
        <f t="array" ref="AU242">SUM(IF(Period=$AT$2,IF(Site=$A$221,IF(Provider=$B242,J))))</f>
        <v>0</v>
      </c>
      <c r="AV242" s="26"/>
      <c r="AW242" s="27">
        <f t="shared" si="139"/>
        <v>0</v>
      </c>
      <c r="AX242" s="27">
        <f t="shared" si="127"/>
        <v>0</v>
      </c>
      <c r="AY242" s="44"/>
      <c r="AZ242" s="25">
        <f t="array" ref="AZ242">SUM(IF(Period=$AZ$2,IF(Site=$A$221,IF(Provider=$B242,I))))</f>
        <v>0</v>
      </c>
      <c r="BA242" s="26">
        <f t="array" ref="BA242">SUM(IF(Period=$AZ$2,IF(Site=$A$221,IF(Provider=$B242,J))))</f>
        <v>0</v>
      </c>
      <c r="BB242" s="26"/>
      <c r="BC242" s="27">
        <f t="shared" si="140"/>
        <v>0</v>
      </c>
      <c r="BD242" s="27">
        <f t="shared" si="128"/>
        <v>0</v>
      </c>
      <c r="BE242" s="44"/>
      <c r="BF242" s="25">
        <f t="array" ref="BF242">SUM(IF(Period=$BF$2,IF(Site=$A$221,IF(Provider=$B242,I))))</f>
        <v>0</v>
      </c>
      <c r="BG242" s="26">
        <f t="array" ref="BG242">SUM(IF(Period=$BF$2,IF(Site=$A$221,IF(Provider=$B242,J))))</f>
        <v>0</v>
      </c>
      <c r="BH242" s="26"/>
      <c r="BI242" s="27">
        <f t="shared" si="141"/>
        <v>0</v>
      </c>
      <c r="BJ242" s="27">
        <f t="shared" si="129"/>
        <v>0</v>
      </c>
      <c r="BK242" s="44"/>
      <c r="BL242" s="25">
        <f t="array" ref="BL242">SUM(IF(Period=$BL$2,IF(Site=$A$221,IF(Provider=$B242,I))))</f>
        <v>0</v>
      </c>
      <c r="BM242" s="26">
        <f t="array" ref="BM242">SUM(IF(Period=$BL$2,IF(Site=$A$221,IF(Provider=$B242,J))))</f>
        <v>0</v>
      </c>
      <c r="BN242" s="26"/>
      <c r="BO242" s="27">
        <f t="shared" si="142"/>
        <v>0</v>
      </c>
      <c r="BP242" s="27">
        <f t="shared" si="130"/>
        <v>0</v>
      </c>
      <c r="BQ242" s="44"/>
      <c r="BR242" s="25">
        <f t="array" ref="BR242">SUM(IF(Period=$BR$2,IF(Site=$A$221,IF(Provider=$B242,I))))</f>
        <v>0</v>
      </c>
      <c r="BS242" s="26">
        <f t="array" ref="BS242">SUM(IF(Period=$BR$2,IF(Site=$A$221,IF(Provider=$B242,J))))</f>
        <v>0</v>
      </c>
      <c r="BT242" s="26"/>
      <c r="BU242" s="27">
        <f t="shared" si="143"/>
        <v>0</v>
      </c>
      <c r="BV242" s="27">
        <f t="shared" si="131"/>
        <v>0</v>
      </c>
    </row>
    <row r="243" spans="1:74" x14ac:dyDescent="0.25">
      <c r="B243" s="28" t="s">
        <v>1142</v>
      </c>
      <c r="D243" s="30">
        <f>SUM(D222:D242)</f>
        <v>444</v>
      </c>
      <c r="E243" s="31">
        <f>SUM(G222:G242)</f>
        <v>4.6689189189189193</v>
      </c>
      <c r="F243" s="31">
        <f>MEDIAN(E226,E227,E229,E230,E231,E233,E235,E236,E238,E239,E242)</f>
        <v>5.0561797752808992</v>
      </c>
      <c r="G243" s="29"/>
      <c r="H243" s="29"/>
      <c r="J243" s="30">
        <f>SUM(J222:J242)</f>
        <v>485</v>
      </c>
      <c r="K243" s="31">
        <f>SUM(M222:M242)</f>
        <v>4.6536082474226799</v>
      </c>
      <c r="L243" s="31">
        <f>MEDIAN(K226,K227,K231,K235,K236,K239)</f>
        <v>5.2089430894308943</v>
      </c>
      <c r="M243" s="29"/>
      <c r="N243" s="29"/>
      <c r="P243" s="30">
        <f>SUM(P222:P242)</f>
        <v>463</v>
      </c>
      <c r="Q243" s="31">
        <f>SUM(S222:S242)</f>
        <v>4.2008639308855287</v>
      </c>
      <c r="R243" s="31">
        <f>MEDIAN(Q226,Q227,Q230,Q231,Q235,Q236,Q239,Q241)</f>
        <v>4.6741763565891477</v>
      </c>
      <c r="S243" s="29"/>
      <c r="T243" s="29"/>
      <c r="V243" s="30">
        <f>SUM(V222:V242)</f>
        <v>416</v>
      </c>
      <c r="W243" s="31">
        <f>SUM(Y222:Y242)</f>
        <v>4.0697115384615383</v>
      </c>
      <c r="X243" s="31">
        <f>MEDIAN(W226,W227,W230,W231,W232,W235,W236,W239)</f>
        <v>3.9457770270270274</v>
      </c>
      <c r="Y243" s="29"/>
      <c r="Z243" s="29"/>
      <c r="AB243" s="30">
        <f>SUM(AB222:AB242)</f>
        <v>364</v>
      </c>
      <c r="AC243" s="31">
        <f>SUM(AE222:AE242)</f>
        <v>4.145604395604396</v>
      </c>
      <c r="AD243" s="31">
        <f>MEDIAN(AC227,AC229,AC230,AC231,AC232,AC235,AC236,AC239)</f>
        <v>4.1068376068376065</v>
      </c>
      <c r="AE243" s="29"/>
      <c r="AF243" s="29"/>
      <c r="AH243" s="30">
        <f>SUM(AH222:AH242)</f>
        <v>265</v>
      </c>
      <c r="AI243" s="31">
        <f>SUM(AK222:AK242)</f>
        <v>3.5169811320754731</v>
      </c>
      <c r="AJ243" s="31">
        <f>MEDIAN(AI227,AI229,AI231,AI232,AI235,AI236,AI240)</f>
        <v>3.9</v>
      </c>
      <c r="AK243" s="29"/>
      <c r="AL243" s="29"/>
      <c r="AN243" s="30">
        <f>SUM(AN222:AN242)</f>
        <v>306</v>
      </c>
      <c r="AO243" s="31">
        <f>SUM(AQ222:AQ242)</f>
        <v>4.1699346405228752</v>
      </c>
      <c r="AP243" s="31">
        <f>MEDIAN(AO223,AO227,AO229,AO230,AO231,AO232,AO235,AO236,AO240)</f>
        <v>4.52727272727273</v>
      </c>
      <c r="AQ243" s="29"/>
      <c r="AR243" s="29"/>
      <c r="AT243" s="30">
        <f>SUM(AT222:AT242)</f>
        <v>283</v>
      </c>
      <c r="AU243" s="31">
        <f>SUM(AW222:AW242)</f>
        <v>3.72791519434629</v>
      </c>
      <c r="AV243" s="31">
        <f>MEDIAN(AU227,AU229,AU230,AU231,AU235,AU236,AU239)</f>
        <v>4</v>
      </c>
      <c r="AW243" s="29"/>
      <c r="AX243" s="29"/>
      <c r="AZ243" s="30">
        <f>SUM(AZ222:AZ242)</f>
        <v>298</v>
      </c>
      <c r="BA243" s="31">
        <f>SUM(BC222:BC242)</f>
        <v>4.2986577181208041</v>
      </c>
      <c r="BB243" s="31">
        <f>MEDIAN(BA222,BA224,BA227,BA229,BA231,BA232,BA235,BA236,BA239)</f>
        <v>4.5915492957746498</v>
      </c>
      <c r="BC243" s="29"/>
      <c r="BD243" s="29"/>
      <c r="BF243" s="30">
        <f>SUM(BF222:BF242)</f>
        <v>292</v>
      </c>
      <c r="BG243" s="31">
        <f>SUM(BI222:BI242)</f>
        <v>3.8184931506849322</v>
      </c>
      <c r="BH243" s="31">
        <f>MEDIAN(BG227,BG231,BG232,BG235,BG236,BG239)</f>
        <v>3.7535714285714299</v>
      </c>
      <c r="BI243" s="29"/>
      <c r="BJ243" s="29"/>
      <c r="BL243" s="30">
        <f>SUM(BL222:BL242)</f>
        <v>389</v>
      </c>
      <c r="BM243" s="31">
        <f>SUM(BO222:BO242)</f>
        <v>3.9228791773778915</v>
      </c>
      <c r="BN243" s="31">
        <f>MEDIAN(BM227,BM231,BM232,BM235,BM236,BM239)</f>
        <v>3.5724637681159401</v>
      </c>
      <c r="BO243" s="29"/>
      <c r="BP243" s="29"/>
      <c r="BR243" s="30">
        <f>SUM(BR222:BR242)</f>
        <v>461</v>
      </c>
      <c r="BS243" s="31">
        <f>SUM(BU222:BU242)</f>
        <v>4.2234273318871995</v>
      </c>
      <c r="BT243" s="31">
        <f>MEDIAN(BS227,BS228,BS229,BS231,BS232,BS233,BS235,BS236,BS237,BS239,BS241)</f>
        <v>4.8157894736842097</v>
      </c>
      <c r="BU243" s="29"/>
      <c r="BV243" s="29"/>
    </row>
    <row r="244" spans="1:74" x14ac:dyDescent="0.25">
      <c r="F244" s="82"/>
    </row>
    <row r="245" spans="1:74" x14ac:dyDescent="0.25">
      <c r="A245" s="19" t="s">
        <v>53</v>
      </c>
    </row>
    <row r="246" spans="1:74" outlineLevel="1" x14ac:dyDescent="0.25">
      <c r="B246" s="20" t="s">
        <v>1010</v>
      </c>
      <c r="C246" s="44"/>
      <c r="D246" s="25">
        <f t="array" ref="D246">SUM(IF(Period=$D$2,IF(Site=$A$245,IF(Provider=$B246,I))))</f>
        <v>0</v>
      </c>
      <c r="E246" s="26">
        <f t="array" ref="E246">SUM(IF(Period=$D$2,IF(Site=$A$245,IF(Provider=$B246,J))))</f>
        <v>0</v>
      </c>
      <c r="F246" s="26"/>
      <c r="G246" s="27">
        <f>E246*(D246/D$380)</f>
        <v>0</v>
      </c>
      <c r="H246" s="27">
        <f t="shared" ref="H246:H309" si="144">E246*(D246/D$891)</f>
        <v>0</v>
      </c>
      <c r="I246" s="44"/>
      <c r="J246" s="25">
        <f t="array" ref="J246">SUM(IF(Period=$J$2,IF(Site=$A$245,IF(Provider=$B246,I))))</f>
        <v>0</v>
      </c>
      <c r="K246" s="26">
        <f t="array" ref="K246">SUM(IF(Period=$J$2,IF(Site=$A$245,IF(Provider=$B246,J))))</f>
        <v>0</v>
      </c>
      <c r="L246" s="26"/>
      <c r="M246" s="27">
        <f>K246*(J246/J$380)</f>
        <v>0</v>
      </c>
      <c r="N246" s="27">
        <f t="shared" ref="N246:N309" si="145">K246*(J246/J$891)</f>
        <v>0</v>
      </c>
      <c r="O246" s="44"/>
      <c r="P246" s="25">
        <f t="array" ref="P246">SUM(IF(Period=$P$2,IF(Site=$A$245,IF(Provider=$B246,I))))</f>
        <v>0</v>
      </c>
      <c r="Q246" s="26">
        <f t="array" ref="Q246">SUM(IF(Period=$P$2,IF(Site=$A$245,IF(Provider=$B246,J))))</f>
        <v>0</v>
      </c>
      <c r="R246" s="26"/>
      <c r="S246" s="27">
        <f>Q246*(P246/P$380)</f>
        <v>0</v>
      </c>
      <c r="T246" s="27">
        <f t="shared" ref="T246:T309" si="146">Q246*(P246/P$891)</f>
        <v>0</v>
      </c>
      <c r="U246" s="44"/>
      <c r="V246" s="25">
        <f t="array" ref="V246">SUM(IF(Period=$V$2,IF(Site=$A$245,IF(Provider=$B246,I))))</f>
        <v>0</v>
      </c>
      <c r="W246" s="26">
        <f t="array" ref="W246">SUM(IF(Period=$V$2,IF(Site=$A$245,IF(Provider=$B246,J))))</f>
        <v>0</v>
      </c>
      <c r="X246" s="26"/>
      <c r="Y246" s="27">
        <f>W246*(V246/V$380)</f>
        <v>0</v>
      </c>
      <c r="Z246" s="27">
        <f t="shared" ref="Z246:Z309" si="147">W246*(V246/V$891)</f>
        <v>0</v>
      </c>
      <c r="AA246" s="44"/>
      <c r="AB246" s="25">
        <f t="array" ref="AB246">SUM(IF(Period=$AB$2,IF(Site=$A$245,IF(Provider=$B246,I))))</f>
        <v>0</v>
      </c>
      <c r="AC246" s="26">
        <f t="array" ref="AC246">SUM(IF(Period=$AB$2,IF(Site=$A$245,IF(Provider=$B246,J))))</f>
        <v>0</v>
      </c>
      <c r="AD246" s="26"/>
      <c r="AE246" s="27">
        <f>AC246*(AB246/AB$380)</f>
        <v>0</v>
      </c>
      <c r="AF246" s="27">
        <f t="shared" ref="AF246:AF309" si="148">AC246*(AB246/AB$891)</f>
        <v>0</v>
      </c>
      <c r="AG246" s="44"/>
      <c r="AH246" s="25">
        <f t="array" ref="AH246">SUM(IF(Period=$AH$2,IF(Site=$A$245,IF(Provider=$B246,I))))</f>
        <v>0</v>
      </c>
      <c r="AI246" s="26">
        <f t="array" ref="AI246">SUM(IF(Period=$AH$2,IF(Site=$A$245,IF(Provider=$B246,J))))</f>
        <v>0</v>
      </c>
      <c r="AJ246" s="26"/>
      <c r="AK246" s="27">
        <f>AI246*(AH246/AH$380)</f>
        <v>0</v>
      </c>
      <c r="AL246" s="27">
        <f t="shared" ref="AL246:AL309" si="149">AI246*(AH246/AH$891)</f>
        <v>0</v>
      </c>
      <c r="AM246" s="44"/>
      <c r="AN246" s="25">
        <f t="array" ref="AN246">SUM(IF(Period=$AN$2,IF(Site=$A$245,IF(Provider=$B246,I))))</f>
        <v>0</v>
      </c>
      <c r="AO246" s="26">
        <f t="array" ref="AO246">SUM(IF(Period=$AN$2,IF(Site=$A$245,IF(Provider=$B246,J))))</f>
        <v>0</v>
      </c>
      <c r="AP246" s="26"/>
      <c r="AQ246" s="27">
        <f>AO246*(AN246/AN$380)</f>
        <v>0</v>
      </c>
      <c r="AR246" s="27">
        <f t="shared" ref="AR246:AR309" si="150">AO246*(AN246/AN$891)</f>
        <v>0</v>
      </c>
      <c r="AS246" s="44"/>
      <c r="AT246" s="25">
        <f t="array" ref="AT246">SUM(IF(Period=$AT$2,IF(Site=$A$245,IF(Provider=$B246,I))))</f>
        <v>0</v>
      </c>
      <c r="AU246" s="26">
        <f t="array" ref="AU246">SUM(IF(Period=$AT$2,IF(Site=$A$245,IF(Provider=$B246,J))))</f>
        <v>0</v>
      </c>
      <c r="AV246" s="26"/>
      <c r="AW246" s="27">
        <f>AU246*(AT246/AT$380)</f>
        <v>0</v>
      </c>
      <c r="AX246" s="27">
        <f t="shared" ref="AX246:AX309" si="151">AU246*(AT246/AT$891)</f>
        <v>0</v>
      </c>
      <c r="AY246" s="44"/>
      <c r="AZ246" s="25">
        <f t="array" ref="AZ246">SUM(IF(Period=$AZ$2,IF(Site=$A$245,IF(Provider=$B246,I))))</f>
        <v>15</v>
      </c>
      <c r="BA246" s="26">
        <f t="array" ref="BA246">SUM(IF(Period=$AZ$2,IF(Site=$A$245,IF(Provider=$B246,J))))</f>
        <v>8.6</v>
      </c>
      <c r="BB246" s="26"/>
      <c r="BC246" s="27">
        <f>BA246*(AZ246/AZ$380)</f>
        <v>2.0279830215374942E-2</v>
      </c>
      <c r="BD246" s="27">
        <f t="shared" ref="BD246:BD309" si="152">BA246*(AZ246/AZ$891)</f>
        <v>4.2034605233145428E-3</v>
      </c>
      <c r="BE246" s="44"/>
      <c r="BF246" s="25">
        <f t="array" ref="BF246">SUM(IF(Period=$BF$2,IF(Site=$A$245,IF(Provider=$B246,I))))</f>
        <v>57</v>
      </c>
      <c r="BG246" s="26">
        <f t="array" ref="BG246">SUM(IF(Period=$BF$2,IF(Site=$A$245,IF(Provider=$B246,J))))</f>
        <v>7.3859649122807003</v>
      </c>
      <c r="BH246" s="26"/>
      <c r="BI246" s="27">
        <f>BG246*(BF246/BF$380)</f>
        <v>6.3972040723294321E-2</v>
      </c>
      <c r="BJ246" s="27">
        <f t="shared" ref="BJ246:BJ309" si="153">BG246*(BF246/BF$891)</f>
        <v>1.3026796212636919E-2</v>
      </c>
      <c r="BK246" s="44"/>
      <c r="BL246" s="25">
        <f t="array" ref="BL246">SUM(IF(Period=$BL$2,IF(Site=$A$245,IF(Provider=$B246,I))))</f>
        <v>0</v>
      </c>
      <c r="BM246" s="26">
        <f t="array" ref="BM246">SUM(IF(Period=$BL$2,IF(Site=$A$245,IF(Provider=$B246,J))))</f>
        <v>0</v>
      </c>
      <c r="BN246" s="26"/>
      <c r="BO246" s="27">
        <f>BM246*(BL246/BL$380)</f>
        <v>0</v>
      </c>
      <c r="BP246" s="27">
        <f t="shared" ref="BP246:BP309" si="154">BM246*(BL246/BL$891)</f>
        <v>0</v>
      </c>
      <c r="BQ246" s="44"/>
      <c r="BR246" s="25">
        <f t="array" ref="BR246">SUM(IF(Period=$BR$2,IF(Site=$A$245,IF(Provider=$B246,I))))</f>
        <v>0</v>
      </c>
      <c r="BS246" s="26">
        <f t="array" ref="BS246">SUM(IF(Period=$BR$2,IF(Site=$A$245,IF(Provider=$B246,J))))</f>
        <v>0</v>
      </c>
      <c r="BT246" s="26"/>
      <c r="BU246" s="27">
        <f>BS246*(BR246/BR$380)</f>
        <v>0</v>
      </c>
      <c r="BV246" s="27">
        <f t="shared" ref="BV246:BV309" si="155">BS246*(BR246/BR$891)</f>
        <v>0</v>
      </c>
    </row>
    <row r="247" spans="1:74" outlineLevel="1" x14ac:dyDescent="0.25">
      <c r="B247" s="20" t="s">
        <v>597</v>
      </c>
      <c r="C247" s="44"/>
      <c r="D247" s="25">
        <f t="array" ref="D247">SUM(IF(Period=$D$2,IF(Site=$A$245,IF(Provider=$B247,I))))</f>
        <v>133</v>
      </c>
      <c r="E247" s="26">
        <f t="array" ref="E247">SUM(IF(Period=$D$2,IF(Site=$A$245,IF(Provider=$B247,J))))</f>
        <v>8.9849624060150379</v>
      </c>
      <c r="F247" s="26"/>
      <c r="G247" s="27">
        <f t="shared" ref="G247:G310" si="156">E247*(D247/D$380)</f>
        <v>0.16249660048952952</v>
      </c>
      <c r="H247" s="27">
        <f t="shared" si="144"/>
        <v>3.4610594607119065E-2</v>
      </c>
      <c r="I247" s="44"/>
      <c r="J247" s="25">
        <f t="array" ref="J247">SUM(IF(Period=$J$2,IF(Site=$A$245,IF(Provider=$B247,I))))</f>
        <v>116</v>
      </c>
      <c r="K247" s="26">
        <f t="array" ref="K247">SUM(IF(Period=$J$2,IF(Site=$A$245,IF(Provider=$B247,J))))</f>
        <v>5.0258620689655169</v>
      </c>
      <c r="L247" s="26"/>
      <c r="M247" s="27">
        <f t="shared" ref="M247:M310" si="157">K247*(J247/J$380)</f>
        <v>8.722321962896469E-2</v>
      </c>
      <c r="N247" s="27">
        <f t="shared" si="145"/>
        <v>1.8062397372742199E-2</v>
      </c>
      <c r="O247" s="44"/>
      <c r="P247" s="25">
        <f t="array" ref="P247">SUM(IF(Period=$P$2,IF(Site=$A$245,IF(Provider=$B247,I))))</f>
        <v>126</v>
      </c>
      <c r="Q247" s="26">
        <f t="array" ref="Q247">SUM(IF(Period=$P$2,IF(Site=$A$245,IF(Provider=$B247,J))))</f>
        <v>6.1349206349206353</v>
      </c>
      <c r="R247" s="26"/>
      <c r="S247" s="27">
        <f t="shared" ref="S247:S310" si="158">Q247*(P247/P$380)</f>
        <v>0.10517006802721089</v>
      </c>
      <c r="T247" s="27">
        <f t="shared" si="146"/>
        <v>2.2275373177338482E-2</v>
      </c>
      <c r="U247" s="44"/>
      <c r="V247" s="25">
        <f t="array" ref="V247">SUM(IF(Period=$V$2,IF(Site=$A$245,IF(Provider=$B247,I))))</f>
        <v>146</v>
      </c>
      <c r="W247" s="26">
        <f t="array" ref="W247">SUM(IF(Period=$V$2,IF(Site=$A$245,IF(Provider=$B247,J))))</f>
        <v>6.5890410958904111</v>
      </c>
      <c r="X247" s="26"/>
      <c r="Y247" s="27">
        <f t="shared" ref="Y247:Y310" si="159">W247*(V247/V$380)</f>
        <v>0.14262416604892514</v>
      </c>
      <c r="Z247" s="27">
        <f t="shared" si="147"/>
        <v>2.9093328494526099E-2</v>
      </c>
      <c r="AA247" s="44"/>
      <c r="AB247" s="25">
        <f t="array" ref="AB247">SUM(IF(Period=$AB$2,IF(Site=$A$245,IF(Provider=$B247,I))))</f>
        <v>184</v>
      </c>
      <c r="AC247" s="26">
        <f t="array" ref="AC247">SUM(IF(Period=$AB$2,IF(Site=$A$245,IF(Provider=$B247,J))))</f>
        <v>6.5978260869565215</v>
      </c>
      <c r="AD247" s="26"/>
      <c r="AE247" s="27">
        <f t="shared" ref="AE247:AE310" si="160">AC247*(AB247/AB$380)</f>
        <v>0.17650479790636811</v>
      </c>
      <c r="AF247" s="27">
        <f t="shared" si="148"/>
        <v>3.6521163623236361E-2</v>
      </c>
      <c r="AG247" s="44"/>
      <c r="AH247" s="25">
        <f t="array" ref="AH247">SUM(IF(Period=$AH$2,IF(Site=$A$245,IF(Provider=$B247,I))))</f>
        <v>171</v>
      </c>
      <c r="AI247" s="26">
        <f t="array" ref="AI247">SUM(IF(Period=$AH$2,IF(Site=$A$245,IF(Provider=$B247,J))))</f>
        <v>6.4327485380117002</v>
      </c>
      <c r="AJ247" s="26"/>
      <c r="AK247" s="27">
        <f t="shared" ref="AK247:AK310" si="161">AI247*(AH247/AH$380)</f>
        <v>0.19203910614525155</v>
      </c>
      <c r="AL247" s="27">
        <f t="shared" si="149"/>
        <v>3.745828509160256E-2</v>
      </c>
      <c r="AM247" s="44"/>
      <c r="AN247" s="25">
        <f t="array" ref="AN247">SUM(IF(Period=$AN$2,IF(Site=$A$245,IF(Provider=$B247,I))))</f>
        <v>0</v>
      </c>
      <c r="AO247" s="26">
        <f t="array" ref="AO247">SUM(IF(Period=$AN$2,IF(Site=$A$245,IF(Provider=$B247,J))))</f>
        <v>0</v>
      </c>
      <c r="AP247" s="26"/>
      <c r="AQ247" s="27">
        <f t="shared" ref="AQ247:AQ310" si="162">AO247*(AN247/AN$380)</f>
        <v>0</v>
      </c>
      <c r="AR247" s="27">
        <f t="shared" si="150"/>
        <v>0</v>
      </c>
      <c r="AS247" s="44"/>
      <c r="AT247" s="25">
        <f t="array" ref="AT247">SUM(IF(Period=$AT$2,IF(Site=$A$245,IF(Provider=$B247,I))))</f>
        <v>0</v>
      </c>
      <c r="AU247" s="26">
        <f t="array" ref="AU247">SUM(IF(Period=$AT$2,IF(Site=$A$245,IF(Provider=$B247,J))))</f>
        <v>0</v>
      </c>
      <c r="AV247" s="26"/>
      <c r="AW247" s="27">
        <f t="shared" ref="AW247:AW310" si="163">AU247*(AT247/AT$380)</f>
        <v>0</v>
      </c>
      <c r="AX247" s="27">
        <f t="shared" si="151"/>
        <v>0</v>
      </c>
      <c r="AY247" s="44"/>
      <c r="AZ247" s="25">
        <f t="array" ref="AZ247">SUM(IF(Period=$AZ$2,IF(Site=$A$245,IF(Provider=$B247,I))))</f>
        <v>0</v>
      </c>
      <c r="BA247" s="26">
        <f t="array" ref="BA247">SUM(IF(Period=$AZ$2,IF(Site=$A$245,IF(Provider=$B247,J))))</f>
        <v>0</v>
      </c>
      <c r="BB247" s="26"/>
      <c r="BC247" s="27">
        <f t="shared" ref="BC247:BC310" si="164">BA247*(AZ247/AZ$380)</f>
        <v>0</v>
      </c>
      <c r="BD247" s="27">
        <f t="shared" si="152"/>
        <v>0</v>
      </c>
      <c r="BE247" s="44"/>
      <c r="BF247" s="25">
        <f t="array" ref="BF247">SUM(IF(Period=$BF$2,IF(Site=$A$245,IF(Provider=$B247,I))))</f>
        <v>0</v>
      </c>
      <c r="BG247" s="26">
        <f t="array" ref="BG247">SUM(IF(Period=$BF$2,IF(Site=$A$245,IF(Provider=$B247,J))))</f>
        <v>0</v>
      </c>
      <c r="BH247" s="26"/>
      <c r="BI247" s="27">
        <f t="shared" ref="BI247:BI310" si="165">BG247*(BF247/BF$380)</f>
        <v>0</v>
      </c>
      <c r="BJ247" s="27">
        <f t="shared" si="153"/>
        <v>0</v>
      </c>
      <c r="BK247" s="44"/>
      <c r="BL247" s="25">
        <f t="array" ref="BL247">SUM(IF(Period=$BL$2,IF(Site=$A$245,IF(Provider=$B247,I))))</f>
        <v>0</v>
      </c>
      <c r="BM247" s="26">
        <f t="array" ref="BM247">SUM(IF(Period=$BL$2,IF(Site=$A$245,IF(Provider=$B247,J))))</f>
        <v>0</v>
      </c>
      <c r="BN247" s="26"/>
      <c r="BO247" s="27">
        <f t="shared" ref="BO247:BO310" si="166">BM247*(BL247/BL$380)</f>
        <v>0</v>
      </c>
      <c r="BP247" s="27">
        <f t="shared" si="154"/>
        <v>0</v>
      </c>
      <c r="BQ247" s="44"/>
      <c r="BR247" s="25">
        <f t="array" ref="BR247">SUM(IF(Period=$BR$2,IF(Site=$A$245,IF(Provider=$B247,I))))</f>
        <v>57</v>
      </c>
      <c r="BS247" s="26">
        <f t="array" ref="BS247">SUM(IF(Period=$BR$2,IF(Site=$A$245,IF(Provider=$B247,J))))</f>
        <v>11</v>
      </c>
      <c r="BT247" s="26"/>
      <c r="BU247" s="27">
        <f t="shared" ref="BU247:BU310" si="167">BS247*(BR247/BR$380)</f>
        <v>9.2641843971631208E-2</v>
      </c>
      <c r="BV247" s="27">
        <f t="shared" si="155"/>
        <v>1.8391950954797454E-2</v>
      </c>
    </row>
    <row r="248" spans="1:74" outlineLevel="1" x14ac:dyDescent="0.25">
      <c r="B248" s="20" t="s">
        <v>1129</v>
      </c>
      <c r="C248" s="44"/>
      <c r="D248" s="25">
        <f t="array" ref="D248">SUM(IF(Period=$D$2,IF(Site=$A$245,IF(Provider=$B248,I))))</f>
        <v>0</v>
      </c>
      <c r="E248" s="26">
        <f t="array" ref="E248">SUM(IF(Period=$D$2,IF(Site=$A$245,IF(Provider=$B248,J))))</f>
        <v>0</v>
      </c>
      <c r="F248" s="26"/>
      <c r="G248" s="27">
        <f t="shared" si="156"/>
        <v>0</v>
      </c>
      <c r="H248" s="27">
        <f t="shared" si="144"/>
        <v>0</v>
      </c>
      <c r="I248" s="44"/>
      <c r="J248" s="25">
        <f t="array" ref="J248">SUM(IF(Period=$J$2,IF(Site=$A$245,IF(Provider=$B248,I))))</f>
        <v>0</v>
      </c>
      <c r="K248" s="26">
        <f t="array" ref="K248">SUM(IF(Period=$J$2,IF(Site=$A$245,IF(Provider=$B248,J))))</f>
        <v>0</v>
      </c>
      <c r="L248" s="26"/>
      <c r="M248" s="27">
        <f t="shared" si="157"/>
        <v>0</v>
      </c>
      <c r="N248" s="27">
        <f t="shared" si="145"/>
        <v>0</v>
      </c>
      <c r="O248" s="44"/>
      <c r="P248" s="25">
        <f t="array" ref="P248">SUM(IF(Period=$P$2,IF(Site=$A$245,IF(Provider=$B248,I))))</f>
        <v>0</v>
      </c>
      <c r="Q248" s="26">
        <f t="array" ref="Q248">SUM(IF(Period=$P$2,IF(Site=$A$245,IF(Provider=$B248,J))))</f>
        <v>0</v>
      </c>
      <c r="R248" s="26"/>
      <c r="S248" s="27">
        <f t="shared" si="158"/>
        <v>0</v>
      </c>
      <c r="T248" s="27">
        <f t="shared" si="146"/>
        <v>0</v>
      </c>
      <c r="U248" s="44"/>
      <c r="V248" s="25">
        <f t="array" ref="V248">SUM(IF(Period=$V$2,IF(Site=$A$245,IF(Provider=$B248,I))))</f>
        <v>0</v>
      </c>
      <c r="W248" s="26">
        <f t="array" ref="W248">SUM(IF(Period=$V$2,IF(Site=$A$245,IF(Provider=$B248,J))))</f>
        <v>0</v>
      </c>
      <c r="X248" s="26"/>
      <c r="Y248" s="27">
        <f t="shared" si="159"/>
        <v>0</v>
      </c>
      <c r="Z248" s="27">
        <f t="shared" si="147"/>
        <v>0</v>
      </c>
      <c r="AA248" s="44"/>
      <c r="AB248" s="25">
        <f t="array" ref="AB248">SUM(IF(Period=$AB$2,IF(Site=$A$245,IF(Provider=$B248,I))))</f>
        <v>0</v>
      </c>
      <c r="AC248" s="26">
        <f t="array" ref="AC248">SUM(IF(Period=$AB$2,IF(Site=$A$245,IF(Provider=$B248,J))))</f>
        <v>0</v>
      </c>
      <c r="AD248" s="26"/>
      <c r="AE248" s="27">
        <f t="shared" si="160"/>
        <v>0</v>
      </c>
      <c r="AF248" s="27">
        <f t="shared" si="148"/>
        <v>0</v>
      </c>
      <c r="AG248" s="44"/>
      <c r="AH248" s="25">
        <f t="array" ref="AH248">SUM(IF(Period=$AH$2,IF(Site=$A$245,IF(Provider=$B248,I))))</f>
        <v>0</v>
      </c>
      <c r="AI248" s="26">
        <f t="array" ref="AI248">SUM(IF(Period=$AH$2,IF(Site=$A$245,IF(Provider=$B248,J))))</f>
        <v>0</v>
      </c>
      <c r="AJ248" s="26"/>
      <c r="AK248" s="27">
        <f t="shared" si="161"/>
        <v>0</v>
      </c>
      <c r="AL248" s="27">
        <f t="shared" si="149"/>
        <v>0</v>
      </c>
      <c r="AM248" s="44"/>
      <c r="AN248" s="25">
        <f t="array" ref="AN248">SUM(IF(Period=$AN$2,IF(Site=$A$245,IF(Provider=$B248,I))))</f>
        <v>0</v>
      </c>
      <c r="AO248" s="26">
        <f t="array" ref="AO248">SUM(IF(Period=$AN$2,IF(Site=$A$245,IF(Provider=$B248,J))))</f>
        <v>0</v>
      </c>
      <c r="AP248" s="26"/>
      <c r="AQ248" s="27">
        <f t="shared" si="162"/>
        <v>0</v>
      </c>
      <c r="AR248" s="27">
        <f t="shared" si="150"/>
        <v>0</v>
      </c>
      <c r="AS248" s="44"/>
      <c r="AT248" s="25">
        <f t="array" ref="AT248">SUM(IF(Period=$AT$2,IF(Site=$A$245,IF(Provider=$B248,I))))</f>
        <v>0</v>
      </c>
      <c r="AU248" s="26">
        <f t="array" ref="AU248">SUM(IF(Period=$AT$2,IF(Site=$A$245,IF(Provider=$B248,J))))</f>
        <v>0</v>
      </c>
      <c r="AV248" s="26"/>
      <c r="AW248" s="27">
        <f t="shared" si="163"/>
        <v>0</v>
      </c>
      <c r="AX248" s="27">
        <f t="shared" si="151"/>
        <v>0</v>
      </c>
      <c r="AY248" s="44"/>
      <c r="AZ248" s="25">
        <f t="array" ref="AZ248">SUM(IF(Period=$AZ$2,IF(Site=$A$245,IF(Provider=$B248,I))))</f>
        <v>0</v>
      </c>
      <c r="BA248" s="26">
        <f t="array" ref="BA248">SUM(IF(Period=$AZ$2,IF(Site=$A$245,IF(Provider=$B248,J))))</f>
        <v>0</v>
      </c>
      <c r="BB248" s="26"/>
      <c r="BC248" s="27">
        <f t="shared" si="164"/>
        <v>0</v>
      </c>
      <c r="BD248" s="27">
        <f t="shared" si="152"/>
        <v>0</v>
      </c>
      <c r="BE248" s="44"/>
      <c r="BF248" s="25">
        <f t="array" ref="BF248">SUM(IF(Period=$BF$2,IF(Site=$A$245,IF(Provider=$B248,I))))</f>
        <v>0</v>
      </c>
      <c r="BG248" s="26">
        <f t="array" ref="BG248">SUM(IF(Period=$BF$2,IF(Site=$A$245,IF(Provider=$B248,J))))</f>
        <v>0</v>
      </c>
      <c r="BH248" s="26"/>
      <c r="BI248" s="27">
        <f t="shared" si="165"/>
        <v>0</v>
      </c>
      <c r="BJ248" s="27">
        <f t="shared" si="153"/>
        <v>0</v>
      </c>
      <c r="BK248" s="44"/>
      <c r="BL248" s="25">
        <f t="array" ref="BL248">SUM(IF(Period=$BL$2,IF(Site=$A$245,IF(Provider=$B248,I))))</f>
        <v>0</v>
      </c>
      <c r="BM248" s="26">
        <f t="array" ref="BM248">SUM(IF(Period=$BL$2,IF(Site=$A$245,IF(Provider=$B248,J))))</f>
        <v>0</v>
      </c>
      <c r="BN248" s="26"/>
      <c r="BO248" s="27">
        <f t="shared" si="166"/>
        <v>0</v>
      </c>
      <c r="BP248" s="27">
        <f t="shared" si="154"/>
        <v>0</v>
      </c>
      <c r="BQ248" s="44"/>
      <c r="BR248" s="25">
        <f t="array" ref="BR248">SUM(IF(Period=$BR$2,IF(Site=$A$245,IF(Provider=$B248,I))))</f>
        <v>18</v>
      </c>
      <c r="BS248" s="26">
        <f t="array" ref="BS248">SUM(IF(Period=$BR$2,IF(Site=$A$245,IF(Provider=$B248,J))))</f>
        <v>10.5555555555556</v>
      </c>
      <c r="BT248" s="26"/>
      <c r="BU248" s="27">
        <f t="shared" si="167"/>
        <v>2.8073286052009573E-2</v>
      </c>
      <c r="BV248" s="27">
        <f t="shared" si="155"/>
        <v>5.5733184711507667E-3</v>
      </c>
    </row>
    <row r="249" spans="1:74" outlineLevel="1" x14ac:dyDescent="0.25">
      <c r="B249" s="20" t="s">
        <v>1032</v>
      </c>
      <c r="C249" s="44"/>
      <c r="D249" s="25">
        <f t="array" ref="D249">SUM(IF(Period=$D$2,IF(Site=$A$245,IF(Provider=$B249,I))))</f>
        <v>0</v>
      </c>
      <c r="E249" s="26">
        <f t="array" ref="E249">SUM(IF(Period=$D$2,IF(Site=$A$245,IF(Provider=$B249,J))))</f>
        <v>0</v>
      </c>
      <c r="F249" s="26"/>
      <c r="G249" s="27">
        <f t="shared" si="156"/>
        <v>0</v>
      </c>
      <c r="H249" s="27">
        <f t="shared" si="144"/>
        <v>0</v>
      </c>
      <c r="I249" s="44"/>
      <c r="J249" s="25">
        <f t="array" ref="J249">SUM(IF(Period=$J$2,IF(Site=$A$245,IF(Provider=$B249,I))))</f>
        <v>0</v>
      </c>
      <c r="K249" s="26">
        <f t="array" ref="K249">SUM(IF(Period=$J$2,IF(Site=$A$245,IF(Provider=$B249,J))))</f>
        <v>0</v>
      </c>
      <c r="L249" s="26"/>
      <c r="M249" s="27">
        <f t="shared" si="157"/>
        <v>0</v>
      </c>
      <c r="N249" s="27">
        <f t="shared" si="145"/>
        <v>0</v>
      </c>
      <c r="O249" s="44"/>
      <c r="P249" s="25">
        <f t="array" ref="P249">SUM(IF(Period=$P$2,IF(Site=$A$245,IF(Provider=$B249,I))))</f>
        <v>0</v>
      </c>
      <c r="Q249" s="26">
        <f t="array" ref="Q249">SUM(IF(Period=$P$2,IF(Site=$A$245,IF(Provider=$B249,J))))</f>
        <v>0</v>
      </c>
      <c r="R249" s="26"/>
      <c r="S249" s="27">
        <f t="shared" si="158"/>
        <v>0</v>
      </c>
      <c r="T249" s="27">
        <f t="shared" si="146"/>
        <v>0</v>
      </c>
      <c r="U249" s="44"/>
      <c r="V249" s="25">
        <f t="array" ref="V249">SUM(IF(Period=$V$2,IF(Site=$A$245,IF(Provider=$B249,I))))</f>
        <v>0</v>
      </c>
      <c r="W249" s="26">
        <f t="array" ref="W249">SUM(IF(Period=$V$2,IF(Site=$A$245,IF(Provider=$B249,J))))</f>
        <v>0</v>
      </c>
      <c r="X249" s="26"/>
      <c r="Y249" s="27">
        <f t="shared" si="159"/>
        <v>0</v>
      </c>
      <c r="Z249" s="27">
        <f t="shared" si="147"/>
        <v>0</v>
      </c>
      <c r="AA249" s="44"/>
      <c r="AB249" s="25">
        <f t="array" ref="AB249">SUM(IF(Period=$AB$2,IF(Site=$A$245,IF(Provider=$B249,I))))</f>
        <v>0</v>
      </c>
      <c r="AC249" s="26">
        <f t="array" ref="AC249">SUM(IF(Period=$AB$2,IF(Site=$A$245,IF(Provider=$B249,J))))</f>
        <v>0</v>
      </c>
      <c r="AD249" s="26"/>
      <c r="AE249" s="27">
        <f t="shared" si="160"/>
        <v>0</v>
      </c>
      <c r="AF249" s="27">
        <f t="shared" si="148"/>
        <v>0</v>
      </c>
      <c r="AG249" s="44"/>
      <c r="AH249" s="25">
        <f t="array" ref="AH249">SUM(IF(Period=$AH$2,IF(Site=$A$245,IF(Provider=$B249,I))))</f>
        <v>0</v>
      </c>
      <c r="AI249" s="26">
        <f t="array" ref="AI249">SUM(IF(Period=$AH$2,IF(Site=$A$245,IF(Provider=$B249,J))))</f>
        <v>0</v>
      </c>
      <c r="AJ249" s="26"/>
      <c r="AK249" s="27">
        <f t="shared" si="161"/>
        <v>0</v>
      </c>
      <c r="AL249" s="27">
        <f t="shared" si="149"/>
        <v>0</v>
      </c>
      <c r="AM249" s="44"/>
      <c r="AN249" s="25">
        <f t="array" ref="AN249">SUM(IF(Period=$AN$2,IF(Site=$A$245,IF(Provider=$B249,I))))</f>
        <v>0</v>
      </c>
      <c r="AO249" s="26">
        <f t="array" ref="AO249">SUM(IF(Period=$AN$2,IF(Site=$A$245,IF(Provider=$B249,J))))</f>
        <v>0</v>
      </c>
      <c r="AP249" s="26"/>
      <c r="AQ249" s="27">
        <f t="shared" si="162"/>
        <v>0</v>
      </c>
      <c r="AR249" s="27">
        <f t="shared" si="150"/>
        <v>0</v>
      </c>
      <c r="AS249" s="44"/>
      <c r="AT249" s="25">
        <f t="array" ref="AT249">SUM(IF(Period=$AT$2,IF(Site=$A$245,IF(Provider=$B249,I))))</f>
        <v>0</v>
      </c>
      <c r="AU249" s="26">
        <f t="array" ref="AU249">SUM(IF(Period=$AT$2,IF(Site=$A$245,IF(Provider=$B249,J))))</f>
        <v>0</v>
      </c>
      <c r="AV249" s="26"/>
      <c r="AW249" s="27">
        <f t="shared" si="163"/>
        <v>0</v>
      </c>
      <c r="AX249" s="27">
        <f t="shared" si="151"/>
        <v>0</v>
      </c>
      <c r="AY249" s="44"/>
      <c r="AZ249" s="25">
        <f t="array" ref="AZ249">SUM(IF(Period=$AZ$2,IF(Site=$A$245,IF(Provider=$B249,I))))</f>
        <v>0</v>
      </c>
      <c r="BA249" s="26">
        <f t="array" ref="BA249">SUM(IF(Period=$AZ$2,IF(Site=$A$245,IF(Provider=$B249,J))))</f>
        <v>0</v>
      </c>
      <c r="BB249" s="26"/>
      <c r="BC249" s="27">
        <f t="shared" si="164"/>
        <v>0</v>
      </c>
      <c r="BD249" s="27">
        <f t="shared" si="152"/>
        <v>0</v>
      </c>
      <c r="BE249" s="44"/>
      <c r="BF249" s="25">
        <f t="array" ref="BF249">SUM(IF(Period=$BF$2,IF(Site=$A$245,IF(Provider=$B249,I))))</f>
        <v>27</v>
      </c>
      <c r="BG249" s="26">
        <f t="array" ref="BG249">SUM(IF(Period=$BF$2,IF(Site=$A$245,IF(Provider=$B249,J))))</f>
        <v>8.7407407407407405</v>
      </c>
      <c r="BH249" s="26"/>
      <c r="BI249" s="27">
        <f t="shared" si="165"/>
        <v>3.5860811426834824E-2</v>
      </c>
      <c r="BJ249" s="27">
        <f t="shared" si="153"/>
        <v>7.3024320811931427E-3</v>
      </c>
      <c r="BK249" s="44"/>
      <c r="BL249" s="25">
        <f t="array" ref="BL249">SUM(IF(Period=$BL$2,IF(Site=$A$245,IF(Provider=$B249,I))))</f>
        <v>48</v>
      </c>
      <c r="BM249" s="26">
        <f t="array" ref="BM249">SUM(IF(Period=$BL$2,IF(Site=$A$245,IF(Provider=$B249,J))))</f>
        <v>5.7708333333333304</v>
      </c>
      <c r="BN249" s="26"/>
      <c r="BO249" s="27">
        <f t="shared" si="166"/>
        <v>4.4010168414362859E-2</v>
      </c>
      <c r="BP249" s="27">
        <f t="shared" si="154"/>
        <v>8.6123806858812869E-3</v>
      </c>
      <c r="BQ249" s="44"/>
      <c r="BR249" s="25">
        <f t="array" ref="BR249">SUM(IF(Period=$BR$2,IF(Site=$A$245,IF(Provider=$B249,I))))</f>
        <v>0</v>
      </c>
      <c r="BS249" s="26">
        <f t="array" ref="BS249">SUM(IF(Period=$BR$2,IF(Site=$A$245,IF(Provider=$B249,J))))</f>
        <v>0</v>
      </c>
      <c r="BT249" s="26"/>
      <c r="BU249" s="27">
        <f t="shared" si="167"/>
        <v>0</v>
      </c>
      <c r="BV249" s="27">
        <f t="shared" si="155"/>
        <v>0</v>
      </c>
    </row>
    <row r="250" spans="1:74" outlineLevel="1" x14ac:dyDescent="0.25">
      <c r="B250" s="20" t="s">
        <v>807</v>
      </c>
      <c r="C250" s="44"/>
      <c r="D250" s="25">
        <f t="array" ref="D250">SUM(IF(Period=$D$2,IF(Site=$A$245,IF(Provider=$B250,I))))</f>
        <v>0</v>
      </c>
      <c r="E250" s="26">
        <f t="array" ref="E250">SUM(IF(Period=$D$2,IF(Site=$A$245,IF(Provider=$B250,J))))</f>
        <v>0</v>
      </c>
      <c r="F250" s="26"/>
      <c r="G250" s="27">
        <f t="shared" si="156"/>
        <v>0</v>
      </c>
      <c r="H250" s="27">
        <f t="shared" si="144"/>
        <v>0</v>
      </c>
      <c r="I250" s="44"/>
      <c r="J250" s="25">
        <f t="array" ref="J250">SUM(IF(Period=$J$2,IF(Site=$A$245,IF(Provider=$B250,I))))</f>
        <v>1</v>
      </c>
      <c r="K250" s="26">
        <f t="array" ref="K250">SUM(IF(Period=$J$2,IF(Site=$A$245,IF(Provider=$B250,J))))</f>
        <v>3</v>
      </c>
      <c r="L250" s="26"/>
      <c r="M250" s="27">
        <f t="shared" si="157"/>
        <v>4.4883303411131061E-4</v>
      </c>
      <c r="N250" s="27">
        <f t="shared" si="145"/>
        <v>9.294544102611767E-5</v>
      </c>
      <c r="O250" s="44"/>
      <c r="P250" s="25">
        <f t="array" ref="P250">SUM(IF(Period=$P$2,IF(Site=$A$245,IF(Provider=$B250,I))))</f>
        <v>0</v>
      </c>
      <c r="Q250" s="26">
        <f t="array" ref="Q250">SUM(IF(Period=$P$2,IF(Site=$A$245,IF(Provider=$B250,J))))</f>
        <v>0</v>
      </c>
      <c r="R250" s="26"/>
      <c r="S250" s="27">
        <f t="shared" si="158"/>
        <v>0</v>
      </c>
      <c r="T250" s="27">
        <f t="shared" si="146"/>
        <v>0</v>
      </c>
      <c r="U250" s="44"/>
      <c r="V250" s="25">
        <f t="array" ref="V250">SUM(IF(Period=$V$2,IF(Site=$A$245,IF(Provider=$B250,I))))</f>
        <v>0</v>
      </c>
      <c r="W250" s="26">
        <f t="array" ref="W250">SUM(IF(Period=$V$2,IF(Site=$A$245,IF(Provider=$B250,J))))</f>
        <v>0</v>
      </c>
      <c r="X250" s="26"/>
      <c r="Y250" s="27">
        <f t="shared" si="159"/>
        <v>0</v>
      </c>
      <c r="Z250" s="27">
        <f t="shared" si="147"/>
        <v>0</v>
      </c>
      <c r="AA250" s="44"/>
      <c r="AB250" s="25">
        <f t="array" ref="AB250">SUM(IF(Period=$AB$2,IF(Site=$A$245,IF(Provider=$B250,I))))</f>
        <v>0</v>
      </c>
      <c r="AC250" s="26">
        <f t="array" ref="AC250">SUM(IF(Period=$AB$2,IF(Site=$A$245,IF(Provider=$B250,J))))</f>
        <v>0</v>
      </c>
      <c r="AD250" s="26"/>
      <c r="AE250" s="27">
        <f t="shared" si="160"/>
        <v>0</v>
      </c>
      <c r="AF250" s="27">
        <f t="shared" si="148"/>
        <v>0</v>
      </c>
      <c r="AG250" s="44"/>
      <c r="AH250" s="25">
        <f t="array" ref="AH250">SUM(IF(Period=$AH$2,IF(Site=$A$245,IF(Provider=$B250,I))))</f>
        <v>0</v>
      </c>
      <c r="AI250" s="26">
        <f t="array" ref="AI250">SUM(IF(Period=$AH$2,IF(Site=$A$245,IF(Provider=$B250,J))))</f>
        <v>0</v>
      </c>
      <c r="AJ250" s="26"/>
      <c r="AK250" s="27">
        <f t="shared" si="161"/>
        <v>0</v>
      </c>
      <c r="AL250" s="27">
        <f t="shared" si="149"/>
        <v>0</v>
      </c>
      <c r="AM250" s="44"/>
      <c r="AN250" s="25">
        <f t="array" ref="AN250">SUM(IF(Period=$AN$2,IF(Site=$A$245,IF(Provider=$B250,I))))</f>
        <v>0</v>
      </c>
      <c r="AO250" s="26">
        <f t="array" ref="AO250">SUM(IF(Period=$AN$2,IF(Site=$A$245,IF(Provider=$B250,J))))</f>
        <v>0</v>
      </c>
      <c r="AP250" s="26"/>
      <c r="AQ250" s="27">
        <f t="shared" si="162"/>
        <v>0</v>
      </c>
      <c r="AR250" s="27">
        <f t="shared" si="150"/>
        <v>0</v>
      </c>
      <c r="AS250" s="44"/>
      <c r="AT250" s="25">
        <f t="array" ref="AT250">SUM(IF(Period=$AT$2,IF(Site=$A$245,IF(Provider=$B250,I))))</f>
        <v>0</v>
      </c>
      <c r="AU250" s="26">
        <f t="array" ref="AU250">SUM(IF(Period=$AT$2,IF(Site=$A$245,IF(Provider=$B250,J))))</f>
        <v>0</v>
      </c>
      <c r="AV250" s="26"/>
      <c r="AW250" s="27">
        <f t="shared" si="163"/>
        <v>0</v>
      </c>
      <c r="AX250" s="27">
        <f t="shared" si="151"/>
        <v>0</v>
      </c>
      <c r="AY250" s="44"/>
      <c r="AZ250" s="25">
        <f t="array" ref="AZ250">SUM(IF(Period=$AZ$2,IF(Site=$A$245,IF(Provider=$B250,I))))</f>
        <v>0</v>
      </c>
      <c r="BA250" s="26">
        <f t="array" ref="BA250">SUM(IF(Period=$AZ$2,IF(Site=$A$245,IF(Provider=$B250,J))))</f>
        <v>0</v>
      </c>
      <c r="BB250" s="26"/>
      <c r="BC250" s="27">
        <f t="shared" si="164"/>
        <v>0</v>
      </c>
      <c r="BD250" s="27">
        <f t="shared" si="152"/>
        <v>0</v>
      </c>
      <c r="BE250" s="44"/>
      <c r="BF250" s="25">
        <f t="array" ref="BF250">SUM(IF(Period=$BF$2,IF(Site=$A$245,IF(Provider=$B250,I))))</f>
        <v>0</v>
      </c>
      <c r="BG250" s="26">
        <f t="array" ref="BG250">SUM(IF(Period=$BF$2,IF(Site=$A$245,IF(Provider=$B250,J))))</f>
        <v>0</v>
      </c>
      <c r="BH250" s="26"/>
      <c r="BI250" s="27">
        <f t="shared" si="165"/>
        <v>0</v>
      </c>
      <c r="BJ250" s="27">
        <f t="shared" si="153"/>
        <v>0</v>
      </c>
      <c r="BK250" s="44"/>
      <c r="BL250" s="25">
        <f t="array" ref="BL250">SUM(IF(Period=$BL$2,IF(Site=$A$245,IF(Provider=$B250,I))))</f>
        <v>0</v>
      </c>
      <c r="BM250" s="26">
        <f t="array" ref="BM250">SUM(IF(Period=$BL$2,IF(Site=$A$245,IF(Provider=$B250,J))))</f>
        <v>0</v>
      </c>
      <c r="BN250" s="26"/>
      <c r="BO250" s="27">
        <f t="shared" si="166"/>
        <v>0</v>
      </c>
      <c r="BP250" s="27">
        <f t="shared" si="154"/>
        <v>0</v>
      </c>
      <c r="BQ250" s="44"/>
      <c r="BR250" s="25">
        <f t="array" ref="BR250">SUM(IF(Period=$BR$2,IF(Site=$A$245,IF(Provider=$B250,I))))</f>
        <v>0</v>
      </c>
      <c r="BS250" s="26">
        <f t="array" ref="BS250">SUM(IF(Period=$BR$2,IF(Site=$A$245,IF(Provider=$B250,J))))</f>
        <v>0</v>
      </c>
      <c r="BT250" s="26"/>
      <c r="BU250" s="27">
        <f t="shared" si="167"/>
        <v>0</v>
      </c>
      <c r="BV250" s="27">
        <f t="shared" si="155"/>
        <v>0</v>
      </c>
    </row>
    <row r="251" spans="1:74" outlineLevel="1" x14ac:dyDescent="0.25">
      <c r="B251" s="20" t="s">
        <v>803</v>
      </c>
      <c r="C251" s="44"/>
      <c r="D251" s="25">
        <f t="array" ref="D251">SUM(IF(Period=$D$2,IF(Site=$A$245,IF(Provider=$B251,I))))</f>
        <v>0</v>
      </c>
      <c r="E251" s="26">
        <f t="array" ref="E251">SUM(IF(Period=$D$2,IF(Site=$A$245,IF(Provider=$B251,J))))</f>
        <v>0</v>
      </c>
      <c r="F251" s="26"/>
      <c r="G251" s="27">
        <f t="shared" si="156"/>
        <v>0</v>
      </c>
      <c r="H251" s="27">
        <f t="shared" si="144"/>
        <v>0</v>
      </c>
      <c r="I251" s="44"/>
      <c r="J251" s="25">
        <f t="array" ref="J251">SUM(IF(Period=$J$2,IF(Site=$A$245,IF(Provider=$B251,I))))</f>
        <v>32</v>
      </c>
      <c r="K251" s="26">
        <f t="array" ref="K251">SUM(IF(Period=$J$2,IF(Site=$A$245,IF(Provider=$B251,J))))</f>
        <v>9.15625</v>
      </c>
      <c r="L251" s="26"/>
      <c r="M251" s="27">
        <f t="shared" si="157"/>
        <v>4.3836026331537999E-2</v>
      </c>
      <c r="N251" s="27">
        <f t="shared" si="145"/>
        <v>9.077671406884159E-3</v>
      </c>
      <c r="O251" s="44"/>
      <c r="P251" s="25">
        <f t="array" ref="P251">SUM(IF(Period=$P$2,IF(Site=$A$245,IF(Provider=$B251,I))))</f>
        <v>0</v>
      </c>
      <c r="Q251" s="26">
        <f t="array" ref="Q251">SUM(IF(Period=$P$2,IF(Site=$A$245,IF(Provider=$B251,J))))</f>
        <v>0</v>
      </c>
      <c r="R251" s="26"/>
      <c r="S251" s="27">
        <f t="shared" si="158"/>
        <v>0</v>
      </c>
      <c r="T251" s="27">
        <f t="shared" si="146"/>
        <v>0</v>
      </c>
      <c r="U251" s="44"/>
      <c r="V251" s="25">
        <f t="array" ref="V251">SUM(IF(Period=$V$2,IF(Site=$A$245,IF(Provider=$B251,I))))</f>
        <v>0</v>
      </c>
      <c r="W251" s="26">
        <f t="array" ref="W251">SUM(IF(Period=$V$2,IF(Site=$A$245,IF(Provider=$B251,J))))</f>
        <v>0</v>
      </c>
      <c r="X251" s="26"/>
      <c r="Y251" s="27">
        <f t="shared" si="159"/>
        <v>0</v>
      </c>
      <c r="Z251" s="27">
        <f t="shared" si="147"/>
        <v>0</v>
      </c>
      <c r="AA251" s="44"/>
      <c r="AB251" s="25">
        <f t="array" ref="AB251">SUM(IF(Period=$AB$2,IF(Site=$A$245,IF(Provider=$B251,I))))</f>
        <v>0</v>
      </c>
      <c r="AC251" s="26">
        <f t="array" ref="AC251">SUM(IF(Period=$AB$2,IF(Site=$A$245,IF(Provider=$B251,J))))</f>
        <v>0</v>
      </c>
      <c r="AD251" s="26"/>
      <c r="AE251" s="27">
        <f t="shared" si="160"/>
        <v>0</v>
      </c>
      <c r="AF251" s="27">
        <f t="shared" si="148"/>
        <v>0</v>
      </c>
      <c r="AG251" s="44"/>
      <c r="AH251" s="25">
        <f t="array" ref="AH251">SUM(IF(Period=$AH$2,IF(Site=$A$245,IF(Provider=$B251,I))))</f>
        <v>0</v>
      </c>
      <c r="AI251" s="26">
        <f t="array" ref="AI251">SUM(IF(Period=$AH$2,IF(Site=$A$245,IF(Provider=$B251,J))))</f>
        <v>0</v>
      </c>
      <c r="AJ251" s="26"/>
      <c r="AK251" s="27">
        <f t="shared" si="161"/>
        <v>0</v>
      </c>
      <c r="AL251" s="27">
        <f t="shared" si="149"/>
        <v>0</v>
      </c>
      <c r="AM251" s="44"/>
      <c r="AN251" s="25">
        <f t="array" ref="AN251">SUM(IF(Period=$AN$2,IF(Site=$A$245,IF(Provider=$B251,I))))</f>
        <v>0</v>
      </c>
      <c r="AO251" s="26">
        <f t="array" ref="AO251">SUM(IF(Period=$AN$2,IF(Site=$A$245,IF(Provider=$B251,J))))</f>
        <v>0</v>
      </c>
      <c r="AP251" s="26"/>
      <c r="AQ251" s="27">
        <f t="shared" si="162"/>
        <v>0</v>
      </c>
      <c r="AR251" s="27">
        <f t="shared" si="150"/>
        <v>0</v>
      </c>
      <c r="AS251" s="44"/>
      <c r="AT251" s="25">
        <f t="array" ref="AT251">SUM(IF(Period=$AT$2,IF(Site=$A$245,IF(Provider=$B251,I))))</f>
        <v>0</v>
      </c>
      <c r="AU251" s="26">
        <f t="array" ref="AU251">SUM(IF(Period=$AT$2,IF(Site=$A$245,IF(Provider=$B251,J))))</f>
        <v>0</v>
      </c>
      <c r="AV251" s="26"/>
      <c r="AW251" s="27">
        <f t="shared" si="163"/>
        <v>0</v>
      </c>
      <c r="AX251" s="27">
        <f t="shared" si="151"/>
        <v>0</v>
      </c>
      <c r="AY251" s="44"/>
      <c r="AZ251" s="25">
        <f t="array" ref="AZ251">SUM(IF(Period=$AZ$2,IF(Site=$A$245,IF(Provider=$B251,I))))</f>
        <v>0</v>
      </c>
      <c r="BA251" s="26">
        <f t="array" ref="BA251">SUM(IF(Period=$AZ$2,IF(Site=$A$245,IF(Provider=$B251,J))))</f>
        <v>0</v>
      </c>
      <c r="BB251" s="26"/>
      <c r="BC251" s="27">
        <f t="shared" si="164"/>
        <v>0</v>
      </c>
      <c r="BD251" s="27">
        <f t="shared" si="152"/>
        <v>0</v>
      </c>
      <c r="BE251" s="44"/>
      <c r="BF251" s="25">
        <f t="array" ref="BF251">SUM(IF(Period=$BF$2,IF(Site=$A$245,IF(Provider=$B251,I))))</f>
        <v>0</v>
      </c>
      <c r="BG251" s="26">
        <f t="array" ref="BG251">SUM(IF(Period=$BF$2,IF(Site=$A$245,IF(Provider=$B251,J))))</f>
        <v>0</v>
      </c>
      <c r="BH251" s="26"/>
      <c r="BI251" s="27">
        <f t="shared" si="165"/>
        <v>0</v>
      </c>
      <c r="BJ251" s="27">
        <f t="shared" si="153"/>
        <v>0</v>
      </c>
      <c r="BK251" s="44"/>
      <c r="BL251" s="25">
        <f t="array" ref="BL251">SUM(IF(Period=$BL$2,IF(Site=$A$245,IF(Provider=$B251,I))))</f>
        <v>0</v>
      </c>
      <c r="BM251" s="26">
        <f t="array" ref="BM251">SUM(IF(Period=$BL$2,IF(Site=$A$245,IF(Provider=$B251,J))))</f>
        <v>0</v>
      </c>
      <c r="BN251" s="26"/>
      <c r="BO251" s="27">
        <f t="shared" si="166"/>
        <v>0</v>
      </c>
      <c r="BP251" s="27">
        <f t="shared" si="154"/>
        <v>0</v>
      </c>
      <c r="BQ251" s="44"/>
      <c r="BR251" s="25">
        <f t="array" ref="BR251">SUM(IF(Period=$BR$2,IF(Site=$A$245,IF(Provider=$B251,I))))</f>
        <v>0</v>
      </c>
      <c r="BS251" s="26">
        <f t="array" ref="BS251">SUM(IF(Period=$BR$2,IF(Site=$A$245,IF(Provider=$B251,J))))</f>
        <v>0</v>
      </c>
      <c r="BT251" s="26"/>
      <c r="BU251" s="27">
        <f t="shared" si="167"/>
        <v>0</v>
      </c>
      <c r="BV251" s="27">
        <f t="shared" si="155"/>
        <v>0</v>
      </c>
    </row>
    <row r="252" spans="1:74" outlineLevel="1" x14ac:dyDescent="0.25">
      <c r="B252" s="20" t="s">
        <v>610</v>
      </c>
      <c r="C252" s="44"/>
      <c r="D252" s="25">
        <f t="array" ref="D252">SUM(IF(Period=$D$2,IF(Site=$A$245,IF(Provider=$B252,I))))</f>
        <v>73</v>
      </c>
      <c r="E252" s="26">
        <f t="array" ref="E252">SUM(IF(Period=$D$2,IF(Site=$A$245,IF(Provider=$B252,J))))</f>
        <v>11.712328767123287</v>
      </c>
      <c r="F252" s="26"/>
      <c r="G252" s="27">
        <f t="shared" si="156"/>
        <v>0.11626325809083492</v>
      </c>
      <c r="H252" s="27">
        <f t="shared" si="144"/>
        <v>2.4763228777478493E-2</v>
      </c>
      <c r="I252" s="44"/>
      <c r="J252" s="25">
        <f t="array" ref="J252">SUM(IF(Period=$J$2,IF(Site=$A$245,IF(Provider=$B252,I))))</f>
        <v>86</v>
      </c>
      <c r="K252" s="26">
        <f t="array" ref="K252">SUM(IF(Period=$J$2,IF(Site=$A$245,IF(Provider=$B252,J))))</f>
        <v>6.2209302325581399</v>
      </c>
      <c r="L252" s="26"/>
      <c r="M252" s="27">
        <f t="shared" si="157"/>
        <v>8.0041891083183728E-2</v>
      </c>
      <c r="N252" s="27">
        <f t="shared" si="145"/>
        <v>1.657527031632432E-2</v>
      </c>
      <c r="O252" s="44"/>
      <c r="P252" s="25">
        <f t="array" ref="P252">SUM(IF(Period=$P$2,IF(Site=$A$245,IF(Provider=$B252,I))))</f>
        <v>55</v>
      </c>
      <c r="Q252" s="26">
        <f t="array" ref="Q252">SUM(IF(Period=$P$2,IF(Site=$A$245,IF(Provider=$B252,J))))</f>
        <v>3.2727272727272729</v>
      </c>
      <c r="R252" s="26"/>
      <c r="S252" s="27">
        <f t="shared" si="158"/>
        <v>2.4489795918367349E-2</v>
      </c>
      <c r="T252" s="27">
        <f t="shared" si="146"/>
        <v>5.1870209209843813E-3</v>
      </c>
      <c r="U252" s="44"/>
      <c r="V252" s="25">
        <f t="array" ref="V252">SUM(IF(Period=$V$2,IF(Site=$A$245,IF(Provider=$B252,I))))</f>
        <v>82</v>
      </c>
      <c r="W252" s="26">
        <f t="array" ref="W252">SUM(IF(Period=$V$2,IF(Site=$A$245,IF(Provider=$B252,J))))</f>
        <v>7.2560975609756095</v>
      </c>
      <c r="X252" s="26"/>
      <c r="Y252" s="27">
        <f t="shared" si="159"/>
        <v>8.8213491475166786E-2</v>
      </c>
      <c r="Z252" s="27">
        <f t="shared" si="147"/>
        <v>1.7994314401500032E-2</v>
      </c>
      <c r="AA252" s="44"/>
      <c r="AB252" s="25">
        <f t="array" ref="AB252">SUM(IF(Period=$AB$2,IF(Site=$A$245,IF(Provider=$B252,I))))</f>
        <v>92</v>
      </c>
      <c r="AC252" s="26">
        <f t="array" ref="AC252">SUM(IF(Period=$AB$2,IF(Site=$A$245,IF(Provider=$B252,J))))</f>
        <v>4.7934782608695654</v>
      </c>
      <c r="AD252" s="26"/>
      <c r="AE252" s="27">
        <f t="shared" si="160"/>
        <v>6.4117476010468161E-2</v>
      </c>
      <c r="AF252" s="27">
        <f t="shared" si="148"/>
        <v>1.3266748894437592E-2</v>
      </c>
      <c r="AG252" s="44"/>
      <c r="AH252" s="25">
        <f t="array" ref="AH252">SUM(IF(Period=$AH$2,IF(Site=$A$245,IF(Provider=$B252,I))))</f>
        <v>115</v>
      </c>
      <c r="AI252" s="26">
        <f t="array" ref="AI252">SUM(IF(Period=$AH$2,IF(Site=$A$245,IF(Provider=$B252,J))))</f>
        <v>4.24347826086957</v>
      </c>
      <c r="AJ252" s="26"/>
      <c r="AK252" s="27">
        <f t="shared" si="161"/>
        <v>8.5195530726257088E-2</v>
      </c>
      <c r="AL252" s="27">
        <f t="shared" si="149"/>
        <v>1.6617857386092779E-2</v>
      </c>
      <c r="AM252" s="44"/>
      <c r="AN252" s="25">
        <f t="array" ref="AN252">SUM(IF(Period=$AN$2,IF(Site=$A$245,IF(Provider=$B252,I))))</f>
        <v>120</v>
      </c>
      <c r="AO252" s="26">
        <f t="array" ref="AO252">SUM(IF(Period=$AN$2,IF(Site=$A$245,IF(Provider=$B252,J))))</f>
        <v>4.4083333333333297</v>
      </c>
      <c r="AP252" s="26"/>
      <c r="AQ252" s="27">
        <f t="shared" si="162"/>
        <v>8.2002790265075121E-2</v>
      </c>
      <c r="AR252" s="27">
        <f t="shared" si="150"/>
        <v>1.6917173009274051E-2</v>
      </c>
      <c r="AS252" s="44"/>
      <c r="AT252" s="25">
        <f t="array" ref="AT252">SUM(IF(Period=$AT$2,IF(Site=$A$245,IF(Provider=$B252,I))))</f>
        <v>111</v>
      </c>
      <c r="AU252" s="26">
        <f t="array" ref="AU252">SUM(IF(Period=$AT$2,IF(Site=$A$245,IF(Provider=$B252,J))))</f>
        <v>4.9099099099099099</v>
      </c>
      <c r="AV252" s="26"/>
      <c r="AW252" s="27">
        <f t="shared" si="163"/>
        <v>8.4496124031007744E-2</v>
      </c>
      <c r="AX252" s="27">
        <f t="shared" si="151"/>
        <v>1.717238554368718E-2</v>
      </c>
      <c r="AY252" s="44"/>
      <c r="AZ252" s="25">
        <f t="array" ref="AZ252">SUM(IF(Period=$AZ$2,IF(Site=$A$245,IF(Provider=$B252,I))))</f>
        <v>58</v>
      </c>
      <c r="BA252" s="26">
        <f t="array" ref="BA252">SUM(IF(Period=$AZ$2,IF(Site=$A$245,IF(Provider=$B252,J))))</f>
        <v>13.3793103448276</v>
      </c>
      <c r="BB252" s="26"/>
      <c r="BC252" s="27">
        <f t="shared" si="164"/>
        <v>0.12199339726458117</v>
      </c>
      <c r="BD252" s="27">
        <f t="shared" si="152"/>
        <v>2.5285933070481305E-2</v>
      </c>
      <c r="BE252" s="44"/>
      <c r="BF252" s="25">
        <f t="array" ref="BF252">SUM(IF(Period=$BF$2,IF(Site=$A$245,IF(Provider=$B252,I))))</f>
        <v>159</v>
      </c>
      <c r="BG252" s="26">
        <f t="array" ref="BG252">SUM(IF(Period=$BF$2,IF(Site=$A$245,IF(Provider=$B252,J))))</f>
        <v>6.6603773584905701</v>
      </c>
      <c r="BH252" s="26"/>
      <c r="BI252" s="27">
        <f t="shared" si="165"/>
        <v>0.1609177936483818</v>
      </c>
      <c r="BJ252" s="27">
        <f t="shared" si="153"/>
        <v>3.2768116838913321E-2</v>
      </c>
      <c r="BK252" s="44"/>
      <c r="BL252" s="25">
        <f t="array" ref="BL252">SUM(IF(Period=$BL$2,IF(Site=$A$245,IF(Provider=$B252,I))))</f>
        <v>117</v>
      </c>
      <c r="BM252" s="26">
        <f t="array" ref="BM252">SUM(IF(Period=$BL$2,IF(Site=$A$245,IF(Provider=$B252,J))))</f>
        <v>6.6239316239316199</v>
      </c>
      <c r="BN252" s="26"/>
      <c r="BO252" s="27">
        <f t="shared" si="166"/>
        <v>0.12313314267556397</v>
      </c>
      <c r="BP252" s="27">
        <f t="shared" si="154"/>
        <v>2.4096010944252698E-2</v>
      </c>
      <c r="BQ252" s="44"/>
      <c r="BR252" s="25">
        <f t="array" ref="BR252">SUM(IF(Period=$BR$2,IF(Site=$A$245,IF(Provider=$B252,I))))</f>
        <v>54</v>
      </c>
      <c r="BS252" s="26">
        <f t="array" ref="BS252">SUM(IF(Period=$BR$2,IF(Site=$A$245,IF(Provider=$B252,J))))</f>
        <v>9</v>
      </c>
      <c r="BT252" s="26"/>
      <c r="BU252" s="27">
        <f t="shared" si="167"/>
        <v>7.1808510638297865E-2</v>
      </c>
      <c r="BV252" s="27">
        <f t="shared" si="155"/>
        <v>1.4255961984101374E-2</v>
      </c>
    </row>
    <row r="253" spans="1:74" outlineLevel="1" x14ac:dyDescent="0.25">
      <c r="B253" s="20" t="s">
        <v>986</v>
      </c>
      <c r="C253" s="44"/>
      <c r="D253" s="25">
        <f t="array" ref="D253">SUM(IF(Period=$D$2,IF(Site=$A$245,IF(Provider=$B253,I))))</f>
        <v>0</v>
      </c>
      <c r="E253" s="26">
        <f t="array" ref="E253">SUM(IF(Period=$D$2,IF(Site=$A$245,IF(Provider=$B253,J))))</f>
        <v>0</v>
      </c>
      <c r="F253" s="26"/>
      <c r="G253" s="27">
        <f t="shared" si="156"/>
        <v>0</v>
      </c>
      <c r="H253" s="27">
        <f t="shared" si="144"/>
        <v>0</v>
      </c>
      <c r="I253" s="44"/>
      <c r="J253" s="25">
        <f t="array" ref="J253">SUM(IF(Period=$J$2,IF(Site=$A$245,IF(Provider=$B253,I))))</f>
        <v>0</v>
      </c>
      <c r="K253" s="26">
        <f t="array" ref="K253">SUM(IF(Period=$J$2,IF(Site=$A$245,IF(Provider=$B253,J))))</f>
        <v>0</v>
      </c>
      <c r="L253" s="26"/>
      <c r="M253" s="27">
        <f t="shared" si="157"/>
        <v>0</v>
      </c>
      <c r="N253" s="27">
        <f t="shared" si="145"/>
        <v>0</v>
      </c>
      <c r="O253" s="44"/>
      <c r="P253" s="25">
        <f t="array" ref="P253">SUM(IF(Period=$P$2,IF(Site=$A$245,IF(Provider=$B253,I))))</f>
        <v>0</v>
      </c>
      <c r="Q253" s="26">
        <f t="array" ref="Q253">SUM(IF(Period=$P$2,IF(Site=$A$245,IF(Provider=$B253,J))))</f>
        <v>0</v>
      </c>
      <c r="R253" s="26"/>
      <c r="S253" s="27">
        <f t="shared" si="158"/>
        <v>0</v>
      </c>
      <c r="T253" s="27">
        <f t="shared" si="146"/>
        <v>0</v>
      </c>
      <c r="U253" s="44"/>
      <c r="V253" s="25">
        <f t="array" ref="V253">SUM(IF(Period=$V$2,IF(Site=$A$245,IF(Provider=$B253,I))))</f>
        <v>0</v>
      </c>
      <c r="W253" s="26">
        <f t="array" ref="W253">SUM(IF(Period=$V$2,IF(Site=$A$245,IF(Provider=$B253,J))))</f>
        <v>0</v>
      </c>
      <c r="X253" s="26"/>
      <c r="Y253" s="27">
        <f t="shared" si="159"/>
        <v>0</v>
      </c>
      <c r="Z253" s="27">
        <f t="shared" si="147"/>
        <v>0</v>
      </c>
      <c r="AA253" s="44"/>
      <c r="AB253" s="25">
        <f t="array" ref="AB253">SUM(IF(Period=$AB$2,IF(Site=$A$245,IF(Provider=$B253,I))))</f>
        <v>0</v>
      </c>
      <c r="AC253" s="26">
        <f t="array" ref="AC253">SUM(IF(Period=$AB$2,IF(Site=$A$245,IF(Provider=$B253,J))))</f>
        <v>0</v>
      </c>
      <c r="AD253" s="26"/>
      <c r="AE253" s="27">
        <f t="shared" si="160"/>
        <v>0</v>
      </c>
      <c r="AF253" s="27">
        <f t="shared" si="148"/>
        <v>0</v>
      </c>
      <c r="AG253" s="44"/>
      <c r="AH253" s="25">
        <f t="array" ref="AH253">SUM(IF(Period=$AH$2,IF(Site=$A$245,IF(Provider=$B253,I))))</f>
        <v>0</v>
      </c>
      <c r="AI253" s="26">
        <f t="array" ref="AI253">SUM(IF(Period=$AH$2,IF(Site=$A$245,IF(Provider=$B253,J))))</f>
        <v>0</v>
      </c>
      <c r="AJ253" s="26"/>
      <c r="AK253" s="27">
        <f t="shared" si="161"/>
        <v>0</v>
      </c>
      <c r="AL253" s="27">
        <f t="shared" si="149"/>
        <v>0</v>
      </c>
      <c r="AM253" s="44"/>
      <c r="AN253" s="25">
        <f t="array" ref="AN253">SUM(IF(Period=$AN$2,IF(Site=$A$245,IF(Provider=$B253,I))))</f>
        <v>0</v>
      </c>
      <c r="AO253" s="26">
        <f t="array" ref="AO253">SUM(IF(Period=$AN$2,IF(Site=$A$245,IF(Provider=$B253,J))))</f>
        <v>0</v>
      </c>
      <c r="AP253" s="26"/>
      <c r="AQ253" s="27">
        <f t="shared" si="162"/>
        <v>0</v>
      </c>
      <c r="AR253" s="27">
        <f t="shared" si="150"/>
        <v>0</v>
      </c>
      <c r="AS253" s="44"/>
      <c r="AT253" s="25">
        <f t="array" ref="AT253">SUM(IF(Period=$AT$2,IF(Site=$A$245,IF(Provider=$B253,I))))</f>
        <v>1</v>
      </c>
      <c r="AU253" s="26">
        <f t="array" ref="AU253">SUM(IF(Period=$AT$2,IF(Site=$A$245,IF(Provider=$B253,J))))</f>
        <v>4</v>
      </c>
      <c r="AV253" s="26"/>
      <c r="AW253" s="27">
        <f t="shared" si="163"/>
        <v>6.2015503875968996E-4</v>
      </c>
      <c r="AX253" s="27">
        <f t="shared" si="151"/>
        <v>1.260358572013738E-4</v>
      </c>
      <c r="AY253" s="44"/>
      <c r="AZ253" s="25">
        <f t="array" ref="AZ253">SUM(IF(Period=$AZ$2,IF(Site=$A$245,IF(Provider=$B253,I))))</f>
        <v>0</v>
      </c>
      <c r="BA253" s="26">
        <f t="array" ref="BA253">SUM(IF(Period=$AZ$2,IF(Site=$A$245,IF(Provider=$B253,J))))</f>
        <v>0</v>
      </c>
      <c r="BB253" s="26"/>
      <c r="BC253" s="27">
        <f t="shared" si="164"/>
        <v>0</v>
      </c>
      <c r="BD253" s="27">
        <f t="shared" si="152"/>
        <v>0</v>
      </c>
      <c r="BE253" s="44"/>
      <c r="BF253" s="25">
        <f t="array" ref="BF253">SUM(IF(Period=$BF$2,IF(Site=$A$245,IF(Provider=$B253,I))))</f>
        <v>0</v>
      </c>
      <c r="BG253" s="26">
        <f t="array" ref="BG253">SUM(IF(Period=$BF$2,IF(Site=$A$245,IF(Provider=$B253,J))))</f>
        <v>0</v>
      </c>
      <c r="BH253" s="26"/>
      <c r="BI253" s="27">
        <f t="shared" si="165"/>
        <v>0</v>
      </c>
      <c r="BJ253" s="27">
        <f t="shared" si="153"/>
        <v>0</v>
      </c>
      <c r="BK253" s="44"/>
      <c r="BL253" s="25">
        <f t="array" ref="BL253">SUM(IF(Period=$BL$2,IF(Site=$A$245,IF(Provider=$B253,I))))</f>
        <v>0</v>
      </c>
      <c r="BM253" s="26">
        <f t="array" ref="BM253">SUM(IF(Period=$BL$2,IF(Site=$A$245,IF(Provider=$B253,J))))</f>
        <v>0</v>
      </c>
      <c r="BN253" s="26"/>
      <c r="BO253" s="27">
        <f t="shared" si="166"/>
        <v>0</v>
      </c>
      <c r="BP253" s="27">
        <f t="shared" si="154"/>
        <v>0</v>
      </c>
      <c r="BQ253" s="44"/>
      <c r="BR253" s="25">
        <f t="array" ref="BR253">SUM(IF(Period=$BR$2,IF(Site=$A$245,IF(Provider=$B253,I))))</f>
        <v>0</v>
      </c>
      <c r="BS253" s="26">
        <f t="array" ref="BS253">SUM(IF(Period=$BR$2,IF(Site=$A$245,IF(Provider=$B253,J))))</f>
        <v>0</v>
      </c>
      <c r="BT253" s="26"/>
      <c r="BU253" s="27">
        <f t="shared" si="167"/>
        <v>0</v>
      </c>
      <c r="BV253" s="27">
        <f t="shared" si="155"/>
        <v>0</v>
      </c>
    </row>
    <row r="254" spans="1:74" outlineLevel="1" x14ac:dyDescent="0.25">
      <c r="B254" s="20" t="s">
        <v>927</v>
      </c>
      <c r="C254" s="44"/>
      <c r="D254" s="25">
        <f t="array" ref="D254">SUM(IF(Period=$D$2,IF(Site=$A$245,IF(Provider=$B254,I))))</f>
        <v>0</v>
      </c>
      <c r="E254" s="26">
        <f t="array" ref="E254">SUM(IF(Period=$D$2,IF(Site=$A$245,IF(Provider=$B254,J))))</f>
        <v>0</v>
      </c>
      <c r="F254" s="26"/>
      <c r="G254" s="27">
        <f t="shared" si="156"/>
        <v>0</v>
      </c>
      <c r="H254" s="27">
        <f t="shared" si="144"/>
        <v>0</v>
      </c>
      <c r="I254" s="44"/>
      <c r="J254" s="25">
        <f t="array" ref="J254">SUM(IF(Period=$J$2,IF(Site=$A$245,IF(Provider=$B254,I))))</f>
        <v>0</v>
      </c>
      <c r="K254" s="26">
        <f t="array" ref="K254">SUM(IF(Period=$J$2,IF(Site=$A$245,IF(Provider=$B254,J))))</f>
        <v>0</v>
      </c>
      <c r="L254" s="26"/>
      <c r="M254" s="27">
        <f t="shared" si="157"/>
        <v>0</v>
      </c>
      <c r="N254" s="27">
        <f t="shared" si="145"/>
        <v>0</v>
      </c>
      <c r="O254" s="44"/>
      <c r="P254" s="25">
        <f t="array" ref="P254">SUM(IF(Period=$P$2,IF(Site=$A$245,IF(Provider=$B254,I))))</f>
        <v>0</v>
      </c>
      <c r="Q254" s="26">
        <f t="array" ref="Q254">SUM(IF(Period=$P$2,IF(Site=$A$245,IF(Provider=$B254,J))))</f>
        <v>0</v>
      </c>
      <c r="R254" s="26"/>
      <c r="S254" s="27">
        <f t="shared" si="158"/>
        <v>0</v>
      </c>
      <c r="T254" s="27">
        <f t="shared" si="146"/>
        <v>0</v>
      </c>
      <c r="U254" s="44"/>
      <c r="V254" s="25">
        <f t="array" ref="V254">SUM(IF(Period=$V$2,IF(Site=$A$245,IF(Provider=$B254,I))))</f>
        <v>0</v>
      </c>
      <c r="W254" s="26">
        <f t="array" ref="W254">SUM(IF(Period=$V$2,IF(Site=$A$245,IF(Provider=$B254,J))))</f>
        <v>0</v>
      </c>
      <c r="X254" s="26"/>
      <c r="Y254" s="27">
        <f t="shared" si="159"/>
        <v>0</v>
      </c>
      <c r="Z254" s="27">
        <f t="shared" si="147"/>
        <v>0</v>
      </c>
      <c r="AA254" s="44"/>
      <c r="AB254" s="25">
        <f t="array" ref="AB254">SUM(IF(Period=$AB$2,IF(Site=$A$245,IF(Provider=$B254,I))))</f>
        <v>0</v>
      </c>
      <c r="AC254" s="26">
        <f t="array" ref="AC254">SUM(IF(Period=$AB$2,IF(Site=$A$245,IF(Provider=$B254,J))))</f>
        <v>0</v>
      </c>
      <c r="AD254" s="26"/>
      <c r="AE254" s="27">
        <f t="shared" si="160"/>
        <v>0</v>
      </c>
      <c r="AF254" s="27">
        <f t="shared" si="148"/>
        <v>0</v>
      </c>
      <c r="AG254" s="44"/>
      <c r="AH254" s="25">
        <f t="array" ref="AH254">SUM(IF(Period=$AH$2,IF(Site=$A$245,IF(Provider=$B254,I))))</f>
        <v>0</v>
      </c>
      <c r="AI254" s="26">
        <f t="array" ref="AI254">SUM(IF(Period=$AH$2,IF(Site=$A$245,IF(Provider=$B254,J))))</f>
        <v>0</v>
      </c>
      <c r="AJ254" s="26"/>
      <c r="AK254" s="27">
        <f t="shared" si="161"/>
        <v>0</v>
      </c>
      <c r="AL254" s="27">
        <f t="shared" si="149"/>
        <v>0</v>
      </c>
      <c r="AM254" s="44"/>
      <c r="AN254" s="25">
        <f t="array" ref="AN254">SUM(IF(Period=$AN$2,IF(Site=$A$245,IF(Provider=$B254,I))))</f>
        <v>46</v>
      </c>
      <c r="AO254" s="26">
        <f t="array" ref="AO254">SUM(IF(Period=$AN$2,IF(Site=$A$245,IF(Provider=$B254,J))))</f>
        <v>3.7173913043478302</v>
      </c>
      <c r="AP254" s="26"/>
      <c r="AQ254" s="27">
        <f t="shared" si="162"/>
        <v>2.6507518214230381E-2</v>
      </c>
      <c r="AR254" s="27">
        <f t="shared" si="150"/>
        <v>5.4685001598976709E-3</v>
      </c>
      <c r="AS254" s="44"/>
      <c r="AT254" s="25">
        <f t="array" ref="AT254">SUM(IF(Period=$AT$2,IF(Site=$A$245,IF(Provider=$B254,I))))</f>
        <v>13</v>
      </c>
      <c r="AU254" s="26">
        <f t="array" ref="AU254">SUM(IF(Period=$AT$2,IF(Site=$A$245,IF(Provider=$B254,J))))</f>
        <v>8</v>
      </c>
      <c r="AV254" s="26"/>
      <c r="AW254" s="27">
        <f t="shared" si="163"/>
        <v>1.6124031007751938E-2</v>
      </c>
      <c r="AX254" s="27">
        <f t="shared" si="151"/>
        <v>3.2769322872357185E-3</v>
      </c>
      <c r="AY254" s="44"/>
      <c r="AZ254" s="25">
        <f t="array" ref="AZ254">SUM(IF(Period=$AZ$2,IF(Site=$A$245,IF(Provider=$B254,I))))</f>
        <v>43</v>
      </c>
      <c r="BA254" s="26">
        <f t="array" ref="BA254">SUM(IF(Period=$AZ$2,IF(Site=$A$245,IF(Provider=$B254,J))))</f>
        <v>10.7209302325581</v>
      </c>
      <c r="BB254" s="26"/>
      <c r="BC254" s="27">
        <f t="shared" si="164"/>
        <v>7.2472881622386146E-2</v>
      </c>
      <c r="BD254" s="27">
        <f t="shared" si="152"/>
        <v>1.5021669001922458E-2</v>
      </c>
      <c r="BE254" s="44"/>
      <c r="BF254" s="25">
        <f t="array" ref="BF254">SUM(IF(Period=$BF$2,IF(Site=$A$245,IF(Provider=$B254,I))))</f>
        <v>21</v>
      </c>
      <c r="BG254" s="26">
        <f t="array" ref="BG254">SUM(IF(Period=$BF$2,IF(Site=$A$245,IF(Provider=$B254,J))))</f>
        <v>9</v>
      </c>
      <c r="BH254" s="26"/>
      <c r="BI254" s="27">
        <f t="shared" si="165"/>
        <v>2.8719039659626196E-2</v>
      </c>
      <c r="BJ254" s="27">
        <f t="shared" si="153"/>
        <v>5.8481341667182369E-3</v>
      </c>
      <c r="BK254" s="44"/>
      <c r="BL254" s="25">
        <f t="array" ref="BL254">SUM(IF(Period=$BL$2,IF(Site=$A$245,IF(Provider=$B254,I))))</f>
        <v>90</v>
      </c>
      <c r="BM254" s="26">
        <f t="array" ref="BM254">SUM(IF(Period=$BL$2,IF(Site=$A$245,IF(Provider=$B254,J))))</f>
        <v>9.43333333333333</v>
      </c>
      <c r="BN254" s="26"/>
      <c r="BO254" s="27">
        <f t="shared" si="166"/>
        <v>0.13489037178265009</v>
      </c>
      <c r="BP254" s="27">
        <f t="shared" si="154"/>
        <v>2.6396791344091026E-2</v>
      </c>
      <c r="BQ254" s="44"/>
      <c r="BR254" s="25">
        <f t="array" ref="BR254">SUM(IF(Period=$BR$2,IF(Site=$A$245,IF(Provider=$B254,I))))</f>
        <v>56</v>
      </c>
      <c r="BS254" s="26">
        <f t="array" ref="BS254">SUM(IF(Period=$BR$2,IF(Site=$A$245,IF(Provider=$B254,J))))</f>
        <v>7.5535714285714297</v>
      </c>
      <c r="BT254" s="26"/>
      <c r="BU254" s="27">
        <f t="shared" si="167"/>
        <v>6.2500000000000014E-2</v>
      </c>
      <c r="BV254" s="27">
        <f t="shared" si="155"/>
        <v>1.2407966912088236E-2</v>
      </c>
    </row>
    <row r="255" spans="1:74" outlineLevel="1" x14ac:dyDescent="0.25">
      <c r="B255" s="20" t="s">
        <v>596</v>
      </c>
      <c r="C255" s="44"/>
      <c r="D255" s="25">
        <f t="array" ref="D255">SUM(IF(Period=$D$2,IF(Site=$A$245,IF(Provider=$B255,I))))</f>
        <v>131</v>
      </c>
      <c r="E255" s="26">
        <f t="array" ref="E255">SUM(IF(Period=$D$2,IF(Site=$A$245,IF(Provider=$B255,J))))</f>
        <v>8.3587786259541978</v>
      </c>
      <c r="F255" s="26"/>
      <c r="G255" s="27">
        <f t="shared" si="156"/>
        <v>0.14889855860756052</v>
      </c>
      <c r="H255" s="27">
        <f t="shared" si="144"/>
        <v>3.1714310539577718E-2</v>
      </c>
      <c r="I255" s="44"/>
      <c r="J255" s="25">
        <f t="array" ref="J255">SUM(IF(Period=$J$2,IF(Site=$A$245,IF(Provider=$B255,I))))</f>
        <v>91</v>
      </c>
      <c r="K255" s="26">
        <f t="array" ref="K255">SUM(IF(Period=$J$2,IF(Site=$A$245,IF(Provider=$B255,J))))</f>
        <v>6.1208791208791204</v>
      </c>
      <c r="L255" s="26"/>
      <c r="M255" s="27">
        <f t="shared" si="157"/>
        <v>8.3333333333333329E-2</v>
      </c>
      <c r="N255" s="27">
        <f t="shared" si="145"/>
        <v>1.7256870217182512E-2</v>
      </c>
      <c r="O255" s="44"/>
      <c r="P255" s="25">
        <f t="array" ref="P255">SUM(IF(Period=$P$2,IF(Site=$A$245,IF(Provider=$B255,I))))</f>
        <v>124</v>
      </c>
      <c r="Q255" s="26">
        <f t="array" ref="Q255">SUM(IF(Period=$P$2,IF(Site=$A$245,IF(Provider=$B255,J))))</f>
        <v>5.387096774193548</v>
      </c>
      <c r="R255" s="26"/>
      <c r="S255" s="27">
        <f t="shared" si="158"/>
        <v>9.0884353741496587E-2</v>
      </c>
      <c r="T255" s="27">
        <f t="shared" si="146"/>
        <v>1.9249610973430926E-2</v>
      </c>
      <c r="U255" s="44"/>
      <c r="V255" s="25">
        <f t="array" ref="V255">SUM(IF(Period=$V$2,IF(Site=$A$245,IF(Provider=$B255,I))))</f>
        <v>82</v>
      </c>
      <c r="W255" s="26">
        <f t="array" ref="W255">SUM(IF(Period=$V$2,IF(Site=$A$245,IF(Provider=$B255,J))))</f>
        <v>5.3170731707317076</v>
      </c>
      <c r="X255" s="26"/>
      <c r="Y255" s="27">
        <f t="shared" si="159"/>
        <v>6.4640474425500374E-2</v>
      </c>
      <c r="Z255" s="27">
        <f t="shared" si="147"/>
        <v>1.3185749712695823E-2</v>
      </c>
      <c r="AA255" s="44"/>
      <c r="AB255" s="25">
        <f t="array" ref="AB255">SUM(IF(Period=$AB$2,IF(Site=$A$245,IF(Provider=$B255,I))))</f>
        <v>106</v>
      </c>
      <c r="AC255" s="26">
        <f t="array" ref="AC255">SUM(IF(Period=$AB$2,IF(Site=$A$245,IF(Provider=$B255,J))))</f>
        <v>6.0471698113207548</v>
      </c>
      <c r="AD255" s="26"/>
      <c r="AE255" s="27">
        <f t="shared" si="160"/>
        <v>9.3195696423378896E-2</v>
      </c>
      <c r="AF255" s="27">
        <f t="shared" si="148"/>
        <v>1.9283415059715411E-2</v>
      </c>
      <c r="AG255" s="44"/>
      <c r="AH255" s="25">
        <f t="array" ref="AH255">SUM(IF(Period=$AH$2,IF(Site=$A$245,IF(Provider=$B255,I))))</f>
        <v>164</v>
      </c>
      <c r="AI255" s="26">
        <f t="array" ref="AI255">SUM(IF(Period=$AH$2,IF(Site=$A$245,IF(Provider=$B255,J))))</f>
        <v>5.3536585365853702</v>
      </c>
      <c r="AJ255" s="26"/>
      <c r="AK255" s="27">
        <f t="shared" si="161"/>
        <v>0.15328212290502807</v>
      </c>
      <c r="AL255" s="27">
        <f t="shared" si="149"/>
        <v>2.9898522100388229E-2</v>
      </c>
      <c r="AM255" s="44"/>
      <c r="AN255" s="25">
        <f t="array" ref="AN255">SUM(IF(Period=$AN$2,IF(Site=$A$245,IF(Provider=$B255,I))))</f>
        <v>76</v>
      </c>
      <c r="AO255" s="26">
        <f t="array" ref="AO255">SUM(IF(Period=$AN$2,IF(Site=$A$245,IF(Provider=$B255,J))))</f>
        <v>5.9736842105263204</v>
      </c>
      <c r="AP255" s="26"/>
      <c r="AQ255" s="27">
        <f t="shared" si="162"/>
        <v>7.0376685785149648E-2</v>
      </c>
      <c r="AR255" s="27">
        <f t="shared" si="150"/>
        <v>1.4518708026862817E-2</v>
      </c>
      <c r="AS255" s="44"/>
      <c r="AT255" s="25">
        <f t="array" ref="AT255">SUM(IF(Period=$AT$2,IF(Site=$A$245,IF(Provider=$B255,I))))</f>
        <v>118</v>
      </c>
      <c r="AU255" s="26">
        <f t="array" ref="AU255">SUM(IF(Period=$AT$2,IF(Site=$A$245,IF(Provider=$B255,J))))</f>
        <v>4.8220338983050803</v>
      </c>
      <c r="AV255" s="26"/>
      <c r="AW255" s="27">
        <f t="shared" si="163"/>
        <v>8.8217054263565811E-2</v>
      </c>
      <c r="AX255" s="27">
        <f t="shared" si="151"/>
        <v>1.7928600686895405E-2</v>
      </c>
      <c r="AY255" s="44"/>
      <c r="AZ255" s="25">
        <f t="array" ref="AZ255">SUM(IF(Period=$AZ$2,IF(Site=$A$245,IF(Provider=$B255,I))))</f>
        <v>72</v>
      </c>
      <c r="BA255" s="26">
        <f t="array" ref="BA255">SUM(IF(Period=$AZ$2,IF(Site=$A$245,IF(Provider=$B255,J))))</f>
        <v>26.7361111111111</v>
      </c>
      <c r="BB255" s="26"/>
      <c r="BC255" s="27">
        <f t="shared" si="164"/>
        <v>0.30262537336896705</v>
      </c>
      <c r="BD255" s="27">
        <f t="shared" si="152"/>
        <v>6.2726058196747994E-2</v>
      </c>
      <c r="BE255" s="44"/>
      <c r="BF255" s="25">
        <f t="array" ref="BF255">SUM(IF(Period=$BF$2,IF(Site=$A$245,IF(Provider=$B255,I))))</f>
        <v>103</v>
      </c>
      <c r="BG255" s="26">
        <f t="array" ref="BG255">SUM(IF(Period=$BF$2,IF(Site=$A$245,IF(Provider=$B255,J))))</f>
        <v>7.70873786407767</v>
      </c>
      <c r="BH255" s="26"/>
      <c r="BI255" s="27">
        <f t="shared" si="165"/>
        <v>0.12065035708858836</v>
      </c>
      <c r="BJ255" s="27">
        <f t="shared" si="153"/>
        <v>2.456835200198032E-2</v>
      </c>
      <c r="BK255" s="44"/>
      <c r="BL255" s="25">
        <f t="array" ref="BL255">SUM(IF(Period=$BL$2,IF(Site=$A$245,IF(Provider=$B255,I))))</f>
        <v>93</v>
      </c>
      <c r="BM255" s="26">
        <f t="array" ref="BM255">SUM(IF(Period=$BL$2,IF(Site=$A$245,IF(Provider=$B255,J))))</f>
        <v>11.989247311828001</v>
      </c>
      <c r="BN255" s="26"/>
      <c r="BO255" s="27">
        <f t="shared" si="166"/>
        <v>0.17715284397839276</v>
      </c>
      <c r="BP255" s="27">
        <f t="shared" si="154"/>
        <v>3.4667164132699185E-2</v>
      </c>
      <c r="BQ255" s="44"/>
      <c r="BR255" s="25">
        <f t="array" ref="BR255">SUM(IF(Period=$BR$2,IF(Site=$A$245,IF(Provider=$B255,I))))</f>
        <v>144</v>
      </c>
      <c r="BS255" s="26">
        <f t="array" ref="BS255">SUM(IF(Period=$BR$2,IF(Site=$A$245,IF(Provider=$B255,J))))</f>
        <v>14.5833333333333</v>
      </c>
      <c r="BT255" s="26"/>
      <c r="BU255" s="27">
        <f t="shared" si="167"/>
        <v>0.31028368794326172</v>
      </c>
      <c r="BV255" s="27">
        <f t="shared" si="155"/>
        <v>6.159983573377123E-2</v>
      </c>
    </row>
    <row r="256" spans="1:74" outlineLevel="1" x14ac:dyDescent="0.25">
      <c r="B256" s="20" t="s">
        <v>598</v>
      </c>
      <c r="C256" s="44"/>
      <c r="D256" s="25">
        <f t="array" ref="D256">SUM(IF(Period=$D$2,IF(Site=$A$245,IF(Provider=$B256,I))))</f>
        <v>129</v>
      </c>
      <c r="E256" s="26">
        <f t="array" ref="E256">SUM(IF(Period=$D$2,IF(Site=$A$245,IF(Provider=$B256,J))))</f>
        <v>14.255813953488373</v>
      </c>
      <c r="F256" s="26"/>
      <c r="G256" s="27">
        <f t="shared" si="156"/>
        <v>0.25006799020940984</v>
      </c>
      <c r="H256" s="27">
        <f t="shared" si="144"/>
        <v>5.3262664002085326E-2</v>
      </c>
      <c r="I256" s="44"/>
      <c r="J256" s="25">
        <f t="array" ref="J256">SUM(IF(Period=$J$2,IF(Site=$A$245,IF(Provider=$B256,I))))</f>
        <v>109</v>
      </c>
      <c r="K256" s="26">
        <f t="array" ref="K256">SUM(IF(Period=$J$2,IF(Site=$A$245,IF(Provider=$B256,J))))</f>
        <v>7.3486238532110093</v>
      </c>
      <c r="L256" s="26"/>
      <c r="M256" s="27">
        <f t="shared" si="157"/>
        <v>0.11983842010771992</v>
      </c>
      <c r="N256" s="27">
        <f t="shared" si="145"/>
        <v>2.4816432753973418E-2</v>
      </c>
      <c r="O256" s="44"/>
      <c r="P256" s="25">
        <f t="array" ref="P256">SUM(IF(Period=$P$2,IF(Site=$A$245,IF(Provider=$B256,I))))</f>
        <v>102</v>
      </c>
      <c r="Q256" s="26">
        <f t="array" ref="Q256">SUM(IF(Period=$P$2,IF(Site=$A$245,IF(Provider=$B256,J))))</f>
        <v>6.1960784313725492</v>
      </c>
      <c r="R256" s="26"/>
      <c r="S256" s="27">
        <f t="shared" si="158"/>
        <v>8.5986394557823129E-2</v>
      </c>
      <c r="T256" s="27">
        <f t="shared" si="146"/>
        <v>1.8212206789234051E-2</v>
      </c>
      <c r="U256" s="44"/>
      <c r="V256" s="25">
        <f t="array" ref="V256">SUM(IF(Period=$V$2,IF(Site=$A$245,IF(Provider=$B256,I))))</f>
        <v>90</v>
      </c>
      <c r="W256" s="26">
        <f t="array" ref="W256">SUM(IF(Period=$V$2,IF(Site=$A$245,IF(Provider=$B256,J))))</f>
        <v>5.0999999999999996</v>
      </c>
      <c r="X256" s="26"/>
      <c r="Y256" s="27">
        <f t="shared" si="159"/>
        <v>6.8050407709414368E-2</v>
      </c>
      <c r="Z256" s="27">
        <f t="shared" si="147"/>
        <v>1.3881328252585737E-2</v>
      </c>
      <c r="AA256" s="44"/>
      <c r="AB256" s="25">
        <f t="array" ref="AB256">SUM(IF(Period=$AB$2,IF(Site=$A$245,IF(Provider=$B256,I))))</f>
        <v>101</v>
      </c>
      <c r="AC256" s="26">
        <f t="array" ref="AC256">SUM(IF(Period=$AB$2,IF(Site=$A$245,IF(Provider=$B256,J))))</f>
        <v>6.7326732673267324</v>
      </c>
      <c r="AD256" s="26"/>
      <c r="AE256" s="27">
        <f t="shared" si="160"/>
        <v>9.886594940389648E-2</v>
      </c>
      <c r="AF256" s="27">
        <f t="shared" si="148"/>
        <v>2.0456664961944586E-2</v>
      </c>
      <c r="AG256" s="44"/>
      <c r="AH256" s="25">
        <f t="array" ref="AH256">SUM(IF(Period=$AH$2,IF(Site=$A$245,IF(Provider=$B256,I))))</f>
        <v>111</v>
      </c>
      <c r="AI256" s="26">
        <f t="array" ref="AI256">SUM(IF(Period=$AH$2,IF(Site=$A$245,IF(Provider=$B256,J))))</f>
        <v>3.86486486486486</v>
      </c>
      <c r="AJ256" s="26"/>
      <c r="AK256" s="27">
        <f t="shared" si="161"/>
        <v>7.4895251396647947E-2</v>
      </c>
      <c r="AL256" s="27">
        <f t="shared" si="149"/>
        <v>1.460873118572497E-2</v>
      </c>
      <c r="AM256" s="44"/>
      <c r="AN256" s="25">
        <f t="array" ref="AN256">SUM(IF(Period=$AN$2,IF(Site=$A$245,IF(Provider=$B256,I))))</f>
        <v>68</v>
      </c>
      <c r="AO256" s="26">
        <f t="array" ref="AO256">SUM(IF(Period=$AN$2,IF(Site=$A$245,IF(Provider=$B256,J))))</f>
        <v>7.7462686567164196</v>
      </c>
      <c r="AP256" s="26"/>
      <c r="AQ256" s="27">
        <f t="shared" si="162"/>
        <v>8.1653428717519225E-2</v>
      </c>
      <c r="AR256" s="27">
        <f t="shared" si="150"/>
        <v>1.6845099733185692E-2</v>
      </c>
      <c r="AS256" s="44"/>
      <c r="AT256" s="25">
        <f t="array" ref="AT256">SUM(IF(Period=$AT$2,IF(Site=$A$245,IF(Provider=$B256,I))))</f>
        <v>86</v>
      </c>
      <c r="AU256" s="26">
        <f t="array" ref="AU256">SUM(IF(Period=$AT$2,IF(Site=$A$245,IF(Provider=$B256,J))))</f>
        <v>6.68604651162791</v>
      </c>
      <c r="AV256" s="26"/>
      <c r="AW256" s="27">
        <f t="shared" si="163"/>
        <v>8.9147286821705474E-2</v>
      </c>
      <c r="AX256" s="27">
        <f t="shared" si="151"/>
        <v>1.8117654472697489E-2</v>
      </c>
      <c r="AY256" s="44"/>
      <c r="AZ256" s="25">
        <f t="array" ref="AZ256">SUM(IF(Period=$AZ$2,IF(Site=$A$245,IF(Provider=$B256,I))))</f>
        <v>86</v>
      </c>
      <c r="BA256" s="26">
        <f t="array" ref="BA256">SUM(IF(Period=$AZ$2,IF(Site=$A$245,IF(Provider=$B256,J))))</f>
        <v>10.5813953488372</v>
      </c>
      <c r="BB256" s="26"/>
      <c r="BC256" s="27">
        <f t="shared" si="164"/>
        <v>0.14305926741078434</v>
      </c>
      <c r="BD256" s="27">
        <f t="shared" si="152"/>
        <v>2.9652318420280859E-2</v>
      </c>
      <c r="BE256" s="44"/>
      <c r="BF256" s="25">
        <f t="array" ref="BF256">SUM(IF(Period=$BF$2,IF(Site=$A$245,IF(Provider=$B256,I))))</f>
        <v>77</v>
      </c>
      <c r="BG256" s="26">
        <f t="array" ref="BG256">SUM(IF(Period=$BF$2,IF(Site=$A$245,IF(Provider=$B256,J))))</f>
        <v>8.9090909090909101</v>
      </c>
      <c r="BH256" s="26"/>
      <c r="BI256" s="27">
        <f t="shared" si="165"/>
        <v>0.10423947728308769</v>
      </c>
      <c r="BJ256" s="27">
        <f t="shared" si="153"/>
        <v>2.1226561049569902E-2</v>
      </c>
      <c r="BK256" s="44"/>
      <c r="BL256" s="25">
        <f t="array" ref="BL256">SUM(IF(Period=$BL$2,IF(Site=$A$245,IF(Provider=$B256,I))))</f>
        <v>127</v>
      </c>
      <c r="BM256" s="26">
        <f t="array" ref="BM256">SUM(IF(Period=$BL$2,IF(Site=$A$245,IF(Provider=$B256,J))))</f>
        <v>8.3779527559055094</v>
      </c>
      <c r="BN256" s="26"/>
      <c r="BO256" s="27">
        <f t="shared" si="166"/>
        <v>0.16904988878296787</v>
      </c>
      <c r="BP256" s="27">
        <f t="shared" si="154"/>
        <v>3.3081491154432104E-2</v>
      </c>
      <c r="BQ256" s="44"/>
      <c r="BR256" s="25">
        <f t="array" ref="BR256">SUM(IF(Period=$BR$2,IF(Site=$A$245,IF(Provider=$B256,I))))</f>
        <v>147</v>
      </c>
      <c r="BS256" s="26">
        <f t="array" ref="BS256">SUM(IF(Period=$BR$2,IF(Site=$A$245,IF(Provider=$B256,J))))</f>
        <v>9.4285714285714306</v>
      </c>
      <c r="BT256" s="26"/>
      <c r="BU256" s="27">
        <f t="shared" si="167"/>
        <v>0.20478723404255322</v>
      </c>
      <c r="BV256" s="27">
        <f t="shared" si="155"/>
        <v>4.0655891584289117E-2</v>
      </c>
    </row>
    <row r="257" spans="2:74" outlineLevel="1" x14ac:dyDescent="0.25">
      <c r="B257" s="20" t="s">
        <v>1127</v>
      </c>
      <c r="C257" s="44"/>
      <c r="D257" s="25">
        <f t="array" ref="D257">SUM(IF(Period=$D$2,IF(Site=$A$245,IF(Provider=$B257,I))))</f>
        <v>0</v>
      </c>
      <c r="E257" s="26">
        <f t="array" ref="E257">SUM(IF(Period=$D$2,IF(Site=$A$245,IF(Provider=$B257,J))))</f>
        <v>0</v>
      </c>
      <c r="F257" s="26"/>
      <c r="G257" s="27">
        <f t="shared" si="156"/>
        <v>0</v>
      </c>
      <c r="H257" s="27">
        <f t="shared" si="144"/>
        <v>0</v>
      </c>
      <c r="I257" s="44"/>
      <c r="J257" s="25">
        <f t="array" ref="J257">SUM(IF(Period=$J$2,IF(Site=$A$245,IF(Provider=$B257,I))))</f>
        <v>0</v>
      </c>
      <c r="K257" s="26">
        <f t="array" ref="K257">SUM(IF(Period=$J$2,IF(Site=$A$245,IF(Provider=$B257,J))))</f>
        <v>0</v>
      </c>
      <c r="L257" s="26"/>
      <c r="M257" s="27">
        <f t="shared" si="157"/>
        <v>0</v>
      </c>
      <c r="N257" s="27">
        <f t="shared" si="145"/>
        <v>0</v>
      </c>
      <c r="O257" s="44"/>
      <c r="P257" s="25">
        <f t="array" ref="P257">SUM(IF(Period=$P$2,IF(Site=$A$245,IF(Provider=$B257,I))))</f>
        <v>0</v>
      </c>
      <c r="Q257" s="26">
        <f t="array" ref="Q257">SUM(IF(Period=$P$2,IF(Site=$A$245,IF(Provider=$B257,J))))</f>
        <v>0</v>
      </c>
      <c r="R257" s="26"/>
      <c r="S257" s="27">
        <f t="shared" si="158"/>
        <v>0</v>
      </c>
      <c r="T257" s="27">
        <f t="shared" si="146"/>
        <v>0</v>
      </c>
      <c r="U257" s="44"/>
      <c r="V257" s="25">
        <f t="array" ref="V257">SUM(IF(Period=$V$2,IF(Site=$A$245,IF(Provider=$B257,I))))</f>
        <v>0</v>
      </c>
      <c r="W257" s="26">
        <f t="array" ref="W257">SUM(IF(Period=$V$2,IF(Site=$A$245,IF(Provider=$B257,J))))</f>
        <v>0</v>
      </c>
      <c r="X257" s="26"/>
      <c r="Y257" s="27">
        <f t="shared" si="159"/>
        <v>0</v>
      </c>
      <c r="Z257" s="27">
        <f t="shared" si="147"/>
        <v>0</v>
      </c>
      <c r="AA257" s="44"/>
      <c r="AB257" s="25">
        <f t="array" ref="AB257">SUM(IF(Period=$AB$2,IF(Site=$A$245,IF(Provider=$B257,I))))</f>
        <v>0</v>
      </c>
      <c r="AC257" s="26">
        <f t="array" ref="AC257">SUM(IF(Period=$AB$2,IF(Site=$A$245,IF(Provider=$B257,J))))</f>
        <v>0</v>
      </c>
      <c r="AD257" s="26"/>
      <c r="AE257" s="27">
        <f t="shared" si="160"/>
        <v>0</v>
      </c>
      <c r="AF257" s="27">
        <f t="shared" si="148"/>
        <v>0</v>
      </c>
      <c r="AG257" s="44"/>
      <c r="AH257" s="25">
        <f t="array" ref="AH257">SUM(IF(Period=$AH$2,IF(Site=$A$245,IF(Provider=$B257,I))))</f>
        <v>0</v>
      </c>
      <c r="AI257" s="26">
        <f t="array" ref="AI257">SUM(IF(Period=$AH$2,IF(Site=$A$245,IF(Provider=$B257,J))))</f>
        <v>0</v>
      </c>
      <c r="AJ257" s="26"/>
      <c r="AK257" s="27">
        <f t="shared" si="161"/>
        <v>0</v>
      </c>
      <c r="AL257" s="27">
        <f t="shared" si="149"/>
        <v>0</v>
      </c>
      <c r="AM257" s="44"/>
      <c r="AN257" s="25">
        <f t="array" ref="AN257">SUM(IF(Period=$AN$2,IF(Site=$A$245,IF(Provider=$B257,I))))</f>
        <v>0</v>
      </c>
      <c r="AO257" s="26">
        <f t="array" ref="AO257">SUM(IF(Period=$AN$2,IF(Site=$A$245,IF(Provider=$B257,J))))</f>
        <v>0</v>
      </c>
      <c r="AP257" s="26"/>
      <c r="AQ257" s="27">
        <f t="shared" si="162"/>
        <v>0</v>
      </c>
      <c r="AR257" s="27">
        <f t="shared" si="150"/>
        <v>0</v>
      </c>
      <c r="AS257" s="44"/>
      <c r="AT257" s="25">
        <f t="array" ref="AT257">SUM(IF(Period=$AT$2,IF(Site=$A$245,IF(Provider=$B257,I))))</f>
        <v>0</v>
      </c>
      <c r="AU257" s="26">
        <f t="array" ref="AU257">SUM(IF(Period=$AT$2,IF(Site=$A$245,IF(Provider=$B257,J))))</f>
        <v>0</v>
      </c>
      <c r="AV257" s="26"/>
      <c r="AW257" s="27">
        <f t="shared" si="163"/>
        <v>0</v>
      </c>
      <c r="AX257" s="27">
        <f t="shared" si="151"/>
        <v>0</v>
      </c>
      <c r="AY257" s="44"/>
      <c r="AZ257" s="25">
        <f t="array" ref="AZ257">SUM(IF(Period=$AZ$2,IF(Site=$A$245,IF(Provider=$B257,I))))</f>
        <v>0</v>
      </c>
      <c r="BA257" s="26">
        <f t="array" ref="BA257">SUM(IF(Period=$AZ$2,IF(Site=$A$245,IF(Provider=$B257,J))))</f>
        <v>0</v>
      </c>
      <c r="BB257" s="26"/>
      <c r="BC257" s="27">
        <f t="shared" si="164"/>
        <v>0</v>
      </c>
      <c r="BD257" s="27">
        <f t="shared" si="152"/>
        <v>0</v>
      </c>
      <c r="BE257" s="44"/>
      <c r="BF257" s="25">
        <f t="array" ref="BF257">SUM(IF(Period=$BF$2,IF(Site=$A$245,IF(Provider=$B257,I))))</f>
        <v>0</v>
      </c>
      <c r="BG257" s="26">
        <f t="array" ref="BG257">SUM(IF(Period=$BF$2,IF(Site=$A$245,IF(Provider=$B257,J))))</f>
        <v>0</v>
      </c>
      <c r="BH257" s="26"/>
      <c r="BI257" s="27">
        <f t="shared" si="165"/>
        <v>0</v>
      </c>
      <c r="BJ257" s="27">
        <f t="shared" si="153"/>
        <v>0</v>
      </c>
      <c r="BK257" s="44"/>
      <c r="BL257" s="25">
        <f t="array" ref="BL257">SUM(IF(Period=$BL$2,IF(Site=$A$245,IF(Provider=$B257,I))))</f>
        <v>0</v>
      </c>
      <c r="BM257" s="26">
        <f t="array" ref="BM257">SUM(IF(Period=$BL$2,IF(Site=$A$245,IF(Provider=$B257,J))))</f>
        <v>0</v>
      </c>
      <c r="BN257" s="26"/>
      <c r="BO257" s="27">
        <f t="shared" si="166"/>
        <v>0</v>
      </c>
      <c r="BP257" s="27">
        <f t="shared" si="154"/>
        <v>0</v>
      </c>
      <c r="BQ257" s="44"/>
      <c r="BR257" s="25">
        <f t="array" ref="BR257">SUM(IF(Period=$BR$2,IF(Site=$A$245,IF(Provider=$B257,I))))</f>
        <v>48</v>
      </c>
      <c r="BS257" s="26">
        <f t="array" ref="BS257">SUM(IF(Period=$BR$2,IF(Site=$A$245,IF(Provider=$B257,J))))</f>
        <v>5.3541666666666696</v>
      </c>
      <c r="BT257" s="26"/>
      <c r="BU257" s="27">
        <f t="shared" si="167"/>
        <v>3.7972813238770706E-2</v>
      </c>
      <c r="BV257" s="27">
        <f t="shared" si="155"/>
        <v>7.5386465636091684E-3</v>
      </c>
    </row>
    <row r="258" spans="2:74" outlineLevel="1" x14ac:dyDescent="0.25">
      <c r="B258" s="20" t="s">
        <v>930</v>
      </c>
      <c r="C258" s="44"/>
      <c r="D258" s="25">
        <f t="array" ref="D258">SUM(IF(Period=$D$2,IF(Site=$A$245,IF(Provider=$B258,I))))</f>
        <v>0</v>
      </c>
      <c r="E258" s="26">
        <f t="array" ref="E258">SUM(IF(Period=$D$2,IF(Site=$A$245,IF(Provider=$B258,J))))</f>
        <v>0</v>
      </c>
      <c r="F258" s="26"/>
      <c r="G258" s="27">
        <f t="shared" si="156"/>
        <v>0</v>
      </c>
      <c r="H258" s="27">
        <f t="shared" si="144"/>
        <v>0</v>
      </c>
      <c r="I258" s="44"/>
      <c r="J258" s="25">
        <f t="array" ref="J258">SUM(IF(Period=$J$2,IF(Site=$A$245,IF(Provider=$B258,I))))</f>
        <v>0</v>
      </c>
      <c r="K258" s="26">
        <f t="array" ref="K258">SUM(IF(Period=$J$2,IF(Site=$A$245,IF(Provider=$B258,J))))</f>
        <v>0</v>
      </c>
      <c r="L258" s="26"/>
      <c r="M258" s="27">
        <f t="shared" si="157"/>
        <v>0</v>
      </c>
      <c r="N258" s="27">
        <f t="shared" si="145"/>
        <v>0</v>
      </c>
      <c r="O258" s="44"/>
      <c r="P258" s="25">
        <f t="array" ref="P258">SUM(IF(Period=$P$2,IF(Site=$A$245,IF(Provider=$B258,I))))</f>
        <v>0</v>
      </c>
      <c r="Q258" s="26">
        <f t="array" ref="Q258">SUM(IF(Period=$P$2,IF(Site=$A$245,IF(Provider=$B258,J))))</f>
        <v>0</v>
      </c>
      <c r="R258" s="26"/>
      <c r="S258" s="27">
        <f t="shared" si="158"/>
        <v>0</v>
      </c>
      <c r="T258" s="27">
        <f t="shared" si="146"/>
        <v>0</v>
      </c>
      <c r="U258" s="44"/>
      <c r="V258" s="25">
        <f t="array" ref="V258">SUM(IF(Period=$V$2,IF(Site=$A$245,IF(Provider=$B258,I))))</f>
        <v>0</v>
      </c>
      <c r="W258" s="26">
        <f t="array" ref="W258">SUM(IF(Period=$V$2,IF(Site=$A$245,IF(Provider=$B258,J))))</f>
        <v>0</v>
      </c>
      <c r="X258" s="26"/>
      <c r="Y258" s="27">
        <f t="shared" si="159"/>
        <v>0</v>
      </c>
      <c r="Z258" s="27">
        <f t="shared" si="147"/>
        <v>0</v>
      </c>
      <c r="AA258" s="44"/>
      <c r="AB258" s="25">
        <f t="array" ref="AB258">SUM(IF(Period=$AB$2,IF(Site=$A$245,IF(Provider=$B258,I))))</f>
        <v>0</v>
      </c>
      <c r="AC258" s="26">
        <f t="array" ref="AC258">SUM(IF(Period=$AB$2,IF(Site=$A$245,IF(Provider=$B258,J))))</f>
        <v>0</v>
      </c>
      <c r="AD258" s="26"/>
      <c r="AE258" s="27">
        <f t="shared" si="160"/>
        <v>0</v>
      </c>
      <c r="AF258" s="27">
        <f t="shared" si="148"/>
        <v>0</v>
      </c>
      <c r="AG258" s="44"/>
      <c r="AH258" s="25">
        <f t="array" ref="AH258">SUM(IF(Period=$AH$2,IF(Site=$A$245,IF(Provider=$B258,I))))</f>
        <v>0</v>
      </c>
      <c r="AI258" s="26">
        <f t="array" ref="AI258">SUM(IF(Period=$AH$2,IF(Site=$A$245,IF(Provider=$B258,J))))</f>
        <v>0</v>
      </c>
      <c r="AJ258" s="26"/>
      <c r="AK258" s="27">
        <f t="shared" si="161"/>
        <v>0</v>
      </c>
      <c r="AL258" s="27">
        <f t="shared" si="149"/>
        <v>0</v>
      </c>
      <c r="AM258" s="44"/>
      <c r="AN258" s="25">
        <f t="array" ref="AN258">SUM(IF(Period=$AN$2,IF(Site=$A$245,IF(Provider=$B258,I))))</f>
        <v>61</v>
      </c>
      <c r="AO258" s="26">
        <f t="array" ref="AO258">SUM(IF(Period=$AN$2,IF(Site=$A$245,IF(Provider=$B258,J))))</f>
        <v>3.9508196721311499</v>
      </c>
      <c r="AP258" s="26"/>
      <c r="AQ258" s="27">
        <f t="shared" si="162"/>
        <v>3.7358549062160927E-2</v>
      </c>
      <c r="AR258" s="27">
        <f t="shared" si="150"/>
        <v>7.7070674768148434E-3</v>
      </c>
      <c r="AS258" s="44"/>
      <c r="AT258" s="25">
        <f t="array" ref="AT258">SUM(IF(Period=$AT$2,IF(Site=$A$245,IF(Provider=$B258,I))))</f>
        <v>106</v>
      </c>
      <c r="AU258" s="26">
        <f t="array" ref="AU258">SUM(IF(Period=$AT$2,IF(Site=$A$245,IF(Provider=$B258,J))))</f>
        <v>4.3113207547169798</v>
      </c>
      <c r="AV258" s="26"/>
      <c r="AW258" s="27">
        <f t="shared" si="163"/>
        <v>7.0852713178294544E-2</v>
      </c>
      <c r="AX258" s="27">
        <f t="shared" si="151"/>
        <v>1.4399596685256952E-2</v>
      </c>
      <c r="AY258" s="44"/>
      <c r="AZ258" s="25">
        <f t="array" ref="AZ258">SUM(IF(Period=$AZ$2,IF(Site=$A$245,IF(Provider=$B258,I))))</f>
        <v>22</v>
      </c>
      <c r="BA258" s="26">
        <f t="array" ref="BA258">SUM(IF(Period=$AZ$2,IF(Site=$A$245,IF(Provider=$B258,J))))</f>
        <v>8.9090909090909101</v>
      </c>
      <c r="BB258" s="26"/>
      <c r="BC258" s="27">
        <f t="shared" si="164"/>
        <v>3.0812765288476658E-2</v>
      </c>
      <c r="BD258" s="27">
        <f t="shared" si="152"/>
        <v>6.3866531982143442E-3</v>
      </c>
      <c r="BE258" s="44"/>
      <c r="BF258" s="25">
        <f t="array" ref="BF258">SUM(IF(Period=$BF$2,IF(Site=$A$245,IF(Provider=$B258,I))))</f>
        <v>114</v>
      </c>
      <c r="BG258" s="26">
        <f t="array" ref="BG258">SUM(IF(Period=$BF$2,IF(Site=$A$245,IF(Provider=$B258,J))))</f>
        <v>6.0877192982456103</v>
      </c>
      <c r="BH258" s="26"/>
      <c r="BI258" s="27">
        <f t="shared" si="165"/>
        <v>0.10545509800942099</v>
      </c>
      <c r="BJ258" s="27">
        <f t="shared" si="153"/>
        <v>2.1474101120118806E-2</v>
      </c>
      <c r="BK258" s="44"/>
      <c r="BL258" s="25">
        <f t="array" ref="BL258">SUM(IF(Period=$BL$2,IF(Site=$A$245,IF(Provider=$B258,I))))</f>
        <v>62</v>
      </c>
      <c r="BM258" s="26">
        <f t="array" ref="BM258">SUM(IF(Period=$BL$2,IF(Site=$A$245,IF(Provider=$B258,J))))</f>
        <v>4.5322580645161299</v>
      </c>
      <c r="BN258" s="26"/>
      <c r="BO258" s="27">
        <f t="shared" si="166"/>
        <v>4.4645694312043224E-2</v>
      </c>
      <c r="BP258" s="27">
        <f t="shared" si="154"/>
        <v>8.7367471939806627E-3</v>
      </c>
      <c r="BQ258" s="44"/>
      <c r="BR258" s="25">
        <f t="array" ref="BR258">SUM(IF(Period=$BR$2,IF(Site=$A$245,IF(Provider=$B258,I))))</f>
        <v>118</v>
      </c>
      <c r="BS258" s="26">
        <f t="array" ref="BS258">SUM(IF(Period=$BR$2,IF(Site=$A$245,IF(Provider=$B258,J))))</f>
        <v>3.9661016949152499</v>
      </c>
      <c r="BT258" s="26"/>
      <c r="BU258" s="27">
        <f t="shared" si="167"/>
        <v>6.9148936170212699E-2</v>
      </c>
      <c r="BV258" s="27">
        <f t="shared" si="155"/>
        <v>1.3727963392097605E-2</v>
      </c>
    </row>
    <row r="259" spans="2:74" outlineLevel="1" x14ac:dyDescent="0.25">
      <c r="B259" s="20" t="s">
        <v>628</v>
      </c>
      <c r="C259" s="44"/>
      <c r="D259" s="25">
        <f t="array" ref="D259">SUM(IF(Period=$D$2,IF(Site=$A$245,IF(Provider=$B259,I))))</f>
        <v>16</v>
      </c>
      <c r="E259" s="26">
        <f t="array" ref="E259">SUM(IF(Period=$D$2,IF(Site=$A$245,IF(Provider=$B259,J))))</f>
        <v>4.9375</v>
      </c>
      <c r="F259" s="26"/>
      <c r="G259" s="27">
        <f t="shared" si="156"/>
        <v>1.0742453086755506E-2</v>
      </c>
      <c r="H259" s="27">
        <f t="shared" si="144"/>
        <v>2.2880644133576621E-3</v>
      </c>
      <c r="I259" s="44"/>
      <c r="J259" s="25">
        <f t="array" ref="J259">SUM(IF(Period=$J$2,IF(Site=$A$245,IF(Provider=$B259,I))))</f>
        <v>12</v>
      </c>
      <c r="K259" s="26">
        <f t="array" ref="K259">SUM(IF(Period=$J$2,IF(Site=$A$245,IF(Provider=$B259,J))))</f>
        <v>7.083333333333333</v>
      </c>
      <c r="L259" s="26"/>
      <c r="M259" s="27">
        <f t="shared" si="157"/>
        <v>1.2716935966487134E-2</v>
      </c>
      <c r="N259" s="27">
        <f t="shared" si="145"/>
        <v>2.633454162406667E-3</v>
      </c>
      <c r="O259" s="44"/>
      <c r="P259" s="25">
        <f t="array" ref="P259">SUM(IF(Period=$P$2,IF(Site=$A$245,IF(Provider=$B259,I))))</f>
        <v>0</v>
      </c>
      <c r="Q259" s="26">
        <f t="array" ref="Q259">SUM(IF(Period=$P$2,IF(Site=$A$245,IF(Provider=$B259,J))))</f>
        <v>0</v>
      </c>
      <c r="R259" s="26"/>
      <c r="S259" s="27">
        <f t="shared" si="158"/>
        <v>0</v>
      </c>
      <c r="T259" s="27">
        <f t="shared" si="146"/>
        <v>0</v>
      </c>
      <c r="U259" s="44"/>
      <c r="V259" s="25">
        <f t="array" ref="V259">SUM(IF(Period=$V$2,IF(Site=$A$245,IF(Provider=$B259,I))))</f>
        <v>0</v>
      </c>
      <c r="W259" s="26">
        <f t="array" ref="W259">SUM(IF(Period=$V$2,IF(Site=$A$245,IF(Provider=$B259,J))))</f>
        <v>0</v>
      </c>
      <c r="X259" s="26"/>
      <c r="Y259" s="27">
        <f t="shared" si="159"/>
        <v>0</v>
      </c>
      <c r="Z259" s="27">
        <f t="shared" si="147"/>
        <v>0</v>
      </c>
      <c r="AA259" s="44"/>
      <c r="AB259" s="25">
        <f t="array" ref="AB259">SUM(IF(Period=$AB$2,IF(Site=$A$245,IF(Provider=$B259,I))))</f>
        <v>0</v>
      </c>
      <c r="AC259" s="26">
        <f t="array" ref="AC259">SUM(IF(Period=$AB$2,IF(Site=$A$245,IF(Provider=$B259,J))))</f>
        <v>0</v>
      </c>
      <c r="AD259" s="26"/>
      <c r="AE259" s="27">
        <f t="shared" si="160"/>
        <v>0</v>
      </c>
      <c r="AF259" s="27">
        <f t="shared" si="148"/>
        <v>0</v>
      </c>
      <c r="AG259" s="44"/>
      <c r="AH259" s="25">
        <f t="array" ref="AH259">SUM(IF(Period=$AH$2,IF(Site=$A$245,IF(Provider=$B259,I))))</f>
        <v>0</v>
      </c>
      <c r="AI259" s="26">
        <f t="array" ref="AI259">SUM(IF(Period=$AH$2,IF(Site=$A$245,IF(Provider=$B259,J))))</f>
        <v>0</v>
      </c>
      <c r="AJ259" s="26"/>
      <c r="AK259" s="27">
        <f t="shared" si="161"/>
        <v>0</v>
      </c>
      <c r="AL259" s="27">
        <f t="shared" si="149"/>
        <v>0</v>
      </c>
      <c r="AM259" s="44"/>
      <c r="AN259" s="25">
        <f t="array" ref="AN259">SUM(IF(Period=$AN$2,IF(Site=$A$245,IF(Provider=$B259,I))))</f>
        <v>0</v>
      </c>
      <c r="AO259" s="26">
        <f t="array" ref="AO259">SUM(IF(Period=$AN$2,IF(Site=$A$245,IF(Provider=$B259,J))))</f>
        <v>0</v>
      </c>
      <c r="AP259" s="26"/>
      <c r="AQ259" s="27">
        <f t="shared" si="162"/>
        <v>0</v>
      </c>
      <c r="AR259" s="27">
        <f t="shared" si="150"/>
        <v>0</v>
      </c>
      <c r="AS259" s="44"/>
      <c r="AT259" s="25">
        <f t="array" ref="AT259">SUM(IF(Period=$AT$2,IF(Site=$A$245,IF(Provider=$B259,I))))</f>
        <v>0</v>
      </c>
      <c r="AU259" s="26">
        <f t="array" ref="AU259">SUM(IF(Period=$AT$2,IF(Site=$A$245,IF(Provider=$B259,J))))</f>
        <v>0</v>
      </c>
      <c r="AV259" s="26"/>
      <c r="AW259" s="27">
        <f t="shared" si="163"/>
        <v>0</v>
      </c>
      <c r="AX259" s="27">
        <f t="shared" si="151"/>
        <v>0</v>
      </c>
      <c r="AY259" s="44"/>
      <c r="AZ259" s="25">
        <f t="array" ref="AZ259">SUM(IF(Period=$AZ$2,IF(Site=$A$245,IF(Provider=$B259,I))))</f>
        <v>0</v>
      </c>
      <c r="BA259" s="26">
        <f t="array" ref="BA259">SUM(IF(Period=$AZ$2,IF(Site=$A$245,IF(Provider=$B259,J))))</f>
        <v>0</v>
      </c>
      <c r="BB259" s="26"/>
      <c r="BC259" s="27">
        <f t="shared" si="164"/>
        <v>0</v>
      </c>
      <c r="BD259" s="27">
        <f t="shared" si="152"/>
        <v>0</v>
      </c>
      <c r="BE259" s="44"/>
      <c r="BF259" s="25">
        <f t="array" ref="BF259">SUM(IF(Period=$BF$2,IF(Site=$A$245,IF(Provider=$B259,I))))</f>
        <v>0</v>
      </c>
      <c r="BG259" s="26">
        <f t="array" ref="BG259">SUM(IF(Period=$BF$2,IF(Site=$A$245,IF(Provider=$B259,J))))</f>
        <v>0</v>
      </c>
      <c r="BH259" s="26"/>
      <c r="BI259" s="27">
        <f t="shared" si="165"/>
        <v>0</v>
      </c>
      <c r="BJ259" s="27">
        <f t="shared" si="153"/>
        <v>0</v>
      </c>
      <c r="BK259" s="44"/>
      <c r="BL259" s="25">
        <f t="array" ref="BL259">SUM(IF(Period=$BL$2,IF(Site=$A$245,IF(Provider=$B259,I))))</f>
        <v>0</v>
      </c>
      <c r="BM259" s="26">
        <f t="array" ref="BM259">SUM(IF(Period=$BL$2,IF(Site=$A$245,IF(Provider=$B259,J))))</f>
        <v>0</v>
      </c>
      <c r="BN259" s="26"/>
      <c r="BO259" s="27">
        <f t="shared" si="166"/>
        <v>0</v>
      </c>
      <c r="BP259" s="27">
        <f t="shared" si="154"/>
        <v>0</v>
      </c>
      <c r="BQ259" s="44"/>
      <c r="BR259" s="25">
        <f t="array" ref="BR259">SUM(IF(Period=$BR$2,IF(Site=$A$245,IF(Provider=$B259,I))))</f>
        <v>0</v>
      </c>
      <c r="BS259" s="26">
        <f t="array" ref="BS259">SUM(IF(Period=$BR$2,IF(Site=$A$245,IF(Provider=$B259,J))))</f>
        <v>0</v>
      </c>
      <c r="BT259" s="26"/>
      <c r="BU259" s="27">
        <f t="shared" si="167"/>
        <v>0</v>
      </c>
      <c r="BV259" s="27">
        <f t="shared" si="155"/>
        <v>0</v>
      </c>
    </row>
    <row r="260" spans="2:74" outlineLevel="1" x14ac:dyDescent="0.25">
      <c r="B260" s="20" t="s">
        <v>603</v>
      </c>
      <c r="C260" s="44"/>
      <c r="D260" s="25">
        <f t="array" ref="D260">SUM(IF(Period=$D$2,IF(Site=$A$245,IF(Provider=$B260,I))))</f>
        <v>117</v>
      </c>
      <c r="E260" s="26">
        <f t="array" ref="E260">SUM(IF(Period=$D$2,IF(Site=$A$245,IF(Provider=$B260,J))))</f>
        <v>11.965811965811966</v>
      </c>
      <c r="F260" s="26"/>
      <c r="G260" s="27">
        <f t="shared" si="156"/>
        <v>0.19037258634756593</v>
      </c>
      <c r="H260" s="27">
        <f t="shared" si="144"/>
        <v>4.0547976945578823E-2</v>
      </c>
      <c r="I260" s="44"/>
      <c r="J260" s="25">
        <f t="array" ref="J260">SUM(IF(Period=$J$2,IF(Site=$A$245,IF(Provider=$B260,I))))</f>
        <v>104</v>
      </c>
      <c r="K260" s="26">
        <f t="array" ref="K260">SUM(IF(Period=$J$2,IF(Site=$A$245,IF(Provider=$B260,J))))</f>
        <v>8.759615384615385</v>
      </c>
      <c r="L260" s="26"/>
      <c r="M260" s="27">
        <f t="shared" si="157"/>
        <v>0.13629563135846798</v>
      </c>
      <c r="N260" s="27">
        <f t="shared" si="145"/>
        <v>2.82244322582644E-2</v>
      </c>
      <c r="O260" s="44"/>
      <c r="P260" s="25">
        <f t="array" ref="P260">SUM(IF(Period=$P$2,IF(Site=$A$245,IF(Provider=$B260,I))))</f>
        <v>99</v>
      </c>
      <c r="Q260" s="26">
        <f t="array" ref="Q260">SUM(IF(Period=$P$2,IF(Site=$A$245,IF(Provider=$B260,J))))</f>
        <v>8.5757575757575761</v>
      </c>
      <c r="R260" s="26"/>
      <c r="S260" s="27">
        <f t="shared" si="158"/>
        <v>0.11551020408163266</v>
      </c>
      <c r="T260" s="27">
        <f t="shared" si="146"/>
        <v>2.4465448677309667E-2</v>
      </c>
      <c r="U260" s="44"/>
      <c r="V260" s="25">
        <f t="array" ref="V260">SUM(IF(Period=$V$2,IF(Site=$A$245,IF(Provider=$B260,I))))</f>
        <v>88</v>
      </c>
      <c r="W260" s="26">
        <f t="array" ref="W260">SUM(IF(Period=$V$2,IF(Site=$A$245,IF(Provider=$B260,J))))</f>
        <v>7.9545454545454541</v>
      </c>
      <c r="X260" s="26"/>
      <c r="Y260" s="27">
        <f t="shared" si="159"/>
        <v>0.10378057820607857</v>
      </c>
      <c r="Z260" s="27">
        <f t="shared" si="147"/>
        <v>2.1169781648823563E-2</v>
      </c>
      <c r="AA260" s="44"/>
      <c r="AB260" s="25">
        <f t="array" ref="AB260">SUM(IF(Period=$AB$2,IF(Site=$A$245,IF(Provider=$B260,I))))</f>
        <v>116</v>
      </c>
      <c r="AC260" s="26">
        <f t="array" ref="AC260">SUM(IF(Period=$AB$2,IF(Site=$A$245,IF(Provider=$B260,J))))</f>
        <v>8.5172413793103452</v>
      </c>
      <c r="AD260" s="26"/>
      <c r="AE260" s="27">
        <f t="shared" si="160"/>
        <v>0.14364640883977903</v>
      </c>
      <c r="AF260" s="27">
        <f t="shared" si="148"/>
        <v>2.9722330856472429E-2</v>
      </c>
      <c r="AG260" s="44"/>
      <c r="AH260" s="25">
        <f t="array" ref="AH260">SUM(IF(Period=$AH$2,IF(Site=$A$245,IF(Provider=$B260,I))))</f>
        <v>130</v>
      </c>
      <c r="AI260" s="26">
        <f t="array" ref="AI260">SUM(IF(Period=$AH$2,IF(Site=$A$245,IF(Provider=$B260,J))))</f>
        <v>7.4461538461538499</v>
      </c>
      <c r="AJ260" s="26"/>
      <c r="AK260" s="27">
        <f t="shared" si="161"/>
        <v>0.16899441340782131</v>
      </c>
      <c r="AL260" s="27">
        <f t="shared" si="149"/>
        <v>3.2963290880610251E-2</v>
      </c>
      <c r="AM260" s="44"/>
      <c r="AN260" s="25">
        <f t="array" ref="AN260">SUM(IF(Period=$AN$2,IF(Site=$A$245,IF(Provider=$B260,I))))</f>
        <v>46</v>
      </c>
      <c r="AO260" s="26">
        <f t="array" ref="AO260">SUM(IF(Period=$AN$2,IF(Site=$A$245,IF(Provider=$B260,J))))</f>
        <v>8.0869565217391308</v>
      </c>
      <c r="AP260" s="26"/>
      <c r="AQ260" s="27">
        <f t="shared" si="162"/>
        <v>5.7665478220430944E-2</v>
      </c>
      <c r="AR260" s="27">
        <f t="shared" si="150"/>
        <v>1.1896386312759834E-2</v>
      </c>
      <c r="AS260" s="44"/>
      <c r="AT260" s="25">
        <f t="array" ref="AT260">SUM(IF(Period=$AT$2,IF(Site=$A$245,IF(Provider=$B260,I))))</f>
        <v>51</v>
      </c>
      <c r="AU260" s="26">
        <f t="array" ref="AU260">SUM(IF(Period=$AT$2,IF(Site=$A$245,IF(Provider=$B260,J))))</f>
        <v>7.3529411764705896</v>
      </c>
      <c r="AV260" s="26"/>
      <c r="AW260" s="27">
        <f t="shared" si="163"/>
        <v>5.8139534883720936E-2</v>
      </c>
      <c r="AX260" s="27">
        <f t="shared" si="151"/>
        <v>1.1815861612628795E-2</v>
      </c>
      <c r="AY260" s="44"/>
      <c r="AZ260" s="25">
        <f t="array" ref="AZ260">SUM(IF(Period=$AZ$2,IF(Site=$A$245,IF(Provider=$B260,I))))</f>
        <v>0</v>
      </c>
      <c r="BA260" s="26">
        <f t="array" ref="BA260">SUM(IF(Period=$AZ$2,IF(Site=$A$245,IF(Provider=$B260,J))))</f>
        <v>0</v>
      </c>
      <c r="BB260" s="26"/>
      <c r="BC260" s="27">
        <f t="shared" si="164"/>
        <v>0</v>
      </c>
      <c r="BD260" s="27">
        <f t="shared" si="152"/>
        <v>0</v>
      </c>
      <c r="BE260" s="44"/>
      <c r="BF260" s="25">
        <f t="array" ref="BF260">SUM(IF(Period=$BF$2,IF(Site=$A$245,IF(Provider=$B260,I))))</f>
        <v>0</v>
      </c>
      <c r="BG260" s="26">
        <f t="array" ref="BG260">SUM(IF(Period=$BF$2,IF(Site=$A$245,IF(Provider=$B260,J))))</f>
        <v>0</v>
      </c>
      <c r="BH260" s="26"/>
      <c r="BI260" s="27">
        <f t="shared" si="165"/>
        <v>0</v>
      </c>
      <c r="BJ260" s="27">
        <f t="shared" si="153"/>
        <v>0</v>
      </c>
      <c r="BK260" s="44"/>
      <c r="BL260" s="25">
        <f t="array" ref="BL260">SUM(IF(Period=$BL$2,IF(Site=$A$245,IF(Provider=$B260,I))))</f>
        <v>0</v>
      </c>
      <c r="BM260" s="26">
        <f t="array" ref="BM260">SUM(IF(Period=$BL$2,IF(Site=$A$245,IF(Provider=$B260,J))))</f>
        <v>0</v>
      </c>
      <c r="BN260" s="26"/>
      <c r="BO260" s="27">
        <f t="shared" si="166"/>
        <v>0</v>
      </c>
      <c r="BP260" s="27">
        <f t="shared" si="154"/>
        <v>0</v>
      </c>
      <c r="BQ260" s="44"/>
      <c r="BR260" s="25">
        <f t="array" ref="BR260">SUM(IF(Period=$BR$2,IF(Site=$A$245,IF(Provider=$B260,I))))</f>
        <v>32</v>
      </c>
      <c r="BS260" s="26">
        <f t="array" ref="BS260">SUM(IF(Period=$BR$2,IF(Site=$A$245,IF(Provider=$B260,J))))</f>
        <v>6.65625</v>
      </c>
      <c r="BT260" s="26"/>
      <c r="BU260" s="27">
        <f t="shared" si="167"/>
        <v>3.1471631205673756E-2</v>
      </c>
      <c r="BV260" s="27">
        <f t="shared" si="155"/>
        <v>6.2479833387110969E-3</v>
      </c>
    </row>
    <row r="261" spans="2:74" outlineLevel="1" x14ac:dyDescent="0.25">
      <c r="B261" s="20" t="s">
        <v>863</v>
      </c>
      <c r="C261" s="44"/>
      <c r="D261" s="25">
        <f t="array" ref="D261">SUM(IF(Period=$D$2,IF(Site=$A$245,IF(Provider=$B261,I))))</f>
        <v>0</v>
      </c>
      <c r="E261" s="26">
        <f t="array" ref="E261">SUM(IF(Period=$D$2,IF(Site=$A$245,IF(Provider=$B261,J))))</f>
        <v>0</v>
      </c>
      <c r="F261" s="26"/>
      <c r="G261" s="27">
        <f t="shared" si="156"/>
        <v>0</v>
      </c>
      <c r="H261" s="27">
        <f t="shared" si="144"/>
        <v>0</v>
      </c>
      <c r="I261" s="44"/>
      <c r="J261" s="25">
        <f t="array" ref="J261">SUM(IF(Period=$J$2,IF(Site=$A$245,IF(Provider=$B261,I))))</f>
        <v>0</v>
      </c>
      <c r="K261" s="26">
        <f t="array" ref="K261">SUM(IF(Period=$J$2,IF(Site=$A$245,IF(Provider=$B261,J))))</f>
        <v>0</v>
      </c>
      <c r="L261" s="26"/>
      <c r="M261" s="27">
        <f t="shared" si="157"/>
        <v>0</v>
      </c>
      <c r="N261" s="27">
        <f t="shared" si="145"/>
        <v>0</v>
      </c>
      <c r="O261" s="44"/>
      <c r="P261" s="25">
        <f t="array" ref="P261">SUM(IF(Period=$P$2,IF(Site=$A$245,IF(Provider=$B261,I))))</f>
        <v>0</v>
      </c>
      <c r="Q261" s="26">
        <f t="array" ref="Q261">SUM(IF(Period=$P$2,IF(Site=$A$245,IF(Provider=$B261,J))))</f>
        <v>0</v>
      </c>
      <c r="R261" s="26"/>
      <c r="S261" s="27">
        <f t="shared" si="158"/>
        <v>0</v>
      </c>
      <c r="T261" s="27">
        <f t="shared" si="146"/>
        <v>0</v>
      </c>
      <c r="U261" s="44"/>
      <c r="V261" s="25">
        <f t="array" ref="V261">SUM(IF(Period=$V$2,IF(Site=$A$245,IF(Provider=$B261,I))))</f>
        <v>1</v>
      </c>
      <c r="W261" s="26">
        <f t="array" ref="W261">SUM(IF(Period=$V$2,IF(Site=$A$245,IF(Provider=$B261,J))))</f>
        <v>2</v>
      </c>
      <c r="X261" s="26"/>
      <c r="Y261" s="27">
        <f t="shared" si="159"/>
        <v>2.9651593773165309E-4</v>
      </c>
      <c r="Z261" s="27">
        <f t="shared" si="147"/>
        <v>6.0485090425210188E-5</v>
      </c>
      <c r="AA261" s="44"/>
      <c r="AB261" s="25">
        <f t="array" ref="AB261">SUM(IF(Period=$AB$2,IF(Site=$A$245,IF(Provider=$B261,I))))</f>
        <v>0</v>
      </c>
      <c r="AC261" s="26">
        <f t="array" ref="AC261">SUM(IF(Period=$AB$2,IF(Site=$A$245,IF(Provider=$B261,J))))</f>
        <v>0</v>
      </c>
      <c r="AD261" s="26"/>
      <c r="AE261" s="27">
        <f t="shared" si="160"/>
        <v>0</v>
      </c>
      <c r="AF261" s="27">
        <f t="shared" si="148"/>
        <v>0</v>
      </c>
      <c r="AG261" s="44"/>
      <c r="AH261" s="25">
        <f t="array" ref="AH261">SUM(IF(Period=$AH$2,IF(Site=$A$245,IF(Provider=$B261,I))))</f>
        <v>0</v>
      </c>
      <c r="AI261" s="26">
        <f t="array" ref="AI261">SUM(IF(Period=$AH$2,IF(Site=$A$245,IF(Provider=$B261,J))))</f>
        <v>0</v>
      </c>
      <c r="AJ261" s="26"/>
      <c r="AK261" s="27">
        <f t="shared" si="161"/>
        <v>0</v>
      </c>
      <c r="AL261" s="27">
        <f t="shared" si="149"/>
        <v>0</v>
      </c>
      <c r="AM261" s="44"/>
      <c r="AN261" s="25">
        <f t="array" ref="AN261">SUM(IF(Period=$AN$2,IF(Site=$A$245,IF(Provider=$B261,I))))</f>
        <v>1</v>
      </c>
      <c r="AO261" s="26">
        <f t="array" ref="AO261">SUM(IF(Period=$AN$2,IF(Site=$A$245,IF(Provider=$B261,J))))</f>
        <v>5</v>
      </c>
      <c r="AP261" s="26"/>
      <c r="AQ261" s="27">
        <f t="shared" si="162"/>
        <v>7.7507363199503946E-4</v>
      </c>
      <c r="AR261" s="27">
        <f t="shared" si="150"/>
        <v>1.5989766549408379E-4</v>
      </c>
      <c r="AS261" s="44"/>
      <c r="AT261" s="25">
        <f t="array" ref="AT261">SUM(IF(Period=$AT$2,IF(Site=$A$245,IF(Provider=$B261,I))))</f>
        <v>0</v>
      </c>
      <c r="AU261" s="26">
        <f t="array" ref="AU261">SUM(IF(Period=$AT$2,IF(Site=$A$245,IF(Provider=$B261,J))))</f>
        <v>0</v>
      </c>
      <c r="AV261" s="26"/>
      <c r="AW261" s="27">
        <f t="shared" si="163"/>
        <v>0</v>
      </c>
      <c r="AX261" s="27">
        <f t="shared" si="151"/>
        <v>0</v>
      </c>
      <c r="AY261" s="44"/>
      <c r="AZ261" s="25">
        <f t="array" ref="AZ261">SUM(IF(Period=$AZ$2,IF(Site=$A$245,IF(Provider=$B261,I))))</f>
        <v>0</v>
      </c>
      <c r="BA261" s="26">
        <f t="array" ref="BA261">SUM(IF(Period=$AZ$2,IF(Site=$A$245,IF(Provider=$B261,J))))</f>
        <v>0</v>
      </c>
      <c r="BB261" s="26"/>
      <c r="BC261" s="27">
        <f t="shared" si="164"/>
        <v>0</v>
      </c>
      <c r="BD261" s="27">
        <f t="shared" si="152"/>
        <v>0</v>
      </c>
      <c r="BE261" s="44"/>
      <c r="BF261" s="25">
        <f t="array" ref="BF261">SUM(IF(Period=$BF$2,IF(Site=$A$245,IF(Provider=$B261,I))))</f>
        <v>0</v>
      </c>
      <c r="BG261" s="26">
        <f t="array" ref="BG261">SUM(IF(Period=$BF$2,IF(Site=$A$245,IF(Provider=$B261,J))))</f>
        <v>0</v>
      </c>
      <c r="BH261" s="26"/>
      <c r="BI261" s="27">
        <f t="shared" si="165"/>
        <v>0</v>
      </c>
      <c r="BJ261" s="27">
        <f t="shared" si="153"/>
        <v>0</v>
      </c>
      <c r="BK261" s="44"/>
      <c r="BL261" s="25">
        <f t="array" ref="BL261">SUM(IF(Period=$BL$2,IF(Site=$A$245,IF(Provider=$B261,I))))</f>
        <v>0</v>
      </c>
      <c r="BM261" s="26">
        <f t="array" ref="BM261">SUM(IF(Period=$BL$2,IF(Site=$A$245,IF(Provider=$B261,J))))</f>
        <v>0</v>
      </c>
      <c r="BN261" s="26"/>
      <c r="BO261" s="27">
        <f t="shared" si="166"/>
        <v>0</v>
      </c>
      <c r="BP261" s="27">
        <f t="shared" si="154"/>
        <v>0</v>
      </c>
      <c r="BQ261" s="44"/>
      <c r="BR261" s="25">
        <f t="array" ref="BR261">SUM(IF(Period=$BR$2,IF(Site=$A$245,IF(Provider=$B261,I))))</f>
        <v>0</v>
      </c>
      <c r="BS261" s="26">
        <f t="array" ref="BS261">SUM(IF(Period=$BR$2,IF(Site=$A$245,IF(Provider=$B261,J))))</f>
        <v>0</v>
      </c>
      <c r="BT261" s="26"/>
      <c r="BU261" s="27">
        <f t="shared" si="167"/>
        <v>0</v>
      </c>
      <c r="BV261" s="27">
        <f t="shared" si="155"/>
        <v>0</v>
      </c>
    </row>
    <row r="262" spans="2:74" outlineLevel="1" x14ac:dyDescent="0.25">
      <c r="B262" s="20" t="s">
        <v>612</v>
      </c>
      <c r="C262" s="44"/>
      <c r="D262" s="25">
        <f t="array" ref="D262">SUM(IF(Period=$D$2,IF(Site=$A$245,IF(Provider=$B262,I))))</f>
        <v>71</v>
      </c>
      <c r="E262" s="26">
        <f t="array" ref="E262">SUM(IF(Period=$D$2,IF(Site=$A$245,IF(Provider=$B262,J))))</f>
        <v>16.577464788732396</v>
      </c>
      <c r="F262" s="26"/>
      <c r="G262" s="27">
        <f t="shared" si="156"/>
        <v>0.16004895295077512</v>
      </c>
      <c r="H262" s="27">
        <f t="shared" si="144"/>
        <v>3.4089263474961627E-2</v>
      </c>
      <c r="I262" s="44"/>
      <c r="J262" s="25">
        <f t="array" ref="J262">SUM(IF(Period=$J$2,IF(Site=$A$245,IF(Provider=$B262,I))))</f>
        <v>67</v>
      </c>
      <c r="K262" s="26">
        <f t="array" ref="K262">SUM(IF(Period=$J$2,IF(Site=$A$245,IF(Provider=$B262,J))))</f>
        <v>5.8059701492537314</v>
      </c>
      <c r="L262" s="26"/>
      <c r="M262" s="27">
        <f t="shared" si="157"/>
        <v>5.8198683423099938E-2</v>
      </c>
      <c r="N262" s="27">
        <f t="shared" si="145"/>
        <v>1.2051925519719925E-2</v>
      </c>
      <c r="O262" s="44"/>
      <c r="P262" s="25">
        <f t="array" ref="P262">SUM(IF(Period=$P$2,IF(Site=$A$245,IF(Provider=$B262,I))))</f>
        <v>131</v>
      </c>
      <c r="Q262" s="26">
        <f t="array" ref="Q262">SUM(IF(Period=$P$2,IF(Site=$A$245,IF(Provider=$B262,J))))</f>
        <v>8.1832061068702284</v>
      </c>
      <c r="R262" s="26"/>
      <c r="S262" s="27">
        <f t="shared" si="158"/>
        <v>0.14585034013605441</v>
      </c>
      <c r="T262" s="27">
        <f t="shared" si="146"/>
        <v>3.0891591262751424E-2</v>
      </c>
      <c r="U262" s="44"/>
      <c r="V262" s="25">
        <f t="array" ref="V262">SUM(IF(Period=$V$2,IF(Site=$A$245,IF(Provider=$B262,I))))</f>
        <v>122</v>
      </c>
      <c r="W262" s="26">
        <f t="array" ref="W262">SUM(IF(Period=$V$2,IF(Site=$A$245,IF(Provider=$B262,J))))</f>
        <v>6.3032786885245899</v>
      </c>
      <c r="X262" s="26"/>
      <c r="Y262" s="27">
        <f t="shared" si="159"/>
        <v>0.1140103780578206</v>
      </c>
      <c r="Z262" s="27">
        <f t="shared" si="147"/>
        <v>2.3256517268493315E-2</v>
      </c>
      <c r="AA262" s="44"/>
      <c r="AB262" s="25">
        <f t="array" ref="AB262">SUM(IF(Period=$AB$2,IF(Site=$A$245,IF(Provider=$B262,I))))</f>
        <v>139</v>
      </c>
      <c r="AC262" s="26">
        <f t="array" ref="AC262">SUM(IF(Period=$AB$2,IF(Site=$A$245,IF(Provider=$B262,J))))</f>
        <v>7.6618705035971226</v>
      </c>
      <c r="AD262" s="26"/>
      <c r="AE262" s="27">
        <f t="shared" si="160"/>
        <v>0.15484152369874965</v>
      </c>
      <c r="AF262" s="27">
        <f t="shared" si="148"/>
        <v>3.2038747330104388E-2</v>
      </c>
      <c r="AG262" s="44"/>
      <c r="AH262" s="25">
        <f t="array" ref="AH262">SUM(IF(Period=$AH$2,IF(Site=$A$245,IF(Provider=$B262,I))))</f>
        <v>104</v>
      </c>
      <c r="AI262" s="26">
        <f t="array" ref="AI262">SUM(IF(Period=$AH$2,IF(Site=$A$245,IF(Provider=$B262,J))))</f>
        <v>5.7403846153846203</v>
      </c>
      <c r="AJ262" s="26"/>
      <c r="AK262" s="27">
        <f t="shared" si="161"/>
        <v>0.10422486033519562</v>
      </c>
      <c r="AL262" s="27">
        <f t="shared" si="149"/>
        <v>2.0329632908806121E-2</v>
      </c>
      <c r="AM262" s="44"/>
      <c r="AN262" s="25">
        <f t="array" ref="AN262">SUM(IF(Period=$AN$2,IF(Site=$A$245,IF(Provider=$B262,I))))</f>
        <v>122</v>
      </c>
      <c r="AO262" s="26">
        <f t="array" ref="AO262">SUM(IF(Period=$AN$2,IF(Site=$A$245,IF(Provider=$B262,J))))</f>
        <v>24.256198347107439</v>
      </c>
      <c r="AP262" s="26"/>
      <c r="AQ262" s="27">
        <f t="shared" si="162"/>
        <v>0.45872828993134518</v>
      </c>
      <c r="AR262" s="27">
        <f t="shared" si="150"/>
        <v>9.4635631542919971E-2</v>
      </c>
      <c r="AS262" s="44"/>
      <c r="AT262" s="25">
        <f t="array" ref="AT262">SUM(IF(Period=$AT$2,IF(Site=$A$245,IF(Provider=$B262,I))))</f>
        <v>142</v>
      </c>
      <c r="AU262" s="26">
        <f t="array" ref="AU262">SUM(IF(Period=$AT$2,IF(Site=$A$245,IF(Provider=$B262,J))))</f>
        <v>6.3098591549295797</v>
      </c>
      <c r="AV262" s="26"/>
      <c r="AW262" s="27">
        <f t="shared" si="163"/>
        <v>0.13891472868217059</v>
      </c>
      <c r="AX262" s="27">
        <f t="shared" si="151"/>
        <v>2.8232032013107738E-2</v>
      </c>
      <c r="AY262" s="44"/>
      <c r="AZ262" s="25">
        <f t="array" ref="AZ262">SUM(IF(Period=$AZ$2,IF(Site=$A$245,IF(Provider=$B262,I))))</f>
        <v>137</v>
      </c>
      <c r="BA262" s="26">
        <f t="array" ref="BA262">SUM(IF(Period=$AZ$2,IF(Site=$A$245,IF(Provider=$B262,J))))</f>
        <v>13.182481751824801</v>
      </c>
      <c r="BB262" s="26"/>
      <c r="BC262" s="27">
        <f t="shared" si="164"/>
        <v>0.28391762301524881</v>
      </c>
      <c r="BD262" s="27">
        <f t="shared" si="152"/>
        <v>5.884844732640352E-2</v>
      </c>
      <c r="BE262" s="44"/>
      <c r="BF262" s="25">
        <f t="array" ref="BF262">SUM(IF(Period=$BF$2,IF(Site=$A$245,IF(Provider=$B262,I))))</f>
        <v>106</v>
      </c>
      <c r="BG262" s="26">
        <f t="array" ref="BG262">SUM(IF(Period=$BF$2,IF(Site=$A$245,IF(Provider=$B262,J))))</f>
        <v>6.9245283018867898</v>
      </c>
      <c r="BH262" s="26"/>
      <c r="BI262" s="27">
        <f t="shared" si="165"/>
        <v>0.11153320164108793</v>
      </c>
      <c r="BJ262" s="27">
        <f t="shared" si="153"/>
        <v>2.2711801472863408E-2</v>
      </c>
      <c r="BK262" s="44"/>
      <c r="BL262" s="25">
        <f t="array" ref="BL262">SUM(IF(Period=$BL$2,IF(Site=$A$245,IF(Provider=$B262,I))))</f>
        <v>116</v>
      </c>
      <c r="BM262" s="26">
        <f t="array" ref="BM262">SUM(IF(Period=$BL$2,IF(Site=$A$245,IF(Provider=$B262,J))))</f>
        <v>8.2844827586206904</v>
      </c>
      <c r="BN262" s="26"/>
      <c r="BO262" s="27">
        <f t="shared" si="166"/>
        <v>0.15268509691769941</v>
      </c>
      <c r="BP262" s="27">
        <f t="shared" si="154"/>
        <v>2.9879053570873369E-2</v>
      </c>
      <c r="BQ262" s="44"/>
      <c r="BR262" s="25">
        <f t="array" ref="BR262">SUM(IF(Period=$BR$2,IF(Site=$A$245,IF(Provider=$B262,I))))</f>
        <v>113</v>
      </c>
      <c r="BS262" s="26">
        <f t="array" ref="BS262">SUM(IF(Period=$BR$2,IF(Site=$A$245,IF(Provider=$B262,J))))</f>
        <v>6.6548672566371696</v>
      </c>
      <c r="BT262" s="26"/>
      <c r="BU262" s="27">
        <f t="shared" si="167"/>
        <v>0.11111111111111113</v>
      </c>
      <c r="BV262" s="27">
        <f t="shared" si="155"/>
        <v>2.205860784371242E-2</v>
      </c>
    </row>
    <row r="263" spans="2:74" outlineLevel="1" x14ac:dyDescent="0.25">
      <c r="B263" s="20" t="s">
        <v>1007</v>
      </c>
      <c r="C263" s="44"/>
      <c r="D263" s="25">
        <f t="array" ref="D263">SUM(IF(Period=$D$2,IF(Site=$A$245,IF(Provider=$B263,I))))</f>
        <v>0</v>
      </c>
      <c r="E263" s="26">
        <f t="array" ref="E263">SUM(IF(Period=$D$2,IF(Site=$A$245,IF(Provider=$B263,J))))</f>
        <v>0</v>
      </c>
      <c r="F263" s="26"/>
      <c r="G263" s="27">
        <f t="shared" si="156"/>
        <v>0</v>
      </c>
      <c r="H263" s="27">
        <f t="shared" si="144"/>
        <v>0</v>
      </c>
      <c r="I263" s="44"/>
      <c r="J263" s="25">
        <f t="array" ref="J263">SUM(IF(Period=$J$2,IF(Site=$A$245,IF(Provider=$B263,I))))</f>
        <v>0</v>
      </c>
      <c r="K263" s="26">
        <f t="array" ref="K263">SUM(IF(Period=$J$2,IF(Site=$A$245,IF(Provider=$B263,J))))</f>
        <v>0</v>
      </c>
      <c r="L263" s="26"/>
      <c r="M263" s="27">
        <f t="shared" si="157"/>
        <v>0</v>
      </c>
      <c r="N263" s="27">
        <f t="shared" si="145"/>
        <v>0</v>
      </c>
      <c r="O263" s="44"/>
      <c r="P263" s="25">
        <f t="array" ref="P263">SUM(IF(Period=$P$2,IF(Site=$A$245,IF(Provider=$B263,I))))</f>
        <v>0</v>
      </c>
      <c r="Q263" s="26">
        <f t="array" ref="Q263">SUM(IF(Period=$P$2,IF(Site=$A$245,IF(Provider=$B263,J))))</f>
        <v>0</v>
      </c>
      <c r="R263" s="26"/>
      <c r="S263" s="27">
        <f t="shared" si="158"/>
        <v>0</v>
      </c>
      <c r="T263" s="27">
        <f t="shared" si="146"/>
        <v>0</v>
      </c>
      <c r="U263" s="44"/>
      <c r="V263" s="25">
        <f t="array" ref="V263">SUM(IF(Period=$V$2,IF(Site=$A$245,IF(Provider=$B263,I))))</f>
        <v>0</v>
      </c>
      <c r="W263" s="26">
        <f t="array" ref="W263">SUM(IF(Period=$V$2,IF(Site=$A$245,IF(Provider=$B263,J))))</f>
        <v>0</v>
      </c>
      <c r="X263" s="26"/>
      <c r="Y263" s="27">
        <f t="shared" si="159"/>
        <v>0</v>
      </c>
      <c r="Z263" s="27">
        <f t="shared" si="147"/>
        <v>0</v>
      </c>
      <c r="AA263" s="44"/>
      <c r="AB263" s="25">
        <f t="array" ref="AB263">SUM(IF(Period=$AB$2,IF(Site=$A$245,IF(Provider=$B263,I))))</f>
        <v>0</v>
      </c>
      <c r="AC263" s="26">
        <f t="array" ref="AC263">SUM(IF(Period=$AB$2,IF(Site=$A$245,IF(Provider=$B263,J))))</f>
        <v>0</v>
      </c>
      <c r="AD263" s="26"/>
      <c r="AE263" s="27">
        <f t="shared" si="160"/>
        <v>0</v>
      </c>
      <c r="AF263" s="27">
        <f t="shared" si="148"/>
        <v>0</v>
      </c>
      <c r="AG263" s="44"/>
      <c r="AH263" s="25">
        <f t="array" ref="AH263">SUM(IF(Period=$AH$2,IF(Site=$A$245,IF(Provider=$B263,I))))</f>
        <v>0</v>
      </c>
      <c r="AI263" s="26">
        <f t="array" ref="AI263">SUM(IF(Period=$AH$2,IF(Site=$A$245,IF(Provider=$B263,J))))</f>
        <v>0</v>
      </c>
      <c r="AJ263" s="26"/>
      <c r="AK263" s="27">
        <f t="shared" si="161"/>
        <v>0</v>
      </c>
      <c r="AL263" s="27">
        <f t="shared" si="149"/>
        <v>0</v>
      </c>
      <c r="AM263" s="44"/>
      <c r="AN263" s="25">
        <f t="array" ref="AN263">SUM(IF(Period=$AN$2,IF(Site=$A$245,IF(Provider=$B263,I))))</f>
        <v>0</v>
      </c>
      <c r="AO263" s="26">
        <f t="array" ref="AO263">SUM(IF(Period=$AN$2,IF(Site=$A$245,IF(Provider=$B263,J))))</f>
        <v>0</v>
      </c>
      <c r="AP263" s="26"/>
      <c r="AQ263" s="27">
        <f t="shared" si="162"/>
        <v>0</v>
      </c>
      <c r="AR263" s="27">
        <f t="shared" si="150"/>
        <v>0</v>
      </c>
      <c r="AS263" s="44"/>
      <c r="AT263" s="25">
        <f t="array" ref="AT263">SUM(IF(Period=$AT$2,IF(Site=$A$245,IF(Provider=$B263,I))))</f>
        <v>0</v>
      </c>
      <c r="AU263" s="26">
        <f t="array" ref="AU263">SUM(IF(Period=$AT$2,IF(Site=$A$245,IF(Provider=$B263,J))))</f>
        <v>0</v>
      </c>
      <c r="AV263" s="26"/>
      <c r="AW263" s="27">
        <f t="shared" si="163"/>
        <v>0</v>
      </c>
      <c r="AX263" s="27">
        <f t="shared" si="151"/>
        <v>0</v>
      </c>
      <c r="AY263" s="44"/>
      <c r="AZ263" s="25">
        <f t="array" ref="AZ263">SUM(IF(Period=$AZ$2,IF(Site=$A$245,IF(Provider=$B263,I))))</f>
        <v>5</v>
      </c>
      <c r="BA263" s="26">
        <f t="array" ref="BA263">SUM(IF(Period=$AZ$2,IF(Site=$A$245,IF(Provider=$B263,J))))</f>
        <v>5.6</v>
      </c>
      <c r="BB263" s="26"/>
      <c r="BC263" s="27">
        <f t="shared" si="164"/>
        <v>4.4018236126395216E-3</v>
      </c>
      <c r="BD263" s="27">
        <f t="shared" si="152"/>
        <v>9.1237902831633468E-4</v>
      </c>
      <c r="BE263" s="44"/>
      <c r="BF263" s="25">
        <f t="array" ref="BF263">SUM(IF(Period=$BF$2,IF(Site=$A$245,IF(Provider=$B263,I))))</f>
        <v>0</v>
      </c>
      <c r="BG263" s="26">
        <f t="array" ref="BG263">SUM(IF(Period=$BF$2,IF(Site=$A$245,IF(Provider=$B263,J))))</f>
        <v>0</v>
      </c>
      <c r="BH263" s="26"/>
      <c r="BI263" s="27">
        <f t="shared" si="165"/>
        <v>0</v>
      </c>
      <c r="BJ263" s="27">
        <f t="shared" si="153"/>
        <v>0</v>
      </c>
      <c r="BK263" s="44"/>
      <c r="BL263" s="25">
        <f t="array" ref="BL263">SUM(IF(Period=$BL$2,IF(Site=$A$245,IF(Provider=$B263,I))))</f>
        <v>0</v>
      </c>
      <c r="BM263" s="26">
        <f t="array" ref="BM263">SUM(IF(Period=$BL$2,IF(Site=$A$245,IF(Provider=$B263,J))))</f>
        <v>0</v>
      </c>
      <c r="BN263" s="26"/>
      <c r="BO263" s="27">
        <f t="shared" si="166"/>
        <v>0</v>
      </c>
      <c r="BP263" s="27">
        <f t="shared" si="154"/>
        <v>0</v>
      </c>
      <c r="BQ263" s="44"/>
      <c r="BR263" s="25">
        <f t="array" ref="BR263">SUM(IF(Period=$BR$2,IF(Site=$A$245,IF(Provider=$B263,I))))</f>
        <v>0</v>
      </c>
      <c r="BS263" s="26">
        <f t="array" ref="BS263">SUM(IF(Period=$BR$2,IF(Site=$A$245,IF(Provider=$B263,J))))</f>
        <v>0</v>
      </c>
      <c r="BT263" s="26"/>
      <c r="BU263" s="27">
        <f t="shared" si="167"/>
        <v>0</v>
      </c>
      <c r="BV263" s="27">
        <f t="shared" si="155"/>
        <v>0</v>
      </c>
    </row>
    <row r="264" spans="2:74" outlineLevel="1" x14ac:dyDescent="0.25">
      <c r="B264" s="20" t="s">
        <v>1026</v>
      </c>
      <c r="C264" s="44"/>
      <c r="D264" s="25">
        <f t="array" ref="D264">SUM(IF(Period=$D$2,IF(Site=$A$245,IF(Provider=$B264,I))))</f>
        <v>0</v>
      </c>
      <c r="E264" s="26">
        <f t="array" ref="E264">SUM(IF(Period=$D$2,IF(Site=$A$245,IF(Provider=$B264,J))))</f>
        <v>0</v>
      </c>
      <c r="F264" s="26"/>
      <c r="G264" s="27">
        <f t="shared" si="156"/>
        <v>0</v>
      </c>
      <c r="H264" s="27">
        <f t="shared" si="144"/>
        <v>0</v>
      </c>
      <c r="I264" s="44"/>
      <c r="J264" s="25">
        <f t="array" ref="J264">SUM(IF(Period=$J$2,IF(Site=$A$245,IF(Provider=$B264,I))))</f>
        <v>0</v>
      </c>
      <c r="K264" s="26">
        <f t="array" ref="K264">SUM(IF(Period=$J$2,IF(Site=$A$245,IF(Provider=$B264,J))))</f>
        <v>0</v>
      </c>
      <c r="L264" s="26"/>
      <c r="M264" s="27">
        <f t="shared" si="157"/>
        <v>0</v>
      </c>
      <c r="N264" s="27">
        <f t="shared" si="145"/>
        <v>0</v>
      </c>
      <c r="O264" s="44"/>
      <c r="P264" s="25">
        <f t="array" ref="P264">SUM(IF(Period=$P$2,IF(Site=$A$245,IF(Provider=$B264,I))))</f>
        <v>0</v>
      </c>
      <c r="Q264" s="26">
        <f t="array" ref="Q264">SUM(IF(Period=$P$2,IF(Site=$A$245,IF(Provider=$B264,J))))</f>
        <v>0</v>
      </c>
      <c r="R264" s="26"/>
      <c r="S264" s="27">
        <f t="shared" si="158"/>
        <v>0</v>
      </c>
      <c r="T264" s="27">
        <f t="shared" si="146"/>
        <v>0</v>
      </c>
      <c r="U264" s="44"/>
      <c r="V264" s="25">
        <f t="array" ref="V264">SUM(IF(Period=$V$2,IF(Site=$A$245,IF(Provider=$B264,I))))</f>
        <v>0</v>
      </c>
      <c r="W264" s="26">
        <f t="array" ref="W264">SUM(IF(Period=$V$2,IF(Site=$A$245,IF(Provider=$B264,J))))</f>
        <v>0</v>
      </c>
      <c r="X264" s="26"/>
      <c r="Y264" s="27">
        <f t="shared" si="159"/>
        <v>0</v>
      </c>
      <c r="Z264" s="27">
        <f t="shared" si="147"/>
        <v>0</v>
      </c>
      <c r="AA264" s="44"/>
      <c r="AB264" s="25">
        <f t="array" ref="AB264">SUM(IF(Period=$AB$2,IF(Site=$A$245,IF(Provider=$B264,I))))</f>
        <v>0</v>
      </c>
      <c r="AC264" s="26">
        <f t="array" ref="AC264">SUM(IF(Period=$AB$2,IF(Site=$A$245,IF(Provider=$B264,J))))</f>
        <v>0</v>
      </c>
      <c r="AD264" s="26"/>
      <c r="AE264" s="27">
        <f t="shared" si="160"/>
        <v>0</v>
      </c>
      <c r="AF264" s="27">
        <f t="shared" si="148"/>
        <v>0</v>
      </c>
      <c r="AG264" s="44"/>
      <c r="AH264" s="25">
        <f t="array" ref="AH264">SUM(IF(Period=$AH$2,IF(Site=$A$245,IF(Provider=$B264,I))))</f>
        <v>0</v>
      </c>
      <c r="AI264" s="26">
        <f t="array" ref="AI264">SUM(IF(Period=$AH$2,IF(Site=$A$245,IF(Provider=$B264,J))))</f>
        <v>0</v>
      </c>
      <c r="AJ264" s="26"/>
      <c r="AK264" s="27">
        <f t="shared" si="161"/>
        <v>0</v>
      </c>
      <c r="AL264" s="27">
        <f t="shared" si="149"/>
        <v>0</v>
      </c>
      <c r="AM264" s="44"/>
      <c r="AN264" s="25">
        <f t="array" ref="AN264">SUM(IF(Period=$AN$2,IF(Site=$A$245,IF(Provider=$B264,I))))</f>
        <v>0</v>
      </c>
      <c r="AO264" s="26">
        <f t="array" ref="AO264">SUM(IF(Period=$AN$2,IF(Site=$A$245,IF(Provider=$B264,J))))</f>
        <v>0</v>
      </c>
      <c r="AP264" s="26"/>
      <c r="AQ264" s="27">
        <f t="shared" si="162"/>
        <v>0</v>
      </c>
      <c r="AR264" s="27">
        <f t="shared" si="150"/>
        <v>0</v>
      </c>
      <c r="AS264" s="44"/>
      <c r="AT264" s="25">
        <f t="array" ref="AT264">SUM(IF(Period=$AT$2,IF(Site=$A$245,IF(Provider=$B264,I))))</f>
        <v>0</v>
      </c>
      <c r="AU264" s="26">
        <f t="array" ref="AU264">SUM(IF(Period=$AT$2,IF(Site=$A$245,IF(Provider=$B264,J))))</f>
        <v>0</v>
      </c>
      <c r="AV264" s="26"/>
      <c r="AW264" s="27">
        <f t="shared" si="163"/>
        <v>0</v>
      </c>
      <c r="AX264" s="27">
        <f t="shared" si="151"/>
        <v>0</v>
      </c>
      <c r="AY264" s="44"/>
      <c r="AZ264" s="25">
        <f t="array" ref="AZ264">SUM(IF(Period=$AZ$2,IF(Site=$A$245,IF(Provider=$B264,I))))</f>
        <v>0</v>
      </c>
      <c r="BA264" s="26">
        <f t="array" ref="BA264">SUM(IF(Period=$AZ$2,IF(Site=$A$245,IF(Provider=$B264,J))))</f>
        <v>0</v>
      </c>
      <c r="BB264" s="26"/>
      <c r="BC264" s="27">
        <f t="shared" si="164"/>
        <v>0</v>
      </c>
      <c r="BD264" s="27">
        <f t="shared" si="152"/>
        <v>0</v>
      </c>
      <c r="BE264" s="44"/>
      <c r="BF264" s="25">
        <f t="array" ref="BF264">SUM(IF(Period=$BF$2,IF(Site=$A$245,IF(Provider=$B264,I))))</f>
        <v>28</v>
      </c>
      <c r="BG264" s="26">
        <f t="array" ref="BG264">SUM(IF(Period=$BF$2,IF(Site=$A$245,IF(Provider=$B264,J))))</f>
        <v>5.1785714285714297</v>
      </c>
      <c r="BH264" s="26"/>
      <c r="BI264" s="27">
        <f t="shared" si="165"/>
        <v>2.203312566479259E-2</v>
      </c>
      <c r="BJ264" s="27">
        <f t="shared" si="153"/>
        <v>4.4866637786991782E-3</v>
      </c>
      <c r="BK264" s="44"/>
      <c r="BL264" s="25">
        <f t="array" ref="BL264">SUM(IF(Period=$BL$2,IF(Site=$A$245,IF(Provider=$B264,I))))</f>
        <v>0</v>
      </c>
      <c r="BM264" s="26">
        <f t="array" ref="BM264">SUM(IF(Period=$BL$2,IF(Site=$A$245,IF(Provider=$B264,J))))</f>
        <v>0</v>
      </c>
      <c r="BN264" s="26"/>
      <c r="BO264" s="27">
        <f t="shared" si="166"/>
        <v>0</v>
      </c>
      <c r="BP264" s="27">
        <f t="shared" si="154"/>
        <v>0</v>
      </c>
      <c r="BQ264" s="44"/>
      <c r="BR264" s="25">
        <f t="array" ref="BR264">SUM(IF(Period=$BR$2,IF(Site=$A$245,IF(Provider=$B264,I))))</f>
        <v>0</v>
      </c>
      <c r="BS264" s="26">
        <f t="array" ref="BS264">SUM(IF(Period=$BR$2,IF(Site=$A$245,IF(Provider=$B264,J))))</f>
        <v>0</v>
      </c>
      <c r="BT264" s="26"/>
      <c r="BU264" s="27">
        <f t="shared" si="167"/>
        <v>0</v>
      </c>
      <c r="BV264" s="27">
        <f t="shared" si="155"/>
        <v>0</v>
      </c>
    </row>
    <row r="265" spans="2:74" outlineLevel="1" x14ac:dyDescent="0.25">
      <c r="B265" s="20" t="s">
        <v>629</v>
      </c>
      <c r="C265" s="44"/>
      <c r="D265" s="25">
        <f t="array" ref="D265">SUM(IF(Period=$D$2,IF(Site=$A$245,IF(Provider=$B265,I))))</f>
        <v>1</v>
      </c>
      <c r="E265" s="26">
        <f t="array" ref="E265">SUM(IF(Period=$D$2,IF(Site=$A$245,IF(Provider=$B265,J))))</f>
        <v>2</v>
      </c>
      <c r="F265" s="26"/>
      <c r="G265" s="27">
        <f t="shared" si="156"/>
        <v>2.7196083763937991E-4</v>
      </c>
      <c r="H265" s="27">
        <f t="shared" si="144"/>
        <v>5.7925681350826886E-5</v>
      </c>
      <c r="I265" s="44"/>
      <c r="J265" s="25">
        <f t="array" ref="J265">SUM(IF(Period=$J$2,IF(Site=$A$245,IF(Provider=$B265,I))))</f>
        <v>0</v>
      </c>
      <c r="K265" s="26">
        <f t="array" ref="K265">SUM(IF(Period=$J$2,IF(Site=$A$245,IF(Provider=$B265,J))))</f>
        <v>0</v>
      </c>
      <c r="L265" s="26"/>
      <c r="M265" s="27">
        <f t="shared" si="157"/>
        <v>0</v>
      </c>
      <c r="N265" s="27">
        <f t="shared" si="145"/>
        <v>0</v>
      </c>
      <c r="O265" s="44"/>
      <c r="P265" s="25">
        <f t="array" ref="P265">SUM(IF(Period=$P$2,IF(Site=$A$245,IF(Provider=$B265,I))))</f>
        <v>0</v>
      </c>
      <c r="Q265" s="26">
        <f t="array" ref="Q265">SUM(IF(Period=$P$2,IF(Site=$A$245,IF(Provider=$B265,J))))</f>
        <v>0</v>
      </c>
      <c r="R265" s="26"/>
      <c r="S265" s="27">
        <f t="shared" si="158"/>
        <v>0</v>
      </c>
      <c r="T265" s="27">
        <f t="shared" si="146"/>
        <v>0</v>
      </c>
      <c r="U265" s="44"/>
      <c r="V265" s="25">
        <f t="array" ref="V265">SUM(IF(Period=$V$2,IF(Site=$A$245,IF(Provider=$B265,I))))</f>
        <v>0</v>
      </c>
      <c r="W265" s="26">
        <f t="array" ref="W265">SUM(IF(Period=$V$2,IF(Site=$A$245,IF(Provider=$B265,J))))</f>
        <v>0</v>
      </c>
      <c r="X265" s="26"/>
      <c r="Y265" s="27">
        <f t="shared" si="159"/>
        <v>0</v>
      </c>
      <c r="Z265" s="27">
        <f t="shared" si="147"/>
        <v>0</v>
      </c>
      <c r="AA265" s="44"/>
      <c r="AB265" s="25">
        <f t="array" ref="AB265">SUM(IF(Period=$AB$2,IF(Site=$A$245,IF(Provider=$B265,I))))</f>
        <v>0</v>
      </c>
      <c r="AC265" s="26">
        <f t="array" ref="AC265">SUM(IF(Period=$AB$2,IF(Site=$A$245,IF(Provider=$B265,J))))</f>
        <v>0</v>
      </c>
      <c r="AD265" s="26"/>
      <c r="AE265" s="27">
        <f t="shared" si="160"/>
        <v>0</v>
      </c>
      <c r="AF265" s="27">
        <f t="shared" si="148"/>
        <v>0</v>
      </c>
      <c r="AG265" s="44"/>
      <c r="AH265" s="25">
        <f t="array" ref="AH265">SUM(IF(Period=$AH$2,IF(Site=$A$245,IF(Provider=$B265,I))))</f>
        <v>0</v>
      </c>
      <c r="AI265" s="26">
        <f t="array" ref="AI265">SUM(IF(Period=$AH$2,IF(Site=$A$245,IF(Provider=$B265,J))))</f>
        <v>0</v>
      </c>
      <c r="AJ265" s="26"/>
      <c r="AK265" s="27">
        <f t="shared" si="161"/>
        <v>0</v>
      </c>
      <c r="AL265" s="27">
        <f t="shared" si="149"/>
        <v>0</v>
      </c>
      <c r="AM265" s="44"/>
      <c r="AN265" s="25">
        <f t="array" ref="AN265">SUM(IF(Period=$AN$2,IF(Site=$A$245,IF(Provider=$B265,I))))</f>
        <v>0</v>
      </c>
      <c r="AO265" s="26">
        <f t="array" ref="AO265">SUM(IF(Period=$AN$2,IF(Site=$A$245,IF(Provider=$B265,J))))</f>
        <v>0</v>
      </c>
      <c r="AP265" s="26"/>
      <c r="AQ265" s="27">
        <f t="shared" si="162"/>
        <v>0</v>
      </c>
      <c r="AR265" s="27">
        <f t="shared" si="150"/>
        <v>0</v>
      </c>
      <c r="AS265" s="44"/>
      <c r="AT265" s="25">
        <f t="array" ref="AT265">SUM(IF(Period=$AT$2,IF(Site=$A$245,IF(Provider=$B265,I))))</f>
        <v>0</v>
      </c>
      <c r="AU265" s="26">
        <f t="array" ref="AU265">SUM(IF(Period=$AT$2,IF(Site=$A$245,IF(Provider=$B265,J))))</f>
        <v>0</v>
      </c>
      <c r="AV265" s="26"/>
      <c r="AW265" s="27">
        <f t="shared" si="163"/>
        <v>0</v>
      </c>
      <c r="AX265" s="27">
        <f t="shared" si="151"/>
        <v>0</v>
      </c>
      <c r="AY265" s="44"/>
      <c r="AZ265" s="25">
        <f t="array" ref="AZ265">SUM(IF(Period=$AZ$2,IF(Site=$A$245,IF(Provider=$B265,I))))</f>
        <v>0</v>
      </c>
      <c r="BA265" s="26">
        <f t="array" ref="BA265">SUM(IF(Period=$AZ$2,IF(Site=$A$245,IF(Provider=$B265,J))))</f>
        <v>0</v>
      </c>
      <c r="BB265" s="26"/>
      <c r="BC265" s="27">
        <f t="shared" si="164"/>
        <v>0</v>
      </c>
      <c r="BD265" s="27">
        <f t="shared" si="152"/>
        <v>0</v>
      </c>
      <c r="BE265" s="44"/>
      <c r="BF265" s="25">
        <f t="array" ref="BF265">SUM(IF(Period=$BF$2,IF(Site=$A$245,IF(Provider=$B265,I))))</f>
        <v>0</v>
      </c>
      <c r="BG265" s="26">
        <f t="array" ref="BG265">SUM(IF(Period=$BF$2,IF(Site=$A$245,IF(Provider=$B265,J))))</f>
        <v>0</v>
      </c>
      <c r="BH265" s="26"/>
      <c r="BI265" s="27">
        <f t="shared" si="165"/>
        <v>0</v>
      </c>
      <c r="BJ265" s="27">
        <f t="shared" si="153"/>
        <v>0</v>
      </c>
      <c r="BK265" s="44"/>
      <c r="BL265" s="25">
        <f t="array" ref="BL265">SUM(IF(Period=$BL$2,IF(Site=$A$245,IF(Provider=$B265,I))))</f>
        <v>0</v>
      </c>
      <c r="BM265" s="26">
        <f t="array" ref="BM265">SUM(IF(Period=$BL$2,IF(Site=$A$245,IF(Provider=$B265,J))))</f>
        <v>0</v>
      </c>
      <c r="BN265" s="26"/>
      <c r="BO265" s="27">
        <f t="shared" si="166"/>
        <v>0</v>
      </c>
      <c r="BP265" s="27">
        <f t="shared" si="154"/>
        <v>0</v>
      </c>
      <c r="BQ265" s="44"/>
      <c r="BR265" s="25">
        <f t="array" ref="BR265">SUM(IF(Period=$BR$2,IF(Site=$A$245,IF(Provider=$B265,I))))</f>
        <v>0</v>
      </c>
      <c r="BS265" s="26">
        <f t="array" ref="BS265">SUM(IF(Period=$BR$2,IF(Site=$A$245,IF(Provider=$B265,J))))</f>
        <v>0</v>
      </c>
      <c r="BT265" s="26"/>
      <c r="BU265" s="27">
        <f t="shared" si="167"/>
        <v>0</v>
      </c>
      <c r="BV265" s="27">
        <f t="shared" si="155"/>
        <v>0</v>
      </c>
    </row>
    <row r="266" spans="2:74" outlineLevel="1" x14ac:dyDescent="0.25">
      <c r="B266" s="20" t="s">
        <v>601</v>
      </c>
      <c r="C266" s="44"/>
      <c r="D266" s="25">
        <f t="array" ref="D266">SUM(IF(Period=$D$2,IF(Site=$A$245,IF(Provider=$B266,I))))</f>
        <v>121</v>
      </c>
      <c r="E266" s="26">
        <f t="array" ref="E266">SUM(IF(Period=$D$2,IF(Site=$A$245,IF(Provider=$B266,J))))</f>
        <v>5.6446280991735538</v>
      </c>
      <c r="F266" s="26"/>
      <c r="G266" s="27">
        <f t="shared" si="156"/>
        <v>9.2874626053848233E-2</v>
      </c>
      <c r="H266" s="27">
        <f t="shared" si="144"/>
        <v>1.9781620181307382E-2</v>
      </c>
      <c r="I266" s="44"/>
      <c r="J266" s="25">
        <f t="array" ref="J266">SUM(IF(Period=$J$2,IF(Site=$A$245,IF(Provider=$B266,I))))</f>
        <v>145</v>
      </c>
      <c r="K266" s="26">
        <f t="array" ref="K266">SUM(IF(Period=$J$2,IF(Site=$A$245,IF(Provider=$B266,J))))</f>
        <v>2.7586206896551726</v>
      </c>
      <c r="L266" s="26"/>
      <c r="M266" s="27">
        <f t="shared" si="157"/>
        <v>5.9844404548174752E-2</v>
      </c>
      <c r="N266" s="27">
        <f t="shared" si="145"/>
        <v>1.2392725470149024E-2</v>
      </c>
      <c r="O266" s="44"/>
      <c r="P266" s="25">
        <f t="array" ref="P266">SUM(IF(Period=$P$2,IF(Site=$A$245,IF(Provider=$B266,I))))</f>
        <v>189</v>
      </c>
      <c r="Q266" s="26">
        <f t="array" ref="Q266">SUM(IF(Period=$P$2,IF(Site=$A$245,IF(Provider=$B266,J))))</f>
        <v>4.2486772486772484</v>
      </c>
      <c r="R266" s="26"/>
      <c r="S266" s="27">
        <f t="shared" si="158"/>
        <v>0.1092517006802721</v>
      </c>
      <c r="T266" s="27">
        <f t="shared" si="146"/>
        <v>2.3139876664169209E-2</v>
      </c>
      <c r="U266" s="44"/>
      <c r="V266" s="25">
        <f t="array" ref="V266">SUM(IF(Period=$V$2,IF(Site=$A$245,IF(Provider=$B266,I))))</f>
        <v>246</v>
      </c>
      <c r="W266" s="26">
        <f t="array" ref="W266">SUM(IF(Period=$V$2,IF(Site=$A$245,IF(Provider=$B266,J))))</f>
        <v>3.4512195121951219</v>
      </c>
      <c r="X266" s="26"/>
      <c r="Y266" s="27">
        <f t="shared" si="159"/>
        <v>0.12587101556708674</v>
      </c>
      <c r="Z266" s="27">
        <f t="shared" si="147"/>
        <v>2.5675920885501722E-2</v>
      </c>
      <c r="AA266" s="44"/>
      <c r="AB266" s="25">
        <f t="array" ref="AB266">SUM(IF(Period=$AB$2,IF(Site=$A$245,IF(Provider=$B266,I))))</f>
        <v>241</v>
      </c>
      <c r="AC266" s="26">
        <f t="array" ref="AC266">SUM(IF(Period=$AB$2,IF(Site=$A$245,IF(Provider=$B266,J))))</f>
        <v>6.5435684647302903</v>
      </c>
      <c r="AD266" s="26"/>
      <c r="AE266" s="27">
        <f t="shared" si="160"/>
        <v>0.22928176795580113</v>
      </c>
      <c r="AF266" s="27">
        <f t="shared" si="148"/>
        <v>4.7441412713215607E-2</v>
      </c>
      <c r="AG266" s="44"/>
      <c r="AH266" s="25">
        <f t="array" ref="AH266">SUM(IF(Period=$AH$2,IF(Site=$A$245,IF(Provider=$B266,I))))</f>
        <v>165</v>
      </c>
      <c r="AI266" s="26">
        <f t="array" ref="AI266">SUM(IF(Period=$AH$2,IF(Site=$A$245,IF(Provider=$B266,J))))</f>
        <v>3.9939393939393901</v>
      </c>
      <c r="AJ266" s="26"/>
      <c r="AK266" s="27">
        <f t="shared" si="161"/>
        <v>0.11504888268156413</v>
      </c>
      <c r="AL266" s="27">
        <f t="shared" si="149"/>
        <v>2.2440918068514587E-2</v>
      </c>
      <c r="AM266" s="44"/>
      <c r="AN266" s="25">
        <f t="array" ref="AN266">SUM(IF(Period=$AN$2,IF(Site=$A$245,IF(Provider=$B266,I))))</f>
        <v>215</v>
      </c>
      <c r="AO266" s="26">
        <f t="array" ref="AO266">SUM(IF(Period=$AN$2,IF(Site=$A$245,IF(Provider=$B266,J))))</f>
        <v>3.6</v>
      </c>
      <c r="AP266" s="26"/>
      <c r="AQ266" s="27">
        <f t="shared" si="162"/>
        <v>0.11998139823283212</v>
      </c>
      <c r="AR266" s="27">
        <f t="shared" si="150"/>
        <v>2.475215861848417E-2</v>
      </c>
      <c r="AS266" s="44"/>
      <c r="AT266" s="25">
        <f t="array" ref="AT266">SUM(IF(Period=$AT$2,IF(Site=$A$245,IF(Provider=$B266,I))))</f>
        <v>142</v>
      </c>
      <c r="AU266" s="26">
        <f t="array" ref="AU266">SUM(IF(Period=$AT$2,IF(Site=$A$245,IF(Provider=$B266,J))))</f>
        <v>4.8380281690140903</v>
      </c>
      <c r="AV266" s="26"/>
      <c r="AW266" s="27">
        <f t="shared" si="163"/>
        <v>0.10651162790697687</v>
      </c>
      <c r="AX266" s="27">
        <f t="shared" si="151"/>
        <v>2.1646658474335972E-2</v>
      </c>
      <c r="AY266" s="44"/>
      <c r="AZ266" s="25">
        <f t="array" ref="AZ266">SUM(IF(Period=$AZ$2,IF(Site=$A$245,IF(Provider=$B266,I))))</f>
        <v>173</v>
      </c>
      <c r="BA266" s="26">
        <f t="array" ref="BA266">SUM(IF(Period=$AZ$2,IF(Site=$A$245,IF(Provider=$B266,J))))</f>
        <v>11.3236994219653</v>
      </c>
      <c r="BB266" s="26"/>
      <c r="BC266" s="27">
        <f t="shared" si="164"/>
        <v>0.30797044489860037</v>
      </c>
      <c r="BD266" s="27">
        <f t="shared" si="152"/>
        <v>6.3833947016846318E-2</v>
      </c>
      <c r="BE266" s="44"/>
      <c r="BF266" s="25">
        <f t="array" ref="BF266">SUM(IF(Period=$BF$2,IF(Site=$A$245,IF(Provider=$B266,I))))</f>
        <v>159</v>
      </c>
      <c r="BG266" s="26">
        <f t="array" ref="BG266">SUM(IF(Period=$BF$2,IF(Site=$A$245,IF(Provider=$B266,J))))</f>
        <v>9.3522012578616405</v>
      </c>
      <c r="BH266" s="26"/>
      <c r="BI266" s="27">
        <f t="shared" si="165"/>
        <v>0.22595350250721788</v>
      </c>
      <c r="BJ266" s="27">
        <f t="shared" si="153"/>
        <v>4.601151061328055E-2</v>
      </c>
      <c r="BK266" s="44"/>
      <c r="BL266" s="25">
        <f t="array" ref="BL266">SUM(IF(Period=$BL$2,IF(Site=$A$245,IF(Provider=$B266,I))))</f>
        <v>149</v>
      </c>
      <c r="BM266" s="26">
        <f t="array" ref="BM266">SUM(IF(Period=$BL$2,IF(Site=$A$245,IF(Provider=$B266,J))))</f>
        <v>6.71140939597315</v>
      </c>
      <c r="BN266" s="26"/>
      <c r="BO266" s="27">
        <f t="shared" si="166"/>
        <v>0.15888147442008252</v>
      </c>
      <c r="BP266" s="27">
        <f t="shared" si="154"/>
        <v>3.1091627024842191E-2</v>
      </c>
      <c r="BQ266" s="44"/>
      <c r="BR266" s="25">
        <f t="array" ref="BR266">SUM(IF(Period=$BR$2,IF(Site=$A$245,IF(Provider=$B266,I))))</f>
        <v>172</v>
      </c>
      <c r="BS266" s="26">
        <f t="array" ref="BS266">SUM(IF(Period=$BR$2,IF(Site=$A$245,IF(Provider=$B266,J))))</f>
        <v>8.1220930232558093</v>
      </c>
      <c r="BT266" s="26"/>
      <c r="BU266" s="27">
        <f t="shared" si="167"/>
        <v>0.20641252955082728</v>
      </c>
      <c r="BV266" s="27">
        <f t="shared" si="155"/>
        <v>4.0978557390513599E-2</v>
      </c>
    </row>
    <row r="267" spans="2:74" outlineLevel="1" x14ac:dyDescent="0.25">
      <c r="B267" s="20" t="s">
        <v>805</v>
      </c>
      <c r="C267" s="44"/>
      <c r="D267" s="25">
        <f t="array" ref="D267">SUM(IF(Period=$D$2,IF(Site=$A$245,IF(Provider=$B267,I))))</f>
        <v>0</v>
      </c>
      <c r="E267" s="26">
        <f t="array" ref="E267">SUM(IF(Period=$D$2,IF(Site=$A$245,IF(Provider=$B267,J))))</f>
        <v>0</v>
      </c>
      <c r="F267" s="26"/>
      <c r="G267" s="27">
        <f t="shared" si="156"/>
        <v>0</v>
      </c>
      <c r="H267" s="27">
        <f t="shared" si="144"/>
        <v>0</v>
      </c>
      <c r="I267" s="44"/>
      <c r="J267" s="25">
        <f t="array" ref="J267">SUM(IF(Period=$J$2,IF(Site=$A$245,IF(Provider=$B267,I))))</f>
        <v>5</v>
      </c>
      <c r="K267" s="26">
        <f t="array" ref="K267">SUM(IF(Period=$J$2,IF(Site=$A$245,IF(Provider=$B267,J))))</f>
        <v>8</v>
      </c>
      <c r="L267" s="26"/>
      <c r="M267" s="27">
        <f t="shared" si="157"/>
        <v>5.9844404548174742E-3</v>
      </c>
      <c r="N267" s="27">
        <f t="shared" si="145"/>
        <v>1.2392725470149022E-3</v>
      </c>
      <c r="O267" s="44"/>
      <c r="P267" s="25">
        <f t="array" ref="P267">SUM(IF(Period=$P$2,IF(Site=$A$245,IF(Provider=$B267,I))))</f>
        <v>55</v>
      </c>
      <c r="Q267" s="26">
        <f t="array" ref="Q267">SUM(IF(Period=$P$2,IF(Site=$A$245,IF(Provider=$B267,J))))</f>
        <v>3.6363636363636362</v>
      </c>
      <c r="R267" s="26"/>
      <c r="S267" s="27">
        <f t="shared" si="158"/>
        <v>2.7210884353741496E-2</v>
      </c>
      <c r="T267" s="27">
        <f t="shared" si="146"/>
        <v>5.7633565788715348E-3</v>
      </c>
      <c r="U267" s="44"/>
      <c r="V267" s="25">
        <f t="array" ref="V267">SUM(IF(Period=$V$2,IF(Site=$A$245,IF(Provider=$B267,I))))</f>
        <v>0</v>
      </c>
      <c r="W267" s="26">
        <f t="array" ref="W267">SUM(IF(Period=$V$2,IF(Site=$A$245,IF(Provider=$B267,J))))</f>
        <v>0</v>
      </c>
      <c r="X267" s="26"/>
      <c r="Y267" s="27">
        <f t="shared" si="159"/>
        <v>0</v>
      </c>
      <c r="Z267" s="27">
        <f t="shared" si="147"/>
        <v>0</v>
      </c>
      <c r="AA267" s="44"/>
      <c r="AB267" s="25">
        <f t="array" ref="AB267">SUM(IF(Period=$AB$2,IF(Site=$A$245,IF(Provider=$B267,I))))</f>
        <v>0</v>
      </c>
      <c r="AC267" s="26">
        <f t="array" ref="AC267">SUM(IF(Period=$AB$2,IF(Site=$A$245,IF(Provider=$B267,J))))</f>
        <v>0</v>
      </c>
      <c r="AD267" s="26"/>
      <c r="AE267" s="27">
        <f t="shared" si="160"/>
        <v>0</v>
      </c>
      <c r="AF267" s="27">
        <f t="shared" si="148"/>
        <v>0</v>
      </c>
      <c r="AG267" s="44"/>
      <c r="AH267" s="25">
        <f t="array" ref="AH267">SUM(IF(Period=$AH$2,IF(Site=$A$245,IF(Provider=$B267,I))))</f>
        <v>0</v>
      </c>
      <c r="AI267" s="26">
        <f t="array" ref="AI267">SUM(IF(Period=$AH$2,IF(Site=$A$245,IF(Provider=$B267,J))))</f>
        <v>0</v>
      </c>
      <c r="AJ267" s="26"/>
      <c r="AK267" s="27">
        <f t="shared" si="161"/>
        <v>0</v>
      </c>
      <c r="AL267" s="27">
        <f t="shared" si="149"/>
        <v>0</v>
      </c>
      <c r="AM267" s="44"/>
      <c r="AN267" s="25">
        <f t="array" ref="AN267">SUM(IF(Period=$AN$2,IF(Site=$A$245,IF(Provider=$B267,I))))</f>
        <v>0</v>
      </c>
      <c r="AO267" s="26">
        <f t="array" ref="AO267">SUM(IF(Period=$AN$2,IF(Site=$A$245,IF(Provider=$B267,J))))</f>
        <v>0</v>
      </c>
      <c r="AP267" s="26"/>
      <c r="AQ267" s="27">
        <f t="shared" si="162"/>
        <v>0</v>
      </c>
      <c r="AR267" s="27">
        <f t="shared" si="150"/>
        <v>0</v>
      </c>
      <c r="AS267" s="44"/>
      <c r="AT267" s="25">
        <f t="array" ref="AT267">SUM(IF(Period=$AT$2,IF(Site=$A$245,IF(Provider=$B267,I))))</f>
        <v>0</v>
      </c>
      <c r="AU267" s="26">
        <f t="array" ref="AU267">SUM(IF(Period=$AT$2,IF(Site=$A$245,IF(Provider=$B267,J))))</f>
        <v>0</v>
      </c>
      <c r="AV267" s="26"/>
      <c r="AW267" s="27">
        <f t="shared" si="163"/>
        <v>0</v>
      </c>
      <c r="AX267" s="27">
        <f t="shared" si="151"/>
        <v>0</v>
      </c>
      <c r="AY267" s="44"/>
      <c r="AZ267" s="25">
        <f t="array" ref="AZ267">SUM(IF(Period=$AZ$2,IF(Site=$A$245,IF(Provider=$B267,I))))</f>
        <v>0</v>
      </c>
      <c r="BA267" s="26">
        <f t="array" ref="BA267">SUM(IF(Period=$AZ$2,IF(Site=$A$245,IF(Provider=$B267,J))))</f>
        <v>0</v>
      </c>
      <c r="BB267" s="26"/>
      <c r="BC267" s="27">
        <f t="shared" si="164"/>
        <v>0</v>
      </c>
      <c r="BD267" s="27">
        <f t="shared" si="152"/>
        <v>0</v>
      </c>
      <c r="BE267" s="44"/>
      <c r="BF267" s="25">
        <f t="array" ref="BF267">SUM(IF(Period=$BF$2,IF(Site=$A$245,IF(Provider=$B267,I))))</f>
        <v>0</v>
      </c>
      <c r="BG267" s="26">
        <f t="array" ref="BG267">SUM(IF(Period=$BF$2,IF(Site=$A$245,IF(Provider=$B267,J))))</f>
        <v>0</v>
      </c>
      <c r="BH267" s="26"/>
      <c r="BI267" s="27">
        <f t="shared" si="165"/>
        <v>0</v>
      </c>
      <c r="BJ267" s="27">
        <f t="shared" si="153"/>
        <v>0</v>
      </c>
      <c r="BK267" s="44"/>
      <c r="BL267" s="25">
        <f t="array" ref="BL267">SUM(IF(Period=$BL$2,IF(Site=$A$245,IF(Provider=$B267,I))))</f>
        <v>0</v>
      </c>
      <c r="BM267" s="26">
        <f t="array" ref="BM267">SUM(IF(Period=$BL$2,IF(Site=$A$245,IF(Provider=$B267,J))))</f>
        <v>0</v>
      </c>
      <c r="BN267" s="26"/>
      <c r="BO267" s="27">
        <f t="shared" si="166"/>
        <v>0</v>
      </c>
      <c r="BP267" s="27">
        <f t="shared" si="154"/>
        <v>0</v>
      </c>
      <c r="BQ267" s="44"/>
      <c r="BR267" s="25">
        <f t="array" ref="BR267">SUM(IF(Period=$BR$2,IF(Site=$A$245,IF(Provider=$B267,I))))</f>
        <v>0</v>
      </c>
      <c r="BS267" s="26">
        <f t="array" ref="BS267">SUM(IF(Period=$BR$2,IF(Site=$A$245,IF(Provider=$B267,J))))</f>
        <v>0</v>
      </c>
      <c r="BT267" s="26"/>
      <c r="BU267" s="27">
        <f t="shared" si="167"/>
        <v>0</v>
      </c>
      <c r="BV267" s="27">
        <f t="shared" si="155"/>
        <v>0</v>
      </c>
    </row>
    <row r="268" spans="2:74" outlineLevel="1" x14ac:dyDescent="0.25">
      <c r="B268" s="20" t="s">
        <v>615</v>
      </c>
      <c r="C268" s="44"/>
      <c r="D268" s="25">
        <f t="array" ref="D268">SUM(IF(Period=$D$2,IF(Site=$A$245,IF(Provider=$B268,I))))</f>
        <v>68</v>
      </c>
      <c r="E268" s="26">
        <f t="array" ref="E268">SUM(IF(Period=$D$2,IF(Site=$A$245,IF(Provider=$B268,J))))</f>
        <v>11.764705882352942</v>
      </c>
      <c r="F268" s="26"/>
      <c r="G268" s="27">
        <f t="shared" si="156"/>
        <v>0.10878433505575198</v>
      </c>
      <c r="H268" s="27">
        <f t="shared" si="144"/>
        <v>2.3170272540330758E-2</v>
      </c>
      <c r="I268" s="44"/>
      <c r="J268" s="25">
        <f t="array" ref="J268">SUM(IF(Period=$J$2,IF(Site=$A$245,IF(Provider=$B268,I))))</f>
        <v>61</v>
      </c>
      <c r="K268" s="26">
        <f t="array" ref="K268">SUM(IF(Period=$J$2,IF(Site=$A$245,IF(Provider=$B268,J))))</f>
        <v>10.901639344262295</v>
      </c>
      <c r="L268" s="26"/>
      <c r="M268" s="27">
        <f t="shared" si="157"/>
        <v>9.9491322561340509E-2</v>
      </c>
      <c r="N268" s="27">
        <f t="shared" si="145"/>
        <v>2.0602906094122748E-2</v>
      </c>
      <c r="O268" s="44"/>
      <c r="P268" s="25">
        <f t="array" ref="P268">SUM(IF(Period=$P$2,IF(Site=$A$245,IF(Provider=$B268,I))))</f>
        <v>59</v>
      </c>
      <c r="Q268" s="26">
        <f t="array" ref="Q268">SUM(IF(Period=$P$2,IF(Site=$A$245,IF(Provider=$B268,J))))</f>
        <v>4.3389830508474576</v>
      </c>
      <c r="R268" s="26"/>
      <c r="S268" s="27">
        <f t="shared" si="158"/>
        <v>3.4829931972789115E-2</v>
      </c>
      <c r="T268" s="27">
        <f t="shared" si="146"/>
        <v>7.3770964209555643E-3</v>
      </c>
      <c r="U268" s="44"/>
      <c r="V268" s="25">
        <f t="array" ref="V268">SUM(IF(Period=$V$2,IF(Site=$A$245,IF(Provider=$B268,I))))</f>
        <v>103</v>
      </c>
      <c r="W268" s="26">
        <f t="array" ref="W268">SUM(IF(Period=$V$2,IF(Site=$A$245,IF(Provider=$B268,J))))</f>
        <v>4.3883495145631066</v>
      </c>
      <c r="X268" s="26"/>
      <c r="Y268" s="27">
        <f t="shared" si="159"/>
        <v>6.7012601927353588E-2</v>
      </c>
      <c r="Z268" s="27">
        <f t="shared" si="147"/>
        <v>1.3669630436097502E-2</v>
      </c>
      <c r="AA268" s="44"/>
      <c r="AB268" s="25">
        <f t="array" ref="AB268">SUM(IF(Period=$AB$2,IF(Site=$A$245,IF(Provider=$B268,I))))</f>
        <v>41</v>
      </c>
      <c r="AC268" s="26">
        <f t="array" ref="AC268">SUM(IF(Period=$AB$2,IF(Site=$A$245,IF(Provider=$B268,J))))</f>
        <v>3.4634146341463414</v>
      </c>
      <c r="AD268" s="26"/>
      <c r="AE268" s="27">
        <f t="shared" si="160"/>
        <v>2.0645536493166618E-2</v>
      </c>
      <c r="AF268" s="27">
        <f t="shared" si="148"/>
        <v>4.2718329773472523E-3</v>
      </c>
      <c r="AG268" s="44"/>
      <c r="AH268" s="25">
        <f t="array" ref="AH268">SUM(IF(Period=$AH$2,IF(Site=$A$245,IF(Provider=$B268,I))))</f>
        <v>101</v>
      </c>
      <c r="AI268" s="26">
        <f t="array" ref="AI268">SUM(IF(Period=$AH$2,IF(Site=$A$245,IF(Provider=$B268,J))))</f>
        <v>9.5742574257425694</v>
      </c>
      <c r="AJ268" s="26"/>
      <c r="AK268" s="27">
        <f t="shared" si="161"/>
        <v>0.16881983240223455</v>
      </c>
      <c r="AL268" s="27">
        <f t="shared" si="149"/>
        <v>3.2929237894163299E-2</v>
      </c>
      <c r="AM268" s="44"/>
      <c r="AN268" s="25">
        <f t="array" ref="AN268">SUM(IF(Period=$AN$2,IF(Site=$A$245,IF(Provider=$B268,I))))</f>
        <v>142</v>
      </c>
      <c r="AO268" s="26">
        <f t="array" ref="AO268">SUM(IF(Period=$AN$2,IF(Site=$A$245,IF(Provider=$B268,J))))</f>
        <v>4.8591549295774703</v>
      </c>
      <c r="AP268" s="26"/>
      <c r="AQ268" s="27">
        <f t="shared" si="162"/>
        <v>0.10696016121531558</v>
      </c>
      <c r="AR268" s="27">
        <f t="shared" si="150"/>
        <v>2.206587783818359E-2</v>
      </c>
      <c r="AS268" s="44"/>
      <c r="AT268" s="25">
        <f t="array" ref="AT268">SUM(IF(Period=$AT$2,IF(Site=$A$245,IF(Provider=$B268,I))))</f>
        <v>154</v>
      </c>
      <c r="AU268" s="26">
        <f t="array" ref="AU268">SUM(IF(Period=$AT$2,IF(Site=$A$245,IF(Provider=$B268,J))))</f>
        <v>4.3636363636363598</v>
      </c>
      <c r="AV268" s="26"/>
      <c r="AW268" s="27">
        <f t="shared" si="163"/>
        <v>0.10418604651162781</v>
      </c>
      <c r="AX268" s="27">
        <f t="shared" si="151"/>
        <v>2.1174024009830778E-2</v>
      </c>
      <c r="AY268" s="44"/>
      <c r="AZ268" s="25">
        <f t="array" ref="AZ268">SUM(IF(Period=$AZ$2,IF(Site=$A$245,IF(Provider=$B268,I))))</f>
        <v>92</v>
      </c>
      <c r="BA268" s="26">
        <f t="array" ref="BA268">SUM(IF(Period=$AZ$2,IF(Site=$A$245,IF(Provider=$B268,J))))</f>
        <v>8.8369565217391308</v>
      </c>
      <c r="BB268" s="26"/>
      <c r="BC268" s="27">
        <f t="shared" si="164"/>
        <v>0.12781009275271185</v>
      </c>
      <c r="BD268" s="27">
        <f t="shared" si="152"/>
        <v>2.6491576786470725E-2</v>
      </c>
      <c r="BE268" s="44"/>
      <c r="BF268" s="25">
        <f t="array" ref="BF268">SUM(IF(Period=$BF$2,IF(Site=$A$245,IF(Provider=$B268,I))))</f>
        <v>44</v>
      </c>
      <c r="BG268" s="26">
        <f t="array" ref="BG268">SUM(IF(Period=$BF$2,IF(Site=$A$245,IF(Provider=$B268,J))))</f>
        <v>8.0227272727272698</v>
      </c>
      <c r="BH268" s="26"/>
      <c r="BI268" s="27">
        <f t="shared" si="165"/>
        <v>5.3639264549460552E-2</v>
      </c>
      <c r="BJ268" s="27">
        <f t="shared" si="153"/>
        <v>1.0922705612971095E-2</v>
      </c>
      <c r="BK268" s="44"/>
      <c r="BL268" s="25">
        <f t="array" ref="BL268">SUM(IF(Period=$BL$2,IF(Site=$A$245,IF(Provider=$B268,I))))</f>
        <v>108</v>
      </c>
      <c r="BM268" s="26">
        <f t="array" ref="BM268">SUM(IF(Period=$BL$2,IF(Site=$A$245,IF(Provider=$B268,J))))</f>
        <v>6.6481481481481497</v>
      </c>
      <c r="BN268" s="26"/>
      <c r="BO268" s="27">
        <f t="shared" si="166"/>
        <v>0.11407689863361935</v>
      </c>
      <c r="BP268" s="27">
        <f t="shared" si="154"/>
        <v>2.2323788203836712E-2</v>
      </c>
      <c r="BQ268" s="44"/>
      <c r="BR268" s="25">
        <f t="array" ref="BR268">SUM(IF(Period=$BR$2,IF(Site=$A$245,IF(Provider=$B268,I))))</f>
        <v>143</v>
      </c>
      <c r="BS268" s="26">
        <f t="array" ref="BS268">SUM(IF(Period=$BR$2,IF(Site=$A$245,IF(Provider=$B268,J))))</f>
        <v>5.9650349650349703</v>
      </c>
      <c r="BT268" s="26"/>
      <c r="BU268" s="27">
        <f t="shared" si="167"/>
        <v>0.12603427895981098</v>
      </c>
      <c r="BV268" s="27">
        <f t="shared" si="155"/>
        <v>2.5021266609955729E-2</v>
      </c>
    </row>
    <row r="269" spans="2:74" outlineLevel="1" x14ac:dyDescent="0.25">
      <c r="B269" s="20" t="s">
        <v>591</v>
      </c>
      <c r="C269" s="44"/>
      <c r="D269" s="25">
        <f t="array" ref="D269">SUM(IF(Period=$D$2,IF(Site=$A$245,IF(Provider=$B269,I))))</f>
        <v>154</v>
      </c>
      <c r="E269" s="26">
        <f t="array" ref="E269">SUM(IF(Period=$D$2,IF(Site=$A$245,IF(Provider=$B269,J))))</f>
        <v>10.220779220779221</v>
      </c>
      <c r="F269" s="26"/>
      <c r="G269" s="27">
        <f t="shared" si="156"/>
        <v>0.214033179222192</v>
      </c>
      <c r="H269" s="27">
        <f t="shared" si="144"/>
        <v>4.5587511223100764E-2</v>
      </c>
      <c r="I269" s="44"/>
      <c r="J269" s="25">
        <f t="array" ref="J269">SUM(IF(Period=$J$2,IF(Site=$A$245,IF(Provider=$B269,I))))</f>
        <v>148</v>
      </c>
      <c r="K269" s="26">
        <f t="array" ref="K269">SUM(IF(Period=$J$2,IF(Site=$A$245,IF(Provider=$B269,J))))</f>
        <v>9.6081081081081088</v>
      </c>
      <c r="L269" s="26"/>
      <c r="M269" s="27">
        <f t="shared" si="157"/>
        <v>0.21274685816876124</v>
      </c>
      <c r="N269" s="27">
        <f t="shared" si="145"/>
        <v>4.4056139046379776E-2</v>
      </c>
      <c r="O269" s="44"/>
      <c r="P269" s="25">
        <f t="array" ref="P269">SUM(IF(Period=$P$2,IF(Site=$A$245,IF(Provider=$B269,I))))</f>
        <v>176</v>
      </c>
      <c r="Q269" s="26">
        <f t="array" ref="Q269">SUM(IF(Period=$P$2,IF(Site=$A$245,IF(Provider=$B269,J))))</f>
        <v>9.9772727272727266</v>
      </c>
      <c r="R269" s="26"/>
      <c r="S269" s="27">
        <f t="shared" si="158"/>
        <v>0.23891156462585034</v>
      </c>
      <c r="T269" s="27">
        <f t="shared" si="146"/>
        <v>5.0602270762492067E-2</v>
      </c>
      <c r="U269" s="44"/>
      <c r="V269" s="25">
        <f t="array" ref="V269">SUM(IF(Period=$V$2,IF(Site=$A$245,IF(Provider=$B269,I))))</f>
        <v>160</v>
      </c>
      <c r="W269" s="26">
        <f t="array" ref="W269">SUM(IF(Period=$V$2,IF(Site=$A$245,IF(Provider=$B269,J))))</f>
        <v>6.4437499999999996</v>
      </c>
      <c r="X269" s="26"/>
      <c r="Y269" s="27">
        <f t="shared" si="159"/>
        <v>0.15285396590066716</v>
      </c>
      <c r="Z269" s="27">
        <f t="shared" si="147"/>
        <v>3.1180064114195851E-2</v>
      </c>
      <c r="AA269" s="44"/>
      <c r="AB269" s="25">
        <f t="array" ref="AB269">SUM(IF(Period=$AB$2,IF(Site=$A$245,IF(Provider=$B269,I))))</f>
        <v>204</v>
      </c>
      <c r="AC269" s="26">
        <f t="array" ref="AC269">SUM(IF(Period=$AB$2,IF(Site=$A$245,IF(Provider=$B269,J))))</f>
        <v>6.3529411764705879</v>
      </c>
      <c r="AD269" s="26"/>
      <c r="AE269" s="27">
        <f t="shared" si="160"/>
        <v>0.18842686827566152</v>
      </c>
      <c r="AF269" s="27">
        <f t="shared" si="148"/>
        <v>3.8987996751000266E-2</v>
      </c>
      <c r="AG269" s="44"/>
      <c r="AH269" s="25">
        <f t="array" ref="AH269">SUM(IF(Period=$AH$2,IF(Site=$A$245,IF(Provider=$B269,I))))</f>
        <v>199</v>
      </c>
      <c r="AI269" s="26">
        <f t="array" ref="AI269">SUM(IF(Period=$AH$2,IF(Site=$A$245,IF(Provider=$B269,J))))</f>
        <v>6.0552763819095503</v>
      </c>
      <c r="AJ269" s="26"/>
      <c r="AK269" s="27">
        <f t="shared" si="161"/>
        <v>0.2103701117318437</v>
      </c>
      <c r="AL269" s="27">
        <f t="shared" si="149"/>
        <v>4.1033848668528251E-2</v>
      </c>
      <c r="AM269" s="44"/>
      <c r="AN269" s="25">
        <f t="array" ref="AN269">SUM(IF(Period=$AN$2,IF(Site=$A$245,IF(Provider=$B269,I))))</f>
        <v>133</v>
      </c>
      <c r="AO269" s="26">
        <f t="array" ref="AO269">SUM(IF(Period=$AN$2,IF(Site=$A$245,IF(Provider=$B269,J))))</f>
        <v>5.0375939849624096</v>
      </c>
      <c r="AP269" s="26"/>
      <c r="AQ269" s="27">
        <f t="shared" si="162"/>
        <v>0.10385986668733538</v>
      </c>
      <c r="AR269" s="27">
        <f t="shared" si="150"/>
        <v>2.1426287176207242E-2</v>
      </c>
      <c r="AS269" s="44"/>
      <c r="AT269" s="25">
        <f t="array" ref="AT269">SUM(IF(Period=$AT$2,IF(Site=$A$245,IF(Provider=$B269,I))))</f>
        <v>147</v>
      </c>
      <c r="AU269" s="26">
        <f t="array" ref="AU269">SUM(IF(Period=$AT$2,IF(Site=$A$245,IF(Provider=$B269,J))))</f>
        <v>8.2191780821917799</v>
      </c>
      <c r="AV269" s="26"/>
      <c r="AW269" s="27">
        <f t="shared" si="163"/>
        <v>0.18732080280344054</v>
      </c>
      <c r="AX269" s="27">
        <f t="shared" si="151"/>
        <v>3.8069734949182081E-2</v>
      </c>
      <c r="AY269" s="44"/>
      <c r="AZ269" s="25">
        <f t="array" ref="AZ269">SUM(IF(Period=$AZ$2,IF(Site=$A$245,IF(Provider=$B269,I))))</f>
        <v>160</v>
      </c>
      <c r="BA269" s="26">
        <f t="array" ref="BA269">SUM(IF(Period=$AZ$2,IF(Site=$A$245,IF(Provider=$B269,J))))</f>
        <v>329.62893081761013</v>
      </c>
      <c r="BB269" s="26"/>
      <c r="BC269" s="27">
        <f t="shared" si="164"/>
        <v>8.2912480633261474</v>
      </c>
      <c r="BD269" s="27">
        <f t="shared" si="152"/>
        <v>1.7185515634532769</v>
      </c>
      <c r="BE269" s="44"/>
      <c r="BF269" s="25">
        <f t="array" ref="BF269">SUM(IF(Period=$BF$2,IF(Site=$A$245,IF(Provider=$B269,I))))</f>
        <v>175</v>
      </c>
      <c r="BG269" s="26">
        <f t="array" ref="BG269">SUM(IF(Period=$BF$2,IF(Site=$A$245,IF(Provider=$B269,J))))</f>
        <v>10.5485714285714</v>
      </c>
      <c r="BH269" s="26"/>
      <c r="BI269" s="27">
        <f t="shared" si="165"/>
        <v>0.28050448260142757</v>
      </c>
      <c r="BJ269" s="27">
        <f t="shared" si="153"/>
        <v>5.7119871279163154E-2</v>
      </c>
      <c r="BK269" s="44"/>
      <c r="BL269" s="25">
        <f t="array" ref="BL269">SUM(IF(Period=$BL$2,IF(Site=$A$245,IF(Provider=$B269,I))))</f>
        <v>112</v>
      </c>
      <c r="BM269" s="26">
        <f t="array" ref="BM269">SUM(IF(Period=$BL$2,IF(Site=$A$245,IF(Provider=$B269,J))))</f>
        <v>7.03571428571429</v>
      </c>
      <c r="BN269" s="26"/>
      <c r="BO269" s="27">
        <f t="shared" si="166"/>
        <v>0.1251986018430252</v>
      </c>
      <c r="BP269" s="27">
        <f t="shared" si="154"/>
        <v>2.4500202095575678E-2</v>
      </c>
      <c r="BQ269" s="44"/>
      <c r="BR269" s="25">
        <f t="array" ref="BR269">SUM(IF(Period=$BR$2,IF(Site=$A$245,IF(Provider=$B269,I))))</f>
        <v>0</v>
      </c>
      <c r="BS269" s="26">
        <f t="array" ref="BS269">SUM(IF(Period=$BR$2,IF(Site=$A$245,IF(Provider=$B269,J))))</f>
        <v>0</v>
      </c>
      <c r="BT269" s="26"/>
      <c r="BU269" s="27">
        <f t="shared" si="167"/>
        <v>0</v>
      </c>
      <c r="BV269" s="27">
        <f t="shared" si="155"/>
        <v>0</v>
      </c>
    </row>
    <row r="270" spans="2:74" outlineLevel="1" x14ac:dyDescent="0.25">
      <c r="B270" s="20" t="s">
        <v>600</v>
      </c>
      <c r="C270" s="44"/>
      <c r="D270" s="25">
        <f t="array" ref="D270">SUM(IF(Period=$D$2,IF(Site=$A$245,IF(Provider=$B270,I))))</f>
        <v>127</v>
      </c>
      <c r="E270" s="26">
        <f t="array" ref="E270">SUM(IF(Period=$D$2,IF(Site=$A$245,IF(Provider=$B270,J))))</f>
        <v>14.811023622047244</v>
      </c>
      <c r="F270" s="26"/>
      <c r="G270" s="27">
        <f t="shared" si="156"/>
        <v>0.25577916779983684</v>
      </c>
      <c r="H270" s="27">
        <f t="shared" si="144"/>
        <v>5.4479103310452685E-2</v>
      </c>
      <c r="I270" s="44"/>
      <c r="J270" s="25">
        <f t="array" ref="J270">SUM(IF(Period=$J$2,IF(Site=$A$245,IF(Provider=$B270,I))))</f>
        <v>134</v>
      </c>
      <c r="K270" s="26">
        <f t="array" ref="K270">SUM(IF(Period=$J$2,IF(Site=$A$245,IF(Provider=$B270,J))))</f>
        <v>6.5597014925373136</v>
      </c>
      <c r="L270" s="26"/>
      <c r="M270" s="27">
        <f t="shared" si="157"/>
        <v>0.131508078994614</v>
      </c>
      <c r="N270" s="27">
        <f t="shared" si="145"/>
        <v>2.7233014220652479E-2</v>
      </c>
      <c r="O270" s="44"/>
      <c r="P270" s="25">
        <f t="array" ref="P270">SUM(IF(Period=$P$2,IF(Site=$A$245,IF(Provider=$B270,I))))</f>
        <v>115</v>
      </c>
      <c r="Q270" s="26">
        <f t="array" ref="Q270">SUM(IF(Period=$P$2,IF(Site=$A$245,IF(Provider=$B270,J))))</f>
        <v>6.3130434782608695</v>
      </c>
      <c r="R270" s="26"/>
      <c r="S270" s="27">
        <f t="shared" si="158"/>
        <v>9.8775510204081637E-2</v>
      </c>
      <c r="T270" s="27">
        <f t="shared" si="146"/>
        <v>2.0920984381303673E-2</v>
      </c>
      <c r="U270" s="44"/>
      <c r="V270" s="25">
        <f t="array" ref="V270">SUM(IF(Period=$V$2,IF(Site=$A$245,IF(Provider=$B270,I))))</f>
        <v>110</v>
      </c>
      <c r="W270" s="26">
        <f t="array" ref="W270">SUM(IF(Period=$V$2,IF(Site=$A$245,IF(Provider=$B270,J))))</f>
        <v>4.9272727272727277</v>
      </c>
      <c r="X270" s="26"/>
      <c r="Y270" s="27">
        <f t="shared" si="159"/>
        <v>8.0355819125277991E-2</v>
      </c>
      <c r="Z270" s="27">
        <f t="shared" si="147"/>
        <v>1.6391459505231961E-2</v>
      </c>
      <c r="AA270" s="44"/>
      <c r="AB270" s="25">
        <f t="array" ref="AB270">SUM(IF(Period=$AB$2,IF(Site=$A$245,IF(Provider=$B270,I))))</f>
        <v>153</v>
      </c>
      <c r="AC270" s="26">
        <f t="array" ref="AC270">SUM(IF(Period=$AB$2,IF(Site=$A$245,IF(Provider=$B270,J))))</f>
        <v>6.5620915032679736</v>
      </c>
      <c r="AD270" s="26"/>
      <c r="AE270" s="27">
        <f t="shared" si="160"/>
        <v>0.14597266647281185</v>
      </c>
      <c r="AF270" s="27">
        <f t="shared" si="148"/>
        <v>3.0203664149694651E-2</v>
      </c>
      <c r="AG270" s="44"/>
      <c r="AH270" s="25">
        <f t="array" ref="AH270">SUM(IF(Period=$AH$2,IF(Site=$A$245,IF(Provider=$B270,I))))</f>
        <v>149</v>
      </c>
      <c r="AI270" s="26">
        <f t="array" ref="AI270">SUM(IF(Period=$AH$2,IF(Site=$A$245,IF(Provider=$B270,J))))</f>
        <v>5.2818791946308696</v>
      </c>
      <c r="AJ270" s="26"/>
      <c r="AK270" s="27">
        <f t="shared" si="161"/>
        <v>0.13739525139664796</v>
      </c>
      <c r="AL270" s="27">
        <f t="shared" si="149"/>
        <v>2.6799700333719253E-2</v>
      </c>
      <c r="AM270" s="44"/>
      <c r="AN270" s="25">
        <f t="array" ref="AN270">SUM(IF(Period=$AN$2,IF(Site=$A$245,IF(Provider=$B270,I))))</f>
        <v>168</v>
      </c>
      <c r="AO270" s="26">
        <f t="array" ref="AO270">SUM(IF(Period=$AN$2,IF(Site=$A$245,IF(Provider=$B270,J))))</f>
        <v>5.7261904761904798</v>
      </c>
      <c r="AP270" s="26"/>
      <c r="AQ270" s="27">
        <f t="shared" si="162"/>
        <v>0.1491241667958457</v>
      </c>
      <c r="AR270" s="27">
        <f t="shared" si="150"/>
        <v>3.0764310841061741E-2</v>
      </c>
      <c r="AS270" s="44"/>
      <c r="AT270" s="25">
        <f t="array" ref="AT270">SUM(IF(Period=$AT$2,IF(Site=$A$245,IF(Provider=$B270,I))))</f>
        <v>142</v>
      </c>
      <c r="AU270" s="26">
        <f t="array" ref="AU270">SUM(IF(Period=$AT$2,IF(Site=$A$245,IF(Provider=$B270,J))))</f>
        <v>5.9507042253521103</v>
      </c>
      <c r="AV270" s="26"/>
      <c r="AW270" s="27">
        <f t="shared" si="163"/>
        <v>0.13100775193798445</v>
      </c>
      <c r="AX270" s="27">
        <f t="shared" si="151"/>
        <v>2.6625074833790202E-2</v>
      </c>
      <c r="AY270" s="44"/>
      <c r="AZ270" s="25">
        <f t="array" ref="AZ270">SUM(IF(Period=$AZ$2,IF(Site=$A$245,IF(Provider=$B270,I))))</f>
        <v>162</v>
      </c>
      <c r="BA270" s="26">
        <f t="array" ref="BA270">SUM(IF(Period=$AZ$2,IF(Site=$A$245,IF(Provider=$B270,J))))</f>
        <v>13.9444444444444</v>
      </c>
      <c r="BB270" s="26"/>
      <c r="BC270" s="27">
        <f t="shared" si="164"/>
        <v>0.35513284074830892</v>
      </c>
      <c r="BD270" s="27">
        <f t="shared" si="152"/>
        <v>7.3609436605949777E-2</v>
      </c>
      <c r="BE270" s="44"/>
      <c r="BF270" s="25">
        <f t="array" ref="BF270">SUM(IF(Period=$BF$2,IF(Site=$A$245,IF(Provider=$B270,I))))</f>
        <v>128</v>
      </c>
      <c r="BG270" s="26">
        <f t="array" ref="BG270">SUM(IF(Period=$BF$2,IF(Site=$A$245,IF(Provider=$B270,J))))</f>
        <v>6.46875</v>
      </c>
      <c r="BH270" s="26"/>
      <c r="BI270" s="27">
        <f t="shared" si="165"/>
        <v>0.12581674517550526</v>
      </c>
      <c r="BJ270" s="27">
        <f t="shared" si="153"/>
        <v>2.562039730181323E-2</v>
      </c>
      <c r="BK270" s="44"/>
      <c r="BL270" s="25">
        <f t="array" ref="BL270">SUM(IF(Period=$BL$2,IF(Site=$A$245,IF(Provider=$B270,I))))</f>
        <v>76</v>
      </c>
      <c r="BM270" s="26">
        <f t="array" ref="BM270">SUM(IF(Period=$BL$2,IF(Site=$A$245,IF(Provider=$B270,J))))</f>
        <v>5.1184210526315796</v>
      </c>
      <c r="BN270" s="26"/>
      <c r="BO270" s="27">
        <f t="shared" si="166"/>
        <v>6.1804893549412147E-2</v>
      </c>
      <c r="BP270" s="27">
        <f t="shared" si="154"/>
        <v>1.2094642912663621E-2</v>
      </c>
      <c r="BQ270" s="44"/>
      <c r="BR270" s="25">
        <f t="array" ref="BR270">SUM(IF(Period=$BR$2,IF(Site=$A$245,IF(Provider=$B270,I))))</f>
        <v>161</v>
      </c>
      <c r="BS270" s="26">
        <f t="array" ref="BS270">SUM(IF(Period=$BR$2,IF(Site=$A$245,IF(Provider=$B270,J))))</f>
        <v>7.4534161490683202</v>
      </c>
      <c r="BT270" s="26"/>
      <c r="BU270" s="27">
        <f t="shared" si="167"/>
        <v>0.17730496453900702</v>
      </c>
      <c r="BV270" s="27">
        <f t="shared" si="155"/>
        <v>3.5199906133583633E-2</v>
      </c>
    </row>
    <row r="271" spans="2:74" outlineLevel="1" x14ac:dyDescent="0.25">
      <c r="B271" s="20" t="s">
        <v>588</v>
      </c>
      <c r="C271" s="44"/>
      <c r="D271" s="25">
        <f t="array" ref="D271">SUM(IF(Period=$D$2,IF(Site=$A$245,IF(Provider=$B271,I))))</f>
        <v>166</v>
      </c>
      <c r="E271" s="26">
        <f t="array" ref="E271">SUM(IF(Period=$D$2,IF(Site=$A$245,IF(Provider=$B271,J))))</f>
        <v>5.572289156626506</v>
      </c>
      <c r="F271" s="26"/>
      <c r="G271" s="27">
        <f t="shared" si="156"/>
        <v>0.12578188740821322</v>
      </c>
      <c r="H271" s="27">
        <f t="shared" si="144"/>
        <v>2.6790627624757434E-2</v>
      </c>
      <c r="I271" s="44"/>
      <c r="J271" s="25">
        <f t="array" ref="J271">SUM(IF(Period=$J$2,IF(Site=$A$245,IF(Provider=$B271,I))))</f>
        <v>153</v>
      </c>
      <c r="K271" s="26">
        <f t="array" ref="K271">SUM(IF(Period=$J$2,IF(Site=$A$245,IF(Provider=$B271,J))))</f>
        <v>5.2875816993464051</v>
      </c>
      <c r="L271" s="26"/>
      <c r="M271" s="27">
        <f t="shared" si="157"/>
        <v>0.12103530819868341</v>
      </c>
      <c r="N271" s="27">
        <f t="shared" si="145"/>
        <v>2.5064287263376398E-2</v>
      </c>
      <c r="O271" s="44"/>
      <c r="P271" s="25">
        <f t="array" ref="P271">SUM(IF(Period=$P$2,IF(Site=$A$245,IF(Provider=$B271,I))))</f>
        <v>238</v>
      </c>
      <c r="Q271" s="26">
        <f t="array" ref="Q271">SUM(IF(Period=$P$2,IF(Site=$A$245,IF(Provider=$B271,J))))</f>
        <v>5.0756302521008401</v>
      </c>
      <c r="R271" s="26"/>
      <c r="S271" s="27">
        <f t="shared" si="158"/>
        <v>0.16435374149659862</v>
      </c>
      <c r="T271" s="27">
        <f t="shared" si="146"/>
        <v>3.4810673736384072E-2</v>
      </c>
      <c r="U271" s="44"/>
      <c r="V271" s="25">
        <f t="array" ref="V271">SUM(IF(Period=$V$2,IF(Site=$A$245,IF(Provider=$B271,I))))</f>
        <v>184</v>
      </c>
      <c r="W271" s="26">
        <f t="array" ref="W271">SUM(IF(Period=$V$2,IF(Site=$A$245,IF(Provider=$B271,J))))</f>
        <v>4.4293478260869561</v>
      </c>
      <c r="X271" s="26"/>
      <c r="Y271" s="27">
        <f t="shared" si="159"/>
        <v>0.12083024462564862</v>
      </c>
      <c r="Z271" s="27">
        <f t="shared" si="147"/>
        <v>2.4647674348273148E-2</v>
      </c>
      <c r="AA271" s="44"/>
      <c r="AB271" s="25">
        <f t="array" ref="AB271">SUM(IF(Period=$AB$2,IF(Site=$A$245,IF(Provider=$B271,I))))</f>
        <v>202</v>
      </c>
      <c r="AC271" s="26">
        <f t="array" ref="AC271">SUM(IF(Period=$AB$2,IF(Site=$A$245,IF(Provider=$B271,J))))</f>
        <v>4.8316831683168315</v>
      </c>
      <c r="AD271" s="26"/>
      <c r="AE271" s="27">
        <f t="shared" si="160"/>
        <v>0.14190171561500436</v>
      </c>
      <c r="AF271" s="27">
        <f t="shared" si="148"/>
        <v>2.9361330886555757E-2</v>
      </c>
      <c r="AG271" s="44"/>
      <c r="AH271" s="25">
        <f t="array" ref="AH271">SUM(IF(Period=$AH$2,IF(Site=$A$245,IF(Provider=$B271,I))))</f>
        <v>172</v>
      </c>
      <c r="AI271" s="26">
        <f t="array" ref="AI271">SUM(IF(Period=$AH$2,IF(Site=$A$245,IF(Provider=$B271,J))))</f>
        <v>4.4767441860465098</v>
      </c>
      <c r="AJ271" s="26"/>
      <c r="AK271" s="27">
        <f t="shared" si="161"/>
        <v>0.13442737430167592</v>
      </c>
      <c r="AL271" s="27">
        <f t="shared" si="149"/>
        <v>2.6220799564121763E-2</v>
      </c>
      <c r="AM271" s="44"/>
      <c r="AN271" s="25">
        <f t="array" ref="AN271">SUM(IF(Period=$AN$2,IF(Site=$A$245,IF(Provider=$B271,I))))</f>
        <v>202</v>
      </c>
      <c r="AO271" s="26">
        <f t="array" ref="AO271">SUM(IF(Period=$AN$2,IF(Site=$A$245,IF(Provider=$B271,J))))</f>
        <v>3.6782178217821802</v>
      </c>
      <c r="AP271" s="26"/>
      <c r="AQ271" s="27">
        <f t="shared" si="162"/>
        <v>0.11517594171446294</v>
      </c>
      <c r="AR271" s="27">
        <f t="shared" si="150"/>
        <v>2.3760793092420861E-2</v>
      </c>
      <c r="AS271" s="44"/>
      <c r="AT271" s="25">
        <f t="array" ref="AT271">SUM(IF(Period=$AT$2,IF(Site=$A$245,IF(Provider=$B271,I))))</f>
        <v>208</v>
      </c>
      <c r="AU271" s="26">
        <f t="array" ref="AU271">SUM(IF(Period=$AT$2,IF(Site=$A$245,IF(Provider=$B271,J))))</f>
        <v>3.8221153846153801</v>
      </c>
      <c r="AV271" s="26"/>
      <c r="AW271" s="27">
        <f t="shared" si="163"/>
        <v>0.12325581395348822</v>
      </c>
      <c r="AX271" s="27">
        <f t="shared" si="151"/>
        <v>2.504962661877301E-2</v>
      </c>
      <c r="AY271" s="44"/>
      <c r="AZ271" s="25">
        <f t="array" ref="AZ271">SUM(IF(Period=$AZ$2,IF(Site=$A$245,IF(Provider=$B271,I))))</f>
        <v>165</v>
      </c>
      <c r="BA271" s="26">
        <f t="array" ref="BA271">SUM(IF(Period=$AZ$2,IF(Site=$A$245,IF(Provider=$B271,J))))</f>
        <v>5.2303030303030296</v>
      </c>
      <c r="BB271" s="26"/>
      <c r="BC271" s="27">
        <f t="shared" si="164"/>
        <v>0.13567049206099668</v>
      </c>
      <c r="BD271" s="27">
        <f t="shared" si="152"/>
        <v>2.8120825051321317E-2</v>
      </c>
      <c r="BE271" s="44"/>
      <c r="BF271" s="25">
        <f t="array" ref="BF271">SUM(IF(Period=$BF$2,IF(Site=$A$245,IF(Provider=$B271,I))))</f>
        <v>185</v>
      </c>
      <c r="BG271" s="26">
        <f t="array" ref="BG271">SUM(IF(Period=$BF$2,IF(Site=$A$245,IF(Provider=$B271,J))))</f>
        <v>4.84324324324324</v>
      </c>
      <c r="BH271" s="26"/>
      <c r="BI271" s="27">
        <f t="shared" si="165"/>
        <v>0.13614952134933891</v>
      </c>
      <c r="BJ271" s="27">
        <f t="shared" si="153"/>
        <v>2.7724487901479033E-2</v>
      </c>
      <c r="BK271" s="44"/>
      <c r="BL271" s="25">
        <f t="array" ref="BL271">SUM(IF(Period=$BL$2,IF(Site=$A$245,IF(Provider=$B271,I))))</f>
        <v>219</v>
      </c>
      <c r="BM271" s="26">
        <f t="array" ref="BM271">SUM(IF(Period=$BL$2,IF(Site=$A$245,IF(Provider=$B271,J))))</f>
        <v>4.1324200913242004</v>
      </c>
      <c r="BN271" s="26"/>
      <c r="BO271" s="27">
        <f t="shared" si="166"/>
        <v>0.14378773435017475</v>
      </c>
      <c r="BP271" s="27">
        <f t="shared" si="154"/>
        <v>2.8137922457482197E-2</v>
      </c>
      <c r="BQ271" s="44"/>
      <c r="BR271" s="25">
        <f t="array" ref="BR271">SUM(IF(Period=$BR$2,IF(Site=$A$245,IF(Provider=$B271,I))))</f>
        <v>295</v>
      </c>
      <c r="BS271" s="26">
        <f t="array" ref="BS271">SUM(IF(Period=$BR$2,IF(Site=$A$245,IF(Provider=$B271,J))))</f>
        <v>4.6508474576271199</v>
      </c>
      <c r="BT271" s="26"/>
      <c r="BU271" s="27">
        <f t="shared" si="167"/>
        <v>0.20271867612293151</v>
      </c>
      <c r="BV271" s="27">
        <f t="shared" si="155"/>
        <v>4.0245226012730645E-2</v>
      </c>
    </row>
    <row r="272" spans="2:74" outlineLevel="1" x14ac:dyDescent="0.25">
      <c r="B272" s="20" t="s">
        <v>938</v>
      </c>
      <c r="C272" s="44"/>
      <c r="D272" s="25">
        <f t="array" ref="D272">SUM(IF(Period=$D$2,IF(Site=$A$245,IF(Provider=$B272,I))))</f>
        <v>0</v>
      </c>
      <c r="E272" s="26">
        <f t="array" ref="E272">SUM(IF(Period=$D$2,IF(Site=$A$245,IF(Provider=$B272,J))))</f>
        <v>0</v>
      </c>
      <c r="F272" s="26"/>
      <c r="G272" s="27">
        <f t="shared" si="156"/>
        <v>0</v>
      </c>
      <c r="H272" s="27">
        <f t="shared" si="144"/>
        <v>0</v>
      </c>
      <c r="I272" s="44"/>
      <c r="J272" s="25">
        <f t="array" ref="J272">SUM(IF(Period=$J$2,IF(Site=$A$245,IF(Provider=$B272,I))))</f>
        <v>0</v>
      </c>
      <c r="K272" s="26">
        <f t="array" ref="K272">SUM(IF(Period=$J$2,IF(Site=$A$245,IF(Provider=$B272,J))))</f>
        <v>0</v>
      </c>
      <c r="L272" s="26"/>
      <c r="M272" s="27">
        <f t="shared" si="157"/>
        <v>0</v>
      </c>
      <c r="N272" s="27">
        <f t="shared" si="145"/>
        <v>0</v>
      </c>
      <c r="O272" s="44"/>
      <c r="P272" s="25">
        <f t="array" ref="P272">SUM(IF(Period=$P$2,IF(Site=$A$245,IF(Provider=$B272,I))))</f>
        <v>0</v>
      </c>
      <c r="Q272" s="26">
        <f t="array" ref="Q272">SUM(IF(Period=$P$2,IF(Site=$A$245,IF(Provider=$B272,J))))</f>
        <v>0</v>
      </c>
      <c r="R272" s="26"/>
      <c r="S272" s="27">
        <f t="shared" si="158"/>
        <v>0</v>
      </c>
      <c r="T272" s="27">
        <f t="shared" si="146"/>
        <v>0</v>
      </c>
      <c r="U272" s="44"/>
      <c r="V272" s="25">
        <f t="array" ref="V272">SUM(IF(Period=$V$2,IF(Site=$A$245,IF(Provider=$B272,I))))</f>
        <v>0</v>
      </c>
      <c r="W272" s="26">
        <f t="array" ref="W272">SUM(IF(Period=$V$2,IF(Site=$A$245,IF(Provider=$B272,J))))</f>
        <v>0</v>
      </c>
      <c r="X272" s="26"/>
      <c r="Y272" s="27">
        <f t="shared" si="159"/>
        <v>0</v>
      </c>
      <c r="Z272" s="27">
        <f t="shared" si="147"/>
        <v>0</v>
      </c>
      <c r="AA272" s="44"/>
      <c r="AB272" s="25">
        <f t="array" ref="AB272">SUM(IF(Period=$AB$2,IF(Site=$A$245,IF(Provider=$B272,I))))</f>
        <v>0</v>
      </c>
      <c r="AC272" s="26">
        <f t="array" ref="AC272">SUM(IF(Period=$AB$2,IF(Site=$A$245,IF(Provider=$B272,J))))</f>
        <v>0</v>
      </c>
      <c r="AD272" s="26"/>
      <c r="AE272" s="27">
        <f t="shared" si="160"/>
        <v>0</v>
      </c>
      <c r="AF272" s="27">
        <f t="shared" si="148"/>
        <v>0</v>
      </c>
      <c r="AG272" s="44"/>
      <c r="AH272" s="25">
        <f t="array" ref="AH272">SUM(IF(Period=$AH$2,IF(Site=$A$245,IF(Provider=$B272,I))))</f>
        <v>0</v>
      </c>
      <c r="AI272" s="26">
        <f t="array" ref="AI272">SUM(IF(Period=$AH$2,IF(Site=$A$245,IF(Provider=$B272,J))))</f>
        <v>0</v>
      </c>
      <c r="AJ272" s="26"/>
      <c r="AK272" s="27">
        <f t="shared" si="161"/>
        <v>0</v>
      </c>
      <c r="AL272" s="27">
        <f t="shared" si="149"/>
        <v>0</v>
      </c>
      <c r="AM272" s="44"/>
      <c r="AN272" s="25">
        <f t="array" ref="AN272">SUM(IF(Period=$AN$2,IF(Site=$A$245,IF(Provider=$B272,I))))</f>
        <v>44</v>
      </c>
      <c r="AO272" s="26">
        <f t="array" ref="AO272">SUM(IF(Period=$AN$2,IF(Site=$A$245,IF(Provider=$B272,J))))</f>
        <v>5.9090909090909101</v>
      </c>
      <c r="AP272" s="26"/>
      <c r="AQ272" s="27">
        <f t="shared" si="162"/>
        <v>4.0303828863742057E-2</v>
      </c>
      <c r="AR272" s="27">
        <f t="shared" si="150"/>
        <v>8.3146786056923581E-3</v>
      </c>
      <c r="AS272" s="44"/>
      <c r="AT272" s="25">
        <f t="array" ref="AT272">SUM(IF(Period=$AT$2,IF(Site=$A$245,IF(Provider=$B272,I))))</f>
        <v>0</v>
      </c>
      <c r="AU272" s="26">
        <f t="array" ref="AU272">SUM(IF(Period=$AT$2,IF(Site=$A$245,IF(Provider=$B272,J))))</f>
        <v>0</v>
      </c>
      <c r="AV272" s="26"/>
      <c r="AW272" s="27">
        <f t="shared" si="163"/>
        <v>0</v>
      </c>
      <c r="AX272" s="27">
        <f t="shared" si="151"/>
        <v>0</v>
      </c>
      <c r="AY272" s="44"/>
      <c r="AZ272" s="25">
        <f t="array" ref="AZ272">SUM(IF(Period=$AZ$2,IF(Site=$A$245,IF(Provider=$B272,I))))</f>
        <v>0</v>
      </c>
      <c r="BA272" s="26">
        <f t="array" ref="BA272">SUM(IF(Period=$AZ$2,IF(Site=$A$245,IF(Provider=$B272,J))))</f>
        <v>0</v>
      </c>
      <c r="BB272" s="26"/>
      <c r="BC272" s="27">
        <f t="shared" si="164"/>
        <v>0</v>
      </c>
      <c r="BD272" s="27">
        <f t="shared" si="152"/>
        <v>0</v>
      </c>
      <c r="BE272" s="44"/>
      <c r="BF272" s="25">
        <f t="array" ref="BF272">SUM(IF(Period=$BF$2,IF(Site=$A$245,IF(Provider=$B272,I))))</f>
        <v>0</v>
      </c>
      <c r="BG272" s="26">
        <f t="array" ref="BG272">SUM(IF(Period=$BF$2,IF(Site=$A$245,IF(Provider=$B272,J))))</f>
        <v>0</v>
      </c>
      <c r="BH272" s="26"/>
      <c r="BI272" s="27">
        <f t="shared" si="165"/>
        <v>0</v>
      </c>
      <c r="BJ272" s="27">
        <f t="shared" si="153"/>
        <v>0</v>
      </c>
      <c r="BK272" s="44"/>
      <c r="BL272" s="25">
        <f t="array" ref="BL272">SUM(IF(Period=$BL$2,IF(Site=$A$245,IF(Provider=$B272,I))))</f>
        <v>0</v>
      </c>
      <c r="BM272" s="26">
        <f t="array" ref="BM272">SUM(IF(Period=$BL$2,IF(Site=$A$245,IF(Provider=$B272,J))))</f>
        <v>0</v>
      </c>
      <c r="BN272" s="26"/>
      <c r="BO272" s="27">
        <f t="shared" si="166"/>
        <v>0</v>
      </c>
      <c r="BP272" s="27">
        <f t="shared" si="154"/>
        <v>0</v>
      </c>
      <c r="BQ272" s="44"/>
      <c r="BR272" s="25">
        <f t="array" ref="BR272">SUM(IF(Period=$BR$2,IF(Site=$A$245,IF(Provider=$B272,I))))</f>
        <v>0</v>
      </c>
      <c r="BS272" s="26">
        <f t="array" ref="BS272">SUM(IF(Period=$BR$2,IF(Site=$A$245,IF(Provider=$B272,J))))</f>
        <v>0</v>
      </c>
      <c r="BT272" s="26"/>
      <c r="BU272" s="27">
        <f t="shared" si="167"/>
        <v>0</v>
      </c>
      <c r="BV272" s="27">
        <f t="shared" si="155"/>
        <v>0</v>
      </c>
    </row>
    <row r="273" spans="2:74" outlineLevel="1" x14ac:dyDescent="0.25">
      <c r="B273" s="20" t="s">
        <v>589</v>
      </c>
      <c r="C273" s="44"/>
      <c r="D273" s="25">
        <f t="array" ref="D273">SUM(IF(Period=$D$2,IF(Site=$A$245,IF(Provider=$B273,I))))</f>
        <v>161</v>
      </c>
      <c r="E273" s="26">
        <f t="array" ref="E273">SUM(IF(Period=$D$2,IF(Site=$A$245,IF(Provider=$B273,J))))</f>
        <v>11.018633540372671</v>
      </c>
      <c r="F273" s="26"/>
      <c r="G273" s="27">
        <f t="shared" si="156"/>
        <v>0.24122926298612998</v>
      </c>
      <c r="H273" s="27">
        <f t="shared" si="144"/>
        <v>5.138007935818345E-2</v>
      </c>
      <c r="I273" s="44"/>
      <c r="J273" s="25">
        <f t="array" ref="J273">SUM(IF(Period=$J$2,IF(Site=$A$245,IF(Provider=$B273,I))))</f>
        <v>157</v>
      </c>
      <c r="K273" s="26">
        <f t="array" ref="K273">SUM(IF(Period=$J$2,IF(Site=$A$245,IF(Provider=$B273,J))))</f>
        <v>5.5923566878980893</v>
      </c>
      <c r="L273" s="26"/>
      <c r="M273" s="27">
        <f t="shared" si="157"/>
        <v>0.13135846798324358</v>
      </c>
      <c r="N273" s="27">
        <f t="shared" si="145"/>
        <v>2.7202032406977106E-2</v>
      </c>
      <c r="O273" s="44"/>
      <c r="P273" s="25">
        <f t="array" ref="P273">SUM(IF(Period=$P$2,IF(Site=$A$245,IF(Provider=$B273,I))))</f>
        <v>147</v>
      </c>
      <c r="Q273" s="26">
        <f t="array" ref="Q273">SUM(IF(Period=$P$2,IF(Site=$A$245,IF(Provider=$B273,J))))</f>
        <v>4.2857142857142856</v>
      </c>
      <c r="R273" s="26"/>
      <c r="S273" s="27">
        <f t="shared" si="158"/>
        <v>8.5714285714285715E-2</v>
      </c>
      <c r="T273" s="27">
        <f t="shared" si="146"/>
        <v>1.8154573223445335E-2</v>
      </c>
      <c r="U273" s="44"/>
      <c r="V273" s="25">
        <f t="array" ref="V273">SUM(IF(Period=$V$2,IF(Site=$A$245,IF(Provider=$B273,I))))</f>
        <v>186</v>
      </c>
      <c r="W273" s="26">
        <f t="array" ref="W273">SUM(IF(Period=$V$2,IF(Site=$A$245,IF(Provider=$B273,J))))</f>
        <v>5.365591397849462</v>
      </c>
      <c r="X273" s="26"/>
      <c r="Y273" s="27">
        <f t="shared" si="159"/>
        <v>0.14796145292809487</v>
      </c>
      <c r="Z273" s="27">
        <f t="shared" si="147"/>
        <v>3.0182060122179877E-2</v>
      </c>
      <c r="AA273" s="44"/>
      <c r="AB273" s="25">
        <f t="array" ref="AB273">SUM(IF(Period=$AB$2,IF(Site=$A$245,IF(Provider=$B273,I))))</f>
        <v>201</v>
      </c>
      <c r="AC273" s="26">
        <f t="array" ref="AC273">SUM(IF(Period=$AB$2,IF(Site=$A$245,IF(Provider=$B273,J))))</f>
        <v>6.5223880597014929</v>
      </c>
      <c r="AD273" s="26"/>
      <c r="AE273" s="27">
        <f t="shared" si="160"/>
        <v>0.19060773480662985</v>
      </c>
      <c r="AF273" s="27">
        <f t="shared" si="148"/>
        <v>3.943924671339611E-2</v>
      </c>
      <c r="AG273" s="44"/>
      <c r="AH273" s="25">
        <f t="array" ref="AH273">SUM(IF(Period=$AH$2,IF(Site=$A$245,IF(Provider=$B273,I))))</f>
        <v>136</v>
      </c>
      <c r="AI273" s="26">
        <f t="array" ref="AI273">SUM(IF(Period=$AH$2,IF(Site=$A$245,IF(Provider=$B273,J))))</f>
        <v>8.5661764705882408</v>
      </c>
      <c r="AJ273" s="26"/>
      <c r="AK273" s="27">
        <f t="shared" si="161"/>
        <v>0.20338687150838</v>
      </c>
      <c r="AL273" s="27">
        <f t="shared" si="149"/>
        <v>3.9671729210651804E-2</v>
      </c>
      <c r="AM273" s="44"/>
      <c r="AN273" s="25">
        <f t="array" ref="AN273">SUM(IF(Period=$AN$2,IF(Site=$A$245,IF(Provider=$B273,I))))</f>
        <v>70</v>
      </c>
      <c r="AO273" s="26">
        <f t="array" ref="AO273">SUM(IF(Period=$AN$2,IF(Site=$A$245,IF(Provider=$B273,J))))</f>
        <v>5.4428571428571404</v>
      </c>
      <c r="AP273" s="26"/>
      <c r="AQ273" s="27">
        <f t="shared" si="162"/>
        <v>5.9060610758021985E-2</v>
      </c>
      <c r="AR273" s="27">
        <f t="shared" si="150"/>
        <v>1.2184202110649179E-2</v>
      </c>
      <c r="AS273" s="44"/>
      <c r="AT273" s="25">
        <f t="array" ref="AT273">SUM(IF(Period=$AT$2,IF(Site=$A$245,IF(Provider=$B273,I))))</f>
        <v>72</v>
      </c>
      <c r="AU273" s="26">
        <f t="array" ref="AU273">SUM(IF(Period=$AT$2,IF(Site=$A$245,IF(Provider=$B273,J))))</f>
        <v>4.1388888888888902</v>
      </c>
      <c r="AV273" s="26"/>
      <c r="AW273" s="27">
        <f t="shared" si="163"/>
        <v>4.6201550387596914E-2</v>
      </c>
      <c r="AX273" s="27">
        <f t="shared" si="151"/>
        <v>9.3896713615023511E-3</v>
      </c>
      <c r="AY273" s="44"/>
      <c r="AZ273" s="25">
        <f t="array" ref="AZ273">SUM(IF(Period=$AZ$2,IF(Site=$A$245,IF(Provider=$B273,I))))</f>
        <v>0</v>
      </c>
      <c r="BA273" s="26">
        <f t="array" ref="BA273">SUM(IF(Period=$AZ$2,IF(Site=$A$245,IF(Provider=$B273,J))))</f>
        <v>0</v>
      </c>
      <c r="BB273" s="26"/>
      <c r="BC273" s="27">
        <f t="shared" si="164"/>
        <v>0</v>
      </c>
      <c r="BD273" s="27">
        <f t="shared" si="152"/>
        <v>0</v>
      </c>
      <c r="BE273" s="44"/>
      <c r="BF273" s="25">
        <f t="array" ref="BF273">SUM(IF(Period=$BF$2,IF(Site=$A$245,IF(Provider=$B273,I))))</f>
        <v>0</v>
      </c>
      <c r="BG273" s="26">
        <f t="array" ref="BG273">SUM(IF(Period=$BF$2,IF(Site=$A$245,IF(Provider=$B273,J))))</f>
        <v>0</v>
      </c>
      <c r="BH273" s="26"/>
      <c r="BI273" s="27">
        <f t="shared" si="165"/>
        <v>0</v>
      </c>
      <c r="BJ273" s="27">
        <f t="shared" si="153"/>
        <v>0</v>
      </c>
      <c r="BK273" s="44"/>
      <c r="BL273" s="25">
        <f t="array" ref="BL273">SUM(IF(Period=$BL$2,IF(Site=$A$245,IF(Provider=$B273,I))))</f>
        <v>0</v>
      </c>
      <c r="BM273" s="26">
        <f t="array" ref="BM273">SUM(IF(Period=$BL$2,IF(Site=$A$245,IF(Provider=$B273,J))))</f>
        <v>0</v>
      </c>
      <c r="BN273" s="26"/>
      <c r="BO273" s="27">
        <f t="shared" si="166"/>
        <v>0</v>
      </c>
      <c r="BP273" s="27">
        <f t="shared" si="154"/>
        <v>0</v>
      </c>
      <c r="BQ273" s="44"/>
      <c r="BR273" s="25">
        <f t="array" ref="BR273">SUM(IF(Period=$BR$2,IF(Site=$A$245,IF(Provider=$B273,I))))</f>
        <v>0</v>
      </c>
      <c r="BS273" s="26">
        <f t="array" ref="BS273">SUM(IF(Period=$BR$2,IF(Site=$A$245,IF(Provider=$B273,J))))</f>
        <v>0</v>
      </c>
      <c r="BT273" s="26"/>
      <c r="BU273" s="27">
        <f t="shared" si="167"/>
        <v>0</v>
      </c>
      <c r="BV273" s="27">
        <f t="shared" si="155"/>
        <v>0</v>
      </c>
    </row>
    <row r="274" spans="2:74" outlineLevel="1" x14ac:dyDescent="0.25">
      <c r="B274" s="20" t="s">
        <v>886</v>
      </c>
      <c r="C274" s="44"/>
      <c r="D274" s="25">
        <f t="array" ref="D274">SUM(IF(Period=$D$2,IF(Site=$A$245,IF(Provider=$B274,I))))</f>
        <v>0</v>
      </c>
      <c r="E274" s="26">
        <f t="array" ref="E274">SUM(IF(Period=$D$2,IF(Site=$A$245,IF(Provider=$B274,J))))</f>
        <v>0</v>
      </c>
      <c r="F274" s="26"/>
      <c r="G274" s="27">
        <f t="shared" si="156"/>
        <v>0</v>
      </c>
      <c r="H274" s="27">
        <f t="shared" si="144"/>
        <v>0</v>
      </c>
      <c r="I274" s="44"/>
      <c r="J274" s="25">
        <f t="array" ref="J274">SUM(IF(Period=$J$2,IF(Site=$A$245,IF(Provider=$B274,I))))</f>
        <v>0</v>
      </c>
      <c r="K274" s="26">
        <f t="array" ref="K274">SUM(IF(Period=$J$2,IF(Site=$A$245,IF(Provider=$B274,J))))</f>
        <v>0</v>
      </c>
      <c r="L274" s="26"/>
      <c r="M274" s="27">
        <f t="shared" si="157"/>
        <v>0</v>
      </c>
      <c r="N274" s="27">
        <f t="shared" si="145"/>
        <v>0</v>
      </c>
      <c r="O274" s="44"/>
      <c r="P274" s="25">
        <f t="array" ref="P274">SUM(IF(Period=$P$2,IF(Site=$A$245,IF(Provider=$B274,I))))</f>
        <v>0</v>
      </c>
      <c r="Q274" s="26">
        <f t="array" ref="Q274">SUM(IF(Period=$P$2,IF(Site=$A$245,IF(Provider=$B274,J))))</f>
        <v>0</v>
      </c>
      <c r="R274" s="26"/>
      <c r="S274" s="27">
        <f t="shared" si="158"/>
        <v>0</v>
      </c>
      <c r="T274" s="27">
        <f t="shared" si="146"/>
        <v>0</v>
      </c>
      <c r="U274" s="44"/>
      <c r="V274" s="25">
        <f t="array" ref="V274">SUM(IF(Period=$V$2,IF(Site=$A$245,IF(Provider=$B274,I))))</f>
        <v>0</v>
      </c>
      <c r="W274" s="26">
        <f t="array" ref="W274">SUM(IF(Period=$V$2,IF(Site=$A$245,IF(Provider=$B274,J))))</f>
        <v>0</v>
      </c>
      <c r="X274" s="26"/>
      <c r="Y274" s="27">
        <f t="shared" si="159"/>
        <v>0</v>
      </c>
      <c r="Z274" s="27">
        <f t="shared" si="147"/>
        <v>0</v>
      </c>
      <c r="AA274" s="44"/>
      <c r="AB274" s="25">
        <f t="array" ref="AB274">SUM(IF(Period=$AB$2,IF(Site=$A$245,IF(Provider=$B274,I))))</f>
        <v>1</v>
      </c>
      <c r="AC274" s="26">
        <f t="array" ref="AC274">SUM(IF(Period=$AB$2,IF(Site=$A$245,IF(Provider=$B274,J))))</f>
        <v>3</v>
      </c>
      <c r="AD274" s="26"/>
      <c r="AE274" s="27">
        <f t="shared" si="160"/>
        <v>4.3617330619366091E-4</v>
      </c>
      <c r="AF274" s="27">
        <f t="shared" si="148"/>
        <v>9.0249992479167287E-5</v>
      </c>
      <c r="AG274" s="44"/>
      <c r="AH274" s="25">
        <f t="array" ref="AH274">SUM(IF(Period=$AH$2,IF(Site=$A$245,IF(Provider=$B274,I))))</f>
        <v>0</v>
      </c>
      <c r="AI274" s="26">
        <f t="array" ref="AI274">SUM(IF(Period=$AH$2,IF(Site=$A$245,IF(Provider=$B274,J))))</f>
        <v>0</v>
      </c>
      <c r="AJ274" s="26"/>
      <c r="AK274" s="27">
        <f t="shared" si="161"/>
        <v>0</v>
      </c>
      <c r="AL274" s="27">
        <f t="shared" si="149"/>
        <v>0</v>
      </c>
      <c r="AM274" s="44"/>
      <c r="AN274" s="25">
        <f t="array" ref="AN274">SUM(IF(Period=$AN$2,IF(Site=$A$245,IF(Provider=$B274,I))))</f>
        <v>0</v>
      </c>
      <c r="AO274" s="26">
        <f t="array" ref="AO274">SUM(IF(Period=$AN$2,IF(Site=$A$245,IF(Provider=$B274,J))))</f>
        <v>0</v>
      </c>
      <c r="AP274" s="26"/>
      <c r="AQ274" s="27">
        <f t="shared" si="162"/>
        <v>0</v>
      </c>
      <c r="AR274" s="27">
        <f t="shared" si="150"/>
        <v>0</v>
      </c>
      <c r="AS274" s="44"/>
      <c r="AT274" s="25">
        <f t="array" ref="AT274">SUM(IF(Period=$AT$2,IF(Site=$A$245,IF(Provider=$B274,I))))</f>
        <v>0</v>
      </c>
      <c r="AU274" s="26">
        <f t="array" ref="AU274">SUM(IF(Period=$AT$2,IF(Site=$A$245,IF(Provider=$B274,J))))</f>
        <v>0</v>
      </c>
      <c r="AV274" s="26"/>
      <c r="AW274" s="27">
        <f t="shared" si="163"/>
        <v>0</v>
      </c>
      <c r="AX274" s="27">
        <f t="shared" si="151"/>
        <v>0</v>
      </c>
      <c r="AY274" s="44"/>
      <c r="AZ274" s="25">
        <f t="array" ref="AZ274">SUM(IF(Period=$AZ$2,IF(Site=$A$245,IF(Provider=$B274,I))))</f>
        <v>0</v>
      </c>
      <c r="BA274" s="26">
        <f t="array" ref="BA274">SUM(IF(Period=$AZ$2,IF(Site=$A$245,IF(Provider=$B274,J))))</f>
        <v>0</v>
      </c>
      <c r="BB274" s="26"/>
      <c r="BC274" s="27">
        <f t="shared" si="164"/>
        <v>0</v>
      </c>
      <c r="BD274" s="27">
        <f t="shared" si="152"/>
        <v>0</v>
      </c>
      <c r="BE274" s="44"/>
      <c r="BF274" s="25">
        <f t="array" ref="BF274">SUM(IF(Period=$BF$2,IF(Site=$A$245,IF(Provider=$B274,I))))</f>
        <v>0</v>
      </c>
      <c r="BG274" s="26">
        <f t="array" ref="BG274">SUM(IF(Period=$BF$2,IF(Site=$A$245,IF(Provider=$B274,J))))</f>
        <v>0</v>
      </c>
      <c r="BH274" s="26"/>
      <c r="BI274" s="27">
        <f t="shared" si="165"/>
        <v>0</v>
      </c>
      <c r="BJ274" s="27">
        <f t="shared" si="153"/>
        <v>0</v>
      </c>
      <c r="BK274" s="44"/>
      <c r="BL274" s="25">
        <f t="array" ref="BL274">SUM(IF(Period=$BL$2,IF(Site=$A$245,IF(Provider=$B274,I))))</f>
        <v>0</v>
      </c>
      <c r="BM274" s="26">
        <f t="array" ref="BM274">SUM(IF(Period=$BL$2,IF(Site=$A$245,IF(Provider=$B274,J))))</f>
        <v>0</v>
      </c>
      <c r="BN274" s="26"/>
      <c r="BO274" s="27">
        <f t="shared" si="166"/>
        <v>0</v>
      </c>
      <c r="BP274" s="27">
        <f t="shared" si="154"/>
        <v>0</v>
      </c>
      <c r="BQ274" s="44"/>
      <c r="BR274" s="25">
        <f t="array" ref="BR274">SUM(IF(Period=$BR$2,IF(Site=$A$245,IF(Provider=$B274,I))))</f>
        <v>0</v>
      </c>
      <c r="BS274" s="26">
        <f t="array" ref="BS274">SUM(IF(Period=$BR$2,IF(Site=$A$245,IF(Provider=$B274,J))))</f>
        <v>0</v>
      </c>
      <c r="BT274" s="26"/>
      <c r="BU274" s="27">
        <f t="shared" si="167"/>
        <v>0</v>
      </c>
      <c r="BV274" s="27">
        <f t="shared" si="155"/>
        <v>0</v>
      </c>
    </row>
    <row r="275" spans="2:74" outlineLevel="1" x14ac:dyDescent="0.25">
      <c r="B275" s="20" t="s">
        <v>932</v>
      </c>
      <c r="C275" s="44"/>
      <c r="D275" s="25">
        <f t="array" ref="D275">SUM(IF(Period=$D$2,IF(Site=$A$245,IF(Provider=$B275,I))))</f>
        <v>0</v>
      </c>
      <c r="E275" s="26">
        <f t="array" ref="E275">SUM(IF(Period=$D$2,IF(Site=$A$245,IF(Provider=$B275,J))))</f>
        <v>0</v>
      </c>
      <c r="F275" s="26"/>
      <c r="G275" s="27">
        <f t="shared" si="156"/>
        <v>0</v>
      </c>
      <c r="H275" s="27">
        <f t="shared" si="144"/>
        <v>0</v>
      </c>
      <c r="I275" s="44"/>
      <c r="J275" s="25">
        <f t="array" ref="J275">SUM(IF(Period=$J$2,IF(Site=$A$245,IF(Provider=$B275,I))))</f>
        <v>0</v>
      </c>
      <c r="K275" s="26">
        <f t="array" ref="K275">SUM(IF(Period=$J$2,IF(Site=$A$245,IF(Provider=$B275,J))))</f>
        <v>0</v>
      </c>
      <c r="L275" s="26"/>
      <c r="M275" s="27">
        <f t="shared" si="157"/>
        <v>0</v>
      </c>
      <c r="N275" s="27">
        <f t="shared" si="145"/>
        <v>0</v>
      </c>
      <c r="O275" s="44"/>
      <c r="P275" s="25">
        <f t="array" ref="P275">SUM(IF(Period=$P$2,IF(Site=$A$245,IF(Provider=$B275,I))))</f>
        <v>0</v>
      </c>
      <c r="Q275" s="26">
        <f t="array" ref="Q275">SUM(IF(Period=$P$2,IF(Site=$A$245,IF(Provider=$B275,J))))</f>
        <v>0</v>
      </c>
      <c r="R275" s="26"/>
      <c r="S275" s="27">
        <f t="shared" si="158"/>
        <v>0</v>
      </c>
      <c r="T275" s="27">
        <f t="shared" si="146"/>
        <v>0</v>
      </c>
      <c r="U275" s="44"/>
      <c r="V275" s="25">
        <f t="array" ref="V275">SUM(IF(Period=$V$2,IF(Site=$A$245,IF(Provider=$B275,I))))</f>
        <v>0</v>
      </c>
      <c r="W275" s="26">
        <f t="array" ref="W275">SUM(IF(Period=$V$2,IF(Site=$A$245,IF(Provider=$B275,J))))</f>
        <v>0</v>
      </c>
      <c r="X275" s="26"/>
      <c r="Y275" s="27">
        <f t="shared" si="159"/>
        <v>0</v>
      </c>
      <c r="Z275" s="27">
        <f t="shared" si="147"/>
        <v>0</v>
      </c>
      <c r="AA275" s="44"/>
      <c r="AB275" s="25">
        <f t="array" ref="AB275">SUM(IF(Period=$AB$2,IF(Site=$A$245,IF(Provider=$B275,I))))</f>
        <v>0</v>
      </c>
      <c r="AC275" s="26">
        <f t="array" ref="AC275">SUM(IF(Period=$AB$2,IF(Site=$A$245,IF(Provider=$B275,J))))</f>
        <v>0</v>
      </c>
      <c r="AD275" s="26"/>
      <c r="AE275" s="27">
        <f t="shared" si="160"/>
        <v>0</v>
      </c>
      <c r="AF275" s="27">
        <f t="shared" si="148"/>
        <v>0</v>
      </c>
      <c r="AG275" s="44"/>
      <c r="AH275" s="25">
        <f t="array" ref="AH275">SUM(IF(Period=$AH$2,IF(Site=$A$245,IF(Provider=$B275,I))))</f>
        <v>0</v>
      </c>
      <c r="AI275" s="26">
        <f t="array" ref="AI275">SUM(IF(Period=$AH$2,IF(Site=$A$245,IF(Provider=$B275,J))))</f>
        <v>0</v>
      </c>
      <c r="AJ275" s="26"/>
      <c r="AK275" s="27">
        <f t="shared" si="161"/>
        <v>0</v>
      </c>
      <c r="AL275" s="27">
        <f t="shared" si="149"/>
        <v>0</v>
      </c>
      <c r="AM275" s="44"/>
      <c r="AN275" s="25">
        <f t="array" ref="AN275">SUM(IF(Period=$AN$2,IF(Site=$A$245,IF(Provider=$B275,I))))</f>
        <v>40</v>
      </c>
      <c r="AO275" s="26">
        <f t="array" ref="AO275">SUM(IF(Period=$AN$2,IF(Site=$A$245,IF(Provider=$B275,J))))</f>
        <v>4.7249999999999996</v>
      </c>
      <c r="AP275" s="26"/>
      <c r="AQ275" s="27">
        <f t="shared" si="162"/>
        <v>2.9297783289412495E-2</v>
      </c>
      <c r="AR275" s="27">
        <f t="shared" si="150"/>
        <v>6.0441317556763673E-3</v>
      </c>
      <c r="AS275" s="44"/>
      <c r="AT275" s="25">
        <f t="array" ref="AT275">SUM(IF(Period=$AT$2,IF(Site=$A$245,IF(Provider=$B275,I))))</f>
        <v>84</v>
      </c>
      <c r="AU275" s="26">
        <f t="array" ref="AU275">SUM(IF(Period=$AT$2,IF(Site=$A$245,IF(Provider=$B275,J))))</f>
        <v>4.6904761904761898</v>
      </c>
      <c r="AV275" s="26"/>
      <c r="AW275" s="27">
        <f t="shared" si="163"/>
        <v>6.1085271317829454E-2</v>
      </c>
      <c r="AX275" s="27">
        <f t="shared" si="151"/>
        <v>1.2414531934335315E-2</v>
      </c>
      <c r="AY275" s="44"/>
      <c r="AZ275" s="25">
        <f t="array" ref="AZ275">SUM(IF(Period=$AZ$2,IF(Site=$A$245,IF(Provider=$B275,I))))</f>
        <v>12</v>
      </c>
      <c r="BA275" s="26">
        <f t="array" ref="BA275">SUM(IF(Period=$AZ$2,IF(Site=$A$245,IF(Provider=$B275,J))))</f>
        <v>18.0833333333333</v>
      </c>
      <c r="BB275" s="26"/>
      <c r="BC275" s="27">
        <f t="shared" si="164"/>
        <v>3.4114132997956237E-2</v>
      </c>
      <c r="BD275" s="27">
        <f t="shared" si="152"/>
        <v>7.070937469451582E-3</v>
      </c>
      <c r="BE275" s="44"/>
      <c r="BF275" s="25">
        <f t="array" ref="BF275">SUM(IF(Period=$BF$2,IF(Site=$A$245,IF(Provider=$B275,I))))</f>
        <v>84</v>
      </c>
      <c r="BG275" s="26">
        <f t="array" ref="BG275">SUM(IF(Period=$BF$2,IF(Site=$A$245,IF(Provider=$B275,J))))</f>
        <v>5.9880952380952399</v>
      </c>
      <c r="BH275" s="26"/>
      <c r="BI275" s="27">
        <f t="shared" si="165"/>
        <v>7.6432153168211531E-2</v>
      </c>
      <c r="BJ275" s="27">
        <f t="shared" si="153"/>
        <v>1.5564081935763356E-2</v>
      </c>
      <c r="BK275" s="44"/>
      <c r="BL275" s="25">
        <f t="array" ref="BL275">SUM(IF(Period=$BL$2,IF(Site=$A$245,IF(Provider=$B275,I))))</f>
        <v>31</v>
      </c>
      <c r="BM275" s="26">
        <f t="array" ref="BM275">SUM(IF(Period=$BL$2,IF(Site=$A$245,IF(Provider=$B275,J))))</f>
        <v>8.1935483870967705</v>
      </c>
      <c r="BN275" s="26"/>
      <c r="BO275" s="27">
        <f t="shared" si="166"/>
        <v>4.0355894502700967E-2</v>
      </c>
      <c r="BP275" s="27">
        <f t="shared" si="154"/>
        <v>7.8972732643099175E-3</v>
      </c>
      <c r="BQ275" s="44"/>
      <c r="BR275" s="25">
        <f t="array" ref="BR275">SUM(IF(Period=$BR$2,IF(Site=$A$245,IF(Provider=$B275,I))))</f>
        <v>82</v>
      </c>
      <c r="BS275" s="26">
        <f t="array" ref="BS275">SUM(IF(Period=$BR$2,IF(Site=$A$245,IF(Provider=$B275,J))))</f>
        <v>4.6951219512195097</v>
      </c>
      <c r="BT275" s="26"/>
      <c r="BU275" s="27">
        <f t="shared" si="167"/>
        <v>5.688534278959808E-2</v>
      </c>
      <c r="BV275" s="27">
        <f t="shared" si="155"/>
        <v>1.129330321785808E-2</v>
      </c>
    </row>
    <row r="276" spans="2:74" outlineLevel="1" x14ac:dyDescent="0.25">
      <c r="B276" s="20" t="s">
        <v>111</v>
      </c>
      <c r="C276" s="44"/>
      <c r="D276" s="25">
        <f t="array" ref="D276">SUM(IF(Period=$D$2,IF(Site=$A$245,IF(Provider=$B276,I))))</f>
        <v>6</v>
      </c>
      <c r="E276" s="26">
        <f t="array" ref="E276">SUM(IF(Period=$D$2,IF(Site=$A$245,IF(Provider=$B276,J))))</f>
        <v>24.5</v>
      </c>
      <c r="F276" s="26"/>
      <c r="G276" s="27">
        <f t="shared" si="156"/>
        <v>1.9989121566494426E-2</v>
      </c>
      <c r="H276" s="27">
        <f t="shared" si="144"/>
        <v>4.2575375792857761E-3</v>
      </c>
      <c r="I276" s="44"/>
      <c r="J276" s="25">
        <f t="array" ref="J276">SUM(IF(Period=$J$2,IF(Site=$A$245,IF(Provider=$B276,I))))</f>
        <v>4</v>
      </c>
      <c r="K276" s="26">
        <f t="array" ref="K276">SUM(IF(Period=$J$2,IF(Site=$A$245,IF(Provider=$B276,J))))</f>
        <v>5.25</v>
      </c>
      <c r="L276" s="26"/>
      <c r="M276" s="27">
        <f t="shared" si="157"/>
        <v>3.1418312387791743E-3</v>
      </c>
      <c r="N276" s="27">
        <f t="shared" si="145"/>
        <v>6.5061808718282373E-4</v>
      </c>
      <c r="O276" s="44"/>
      <c r="P276" s="25">
        <f t="array" ref="P276">SUM(IF(Period=$P$2,IF(Site=$A$245,IF(Provider=$B276,I))))</f>
        <v>1</v>
      </c>
      <c r="Q276" s="26">
        <f t="array" ref="Q276">SUM(IF(Period=$P$2,IF(Site=$A$245,IF(Provider=$B276,J))))</f>
        <v>1</v>
      </c>
      <c r="R276" s="26"/>
      <c r="S276" s="27">
        <f t="shared" si="158"/>
        <v>1.3605442176870748E-4</v>
      </c>
      <c r="T276" s="27">
        <f t="shared" si="146"/>
        <v>2.8816782894357673E-5</v>
      </c>
      <c r="U276" s="44"/>
      <c r="V276" s="25">
        <f t="array" ref="V276">SUM(IF(Period=$V$2,IF(Site=$A$245,IF(Provider=$B276,I))))</f>
        <v>1</v>
      </c>
      <c r="W276" s="26">
        <f t="array" ref="W276">SUM(IF(Period=$V$2,IF(Site=$A$245,IF(Provider=$B276,J))))</f>
        <v>17</v>
      </c>
      <c r="X276" s="26"/>
      <c r="Y276" s="27">
        <f t="shared" si="159"/>
        <v>2.5203854707190514E-3</v>
      </c>
      <c r="Z276" s="27">
        <f t="shared" si="147"/>
        <v>5.1412326861428664E-4</v>
      </c>
      <c r="AA276" s="44"/>
      <c r="AB276" s="25">
        <f t="array" ref="AB276">SUM(IF(Period=$AB$2,IF(Site=$A$245,IF(Provider=$B276,I))))</f>
        <v>2</v>
      </c>
      <c r="AC276" s="26">
        <f t="array" ref="AC276">SUM(IF(Period=$AB$2,IF(Site=$A$245,IF(Provider=$B276,J))))</f>
        <v>2.5</v>
      </c>
      <c r="AD276" s="26"/>
      <c r="AE276" s="27">
        <f t="shared" si="160"/>
        <v>7.2695551032276825E-4</v>
      </c>
      <c r="AF276" s="27">
        <f t="shared" si="148"/>
        <v>1.5041665413194547E-4</v>
      </c>
      <c r="AG276" s="44"/>
      <c r="AH276" s="25">
        <f t="array" ref="AH276">SUM(IF(Period=$AH$2,IF(Site=$A$245,IF(Provider=$B276,I))))</f>
        <v>0</v>
      </c>
      <c r="AI276" s="26">
        <f t="array" ref="AI276">SUM(IF(Period=$AH$2,IF(Site=$A$245,IF(Provider=$B276,J))))</f>
        <v>0</v>
      </c>
      <c r="AJ276" s="26"/>
      <c r="AK276" s="27">
        <f t="shared" si="161"/>
        <v>0</v>
      </c>
      <c r="AL276" s="27">
        <f t="shared" si="149"/>
        <v>0</v>
      </c>
      <c r="AM276" s="44"/>
      <c r="AN276" s="25">
        <f t="array" ref="AN276">SUM(IF(Period=$AN$2,IF(Site=$A$245,IF(Provider=$B276,I))))</f>
        <v>1</v>
      </c>
      <c r="AO276" s="26">
        <f t="array" ref="AO276">SUM(IF(Period=$AN$2,IF(Site=$A$245,IF(Provider=$B276,J))))</f>
        <v>1</v>
      </c>
      <c r="AP276" s="26"/>
      <c r="AQ276" s="27">
        <f t="shared" si="162"/>
        <v>1.550147263990079E-4</v>
      </c>
      <c r="AR276" s="27">
        <f t="shared" si="150"/>
        <v>3.1979533098816759E-5</v>
      </c>
      <c r="AS276" s="44"/>
      <c r="AT276" s="25">
        <f t="array" ref="AT276">SUM(IF(Period=$AT$2,IF(Site=$A$245,IF(Provider=$B276,I))))</f>
        <v>1</v>
      </c>
      <c r="AU276" s="26">
        <f t="array" ref="AU276">SUM(IF(Period=$AT$2,IF(Site=$A$245,IF(Provider=$B276,J))))</f>
        <v>4</v>
      </c>
      <c r="AV276" s="26"/>
      <c r="AW276" s="27">
        <f t="shared" si="163"/>
        <v>6.2015503875968996E-4</v>
      </c>
      <c r="AX276" s="27">
        <f t="shared" si="151"/>
        <v>1.260358572013738E-4</v>
      </c>
      <c r="AY276" s="44"/>
      <c r="AZ276" s="25">
        <f t="array" ref="AZ276">SUM(IF(Period=$AZ$2,IF(Site=$A$245,IF(Provider=$B276,I))))</f>
        <v>10</v>
      </c>
      <c r="BA276" s="26">
        <f t="array" ref="BA276">SUM(IF(Period=$AZ$2,IF(Site=$A$245,IF(Provider=$B276,J))))</f>
        <v>21.2</v>
      </c>
      <c r="BB276" s="26"/>
      <c r="BC276" s="27">
        <f t="shared" si="164"/>
        <v>3.3328093067127813E-2</v>
      </c>
      <c r="BD276" s="27">
        <f t="shared" si="152"/>
        <v>6.9080126429665349E-3</v>
      </c>
      <c r="BE276" s="44"/>
      <c r="BF276" s="25">
        <f t="array" ref="BF276">SUM(IF(Period=$BF$2,IF(Site=$A$245,IF(Provider=$B276,I))))</f>
        <v>0</v>
      </c>
      <c r="BG276" s="26">
        <f t="array" ref="BG276">SUM(IF(Period=$BF$2,IF(Site=$A$245,IF(Provider=$B276,J))))</f>
        <v>0</v>
      </c>
      <c r="BH276" s="26"/>
      <c r="BI276" s="27">
        <f t="shared" si="165"/>
        <v>0</v>
      </c>
      <c r="BJ276" s="27">
        <f t="shared" si="153"/>
        <v>0</v>
      </c>
      <c r="BK276" s="44"/>
      <c r="BL276" s="25">
        <f t="array" ref="BL276">SUM(IF(Period=$BL$2,IF(Site=$A$245,IF(Provider=$B276,I))))</f>
        <v>1</v>
      </c>
      <c r="BM276" s="26">
        <f t="array" ref="BM276">SUM(IF(Period=$BL$2,IF(Site=$A$245,IF(Provider=$B276,J))))</f>
        <v>2</v>
      </c>
      <c r="BN276" s="26"/>
      <c r="BO276" s="27">
        <f t="shared" si="166"/>
        <v>3.1776294884016526E-4</v>
      </c>
      <c r="BP276" s="27">
        <f t="shared" si="154"/>
        <v>6.2183254049684417E-5</v>
      </c>
      <c r="BQ276" s="44"/>
      <c r="BR276" s="25">
        <f t="array" ref="BR276">SUM(IF(Period=$BR$2,IF(Site=$A$245,IF(Provider=$B276,I))))</f>
        <v>1</v>
      </c>
      <c r="BS276" s="26">
        <f t="array" ref="BS276">SUM(IF(Period=$BR$2,IF(Site=$A$245,IF(Provider=$B276,J))))</f>
        <v>3</v>
      </c>
      <c r="BT276" s="26"/>
      <c r="BU276" s="27">
        <f t="shared" si="167"/>
        <v>4.4326241134751772E-4</v>
      </c>
      <c r="BV276" s="27">
        <f t="shared" si="155"/>
        <v>8.7999765333959113E-5</v>
      </c>
    </row>
    <row r="277" spans="2:74" outlineLevel="1" x14ac:dyDescent="0.25">
      <c r="B277" s="20" t="s">
        <v>584</v>
      </c>
      <c r="C277" s="44"/>
      <c r="D277" s="25">
        <f t="array" ref="D277">SUM(IF(Period=$D$2,IF(Site=$A$245,IF(Provider=$B277,I))))</f>
        <v>177</v>
      </c>
      <c r="E277" s="26">
        <f t="array" ref="E277">SUM(IF(Period=$D$2,IF(Site=$A$245,IF(Provider=$B277,J))))</f>
        <v>18.89265536723164</v>
      </c>
      <c r="F277" s="26"/>
      <c r="G277" s="27">
        <f t="shared" si="156"/>
        <v>0.45471852053304329</v>
      </c>
      <c r="H277" s="27">
        <f t="shared" si="144"/>
        <v>9.6851739218582561E-2</v>
      </c>
      <c r="I277" s="44"/>
      <c r="J277" s="25">
        <f t="array" ref="J277">SUM(IF(Period=$J$2,IF(Site=$A$245,IF(Provider=$B277,I))))</f>
        <v>170</v>
      </c>
      <c r="K277" s="26">
        <f t="array" ref="K277">SUM(IF(Period=$J$2,IF(Site=$A$245,IF(Provider=$B277,J))))</f>
        <v>4.947058823529412</v>
      </c>
      <c r="L277" s="26"/>
      <c r="M277" s="27">
        <f t="shared" si="157"/>
        <v>0.12582286056253741</v>
      </c>
      <c r="N277" s="27">
        <f t="shared" si="145"/>
        <v>2.6055705300988323E-2</v>
      </c>
      <c r="O277" s="44"/>
      <c r="P277" s="25">
        <f t="array" ref="P277">SUM(IF(Period=$P$2,IF(Site=$A$245,IF(Provider=$B277,I))))</f>
        <v>172</v>
      </c>
      <c r="Q277" s="26">
        <f t="array" ref="Q277">SUM(IF(Period=$P$2,IF(Site=$A$245,IF(Provider=$B277,J))))</f>
        <v>4.691860465116279</v>
      </c>
      <c r="R277" s="26"/>
      <c r="S277" s="27">
        <f t="shared" si="158"/>
        <v>0.10979591836734694</v>
      </c>
      <c r="T277" s="27">
        <f t="shared" si="146"/>
        <v>2.3255143795746641E-2</v>
      </c>
      <c r="U277" s="44"/>
      <c r="V277" s="25">
        <f t="array" ref="V277">SUM(IF(Period=$V$2,IF(Site=$A$245,IF(Provider=$B277,I))))</f>
        <v>139</v>
      </c>
      <c r="W277" s="26">
        <f t="array" ref="W277">SUM(IF(Period=$V$2,IF(Site=$A$245,IF(Provider=$B277,J))))</f>
        <v>7.2374100719424463</v>
      </c>
      <c r="X277" s="26"/>
      <c r="Y277" s="27">
        <f t="shared" si="159"/>
        <v>0.14914751667902149</v>
      </c>
      <c r="Z277" s="27">
        <f t="shared" si="147"/>
        <v>3.0424000483880723E-2</v>
      </c>
      <c r="AA277" s="44"/>
      <c r="AB277" s="25">
        <f t="array" ref="AB277">SUM(IF(Period=$AB$2,IF(Site=$A$245,IF(Provider=$B277,I))))</f>
        <v>136</v>
      </c>
      <c r="AC277" s="26">
        <f t="array" ref="AC277">SUM(IF(Period=$AB$2,IF(Site=$A$245,IF(Provider=$B277,J))))</f>
        <v>6.2352941176470589</v>
      </c>
      <c r="AD277" s="26"/>
      <c r="AE277" s="27">
        <f t="shared" si="160"/>
        <v>0.12329165455074149</v>
      </c>
      <c r="AF277" s="27">
        <f t="shared" si="148"/>
        <v>2.5510664540777956E-2</v>
      </c>
      <c r="AG277" s="44"/>
      <c r="AH277" s="25">
        <f t="array" ref="AH277">SUM(IF(Period=$AH$2,IF(Site=$A$245,IF(Provider=$B277,I))))</f>
        <v>0</v>
      </c>
      <c r="AI277" s="26">
        <f t="array" ref="AI277">SUM(IF(Period=$AH$2,IF(Site=$A$245,IF(Provider=$B277,J))))</f>
        <v>0</v>
      </c>
      <c r="AJ277" s="26"/>
      <c r="AK277" s="27">
        <f t="shared" si="161"/>
        <v>0</v>
      </c>
      <c r="AL277" s="27">
        <f t="shared" si="149"/>
        <v>0</v>
      </c>
      <c r="AM277" s="44"/>
      <c r="AN277" s="25">
        <f t="array" ref="AN277">SUM(IF(Period=$AN$2,IF(Site=$A$245,IF(Provider=$B277,I))))</f>
        <v>0</v>
      </c>
      <c r="AO277" s="26">
        <f t="array" ref="AO277">SUM(IF(Period=$AN$2,IF(Site=$A$245,IF(Provider=$B277,J))))</f>
        <v>0</v>
      </c>
      <c r="AP277" s="26"/>
      <c r="AQ277" s="27">
        <f t="shared" si="162"/>
        <v>0</v>
      </c>
      <c r="AR277" s="27">
        <f t="shared" si="150"/>
        <v>0</v>
      </c>
      <c r="AS277" s="44"/>
      <c r="AT277" s="25">
        <f t="array" ref="AT277">SUM(IF(Period=$AT$2,IF(Site=$A$245,IF(Provider=$B277,I))))</f>
        <v>0</v>
      </c>
      <c r="AU277" s="26">
        <f t="array" ref="AU277">SUM(IF(Period=$AT$2,IF(Site=$A$245,IF(Provider=$B277,J))))</f>
        <v>0</v>
      </c>
      <c r="AV277" s="26"/>
      <c r="AW277" s="27">
        <f t="shared" si="163"/>
        <v>0</v>
      </c>
      <c r="AX277" s="27">
        <f t="shared" si="151"/>
        <v>0</v>
      </c>
      <c r="AY277" s="44"/>
      <c r="AZ277" s="25">
        <f t="array" ref="AZ277">SUM(IF(Period=$AZ$2,IF(Site=$A$245,IF(Provider=$B277,I))))</f>
        <v>156</v>
      </c>
      <c r="BA277" s="26">
        <f t="array" ref="BA277">SUM(IF(Period=$AZ$2,IF(Site=$A$245,IF(Provider=$B277,J))))</f>
        <v>13.75</v>
      </c>
      <c r="BB277" s="26"/>
      <c r="BC277" s="27">
        <f t="shared" si="164"/>
        <v>0.33721113032542055</v>
      </c>
      <c r="BD277" s="27">
        <f t="shared" si="152"/>
        <v>6.9894750562090657E-2</v>
      </c>
      <c r="BE277" s="44"/>
      <c r="BF277" s="25">
        <f t="array" ref="BF277">SUM(IF(Period=$BF$2,IF(Site=$A$245,IF(Provider=$B277,I))))</f>
        <v>175</v>
      </c>
      <c r="BG277" s="26">
        <f t="array" ref="BG277">SUM(IF(Period=$BF$2,IF(Site=$A$245,IF(Provider=$B277,J))))</f>
        <v>6.9371428571428604</v>
      </c>
      <c r="BH277" s="26"/>
      <c r="BI277" s="27">
        <f t="shared" si="165"/>
        <v>0.1844704452210911</v>
      </c>
      <c r="BJ277" s="27">
        <f t="shared" si="153"/>
        <v>3.7564205705798645E-2</v>
      </c>
      <c r="BK277" s="44"/>
      <c r="BL277" s="25">
        <f t="array" ref="BL277">SUM(IF(Period=$BL$2,IF(Site=$A$245,IF(Provider=$B277,I))))</f>
        <v>137</v>
      </c>
      <c r="BM277" s="26">
        <f t="array" ref="BM277">SUM(IF(Period=$BL$2,IF(Site=$A$245,IF(Provider=$B277,J))))</f>
        <v>6.8248175182481798</v>
      </c>
      <c r="BN277" s="26"/>
      <c r="BO277" s="27">
        <f t="shared" si="166"/>
        <v>0.14855417858277734</v>
      </c>
      <c r="BP277" s="27">
        <f t="shared" si="154"/>
        <v>2.9070671268227485E-2</v>
      </c>
      <c r="BQ277" s="44"/>
      <c r="BR277" s="25">
        <f t="array" ref="BR277">SUM(IF(Period=$BR$2,IF(Site=$A$245,IF(Provider=$B277,I))))</f>
        <v>123</v>
      </c>
      <c r="BS277" s="26">
        <f t="array" ref="BS277">SUM(IF(Period=$BR$2,IF(Site=$A$245,IF(Provider=$B277,J))))</f>
        <v>7.8861788617886202</v>
      </c>
      <c r="BT277" s="26"/>
      <c r="BU277" s="27">
        <f t="shared" si="167"/>
        <v>0.14332151300236409</v>
      </c>
      <c r="BV277" s="27">
        <f t="shared" si="155"/>
        <v>2.8453257457980118E-2</v>
      </c>
    </row>
    <row r="278" spans="2:74" outlineLevel="1" x14ac:dyDescent="0.25">
      <c r="B278" s="20" t="s">
        <v>908</v>
      </c>
      <c r="C278" s="44"/>
      <c r="D278" s="25">
        <f t="array" ref="D278">SUM(IF(Period=$D$2,IF(Site=$A$245,IF(Provider=$B278,I))))</f>
        <v>0</v>
      </c>
      <c r="E278" s="26">
        <f t="array" ref="E278">SUM(IF(Period=$D$2,IF(Site=$A$245,IF(Provider=$B278,J))))</f>
        <v>0</v>
      </c>
      <c r="F278" s="26"/>
      <c r="G278" s="27">
        <f t="shared" si="156"/>
        <v>0</v>
      </c>
      <c r="H278" s="27">
        <f t="shared" si="144"/>
        <v>0</v>
      </c>
      <c r="I278" s="44"/>
      <c r="J278" s="25">
        <f t="array" ref="J278">SUM(IF(Period=$J$2,IF(Site=$A$245,IF(Provider=$B278,I))))</f>
        <v>0</v>
      </c>
      <c r="K278" s="26">
        <f t="array" ref="K278">SUM(IF(Period=$J$2,IF(Site=$A$245,IF(Provider=$B278,J))))</f>
        <v>0</v>
      </c>
      <c r="L278" s="26"/>
      <c r="M278" s="27">
        <f t="shared" si="157"/>
        <v>0</v>
      </c>
      <c r="N278" s="27">
        <f t="shared" si="145"/>
        <v>0</v>
      </c>
      <c r="O278" s="44"/>
      <c r="P278" s="25">
        <f t="array" ref="P278">SUM(IF(Period=$P$2,IF(Site=$A$245,IF(Provider=$B278,I))))</f>
        <v>0</v>
      </c>
      <c r="Q278" s="26">
        <f t="array" ref="Q278">SUM(IF(Period=$P$2,IF(Site=$A$245,IF(Provider=$B278,J))))</f>
        <v>0</v>
      </c>
      <c r="R278" s="26"/>
      <c r="S278" s="27">
        <f t="shared" si="158"/>
        <v>0</v>
      </c>
      <c r="T278" s="27">
        <f t="shared" si="146"/>
        <v>0</v>
      </c>
      <c r="U278" s="44"/>
      <c r="V278" s="25">
        <f t="array" ref="V278">SUM(IF(Period=$V$2,IF(Site=$A$245,IF(Provider=$B278,I))))</f>
        <v>0</v>
      </c>
      <c r="W278" s="26">
        <f t="array" ref="W278">SUM(IF(Period=$V$2,IF(Site=$A$245,IF(Provider=$B278,J))))</f>
        <v>0</v>
      </c>
      <c r="X278" s="26"/>
      <c r="Y278" s="27">
        <f t="shared" si="159"/>
        <v>0</v>
      </c>
      <c r="Z278" s="27">
        <f t="shared" si="147"/>
        <v>0</v>
      </c>
      <c r="AA278" s="44"/>
      <c r="AB278" s="25">
        <f t="array" ref="AB278">SUM(IF(Period=$AB$2,IF(Site=$A$245,IF(Provider=$B278,I))))</f>
        <v>0</v>
      </c>
      <c r="AC278" s="26">
        <f t="array" ref="AC278">SUM(IF(Period=$AB$2,IF(Site=$A$245,IF(Provider=$B278,J))))</f>
        <v>0</v>
      </c>
      <c r="AD278" s="26"/>
      <c r="AE278" s="27">
        <f t="shared" si="160"/>
        <v>0</v>
      </c>
      <c r="AF278" s="27">
        <f t="shared" si="148"/>
        <v>0</v>
      </c>
      <c r="AG278" s="44"/>
      <c r="AH278" s="25">
        <f t="array" ref="AH278">SUM(IF(Period=$AH$2,IF(Site=$A$245,IF(Provider=$B278,I))))</f>
        <v>1</v>
      </c>
      <c r="AI278" s="26">
        <f t="array" ref="AI278">SUM(IF(Period=$AH$2,IF(Site=$A$245,IF(Provider=$B278,J))))</f>
        <v>9</v>
      </c>
      <c r="AJ278" s="26"/>
      <c r="AK278" s="27">
        <f t="shared" si="161"/>
        <v>1.5712290502793297E-3</v>
      </c>
      <c r="AL278" s="27">
        <f t="shared" si="149"/>
        <v>3.0647687802220255E-4</v>
      </c>
      <c r="AM278" s="44"/>
      <c r="AN278" s="25">
        <f t="array" ref="AN278">SUM(IF(Period=$AN$2,IF(Site=$A$245,IF(Provider=$B278,I))))</f>
        <v>2</v>
      </c>
      <c r="AO278" s="26">
        <f t="array" ref="AO278">SUM(IF(Period=$AN$2,IF(Site=$A$245,IF(Provider=$B278,J))))</f>
        <v>9</v>
      </c>
      <c r="AP278" s="26"/>
      <c r="AQ278" s="27">
        <f t="shared" si="162"/>
        <v>2.7902650751821423E-3</v>
      </c>
      <c r="AR278" s="27">
        <f t="shared" si="150"/>
        <v>5.7563159577870161E-4</v>
      </c>
      <c r="AS278" s="44"/>
      <c r="AT278" s="25">
        <f t="array" ref="AT278">SUM(IF(Period=$AT$2,IF(Site=$A$245,IF(Provider=$B278,I))))</f>
        <v>1</v>
      </c>
      <c r="AU278" s="26">
        <f t="array" ref="AU278">SUM(IF(Period=$AT$2,IF(Site=$A$245,IF(Provider=$B278,J))))</f>
        <v>0</v>
      </c>
      <c r="AV278" s="26"/>
      <c r="AW278" s="27">
        <f t="shared" si="163"/>
        <v>0</v>
      </c>
      <c r="AX278" s="27">
        <f t="shared" si="151"/>
        <v>0</v>
      </c>
      <c r="AY278" s="44"/>
      <c r="AZ278" s="25">
        <f t="array" ref="AZ278">SUM(IF(Period=$AZ$2,IF(Site=$A$245,IF(Provider=$B278,I))))</f>
        <v>70</v>
      </c>
      <c r="BA278" s="26">
        <f t="array" ref="BA278">SUM(IF(Period=$AZ$2,IF(Site=$A$245,IF(Provider=$B278,J))))</f>
        <v>51.3</v>
      </c>
      <c r="BB278" s="26"/>
      <c r="BC278" s="27">
        <f t="shared" si="164"/>
        <v>0.56453387832101876</v>
      </c>
      <c r="BD278" s="27">
        <f t="shared" si="152"/>
        <v>0.11701261038156993</v>
      </c>
      <c r="BE278" s="44"/>
      <c r="BF278" s="25">
        <f t="array" ref="BF278">SUM(IF(Period=$BF$2,IF(Site=$A$245,IF(Provider=$B278,I))))</f>
        <v>5</v>
      </c>
      <c r="BG278" s="26">
        <f t="array" ref="BG278">SUM(IF(Period=$BF$2,IF(Site=$A$245,IF(Provider=$B278,J))))</f>
        <v>15.2</v>
      </c>
      <c r="BH278" s="26"/>
      <c r="BI278" s="27">
        <f t="shared" si="165"/>
        <v>1.1548396900167146E-2</v>
      </c>
      <c r="BJ278" s="27">
        <f t="shared" si="153"/>
        <v>2.3516306702147409E-3</v>
      </c>
      <c r="BK278" s="44"/>
      <c r="BL278" s="25">
        <f t="array" ref="BL278">SUM(IF(Period=$BL$2,IF(Site=$A$245,IF(Provider=$B278,I))))</f>
        <v>3</v>
      </c>
      <c r="BM278" s="26">
        <f t="array" ref="BM278">SUM(IF(Period=$BL$2,IF(Site=$A$245,IF(Provider=$B278,J))))</f>
        <v>27.3333333333333</v>
      </c>
      <c r="BN278" s="26"/>
      <c r="BO278" s="27">
        <f t="shared" si="166"/>
        <v>1.3028280902446758E-2</v>
      </c>
      <c r="BP278" s="27">
        <f t="shared" si="154"/>
        <v>2.5495134160370579E-3</v>
      </c>
      <c r="BQ278" s="44"/>
      <c r="BR278" s="25">
        <f t="array" ref="BR278">SUM(IF(Period=$BR$2,IF(Site=$A$245,IF(Provider=$B278,I))))</f>
        <v>3</v>
      </c>
      <c r="BS278" s="26">
        <f t="array" ref="BS278">SUM(IF(Period=$BR$2,IF(Site=$A$245,IF(Provider=$B278,J))))</f>
        <v>20.6666666666667</v>
      </c>
      <c r="BT278" s="26"/>
      <c r="BU278" s="27">
        <f t="shared" si="167"/>
        <v>9.1607565011820481E-3</v>
      </c>
      <c r="BV278" s="27">
        <f t="shared" si="155"/>
        <v>1.8186618169018247E-3</v>
      </c>
    </row>
    <row r="279" spans="2:74" outlineLevel="1" x14ac:dyDescent="0.25">
      <c r="B279" s="20" t="s">
        <v>1047</v>
      </c>
      <c r="C279" s="44"/>
      <c r="D279" s="25">
        <f t="array" ref="D279">SUM(IF(Period=$D$2,IF(Site=$A$245,IF(Provider=$B279,I))))</f>
        <v>0</v>
      </c>
      <c r="E279" s="26">
        <f t="array" ref="E279">SUM(IF(Period=$D$2,IF(Site=$A$245,IF(Provider=$B279,J))))</f>
        <v>0</v>
      </c>
      <c r="F279" s="26"/>
      <c r="G279" s="27">
        <f t="shared" si="156"/>
        <v>0</v>
      </c>
      <c r="H279" s="27">
        <f t="shared" si="144"/>
        <v>0</v>
      </c>
      <c r="I279" s="44"/>
      <c r="J279" s="25">
        <f t="array" ref="J279">SUM(IF(Period=$J$2,IF(Site=$A$245,IF(Provider=$B279,I))))</f>
        <v>0</v>
      </c>
      <c r="K279" s="26">
        <f t="array" ref="K279">SUM(IF(Period=$J$2,IF(Site=$A$245,IF(Provider=$B279,J))))</f>
        <v>0</v>
      </c>
      <c r="L279" s="26"/>
      <c r="M279" s="27">
        <f t="shared" si="157"/>
        <v>0</v>
      </c>
      <c r="N279" s="27">
        <f t="shared" si="145"/>
        <v>0</v>
      </c>
      <c r="O279" s="44"/>
      <c r="P279" s="25">
        <f t="array" ref="P279">SUM(IF(Period=$P$2,IF(Site=$A$245,IF(Provider=$B279,I))))</f>
        <v>0</v>
      </c>
      <c r="Q279" s="26">
        <f t="array" ref="Q279">SUM(IF(Period=$P$2,IF(Site=$A$245,IF(Provider=$B279,J))))</f>
        <v>0</v>
      </c>
      <c r="R279" s="26"/>
      <c r="S279" s="27">
        <f t="shared" si="158"/>
        <v>0</v>
      </c>
      <c r="T279" s="27">
        <f t="shared" si="146"/>
        <v>0</v>
      </c>
      <c r="U279" s="44"/>
      <c r="V279" s="25">
        <f t="array" ref="V279">SUM(IF(Period=$V$2,IF(Site=$A$245,IF(Provider=$B279,I))))</f>
        <v>0</v>
      </c>
      <c r="W279" s="26">
        <f t="array" ref="W279">SUM(IF(Period=$V$2,IF(Site=$A$245,IF(Provider=$B279,J))))</f>
        <v>0</v>
      </c>
      <c r="X279" s="26"/>
      <c r="Y279" s="27">
        <f t="shared" si="159"/>
        <v>0</v>
      </c>
      <c r="Z279" s="27">
        <f t="shared" si="147"/>
        <v>0</v>
      </c>
      <c r="AA279" s="44"/>
      <c r="AB279" s="25">
        <f t="array" ref="AB279">SUM(IF(Period=$AB$2,IF(Site=$A$245,IF(Provider=$B279,I))))</f>
        <v>0</v>
      </c>
      <c r="AC279" s="26">
        <f t="array" ref="AC279">SUM(IF(Period=$AB$2,IF(Site=$A$245,IF(Provider=$B279,J))))</f>
        <v>0</v>
      </c>
      <c r="AD279" s="26"/>
      <c r="AE279" s="27">
        <f t="shared" si="160"/>
        <v>0</v>
      </c>
      <c r="AF279" s="27">
        <f t="shared" si="148"/>
        <v>0</v>
      </c>
      <c r="AG279" s="44"/>
      <c r="AH279" s="25">
        <f t="array" ref="AH279">SUM(IF(Period=$AH$2,IF(Site=$A$245,IF(Provider=$B279,I))))</f>
        <v>0</v>
      </c>
      <c r="AI279" s="26">
        <f t="array" ref="AI279">SUM(IF(Period=$AH$2,IF(Site=$A$245,IF(Provider=$B279,J))))</f>
        <v>0</v>
      </c>
      <c r="AJ279" s="26"/>
      <c r="AK279" s="27">
        <f t="shared" si="161"/>
        <v>0</v>
      </c>
      <c r="AL279" s="27">
        <f t="shared" si="149"/>
        <v>0</v>
      </c>
      <c r="AM279" s="44"/>
      <c r="AN279" s="25">
        <f t="array" ref="AN279">SUM(IF(Period=$AN$2,IF(Site=$A$245,IF(Provider=$B279,I))))</f>
        <v>0</v>
      </c>
      <c r="AO279" s="26">
        <f t="array" ref="AO279">SUM(IF(Period=$AN$2,IF(Site=$A$245,IF(Provider=$B279,J))))</f>
        <v>0</v>
      </c>
      <c r="AP279" s="26"/>
      <c r="AQ279" s="27">
        <f t="shared" si="162"/>
        <v>0</v>
      </c>
      <c r="AR279" s="27">
        <f t="shared" si="150"/>
        <v>0</v>
      </c>
      <c r="AS279" s="44"/>
      <c r="AT279" s="25">
        <f t="array" ref="AT279">SUM(IF(Period=$AT$2,IF(Site=$A$245,IF(Provider=$B279,I))))</f>
        <v>0</v>
      </c>
      <c r="AU279" s="26">
        <f t="array" ref="AU279">SUM(IF(Period=$AT$2,IF(Site=$A$245,IF(Provider=$B279,J))))</f>
        <v>0</v>
      </c>
      <c r="AV279" s="26"/>
      <c r="AW279" s="27">
        <f t="shared" si="163"/>
        <v>0</v>
      </c>
      <c r="AX279" s="27">
        <f t="shared" si="151"/>
        <v>0</v>
      </c>
      <c r="AY279" s="44"/>
      <c r="AZ279" s="25">
        <f t="array" ref="AZ279">SUM(IF(Period=$AZ$2,IF(Site=$A$245,IF(Provider=$B279,I))))</f>
        <v>0</v>
      </c>
      <c r="BA279" s="26">
        <f t="array" ref="BA279">SUM(IF(Period=$AZ$2,IF(Site=$A$245,IF(Provider=$B279,J))))</f>
        <v>0</v>
      </c>
      <c r="BB279" s="26"/>
      <c r="BC279" s="27">
        <f t="shared" si="164"/>
        <v>0</v>
      </c>
      <c r="BD279" s="27">
        <f t="shared" si="152"/>
        <v>0</v>
      </c>
      <c r="BE279" s="44"/>
      <c r="BF279" s="25">
        <f t="array" ref="BF279">SUM(IF(Period=$BF$2,IF(Site=$A$245,IF(Provider=$B279,I))))</f>
        <v>0</v>
      </c>
      <c r="BG279" s="26">
        <f t="array" ref="BG279">SUM(IF(Period=$BF$2,IF(Site=$A$245,IF(Provider=$B279,J))))</f>
        <v>0</v>
      </c>
      <c r="BH279" s="26"/>
      <c r="BI279" s="27">
        <f t="shared" si="165"/>
        <v>0</v>
      </c>
      <c r="BJ279" s="27">
        <f t="shared" si="153"/>
        <v>0</v>
      </c>
      <c r="BK279" s="44"/>
      <c r="BL279" s="25">
        <f t="array" ref="BL279">SUM(IF(Period=$BL$2,IF(Site=$A$245,IF(Provider=$B279,I))))</f>
        <v>24</v>
      </c>
      <c r="BM279" s="26">
        <f t="array" ref="BM279">SUM(IF(Period=$BL$2,IF(Site=$A$245,IF(Provider=$B279,J))))</f>
        <v>8.25</v>
      </c>
      <c r="BN279" s="26"/>
      <c r="BO279" s="27">
        <f t="shared" si="166"/>
        <v>3.1458531935176358E-2</v>
      </c>
      <c r="BP279" s="27">
        <f t="shared" si="154"/>
        <v>6.1561421509187574E-3</v>
      </c>
      <c r="BQ279" s="44"/>
      <c r="BR279" s="25">
        <f t="array" ref="BR279">SUM(IF(Period=$BR$2,IF(Site=$A$245,IF(Provider=$B279,I))))</f>
        <v>40</v>
      </c>
      <c r="BS279" s="26">
        <f t="array" ref="BS279">SUM(IF(Period=$BR$2,IF(Site=$A$245,IF(Provider=$B279,J))))</f>
        <v>4.4249999999999998</v>
      </c>
      <c r="BT279" s="26"/>
      <c r="BU279" s="27">
        <f t="shared" si="167"/>
        <v>2.6152482269503546E-2</v>
      </c>
      <c r="BV279" s="27">
        <f t="shared" si="155"/>
        <v>5.1919861547035867E-3</v>
      </c>
    </row>
    <row r="280" spans="2:74" outlineLevel="1" x14ac:dyDescent="0.25">
      <c r="B280" s="20" t="s">
        <v>1033</v>
      </c>
      <c r="C280" s="44"/>
      <c r="D280" s="25">
        <f t="array" ref="D280">SUM(IF(Period=$D$2,IF(Site=$A$245,IF(Provider=$B280,I))))</f>
        <v>0</v>
      </c>
      <c r="E280" s="26">
        <f t="array" ref="E280">SUM(IF(Period=$D$2,IF(Site=$A$245,IF(Provider=$B280,J))))</f>
        <v>0</v>
      </c>
      <c r="F280" s="26"/>
      <c r="G280" s="27">
        <f t="shared" si="156"/>
        <v>0</v>
      </c>
      <c r="H280" s="27">
        <f t="shared" si="144"/>
        <v>0</v>
      </c>
      <c r="I280" s="44"/>
      <c r="J280" s="25">
        <f t="array" ref="J280">SUM(IF(Period=$J$2,IF(Site=$A$245,IF(Provider=$B280,I))))</f>
        <v>0</v>
      </c>
      <c r="K280" s="26">
        <f t="array" ref="K280">SUM(IF(Period=$J$2,IF(Site=$A$245,IF(Provider=$B280,J))))</f>
        <v>0</v>
      </c>
      <c r="L280" s="26"/>
      <c r="M280" s="27">
        <f t="shared" si="157"/>
        <v>0</v>
      </c>
      <c r="N280" s="27">
        <f t="shared" si="145"/>
        <v>0</v>
      </c>
      <c r="O280" s="44"/>
      <c r="P280" s="25">
        <f t="array" ref="P280">SUM(IF(Period=$P$2,IF(Site=$A$245,IF(Provider=$B280,I))))</f>
        <v>0</v>
      </c>
      <c r="Q280" s="26">
        <f t="array" ref="Q280">SUM(IF(Period=$P$2,IF(Site=$A$245,IF(Provider=$B280,J))))</f>
        <v>0</v>
      </c>
      <c r="R280" s="26"/>
      <c r="S280" s="27">
        <f t="shared" si="158"/>
        <v>0</v>
      </c>
      <c r="T280" s="27">
        <f t="shared" si="146"/>
        <v>0</v>
      </c>
      <c r="U280" s="44"/>
      <c r="V280" s="25">
        <f t="array" ref="V280">SUM(IF(Period=$V$2,IF(Site=$A$245,IF(Provider=$B280,I))))</f>
        <v>0</v>
      </c>
      <c r="W280" s="26">
        <f t="array" ref="W280">SUM(IF(Period=$V$2,IF(Site=$A$245,IF(Provider=$B280,J))))</f>
        <v>0</v>
      </c>
      <c r="X280" s="26"/>
      <c r="Y280" s="27">
        <f t="shared" si="159"/>
        <v>0</v>
      </c>
      <c r="Z280" s="27">
        <f t="shared" si="147"/>
        <v>0</v>
      </c>
      <c r="AA280" s="44"/>
      <c r="AB280" s="25">
        <f t="array" ref="AB280">SUM(IF(Period=$AB$2,IF(Site=$A$245,IF(Provider=$B280,I))))</f>
        <v>0</v>
      </c>
      <c r="AC280" s="26">
        <f t="array" ref="AC280">SUM(IF(Period=$AB$2,IF(Site=$A$245,IF(Provider=$B280,J))))</f>
        <v>0</v>
      </c>
      <c r="AD280" s="26"/>
      <c r="AE280" s="27">
        <f t="shared" si="160"/>
        <v>0</v>
      </c>
      <c r="AF280" s="27">
        <f t="shared" si="148"/>
        <v>0</v>
      </c>
      <c r="AG280" s="44"/>
      <c r="AH280" s="25">
        <f t="array" ref="AH280">SUM(IF(Period=$AH$2,IF(Site=$A$245,IF(Provider=$B280,I))))</f>
        <v>0</v>
      </c>
      <c r="AI280" s="26">
        <f t="array" ref="AI280">SUM(IF(Period=$AH$2,IF(Site=$A$245,IF(Provider=$B280,J))))</f>
        <v>0</v>
      </c>
      <c r="AJ280" s="26"/>
      <c r="AK280" s="27">
        <f t="shared" si="161"/>
        <v>0</v>
      </c>
      <c r="AL280" s="27">
        <f t="shared" si="149"/>
        <v>0</v>
      </c>
      <c r="AM280" s="44"/>
      <c r="AN280" s="25">
        <f t="array" ref="AN280">SUM(IF(Period=$AN$2,IF(Site=$A$245,IF(Provider=$B280,I))))</f>
        <v>0</v>
      </c>
      <c r="AO280" s="26">
        <f t="array" ref="AO280">SUM(IF(Period=$AN$2,IF(Site=$A$245,IF(Provider=$B280,J))))</f>
        <v>0</v>
      </c>
      <c r="AP280" s="26"/>
      <c r="AQ280" s="27">
        <f t="shared" si="162"/>
        <v>0</v>
      </c>
      <c r="AR280" s="27">
        <f t="shared" si="150"/>
        <v>0</v>
      </c>
      <c r="AS280" s="44"/>
      <c r="AT280" s="25">
        <f t="array" ref="AT280">SUM(IF(Period=$AT$2,IF(Site=$A$245,IF(Provider=$B280,I))))</f>
        <v>0</v>
      </c>
      <c r="AU280" s="26">
        <f t="array" ref="AU280">SUM(IF(Period=$AT$2,IF(Site=$A$245,IF(Provider=$B280,J))))</f>
        <v>0</v>
      </c>
      <c r="AV280" s="26"/>
      <c r="AW280" s="27">
        <f t="shared" si="163"/>
        <v>0</v>
      </c>
      <c r="AX280" s="27">
        <f t="shared" si="151"/>
        <v>0</v>
      </c>
      <c r="AY280" s="44"/>
      <c r="AZ280" s="25">
        <f t="array" ref="AZ280">SUM(IF(Period=$AZ$2,IF(Site=$A$245,IF(Provider=$B280,I))))</f>
        <v>0</v>
      </c>
      <c r="BA280" s="26">
        <f t="array" ref="BA280">SUM(IF(Period=$AZ$2,IF(Site=$A$245,IF(Provider=$B280,J))))</f>
        <v>0</v>
      </c>
      <c r="BB280" s="26"/>
      <c r="BC280" s="27">
        <f t="shared" si="164"/>
        <v>0</v>
      </c>
      <c r="BD280" s="27">
        <f t="shared" si="152"/>
        <v>0</v>
      </c>
      <c r="BE280" s="44"/>
      <c r="BF280" s="25">
        <f t="array" ref="BF280">SUM(IF(Period=$BF$2,IF(Site=$A$245,IF(Provider=$B280,I))))</f>
        <v>4</v>
      </c>
      <c r="BG280" s="26">
        <f t="array" ref="BG280">SUM(IF(Period=$BF$2,IF(Site=$A$245,IF(Provider=$B280,J))))</f>
        <v>4.25</v>
      </c>
      <c r="BH280" s="26"/>
      <c r="BI280" s="27">
        <f t="shared" si="165"/>
        <v>2.5831940434584409E-3</v>
      </c>
      <c r="BJ280" s="27">
        <f t="shared" si="153"/>
        <v>5.2602264991645519E-4</v>
      </c>
      <c r="BK280" s="44"/>
      <c r="BL280" s="25">
        <f t="array" ref="BL280">SUM(IF(Period=$BL$2,IF(Site=$A$245,IF(Provider=$B280,I))))</f>
        <v>43</v>
      </c>
      <c r="BM280" s="26">
        <f t="array" ref="BM280">SUM(IF(Period=$BL$2,IF(Site=$A$245,IF(Provider=$B280,J))))</f>
        <v>6.8604651162790704</v>
      </c>
      <c r="BN280" s="26"/>
      <c r="BO280" s="27">
        <f t="shared" si="166"/>
        <v>4.6870034953924382E-2</v>
      </c>
      <c r="BP280" s="27">
        <f t="shared" si="154"/>
        <v>9.1720299723284538E-3</v>
      </c>
      <c r="BQ280" s="44"/>
      <c r="BR280" s="25">
        <f t="array" ref="BR280">SUM(IF(Period=$BR$2,IF(Site=$A$245,IF(Provider=$B280,I))))</f>
        <v>0</v>
      </c>
      <c r="BS280" s="26">
        <f t="array" ref="BS280">SUM(IF(Period=$BR$2,IF(Site=$A$245,IF(Provider=$B280,J))))</f>
        <v>0</v>
      </c>
      <c r="BT280" s="26"/>
      <c r="BU280" s="27">
        <f t="shared" si="167"/>
        <v>0</v>
      </c>
      <c r="BV280" s="27">
        <f t="shared" si="155"/>
        <v>0</v>
      </c>
    </row>
    <row r="281" spans="2:74" outlineLevel="1" x14ac:dyDescent="0.25">
      <c r="B281" s="20" t="s">
        <v>605</v>
      </c>
      <c r="C281" s="44"/>
      <c r="D281" s="25">
        <f t="array" ref="D281">SUM(IF(Period=$D$2,IF(Site=$A$245,IF(Provider=$B281,I))))</f>
        <v>100</v>
      </c>
      <c r="E281" s="26">
        <f t="array" ref="E281">SUM(IF(Period=$D$2,IF(Site=$A$245,IF(Provider=$B281,J))))</f>
        <v>10.15</v>
      </c>
      <c r="F281" s="26"/>
      <c r="G281" s="27">
        <f t="shared" si="156"/>
        <v>0.1380201251019853</v>
      </c>
      <c r="H281" s="27">
        <f t="shared" si="144"/>
        <v>2.9397283285544647E-2</v>
      </c>
      <c r="I281" s="44"/>
      <c r="J281" s="25">
        <f t="array" ref="J281">SUM(IF(Period=$J$2,IF(Site=$A$245,IF(Provider=$B281,I))))</f>
        <v>131</v>
      </c>
      <c r="K281" s="26">
        <f t="array" ref="K281">SUM(IF(Period=$J$2,IF(Site=$A$245,IF(Provider=$B281,J))))</f>
        <v>6.1603053435114505</v>
      </c>
      <c r="L281" s="26"/>
      <c r="M281" s="27">
        <f t="shared" si="157"/>
        <v>0.12073608617594254</v>
      </c>
      <c r="N281" s="27">
        <f t="shared" si="145"/>
        <v>2.5002323636025656E-2</v>
      </c>
      <c r="O281" s="44"/>
      <c r="P281" s="25">
        <f t="array" ref="P281">SUM(IF(Period=$P$2,IF(Site=$A$245,IF(Provider=$B281,I))))</f>
        <v>154</v>
      </c>
      <c r="Q281" s="26">
        <f t="array" ref="Q281">SUM(IF(Period=$P$2,IF(Site=$A$245,IF(Provider=$B281,J))))</f>
        <v>5.4545454545454541</v>
      </c>
      <c r="R281" s="26"/>
      <c r="S281" s="27">
        <f t="shared" si="158"/>
        <v>0.11428571428571427</v>
      </c>
      <c r="T281" s="27">
        <f t="shared" si="146"/>
        <v>2.4206097631260446E-2</v>
      </c>
      <c r="U281" s="44"/>
      <c r="V281" s="25">
        <f t="array" ref="V281">SUM(IF(Period=$V$2,IF(Site=$A$245,IF(Provider=$B281,I))))</f>
        <v>162</v>
      </c>
      <c r="W281" s="26">
        <f t="array" ref="W281">SUM(IF(Period=$V$2,IF(Site=$A$245,IF(Provider=$B281,J))))</f>
        <v>8.0123456790123448</v>
      </c>
      <c r="X281" s="26"/>
      <c r="Y281" s="27">
        <f t="shared" si="159"/>
        <v>0.19243884358784283</v>
      </c>
      <c r="Z281" s="27">
        <f t="shared" si="147"/>
        <v>3.9254823685961407E-2</v>
      </c>
      <c r="AA281" s="44"/>
      <c r="AB281" s="25">
        <f t="array" ref="AB281">SUM(IF(Period=$AB$2,IF(Site=$A$245,IF(Provider=$B281,I))))</f>
        <v>157</v>
      </c>
      <c r="AC281" s="26">
        <f t="array" ref="AC281">SUM(IF(Period=$AB$2,IF(Site=$A$245,IF(Provider=$B281,J))))</f>
        <v>4.8662420382165603</v>
      </c>
      <c r="AD281" s="26"/>
      <c r="AE281" s="27">
        <f t="shared" si="160"/>
        <v>0.11107880197731898</v>
      </c>
      <c r="AF281" s="27">
        <f t="shared" si="148"/>
        <v>2.2983664751361269E-2</v>
      </c>
      <c r="AG281" s="44"/>
      <c r="AH281" s="25">
        <f t="array" ref="AH281">SUM(IF(Period=$AH$2,IF(Site=$A$245,IF(Provider=$B281,I))))</f>
        <v>293</v>
      </c>
      <c r="AI281" s="26">
        <f t="array" ref="AI281">SUM(IF(Period=$AH$2,IF(Site=$A$245,IF(Provider=$B281,J))))</f>
        <v>5.6894197952218404</v>
      </c>
      <c r="AJ281" s="26"/>
      <c r="AK281" s="27">
        <f t="shared" si="161"/>
        <v>0.29102653631284903</v>
      </c>
      <c r="AL281" s="27">
        <f t="shared" si="149"/>
        <v>5.6766328407001264E-2</v>
      </c>
      <c r="AM281" s="44"/>
      <c r="AN281" s="25">
        <f t="array" ref="AN281">SUM(IF(Period=$AN$2,IF(Site=$A$245,IF(Provider=$B281,I))))</f>
        <v>406</v>
      </c>
      <c r="AO281" s="26">
        <f t="array" ref="AO281">SUM(IF(Period=$AN$2,IF(Site=$A$245,IF(Provider=$B281,J))))</f>
        <v>7.8004926108374404</v>
      </c>
      <c r="AP281" s="26"/>
      <c r="AQ281" s="27">
        <f t="shared" si="162"/>
        <v>0.49093163850565819</v>
      </c>
      <c r="AR281" s="27">
        <f t="shared" si="150"/>
        <v>0.10127918132395269</v>
      </c>
      <c r="AS281" s="44"/>
      <c r="AT281" s="25">
        <f t="array" ref="AT281">SUM(IF(Period=$AT$2,IF(Site=$A$245,IF(Provider=$B281,I))))</f>
        <v>376</v>
      </c>
      <c r="AU281" s="26">
        <f t="array" ref="AU281">SUM(IF(Period=$AT$2,IF(Site=$A$245,IF(Provider=$B281,J))))</f>
        <v>5.4069148936170199</v>
      </c>
      <c r="AV281" s="26"/>
      <c r="AW281" s="27">
        <f t="shared" si="163"/>
        <v>0.31519379844961232</v>
      </c>
      <c r="AX281" s="27">
        <f t="shared" si="151"/>
        <v>6.4057724422598217E-2</v>
      </c>
      <c r="AY281" s="44"/>
      <c r="AZ281" s="25">
        <f t="array" ref="AZ281">SUM(IF(Period=$AZ$2,IF(Site=$A$245,IF(Provider=$B281,I))))</f>
        <v>290</v>
      </c>
      <c r="BA281" s="26">
        <f t="array" ref="BA281">SUM(IF(Period=$AZ$2,IF(Site=$A$245,IF(Provider=$B281,J))))</f>
        <v>17.1758620689655</v>
      </c>
      <c r="BB281" s="26"/>
      <c r="BC281" s="27">
        <f t="shared" si="164"/>
        <v>0.78305297909133709</v>
      </c>
      <c r="BD281" s="27">
        <f t="shared" si="152"/>
        <v>0.16230571214441641</v>
      </c>
      <c r="BE281" s="44"/>
      <c r="BF281" s="25">
        <f t="array" ref="BF281">SUM(IF(Period=$BF$2,IF(Site=$A$245,IF(Provider=$B281,I))))</f>
        <v>200</v>
      </c>
      <c r="BG281" s="26">
        <f t="array" ref="BG281">SUM(IF(Period=$BF$2,IF(Site=$A$245,IF(Provider=$B281,J))))</f>
        <v>26.855</v>
      </c>
      <c r="BH281" s="26"/>
      <c r="BI281" s="27">
        <f t="shared" si="165"/>
        <v>0.81613736514207569</v>
      </c>
      <c r="BJ281" s="27">
        <f t="shared" si="153"/>
        <v>0.16619221486478122</v>
      </c>
      <c r="BK281" s="44"/>
      <c r="BL281" s="25">
        <f t="array" ref="BL281">SUM(IF(Period=$BL$2,IF(Site=$A$245,IF(Provider=$B281,I))))</f>
        <v>235</v>
      </c>
      <c r="BM281" s="26">
        <f t="array" ref="BM281">SUM(IF(Period=$BL$2,IF(Site=$A$245,IF(Provider=$B281,J))))</f>
        <v>17.344680851063799</v>
      </c>
      <c r="BN281" s="26"/>
      <c r="BO281" s="27">
        <f t="shared" si="166"/>
        <v>0.64760088973625562</v>
      </c>
      <c r="BP281" s="27">
        <f t="shared" si="154"/>
        <v>0.12672947175325663</v>
      </c>
      <c r="BQ281" s="44"/>
      <c r="BR281" s="25">
        <f t="array" ref="BR281">SUM(IF(Period=$BR$2,IF(Site=$A$245,IF(Provider=$B281,I))))</f>
        <v>280</v>
      </c>
      <c r="BS281" s="26">
        <f t="array" ref="BS281">SUM(IF(Period=$BR$2,IF(Site=$A$245,IF(Provider=$B281,J))))</f>
        <v>14.1678571428571</v>
      </c>
      <c r="BT281" s="26"/>
      <c r="BU281" s="27">
        <f t="shared" si="167"/>
        <v>0.58614066193853243</v>
      </c>
      <c r="BV281" s="27">
        <f t="shared" si="155"/>
        <v>0.11636502302660492</v>
      </c>
    </row>
    <row r="282" spans="2:74" outlineLevel="1" x14ac:dyDescent="0.25">
      <c r="B282" s="20" t="s">
        <v>1030</v>
      </c>
      <c r="C282" s="44"/>
      <c r="D282" s="25">
        <f t="array" ref="D282">SUM(IF(Period=$D$2,IF(Site=$A$245,IF(Provider=$B282,I))))</f>
        <v>0</v>
      </c>
      <c r="E282" s="26">
        <f t="array" ref="E282">SUM(IF(Period=$D$2,IF(Site=$A$245,IF(Provider=$B282,J))))</f>
        <v>0</v>
      </c>
      <c r="F282" s="26"/>
      <c r="G282" s="27">
        <f t="shared" si="156"/>
        <v>0</v>
      </c>
      <c r="H282" s="27">
        <f t="shared" si="144"/>
        <v>0</v>
      </c>
      <c r="I282" s="44"/>
      <c r="J282" s="25">
        <f t="array" ref="J282">SUM(IF(Period=$J$2,IF(Site=$A$245,IF(Provider=$B282,I))))</f>
        <v>0</v>
      </c>
      <c r="K282" s="26">
        <f t="array" ref="K282">SUM(IF(Period=$J$2,IF(Site=$A$245,IF(Provider=$B282,J))))</f>
        <v>0</v>
      </c>
      <c r="L282" s="26"/>
      <c r="M282" s="27">
        <f t="shared" si="157"/>
        <v>0</v>
      </c>
      <c r="N282" s="27">
        <f t="shared" si="145"/>
        <v>0</v>
      </c>
      <c r="O282" s="44"/>
      <c r="P282" s="25">
        <f t="array" ref="P282">SUM(IF(Period=$P$2,IF(Site=$A$245,IF(Provider=$B282,I))))</f>
        <v>0</v>
      </c>
      <c r="Q282" s="26">
        <f t="array" ref="Q282">SUM(IF(Period=$P$2,IF(Site=$A$245,IF(Provider=$B282,J))))</f>
        <v>0</v>
      </c>
      <c r="R282" s="26"/>
      <c r="S282" s="27">
        <f t="shared" si="158"/>
        <v>0</v>
      </c>
      <c r="T282" s="27">
        <f t="shared" si="146"/>
        <v>0</v>
      </c>
      <c r="U282" s="44"/>
      <c r="V282" s="25">
        <f t="array" ref="V282">SUM(IF(Period=$V$2,IF(Site=$A$245,IF(Provider=$B282,I))))</f>
        <v>0</v>
      </c>
      <c r="W282" s="26">
        <f t="array" ref="W282">SUM(IF(Period=$V$2,IF(Site=$A$245,IF(Provider=$B282,J))))</f>
        <v>0</v>
      </c>
      <c r="X282" s="26"/>
      <c r="Y282" s="27">
        <f t="shared" si="159"/>
        <v>0</v>
      </c>
      <c r="Z282" s="27">
        <f t="shared" si="147"/>
        <v>0</v>
      </c>
      <c r="AA282" s="44"/>
      <c r="AB282" s="25">
        <f t="array" ref="AB282">SUM(IF(Period=$AB$2,IF(Site=$A$245,IF(Provider=$B282,I))))</f>
        <v>0</v>
      </c>
      <c r="AC282" s="26">
        <f t="array" ref="AC282">SUM(IF(Period=$AB$2,IF(Site=$A$245,IF(Provider=$B282,J))))</f>
        <v>0</v>
      </c>
      <c r="AD282" s="26"/>
      <c r="AE282" s="27">
        <f t="shared" si="160"/>
        <v>0</v>
      </c>
      <c r="AF282" s="27">
        <f t="shared" si="148"/>
        <v>0</v>
      </c>
      <c r="AG282" s="44"/>
      <c r="AH282" s="25">
        <f t="array" ref="AH282">SUM(IF(Period=$AH$2,IF(Site=$A$245,IF(Provider=$B282,I))))</f>
        <v>0</v>
      </c>
      <c r="AI282" s="26">
        <f t="array" ref="AI282">SUM(IF(Period=$AH$2,IF(Site=$A$245,IF(Provider=$B282,J))))</f>
        <v>0</v>
      </c>
      <c r="AJ282" s="26"/>
      <c r="AK282" s="27">
        <f t="shared" si="161"/>
        <v>0</v>
      </c>
      <c r="AL282" s="27">
        <f t="shared" si="149"/>
        <v>0</v>
      </c>
      <c r="AM282" s="44"/>
      <c r="AN282" s="25">
        <f t="array" ref="AN282">SUM(IF(Period=$AN$2,IF(Site=$A$245,IF(Provider=$B282,I))))</f>
        <v>0</v>
      </c>
      <c r="AO282" s="26">
        <f t="array" ref="AO282">SUM(IF(Period=$AN$2,IF(Site=$A$245,IF(Provider=$B282,J))))</f>
        <v>0</v>
      </c>
      <c r="AP282" s="26"/>
      <c r="AQ282" s="27">
        <f t="shared" si="162"/>
        <v>0</v>
      </c>
      <c r="AR282" s="27">
        <f t="shared" si="150"/>
        <v>0</v>
      </c>
      <c r="AS282" s="44"/>
      <c r="AT282" s="25">
        <f t="array" ref="AT282">SUM(IF(Period=$AT$2,IF(Site=$A$245,IF(Provider=$B282,I))))</f>
        <v>0</v>
      </c>
      <c r="AU282" s="26">
        <f t="array" ref="AU282">SUM(IF(Period=$AT$2,IF(Site=$A$245,IF(Provider=$B282,J))))</f>
        <v>0</v>
      </c>
      <c r="AV282" s="26"/>
      <c r="AW282" s="27">
        <f t="shared" si="163"/>
        <v>0</v>
      </c>
      <c r="AX282" s="27">
        <f t="shared" si="151"/>
        <v>0</v>
      </c>
      <c r="AY282" s="44"/>
      <c r="AZ282" s="25">
        <f t="array" ref="AZ282">SUM(IF(Period=$AZ$2,IF(Site=$A$245,IF(Provider=$B282,I))))</f>
        <v>0</v>
      </c>
      <c r="BA282" s="26">
        <f t="array" ref="BA282">SUM(IF(Period=$AZ$2,IF(Site=$A$245,IF(Provider=$B282,J))))</f>
        <v>0</v>
      </c>
      <c r="BB282" s="26"/>
      <c r="BC282" s="27">
        <f t="shared" si="164"/>
        <v>0</v>
      </c>
      <c r="BD282" s="27">
        <f t="shared" si="152"/>
        <v>0</v>
      </c>
      <c r="BE282" s="44"/>
      <c r="BF282" s="25">
        <f t="array" ref="BF282">SUM(IF(Period=$BF$2,IF(Site=$A$245,IF(Provider=$B282,I))))</f>
        <v>1</v>
      </c>
      <c r="BG282" s="26">
        <f t="array" ref="BG282">SUM(IF(Period=$BF$2,IF(Site=$A$245,IF(Provider=$B282,J))))</f>
        <v>4</v>
      </c>
      <c r="BH282" s="26"/>
      <c r="BI282" s="27">
        <f t="shared" si="165"/>
        <v>6.07810363166692E-4</v>
      </c>
      <c r="BJ282" s="27">
        <f t="shared" si="153"/>
        <v>1.2377003527446005E-4</v>
      </c>
      <c r="BK282" s="44"/>
      <c r="BL282" s="25">
        <f t="array" ref="BL282">SUM(IF(Period=$BL$2,IF(Site=$A$245,IF(Provider=$B282,I))))</f>
        <v>0</v>
      </c>
      <c r="BM282" s="26">
        <f t="array" ref="BM282">SUM(IF(Period=$BL$2,IF(Site=$A$245,IF(Provider=$B282,J))))</f>
        <v>0</v>
      </c>
      <c r="BN282" s="26"/>
      <c r="BO282" s="27">
        <f t="shared" si="166"/>
        <v>0</v>
      </c>
      <c r="BP282" s="27">
        <f t="shared" si="154"/>
        <v>0</v>
      </c>
      <c r="BQ282" s="44"/>
      <c r="BR282" s="25">
        <f t="array" ref="BR282">SUM(IF(Period=$BR$2,IF(Site=$A$245,IF(Provider=$B282,I))))</f>
        <v>0</v>
      </c>
      <c r="BS282" s="26">
        <f t="array" ref="BS282">SUM(IF(Period=$BR$2,IF(Site=$A$245,IF(Provider=$B282,J))))</f>
        <v>0</v>
      </c>
      <c r="BT282" s="26"/>
      <c r="BU282" s="27">
        <f t="shared" si="167"/>
        <v>0</v>
      </c>
      <c r="BV282" s="27">
        <f t="shared" si="155"/>
        <v>0</v>
      </c>
    </row>
    <row r="283" spans="2:74" outlineLevel="1" x14ac:dyDescent="0.25">
      <c r="B283" s="20" t="s">
        <v>935</v>
      </c>
      <c r="C283" s="44"/>
      <c r="D283" s="25">
        <f t="array" ref="D283">SUM(IF(Period=$D$2,IF(Site=$A$245,IF(Provider=$B283,I))))</f>
        <v>0</v>
      </c>
      <c r="E283" s="26">
        <f t="array" ref="E283">SUM(IF(Period=$D$2,IF(Site=$A$245,IF(Provider=$B283,J))))</f>
        <v>0</v>
      </c>
      <c r="F283" s="26"/>
      <c r="G283" s="27">
        <f t="shared" si="156"/>
        <v>0</v>
      </c>
      <c r="H283" s="27">
        <f t="shared" si="144"/>
        <v>0</v>
      </c>
      <c r="I283" s="44"/>
      <c r="J283" s="25">
        <f t="array" ref="J283">SUM(IF(Period=$J$2,IF(Site=$A$245,IF(Provider=$B283,I))))</f>
        <v>0</v>
      </c>
      <c r="K283" s="26">
        <f t="array" ref="K283">SUM(IF(Period=$J$2,IF(Site=$A$245,IF(Provider=$B283,J))))</f>
        <v>0</v>
      </c>
      <c r="L283" s="26"/>
      <c r="M283" s="27">
        <f t="shared" si="157"/>
        <v>0</v>
      </c>
      <c r="N283" s="27">
        <f t="shared" si="145"/>
        <v>0</v>
      </c>
      <c r="O283" s="44"/>
      <c r="P283" s="25">
        <f t="array" ref="P283">SUM(IF(Period=$P$2,IF(Site=$A$245,IF(Provider=$B283,I))))</f>
        <v>0</v>
      </c>
      <c r="Q283" s="26">
        <f t="array" ref="Q283">SUM(IF(Period=$P$2,IF(Site=$A$245,IF(Provider=$B283,J))))</f>
        <v>0</v>
      </c>
      <c r="R283" s="26"/>
      <c r="S283" s="27">
        <f t="shared" si="158"/>
        <v>0</v>
      </c>
      <c r="T283" s="27">
        <f t="shared" si="146"/>
        <v>0</v>
      </c>
      <c r="U283" s="44"/>
      <c r="V283" s="25">
        <f t="array" ref="V283">SUM(IF(Period=$V$2,IF(Site=$A$245,IF(Provider=$B283,I))))</f>
        <v>0</v>
      </c>
      <c r="W283" s="26">
        <f t="array" ref="W283">SUM(IF(Period=$V$2,IF(Site=$A$245,IF(Provider=$B283,J))))</f>
        <v>0</v>
      </c>
      <c r="X283" s="26"/>
      <c r="Y283" s="27">
        <f t="shared" si="159"/>
        <v>0</v>
      </c>
      <c r="Z283" s="27">
        <f t="shared" si="147"/>
        <v>0</v>
      </c>
      <c r="AA283" s="44"/>
      <c r="AB283" s="25">
        <f t="array" ref="AB283">SUM(IF(Period=$AB$2,IF(Site=$A$245,IF(Provider=$B283,I))))</f>
        <v>0</v>
      </c>
      <c r="AC283" s="26">
        <f t="array" ref="AC283">SUM(IF(Period=$AB$2,IF(Site=$A$245,IF(Provider=$B283,J))))</f>
        <v>0</v>
      </c>
      <c r="AD283" s="26"/>
      <c r="AE283" s="27">
        <f t="shared" si="160"/>
        <v>0</v>
      </c>
      <c r="AF283" s="27">
        <f t="shared" si="148"/>
        <v>0</v>
      </c>
      <c r="AG283" s="44"/>
      <c r="AH283" s="25">
        <f t="array" ref="AH283">SUM(IF(Period=$AH$2,IF(Site=$A$245,IF(Provider=$B283,I))))</f>
        <v>0</v>
      </c>
      <c r="AI283" s="26">
        <f t="array" ref="AI283">SUM(IF(Period=$AH$2,IF(Site=$A$245,IF(Provider=$B283,J))))</f>
        <v>0</v>
      </c>
      <c r="AJ283" s="26"/>
      <c r="AK283" s="27">
        <f t="shared" si="161"/>
        <v>0</v>
      </c>
      <c r="AL283" s="27">
        <f t="shared" si="149"/>
        <v>0</v>
      </c>
      <c r="AM283" s="44"/>
      <c r="AN283" s="25">
        <f t="array" ref="AN283">SUM(IF(Period=$AN$2,IF(Site=$A$245,IF(Provider=$B283,I))))</f>
        <v>29</v>
      </c>
      <c r="AO283" s="26">
        <f t="array" ref="AO283">SUM(IF(Period=$AN$2,IF(Site=$A$245,IF(Provider=$B283,J))))</f>
        <v>7.1724137931034502</v>
      </c>
      <c r="AP283" s="26"/>
      <c r="AQ283" s="27">
        <f t="shared" si="162"/>
        <v>3.2243063090993652E-2</v>
      </c>
      <c r="AR283" s="27">
        <f t="shared" si="150"/>
        <v>6.6517428845538872E-3</v>
      </c>
      <c r="AS283" s="44"/>
      <c r="AT283" s="25">
        <f t="array" ref="AT283">SUM(IF(Period=$AT$2,IF(Site=$A$245,IF(Provider=$B283,I))))</f>
        <v>68</v>
      </c>
      <c r="AU283" s="26">
        <f t="array" ref="AU283">SUM(IF(Period=$AT$2,IF(Site=$A$245,IF(Provider=$B283,J))))</f>
        <v>4.7058823529411802</v>
      </c>
      <c r="AV283" s="26"/>
      <c r="AW283" s="27">
        <f t="shared" si="163"/>
        <v>4.9612403100775228E-2</v>
      </c>
      <c r="AX283" s="27">
        <f t="shared" si="151"/>
        <v>1.0082868576109912E-2</v>
      </c>
      <c r="AY283" s="44"/>
      <c r="AZ283" s="25">
        <f t="array" ref="AZ283">SUM(IF(Period=$AZ$2,IF(Site=$A$245,IF(Provider=$B283,I))))</f>
        <v>12</v>
      </c>
      <c r="BA283" s="26">
        <f t="array" ref="BA283">SUM(IF(Period=$AZ$2,IF(Site=$A$245,IF(Provider=$B283,J))))</f>
        <v>4.3333333333333304</v>
      </c>
      <c r="BB283" s="26"/>
      <c r="BC283" s="27">
        <f t="shared" si="164"/>
        <v>8.1748152806162492E-3</v>
      </c>
      <c r="BD283" s="27">
        <f t="shared" si="152"/>
        <v>1.6944181954446206E-3</v>
      </c>
      <c r="BE283" s="44"/>
      <c r="BF283" s="25">
        <f t="array" ref="BF283">SUM(IF(Period=$BF$2,IF(Site=$A$245,IF(Provider=$B283,I))))</f>
        <v>94</v>
      </c>
      <c r="BG283" s="26">
        <f t="array" ref="BG283">SUM(IF(Period=$BF$2,IF(Site=$A$245,IF(Provider=$B283,J))))</f>
        <v>5.5638297872340399</v>
      </c>
      <c r="BH283" s="26"/>
      <c r="BI283" s="27">
        <f t="shared" si="165"/>
        <v>7.9471204984044932E-2</v>
      </c>
      <c r="BJ283" s="27">
        <f t="shared" si="153"/>
        <v>1.6182932112135642E-2</v>
      </c>
      <c r="BK283" s="44"/>
      <c r="BL283" s="25">
        <f t="array" ref="BL283">SUM(IF(Period=$BL$2,IF(Site=$A$245,IF(Provider=$B283,I))))</f>
        <v>10</v>
      </c>
      <c r="BM283" s="26">
        <f t="array" ref="BM283">SUM(IF(Period=$BL$2,IF(Site=$A$245,IF(Provider=$B283,J))))</f>
        <v>3.2</v>
      </c>
      <c r="BN283" s="26"/>
      <c r="BO283" s="27">
        <f t="shared" si="166"/>
        <v>5.0842071814426442E-3</v>
      </c>
      <c r="BP283" s="27">
        <f t="shared" si="154"/>
        <v>9.9493206479495089E-4</v>
      </c>
      <c r="BQ283" s="44"/>
      <c r="BR283" s="25">
        <f t="array" ref="BR283">SUM(IF(Period=$BR$2,IF(Site=$A$245,IF(Provider=$B283,I))))</f>
        <v>79</v>
      </c>
      <c r="BS283" s="26">
        <f t="array" ref="BS283">SUM(IF(Period=$BR$2,IF(Site=$A$245,IF(Provider=$B283,J))))</f>
        <v>6.18987341772152</v>
      </c>
      <c r="BT283" s="26"/>
      <c r="BU283" s="27">
        <f t="shared" si="167"/>
        <v>7.2251773049645404E-2</v>
      </c>
      <c r="BV283" s="27">
        <f t="shared" si="155"/>
        <v>1.4343961749435337E-2</v>
      </c>
    </row>
    <row r="284" spans="2:74" outlineLevel="1" x14ac:dyDescent="0.25">
      <c r="B284" s="20" t="s">
        <v>1027</v>
      </c>
      <c r="C284" s="44"/>
      <c r="D284" s="25">
        <f t="array" ref="D284">SUM(IF(Period=$D$2,IF(Site=$A$245,IF(Provider=$B284,I))))</f>
        <v>0</v>
      </c>
      <c r="E284" s="26">
        <f t="array" ref="E284">SUM(IF(Period=$D$2,IF(Site=$A$245,IF(Provider=$B284,J))))</f>
        <v>0</v>
      </c>
      <c r="F284" s="26"/>
      <c r="G284" s="27">
        <f t="shared" si="156"/>
        <v>0</v>
      </c>
      <c r="H284" s="27">
        <f t="shared" si="144"/>
        <v>0</v>
      </c>
      <c r="I284" s="44"/>
      <c r="J284" s="25">
        <f t="array" ref="J284">SUM(IF(Period=$J$2,IF(Site=$A$245,IF(Provider=$B284,I))))</f>
        <v>0</v>
      </c>
      <c r="K284" s="26">
        <f t="array" ref="K284">SUM(IF(Period=$J$2,IF(Site=$A$245,IF(Provider=$B284,J))))</f>
        <v>0</v>
      </c>
      <c r="L284" s="26"/>
      <c r="M284" s="27">
        <f t="shared" si="157"/>
        <v>0</v>
      </c>
      <c r="N284" s="27">
        <f t="shared" si="145"/>
        <v>0</v>
      </c>
      <c r="O284" s="44"/>
      <c r="P284" s="25">
        <f t="array" ref="P284">SUM(IF(Period=$P$2,IF(Site=$A$245,IF(Provider=$B284,I))))</f>
        <v>0</v>
      </c>
      <c r="Q284" s="26">
        <f t="array" ref="Q284">SUM(IF(Period=$P$2,IF(Site=$A$245,IF(Provider=$B284,J))))</f>
        <v>0</v>
      </c>
      <c r="R284" s="26"/>
      <c r="S284" s="27">
        <f t="shared" si="158"/>
        <v>0</v>
      </c>
      <c r="T284" s="27">
        <f t="shared" si="146"/>
        <v>0</v>
      </c>
      <c r="U284" s="44"/>
      <c r="V284" s="25">
        <f t="array" ref="V284">SUM(IF(Period=$V$2,IF(Site=$A$245,IF(Provider=$B284,I))))</f>
        <v>0</v>
      </c>
      <c r="W284" s="26">
        <f t="array" ref="W284">SUM(IF(Period=$V$2,IF(Site=$A$245,IF(Provider=$B284,J))))</f>
        <v>0</v>
      </c>
      <c r="X284" s="26"/>
      <c r="Y284" s="27">
        <f t="shared" si="159"/>
        <v>0</v>
      </c>
      <c r="Z284" s="27">
        <f t="shared" si="147"/>
        <v>0</v>
      </c>
      <c r="AA284" s="44"/>
      <c r="AB284" s="25">
        <f t="array" ref="AB284">SUM(IF(Period=$AB$2,IF(Site=$A$245,IF(Provider=$B284,I))))</f>
        <v>0</v>
      </c>
      <c r="AC284" s="26">
        <f t="array" ref="AC284">SUM(IF(Period=$AB$2,IF(Site=$A$245,IF(Provider=$B284,J))))</f>
        <v>0</v>
      </c>
      <c r="AD284" s="26"/>
      <c r="AE284" s="27">
        <f t="shared" si="160"/>
        <v>0</v>
      </c>
      <c r="AF284" s="27">
        <f t="shared" si="148"/>
        <v>0</v>
      </c>
      <c r="AG284" s="44"/>
      <c r="AH284" s="25">
        <f t="array" ref="AH284">SUM(IF(Period=$AH$2,IF(Site=$A$245,IF(Provider=$B284,I))))</f>
        <v>0</v>
      </c>
      <c r="AI284" s="26">
        <f t="array" ref="AI284">SUM(IF(Period=$AH$2,IF(Site=$A$245,IF(Provider=$B284,J))))</f>
        <v>0</v>
      </c>
      <c r="AJ284" s="26"/>
      <c r="AK284" s="27">
        <f t="shared" si="161"/>
        <v>0</v>
      </c>
      <c r="AL284" s="27">
        <f t="shared" si="149"/>
        <v>0</v>
      </c>
      <c r="AM284" s="44"/>
      <c r="AN284" s="25">
        <f t="array" ref="AN284">SUM(IF(Period=$AN$2,IF(Site=$A$245,IF(Provider=$B284,I))))</f>
        <v>0</v>
      </c>
      <c r="AO284" s="26">
        <f t="array" ref="AO284">SUM(IF(Period=$AN$2,IF(Site=$A$245,IF(Provider=$B284,J))))</f>
        <v>0</v>
      </c>
      <c r="AP284" s="26"/>
      <c r="AQ284" s="27">
        <f t="shared" si="162"/>
        <v>0</v>
      </c>
      <c r="AR284" s="27">
        <f t="shared" si="150"/>
        <v>0</v>
      </c>
      <c r="AS284" s="44"/>
      <c r="AT284" s="25">
        <f t="array" ref="AT284">SUM(IF(Period=$AT$2,IF(Site=$A$245,IF(Provider=$B284,I))))</f>
        <v>0</v>
      </c>
      <c r="AU284" s="26">
        <f t="array" ref="AU284">SUM(IF(Period=$AT$2,IF(Site=$A$245,IF(Provider=$B284,J))))</f>
        <v>0</v>
      </c>
      <c r="AV284" s="26"/>
      <c r="AW284" s="27">
        <f t="shared" si="163"/>
        <v>0</v>
      </c>
      <c r="AX284" s="27">
        <f t="shared" si="151"/>
        <v>0</v>
      </c>
      <c r="AY284" s="44"/>
      <c r="AZ284" s="25">
        <f t="array" ref="AZ284">SUM(IF(Period=$AZ$2,IF(Site=$A$245,IF(Provider=$B284,I))))</f>
        <v>0</v>
      </c>
      <c r="BA284" s="26">
        <f t="array" ref="BA284">SUM(IF(Period=$AZ$2,IF(Site=$A$245,IF(Provider=$B284,J))))</f>
        <v>0</v>
      </c>
      <c r="BB284" s="26"/>
      <c r="BC284" s="27">
        <f t="shared" si="164"/>
        <v>0</v>
      </c>
      <c r="BD284" s="27">
        <f t="shared" si="152"/>
        <v>0</v>
      </c>
      <c r="BE284" s="44"/>
      <c r="BF284" s="25">
        <f t="array" ref="BF284">SUM(IF(Period=$BF$2,IF(Site=$A$245,IF(Provider=$B284,I))))</f>
        <v>15</v>
      </c>
      <c r="BG284" s="26">
        <f t="array" ref="BG284">SUM(IF(Period=$BF$2,IF(Site=$A$245,IF(Provider=$B284,J))))</f>
        <v>8.7333333333333307</v>
      </c>
      <c r="BH284" s="26"/>
      <c r="BI284" s="27">
        <f t="shared" si="165"/>
        <v>1.9905789393709159E-2</v>
      </c>
      <c r="BJ284" s="27">
        <f t="shared" si="153"/>
        <v>4.0534686552385658E-3</v>
      </c>
      <c r="BK284" s="44"/>
      <c r="BL284" s="25">
        <f t="array" ref="BL284">SUM(IF(Period=$BL$2,IF(Site=$A$245,IF(Provider=$B284,I))))</f>
        <v>13</v>
      </c>
      <c r="BM284" s="26">
        <f t="array" ref="BM284">SUM(IF(Period=$BL$2,IF(Site=$A$245,IF(Provider=$B284,J))))</f>
        <v>5.6923076923076898</v>
      </c>
      <c r="BN284" s="26"/>
      <c r="BO284" s="27">
        <f t="shared" si="166"/>
        <v>1.1757229107086108E-2</v>
      </c>
      <c r="BP284" s="27">
        <f t="shared" si="154"/>
        <v>2.3007803998383227E-3</v>
      </c>
      <c r="BQ284" s="44"/>
      <c r="BR284" s="25">
        <f t="array" ref="BR284">SUM(IF(Period=$BR$2,IF(Site=$A$245,IF(Provider=$B284,I))))</f>
        <v>0</v>
      </c>
      <c r="BS284" s="26">
        <f t="array" ref="BS284">SUM(IF(Period=$BR$2,IF(Site=$A$245,IF(Provider=$B284,J))))</f>
        <v>0</v>
      </c>
      <c r="BT284" s="26"/>
      <c r="BU284" s="27">
        <f t="shared" si="167"/>
        <v>0</v>
      </c>
      <c r="BV284" s="27">
        <f t="shared" si="155"/>
        <v>0</v>
      </c>
    </row>
    <row r="285" spans="2:74" outlineLevel="1" x14ac:dyDescent="0.25">
      <c r="B285" s="20" t="s">
        <v>592</v>
      </c>
      <c r="C285" s="44"/>
      <c r="D285" s="25">
        <f t="array" ref="D285">SUM(IF(Period=$D$2,IF(Site=$A$245,IF(Provider=$B285,I))))</f>
        <v>149</v>
      </c>
      <c r="E285" s="26">
        <f t="array" ref="E285">SUM(IF(Period=$D$2,IF(Site=$A$245,IF(Provider=$B285,J))))</f>
        <v>24.19463087248322</v>
      </c>
      <c r="F285" s="26"/>
      <c r="G285" s="27">
        <f t="shared" si="156"/>
        <v>0.49020940984498235</v>
      </c>
      <c r="H285" s="27">
        <f t="shared" si="144"/>
        <v>0.10441104063486545</v>
      </c>
      <c r="I285" s="44"/>
      <c r="J285" s="25">
        <f t="array" ref="J285">SUM(IF(Period=$J$2,IF(Site=$A$245,IF(Provider=$B285,I))))</f>
        <v>143</v>
      </c>
      <c r="K285" s="26">
        <f t="array" ref="K285">SUM(IF(Period=$J$2,IF(Site=$A$245,IF(Provider=$B285,J))))</f>
        <v>6.2657342657342658</v>
      </c>
      <c r="L285" s="26"/>
      <c r="M285" s="27">
        <f t="shared" si="157"/>
        <v>0.13405146618791144</v>
      </c>
      <c r="N285" s="27">
        <f t="shared" si="145"/>
        <v>2.7759705053133812E-2</v>
      </c>
      <c r="O285" s="44"/>
      <c r="P285" s="25">
        <f t="array" ref="P285">SUM(IF(Period=$P$2,IF(Site=$A$245,IF(Provider=$B285,I))))</f>
        <v>136</v>
      </c>
      <c r="Q285" s="26">
        <f t="array" ref="Q285">SUM(IF(Period=$P$2,IF(Site=$A$245,IF(Provider=$B285,J))))</f>
        <v>9.5</v>
      </c>
      <c r="R285" s="26"/>
      <c r="S285" s="27">
        <f t="shared" si="158"/>
        <v>0.17578231292517008</v>
      </c>
      <c r="T285" s="27">
        <f t="shared" si="146"/>
        <v>3.7231283499510111E-2</v>
      </c>
      <c r="U285" s="44"/>
      <c r="V285" s="25">
        <f t="array" ref="V285">SUM(IF(Period=$V$2,IF(Site=$A$245,IF(Provider=$B285,I))))</f>
        <v>152</v>
      </c>
      <c r="W285" s="26">
        <f t="array" ref="W285">SUM(IF(Period=$V$2,IF(Site=$A$245,IF(Provider=$B285,J))))</f>
        <v>5.0789473684210522</v>
      </c>
      <c r="X285" s="26"/>
      <c r="Y285" s="27">
        <f t="shared" si="159"/>
        <v>0.11445515196441808</v>
      </c>
      <c r="Z285" s="27">
        <f t="shared" si="147"/>
        <v>2.3347244904131131E-2</v>
      </c>
      <c r="AA285" s="44"/>
      <c r="AB285" s="25">
        <f t="array" ref="AB285">SUM(IF(Period=$AB$2,IF(Site=$A$245,IF(Provider=$B285,I))))</f>
        <v>135</v>
      </c>
      <c r="AC285" s="26">
        <f t="array" ref="AC285">SUM(IF(Period=$AB$2,IF(Site=$A$245,IF(Provider=$B285,J))))</f>
        <v>7.4814814814814818</v>
      </c>
      <c r="AD285" s="26"/>
      <c r="AE285" s="27">
        <f t="shared" si="160"/>
        <v>0.14684501308519921</v>
      </c>
      <c r="AF285" s="27">
        <f t="shared" si="148"/>
        <v>3.0384164134652988E-2</v>
      </c>
      <c r="AG285" s="44"/>
      <c r="AH285" s="25">
        <f t="array" ref="AH285">SUM(IF(Period=$AH$2,IF(Site=$A$245,IF(Provider=$B285,I))))</f>
        <v>103</v>
      </c>
      <c r="AI285" s="26">
        <f t="array" ref="AI285">SUM(IF(Period=$AH$2,IF(Site=$A$245,IF(Provider=$B285,J))))</f>
        <v>4.6310679611650496</v>
      </c>
      <c r="AJ285" s="26"/>
      <c r="AK285" s="27">
        <f t="shared" si="161"/>
        <v>8.3275139664804487E-2</v>
      </c>
      <c r="AL285" s="27">
        <f t="shared" si="149"/>
        <v>1.6243274535176738E-2</v>
      </c>
      <c r="AM285" s="44"/>
      <c r="AN285" s="25">
        <f t="array" ref="AN285">SUM(IF(Period=$AN$2,IF(Site=$A$245,IF(Provider=$B285,I))))</f>
        <v>101</v>
      </c>
      <c r="AO285" s="26">
        <f t="array" ref="AO285">SUM(IF(Period=$AN$2,IF(Site=$A$245,IF(Provider=$B285,J))))</f>
        <v>3.28712871287129</v>
      </c>
      <c r="AP285" s="26"/>
      <c r="AQ285" s="27">
        <f t="shared" si="162"/>
        <v>5.1464889164470673E-2</v>
      </c>
      <c r="AR285" s="27">
        <f t="shared" si="150"/>
        <v>1.0617204988807171E-2</v>
      </c>
      <c r="AS285" s="44"/>
      <c r="AT285" s="25">
        <f t="array" ref="AT285">SUM(IF(Period=$AT$2,IF(Site=$A$245,IF(Provider=$B285,I))))</f>
        <v>99</v>
      </c>
      <c r="AU285" s="26">
        <f t="array" ref="AU285">SUM(IF(Period=$AT$2,IF(Site=$A$245,IF(Provider=$B285,J))))</f>
        <v>4.0808080808080804</v>
      </c>
      <c r="AV285" s="26"/>
      <c r="AW285" s="27">
        <f t="shared" si="163"/>
        <v>6.2635658914728679E-2</v>
      </c>
      <c r="AX285" s="27">
        <f t="shared" si="151"/>
        <v>1.2729621577338751E-2</v>
      </c>
      <c r="AY285" s="44"/>
      <c r="AZ285" s="25">
        <f t="array" ref="AZ285">SUM(IF(Period=$AZ$2,IF(Site=$A$245,IF(Provider=$B285,I))))</f>
        <v>112</v>
      </c>
      <c r="BA285" s="26">
        <f t="array" ref="BA285">SUM(IF(Period=$AZ$2,IF(Site=$A$245,IF(Provider=$B285,J))))</f>
        <v>9.58928571428571</v>
      </c>
      <c r="BB285" s="26"/>
      <c r="BC285" s="27">
        <f t="shared" si="164"/>
        <v>0.16884137714195874</v>
      </c>
      <c r="BD285" s="27">
        <f t="shared" si="152"/>
        <v>3.4996252728990825E-2</v>
      </c>
      <c r="BE285" s="44"/>
      <c r="BF285" s="25">
        <f t="array" ref="BF285">SUM(IF(Period=$BF$2,IF(Site=$A$245,IF(Provider=$B285,I))))</f>
        <v>107</v>
      </c>
      <c r="BG285" s="26">
        <f t="array" ref="BG285">SUM(IF(Period=$BF$2,IF(Site=$A$245,IF(Provider=$B285,J))))</f>
        <v>5.5046728971962597</v>
      </c>
      <c r="BH285" s="26"/>
      <c r="BI285" s="27">
        <f t="shared" si="165"/>
        <v>8.9500075976295362E-2</v>
      </c>
      <c r="BJ285" s="27">
        <f t="shared" si="153"/>
        <v>1.8225137694164235E-2</v>
      </c>
      <c r="BK285" s="44"/>
      <c r="BL285" s="25">
        <f t="array" ref="BL285">SUM(IF(Period=$BL$2,IF(Site=$A$245,IF(Provider=$B285,I))))</f>
        <v>87</v>
      </c>
      <c r="BM285" s="26">
        <f t="array" ref="BM285">SUM(IF(Period=$BL$2,IF(Site=$A$245,IF(Provider=$B285,J))))</f>
        <v>5.2298850574712601</v>
      </c>
      <c r="BN285" s="26"/>
      <c r="BO285" s="27">
        <f t="shared" si="166"/>
        <v>7.2291070861137535E-2</v>
      </c>
      <c r="BP285" s="27">
        <f t="shared" si="154"/>
        <v>1.4146690296303195E-2</v>
      </c>
      <c r="BQ285" s="44"/>
      <c r="BR285" s="25">
        <f t="array" ref="BR285">SUM(IF(Period=$BR$2,IF(Site=$A$245,IF(Provider=$B285,I))))</f>
        <v>124</v>
      </c>
      <c r="BS285" s="26">
        <f t="array" ref="BS285">SUM(IF(Period=$BR$2,IF(Site=$A$245,IF(Provider=$B285,J))))</f>
        <v>6.7983870967741904</v>
      </c>
      <c r="BT285" s="26"/>
      <c r="BU285" s="27">
        <f t="shared" si="167"/>
        <v>0.12455673758865242</v>
      </c>
      <c r="BV285" s="27">
        <f t="shared" si="155"/>
        <v>2.47279340588425E-2</v>
      </c>
    </row>
    <row r="286" spans="2:74" outlineLevel="1" x14ac:dyDescent="0.25">
      <c r="B286" s="20" t="s">
        <v>864</v>
      </c>
      <c r="C286" s="44"/>
      <c r="D286" s="25">
        <f t="array" ref="D286">SUM(IF(Period=$D$2,IF(Site=$A$245,IF(Provider=$B286,I))))</f>
        <v>0</v>
      </c>
      <c r="E286" s="26">
        <f t="array" ref="E286">SUM(IF(Period=$D$2,IF(Site=$A$245,IF(Provider=$B286,J))))</f>
        <v>0</v>
      </c>
      <c r="F286" s="26"/>
      <c r="G286" s="27">
        <f t="shared" si="156"/>
        <v>0</v>
      </c>
      <c r="H286" s="27">
        <f t="shared" si="144"/>
        <v>0</v>
      </c>
      <c r="I286" s="44"/>
      <c r="J286" s="25">
        <f t="array" ref="J286">SUM(IF(Period=$J$2,IF(Site=$A$245,IF(Provider=$B286,I))))</f>
        <v>0</v>
      </c>
      <c r="K286" s="26">
        <f t="array" ref="K286">SUM(IF(Period=$J$2,IF(Site=$A$245,IF(Provider=$B286,J))))</f>
        <v>0</v>
      </c>
      <c r="L286" s="26"/>
      <c r="M286" s="27">
        <f t="shared" si="157"/>
        <v>0</v>
      </c>
      <c r="N286" s="27">
        <f t="shared" si="145"/>
        <v>0</v>
      </c>
      <c r="O286" s="44"/>
      <c r="P286" s="25">
        <f t="array" ref="P286">SUM(IF(Period=$P$2,IF(Site=$A$245,IF(Provider=$B286,I))))</f>
        <v>0</v>
      </c>
      <c r="Q286" s="26">
        <f t="array" ref="Q286">SUM(IF(Period=$P$2,IF(Site=$A$245,IF(Provider=$B286,J))))</f>
        <v>0</v>
      </c>
      <c r="R286" s="26"/>
      <c r="S286" s="27">
        <f t="shared" si="158"/>
        <v>0</v>
      </c>
      <c r="T286" s="27">
        <f t="shared" si="146"/>
        <v>0</v>
      </c>
      <c r="U286" s="44"/>
      <c r="V286" s="25">
        <f t="array" ref="V286">SUM(IF(Period=$V$2,IF(Site=$A$245,IF(Provider=$B286,I))))</f>
        <v>1</v>
      </c>
      <c r="W286" s="26">
        <f t="array" ref="W286">SUM(IF(Period=$V$2,IF(Site=$A$245,IF(Provider=$B286,J))))</f>
        <v>3</v>
      </c>
      <c r="X286" s="26"/>
      <c r="Y286" s="27">
        <f t="shared" si="159"/>
        <v>4.4477390659747963E-4</v>
      </c>
      <c r="Z286" s="27">
        <f t="shared" si="147"/>
        <v>9.0727635637815278E-5</v>
      </c>
      <c r="AA286" s="44"/>
      <c r="AB286" s="25">
        <f t="array" ref="AB286">SUM(IF(Period=$AB$2,IF(Site=$A$245,IF(Provider=$B286,I))))</f>
        <v>0</v>
      </c>
      <c r="AC286" s="26">
        <f t="array" ref="AC286">SUM(IF(Period=$AB$2,IF(Site=$A$245,IF(Provider=$B286,J))))</f>
        <v>0</v>
      </c>
      <c r="AD286" s="26"/>
      <c r="AE286" s="27">
        <f t="shared" si="160"/>
        <v>0</v>
      </c>
      <c r="AF286" s="27">
        <f t="shared" si="148"/>
        <v>0</v>
      </c>
      <c r="AG286" s="44"/>
      <c r="AH286" s="25">
        <f t="array" ref="AH286">SUM(IF(Period=$AH$2,IF(Site=$A$245,IF(Provider=$B286,I))))</f>
        <v>0</v>
      </c>
      <c r="AI286" s="26">
        <f t="array" ref="AI286">SUM(IF(Period=$AH$2,IF(Site=$A$245,IF(Provider=$B286,J))))</f>
        <v>0</v>
      </c>
      <c r="AJ286" s="26"/>
      <c r="AK286" s="27">
        <f t="shared" si="161"/>
        <v>0</v>
      </c>
      <c r="AL286" s="27">
        <f t="shared" si="149"/>
        <v>0</v>
      </c>
      <c r="AM286" s="44"/>
      <c r="AN286" s="25">
        <f t="array" ref="AN286">SUM(IF(Period=$AN$2,IF(Site=$A$245,IF(Provider=$B286,I))))</f>
        <v>0</v>
      </c>
      <c r="AO286" s="26">
        <f t="array" ref="AO286">SUM(IF(Period=$AN$2,IF(Site=$A$245,IF(Provider=$B286,J))))</f>
        <v>0</v>
      </c>
      <c r="AP286" s="26"/>
      <c r="AQ286" s="27">
        <f t="shared" si="162"/>
        <v>0</v>
      </c>
      <c r="AR286" s="27">
        <f t="shared" si="150"/>
        <v>0</v>
      </c>
      <c r="AS286" s="44"/>
      <c r="AT286" s="25">
        <f t="array" ref="AT286">SUM(IF(Period=$AT$2,IF(Site=$A$245,IF(Provider=$B286,I))))</f>
        <v>0</v>
      </c>
      <c r="AU286" s="26">
        <f t="array" ref="AU286">SUM(IF(Period=$AT$2,IF(Site=$A$245,IF(Provider=$B286,J))))</f>
        <v>0</v>
      </c>
      <c r="AV286" s="26"/>
      <c r="AW286" s="27">
        <f t="shared" si="163"/>
        <v>0</v>
      </c>
      <c r="AX286" s="27">
        <f t="shared" si="151"/>
        <v>0</v>
      </c>
      <c r="AY286" s="44"/>
      <c r="AZ286" s="25">
        <f t="array" ref="AZ286">SUM(IF(Period=$AZ$2,IF(Site=$A$245,IF(Provider=$B286,I))))</f>
        <v>0</v>
      </c>
      <c r="BA286" s="26">
        <f t="array" ref="BA286">SUM(IF(Period=$AZ$2,IF(Site=$A$245,IF(Provider=$B286,J))))</f>
        <v>0</v>
      </c>
      <c r="BB286" s="26"/>
      <c r="BC286" s="27">
        <f t="shared" si="164"/>
        <v>0</v>
      </c>
      <c r="BD286" s="27">
        <f t="shared" si="152"/>
        <v>0</v>
      </c>
      <c r="BE286" s="44"/>
      <c r="BF286" s="25">
        <f t="array" ref="BF286">SUM(IF(Period=$BF$2,IF(Site=$A$245,IF(Provider=$B286,I))))</f>
        <v>0</v>
      </c>
      <c r="BG286" s="26">
        <f t="array" ref="BG286">SUM(IF(Period=$BF$2,IF(Site=$A$245,IF(Provider=$B286,J))))</f>
        <v>0</v>
      </c>
      <c r="BH286" s="26"/>
      <c r="BI286" s="27">
        <f t="shared" si="165"/>
        <v>0</v>
      </c>
      <c r="BJ286" s="27">
        <f t="shared" si="153"/>
        <v>0</v>
      </c>
      <c r="BK286" s="44"/>
      <c r="BL286" s="25">
        <f t="array" ref="BL286">SUM(IF(Period=$BL$2,IF(Site=$A$245,IF(Provider=$B286,I))))</f>
        <v>0</v>
      </c>
      <c r="BM286" s="26">
        <f t="array" ref="BM286">SUM(IF(Period=$BL$2,IF(Site=$A$245,IF(Provider=$B286,J))))</f>
        <v>0</v>
      </c>
      <c r="BN286" s="26"/>
      <c r="BO286" s="27">
        <f t="shared" si="166"/>
        <v>0</v>
      </c>
      <c r="BP286" s="27">
        <f t="shared" si="154"/>
        <v>0</v>
      </c>
      <c r="BQ286" s="44"/>
      <c r="BR286" s="25">
        <f t="array" ref="BR286">SUM(IF(Period=$BR$2,IF(Site=$A$245,IF(Provider=$B286,I))))</f>
        <v>0</v>
      </c>
      <c r="BS286" s="26">
        <f t="array" ref="BS286">SUM(IF(Period=$BR$2,IF(Site=$A$245,IF(Provider=$B286,J))))</f>
        <v>0</v>
      </c>
      <c r="BT286" s="26"/>
      <c r="BU286" s="27">
        <f t="shared" si="167"/>
        <v>0</v>
      </c>
      <c r="BV286" s="27">
        <f t="shared" si="155"/>
        <v>0</v>
      </c>
    </row>
    <row r="287" spans="2:74" outlineLevel="1" x14ac:dyDescent="0.25">
      <c r="B287" s="20" t="s">
        <v>585</v>
      </c>
      <c r="C287" s="44"/>
      <c r="D287" s="25">
        <f t="array" ref="D287">SUM(IF(Period=$D$2,IF(Site=$A$245,IF(Provider=$B287,I))))</f>
        <v>175</v>
      </c>
      <c r="E287" s="26">
        <f t="array" ref="E287">SUM(IF(Period=$D$2,IF(Site=$A$245,IF(Provider=$B287,J))))</f>
        <v>9.7314285714285713</v>
      </c>
      <c r="F287" s="26"/>
      <c r="G287" s="27">
        <f t="shared" si="156"/>
        <v>0.23157465324993201</v>
      </c>
      <c r="H287" s="27">
        <f t="shared" si="144"/>
        <v>4.9323717670229097E-2</v>
      </c>
      <c r="I287" s="44"/>
      <c r="J287" s="25">
        <f t="array" ref="J287">SUM(IF(Period=$J$2,IF(Site=$A$245,IF(Provider=$B287,I))))</f>
        <v>136</v>
      </c>
      <c r="K287" s="26">
        <f t="array" ref="K287">SUM(IF(Period=$J$2,IF(Site=$A$245,IF(Provider=$B287,J))))</f>
        <v>7.1985294117647056</v>
      </c>
      <c r="L287" s="26"/>
      <c r="M287" s="27">
        <f t="shared" si="157"/>
        <v>0.14646918013165766</v>
      </c>
      <c r="N287" s="27">
        <f t="shared" si="145"/>
        <v>3.0331195588189731E-2</v>
      </c>
      <c r="O287" s="44"/>
      <c r="P287" s="25">
        <f t="array" ref="P287">SUM(IF(Period=$P$2,IF(Site=$A$245,IF(Provider=$B287,I))))</f>
        <v>143</v>
      </c>
      <c r="Q287" s="26">
        <f t="array" ref="Q287">SUM(IF(Period=$P$2,IF(Site=$A$245,IF(Provider=$B287,J))))</f>
        <v>5.9930069930069934</v>
      </c>
      <c r="R287" s="26"/>
      <c r="S287" s="27">
        <f t="shared" si="158"/>
        <v>0.11659863945578232</v>
      </c>
      <c r="T287" s="27">
        <f t="shared" si="146"/>
        <v>2.4695982940464527E-2</v>
      </c>
      <c r="U287" s="44"/>
      <c r="V287" s="25">
        <f t="array" ref="V287">SUM(IF(Period=$V$2,IF(Site=$A$245,IF(Provider=$B287,I))))</f>
        <v>145</v>
      </c>
      <c r="W287" s="26">
        <f t="array" ref="W287">SUM(IF(Period=$V$2,IF(Site=$A$245,IF(Provider=$B287,J))))</f>
        <v>6.6965517241379313</v>
      </c>
      <c r="X287" s="26"/>
      <c r="Y287" s="27">
        <f t="shared" si="159"/>
        <v>0.14395848776871759</v>
      </c>
      <c r="Z287" s="27">
        <f t="shared" si="147"/>
        <v>2.9365511401439549E-2</v>
      </c>
      <c r="AA287" s="44"/>
      <c r="AB287" s="25">
        <f t="array" ref="AB287">SUM(IF(Period=$AB$2,IF(Site=$A$245,IF(Provider=$B287,I))))</f>
        <v>66</v>
      </c>
      <c r="AC287" s="26">
        <f t="array" ref="AC287">SUM(IF(Period=$AB$2,IF(Site=$A$245,IF(Provider=$B287,J))))</f>
        <v>6.7272727272727275</v>
      </c>
      <c r="AD287" s="26"/>
      <c r="AE287" s="27">
        <f t="shared" si="160"/>
        <v>6.4553649316661826E-2</v>
      </c>
      <c r="AF287" s="27">
        <f t="shared" si="148"/>
        <v>1.3356998886916761E-2</v>
      </c>
      <c r="AG287" s="44"/>
      <c r="AH287" s="25">
        <f t="array" ref="AH287">SUM(IF(Period=$AH$2,IF(Site=$A$245,IF(Provider=$B287,I))))</f>
        <v>0</v>
      </c>
      <c r="AI287" s="26">
        <f t="array" ref="AI287">SUM(IF(Period=$AH$2,IF(Site=$A$245,IF(Provider=$B287,J))))</f>
        <v>0</v>
      </c>
      <c r="AJ287" s="26"/>
      <c r="AK287" s="27">
        <f t="shared" si="161"/>
        <v>0</v>
      </c>
      <c r="AL287" s="27">
        <f t="shared" si="149"/>
        <v>0</v>
      </c>
      <c r="AM287" s="44"/>
      <c r="AN287" s="25">
        <f t="array" ref="AN287">SUM(IF(Period=$AN$2,IF(Site=$A$245,IF(Provider=$B287,I))))</f>
        <v>0</v>
      </c>
      <c r="AO287" s="26">
        <f t="array" ref="AO287">SUM(IF(Period=$AN$2,IF(Site=$A$245,IF(Provider=$B287,J))))</f>
        <v>0</v>
      </c>
      <c r="AP287" s="26"/>
      <c r="AQ287" s="27">
        <f t="shared" si="162"/>
        <v>0</v>
      </c>
      <c r="AR287" s="27">
        <f t="shared" si="150"/>
        <v>0</v>
      </c>
      <c r="AS287" s="44"/>
      <c r="AT287" s="25">
        <f t="array" ref="AT287">SUM(IF(Period=$AT$2,IF(Site=$A$245,IF(Provider=$B287,I))))</f>
        <v>0</v>
      </c>
      <c r="AU287" s="26">
        <f t="array" ref="AU287">SUM(IF(Period=$AT$2,IF(Site=$A$245,IF(Provider=$B287,J))))</f>
        <v>0</v>
      </c>
      <c r="AV287" s="26"/>
      <c r="AW287" s="27">
        <f t="shared" si="163"/>
        <v>0</v>
      </c>
      <c r="AX287" s="27">
        <f t="shared" si="151"/>
        <v>0</v>
      </c>
      <c r="AY287" s="44"/>
      <c r="AZ287" s="25">
        <f t="array" ref="AZ287">SUM(IF(Period=$AZ$2,IF(Site=$A$245,IF(Provider=$B287,I))))</f>
        <v>0</v>
      </c>
      <c r="BA287" s="26">
        <f t="array" ref="BA287">SUM(IF(Period=$AZ$2,IF(Site=$A$245,IF(Provider=$B287,J))))</f>
        <v>0</v>
      </c>
      <c r="BB287" s="26"/>
      <c r="BC287" s="27">
        <f t="shared" si="164"/>
        <v>0</v>
      </c>
      <c r="BD287" s="27">
        <f t="shared" si="152"/>
        <v>0</v>
      </c>
      <c r="BE287" s="44"/>
      <c r="BF287" s="25">
        <f t="array" ref="BF287">SUM(IF(Period=$BF$2,IF(Site=$A$245,IF(Provider=$B287,I))))</f>
        <v>0</v>
      </c>
      <c r="BG287" s="26">
        <f t="array" ref="BG287">SUM(IF(Period=$BF$2,IF(Site=$A$245,IF(Provider=$B287,J))))</f>
        <v>0</v>
      </c>
      <c r="BH287" s="26"/>
      <c r="BI287" s="27">
        <f t="shared" si="165"/>
        <v>0</v>
      </c>
      <c r="BJ287" s="27">
        <f t="shared" si="153"/>
        <v>0</v>
      </c>
      <c r="BK287" s="44"/>
      <c r="BL287" s="25">
        <f t="array" ref="BL287">SUM(IF(Period=$BL$2,IF(Site=$A$245,IF(Provider=$B287,I))))</f>
        <v>0</v>
      </c>
      <c r="BM287" s="26">
        <f t="array" ref="BM287">SUM(IF(Period=$BL$2,IF(Site=$A$245,IF(Provider=$B287,J))))</f>
        <v>0</v>
      </c>
      <c r="BN287" s="26"/>
      <c r="BO287" s="27">
        <f t="shared" si="166"/>
        <v>0</v>
      </c>
      <c r="BP287" s="27">
        <f t="shared" si="154"/>
        <v>0</v>
      </c>
      <c r="BQ287" s="44"/>
      <c r="BR287" s="25">
        <f t="array" ref="BR287">SUM(IF(Period=$BR$2,IF(Site=$A$245,IF(Provider=$B287,I))))</f>
        <v>0</v>
      </c>
      <c r="BS287" s="26">
        <f t="array" ref="BS287">SUM(IF(Period=$BR$2,IF(Site=$A$245,IF(Provider=$B287,J))))</f>
        <v>0</v>
      </c>
      <c r="BT287" s="26"/>
      <c r="BU287" s="27">
        <f t="shared" si="167"/>
        <v>0</v>
      </c>
      <c r="BV287" s="27">
        <f t="shared" si="155"/>
        <v>0</v>
      </c>
    </row>
    <row r="288" spans="2:74" outlineLevel="1" x14ac:dyDescent="0.25">
      <c r="B288" s="20" t="s">
        <v>929</v>
      </c>
      <c r="C288" s="44"/>
      <c r="D288" s="25">
        <f t="array" ref="D288">SUM(IF(Period=$D$2,IF(Site=$A$245,IF(Provider=$B288,I))))</f>
        <v>0</v>
      </c>
      <c r="E288" s="26">
        <f t="array" ref="E288">SUM(IF(Period=$D$2,IF(Site=$A$245,IF(Provider=$B288,J))))</f>
        <v>0</v>
      </c>
      <c r="F288" s="26"/>
      <c r="G288" s="27">
        <f t="shared" si="156"/>
        <v>0</v>
      </c>
      <c r="H288" s="27">
        <f t="shared" si="144"/>
        <v>0</v>
      </c>
      <c r="I288" s="44"/>
      <c r="J288" s="25">
        <f t="array" ref="J288">SUM(IF(Period=$J$2,IF(Site=$A$245,IF(Provider=$B288,I))))</f>
        <v>0</v>
      </c>
      <c r="K288" s="26">
        <f t="array" ref="K288">SUM(IF(Period=$J$2,IF(Site=$A$245,IF(Provider=$B288,J))))</f>
        <v>0</v>
      </c>
      <c r="L288" s="26"/>
      <c r="M288" s="27">
        <f t="shared" si="157"/>
        <v>0</v>
      </c>
      <c r="N288" s="27">
        <f t="shared" si="145"/>
        <v>0</v>
      </c>
      <c r="O288" s="44"/>
      <c r="P288" s="25">
        <f t="array" ref="P288">SUM(IF(Period=$P$2,IF(Site=$A$245,IF(Provider=$B288,I))))</f>
        <v>0</v>
      </c>
      <c r="Q288" s="26">
        <f t="array" ref="Q288">SUM(IF(Period=$P$2,IF(Site=$A$245,IF(Provider=$B288,J))))</f>
        <v>0</v>
      </c>
      <c r="R288" s="26"/>
      <c r="S288" s="27">
        <f t="shared" si="158"/>
        <v>0</v>
      </c>
      <c r="T288" s="27">
        <f t="shared" si="146"/>
        <v>0</v>
      </c>
      <c r="U288" s="44"/>
      <c r="V288" s="25">
        <f t="array" ref="V288">SUM(IF(Period=$V$2,IF(Site=$A$245,IF(Provider=$B288,I))))</f>
        <v>0</v>
      </c>
      <c r="W288" s="26">
        <f t="array" ref="W288">SUM(IF(Period=$V$2,IF(Site=$A$245,IF(Provider=$B288,J))))</f>
        <v>0</v>
      </c>
      <c r="X288" s="26"/>
      <c r="Y288" s="27">
        <f t="shared" si="159"/>
        <v>0</v>
      </c>
      <c r="Z288" s="27">
        <f t="shared" si="147"/>
        <v>0</v>
      </c>
      <c r="AA288" s="44"/>
      <c r="AB288" s="25">
        <f t="array" ref="AB288">SUM(IF(Period=$AB$2,IF(Site=$A$245,IF(Provider=$B288,I))))</f>
        <v>0</v>
      </c>
      <c r="AC288" s="26">
        <f t="array" ref="AC288">SUM(IF(Period=$AB$2,IF(Site=$A$245,IF(Provider=$B288,J))))</f>
        <v>0</v>
      </c>
      <c r="AD288" s="26"/>
      <c r="AE288" s="27">
        <f t="shared" si="160"/>
        <v>0</v>
      </c>
      <c r="AF288" s="27">
        <f t="shared" si="148"/>
        <v>0</v>
      </c>
      <c r="AG288" s="44"/>
      <c r="AH288" s="25">
        <f t="array" ref="AH288">SUM(IF(Period=$AH$2,IF(Site=$A$245,IF(Provider=$B288,I))))</f>
        <v>0</v>
      </c>
      <c r="AI288" s="26">
        <f t="array" ref="AI288">SUM(IF(Period=$AH$2,IF(Site=$A$245,IF(Provider=$B288,J))))</f>
        <v>0</v>
      </c>
      <c r="AJ288" s="26"/>
      <c r="AK288" s="27">
        <f t="shared" si="161"/>
        <v>0</v>
      </c>
      <c r="AL288" s="27">
        <f t="shared" si="149"/>
        <v>0</v>
      </c>
      <c r="AM288" s="44"/>
      <c r="AN288" s="25">
        <f t="array" ref="AN288">SUM(IF(Period=$AN$2,IF(Site=$A$245,IF(Provider=$B288,I))))</f>
        <v>36</v>
      </c>
      <c r="AO288" s="26">
        <f t="array" ref="AO288">SUM(IF(Period=$AN$2,IF(Site=$A$245,IF(Provider=$B288,J))))</f>
        <v>8.3611111111111107</v>
      </c>
      <c r="AP288" s="26"/>
      <c r="AQ288" s="27">
        <f t="shared" si="162"/>
        <v>4.6659432646101374E-2</v>
      </c>
      <c r="AR288" s="27">
        <f t="shared" si="150"/>
        <v>9.6258394627438439E-3</v>
      </c>
      <c r="AS288" s="44"/>
      <c r="AT288" s="25">
        <f t="array" ref="AT288">SUM(IF(Period=$AT$2,IF(Site=$A$245,IF(Provider=$B288,I))))</f>
        <v>9</v>
      </c>
      <c r="AU288" s="26">
        <f t="array" ref="AU288">SUM(IF(Period=$AT$2,IF(Site=$A$245,IF(Provider=$B288,J))))</f>
        <v>7.4444444444444402</v>
      </c>
      <c r="AV288" s="26"/>
      <c r="AW288" s="27">
        <f t="shared" si="163"/>
        <v>1.0387596899224801E-2</v>
      </c>
      <c r="AX288" s="27">
        <f t="shared" si="151"/>
        <v>2.1111006081230097E-3</v>
      </c>
      <c r="AY288" s="44"/>
      <c r="AZ288" s="25">
        <f t="array" ref="AZ288">SUM(IF(Period=$AZ$2,IF(Site=$A$245,IF(Provider=$B288,I))))</f>
        <v>76</v>
      </c>
      <c r="BA288" s="26">
        <f t="array" ref="BA288">SUM(IF(Period=$AZ$2,IF(Site=$A$245,IF(Provider=$B288,J))))</f>
        <v>14.9342105263158</v>
      </c>
      <c r="BB288" s="26"/>
      <c r="BC288" s="27">
        <f t="shared" si="164"/>
        <v>0.17843106429806646</v>
      </c>
      <c r="BD288" s="27">
        <f t="shared" si="152"/>
        <v>3.6983935612108595E-2</v>
      </c>
      <c r="BE288" s="44"/>
      <c r="BF288" s="25">
        <f t="array" ref="BF288">SUM(IF(Period=$BF$2,IF(Site=$A$245,IF(Provider=$B288,I))))</f>
        <v>28</v>
      </c>
      <c r="BG288" s="26">
        <f t="array" ref="BG288">SUM(IF(Period=$BF$2,IF(Site=$A$245,IF(Provider=$B288,J))))</f>
        <v>5.6071428571428603</v>
      </c>
      <c r="BH288" s="26"/>
      <c r="BI288" s="27">
        <f t="shared" si="165"/>
        <v>2.3856556754292671E-2</v>
      </c>
      <c r="BJ288" s="27">
        <f t="shared" si="153"/>
        <v>4.85797388452256E-3</v>
      </c>
      <c r="BK288" s="44"/>
      <c r="BL288" s="25">
        <f t="array" ref="BL288">SUM(IF(Period=$BL$2,IF(Site=$A$245,IF(Provider=$B288,I))))</f>
        <v>71</v>
      </c>
      <c r="BM288" s="26">
        <f t="array" ref="BM288">SUM(IF(Period=$BL$2,IF(Site=$A$245,IF(Provider=$B288,J))))</f>
        <v>6.47887323943662</v>
      </c>
      <c r="BN288" s="26"/>
      <c r="BO288" s="27">
        <f t="shared" si="166"/>
        <v>7.3085478233238008E-2</v>
      </c>
      <c r="BP288" s="27">
        <f t="shared" si="154"/>
        <v>1.4302148431427417E-2</v>
      </c>
      <c r="BQ288" s="44"/>
      <c r="BR288" s="25">
        <f t="array" ref="BR288">SUM(IF(Period=$BR$2,IF(Site=$A$245,IF(Provider=$B288,I))))</f>
        <v>33</v>
      </c>
      <c r="BS288" s="26">
        <f t="array" ref="BS288">SUM(IF(Period=$BR$2,IF(Site=$A$245,IF(Provider=$B288,J))))</f>
        <v>7.51515151515152</v>
      </c>
      <c r="BT288" s="26"/>
      <c r="BU288" s="27">
        <f t="shared" si="167"/>
        <v>3.6643026004728158E-2</v>
      </c>
      <c r="BV288" s="27">
        <f t="shared" si="155"/>
        <v>7.2746472676072909E-3</v>
      </c>
    </row>
    <row r="289" spans="2:74" outlineLevel="1" x14ac:dyDescent="0.25">
      <c r="B289" s="20" t="s">
        <v>933</v>
      </c>
      <c r="C289" s="44"/>
      <c r="D289" s="25">
        <f t="array" ref="D289">SUM(IF(Period=$D$2,IF(Site=$A$245,IF(Provider=$B289,I))))</f>
        <v>0</v>
      </c>
      <c r="E289" s="26">
        <f t="array" ref="E289">SUM(IF(Period=$D$2,IF(Site=$A$245,IF(Provider=$B289,J))))</f>
        <v>0</v>
      </c>
      <c r="F289" s="26"/>
      <c r="G289" s="27">
        <f t="shared" si="156"/>
        <v>0</v>
      </c>
      <c r="H289" s="27">
        <f t="shared" si="144"/>
        <v>0</v>
      </c>
      <c r="I289" s="44"/>
      <c r="J289" s="25">
        <f t="array" ref="J289">SUM(IF(Period=$J$2,IF(Site=$A$245,IF(Provider=$B289,I))))</f>
        <v>0</v>
      </c>
      <c r="K289" s="26">
        <f t="array" ref="K289">SUM(IF(Period=$J$2,IF(Site=$A$245,IF(Provider=$B289,J))))</f>
        <v>0</v>
      </c>
      <c r="L289" s="26"/>
      <c r="M289" s="27">
        <f t="shared" si="157"/>
        <v>0</v>
      </c>
      <c r="N289" s="27">
        <f t="shared" si="145"/>
        <v>0</v>
      </c>
      <c r="O289" s="44"/>
      <c r="P289" s="25">
        <f t="array" ref="P289">SUM(IF(Period=$P$2,IF(Site=$A$245,IF(Provider=$B289,I))))</f>
        <v>0</v>
      </c>
      <c r="Q289" s="26">
        <f t="array" ref="Q289">SUM(IF(Period=$P$2,IF(Site=$A$245,IF(Provider=$B289,J))))</f>
        <v>0</v>
      </c>
      <c r="R289" s="26"/>
      <c r="S289" s="27">
        <f t="shared" si="158"/>
        <v>0</v>
      </c>
      <c r="T289" s="27">
        <f t="shared" si="146"/>
        <v>0</v>
      </c>
      <c r="U289" s="44"/>
      <c r="V289" s="25">
        <f t="array" ref="V289">SUM(IF(Period=$V$2,IF(Site=$A$245,IF(Provider=$B289,I))))</f>
        <v>0</v>
      </c>
      <c r="W289" s="26">
        <f t="array" ref="W289">SUM(IF(Period=$V$2,IF(Site=$A$245,IF(Provider=$B289,J))))</f>
        <v>0</v>
      </c>
      <c r="X289" s="26"/>
      <c r="Y289" s="27">
        <f t="shared" si="159"/>
        <v>0</v>
      </c>
      <c r="Z289" s="27">
        <f t="shared" si="147"/>
        <v>0</v>
      </c>
      <c r="AA289" s="44"/>
      <c r="AB289" s="25">
        <f t="array" ref="AB289">SUM(IF(Period=$AB$2,IF(Site=$A$245,IF(Provider=$B289,I))))</f>
        <v>0</v>
      </c>
      <c r="AC289" s="26">
        <f t="array" ref="AC289">SUM(IF(Period=$AB$2,IF(Site=$A$245,IF(Provider=$B289,J))))</f>
        <v>0</v>
      </c>
      <c r="AD289" s="26"/>
      <c r="AE289" s="27">
        <f t="shared" si="160"/>
        <v>0</v>
      </c>
      <c r="AF289" s="27">
        <f t="shared" si="148"/>
        <v>0</v>
      </c>
      <c r="AG289" s="44"/>
      <c r="AH289" s="25">
        <f t="array" ref="AH289">SUM(IF(Period=$AH$2,IF(Site=$A$245,IF(Provider=$B289,I))))</f>
        <v>0</v>
      </c>
      <c r="AI289" s="26">
        <f t="array" ref="AI289">SUM(IF(Period=$AH$2,IF(Site=$A$245,IF(Provider=$B289,J))))</f>
        <v>0</v>
      </c>
      <c r="AJ289" s="26"/>
      <c r="AK289" s="27">
        <f t="shared" si="161"/>
        <v>0</v>
      </c>
      <c r="AL289" s="27">
        <f t="shared" si="149"/>
        <v>0</v>
      </c>
      <c r="AM289" s="44"/>
      <c r="AN289" s="25">
        <f t="array" ref="AN289">SUM(IF(Period=$AN$2,IF(Site=$A$245,IF(Provider=$B289,I))))</f>
        <v>49</v>
      </c>
      <c r="AO289" s="26">
        <f t="array" ref="AO289">SUM(IF(Period=$AN$2,IF(Site=$A$245,IF(Provider=$B289,J))))</f>
        <v>5.5102040816326499</v>
      </c>
      <c r="AP289" s="26"/>
      <c r="AQ289" s="27">
        <f t="shared" si="162"/>
        <v>4.1853976127732111E-2</v>
      </c>
      <c r="AR289" s="27">
        <f t="shared" si="150"/>
        <v>8.6344739366805198E-3</v>
      </c>
      <c r="AS289" s="44"/>
      <c r="AT289" s="25">
        <f t="array" ref="AT289">SUM(IF(Period=$AT$2,IF(Site=$A$245,IF(Provider=$B289,I))))</f>
        <v>57</v>
      </c>
      <c r="AU289" s="26">
        <f t="array" ref="AU289">SUM(IF(Period=$AT$2,IF(Site=$A$245,IF(Provider=$B289,J))))</f>
        <v>7.0175438596491198</v>
      </c>
      <c r="AV289" s="26"/>
      <c r="AW289" s="27">
        <f t="shared" si="163"/>
        <v>6.2015503875968964E-2</v>
      </c>
      <c r="AX289" s="27">
        <f t="shared" si="151"/>
        <v>1.2603585720137374E-2</v>
      </c>
      <c r="AY289" s="44"/>
      <c r="AZ289" s="25">
        <f t="array" ref="AZ289">SUM(IF(Period=$AZ$2,IF(Site=$A$245,IF(Provider=$B289,I))))</f>
        <v>119</v>
      </c>
      <c r="BA289" s="26">
        <f t="array" ref="BA289">SUM(IF(Period=$AZ$2,IF(Site=$A$245,IF(Provider=$B289,J))))</f>
        <v>6.52100840336134</v>
      </c>
      <c r="BB289" s="26"/>
      <c r="BC289" s="27">
        <f t="shared" si="164"/>
        <v>0.12199339726458097</v>
      </c>
      <c r="BD289" s="27">
        <f t="shared" si="152"/>
        <v>2.528593307048126E-2</v>
      </c>
      <c r="BE289" s="44"/>
      <c r="BF289" s="25">
        <f t="array" ref="BF289">SUM(IF(Period=$BF$2,IF(Site=$A$245,IF(Provider=$B289,I))))</f>
        <v>21</v>
      </c>
      <c r="BG289" s="26">
        <f t="array" ref="BG289">SUM(IF(Period=$BF$2,IF(Site=$A$245,IF(Provider=$B289,J))))</f>
        <v>9.5714285714285694</v>
      </c>
      <c r="BH289" s="26"/>
      <c r="BI289" s="27">
        <f t="shared" si="165"/>
        <v>3.0542470749126263E-2</v>
      </c>
      <c r="BJ289" s="27">
        <f t="shared" si="153"/>
        <v>6.2194442725416162E-3</v>
      </c>
      <c r="BK289" s="44"/>
      <c r="BL289" s="25">
        <f t="array" ref="BL289">SUM(IF(Period=$BL$2,IF(Site=$A$245,IF(Provider=$B289,I))))</f>
        <v>75</v>
      </c>
      <c r="BM289" s="26">
        <f t="array" ref="BM289">SUM(IF(Period=$BL$2,IF(Site=$A$245,IF(Provider=$B289,J))))</f>
        <v>4.5466666666666704</v>
      </c>
      <c r="BN289" s="26"/>
      <c r="BO289" s="27">
        <f t="shared" si="166"/>
        <v>5.417858277724822E-2</v>
      </c>
      <c r="BP289" s="27">
        <f t="shared" si="154"/>
        <v>1.0602244815471203E-2</v>
      </c>
      <c r="BQ289" s="44"/>
      <c r="BR289" s="25">
        <f t="array" ref="BR289">SUM(IF(Period=$BR$2,IF(Site=$A$245,IF(Provider=$B289,I))))</f>
        <v>60</v>
      </c>
      <c r="BS289" s="26">
        <f t="array" ref="BS289">SUM(IF(Period=$BR$2,IF(Site=$A$245,IF(Provider=$B289,J))))</f>
        <v>6.1166666666666698</v>
      </c>
      <c r="BT289" s="26"/>
      <c r="BU289" s="27">
        <f t="shared" si="167"/>
        <v>5.4225768321513032E-2</v>
      </c>
      <c r="BV289" s="27">
        <f t="shared" si="155"/>
        <v>1.0765304625854337E-2</v>
      </c>
    </row>
    <row r="290" spans="2:74" outlineLevel="1" x14ac:dyDescent="0.25">
      <c r="B290" s="20" t="s">
        <v>931</v>
      </c>
      <c r="C290" s="44"/>
      <c r="D290" s="25">
        <f t="array" ref="D290">SUM(IF(Period=$D$2,IF(Site=$A$245,IF(Provider=$B290,I))))</f>
        <v>0</v>
      </c>
      <c r="E290" s="26">
        <f t="array" ref="E290">SUM(IF(Period=$D$2,IF(Site=$A$245,IF(Provider=$B290,J))))</f>
        <v>0</v>
      </c>
      <c r="F290" s="26"/>
      <c r="G290" s="27">
        <f t="shared" si="156"/>
        <v>0</v>
      </c>
      <c r="H290" s="27">
        <f t="shared" si="144"/>
        <v>0</v>
      </c>
      <c r="I290" s="44"/>
      <c r="J290" s="25">
        <f t="array" ref="J290">SUM(IF(Period=$J$2,IF(Site=$A$245,IF(Provider=$B290,I))))</f>
        <v>0</v>
      </c>
      <c r="K290" s="26">
        <f t="array" ref="K290">SUM(IF(Period=$J$2,IF(Site=$A$245,IF(Provider=$B290,J))))</f>
        <v>0</v>
      </c>
      <c r="L290" s="26"/>
      <c r="M290" s="27">
        <f t="shared" si="157"/>
        <v>0</v>
      </c>
      <c r="N290" s="27">
        <f t="shared" si="145"/>
        <v>0</v>
      </c>
      <c r="O290" s="44"/>
      <c r="P290" s="25">
        <f t="array" ref="P290">SUM(IF(Period=$P$2,IF(Site=$A$245,IF(Provider=$B290,I))))</f>
        <v>0</v>
      </c>
      <c r="Q290" s="26">
        <f t="array" ref="Q290">SUM(IF(Period=$P$2,IF(Site=$A$245,IF(Provider=$B290,J))))</f>
        <v>0</v>
      </c>
      <c r="R290" s="26"/>
      <c r="S290" s="27">
        <f t="shared" si="158"/>
        <v>0</v>
      </c>
      <c r="T290" s="27">
        <f t="shared" si="146"/>
        <v>0</v>
      </c>
      <c r="U290" s="44"/>
      <c r="V290" s="25">
        <f t="array" ref="V290">SUM(IF(Period=$V$2,IF(Site=$A$245,IF(Provider=$B290,I))))</f>
        <v>0</v>
      </c>
      <c r="W290" s="26">
        <f t="array" ref="W290">SUM(IF(Period=$V$2,IF(Site=$A$245,IF(Provider=$B290,J))))</f>
        <v>0</v>
      </c>
      <c r="X290" s="26"/>
      <c r="Y290" s="27">
        <f t="shared" si="159"/>
        <v>0</v>
      </c>
      <c r="Z290" s="27">
        <f t="shared" si="147"/>
        <v>0</v>
      </c>
      <c r="AA290" s="44"/>
      <c r="AB290" s="25">
        <f t="array" ref="AB290">SUM(IF(Period=$AB$2,IF(Site=$A$245,IF(Provider=$B290,I))))</f>
        <v>0</v>
      </c>
      <c r="AC290" s="26">
        <f t="array" ref="AC290">SUM(IF(Period=$AB$2,IF(Site=$A$245,IF(Provider=$B290,J))))</f>
        <v>0</v>
      </c>
      <c r="AD290" s="26"/>
      <c r="AE290" s="27">
        <f t="shared" si="160"/>
        <v>0</v>
      </c>
      <c r="AF290" s="27">
        <f t="shared" si="148"/>
        <v>0</v>
      </c>
      <c r="AG290" s="44"/>
      <c r="AH290" s="25">
        <f t="array" ref="AH290">SUM(IF(Period=$AH$2,IF(Site=$A$245,IF(Provider=$B290,I))))</f>
        <v>0</v>
      </c>
      <c r="AI290" s="26">
        <f t="array" ref="AI290">SUM(IF(Period=$AH$2,IF(Site=$A$245,IF(Provider=$B290,J))))</f>
        <v>0</v>
      </c>
      <c r="AJ290" s="26"/>
      <c r="AK290" s="27">
        <f t="shared" si="161"/>
        <v>0</v>
      </c>
      <c r="AL290" s="27">
        <f t="shared" si="149"/>
        <v>0</v>
      </c>
      <c r="AM290" s="44"/>
      <c r="AN290" s="25">
        <f t="array" ref="AN290">SUM(IF(Period=$AN$2,IF(Site=$A$245,IF(Provider=$B290,I))))</f>
        <v>30</v>
      </c>
      <c r="AO290" s="26">
        <f t="array" ref="AO290">SUM(IF(Period=$AN$2,IF(Site=$A$245,IF(Provider=$B290,J))))</f>
        <v>6.1333333333333302</v>
      </c>
      <c r="AP290" s="26"/>
      <c r="AQ290" s="27">
        <f t="shared" si="162"/>
        <v>2.8522709657417444E-2</v>
      </c>
      <c r="AR290" s="27">
        <f t="shared" si="150"/>
        <v>5.8842340901822804E-3</v>
      </c>
      <c r="AS290" s="44"/>
      <c r="AT290" s="25">
        <f t="array" ref="AT290">SUM(IF(Period=$AT$2,IF(Site=$A$245,IF(Provider=$B290,I))))</f>
        <v>5</v>
      </c>
      <c r="AU290" s="26">
        <f t="array" ref="AU290">SUM(IF(Period=$AT$2,IF(Site=$A$245,IF(Provider=$B290,J))))</f>
        <v>4.4000000000000004</v>
      </c>
      <c r="AV290" s="26"/>
      <c r="AW290" s="27">
        <f t="shared" si="163"/>
        <v>3.4108527131782949E-3</v>
      </c>
      <c r="AX290" s="27">
        <f t="shared" si="151"/>
        <v>6.931972146075559E-4</v>
      </c>
      <c r="AY290" s="44"/>
      <c r="AZ290" s="25">
        <f t="array" ref="AZ290">SUM(IF(Period=$AZ$2,IF(Site=$A$245,IF(Provider=$B290,I))))</f>
        <v>74</v>
      </c>
      <c r="BA290" s="26">
        <f t="array" ref="BA290">SUM(IF(Period=$AZ$2,IF(Site=$A$245,IF(Provider=$B290,J))))</f>
        <v>8.9054054054054106</v>
      </c>
      <c r="BB290" s="26"/>
      <c r="BC290" s="27">
        <f t="shared" si="164"/>
        <v>0.10360006288319452</v>
      </c>
      <c r="BD290" s="27">
        <f t="shared" si="152"/>
        <v>2.1473492130730892E-2</v>
      </c>
      <c r="BE290" s="44"/>
      <c r="BF290" s="25">
        <f t="array" ref="BF290">SUM(IF(Period=$BF$2,IF(Site=$A$245,IF(Provider=$B290,I))))</f>
        <v>64</v>
      </c>
      <c r="BG290" s="26">
        <f t="array" ref="BG290">SUM(IF(Period=$BF$2,IF(Site=$A$245,IF(Provider=$B290,J))))</f>
        <v>6.140625</v>
      </c>
      <c r="BH290" s="26"/>
      <c r="BI290" s="27">
        <f t="shared" si="165"/>
        <v>5.9717368181127488E-2</v>
      </c>
      <c r="BJ290" s="27">
        <f t="shared" si="153"/>
        <v>1.2160405965715699E-2</v>
      </c>
      <c r="BK290" s="44"/>
      <c r="BL290" s="25">
        <f t="array" ref="BL290">SUM(IF(Period=$BL$2,IF(Site=$A$245,IF(Provider=$B290,I))))</f>
        <v>115</v>
      </c>
      <c r="BM290" s="26">
        <f t="array" ref="BM290">SUM(IF(Period=$BL$2,IF(Site=$A$245,IF(Provider=$B290,J))))</f>
        <v>5.4695652173912999</v>
      </c>
      <c r="BN290" s="26"/>
      <c r="BO290" s="27">
        <f t="shared" si="166"/>
        <v>9.9936447410231888E-2</v>
      </c>
      <c r="BP290" s="27">
        <f t="shared" si="154"/>
        <v>1.9556633398625733E-2</v>
      </c>
      <c r="BQ290" s="44"/>
      <c r="BR290" s="25">
        <f t="array" ref="BR290">SUM(IF(Period=$BR$2,IF(Site=$A$245,IF(Provider=$B290,I))))</f>
        <v>32</v>
      </c>
      <c r="BS290" s="26">
        <f t="array" ref="BS290">SUM(IF(Period=$BR$2,IF(Site=$A$245,IF(Provider=$B290,J))))</f>
        <v>11.28125</v>
      </c>
      <c r="BT290" s="26"/>
      <c r="BU290" s="27">
        <f t="shared" si="167"/>
        <v>5.3339243498817968E-2</v>
      </c>
      <c r="BV290" s="27">
        <f t="shared" si="155"/>
        <v>1.0589305095186413E-2</v>
      </c>
    </row>
    <row r="291" spans="2:74" outlineLevel="1" x14ac:dyDescent="0.25">
      <c r="B291" s="20" t="s">
        <v>576</v>
      </c>
      <c r="C291" s="44"/>
      <c r="D291" s="25">
        <f t="array" ref="D291">SUM(IF(Period=$D$2,IF(Site=$A$245,IF(Provider=$B291,I))))</f>
        <v>275</v>
      </c>
      <c r="E291" s="26">
        <f t="array" ref="E291">SUM(IF(Period=$D$2,IF(Site=$A$245,IF(Provider=$B291,J))))</f>
        <v>8.7163636363636368</v>
      </c>
      <c r="F291" s="26"/>
      <c r="G291" s="27">
        <f t="shared" si="156"/>
        <v>0.32594506391079686</v>
      </c>
      <c r="H291" s="27">
        <f t="shared" si="144"/>
        <v>6.9423929098966039E-2</v>
      </c>
      <c r="I291" s="44"/>
      <c r="J291" s="25">
        <f t="array" ref="J291">SUM(IF(Period=$J$2,IF(Site=$A$245,IF(Provider=$B291,I))))</f>
        <v>231</v>
      </c>
      <c r="K291" s="26">
        <f t="array" ref="K291">SUM(IF(Period=$J$2,IF(Site=$A$245,IF(Provider=$B291,J))))</f>
        <v>7.3246753246753249</v>
      </c>
      <c r="L291" s="26"/>
      <c r="M291" s="27">
        <f t="shared" si="157"/>
        <v>0.2531418312387792</v>
      </c>
      <c r="N291" s="27">
        <f t="shared" si="145"/>
        <v>5.2421228738730369E-2</v>
      </c>
      <c r="O291" s="44"/>
      <c r="P291" s="25">
        <f t="array" ref="P291">SUM(IF(Period=$P$2,IF(Site=$A$245,IF(Provider=$B291,I))))</f>
        <v>161</v>
      </c>
      <c r="Q291" s="26">
        <f t="array" ref="Q291">SUM(IF(Period=$P$2,IF(Site=$A$245,IF(Provider=$B291,J))))</f>
        <v>5.6956521739130439</v>
      </c>
      <c r="R291" s="26"/>
      <c r="S291" s="27">
        <f t="shared" si="158"/>
        <v>0.12476190476190478</v>
      </c>
      <c r="T291" s="27">
        <f t="shared" si="146"/>
        <v>2.642498991412599E-2</v>
      </c>
      <c r="U291" s="44"/>
      <c r="V291" s="25">
        <f t="array" ref="V291">SUM(IF(Period=$V$2,IF(Site=$A$245,IF(Provider=$B291,I))))</f>
        <v>205</v>
      </c>
      <c r="W291" s="26">
        <f t="array" ref="W291">SUM(IF(Period=$V$2,IF(Site=$A$245,IF(Provider=$B291,J))))</f>
        <v>4.5073170731707313</v>
      </c>
      <c r="X291" s="26"/>
      <c r="Y291" s="27">
        <f t="shared" si="159"/>
        <v>0.13699036323202371</v>
      </c>
      <c r="Z291" s="27">
        <f t="shared" si="147"/>
        <v>2.7944111776447102E-2</v>
      </c>
      <c r="AA291" s="44"/>
      <c r="AB291" s="25">
        <f t="array" ref="AB291">SUM(IF(Period=$AB$2,IF(Site=$A$245,IF(Provider=$B291,I))))</f>
        <v>207</v>
      </c>
      <c r="AC291" s="26">
        <f t="array" ref="AC291">SUM(IF(Period=$AB$2,IF(Site=$A$245,IF(Provider=$B291,J))))</f>
        <v>4.6763285024154593</v>
      </c>
      <c r="AD291" s="26"/>
      <c r="AE291" s="27">
        <f t="shared" si="160"/>
        <v>0.14073858679848794</v>
      </c>
      <c r="AF291" s="27">
        <f t="shared" si="148"/>
        <v>2.9120664239944648E-2</v>
      </c>
      <c r="AG291" s="44"/>
      <c r="AH291" s="25">
        <f t="array" ref="AH291">SUM(IF(Period=$AH$2,IF(Site=$A$245,IF(Provider=$B291,I))))</f>
        <v>56</v>
      </c>
      <c r="AI291" s="26">
        <f t="array" ref="AI291">SUM(IF(Period=$AH$2,IF(Site=$A$245,IF(Provider=$B291,J))))</f>
        <v>3.53571428571429</v>
      </c>
      <c r="AJ291" s="26"/>
      <c r="AK291" s="27">
        <f t="shared" si="161"/>
        <v>3.4567039106145295E-2</v>
      </c>
      <c r="AL291" s="27">
        <f t="shared" si="149"/>
        <v>6.7424913164884645E-3</v>
      </c>
      <c r="AM291" s="44"/>
      <c r="AN291" s="25">
        <f t="array" ref="AN291">SUM(IF(Period=$AN$2,IF(Site=$A$245,IF(Provider=$B291,I))))</f>
        <v>86</v>
      </c>
      <c r="AO291" s="26">
        <f t="array" ref="AO291">SUM(IF(Period=$AN$2,IF(Site=$A$245,IF(Provider=$B291,J))))</f>
        <v>8.3488372093023298</v>
      </c>
      <c r="AP291" s="26"/>
      <c r="AQ291" s="27">
        <f t="shared" si="162"/>
        <v>0.11130057355448772</v>
      </c>
      <c r="AR291" s="27">
        <f t="shared" si="150"/>
        <v>2.2961304764950442E-2</v>
      </c>
      <c r="AS291" s="44"/>
      <c r="AT291" s="25">
        <f t="array" ref="AT291">SUM(IF(Period=$AT$2,IF(Site=$A$245,IF(Provider=$B291,I))))</f>
        <v>63</v>
      </c>
      <c r="AU291" s="26">
        <f t="array" ref="AU291">SUM(IF(Period=$AT$2,IF(Site=$A$245,IF(Provider=$B291,J))))</f>
        <v>13.0793650793651</v>
      </c>
      <c r="AV291" s="26"/>
      <c r="AW291" s="27">
        <f t="shared" si="163"/>
        <v>0.12775193798449633</v>
      </c>
      <c r="AX291" s="27">
        <f t="shared" si="151"/>
        <v>2.5963386583483045E-2</v>
      </c>
      <c r="AY291" s="44"/>
      <c r="AZ291" s="25">
        <f t="array" ref="AZ291">SUM(IF(Period=$AZ$2,IF(Site=$A$245,IF(Provider=$B291,I))))</f>
        <v>133</v>
      </c>
      <c r="BA291" s="26">
        <f t="array" ref="BA291">SUM(IF(Period=$AZ$2,IF(Site=$A$245,IF(Provider=$B291,J))))</f>
        <v>18.030075187969899</v>
      </c>
      <c r="BB291" s="26"/>
      <c r="BC291" s="27">
        <f t="shared" si="164"/>
        <v>0.37698475082534144</v>
      </c>
      <c r="BD291" s="27">
        <f t="shared" si="152"/>
        <v>7.8138746782234578E-2</v>
      </c>
      <c r="BE291" s="44"/>
      <c r="BF291" s="25">
        <f t="array" ref="BF291">SUM(IF(Period=$BF$2,IF(Site=$A$245,IF(Provider=$B291,I))))</f>
        <v>91</v>
      </c>
      <c r="BG291" s="26">
        <f t="array" ref="BG291">SUM(IF(Period=$BF$2,IF(Site=$A$245,IF(Provider=$B291,J))))</f>
        <v>7.9450549450549497</v>
      </c>
      <c r="BH291" s="26"/>
      <c r="BI291" s="27">
        <f t="shared" si="165"/>
        <v>0.10986172314237964</v>
      </c>
      <c r="BJ291" s="27">
        <f t="shared" si="153"/>
        <v>2.2371433875858666E-2</v>
      </c>
      <c r="BK291" s="44"/>
      <c r="BL291" s="25">
        <f t="array" ref="BL291">SUM(IF(Period=$BL$2,IF(Site=$A$245,IF(Provider=$B291,I))))</f>
        <v>178</v>
      </c>
      <c r="BM291" s="26">
        <f t="array" ref="BM291">SUM(IF(Period=$BL$2,IF(Site=$A$245,IF(Provider=$B291,J))))</f>
        <v>12.6179775280899</v>
      </c>
      <c r="BN291" s="26"/>
      <c r="BO291" s="27">
        <f t="shared" si="166"/>
        <v>0.35684779154750595</v>
      </c>
      <c r="BP291" s="27">
        <f t="shared" si="154"/>
        <v>6.9831794297795666E-2</v>
      </c>
      <c r="BQ291" s="44"/>
      <c r="BR291" s="25">
        <f t="array" ref="BR291">SUM(IF(Period=$BR$2,IF(Site=$A$245,IF(Provider=$B291,I))))</f>
        <v>99</v>
      </c>
      <c r="BS291" s="26">
        <f t="array" ref="BS291">SUM(IF(Period=$BR$2,IF(Site=$A$245,IF(Provider=$B291,J))))</f>
        <v>7.2222222222222197</v>
      </c>
      <c r="BT291" s="26"/>
      <c r="BU291" s="27">
        <f t="shared" si="167"/>
        <v>0.10564420803782502</v>
      </c>
      <c r="BV291" s="27">
        <f t="shared" si="155"/>
        <v>2.0973277404593579E-2</v>
      </c>
    </row>
    <row r="292" spans="2:74" outlineLevel="1" x14ac:dyDescent="0.25">
      <c r="B292" s="20" t="s">
        <v>860</v>
      </c>
      <c r="C292" s="44"/>
      <c r="D292" s="25">
        <f t="array" ref="D292">SUM(IF(Period=$D$2,IF(Site=$A$245,IF(Provider=$B292,I))))</f>
        <v>0</v>
      </c>
      <c r="E292" s="26">
        <f t="array" ref="E292">SUM(IF(Period=$D$2,IF(Site=$A$245,IF(Provider=$B292,J))))</f>
        <v>0</v>
      </c>
      <c r="F292" s="26"/>
      <c r="G292" s="27">
        <f t="shared" si="156"/>
        <v>0</v>
      </c>
      <c r="H292" s="27">
        <f t="shared" si="144"/>
        <v>0</v>
      </c>
      <c r="I292" s="44"/>
      <c r="J292" s="25">
        <f t="array" ref="J292">SUM(IF(Period=$J$2,IF(Site=$A$245,IF(Provider=$B292,I))))</f>
        <v>0</v>
      </c>
      <c r="K292" s="26">
        <f t="array" ref="K292">SUM(IF(Period=$J$2,IF(Site=$A$245,IF(Provider=$B292,J))))</f>
        <v>0</v>
      </c>
      <c r="L292" s="26"/>
      <c r="M292" s="27">
        <f t="shared" si="157"/>
        <v>0</v>
      </c>
      <c r="N292" s="27">
        <f t="shared" si="145"/>
        <v>0</v>
      </c>
      <c r="O292" s="44"/>
      <c r="P292" s="25">
        <f t="array" ref="P292">SUM(IF(Period=$P$2,IF(Site=$A$245,IF(Provider=$B292,I))))</f>
        <v>0</v>
      </c>
      <c r="Q292" s="26">
        <f t="array" ref="Q292">SUM(IF(Period=$P$2,IF(Site=$A$245,IF(Provider=$B292,J))))</f>
        <v>0</v>
      </c>
      <c r="R292" s="26"/>
      <c r="S292" s="27">
        <f t="shared" si="158"/>
        <v>0</v>
      </c>
      <c r="T292" s="27">
        <f t="shared" si="146"/>
        <v>0</v>
      </c>
      <c r="U292" s="44"/>
      <c r="V292" s="25">
        <f t="array" ref="V292">SUM(IF(Period=$V$2,IF(Site=$A$245,IF(Provider=$B292,I))))</f>
        <v>84</v>
      </c>
      <c r="W292" s="26">
        <f t="array" ref="W292">SUM(IF(Period=$V$2,IF(Site=$A$245,IF(Provider=$B292,J))))</f>
        <v>3.5952380952380953</v>
      </c>
      <c r="X292" s="26"/>
      <c r="Y292" s="27">
        <f t="shared" si="159"/>
        <v>4.4773906597479617E-2</v>
      </c>
      <c r="Z292" s="27">
        <f t="shared" si="147"/>
        <v>9.1332486542067392E-3</v>
      </c>
      <c r="AA292" s="44"/>
      <c r="AB292" s="25">
        <f t="array" ref="AB292">SUM(IF(Period=$AB$2,IF(Site=$A$245,IF(Provider=$B292,I))))</f>
        <v>261</v>
      </c>
      <c r="AC292" s="26">
        <f t="array" ref="AC292">SUM(IF(Period=$AB$2,IF(Site=$A$245,IF(Provider=$B292,J))))</f>
        <v>2.9233716475095783</v>
      </c>
      <c r="AD292" s="26"/>
      <c r="AE292" s="27">
        <f t="shared" si="160"/>
        <v>0.11093341087525443</v>
      </c>
      <c r="AF292" s="27">
        <f t="shared" si="148"/>
        <v>2.2953581420534882E-2</v>
      </c>
      <c r="AG292" s="44"/>
      <c r="AH292" s="25">
        <f t="array" ref="AH292">SUM(IF(Period=$AH$2,IF(Site=$A$245,IF(Provider=$B292,I))))</f>
        <v>233</v>
      </c>
      <c r="AI292" s="26">
        <f t="array" ref="AI292">SUM(IF(Period=$AH$2,IF(Site=$A$245,IF(Provider=$B292,J))))</f>
        <v>2.6609442060085802</v>
      </c>
      <c r="AJ292" s="26"/>
      <c r="AK292" s="27">
        <f t="shared" si="161"/>
        <v>0.108240223463687</v>
      </c>
      <c r="AL292" s="27">
        <f t="shared" si="149"/>
        <v>2.111285159708504E-2</v>
      </c>
      <c r="AM292" s="44"/>
      <c r="AN292" s="25">
        <f t="array" ref="AN292">SUM(IF(Period=$AN$2,IF(Site=$A$245,IF(Provider=$B292,I))))</f>
        <v>129</v>
      </c>
      <c r="AO292" s="26">
        <f t="array" ref="AO292">SUM(IF(Period=$AN$2,IF(Site=$A$245,IF(Provider=$B292,J))))</f>
        <v>8.24806201550388</v>
      </c>
      <c r="AP292" s="26"/>
      <c r="AQ292" s="27">
        <f t="shared" si="162"/>
        <v>0.1649356688885445</v>
      </c>
      <c r="AR292" s="27">
        <f t="shared" si="150"/>
        <v>3.4026223217141043E-2</v>
      </c>
      <c r="AS292" s="44"/>
      <c r="AT292" s="25">
        <f t="array" ref="AT292">SUM(IF(Period=$AT$2,IF(Site=$A$245,IF(Provider=$B292,I))))</f>
        <v>147</v>
      </c>
      <c r="AU292" s="26">
        <f t="array" ref="AU292">SUM(IF(Period=$AT$2,IF(Site=$A$245,IF(Provider=$B292,J))))</f>
        <v>3.0680272108843498</v>
      </c>
      <c r="AV292" s="26"/>
      <c r="AW292" s="27">
        <f t="shared" si="163"/>
        <v>6.992248062015495E-2</v>
      </c>
      <c r="AX292" s="27">
        <f t="shared" si="151"/>
        <v>1.4210542899454877E-2</v>
      </c>
      <c r="AY292" s="44"/>
      <c r="AZ292" s="25">
        <f t="array" ref="AZ292">SUM(IF(Period=$AZ$2,IF(Site=$A$245,IF(Provider=$B292,I))))</f>
        <v>194</v>
      </c>
      <c r="BA292" s="26">
        <f t="array" ref="BA292">SUM(IF(Period=$AZ$2,IF(Site=$A$245,IF(Provider=$B292,J))))</f>
        <v>9.4690721649484502</v>
      </c>
      <c r="BB292" s="26"/>
      <c r="BC292" s="27">
        <f t="shared" si="164"/>
        <v>0.2887910705863857</v>
      </c>
      <c r="BD292" s="27">
        <f t="shared" si="152"/>
        <v>5.985858125061095E-2</v>
      </c>
      <c r="BE292" s="44"/>
      <c r="BF292" s="25">
        <f t="array" ref="BF292">SUM(IF(Period=$BF$2,IF(Site=$A$245,IF(Provider=$B292,I))))</f>
        <v>283</v>
      </c>
      <c r="BG292" s="26">
        <f t="array" ref="BG292">SUM(IF(Period=$BF$2,IF(Site=$A$245,IF(Provider=$B292,J))))</f>
        <v>3.6961130742049502</v>
      </c>
      <c r="BH292" s="26"/>
      <c r="BI292" s="27">
        <f t="shared" si="165"/>
        <v>0.15894240996809009</v>
      </c>
      <c r="BJ292" s="27">
        <f t="shared" si="153"/>
        <v>3.2365864224271332E-2</v>
      </c>
      <c r="BK292" s="44"/>
      <c r="BL292" s="25">
        <f t="array" ref="BL292">SUM(IF(Period=$BL$2,IF(Site=$A$245,IF(Provider=$B292,I))))</f>
        <v>251</v>
      </c>
      <c r="BM292" s="26">
        <f t="array" ref="BM292">SUM(IF(Period=$BL$2,IF(Site=$A$245,IF(Provider=$B292,J))))</f>
        <v>3.9641434262948199</v>
      </c>
      <c r="BN292" s="26"/>
      <c r="BO292" s="27">
        <f t="shared" si="166"/>
        <v>0.15808706704798217</v>
      </c>
      <c r="BP292" s="27">
        <f t="shared" si="154"/>
        <v>3.093616888971799E-2</v>
      </c>
      <c r="BQ292" s="44"/>
      <c r="BR292" s="25">
        <f t="array" ref="BR292">SUM(IF(Period=$BR$2,IF(Site=$A$245,IF(Provider=$B292,I))))</f>
        <v>185</v>
      </c>
      <c r="BS292" s="26">
        <f t="array" ref="BS292">SUM(IF(Period=$BR$2,IF(Site=$A$245,IF(Provider=$B292,J))))</f>
        <v>5.3297297297297304</v>
      </c>
      <c r="BT292" s="26"/>
      <c r="BU292" s="27">
        <f t="shared" si="167"/>
        <v>0.14568557919621752</v>
      </c>
      <c r="BV292" s="27">
        <f t="shared" si="155"/>
        <v>2.8922589539761227E-2</v>
      </c>
    </row>
    <row r="293" spans="2:74" outlineLevel="1" x14ac:dyDescent="0.25">
      <c r="B293" s="20" t="s">
        <v>835</v>
      </c>
      <c r="C293" s="44"/>
      <c r="D293" s="25">
        <f t="array" ref="D293">SUM(IF(Period=$D$2,IF(Site=$A$245,IF(Provider=$B293,I))))</f>
        <v>0</v>
      </c>
      <c r="E293" s="26">
        <f t="array" ref="E293">SUM(IF(Period=$D$2,IF(Site=$A$245,IF(Provider=$B293,J))))</f>
        <v>0</v>
      </c>
      <c r="F293" s="26"/>
      <c r="G293" s="27">
        <f t="shared" si="156"/>
        <v>0</v>
      </c>
      <c r="H293" s="27">
        <f t="shared" si="144"/>
        <v>0</v>
      </c>
      <c r="I293" s="44"/>
      <c r="J293" s="25">
        <f t="array" ref="J293">SUM(IF(Period=$J$2,IF(Site=$A$245,IF(Provider=$B293,I))))</f>
        <v>0</v>
      </c>
      <c r="K293" s="26">
        <f t="array" ref="K293">SUM(IF(Period=$J$2,IF(Site=$A$245,IF(Provider=$B293,J))))</f>
        <v>0</v>
      </c>
      <c r="L293" s="26"/>
      <c r="M293" s="27">
        <f t="shared" si="157"/>
        <v>0</v>
      </c>
      <c r="N293" s="27">
        <f t="shared" si="145"/>
        <v>0</v>
      </c>
      <c r="O293" s="44"/>
      <c r="P293" s="25">
        <f t="array" ref="P293">SUM(IF(Period=$P$2,IF(Site=$A$245,IF(Provider=$B293,I))))</f>
        <v>40</v>
      </c>
      <c r="Q293" s="26">
        <f t="array" ref="Q293">SUM(IF(Period=$P$2,IF(Site=$A$245,IF(Provider=$B293,J))))</f>
        <v>4.7</v>
      </c>
      <c r="R293" s="26"/>
      <c r="S293" s="27">
        <f t="shared" si="158"/>
        <v>2.5578231292517007E-2</v>
      </c>
      <c r="T293" s="27">
        <f t="shared" si="146"/>
        <v>5.417555184139243E-3</v>
      </c>
      <c r="U293" s="44"/>
      <c r="V293" s="25">
        <f t="array" ref="V293">SUM(IF(Period=$V$2,IF(Site=$A$245,IF(Provider=$B293,I))))</f>
        <v>25</v>
      </c>
      <c r="W293" s="26">
        <f t="array" ref="W293">SUM(IF(Period=$V$2,IF(Site=$A$245,IF(Provider=$B293,J))))</f>
        <v>4.28</v>
      </c>
      <c r="X293" s="26"/>
      <c r="Y293" s="27">
        <f t="shared" si="159"/>
        <v>1.586360266864344E-2</v>
      </c>
      <c r="Z293" s="27">
        <f t="shared" si="147"/>
        <v>3.235952337748745E-3</v>
      </c>
      <c r="AA293" s="44"/>
      <c r="AB293" s="25">
        <f t="array" ref="AB293">SUM(IF(Period=$AB$2,IF(Site=$A$245,IF(Provider=$B293,I))))</f>
        <v>0</v>
      </c>
      <c r="AC293" s="26">
        <f t="array" ref="AC293">SUM(IF(Period=$AB$2,IF(Site=$A$245,IF(Provider=$B293,J))))</f>
        <v>0</v>
      </c>
      <c r="AD293" s="26"/>
      <c r="AE293" s="27">
        <f t="shared" si="160"/>
        <v>0</v>
      </c>
      <c r="AF293" s="27">
        <f t="shared" si="148"/>
        <v>0</v>
      </c>
      <c r="AG293" s="44"/>
      <c r="AH293" s="25">
        <f t="array" ref="AH293">SUM(IF(Period=$AH$2,IF(Site=$A$245,IF(Provider=$B293,I))))</f>
        <v>0</v>
      </c>
      <c r="AI293" s="26">
        <f t="array" ref="AI293">SUM(IF(Period=$AH$2,IF(Site=$A$245,IF(Provider=$B293,J))))</f>
        <v>0</v>
      </c>
      <c r="AJ293" s="26"/>
      <c r="AK293" s="27">
        <f t="shared" si="161"/>
        <v>0</v>
      </c>
      <c r="AL293" s="27">
        <f t="shared" si="149"/>
        <v>0</v>
      </c>
      <c r="AM293" s="44"/>
      <c r="AN293" s="25">
        <f t="array" ref="AN293">SUM(IF(Period=$AN$2,IF(Site=$A$245,IF(Provider=$B293,I))))</f>
        <v>0</v>
      </c>
      <c r="AO293" s="26">
        <f t="array" ref="AO293">SUM(IF(Period=$AN$2,IF(Site=$A$245,IF(Provider=$B293,J))))</f>
        <v>0</v>
      </c>
      <c r="AP293" s="26"/>
      <c r="AQ293" s="27">
        <f t="shared" si="162"/>
        <v>0</v>
      </c>
      <c r="AR293" s="27">
        <f t="shared" si="150"/>
        <v>0</v>
      </c>
      <c r="AS293" s="44"/>
      <c r="AT293" s="25">
        <f t="array" ref="AT293">SUM(IF(Period=$AT$2,IF(Site=$A$245,IF(Provider=$B293,I))))</f>
        <v>0</v>
      </c>
      <c r="AU293" s="26">
        <f t="array" ref="AU293">SUM(IF(Period=$AT$2,IF(Site=$A$245,IF(Provider=$B293,J))))</f>
        <v>0</v>
      </c>
      <c r="AV293" s="26"/>
      <c r="AW293" s="27">
        <f t="shared" si="163"/>
        <v>0</v>
      </c>
      <c r="AX293" s="27">
        <f t="shared" si="151"/>
        <v>0</v>
      </c>
      <c r="AY293" s="44"/>
      <c r="AZ293" s="25">
        <f t="array" ref="AZ293">SUM(IF(Period=$AZ$2,IF(Site=$A$245,IF(Provider=$B293,I))))</f>
        <v>0</v>
      </c>
      <c r="BA293" s="26">
        <f t="array" ref="BA293">SUM(IF(Period=$AZ$2,IF(Site=$A$245,IF(Provider=$B293,J))))</f>
        <v>0</v>
      </c>
      <c r="BB293" s="26"/>
      <c r="BC293" s="27">
        <f t="shared" si="164"/>
        <v>0</v>
      </c>
      <c r="BD293" s="27">
        <f t="shared" si="152"/>
        <v>0</v>
      </c>
      <c r="BE293" s="44"/>
      <c r="BF293" s="25">
        <f t="array" ref="BF293">SUM(IF(Period=$BF$2,IF(Site=$A$245,IF(Provider=$B293,I))))</f>
        <v>0</v>
      </c>
      <c r="BG293" s="26">
        <f t="array" ref="BG293">SUM(IF(Period=$BF$2,IF(Site=$A$245,IF(Provider=$B293,J))))</f>
        <v>0</v>
      </c>
      <c r="BH293" s="26"/>
      <c r="BI293" s="27">
        <f t="shared" si="165"/>
        <v>0</v>
      </c>
      <c r="BJ293" s="27">
        <f t="shared" si="153"/>
        <v>0</v>
      </c>
      <c r="BK293" s="44"/>
      <c r="BL293" s="25">
        <f t="array" ref="BL293">SUM(IF(Period=$BL$2,IF(Site=$A$245,IF(Provider=$B293,I))))</f>
        <v>0</v>
      </c>
      <c r="BM293" s="26">
        <f t="array" ref="BM293">SUM(IF(Period=$BL$2,IF(Site=$A$245,IF(Provider=$B293,J))))</f>
        <v>0</v>
      </c>
      <c r="BN293" s="26"/>
      <c r="BO293" s="27">
        <f t="shared" si="166"/>
        <v>0</v>
      </c>
      <c r="BP293" s="27">
        <f t="shared" si="154"/>
        <v>0</v>
      </c>
      <c r="BQ293" s="44"/>
      <c r="BR293" s="25">
        <f t="array" ref="BR293">SUM(IF(Period=$BR$2,IF(Site=$A$245,IF(Provider=$B293,I))))</f>
        <v>0</v>
      </c>
      <c r="BS293" s="26">
        <f t="array" ref="BS293">SUM(IF(Period=$BR$2,IF(Site=$A$245,IF(Provider=$B293,J))))</f>
        <v>0</v>
      </c>
      <c r="BT293" s="26"/>
      <c r="BU293" s="27">
        <f t="shared" si="167"/>
        <v>0</v>
      </c>
      <c r="BV293" s="27">
        <f t="shared" si="155"/>
        <v>0</v>
      </c>
    </row>
    <row r="294" spans="2:74" outlineLevel="1" x14ac:dyDescent="0.25">
      <c r="B294" s="20" t="s">
        <v>1046</v>
      </c>
      <c r="C294" s="44"/>
      <c r="D294" s="25">
        <f t="array" ref="D294">SUM(IF(Period=$D$2,IF(Site=$A$245,IF(Provider=$B294,I))))</f>
        <v>0</v>
      </c>
      <c r="E294" s="26">
        <f t="array" ref="E294">SUM(IF(Period=$D$2,IF(Site=$A$245,IF(Provider=$B294,J))))</f>
        <v>0</v>
      </c>
      <c r="F294" s="26"/>
      <c r="G294" s="27">
        <f t="shared" si="156"/>
        <v>0</v>
      </c>
      <c r="H294" s="27">
        <f t="shared" si="144"/>
        <v>0</v>
      </c>
      <c r="I294" s="44"/>
      <c r="J294" s="25">
        <f t="array" ref="J294">SUM(IF(Period=$J$2,IF(Site=$A$245,IF(Provider=$B294,I))))</f>
        <v>0</v>
      </c>
      <c r="K294" s="26">
        <f t="array" ref="K294">SUM(IF(Period=$J$2,IF(Site=$A$245,IF(Provider=$B294,J))))</f>
        <v>0</v>
      </c>
      <c r="L294" s="26"/>
      <c r="M294" s="27">
        <f t="shared" si="157"/>
        <v>0</v>
      </c>
      <c r="N294" s="27">
        <f t="shared" si="145"/>
        <v>0</v>
      </c>
      <c r="O294" s="44"/>
      <c r="P294" s="25">
        <f t="array" ref="P294">SUM(IF(Period=$P$2,IF(Site=$A$245,IF(Provider=$B294,I))))</f>
        <v>0</v>
      </c>
      <c r="Q294" s="26">
        <f t="array" ref="Q294">SUM(IF(Period=$P$2,IF(Site=$A$245,IF(Provider=$B294,J))))</f>
        <v>0</v>
      </c>
      <c r="R294" s="26"/>
      <c r="S294" s="27">
        <f t="shared" si="158"/>
        <v>0</v>
      </c>
      <c r="T294" s="27">
        <f t="shared" si="146"/>
        <v>0</v>
      </c>
      <c r="U294" s="44"/>
      <c r="V294" s="25">
        <f t="array" ref="V294">SUM(IF(Period=$V$2,IF(Site=$A$245,IF(Provider=$B294,I))))</f>
        <v>0</v>
      </c>
      <c r="W294" s="26">
        <f t="array" ref="W294">SUM(IF(Period=$V$2,IF(Site=$A$245,IF(Provider=$B294,J))))</f>
        <v>0</v>
      </c>
      <c r="X294" s="26"/>
      <c r="Y294" s="27">
        <f t="shared" si="159"/>
        <v>0</v>
      </c>
      <c r="Z294" s="27">
        <f t="shared" si="147"/>
        <v>0</v>
      </c>
      <c r="AA294" s="44"/>
      <c r="AB294" s="25">
        <f t="array" ref="AB294">SUM(IF(Period=$AB$2,IF(Site=$A$245,IF(Provider=$B294,I))))</f>
        <v>0</v>
      </c>
      <c r="AC294" s="26">
        <f t="array" ref="AC294">SUM(IF(Period=$AB$2,IF(Site=$A$245,IF(Provider=$B294,J))))</f>
        <v>0</v>
      </c>
      <c r="AD294" s="26"/>
      <c r="AE294" s="27">
        <f t="shared" si="160"/>
        <v>0</v>
      </c>
      <c r="AF294" s="27">
        <f t="shared" si="148"/>
        <v>0</v>
      </c>
      <c r="AG294" s="44"/>
      <c r="AH294" s="25">
        <f t="array" ref="AH294">SUM(IF(Period=$AH$2,IF(Site=$A$245,IF(Provider=$B294,I))))</f>
        <v>0</v>
      </c>
      <c r="AI294" s="26">
        <f t="array" ref="AI294">SUM(IF(Period=$AH$2,IF(Site=$A$245,IF(Provider=$B294,J))))</f>
        <v>0</v>
      </c>
      <c r="AJ294" s="26"/>
      <c r="AK294" s="27">
        <f t="shared" si="161"/>
        <v>0</v>
      </c>
      <c r="AL294" s="27">
        <f t="shared" si="149"/>
        <v>0</v>
      </c>
      <c r="AM294" s="44"/>
      <c r="AN294" s="25">
        <f t="array" ref="AN294">SUM(IF(Period=$AN$2,IF(Site=$A$245,IF(Provider=$B294,I))))</f>
        <v>0</v>
      </c>
      <c r="AO294" s="26">
        <f t="array" ref="AO294">SUM(IF(Period=$AN$2,IF(Site=$A$245,IF(Provider=$B294,J))))</f>
        <v>0</v>
      </c>
      <c r="AP294" s="26"/>
      <c r="AQ294" s="27">
        <f t="shared" si="162"/>
        <v>0</v>
      </c>
      <c r="AR294" s="27">
        <f t="shared" si="150"/>
        <v>0</v>
      </c>
      <c r="AS294" s="44"/>
      <c r="AT294" s="25">
        <f t="array" ref="AT294">SUM(IF(Period=$AT$2,IF(Site=$A$245,IF(Provider=$B294,I))))</f>
        <v>0</v>
      </c>
      <c r="AU294" s="26">
        <f t="array" ref="AU294">SUM(IF(Period=$AT$2,IF(Site=$A$245,IF(Provider=$B294,J))))</f>
        <v>0</v>
      </c>
      <c r="AV294" s="26"/>
      <c r="AW294" s="27">
        <f t="shared" si="163"/>
        <v>0</v>
      </c>
      <c r="AX294" s="27">
        <f t="shared" si="151"/>
        <v>0</v>
      </c>
      <c r="AY294" s="44"/>
      <c r="AZ294" s="25">
        <f t="array" ref="AZ294">SUM(IF(Period=$AZ$2,IF(Site=$A$245,IF(Provider=$B294,I))))</f>
        <v>0</v>
      </c>
      <c r="BA294" s="26">
        <f t="array" ref="BA294">SUM(IF(Period=$AZ$2,IF(Site=$A$245,IF(Provider=$B294,J))))</f>
        <v>0</v>
      </c>
      <c r="BB294" s="26"/>
      <c r="BC294" s="27">
        <f t="shared" si="164"/>
        <v>0</v>
      </c>
      <c r="BD294" s="27">
        <f t="shared" si="152"/>
        <v>0</v>
      </c>
      <c r="BE294" s="44"/>
      <c r="BF294" s="25">
        <f t="array" ref="BF294">SUM(IF(Period=$BF$2,IF(Site=$A$245,IF(Provider=$B294,I))))</f>
        <v>0</v>
      </c>
      <c r="BG294" s="26">
        <f t="array" ref="BG294">SUM(IF(Period=$BF$2,IF(Site=$A$245,IF(Provider=$B294,J))))</f>
        <v>0</v>
      </c>
      <c r="BH294" s="26"/>
      <c r="BI294" s="27">
        <f t="shared" si="165"/>
        <v>0</v>
      </c>
      <c r="BJ294" s="27">
        <f t="shared" si="153"/>
        <v>0</v>
      </c>
      <c r="BK294" s="44"/>
      <c r="BL294" s="25">
        <f t="array" ref="BL294">SUM(IF(Period=$BL$2,IF(Site=$A$245,IF(Provider=$B294,I))))</f>
        <v>1</v>
      </c>
      <c r="BM294" s="26">
        <f t="array" ref="BM294">SUM(IF(Period=$BL$2,IF(Site=$A$245,IF(Provider=$B294,J))))</f>
        <v>0</v>
      </c>
      <c r="BN294" s="26"/>
      <c r="BO294" s="27">
        <f t="shared" si="166"/>
        <v>0</v>
      </c>
      <c r="BP294" s="27">
        <f t="shared" si="154"/>
        <v>0</v>
      </c>
      <c r="BQ294" s="44"/>
      <c r="BR294" s="25">
        <f t="array" ref="BR294">SUM(IF(Period=$BR$2,IF(Site=$A$245,IF(Provider=$B294,I))))</f>
        <v>0</v>
      </c>
      <c r="BS294" s="26">
        <f t="array" ref="BS294">SUM(IF(Period=$BR$2,IF(Site=$A$245,IF(Provider=$B294,J))))</f>
        <v>0</v>
      </c>
      <c r="BT294" s="26"/>
      <c r="BU294" s="27">
        <f t="shared" si="167"/>
        <v>0</v>
      </c>
      <c r="BV294" s="27">
        <f t="shared" si="155"/>
        <v>0</v>
      </c>
    </row>
    <row r="295" spans="2:74" outlineLevel="1" x14ac:dyDescent="0.25">
      <c r="B295" s="20" t="s">
        <v>937</v>
      </c>
      <c r="C295" s="44"/>
      <c r="D295" s="25">
        <f t="array" ref="D295">SUM(IF(Period=$D$2,IF(Site=$A$245,IF(Provider=$B295,I))))</f>
        <v>0</v>
      </c>
      <c r="E295" s="26">
        <f t="array" ref="E295">SUM(IF(Period=$D$2,IF(Site=$A$245,IF(Provider=$B295,J))))</f>
        <v>0</v>
      </c>
      <c r="F295" s="26"/>
      <c r="G295" s="27">
        <f t="shared" si="156"/>
        <v>0</v>
      </c>
      <c r="H295" s="27">
        <f t="shared" si="144"/>
        <v>0</v>
      </c>
      <c r="I295" s="44"/>
      <c r="J295" s="25">
        <f t="array" ref="J295">SUM(IF(Period=$J$2,IF(Site=$A$245,IF(Provider=$B295,I))))</f>
        <v>0</v>
      </c>
      <c r="K295" s="26">
        <f t="array" ref="K295">SUM(IF(Period=$J$2,IF(Site=$A$245,IF(Provider=$B295,J))))</f>
        <v>0</v>
      </c>
      <c r="L295" s="26"/>
      <c r="M295" s="27">
        <f t="shared" si="157"/>
        <v>0</v>
      </c>
      <c r="N295" s="27">
        <f t="shared" si="145"/>
        <v>0</v>
      </c>
      <c r="O295" s="44"/>
      <c r="P295" s="25">
        <f t="array" ref="P295">SUM(IF(Period=$P$2,IF(Site=$A$245,IF(Provider=$B295,I))))</f>
        <v>0</v>
      </c>
      <c r="Q295" s="26">
        <f t="array" ref="Q295">SUM(IF(Period=$P$2,IF(Site=$A$245,IF(Provider=$B295,J))))</f>
        <v>0</v>
      </c>
      <c r="R295" s="26"/>
      <c r="S295" s="27">
        <f t="shared" si="158"/>
        <v>0</v>
      </c>
      <c r="T295" s="27">
        <f t="shared" si="146"/>
        <v>0</v>
      </c>
      <c r="U295" s="44"/>
      <c r="V295" s="25">
        <f t="array" ref="V295">SUM(IF(Period=$V$2,IF(Site=$A$245,IF(Provider=$B295,I))))</f>
        <v>0</v>
      </c>
      <c r="W295" s="26">
        <f t="array" ref="W295">SUM(IF(Period=$V$2,IF(Site=$A$245,IF(Provider=$B295,J))))</f>
        <v>0</v>
      </c>
      <c r="X295" s="26"/>
      <c r="Y295" s="27">
        <f t="shared" si="159"/>
        <v>0</v>
      </c>
      <c r="Z295" s="27">
        <f t="shared" si="147"/>
        <v>0</v>
      </c>
      <c r="AA295" s="44"/>
      <c r="AB295" s="25">
        <f t="array" ref="AB295">SUM(IF(Period=$AB$2,IF(Site=$A$245,IF(Provider=$B295,I))))</f>
        <v>0</v>
      </c>
      <c r="AC295" s="26">
        <f t="array" ref="AC295">SUM(IF(Period=$AB$2,IF(Site=$A$245,IF(Provider=$B295,J))))</f>
        <v>0</v>
      </c>
      <c r="AD295" s="26"/>
      <c r="AE295" s="27">
        <f t="shared" si="160"/>
        <v>0</v>
      </c>
      <c r="AF295" s="27">
        <f t="shared" si="148"/>
        <v>0</v>
      </c>
      <c r="AG295" s="44"/>
      <c r="AH295" s="25">
        <f t="array" ref="AH295">SUM(IF(Period=$AH$2,IF(Site=$A$245,IF(Provider=$B295,I))))</f>
        <v>0</v>
      </c>
      <c r="AI295" s="26">
        <f t="array" ref="AI295">SUM(IF(Period=$AH$2,IF(Site=$A$245,IF(Provider=$B295,J))))</f>
        <v>0</v>
      </c>
      <c r="AJ295" s="26"/>
      <c r="AK295" s="27">
        <f t="shared" si="161"/>
        <v>0</v>
      </c>
      <c r="AL295" s="27">
        <f t="shared" si="149"/>
        <v>0</v>
      </c>
      <c r="AM295" s="44"/>
      <c r="AN295" s="25">
        <f t="array" ref="AN295">SUM(IF(Period=$AN$2,IF(Site=$A$245,IF(Provider=$B295,I))))</f>
        <v>42</v>
      </c>
      <c r="AO295" s="26">
        <f t="array" ref="AO295">SUM(IF(Period=$AN$2,IF(Site=$A$245,IF(Provider=$B295,J))))</f>
        <v>3.9047619047619002</v>
      </c>
      <c r="AP295" s="26"/>
      <c r="AQ295" s="27">
        <f t="shared" si="162"/>
        <v>2.542241512943727E-2</v>
      </c>
      <c r="AR295" s="27">
        <f t="shared" si="150"/>
        <v>5.2446434282059423E-3</v>
      </c>
      <c r="AS295" s="44"/>
      <c r="AT295" s="25">
        <f t="array" ref="AT295">SUM(IF(Period=$AT$2,IF(Site=$A$245,IF(Provider=$B295,I))))</f>
        <v>14</v>
      </c>
      <c r="AU295" s="26">
        <f t="array" ref="AU295">SUM(IF(Period=$AT$2,IF(Site=$A$245,IF(Provider=$B295,J))))</f>
        <v>9.0714285714285694</v>
      </c>
      <c r="AV295" s="26"/>
      <c r="AW295" s="27">
        <f t="shared" si="163"/>
        <v>1.968992248062015E-2</v>
      </c>
      <c r="AX295" s="27">
        <f t="shared" si="151"/>
        <v>4.0016384661436168E-3</v>
      </c>
      <c r="AY295" s="44"/>
      <c r="AZ295" s="25">
        <f t="array" ref="AZ295">SUM(IF(Period=$AZ$2,IF(Site=$A$245,IF(Provider=$B295,I))))</f>
        <v>67</v>
      </c>
      <c r="BA295" s="26">
        <f t="array" ref="BA295">SUM(IF(Period=$AZ$2,IF(Site=$A$245,IF(Provider=$B295,J))))</f>
        <v>9.5970149253731307</v>
      </c>
      <c r="BB295" s="26"/>
      <c r="BC295" s="27">
        <f t="shared" si="164"/>
        <v>0.10108473510454327</v>
      </c>
      <c r="BD295" s="27">
        <f t="shared" si="152"/>
        <v>2.0952132685978682E-2</v>
      </c>
      <c r="BE295" s="44"/>
      <c r="BF295" s="25">
        <f t="array" ref="BF295">SUM(IF(Period=$BF$2,IF(Site=$A$245,IF(Provider=$B295,I))))</f>
        <v>11</v>
      </c>
      <c r="BG295" s="26">
        <f t="array" ref="BG295">SUM(IF(Period=$BF$2,IF(Site=$A$245,IF(Provider=$B295,J))))</f>
        <v>19.363636363636399</v>
      </c>
      <c r="BH295" s="26"/>
      <c r="BI295" s="27">
        <f t="shared" si="165"/>
        <v>3.2365901838626407E-2</v>
      </c>
      <c r="BJ295" s="27">
        <f t="shared" si="153"/>
        <v>6.5907543783650093E-3</v>
      </c>
      <c r="BK295" s="44"/>
      <c r="BL295" s="25">
        <f t="array" ref="BL295">SUM(IF(Period=$BL$2,IF(Site=$A$245,IF(Provider=$B295,I))))</f>
        <v>126</v>
      </c>
      <c r="BM295" s="26">
        <f t="array" ref="BM295">SUM(IF(Period=$BL$2,IF(Site=$A$245,IF(Provider=$B295,J))))</f>
        <v>5.28571428571429</v>
      </c>
      <c r="BN295" s="26"/>
      <c r="BO295" s="27">
        <f t="shared" si="166"/>
        <v>0.10581506196377512</v>
      </c>
      <c r="BP295" s="27">
        <f t="shared" si="154"/>
        <v>2.0707023598544927E-2</v>
      </c>
      <c r="BQ295" s="44"/>
      <c r="BR295" s="25">
        <f t="array" ref="BR295">SUM(IF(Period=$BR$2,IF(Site=$A$245,IF(Provider=$B295,I))))</f>
        <v>100</v>
      </c>
      <c r="BS295" s="26">
        <f t="array" ref="BS295">SUM(IF(Period=$BR$2,IF(Site=$A$245,IF(Provider=$B295,J))))</f>
        <v>3.24</v>
      </c>
      <c r="BT295" s="26"/>
      <c r="BU295" s="27">
        <f t="shared" si="167"/>
        <v>4.7872340425531922E-2</v>
      </c>
      <c r="BV295" s="27">
        <f t="shared" si="155"/>
        <v>9.503974656067584E-3</v>
      </c>
    </row>
    <row r="296" spans="2:74" outlineLevel="1" x14ac:dyDescent="0.25">
      <c r="B296" s="20" t="s">
        <v>611</v>
      </c>
      <c r="C296" s="44"/>
      <c r="D296" s="25">
        <f t="array" ref="D296">SUM(IF(Period=$D$2,IF(Site=$A$245,IF(Provider=$B296,I))))</f>
        <v>73</v>
      </c>
      <c r="E296" s="26">
        <f t="array" ref="E296">SUM(IF(Period=$D$2,IF(Site=$A$245,IF(Provider=$B296,J))))</f>
        <v>5.6712328767123283</v>
      </c>
      <c r="F296" s="26"/>
      <c r="G296" s="27">
        <f t="shared" si="156"/>
        <v>5.6295893391351638E-2</v>
      </c>
      <c r="H296" s="27">
        <f t="shared" si="144"/>
        <v>1.1990616039621165E-2</v>
      </c>
      <c r="I296" s="44"/>
      <c r="J296" s="25">
        <f t="array" ref="J296">SUM(IF(Period=$J$2,IF(Site=$A$245,IF(Provider=$B296,I))))</f>
        <v>54</v>
      </c>
      <c r="K296" s="26">
        <f t="array" ref="K296">SUM(IF(Period=$J$2,IF(Site=$A$245,IF(Provider=$B296,J))))</f>
        <v>6.5555555555555554</v>
      </c>
      <c r="L296" s="26"/>
      <c r="M296" s="27">
        <f t="shared" si="157"/>
        <v>5.2962298025134642E-2</v>
      </c>
      <c r="N296" s="27">
        <f t="shared" si="145"/>
        <v>1.0967562041081885E-2</v>
      </c>
      <c r="O296" s="44"/>
      <c r="P296" s="25">
        <f t="array" ref="P296">SUM(IF(Period=$P$2,IF(Site=$A$245,IF(Provider=$B296,I))))</f>
        <v>66</v>
      </c>
      <c r="Q296" s="26">
        <f t="array" ref="Q296">SUM(IF(Period=$P$2,IF(Site=$A$245,IF(Provider=$B296,J))))</f>
        <v>5.2575757575757578</v>
      </c>
      <c r="R296" s="26"/>
      <c r="S296" s="27">
        <f t="shared" si="158"/>
        <v>4.7210884353741496E-2</v>
      </c>
      <c r="T296" s="27">
        <f t="shared" si="146"/>
        <v>9.9994236643421129E-3</v>
      </c>
      <c r="U296" s="44"/>
      <c r="V296" s="25">
        <f t="array" ref="V296">SUM(IF(Period=$V$2,IF(Site=$A$245,IF(Provider=$B296,I))))</f>
        <v>105</v>
      </c>
      <c r="W296" s="26">
        <f t="array" ref="W296">SUM(IF(Period=$V$2,IF(Site=$A$245,IF(Provider=$B296,J))))</f>
        <v>4.8</v>
      </c>
      <c r="X296" s="26"/>
      <c r="Y296" s="27">
        <f t="shared" si="159"/>
        <v>7.4722016308376576E-2</v>
      </c>
      <c r="Z296" s="27">
        <f t="shared" si="147"/>
        <v>1.5242242787152967E-2</v>
      </c>
      <c r="AA296" s="44"/>
      <c r="AB296" s="25">
        <f t="array" ref="AB296">SUM(IF(Period=$AB$2,IF(Site=$A$245,IF(Provider=$B296,I))))</f>
        <v>93</v>
      </c>
      <c r="AC296" s="26">
        <f t="array" ref="AC296">SUM(IF(Period=$AB$2,IF(Site=$A$245,IF(Provider=$B296,J))))</f>
        <v>4.43010752688172</v>
      </c>
      <c r="AD296" s="26"/>
      <c r="AE296" s="27">
        <f t="shared" si="160"/>
        <v>5.9901134050596092E-2</v>
      </c>
      <c r="AF296" s="27">
        <f t="shared" si="148"/>
        <v>1.2394332300472308E-2</v>
      </c>
      <c r="AG296" s="44"/>
      <c r="AH296" s="25">
        <f t="array" ref="AH296">SUM(IF(Period=$AH$2,IF(Site=$A$245,IF(Provider=$B296,I))))</f>
        <v>10</v>
      </c>
      <c r="AI296" s="26">
        <f t="array" ref="AI296">SUM(IF(Period=$AH$2,IF(Site=$A$245,IF(Provider=$B296,J))))</f>
        <v>5.6</v>
      </c>
      <c r="AJ296" s="26"/>
      <c r="AK296" s="27">
        <f t="shared" si="161"/>
        <v>9.7765363128491604E-3</v>
      </c>
      <c r="AL296" s="27">
        <f t="shared" si="149"/>
        <v>1.9069672410270378E-3</v>
      </c>
      <c r="AM296" s="44"/>
      <c r="AN296" s="25">
        <f t="array" ref="AN296">SUM(IF(Period=$AN$2,IF(Site=$A$245,IF(Provider=$B296,I))))</f>
        <v>117</v>
      </c>
      <c r="AO296" s="26">
        <f t="array" ref="AO296">SUM(IF(Period=$AN$2,IF(Site=$A$245,IF(Provider=$B296,J))))</f>
        <v>5.0769230769230802</v>
      </c>
      <c r="AP296" s="26"/>
      <c r="AQ296" s="27">
        <f t="shared" si="162"/>
        <v>9.2078747481010748E-2</v>
      </c>
      <c r="AR296" s="27">
        <f t="shared" si="150"/>
        <v>1.8995842660697166E-2</v>
      </c>
      <c r="AS296" s="44"/>
      <c r="AT296" s="25">
        <f t="array" ref="AT296">SUM(IF(Period=$AT$2,IF(Site=$A$245,IF(Provider=$B296,I))))</f>
        <v>19</v>
      </c>
      <c r="AU296" s="26">
        <f t="array" ref="AU296">SUM(IF(Period=$AT$2,IF(Site=$A$245,IF(Provider=$B296,J))))</f>
        <v>6.8421052631578902</v>
      </c>
      <c r="AV296" s="26"/>
      <c r="AW296" s="27">
        <f t="shared" si="163"/>
        <v>2.0155038759689908E-2</v>
      </c>
      <c r="AX296" s="27">
        <f t="shared" si="151"/>
        <v>4.0961653590446453E-3</v>
      </c>
      <c r="AY296" s="44"/>
      <c r="AZ296" s="25">
        <f t="array" ref="AZ296">SUM(IF(Period=$AZ$2,IF(Site=$A$245,IF(Provider=$B296,I))))</f>
        <v>122</v>
      </c>
      <c r="BA296" s="26">
        <f t="array" ref="BA296">SUM(IF(Period=$AZ$2,IF(Site=$A$245,IF(Provider=$B296,J))))</f>
        <v>13.713114754098401</v>
      </c>
      <c r="BB296" s="26"/>
      <c r="BC296" s="27">
        <f t="shared" si="164"/>
        <v>0.26300896085521225</v>
      </c>
      <c r="BD296" s="27">
        <f t="shared" si="152"/>
        <v>5.4514646941901161E-2</v>
      </c>
      <c r="BE296" s="44"/>
      <c r="BF296" s="25">
        <f t="array" ref="BF296">SUM(IF(Period=$BF$2,IF(Site=$A$245,IF(Provider=$B296,I))))</f>
        <v>61</v>
      </c>
      <c r="BG296" s="26">
        <f t="array" ref="BG296">SUM(IF(Period=$BF$2,IF(Site=$A$245,IF(Provider=$B296,J))))</f>
        <v>10.262295081967199</v>
      </c>
      <c r="BH296" s="26"/>
      <c r="BI296" s="27">
        <f t="shared" si="165"/>
        <v>9.5122321835587179E-2</v>
      </c>
      <c r="BJ296" s="27">
        <f t="shared" si="153"/>
        <v>1.9370010520452972E-2</v>
      </c>
      <c r="BK296" s="44"/>
      <c r="BL296" s="25">
        <f t="array" ref="BL296">SUM(IF(Period=$BL$2,IF(Site=$A$245,IF(Provider=$B296,I))))</f>
        <v>30</v>
      </c>
      <c r="BM296" s="26">
        <f t="array" ref="BM296">SUM(IF(Period=$BL$2,IF(Site=$A$245,IF(Provider=$B296,J))))</f>
        <v>16.066666666666698</v>
      </c>
      <c r="BN296" s="26"/>
      <c r="BO296" s="27">
        <f t="shared" si="166"/>
        <v>7.6580870670479972E-2</v>
      </c>
      <c r="BP296" s="27">
        <f t="shared" si="154"/>
        <v>1.4986164225973975E-2</v>
      </c>
      <c r="BQ296" s="44"/>
      <c r="BR296" s="25">
        <f t="array" ref="BR296">SUM(IF(Period=$BR$2,IF(Site=$A$245,IF(Provider=$B296,I))))</f>
        <v>163</v>
      </c>
      <c r="BS296" s="26">
        <f t="array" ref="BS296">SUM(IF(Period=$BR$2,IF(Site=$A$245,IF(Provider=$B296,J))))</f>
        <v>6.5398773006135</v>
      </c>
      <c r="BT296" s="26"/>
      <c r="BU296" s="27">
        <f t="shared" si="167"/>
        <v>0.15750591016548471</v>
      </c>
      <c r="BV296" s="27">
        <f t="shared" si="155"/>
        <v>3.1269249948666818E-2</v>
      </c>
    </row>
    <row r="297" spans="2:74" outlineLevel="1" x14ac:dyDescent="0.25">
      <c r="B297" s="20" t="s">
        <v>884</v>
      </c>
      <c r="C297" s="44"/>
      <c r="D297" s="25">
        <f t="array" ref="D297">SUM(IF(Period=$D$2,IF(Site=$A$245,IF(Provider=$B297,I))))</f>
        <v>0</v>
      </c>
      <c r="E297" s="26">
        <f t="array" ref="E297">SUM(IF(Period=$D$2,IF(Site=$A$245,IF(Provider=$B297,J))))</f>
        <v>0</v>
      </c>
      <c r="F297" s="26"/>
      <c r="G297" s="27">
        <f t="shared" si="156"/>
        <v>0</v>
      </c>
      <c r="H297" s="27">
        <f t="shared" si="144"/>
        <v>0</v>
      </c>
      <c r="I297" s="44"/>
      <c r="J297" s="25">
        <f t="array" ref="J297">SUM(IF(Period=$J$2,IF(Site=$A$245,IF(Provider=$B297,I))))</f>
        <v>0</v>
      </c>
      <c r="K297" s="26">
        <f t="array" ref="K297">SUM(IF(Period=$J$2,IF(Site=$A$245,IF(Provider=$B297,J))))</f>
        <v>0</v>
      </c>
      <c r="L297" s="26"/>
      <c r="M297" s="27">
        <f t="shared" si="157"/>
        <v>0</v>
      </c>
      <c r="N297" s="27">
        <f t="shared" si="145"/>
        <v>0</v>
      </c>
      <c r="O297" s="44"/>
      <c r="P297" s="25">
        <f t="array" ref="P297">SUM(IF(Period=$P$2,IF(Site=$A$245,IF(Provider=$B297,I))))</f>
        <v>0</v>
      </c>
      <c r="Q297" s="26">
        <f t="array" ref="Q297">SUM(IF(Period=$P$2,IF(Site=$A$245,IF(Provider=$B297,J))))</f>
        <v>0</v>
      </c>
      <c r="R297" s="26"/>
      <c r="S297" s="27">
        <f t="shared" si="158"/>
        <v>0</v>
      </c>
      <c r="T297" s="27">
        <f t="shared" si="146"/>
        <v>0</v>
      </c>
      <c r="U297" s="44"/>
      <c r="V297" s="25">
        <f t="array" ref="V297">SUM(IF(Period=$V$2,IF(Site=$A$245,IF(Provider=$B297,I))))</f>
        <v>0</v>
      </c>
      <c r="W297" s="26">
        <f t="array" ref="W297">SUM(IF(Period=$V$2,IF(Site=$A$245,IF(Provider=$B297,J))))</f>
        <v>0</v>
      </c>
      <c r="X297" s="26"/>
      <c r="Y297" s="27">
        <f t="shared" si="159"/>
        <v>0</v>
      </c>
      <c r="Z297" s="27">
        <f t="shared" si="147"/>
        <v>0</v>
      </c>
      <c r="AA297" s="44"/>
      <c r="AB297" s="25">
        <f t="array" ref="AB297">SUM(IF(Period=$AB$2,IF(Site=$A$245,IF(Provider=$B297,I))))</f>
        <v>38</v>
      </c>
      <c r="AC297" s="26">
        <f t="array" ref="AC297">SUM(IF(Period=$AB$2,IF(Site=$A$245,IF(Provider=$B297,J))))</f>
        <v>5.6052631578947372</v>
      </c>
      <c r="AD297" s="26"/>
      <c r="AE297" s="27">
        <f t="shared" si="160"/>
        <v>3.0968304739749927E-2</v>
      </c>
      <c r="AF297" s="27">
        <f t="shared" si="148"/>
        <v>6.407749466020878E-3</v>
      </c>
      <c r="AG297" s="44"/>
      <c r="AH297" s="25">
        <f t="array" ref="AH297">SUM(IF(Period=$AH$2,IF(Site=$A$245,IF(Provider=$B297,I))))</f>
        <v>0</v>
      </c>
      <c r="AI297" s="26">
        <f t="array" ref="AI297">SUM(IF(Period=$AH$2,IF(Site=$A$245,IF(Provider=$B297,J))))</f>
        <v>0</v>
      </c>
      <c r="AJ297" s="26"/>
      <c r="AK297" s="27">
        <f t="shared" si="161"/>
        <v>0</v>
      </c>
      <c r="AL297" s="27">
        <f t="shared" si="149"/>
        <v>0</v>
      </c>
      <c r="AM297" s="44"/>
      <c r="AN297" s="25">
        <f t="array" ref="AN297">SUM(IF(Period=$AN$2,IF(Site=$A$245,IF(Provider=$B297,I))))</f>
        <v>0</v>
      </c>
      <c r="AO297" s="26">
        <f t="array" ref="AO297">SUM(IF(Period=$AN$2,IF(Site=$A$245,IF(Provider=$B297,J))))</f>
        <v>0</v>
      </c>
      <c r="AP297" s="26"/>
      <c r="AQ297" s="27">
        <f t="shared" si="162"/>
        <v>0</v>
      </c>
      <c r="AR297" s="27">
        <f t="shared" si="150"/>
        <v>0</v>
      </c>
      <c r="AS297" s="44"/>
      <c r="AT297" s="25">
        <f t="array" ref="AT297">SUM(IF(Period=$AT$2,IF(Site=$A$245,IF(Provider=$B297,I))))</f>
        <v>0</v>
      </c>
      <c r="AU297" s="26">
        <f t="array" ref="AU297">SUM(IF(Period=$AT$2,IF(Site=$A$245,IF(Provider=$B297,J))))</f>
        <v>0</v>
      </c>
      <c r="AV297" s="26"/>
      <c r="AW297" s="27">
        <f t="shared" si="163"/>
        <v>0</v>
      </c>
      <c r="AX297" s="27">
        <f t="shared" si="151"/>
        <v>0</v>
      </c>
      <c r="AY297" s="44"/>
      <c r="AZ297" s="25">
        <f t="array" ref="AZ297">SUM(IF(Period=$AZ$2,IF(Site=$A$245,IF(Provider=$B297,I))))</f>
        <v>0</v>
      </c>
      <c r="BA297" s="26">
        <f t="array" ref="BA297">SUM(IF(Period=$AZ$2,IF(Site=$A$245,IF(Provider=$B297,J))))</f>
        <v>0</v>
      </c>
      <c r="BB297" s="26"/>
      <c r="BC297" s="27">
        <f t="shared" si="164"/>
        <v>0</v>
      </c>
      <c r="BD297" s="27">
        <f t="shared" si="152"/>
        <v>0</v>
      </c>
      <c r="BE297" s="44"/>
      <c r="BF297" s="25">
        <f t="array" ref="BF297">SUM(IF(Period=$BF$2,IF(Site=$A$245,IF(Provider=$B297,I))))</f>
        <v>0</v>
      </c>
      <c r="BG297" s="26">
        <f t="array" ref="BG297">SUM(IF(Period=$BF$2,IF(Site=$A$245,IF(Provider=$B297,J))))</f>
        <v>0</v>
      </c>
      <c r="BH297" s="26"/>
      <c r="BI297" s="27">
        <f t="shared" si="165"/>
        <v>0</v>
      </c>
      <c r="BJ297" s="27">
        <f t="shared" si="153"/>
        <v>0</v>
      </c>
      <c r="BK297" s="44"/>
      <c r="BL297" s="25">
        <f t="array" ref="BL297">SUM(IF(Period=$BL$2,IF(Site=$A$245,IF(Provider=$B297,I))))</f>
        <v>0</v>
      </c>
      <c r="BM297" s="26">
        <f t="array" ref="BM297">SUM(IF(Period=$BL$2,IF(Site=$A$245,IF(Provider=$B297,J))))</f>
        <v>0</v>
      </c>
      <c r="BN297" s="26"/>
      <c r="BO297" s="27">
        <f t="shared" si="166"/>
        <v>0</v>
      </c>
      <c r="BP297" s="27">
        <f t="shared" si="154"/>
        <v>0</v>
      </c>
      <c r="BQ297" s="44"/>
      <c r="BR297" s="25">
        <f t="array" ref="BR297">SUM(IF(Period=$BR$2,IF(Site=$A$245,IF(Provider=$B297,I))))</f>
        <v>0</v>
      </c>
      <c r="BS297" s="26">
        <f t="array" ref="BS297">SUM(IF(Period=$BR$2,IF(Site=$A$245,IF(Provider=$B297,J))))</f>
        <v>0</v>
      </c>
      <c r="BT297" s="26"/>
      <c r="BU297" s="27">
        <f t="shared" si="167"/>
        <v>0</v>
      </c>
      <c r="BV297" s="27">
        <f t="shared" si="155"/>
        <v>0</v>
      </c>
    </row>
    <row r="298" spans="2:74" outlineLevel="1" x14ac:dyDescent="0.25">
      <c r="B298" s="20" t="s">
        <v>802</v>
      </c>
      <c r="C298" s="44"/>
      <c r="D298" s="25">
        <f t="array" ref="D298">SUM(IF(Period=$D$2,IF(Site=$A$245,IF(Provider=$B298,I))))</f>
        <v>0</v>
      </c>
      <c r="E298" s="26">
        <f t="array" ref="E298">SUM(IF(Period=$D$2,IF(Site=$A$245,IF(Provider=$B298,J))))</f>
        <v>0</v>
      </c>
      <c r="F298" s="26"/>
      <c r="G298" s="27">
        <f t="shared" si="156"/>
        <v>0</v>
      </c>
      <c r="H298" s="27">
        <f t="shared" si="144"/>
        <v>0</v>
      </c>
      <c r="I298" s="44"/>
      <c r="J298" s="25">
        <f t="array" ref="J298">SUM(IF(Period=$J$2,IF(Site=$A$245,IF(Provider=$B298,I))))</f>
        <v>50</v>
      </c>
      <c r="K298" s="26">
        <f t="array" ref="K298">SUM(IF(Period=$J$2,IF(Site=$A$245,IF(Provider=$B298,J))))</f>
        <v>7.7</v>
      </c>
      <c r="L298" s="26"/>
      <c r="M298" s="27">
        <f t="shared" si="157"/>
        <v>5.7600239377618191E-2</v>
      </c>
      <c r="N298" s="27">
        <f t="shared" si="145"/>
        <v>1.1927998265018435E-2</v>
      </c>
      <c r="O298" s="44"/>
      <c r="P298" s="25">
        <f t="array" ref="P298">SUM(IF(Period=$P$2,IF(Site=$A$245,IF(Provider=$B298,I))))</f>
        <v>0</v>
      </c>
      <c r="Q298" s="26">
        <f t="array" ref="Q298">SUM(IF(Period=$P$2,IF(Site=$A$245,IF(Provider=$B298,J))))</f>
        <v>0</v>
      </c>
      <c r="R298" s="26"/>
      <c r="S298" s="27">
        <f t="shared" si="158"/>
        <v>0</v>
      </c>
      <c r="T298" s="27">
        <f t="shared" si="146"/>
        <v>0</v>
      </c>
      <c r="U298" s="44"/>
      <c r="V298" s="25">
        <f t="array" ref="V298">SUM(IF(Period=$V$2,IF(Site=$A$245,IF(Provider=$B298,I))))</f>
        <v>0</v>
      </c>
      <c r="W298" s="26">
        <f t="array" ref="W298">SUM(IF(Period=$V$2,IF(Site=$A$245,IF(Provider=$B298,J))))</f>
        <v>0</v>
      </c>
      <c r="X298" s="26"/>
      <c r="Y298" s="27">
        <f t="shared" si="159"/>
        <v>0</v>
      </c>
      <c r="Z298" s="27">
        <f t="shared" si="147"/>
        <v>0</v>
      </c>
      <c r="AA298" s="44"/>
      <c r="AB298" s="25">
        <f t="array" ref="AB298">SUM(IF(Period=$AB$2,IF(Site=$A$245,IF(Provider=$B298,I))))</f>
        <v>0</v>
      </c>
      <c r="AC298" s="26">
        <f t="array" ref="AC298">SUM(IF(Period=$AB$2,IF(Site=$A$245,IF(Provider=$B298,J))))</f>
        <v>0</v>
      </c>
      <c r="AD298" s="26"/>
      <c r="AE298" s="27">
        <f t="shared" si="160"/>
        <v>0</v>
      </c>
      <c r="AF298" s="27">
        <f t="shared" si="148"/>
        <v>0</v>
      </c>
      <c r="AG298" s="44"/>
      <c r="AH298" s="25">
        <f t="array" ref="AH298">SUM(IF(Period=$AH$2,IF(Site=$A$245,IF(Provider=$B298,I))))</f>
        <v>0</v>
      </c>
      <c r="AI298" s="26">
        <f t="array" ref="AI298">SUM(IF(Period=$AH$2,IF(Site=$A$245,IF(Provider=$B298,J))))</f>
        <v>0</v>
      </c>
      <c r="AJ298" s="26"/>
      <c r="AK298" s="27">
        <f t="shared" si="161"/>
        <v>0</v>
      </c>
      <c r="AL298" s="27">
        <f t="shared" si="149"/>
        <v>0</v>
      </c>
      <c r="AM298" s="44"/>
      <c r="AN298" s="25">
        <f t="array" ref="AN298">SUM(IF(Period=$AN$2,IF(Site=$A$245,IF(Provider=$B298,I))))</f>
        <v>0</v>
      </c>
      <c r="AO298" s="26">
        <f t="array" ref="AO298">SUM(IF(Period=$AN$2,IF(Site=$A$245,IF(Provider=$B298,J))))</f>
        <v>0</v>
      </c>
      <c r="AP298" s="26"/>
      <c r="AQ298" s="27">
        <f t="shared" si="162"/>
        <v>0</v>
      </c>
      <c r="AR298" s="27">
        <f t="shared" si="150"/>
        <v>0</v>
      </c>
      <c r="AS298" s="44"/>
      <c r="AT298" s="25">
        <f t="array" ref="AT298">SUM(IF(Period=$AT$2,IF(Site=$A$245,IF(Provider=$B298,I))))</f>
        <v>0</v>
      </c>
      <c r="AU298" s="26">
        <f t="array" ref="AU298">SUM(IF(Period=$AT$2,IF(Site=$A$245,IF(Provider=$B298,J))))</f>
        <v>0</v>
      </c>
      <c r="AV298" s="26"/>
      <c r="AW298" s="27">
        <f t="shared" si="163"/>
        <v>0</v>
      </c>
      <c r="AX298" s="27">
        <f t="shared" si="151"/>
        <v>0</v>
      </c>
      <c r="AY298" s="44"/>
      <c r="AZ298" s="25">
        <f t="array" ref="AZ298">SUM(IF(Period=$AZ$2,IF(Site=$A$245,IF(Provider=$B298,I))))</f>
        <v>0</v>
      </c>
      <c r="BA298" s="26">
        <f t="array" ref="BA298">SUM(IF(Period=$AZ$2,IF(Site=$A$245,IF(Provider=$B298,J))))</f>
        <v>0</v>
      </c>
      <c r="BB298" s="26"/>
      <c r="BC298" s="27">
        <f t="shared" si="164"/>
        <v>0</v>
      </c>
      <c r="BD298" s="27">
        <f t="shared" si="152"/>
        <v>0</v>
      </c>
      <c r="BE298" s="44"/>
      <c r="BF298" s="25">
        <f t="array" ref="BF298">SUM(IF(Period=$BF$2,IF(Site=$A$245,IF(Provider=$B298,I))))</f>
        <v>0</v>
      </c>
      <c r="BG298" s="26">
        <f t="array" ref="BG298">SUM(IF(Period=$BF$2,IF(Site=$A$245,IF(Provider=$B298,J))))</f>
        <v>0</v>
      </c>
      <c r="BH298" s="26"/>
      <c r="BI298" s="27">
        <f t="shared" si="165"/>
        <v>0</v>
      </c>
      <c r="BJ298" s="27">
        <f t="shared" si="153"/>
        <v>0</v>
      </c>
      <c r="BK298" s="44"/>
      <c r="BL298" s="25">
        <f t="array" ref="BL298">SUM(IF(Period=$BL$2,IF(Site=$A$245,IF(Provider=$B298,I))))</f>
        <v>0</v>
      </c>
      <c r="BM298" s="26">
        <f t="array" ref="BM298">SUM(IF(Period=$BL$2,IF(Site=$A$245,IF(Provider=$B298,J))))</f>
        <v>0</v>
      </c>
      <c r="BN298" s="26"/>
      <c r="BO298" s="27">
        <f t="shared" si="166"/>
        <v>0</v>
      </c>
      <c r="BP298" s="27">
        <f t="shared" si="154"/>
        <v>0</v>
      </c>
      <c r="BQ298" s="44"/>
      <c r="BR298" s="25">
        <f t="array" ref="BR298">SUM(IF(Period=$BR$2,IF(Site=$A$245,IF(Provider=$B298,I))))</f>
        <v>0</v>
      </c>
      <c r="BS298" s="26">
        <f t="array" ref="BS298">SUM(IF(Period=$BR$2,IF(Site=$A$245,IF(Provider=$B298,J))))</f>
        <v>0</v>
      </c>
      <c r="BT298" s="26"/>
      <c r="BU298" s="27">
        <f t="shared" si="167"/>
        <v>0</v>
      </c>
      <c r="BV298" s="27">
        <f t="shared" si="155"/>
        <v>0</v>
      </c>
    </row>
    <row r="299" spans="2:74" outlineLevel="1" x14ac:dyDescent="0.25">
      <c r="B299" s="20" t="s">
        <v>984</v>
      </c>
      <c r="C299" s="44"/>
      <c r="D299" s="25">
        <f t="array" ref="D299">SUM(IF(Period=$D$2,IF(Site=$A$245,IF(Provider=$B299,I))))</f>
        <v>0</v>
      </c>
      <c r="E299" s="26">
        <f t="array" ref="E299">SUM(IF(Period=$D$2,IF(Site=$A$245,IF(Provider=$B299,J))))</f>
        <v>0</v>
      </c>
      <c r="F299" s="26"/>
      <c r="G299" s="27">
        <f t="shared" si="156"/>
        <v>0</v>
      </c>
      <c r="H299" s="27">
        <f t="shared" si="144"/>
        <v>0</v>
      </c>
      <c r="I299" s="44"/>
      <c r="J299" s="25">
        <f t="array" ref="J299">SUM(IF(Period=$J$2,IF(Site=$A$245,IF(Provider=$B299,I))))</f>
        <v>0</v>
      </c>
      <c r="K299" s="26">
        <f t="array" ref="K299">SUM(IF(Period=$J$2,IF(Site=$A$245,IF(Provider=$B299,J))))</f>
        <v>0</v>
      </c>
      <c r="L299" s="26"/>
      <c r="M299" s="27">
        <f t="shared" si="157"/>
        <v>0</v>
      </c>
      <c r="N299" s="27">
        <f t="shared" si="145"/>
        <v>0</v>
      </c>
      <c r="O299" s="44"/>
      <c r="P299" s="25">
        <f t="array" ref="P299">SUM(IF(Period=$P$2,IF(Site=$A$245,IF(Provider=$B299,I))))</f>
        <v>0</v>
      </c>
      <c r="Q299" s="26">
        <f t="array" ref="Q299">SUM(IF(Period=$P$2,IF(Site=$A$245,IF(Provider=$B299,J))))</f>
        <v>0</v>
      </c>
      <c r="R299" s="26"/>
      <c r="S299" s="27">
        <f t="shared" si="158"/>
        <v>0</v>
      </c>
      <c r="T299" s="27">
        <f t="shared" si="146"/>
        <v>0</v>
      </c>
      <c r="U299" s="44"/>
      <c r="V299" s="25">
        <f t="array" ref="V299">SUM(IF(Period=$V$2,IF(Site=$A$245,IF(Provider=$B299,I))))</f>
        <v>0</v>
      </c>
      <c r="W299" s="26">
        <f t="array" ref="W299">SUM(IF(Period=$V$2,IF(Site=$A$245,IF(Provider=$B299,J))))</f>
        <v>0</v>
      </c>
      <c r="X299" s="26"/>
      <c r="Y299" s="27">
        <f t="shared" si="159"/>
        <v>0</v>
      </c>
      <c r="Z299" s="27">
        <f t="shared" si="147"/>
        <v>0</v>
      </c>
      <c r="AA299" s="44"/>
      <c r="AB299" s="25">
        <f t="array" ref="AB299">SUM(IF(Period=$AB$2,IF(Site=$A$245,IF(Provider=$B299,I))))</f>
        <v>0</v>
      </c>
      <c r="AC299" s="26">
        <f t="array" ref="AC299">SUM(IF(Period=$AB$2,IF(Site=$A$245,IF(Provider=$B299,J))))</f>
        <v>0</v>
      </c>
      <c r="AD299" s="26"/>
      <c r="AE299" s="27">
        <f t="shared" si="160"/>
        <v>0</v>
      </c>
      <c r="AF299" s="27">
        <f t="shared" si="148"/>
        <v>0</v>
      </c>
      <c r="AG299" s="44"/>
      <c r="AH299" s="25">
        <f t="array" ref="AH299">SUM(IF(Period=$AH$2,IF(Site=$A$245,IF(Provider=$B299,I))))</f>
        <v>0</v>
      </c>
      <c r="AI299" s="26">
        <f t="array" ref="AI299">SUM(IF(Period=$AH$2,IF(Site=$A$245,IF(Provider=$B299,J))))</f>
        <v>0</v>
      </c>
      <c r="AJ299" s="26"/>
      <c r="AK299" s="27">
        <f t="shared" si="161"/>
        <v>0</v>
      </c>
      <c r="AL299" s="27">
        <f t="shared" si="149"/>
        <v>0</v>
      </c>
      <c r="AM299" s="44"/>
      <c r="AN299" s="25">
        <f t="array" ref="AN299">SUM(IF(Period=$AN$2,IF(Site=$A$245,IF(Provider=$B299,I))))</f>
        <v>0</v>
      </c>
      <c r="AO299" s="26">
        <f t="array" ref="AO299">SUM(IF(Period=$AN$2,IF(Site=$A$245,IF(Provider=$B299,J))))</f>
        <v>0</v>
      </c>
      <c r="AP299" s="26"/>
      <c r="AQ299" s="27">
        <f t="shared" si="162"/>
        <v>0</v>
      </c>
      <c r="AR299" s="27">
        <f t="shared" si="150"/>
        <v>0</v>
      </c>
      <c r="AS299" s="44"/>
      <c r="AT299" s="25">
        <f t="array" ref="AT299">SUM(IF(Period=$AT$2,IF(Site=$A$245,IF(Provider=$B299,I))))</f>
        <v>1</v>
      </c>
      <c r="AU299" s="26">
        <f t="array" ref="AU299">SUM(IF(Period=$AT$2,IF(Site=$A$245,IF(Provider=$B299,J))))</f>
        <v>2</v>
      </c>
      <c r="AV299" s="26"/>
      <c r="AW299" s="27">
        <f t="shared" si="163"/>
        <v>3.1007751937984498E-4</v>
      </c>
      <c r="AX299" s="27">
        <f t="shared" si="151"/>
        <v>6.3017928600686901E-5</v>
      </c>
      <c r="AY299" s="44"/>
      <c r="AZ299" s="25">
        <f t="array" ref="AZ299">SUM(IF(Period=$AZ$2,IF(Site=$A$245,IF(Provider=$B299,I))))</f>
        <v>0</v>
      </c>
      <c r="BA299" s="26">
        <f t="array" ref="BA299">SUM(IF(Period=$AZ$2,IF(Site=$A$245,IF(Provider=$B299,J))))</f>
        <v>0</v>
      </c>
      <c r="BB299" s="26"/>
      <c r="BC299" s="27">
        <f t="shared" si="164"/>
        <v>0</v>
      </c>
      <c r="BD299" s="27">
        <f t="shared" si="152"/>
        <v>0</v>
      </c>
      <c r="BE299" s="44"/>
      <c r="BF299" s="25">
        <f t="array" ref="BF299">SUM(IF(Period=$BF$2,IF(Site=$A$245,IF(Provider=$B299,I))))</f>
        <v>0</v>
      </c>
      <c r="BG299" s="26">
        <f t="array" ref="BG299">SUM(IF(Period=$BF$2,IF(Site=$A$245,IF(Provider=$B299,J))))</f>
        <v>0</v>
      </c>
      <c r="BH299" s="26"/>
      <c r="BI299" s="27">
        <f t="shared" si="165"/>
        <v>0</v>
      </c>
      <c r="BJ299" s="27">
        <f t="shared" si="153"/>
        <v>0</v>
      </c>
      <c r="BK299" s="44"/>
      <c r="BL299" s="25">
        <f t="array" ref="BL299">SUM(IF(Period=$BL$2,IF(Site=$A$245,IF(Provider=$B299,I))))</f>
        <v>0</v>
      </c>
      <c r="BM299" s="26">
        <f t="array" ref="BM299">SUM(IF(Period=$BL$2,IF(Site=$A$245,IF(Provider=$B299,J))))</f>
        <v>0</v>
      </c>
      <c r="BN299" s="26"/>
      <c r="BO299" s="27">
        <f t="shared" si="166"/>
        <v>0</v>
      </c>
      <c r="BP299" s="27">
        <f t="shared" si="154"/>
        <v>0</v>
      </c>
      <c r="BQ299" s="44"/>
      <c r="BR299" s="25">
        <f t="array" ref="BR299">SUM(IF(Period=$BR$2,IF(Site=$A$245,IF(Provider=$B299,I))))</f>
        <v>0</v>
      </c>
      <c r="BS299" s="26">
        <f t="array" ref="BS299">SUM(IF(Period=$BR$2,IF(Site=$A$245,IF(Provider=$B299,J))))</f>
        <v>0</v>
      </c>
      <c r="BT299" s="26"/>
      <c r="BU299" s="27">
        <f t="shared" si="167"/>
        <v>0</v>
      </c>
      <c r="BV299" s="27">
        <f t="shared" si="155"/>
        <v>0</v>
      </c>
    </row>
    <row r="300" spans="2:74" outlineLevel="1" x14ac:dyDescent="0.25">
      <c r="B300" s="20" t="s">
        <v>617</v>
      </c>
      <c r="C300" s="44"/>
      <c r="D300" s="25">
        <f t="array" ref="D300">SUM(IF(Period=$D$2,IF(Site=$A$245,IF(Provider=$B300,I))))</f>
        <v>61</v>
      </c>
      <c r="E300" s="26">
        <f t="array" ref="E300">SUM(IF(Period=$D$2,IF(Site=$A$245,IF(Provider=$B300,J))))</f>
        <v>6.6065573770491799</v>
      </c>
      <c r="F300" s="26"/>
      <c r="G300" s="27">
        <f t="shared" si="156"/>
        <v>5.4800108784335048E-2</v>
      </c>
      <c r="H300" s="27">
        <f t="shared" si="144"/>
        <v>1.1672024792191617E-2</v>
      </c>
      <c r="I300" s="44"/>
      <c r="J300" s="25">
        <f t="array" ref="J300">SUM(IF(Period=$J$2,IF(Site=$A$245,IF(Provider=$B300,I))))</f>
        <v>43</v>
      </c>
      <c r="K300" s="26">
        <f t="array" ref="K300">SUM(IF(Period=$J$2,IF(Site=$A$245,IF(Provider=$B300,J))))</f>
        <v>5.6976744186046515</v>
      </c>
      <c r="L300" s="26"/>
      <c r="M300" s="27">
        <f t="shared" si="157"/>
        <v>3.6654697785757036E-2</v>
      </c>
      <c r="N300" s="27">
        <f t="shared" si="145"/>
        <v>7.5905443504662769E-3</v>
      </c>
      <c r="O300" s="44"/>
      <c r="P300" s="25">
        <f t="array" ref="P300">SUM(IF(Period=$P$2,IF(Site=$A$245,IF(Provider=$B300,I))))</f>
        <v>58</v>
      </c>
      <c r="Q300" s="26">
        <f t="array" ref="Q300">SUM(IF(Period=$P$2,IF(Site=$A$245,IF(Provider=$B300,J))))</f>
        <v>6.8965517241379306</v>
      </c>
      <c r="R300" s="26"/>
      <c r="S300" s="27">
        <f t="shared" si="158"/>
        <v>5.4421768707482991E-2</v>
      </c>
      <c r="T300" s="27">
        <f t="shared" si="146"/>
        <v>1.1526713157743068E-2</v>
      </c>
      <c r="U300" s="44"/>
      <c r="V300" s="25">
        <f t="array" ref="V300">SUM(IF(Period=$V$2,IF(Site=$A$245,IF(Provider=$B300,I))))</f>
        <v>50</v>
      </c>
      <c r="W300" s="26">
        <f t="array" ref="W300">SUM(IF(Period=$V$2,IF(Site=$A$245,IF(Provider=$B300,J))))</f>
        <v>6.4</v>
      </c>
      <c r="X300" s="26"/>
      <c r="Y300" s="27">
        <f t="shared" si="159"/>
        <v>4.744255003706449E-2</v>
      </c>
      <c r="Z300" s="27">
        <f t="shared" si="147"/>
        <v>9.6776144680336303E-3</v>
      </c>
      <c r="AA300" s="44"/>
      <c r="AB300" s="25">
        <f t="array" ref="AB300">SUM(IF(Period=$AB$2,IF(Site=$A$245,IF(Provider=$B300,I))))</f>
        <v>74</v>
      </c>
      <c r="AC300" s="26">
        <f t="array" ref="AC300">SUM(IF(Period=$AB$2,IF(Site=$A$245,IF(Provider=$B300,J))))</f>
        <v>5.1216216216216219</v>
      </c>
      <c r="AD300" s="26"/>
      <c r="AE300" s="27">
        <f t="shared" si="160"/>
        <v>5.5103227682465832E-2</v>
      </c>
      <c r="AF300" s="27">
        <f t="shared" si="148"/>
        <v>1.1401582383201469E-2</v>
      </c>
      <c r="AG300" s="44"/>
      <c r="AH300" s="25">
        <f t="array" ref="AH300">SUM(IF(Period=$AH$2,IF(Site=$A$245,IF(Provider=$B300,I))))</f>
        <v>63</v>
      </c>
      <c r="AI300" s="26">
        <f t="array" ref="AI300">SUM(IF(Period=$AH$2,IF(Site=$A$245,IF(Provider=$B300,J))))</f>
        <v>4.4126984126984103</v>
      </c>
      <c r="AJ300" s="26"/>
      <c r="AK300" s="27">
        <f t="shared" si="161"/>
        <v>4.8533519553072599E-2</v>
      </c>
      <c r="AL300" s="27">
        <f t="shared" si="149"/>
        <v>9.4667302322413629E-3</v>
      </c>
      <c r="AM300" s="44"/>
      <c r="AN300" s="25">
        <f t="array" ref="AN300">SUM(IF(Period=$AN$2,IF(Site=$A$245,IF(Provider=$B300,I))))</f>
        <v>54</v>
      </c>
      <c r="AO300" s="26">
        <f t="array" ref="AO300">SUM(IF(Period=$AN$2,IF(Site=$A$245,IF(Provider=$B300,J))))</f>
        <v>9.8333333333333304</v>
      </c>
      <c r="AP300" s="26"/>
      <c r="AQ300" s="27">
        <f t="shared" si="162"/>
        <v>8.2312819717873173E-2</v>
      </c>
      <c r="AR300" s="27">
        <f t="shared" si="150"/>
        <v>1.6981132075471691E-2</v>
      </c>
      <c r="AS300" s="44"/>
      <c r="AT300" s="25">
        <f t="array" ref="AT300">SUM(IF(Period=$AT$2,IF(Site=$A$245,IF(Provider=$B300,I))))</f>
        <v>56</v>
      </c>
      <c r="AU300" s="26">
        <f t="array" ref="AU300">SUM(IF(Period=$AT$2,IF(Site=$A$245,IF(Provider=$B300,J))))</f>
        <v>6.625</v>
      </c>
      <c r="AV300" s="26"/>
      <c r="AW300" s="27">
        <f t="shared" si="163"/>
        <v>5.7519379844961235E-2</v>
      </c>
      <c r="AX300" s="27">
        <f t="shared" si="151"/>
        <v>1.1689825755427419E-2</v>
      </c>
      <c r="AY300" s="44"/>
      <c r="AZ300" s="25">
        <f t="array" ref="AZ300">SUM(IF(Period=$AZ$2,IF(Site=$A$245,IF(Provider=$B300,I))))</f>
        <v>63</v>
      </c>
      <c r="BA300" s="26">
        <f t="array" ref="BA300">SUM(IF(Period=$AZ$2,IF(Site=$A$245,IF(Provider=$B300,J))))</f>
        <v>22.6666666666667</v>
      </c>
      <c r="BB300" s="26"/>
      <c r="BC300" s="27">
        <f t="shared" si="164"/>
        <v>0.22449300424461596</v>
      </c>
      <c r="BD300" s="27">
        <f t="shared" si="152"/>
        <v>4.6531330444133143E-2</v>
      </c>
      <c r="BE300" s="44"/>
      <c r="BF300" s="25">
        <f t="array" ref="BF300">SUM(IF(Period=$BF$2,IF(Site=$A$245,IF(Provider=$B300,I))))</f>
        <v>80</v>
      </c>
      <c r="BG300" s="26">
        <f t="array" ref="BG300">SUM(IF(Period=$BF$2,IF(Site=$A$245,IF(Provider=$B300,J))))</f>
        <v>5.6124999999999998</v>
      </c>
      <c r="BH300" s="26"/>
      <c r="BI300" s="27">
        <f t="shared" si="165"/>
        <v>6.8226713265461175E-2</v>
      </c>
      <c r="BJ300" s="27">
        <f t="shared" si="153"/>
        <v>1.389318645955814E-2</v>
      </c>
      <c r="BK300" s="44"/>
      <c r="BL300" s="25">
        <f t="array" ref="BL300">SUM(IF(Period=$BL$2,IF(Site=$A$245,IF(Provider=$B300,I))))</f>
        <v>53</v>
      </c>
      <c r="BM300" s="26">
        <f t="array" ref="BM300">SUM(IF(Period=$BL$2,IF(Site=$A$245,IF(Provider=$B300,J))))</f>
        <v>7.1320754716981103</v>
      </c>
      <c r="BN300" s="26"/>
      <c r="BO300" s="27">
        <f t="shared" si="166"/>
        <v>6.0057197330791207E-2</v>
      </c>
      <c r="BP300" s="27">
        <f t="shared" si="154"/>
        <v>1.1752635015390351E-2</v>
      </c>
      <c r="BQ300" s="44"/>
      <c r="BR300" s="25">
        <f t="array" ref="BR300">SUM(IF(Period=$BR$2,IF(Site=$A$245,IF(Provider=$B300,I))))</f>
        <v>55</v>
      </c>
      <c r="BS300" s="26">
        <f t="array" ref="BS300">SUM(IF(Period=$BR$2,IF(Site=$A$245,IF(Provider=$B300,J))))</f>
        <v>8.0363636363636406</v>
      </c>
      <c r="BT300" s="26"/>
      <c r="BU300" s="27">
        <f t="shared" si="167"/>
        <v>6.530732860520097E-2</v>
      </c>
      <c r="BV300" s="27">
        <f t="shared" si="155"/>
        <v>1.2965298759203315E-2</v>
      </c>
    </row>
    <row r="301" spans="2:74" outlineLevel="1" x14ac:dyDescent="0.25">
      <c r="B301" s="20" t="s">
        <v>608</v>
      </c>
      <c r="C301" s="44"/>
      <c r="D301" s="25">
        <f t="array" ref="D301">SUM(IF(Period=$D$2,IF(Site=$A$245,IF(Provider=$B301,I))))</f>
        <v>85</v>
      </c>
      <c r="E301" s="26">
        <f t="array" ref="E301">SUM(IF(Period=$D$2,IF(Site=$A$245,IF(Provider=$B301,J))))</f>
        <v>5.6470588235294121</v>
      </c>
      <c r="F301" s="26"/>
      <c r="G301" s="27">
        <f t="shared" si="156"/>
        <v>6.5270601033451184E-2</v>
      </c>
      <c r="H301" s="27">
        <f t="shared" si="144"/>
        <v>1.3902163524198456E-2</v>
      </c>
      <c r="I301" s="44"/>
      <c r="J301" s="25">
        <f t="array" ref="J301">SUM(IF(Period=$J$2,IF(Site=$A$245,IF(Provider=$B301,I))))</f>
        <v>44</v>
      </c>
      <c r="K301" s="26">
        <f t="array" ref="K301">SUM(IF(Period=$J$2,IF(Site=$A$245,IF(Provider=$B301,J))))</f>
        <v>5.5909090909090908</v>
      </c>
      <c r="L301" s="26"/>
      <c r="M301" s="27">
        <f t="shared" si="157"/>
        <v>3.6804308797127469E-2</v>
      </c>
      <c r="N301" s="27">
        <f t="shared" si="145"/>
        <v>7.6215261641416491E-3</v>
      </c>
      <c r="O301" s="44"/>
      <c r="P301" s="25">
        <f t="array" ref="P301">SUM(IF(Period=$P$2,IF(Site=$A$245,IF(Provider=$B301,I))))</f>
        <v>49</v>
      </c>
      <c r="Q301" s="26">
        <f t="array" ref="Q301">SUM(IF(Period=$P$2,IF(Site=$A$245,IF(Provider=$B301,J))))</f>
        <v>3.3265306122448979</v>
      </c>
      <c r="R301" s="26"/>
      <c r="S301" s="27">
        <f t="shared" si="158"/>
        <v>2.217687074829932E-2</v>
      </c>
      <c r="T301" s="27">
        <f t="shared" si="146"/>
        <v>4.6971356117803007E-3</v>
      </c>
      <c r="U301" s="44"/>
      <c r="V301" s="25">
        <f t="array" ref="V301">SUM(IF(Period=$V$2,IF(Site=$A$245,IF(Provider=$B301,I))))</f>
        <v>105</v>
      </c>
      <c r="W301" s="26">
        <f t="array" ref="W301">SUM(IF(Period=$V$2,IF(Site=$A$245,IF(Provider=$B301,J))))</f>
        <v>6.1333333333333337</v>
      </c>
      <c r="X301" s="26"/>
      <c r="Y301" s="27">
        <f t="shared" si="159"/>
        <v>9.5478131949592301E-2</v>
      </c>
      <c r="Z301" s="27">
        <f t="shared" si="147"/>
        <v>1.9476199116917683E-2</v>
      </c>
      <c r="AA301" s="44"/>
      <c r="AB301" s="25">
        <f t="array" ref="AB301">SUM(IF(Period=$AB$2,IF(Site=$A$245,IF(Provider=$B301,I))))</f>
        <v>24</v>
      </c>
      <c r="AC301" s="26">
        <f t="array" ref="AC301">SUM(IF(Period=$AB$2,IF(Site=$A$245,IF(Provider=$B301,J))))</f>
        <v>5.958333333333333</v>
      </c>
      <c r="AD301" s="26"/>
      <c r="AE301" s="27">
        <f t="shared" si="160"/>
        <v>2.0790927595231171E-2</v>
      </c>
      <c r="AF301" s="27">
        <f t="shared" si="148"/>
        <v>4.3019163081736405E-3</v>
      </c>
      <c r="AG301" s="44"/>
      <c r="AH301" s="25">
        <f t="array" ref="AH301">SUM(IF(Period=$AH$2,IF(Site=$A$245,IF(Provider=$B301,I))))</f>
        <v>106</v>
      </c>
      <c r="AI301" s="26">
        <f t="array" ref="AI301">SUM(IF(Period=$AH$2,IF(Site=$A$245,IF(Provider=$B301,J))))</f>
        <v>7.0660377358490596</v>
      </c>
      <c r="AJ301" s="26"/>
      <c r="AK301" s="27">
        <f t="shared" si="161"/>
        <v>0.13076117318435759</v>
      </c>
      <c r="AL301" s="27">
        <f t="shared" si="149"/>
        <v>2.5505686848736643E-2</v>
      </c>
      <c r="AM301" s="44"/>
      <c r="AN301" s="25">
        <f t="array" ref="AN301">SUM(IF(Period=$AN$2,IF(Site=$A$245,IF(Provider=$B301,I))))</f>
        <v>107</v>
      </c>
      <c r="AO301" s="26">
        <f t="array" ref="AO301">SUM(IF(Period=$AN$2,IF(Site=$A$245,IF(Provider=$B301,J))))</f>
        <v>4.8504672897196297</v>
      </c>
      <c r="AP301" s="26"/>
      <c r="AQ301" s="27">
        <f t="shared" si="162"/>
        <v>8.0452643001085164E-2</v>
      </c>
      <c r="AR301" s="27">
        <f t="shared" si="150"/>
        <v>1.659737767828591E-2</v>
      </c>
      <c r="AS301" s="44"/>
      <c r="AT301" s="25">
        <f t="array" ref="AT301">SUM(IF(Period=$AT$2,IF(Site=$A$245,IF(Provider=$B301,I))))</f>
        <v>132</v>
      </c>
      <c r="AU301" s="26">
        <f t="array" ref="AU301">SUM(IF(Period=$AT$2,IF(Site=$A$245,IF(Provider=$B301,J))))</f>
        <v>5.3787878787878798</v>
      </c>
      <c r="AV301" s="26"/>
      <c r="AW301" s="27">
        <f t="shared" si="163"/>
        <v>0.11007751937984497</v>
      </c>
      <c r="AX301" s="27">
        <f t="shared" si="151"/>
        <v>2.2371364653243853E-2</v>
      </c>
      <c r="AY301" s="44"/>
      <c r="AZ301" s="25">
        <f t="array" ref="AZ301">SUM(IF(Period=$AZ$2,IF(Site=$A$245,IF(Provider=$B301,I))))</f>
        <v>91</v>
      </c>
      <c r="BA301" s="26">
        <f t="array" ref="BA301">SUM(IF(Period=$AZ$2,IF(Site=$A$245,IF(Provider=$B301,J))))</f>
        <v>8.2087912087912098</v>
      </c>
      <c r="BB301" s="26"/>
      <c r="BC301" s="27">
        <f t="shared" si="164"/>
        <v>0.11743436566577584</v>
      </c>
      <c r="BD301" s="27">
        <f t="shared" si="152"/>
        <v>2.4340969076867936E-2</v>
      </c>
      <c r="BE301" s="44"/>
      <c r="BF301" s="25">
        <f t="array" ref="BF301">SUM(IF(Period=$BF$2,IF(Site=$A$245,IF(Provider=$B301,I))))</f>
        <v>64</v>
      </c>
      <c r="BG301" s="26">
        <f t="array" ref="BG301">SUM(IF(Period=$BF$2,IF(Site=$A$245,IF(Provider=$B301,J))))</f>
        <v>6.328125</v>
      </c>
      <c r="BH301" s="26"/>
      <c r="BI301" s="27">
        <f t="shared" si="165"/>
        <v>6.1540799270627562E-2</v>
      </c>
      <c r="BJ301" s="27">
        <f t="shared" si="153"/>
        <v>1.253171607153908E-2</v>
      </c>
      <c r="BK301" s="44"/>
      <c r="BL301" s="25">
        <f t="array" ref="BL301">SUM(IF(Period=$BL$2,IF(Site=$A$245,IF(Provider=$B301,I))))</f>
        <v>61</v>
      </c>
      <c r="BM301" s="26">
        <f t="array" ref="BM301">SUM(IF(Period=$BL$2,IF(Site=$A$245,IF(Provider=$B301,J))))</f>
        <v>4.9836065573770503</v>
      </c>
      <c r="BN301" s="26"/>
      <c r="BO301" s="27">
        <f t="shared" si="166"/>
        <v>4.8299968223705129E-2</v>
      </c>
      <c r="BP301" s="27">
        <f t="shared" si="154"/>
        <v>9.4518546155520338E-3</v>
      </c>
      <c r="BQ301" s="44"/>
      <c r="BR301" s="25">
        <f t="array" ref="BR301">SUM(IF(Period=$BR$2,IF(Site=$A$245,IF(Provider=$B301,I))))</f>
        <v>53</v>
      </c>
      <c r="BS301" s="26">
        <f t="array" ref="BS301">SUM(IF(Period=$BR$2,IF(Site=$A$245,IF(Provider=$B301,J))))</f>
        <v>7.2641509433962304</v>
      </c>
      <c r="BT301" s="26"/>
      <c r="BU301" s="27">
        <f t="shared" si="167"/>
        <v>5.6885342789598135E-2</v>
      </c>
      <c r="BV301" s="27">
        <f t="shared" si="155"/>
        <v>1.1293303217858092E-2</v>
      </c>
    </row>
    <row r="302" spans="2:74" outlineLevel="1" x14ac:dyDescent="0.25">
      <c r="B302" s="20" t="s">
        <v>622</v>
      </c>
      <c r="C302" s="44"/>
      <c r="D302" s="25">
        <f t="array" ref="D302">SUM(IF(Period=$D$2,IF(Site=$A$245,IF(Provider=$B302,I))))</f>
        <v>55</v>
      </c>
      <c r="E302" s="26">
        <f t="array" ref="E302">SUM(IF(Period=$D$2,IF(Site=$A$245,IF(Provider=$B302,J))))</f>
        <v>15.745454545454546</v>
      </c>
      <c r="F302" s="26"/>
      <c r="G302" s="27">
        <f t="shared" si="156"/>
        <v>0.11775904269785151</v>
      </c>
      <c r="H302" s="27">
        <f t="shared" si="144"/>
        <v>2.5081820024908042E-2</v>
      </c>
      <c r="I302" s="44"/>
      <c r="J302" s="25">
        <f t="array" ref="J302">SUM(IF(Period=$J$2,IF(Site=$A$245,IF(Provider=$B302,I))))</f>
        <v>69</v>
      </c>
      <c r="K302" s="26">
        <f t="array" ref="K302">SUM(IF(Period=$J$2,IF(Site=$A$245,IF(Provider=$B302,J))))</f>
        <v>8.420289855072463</v>
      </c>
      <c r="L302" s="26"/>
      <c r="M302" s="27">
        <f t="shared" si="157"/>
        <v>8.692399760622381E-2</v>
      </c>
      <c r="N302" s="27">
        <f t="shared" si="145"/>
        <v>1.8000433745391453E-2</v>
      </c>
      <c r="O302" s="44"/>
      <c r="P302" s="25">
        <f t="array" ref="P302">SUM(IF(Period=$P$2,IF(Site=$A$245,IF(Provider=$B302,I))))</f>
        <v>49</v>
      </c>
      <c r="Q302" s="26">
        <f t="array" ref="Q302">SUM(IF(Period=$P$2,IF(Site=$A$245,IF(Provider=$B302,J))))</f>
        <v>5.204081632653061</v>
      </c>
      <c r="R302" s="26"/>
      <c r="S302" s="27">
        <f t="shared" si="158"/>
        <v>3.4693877551020408E-2</v>
      </c>
      <c r="T302" s="27">
        <f t="shared" si="146"/>
        <v>7.3482796380612064E-3</v>
      </c>
      <c r="U302" s="44"/>
      <c r="V302" s="25">
        <f t="array" ref="V302">SUM(IF(Period=$V$2,IF(Site=$A$245,IF(Provider=$B302,I))))</f>
        <v>89</v>
      </c>
      <c r="W302" s="26">
        <f t="array" ref="W302">SUM(IF(Period=$V$2,IF(Site=$A$245,IF(Provider=$B302,J))))</f>
        <v>4.393258426966292</v>
      </c>
      <c r="X302" s="26"/>
      <c r="Y302" s="27">
        <f t="shared" si="159"/>
        <v>5.7968865826538173E-2</v>
      </c>
      <c r="Z302" s="27">
        <f t="shared" si="147"/>
        <v>1.1824835178128591E-2</v>
      </c>
      <c r="AA302" s="44"/>
      <c r="AB302" s="25">
        <f t="array" ref="AB302">SUM(IF(Period=$AB$2,IF(Site=$A$245,IF(Provider=$B302,I))))</f>
        <v>15</v>
      </c>
      <c r="AC302" s="26">
        <f t="array" ref="AC302">SUM(IF(Period=$AB$2,IF(Site=$A$245,IF(Provider=$B302,J))))</f>
        <v>8.5333333333333332</v>
      </c>
      <c r="AD302" s="26"/>
      <c r="AE302" s="27">
        <f t="shared" si="160"/>
        <v>1.8610061064262867E-2</v>
      </c>
      <c r="AF302" s="27">
        <f t="shared" si="148"/>
        <v>3.8506663457778044E-3</v>
      </c>
      <c r="AG302" s="44"/>
      <c r="AH302" s="25">
        <f t="array" ref="AH302">SUM(IF(Period=$AH$2,IF(Site=$A$245,IF(Provider=$B302,I))))</f>
        <v>119</v>
      </c>
      <c r="AI302" s="26">
        <f t="array" ref="AI302">SUM(IF(Period=$AH$2,IF(Site=$A$245,IF(Provider=$B302,J))))</f>
        <v>5.7983193277310896</v>
      </c>
      <c r="AJ302" s="26"/>
      <c r="AK302" s="27">
        <f t="shared" si="161"/>
        <v>0.12046089385474855</v>
      </c>
      <c r="AL302" s="27">
        <f t="shared" si="149"/>
        <v>2.3496560648368851E-2</v>
      </c>
      <c r="AM302" s="44"/>
      <c r="AN302" s="25">
        <f t="array" ref="AN302">SUM(IF(Period=$AN$2,IF(Site=$A$245,IF(Provider=$B302,I))))</f>
        <v>107</v>
      </c>
      <c r="AO302" s="26">
        <f t="array" ref="AO302">SUM(IF(Period=$AN$2,IF(Site=$A$245,IF(Provider=$B302,J))))</f>
        <v>5.6074766355140202</v>
      </c>
      <c r="AP302" s="26"/>
      <c r="AQ302" s="27">
        <f t="shared" si="162"/>
        <v>9.3008835839404766E-2</v>
      </c>
      <c r="AR302" s="27">
        <f t="shared" si="150"/>
        <v>1.9187719859290062E-2</v>
      </c>
      <c r="AS302" s="44"/>
      <c r="AT302" s="25">
        <f t="array" ref="AT302">SUM(IF(Period=$AT$2,IF(Site=$A$245,IF(Provider=$B302,I))))</f>
        <v>160</v>
      </c>
      <c r="AU302" s="26">
        <f t="array" ref="AU302">SUM(IF(Period=$AT$2,IF(Site=$A$245,IF(Provider=$B302,J))))</f>
        <v>5.0374999999999996</v>
      </c>
      <c r="AV302" s="26"/>
      <c r="AW302" s="27">
        <f t="shared" si="163"/>
        <v>0.12496124031007751</v>
      </c>
      <c r="AX302" s="27">
        <f t="shared" si="151"/>
        <v>2.5396225226076815E-2</v>
      </c>
      <c r="AY302" s="44"/>
      <c r="AZ302" s="25">
        <f t="array" ref="AZ302">SUM(IF(Period=$AZ$2,IF(Site=$A$245,IF(Provider=$B302,I))))</f>
        <v>119</v>
      </c>
      <c r="BA302" s="26">
        <f t="array" ref="BA302">SUM(IF(Period=$AZ$2,IF(Site=$A$245,IF(Provider=$B302,J))))</f>
        <v>7.0924369747899201</v>
      </c>
      <c r="BB302" s="26"/>
      <c r="BC302" s="27">
        <f t="shared" si="164"/>
        <v>0.13268354032384855</v>
      </c>
      <c r="BD302" s="27">
        <f t="shared" si="152"/>
        <v>2.7501710710678109E-2</v>
      </c>
      <c r="BE302" s="44"/>
      <c r="BF302" s="25">
        <f t="array" ref="BF302">SUM(IF(Period=$BF$2,IF(Site=$A$245,IF(Provider=$B302,I))))</f>
        <v>78</v>
      </c>
      <c r="BG302" s="26">
        <f t="array" ref="BG302">SUM(IF(Period=$BF$2,IF(Site=$A$245,IF(Provider=$B302,J))))</f>
        <v>5.7051282051282097</v>
      </c>
      <c r="BH302" s="26"/>
      <c r="BI302" s="27">
        <f t="shared" si="165"/>
        <v>6.7618902902294539E-2</v>
      </c>
      <c r="BJ302" s="27">
        <f t="shared" si="153"/>
        <v>1.3769416424283691E-2</v>
      </c>
      <c r="BK302" s="44"/>
      <c r="BL302" s="25">
        <f t="array" ref="BL302">SUM(IF(Period=$BL$2,IF(Site=$A$245,IF(Provider=$B302,I))))</f>
        <v>48</v>
      </c>
      <c r="BM302" s="26">
        <f t="array" ref="BM302">SUM(IF(Period=$BL$2,IF(Site=$A$245,IF(Provider=$B302,J))))</f>
        <v>6.8125</v>
      </c>
      <c r="BN302" s="26"/>
      <c r="BO302" s="27">
        <f t="shared" si="166"/>
        <v>5.1954242135367014E-2</v>
      </c>
      <c r="BP302" s="27">
        <f t="shared" si="154"/>
        <v>1.0166962037123401E-2</v>
      </c>
      <c r="BQ302" s="44"/>
      <c r="BR302" s="25">
        <f t="array" ref="BR302">SUM(IF(Period=$BR$2,IF(Site=$A$245,IF(Provider=$B302,I))))</f>
        <v>125</v>
      </c>
      <c r="BS302" s="26">
        <f t="array" ref="BS302">SUM(IF(Period=$BR$2,IF(Site=$A$245,IF(Provider=$B302,J))))</f>
        <v>6.64</v>
      </c>
      <c r="BT302" s="26"/>
      <c r="BU302" s="27">
        <f t="shared" si="167"/>
        <v>0.12263593380614655</v>
      </c>
      <c r="BV302" s="27">
        <f t="shared" si="155"/>
        <v>2.4346601742395352E-2</v>
      </c>
    </row>
    <row r="303" spans="2:74" outlineLevel="1" x14ac:dyDescent="0.25">
      <c r="B303" s="20" t="s">
        <v>595</v>
      </c>
      <c r="C303" s="44"/>
      <c r="D303" s="25">
        <f t="array" ref="D303">SUM(IF(Period=$D$2,IF(Site=$A$245,IF(Provider=$B303,I))))</f>
        <v>141</v>
      </c>
      <c r="E303" s="26">
        <f t="array" ref="E303">SUM(IF(Period=$D$2,IF(Site=$A$245,IF(Provider=$B303,J))))</f>
        <v>9.787234042553191</v>
      </c>
      <c r="F303" s="26"/>
      <c r="G303" s="27">
        <f t="shared" si="156"/>
        <v>0.18765297797117214</v>
      </c>
      <c r="H303" s="27">
        <f t="shared" si="144"/>
        <v>3.9968720132070548E-2</v>
      </c>
      <c r="I303" s="44"/>
      <c r="J303" s="25">
        <f t="array" ref="J303">SUM(IF(Period=$J$2,IF(Site=$A$245,IF(Provider=$B303,I))))</f>
        <v>127</v>
      </c>
      <c r="K303" s="26">
        <f t="array" ref="K303">SUM(IF(Period=$J$2,IF(Site=$A$245,IF(Provider=$B303,J))))</f>
        <v>5.2755905511811028</v>
      </c>
      <c r="L303" s="26"/>
      <c r="M303" s="27">
        <f t="shared" si="157"/>
        <v>0.10023937761819271</v>
      </c>
      <c r="N303" s="27">
        <f t="shared" si="145"/>
        <v>2.0757815162499613E-2</v>
      </c>
      <c r="O303" s="44"/>
      <c r="P303" s="25">
        <f t="array" ref="P303">SUM(IF(Period=$P$2,IF(Site=$A$245,IF(Provider=$B303,I))))</f>
        <v>149</v>
      </c>
      <c r="Q303" s="26">
        <f t="array" ref="Q303">SUM(IF(Period=$P$2,IF(Site=$A$245,IF(Provider=$B303,J))))</f>
        <v>6.5167785234899327</v>
      </c>
      <c r="R303" s="26"/>
      <c r="S303" s="27">
        <f t="shared" si="158"/>
        <v>0.13210884353741495</v>
      </c>
      <c r="T303" s="27">
        <f t="shared" si="146"/>
        <v>2.7981096190421297E-2</v>
      </c>
      <c r="U303" s="44"/>
      <c r="V303" s="25">
        <f t="array" ref="V303">SUM(IF(Period=$V$2,IF(Site=$A$245,IF(Provider=$B303,I))))</f>
        <v>128</v>
      </c>
      <c r="W303" s="26">
        <f t="array" ref="W303">SUM(IF(Period=$V$2,IF(Site=$A$245,IF(Provider=$B303,J))))</f>
        <v>5.21875</v>
      </c>
      <c r="X303" s="26"/>
      <c r="Y303" s="27">
        <f t="shared" si="159"/>
        <v>9.9036323202372128E-2</v>
      </c>
      <c r="Z303" s="27">
        <f t="shared" si="147"/>
        <v>2.0202020202020204E-2</v>
      </c>
      <c r="AA303" s="44"/>
      <c r="AB303" s="25">
        <f t="array" ref="AB303">SUM(IF(Period=$AB$2,IF(Site=$A$245,IF(Provider=$B303,I))))</f>
        <v>137</v>
      </c>
      <c r="AC303" s="26">
        <f t="array" ref="AC303">SUM(IF(Period=$AB$2,IF(Site=$A$245,IF(Provider=$B303,J))))</f>
        <v>5.6350364963503647</v>
      </c>
      <c r="AD303" s="26"/>
      <c r="AE303" s="27">
        <f t="shared" si="160"/>
        <v>0.11224193079383542</v>
      </c>
      <c r="AF303" s="27">
        <f t="shared" si="148"/>
        <v>2.3224331397972382E-2</v>
      </c>
      <c r="AG303" s="44"/>
      <c r="AH303" s="25">
        <f t="array" ref="AH303">SUM(IF(Period=$AH$2,IF(Site=$A$245,IF(Provider=$B303,I))))</f>
        <v>184</v>
      </c>
      <c r="AI303" s="26">
        <f t="array" ref="AI303">SUM(IF(Period=$AH$2,IF(Site=$A$245,IF(Provider=$B303,J))))</f>
        <v>5.9293478260869596</v>
      </c>
      <c r="AJ303" s="26"/>
      <c r="AK303" s="27">
        <f t="shared" si="161"/>
        <v>0.19046787709497218</v>
      </c>
      <c r="AL303" s="27">
        <f t="shared" si="149"/>
        <v>3.7151808213580349E-2</v>
      </c>
      <c r="AM303" s="44"/>
      <c r="AN303" s="25">
        <f t="array" ref="AN303">SUM(IF(Period=$AN$2,IF(Site=$A$245,IF(Provider=$B303,I))))</f>
        <v>136</v>
      </c>
      <c r="AO303" s="26">
        <f t="array" ref="AO303">SUM(IF(Period=$AN$2,IF(Site=$A$245,IF(Provider=$B303,J))))</f>
        <v>17.266666666666669</v>
      </c>
      <c r="AP303" s="26"/>
      <c r="AQ303" s="27">
        <f t="shared" si="162"/>
        <v>0.36401591484524365</v>
      </c>
      <c r="AR303" s="27">
        <f t="shared" si="150"/>
        <v>7.509647159151478E-2</v>
      </c>
      <c r="AS303" s="44"/>
      <c r="AT303" s="25">
        <f t="array" ref="AT303">SUM(IF(Period=$AT$2,IF(Site=$A$245,IF(Provider=$B303,I))))</f>
        <v>110</v>
      </c>
      <c r="AU303" s="26">
        <f t="array" ref="AU303">SUM(IF(Period=$AT$2,IF(Site=$A$245,IF(Provider=$B303,J))))</f>
        <v>5.4</v>
      </c>
      <c r="AV303" s="26"/>
      <c r="AW303" s="27">
        <f t="shared" si="163"/>
        <v>9.2093023255813963E-2</v>
      </c>
      <c r="AX303" s="27">
        <f t="shared" si="151"/>
        <v>1.8716324794404011E-2</v>
      </c>
      <c r="AY303" s="44"/>
      <c r="AZ303" s="25">
        <f t="array" ref="AZ303">SUM(IF(Period=$AZ$2,IF(Site=$A$245,IF(Provider=$B303,I))))</f>
        <v>127</v>
      </c>
      <c r="BA303" s="26">
        <f t="array" ref="BA303">SUM(IF(Period=$AZ$2,IF(Site=$A$245,IF(Provider=$B303,J))))</f>
        <v>14.740157480315</v>
      </c>
      <c r="BB303" s="26"/>
      <c r="BC303" s="27">
        <f t="shared" si="164"/>
        <v>0.29429335010218599</v>
      </c>
      <c r="BD303" s="27">
        <f t="shared" si="152"/>
        <v>6.0999055036006548E-2</v>
      </c>
      <c r="BE303" s="44"/>
      <c r="BF303" s="25">
        <f t="array" ref="BF303">SUM(IF(Period=$BF$2,IF(Site=$A$245,IF(Provider=$B303,I))))</f>
        <v>127</v>
      </c>
      <c r="BG303" s="26">
        <f t="array" ref="BG303">SUM(IF(Period=$BF$2,IF(Site=$A$245,IF(Provider=$B303,J))))</f>
        <v>7.8031496062992103</v>
      </c>
      <c r="BH303" s="26"/>
      <c r="BI303" s="27">
        <f t="shared" si="165"/>
        <v>0.15058501747454789</v>
      </c>
      <c r="BJ303" s="27">
        <f t="shared" si="153"/>
        <v>3.066402623924747E-2</v>
      </c>
      <c r="BK303" s="44"/>
      <c r="BL303" s="25">
        <f t="array" ref="BL303">SUM(IF(Period=$BL$2,IF(Site=$A$245,IF(Provider=$B303,I))))</f>
        <v>129</v>
      </c>
      <c r="BM303" s="26">
        <f t="array" ref="BM303">SUM(IF(Period=$BL$2,IF(Site=$A$245,IF(Provider=$B303,J))))</f>
        <v>6.7674418604651203</v>
      </c>
      <c r="BN303" s="26"/>
      <c r="BO303" s="27">
        <f t="shared" si="166"/>
        <v>0.13870352716873219</v>
      </c>
      <c r="BP303" s="27">
        <f t="shared" si="154"/>
        <v>2.7142990392687263E-2</v>
      </c>
      <c r="BQ303" s="44"/>
      <c r="BR303" s="25">
        <f t="array" ref="BR303">SUM(IF(Period=$BR$2,IF(Site=$A$245,IF(Provider=$B303,I))))</f>
        <v>107</v>
      </c>
      <c r="BS303" s="26">
        <f t="array" ref="BS303">SUM(IF(Period=$BR$2,IF(Site=$A$245,IF(Provider=$B303,J))))</f>
        <v>9.9345794392523405</v>
      </c>
      <c r="BT303" s="26"/>
      <c r="BU303" s="27">
        <f t="shared" si="167"/>
        <v>0.15706264775413717</v>
      </c>
      <c r="BV303" s="27">
        <f t="shared" si="155"/>
        <v>3.1181250183332856E-2</v>
      </c>
    </row>
    <row r="304" spans="2:74" outlineLevel="1" x14ac:dyDescent="0.25">
      <c r="B304" s="20" t="s">
        <v>861</v>
      </c>
      <c r="C304" s="44"/>
      <c r="D304" s="25">
        <f t="array" ref="D304">SUM(IF(Period=$D$2,IF(Site=$A$245,IF(Provider=$B304,I))))</f>
        <v>0</v>
      </c>
      <c r="E304" s="26">
        <f t="array" ref="E304">SUM(IF(Period=$D$2,IF(Site=$A$245,IF(Provider=$B304,J))))</f>
        <v>0</v>
      </c>
      <c r="F304" s="26"/>
      <c r="G304" s="27">
        <f t="shared" si="156"/>
        <v>0</v>
      </c>
      <c r="H304" s="27">
        <f t="shared" si="144"/>
        <v>0</v>
      </c>
      <c r="I304" s="44"/>
      <c r="J304" s="25">
        <f t="array" ref="J304">SUM(IF(Period=$J$2,IF(Site=$A$245,IF(Provider=$B304,I))))</f>
        <v>0</v>
      </c>
      <c r="K304" s="26">
        <f t="array" ref="K304">SUM(IF(Period=$J$2,IF(Site=$A$245,IF(Provider=$B304,J))))</f>
        <v>0</v>
      </c>
      <c r="L304" s="26"/>
      <c r="M304" s="27">
        <f t="shared" si="157"/>
        <v>0</v>
      </c>
      <c r="N304" s="27">
        <f t="shared" si="145"/>
        <v>0</v>
      </c>
      <c r="O304" s="44"/>
      <c r="P304" s="25">
        <f t="array" ref="P304">SUM(IF(Period=$P$2,IF(Site=$A$245,IF(Provider=$B304,I))))</f>
        <v>0</v>
      </c>
      <c r="Q304" s="26">
        <f t="array" ref="Q304">SUM(IF(Period=$P$2,IF(Site=$A$245,IF(Provider=$B304,J))))</f>
        <v>0</v>
      </c>
      <c r="R304" s="26"/>
      <c r="S304" s="27">
        <f t="shared" si="158"/>
        <v>0</v>
      </c>
      <c r="T304" s="27">
        <f t="shared" si="146"/>
        <v>0</v>
      </c>
      <c r="U304" s="44"/>
      <c r="V304" s="25">
        <f t="array" ref="V304">SUM(IF(Period=$V$2,IF(Site=$A$245,IF(Provider=$B304,I))))</f>
        <v>39</v>
      </c>
      <c r="W304" s="26">
        <f t="array" ref="W304">SUM(IF(Period=$V$2,IF(Site=$A$245,IF(Provider=$B304,J))))</f>
        <v>4.8717948717948714</v>
      </c>
      <c r="X304" s="26"/>
      <c r="Y304" s="27">
        <f t="shared" si="159"/>
        <v>2.8169014084507039E-2</v>
      </c>
      <c r="Z304" s="27">
        <f t="shared" si="147"/>
        <v>5.7460835903949672E-3</v>
      </c>
      <c r="AA304" s="44"/>
      <c r="AB304" s="25">
        <f t="array" ref="AB304">SUM(IF(Period=$AB$2,IF(Site=$A$245,IF(Provider=$B304,I))))</f>
        <v>37</v>
      </c>
      <c r="AC304" s="26">
        <f t="array" ref="AC304">SUM(IF(Period=$AB$2,IF(Site=$A$245,IF(Provider=$B304,J))))</f>
        <v>7.6216216216216219</v>
      </c>
      <c r="AD304" s="26"/>
      <c r="AE304" s="27">
        <f t="shared" si="160"/>
        <v>4.100029078220413E-2</v>
      </c>
      <c r="AF304" s="27">
        <f t="shared" si="148"/>
        <v>8.4834992930417265E-3</v>
      </c>
      <c r="AG304" s="44"/>
      <c r="AH304" s="25">
        <f t="array" ref="AH304">SUM(IF(Period=$AH$2,IF(Site=$A$245,IF(Provider=$B304,I))))</f>
        <v>0</v>
      </c>
      <c r="AI304" s="26">
        <f t="array" ref="AI304">SUM(IF(Period=$AH$2,IF(Site=$A$245,IF(Provider=$B304,J))))</f>
        <v>0</v>
      </c>
      <c r="AJ304" s="26"/>
      <c r="AK304" s="27">
        <f t="shared" si="161"/>
        <v>0</v>
      </c>
      <c r="AL304" s="27">
        <f t="shared" si="149"/>
        <v>0</v>
      </c>
      <c r="AM304" s="44"/>
      <c r="AN304" s="25">
        <f t="array" ref="AN304">SUM(IF(Period=$AN$2,IF(Site=$A$245,IF(Provider=$B304,I))))</f>
        <v>0</v>
      </c>
      <c r="AO304" s="26">
        <f t="array" ref="AO304">SUM(IF(Period=$AN$2,IF(Site=$A$245,IF(Provider=$B304,J))))</f>
        <v>0</v>
      </c>
      <c r="AP304" s="26"/>
      <c r="AQ304" s="27">
        <f t="shared" si="162"/>
        <v>0</v>
      </c>
      <c r="AR304" s="27">
        <f t="shared" si="150"/>
        <v>0</v>
      </c>
      <c r="AS304" s="44"/>
      <c r="AT304" s="25">
        <f t="array" ref="AT304">SUM(IF(Period=$AT$2,IF(Site=$A$245,IF(Provider=$B304,I))))</f>
        <v>0</v>
      </c>
      <c r="AU304" s="26">
        <f t="array" ref="AU304">SUM(IF(Period=$AT$2,IF(Site=$A$245,IF(Provider=$B304,J))))</f>
        <v>0</v>
      </c>
      <c r="AV304" s="26"/>
      <c r="AW304" s="27">
        <f t="shared" si="163"/>
        <v>0</v>
      </c>
      <c r="AX304" s="27">
        <f t="shared" si="151"/>
        <v>0</v>
      </c>
      <c r="AY304" s="44"/>
      <c r="AZ304" s="25">
        <f t="array" ref="AZ304">SUM(IF(Period=$AZ$2,IF(Site=$A$245,IF(Provider=$B304,I))))</f>
        <v>0</v>
      </c>
      <c r="BA304" s="26">
        <f t="array" ref="BA304">SUM(IF(Period=$AZ$2,IF(Site=$A$245,IF(Provider=$B304,J))))</f>
        <v>0</v>
      </c>
      <c r="BB304" s="26"/>
      <c r="BC304" s="27">
        <f t="shared" si="164"/>
        <v>0</v>
      </c>
      <c r="BD304" s="27">
        <f t="shared" si="152"/>
        <v>0</v>
      </c>
      <c r="BE304" s="44"/>
      <c r="BF304" s="25">
        <f t="array" ref="BF304">SUM(IF(Period=$BF$2,IF(Site=$A$245,IF(Provider=$B304,I))))</f>
        <v>0</v>
      </c>
      <c r="BG304" s="26">
        <f t="array" ref="BG304">SUM(IF(Period=$BF$2,IF(Site=$A$245,IF(Provider=$B304,J))))</f>
        <v>0</v>
      </c>
      <c r="BH304" s="26"/>
      <c r="BI304" s="27">
        <f t="shared" si="165"/>
        <v>0</v>
      </c>
      <c r="BJ304" s="27">
        <f t="shared" si="153"/>
        <v>0</v>
      </c>
      <c r="BK304" s="44"/>
      <c r="BL304" s="25">
        <f t="array" ref="BL304">SUM(IF(Period=$BL$2,IF(Site=$A$245,IF(Provider=$B304,I))))</f>
        <v>0</v>
      </c>
      <c r="BM304" s="26">
        <f t="array" ref="BM304">SUM(IF(Period=$BL$2,IF(Site=$A$245,IF(Provider=$B304,J))))</f>
        <v>0</v>
      </c>
      <c r="BN304" s="26"/>
      <c r="BO304" s="27">
        <f t="shared" si="166"/>
        <v>0</v>
      </c>
      <c r="BP304" s="27">
        <f t="shared" si="154"/>
        <v>0</v>
      </c>
      <c r="BQ304" s="44"/>
      <c r="BR304" s="25">
        <f t="array" ref="BR304">SUM(IF(Period=$BR$2,IF(Site=$A$245,IF(Provider=$B304,I))))</f>
        <v>0</v>
      </c>
      <c r="BS304" s="26">
        <f t="array" ref="BS304">SUM(IF(Period=$BR$2,IF(Site=$A$245,IF(Provider=$B304,J))))</f>
        <v>0</v>
      </c>
      <c r="BT304" s="26"/>
      <c r="BU304" s="27">
        <f t="shared" si="167"/>
        <v>0</v>
      </c>
      <c r="BV304" s="27">
        <f t="shared" si="155"/>
        <v>0</v>
      </c>
    </row>
    <row r="305" spans="2:74" outlineLevel="1" x14ac:dyDescent="0.25">
      <c r="B305" s="20" t="s">
        <v>983</v>
      </c>
      <c r="C305" s="44"/>
      <c r="D305" s="25">
        <f t="array" ref="D305">SUM(IF(Period=$D$2,IF(Site=$A$245,IF(Provider=$B305,I))))</f>
        <v>0</v>
      </c>
      <c r="E305" s="26">
        <f t="array" ref="E305">SUM(IF(Period=$D$2,IF(Site=$A$245,IF(Provider=$B305,J))))</f>
        <v>0</v>
      </c>
      <c r="F305" s="26"/>
      <c r="G305" s="27">
        <f t="shared" si="156"/>
        <v>0</v>
      </c>
      <c r="H305" s="27">
        <f t="shared" si="144"/>
        <v>0</v>
      </c>
      <c r="I305" s="44"/>
      <c r="J305" s="25">
        <f t="array" ref="J305">SUM(IF(Period=$J$2,IF(Site=$A$245,IF(Provider=$B305,I))))</f>
        <v>0</v>
      </c>
      <c r="K305" s="26">
        <f t="array" ref="K305">SUM(IF(Period=$J$2,IF(Site=$A$245,IF(Provider=$B305,J))))</f>
        <v>0</v>
      </c>
      <c r="L305" s="26"/>
      <c r="M305" s="27">
        <f t="shared" si="157"/>
        <v>0</v>
      </c>
      <c r="N305" s="27">
        <f t="shared" si="145"/>
        <v>0</v>
      </c>
      <c r="O305" s="44"/>
      <c r="P305" s="25">
        <f t="array" ref="P305">SUM(IF(Period=$P$2,IF(Site=$A$245,IF(Provider=$B305,I))))</f>
        <v>0</v>
      </c>
      <c r="Q305" s="26">
        <f t="array" ref="Q305">SUM(IF(Period=$P$2,IF(Site=$A$245,IF(Provider=$B305,J))))</f>
        <v>0</v>
      </c>
      <c r="R305" s="26"/>
      <c r="S305" s="27">
        <f t="shared" si="158"/>
        <v>0</v>
      </c>
      <c r="T305" s="27">
        <f t="shared" si="146"/>
        <v>0</v>
      </c>
      <c r="U305" s="44"/>
      <c r="V305" s="25">
        <f t="array" ref="V305">SUM(IF(Period=$V$2,IF(Site=$A$245,IF(Provider=$B305,I))))</f>
        <v>0</v>
      </c>
      <c r="W305" s="26">
        <f t="array" ref="W305">SUM(IF(Period=$V$2,IF(Site=$A$245,IF(Provider=$B305,J))))</f>
        <v>0</v>
      </c>
      <c r="X305" s="26"/>
      <c r="Y305" s="27">
        <f t="shared" si="159"/>
        <v>0</v>
      </c>
      <c r="Z305" s="27">
        <f t="shared" si="147"/>
        <v>0</v>
      </c>
      <c r="AA305" s="44"/>
      <c r="AB305" s="25">
        <f t="array" ref="AB305">SUM(IF(Period=$AB$2,IF(Site=$A$245,IF(Provider=$B305,I))))</f>
        <v>0</v>
      </c>
      <c r="AC305" s="26">
        <f t="array" ref="AC305">SUM(IF(Period=$AB$2,IF(Site=$A$245,IF(Provider=$B305,J))))</f>
        <v>0</v>
      </c>
      <c r="AD305" s="26"/>
      <c r="AE305" s="27">
        <f t="shared" si="160"/>
        <v>0</v>
      </c>
      <c r="AF305" s="27">
        <f t="shared" si="148"/>
        <v>0</v>
      </c>
      <c r="AG305" s="44"/>
      <c r="AH305" s="25">
        <f t="array" ref="AH305">SUM(IF(Period=$AH$2,IF(Site=$A$245,IF(Provider=$B305,I))))</f>
        <v>0</v>
      </c>
      <c r="AI305" s="26">
        <f t="array" ref="AI305">SUM(IF(Period=$AH$2,IF(Site=$A$245,IF(Provider=$B305,J))))</f>
        <v>0</v>
      </c>
      <c r="AJ305" s="26"/>
      <c r="AK305" s="27">
        <f t="shared" si="161"/>
        <v>0</v>
      </c>
      <c r="AL305" s="27">
        <f t="shared" si="149"/>
        <v>0</v>
      </c>
      <c r="AM305" s="44"/>
      <c r="AN305" s="25">
        <f t="array" ref="AN305">SUM(IF(Period=$AN$2,IF(Site=$A$245,IF(Provider=$B305,I))))</f>
        <v>0</v>
      </c>
      <c r="AO305" s="26">
        <f t="array" ref="AO305">SUM(IF(Period=$AN$2,IF(Site=$A$245,IF(Provider=$B305,J))))</f>
        <v>0</v>
      </c>
      <c r="AP305" s="26"/>
      <c r="AQ305" s="27">
        <f t="shared" si="162"/>
        <v>0</v>
      </c>
      <c r="AR305" s="27">
        <f t="shared" si="150"/>
        <v>0</v>
      </c>
      <c r="AS305" s="44"/>
      <c r="AT305" s="25">
        <f t="array" ref="AT305">SUM(IF(Period=$AT$2,IF(Site=$A$245,IF(Provider=$B305,I))))</f>
        <v>18</v>
      </c>
      <c r="AU305" s="26">
        <f t="array" ref="AU305">SUM(IF(Period=$AT$2,IF(Site=$A$245,IF(Provider=$B305,J))))</f>
        <v>4.8888888888888902</v>
      </c>
      <c r="AV305" s="26"/>
      <c r="AW305" s="27">
        <f t="shared" si="163"/>
        <v>1.3643410852713183E-2</v>
      </c>
      <c r="AX305" s="27">
        <f t="shared" si="151"/>
        <v>2.772788858430224E-3</v>
      </c>
      <c r="AY305" s="44"/>
      <c r="AZ305" s="25">
        <f t="array" ref="AZ305">SUM(IF(Period=$AZ$2,IF(Site=$A$245,IF(Provider=$B305,I))))</f>
        <v>14</v>
      </c>
      <c r="BA305" s="26">
        <f t="array" ref="BA305">SUM(IF(Period=$AZ$2,IF(Site=$A$245,IF(Provider=$B305,J))))</f>
        <v>6.28571428571429</v>
      </c>
      <c r="BB305" s="26"/>
      <c r="BC305" s="27">
        <f t="shared" si="164"/>
        <v>1.3834302782581366E-2</v>
      </c>
      <c r="BD305" s="27">
        <f t="shared" si="152"/>
        <v>2.867476946137054E-3</v>
      </c>
      <c r="BE305" s="44"/>
      <c r="BF305" s="25">
        <f t="array" ref="BF305">SUM(IF(Period=$BF$2,IF(Site=$A$245,IF(Provider=$B305,I))))</f>
        <v>0</v>
      </c>
      <c r="BG305" s="26">
        <f t="array" ref="BG305">SUM(IF(Period=$BF$2,IF(Site=$A$245,IF(Provider=$B305,J))))</f>
        <v>0</v>
      </c>
      <c r="BH305" s="26"/>
      <c r="BI305" s="27">
        <f t="shared" si="165"/>
        <v>0</v>
      </c>
      <c r="BJ305" s="27">
        <f t="shared" si="153"/>
        <v>0</v>
      </c>
      <c r="BK305" s="44"/>
      <c r="BL305" s="25">
        <f t="array" ref="BL305">SUM(IF(Period=$BL$2,IF(Site=$A$245,IF(Provider=$B305,I))))</f>
        <v>0</v>
      </c>
      <c r="BM305" s="26">
        <f t="array" ref="BM305">SUM(IF(Period=$BL$2,IF(Site=$A$245,IF(Provider=$B305,J))))</f>
        <v>0</v>
      </c>
      <c r="BN305" s="26"/>
      <c r="BO305" s="27">
        <f t="shared" si="166"/>
        <v>0</v>
      </c>
      <c r="BP305" s="27">
        <f t="shared" si="154"/>
        <v>0</v>
      </c>
      <c r="BQ305" s="44"/>
      <c r="BR305" s="25">
        <f t="array" ref="BR305">SUM(IF(Period=$BR$2,IF(Site=$A$245,IF(Provider=$B305,I))))</f>
        <v>0</v>
      </c>
      <c r="BS305" s="26">
        <f t="array" ref="BS305">SUM(IF(Period=$BR$2,IF(Site=$A$245,IF(Provider=$B305,J))))</f>
        <v>0</v>
      </c>
      <c r="BT305" s="26"/>
      <c r="BU305" s="27">
        <f t="shared" si="167"/>
        <v>0</v>
      </c>
      <c r="BV305" s="27">
        <f t="shared" si="155"/>
        <v>0</v>
      </c>
    </row>
    <row r="306" spans="2:74" outlineLevel="1" x14ac:dyDescent="0.25">
      <c r="B306" s="20" t="s">
        <v>940</v>
      </c>
      <c r="C306" s="44"/>
      <c r="D306" s="25">
        <f t="array" ref="D306">SUM(IF(Period=$D$2,IF(Site=$A$245,IF(Provider=$B306,I))))</f>
        <v>0</v>
      </c>
      <c r="E306" s="26">
        <f t="array" ref="E306">SUM(IF(Period=$D$2,IF(Site=$A$245,IF(Provider=$B306,J))))</f>
        <v>0</v>
      </c>
      <c r="F306" s="26"/>
      <c r="G306" s="27">
        <f t="shared" si="156"/>
        <v>0</v>
      </c>
      <c r="H306" s="27">
        <f t="shared" si="144"/>
        <v>0</v>
      </c>
      <c r="I306" s="44"/>
      <c r="J306" s="25">
        <f t="array" ref="J306">SUM(IF(Period=$J$2,IF(Site=$A$245,IF(Provider=$B306,I))))</f>
        <v>0</v>
      </c>
      <c r="K306" s="26">
        <f t="array" ref="K306">SUM(IF(Period=$J$2,IF(Site=$A$245,IF(Provider=$B306,J))))</f>
        <v>0</v>
      </c>
      <c r="L306" s="26"/>
      <c r="M306" s="27">
        <f t="shared" si="157"/>
        <v>0</v>
      </c>
      <c r="N306" s="27">
        <f t="shared" si="145"/>
        <v>0</v>
      </c>
      <c r="O306" s="44"/>
      <c r="P306" s="25">
        <f t="array" ref="P306">SUM(IF(Period=$P$2,IF(Site=$A$245,IF(Provider=$B306,I))))</f>
        <v>0</v>
      </c>
      <c r="Q306" s="26">
        <f t="array" ref="Q306">SUM(IF(Period=$P$2,IF(Site=$A$245,IF(Provider=$B306,J))))</f>
        <v>0</v>
      </c>
      <c r="R306" s="26"/>
      <c r="S306" s="27">
        <f t="shared" si="158"/>
        <v>0</v>
      </c>
      <c r="T306" s="27">
        <f t="shared" si="146"/>
        <v>0</v>
      </c>
      <c r="U306" s="44"/>
      <c r="V306" s="25">
        <f t="array" ref="V306">SUM(IF(Period=$V$2,IF(Site=$A$245,IF(Provider=$B306,I))))</f>
        <v>0</v>
      </c>
      <c r="W306" s="26">
        <f t="array" ref="W306">SUM(IF(Period=$V$2,IF(Site=$A$245,IF(Provider=$B306,J))))</f>
        <v>0</v>
      </c>
      <c r="X306" s="26"/>
      <c r="Y306" s="27">
        <f t="shared" si="159"/>
        <v>0</v>
      </c>
      <c r="Z306" s="27">
        <f t="shared" si="147"/>
        <v>0</v>
      </c>
      <c r="AA306" s="44"/>
      <c r="AB306" s="25">
        <f t="array" ref="AB306">SUM(IF(Period=$AB$2,IF(Site=$A$245,IF(Provider=$B306,I))))</f>
        <v>0</v>
      </c>
      <c r="AC306" s="26">
        <f t="array" ref="AC306">SUM(IF(Period=$AB$2,IF(Site=$A$245,IF(Provider=$B306,J))))</f>
        <v>0</v>
      </c>
      <c r="AD306" s="26"/>
      <c r="AE306" s="27">
        <f t="shared" si="160"/>
        <v>0</v>
      </c>
      <c r="AF306" s="27">
        <f t="shared" si="148"/>
        <v>0</v>
      </c>
      <c r="AG306" s="44"/>
      <c r="AH306" s="25">
        <f t="array" ref="AH306">SUM(IF(Period=$AH$2,IF(Site=$A$245,IF(Provider=$B306,I))))</f>
        <v>0</v>
      </c>
      <c r="AI306" s="26">
        <f t="array" ref="AI306">SUM(IF(Period=$AH$2,IF(Site=$A$245,IF(Provider=$B306,J))))</f>
        <v>0</v>
      </c>
      <c r="AJ306" s="26"/>
      <c r="AK306" s="27">
        <f t="shared" si="161"/>
        <v>0</v>
      </c>
      <c r="AL306" s="27">
        <f t="shared" si="149"/>
        <v>0</v>
      </c>
      <c r="AM306" s="44"/>
      <c r="AN306" s="25">
        <f t="array" ref="AN306">SUM(IF(Period=$AN$2,IF(Site=$A$245,IF(Provider=$B306,I))))</f>
        <v>13</v>
      </c>
      <c r="AO306" s="26">
        <f t="array" ref="AO306">SUM(IF(Period=$AN$2,IF(Site=$A$245,IF(Provider=$B306,J))))</f>
        <v>4.3076923076923102</v>
      </c>
      <c r="AP306" s="26"/>
      <c r="AQ306" s="27">
        <f t="shared" si="162"/>
        <v>8.6808246783444485E-3</v>
      </c>
      <c r="AR306" s="27">
        <f t="shared" si="150"/>
        <v>1.7908538535337394E-3</v>
      </c>
      <c r="AS306" s="44"/>
      <c r="AT306" s="25">
        <f t="array" ref="AT306">SUM(IF(Period=$AT$2,IF(Site=$A$245,IF(Provider=$B306,I))))</f>
        <v>61</v>
      </c>
      <c r="AU306" s="26">
        <f t="array" ref="AU306">SUM(IF(Period=$AT$2,IF(Site=$A$245,IF(Provider=$B306,J))))</f>
        <v>4.9016393442622999</v>
      </c>
      <c r="AV306" s="26"/>
      <c r="AW306" s="27">
        <f t="shared" si="163"/>
        <v>4.635658914728686E-2</v>
      </c>
      <c r="AX306" s="27">
        <f t="shared" si="151"/>
        <v>9.4211803258027003E-3</v>
      </c>
      <c r="AY306" s="44"/>
      <c r="AZ306" s="25">
        <f t="array" ref="AZ306">SUM(IF(Period=$AZ$2,IF(Site=$A$245,IF(Provider=$B306,I))))</f>
        <v>0</v>
      </c>
      <c r="BA306" s="26">
        <f t="array" ref="BA306">SUM(IF(Period=$AZ$2,IF(Site=$A$245,IF(Provider=$B306,J))))</f>
        <v>0</v>
      </c>
      <c r="BB306" s="26"/>
      <c r="BC306" s="27">
        <f t="shared" si="164"/>
        <v>0</v>
      </c>
      <c r="BD306" s="27">
        <f t="shared" si="152"/>
        <v>0</v>
      </c>
      <c r="BE306" s="44"/>
      <c r="BF306" s="25">
        <f t="array" ref="BF306">SUM(IF(Period=$BF$2,IF(Site=$A$245,IF(Provider=$B306,I))))</f>
        <v>0</v>
      </c>
      <c r="BG306" s="26">
        <f t="array" ref="BG306">SUM(IF(Period=$BF$2,IF(Site=$A$245,IF(Provider=$B306,J))))</f>
        <v>0</v>
      </c>
      <c r="BH306" s="26"/>
      <c r="BI306" s="27">
        <f t="shared" si="165"/>
        <v>0</v>
      </c>
      <c r="BJ306" s="27">
        <f t="shared" si="153"/>
        <v>0</v>
      </c>
      <c r="BK306" s="44"/>
      <c r="BL306" s="25">
        <f t="array" ref="BL306">SUM(IF(Period=$BL$2,IF(Site=$A$245,IF(Provider=$B306,I))))</f>
        <v>0</v>
      </c>
      <c r="BM306" s="26">
        <f t="array" ref="BM306">SUM(IF(Period=$BL$2,IF(Site=$A$245,IF(Provider=$B306,J))))</f>
        <v>0</v>
      </c>
      <c r="BN306" s="26"/>
      <c r="BO306" s="27">
        <f t="shared" si="166"/>
        <v>0</v>
      </c>
      <c r="BP306" s="27">
        <f t="shared" si="154"/>
        <v>0</v>
      </c>
      <c r="BQ306" s="44"/>
      <c r="BR306" s="25">
        <f t="array" ref="BR306">SUM(IF(Period=$BR$2,IF(Site=$A$245,IF(Provider=$B306,I))))</f>
        <v>0</v>
      </c>
      <c r="BS306" s="26">
        <f t="array" ref="BS306">SUM(IF(Period=$BR$2,IF(Site=$A$245,IF(Provider=$B306,J))))</f>
        <v>0</v>
      </c>
      <c r="BT306" s="26"/>
      <c r="BU306" s="27">
        <f t="shared" si="167"/>
        <v>0</v>
      </c>
      <c r="BV306" s="27">
        <f t="shared" si="155"/>
        <v>0</v>
      </c>
    </row>
    <row r="307" spans="2:74" outlineLevel="1" x14ac:dyDescent="0.25">
      <c r="B307" s="20" t="s">
        <v>837</v>
      </c>
      <c r="C307" s="44"/>
      <c r="D307" s="25">
        <f t="array" ref="D307">SUM(IF(Period=$D$2,IF(Site=$A$245,IF(Provider=$B307,I))))</f>
        <v>0</v>
      </c>
      <c r="E307" s="26">
        <f t="array" ref="E307">SUM(IF(Period=$D$2,IF(Site=$A$245,IF(Provider=$B307,J))))</f>
        <v>0</v>
      </c>
      <c r="F307" s="26"/>
      <c r="G307" s="27">
        <f t="shared" si="156"/>
        <v>0</v>
      </c>
      <c r="H307" s="27">
        <f t="shared" si="144"/>
        <v>0</v>
      </c>
      <c r="I307" s="44"/>
      <c r="J307" s="25">
        <f t="array" ref="J307">SUM(IF(Period=$J$2,IF(Site=$A$245,IF(Provider=$B307,I))))</f>
        <v>0</v>
      </c>
      <c r="K307" s="26">
        <f t="array" ref="K307">SUM(IF(Period=$J$2,IF(Site=$A$245,IF(Provider=$B307,J))))</f>
        <v>0</v>
      </c>
      <c r="L307" s="26"/>
      <c r="M307" s="27">
        <f t="shared" si="157"/>
        <v>0</v>
      </c>
      <c r="N307" s="27">
        <f t="shared" si="145"/>
        <v>0</v>
      </c>
      <c r="O307" s="44"/>
      <c r="P307" s="25">
        <f t="array" ref="P307">SUM(IF(Period=$P$2,IF(Site=$A$245,IF(Provider=$B307,I))))</f>
        <v>2</v>
      </c>
      <c r="Q307" s="26">
        <f t="array" ref="Q307">SUM(IF(Period=$P$2,IF(Site=$A$245,IF(Provider=$B307,J))))</f>
        <v>6</v>
      </c>
      <c r="R307" s="26"/>
      <c r="S307" s="27">
        <f t="shared" si="158"/>
        <v>1.6326530612244899E-3</v>
      </c>
      <c r="T307" s="27">
        <f t="shared" si="146"/>
        <v>3.4580139473229206E-4</v>
      </c>
      <c r="U307" s="44"/>
      <c r="V307" s="25">
        <f t="array" ref="V307">SUM(IF(Period=$V$2,IF(Site=$A$245,IF(Provider=$B307,I))))</f>
        <v>0</v>
      </c>
      <c r="W307" s="26">
        <f t="array" ref="W307">SUM(IF(Period=$V$2,IF(Site=$A$245,IF(Provider=$B307,J))))</f>
        <v>0</v>
      </c>
      <c r="X307" s="26"/>
      <c r="Y307" s="27">
        <f t="shared" si="159"/>
        <v>0</v>
      </c>
      <c r="Z307" s="27">
        <f t="shared" si="147"/>
        <v>0</v>
      </c>
      <c r="AA307" s="44"/>
      <c r="AB307" s="25">
        <f t="array" ref="AB307">SUM(IF(Period=$AB$2,IF(Site=$A$245,IF(Provider=$B307,I))))</f>
        <v>0</v>
      </c>
      <c r="AC307" s="26">
        <f t="array" ref="AC307">SUM(IF(Period=$AB$2,IF(Site=$A$245,IF(Provider=$B307,J))))</f>
        <v>0</v>
      </c>
      <c r="AD307" s="26"/>
      <c r="AE307" s="27">
        <f t="shared" si="160"/>
        <v>0</v>
      </c>
      <c r="AF307" s="27">
        <f t="shared" si="148"/>
        <v>0</v>
      </c>
      <c r="AG307" s="44"/>
      <c r="AH307" s="25">
        <f t="array" ref="AH307">SUM(IF(Period=$AH$2,IF(Site=$A$245,IF(Provider=$B307,I))))</f>
        <v>0</v>
      </c>
      <c r="AI307" s="26">
        <f t="array" ref="AI307">SUM(IF(Period=$AH$2,IF(Site=$A$245,IF(Provider=$B307,J))))</f>
        <v>0</v>
      </c>
      <c r="AJ307" s="26"/>
      <c r="AK307" s="27">
        <f t="shared" si="161"/>
        <v>0</v>
      </c>
      <c r="AL307" s="27">
        <f t="shared" si="149"/>
        <v>0</v>
      </c>
      <c r="AM307" s="44"/>
      <c r="AN307" s="25">
        <f t="array" ref="AN307">SUM(IF(Period=$AN$2,IF(Site=$A$245,IF(Provider=$B307,I))))</f>
        <v>0</v>
      </c>
      <c r="AO307" s="26">
        <f t="array" ref="AO307">SUM(IF(Period=$AN$2,IF(Site=$A$245,IF(Provider=$B307,J))))</f>
        <v>0</v>
      </c>
      <c r="AP307" s="26"/>
      <c r="AQ307" s="27">
        <f t="shared" si="162"/>
        <v>0</v>
      </c>
      <c r="AR307" s="27">
        <f t="shared" si="150"/>
        <v>0</v>
      </c>
      <c r="AS307" s="44"/>
      <c r="AT307" s="25">
        <f t="array" ref="AT307">SUM(IF(Period=$AT$2,IF(Site=$A$245,IF(Provider=$B307,I))))</f>
        <v>0</v>
      </c>
      <c r="AU307" s="26">
        <f t="array" ref="AU307">SUM(IF(Period=$AT$2,IF(Site=$A$245,IF(Provider=$B307,J))))</f>
        <v>0</v>
      </c>
      <c r="AV307" s="26"/>
      <c r="AW307" s="27">
        <f t="shared" si="163"/>
        <v>0</v>
      </c>
      <c r="AX307" s="27">
        <f t="shared" si="151"/>
        <v>0</v>
      </c>
      <c r="AY307" s="44"/>
      <c r="AZ307" s="25">
        <f t="array" ref="AZ307">SUM(IF(Period=$AZ$2,IF(Site=$A$245,IF(Provider=$B307,I))))</f>
        <v>0</v>
      </c>
      <c r="BA307" s="26">
        <f t="array" ref="BA307">SUM(IF(Period=$AZ$2,IF(Site=$A$245,IF(Provider=$B307,J))))</f>
        <v>0</v>
      </c>
      <c r="BB307" s="26"/>
      <c r="BC307" s="27">
        <f t="shared" si="164"/>
        <v>0</v>
      </c>
      <c r="BD307" s="27">
        <f t="shared" si="152"/>
        <v>0</v>
      </c>
      <c r="BE307" s="44"/>
      <c r="BF307" s="25">
        <f t="array" ref="BF307">SUM(IF(Period=$BF$2,IF(Site=$A$245,IF(Provider=$B307,I))))</f>
        <v>0</v>
      </c>
      <c r="BG307" s="26">
        <f t="array" ref="BG307">SUM(IF(Period=$BF$2,IF(Site=$A$245,IF(Provider=$B307,J))))</f>
        <v>0</v>
      </c>
      <c r="BH307" s="26"/>
      <c r="BI307" s="27">
        <f t="shared" si="165"/>
        <v>0</v>
      </c>
      <c r="BJ307" s="27">
        <f t="shared" si="153"/>
        <v>0</v>
      </c>
      <c r="BK307" s="44"/>
      <c r="BL307" s="25">
        <f t="array" ref="BL307">SUM(IF(Period=$BL$2,IF(Site=$A$245,IF(Provider=$B307,I))))</f>
        <v>0</v>
      </c>
      <c r="BM307" s="26">
        <f t="array" ref="BM307">SUM(IF(Period=$BL$2,IF(Site=$A$245,IF(Provider=$B307,J))))</f>
        <v>0</v>
      </c>
      <c r="BN307" s="26"/>
      <c r="BO307" s="27">
        <f t="shared" si="166"/>
        <v>0</v>
      </c>
      <c r="BP307" s="27">
        <f t="shared" si="154"/>
        <v>0</v>
      </c>
      <c r="BQ307" s="44"/>
      <c r="BR307" s="25">
        <f t="array" ref="BR307">SUM(IF(Period=$BR$2,IF(Site=$A$245,IF(Provider=$B307,I))))</f>
        <v>0</v>
      </c>
      <c r="BS307" s="26">
        <f t="array" ref="BS307">SUM(IF(Period=$BR$2,IF(Site=$A$245,IF(Provider=$B307,J))))</f>
        <v>0</v>
      </c>
      <c r="BT307" s="26"/>
      <c r="BU307" s="27">
        <f t="shared" si="167"/>
        <v>0</v>
      </c>
      <c r="BV307" s="27">
        <f t="shared" si="155"/>
        <v>0</v>
      </c>
    </row>
    <row r="308" spans="2:74" outlineLevel="1" x14ac:dyDescent="0.25">
      <c r="B308" s="20" t="s">
        <v>623</v>
      </c>
      <c r="C308" s="44"/>
      <c r="D308" s="25">
        <f t="array" ref="D308">SUM(IF(Period=$D$2,IF(Site=$A$245,IF(Provider=$B308,I))))</f>
        <v>48</v>
      </c>
      <c r="E308" s="26">
        <f t="array" ref="E308">SUM(IF(Period=$D$2,IF(Site=$A$245,IF(Provider=$B308,J))))</f>
        <v>10.020833333333334</v>
      </c>
      <c r="F308" s="26"/>
      <c r="G308" s="27">
        <f t="shared" si="156"/>
        <v>6.5406581452270879E-2</v>
      </c>
      <c r="H308" s="27">
        <f t="shared" si="144"/>
        <v>1.3931126364873868E-2</v>
      </c>
      <c r="I308" s="44"/>
      <c r="J308" s="25">
        <f t="array" ref="J308">SUM(IF(Period=$J$2,IF(Site=$A$245,IF(Provider=$B308,I))))</f>
        <v>99</v>
      </c>
      <c r="K308" s="26">
        <f t="array" ref="K308">SUM(IF(Period=$J$2,IF(Site=$A$245,IF(Provider=$B308,J))))</f>
        <v>6.5858585858585856</v>
      </c>
      <c r="L308" s="26"/>
      <c r="M308" s="27">
        <f t="shared" si="157"/>
        <v>9.7546379413524828E-2</v>
      </c>
      <c r="N308" s="27">
        <f t="shared" si="145"/>
        <v>2.0200142516342907E-2</v>
      </c>
      <c r="O308" s="44"/>
      <c r="P308" s="25">
        <f t="array" ref="P308">SUM(IF(Period=$P$2,IF(Site=$A$245,IF(Provider=$B308,I))))</f>
        <v>60</v>
      </c>
      <c r="Q308" s="26">
        <f t="array" ref="Q308">SUM(IF(Period=$P$2,IF(Site=$A$245,IF(Provider=$B308,J))))</f>
        <v>7.65</v>
      </c>
      <c r="R308" s="26"/>
      <c r="S308" s="27">
        <f t="shared" si="158"/>
        <v>6.2448979591836741E-2</v>
      </c>
      <c r="T308" s="27">
        <f t="shared" si="146"/>
        <v>1.3226903348510174E-2</v>
      </c>
      <c r="U308" s="44"/>
      <c r="V308" s="25">
        <f t="array" ref="V308">SUM(IF(Period=$V$2,IF(Site=$A$245,IF(Provider=$B308,I))))</f>
        <v>78</v>
      </c>
      <c r="W308" s="26">
        <f t="array" ref="W308">SUM(IF(Period=$V$2,IF(Site=$A$245,IF(Provider=$B308,J))))</f>
        <v>4.7820512820512819</v>
      </c>
      <c r="X308" s="26"/>
      <c r="Y308" s="27">
        <f t="shared" si="159"/>
        <v>5.5300222386953292E-2</v>
      </c>
      <c r="Z308" s="27">
        <f t="shared" si="147"/>
        <v>1.1280469364301699E-2</v>
      </c>
      <c r="AA308" s="44"/>
      <c r="AB308" s="25">
        <f t="array" ref="AB308">SUM(IF(Period=$AB$2,IF(Site=$A$245,IF(Provider=$B308,I))))</f>
        <v>24</v>
      </c>
      <c r="AC308" s="26">
        <f t="array" ref="AC308">SUM(IF(Period=$AB$2,IF(Site=$A$245,IF(Provider=$B308,J))))</f>
        <v>4.458333333333333</v>
      </c>
      <c r="AD308" s="26"/>
      <c r="AE308" s="27">
        <f t="shared" si="160"/>
        <v>1.555684792090724E-2</v>
      </c>
      <c r="AF308" s="27">
        <f t="shared" si="148"/>
        <v>3.2189163984236331E-3</v>
      </c>
      <c r="AG308" s="44"/>
      <c r="AH308" s="25">
        <f t="array" ref="AH308">SUM(IF(Period=$AH$2,IF(Site=$A$245,IF(Provider=$B308,I))))</f>
        <v>111</v>
      </c>
      <c r="AI308" s="26">
        <f t="array" ref="AI308">SUM(IF(Period=$AH$2,IF(Site=$A$245,IF(Provider=$B308,J))))</f>
        <v>4.44144144144144</v>
      </c>
      <c r="AJ308" s="26"/>
      <c r="AK308" s="27">
        <f t="shared" si="161"/>
        <v>8.6068435754189918E-2</v>
      </c>
      <c r="AL308" s="27">
        <f t="shared" si="149"/>
        <v>1.6788122318327311E-2</v>
      </c>
      <c r="AM308" s="44"/>
      <c r="AN308" s="25">
        <f t="array" ref="AN308">SUM(IF(Period=$AN$2,IF(Site=$A$245,IF(Provider=$B308,I))))</f>
        <v>99</v>
      </c>
      <c r="AO308" s="26">
        <f t="array" ref="AO308">SUM(IF(Period=$AN$2,IF(Site=$A$245,IF(Provider=$B308,J))))</f>
        <v>4.7373737373737397</v>
      </c>
      <c r="AP308" s="26"/>
      <c r="AQ308" s="27">
        <f t="shared" si="162"/>
        <v>7.2701906681134743E-2</v>
      </c>
      <c r="AR308" s="27">
        <f t="shared" si="150"/>
        <v>1.4998401023345065E-2</v>
      </c>
      <c r="AS308" s="44"/>
      <c r="AT308" s="25">
        <f t="array" ref="AT308">SUM(IF(Period=$AT$2,IF(Site=$A$245,IF(Provider=$B308,I))))</f>
        <v>139</v>
      </c>
      <c r="AU308" s="26">
        <f t="array" ref="AU308">SUM(IF(Period=$AT$2,IF(Site=$A$245,IF(Provider=$B308,J))))</f>
        <v>4.4244604316546798</v>
      </c>
      <c r="AV308" s="26"/>
      <c r="AW308" s="27">
        <f t="shared" si="163"/>
        <v>9.5348837209302401E-2</v>
      </c>
      <c r="AX308" s="27">
        <f t="shared" si="151"/>
        <v>1.9378013044711238E-2</v>
      </c>
      <c r="AY308" s="44"/>
      <c r="AZ308" s="25">
        <f t="array" ref="AZ308">SUM(IF(Period=$AZ$2,IF(Site=$A$245,IF(Provider=$B308,I))))</f>
        <v>48</v>
      </c>
      <c r="BA308" s="26">
        <f t="array" ref="BA308">SUM(IF(Period=$AZ$2,IF(Site=$A$245,IF(Provider=$B308,J))))</f>
        <v>9.5416666666666696</v>
      </c>
      <c r="BB308" s="26"/>
      <c r="BC308" s="27">
        <f t="shared" si="164"/>
        <v>7.2001257663889345E-2</v>
      </c>
      <c r="BD308" s="27">
        <f t="shared" si="152"/>
        <v>1.4923914106031482E-2</v>
      </c>
      <c r="BE308" s="44"/>
      <c r="BF308" s="25">
        <f t="array" ref="BF308">SUM(IF(Period=$BF$2,IF(Site=$A$245,IF(Provider=$B308,I))))</f>
        <v>65</v>
      </c>
      <c r="BG308" s="26">
        <f t="array" ref="BG308">SUM(IF(Period=$BF$2,IF(Site=$A$245,IF(Provider=$B308,J))))</f>
        <v>6.2</v>
      </c>
      <c r="BH308" s="26"/>
      <c r="BI308" s="27">
        <f t="shared" si="165"/>
        <v>6.1236894089044223E-2</v>
      </c>
      <c r="BJ308" s="27">
        <f t="shared" si="153"/>
        <v>1.2469831053901851E-2</v>
      </c>
      <c r="BK308" s="44"/>
      <c r="BL308" s="25">
        <f t="array" ref="BL308">SUM(IF(Period=$BL$2,IF(Site=$A$245,IF(Provider=$B308,I))))</f>
        <v>38</v>
      </c>
      <c r="BM308" s="26">
        <f t="array" ref="BM308">SUM(IF(Period=$BL$2,IF(Site=$A$245,IF(Provider=$B308,J))))</f>
        <v>13.605263157894701</v>
      </c>
      <c r="BN308" s="26"/>
      <c r="BO308" s="27">
        <f t="shared" si="166"/>
        <v>8.2141722275182488E-2</v>
      </c>
      <c r="BP308" s="27">
        <f t="shared" si="154"/>
        <v>1.607437117184338E-2</v>
      </c>
      <c r="BQ308" s="44"/>
      <c r="BR308" s="25">
        <f t="array" ref="BR308">SUM(IF(Period=$BR$2,IF(Site=$A$245,IF(Provider=$B308,I))))</f>
        <v>83</v>
      </c>
      <c r="BS308" s="26">
        <f t="array" ref="BS308">SUM(IF(Period=$BR$2,IF(Site=$A$245,IF(Provider=$B308,J))))</f>
        <v>6.7349397590361404</v>
      </c>
      <c r="BT308" s="26"/>
      <c r="BU308" s="27">
        <f t="shared" si="167"/>
        <v>8.2594562647754083E-2</v>
      </c>
      <c r="BV308" s="27">
        <f t="shared" si="155"/>
        <v>1.6397289607227705E-2</v>
      </c>
    </row>
    <row r="309" spans="2:74" outlineLevel="1" x14ac:dyDescent="0.25">
      <c r="B309" s="20" t="s">
        <v>630</v>
      </c>
      <c r="C309" s="44"/>
      <c r="D309" s="25">
        <f t="array" ref="D309">SUM(IF(Period=$D$2,IF(Site=$A$245,IF(Provider=$B309,I))))</f>
        <v>1</v>
      </c>
      <c r="E309" s="26">
        <f t="array" ref="E309">SUM(IF(Period=$D$2,IF(Site=$A$245,IF(Provider=$B309,J))))</f>
        <v>12</v>
      </c>
      <c r="F309" s="26"/>
      <c r="G309" s="27">
        <f t="shared" si="156"/>
        <v>1.6317650258362796E-3</v>
      </c>
      <c r="H309" s="27">
        <f t="shared" si="144"/>
        <v>3.4755408810496129E-4</v>
      </c>
      <c r="I309" s="44"/>
      <c r="J309" s="25">
        <f t="array" ref="J309">SUM(IF(Period=$J$2,IF(Site=$A$245,IF(Provider=$B309,I))))</f>
        <v>1</v>
      </c>
      <c r="K309" s="26">
        <f t="array" ref="K309">SUM(IF(Period=$J$2,IF(Site=$A$245,IF(Provider=$B309,J))))</f>
        <v>342</v>
      </c>
      <c r="L309" s="26"/>
      <c r="M309" s="27">
        <f t="shared" si="157"/>
        <v>5.1166965888689409E-2</v>
      </c>
      <c r="N309" s="27">
        <f t="shared" si="145"/>
        <v>1.0595780276977414E-2</v>
      </c>
      <c r="O309" s="44"/>
      <c r="P309" s="25">
        <f t="array" ref="P309">SUM(IF(Period=$P$2,IF(Site=$A$245,IF(Provider=$B309,I))))</f>
        <v>0</v>
      </c>
      <c r="Q309" s="26">
        <f t="array" ref="Q309">SUM(IF(Period=$P$2,IF(Site=$A$245,IF(Provider=$B309,J))))</f>
        <v>0</v>
      </c>
      <c r="R309" s="26"/>
      <c r="S309" s="27">
        <f t="shared" si="158"/>
        <v>0</v>
      </c>
      <c r="T309" s="27">
        <f t="shared" si="146"/>
        <v>0</v>
      </c>
      <c r="U309" s="44"/>
      <c r="V309" s="25">
        <f t="array" ref="V309">SUM(IF(Period=$V$2,IF(Site=$A$245,IF(Provider=$B309,I))))</f>
        <v>0</v>
      </c>
      <c r="W309" s="26">
        <f t="array" ref="W309">SUM(IF(Period=$V$2,IF(Site=$A$245,IF(Provider=$B309,J))))</f>
        <v>0</v>
      </c>
      <c r="X309" s="26"/>
      <c r="Y309" s="27">
        <f t="shared" si="159"/>
        <v>0</v>
      </c>
      <c r="Z309" s="27">
        <f t="shared" si="147"/>
        <v>0</v>
      </c>
      <c r="AA309" s="44"/>
      <c r="AB309" s="25">
        <f t="array" ref="AB309">SUM(IF(Period=$AB$2,IF(Site=$A$245,IF(Provider=$B309,I))))</f>
        <v>0</v>
      </c>
      <c r="AC309" s="26">
        <f t="array" ref="AC309">SUM(IF(Period=$AB$2,IF(Site=$A$245,IF(Provider=$B309,J))))</f>
        <v>0</v>
      </c>
      <c r="AD309" s="26"/>
      <c r="AE309" s="27">
        <f t="shared" si="160"/>
        <v>0</v>
      </c>
      <c r="AF309" s="27">
        <f t="shared" si="148"/>
        <v>0</v>
      </c>
      <c r="AG309" s="44"/>
      <c r="AH309" s="25">
        <f t="array" ref="AH309">SUM(IF(Period=$AH$2,IF(Site=$A$245,IF(Provider=$B309,I))))</f>
        <v>1</v>
      </c>
      <c r="AI309" s="26">
        <f t="array" ref="AI309">SUM(IF(Period=$AH$2,IF(Site=$A$245,IF(Provider=$B309,J))))</f>
        <v>6</v>
      </c>
      <c r="AJ309" s="26"/>
      <c r="AK309" s="27">
        <f t="shared" si="161"/>
        <v>1.0474860335195531E-3</v>
      </c>
      <c r="AL309" s="27">
        <f t="shared" si="149"/>
        <v>2.0431791868146838E-4</v>
      </c>
      <c r="AM309" s="44"/>
      <c r="AN309" s="25">
        <f t="array" ref="AN309">SUM(IF(Period=$AN$2,IF(Site=$A$245,IF(Provider=$B309,I))))</f>
        <v>0</v>
      </c>
      <c r="AO309" s="26">
        <f t="array" ref="AO309">SUM(IF(Period=$AN$2,IF(Site=$A$245,IF(Provider=$B309,J))))</f>
        <v>0</v>
      </c>
      <c r="AP309" s="26"/>
      <c r="AQ309" s="27">
        <f t="shared" si="162"/>
        <v>0</v>
      </c>
      <c r="AR309" s="27">
        <f t="shared" si="150"/>
        <v>0</v>
      </c>
      <c r="AS309" s="44"/>
      <c r="AT309" s="25">
        <f t="array" ref="AT309">SUM(IF(Period=$AT$2,IF(Site=$A$245,IF(Provider=$B309,I))))</f>
        <v>1</v>
      </c>
      <c r="AU309" s="26">
        <f t="array" ref="AU309">SUM(IF(Period=$AT$2,IF(Site=$A$245,IF(Provider=$B309,J))))</f>
        <v>2</v>
      </c>
      <c r="AV309" s="26"/>
      <c r="AW309" s="27">
        <f t="shared" si="163"/>
        <v>3.1007751937984498E-4</v>
      </c>
      <c r="AX309" s="27">
        <f t="shared" si="151"/>
        <v>6.3017928600686901E-5</v>
      </c>
      <c r="AY309" s="44"/>
      <c r="AZ309" s="25">
        <f t="array" ref="AZ309">SUM(IF(Period=$AZ$2,IF(Site=$A$245,IF(Provider=$B309,I))))</f>
        <v>1</v>
      </c>
      <c r="BA309" s="26">
        <f t="array" ref="BA309">SUM(IF(Period=$AZ$2,IF(Site=$A$245,IF(Provider=$B309,J))))</f>
        <v>9</v>
      </c>
      <c r="BB309" s="26"/>
      <c r="BC309" s="27">
        <f t="shared" si="164"/>
        <v>1.414871875491275E-3</v>
      </c>
      <c r="BD309" s="27">
        <f t="shared" si="152"/>
        <v>2.9326468767310764E-4</v>
      </c>
      <c r="BE309" s="44"/>
      <c r="BF309" s="25">
        <f t="array" ref="BF309">SUM(IF(Period=$BF$2,IF(Site=$A$245,IF(Provider=$B309,I))))</f>
        <v>1</v>
      </c>
      <c r="BG309" s="26">
        <f t="array" ref="BG309">SUM(IF(Period=$BF$2,IF(Site=$A$245,IF(Provider=$B309,J))))</f>
        <v>3</v>
      </c>
      <c r="BH309" s="26"/>
      <c r="BI309" s="27">
        <f t="shared" si="165"/>
        <v>4.5585777237501903E-4</v>
      </c>
      <c r="BJ309" s="27">
        <f t="shared" si="153"/>
        <v>9.2827526455845034E-5</v>
      </c>
      <c r="BK309" s="44"/>
      <c r="BL309" s="25">
        <f t="array" ref="BL309">SUM(IF(Period=$BL$2,IF(Site=$A$245,IF(Provider=$B309,I))))</f>
        <v>1</v>
      </c>
      <c r="BM309" s="26">
        <f t="array" ref="BM309">SUM(IF(Period=$BL$2,IF(Site=$A$245,IF(Provider=$B309,J))))</f>
        <v>1</v>
      </c>
      <c r="BN309" s="26"/>
      <c r="BO309" s="27">
        <f t="shared" si="166"/>
        <v>1.5888147442008263E-4</v>
      </c>
      <c r="BP309" s="27">
        <f t="shared" si="154"/>
        <v>3.1091627024842209E-5</v>
      </c>
      <c r="BQ309" s="44"/>
      <c r="BR309" s="25">
        <f t="array" ref="BR309">SUM(IF(Period=$BR$2,IF(Site=$A$245,IF(Provider=$B309,I))))</f>
        <v>0</v>
      </c>
      <c r="BS309" s="26">
        <f t="array" ref="BS309">SUM(IF(Period=$BR$2,IF(Site=$A$245,IF(Provider=$B309,J))))</f>
        <v>0</v>
      </c>
      <c r="BT309" s="26"/>
      <c r="BU309" s="27">
        <f t="shared" si="167"/>
        <v>0</v>
      </c>
      <c r="BV309" s="27">
        <f t="shared" si="155"/>
        <v>0</v>
      </c>
    </row>
    <row r="310" spans="2:74" outlineLevel="1" x14ac:dyDescent="0.25">
      <c r="B310" s="20" t="s">
        <v>626</v>
      </c>
      <c r="C310" s="44"/>
      <c r="D310" s="25">
        <f t="array" ref="D310">SUM(IF(Period=$D$2,IF(Site=$A$245,IF(Provider=$B310,I))))</f>
        <v>28</v>
      </c>
      <c r="E310" s="26">
        <f t="array" ref="E310">SUM(IF(Period=$D$2,IF(Site=$A$245,IF(Provider=$B310,J))))</f>
        <v>6.7857142857142856</v>
      </c>
      <c r="F310" s="26"/>
      <c r="G310" s="27">
        <f t="shared" si="156"/>
        <v>2.583627957574109E-2</v>
      </c>
      <c r="H310" s="27">
        <f t="shared" ref="H310:H373" si="168">E310*(D310/D$891)</f>
        <v>5.5029397283285547E-3</v>
      </c>
      <c r="I310" s="44"/>
      <c r="J310" s="25">
        <f t="array" ref="J310">SUM(IF(Period=$J$2,IF(Site=$A$245,IF(Provider=$B310,I))))</f>
        <v>25</v>
      </c>
      <c r="K310" s="26">
        <f t="array" ref="K310">SUM(IF(Period=$J$2,IF(Site=$A$245,IF(Provider=$B310,J))))</f>
        <v>15.6</v>
      </c>
      <c r="L310" s="26"/>
      <c r="M310" s="27">
        <f t="shared" si="157"/>
        <v>5.8348294434470378E-2</v>
      </c>
      <c r="N310" s="27">
        <f t="shared" ref="N310:N373" si="169">K310*(J310/J$891)</f>
        <v>1.2082907333395296E-2</v>
      </c>
      <c r="O310" s="44"/>
      <c r="P310" s="25">
        <f t="array" ref="P310">SUM(IF(Period=$P$2,IF(Site=$A$245,IF(Provider=$B310,I))))</f>
        <v>108</v>
      </c>
      <c r="Q310" s="26">
        <f t="array" ref="Q310">SUM(IF(Period=$P$2,IF(Site=$A$245,IF(Provider=$B310,J))))</f>
        <v>6.2777777777777777</v>
      </c>
      <c r="R310" s="26"/>
      <c r="S310" s="27">
        <f t="shared" si="158"/>
        <v>9.2244897959183669E-2</v>
      </c>
      <c r="T310" s="27">
        <f t="shared" ref="T310:T373" si="170">Q310*(P310/P$891)</f>
        <v>1.9537778802374502E-2</v>
      </c>
      <c r="U310" s="44"/>
      <c r="V310" s="25">
        <f t="array" ref="V310">SUM(IF(Period=$V$2,IF(Site=$A$245,IF(Provider=$B310,I))))</f>
        <v>46</v>
      </c>
      <c r="W310" s="26">
        <f t="array" ref="W310">SUM(IF(Period=$V$2,IF(Site=$A$245,IF(Provider=$B310,J))))</f>
        <v>4.3913043478260869</v>
      </c>
      <c r="X310" s="26"/>
      <c r="Y310" s="27">
        <f t="shared" si="159"/>
        <v>2.994810971089696E-2</v>
      </c>
      <c r="Z310" s="27">
        <f t="shared" ref="Z310:Z373" si="171">W310*(V310/V$891)</f>
        <v>6.1089941329462291E-3</v>
      </c>
      <c r="AA310" s="44"/>
      <c r="AB310" s="25">
        <f t="array" ref="AB310">SUM(IF(Period=$AB$2,IF(Site=$A$245,IF(Provider=$B310,I))))</f>
        <v>67</v>
      </c>
      <c r="AC310" s="26">
        <f t="array" ref="AC310">SUM(IF(Period=$AB$2,IF(Site=$A$245,IF(Provider=$B310,J))))</f>
        <v>5</v>
      </c>
      <c r="AD310" s="26"/>
      <c r="AE310" s="27">
        <f t="shared" si="160"/>
        <v>4.8706019191625469E-2</v>
      </c>
      <c r="AF310" s="27">
        <f t="shared" ref="AF310:AF373" si="172">AC310*(AB310/AB$891)</f>
        <v>1.0077915826840348E-2</v>
      </c>
      <c r="AG310" s="44"/>
      <c r="AH310" s="25">
        <f t="array" ref="AH310">SUM(IF(Period=$AH$2,IF(Site=$A$245,IF(Provider=$B310,I))))</f>
        <v>41</v>
      </c>
      <c r="AI310" s="26">
        <f t="array" ref="AI310">SUM(IF(Period=$AH$2,IF(Site=$A$245,IF(Provider=$B310,J))))</f>
        <v>6.6829268292682897</v>
      </c>
      <c r="AJ310" s="26"/>
      <c r="AK310" s="27">
        <f t="shared" si="161"/>
        <v>4.7835195530726238E-2</v>
      </c>
      <c r="AL310" s="27">
        <f t="shared" ref="AL310:AL373" si="173">AI310*(AH310/AH$891)</f>
        <v>9.3305182864537178E-3</v>
      </c>
      <c r="AM310" s="44"/>
      <c r="AN310" s="25">
        <f t="array" ref="AN310">SUM(IF(Period=$AN$2,IF(Site=$A$245,IF(Provider=$B310,I))))</f>
        <v>64</v>
      </c>
      <c r="AO310" s="26">
        <f t="array" ref="AO310">SUM(IF(Period=$AN$2,IF(Site=$A$245,IF(Provider=$B310,J))))</f>
        <v>4.78125</v>
      </c>
      <c r="AP310" s="26"/>
      <c r="AQ310" s="27">
        <f t="shared" si="162"/>
        <v>4.7434506278096415E-2</v>
      </c>
      <c r="AR310" s="27">
        <f t="shared" ref="AR310:AR373" si="174">AO310*(AN310/AN$891)</f>
        <v>9.7857371282379282E-3</v>
      </c>
      <c r="AS310" s="44"/>
      <c r="AT310" s="25">
        <f t="array" ref="AT310">SUM(IF(Period=$AT$2,IF(Site=$A$245,IF(Provider=$B310,I))))</f>
        <v>13</v>
      </c>
      <c r="AU310" s="26">
        <f t="array" ref="AU310">SUM(IF(Period=$AT$2,IF(Site=$A$245,IF(Provider=$B310,J))))</f>
        <v>8.5384615384615401</v>
      </c>
      <c r="AV310" s="26"/>
      <c r="AW310" s="27">
        <f t="shared" si="163"/>
        <v>1.7209302325581398E-2</v>
      </c>
      <c r="AX310" s="27">
        <f t="shared" ref="AX310:AX373" si="175">AU310*(AT310/AT$891)</f>
        <v>3.4974950373381232E-3</v>
      </c>
      <c r="AY310" s="44"/>
      <c r="AZ310" s="25">
        <f t="array" ref="AZ310">SUM(IF(Period=$AZ$2,IF(Site=$A$245,IF(Provider=$B310,I))))</f>
        <v>93</v>
      </c>
      <c r="BA310" s="26">
        <f t="array" ref="BA310">SUM(IF(Period=$AZ$2,IF(Site=$A$245,IF(Provider=$B310,J))))</f>
        <v>7.2795698924731198</v>
      </c>
      <c r="BB310" s="26"/>
      <c r="BC310" s="27">
        <f t="shared" si="164"/>
        <v>0.10642980663417705</v>
      </c>
      <c r="BD310" s="27">
        <f t="shared" ref="BD310:BD373" si="176">BA310*(AZ310/AZ$891)</f>
        <v>2.2060021506077099E-2</v>
      </c>
      <c r="BE310" s="44"/>
      <c r="BF310" s="25">
        <f t="array" ref="BF310">SUM(IF(Period=$BF$2,IF(Site=$A$245,IF(Provider=$B310,I))))</f>
        <v>119</v>
      </c>
      <c r="BG310" s="26">
        <f t="array" ref="BG310">SUM(IF(Period=$BF$2,IF(Site=$A$245,IF(Provider=$B310,J))))</f>
        <v>4.7731092436974798</v>
      </c>
      <c r="BH310" s="26"/>
      <c r="BI310" s="27">
        <f t="shared" si="165"/>
        <v>8.6309071569670284E-2</v>
      </c>
      <c r="BJ310" s="27">
        <f t="shared" ref="BJ310:BJ373" si="177">BG310*(BF310/BF$891)</f>
        <v>1.7575345008973332E-2</v>
      </c>
      <c r="BK310" s="44"/>
      <c r="BL310" s="25">
        <f t="array" ref="BL310">SUM(IF(Period=$BL$2,IF(Site=$A$245,IF(Provider=$B310,I))))</f>
        <v>131</v>
      </c>
      <c r="BM310" s="26">
        <f t="array" ref="BM310">SUM(IF(Period=$BL$2,IF(Site=$A$245,IF(Provider=$B310,J))))</f>
        <v>7.86259541984733</v>
      </c>
      <c r="BN310" s="26"/>
      <c r="BO310" s="27">
        <f t="shared" si="166"/>
        <v>0.16364791865268513</v>
      </c>
      <c r="BP310" s="27">
        <f t="shared" ref="BP310:BP373" si="178">BM310*(BL310/BL$891)</f>
        <v>3.2024375835587482E-2</v>
      </c>
      <c r="BQ310" s="44"/>
      <c r="BR310" s="25">
        <f t="array" ref="BR310">SUM(IF(Period=$BR$2,IF(Site=$A$245,IF(Provider=$B310,I))))</f>
        <v>49</v>
      </c>
      <c r="BS310" s="26">
        <f t="array" ref="BS310">SUM(IF(Period=$BR$2,IF(Site=$A$245,IF(Provider=$B310,J))))</f>
        <v>9.0408163265306101</v>
      </c>
      <c r="BT310" s="26"/>
      <c r="BU310" s="27">
        <f t="shared" si="167"/>
        <v>6.5455082742316775E-2</v>
      </c>
      <c r="BV310" s="27">
        <f t="shared" ref="BV310:BV373" si="179">BS310*(BR310/BR$891)</f>
        <v>1.2994632014314627E-2</v>
      </c>
    </row>
    <row r="311" spans="2:74" outlineLevel="1" x14ac:dyDescent="0.25">
      <c r="B311" s="20" t="s">
        <v>1006</v>
      </c>
      <c r="C311" s="44"/>
      <c r="D311" s="25">
        <f t="array" ref="D311">SUM(IF(Period=$D$2,IF(Site=$A$245,IF(Provider=$B311,I))))</f>
        <v>0</v>
      </c>
      <c r="E311" s="26">
        <f t="array" ref="E311">SUM(IF(Period=$D$2,IF(Site=$A$245,IF(Provider=$B311,J))))</f>
        <v>0</v>
      </c>
      <c r="F311" s="26"/>
      <c r="G311" s="27">
        <f t="shared" ref="G311:G374" si="180">E311*(D311/D$380)</f>
        <v>0</v>
      </c>
      <c r="H311" s="27">
        <f t="shared" si="168"/>
        <v>0</v>
      </c>
      <c r="I311" s="44"/>
      <c r="J311" s="25">
        <f t="array" ref="J311">SUM(IF(Period=$J$2,IF(Site=$A$245,IF(Provider=$B311,I))))</f>
        <v>0</v>
      </c>
      <c r="K311" s="26">
        <f t="array" ref="K311">SUM(IF(Period=$J$2,IF(Site=$A$245,IF(Provider=$B311,J))))</f>
        <v>0</v>
      </c>
      <c r="L311" s="26"/>
      <c r="M311" s="27">
        <f t="shared" ref="M311:M374" si="181">K311*(J311/J$380)</f>
        <v>0</v>
      </c>
      <c r="N311" s="27">
        <f t="shared" si="169"/>
        <v>0</v>
      </c>
      <c r="O311" s="44"/>
      <c r="P311" s="25">
        <f t="array" ref="P311">SUM(IF(Period=$P$2,IF(Site=$A$245,IF(Provider=$B311,I))))</f>
        <v>0</v>
      </c>
      <c r="Q311" s="26">
        <f t="array" ref="Q311">SUM(IF(Period=$P$2,IF(Site=$A$245,IF(Provider=$B311,J))))</f>
        <v>0</v>
      </c>
      <c r="R311" s="26"/>
      <c r="S311" s="27">
        <f t="shared" ref="S311:S374" si="182">Q311*(P311/P$380)</f>
        <v>0</v>
      </c>
      <c r="T311" s="27">
        <f t="shared" si="170"/>
        <v>0</v>
      </c>
      <c r="U311" s="44"/>
      <c r="V311" s="25">
        <f t="array" ref="V311">SUM(IF(Period=$V$2,IF(Site=$A$245,IF(Provider=$B311,I))))</f>
        <v>0</v>
      </c>
      <c r="W311" s="26">
        <f t="array" ref="W311">SUM(IF(Period=$V$2,IF(Site=$A$245,IF(Provider=$B311,J))))</f>
        <v>0</v>
      </c>
      <c r="X311" s="26"/>
      <c r="Y311" s="27">
        <f t="shared" ref="Y311:Y374" si="183">W311*(V311/V$380)</f>
        <v>0</v>
      </c>
      <c r="Z311" s="27">
        <f t="shared" si="171"/>
        <v>0</v>
      </c>
      <c r="AA311" s="44"/>
      <c r="AB311" s="25">
        <f t="array" ref="AB311">SUM(IF(Period=$AB$2,IF(Site=$A$245,IF(Provider=$B311,I))))</f>
        <v>0</v>
      </c>
      <c r="AC311" s="26">
        <f t="array" ref="AC311">SUM(IF(Period=$AB$2,IF(Site=$A$245,IF(Provider=$B311,J))))</f>
        <v>0</v>
      </c>
      <c r="AD311" s="26"/>
      <c r="AE311" s="27">
        <f t="shared" ref="AE311:AE374" si="184">AC311*(AB311/AB$380)</f>
        <v>0</v>
      </c>
      <c r="AF311" s="27">
        <f t="shared" si="172"/>
        <v>0</v>
      </c>
      <c r="AG311" s="44"/>
      <c r="AH311" s="25">
        <f t="array" ref="AH311">SUM(IF(Period=$AH$2,IF(Site=$A$245,IF(Provider=$B311,I))))</f>
        <v>0</v>
      </c>
      <c r="AI311" s="26">
        <f t="array" ref="AI311">SUM(IF(Period=$AH$2,IF(Site=$A$245,IF(Provider=$B311,J))))</f>
        <v>0</v>
      </c>
      <c r="AJ311" s="26"/>
      <c r="AK311" s="27">
        <f t="shared" ref="AK311:AK374" si="185">AI311*(AH311/AH$380)</f>
        <v>0</v>
      </c>
      <c r="AL311" s="27">
        <f t="shared" si="173"/>
        <v>0</v>
      </c>
      <c r="AM311" s="44"/>
      <c r="AN311" s="25">
        <f t="array" ref="AN311">SUM(IF(Period=$AN$2,IF(Site=$A$245,IF(Provider=$B311,I))))</f>
        <v>0</v>
      </c>
      <c r="AO311" s="26">
        <f t="array" ref="AO311">SUM(IF(Period=$AN$2,IF(Site=$A$245,IF(Provider=$B311,J))))</f>
        <v>0</v>
      </c>
      <c r="AP311" s="26"/>
      <c r="AQ311" s="27">
        <f t="shared" ref="AQ311:AQ374" si="186">AO311*(AN311/AN$380)</f>
        <v>0</v>
      </c>
      <c r="AR311" s="27">
        <f t="shared" si="174"/>
        <v>0</v>
      </c>
      <c r="AS311" s="44"/>
      <c r="AT311" s="25">
        <f t="array" ref="AT311">SUM(IF(Period=$AT$2,IF(Site=$A$245,IF(Provider=$B311,I))))</f>
        <v>0</v>
      </c>
      <c r="AU311" s="26">
        <f t="array" ref="AU311">SUM(IF(Period=$AT$2,IF(Site=$A$245,IF(Provider=$B311,J))))</f>
        <v>0</v>
      </c>
      <c r="AV311" s="26"/>
      <c r="AW311" s="27">
        <f t="shared" ref="AW311:AW374" si="187">AU311*(AT311/AT$380)</f>
        <v>0</v>
      </c>
      <c r="AX311" s="27">
        <f t="shared" si="175"/>
        <v>0</v>
      </c>
      <c r="AY311" s="44"/>
      <c r="AZ311" s="25">
        <f t="array" ref="AZ311">SUM(IF(Period=$AZ$2,IF(Site=$A$245,IF(Provider=$B311,I))))</f>
        <v>1</v>
      </c>
      <c r="BA311" s="26">
        <f t="array" ref="BA311">SUM(IF(Period=$AZ$2,IF(Site=$A$245,IF(Provider=$B311,J))))</f>
        <v>5</v>
      </c>
      <c r="BB311" s="26"/>
      <c r="BC311" s="27">
        <f t="shared" ref="BC311:BC374" si="188">BA311*(AZ311/AZ$380)</f>
        <v>7.8603993082848611E-4</v>
      </c>
      <c r="BD311" s="27">
        <f t="shared" si="176"/>
        <v>1.6292482648505981E-4</v>
      </c>
      <c r="BE311" s="44"/>
      <c r="BF311" s="25">
        <f t="array" ref="BF311">SUM(IF(Period=$BF$2,IF(Site=$A$245,IF(Provider=$B311,I))))</f>
        <v>0</v>
      </c>
      <c r="BG311" s="26">
        <f t="array" ref="BG311">SUM(IF(Period=$BF$2,IF(Site=$A$245,IF(Provider=$B311,J))))</f>
        <v>0</v>
      </c>
      <c r="BH311" s="26"/>
      <c r="BI311" s="27">
        <f t="shared" ref="BI311:BI374" si="189">BG311*(BF311/BF$380)</f>
        <v>0</v>
      </c>
      <c r="BJ311" s="27">
        <f t="shared" si="177"/>
        <v>0</v>
      </c>
      <c r="BK311" s="44"/>
      <c r="BL311" s="25">
        <f t="array" ref="BL311">SUM(IF(Period=$BL$2,IF(Site=$A$245,IF(Provider=$B311,I))))</f>
        <v>0</v>
      </c>
      <c r="BM311" s="26">
        <f t="array" ref="BM311">SUM(IF(Period=$BL$2,IF(Site=$A$245,IF(Provider=$B311,J))))</f>
        <v>0</v>
      </c>
      <c r="BN311" s="26"/>
      <c r="BO311" s="27">
        <f t="shared" ref="BO311:BO374" si="190">BM311*(BL311/BL$380)</f>
        <v>0</v>
      </c>
      <c r="BP311" s="27">
        <f t="shared" si="178"/>
        <v>0</v>
      </c>
      <c r="BQ311" s="44"/>
      <c r="BR311" s="25">
        <f t="array" ref="BR311">SUM(IF(Period=$BR$2,IF(Site=$A$245,IF(Provider=$B311,I))))</f>
        <v>44</v>
      </c>
      <c r="BS311" s="26">
        <f t="array" ref="BS311">SUM(IF(Period=$BR$2,IF(Site=$A$245,IF(Provider=$B311,J))))</f>
        <v>6.0681818181818201</v>
      </c>
      <c r="BT311" s="26"/>
      <c r="BU311" s="27">
        <f t="shared" ref="BU311:BU374" si="191">BS311*(BR311/BR$380)</f>
        <v>3.9450354609929086E-2</v>
      </c>
      <c r="BV311" s="27">
        <f t="shared" si="179"/>
        <v>7.8319791147223629E-3</v>
      </c>
    </row>
    <row r="312" spans="2:74" outlineLevel="1" x14ac:dyDescent="0.25">
      <c r="B312" s="20" t="s">
        <v>604</v>
      </c>
      <c r="C312" s="44"/>
      <c r="D312" s="25">
        <f t="array" ref="D312">SUM(IF(Period=$D$2,IF(Site=$A$245,IF(Provider=$B312,I))))</f>
        <v>102</v>
      </c>
      <c r="E312" s="26">
        <f t="array" ref="E312">SUM(IF(Period=$D$2,IF(Site=$A$245,IF(Provider=$B312,J))))</f>
        <v>17.509803921568629</v>
      </c>
      <c r="F312" s="26"/>
      <c r="G312" s="27">
        <f t="shared" si="180"/>
        <v>0.2428610280119663</v>
      </c>
      <c r="H312" s="27">
        <f t="shared" si="168"/>
        <v>5.1727633446288418E-2</v>
      </c>
      <c r="I312" s="44"/>
      <c r="J312" s="25">
        <f t="array" ref="J312">SUM(IF(Period=$J$2,IF(Site=$A$245,IF(Provider=$B312,I))))</f>
        <v>119</v>
      </c>
      <c r="K312" s="26">
        <f t="array" ref="K312">SUM(IF(Period=$J$2,IF(Site=$A$245,IF(Provider=$B312,J))))</f>
        <v>8.7142857142857135</v>
      </c>
      <c r="L312" s="26"/>
      <c r="M312" s="27">
        <f t="shared" si="181"/>
        <v>0.15514661879114303</v>
      </c>
      <c r="N312" s="27">
        <f t="shared" si="169"/>
        <v>3.2128140781361336E-2</v>
      </c>
      <c r="O312" s="44"/>
      <c r="P312" s="25">
        <f t="array" ref="P312">SUM(IF(Period=$P$2,IF(Site=$A$245,IF(Provider=$B312,I))))</f>
        <v>125</v>
      </c>
      <c r="Q312" s="26">
        <f t="array" ref="Q312">SUM(IF(Period=$P$2,IF(Site=$A$245,IF(Provider=$B312,J))))</f>
        <v>8.0239999999999991</v>
      </c>
      <c r="R312" s="26"/>
      <c r="S312" s="27">
        <f t="shared" si="182"/>
        <v>0.13646258503401359</v>
      </c>
      <c r="T312" s="27">
        <f t="shared" si="170"/>
        <v>2.8903233243040744E-2</v>
      </c>
      <c r="U312" s="44"/>
      <c r="V312" s="25">
        <f t="array" ref="V312">SUM(IF(Period=$V$2,IF(Site=$A$245,IF(Provider=$B312,I))))</f>
        <v>85</v>
      </c>
      <c r="W312" s="26">
        <f t="array" ref="W312">SUM(IF(Period=$V$2,IF(Site=$A$245,IF(Provider=$B312,J))))</f>
        <v>7.6941176470588237</v>
      </c>
      <c r="X312" s="26"/>
      <c r="Y312" s="27">
        <f t="shared" si="183"/>
        <v>9.6960711638250555E-2</v>
      </c>
      <c r="Z312" s="27">
        <f t="shared" si="171"/>
        <v>1.977862456904373E-2</v>
      </c>
      <c r="AA312" s="44"/>
      <c r="AB312" s="25">
        <f t="array" ref="AB312">SUM(IF(Period=$AB$2,IF(Site=$A$245,IF(Provider=$B312,I))))</f>
        <v>133</v>
      </c>
      <c r="AC312" s="26">
        <f t="array" ref="AC312">SUM(IF(Period=$AB$2,IF(Site=$A$245,IF(Provider=$B312,J))))</f>
        <v>9.3308270676691727</v>
      </c>
      <c r="AD312" s="26"/>
      <c r="AE312" s="27">
        <f t="shared" si="184"/>
        <v>0.18043035766211107</v>
      </c>
      <c r="AF312" s="27">
        <f t="shared" si="172"/>
        <v>3.7333413555548867E-2</v>
      </c>
      <c r="AG312" s="44"/>
      <c r="AH312" s="25">
        <f t="array" ref="AH312">SUM(IF(Period=$AH$2,IF(Site=$A$245,IF(Provider=$B312,I))))</f>
        <v>120</v>
      </c>
      <c r="AI312" s="26">
        <f t="array" ref="AI312">SUM(IF(Period=$AH$2,IF(Site=$A$245,IF(Provider=$B312,J))))</f>
        <v>7.2</v>
      </c>
      <c r="AJ312" s="26"/>
      <c r="AK312" s="27">
        <f t="shared" si="185"/>
        <v>0.15083798882681565</v>
      </c>
      <c r="AL312" s="27">
        <f t="shared" si="173"/>
        <v>2.9421780290131445E-2</v>
      </c>
      <c r="AM312" s="44"/>
      <c r="AN312" s="25">
        <f t="array" ref="AN312">SUM(IF(Period=$AN$2,IF(Site=$A$245,IF(Provider=$B312,I))))</f>
        <v>87</v>
      </c>
      <c r="AO312" s="26">
        <f t="array" ref="AO312">SUM(IF(Period=$AN$2,IF(Site=$A$245,IF(Provider=$B312,J))))</f>
        <v>6.6321839080459801</v>
      </c>
      <c r="AP312" s="26"/>
      <c r="AQ312" s="27">
        <f t="shared" si="186"/>
        <v>8.9443497132227601E-2</v>
      </c>
      <c r="AR312" s="27">
        <f t="shared" si="174"/>
        <v>1.8452190598017278E-2</v>
      </c>
      <c r="AS312" s="44"/>
      <c r="AT312" s="25">
        <f t="array" ref="AT312">SUM(IF(Period=$AT$2,IF(Site=$A$245,IF(Provider=$B312,I))))</f>
        <v>85</v>
      </c>
      <c r="AU312" s="26">
        <f t="array" ref="AU312">SUM(IF(Period=$AT$2,IF(Site=$A$245,IF(Provider=$B312,J))))</f>
        <v>7.9176470588235297</v>
      </c>
      <c r="AV312" s="26"/>
      <c r="AW312" s="27">
        <f t="shared" si="187"/>
        <v>0.10434108527131783</v>
      </c>
      <c r="AX312" s="27">
        <f t="shared" si="175"/>
        <v>2.1205532974131139E-2</v>
      </c>
      <c r="AY312" s="44"/>
      <c r="AZ312" s="25">
        <f t="array" ref="AZ312">SUM(IF(Period=$AZ$2,IF(Site=$A$245,IF(Provider=$B312,I))))</f>
        <v>101</v>
      </c>
      <c r="BA312" s="26">
        <f t="array" ref="BA312">SUM(IF(Period=$AZ$2,IF(Site=$A$245,IF(Provider=$B312,J))))</f>
        <v>11.029702970297</v>
      </c>
      <c r="BB312" s="26"/>
      <c r="BC312" s="27">
        <f t="shared" si="188"/>
        <v>0.17512969658858626</v>
      </c>
      <c r="BD312" s="27">
        <f t="shared" si="176"/>
        <v>3.6299651340871222E-2</v>
      </c>
      <c r="BE312" s="44"/>
      <c r="BF312" s="25">
        <f t="array" ref="BF312">SUM(IF(Period=$BF$2,IF(Site=$A$245,IF(Provider=$B312,I))))</f>
        <v>105</v>
      </c>
      <c r="BG312" s="26">
        <f t="array" ref="BG312">SUM(IF(Period=$BF$2,IF(Site=$A$245,IF(Provider=$B312,J))))</f>
        <v>11.8761904761905</v>
      </c>
      <c r="BH312" s="26"/>
      <c r="BI312" s="27">
        <f t="shared" si="189"/>
        <v>0.18948488071721661</v>
      </c>
      <c r="BJ312" s="27">
        <f t="shared" si="177"/>
        <v>3.8585308496812999E-2</v>
      </c>
      <c r="BK312" s="44"/>
      <c r="BL312" s="25">
        <f t="array" ref="BL312">SUM(IF(Period=$BL$2,IF(Site=$A$245,IF(Provider=$B312,I))))</f>
        <v>106</v>
      </c>
      <c r="BM312" s="26">
        <f t="array" ref="BM312">SUM(IF(Period=$BL$2,IF(Site=$A$245,IF(Provider=$B312,J))))</f>
        <v>8.6792452830188704</v>
      </c>
      <c r="BN312" s="26"/>
      <c r="BO312" s="27">
        <f t="shared" si="190"/>
        <v>0.14617095646647604</v>
      </c>
      <c r="BP312" s="27">
        <f t="shared" si="178"/>
        <v>2.8604296862854841E-2</v>
      </c>
      <c r="BQ312" s="44"/>
      <c r="BR312" s="25">
        <f t="array" ref="BR312">SUM(IF(Period=$BR$2,IF(Site=$A$245,IF(Provider=$B312,I))))</f>
        <v>93</v>
      </c>
      <c r="BS312" s="26">
        <f t="array" ref="BS312">SUM(IF(Period=$BR$2,IF(Site=$A$245,IF(Provider=$B312,J))))</f>
        <v>10.548387096774199</v>
      </c>
      <c r="BT312" s="26"/>
      <c r="BU312" s="27">
        <f t="shared" si="191"/>
        <v>0.14494680851063838</v>
      </c>
      <c r="BV312" s="27">
        <f t="shared" si="179"/>
        <v>2.8775923264204646E-2</v>
      </c>
    </row>
    <row r="313" spans="2:74" outlineLevel="1" x14ac:dyDescent="0.25">
      <c r="B313" s="20" t="s">
        <v>729</v>
      </c>
      <c r="C313" s="44"/>
      <c r="D313" s="25">
        <f t="array" ref="D313">SUM(IF(Period=$D$2,IF(Site=$A$245,IF(Provider=$B313,I))))</f>
        <v>0</v>
      </c>
      <c r="E313" s="26">
        <f t="array" ref="E313">SUM(IF(Period=$D$2,IF(Site=$A$245,IF(Provider=$B313,J))))</f>
        <v>0</v>
      </c>
      <c r="F313" s="26"/>
      <c r="G313" s="27">
        <f t="shared" si="180"/>
        <v>0</v>
      </c>
      <c r="H313" s="27">
        <f t="shared" si="168"/>
        <v>0</v>
      </c>
      <c r="I313" s="44"/>
      <c r="J313" s="25">
        <f t="array" ref="J313">SUM(IF(Period=$J$2,IF(Site=$A$245,IF(Provider=$B313,I))))</f>
        <v>0</v>
      </c>
      <c r="K313" s="26">
        <f t="array" ref="K313">SUM(IF(Period=$J$2,IF(Site=$A$245,IF(Provider=$B313,J))))</f>
        <v>0</v>
      </c>
      <c r="L313" s="26"/>
      <c r="M313" s="27">
        <f t="shared" si="181"/>
        <v>0</v>
      </c>
      <c r="N313" s="27">
        <f t="shared" si="169"/>
        <v>0</v>
      </c>
      <c r="O313" s="44"/>
      <c r="P313" s="25">
        <f t="array" ref="P313">SUM(IF(Period=$P$2,IF(Site=$A$245,IF(Provider=$B313,I))))</f>
        <v>0</v>
      </c>
      <c r="Q313" s="26">
        <f t="array" ref="Q313">SUM(IF(Period=$P$2,IF(Site=$A$245,IF(Provider=$B313,J))))</f>
        <v>0</v>
      </c>
      <c r="R313" s="26"/>
      <c r="S313" s="27">
        <f t="shared" si="182"/>
        <v>0</v>
      </c>
      <c r="T313" s="27">
        <f t="shared" si="170"/>
        <v>0</v>
      </c>
      <c r="U313" s="44"/>
      <c r="V313" s="25">
        <f t="array" ref="V313">SUM(IF(Period=$V$2,IF(Site=$A$245,IF(Provider=$B313,I))))</f>
        <v>0</v>
      </c>
      <c r="W313" s="26">
        <f t="array" ref="W313">SUM(IF(Period=$V$2,IF(Site=$A$245,IF(Provider=$B313,J))))</f>
        <v>0</v>
      </c>
      <c r="X313" s="26"/>
      <c r="Y313" s="27">
        <f t="shared" si="183"/>
        <v>0</v>
      </c>
      <c r="Z313" s="27">
        <f t="shared" si="171"/>
        <v>0</v>
      </c>
      <c r="AA313" s="44"/>
      <c r="AB313" s="25">
        <f t="array" ref="AB313">SUM(IF(Period=$AB$2,IF(Site=$A$245,IF(Provider=$B313,I))))</f>
        <v>0</v>
      </c>
      <c r="AC313" s="26">
        <f t="array" ref="AC313">SUM(IF(Period=$AB$2,IF(Site=$A$245,IF(Provider=$B313,J))))</f>
        <v>0</v>
      </c>
      <c r="AD313" s="26"/>
      <c r="AE313" s="27">
        <f t="shared" si="184"/>
        <v>0</v>
      </c>
      <c r="AF313" s="27">
        <f t="shared" si="172"/>
        <v>0</v>
      </c>
      <c r="AG313" s="44"/>
      <c r="AH313" s="25">
        <f t="array" ref="AH313">SUM(IF(Period=$AH$2,IF(Site=$A$245,IF(Provider=$B313,I))))</f>
        <v>0</v>
      </c>
      <c r="AI313" s="26">
        <f t="array" ref="AI313">SUM(IF(Period=$AH$2,IF(Site=$A$245,IF(Provider=$B313,J))))</f>
        <v>0</v>
      </c>
      <c r="AJ313" s="26"/>
      <c r="AK313" s="27">
        <f t="shared" si="185"/>
        <v>0</v>
      </c>
      <c r="AL313" s="27">
        <f t="shared" si="173"/>
        <v>0</v>
      </c>
      <c r="AM313" s="44"/>
      <c r="AN313" s="25">
        <f t="array" ref="AN313">SUM(IF(Period=$AN$2,IF(Site=$A$245,IF(Provider=$B313,I))))</f>
        <v>0</v>
      </c>
      <c r="AO313" s="26">
        <f t="array" ref="AO313">SUM(IF(Period=$AN$2,IF(Site=$A$245,IF(Provider=$B313,J))))</f>
        <v>0</v>
      </c>
      <c r="AP313" s="26"/>
      <c r="AQ313" s="27">
        <f t="shared" si="186"/>
        <v>0</v>
      </c>
      <c r="AR313" s="27">
        <f t="shared" si="174"/>
        <v>0</v>
      </c>
      <c r="AS313" s="44"/>
      <c r="AT313" s="25">
        <f t="array" ref="AT313">SUM(IF(Period=$AT$2,IF(Site=$A$245,IF(Provider=$B313,I))))</f>
        <v>0</v>
      </c>
      <c r="AU313" s="26">
        <f t="array" ref="AU313">SUM(IF(Period=$AT$2,IF(Site=$A$245,IF(Provider=$B313,J))))</f>
        <v>0</v>
      </c>
      <c r="AV313" s="26"/>
      <c r="AW313" s="27">
        <f t="shared" si="187"/>
        <v>0</v>
      </c>
      <c r="AX313" s="27">
        <f t="shared" si="175"/>
        <v>0</v>
      </c>
      <c r="AY313" s="44"/>
      <c r="AZ313" s="25">
        <f t="array" ref="AZ313">SUM(IF(Period=$AZ$2,IF(Site=$A$245,IF(Provider=$B313,I))))</f>
        <v>0</v>
      </c>
      <c r="BA313" s="26">
        <f t="array" ref="BA313">SUM(IF(Period=$AZ$2,IF(Site=$A$245,IF(Provider=$B313,J))))</f>
        <v>0</v>
      </c>
      <c r="BB313" s="26"/>
      <c r="BC313" s="27">
        <f t="shared" si="188"/>
        <v>0</v>
      </c>
      <c r="BD313" s="27">
        <f t="shared" si="176"/>
        <v>0</v>
      </c>
      <c r="BE313" s="44"/>
      <c r="BF313" s="25">
        <f t="array" ref="BF313">SUM(IF(Period=$BF$2,IF(Site=$A$245,IF(Provider=$B313,I))))</f>
        <v>0</v>
      </c>
      <c r="BG313" s="26">
        <f t="array" ref="BG313">SUM(IF(Period=$BF$2,IF(Site=$A$245,IF(Provider=$B313,J))))</f>
        <v>0</v>
      </c>
      <c r="BH313" s="26"/>
      <c r="BI313" s="27">
        <f t="shared" si="189"/>
        <v>0</v>
      </c>
      <c r="BJ313" s="27">
        <f t="shared" si="177"/>
        <v>0</v>
      </c>
      <c r="BK313" s="44"/>
      <c r="BL313" s="25">
        <f t="array" ref="BL313">SUM(IF(Period=$BL$2,IF(Site=$A$245,IF(Provider=$B313,I))))</f>
        <v>0</v>
      </c>
      <c r="BM313" s="26">
        <f t="array" ref="BM313">SUM(IF(Period=$BL$2,IF(Site=$A$245,IF(Provider=$B313,J))))</f>
        <v>0</v>
      </c>
      <c r="BN313" s="26"/>
      <c r="BO313" s="27">
        <f t="shared" si="190"/>
        <v>0</v>
      </c>
      <c r="BP313" s="27">
        <f t="shared" si="178"/>
        <v>0</v>
      </c>
      <c r="BQ313" s="44"/>
      <c r="BR313" s="25">
        <f t="array" ref="BR313">SUM(IF(Period=$BR$2,IF(Site=$A$245,IF(Provider=$B313,I))))</f>
        <v>26</v>
      </c>
      <c r="BS313" s="26">
        <f t="array" ref="BS313">SUM(IF(Period=$BR$2,IF(Site=$A$245,IF(Provider=$B313,J))))</f>
        <v>9.0384615384615401</v>
      </c>
      <c r="BT313" s="26"/>
      <c r="BU313" s="27">
        <f t="shared" si="191"/>
        <v>3.4722222222222231E-2</v>
      </c>
      <c r="BV313" s="27">
        <f t="shared" si="179"/>
        <v>6.8933149511601318E-3</v>
      </c>
    </row>
    <row r="314" spans="2:74" outlineLevel="1" x14ac:dyDescent="0.25">
      <c r="B314" s="20" t="s">
        <v>838</v>
      </c>
      <c r="C314" s="44"/>
      <c r="D314" s="25">
        <f t="array" ref="D314">SUM(IF(Period=$D$2,IF(Site=$A$245,IF(Provider=$B314,I))))</f>
        <v>0</v>
      </c>
      <c r="E314" s="26">
        <f t="array" ref="E314">SUM(IF(Period=$D$2,IF(Site=$A$245,IF(Provider=$B314,J))))</f>
        <v>0</v>
      </c>
      <c r="F314" s="26"/>
      <c r="G314" s="27">
        <f t="shared" si="180"/>
        <v>0</v>
      </c>
      <c r="H314" s="27">
        <f t="shared" si="168"/>
        <v>0</v>
      </c>
      <c r="I314" s="44"/>
      <c r="J314" s="25">
        <f t="array" ref="J314">SUM(IF(Period=$J$2,IF(Site=$A$245,IF(Provider=$B314,I))))</f>
        <v>0</v>
      </c>
      <c r="K314" s="26">
        <f t="array" ref="K314">SUM(IF(Period=$J$2,IF(Site=$A$245,IF(Provider=$B314,J))))</f>
        <v>0</v>
      </c>
      <c r="L314" s="26"/>
      <c r="M314" s="27">
        <f t="shared" si="181"/>
        <v>0</v>
      </c>
      <c r="N314" s="27">
        <f t="shared" si="169"/>
        <v>0</v>
      </c>
      <c r="O314" s="44"/>
      <c r="P314" s="25">
        <f t="array" ref="P314">SUM(IF(Period=$P$2,IF(Site=$A$245,IF(Provider=$B314,I))))</f>
        <v>1</v>
      </c>
      <c r="Q314" s="26">
        <f t="array" ref="Q314">SUM(IF(Period=$P$2,IF(Site=$A$245,IF(Provider=$B314,J))))</f>
        <v>2</v>
      </c>
      <c r="R314" s="26"/>
      <c r="S314" s="27">
        <f t="shared" si="182"/>
        <v>2.7210884353741496E-4</v>
      </c>
      <c r="T314" s="27">
        <f t="shared" si="170"/>
        <v>5.7633565788715346E-5</v>
      </c>
      <c r="U314" s="44"/>
      <c r="V314" s="25">
        <f t="array" ref="V314">SUM(IF(Period=$V$2,IF(Site=$A$245,IF(Provider=$B314,I))))</f>
        <v>0</v>
      </c>
      <c r="W314" s="26">
        <f t="array" ref="W314">SUM(IF(Period=$V$2,IF(Site=$A$245,IF(Provider=$B314,J))))</f>
        <v>0</v>
      </c>
      <c r="X314" s="26"/>
      <c r="Y314" s="27">
        <f t="shared" si="183"/>
        <v>0</v>
      </c>
      <c r="Z314" s="27">
        <f t="shared" si="171"/>
        <v>0</v>
      </c>
      <c r="AA314" s="44"/>
      <c r="AB314" s="25">
        <f t="array" ref="AB314">SUM(IF(Period=$AB$2,IF(Site=$A$245,IF(Provider=$B314,I))))</f>
        <v>0</v>
      </c>
      <c r="AC314" s="26">
        <f t="array" ref="AC314">SUM(IF(Period=$AB$2,IF(Site=$A$245,IF(Provider=$B314,J))))</f>
        <v>0</v>
      </c>
      <c r="AD314" s="26"/>
      <c r="AE314" s="27">
        <f t="shared" si="184"/>
        <v>0</v>
      </c>
      <c r="AF314" s="27">
        <f t="shared" si="172"/>
        <v>0</v>
      </c>
      <c r="AG314" s="44"/>
      <c r="AH314" s="25">
        <f t="array" ref="AH314">SUM(IF(Period=$AH$2,IF(Site=$A$245,IF(Provider=$B314,I))))</f>
        <v>0</v>
      </c>
      <c r="AI314" s="26">
        <f t="array" ref="AI314">SUM(IF(Period=$AH$2,IF(Site=$A$245,IF(Provider=$B314,J))))</f>
        <v>0</v>
      </c>
      <c r="AJ314" s="26"/>
      <c r="AK314" s="27">
        <f t="shared" si="185"/>
        <v>0</v>
      </c>
      <c r="AL314" s="27">
        <f t="shared" si="173"/>
        <v>0</v>
      </c>
      <c r="AM314" s="44"/>
      <c r="AN314" s="25">
        <f t="array" ref="AN314">SUM(IF(Period=$AN$2,IF(Site=$A$245,IF(Provider=$B314,I))))</f>
        <v>0</v>
      </c>
      <c r="AO314" s="26">
        <f t="array" ref="AO314">SUM(IF(Period=$AN$2,IF(Site=$A$245,IF(Provider=$B314,J))))</f>
        <v>0</v>
      </c>
      <c r="AP314" s="26"/>
      <c r="AQ314" s="27">
        <f t="shared" si="186"/>
        <v>0</v>
      </c>
      <c r="AR314" s="27">
        <f t="shared" si="174"/>
        <v>0</v>
      </c>
      <c r="AS314" s="44"/>
      <c r="AT314" s="25">
        <f t="array" ref="AT314">SUM(IF(Period=$AT$2,IF(Site=$A$245,IF(Provider=$B314,I))))</f>
        <v>0</v>
      </c>
      <c r="AU314" s="26">
        <f t="array" ref="AU314">SUM(IF(Period=$AT$2,IF(Site=$A$245,IF(Provider=$B314,J))))</f>
        <v>0</v>
      </c>
      <c r="AV314" s="26"/>
      <c r="AW314" s="27">
        <f t="shared" si="187"/>
        <v>0</v>
      </c>
      <c r="AX314" s="27">
        <f t="shared" si="175"/>
        <v>0</v>
      </c>
      <c r="AY314" s="44"/>
      <c r="AZ314" s="25">
        <f t="array" ref="AZ314">SUM(IF(Period=$AZ$2,IF(Site=$A$245,IF(Provider=$B314,I))))</f>
        <v>0</v>
      </c>
      <c r="BA314" s="26">
        <f t="array" ref="BA314">SUM(IF(Period=$AZ$2,IF(Site=$A$245,IF(Provider=$B314,J))))</f>
        <v>0</v>
      </c>
      <c r="BB314" s="26"/>
      <c r="BC314" s="27">
        <f t="shared" si="188"/>
        <v>0</v>
      </c>
      <c r="BD314" s="27">
        <f t="shared" si="176"/>
        <v>0</v>
      </c>
      <c r="BE314" s="44"/>
      <c r="BF314" s="25">
        <f t="array" ref="BF314">SUM(IF(Period=$BF$2,IF(Site=$A$245,IF(Provider=$B314,I))))</f>
        <v>0</v>
      </c>
      <c r="BG314" s="26">
        <f t="array" ref="BG314">SUM(IF(Period=$BF$2,IF(Site=$A$245,IF(Provider=$B314,J))))</f>
        <v>0</v>
      </c>
      <c r="BH314" s="26"/>
      <c r="BI314" s="27">
        <f t="shared" si="189"/>
        <v>0</v>
      </c>
      <c r="BJ314" s="27">
        <f t="shared" si="177"/>
        <v>0</v>
      </c>
      <c r="BK314" s="44"/>
      <c r="BL314" s="25">
        <f t="array" ref="BL314">SUM(IF(Period=$BL$2,IF(Site=$A$245,IF(Provider=$B314,I))))</f>
        <v>0</v>
      </c>
      <c r="BM314" s="26">
        <f t="array" ref="BM314">SUM(IF(Period=$BL$2,IF(Site=$A$245,IF(Provider=$B314,J))))</f>
        <v>0</v>
      </c>
      <c r="BN314" s="26"/>
      <c r="BO314" s="27">
        <f t="shared" si="190"/>
        <v>0</v>
      </c>
      <c r="BP314" s="27">
        <f t="shared" si="178"/>
        <v>0</v>
      </c>
      <c r="BQ314" s="44"/>
      <c r="BR314" s="25">
        <f t="array" ref="BR314">SUM(IF(Period=$BR$2,IF(Site=$A$245,IF(Provider=$B314,I))))</f>
        <v>0</v>
      </c>
      <c r="BS314" s="26">
        <f t="array" ref="BS314">SUM(IF(Period=$BR$2,IF(Site=$A$245,IF(Provider=$B314,J))))</f>
        <v>0</v>
      </c>
      <c r="BT314" s="26"/>
      <c r="BU314" s="27">
        <f t="shared" si="191"/>
        <v>0</v>
      </c>
      <c r="BV314" s="27">
        <f t="shared" si="179"/>
        <v>0</v>
      </c>
    </row>
    <row r="315" spans="2:74" outlineLevel="1" x14ac:dyDescent="0.25">
      <c r="B315" s="20" t="s">
        <v>618</v>
      </c>
      <c r="C315" s="44"/>
      <c r="D315" s="25">
        <f t="array" ref="D315">SUM(IF(Period=$D$2,IF(Site=$A$245,IF(Provider=$B315,I))))</f>
        <v>60</v>
      </c>
      <c r="E315" s="26">
        <f t="array" ref="E315">SUM(IF(Period=$D$2,IF(Site=$A$245,IF(Provider=$B315,J))))</f>
        <v>6.1</v>
      </c>
      <c r="F315" s="26"/>
      <c r="G315" s="27">
        <f t="shared" si="180"/>
        <v>4.9768833288006527E-2</v>
      </c>
      <c r="H315" s="27">
        <f t="shared" si="168"/>
        <v>1.060039968720132E-2</v>
      </c>
      <c r="I315" s="44"/>
      <c r="J315" s="25">
        <f t="array" ref="J315">SUM(IF(Period=$J$2,IF(Site=$A$245,IF(Provider=$B315,I))))</f>
        <v>53</v>
      </c>
      <c r="K315" s="26">
        <f t="array" ref="K315">SUM(IF(Period=$J$2,IF(Site=$A$245,IF(Provider=$B315,J))))</f>
        <v>4.1509433962264151</v>
      </c>
      <c r="L315" s="26"/>
      <c r="M315" s="27">
        <f t="shared" si="181"/>
        <v>3.2914422501496107E-2</v>
      </c>
      <c r="N315" s="27">
        <f t="shared" si="169"/>
        <v>6.8159990085819621E-3</v>
      </c>
      <c r="O315" s="44"/>
      <c r="P315" s="25">
        <f t="array" ref="P315">SUM(IF(Period=$P$2,IF(Site=$A$245,IF(Provider=$B315,I))))</f>
        <v>45</v>
      </c>
      <c r="Q315" s="26">
        <f t="array" ref="Q315">SUM(IF(Period=$P$2,IF(Site=$A$245,IF(Provider=$B315,J))))</f>
        <v>5.1333333333333337</v>
      </c>
      <c r="R315" s="26"/>
      <c r="S315" s="27">
        <f t="shared" si="182"/>
        <v>3.1428571428571431E-2</v>
      </c>
      <c r="T315" s="27">
        <f t="shared" si="170"/>
        <v>6.6566768485966229E-3</v>
      </c>
      <c r="U315" s="44"/>
      <c r="V315" s="25">
        <f t="array" ref="V315">SUM(IF(Period=$V$2,IF(Site=$A$245,IF(Provider=$B315,I))))</f>
        <v>50</v>
      </c>
      <c r="W315" s="26">
        <f t="array" ref="W315">SUM(IF(Period=$V$2,IF(Site=$A$245,IF(Provider=$B315,J))))</f>
        <v>3.66</v>
      </c>
      <c r="X315" s="26"/>
      <c r="Y315" s="27">
        <f t="shared" si="183"/>
        <v>2.7131208302446256E-2</v>
      </c>
      <c r="Z315" s="27">
        <f t="shared" si="171"/>
        <v>5.5343857739067323E-3</v>
      </c>
      <c r="AA315" s="44"/>
      <c r="AB315" s="25">
        <f t="array" ref="AB315">SUM(IF(Period=$AB$2,IF(Site=$A$245,IF(Provider=$B315,I))))</f>
        <v>26</v>
      </c>
      <c r="AC315" s="26">
        <f t="array" ref="AC315">SUM(IF(Period=$AB$2,IF(Site=$A$245,IF(Provider=$B315,J))))</f>
        <v>2.8846153846153846</v>
      </c>
      <c r="AD315" s="26"/>
      <c r="AE315" s="27">
        <f t="shared" si="184"/>
        <v>1.0904332654841524E-2</v>
      </c>
      <c r="AF315" s="27">
        <f t="shared" si="172"/>
        <v>2.2562498119791823E-3</v>
      </c>
      <c r="AG315" s="44"/>
      <c r="AH315" s="25">
        <f t="array" ref="AH315">SUM(IF(Period=$AH$2,IF(Site=$A$245,IF(Provider=$B315,I))))</f>
        <v>0</v>
      </c>
      <c r="AI315" s="26">
        <f t="array" ref="AI315">SUM(IF(Period=$AH$2,IF(Site=$A$245,IF(Provider=$B315,J))))</f>
        <v>0</v>
      </c>
      <c r="AJ315" s="26"/>
      <c r="AK315" s="27">
        <f t="shared" si="185"/>
        <v>0</v>
      </c>
      <c r="AL315" s="27">
        <f t="shared" si="173"/>
        <v>0</v>
      </c>
      <c r="AM315" s="44"/>
      <c r="AN315" s="25">
        <f t="array" ref="AN315">SUM(IF(Period=$AN$2,IF(Site=$A$245,IF(Provider=$B315,I))))</f>
        <v>0</v>
      </c>
      <c r="AO315" s="26">
        <f t="array" ref="AO315">SUM(IF(Period=$AN$2,IF(Site=$A$245,IF(Provider=$B315,J))))</f>
        <v>0</v>
      </c>
      <c r="AP315" s="26"/>
      <c r="AQ315" s="27">
        <f t="shared" si="186"/>
        <v>0</v>
      </c>
      <c r="AR315" s="27">
        <f t="shared" si="174"/>
        <v>0</v>
      </c>
      <c r="AS315" s="44"/>
      <c r="AT315" s="25">
        <f t="array" ref="AT315">SUM(IF(Period=$AT$2,IF(Site=$A$245,IF(Provider=$B315,I))))</f>
        <v>0</v>
      </c>
      <c r="AU315" s="26">
        <f t="array" ref="AU315">SUM(IF(Period=$AT$2,IF(Site=$A$245,IF(Provider=$B315,J))))</f>
        <v>0</v>
      </c>
      <c r="AV315" s="26"/>
      <c r="AW315" s="27">
        <f t="shared" si="187"/>
        <v>0</v>
      </c>
      <c r="AX315" s="27">
        <f t="shared" si="175"/>
        <v>0</v>
      </c>
      <c r="AY315" s="44"/>
      <c r="AZ315" s="25">
        <f t="array" ref="AZ315">SUM(IF(Period=$AZ$2,IF(Site=$A$245,IF(Provider=$B315,I))))</f>
        <v>0</v>
      </c>
      <c r="BA315" s="26">
        <f t="array" ref="BA315">SUM(IF(Period=$AZ$2,IF(Site=$A$245,IF(Provider=$B315,J))))</f>
        <v>0</v>
      </c>
      <c r="BB315" s="26"/>
      <c r="BC315" s="27">
        <f t="shared" si="188"/>
        <v>0</v>
      </c>
      <c r="BD315" s="27">
        <f t="shared" si="176"/>
        <v>0</v>
      </c>
      <c r="BE315" s="44"/>
      <c r="BF315" s="25">
        <f t="array" ref="BF315">SUM(IF(Period=$BF$2,IF(Site=$A$245,IF(Provider=$B315,I))))</f>
        <v>22</v>
      </c>
      <c r="BG315" s="26">
        <f t="array" ref="BG315">SUM(IF(Period=$BF$2,IF(Site=$A$245,IF(Provider=$B315,J))))</f>
        <v>3.6363636363636398</v>
      </c>
      <c r="BH315" s="26"/>
      <c r="BI315" s="27">
        <f t="shared" si="189"/>
        <v>1.2156207263333852E-2</v>
      </c>
      <c r="BJ315" s="27">
        <f t="shared" si="177"/>
        <v>2.4754007054892031E-3</v>
      </c>
      <c r="BK315" s="44"/>
      <c r="BL315" s="25">
        <f t="array" ref="BL315">SUM(IF(Period=$BL$2,IF(Site=$A$245,IF(Provider=$B315,I))))</f>
        <v>8</v>
      </c>
      <c r="BM315" s="26">
        <f t="array" ref="BM315">SUM(IF(Period=$BL$2,IF(Site=$A$245,IF(Provider=$B315,J))))</f>
        <v>2.125</v>
      </c>
      <c r="BN315" s="26"/>
      <c r="BO315" s="27">
        <f t="shared" si="190"/>
        <v>2.7009850651414048E-3</v>
      </c>
      <c r="BP315" s="27">
        <f t="shared" si="178"/>
        <v>5.2855765942231756E-4</v>
      </c>
      <c r="BQ315" s="44"/>
      <c r="BR315" s="25">
        <f t="array" ref="BR315">SUM(IF(Period=$BR$2,IF(Site=$A$245,IF(Provider=$B315,I))))</f>
        <v>48</v>
      </c>
      <c r="BS315" s="26">
        <f t="array" ref="BS315">SUM(IF(Period=$BR$2,IF(Site=$A$245,IF(Provider=$B315,J))))</f>
        <v>3.4583333333333299</v>
      </c>
      <c r="BT315" s="26"/>
      <c r="BU315" s="27">
        <f t="shared" si="191"/>
        <v>2.4527186761229291E-2</v>
      </c>
      <c r="BV315" s="27">
        <f t="shared" si="179"/>
        <v>4.8693203484790658E-3</v>
      </c>
    </row>
    <row r="316" spans="2:74" outlineLevel="1" x14ac:dyDescent="0.25">
      <c r="B316" s="20" t="s">
        <v>616</v>
      </c>
      <c r="C316" s="44"/>
      <c r="D316" s="25">
        <f t="array" ref="D316">SUM(IF(Period=$D$2,IF(Site=$A$245,IF(Provider=$B316,I))))</f>
        <v>66</v>
      </c>
      <c r="E316" s="26">
        <f t="array" ref="E316">SUM(IF(Period=$D$2,IF(Site=$A$245,IF(Provider=$B316,J))))</f>
        <v>4.8181818181818183</v>
      </c>
      <c r="F316" s="26"/>
      <c r="G316" s="27">
        <f t="shared" si="180"/>
        <v>4.3241773184661408E-2</v>
      </c>
      <c r="H316" s="27">
        <f t="shared" si="168"/>
        <v>9.2101833347814754E-3</v>
      </c>
      <c r="I316" s="44"/>
      <c r="J316" s="25">
        <f t="array" ref="J316">SUM(IF(Period=$J$2,IF(Site=$A$245,IF(Provider=$B316,I))))</f>
        <v>69</v>
      </c>
      <c r="K316" s="26">
        <f t="array" ref="K316">SUM(IF(Period=$J$2,IF(Site=$A$245,IF(Provider=$B316,J))))</f>
        <v>6.4347826086956523</v>
      </c>
      <c r="L316" s="26"/>
      <c r="M316" s="27">
        <f t="shared" si="181"/>
        <v>6.6427289048473975E-2</v>
      </c>
      <c r="N316" s="27">
        <f t="shared" si="169"/>
        <v>1.3755925271865414E-2</v>
      </c>
      <c r="O316" s="44"/>
      <c r="P316" s="25">
        <f t="array" ref="P316">SUM(IF(Period=$P$2,IF(Site=$A$245,IF(Provider=$B316,I))))</f>
        <v>90</v>
      </c>
      <c r="Q316" s="26">
        <f t="array" ref="Q316">SUM(IF(Period=$P$2,IF(Site=$A$245,IF(Provider=$B316,J))))</f>
        <v>5.2111111111111112</v>
      </c>
      <c r="R316" s="26"/>
      <c r="S316" s="27">
        <f t="shared" si="182"/>
        <v>6.3809523809523802E-2</v>
      </c>
      <c r="T316" s="27">
        <f t="shared" si="170"/>
        <v>1.351507117745375E-2</v>
      </c>
      <c r="U316" s="44"/>
      <c r="V316" s="25">
        <f t="array" ref="V316">SUM(IF(Period=$V$2,IF(Site=$A$245,IF(Provider=$B316,I))))</f>
        <v>61</v>
      </c>
      <c r="W316" s="26">
        <f t="array" ref="W316">SUM(IF(Period=$V$2,IF(Site=$A$245,IF(Provider=$B316,J))))</f>
        <v>5.278688524590164</v>
      </c>
      <c r="X316" s="26"/>
      <c r="Y316" s="27">
        <f t="shared" si="183"/>
        <v>4.7739065974796144E-2</v>
      </c>
      <c r="Z316" s="27">
        <f t="shared" si="171"/>
        <v>9.73809955845884E-3</v>
      </c>
      <c r="AA316" s="44"/>
      <c r="AB316" s="25">
        <f t="array" ref="AB316">SUM(IF(Period=$AB$2,IF(Site=$A$245,IF(Provider=$B316,I))))</f>
        <v>89</v>
      </c>
      <c r="AC316" s="26">
        <f t="array" ref="AC316">SUM(IF(Period=$AB$2,IF(Site=$A$245,IF(Provider=$B316,J))))</f>
        <v>6.1685393258426968</v>
      </c>
      <c r="AD316" s="26"/>
      <c r="AE316" s="27">
        <f t="shared" si="184"/>
        <v>7.9819715033439959E-2</v>
      </c>
      <c r="AF316" s="27">
        <f t="shared" si="172"/>
        <v>1.6515748623687616E-2</v>
      </c>
      <c r="AG316" s="44"/>
      <c r="AH316" s="25">
        <f t="array" ref="AH316">SUM(IF(Period=$AH$2,IF(Site=$A$245,IF(Provider=$B316,I))))</f>
        <v>42</v>
      </c>
      <c r="AI316" s="26">
        <f t="array" ref="AI316">SUM(IF(Period=$AH$2,IF(Site=$A$245,IF(Provider=$B316,J))))</f>
        <v>3.8571428571428599</v>
      </c>
      <c r="AJ316" s="26"/>
      <c r="AK316" s="27">
        <f t="shared" si="185"/>
        <v>2.8282122905027952E-2</v>
      </c>
      <c r="AL316" s="27">
        <f t="shared" si="173"/>
        <v>5.5165838043996504E-3</v>
      </c>
      <c r="AM316" s="44"/>
      <c r="AN316" s="25">
        <f t="array" ref="AN316">SUM(IF(Period=$AN$2,IF(Site=$A$245,IF(Provider=$B316,I))))</f>
        <v>72</v>
      </c>
      <c r="AO316" s="26">
        <f t="array" ref="AO316">SUM(IF(Period=$AN$2,IF(Site=$A$245,IF(Provider=$B316,J))))</f>
        <v>6.8611111111111098</v>
      </c>
      <c r="AP316" s="26"/>
      <c r="AQ316" s="27">
        <f t="shared" si="186"/>
        <v>7.6577274841109891E-2</v>
      </c>
      <c r="AR316" s="27">
        <f t="shared" si="174"/>
        <v>1.5797889350815473E-2</v>
      </c>
      <c r="AS316" s="44"/>
      <c r="AT316" s="25">
        <f t="array" ref="AT316">SUM(IF(Period=$AT$2,IF(Site=$A$245,IF(Provider=$B316,I))))</f>
        <v>92</v>
      </c>
      <c r="AU316" s="26">
        <f t="array" ref="AU316">SUM(IF(Period=$AT$2,IF(Site=$A$245,IF(Provider=$B316,J))))</f>
        <v>5.6739130434782599</v>
      </c>
      <c r="AV316" s="26"/>
      <c r="AW316" s="27">
        <f t="shared" si="187"/>
        <v>8.0930232558139525E-2</v>
      </c>
      <c r="AX316" s="27">
        <f t="shared" si="175"/>
        <v>1.6447679364779276E-2</v>
      </c>
      <c r="AY316" s="44"/>
      <c r="AZ316" s="25">
        <f t="array" ref="AZ316">SUM(IF(Period=$AZ$2,IF(Site=$A$245,IF(Provider=$B316,I))))</f>
        <v>86</v>
      </c>
      <c r="BA316" s="26">
        <f t="array" ref="BA316">SUM(IF(Period=$AZ$2,IF(Site=$A$245,IF(Provider=$B316,J))))</f>
        <v>6.3023255813953503</v>
      </c>
      <c r="BB316" s="26"/>
      <c r="BC316" s="27">
        <f t="shared" si="188"/>
        <v>8.520672850180791E-2</v>
      </c>
      <c r="BD316" s="27">
        <f t="shared" si="176"/>
        <v>1.7661051190980485E-2</v>
      </c>
      <c r="BE316" s="44"/>
      <c r="BF316" s="25">
        <f t="array" ref="BF316">SUM(IF(Period=$BF$2,IF(Site=$A$245,IF(Provider=$B316,I))))</f>
        <v>107</v>
      </c>
      <c r="BG316" s="26">
        <f t="array" ref="BG316">SUM(IF(Period=$BF$2,IF(Site=$A$245,IF(Provider=$B316,J))))</f>
        <v>7.05607476635514</v>
      </c>
      <c r="BH316" s="26"/>
      <c r="BI316" s="27">
        <f t="shared" si="189"/>
        <v>0.11472420604771311</v>
      </c>
      <c r="BJ316" s="27">
        <f t="shared" si="177"/>
        <v>2.3361594158054333E-2</v>
      </c>
      <c r="BK316" s="44"/>
      <c r="BL316" s="25">
        <f t="array" ref="BL316">SUM(IF(Period=$BL$2,IF(Site=$A$245,IF(Provider=$B316,I))))</f>
        <v>93</v>
      </c>
      <c r="BM316" s="26">
        <f t="array" ref="BM316">SUM(IF(Period=$BL$2,IF(Site=$A$245,IF(Provider=$B316,J))))</f>
        <v>20.526881720430101</v>
      </c>
      <c r="BN316" s="26"/>
      <c r="BO316" s="27">
        <f t="shared" si="190"/>
        <v>0.30330473466793761</v>
      </c>
      <c r="BP316" s="27">
        <f t="shared" si="178"/>
        <v>5.9353915990423757E-2</v>
      </c>
      <c r="BQ316" s="44"/>
      <c r="BR316" s="25">
        <f t="array" ref="BR316">SUM(IF(Period=$BR$2,IF(Site=$A$245,IF(Provider=$B316,I))))</f>
        <v>83</v>
      </c>
      <c r="BS316" s="26">
        <f t="array" ref="BS316">SUM(IF(Period=$BR$2,IF(Site=$A$245,IF(Provider=$B316,J))))</f>
        <v>5.1084337349397604</v>
      </c>
      <c r="BT316" s="26"/>
      <c r="BU316" s="27">
        <f t="shared" si="191"/>
        <v>6.264775413711586E-2</v>
      </c>
      <c r="BV316" s="27">
        <f t="shared" si="179"/>
        <v>1.2437300167199558E-2</v>
      </c>
    </row>
    <row r="317" spans="2:74" outlineLevel="1" x14ac:dyDescent="0.25">
      <c r="B317" s="20" t="s">
        <v>602</v>
      </c>
      <c r="C317" s="44"/>
      <c r="D317" s="25">
        <f t="array" ref="D317">SUM(IF(Period=$D$2,IF(Site=$A$245,IF(Provider=$B317,I))))</f>
        <v>121</v>
      </c>
      <c r="E317" s="26">
        <f t="array" ref="E317">SUM(IF(Period=$D$2,IF(Site=$A$245,IF(Provider=$B317,J))))</f>
        <v>15.438016528925619</v>
      </c>
      <c r="F317" s="26"/>
      <c r="G317" s="27">
        <f t="shared" si="180"/>
        <v>0.25401142235518082</v>
      </c>
      <c r="H317" s="27">
        <f t="shared" si="168"/>
        <v>5.4102586381672313E-2</v>
      </c>
      <c r="I317" s="44"/>
      <c r="J317" s="25">
        <f t="array" ref="J317">SUM(IF(Period=$J$2,IF(Site=$A$245,IF(Provider=$B317,I))))</f>
        <v>74</v>
      </c>
      <c r="K317" s="26">
        <f t="array" ref="K317">SUM(IF(Period=$J$2,IF(Site=$A$245,IF(Provider=$B317,J))))</f>
        <v>5.5675675675675675</v>
      </c>
      <c r="L317" s="26"/>
      <c r="M317" s="27">
        <f t="shared" si="181"/>
        <v>6.1639736684619986E-2</v>
      </c>
      <c r="N317" s="27">
        <f t="shared" si="169"/>
        <v>1.2764507234253493E-2</v>
      </c>
      <c r="O317" s="44"/>
      <c r="P317" s="25">
        <f t="array" ref="P317">SUM(IF(Period=$P$2,IF(Site=$A$245,IF(Provider=$B317,I))))</f>
        <v>93</v>
      </c>
      <c r="Q317" s="26">
        <f t="array" ref="Q317">SUM(IF(Period=$P$2,IF(Site=$A$245,IF(Provider=$B317,J))))</f>
        <v>8.0107526881720439</v>
      </c>
      <c r="R317" s="26"/>
      <c r="S317" s="27">
        <f t="shared" si="182"/>
        <v>0.10136054421768709</v>
      </c>
      <c r="T317" s="27">
        <f t="shared" si="170"/>
        <v>2.146850325629647E-2</v>
      </c>
      <c r="U317" s="44"/>
      <c r="V317" s="25">
        <f t="array" ref="V317">SUM(IF(Period=$V$2,IF(Site=$A$245,IF(Provider=$B317,I))))</f>
        <v>84</v>
      </c>
      <c r="W317" s="26">
        <f t="array" ref="W317">SUM(IF(Period=$V$2,IF(Site=$A$245,IF(Provider=$B317,J))))</f>
        <v>7.833333333333333</v>
      </c>
      <c r="X317" s="26"/>
      <c r="Y317" s="27">
        <f t="shared" si="183"/>
        <v>9.7553743513713861E-2</v>
      </c>
      <c r="Z317" s="27">
        <f t="shared" si="171"/>
        <v>1.989959474989415E-2</v>
      </c>
      <c r="AA317" s="44"/>
      <c r="AB317" s="25">
        <f t="array" ref="AB317">SUM(IF(Period=$AB$2,IF(Site=$A$245,IF(Provider=$B317,I))))</f>
        <v>101</v>
      </c>
      <c r="AC317" s="26">
        <f t="array" ref="AC317">SUM(IF(Period=$AB$2,IF(Site=$A$245,IF(Provider=$B317,J))))</f>
        <v>6.1485148514851486</v>
      </c>
      <c r="AD317" s="26"/>
      <c r="AE317" s="27">
        <f t="shared" si="184"/>
        <v>9.0287874382087824E-2</v>
      </c>
      <c r="AF317" s="27">
        <f t="shared" si="172"/>
        <v>1.868174844318763E-2</v>
      </c>
      <c r="AG317" s="44"/>
      <c r="AH317" s="25">
        <f t="array" ref="AH317">SUM(IF(Period=$AH$2,IF(Site=$A$245,IF(Provider=$B317,I))))</f>
        <v>102</v>
      </c>
      <c r="AI317" s="26">
        <f t="array" ref="AI317">SUM(IF(Period=$AH$2,IF(Site=$A$245,IF(Provider=$B317,J))))</f>
        <v>5.3627450980392197</v>
      </c>
      <c r="AJ317" s="26"/>
      <c r="AK317" s="27">
        <f t="shared" si="185"/>
        <v>9.5495810055865993E-2</v>
      </c>
      <c r="AL317" s="27">
        <f t="shared" si="173"/>
        <v>1.8626983586460547E-2</v>
      </c>
      <c r="AM317" s="44"/>
      <c r="AN317" s="25">
        <f t="array" ref="AN317">SUM(IF(Period=$AN$2,IF(Site=$A$245,IF(Provider=$B317,I))))</f>
        <v>92</v>
      </c>
      <c r="AO317" s="26">
        <f t="array" ref="AO317">SUM(IF(Period=$AN$2,IF(Site=$A$245,IF(Provider=$B317,J))))</f>
        <v>4.4782608695652204</v>
      </c>
      <c r="AP317" s="26"/>
      <c r="AQ317" s="27">
        <f t="shared" si="186"/>
        <v>6.3866067276391297E-2</v>
      </c>
      <c r="AR317" s="27">
        <f t="shared" si="174"/>
        <v>1.3175567636712512E-2</v>
      </c>
      <c r="AS317" s="44"/>
      <c r="AT317" s="25">
        <f t="array" ref="AT317">SUM(IF(Period=$AT$2,IF(Site=$A$245,IF(Provider=$B317,I))))</f>
        <v>59</v>
      </c>
      <c r="AU317" s="26">
        <f t="array" ref="AU317">SUM(IF(Period=$AT$2,IF(Site=$A$245,IF(Provider=$B317,J))))</f>
        <v>7.2203389830508504</v>
      </c>
      <c r="AV317" s="26"/>
      <c r="AW317" s="27">
        <f t="shared" si="187"/>
        <v>6.6046511627907006E-2</v>
      </c>
      <c r="AX317" s="27">
        <f t="shared" si="175"/>
        <v>1.3422818791946314E-2</v>
      </c>
      <c r="AY317" s="44"/>
      <c r="AZ317" s="25">
        <f t="array" ref="AZ317">SUM(IF(Period=$AZ$2,IF(Site=$A$245,IF(Provider=$B317,I))))</f>
        <v>97</v>
      </c>
      <c r="BA317" s="26">
        <f t="array" ref="BA317">SUM(IF(Period=$AZ$2,IF(Site=$A$245,IF(Provider=$B317,J))))</f>
        <v>15.989690721649501</v>
      </c>
      <c r="BB317" s="26"/>
      <c r="BC317" s="27">
        <f t="shared" si="188"/>
        <v>0.24382958654299663</v>
      </c>
      <c r="BD317" s="27">
        <f t="shared" si="176"/>
        <v>5.0539281175665599E-2</v>
      </c>
      <c r="BE317" s="44"/>
      <c r="BF317" s="25">
        <f t="array" ref="BF317">SUM(IF(Period=$BF$2,IF(Site=$A$245,IF(Provider=$B317,I))))</f>
        <v>106</v>
      </c>
      <c r="BG317" s="26">
        <f t="array" ref="BG317">SUM(IF(Period=$BF$2,IF(Site=$A$245,IF(Provider=$B317,J))))</f>
        <v>10</v>
      </c>
      <c r="BH317" s="26"/>
      <c r="BI317" s="27">
        <f t="shared" si="189"/>
        <v>0.16106974623917336</v>
      </c>
      <c r="BJ317" s="27">
        <f t="shared" si="177"/>
        <v>3.2799059347731911E-2</v>
      </c>
      <c r="BK317" s="44"/>
      <c r="BL317" s="25">
        <f t="array" ref="BL317">SUM(IF(Period=$BL$2,IF(Site=$A$245,IF(Provider=$B317,I))))</f>
        <v>64</v>
      </c>
      <c r="BM317" s="26">
        <f t="array" ref="BM317">SUM(IF(Period=$BL$2,IF(Site=$A$245,IF(Provider=$B317,J))))</f>
        <v>7.390625</v>
      </c>
      <c r="BN317" s="26"/>
      <c r="BO317" s="27">
        <f t="shared" si="190"/>
        <v>7.5150937400699086E-2</v>
      </c>
      <c r="BP317" s="27">
        <f t="shared" si="178"/>
        <v>1.4706339582750364E-2</v>
      </c>
      <c r="BQ317" s="44"/>
      <c r="BR317" s="25">
        <f t="array" ref="BR317">SUM(IF(Period=$BR$2,IF(Site=$A$245,IF(Provider=$B317,I))))</f>
        <v>0</v>
      </c>
      <c r="BS317" s="26">
        <f t="array" ref="BS317">SUM(IF(Period=$BR$2,IF(Site=$A$245,IF(Provider=$B317,J))))</f>
        <v>0</v>
      </c>
      <c r="BT317" s="26"/>
      <c r="BU317" s="27">
        <f t="shared" si="191"/>
        <v>0</v>
      </c>
      <c r="BV317" s="27">
        <f t="shared" si="179"/>
        <v>0</v>
      </c>
    </row>
    <row r="318" spans="2:74" outlineLevel="1" x14ac:dyDescent="0.25">
      <c r="B318" s="20" t="s">
        <v>808</v>
      </c>
      <c r="C318" s="44"/>
      <c r="D318" s="25">
        <f t="array" ref="D318">SUM(IF(Period=$D$2,IF(Site=$A$245,IF(Provider=$B318,I))))</f>
        <v>0</v>
      </c>
      <c r="E318" s="26">
        <f t="array" ref="E318">SUM(IF(Period=$D$2,IF(Site=$A$245,IF(Provider=$B318,J))))</f>
        <v>0</v>
      </c>
      <c r="F318" s="26"/>
      <c r="G318" s="27">
        <f t="shared" si="180"/>
        <v>0</v>
      </c>
      <c r="H318" s="27">
        <f t="shared" si="168"/>
        <v>0</v>
      </c>
      <c r="I318" s="44"/>
      <c r="J318" s="25">
        <f t="array" ref="J318">SUM(IF(Period=$J$2,IF(Site=$A$245,IF(Provider=$B318,I))))</f>
        <v>1</v>
      </c>
      <c r="K318" s="26">
        <f t="array" ref="K318">SUM(IF(Period=$J$2,IF(Site=$A$245,IF(Provider=$B318,J))))</f>
        <v>4</v>
      </c>
      <c r="L318" s="26"/>
      <c r="M318" s="27">
        <f t="shared" si="181"/>
        <v>5.9844404548174744E-4</v>
      </c>
      <c r="N318" s="27">
        <f t="shared" si="169"/>
        <v>1.2392725470149023E-4</v>
      </c>
      <c r="O318" s="44"/>
      <c r="P318" s="25">
        <f t="array" ref="P318">SUM(IF(Period=$P$2,IF(Site=$A$245,IF(Provider=$B318,I))))</f>
        <v>0</v>
      </c>
      <c r="Q318" s="26">
        <f t="array" ref="Q318">SUM(IF(Period=$P$2,IF(Site=$A$245,IF(Provider=$B318,J))))</f>
        <v>0</v>
      </c>
      <c r="R318" s="26"/>
      <c r="S318" s="27">
        <f t="shared" si="182"/>
        <v>0</v>
      </c>
      <c r="T318" s="27">
        <f t="shared" si="170"/>
        <v>0</v>
      </c>
      <c r="U318" s="44"/>
      <c r="V318" s="25">
        <f t="array" ref="V318">SUM(IF(Period=$V$2,IF(Site=$A$245,IF(Provider=$B318,I))))</f>
        <v>0</v>
      </c>
      <c r="W318" s="26">
        <f t="array" ref="W318">SUM(IF(Period=$V$2,IF(Site=$A$245,IF(Provider=$B318,J))))</f>
        <v>0</v>
      </c>
      <c r="X318" s="26"/>
      <c r="Y318" s="27">
        <f t="shared" si="183"/>
        <v>0</v>
      </c>
      <c r="Z318" s="27">
        <f t="shared" si="171"/>
        <v>0</v>
      </c>
      <c r="AA318" s="44"/>
      <c r="AB318" s="25">
        <f t="array" ref="AB318">SUM(IF(Period=$AB$2,IF(Site=$A$245,IF(Provider=$B318,I))))</f>
        <v>1</v>
      </c>
      <c r="AC318" s="26">
        <f t="array" ref="AC318">SUM(IF(Period=$AB$2,IF(Site=$A$245,IF(Provider=$B318,J))))</f>
        <v>8</v>
      </c>
      <c r="AD318" s="26"/>
      <c r="AE318" s="27">
        <f t="shared" si="184"/>
        <v>1.1631288165164292E-3</v>
      </c>
      <c r="AF318" s="27">
        <f t="shared" si="172"/>
        <v>2.4066664661111277E-4</v>
      </c>
      <c r="AG318" s="44"/>
      <c r="AH318" s="25">
        <f t="array" ref="AH318">SUM(IF(Period=$AH$2,IF(Site=$A$245,IF(Provider=$B318,I))))</f>
        <v>0</v>
      </c>
      <c r="AI318" s="26">
        <f t="array" ref="AI318">SUM(IF(Period=$AH$2,IF(Site=$A$245,IF(Provider=$B318,J))))</f>
        <v>0</v>
      </c>
      <c r="AJ318" s="26"/>
      <c r="AK318" s="27">
        <f t="shared" si="185"/>
        <v>0</v>
      </c>
      <c r="AL318" s="27">
        <f t="shared" si="173"/>
        <v>0</v>
      </c>
      <c r="AM318" s="44"/>
      <c r="AN318" s="25">
        <f t="array" ref="AN318">SUM(IF(Period=$AN$2,IF(Site=$A$245,IF(Provider=$B318,I))))</f>
        <v>0</v>
      </c>
      <c r="AO318" s="26">
        <f t="array" ref="AO318">SUM(IF(Period=$AN$2,IF(Site=$A$245,IF(Provider=$B318,J))))</f>
        <v>0</v>
      </c>
      <c r="AP318" s="26"/>
      <c r="AQ318" s="27">
        <f t="shared" si="186"/>
        <v>0</v>
      </c>
      <c r="AR318" s="27">
        <f t="shared" si="174"/>
        <v>0</v>
      </c>
      <c r="AS318" s="44"/>
      <c r="AT318" s="25">
        <f t="array" ref="AT318">SUM(IF(Period=$AT$2,IF(Site=$A$245,IF(Provider=$B318,I))))</f>
        <v>0</v>
      </c>
      <c r="AU318" s="26">
        <f t="array" ref="AU318">SUM(IF(Period=$AT$2,IF(Site=$A$245,IF(Provider=$B318,J))))</f>
        <v>0</v>
      </c>
      <c r="AV318" s="26"/>
      <c r="AW318" s="27">
        <f t="shared" si="187"/>
        <v>0</v>
      </c>
      <c r="AX318" s="27">
        <f t="shared" si="175"/>
        <v>0</v>
      </c>
      <c r="AY318" s="44"/>
      <c r="AZ318" s="25">
        <f t="array" ref="AZ318">SUM(IF(Period=$AZ$2,IF(Site=$A$245,IF(Provider=$B318,I))))</f>
        <v>0</v>
      </c>
      <c r="BA318" s="26">
        <f t="array" ref="BA318">SUM(IF(Period=$AZ$2,IF(Site=$A$245,IF(Provider=$B318,J))))</f>
        <v>0</v>
      </c>
      <c r="BB318" s="26"/>
      <c r="BC318" s="27">
        <f t="shared" si="188"/>
        <v>0</v>
      </c>
      <c r="BD318" s="27">
        <f t="shared" si="176"/>
        <v>0</v>
      </c>
      <c r="BE318" s="44"/>
      <c r="BF318" s="25">
        <f t="array" ref="BF318">SUM(IF(Period=$BF$2,IF(Site=$A$245,IF(Provider=$B318,I))))</f>
        <v>0</v>
      </c>
      <c r="BG318" s="26">
        <f t="array" ref="BG318">SUM(IF(Period=$BF$2,IF(Site=$A$245,IF(Provider=$B318,J))))</f>
        <v>0</v>
      </c>
      <c r="BH318" s="26"/>
      <c r="BI318" s="27">
        <f t="shared" si="189"/>
        <v>0</v>
      </c>
      <c r="BJ318" s="27">
        <f t="shared" si="177"/>
        <v>0</v>
      </c>
      <c r="BK318" s="44"/>
      <c r="BL318" s="25">
        <f t="array" ref="BL318">SUM(IF(Period=$BL$2,IF(Site=$A$245,IF(Provider=$B318,I))))</f>
        <v>0</v>
      </c>
      <c r="BM318" s="26">
        <f t="array" ref="BM318">SUM(IF(Period=$BL$2,IF(Site=$A$245,IF(Provider=$B318,J))))</f>
        <v>0</v>
      </c>
      <c r="BN318" s="26"/>
      <c r="BO318" s="27">
        <f t="shared" si="190"/>
        <v>0</v>
      </c>
      <c r="BP318" s="27">
        <f t="shared" si="178"/>
        <v>0</v>
      </c>
      <c r="BQ318" s="44"/>
      <c r="BR318" s="25">
        <f t="array" ref="BR318">SUM(IF(Period=$BR$2,IF(Site=$A$245,IF(Provider=$B318,I))))</f>
        <v>1</v>
      </c>
      <c r="BS318" s="26">
        <f t="array" ref="BS318">SUM(IF(Period=$BR$2,IF(Site=$A$245,IF(Provider=$B318,J))))</f>
        <v>6</v>
      </c>
      <c r="BT318" s="26"/>
      <c r="BU318" s="27">
        <f t="shared" si="191"/>
        <v>8.8652482269503544E-4</v>
      </c>
      <c r="BV318" s="27">
        <f t="shared" si="179"/>
        <v>1.7599953066791823E-4</v>
      </c>
    </row>
    <row r="319" spans="2:74" outlineLevel="1" x14ac:dyDescent="0.25">
      <c r="B319" s="20" t="s">
        <v>619</v>
      </c>
      <c r="C319" s="44"/>
      <c r="D319" s="25">
        <f t="array" ref="D319">SUM(IF(Period=$D$2,IF(Site=$A$245,IF(Provider=$B319,I))))</f>
        <v>59</v>
      </c>
      <c r="E319" s="26">
        <f t="array" ref="E319">SUM(IF(Period=$D$2,IF(Site=$A$245,IF(Provider=$B319,J))))</f>
        <v>8.2881355932203391</v>
      </c>
      <c r="F319" s="26"/>
      <c r="G319" s="27">
        <f t="shared" si="180"/>
        <v>6.6494424802828397E-2</v>
      </c>
      <c r="H319" s="27">
        <f t="shared" si="168"/>
        <v>1.4162829090277175E-2</v>
      </c>
      <c r="I319" s="44"/>
      <c r="J319" s="25">
        <f t="array" ref="J319">SUM(IF(Period=$J$2,IF(Site=$A$245,IF(Provider=$B319,I))))</f>
        <v>36</v>
      </c>
      <c r="K319" s="26">
        <f t="array" ref="K319">SUM(IF(Period=$J$2,IF(Site=$A$245,IF(Provider=$B319,J))))</f>
        <v>8.6666666666666661</v>
      </c>
      <c r="L319" s="26"/>
      <c r="M319" s="27">
        <f t="shared" si="181"/>
        <v>4.66786355475763E-2</v>
      </c>
      <c r="N319" s="27">
        <f t="shared" si="169"/>
        <v>9.6663258667162369E-3</v>
      </c>
      <c r="O319" s="44"/>
      <c r="P319" s="25">
        <f t="array" ref="P319">SUM(IF(Period=$P$2,IF(Site=$A$245,IF(Provider=$B319,I))))</f>
        <v>55</v>
      </c>
      <c r="Q319" s="26">
        <f t="array" ref="Q319">SUM(IF(Period=$P$2,IF(Site=$A$245,IF(Provider=$B319,J))))</f>
        <v>3.1272727272727274</v>
      </c>
      <c r="R319" s="26"/>
      <c r="S319" s="27">
        <f t="shared" si="182"/>
        <v>2.3401360544217688E-2</v>
      </c>
      <c r="T319" s="27">
        <f t="shared" si="170"/>
        <v>4.9564866578295204E-3</v>
      </c>
      <c r="U319" s="44"/>
      <c r="V319" s="25">
        <f t="array" ref="V319">SUM(IF(Period=$V$2,IF(Site=$A$245,IF(Provider=$B319,I))))</f>
        <v>41</v>
      </c>
      <c r="W319" s="26">
        <f t="array" ref="W319">SUM(IF(Period=$V$2,IF(Site=$A$245,IF(Provider=$B319,J))))</f>
        <v>4.2439024390243905</v>
      </c>
      <c r="X319" s="26"/>
      <c r="Y319" s="27">
        <f t="shared" si="183"/>
        <v>2.5796886582653819E-2</v>
      </c>
      <c r="Z319" s="27">
        <f t="shared" si="171"/>
        <v>5.2622028669932867E-3</v>
      </c>
      <c r="AA319" s="44"/>
      <c r="AB319" s="25">
        <f t="array" ref="AB319">SUM(IF(Period=$AB$2,IF(Site=$A$245,IF(Provider=$B319,I))))</f>
        <v>0</v>
      </c>
      <c r="AC319" s="26">
        <f t="array" ref="AC319">SUM(IF(Period=$AB$2,IF(Site=$A$245,IF(Provider=$B319,J))))</f>
        <v>0</v>
      </c>
      <c r="AD319" s="26"/>
      <c r="AE319" s="27">
        <f t="shared" si="184"/>
        <v>0</v>
      </c>
      <c r="AF319" s="27">
        <f t="shared" si="172"/>
        <v>0</v>
      </c>
      <c r="AG319" s="44"/>
      <c r="AH319" s="25">
        <f t="array" ref="AH319">SUM(IF(Period=$AH$2,IF(Site=$A$245,IF(Provider=$B319,I))))</f>
        <v>0</v>
      </c>
      <c r="AI319" s="26">
        <f t="array" ref="AI319">SUM(IF(Period=$AH$2,IF(Site=$A$245,IF(Provider=$B319,J))))</f>
        <v>0</v>
      </c>
      <c r="AJ319" s="26"/>
      <c r="AK319" s="27">
        <f t="shared" si="185"/>
        <v>0</v>
      </c>
      <c r="AL319" s="27">
        <f t="shared" si="173"/>
        <v>0</v>
      </c>
      <c r="AM319" s="44"/>
      <c r="AN319" s="25">
        <f t="array" ref="AN319">SUM(IF(Period=$AN$2,IF(Site=$A$245,IF(Provider=$B319,I))))</f>
        <v>0</v>
      </c>
      <c r="AO319" s="26">
        <f t="array" ref="AO319">SUM(IF(Period=$AN$2,IF(Site=$A$245,IF(Provider=$B319,J))))</f>
        <v>0</v>
      </c>
      <c r="AP319" s="26"/>
      <c r="AQ319" s="27">
        <f t="shared" si="186"/>
        <v>0</v>
      </c>
      <c r="AR319" s="27">
        <f t="shared" si="174"/>
        <v>0</v>
      </c>
      <c r="AS319" s="44"/>
      <c r="AT319" s="25">
        <f t="array" ref="AT319">SUM(IF(Period=$AT$2,IF(Site=$A$245,IF(Provider=$B319,I))))</f>
        <v>0</v>
      </c>
      <c r="AU319" s="26">
        <f t="array" ref="AU319">SUM(IF(Period=$AT$2,IF(Site=$A$245,IF(Provider=$B319,J))))</f>
        <v>0</v>
      </c>
      <c r="AV319" s="26"/>
      <c r="AW319" s="27">
        <f t="shared" si="187"/>
        <v>0</v>
      </c>
      <c r="AX319" s="27">
        <f t="shared" si="175"/>
        <v>0</v>
      </c>
      <c r="AY319" s="44"/>
      <c r="AZ319" s="25">
        <f t="array" ref="AZ319">SUM(IF(Period=$AZ$2,IF(Site=$A$245,IF(Provider=$B319,I))))</f>
        <v>6</v>
      </c>
      <c r="BA319" s="26">
        <f t="array" ref="BA319">SUM(IF(Period=$AZ$2,IF(Site=$A$245,IF(Provider=$B319,J))))</f>
        <v>5.1666666666666696</v>
      </c>
      <c r="BB319" s="26"/>
      <c r="BC319" s="27">
        <f t="shared" si="188"/>
        <v>4.8734475711366167E-3</v>
      </c>
      <c r="BD319" s="27">
        <f t="shared" si="176"/>
        <v>1.0101339242073713E-3</v>
      </c>
      <c r="BE319" s="44"/>
      <c r="BF319" s="25">
        <f t="array" ref="BF319">SUM(IF(Period=$BF$2,IF(Site=$A$245,IF(Provider=$B319,I))))</f>
        <v>3</v>
      </c>
      <c r="BG319" s="26">
        <f t="array" ref="BG319">SUM(IF(Period=$BF$2,IF(Site=$A$245,IF(Provider=$B319,J))))</f>
        <v>4</v>
      </c>
      <c r="BH319" s="26"/>
      <c r="BI319" s="27">
        <f t="shared" si="189"/>
        <v>1.8234310895000759E-3</v>
      </c>
      <c r="BJ319" s="27">
        <f t="shared" si="177"/>
        <v>3.7131010582338014E-4</v>
      </c>
      <c r="BK319" s="44"/>
      <c r="BL319" s="25">
        <f t="array" ref="BL319">SUM(IF(Period=$BL$2,IF(Site=$A$245,IF(Provider=$B319,I))))</f>
        <v>60</v>
      </c>
      <c r="BM319" s="26">
        <f t="array" ref="BM319">SUM(IF(Period=$BL$2,IF(Site=$A$245,IF(Provider=$B319,J))))</f>
        <v>11.0833333333333</v>
      </c>
      <c r="BN319" s="26"/>
      <c r="BO319" s="27">
        <f t="shared" si="190"/>
        <v>0.10565618048935463</v>
      </c>
      <c r="BP319" s="27">
        <f t="shared" si="178"/>
        <v>2.0675931971520008E-2</v>
      </c>
      <c r="BQ319" s="44"/>
      <c r="BR319" s="25">
        <f t="array" ref="BR319">SUM(IF(Period=$BR$2,IF(Site=$A$245,IF(Provider=$B319,I))))</f>
        <v>81</v>
      </c>
      <c r="BS319" s="26">
        <f t="array" ref="BS319">SUM(IF(Period=$BR$2,IF(Site=$A$245,IF(Provider=$B319,J))))</f>
        <v>10.851851851851899</v>
      </c>
      <c r="BT319" s="26"/>
      <c r="BU319" s="27">
        <f t="shared" si="191"/>
        <v>0.12987588652482326</v>
      </c>
      <c r="BV319" s="27">
        <f t="shared" si="179"/>
        <v>2.5783931242850132E-2</v>
      </c>
    </row>
    <row r="320" spans="2:74" outlineLevel="1" x14ac:dyDescent="0.25">
      <c r="B320" s="20" t="s">
        <v>887</v>
      </c>
      <c r="C320" s="44"/>
      <c r="D320" s="25">
        <f t="array" ref="D320">SUM(IF(Period=$D$2,IF(Site=$A$245,IF(Provider=$B320,I))))</f>
        <v>0</v>
      </c>
      <c r="E320" s="26">
        <f t="array" ref="E320">SUM(IF(Period=$D$2,IF(Site=$A$245,IF(Provider=$B320,J))))</f>
        <v>0</v>
      </c>
      <c r="F320" s="26"/>
      <c r="G320" s="27">
        <f t="shared" si="180"/>
        <v>0</v>
      </c>
      <c r="H320" s="27">
        <f t="shared" si="168"/>
        <v>0</v>
      </c>
      <c r="I320" s="44"/>
      <c r="J320" s="25">
        <f t="array" ref="J320">SUM(IF(Period=$J$2,IF(Site=$A$245,IF(Provider=$B320,I))))</f>
        <v>0</v>
      </c>
      <c r="K320" s="26">
        <f t="array" ref="K320">SUM(IF(Period=$J$2,IF(Site=$A$245,IF(Provider=$B320,J))))</f>
        <v>0</v>
      </c>
      <c r="L320" s="26"/>
      <c r="M320" s="27">
        <f t="shared" si="181"/>
        <v>0</v>
      </c>
      <c r="N320" s="27">
        <f t="shared" si="169"/>
        <v>0</v>
      </c>
      <c r="O320" s="44"/>
      <c r="P320" s="25">
        <f t="array" ref="P320">SUM(IF(Period=$P$2,IF(Site=$A$245,IF(Provider=$B320,I))))</f>
        <v>0</v>
      </c>
      <c r="Q320" s="26">
        <f t="array" ref="Q320">SUM(IF(Period=$P$2,IF(Site=$A$245,IF(Provider=$B320,J))))</f>
        <v>0</v>
      </c>
      <c r="R320" s="26"/>
      <c r="S320" s="27">
        <f t="shared" si="182"/>
        <v>0</v>
      </c>
      <c r="T320" s="27">
        <f t="shared" si="170"/>
        <v>0</v>
      </c>
      <c r="U320" s="44"/>
      <c r="V320" s="25">
        <f t="array" ref="V320">SUM(IF(Period=$V$2,IF(Site=$A$245,IF(Provider=$B320,I))))</f>
        <v>0</v>
      </c>
      <c r="W320" s="26">
        <f t="array" ref="W320">SUM(IF(Period=$V$2,IF(Site=$A$245,IF(Provider=$B320,J))))</f>
        <v>0</v>
      </c>
      <c r="X320" s="26"/>
      <c r="Y320" s="27">
        <f t="shared" si="183"/>
        <v>0</v>
      </c>
      <c r="Z320" s="27">
        <f t="shared" si="171"/>
        <v>0</v>
      </c>
      <c r="AA320" s="44"/>
      <c r="AB320" s="25">
        <f t="array" ref="AB320">SUM(IF(Period=$AB$2,IF(Site=$A$245,IF(Provider=$B320,I))))</f>
        <v>1</v>
      </c>
      <c r="AC320" s="26">
        <f t="array" ref="AC320">SUM(IF(Period=$AB$2,IF(Site=$A$245,IF(Provider=$B320,J))))</f>
        <v>0</v>
      </c>
      <c r="AD320" s="26"/>
      <c r="AE320" s="27">
        <f t="shared" si="184"/>
        <v>0</v>
      </c>
      <c r="AF320" s="27">
        <f t="shared" si="172"/>
        <v>0</v>
      </c>
      <c r="AG320" s="44"/>
      <c r="AH320" s="25">
        <f t="array" ref="AH320">SUM(IF(Period=$AH$2,IF(Site=$A$245,IF(Provider=$B320,I))))</f>
        <v>0</v>
      </c>
      <c r="AI320" s="26">
        <f t="array" ref="AI320">SUM(IF(Period=$AH$2,IF(Site=$A$245,IF(Provider=$B320,J))))</f>
        <v>0</v>
      </c>
      <c r="AJ320" s="26"/>
      <c r="AK320" s="27">
        <f t="shared" si="185"/>
        <v>0</v>
      </c>
      <c r="AL320" s="27">
        <f t="shared" si="173"/>
        <v>0</v>
      </c>
      <c r="AM320" s="44"/>
      <c r="AN320" s="25">
        <f t="array" ref="AN320">SUM(IF(Period=$AN$2,IF(Site=$A$245,IF(Provider=$B320,I))))</f>
        <v>0</v>
      </c>
      <c r="AO320" s="26">
        <f t="array" ref="AO320">SUM(IF(Period=$AN$2,IF(Site=$A$245,IF(Provider=$B320,J))))</f>
        <v>0</v>
      </c>
      <c r="AP320" s="26"/>
      <c r="AQ320" s="27">
        <f t="shared" si="186"/>
        <v>0</v>
      </c>
      <c r="AR320" s="27">
        <f t="shared" si="174"/>
        <v>0</v>
      </c>
      <c r="AS320" s="44"/>
      <c r="AT320" s="25">
        <f t="array" ref="AT320">SUM(IF(Period=$AT$2,IF(Site=$A$245,IF(Provider=$B320,I))))</f>
        <v>0</v>
      </c>
      <c r="AU320" s="26">
        <f t="array" ref="AU320">SUM(IF(Period=$AT$2,IF(Site=$A$245,IF(Provider=$B320,J))))</f>
        <v>0</v>
      </c>
      <c r="AV320" s="26"/>
      <c r="AW320" s="27">
        <f t="shared" si="187"/>
        <v>0</v>
      </c>
      <c r="AX320" s="27">
        <f t="shared" si="175"/>
        <v>0</v>
      </c>
      <c r="AY320" s="44"/>
      <c r="AZ320" s="25">
        <f t="array" ref="AZ320">SUM(IF(Period=$AZ$2,IF(Site=$A$245,IF(Provider=$B320,I))))</f>
        <v>0</v>
      </c>
      <c r="BA320" s="26">
        <f t="array" ref="BA320">SUM(IF(Period=$AZ$2,IF(Site=$A$245,IF(Provider=$B320,J))))</f>
        <v>0</v>
      </c>
      <c r="BB320" s="26"/>
      <c r="BC320" s="27">
        <f t="shared" si="188"/>
        <v>0</v>
      </c>
      <c r="BD320" s="27">
        <f t="shared" si="176"/>
        <v>0</v>
      </c>
      <c r="BE320" s="44"/>
      <c r="BF320" s="25">
        <f t="array" ref="BF320">SUM(IF(Period=$BF$2,IF(Site=$A$245,IF(Provider=$B320,I))))</f>
        <v>0</v>
      </c>
      <c r="BG320" s="26">
        <f t="array" ref="BG320">SUM(IF(Period=$BF$2,IF(Site=$A$245,IF(Provider=$B320,J))))</f>
        <v>0</v>
      </c>
      <c r="BH320" s="26"/>
      <c r="BI320" s="27">
        <f t="shared" si="189"/>
        <v>0</v>
      </c>
      <c r="BJ320" s="27">
        <f t="shared" si="177"/>
        <v>0</v>
      </c>
      <c r="BK320" s="44"/>
      <c r="BL320" s="25">
        <f t="array" ref="BL320">SUM(IF(Period=$BL$2,IF(Site=$A$245,IF(Provider=$B320,I))))</f>
        <v>0</v>
      </c>
      <c r="BM320" s="26">
        <f t="array" ref="BM320">SUM(IF(Period=$BL$2,IF(Site=$A$245,IF(Provider=$B320,J))))</f>
        <v>0</v>
      </c>
      <c r="BN320" s="26"/>
      <c r="BO320" s="27">
        <f t="shared" si="190"/>
        <v>0</v>
      </c>
      <c r="BP320" s="27">
        <f t="shared" si="178"/>
        <v>0</v>
      </c>
      <c r="BQ320" s="44"/>
      <c r="BR320" s="25">
        <f t="array" ref="BR320">SUM(IF(Period=$BR$2,IF(Site=$A$245,IF(Provider=$B320,I))))</f>
        <v>0</v>
      </c>
      <c r="BS320" s="26">
        <f t="array" ref="BS320">SUM(IF(Period=$BR$2,IF(Site=$A$245,IF(Provider=$B320,J))))</f>
        <v>0</v>
      </c>
      <c r="BT320" s="26"/>
      <c r="BU320" s="27">
        <f t="shared" si="191"/>
        <v>0</v>
      </c>
      <c r="BV320" s="27">
        <f t="shared" si="179"/>
        <v>0</v>
      </c>
    </row>
    <row r="321" spans="2:74" outlineLevel="1" x14ac:dyDescent="0.25">
      <c r="B321" s="20" t="s">
        <v>613</v>
      </c>
      <c r="C321" s="44"/>
      <c r="D321" s="25">
        <f t="array" ref="D321">SUM(IF(Period=$D$2,IF(Site=$A$245,IF(Provider=$B321,I))))</f>
        <v>70</v>
      </c>
      <c r="E321" s="26">
        <f t="array" ref="E321">SUM(IF(Period=$D$2,IF(Site=$A$245,IF(Provider=$B321,J))))</f>
        <v>7.128571428571429</v>
      </c>
      <c r="F321" s="26"/>
      <c r="G321" s="27">
        <f t="shared" si="180"/>
        <v>6.7854228991025306E-2</v>
      </c>
      <c r="H321" s="27">
        <f t="shared" si="168"/>
        <v>1.445245749703131E-2</v>
      </c>
      <c r="I321" s="44"/>
      <c r="J321" s="25">
        <f t="array" ref="J321">SUM(IF(Period=$J$2,IF(Site=$A$245,IF(Provider=$B321,I))))</f>
        <v>0</v>
      </c>
      <c r="K321" s="26">
        <f t="array" ref="K321">SUM(IF(Period=$J$2,IF(Site=$A$245,IF(Provider=$B321,J))))</f>
        <v>0</v>
      </c>
      <c r="L321" s="26"/>
      <c r="M321" s="27">
        <f t="shared" si="181"/>
        <v>0</v>
      </c>
      <c r="N321" s="27">
        <f t="shared" si="169"/>
        <v>0</v>
      </c>
      <c r="O321" s="44"/>
      <c r="P321" s="25">
        <f t="array" ref="P321">SUM(IF(Period=$P$2,IF(Site=$A$245,IF(Provider=$B321,I))))</f>
        <v>0</v>
      </c>
      <c r="Q321" s="26">
        <f t="array" ref="Q321">SUM(IF(Period=$P$2,IF(Site=$A$245,IF(Provider=$B321,J))))</f>
        <v>0</v>
      </c>
      <c r="R321" s="26"/>
      <c r="S321" s="27">
        <f t="shared" si="182"/>
        <v>0</v>
      </c>
      <c r="T321" s="27">
        <f t="shared" si="170"/>
        <v>0</v>
      </c>
      <c r="U321" s="44"/>
      <c r="V321" s="25">
        <f t="array" ref="V321">SUM(IF(Period=$V$2,IF(Site=$A$245,IF(Provider=$B321,I))))</f>
        <v>0</v>
      </c>
      <c r="W321" s="26">
        <f t="array" ref="W321">SUM(IF(Period=$V$2,IF(Site=$A$245,IF(Provider=$B321,J))))</f>
        <v>0</v>
      </c>
      <c r="X321" s="26"/>
      <c r="Y321" s="27">
        <f t="shared" si="183"/>
        <v>0</v>
      </c>
      <c r="Z321" s="27">
        <f t="shared" si="171"/>
        <v>0</v>
      </c>
      <c r="AA321" s="44"/>
      <c r="AB321" s="25">
        <f t="array" ref="AB321">SUM(IF(Period=$AB$2,IF(Site=$A$245,IF(Provider=$B321,I))))</f>
        <v>0</v>
      </c>
      <c r="AC321" s="26">
        <f t="array" ref="AC321">SUM(IF(Period=$AB$2,IF(Site=$A$245,IF(Provider=$B321,J))))</f>
        <v>0</v>
      </c>
      <c r="AD321" s="26"/>
      <c r="AE321" s="27">
        <f t="shared" si="184"/>
        <v>0</v>
      </c>
      <c r="AF321" s="27">
        <f t="shared" si="172"/>
        <v>0</v>
      </c>
      <c r="AG321" s="44"/>
      <c r="AH321" s="25">
        <f t="array" ref="AH321">SUM(IF(Period=$AH$2,IF(Site=$A$245,IF(Provider=$B321,I))))</f>
        <v>0</v>
      </c>
      <c r="AI321" s="26">
        <f t="array" ref="AI321">SUM(IF(Period=$AH$2,IF(Site=$A$245,IF(Provider=$B321,J))))</f>
        <v>0</v>
      </c>
      <c r="AJ321" s="26"/>
      <c r="AK321" s="27">
        <f t="shared" si="185"/>
        <v>0</v>
      </c>
      <c r="AL321" s="27">
        <f t="shared" si="173"/>
        <v>0</v>
      </c>
      <c r="AM321" s="44"/>
      <c r="AN321" s="25">
        <f t="array" ref="AN321">SUM(IF(Period=$AN$2,IF(Site=$A$245,IF(Provider=$B321,I))))</f>
        <v>0</v>
      </c>
      <c r="AO321" s="26">
        <f t="array" ref="AO321">SUM(IF(Period=$AN$2,IF(Site=$A$245,IF(Provider=$B321,J))))</f>
        <v>0</v>
      </c>
      <c r="AP321" s="26"/>
      <c r="AQ321" s="27">
        <f t="shared" si="186"/>
        <v>0</v>
      </c>
      <c r="AR321" s="27">
        <f t="shared" si="174"/>
        <v>0</v>
      </c>
      <c r="AS321" s="44"/>
      <c r="AT321" s="25">
        <f t="array" ref="AT321">SUM(IF(Period=$AT$2,IF(Site=$A$245,IF(Provider=$B321,I))))</f>
        <v>0</v>
      </c>
      <c r="AU321" s="26">
        <f t="array" ref="AU321">SUM(IF(Period=$AT$2,IF(Site=$A$245,IF(Provider=$B321,J))))</f>
        <v>0</v>
      </c>
      <c r="AV321" s="26"/>
      <c r="AW321" s="27">
        <f t="shared" si="187"/>
        <v>0</v>
      </c>
      <c r="AX321" s="27">
        <f t="shared" si="175"/>
        <v>0</v>
      </c>
      <c r="AY321" s="44"/>
      <c r="AZ321" s="25">
        <f t="array" ref="AZ321">SUM(IF(Period=$AZ$2,IF(Site=$A$245,IF(Provider=$B321,I))))</f>
        <v>0</v>
      </c>
      <c r="BA321" s="26">
        <f t="array" ref="BA321">SUM(IF(Period=$AZ$2,IF(Site=$A$245,IF(Provider=$B321,J))))</f>
        <v>0</v>
      </c>
      <c r="BB321" s="26"/>
      <c r="BC321" s="27">
        <f t="shared" si="188"/>
        <v>0</v>
      </c>
      <c r="BD321" s="27">
        <f t="shared" si="176"/>
        <v>0</v>
      </c>
      <c r="BE321" s="44"/>
      <c r="BF321" s="25">
        <f t="array" ref="BF321">SUM(IF(Period=$BF$2,IF(Site=$A$245,IF(Provider=$B321,I))))</f>
        <v>0</v>
      </c>
      <c r="BG321" s="26">
        <f t="array" ref="BG321">SUM(IF(Period=$BF$2,IF(Site=$A$245,IF(Provider=$B321,J))))</f>
        <v>0</v>
      </c>
      <c r="BH321" s="26"/>
      <c r="BI321" s="27">
        <f t="shared" si="189"/>
        <v>0</v>
      </c>
      <c r="BJ321" s="27">
        <f t="shared" si="177"/>
        <v>0</v>
      </c>
      <c r="BK321" s="44"/>
      <c r="BL321" s="25">
        <f t="array" ref="BL321">SUM(IF(Period=$BL$2,IF(Site=$A$245,IF(Provider=$B321,I))))</f>
        <v>0</v>
      </c>
      <c r="BM321" s="26">
        <f t="array" ref="BM321">SUM(IF(Period=$BL$2,IF(Site=$A$245,IF(Provider=$B321,J))))</f>
        <v>0</v>
      </c>
      <c r="BN321" s="26"/>
      <c r="BO321" s="27">
        <f t="shared" si="190"/>
        <v>0</v>
      </c>
      <c r="BP321" s="27">
        <f t="shared" si="178"/>
        <v>0</v>
      </c>
      <c r="BQ321" s="44"/>
      <c r="BR321" s="25">
        <f t="array" ref="BR321">SUM(IF(Period=$BR$2,IF(Site=$A$245,IF(Provider=$B321,I))))</f>
        <v>0</v>
      </c>
      <c r="BS321" s="26">
        <f t="array" ref="BS321">SUM(IF(Period=$BR$2,IF(Site=$A$245,IF(Provider=$B321,J))))</f>
        <v>0</v>
      </c>
      <c r="BT321" s="26"/>
      <c r="BU321" s="27">
        <f t="shared" si="191"/>
        <v>0</v>
      </c>
      <c r="BV321" s="27">
        <f t="shared" si="179"/>
        <v>0</v>
      </c>
    </row>
    <row r="322" spans="2:74" outlineLevel="1" x14ac:dyDescent="0.25">
      <c r="B322" s="20" t="s">
        <v>577</v>
      </c>
      <c r="C322" s="44"/>
      <c r="D322" s="25">
        <f t="array" ref="D322">SUM(IF(Period=$D$2,IF(Site=$A$245,IF(Provider=$B322,I))))</f>
        <v>267</v>
      </c>
      <c r="E322" s="26">
        <f t="array" ref="E322">SUM(IF(Period=$D$2,IF(Site=$A$245,IF(Provider=$B322,J))))</f>
        <v>8.8539325842696623</v>
      </c>
      <c r="F322" s="26"/>
      <c r="G322" s="27">
        <f t="shared" si="180"/>
        <v>0.32145771008974705</v>
      </c>
      <c r="H322" s="27">
        <f t="shared" si="168"/>
        <v>6.8468155356677371E-2</v>
      </c>
      <c r="I322" s="44"/>
      <c r="J322" s="25">
        <f t="array" ref="J322">SUM(IF(Period=$J$2,IF(Site=$A$245,IF(Provider=$B322,I))))</f>
        <v>279</v>
      </c>
      <c r="K322" s="26">
        <f t="array" ref="K322">SUM(IF(Period=$J$2,IF(Site=$A$245,IF(Provider=$B322,J))))</f>
        <v>7.9390681003584227</v>
      </c>
      <c r="L322" s="26"/>
      <c r="M322" s="27">
        <f t="shared" si="181"/>
        <v>0.33138839018551763</v>
      </c>
      <c r="N322" s="27">
        <f t="shared" si="169"/>
        <v>6.862471729095021E-2</v>
      </c>
      <c r="O322" s="44"/>
      <c r="P322" s="25">
        <f t="array" ref="P322">SUM(IF(Period=$P$2,IF(Site=$A$245,IF(Provider=$B322,I))))</f>
        <v>269</v>
      </c>
      <c r="Q322" s="26">
        <f t="array" ref="Q322">SUM(IF(Period=$P$2,IF(Site=$A$245,IF(Provider=$B322,J))))</f>
        <v>3.033457249070632</v>
      </c>
      <c r="R322" s="26"/>
      <c r="S322" s="27">
        <f t="shared" si="182"/>
        <v>0.11102040816326529</v>
      </c>
      <c r="T322" s="27">
        <f t="shared" si="170"/>
        <v>2.3514494841795863E-2</v>
      </c>
      <c r="U322" s="44"/>
      <c r="V322" s="25">
        <f t="array" ref="V322">SUM(IF(Period=$V$2,IF(Site=$A$245,IF(Provider=$B322,I))))</f>
        <v>236</v>
      </c>
      <c r="W322" s="26">
        <f t="array" ref="W322">SUM(IF(Period=$V$2,IF(Site=$A$245,IF(Provider=$B322,J))))</f>
        <v>4.3898305084745761</v>
      </c>
      <c r="X322" s="26"/>
      <c r="Y322" s="27">
        <f t="shared" si="183"/>
        <v>0.15359525574499627</v>
      </c>
      <c r="Z322" s="27">
        <f t="shared" si="171"/>
        <v>3.1331276840258875E-2</v>
      </c>
      <c r="AA322" s="44"/>
      <c r="AB322" s="25">
        <f t="array" ref="AB322">SUM(IF(Period=$AB$2,IF(Site=$A$245,IF(Provider=$B322,I))))</f>
        <v>122</v>
      </c>
      <c r="AC322" s="26">
        <f t="array" ref="AC322">SUM(IF(Period=$AB$2,IF(Site=$A$245,IF(Provider=$B322,J))))</f>
        <v>3.0081967213114753</v>
      </c>
      <c r="AD322" s="26"/>
      <c r="AE322" s="27">
        <f t="shared" si="184"/>
        <v>5.335853445769119E-2</v>
      </c>
      <c r="AF322" s="27">
        <f t="shared" si="172"/>
        <v>1.1040582413284799E-2</v>
      </c>
      <c r="AG322" s="44"/>
      <c r="AH322" s="25">
        <f t="array" ref="AH322">SUM(IF(Period=$AH$2,IF(Site=$A$245,IF(Provider=$B322,I))))</f>
        <v>32</v>
      </c>
      <c r="AI322" s="26">
        <f t="array" ref="AI322">SUM(IF(Period=$AH$2,IF(Site=$A$245,IF(Provider=$B322,J))))</f>
        <v>3.1875</v>
      </c>
      <c r="AJ322" s="26"/>
      <c r="AK322" s="27">
        <f t="shared" si="185"/>
        <v>1.7807262569832404E-2</v>
      </c>
      <c r="AL322" s="27">
        <f t="shared" si="173"/>
        <v>3.4734046175849626E-3</v>
      </c>
      <c r="AM322" s="44"/>
      <c r="AN322" s="25">
        <f t="array" ref="AN322">SUM(IF(Period=$AN$2,IF(Site=$A$245,IF(Provider=$B322,I))))</f>
        <v>134</v>
      </c>
      <c r="AO322" s="26">
        <f t="array" ref="AO322">SUM(IF(Period=$AN$2,IF(Site=$A$245,IF(Provider=$B322,J))))</f>
        <v>4.4477611940298498</v>
      </c>
      <c r="AP322" s="26"/>
      <c r="AQ322" s="27">
        <f t="shared" si="186"/>
        <v>9.2388776933808703E-2</v>
      </c>
      <c r="AR322" s="27">
        <f t="shared" si="174"/>
        <v>1.9059801726894782E-2</v>
      </c>
      <c r="AS322" s="44"/>
      <c r="AT322" s="25">
        <f t="array" ref="AT322">SUM(IF(Period=$AT$2,IF(Site=$A$245,IF(Provider=$B322,I))))</f>
        <v>145</v>
      </c>
      <c r="AU322" s="26">
        <f t="array" ref="AU322">SUM(IF(Period=$AT$2,IF(Site=$A$245,IF(Provider=$B322,J))))</f>
        <v>4.9655172413793096</v>
      </c>
      <c r="AV322" s="26"/>
      <c r="AW322" s="27">
        <f t="shared" si="187"/>
        <v>0.11162790697674417</v>
      </c>
      <c r="AX322" s="27">
        <f t="shared" si="175"/>
        <v>2.2686454296247278E-2</v>
      </c>
      <c r="AY322" s="44"/>
      <c r="AZ322" s="25">
        <f t="array" ref="AZ322">SUM(IF(Period=$AZ$2,IF(Site=$A$245,IF(Provider=$B322,I))))</f>
        <v>132</v>
      </c>
      <c r="BA322" s="26">
        <f t="array" ref="BA322">SUM(IF(Period=$AZ$2,IF(Site=$A$245,IF(Provider=$B322,J))))</f>
        <v>12.0378787878788</v>
      </c>
      <c r="BB322" s="26"/>
      <c r="BC322" s="27">
        <f t="shared" si="188"/>
        <v>0.24980349001729313</v>
      </c>
      <c r="BD322" s="27">
        <f t="shared" si="176"/>
        <v>5.1777509856952057E-2</v>
      </c>
      <c r="BE322" s="44"/>
      <c r="BF322" s="25">
        <f t="array" ref="BF322">SUM(IF(Period=$BF$2,IF(Site=$A$245,IF(Provider=$B322,I))))</f>
        <v>125</v>
      </c>
      <c r="BG322" s="26">
        <f t="array" ref="BG322">SUM(IF(Period=$BF$2,IF(Site=$A$245,IF(Provider=$B322,J))))</f>
        <v>5.7279999999999998</v>
      </c>
      <c r="BH322" s="26"/>
      <c r="BI322" s="27">
        <f t="shared" si="189"/>
        <v>0.10879805500683787</v>
      </c>
      <c r="BJ322" s="27">
        <f t="shared" si="177"/>
        <v>2.2154836314128349E-2</v>
      </c>
      <c r="BK322" s="44"/>
      <c r="BL322" s="25">
        <f t="array" ref="BL322">SUM(IF(Period=$BL$2,IF(Site=$A$245,IF(Provider=$B322,I))))</f>
        <v>150</v>
      </c>
      <c r="BM322" s="26">
        <f t="array" ref="BM322">SUM(IF(Period=$BL$2,IF(Site=$A$245,IF(Provider=$B322,J))))</f>
        <v>6.18</v>
      </c>
      <c r="BN322" s="26"/>
      <c r="BO322" s="27">
        <f t="shared" si="190"/>
        <v>0.14728312678741659</v>
      </c>
      <c r="BP322" s="27">
        <f t="shared" si="178"/>
        <v>2.882193825202873E-2</v>
      </c>
      <c r="BQ322" s="44"/>
      <c r="BR322" s="25">
        <f t="array" ref="BR322">SUM(IF(Period=$BR$2,IF(Site=$A$245,IF(Provider=$B322,I))))</f>
        <v>180</v>
      </c>
      <c r="BS322" s="26">
        <f t="array" ref="BS322">SUM(IF(Period=$BR$2,IF(Site=$A$245,IF(Provider=$B322,J))))</f>
        <v>8.5833333333333304</v>
      </c>
      <c r="BT322" s="26"/>
      <c r="BU322" s="27">
        <f t="shared" si="191"/>
        <v>0.22828014184397155</v>
      </c>
      <c r="BV322" s="27">
        <f t="shared" si="179"/>
        <v>4.5319879146988921E-2</v>
      </c>
    </row>
    <row r="323" spans="2:74" outlineLevel="1" x14ac:dyDescent="0.25">
      <c r="B323" s="20" t="s">
        <v>928</v>
      </c>
      <c r="C323" s="44"/>
      <c r="D323" s="25">
        <f t="array" ref="D323">SUM(IF(Period=$D$2,IF(Site=$A$245,IF(Provider=$B323,I))))</f>
        <v>0</v>
      </c>
      <c r="E323" s="26">
        <f t="array" ref="E323">SUM(IF(Period=$D$2,IF(Site=$A$245,IF(Provider=$B323,J))))</f>
        <v>0</v>
      </c>
      <c r="F323" s="26"/>
      <c r="G323" s="27">
        <f t="shared" si="180"/>
        <v>0</v>
      </c>
      <c r="H323" s="27">
        <f t="shared" si="168"/>
        <v>0</v>
      </c>
      <c r="I323" s="44"/>
      <c r="J323" s="25">
        <f t="array" ref="J323">SUM(IF(Period=$J$2,IF(Site=$A$245,IF(Provider=$B323,I))))</f>
        <v>0</v>
      </c>
      <c r="K323" s="26">
        <f t="array" ref="K323">SUM(IF(Period=$J$2,IF(Site=$A$245,IF(Provider=$B323,J))))</f>
        <v>0</v>
      </c>
      <c r="L323" s="26"/>
      <c r="M323" s="27">
        <f t="shared" si="181"/>
        <v>0</v>
      </c>
      <c r="N323" s="27">
        <f t="shared" si="169"/>
        <v>0</v>
      </c>
      <c r="O323" s="44"/>
      <c r="P323" s="25">
        <f t="array" ref="P323">SUM(IF(Period=$P$2,IF(Site=$A$245,IF(Provider=$B323,I))))</f>
        <v>0</v>
      </c>
      <c r="Q323" s="26">
        <f t="array" ref="Q323">SUM(IF(Period=$P$2,IF(Site=$A$245,IF(Provider=$B323,J))))</f>
        <v>0</v>
      </c>
      <c r="R323" s="26"/>
      <c r="S323" s="27">
        <f t="shared" si="182"/>
        <v>0</v>
      </c>
      <c r="T323" s="27">
        <f t="shared" si="170"/>
        <v>0</v>
      </c>
      <c r="U323" s="44"/>
      <c r="V323" s="25">
        <f t="array" ref="V323">SUM(IF(Period=$V$2,IF(Site=$A$245,IF(Provider=$B323,I))))</f>
        <v>0</v>
      </c>
      <c r="W323" s="26">
        <f t="array" ref="W323">SUM(IF(Period=$V$2,IF(Site=$A$245,IF(Provider=$B323,J))))</f>
        <v>0</v>
      </c>
      <c r="X323" s="26"/>
      <c r="Y323" s="27">
        <f t="shared" si="183"/>
        <v>0</v>
      </c>
      <c r="Z323" s="27">
        <f t="shared" si="171"/>
        <v>0</v>
      </c>
      <c r="AA323" s="44"/>
      <c r="AB323" s="25">
        <f t="array" ref="AB323">SUM(IF(Period=$AB$2,IF(Site=$A$245,IF(Provider=$B323,I))))</f>
        <v>0</v>
      </c>
      <c r="AC323" s="26">
        <f t="array" ref="AC323">SUM(IF(Period=$AB$2,IF(Site=$A$245,IF(Provider=$B323,J))))</f>
        <v>0</v>
      </c>
      <c r="AD323" s="26"/>
      <c r="AE323" s="27">
        <f t="shared" si="184"/>
        <v>0</v>
      </c>
      <c r="AF323" s="27">
        <f t="shared" si="172"/>
        <v>0</v>
      </c>
      <c r="AG323" s="44"/>
      <c r="AH323" s="25">
        <f t="array" ref="AH323">SUM(IF(Period=$AH$2,IF(Site=$A$245,IF(Provider=$B323,I))))</f>
        <v>0</v>
      </c>
      <c r="AI323" s="26">
        <f t="array" ref="AI323">SUM(IF(Period=$AH$2,IF(Site=$A$245,IF(Provider=$B323,J))))</f>
        <v>0</v>
      </c>
      <c r="AJ323" s="26"/>
      <c r="AK323" s="27">
        <f t="shared" si="185"/>
        <v>0</v>
      </c>
      <c r="AL323" s="27">
        <f t="shared" si="173"/>
        <v>0</v>
      </c>
      <c r="AM323" s="44"/>
      <c r="AN323" s="25">
        <f t="array" ref="AN323">SUM(IF(Period=$AN$2,IF(Site=$A$245,IF(Provider=$B323,I))))</f>
        <v>42</v>
      </c>
      <c r="AO323" s="26">
        <f t="array" ref="AO323">SUM(IF(Period=$AN$2,IF(Site=$A$245,IF(Provider=$B323,J))))</f>
        <v>3.6666666666666701</v>
      </c>
      <c r="AP323" s="26"/>
      <c r="AQ323" s="27">
        <f t="shared" si="186"/>
        <v>2.3872267865447241E-2</v>
      </c>
      <c r="AR323" s="27">
        <f t="shared" si="174"/>
        <v>4.9248480972177849E-3</v>
      </c>
      <c r="AS323" s="44"/>
      <c r="AT323" s="25">
        <f t="array" ref="AT323">SUM(IF(Period=$AT$2,IF(Site=$A$245,IF(Provider=$B323,I))))</f>
        <v>112</v>
      </c>
      <c r="AU323" s="26">
        <f t="array" ref="AU323">SUM(IF(Period=$AT$2,IF(Site=$A$245,IF(Provider=$B323,J))))</f>
        <v>5.1875</v>
      </c>
      <c r="AV323" s="26"/>
      <c r="AW323" s="27">
        <f t="shared" si="187"/>
        <v>9.0077519379844956E-2</v>
      </c>
      <c r="AX323" s="27">
        <f t="shared" si="175"/>
        <v>1.8306708258499543E-2</v>
      </c>
      <c r="AY323" s="44"/>
      <c r="AZ323" s="25">
        <f t="array" ref="AZ323">SUM(IF(Period=$AZ$2,IF(Site=$A$245,IF(Provider=$B323,I))))</f>
        <v>19</v>
      </c>
      <c r="BA323" s="26">
        <f t="array" ref="BA323">SUM(IF(Period=$AZ$2,IF(Site=$A$245,IF(Provider=$B323,J))))</f>
        <v>12.157894736842101</v>
      </c>
      <c r="BB323" s="26"/>
      <c r="BC323" s="27">
        <f t="shared" si="188"/>
        <v>3.6315044804276046E-2</v>
      </c>
      <c r="BD323" s="27">
        <f t="shared" si="176"/>
        <v>7.5271269836097599E-3</v>
      </c>
      <c r="BE323" s="44"/>
      <c r="BF323" s="25">
        <f t="array" ref="BF323">SUM(IF(Period=$BF$2,IF(Site=$A$245,IF(Provider=$B323,I))))</f>
        <v>56</v>
      </c>
      <c r="BG323" s="26">
        <f t="array" ref="BG323">SUM(IF(Period=$BF$2,IF(Site=$A$245,IF(Provider=$B323,J))))</f>
        <v>6.6785714285714297</v>
      </c>
      <c r="BH323" s="26"/>
      <c r="BI323" s="27">
        <f t="shared" si="189"/>
        <v>5.6830268956085707E-2</v>
      </c>
      <c r="BJ323" s="27">
        <f t="shared" si="177"/>
        <v>1.1572498298162018E-2</v>
      </c>
      <c r="BK323" s="44"/>
      <c r="BL323" s="25">
        <f t="array" ref="BL323">SUM(IF(Period=$BL$2,IF(Site=$A$245,IF(Provider=$B323,I))))</f>
        <v>36</v>
      </c>
      <c r="BM323" s="26">
        <f t="array" ref="BM323">SUM(IF(Period=$BL$2,IF(Site=$A$245,IF(Provider=$B323,J))))</f>
        <v>4.1111111111111098</v>
      </c>
      <c r="BN323" s="26"/>
      <c r="BO323" s="27">
        <f t="shared" si="190"/>
        <v>2.351445821417222E-2</v>
      </c>
      <c r="BP323" s="27">
        <f t="shared" si="178"/>
        <v>4.6015607996766454E-3</v>
      </c>
      <c r="BQ323" s="44"/>
      <c r="BR323" s="25">
        <f t="array" ref="BR323">SUM(IF(Period=$BR$2,IF(Site=$A$245,IF(Provider=$B323,I))))</f>
        <v>98</v>
      </c>
      <c r="BS323" s="26">
        <f t="array" ref="BS323">SUM(IF(Period=$BR$2,IF(Site=$A$245,IF(Provider=$B323,J))))</f>
        <v>6.6530612244898002</v>
      </c>
      <c r="BT323" s="26"/>
      <c r="BU323" s="27">
        <f t="shared" si="191"/>
        <v>9.6335697399527243E-2</v>
      </c>
      <c r="BV323" s="27">
        <f t="shared" si="179"/>
        <v>1.912528233258046E-2</v>
      </c>
    </row>
    <row r="324" spans="2:74" outlineLevel="1" x14ac:dyDescent="0.25">
      <c r="B324" s="20" t="s">
        <v>941</v>
      </c>
      <c r="C324" s="44"/>
      <c r="D324" s="25">
        <f t="array" ref="D324">SUM(IF(Period=$D$2,IF(Site=$A$245,IF(Provider=$B324,I))))</f>
        <v>0</v>
      </c>
      <c r="E324" s="26">
        <f t="array" ref="E324">SUM(IF(Period=$D$2,IF(Site=$A$245,IF(Provider=$B324,J))))</f>
        <v>0</v>
      </c>
      <c r="F324" s="26"/>
      <c r="G324" s="27">
        <f t="shared" si="180"/>
        <v>0</v>
      </c>
      <c r="H324" s="27">
        <f t="shared" si="168"/>
        <v>0</v>
      </c>
      <c r="I324" s="44"/>
      <c r="J324" s="25">
        <f t="array" ref="J324">SUM(IF(Period=$J$2,IF(Site=$A$245,IF(Provider=$B324,I))))</f>
        <v>0</v>
      </c>
      <c r="K324" s="26">
        <f t="array" ref="K324">SUM(IF(Period=$J$2,IF(Site=$A$245,IF(Provider=$B324,J))))</f>
        <v>0</v>
      </c>
      <c r="L324" s="26"/>
      <c r="M324" s="27">
        <f t="shared" si="181"/>
        <v>0</v>
      </c>
      <c r="N324" s="27">
        <f t="shared" si="169"/>
        <v>0</v>
      </c>
      <c r="O324" s="44"/>
      <c r="P324" s="25">
        <f t="array" ref="P324">SUM(IF(Period=$P$2,IF(Site=$A$245,IF(Provider=$B324,I))))</f>
        <v>0</v>
      </c>
      <c r="Q324" s="26">
        <f t="array" ref="Q324">SUM(IF(Period=$P$2,IF(Site=$A$245,IF(Provider=$B324,J))))</f>
        <v>0</v>
      </c>
      <c r="R324" s="26"/>
      <c r="S324" s="27">
        <f t="shared" si="182"/>
        <v>0</v>
      </c>
      <c r="T324" s="27">
        <f t="shared" si="170"/>
        <v>0</v>
      </c>
      <c r="U324" s="44"/>
      <c r="V324" s="25">
        <f t="array" ref="V324">SUM(IF(Period=$V$2,IF(Site=$A$245,IF(Provider=$B324,I))))</f>
        <v>0</v>
      </c>
      <c r="W324" s="26">
        <f t="array" ref="W324">SUM(IF(Period=$V$2,IF(Site=$A$245,IF(Provider=$B324,J))))</f>
        <v>0</v>
      </c>
      <c r="X324" s="26"/>
      <c r="Y324" s="27">
        <f t="shared" si="183"/>
        <v>0</v>
      </c>
      <c r="Z324" s="27">
        <f t="shared" si="171"/>
        <v>0</v>
      </c>
      <c r="AA324" s="44"/>
      <c r="AB324" s="25">
        <f t="array" ref="AB324">SUM(IF(Period=$AB$2,IF(Site=$A$245,IF(Provider=$B324,I))))</f>
        <v>0</v>
      </c>
      <c r="AC324" s="26">
        <f t="array" ref="AC324">SUM(IF(Period=$AB$2,IF(Site=$A$245,IF(Provider=$B324,J))))</f>
        <v>0</v>
      </c>
      <c r="AD324" s="26"/>
      <c r="AE324" s="27">
        <f t="shared" si="184"/>
        <v>0</v>
      </c>
      <c r="AF324" s="27">
        <f t="shared" si="172"/>
        <v>0</v>
      </c>
      <c r="AG324" s="44"/>
      <c r="AH324" s="25">
        <f t="array" ref="AH324">SUM(IF(Period=$AH$2,IF(Site=$A$245,IF(Provider=$B324,I))))</f>
        <v>0</v>
      </c>
      <c r="AI324" s="26">
        <f t="array" ref="AI324">SUM(IF(Period=$AH$2,IF(Site=$A$245,IF(Provider=$B324,J))))</f>
        <v>0</v>
      </c>
      <c r="AJ324" s="26"/>
      <c r="AK324" s="27">
        <f t="shared" si="185"/>
        <v>0</v>
      </c>
      <c r="AL324" s="27">
        <f t="shared" si="173"/>
        <v>0</v>
      </c>
      <c r="AM324" s="44"/>
      <c r="AN324" s="25">
        <f t="array" ref="AN324">SUM(IF(Period=$AN$2,IF(Site=$A$245,IF(Provider=$B324,I))))</f>
        <v>2</v>
      </c>
      <c r="AO324" s="26">
        <f t="array" ref="AO324">SUM(IF(Period=$AN$2,IF(Site=$A$245,IF(Provider=$B324,J))))</f>
        <v>5.5</v>
      </c>
      <c r="AP324" s="26"/>
      <c r="AQ324" s="27">
        <f t="shared" si="186"/>
        <v>1.7051619903890869E-3</v>
      </c>
      <c r="AR324" s="27">
        <f t="shared" si="174"/>
        <v>3.5177486408698438E-4</v>
      </c>
      <c r="AS324" s="44"/>
      <c r="AT324" s="25">
        <f t="array" ref="AT324">SUM(IF(Period=$AT$2,IF(Site=$A$245,IF(Provider=$B324,I))))</f>
        <v>80</v>
      </c>
      <c r="AU324" s="26">
        <f t="array" ref="AU324">SUM(IF(Period=$AT$2,IF(Site=$A$245,IF(Provider=$B324,J))))</f>
        <v>4.3375000000000004</v>
      </c>
      <c r="AV324" s="26"/>
      <c r="AW324" s="27">
        <f t="shared" si="187"/>
        <v>5.3798449612403106E-2</v>
      </c>
      <c r="AX324" s="27">
        <f t="shared" si="175"/>
        <v>1.0933610612219176E-2</v>
      </c>
      <c r="AY324" s="44"/>
      <c r="AZ324" s="25">
        <f t="array" ref="AZ324">SUM(IF(Period=$AZ$2,IF(Site=$A$245,IF(Provider=$B324,I))))</f>
        <v>0</v>
      </c>
      <c r="BA324" s="26">
        <f t="array" ref="BA324">SUM(IF(Period=$AZ$2,IF(Site=$A$245,IF(Provider=$B324,J))))</f>
        <v>0</v>
      </c>
      <c r="BB324" s="26"/>
      <c r="BC324" s="27">
        <f t="shared" si="188"/>
        <v>0</v>
      </c>
      <c r="BD324" s="27">
        <f t="shared" si="176"/>
        <v>0</v>
      </c>
      <c r="BE324" s="44"/>
      <c r="BF324" s="25">
        <f t="array" ref="BF324">SUM(IF(Period=$BF$2,IF(Site=$A$245,IF(Provider=$B324,I))))</f>
        <v>0</v>
      </c>
      <c r="BG324" s="26">
        <f t="array" ref="BG324">SUM(IF(Period=$BF$2,IF(Site=$A$245,IF(Provider=$B324,J))))</f>
        <v>0</v>
      </c>
      <c r="BH324" s="26"/>
      <c r="BI324" s="27">
        <f t="shared" si="189"/>
        <v>0</v>
      </c>
      <c r="BJ324" s="27">
        <f t="shared" si="177"/>
        <v>0</v>
      </c>
      <c r="BK324" s="44"/>
      <c r="BL324" s="25">
        <f t="array" ref="BL324">SUM(IF(Period=$BL$2,IF(Site=$A$245,IF(Provider=$B324,I))))</f>
        <v>0</v>
      </c>
      <c r="BM324" s="26">
        <f t="array" ref="BM324">SUM(IF(Period=$BL$2,IF(Site=$A$245,IF(Provider=$B324,J))))</f>
        <v>0</v>
      </c>
      <c r="BN324" s="26"/>
      <c r="BO324" s="27">
        <f t="shared" si="190"/>
        <v>0</v>
      </c>
      <c r="BP324" s="27">
        <f t="shared" si="178"/>
        <v>0</v>
      </c>
      <c r="BQ324" s="44"/>
      <c r="BR324" s="25">
        <f t="array" ref="BR324">SUM(IF(Period=$BR$2,IF(Site=$A$245,IF(Provider=$B324,I))))</f>
        <v>0</v>
      </c>
      <c r="BS324" s="26">
        <f t="array" ref="BS324">SUM(IF(Period=$BR$2,IF(Site=$A$245,IF(Provider=$B324,J))))</f>
        <v>0</v>
      </c>
      <c r="BT324" s="26"/>
      <c r="BU324" s="27">
        <f t="shared" si="191"/>
        <v>0</v>
      </c>
      <c r="BV324" s="27">
        <f t="shared" si="179"/>
        <v>0</v>
      </c>
    </row>
    <row r="325" spans="2:74" outlineLevel="1" x14ac:dyDescent="0.25">
      <c r="B325" s="20" t="s">
        <v>907</v>
      </c>
      <c r="C325" s="44"/>
      <c r="D325" s="25">
        <f t="array" ref="D325">SUM(IF(Period=$D$2,IF(Site=$A$245,IF(Provider=$B325,I))))</f>
        <v>0</v>
      </c>
      <c r="E325" s="26">
        <f t="array" ref="E325">SUM(IF(Period=$D$2,IF(Site=$A$245,IF(Provider=$B325,J))))</f>
        <v>0</v>
      </c>
      <c r="F325" s="26"/>
      <c r="G325" s="27">
        <f t="shared" si="180"/>
        <v>0</v>
      </c>
      <c r="H325" s="27">
        <f t="shared" si="168"/>
        <v>0</v>
      </c>
      <c r="I325" s="44"/>
      <c r="J325" s="25">
        <f t="array" ref="J325">SUM(IF(Period=$J$2,IF(Site=$A$245,IF(Provider=$B325,I))))</f>
        <v>0</v>
      </c>
      <c r="K325" s="26">
        <f t="array" ref="K325">SUM(IF(Period=$J$2,IF(Site=$A$245,IF(Provider=$B325,J))))</f>
        <v>0</v>
      </c>
      <c r="L325" s="26"/>
      <c r="M325" s="27">
        <f t="shared" si="181"/>
        <v>0</v>
      </c>
      <c r="N325" s="27">
        <f t="shared" si="169"/>
        <v>0</v>
      </c>
      <c r="O325" s="44"/>
      <c r="P325" s="25">
        <f t="array" ref="P325">SUM(IF(Period=$P$2,IF(Site=$A$245,IF(Provider=$B325,I))))</f>
        <v>0</v>
      </c>
      <c r="Q325" s="26">
        <f t="array" ref="Q325">SUM(IF(Period=$P$2,IF(Site=$A$245,IF(Provider=$B325,J))))</f>
        <v>0</v>
      </c>
      <c r="R325" s="26"/>
      <c r="S325" s="27">
        <f t="shared" si="182"/>
        <v>0</v>
      </c>
      <c r="T325" s="27">
        <f t="shared" si="170"/>
        <v>0</v>
      </c>
      <c r="U325" s="44"/>
      <c r="V325" s="25">
        <f t="array" ref="V325">SUM(IF(Period=$V$2,IF(Site=$A$245,IF(Provider=$B325,I))))</f>
        <v>0</v>
      </c>
      <c r="W325" s="26">
        <f t="array" ref="W325">SUM(IF(Period=$V$2,IF(Site=$A$245,IF(Provider=$B325,J))))</f>
        <v>0</v>
      </c>
      <c r="X325" s="26"/>
      <c r="Y325" s="27">
        <f t="shared" si="183"/>
        <v>0</v>
      </c>
      <c r="Z325" s="27">
        <f t="shared" si="171"/>
        <v>0</v>
      </c>
      <c r="AA325" s="44"/>
      <c r="AB325" s="25">
        <f t="array" ref="AB325">SUM(IF(Period=$AB$2,IF(Site=$A$245,IF(Provider=$B325,I))))</f>
        <v>0</v>
      </c>
      <c r="AC325" s="26">
        <f t="array" ref="AC325">SUM(IF(Period=$AB$2,IF(Site=$A$245,IF(Provider=$B325,J))))</f>
        <v>0</v>
      </c>
      <c r="AD325" s="26"/>
      <c r="AE325" s="27">
        <f t="shared" si="184"/>
        <v>0</v>
      </c>
      <c r="AF325" s="27">
        <f t="shared" si="172"/>
        <v>0</v>
      </c>
      <c r="AG325" s="44"/>
      <c r="AH325" s="25">
        <f t="array" ref="AH325">SUM(IF(Period=$AH$2,IF(Site=$A$245,IF(Provider=$B325,I))))</f>
        <v>0</v>
      </c>
      <c r="AI325" s="26">
        <f t="array" ref="AI325">SUM(IF(Period=$AH$2,IF(Site=$A$245,IF(Provider=$B325,J))))</f>
        <v>0</v>
      </c>
      <c r="AJ325" s="26"/>
      <c r="AK325" s="27">
        <f t="shared" si="185"/>
        <v>0</v>
      </c>
      <c r="AL325" s="27">
        <f t="shared" si="173"/>
        <v>0</v>
      </c>
      <c r="AM325" s="44"/>
      <c r="AN325" s="25">
        <f t="array" ref="AN325">SUM(IF(Period=$AN$2,IF(Site=$A$245,IF(Provider=$B325,I))))</f>
        <v>0</v>
      </c>
      <c r="AO325" s="26">
        <f t="array" ref="AO325">SUM(IF(Period=$AN$2,IF(Site=$A$245,IF(Provider=$B325,J))))</f>
        <v>0</v>
      </c>
      <c r="AP325" s="26"/>
      <c r="AQ325" s="27">
        <f t="shared" si="186"/>
        <v>0</v>
      </c>
      <c r="AR325" s="27">
        <f t="shared" si="174"/>
        <v>0</v>
      </c>
      <c r="AS325" s="44"/>
      <c r="AT325" s="25">
        <f t="array" ref="AT325">SUM(IF(Period=$AT$2,IF(Site=$A$245,IF(Provider=$B325,I))))</f>
        <v>1</v>
      </c>
      <c r="AU325" s="26">
        <f t="array" ref="AU325">SUM(IF(Period=$AT$2,IF(Site=$A$245,IF(Provider=$B325,J))))</f>
        <v>7</v>
      </c>
      <c r="AV325" s="26"/>
      <c r="AW325" s="27">
        <f t="shared" si="187"/>
        <v>1.0852713178294575E-3</v>
      </c>
      <c r="AX325" s="27">
        <f t="shared" si="175"/>
        <v>2.2056275010240415E-4</v>
      </c>
      <c r="AY325" s="44"/>
      <c r="AZ325" s="25">
        <f t="array" ref="AZ325">SUM(IF(Period=$AZ$2,IF(Site=$A$245,IF(Provider=$B325,I))))</f>
        <v>35</v>
      </c>
      <c r="BA325" s="26">
        <f t="array" ref="BA325">SUM(IF(Period=$AZ$2,IF(Site=$A$245,IF(Provider=$B325,J))))</f>
        <v>19.314285714285699</v>
      </c>
      <c r="BB325" s="26"/>
      <c r="BC325" s="27">
        <f t="shared" si="188"/>
        <v>0.10627259864801124</v>
      </c>
      <c r="BD325" s="27">
        <f t="shared" si="176"/>
        <v>2.2027436540780067E-2</v>
      </c>
      <c r="BE325" s="44"/>
      <c r="BF325" s="25">
        <f t="array" ref="BF325">SUM(IF(Period=$BF$2,IF(Site=$A$245,IF(Provider=$B325,I))))</f>
        <v>6</v>
      </c>
      <c r="BG325" s="26">
        <f t="array" ref="BG325">SUM(IF(Period=$BF$2,IF(Site=$A$245,IF(Provider=$B325,J))))</f>
        <v>4.6666666666666696</v>
      </c>
      <c r="BH325" s="26"/>
      <c r="BI325" s="27">
        <f t="shared" si="189"/>
        <v>4.2546725421668463E-3</v>
      </c>
      <c r="BJ325" s="27">
        <f t="shared" si="177"/>
        <v>8.6639024692122086E-4</v>
      </c>
      <c r="BK325" s="44"/>
      <c r="BL325" s="25">
        <f t="array" ref="BL325">SUM(IF(Period=$BL$2,IF(Site=$A$245,IF(Provider=$B325,I))))</f>
        <v>1</v>
      </c>
      <c r="BM325" s="26">
        <f t="array" ref="BM325">SUM(IF(Period=$BL$2,IF(Site=$A$245,IF(Provider=$B325,J))))</f>
        <v>4</v>
      </c>
      <c r="BN325" s="26"/>
      <c r="BO325" s="27">
        <f t="shared" si="190"/>
        <v>6.3552589768033053E-4</v>
      </c>
      <c r="BP325" s="27">
        <f t="shared" si="178"/>
        <v>1.2436650809936883E-4</v>
      </c>
      <c r="BQ325" s="44"/>
      <c r="BR325" s="25">
        <f t="array" ref="BR325">SUM(IF(Period=$BR$2,IF(Site=$A$245,IF(Provider=$B325,I))))</f>
        <v>3</v>
      </c>
      <c r="BS325" s="26">
        <f t="array" ref="BS325">SUM(IF(Period=$BR$2,IF(Site=$A$245,IF(Provider=$B325,J))))</f>
        <v>4</v>
      </c>
      <c r="BT325" s="26"/>
      <c r="BU325" s="27">
        <f t="shared" si="191"/>
        <v>1.7730496453900709E-3</v>
      </c>
      <c r="BV325" s="27">
        <f t="shared" si="179"/>
        <v>3.5199906133583645E-4</v>
      </c>
    </row>
    <row r="326" spans="2:74" outlineLevel="1" x14ac:dyDescent="0.25">
      <c r="B326" s="20" t="s">
        <v>606</v>
      </c>
      <c r="C326" s="44"/>
      <c r="D326" s="25">
        <f t="array" ref="D326">SUM(IF(Period=$D$2,IF(Site=$A$245,IF(Provider=$B326,I))))</f>
        <v>15</v>
      </c>
      <c r="E326" s="26">
        <f t="array" ref="E326">SUM(IF(Period=$D$2,IF(Site=$A$245,IF(Provider=$B326,J))))</f>
        <v>37.266666666666666</v>
      </c>
      <c r="F326" s="26"/>
      <c r="G326" s="27">
        <f t="shared" si="180"/>
        <v>7.6013054120206688E-2</v>
      </c>
      <c r="H326" s="27">
        <f t="shared" si="168"/>
        <v>1.6190227937556118E-2</v>
      </c>
      <c r="I326" s="44"/>
      <c r="J326" s="25">
        <f t="array" ref="J326">SUM(IF(Period=$J$2,IF(Site=$A$245,IF(Provider=$B326,I))))</f>
        <v>4</v>
      </c>
      <c r="K326" s="26">
        <f t="array" ref="K326">SUM(IF(Period=$J$2,IF(Site=$A$245,IF(Provider=$B326,J))))</f>
        <v>13.25</v>
      </c>
      <c r="L326" s="26"/>
      <c r="M326" s="27">
        <f t="shared" si="181"/>
        <v>7.9293836026331534E-3</v>
      </c>
      <c r="N326" s="27">
        <f t="shared" si="169"/>
        <v>1.6420361247947454E-3</v>
      </c>
      <c r="O326" s="44"/>
      <c r="P326" s="25">
        <f t="array" ref="P326">SUM(IF(Period=$P$2,IF(Site=$A$245,IF(Provider=$B326,I))))</f>
        <v>8</v>
      </c>
      <c r="Q326" s="26">
        <f t="array" ref="Q326">SUM(IF(Period=$P$2,IF(Site=$A$245,IF(Provider=$B326,J))))</f>
        <v>116.375</v>
      </c>
      <c r="R326" s="26"/>
      <c r="S326" s="27">
        <f t="shared" si="182"/>
        <v>0.12666666666666665</v>
      </c>
      <c r="T326" s="27">
        <f t="shared" si="170"/>
        <v>2.6828424874646994E-2</v>
      </c>
      <c r="U326" s="44"/>
      <c r="V326" s="25">
        <f t="array" ref="V326">SUM(IF(Period=$V$2,IF(Site=$A$245,IF(Provider=$B326,I))))</f>
        <v>1</v>
      </c>
      <c r="W326" s="26">
        <f t="array" ref="W326">SUM(IF(Period=$V$2,IF(Site=$A$245,IF(Provider=$B326,J))))</f>
        <v>0</v>
      </c>
      <c r="X326" s="26"/>
      <c r="Y326" s="27">
        <f t="shared" si="183"/>
        <v>0</v>
      </c>
      <c r="Z326" s="27">
        <f t="shared" si="171"/>
        <v>0</v>
      </c>
      <c r="AA326" s="44"/>
      <c r="AB326" s="25">
        <f t="array" ref="AB326">SUM(IF(Period=$AB$2,IF(Site=$A$245,IF(Provider=$B326,I))))</f>
        <v>5</v>
      </c>
      <c r="AC326" s="26">
        <f t="array" ref="AC326">SUM(IF(Period=$AB$2,IF(Site=$A$245,IF(Provider=$B326,J))))</f>
        <v>2.2000000000000002</v>
      </c>
      <c r="AD326" s="26"/>
      <c r="AE326" s="27">
        <f t="shared" si="184"/>
        <v>1.5993021227100903E-3</v>
      </c>
      <c r="AF326" s="27">
        <f t="shared" si="172"/>
        <v>3.309166390902801E-4</v>
      </c>
      <c r="AG326" s="44"/>
      <c r="AH326" s="25">
        <f t="array" ref="AH326">SUM(IF(Period=$AH$2,IF(Site=$A$245,IF(Provider=$B326,I))))</f>
        <v>0</v>
      </c>
      <c r="AI326" s="26">
        <f t="array" ref="AI326">SUM(IF(Period=$AH$2,IF(Site=$A$245,IF(Provider=$B326,J))))</f>
        <v>0</v>
      </c>
      <c r="AJ326" s="26"/>
      <c r="AK326" s="27">
        <f t="shared" si="185"/>
        <v>0</v>
      </c>
      <c r="AL326" s="27">
        <f t="shared" si="173"/>
        <v>0</v>
      </c>
      <c r="AM326" s="44"/>
      <c r="AN326" s="25">
        <f t="array" ref="AN326">SUM(IF(Period=$AN$2,IF(Site=$A$245,IF(Provider=$B326,I))))</f>
        <v>0</v>
      </c>
      <c r="AO326" s="26">
        <f t="array" ref="AO326">SUM(IF(Period=$AN$2,IF(Site=$A$245,IF(Provider=$B326,J))))</f>
        <v>0</v>
      </c>
      <c r="AP326" s="26"/>
      <c r="AQ326" s="27">
        <f t="shared" si="186"/>
        <v>0</v>
      </c>
      <c r="AR326" s="27">
        <f t="shared" si="174"/>
        <v>0</v>
      </c>
      <c r="AS326" s="44"/>
      <c r="AT326" s="25">
        <f t="array" ref="AT326">SUM(IF(Period=$AT$2,IF(Site=$A$245,IF(Provider=$B326,I))))</f>
        <v>0</v>
      </c>
      <c r="AU326" s="26">
        <f t="array" ref="AU326">SUM(IF(Period=$AT$2,IF(Site=$A$245,IF(Provider=$B326,J))))</f>
        <v>0</v>
      </c>
      <c r="AV326" s="26"/>
      <c r="AW326" s="27">
        <f t="shared" si="187"/>
        <v>0</v>
      </c>
      <c r="AX326" s="27">
        <f t="shared" si="175"/>
        <v>0</v>
      </c>
      <c r="AY326" s="44"/>
      <c r="AZ326" s="25">
        <f t="array" ref="AZ326">SUM(IF(Period=$AZ$2,IF(Site=$A$245,IF(Provider=$B326,I))))</f>
        <v>0</v>
      </c>
      <c r="BA326" s="26">
        <f t="array" ref="BA326">SUM(IF(Period=$AZ$2,IF(Site=$A$245,IF(Provider=$B326,J))))</f>
        <v>0</v>
      </c>
      <c r="BB326" s="26"/>
      <c r="BC326" s="27">
        <f t="shared" si="188"/>
        <v>0</v>
      </c>
      <c r="BD326" s="27">
        <f t="shared" si="176"/>
        <v>0</v>
      </c>
      <c r="BE326" s="44"/>
      <c r="BF326" s="25">
        <f t="array" ref="BF326">SUM(IF(Period=$BF$2,IF(Site=$A$245,IF(Provider=$B326,I))))</f>
        <v>0</v>
      </c>
      <c r="BG326" s="26">
        <f t="array" ref="BG326">SUM(IF(Period=$BF$2,IF(Site=$A$245,IF(Provider=$B326,J))))</f>
        <v>0</v>
      </c>
      <c r="BH326" s="26"/>
      <c r="BI326" s="27">
        <f t="shared" si="189"/>
        <v>0</v>
      </c>
      <c r="BJ326" s="27">
        <f t="shared" si="177"/>
        <v>0</v>
      </c>
      <c r="BK326" s="44"/>
      <c r="BL326" s="25">
        <f t="array" ref="BL326">SUM(IF(Period=$BL$2,IF(Site=$A$245,IF(Provider=$B326,I))))</f>
        <v>0</v>
      </c>
      <c r="BM326" s="26">
        <f t="array" ref="BM326">SUM(IF(Period=$BL$2,IF(Site=$A$245,IF(Provider=$B326,J))))</f>
        <v>0</v>
      </c>
      <c r="BN326" s="26"/>
      <c r="BO326" s="27">
        <f t="shared" si="190"/>
        <v>0</v>
      </c>
      <c r="BP326" s="27">
        <f t="shared" si="178"/>
        <v>0</v>
      </c>
      <c r="BQ326" s="44"/>
      <c r="BR326" s="25">
        <f t="array" ref="BR326">SUM(IF(Period=$BR$2,IF(Site=$A$245,IF(Provider=$B326,I))))</f>
        <v>0</v>
      </c>
      <c r="BS326" s="26">
        <f t="array" ref="BS326">SUM(IF(Period=$BR$2,IF(Site=$A$245,IF(Provider=$B326,J))))</f>
        <v>0</v>
      </c>
      <c r="BT326" s="26"/>
      <c r="BU326" s="27">
        <f t="shared" si="191"/>
        <v>0</v>
      </c>
      <c r="BV326" s="27">
        <f t="shared" si="179"/>
        <v>0</v>
      </c>
    </row>
    <row r="327" spans="2:74" outlineLevel="1" x14ac:dyDescent="0.25">
      <c r="B327" s="20" t="s">
        <v>936</v>
      </c>
      <c r="C327" s="44"/>
      <c r="D327" s="25">
        <f t="array" ref="D327">SUM(IF(Period=$D$2,IF(Site=$A$245,IF(Provider=$B327,I))))</f>
        <v>0</v>
      </c>
      <c r="E327" s="26">
        <f t="array" ref="E327">SUM(IF(Period=$D$2,IF(Site=$A$245,IF(Provider=$B327,J))))</f>
        <v>0</v>
      </c>
      <c r="F327" s="26"/>
      <c r="G327" s="27">
        <f t="shared" si="180"/>
        <v>0</v>
      </c>
      <c r="H327" s="27">
        <f t="shared" si="168"/>
        <v>0</v>
      </c>
      <c r="I327" s="44"/>
      <c r="J327" s="25">
        <f t="array" ref="J327">SUM(IF(Period=$J$2,IF(Site=$A$245,IF(Provider=$B327,I))))</f>
        <v>0</v>
      </c>
      <c r="K327" s="26">
        <f t="array" ref="K327">SUM(IF(Period=$J$2,IF(Site=$A$245,IF(Provider=$B327,J))))</f>
        <v>0</v>
      </c>
      <c r="L327" s="26"/>
      <c r="M327" s="27">
        <f t="shared" si="181"/>
        <v>0</v>
      </c>
      <c r="N327" s="27">
        <f t="shared" si="169"/>
        <v>0</v>
      </c>
      <c r="O327" s="44"/>
      <c r="P327" s="25">
        <f t="array" ref="P327">SUM(IF(Period=$P$2,IF(Site=$A$245,IF(Provider=$B327,I))))</f>
        <v>0</v>
      </c>
      <c r="Q327" s="26">
        <f t="array" ref="Q327">SUM(IF(Period=$P$2,IF(Site=$A$245,IF(Provider=$B327,J))))</f>
        <v>0</v>
      </c>
      <c r="R327" s="26"/>
      <c r="S327" s="27">
        <f t="shared" si="182"/>
        <v>0</v>
      </c>
      <c r="T327" s="27">
        <f t="shared" si="170"/>
        <v>0</v>
      </c>
      <c r="U327" s="44"/>
      <c r="V327" s="25">
        <f t="array" ref="V327">SUM(IF(Period=$V$2,IF(Site=$A$245,IF(Provider=$B327,I))))</f>
        <v>0</v>
      </c>
      <c r="W327" s="26">
        <f t="array" ref="W327">SUM(IF(Period=$V$2,IF(Site=$A$245,IF(Provider=$B327,J))))</f>
        <v>0</v>
      </c>
      <c r="X327" s="26"/>
      <c r="Y327" s="27">
        <f t="shared" si="183"/>
        <v>0</v>
      </c>
      <c r="Z327" s="27">
        <f t="shared" si="171"/>
        <v>0</v>
      </c>
      <c r="AA327" s="44"/>
      <c r="AB327" s="25">
        <f t="array" ref="AB327">SUM(IF(Period=$AB$2,IF(Site=$A$245,IF(Provider=$B327,I))))</f>
        <v>0</v>
      </c>
      <c r="AC327" s="26">
        <f t="array" ref="AC327">SUM(IF(Period=$AB$2,IF(Site=$A$245,IF(Provider=$B327,J))))</f>
        <v>0</v>
      </c>
      <c r="AD327" s="26"/>
      <c r="AE327" s="27">
        <f t="shared" si="184"/>
        <v>0</v>
      </c>
      <c r="AF327" s="27">
        <f t="shared" si="172"/>
        <v>0</v>
      </c>
      <c r="AG327" s="44"/>
      <c r="AH327" s="25">
        <f t="array" ref="AH327">SUM(IF(Period=$AH$2,IF(Site=$A$245,IF(Provider=$B327,I))))</f>
        <v>0</v>
      </c>
      <c r="AI327" s="26">
        <f t="array" ref="AI327">SUM(IF(Period=$AH$2,IF(Site=$A$245,IF(Provider=$B327,J))))</f>
        <v>0</v>
      </c>
      <c r="AJ327" s="26"/>
      <c r="AK327" s="27">
        <f t="shared" si="185"/>
        <v>0</v>
      </c>
      <c r="AL327" s="27">
        <f t="shared" si="173"/>
        <v>0</v>
      </c>
      <c r="AM327" s="44"/>
      <c r="AN327" s="25">
        <f t="array" ref="AN327">SUM(IF(Period=$AN$2,IF(Site=$A$245,IF(Provider=$B327,I))))</f>
        <v>43</v>
      </c>
      <c r="AO327" s="26">
        <f t="array" ref="AO327">SUM(IF(Period=$AN$2,IF(Site=$A$245,IF(Provider=$B327,J))))</f>
        <v>3.7441860465116301</v>
      </c>
      <c r="AP327" s="26"/>
      <c r="AQ327" s="27">
        <f t="shared" si="186"/>
        <v>2.4957370950240285E-2</v>
      </c>
      <c r="AR327" s="27">
        <f t="shared" si="174"/>
        <v>5.1487048289095005E-3</v>
      </c>
      <c r="AS327" s="44"/>
      <c r="AT327" s="25">
        <f t="array" ref="AT327">SUM(IF(Period=$AT$2,IF(Site=$A$245,IF(Provider=$B327,I))))</f>
        <v>97</v>
      </c>
      <c r="AU327" s="26">
        <f t="array" ref="AU327">SUM(IF(Period=$AT$2,IF(Site=$A$245,IF(Provider=$B327,J))))</f>
        <v>4.4123711340206198</v>
      </c>
      <c r="AV327" s="26"/>
      <c r="AW327" s="27">
        <f t="shared" si="187"/>
        <v>6.6356589147286843E-2</v>
      </c>
      <c r="AX327" s="27">
        <f t="shared" si="175"/>
        <v>1.3485836720547E-2</v>
      </c>
      <c r="AY327" s="44"/>
      <c r="AZ327" s="25">
        <f t="array" ref="AZ327">SUM(IF(Period=$AZ$2,IF(Site=$A$245,IF(Provider=$B327,I))))</f>
        <v>98</v>
      </c>
      <c r="BA327" s="26">
        <f t="array" ref="BA327">SUM(IF(Period=$AZ$2,IF(Site=$A$245,IF(Provider=$B327,J))))</f>
        <v>12.969387755102</v>
      </c>
      <c r="BB327" s="26"/>
      <c r="BC327" s="27">
        <f t="shared" si="188"/>
        <v>0.19981135041660053</v>
      </c>
      <c r="BD327" s="27">
        <f t="shared" si="176"/>
        <v>4.1415490892502071E-2</v>
      </c>
      <c r="BE327" s="44"/>
      <c r="BF327" s="25">
        <f t="array" ref="BF327">SUM(IF(Period=$BF$2,IF(Site=$A$245,IF(Provider=$B327,I))))</f>
        <v>143</v>
      </c>
      <c r="BG327" s="26">
        <f t="array" ref="BG327">SUM(IF(Period=$BF$2,IF(Site=$A$245,IF(Provider=$B327,J))))</f>
        <v>5.58041958041958</v>
      </c>
      <c r="BH327" s="26"/>
      <c r="BI327" s="27">
        <f t="shared" si="189"/>
        <v>0.12125816745175504</v>
      </c>
      <c r="BJ327" s="27">
        <f t="shared" si="177"/>
        <v>2.4692122037254779E-2</v>
      </c>
      <c r="BK327" s="44"/>
      <c r="BL327" s="25">
        <f t="array" ref="BL327">SUM(IF(Period=$BL$2,IF(Site=$A$245,IF(Provider=$B327,I))))</f>
        <v>30</v>
      </c>
      <c r="BM327" s="26">
        <f t="array" ref="BM327">SUM(IF(Period=$BL$2,IF(Site=$A$245,IF(Provider=$B327,J))))</f>
        <v>8.43333333333333</v>
      </c>
      <c r="BN327" s="26"/>
      <c r="BO327" s="27">
        <f t="shared" si="190"/>
        <v>4.0197013028280888E-2</v>
      </c>
      <c r="BP327" s="27">
        <f t="shared" si="178"/>
        <v>7.866181637285077E-3</v>
      </c>
      <c r="BQ327" s="44"/>
      <c r="BR327" s="25">
        <f t="array" ref="BR327">SUM(IF(Period=$BR$2,IF(Site=$A$245,IF(Provider=$B327,I))))</f>
        <v>57</v>
      </c>
      <c r="BS327" s="26">
        <f t="array" ref="BS327">SUM(IF(Period=$BR$2,IF(Site=$A$245,IF(Provider=$B327,J))))</f>
        <v>6</v>
      </c>
      <c r="BT327" s="26"/>
      <c r="BU327" s="27">
        <f t="shared" si="191"/>
        <v>5.0531914893617025E-2</v>
      </c>
      <c r="BV327" s="27">
        <f t="shared" si="179"/>
        <v>1.0031973248071339E-2</v>
      </c>
    </row>
    <row r="328" spans="2:74" outlineLevel="1" x14ac:dyDescent="0.25">
      <c r="B328" s="20" t="s">
        <v>909</v>
      </c>
      <c r="C328" s="44"/>
      <c r="D328" s="25">
        <f t="array" ref="D328">SUM(IF(Period=$D$2,IF(Site=$A$245,IF(Provider=$B328,I))))</f>
        <v>0</v>
      </c>
      <c r="E328" s="26">
        <f t="array" ref="E328">SUM(IF(Period=$D$2,IF(Site=$A$245,IF(Provider=$B328,J))))</f>
        <v>0</v>
      </c>
      <c r="F328" s="26"/>
      <c r="G328" s="27">
        <f t="shared" si="180"/>
        <v>0</v>
      </c>
      <c r="H328" s="27">
        <f t="shared" si="168"/>
        <v>0</v>
      </c>
      <c r="I328" s="44"/>
      <c r="J328" s="25">
        <f t="array" ref="J328">SUM(IF(Period=$J$2,IF(Site=$A$245,IF(Provider=$B328,I))))</f>
        <v>0</v>
      </c>
      <c r="K328" s="26">
        <f t="array" ref="K328">SUM(IF(Period=$J$2,IF(Site=$A$245,IF(Provider=$B328,J))))</f>
        <v>0</v>
      </c>
      <c r="L328" s="26"/>
      <c r="M328" s="27">
        <f t="shared" si="181"/>
        <v>0</v>
      </c>
      <c r="N328" s="27">
        <f t="shared" si="169"/>
        <v>0</v>
      </c>
      <c r="O328" s="44"/>
      <c r="P328" s="25">
        <f t="array" ref="P328">SUM(IF(Period=$P$2,IF(Site=$A$245,IF(Provider=$B328,I))))</f>
        <v>0</v>
      </c>
      <c r="Q328" s="26">
        <f t="array" ref="Q328">SUM(IF(Period=$P$2,IF(Site=$A$245,IF(Provider=$B328,J))))</f>
        <v>0</v>
      </c>
      <c r="R328" s="26"/>
      <c r="S328" s="27">
        <f t="shared" si="182"/>
        <v>0</v>
      </c>
      <c r="T328" s="27">
        <f t="shared" si="170"/>
        <v>0</v>
      </c>
      <c r="U328" s="44"/>
      <c r="V328" s="25">
        <f t="array" ref="V328">SUM(IF(Period=$V$2,IF(Site=$A$245,IF(Provider=$B328,I))))</f>
        <v>0</v>
      </c>
      <c r="W328" s="26">
        <f t="array" ref="W328">SUM(IF(Period=$V$2,IF(Site=$A$245,IF(Provider=$B328,J))))</f>
        <v>0</v>
      </c>
      <c r="X328" s="26"/>
      <c r="Y328" s="27">
        <f t="shared" si="183"/>
        <v>0</v>
      </c>
      <c r="Z328" s="27">
        <f t="shared" si="171"/>
        <v>0</v>
      </c>
      <c r="AA328" s="44"/>
      <c r="AB328" s="25">
        <f t="array" ref="AB328">SUM(IF(Period=$AB$2,IF(Site=$A$245,IF(Provider=$B328,I))))</f>
        <v>0</v>
      </c>
      <c r="AC328" s="26">
        <f t="array" ref="AC328">SUM(IF(Period=$AB$2,IF(Site=$A$245,IF(Provider=$B328,J))))</f>
        <v>0</v>
      </c>
      <c r="AD328" s="26"/>
      <c r="AE328" s="27">
        <f t="shared" si="184"/>
        <v>0</v>
      </c>
      <c r="AF328" s="27">
        <f t="shared" si="172"/>
        <v>0</v>
      </c>
      <c r="AG328" s="44"/>
      <c r="AH328" s="25">
        <f t="array" ref="AH328">SUM(IF(Period=$AH$2,IF(Site=$A$245,IF(Provider=$B328,I))))</f>
        <v>56</v>
      </c>
      <c r="AI328" s="26">
        <f t="array" ref="AI328">SUM(IF(Period=$AH$2,IF(Site=$A$245,IF(Provider=$B328,J))))</f>
        <v>3.625</v>
      </c>
      <c r="AJ328" s="26"/>
      <c r="AK328" s="27">
        <f t="shared" si="185"/>
        <v>3.5439944134078215E-2</v>
      </c>
      <c r="AL328" s="27">
        <f t="shared" si="173"/>
        <v>6.9127562487230126E-3</v>
      </c>
      <c r="AM328" s="44"/>
      <c r="AN328" s="25">
        <f t="array" ref="AN328">SUM(IF(Period=$AN$2,IF(Site=$A$245,IF(Provider=$B328,I))))</f>
        <v>0</v>
      </c>
      <c r="AO328" s="26">
        <f t="array" ref="AO328">SUM(IF(Period=$AN$2,IF(Site=$A$245,IF(Provider=$B328,J))))</f>
        <v>0</v>
      </c>
      <c r="AP328" s="26"/>
      <c r="AQ328" s="27">
        <f t="shared" si="186"/>
        <v>0</v>
      </c>
      <c r="AR328" s="27">
        <f t="shared" si="174"/>
        <v>0</v>
      </c>
      <c r="AS328" s="44"/>
      <c r="AT328" s="25">
        <f t="array" ref="AT328">SUM(IF(Period=$AT$2,IF(Site=$A$245,IF(Provider=$B328,I))))</f>
        <v>0</v>
      </c>
      <c r="AU328" s="26">
        <f t="array" ref="AU328">SUM(IF(Period=$AT$2,IF(Site=$A$245,IF(Provider=$B328,J))))</f>
        <v>0</v>
      </c>
      <c r="AV328" s="26"/>
      <c r="AW328" s="27">
        <f t="shared" si="187"/>
        <v>0</v>
      </c>
      <c r="AX328" s="27">
        <f t="shared" si="175"/>
        <v>0</v>
      </c>
      <c r="AY328" s="44"/>
      <c r="AZ328" s="25">
        <f t="array" ref="AZ328">SUM(IF(Period=$AZ$2,IF(Site=$A$245,IF(Provider=$B328,I))))</f>
        <v>0</v>
      </c>
      <c r="BA328" s="26">
        <f t="array" ref="BA328">SUM(IF(Period=$AZ$2,IF(Site=$A$245,IF(Provider=$B328,J))))</f>
        <v>0</v>
      </c>
      <c r="BB328" s="26"/>
      <c r="BC328" s="27">
        <f t="shared" si="188"/>
        <v>0</v>
      </c>
      <c r="BD328" s="27">
        <f t="shared" si="176"/>
        <v>0</v>
      </c>
      <c r="BE328" s="44"/>
      <c r="BF328" s="25">
        <f t="array" ref="BF328">SUM(IF(Period=$BF$2,IF(Site=$A$245,IF(Provider=$B328,I))))</f>
        <v>0</v>
      </c>
      <c r="BG328" s="26">
        <f t="array" ref="BG328">SUM(IF(Period=$BF$2,IF(Site=$A$245,IF(Provider=$B328,J))))</f>
        <v>0</v>
      </c>
      <c r="BH328" s="26"/>
      <c r="BI328" s="27">
        <f t="shared" si="189"/>
        <v>0</v>
      </c>
      <c r="BJ328" s="27">
        <f t="shared" si="177"/>
        <v>0</v>
      </c>
      <c r="BK328" s="44"/>
      <c r="BL328" s="25">
        <f t="array" ref="BL328">SUM(IF(Period=$BL$2,IF(Site=$A$245,IF(Provider=$B328,I))))</f>
        <v>0</v>
      </c>
      <c r="BM328" s="26">
        <f t="array" ref="BM328">SUM(IF(Period=$BL$2,IF(Site=$A$245,IF(Provider=$B328,J))))</f>
        <v>0</v>
      </c>
      <c r="BN328" s="26"/>
      <c r="BO328" s="27">
        <f t="shared" si="190"/>
        <v>0</v>
      </c>
      <c r="BP328" s="27">
        <f t="shared" si="178"/>
        <v>0</v>
      </c>
      <c r="BQ328" s="44"/>
      <c r="BR328" s="25">
        <f t="array" ref="BR328">SUM(IF(Period=$BR$2,IF(Site=$A$245,IF(Provider=$B328,I))))</f>
        <v>0</v>
      </c>
      <c r="BS328" s="26">
        <f t="array" ref="BS328">SUM(IF(Period=$BR$2,IF(Site=$A$245,IF(Provider=$B328,J))))</f>
        <v>0</v>
      </c>
      <c r="BT328" s="26"/>
      <c r="BU328" s="27">
        <f t="shared" si="191"/>
        <v>0</v>
      </c>
      <c r="BV328" s="27">
        <f t="shared" si="179"/>
        <v>0</v>
      </c>
    </row>
    <row r="329" spans="2:74" outlineLevel="1" x14ac:dyDescent="0.25">
      <c r="B329" s="20" t="s">
        <v>582</v>
      </c>
      <c r="C329" s="44"/>
      <c r="D329" s="25">
        <f t="array" ref="D329">SUM(IF(Period=$D$2,IF(Site=$A$245,IF(Provider=$B329,I))))</f>
        <v>186</v>
      </c>
      <c r="E329" s="26">
        <f t="array" ref="E329">SUM(IF(Period=$D$2,IF(Site=$A$245,IF(Provider=$B329,J))))</f>
        <v>6.688172043010753</v>
      </c>
      <c r="F329" s="26"/>
      <c r="G329" s="27">
        <f t="shared" si="180"/>
        <v>0.16915964101169434</v>
      </c>
      <c r="H329" s="27">
        <f t="shared" si="168"/>
        <v>3.6029773800214326E-2</v>
      </c>
      <c r="I329" s="44"/>
      <c r="J329" s="25">
        <f t="array" ref="J329">SUM(IF(Period=$J$2,IF(Site=$A$245,IF(Provider=$B329,I))))</f>
        <v>171</v>
      </c>
      <c r="K329" s="26">
        <f t="array" ref="K329">SUM(IF(Period=$J$2,IF(Site=$A$245,IF(Provider=$B329,J))))</f>
        <v>7.3684210526315788</v>
      </c>
      <c r="L329" s="26"/>
      <c r="M329" s="27">
        <f t="shared" si="181"/>
        <v>0.18850987432675045</v>
      </c>
      <c r="N329" s="27">
        <f t="shared" si="169"/>
        <v>3.9037085230969416E-2</v>
      </c>
      <c r="O329" s="44"/>
      <c r="P329" s="25">
        <f t="array" ref="P329">SUM(IF(Period=$P$2,IF(Site=$A$245,IF(Provider=$B329,I))))</f>
        <v>196</v>
      </c>
      <c r="Q329" s="26">
        <f t="array" ref="Q329">SUM(IF(Period=$P$2,IF(Site=$A$245,IF(Provider=$B329,J))))</f>
        <v>7.9285714285714288</v>
      </c>
      <c r="R329" s="26"/>
      <c r="S329" s="27">
        <f t="shared" si="182"/>
        <v>0.21142857142857144</v>
      </c>
      <c r="T329" s="27">
        <f t="shared" si="170"/>
        <v>4.4781280617831827E-2</v>
      </c>
      <c r="U329" s="44"/>
      <c r="V329" s="25">
        <f t="array" ref="V329">SUM(IF(Period=$V$2,IF(Site=$A$245,IF(Provider=$B329,I))))</f>
        <v>101</v>
      </c>
      <c r="W329" s="26">
        <f t="array" ref="W329">SUM(IF(Period=$V$2,IF(Site=$A$245,IF(Provider=$B329,J))))</f>
        <v>6.9108910891089108</v>
      </c>
      <c r="X329" s="26"/>
      <c r="Y329" s="27">
        <f t="shared" si="183"/>
        <v>0.10348406226834692</v>
      </c>
      <c r="Z329" s="27">
        <f t="shared" si="171"/>
        <v>2.1109296558398355E-2</v>
      </c>
      <c r="AA329" s="44"/>
      <c r="AB329" s="25">
        <f t="array" ref="AB329">SUM(IF(Period=$AB$2,IF(Site=$A$245,IF(Provider=$B329,I))))</f>
        <v>197</v>
      </c>
      <c r="AC329" s="26">
        <f t="array" ref="AC329">SUM(IF(Period=$AB$2,IF(Site=$A$245,IF(Provider=$B329,J))))</f>
        <v>7.2436548223350252</v>
      </c>
      <c r="AD329" s="26"/>
      <c r="AE329" s="27">
        <f t="shared" si="184"/>
        <v>0.20747310264611807</v>
      </c>
      <c r="AF329" s="27">
        <f t="shared" si="172"/>
        <v>4.292891308925724E-2</v>
      </c>
      <c r="AG329" s="44"/>
      <c r="AH329" s="25">
        <f t="array" ref="AH329">SUM(IF(Period=$AH$2,IF(Site=$A$245,IF(Provider=$B329,I))))</f>
        <v>105</v>
      </c>
      <c r="AI329" s="26">
        <f t="array" ref="AI329">SUM(IF(Period=$AH$2,IF(Site=$A$245,IF(Provider=$B329,J))))</f>
        <v>3.7333333333333298</v>
      </c>
      <c r="AJ329" s="26"/>
      <c r="AK329" s="27">
        <f t="shared" si="185"/>
        <v>6.8435754189944076E-2</v>
      </c>
      <c r="AL329" s="27">
        <f t="shared" si="173"/>
        <v>1.3348770687189255E-2</v>
      </c>
      <c r="AM329" s="44"/>
      <c r="AN329" s="25">
        <f t="array" ref="AN329">SUM(IF(Period=$AN$2,IF(Site=$A$245,IF(Provider=$B329,I))))</f>
        <v>118</v>
      </c>
      <c r="AO329" s="26">
        <f t="array" ref="AO329">SUM(IF(Period=$AN$2,IF(Site=$A$245,IF(Provider=$B329,J))))</f>
        <v>6.2627118644067803</v>
      </c>
      <c r="AP329" s="26"/>
      <c r="AQ329" s="27">
        <f t="shared" si="186"/>
        <v>0.11455588280886685</v>
      </c>
      <c r="AR329" s="27">
        <f t="shared" si="174"/>
        <v>2.3632874960025585E-2</v>
      </c>
      <c r="AS329" s="44"/>
      <c r="AT329" s="25">
        <f t="array" ref="AT329">SUM(IF(Period=$AT$2,IF(Site=$A$245,IF(Provider=$B329,I))))</f>
        <v>116</v>
      </c>
      <c r="AU329" s="26">
        <f t="array" ref="AU329">SUM(IF(Period=$AT$2,IF(Site=$A$245,IF(Provider=$B329,J))))</f>
        <v>5.3793103448275899</v>
      </c>
      <c r="AV329" s="26"/>
      <c r="AW329" s="27">
        <f t="shared" si="187"/>
        <v>9.6744186046511693E-2</v>
      </c>
      <c r="AX329" s="27">
        <f t="shared" si="175"/>
        <v>1.9661593723414326E-2</v>
      </c>
      <c r="AY329" s="44"/>
      <c r="AZ329" s="25">
        <f t="array" ref="AZ329">SUM(IF(Period=$AZ$2,IF(Site=$A$245,IF(Provider=$B329,I))))</f>
        <v>112</v>
      </c>
      <c r="BA329" s="26">
        <f t="array" ref="BA329">SUM(IF(Period=$AZ$2,IF(Site=$A$245,IF(Provider=$B329,J))))</f>
        <v>16.4375</v>
      </c>
      <c r="BB329" s="26"/>
      <c r="BC329" s="27">
        <f t="shared" si="188"/>
        <v>0.2894199025310486</v>
      </c>
      <c r="BD329" s="27">
        <f t="shared" si="176"/>
        <v>5.9988921111799015E-2</v>
      </c>
      <c r="BE329" s="44"/>
      <c r="BF329" s="25">
        <f t="array" ref="BF329">SUM(IF(Period=$BF$2,IF(Site=$A$245,IF(Provider=$B329,I))))</f>
        <v>106</v>
      </c>
      <c r="BG329" s="26">
        <f t="array" ref="BG329">SUM(IF(Period=$BF$2,IF(Site=$A$245,IF(Provider=$B329,J))))</f>
        <v>9.1981132075471699</v>
      </c>
      <c r="BH329" s="26"/>
      <c r="BI329" s="27">
        <f t="shared" si="189"/>
        <v>0.14815377602188118</v>
      </c>
      <c r="BJ329" s="27">
        <f t="shared" si="177"/>
        <v>3.0168946098149636E-2</v>
      </c>
      <c r="BK329" s="44"/>
      <c r="BL329" s="25">
        <f t="array" ref="BL329">SUM(IF(Period=$BL$2,IF(Site=$A$245,IF(Provider=$B329,I))))</f>
        <v>149</v>
      </c>
      <c r="BM329" s="26">
        <f t="array" ref="BM329">SUM(IF(Period=$BL$2,IF(Site=$A$245,IF(Provider=$B329,J))))</f>
        <v>7.2684563758389302</v>
      </c>
      <c r="BN329" s="26"/>
      <c r="BO329" s="27">
        <f t="shared" si="190"/>
        <v>0.17206863679694956</v>
      </c>
      <c r="BP329" s="27">
        <f t="shared" si="178"/>
        <v>3.367223206790413E-2</v>
      </c>
      <c r="BQ329" s="44"/>
      <c r="BR329" s="25">
        <f t="array" ref="BR329">SUM(IF(Period=$BR$2,IF(Site=$A$245,IF(Provider=$B329,I))))</f>
        <v>105</v>
      </c>
      <c r="BS329" s="26">
        <f t="array" ref="BS329">SUM(IF(Period=$BR$2,IF(Site=$A$245,IF(Provider=$B329,J))))</f>
        <v>8.7904761904761894</v>
      </c>
      <c r="BT329" s="26"/>
      <c r="BU329" s="27">
        <f t="shared" si="191"/>
        <v>0.13637706855791962</v>
      </c>
      <c r="BV329" s="27">
        <f t="shared" si="179"/>
        <v>2.707459446774808E-2</v>
      </c>
    </row>
    <row r="330" spans="2:74" outlineLevel="1" x14ac:dyDescent="0.25">
      <c r="B330" s="20" t="s">
        <v>862</v>
      </c>
      <c r="C330" s="44"/>
      <c r="D330" s="25">
        <f t="array" ref="D330">SUM(IF(Period=$D$2,IF(Site=$A$245,IF(Provider=$B330,I))))</f>
        <v>0</v>
      </c>
      <c r="E330" s="26">
        <f t="array" ref="E330">SUM(IF(Period=$D$2,IF(Site=$A$245,IF(Provider=$B330,J))))</f>
        <v>0</v>
      </c>
      <c r="F330" s="26"/>
      <c r="G330" s="27">
        <f t="shared" si="180"/>
        <v>0</v>
      </c>
      <c r="H330" s="27">
        <f t="shared" si="168"/>
        <v>0</v>
      </c>
      <c r="I330" s="44"/>
      <c r="J330" s="25">
        <f t="array" ref="J330">SUM(IF(Period=$J$2,IF(Site=$A$245,IF(Provider=$B330,I))))</f>
        <v>0</v>
      </c>
      <c r="K330" s="26">
        <f t="array" ref="K330">SUM(IF(Period=$J$2,IF(Site=$A$245,IF(Provider=$B330,J))))</f>
        <v>0</v>
      </c>
      <c r="L330" s="26"/>
      <c r="M330" s="27">
        <f t="shared" si="181"/>
        <v>0</v>
      </c>
      <c r="N330" s="27">
        <f t="shared" si="169"/>
        <v>0</v>
      </c>
      <c r="O330" s="44"/>
      <c r="P330" s="25">
        <f t="array" ref="P330">SUM(IF(Period=$P$2,IF(Site=$A$245,IF(Provider=$B330,I))))</f>
        <v>0</v>
      </c>
      <c r="Q330" s="26">
        <f t="array" ref="Q330">SUM(IF(Period=$P$2,IF(Site=$A$245,IF(Provider=$B330,J))))</f>
        <v>0</v>
      </c>
      <c r="R330" s="26"/>
      <c r="S330" s="27">
        <f t="shared" si="182"/>
        <v>0</v>
      </c>
      <c r="T330" s="27">
        <f t="shared" si="170"/>
        <v>0</v>
      </c>
      <c r="U330" s="44"/>
      <c r="V330" s="25">
        <f t="array" ref="V330">SUM(IF(Period=$V$2,IF(Site=$A$245,IF(Provider=$B330,I))))</f>
        <v>38</v>
      </c>
      <c r="W330" s="26">
        <f t="array" ref="W330">SUM(IF(Period=$V$2,IF(Site=$A$245,IF(Provider=$B330,J))))</f>
        <v>7.0263157894736841</v>
      </c>
      <c r="X330" s="26"/>
      <c r="Y330" s="27">
        <f t="shared" si="183"/>
        <v>3.9584877687175689E-2</v>
      </c>
      <c r="Z330" s="27">
        <f t="shared" si="171"/>
        <v>8.074759571765561E-3</v>
      </c>
      <c r="AA330" s="44"/>
      <c r="AB330" s="25">
        <f t="array" ref="AB330">SUM(IF(Period=$AB$2,IF(Site=$A$245,IF(Provider=$B330,I))))</f>
        <v>0</v>
      </c>
      <c r="AC330" s="26">
        <f t="array" ref="AC330">SUM(IF(Period=$AB$2,IF(Site=$A$245,IF(Provider=$B330,J))))</f>
        <v>0</v>
      </c>
      <c r="AD330" s="26"/>
      <c r="AE330" s="27">
        <f t="shared" si="184"/>
        <v>0</v>
      </c>
      <c r="AF330" s="27">
        <f t="shared" si="172"/>
        <v>0</v>
      </c>
      <c r="AG330" s="44"/>
      <c r="AH330" s="25">
        <f t="array" ref="AH330">SUM(IF(Period=$AH$2,IF(Site=$A$245,IF(Provider=$B330,I))))</f>
        <v>0</v>
      </c>
      <c r="AI330" s="26">
        <f t="array" ref="AI330">SUM(IF(Period=$AH$2,IF(Site=$A$245,IF(Provider=$B330,J))))</f>
        <v>0</v>
      </c>
      <c r="AJ330" s="26"/>
      <c r="AK330" s="27">
        <f t="shared" si="185"/>
        <v>0</v>
      </c>
      <c r="AL330" s="27">
        <f t="shared" si="173"/>
        <v>0</v>
      </c>
      <c r="AM330" s="44"/>
      <c r="AN330" s="25">
        <f t="array" ref="AN330">SUM(IF(Period=$AN$2,IF(Site=$A$245,IF(Provider=$B330,I))))</f>
        <v>0</v>
      </c>
      <c r="AO330" s="26">
        <f t="array" ref="AO330">SUM(IF(Period=$AN$2,IF(Site=$A$245,IF(Provider=$B330,J))))</f>
        <v>0</v>
      </c>
      <c r="AP330" s="26"/>
      <c r="AQ330" s="27">
        <f t="shared" si="186"/>
        <v>0</v>
      </c>
      <c r="AR330" s="27">
        <f t="shared" si="174"/>
        <v>0</v>
      </c>
      <c r="AS330" s="44"/>
      <c r="AT330" s="25">
        <f t="array" ref="AT330">SUM(IF(Period=$AT$2,IF(Site=$A$245,IF(Provider=$B330,I))))</f>
        <v>0</v>
      </c>
      <c r="AU330" s="26">
        <f t="array" ref="AU330">SUM(IF(Period=$AT$2,IF(Site=$A$245,IF(Provider=$B330,J))))</f>
        <v>0</v>
      </c>
      <c r="AV330" s="26"/>
      <c r="AW330" s="27">
        <f t="shared" si="187"/>
        <v>0</v>
      </c>
      <c r="AX330" s="27">
        <f t="shared" si="175"/>
        <v>0</v>
      </c>
      <c r="AY330" s="44"/>
      <c r="AZ330" s="25">
        <f t="array" ref="AZ330">SUM(IF(Period=$AZ$2,IF(Site=$A$245,IF(Provider=$B330,I))))</f>
        <v>0</v>
      </c>
      <c r="BA330" s="26">
        <f t="array" ref="BA330">SUM(IF(Period=$AZ$2,IF(Site=$A$245,IF(Provider=$B330,J))))</f>
        <v>0</v>
      </c>
      <c r="BB330" s="26"/>
      <c r="BC330" s="27">
        <f t="shared" si="188"/>
        <v>0</v>
      </c>
      <c r="BD330" s="27">
        <f t="shared" si="176"/>
        <v>0</v>
      </c>
      <c r="BE330" s="44"/>
      <c r="BF330" s="25">
        <f t="array" ref="BF330">SUM(IF(Period=$BF$2,IF(Site=$A$245,IF(Provider=$B330,I))))</f>
        <v>0</v>
      </c>
      <c r="BG330" s="26">
        <f t="array" ref="BG330">SUM(IF(Period=$BF$2,IF(Site=$A$245,IF(Provider=$B330,J))))</f>
        <v>0</v>
      </c>
      <c r="BH330" s="26"/>
      <c r="BI330" s="27">
        <f t="shared" si="189"/>
        <v>0</v>
      </c>
      <c r="BJ330" s="27">
        <f t="shared" si="177"/>
        <v>0</v>
      </c>
      <c r="BK330" s="44"/>
      <c r="BL330" s="25">
        <f t="array" ref="BL330">SUM(IF(Period=$BL$2,IF(Site=$A$245,IF(Provider=$B330,I))))</f>
        <v>0</v>
      </c>
      <c r="BM330" s="26">
        <f t="array" ref="BM330">SUM(IF(Period=$BL$2,IF(Site=$A$245,IF(Provider=$B330,J))))</f>
        <v>0</v>
      </c>
      <c r="BN330" s="26"/>
      <c r="BO330" s="27">
        <f t="shared" si="190"/>
        <v>0</v>
      </c>
      <c r="BP330" s="27">
        <f t="shared" si="178"/>
        <v>0</v>
      </c>
      <c r="BQ330" s="44"/>
      <c r="BR330" s="25">
        <f t="array" ref="BR330">SUM(IF(Period=$BR$2,IF(Site=$A$245,IF(Provider=$B330,I))))</f>
        <v>0</v>
      </c>
      <c r="BS330" s="26">
        <f t="array" ref="BS330">SUM(IF(Period=$BR$2,IF(Site=$A$245,IF(Provider=$B330,J))))</f>
        <v>0</v>
      </c>
      <c r="BT330" s="26"/>
      <c r="BU330" s="27">
        <f t="shared" si="191"/>
        <v>0</v>
      </c>
      <c r="BV330" s="27">
        <f t="shared" si="179"/>
        <v>0</v>
      </c>
    </row>
    <row r="331" spans="2:74" outlineLevel="1" x14ac:dyDescent="0.25">
      <c r="B331" s="20" t="s">
        <v>625</v>
      </c>
      <c r="C331" s="44"/>
      <c r="D331" s="25">
        <f t="array" ref="D331">SUM(IF(Period=$D$2,IF(Site=$A$245,IF(Provider=$B331,I))))</f>
        <v>29</v>
      </c>
      <c r="E331" s="26">
        <f t="array" ref="E331">SUM(IF(Period=$D$2,IF(Site=$A$245,IF(Provider=$B331,J))))</f>
        <v>9.3448275862068968</v>
      </c>
      <c r="F331" s="26"/>
      <c r="G331" s="27">
        <f t="shared" si="180"/>
        <v>3.6850693500135985E-2</v>
      </c>
      <c r="H331" s="27">
        <f t="shared" si="168"/>
        <v>7.848929823037044E-3</v>
      </c>
      <c r="I331" s="44"/>
      <c r="J331" s="25">
        <f t="array" ref="J331">SUM(IF(Period=$J$2,IF(Site=$A$245,IF(Provider=$B331,I))))</f>
        <v>0</v>
      </c>
      <c r="K331" s="26">
        <f t="array" ref="K331">SUM(IF(Period=$J$2,IF(Site=$A$245,IF(Provider=$B331,J))))</f>
        <v>0</v>
      </c>
      <c r="L331" s="26"/>
      <c r="M331" s="27">
        <f t="shared" si="181"/>
        <v>0</v>
      </c>
      <c r="N331" s="27">
        <f t="shared" si="169"/>
        <v>0</v>
      </c>
      <c r="O331" s="44"/>
      <c r="P331" s="25">
        <f t="array" ref="P331">SUM(IF(Period=$P$2,IF(Site=$A$245,IF(Provider=$B331,I))))</f>
        <v>0</v>
      </c>
      <c r="Q331" s="26">
        <f t="array" ref="Q331">SUM(IF(Period=$P$2,IF(Site=$A$245,IF(Provider=$B331,J))))</f>
        <v>0</v>
      </c>
      <c r="R331" s="26"/>
      <c r="S331" s="27">
        <f t="shared" si="182"/>
        <v>0</v>
      </c>
      <c r="T331" s="27">
        <f t="shared" si="170"/>
        <v>0</v>
      </c>
      <c r="U331" s="44"/>
      <c r="V331" s="25">
        <f t="array" ref="V331">SUM(IF(Period=$V$2,IF(Site=$A$245,IF(Provider=$B331,I))))</f>
        <v>0</v>
      </c>
      <c r="W331" s="26">
        <f t="array" ref="W331">SUM(IF(Period=$V$2,IF(Site=$A$245,IF(Provider=$B331,J))))</f>
        <v>0</v>
      </c>
      <c r="X331" s="26"/>
      <c r="Y331" s="27">
        <f t="shared" si="183"/>
        <v>0</v>
      </c>
      <c r="Z331" s="27">
        <f t="shared" si="171"/>
        <v>0</v>
      </c>
      <c r="AA331" s="44"/>
      <c r="AB331" s="25">
        <f t="array" ref="AB331">SUM(IF(Period=$AB$2,IF(Site=$A$245,IF(Provider=$B331,I))))</f>
        <v>0</v>
      </c>
      <c r="AC331" s="26">
        <f t="array" ref="AC331">SUM(IF(Period=$AB$2,IF(Site=$A$245,IF(Provider=$B331,J))))</f>
        <v>0</v>
      </c>
      <c r="AD331" s="26"/>
      <c r="AE331" s="27">
        <f t="shared" si="184"/>
        <v>0</v>
      </c>
      <c r="AF331" s="27">
        <f t="shared" si="172"/>
        <v>0</v>
      </c>
      <c r="AG331" s="44"/>
      <c r="AH331" s="25">
        <f t="array" ref="AH331">SUM(IF(Period=$AH$2,IF(Site=$A$245,IF(Provider=$B331,I))))</f>
        <v>0</v>
      </c>
      <c r="AI331" s="26">
        <f t="array" ref="AI331">SUM(IF(Period=$AH$2,IF(Site=$A$245,IF(Provider=$B331,J))))</f>
        <v>0</v>
      </c>
      <c r="AJ331" s="26"/>
      <c r="AK331" s="27">
        <f t="shared" si="185"/>
        <v>0</v>
      </c>
      <c r="AL331" s="27">
        <f t="shared" si="173"/>
        <v>0</v>
      </c>
      <c r="AM331" s="44"/>
      <c r="AN331" s="25">
        <f t="array" ref="AN331">SUM(IF(Period=$AN$2,IF(Site=$A$245,IF(Provider=$B331,I))))</f>
        <v>0</v>
      </c>
      <c r="AO331" s="26">
        <f t="array" ref="AO331">SUM(IF(Period=$AN$2,IF(Site=$A$245,IF(Provider=$B331,J))))</f>
        <v>0</v>
      </c>
      <c r="AP331" s="26"/>
      <c r="AQ331" s="27">
        <f t="shared" si="186"/>
        <v>0</v>
      </c>
      <c r="AR331" s="27">
        <f t="shared" si="174"/>
        <v>0</v>
      </c>
      <c r="AS331" s="44"/>
      <c r="AT331" s="25">
        <f t="array" ref="AT331">SUM(IF(Period=$AT$2,IF(Site=$A$245,IF(Provider=$B331,I))))</f>
        <v>0</v>
      </c>
      <c r="AU331" s="26">
        <f t="array" ref="AU331">SUM(IF(Period=$AT$2,IF(Site=$A$245,IF(Provider=$B331,J))))</f>
        <v>0</v>
      </c>
      <c r="AV331" s="26"/>
      <c r="AW331" s="27">
        <f t="shared" si="187"/>
        <v>0</v>
      </c>
      <c r="AX331" s="27">
        <f t="shared" si="175"/>
        <v>0</v>
      </c>
      <c r="AY331" s="44"/>
      <c r="AZ331" s="25">
        <f t="array" ref="AZ331">SUM(IF(Period=$AZ$2,IF(Site=$A$245,IF(Provider=$B331,I))))</f>
        <v>0</v>
      </c>
      <c r="BA331" s="26">
        <f t="array" ref="BA331">SUM(IF(Period=$AZ$2,IF(Site=$A$245,IF(Provider=$B331,J))))</f>
        <v>0</v>
      </c>
      <c r="BB331" s="26"/>
      <c r="BC331" s="27">
        <f t="shared" si="188"/>
        <v>0</v>
      </c>
      <c r="BD331" s="27">
        <f t="shared" si="176"/>
        <v>0</v>
      </c>
      <c r="BE331" s="44"/>
      <c r="BF331" s="25">
        <f t="array" ref="BF331">SUM(IF(Period=$BF$2,IF(Site=$A$245,IF(Provider=$B331,I))))</f>
        <v>0</v>
      </c>
      <c r="BG331" s="26">
        <f t="array" ref="BG331">SUM(IF(Period=$BF$2,IF(Site=$A$245,IF(Provider=$B331,J))))</f>
        <v>0</v>
      </c>
      <c r="BH331" s="26"/>
      <c r="BI331" s="27">
        <f t="shared" si="189"/>
        <v>0</v>
      </c>
      <c r="BJ331" s="27">
        <f t="shared" si="177"/>
        <v>0</v>
      </c>
      <c r="BK331" s="44"/>
      <c r="BL331" s="25">
        <f t="array" ref="BL331">SUM(IF(Period=$BL$2,IF(Site=$A$245,IF(Provider=$B331,I))))</f>
        <v>0</v>
      </c>
      <c r="BM331" s="26">
        <f t="array" ref="BM331">SUM(IF(Period=$BL$2,IF(Site=$A$245,IF(Provider=$B331,J))))</f>
        <v>0</v>
      </c>
      <c r="BN331" s="26"/>
      <c r="BO331" s="27">
        <f t="shared" si="190"/>
        <v>0</v>
      </c>
      <c r="BP331" s="27">
        <f t="shared" si="178"/>
        <v>0</v>
      </c>
      <c r="BQ331" s="44"/>
      <c r="BR331" s="25">
        <f t="array" ref="BR331">SUM(IF(Period=$BR$2,IF(Site=$A$245,IF(Provider=$B331,I))))</f>
        <v>0</v>
      </c>
      <c r="BS331" s="26">
        <f t="array" ref="BS331">SUM(IF(Period=$BR$2,IF(Site=$A$245,IF(Provider=$B331,J))))</f>
        <v>0</v>
      </c>
      <c r="BT331" s="26"/>
      <c r="BU331" s="27">
        <f t="shared" si="191"/>
        <v>0</v>
      </c>
      <c r="BV331" s="27">
        <f t="shared" si="179"/>
        <v>0</v>
      </c>
    </row>
    <row r="332" spans="2:74" outlineLevel="1" x14ac:dyDescent="0.25">
      <c r="B332" s="20" t="s">
        <v>575</v>
      </c>
      <c r="C332" s="44"/>
      <c r="D332" s="25">
        <f t="array" ref="D332">SUM(IF(Period=$D$2,IF(Site=$A$245,IF(Provider=$B332,I))))</f>
        <v>292</v>
      </c>
      <c r="E332" s="26">
        <f t="array" ref="E332">SUM(IF(Period=$D$2,IF(Site=$A$245,IF(Provider=$B332,J))))</f>
        <v>3.0034246575342465</v>
      </c>
      <c r="F332" s="26"/>
      <c r="G332" s="27">
        <f t="shared" si="180"/>
        <v>0.1192548273048681</v>
      </c>
      <c r="H332" s="27">
        <f t="shared" si="168"/>
        <v>2.5400411272337588E-2</v>
      </c>
      <c r="I332" s="44"/>
      <c r="J332" s="25">
        <f t="array" ref="J332">SUM(IF(Period=$J$2,IF(Site=$A$245,IF(Provider=$B332,I))))</f>
        <v>261</v>
      </c>
      <c r="K332" s="26">
        <f t="array" ref="K332">SUM(IF(Period=$J$2,IF(Site=$A$245,IF(Provider=$B332,J))))</f>
        <v>2.9003831417624522</v>
      </c>
      <c r="L332" s="26"/>
      <c r="M332" s="27">
        <f t="shared" si="181"/>
        <v>0.11325553560742072</v>
      </c>
      <c r="N332" s="27">
        <f t="shared" si="169"/>
        <v>2.3453232952257028E-2</v>
      </c>
      <c r="O332" s="44"/>
      <c r="P332" s="25">
        <f t="array" ref="P332">SUM(IF(Period=$P$2,IF(Site=$A$245,IF(Provider=$B332,I))))</f>
        <v>338</v>
      </c>
      <c r="Q332" s="26">
        <f t="array" ref="Q332">SUM(IF(Period=$P$2,IF(Site=$A$245,IF(Provider=$B332,J))))</f>
        <v>2.8786982248520712</v>
      </c>
      <c r="R332" s="26"/>
      <c r="S332" s="27">
        <f t="shared" si="182"/>
        <v>0.13238095238095238</v>
      </c>
      <c r="T332" s="27">
        <f t="shared" si="170"/>
        <v>2.8038729756210017E-2</v>
      </c>
      <c r="U332" s="44"/>
      <c r="V332" s="25">
        <f t="array" ref="V332">SUM(IF(Period=$V$2,IF(Site=$A$245,IF(Provider=$B332,I))))</f>
        <v>247</v>
      </c>
      <c r="W332" s="26">
        <f t="array" ref="W332">SUM(IF(Period=$V$2,IF(Site=$A$245,IF(Provider=$B332,J))))</f>
        <v>3.0121457489878543</v>
      </c>
      <c r="X332" s="26"/>
      <c r="Y332" s="27">
        <f t="shared" si="183"/>
        <v>0.11030392883617494</v>
      </c>
      <c r="Z332" s="27">
        <f t="shared" si="171"/>
        <v>2.2500453638178187E-2</v>
      </c>
      <c r="AA332" s="44"/>
      <c r="AB332" s="25">
        <f t="array" ref="AB332">SUM(IF(Period=$AB$2,IF(Site=$A$245,IF(Provider=$B332,I))))</f>
        <v>334</v>
      </c>
      <c r="AC332" s="26">
        <f t="array" ref="AC332">SUM(IF(Period=$AB$2,IF(Site=$A$245,IF(Provider=$B332,J))))</f>
        <v>2.6437125748502992</v>
      </c>
      <c r="AD332" s="26"/>
      <c r="AE332" s="27">
        <f t="shared" si="184"/>
        <v>0.12838034312300087</v>
      </c>
      <c r="AF332" s="27">
        <f t="shared" si="172"/>
        <v>2.6563581119701571E-2</v>
      </c>
      <c r="AG332" s="44"/>
      <c r="AH332" s="25">
        <f t="array" ref="AH332">SUM(IF(Period=$AH$2,IF(Site=$A$245,IF(Provider=$B332,I))))</f>
        <v>97</v>
      </c>
      <c r="AI332" s="26">
        <f t="array" ref="AI332">SUM(IF(Period=$AH$2,IF(Site=$A$245,IF(Provider=$B332,J))))</f>
        <v>2.6494845360824701</v>
      </c>
      <c r="AJ332" s="26"/>
      <c r="AK332" s="27">
        <f t="shared" si="185"/>
        <v>4.4867318435754124E-2</v>
      </c>
      <c r="AL332" s="27">
        <f t="shared" si="173"/>
        <v>8.7516175168562155E-3</v>
      </c>
      <c r="AM332" s="44"/>
      <c r="AN332" s="25">
        <f t="array" ref="AN332">SUM(IF(Period=$AN$2,IF(Site=$A$245,IF(Provider=$B332,I))))</f>
        <v>158</v>
      </c>
      <c r="AO332" s="26">
        <f t="array" ref="AO332">SUM(IF(Period=$AN$2,IF(Site=$A$245,IF(Provider=$B332,J))))</f>
        <v>2.7341772151898698</v>
      </c>
      <c r="AP332" s="26"/>
      <c r="AQ332" s="27">
        <f t="shared" si="186"/>
        <v>6.6966361804371322E-2</v>
      </c>
      <c r="AR332" s="27">
        <f t="shared" si="174"/>
        <v>1.3815158298688821E-2</v>
      </c>
      <c r="AS332" s="44"/>
      <c r="AT332" s="25">
        <f t="array" ref="AT332">SUM(IF(Period=$AT$2,IF(Site=$A$245,IF(Provider=$B332,I))))</f>
        <v>186</v>
      </c>
      <c r="AU332" s="26">
        <f t="array" ref="AU332">SUM(IF(Period=$AT$2,IF(Site=$A$245,IF(Provider=$B332,J))))</f>
        <v>3.4193548387096802</v>
      </c>
      <c r="AV332" s="26"/>
      <c r="AW332" s="27">
        <f t="shared" si="187"/>
        <v>9.8604651162790768E-2</v>
      </c>
      <c r="AX332" s="27">
        <f t="shared" si="175"/>
        <v>2.0039701295018447E-2</v>
      </c>
      <c r="AY332" s="44"/>
      <c r="AZ332" s="25">
        <f t="array" ref="AZ332">SUM(IF(Period=$AZ$2,IF(Site=$A$245,IF(Provider=$B332,I))))</f>
        <v>259</v>
      </c>
      <c r="BA332" s="26">
        <f t="array" ref="BA332">SUM(IF(Period=$AZ$2,IF(Site=$A$245,IF(Provider=$B332,J))))</f>
        <v>7.1467181467181504</v>
      </c>
      <c r="BB332" s="26"/>
      <c r="BC332" s="27">
        <f t="shared" si="188"/>
        <v>0.29099198239270574</v>
      </c>
      <c r="BD332" s="27">
        <f t="shared" si="176"/>
        <v>6.0314770764769161E-2</v>
      </c>
      <c r="BE332" s="44"/>
      <c r="BF332" s="25">
        <f t="array" ref="BF332">SUM(IF(Period=$BF$2,IF(Site=$A$245,IF(Provider=$B332,I))))</f>
        <v>205</v>
      </c>
      <c r="BG332" s="26">
        <f t="array" ref="BG332">SUM(IF(Period=$BF$2,IF(Site=$A$245,IF(Provider=$B332,J))))</f>
        <v>3.3219512195121901</v>
      </c>
      <c r="BH332" s="26"/>
      <c r="BI332" s="27">
        <f t="shared" si="189"/>
        <v>0.10347971432912915</v>
      </c>
      <c r="BJ332" s="27">
        <f t="shared" si="177"/>
        <v>2.1071848505476793E-2</v>
      </c>
      <c r="BK332" s="44"/>
      <c r="BL332" s="25">
        <f t="array" ref="BL332">SUM(IF(Period=$BL$2,IF(Site=$A$245,IF(Provider=$B332,I))))</f>
        <v>189</v>
      </c>
      <c r="BM332" s="26">
        <f t="array" ref="BM332">SUM(IF(Period=$BL$2,IF(Site=$A$245,IF(Provider=$B332,J))))</f>
        <v>2.53439153439153</v>
      </c>
      <c r="BN332" s="26"/>
      <c r="BO332" s="27">
        <f t="shared" si="190"/>
        <v>7.6104226247219436E-2</v>
      </c>
      <c r="BP332" s="27">
        <f t="shared" si="178"/>
        <v>1.4892889344899391E-2</v>
      </c>
      <c r="BQ332" s="44"/>
      <c r="BR332" s="25">
        <f t="array" ref="BR332">SUM(IF(Period=$BR$2,IF(Site=$A$245,IF(Provider=$B332,I))))</f>
        <v>258</v>
      </c>
      <c r="BS332" s="26">
        <f t="array" ref="BS332">SUM(IF(Period=$BR$2,IF(Site=$A$245,IF(Provider=$B332,J))))</f>
        <v>2.9147286821705398</v>
      </c>
      <c r="BT332" s="26"/>
      <c r="BU332" s="27">
        <f t="shared" si="191"/>
        <v>0.11111111111111101</v>
      </c>
      <c r="BV332" s="27">
        <f t="shared" si="179"/>
        <v>2.2058607843712396E-2</v>
      </c>
    </row>
    <row r="333" spans="2:74" outlineLevel="1" x14ac:dyDescent="0.25">
      <c r="B333" s="20" t="s">
        <v>609</v>
      </c>
      <c r="C333" s="44"/>
      <c r="D333" s="25">
        <f t="array" ref="D333">SUM(IF(Period=$D$2,IF(Site=$A$245,IF(Provider=$B333,I))))</f>
        <v>79</v>
      </c>
      <c r="E333" s="26">
        <f t="array" ref="E333">SUM(IF(Period=$D$2,IF(Site=$A$245,IF(Provider=$B333,J))))</f>
        <v>13.79746835443038</v>
      </c>
      <c r="F333" s="26"/>
      <c r="G333" s="27">
        <f t="shared" si="180"/>
        <v>0.14821865651346208</v>
      </c>
      <c r="H333" s="27">
        <f t="shared" si="168"/>
        <v>3.1569496336200653E-2</v>
      </c>
      <c r="I333" s="44"/>
      <c r="J333" s="25">
        <f t="array" ref="J333">SUM(IF(Period=$J$2,IF(Site=$A$245,IF(Provider=$B333,I))))</f>
        <v>81</v>
      </c>
      <c r="K333" s="26">
        <f t="array" ref="K333">SUM(IF(Period=$J$2,IF(Site=$A$245,IF(Provider=$B333,J))))</f>
        <v>5.9012345679012341</v>
      </c>
      <c r="L333" s="26"/>
      <c r="M333" s="27">
        <f t="shared" si="181"/>
        <v>7.1514063435068817E-2</v>
      </c>
      <c r="N333" s="27">
        <f t="shared" si="169"/>
        <v>1.480930693682808E-2</v>
      </c>
      <c r="O333" s="44"/>
      <c r="P333" s="25">
        <f t="array" ref="P333">SUM(IF(Period=$P$2,IF(Site=$A$245,IF(Provider=$B333,I))))</f>
        <v>99</v>
      </c>
      <c r="Q333" s="26">
        <f t="array" ref="Q333">SUM(IF(Period=$P$2,IF(Site=$A$245,IF(Provider=$B333,J))))</f>
        <v>4.6868686868686869</v>
      </c>
      <c r="R333" s="26"/>
      <c r="S333" s="27">
        <f t="shared" si="182"/>
        <v>6.3129251700680275E-2</v>
      </c>
      <c r="T333" s="27">
        <f t="shared" si="170"/>
        <v>1.3370987262981962E-2</v>
      </c>
      <c r="U333" s="44"/>
      <c r="V333" s="25">
        <f t="array" ref="V333">SUM(IF(Period=$V$2,IF(Site=$A$245,IF(Provider=$B333,I))))</f>
        <v>103</v>
      </c>
      <c r="W333" s="26">
        <f t="array" ref="W333">SUM(IF(Period=$V$2,IF(Site=$A$245,IF(Provider=$B333,J))))</f>
        <v>4.6407766990291259</v>
      </c>
      <c r="X333" s="26"/>
      <c r="Y333" s="27">
        <f t="shared" si="183"/>
        <v>7.0867309117865082E-2</v>
      </c>
      <c r="Z333" s="27">
        <f t="shared" si="171"/>
        <v>1.4455936611625234E-2</v>
      </c>
      <c r="AA333" s="44"/>
      <c r="AB333" s="25">
        <f t="array" ref="AB333">SUM(IF(Period=$AB$2,IF(Site=$A$245,IF(Provider=$B333,I))))</f>
        <v>65</v>
      </c>
      <c r="AC333" s="26">
        <f t="array" ref="AC333">SUM(IF(Period=$AB$2,IF(Site=$A$245,IF(Provider=$B333,J))))</f>
        <v>5.0153846153846153</v>
      </c>
      <c r="AD333" s="26"/>
      <c r="AE333" s="27">
        <f t="shared" si="184"/>
        <v>4.7397499273044492E-2</v>
      </c>
      <c r="AF333" s="27">
        <f t="shared" si="172"/>
        <v>9.8071658494028463E-3</v>
      </c>
      <c r="AG333" s="44"/>
      <c r="AH333" s="25">
        <f t="array" ref="AH333">SUM(IF(Period=$AH$2,IF(Site=$A$245,IF(Provider=$B333,I))))</f>
        <v>118</v>
      </c>
      <c r="AI333" s="26">
        <f t="array" ref="AI333">SUM(IF(Period=$AH$2,IF(Site=$A$245,IF(Provider=$B333,J))))</f>
        <v>5.0847457627118597</v>
      </c>
      <c r="AJ333" s="26"/>
      <c r="AK333" s="27">
        <f t="shared" si="185"/>
        <v>0.10474860335195521</v>
      </c>
      <c r="AL333" s="27">
        <f t="shared" si="173"/>
        <v>2.0431791868146816E-2</v>
      </c>
      <c r="AM333" s="44"/>
      <c r="AN333" s="25">
        <f t="array" ref="AN333">SUM(IF(Period=$AN$2,IF(Site=$A$245,IF(Provider=$B333,I))))</f>
        <v>144</v>
      </c>
      <c r="AO333" s="26">
        <f t="array" ref="AO333">SUM(IF(Period=$AN$2,IF(Site=$A$245,IF(Provider=$B333,J))))</f>
        <v>4.3402777777777803</v>
      </c>
      <c r="AP333" s="26"/>
      <c r="AQ333" s="27">
        <f t="shared" si="186"/>
        <v>9.6884203999379997E-2</v>
      </c>
      <c r="AR333" s="27">
        <f t="shared" si="174"/>
        <v>1.9987208186760485E-2</v>
      </c>
      <c r="AS333" s="44"/>
      <c r="AT333" s="25">
        <f t="array" ref="AT333">SUM(IF(Period=$AT$2,IF(Site=$A$245,IF(Provider=$B333,I))))</f>
        <v>31</v>
      </c>
      <c r="AU333" s="26">
        <f t="array" ref="AU333">SUM(IF(Period=$AT$2,IF(Site=$A$245,IF(Provider=$B333,J))))</f>
        <v>4.8064516129032304</v>
      </c>
      <c r="AV333" s="26"/>
      <c r="AW333" s="27">
        <f t="shared" si="187"/>
        <v>2.3100775193798471E-2</v>
      </c>
      <c r="AX333" s="27">
        <f t="shared" si="175"/>
        <v>4.6948356807511782E-3</v>
      </c>
      <c r="AY333" s="44"/>
      <c r="AZ333" s="25">
        <f t="array" ref="AZ333">SUM(IF(Period=$AZ$2,IF(Site=$A$245,IF(Provider=$B333,I))))</f>
        <v>80</v>
      </c>
      <c r="BA333" s="26">
        <f t="array" ref="BA333">SUM(IF(Period=$AZ$2,IF(Site=$A$245,IF(Provider=$B333,J))))</f>
        <v>10.55</v>
      </c>
      <c r="BB333" s="26"/>
      <c r="BC333" s="27">
        <f t="shared" si="188"/>
        <v>0.13268354032384846</v>
      </c>
      <c r="BD333" s="27">
        <f t="shared" si="176"/>
        <v>2.7501710710678091E-2</v>
      </c>
      <c r="BE333" s="44"/>
      <c r="BF333" s="25">
        <f t="array" ref="BF333">SUM(IF(Period=$BF$2,IF(Site=$A$245,IF(Provider=$B333,I))))</f>
        <v>6</v>
      </c>
      <c r="BG333" s="26">
        <f t="array" ref="BG333">SUM(IF(Period=$BF$2,IF(Site=$A$245,IF(Provider=$B333,J))))</f>
        <v>6.6666666666666696</v>
      </c>
      <c r="BH333" s="26"/>
      <c r="BI333" s="27">
        <f t="shared" si="189"/>
        <v>6.0781036316669224E-3</v>
      </c>
      <c r="BJ333" s="27">
        <f t="shared" si="177"/>
        <v>1.2377003527446011E-3</v>
      </c>
      <c r="BK333" s="44"/>
      <c r="BL333" s="25">
        <f t="array" ref="BL333">SUM(IF(Period=$BL$2,IF(Site=$A$245,IF(Provider=$B333,I))))</f>
        <v>134</v>
      </c>
      <c r="BM333" s="26">
        <f t="array" ref="BM333">SUM(IF(Period=$BL$2,IF(Site=$A$245,IF(Provider=$B333,J))))</f>
        <v>6.1567164179104497</v>
      </c>
      <c r="BN333" s="26"/>
      <c r="BO333" s="27">
        <f t="shared" si="190"/>
        <v>0.13107721639656819</v>
      </c>
      <c r="BP333" s="27">
        <f t="shared" si="178"/>
        <v>2.565059229549483E-2</v>
      </c>
      <c r="BQ333" s="44"/>
      <c r="BR333" s="25">
        <f t="array" ref="BR333">SUM(IF(Period=$BR$2,IF(Site=$A$245,IF(Provider=$B333,I))))</f>
        <v>160</v>
      </c>
      <c r="BS333" s="26">
        <f t="array" ref="BS333">SUM(IF(Period=$BR$2,IF(Site=$A$245,IF(Provider=$B333,J))))</f>
        <v>8.9937500000000004</v>
      </c>
      <c r="BT333" s="26"/>
      <c r="BU333" s="27">
        <f t="shared" si="191"/>
        <v>0.21261820330969267</v>
      </c>
      <c r="BV333" s="27">
        <f t="shared" si="179"/>
        <v>4.2210554105189049E-2</v>
      </c>
    </row>
    <row r="334" spans="2:74" outlineLevel="1" x14ac:dyDescent="0.25">
      <c r="B334" s="20" t="s">
        <v>578</v>
      </c>
      <c r="C334" s="44"/>
      <c r="D334" s="25">
        <f t="array" ref="D334">SUM(IF(Period=$D$2,IF(Site=$A$245,IF(Provider=$B334,I))))</f>
        <v>226</v>
      </c>
      <c r="E334" s="26">
        <f t="array" ref="E334">SUM(IF(Period=$D$2,IF(Site=$A$245,IF(Provider=$B334,J))))</f>
        <v>9.5221238938053094</v>
      </c>
      <c r="F334" s="26"/>
      <c r="G334" s="27">
        <f t="shared" si="180"/>
        <v>0.29262986129997276</v>
      </c>
      <c r="H334" s="27">
        <f t="shared" si="168"/>
        <v>6.2328033133489731E-2</v>
      </c>
      <c r="I334" s="44"/>
      <c r="J334" s="25">
        <f t="array" ref="J334">SUM(IF(Period=$J$2,IF(Site=$A$245,IF(Provider=$B334,I))))</f>
        <v>227</v>
      </c>
      <c r="K334" s="26">
        <f t="array" ref="K334">SUM(IF(Period=$J$2,IF(Site=$A$245,IF(Provider=$B334,J))))</f>
        <v>7.0969162995594717</v>
      </c>
      <c r="L334" s="26"/>
      <c r="M334" s="27">
        <f t="shared" si="181"/>
        <v>0.24102333931777378</v>
      </c>
      <c r="N334" s="27">
        <f t="shared" si="169"/>
        <v>4.9911701831025189E-2</v>
      </c>
      <c r="O334" s="44"/>
      <c r="P334" s="25">
        <f t="array" ref="P334">SUM(IF(Period=$P$2,IF(Site=$A$245,IF(Provider=$B334,I))))</f>
        <v>231</v>
      </c>
      <c r="Q334" s="26">
        <f t="array" ref="Q334">SUM(IF(Period=$P$2,IF(Site=$A$245,IF(Provider=$B334,J))))</f>
        <v>9.220779220779221</v>
      </c>
      <c r="R334" s="26"/>
      <c r="S334" s="27">
        <f t="shared" si="182"/>
        <v>0.28979591836734697</v>
      </c>
      <c r="T334" s="27">
        <f t="shared" si="170"/>
        <v>6.1379747564981851E-2</v>
      </c>
      <c r="U334" s="44"/>
      <c r="V334" s="25">
        <f t="array" ref="V334">SUM(IF(Period=$V$2,IF(Site=$A$245,IF(Provider=$B334,I))))</f>
        <v>143</v>
      </c>
      <c r="W334" s="26">
        <f t="array" ref="W334">SUM(IF(Period=$V$2,IF(Site=$A$245,IF(Provider=$B334,J))))</f>
        <v>8.475524475524475</v>
      </c>
      <c r="X334" s="26"/>
      <c r="Y334" s="27">
        <f t="shared" si="183"/>
        <v>0.17968865826538175</v>
      </c>
      <c r="Z334" s="27">
        <f t="shared" si="171"/>
        <v>3.6653964797677366E-2</v>
      </c>
      <c r="AA334" s="44"/>
      <c r="AB334" s="25">
        <f t="array" ref="AB334">SUM(IF(Period=$AB$2,IF(Site=$A$245,IF(Provider=$B334,I))))</f>
        <v>48</v>
      </c>
      <c r="AC334" s="26">
        <f t="array" ref="AC334">SUM(IF(Period=$AB$2,IF(Site=$A$245,IF(Provider=$B334,J))))</f>
        <v>9.9375</v>
      </c>
      <c r="AD334" s="26"/>
      <c r="AE334" s="27">
        <f t="shared" si="184"/>
        <v>6.9351555684792093E-2</v>
      </c>
      <c r="AF334" s="27">
        <f t="shared" si="172"/>
        <v>1.4349748804187599E-2</v>
      </c>
      <c r="AG334" s="44"/>
      <c r="AH334" s="25">
        <f t="array" ref="AH334">SUM(IF(Period=$AH$2,IF(Site=$A$245,IF(Provider=$B334,I))))</f>
        <v>0</v>
      </c>
      <c r="AI334" s="26">
        <f t="array" ref="AI334">SUM(IF(Period=$AH$2,IF(Site=$A$245,IF(Provider=$B334,J))))</f>
        <v>0</v>
      </c>
      <c r="AJ334" s="26"/>
      <c r="AK334" s="27">
        <f t="shared" si="185"/>
        <v>0</v>
      </c>
      <c r="AL334" s="27">
        <f t="shared" si="173"/>
        <v>0</v>
      </c>
      <c r="AM334" s="44"/>
      <c r="AN334" s="25">
        <f t="array" ref="AN334">SUM(IF(Period=$AN$2,IF(Site=$A$245,IF(Provider=$B334,I))))</f>
        <v>0</v>
      </c>
      <c r="AO334" s="26">
        <f t="array" ref="AO334">SUM(IF(Period=$AN$2,IF(Site=$A$245,IF(Provider=$B334,J))))</f>
        <v>0</v>
      </c>
      <c r="AP334" s="26"/>
      <c r="AQ334" s="27">
        <f t="shared" si="186"/>
        <v>0</v>
      </c>
      <c r="AR334" s="27">
        <f t="shared" si="174"/>
        <v>0</v>
      </c>
      <c r="AS334" s="44"/>
      <c r="AT334" s="25">
        <f t="array" ref="AT334">SUM(IF(Period=$AT$2,IF(Site=$A$245,IF(Provider=$B334,I))))</f>
        <v>0</v>
      </c>
      <c r="AU334" s="26">
        <f t="array" ref="AU334">SUM(IF(Period=$AT$2,IF(Site=$A$245,IF(Provider=$B334,J))))</f>
        <v>0</v>
      </c>
      <c r="AV334" s="26"/>
      <c r="AW334" s="27">
        <f t="shared" si="187"/>
        <v>0</v>
      </c>
      <c r="AX334" s="27">
        <f t="shared" si="175"/>
        <v>0</v>
      </c>
      <c r="AY334" s="44"/>
      <c r="AZ334" s="25">
        <f t="array" ref="AZ334">SUM(IF(Period=$AZ$2,IF(Site=$A$245,IF(Provider=$B334,I))))</f>
        <v>0</v>
      </c>
      <c r="BA334" s="26">
        <f t="array" ref="BA334">SUM(IF(Period=$AZ$2,IF(Site=$A$245,IF(Provider=$B334,J))))</f>
        <v>0</v>
      </c>
      <c r="BB334" s="26"/>
      <c r="BC334" s="27">
        <f t="shared" si="188"/>
        <v>0</v>
      </c>
      <c r="BD334" s="27">
        <f t="shared" si="176"/>
        <v>0</v>
      </c>
      <c r="BE334" s="44"/>
      <c r="BF334" s="25">
        <f t="array" ref="BF334">SUM(IF(Period=$BF$2,IF(Site=$A$245,IF(Provider=$B334,I))))</f>
        <v>0</v>
      </c>
      <c r="BG334" s="26">
        <f t="array" ref="BG334">SUM(IF(Period=$BF$2,IF(Site=$A$245,IF(Provider=$B334,J))))</f>
        <v>0</v>
      </c>
      <c r="BH334" s="26"/>
      <c r="BI334" s="27">
        <f t="shared" si="189"/>
        <v>0</v>
      </c>
      <c r="BJ334" s="27">
        <f t="shared" si="177"/>
        <v>0</v>
      </c>
      <c r="BK334" s="44"/>
      <c r="BL334" s="25">
        <f t="array" ref="BL334">SUM(IF(Period=$BL$2,IF(Site=$A$245,IF(Provider=$B334,I))))</f>
        <v>0</v>
      </c>
      <c r="BM334" s="26">
        <f t="array" ref="BM334">SUM(IF(Period=$BL$2,IF(Site=$A$245,IF(Provider=$B334,J))))</f>
        <v>0</v>
      </c>
      <c r="BN334" s="26"/>
      <c r="BO334" s="27">
        <f t="shared" si="190"/>
        <v>0</v>
      </c>
      <c r="BP334" s="27">
        <f t="shared" si="178"/>
        <v>0</v>
      </c>
      <c r="BQ334" s="44"/>
      <c r="BR334" s="25">
        <f t="array" ref="BR334">SUM(IF(Period=$BR$2,IF(Site=$A$245,IF(Provider=$B334,I))))</f>
        <v>0</v>
      </c>
      <c r="BS334" s="26">
        <f t="array" ref="BS334">SUM(IF(Period=$BR$2,IF(Site=$A$245,IF(Provider=$B334,J))))</f>
        <v>0</v>
      </c>
      <c r="BT334" s="26"/>
      <c r="BU334" s="27">
        <f t="shared" si="191"/>
        <v>0</v>
      </c>
      <c r="BV334" s="27">
        <f t="shared" si="179"/>
        <v>0</v>
      </c>
    </row>
    <row r="335" spans="2:74" outlineLevel="1" x14ac:dyDescent="0.25">
      <c r="B335" s="20" t="s">
        <v>627</v>
      </c>
      <c r="C335" s="44"/>
      <c r="D335" s="25">
        <f t="array" ref="D335">SUM(IF(Period=$D$2,IF(Site=$A$245,IF(Provider=$B335,I))))</f>
        <v>25</v>
      </c>
      <c r="E335" s="26">
        <f t="array" ref="E335">SUM(IF(Period=$D$2,IF(Site=$A$245,IF(Provider=$B335,J))))</f>
        <v>5.44</v>
      </c>
      <c r="F335" s="26"/>
      <c r="G335" s="27">
        <f t="shared" si="180"/>
        <v>1.8493336959477837E-2</v>
      </c>
      <c r="H335" s="27">
        <f t="shared" si="168"/>
        <v>3.9389463318562287E-3</v>
      </c>
      <c r="I335" s="44"/>
      <c r="J335" s="25">
        <f t="array" ref="J335">SUM(IF(Period=$J$2,IF(Site=$A$245,IF(Provider=$B335,I))))</f>
        <v>4</v>
      </c>
      <c r="K335" s="26">
        <f t="array" ref="K335">SUM(IF(Period=$J$2,IF(Site=$A$245,IF(Provider=$B335,J))))</f>
        <v>6.25</v>
      </c>
      <c r="L335" s="26"/>
      <c r="M335" s="27">
        <f t="shared" si="181"/>
        <v>3.7402752842609216E-3</v>
      </c>
      <c r="N335" s="27">
        <f t="shared" si="169"/>
        <v>7.745453418843139E-4</v>
      </c>
      <c r="O335" s="44"/>
      <c r="P335" s="25">
        <f t="array" ref="P335">SUM(IF(Period=$P$2,IF(Site=$A$245,IF(Provider=$B335,I))))</f>
        <v>0</v>
      </c>
      <c r="Q335" s="26">
        <f t="array" ref="Q335">SUM(IF(Period=$P$2,IF(Site=$A$245,IF(Provider=$B335,J))))</f>
        <v>0</v>
      </c>
      <c r="R335" s="26"/>
      <c r="S335" s="27">
        <f t="shared" si="182"/>
        <v>0</v>
      </c>
      <c r="T335" s="27">
        <f t="shared" si="170"/>
        <v>0</v>
      </c>
      <c r="U335" s="44"/>
      <c r="V335" s="25">
        <f t="array" ref="V335">SUM(IF(Period=$V$2,IF(Site=$A$245,IF(Provider=$B335,I))))</f>
        <v>0</v>
      </c>
      <c r="W335" s="26">
        <f t="array" ref="W335">SUM(IF(Period=$V$2,IF(Site=$A$245,IF(Provider=$B335,J))))</f>
        <v>0</v>
      </c>
      <c r="X335" s="26"/>
      <c r="Y335" s="27">
        <f t="shared" si="183"/>
        <v>0</v>
      </c>
      <c r="Z335" s="27">
        <f t="shared" si="171"/>
        <v>0</v>
      </c>
      <c r="AA335" s="44"/>
      <c r="AB335" s="25">
        <f t="array" ref="AB335">SUM(IF(Period=$AB$2,IF(Site=$A$245,IF(Provider=$B335,I))))</f>
        <v>0</v>
      </c>
      <c r="AC335" s="26">
        <f t="array" ref="AC335">SUM(IF(Period=$AB$2,IF(Site=$A$245,IF(Provider=$B335,J))))</f>
        <v>0</v>
      </c>
      <c r="AD335" s="26"/>
      <c r="AE335" s="27">
        <f t="shared" si="184"/>
        <v>0</v>
      </c>
      <c r="AF335" s="27">
        <f t="shared" si="172"/>
        <v>0</v>
      </c>
      <c r="AG335" s="44"/>
      <c r="AH335" s="25">
        <f t="array" ref="AH335">SUM(IF(Period=$AH$2,IF(Site=$A$245,IF(Provider=$B335,I))))</f>
        <v>0</v>
      </c>
      <c r="AI335" s="26">
        <f t="array" ref="AI335">SUM(IF(Period=$AH$2,IF(Site=$A$245,IF(Provider=$B335,J))))</f>
        <v>0</v>
      </c>
      <c r="AJ335" s="26"/>
      <c r="AK335" s="27">
        <f t="shared" si="185"/>
        <v>0</v>
      </c>
      <c r="AL335" s="27">
        <f t="shared" si="173"/>
        <v>0</v>
      </c>
      <c r="AM335" s="44"/>
      <c r="AN335" s="25">
        <f t="array" ref="AN335">SUM(IF(Period=$AN$2,IF(Site=$A$245,IF(Provider=$B335,I))))</f>
        <v>0</v>
      </c>
      <c r="AO335" s="26">
        <f t="array" ref="AO335">SUM(IF(Period=$AN$2,IF(Site=$A$245,IF(Provider=$B335,J))))</f>
        <v>0</v>
      </c>
      <c r="AP335" s="26"/>
      <c r="AQ335" s="27">
        <f t="shared" si="186"/>
        <v>0</v>
      </c>
      <c r="AR335" s="27">
        <f t="shared" si="174"/>
        <v>0</v>
      </c>
      <c r="AS335" s="44"/>
      <c r="AT335" s="25">
        <f t="array" ref="AT335">SUM(IF(Period=$AT$2,IF(Site=$A$245,IF(Provider=$B335,I))))</f>
        <v>0</v>
      </c>
      <c r="AU335" s="26">
        <f t="array" ref="AU335">SUM(IF(Period=$AT$2,IF(Site=$A$245,IF(Provider=$B335,J))))</f>
        <v>0</v>
      </c>
      <c r="AV335" s="26"/>
      <c r="AW335" s="27">
        <f t="shared" si="187"/>
        <v>0</v>
      </c>
      <c r="AX335" s="27">
        <f t="shared" si="175"/>
        <v>0</v>
      </c>
      <c r="AY335" s="44"/>
      <c r="AZ335" s="25">
        <f t="array" ref="AZ335">SUM(IF(Period=$AZ$2,IF(Site=$A$245,IF(Provider=$B335,I))))</f>
        <v>0</v>
      </c>
      <c r="BA335" s="26">
        <f t="array" ref="BA335">SUM(IF(Period=$AZ$2,IF(Site=$A$245,IF(Provider=$B335,J))))</f>
        <v>0</v>
      </c>
      <c r="BB335" s="26"/>
      <c r="BC335" s="27">
        <f t="shared" si="188"/>
        <v>0</v>
      </c>
      <c r="BD335" s="27">
        <f t="shared" si="176"/>
        <v>0</v>
      </c>
      <c r="BE335" s="44"/>
      <c r="BF335" s="25">
        <f t="array" ref="BF335">SUM(IF(Period=$BF$2,IF(Site=$A$245,IF(Provider=$B335,I))))</f>
        <v>0</v>
      </c>
      <c r="BG335" s="26">
        <f t="array" ref="BG335">SUM(IF(Period=$BF$2,IF(Site=$A$245,IF(Provider=$B335,J))))</f>
        <v>0</v>
      </c>
      <c r="BH335" s="26"/>
      <c r="BI335" s="27">
        <f t="shared" si="189"/>
        <v>0</v>
      </c>
      <c r="BJ335" s="27">
        <f t="shared" si="177"/>
        <v>0</v>
      </c>
      <c r="BK335" s="44"/>
      <c r="BL335" s="25">
        <f t="array" ref="BL335">SUM(IF(Period=$BL$2,IF(Site=$A$245,IF(Provider=$B335,I))))</f>
        <v>0</v>
      </c>
      <c r="BM335" s="26">
        <f t="array" ref="BM335">SUM(IF(Period=$BL$2,IF(Site=$A$245,IF(Provider=$B335,J))))</f>
        <v>0</v>
      </c>
      <c r="BN335" s="26"/>
      <c r="BO335" s="27">
        <f t="shared" si="190"/>
        <v>0</v>
      </c>
      <c r="BP335" s="27">
        <f t="shared" si="178"/>
        <v>0</v>
      </c>
      <c r="BQ335" s="44"/>
      <c r="BR335" s="25">
        <f t="array" ref="BR335">SUM(IF(Period=$BR$2,IF(Site=$A$245,IF(Provider=$B335,I))))</f>
        <v>11</v>
      </c>
      <c r="BS335" s="26">
        <f t="array" ref="BS335">SUM(IF(Period=$BR$2,IF(Site=$A$245,IF(Provider=$B335,J))))</f>
        <v>20.363636363636399</v>
      </c>
      <c r="BT335" s="26"/>
      <c r="BU335" s="27">
        <f t="shared" si="191"/>
        <v>3.3096926713948045E-2</v>
      </c>
      <c r="BV335" s="27">
        <f t="shared" si="179"/>
        <v>6.5706491449356256E-3</v>
      </c>
    </row>
    <row r="336" spans="2:74" outlineLevel="1" x14ac:dyDescent="0.25">
      <c r="B336" s="20" t="s">
        <v>624</v>
      </c>
      <c r="C336" s="44"/>
      <c r="D336" s="25">
        <f t="array" ref="D336">SUM(IF(Period=$D$2,IF(Site=$A$245,IF(Provider=$B336,I))))</f>
        <v>44</v>
      </c>
      <c r="E336" s="26">
        <f t="array" ref="E336">SUM(IF(Period=$D$2,IF(Site=$A$245,IF(Provider=$B336,J))))</f>
        <v>5.8181818181818183</v>
      </c>
      <c r="F336" s="26"/>
      <c r="G336" s="27">
        <f t="shared" si="180"/>
        <v>3.4810987217840629E-2</v>
      </c>
      <c r="H336" s="27">
        <f t="shared" si="168"/>
        <v>7.4144872129058422E-3</v>
      </c>
      <c r="I336" s="44"/>
      <c r="J336" s="25">
        <f t="array" ref="J336">SUM(IF(Period=$J$2,IF(Site=$A$245,IF(Provider=$B336,I))))</f>
        <v>56</v>
      </c>
      <c r="K336" s="26">
        <f t="array" ref="K336">SUM(IF(Period=$J$2,IF(Site=$A$245,IF(Provider=$B336,J))))</f>
        <v>6.3214285714285712</v>
      </c>
      <c r="L336" s="26"/>
      <c r="M336" s="27">
        <f t="shared" si="181"/>
        <v>5.2962298025134642E-2</v>
      </c>
      <c r="N336" s="27">
        <f t="shared" si="169"/>
        <v>1.0967562041081885E-2</v>
      </c>
      <c r="O336" s="44"/>
      <c r="P336" s="25">
        <f t="array" ref="P336">SUM(IF(Period=$P$2,IF(Site=$A$245,IF(Provider=$B336,I))))</f>
        <v>87</v>
      </c>
      <c r="Q336" s="26">
        <f t="array" ref="Q336">SUM(IF(Period=$P$2,IF(Site=$A$245,IF(Provider=$B336,J))))</f>
        <v>5.195402298850575</v>
      </c>
      <c r="R336" s="26"/>
      <c r="S336" s="27">
        <f t="shared" si="182"/>
        <v>6.1496598639455786E-2</v>
      </c>
      <c r="T336" s="27">
        <f t="shared" si="170"/>
        <v>1.302518586824967E-2</v>
      </c>
      <c r="U336" s="44"/>
      <c r="V336" s="25">
        <f t="array" ref="V336">SUM(IF(Period=$V$2,IF(Site=$A$245,IF(Provider=$B336,I))))</f>
        <v>52</v>
      </c>
      <c r="W336" s="26">
        <f t="array" ref="W336">SUM(IF(Period=$V$2,IF(Site=$A$245,IF(Provider=$B336,J))))</f>
        <v>4.865384615384615</v>
      </c>
      <c r="X336" s="26"/>
      <c r="Y336" s="27">
        <f t="shared" si="183"/>
        <v>3.7509266123054108E-2</v>
      </c>
      <c r="Z336" s="27">
        <f t="shared" si="171"/>
        <v>7.6513639387890877E-3</v>
      </c>
      <c r="AA336" s="44"/>
      <c r="AB336" s="25">
        <f t="array" ref="AB336">SUM(IF(Period=$AB$2,IF(Site=$A$245,IF(Provider=$B336,I))))</f>
        <v>86</v>
      </c>
      <c r="AC336" s="26">
        <f t="array" ref="AC336">SUM(IF(Period=$AB$2,IF(Site=$A$245,IF(Provider=$B336,J))))</f>
        <v>5.5465116279069768</v>
      </c>
      <c r="AD336" s="26"/>
      <c r="AE336" s="27">
        <f t="shared" si="184"/>
        <v>6.9351555684792093E-2</v>
      </c>
      <c r="AF336" s="27">
        <f t="shared" si="172"/>
        <v>1.4349748804187599E-2</v>
      </c>
      <c r="AG336" s="44"/>
      <c r="AH336" s="25">
        <f t="array" ref="AH336">SUM(IF(Period=$AH$2,IF(Site=$A$245,IF(Provider=$B336,I))))</f>
        <v>36</v>
      </c>
      <c r="AI336" s="26">
        <f t="array" ref="AI336">SUM(IF(Period=$AH$2,IF(Site=$A$245,IF(Provider=$B336,J))))</f>
        <v>3.2777777777777799</v>
      </c>
      <c r="AJ336" s="26"/>
      <c r="AK336" s="27">
        <f t="shared" si="185"/>
        <v>2.060055865921789E-2</v>
      </c>
      <c r="AL336" s="27">
        <f t="shared" si="173"/>
        <v>4.0182524007355471E-3</v>
      </c>
      <c r="AM336" s="44"/>
      <c r="AN336" s="25">
        <f t="array" ref="AN336">SUM(IF(Period=$AN$2,IF(Site=$A$245,IF(Provider=$B336,I))))</f>
        <v>144</v>
      </c>
      <c r="AO336" s="26">
        <f t="array" ref="AO336">SUM(IF(Period=$AN$2,IF(Site=$A$245,IF(Provider=$B336,J))))</f>
        <v>4.1597222222222197</v>
      </c>
      <c r="AP336" s="26"/>
      <c r="AQ336" s="27">
        <f t="shared" si="186"/>
        <v>9.2853821113005677E-2</v>
      </c>
      <c r="AR336" s="27">
        <f t="shared" si="174"/>
        <v>1.9155740326191224E-2</v>
      </c>
      <c r="AS336" s="44"/>
      <c r="AT336" s="25">
        <f t="array" ref="AT336">SUM(IF(Period=$AT$2,IF(Site=$A$245,IF(Provider=$B336,I))))</f>
        <v>119</v>
      </c>
      <c r="AU336" s="26">
        <f t="array" ref="AU336">SUM(IF(Period=$AT$2,IF(Site=$A$245,IF(Provider=$B336,J))))</f>
        <v>3.3193277310924398</v>
      </c>
      <c r="AV336" s="26"/>
      <c r="AW336" s="27">
        <f t="shared" si="187"/>
        <v>6.1240310077519435E-2</v>
      </c>
      <c r="AX336" s="27">
        <f t="shared" si="175"/>
        <v>1.2446040898635673E-2</v>
      </c>
      <c r="AY336" s="44"/>
      <c r="AZ336" s="25">
        <f t="array" ref="AZ336">SUM(IF(Period=$AZ$2,IF(Site=$A$245,IF(Provider=$B336,I))))</f>
        <v>124</v>
      </c>
      <c r="BA336" s="26">
        <f t="array" ref="BA336">SUM(IF(Period=$AZ$2,IF(Site=$A$245,IF(Provider=$B336,J))))</f>
        <v>10.4838709677419</v>
      </c>
      <c r="BB336" s="26"/>
      <c r="BC336" s="27">
        <f t="shared" si="188"/>
        <v>0.20437038201540572</v>
      </c>
      <c r="BD336" s="27">
        <f t="shared" si="176"/>
        <v>4.2360454886115402E-2</v>
      </c>
      <c r="BE336" s="44"/>
      <c r="BF336" s="25">
        <f t="array" ref="BF336">SUM(IF(Period=$BF$2,IF(Site=$A$245,IF(Provider=$B336,I))))</f>
        <v>177</v>
      </c>
      <c r="BG336" s="26">
        <f t="array" ref="BG336">SUM(IF(Period=$BF$2,IF(Site=$A$245,IF(Provider=$B336,J))))</f>
        <v>7.1638418079096002</v>
      </c>
      <c r="BH336" s="26"/>
      <c r="BI336" s="27">
        <f t="shared" si="189"/>
        <v>0.19267588512384126</v>
      </c>
      <c r="BJ336" s="27">
        <f t="shared" si="177"/>
        <v>3.9235101182003816E-2</v>
      </c>
      <c r="BK336" s="44"/>
      <c r="BL336" s="25">
        <f t="array" ref="BL336">SUM(IF(Period=$BL$2,IF(Site=$A$245,IF(Provider=$B336,I))))</f>
        <v>98</v>
      </c>
      <c r="BM336" s="26">
        <f t="array" ref="BM336">SUM(IF(Period=$BL$2,IF(Site=$A$245,IF(Provider=$B336,J))))</f>
        <v>5.1938775510204103</v>
      </c>
      <c r="BN336" s="26"/>
      <c r="BO336" s="27">
        <f t="shared" si="190"/>
        <v>8.087067047982209E-2</v>
      </c>
      <c r="BP336" s="27">
        <f t="shared" si="178"/>
        <v>1.5825638155644691E-2</v>
      </c>
      <c r="BQ336" s="44"/>
      <c r="BR336" s="25">
        <f t="array" ref="BR336">SUM(IF(Period=$BR$2,IF(Site=$A$245,IF(Provider=$B336,I))))</f>
        <v>55</v>
      </c>
      <c r="BS336" s="26">
        <f t="array" ref="BS336">SUM(IF(Period=$BR$2,IF(Site=$A$245,IF(Provider=$B336,J))))</f>
        <v>6.47272727272727</v>
      </c>
      <c r="BT336" s="26"/>
      <c r="BU336" s="27">
        <f t="shared" si="191"/>
        <v>5.2600472813238743E-2</v>
      </c>
      <c r="BV336" s="27">
        <f t="shared" si="179"/>
        <v>1.0442638819629809E-2</v>
      </c>
    </row>
    <row r="337" spans="2:74" outlineLevel="1" x14ac:dyDescent="0.25">
      <c r="B337" s="20" t="s">
        <v>574</v>
      </c>
      <c r="C337" s="44"/>
      <c r="D337" s="25">
        <f t="array" ref="D337">SUM(IF(Period=$D$2,IF(Site=$A$245,IF(Provider=$B337,I))))</f>
        <v>437</v>
      </c>
      <c r="E337" s="26">
        <f t="array" ref="E337">SUM(IF(Period=$D$2,IF(Site=$A$245,IF(Provider=$B337,J))))</f>
        <v>12.203661327231121</v>
      </c>
      <c r="F337" s="26"/>
      <c r="G337" s="27">
        <f t="shared" si="180"/>
        <v>0.72518357356540653</v>
      </c>
      <c r="H337" s="27">
        <f t="shared" si="168"/>
        <v>0.15445882932197988</v>
      </c>
      <c r="I337" s="44"/>
      <c r="J337" s="25">
        <f t="array" ref="J337">SUM(IF(Period=$J$2,IF(Site=$A$245,IF(Provider=$B337,I))))</f>
        <v>253</v>
      </c>
      <c r="K337" s="26">
        <f t="array" ref="K337">SUM(IF(Period=$J$2,IF(Site=$A$245,IF(Provider=$B337,J))))</f>
        <v>7.3320158102766797</v>
      </c>
      <c r="L337" s="26"/>
      <c r="M337" s="27">
        <f t="shared" si="181"/>
        <v>0.27752842609216039</v>
      </c>
      <c r="N337" s="27">
        <f t="shared" si="169"/>
        <v>5.7471264367816098E-2</v>
      </c>
      <c r="O337" s="44"/>
      <c r="P337" s="25">
        <f t="array" ref="P337">SUM(IF(Period=$P$2,IF(Site=$A$245,IF(Provider=$B337,I))))</f>
        <v>163</v>
      </c>
      <c r="Q337" s="26">
        <f t="array" ref="Q337">SUM(IF(Period=$P$2,IF(Site=$A$245,IF(Provider=$B337,J))))</f>
        <v>5.3374233128834359</v>
      </c>
      <c r="R337" s="26"/>
      <c r="S337" s="27">
        <f t="shared" si="182"/>
        <v>0.11836734693877551</v>
      </c>
      <c r="T337" s="27">
        <f t="shared" si="170"/>
        <v>2.5070601118091177E-2</v>
      </c>
      <c r="U337" s="44"/>
      <c r="V337" s="25">
        <f t="array" ref="V337">SUM(IF(Period=$V$2,IF(Site=$A$245,IF(Provider=$B337,I))))</f>
        <v>163</v>
      </c>
      <c r="W337" s="26">
        <f t="array" ref="W337">SUM(IF(Period=$V$2,IF(Site=$A$245,IF(Provider=$B337,J))))</f>
        <v>6.6441717791411046</v>
      </c>
      <c r="X337" s="26"/>
      <c r="Y337" s="27">
        <f t="shared" si="183"/>
        <v>0.16056338028169015</v>
      </c>
      <c r="Z337" s="27">
        <f t="shared" si="171"/>
        <v>3.2752676465251311E-2</v>
      </c>
      <c r="AA337" s="44"/>
      <c r="AB337" s="25">
        <f t="array" ref="AB337">SUM(IF(Period=$AB$2,IF(Site=$A$245,IF(Provider=$B337,I))))</f>
        <v>134</v>
      </c>
      <c r="AC337" s="26">
        <f t="array" ref="AC337">SUM(IF(Period=$AB$2,IF(Site=$A$245,IF(Provider=$B337,J))))</f>
        <v>8.1641791044776113</v>
      </c>
      <c r="AD337" s="26"/>
      <c r="AE337" s="27">
        <f t="shared" si="184"/>
        <v>0.15905786565862168</v>
      </c>
      <c r="AF337" s="27">
        <f t="shared" si="172"/>
        <v>3.2911163924069668E-2</v>
      </c>
      <c r="AG337" s="44"/>
      <c r="AH337" s="25">
        <f t="array" ref="AH337">SUM(IF(Period=$AH$2,IF(Site=$A$245,IF(Provider=$B337,I))))</f>
        <v>56</v>
      </c>
      <c r="AI337" s="26">
        <f t="array" ref="AI337">SUM(IF(Period=$AH$2,IF(Site=$A$245,IF(Provider=$B337,J))))</f>
        <v>6.5535714285714297</v>
      </c>
      <c r="AJ337" s="26"/>
      <c r="AK337" s="27">
        <f t="shared" si="185"/>
        <v>6.4071229050279344E-2</v>
      </c>
      <c r="AL337" s="27">
        <f t="shared" si="173"/>
        <v>1.2497446026016483E-2</v>
      </c>
      <c r="AM337" s="44"/>
      <c r="AN337" s="25">
        <f t="array" ref="AN337">SUM(IF(Period=$AN$2,IF(Site=$A$245,IF(Provider=$B337,I))))</f>
        <v>142</v>
      </c>
      <c r="AO337" s="26">
        <f t="array" ref="AO337">SUM(IF(Period=$AN$2,IF(Site=$A$245,IF(Provider=$B337,J))))</f>
        <v>5.73943661971831</v>
      </c>
      <c r="AP337" s="26"/>
      <c r="AQ337" s="27">
        <f t="shared" si="186"/>
        <v>0.12633700201519146</v>
      </c>
      <c r="AR337" s="27">
        <f t="shared" si="174"/>
        <v>2.6063319475535661E-2</v>
      </c>
      <c r="AS337" s="44"/>
      <c r="AT337" s="25">
        <f t="array" ref="AT337">SUM(IF(Period=$AT$2,IF(Site=$A$245,IF(Provider=$B337,I))))</f>
        <v>193</v>
      </c>
      <c r="AU337" s="26">
        <f t="array" ref="AU337">SUM(IF(Period=$AT$2,IF(Site=$A$245,IF(Provider=$B337,J))))</f>
        <v>6.9896373056994801</v>
      </c>
      <c r="AV337" s="26"/>
      <c r="AW337" s="27">
        <f t="shared" si="187"/>
        <v>0.20914728682170539</v>
      </c>
      <c r="AX337" s="27">
        <f t="shared" si="175"/>
        <v>4.25055928411633E-2</v>
      </c>
      <c r="AY337" s="44"/>
      <c r="AZ337" s="25">
        <f t="array" ref="AZ337">SUM(IF(Period=$AZ$2,IF(Site=$A$245,IF(Provider=$B337,I))))</f>
        <v>137</v>
      </c>
      <c r="BA337" s="26">
        <f t="array" ref="BA337">SUM(IF(Period=$AZ$2,IF(Site=$A$245,IF(Provider=$B337,J))))</f>
        <v>12.9489051094891</v>
      </c>
      <c r="BB337" s="26"/>
      <c r="BC337" s="27">
        <f t="shared" si="188"/>
        <v>0.27888696745794794</v>
      </c>
      <c r="BD337" s="27">
        <f t="shared" si="176"/>
        <v>5.7805728436899434E-2</v>
      </c>
      <c r="BE337" s="44"/>
      <c r="BF337" s="25">
        <f t="array" ref="BF337">SUM(IF(Period=$BF$2,IF(Site=$A$245,IF(Provider=$B337,I))))</f>
        <v>232</v>
      </c>
      <c r="BG337" s="26">
        <f t="array" ref="BG337">SUM(IF(Period=$BF$2,IF(Site=$A$245,IF(Provider=$B337,J))))</f>
        <v>10.288793103448301</v>
      </c>
      <c r="BH337" s="26"/>
      <c r="BI337" s="27">
        <f t="shared" si="189"/>
        <v>0.36271083421972428</v>
      </c>
      <c r="BJ337" s="27">
        <f t="shared" si="177"/>
        <v>7.3859768550034219E-2</v>
      </c>
      <c r="BK337" s="44"/>
      <c r="BL337" s="25">
        <f t="array" ref="BL337">SUM(IF(Period=$BL$2,IF(Site=$A$245,IF(Provider=$B337,I))))</f>
        <v>168</v>
      </c>
      <c r="BM337" s="26">
        <f t="array" ref="BM337">SUM(IF(Period=$BL$2,IF(Site=$A$245,IF(Provider=$B337,J))))</f>
        <v>10.5</v>
      </c>
      <c r="BN337" s="26"/>
      <c r="BO337" s="27">
        <f t="shared" si="190"/>
        <v>0.28026692087702576</v>
      </c>
      <c r="BP337" s="27">
        <f t="shared" si="178"/>
        <v>5.4845630071821659E-2</v>
      </c>
      <c r="BQ337" s="44"/>
      <c r="BR337" s="25">
        <f t="array" ref="BR337">SUM(IF(Period=$BR$2,IF(Site=$A$245,IF(Provider=$B337,I))))</f>
        <v>113</v>
      </c>
      <c r="BS337" s="26">
        <f t="array" ref="BS337">SUM(IF(Period=$BR$2,IF(Site=$A$245,IF(Provider=$B337,J))))</f>
        <v>10.2477876106195</v>
      </c>
      <c r="BT337" s="26"/>
      <c r="BU337" s="27">
        <f t="shared" si="191"/>
        <v>0.17109929078014235</v>
      </c>
      <c r="BV337" s="27">
        <f t="shared" si="179"/>
        <v>3.3967909418908315E-2</v>
      </c>
    </row>
    <row r="338" spans="2:74" outlineLevel="1" x14ac:dyDescent="0.25">
      <c r="B338" s="20" t="s">
        <v>586</v>
      </c>
      <c r="C338" s="44"/>
      <c r="D338" s="25">
        <f t="array" ref="D338">SUM(IF(Period=$D$2,IF(Site=$A$245,IF(Provider=$B338,I))))</f>
        <v>175</v>
      </c>
      <c r="E338" s="26">
        <f t="array" ref="E338">SUM(IF(Period=$D$2,IF(Site=$A$245,IF(Provider=$B338,J))))</f>
        <v>10.017142857142858</v>
      </c>
      <c r="F338" s="26"/>
      <c r="G338" s="27">
        <f t="shared" si="180"/>
        <v>0.23837367419091654</v>
      </c>
      <c r="H338" s="27">
        <f t="shared" si="168"/>
        <v>5.0771859703999771E-2</v>
      </c>
      <c r="I338" s="44"/>
      <c r="J338" s="25">
        <f t="array" ref="J338">SUM(IF(Period=$J$2,IF(Site=$A$245,IF(Provider=$B338,I))))</f>
        <v>151</v>
      </c>
      <c r="K338" s="26">
        <f t="array" ref="K338">SUM(IF(Period=$J$2,IF(Site=$A$245,IF(Provider=$B338,J))))</f>
        <v>7.0463576158940393</v>
      </c>
      <c r="L338" s="26"/>
      <c r="M338" s="27">
        <f t="shared" si="181"/>
        <v>0.15918611609814481</v>
      </c>
      <c r="N338" s="27">
        <f t="shared" si="169"/>
        <v>3.2964649750596396E-2</v>
      </c>
      <c r="O338" s="44"/>
      <c r="P338" s="25">
        <f t="array" ref="P338">SUM(IF(Period=$P$2,IF(Site=$A$245,IF(Provider=$B338,I))))</f>
        <v>136</v>
      </c>
      <c r="Q338" s="26">
        <f t="array" ref="Q338">SUM(IF(Period=$P$2,IF(Site=$A$245,IF(Provider=$B338,J))))</f>
        <v>5.4338235294117645</v>
      </c>
      <c r="R338" s="26"/>
      <c r="S338" s="27">
        <f t="shared" si="182"/>
        <v>0.10054421768707483</v>
      </c>
      <c r="T338" s="27">
        <f t="shared" si="170"/>
        <v>2.1295602558930319E-2</v>
      </c>
      <c r="U338" s="44"/>
      <c r="V338" s="25">
        <f t="array" ref="V338">SUM(IF(Period=$V$2,IF(Site=$A$245,IF(Provider=$B338,I))))</f>
        <v>161</v>
      </c>
      <c r="W338" s="26">
        <f t="array" ref="W338">SUM(IF(Period=$V$2,IF(Site=$A$245,IF(Provider=$B338,J))))</f>
        <v>6.5776397515527947</v>
      </c>
      <c r="X338" s="26"/>
      <c r="Y338" s="27">
        <f t="shared" si="183"/>
        <v>0.15700518902891028</v>
      </c>
      <c r="Z338" s="27">
        <f t="shared" si="171"/>
        <v>3.2026855380148794E-2</v>
      </c>
      <c r="AA338" s="44"/>
      <c r="AB338" s="25">
        <f t="array" ref="AB338">SUM(IF(Period=$AB$2,IF(Site=$A$245,IF(Provider=$B338,I))))</f>
        <v>174</v>
      </c>
      <c r="AC338" s="26">
        <f t="array" ref="AC338">SUM(IF(Period=$AB$2,IF(Site=$A$245,IF(Provider=$B338,J))))</f>
        <v>7.9712643678160919</v>
      </c>
      <c r="AD338" s="26"/>
      <c r="AE338" s="27">
        <f t="shared" si="184"/>
        <v>0.20165745856353592</v>
      </c>
      <c r="AF338" s="27">
        <f t="shared" si="172"/>
        <v>4.1725579856201678E-2</v>
      </c>
      <c r="AG338" s="44"/>
      <c r="AH338" s="25">
        <f t="array" ref="AH338">SUM(IF(Period=$AH$2,IF(Site=$A$245,IF(Provider=$B338,I))))</f>
        <v>199</v>
      </c>
      <c r="AI338" s="26">
        <f t="array" ref="AI338">SUM(IF(Period=$AH$2,IF(Site=$A$245,IF(Provider=$B338,J))))</f>
        <v>5.1809045226130701</v>
      </c>
      <c r="AJ338" s="26"/>
      <c r="AK338" s="27">
        <f t="shared" si="185"/>
        <v>0.17999301675977672</v>
      </c>
      <c r="AL338" s="27">
        <f t="shared" si="173"/>
        <v>3.5108629026765682E-2</v>
      </c>
      <c r="AM338" s="44"/>
      <c r="AN338" s="25">
        <f t="array" ref="AN338">SUM(IF(Period=$AN$2,IF(Site=$A$245,IF(Provider=$B338,I))))</f>
        <v>148</v>
      </c>
      <c r="AO338" s="26">
        <f t="array" ref="AO338">SUM(IF(Period=$AN$2,IF(Site=$A$245,IF(Provider=$B338,J))))</f>
        <v>5.5472972972973</v>
      </c>
      <c r="AP338" s="26"/>
      <c r="AQ338" s="27">
        <f t="shared" si="186"/>
        <v>0.12726709037358555</v>
      </c>
      <c r="AR338" s="27">
        <f t="shared" si="174"/>
        <v>2.625519667412857E-2</v>
      </c>
      <c r="AS338" s="44"/>
      <c r="AT338" s="25">
        <f t="array" ref="AT338">SUM(IF(Period=$AT$2,IF(Site=$A$245,IF(Provider=$B338,I))))</f>
        <v>127</v>
      </c>
      <c r="AU338" s="26">
        <f t="array" ref="AU338">SUM(IF(Period=$AT$2,IF(Site=$A$245,IF(Provider=$B338,J))))</f>
        <v>4.3307086614173196</v>
      </c>
      <c r="AV338" s="26"/>
      <c r="AW338" s="27">
        <f t="shared" si="187"/>
        <v>8.5271317829457294E-2</v>
      </c>
      <c r="AX338" s="27">
        <f t="shared" si="175"/>
        <v>1.7329930365188883E-2</v>
      </c>
      <c r="AY338" s="44"/>
      <c r="AZ338" s="25">
        <f t="array" ref="AZ338">SUM(IF(Period=$AZ$2,IF(Site=$A$245,IF(Provider=$B338,I))))</f>
        <v>189</v>
      </c>
      <c r="BA338" s="26">
        <f t="array" ref="BA338">SUM(IF(Period=$AZ$2,IF(Site=$A$245,IF(Provider=$B338,J))))</f>
        <v>16.4444444444444</v>
      </c>
      <c r="BB338" s="26"/>
      <c r="BC338" s="27">
        <f t="shared" si="188"/>
        <v>0.48860242100298562</v>
      </c>
      <c r="BD338" s="27">
        <f t="shared" si="176"/>
        <v>0.10127407214311289</v>
      </c>
      <c r="BE338" s="44"/>
      <c r="BF338" s="25">
        <f t="array" ref="BF338">SUM(IF(Period=$BF$2,IF(Site=$A$245,IF(Provider=$B338,I))))</f>
        <v>157</v>
      </c>
      <c r="BG338" s="26">
        <f t="array" ref="BG338">SUM(IF(Period=$BF$2,IF(Site=$A$245,IF(Provider=$B338,J))))</f>
        <v>7.6560509554140097</v>
      </c>
      <c r="BH338" s="26"/>
      <c r="BI338" s="27">
        <f t="shared" si="189"/>
        <v>0.18264701413159087</v>
      </c>
      <c r="BJ338" s="27">
        <f t="shared" si="177"/>
        <v>3.7192895599975233E-2</v>
      </c>
      <c r="BK338" s="44"/>
      <c r="BL338" s="25">
        <f t="array" ref="BL338">SUM(IF(Period=$BL$2,IF(Site=$A$245,IF(Provider=$B338,I))))</f>
        <v>42</v>
      </c>
      <c r="BM338" s="26">
        <f t="array" ref="BM338">SUM(IF(Period=$BL$2,IF(Site=$A$245,IF(Provider=$B338,J))))</f>
        <v>12.0714285714286</v>
      </c>
      <c r="BN338" s="26"/>
      <c r="BO338" s="27">
        <f t="shared" si="190"/>
        <v>8.0552907530982085E-2</v>
      </c>
      <c r="BP338" s="27">
        <f t="shared" si="178"/>
        <v>1.5763454901595038E-2</v>
      </c>
      <c r="BQ338" s="44"/>
      <c r="BR338" s="25">
        <f t="array" ref="BR338">SUM(IF(Period=$BR$2,IF(Site=$A$245,IF(Provider=$B338,I))))</f>
        <v>0</v>
      </c>
      <c r="BS338" s="26">
        <f t="array" ref="BS338">SUM(IF(Period=$BR$2,IF(Site=$A$245,IF(Provider=$B338,J))))</f>
        <v>0</v>
      </c>
      <c r="BT338" s="26"/>
      <c r="BU338" s="27">
        <f t="shared" si="191"/>
        <v>0</v>
      </c>
      <c r="BV338" s="27">
        <f t="shared" si="179"/>
        <v>0</v>
      </c>
    </row>
    <row r="339" spans="2:74" outlineLevel="1" x14ac:dyDescent="0.25">
      <c r="B339" s="20" t="s">
        <v>804</v>
      </c>
      <c r="C339" s="44"/>
      <c r="D339" s="25">
        <f t="array" ref="D339">SUM(IF(Period=$D$2,IF(Site=$A$245,IF(Provider=$B339,I))))</f>
        <v>0</v>
      </c>
      <c r="E339" s="26">
        <f t="array" ref="E339">SUM(IF(Period=$D$2,IF(Site=$A$245,IF(Provider=$B339,J))))</f>
        <v>0</v>
      </c>
      <c r="F339" s="26"/>
      <c r="G339" s="27">
        <f t="shared" si="180"/>
        <v>0</v>
      </c>
      <c r="H339" s="27">
        <f t="shared" si="168"/>
        <v>0</v>
      </c>
      <c r="I339" s="44"/>
      <c r="J339" s="25">
        <f t="array" ref="J339">SUM(IF(Period=$J$2,IF(Site=$A$245,IF(Provider=$B339,I))))</f>
        <v>16</v>
      </c>
      <c r="K339" s="26">
        <f t="array" ref="K339">SUM(IF(Period=$J$2,IF(Site=$A$245,IF(Provider=$B339,J))))</f>
        <v>6.875</v>
      </c>
      <c r="L339" s="26"/>
      <c r="M339" s="27">
        <f t="shared" si="181"/>
        <v>1.6457211250748054E-2</v>
      </c>
      <c r="N339" s="27">
        <f t="shared" si="169"/>
        <v>3.407999504290981E-3</v>
      </c>
      <c r="O339" s="44"/>
      <c r="P339" s="25">
        <f t="array" ref="P339">SUM(IF(Period=$P$2,IF(Site=$A$245,IF(Provider=$B339,I))))</f>
        <v>21</v>
      </c>
      <c r="Q339" s="26">
        <f t="array" ref="Q339">SUM(IF(Period=$P$2,IF(Site=$A$245,IF(Provider=$B339,J))))</f>
        <v>8.3333333333333339</v>
      </c>
      <c r="R339" s="26"/>
      <c r="S339" s="27">
        <f t="shared" si="182"/>
        <v>2.3809523809523812E-2</v>
      </c>
      <c r="T339" s="27">
        <f t="shared" si="170"/>
        <v>5.0429370065125934E-3</v>
      </c>
      <c r="U339" s="44"/>
      <c r="V339" s="25">
        <f t="array" ref="V339">SUM(IF(Period=$V$2,IF(Site=$A$245,IF(Provider=$B339,I))))</f>
        <v>13</v>
      </c>
      <c r="W339" s="26">
        <f t="array" ref="W339">SUM(IF(Period=$V$2,IF(Site=$A$245,IF(Provider=$B339,J))))</f>
        <v>9.3076923076923084</v>
      </c>
      <c r="X339" s="26"/>
      <c r="Y339" s="27">
        <f t="shared" si="183"/>
        <v>1.7939214232765014E-2</v>
      </c>
      <c r="Z339" s="27">
        <f t="shared" si="171"/>
        <v>3.6593479707252162E-3</v>
      </c>
      <c r="AA339" s="44"/>
      <c r="AB339" s="25">
        <f t="array" ref="AB339">SUM(IF(Period=$AB$2,IF(Site=$A$245,IF(Provider=$B339,I))))</f>
        <v>4</v>
      </c>
      <c r="AC339" s="26">
        <f t="array" ref="AC339">SUM(IF(Period=$AB$2,IF(Site=$A$245,IF(Provider=$B339,J))))</f>
        <v>4.25</v>
      </c>
      <c r="AD339" s="26"/>
      <c r="AE339" s="27">
        <f t="shared" si="184"/>
        <v>2.4716487350974121E-3</v>
      </c>
      <c r="AF339" s="27">
        <f t="shared" si="172"/>
        <v>5.1141662404861465E-4</v>
      </c>
      <c r="AG339" s="44"/>
      <c r="AH339" s="25">
        <f t="array" ref="AH339">SUM(IF(Period=$AH$2,IF(Site=$A$245,IF(Provider=$B339,I))))</f>
        <v>3</v>
      </c>
      <c r="AI339" s="26">
        <f t="array" ref="AI339">SUM(IF(Period=$AH$2,IF(Site=$A$245,IF(Provider=$B339,J))))</f>
        <v>20.3333333333333</v>
      </c>
      <c r="AJ339" s="26"/>
      <c r="AK339" s="27">
        <f t="shared" si="185"/>
        <v>1.0649441340782105E-2</v>
      </c>
      <c r="AL339" s="27">
        <f t="shared" si="173"/>
        <v>2.0772321732615917E-3</v>
      </c>
      <c r="AM339" s="44"/>
      <c r="AN339" s="25">
        <f t="array" ref="AN339">SUM(IF(Period=$AN$2,IF(Site=$A$245,IF(Provider=$B339,I))))</f>
        <v>9</v>
      </c>
      <c r="AO339" s="26">
        <f t="array" ref="AO339">SUM(IF(Period=$AN$2,IF(Site=$A$245,IF(Provider=$B339,J))))</f>
        <v>3.2222222222222201</v>
      </c>
      <c r="AP339" s="26"/>
      <c r="AQ339" s="27">
        <f t="shared" si="186"/>
        <v>4.4954270655712262E-3</v>
      </c>
      <c r="AR339" s="27">
        <f t="shared" si="174"/>
        <v>9.2740645986568533E-4</v>
      </c>
      <c r="AS339" s="44"/>
      <c r="AT339" s="25">
        <f t="array" ref="AT339">SUM(IF(Period=$AT$2,IF(Site=$A$245,IF(Provider=$B339,I))))</f>
        <v>18</v>
      </c>
      <c r="AU339" s="26">
        <f t="array" ref="AU339">SUM(IF(Period=$AT$2,IF(Site=$A$245,IF(Provider=$B339,J))))</f>
        <v>8.2222222222222197</v>
      </c>
      <c r="AV339" s="26"/>
      <c r="AW339" s="27">
        <f t="shared" si="187"/>
        <v>2.2945736434108521E-2</v>
      </c>
      <c r="AX339" s="27">
        <f t="shared" si="175"/>
        <v>4.663326716450829E-3</v>
      </c>
      <c r="AY339" s="44"/>
      <c r="AZ339" s="25">
        <f t="array" ref="AZ339">SUM(IF(Period=$AZ$2,IF(Site=$A$245,IF(Provider=$B339,I))))</f>
        <v>3</v>
      </c>
      <c r="BA339" s="26">
        <f t="array" ref="BA339">SUM(IF(Period=$AZ$2,IF(Site=$A$245,IF(Provider=$B339,J))))</f>
        <v>12</v>
      </c>
      <c r="BB339" s="26"/>
      <c r="BC339" s="27">
        <f t="shared" si="188"/>
        <v>5.6594875019651001E-3</v>
      </c>
      <c r="BD339" s="27">
        <f t="shared" si="176"/>
        <v>1.1730587506924306E-3</v>
      </c>
      <c r="BE339" s="44"/>
      <c r="BF339" s="25">
        <f t="array" ref="BF339">SUM(IF(Period=$BF$2,IF(Site=$A$245,IF(Provider=$B339,I))))</f>
        <v>6</v>
      </c>
      <c r="BG339" s="26">
        <f t="array" ref="BG339">SUM(IF(Period=$BF$2,IF(Site=$A$245,IF(Provider=$B339,J))))</f>
        <v>13.6666666666667</v>
      </c>
      <c r="BH339" s="26"/>
      <c r="BI339" s="27">
        <f t="shared" si="189"/>
        <v>1.2460112444917215E-2</v>
      </c>
      <c r="BJ339" s="27">
        <f t="shared" si="177"/>
        <v>2.537285723126437E-3</v>
      </c>
      <c r="BK339" s="44"/>
      <c r="BL339" s="25">
        <f t="array" ref="BL339">SUM(IF(Period=$BL$2,IF(Site=$A$245,IF(Provider=$B339,I))))</f>
        <v>2</v>
      </c>
      <c r="BM339" s="26">
        <f t="array" ref="BM339">SUM(IF(Period=$BL$2,IF(Site=$A$245,IF(Provider=$B339,J))))</f>
        <v>12.5</v>
      </c>
      <c r="BN339" s="26"/>
      <c r="BO339" s="27">
        <f t="shared" si="190"/>
        <v>3.9720368605020654E-3</v>
      </c>
      <c r="BP339" s="27">
        <f t="shared" si="178"/>
        <v>7.7729067562105523E-4</v>
      </c>
      <c r="BQ339" s="44"/>
      <c r="BR339" s="25">
        <f t="array" ref="BR339">SUM(IF(Period=$BR$2,IF(Site=$A$245,IF(Provider=$B339,I))))</f>
        <v>0</v>
      </c>
      <c r="BS339" s="26">
        <f t="array" ref="BS339">SUM(IF(Period=$BR$2,IF(Site=$A$245,IF(Provider=$B339,J))))</f>
        <v>0</v>
      </c>
      <c r="BT339" s="26"/>
      <c r="BU339" s="27">
        <f t="shared" si="191"/>
        <v>0</v>
      </c>
      <c r="BV339" s="27">
        <f t="shared" si="179"/>
        <v>0</v>
      </c>
    </row>
    <row r="340" spans="2:74" outlineLevel="1" x14ac:dyDescent="0.25">
      <c r="B340" s="20" t="s">
        <v>1128</v>
      </c>
      <c r="C340" s="44"/>
      <c r="D340" s="25">
        <f t="array" ref="D340">SUM(IF(Period=$D$2,IF(Site=$A$245,IF(Provider=$B340,I))))</f>
        <v>0</v>
      </c>
      <c r="E340" s="26">
        <f t="array" ref="E340">SUM(IF(Period=$D$2,IF(Site=$A$245,IF(Provider=$B340,J))))</f>
        <v>0</v>
      </c>
      <c r="F340" s="26"/>
      <c r="G340" s="27">
        <f t="shared" si="180"/>
        <v>0</v>
      </c>
      <c r="H340" s="27">
        <f t="shared" si="168"/>
        <v>0</v>
      </c>
      <c r="I340" s="44"/>
      <c r="J340" s="25">
        <f t="array" ref="J340">SUM(IF(Period=$J$2,IF(Site=$A$245,IF(Provider=$B340,I))))</f>
        <v>0</v>
      </c>
      <c r="K340" s="26">
        <f t="array" ref="K340">SUM(IF(Period=$J$2,IF(Site=$A$245,IF(Provider=$B340,J))))</f>
        <v>0</v>
      </c>
      <c r="L340" s="26"/>
      <c r="M340" s="27">
        <f t="shared" si="181"/>
        <v>0</v>
      </c>
      <c r="N340" s="27">
        <f t="shared" si="169"/>
        <v>0</v>
      </c>
      <c r="O340" s="44"/>
      <c r="P340" s="25">
        <f t="array" ref="P340">SUM(IF(Period=$P$2,IF(Site=$A$245,IF(Provider=$B340,I))))</f>
        <v>0</v>
      </c>
      <c r="Q340" s="26">
        <f t="array" ref="Q340">SUM(IF(Period=$P$2,IF(Site=$A$245,IF(Provider=$B340,J))))</f>
        <v>0</v>
      </c>
      <c r="R340" s="26"/>
      <c r="S340" s="27">
        <f t="shared" si="182"/>
        <v>0</v>
      </c>
      <c r="T340" s="27">
        <f t="shared" si="170"/>
        <v>0</v>
      </c>
      <c r="U340" s="44"/>
      <c r="V340" s="25">
        <f t="array" ref="V340">SUM(IF(Period=$V$2,IF(Site=$A$245,IF(Provider=$B340,I))))</f>
        <v>0</v>
      </c>
      <c r="W340" s="26">
        <f t="array" ref="W340">SUM(IF(Period=$V$2,IF(Site=$A$245,IF(Provider=$B340,J))))</f>
        <v>0</v>
      </c>
      <c r="X340" s="26"/>
      <c r="Y340" s="27">
        <f t="shared" si="183"/>
        <v>0</v>
      </c>
      <c r="Z340" s="27">
        <f t="shared" si="171"/>
        <v>0</v>
      </c>
      <c r="AA340" s="44"/>
      <c r="AB340" s="25">
        <f t="array" ref="AB340">SUM(IF(Period=$AB$2,IF(Site=$A$245,IF(Provider=$B340,I))))</f>
        <v>0</v>
      </c>
      <c r="AC340" s="26">
        <f t="array" ref="AC340">SUM(IF(Period=$AB$2,IF(Site=$A$245,IF(Provider=$B340,J))))</f>
        <v>0</v>
      </c>
      <c r="AD340" s="26"/>
      <c r="AE340" s="27">
        <f t="shared" si="184"/>
        <v>0</v>
      </c>
      <c r="AF340" s="27">
        <f t="shared" si="172"/>
        <v>0</v>
      </c>
      <c r="AG340" s="44"/>
      <c r="AH340" s="25">
        <f t="array" ref="AH340">SUM(IF(Period=$AH$2,IF(Site=$A$245,IF(Provider=$B340,I))))</f>
        <v>0</v>
      </c>
      <c r="AI340" s="26">
        <f t="array" ref="AI340">SUM(IF(Period=$AH$2,IF(Site=$A$245,IF(Provider=$B340,J))))</f>
        <v>0</v>
      </c>
      <c r="AJ340" s="26"/>
      <c r="AK340" s="27">
        <f t="shared" si="185"/>
        <v>0</v>
      </c>
      <c r="AL340" s="27">
        <f t="shared" si="173"/>
        <v>0</v>
      </c>
      <c r="AM340" s="44"/>
      <c r="AN340" s="25">
        <f t="array" ref="AN340">SUM(IF(Period=$AN$2,IF(Site=$A$245,IF(Provider=$B340,I))))</f>
        <v>0</v>
      </c>
      <c r="AO340" s="26">
        <f t="array" ref="AO340">SUM(IF(Period=$AN$2,IF(Site=$A$245,IF(Provider=$B340,J))))</f>
        <v>0</v>
      </c>
      <c r="AP340" s="26"/>
      <c r="AQ340" s="27">
        <f t="shared" si="186"/>
        <v>0</v>
      </c>
      <c r="AR340" s="27">
        <f t="shared" si="174"/>
        <v>0</v>
      </c>
      <c r="AS340" s="44"/>
      <c r="AT340" s="25">
        <f t="array" ref="AT340">SUM(IF(Period=$AT$2,IF(Site=$A$245,IF(Provider=$B340,I))))</f>
        <v>0</v>
      </c>
      <c r="AU340" s="26">
        <f t="array" ref="AU340">SUM(IF(Period=$AT$2,IF(Site=$A$245,IF(Provider=$B340,J))))</f>
        <v>0</v>
      </c>
      <c r="AV340" s="26"/>
      <c r="AW340" s="27">
        <f t="shared" si="187"/>
        <v>0</v>
      </c>
      <c r="AX340" s="27">
        <f t="shared" si="175"/>
        <v>0</v>
      </c>
      <c r="AY340" s="44"/>
      <c r="AZ340" s="25">
        <f t="array" ref="AZ340">SUM(IF(Period=$AZ$2,IF(Site=$A$245,IF(Provider=$B340,I))))</f>
        <v>0</v>
      </c>
      <c r="BA340" s="26">
        <f t="array" ref="BA340">SUM(IF(Period=$AZ$2,IF(Site=$A$245,IF(Provider=$B340,J))))</f>
        <v>0</v>
      </c>
      <c r="BB340" s="26"/>
      <c r="BC340" s="27">
        <f t="shared" si="188"/>
        <v>0</v>
      </c>
      <c r="BD340" s="27">
        <f t="shared" si="176"/>
        <v>0</v>
      </c>
      <c r="BE340" s="44"/>
      <c r="BF340" s="25">
        <f t="array" ref="BF340">SUM(IF(Period=$BF$2,IF(Site=$A$245,IF(Provider=$B340,I))))</f>
        <v>0</v>
      </c>
      <c r="BG340" s="26">
        <f t="array" ref="BG340">SUM(IF(Period=$BF$2,IF(Site=$A$245,IF(Provider=$B340,J))))</f>
        <v>0</v>
      </c>
      <c r="BH340" s="26"/>
      <c r="BI340" s="27">
        <f t="shared" si="189"/>
        <v>0</v>
      </c>
      <c r="BJ340" s="27">
        <f t="shared" si="177"/>
        <v>0</v>
      </c>
      <c r="BK340" s="44"/>
      <c r="BL340" s="25">
        <f t="array" ref="BL340">SUM(IF(Period=$BL$2,IF(Site=$A$245,IF(Provider=$B340,I))))</f>
        <v>0</v>
      </c>
      <c r="BM340" s="26">
        <f t="array" ref="BM340">SUM(IF(Period=$BL$2,IF(Site=$A$245,IF(Provider=$B340,J))))</f>
        <v>0</v>
      </c>
      <c r="BN340" s="26"/>
      <c r="BO340" s="27">
        <f t="shared" si="190"/>
        <v>0</v>
      </c>
      <c r="BP340" s="27">
        <f t="shared" si="178"/>
        <v>0</v>
      </c>
      <c r="BQ340" s="44"/>
      <c r="BR340" s="25">
        <f t="array" ref="BR340">SUM(IF(Period=$BR$2,IF(Site=$A$245,IF(Provider=$B340,I))))</f>
        <v>42</v>
      </c>
      <c r="BS340" s="26">
        <f t="array" ref="BS340">SUM(IF(Period=$BR$2,IF(Site=$A$245,IF(Provider=$B340,J))))</f>
        <v>7.3571428571428603</v>
      </c>
      <c r="BT340" s="26"/>
      <c r="BU340" s="27">
        <f t="shared" si="191"/>
        <v>4.5656028368794351E-2</v>
      </c>
      <c r="BV340" s="27">
        <f t="shared" si="179"/>
        <v>9.0639758293977919E-3</v>
      </c>
    </row>
    <row r="341" spans="2:74" outlineLevel="1" x14ac:dyDescent="0.25">
      <c r="B341" s="20" t="s">
        <v>587</v>
      </c>
      <c r="C341" s="44"/>
      <c r="D341" s="25">
        <f t="array" ref="D341">SUM(IF(Period=$D$2,IF(Site=$A$245,IF(Provider=$B341,I))))</f>
        <v>168</v>
      </c>
      <c r="E341" s="26">
        <f t="array" ref="E341">SUM(IF(Period=$D$2,IF(Site=$A$245,IF(Provider=$B341,J))))</f>
        <v>14.148809523809524</v>
      </c>
      <c r="F341" s="26"/>
      <c r="G341" s="27">
        <f t="shared" si="180"/>
        <v>0.32322545553440307</v>
      </c>
      <c r="H341" s="27">
        <f t="shared" si="168"/>
        <v>6.8844672285457764E-2</v>
      </c>
      <c r="I341" s="44"/>
      <c r="J341" s="25">
        <f t="array" ref="J341">SUM(IF(Period=$J$2,IF(Site=$A$245,IF(Provider=$B341,I))))</f>
        <v>161</v>
      </c>
      <c r="K341" s="26">
        <f t="array" ref="K341">SUM(IF(Period=$J$2,IF(Site=$A$245,IF(Provider=$B341,J))))</f>
        <v>6.0559006211180124</v>
      </c>
      <c r="L341" s="26"/>
      <c r="M341" s="27">
        <f t="shared" si="181"/>
        <v>0.14587073608617593</v>
      </c>
      <c r="N341" s="27">
        <f t="shared" si="169"/>
        <v>3.0207268333488243E-2</v>
      </c>
      <c r="O341" s="44"/>
      <c r="P341" s="25">
        <f t="array" ref="P341">SUM(IF(Period=$P$2,IF(Site=$A$245,IF(Provider=$B341,I))))</f>
        <v>192</v>
      </c>
      <c r="Q341" s="26">
        <f t="array" ref="Q341">SUM(IF(Period=$P$2,IF(Site=$A$245,IF(Provider=$B341,J))))</f>
        <v>6.15625</v>
      </c>
      <c r="R341" s="26"/>
      <c r="S341" s="27">
        <f t="shared" si="182"/>
        <v>0.16081632653061226</v>
      </c>
      <c r="T341" s="27">
        <f t="shared" si="170"/>
        <v>3.4061437381130766E-2</v>
      </c>
      <c r="U341" s="44"/>
      <c r="V341" s="25">
        <f t="array" ref="V341">SUM(IF(Period=$V$2,IF(Site=$A$245,IF(Provider=$B341,I))))</f>
        <v>36</v>
      </c>
      <c r="W341" s="26">
        <f t="array" ref="W341">SUM(IF(Period=$V$2,IF(Site=$A$245,IF(Provider=$B341,J))))</f>
        <v>5.5277777777777777</v>
      </c>
      <c r="X341" s="26"/>
      <c r="Y341" s="27">
        <f t="shared" si="183"/>
        <v>2.950333580429948E-2</v>
      </c>
      <c r="Z341" s="27">
        <f t="shared" si="171"/>
        <v>6.0182664973084136E-3</v>
      </c>
      <c r="AA341" s="44"/>
      <c r="AB341" s="25">
        <f t="array" ref="AB341">SUM(IF(Period=$AB$2,IF(Site=$A$245,IF(Provider=$B341,I))))</f>
        <v>0</v>
      </c>
      <c r="AC341" s="26">
        <f t="array" ref="AC341">SUM(IF(Period=$AB$2,IF(Site=$A$245,IF(Provider=$B341,J))))</f>
        <v>0</v>
      </c>
      <c r="AD341" s="26"/>
      <c r="AE341" s="27">
        <f t="shared" si="184"/>
        <v>0</v>
      </c>
      <c r="AF341" s="27">
        <f t="shared" si="172"/>
        <v>0</v>
      </c>
      <c r="AG341" s="44"/>
      <c r="AH341" s="25">
        <f t="array" ref="AH341">SUM(IF(Period=$AH$2,IF(Site=$A$245,IF(Provider=$B341,I))))</f>
        <v>0</v>
      </c>
      <c r="AI341" s="26">
        <f t="array" ref="AI341">SUM(IF(Period=$AH$2,IF(Site=$A$245,IF(Provider=$B341,J))))</f>
        <v>0</v>
      </c>
      <c r="AJ341" s="26"/>
      <c r="AK341" s="27">
        <f t="shared" si="185"/>
        <v>0</v>
      </c>
      <c r="AL341" s="27">
        <f t="shared" si="173"/>
        <v>0</v>
      </c>
      <c r="AM341" s="44"/>
      <c r="AN341" s="25">
        <f t="array" ref="AN341">SUM(IF(Period=$AN$2,IF(Site=$A$245,IF(Provider=$B341,I))))</f>
        <v>0</v>
      </c>
      <c r="AO341" s="26">
        <f t="array" ref="AO341">SUM(IF(Period=$AN$2,IF(Site=$A$245,IF(Provider=$B341,J))))</f>
        <v>0</v>
      </c>
      <c r="AP341" s="26"/>
      <c r="AQ341" s="27">
        <f t="shared" si="186"/>
        <v>0</v>
      </c>
      <c r="AR341" s="27">
        <f t="shared" si="174"/>
        <v>0</v>
      </c>
      <c r="AS341" s="44"/>
      <c r="AT341" s="25">
        <f t="array" ref="AT341">SUM(IF(Period=$AT$2,IF(Site=$A$245,IF(Provider=$B341,I))))</f>
        <v>0</v>
      </c>
      <c r="AU341" s="26">
        <f t="array" ref="AU341">SUM(IF(Period=$AT$2,IF(Site=$A$245,IF(Provider=$B341,J))))</f>
        <v>0</v>
      </c>
      <c r="AV341" s="26"/>
      <c r="AW341" s="27">
        <f t="shared" si="187"/>
        <v>0</v>
      </c>
      <c r="AX341" s="27">
        <f t="shared" si="175"/>
        <v>0</v>
      </c>
      <c r="AY341" s="44"/>
      <c r="AZ341" s="25">
        <f t="array" ref="AZ341">SUM(IF(Period=$AZ$2,IF(Site=$A$245,IF(Provider=$B341,I))))</f>
        <v>0</v>
      </c>
      <c r="BA341" s="26">
        <f t="array" ref="BA341">SUM(IF(Period=$AZ$2,IF(Site=$A$245,IF(Provider=$B341,J))))</f>
        <v>0</v>
      </c>
      <c r="BB341" s="26"/>
      <c r="BC341" s="27">
        <f t="shared" si="188"/>
        <v>0</v>
      </c>
      <c r="BD341" s="27">
        <f t="shared" si="176"/>
        <v>0</v>
      </c>
      <c r="BE341" s="44"/>
      <c r="BF341" s="25">
        <f t="array" ref="BF341">SUM(IF(Period=$BF$2,IF(Site=$A$245,IF(Provider=$B341,I))))</f>
        <v>0</v>
      </c>
      <c r="BG341" s="26">
        <f t="array" ref="BG341">SUM(IF(Period=$BF$2,IF(Site=$A$245,IF(Provider=$B341,J))))</f>
        <v>0</v>
      </c>
      <c r="BH341" s="26"/>
      <c r="BI341" s="27">
        <f t="shared" si="189"/>
        <v>0</v>
      </c>
      <c r="BJ341" s="27">
        <f t="shared" si="177"/>
        <v>0</v>
      </c>
      <c r="BK341" s="44"/>
      <c r="BL341" s="25">
        <f t="array" ref="BL341">SUM(IF(Period=$BL$2,IF(Site=$A$245,IF(Provider=$B341,I))))</f>
        <v>34</v>
      </c>
      <c r="BM341" s="26">
        <f t="array" ref="BM341">SUM(IF(Period=$BL$2,IF(Site=$A$245,IF(Provider=$B341,J))))</f>
        <v>3.8529411764705901</v>
      </c>
      <c r="BN341" s="26"/>
      <c r="BO341" s="27">
        <f t="shared" si="190"/>
        <v>2.0813473149030832E-2</v>
      </c>
      <c r="BP341" s="27">
        <f t="shared" si="178"/>
        <v>4.0730031402543311E-3</v>
      </c>
      <c r="BQ341" s="44"/>
      <c r="BR341" s="25">
        <f t="array" ref="BR341">SUM(IF(Period=$BR$2,IF(Site=$A$245,IF(Provider=$B341,I))))</f>
        <v>37</v>
      </c>
      <c r="BS341" s="26">
        <f t="array" ref="BS341">SUM(IF(Period=$BR$2,IF(Site=$A$245,IF(Provider=$B341,J))))</f>
        <v>4.5405405405405403</v>
      </c>
      <c r="BT341" s="26"/>
      <c r="BU341" s="27">
        <f t="shared" si="191"/>
        <v>2.4822695035460991E-2</v>
      </c>
      <c r="BV341" s="27">
        <f t="shared" si="179"/>
        <v>4.9279868587017101E-3</v>
      </c>
    </row>
    <row r="342" spans="2:74" outlineLevel="1" x14ac:dyDescent="0.25">
      <c r="B342" s="20" t="s">
        <v>631</v>
      </c>
      <c r="C342" s="44"/>
      <c r="D342" s="25">
        <f t="array" ref="D342">SUM(IF(Period=$D$2,IF(Site=$A$245,IF(Provider=$B342,I))))</f>
        <v>1</v>
      </c>
      <c r="E342" s="26">
        <f t="array" ref="E342">SUM(IF(Period=$D$2,IF(Site=$A$245,IF(Provider=$B342,J))))</f>
        <v>9</v>
      </c>
      <c r="F342" s="26"/>
      <c r="G342" s="27">
        <f t="shared" si="180"/>
        <v>1.2238237693772097E-3</v>
      </c>
      <c r="H342" s="27">
        <f t="shared" si="168"/>
        <v>2.6066556607872099E-4</v>
      </c>
      <c r="I342" s="44"/>
      <c r="J342" s="25">
        <f t="array" ref="J342">SUM(IF(Period=$J$2,IF(Site=$A$245,IF(Provider=$B342,I))))</f>
        <v>0</v>
      </c>
      <c r="K342" s="26">
        <f t="array" ref="K342">SUM(IF(Period=$J$2,IF(Site=$A$245,IF(Provider=$B342,J))))</f>
        <v>0</v>
      </c>
      <c r="L342" s="26"/>
      <c r="M342" s="27">
        <f t="shared" si="181"/>
        <v>0</v>
      </c>
      <c r="N342" s="27">
        <f t="shared" si="169"/>
        <v>0</v>
      </c>
      <c r="O342" s="44"/>
      <c r="P342" s="25">
        <f t="array" ref="P342">SUM(IF(Period=$P$2,IF(Site=$A$245,IF(Provider=$B342,I))))</f>
        <v>0</v>
      </c>
      <c r="Q342" s="26">
        <f t="array" ref="Q342">SUM(IF(Period=$P$2,IF(Site=$A$245,IF(Provider=$B342,J))))</f>
        <v>0</v>
      </c>
      <c r="R342" s="26"/>
      <c r="S342" s="27">
        <f t="shared" si="182"/>
        <v>0</v>
      </c>
      <c r="T342" s="27">
        <f t="shared" si="170"/>
        <v>0</v>
      </c>
      <c r="U342" s="44"/>
      <c r="V342" s="25">
        <f t="array" ref="V342">SUM(IF(Period=$V$2,IF(Site=$A$245,IF(Provider=$B342,I))))</f>
        <v>0</v>
      </c>
      <c r="W342" s="26">
        <f t="array" ref="W342">SUM(IF(Period=$V$2,IF(Site=$A$245,IF(Provider=$B342,J))))</f>
        <v>0</v>
      </c>
      <c r="X342" s="26"/>
      <c r="Y342" s="27">
        <f t="shared" si="183"/>
        <v>0</v>
      </c>
      <c r="Z342" s="27">
        <f t="shared" si="171"/>
        <v>0</v>
      </c>
      <c r="AA342" s="44"/>
      <c r="AB342" s="25">
        <f t="array" ref="AB342">SUM(IF(Period=$AB$2,IF(Site=$A$245,IF(Provider=$B342,I))))</f>
        <v>0</v>
      </c>
      <c r="AC342" s="26">
        <f t="array" ref="AC342">SUM(IF(Period=$AB$2,IF(Site=$A$245,IF(Provider=$B342,J))))</f>
        <v>0</v>
      </c>
      <c r="AD342" s="26"/>
      <c r="AE342" s="27">
        <f t="shared" si="184"/>
        <v>0</v>
      </c>
      <c r="AF342" s="27">
        <f t="shared" si="172"/>
        <v>0</v>
      </c>
      <c r="AG342" s="44"/>
      <c r="AH342" s="25">
        <f t="array" ref="AH342">SUM(IF(Period=$AH$2,IF(Site=$A$245,IF(Provider=$B342,I))))</f>
        <v>0</v>
      </c>
      <c r="AI342" s="26">
        <f t="array" ref="AI342">SUM(IF(Period=$AH$2,IF(Site=$A$245,IF(Provider=$B342,J))))</f>
        <v>0</v>
      </c>
      <c r="AJ342" s="26"/>
      <c r="AK342" s="27">
        <f t="shared" si="185"/>
        <v>0</v>
      </c>
      <c r="AL342" s="27">
        <f t="shared" si="173"/>
        <v>0</v>
      </c>
      <c r="AM342" s="44"/>
      <c r="AN342" s="25">
        <f t="array" ref="AN342">SUM(IF(Period=$AN$2,IF(Site=$A$245,IF(Provider=$B342,I))))</f>
        <v>0</v>
      </c>
      <c r="AO342" s="26">
        <f t="array" ref="AO342">SUM(IF(Period=$AN$2,IF(Site=$A$245,IF(Provider=$B342,J))))</f>
        <v>0</v>
      </c>
      <c r="AP342" s="26"/>
      <c r="AQ342" s="27">
        <f t="shared" si="186"/>
        <v>0</v>
      </c>
      <c r="AR342" s="27">
        <f t="shared" si="174"/>
        <v>0</v>
      </c>
      <c r="AS342" s="44"/>
      <c r="AT342" s="25">
        <f t="array" ref="AT342">SUM(IF(Period=$AT$2,IF(Site=$A$245,IF(Provider=$B342,I))))</f>
        <v>0</v>
      </c>
      <c r="AU342" s="26">
        <f t="array" ref="AU342">SUM(IF(Period=$AT$2,IF(Site=$A$245,IF(Provider=$B342,J))))</f>
        <v>0</v>
      </c>
      <c r="AV342" s="26"/>
      <c r="AW342" s="27">
        <f t="shared" si="187"/>
        <v>0</v>
      </c>
      <c r="AX342" s="27">
        <f t="shared" si="175"/>
        <v>0</v>
      </c>
      <c r="AY342" s="44"/>
      <c r="AZ342" s="25">
        <f t="array" ref="AZ342">SUM(IF(Period=$AZ$2,IF(Site=$A$245,IF(Provider=$B342,I))))</f>
        <v>0</v>
      </c>
      <c r="BA342" s="26">
        <f t="array" ref="BA342">SUM(IF(Period=$AZ$2,IF(Site=$A$245,IF(Provider=$B342,J))))</f>
        <v>0</v>
      </c>
      <c r="BB342" s="26"/>
      <c r="BC342" s="27">
        <f t="shared" si="188"/>
        <v>0</v>
      </c>
      <c r="BD342" s="27">
        <f t="shared" si="176"/>
        <v>0</v>
      </c>
      <c r="BE342" s="44"/>
      <c r="BF342" s="25">
        <f t="array" ref="BF342">SUM(IF(Period=$BF$2,IF(Site=$A$245,IF(Provider=$B342,I))))</f>
        <v>0</v>
      </c>
      <c r="BG342" s="26">
        <f t="array" ref="BG342">SUM(IF(Period=$BF$2,IF(Site=$A$245,IF(Provider=$B342,J))))</f>
        <v>0</v>
      </c>
      <c r="BH342" s="26"/>
      <c r="BI342" s="27">
        <f t="shared" si="189"/>
        <v>0</v>
      </c>
      <c r="BJ342" s="27">
        <f t="shared" si="177"/>
        <v>0</v>
      </c>
      <c r="BK342" s="44"/>
      <c r="BL342" s="25">
        <f t="array" ref="BL342">SUM(IF(Period=$BL$2,IF(Site=$A$245,IF(Provider=$B342,I))))</f>
        <v>0</v>
      </c>
      <c r="BM342" s="26">
        <f t="array" ref="BM342">SUM(IF(Period=$BL$2,IF(Site=$A$245,IF(Provider=$B342,J))))</f>
        <v>0</v>
      </c>
      <c r="BN342" s="26"/>
      <c r="BO342" s="27">
        <f t="shared" si="190"/>
        <v>0</v>
      </c>
      <c r="BP342" s="27">
        <f t="shared" si="178"/>
        <v>0</v>
      </c>
      <c r="BQ342" s="44"/>
      <c r="BR342" s="25">
        <f t="array" ref="BR342">SUM(IF(Period=$BR$2,IF(Site=$A$245,IF(Provider=$B342,I))))</f>
        <v>0</v>
      </c>
      <c r="BS342" s="26">
        <f t="array" ref="BS342">SUM(IF(Period=$BR$2,IF(Site=$A$245,IF(Provider=$B342,J))))</f>
        <v>0</v>
      </c>
      <c r="BT342" s="26"/>
      <c r="BU342" s="27">
        <f t="shared" si="191"/>
        <v>0</v>
      </c>
      <c r="BV342" s="27">
        <f t="shared" si="179"/>
        <v>0</v>
      </c>
    </row>
    <row r="343" spans="2:74" outlineLevel="1" x14ac:dyDescent="0.25">
      <c r="B343" s="20" t="s">
        <v>885</v>
      </c>
      <c r="C343" s="44"/>
      <c r="D343" s="25">
        <f t="array" ref="D343">SUM(IF(Period=$D$2,IF(Site=$A$245,IF(Provider=$B343,I))))</f>
        <v>0</v>
      </c>
      <c r="E343" s="26">
        <f t="array" ref="E343">SUM(IF(Period=$D$2,IF(Site=$A$245,IF(Provider=$B343,J))))</f>
        <v>0</v>
      </c>
      <c r="F343" s="26"/>
      <c r="G343" s="27">
        <f t="shared" si="180"/>
        <v>0</v>
      </c>
      <c r="H343" s="27">
        <f t="shared" si="168"/>
        <v>0</v>
      </c>
      <c r="I343" s="44"/>
      <c r="J343" s="25">
        <f t="array" ref="J343">SUM(IF(Period=$J$2,IF(Site=$A$245,IF(Provider=$B343,I))))</f>
        <v>0</v>
      </c>
      <c r="K343" s="26">
        <f t="array" ref="K343">SUM(IF(Period=$J$2,IF(Site=$A$245,IF(Provider=$B343,J))))</f>
        <v>0</v>
      </c>
      <c r="L343" s="26"/>
      <c r="M343" s="27">
        <f t="shared" si="181"/>
        <v>0</v>
      </c>
      <c r="N343" s="27">
        <f t="shared" si="169"/>
        <v>0</v>
      </c>
      <c r="O343" s="44"/>
      <c r="P343" s="25">
        <f t="array" ref="P343">SUM(IF(Period=$P$2,IF(Site=$A$245,IF(Provider=$B343,I))))</f>
        <v>0</v>
      </c>
      <c r="Q343" s="26">
        <f t="array" ref="Q343">SUM(IF(Period=$P$2,IF(Site=$A$245,IF(Provider=$B343,J))))</f>
        <v>0</v>
      </c>
      <c r="R343" s="26"/>
      <c r="S343" s="27">
        <f t="shared" si="182"/>
        <v>0</v>
      </c>
      <c r="T343" s="27">
        <f t="shared" si="170"/>
        <v>0</v>
      </c>
      <c r="U343" s="44"/>
      <c r="V343" s="25">
        <f t="array" ref="V343">SUM(IF(Period=$V$2,IF(Site=$A$245,IF(Provider=$B343,I))))</f>
        <v>0</v>
      </c>
      <c r="W343" s="26">
        <f t="array" ref="W343">SUM(IF(Period=$V$2,IF(Site=$A$245,IF(Provider=$B343,J))))</f>
        <v>0</v>
      </c>
      <c r="X343" s="26"/>
      <c r="Y343" s="27">
        <f t="shared" si="183"/>
        <v>0</v>
      </c>
      <c r="Z343" s="27">
        <f t="shared" si="171"/>
        <v>0</v>
      </c>
      <c r="AA343" s="44"/>
      <c r="AB343" s="25">
        <f t="array" ref="AB343">SUM(IF(Period=$AB$2,IF(Site=$A$245,IF(Provider=$B343,I))))</f>
        <v>14</v>
      </c>
      <c r="AC343" s="26">
        <f t="array" ref="AC343">SUM(IF(Period=$AB$2,IF(Site=$A$245,IF(Provider=$B343,J))))</f>
        <v>4.7857142857142856</v>
      </c>
      <c r="AD343" s="26"/>
      <c r="AE343" s="27">
        <f t="shared" si="184"/>
        <v>9.7412038383250955E-3</v>
      </c>
      <c r="AF343" s="27">
        <f t="shared" si="172"/>
        <v>2.0155831653680695E-3</v>
      </c>
      <c r="AG343" s="44"/>
      <c r="AH343" s="25">
        <f t="array" ref="AH343">SUM(IF(Period=$AH$2,IF(Site=$A$245,IF(Provider=$B343,I))))</f>
        <v>50</v>
      </c>
      <c r="AI343" s="26">
        <f t="array" ref="AI343">SUM(IF(Period=$AH$2,IF(Site=$A$245,IF(Provider=$B343,J))))</f>
        <v>3.02</v>
      </c>
      <c r="AJ343" s="26"/>
      <c r="AK343" s="27">
        <f t="shared" si="185"/>
        <v>2.6361731843575417E-2</v>
      </c>
      <c r="AL343" s="27">
        <f t="shared" si="173"/>
        <v>5.1420009534836209E-3</v>
      </c>
      <c r="AM343" s="44"/>
      <c r="AN343" s="25">
        <f t="array" ref="AN343">SUM(IF(Period=$AN$2,IF(Site=$A$245,IF(Provider=$B343,I))))</f>
        <v>0</v>
      </c>
      <c r="AO343" s="26">
        <f t="array" ref="AO343">SUM(IF(Period=$AN$2,IF(Site=$A$245,IF(Provider=$B343,J))))</f>
        <v>0</v>
      </c>
      <c r="AP343" s="26"/>
      <c r="AQ343" s="27">
        <f t="shared" si="186"/>
        <v>0</v>
      </c>
      <c r="AR343" s="27">
        <f t="shared" si="174"/>
        <v>0</v>
      </c>
      <c r="AS343" s="44"/>
      <c r="AT343" s="25">
        <f t="array" ref="AT343">SUM(IF(Period=$AT$2,IF(Site=$A$245,IF(Provider=$B343,I))))</f>
        <v>0</v>
      </c>
      <c r="AU343" s="26">
        <f t="array" ref="AU343">SUM(IF(Period=$AT$2,IF(Site=$A$245,IF(Provider=$B343,J))))</f>
        <v>0</v>
      </c>
      <c r="AV343" s="26"/>
      <c r="AW343" s="27">
        <f t="shared" si="187"/>
        <v>0</v>
      </c>
      <c r="AX343" s="27">
        <f t="shared" si="175"/>
        <v>0</v>
      </c>
      <c r="AY343" s="44"/>
      <c r="AZ343" s="25">
        <f t="array" ref="AZ343">SUM(IF(Period=$AZ$2,IF(Site=$A$245,IF(Provider=$B343,I))))</f>
        <v>0</v>
      </c>
      <c r="BA343" s="26">
        <f t="array" ref="BA343">SUM(IF(Period=$AZ$2,IF(Site=$A$245,IF(Provider=$B343,J))))</f>
        <v>0</v>
      </c>
      <c r="BB343" s="26"/>
      <c r="BC343" s="27">
        <f t="shared" si="188"/>
        <v>0</v>
      </c>
      <c r="BD343" s="27">
        <f t="shared" si="176"/>
        <v>0</v>
      </c>
      <c r="BE343" s="44"/>
      <c r="BF343" s="25">
        <f t="array" ref="BF343">SUM(IF(Period=$BF$2,IF(Site=$A$245,IF(Provider=$B343,I))))</f>
        <v>0</v>
      </c>
      <c r="BG343" s="26">
        <f t="array" ref="BG343">SUM(IF(Period=$BF$2,IF(Site=$A$245,IF(Provider=$B343,J))))</f>
        <v>0</v>
      </c>
      <c r="BH343" s="26"/>
      <c r="BI343" s="27">
        <f t="shared" si="189"/>
        <v>0</v>
      </c>
      <c r="BJ343" s="27">
        <f t="shared" si="177"/>
        <v>0</v>
      </c>
      <c r="BK343" s="44"/>
      <c r="BL343" s="25">
        <f t="array" ref="BL343">SUM(IF(Period=$BL$2,IF(Site=$A$245,IF(Provider=$B343,I))))</f>
        <v>0</v>
      </c>
      <c r="BM343" s="26">
        <f t="array" ref="BM343">SUM(IF(Period=$BL$2,IF(Site=$A$245,IF(Provider=$B343,J))))</f>
        <v>0</v>
      </c>
      <c r="BN343" s="26"/>
      <c r="BO343" s="27">
        <f t="shared" si="190"/>
        <v>0</v>
      </c>
      <c r="BP343" s="27">
        <f t="shared" si="178"/>
        <v>0</v>
      </c>
      <c r="BQ343" s="44"/>
      <c r="BR343" s="25">
        <f t="array" ref="BR343">SUM(IF(Period=$BR$2,IF(Site=$A$245,IF(Provider=$B343,I))))</f>
        <v>0</v>
      </c>
      <c r="BS343" s="26">
        <f t="array" ref="BS343">SUM(IF(Period=$BR$2,IF(Site=$A$245,IF(Provider=$B343,J))))</f>
        <v>0</v>
      </c>
      <c r="BT343" s="26"/>
      <c r="BU343" s="27">
        <f t="shared" si="191"/>
        <v>0</v>
      </c>
      <c r="BV343" s="27">
        <f t="shared" si="179"/>
        <v>0</v>
      </c>
    </row>
    <row r="344" spans="2:74" outlineLevel="1" x14ac:dyDescent="0.25">
      <c r="B344" s="20" t="s">
        <v>1031</v>
      </c>
      <c r="C344" s="44"/>
      <c r="D344" s="25">
        <f t="array" ref="D344">SUM(IF(Period=$D$2,IF(Site=$A$245,IF(Provider=$B344,I))))</f>
        <v>0</v>
      </c>
      <c r="E344" s="26">
        <f t="array" ref="E344">SUM(IF(Period=$D$2,IF(Site=$A$245,IF(Provider=$B344,J))))</f>
        <v>0</v>
      </c>
      <c r="F344" s="26"/>
      <c r="G344" s="27">
        <f t="shared" si="180"/>
        <v>0</v>
      </c>
      <c r="H344" s="27">
        <f t="shared" si="168"/>
        <v>0</v>
      </c>
      <c r="I344" s="44"/>
      <c r="J344" s="25">
        <f t="array" ref="J344">SUM(IF(Period=$J$2,IF(Site=$A$245,IF(Provider=$B344,I))))</f>
        <v>0</v>
      </c>
      <c r="K344" s="26">
        <f t="array" ref="K344">SUM(IF(Period=$J$2,IF(Site=$A$245,IF(Provider=$B344,J))))</f>
        <v>0</v>
      </c>
      <c r="L344" s="26"/>
      <c r="M344" s="27">
        <f t="shared" si="181"/>
        <v>0</v>
      </c>
      <c r="N344" s="27">
        <f t="shared" si="169"/>
        <v>0</v>
      </c>
      <c r="O344" s="44"/>
      <c r="P344" s="25">
        <f t="array" ref="P344">SUM(IF(Period=$P$2,IF(Site=$A$245,IF(Provider=$B344,I))))</f>
        <v>0</v>
      </c>
      <c r="Q344" s="26">
        <f t="array" ref="Q344">SUM(IF(Period=$P$2,IF(Site=$A$245,IF(Provider=$B344,J))))</f>
        <v>0</v>
      </c>
      <c r="R344" s="26"/>
      <c r="S344" s="27">
        <f t="shared" si="182"/>
        <v>0</v>
      </c>
      <c r="T344" s="27">
        <f t="shared" si="170"/>
        <v>0</v>
      </c>
      <c r="U344" s="44"/>
      <c r="V344" s="25">
        <f t="array" ref="V344">SUM(IF(Period=$V$2,IF(Site=$A$245,IF(Provider=$B344,I))))</f>
        <v>0</v>
      </c>
      <c r="W344" s="26">
        <f t="array" ref="W344">SUM(IF(Period=$V$2,IF(Site=$A$245,IF(Provider=$B344,J))))</f>
        <v>0</v>
      </c>
      <c r="X344" s="26"/>
      <c r="Y344" s="27">
        <f t="shared" si="183"/>
        <v>0</v>
      </c>
      <c r="Z344" s="27">
        <f t="shared" si="171"/>
        <v>0</v>
      </c>
      <c r="AA344" s="44"/>
      <c r="AB344" s="25">
        <f t="array" ref="AB344">SUM(IF(Period=$AB$2,IF(Site=$A$245,IF(Provider=$B344,I))))</f>
        <v>0</v>
      </c>
      <c r="AC344" s="26">
        <f t="array" ref="AC344">SUM(IF(Period=$AB$2,IF(Site=$A$245,IF(Provider=$B344,J))))</f>
        <v>0</v>
      </c>
      <c r="AD344" s="26"/>
      <c r="AE344" s="27">
        <f t="shared" si="184"/>
        <v>0</v>
      </c>
      <c r="AF344" s="27">
        <f t="shared" si="172"/>
        <v>0</v>
      </c>
      <c r="AG344" s="44"/>
      <c r="AH344" s="25">
        <f t="array" ref="AH344">SUM(IF(Period=$AH$2,IF(Site=$A$245,IF(Provider=$B344,I))))</f>
        <v>0</v>
      </c>
      <c r="AI344" s="26">
        <f t="array" ref="AI344">SUM(IF(Period=$AH$2,IF(Site=$A$245,IF(Provider=$B344,J))))</f>
        <v>0</v>
      </c>
      <c r="AJ344" s="26"/>
      <c r="AK344" s="27">
        <f t="shared" si="185"/>
        <v>0</v>
      </c>
      <c r="AL344" s="27">
        <f t="shared" si="173"/>
        <v>0</v>
      </c>
      <c r="AM344" s="44"/>
      <c r="AN344" s="25">
        <f t="array" ref="AN344">SUM(IF(Period=$AN$2,IF(Site=$A$245,IF(Provider=$B344,I))))</f>
        <v>0</v>
      </c>
      <c r="AO344" s="26">
        <f t="array" ref="AO344">SUM(IF(Period=$AN$2,IF(Site=$A$245,IF(Provider=$B344,J))))</f>
        <v>0</v>
      </c>
      <c r="AP344" s="26"/>
      <c r="AQ344" s="27">
        <f t="shared" si="186"/>
        <v>0</v>
      </c>
      <c r="AR344" s="27">
        <f t="shared" si="174"/>
        <v>0</v>
      </c>
      <c r="AS344" s="44"/>
      <c r="AT344" s="25">
        <f t="array" ref="AT344">SUM(IF(Period=$AT$2,IF(Site=$A$245,IF(Provider=$B344,I))))</f>
        <v>0</v>
      </c>
      <c r="AU344" s="26">
        <f t="array" ref="AU344">SUM(IF(Period=$AT$2,IF(Site=$A$245,IF(Provider=$B344,J))))</f>
        <v>0</v>
      </c>
      <c r="AV344" s="26"/>
      <c r="AW344" s="27">
        <f t="shared" si="187"/>
        <v>0</v>
      </c>
      <c r="AX344" s="27">
        <f t="shared" si="175"/>
        <v>0</v>
      </c>
      <c r="AY344" s="44"/>
      <c r="AZ344" s="25">
        <f t="array" ref="AZ344">SUM(IF(Period=$AZ$2,IF(Site=$A$245,IF(Provider=$B344,I))))</f>
        <v>0</v>
      </c>
      <c r="BA344" s="26">
        <f t="array" ref="BA344">SUM(IF(Period=$AZ$2,IF(Site=$A$245,IF(Provider=$B344,J))))</f>
        <v>0</v>
      </c>
      <c r="BB344" s="26"/>
      <c r="BC344" s="27">
        <f t="shared" si="188"/>
        <v>0</v>
      </c>
      <c r="BD344" s="27">
        <f t="shared" si="176"/>
        <v>0</v>
      </c>
      <c r="BE344" s="44"/>
      <c r="BF344" s="25">
        <f t="array" ref="BF344">SUM(IF(Period=$BF$2,IF(Site=$A$245,IF(Provider=$B344,I))))</f>
        <v>1</v>
      </c>
      <c r="BG344" s="26">
        <f t="array" ref="BG344">SUM(IF(Period=$BF$2,IF(Site=$A$245,IF(Provider=$B344,J))))</f>
        <v>1</v>
      </c>
      <c r="BH344" s="26"/>
      <c r="BI344" s="27">
        <f t="shared" si="189"/>
        <v>1.51952590791673E-4</v>
      </c>
      <c r="BJ344" s="27">
        <f t="shared" si="177"/>
        <v>3.0942508818615011E-5</v>
      </c>
      <c r="BK344" s="44"/>
      <c r="BL344" s="25">
        <f t="array" ref="BL344">SUM(IF(Period=$BL$2,IF(Site=$A$245,IF(Provider=$B344,I))))</f>
        <v>0</v>
      </c>
      <c r="BM344" s="26">
        <f t="array" ref="BM344">SUM(IF(Period=$BL$2,IF(Site=$A$245,IF(Provider=$B344,J))))</f>
        <v>0</v>
      </c>
      <c r="BN344" s="26"/>
      <c r="BO344" s="27">
        <f t="shared" si="190"/>
        <v>0</v>
      </c>
      <c r="BP344" s="27">
        <f t="shared" si="178"/>
        <v>0</v>
      </c>
      <c r="BQ344" s="44"/>
      <c r="BR344" s="25">
        <f t="array" ref="BR344">SUM(IF(Period=$BR$2,IF(Site=$A$245,IF(Provider=$B344,I))))</f>
        <v>0</v>
      </c>
      <c r="BS344" s="26">
        <f t="array" ref="BS344">SUM(IF(Period=$BR$2,IF(Site=$A$245,IF(Provider=$B344,J))))</f>
        <v>0</v>
      </c>
      <c r="BT344" s="26"/>
      <c r="BU344" s="27">
        <f t="shared" si="191"/>
        <v>0</v>
      </c>
      <c r="BV344" s="27">
        <f t="shared" si="179"/>
        <v>0</v>
      </c>
    </row>
    <row r="345" spans="2:74" outlineLevel="1" x14ac:dyDescent="0.25">
      <c r="B345" s="20" t="s">
        <v>573</v>
      </c>
      <c r="C345" s="44"/>
      <c r="D345" s="25">
        <f t="array" ref="D345">SUM(IF(Period=$D$2,IF(Site=$A$245,IF(Provider=$B345,I))))</f>
        <v>465</v>
      </c>
      <c r="E345" s="26">
        <f t="array" ref="E345">SUM(IF(Period=$D$2,IF(Site=$A$245,IF(Provider=$B345,J))))</f>
        <v>9.5182795698924725</v>
      </c>
      <c r="F345" s="26"/>
      <c r="G345" s="27">
        <f t="shared" si="180"/>
        <v>0.60184933369594773</v>
      </c>
      <c r="H345" s="27">
        <f t="shared" si="168"/>
        <v>0.12818953282937989</v>
      </c>
      <c r="I345" s="44"/>
      <c r="J345" s="25">
        <f t="array" ref="J345">SUM(IF(Period=$J$2,IF(Site=$A$245,IF(Provider=$B345,I))))</f>
        <v>255</v>
      </c>
      <c r="K345" s="26">
        <f t="array" ref="K345">SUM(IF(Period=$J$2,IF(Site=$A$245,IF(Provider=$B345,J))))</f>
        <v>4.3529411764705879</v>
      </c>
      <c r="L345" s="26"/>
      <c r="M345" s="27">
        <f t="shared" si="181"/>
        <v>0.16606822262118492</v>
      </c>
      <c r="N345" s="27">
        <f t="shared" si="169"/>
        <v>3.4389813179663532E-2</v>
      </c>
      <c r="O345" s="44"/>
      <c r="P345" s="25">
        <f t="array" ref="P345">SUM(IF(Period=$P$2,IF(Site=$A$245,IF(Provider=$B345,I))))</f>
        <v>295</v>
      </c>
      <c r="Q345" s="26">
        <f t="array" ref="Q345">SUM(IF(Period=$P$2,IF(Site=$A$245,IF(Provider=$B345,J))))</f>
        <v>3.311864406779661</v>
      </c>
      <c r="R345" s="26"/>
      <c r="S345" s="27">
        <f t="shared" si="182"/>
        <v>0.1329251700680272</v>
      </c>
      <c r="T345" s="27">
        <f t="shared" si="170"/>
        <v>2.8153996887787448E-2</v>
      </c>
      <c r="U345" s="44"/>
      <c r="V345" s="25">
        <f t="array" ref="V345">SUM(IF(Period=$V$2,IF(Site=$A$245,IF(Provider=$B345,I))))</f>
        <v>259</v>
      </c>
      <c r="W345" s="26">
        <f t="array" ref="W345">SUM(IF(Period=$V$2,IF(Site=$A$245,IF(Provider=$B345,J))))</f>
        <v>3.6370656370656369</v>
      </c>
      <c r="X345" s="26"/>
      <c r="Y345" s="27">
        <f t="shared" si="183"/>
        <v>0.1396590066716086</v>
      </c>
      <c r="Z345" s="27">
        <f t="shared" si="171"/>
        <v>2.8488477590273995E-2</v>
      </c>
      <c r="AA345" s="44"/>
      <c r="AB345" s="25">
        <f t="array" ref="AB345">SUM(IF(Period=$AB$2,IF(Site=$A$245,IF(Provider=$B345,I))))</f>
        <v>161</v>
      </c>
      <c r="AC345" s="26">
        <f t="array" ref="AC345">SUM(IF(Period=$AB$2,IF(Site=$A$245,IF(Provider=$B345,J))))</f>
        <v>4.6645962732919255</v>
      </c>
      <c r="AD345" s="26"/>
      <c r="AE345" s="27">
        <f t="shared" si="184"/>
        <v>0.10918871765047979</v>
      </c>
      <c r="AF345" s="27">
        <f t="shared" si="172"/>
        <v>2.2592581450618213E-2</v>
      </c>
      <c r="AG345" s="44"/>
      <c r="AH345" s="25">
        <f t="array" ref="AH345">SUM(IF(Period=$AH$2,IF(Site=$A$245,IF(Provider=$B345,I))))</f>
        <v>52</v>
      </c>
      <c r="AI345" s="26">
        <f t="array" ref="AI345">SUM(IF(Period=$AH$2,IF(Site=$A$245,IF(Provider=$B345,J))))</f>
        <v>7.3653846153846203</v>
      </c>
      <c r="AJ345" s="26"/>
      <c r="AK345" s="27">
        <f t="shared" si="185"/>
        <v>6.6864525139664857E-2</v>
      </c>
      <c r="AL345" s="27">
        <f t="shared" si="173"/>
        <v>1.3042293809167074E-2</v>
      </c>
      <c r="AM345" s="44"/>
      <c r="AN345" s="25">
        <f t="array" ref="AN345">SUM(IF(Period=$AN$2,IF(Site=$A$245,IF(Provider=$B345,I))))</f>
        <v>142</v>
      </c>
      <c r="AO345" s="26">
        <f t="array" ref="AO345">SUM(IF(Period=$AN$2,IF(Site=$A$245,IF(Provider=$B345,J))))</f>
        <v>4.8943661971830998</v>
      </c>
      <c r="AP345" s="26"/>
      <c r="AQ345" s="27">
        <f t="shared" si="186"/>
        <v>0.10773523484731053</v>
      </c>
      <c r="AR345" s="27">
        <f t="shared" si="174"/>
        <v>2.2225775503677655E-2</v>
      </c>
      <c r="AS345" s="44"/>
      <c r="AT345" s="25">
        <f t="array" ref="AT345">SUM(IF(Period=$AT$2,IF(Site=$A$245,IF(Provider=$B345,I))))</f>
        <v>214</v>
      </c>
      <c r="AU345" s="26">
        <f t="array" ref="AU345">SUM(IF(Period=$AT$2,IF(Site=$A$245,IF(Provider=$B345,J))))</f>
        <v>6.0700934579439298</v>
      </c>
      <c r="AV345" s="26"/>
      <c r="AW345" s="27">
        <f t="shared" si="187"/>
        <v>0.20139534883720944</v>
      </c>
      <c r="AX345" s="27">
        <f t="shared" si="175"/>
        <v>4.0930144626146171E-2</v>
      </c>
      <c r="AY345" s="44"/>
      <c r="AZ345" s="25">
        <f t="array" ref="AZ345">SUM(IF(Period=$AZ$2,IF(Site=$A$245,IF(Provider=$B345,I))))</f>
        <v>170</v>
      </c>
      <c r="BA345" s="26">
        <f t="array" ref="BA345">SUM(IF(Period=$AZ$2,IF(Site=$A$245,IF(Provider=$B345,J))))</f>
        <v>25.241176470588201</v>
      </c>
      <c r="BB345" s="26"/>
      <c r="BC345" s="27">
        <f t="shared" si="188"/>
        <v>0.6745794686370058</v>
      </c>
      <c r="BD345" s="27">
        <f t="shared" si="176"/>
        <v>0.13982208608947813</v>
      </c>
      <c r="BE345" s="44"/>
      <c r="BF345" s="25">
        <f t="array" ref="BF345">SUM(IF(Period=$BF$2,IF(Site=$A$245,IF(Provider=$B345,I))))</f>
        <v>210</v>
      </c>
      <c r="BG345" s="26">
        <f t="array" ref="BG345">SUM(IF(Period=$BF$2,IF(Site=$A$245,IF(Provider=$B345,J))))</f>
        <v>11.1142857142857</v>
      </c>
      <c r="BH345" s="26"/>
      <c r="BI345" s="27">
        <f t="shared" si="189"/>
        <v>0.35465734690776429</v>
      </c>
      <c r="BJ345" s="27">
        <f t="shared" si="177"/>
        <v>7.221981558264734E-2</v>
      </c>
      <c r="BK345" s="44"/>
      <c r="BL345" s="25">
        <f t="array" ref="BL345">SUM(IF(Period=$BL$2,IF(Site=$A$245,IF(Provider=$B345,I))))</f>
        <v>162</v>
      </c>
      <c r="BM345" s="26">
        <f t="array" ref="BM345">SUM(IF(Period=$BL$2,IF(Site=$A$245,IF(Provider=$B345,J))))</f>
        <v>10.203703703703701</v>
      </c>
      <c r="BN345" s="26"/>
      <c r="BO345" s="27">
        <f t="shared" si="190"/>
        <v>0.2626310772163965</v>
      </c>
      <c r="BP345" s="27">
        <f t="shared" si="178"/>
        <v>5.1394459472064162E-2</v>
      </c>
      <c r="BQ345" s="44"/>
      <c r="BR345" s="25">
        <f t="array" ref="BR345">SUM(IF(Period=$BR$2,IF(Site=$A$245,IF(Provider=$B345,I))))</f>
        <v>252</v>
      </c>
      <c r="BS345" s="26">
        <f t="array" ref="BS345">SUM(IF(Period=$BR$2,IF(Site=$A$245,IF(Provider=$B345,J))))</f>
        <v>12.7936507936508</v>
      </c>
      <c r="BT345" s="26"/>
      <c r="BU345" s="27">
        <f t="shared" si="191"/>
        <v>0.47635933806146591</v>
      </c>
      <c r="BV345" s="27">
        <f t="shared" si="179"/>
        <v>9.4570414478894776E-2</v>
      </c>
    </row>
    <row r="346" spans="2:74" outlineLevel="1" x14ac:dyDescent="0.25">
      <c r="B346" s="20" t="s">
        <v>1028</v>
      </c>
      <c r="C346" s="44"/>
      <c r="D346" s="25">
        <f t="array" ref="D346">SUM(IF(Period=$D$2,IF(Site=$A$245,IF(Provider=$B346,I))))</f>
        <v>0</v>
      </c>
      <c r="E346" s="26">
        <f t="array" ref="E346">SUM(IF(Period=$D$2,IF(Site=$A$245,IF(Provider=$B346,J))))</f>
        <v>0</v>
      </c>
      <c r="F346" s="26"/>
      <c r="G346" s="27">
        <f t="shared" si="180"/>
        <v>0</v>
      </c>
      <c r="H346" s="27">
        <f t="shared" si="168"/>
        <v>0</v>
      </c>
      <c r="I346" s="44"/>
      <c r="J346" s="25">
        <f t="array" ref="J346">SUM(IF(Period=$J$2,IF(Site=$A$245,IF(Provider=$B346,I))))</f>
        <v>0</v>
      </c>
      <c r="K346" s="26">
        <f t="array" ref="K346">SUM(IF(Period=$J$2,IF(Site=$A$245,IF(Provider=$B346,J))))</f>
        <v>0</v>
      </c>
      <c r="L346" s="26"/>
      <c r="M346" s="27">
        <f t="shared" si="181"/>
        <v>0</v>
      </c>
      <c r="N346" s="27">
        <f t="shared" si="169"/>
        <v>0</v>
      </c>
      <c r="O346" s="44"/>
      <c r="P346" s="25">
        <f t="array" ref="P346">SUM(IF(Period=$P$2,IF(Site=$A$245,IF(Provider=$B346,I))))</f>
        <v>0</v>
      </c>
      <c r="Q346" s="26">
        <f t="array" ref="Q346">SUM(IF(Period=$P$2,IF(Site=$A$245,IF(Provider=$B346,J))))</f>
        <v>0</v>
      </c>
      <c r="R346" s="26"/>
      <c r="S346" s="27">
        <f t="shared" si="182"/>
        <v>0</v>
      </c>
      <c r="T346" s="27">
        <f t="shared" si="170"/>
        <v>0</v>
      </c>
      <c r="U346" s="44"/>
      <c r="V346" s="25">
        <f t="array" ref="V346">SUM(IF(Period=$V$2,IF(Site=$A$245,IF(Provider=$B346,I))))</f>
        <v>0</v>
      </c>
      <c r="W346" s="26">
        <f t="array" ref="W346">SUM(IF(Period=$V$2,IF(Site=$A$245,IF(Provider=$B346,J))))</f>
        <v>0</v>
      </c>
      <c r="X346" s="26"/>
      <c r="Y346" s="27">
        <f t="shared" si="183"/>
        <v>0</v>
      </c>
      <c r="Z346" s="27">
        <f t="shared" si="171"/>
        <v>0</v>
      </c>
      <c r="AA346" s="44"/>
      <c r="AB346" s="25">
        <f t="array" ref="AB346">SUM(IF(Period=$AB$2,IF(Site=$A$245,IF(Provider=$B346,I))))</f>
        <v>0</v>
      </c>
      <c r="AC346" s="26">
        <f t="array" ref="AC346">SUM(IF(Period=$AB$2,IF(Site=$A$245,IF(Provider=$B346,J))))</f>
        <v>0</v>
      </c>
      <c r="AD346" s="26"/>
      <c r="AE346" s="27">
        <f t="shared" si="184"/>
        <v>0</v>
      </c>
      <c r="AF346" s="27">
        <f t="shared" si="172"/>
        <v>0</v>
      </c>
      <c r="AG346" s="44"/>
      <c r="AH346" s="25">
        <f t="array" ref="AH346">SUM(IF(Period=$AH$2,IF(Site=$A$245,IF(Provider=$B346,I))))</f>
        <v>0</v>
      </c>
      <c r="AI346" s="26">
        <f t="array" ref="AI346">SUM(IF(Period=$AH$2,IF(Site=$A$245,IF(Provider=$B346,J))))</f>
        <v>0</v>
      </c>
      <c r="AJ346" s="26"/>
      <c r="AK346" s="27">
        <f t="shared" si="185"/>
        <v>0</v>
      </c>
      <c r="AL346" s="27">
        <f t="shared" si="173"/>
        <v>0</v>
      </c>
      <c r="AM346" s="44"/>
      <c r="AN346" s="25">
        <f t="array" ref="AN346">SUM(IF(Period=$AN$2,IF(Site=$A$245,IF(Provider=$B346,I))))</f>
        <v>0</v>
      </c>
      <c r="AO346" s="26">
        <f t="array" ref="AO346">SUM(IF(Period=$AN$2,IF(Site=$A$245,IF(Provider=$B346,J))))</f>
        <v>0</v>
      </c>
      <c r="AP346" s="26"/>
      <c r="AQ346" s="27">
        <f t="shared" si="186"/>
        <v>0</v>
      </c>
      <c r="AR346" s="27">
        <f t="shared" si="174"/>
        <v>0</v>
      </c>
      <c r="AS346" s="44"/>
      <c r="AT346" s="25">
        <f t="array" ref="AT346">SUM(IF(Period=$AT$2,IF(Site=$A$245,IF(Provider=$B346,I))))</f>
        <v>0</v>
      </c>
      <c r="AU346" s="26">
        <f t="array" ref="AU346">SUM(IF(Period=$AT$2,IF(Site=$A$245,IF(Provider=$B346,J))))</f>
        <v>0</v>
      </c>
      <c r="AV346" s="26"/>
      <c r="AW346" s="27">
        <f t="shared" si="187"/>
        <v>0</v>
      </c>
      <c r="AX346" s="27">
        <f t="shared" si="175"/>
        <v>0</v>
      </c>
      <c r="AY346" s="44"/>
      <c r="AZ346" s="25">
        <f t="array" ref="AZ346">SUM(IF(Period=$AZ$2,IF(Site=$A$245,IF(Provider=$B346,I))))</f>
        <v>0</v>
      </c>
      <c r="BA346" s="26">
        <f t="array" ref="BA346">SUM(IF(Period=$AZ$2,IF(Site=$A$245,IF(Provider=$B346,J))))</f>
        <v>0</v>
      </c>
      <c r="BB346" s="26"/>
      <c r="BC346" s="27">
        <f t="shared" si="188"/>
        <v>0</v>
      </c>
      <c r="BD346" s="27">
        <f t="shared" si="176"/>
        <v>0</v>
      </c>
      <c r="BE346" s="44"/>
      <c r="BF346" s="25">
        <f t="array" ref="BF346">SUM(IF(Period=$BF$2,IF(Site=$A$245,IF(Provider=$B346,I))))</f>
        <v>33</v>
      </c>
      <c r="BG346" s="26">
        <f t="array" ref="BG346">SUM(IF(Period=$BF$2,IF(Site=$A$245,IF(Provider=$B346,J))))</f>
        <v>6.8484848484848504</v>
      </c>
      <c r="BH346" s="26"/>
      <c r="BI346" s="27">
        <f t="shared" si="189"/>
        <v>3.4341285518918109E-2</v>
      </c>
      <c r="BJ346" s="27">
        <f t="shared" si="177"/>
        <v>6.9930069930069947E-3</v>
      </c>
      <c r="BK346" s="44"/>
      <c r="BL346" s="25">
        <f t="array" ref="BL346">SUM(IF(Period=$BL$2,IF(Site=$A$245,IF(Provider=$B346,I))))</f>
        <v>0</v>
      </c>
      <c r="BM346" s="26">
        <f t="array" ref="BM346">SUM(IF(Period=$BL$2,IF(Site=$A$245,IF(Provider=$B346,J))))</f>
        <v>0</v>
      </c>
      <c r="BN346" s="26"/>
      <c r="BO346" s="27">
        <f t="shared" si="190"/>
        <v>0</v>
      </c>
      <c r="BP346" s="27">
        <f t="shared" si="178"/>
        <v>0</v>
      </c>
      <c r="BQ346" s="44"/>
      <c r="BR346" s="25">
        <f t="array" ref="BR346">SUM(IF(Period=$BR$2,IF(Site=$A$245,IF(Provider=$B346,I))))</f>
        <v>0</v>
      </c>
      <c r="BS346" s="26">
        <f t="array" ref="BS346">SUM(IF(Period=$BR$2,IF(Site=$A$245,IF(Provider=$B346,J))))</f>
        <v>0</v>
      </c>
      <c r="BT346" s="26"/>
      <c r="BU346" s="27">
        <f t="shared" si="191"/>
        <v>0</v>
      </c>
      <c r="BV346" s="27">
        <f t="shared" si="179"/>
        <v>0</v>
      </c>
    </row>
    <row r="347" spans="2:74" outlineLevel="1" x14ac:dyDescent="0.25">
      <c r="B347" s="20" t="s">
        <v>1029</v>
      </c>
      <c r="C347" s="44"/>
      <c r="D347" s="25">
        <f t="array" ref="D347">SUM(IF(Period=$D$2,IF(Site=$A$245,IF(Provider=$B347,I))))</f>
        <v>0</v>
      </c>
      <c r="E347" s="26">
        <f t="array" ref="E347">SUM(IF(Period=$D$2,IF(Site=$A$245,IF(Provider=$B347,J))))</f>
        <v>0</v>
      </c>
      <c r="F347" s="26"/>
      <c r="G347" s="27">
        <f t="shared" si="180"/>
        <v>0</v>
      </c>
      <c r="H347" s="27">
        <f t="shared" si="168"/>
        <v>0</v>
      </c>
      <c r="I347" s="44"/>
      <c r="J347" s="25">
        <f t="array" ref="J347">SUM(IF(Period=$J$2,IF(Site=$A$245,IF(Provider=$B347,I))))</f>
        <v>0</v>
      </c>
      <c r="K347" s="26">
        <f t="array" ref="K347">SUM(IF(Period=$J$2,IF(Site=$A$245,IF(Provider=$B347,J))))</f>
        <v>0</v>
      </c>
      <c r="L347" s="26"/>
      <c r="M347" s="27">
        <f t="shared" si="181"/>
        <v>0</v>
      </c>
      <c r="N347" s="27">
        <f t="shared" si="169"/>
        <v>0</v>
      </c>
      <c r="O347" s="44"/>
      <c r="P347" s="25">
        <f t="array" ref="P347">SUM(IF(Period=$P$2,IF(Site=$A$245,IF(Provider=$B347,I))))</f>
        <v>0</v>
      </c>
      <c r="Q347" s="26">
        <f t="array" ref="Q347">SUM(IF(Period=$P$2,IF(Site=$A$245,IF(Provider=$B347,J))))</f>
        <v>0</v>
      </c>
      <c r="R347" s="26"/>
      <c r="S347" s="27">
        <f t="shared" si="182"/>
        <v>0</v>
      </c>
      <c r="T347" s="27">
        <f t="shared" si="170"/>
        <v>0</v>
      </c>
      <c r="U347" s="44"/>
      <c r="V347" s="25">
        <f t="array" ref="V347">SUM(IF(Period=$V$2,IF(Site=$A$245,IF(Provider=$B347,I))))</f>
        <v>0</v>
      </c>
      <c r="W347" s="26">
        <f t="array" ref="W347">SUM(IF(Period=$V$2,IF(Site=$A$245,IF(Provider=$B347,J))))</f>
        <v>0</v>
      </c>
      <c r="X347" s="26"/>
      <c r="Y347" s="27">
        <f t="shared" si="183"/>
        <v>0</v>
      </c>
      <c r="Z347" s="27">
        <f t="shared" si="171"/>
        <v>0</v>
      </c>
      <c r="AA347" s="44"/>
      <c r="AB347" s="25">
        <f t="array" ref="AB347">SUM(IF(Period=$AB$2,IF(Site=$A$245,IF(Provider=$B347,I))))</f>
        <v>0</v>
      </c>
      <c r="AC347" s="26">
        <f t="array" ref="AC347">SUM(IF(Period=$AB$2,IF(Site=$A$245,IF(Provider=$B347,J))))</f>
        <v>0</v>
      </c>
      <c r="AD347" s="26"/>
      <c r="AE347" s="27">
        <f t="shared" si="184"/>
        <v>0</v>
      </c>
      <c r="AF347" s="27">
        <f t="shared" si="172"/>
        <v>0</v>
      </c>
      <c r="AG347" s="44"/>
      <c r="AH347" s="25">
        <f t="array" ref="AH347">SUM(IF(Period=$AH$2,IF(Site=$A$245,IF(Provider=$B347,I))))</f>
        <v>0</v>
      </c>
      <c r="AI347" s="26">
        <f t="array" ref="AI347">SUM(IF(Period=$AH$2,IF(Site=$A$245,IF(Provider=$B347,J))))</f>
        <v>0</v>
      </c>
      <c r="AJ347" s="26"/>
      <c r="AK347" s="27">
        <f t="shared" si="185"/>
        <v>0</v>
      </c>
      <c r="AL347" s="27">
        <f t="shared" si="173"/>
        <v>0</v>
      </c>
      <c r="AM347" s="44"/>
      <c r="AN347" s="25">
        <f t="array" ref="AN347">SUM(IF(Period=$AN$2,IF(Site=$A$245,IF(Provider=$B347,I))))</f>
        <v>0</v>
      </c>
      <c r="AO347" s="26">
        <f t="array" ref="AO347">SUM(IF(Period=$AN$2,IF(Site=$A$245,IF(Provider=$B347,J))))</f>
        <v>0</v>
      </c>
      <c r="AP347" s="26"/>
      <c r="AQ347" s="27">
        <f t="shared" si="186"/>
        <v>0</v>
      </c>
      <c r="AR347" s="27">
        <f t="shared" si="174"/>
        <v>0</v>
      </c>
      <c r="AS347" s="44"/>
      <c r="AT347" s="25">
        <f t="array" ref="AT347">SUM(IF(Period=$AT$2,IF(Site=$A$245,IF(Provider=$B347,I))))</f>
        <v>0</v>
      </c>
      <c r="AU347" s="26">
        <f t="array" ref="AU347">SUM(IF(Period=$AT$2,IF(Site=$A$245,IF(Provider=$B347,J))))</f>
        <v>0</v>
      </c>
      <c r="AV347" s="26"/>
      <c r="AW347" s="27">
        <f t="shared" si="187"/>
        <v>0</v>
      </c>
      <c r="AX347" s="27">
        <f t="shared" si="175"/>
        <v>0</v>
      </c>
      <c r="AY347" s="44"/>
      <c r="AZ347" s="25">
        <f t="array" ref="AZ347">SUM(IF(Period=$AZ$2,IF(Site=$A$245,IF(Provider=$B347,I))))</f>
        <v>0</v>
      </c>
      <c r="BA347" s="26">
        <f t="array" ref="BA347">SUM(IF(Period=$AZ$2,IF(Site=$A$245,IF(Provider=$B347,J))))</f>
        <v>0</v>
      </c>
      <c r="BB347" s="26"/>
      <c r="BC347" s="27">
        <f t="shared" si="188"/>
        <v>0</v>
      </c>
      <c r="BD347" s="27">
        <f t="shared" si="176"/>
        <v>0</v>
      </c>
      <c r="BE347" s="44"/>
      <c r="BF347" s="25">
        <f t="array" ref="BF347">SUM(IF(Period=$BF$2,IF(Site=$A$245,IF(Provider=$B347,I))))</f>
        <v>1</v>
      </c>
      <c r="BG347" s="26">
        <f t="array" ref="BG347">SUM(IF(Period=$BF$2,IF(Site=$A$245,IF(Provider=$B347,J))))</f>
        <v>7</v>
      </c>
      <c r="BH347" s="26"/>
      <c r="BI347" s="27">
        <f t="shared" si="189"/>
        <v>1.0636681355417109E-3</v>
      </c>
      <c r="BJ347" s="27">
        <f t="shared" si="177"/>
        <v>2.1659756173030508E-4</v>
      </c>
      <c r="BK347" s="44"/>
      <c r="BL347" s="25">
        <f t="array" ref="BL347">SUM(IF(Period=$BL$2,IF(Site=$A$245,IF(Provider=$B347,I))))</f>
        <v>0</v>
      </c>
      <c r="BM347" s="26">
        <f t="array" ref="BM347">SUM(IF(Period=$BL$2,IF(Site=$A$245,IF(Provider=$B347,J))))</f>
        <v>0</v>
      </c>
      <c r="BN347" s="26"/>
      <c r="BO347" s="27">
        <f t="shared" si="190"/>
        <v>0</v>
      </c>
      <c r="BP347" s="27">
        <f t="shared" si="178"/>
        <v>0</v>
      </c>
      <c r="BQ347" s="44"/>
      <c r="BR347" s="25">
        <f t="array" ref="BR347">SUM(IF(Period=$BR$2,IF(Site=$A$245,IF(Provider=$B347,I))))</f>
        <v>0</v>
      </c>
      <c r="BS347" s="26">
        <f t="array" ref="BS347">SUM(IF(Period=$BR$2,IF(Site=$A$245,IF(Provider=$B347,J))))</f>
        <v>0</v>
      </c>
      <c r="BT347" s="26"/>
      <c r="BU347" s="27">
        <f t="shared" si="191"/>
        <v>0</v>
      </c>
      <c r="BV347" s="27">
        <f t="shared" si="179"/>
        <v>0</v>
      </c>
    </row>
    <row r="348" spans="2:74" outlineLevel="1" x14ac:dyDescent="0.25">
      <c r="B348" s="20" t="s">
        <v>579</v>
      </c>
      <c r="C348" s="44"/>
      <c r="D348" s="25">
        <f t="array" ref="D348">SUM(IF(Period=$D$2,IF(Site=$A$245,IF(Provider=$B348,I))))</f>
        <v>197</v>
      </c>
      <c r="E348" s="26">
        <f t="array" ref="E348">SUM(IF(Period=$D$2,IF(Site=$A$245,IF(Provider=$B348,J))))</f>
        <v>10.050761421319796</v>
      </c>
      <c r="F348" s="26"/>
      <c r="G348" s="27">
        <f t="shared" si="180"/>
        <v>0.2692412292629861</v>
      </c>
      <c r="H348" s="27">
        <f t="shared" si="168"/>
        <v>5.7346424537318613E-2</v>
      </c>
      <c r="I348" s="44"/>
      <c r="J348" s="25">
        <f t="array" ref="J348">SUM(IF(Period=$J$2,IF(Site=$A$245,IF(Provider=$B348,I))))</f>
        <v>159</v>
      </c>
      <c r="K348" s="26">
        <f t="array" ref="K348">SUM(IF(Period=$J$2,IF(Site=$A$245,IF(Provider=$B348,J))))</f>
        <v>6.2893081761006293</v>
      </c>
      <c r="L348" s="26"/>
      <c r="M348" s="27">
        <f t="shared" si="181"/>
        <v>0.14961101137043686</v>
      </c>
      <c r="N348" s="27">
        <f t="shared" si="169"/>
        <v>3.0981813675372557E-2</v>
      </c>
      <c r="O348" s="44"/>
      <c r="P348" s="25">
        <f t="array" ref="P348">SUM(IF(Period=$P$2,IF(Site=$A$245,IF(Provider=$B348,I))))</f>
        <v>159</v>
      </c>
      <c r="Q348" s="26">
        <f t="array" ref="Q348">SUM(IF(Period=$P$2,IF(Site=$A$245,IF(Provider=$B348,J))))</f>
        <v>5.0188679245283021</v>
      </c>
      <c r="R348" s="26"/>
      <c r="S348" s="27">
        <f t="shared" si="182"/>
        <v>0.10857142857142857</v>
      </c>
      <c r="T348" s="27">
        <f t="shared" si="170"/>
        <v>2.2995792749697423E-2</v>
      </c>
      <c r="U348" s="44"/>
      <c r="V348" s="25">
        <f t="array" ref="V348">SUM(IF(Period=$V$2,IF(Site=$A$245,IF(Provider=$B348,I))))</f>
        <v>184</v>
      </c>
      <c r="W348" s="26">
        <f t="array" ref="W348">SUM(IF(Period=$V$2,IF(Site=$A$245,IF(Provider=$B348,J))))</f>
        <v>6.8097826086956523</v>
      </c>
      <c r="X348" s="26"/>
      <c r="Y348" s="27">
        <f t="shared" si="183"/>
        <v>0.18576723498888065</v>
      </c>
      <c r="Z348" s="27">
        <f t="shared" si="171"/>
        <v>3.7893909151394185E-2</v>
      </c>
      <c r="AA348" s="44"/>
      <c r="AB348" s="25">
        <f t="array" ref="AB348">SUM(IF(Period=$AB$2,IF(Site=$A$245,IF(Provider=$B348,I))))</f>
        <v>176</v>
      </c>
      <c r="AC348" s="26">
        <f t="array" ref="AC348">SUM(IF(Period=$AB$2,IF(Site=$A$245,IF(Provider=$B348,J))))</f>
        <v>4.7443181818181817</v>
      </c>
      <c r="AD348" s="26"/>
      <c r="AE348" s="27">
        <f t="shared" si="184"/>
        <v>0.12140157022390229</v>
      </c>
      <c r="AF348" s="27">
        <f t="shared" si="172"/>
        <v>2.5119581240034897E-2</v>
      </c>
      <c r="AG348" s="44"/>
      <c r="AH348" s="25">
        <f t="array" ref="AH348">SUM(IF(Period=$AH$2,IF(Site=$A$245,IF(Provider=$B348,I))))</f>
        <v>186</v>
      </c>
      <c r="AI348" s="26">
        <f t="array" ref="AI348">SUM(IF(Period=$AH$2,IF(Site=$A$245,IF(Provider=$B348,J))))</f>
        <v>5.6451612903225801</v>
      </c>
      <c r="AJ348" s="26"/>
      <c r="AK348" s="27">
        <f t="shared" si="185"/>
        <v>0.18331005586592175</v>
      </c>
      <c r="AL348" s="27">
        <f t="shared" si="173"/>
        <v>3.5755635769256958E-2</v>
      </c>
      <c r="AM348" s="44"/>
      <c r="AN348" s="25">
        <f t="array" ref="AN348">SUM(IF(Period=$AN$2,IF(Site=$A$245,IF(Provider=$B348,I))))</f>
        <v>101</v>
      </c>
      <c r="AO348" s="26">
        <f t="array" ref="AO348">SUM(IF(Period=$AN$2,IF(Site=$A$245,IF(Provider=$B348,J))))</f>
        <v>6.1683168316831702</v>
      </c>
      <c r="AP348" s="26"/>
      <c r="AQ348" s="27">
        <f t="shared" si="186"/>
        <v>9.6574174546581959E-2</v>
      </c>
      <c r="AR348" s="27">
        <f t="shared" si="174"/>
        <v>1.9923249120562845E-2</v>
      </c>
      <c r="AS348" s="44"/>
      <c r="AT348" s="25">
        <f t="array" ref="AT348">SUM(IF(Period=$AT$2,IF(Site=$A$245,IF(Provider=$B348,I))))</f>
        <v>0</v>
      </c>
      <c r="AU348" s="26">
        <f t="array" ref="AU348">SUM(IF(Period=$AT$2,IF(Site=$A$245,IF(Provider=$B348,J))))</f>
        <v>0</v>
      </c>
      <c r="AV348" s="26"/>
      <c r="AW348" s="27">
        <f t="shared" si="187"/>
        <v>0</v>
      </c>
      <c r="AX348" s="27">
        <f t="shared" si="175"/>
        <v>0</v>
      </c>
      <c r="AY348" s="44"/>
      <c r="AZ348" s="25">
        <f t="array" ref="AZ348">SUM(IF(Period=$AZ$2,IF(Site=$A$245,IF(Provider=$B348,I))))</f>
        <v>0</v>
      </c>
      <c r="BA348" s="26">
        <f t="array" ref="BA348">SUM(IF(Period=$AZ$2,IF(Site=$A$245,IF(Provider=$B348,J))))</f>
        <v>0</v>
      </c>
      <c r="BB348" s="26"/>
      <c r="BC348" s="27">
        <f t="shared" si="188"/>
        <v>0</v>
      </c>
      <c r="BD348" s="27">
        <f t="shared" si="176"/>
        <v>0</v>
      </c>
      <c r="BE348" s="44"/>
      <c r="BF348" s="25">
        <f t="array" ref="BF348">SUM(IF(Period=$BF$2,IF(Site=$A$245,IF(Provider=$B348,I))))</f>
        <v>0</v>
      </c>
      <c r="BG348" s="26">
        <f t="array" ref="BG348">SUM(IF(Period=$BF$2,IF(Site=$A$245,IF(Provider=$B348,J))))</f>
        <v>0</v>
      </c>
      <c r="BH348" s="26"/>
      <c r="BI348" s="27">
        <f t="shared" si="189"/>
        <v>0</v>
      </c>
      <c r="BJ348" s="27">
        <f t="shared" si="177"/>
        <v>0</v>
      </c>
      <c r="BK348" s="44"/>
      <c r="BL348" s="25">
        <f t="array" ref="BL348">SUM(IF(Period=$BL$2,IF(Site=$A$245,IF(Provider=$B348,I))))</f>
        <v>0</v>
      </c>
      <c r="BM348" s="26">
        <f t="array" ref="BM348">SUM(IF(Period=$BL$2,IF(Site=$A$245,IF(Provider=$B348,J))))</f>
        <v>0</v>
      </c>
      <c r="BN348" s="26"/>
      <c r="BO348" s="27">
        <f t="shared" si="190"/>
        <v>0</v>
      </c>
      <c r="BP348" s="27">
        <f t="shared" si="178"/>
        <v>0</v>
      </c>
      <c r="BQ348" s="44"/>
      <c r="BR348" s="25">
        <f t="array" ref="BR348">SUM(IF(Period=$BR$2,IF(Site=$A$245,IF(Provider=$B348,I))))</f>
        <v>0</v>
      </c>
      <c r="BS348" s="26">
        <f t="array" ref="BS348">SUM(IF(Period=$BR$2,IF(Site=$A$245,IF(Provider=$B348,J))))</f>
        <v>0</v>
      </c>
      <c r="BT348" s="26"/>
      <c r="BU348" s="27">
        <f t="shared" si="191"/>
        <v>0</v>
      </c>
      <c r="BV348" s="27">
        <f t="shared" si="179"/>
        <v>0</v>
      </c>
    </row>
    <row r="349" spans="2:74" outlineLevel="1" x14ac:dyDescent="0.25">
      <c r="B349" s="20" t="s">
        <v>594</v>
      </c>
      <c r="C349" s="44"/>
      <c r="D349" s="25">
        <f t="array" ref="D349">SUM(IF(Period=$D$2,IF(Site=$A$245,IF(Provider=$B349,I))))</f>
        <v>146</v>
      </c>
      <c r="E349" s="26">
        <f t="array" ref="E349">SUM(IF(Period=$D$2,IF(Site=$A$245,IF(Provider=$B349,J))))</f>
        <v>9.8082191780821919</v>
      </c>
      <c r="F349" s="26"/>
      <c r="G349" s="27">
        <f t="shared" si="180"/>
        <v>0.19472395974979603</v>
      </c>
      <c r="H349" s="27">
        <f t="shared" si="168"/>
        <v>4.1474787847192052E-2</v>
      </c>
      <c r="I349" s="44"/>
      <c r="J349" s="25">
        <f t="array" ref="J349">SUM(IF(Period=$J$2,IF(Site=$A$245,IF(Provider=$B349,I))))</f>
        <v>141</v>
      </c>
      <c r="K349" s="26">
        <f t="array" ref="K349">SUM(IF(Period=$J$2,IF(Site=$A$245,IF(Provider=$B349,J))))</f>
        <v>5.3475177304964543</v>
      </c>
      <c r="L349" s="26"/>
      <c r="M349" s="27">
        <f t="shared" si="181"/>
        <v>0.11280670257330941</v>
      </c>
      <c r="N349" s="27">
        <f t="shared" si="169"/>
        <v>2.3360287511230912E-2</v>
      </c>
      <c r="O349" s="44"/>
      <c r="P349" s="25">
        <f t="array" ref="P349">SUM(IF(Period=$P$2,IF(Site=$A$245,IF(Provider=$B349,I))))</f>
        <v>135</v>
      </c>
      <c r="Q349" s="26">
        <f t="array" ref="Q349">SUM(IF(Period=$P$2,IF(Site=$A$245,IF(Provider=$B349,J))))</f>
        <v>4.9851851851851849</v>
      </c>
      <c r="R349" s="26"/>
      <c r="S349" s="27">
        <f t="shared" si="182"/>
        <v>9.1564625850340142E-2</v>
      </c>
      <c r="T349" s="27">
        <f t="shared" si="170"/>
        <v>1.9393694887902713E-2</v>
      </c>
      <c r="U349" s="44"/>
      <c r="V349" s="25">
        <f t="array" ref="V349">SUM(IF(Period=$V$2,IF(Site=$A$245,IF(Provider=$B349,I))))</f>
        <v>169</v>
      </c>
      <c r="W349" s="26">
        <f t="array" ref="W349">SUM(IF(Period=$V$2,IF(Site=$A$245,IF(Provider=$B349,J))))</f>
        <v>6.3668639053254434</v>
      </c>
      <c r="X349" s="26"/>
      <c r="Y349" s="27">
        <f t="shared" si="183"/>
        <v>0.15952557449962934</v>
      </c>
      <c r="Z349" s="27">
        <f t="shared" si="171"/>
        <v>3.2540978648763076E-2</v>
      </c>
      <c r="AA349" s="44"/>
      <c r="AB349" s="25">
        <f t="array" ref="AB349">SUM(IF(Period=$AB$2,IF(Site=$A$245,IF(Provider=$B349,I))))</f>
        <v>167</v>
      </c>
      <c r="AC349" s="26">
        <f t="array" ref="AC349">SUM(IF(Period=$AB$2,IF(Site=$A$245,IF(Provider=$B349,J))))</f>
        <v>7.4910179640718564</v>
      </c>
      <c r="AD349" s="26"/>
      <c r="AE349" s="27">
        <f t="shared" si="184"/>
        <v>0.18188426868275662</v>
      </c>
      <c r="AF349" s="27">
        <f t="shared" si="172"/>
        <v>3.7634246863812761E-2</v>
      </c>
      <c r="AG349" s="44"/>
      <c r="AH349" s="25">
        <f t="array" ref="AH349">SUM(IF(Period=$AH$2,IF(Site=$A$245,IF(Provider=$B349,I))))</f>
        <v>167</v>
      </c>
      <c r="AI349" s="26">
        <f t="array" ref="AI349">SUM(IF(Period=$AH$2,IF(Site=$A$245,IF(Provider=$B349,J))))</f>
        <v>7.2095808383233502</v>
      </c>
      <c r="AJ349" s="26"/>
      <c r="AK349" s="27">
        <f t="shared" si="185"/>
        <v>0.21019553072625688</v>
      </c>
      <c r="AL349" s="27">
        <f t="shared" si="173"/>
        <v>4.09997956820813E-2</v>
      </c>
      <c r="AM349" s="44"/>
      <c r="AN349" s="25">
        <f t="array" ref="AN349">SUM(IF(Period=$AN$2,IF(Site=$A$245,IF(Provider=$B349,I))))</f>
        <v>108</v>
      </c>
      <c r="AO349" s="26">
        <f t="array" ref="AO349">SUM(IF(Period=$AN$2,IF(Site=$A$245,IF(Provider=$B349,J))))</f>
        <v>5.7777777777777803</v>
      </c>
      <c r="AP349" s="26"/>
      <c r="AQ349" s="27">
        <f t="shared" si="186"/>
        <v>9.6729189272980978E-2</v>
      </c>
      <c r="AR349" s="27">
        <f t="shared" si="174"/>
        <v>1.9955228653661665E-2</v>
      </c>
      <c r="AS349" s="44"/>
      <c r="AT349" s="25">
        <f t="array" ref="AT349">SUM(IF(Period=$AT$2,IF(Site=$A$245,IF(Provider=$B349,I))))</f>
        <v>113</v>
      </c>
      <c r="AU349" s="26">
        <f t="array" ref="AU349">SUM(IF(Period=$AT$2,IF(Site=$A$245,IF(Provider=$B349,J))))</f>
        <v>4.0973451327433601</v>
      </c>
      <c r="AV349" s="26"/>
      <c r="AW349" s="27">
        <f t="shared" si="187"/>
        <v>7.1782945736434067E-2</v>
      </c>
      <c r="AX349" s="27">
        <f t="shared" si="175"/>
        <v>1.4588650471059006E-2</v>
      </c>
      <c r="AY349" s="44"/>
      <c r="AZ349" s="25">
        <f t="array" ref="AZ349">SUM(IF(Period=$AZ$2,IF(Site=$A$245,IF(Provider=$B349,I))))</f>
        <v>179</v>
      </c>
      <c r="BA349" s="26">
        <f t="array" ref="BA349">SUM(IF(Period=$AZ$2,IF(Site=$A$245,IF(Provider=$B349,J))))</f>
        <v>24.8826815642458</v>
      </c>
      <c r="BB349" s="26"/>
      <c r="BC349" s="27">
        <f t="shared" si="188"/>
        <v>0.70020437038201511</v>
      </c>
      <c r="BD349" s="27">
        <f t="shared" si="176"/>
        <v>0.1451334354328912</v>
      </c>
      <c r="BE349" s="44"/>
      <c r="BF349" s="25">
        <f t="array" ref="BF349">SUM(IF(Period=$BF$2,IF(Site=$A$245,IF(Provider=$B349,I))))</f>
        <v>103</v>
      </c>
      <c r="BG349" s="26">
        <f t="array" ref="BG349">SUM(IF(Period=$BF$2,IF(Site=$A$245,IF(Provider=$B349,J))))</f>
        <v>9.2427184466019394</v>
      </c>
      <c r="BH349" s="26"/>
      <c r="BI349" s="27">
        <f t="shared" si="189"/>
        <v>0.14465886643367265</v>
      </c>
      <c r="BJ349" s="27">
        <f t="shared" si="177"/>
        <v>2.9457268395321486E-2</v>
      </c>
      <c r="BK349" s="44"/>
      <c r="BL349" s="25">
        <f t="array" ref="BL349">SUM(IF(Period=$BL$2,IF(Site=$A$245,IF(Provider=$B349,I))))</f>
        <v>150</v>
      </c>
      <c r="BM349" s="26">
        <f t="array" ref="BM349">SUM(IF(Period=$BL$2,IF(Site=$A$245,IF(Provider=$B349,J))))</f>
        <v>9</v>
      </c>
      <c r="BN349" s="26"/>
      <c r="BO349" s="27">
        <f t="shared" si="190"/>
        <v>0.21448999046711154</v>
      </c>
      <c r="BP349" s="27">
        <f t="shared" si="178"/>
        <v>4.1973696483536986E-2</v>
      </c>
      <c r="BQ349" s="44"/>
      <c r="BR349" s="25">
        <f t="array" ref="BR349">SUM(IF(Period=$BR$2,IF(Site=$A$245,IF(Provider=$B349,I))))</f>
        <v>134</v>
      </c>
      <c r="BS349" s="26">
        <f t="array" ref="BS349">SUM(IF(Period=$BR$2,IF(Site=$A$245,IF(Provider=$B349,J))))</f>
        <v>11.283582089552199</v>
      </c>
      <c r="BT349" s="26"/>
      <c r="BU349" s="27">
        <f t="shared" si="191"/>
        <v>0.22340425531914818</v>
      </c>
      <c r="BV349" s="27">
        <f t="shared" si="179"/>
        <v>4.435188172831523E-2</v>
      </c>
    </row>
    <row r="350" spans="2:74" outlineLevel="1" x14ac:dyDescent="0.25">
      <c r="B350" s="20" t="s">
        <v>1008</v>
      </c>
      <c r="C350" s="44"/>
      <c r="D350" s="25">
        <f t="array" ref="D350">SUM(IF(Period=$D$2,IF(Site=$A$245,IF(Provider=$B350,I))))</f>
        <v>0</v>
      </c>
      <c r="E350" s="26">
        <f t="array" ref="E350">SUM(IF(Period=$D$2,IF(Site=$A$245,IF(Provider=$B350,J))))</f>
        <v>0</v>
      </c>
      <c r="F350" s="26"/>
      <c r="G350" s="27">
        <f t="shared" si="180"/>
        <v>0</v>
      </c>
      <c r="H350" s="27">
        <f t="shared" si="168"/>
        <v>0</v>
      </c>
      <c r="I350" s="44"/>
      <c r="J350" s="25">
        <f t="array" ref="J350">SUM(IF(Period=$J$2,IF(Site=$A$245,IF(Provider=$B350,I))))</f>
        <v>0</v>
      </c>
      <c r="K350" s="26">
        <f t="array" ref="K350">SUM(IF(Period=$J$2,IF(Site=$A$245,IF(Provider=$B350,J))))</f>
        <v>0</v>
      </c>
      <c r="L350" s="26"/>
      <c r="M350" s="27">
        <f t="shared" si="181"/>
        <v>0</v>
      </c>
      <c r="N350" s="27">
        <f t="shared" si="169"/>
        <v>0</v>
      </c>
      <c r="O350" s="44"/>
      <c r="P350" s="25">
        <f t="array" ref="P350">SUM(IF(Period=$P$2,IF(Site=$A$245,IF(Provider=$B350,I))))</f>
        <v>0</v>
      </c>
      <c r="Q350" s="26">
        <f t="array" ref="Q350">SUM(IF(Period=$P$2,IF(Site=$A$245,IF(Provider=$B350,J))))</f>
        <v>0</v>
      </c>
      <c r="R350" s="26"/>
      <c r="S350" s="27">
        <f t="shared" si="182"/>
        <v>0</v>
      </c>
      <c r="T350" s="27">
        <f t="shared" si="170"/>
        <v>0</v>
      </c>
      <c r="U350" s="44"/>
      <c r="V350" s="25">
        <f t="array" ref="V350">SUM(IF(Period=$V$2,IF(Site=$A$245,IF(Provider=$B350,I))))</f>
        <v>0</v>
      </c>
      <c r="W350" s="26">
        <f t="array" ref="W350">SUM(IF(Period=$V$2,IF(Site=$A$245,IF(Provider=$B350,J))))</f>
        <v>0</v>
      </c>
      <c r="X350" s="26"/>
      <c r="Y350" s="27">
        <f t="shared" si="183"/>
        <v>0</v>
      </c>
      <c r="Z350" s="27">
        <f t="shared" si="171"/>
        <v>0</v>
      </c>
      <c r="AA350" s="44"/>
      <c r="AB350" s="25">
        <f t="array" ref="AB350">SUM(IF(Period=$AB$2,IF(Site=$A$245,IF(Provider=$B350,I))))</f>
        <v>0</v>
      </c>
      <c r="AC350" s="26">
        <f t="array" ref="AC350">SUM(IF(Period=$AB$2,IF(Site=$A$245,IF(Provider=$B350,J))))</f>
        <v>0</v>
      </c>
      <c r="AD350" s="26"/>
      <c r="AE350" s="27">
        <f t="shared" si="184"/>
        <v>0</v>
      </c>
      <c r="AF350" s="27">
        <f t="shared" si="172"/>
        <v>0</v>
      </c>
      <c r="AG350" s="44"/>
      <c r="AH350" s="25">
        <f t="array" ref="AH350">SUM(IF(Period=$AH$2,IF(Site=$A$245,IF(Provider=$B350,I))))</f>
        <v>0</v>
      </c>
      <c r="AI350" s="26">
        <f t="array" ref="AI350">SUM(IF(Period=$AH$2,IF(Site=$A$245,IF(Provider=$B350,J))))</f>
        <v>0</v>
      </c>
      <c r="AJ350" s="26"/>
      <c r="AK350" s="27">
        <f t="shared" si="185"/>
        <v>0</v>
      </c>
      <c r="AL350" s="27">
        <f t="shared" si="173"/>
        <v>0</v>
      </c>
      <c r="AM350" s="44"/>
      <c r="AN350" s="25">
        <f t="array" ref="AN350">SUM(IF(Period=$AN$2,IF(Site=$A$245,IF(Provider=$B350,I))))</f>
        <v>0</v>
      </c>
      <c r="AO350" s="26">
        <f t="array" ref="AO350">SUM(IF(Period=$AN$2,IF(Site=$A$245,IF(Provider=$B350,J))))</f>
        <v>0</v>
      </c>
      <c r="AP350" s="26"/>
      <c r="AQ350" s="27">
        <f t="shared" si="186"/>
        <v>0</v>
      </c>
      <c r="AR350" s="27">
        <f t="shared" si="174"/>
        <v>0</v>
      </c>
      <c r="AS350" s="44"/>
      <c r="AT350" s="25">
        <f t="array" ref="AT350">SUM(IF(Period=$AT$2,IF(Site=$A$245,IF(Provider=$B350,I))))</f>
        <v>0</v>
      </c>
      <c r="AU350" s="26">
        <f t="array" ref="AU350">SUM(IF(Period=$AT$2,IF(Site=$A$245,IF(Provider=$B350,J))))</f>
        <v>0</v>
      </c>
      <c r="AV350" s="26"/>
      <c r="AW350" s="27">
        <f t="shared" si="187"/>
        <v>0</v>
      </c>
      <c r="AX350" s="27">
        <f t="shared" si="175"/>
        <v>0</v>
      </c>
      <c r="AY350" s="44"/>
      <c r="AZ350" s="25">
        <f t="array" ref="AZ350">SUM(IF(Period=$AZ$2,IF(Site=$A$245,IF(Provider=$B350,I))))</f>
        <v>1</v>
      </c>
      <c r="BA350" s="26">
        <f t="array" ref="BA350">SUM(IF(Period=$AZ$2,IF(Site=$A$245,IF(Provider=$B350,J))))</f>
        <v>2</v>
      </c>
      <c r="BB350" s="26"/>
      <c r="BC350" s="27">
        <f t="shared" si="188"/>
        <v>3.1441597233139445E-4</v>
      </c>
      <c r="BD350" s="27">
        <f t="shared" si="176"/>
        <v>6.5169930594023918E-5</v>
      </c>
      <c r="BE350" s="44"/>
      <c r="BF350" s="25">
        <f t="array" ref="BF350">SUM(IF(Period=$BF$2,IF(Site=$A$245,IF(Provider=$B350,I))))</f>
        <v>0</v>
      </c>
      <c r="BG350" s="26">
        <f t="array" ref="BG350">SUM(IF(Period=$BF$2,IF(Site=$A$245,IF(Provider=$B350,J))))</f>
        <v>0</v>
      </c>
      <c r="BH350" s="26"/>
      <c r="BI350" s="27">
        <f t="shared" si="189"/>
        <v>0</v>
      </c>
      <c r="BJ350" s="27">
        <f t="shared" si="177"/>
        <v>0</v>
      </c>
      <c r="BK350" s="44"/>
      <c r="BL350" s="25">
        <f t="array" ref="BL350">SUM(IF(Period=$BL$2,IF(Site=$A$245,IF(Provider=$B350,I))))</f>
        <v>0</v>
      </c>
      <c r="BM350" s="26">
        <f t="array" ref="BM350">SUM(IF(Period=$BL$2,IF(Site=$A$245,IF(Provider=$B350,J))))</f>
        <v>0</v>
      </c>
      <c r="BN350" s="26"/>
      <c r="BO350" s="27">
        <f t="shared" si="190"/>
        <v>0</v>
      </c>
      <c r="BP350" s="27">
        <f t="shared" si="178"/>
        <v>0</v>
      </c>
      <c r="BQ350" s="44"/>
      <c r="BR350" s="25">
        <f t="array" ref="BR350">SUM(IF(Period=$BR$2,IF(Site=$A$245,IF(Provider=$B350,I))))</f>
        <v>0</v>
      </c>
      <c r="BS350" s="26">
        <f t="array" ref="BS350">SUM(IF(Period=$BR$2,IF(Site=$A$245,IF(Provider=$B350,J))))</f>
        <v>0</v>
      </c>
      <c r="BT350" s="26"/>
      <c r="BU350" s="27">
        <f t="shared" si="191"/>
        <v>0</v>
      </c>
      <c r="BV350" s="27">
        <f t="shared" si="179"/>
        <v>0</v>
      </c>
    </row>
    <row r="351" spans="2:74" outlineLevel="1" x14ac:dyDescent="0.25">
      <c r="B351" s="20" t="s">
        <v>607</v>
      </c>
      <c r="C351" s="44"/>
      <c r="D351" s="25">
        <f t="array" ref="D351">SUM(IF(Period=$D$2,IF(Site=$A$245,IF(Provider=$B351,I))))</f>
        <v>94</v>
      </c>
      <c r="E351" s="26">
        <f t="array" ref="E351">SUM(IF(Period=$D$2,IF(Site=$A$245,IF(Provider=$B351,J))))</f>
        <v>9.5425531914893611</v>
      </c>
      <c r="F351" s="26"/>
      <c r="G351" s="27">
        <f t="shared" si="180"/>
        <v>0.1219744356812619</v>
      </c>
      <c r="H351" s="27">
        <f t="shared" si="168"/>
        <v>2.5979668085845859E-2</v>
      </c>
      <c r="I351" s="44"/>
      <c r="J351" s="25">
        <f t="array" ref="J351">SUM(IF(Period=$J$2,IF(Site=$A$245,IF(Provider=$B351,I))))</f>
        <v>79</v>
      </c>
      <c r="K351" s="26">
        <f t="array" ref="K351">SUM(IF(Period=$J$2,IF(Site=$A$245,IF(Provider=$B351,J))))</f>
        <v>4.8481012658227849</v>
      </c>
      <c r="L351" s="26"/>
      <c r="M351" s="27">
        <f t="shared" si="181"/>
        <v>5.7301017354877318E-2</v>
      </c>
      <c r="N351" s="27">
        <f t="shared" si="169"/>
        <v>1.1866034637667689E-2</v>
      </c>
      <c r="O351" s="44"/>
      <c r="P351" s="25">
        <f t="array" ref="P351">SUM(IF(Period=$P$2,IF(Site=$A$245,IF(Provider=$B351,I))))</f>
        <v>73</v>
      </c>
      <c r="Q351" s="26">
        <f t="array" ref="Q351">SUM(IF(Period=$P$2,IF(Site=$A$245,IF(Provider=$B351,J))))</f>
        <v>5.3835616438356162</v>
      </c>
      <c r="R351" s="26"/>
      <c r="S351" s="27">
        <f t="shared" si="182"/>
        <v>5.3469387755102044E-2</v>
      </c>
      <c r="T351" s="27">
        <f t="shared" si="170"/>
        <v>1.1324995677482564E-2</v>
      </c>
      <c r="U351" s="44"/>
      <c r="V351" s="25">
        <f t="array" ref="V351">SUM(IF(Period=$V$2,IF(Site=$A$245,IF(Provider=$B351,I))))</f>
        <v>85</v>
      </c>
      <c r="W351" s="26">
        <f t="array" ref="W351">SUM(IF(Period=$V$2,IF(Site=$A$245,IF(Provider=$B351,J))))</f>
        <v>6.6235294117647054</v>
      </c>
      <c r="X351" s="26"/>
      <c r="Y351" s="27">
        <f t="shared" si="183"/>
        <v>8.3469236471460331E-2</v>
      </c>
      <c r="Z351" s="27">
        <f t="shared" si="171"/>
        <v>1.7026552954696666E-2</v>
      </c>
      <c r="AA351" s="44"/>
      <c r="AB351" s="25">
        <f t="array" ref="AB351">SUM(IF(Period=$AB$2,IF(Site=$A$245,IF(Provider=$B351,I))))</f>
        <v>91</v>
      </c>
      <c r="AC351" s="26">
        <f t="array" ref="AC351">SUM(IF(Period=$AB$2,IF(Site=$A$245,IF(Provider=$B351,J))))</f>
        <v>4.5494505494505493</v>
      </c>
      <c r="AD351" s="26"/>
      <c r="AE351" s="27">
        <f t="shared" si="184"/>
        <v>6.0191916254725211E-2</v>
      </c>
      <c r="AF351" s="27">
        <f t="shared" si="172"/>
        <v>1.2454498962125086E-2</v>
      </c>
      <c r="AG351" s="44"/>
      <c r="AH351" s="25">
        <f t="array" ref="AH351">SUM(IF(Period=$AH$2,IF(Site=$A$245,IF(Provider=$B351,I))))</f>
        <v>59</v>
      </c>
      <c r="AI351" s="26">
        <f t="array" ref="AI351">SUM(IF(Period=$AH$2,IF(Site=$A$245,IF(Provider=$B351,J))))</f>
        <v>3.2542372881355899</v>
      </c>
      <c r="AJ351" s="26"/>
      <c r="AK351" s="27">
        <f t="shared" si="185"/>
        <v>3.3519553072625663E-2</v>
      </c>
      <c r="AL351" s="27">
        <f t="shared" si="173"/>
        <v>6.5381733978069814E-3</v>
      </c>
      <c r="AM351" s="44"/>
      <c r="AN351" s="25">
        <f t="array" ref="AN351">SUM(IF(Period=$AN$2,IF(Site=$A$245,IF(Provider=$B351,I))))</f>
        <v>61</v>
      </c>
      <c r="AO351" s="26">
        <f t="array" ref="AO351">SUM(IF(Period=$AN$2,IF(Site=$A$245,IF(Provider=$B351,J))))</f>
        <v>2.85245901639344</v>
      </c>
      <c r="AP351" s="26"/>
      <c r="AQ351" s="27">
        <f t="shared" si="186"/>
        <v>2.6972562393427352E-2</v>
      </c>
      <c r="AR351" s="27">
        <f t="shared" si="174"/>
        <v>5.5644387591941109E-3</v>
      </c>
      <c r="AS351" s="44"/>
      <c r="AT351" s="25">
        <f t="array" ref="AT351">SUM(IF(Period=$AT$2,IF(Site=$A$245,IF(Provider=$B351,I))))</f>
        <v>63</v>
      </c>
      <c r="AU351" s="26">
        <f t="array" ref="AU351">SUM(IF(Period=$AT$2,IF(Site=$A$245,IF(Provider=$B351,J))))</f>
        <v>3.61904761904762</v>
      </c>
      <c r="AV351" s="26"/>
      <c r="AW351" s="27">
        <f t="shared" si="187"/>
        <v>3.5348837209302333E-2</v>
      </c>
      <c r="AX351" s="27">
        <f t="shared" si="175"/>
        <v>7.1840438604783086E-3</v>
      </c>
      <c r="AY351" s="44"/>
      <c r="AZ351" s="25">
        <f t="array" ref="AZ351">SUM(IF(Period=$AZ$2,IF(Site=$A$245,IF(Provider=$B351,I))))</f>
        <v>59</v>
      </c>
      <c r="BA351" s="26">
        <f t="array" ref="BA351">SUM(IF(Period=$AZ$2,IF(Site=$A$245,IF(Provider=$B351,J))))</f>
        <v>7.3728813559321997</v>
      </c>
      <c r="BB351" s="26"/>
      <c r="BC351" s="27">
        <f t="shared" si="188"/>
        <v>6.8385473982078254E-2</v>
      </c>
      <c r="BD351" s="27">
        <f t="shared" si="176"/>
        <v>1.4174459904200196E-2</v>
      </c>
      <c r="BE351" s="44"/>
      <c r="BF351" s="25">
        <f t="array" ref="BF351">SUM(IF(Period=$BF$2,IF(Site=$A$245,IF(Provider=$B351,I))))</f>
        <v>55</v>
      </c>
      <c r="BG351" s="26">
        <f t="array" ref="BG351">SUM(IF(Period=$BF$2,IF(Site=$A$245,IF(Provider=$B351,J))))</f>
        <v>17.600000000000001</v>
      </c>
      <c r="BH351" s="26"/>
      <c r="BI351" s="27">
        <f t="shared" si="189"/>
        <v>0.14709010788633947</v>
      </c>
      <c r="BJ351" s="27">
        <f t="shared" si="177"/>
        <v>2.9952348536419333E-2</v>
      </c>
      <c r="BK351" s="44"/>
      <c r="BL351" s="25">
        <f t="array" ref="BL351">SUM(IF(Period=$BL$2,IF(Site=$A$245,IF(Provider=$B351,I))))</f>
        <v>30</v>
      </c>
      <c r="BM351" s="26">
        <f t="array" ref="BM351">SUM(IF(Period=$BL$2,IF(Site=$A$245,IF(Provider=$B351,J))))</f>
        <v>5.0999999999999996</v>
      </c>
      <c r="BN351" s="26"/>
      <c r="BO351" s="27">
        <f t="shared" si="190"/>
        <v>2.430886558627264E-2</v>
      </c>
      <c r="BP351" s="27">
        <f t="shared" si="178"/>
        <v>4.7570189348008583E-3</v>
      </c>
      <c r="BQ351" s="44"/>
      <c r="BR351" s="25">
        <f t="array" ref="BR351">SUM(IF(Period=$BR$2,IF(Site=$A$245,IF(Provider=$B351,I))))</f>
        <v>0</v>
      </c>
      <c r="BS351" s="26">
        <f t="array" ref="BS351">SUM(IF(Period=$BR$2,IF(Site=$A$245,IF(Provider=$B351,J))))</f>
        <v>0</v>
      </c>
      <c r="BT351" s="26"/>
      <c r="BU351" s="27">
        <f t="shared" si="191"/>
        <v>0</v>
      </c>
      <c r="BV351" s="27">
        <f t="shared" si="179"/>
        <v>0</v>
      </c>
    </row>
    <row r="352" spans="2:74" outlineLevel="1" x14ac:dyDescent="0.25">
      <c r="B352" s="20" t="s">
        <v>590</v>
      </c>
      <c r="C352" s="44"/>
      <c r="D352" s="25">
        <f t="array" ref="D352">SUM(IF(Period=$D$2,IF(Site=$A$245,IF(Provider=$B352,I))))</f>
        <v>162</v>
      </c>
      <c r="E352" s="26">
        <f t="array" ref="E352">SUM(IF(Period=$D$2,IF(Site=$A$245,IF(Provider=$B352,J))))</f>
        <v>7.3395061728395063</v>
      </c>
      <c r="F352" s="26"/>
      <c r="G352" s="27">
        <f t="shared" si="180"/>
        <v>0.16168071797661138</v>
      </c>
      <c r="H352" s="27">
        <f t="shared" si="168"/>
        <v>3.4436817563066588E-2</v>
      </c>
      <c r="I352" s="44"/>
      <c r="J352" s="25">
        <f t="array" ref="J352">SUM(IF(Period=$J$2,IF(Site=$A$245,IF(Provider=$B352,I))))</f>
        <v>159</v>
      </c>
      <c r="K352" s="26">
        <f t="array" ref="K352">SUM(IF(Period=$J$2,IF(Site=$A$245,IF(Provider=$B352,J))))</f>
        <v>7.0943396226415096</v>
      </c>
      <c r="L352" s="26"/>
      <c r="M352" s="27">
        <f t="shared" si="181"/>
        <v>0.16876122082585276</v>
      </c>
      <c r="N352" s="27">
        <f t="shared" si="169"/>
        <v>3.4947485825820246E-2</v>
      </c>
      <c r="O352" s="44"/>
      <c r="P352" s="25">
        <f t="array" ref="P352">SUM(IF(Period=$P$2,IF(Site=$A$245,IF(Provider=$B352,I))))</f>
        <v>132</v>
      </c>
      <c r="Q352" s="26">
        <f t="array" ref="Q352">SUM(IF(Period=$P$2,IF(Site=$A$245,IF(Provider=$B352,J))))</f>
        <v>10.295454545454545</v>
      </c>
      <c r="R352" s="26"/>
      <c r="S352" s="27">
        <f t="shared" si="182"/>
        <v>0.18489795918367347</v>
      </c>
      <c r="T352" s="27">
        <f t="shared" si="170"/>
        <v>3.9162007953432075E-2</v>
      </c>
      <c r="U352" s="44"/>
      <c r="V352" s="25">
        <f t="array" ref="V352">SUM(IF(Period=$V$2,IF(Site=$A$245,IF(Provider=$B352,I))))</f>
        <v>121</v>
      </c>
      <c r="W352" s="26">
        <f t="array" ref="W352">SUM(IF(Period=$V$2,IF(Site=$A$245,IF(Provider=$B352,J))))</f>
        <v>7.1404958677685952</v>
      </c>
      <c r="X352" s="26"/>
      <c r="Y352" s="27">
        <f t="shared" si="183"/>
        <v>0.12809488510007414</v>
      </c>
      <c r="Z352" s="27">
        <f t="shared" si="171"/>
        <v>2.6129559063690799E-2</v>
      </c>
      <c r="AA352" s="44"/>
      <c r="AB352" s="25">
        <f t="array" ref="AB352">SUM(IF(Period=$AB$2,IF(Site=$A$245,IF(Provider=$B352,I))))</f>
        <v>122</v>
      </c>
      <c r="AC352" s="26">
        <f t="array" ref="AC352">SUM(IF(Period=$AB$2,IF(Site=$A$245,IF(Provider=$B352,J))))</f>
        <v>4.8852459016393439</v>
      </c>
      <c r="AD352" s="26"/>
      <c r="AE352" s="27">
        <f t="shared" si="184"/>
        <v>8.6653096830473966E-2</v>
      </c>
      <c r="AF352" s="27">
        <f t="shared" si="172"/>
        <v>1.7929665172527903E-2</v>
      </c>
      <c r="AG352" s="44"/>
      <c r="AH352" s="25">
        <f t="array" ref="AH352">SUM(IF(Period=$AH$2,IF(Site=$A$245,IF(Provider=$B352,I))))</f>
        <v>96</v>
      </c>
      <c r="AI352" s="26">
        <f t="array" ref="AI352">SUM(IF(Period=$AH$2,IF(Site=$A$245,IF(Provider=$B352,J))))</f>
        <v>6.5416666666666696</v>
      </c>
      <c r="AJ352" s="26"/>
      <c r="AK352" s="27">
        <f t="shared" si="185"/>
        <v>0.10963687150837993</v>
      </c>
      <c r="AL352" s="27">
        <f t="shared" si="173"/>
        <v>2.1385275488660364E-2</v>
      </c>
      <c r="AM352" s="44"/>
      <c r="AN352" s="25">
        <f t="array" ref="AN352">SUM(IF(Period=$AN$2,IF(Site=$A$245,IF(Provider=$B352,I))))</f>
        <v>125</v>
      </c>
      <c r="AO352" s="26">
        <f t="array" ref="AO352">SUM(IF(Period=$AN$2,IF(Site=$A$245,IF(Provider=$B352,J))))</f>
        <v>6.32</v>
      </c>
      <c r="AP352" s="26"/>
      <c r="AQ352" s="27">
        <f t="shared" si="186"/>
        <v>0.12246163385521625</v>
      </c>
      <c r="AR352" s="27">
        <f t="shared" si="174"/>
        <v>2.5263831148065241E-2</v>
      </c>
      <c r="AS352" s="44"/>
      <c r="AT352" s="25">
        <f t="array" ref="AT352">SUM(IF(Period=$AT$2,IF(Site=$A$245,IF(Provider=$B352,I))))</f>
        <v>112</v>
      </c>
      <c r="AU352" s="26">
        <f t="array" ref="AU352">SUM(IF(Period=$AT$2,IF(Site=$A$245,IF(Provider=$B352,J))))</f>
        <v>7.1696428571428603</v>
      </c>
      <c r="AV352" s="26"/>
      <c r="AW352" s="27">
        <f t="shared" si="187"/>
        <v>0.12449612403100779</v>
      </c>
      <c r="AX352" s="27">
        <f t="shared" si="175"/>
        <v>2.53016983331758E-2</v>
      </c>
      <c r="AY352" s="44"/>
      <c r="AZ352" s="25">
        <f t="array" ref="AZ352">SUM(IF(Period=$AZ$2,IF(Site=$A$245,IF(Provider=$B352,I))))</f>
        <v>144</v>
      </c>
      <c r="BA352" s="26">
        <f t="array" ref="BA352">SUM(IF(Period=$AZ$2,IF(Site=$A$245,IF(Provider=$B352,J))))</f>
        <v>8.8263888888888893</v>
      </c>
      <c r="BB352" s="26"/>
      <c r="BC352" s="27">
        <f t="shared" si="188"/>
        <v>0.19981135041660117</v>
      </c>
      <c r="BD352" s="27">
        <f t="shared" si="176"/>
        <v>4.1415490892502203E-2</v>
      </c>
      <c r="BE352" s="44"/>
      <c r="BF352" s="25">
        <f t="array" ref="BF352">SUM(IF(Period=$BF$2,IF(Site=$A$245,IF(Provider=$B352,I))))</f>
        <v>113</v>
      </c>
      <c r="BG352" s="26">
        <f t="array" ref="BG352">SUM(IF(Period=$BF$2,IF(Site=$A$245,IF(Provider=$B352,J))))</f>
        <v>5.0707964601769904</v>
      </c>
      <c r="BH352" s="26"/>
      <c r="BI352" s="27">
        <f t="shared" si="189"/>
        <v>8.706883452362861E-2</v>
      </c>
      <c r="BJ352" s="27">
        <f t="shared" si="177"/>
        <v>1.7730057553066399E-2</v>
      </c>
      <c r="BK352" s="44"/>
      <c r="BL352" s="25">
        <f t="array" ref="BL352">SUM(IF(Period=$BL$2,IF(Site=$A$245,IF(Provider=$B352,I))))</f>
        <v>124</v>
      </c>
      <c r="BM352" s="26">
        <f t="array" ref="BM352">SUM(IF(Period=$BL$2,IF(Site=$A$245,IF(Provider=$B352,J))))</f>
        <v>4.8870967741935498</v>
      </c>
      <c r="BN352" s="26"/>
      <c r="BO352" s="27">
        <f t="shared" si="190"/>
        <v>9.6282173498570101E-2</v>
      </c>
      <c r="BP352" s="27">
        <f t="shared" si="178"/>
        <v>1.8841525977054387E-2</v>
      </c>
      <c r="BQ352" s="44"/>
      <c r="BR352" s="25">
        <f t="array" ref="BR352">SUM(IF(Period=$BR$2,IF(Site=$A$245,IF(Provider=$B352,I))))</f>
        <v>194</v>
      </c>
      <c r="BS352" s="26">
        <f t="array" ref="BS352">SUM(IF(Period=$BR$2,IF(Site=$A$245,IF(Provider=$B352,J))))</f>
        <v>5.5618556701030899</v>
      </c>
      <c r="BT352" s="26"/>
      <c r="BU352" s="27">
        <f t="shared" si="191"/>
        <v>0.15942671394799046</v>
      </c>
      <c r="BV352" s="27">
        <f t="shared" si="179"/>
        <v>3.1650582265113941E-2</v>
      </c>
    </row>
    <row r="353" spans="2:74" outlineLevel="1" x14ac:dyDescent="0.25">
      <c r="B353" s="20" t="s">
        <v>882</v>
      </c>
      <c r="C353" s="44"/>
      <c r="D353" s="25">
        <f t="array" ref="D353">SUM(IF(Period=$D$2,IF(Site=$A$245,IF(Provider=$B353,I))))</f>
        <v>0</v>
      </c>
      <c r="E353" s="26">
        <f t="array" ref="E353">SUM(IF(Period=$D$2,IF(Site=$A$245,IF(Provider=$B353,J))))</f>
        <v>0</v>
      </c>
      <c r="F353" s="26"/>
      <c r="G353" s="27">
        <f t="shared" si="180"/>
        <v>0</v>
      </c>
      <c r="H353" s="27">
        <f t="shared" si="168"/>
        <v>0</v>
      </c>
      <c r="I353" s="44"/>
      <c r="J353" s="25">
        <f t="array" ref="J353">SUM(IF(Period=$J$2,IF(Site=$A$245,IF(Provider=$B353,I))))</f>
        <v>0</v>
      </c>
      <c r="K353" s="26">
        <f t="array" ref="K353">SUM(IF(Period=$J$2,IF(Site=$A$245,IF(Provider=$B353,J))))</f>
        <v>0</v>
      </c>
      <c r="L353" s="26"/>
      <c r="M353" s="27">
        <f t="shared" si="181"/>
        <v>0</v>
      </c>
      <c r="N353" s="27">
        <f t="shared" si="169"/>
        <v>0</v>
      </c>
      <c r="O353" s="44"/>
      <c r="P353" s="25">
        <f t="array" ref="P353">SUM(IF(Period=$P$2,IF(Site=$A$245,IF(Provider=$B353,I))))</f>
        <v>0</v>
      </c>
      <c r="Q353" s="26">
        <f t="array" ref="Q353">SUM(IF(Period=$P$2,IF(Site=$A$245,IF(Provider=$B353,J))))</f>
        <v>0</v>
      </c>
      <c r="R353" s="26"/>
      <c r="S353" s="27">
        <f t="shared" si="182"/>
        <v>0</v>
      </c>
      <c r="T353" s="27">
        <f t="shared" si="170"/>
        <v>0</v>
      </c>
      <c r="U353" s="44"/>
      <c r="V353" s="25">
        <f t="array" ref="V353">SUM(IF(Period=$V$2,IF(Site=$A$245,IF(Provider=$B353,I))))</f>
        <v>0</v>
      </c>
      <c r="W353" s="26">
        <f t="array" ref="W353">SUM(IF(Period=$V$2,IF(Site=$A$245,IF(Provider=$B353,J))))</f>
        <v>0</v>
      </c>
      <c r="X353" s="26"/>
      <c r="Y353" s="27">
        <f t="shared" si="183"/>
        <v>0</v>
      </c>
      <c r="Z353" s="27">
        <f t="shared" si="171"/>
        <v>0</v>
      </c>
      <c r="AA353" s="44"/>
      <c r="AB353" s="25">
        <f t="array" ref="AB353">SUM(IF(Period=$AB$2,IF(Site=$A$245,IF(Provider=$B353,I))))</f>
        <v>60</v>
      </c>
      <c r="AC353" s="26">
        <f t="array" ref="AC353">SUM(IF(Period=$AB$2,IF(Site=$A$245,IF(Provider=$B353,J))))</f>
        <v>4.5333333333333332</v>
      </c>
      <c r="AD353" s="26"/>
      <c r="AE353" s="27">
        <f t="shared" si="184"/>
        <v>3.9546379761558587E-2</v>
      </c>
      <c r="AF353" s="27">
        <f t="shared" si="172"/>
        <v>8.1826659847778344E-3</v>
      </c>
      <c r="AG353" s="44"/>
      <c r="AH353" s="25">
        <f t="array" ref="AH353">SUM(IF(Period=$AH$2,IF(Site=$A$245,IF(Provider=$B353,I))))</f>
        <v>0</v>
      </c>
      <c r="AI353" s="26">
        <f t="array" ref="AI353">SUM(IF(Period=$AH$2,IF(Site=$A$245,IF(Provider=$B353,J))))</f>
        <v>0</v>
      </c>
      <c r="AJ353" s="26"/>
      <c r="AK353" s="27">
        <f t="shared" si="185"/>
        <v>0</v>
      </c>
      <c r="AL353" s="27">
        <f t="shared" si="173"/>
        <v>0</v>
      </c>
      <c r="AM353" s="44"/>
      <c r="AN353" s="25">
        <f t="array" ref="AN353">SUM(IF(Period=$AN$2,IF(Site=$A$245,IF(Provider=$B353,I))))</f>
        <v>0</v>
      </c>
      <c r="AO353" s="26">
        <f t="array" ref="AO353">SUM(IF(Period=$AN$2,IF(Site=$A$245,IF(Provider=$B353,J))))</f>
        <v>0</v>
      </c>
      <c r="AP353" s="26"/>
      <c r="AQ353" s="27">
        <f t="shared" si="186"/>
        <v>0</v>
      </c>
      <c r="AR353" s="27">
        <f t="shared" si="174"/>
        <v>0</v>
      </c>
      <c r="AS353" s="44"/>
      <c r="AT353" s="25">
        <f t="array" ref="AT353">SUM(IF(Period=$AT$2,IF(Site=$A$245,IF(Provider=$B353,I))))</f>
        <v>0</v>
      </c>
      <c r="AU353" s="26">
        <f t="array" ref="AU353">SUM(IF(Period=$AT$2,IF(Site=$A$245,IF(Provider=$B353,J))))</f>
        <v>0</v>
      </c>
      <c r="AV353" s="26"/>
      <c r="AW353" s="27">
        <f t="shared" si="187"/>
        <v>0</v>
      </c>
      <c r="AX353" s="27">
        <f t="shared" si="175"/>
        <v>0</v>
      </c>
      <c r="AY353" s="44"/>
      <c r="AZ353" s="25">
        <f t="array" ref="AZ353">SUM(IF(Period=$AZ$2,IF(Site=$A$245,IF(Provider=$B353,I))))</f>
        <v>0</v>
      </c>
      <c r="BA353" s="26">
        <f t="array" ref="BA353">SUM(IF(Period=$AZ$2,IF(Site=$A$245,IF(Provider=$B353,J))))</f>
        <v>0</v>
      </c>
      <c r="BB353" s="26"/>
      <c r="BC353" s="27">
        <f t="shared" si="188"/>
        <v>0</v>
      </c>
      <c r="BD353" s="27">
        <f t="shared" si="176"/>
        <v>0</v>
      </c>
      <c r="BE353" s="44"/>
      <c r="BF353" s="25">
        <f t="array" ref="BF353">SUM(IF(Period=$BF$2,IF(Site=$A$245,IF(Provider=$B353,I))))</f>
        <v>0</v>
      </c>
      <c r="BG353" s="26">
        <f t="array" ref="BG353">SUM(IF(Period=$BF$2,IF(Site=$A$245,IF(Provider=$B353,J))))</f>
        <v>0</v>
      </c>
      <c r="BH353" s="26"/>
      <c r="BI353" s="27">
        <f t="shared" si="189"/>
        <v>0</v>
      </c>
      <c r="BJ353" s="27">
        <f t="shared" si="177"/>
        <v>0</v>
      </c>
      <c r="BK353" s="44"/>
      <c r="BL353" s="25">
        <f t="array" ref="BL353">SUM(IF(Period=$BL$2,IF(Site=$A$245,IF(Provider=$B353,I))))</f>
        <v>0</v>
      </c>
      <c r="BM353" s="26">
        <f t="array" ref="BM353">SUM(IF(Period=$BL$2,IF(Site=$A$245,IF(Provider=$B353,J))))</f>
        <v>0</v>
      </c>
      <c r="BN353" s="26"/>
      <c r="BO353" s="27">
        <f t="shared" si="190"/>
        <v>0</v>
      </c>
      <c r="BP353" s="27">
        <f t="shared" si="178"/>
        <v>0</v>
      </c>
      <c r="BQ353" s="44"/>
      <c r="BR353" s="25">
        <f t="array" ref="BR353">SUM(IF(Period=$BR$2,IF(Site=$A$245,IF(Provider=$B353,I))))</f>
        <v>0</v>
      </c>
      <c r="BS353" s="26">
        <f t="array" ref="BS353">SUM(IF(Period=$BR$2,IF(Site=$A$245,IF(Provider=$B353,J))))</f>
        <v>0</v>
      </c>
      <c r="BT353" s="26"/>
      <c r="BU353" s="27">
        <f t="shared" si="191"/>
        <v>0</v>
      </c>
      <c r="BV353" s="27">
        <f t="shared" si="179"/>
        <v>0</v>
      </c>
    </row>
    <row r="354" spans="2:74" outlineLevel="1" x14ac:dyDescent="0.25">
      <c r="B354" s="20" t="s">
        <v>1009</v>
      </c>
      <c r="C354" s="44"/>
      <c r="D354" s="25">
        <f t="array" ref="D354">SUM(IF(Period=$D$2,IF(Site=$A$245,IF(Provider=$B354,I))))</f>
        <v>0</v>
      </c>
      <c r="E354" s="26">
        <f t="array" ref="E354">SUM(IF(Period=$D$2,IF(Site=$A$245,IF(Provider=$B354,J))))</f>
        <v>0</v>
      </c>
      <c r="F354" s="26"/>
      <c r="G354" s="27">
        <f t="shared" si="180"/>
        <v>0</v>
      </c>
      <c r="H354" s="27">
        <f t="shared" si="168"/>
        <v>0</v>
      </c>
      <c r="I354" s="44"/>
      <c r="J354" s="25">
        <f t="array" ref="J354">SUM(IF(Period=$J$2,IF(Site=$A$245,IF(Provider=$B354,I))))</f>
        <v>0</v>
      </c>
      <c r="K354" s="26">
        <f t="array" ref="K354">SUM(IF(Period=$J$2,IF(Site=$A$245,IF(Provider=$B354,J))))</f>
        <v>0</v>
      </c>
      <c r="L354" s="26"/>
      <c r="M354" s="27">
        <f t="shared" si="181"/>
        <v>0</v>
      </c>
      <c r="N354" s="27">
        <f t="shared" si="169"/>
        <v>0</v>
      </c>
      <c r="O354" s="44"/>
      <c r="P354" s="25">
        <f t="array" ref="P354">SUM(IF(Period=$P$2,IF(Site=$A$245,IF(Provider=$B354,I))))</f>
        <v>0</v>
      </c>
      <c r="Q354" s="26">
        <f t="array" ref="Q354">SUM(IF(Period=$P$2,IF(Site=$A$245,IF(Provider=$B354,J))))</f>
        <v>0</v>
      </c>
      <c r="R354" s="26"/>
      <c r="S354" s="27">
        <f t="shared" si="182"/>
        <v>0</v>
      </c>
      <c r="T354" s="27">
        <f t="shared" si="170"/>
        <v>0</v>
      </c>
      <c r="U354" s="44"/>
      <c r="V354" s="25">
        <f t="array" ref="V354">SUM(IF(Period=$V$2,IF(Site=$A$245,IF(Provider=$B354,I))))</f>
        <v>0</v>
      </c>
      <c r="W354" s="26">
        <f t="array" ref="W354">SUM(IF(Period=$V$2,IF(Site=$A$245,IF(Provider=$B354,J))))</f>
        <v>0</v>
      </c>
      <c r="X354" s="26"/>
      <c r="Y354" s="27">
        <f t="shared" si="183"/>
        <v>0</v>
      </c>
      <c r="Z354" s="27">
        <f t="shared" si="171"/>
        <v>0</v>
      </c>
      <c r="AA354" s="44"/>
      <c r="AB354" s="25">
        <f t="array" ref="AB354">SUM(IF(Period=$AB$2,IF(Site=$A$245,IF(Provider=$B354,I))))</f>
        <v>0</v>
      </c>
      <c r="AC354" s="26">
        <f t="array" ref="AC354">SUM(IF(Period=$AB$2,IF(Site=$A$245,IF(Provider=$B354,J))))</f>
        <v>0</v>
      </c>
      <c r="AD354" s="26"/>
      <c r="AE354" s="27">
        <f t="shared" si="184"/>
        <v>0</v>
      </c>
      <c r="AF354" s="27">
        <f t="shared" si="172"/>
        <v>0</v>
      </c>
      <c r="AG354" s="44"/>
      <c r="AH354" s="25">
        <f t="array" ref="AH354">SUM(IF(Period=$AH$2,IF(Site=$A$245,IF(Provider=$B354,I))))</f>
        <v>0</v>
      </c>
      <c r="AI354" s="26">
        <f t="array" ref="AI354">SUM(IF(Period=$AH$2,IF(Site=$A$245,IF(Provider=$B354,J))))</f>
        <v>0</v>
      </c>
      <c r="AJ354" s="26"/>
      <c r="AK354" s="27">
        <f t="shared" si="185"/>
        <v>0</v>
      </c>
      <c r="AL354" s="27">
        <f t="shared" si="173"/>
        <v>0</v>
      </c>
      <c r="AM354" s="44"/>
      <c r="AN354" s="25">
        <f t="array" ref="AN354">SUM(IF(Period=$AN$2,IF(Site=$A$245,IF(Provider=$B354,I))))</f>
        <v>0</v>
      </c>
      <c r="AO354" s="26">
        <f t="array" ref="AO354">SUM(IF(Period=$AN$2,IF(Site=$A$245,IF(Provider=$B354,J))))</f>
        <v>0</v>
      </c>
      <c r="AP354" s="26"/>
      <c r="AQ354" s="27">
        <f t="shared" si="186"/>
        <v>0</v>
      </c>
      <c r="AR354" s="27">
        <f t="shared" si="174"/>
        <v>0</v>
      </c>
      <c r="AS354" s="44"/>
      <c r="AT354" s="25">
        <f t="array" ref="AT354">SUM(IF(Period=$AT$2,IF(Site=$A$245,IF(Provider=$B354,I))))</f>
        <v>0</v>
      </c>
      <c r="AU354" s="26">
        <f t="array" ref="AU354">SUM(IF(Period=$AT$2,IF(Site=$A$245,IF(Provider=$B354,J))))</f>
        <v>0</v>
      </c>
      <c r="AV354" s="26"/>
      <c r="AW354" s="27">
        <f t="shared" si="187"/>
        <v>0</v>
      </c>
      <c r="AX354" s="27">
        <f t="shared" si="175"/>
        <v>0</v>
      </c>
      <c r="AY354" s="44"/>
      <c r="AZ354" s="25">
        <f t="array" ref="AZ354">SUM(IF(Period=$AZ$2,IF(Site=$A$245,IF(Provider=$B354,I))))</f>
        <v>23</v>
      </c>
      <c r="BA354" s="26">
        <f t="array" ref="BA354">SUM(IF(Period=$AZ$2,IF(Site=$A$245,IF(Provider=$B354,J))))</f>
        <v>4.9130434782608701</v>
      </c>
      <c r="BB354" s="26"/>
      <c r="BC354" s="27">
        <f t="shared" si="188"/>
        <v>1.7764502436723787E-2</v>
      </c>
      <c r="BD354" s="27">
        <f t="shared" si="176"/>
        <v>3.6821010785623521E-3</v>
      </c>
      <c r="BE354" s="44"/>
      <c r="BF354" s="25">
        <f t="array" ref="BF354">SUM(IF(Period=$BF$2,IF(Site=$A$245,IF(Provider=$B354,I))))</f>
        <v>75</v>
      </c>
      <c r="BG354" s="26">
        <f t="array" ref="BG354">SUM(IF(Period=$BF$2,IF(Site=$A$245,IF(Provider=$B354,J))))</f>
        <v>6.4933333333333296</v>
      </c>
      <c r="BH354" s="26"/>
      <c r="BI354" s="27">
        <f t="shared" si="189"/>
        <v>7.4000911715544709E-2</v>
      </c>
      <c r="BJ354" s="27">
        <f t="shared" si="177"/>
        <v>1.5069001794665504E-2</v>
      </c>
      <c r="BK354" s="44"/>
      <c r="BL354" s="25">
        <f t="array" ref="BL354">SUM(IF(Period=$BL$2,IF(Site=$A$245,IF(Provider=$B354,I))))</f>
        <v>72</v>
      </c>
      <c r="BM354" s="26">
        <f t="array" ref="BM354">SUM(IF(Period=$BL$2,IF(Site=$A$245,IF(Provider=$B354,J))))</f>
        <v>9.375</v>
      </c>
      <c r="BN354" s="26"/>
      <c r="BO354" s="27">
        <f t="shared" si="190"/>
        <v>0.10724499523355577</v>
      </c>
      <c r="BP354" s="27">
        <f t="shared" si="178"/>
        <v>2.0986848241768493E-2</v>
      </c>
      <c r="BQ354" s="44"/>
      <c r="BR354" s="25">
        <f t="array" ref="BR354">SUM(IF(Period=$BR$2,IF(Site=$A$245,IF(Provider=$B354,I))))</f>
        <v>65</v>
      </c>
      <c r="BS354" s="26">
        <f t="array" ref="BS354">SUM(IF(Period=$BR$2,IF(Site=$A$245,IF(Provider=$B354,J))))</f>
        <v>5.6</v>
      </c>
      <c r="BT354" s="26"/>
      <c r="BU354" s="27">
        <f t="shared" si="191"/>
        <v>5.3782505910165479E-2</v>
      </c>
      <c r="BV354" s="27">
        <f t="shared" si="179"/>
        <v>1.0677304860520371E-2</v>
      </c>
    </row>
    <row r="355" spans="2:74" outlineLevel="1" x14ac:dyDescent="0.25">
      <c r="B355" s="20" t="s">
        <v>580</v>
      </c>
      <c r="C355" s="44"/>
      <c r="D355" s="25">
        <f t="array" ref="D355">SUM(IF(Period=$D$2,IF(Site=$A$245,IF(Provider=$B355,I))))</f>
        <v>197</v>
      </c>
      <c r="E355" s="26">
        <f t="array" ref="E355">SUM(IF(Period=$D$2,IF(Site=$A$245,IF(Provider=$B355,J))))</f>
        <v>12.243654822335026</v>
      </c>
      <c r="F355" s="26"/>
      <c r="G355" s="27">
        <f t="shared" si="180"/>
        <v>0.32798477019309225</v>
      </c>
      <c r="H355" s="27">
        <f t="shared" si="168"/>
        <v>6.9858371709097228E-2</v>
      </c>
      <c r="I355" s="44"/>
      <c r="J355" s="25">
        <f t="array" ref="J355">SUM(IF(Period=$J$2,IF(Site=$A$245,IF(Provider=$B355,I))))</f>
        <v>188</v>
      </c>
      <c r="K355" s="26">
        <f t="array" ref="K355">SUM(IF(Period=$J$2,IF(Site=$A$245,IF(Provider=$B355,J))))</f>
        <v>6.2446808510638299</v>
      </c>
      <c r="L355" s="26"/>
      <c r="M355" s="27">
        <f t="shared" si="181"/>
        <v>0.1756433273488929</v>
      </c>
      <c r="N355" s="27">
        <f t="shared" si="169"/>
        <v>3.6372649254887382E-2</v>
      </c>
      <c r="O355" s="44"/>
      <c r="P355" s="25">
        <f t="array" ref="P355">SUM(IF(Period=$P$2,IF(Site=$A$245,IF(Provider=$B355,I))))</f>
        <v>195</v>
      </c>
      <c r="Q355" s="26">
        <f t="array" ref="Q355">SUM(IF(Period=$P$2,IF(Site=$A$245,IF(Provider=$B355,J))))</f>
        <v>4.3435897435897433</v>
      </c>
      <c r="R355" s="26"/>
      <c r="S355" s="27">
        <f t="shared" si="182"/>
        <v>0.11523809523809522</v>
      </c>
      <c r="T355" s="27">
        <f t="shared" si="170"/>
        <v>2.4407815111520948E-2</v>
      </c>
      <c r="U355" s="44"/>
      <c r="V355" s="25">
        <f t="array" ref="V355">SUM(IF(Period=$V$2,IF(Site=$A$245,IF(Provider=$B355,I))))</f>
        <v>143</v>
      </c>
      <c r="W355" s="26">
        <f t="array" ref="W355">SUM(IF(Period=$V$2,IF(Site=$A$245,IF(Provider=$B355,J))))</f>
        <v>5.2027972027972025</v>
      </c>
      <c r="X355" s="26"/>
      <c r="Y355" s="27">
        <f t="shared" si="183"/>
        <v>0.11030392883617493</v>
      </c>
      <c r="Z355" s="27">
        <f t="shared" si="171"/>
        <v>2.2500453638178187E-2</v>
      </c>
      <c r="AA355" s="44"/>
      <c r="AB355" s="25">
        <f t="array" ref="AB355">SUM(IF(Period=$AB$2,IF(Site=$A$245,IF(Provider=$B355,I))))</f>
        <v>205</v>
      </c>
      <c r="AC355" s="26">
        <f t="array" ref="AC355">SUM(IF(Period=$AB$2,IF(Site=$A$245,IF(Provider=$B355,J))))</f>
        <v>4.7317073170731705</v>
      </c>
      <c r="AD355" s="26"/>
      <c r="AE355" s="27">
        <f t="shared" si="184"/>
        <v>0.14102936900261703</v>
      </c>
      <c r="AF355" s="27">
        <f t="shared" si="172"/>
        <v>2.9180830901597423E-2</v>
      </c>
      <c r="AG355" s="44"/>
      <c r="AH355" s="25">
        <f t="array" ref="AH355">SUM(IF(Period=$AH$2,IF(Site=$A$245,IF(Provider=$B355,I))))</f>
        <v>221</v>
      </c>
      <c r="AI355" s="26">
        <f t="array" ref="AI355">SUM(IF(Period=$AH$2,IF(Site=$A$245,IF(Provider=$B355,J))))</f>
        <v>11.10454545454545</v>
      </c>
      <c r="AJ355" s="26"/>
      <c r="AK355" s="27">
        <f t="shared" si="185"/>
        <v>0.42844003936008113</v>
      </c>
      <c r="AL355" s="27">
        <f t="shared" si="173"/>
        <v>8.3569588825667243E-2</v>
      </c>
      <c r="AM355" s="44"/>
      <c r="AN355" s="25">
        <f t="array" ref="AN355">SUM(IF(Period=$AN$2,IF(Site=$A$245,IF(Provider=$B355,I))))</f>
        <v>157</v>
      </c>
      <c r="AO355" s="26">
        <f t="array" ref="AO355">SUM(IF(Period=$AN$2,IF(Site=$A$245,IF(Provider=$B355,J))))</f>
        <v>5.60509554140127</v>
      </c>
      <c r="AP355" s="26"/>
      <c r="AQ355" s="27">
        <f t="shared" si="186"/>
        <v>0.13641295923112684</v>
      </c>
      <c r="AR355" s="27">
        <f t="shared" si="174"/>
        <v>2.8141989126958727E-2</v>
      </c>
      <c r="AS355" s="44"/>
      <c r="AT355" s="25">
        <f t="array" ref="AT355">SUM(IF(Period=$AT$2,IF(Site=$A$245,IF(Provider=$B355,I))))</f>
        <v>187</v>
      </c>
      <c r="AU355" s="26">
        <f t="array" ref="AU355">SUM(IF(Period=$AT$2,IF(Site=$A$245,IF(Provider=$B355,J))))</f>
        <v>5.4598930481283396</v>
      </c>
      <c r="AV355" s="26"/>
      <c r="AW355" s="27">
        <f t="shared" si="187"/>
        <v>0.15829457364341079</v>
      </c>
      <c r="AX355" s="27">
        <f t="shared" si="175"/>
        <v>3.2170652550650644E-2</v>
      </c>
      <c r="AY355" s="44"/>
      <c r="AZ355" s="25">
        <f t="array" ref="AZ355">SUM(IF(Period=$AZ$2,IF(Site=$A$245,IF(Provider=$B355,I))))</f>
        <v>176</v>
      </c>
      <c r="BA355" s="26">
        <f t="array" ref="BA355">SUM(IF(Period=$AZ$2,IF(Site=$A$245,IF(Provider=$B355,J))))</f>
        <v>14.545454545454501</v>
      </c>
      <c r="BB355" s="26"/>
      <c r="BC355" s="27">
        <f t="shared" si="188"/>
        <v>0.40245244458418367</v>
      </c>
      <c r="BD355" s="27">
        <f t="shared" si="176"/>
        <v>8.3417511160350358E-2</v>
      </c>
      <c r="BE355" s="44"/>
      <c r="BF355" s="25">
        <f t="array" ref="BF355">SUM(IF(Period=$BF$2,IF(Site=$A$245,IF(Provider=$B355,I))))</f>
        <v>137</v>
      </c>
      <c r="BG355" s="26">
        <f t="array" ref="BG355">SUM(IF(Period=$BF$2,IF(Site=$A$245,IF(Provider=$B355,J))))</f>
        <v>4.7445255474452601</v>
      </c>
      <c r="BH355" s="26"/>
      <c r="BI355" s="27">
        <f t="shared" si="189"/>
        <v>9.8769184014587535E-2</v>
      </c>
      <c r="BJ355" s="27">
        <f t="shared" si="177"/>
        <v>2.011263073209978E-2</v>
      </c>
      <c r="BK355" s="44"/>
      <c r="BL355" s="25">
        <f t="array" ref="BL355">SUM(IF(Period=$BL$2,IF(Site=$A$245,IF(Provider=$B355,I))))</f>
        <v>153</v>
      </c>
      <c r="BM355" s="26">
        <f t="array" ref="BM355">SUM(IF(Period=$BL$2,IF(Site=$A$245,IF(Provider=$B355,J))))</f>
        <v>6.3464052287581696</v>
      </c>
      <c r="BN355" s="26"/>
      <c r="BO355" s="27">
        <f t="shared" si="190"/>
        <v>0.15427391166190021</v>
      </c>
      <c r="BP355" s="27">
        <f t="shared" si="178"/>
        <v>3.0189969841121784E-2</v>
      </c>
      <c r="BQ355" s="44"/>
      <c r="BR355" s="25">
        <f t="array" ref="BR355">SUM(IF(Period=$BR$2,IF(Site=$A$245,IF(Provider=$B355,I))))</f>
        <v>156</v>
      </c>
      <c r="BS355" s="26">
        <f t="array" ref="BS355">SUM(IF(Period=$BR$2,IF(Site=$A$245,IF(Provider=$B355,J))))</f>
        <v>8.3269230769230802</v>
      </c>
      <c r="BT355" s="26"/>
      <c r="BU355" s="27">
        <f t="shared" si="191"/>
        <v>0.19193262411347525</v>
      </c>
      <c r="BV355" s="27">
        <f t="shared" si="179"/>
        <v>3.8103898389604311E-2</v>
      </c>
    </row>
    <row r="356" spans="2:74" outlineLevel="1" x14ac:dyDescent="0.25">
      <c r="B356" s="20" t="s">
        <v>836</v>
      </c>
      <c r="C356" s="44"/>
      <c r="D356" s="25">
        <f t="array" ref="D356">SUM(IF(Period=$D$2,IF(Site=$A$245,IF(Provider=$B356,I))))</f>
        <v>0</v>
      </c>
      <c r="E356" s="26">
        <f t="array" ref="E356">SUM(IF(Period=$D$2,IF(Site=$A$245,IF(Provider=$B356,J))))</f>
        <v>0</v>
      </c>
      <c r="F356" s="26"/>
      <c r="G356" s="27">
        <f t="shared" si="180"/>
        <v>0</v>
      </c>
      <c r="H356" s="27">
        <f t="shared" si="168"/>
        <v>0</v>
      </c>
      <c r="I356" s="44"/>
      <c r="J356" s="25">
        <f t="array" ref="J356">SUM(IF(Period=$J$2,IF(Site=$A$245,IF(Provider=$B356,I))))</f>
        <v>0</v>
      </c>
      <c r="K356" s="26">
        <f t="array" ref="K356">SUM(IF(Period=$J$2,IF(Site=$A$245,IF(Provider=$B356,J))))</f>
        <v>0</v>
      </c>
      <c r="L356" s="26"/>
      <c r="M356" s="27">
        <f t="shared" si="181"/>
        <v>0</v>
      </c>
      <c r="N356" s="27">
        <f t="shared" si="169"/>
        <v>0</v>
      </c>
      <c r="O356" s="44"/>
      <c r="P356" s="25">
        <f t="array" ref="P356">SUM(IF(Period=$P$2,IF(Site=$A$245,IF(Provider=$B356,I))))</f>
        <v>17</v>
      </c>
      <c r="Q356" s="26">
        <f t="array" ref="Q356">SUM(IF(Period=$P$2,IF(Site=$A$245,IF(Provider=$B356,J))))</f>
        <v>4.1764705882352944</v>
      </c>
      <c r="R356" s="26"/>
      <c r="S356" s="27">
        <f t="shared" si="182"/>
        <v>9.6598639455782332E-3</v>
      </c>
      <c r="T356" s="27">
        <f t="shared" si="170"/>
        <v>2.0459915854993947E-3</v>
      </c>
      <c r="U356" s="44"/>
      <c r="V356" s="25">
        <f t="array" ref="V356">SUM(IF(Period=$V$2,IF(Site=$A$245,IF(Provider=$B356,I))))</f>
        <v>31</v>
      </c>
      <c r="W356" s="26">
        <f t="array" ref="W356">SUM(IF(Period=$V$2,IF(Site=$A$245,IF(Provider=$B356,J))))</f>
        <v>4.870967741935484</v>
      </c>
      <c r="X356" s="26"/>
      <c r="Y356" s="27">
        <f t="shared" si="183"/>
        <v>2.2386953298739808E-2</v>
      </c>
      <c r="Z356" s="27">
        <f t="shared" si="171"/>
        <v>4.5666243271033696E-3</v>
      </c>
      <c r="AA356" s="44"/>
      <c r="AB356" s="25">
        <f t="array" ref="AB356">SUM(IF(Period=$AB$2,IF(Site=$A$245,IF(Provider=$B356,I))))</f>
        <v>0</v>
      </c>
      <c r="AC356" s="26">
        <f t="array" ref="AC356">SUM(IF(Period=$AB$2,IF(Site=$A$245,IF(Provider=$B356,J))))</f>
        <v>0</v>
      </c>
      <c r="AD356" s="26"/>
      <c r="AE356" s="27">
        <f t="shared" si="184"/>
        <v>0</v>
      </c>
      <c r="AF356" s="27">
        <f t="shared" si="172"/>
        <v>0</v>
      </c>
      <c r="AG356" s="44"/>
      <c r="AH356" s="25">
        <f t="array" ref="AH356">SUM(IF(Period=$AH$2,IF(Site=$A$245,IF(Provider=$B356,I))))</f>
        <v>0</v>
      </c>
      <c r="AI356" s="26">
        <f t="array" ref="AI356">SUM(IF(Period=$AH$2,IF(Site=$A$245,IF(Provider=$B356,J))))</f>
        <v>0</v>
      </c>
      <c r="AJ356" s="26"/>
      <c r="AK356" s="27">
        <f t="shared" si="185"/>
        <v>0</v>
      </c>
      <c r="AL356" s="27">
        <f t="shared" si="173"/>
        <v>0</v>
      </c>
      <c r="AM356" s="44"/>
      <c r="AN356" s="25">
        <f t="array" ref="AN356">SUM(IF(Period=$AN$2,IF(Site=$A$245,IF(Provider=$B356,I))))</f>
        <v>0</v>
      </c>
      <c r="AO356" s="26">
        <f t="array" ref="AO356">SUM(IF(Period=$AN$2,IF(Site=$A$245,IF(Provider=$B356,J))))</f>
        <v>0</v>
      </c>
      <c r="AP356" s="26"/>
      <c r="AQ356" s="27">
        <f t="shared" si="186"/>
        <v>0</v>
      </c>
      <c r="AR356" s="27">
        <f t="shared" si="174"/>
        <v>0</v>
      </c>
      <c r="AS356" s="44"/>
      <c r="AT356" s="25">
        <f t="array" ref="AT356">SUM(IF(Period=$AT$2,IF(Site=$A$245,IF(Provider=$B356,I))))</f>
        <v>0</v>
      </c>
      <c r="AU356" s="26">
        <f t="array" ref="AU356">SUM(IF(Period=$AT$2,IF(Site=$A$245,IF(Provider=$B356,J))))</f>
        <v>0</v>
      </c>
      <c r="AV356" s="26"/>
      <c r="AW356" s="27">
        <f t="shared" si="187"/>
        <v>0</v>
      </c>
      <c r="AX356" s="27">
        <f t="shared" si="175"/>
        <v>0</v>
      </c>
      <c r="AY356" s="44"/>
      <c r="AZ356" s="25">
        <f t="array" ref="AZ356">SUM(IF(Period=$AZ$2,IF(Site=$A$245,IF(Provider=$B356,I))))</f>
        <v>0</v>
      </c>
      <c r="BA356" s="26">
        <f t="array" ref="BA356">SUM(IF(Period=$AZ$2,IF(Site=$A$245,IF(Provider=$B356,J))))</f>
        <v>0</v>
      </c>
      <c r="BB356" s="26"/>
      <c r="BC356" s="27">
        <f t="shared" si="188"/>
        <v>0</v>
      </c>
      <c r="BD356" s="27">
        <f t="shared" si="176"/>
        <v>0</v>
      </c>
      <c r="BE356" s="44"/>
      <c r="BF356" s="25">
        <f t="array" ref="BF356">SUM(IF(Period=$BF$2,IF(Site=$A$245,IF(Provider=$B356,I))))</f>
        <v>0</v>
      </c>
      <c r="BG356" s="26">
        <f t="array" ref="BG356">SUM(IF(Period=$BF$2,IF(Site=$A$245,IF(Provider=$B356,J))))</f>
        <v>0</v>
      </c>
      <c r="BH356" s="26"/>
      <c r="BI356" s="27">
        <f t="shared" si="189"/>
        <v>0</v>
      </c>
      <c r="BJ356" s="27">
        <f t="shared" si="177"/>
        <v>0</v>
      </c>
      <c r="BK356" s="44"/>
      <c r="BL356" s="25">
        <f t="array" ref="BL356">SUM(IF(Period=$BL$2,IF(Site=$A$245,IF(Provider=$B356,I))))</f>
        <v>0</v>
      </c>
      <c r="BM356" s="26">
        <f t="array" ref="BM356">SUM(IF(Period=$BL$2,IF(Site=$A$245,IF(Provider=$B356,J))))</f>
        <v>0</v>
      </c>
      <c r="BN356" s="26"/>
      <c r="BO356" s="27">
        <f t="shared" si="190"/>
        <v>0</v>
      </c>
      <c r="BP356" s="27">
        <f t="shared" si="178"/>
        <v>0</v>
      </c>
      <c r="BQ356" s="44"/>
      <c r="BR356" s="25">
        <f t="array" ref="BR356">SUM(IF(Period=$BR$2,IF(Site=$A$245,IF(Provider=$B356,I))))</f>
        <v>0</v>
      </c>
      <c r="BS356" s="26">
        <f t="array" ref="BS356">SUM(IF(Period=$BR$2,IF(Site=$A$245,IF(Provider=$B356,J))))</f>
        <v>0</v>
      </c>
      <c r="BT356" s="26"/>
      <c r="BU356" s="27">
        <f t="shared" si="191"/>
        <v>0</v>
      </c>
      <c r="BV356" s="27">
        <f t="shared" si="179"/>
        <v>0</v>
      </c>
    </row>
    <row r="357" spans="2:74" outlineLevel="1" x14ac:dyDescent="0.25">
      <c r="B357" s="20" t="s">
        <v>839</v>
      </c>
      <c r="C357" s="44"/>
      <c r="D357" s="25">
        <f t="array" ref="D357">SUM(IF(Period=$D$2,IF(Site=$A$245,IF(Provider=$B357,I))))</f>
        <v>0</v>
      </c>
      <c r="E357" s="26">
        <f t="array" ref="E357">SUM(IF(Period=$D$2,IF(Site=$A$245,IF(Provider=$B357,J))))</f>
        <v>0</v>
      </c>
      <c r="F357" s="26"/>
      <c r="G357" s="27">
        <f t="shared" si="180"/>
        <v>0</v>
      </c>
      <c r="H357" s="27">
        <f t="shared" si="168"/>
        <v>0</v>
      </c>
      <c r="I357" s="44"/>
      <c r="J357" s="25">
        <f t="array" ref="J357">SUM(IF(Period=$J$2,IF(Site=$A$245,IF(Provider=$B357,I))))</f>
        <v>0</v>
      </c>
      <c r="K357" s="26">
        <f t="array" ref="K357">SUM(IF(Period=$J$2,IF(Site=$A$245,IF(Provider=$B357,J))))</f>
        <v>0</v>
      </c>
      <c r="L357" s="26"/>
      <c r="M357" s="27">
        <f t="shared" si="181"/>
        <v>0</v>
      </c>
      <c r="N357" s="27">
        <f t="shared" si="169"/>
        <v>0</v>
      </c>
      <c r="O357" s="44"/>
      <c r="P357" s="25">
        <f t="array" ref="P357">SUM(IF(Period=$P$2,IF(Site=$A$245,IF(Provider=$B357,I))))</f>
        <v>1</v>
      </c>
      <c r="Q357" s="26">
        <f t="array" ref="Q357">SUM(IF(Period=$P$2,IF(Site=$A$245,IF(Provider=$B357,J))))</f>
        <v>1</v>
      </c>
      <c r="R357" s="26"/>
      <c r="S357" s="27">
        <f t="shared" si="182"/>
        <v>1.3605442176870748E-4</v>
      </c>
      <c r="T357" s="27">
        <f t="shared" si="170"/>
        <v>2.8816782894357673E-5</v>
      </c>
      <c r="U357" s="44"/>
      <c r="V357" s="25">
        <f t="array" ref="V357">SUM(IF(Period=$V$2,IF(Site=$A$245,IF(Provider=$B357,I))))</f>
        <v>0</v>
      </c>
      <c r="W357" s="26">
        <f t="array" ref="W357">SUM(IF(Period=$V$2,IF(Site=$A$245,IF(Provider=$B357,J))))</f>
        <v>0</v>
      </c>
      <c r="X357" s="26"/>
      <c r="Y357" s="27">
        <f t="shared" si="183"/>
        <v>0</v>
      </c>
      <c r="Z357" s="27">
        <f t="shared" si="171"/>
        <v>0</v>
      </c>
      <c r="AA357" s="44"/>
      <c r="AB357" s="25">
        <f t="array" ref="AB357">SUM(IF(Period=$AB$2,IF(Site=$A$245,IF(Provider=$B357,I))))</f>
        <v>0</v>
      </c>
      <c r="AC357" s="26">
        <f t="array" ref="AC357">SUM(IF(Period=$AB$2,IF(Site=$A$245,IF(Provider=$B357,J))))</f>
        <v>0</v>
      </c>
      <c r="AD357" s="26"/>
      <c r="AE357" s="27">
        <f t="shared" si="184"/>
        <v>0</v>
      </c>
      <c r="AF357" s="27">
        <f t="shared" si="172"/>
        <v>0</v>
      </c>
      <c r="AG357" s="44"/>
      <c r="AH357" s="25">
        <f t="array" ref="AH357">SUM(IF(Period=$AH$2,IF(Site=$A$245,IF(Provider=$B357,I))))</f>
        <v>0</v>
      </c>
      <c r="AI357" s="26">
        <f t="array" ref="AI357">SUM(IF(Period=$AH$2,IF(Site=$A$245,IF(Provider=$B357,J))))</f>
        <v>0</v>
      </c>
      <c r="AJ357" s="26"/>
      <c r="AK357" s="27">
        <f t="shared" si="185"/>
        <v>0</v>
      </c>
      <c r="AL357" s="27">
        <f t="shared" si="173"/>
        <v>0</v>
      </c>
      <c r="AM357" s="44"/>
      <c r="AN357" s="25">
        <f t="array" ref="AN357">SUM(IF(Period=$AN$2,IF(Site=$A$245,IF(Provider=$B357,I))))</f>
        <v>0</v>
      </c>
      <c r="AO357" s="26">
        <f t="array" ref="AO357">SUM(IF(Period=$AN$2,IF(Site=$A$245,IF(Provider=$B357,J))))</f>
        <v>0</v>
      </c>
      <c r="AP357" s="26"/>
      <c r="AQ357" s="27">
        <f t="shared" si="186"/>
        <v>0</v>
      </c>
      <c r="AR357" s="27">
        <f t="shared" si="174"/>
        <v>0</v>
      </c>
      <c r="AS357" s="44"/>
      <c r="AT357" s="25">
        <f t="array" ref="AT357">SUM(IF(Period=$AT$2,IF(Site=$A$245,IF(Provider=$B357,I))))</f>
        <v>0</v>
      </c>
      <c r="AU357" s="26">
        <f t="array" ref="AU357">SUM(IF(Period=$AT$2,IF(Site=$A$245,IF(Provider=$B357,J))))</f>
        <v>0</v>
      </c>
      <c r="AV357" s="26"/>
      <c r="AW357" s="27">
        <f t="shared" si="187"/>
        <v>0</v>
      </c>
      <c r="AX357" s="27">
        <f t="shared" si="175"/>
        <v>0</v>
      </c>
      <c r="AY357" s="44"/>
      <c r="AZ357" s="25">
        <f t="array" ref="AZ357">SUM(IF(Period=$AZ$2,IF(Site=$A$245,IF(Provider=$B357,I))))</f>
        <v>0</v>
      </c>
      <c r="BA357" s="26">
        <f t="array" ref="BA357">SUM(IF(Period=$AZ$2,IF(Site=$A$245,IF(Provider=$B357,J))))</f>
        <v>0</v>
      </c>
      <c r="BB357" s="26"/>
      <c r="BC357" s="27">
        <f t="shared" si="188"/>
        <v>0</v>
      </c>
      <c r="BD357" s="27">
        <f t="shared" si="176"/>
        <v>0</v>
      </c>
      <c r="BE357" s="44"/>
      <c r="BF357" s="25">
        <f t="array" ref="BF357">SUM(IF(Period=$BF$2,IF(Site=$A$245,IF(Provider=$B357,I))))</f>
        <v>0</v>
      </c>
      <c r="BG357" s="26">
        <f t="array" ref="BG357">SUM(IF(Period=$BF$2,IF(Site=$A$245,IF(Provider=$B357,J))))</f>
        <v>0</v>
      </c>
      <c r="BH357" s="26"/>
      <c r="BI357" s="27">
        <f t="shared" si="189"/>
        <v>0</v>
      </c>
      <c r="BJ357" s="27">
        <f t="shared" si="177"/>
        <v>0</v>
      </c>
      <c r="BK357" s="44"/>
      <c r="BL357" s="25">
        <f t="array" ref="BL357">SUM(IF(Period=$BL$2,IF(Site=$A$245,IF(Provider=$B357,I))))</f>
        <v>0</v>
      </c>
      <c r="BM357" s="26">
        <f t="array" ref="BM357">SUM(IF(Period=$BL$2,IF(Site=$A$245,IF(Provider=$B357,J))))</f>
        <v>0</v>
      </c>
      <c r="BN357" s="26"/>
      <c r="BO357" s="27">
        <f t="shared" si="190"/>
        <v>0</v>
      </c>
      <c r="BP357" s="27">
        <f t="shared" si="178"/>
        <v>0</v>
      </c>
      <c r="BQ357" s="44"/>
      <c r="BR357" s="25">
        <f t="array" ref="BR357">SUM(IF(Period=$BR$2,IF(Site=$A$245,IF(Provider=$B357,I))))</f>
        <v>0</v>
      </c>
      <c r="BS357" s="26">
        <f t="array" ref="BS357">SUM(IF(Period=$BR$2,IF(Site=$A$245,IF(Provider=$B357,J))))</f>
        <v>0</v>
      </c>
      <c r="BT357" s="26"/>
      <c r="BU357" s="27">
        <f t="shared" si="191"/>
        <v>0</v>
      </c>
      <c r="BV357" s="27">
        <f t="shared" si="179"/>
        <v>0</v>
      </c>
    </row>
    <row r="358" spans="2:74" outlineLevel="1" x14ac:dyDescent="0.25">
      <c r="B358" s="20" t="s">
        <v>620</v>
      </c>
      <c r="C358" s="44"/>
      <c r="D358" s="25">
        <f t="array" ref="D358">SUM(IF(Period=$D$2,IF(Site=$A$245,IF(Provider=$B358,I))))</f>
        <v>57</v>
      </c>
      <c r="E358" s="26">
        <f t="array" ref="E358">SUM(IF(Period=$D$2,IF(Site=$A$245,IF(Provider=$B358,J))))</f>
        <v>9.4561403508771935</v>
      </c>
      <c r="F358" s="26"/>
      <c r="G358" s="27">
        <f t="shared" si="180"/>
        <v>7.3293445743812885E-2</v>
      </c>
      <c r="H358" s="27">
        <f t="shared" si="168"/>
        <v>1.5610971124047848E-2</v>
      </c>
      <c r="I358" s="44"/>
      <c r="J358" s="25">
        <f t="array" ref="J358">SUM(IF(Period=$J$2,IF(Site=$A$245,IF(Provider=$B358,I))))</f>
        <v>36</v>
      </c>
      <c r="K358" s="26">
        <f t="array" ref="K358">SUM(IF(Period=$J$2,IF(Site=$A$245,IF(Provider=$B358,J))))</f>
        <v>6</v>
      </c>
      <c r="L358" s="26"/>
      <c r="M358" s="27">
        <f t="shared" si="181"/>
        <v>3.231597845601436E-2</v>
      </c>
      <c r="N358" s="27">
        <f t="shared" si="169"/>
        <v>6.6920717538804719E-3</v>
      </c>
      <c r="O358" s="44"/>
      <c r="P358" s="25">
        <f t="array" ref="P358">SUM(IF(Period=$P$2,IF(Site=$A$245,IF(Provider=$B358,I))))</f>
        <v>66</v>
      </c>
      <c r="Q358" s="26">
        <f t="array" ref="Q358">SUM(IF(Period=$P$2,IF(Site=$A$245,IF(Provider=$B358,J))))</f>
        <v>6.0909090909090908</v>
      </c>
      <c r="R358" s="26"/>
      <c r="S358" s="27">
        <f t="shared" si="182"/>
        <v>5.4693877551020405E-2</v>
      </c>
      <c r="T358" s="27">
        <f t="shared" si="170"/>
        <v>1.1584346723531785E-2</v>
      </c>
      <c r="U358" s="44"/>
      <c r="V358" s="25">
        <f t="array" ref="V358">SUM(IF(Period=$V$2,IF(Site=$A$245,IF(Provider=$B358,I))))</f>
        <v>46</v>
      </c>
      <c r="W358" s="26">
        <f t="array" ref="W358">SUM(IF(Period=$V$2,IF(Site=$A$245,IF(Provider=$B358,J))))</f>
        <v>5.0434782608695654</v>
      </c>
      <c r="X358" s="26"/>
      <c r="Y358" s="27">
        <f t="shared" si="183"/>
        <v>3.4395848776871761E-2</v>
      </c>
      <c r="Z358" s="27">
        <f t="shared" si="171"/>
        <v>7.016270489324382E-3</v>
      </c>
      <c r="AA358" s="44"/>
      <c r="AB358" s="25">
        <f t="array" ref="AB358">SUM(IF(Period=$AB$2,IF(Site=$A$245,IF(Provider=$B358,I))))</f>
        <v>42</v>
      </c>
      <c r="AC358" s="26">
        <f t="array" ref="AC358">SUM(IF(Period=$AB$2,IF(Site=$A$245,IF(Provider=$B358,J))))</f>
        <v>6.3571428571428568</v>
      </c>
      <c r="AD358" s="26"/>
      <c r="AE358" s="27">
        <f t="shared" si="184"/>
        <v>3.8819424251235822E-2</v>
      </c>
      <c r="AF358" s="27">
        <f t="shared" si="172"/>
        <v>8.0322493306458891E-3</v>
      </c>
      <c r="AG358" s="44"/>
      <c r="AH358" s="25">
        <f t="array" ref="AH358">SUM(IF(Period=$AH$2,IF(Site=$A$245,IF(Provider=$B358,I))))</f>
        <v>63</v>
      </c>
      <c r="AI358" s="26">
        <f t="array" ref="AI358">SUM(IF(Period=$AH$2,IF(Site=$A$245,IF(Provider=$B358,J))))</f>
        <v>3.9682539682539701</v>
      </c>
      <c r="AJ358" s="26"/>
      <c r="AK358" s="27">
        <f t="shared" si="185"/>
        <v>4.3645251396648065E-2</v>
      </c>
      <c r="AL358" s="27">
        <f t="shared" si="173"/>
        <v>8.5132466117278528E-3</v>
      </c>
      <c r="AM358" s="44"/>
      <c r="AN358" s="25">
        <f t="array" ref="AN358">SUM(IF(Period=$AN$2,IF(Site=$A$245,IF(Provider=$B358,I))))</f>
        <v>111</v>
      </c>
      <c r="AO358" s="26">
        <f t="array" ref="AO358">SUM(IF(Period=$AN$2,IF(Site=$A$245,IF(Provider=$B358,J))))</f>
        <v>5.6846846846846804</v>
      </c>
      <c r="AP358" s="26"/>
      <c r="AQ358" s="27">
        <f t="shared" si="186"/>
        <v>9.7814292357773919E-2</v>
      </c>
      <c r="AR358" s="27">
        <f t="shared" si="174"/>
        <v>2.017908538535336E-2</v>
      </c>
      <c r="AS358" s="44"/>
      <c r="AT358" s="25">
        <f t="array" ref="AT358">SUM(IF(Period=$AT$2,IF(Site=$A$245,IF(Provider=$B358,I))))</f>
        <v>86</v>
      </c>
      <c r="AU358" s="26">
        <f t="array" ref="AU358">SUM(IF(Period=$AT$2,IF(Site=$A$245,IF(Provider=$B358,J))))</f>
        <v>6.0697674418604697</v>
      </c>
      <c r="AV358" s="26"/>
      <c r="AW358" s="27">
        <f t="shared" si="187"/>
        <v>8.0930232558139595E-2</v>
      </c>
      <c r="AX358" s="27">
        <f t="shared" si="175"/>
        <v>1.6447679364779293E-2</v>
      </c>
      <c r="AY358" s="44"/>
      <c r="AZ358" s="25">
        <f t="array" ref="AZ358">SUM(IF(Period=$AZ$2,IF(Site=$A$245,IF(Provider=$B358,I))))</f>
        <v>22</v>
      </c>
      <c r="BA358" s="26">
        <f t="array" ref="BA358">SUM(IF(Period=$AZ$2,IF(Site=$A$245,IF(Provider=$B358,J))))</f>
        <v>7.5909090909090899</v>
      </c>
      <c r="BB358" s="26"/>
      <c r="BC358" s="27">
        <f t="shared" si="188"/>
        <v>2.6253733689671432E-2</v>
      </c>
      <c r="BD358" s="27">
        <f t="shared" si="176"/>
        <v>5.4416892046009963E-3</v>
      </c>
      <c r="BE358" s="44"/>
      <c r="BF358" s="25">
        <f t="array" ref="BF358">SUM(IF(Period=$BF$2,IF(Site=$A$245,IF(Provider=$B358,I))))</f>
        <v>82</v>
      </c>
      <c r="BG358" s="26">
        <f t="array" ref="BG358">SUM(IF(Period=$BF$2,IF(Site=$A$245,IF(Provider=$B358,J))))</f>
        <v>6.9146341463414602</v>
      </c>
      <c r="BH358" s="26"/>
      <c r="BI358" s="27">
        <f t="shared" si="189"/>
        <v>8.6157118978878552E-2</v>
      </c>
      <c r="BJ358" s="27">
        <f t="shared" si="177"/>
        <v>1.7544402500154703E-2</v>
      </c>
      <c r="BK358" s="44"/>
      <c r="BL358" s="25">
        <f t="array" ref="BL358">SUM(IF(Period=$BL$2,IF(Site=$A$245,IF(Provider=$B358,I))))</f>
        <v>22</v>
      </c>
      <c r="BM358" s="26">
        <f t="array" ref="BM358">SUM(IF(Period=$BL$2,IF(Site=$A$245,IF(Provider=$B358,J))))</f>
        <v>9.3181818181818201</v>
      </c>
      <c r="BN358" s="26"/>
      <c r="BO358" s="27">
        <f t="shared" si="190"/>
        <v>3.2570702256116947E-2</v>
      </c>
      <c r="BP358" s="27">
        <f t="shared" si="178"/>
        <v>6.3737835400926547E-3</v>
      </c>
      <c r="BQ358" s="44"/>
      <c r="BR358" s="25">
        <f t="array" ref="BR358">SUM(IF(Period=$BR$2,IF(Site=$A$245,IF(Provider=$B358,I))))</f>
        <v>87</v>
      </c>
      <c r="BS358" s="26">
        <f t="array" ref="BS358">SUM(IF(Period=$BR$2,IF(Site=$A$245,IF(Provider=$B358,J))))</f>
        <v>13.241379310344801</v>
      </c>
      <c r="BT358" s="26"/>
      <c r="BU358" s="27">
        <f t="shared" si="191"/>
        <v>0.17021276595744644</v>
      </c>
      <c r="BV358" s="27">
        <f t="shared" si="179"/>
        <v>3.3791909888240226E-2</v>
      </c>
    </row>
    <row r="359" spans="2:74" outlineLevel="1" x14ac:dyDescent="0.25">
      <c r="B359" s="20" t="s">
        <v>800</v>
      </c>
      <c r="C359" s="44"/>
      <c r="D359" s="25">
        <f t="array" ref="D359">SUM(IF(Period=$D$2,IF(Site=$A$245,IF(Provider=$B359,I))))</f>
        <v>0</v>
      </c>
      <c r="E359" s="26">
        <f t="array" ref="E359">SUM(IF(Period=$D$2,IF(Site=$A$245,IF(Provider=$B359,J))))</f>
        <v>0</v>
      </c>
      <c r="F359" s="26"/>
      <c r="G359" s="27">
        <f t="shared" si="180"/>
        <v>0</v>
      </c>
      <c r="H359" s="27">
        <f t="shared" si="168"/>
        <v>0</v>
      </c>
      <c r="I359" s="44"/>
      <c r="J359" s="25">
        <f t="array" ref="J359">SUM(IF(Period=$J$2,IF(Site=$A$245,IF(Provider=$B359,I))))</f>
        <v>133</v>
      </c>
      <c r="K359" s="26">
        <f t="array" ref="K359">SUM(IF(Period=$J$2,IF(Site=$A$245,IF(Provider=$B359,J))))</f>
        <v>6.6992481203007515</v>
      </c>
      <c r="L359" s="26"/>
      <c r="M359" s="27">
        <f t="shared" si="181"/>
        <v>0.13330341113105923</v>
      </c>
      <c r="N359" s="27">
        <f t="shared" si="169"/>
        <v>2.7604795984756948E-2</v>
      </c>
      <c r="O359" s="44"/>
      <c r="P359" s="25">
        <f t="array" ref="P359">SUM(IF(Period=$P$2,IF(Site=$A$245,IF(Provider=$B359,I))))</f>
        <v>193</v>
      </c>
      <c r="Q359" s="26">
        <f t="array" ref="Q359">SUM(IF(Period=$P$2,IF(Site=$A$245,IF(Provider=$B359,J))))</f>
        <v>7.6891191709844557</v>
      </c>
      <c r="R359" s="26"/>
      <c r="S359" s="27">
        <f t="shared" si="182"/>
        <v>0.20190476190476189</v>
      </c>
      <c r="T359" s="27">
        <f t="shared" si="170"/>
        <v>4.2764105815226786E-2</v>
      </c>
      <c r="U359" s="44"/>
      <c r="V359" s="25">
        <f t="array" ref="V359">SUM(IF(Period=$V$2,IF(Site=$A$245,IF(Provider=$B359,I))))</f>
        <v>206</v>
      </c>
      <c r="W359" s="26">
        <f t="array" ref="W359">SUM(IF(Period=$V$2,IF(Site=$A$245,IF(Provider=$B359,J))))</f>
        <v>5.7766990291262132</v>
      </c>
      <c r="X359" s="26"/>
      <c r="Y359" s="27">
        <f t="shared" si="183"/>
        <v>0.17642698295033357</v>
      </c>
      <c r="Z359" s="27">
        <f t="shared" si="171"/>
        <v>3.5988628803000057E-2</v>
      </c>
      <c r="AA359" s="44"/>
      <c r="AB359" s="25">
        <f t="array" ref="AB359">SUM(IF(Period=$AB$2,IF(Site=$A$245,IF(Provider=$B359,I))))</f>
        <v>204</v>
      </c>
      <c r="AC359" s="26">
        <f t="array" ref="AC359">SUM(IF(Period=$AB$2,IF(Site=$A$245,IF(Provider=$B359,J))))</f>
        <v>4.4411764705882355</v>
      </c>
      <c r="AD359" s="26"/>
      <c r="AE359" s="27">
        <f t="shared" si="184"/>
        <v>0.13172433847048562</v>
      </c>
      <c r="AF359" s="27">
        <f t="shared" si="172"/>
        <v>2.7255497728708524E-2</v>
      </c>
      <c r="AG359" s="44"/>
      <c r="AH359" s="25">
        <f t="array" ref="AH359">SUM(IF(Period=$AH$2,IF(Site=$A$245,IF(Provider=$B359,I))))</f>
        <v>164</v>
      </c>
      <c r="AI359" s="26">
        <f t="array" ref="AI359">SUM(IF(Period=$AH$2,IF(Site=$A$245,IF(Provider=$B359,J))))</f>
        <v>4.4085365853658498</v>
      </c>
      <c r="AJ359" s="26"/>
      <c r="AK359" s="27">
        <f t="shared" si="185"/>
        <v>0.12622206703910605</v>
      </c>
      <c r="AL359" s="27">
        <f t="shared" si="173"/>
        <v>2.4620309201116915E-2</v>
      </c>
      <c r="AM359" s="44"/>
      <c r="AN359" s="25">
        <f t="array" ref="AN359">SUM(IF(Period=$AN$2,IF(Site=$A$245,IF(Provider=$B359,I))))</f>
        <v>178</v>
      </c>
      <c r="AO359" s="26">
        <f t="array" ref="AO359">SUM(IF(Period=$AN$2,IF(Site=$A$245,IF(Provider=$B359,J))))</f>
        <v>5.3707865168539302</v>
      </c>
      <c r="AP359" s="26"/>
      <c r="AQ359" s="27">
        <f t="shared" si="186"/>
        <v>0.1481940784374515</v>
      </c>
      <c r="AR359" s="27">
        <f t="shared" si="174"/>
        <v>3.0572433642468807E-2</v>
      </c>
      <c r="AS359" s="44"/>
      <c r="AT359" s="25">
        <f t="array" ref="AT359">SUM(IF(Period=$AT$2,IF(Site=$A$245,IF(Provider=$B359,I))))</f>
        <v>172</v>
      </c>
      <c r="AU359" s="26">
        <f t="array" ref="AU359">SUM(IF(Period=$AT$2,IF(Site=$A$245,IF(Provider=$B359,J))))</f>
        <v>5.6395348837209296</v>
      </c>
      <c r="AV359" s="26"/>
      <c r="AW359" s="27">
        <f t="shared" si="187"/>
        <v>0.15038759689922479</v>
      </c>
      <c r="AX359" s="27">
        <f t="shared" si="175"/>
        <v>3.056369537133314E-2</v>
      </c>
      <c r="AY359" s="44"/>
      <c r="AZ359" s="25">
        <f t="array" ref="AZ359">SUM(IF(Period=$AZ$2,IF(Site=$A$245,IF(Provider=$B359,I))))</f>
        <v>152</v>
      </c>
      <c r="BA359" s="26">
        <f t="array" ref="BA359">SUM(IF(Period=$AZ$2,IF(Site=$A$245,IF(Provider=$B359,J))))</f>
        <v>21.4701986754967</v>
      </c>
      <c r="BB359" s="26"/>
      <c r="BC359" s="27">
        <f t="shared" si="188"/>
        <v>0.51304357784554289</v>
      </c>
      <c r="BD359" s="27">
        <f t="shared" si="176"/>
        <v>0.10634006317167384</v>
      </c>
      <c r="BE359" s="44"/>
      <c r="BF359" s="25">
        <f t="array" ref="BF359">SUM(IF(Period=$BF$2,IF(Site=$A$245,IF(Provider=$B359,I))))</f>
        <v>109</v>
      </c>
      <c r="BG359" s="26">
        <f t="array" ref="BG359">SUM(IF(Period=$BF$2,IF(Site=$A$245,IF(Provider=$B359,J))))</f>
        <v>7.9541284403669703</v>
      </c>
      <c r="BH359" s="26"/>
      <c r="BI359" s="27">
        <f t="shared" si="189"/>
        <v>0.13174289621638044</v>
      </c>
      <c r="BJ359" s="27">
        <f t="shared" si="177"/>
        <v>2.6827155145739211E-2</v>
      </c>
      <c r="BK359" s="44"/>
      <c r="BL359" s="25">
        <f t="array" ref="BL359">SUM(IF(Period=$BL$2,IF(Site=$A$245,IF(Provider=$B359,I))))</f>
        <v>96</v>
      </c>
      <c r="BM359" s="26">
        <f t="array" ref="BM359">SUM(IF(Period=$BL$2,IF(Site=$A$245,IF(Provider=$B359,J))))</f>
        <v>6.5416666666666696</v>
      </c>
      <c r="BN359" s="26"/>
      <c r="BO359" s="27">
        <f t="shared" si="190"/>
        <v>9.9777565935811927E-2</v>
      </c>
      <c r="BP359" s="27">
        <f t="shared" si="178"/>
        <v>1.9525541771600916E-2</v>
      </c>
      <c r="BQ359" s="44"/>
      <c r="BR359" s="25">
        <f t="array" ref="BR359">SUM(IF(Period=$BR$2,IF(Site=$A$245,IF(Provider=$B359,I))))</f>
        <v>78</v>
      </c>
      <c r="BS359" s="26">
        <f t="array" ref="BS359">SUM(IF(Period=$BR$2,IF(Site=$A$245,IF(Provider=$B359,J))))</f>
        <v>7.9102564102564097</v>
      </c>
      <c r="BT359" s="26"/>
      <c r="BU359" s="27">
        <f t="shared" si="191"/>
        <v>9.1164302600472799E-2</v>
      </c>
      <c r="BV359" s="27">
        <f t="shared" si="179"/>
        <v>1.8098618403684257E-2</v>
      </c>
    </row>
    <row r="360" spans="2:74" outlineLevel="1" x14ac:dyDescent="0.25">
      <c r="B360" s="20" t="s">
        <v>801</v>
      </c>
      <c r="C360" s="44"/>
      <c r="D360" s="25">
        <f t="array" ref="D360">SUM(IF(Period=$D$2,IF(Site=$A$245,IF(Provider=$B360,I))))</f>
        <v>0</v>
      </c>
      <c r="E360" s="26">
        <f t="array" ref="E360">SUM(IF(Period=$D$2,IF(Site=$A$245,IF(Provider=$B360,J))))</f>
        <v>0</v>
      </c>
      <c r="F360" s="26"/>
      <c r="G360" s="27">
        <f t="shared" si="180"/>
        <v>0</v>
      </c>
      <c r="H360" s="27">
        <f t="shared" si="168"/>
        <v>0</v>
      </c>
      <c r="I360" s="44"/>
      <c r="J360" s="25">
        <f t="array" ref="J360">SUM(IF(Period=$J$2,IF(Site=$A$245,IF(Provider=$B360,I))))</f>
        <v>110</v>
      </c>
      <c r="K360" s="26">
        <f t="array" ref="K360">SUM(IF(Period=$J$2,IF(Site=$A$245,IF(Provider=$B360,J))))</f>
        <v>7.5727272727272723</v>
      </c>
      <c r="L360" s="26"/>
      <c r="M360" s="27">
        <f t="shared" si="181"/>
        <v>0.12462597247157389</v>
      </c>
      <c r="N360" s="27">
        <f t="shared" si="169"/>
        <v>2.5807850791585336E-2</v>
      </c>
      <c r="O360" s="44"/>
      <c r="P360" s="25">
        <f t="array" ref="P360">SUM(IF(Period=$P$2,IF(Site=$A$245,IF(Provider=$B360,I))))</f>
        <v>183</v>
      </c>
      <c r="Q360" s="26">
        <f t="array" ref="Q360">SUM(IF(Period=$P$2,IF(Site=$A$245,IF(Provider=$B360,J))))</f>
        <v>5.8469945355191255</v>
      </c>
      <c r="R360" s="26"/>
      <c r="S360" s="27">
        <f t="shared" si="182"/>
        <v>0.14557823129251701</v>
      </c>
      <c r="T360" s="27">
        <f t="shared" si="170"/>
        <v>3.0833957696962708E-2</v>
      </c>
      <c r="U360" s="44"/>
      <c r="V360" s="25">
        <f t="array" ref="V360">SUM(IF(Period=$V$2,IF(Site=$A$245,IF(Provider=$B360,I))))</f>
        <v>113</v>
      </c>
      <c r="W360" s="26">
        <f t="array" ref="W360">SUM(IF(Period=$V$2,IF(Site=$A$245,IF(Provider=$B360,J))))</f>
        <v>4.610619469026549</v>
      </c>
      <c r="X360" s="26"/>
      <c r="Y360" s="27">
        <f t="shared" si="183"/>
        <v>7.7242401779095637E-2</v>
      </c>
      <c r="Z360" s="27">
        <f t="shared" si="171"/>
        <v>1.5756366055767256E-2</v>
      </c>
      <c r="AA360" s="44"/>
      <c r="AB360" s="25">
        <f t="array" ref="AB360">SUM(IF(Period=$AB$2,IF(Site=$A$245,IF(Provider=$B360,I))))</f>
        <v>144</v>
      </c>
      <c r="AC360" s="26">
        <f t="array" ref="AC360">SUM(IF(Period=$AB$2,IF(Site=$A$245,IF(Provider=$B360,J))))</f>
        <v>5.6875</v>
      </c>
      <c r="AD360" s="26"/>
      <c r="AE360" s="27">
        <f t="shared" si="184"/>
        <v>0.11907531259086945</v>
      </c>
      <c r="AF360" s="27">
        <f t="shared" si="172"/>
        <v>2.4638247946812672E-2</v>
      </c>
      <c r="AG360" s="44"/>
      <c r="AH360" s="25">
        <f t="array" ref="AH360">SUM(IF(Period=$AH$2,IF(Site=$A$245,IF(Provider=$B360,I))))</f>
        <v>172</v>
      </c>
      <c r="AI360" s="26">
        <f t="array" ref="AI360">SUM(IF(Period=$AH$2,IF(Site=$A$245,IF(Provider=$B360,J))))</f>
        <v>5.1104651162790704</v>
      </c>
      <c r="AJ360" s="26"/>
      <c r="AK360" s="27">
        <f t="shared" si="185"/>
        <v>0.15345670391061456</v>
      </c>
      <c r="AL360" s="27">
        <f t="shared" si="173"/>
        <v>2.9932575086835118E-2</v>
      </c>
      <c r="AM360" s="44"/>
      <c r="AN360" s="25">
        <f t="array" ref="AN360">SUM(IF(Period=$AN$2,IF(Site=$A$245,IF(Provider=$B360,I))))</f>
        <v>126</v>
      </c>
      <c r="AO360" s="26">
        <f t="array" ref="AO360">SUM(IF(Period=$AN$2,IF(Site=$A$245,IF(Provider=$B360,J))))</f>
        <v>6.3015873015872996</v>
      </c>
      <c r="AP360" s="26"/>
      <c r="AQ360" s="27">
        <f t="shared" si="186"/>
        <v>0.12308169276081224</v>
      </c>
      <c r="AR360" s="27">
        <f t="shared" si="174"/>
        <v>2.5391749280460497E-2</v>
      </c>
      <c r="AS360" s="44"/>
      <c r="AT360" s="25">
        <f t="array" ref="AT360">SUM(IF(Period=$AT$2,IF(Site=$A$245,IF(Provider=$B360,I))))</f>
        <v>113</v>
      </c>
      <c r="AU360" s="26">
        <f t="array" ref="AU360">SUM(IF(Period=$AT$2,IF(Site=$A$245,IF(Provider=$B360,J))))</f>
        <v>6.0619469026548698</v>
      </c>
      <c r="AV360" s="26"/>
      <c r="AW360" s="27">
        <f t="shared" si="187"/>
        <v>0.10620155038759695</v>
      </c>
      <c r="AX360" s="27">
        <f t="shared" si="175"/>
        <v>2.1583640545735271E-2</v>
      </c>
      <c r="AY360" s="44"/>
      <c r="AZ360" s="25">
        <f t="array" ref="AZ360">SUM(IF(Period=$AZ$2,IF(Site=$A$245,IF(Provider=$B360,I))))</f>
        <v>125</v>
      </c>
      <c r="BA360" s="26">
        <f t="array" ref="BA360">SUM(IF(Period=$AZ$2,IF(Site=$A$245,IF(Provider=$B360,J))))</f>
        <v>9.4719999999999995</v>
      </c>
      <c r="BB360" s="26"/>
      <c r="BC360" s="27">
        <f t="shared" si="188"/>
        <v>0.18613425562018551</v>
      </c>
      <c r="BD360" s="27">
        <f t="shared" si="176"/>
        <v>3.8580598911662156E-2</v>
      </c>
      <c r="BE360" s="44"/>
      <c r="BF360" s="25">
        <f t="array" ref="BF360">SUM(IF(Period=$BF$2,IF(Site=$A$245,IF(Provider=$B360,I))))</f>
        <v>140</v>
      </c>
      <c r="BG360" s="26">
        <f t="array" ref="BG360">SUM(IF(Period=$BF$2,IF(Site=$A$245,IF(Provider=$B360,J))))</f>
        <v>7.6928571428571404</v>
      </c>
      <c r="BH360" s="26"/>
      <c r="BI360" s="27">
        <f t="shared" si="189"/>
        <v>0.16365294028263175</v>
      </c>
      <c r="BJ360" s="27">
        <f t="shared" si="177"/>
        <v>3.3325081997648359E-2</v>
      </c>
      <c r="BK360" s="44"/>
      <c r="BL360" s="25">
        <f t="array" ref="BL360">SUM(IF(Period=$BL$2,IF(Site=$A$245,IF(Provider=$B360,I))))</f>
        <v>115</v>
      </c>
      <c r="BM360" s="26">
        <f t="array" ref="BM360">SUM(IF(Period=$BL$2,IF(Site=$A$245,IF(Provider=$B360,J))))</f>
        <v>7.4869565217391303</v>
      </c>
      <c r="BN360" s="26"/>
      <c r="BO360" s="27">
        <f t="shared" si="190"/>
        <v>0.13679694947569113</v>
      </c>
      <c r="BP360" s="27">
        <f t="shared" si="178"/>
        <v>2.6769890868389143E-2</v>
      </c>
      <c r="BQ360" s="44"/>
      <c r="BR360" s="25">
        <f t="array" ref="BR360">SUM(IF(Period=$BR$2,IF(Site=$A$245,IF(Provider=$B360,I))))</f>
        <v>63</v>
      </c>
      <c r="BS360" s="26">
        <f t="array" ref="BS360">SUM(IF(Period=$BR$2,IF(Site=$A$245,IF(Provider=$B360,J))))</f>
        <v>7.7936507936507899</v>
      </c>
      <c r="BT360" s="26"/>
      <c r="BU360" s="27">
        <f t="shared" si="191"/>
        <v>7.2547281323877028E-2</v>
      </c>
      <c r="BV360" s="27">
        <f t="shared" si="179"/>
        <v>1.4402628259657968E-2</v>
      </c>
    </row>
    <row r="361" spans="2:74" outlineLevel="1" x14ac:dyDescent="0.25">
      <c r="B361" s="20" t="s">
        <v>987</v>
      </c>
      <c r="C361" s="44"/>
      <c r="D361" s="25">
        <f t="array" ref="D361">SUM(IF(Period=$D$2,IF(Site=$A$245,IF(Provider=$B361,I))))</f>
        <v>0</v>
      </c>
      <c r="E361" s="26">
        <f t="array" ref="E361">SUM(IF(Period=$D$2,IF(Site=$A$245,IF(Provider=$B361,J))))</f>
        <v>0</v>
      </c>
      <c r="F361" s="26"/>
      <c r="G361" s="27">
        <f t="shared" si="180"/>
        <v>0</v>
      </c>
      <c r="H361" s="27">
        <f t="shared" si="168"/>
        <v>0</v>
      </c>
      <c r="I361" s="44"/>
      <c r="J361" s="25">
        <f t="array" ref="J361">SUM(IF(Period=$J$2,IF(Site=$A$245,IF(Provider=$B361,I))))</f>
        <v>0</v>
      </c>
      <c r="K361" s="26">
        <f t="array" ref="K361">SUM(IF(Period=$J$2,IF(Site=$A$245,IF(Provider=$B361,J))))</f>
        <v>0</v>
      </c>
      <c r="L361" s="26"/>
      <c r="M361" s="27">
        <f t="shared" si="181"/>
        <v>0</v>
      </c>
      <c r="N361" s="27">
        <f t="shared" si="169"/>
        <v>0</v>
      </c>
      <c r="O361" s="44"/>
      <c r="P361" s="25">
        <f t="array" ref="P361">SUM(IF(Period=$P$2,IF(Site=$A$245,IF(Provider=$B361,I))))</f>
        <v>0</v>
      </c>
      <c r="Q361" s="26">
        <f t="array" ref="Q361">SUM(IF(Period=$P$2,IF(Site=$A$245,IF(Provider=$B361,J))))</f>
        <v>0</v>
      </c>
      <c r="R361" s="26"/>
      <c r="S361" s="27">
        <f t="shared" si="182"/>
        <v>0</v>
      </c>
      <c r="T361" s="27">
        <f t="shared" si="170"/>
        <v>0</v>
      </c>
      <c r="U361" s="44"/>
      <c r="V361" s="25">
        <f t="array" ref="V361">SUM(IF(Period=$V$2,IF(Site=$A$245,IF(Provider=$B361,I))))</f>
        <v>0</v>
      </c>
      <c r="W361" s="26">
        <f t="array" ref="W361">SUM(IF(Period=$V$2,IF(Site=$A$245,IF(Provider=$B361,J))))</f>
        <v>0</v>
      </c>
      <c r="X361" s="26"/>
      <c r="Y361" s="27">
        <f t="shared" si="183"/>
        <v>0</v>
      </c>
      <c r="Z361" s="27">
        <f t="shared" si="171"/>
        <v>0</v>
      </c>
      <c r="AA361" s="44"/>
      <c r="AB361" s="25">
        <f t="array" ref="AB361">SUM(IF(Period=$AB$2,IF(Site=$A$245,IF(Provider=$B361,I))))</f>
        <v>0</v>
      </c>
      <c r="AC361" s="26">
        <f t="array" ref="AC361">SUM(IF(Period=$AB$2,IF(Site=$A$245,IF(Provider=$B361,J))))</f>
        <v>0</v>
      </c>
      <c r="AD361" s="26"/>
      <c r="AE361" s="27">
        <f t="shared" si="184"/>
        <v>0</v>
      </c>
      <c r="AF361" s="27">
        <f t="shared" si="172"/>
        <v>0</v>
      </c>
      <c r="AG361" s="44"/>
      <c r="AH361" s="25">
        <f t="array" ref="AH361">SUM(IF(Period=$AH$2,IF(Site=$A$245,IF(Provider=$B361,I))))</f>
        <v>0</v>
      </c>
      <c r="AI361" s="26">
        <f t="array" ref="AI361">SUM(IF(Period=$AH$2,IF(Site=$A$245,IF(Provider=$B361,J))))</f>
        <v>0</v>
      </c>
      <c r="AJ361" s="26"/>
      <c r="AK361" s="27">
        <f t="shared" si="185"/>
        <v>0</v>
      </c>
      <c r="AL361" s="27">
        <f t="shared" si="173"/>
        <v>0</v>
      </c>
      <c r="AM361" s="44"/>
      <c r="AN361" s="25">
        <f t="array" ref="AN361">SUM(IF(Period=$AN$2,IF(Site=$A$245,IF(Provider=$B361,I))))</f>
        <v>0</v>
      </c>
      <c r="AO361" s="26">
        <f t="array" ref="AO361">SUM(IF(Period=$AN$2,IF(Site=$A$245,IF(Provider=$B361,J))))</f>
        <v>0</v>
      </c>
      <c r="AP361" s="26"/>
      <c r="AQ361" s="27">
        <f t="shared" si="186"/>
        <v>0</v>
      </c>
      <c r="AR361" s="27">
        <f t="shared" si="174"/>
        <v>0</v>
      </c>
      <c r="AS361" s="44"/>
      <c r="AT361" s="25">
        <f t="array" ref="AT361">SUM(IF(Period=$AT$2,IF(Site=$A$245,IF(Provider=$B361,I))))</f>
        <v>15</v>
      </c>
      <c r="AU361" s="26">
        <f t="array" ref="AU361">SUM(IF(Period=$AT$2,IF(Site=$A$245,IF(Provider=$B361,J))))</f>
        <v>7.2666666666666702</v>
      </c>
      <c r="AV361" s="26"/>
      <c r="AW361" s="27">
        <f t="shared" si="187"/>
        <v>1.6899224806201558E-2</v>
      </c>
      <c r="AX361" s="27">
        <f t="shared" si="175"/>
        <v>3.4344771087374375E-3</v>
      </c>
      <c r="AY361" s="44"/>
      <c r="AZ361" s="25">
        <f t="array" ref="AZ361">SUM(IF(Period=$AZ$2,IF(Site=$A$245,IF(Provider=$B361,I))))</f>
        <v>42</v>
      </c>
      <c r="BA361" s="26">
        <f t="array" ref="BA361">SUM(IF(Period=$AZ$2,IF(Site=$A$245,IF(Provider=$B361,J))))</f>
        <v>15.7380952380952</v>
      </c>
      <c r="BB361" s="26"/>
      <c r="BC361" s="27">
        <f t="shared" si="188"/>
        <v>0.10391447885552561</v>
      </c>
      <c r="BD361" s="27">
        <f t="shared" si="176"/>
        <v>2.1538662061324852E-2</v>
      </c>
      <c r="BE361" s="44"/>
      <c r="BF361" s="25">
        <f t="array" ref="BF361">SUM(IF(Period=$BF$2,IF(Site=$A$245,IF(Provider=$B361,I))))</f>
        <v>0</v>
      </c>
      <c r="BG361" s="26">
        <f t="array" ref="BG361">SUM(IF(Period=$BF$2,IF(Site=$A$245,IF(Provider=$B361,J))))</f>
        <v>0</v>
      </c>
      <c r="BH361" s="26"/>
      <c r="BI361" s="27">
        <f t="shared" si="189"/>
        <v>0</v>
      </c>
      <c r="BJ361" s="27">
        <f t="shared" si="177"/>
        <v>0</v>
      </c>
      <c r="BK361" s="44"/>
      <c r="BL361" s="25">
        <f t="array" ref="BL361">SUM(IF(Period=$BL$2,IF(Site=$A$245,IF(Provider=$B361,I))))</f>
        <v>0</v>
      </c>
      <c r="BM361" s="26">
        <f t="array" ref="BM361">SUM(IF(Period=$BL$2,IF(Site=$A$245,IF(Provider=$B361,J))))</f>
        <v>0</v>
      </c>
      <c r="BN361" s="26"/>
      <c r="BO361" s="27">
        <f t="shared" si="190"/>
        <v>0</v>
      </c>
      <c r="BP361" s="27">
        <f t="shared" si="178"/>
        <v>0</v>
      </c>
      <c r="BQ361" s="44"/>
      <c r="BR361" s="25">
        <f t="array" ref="BR361">SUM(IF(Period=$BR$2,IF(Site=$A$245,IF(Provider=$B361,I))))</f>
        <v>0</v>
      </c>
      <c r="BS361" s="26">
        <f t="array" ref="BS361">SUM(IF(Period=$BR$2,IF(Site=$A$245,IF(Provider=$B361,J))))</f>
        <v>0</v>
      </c>
      <c r="BT361" s="26"/>
      <c r="BU361" s="27">
        <f t="shared" si="191"/>
        <v>0</v>
      </c>
      <c r="BV361" s="27">
        <f t="shared" si="179"/>
        <v>0</v>
      </c>
    </row>
    <row r="362" spans="2:74" outlineLevel="1" x14ac:dyDescent="0.25">
      <c r="B362" s="20" t="s">
        <v>583</v>
      </c>
      <c r="C362" s="44"/>
      <c r="D362" s="25">
        <f t="array" ref="D362">SUM(IF(Period=$D$2,IF(Site=$A$245,IF(Provider=$B362,I))))</f>
        <v>179</v>
      </c>
      <c r="E362" s="26">
        <f t="array" ref="E362">SUM(IF(Period=$D$2,IF(Site=$A$245,IF(Provider=$B362,J))))</f>
        <v>8.949720670391061</v>
      </c>
      <c r="F362" s="26"/>
      <c r="G362" s="27">
        <f t="shared" si="180"/>
        <v>0.21784063094914333</v>
      </c>
      <c r="H362" s="27">
        <f t="shared" si="168"/>
        <v>4.6398470762012332E-2</v>
      </c>
      <c r="I362" s="44"/>
      <c r="J362" s="25">
        <f t="array" ref="J362">SUM(IF(Period=$J$2,IF(Site=$A$245,IF(Provider=$B362,I))))</f>
        <v>146</v>
      </c>
      <c r="K362" s="26">
        <f t="array" ref="K362">SUM(IF(Period=$J$2,IF(Site=$A$245,IF(Provider=$B362,J))))</f>
        <v>5.3150684931506849</v>
      </c>
      <c r="L362" s="26"/>
      <c r="M362" s="27">
        <f t="shared" si="181"/>
        <v>0.11609814482345901</v>
      </c>
      <c r="N362" s="27">
        <f t="shared" si="169"/>
        <v>2.4041887412089104E-2</v>
      </c>
      <c r="O362" s="44"/>
      <c r="P362" s="25">
        <f t="array" ref="P362">SUM(IF(Period=$P$2,IF(Site=$A$245,IF(Provider=$B362,I))))</f>
        <v>189</v>
      </c>
      <c r="Q362" s="26">
        <f t="array" ref="Q362">SUM(IF(Period=$P$2,IF(Site=$A$245,IF(Provider=$B362,J))))</f>
        <v>5.3015873015873014</v>
      </c>
      <c r="R362" s="26"/>
      <c r="S362" s="27">
        <f t="shared" si="182"/>
        <v>0.13632653061224489</v>
      </c>
      <c r="T362" s="27">
        <f t="shared" si="170"/>
        <v>2.8874416460146386E-2</v>
      </c>
      <c r="U362" s="44"/>
      <c r="V362" s="25">
        <f t="array" ref="V362">SUM(IF(Period=$V$2,IF(Site=$A$245,IF(Provider=$B362,I))))</f>
        <v>143</v>
      </c>
      <c r="W362" s="26">
        <f t="array" ref="W362">SUM(IF(Period=$V$2,IF(Site=$A$245,IF(Provider=$B362,J))))</f>
        <v>5.3566433566433567</v>
      </c>
      <c r="X362" s="26"/>
      <c r="Y362" s="27">
        <f t="shared" si="183"/>
        <v>0.11356560415122313</v>
      </c>
      <c r="Z362" s="27">
        <f t="shared" si="171"/>
        <v>2.31657896328555E-2</v>
      </c>
      <c r="AA362" s="44"/>
      <c r="AB362" s="25">
        <f t="array" ref="AB362">SUM(IF(Period=$AB$2,IF(Site=$A$245,IF(Provider=$B362,I))))</f>
        <v>179</v>
      </c>
      <c r="AC362" s="26">
        <f t="array" ref="AC362">SUM(IF(Period=$AB$2,IF(Site=$A$245,IF(Provider=$B362,J))))</f>
        <v>6.4134078212290504</v>
      </c>
      <c r="AD362" s="26"/>
      <c r="AE362" s="27">
        <f t="shared" si="184"/>
        <v>0.1669089851701076</v>
      </c>
      <c r="AF362" s="27">
        <f t="shared" si="172"/>
        <v>3.4535663788694687E-2</v>
      </c>
      <c r="AG362" s="44"/>
      <c r="AH362" s="25">
        <f t="array" ref="AH362">SUM(IF(Period=$AH$2,IF(Site=$A$245,IF(Provider=$B362,I))))</f>
        <v>189</v>
      </c>
      <c r="AI362" s="26">
        <f t="array" ref="AI362">SUM(IF(Period=$AH$2,IF(Site=$A$245,IF(Provider=$B362,J))))</f>
        <v>4.9735449735449704</v>
      </c>
      <c r="AJ362" s="26"/>
      <c r="AK362" s="27">
        <f t="shared" si="185"/>
        <v>0.16410614525139655</v>
      </c>
      <c r="AL362" s="27">
        <f t="shared" si="173"/>
        <v>3.2009807260096688E-2</v>
      </c>
      <c r="AM362" s="44"/>
      <c r="AN362" s="25">
        <f t="array" ref="AN362">SUM(IF(Period=$AN$2,IF(Site=$A$245,IF(Provider=$B362,I))))</f>
        <v>157</v>
      </c>
      <c r="AO362" s="26">
        <f t="array" ref="AO362">SUM(IF(Period=$AN$2,IF(Site=$A$245,IF(Provider=$B362,J))))</f>
        <v>9.0064102564102608</v>
      </c>
      <c r="AP362" s="26"/>
      <c r="AQ362" s="27">
        <f t="shared" si="186"/>
        <v>0.21919181681234085</v>
      </c>
      <c r="AR362" s="27">
        <f t="shared" si="174"/>
        <v>4.5219264798733963E-2</v>
      </c>
      <c r="AS362" s="44"/>
      <c r="AT362" s="25">
        <f t="array" ref="AT362">SUM(IF(Period=$AT$2,IF(Site=$A$245,IF(Provider=$B362,I))))</f>
        <v>182</v>
      </c>
      <c r="AU362" s="26">
        <f t="array" ref="AU362">SUM(IF(Period=$AT$2,IF(Site=$A$245,IF(Provider=$B362,J))))</f>
        <v>4.8461538461538503</v>
      </c>
      <c r="AV362" s="26"/>
      <c r="AW362" s="27">
        <f t="shared" si="187"/>
        <v>0.13674418604651176</v>
      </c>
      <c r="AX362" s="27">
        <f t="shared" si="175"/>
        <v>2.7790906512902946E-2</v>
      </c>
      <c r="AY362" s="44"/>
      <c r="AZ362" s="25">
        <f t="array" ref="AZ362">SUM(IF(Period=$AZ$2,IF(Site=$A$245,IF(Provider=$B362,I))))</f>
        <v>177</v>
      </c>
      <c r="BA362" s="26">
        <f t="array" ref="BA362">SUM(IF(Period=$AZ$2,IF(Site=$A$245,IF(Provider=$B362,J))))</f>
        <v>13.2881355932203</v>
      </c>
      <c r="BB362" s="26"/>
      <c r="BC362" s="27">
        <f t="shared" si="188"/>
        <v>0.36975318346171876</v>
      </c>
      <c r="BD362" s="27">
        <f t="shared" si="176"/>
        <v>7.6639838378571898E-2</v>
      </c>
      <c r="BE362" s="44"/>
      <c r="BF362" s="25">
        <f t="array" ref="BF362">SUM(IF(Period=$BF$2,IF(Site=$A$245,IF(Provider=$B362,I))))</f>
        <v>161</v>
      </c>
      <c r="BG362" s="26">
        <f t="array" ref="BG362">SUM(IF(Period=$BF$2,IF(Site=$A$245,IF(Provider=$B362,J))))</f>
        <v>5.8695652173913002</v>
      </c>
      <c r="BH362" s="26"/>
      <c r="BI362" s="27">
        <f t="shared" si="189"/>
        <v>0.14359519829813089</v>
      </c>
      <c r="BJ362" s="27">
        <f t="shared" si="177"/>
        <v>2.9240670833591168E-2</v>
      </c>
      <c r="BK362" s="44"/>
      <c r="BL362" s="25">
        <f t="array" ref="BL362">SUM(IF(Period=$BL$2,IF(Site=$A$245,IF(Provider=$B362,I))))</f>
        <v>137</v>
      </c>
      <c r="BM362" s="26">
        <f t="array" ref="BM362">SUM(IF(Period=$BL$2,IF(Site=$A$245,IF(Provider=$B362,J))))</f>
        <v>4.9854014598540104</v>
      </c>
      <c r="BN362" s="26"/>
      <c r="BO362" s="27">
        <f t="shared" si="190"/>
        <v>0.10851604702891633</v>
      </c>
      <c r="BP362" s="27">
        <f t="shared" si="178"/>
        <v>2.123558125796721E-2</v>
      </c>
      <c r="BQ362" s="44"/>
      <c r="BR362" s="25">
        <f t="array" ref="BR362">SUM(IF(Period=$BR$2,IF(Site=$A$245,IF(Provider=$B362,I))))</f>
        <v>118</v>
      </c>
      <c r="BS362" s="26">
        <f t="array" ref="BS362">SUM(IF(Period=$BR$2,IF(Site=$A$245,IF(Provider=$B362,J))))</f>
        <v>7.0338983050847501</v>
      </c>
      <c r="BT362" s="26"/>
      <c r="BU362" s="27">
        <f t="shared" si="191"/>
        <v>0.12263593380614665</v>
      </c>
      <c r="BV362" s="27">
        <f t="shared" si="179"/>
        <v>2.4346601742395366E-2</v>
      </c>
    </row>
    <row r="363" spans="2:74" outlineLevel="1" x14ac:dyDescent="0.25">
      <c r="B363" s="20" t="s">
        <v>621</v>
      </c>
      <c r="C363" s="44"/>
      <c r="D363" s="25">
        <f t="array" ref="D363">SUM(IF(Period=$D$2,IF(Site=$A$245,IF(Provider=$B363,I))))</f>
        <v>56</v>
      </c>
      <c r="E363" s="26">
        <f t="array" ref="E363">SUM(IF(Period=$D$2,IF(Site=$A$245,IF(Provider=$B363,J))))</f>
        <v>12.928571428571429</v>
      </c>
      <c r="F363" s="26"/>
      <c r="G363" s="27">
        <f t="shared" si="180"/>
        <v>9.8449823225455535E-2</v>
      </c>
      <c r="H363" s="27">
        <f t="shared" si="168"/>
        <v>2.0969096648999336E-2</v>
      </c>
      <c r="I363" s="44"/>
      <c r="J363" s="25">
        <f t="array" ref="J363">SUM(IF(Period=$J$2,IF(Site=$A$245,IF(Provider=$B363,I))))</f>
        <v>51</v>
      </c>
      <c r="K363" s="26">
        <f t="array" ref="K363">SUM(IF(Period=$J$2,IF(Site=$A$245,IF(Provider=$B363,J))))</f>
        <v>5.8627450980392153</v>
      </c>
      <c r="L363" s="26"/>
      <c r="M363" s="27">
        <f t="shared" si="181"/>
        <v>4.4733692399760619E-2</v>
      </c>
      <c r="N363" s="27">
        <f t="shared" si="169"/>
        <v>9.2635622889363934E-3</v>
      </c>
      <c r="O363" s="44"/>
      <c r="P363" s="25">
        <f t="array" ref="P363">SUM(IF(Period=$P$2,IF(Site=$A$245,IF(Provider=$B363,I))))</f>
        <v>50</v>
      </c>
      <c r="Q363" s="26">
        <f t="array" ref="Q363">SUM(IF(Period=$P$2,IF(Site=$A$245,IF(Provider=$B363,J))))</f>
        <v>6</v>
      </c>
      <c r="R363" s="26"/>
      <c r="S363" s="27">
        <f t="shared" si="182"/>
        <v>4.0816326530612242E-2</v>
      </c>
      <c r="T363" s="27">
        <f t="shared" si="170"/>
        <v>8.6450348683073022E-3</v>
      </c>
      <c r="U363" s="44"/>
      <c r="V363" s="25">
        <f t="array" ref="V363">SUM(IF(Period=$V$2,IF(Site=$A$245,IF(Provider=$B363,I))))</f>
        <v>50</v>
      </c>
      <c r="W363" s="26">
        <f t="array" ref="W363">SUM(IF(Period=$V$2,IF(Site=$A$245,IF(Provider=$B363,J))))</f>
        <v>4.6399999999999997</v>
      </c>
      <c r="X363" s="26"/>
      <c r="Y363" s="27">
        <f t="shared" si="183"/>
        <v>3.4395848776871754E-2</v>
      </c>
      <c r="Z363" s="27">
        <f t="shared" si="171"/>
        <v>7.0162704893243812E-3</v>
      </c>
      <c r="AA363" s="44"/>
      <c r="AB363" s="25">
        <f t="array" ref="AB363">SUM(IF(Period=$AB$2,IF(Site=$A$245,IF(Provider=$B363,I))))</f>
        <v>76</v>
      </c>
      <c r="AC363" s="26">
        <f t="array" ref="AC363">SUM(IF(Period=$AB$2,IF(Site=$A$245,IF(Provider=$B363,J))))</f>
        <v>4.7631578947368425</v>
      </c>
      <c r="AD363" s="26"/>
      <c r="AE363" s="27">
        <f t="shared" si="184"/>
        <v>5.2631578947368425E-2</v>
      </c>
      <c r="AF363" s="27">
        <f t="shared" si="172"/>
        <v>1.0890165759152854E-2</v>
      </c>
      <c r="AG363" s="44"/>
      <c r="AH363" s="25">
        <f t="array" ref="AH363">SUM(IF(Period=$AH$2,IF(Site=$A$245,IF(Provider=$B363,I))))</f>
        <v>25</v>
      </c>
      <c r="AI363" s="26">
        <f t="array" ref="AI363">SUM(IF(Period=$AH$2,IF(Site=$A$245,IF(Provider=$B363,J))))</f>
        <v>6</v>
      </c>
      <c r="AJ363" s="26"/>
      <c r="AK363" s="27">
        <f t="shared" si="185"/>
        <v>2.6187150837988823E-2</v>
      </c>
      <c r="AL363" s="27">
        <f t="shared" si="173"/>
        <v>5.1079479670367092E-3</v>
      </c>
      <c r="AM363" s="44"/>
      <c r="AN363" s="25">
        <f t="array" ref="AN363">SUM(IF(Period=$AN$2,IF(Site=$A$245,IF(Provider=$B363,I))))</f>
        <v>112</v>
      </c>
      <c r="AO363" s="26">
        <f t="array" ref="AO363">SUM(IF(Period=$AN$2,IF(Site=$A$245,IF(Provider=$B363,J))))</f>
        <v>5.6875</v>
      </c>
      <c r="AP363" s="26"/>
      <c r="AQ363" s="27">
        <f t="shared" si="186"/>
        <v>9.8744380716168048E-2</v>
      </c>
      <c r="AR363" s="27">
        <f t="shared" si="174"/>
        <v>2.0370962583946276E-2</v>
      </c>
      <c r="AS363" s="44"/>
      <c r="AT363" s="25">
        <f t="array" ref="AT363">SUM(IF(Period=$AT$2,IF(Site=$A$245,IF(Provider=$B363,I))))</f>
        <v>62</v>
      </c>
      <c r="AU363" s="26">
        <f t="array" ref="AU363">SUM(IF(Period=$AT$2,IF(Site=$A$245,IF(Provider=$B363,J))))</f>
        <v>5.1129032258064502</v>
      </c>
      <c r="AV363" s="26"/>
      <c r="AW363" s="27">
        <f t="shared" si="187"/>
        <v>4.914728682170541E-2</v>
      </c>
      <c r="AX363" s="27">
        <f t="shared" si="175"/>
        <v>9.988341683208871E-3</v>
      </c>
      <c r="AY363" s="44"/>
      <c r="AZ363" s="25">
        <f t="array" ref="AZ363">SUM(IF(Period=$AZ$2,IF(Site=$A$245,IF(Provider=$B363,I))))</f>
        <v>59</v>
      </c>
      <c r="BA363" s="26">
        <f t="array" ref="BA363">SUM(IF(Period=$AZ$2,IF(Site=$A$245,IF(Provider=$B363,J))))</f>
        <v>21.593220338983102</v>
      </c>
      <c r="BB363" s="26"/>
      <c r="BC363" s="27">
        <f t="shared" si="188"/>
        <v>0.20028297437509873</v>
      </c>
      <c r="BD363" s="27">
        <f t="shared" si="176"/>
        <v>4.1513245788393334E-2</v>
      </c>
      <c r="BE363" s="44"/>
      <c r="BF363" s="25">
        <f t="array" ref="BF363">SUM(IF(Period=$BF$2,IF(Site=$A$245,IF(Provider=$B363,I))))</f>
        <v>110</v>
      </c>
      <c r="BG363" s="26">
        <f t="array" ref="BG363">SUM(IF(Period=$BF$2,IF(Site=$A$245,IF(Provider=$B363,J))))</f>
        <v>6.1909090909090896</v>
      </c>
      <c r="BH363" s="26"/>
      <c r="BI363" s="27">
        <f t="shared" si="189"/>
        <v>0.10347971432912928</v>
      </c>
      <c r="BJ363" s="27">
        <f t="shared" si="177"/>
        <v>2.1071848505476817E-2</v>
      </c>
      <c r="BK363" s="44"/>
      <c r="BL363" s="25">
        <f t="array" ref="BL363">SUM(IF(Period=$BL$2,IF(Site=$A$245,IF(Provider=$B363,I))))</f>
        <v>136</v>
      </c>
      <c r="BM363" s="26">
        <f t="array" ref="BM363">SUM(IF(Period=$BL$2,IF(Site=$A$245,IF(Provider=$B363,J))))</f>
        <v>6.6617647058823497</v>
      </c>
      <c r="BN363" s="26"/>
      <c r="BO363" s="27">
        <f t="shared" si="190"/>
        <v>0.14394661582459478</v>
      </c>
      <c r="BP363" s="27">
        <f t="shared" si="178"/>
        <v>2.8169014084507029E-2</v>
      </c>
      <c r="BQ363" s="44"/>
      <c r="BR363" s="25">
        <f t="array" ref="BR363">SUM(IF(Period=$BR$2,IF(Site=$A$245,IF(Provider=$B363,I))))</f>
        <v>105</v>
      </c>
      <c r="BS363" s="26">
        <f t="array" ref="BS363">SUM(IF(Period=$BR$2,IF(Site=$A$245,IF(Provider=$B363,J))))</f>
        <v>6.5714285714285703</v>
      </c>
      <c r="BT363" s="26"/>
      <c r="BU363" s="27">
        <f t="shared" si="191"/>
        <v>0.10195035460992906</v>
      </c>
      <c r="BV363" s="27">
        <f t="shared" si="179"/>
        <v>2.023994602681059E-2</v>
      </c>
    </row>
    <row r="364" spans="2:74" outlineLevel="1" x14ac:dyDescent="0.25">
      <c r="B364" s="20" t="s">
        <v>809</v>
      </c>
      <c r="C364" s="44"/>
      <c r="D364" s="25">
        <f t="array" ref="D364">SUM(IF(Period=$D$2,IF(Site=$A$245,IF(Provider=$B364,I))))</f>
        <v>0</v>
      </c>
      <c r="E364" s="26">
        <f t="array" ref="E364">SUM(IF(Period=$D$2,IF(Site=$A$245,IF(Provider=$B364,J))))</f>
        <v>0</v>
      </c>
      <c r="F364" s="26"/>
      <c r="G364" s="27">
        <f t="shared" si="180"/>
        <v>0</v>
      </c>
      <c r="H364" s="27">
        <f t="shared" si="168"/>
        <v>0</v>
      </c>
      <c r="I364" s="44"/>
      <c r="J364" s="25">
        <f t="array" ref="J364">SUM(IF(Period=$J$2,IF(Site=$A$245,IF(Provider=$B364,I))))</f>
        <v>1</v>
      </c>
      <c r="K364" s="26">
        <f t="array" ref="K364">SUM(IF(Period=$J$2,IF(Site=$A$245,IF(Provider=$B364,J))))</f>
        <v>3</v>
      </c>
      <c r="L364" s="26"/>
      <c r="M364" s="27">
        <f t="shared" si="181"/>
        <v>4.4883303411131061E-4</v>
      </c>
      <c r="N364" s="27">
        <f t="shared" si="169"/>
        <v>9.294544102611767E-5</v>
      </c>
      <c r="O364" s="44"/>
      <c r="P364" s="25">
        <f t="array" ref="P364">SUM(IF(Period=$P$2,IF(Site=$A$245,IF(Provider=$B364,I))))</f>
        <v>0</v>
      </c>
      <c r="Q364" s="26">
        <f t="array" ref="Q364">SUM(IF(Period=$P$2,IF(Site=$A$245,IF(Provider=$B364,J))))</f>
        <v>0</v>
      </c>
      <c r="R364" s="26"/>
      <c r="S364" s="27">
        <f t="shared" si="182"/>
        <v>0</v>
      </c>
      <c r="T364" s="27">
        <f t="shared" si="170"/>
        <v>0</v>
      </c>
      <c r="U364" s="44"/>
      <c r="V364" s="25">
        <f t="array" ref="V364">SUM(IF(Period=$V$2,IF(Site=$A$245,IF(Provider=$B364,I))))</f>
        <v>0</v>
      </c>
      <c r="W364" s="26">
        <f t="array" ref="W364">SUM(IF(Period=$V$2,IF(Site=$A$245,IF(Provider=$B364,J))))</f>
        <v>0</v>
      </c>
      <c r="X364" s="26"/>
      <c r="Y364" s="27">
        <f t="shared" si="183"/>
        <v>0</v>
      </c>
      <c r="Z364" s="27">
        <f t="shared" si="171"/>
        <v>0</v>
      </c>
      <c r="AA364" s="44"/>
      <c r="AB364" s="25">
        <f t="array" ref="AB364">SUM(IF(Period=$AB$2,IF(Site=$A$245,IF(Provider=$B364,I))))</f>
        <v>0</v>
      </c>
      <c r="AC364" s="26">
        <f t="array" ref="AC364">SUM(IF(Period=$AB$2,IF(Site=$A$245,IF(Provider=$B364,J))))</f>
        <v>0</v>
      </c>
      <c r="AD364" s="26"/>
      <c r="AE364" s="27">
        <f t="shared" si="184"/>
        <v>0</v>
      </c>
      <c r="AF364" s="27">
        <f t="shared" si="172"/>
        <v>0</v>
      </c>
      <c r="AG364" s="44"/>
      <c r="AH364" s="25">
        <f t="array" ref="AH364">SUM(IF(Period=$AH$2,IF(Site=$A$245,IF(Provider=$B364,I))))</f>
        <v>0</v>
      </c>
      <c r="AI364" s="26">
        <f t="array" ref="AI364">SUM(IF(Period=$AH$2,IF(Site=$A$245,IF(Provider=$B364,J))))</f>
        <v>0</v>
      </c>
      <c r="AJ364" s="26"/>
      <c r="AK364" s="27">
        <f t="shared" si="185"/>
        <v>0</v>
      </c>
      <c r="AL364" s="27">
        <f t="shared" si="173"/>
        <v>0</v>
      </c>
      <c r="AM364" s="44"/>
      <c r="AN364" s="25">
        <f t="array" ref="AN364">SUM(IF(Period=$AN$2,IF(Site=$A$245,IF(Provider=$B364,I))))</f>
        <v>0</v>
      </c>
      <c r="AO364" s="26">
        <f t="array" ref="AO364">SUM(IF(Period=$AN$2,IF(Site=$A$245,IF(Provider=$B364,J))))</f>
        <v>0</v>
      </c>
      <c r="AP364" s="26"/>
      <c r="AQ364" s="27">
        <f t="shared" si="186"/>
        <v>0</v>
      </c>
      <c r="AR364" s="27">
        <f t="shared" si="174"/>
        <v>0</v>
      </c>
      <c r="AS364" s="44"/>
      <c r="AT364" s="25">
        <f t="array" ref="AT364">SUM(IF(Period=$AT$2,IF(Site=$A$245,IF(Provider=$B364,I))))</f>
        <v>0</v>
      </c>
      <c r="AU364" s="26">
        <f t="array" ref="AU364">SUM(IF(Period=$AT$2,IF(Site=$A$245,IF(Provider=$B364,J))))</f>
        <v>0</v>
      </c>
      <c r="AV364" s="26"/>
      <c r="AW364" s="27">
        <f t="shared" si="187"/>
        <v>0</v>
      </c>
      <c r="AX364" s="27">
        <f t="shared" si="175"/>
        <v>0</v>
      </c>
      <c r="AY364" s="44"/>
      <c r="AZ364" s="25">
        <f t="array" ref="AZ364">SUM(IF(Period=$AZ$2,IF(Site=$A$245,IF(Provider=$B364,I))))</f>
        <v>0</v>
      </c>
      <c r="BA364" s="26">
        <f t="array" ref="BA364">SUM(IF(Period=$AZ$2,IF(Site=$A$245,IF(Provider=$B364,J))))</f>
        <v>0</v>
      </c>
      <c r="BB364" s="26"/>
      <c r="BC364" s="27">
        <f t="shared" si="188"/>
        <v>0</v>
      </c>
      <c r="BD364" s="27">
        <f t="shared" si="176"/>
        <v>0</v>
      </c>
      <c r="BE364" s="44"/>
      <c r="BF364" s="25">
        <f t="array" ref="BF364">SUM(IF(Period=$BF$2,IF(Site=$A$245,IF(Provider=$B364,I))))</f>
        <v>0</v>
      </c>
      <c r="BG364" s="26">
        <f t="array" ref="BG364">SUM(IF(Period=$BF$2,IF(Site=$A$245,IF(Provider=$B364,J))))</f>
        <v>0</v>
      </c>
      <c r="BH364" s="26"/>
      <c r="BI364" s="27">
        <f t="shared" si="189"/>
        <v>0</v>
      </c>
      <c r="BJ364" s="27">
        <f t="shared" si="177"/>
        <v>0</v>
      </c>
      <c r="BK364" s="44"/>
      <c r="BL364" s="25">
        <f t="array" ref="BL364">SUM(IF(Period=$BL$2,IF(Site=$A$245,IF(Provider=$B364,I))))</f>
        <v>0</v>
      </c>
      <c r="BM364" s="26">
        <f t="array" ref="BM364">SUM(IF(Period=$BL$2,IF(Site=$A$245,IF(Provider=$B364,J))))</f>
        <v>0</v>
      </c>
      <c r="BN364" s="26"/>
      <c r="BO364" s="27">
        <f t="shared" si="190"/>
        <v>0</v>
      </c>
      <c r="BP364" s="27">
        <f t="shared" si="178"/>
        <v>0</v>
      </c>
      <c r="BQ364" s="44"/>
      <c r="BR364" s="25">
        <f t="array" ref="BR364">SUM(IF(Period=$BR$2,IF(Site=$A$245,IF(Provider=$B364,I))))</f>
        <v>0</v>
      </c>
      <c r="BS364" s="26">
        <f t="array" ref="BS364">SUM(IF(Period=$BR$2,IF(Site=$A$245,IF(Provider=$B364,J))))</f>
        <v>0</v>
      </c>
      <c r="BT364" s="26"/>
      <c r="BU364" s="27">
        <f t="shared" si="191"/>
        <v>0</v>
      </c>
      <c r="BV364" s="27">
        <f t="shared" si="179"/>
        <v>0</v>
      </c>
    </row>
    <row r="365" spans="2:74" outlineLevel="1" x14ac:dyDescent="0.25">
      <c r="B365" s="20" t="s">
        <v>985</v>
      </c>
      <c r="C365" s="44"/>
      <c r="D365" s="25">
        <f t="array" ref="D365">SUM(IF(Period=$D$2,IF(Site=$A$245,IF(Provider=$B365,I))))</f>
        <v>0</v>
      </c>
      <c r="E365" s="26">
        <f t="array" ref="E365">SUM(IF(Period=$D$2,IF(Site=$A$245,IF(Provider=$B365,J))))</f>
        <v>0</v>
      </c>
      <c r="F365" s="26"/>
      <c r="G365" s="27">
        <f t="shared" si="180"/>
        <v>0</v>
      </c>
      <c r="H365" s="27">
        <f t="shared" si="168"/>
        <v>0</v>
      </c>
      <c r="I365" s="44"/>
      <c r="J365" s="25">
        <f t="array" ref="J365">SUM(IF(Period=$J$2,IF(Site=$A$245,IF(Provider=$B365,I))))</f>
        <v>0</v>
      </c>
      <c r="K365" s="26">
        <f t="array" ref="K365">SUM(IF(Period=$J$2,IF(Site=$A$245,IF(Provider=$B365,J))))</f>
        <v>0</v>
      </c>
      <c r="L365" s="26"/>
      <c r="M365" s="27">
        <f t="shared" si="181"/>
        <v>0</v>
      </c>
      <c r="N365" s="27">
        <f t="shared" si="169"/>
        <v>0</v>
      </c>
      <c r="O365" s="44"/>
      <c r="P365" s="25">
        <f t="array" ref="P365">SUM(IF(Period=$P$2,IF(Site=$A$245,IF(Provider=$B365,I))))</f>
        <v>0</v>
      </c>
      <c r="Q365" s="26">
        <f t="array" ref="Q365">SUM(IF(Period=$P$2,IF(Site=$A$245,IF(Provider=$B365,J))))</f>
        <v>0</v>
      </c>
      <c r="R365" s="26"/>
      <c r="S365" s="27">
        <f t="shared" si="182"/>
        <v>0</v>
      </c>
      <c r="T365" s="27">
        <f t="shared" si="170"/>
        <v>0</v>
      </c>
      <c r="U365" s="44"/>
      <c r="V365" s="25">
        <f t="array" ref="V365">SUM(IF(Period=$V$2,IF(Site=$A$245,IF(Provider=$B365,I))))</f>
        <v>0</v>
      </c>
      <c r="W365" s="26">
        <f t="array" ref="W365">SUM(IF(Period=$V$2,IF(Site=$A$245,IF(Provider=$B365,J))))</f>
        <v>0</v>
      </c>
      <c r="X365" s="26"/>
      <c r="Y365" s="27">
        <f t="shared" si="183"/>
        <v>0</v>
      </c>
      <c r="Z365" s="27">
        <f t="shared" si="171"/>
        <v>0</v>
      </c>
      <c r="AA365" s="44"/>
      <c r="AB365" s="25">
        <f t="array" ref="AB365">SUM(IF(Period=$AB$2,IF(Site=$A$245,IF(Provider=$B365,I))))</f>
        <v>0</v>
      </c>
      <c r="AC365" s="26">
        <f t="array" ref="AC365">SUM(IF(Period=$AB$2,IF(Site=$A$245,IF(Provider=$B365,J))))</f>
        <v>0</v>
      </c>
      <c r="AD365" s="26"/>
      <c r="AE365" s="27">
        <f t="shared" si="184"/>
        <v>0</v>
      </c>
      <c r="AF365" s="27">
        <f t="shared" si="172"/>
        <v>0</v>
      </c>
      <c r="AG365" s="44"/>
      <c r="AH365" s="25">
        <f t="array" ref="AH365">SUM(IF(Period=$AH$2,IF(Site=$A$245,IF(Provider=$B365,I))))</f>
        <v>0</v>
      </c>
      <c r="AI365" s="26">
        <f t="array" ref="AI365">SUM(IF(Period=$AH$2,IF(Site=$A$245,IF(Provider=$B365,J))))</f>
        <v>0</v>
      </c>
      <c r="AJ365" s="26"/>
      <c r="AK365" s="27">
        <f t="shared" si="185"/>
        <v>0</v>
      </c>
      <c r="AL365" s="27">
        <f t="shared" si="173"/>
        <v>0</v>
      </c>
      <c r="AM365" s="44"/>
      <c r="AN365" s="25">
        <f t="array" ref="AN365">SUM(IF(Period=$AN$2,IF(Site=$A$245,IF(Provider=$B365,I))))</f>
        <v>0</v>
      </c>
      <c r="AO365" s="26">
        <f t="array" ref="AO365">SUM(IF(Period=$AN$2,IF(Site=$A$245,IF(Provider=$B365,J))))</f>
        <v>0</v>
      </c>
      <c r="AP365" s="26"/>
      <c r="AQ365" s="27">
        <f t="shared" si="186"/>
        <v>0</v>
      </c>
      <c r="AR365" s="27">
        <f t="shared" si="174"/>
        <v>0</v>
      </c>
      <c r="AS365" s="44"/>
      <c r="AT365" s="25">
        <f t="array" ref="AT365">SUM(IF(Period=$AT$2,IF(Site=$A$245,IF(Provider=$B365,I))))</f>
        <v>20</v>
      </c>
      <c r="AU365" s="26">
        <f t="array" ref="AU365">SUM(IF(Period=$AT$2,IF(Site=$A$245,IF(Provider=$B365,J))))</f>
        <v>4.5999999999999996</v>
      </c>
      <c r="AV365" s="26"/>
      <c r="AW365" s="27">
        <f t="shared" si="187"/>
        <v>1.4263565891472867E-2</v>
      </c>
      <c r="AX365" s="27">
        <f t="shared" si="175"/>
        <v>2.8988247156315969E-3</v>
      </c>
      <c r="AY365" s="44"/>
      <c r="AZ365" s="25">
        <f t="array" ref="AZ365">SUM(IF(Period=$AZ$2,IF(Site=$A$245,IF(Provider=$B365,I))))</f>
        <v>15</v>
      </c>
      <c r="BA365" s="26">
        <f t="array" ref="BA365">SUM(IF(Period=$AZ$2,IF(Site=$A$245,IF(Provider=$B365,J))))</f>
        <v>6.8666666666666698</v>
      </c>
      <c r="BB365" s="26"/>
      <c r="BC365" s="27">
        <f t="shared" si="188"/>
        <v>1.6192422575066822E-2</v>
      </c>
      <c r="BD365" s="27">
        <f t="shared" si="176"/>
        <v>3.3562514255922335E-3</v>
      </c>
      <c r="BE365" s="44"/>
      <c r="BF365" s="25">
        <f t="array" ref="BF365">SUM(IF(Period=$BF$2,IF(Site=$A$245,IF(Provider=$B365,I))))</f>
        <v>0</v>
      </c>
      <c r="BG365" s="26">
        <f t="array" ref="BG365">SUM(IF(Period=$BF$2,IF(Site=$A$245,IF(Provider=$B365,J))))</f>
        <v>0</v>
      </c>
      <c r="BH365" s="26"/>
      <c r="BI365" s="27">
        <f t="shared" si="189"/>
        <v>0</v>
      </c>
      <c r="BJ365" s="27">
        <f t="shared" si="177"/>
        <v>0</v>
      </c>
      <c r="BK365" s="44"/>
      <c r="BL365" s="25">
        <f t="array" ref="BL365">SUM(IF(Period=$BL$2,IF(Site=$A$245,IF(Provider=$B365,I))))</f>
        <v>0</v>
      </c>
      <c r="BM365" s="26">
        <f t="array" ref="BM365">SUM(IF(Period=$BL$2,IF(Site=$A$245,IF(Provider=$B365,J))))</f>
        <v>0</v>
      </c>
      <c r="BN365" s="26"/>
      <c r="BO365" s="27">
        <f t="shared" si="190"/>
        <v>0</v>
      </c>
      <c r="BP365" s="27">
        <f t="shared" si="178"/>
        <v>0</v>
      </c>
      <c r="BQ365" s="44"/>
      <c r="BR365" s="25">
        <f t="array" ref="BR365">SUM(IF(Period=$BR$2,IF(Site=$A$245,IF(Provider=$B365,I))))</f>
        <v>0</v>
      </c>
      <c r="BS365" s="26">
        <f t="array" ref="BS365">SUM(IF(Period=$BR$2,IF(Site=$A$245,IF(Provider=$B365,J))))</f>
        <v>0</v>
      </c>
      <c r="BT365" s="26"/>
      <c r="BU365" s="27">
        <f t="shared" si="191"/>
        <v>0</v>
      </c>
      <c r="BV365" s="27">
        <f t="shared" si="179"/>
        <v>0</v>
      </c>
    </row>
    <row r="366" spans="2:74" outlineLevel="1" x14ac:dyDescent="0.25">
      <c r="B366" s="20" t="s">
        <v>581</v>
      </c>
      <c r="C366" s="44"/>
      <c r="D366" s="25">
        <f t="array" ref="D366">SUM(IF(Period=$D$2,IF(Site=$A$245,IF(Provider=$B366,I))))</f>
        <v>191</v>
      </c>
      <c r="E366" s="26">
        <f t="array" ref="E366">SUM(IF(Period=$D$2,IF(Site=$A$245,IF(Provider=$B366,J))))</f>
        <v>12.329842931937172</v>
      </c>
      <c r="F366" s="26"/>
      <c r="G366" s="27">
        <f t="shared" si="180"/>
        <v>0.32023388632036981</v>
      </c>
      <c r="H366" s="27">
        <f t="shared" si="168"/>
        <v>6.8207489790598666E-2</v>
      </c>
      <c r="I366" s="44"/>
      <c r="J366" s="25">
        <f t="array" ref="J366">SUM(IF(Period=$J$2,IF(Site=$A$245,IF(Provider=$B366,I))))</f>
        <v>124</v>
      </c>
      <c r="K366" s="26">
        <f t="array" ref="K366">SUM(IF(Period=$J$2,IF(Site=$A$245,IF(Provider=$B366,J))))</f>
        <v>6.161290322580645</v>
      </c>
      <c r="L366" s="26"/>
      <c r="M366" s="27">
        <f t="shared" si="181"/>
        <v>0.11430281268701377</v>
      </c>
      <c r="N366" s="27">
        <f t="shared" si="169"/>
        <v>2.3670105647984632E-2</v>
      </c>
      <c r="O366" s="44"/>
      <c r="P366" s="25">
        <f t="array" ref="P366">SUM(IF(Period=$P$2,IF(Site=$A$245,IF(Provider=$B366,I))))</f>
        <v>130</v>
      </c>
      <c r="Q366" s="26">
        <f t="array" ref="Q366">SUM(IF(Period=$P$2,IF(Site=$A$245,IF(Provider=$B366,J))))</f>
        <v>4.0384615384615383</v>
      </c>
      <c r="R366" s="26"/>
      <c r="S366" s="27">
        <f t="shared" si="182"/>
        <v>7.1428571428571438E-2</v>
      </c>
      <c r="T366" s="27">
        <f t="shared" si="170"/>
        <v>1.5128811019537778E-2</v>
      </c>
      <c r="U366" s="44"/>
      <c r="V366" s="25">
        <f t="array" ref="V366">SUM(IF(Period=$V$2,IF(Site=$A$245,IF(Provider=$B366,I))))</f>
        <v>107</v>
      </c>
      <c r="W366" s="26">
        <f t="array" ref="W366">SUM(IF(Period=$V$2,IF(Site=$A$245,IF(Provider=$B366,J))))</f>
        <v>4.8411214953271031</v>
      </c>
      <c r="X366" s="26"/>
      <c r="Y366" s="27">
        <f t="shared" si="183"/>
        <v>7.679762787249815E-2</v>
      </c>
      <c r="Z366" s="27">
        <f t="shared" si="171"/>
        <v>1.5665638420129441E-2</v>
      </c>
      <c r="AA366" s="44"/>
      <c r="AB366" s="25">
        <f t="array" ref="AB366">SUM(IF(Period=$AB$2,IF(Site=$A$245,IF(Provider=$B366,I))))</f>
        <v>72</v>
      </c>
      <c r="AC366" s="26">
        <f t="array" ref="AC366">SUM(IF(Period=$AB$2,IF(Site=$A$245,IF(Provider=$B366,J))))</f>
        <v>6.0555555555555554</v>
      </c>
      <c r="AD366" s="26"/>
      <c r="AE366" s="27">
        <f t="shared" si="184"/>
        <v>6.3390520500145389E-2</v>
      </c>
      <c r="AF366" s="27">
        <f t="shared" si="172"/>
        <v>1.3116332240305647E-2</v>
      </c>
      <c r="AG366" s="44"/>
      <c r="AH366" s="25">
        <f t="array" ref="AH366">SUM(IF(Period=$AH$2,IF(Site=$A$245,IF(Provider=$B366,I))))</f>
        <v>0</v>
      </c>
      <c r="AI366" s="26">
        <f t="array" ref="AI366">SUM(IF(Period=$AH$2,IF(Site=$A$245,IF(Provider=$B366,J))))</f>
        <v>0</v>
      </c>
      <c r="AJ366" s="26"/>
      <c r="AK366" s="27">
        <f t="shared" si="185"/>
        <v>0</v>
      </c>
      <c r="AL366" s="27">
        <f t="shared" si="173"/>
        <v>0</v>
      </c>
      <c r="AM366" s="44"/>
      <c r="AN366" s="25">
        <f t="array" ref="AN366">SUM(IF(Period=$AN$2,IF(Site=$A$245,IF(Provider=$B366,I))))</f>
        <v>0</v>
      </c>
      <c r="AO366" s="26">
        <f t="array" ref="AO366">SUM(IF(Period=$AN$2,IF(Site=$A$245,IF(Provider=$B366,J))))</f>
        <v>0</v>
      </c>
      <c r="AP366" s="26"/>
      <c r="AQ366" s="27">
        <f t="shared" si="186"/>
        <v>0</v>
      </c>
      <c r="AR366" s="27">
        <f t="shared" si="174"/>
        <v>0</v>
      </c>
      <c r="AS366" s="44"/>
      <c r="AT366" s="25">
        <f t="array" ref="AT366">SUM(IF(Period=$AT$2,IF(Site=$A$245,IF(Provider=$B366,I))))</f>
        <v>0</v>
      </c>
      <c r="AU366" s="26">
        <f t="array" ref="AU366">SUM(IF(Period=$AT$2,IF(Site=$A$245,IF(Provider=$B366,J))))</f>
        <v>0</v>
      </c>
      <c r="AV366" s="26"/>
      <c r="AW366" s="27">
        <f t="shared" si="187"/>
        <v>0</v>
      </c>
      <c r="AX366" s="27">
        <f t="shared" si="175"/>
        <v>0</v>
      </c>
      <c r="AY366" s="44"/>
      <c r="AZ366" s="25">
        <f t="array" ref="AZ366">SUM(IF(Period=$AZ$2,IF(Site=$A$245,IF(Provider=$B366,I))))</f>
        <v>0</v>
      </c>
      <c r="BA366" s="26">
        <f t="array" ref="BA366">SUM(IF(Period=$AZ$2,IF(Site=$A$245,IF(Provider=$B366,J))))</f>
        <v>0</v>
      </c>
      <c r="BB366" s="26"/>
      <c r="BC366" s="27">
        <f t="shared" si="188"/>
        <v>0</v>
      </c>
      <c r="BD366" s="27">
        <f t="shared" si="176"/>
        <v>0</v>
      </c>
      <c r="BE366" s="44"/>
      <c r="BF366" s="25">
        <f t="array" ref="BF366">SUM(IF(Period=$BF$2,IF(Site=$A$245,IF(Provider=$B366,I))))</f>
        <v>0</v>
      </c>
      <c r="BG366" s="26">
        <f t="array" ref="BG366">SUM(IF(Period=$BF$2,IF(Site=$A$245,IF(Provider=$B366,J))))</f>
        <v>0</v>
      </c>
      <c r="BH366" s="26"/>
      <c r="BI366" s="27">
        <f t="shared" si="189"/>
        <v>0</v>
      </c>
      <c r="BJ366" s="27">
        <f t="shared" si="177"/>
        <v>0</v>
      </c>
      <c r="BK366" s="44"/>
      <c r="BL366" s="25">
        <f t="array" ref="BL366">SUM(IF(Period=$BL$2,IF(Site=$A$245,IF(Provider=$B366,I))))</f>
        <v>0</v>
      </c>
      <c r="BM366" s="26">
        <f t="array" ref="BM366">SUM(IF(Period=$BL$2,IF(Site=$A$245,IF(Provider=$B366,J))))</f>
        <v>0</v>
      </c>
      <c r="BN366" s="26"/>
      <c r="BO366" s="27">
        <f t="shared" si="190"/>
        <v>0</v>
      </c>
      <c r="BP366" s="27">
        <f t="shared" si="178"/>
        <v>0</v>
      </c>
      <c r="BQ366" s="44"/>
      <c r="BR366" s="25">
        <f t="array" ref="BR366">SUM(IF(Period=$BR$2,IF(Site=$A$245,IF(Provider=$B366,I))))</f>
        <v>0</v>
      </c>
      <c r="BS366" s="26">
        <f t="array" ref="BS366">SUM(IF(Period=$BR$2,IF(Site=$A$245,IF(Provider=$B366,J))))</f>
        <v>0</v>
      </c>
      <c r="BT366" s="26"/>
      <c r="BU366" s="27">
        <f t="shared" si="191"/>
        <v>0</v>
      </c>
      <c r="BV366" s="27">
        <f t="shared" si="179"/>
        <v>0</v>
      </c>
    </row>
    <row r="367" spans="2:74" outlineLevel="1" x14ac:dyDescent="0.25">
      <c r="B367" s="20" t="s">
        <v>840</v>
      </c>
      <c r="C367" s="44"/>
      <c r="D367" s="25">
        <f t="array" ref="D367">SUM(IF(Period=$D$2,IF(Site=$A$245,IF(Provider=$B367,I))))</f>
        <v>0</v>
      </c>
      <c r="E367" s="26">
        <f t="array" ref="E367">SUM(IF(Period=$D$2,IF(Site=$A$245,IF(Provider=$B367,J))))</f>
        <v>0</v>
      </c>
      <c r="F367" s="26"/>
      <c r="G367" s="27">
        <f t="shared" si="180"/>
        <v>0</v>
      </c>
      <c r="H367" s="27">
        <f t="shared" si="168"/>
        <v>0</v>
      </c>
      <c r="I367" s="44"/>
      <c r="J367" s="25">
        <f t="array" ref="J367">SUM(IF(Period=$J$2,IF(Site=$A$245,IF(Provider=$B367,I))))</f>
        <v>0</v>
      </c>
      <c r="K367" s="26">
        <f t="array" ref="K367">SUM(IF(Period=$J$2,IF(Site=$A$245,IF(Provider=$B367,J))))</f>
        <v>0</v>
      </c>
      <c r="L367" s="26"/>
      <c r="M367" s="27">
        <f t="shared" si="181"/>
        <v>0</v>
      </c>
      <c r="N367" s="27">
        <f t="shared" si="169"/>
        <v>0</v>
      </c>
      <c r="O367" s="44"/>
      <c r="P367" s="25">
        <f t="array" ref="P367">SUM(IF(Period=$P$2,IF(Site=$A$245,IF(Provider=$B367,I))))</f>
        <v>1</v>
      </c>
      <c r="Q367" s="26">
        <f t="array" ref="Q367">SUM(IF(Period=$P$2,IF(Site=$A$245,IF(Provider=$B367,J))))</f>
        <v>2</v>
      </c>
      <c r="R367" s="26"/>
      <c r="S367" s="27">
        <f t="shared" si="182"/>
        <v>2.7210884353741496E-4</v>
      </c>
      <c r="T367" s="27">
        <f t="shared" si="170"/>
        <v>5.7633565788715346E-5</v>
      </c>
      <c r="U367" s="44"/>
      <c r="V367" s="25">
        <f t="array" ref="V367">SUM(IF(Period=$V$2,IF(Site=$A$245,IF(Provider=$B367,I))))</f>
        <v>0</v>
      </c>
      <c r="W367" s="26">
        <f t="array" ref="W367">SUM(IF(Period=$V$2,IF(Site=$A$245,IF(Provider=$B367,J))))</f>
        <v>0</v>
      </c>
      <c r="X367" s="26"/>
      <c r="Y367" s="27">
        <f t="shared" si="183"/>
        <v>0</v>
      </c>
      <c r="Z367" s="27">
        <f t="shared" si="171"/>
        <v>0</v>
      </c>
      <c r="AA367" s="44"/>
      <c r="AB367" s="25">
        <f t="array" ref="AB367">SUM(IF(Period=$AB$2,IF(Site=$A$245,IF(Provider=$B367,I))))</f>
        <v>0</v>
      </c>
      <c r="AC367" s="26">
        <f t="array" ref="AC367">SUM(IF(Period=$AB$2,IF(Site=$A$245,IF(Provider=$B367,J))))</f>
        <v>0</v>
      </c>
      <c r="AD367" s="26"/>
      <c r="AE367" s="27">
        <f t="shared" si="184"/>
        <v>0</v>
      </c>
      <c r="AF367" s="27">
        <f t="shared" si="172"/>
        <v>0</v>
      </c>
      <c r="AG367" s="44"/>
      <c r="AH367" s="25">
        <f t="array" ref="AH367">SUM(IF(Period=$AH$2,IF(Site=$A$245,IF(Provider=$B367,I))))</f>
        <v>1</v>
      </c>
      <c r="AI367" s="26">
        <f t="array" ref="AI367">SUM(IF(Period=$AH$2,IF(Site=$A$245,IF(Provider=$B367,J))))</f>
        <v>9</v>
      </c>
      <c r="AJ367" s="26"/>
      <c r="AK367" s="27">
        <f t="shared" si="185"/>
        <v>1.5712290502793297E-3</v>
      </c>
      <c r="AL367" s="27">
        <f t="shared" si="173"/>
        <v>3.0647687802220255E-4</v>
      </c>
      <c r="AM367" s="44"/>
      <c r="AN367" s="25">
        <f t="array" ref="AN367">SUM(IF(Period=$AN$2,IF(Site=$A$245,IF(Provider=$B367,I))))</f>
        <v>0</v>
      </c>
      <c r="AO367" s="26">
        <f t="array" ref="AO367">SUM(IF(Period=$AN$2,IF(Site=$A$245,IF(Provider=$B367,J))))</f>
        <v>0</v>
      </c>
      <c r="AP367" s="26"/>
      <c r="AQ367" s="27">
        <f t="shared" si="186"/>
        <v>0</v>
      </c>
      <c r="AR367" s="27">
        <f t="shared" si="174"/>
        <v>0</v>
      </c>
      <c r="AS367" s="44"/>
      <c r="AT367" s="25">
        <f t="array" ref="AT367">SUM(IF(Period=$AT$2,IF(Site=$A$245,IF(Provider=$B367,I))))</f>
        <v>2</v>
      </c>
      <c r="AU367" s="26">
        <f t="array" ref="AU367">SUM(IF(Period=$AT$2,IF(Site=$A$245,IF(Provider=$B367,J))))</f>
        <v>3.5</v>
      </c>
      <c r="AV367" s="26"/>
      <c r="AW367" s="27">
        <f t="shared" si="187"/>
        <v>1.0852713178294575E-3</v>
      </c>
      <c r="AX367" s="27">
        <f t="shared" si="175"/>
        <v>2.2056275010240415E-4</v>
      </c>
      <c r="AY367" s="44"/>
      <c r="AZ367" s="25">
        <f t="array" ref="AZ367">SUM(IF(Period=$AZ$2,IF(Site=$A$245,IF(Provider=$B367,I))))</f>
        <v>0</v>
      </c>
      <c r="BA367" s="26">
        <f t="array" ref="BA367">SUM(IF(Period=$AZ$2,IF(Site=$A$245,IF(Provider=$B367,J))))</f>
        <v>0</v>
      </c>
      <c r="BB367" s="26"/>
      <c r="BC367" s="27">
        <f t="shared" si="188"/>
        <v>0</v>
      </c>
      <c r="BD367" s="27">
        <f t="shared" si="176"/>
        <v>0</v>
      </c>
      <c r="BE367" s="44"/>
      <c r="BF367" s="25">
        <f t="array" ref="BF367">SUM(IF(Period=$BF$2,IF(Site=$A$245,IF(Provider=$B367,I))))</f>
        <v>0</v>
      </c>
      <c r="BG367" s="26">
        <f t="array" ref="BG367">SUM(IF(Period=$BF$2,IF(Site=$A$245,IF(Provider=$B367,J))))</f>
        <v>0</v>
      </c>
      <c r="BH367" s="26"/>
      <c r="BI367" s="27">
        <f t="shared" si="189"/>
        <v>0</v>
      </c>
      <c r="BJ367" s="27">
        <f t="shared" si="177"/>
        <v>0</v>
      </c>
      <c r="BK367" s="44"/>
      <c r="BL367" s="25">
        <f t="array" ref="BL367">SUM(IF(Period=$BL$2,IF(Site=$A$245,IF(Provider=$B367,I))))</f>
        <v>0</v>
      </c>
      <c r="BM367" s="26">
        <f t="array" ref="BM367">SUM(IF(Period=$BL$2,IF(Site=$A$245,IF(Provider=$B367,J))))</f>
        <v>0</v>
      </c>
      <c r="BN367" s="26"/>
      <c r="BO367" s="27">
        <f t="shared" si="190"/>
        <v>0</v>
      </c>
      <c r="BP367" s="27">
        <f t="shared" si="178"/>
        <v>0</v>
      </c>
      <c r="BQ367" s="44"/>
      <c r="BR367" s="25">
        <f t="array" ref="BR367">SUM(IF(Period=$BR$2,IF(Site=$A$245,IF(Provider=$B367,I))))</f>
        <v>0</v>
      </c>
      <c r="BS367" s="26">
        <f t="array" ref="BS367">SUM(IF(Period=$BR$2,IF(Site=$A$245,IF(Provider=$B367,J))))</f>
        <v>0</v>
      </c>
      <c r="BT367" s="26"/>
      <c r="BU367" s="27">
        <f t="shared" si="191"/>
        <v>0</v>
      </c>
      <c r="BV367" s="27">
        <f t="shared" si="179"/>
        <v>0</v>
      </c>
    </row>
    <row r="368" spans="2:74" outlineLevel="1" x14ac:dyDescent="0.25">
      <c r="B368" s="20" t="s">
        <v>810</v>
      </c>
      <c r="C368" s="44"/>
      <c r="D368" s="25">
        <f t="array" ref="D368">SUM(IF(Period=$D$2,IF(Site=$A$245,IF(Provider=$B368,I))))</f>
        <v>0</v>
      </c>
      <c r="E368" s="26">
        <f t="array" ref="E368">SUM(IF(Period=$D$2,IF(Site=$A$245,IF(Provider=$B368,J))))</f>
        <v>0</v>
      </c>
      <c r="F368" s="26"/>
      <c r="G368" s="27">
        <f t="shared" si="180"/>
        <v>0</v>
      </c>
      <c r="H368" s="27">
        <f t="shared" si="168"/>
        <v>0</v>
      </c>
      <c r="I368" s="44"/>
      <c r="J368" s="25">
        <f t="array" ref="J368">SUM(IF(Period=$J$2,IF(Site=$A$245,IF(Provider=$B368,I))))</f>
        <v>1</v>
      </c>
      <c r="K368" s="26">
        <f t="array" ref="K368">SUM(IF(Period=$J$2,IF(Site=$A$245,IF(Provider=$B368,J))))</f>
        <v>1</v>
      </c>
      <c r="L368" s="26"/>
      <c r="M368" s="27">
        <f t="shared" si="181"/>
        <v>1.4961101137043686E-4</v>
      </c>
      <c r="N368" s="27">
        <f t="shared" si="169"/>
        <v>3.0981813675372557E-5</v>
      </c>
      <c r="O368" s="44"/>
      <c r="P368" s="25">
        <f t="array" ref="P368">SUM(IF(Period=$P$2,IF(Site=$A$245,IF(Provider=$B368,I))))</f>
        <v>0</v>
      </c>
      <c r="Q368" s="26">
        <f t="array" ref="Q368">SUM(IF(Period=$P$2,IF(Site=$A$245,IF(Provider=$B368,J))))</f>
        <v>0</v>
      </c>
      <c r="R368" s="26"/>
      <c r="S368" s="27">
        <f t="shared" si="182"/>
        <v>0</v>
      </c>
      <c r="T368" s="27">
        <f t="shared" si="170"/>
        <v>0</v>
      </c>
      <c r="U368" s="44"/>
      <c r="V368" s="25">
        <f t="array" ref="V368">SUM(IF(Period=$V$2,IF(Site=$A$245,IF(Provider=$B368,I))))</f>
        <v>0</v>
      </c>
      <c r="W368" s="26">
        <f t="array" ref="W368">SUM(IF(Period=$V$2,IF(Site=$A$245,IF(Provider=$B368,J))))</f>
        <v>0</v>
      </c>
      <c r="X368" s="26"/>
      <c r="Y368" s="27">
        <f t="shared" si="183"/>
        <v>0</v>
      </c>
      <c r="Z368" s="27">
        <f t="shared" si="171"/>
        <v>0</v>
      </c>
      <c r="AA368" s="44"/>
      <c r="AB368" s="25">
        <f t="array" ref="AB368">SUM(IF(Period=$AB$2,IF(Site=$A$245,IF(Provider=$B368,I))))</f>
        <v>0</v>
      </c>
      <c r="AC368" s="26">
        <f t="array" ref="AC368">SUM(IF(Period=$AB$2,IF(Site=$A$245,IF(Provider=$B368,J))))</f>
        <v>0</v>
      </c>
      <c r="AD368" s="26"/>
      <c r="AE368" s="27">
        <f t="shared" si="184"/>
        <v>0</v>
      </c>
      <c r="AF368" s="27">
        <f t="shared" si="172"/>
        <v>0</v>
      </c>
      <c r="AG368" s="44"/>
      <c r="AH368" s="25">
        <f t="array" ref="AH368">SUM(IF(Period=$AH$2,IF(Site=$A$245,IF(Provider=$B368,I))))</f>
        <v>0</v>
      </c>
      <c r="AI368" s="26">
        <f t="array" ref="AI368">SUM(IF(Period=$AH$2,IF(Site=$A$245,IF(Provider=$B368,J))))</f>
        <v>0</v>
      </c>
      <c r="AJ368" s="26"/>
      <c r="AK368" s="27">
        <f t="shared" si="185"/>
        <v>0</v>
      </c>
      <c r="AL368" s="27">
        <f t="shared" si="173"/>
        <v>0</v>
      </c>
      <c r="AM368" s="44"/>
      <c r="AN368" s="25">
        <f t="array" ref="AN368">SUM(IF(Period=$AN$2,IF(Site=$A$245,IF(Provider=$B368,I))))</f>
        <v>0</v>
      </c>
      <c r="AO368" s="26">
        <f t="array" ref="AO368">SUM(IF(Period=$AN$2,IF(Site=$A$245,IF(Provider=$B368,J))))</f>
        <v>0</v>
      </c>
      <c r="AP368" s="26"/>
      <c r="AQ368" s="27">
        <f t="shared" si="186"/>
        <v>0</v>
      </c>
      <c r="AR368" s="27">
        <f t="shared" si="174"/>
        <v>0</v>
      </c>
      <c r="AS368" s="44"/>
      <c r="AT368" s="25">
        <f t="array" ref="AT368">SUM(IF(Period=$AT$2,IF(Site=$A$245,IF(Provider=$B368,I))))</f>
        <v>0</v>
      </c>
      <c r="AU368" s="26">
        <f t="array" ref="AU368">SUM(IF(Period=$AT$2,IF(Site=$A$245,IF(Provider=$B368,J))))</f>
        <v>0</v>
      </c>
      <c r="AV368" s="26"/>
      <c r="AW368" s="27">
        <f t="shared" si="187"/>
        <v>0</v>
      </c>
      <c r="AX368" s="27">
        <f t="shared" si="175"/>
        <v>0</v>
      </c>
      <c r="AY368" s="44"/>
      <c r="AZ368" s="25">
        <f t="array" ref="AZ368">SUM(IF(Period=$AZ$2,IF(Site=$A$245,IF(Provider=$B368,I))))</f>
        <v>0</v>
      </c>
      <c r="BA368" s="26">
        <f t="array" ref="BA368">SUM(IF(Period=$AZ$2,IF(Site=$A$245,IF(Provider=$B368,J))))</f>
        <v>0</v>
      </c>
      <c r="BB368" s="26"/>
      <c r="BC368" s="27">
        <f t="shared" si="188"/>
        <v>0</v>
      </c>
      <c r="BD368" s="27">
        <f t="shared" si="176"/>
        <v>0</v>
      </c>
      <c r="BE368" s="44"/>
      <c r="BF368" s="25">
        <f t="array" ref="BF368">SUM(IF(Period=$BF$2,IF(Site=$A$245,IF(Provider=$B368,I))))</f>
        <v>0</v>
      </c>
      <c r="BG368" s="26">
        <f t="array" ref="BG368">SUM(IF(Period=$BF$2,IF(Site=$A$245,IF(Provider=$B368,J))))</f>
        <v>0</v>
      </c>
      <c r="BH368" s="26"/>
      <c r="BI368" s="27">
        <f t="shared" si="189"/>
        <v>0</v>
      </c>
      <c r="BJ368" s="27">
        <f t="shared" si="177"/>
        <v>0</v>
      </c>
      <c r="BK368" s="44"/>
      <c r="BL368" s="25">
        <f t="array" ref="BL368">SUM(IF(Period=$BL$2,IF(Site=$A$245,IF(Provider=$B368,I))))</f>
        <v>0</v>
      </c>
      <c r="BM368" s="26">
        <f t="array" ref="BM368">SUM(IF(Period=$BL$2,IF(Site=$A$245,IF(Provider=$B368,J))))</f>
        <v>0</v>
      </c>
      <c r="BN368" s="26"/>
      <c r="BO368" s="27">
        <f t="shared" si="190"/>
        <v>0</v>
      </c>
      <c r="BP368" s="27">
        <f t="shared" si="178"/>
        <v>0</v>
      </c>
      <c r="BQ368" s="44"/>
      <c r="BR368" s="25">
        <f t="array" ref="BR368">SUM(IF(Period=$BR$2,IF(Site=$A$245,IF(Provider=$B368,I))))</f>
        <v>0</v>
      </c>
      <c r="BS368" s="26">
        <f t="array" ref="BS368">SUM(IF(Period=$BR$2,IF(Site=$A$245,IF(Provider=$B368,J))))</f>
        <v>0</v>
      </c>
      <c r="BT368" s="26"/>
      <c r="BU368" s="27">
        <f t="shared" si="191"/>
        <v>0</v>
      </c>
      <c r="BV368" s="27">
        <f t="shared" si="179"/>
        <v>0</v>
      </c>
    </row>
    <row r="369" spans="1:74" outlineLevel="1" x14ac:dyDescent="0.25">
      <c r="B369" s="20" t="s">
        <v>926</v>
      </c>
      <c r="C369" s="44"/>
      <c r="D369" s="25">
        <f t="array" ref="D369">SUM(IF(Period=$D$2,IF(Site=$A$245,IF(Provider=$B369,I))))</f>
        <v>0</v>
      </c>
      <c r="E369" s="26">
        <f t="array" ref="E369">SUM(IF(Period=$D$2,IF(Site=$A$245,IF(Provider=$B369,J))))</f>
        <v>0</v>
      </c>
      <c r="F369" s="26"/>
      <c r="G369" s="27">
        <f t="shared" si="180"/>
        <v>0</v>
      </c>
      <c r="H369" s="27">
        <f t="shared" si="168"/>
        <v>0</v>
      </c>
      <c r="I369" s="44"/>
      <c r="J369" s="25">
        <f t="array" ref="J369">SUM(IF(Period=$J$2,IF(Site=$A$245,IF(Provider=$B369,I))))</f>
        <v>0</v>
      </c>
      <c r="K369" s="26">
        <f t="array" ref="K369">SUM(IF(Period=$J$2,IF(Site=$A$245,IF(Provider=$B369,J))))</f>
        <v>0</v>
      </c>
      <c r="L369" s="26"/>
      <c r="M369" s="27">
        <f t="shared" si="181"/>
        <v>0</v>
      </c>
      <c r="N369" s="27">
        <f t="shared" si="169"/>
        <v>0</v>
      </c>
      <c r="O369" s="44"/>
      <c r="P369" s="25">
        <f t="array" ref="P369">SUM(IF(Period=$P$2,IF(Site=$A$245,IF(Provider=$B369,I))))</f>
        <v>0</v>
      </c>
      <c r="Q369" s="26">
        <f t="array" ref="Q369">SUM(IF(Period=$P$2,IF(Site=$A$245,IF(Provider=$B369,J))))</f>
        <v>0</v>
      </c>
      <c r="R369" s="26"/>
      <c r="S369" s="27">
        <f t="shared" si="182"/>
        <v>0</v>
      </c>
      <c r="T369" s="27">
        <f t="shared" si="170"/>
        <v>0</v>
      </c>
      <c r="U369" s="44"/>
      <c r="V369" s="25">
        <f t="array" ref="V369">SUM(IF(Period=$V$2,IF(Site=$A$245,IF(Provider=$B369,I))))</f>
        <v>0</v>
      </c>
      <c r="W369" s="26">
        <f t="array" ref="W369">SUM(IF(Period=$V$2,IF(Site=$A$245,IF(Provider=$B369,J))))</f>
        <v>0</v>
      </c>
      <c r="X369" s="26"/>
      <c r="Y369" s="27">
        <f t="shared" si="183"/>
        <v>0</v>
      </c>
      <c r="Z369" s="27">
        <f t="shared" si="171"/>
        <v>0</v>
      </c>
      <c r="AA369" s="44"/>
      <c r="AB369" s="25">
        <f t="array" ref="AB369">SUM(IF(Period=$AB$2,IF(Site=$A$245,IF(Provider=$B369,I))))</f>
        <v>0</v>
      </c>
      <c r="AC369" s="26">
        <f t="array" ref="AC369">SUM(IF(Period=$AB$2,IF(Site=$A$245,IF(Provider=$B369,J))))</f>
        <v>0</v>
      </c>
      <c r="AD369" s="26"/>
      <c r="AE369" s="27">
        <f t="shared" si="184"/>
        <v>0</v>
      </c>
      <c r="AF369" s="27">
        <f t="shared" si="172"/>
        <v>0</v>
      </c>
      <c r="AG369" s="44"/>
      <c r="AH369" s="25">
        <f t="array" ref="AH369">SUM(IF(Period=$AH$2,IF(Site=$A$245,IF(Provider=$B369,I))))</f>
        <v>0</v>
      </c>
      <c r="AI369" s="26">
        <f t="array" ref="AI369">SUM(IF(Period=$AH$2,IF(Site=$A$245,IF(Provider=$B369,J))))</f>
        <v>0</v>
      </c>
      <c r="AJ369" s="26"/>
      <c r="AK369" s="27">
        <f t="shared" si="185"/>
        <v>0</v>
      </c>
      <c r="AL369" s="27">
        <f t="shared" si="173"/>
        <v>0</v>
      </c>
      <c r="AM369" s="44"/>
      <c r="AN369" s="25">
        <f t="array" ref="AN369">SUM(IF(Period=$AN$2,IF(Site=$A$245,IF(Provider=$B369,I))))</f>
        <v>30</v>
      </c>
      <c r="AO369" s="26">
        <f t="array" ref="AO369">SUM(IF(Period=$AN$2,IF(Site=$A$245,IF(Provider=$B369,J))))</f>
        <v>6.7</v>
      </c>
      <c r="AP369" s="26"/>
      <c r="AQ369" s="27">
        <f t="shared" si="186"/>
        <v>3.1157960006200594E-2</v>
      </c>
      <c r="AR369" s="27">
        <f t="shared" si="174"/>
        <v>6.4278861528621681E-3</v>
      </c>
      <c r="AS369" s="44"/>
      <c r="AT369" s="25">
        <f t="array" ref="AT369">SUM(IF(Period=$AT$2,IF(Site=$A$245,IF(Provider=$B369,I))))</f>
        <v>16</v>
      </c>
      <c r="AU369" s="26">
        <f t="array" ref="AU369">SUM(IF(Period=$AT$2,IF(Site=$A$245,IF(Provider=$B369,J))))</f>
        <v>5.8125</v>
      </c>
      <c r="AV369" s="26"/>
      <c r="AW369" s="27">
        <f t="shared" si="187"/>
        <v>1.4418604651162792E-2</v>
      </c>
      <c r="AX369" s="27">
        <f t="shared" si="175"/>
        <v>2.9303336799319409E-3</v>
      </c>
      <c r="AY369" s="44"/>
      <c r="AZ369" s="25">
        <f t="array" ref="AZ369">SUM(IF(Period=$AZ$2,IF(Site=$A$245,IF(Provider=$B369,I))))</f>
        <v>45</v>
      </c>
      <c r="BA369" s="26">
        <f t="array" ref="BA369">SUM(IF(Period=$AZ$2,IF(Site=$A$245,IF(Provider=$B369,J))))</f>
        <v>7.9555555555555602</v>
      </c>
      <c r="BB369" s="26"/>
      <c r="BC369" s="27">
        <f t="shared" si="188"/>
        <v>5.6280459047319639E-2</v>
      </c>
      <c r="BD369" s="27">
        <f t="shared" si="176"/>
        <v>1.1665417576330288E-2</v>
      </c>
      <c r="BE369" s="44"/>
      <c r="BF369" s="25">
        <f t="array" ref="BF369">SUM(IF(Period=$BF$2,IF(Site=$A$245,IF(Provider=$B369,I))))</f>
        <v>31</v>
      </c>
      <c r="BG369" s="26">
        <f t="array" ref="BG369">SUM(IF(Period=$BF$2,IF(Site=$A$245,IF(Provider=$B369,J))))</f>
        <v>5.67741935483871</v>
      </c>
      <c r="BH369" s="26"/>
      <c r="BI369" s="27">
        <f t="shared" si="189"/>
        <v>2.6743655979334448E-2</v>
      </c>
      <c r="BJ369" s="27">
        <f t="shared" si="177"/>
        <v>5.4458815520762429E-3</v>
      </c>
      <c r="BK369" s="44"/>
      <c r="BL369" s="25">
        <f t="array" ref="BL369">SUM(IF(Period=$BL$2,IF(Site=$A$245,IF(Provider=$B369,I))))</f>
        <v>51</v>
      </c>
      <c r="BM369" s="26">
        <f t="array" ref="BM369">SUM(IF(Period=$BL$2,IF(Site=$A$245,IF(Provider=$B369,J))))</f>
        <v>4.31372549019608</v>
      </c>
      <c r="BN369" s="26"/>
      <c r="BO369" s="27">
        <f t="shared" si="190"/>
        <v>3.4953924372418191E-2</v>
      </c>
      <c r="BP369" s="27">
        <f t="shared" si="178"/>
        <v>6.8401579454652889E-3</v>
      </c>
      <c r="BQ369" s="44"/>
      <c r="BR369" s="25">
        <f t="array" ref="BR369">SUM(IF(Period=$BR$2,IF(Site=$A$245,IF(Provider=$B369,I))))</f>
        <v>54</v>
      </c>
      <c r="BS369" s="26">
        <f t="array" ref="BS369">SUM(IF(Period=$BR$2,IF(Site=$A$245,IF(Provider=$B369,J))))</f>
        <v>7.6481481481481497</v>
      </c>
      <c r="BT369" s="26"/>
      <c r="BU369" s="27">
        <f t="shared" si="191"/>
        <v>6.1022458628841612E-2</v>
      </c>
      <c r="BV369" s="27">
        <f t="shared" si="179"/>
        <v>1.2114634360975039E-2</v>
      </c>
    </row>
    <row r="370" spans="1:74" outlineLevel="1" x14ac:dyDescent="0.25">
      <c r="B370" s="20" t="s">
        <v>934</v>
      </c>
      <c r="C370" s="44"/>
      <c r="D370" s="25">
        <f t="array" ref="D370">SUM(IF(Period=$D$2,IF(Site=$A$245,IF(Provider=$B370,I))))</f>
        <v>0</v>
      </c>
      <c r="E370" s="26">
        <f t="array" ref="E370">SUM(IF(Period=$D$2,IF(Site=$A$245,IF(Provider=$B370,J))))</f>
        <v>0</v>
      </c>
      <c r="F370" s="26"/>
      <c r="G370" s="27">
        <f t="shared" si="180"/>
        <v>0</v>
      </c>
      <c r="H370" s="27">
        <f t="shared" si="168"/>
        <v>0</v>
      </c>
      <c r="I370" s="44"/>
      <c r="J370" s="25">
        <f t="array" ref="J370">SUM(IF(Period=$J$2,IF(Site=$A$245,IF(Provider=$B370,I))))</f>
        <v>0</v>
      </c>
      <c r="K370" s="26">
        <f t="array" ref="K370">SUM(IF(Period=$J$2,IF(Site=$A$245,IF(Provider=$B370,J))))</f>
        <v>0</v>
      </c>
      <c r="L370" s="26"/>
      <c r="M370" s="27">
        <f t="shared" si="181"/>
        <v>0</v>
      </c>
      <c r="N370" s="27">
        <f t="shared" si="169"/>
        <v>0</v>
      </c>
      <c r="O370" s="44"/>
      <c r="P370" s="25">
        <f t="array" ref="P370">SUM(IF(Period=$P$2,IF(Site=$A$245,IF(Provider=$B370,I))))</f>
        <v>0</v>
      </c>
      <c r="Q370" s="26">
        <f t="array" ref="Q370">SUM(IF(Period=$P$2,IF(Site=$A$245,IF(Provider=$B370,J))))</f>
        <v>0</v>
      </c>
      <c r="R370" s="26"/>
      <c r="S370" s="27">
        <f t="shared" si="182"/>
        <v>0</v>
      </c>
      <c r="T370" s="27">
        <f t="shared" si="170"/>
        <v>0</v>
      </c>
      <c r="U370" s="44"/>
      <c r="V370" s="25">
        <f t="array" ref="V370">SUM(IF(Period=$V$2,IF(Site=$A$245,IF(Provider=$B370,I))))</f>
        <v>0</v>
      </c>
      <c r="W370" s="26">
        <f t="array" ref="W370">SUM(IF(Period=$V$2,IF(Site=$A$245,IF(Provider=$B370,J))))</f>
        <v>0</v>
      </c>
      <c r="X370" s="26"/>
      <c r="Y370" s="27">
        <f t="shared" si="183"/>
        <v>0</v>
      </c>
      <c r="Z370" s="27">
        <f t="shared" si="171"/>
        <v>0</v>
      </c>
      <c r="AA370" s="44"/>
      <c r="AB370" s="25">
        <f t="array" ref="AB370">SUM(IF(Period=$AB$2,IF(Site=$A$245,IF(Provider=$B370,I))))</f>
        <v>0</v>
      </c>
      <c r="AC370" s="26">
        <f t="array" ref="AC370">SUM(IF(Period=$AB$2,IF(Site=$A$245,IF(Provider=$B370,J))))</f>
        <v>0</v>
      </c>
      <c r="AD370" s="26"/>
      <c r="AE370" s="27">
        <f t="shared" si="184"/>
        <v>0</v>
      </c>
      <c r="AF370" s="27">
        <f t="shared" si="172"/>
        <v>0</v>
      </c>
      <c r="AG370" s="44"/>
      <c r="AH370" s="25">
        <f t="array" ref="AH370">SUM(IF(Period=$AH$2,IF(Site=$A$245,IF(Provider=$B370,I))))</f>
        <v>0</v>
      </c>
      <c r="AI370" s="26">
        <f t="array" ref="AI370">SUM(IF(Period=$AH$2,IF(Site=$A$245,IF(Provider=$B370,J))))</f>
        <v>0</v>
      </c>
      <c r="AJ370" s="26"/>
      <c r="AK370" s="27">
        <f t="shared" si="185"/>
        <v>0</v>
      </c>
      <c r="AL370" s="27">
        <f t="shared" si="173"/>
        <v>0</v>
      </c>
      <c r="AM370" s="44"/>
      <c r="AN370" s="25">
        <f t="array" ref="AN370">SUM(IF(Period=$AN$2,IF(Site=$A$245,IF(Provider=$B370,I))))</f>
        <v>95</v>
      </c>
      <c r="AO370" s="26">
        <f t="array" ref="AO370">SUM(IF(Period=$AN$2,IF(Site=$A$245,IF(Provider=$B370,J))))</f>
        <v>5.0947368421052603</v>
      </c>
      <c r="AP370" s="26"/>
      <c r="AQ370" s="27">
        <f t="shared" si="186"/>
        <v>7.5027127577119795E-2</v>
      </c>
      <c r="AR370" s="27">
        <f t="shared" si="174"/>
        <v>1.5478094019827303E-2</v>
      </c>
      <c r="AS370" s="44"/>
      <c r="AT370" s="25">
        <f t="array" ref="AT370">SUM(IF(Period=$AT$2,IF(Site=$A$245,IF(Provider=$B370,I))))</f>
        <v>0</v>
      </c>
      <c r="AU370" s="26">
        <f t="array" ref="AU370">SUM(IF(Period=$AT$2,IF(Site=$A$245,IF(Provider=$B370,J))))</f>
        <v>0</v>
      </c>
      <c r="AV370" s="26"/>
      <c r="AW370" s="27">
        <f t="shared" si="187"/>
        <v>0</v>
      </c>
      <c r="AX370" s="27">
        <f t="shared" si="175"/>
        <v>0</v>
      </c>
      <c r="AY370" s="44"/>
      <c r="AZ370" s="25">
        <f t="array" ref="AZ370">SUM(IF(Period=$AZ$2,IF(Site=$A$245,IF(Provider=$B370,I))))</f>
        <v>0</v>
      </c>
      <c r="BA370" s="26">
        <f t="array" ref="BA370">SUM(IF(Period=$AZ$2,IF(Site=$A$245,IF(Provider=$B370,J))))</f>
        <v>0</v>
      </c>
      <c r="BB370" s="26"/>
      <c r="BC370" s="27">
        <f t="shared" si="188"/>
        <v>0</v>
      </c>
      <c r="BD370" s="27">
        <f t="shared" si="176"/>
        <v>0</v>
      </c>
      <c r="BE370" s="44"/>
      <c r="BF370" s="25">
        <f t="array" ref="BF370">SUM(IF(Period=$BF$2,IF(Site=$A$245,IF(Provider=$B370,I))))</f>
        <v>0</v>
      </c>
      <c r="BG370" s="26">
        <f t="array" ref="BG370">SUM(IF(Period=$BF$2,IF(Site=$A$245,IF(Provider=$B370,J))))</f>
        <v>0</v>
      </c>
      <c r="BH370" s="26"/>
      <c r="BI370" s="27">
        <f t="shared" si="189"/>
        <v>0</v>
      </c>
      <c r="BJ370" s="27">
        <f t="shared" si="177"/>
        <v>0</v>
      </c>
      <c r="BK370" s="44"/>
      <c r="BL370" s="25">
        <f t="array" ref="BL370">SUM(IF(Period=$BL$2,IF(Site=$A$245,IF(Provider=$B370,I))))</f>
        <v>0</v>
      </c>
      <c r="BM370" s="26">
        <f t="array" ref="BM370">SUM(IF(Period=$BL$2,IF(Site=$A$245,IF(Provider=$B370,J))))</f>
        <v>0</v>
      </c>
      <c r="BN370" s="26"/>
      <c r="BO370" s="27">
        <f t="shared" si="190"/>
        <v>0</v>
      </c>
      <c r="BP370" s="27">
        <f t="shared" si="178"/>
        <v>0</v>
      </c>
      <c r="BQ370" s="44"/>
      <c r="BR370" s="25">
        <f t="array" ref="BR370">SUM(IF(Period=$BR$2,IF(Site=$A$245,IF(Provider=$B370,I))))</f>
        <v>0</v>
      </c>
      <c r="BS370" s="26">
        <f t="array" ref="BS370">SUM(IF(Period=$BR$2,IF(Site=$A$245,IF(Provider=$B370,J))))</f>
        <v>0</v>
      </c>
      <c r="BT370" s="26"/>
      <c r="BU370" s="27">
        <f t="shared" si="191"/>
        <v>0</v>
      </c>
      <c r="BV370" s="27">
        <f t="shared" si="179"/>
        <v>0</v>
      </c>
    </row>
    <row r="371" spans="1:74" outlineLevel="1" x14ac:dyDescent="0.25">
      <c r="B371" s="20" t="s">
        <v>593</v>
      </c>
      <c r="C371" s="44"/>
      <c r="D371" s="25">
        <f t="array" ref="D371">SUM(IF(Period=$D$2,IF(Site=$A$245,IF(Provider=$B371,I))))</f>
        <v>148</v>
      </c>
      <c r="E371" s="26">
        <f t="array" ref="E371">SUM(IF(Period=$D$2,IF(Site=$A$245,IF(Provider=$B371,J))))</f>
        <v>4.5337837837837842</v>
      </c>
      <c r="F371" s="26"/>
      <c r="G371" s="27">
        <f t="shared" si="180"/>
        <v>9.1242861028011976E-2</v>
      </c>
      <c r="H371" s="27">
        <f t="shared" si="168"/>
        <v>1.9434066093202421E-2</v>
      </c>
      <c r="I371" s="44"/>
      <c r="J371" s="25">
        <f t="array" ref="J371">SUM(IF(Period=$J$2,IF(Site=$A$245,IF(Provider=$B371,I))))</f>
        <v>168</v>
      </c>
      <c r="K371" s="26">
        <f t="array" ref="K371">SUM(IF(Period=$J$2,IF(Site=$A$245,IF(Provider=$B371,J))))</f>
        <v>5.0714285714285712</v>
      </c>
      <c r="L371" s="26"/>
      <c r="M371" s="27">
        <f t="shared" si="181"/>
        <v>0.12746858168761221</v>
      </c>
      <c r="N371" s="27">
        <f t="shared" si="169"/>
        <v>2.6396505251417419E-2</v>
      </c>
      <c r="O371" s="44"/>
      <c r="P371" s="25">
        <f t="array" ref="P371">SUM(IF(Period=$P$2,IF(Site=$A$245,IF(Provider=$B371,I))))</f>
        <v>197</v>
      </c>
      <c r="Q371" s="26">
        <f t="array" ref="Q371">SUM(IF(Period=$P$2,IF(Site=$A$245,IF(Provider=$B371,J))))</f>
        <v>4.8578680203045685</v>
      </c>
      <c r="R371" s="26"/>
      <c r="S371" s="27">
        <f t="shared" si="182"/>
        <v>0.13020408163265307</v>
      </c>
      <c r="T371" s="27">
        <f t="shared" si="170"/>
        <v>2.7577661229900293E-2</v>
      </c>
      <c r="U371" s="44"/>
      <c r="V371" s="25">
        <f t="array" ref="V371">SUM(IF(Period=$V$2,IF(Site=$A$245,IF(Provider=$B371,I))))</f>
        <v>147</v>
      </c>
      <c r="W371" s="26">
        <f t="array" ref="W371">SUM(IF(Period=$V$2,IF(Site=$A$245,IF(Provider=$B371,J))))</f>
        <v>5.27891156462585</v>
      </c>
      <c r="X371" s="26"/>
      <c r="Y371" s="27">
        <f t="shared" si="183"/>
        <v>0.11504818383988138</v>
      </c>
      <c r="Z371" s="27">
        <f t="shared" si="171"/>
        <v>2.346821508498155E-2</v>
      </c>
      <c r="AA371" s="44"/>
      <c r="AB371" s="25">
        <f t="array" ref="AB371">SUM(IF(Period=$AB$2,IF(Site=$A$245,IF(Provider=$B371,I))))</f>
        <v>165</v>
      </c>
      <c r="AC371" s="26">
        <f t="array" ref="AC371">SUM(IF(Period=$AB$2,IF(Site=$A$245,IF(Provider=$B371,J))))</f>
        <v>7.3393939393939398</v>
      </c>
      <c r="AD371" s="26"/>
      <c r="AE371" s="27">
        <f t="shared" si="184"/>
        <v>0.17606862460017447</v>
      </c>
      <c r="AF371" s="27">
        <f t="shared" si="172"/>
        <v>3.6430913630757199E-2</v>
      </c>
      <c r="AG371" s="44"/>
      <c r="AH371" s="25">
        <f t="array" ref="AH371">SUM(IF(Period=$AH$2,IF(Site=$A$245,IF(Provider=$B371,I))))</f>
        <v>120</v>
      </c>
      <c r="AI371" s="26">
        <f t="array" ref="AI371">SUM(IF(Period=$AH$2,IF(Site=$A$245,IF(Provider=$B371,J))))</f>
        <v>3.7083333333333299</v>
      </c>
      <c r="AJ371" s="26"/>
      <c r="AK371" s="27">
        <f t="shared" si="185"/>
        <v>7.7688547486033446E-2</v>
      </c>
      <c r="AL371" s="27">
        <f t="shared" si="173"/>
        <v>1.5153578968875555E-2</v>
      </c>
      <c r="AM371" s="44"/>
      <c r="AN371" s="25">
        <f t="array" ref="AN371">SUM(IF(Period=$AN$2,IF(Site=$A$245,IF(Provider=$B371,I))))</f>
        <v>203</v>
      </c>
      <c r="AO371" s="26">
        <f t="array" ref="AO371">SUM(IF(Period=$AN$2,IF(Site=$A$245,IF(Provider=$B371,J))))</f>
        <v>4.7586206896551699</v>
      </c>
      <c r="AP371" s="26"/>
      <c r="AQ371" s="27">
        <f t="shared" si="186"/>
        <v>0.14974422570144155</v>
      </c>
      <c r="AR371" s="27">
        <f t="shared" si="174"/>
        <v>3.0892228973456972E-2</v>
      </c>
      <c r="AS371" s="44"/>
      <c r="AT371" s="25">
        <f t="array" ref="AT371">SUM(IF(Period=$AT$2,IF(Site=$A$245,IF(Provider=$B371,I))))</f>
        <v>198</v>
      </c>
      <c r="AU371" s="26">
        <f t="array" ref="AU371">SUM(IF(Period=$AT$2,IF(Site=$A$245,IF(Provider=$B371,J))))</f>
        <v>4.2222222222222197</v>
      </c>
      <c r="AV371" s="26"/>
      <c r="AW371" s="27">
        <f t="shared" si="187"/>
        <v>0.12961240310077513</v>
      </c>
      <c r="AX371" s="27">
        <f t="shared" si="175"/>
        <v>2.6341494155087106E-2</v>
      </c>
      <c r="AY371" s="44"/>
      <c r="AZ371" s="25">
        <f t="array" ref="AZ371">SUM(IF(Period=$AZ$2,IF(Site=$A$245,IF(Provider=$B371,I))))</f>
        <v>159</v>
      </c>
      <c r="BA371" s="26">
        <f t="array" ref="BA371">SUM(IF(Period=$AZ$2,IF(Site=$A$245,IF(Provider=$B371,J))))</f>
        <v>6.11320754716981</v>
      </c>
      <c r="BB371" s="26"/>
      <c r="BC371" s="27">
        <f t="shared" si="188"/>
        <v>0.15280616255305768</v>
      </c>
      <c r="BD371" s="27">
        <f t="shared" si="176"/>
        <v>3.1672586268695617E-2</v>
      </c>
      <c r="BE371" s="44"/>
      <c r="BF371" s="25">
        <f t="array" ref="BF371">SUM(IF(Period=$BF$2,IF(Site=$A$245,IF(Provider=$B371,I))))</f>
        <v>166</v>
      </c>
      <c r="BG371" s="26">
        <f t="array" ref="BG371">SUM(IF(Period=$BF$2,IF(Site=$A$245,IF(Provider=$B371,J))))</f>
        <v>3.7048192771084301</v>
      </c>
      <c r="BH371" s="26"/>
      <c r="BI371" s="27">
        <f t="shared" si="189"/>
        <v>9.3450843336878794E-2</v>
      </c>
      <c r="BJ371" s="27">
        <f t="shared" si="177"/>
        <v>1.9029642923448213E-2</v>
      </c>
      <c r="BK371" s="44"/>
      <c r="BL371" s="25">
        <f t="array" ref="BL371">SUM(IF(Period=$BL$2,IF(Site=$A$245,IF(Provider=$B371,I))))</f>
        <v>202</v>
      </c>
      <c r="BM371" s="26">
        <f t="array" ref="BM371">SUM(IF(Period=$BL$2,IF(Site=$A$245,IF(Provider=$B371,J))))</f>
        <v>8.8019801980198</v>
      </c>
      <c r="BN371" s="26"/>
      <c r="BO371" s="27">
        <f t="shared" si="190"/>
        <v>0.28249126151890686</v>
      </c>
      <c r="BP371" s="27">
        <f t="shared" si="178"/>
        <v>5.5280912850169436E-2</v>
      </c>
      <c r="BQ371" s="44"/>
      <c r="BR371" s="25">
        <f t="array" ref="BR371">SUM(IF(Period=$BR$2,IF(Site=$A$245,IF(Provider=$B371,I))))</f>
        <v>230</v>
      </c>
      <c r="BS371" s="26">
        <f t="array" ref="BS371">SUM(IF(Period=$BR$2,IF(Site=$A$245,IF(Provider=$B371,J))))</f>
        <v>4.6304347826086998</v>
      </c>
      <c r="BT371" s="26"/>
      <c r="BU371" s="27">
        <f t="shared" si="191"/>
        <v>0.15735815602836895</v>
      </c>
      <c r="BV371" s="27">
        <f t="shared" si="179"/>
        <v>3.1239916693555511E-2</v>
      </c>
    </row>
    <row r="372" spans="1:74" outlineLevel="1" x14ac:dyDescent="0.25">
      <c r="B372" s="20" t="s">
        <v>1045</v>
      </c>
      <c r="C372" s="44"/>
      <c r="D372" s="25">
        <f t="array" ref="D372">SUM(IF(Period=$D$2,IF(Site=$A$245,IF(Provider=$B372,I))))</f>
        <v>0</v>
      </c>
      <c r="E372" s="26">
        <f t="array" ref="E372">SUM(IF(Period=$D$2,IF(Site=$A$245,IF(Provider=$B372,J))))</f>
        <v>0</v>
      </c>
      <c r="F372" s="26"/>
      <c r="G372" s="27">
        <f t="shared" si="180"/>
        <v>0</v>
      </c>
      <c r="H372" s="27">
        <f t="shared" si="168"/>
        <v>0</v>
      </c>
      <c r="I372" s="44"/>
      <c r="J372" s="25">
        <f t="array" ref="J372">SUM(IF(Period=$J$2,IF(Site=$A$245,IF(Provider=$B372,I))))</f>
        <v>0</v>
      </c>
      <c r="K372" s="26">
        <f t="array" ref="K372">SUM(IF(Period=$J$2,IF(Site=$A$245,IF(Provider=$B372,J))))</f>
        <v>0</v>
      </c>
      <c r="L372" s="26"/>
      <c r="M372" s="27">
        <f t="shared" si="181"/>
        <v>0</v>
      </c>
      <c r="N372" s="27">
        <f t="shared" si="169"/>
        <v>0</v>
      </c>
      <c r="O372" s="44"/>
      <c r="P372" s="25">
        <f t="array" ref="P372">SUM(IF(Period=$P$2,IF(Site=$A$245,IF(Provider=$B372,I))))</f>
        <v>0</v>
      </c>
      <c r="Q372" s="26">
        <f t="array" ref="Q372">SUM(IF(Period=$P$2,IF(Site=$A$245,IF(Provider=$B372,J))))</f>
        <v>0</v>
      </c>
      <c r="R372" s="26"/>
      <c r="S372" s="27">
        <f t="shared" si="182"/>
        <v>0</v>
      </c>
      <c r="T372" s="27">
        <f t="shared" si="170"/>
        <v>0</v>
      </c>
      <c r="U372" s="44"/>
      <c r="V372" s="25">
        <f t="array" ref="V372">SUM(IF(Period=$V$2,IF(Site=$A$245,IF(Provider=$B372,I))))</f>
        <v>0</v>
      </c>
      <c r="W372" s="26">
        <f t="array" ref="W372">SUM(IF(Period=$V$2,IF(Site=$A$245,IF(Provider=$B372,J))))</f>
        <v>0</v>
      </c>
      <c r="X372" s="26"/>
      <c r="Y372" s="27">
        <f t="shared" si="183"/>
        <v>0</v>
      </c>
      <c r="Z372" s="27">
        <f t="shared" si="171"/>
        <v>0</v>
      </c>
      <c r="AA372" s="44"/>
      <c r="AB372" s="25">
        <f t="array" ref="AB372">SUM(IF(Period=$AB$2,IF(Site=$A$245,IF(Provider=$B372,I))))</f>
        <v>0</v>
      </c>
      <c r="AC372" s="26">
        <f t="array" ref="AC372">SUM(IF(Period=$AB$2,IF(Site=$A$245,IF(Provider=$B372,J))))</f>
        <v>0</v>
      </c>
      <c r="AD372" s="26"/>
      <c r="AE372" s="27">
        <f t="shared" si="184"/>
        <v>0</v>
      </c>
      <c r="AF372" s="27">
        <f t="shared" si="172"/>
        <v>0</v>
      </c>
      <c r="AG372" s="44"/>
      <c r="AH372" s="25">
        <f t="array" ref="AH372">SUM(IF(Period=$AH$2,IF(Site=$A$245,IF(Provider=$B372,I))))</f>
        <v>0</v>
      </c>
      <c r="AI372" s="26">
        <f t="array" ref="AI372">SUM(IF(Period=$AH$2,IF(Site=$A$245,IF(Provider=$B372,J))))</f>
        <v>0</v>
      </c>
      <c r="AJ372" s="26"/>
      <c r="AK372" s="27">
        <f t="shared" si="185"/>
        <v>0</v>
      </c>
      <c r="AL372" s="27">
        <f t="shared" si="173"/>
        <v>0</v>
      </c>
      <c r="AM372" s="44"/>
      <c r="AN372" s="25">
        <f t="array" ref="AN372">SUM(IF(Period=$AN$2,IF(Site=$A$245,IF(Provider=$B372,I))))</f>
        <v>0</v>
      </c>
      <c r="AO372" s="26">
        <f t="array" ref="AO372">SUM(IF(Period=$AN$2,IF(Site=$A$245,IF(Provider=$B372,J))))</f>
        <v>0</v>
      </c>
      <c r="AP372" s="26"/>
      <c r="AQ372" s="27">
        <f t="shared" si="186"/>
        <v>0</v>
      </c>
      <c r="AR372" s="27">
        <f t="shared" si="174"/>
        <v>0</v>
      </c>
      <c r="AS372" s="44"/>
      <c r="AT372" s="25">
        <f t="array" ref="AT372">SUM(IF(Period=$AT$2,IF(Site=$A$245,IF(Provider=$B372,I))))</f>
        <v>0</v>
      </c>
      <c r="AU372" s="26">
        <f t="array" ref="AU372">SUM(IF(Period=$AT$2,IF(Site=$A$245,IF(Provider=$B372,J))))</f>
        <v>0</v>
      </c>
      <c r="AV372" s="26"/>
      <c r="AW372" s="27">
        <f t="shared" si="187"/>
        <v>0</v>
      </c>
      <c r="AX372" s="27">
        <f t="shared" si="175"/>
        <v>0</v>
      </c>
      <c r="AY372" s="44"/>
      <c r="AZ372" s="25">
        <f t="array" ref="AZ372">SUM(IF(Period=$AZ$2,IF(Site=$A$245,IF(Provider=$B372,I))))</f>
        <v>0</v>
      </c>
      <c r="BA372" s="26">
        <f t="array" ref="BA372">SUM(IF(Period=$AZ$2,IF(Site=$A$245,IF(Provider=$B372,J))))</f>
        <v>0</v>
      </c>
      <c r="BB372" s="26"/>
      <c r="BC372" s="27">
        <f t="shared" si="188"/>
        <v>0</v>
      </c>
      <c r="BD372" s="27">
        <f t="shared" si="176"/>
        <v>0</v>
      </c>
      <c r="BE372" s="44"/>
      <c r="BF372" s="25">
        <f t="array" ref="BF372">SUM(IF(Period=$BF$2,IF(Site=$A$245,IF(Provider=$B372,I))))</f>
        <v>0</v>
      </c>
      <c r="BG372" s="26">
        <f t="array" ref="BG372">SUM(IF(Period=$BF$2,IF(Site=$A$245,IF(Provider=$B372,J))))</f>
        <v>0</v>
      </c>
      <c r="BH372" s="26"/>
      <c r="BI372" s="27">
        <f t="shared" si="189"/>
        <v>0</v>
      </c>
      <c r="BJ372" s="27">
        <f t="shared" si="177"/>
        <v>0</v>
      </c>
      <c r="BK372" s="44"/>
      <c r="BL372" s="25">
        <f t="array" ref="BL372">SUM(IF(Period=$BL$2,IF(Site=$A$245,IF(Provider=$B372,I))))</f>
        <v>44</v>
      </c>
      <c r="BM372" s="26">
        <f t="array" ref="BM372">SUM(IF(Period=$BL$2,IF(Site=$A$245,IF(Provider=$B372,J))))</f>
        <v>4.7272727272727302</v>
      </c>
      <c r="BN372" s="26"/>
      <c r="BO372" s="27">
        <f t="shared" si="190"/>
        <v>3.3047346679377206E-2</v>
      </c>
      <c r="BP372" s="27">
        <f t="shared" si="178"/>
        <v>6.4670584211671839E-3</v>
      </c>
      <c r="BQ372" s="44"/>
      <c r="BR372" s="25">
        <f t="array" ref="BR372">SUM(IF(Period=$BR$2,IF(Site=$A$245,IF(Provider=$B372,I))))</f>
        <v>0</v>
      </c>
      <c r="BS372" s="26">
        <f t="array" ref="BS372">SUM(IF(Period=$BR$2,IF(Site=$A$245,IF(Provider=$B372,J))))</f>
        <v>0</v>
      </c>
      <c r="BT372" s="26"/>
      <c r="BU372" s="27">
        <f t="shared" si="191"/>
        <v>0</v>
      </c>
      <c r="BV372" s="27">
        <f t="shared" si="179"/>
        <v>0</v>
      </c>
    </row>
    <row r="373" spans="1:74" outlineLevel="1" x14ac:dyDescent="0.25">
      <c r="B373" s="20" t="s">
        <v>632</v>
      </c>
      <c r="C373" s="44"/>
      <c r="D373" s="25">
        <f t="array" ref="D373">SUM(IF(Period=$D$2,IF(Site=$A$245,IF(Provider=$B373,I))))</f>
        <v>1</v>
      </c>
      <c r="E373" s="26">
        <f t="array" ref="E373">SUM(IF(Period=$D$2,IF(Site=$A$245,IF(Provider=$B373,J))))</f>
        <v>6</v>
      </c>
      <c r="F373" s="26"/>
      <c r="G373" s="27">
        <f t="shared" si="180"/>
        <v>8.158825129181398E-4</v>
      </c>
      <c r="H373" s="27">
        <f t="shared" si="168"/>
        <v>1.7377704405248064E-4</v>
      </c>
      <c r="I373" s="44"/>
      <c r="J373" s="25">
        <f t="array" ref="J373">SUM(IF(Period=$J$2,IF(Site=$A$245,IF(Provider=$B373,I))))</f>
        <v>0</v>
      </c>
      <c r="K373" s="26">
        <f t="array" ref="K373">SUM(IF(Period=$J$2,IF(Site=$A$245,IF(Provider=$B373,J))))</f>
        <v>0</v>
      </c>
      <c r="L373" s="26"/>
      <c r="M373" s="27">
        <f t="shared" si="181"/>
        <v>0</v>
      </c>
      <c r="N373" s="27">
        <f t="shared" si="169"/>
        <v>0</v>
      </c>
      <c r="O373" s="44"/>
      <c r="P373" s="25">
        <f t="array" ref="P373">SUM(IF(Period=$P$2,IF(Site=$A$245,IF(Provider=$B373,I))))</f>
        <v>0</v>
      </c>
      <c r="Q373" s="26">
        <f t="array" ref="Q373">SUM(IF(Period=$P$2,IF(Site=$A$245,IF(Provider=$B373,J))))</f>
        <v>0</v>
      </c>
      <c r="R373" s="26"/>
      <c r="S373" s="27">
        <f t="shared" si="182"/>
        <v>0</v>
      </c>
      <c r="T373" s="27">
        <f t="shared" si="170"/>
        <v>0</v>
      </c>
      <c r="U373" s="44"/>
      <c r="V373" s="25">
        <f t="array" ref="V373">SUM(IF(Period=$V$2,IF(Site=$A$245,IF(Provider=$B373,I))))</f>
        <v>0</v>
      </c>
      <c r="W373" s="26">
        <f t="array" ref="W373">SUM(IF(Period=$V$2,IF(Site=$A$245,IF(Provider=$B373,J))))</f>
        <v>0</v>
      </c>
      <c r="X373" s="26"/>
      <c r="Y373" s="27">
        <f t="shared" si="183"/>
        <v>0</v>
      </c>
      <c r="Z373" s="27">
        <f t="shared" si="171"/>
        <v>0</v>
      </c>
      <c r="AA373" s="44"/>
      <c r="AB373" s="25">
        <f t="array" ref="AB373">SUM(IF(Period=$AB$2,IF(Site=$A$245,IF(Provider=$B373,I))))</f>
        <v>0</v>
      </c>
      <c r="AC373" s="26">
        <f t="array" ref="AC373">SUM(IF(Period=$AB$2,IF(Site=$A$245,IF(Provider=$B373,J))))</f>
        <v>0</v>
      </c>
      <c r="AD373" s="26"/>
      <c r="AE373" s="27">
        <f t="shared" si="184"/>
        <v>0</v>
      </c>
      <c r="AF373" s="27">
        <f t="shared" si="172"/>
        <v>0</v>
      </c>
      <c r="AG373" s="44"/>
      <c r="AH373" s="25">
        <f t="array" ref="AH373">SUM(IF(Period=$AH$2,IF(Site=$A$245,IF(Provider=$B373,I))))</f>
        <v>0</v>
      </c>
      <c r="AI373" s="26">
        <f t="array" ref="AI373">SUM(IF(Period=$AH$2,IF(Site=$A$245,IF(Provider=$B373,J))))</f>
        <v>0</v>
      </c>
      <c r="AJ373" s="26"/>
      <c r="AK373" s="27">
        <f t="shared" si="185"/>
        <v>0</v>
      </c>
      <c r="AL373" s="27">
        <f t="shared" si="173"/>
        <v>0</v>
      </c>
      <c r="AM373" s="44"/>
      <c r="AN373" s="25">
        <f t="array" ref="AN373">SUM(IF(Period=$AN$2,IF(Site=$A$245,IF(Provider=$B373,I))))</f>
        <v>0</v>
      </c>
      <c r="AO373" s="26">
        <f t="array" ref="AO373">SUM(IF(Period=$AN$2,IF(Site=$A$245,IF(Provider=$B373,J))))</f>
        <v>0</v>
      </c>
      <c r="AP373" s="26"/>
      <c r="AQ373" s="27">
        <f t="shared" si="186"/>
        <v>0</v>
      </c>
      <c r="AR373" s="27">
        <f t="shared" si="174"/>
        <v>0</v>
      </c>
      <c r="AS373" s="44"/>
      <c r="AT373" s="25">
        <f t="array" ref="AT373">SUM(IF(Period=$AT$2,IF(Site=$A$245,IF(Provider=$B373,I))))</f>
        <v>0</v>
      </c>
      <c r="AU373" s="26">
        <f t="array" ref="AU373">SUM(IF(Period=$AT$2,IF(Site=$A$245,IF(Provider=$B373,J))))</f>
        <v>0</v>
      </c>
      <c r="AV373" s="26"/>
      <c r="AW373" s="27">
        <f t="shared" si="187"/>
        <v>0</v>
      </c>
      <c r="AX373" s="27">
        <f t="shared" si="175"/>
        <v>0</v>
      </c>
      <c r="AY373" s="44"/>
      <c r="AZ373" s="25">
        <f t="array" ref="AZ373">SUM(IF(Period=$AZ$2,IF(Site=$A$245,IF(Provider=$B373,I))))</f>
        <v>0</v>
      </c>
      <c r="BA373" s="26">
        <f t="array" ref="BA373">SUM(IF(Period=$AZ$2,IF(Site=$A$245,IF(Provider=$B373,J))))</f>
        <v>0</v>
      </c>
      <c r="BB373" s="26"/>
      <c r="BC373" s="27">
        <f t="shared" si="188"/>
        <v>0</v>
      </c>
      <c r="BD373" s="27">
        <f t="shared" si="176"/>
        <v>0</v>
      </c>
      <c r="BE373" s="44"/>
      <c r="BF373" s="25">
        <f t="array" ref="BF373">SUM(IF(Period=$BF$2,IF(Site=$A$245,IF(Provider=$B373,I))))</f>
        <v>0</v>
      </c>
      <c r="BG373" s="26">
        <f t="array" ref="BG373">SUM(IF(Period=$BF$2,IF(Site=$A$245,IF(Provider=$B373,J))))</f>
        <v>0</v>
      </c>
      <c r="BH373" s="26"/>
      <c r="BI373" s="27">
        <f t="shared" si="189"/>
        <v>0</v>
      </c>
      <c r="BJ373" s="27">
        <f t="shared" si="177"/>
        <v>0</v>
      </c>
      <c r="BK373" s="44"/>
      <c r="BL373" s="25">
        <f t="array" ref="BL373">SUM(IF(Period=$BL$2,IF(Site=$A$245,IF(Provider=$B373,I))))</f>
        <v>0</v>
      </c>
      <c r="BM373" s="26">
        <f t="array" ref="BM373">SUM(IF(Period=$BL$2,IF(Site=$A$245,IF(Provider=$B373,J))))</f>
        <v>0</v>
      </c>
      <c r="BN373" s="26"/>
      <c r="BO373" s="27">
        <f t="shared" si="190"/>
        <v>0</v>
      </c>
      <c r="BP373" s="27">
        <f t="shared" si="178"/>
        <v>0</v>
      </c>
      <c r="BQ373" s="44"/>
      <c r="BR373" s="25">
        <f t="array" ref="BR373">SUM(IF(Period=$BR$2,IF(Site=$A$245,IF(Provider=$B373,I))))</f>
        <v>0</v>
      </c>
      <c r="BS373" s="26">
        <f t="array" ref="BS373">SUM(IF(Period=$BR$2,IF(Site=$A$245,IF(Provider=$B373,J))))</f>
        <v>0</v>
      </c>
      <c r="BT373" s="26"/>
      <c r="BU373" s="27">
        <f t="shared" si="191"/>
        <v>0</v>
      </c>
      <c r="BV373" s="27">
        <f t="shared" si="179"/>
        <v>0</v>
      </c>
    </row>
    <row r="374" spans="1:74" outlineLevel="1" x14ac:dyDescent="0.25">
      <c r="B374" s="20" t="s">
        <v>939</v>
      </c>
      <c r="C374" s="44"/>
      <c r="D374" s="25">
        <f t="array" ref="D374">SUM(IF(Period=$D$2,IF(Site=$A$245,IF(Provider=$B374,I))))</f>
        <v>0</v>
      </c>
      <c r="E374" s="26">
        <f t="array" ref="E374">SUM(IF(Period=$D$2,IF(Site=$A$245,IF(Provider=$B374,J))))</f>
        <v>0</v>
      </c>
      <c r="F374" s="26"/>
      <c r="G374" s="27">
        <f t="shared" si="180"/>
        <v>0</v>
      </c>
      <c r="H374" s="27">
        <f t="shared" ref="H374:H379" si="192">E374*(D374/D$891)</f>
        <v>0</v>
      </c>
      <c r="I374" s="44"/>
      <c r="J374" s="25">
        <f t="array" ref="J374">SUM(IF(Period=$J$2,IF(Site=$A$245,IF(Provider=$B374,I))))</f>
        <v>0</v>
      </c>
      <c r="K374" s="26">
        <f t="array" ref="K374">SUM(IF(Period=$J$2,IF(Site=$A$245,IF(Provider=$B374,J))))</f>
        <v>0</v>
      </c>
      <c r="L374" s="26"/>
      <c r="M374" s="27">
        <f t="shared" si="181"/>
        <v>0</v>
      </c>
      <c r="N374" s="27">
        <f t="shared" ref="N374:N379" si="193">K374*(J374/J$891)</f>
        <v>0</v>
      </c>
      <c r="O374" s="44"/>
      <c r="P374" s="25">
        <f t="array" ref="P374">SUM(IF(Period=$P$2,IF(Site=$A$245,IF(Provider=$B374,I))))</f>
        <v>0</v>
      </c>
      <c r="Q374" s="26">
        <f t="array" ref="Q374">SUM(IF(Period=$P$2,IF(Site=$A$245,IF(Provider=$B374,J))))</f>
        <v>0</v>
      </c>
      <c r="R374" s="26"/>
      <c r="S374" s="27">
        <f t="shared" si="182"/>
        <v>0</v>
      </c>
      <c r="T374" s="27">
        <f t="shared" ref="T374:T379" si="194">Q374*(P374/P$891)</f>
        <v>0</v>
      </c>
      <c r="U374" s="44"/>
      <c r="V374" s="25">
        <f t="array" ref="V374">SUM(IF(Period=$V$2,IF(Site=$A$245,IF(Provider=$B374,I))))</f>
        <v>0</v>
      </c>
      <c r="W374" s="26">
        <f t="array" ref="W374">SUM(IF(Period=$V$2,IF(Site=$A$245,IF(Provider=$B374,J))))</f>
        <v>0</v>
      </c>
      <c r="X374" s="26"/>
      <c r="Y374" s="27">
        <f t="shared" si="183"/>
        <v>0</v>
      </c>
      <c r="Z374" s="27">
        <f t="shared" ref="Z374:Z379" si="195">W374*(V374/V$891)</f>
        <v>0</v>
      </c>
      <c r="AA374" s="44"/>
      <c r="AB374" s="25">
        <f t="array" ref="AB374">SUM(IF(Period=$AB$2,IF(Site=$A$245,IF(Provider=$B374,I))))</f>
        <v>0</v>
      </c>
      <c r="AC374" s="26">
        <f t="array" ref="AC374">SUM(IF(Period=$AB$2,IF(Site=$A$245,IF(Provider=$B374,J))))</f>
        <v>0</v>
      </c>
      <c r="AD374" s="26"/>
      <c r="AE374" s="27">
        <f t="shared" si="184"/>
        <v>0</v>
      </c>
      <c r="AF374" s="27">
        <f t="shared" ref="AF374:AF379" si="196">AC374*(AB374/AB$891)</f>
        <v>0</v>
      </c>
      <c r="AG374" s="44"/>
      <c r="AH374" s="25">
        <f t="array" ref="AH374">SUM(IF(Period=$AH$2,IF(Site=$A$245,IF(Provider=$B374,I))))</f>
        <v>0</v>
      </c>
      <c r="AI374" s="26">
        <f t="array" ref="AI374">SUM(IF(Period=$AH$2,IF(Site=$A$245,IF(Provider=$B374,J))))</f>
        <v>0</v>
      </c>
      <c r="AJ374" s="26"/>
      <c r="AK374" s="27">
        <f t="shared" si="185"/>
        <v>0</v>
      </c>
      <c r="AL374" s="27">
        <f t="shared" ref="AL374:AL379" si="197">AI374*(AH374/AH$891)</f>
        <v>0</v>
      </c>
      <c r="AM374" s="44"/>
      <c r="AN374" s="25">
        <f t="array" ref="AN374">SUM(IF(Period=$AN$2,IF(Site=$A$245,IF(Provider=$B374,I))))</f>
        <v>37</v>
      </c>
      <c r="AO374" s="26">
        <f t="array" ref="AO374">SUM(IF(Period=$AN$2,IF(Site=$A$245,IF(Provider=$B374,J))))</f>
        <v>5.1081081081081097</v>
      </c>
      <c r="AP374" s="26"/>
      <c r="AQ374" s="27">
        <f t="shared" si="186"/>
        <v>2.9297783289412502E-2</v>
      </c>
      <c r="AR374" s="27">
        <f t="shared" ref="AR374:AR379" si="198">AO374*(AN374/AN$891)</f>
        <v>6.0441317556763682E-3</v>
      </c>
      <c r="AS374" s="44"/>
      <c r="AT374" s="25">
        <f t="array" ref="AT374">SUM(IF(Period=$AT$2,IF(Site=$A$245,IF(Provider=$B374,I))))</f>
        <v>90</v>
      </c>
      <c r="AU374" s="26">
        <f t="array" ref="AU374">SUM(IF(Period=$AT$2,IF(Site=$A$245,IF(Provider=$B374,J))))</f>
        <v>3.5888888888888899</v>
      </c>
      <c r="AV374" s="26"/>
      <c r="AW374" s="27">
        <f t="shared" si="187"/>
        <v>5.0077519379844976E-2</v>
      </c>
      <c r="AX374" s="27">
        <f t="shared" ref="AX374:AX379" si="199">AU374*(AT374/AT$891)</f>
        <v>1.0177395469010937E-2</v>
      </c>
      <c r="AY374" s="44"/>
      <c r="AZ374" s="25">
        <f t="array" ref="AZ374">SUM(IF(Period=$AZ$2,IF(Site=$A$245,IF(Provider=$B374,I))))</f>
        <v>15</v>
      </c>
      <c r="BA374" s="26">
        <f t="array" ref="BA374">SUM(IF(Period=$AZ$2,IF(Site=$A$245,IF(Provider=$B374,J))))</f>
        <v>16.466666666666701</v>
      </c>
      <c r="BB374" s="26"/>
      <c r="BC374" s="27">
        <f t="shared" si="188"/>
        <v>3.8830372582927299E-2</v>
      </c>
      <c r="BD374" s="27">
        <f t="shared" ref="BD374:BD379" si="200">BA374*(AZ374/AZ$891)</f>
        <v>8.0484864283619714E-3</v>
      </c>
      <c r="BE374" s="44"/>
      <c r="BF374" s="25">
        <f t="array" ref="BF374">SUM(IF(Period=$BF$2,IF(Site=$A$245,IF(Provider=$B374,I))))</f>
        <v>116</v>
      </c>
      <c r="BG374" s="26">
        <f t="array" ref="BG374">SUM(IF(Period=$BF$2,IF(Site=$A$245,IF(Provider=$B374,J))))</f>
        <v>6.5862068965517198</v>
      </c>
      <c r="BH374" s="26"/>
      <c r="BI374" s="27">
        <f t="shared" si="189"/>
        <v>0.11609177936483808</v>
      </c>
      <c r="BJ374" s="27">
        <f t="shared" ref="BJ374:BJ379" si="201">BG374*(BF374/BF$891)</f>
        <v>2.3640076737421856E-2</v>
      </c>
      <c r="BK374" s="44"/>
      <c r="BL374" s="25">
        <f t="array" ref="BL374">SUM(IF(Period=$BL$2,IF(Site=$A$245,IF(Provider=$B374,I))))</f>
        <v>12</v>
      </c>
      <c r="BM374" s="26">
        <f t="array" ref="BM374">SUM(IF(Period=$BL$2,IF(Site=$A$245,IF(Provider=$B374,J))))</f>
        <v>16.1666666666667</v>
      </c>
      <c r="BN374" s="26"/>
      <c r="BO374" s="27">
        <f t="shared" si="190"/>
        <v>3.082300603749609E-2</v>
      </c>
      <c r="BP374" s="27">
        <f t="shared" ref="BP374:BP379" si="202">BM374*(BL374/BL$891)</f>
        <v>6.0317756428194006E-3</v>
      </c>
      <c r="BQ374" s="44"/>
      <c r="BR374" s="25">
        <f t="array" ref="BR374">SUM(IF(Period=$BR$2,IF(Site=$A$245,IF(Provider=$B374,I))))</f>
        <v>78</v>
      </c>
      <c r="BS374" s="26">
        <f t="array" ref="BS374">SUM(IF(Period=$BR$2,IF(Site=$A$245,IF(Provider=$B374,J))))</f>
        <v>5</v>
      </c>
      <c r="BT374" s="26"/>
      <c r="BU374" s="27">
        <f t="shared" si="191"/>
        <v>5.7624113475177305E-2</v>
      </c>
      <c r="BV374" s="27">
        <f t="shared" ref="BV374:BV379" si="203">BS374*(BR374/BR$891)</f>
        <v>1.1439969493414685E-2</v>
      </c>
    </row>
    <row r="375" spans="1:74" outlineLevel="1" x14ac:dyDescent="0.25">
      <c r="B375" s="20" t="s">
        <v>599</v>
      </c>
      <c r="C375" s="44"/>
      <c r="D375" s="25">
        <f t="array" ref="D375">SUM(IF(Period=$D$2,IF(Site=$A$245,IF(Provider=$B375,I))))</f>
        <v>128</v>
      </c>
      <c r="E375" s="26">
        <f t="array" ref="E375">SUM(IF(Period=$D$2,IF(Site=$A$245,IF(Provider=$B375,J))))</f>
        <v>10.8984375</v>
      </c>
      <c r="F375" s="26"/>
      <c r="G375" s="27">
        <f t="shared" ref="G375:G379" si="204">E375*(D375/D$380)</f>
        <v>0.1896926842534675</v>
      </c>
      <c r="H375" s="27">
        <f t="shared" si="192"/>
        <v>4.0403162742201751E-2</v>
      </c>
      <c r="I375" s="44"/>
      <c r="J375" s="25">
        <f t="array" ref="J375">SUM(IF(Period=$J$2,IF(Site=$A$245,IF(Provider=$B375,I))))</f>
        <v>123</v>
      </c>
      <c r="K375" s="26">
        <f t="array" ref="K375">SUM(IF(Period=$J$2,IF(Site=$A$245,IF(Provider=$B375,J))))</f>
        <v>10.878048780487806</v>
      </c>
      <c r="L375" s="26"/>
      <c r="M375" s="27">
        <f t="shared" ref="M375:M379" si="205">K375*(J375/J$380)</f>
        <v>0.20017953321364454</v>
      </c>
      <c r="N375" s="27">
        <f t="shared" si="193"/>
        <v>4.1453666697648488E-2</v>
      </c>
      <c r="O375" s="44"/>
      <c r="P375" s="25">
        <f t="array" ref="P375">SUM(IF(Period=$P$2,IF(Site=$A$245,IF(Provider=$B375,I))))</f>
        <v>125</v>
      </c>
      <c r="Q375" s="26">
        <f t="array" ref="Q375">SUM(IF(Period=$P$2,IF(Site=$A$245,IF(Provider=$B375,J))))</f>
        <v>5.32</v>
      </c>
      <c r="R375" s="26"/>
      <c r="S375" s="27">
        <f t="shared" ref="S375:S379" si="206">Q375*(P375/P$380)</f>
        <v>9.0476190476190488E-2</v>
      </c>
      <c r="T375" s="27">
        <f t="shared" si="194"/>
        <v>1.9163160624747853E-2</v>
      </c>
      <c r="U375" s="44"/>
      <c r="V375" s="25">
        <f t="array" ref="V375">SUM(IF(Period=$V$2,IF(Site=$A$245,IF(Provider=$B375,I))))</f>
        <v>139</v>
      </c>
      <c r="W375" s="26">
        <f t="array" ref="W375">SUM(IF(Period=$V$2,IF(Site=$A$245,IF(Provider=$B375,J))))</f>
        <v>6.6187050359712227</v>
      </c>
      <c r="X375" s="26"/>
      <c r="Y375" s="27">
        <f t="shared" ref="Y375:Y379" si="207">W375*(V375/V$380)</f>
        <v>0.1363973313565604</v>
      </c>
      <c r="Z375" s="27">
        <f t="shared" si="195"/>
        <v>2.7823141595596682E-2</v>
      </c>
      <c r="AA375" s="44"/>
      <c r="AB375" s="25">
        <f t="array" ref="AB375">SUM(IF(Period=$AB$2,IF(Site=$A$245,IF(Provider=$B375,I))))</f>
        <v>93</v>
      </c>
      <c r="AC375" s="26">
        <f t="array" ref="AC375">SUM(IF(Period=$AB$2,IF(Site=$A$245,IF(Provider=$B375,J))))</f>
        <v>5.591397849462366</v>
      </c>
      <c r="AD375" s="26"/>
      <c r="AE375" s="27">
        <f t="shared" ref="AE375:AE379" si="208">AC375*(AB375/AB$380)</f>
        <v>7.5603373073567903E-2</v>
      </c>
      <c r="AF375" s="27">
        <f t="shared" si="196"/>
        <v>1.5643332029722332E-2</v>
      </c>
      <c r="AG375" s="44"/>
      <c r="AH375" s="25">
        <f t="array" ref="AH375">SUM(IF(Period=$AH$2,IF(Site=$A$245,IF(Provider=$B375,I))))</f>
        <v>116</v>
      </c>
      <c r="AI375" s="26">
        <f t="array" ref="AI375">SUM(IF(Period=$AH$2,IF(Site=$A$245,IF(Provider=$B375,J))))</f>
        <v>4.68965517241379</v>
      </c>
      <c r="AJ375" s="26"/>
      <c r="AK375" s="27">
        <f t="shared" ref="AK375:AK379" si="209">AI375*(AH375/AH$380)</f>
        <v>9.4972067039106087E-2</v>
      </c>
      <c r="AL375" s="27">
        <f t="shared" si="197"/>
        <v>1.8524824627119789E-2</v>
      </c>
      <c r="AM375" s="44"/>
      <c r="AN375" s="25">
        <f t="array" ref="AN375">SUM(IF(Period=$AN$2,IF(Site=$A$245,IF(Provider=$B375,I))))</f>
        <v>119</v>
      </c>
      <c r="AO375" s="26">
        <f t="array" ref="AO375">SUM(IF(Period=$AN$2,IF(Site=$A$245,IF(Provider=$B375,J))))</f>
        <v>6.7647058823529402</v>
      </c>
      <c r="AP375" s="26"/>
      <c r="AQ375" s="27">
        <f t="shared" ref="AQ375:AQ379" si="210">AO375*(AN375/AN$380)</f>
        <v>0.12478685475120135</v>
      </c>
      <c r="AR375" s="27">
        <f t="shared" si="198"/>
        <v>2.5743524144547485E-2</v>
      </c>
      <c r="AS375" s="44"/>
      <c r="AT375" s="25">
        <f t="array" ref="AT375">SUM(IF(Period=$AT$2,IF(Site=$A$245,IF(Provider=$B375,I))))</f>
        <v>110</v>
      </c>
      <c r="AU375" s="26">
        <f t="array" ref="AU375">SUM(IF(Period=$AT$2,IF(Site=$A$245,IF(Provider=$B375,J))))</f>
        <v>5.6181818181818199</v>
      </c>
      <c r="AV375" s="26"/>
      <c r="AW375" s="27">
        <f t="shared" ref="AW375:AW379" si="211">AU375*(AT375/AT$380)</f>
        <v>9.5813953488372128E-2</v>
      </c>
      <c r="AX375" s="27">
        <f t="shared" si="199"/>
        <v>1.9472539937612256E-2</v>
      </c>
      <c r="AY375" s="44"/>
      <c r="AZ375" s="25">
        <f t="array" ref="AZ375">SUM(IF(Period=$AZ$2,IF(Site=$A$245,IF(Provider=$B375,I))))</f>
        <v>109</v>
      </c>
      <c r="BA375" s="26">
        <f t="array" ref="BA375">SUM(IF(Period=$AZ$2,IF(Site=$A$245,IF(Provider=$B375,J))))</f>
        <v>8.3302752293578006</v>
      </c>
      <c r="BB375" s="26"/>
      <c r="BC375" s="27">
        <f t="shared" ref="BC375:BC379" si="212">BA375*(AZ375/AZ$380)</f>
        <v>0.14274485143845314</v>
      </c>
      <c r="BD375" s="27">
        <f t="shared" si="200"/>
        <v>2.9587148489686868E-2</v>
      </c>
      <c r="BE375" s="44"/>
      <c r="BF375" s="25">
        <f t="array" ref="BF375">SUM(IF(Period=$BF$2,IF(Site=$A$245,IF(Provider=$B375,I))))</f>
        <v>118</v>
      </c>
      <c r="BG375" s="26">
        <f t="array" ref="BG375">SUM(IF(Period=$BF$2,IF(Site=$A$245,IF(Provider=$B375,J))))</f>
        <v>7.4661016949152499</v>
      </c>
      <c r="BH375" s="26"/>
      <c r="BI375" s="27">
        <f t="shared" ref="BI375:BI379" si="213">BG375*(BF375/BF$380)</f>
        <v>0.13387023248746385</v>
      </c>
      <c r="BJ375" s="27">
        <f t="shared" si="201"/>
        <v>2.7260350269199811E-2</v>
      </c>
      <c r="BK375" s="44"/>
      <c r="BL375" s="25">
        <f t="array" ref="BL375">SUM(IF(Period=$BL$2,IF(Site=$A$245,IF(Provider=$B375,I))))</f>
        <v>112</v>
      </c>
      <c r="BM375" s="26">
        <f t="array" ref="BM375">SUM(IF(Period=$BL$2,IF(Site=$A$245,IF(Provider=$B375,J))))</f>
        <v>8.2410714285714306</v>
      </c>
      <c r="BN375" s="26"/>
      <c r="BO375" s="27">
        <f t="shared" ref="BO375:BO379" si="214">BM375*(BL375/BL$380)</f>
        <v>0.1466476008897363</v>
      </c>
      <c r="BP375" s="27">
        <f t="shared" si="202"/>
        <v>2.8697571743929368E-2</v>
      </c>
      <c r="BQ375" s="44"/>
      <c r="BR375" s="25">
        <f t="array" ref="BR375">SUM(IF(Period=$BR$2,IF(Site=$A$245,IF(Provider=$B375,I))))</f>
        <v>109</v>
      </c>
      <c r="BS375" s="26">
        <f t="array" ref="BS375">SUM(IF(Period=$BR$2,IF(Site=$A$245,IF(Provider=$B375,J))))</f>
        <v>7.6146788990825698</v>
      </c>
      <c r="BT375" s="26"/>
      <c r="BU375" s="27">
        <f t="shared" ref="BU375:BU379" si="215">BS375*(BR375/BR$380)</f>
        <v>0.12263593380614658</v>
      </c>
      <c r="BV375" s="27">
        <f t="shared" si="203"/>
        <v>2.4346601742395356E-2</v>
      </c>
    </row>
    <row r="376" spans="1:74" outlineLevel="1" x14ac:dyDescent="0.25">
      <c r="B376" s="20" t="s">
        <v>614</v>
      </c>
      <c r="C376" s="44"/>
      <c r="D376" s="25">
        <f t="array" ref="D376">SUM(IF(Period=$D$2,IF(Site=$A$245,IF(Provider=$B376,I))))</f>
        <v>69</v>
      </c>
      <c r="E376" s="26">
        <f t="array" ref="E376">SUM(IF(Period=$D$2,IF(Site=$A$245,IF(Provider=$B376,J))))</f>
        <v>8.3188405797101446</v>
      </c>
      <c r="F376" s="26"/>
      <c r="G376" s="27">
        <f t="shared" si="204"/>
        <v>7.8052760402502044E-2</v>
      </c>
      <c r="H376" s="27">
        <f t="shared" si="192"/>
        <v>1.6624670547687317E-2</v>
      </c>
      <c r="I376" s="44"/>
      <c r="J376" s="25">
        <f t="array" ref="J376">SUM(IF(Period=$J$2,IF(Site=$A$245,IF(Provider=$B376,I))))</f>
        <v>41</v>
      </c>
      <c r="K376" s="26">
        <f t="array" ref="K376">SUM(IF(Period=$J$2,IF(Site=$A$245,IF(Provider=$B376,J))))</f>
        <v>4.8048780487804876</v>
      </c>
      <c r="L376" s="26"/>
      <c r="M376" s="27">
        <f t="shared" si="205"/>
        <v>2.9473369239976063E-2</v>
      </c>
      <c r="N376" s="27">
        <f t="shared" si="193"/>
        <v>6.103417294048394E-3</v>
      </c>
      <c r="O376" s="44"/>
      <c r="P376" s="25">
        <f t="array" ref="P376">SUM(IF(Period=$P$2,IF(Site=$A$245,IF(Provider=$B376,I))))</f>
        <v>53</v>
      </c>
      <c r="Q376" s="26">
        <f t="array" ref="Q376">SUM(IF(Period=$P$2,IF(Site=$A$245,IF(Provider=$B376,J))))</f>
        <v>6.4528301886792452</v>
      </c>
      <c r="R376" s="26"/>
      <c r="S376" s="27">
        <f t="shared" si="206"/>
        <v>4.6530612244897962E-2</v>
      </c>
      <c r="T376" s="27">
        <f t="shared" si="194"/>
        <v>9.8553397498703232E-3</v>
      </c>
      <c r="U376" s="44"/>
      <c r="V376" s="25">
        <f t="array" ref="V376">SUM(IF(Period=$V$2,IF(Site=$A$245,IF(Provider=$B376,I))))</f>
        <v>33</v>
      </c>
      <c r="W376" s="26">
        <f t="array" ref="W376">SUM(IF(Period=$V$2,IF(Site=$A$245,IF(Provider=$B376,J))))</f>
        <v>5.1212121212121211</v>
      </c>
      <c r="X376" s="26"/>
      <c r="Y376" s="27">
        <f t="shared" si="207"/>
        <v>2.5055596738324686E-2</v>
      </c>
      <c r="Z376" s="27">
        <f t="shared" si="195"/>
        <v>5.1109901409302598E-3</v>
      </c>
      <c r="AA376" s="44"/>
      <c r="AB376" s="25">
        <f t="array" ref="AB376">SUM(IF(Period=$AB$2,IF(Site=$A$245,IF(Provider=$B376,I))))</f>
        <v>94</v>
      </c>
      <c r="AC376" s="26">
        <f t="array" ref="AC376">SUM(IF(Period=$AB$2,IF(Site=$A$245,IF(Provider=$B376,J))))</f>
        <v>4.5106382978723403</v>
      </c>
      <c r="AD376" s="26"/>
      <c r="AE376" s="27">
        <f t="shared" si="208"/>
        <v>6.1645827275370747E-2</v>
      </c>
      <c r="AF376" s="27">
        <f t="shared" si="196"/>
        <v>1.2755332270388976E-2</v>
      </c>
      <c r="AG376" s="44"/>
      <c r="AH376" s="25">
        <f t="array" ref="AH376">SUM(IF(Period=$AH$2,IF(Site=$A$245,IF(Provider=$B376,I))))</f>
        <v>25</v>
      </c>
      <c r="AI376" s="26">
        <f t="array" ref="AI376">SUM(IF(Period=$AH$2,IF(Site=$A$245,IF(Provider=$B376,J))))</f>
        <v>4.4400000000000004</v>
      </c>
      <c r="AJ376" s="26"/>
      <c r="AK376" s="27">
        <f t="shared" si="209"/>
        <v>1.9378491620111734E-2</v>
      </c>
      <c r="AL376" s="27">
        <f t="shared" si="197"/>
        <v>3.7798814956071652E-3</v>
      </c>
      <c r="AM376" s="44"/>
      <c r="AN376" s="25">
        <f t="array" ref="AN376">SUM(IF(Period=$AN$2,IF(Site=$A$245,IF(Provider=$B376,I))))</f>
        <v>92</v>
      </c>
      <c r="AO376" s="26">
        <f t="array" ref="AO376">SUM(IF(Period=$AN$2,IF(Site=$A$245,IF(Provider=$B376,J))))</f>
        <v>5.1739130434782599</v>
      </c>
      <c r="AP376" s="26"/>
      <c r="AQ376" s="27">
        <f t="shared" si="210"/>
        <v>7.3787009765927752E-2</v>
      </c>
      <c r="AR376" s="27">
        <f t="shared" si="198"/>
        <v>1.5222257755036772E-2</v>
      </c>
      <c r="AS376" s="44"/>
      <c r="AT376" s="25">
        <f t="array" ref="AT376">SUM(IF(Period=$AT$2,IF(Site=$A$245,IF(Provider=$B376,I))))</f>
        <v>107</v>
      </c>
      <c r="AU376" s="26">
        <f t="array" ref="AU376">SUM(IF(Period=$AT$2,IF(Site=$A$245,IF(Provider=$B376,J))))</f>
        <v>3.9813084112149499</v>
      </c>
      <c r="AV376" s="26"/>
      <c r="AW376" s="27">
        <f t="shared" si="211"/>
        <v>6.6046511627906909E-2</v>
      </c>
      <c r="AX376" s="27">
        <f t="shared" si="199"/>
        <v>1.3422818791946298E-2</v>
      </c>
      <c r="AY376" s="44"/>
      <c r="AZ376" s="25">
        <f t="array" ref="AZ376">SUM(IF(Period=$AZ$2,IF(Site=$A$245,IF(Provider=$B376,I))))</f>
        <v>17</v>
      </c>
      <c r="BA376" s="26">
        <f t="array" ref="BA376">SUM(IF(Period=$AZ$2,IF(Site=$A$245,IF(Provider=$B376,J))))</f>
        <v>7.2941176470588198</v>
      </c>
      <c r="BB376" s="26"/>
      <c r="BC376" s="27">
        <f t="shared" si="212"/>
        <v>1.9493790284546446E-2</v>
      </c>
      <c r="BD376" s="27">
        <f t="shared" si="200"/>
        <v>4.0405356968294809E-3</v>
      </c>
      <c r="BE376" s="44"/>
      <c r="BF376" s="25">
        <f t="array" ref="BF376">SUM(IF(Period=$BF$2,IF(Site=$A$245,IF(Provider=$B376,I))))</f>
        <v>97</v>
      </c>
      <c r="BG376" s="26">
        <f t="array" ref="BG376">SUM(IF(Period=$BF$2,IF(Site=$A$245,IF(Provider=$B376,J))))</f>
        <v>5.34020618556701</v>
      </c>
      <c r="BH376" s="26"/>
      <c r="BI376" s="27">
        <f t="shared" si="213"/>
        <v>7.8711442030086606E-2</v>
      </c>
      <c r="BJ376" s="27">
        <f t="shared" si="201"/>
        <v>1.6028219568042575E-2</v>
      </c>
      <c r="BK376" s="44"/>
      <c r="BL376" s="25">
        <f t="array" ref="BL376">SUM(IF(Period=$BL$2,IF(Site=$A$245,IF(Provider=$B376,I))))</f>
        <v>103</v>
      </c>
      <c r="BM376" s="26">
        <f t="array" ref="BM376">SUM(IF(Period=$BL$2,IF(Site=$A$245,IF(Provider=$B376,J))))</f>
        <v>7.6504854368931996</v>
      </c>
      <c r="BN376" s="26"/>
      <c r="BO376" s="27">
        <f t="shared" si="214"/>
        <v>0.12519860184302503</v>
      </c>
      <c r="BP376" s="27">
        <f t="shared" si="202"/>
        <v>2.4500202095575647E-2</v>
      </c>
      <c r="BQ376" s="44"/>
      <c r="BR376" s="25">
        <f t="array" ref="BR376">SUM(IF(Period=$BR$2,IF(Site=$A$245,IF(Provider=$B376,I))))</f>
        <v>106</v>
      </c>
      <c r="BS376" s="26">
        <f t="array" ref="BS376">SUM(IF(Period=$BR$2,IF(Site=$A$245,IF(Provider=$B376,J))))</f>
        <v>6.8301886792452802</v>
      </c>
      <c r="BT376" s="26"/>
      <c r="BU376" s="27">
        <f t="shared" si="215"/>
        <v>0.10697399527186756</v>
      </c>
      <c r="BV376" s="27">
        <f t="shared" si="203"/>
        <v>2.1237276700595456E-2</v>
      </c>
    </row>
    <row r="377" spans="1:74" outlineLevel="1" x14ac:dyDescent="0.25">
      <c r="B377" s="20" t="s">
        <v>806</v>
      </c>
      <c r="C377" s="44"/>
      <c r="D377" s="25">
        <f t="array" ref="D377">SUM(IF(Period=$D$2,IF(Site=$A$245,IF(Provider=$B377,I))))</f>
        <v>0</v>
      </c>
      <c r="E377" s="26">
        <f t="array" ref="E377">SUM(IF(Period=$D$2,IF(Site=$A$245,IF(Provider=$B377,J))))</f>
        <v>0</v>
      </c>
      <c r="F377" s="26"/>
      <c r="G377" s="27">
        <f t="shared" si="204"/>
        <v>0</v>
      </c>
      <c r="H377" s="27">
        <f t="shared" si="192"/>
        <v>0</v>
      </c>
      <c r="I377" s="44"/>
      <c r="J377" s="25">
        <f t="array" ref="J377">SUM(IF(Period=$J$2,IF(Site=$A$245,IF(Provider=$B377,I))))</f>
        <v>5</v>
      </c>
      <c r="K377" s="26">
        <f t="array" ref="K377">SUM(IF(Period=$J$2,IF(Site=$A$245,IF(Provider=$B377,J))))</f>
        <v>6.4</v>
      </c>
      <c r="L377" s="26"/>
      <c r="M377" s="27">
        <f t="shared" si="205"/>
        <v>4.7875523638539795E-3</v>
      </c>
      <c r="N377" s="27">
        <f t="shared" si="193"/>
        <v>9.9141803761192181E-4</v>
      </c>
      <c r="O377" s="44"/>
      <c r="P377" s="25">
        <f t="array" ref="P377">SUM(IF(Period=$P$2,IF(Site=$A$245,IF(Provider=$B377,I))))</f>
        <v>43</v>
      </c>
      <c r="Q377" s="26">
        <f t="array" ref="Q377">SUM(IF(Period=$P$2,IF(Site=$A$245,IF(Provider=$B377,J))))</f>
        <v>6.0930232558139537</v>
      </c>
      <c r="R377" s="26"/>
      <c r="S377" s="27">
        <f t="shared" si="206"/>
        <v>3.5646258503401362E-2</v>
      </c>
      <c r="T377" s="27">
        <f t="shared" si="194"/>
        <v>7.5499971183217102E-3</v>
      </c>
      <c r="U377" s="44"/>
      <c r="V377" s="25">
        <f t="array" ref="V377">SUM(IF(Period=$V$2,IF(Site=$A$245,IF(Provider=$B377,I))))</f>
        <v>0</v>
      </c>
      <c r="W377" s="26">
        <f t="array" ref="W377">SUM(IF(Period=$V$2,IF(Site=$A$245,IF(Provider=$B377,J))))</f>
        <v>0</v>
      </c>
      <c r="X377" s="26"/>
      <c r="Y377" s="27">
        <f t="shared" si="207"/>
        <v>0</v>
      </c>
      <c r="Z377" s="27">
        <f t="shared" si="195"/>
        <v>0</v>
      </c>
      <c r="AA377" s="44"/>
      <c r="AB377" s="25">
        <f t="array" ref="AB377">SUM(IF(Period=$AB$2,IF(Site=$A$245,IF(Provider=$B377,I))))</f>
        <v>0</v>
      </c>
      <c r="AC377" s="26">
        <f t="array" ref="AC377">SUM(IF(Period=$AB$2,IF(Site=$A$245,IF(Provider=$B377,J))))</f>
        <v>0</v>
      </c>
      <c r="AD377" s="26"/>
      <c r="AE377" s="27">
        <f t="shared" si="208"/>
        <v>0</v>
      </c>
      <c r="AF377" s="27">
        <f t="shared" si="196"/>
        <v>0</v>
      </c>
      <c r="AG377" s="44"/>
      <c r="AH377" s="25">
        <f t="array" ref="AH377">SUM(IF(Period=$AH$2,IF(Site=$A$245,IF(Provider=$B377,I))))</f>
        <v>0</v>
      </c>
      <c r="AI377" s="26">
        <f t="array" ref="AI377">SUM(IF(Period=$AH$2,IF(Site=$A$245,IF(Provider=$B377,J))))</f>
        <v>0</v>
      </c>
      <c r="AJ377" s="26"/>
      <c r="AK377" s="27">
        <f t="shared" si="209"/>
        <v>0</v>
      </c>
      <c r="AL377" s="27">
        <f t="shared" si="197"/>
        <v>0</v>
      </c>
      <c r="AM377" s="44"/>
      <c r="AN377" s="25">
        <f t="array" ref="AN377">SUM(IF(Period=$AN$2,IF(Site=$A$245,IF(Provider=$B377,I))))</f>
        <v>0</v>
      </c>
      <c r="AO377" s="26">
        <f t="array" ref="AO377">SUM(IF(Period=$AN$2,IF(Site=$A$245,IF(Provider=$B377,J))))</f>
        <v>0</v>
      </c>
      <c r="AP377" s="26"/>
      <c r="AQ377" s="27">
        <f t="shared" si="210"/>
        <v>0</v>
      </c>
      <c r="AR377" s="27">
        <f t="shared" si="198"/>
        <v>0</v>
      </c>
      <c r="AS377" s="44"/>
      <c r="AT377" s="25">
        <f t="array" ref="AT377">SUM(IF(Period=$AT$2,IF(Site=$A$245,IF(Provider=$B377,I))))</f>
        <v>0</v>
      </c>
      <c r="AU377" s="26">
        <f t="array" ref="AU377">SUM(IF(Period=$AT$2,IF(Site=$A$245,IF(Provider=$B377,J))))</f>
        <v>0</v>
      </c>
      <c r="AV377" s="26"/>
      <c r="AW377" s="27">
        <f t="shared" si="211"/>
        <v>0</v>
      </c>
      <c r="AX377" s="27">
        <f t="shared" si="199"/>
        <v>0</v>
      </c>
      <c r="AY377" s="44"/>
      <c r="AZ377" s="25">
        <f t="array" ref="AZ377">SUM(IF(Period=$AZ$2,IF(Site=$A$245,IF(Provider=$B377,I))))</f>
        <v>0</v>
      </c>
      <c r="BA377" s="26">
        <f t="array" ref="BA377">SUM(IF(Period=$AZ$2,IF(Site=$A$245,IF(Provider=$B377,J))))</f>
        <v>0</v>
      </c>
      <c r="BB377" s="26"/>
      <c r="BC377" s="27">
        <f t="shared" si="212"/>
        <v>0</v>
      </c>
      <c r="BD377" s="27">
        <f t="shared" si="200"/>
        <v>0</v>
      </c>
      <c r="BE377" s="44"/>
      <c r="BF377" s="25">
        <f t="array" ref="BF377">SUM(IF(Period=$BF$2,IF(Site=$A$245,IF(Provider=$B377,I))))</f>
        <v>0</v>
      </c>
      <c r="BG377" s="26">
        <f t="array" ref="BG377">SUM(IF(Period=$BF$2,IF(Site=$A$245,IF(Provider=$B377,J))))</f>
        <v>0</v>
      </c>
      <c r="BH377" s="26"/>
      <c r="BI377" s="27">
        <f t="shared" si="213"/>
        <v>0</v>
      </c>
      <c r="BJ377" s="27">
        <f t="shared" si="201"/>
        <v>0</v>
      </c>
      <c r="BK377" s="44"/>
      <c r="BL377" s="25">
        <f t="array" ref="BL377">SUM(IF(Period=$BL$2,IF(Site=$A$245,IF(Provider=$B377,I))))</f>
        <v>0</v>
      </c>
      <c r="BM377" s="26">
        <f t="array" ref="BM377">SUM(IF(Period=$BL$2,IF(Site=$A$245,IF(Provider=$B377,J))))</f>
        <v>0</v>
      </c>
      <c r="BN377" s="26"/>
      <c r="BO377" s="27">
        <f t="shared" si="214"/>
        <v>0</v>
      </c>
      <c r="BP377" s="27">
        <f t="shared" si="202"/>
        <v>0</v>
      </c>
      <c r="BQ377" s="44"/>
      <c r="BR377" s="25">
        <f t="array" ref="BR377">SUM(IF(Period=$BR$2,IF(Site=$A$245,IF(Provider=$B377,I))))</f>
        <v>0</v>
      </c>
      <c r="BS377" s="26">
        <f t="array" ref="BS377">SUM(IF(Period=$BR$2,IF(Site=$A$245,IF(Provider=$B377,J))))</f>
        <v>0</v>
      </c>
      <c r="BT377" s="26"/>
      <c r="BU377" s="27">
        <f t="shared" si="215"/>
        <v>0</v>
      </c>
      <c r="BV377" s="27">
        <f t="shared" si="203"/>
        <v>0</v>
      </c>
    </row>
    <row r="378" spans="1:74" outlineLevel="1" x14ac:dyDescent="0.25">
      <c r="B378" s="20" t="s">
        <v>883</v>
      </c>
      <c r="C378" s="44"/>
      <c r="D378" s="25">
        <f t="array" ref="D378">SUM(IF(Period=$D$2,IF(Site=$A$245,IF(Provider=$B378,I))))</f>
        <v>0</v>
      </c>
      <c r="E378" s="26">
        <f t="array" ref="E378">SUM(IF(Period=$D$2,IF(Site=$A$245,IF(Provider=$B378,J))))</f>
        <v>0</v>
      </c>
      <c r="F378" s="26"/>
      <c r="G378" s="27">
        <f t="shared" si="204"/>
        <v>0</v>
      </c>
      <c r="H378" s="27">
        <f t="shared" si="192"/>
        <v>0</v>
      </c>
      <c r="I378" s="44"/>
      <c r="J378" s="25">
        <f t="array" ref="J378">SUM(IF(Period=$J$2,IF(Site=$A$245,IF(Provider=$B378,I))))</f>
        <v>0</v>
      </c>
      <c r="K378" s="26">
        <f t="array" ref="K378">SUM(IF(Period=$J$2,IF(Site=$A$245,IF(Provider=$B378,J))))</f>
        <v>0</v>
      </c>
      <c r="L378" s="26"/>
      <c r="M378" s="27">
        <f t="shared" si="205"/>
        <v>0</v>
      </c>
      <c r="N378" s="27">
        <f t="shared" si="193"/>
        <v>0</v>
      </c>
      <c r="O378" s="44"/>
      <c r="P378" s="25">
        <f t="array" ref="P378">SUM(IF(Period=$P$2,IF(Site=$A$245,IF(Provider=$B378,I))))</f>
        <v>0</v>
      </c>
      <c r="Q378" s="26">
        <f t="array" ref="Q378">SUM(IF(Period=$P$2,IF(Site=$A$245,IF(Provider=$B378,J))))</f>
        <v>0</v>
      </c>
      <c r="R378" s="26"/>
      <c r="S378" s="27">
        <f t="shared" si="206"/>
        <v>0</v>
      </c>
      <c r="T378" s="27">
        <f t="shared" si="194"/>
        <v>0</v>
      </c>
      <c r="U378" s="44"/>
      <c r="V378" s="25">
        <f t="array" ref="V378">SUM(IF(Period=$V$2,IF(Site=$A$245,IF(Provider=$B378,I))))</f>
        <v>0</v>
      </c>
      <c r="W378" s="26">
        <f t="array" ref="W378">SUM(IF(Period=$V$2,IF(Site=$A$245,IF(Provider=$B378,J))))</f>
        <v>0</v>
      </c>
      <c r="X378" s="26"/>
      <c r="Y378" s="27">
        <f t="shared" si="207"/>
        <v>0</v>
      </c>
      <c r="Z378" s="27">
        <f t="shared" si="195"/>
        <v>0</v>
      </c>
      <c r="AA378" s="44"/>
      <c r="AB378" s="25">
        <f t="array" ref="AB378">SUM(IF(Period=$AB$2,IF(Site=$A$245,IF(Provider=$B378,I))))</f>
        <v>39</v>
      </c>
      <c r="AC378" s="26">
        <f t="array" ref="AC378">SUM(IF(Period=$AB$2,IF(Site=$A$245,IF(Provider=$B378,J))))</f>
        <v>3.2564102564102564</v>
      </c>
      <c r="AD378" s="26"/>
      <c r="AE378" s="27">
        <f t="shared" si="208"/>
        <v>1.8464669962198314E-2</v>
      </c>
      <c r="AF378" s="27">
        <f t="shared" si="196"/>
        <v>3.8205830149514153E-3</v>
      </c>
      <c r="AG378" s="44"/>
      <c r="AH378" s="25">
        <f t="array" ref="AH378">SUM(IF(Period=$AH$2,IF(Site=$A$245,IF(Provider=$B378,I))))</f>
        <v>18</v>
      </c>
      <c r="AI378" s="26">
        <f t="array" ref="AI378">SUM(IF(Period=$AH$2,IF(Site=$A$245,IF(Provider=$B378,J))))</f>
        <v>4.2222222222222197</v>
      </c>
      <c r="AJ378" s="26"/>
      <c r="AK378" s="27">
        <f t="shared" si="209"/>
        <v>1.3268156424580999E-2</v>
      </c>
      <c r="AL378" s="27">
        <f t="shared" si="197"/>
        <v>2.5880269699652646E-3</v>
      </c>
      <c r="AM378" s="44"/>
      <c r="AN378" s="25">
        <f t="array" ref="AN378">SUM(IF(Period=$AN$2,IF(Site=$A$245,IF(Provider=$B378,I))))</f>
        <v>0</v>
      </c>
      <c r="AO378" s="26">
        <f t="array" ref="AO378">SUM(IF(Period=$AN$2,IF(Site=$A$245,IF(Provider=$B378,J))))</f>
        <v>0</v>
      </c>
      <c r="AP378" s="26"/>
      <c r="AQ378" s="27">
        <f t="shared" si="210"/>
        <v>0</v>
      </c>
      <c r="AR378" s="27">
        <f t="shared" si="198"/>
        <v>0</v>
      </c>
      <c r="AS378" s="44"/>
      <c r="AT378" s="25">
        <f t="array" ref="AT378">SUM(IF(Period=$AT$2,IF(Site=$A$245,IF(Provider=$B378,I))))</f>
        <v>0</v>
      </c>
      <c r="AU378" s="26">
        <f t="array" ref="AU378">SUM(IF(Period=$AT$2,IF(Site=$A$245,IF(Provider=$B378,J))))</f>
        <v>0</v>
      </c>
      <c r="AV378" s="26"/>
      <c r="AW378" s="27">
        <f t="shared" si="211"/>
        <v>0</v>
      </c>
      <c r="AX378" s="27">
        <f t="shared" si="199"/>
        <v>0</v>
      </c>
      <c r="AY378" s="44"/>
      <c r="AZ378" s="25">
        <f t="array" ref="AZ378">SUM(IF(Period=$AZ$2,IF(Site=$A$245,IF(Provider=$B378,I))))</f>
        <v>0</v>
      </c>
      <c r="BA378" s="26">
        <f t="array" ref="BA378">SUM(IF(Period=$AZ$2,IF(Site=$A$245,IF(Provider=$B378,J))))</f>
        <v>0</v>
      </c>
      <c r="BB378" s="26"/>
      <c r="BC378" s="27">
        <f t="shared" si="212"/>
        <v>0</v>
      </c>
      <c r="BD378" s="27">
        <f t="shared" si="200"/>
        <v>0</v>
      </c>
      <c r="BE378" s="44"/>
      <c r="BF378" s="25">
        <f t="array" ref="BF378">SUM(IF(Period=$BF$2,IF(Site=$A$245,IF(Provider=$B378,I))))</f>
        <v>0</v>
      </c>
      <c r="BG378" s="26">
        <f t="array" ref="BG378">SUM(IF(Period=$BF$2,IF(Site=$A$245,IF(Provider=$B378,J))))</f>
        <v>0</v>
      </c>
      <c r="BH378" s="26"/>
      <c r="BI378" s="27">
        <f t="shared" si="213"/>
        <v>0</v>
      </c>
      <c r="BJ378" s="27">
        <f t="shared" si="201"/>
        <v>0</v>
      </c>
      <c r="BK378" s="44"/>
      <c r="BL378" s="25">
        <f t="array" ref="BL378">SUM(IF(Period=$BL$2,IF(Site=$A$245,IF(Provider=$B378,I))))</f>
        <v>0</v>
      </c>
      <c r="BM378" s="26">
        <f t="array" ref="BM378">SUM(IF(Period=$BL$2,IF(Site=$A$245,IF(Provider=$B378,J))))</f>
        <v>0</v>
      </c>
      <c r="BN378" s="26"/>
      <c r="BO378" s="27">
        <f t="shared" si="214"/>
        <v>0</v>
      </c>
      <c r="BP378" s="27">
        <f t="shared" si="202"/>
        <v>0</v>
      </c>
      <c r="BQ378" s="44"/>
      <c r="BR378" s="25">
        <f t="array" ref="BR378">SUM(IF(Period=$BR$2,IF(Site=$A$245,IF(Provider=$B378,I))))</f>
        <v>0</v>
      </c>
      <c r="BS378" s="26">
        <f t="array" ref="BS378">SUM(IF(Period=$BR$2,IF(Site=$A$245,IF(Provider=$B378,J))))</f>
        <v>0</v>
      </c>
      <c r="BT378" s="26"/>
      <c r="BU378" s="27">
        <f t="shared" si="215"/>
        <v>0</v>
      </c>
      <c r="BV378" s="27">
        <f t="shared" si="203"/>
        <v>0</v>
      </c>
    </row>
    <row r="379" spans="1:74" outlineLevel="1" x14ac:dyDescent="0.25">
      <c r="B379" s="20" t="s">
        <v>1130</v>
      </c>
      <c r="C379" s="44"/>
      <c r="D379" s="25">
        <f t="array" ref="D379">SUM(IF(Period=$D$2,IF(Site=$A$245,IF(Provider=$B379,I))))</f>
        <v>0</v>
      </c>
      <c r="E379" s="26">
        <f t="array" ref="E379">SUM(IF(Period=$D$2,IF(Site=$A$245,IF(Provider=$B379,J))))</f>
        <v>0</v>
      </c>
      <c r="F379" s="26"/>
      <c r="G379" s="27">
        <f t="shared" si="204"/>
        <v>0</v>
      </c>
      <c r="H379" s="27">
        <f t="shared" si="192"/>
        <v>0</v>
      </c>
      <c r="I379" s="44"/>
      <c r="J379" s="25">
        <f t="array" ref="J379">SUM(IF(Period=$J$2,IF(Site=$A$245,IF(Provider=$B379,I))))</f>
        <v>0</v>
      </c>
      <c r="K379" s="26">
        <f t="array" ref="K379">SUM(IF(Period=$J$2,IF(Site=$A$245,IF(Provider=$B379,J))))</f>
        <v>0</v>
      </c>
      <c r="L379" s="26"/>
      <c r="M379" s="27">
        <f t="shared" si="205"/>
        <v>0</v>
      </c>
      <c r="N379" s="27">
        <f t="shared" si="193"/>
        <v>0</v>
      </c>
      <c r="O379" s="44"/>
      <c r="P379" s="25">
        <f t="array" ref="P379">SUM(IF(Period=$P$2,IF(Site=$A$245,IF(Provider=$B379,I))))</f>
        <v>0</v>
      </c>
      <c r="Q379" s="26">
        <f t="array" ref="Q379">SUM(IF(Period=$P$2,IF(Site=$A$245,IF(Provider=$B379,J))))</f>
        <v>0</v>
      </c>
      <c r="R379" s="26"/>
      <c r="S379" s="27">
        <f t="shared" si="206"/>
        <v>0</v>
      </c>
      <c r="T379" s="27">
        <f t="shared" si="194"/>
        <v>0</v>
      </c>
      <c r="U379" s="44"/>
      <c r="V379" s="25">
        <f t="array" ref="V379">SUM(IF(Period=$V$2,IF(Site=$A$245,IF(Provider=$B379,I))))</f>
        <v>0</v>
      </c>
      <c r="W379" s="26">
        <f t="array" ref="W379">SUM(IF(Period=$V$2,IF(Site=$A$245,IF(Provider=$B379,J))))</f>
        <v>0</v>
      </c>
      <c r="X379" s="26"/>
      <c r="Y379" s="27">
        <f t="shared" si="207"/>
        <v>0</v>
      </c>
      <c r="Z379" s="27">
        <f t="shared" si="195"/>
        <v>0</v>
      </c>
      <c r="AA379" s="44"/>
      <c r="AB379" s="25">
        <f t="array" ref="AB379">SUM(IF(Period=$AB$2,IF(Site=$A$245,IF(Provider=$B379,I))))</f>
        <v>0</v>
      </c>
      <c r="AC379" s="26">
        <f t="array" ref="AC379">SUM(IF(Period=$AB$2,IF(Site=$A$245,IF(Provider=$B379,J))))</f>
        <v>0</v>
      </c>
      <c r="AD379" s="26"/>
      <c r="AE379" s="27">
        <f t="shared" si="208"/>
        <v>0</v>
      </c>
      <c r="AF379" s="27">
        <f t="shared" si="196"/>
        <v>0</v>
      </c>
      <c r="AG379" s="44"/>
      <c r="AH379" s="25">
        <f t="array" ref="AH379">SUM(IF(Period=$AH$2,IF(Site=$A$245,IF(Provider=$B379,I))))</f>
        <v>0</v>
      </c>
      <c r="AI379" s="26">
        <f t="array" ref="AI379">SUM(IF(Period=$AH$2,IF(Site=$A$245,IF(Provider=$B379,J))))</f>
        <v>0</v>
      </c>
      <c r="AJ379" s="26"/>
      <c r="AK379" s="27">
        <f t="shared" si="209"/>
        <v>0</v>
      </c>
      <c r="AL379" s="27">
        <f t="shared" si="197"/>
        <v>0</v>
      </c>
      <c r="AM379" s="44"/>
      <c r="AN379" s="25">
        <f t="array" ref="AN379">SUM(IF(Period=$AN$2,IF(Site=$A$245,IF(Provider=$B379,I))))</f>
        <v>0</v>
      </c>
      <c r="AO379" s="26">
        <f t="array" ref="AO379">SUM(IF(Period=$AN$2,IF(Site=$A$245,IF(Provider=$B379,J))))</f>
        <v>0</v>
      </c>
      <c r="AP379" s="26"/>
      <c r="AQ379" s="27">
        <f t="shared" si="210"/>
        <v>0</v>
      </c>
      <c r="AR379" s="27">
        <f t="shared" si="198"/>
        <v>0</v>
      </c>
      <c r="AS379" s="44"/>
      <c r="AT379" s="25">
        <f t="array" ref="AT379">SUM(IF(Period=$AT$2,IF(Site=$A$245,IF(Provider=$B379,I))))</f>
        <v>0</v>
      </c>
      <c r="AU379" s="26">
        <f t="array" ref="AU379">SUM(IF(Period=$AT$2,IF(Site=$A$245,IF(Provider=$B379,J))))</f>
        <v>0</v>
      </c>
      <c r="AV379" s="26"/>
      <c r="AW379" s="27">
        <f t="shared" si="211"/>
        <v>0</v>
      </c>
      <c r="AX379" s="27">
        <f t="shared" si="199"/>
        <v>0</v>
      </c>
      <c r="AY379" s="44"/>
      <c r="AZ379" s="25">
        <f t="array" ref="AZ379">SUM(IF(Period=$AZ$2,IF(Site=$A$245,IF(Provider=$B379,I))))</f>
        <v>0</v>
      </c>
      <c r="BA379" s="26">
        <f t="array" ref="BA379">SUM(IF(Period=$AZ$2,IF(Site=$A$245,IF(Provider=$B379,J))))</f>
        <v>0</v>
      </c>
      <c r="BB379" s="26"/>
      <c r="BC379" s="27">
        <f t="shared" si="212"/>
        <v>0</v>
      </c>
      <c r="BD379" s="27">
        <f t="shared" si="200"/>
        <v>0</v>
      </c>
      <c r="BE379" s="44"/>
      <c r="BF379" s="25">
        <f t="array" ref="BF379">SUM(IF(Period=$BF$2,IF(Site=$A$245,IF(Provider=$B379,I))))</f>
        <v>0</v>
      </c>
      <c r="BG379" s="26">
        <f t="array" ref="BG379">SUM(IF(Period=$BF$2,IF(Site=$A$245,IF(Provider=$B379,J))))</f>
        <v>0</v>
      </c>
      <c r="BH379" s="26"/>
      <c r="BI379" s="27">
        <f t="shared" si="213"/>
        <v>0</v>
      </c>
      <c r="BJ379" s="27">
        <f t="shared" si="201"/>
        <v>0</v>
      </c>
      <c r="BK379" s="44"/>
      <c r="BL379" s="25">
        <f t="array" ref="BL379">SUM(IF(Period=$BL$2,IF(Site=$A$245,IF(Provider=$B379,I))))</f>
        <v>0</v>
      </c>
      <c r="BM379" s="26">
        <f t="array" ref="BM379">SUM(IF(Period=$BL$2,IF(Site=$A$245,IF(Provider=$B379,J))))</f>
        <v>0</v>
      </c>
      <c r="BN379" s="26"/>
      <c r="BO379" s="27">
        <f t="shared" si="214"/>
        <v>0</v>
      </c>
      <c r="BP379" s="27">
        <f t="shared" si="202"/>
        <v>0</v>
      </c>
      <c r="BQ379" s="44"/>
      <c r="BR379" s="25">
        <f t="array" ref="BR379">SUM(IF(Period=$BR$2,IF(Site=$A$245,IF(Provider=$B379,I))))</f>
        <v>10</v>
      </c>
      <c r="BS379" s="26">
        <f t="array" ref="BS379">SUM(IF(Period=$BR$2,IF(Site=$A$245,IF(Provider=$B379,J))))</f>
        <v>6.1</v>
      </c>
      <c r="BT379" s="26"/>
      <c r="BU379" s="27">
        <f t="shared" si="215"/>
        <v>9.013002364066193E-3</v>
      </c>
      <c r="BV379" s="27">
        <f t="shared" si="203"/>
        <v>1.7893285617905017E-3</v>
      </c>
    </row>
    <row r="380" spans="1:74" x14ac:dyDescent="0.25">
      <c r="B380" s="28" t="s">
        <v>1142</v>
      </c>
      <c r="D380" s="30">
        <f>SUM(D246:D379)</f>
        <v>7354</v>
      </c>
      <c r="E380" s="31">
        <f>SUM(G246:G379)</f>
        <v>10.288958389991841</v>
      </c>
      <c r="F380" s="31">
        <f>MEDIAN(E247,E252,E255:E256,E259:E260,E262,E265:E266,E268:E271,E273,E276:E277,E281,E285,E287,E291,E296,E300:E303,E308:E310,E312,E315:E317,E319,E321,E322,E326,E329,E331:E338,E341:E342,E345,E348:E349,E351:E352,E355,E358,E362:E363,E366,E371,E373,E375:E376)</f>
        <v>9.5425531914893611</v>
      </c>
      <c r="G380" s="29"/>
      <c r="H380" s="29"/>
      <c r="J380" s="30">
        <f>SUM(J246:J379)</f>
        <v>6684</v>
      </c>
      <c r="K380" s="31">
        <f>SUM(M246:M379)</f>
        <v>6.4763614602034698</v>
      </c>
      <c r="L380" s="31">
        <f>MEDIAN(K247,K250:K252,K255:K256,K259:K260,K262,K266:K271,K273,K276:K277,K281,K285,K287,K291,K296,K298,K300:K303,K308:K310,K312,K315:K319,K322,K326,K329,K332:K339,K341,K345,K348:K349,K351:K352,K355,K358:K360,K362:K364,K366,K368,K371,K375:K377)</f>
        <v>6.2657342657342658</v>
      </c>
      <c r="M380" s="29"/>
      <c r="N380" s="29"/>
      <c r="P380" s="30">
        <f>SUM(P246:P379)</f>
        <v>7350</v>
      </c>
      <c r="Q380" s="31">
        <f>SUM(S246:S379)</f>
        <v>5.8473469387755115</v>
      </c>
      <c r="R380" s="31">
        <f>MEDIAN(Q247,Q252,Q255:Q256,Q260,Q262,Q266:Q271,Q273,Q276:Q277,Q281,Q285,Q287,Q291,Q293,Q296,Q300:Q303,Q307:Q308,Q310,Q312,Q314:Q317,Q319,Q322,Q326,Q329,Q332:Q334,Q336:Q339,Q341,Q345,Q348:Q349,Q351:Q352,Q355:Q360,Q362:Q363,Q366:Q367,Q371,Q374:Q377)</f>
        <v>5.3374233128834359</v>
      </c>
      <c r="S380" s="29"/>
      <c r="T380" s="29"/>
      <c r="V380" s="30">
        <f>SUM(V246:V379)</f>
        <v>6745</v>
      </c>
      <c r="W380" s="31">
        <f>SUM(Y246:Y379)</f>
        <v>5.5389177168272798</v>
      </c>
      <c r="X380" s="31">
        <f>MEDIAN(W247,W252,W255:W256,W260:W262,W266,W268:W271,W273,W276:W277,W281,W285:W287,W291:W293,W296,W300:W304,W308,W310,W312,W315,W316,W317,W319,W322,W329:W330,W332:W334,W336:W339,W341,W345,W348:W349,W351:W352,W355:W356,W358:W360,W362:W363,W366,W371,W375:W376)</f>
        <v>5.248719262295082</v>
      </c>
      <c r="Y380" s="29"/>
      <c r="Z380" s="29"/>
      <c r="AB380" s="30">
        <f>SUM(AB246:AB379)</f>
        <v>6878</v>
      </c>
      <c r="AC380" s="31">
        <f>SUM(AE246:AE379)</f>
        <v>5.7061645827275358</v>
      </c>
      <c r="AD380" s="31">
        <f>MEDIAN(AC247,AC252,AC255:AC256,AC260,AC262,AC266,AC268:AC271,AC273:AC274,AC276:AC277,AC281,AC285,AC287,AC291:AC292,AC296:AC297,AC300:AC304,AC308,AC310,AC312,AC315:AC318,AC322,AC326,AC329,AC332:AC334,AC336:AC339,AC343,AC345,AC348:AC349,AC351:AC353,AC355,AC358:AC360,AC362:AC363,AC366,AC371,AC375:AC376,AC378)</f>
        <v>5.598330503678552</v>
      </c>
      <c r="AE380" s="29"/>
      <c r="AF380" s="29"/>
      <c r="AH380" s="30">
        <f>SUM(AH246:AH379)</f>
        <v>5728</v>
      </c>
      <c r="AI380" s="31">
        <f>SUM(AK246:AK379)</f>
        <v>5.5017640617064503</v>
      </c>
      <c r="AJ380" s="31">
        <f>MEDIAN(AI247,AI252,AI255:AI256,AI260,AI262,AI266,AI268:AI271,AI273,AI278,AI281,AI285,AI291:AI292,AI296,AI300:AI303,AI308:AI310,AI312,AI316:AI317,AI322,AI328:AI329,AI332:AI333,AI336:AI339,AI343,AI345,AI348:AI349,AI351:AI352,AI355,AI358:AI360,AI362:AI363,AI367,AI371,AI375:AI376,AI378)</f>
        <v>5.2313918586219703</v>
      </c>
      <c r="AK380" s="29"/>
      <c r="AL380" s="29"/>
      <c r="AN380" s="30">
        <f>SUM(AN246:AN379)</f>
        <v>6451</v>
      </c>
      <c r="AO380" s="31">
        <f>SUM(AQ246:AQ379)</f>
        <v>6.1356805989655694</v>
      </c>
      <c r="AP380" s="31">
        <f>MEDIAN(AO252,AO254:AO256,AO258,AO260:AO262,AO266,AO268:AO273,AO275:AO276,AO278,AO281,AO283,AO285,AO288:AO292,AO295:AO296,AO300:AO303,AO306,AO308,AO310,AO312,AO316:AO317,AO322:AO324,AO327,AO329,AO332,AO333,AO336:AO339,AO345,AO348:AO349,AO351:AO352,AO355,AO358:AO360,AO362:AO363,AO369:AO371,AO374:AO376)</f>
        <v>5.4714285714285698</v>
      </c>
      <c r="AQ380" s="29"/>
      <c r="AR380" s="29"/>
      <c r="AT380" s="30">
        <f>SUM(AT246:AT379)</f>
        <v>6450</v>
      </c>
      <c r="AU380" s="31">
        <f>SUM(AW246:AW379)</f>
        <v>5.2795688648189447</v>
      </c>
      <c r="AV380" s="31">
        <f>MEDIAN(AU252:AU256,AU258,AU260,AU262,AU266,AU268:AU271,AU273,AU275:AU276,AU281,AU283,AU285,AU288:AU292,AU295:AU296,AU299:AU303,AU305:AU306,AU308:AU310,AU312,AU316:AU317,AU322:AU325,AU327,AU329,AU332:AU333,AU336:AU339,AU345,AU349,AU351:AU352,AU355,AU358:AU363,AU365,AU367,AU369,AU371,AU374:AU376)</f>
        <v>5.0374999999999996</v>
      </c>
      <c r="AW380" s="29"/>
      <c r="AX380" s="29"/>
      <c r="AZ380" s="30">
        <f>SUM(AZ246:AZ379)</f>
        <v>6361</v>
      </c>
      <c r="BA380" s="31">
        <f>SUM(BC246:BC379)</f>
        <v>21.205014797908049</v>
      </c>
      <c r="BB380" s="31">
        <f>MEDIAN(BA246,BA252,BA254:BA256,BA258,BA262:BA263,BA266,BA268:BA271,BA275:BA278,BA281,BA283,BA285,BA288:BA292,BA295:BA296,BA300:BA303,BA305,BA308:BA312,BA316:BA317,BA319,BA322:BA323,BA325,BA327,BA329,BA332:BA333,BA336:BA339,BA345,BA349:BA352,BA354:BA355,BA358:BA363,BA365,BA369,BA371,BA374:BA376)</f>
        <v>10.651162790697651</v>
      </c>
      <c r="BC380" s="29"/>
      <c r="BD380" s="29"/>
      <c r="BF380" s="30">
        <f>SUM(BF246:BF379)</f>
        <v>6581</v>
      </c>
      <c r="BG380" s="31">
        <f>SUM(BI246:BI379)</f>
        <v>7.6603859595806103</v>
      </c>
      <c r="BH380" s="31">
        <f>MEDIAN(BG246,BG249,BG252,BG254:BG256,BG258,BG262,BG264,BG266,BG268:BG271,BG275,BG277:BG278,BG280:BG285,BG288:BG292,BG295:BG296,BG300:BG303,BG308:BG310,BG312,BG315:BG317,BG319,BG322:BG323,BG325,BG327,BG329,BG332:BG333,BG336:BG339,BG344:BG347,BG349,BG351:BG352,BG354:BG355,BG358:BG360,BG362:BG363,BG369,BG371,BG374:BG376)</f>
        <v>6.6726190476190492</v>
      </c>
      <c r="BI380" s="29"/>
      <c r="BJ380" s="29"/>
      <c r="BL380" s="30">
        <f>SUM(BL246:BL379)</f>
        <v>6294</v>
      </c>
      <c r="BM380" s="31">
        <f>SUM(BO246:BO379)</f>
        <v>7.6604702891642829</v>
      </c>
      <c r="BN380" s="31">
        <f>MEDIAN(BM249,BM252,BM254:BM256,BM258,BM262,BM266,BM268:BM271,BM275:BM281,BM283:BM285,BM288:BM292,BM295:BM296,BM300:BM303,BM308:BM310,BM312,BM315:BM317,BM322:BM323,BM319,BM325,BM327,BM329,BM332:BM333,BM336:BM339,BM341,BM345,BM349,BM351:BM352,BM354:BM355,BM358:BM360,BM362:BM363,BM369,BM371:BM372,BM374:BM376)</f>
        <v>6.7899709302325597</v>
      </c>
      <c r="BO380" s="29"/>
      <c r="BP380" s="29"/>
      <c r="BR380" s="30">
        <f>SUM(BR246:BR379)</f>
        <v>6768</v>
      </c>
      <c r="BS380" s="31">
        <f>SUM(BU246:BU379)</f>
        <v>7.6814420803782486</v>
      </c>
      <c r="BT380" s="31">
        <f>MEDIAN(BS247:BS248,BS252,BS254:BS258,BS260,BS262,BS266,BS268,BS270:BS271,BS275:BS279,BS281,BS283,BS285,BS288:BS292,BS295:BS296,BS300:BS303,BS308,BS310:BS313,BS315:BS316,BS318:BS319,BS322:BS323,BS325,BS327,BS329,BS332:BS333,BS335:BS337,BS340:BS341,BS345,BS349,BS352,BS354:BS355,BS358:BS360,BS362:BS363,BS369,BS371,BS374:BS376,BS379)</f>
        <v>7.1280602636534844</v>
      </c>
      <c r="BU380" s="29"/>
      <c r="BV380" s="29"/>
    </row>
    <row r="382" spans="1:74" x14ac:dyDescent="0.25">
      <c r="A382" s="19" t="s">
        <v>194</v>
      </c>
    </row>
    <row r="383" spans="1:74" outlineLevel="1" x14ac:dyDescent="0.25">
      <c r="B383" s="20" t="s">
        <v>959</v>
      </c>
      <c r="C383" s="44"/>
      <c r="D383" s="25">
        <f t="array" ref="D383">SUM(IF(Period=$D$2,IF(Site=$A$382,IF(Provider=$B383,I))))</f>
        <v>0</v>
      </c>
      <c r="E383" s="26">
        <f t="array" ref="E383">SUM(IF(Period=$D$2,IF(Site=$A$382,IF(Provider=$B383,J))))</f>
        <v>0</v>
      </c>
      <c r="F383" s="26"/>
      <c r="G383" s="27">
        <f>E383*(D383/D$504)</f>
        <v>0</v>
      </c>
      <c r="H383" s="27">
        <f t="shared" ref="H383:H446" si="216">E383*(D383/D$891)</f>
        <v>0</v>
      </c>
      <c r="I383" s="44"/>
      <c r="J383" s="25">
        <f t="array" ref="J383">SUM(IF(Period=$J$2,IF(Site=$A$382,IF(Provider=$B383,I))))</f>
        <v>0</v>
      </c>
      <c r="K383" s="26">
        <f t="array" ref="K383">SUM(IF(Period=$J$2,IF(Site=$A$382,IF(Provider=$B383,J))))</f>
        <v>0</v>
      </c>
      <c r="L383" s="26"/>
      <c r="M383" s="27">
        <f>K383*(J383/J$504)</f>
        <v>0</v>
      </c>
      <c r="N383" s="27">
        <f t="shared" ref="N383:N446" si="217">K383*(J383/J$891)</f>
        <v>0</v>
      </c>
      <c r="O383" s="44"/>
      <c r="P383" s="25">
        <f t="array" ref="P383">SUM(IF(Period=$P$2,IF(Site=$A$382,IF(Provider=$B383,I))))</f>
        <v>0</v>
      </c>
      <c r="Q383" s="26">
        <f t="array" ref="Q383">SUM(IF(Period=$P$2,IF(Site=$A$382,IF(Provider=$B383,J))))</f>
        <v>0</v>
      </c>
      <c r="R383" s="26"/>
      <c r="S383" s="27">
        <f>Q383*(P383/P$504)</f>
        <v>0</v>
      </c>
      <c r="T383" s="27">
        <f t="shared" ref="T383:T446" si="218">Q383*(P383/P$891)</f>
        <v>0</v>
      </c>
      <c r="U383" s="44"/>
      <c r="V383" s="25">
        <f t="array" ref="V383">SUM(IF(Period=$V$2,IF(Site=$A$382,IF(Provider=$B383,I))))</f>
        <v>0</v>
      </c>
      <c r="W383" s="26">
        <f t="array" ref="W383">SUM(IF(Period=$V$2,IF(Site=$A$382,IF(Provider=$B383,J))))</f>
        <v>0</v>
      </c>
      <c r="X383" s="26"/>
      <c r="Y383" s="27">
        <f>W383*(V383/V$504)</f>
        <v>0</v>
      </c>
      <c r="Z383" s="27">
        <f t="shared" ref="Z383:Z446" si="219">W383*(V383/V$891)</f>
        <v>0</v>
      </c>
      <c r="AA383" s="44"/>
      <c r="AB383" s="25">
        <f t="array" ref="AB383">SUM(IF(Period=$AB$2,IF(Site=$A$382,IF(Provider=$B383,I))))</f>
        <v>0</v>
      </c>
      <c r="AC383" s="26">
        <f t="array" ref="AC383">SUM(IF(Period=$AB$2,IF(Site=$A$382,IF(Provider=$B383,J))))</f>
        <v>0</v>
      </c>
      <c r="AD383" s="26"/>
      <c r="AE383" s="27">
        <f>AC383*(AB383/AB$504)</f>
        <v>0</v>
      </c>
      <c r="AF383" s="27">
        <f t="shared" ref="AF383:AF446" si="220">AC383*(AB383/AB$891)</f>
        <v>0</v>
      </c>
      <c r="AG383" s="44"/>
      <c r="AH383" s="25">
        <f t="array" ref="AH383">SUM(IF(Period=$AH$2,IF(Site=$A$382,IF(Provider=$B383,I))))</f>
        <v>0</v>
      </c>
      <c r="AI383" s="26">
        <f t="array" ref="AI383">SUM(IF(Period=$AH$2,IF(Site=$A$382,IF(Provider=$B383,J))))</f>
        <v>0</v>
      </c>
      <c r="AJ383" s="26"/>
      <c r="AK383" s="27">
        <f>AI383*(AH383/AH$504)</f>
        <v>0</v>
      </c>
      <c r="AL383" s="27">
        <f t="shared" ref="AL383:AL446" si="221">AI383*(AH383/AH$891)</f>
        <v>0</v>
      </c>
      <c r="AM383" s="44"/>
      <c r="AN383" s="25">
        <f t="array" ref="AN383">SUM(IF(Period=$AN$2,IF(Site=$A$382,IF(Provider=$B383,I))))</f>
        <v>5</v>
      </c>
      <c r="AO383" s="26">
        <f t="array" ref="AO383">SUM(IF(Period=$AN$2,IF(Site=$A$382,IF(Provider=$B383,J))))</f>
        <v>2.6</v>
      </c>
      <c r="AP383" s="26"/>
      <c r="AQ383" s="27">
        <f>AO383*(AN383/AN$504)</f>
        <v>3.4346103038309117E-3</v>
      </c>
      <c r="AR383" s="27">
        <f t="shared" ref="AR383:AR446" si="222">AO383*(AN383/AN$891)</f>
        <v>4.1573393028461789E-4</v>
      </c>
      <c r="AS383" s="44"/>
      <c r="AT383" s="25">
        <f t="array" ref="AT383">SUM(IF(Period=$AT$2,IF(Site=$A$382,IF(Provider=$B383,I))))</f>
        <v>49</v>
      </c>
      <c r="AU383" s="26">
        <f t="array" ref="AU383">SUM(IF(Period=$AT$2,IF(Site=$A$382,IF(Provider=$B383,J))))</f>
        <v>4.7755102040816304</v>
      </c>
      <c r="AV383" s="26"/>
      <c r="AW383" s="27">
        <f>AU383*(AT383/AT$504)</f>
        <v>6.1369000786782035E-2</v>
      </c>
      <c r="AX383" s="27">
        <f t="shared" ref="AX383:AX446" si="223">AU383*(AT383/AT$891)</f>
        <v>7.3730976462803629E-3</v>
      </c>
      <c r="AY383" s="44"/>
      <c r="AZ383" s="25">
        <f t="array" ref="AZ383">SUM(IF(Period=$AZ$2,IF(Site=$A$382,IF(Provider=$B383,I))))</f>
        <v>0</v>
      </c>
      <c r="BA383" s="26">
        <f t="array" ref="BA383">SUM(IF(Period=$AZ$2,IF(Site=$A$382,IF(Provider=$B383,J))))</f>
        <v>0</v>
      </c>
      <c r="BB383" s="26"/>
      <c r="BC383" s="27">
        <f>BA383*(AZ383/AZ$504)</f>
        <v>0</v>
      </c>
      <c r="BD383" s="27">
        <f t="shared" ref="BD383:BD446" si="224">BA383*(AZ383/AZ$891)</f>
        <v>0</v>
      </c>
      <c r="BE383" s="44"/>
      <c r="BF383" s="25">
        <f t="array" ref="BF383">SUM(IF(Period=$BF$2,IF(Site=$A$382,IF(Provider=$B383,I))))</f>
        <v>0</v>
      </c>
      <c r="BG383" s="26">
        <f t="array" ref="BG383">SUM(IF(Period=$BF$2,IF(Site=$A$382,IF(Provider=$B383,J))))</f>
        <v>0</v>
      </c>
      <c r="BH383" s="26"/>
      <c r="BI383" s="27">
        <f>BG383*(BF383/BF$504)</f>
        <v>0</v>
      </c>
      <c r="BJ383" s="27">
        <f t="shared" ref="BJ383:BJ446" si="225">BG383*(BF383/BF$891)</f>
        <v>0</v>
      </c>
      <c r="BK383" s="44"/>
      <c r="BL383" s="25">
        <f t="array" ref="BL383">SUM(IF(Period=$BL$2,IF(Site=$A$382,IF(Provider=$B383,I))))</f>
        <v>0</v>
      </c>
      <c r="BM383" s="26">
        <f t="array" ref="BM383">SUM(IF(Period=$BL$2,IF(Site=$A$382,IF(Provider=$B383,J))))</f>
        <v>0</v>
      </c>
      <c r="BN383" s="26"/>
      <c r="BO383" s="27">
        <f>BM383*(BL383/BL$504)</f>
        <v>0</v>
      </c>
      <c r="BP383" s="27">
        <f t="shared" ref="BP383:BP446" si="226">BM383*(BL383/BL$891)</f>
        <v>0</v>
      </c>
      <c r="BQ383" s="44"/>
      <c r="BR383" s="25">
        <f t="array" ref="BR383">SUM(IF(Period=$BR$2,IF(Site=$A$382,IF(Provider=$B383,I))))</f>
        <v>0</v>
      </c>
      <c r="BS383" s="26">
        <f t="array" ref="BS383">SUM(IF(Period=$BR$2,IF(Site=$A$382,IF(Provider=$B383,J))))</f>
        <v>0</v>
      </c>
      <c r="BT383" s="26"/>
      <c r="BU383" s="27">
        <f>BS383*(BR383/BR$504)</f>
        <v>0</v>
      </c>
      <c r="BV383" s="27">
        <f t="shared" ref="BV383:BV446" si="227">BS383*(BR383/BR$891)</f>
        <v>0</v>
      </c>
    </row>
    <row r="384" spans="1:74" outlineLevel="1" x14ac:dyDescent="0.25">
      <c r="B384" s="20" t="s">
        <v>958</v>
      </c>
      <c r="C384" s="44"/>
      <c r="D384" s="25">
        <f t="array" ref="D384">SUM(IF(Period=$D$2,IF(Site=$A$382,IF(Provider=$B384,I))))</f>
        <v>0</v>
      </c>
      <c r="E384" s="26">
        <f t="array" ref="E384">SUM(IF(Period=$D$2,IF(Site=$A$382,IF(Provider=$B384,J))))</f>
        <v>0</v>
      </c>
      <c r="F384" s="26"/>
      <c r="G384" s="27">
        <f t="shared" ref="G384:G447" si="228">E384*(D384/D$504)</f>
        <v>0</v>
      </c>
      <c r="H384" s="27">
        <f t="shared" si="216"/>
        <v>0</v>
      </c>
      <c r="I384" s="44"/>
      <c r="J384" s="25">
        <f t="array" ref="J384">SUM(IF(Period=$J$2,IF(Site=$A$382,IF(Provider=$B384,I))))</f>
        <v>0</v>
      </c>
      <c r="K384" s="26">
        <f t="array" ref="K384">SUM(IF(Period=$J$2,IF(Site=$A$382,IF(Provider=$B384,J))))</f>
        <v>0</v>
      </c>
      <c r="L384" s="26"/>
      <c r="M384" s="27">
        <f t="shared" ref="M384:M447" si="229">K384*(J384/J$504)</f>
        <v>0</v>
      </c>
      <c r="N384" s="27">
        <f t="shared" si="217"/>
        <v>0</v>
      </c>
      <c r="O384" s="44"/>
      <c r="P384" s="25">
        <f t="array" ref="P384">SUM(IF(Period=$P$2,IF(Site=$A$382,IF(Provider=$B384,I))))</f>
        <v>0</v>
      </c>
      <c r="Q384" s="26">
        <f t="array" ref="Q384">SUM(IF(Period=$P$2,IF(Site=$A$382,IF(Provider=$B384,J))))</f>
        <v>0</v>
      </c>
      <c r="R384" s="26"/>
      <c r="S384" s="27">
        <f t="shared" ref="S384:S447" si="230">Q384*(P384/P$504)</f>
        <v>0</v>
      </c>
      <c r="T384" s="27">
        <f t="shared" si="218"/>
        <v>0</v>
      </c>
      <c r="U384" s="44"/>
      <c r="V384" s="25">
        <f t="array" ref="V384">SUM(IF(Period=$V$2,IF(Site=$A$382,IF(Provider=$B384,I))))</f>
        <v>0</v>
      </c>
      <c r="W384" s="26">
        <f t="array" ref="W384">SUM(IF(Period=$V$2,IF(Site=$A$382,IF(Provider=$B384,J))))</f>
        <v>0</v>
      </c>
      <c r="X384" s="26"/>
      <c r="Y384" s="27">
        <f t="shared" ref="Y384:Y447" si="231">W384*(V384/V$504)</f>
        <v>0</v>
      </c>
      <c r="Z384" s="27">
        <f t="shared" si="219"/>
        <v>0</v>
      </c>
      <c r="AA384" s="44"/>
      <c r="AB384" s="25">
        <f t="array" ref="AB384">SUM(IF(Period=$AB$2,IF(Site=$A$382,IF(Provider=$B384,I))))</f>
        <v>0</v>
      </c>
      <c r="AC384" s="26">
        <f t="array" ref="AC384">SUM(IF(Period=$AB$2,IF(Site=$A$382,IF(Provider=$B384,J))))</f>
        <v>0</v>
      </c>
      <c r="AD384" s="26"/>
      <c r="AE384" s="27">
        <f t="shared" ref="AE384:AE447" si="232">AC384*(AB384/AB$504)</f>
        <v>0</v>
      </c>
      <c r="AF384" s="27">
        <f t="shared" si="220"/>
        <v>0</v>
      </c>
      <c r="AG384" s="44"/>
      <c r="AH384" s="25">
        <f t="array" ref="AH384">SUM(IF(Period=$AH$2,IF(Site=$A$382,IF(Provider=$B384,I))))</f>
        <v>0</v>
      </c>
      <c r="AI384" s="26">
        <f t="array" ref="AI384">SUM(IF(Period=$AH$2,IF(Site=$A$382,IF(Provider=$B384,J))))</f>
        <v>0</v>
      </c>
      <c r="AJ384" s="26"/>
      <c r="AK384" s="27">
        <f t="shared" ref="AK384:AK447" si="233">AI384*(AH384/AH$504)</f>
        <v>0</v>
      </c>
      <c r="AL384" s="27">
        <f t="shared" si="221"/>
        <v>0</v>
      </c>
      <c r="AM384" s="44"/>
      <c r="AN384" s="25">
        <f t="array" ref="AN384">SUM(IF(Period=$AN$2,IF(Site=$A$382,IF(Provider=$B384,I))))</f>
        <v>1</v>
      </c>
      <c r="AO384" s="26">
        <f t="array" ref="AO384">SUM(IF(Period=$AN$2,IF(Site=$A$382,IF(Provider=$B384,J))))</f>
        <v>5</v>
      </c>
      <c r="AP384" s="26"/>
      <c r="AQ384" s="27">
        <f t="shared" ref="AQ384:AQ447" si="234">AO384*(AN384/AN$504)</f>
        <v>1.321003963011889E-3</v>
      </c>
      <c r="AR384" s="27">
        <f t="shared" si="222"/>
        <v>1.5989766549408379E-4</v>
      </c>
      <c r="AS384" s="44"/>
      <c r="AT384" s="25">
        <f t="array" ref="AT384">SUM(IF(Period=$AT$2,IF(Site=$A$382,IF(Provider=$B384,I))))</f>
        <v>0</v>
      </c>
      <c r="AU384" s="26">
        <f t="array" ref="AU384">SUM(IF(Period=$AT$2,IF(Site=$A$382,IF(Provider=$B384,J))))</f>
        <v>0</v>
      </c>
      <c r="AV384" s="26"/>
      <c r="AW384" s="27">
        <f t="shared" ref="AW384:AW447" si="235">AU384*(AT384/AT$504)</f>
        <v>0</v>
      </c>
      <c r="AX384" s="27">
        <f t="shared" si="223"/>
        <v>0</v>
      </c>
      <c r="AY384" s="44"/>
      <c r="AZ384" s="25">
        <f t="array" ref="AZ384">SUM(IF(Period=$AZ$2,IF(Site=$A$382,IF(Provider=$B384,I))))</f>
        <v>0</v>
      </c>
      <c r="BA384" s="26">
        <f t="array" ref="BA384">SUM(IF(Period=$AZ$2,IF(Site=$A$382,IF(Provider=$B384,J))))</f>
        <v>0</v>
      </c>
      <c r="BB384" s="26"/>
      <c r="BC384" s="27">
        <f t="shared" ref="BC384:BC447" si="236">BA384*(AZ384/AZ$504)</f>
        <v>0</v>
      </c>
      <c r="BD384" s="27">
        <f t="shared" si="224"/>
        <v>0</v>
      </c>
      <c r="BE384" s="44"/>
      <c r="BF384" s="25">
        <f t="array" ref="BF384">SUM(IF(Period=$BF$2,IF(Site=$A$382,IF(Provider=$B384,I))))</f>
        <v>0</v>
      </c>
      <c r="BG384" s="26">
        <f t="array" ref="BG384">SUM(IF(Period=$BF$2,IF(Site=$A$382,IF(Provider=$B384,J))))</f>
        <v>0</v>
      </c>
      <c r="BH384" s="26"/>
      <c r="BI384" s="27">
        <f t="shared" ref="BI384:BI447" si="237">BG384*(BF384/BF$504)</f>
        <v>0</v>
      </c>
      <c r="BJ384" s="27">
        <f t="shared" si="225"/>
        <v>0</v>
      </c>
      <c r="BK384" s="44"/>
      <c r="BL384" s="25">
        <f t="array" ref="BL384">SUM(IF(Period=$BL$2,IF(Site=$A$382,IF(Provider=$B384,I))))</f>
        <v>0</v>
      </c>
      <c r="BM384" s="26">
        <f t="array" ref="BM384">SUM(IF(Period=$BL$2,IF(Site=$A$382,IF(Provider=$B384,J))))</f>
        <v>0</v>
      </c>
      <c r="BN384" s="26"/>
      <c r="BO384" s="27">
        <f t="shared" ref="BO384:BO447" si="238">BM384*(BL384/BL$504)</f>
        <v>0</v>
      </c>
      <c r="BP384" s="27">
        <f t="shared" si="226"/>
        <v>0</v>
      </c>
      <c r="BQ384" s="44"/>
      <c r="BR384" s="25">
        <f t="array" ref="BR384">SUM(IF(Period=$BR$2,IF(Site=$A$382,IF(Provider=$B384,I))))</f>
        <v>0</v>
      </c>
      <c r="BS384" s="26">
        <f t="array" ref="BS384">SUM(IF(Period=$BR$2,IF(Site=$A$382,IF(Provider=$B384,J))))</f>
        <v>0</v>
      </c>
      <c r="BT384" s="26"/>
      <c r="BU384" s="27">
        <f t="shared" ref="BU384:BU447" si="239">BS384*(BR384/BR$504)</f>
        <v>0</v>
      </c>
      <c r="BV384" s="27">
        <f t="shared" si="227"/>
        <v>0</v>
      </c>
    </row>
    <row r="385" spans="2:74" outlineLevel="1" x14ac:dyDescent="0.25">
      <c r="B385" s="20" t="s">
        <v>1052</v>
      </c>
      <c r="C385" s="44"/>
      <c r="D385" s="25">
        <f t="array" ref="D385">SUM(IF(Period=$D$2,IF(Site=$A$382,IF(Provider=$B385,I))))</f>
        <v>0</v>
      </c>
      <c r="E385" s="26">
        <f t="array" ref="E385">SUM(IF(Period=$D$2,IF(Site=$A$382,IF(Provider=$B385,J))))</f>
        <v>0</v>
      </c>
      <c r="F385" s="26"/>
      <c r="G385" s="27">
        <f t="shared" si="228"/>
        <v>0</v>
      </c>
      <c r="H385" s="27">
        <f t="shared" si="216"/>
        <v>0</v>
      </c>
      <c r="I385" s="44"/>
      <c r="J385" s="25">
        <f t="array" ref="J385">SUM(IF(Period=$J$2,IF(Site=$A$382,IF(Provider=$B385,I))))</f>
        <v>0</v>
      </c>
      <c r="K385" s="26">
        <f t="array" ref="K385">SUM(IF(Period=$J$2,IF(Site=$A$382,IF(Provider=$B385,J))))</f>
        <v>0</v>
      </c>
      <c r="L385" s="26"/>
      <c r="M385" s="27">
        <f t="shared" si="229"/>
        <v>0</v>
      </c>
      <c r="N385" s="27">
        <f t="shared" si="217"/>
        <v>0</v>
      </c>
      <c r="O385" s="44"/>
      <c r="P385" s="25">
        <f t="array" ref="P385">SUM(IF(Period=$P$2,IF(Site=$A$382,IF(Provider=$B385,I))))</f>
        <v>0</v>
      </c>
      <c r="Q385" s="26">
        <f t="array" ref="Q385">SUM(IF(Period=$P$2,IF(Site=$A$382,IF(Provider=$B385,J))))</f>
        <v>0</v>
      </c>
      <c r="R385" s="26"/>
      <c r="S385" s="27">
        <f t="shared" si="230"/>
        <v>0</v>
      </c>
      <c r="T385" s="27">
        <f t="shared" si="218"/>
        <v>0</v>
      </c>
      <c r="U385" s="44"/>
      <c r="V385" s="25">
        <f t="array" ref="V385">SUM(IF(Period=$V$2,IF(Site=$A$382,IF(Provider=$B385,I))))</f>
        <v>0</v>
      </c>
      <c r="W385" s="26">
        <f t="array" ref="W385">SUM(IF(Period=$V$2,IF(Site=$A$382,IF(Provider=$B385,J))))</f>
        <v>0</v>
      </c>
      <c r="X385" s="26"/>
      <c r="Y385" s="27">
        <f t="shared" si="231"/>
        <v>0</v>
      </c>
      <c r="Z385" s="27">
        <f t="shared" si="219"/>
        <v>0</v>
      </c>
      <c r="AA385" s="44"/>
      <c r="AB385" s="25">
        <f t="array" ref="AB385">SUM(IF(Period=$AB$2,IF(Site=$A$382,IF(Provider=$B385,I))))</f>
        <v>0</v>
      </c>
      <c r="AC385" s="26">
        <f t="array" ref="AC385">SUM(IF(Period=$AB$2,IF(Site=$A$382,IF(Provider=$B385,J))))</f>
        <v>0</v>
      </c>
      <c r="AD385" s="26"/>
      <c r="AE385" s="27">
        <f t="shared" si="232"/>
        <v>0</v>
      </c>
      <c r="AF385" s="27">
        <f t="shared" si="220"/>
        <v>0</v>
      </c>
      <c r="AG385" s="44"/>
      <c r="AH385" s="25">
        <f t="array" ref="AH385">SUM(IF(Period=$AH$2,IF(Site=$A$382,IF(Provider=$B385,I))))</f>
        <v>0</v>
      </c>
      <c r="AI385" s="26">
        <f t="array" ref="AI385">SUM(IF(Period=$AH$2,IF(Site=$A$382,IF(Provider=$B385,J))))</f>
        <v>0</v>
      </c>
      <c r="AJ385" s="26"/>
      <c r="AK385" s="27">
        <f t="shared" si="233"/>
        <v>0</v>
      </c>
      <c r="AL385" s="27">
        <f t="shared" si="221"/>
        <v>0</v>
      </c>
      <c r="AM385" s="44"/>
      <c r="AN385" s="25">
        <f t="array" ref="AN385">SUM(IF(Period=$AN$2,IF(Site=$A$382,IF(Provider=$B385,I))))</f>
        <v>0</v>
      </c>
      <c r="AO385" s="26">
        <f t="array" ref="AO385">SUM(IF(Period=$AN$2,IF(Site=$A$382,IF(Provider=$B385,J))))</f>
        <v>0</v>
      </c>
      <c r="AP385" s="26"/>
      <c r="AQ385" s="27">
        <f t="shared" si="234"/>
        <v>0</v>
      </c>
      <c r="AR385" s="27">
        <f t="shared" si="222"/>
        <v>0</v>
      </c>
      <c r="AS385" s="44"/>
      <c r="AT385" s="25">
        <f t="array" ref="AT385">SUM(IF(Period=$AT$2,IF(Site=$A$382,IF(Provider=$B385,I))))</f>
        <v>0</v>
      </c>
      <c r="AU385" s="26">
        <f t="array" ref="AU385">SUM(IF(Period=$AT$2,IF(Site=$A$382,IF(Provider=$B385,J))))</f>
        <v>0</v>
      </c>
      <c r="AV385" s="26"/>
      <c r="AW385" s="27">
        <f t="shared" si="235"/>
        <v>0</v>
      </c>
      <c r="AX385" s="27">
        <f t="shared" si="223"/>
        <v>0</v>
      </c>
      <c r="AY385" s="44"/>
      <c r="AZ385" s="25">
        <f t="array" ref="AZ385">SUM(IF(Period=$AZ$2,IF(Site=$A$382,IF(Provider=$B385,I))))</f>
        <v>0</v>
      </c>
      <c r="BA385" s="26">
        <f t="array" ref="BA385">SUM(IF(Period=$AZ$2,IF(Site=$A$382,IF(Provider=$B385,J))))</f>
        <v>0</v>
      </c>
      <c r="BB385" s="26"/>
      <c r="BC385" s="27">
        <f t="shared" si="236"/>
        <v>0</v>
      </c>
      <c r="BD385" s="27">
        <f t="shared" si="224"/>
        <v>0</v>
      </c>
      <c r="BE385" s="44"/>
      <c r="BF385" s="25">
        <f t="array" ref="BF385">SUM(IF(Period=$BF$2,IF(Site=$A$382,IF(Provider=$B385,I))))</f>
        <v>0</v>
      </c>
      <c r="BG385" s="26">
        <f t="array" ref="BG385">SUM(IF(Period=$BF$2,IF(Site=$A$382,IF(Provider=$B385,J))))</f>
        <v>0</v>
      </c>
      <c r="BH385" s="26"/>
      <c r="BI385" s="27">
        <f t="shared" si="237"/>
        <v>0</v>
      </c>
      <c r="BJ385" s="27">
        <f t="shared" si="225"/>
        <v>0</v>
      </c>
      <c r="BK385" s="44"/>
      <c r="BL385" s="25">
        <f t="array" ref="BL385">SUM(IF(Period=$BL$2,IF(Site=$A$382,IF(Provider=$B385,I))))</f>
        <v>72</v>
      </c>
      <c r="BM385" s="26">
        <f t="array" ref="BM385">SUM(IF(Period=$BL$2,IF(Site=$A$382,IF(Provider=$B385,J))))</f>
        <v>4.5</v>
      </c>
      <c r="BN385" s="26"/>
      <c r="BO385" s="27">
        <f t="shared" si="238"/>
        <v>8.7520259319286878E-2</v>
      </c>
      <c r="BP385" s="27">
        <f t="shared" si="226"/>
        <v>1.0073687156048877E-2</v>
      </c>
      <c r="BQ385" s="44"/>
      <c r="BR385" s="25">
        <f t="array" ref="BR385">SUM(IF(Period=$BR$2,IF(Site=$A$382,IF(Provider=$B385,I))))</f>
        <v>56</v>
      </c>
      <c r="BS385" s="26">
        <f t="array" ref="BS385">SUM(IF(Period=$BR$2,IF(Site=$A$382,IF(Provider=$B385,J))))</f>
        <v>2.16071428571429</v>
      </c>
      <c r="BT385" s="26"/>
      <c r="BU385" s="27">
        <f t="shared" si="239"/>
        <v>3.2078472958642697E-2</v>
      </c>
      <c r="BV385" s="27">
        <f t="shared" si="227"/>
        <v>3.5493238684696912E-3</v>
      </c>
    </row>
    <row r="386" spans="2:74" outlineLevel="1" x14ac:dyDescent="0.25">
      <c r="B386" s="20" t="s">
        <v>798</v>
      </c>
      <c r="C386" s="44"/>
      <c r="D386" s="25">
        <f t="array" ref="D386">SUM(IF(Period=$D$2,IF(Site=$A$382,IF(Provider=$B386,I))))</f>
        <v>0</v>
      </c>
      <c r="E386" s="26">
        <f t="array" ref="E386">SUM(IF(Period=$D$2,IF(Site=$A$382,IF(Provider=$B386,J))))</f>
        <v>0</v>
      </c>
      <c r="F386" s="26"/>
      <c r="G386" s="27">
        <f t="shared" si="228"/>
        <v>0</v>
      </c>
      <c r="H386" s="27">
        <f t="shared" si="216"/>
        <v>0</v>
      </c>
      <c r="I386" s="44"/>
      <c r="J386" s="25">
        <f t="array" ref="J386">SUM(IF(Period=$J$2,IF(Site=$A$382,IF(Provider=$B386,I))))</f>
        <v>1</v>
      </c>
      <c r="K386" s="26">
        <f t="array" ref="K386">SUM(IF(Period=$J$2,IF(Site=$A$382,IF(Provider=$B386,J))))</f>
        <v>1</v>
      </c>
      <c r="L386" s="26"/>
      <c r="M386" s="27">
        <f t="shared" si="229"/>
        <v>2.7233115468409589E-4</v>
      </c>
      <c r="N386" s="27">
        <f t="shared" si="217"/>
        <v>3.0981813675372557E-5</v>
      </c>
      <c r="O386" s="44"/>
      <c r="P386" s="25">
        <f t="array" ref="P386">SUM(IF(Period=$P$2,IF(Site=$A$382,IF(Provider=$B386,I))))</f>
        <v>0</v>
      </c>
      <c r="Q386" s="26">
        <f t="array" ref="Q386">SUM(IF(Period=$P$2,IF(Site=$A$382,IF(Provider=$B386,J))))</f>
        <v>0</v>
      </c>
      <c r="R386" s="26"/>
      <c r="S386" s="27">
        <f t="shared" si="230"/>
        <v>0</v>
      </c>
      <c r="T386" s="27">
        <f t="shared" si="218"/>
        <v>0</v>
      </c>
      <c r="U386" s="44"/>
      <c r="V386" s="25">
        <f t="array" ref="V386">SUM(IF(Period=$V$2,IF(Site=$A$382,IF(Provider=$B386,I))))</f>
        <v>2</v>
      </c>
      <c r="W386" s="26">
        <f t="array" ref="W386">SUM(IF(Period=$V$2,IF(Site=$A$382,IF(Provider=$B386,J))))</f>
        <v>8.5</v>
      </c>
      <c r="X386" s="26"/>
      <c r="Y386" s="27">
        <f t="shared" si="231"/>
        <v>4.4572627163083373E-3</v>
      </c>
      <c r="Z386" s="27">
        <f t="shared" si="219"/>
        <v>5.1412326861428664E-4</v>
      </c>
      <c r="AA386" s="44"/>
      <c r="AB386" s="25">
        <f t="array" ref="AB386">SUM(IF(Period=$AB$2,IF(Site=$A$382,IF(Provider=$B386,I))))</f>
        <v>1</v>
      </c>
      <c r="AC386" s="26">
        <f t="array" ref="AC386">SUM(IF(Period=$AB$2,IF(Site=$A$382,IF(Provider=$B386,J))))</f>
        <v>1</v>
      </c>
      <c r="AD386" s="26"/>
      <c r="AE386" s="27">
        <f t="shared" si="232"/>
        <v>2.5119316754584274E-4</v>
      </c>
      <c r="AF386" s="27">
        <f t="shared" si="220"/>
        <v>3.0083330826389097E-5</v>
      </c>
      <c r="AG386" s="44"/>
      <c r="AH386" s="25">
        <f t="array" ref="AH386">SUM(IF(Period=$AH$2,IF(Site=$A$382,IF(Provider=$B386,I))))</f>
        <v>0</v>
      </c>
      <c r="AI386" s="26">
        <f t="array" ref="AI386">SUM(IF(Period=$AH$2,IF(Site=$A$382,IF(Provider=$B386,J))))</f>
        <v>0</v>
      </c>
      <c r="AJ386" s="26"/>
      <c r="AK386" s="27">
        <f t="shared" si="233"/>
        <v>0</v>
      </c>
      <c r="AL386" s="27">
        <f t="shared" si="221"/>
        <v>0</v>
      </c>
      <c r="AM386" s="44"/>
      <c r="AN386" s="25">
        <f t="array" ref="AN386">SUM(IF(Period=$AN$2,IF(Site=$A$382,IF(Provider=$B386,I))))</f>
        <v>0</v>
      </c>
      <c r="AO386" s="26">
        <f t="array" ref="AO386">SUM(IF(Period=$AN$2,IF(Site=$A$382,IF(Provider=$B386,J))))</f>
        <v>0</v>
      </c>
      <c r="AP386" s="26"/>
      <c r="AQ386" s="27">
        <f t="shared" si="234"/>
        <v>0</v>
      </c>
      <c r="AR386" s="27">
        <f t="shared" si="222"/>
        <v>0</v>
      </c>
      <c r="AS386" s="44"/>
      <c r="AT386" s="25">
        <f t="array" ref="AT386">SUM(IF(Period=$AT$2,IF(Site=$A$382,IF(Provider=$B386,I))))</f>
        <v>0</v>
      </c>
      <c r="AU386" s="26">
        <f t="array" ref="AU386">SUM(IF(Period=$AT$2,IF(Site=$A$382,IF(Provider=$B386,J))))</f>
        <v>0</v>
      </c>
      <c r="AV386" s="26"/>
      <c r="AW386" s="27">
        <f t="shared" si="235"/>
        <v>0</v>
      </c>
      <c r="AX386" s="27">
        <f t="shared" si="223"/>
        <v>0</v>
      </c>
      <c r="AY386" s="44"/>
      <c r="AZ386" s="25">
        <f t="array" ref="AZ386">SUM(IF(Period=$AZ$2,IF(Site=$A$382,IF(Provider=$B386,I))))</f>
        <v>0</v>
      </c>
      <c r="BA386" s="26">
        <f t="array" ref="BA386">SUM(IF(Period=$AZ$2,IF(Site=$A$382,IF(Provider=$B386,J))))</f>
        <v>0</v>
      </c>
      <c r="BB386" s="26"/>
      <c r="BC386" s="27">
        <f t="shared" si="236"/>
        <v>0</v>
      </c>
      <c r="BD386" s="27">
        <f t="shared" si="224"/>
        <v>0</v>
      </c>
      <c r="BE386" s="44"/>
      <c r="BF386" s="25">
        <f t="array" ref="BF386">SUM(IF(Period=$BF$2,IF(Site=$A$382,IF(Provider=$B386,I))))</f>
        <v>0</v>
      </c>
      <c r="BG386" s="26">
        <f t="array" ref="BG386">SUM(IF(Period=$BF$2,IF(Site=$A$382,IF(Provider=$B386,J))))</f>
        <v>0</v>
      </c>
      <c r="BH386" s="26"/>
      <c r="BI386" s="27">
        <f t="shared" si="237"/>
        <v>0</v>
      </c>
      <c r="BJ386" s="27">
        <f t="shared" si="225"/>
        <v>0</v>
      </c>
      <c r="BK386" s="44"/>
      <c r="BL386" s="25">
        <f t="array" ref="BL386">SUM(IF(Period=$BL$2,IF(Site=$A$382,IF(Provider=$B386,I))))</f>
        <v>0</v>
      </c>
      <c r="BM386" s="26">
        <f t="array" ref="BM386">SUM(IF(Period=$BL$2,IF(Site=$A$382,IF(Provider=$B386,J))))</f>
        <v>0</v>
      </c>
      <c r="BN386" s="26"/>
      <c r="BO386" s="27">
        <f t="shared" si="238"/>
        <v>0</v>
      </c>
      <c r="BP386" s="27">
        <f t="shared" si="226"/>
        <v>0</v>
      </c>
      <c r="BQ386" s="44"/>
      <c r="BR386" s="25">
        <f t="array" ref="BR386">SUM(IF(Period=$BR$2,IF(Site=$A$382,IF(Provider=$B386,I))))</f>
        <v>0</v>
      </c>
      <c r="BS386" s="26">
        <f t="array" ref="BS386">SUM(IF(Period=$BR$2,IF(Site=$A$382,IF(Provider=$B386,J))))</f>
        <v>0</v>
      </c>
      <c r="BT386" s="26"/>
      <c r="BU386" s="27">
        <f t="shared" si="239"/>
        <v>0</v>
      </c>
      <c r="BV386" s="27">
        <f t="shared" si="227"/>
        <v>0</v>
      </c>
    </row>
    <row r="387" spans="2:74" outlineLevel="1" x14ac:dyDescent="0.25">
      <c r="B387" s="20" t="s">
        <v>745</v>
      </c>
      <c r="C387" s="44"/>
      <c r="D387" s="25">
        <f t="array" ref="D387">SUM(IF(Period=$D$2,IF(Site=$A$382,IF(Provider=$B387,I))))</f>
        <v>1</v>
      </c>
      <c r="E387" s="26">
        <f t="array" ref="E387">SUM(IF(Period=$D$2,IF(Site=$A$382,IF(Provider=$B387,J))))</f>
        <v>3</v>
      </c>
      <c r="F387" s="26"/>
      <c r="G387" s="27">
        <f t="shared" si="228"/>
        <v>7.5509690410269323E-4</v>
      </c>
      <c r="H387" s="27">
        <f t="shared" si="216"/>
        <v>8.6888522026240322E-5</v>
      </c>
      <c r="I387" s="44"/>
      <c r="J387" s="25">
        <f t="array" ref="J387">SUM(IF(Period=$J$2,IF(Site=$A$382,IF(Provider=$B387,I))))</f>
        <v>2</v>
      </c>
      <c r="K387" s="26">
        <f t="array" ref="K387">SUM(IF(Period=$J$2,IF(Site=$A$382,IF(Provider=$B387,J))))</f>
        <v>1.5</v>
      </c>
      <c r="L387" s="26"/>
      <c r="M387" s="27">
        <f t="shared" si="229"/>
        <v>8.1699346405228771E-4</v>
      </c>
      <c r="N387" s="27">
        <f t="shared" si="217"/>
        <v>9.294544102611767E-5</v>
      </c>
      <c r="O387" s="44"/>
      <c r="P387" s="25">
        <f t="array" ref="P387">SUM(IF(Period=$P$2,IF(Site=$A$382,IF(Provider=$B387,I))))</f>
        <v>96</v>
      </c>
      <c r="Q387" s="26">
        <f t="array" ref="Q387">SUM(IF(Period=$P$2,IF(Site=$A$382,IF(Provider=$B387,J))))</f>
        <v>5.1875</v>
      </c>
      <c r="R387" s="26"/>
      <c r="S387" s="27">
        <f t="shared" si="230"/>
        <v>0.12878200155159039</v>
      </c>
      <c r="T387" s="27">
        <f t="shared" si="218"/>
        <v>1.4350757881390121E-2</v>
      </c>
      <c r="U387" s="44"/>
      <c r="V387" s="25">
        <f t="array" ref="V387">SUM(IF(Period=$V$2,IF(Site=$A$382,IF(Provider=$B387,I))))</f>
        <v>91</v>
      </c>
      <c r="W387" s="26">
        <f t="array" ref="W387">SUM(IF(Period=$V$2,IF(Site=$A$382,IF(Provider=$B387,J))))</f>
        <v>4.9120879120879124</v>
      </c>
      <c r="X387" s="26"/>
      <c r="Y387" s="27">
        <f t="shared" si="231"/>
        <v>0.11719979024646042</v>
      </c>
      <c r="Z387" s="27">
        <f t="shared" si="219"/>
        <v>1.3518417710034477E-2</v>
      </c>
      <c r="AA387" s="44"/>
      <c r="AB387" s="25">
        <f t="array" ref="AB387">SUM(IF(Period=$AB$2,IF(Site=$A$382,IF(Provider=$B387,I))))</f>
        <v>155</v>
      </c>
      <c r="AC387" s="26">
        <f t="array" ref="AC387">SUM(IF(Period=$AB$2,IF(Site=$A$382,IF(Provider=$B387,J))))</f>
        <v>4.612903225806452</v>
      </c>
      <c r="AD387" s="26"/>
      <c r="AE387" s="27">
        <f t="shared" si="232"/>
        <v>0.17960311479527757</v>
      </c>
      <c r="AF387" s="27">
        <f t="shared" si="220"/>
        <v>2.1509581540868204E-2</v>
      </c>
      <c r="AG387" s="44"/>
      <c r="AH387" s="25">
        <f t="array" ref="AH387">SUM(IF(Period=$AH$2,IF(Site=$A$382,IF(Provider=$B387,I))))</f>
        <v>167</v>
      </c>
      <c r="AI387" s="26">
        <f t="array" ref="AI387">SUM(IF(Period=$AH$2,IF(Site=$A$382,IF(Provider=$B387,J))))</f>
        <v>5.0838323353293404</v>
      </c>
      <c r="AJ387" s="26"/>
      <c r="AK387" s="27">
        <f t="shared" si="233"/>
        <v>0.235310421286031</v>
      </c>
      <c r="AL387" s="27">
        <f t="shared" si="221"/>
        <v>2.8910985493427768E-2</v>
      </c>
      <c r="AM387" s="44"/>
      <c r="AN387" s="25">
        <f t="array" ref="AN387">SUM(IF(Period=$AN$2,IF(Site=$A$382,IF(Provider=$B387,I))))</f>
        <v>193</v>
      </c>
      <c r="AO387" s="26">
        <f t="array" ref="AO387">SUM(IF(Period=$AN$2,IF(Site=$A$382,IF(Provider=$B387,J))))</f>
        <v>6.6943005181347104</v>
      </c>
      <c r="AP387" s="26"/>
      <c r="AQ387" s="27">
        <f t="shared" si="234"/>
        <v>0.34134742404227192</v>
      </c>
      <c r="AR387" s="27">
        <f t="shared" si="222"/>
        <v>4.1317556763671222E-2</v>
      </c>
      <c r="AS387" s="44"/>
      <c r="AT387" s="25">
        <f t="array" ref="AT387">SUM(IF(Period=$AT$2,IF(Site=$A$382,IF(Provider=$B387,I))))</f>
        <v>221</v>
      </c>
      <c r="AU387" s="26">
        <f t="array" ref="AU387">SUM(IF(Period=$AT$2,IF(Site=$A$382,IF(Provider=$B387,J))))</f>
        <v>5.4298642533936698</v>
      </c>
      <c r="AV387" s="26"/>
      <c r="AW387" s="27">
        <f t="shared" si="235"/>
        <v>0.31471282454760058</v>
      </c>
      <c r="AX387" s="27">
        <f t="shared" si="223"/>
        <v>3.781075716041217E-2</v>
      </c>
      <c r="AY387" s="44"/>
      <c r="AZ387" s="25">
        <f t="array" ref="AZ387">SUM(IF(Period=$AZ$2,IF(Site=$A$382,IF(Provider=$B387,I))))</f>
        <v>80</v>
      </c>
      <c r="BA387" s="26">
        <f t="array" ref="BA387">SUM(IF(Period=$AZ$2,IF(Site=$A$382,IF(Provider=$B387,J))))</f>
        <v>5.9749999999999996</v>
      </c>
      <c r="BB387" s="26"/>
      <c r="BC387" s="27">
        <f t="shared" si="236"/>
        <v>0.12866756393001344</v>
      </c>
      <c r="BD387" s="27">
        <f t="shared" si="224"/>
        <v>1.5575613411971714E-2</v>
      </c>
      <c r="BE387" s="44"/>
      <c r="BF387" s="25">
        <f t="array" ref="BF387">SUM(IF(Period=$BF$2,IF(Site=$A$382,IF(Provider=$B387,I))))</f>
        <v>121</v>
      </c>
      <c r="BG387" s="26">
        <f t="array" ref="BG387">SUM(IF(Period=$BF$2,IF(Site=$A$382,IF(Provider=$B387,J))))</f>
        <v>6</v>
      </c>
      <c r="BH387" s="26"/>
      <c r="BI387" s="27">
        <f t="shared" si="237"/>
        <v>0.18668038056055541</v>
      </c>
      <c r="BJ387" s="27">
        <f t="shared" si="225"/>
        <v>2.24642614023145E-2</v>
      </c>
      <c r="BK387" s="44"/>
      <c r="BL387" s="25">
        <f t="array" ref="BL387">SUM(IF(Period=$BL$2,IF(Site=$A$382,IF(Provider=$B387,I))))</f>
        <v>131</v>
      </c>
      <c r="BM387" s="26">
        <f t="array" ref="BM387">SUM(IF(Period=$BL$2,IF(Site=$A$382,IF(Provider=$B387,J))))</f>
        <v>5.2442748091603102</v>
      </c>
      <c r="BN387" s="26"/>
      <c r="BO387" s="27">
        <f t="shared" si="238"/>
        <v>0.18557536466774735</v>
      </c>
      <c r="BP387" s="27">
        <f t="shared" si="226"/>
        <v>2.1359947766066617E-2</v>
      </c>
      <c r="BQ387" s="44"/>
      <c r="BR387" s="25">
        <f t="array" ref="BR387">SUM(IF(Period=$BR$2,IF(Site=$A$382,IF(Provider=$B387,I))))</f>
        <v>138</v>
      </c>
      <c r="BS387" s="26">
        <f t="array" ref="BS387">SUM(IF(Period=$BR$2,IF(Site=$A$382,IF(Provider=$B387,J))))</f>
        <v>3.47101449275362</v>
      </c>
      <c r="BT387" s="26"/>
      <c r="BU387" s="27">
        <f t="shared" si="239"/>
        <v>0.12698833510074217</v>
      </c>
      <c r="BV387" s="27">
        <f t="shared" si="227"/>
        <v>1.4050629198322125E-2</v>
      </c>
    </row>
    <row r="388" spans="2:74" outlineLevel="1" x14ac:dyDescent="0.25">
      <c r="B388" s="20" t="s">
        <v>822</v>
      </c>
      <c r="C388" s="44"/>
      <c r="D388" s="25">
        <f t="array" ref="D388">SUM(IF(Period=$D$2,IF(Site=$A$382,IF(Provider=$B388,I))))</f>
        <v>0</v>
      </c>
      <c r="E388" s="26">
        <f t="array" ref="E388">SUM(IF(Period=$D$2,IF(Site=$A$382,IF(Provider=$B388,J))))</f>
        <v>0</v>
      </c>
      <c r="F388" s="26"/>
      <c r="G388" s="27">
        <f t="shared" si="228"/>
        <v>0</v>
      </c>
      <c r="H388" s="27">
        <f t="shared" si="216"/>
        <v>0</v>
      </c>
      <c r="I388" s="44"/>
      <c r="J388" s="25">
        <f t="array" ref="J388">SUM(IF(Period=$J$2,IF(Site=$A$382,IF(Provider=$B388,I))))</f>
        <v>0</v>
      </c>
      <c r="K388" s="26">
        <f t="array" ref="K388">SUM(IF(Period=$J$2,IF(Site=$A$382,IF(Provider=$B388,J))))</f>
        <v>0</v>
      </c>
      <c r="L388" s="26"/>
      <c r="M388" s="27">
        <f t="shared" si="229"/>
        <v>0</v>
      </c>
      <c r="N388" s="27">
        <f t="shared" si="217"/>
        <v>0</v>
      </c>
      <c r="O388" s="44"/>
      <c r="P388" s="25">
        <f t="array" ref="P388">SUM(IF(Period=$P$2,IF(Site=$A$382,IF(Provider=$B388,I))))</f>
        <v>0</v>
      </c>
      <c r="Q388" s="26">
        <f t="array" ref="Q388">SUM(IF(Period=$P$2,IF(Site=$A$382,IF(Provider=$B388,J))))</f>
        <v>0</v>
      </c>
      <c r="R388" s="26"/>
      <c r="S388" s="27">
        <f t="shared" si="230"/>
        <v>0</v>
      </c>
      <c r="T388" s="27">
        <f t="shared" si="218"/>
        <v>0</v>
      </c>
      <c r="U388" s="44"/>
      <c r="V388" s="25">
        <f t="array" ref="V388">SUM(IF(Period=$V$2,IF(Site=$A$382,IF(Provider=$B388,I))))</f>
        <v>0</v>
      </c>
      <c r="W388" s="26">
        <f t="array" ref="W388">SUM(IF(Period=$V$2,IF(Site=$A$382,IF(Provider=$B388,J))))</f>
        <v>0</v>
      </c>
      <c r="X388" s="26"/>
      <c r="Y388" s="27">
        <f t="shared" si="231"/>
        <v>0</v>
      </c>
      <c r="Z388" s="27">
        <f t="shared" si="219"/>
        <v>0</v>
      </c>
      <c r="AA388" s="44"/>
      <c r="AB388" s="25">
        <f t="array" ref="AB388">SUM(IF(Period=$AB$2,IF(Site=$A$382,IF(Provider=$B388,I))))</f>
        <v>0</v>
      </c>
      <c r="AC388" s="26">
        <f t="array" ref="AC388">SUM(IF(Period=$AB$2,IF(Site=$A$382,IF(Provider=$B388,J))))</f>
        <v>0</v>
      </c>
      <c r="AD388" s="26"/>
      <c r="AE388" s="27">
        <f t="shared" si="232"/>
        <v>0</v>
      </c>
      <c r="AF388" s="27">
        <f t="shared" si="220"/>
        <v>0</v>
      </c>
      <c r="AG388" s="44"/>
      <c r="AH388" s="25">
        <f t="array" ref="AH388">SUM(IF(Period=$AH$2,IF(Site=$A$382,IF(Provider=$B388,I))))</f>
        <v>0</v>
      </c>
      <c r="AI388" s="26">
        <f t="array" ref="AI388">SUM(IF(Period=$AH$2,IF(Site=$A$382,IF(Provider=$B388,J))))</f>
        <v>0</v>
      </c>
      <c r="AJ388" s="26"/>
      <c r="AK388" s="27">
        <f t="shared" si="233"/>
        <v>0</v>
      </c>
      <c r="AL388" s="27">
        <f t="shared" si="221"/>
        <v>0</v>
      </c>
      <c r="AM388" s="44"/>
      <c r="AN388" s="25">
        <f t="array" ref="AN388">SUM(IF(Period=$AN$2,IF(Site=$A$382,IF(Provider=$B388,I))))</f>
        <v>0</v>
      </c>
      <c r="AO388" s="26">
        <f t="array" ref="AO388">SUM(IF(Period=$AN$2,IF(Site=$A$382,IF(Provider=$B388,J))))</f>
        <v>0</v>
      </c>
      <c r="AP388" s="26"/>
      <c r="AQ388" s="27">
        <f t="shared" si="234"/>
        <v>0</v>
      </c>
      <c r="AR388" s="27">
        <f t="shared" si="222"/>
        <v>0</v>
      </c>
      <c r="AS388" s="44"/>
      <c r="AT388" s="25">
        <f t="array" ref="AT388">SUM(IF(Period=$AT$2,IF(Site=$A$382,IF(Provider=$B388,I))))</f>
        <v>0</v>
      </c>
      <c r="AU388" s="26">
        <f t="array" ref="AU388">SUM(IF(Period=$AT$2,IF(Site=$A$382,IF(Provider=$B388,J))))</f>
        <v>0</v>
      </c>
      <c r="AV388" s="26"/>
      <c r="AW388" s="27">
        <f t="shared" si="235"/>
        <v>0</v>
      </c>
      <c r="AX388" s="27">
        <f t="shared" si="223"/>
        <v>0</v>
      </c>
      <c r="AY388" s="44"/>
      <c r="AZ388" s="25">
        <f t="array" ref="AZ388">SUM(IF(Period=$AZ$2,IF(Site=$A$382,IF(Provider=$B388,I))))</f>
        <v>0</v>
      </c>
      <c r="BA388" s="26">
        <f t="array" ref="BA388">SUM(IF(Period=$AZ$2,IF(Site=$A$382,IF(Provider=$B388,J))))</f>
        <v>0</v>
      </c>
      <c r="BB388" s="26"/>
      <c r="BC388" s="27">
        <f t="shared" si="236"/>
        <v>0</v>
      </c>
      <c r="BD388" s="27">
        <f t="shared" si="224"/>
        <v>0</v>
      </c>
      <c r="BE388" s="44"/>
      <c r="BF388" s="25">
        <f t="array" ref="BF388">SUM(IF(Period=$BF$2,IF(Site=$A$382,IF(Provider=$B388,I))))</f>
        <v>0</v>
      </c>
      <c r="BG388" s="26">
        <f t="array" ref="BG388">SUM(IF(Period=$BF$2,IF(Site=$A$382,IF(Provider=$B388,J))))</f>
        <v>0</v>
      </c>
      <c r="BH388" s="26"/>
      <c r="BI388" s="27">
        <f t="shared" si="237"/>
        <v>0</v>
      </c>
      <c r="BJ388" s="27">
        <f t="shared" si="225"/>
        <v>0</v>
      </c>
      <c r="BK388" s="44"/>
      <c r="BL388" s="25">
        <f t="array" ref="BL388">SUM(IF(Period=$BL$2,IF(Site=$A$382,IF(Provider=$B388,I))))</f>
        <v>0</v>
      </c>
      <c r="BM388" s="26">
        <f t="array" ref="BM388">SUM(IF(Period=$BL$2,IF(Site=$A$382,IF(Provider=$B388,J))))</f>
        <v>0</v>
      </c>
      <c r="BN388" s="26"/>
      <c r="BO388" s="27">
        <f t="shared" si="238"/>
        <v>0</v>
      </c>
      <c r="BP388" s="27">
        <f t="shared" si="226"/>
        <v>0</v>
      </c>
      <c r="BQ388" s="44"/>
      <c r="BR388" s="25">
        <f t="array" ref="BR388">SUM(IF(Period=$BR$2,IF(Site=$A$382,IF(Provider=$B388,I))))</f>
        <v>0</v>
      </c>
      <c r="BS388" s="26">
        <f t="array" ref="BS388">SUM(IF(Period=$BR$2,IF(Site=$A$382,IF(Provider=$B388,J))))</f>
        <v>0</v>
      </c>
      <c r="BT388" s="26"/>
      <c r="BU388" s="27">
        <f t="shared" si="239"/>
        <v>0</v>
      </c>
      <c r="BV388" s="27">
        <f t="shared" si="227"/>
        <v>0</v>
      </c>
    </row>
    <row r="389" spans="2:74" outlineLevel="1" x14ac:dyDescent="0.25">
      <c r="B389" s="20" t="s">
        <v>995</v>
      </c>
      <c r="C389" s="44"/>
      <c r="D389" s="25">
        <f t="array" ref="D389">SUM(IF(Period=$D$2,IF(Site=$A$382,IF(Provider=$B389,I))))</f>
        <v>0</v>
      </c>
      <c r="E389" s="26">
        <f t="array" ref="E389">SUM(IF(Period=$D$2,IF(Site=$A$382,IF(Provider=$B389,J))))</f>
        <v>0</v>
      </c>
      <c r="F389" s="26"/>
      <c r="G389" s="27">
        <f t="shared" si="228"/>
        <v>0</v>
      </c>
      <c r="H389" s="27">
        <f t="shared" si="216"/>
        <v>0</v>
      </c>
      <c r="I389" s="44"/>
      <c r="J389" s="25">
        <f t="array" ref="J389">SUM(IF(Period=$J$2,IF(Site=$A$382,IF(Provider=$B389,I))))</f>
        <v>0</v>
      </c>
      <c r="K389" s="26">
        <f t="array" ref="K389">SUM(IF(Period=$J$2,IF(Site=$A$382,IF(Provider=$B389,J))))</f>
        <v>0</v>
      </c>
      <c r="L389" s="26"/>
      <c r="M389" s="27">
        <f t="shared" si="229"/>
        <v>0</v>
      </c>
      <c r="N389" s="27">
        <f t="shared" si="217"/>
        <v>0</v>
      </c>
      <c r="O389" s="44"/>
      <c r="P389" s="25">
        <f t="array" ref="P389">SUM(IF(Period=$P$2,IF(Site=$A$382,IF(Provider=$B389,I))))</f>
        <v>0</v>
      </c>
      <c r="Q389" s="26">
        <f t="array" ref="Q389">SUM(IF(Period=$P$2,IF(Site=$A$382,IF(Provider=$B389,J))))</f>
        <v>0</v>
      </c>
      <c r="R389" s="26"/>
      <c r="S389" s="27">
        <f t="shared" si="230"/>
        <v>0</v>
      </c>
      <c r="T389" s="27">
        <f t="shared" si="218"/>
        <v>0</v>
      </c>
      <c r="U389" s="44"/>
      <c r="V389" s="25">
        <f t="array" ref="V389">SUM(IF(Period=$V$2,IF(Site=$A$382,IF(Provider=$B389,I))))</f>
        <v>0</v>
      </c>
      <c r="W389" s="26">
        <f t="array" ref="W389">SUM(IF(Period=$V$2,IF(Site=$A$382,IF(Provider=$B389,J))))</f>
        <v>0</v>
      </c>
      <c r="X389" s="26"/>
      <c r="Y389" s="27">
        <f t="shared" si="231"/>
        <v>0</v>
      </c>
      <c r="Z389" s="27">
        <f t="shared" si="219"/>
        <v>0</v>
      </c>
      <c r="AA389" s="44"/>
      <c r="AB389" s="25">
        <f t="array" ref="AB389">SUM(IF(Period=$AB$2,IF(Site=$A$382,IF(Provider=$B389,I))))</f>
        <v>0</v>
      </c>
      <c r="AC389" s="26">
        <f t="array" ref="AC389">SUM(IF(Period=$AB$2,IF(Site=$A$382,IF(Provider=$B389,J))))</f>
        <v>0</v>
      </c>
      <c r="AD389" s="26"/>
      <c r="AE389" s="27">
        <f t="shared" si="232"/>
        <v>0</v>
      </c>
      <c r="AF389" s="27">
        <f t="shared" si="220"/>
        <v>0</v>
      </c>
      <c r="AG389" s="44"/>
      <c r="AH389" s="25">
        <f t="array" ref="AH389">SUM(IF(Period=$AH$2,IF(Site=$A$382,IF(Provider=$B389,I))))</f>
        <v>0</v>
      </c>
      <c r="AI389" s="26">
        <f t="array" ref="AI389">SUM(IF(Period=$AH$2,IF(Site=$A$382,IF(Provider=$B389,J))))</f>
        <v>0</v>
      </c>
      <c r="AJ389" s="26"/>
      <c r="AK389" s="27">
        <f t="shared" si="233"/>
        <v>0</v>
      </c>
      <c r="AL389" s="27">
        <f t="shared" si="221"/>
        <v>0</v>
      </c>
      <c r="AM389" s="44"/>
      <c r="AN389" s="25">
        <f t="array" ref="AN389">SUM(IF(Period=$AN$2,IF(Site=$A$382,IF(Provider=$B389,I))))</f>
        <v>0</v>
      </c>
      <c r="AO389" s="26">
        <f t="array" ref="AO389">SUM(IF(Period=$AN$2,IF(Site=$A$382,IF(Provider=$B389,J))))</f>
        <v>0</v>
      </c>
      <c r="AP389" s="26"/>
      <c r="AQ389" s="27">
        <f t="shared" si="234"/>
        <v>0</v>
      </c>
      <c r="AR389" s="27">
        <f t="shared" si="222"/>
        <v>0</v>
      </c>
      <c r="AS389" s="44"/>
      <c r="AT389" s="25">
        <f t="array" ref="AT389">SUM(IF(Period=$AT$2,IF(Site=$A$382,IF(Provider=$B389,I))))</f>
        <v>1</v>
      </c>
      <c r="AU389" s="26">
        <f t="array" ref="AU389">SUM(IF(Period=$AT$2,IF(Site=$A$382,IF(Provider=$B389,J))))</f>
        <v>1</v>
      </c>
      <c r="AV389" s="26"/>
      <c r="AW389" s="27">
        <f t="shared" si="235"/>
        <v>2.6226068712300026E-4</v>
      </c>
      <c r="AX389" s="27">
        <f t="shared" si="223"/>
        <v>3.1508964300343451E-5</v>
      </c>
      <c r="AY389" s="44"/>
      <c r="AZ389" s="25">
        <f t="array" ref="AZ389">SUM(IF(Period=$AZ$2,IF(Site=$A$382,IF(Provider=$B389,I))))</f>
        <v>0</v>
      </c>
      <c r="BA389" s="26">
        <f t="array" ref="BA389">SUM(IF(Period=$AZ$2,IF(Site=$A$382,IF(Provider=$B389,J))))</f>
        <v>0</v>
      </c>
      <c r="BB389" s="26"/>
      <c r="BC389" s="27">
        <f t="shared" si="236"/>
        <v>0</v>
      </c>
      <c r="BD389" s="27">
        <f t="shared" si="224"/>
        <v>0</v>
      </c>
      <c r="BE389" s="44"/>
      <c r="BF389" s="25">
        <f t="array" ref="BF389">SUM(IF(Period=$BF$2,IF(Site=$A$382,IF(Provider=$B389,I))))</f>
        <v>0</v>
      </c>
      <c r="BG389" s="26">
        <f t="array" ref="BG389">SUM(IF(Period=$BF$2,IF(Site=$A$382,IF(Provider=$B389,J))))</f>
        <v>0</v>
      </c>
      <c r="BH389" s="26"/>
      <c r="BI389" s="27">
        <f t="shared" si="237"/>
        <v>0</v>
      </c>
      <c r="BJ389" s="27">
        <f t="shared" si="225"/>
        <v>0</v>
      </c>
      <c r="BK389" s="44"/>
      <c r="BL389" s="25">
        <f t="array" ref="BL389">SUM(IF(Period=$BL$2,IF(Site=$A$382,IF(Provider=$B389,I))))</f>
        <v>0</v>
      </c>
      <c r="BM389" s="26">
        <f t="array" ref="BM389">SUM(IF(Period=$BL$2,IF(Site=$A$382,IF(Provider=$B389,J))))</f>
        <v>0</v>
      </c>
      <c r="BN389" s="26"/>
      <c r="BO389" s="27">
        <f t="shared" si="238"/>
        <v>0</v>
      </c>
      <c r="BP389" s="27">
        <f t="shared" si="226"/>
        <v>0</v>
      </c>
      <c r="BQ389" s="44"/>
      <c r="BR389" s="25">
        <f t="array" ref="BR389">SUM(IF(Period=$BR$2,IF(Site=$A$382,IF(Provider=$B389,I))))</f>
        <v>1</v>
      </c>
      <c r="BS389" s="26">
        <f t="array" ref="BS389">SUM(IF(Period=$BR$2,IF(Site=$A$382,IF(Provider=$B389,J))))</f>
        <v>0</v>
      </c>
      <c r="BT389" s="26"/>
      <c r="BU389" s="27">
        <f t="shared" si="239"/>
        <v>0</v>
      </c>
      <c r="BV389" s="27">
        <f t="shared" si="227"/>
        <v>0</v>
      </c>
    </row>
    <row r="390" spans="2:74" outlineLevel="1" x14ac:dyDescent="0.25">
      <c r="B390" s="20" t="s">
        <v>917</v>
      </c>
      <c r="C390" s="44"/>
      <c r="D390" s="25">
        <f t="array" ref="D390">SUM(IF(Period=$D$2,IF(Site=$A$382,IF(Provider=$B390,I))))</f>
        <v>0</v>
      </c>
      <c r="E390" s="26">
        <f t="array" ref="E390">SUM(IF(Period=$D$2,IF(Site=$A$382,IF(Provider=$B390,J))))</f>
        <v>0</v>
      </c>
      <c r="F390" s="26"/>
      <c r="G390" s="27">
        <f t="shared" si="228"/>
        <v>0</v>
      </c>
      <c r="H390" s="27">
        <f t="shared" si="216"/>
        <v>0</v>
      </c>
      <c r="I390" s="44"/>
      <c r="J390" s="25">
        <f t="array" ref="J390">SUM(IF(Period=$J$2,IF(Site=$A$382,IF(Provider=$B390,I))))</f>
        <v>0</v>
      </c>
      <c r="K390" s="26">
        <f t="array" ref="K390">SUM(IF(Period=$J$2,IF(Site=$A$382,IF(Provider=$B390,J))))</f>
        <v>0</v>
      </c>
      <c r="L390" s="26"/>
      <c r="M390" s="27">
        <f t="shared" si="229"/>
        <v>0</v>
      </c>
      <c r="N390" s="27">
        <f t="shared" si="217"/>
        <v>0</v>
      </c>
      <c r="O390" s="44"/>
      <c r="P390" s="25">
        <f t="array" ref="P390">SUM(IF(Period=$P$2,IF(Site=$A$382,IF(Provider=$B390,I))))</f>
        <v>0</v>
      </c>
      <c r="Q390" s="26">
        <f t="array" ref="Q390">SUM(IF(Period=$P$2,IF(Site=$A$382,IF(Provider=$B390,J))))</f>
        <v>0</v>
      </c>
      <c r="R390" s="26"/>
      <c r="S390" s="27">
        <f t="shared" si="230"/>
        <v>0</v>
      </c>
      <c r="T390" s="27">
        <f t="shared" si="218"/>
        <v>0</v>
      </c>
      <c r="U390" s="44"/>
      <c r="V390" s="25">
        <f t="array" ref="V390">SUM(IF(Period=$V$2,IF(Site=$A$382,IF(Provider=$B390,I))))</f>
        <v>0</v>
      </c>
      <c r="W390" s="26">
        <f t="array" ref="W390">SUM(IF(Period=$V$2,IF(Site=$A$382,IF(Provider=$B390,J))))</f>
        <v>0</v>
      </c>
      <c r="X390" s="26"/>
      <c r="Y390" s="27">
        <f t="shared" si="231"/>
        <v>0</v>
      </c>
      <c r="Z390" s="27">
        <f t="shared" si="219"/>
        <v>0</v>
      </c>
      <c r="AA390" s="44"/>
      <c r="AB390" s="25">
        <f t="array" ref="AB390">SUM(IF(Period=$AB$2,IF(Site=$A$382,IF(Provider=$B390,I))))</f>
        <v>0</v>
      </c>
      <c r="AC390" s="26">
        <f t="array" ref="AC390">SUM(IF(Period=$AB$2,IF(Site=$A$382,IF(Provider=$B390,J))))</f>
        <v>0</v>
      </c>
      <c r="AD390" s="26"/>
      <c r="AE390" s="27">
        <f t="shared" si="232"/>
        <v>0</v>
      </c>
      <c r="AF390" s="27">
        <f t="shared" si="220"/>
        <v>0</v>
      </c>
      <c r="AG390" s="44"/>
      <c r="AH390" s="25">
        <f t="array" ref="AH390">SUM(IF(Period=$AH$2,IF(Site=$A$382,IF(Provider=$B390,I))))</f>
        <v>1</v>
      </c>
      <c r="AI390" s="26">
        <f t="array" ref="AI390">SUM(IF(Period=$AH$2,IF(Site=$A$382,IF(Provider=$B390,J))))</f>
        <v>0</v>
      </c>
      <c r="AJ390" s="26"/>
      <c r="AK390" s="27">
        <f t="shared" si="233"/>
        <v>0</v>
      </c>
      <c r="AL390" s="27">
        <f t="shared" si="221"/>
        <v>0</v>
      </c>
      <c r="AM390" s="44"/>
      <c r="AN390" s="25">
        <f t="array" ref="AN390">SUM(IF(Period=$AN$2,IF(Site=$A$382,IF(Provider=$B390,I))))</f>
        <v>0</v>
      </c>
      <c r="AO390" s="26">
        <f t="array" ref="AO390">SUM(IF(Period=$AN$2,IF(Site=$A$382,IF(Provider=$B390,J))))</f>
        <v>0</v>
      </c>
      <c r="AP390" s="26"/>
      <c r="AQ390" s="27">
        <f t="shared" si="234"/>
        <v>0</v>
      </c>
      <c r="AR390" s="27">
        <f t="shared" si="222"/>
        <v>0</v>
      </c>
      <c r="AS390" s="44"/>
      <c r="AT390" s="25">
        <f t="array" ref="AT390">SUM(IF(Period=$AT$2,IF(Site=$A$382,IF(Provider=$B390,I))))</f>
        <v>0</v>
      </c>
      <c r="AU390" s="26">
        <f t="array" ref="AU390">SUM(IF(Period=$AT$2,IF(Site=$A$382,IF(Provider=$B390,J))))</f>
        <v>0</v>
      </c>
      <c r="AV390" s="26"/>
      <c r="AW390" s="27">
        <f t="shared" si="235"/>
        <v>0</v>
      </c>
      <c r="AX390" s="27">
        <f t="shared" si="223"/>
        <v>0</v>
      </c>
      <c r="AY390" s="44"/>
      <c r="AZ390" s="25">
        <f t="array" ref="AZ390">SUM(IF(Period=$AZ$2,IF(Site=$A$382,IF(Provider=$B390,I))))</f>
        <v>0</v>
      </c>
      <c r="BA390" s="26">
        <f t="array" ref="BA390">SUM(IF(Period=$AZ$2,IF(Site=$A$382,IF(Provider=$B390,J))))</f>
        <v>0</v>
      </c>
      <c r="BB390" s="26"/>
      <c r="BC390" s="27">
        <f t="shared" si="236"/>
        <v>0</v>
      </c>
      <c r="BD390" s="27">
        <f t="shared" si="224"/>
        <v>0</v>
      </c>
      <c r="BE390" s="44"/>
      <c r="BF390" s="25">
        <f t="array" ref="BF390">SUM(IF(Period=$BF$2,IF(Site=$A$382,IF(Provider=$B390,I))))</f>
        <v>0</v>
      </c>
      <c r="BG390" s="26">
        <f t="array" ref="BG390">SUM(IF(Period=$BF$2,IF(Site=$A$382,IF(Provider=$B390,J))))</f>
        <v>0</v>
      </c>
      <c r="BH390" s="26"/>
      <c r="BI390" s="27">
        <f t="shared" si="237"/>
        <v>0</v>
      </c>
      <c r="BJ390" s="27">
        <f t="shared" si="225"/>
        <v>0</v>
      </c>
      <c r="BK390" s="44"/>
      <c r="BL390" s="25">
        <f t="array" ref="BL390">SUM(IF(Period=$BL$2,IF(Site=$A$382,IF(Provider=$B390,I))))</f>
        <v>0</v>
      </c>
      <c r="BM390" s="26">
        <f t="array" ref="BM390">SUM(IF(Period=$BL$2,IF(Site=$A$382,IF(Provider=$B390,J))))</f>
        <v>0</v>
      </c>
      <c r="BN390" s="26"/>
      <c r="BO390" s="27">
        <f t="shared" si="238"/>
        <v>0</v>
      </c>
      <c r="BP390" s="27">
        <f t="shared" si="226"/>
        <v>0</v>
      </c>
      <c r="BQ390" s="44"/>
      <c r="BR390" s="25">
        <f t="array" ref="BR390">SUM(IF(Period=$BR$2,IF(Site=$A$382,IF(Provider=$B390,I))))</f>
        <v>0</v>
      </c>
      <c r="BS390" s="26">
        <f t="array" ref="BS390">SUM(IF(Period=$BR$2,IF(Site=$A$382,IF(Provider=$B390,J))))</f>
        <v>0</v>
      </c>
      <c r="BT390" s="26"/>
      <c r="BU390" s="27">
        <f t="shared" si="239"/>
        <v>0</v>
      </c>
      <c r="BV390" s="27">
        <f t="shared" si="227"/>
        <v>0</v>
      </c>
    </row>
    <row r="391" spans="2:74" outlineLevel="1" x14ac:dyDescent="0.25">
      <c r="B391" s="20" t="s">
        <v>731</v>
      </c>
      <c r="C391" s="44"/>
      <c r="D391" s="25">
        <f t="array" ref="D391">SUM(IF(Period=$D$2,IF(Site=$A$382,IF(Provider=$B391,I))))</f>
        <v>43</v>
      </c>
      <c r="E391" s="26">
        <f t="array" ref="E391">SUM(IF(Period=$D$2,IF(Site=$A$382,IF(Provider=$B391,J))))</f>
        <v>12.372093023255815</v>
      </c>
      <c r="F391" s="26"/>
      <c r="G391" s="27">
        <f t="shared" si="228"/>
        <v>0.13390385099421093</v>
      </c>
      <c r="H391" s="27">
        <f t="shared" si="216"/>
        <v>1.5408231239319954E-2</v>
      </c>
      <c r="I391" s="44"/>
      <c r="J391" s="25">
        <f t="array" ref="J391">SUM(IF(Period=$J$2,IF(Site=$A$382,IF(Provider=$B391,I))))</f>
        <v>87</v>
      </c>
      <c r="K391" s="26">
        <f t="array" ref="K391">SUM(IF(Period=$J$2,IF(Site=$A$382,IF(Provider=$B391,J))))</f>
        <v>4.5172413793103452</v>
      </c>
      <c r="L391" s="26"/>
      <c r="M391" s="27">
        <f t="shared" si="229"/>
        <v>0.10702614379084968</v>
      </c>
      <c r="N391" s="27">
        <f t="shared" si="217"/>
        <v>1.2175852774421417E-2</v>
      </c>
      <c r="O391" s="44"/>
      <c r="P391" s="25">
        <f t="array" ref="P391">SUM(IF(Period=$P$2,IF(Site=$A$382,IF(Provider=$B391,I))))</f>
        <v>0</v>
      </c>
      <c r="Q391" s="26">
        <f t="array" ref="Q391">SUM(IF(Period=$P$2,IF(Site=$A$382,IF(Provider=$B391,J))))</f>
        <v>0</v>
      </c>
      <c r="R391" s="26"/>
      <c r="S391" s="27">
        <f t="shared" si="230"/>
        <v>0</v>
      </c>
      <c r="T391" s="27">
        <f t="shared" si="218"/>
        <v>0</v>
      </c>
      <c r="U391" s="44"/>
      <c r="V391" s="25">
        <f t="array" ref="V391">SUM(IF(Period=$V$2,IF(Site=$A$382,IF(Provider=$B391,I))))</f>
        <v>0</v>
      </c>
      <c r="W391" s="26">
        <f t="array" ref="W391">SUM(IF(Period=$V$2,IF(Site=$A$382,IF(Provider=$B391,J))))</f>
        <v>0</v>
      </c>
      <c r="X391" s="26"/>
      <c r="Y391" s="27">
        <f t="shared" si="231"/>
        <v>0</v>
      </c>
      <c r="Z391" s="27">
        <f t="shared" si="219"/>
        <v>0</v>
      </c>
      <c r="AA391" s="44"/>
      <c r="AB391" s="25">
        <f t="array" ref="AB391">SUM(IF(Period=$AB$2,IF(Site=$A$382,IF(Provider=$B391,I))))</f>
        <v>0</v>
      </c>
      <c r="AC391" s="26">
        <f t="array" ref="AC391">SUM(IF(Period=$AB$2,IF(Site=$A$382,IF(Provider=$B391,J))))</f>
        <v>0</v>
      </c>
      <c r="AD391" s="26"/>
      <c r="AE391" s="27">
        <f t="shared" si="232"/>
        <v>0</v>
      </c>
      <c r="AF391" s="27">
        <f t="shared" si="220"/>
        <v>0</v>
      </c>
      <c r="AG391" s="44"/>
      <c r="AH391" s="25">
        <f t="array" ref="AH391">SUM(IF(Period=$AH$2,IF(Site=$A$382,IF(Provider=$B391,I))))</f>
        <v>0</v>
      </c>
      <c r="AI391" s="26">
        <f t="array" ref="AI391">SUM(IF(Period=$AH$2,IF(Site=$A$382,IF(Provider=$B391,J))))</f>
        <v>0</v>
      </c>
      <c r="AJ391" s="26"/>
      <c r="AK391" s="27">
        <f t="shared" si="233"/>
        <v>0</v>
      </c>
      <c r="AL391" s="27">
        <f t="shared" si="221"/>
        <v>0</v>
      </c>
      <c r="AM391" s="44"/>
      <c r="AN391" s="25">
        <f t="array" ref="AN391">SUM(IF(Period=$AN$2,IF(Site=$A$382,IF(Provider=$B391,I))))</f>
        <v>0</v>
      </c>
      <c r="AO391" s="26">
        <f t="array" ref="AO391">SUM(IF(Period=$AN$2,IF(Site=$A$382,IF(Provider=$B391,J))))</f>
        <v>0</v>
      </c>
      <c r="AP391" s="26"/>
      <c r="AQ391" s="27">
        <f t="shared" si="234"/>
        <v>0</v>
      </c>
      <c r="AR391" s="27">
        <f t="shared" si="222"/>
        <v>0</v>
      </c>
      <c r="AS391" s="44"/>
      <c r="AT391" s="25">
        <f t="array" ref="AT391">SUM(IF(Period=$AT$2,IF(Site=$A$382,IF(Provider=$B391,I))))</f>
        <v>0</v>
      </c>
      <c r="AU391" s="26">
        <f t="array" ref="AU391">SUM(IF(Period=$AT$2,IF(Site=$A$382,IF(Provider=$B391,J))))</f>
        <v>0</v>
      </c>
      <c r="AV391" s="26"/>
      <c r="AW391" s="27">
        <f t="shared" si="235"/>
        <v>0</v>
      </c>
      <c r="AX391" s="27">
        <f t="shared" si="223"/>
        <v>0</v>
      </c>
      <c r="AY391" s="44"/>
      <c r="AZ391" s="25">
        <f t="array" ref="AZ391">SUM(IF(Period=$AZ$2,IF(Site=$A$382,IF(Provider=$B391,I))))</f>
        <v>0</v>
      </c>
      <c r="BA391" s="26">
        <f t="array" ref="BA391">SUM(IF(Period=$AZ$2,IF(Site=$A$382,IF(Provider=$B391,J))))</f>
        <v>0</v>
      </c>
      <c r="BB391" s="26"/>
      <c r="BC391" s="27">
        <f t="shared" si="236"/>
        <v>0</v>
      </c>
      <c r="BD391" s="27">
        <f t="shared" si="224"/>
        <v>0</v>
      </c>
      <c r="BE391" s="44"/>
      <c r="BF391" s="25">
        <f t="array" ref="BF391">SUM(IF(Period=$BF$2,IF(Site=$A$382,IF(Provider=$B391,I))))</f>
        <v>0</v>
      </c>
      <c r="BG391" s="26">
        <f t="array" ref="BG391">SUM(IF(Period=$BF$2,IF(Site=$A$382,IF(Provider=$B391,J))))</f>
        <v>0</v>
      </c>
      <c r="BH391" s="26"/>
      <c r="BI391" s="27">
        <f t="shared" si="237"/>
        <v>0</v>
      </c>
      <c r="BJ391" s="27">
        <f t="shared" si="225"/>
        <v>0</v>
      </c>
      <c r="BK391" s="44"/>
      <c r="BL391" s="25">
        <f t="array" ref="BL391">SUM(IF(Period=$BL$2,IF(Site=$A$382,IF(Provider=$B391,I))))</f>
        <v>0</v>
      </c>
      <c r="BM391" s="26">
        <f t="array" ref="BM391">SUM(IF(Period=$BL$2,IF(Site=$A$382,IF(Provider=$B391,J))))</f>
        <v>0</v>
      </c>
      <c r="BN391" s="26"/>
      <c r="BO391" s="27">
        <f t="shared" si="238"/>
        <v>0</v>
      </c>
      <c r="BP391" s="27">
        <f t="shared" si="226"/>
        <v>0</v>
      </c>
      <c r="BQ391" s="44"/>
      <c r="BR391" s="25">
        <f t="array" ref="BR391">SUM(IF(Period=$BR$2,IF(Site=$A$382,IF(Provider=$B391,I))))</f>
        <v>0</v>
      </c>
      <c r="BS391" s="26">
        <f t="array" ref="BS391">SUM(IF(Period=$BR$2,IF(Site=$A$382,IF(Provider=$B391,J))))</f>
        <v>0</v>
      </c>
      <c r="BT391" s="26"/>
      <c r="BU391" s="27">
        <f t="shared" si="239"/>
        <v>0</v>
      </c>
      <c r="BV391" s="27">
        <f t="shared" si="227"/>
        <v>0</v>
      </c>
    </row>
    <row r="392" spans="2:74" outlineLevel="1" x14ac:dyDescent="0.25">
      <c r="B392" s="20" t="s">
        <v>705</v>
      </c>
      <c r="C392" s="44"/>
      <c r="D392" s="25">
        <f t="array" ref="D392">SUM(IF(Period=$D$2,IF(Site=$A$382,IF(Provider=$B392,I))))</f>
        <v>0</v>
      </c>
      <c r="E392" s="26">
        <f t="array" ref="E392">SUM(IF(Period=$D$2,IF(Site=$A$382,IF(Provider=$B392,J))))</f>
        <v>0</v>
      </c>
      <c r="F392" s="26"/>
      <c r="G392" s="27">
        <f t="shared" si="228"/>
        <v>0</v>
      </c>
      <c r="H392" s="27">
        <f t="shared" si="216"/>
        <v>0</v>
      </c>
      <c r="I392" s="44"/>
      <c r="J392" s="25">
        <f t="array" ref="J392">SUM(IF(Period=$J$2,IF(Site=$A$382,IF(Provider=$B392,I))))</f>
        <v>0</v>
      </c>
      <c r="K392" s="26">
        <f t="array" ref="K392">SUM(IF(Period=$J$2,IF(Site=$A$382,IF(Provider=$B392,J))))</f>
        <v>0</v>
      </c>
      <c r="L392" s="26"/>
      <c r="M392" s="27">
        <f t="shared" si="229"/>
        <v>0</v>
      </c>
      <c r="N392" s="27">
        <f t="shared" si="217"/>
        <v>0</v>
      </c>
      <c r="O392" s="44"/>
      <c r="P392" s="25">
        <f t="array" ref="P392">SUM(IF(Period=$P$2,IF(Site=$A$382,IF(Provider=$B392,I))))</f>
        <v>0</v>
      </c>
      <c r="Q392" s="26">
        <f t="array" ref="Q392">SUM(IF(Period=$P$2,IF(Site=$A$382,IF(Provider=$B392,J))))</f>
        <v>0</v>
      </c>
      <c r="R392" s="26"/>
      <c r="S392" s="27">
        <f t="shared" si="230"/>
        <v>0</v>
      </c>
      <c r="T392" s="27">
        <f t="shared" si="218"/>
        <v>0</v>
      </c>
      <c r="U392" s="44"/>
      <c r="V392" s="25">
        <f t="array" ref="V392">SUM(IF(Period=$V$2,IF(Site=$A$382,IF(Provider=$B392,I))))</f>
        <v>0</v>
      </c>
      <c r="W392" s="26">
        <f t="array" ref="W392">SUM(IF(Period=$V$2,IF(Site=$A$382,IF(Provider=$B392,J))))</f>
        <v>0</v>
      </c>
      <c r="X392" s="26"/>
      <c r="Y392" s="27">
        <f t="shared" si="231"/>
        <v>0</v>
      </c>
      <c r="Z392" s="27">
        <f t="shared" si="219"/>
        <v>0</v>
      </c>
      <c r="AA392" s="44"/>
      <c r="AB392" s="25">
        <f t="array" ref="AB392">SUM(IF(Period=$AB$2,IF(Site=$A$382,IF(Provider=$B392,I))))</f>
        <v>0</v>
      </c>
      <c r="AC392" s="26">
        <f t="array" ref="AC392">SUM(IF(Period=$AB$2,IF(Site=$A$382,IF(Provider=$B392,J))))</f>
        <v>0</v>
      </c>
      <c r="AD392" s="26"/>
      <c r="AE392" s="27">
        <f t="shared" si="232"/>
        <v>0</v>
      </c>
      <c r="AF392" s="27">
        <f t="shared" si="220"/>
        <v>0</v>
      </c>
      <c r="AG392" s="44"/>
      <c r="AH392" s="25">
        <f t="array" ref="AH392">SUM(IF(Period=$AH$2,IF(Site=$A$382,IF(Provider=$B392,I))))</f>
        <v>0</v>
      </c>
      <c r="AI392" s="26">
        <f t="array" ref="AI392">SUM(IF(Period=$AH$2,IF(Site=$A$382,IF(Provider=$B392,J))))</f>
        <v>0</v>
      </c>
      <c r="AJ392" s="26"/>
      <c r="AK392" s="27">
        <f t="shared" si="233"/>
        <v>0</v>
      </c>
      <c r="AL392" s="27">
        <f t="shared" si="221"/>
        <v>0</v>
      </c>
      <c r="AM392" s="44"/>
      <c r="AN392" s="25">
        <f t="array" ref="AN392">SUM(IF(Period=$AN$2,IF(Site=$A$382,IF(Provider=$B392,I))))</f>
        <v>0</v>
      </c>
      <c r="AO392" s="26">
        <f t="array" ref="AO392">SUM(IF(Period=$AN$2,IF(Site=$A$382,IF(Provider=$B392,J))))</f>
        <v>0</v>
      </c>
      <c r="AP392" s="26"/>
      <c r="AQ392" s="27">
        <f t="shared" si="234"/>
        <v>0</v>
      </c>
      <c r="AR392" s="27">
        <f t="shared" si="222"/>
        <v>0</v>
      </c>
      <c r="AS392" s="44"/>
      <c r="AT392" s="25">
        <f t="array" ref="AT392">SUM(IF(Period=$AT$2,IF(Site=$A$382,IF(Provider=$B392,I))))</f>
        <v>0</v>
      </c>
      <c r="AU392" s="26">
        <f t="array" ref="AU392">SUM(IF(Period=$AT$2,IF(Site=$A$382,IF(Provider=$B392,J))))</f>
        <v>0</v>
      </c>
      <c r="AV392" s="26"/>
      <c r="AW392" s="27">
        <f t="shared" si="235"/>
        <v>0</v>
      </c>
      <c r="AX392" s="27">
        <f t="shared" si="223"/>
        <v>0</v>
      </c>
      <c r="AY392" s="44"/>
      <c r="AZ392" s="25">
        <f t="array" ref="AZ392">SUM(IF(Period=$AZ$2,IF(Site=$A$382,IF(Provider=$B392,I))))</f>
        <v>24</v>
      </c>
      <c r="BA392" s="26">
        <f t="array" ref="BA392">SUM(IF(Period=$AZ$2,IF(Site=$A$382,IF(Provider=$B392,J))))</f>
        <v>1.7916666666666701</v>
      </c>
      <c r="BB392" s="26"/>
      <c r="BC392" s="27">
        <f t="shared" si="236"/>
        <v>1.1574697173620481E-2</v>
      </c>
      <c r="BD392" s="27">
        <f t="shared" si="224"/>
        <v>1.4011535077715169E-3</v>
      </c>
      <c r="BE392" s="44"/>
      <c r="BF392" s="25">
        <f t="array" ref="BF392">SUM(IF(Period=$BF$2,IF(Site=$A$382,IF(Provider=$B392,I))))</f>
        <v>0</v>
      </c>
      <c r="BG392" s="26">
        <f t="array" ref="BG392">SUM(IF(Period=$BF$2,IF(Site=$A$382,IF(Provider=$B392,J))))</f>
        <v>0</v>
      </c>
      <c r="BH392" s="26"/>
      <c r="BI392" s="27">
        <f t="shared" si="237"/>
        <v>0</v>
      </c>
      <c r="BJ392" s="27">
        <f t="shared" si="225"/>
        <v>0</v>
      </c>
      <c r="BK392" s="44"/>
      <c r="BL392" s="25">
        <f t="array" ref="BL392">SUM(IF(Period=$BL$2,IF(Site=$A$382,IF(Provider=$B392,I))))</f>
        <v>15</v>
      </c>
      <c r="BM392" s="26">
        <f t="array" ref="BM392">SUM(IF(Period=$BL$2,IF(Site=$A$382,IF(Provider=$B392,J))))</f>
        <v>7.6</v>
      </c>
      <c r="BN392" s="26"/>
      <c r="BO392" s="27">
        <f t="shared" si="238"/>
        <v>3.0794165316045379E-2</v>
      </c>
      <c r="BP392" s="27">
        <f t="shared" si="226"/>
        <v>3.544445480832012E-3</v>
      </c>
      <c r="BQ392" s="44"/>
      <c r="BR392" s="25">
        <f t="array" ref="BR392">SUM(IF(Period=$BR$2,IF(Site=$A$382,IF(Provider=$B392,I))))</f>
        <v>0</v>
      </c>
      <c r="BS392" s="26">
        <f t="array" ref="BS392">SUM(IF(Period=$BR$2,IF(Site=$A$382,IF(Provider=$B392,J))))</f>
        <v>0</v>
      </c>
      <c r="BT392" s="26"/>
      <c r="BU392" s="27">
        <f t="shared" si="239"/>
        <v>0</v>
      </c>
      <c r="BV392" s="27">
        <f t="shared" si="227"/>
        <v>0</v>
      </c>
    </row>
    <row r="393" spans="2:74" outlineLevel="1" x14ac:dyDescent="0.25">
      <c r="B393" s="20" t="s">
        <v>847</v>
      </c>
      <c r="C393" s="44"/>
      <c r="D393" s="25">
        <f t="array" ref="D393">SUM(IF(Period=$D$2,IF(Site=$A$382,IF(Provider=$B393,I))))</f>
        <v>0</v>
      </c>
      <c r="E393" s="26">
        <f t="array" ref="E393">SUM(IF(Period=$D$2,IF(Site=$A$382,IF(Provider=$B393,J))))</f>
        <v>0</v>
      </c>
      <c r="F393" s="26"/>
      <c r="G393" s="27">
        <f t="shared" si="228"/>
        <v>0</v>
      </c>
      <c r="H393" s="27">
        <f t="shared" si="216"/>
        <v>0</v>
      </c>
      <c r="I393" s="44"/>
      <c r="J393" s="25">
        <f t="array" ref="J393">SUM(IF(Period=$J$2,IF(Site=$A$382,IF(Provider=$B393,I))))</f>
        <v>0</v>
      </c>
      <c r="K393" s="26">
        <f t="array" ref="K393">SUM(IF(Period=$J$2,IF(Site=$A$382,IF(Provider=$B393,J))))</f>
        <v>0</v>
      </c>
      <c r="L393" s="26"/>
      <c r="M393" s="27">
        <f t="shared" si="229"/>
        <v>0</v>
      </c>
      <c r="N393" s="27">
        <f t="shared" si="217"/>
        <v>0</v>
      </c>
      <c r="O393" s="44"/>
      <c r="P393" s="25">
        <f t="array" ref="P393">SUM(IF(Period=$P$2,IF(Site=$A$382,IF(Provider=$B393,I))))</f>
        <v>17</v>
      </c>
      <c r="Q393" s="26">
        <f t="array" ref="Q393">SUM(IF(Period=$P$2,IF(Site=$A$382,IF(Provider=$B393,J))))</f>
        <v>8.6470588235294112</v>
      </c>
      <c r="R393" s="26"/>
      <c r="S393" s="27">
        <f t="shared" si="230"/>
        <v>3.8013964313421258E-2</v>
      </c>
      <c r="T393" s="27">
        <f t="shared" si="218"/>
        <v>4.2360670854705773E-3</v>
      </c>
      <c r="U393" s="44"/>
      <c r="V393" s="25">
        <f t="array" ref="V393">SUM(IF(Period=$V$2,IF(Site=$A$382,IF(Provider=$B393,I))))</f>
        <v>1</v>
      </c>
      <c r="W393" s="26">
        <f t="array" ref="W393">SUM(IF(Period=$V$2,IF(Site=$A$382,IF(Provider=$B393,J))))</f>
        <v>0</v>
      </c>
      <c r="X393" s="26"/>
      <c r="Y393" s="27">
        <f t="shared" si="231"/>
        <v>0</v>
      </c>
      <c r="Z393" s="27">
        <f t="shared" si="219"/>
        <v>0</v>
      </c>
      <c r="AA393" s="44"/>
      <c r="AB393" s="25">
        <f t="array" ref="AB393">SUM(IF(Period=$AB$2,IF(Site=$A$382,IF(Provider=$B393,I))))</f>
        <v>1</v>
      </c>
      <c r="AC393" s="26">
        <f t="array" ref="AC393">SUM(IF(Period=$AB$2,IF(Site=$A$382,IF(Provider=$B393,J))))</f>
        <v>3</v>
      </c>
      <c r="AD393" s="26"/>
      <c r="AE393" s="27">
        <f t="shared" si="232"/>
        <v>7.5357950263752827E-4</v>
      </c>
      <c r="AF393" s="27">
        <f t="shared" si="220"/>
        <v>9.0249992479167287E-5</v>
      </c>
      <c r="AG393" s="44"/>
      <c r="AH393" s="25">
        <f t="array" ref="AH393">SUM(IF(Period=$AH$2,IF(Site=$A$382,IF(Provider=$B393,I))))</f>
        <v>0</v>
      </c>
      <c r="AI393" s="26">
        <f t="array" ref="AI393">SUM(IF(Period=$AH$2,IF(Site=$A$382,IF(Provider=$B393,J))))</f>
        <v>0</v>
      </c>
      <c r="AJ393" s="26"/>
      <c r="AK393" s="27">
        <f t="shared" si="233"/>
        <v>0</v>
      </c>
      <c r="AL393" s="27">
        <f t="shared" si="221"/>
        <v>0</v>
      </c>
      <c r="AM393" s="44"/>
      <c r="AN393" s="25">
        <f t="array" ref="AN393">SUM(IF(Period=$AN$2,IF(Site=$A$382,IF(Provider=$B393,I))))</f>
        <v>15</v>
      </c>
      <c r="AO393" s="26">
        <f t="array" ref="AO393">SUM(IF(Period=$AN$2,IF(Site=$A$382,IF(Provider=$B393,J))))</f>
        <v>6.2666666666666702</v>
      </c>
      <c r="AP393" s="26"/>
      <c r="AQ393" s="27">
        <f t="shared" si="234"/>
        <v>2.4834874504623527E-2</v>
      </c>
      <c r="AR393" s="27">
        <f t="shared" si="222"/>
        <v>3.0060761112887767E-3</v>
      </c>
      <c r="AS393" s="44"/>
      <c r="AT393" s="25">
        <f t="array" ref="AT393">SUM(IF(Period=$AT$2,IF(Site=$A$382,IF(Provider=$B393,I))))</f>
        <v>0</v>
      </c>
      <c r="AU393" s="26">
        <f t="array" ref="AU393">SUM(IF(Period=$AT$2,IF(Site=$A$382,IF(Provider=$B393,J))))</f>
        <v>0</v>
      </c>
      <c r="AV393" s="26"/>
      <c r="AW393" s="27">
        <f t="shared" si="235"/>
        <v>0</v>
      </c>
      <c r="AX393" s="27">
        <f t="shared" si="223"/>
        <v>0</v>
      </c>
      <c r="AY393" s="44"/>
      <c r="AZ393" s="25">
        <f t="array" ref="AZ393">SUM(IF(Period=$AZ$2,IF(Site=$A$382,IF(Provider=$B393,I))))</f>
        <v>0</v>
      </c>
      <c r="BA393" s="26">
        <f t="array" ref="BA393">SUM(IF(Period=$AZ$2,IF(Site=$A$382,IF(Provider=$B393,J))))</f>
        <v>0</v>
      </c>
      <c r="BB393" s="26"/>
      <c r="BC393" s="27">
        <f t="shared" si="236"/>
        <v>0</v>
      </c>
      <c r="BD393" s="27">
        <f t="shared" si="224"/>
        <v>0</v>
      </c>
      <c r="BE393" s="44"/>
      <c r="BF393" s="25">
        <f t="array" ref="BF393">SUM(IF(Period=$BF$2,IF(Site=$A$382,IF(Provider=$B393,I))))</f>
        <v>9</v>
      </c>
      <c r="BG393" s="26">
        <f t="array" ref="BG393">SUM(IF(Period=$BF$2,IF(Site=$A$382,IF(Provider=$B393,J))))</f>
        <v>1.3333333333333299</v>
      </c>
      <c r="BH393" s="26"/>
      <c r="BI393" s="27">
        <f t="shared" si="237"/>
        <v>3.0856261249678505E-3</v>
      </c>
      <c r="BJ393" s="27">
        <f t="shared" si="225"/>
        <v>3.7131010582337921E-4</v>
      </c>
      <c r="BK393" s="44"/>
      <c r="BL393" s="25">
        <f t="array" ref="BL393">SUM(IF(Period=$BL$2,IF(Site=$A$382,IF(Provider=$B393,I))))</f>
        <v>14</v>
      </c>
      <c r="BM393" s="26">
        <f t="array" ref="BM393">SUM(IF(Period=$BL$2,IF(Site=$A$382,IF(Provider=$B393,J))))</f>
        <v>1</v>
      </c>
      <c r="BN393" s="26"/>
      <c r="BO393" s="27">
        <f t="shared" si="238"/>
        <v>3.7817396002160996E-3</v>
      </c>
      <c r="BP393" s="27">
        <f t="shared" si="226"/>
        <v>4.3528277834779095E-4</v>
      </c>
      <c r="BQ393" s="44"/>
      <c r="BR393" s="25">
        <f t="array" ref="BR393">SUM(IF(Period=$BR$2,IF(Site=$A$382,IF(Provider=$B393,I))))</f>
        <v>0</v>
      </c>
      <c r="BS393" s="26">
        <f t="array" ref="BS393">SUM(IF(Period=$BR$2,IF(Site=$A$382,IF(Provider=$B393,J))))</f>
        <v>0</v>
      </c>
      <c r="BT393" s="26"/>
      <c r="BU393" s="27">
        <f t="shared" si="239"/>
        <v>0</v>
      </c>
      <c r="BV393" s="27">
        <f t="shared" si="227"/>
        <v>0</v>
      </c>
    </row>
    <row r="394" spans="2:74" outlineLevel="1" x14ac:dyDescent="0.25">
      <c r="B394" s="20" t="s">
        <v>832</v>
      </c>
      <c r="C394" s="44"/>
      <c r="D394" s="25">
        <f t="array" ref="D394">SUM(IF(Period=$D$2,IF(Site=$A$382,IF(Provider=$B394,I))))</f>
        <v>0</v>
      </c>
      <c r="E394" s="26">
        <f t="array" ref="E394">SUM(IF(Period=$D$2,IF(Site=$A$382,IF(Provider=$B394,J))))</f>
        <v>0</v>
      </c>
      <c r="F394" s="26"/>
      <c r="G394" s="27">
        <f t="shared" si="228"/>
        <v>0</v>
      </c>
      <c r="H394" s="27">
        <f t="shared" si="216"/>
        <v>0</v>
      </c>
      <c r="I394" s="44"/>
      <c r="J394" s="25">
        <f t="array" ref="J394">SUM(IF(Period=$J$2,IF(Site=$A$382,IF(Provider=$B394,I))))</f>
        <v>0</v>
      </c>
      <c r="K394" s="26">
        <f t="array" ref="K394">SUM(IF(Period=$J$2,IF(Site=$A$382,IF(Provider=$B394,J))))</f>
        <v>0</v>
      </c>
      <c r="L394" s="26"/>
      <c r="M394" s="27">
        <f t="shared" si="229"/>
        <v>0</v>
      </c>
      <c r="N394" s="27">
        <f t="shared" si="217"/>
        <v>0</v>
      </c>
      <c r="O394" s="44"/>
      <c r="P394" s="25">
        <f t="array" ref="P394">SUM(IF(Period=$P$2,IF(Site=$A$382,IF(Provider=$B394,I))))</f>
        <v>93</v>
      </c>
      <c r="Q394" s="26">
        <f t="array" ref="Q394">SUM(IF(Period=$P$2,IF(Site=$A$382,IF(Provider=$B394,J))))</f>
        <v>6.387096774193548</v>
      </c>
      <c r="R394" s="26"/>
      <c r="S394" s="27">
        <f t="shared" si="230"/>
        <v>0.15360744763382467</v>
      </c>
      <c r="T394" s="27">
        <f t="shared" si="218"/>
        <v>1.7117169039248457E-2</v>
      </c>
      <c r="U394" s="44"/>
      <c r="V394" s="25">
        <f t="array" ref="V394">SUM(IF(Period=$V$2,IF(Site=$A$382,IF(Provider=$B394,I))))</f>
        <v>0</v>
      </c>
      <c r="W394" s="26">
        <f t="array" ref="W394">SUM(IF(Period=$V$2,IF(Site=$A$382,IF(Provider=$B394,J))))</f>
        <v>0</v>
      </c>
      <c r="X394" s="26"/>
      <c r="Y394" s="27">
        <f t="shared" si="231"/>
        <v>0</v>
      </c>
      <c r="Z394" s="27">
        <f t="shared" si="219"/>
        <v>0</v>
      </c>
      <c r="AA394" s="44"/>
      <c r="AB394" s="25">
        <f t="array" ref="AB394">SUM(IF(Period=$AB$2,IF(Site=$A$382,IF(Provider=$B394,I))))</f>
        <v>32</v>
      </c>
      <c r="AC394" s="26">
        <f t="array" ref="AC394">SUM(IF(Period=$AB$2,IF(Site=$A$382,IF(Provider=$B394,J))))</f>
        <v>4.75</v>
      </c>
      <c r="AD394" s="26"/>
      <c r="AE394" s="27">
        <f t="shared" si="232"/>
        <v>3.8181361466968093E-2</v>
      </c>
      <c r="AF394" s="27">
        <f t="shared" si="220"/>
        <v>4.5726662856111428E-3</v>
      </c>
      <c r="AG394" s="44"/>
      <c r="AH394" s="25">
        <f t="array" ref="AH394">SUM(IF(Period=$AH$2,IF(Site=$A$382,IF(Provider=$B394,I))))</f>
        <v>0</v>
      </c>
      <c r="AI394" s="26">
        <f t="array" ref="AI394">SUM(IF(Period=$AH$2,IF(Site=$A$382,IF(Provider=$B394,J))))</f>
        <v>0</v>
      </c>
      <c r="AJ394" s="26"/>
      <c r="AK394" s="27">
        <f t="shared" si="233"/>
        <v>0</v>
      </c>
      <c r="AL394" s="27">
        <f t="shared" si="221"/>
        <v>0</v>
      </c>
      <c r="AM394" s="44"/>
      <c r="AN394" s="25">
        <f t="array" ref="AN394">SUM(IF(Period=$AN$2,IF(Site=$A$382,IF(Provider=$B394,I))))</f>
        <v>0</v>
      </c>
      <c r="AO394" s="26">
        <f t="array" ref="AO394">SUM(IF(Period=$AN$2,IF(Site=$A$382,IF(Provider=$B394,J))))</f>
        <v>0</v>
      </c>
      <c r="AP394" s="26"/>
      <c r="AQ394" s="27">
        <f t="shared" si="234"/>
        <v>0</v>
      </c>
      <c r="AR394" s="27">
        <f t="shared" si="222"/>
        <v>0</v>
      </c>
      <c r="AS394" s="44"/>
      <c r="AT394" s="25">
        <f t="array" ref="AT394">SUM(IF(Period=$AT$2,IF(Site=$A$382,IF(Provider=$B394,I))))</f>
        <v>0</v>
      </c>
      <c r="AU394" s="26">
        <f t="array" ref="AU394">SUM(IF(Period=$AT$2,IF(Site=$A$382,IF(Provider=$B394,J))))</f>
        <v>0</v>
      </c>
      <c r="AV394" s="26"/>
      <c r="AW394" s="27">
        <f t="shared" si="235"/>
        <v>0</v>
      </c>
      <c r="AX394" s="27">
        <f t="shared" si="223"/>
        <v>0</v>
      </c>
      <c r="AY394" s="44"/>
      <c r="AZ394" s="25">
        <f t="array" ref="AZ394">SUM(IF(Period=$AZ$2,IF(Site=$A$382,IF(Provider=$B394,I))))</f>
        <v>0</v>
      </c>
      <c r="BA394" s="26">
        <f t="array" ref="BA394">SUM(IF(Period=$AZ$2,IF(Site=$A$382,IF(Provider=$B394,J))))</f>
        <v>0</v>
      </c>
      <c r="BB394" s="26"/>
      <c r="BC394" s="27">
        <f t="shared" si="236"/>
        <v>0</v>
      </c>
      <c r="BD394" s="27">
        <f t="shared" si="224"/>
        <v>0</v>
      </c>
      <c r="BE394" s="44"/>
      <c r="BF394" s="25">
        <f t="array" ref="BF394">SUM(IF(Period=$BF$2,IF(Site=$A$382,IF(Provider=$B394,I))))</f>
        <v>0</v>
      </c>
      <c r="BG394" s="26">
        <f t="array" ref="BG394">SUM(IF(Period=$BF$2,IF(Site=$A$382,IF(Provider=$B394,J))))</f>
        <v>0</v>
      </c>
      <c r="BH394" s="26"/>
      <c r="BI394" s="27">
        <f t="shared" si="237"/>
        <v>0</v>
      </c>
      <c r="BJ394" s="27">
        <f t="shared" si="225"/>
        <v>0</v>
      </c>
      <c r="BK394" s="44"/>
      <c r="BL394" s="25">
        <f t="array" ref="BL394">SUM(IF(Period=$BL$2,IF(Site=$A$382,IF(Provider=$B394,I))))</f>
        <v>0</v>
      </c>
      <c r="BM394" s="26">
        <f t="array" ref="BM394">SUM(IF(Period=$BL$2,IF(Site=$A$382,IF(Provider=$B394,J))))</f>
        <v>0</v>
      </c>
      <c r="BN394" s="26"/>
      <c r="BO394" s="27">
        <f t="shared" si="238"/>
        <v>0</v>
      </c>
      <c r="BP394" s="27">
        <f t="shared" si="226"/>
        <v>0</v>
      </c>
      <c r="BQ394" s="44"/>
      <c r="BR394" s="25">
        <f t="array" ref="BR394">SUM(IF(Period=$BR$2,IF(Site=$A$382,IF(Provider=$B394,I))))</f>
        <v>0</v>
      </c>
      <c r="BS394" s="26">
        <f t="array" ref="BS394">SUM(IF(Period=$BR$2,IF(Site=$A$382,IF(Provider=$B394,J))))</f>
        <v>0</v>
      </c>
      <c r="BT394" s="26"/>
      <c r="BU394" s="27">
        <f t="shared" si="239"/>
        <v>0</v>
      </c>
      <c r="BV394" s="27">
        <f t="shared" si="227"/>
        <v>0</v>
      </c>
    </row>
    <row r="395" spans="2:74" outlineLevel="1" x14ac:dyDescent="0.25">
      <c r="B395" s="20" t="s">
        <v>994</v>
      </c>
      <c r="C395" s="44"/>
      <c r="D395" s="25">
        <f t="array" ref="D395">SUM(IF(Period=$D$2,IF(Site=$A$382,IF(Provider=$B395,I))))</f>
        <v>0</v>
      </c>
      <c r="E395" s="26">
        <f t="array" ref="E395">SUM(IF(Period=$D$2,IF(Site=$A$382,IF(Provider=$B395,J))))</f>
        <v>0</v>
      </c>
      <c r="F395" s="26"/>
      <c r="G395" s="27">
        <f t="shared" si="228"/>
        <v>0</v>
      </c>
      <c r="H395" s="27">
        <f t="shared" si="216"/>
        <v>0</v>
      </c>
      <c r="I395" s="44"/>
      <c r="J395" s="25">
        <f t="array" ref="J395">SUM(IF(Period=$J$2,IF(Site=$A$382,IF(Provider=$B395,I))))</f>
        <v>0</v>
      </c>
      <c r="K395" s="26">
        <f t="array" ref="K395">SUM(IF(Period=$J$2,IF(Site=$A$382,IF(Provider=$B395,J))))</f>
        <v>0</v>
      </c>
      <c r="L395" s="26"/>
      <c r="M395" s="27">
        <f t="shared" si="229"/>
        <v>0</v>
      </c>
      <c r="N395" s="27">
        <f t="shared" si="217"/>
        <v>0</v>
      </c>
      <c r="O395" s="44"/>
      <c r="P395" s="25">
        <f t="array" ref="P395">SUM(IF(Period=$P$2,IF(Site=$A$382,IF(Provider=$B395,I))))</f>
        <v>0</v>
      </c>
      <c r="Q395" s="26">
        <f t="array" ref="Q395">SUM(IF(Period=$P$2,IF(Site=$A$382,IF(Provider=$B395,J))))</f>
        <v>0</v>
      </c>
      <c r="R395" s="26"/>
      <c r="S395" s="27">
        <f t="shared" si="230"/>
        <v>0</v>
      </c>
      <c r="T395" s="27">
        <f t="shared" si="218"/>
        <v>0</v>
      </c>
      <c r="U395" s="44"/>
      <c r="V395" s="25">
        <f t="array" ref="V395">SUM(IF(Period=$V$2,IF(Site=$A$382,IF(Provider=$B395,I))))</f>
        <v>0</v>
      </c>
      <c r="W395" s="26">
        <f t="array" ref="W395">SUM(IF(Period=$V$2,IF(Site=$A$382,IF(Provider=$B395,J))))</f>
        <v>0</v>
      </c>
      <c r="X395" s="26"/>
      <c r="Y395" s="27">
        <f t="shared" si="231"/>
        <v>0</v>
      </c>
      <c r="Z395" s="27">
        <f t="shared" si="219"/>
        <v>0</v>
      </c>
      <c r="AA395" s="44"/>
      <c r="AB395" s="25">
        <f t="array" ref="AB395">SUM(IF(Period=$AB$2,IF(Site=$A$382,IF(Provider=$B395,I))))</f>
        <v>0</v>
      </c>
      <c r="AC395" s="26">
        <f t="array" ref="AC395">SUM(IF(Period=$AB$2,IF(Site=$A$382,IF(Provider=$B395,J))))</f>
        <v>0</v>
      </c>
      <c r="AD395" s="26"/>
      <c r="AE395" s="27">
        <f t="shared" si="232"/>
        <v>0</v>
      </c>
      <c r="AF395" s="27">
        <f t="shared" si="220"/>
        <v>0</v>
      </c>
      <c r="AG395" s="44"/>
      <c r="AH395" s="25">
        <f t="array" ref="AH395">SUM(IF(Period=$AH$2,IF(Site=$A$382,IF(Provider=$B395,I))))</f>
        <v>0</v>
      </c>
      <c r="AI395" s="26">
        <f t="array" ref="AI395">SUM(IF(Period=$AH$2,IF(Site=$A$382,IF(Provider=$B395,J))))</f>
        <v>0</v>
      </c>
      <c r="AJ395" s="26"/>
      <c r="AK395" s="27">
        <f t="shared" si="233"/>
        <v>0</v>
      </c>
      <c r="AL395" s="27">
        <f t="shared" si="221"/>
        <v>0</v>
      </c>
      <c r="AM395" s="44"/>
      <c r="AN395" s="25">
        <f t="array" ref="AN395">SUM(IF(Period=$AN$2,IF(Site=$A$382,IF(Provider=$B395,I))))</f>
        <v>0</v>
      </c>
      <c r="AO395" s="26">
        <f t="array" ref="AO395">SUM(IF(Period=$AN$2,IF(Site=$A$382,IF(Provider=$B395,J))))</f>
        <v>0</v>
      </c>
      <c r="AP395" s="26"/>
      <c r="AQ395" s="27">
        <f t="shared" si="234"/>
        <v>0</v>
      </c>
      <c r="AR395" s="27">
        <f t="shared" si="222"/>
        <v>0</v>
      </c>
      <c r="AS395" s="44"/>
      <c r="AT395" s="25">
        <f t="array" ref="AT395">SUM(IF(Period=$AT$2,IF(Site=$A$382,IF(Provider=$B395,I))))</f>
        <v>35</v>
      </c>
      <c r="AU395" s="26">
        <f t="array" ref="AU395">SUM(IF(Period=$AT$2,IF(Site=$A$382,IF(Provider=$B395,J))))</f>
        <v>5.6571428571428601</v>
      </c>
      <c r="AV395" s="26"/>
      <c r="AW395" s="27">
        <f t="shared" si="235"/>
        <v>5.1927616050354085E-2</v>
      </c>
      <c r="AX395" s="27">
        <f t="shared" si="223"/>
        <v>6.2387749314680059E-3</v>
      </c>
      <c r="AY395" s="44"/>
      <c r="AZ395" s="25">
        <f t="array" ref="AZ395">SUM(IF(Period=$AZ$2,IF(Site=$A$382,IF(Provider=$B395,I))))</f>
        <v>0</v>
      </c>
      <c r="BA395" s="26">
        <f t="array" ref="BA395">SUM(IF(Period=$AZ$2,IF(Site=$A$382,IF(Provider=$B395,J))))</f>
        <v>0</v>
      </c>
      <c r="BB395" s="26"/>
      <c r="BC395" s="27">
        <f t="shared" si="236"/>
        <v>0</v>
      </c>
      <c r="BD395" s="27">
        <f t="shared" si="224"/>
        <v>0</v>
      </c>
      <c r="BE395" s="44"/>
      <c r="BF395" s="25">
        <f t="array" ref="BF395">SUM(IF(Period=$BF$2,IF(Site=$A$382,IF(Provider=$B395,I))))</f>
        <v>1</v>
      </c>
      <c r="BG395" s="26">
        <f t="array" ref="BG395">SUM(IF(Period=$BF$2,IF(Site=$A$382,IF(Provider=$B395,J))))</f>
        <v>4</v>
      </c>
      <c r="BH395" s="26"/>
      <c r="BI395" s="27">
        <f t="shared" si="237"/>
        <v>1.0285420416559527E-3</v>
      </c>
      <c r="BJ395" s="27">
        <f t="shared" si="225"/>
        <v>1.2377003527446005E-4</v>
      </c>
      <c r="BK395" s="44"/>
      <c r="BL395" s="25">
        <f t="array" ref="BL395">SUM(IF(Period=$BL$2,IF(Site=$A$382,IF(Provider=$B395,I))))</f>
        <v>0</v>
      </c>
      <c r="BM395" s="26">
        <f t="array" ref="BM395">SUM(IF(Period=$BL$2,IF(Site=$A$382,IF(Provider=$B395,J))))</f>
        <v>0</v>
      </c>
      <c r="BN395" s="26"/>
      <c r="BO395" s="27">
        <f t="shared" si="238"/>
        <v>0</v>
      </c>
      <c r="BP395" s="27">
        <f t="shared" si="226"/>
        <v>0</v>
      </c>
      <c r="BQ395" s="44"/>
      <c r="BR395" s="25">
        <f t="array" ref="BR395">SUM(IF(Period=$BR$2,IF(Site=$A$382,IF(Provider=$B395,I))))</f>
        <v>0</v>
      </c>
      <c r="BS395" s="26">
        <f t="array" ref="BS395">SUM(IF(Period=$BR$2,IF(Site=$A$382,IF(Provider=$B395,J))))</f>
        <v>0</v>
      </c>
      <c r="BT395" s="26"/>
      <c r="BU395" s="27">
        <f t="shared" si="239"/>
        <v>0</v>
      </c>
      <c r="BV395" s="27">
        <f t="shared" si="227"/>
        <v>0</v>
      </c>
    </row>
    <row r="396" spans="2:74" outlineLevel="1" x14ac:dyDescent="0.25">
      <c r="B396" s="20" t="s">
        <v>739</v>
      </c>
      <c r="C396" s="44"/>
      <c r="D396" s="25">
        <f t="array" ref="D396">SUM(IF(Period=$D$2,IF(Site=$A$382,IF(Provider=$B396,I))))</f>
        <v>9</v>
      </c>
      <c r="E396" s="26">
        <f t="array" ref="E396">SUM(IF(Period=$D$2,IF(Site=$A$382,IF(Provider=$B396,J))))</f>
        <v>7.8888888888888893</v>
      </c>
      <c r="F396" s="26"/>
      <c r="G396" s="27">
        <f t="shared" si="228"/>
        <v>1.7870626730430404E-2</v>
      </c>
      <c r="H396" s="27">
        <f t="shared" si="216"/>
        <v>2.0563616879543545E-3</v>
      </c>
      <c r="I396" s="44"/>
      <c r="J396" s="25">
        <f t="array" ref="J396">SUM(IF(Period=$J$2,IF(Site=$A$382,IF(Provider=$B396,I))))</f>
        <v>26</v>
      </c>
      <c r="K396" s="26">
        <f t="array" ref="K396">SUM(IF(Period=$J$2,IF(Site=$A$382,IF(Provider=$B396,J))))</f>
        <v>10</v>
      </c>
      <c r="L396" s="26"/>
      <c r="M396" s="27">
        <f t="shared" si="229"/>
        <v>7.0806100217864917E-2</v>
      </c>
      <c r="N396" s="27">
        <f t="shared" si="217"/>
        <v>8.0552715555968647E-3</v>
      </c>
      <c r="O396" s="44"/>
      <c r="P396" s="25">
        <f t="array" ref="P396">SUM(IF(Period=$P$2,IF(Site=$A$382,IF(Provider=$B396,I))))</f>
        <v>48</v>
      </c>
      <c r="Q396" s="26">
        <f t="array" ref="Q396">SUM(IF(Period=$P$2,IF(Site=$A$382,IF(Provider=$B396,J))))</f>
        <v>4.166666666666667</v>
      </c>
      <c r="R396" s="26"/>
      <c r="S396" s="27">
        <f t="shared" si="230"/>
        <v>5.1719679337988107E-2</v>
      </c>
      <c r="T396" s="27">
        <f t="shared" si="218"/>
        <v>5.7633565788715348E-3</v>
      </c>
      <c r="U396" s="44"/>
      <c r="V396" s="25">
        <f t="array" ref="V396">SUM(IF(Period=$V$2,IF(Site=$A$382,IF(Provider=$B396,I))))</f>
        <v>13</v>
      </c>
      <c r="W396" s="26">
        <f t="array" ref="W396">SUM(IF(Period=$V$2,IF(Site=$A$382,IF(Provider=$B396,J))))</f>
        <v>3.7692307692307692</v>
      </c>
      <c r="X396" s="26"/>
      <c r="Y396" s="27">
        <f t="shared" si="231"/>
        <v>1.2847404299947561E-2</v>
      </c>
      <c r="Z396" s="27">
        <f t="shared" si="219"/>
        <v>1.4818847154176495E-3</v>
      </c>
      <c r="AA396" s="44"/>
      <c r="AB396" s="25">
        <f t="array" ref="AB396">SUM(IF(Period=$AB$2,IF(Site=$A$382,IF(Provider=$B396,I))))</f>
        <v>0</v>
      </c>
      <c r="AC396" s="26">
        <f t="array" ref="AC396">SUM(IF(Period=$AB$2,IF(Site=$A$382,IF(Provider=$B396,J))))</f>
        <v>0</v>
      </c>
      <c r="AD396" s="26"/>
      <c r="AE396" s="27">
        <f t="shared" si="232"/>
        <v>0</v>
      </c>
      <c r="AF396" s="27">
        <f t="shared" si="220"/>
        <v>0</v>
      </c>
      <c r="AG396" s="44"/>
      <c r="AH396" s="25">
        <f t="array" ref="AH396">SUM(IF(Period=$AH$2,IF(Site=$A$382,IF(Provider=$B396,I))))</f>
        <v>44</v>
      </c>
      <c r="AI396" s="26">
        <f t="array" ref="AI396">SUM(IF(Period=$AH$2,IF(Site=$A$382,IF(Provider=$B396,J))))</f>
        <v>0.54545454545454497</v>
      </c>
      <c r="AJ396" s="26"/>
      <c r="AK396" s="27">
        <f t="shared" si="233"/>
        <v>6.6518847006651824E-3</v>
      </c>
      <c r="AL396" s="27">
        <f t="shared" si="221"/>
        <v>8.1727167472587278E-4</v>
      </c>
      <c r="AM396" s="44"/>
      <c r="AN396" s="25">
        <f t="array" ref="AN396">SUM(IF(Period=$AN$2,IF(Site=$A$382,IF(Provider=$B396,I))))</f>
        <v>17</v>
      </c>
      <c r="AO396" s="26">
        <f t="array" ref="AO396">SUM(IF(Period=$AN$2,IF(Site=$A$382,IF(Provider=$B396,J))))</f>
        <v>0.58823529411764697</v>
      </c>
      <c r="AP396" s="26"/>
      <c r="AQ396" s="27">
        <f t="shared" si="234"/>
        <v>2.6420079260237777E-3</v>
      </c>
      <c r="AR396" s="27">
        <f t="shared" si="222"/>
        <v>3.1979533098816753E-4</v>
      </c>
      <c r="AS396" s="44"/>
      <c r="AT396" s="25">
        <f t="array" ref="AT396">SUM(IF(Period=$AT$2,IF(Site=$A$382,IF(Provider=$B396,I))))</f>
        <v>0</v>
      </c>
      <c r="AU396" s="26">
        <f t="array" ref="AU396">SUM(IF(Period=$AT$2,IF(Site=$A$382,IF(Provider=$B396,J))))</f>
        <v>0</v>
      </c>
      <c r="AV396" s="26"/>
      <c r="AW396" s="27">
        <f t="shared" si="235"/>
        <v>0</v>
      </c>
      <c r="AX396" s="27">
        <f t="shared" si="223"/>
        <v>0</v>
      </c>
      <c r="AY396" s="44"/>
      <c r="AZ396" s="25">
        <f t="array" ref="AZ396">SUM(IF(Period=$AZ$2,IF(Site=$A$382,IF(Provider=$B396,I))))</f>
        <v>0</v>
      </c>
      <c r="BA396" s="26">
        <f t="array" ref="BA396">SUM(IF(Period=$AZ$2,IF(Site=$A$382,IF(Provider=$B396,J))))</f>
        <v>0</v>
      </c>
      <c r="BB396" s="26"/>
      <c r="BC396" s="27">
        <f t="shared" si="236"/>
        <v>0</v>
      </c>
      <c r="BD396" s="27">
        <f t="shared" si="224"/>
        <v>0</v>
      </c>
      <c r="BE396" s="44"/>
      <c r="BF396" s="25">
        <f t="array" ref="BF396">SUM(IF(Period=$BF$2,IF(Site=$A$382,IF(Provider=$B396,I))))</f>
        <v>38</v>
      </c>
      <c r="BG396" s="26">
        <f t="array" ref="BG396">SUM(IF(Period=$BF$2,IF(Site=$A$382,IF(Provider=$B396,J))))</f>
        <v>1.76315789473684</v>
      </c>
      <c r="BH396" s="26"/>
      <c r="BI396" s="27">
        <f t="shared" si="237"/>
        <v>1.7228079197737185E-2</v>
      </c>
      <c r="BJ396" s="27">
        <f t="shared" si="225"/>
        <v>2.0731480908472034E-3</v>
      </c>
      <c r="BK396" s="44"/>
      <c r="BL396" s="25">
        <f t="array" ref="BL396">SUM(IF(Period=$BL$2,IF(Site=$A$382,IF(Provider=$B396,I))))</f>
        <v>0</v>
      </c>
      <c r="BM396" s="26">
        <f t="array" ref="BM396">SUM(IF(Period=$BL$2,IF(Site=$A$382,IF(Provider=$B396,J))))</f>
        <v>0</v>
      </c>
      <c r="BN396" s="26"/>
      <c r="BO396" s="27">
        <f t="shared" si="238"/>
        <v>0</v>
      </c>
      <c r="BP396" s="27">
        <f t="shared" si="226"/>
        <v>0</v>
      </c>
      <c r="BQ396" s="44"/>
      <c r="BR396" s="25">
        <f t="array" ref="BR396">SUM(IF(Period=$BR$2,IF(Site=$A$382,IF(Provider=$B396,I))))</f>
        <v>9</v>
      </c>
      <c r="BS396" s="26">
        <f t="array" ref="BS396">SUM(IF(Period=$BR$2,IF(Site=$A$382,IF(Provider=$B396,J))))</f>
        <v>1.44444444444444</v>
      </c>
      <c r="BT396" s="26"/>
      <c r="BU396" s="27">
        <f t="shared" si="239"/>
        <v>3.4464475079533301E-3</v>
      </c>
      <c r="BV396" s="27">
        <f t="shared" si="227"/>
        <v>3.8133231644715495E-4</v>
      </c>
    </row>
    <row r="397" spans="2:74" outlineLevel="1" x14ac:dyDescent="0.25">
      <c r="B397" s="20" t="s">
        <v>955</v>
      </c>
      <c r="C397" s="44"/>
      <c r="D397" s="25">
        <f t="array" ref="D397">SUM(IF(Period=$D$2,IF(Site=$A$382,IF(Provider=$B397,I))))</f>
        <v>0</v>
      </c>
      <c r="E397" s="26">
        <f t="array" ref="E397">SUM(IF(Period=$D$2,IF(Site=$A$382,IF(Provider=$B397,J))))</f>
        <v>0</v>
      </c>
      <c r="F397" s="26"/>
      <c r="G397" s="27">
        <f t="shared" si="228"/>
        <v>0</v>
      </c>
      <c r="H397" s="27">
        <f t="shared" si="216"/>
        <v>0</v>
      </c>
      <c r="I397" s="44"/>
      <c r="J397" s="25">
        <f t="array" ref="J397">SUM(IF(Period=$J$2,IF(Site=$A$382,IF(Provider=$B397,I))))</f>
        <v>0</v>
      </c>
      <c r="K397" s="26">
        <f t="array" ref="K397">SUM(IF(Period=$J$2,IF(Site=$A$382,IF(Provider=$B397,J))))</f>
        <v>0</v>
      </c>
      <c r="L397" s="26"/>
      <c r="M397" s="27">
        <f t="shared" si="229"/>
        <v>0</v>
      </c>
      <c r="N397" s="27">
        <f t="shared" si="217"/>
        <v>0</v>
      </c>
      <c r="O397" s="44"/>
      <c r="P397" s="25">
        <f t="array" ref="P397">SUM(IF(Period=$P$2,IF(Site=$A$382,IF(Provider=$B397,I))))</f>
        <v>0</v>
      </c>
      <c r="Q397" s="26">
        <f t="array" ref="Q397">SUM(IF(Period=$P$2,IF(Site=$A$382,IF(Provider=$B397,J))))</f>
        <v>0</v>
      </c>
      <c r="R397" s="26"/>
      <c r="S397" s="27">
        <f t="shared" si="230"/>
        <v>0</v>
      </c>
      <c r="T397" s="27">
        <f t="shared" si="218"/>
        <v>0</v>
      </c>
      <c r="U397" s="44"/>
      <c r="V397" s="25">
        <f t="array" ref="V397">SUM(IF(Period=$V$2,IF(Site=$A$382,IF(Provider=$B397,I))))</f>
        <v>0</v>
      </c>
      <c r="W397" s="26">
        <f t="array" ref="W397">SUM(IF(Period=$V$2,IF(Site=$A$382,IF(Provider=$B397,J))))</f>
        <v>0</v>
      </c>
      <c r="X397" s="26"/>
      <c r="Y397" s="27">
        <f t="shared" si="231"/>
        <v>0</v>
      </c>
      <c r="Z397" s="27">
        <f t="shared" si="219"/>
        <v>0</v>
      </c>
      <c r="AA397" s="44"/>
      <c r="AB397" s="25">
        <f t="array" ref="AB397">SUM(IF(Period=$AB$2,IF(Site=$A$382,IF(Provider=$B397,I))))</f>
        <v>0</v>
      </c>
      <c r="AC397" s="26">
        <f t="array" ref="AC397">SUM(IF(Period=$AB$2,IF(Site=$A$382,IF(Provider=$B397,J))))</f>
        <v>0</v>
      </c>
      <c r="AD397" s="26"/>
      <c r="AE397" s="27">
        <f t="shared" si="232"/>
        <v>0</v>
      </c>
      <c r="AF397" s="27">
        <f t="shared" si="220"/>
        <v>0</v>
      </c>
      <c r="AG397" s="44"/>
      <c r="AH397" s="25">
        <f t="array" ref="AH397">SUM(IF(Period=$AH$2,IF(Site=$A$382,IF(Provider=$B397,I))))</f>
        <v>0</v>
      </c>
      <c r="AI397" s="26">
        <f t="array" ref="AI397">SUM(IF(Period=$AH$2,IF(Site=$A$382,IF(Provider=$B397,J))))</f>
        <v>0</v>
      </c>
      <c r="AJ397" s="26"/>
      <c r="AK397" s="27">
        <f t="shared" si="233"/>
        <v>0</v>
      </c>
      <c r="AL397" s="27">
        <f t="shared" si="221"/>
        <v>0</v>
      </c>
      <c r="AM397" s="44"/>
      <c r="AN397" s="25">
        <f t="array" ref="AN397">SUM(IF(Period=$AN$2,IF(Site=$A$382,IF(Provider=$B397,I))))</f>
        <v>65</v>
      </c>
      <c r="AO397" s="26">
        <f t="array" ref="AO397">SUM(IF(Period=$AN$2,IF(Site=$A$382,IF(Provider=$B397,J))))</f>
        <v>4.4461538461538499</v>
      </c>
      <c r="AP397" s="26"/>
      <c r="AQ397" s="27">
        <f t="shared" si="234"/>
        <v>7.6354029062087256E-2</v>
      </c>
      <c r="AR397" s="27">
        <f t="shared" si="222"/>
        <v>9.2420850655580509E-3</v>
      </c>
      <c r="AS397" s="44"/>
      <c r="AT397" s="25">
        <f t="array" ref="AT397">SUM(IF(Period=$AT$2,IF(Site=$A$382,IF(Provider=$B397,I))))</f>
        <v>18</v>
      </c>
      <c r="AU397" s="26">
        <f t="array" ref="AU397">SUM(IF(Period=$AT$2,IF(Site=$A$382,IF(Provider=$B397,J))))</f>
        <v>6.1666666666666696</v>
      </c>
      <c r="AV397" s="26"/>
      <c r="AW397" s="27">
        <f t="shared" si="235"/>
        <v>2.9110936270653042E-2</v>
      </c>
      <c r="AX397" s="27">
        <f t="shared" si="223"/>
        <v>3.4974950373381246E-3</v>
      </c>
      <c r="AY397" s="44"/>
      <c r="AZ397" s="25">
        <f t="array" ref="AZ397">SUM(IF(Period=$AZ$2,IF(Site=$A$382,IF(Provider=$B397,I))))</f>
        <v>91</v>
      </c>
      <c r="BA397" s="26">
        <f t="array" ref="BA397">SUM(IF(Period=$AZ$2,IF(Site=$A$382,IF(Provider=$B397,J))))</f>
        <v>4.0659340659340701</v>
      </c>
      <c r="BB397" s="26"/>
      <c r="BC397" s="27">
        <f t="shared" si="236"/>
        <v>9.9596231493943574E-2</v>
      </c>
      <c r="BD397" s="27">
        <f t="shared" si="224"/>
        <v>1.2056437159894438E-2</v>
      </c>
      <c r="BE397" s="44"/>
      <c r="BF397" s="25">
        <f t="array" ref="BF397">SUM(IF(Period=$BF$2,IF(Site=$A$382,IF(Provider=$B397,I))))</f>
        <v>0</v>
      </c>
      <c r="BG397" s="26">
        <f t="array" ref="BG397">SUM(IF(Period=$BF$2,IF(Site=$A$382,IF(Provider=$B397,J))))</f>
        <v>0</v>
      </c>
      <c r="BH397" s="26"/>
      <c r="BI397" s="27">
        <f t="shared" si="237"/>
        <v>0</v>
      </c>
      <c r="BJ397" s="27">
        <f t="shared" si="225"/>
        <v>0</v>
      </c>
      <c r="BK397" s="44"/>
      <c r="BL397" s="25">
        <f t="array" ref="BL397">SUM(IF(Period=$BL$2,IF(Site=$A$382,IF(Provider=$B397,I))))</f>
        <v>0</v>
      </c>
      <c r="BM397" s="26">
        <f t="array" ref="BM397">SUM(IF(Period=$BL$2,IF(Site=$A$382,IF(Provider=$B397,J))))</f>
        <v>0</v>
      </c>
      <c r="BN397" s="26"/>
      <c r="BO397" s="27">
        <f t="shared" si="238"/>
        <v>0</v>
      </c>
      <c r="BP397" s="27">
        <f t="shared" si="226"/>
        <v>0</v>
      </c>
      <c r="BQ397" s="44"/>
      <c r="BR397" s="25">
        <f t="array" ref="BR397">SUM(IF(Period=$BR$2,IF(Site=$A$382,IF(Provider=$B397,I))))</f>
        <v>88</v>
      </c>
      <c r="BS397" s="26">
        <f t="array" ref="BS397">SUM(IF(Period=$BR$2,IF(Site=$A$382,IF(Provider=$B397,J))))</f>
        <v>3.7727272727272698</v>
      </c>
      <c r="BT397" s="26"/>
      <c r="BU397" s="27">
        <f t="shared" si="239"/>
        <v>8.8016967126192933E-2</v>
      </c>
      <c r="BV397" s="27">
        <f t="shared" si="227"/>
        <v>9.7386406969581351E-3</v>
      </c>
    </row>
    <row r="398" spans="2:74" outlineLevel="1" x14ac:dyDescent="0.25">
      <c r="B398" s="20" t="s">
        <v>849</v>
      </c>
      <c r="C398" s="44"/>
      <c r="D398" s="25">
        <f t="array" ref="D398">SUM(IF(Period=$D$2,IF(Site=$A$382,IF(Provider=$B398,I))))</f>
        <v>0</v>
      </c>
      <c r="E398" s="26">
        <f t="array" ref="E398">SUM(IF(Period=$D$2,IF(Site=$A$382,IF(Provider=$B398,J))))</f>
        <v>0</v>
      </c>
      <c r="F398" s="26"/>
      <c r="G398" s="27">
        <f t="shared" si="228"/>
        <v>0</v>
      </c>
      <c r="H398" s="27">
        <f t="shared" si="216"/>
        <v>0</v>
      </c>
      <c r="I398" s="44"/>
      <c r="J398" s="25">
        <f t="array" ref="J398">SUM(IF(Period=$J$2,IF(Site=$A$382,IF(Provider=$B398,I))))</f>
        <v>0</v>
      </c>
      <c r="K398" s="26">
        <f t="array" ref="K398">SUM(IF(Period=$J$2,IF(Site=$A$382,IF(Provider=$B398,J))))</f>
        <v>0</v>
      </c>
      <c r="L398" s="26"/>
      <c r="M398" s="27">
        <f t="shared" si="229"/>
        <v>0</v>
      </c>
      <c r="N398" s="27">
        <f t="shared" si="217"/>
        <v>0</v>
      </c>
      <c r="O398" s="44"/>
      <c r="P398" s="25">
        <f t="array" ref="P398">SUM(IF(Period=$P$2,IF(Site=$A$382,IF(Provider=$B398,I))))</f>
        <v>5</v>
      </c>
      <c r="Q398" s="26">
        <f t="array" ref="Q398">SUM(IF(Period=$P$2,IF(Site=$A$382,IF(Provider=$B398,J))))</f>
        <v>11.6</v>
      </c>
      <c r="R398" s="26"/>
      <c r="S398" s="27">
        <f t="shared" si="230"/>
        <v>1.4998707008016549E-2</v>
      </c>
      <c r="T398" s="27">
        <f t="shared" si="218"/>
        <v>1.671373407872745E-3</v>
      </c>
      <c r="U398" s="44"/>
      <c r="V398" s="25">
        <f t="array" ref="V398">SUM(IF(Period=$V$2,IF(Site=$A$382,IF(Provider=$B398,I))))</f>
        <v>0</v>
      </c>
      <c r="W398" s="26">
        <f t="array" ref="W398">SUM(IF(Period=$V$2,IF(Site=$A$382,IF(Provider=$B398,J))))</f>
        <v>0</v>
      </c>
      <c r="X398" s="26"/>
      <c r="Y398" s="27">
        <f t="shared" si="231"/>
        <v>0</v>
      </c>
      <c r="Z398" s="27">
        <f t="shared" si="219"/>
        <v>0</v>
      </c>
      <c r="AA398" s="44"/>
      <c r="AB398" s="25">
        <f t="array" ref="AB398">SUM(IF(Period=$AB$2,IF(Site=$A$382,IF(Provider=$B398,I))))</f>
        <v>3</v>
      </c>
      <c r="AC398" s="26">
        <f t="array" ref="AC398">SUM(IF(Period=$AB$2,IF(Site=$A$382,IF(Provider=$B398,J))))</f>
        <v>0.33333333333333331</v>
      </c>
      <c r="AD398" s="26"/>
      <c r="AE398" s="27">
        <f t="shared" si="232"/>
        <v>2.5119316754584274E-4</v>
      </c>
      <c r="AF398" s="27">
        <f t="shared" si="220"/>
        <v>3.0083330826389093E-5</v>
      </c>
      <c r="AG398" s="44"/>
      <c r="AH398" s="25">
        <f t="array" ref="AH398">SUM(IF(Period=$AH$2,IF(Site=$A$382,IF(Provider=$B398,I))))</f>
        <v>4</v>
      </c>
      <c r="AI398" s="26">
        <f t="array" ref="AI398">SUM(IF(Period=$AH$2,IF(Site=$A$382,IF(Provider=$B398,J))))</f>
        <v>4.75</v>
      </c>
      <c r="AJ398" s="26"/>
      <c r="AK398" s="27">
        <f t="shared" si="233"/>
        <v>5.2660753880266076E-3</v>
      </c>
      <c r="AL398" s="27">
        <f t="shared" si="221"/>
        <v>6.4700674249131658E-4</v>
      </c>
      <c r="AM398" s="44"/>
      <c r="AN398" s="25">
        <f t="array" ref="AN398">SUM(IF(Period=$AN$2,IF(Site=$A$382,IF(Provider=$B398,I))))</f>
        <v>0</v>
      </c>
      <c r="AO398" s="26">
        <f t="array" ref="AO398">SUM(IF(Period=$AN$2,IF(Site=$A$382,IF(Provider=$B398,J))))</f>
        <v>0</v>
      </c>
      <c r="AP398" s="26"/>
      <c r="AQ398" s="27">
        <f t="shared" si="234"/>
        <v>0</v>
      </c>
      <c r="AR398" s="27">
        <f t="shared" si="222"/>
        <v>0</v>
      </c>
      <c r="AS398" s="44"/>
      <c r="AT398" s="25">
        <f t="array" ref="AT398">SUM(IF(Period=$AT$2,IF(Site=$A$382,IF(Provider=$B398,I))))</f>
        <v>0</v>
      </c>
      <c r="AU398" s="26">
        <f t="array" ref="AU398">SUM(IF(Period=$AT$2,IF(Site=$A$382,IF(Provider=$B398,J))))</f>
        <v>0</v>
      </c>
      <c r="AV398" s="26"/>
      <c r="AW398" s="27">
        <f t="shared" si="235"/>
        <v>0</v>
      </c>
      <c r="AX398" s="27">
        <f t="shared" si="223"/>
        <v>0</v>
      </c>
      <c r="AY398" s="44"/>
      <c r="AZ398" s="25">
        <f t="array" ref="AZ398">SUM(IF(Period=$AZ$2,IF(Site=$A$382,IF(Provider=$B398,I))))</f>
        <v>0</v>
      </c>
      <c r="BA398" s="26">
        <f t="array" ref="BA398">SUM(IF(Period=$AZ$2,IF(Site=$A$382,IF(Provider=$B398,J))))</f>
        <v>0</v>
      </c>
      <c r="BB398" s="26"/>
      <c r="BC398" s="27">
        <f t="shared" si="236"/>
        <v>0</v>
      </c>
      <c r="BD398" s="27">
        <f t="shared" si="224"/>
        <v>0</v>
      </c>
      <c r="BE398" s="44"/>
      <c r="BF398" s="25">
        <f t="array" ref="BF398">SUM(IF(Period=$BF$2,IF(Site=$A$382,IF(Provider=$B398,I))))</f>
        <v>2</v>
      </c>
      <c r="BG398" s="26">
        <f t="array" ref="BG398">SUM(IF(Period=$BF$2,IF(Site=$A$382,IF(Provider=$B398,J))))</f>
        <v>21.5</v>
      </c>
      <c r="BH398" s="26"/>
      <c r="BI398" s="27">
        <f t="shared" si="237"/>
        <v>1.1056826947801491E-2</v>
      </c>
      <c r="BJ398" s="27">
        <f t="shared" si="225"/>
        <v>1.3305278792004455E-3</v>
      </c>
      <c r="BK398" s="44"/>
      <c r="BL398" s="25">
        <f t="array" ref="BL398">SUM(IF(Period=$BL$2,IF(Site=$A$382,IF(Provider=$B398,I))))</f>
        <v>0</v>
      </c>
      <c r="BM398" s="26">
        <f t="array" ref="BM398">SUM(IF(Period=$BL$2,IF(Site=$A$382,IF(Provider=$B398,J))))</f>
        <v>0</v>
      </c>
      <c r="BN398" s="26"/>
      <c r="BO398" s="27">
        <f t="shared" si="238"/>
        <v>0</v>
      </c>
      <c r="BP398" s="27">
        <f t="shared" si="226"/>
        <v>0</v>
      </c>
      <c r="BQ398" s="44"/>
      <c r="BR398" s="25">
        <f t="array" ref="BR398">SUM(IF(Period=$BR$2,IF(Site=$A$382,IF(Provider=$B398,I))))</f>
        <v>1</v>
      </c>
      <c r="BS398" s="26">
        <f t="array" ref="BS398">SUM(IF(Period=$BR$2,IF(Site=$A$382,IF(Provider=$B398,J))))</f>
        <v>14</v>
      </c>
      <c r="BT398" s="26"/>
      <c r="BU398" s="27">
        <f t="shared" si="239"/>
        <v>3.7115588547189824E-3</v>
      </c>
      <c r="BV398" s="27">
        <f t="shared" si="227"/>
        <v>4.1066557155847584E-4</v>
      </c>
    </row>
    <row r="399" spans="2:74" outlineLevel="1" x14ac:dyDescent="0.25">
      <c r="B399" s="20" t="s">
        <v>741</v>
      </c>
      <c r="C399" s="44"/>
      <c r="D399" s="25">
        <f t="array" ref="D399">SUM(IF(Period=$D$2,IF(Site=$A$382,IF(Provider=$B399,I))))</f>
        <v>7</v>
      </c>
      <c r="E399" s="26">
        <f t="array" ref="E399">SUM(IF(Period=$D$2,IF(Site=$A$382,IF(Provider=$B399,J))))</f>
        <v>12.428571428571429</v>
      </c>
      <c r="F399" s="26"/>
      <c r="G399" s="27">
        <f t="shared" si="228"/>
        <v>2.1897810218978103E-2</v>
      </c>
      <c r="H399" s="27">
        <f t="shared" si="216"/>
        <v>2.5197671387609697E-3</v>
      </c>
      <c r="I399" s="44"/>
      <c r="J399" s="25">
        <f t="array" ref="J399">SUM(IF(Period=$J$2,IF(Site=$A$382,IF(Provider=$B399,I))))</f>
        <v>1</v>
      </c>
      <c r="K399" s="26">
        <f t="array" ref="K399">SUM(IF(Period=$J$2,IF(Site=$A$382,IF(Provider=$B399,J))))</f>
        <v>1</v>
      </c>
      <c r="L399" s="26"/>
      <c r="M399" s="27">
        <f t="shared" si="229"/>
        <v>2.7233115468409589E-4</v>
      </c>
      <c r="N399" s="27">
        <f t="shared" si="217"/>
        <v>3.0981813675372557E-5</v>
      </c>
      <c r="O399" s="44"/>
      <c r="P399" s="25">
        <f t="array" ref="P399">SUM(IF(Period=$P$2,IF(Site=$A$382,IF(Provider=$B399,I))))</f>
        <v>0</v>
      </c>
      <c r="Q399" s="26">
        <f t="array" ref="Q399">SUM(IF(Period=$P$2,IF(Site=$A$382,IF(Provider=$B399,J))))</f>
        <v>0</v>
      </c>
      <c r="R399" s="26"/>
      <c r="S399" s="27">
        <f t="shared" si="230"/>
        <v>0</v>
      </c>
      <c r="T399" s="27">
        <f t="shared" si="218"/>
        <v>0</v>
      </c>
      <c r="U399" s="44"/>
      <c r="V399" s="25">
        <f t="array" ref="V399">SUM(IF(Period=$V$2,IF(Site=$A$382,IF(Provider=$B399,I))))</f>
        <v>0</v>
      </c>
      <c r="W399" s="26">
        <f t="array" ref="W399">SUM(IF(Period=$V$2,IF(Site=$A$382,IF(Provider=$B399,J))))</f>
        <v>0</v>
      </c>
      <c r="X399" s="26"/>
      <c r="Y399" s="27">
        <f t="shared" si="231"/>
        <v>0</v>
      </c>
      <c r="Z399" s="27">
        <f t="shared" si="219"/>
        <v>0</v>
      </c>
      <c r="AA399" s="44"/>
      <c r="AB399" s="25">
        <f t="array" ref="AB399">SUM(IF(Period=$AB$2,IF(Site=$A$382,IF(Provider=$B399,I))))</f>
        <v>0</v>
      </c>
      <c r="AC399" s="26">
        <f t="array" ref="AC399">SUM(IF(Period=$AB$2,IF(Site=$A$382,IF(Provider=$B399,J))))</f>
        <v>0</v>
      </c>
      <c r="AD399" s="26"/>
      <c r="AE399" s="27">
        <f t="shared" si="232"/>
        <v>0</v>
      </c>
      <c r="AF399" s="27">
        <f t="shared" si="220"/>
        <v>0</v>
      </c>
      <c r="AG399" s="44"/>
      <c r="AH399" s="25">
        <f t="array" ref="AH399">SUM(IF(Period=$AH$2,IF(Site=$A$382,IF(Provider=$B399,I))))</f>
        <v>0</v>
      </c>
      <c r="AI399" s="26">
        <f t="array" ref="AI399">SUM(IF(Period=$AH$2,IF(Site=$A$382,IF(Provider=$B399,J))))</f>
        <v>0</v>
      </c>
      <c r="AJ399" s="26"/>
      <c r="AK399" s="27">
        <f t="shared" si="233"/>
        <v>0</v>
      </c>
      <c r="AL399" s="27">
        <f t="shared" si="221"/>
        <v>0</v>
      </c>
      <c r="AM399" s="44"/>
      <c r="AN399" s="25">
        <f t="array" ref="AN399">SUM(IF(Period=$AN$2,IF(Site=$A$382,IF(Provider=$B399,I))))</f>
        <v>0</v>
      </c>
      <c r="AO399" s="26">
        <f t="array" ref="AO399">SUM(IF(Period=$AN$2,IF(Site=$A$382,IF(Provider=$B399,J))))</f>
        <v>0</v>
      </c>
      <c r="AP399" s="26"/>
      <c r="AQ399" s="27">
        <f t="shared" si="234"/>
        <v>0</v>
      </c>
      <c r="AR399" s="27">
        <f t="shared" si="222"/>
        <v>0</v>
      </c>
      <c r="AS399" s="44"/>
      <c r="AT399" s="25">
        <f t="array" ref="AT399">SUM(IF(Period=$AT$2,IF(Site=$A$382,IF(Provider=$B399,I))))</f>
        <v>0</v>
      </c>
      <c r="AU399" s="26">
        <f t="array" ref="AU399">SUM(IF(Period=$AT$2,IF(Site=$A$382,IF(Provider=$B399,J))))</f>
        <v>0</v>
      </c>
      <c r="AV399" s="26"/>
      <c r="AW399" s="27">
        <f t="shared" si="235"/>
        <v>0</v>
      </c>
      <c r="AX399" s="27">
        <f t="shared" si="223"/>
        <v>0</v>
      </c>
      <c r="AY399" s="44"/>
      <c r="AZ399" s="25">
        <f t="array" ref="AZ399">SUM(IF(Period=$AZ$2,IF(Site=$A$382,IF(Provider=$B399,I))))</f>
        <v>0</v>
      </c>
      <c r="BA399" s="26">
        <f t="array" ref="BA399">SUM(IF(Period=$AZ$2,IF(Site=$A$382,IF(Provider=$B399,J))))</f>
        <v>0</v>
      </c>
      <c r="BB399" s="26"/>
      <c r="BC399" s="27">
        <f t="shared" si="236"/>
        <v>0</v>
      </c>
      <c r="BD399" s="27">
        <f t="shared" si="224"/>
        <v>0</v>
      </c>
      <c r="BE399" s="44"/>
      <c r="BF399" s="25">
        <f t="array" ref="BF399">SUM(IF(Period=$BF$2,IF(Site=$A$382,IF(Provider=$B399,I))))</f>
        <v>0</v>
      </c>
      <c r="BG399" s="26">
        <f t="array" ref="BG399">SUM(IF(Period=$BF$2,IF(Site=$A$382,IF(Provider=$B399,J))))</f>
        <v>0</v>
      </c>
      <c r="BH399" s="26"/>
      <c r="BI399" s="27">
        <f t="shared" si="237"/>
        <v>0</v>
      </c>
      <c r="BJ399" s="27">
        <f t="shared" si="225"/>
        <v>0</v>
      </c>
      <c r="BK399" s="44"/>
      <c r="BL399" s="25">
        <f t="array" ref="BL399">SUM(IF(Period=$BL$2,IF(Site=$A$382,IF(Provider=$B399,I))))</f>
        <v>0</v>
      </c>
      <c r="BM399" s="26">
        <f t="array" ref="BM399">SUM(IF(Period=$BL$2,IF(Site=$A$382,IF(Provider=$B399,J))))</f>
        <v>0</v>
      </c>
      <c r="BN399" s="26"/>
      <c r="BO399" s="27">
        <f t="shared" si="238"/>
        <v>0</v>
      </c>
      <c r="BP399" s="27">
        <f t="shared" si="226"/>
        <v>0</v>
      </c>
      <c r="BQ399" s="44"/>
      <c r="BR399" s="25">
        <f t="array" ref="BR399">SUM(IF(Period=$BR$2,IF(Site=$A$382,IF(Provider=$B399,I))))</f>
        <v>0</v>
      </c>
      <c r="BS399" s="26">
        <f t="array" ref="BS399">SUM(IF(Period=$BR$2,IF(Site=$A$382,IF(Provider=$B399,J))))</f>
        <v>0</v>
      </c>
      <c r="BT399" s="26"/>
      <c r="BU399" s="27">
        <f t="shared" si="239"/>
        <v>0</v>
      </c>
      <c r="BV399" s="27">
        <f t="shared" si="227"/>
        <v>0</v>
      </c>
    </row>
    <row r="400" spans="2:74" outlineLevel="1" x14ac:dyDescent="0.25">
      <c r="B400" s="20" t="s">
        <v>737</v>
      </c>
      <c r="C400" s="44"/>
      <c r="D400" s="25">
        <f t="array" ref="D400">SUM(IF(Period=$D$2,IF(Site=$A$382,IF(Provider=$B400,I))))</f>
        <v>18</v>
      </c>
      <c r="E400" s="26">
        <f t="array" ref="E400">SUM(IF(Period=$D$2,IF(Site=$A$382,IF(Provider=$B400,J))))</f>
        <v>3.9444444444444446</v>
      </c>
      <c r="F400" s="26"/>
      <c r="G400" s="27">
        <f t="shared" si="228"/>
        <v>1.7870626730430404E-2</v>
      </c>
      <c r="H400" s="27">
        <f t="shared" si="216"/>
        <v>2.0563616879543545E-3</v>
      </c>
      <c r="I400" s="44"/>
      <c r="J400" s="25">
        <f t="array" ref="J400">SUM(IF(Period=$J$2,IF(Site=$A$382,IF(Provider=$B400,I))))</f>
        <v>22</v>
      </c>
      <c r="K400" s="26">
        <f t="array" ref="K400">SUM(IF(Period=$J$2,IF(Site=$A$382,IF(Provider=$B400,J))))</f>
        <v>9.045454545454545</v>
      </c>
      <c r="L400" s="26"/>
      <c r="M400" s="27">
        <f t="shared" si="229"/>
        <v>5.4193899782135069E-2</v>
      </c>
      <c r="N400" s="27">
        <f t="shared" si="217"/>
        <v>6.1653809213991391E-3</v>
      </c>
      <c r="O400" s="44"/>
      <c r="P400" s="25">
        <f t="array" ref="P400">SUM(IF(Period=$P$2,IF(Site=$A$382,IF(Provider=$B400,I))))</f>
        <v>0</v>
      </c>
      <c r="Q400" s="26">
        <f t="array" ref="Q400">SUM(IF(Period=$P$2,IF(Site=$A$382,IF(Provider=$B400,J))))</f>
        <v>0</v>
      </c>
      <c r="R400" s="26"/>
      <c r="S400" s="27">
        <f t="shared" si="230"/>
        <v>0</v>
      </c>
      <c r="T400" s="27">
        <f t="shared" si="218"/>
        <v>0</v>
      </c>
      <c r="U400" s="44"/>
      <c r="V400" s="25">
        <f t="array" ref="V400">SUM(IF(Period=$V$2,IF(Site=$A$382,IF(Provider=$B400,I))))</f>
        <v>0</v>
      </c>
      <c r="W400" s="26">
        <f t="array" ref="W400">SUM(IF(Period=$V$2,IF(Site=$A$382,IF(Provider=$B400,J))))</f>
        <v>0</v>
      </c>
      <c r="X400" s="26"/>
      <c r="Y400" s="27">
        <f t="shared" si="231"/>
        <v>0</v>
      </c>
      <c r="Z400" s="27">
        <f t="shared" si="219"/>
        <v>0</v>
      </c>
      <c r="AA400" s="44"/>
      <c r="AB400" s="25">
        <f t="array" ref="AB400">SUM(IF(Period=$AB$2,IF(Site=$A$382,IF(Provider=$B400,I))))</f>
        <v>0</v>
      </c>
      <c r="AC400" s="26">
        <f t="array" ref="AC400">SUM(IF(Period=$AB$2,IF(Site=$A$382,IF(Provider=$B400,J))))</f>
        <v>0</v>
      </c>
      <c r="AD400" s="26"/>
      <c r="AE400" s="27">
        <f t="shared" si="232"/>
        <v>0</v>
      </c>
      <c r="AF400" s="27">
        <f t="shared" si="220"/>
        <v>0</v>
      </c>
      <c r="AG400" s="44"/>
      <c r="AH400" s="25">
        <f t="array" ref="AH400">SUM(IF(Period=$AH$2,IF(Site=$A$382,IF(Provider=$B400,I))))</f>
        <v>0</v>
      </c>
      <c r="AI400" s="26">
        <f t="array" ref="AI400">SUM(IF(Period=$AH$2,IF(Site=$A$382,IF(Provider=$B400,J))))</f>
        <v>0</v>
      </c>
      <c r="AJ400" s="26"/>
      <c r="AK400" s="27">
        <f t="shared" si="233"/>
        <v>0</v>
      </c>
      <c r="AL400" s="27">
        <f t="shared" si="221"/>
        <v>0</v>
      </c>
      <c r="AM400" s="44"/>
      <c r="AN400" s="25">
        <f t="array" ref="AN400">SUM(IF(Period=$AN$2,IF(Site=$A$382,IF(Provider=$B400,I))))</f>
        <v>0</v>
      </c>
      <c r="AO400" s="26">
        <f t="array" ref="AO400">SUM(IF(Period=$AN$2,IF(Site=$A$382,IF(Provider=$B400,J))))</f>
        <v>0</v>
      </c>
      <c r="AP400" s="26"/>
      <c r="AQ400" s="27">
        <f t="shared" si="234"/>
        <v>0</v>
      </c>
      <c r="AR400" s="27">
        <f t="shared" si="222"/>
        <v>0</v>
      </c>
      <c r="AS400" s="44"/>
      <c r="AT400" s="25">
        <f t="array" ref="AT400">SUM(IF(Period=$AT$2,IF(Site=$A$382,IF(Provider=$B400,I))))</f>
        <v>0</v>
      </c>
      <c r="AU400" s="26">
        <f t="array" ref="AU400">SUM(IF(Period=$AT$2,IF(Site=$A$382,IF(Provider=$B400,J))))</f>
        <v>0</v>
      </c>
      <c r="AV400" s="26"/>
      <c r="AW400" s="27">
        <f t="shared" si="235"/>
        <v>0</v>
      </c>
      <c r="AX400" s="27">
        <f t="shared" si="223"/>
        <v>0</v>
      </c>
      <c r="AY400" s="44"/>
      <c r="AZ400" s="25">
        <f t="array" ref="AZ400">SUM(IF(Period=$AZ$2,IF(Site=$A$382,IF(Provider=$B400,I))))</f>
        <v>0</v>
      </c>
      <c r="BA400" s="26">
        <f t="array" ref="BA400">SUM(IF(Period=$AZ$2,IF(Site=$A$382,IF(Provider=$B400,J))))</f>
        <v>0</v>
      </c>
      <c r="BB400" s="26"/>
      <c r="BC400" s="27">
        <f t="shared" si="236"/>
        <v>0</v>
      </c>
      <c r="BD400" s="27">
        <f t="shared" si="224"/>
        <v>0</v>
      </c>
      <c r="BE400" s="44"/>
      <c r="BF400" s="25">
        <f t="array" ref="BF400">SUM(IF(Period=$BF$2,IF(Site=$A$382,IF(Provider=$B400,I))))</f>
        <v>0</v>
      </c>
      <c r="BG400" s="26">
        <f t="array" ref="BG400">SUM(IF(Period=$BF$2,IF(Site=$A$382,IF(Provider=$B400,J))))</f>
        <v>0</v>
      </c>
      <c r="BH400" s="26"/>
      <c r="BI400" s="27">
        <f t="shared" si="237"/>
        <v>0</v>
      </c>
      <c r="BJ400" s="27">
        <f t="shared" si="225"/>
        <v>0</v>
      </c>
      <c r="BK400" s="44"/>
      <c r="BL400" s="25">
        <f t="array" ref="BL400">SUM(IF(Period=$BL$2,IF(Site=$A$382,IF(Provider=$B400,I))))</f>
        <v>0</v>
      </c>
      <c r="BM400" s="26">
        <f t="array" ref="BM400">SUM(IF(Period=$BL$2,IF(Site=$A$382,IF(Provider=$B400,J))))</f>
        <v>0</v>
      </c>
      <c r="BN400" s="26"/>
      <c r="BO400" s="27">
        <f t="shared" si="238"/>
        <v>0</v>
      </c>
      <c r="BP400" s="27">
        <f t="shared" si="226"/>
        <v>0</v>
      </c>
      <c r="BQ400" s="44"/>
      <c r="BR400" s="25">
        <f t="array" ref="BR400">SUM(IF(Period=$BR$2,IF(Site=$A$382,IF(Provider=$B400,I))))</f>
        <v>0</v>
      </c>
      <c r="BS400" s="26">
        <f t="array" ref="BS400">SUM(IF(Period=$BR$2,IF(Site=$A$382,IF(Provider=$B400,J))))</f>
        <v>0</v>
      </c>
      <c r="BT400" s="26"/>
      <c r="BU400" s="27">
        <f t="shared" si="239"/>
        <v>0</v>
      </c>
      <c r="BV400" s="27">
        <f t="shared" si="227"/>
        <v>0</v>
      </c>
    </row>
    <row r="401" spans="2:74" outlineLevel="1" x14ac:dyDescent="0.25">
      <c r="B401" s="20" t="s">
        <v>720</v>
      </c>
      <c r="C401" s="44"/>
      <c r="D401" s="25">
        <f t="array" ref="D401">SUM(IF(Period=$D$2,IF(Site=$A$382,IF(Provider=$B401,I))))</f>
        <v>122</v>
      </c>
      <c r="E401" s="26">
        <f t="array" ref="E401">SUM(IF(Period=$D$2,IF(Site=$A$382,IF(Provider=$B401,J))))</f>
        <v>6.7622950819672134</v>
      </c>
      <c r="F401" s="26"/>
      <c r="G401" s="27">
        <f t="shared" si="228"/>
        <v>0.20765164862824065</v>
      </c>
      <c r="H401" s="27">
        <f t="shared" si="216"/>
        <v>2.3894343557216095E-2</v>
      </c>
      <c r="I401" s="44"/>
      <c r="J401" s="25">
        <f t="array" ref="J401">SUM(IF(Period=$J$2,IF(Site=$A$382,IF(Provider=$B401,I))))</f>
        <v>0</v>
      </c>
      <c r="K401" s="26">
        <f t="array" ref="K401">SUM(IF(Period=$J$2,IF(Site=$A$382,IF(Provider=$B401,J))))</f>
        <v>0</v>
      </c>
      <c r="L401" s="26"/>
      <c r="M401" s="27">
        <f t="shared" si="229"/>
        <v>0</v>
      </c>
      <c r="N401" s="27">
        <f t="shared" si="217"/>
        <v>0</v>
      </c>
      <c r="O401" s="44"/>
      <c r="P401" s="25">
        <f t="array" ref="P401">SUM(IF(Period=$P$2,IF(Site=$A$382,IF(Provider=$B401,I))))</f>
        <v>0</v>
      </c>
      <c r="Q401" s="26">
        <f t="array" ref="Q401">SUM(IF(Period=$P$2,IF(Site=$A$382,IF(Provider=$B401,J))))</f>
        <v>0</v>
      </c>
      <c r="R401" s="26"/>
      <c r="S401" s="27">
        <f t="shared" si="230"/>
        <v>0</v>
      </c>
      <c r="T401" s="27">
        <f t="shared" si="218"/>
        <v>0</v>
      </c>
      <c r="U401" s="44"/>
      <c r="V401" s="25">
        <f t="array" ref="V401">SUM(IF(Period=$V$2,IF(Site=$A$382,IF(Provider=$B401,I))))</f>
        <v>0</v>
      </c>
      <c r="W401" s="26">
        <f t="array" ref="W401">SUM(IF(Period=$V$2,IF(Site=$A$382,IF(Provider=$B401,J))))</f>
        <v>0</v>
      </c>
      <c r="X401" s="26"/>
      <c r="Y401" s="27">
        <f t="shared" si="231"/>
        <v>0</v>
      </c>
      <c r="Z401" s="27">
        <f t="shared" si="219"/>
        <v>0</v>
      </c>
      <c r="AA401" s="44"/>
      <c r="AB401" s="25">
        <f t="array" ref="AB401">SUM(IF(Period=$AB$2,IF(Site=$A$382,IF(Provider=$B401,I))))</f>
        <v>27</v>
      </c>
      <c r="AC401" s="26">
        <f t="array" ref="AC401">SUM(IF(Period=$AB$2,IF(Site=$A$382,IF(Provider=$B401,J))))</f>
        <v>2.925925925925926</v>
      </c>
      <c r="AD401" s="26"/>
      <c r="AE401" s="27">
        <f t="shared" si="232"/>
        <v>1.9844260236121576E-2</v>
      </c>
      <c r="AF401" s="27">
        <f t="shared" si="220"/>
        <v>2.376583135284739E-3</v>
      </c>
      <c r="AG401" s="44"/>
      <c r="AH401" s="25">
        <f t="array" ref="AH401">SUM(IF(Period=$AH$2,IF(Site=$A$382,IF(Provider=$B401,I))))</f>
        <v>0</v>
      </c>
      <c r="AI401" s="26">
        <f t="array" ref="AI401">SUM(IF(Period=$AH$2,IF(Site=$A$382,IF(Provider=$B401,J))))</f>
        <v>0</v>
      </c>
      <c r="AJ401" s="26"/>
      <c r="AK401" s="27">
        <f t="shared" si="233"/>
        <v>0</v>
      </c>
      <c r="AL401" s="27">
        <f t="shared" si="221"/>
        <v>0</v>
      </c>
      <c r="AM401" s="44"/>
      <c r="AN401" s="25">
        <f t="array" ref="AN401">SUM(IF(Period=$AN$2,IF(Site=$A$382,IF(Provider=$B401,I))))</f>
        <v>0</v>
      </c>
      <c r="AO401" s="26">
        <f t="array" ref="AO401">SUM(IF(Period=$AN$2,IF(Site=$A$382,IF(Provider=$B401,J))))</f>
        <v>0</v>
      </c>
      <c r="AP401" s="26"/>
      <c r="AQ401" s="27">
        <f t="shared" si="234"/>
        <v>0</v>
      </c>
      <c r="AR401" s="27">
        <f t="shared" si="222"/>
        <v>0</v>
      </c>
      <c r="AS401" s="44"/>
      <c r="AT401" s="25">
        <f t="array" ref="AT401">SUM(IF(Period=$AT$2,IF(Site=$A$382,IF(Provider=$B401,I))))</f>
        <v>0</v>
      </c>
      <c r="AU401" s="26">
        <f t="array" ref="AU401">SUM(IF(Period=$AT$2,IF(Site=$A$382,IF(Provider=$B401,J))))</f>
        <v>0</v>
      </c>
      <c r="AV401" s="26"/>
      <c r="AW401" s="27">
        <f t="shared" si="235"/>
        <v>0</v>
      </c>
      <c r="AX401" s="27">
        <f t="shared" si="223"/>
        <v>0</v>
      </c>
      <c r="AY401" s="44"/>
      <c r="AZ401" s="25">
        <f t="array" ref="AZ401">SUM(IF(Period=$AZ$2,IF(Site=$A$382,IF(Provider=$B401,I))))</f>
        <v>0</v>
      </c>
      <c r="BA401" s="26">
        <f t="array" ref="BA401">SUM(IF(Period=$AZ$2,IF(Site=$A$382,IF(Provider=$B401,J))))</f>
        <v>0</v>
      </c>
      <c r="BB401" s="26"/>
      <c r="BC401" s="27">
        <f t="shared" si="236"/>
        <v>0</v>
      </c>
      <c r="BD401" s="27">
        <f t="shared" si="224"/>
        <v>0</v>
      </c>
      <c r="BE401" s="44"/>
      <c r="BF401" s="25">
        <f t="array" ref="BF401">SUM(IF(Period=$BF$2,IF(Site=$A$382,IF(Provider=$B401,I))))</f>
        <v>0</v>
      </c>
      <c r="BG401" s="26">
        <f t="array" ref="BG401">SUM(IF(Period=$BF$2,IF(Site=$A$382,IF(Provider=$B401,J))))</f>
        <v>0</v>
      </c>
      <c r="BH401" s="26"/>
      <c r="BI401" s="27">
        <f t="shared" si="237"/>
        <v>0</v>
      </c>
      <c r="BJ401" s="27">
        <f t="shared" si="225"/>
        <v>0</v>
      </c>
      <c r="BK401" s="44"/>
      <c r="BL401" s="25">
        <f t="array" ref="BL401">SUM(IF(Period=$BL$2,IF(Site=$A$382,IF(Provider=$B401,I))))</f>
        <v>0</v>
      </c>
      <c r="BM401" s="26">
        <f t="array" ref="BM401">SUM(IF(Period=$BL$2,IF(Site=$A$382,IF(Provider=$B401,J))))</f>
        <v>0</v>
      </c>
      <c r="BN401" s="26"/>
      <c r="BO401" s="27">
        <f t="shared" si="238"/>
        <v>0</v>
      </c>
      <c r="BP401" s="27">
        <f t="shared" si="226"/>
        <v>0</v>
      </c>
      <c r="BQ401" s="44"/>
      <c r="BR401" s="25">
        <f t="array" ref="BR401">SUM(IF(Period=$BR$2,IF(Site=$A$382,IF(Provider=$B401,I))))</f>
        <v>0</v>
      </c>
      <c r="BS401" s="26">
        <f t="array" ref="BS401">SUM(IF(Period=$BR$2,IF(Site=$A$382,IF(Provider=$B401,J))))</f>
        <v>0</v>
      </c>
      <c r="BT401" s="26"/>
      <c r="BU401" s="27">
        <f t="shared" si="239"/>
        <v>0</v>
      </c>
      <c r="BV401" s="27">
        <f t="shared" si="227"/>
        <v>0</v>
      </c>
    </row>
    <row r="402" spans="2:74" outlineLevel="1" x14ac:dyDescent="0.25">
      <c r="B402" s="20" t="s">
        <v>857</v>
      </c>
      <c r="C402" s="44"/>
      <c r="D402" s="25">
        <f t="array" ref="D402">SUM(IF(Period=$D$2,IF(Site=$A$382,IF(Provider=$B402,I))))</f>
        <v>0</v>
      </c>
      <c r="E402" s="26">
        <f t="array" ref="E402">SUM(IF(Period=$D$2,IF(Site=$A$382,IF(Provider=$B402,J))))</f>
        <v>0</v>
      </c>
      <c r="F402" s="26"/>
      <c r="G402" s="27">
        <f t="shared" si="228"/>
        <v>0</v>
      </c>
      <c r="H402" s="27">
        <f t="shared" si="216"/>
        <v>0</v>
      </c>
      <c r="I402" s="44"/>
      <c r="J402" s="25">
        <f t="array" ref="J402">SUM(IF(Period=$J$2,IF(Site=$A$382,IF(Provider=$B402,I))))</f>
        <v>0</v>
      </c>
      <c r="K402" s="26">
        <f t="array" ref="K402">SUM(IF(Period=$J$2,IF(Site=$A$382,IF(Provider=$B402,J))))</f>
        <v>0</v>
      </c>
      <c r="L402" s="26"/>
      <c r="M402" s="27">
        <f t="shared" si="229"/>
        <v>0</v>
      </c>
      <c r="N402" s="27">
        <f t="shared" si="217"/>
        <v>0</v>
      </c>
      <c r="O402" s="44"/>
      <c r="P402" s="25">
        <f t="array" ref="P402">SUM(IF(Period=$P$2,IF(Site=$A$382,IF(Provider=$B402,I))))</f>
        <v>0</v>
      </c>
      <c r="Q402" s="26">
        <f t="array" ref="Q402">SUM(IF(Period=$P$2,IF(Site=$A$382,IF(Provider=$B402,J))))</f>
        <v>0</v>
      </c>
      <c r="R402" s="26"/>
      <c r="S402" s="27">
        <f t="shared" si="230"/>
        <v>0</v>
      </c>
      <c r="T402" s="27">
        <f t="shared" si="218"/>
        <v>0</v>
      </c>
      <c r="U402" s="44"/>
      <c r="V402" s="25">
        <f t="array" ref="V402">SUM(IF(Period=$V$2,IF(Site=$A$382,IF(Provider=$B402,I))))</f>
        <v>1</v>
      </c>
      <c r="W402" s="26">
        <f t="array" ref="W402">SUM(IF(Period=$V$2,IF(Site=$A$382,IF(Provider=$B402,J))))</f>
        <v>2</v>
      </c>
      <c r="X402" s="26"/>
      <c r="Y402" s="27">
        <f t="shared" si="231"/>
        <v>5.243838489774515E-4</v>
      </c>
      <c r="Z402" s="27">
        <f t="shared" si="219"/>
        <v>6.0485090425210188E-5</v>
      </c>
      <c r="AA402" s="44"/>
      <c r="AB402" s="25">
        <f t="array" ref="AB402">SUM(IF(Period=$AB$2,IF(Site=$A$382,IF(Provider=$B402,I))))</f>
        <v>7</v>
      </c>
      <c r="AC402" s="26">
        <f t="array" ref="AC402">SUM(IF(Period=$AB$2,IF(Site=$A$382,IF(Provider=$B402,J))))</f>
        <v>3</v>
      </c>
      <c r="AD402" s="26"/>
      <c r="AE402" s="27">
        <f t="shared" si="232"/>
        <v>5.2750565184626974E-3</v>
      </c>
      <c r="AF402" s="27">
        <f t="shared" si="220"/>
        <v>6.3174994735417105E-4</v>
      </c>
      <c r="AG402" s="44"/>
      <c r="AH402" s="25">
        <f t="array" ref="AH402">SUM(IF(Period=$AH$2,IF(Site=$A$382,IF(Provider=$B402,I))))</f>
        <v>0</v>
      </c>
      <c r="AI402" s="26">
        <f t="array" ref="AI402">SUM(IF(Period=$AH$2,IF(Site=$A$382,IF(Provider=$B402,J))))</f>
        <v>0</v>
      </c>
      <c r="AJ402" s="26"/>
      <c r="AK402" s="27">
        <f t="shared" si="233"/>
        <v>0</v>
      </c>
      <c r="AL402" s="27">
        <f t="shared" si="221"/>
        <v>0</v>
      </c>
      <c r="AM402" s="44"/>
      <c r="AN402" s="25">
        <f t="array" ref="AN402">SUM(IF(Period=$AN$2,IF(Site=$A$382,IF(Provider=$B402,I))))</f>
        <v>0</v>
      </c>
      <c r="AO402" s="26">
        <f t="array" ref="AO402">SUM(IF(Period=$AN$2,IF(Site=$A$382,IF(Provider=$B402,J))))</f>
        <v>0</v>
      </c>
      <c r="AP402" s="26"/>
      <c r="AQ402" s="27">
        <f t="shared" si="234"/>
        <v>0</v>
      </c>
      <c r="AR402" s="27">
        <f t="shared" si="222"/>
        <v>0</v>
      </c>
      <c r="AS402" s="44"/>
      <c r="AT402" s="25">
        <f t="array" ref="AT402">SUM(IF(Period=$AT$2,IF(Site=$A$382,IF(Provider=$B402,I))))</f>
        <v>0</v>
      </c>
      <c r="AU402" s="26">
        <f t="array" ref="AU402">SUM(IF(Period=$AT$2,IF(Site=$A$382,IF(Provider=$B402,J))))</f>
        <v>0</v>
      </c>
      <c r="AV402" s="26"/>
      <c r="AW402" s="27">
        <f t="shared" si="235"/>
        <v>0</v>
      </c>
      <c r="AX402" s="27">
        <f t="shared" si="223"/>
        <v>0</v>
      </c>
      <c r="AY402" s="44"/>
      <c r="AZ402" s="25">
        <f t="array" ref="AZ402">SUM(IF(Period=$AZ$2,IF(Site=$A$382,IF(Provider=$B402,I))))</f>
        <v>0</v>
      </c>
      <c r="BA402" s="26">
        <f t="array" ref="BA402">SUM(IF(Period=$AZ$2,IF(Site=$A$382,IF(Provider=$B402,J))))</f>
        <v>0</v>
      </c>
      <c r="BB402" s="26"/>
      <c r="BC402" s="27">
        <f t="shared" si="236"/>
        <v>0</v>
      </c>
      <c r="BD402" s="27">
        <f t="shared" si="224"/>
        <v>0</v>
      </c>
      <c r="BE402" s="44"/>
      <c r="BF402" s="25">
        <f t="array" ref="BF402">SUM(IF(Period=$BF$2,IF(Site=$A$382,IF(Provider=$B402,I))))</f>
        <v>0</v>
      </c>
      <c r="BG402" s="26">
        <f t="array" ref="BG402">SUM(IF(Period=$BF$2,IF(Site=$A$382,IF(Provider=$B402,J))))</f>
        <v>0</v>
      </c>
      <c r="BH402" s="26"/>
      <c r="BI402" s="27">
        <f t="shared" si="237"/>
        <v>0</v>
      </c>
      <c r="BJ402" s="27">
        <f t="shared" si="225"/>
        <v>0</v>
      </c>
      <c r="BK402" s="44"/>
      <c r="BL402" s="25">
        <f t="array" ref="BL402">SUM(IF(Period=$BL$2,IF(Site=$A$382,IF(Provider=$B402,I))))</f>
        <v>0</v>
      </c>
      <c r="BM402" s="26">
        <f t="array" ref="BM402">SUM(IF(Period=$BL$2,IF(Site=$A$382,IF(Provider=$B402,J))))</f>
        <v>0</v>
      </c>
      <c r="BN402" s="26"/>
      <c r="BO402" s="27">
        <f t="shared" si="238"/>
        <v>0</v>
      </c>
      <c r="BP402" s="27">
        <f t="shared" si="226"/>
        <v>0</v>
      </c>
      <c r="BQ402" s="44"/>
      <c r="BR402" s="25">
        <f t="array" ref="BR402">SUM(IF(Period=$BR$2,IF(Site=$A$382,IF(Provider=$B402,I))))</f>
        <v>0</v>
      </c>
      <c r="BS402" s="26">
        <f t="array" ref="BS402">SUM(IF(Period=$BR$2,IF(Site=$A$382,IF(Provider=$B402,J))))</f>
        <v>0</v>
      </c>
      <c r="BT402" s="26"/>
      <c r="BU402" s="27">
        <f t="shared" si="239"/>
        <v>0</v>
      </c>
      <c r="BV402" s="27">
        <f t="shared" si="227"/>
        <v>0</v>
      </c>
    </row>
    <row r="403" spans="2:74" outlineLevel="1" x14ac:dyDescent="0.25">
      <c r="B403" s="20" t="s">
        <v>1038</v>
      </c>
      <c r="C403" s="44"/>
      <c r="D403" s="25">
        <f t="array" ref="D403">SUM(IF(Period=$D$2,IF(Site=$A$382,IF(Provider=$B403,I))))</f>
        <v>0</v>
      </c>
      <c r="E403" s="26">
        <f t="array" ref="E403">SUM(IF(Period=$D$2,IF(Site=$A$382,IF(Provider=$B403,J))))</f>
        <v>0</v>
      </c>
      <c r="F403" s="26"/>
      <c r="G403" s="27">
        <f t="shared" si="228"/>
        <v>0</v>
      </c>
      <c r="H403" s="27">
        <f t="shared" si="216"/>
        <v>0</v>
      </c>
      <c r="I403" s="44"/>
      <c r="J403" s="25">
        <f t="array" ref="J403">SUM(IF(Period=$J$2,IF(Site=$A$382,IF(Provider=$B403,I))))</f>
        <v>0</v>
      </c>
      <c r="K403" s="26">
        <f t="array" ref="K403">SUM(IF(Period=$J$2,IF(Site=$A$382,IF(Provider=$B403,J))))</f>
        <v>0</v>
      </c>
      <c r="L403" s="26"/>
      <c r="M403" s="27">
        <f t="shared" si="229"/>
        <v>0</v>
      </c>
      <c r="N403" s="27">
        <f t="shared" si="217"/>
        <v>0</v>
      </c>
      <c r="O403" s="44"/>
      <c r="P403" s="25">
        <f t="array" ref="P403">SUM(IF(Period=$P$2,IF(Site=$A$382,IF(Provider=$B403,I))))</f>
        <v>0</v>
      </c>
      <c r="Q403" s="26">
        <f t="array" ref="Q403">SUM(IF(Period=$P$2,IF(Site=$A$382,IF(Provider=$B403,J))))</f>
        <v>0</v>
      </c>
      <c r="R403" s="26"/>
      <c r="S403" s="27">
        <f t="shared" si="230"/>
        <v>0</v>
      </c>
      <c r="T403" s="27">
        <f t="shared" si="218"/>
        <v>0</v>
      </c>
      <c r="U403" s="44"/>
      <c r="V403" s="25">
        <f t="array" ref="V403">SUM(IF(Period=$V$2,IF(Site=$A$382,IF(Provider=$B403,I))))</f>
        <v>0</v>
      </c>
      <c r="W403" s="26">
        <f t="array" ref="W403">SUM(IF(Period=$V$2,IF(Site=$A$382,IF(Provider=$B403,J))))</f>
        <v>0</v>
      </c>
      <c r="X403" s="26"/>
      <c r="Y403" s="27">
        <f t="shared" si="231"/>
        <v>0</v>
      </c>
      <c r="Z403" s="27">
        <f t="shared" si="219"/>
        <v>0</v>
      </c>
      <c r="AA403" s="44"/>
      <c r="AB403" s="25">
        <f t="array" ref="AB403">SUM(IF(Period=$AB$2,IF(Site=$A$382,IF(Provider=$B403,I))))</f>
        <v>0</v>
      </c>
      <c r="AC403" s="26">
        <f t="array" ref="AC403">SUM(IF(Period=$AB$2,IF(Site=$A$382,IF(Provider=$B403,J))))</f>
        <v>0</v>
      </c>
      <c r="AD403" s="26"/>
      <c r="AE403" s="27">
        <f t="shared" si="232"/>
        <v>0</v>
      </c>
      <c r="AF403" s="27">
        <f t="shared" si="220"/>
        <v>0</v>
      </c>
      <c r="AG403" s="44"/>
      <c r="AH403" s="25">
        <f t="array" ref="AH403">SUM(IF(Period=$AH$2,IF(Site=$A$382,IF(Provider=$B403,I))))</f>
        <v>0</v>
      </c>
      <c r="AI403" s="26">
        <f t="array" ref="AI403">SUM(IF(Period=$AH$2,IF(Site=$A$382,IF(Provider=$B403,J))))</f>
        <v>0</v>
      </c>
      <c r="AJ403" s="26"/>
      <c r="AK403" s="27">
        <f t="shared" si="233"/>
        <v>0</v>
      </c>
      <c r="AL403" s="27">
        <f t="shared" si="221"/>
        <v>0</v>
      </c>
      <c r="AM403" s="44"/>
      <c r="AN403" s="25">
        <f t="array" ref="AN403">SUM(IF(Period=$AN$2,IF(Site=$A$382,IF(Provider=$B403,I))))</f>
        <v>0</v>
      </c>
      <c r="AO403" s="26">
        <f t="array" ref="AO403">SUM(IF(Period=$AN$2,IF(Site=$A$382,IF(Provider=$B403,J))))</f>
        <v>0</v>
      </c>
      <c r="AP403" s="26"/>
      <c r="AQ403" s="27">
        <f t="shared" si="234"/>
        <v>0</v>
      </c>
      <c r="AR403" s="27">
        <f t="shared" si="222"/>
        <v>0</v>
      </c>
      <c r="AS403" s="44"/>
      <c r="AT403" s="25">
        <f t="array" ref="AT403">SUM(IF(Period=$AT$2,IF(Site=$A$382,IF(Provider=$B403,I))))</f>
        <v>0</v>
      </c>
      <c r="AU403" s="26">
        <f t="array" ref="AU403">SUM(IF(Period=$AT$2,IF(Site=$A$382,IF(Provider=$B403,J))))</f>
        <v>0</v>
      </c>
      <c r="AV403" s="26"/>
      <c r="AW403" s="27">
        <f t="shared" si="235"/>
        <v>0</v>
      </c>
      <c r="AX403" s="27">
        <f t="shared" si="223"/>
        <v>0</v>
      </c>
      <c r="AY403" s="44"/>
      <c r="AZ403" s="25">
        <f t="array" ref="AZ403">SUM(IF(Period=$AZ$2,IF(Site=$A$382,IF(Provider=$B403,I))))</f>
        <v>0</v>
      </c>
      <c r="BA403" s="26">
        <f t="array" ref="BA403">SUM(IF(Period=$AZ$2,IF(Site=$A$382,IF(Provider=$B403,J))))</f>
        <v>0</v>
      </c>
      <c r="BB403" s="26"/>
      <c r="BC403" s="27">
        <f t="shared" si="236"/>
        <v>0</v>
      </c>
      <c r="BD403" s="27">
        <f t="shared" si="224"/>
        <v>0</v>
      </c>
      <c r="BE403" s="44"/>
      <c r="BF403" s="25">
        <f t="array" ref="BF403">SUM(IF(Period=$BF$2,IF(Site=$A$382,IF(Provider=$B403,I))))</f>
        <v>7</v>
      </c>
      <c r="BG403" s="26">
        <f t="array" ref="BG403">SUM(IF(Period=$BF$2,IF(Site=$A$382,IF(Provider=$B403,J))))</f>
        <v>8.28571428571429</v>
      </c>
      <c r="BH403" s="26"/>
      <c r="BI403" s="27">
        <f t="shared" si="237"/>
        <v>1.4913859604011322E-2</v>
      </c>
      <c r="BJ403" s="27">
        <f t="shared" si="225"/>
        <v>1.7946655114796717E-3</v>
      </c>
      <c r="BK403" s="44"/>
      <c r="BL403" s="25">
        <f t="array" ref="BL403">SUM(IF(Period=$BL$2,IF(Site=$A$382,IF(Provider=$B403,I))))</f>
        <v>56</v>
      </c>
      <c r="BM403" s="26">
        <f t="array" ref="BM403">SUM(IF(Period=$BL$2,IF(Site=$A$382,IF(Provider=$B403,J))))</f>
        <v>5.125</v>
      </c>
      <c r="BN403" s="26"/>
      <c r="BO403" s="27">
        <f t="shared" si="238"/>
        <v>7.7525661804430046E-2</v>
      </c>
      <c r="BP403" s="27">
        <f t="shared" si="226"/>
        <v>8.9232969561297143E-3</v>
      </c>
      <c r="BQ403" s="44"/>
      <c r="BR403" s="25">
        <f t="array" ref="BR403">SUM(IF(Period=$BR$2,IF(Site=$A$382,IF(Provider=$B403,I))))</f>
        <v>0</v>
      </c>
      <c r="BS403" s="26">
        <f t="array" ref="BS403">SUM(IF(Period=$BR$2,IF(Site=$A$382,IF(Provider=$B403,J))))</f>
        <v>0</v>
      </c>
      <c r="BT403" s="26"/>
      <c r="BU403" s="27">
        <f t="shared" si="239"/>
        <v>0</v>
      </c>
      <c r="BV403" s="27">
        <f t="shared" si="227"/>
        <v>0</v>
      </c>
    </row>
    <row r="404" spans="2:74" outlineLevel="1" x14ac:dyDescent="0.25">
      <c r="B404" s="20" t="s">
        <v>1035</v>
      </c>
      <c r="C404" s="44"/>
      <c r="D404" s="25">
        <f t="array" ref="D404">SUM(IF(Period=$D$2,IF(Site=$A$382,IF(Provider=$B404,I))))</f>
        <v>0</v>
      </c>
      <c r="E404" s="26">
        <f t="array" ref="E404">SUM(IF(Period=$D$2,IF(Site=$A$382,IF(Provider=$B404,J))))</f>
        <v>0</v>
      </c>
      <c r="F404" s="26"/>
      <c r="G404" s="27">
        <f t="shared" si="228"/>
        <v>0</v>
      </c>
      <c r="H404" s="27">
        <f t="shared" si="216"/>
        <v>0</v>
      </c>
      <c r="I404" s="44"/>
      <c r="J404" s="25">
        <f t="array" ref="J404">SUM(IF(Period=$J$2,IF(Site=$A$382,IF(Provider=$B404,I))))</f>
        <v>0</v>
      </c>
      <c r="K404" s="26">
        <f t="array" ref="K404">SUM(IF(Period=$J$2,IF(Site=$A$382,IF(Provider=$B404,J))))</f>
        <v>0</v>
      </c>
      <c r="L404" s="26"/>
      <c r="M404" s="27">
        <f t="shared" si="229"/>
        <v>0</v>
      </c>
      <c r="N404" s="27">
        <f t="shared" si="217"/>
        <v>0</v>
      </c>
      <c r="O404" s="44"/>
      <c r="P404" s="25">
        <f t="array" ref="P404">SUM(IF(Period=$P$2,IF(Site=$A$382,IF(Provider=$B404,I))))</f>
        <v>0</v>
      </c>
      <c r="Q404" s="26">
        <f t="array" ref="Q404">SUM(IF(Period=$P$2,IF(Site=$A$382,IF(Provider=$B404,J))))</f>
        <v>0</v>
      </c>
      <c r="R404" s="26"/>
      <c r="S404" s="27">
        <f t="shared" si="230"/>
        <v>0</v>
      </c>
      <c r="T404" s="27">
        <f t="shared" si="218"/>
        <v>0</v>
      </c>
      <c r="U404" s="44"/>
      <c r="V404" s="25">
        <f t="array" ref="V404">SUM(IF(Period=$V$2,IF(Site=$A$382,IF(Provider=$B404,I))))</f>
        <v>0</v>
      </c>
      <c r="W404" s="26">
        <f t="array" ref="W404">SUM(IF(Period=$V$2,IF(Site=$A$382,IF(Provider=$B404,J))))</f>
        <v>0</v>
      </c>
      <c r="X404" s="26"/>
      <c r="Y404" s="27">
        <f t="shared" si="231"/>
        <v>0</v>
      </c>
      <c r="Z404" s="27">
        <f t="shared" si="219"/>
        <v>0</v>
      </c>
      <c r="AA404" s="44"/>
      <c r="AB404" s="25">
        <f t="array" ref="AB404">SUM(IF(Period=$AB$2,IF(Site=$A$382,IF(Provider=$B404,I))))</f>
        <v>0</v>
      </c>
      <c r="AC404" s="26">
        <f t="array" ref="AC404">SUM(IF(Period=$AB$2,IF(Site=$A$382,IF(Provider=$B404,J))))</f>
        <v>0</v>
      </c>
      <c r="AD404" s="26"/>
      <c r="AE404" s="27">
        <f t="shared" si="232"/>
        <v>0</v>
      </c>
      <c r="AF404" s="27">
        <f t="shared" si="220"/>
        <v>0</v>
      </c>
      <c r="AG404" s="44"/>
      <c r="AH404" s="25">
        <f t="array" ref="AH404">SUM(IF(Period=$AH$2,IF(Site=$A$382,IF(Provider=$B404,I))))</f>
        <v>0</v>
      </c>
      <c r="AI404" s="26">
        <f t="array" ref="AI404">SUM(IF(Period=$AH$2,IF(Site=$A$382,IF(Provider=$B404,J))))</f>
        <v>0</v>
      </c>
      <c r="AJ404" s="26"/>
      <c r="AK404" s="27">
        <f t="shared" si="233"/>
        <v>0</v>
      </c>
      <c r="AL404" s="27">
        <f t="shared" si="221"/>
        <v>0</v>
      </c>
      <c r="AM404" s="44"/>
      <c r="AN404" s="25">
        <f t="array" ref="AN404">SUM(IF(Period=$AN$2,IF(Site=$A$382,IF(Provider=$B404,I))))</f>
        <v>0</v>
      </c>
      <c r="AO404" s="26">
        <f t="array" ref="AO404">SUM(IF(Period=$AN$2,IF(Site=$A$382,IF(Provider=$B404,J))))</f>
        <v>0</v>
      </c>
      <c r="AP404" s="26"/>
      <c r="AQ404" s="27">
        <f t="shared" si="234"/>
        <v>0</v>
      </c>
      <c r="AR404" s="27">
        <f t="shared" si="222"/>
        <v>0</v>
      </c>
      <c r="AS404" s="44"/>
      <c r="AT404" s="25">
        <f t="array" ref="AT404">SUM(IF(Period=$AT$2,IF(Site=$A$382,IF(Provider=$B404,I))))</f>
        <v>0</v>
      </c>
      <c r="AU404" s="26">
        <f t="array" ref="AU404">SUM(IF(Period=$AT$2,IF(Site=$A$382,IF(Provider=$B404,J))))</f>
        <v>0</v>
      </c>
      <c r="AV404" s="26"/>
      <c r="AW404" s="27">
        <f t="shared" si="235"/>
        <v>0</v>
      </c>
      <c r="AX404" s="27">
        <f t="shared" si="223"/>
        <v>0</v>
      </c>
      <c r="AY404" s="44"/>
      <c r="AZ404" s="25">
        <f t="array" ref="AZ404">SUM(IF(Period=$AZ$2,IF(Site=$A$382,IF(Provider=$B404,I))))</f>
        <v>0</v>
      </c>
      <c r="BA404" s="26">
        <f t="array" ref="BA404">SUM(IF(Period=$AZ$2,IF(Site=$A$382,IF(Provider=$B404,J))))</f>
        <v>0</v>
      </c>
      <c r="BB404" s="26"/>
      <c r="BC404" s="27">
        <f t="shared" si="236"/>
        <v>0</v>
      </c>
      <c r="BD404" s="27">
        <f t="shared" si="224"/>
        <v>0</v>
      </c>
      <c r="BE404" s="44"/>
      <c r="BF404" s="25">
        <f t="array" ref="BF404">SUM(IF(Period=$BF$2,IF(Site=$A$382,IF(Provider=$B404,I))))</f>
        <v>1</v>
      </c>
      <c r="BG404" s="26">
        <f t="array" ref="BG404">SUM(IF(Period=$BF$2,IF(Site=$A$382,IF(Provider=$B404,J))))</f>
        <v>0</v>
      </c>
      <c r="BH404" s="26"/>
      <c r="BI404" s="27">
        <f t="shared" si="237"/>
        <v>0</v>
      </c>
      <c r="BJ404" s="27">
        <f t="shared" si="225"/>
        <v>0</v>
      </c>
      <c r="BK404" s="44"/>
      <c r="BL404" s="25">
        <f t="array" ref="BL404">SUM(IF(Period=$BL$2,IF(Site=$A$382,IF(Provider=$B404,I))))</f>
        <v>0</v>
      </c>
      <c r="BM404" s="26">
        <f t="array" ref="BM404">SUM(IF(Period=$BL$2,IF(Site=$A$382,IF(Provider=$B404,J))))</f>
        <v>0</v>
      </c>
      <c r="BN404" s="26"/>
      <c r="BO404" s="27">
        <f t="shared" si="238"/>
        <v>0</v>
      </c>
      <c r="BP404" s="27">
        <f t="shared" si="226"/>
        <v>0</v>
      </c>
      <c r="BQ404" s="44"/>
      <c r="BR404" s="25">
        <f t="array" ref="BR404">SUM(IF(Period=$BR$2,IF(Site=$A$382,IF(Provider=$B404,I))))</f>
        <v>0</v>
      </c>
      <c r="BS404" s="26">
        <f t="array" ref="BS404">SUM(IF(Period=$BR$2,IF(Site=$A$382,IF(Provider=$B404,J))))</f>
        <v>0</v>
      </c>
      <c r="BT404" s="26"/>
      <c r="BU404" s="27">
        <f t="shared" si="239"/>
        <v>0</v>
      </c>
      <c r="BV404" s="27">
        <f t="shared" si="227"/>
        <v>0</v>
      </c>
    </row>
    <row r="405" spans="2:74" outlineLevel="1" x14ac:dyDescent="0.25">
      <c r="B405" s="20" t="s">
        <v>855</v>
      </c>
      <c r="C405" s="44"/>
      <c r="D405" s="25">
        <f t="array" ref="D405">SUM(IF(Period=$D$2,IF(Site=$A$382,IF(Provider=$B405,I))))</f>
        <v>0</v>
      </c>
      <c r="E405" s="26">
        <f t="array" ref="E405">SUM(IF(Period=$D$2,IF(Site=$A$382,IF(Provider=$B405,J))))</f>
        <v>0</v>
      </c>
      <c r="F405" s="26"/>
      <c r="G405" s="27">
        <f t="shared" si="228"/>
        <v>0</v>
      </c>
      <c r="H405" s="27">
        <f t="shared" si="216"/>
        <v>0</v>
      </c>
      <c r="I405" s="44"/>
      <c r="J405" s="25">
        <f t="array" ref="J405">SUM(IF(Period=$J$2,IF(Site=$A$382,IF(Provider=$B405,I))))</f>
        <v>0</v>
      </c>
      <c r="K405" s="26">
        <f t="array" ref="K405">SUM(IF(Period=$J$2,IF(Site=$A$382,IF(Provider=$B405,J))))</f>
        <v>0</v>
      </c>
      <c r="L405" s="26"/>
      <c r="M405" s="27">
        <f t="shared" si="229"/>
        <v>0</v>
      </c>
      <c r="N405" s="27">
        <f t="shared" si="217"/>
        <v>0</v>
      </c>
      <c r="O405" s="44"/>
      <c r="P405" s="25">
        <f t="array" ref="P405">SUM(IF(Period=$P$2,IF(Site=$A$382,IF(Provider=$B405,I))))</f>
        <v>0</v>
      </c>
      <c r="Q405" s="26">
        <f t="array" ref="Q405">SUM(IF(Period=$P$2,IF(Site=$A$382,IF(Provider=$B405,J))))</f>
        <v>0</v>
      </c>
      <c r="R405" s="26"/>
      <c r="S405" s="27">
        <f t="shared" si="230"/>
        <v>0</v>
      </c>
      <c r="T405" s="27">
        <f t="shared" si="218"/>
        <v>0</v>
      </c>
      <c r="U405" s="44"/>
      <c r="V405" s="25">
        <f t="array" ref="V405">SUM(IF(Period=$V$2,IF(Site=$A$382,IF(Provider=$B405,I))))</f>
        <v>0</v>
      </c>
      <c r="W405" s="26">
        <f t="array" ref="W405">SUM(IF(Period=$V$2,IF(Site=$A$382,IF(Provider=$B405,J))))</f>
        <v>0</v>
      </c>
      <c r="X405" s="26"/>
      <c r="Y405" s="27">
        <f t="shared" si="231"/>
        <v>0</v>
      </c>
      <c r="Z405" s="27">
        <f t="shared" si="219"/>
        <v>0</v>
      </c>
      <c r="AA405" s="44"/>
      <c r="AB405" s="25">
        <f t="array" ref="AB405">SUM(IF(Period=$AB$2,IF(Site=$A$382,IF(Provider=$B405,I))))</f>
        <v>1</v>
      </c>
      <c r="AC405" s="26">
        <f t="array" ref="AC405">SUM(IF(Period=$AB$2,IF(Site=$A$382,IF(Provider=$B405,J))))</f>
        <v>12</v>
      </c>
      <c r="AD405" s="26"/>
      <c r="AE405" s="27">
        <f t="shared" si="232"/>
        <v>3.0143180105501131E-3</v>
      </c>
      <c r="AF405" s="27">
        <f t="shared" si="220"/>
        <v>3.6099996991666915E-4</v>
      </c>
      <c r="AG405" s="44"/>
      <c r="AH405" s="25">
        <f t="array" ref="AH405">SUM(IF(Period=$AH$2,IF(Site=$A$382,IF(Provider=$B405,I))))</f>
        <v>0</v>
      </c>
      <c r="AI405" s="26">
        <f t="array" ref="AI405">SUM(IF(Period=$AH$2,IF(Site=$A$382,IF(Provider=$B405,J))))</f>
        <v>0</v>
      </c>
      <c r="AJ405" s="26"/>
      <c r="AK405" s="27">
        <f t="shared" si="233"/>
        <v>0</v>
      </c>
      <c r="AL405" s="27">
        <f t="shared" si="221"/>
        <v>0</v>
      </c>
      <c r="AM405" s="44"/>
      <c r="AN405" s="25">
        <f t="array" ref="AN405">SUM(IF(Period=$AN$2,IF(Site=$A$382,IF(Provider=$B405,I))))</f>
        <v>0</v>
      </c>
      <c r="AO405" s="26">
        <f t="array" ref="AO405">SUM(IF(Period=$AN$2,IF(Site=$A$382,IF(Provider=$B405,J))))</f>
        <v>0</v>
      </c>
      <c r="AP405" s="26"/>
      <c r="AQ405" s="27">
        <f t="shared" si="234"/>
        <v>0</v>
      </c>
      <c r="AR405" s="27">
        <f t="shared" si="222"/>
        <v>0</v>
      </c>
      <c r="AS405" s="44"/>
      <c r="AT405" s="25">
        <f t="array" ref="AT405">SUM(IF(Period=$AT$2,IF(Site=$A$382,IF(Provider=$B405,I))))</f>
        <v>0</v>
      </c>
      <c r="AU405" s="26">
        <f t="array" ref="AU405">SUM(IF(Period=$AT$2,IF(Site=$A$382,IF(Provider=$B405,J))))</f>
        <v>0</v>
      </c>
      <c r="AV405" s="26"/>
      <c r="AW405" s="27">
        <f t="shared" si="235"/>
        <v>0</v>
      </c>
      <c r="AX405" s="27">
        <f t="shared" si="223"/>
        <v>0</v>
      </c>
      <c r="AY405" s="44"/>
      <c r="AZ405" s="25">
        <f t="array" ref="AZ405">SUM(IF(Period=$AZ$2,IF(Site=$A$382,IF(Provider=$B405,I))))</f>
        <v>0</v>
      </c>
      <c r="BA405" s="26">
        <f t="array" ref="BA405">SUM(IF(Period=$AZ$2,IF(Site=$A$382,IF(Provider=$B405,J))))</f>
        <v>0</v>
      </c>
      <c r="BB405" s="26"/>
      <c r="BC405" s="27">
        <f t="shared" si="236"/>
        <v>0</v>
      </c>
      <c r="BD405" s="27">
        <f t="shared" si="224"/>
        <v>0</v>
      </c>
      <c r="BE405" s="44"/>
      <c r="BF405" s="25">
        <f t="array" ref="BF405">SUM(IF(Period=$BF$2,IF(Site=$A$382,IF(Provider=$B405,I))))</f>
        <v>0</v>
      </c>
      <c r="BG405" s="26">
        <f t="array" ref="BG405">SUM(IF(Period=$BF$2,IF(Site=$A$382,IF(Provider=$B405,J))))</f>
        <v>0</v>
      </c>
      <c r="BH405" s="26"/>
      <c r="BI405" s="27">
        <f t="shared" si="237"/>
        <v>0</v>
      </c>
      <c r="BJ405" s="27">
        <f t="shared" si="225"/>
        <v>0</v>
      </c>
      <c r="BK405" s="44"/>
      <c r="BL405" s="25">
        <f t="array" ref="BL405">SUM(IF(Period=$BL$2,IF(Site=$A$382,IF(Provider=$B405,I))))</f>
        <v>0</v>
      </c>
      <c r="BM405" s="26">
        <f t="array" ref="BM405">SUM(IF(Period=$BL$2,IF(Site=$A$382,IF(Provider=$B405,J))))</f>
        <v>0</v>
      </c>
      <c r="BN405" s="26"/>
      <c r="BO405" s="27">
        <f t="shared" si="238"/>
        <v>0</v>
      </c>
      <c r="BP405" s="27">
        <f t="shared" si="226"/>
        <v>0</v>
      </c>
      <c r="BQ405" s="44"/>
      <c r="BR405" s="25">
        <f t="array" ref="BR405">SUM(IF(Period=$BR$2,IF(Site=$A$382,IF(Provider=$B405,I))))</f>
        <v>0</v>
      </c>
      <c r="BS405" s="26">
        <f t="array" ref="BS405">SUM(IF(Period=$BR$2,IF(Site=$A$382,IF(Provider=$B405,J))))</f>
        <v>0</v>
      </c>
      <c r="BT405" s="26"/>
      <c r="BU405" s="27">
        <f t="shared" si="239"/>
        <v>0</v>
      </c>
      <c r="BV405" s="27">
        <f t="shared" si="227"/>
        <v>0</v>
      </c>
    </row>
    <row r="406" spans="2:74" outlineLevel="1" x14ac:dyDescent="0.25">
      <c r="B406" s="20" t="s">
        <v>915</v>
      </c>
      <c r="C406" s="44"/>
      <c r="D406" s="25">
        <f t="array" ref="D406">SUM(IF(Period=$D$2,IF(Site=$A$382,IF(Provider=$B406,I))))</f>
        <v>0</v>
      </c>
      <c r="E406" s="26">
        <f t="array" ref="E406">SUM(IF(Period=$D$2,IF(Site=$A$382,IF(Provider=$B406,J))))</f>
        <v>0</v>
      </c>
      <c r="F406" s="26"/>
      <c r="G406" s="27">
        <f t="shared" si="228"/>
        <v>0</v>
      </c>
      <c r="H406" s="27">
        <f t="shared" si="216"/>
        <v>0</v>
      </c>
      <c r="I406" s="44"/>
      <c r="J406" s="25">
        <f t="array" ref="J406">SUM(IF(Period=$J$2,IF(Site=$A$382,IF(Provider=$B406,I))))</f>
        <v>0</v>
      </c>
      <c r="K406" s="26">
        <f t="array" ref="K406">SUM(IF(Period=$J$2,IF(Site=$A$382,IF(Provider=$B406,J))))</f>
        <v>0</v>
      </c>
      <c r="L406" s="26"/>
      <c r="M406" s="27">
        <f t="shared" si="229"/>
        <v>0</v>
      </c>
      <c r="N406" s="27">
        <f t="shared" si="217"/>
        <v>0</v>
      </c>
      <c r="O406" s="44"/>
      <c r="P406" s="25">
        <f t="array" ref="P406">SUM(IF(Period=$P$2,IF(Site=$A$382,IF(Provider=$B406,I))))</f>
        <v>0</v>
      </c>
      <c r="Q406" s="26">
        <f t="array" ref="Q406">SUM(IF(Period=$P$2,IF(Site=$A$382,IF(Provider=$B406,J))))</f>
        <v>0</v>
      </c>
      <c r="R406" s="26"/>
      <c r="S406" s="27">
        <f t="shared" si="230"/>
        <v>0</v>
      </c>
      <c r="T406" s="27">
        <f t="shared" si="218"/>
        <v>0</v>
      </c>
      <c r="U406" s="44"/>
      <c r="V406" s="25">
        <f t="array" ref="V406">SUM(IF(Period=$V$2,IF(Site=$A$382,IF(Provider=$B406,I))))</f>
        <v>0</v>
      </c>
      <c r="W406" s="26">
        <f t="array" ref="W406">SUM(IF(Period=$V$2,IF(Site=$A$382,IF(Provider=$B406,J))))</f>
        <v>0</v>
      </c>
      <c r="X406" s="26"/>
      <c r="Y406" s="27">
        <f t="shared" si="231"/>
        <v>0</v>
      </c>
      <c r="Z406" s="27">
        <f t="shared" si="219"/>
        <v>0</v>
      </c>
      <c r="AA406" s="44"/>
      <c r="AB406" s="25">
        <f t="array" ref="AB406">SUM(IF(Period=$AB$2,IF(Site=$A$382,IF(Provider=$B406,I))))</f>
        <v>0</v>
      </c>
      <c r="AC406" s="26">
        <f t="array" ref="AC406">SUM(IF(Period=$AB$2,IF(Site=$A$382,IF(Provider=$B406,J))))</f>
        <v>0</v>
      </c>
      <c r="AD406" s="26"/>
      <c r="AE406" s="27">
        <f t="shared" si="232"/>
        <v>0</v>
      </c>
      <c r="AF406" s="27">
        <f t="shared" si="220"/>
        <v>0</v>
      </c>
      <c r="AG406" s="44"/>
      <c r="AH406" s="25">
        <f t="array" ref="AH406">SUM(IF(Period=$AH$2,IF(Site=$A$382,IF(Provider=$B406,I))))</f>
        <v>0</v>
      </c>
      <c r="AI406" s="26">
        <f t="array" ref="AI406">SUM(IF(Period=$AH$2,IF(Site=$A$382,IF(Provider=$B406,J))))</f>
        <v>0</v>
      </c>
      <c r="AJ406" s="26"/>
      <c r="AK406" s="27">
        <f t="shared" si="233"/>
        <v>0</v>
      </c>
      <c r="AL406" s="27">
        <f t="shared" si="221"/>
        <v>0</v>
      </c>
      <c r="AM406" s="44"/>
      <c r="AN406" s="25">
        <f t="array" ref="AN406">SUM(IF(Period=$AN$2,IF(Site=$A$382,IF(Provider=$B406,I))))</f>
        <v>5</v>
      </c>
      <c r="AO406" s="26">
        <f t="array" ref="AO406">SUM(IF(Period=$AN$2,IF(Site=$A$382,IF(Provider=$B406,J))))</f>
        <v>1.8</v>
      </c>
      <c r="AP406" s="26"/>
      <c r="AQ406" s="27">
        <f t="shared" si="234"/>
        <v>2.3778071334214002E-3</v>
      </c>
      <c r="AR406" s="27">
        <f t="shared" si="222"/>
        <v>2.8781579788935086E-4</v>
      </c>
      <c r="AS406" s="44"/>
      <c r="AT406" s="25">
        <f t="array" ref="AT406">SUM(IF(Period=$AT$2,IF(Site=$A$382,IF(Provider=$B406,I))))</f>
        <v>34</v>
      </c>
      <c r="AU406" s="26">
        <f t="array" ref="AU406">SUM(IF(Period=$AT$2,IF(Site=$A$382,IF(Provider=$B406,J))))</f>
        <v>7.0294117647058796</v>
      </c>
      <c r="AV406" s="26"/>
      <c r="AW406" s="27">
        <f t="shared" si="235"/>
        <v>6.2680304222397037E-2</v>
      </c>
      <c r="AX406" s="27">
        <f t="shared" si="223"/>
        <v>7.530642467782081E-3</v>
      </c>
      <c r="AY406" s="44"/>
      <c r="AZ406" s="25">
        <f t="array" ref="AZ406">SUM(IF(Period=$AZ$2,IF(Site=$A$382,IF(Provider=$B406,I))))</f>
        <v>0</v>
      </c>
      <c r="BA406" s="26">
        <f t="array" ref="BA406">SUM(IF(Period=$AZ$2,IF(Site=$A$382,IF(Provider=$B406,J))))</f>
        <v>0</v>
      </c>
      <c r="BB406" s="26"/>
      <c r="BC406" s="27">
        <f t="shared" si="236"/>
        <v>0</v>
      </c>
      <c r="BD406" s="27">
        <f t="shared" si="224"/>
        <v>0</v>
      </c>
      <c r="BE406" s="44"/>
      <c r="BF406" s="25">
        <f t="array" ref="BF406">SUM(IF(Period=$BF$2,IF(Site=$A$382,IF(Provider=$B406,I))))</f>
        <v>44</v>
      </c>
      <c r="BG406" s="26">
        <f t="array" ref="BG406">SUM(IF(Period=$BF$2,IF(Site=$A$382,IF(Provider=$B406,J))))</f>
        <v>16.068181818181799</v>
      </c>
      <c r="BH406" s="26"/>
      <c r="BI406" s="27">
        <f t="shared" si="237"/>
        <v>0.18179480586268942</v>
      </c>
      <c r="BJ406" s="27">
        <f t="shared" si="225"/>
        <v>2.1876353734760788E-2</v>
      </c>
      <c r="BK406" s="44"/>
      <c r="BL406" s="25">
        <f t="array" ref="BL406">SUM(IF(Period=$BL$2,IF(Site=$A$382,IF(Provider=$B406,I))))</f>
        <v>41</v>
      </c>
      <c r="BM406" s="26">
        <f t="array" ref="BM406">SUM(IF(Period=$BL$2,IF(Site=$A$382,IF(Provider=$B406,J))))</f>
        <v>11.4146341463415</v>
      </c>
      <c r="BN406" s="26"/>
      <c r="BO406" s="27">
        <f t="shared" si="238"/>
        <v>0.12641815235008144</v>
      </c>
      <c r="BP406" s="27">
        <f t="shared" si="226"/>
        <v>1.4550881447626202E-2</v>
      </c>
      <c r="BQ406" s="44"/>
      <c r="BR406" s="25">
        <f t="array" ref="BR406">SUM(IF(Period=$BR$2,IF(Site=$A$382,IF(Provider=$B406,I))))</f>
        <v>0</v>
      </c>
      <c r="BS406" s="26">
        <f t="array" ref="BS406">SUM(IF(Period=$BR$2,IF(Site=$A$382,IF(Provider=$B406,J))))</f>
        <v>0</v>
      </c>
      <c r="BT406" s="26"/>
      <c r="BU406" s="27">
        <f t="shared" si="239"/>
        <v>0</v>
      </c>
      <c r="BV406" s="27">
        <f t="shared" si="227"/>
        <v>0</v>
      </c>
    </row>
    <row r="407" spans="2:74" outlineLevel="1" x14ac:dyDescent="0.25">
      <c r="B407" s="20" t="s">
        <v>996</v>
      </c>
      <c r="C407" s="44"/>
      <c r="D407" s="25">
        <f t="array" ref="D407">SUM(IF(Period=$D$2,IF(Site=$A$382,IF(Provider=$B407,I))))</f>
        <v>0</v>
      </c>
      <c r="E407" s="26">
        <f t="array" ref="E407">SUM(IF(Period=$D$2,IF(Site=$A$382,IF(Provider=$B407,J))))</f>
        <v>0</v>
      </c>
      <c r="F407" s="26"/>
      <c r="G407" s="27">
        <f t="shared" si="228"/>
        <v>0</v>
      </c>
      <c r="H407" s="27">
        <f t="shared" si="216"/>
        <v>0</v>
      </c>
      <c r="I407" s="44"/>
      <c r="J407" s="25">
        <f t="array" ref="J407">SUM(IF(Period=$J$2,IF(Site=$A$382,IF(Provider=$B407,I))))</f>
        <v>0</v>
      </c>
      <c r="K407" s="26">
        <f t="array" ref="K407">SUM(IF(Period=$J$2,IF(Site=$A$382,IF(Provider=$B407,J))))</f>
        <v>0</v>
      </c>
      <c r="L407" s="26"/>
      <c r="M407" s="27">
        <f t="shared" si="229"/>
        <v>0</v>
      </c>
      <c r="N407" s="27">
        <f t="shared" si="217"/>
        <v>0</v>
      </c>
      <c r="O407" s="44"/>
      <c r="P407" s="25">
        <f t="array" ref="P407">SUM(IF(Period=$P$2,IF(Site=$A$382,IF(Provider=$B407,I))))</f>
        <v>0</v>
      </c>
      <c r="Q407" s="26">
        <f t="array" ref="Q407">SUM(IF(Period=$P$2,IF(Site=$A$382,IF(Provider=$B407,J))))</f>
        <v>0</v>
      </c>
      <c r="R407" s="26"/>
      <c r="S407" s="27">
        <f t="shared" si="230"/>
        <v>0</v>
      </c>
      <c r="T407" s="27">
        <f t="shared" si="218"/>
        <v>0</v>
      </c>
      <c r="U407" s="44"/>
      <c r="V407" s="25">
        <f t="array" ref="V407">SUM(IF(Period=$V$2,IF(Site=$A$382,IF(Provider=$B407,I))))</f>
        <v>0</v>
      </c>
      <c r="W407" s="26">
        <f t="array" ref="W407">SUM(IF(Period=$V$2,IF(Site=$A$382,IF(Provider=$B407,J))))</f>
        <v>0</v>
      </c>
      <c r="X407" s="26"/>
      <c r="Y407" s="27">
        <f t="shared" si="231"/>
        <v>0</v>
      </c>
      <c r="Z407" s="27">
        <f t="shared" si="219"/>
        <v>0</v>
      </c>
      <c r="AA407" s="44"/>
      <c r="AB407" s="25">
        <f t="array" ref="AB407">SUM(IF(Period=$AB$2,IF(Site=$A$382,IF(Provider=$B407,I))))</f>
        <v>0</v>
      </c>
      <c r="AC407" s="26">
        <f t="array" ref="AC407">SUM(IF(Period=$AB$2,IF(Site=$A$382,IF(Provider=$B407,J))))</f>
        <v>0</v>
      </c>
      <c r="AD407" s="26"/>
      <c r="AE407" s="27">
        <f t="shared" si="232"/>
        <v>0</v>
      </c>
      <c r="AF407" s="27">
        <f t="shared" si="220"/>
        <v>0</v>
      </c>
      <c r="AG407" s="44"/>
      <c r="AH407" s="25">
        <f t="array" ref="AH407">SUM(IF(Period=$AH$2,IF(Site=$A$382,IF(Provider=$B407,I))))</f>
        <v>0</v>
      </c>
      <c r="AI407" s="26">
        <f t="array" ref="AI407">SUM(IF(Period=$AH$2,IF(Site=$A$382,IF(Provider=$B407,J))))</f>
        <v>0</v>
      </c>
      <c r="AJ407" s="26"/>
      <c r="AK407" s="27">
        <f t="shared" si="233"/>
        <v>0</v>
      </c>
      <c r="AL407" s="27">
        <f t="shared" si="221"/>
        <v>0</v>
      </c>
      <c r="AM407" s="44"/>
      <c r="AN407" s="25">
        <f t="array" ref="AN407">SUM(IF(Period=$AN$2,IF(Site=$A$382,IF(Provider=$B407,I))))</f>
        <v>0</v>
      </c>
      <c r="AO407" s="26">
        <f t="array" ref="AO407">SUM(IF(Period=$AN$2,IF(Site=$A$382,IF(Provider=$B407,J))))</f>
        <v>0</v>
      </c>
      <c r="AP407" s="26"/>
      <c r="AQ407" s="27">
        <f t="shared" si="234"/>
        <v>0</v>
      </c>
      <c r="AR407" s="27">
        <f t="shared" si="222"/>
        <v>0</v>
      </c>
      <c r="AS407" s="44"/>
      <c r="AT407" s="25">
        <f t="array" ref="AT407">SUM(IF(Period=$AT$2,IF(Site=$A$382,IF(Provider=$B407,I))))</f>
        <v>44</v>
      </c>
      <c r="AU407" s="26">
        <f t="array" ref="AU407">SUM(IF(Period=$AT$2,IF(Site=$A$382,IF(Provider=$B407,J))))</f>
        <v>5.5454545454545503</v>
      </c>
      <c r="AV407" s="26"/>
      <c r="AW407" s="27">
        <f t="shared" si="235"/>
        <v>6.3991607658012123E-2</v>
      </c>
      <c r="AX407" s="27">
        <f t="shared" si="223"/>
        <v>7.6881872892838087E-3</v>
      </c>
      <c r="AY407" s="44"/>
      <c r="AZ407" s="25">
        <f t="array" ref="AZ407">SUM(IF(Period=$AZ$2,IF(Site=$A$382,IF(Provider=$B407,I))))</f>
        <v>0</v>
      </c>
      <c r="BA407" s="26">
        <f t="array" ref="BA407">SUM(IF(Period=$AZ$2,IF(Site=$A$382,IF(Provider=$B407,J))))</f>
        <v>0</v>
      </c>
      <c r="BB407" s="26"/>
      <c r="BC407" s="27">
        <f t="shared" si="236"/>
        <v>0</v>
      </c>
      <c r="BD407" s="27">
        <f t="shared" si="224"/>
        <v>0</v>
      </c>
      <c r="BE407" s="44"/>
      <c r="BF407" s="25">
        <f t="array" ref="BF407">SUM(IF(Period=$BF$2,IF(Site=$A$382,IF(Provider=$B407,I))))</f>
        <v>0</v>
      </c>
      <c r="BG407" s="26">
        <f t="array" ref="BG407">SUM(IF(Period=$BF$2,IF(Site=$A$382,IF(Provider=$B407,J))))</f>
        <v>0</v>
      </c>
      <c r="BH407" s="26"/>
      <c r="BI407" s="27">
        <f t="shared" si="237"/>
        <v>0</v>
      </c>
      <c r="BJ407" s="27">
        <f t="shared" si="225"/>
        <v>0</v>
      </c>
      <c r="BK407" s="44"/>
      <c r="BL407" s="25">
        <f t="array" ref="BL407">SUM(IF(Period=$BL$2,IF(Site=$A$382,IF(Provider=$B407,I))))</f>
        <v>0</v>
      </c>
      <c r="BM407" s="26">
        <f t="array" ref="BM407">SUM(IF(Period=$BL$2,IF(Site=$A$382,IF(Provider=$B407,J))))</f>
        <v>0</v>
      </c>
      <c r="BN407" s="26"/>
      <c r="BO407" s="27">
        <f t="shared" si="238"/>
        <v>0</v>
      </c>
      <c r="BP407" s="27">
        <f t="shared" si="226"/>
        <v>0</v>
      </c>
      <c r="BQ407" s="44"/>
      <c r="BR407" s="25">
        <f t="array" ref="BR407">SUM(IF(Period=$BR$2,IF(Site=$A$382,IF(Provider=$B407,I))))</f>
        <v>0</v>
      </c>
      <c r="BS407" s="26">
        <f t="array" ref="BS407">SUM(IF(Period=$BR$2,IF(Site=$A$382,IF(Provider=$B407,J))))</f>
        <v>0</v>
      </c>
      <c r="BT407" s="26"/>
      <c r="BU407" s="27">
        <f t="shared" si="239"/>
        <v>0</v>
      </c>
      <c r="BV407" s="27">
        <f t="shared" si="227"/>
        <v>0</v>
      </c>
    </row>
    <row r="408" spans="2:74" outlineLevel="1" x14ac:dyDescent="0.25">
      <c r="B408" s="20" t="s">
        <v>1133</v>
      </c>
      <c r="C408" s="44"/>
      <c r="D408" s="25">
        <f t="array" ref="D408">SUM(IF(Period=$D$2,IF(Site=$A$382,IF(Provider=$B408,I))))</f>
        <v>0</v>
      </c>
      <c r="E408" s="26">
        <f t="array" ref="E408">SUM(IF(Period=$D$2,IF(Site=$A$382,IF(Provider=$B408,J))))</f>
        <v>0</v>
      </c>
      <c r="F408" s="26"/>
      <c r="G408" s="27">
        <f t="shared" si="228"/>
        <v>0</v>
      </c>
      <c r="H408" s="27">
        <f t="shared" si="216"/>
        <v>0</v>
      </c>
      <c r="I408" s="44"/>
      <c r="J408" s="25">
        <f t="array" ref="J408">SUM(IF(Period=$J$2,IF(Site=$A$382,IF(Provider=$B408,I))))</f>
        <v>0</v>
      </c>
      <c r="K408" s="26">
        <f t="array" ref="K408">SUM(IF(Period=$J$2,IF(Site=$A$382,IF(Provider=$B408,J))))</f>
        <v>0</v>
      </c>
      <c r="L408" s="26"/>
      <c r="M408" s="27">
        <f t="shared" si="229"/>
        <v>0</v>
      </c>
      <c r="N408" s="27">
        <f t="shared" si="217"/>
        <v>0</v>
      </c>
      <c r="O408" s="44"/>
      <c r="P408" s="25">
        <f t="array" ref="P408">SUM(IF(Period=$P$2,IF(Site=$A$382,IF(Provider=$B408,I))))</f>
        <v>0</v>
      </c>
      <c r="Q408" s="26">
        <f t="array" ref="Q408">SUM(IF(Period=$P$2,IF(Site=$A$382,IF(Provider=$B408,J))))</f>
        <v>0</v>
      </c>
      <c r="R408" s="26"/>
      <c r="S408" s="27">
        <f t="shared" si="230"/>
        <v>0</v>
      </c>
      <c r="T408" s="27">
        <f t="shared" si="218"/>
        <v>0</v>
      </c>
      <c r="U408" s="44"/>
      <c r="V408" s="25">
        <f t="array" ref="V408">SUM(IF(Period=$V$2,IF(Site=$A$382,IF(Provider=$B408,I))))</f>
        <v>0</v>
      </c>
      <c r="W408" s="26">
        <f t="array" ref="W408">SUM(IF(Period=$V$2,IF(Site=$A$382,IF(Provider=$B408,J))))</f>
        <v>0</v>
      </c>
      <c r="X408" s="26"/>
      <c r="Y408" s="27">
        <f t="shared" si="231"/>
        <v>0</v>
      </c>
      <c r="Z408" s="27">
        <f t="shared" si="219"/>
        <v>0</v>
      </c>
      <c r="AA408" s="44"/>
      <c r="AB408" s="25">
        <f t="array" ref="AB408">SUM(IF(Period=$AB$2,IF(Site=$A$382,IF(Provider=$B408,I))))</f>
        <v>0</v>
      </c>
      <c r="AC408" s="26">
        <f t="array" ref="AC408">SUM(IF(Period=$AB$2,IF(Site=$A$382,IF(Provider=$B408,J))))</f>
        <v>0</v>
      </c>
      <c r="AD408" s="26"/>
      <c r="AE408" s="27">
        <f t="shared" si="232"/>
        <v>0</v>
      </c>
      <c r="AF408" s="27">
        <f t="shared" si="220"/>
        <v>0</v>
      </c>
      <c r="AG408" s="44"/>
      <c r="AH408" s="25">
        <f t="array" ref="AH408">SUM(IF(Period=$AH$2,IF(Site=$A$382,IF(Provider=$B408,I))))</f>
        <v>0</v>
      </c>
      <c r="AI408" s="26">
        <f t="array" ref="AI408">SUM(IF(Period=$AH$2,IF(Site=$A$382,IF(Provider=$B408,J))))</f>
        <v>0</v>
      </c>
      <c r="AJ408" s="26"/>
      <c r="AK408" s="27">
        <f t="shared" si="233"/>
        <v>0</v>
      </c>
      <c r="AL408" s="27">
        <f t="shared" si="221"/>
        <v>0</v>
      </c>
      <c r="AM408" s="44"/>
      <c r="AN408" s="25">
        <f t="array" ref="AN408">SUM(IF(Period=$AN$2,IF(Site=$A$382,IF(Provider=$B408,I))))</f>
        <v>0</v>
      </c>
      <c r="AO408" s="26">
        <f t="array" ref="AO408">SUM(IF(Period=$AN$2,IF(Site=$A$382,IF(Provider=$B408,J))))</f>
        <v>0</v>
      </c>
      <c r="AP408" s="26"/>
      <c r="AQ408" s="27">
        <f t="shared" si="234"/>
        <v>0</v>
      </c>
      <c r="AR408" s="27">
        <f t="shared" si="222"/>
        <v>0</v>
      </c>
      <c r="AS408" s="44"/>
      <c r="AT408" s="25">
        <f t="array" ref="AT408">SUM(IF(Period=$AT$2,IF(Site=$A$382,IF(Provider=$B408,I))))</f>
        <v>0</v>
      </c>
      <c r="AU408" s="26">
        <f t="array" ref="AU408">SUM(IF(Period=$AT$2,IF(Site=$A$382,IF(Provider=$B408,J))))</f>
        <v>0</v>
      </c>
      <c r="AV408" s="26"/>
      <c r="AW408" s="27">
        <f t="shared" si="235"/>
        <v>0</v>
      </c>
      <c r="AX408" s="27">
        <f t="shared" si="223"/>
        <v>0</v>
      </c>
      <c r="AY408" s="44"/>
      <c r="AZ408" s="25">
        <f t="array" ref="AZ408">SUM(IF(Period=$AZ$2,IF(Site=$A$382,IF(Provider=$B408,I))))</f>
        <v>0</v>
      </c>
      <c r="BA408" s="26">
        <f t="array" ref="BA408">SUM(IF(Period=$AZ$2,IF(Site=$A$382,IF(Provider=$B408,J))))</f>
        <v>0</v>
      </c>
      <c r="BB408" s="26"/>
      <c r="BC408" s="27">
        <f t="shared" si="236"/>
        <v>0</v>
      </c>
      <c r="BD408" s="27">
        <f t="shared" si="224"/>
        <v>0</v>
      </c>
      <c r="BE408" s="44"/>
      <c r="BF408" s="25">
        <f t="array" ref="BF408">SUM(IF(Period=$BF$2,IF(Site=$A$382,IF(Provider=$B408,I))))</f>
        <v>0</v>
      </c>
      <c r="BG408" s="26">
        <f t="array" ref="BG408">SUM(IF(Period=$BF$2,IF(Site=$A$382,IF(Provider=$B408,J))))</f>
        <v>0</v>
      </c>
      <c r="BH408" s="26"/>
      <c r="BI408" s="27">
        <f t="shared" si="237"/>
        <v>0</v>
      </c>
      <c r="BJ408" s="27">
        <f t="shared" si="225"/>
        <v>0</v>
      </c>
      <c r="BK408" s="44"/>
      <c r="BL408" s="25">
        <f t="array" ref="BL408">SUM(IF(Period=$BL$2,IF(Site=$A$382,IF(Provider=$B408,I))))</f>
        <v>0</v>
      </c>
      <c r="BM408" s="26">
        <f t="array" ref="BM408">SUM(IF(Period=$BL$2,IF(Site=$A$382,IF(Provider=$B408,J))))</f>
        <v>0</v>
      </c>
      <c r="BN408" s="26"/>
      <c r="BO408" s="27">
        <f t="shared" si="238"/>
        <v>0</v>
      </c>
      <c r="BP408" s="27">
        <f t="shared" si="226"/>
        <v>0</v>
      </c>
      <c r="BQ408" s="44"/>
      <c r="BR408" s="25">
        <f t="array" ref="BR408">SUM(IF(Period=$BR$2,IF(Site=$A$382,IF(Provider=$B408,I))))</f>
        <v>2</v>
      </c>
      <c r="BS408" s="26">
        <f t="array" ref="BS408">SUM(IF(Period=$BR$2,IF(Site=$A$382,IF(Provider=$B408,J))))</f>
        <v>11.5</v>
      </c>
      <c r="BT408" s="26"/>
      <c r="BU408" s="27">
        <f t="shared" si="239"/>
        <v>6.0975609756097563E-3</v>
      </c>
      <c r="BV408" s="27">
        <f t="shared" si="227"/>
        <v>6.7466486756035315E-4</v>
      </c>
    </row>
    <row r="409" spans="2:74" outlineLevel="1" x14ac:dyDescent="0.25">
      <c r="B409" s="20" t="s">
        <v>728</v>
      </c>
      <c r="C409" s="44"/>
      <c r="D409" s="25">
        <f t="array" ref="D409">SUM(IF(Period=$D$2,IF(Site=$A$382,IF(Provider=$B409,I))))</f>
        <v>65</v>
      </c>
      <c r="E409" s="26">
        <f t="array" ref="E409">SUM(IF(Period=$D$2,IF(Site=$A$382,IF(Provider=$B409,J))))</f>
        <v>6.615384615384615</v>
      </c>
      <c r="F409" s="26"/>
      <c r="G409" s="27">
        <f t="shared" si="228"/>
        <v>0.10823055625471935</v>
      </c>
      <c r="H409" s="27">
        <f t="shared" si="216"/>
        <v>1.2454021490427781E-2</v>
      </c>
      <c r="I409" s="44"/>
      <c r="J409" s="25">
        <f t="array" ref="J409">SUM(IF(Period=$J$2,IF(Site=$A$382,IF(Provider=$B409,I))))</f>
        <v>65</v>
      </c>
      <c r="K409" s="26">
        <f t="array" ref="K409">SUM(IF(Period=$J$2,IF(Site=$A$382,IF(Provider=$B409,J))))</f>
        <v>7.3692307692307688</v>
      </c>
      <c r="L409" s="26"/>
      <c r="M409" s="27">
        <f t="shared" si="229"/>
        <v>0.13044662309368191</v>
      </c>
      <c r="N409" s="27">
        <f t="shared" si="217"/>
        <v>1.4840288750503453E-2</v>
      </c>
      <c r="O409" s="44"/>
      <c r="P409" s="25">
        <f t="array" ref="P409">SUM(IF(Period=$P$2,IF(Site=$A$382,IF(Provider=$B409,I))))</f>
        <v>86</v>
      </c>
      <c r="Q409" s="26">
        <f t="array" ref="Q409">SUM(IF(Period=$P$2,IF(Site=$A$382,IF(Provider=$B409,J))))</f>
        <v>6.2906976744186043</v>
      </c>
      <c r="R409" s="26"/>
      <c r="S409" s="27">
        <f t="shared" si="230"/>
        <v>0.13990173260925781</v>
      </c>
      <c r="T409" s="27">
        <f t="shared" si="218"/>
        <v>1.55898795458475E-2</v>
      </c>
      <c r="U409" s="44"/>
      <c r="V409" s="25">
        <f t="array" ref="V409">SUM(IF(Period=$V$2,IF(Site=$A$382,IF(Provider=$B409,I))))</f>
        <v>93</v>
      </c>
      <c r="W409" s="26">
        <f t="array" ref="W409">SUM(IF(Period=$V$2,IF(Site=$A$382,IF(Provider=$B409,J))))</f>
        <v>3.913978494623656</v>
      </c>
      <c r="X409" s="26"/>
      <c r="Y409" s="27">
        <f t="shared" si="231"/>
        <v>9.5437860513896175E-2</v>
      </c>
      <c r="Z409" s="27">
        <f t="shared" si="219"/>
        <v>1.1008286457388253E-2</v>
      </c>
      <c r="AA409" s="44"/>
      <c r="AB409" s="25">
        <f t="array" ref="AB409">SUM(IF(Period=$AB$2,IF(Site=$A$382,IF(Provider=$B409,I))))</f>
        <v>78</v>
      </c>
      <c r="AC409" s="26">
        <f t="array" ref="AC409">SUM(IF(Period=$AB$2,IF(Site=$A$382,IF(Provider=$B409,J))))</f>
        <v>3.8333333333333335</v>
      </c>
      <c r="AD409" s="26"/>
      <c r="AE409" s="27">
        <f t="shared" si="232"/>
        <v>7.5106757096206983E-2</v>
      </c>
      <c r="AF409" s="27">
        <f t="shared" si="220"/>
        <v>8.9949159170903403E-3</v>
      </c>
      <c r="AG409" s="44"/>
      <c r="AH409" s="25">
        <f t="array" ref="AH409">SUM(IF(Period=$AH$2,IF(Site=$A$382,IF(Provider=$B409,I))))</f>
        <v>94</v>
      </c>
      <c r="AI409" s="26">
        <f t="array" ref="AI409">SUM(IF(Period=$AH$2,IF(Site=$A$382,IF(Provider=$B409,J))))</f>
        <v>6.7765957446808498</v>
      </c>
      <c r="AJ409" s="26"/>
      <c r="AK409" s="27">
        <f t="shared" si="233"/>
        <v>0.17655210643015518</v>
      </c>
      <c r="AL409" s="27">
        <f t="shared" si="221"/>
        <v>2.1691752366682554E-2</v>
      </c>
      <c r="AM409" s="44"/>
      <c r="AN409" s="25">
        <f t="array" ref="AN409">SUM(IF(Period=$AN$2,IF(Site=$A$382,IF(Provider=$B409,I))))</f>
        <v>66</v>
      </c>
      <c r="AO409" s="26">
        <f t="array" ref="AO409">SUM(IF(Period=$AN$2,IF(Site=$A$382,IF(Provider=$B409,J))))</f>
        <v>2.8636363636363602</v>
      </c>
      <c r="AP409" s="26"/>
      <c r="AQ409" s="27">
        <f t="shared" si="234"/>
        <v>4.9933949801849349E-2</v>
      </c>
      <c r="AR409" s="27">
        <f t="shared" si="222"/>
        <v>6.0441317556763604E-3</v>
      </c>
      <c r="AS409" s="44"/>
      <c r="AT409" s="25">
        <f t="array" ref="AT409">SUM(IF(Period=$AT$2,IF(Site=$A$382,IF(Provider=$B409,I))))</f>
        <v>37</v>
      </c>
      <c r="AU409" s="26">
        <f t="array" ref="AU409">SUM(IF(Period=$AT$2,IF(Site=$A$382,IF(Provider=$B409,J))))</f>
        <v>9.4594594594594597</v>
      </c>
      <c r="AV409" s="26"/>
      <c r="AW409" s="27">
        <f t="shared" si="235"/>
        <v>9.1791240493050097E-2</v>
      </c>
      <c r="AX409" s="27">
        <f t="shared" si="223"/>
        <v>1.1028137505120206E-2</v>
      </c>
      <c r="AY409" s="44"/>
      <c r="AZ409" s="25">
        <f t="array" ref="AZ409">SUM(IF(Period=$AZ$2,IF(Site=$A$382,IF(Provider=$B409,I))))</f>
        <v>68</v>
      </c>
      <c r="BA409" s="26">
        <f t="array" ref="BA409">SUM(IF(Period=$AZ$2,IF(Site=$A$382,IF(Provider=$B409,J))))</f>
        <v>4.9852941176470598</v>
      </c>
      <c r="BB409" s="26"/>
      <c r="BC409" s="27">
        <f t="shared" si="236"/>
        <v>9.1251682368775261E-2</v>
      </c>
      <c r="BD409" s="27">
        <f t="shared" si="224"/>
        <v>1.1046303235687055E-2</v>
      </c>
      <c r="BE409" s="44"/>
      <c r="BF409" s="25">
        <f t="array" ref="BF409">SUM(IF(Period=$BF$2,IF(Site=$A$382,IF(Provider=$B409,I))))</f>
        <v>57</v>
      </c>
      <c r="BG409" s="26">
        <f t="array" ref="BG409">SUM(IF(Period=$BF$2,IF(Site=$A$382,IF(Provider=$B409,J))))</f>
        <v>9.0526315789473699</v>
      </c>
      <c r="BH409" s="26"/>
      <c r="BI409" s="27">
        <f t="shared" si="237"/>
        <v>0.13268192337361792</v>
      </c>
      <c r="BJ409" s="27">
        <f t="shared" si="225"/>
        <v>1.5966334550405352E-2</v>
      </c>
      <c r="BK409" s="44"/>
      <c r="BL409" s="25">
        <f t="array" ref="BL409">SUM(IF(Period=$BL$2,IF(Site=$A$382,IF(Provider=$B409,I))))</f>
        <v>72</v>
      </c>
      <c r="BM409" s="26">
        <f t="array" ref="BM409">SUM(IF(Period=$BL$2,IF(Site=$A$382,IF(Provider=$B409,J))))</f>
        <v>9.75</v>
      </c>
      <c r="BN409" s="26"/>
      <c r="BO409" s="27">
        <f t="shared" si="238"/>
        <v>0.18962722852512157</v>
      </c>
      <c r="BP409" s="27">
        <f t="shared" si="226"/>
        <v>2.1826322171439233E-2</v>
      </c>
      <c r="BQ409" s="44"/>
      <c r="BR409" s="25">
        <f t="array" ref="BR409">SUM(IF(Period=$BR$2,IF(Site=$A$382,IF(Provider=$B409,I))))</f>
        <v>54</v>
      </c>
      <c r="BS409" s="26">
        <f t="array" ref="BS409">SUM(IF(Period=$BR$2,IF(Site=$A$382,IF(Provider=$B409,J))))</f>
        <v>3.81481481481481</v>
      </c>
      <c r="BT409" s="26"/>
      <c r="BU409" s="27">
        <f t="shared" si="239"/>
        <v>5.4612937433722093E-2</v>
      </c>
      <c r="BV409" s="27">
        <f t="shared" si="227"/>
        <v>6.0426505529318506E-3</v>
      </c>
    </row>
    <row r="410" spans="2:74" outlineLevel="1" x14ac:dyDescent="0.25">
      <c r="B410" s="20" t="s">
        <v>872</v>
      </c>
      <c r="C410" s="44"/>
      <c r="D410" s="25">
        <f t="array" ref="D410">SUM(IF(Period=$D$2,IF(Site=$A$382,IF(Provider=$B410,I))))</f>
        <v>0</v>
      </c>
      <c r="E410" s="26">
        <f t="array" ref="E410">SUM(IF(Period=$D$2,IF(Site=$A$382,IF(Provider=$B410,J))))</f>
        <v>0</v>
      </c>
      <c r="F410" s="26"/>
      <c r="G410" s="27">
        <f t="shared" si="228"/>
        <v>0</v>
      </c>
      <c r="H410" s="27">
        <f t="shared" si="216"/>
        <v>0</v>
      </c>
      <c r="I410" s="44"/>
      <c r="J410" s="25">
        <f t="array" ref="J410">SUM(IF(Period=$J$2,IF(Site=$A$382,IF(Provider=$B410,I))))</f>
        <v>0</v>
      </c>
      <c r="K410" s="26">
        <f t="array" ref="K410">SUM(IF(Period=$J$2,IF(Site=$A$382,IF(Provider=$B410,J))))</f>
        <v>0</v>
      </c>
      <c r="L410" s="26"/>
      <c r="M410" s="27">
        <f t="shared" si="229"/>
        <v>0</v>
      </c>
      <c r="N410" s="27">
        <f t="shared" si="217"/>
        <v>0</v>
      </c>
      <c r="O410" s="44"/>
      <c r="P410" s="25">
        <f t="array" ref="P410">SUM(IF(Period=$P$2,IF(Site=$A$382,IF(Provider=$B410,I))))</f>
        <v>0</v>
      </c>
      <c r="Q410" s="26">
        <f t="array" ref="Q410">SUM(IF(Period=$P$2,IF(Site=$A$382,IF(Provider=$B410,J))))</f>
        <v>0</v>
      </c>
      <c r="R410" s="26"/>
      <c r="S410" s="27">
        <f t="shared" si="230"/>
        <v>0</v>
      </c>
      <c r="T410" s="27">
        <f t="shared" si="218"/>
        <v>0</v>
      </c>
      <c r="U410" s="44"/>
      <c r="V410" s="25">
        <f t="array" ref="V410">SUM(IF(Period=$V$2,IF(Site=$A$382,IF(Provider=$B410,I))))</f>
        <v>122</v>
      </c>
      <c r="W410" s="26">
        <f t="array" ref="W410">SUM(IF(Period=$V$2,IF(Site=$A$382,IF(Provider=$B410,J))))</f>
        <v>4.3852459016393439</v>
      </c>
      <c r="X410" s="26"/>
      <c r="Y410" s="27">
        <f t="shared" si="231"/>
        <v>0.14027267960146828</v>
      </c>
      <c r="Z410" s="27">
        <f t="shared" si="219"/>
        <v>1.6179761688743723E-2</v>
      </c>
      <c r="AA410" s="44"/>
      <c r="AB410" s="25">
        <f t="array" ref="AB410">SUM(IF(Period=$AB$2,IF(Site=$A$382,IF(Provider=$B410,I))))</f>
        <v>123</v>
      </c>
      <c r="AC410" s="26">
        <f t="array" ref="AC410">SUM(IF(Period=$AB$2,IF(Site=$A$382,IF(Provider=$B410,J))))</f>
        <v>3.6341463414634148</v>
      </c>
      <c r="AD410" s="26"/>
      <c r="AE410" s="27">
        <f t="shared" si="232"/>
        <v>0.11228334589299171</v>
      </c>
      <c r="AF410" s="27">
        <f t="shared" si="220"/>
        <v>1.3447248879395928E-2</v>
      </c>
      <c r="AG410" s="44"/>
      <c r="AH410" s="25">
        <f t="array" ref="AH410">SUM(IF(Period=$AH$2,IF(Site=$A$382,IF(Provider=$B410,I))))</f>
        <v>59</v>
      </c>
      <c r="AI410" s="26">
        <f t="array" ref="AI410">SUM(IF(Period=$AH$2,IF(Site=$A$382,IF(Provider=$B410,J))))</f>
        <v>3.20338983050847</v>
      </c>
      <c r="AJ410" s="26"/>
      <c r="AK410" s="27">
        <f t="shared" si="233"/>
        <v>5.238359201773829E-2</v>
      </c>
      <c r="AL410" s="27">
        <f t="shared" si="221"/>
        <v>6.4360144384662445E-3</v>
      </c>
      <c r="AM410" s="44"/>
      <c r="AN410" s="25">
        <f t="array" ref="AN410">SUM(IF(Period=$AN$2,IF(Site=$A$382,IF(Provider=$B410,I))))</f>
        <v>72</v>
      </c>
      <c r="AO410" s="26">
        <f t="array" ref="AO410">SUM(IF(Period=$AN$2,IF(Site=$A$382,IF(Provider=$B410,J))))</f>
        <v>3.9027777777777799</v>
      </c>
      <c r="AP410" s="26"/>
      <c r="AQ410" s="27">
        <f t="shared" si="234"/>
        <v>7.4240422721268198E-2</v>
      </c>
      <c r="AR410" s="27">
        <f t="shared" si="222"/>
        <v>8.9862488007675136E-3</v>
      </c>
      <c r="AS410" s="44"/>
      <c r="AT410" s="25">
        <f t="array" ref="AT410">SUM(IF(Period=$AT$2,IF(Site=$A$382,IF(Provider=$B410,I))))</f>
        <v>27</v>
      </c>
      <c r="AU410" s="26">
        <f t="array" ref="AU410">SUM(IF(Period=$AT$2,IF(Site=$A$382,IF(Provider=$B410,J))))</f>
        <v>4.7407407407407396</v>
      </c>
      <c r="AV410" s="26"/>
      <c r="AW410" s="27">
        <f t="shared" si="235"/>
        <v>3.3569367951744027E-2</v>
      </c>
      <c r="AX410" s="27">
        <f t="shared" si="223"/>
        <v>4.0331474304439599E-3</v>
      </c>
      <c r="AY410" s="44"/>
      <c r="AZ410" s="25">
        <f t="array" ref="AZ410">SUM(IF(Period=$AZ$2,IF(Site=$A$382,IF(Provider=$B410,I))))</f>
        <v>0</v>
      </c>
      <c r="BA410" s="26">
        <f t="array" ref="BA410">SUM(IF(Period=$AZ$2,IF(Site=$A$382,IF(Provider=$B410,J))))</f>
        <v>0</v>
      </c>
      <c r="BB410" s="26"/>
      <c r="BC410" s="27">
        <f t="shared" si="236"/>
        <v>0</v>
      </c>
      <c r="BD410" s="27">
        <f t="shared" si="224"/>
        <v>0</v>
      </c>
      <c r="BE410" s="44"/>
      <c r="BF410" s="25">
        <f t="array" ref="BF410">SUM(IF(Period=$BF$2,IF(Site=$A$382,IF(Provider=$B410,I))))</f>
        <v>0</v>
      </c>
      <c r="BG410" s="26">
        <f t="array" ref="BG410">SUM(IF(Period=$BF$2,IF(Site=$A$382,IF(Provider=$B410,J))))</f>
        <v>0</v>
      </c>
      <c r="BH410" s="26"/>
      <c r="BI410" s="27">
        <f t="shared" si="237"/>
        <v>0</v>
      </c>
      <c r="BJ410" s="27">
        <f t="shared" si="225"/>
        <v>0</v>
      </c>
      <c r="BK410" s="44"/>
      <c r="BL410" s="25">
        <f t="array" ref="BL410">SUM(IF(Period=$BL$2,IF(Site=$A$382,IF(Provider=$B410,I))))</f>
        <v>0</v>
      </c>
      <c r="BM410" s="26">
        <f t="array" ref="BM410">SUM(IF(Period=$BL$2,IF(Site=$A$382,IF(Provider=$B410,J))))</f>
        <v>0</v>
      </c>
      <c r="BN410" s="26"/>
      <c r="BO410" s="27">
        <f t="shared" si="238"/>
        <v>0</v>
      </c>
      <c r="BP410" s="27">
        <f t="shared" si="226"/>
        <v>0</v>
      </c>
      <c r="BQ410" s="44"/>
      <c r="BR410" s="25">
        <f t="array" ref="BR410">SUM(IF(Period=$BR$2,IF(Site=$A$382,IF(Provider=$B410,I))))</f>
        <v>0</v>
      </c>
      <c r="BS410" s="26">
        <f t="array" ref="BS410">SUM(IF(Period=$BR$2,IF(Site=$A$382,IF(Provider=$B410,J))))</f>
        <v>0</v>
      </c>
      <c r="BT410" s="26"/>
      <c r="BU410" s="27">
        <f t="shared" si="239"/>
        <v>0</v>
      </c>
      <c r="BV410" s="27">
        <f t="shared" si="227"/>
        <v>0</v>
      </c>
    </row>
    <row r="411" spans="2:74" outlineLevel="1" x14ac:dyDescent="0.25">
      <c r="B411" s="20" t="s">
        <v>111</v>
      </c>
      <c r="C411" s="44"/>
      <c r="D411" s="25">
        <f t="array" ref="D411">SUM(IF(Period=$D$2,IF(Site=$A$382,IF(Provider=$B411,I))))</f>
        <v>0</v>
      </c>
      <c r="E411" s="26">
        <f t="array" ref="E411">SUM(IF(Period=$D$2,IF(Site=$A$382,IF(Provider=$B411,J))))</f>
        <v>0</v>
      </c>
      <c r="F411" s="26"/>
      <c r="G411" s="27">
        <f t="shared" si="228"/>
        <v>0</v>
      </c>
      <c r="H411" s="27">
        <f t="shared" si="216"/>
        <v>0</v>
      </c>
      <c r="I411" s="44"/>
      <c r="J411" s="25">
        <f t="array" ref="J411">SUM(IF(Period=$J$2,IF(Site=$A$382,IF(Provider=$B411,I))))</f>
        <v>0</v>
      </c>
      <c r="K411" s="26">
        <f t="array" ref="K411">SUM(IF(Period=$J$2,IF(Site=$A$382,IF(Provider=$B411,J))))</f>
        <v>0</v>
      </c>
      <c r="L411" s="26"/>
      <c r="M411" s="27">
        <f t="shared" si="229"/>
        <v>0</v>
      </c>
      <c r="N411" s="27">
        <f t="shared" si="217"/>
        <v>0</v>
      </c>
      <c r="O411" s="44"/>
      <c r="P411" s="25">
        <f t="array" ref="P411">SUM(IF(Period=$P$2,IF(Site=$A$382,IF(Provider=$B411,I))))</f>
        <v>0</v>
      </c>
      <c r="Q411" s="26">
        <f t="array" ref="Q411">SUM(IF(Period=$P$2,IF(Site=$A$382,IF(Provider=$B411,J))))</f>
        <v>0</v>
      </c>
      <c r="R411" s="26"/>
      <c r="S411" s="27">
        <f t="shared" si="230"/>
        <v>0</v>
      </c>
      <c r="T411" s="27">
        <f t="shared" si="218"/>
        <v>0</v>
      </c>
      <c r="U411" s="44"/>
      <c r="V411" s="25">
        <f t="array" ref="V411">SUM(IF(Period=$V$2,IF(Site=$A$382,IF(Provider=$B411,I))))</f>
        <v>0</v>
      </c>
      <c r="W411" s="26">
        <f t="array" ref="W411">SUM(IF(Period=$V$2,IF(Site=$A$382,IF(Provider=$B411,J))))</f>
        <v>0</v>
      </c>
      <c r="X411" s="26"/>
      <c r="Y411" s="27">
        <f t="shared" si="231"/>
        <v>0</v>
      </c>
      <c r="Z411" s="27">
        <f t="shared" si="219"/>
        <v>0</v>
      </c>
      <c r="AA411" s="44"/>
      <c r="AB411" s="25">
        <f t="array" ref="AB411">SUM(IF(Period=$AB$2,IF(Site=$A$382,IF(Provider=$B411,I))))</f>
        <v>0</v>
      </c>
      <c r="AC411" s="26">
        <f t="array" ref="AC411">SUM(IF(Period=$AB$2,IF(Site=$A$382,IF(Provider=$B411,J))))</f>
        <v>0</v>
      </c>
      <c r="AD411" s="26"/>
      <c r="AE411" s="27">
        <f t="shared" si="232"/>
        <v>0</v>
      </c>
      <c r="AF411" s="27">
        <f t="shared" si="220"/>
        <v>0</v>
      </c>
      <c r="AG411" s="44"/>
      <c r="AH411" s="25">
        <f t="array" ref="AH411">SUM(IF(Period=$AH$2,IF(Site=$A$382,IF(Provider=$B411,I))))</f>
        <v>0</v>
      </c>
      <c r="AI411" s="26">
        <f t="array" ref="AI411">SUM(IF(Period=$AH$2,IF(Site=$A$382,IF(Provider=$B411,J))))</f>
        <v>0</v>
      </c>
      <c r="AJ411" s="26"/>
      <c r="AK411" s="27">
        <f t="shared" si="233"/>
        <v>0</v>
      </c>
      <c r="AL411" s="27">
        <f t="shared" si="221"/>
        <v>0</v>
      </c>
      <c r="AM411" s="44"/>
      <c r="AN411" s="25">
        <f t="array" ref="AN411">SUM(IF(Period=$AN$2,IF(Site=$A$382,IF(Provider=$B411,I))))</f>
        <v>1</v>
      </c>
      <c r="AO411" s="26">
        <f t="array" ref="AO411">SUM(IF(Period=$AN$2,IF(Site=$A$382,IF(Provider=$B411,J))))</f>
        <v>0</v>
      </c>
      <c r="AP411" s="26"/>
      <c r="AQ411" s="27">
        <f t="shared" si="234"/>
        <v>0</v>
      </c>
      <c r="AR411" s="27">
        <f t="shared" si="222"/>
        <v>0</v>
      </c>
      <c r="AS411" s="44"/>
      <c r="AT411" s="25">
        <f t="array" ref="AT411">SUM(IF(Period=$AT$2,IF(Site=$A$382,IF(Provider=$B411,I))))</f>
        <v>0</v>
      </c>
      <c r="AU411" s="26">
        <f t="array" ref="AU411">SUM(IF(Period=$AT$2,IF(Site=$A$382,IF(Provider=$B411,J))))</f>
        <v>0</v>
      </c>
      <c r="AV411" s="26"/>
      <c r="AW411" s="27">
        <f t="shared" si="235"/>
        <v>0</v>
      </c>
      <c r="AX411" s="27">
        <f t="shared" si="223"/>
        <v>0</v>
      </c>
      <c r="AY411" s="44"/>
      <c r="AZ411" s="25">
        <f t="array" ref="AZ411">SUM(IF(Period=$AZ$2,IF(Site=$A$382,IF(Provider=$B411,I))))</f>
        <v>1</v>
      </c>
      <c r="BA411" s="26">
        <f t="array" ref="BA411">SUM(IF(Period=$AZ$2,IF(Site=$A$382,IF(Provider=$B411,J))))</f>
        <v>13</v>
      </c>
      <c r="BB411" s="26"/>
      <c r="BC411" s="27">
        <f t="shared" si="236"/>
        <v>3.4993270524899056E-3</v>
      </c>
      <c r="BD411" s="27">
        <f t="shared" si="224"/>
        <v>4.2360454886115548E-4</v>
      </c>
      <c r="BE411" s="44"/>
      <c r="BF411" s="25">
        <f t="array" ref="BF411">SUM(IF(Period=$BF$2,IF(Site=$A$382,IF(Provider=$B411,I))))</f>
        <v>1</v>
      </c>
      <c r="BG411" s="26">
        <f t="array" ref="BG411">SUM(IF(Period=$BF$2,IF(Site=$A$382,IF(Provider=$B411,J))))</f>
        <v>9</v>
      </c>
      <c r="BH411" s="26"/>
      <c r="BI411" s="27">
        <f t="shared" si="237"/>
        <v>2.3142195937258937E-3</v>
      </c>
      <c r="BJ411" s="27">
        <f t="shared" si="225"/>
        <v>2.784825793675351E-4</v>
      </c>
      <c r="BK411" s="44"/>
      <c r="BL411" s="25">
        <f t="array" ref="BL411">SUM(IF(Period=$BL$2,IF(Site=$A$382,IF(Provider=$B411,I))))</f>
        <v>0</v>
      </c>
      <c r="BM411" s="26">
        <f t="array" ref="BM411">SUM(IF(Period=$BL$2,IF(Site=$A$382,IF(Provider=$B411,J))))</f>
        <v>0</v>
      </c>
      <c r="BN411" s="26"/>
      <c r="BO411" s="27">
        <f t="shared" si="238"/>
        <v>0</v>
      </c>
      <c r="BP411" s="27">
        <f t="shared" si="226"/>
        <v>0</v>
      </c>
      <c r="BQ411" s="44"/>
      <c r="BR411" s="25">
        <f t="array" ref="BR411">SUM(IF(Period=$BR$2,IF(Site=$A$382,IF(Provider=$B411,I))))</f>
        <v>0</v>
      </c>
      <c r="BS411" s="26">
        <f t="array" ref="BS411">SUM(IF(Period=$BR$2,IF(Site=$A$382,IF(Provider=$B411,J))))</f>
        <v>0</v>
      </c>
      <c r="BT411" s="26"/>
      <c r="BU411" s="27">
        <f t="shared" si="239"/>
        <v>0</v>
      </c>
      <c r="BV411" s="27">
        <f t="shared" si="227"/>
        <v>0</v>
      </c>
    </row>
    <row r="412" spans="2:74" outlineLevel="1" x14ac:dyDescent="0.25">
      <c r="B412" s="20" t="s">
        <v>794</v>
      </c>
      <c r="C412" s="44"/>
      <c r="D412" s="25">
        <f t="array" ref="D412">SUM(IF(Period=$D$2,IF(Site=$A$382,IF(Provider=$B412,I))))</f>
        <v>0</v>
      </c>
      <c r="E412" s="26">
        <f t="array" ref="E412">SUM(IF(Period=$D$2,IF(Site=$A$382,IF(Provider=$B412,J))))</f>
        <v>0</v>
      </c>
      <c r="F412" s="26"/>
      <c r="G412" s="27">
        <f t="shared" si="228"/>
        <v>0</v>
      </c>
      <c r="H412" s="27">
        <f t="shared" si="216"/>
        <v>0</v>
      </c>
      <c r="I412" s="44"/>
      <c r="J412" s="25">
        <f t="array" ref="J412">SUM(IF(Period=$J$2,IF(Site=$A$382,IF(Provider=$B412,I))))</f>
        <v>0</v>
      </c>
      <c r="K412" s="26">
        <f t="array" ref="K412">SUM(IF(Period=$J$2,IF(Site=$A$382,IF(Provider=$B412,J))))</f>
        <v>0</v>
      </c>
      <c r="L412" s="26"/>
      <c r="M412" s="27">
        <f t="shared" si="229"/>
        <v>0</v>
      </c>
      <c r="N412" s="27">
        <f t="shared" si="217"/>
        <v>0</v>
      </c>
      <c r="O412" s="44"/>
      <c r="P412" s="25">
        <f t="array" ref="P412">SUM(IF(Period=$P$2,IF(Site=$A$382,IF(Provider=$B412,I))))</f>
        <v>0</v>
      </c>
      <c r="Q412" s="26">
        <f t="array" ref="Q412">SUM(IF(Period=$P$2,IF(Site=$A$382,IF(Provider=$B412,J))))</f>
        <v>0</v>
      </c>
      <c r="R412" s="26"/>
      <c r="S412" s="27">
        <f t="shared" si="230"/>
        <v>0</v>
      </c>
      <c r="T412" s="27">
        <f t="shared" si="218"/>
        <v>0</v>
      </c>
      <c r="U412" s="44"/>
      <c r="V412" s="25">
        <f t="array" ref="V412">SUM(IF(Period=$V$2,IF(Site=$A$382,IF(Provider=$B412,I))))</f>
        <v>0</v>
      </c>
      <c r="W412" s="26">
        <f t="array" ref="W412">SUM(IF(Period=$V$2,IF(Site=$A$382,IF(Provider=$B412,J))))</f>
        <v>0</v>
      </c>
      <c r="X412" s="26"/>
      <c r="Y412" s="27">
        <f t="shared" si="231"/>
        <v>0</v>
      </c>
      <c r="Z412" s="27">
        <f t="shared" si="219"/>
        <v>0</v>
      </c>
      <c r="AA412" s="44"/>
      <c r="AB412" s="25">
        <f t="array" ref="AB412">SUM(IF(Period=$AB$2,IF(Site=$A$382,IF(Provider=$B412,I))))</f>
        <v>0</v>
      </c>
      <c r="AC412" s="26">
        <f t="array" ref="AC412">SUM(IF(Period=$AB$2,IF(Site=$A$382,IF(Provider=$B412,J))))</f>
        <v>0</v>
      </c>
      <c r="AD412" s="26"/>
      <c r="AE412" s="27">
        <f t="shared" si="232"/>
        <v>0</v>
      </c>
      <c r="AF412" s="27">
        <f t="shared" si="220"/>
        <v>0</v>
      </c>
      <c r="AG412" s="44"/>
      <c r="AH412" s="25">
        <f t="array" ref="AH412">SUM(IF(Period=$AH$2,IF(Site=$A$382,IF(Provider=$B412,I))))</f>
        <v>1</v>
      </c>
      <c r="AI412" s="26">
        <f t="array" ref="AI412">SUM(IF(Period=$AH$2,IF(Site=$A$382,IF(Provider=$B412,J))))</f>
        <v>16</v>
      </c>
      <c r="AJ412" s="26"/>
      <c r="AK412" s="27">
        <f t="shared" si="233"/>
        <v>4.434589800443459E-3</v>
      </c>
      <c r="AL412" s="27">
        <f t="shared" si="221"/>
        <v>5.4484778315058236E-4</v>
      </c>
      <c r="AM412" s="44"/>
      <c r="AN412" s="25">
        <f t="array" ref="AN412">SUM(IF(Period=$AN$2,IF(Site=$A$382,IF(Provider=$B412,I))))</f>
        <v>0</v>
      </c>
      <c r="AO412" s="26">
        <f t="array" ref="AO412">SUM(IF(Period=$AN$2,IF(Site=$A$382,IF(Provider=$B412,J))))</f>
        <v>0</v>
      </c>
      <c r="AP412" s="26"/>
      <c r="AQ412" s="27">
        <f t="shared" si="234"/>
        <v>0</v>
      </c>
      <c r="AR412" s="27">
        <f t="shared" si="222"/>
        <v>0</v>
      </c>
      <c r="AS412" s="44"/>
      <c r="AT412" s="25">
        <f t="array" ref="AT412">SUM(IF(Period=$AT$2,IF(Site=$A$382,IF(Provider=$B412,I))))</f>
        <v>0</v>
      </c>
      <c r="AU412" s="26">
        <f t="array" ref="AU412">SUM(IF(Period=$AT$2,IF(Site=$A$382,IF(Provider=$B412,J))))</f>
        <v>0</v>
      </c>
      <c r="AV412" s="26"/>
      <c r="AW412" s="27">
        <f t="shared" si="235"/>
        <v>0</v>
      </c>
      <c r="AX412" s="27">
        <f t="shared" si="223"/>
        <v>0</v>
      </c>
      <c r="AY412" s="44"/>
      <c r="AZ412" s="25">
        <f t="array" ref="AZ412">SUM(IF(Period=$AZ$2,IF(Site=$A$382,IF(Provider=$B412,I))))</f>
        <v>0</v>
      </c>
      <c r="BA412" s="26">
        <f t="array" ref="BA412">SUM(IF(Period=$AZ$2,IF(Site=$A$382,IF(Provider=$B412,J))))</f>
        <v>0</v>
      </c>
      <c r="BB412" s="26"/>
      <c r="BC412" s="27">
        <f t="shared" si="236"/>
        <v>0</v>
      </c>
      <c r="BD412" s="27">
        <f t="shared" si="224"/>
        <v>0</v>
      </c>
      <c r="BE412" s="44"/>
      <c r="BF412" s="25">
        <f t="array" ref="BF412">SUM(IF(Period=$BF$2,IF(Site=$A$382,IF(Provider=$B412,I))))</f>
        <v>0</v>
      </c>
      <c r="BG412" s="26">
        <f t="array" ref="BG412">SUM(IF(Period=$BF$2,IF(Site=$A$382,IF(Provider=$B412,J))))</f>
        <v>0</v>
      </c>
      <c r="BH412" s="26"/>
      <c r="BI412" s="27">
        <f t="shared" si="237"/>
        <v>0</v>
      </c>
      <c r="BJ412" s="27">
        <f t="shared" si="225"/>
        <v>0</v>
      </c>
      <c r="BK412" s="44"/>
      <c r="BL412" s="25">
        <f t="array" ref="BL412">SUM(IF(Period=$BL$2,IF(Site=$A$382,IF(Provider=$B412,I))))</f>
        <v>0</v>
      </c>
      <c r="BM412" s="26">
        <f t="array" ref="BM412">SUM(IF(Period=$BL$2,IF(Site=$A$382,IF(Provider=$B412,J))))</f>
        <v>0</v>
      </c>
      <c r="BN412" s="26"/>
      <c r="BO412" s="27">
        <f t="shared" si="238"/>
        <v>0</v>
      </c>
      <c r="BP412" s="27">
        <f t="shared" si="226"/>
        <v>0</v>
      </c>
      <c r="BQ412" s="44"/>
      <c r="BR412" s="25">
        <f t="array" ref="BR412">SUM(IF(Period=$BR$2,IF(Site=$A$382,IF(Provider=$B412,I))))</f>
        <v>0</v>
      </c>
      <c r="BS412" s="26">
        <f t="array" ref="BS412">SUM(IF(Period=$BR$2,IF(Site=$A$382,IF(Provider=$B412,J))))</f>
        <v>0</v>
      </c>
      <c r="BT412" s="26"/>
      <c r="BU412" s="27">
        <f t="shared" si="239"/>
        <v>0</v>
      </c>
      <c r="BV412" s="27">
        <f t="shared" si="227"/>
        <v>0</v>
      </c>
    </row>
    <row r="413" spans="2:74" outlineLevel="1" x14ac:dyDescent="0.25">
      <c r="B413" s="20" t="s">
        <v>908</v>
      </c>
      <c r="C413" s="44"/>
      <c r="D413" s="25">
        <f t="array" ref="D413">SUM(IF(Period=$D$2,IF(Site=$A$382,IF(Provider=$B413,I))))</f>
        <v>0</v>
      </c>
      <c r="E413" s="26">
        <f t="array" ref="E413">SUM(IF(Period=$D$2,IF(Site=$A$382,IF(Provider=$B413,J))))</f>
        <v>0</v>
      </c>
      <c r="F413" s="26"/>
      <c r="G413" s="27">
        <f t="shared" si="228"/>
        <v>0</v>
      </c>
      <c r="H413" s="27">
        <f t="shared" si="216"/>
        <v>0</v>
      </c>
      <c r="I413" s="44"/>
      <c r="J413" s="25">
        <f t="array" ref="J413">SUM(IF(Period=$J$2,IF(Site=$A$382,IF(Provider=$B413,I))))</f>
        <v>0</v>
      </c>
      <c r="K413" s="26">
        <f t="array" ref="K413">SUM(IF(Period=$J$2,IF(Site=$A$382,IF(Provider=$B413,J))))</f>
        <v>0</v>
      </c>
      <c r="L413" s="26"/>
      <c r="M413" s="27">
        <f t="shared" si="229"/>
        <v>0</v>
      </c>
      <c r="N413" s="27">
        <f t="shared" si="217"/>
        <v>0</v>
      </c>
      <c r="O413" s="44"/>
      <c r="P413" s="25">
        <f t="array" ref="P413">SUM(IF(Period=$P$2,IF(Site=$A$382,IF(Provider=$B413,I))))</f>
        <v>0</v>
      </c>
      <c r="Q413" s="26">
        <f t="array" ref="Q413">SUM(IF(Period=$P$2,IF(Site=$A$382,IF(Provider=$B413,J))))</f>
        <v>0</v>
      </c>
      <c r="R413" s="26"/>
      <c r="S413" s="27">
        <f t="shared" si="230"/>
        <v>0</v>
      </c>
      <c r="T413" s="27">
        <f t="shared" si="218"/>
        <v>0</v>
      </c>
      <c r="U413" s="44"/>
      <c r="V413" s="25">
        <f t="array" ref="V413">SUM(IF(Period=$V$2,IF(Site=$A$382,IF(Provider=$B413,I))))</f>
        <v>0</v>
      </c>
      <c r="W413" s="26">
        <f t="array" ref="W413">SUM(IF(Period=$V$2,IF(Site=$A$382,IF(Provider=$B413,J))))</f>
        <v>0</v>
      </c>
      <c r="X413" s="26"/>
      <c r="Y413" s="27">
        <f t="shared" si="231"/>
        <v>0</v>
      </c>
      <c r="Z413" s="27">
        <f t="shared" si="219"/>
        <v>0</v>
      </c>
      <c r="AA413" s="44"/>
      <c r="AB413" s="25">
        <f t="array" ref="AB413">SUM(IF(Period=$AB$2,IF(Site=$A$382,IF(Provider=$B413,I))))</f>
        <v>0</v>
      </c>
      <c r="AC413" s="26">
        <f t="array" ref="AC413">SUM(IF(Period=$AB$2,IF(Site=$A$382,IF(Provider=$B413,J))))</f>
        <v>0</v>
      </c>
      <c r="AD413" s="26"/>
      <c r="AE413" s="27">
        <f t="shared" si="232"/>
        <v>0</v>
      </c>
      <c r="AF413" s="27">
        <f t="shared" si="220"/>
        <v>0</v>
      </c>
      <c r="AG413" s="44"/>
      <c r="AH413" s="25">
        <f t="array" ref="AH413">SUM(IF(Period=$AH$2,IF(Site=$A$382,IF(Provider=$B413,I))))</f>
        <v>1</v>
      </c>
      <c r="AI413" s="26">
        <f t="array" ref="AI413">SUM(IF(Period=$AH$2,IF(Site=$A$382,IF(Provider=$B413,J))))</f>
        <v>13</v>
      </c>
      <c r="AJ413" s="26"/>
      <c r="AK413" s="27">
        <f t="shared" si="233"/>
        <v>3.6031042128603103E-3</v>
      </c>
      <c r="AL413" s="27">
        <f t="shared" si="221"/>
        <v>4.4268882380984814E-4</v>
      </c>
      <c r="AM413" s="44"/>
      <c r="AN413" s="25">
        <f t="array" ref="AN413">SUM(IF(Period=$AN$2,IF(Site=$A$382,IF(Provider=$B413,I))))</f>
        <v>2</v>
      </c>
      <c r="AO413" s="26">
        <f t="array" ref="AO413">SUM(IF(Period=$AN$2,IF(Site=$A$382,IF(Provider=$B413,J))))</f>
        <v>10.5</v>
      </c>
      <c r="AP413" s="26"/>
      <c r="AQ413" s="27">
        <f t="shared" si="234"/>
        <v>5.548216644649934E-3</v>
      </c>
      <c r="AR413" s="27">
        <f t="shared" si="222"/>
        <v>6.7157019507515191E-4</v>
      </c>
      <c r="AS413" s="44"/>
      <c r="AT413" s="25">
        <f t="array" ref="AT413">SUM(IF(Period=$AT$2,IF(Site=$A$382,IF(Provider=$B413,I))))</f>
        <v>0</v>
      </c>
      <c r="AU413" s="26">
        <f t="array" ref="AU413">SUM(IF(Period=$AT$2,IF(Site=$A$382,IF(Provider=$B413,J))))</f>
        <v>0</v>
      </c>
      <c r="AV413" s="26"/>
      <c r="AW413" s="27">
        <f t="shared" si="235"/>
        <v>0</v>
      </c>
      <c r="AX413" s="27">
        <f t="shared" si="223"/>
        <v>0</v>
      </c>
      <c r="AY413" s="44"/>
      <c r="AZ413" s="25">
        <f t="array" ref="AZ413">SUM(IF(Period=$AZ$2,IF(Site=$A$382,IF(Provider=$B413,I))))</f>
        <v>1</v>
      </c>
      <c r="BA413" s="26">
        <f t="array" ref="BA413">SUM(IF(Period=$AZ$2,IF(Site=$A$382,IF(Provider=$B413,J))))</f>
        <v>2</v>
      </c>
      <c r="BB413" s="26"/>
      <c r="BC413" s="27">
        <f t="shared" si="236"/>
        <v>5.3835800807537008E-4</v>
      </c>
      <c r="BD413" s="27">
        <f t="shared" si="224"/>
        <v>6.5169930594023918E-5</v>
      </c>
      <c r="BE413" s="44"/>
      <c r="BF413" s="25">
        <f t="array" ref="BF413">SUM(IF(Period=$BF$2,IF(Site=$A$382,IF(Provider=$B413,I))))</f>
        <v>2</v>
      </c>
      <c r="BG413" s="26">
        <f t="array" ref="BG413">SUM(IF(Period=$BF$2,IF(Site=$A$382,IF(Provider=$B413,J))))</f>
        <v>5</v>
      </c>
      <c r="BH413" s="26"/>
      <c r="BI413" s="27">
        <f t="shared" si="237"/>
        <v>2.5713551041398816E-3</v>
      </c>
      <c r="BJ413" s="27">
        <f t="shared" si="225"/>
        <v>3.0942508818615011E-4</v>
      </c>
      <c r="BK413" s="44"/>
      <c r="BL413" s="25">
        <f t="array" ref="BL413">SUM(IF(Period=$BL$2,IF(Site=$A$382,IF(Provider=$B413,I))))</f>
        <v>4</v>
      </c>
      <c r="BM413" s="26">
        <f t="array" ref="BM413">SUM(IF(Period=$BL$2,IF(Site=$A$382,IF(Provider=$B413,J))))</f>
        <v>3.5</v>
      </c>
      <c r="BN413" s="26"/>
      <c r="BO413" s="27">
        <f t="shared" si="238"/>
        <v>3.7817396002160996E-3</v>
      </c>
      <c r="BP413" s="27">
        <f t="shared" si="226"/>
        <v>4.3528277834779089E-4</v>
      </c>
      <c r="BQ413" s="44"/>
      <c r="BR413" s="25">
        <f t="array" ref="BR413">SUM(IF(Period=$BR$2,IF(Site=$A$382,IF(Provider=$B413,I))))</f>
        <v>4</v>
      </c>
      <c r="BS413" s="26">
        <f t="array" ref="BS413">SUM(IF(Period=$BR$2,IF(Site=$A$382,IF(Provider=$B413,J))))</f>
        <v>0</v>
      </c>
      <c r="BT413" s="26"/>
      <c r="BU413" s="27">
        <f t="shared" si="239"/>
        <v>0</v>
      </c>
      <c r="BV413" s="27">
        <f t="shared" si="227"/>
        <v>0</v>
      </c>
    </row>
    <row r="414" spans="2:74" outlineLevel="1" x14ac:dyDescent="0.25">
      <c r="B414" s="20" t="s">
        <v>900</v>
      </c>
      <c r="C414" s="44"/>
      <c r="D414" s="25">
        <f t="array" ref="D414">SUM(IF(Period=$D$2,IF(Site=$A$382,IF(Provider=$B414,I))))</f>
        <v>0</v>
      </c>
      <c r="E414" s="26">
        <f t="array" ref="E414">SUM(IF(Period=$D$2,IF(Site=$A$382,IF(Provider=$B414,J))))</f>
        <v>0</v>
      </c>
      <c r="F414" s="26"/>
      <c r="G414" s="27">
        <f t="shared" si="228"/>
        <v>0</v>
      </c>
      <c r="H414" s="27">
        <f t="shared" si="216"/>
        <v>0</v>
      </c>
      <c r="I414" s="44"/>
      <c r="J414" s="25">
        <f t="array" ref="J414">SUM(IF(Period=$J$2,IF(Site=$A$382,IF(Provider=$B414,I))))</f>
        <v>0</v>
      </c>
      <c r="K414" s="26">
        <f t="array" ref="K414">SUM(IF(Period=$J$2,IF(Site=$A$382,IF(Provider=$B414,J))))</f>
        <v>0</v>
      </c>
      <c r="L414" s="26"/>
      <c r="M414" s="27">
        <f t="shared" si="229"/>
        <v>0</v>
      </c>
      <c r="N414" s="27">
        <f t="shared" si="217"/>
        <v>0</v>
      </c>
      <c r="O414" s="44"/>
      <c r="P414" s="25">
        <f t="array" ref="P414">SUM(IF(Period=$P$2,IF(Site=$A$382,IF(Provider=$B414,I))))</f>
        <v>0</v>
      </c>
      <c r="Q414" s="26">
        <f t="array" ref="Q414">SUM(IF(Period=$P$2,IF(Site=$A$382,IF(Provider=$B414,J))))</f>
        <v>0</v>
      </c>
      <c r="R414" s="26"/>
      <c r="S414" s="27">
        <f t="shared" si="230"/>
        <v>0</v>
      </c>
      <c r="T414" s="27">
        <f t="shared" si="218"/>
        <v>0</v>
      </c>
      <c r="U414" s="44"/>
      <c r="V414" s="25">
        <f t="array" ref="V414">SUM(IF(Period=$V$2,IF(Site=$A$382,IF(Provider=$B414,I))))</f>
        <v>0</v>
      </c>
      <c r="W414" s="26">
        <f t="array" ref="W414">SUM(IF(Period=$V$2,IF(Site=$A$382,IF(Provider=$B414,J))))</f>
        <v>0</v>
      </c>
      <c r="X414" s="26"/>
      <c r="Y414" s="27">
        <f t="shared" si="231"/>
        <v>0</v>
      </c>
      <c r="Z414" s="27">
        <f t="shared" si="219"/>
        <v>0</v>
      </c>
      <c r="AA414" s="44"/>
      <c r="AB414" s="25">
        <f t="array" ref="AB414">SUM(IF(Period=$AB$2,IF(Site=$A$382,IF(Provider=$B414,I))))</f>
        <v>1</v>
      </c>
      <c r="AC414" s="26">
        <f t="array" ref="AC414">SUM(IF(Period=$AB$2,IF(Site=$A$382,IF(Provider=$B414,J))))</f>
        <v>24</v>
      </c>
      <c r="AD414" s="26"/>
      <c r="AE414" s="27">
        <f t="shared" si="232"/>
        <v>6.0286360211002261E-3</v>
      </c>
      <c r="AF414" s="27">
        <f t="shared" si="220"/>
        <v>7.2199993983333829E-4</v>
      </c>
      <c r="AG414" s="44"/>
      <c r="AH414" s="25">
        <f t="array" ref="AH414">SUM(IF(Period=$AH$2,IF(Site=$A$382,IF(Provider=$B414,I))))</f>
        <v>0</v>
      </c>
      <c r="AI414" s="26">
        <f t="array" ref="AI414">SUM(IF(Period=$AH$2,IF(Site=$A$382,IF(Provider=$B414,J))))</f>
        <v>0</v>
      </c>
      <c r="AJ414" s="26"/>
      <c r="AK414" s="27">
        <f t="shared" si="233"/>
        <v>0</v>
      </c>
      <c r="AL414" s="27">
        <f t="shared" si="221"/>
        <v>0</v>
      </c>
      <c r="AM414" s="44"/>
      <c r="AN414" s="25">
        <f t="array" ref="AN414">SUM(IF(Period=$AN$2,IF(Site=$A$382,IF(Provider=$B414,I))))</f>
        <v>0</v>
      </c>
      <c r="AO414" s="26">
        <f t="array" ref="AO414">SUM(IF(Period=$AN$2,IF(Site=$A$382,IF(Provider=$B414,J))))</f>
        <v>0</v>
      </c>
      <c r="AP414" s="26"/>
      <c r="AQ414" s="27">
        <f t="shared" si="234"/>
        <v>0</v>
      </c>
      <c r="AR414" s="27">
        <f t="shared" si="222"/>
        <v>0</v>
      </c>
      <c r="AS414" s="44"/>
      <c r="AT414" s="25">
        <f t="array" ref="AT414">SUM(IF(Period=$AT$2,IF(Site=$A$382,IF(Provider=$B414,I))))</f>
        <v>0</v>
      </c>
      <c r="AU414" s="26">
        <f t="array" ref="AU414">SUM(IF(Period=$AT$2,IF(Site=$A$382,IF(Provider=$B414,J))))</f>
        <v>0</v>
      </c>
      <c r="AV414" s="26"/>
      <c r="AW414" s="27">
        <f t="shared" si="235"/>
        <v>0</v>
      </c>
      <c r="AX414" s="27">
        <f t="shared" si="223"/>
        <v>0</v>
      </c>
      <c r="AY414" s="44"/>
      <c r="AZ414" s="25">
        <f t="array" ref="AZ414">SUM(IF(Period=$AZ$2,IF(Site=$A$382,IF(Provider=$B414,I))))</f>
        <v>0</v>
      </c>
      <c r="BA414" s="26">
        <f t="array" ref="BA414">SUM(IF(Period=$AZ$2,IF(Site=$A$382,IF(Provider=$B414,J))))</f>
        <v>0</v>
      </c>
      <c r="BB414" s="26"/>
      <c r="BC414" s="27">
        <f t="shared" si="236"/>
        <v>0</v>
      </c>
      <c r="BD414" s="27">
        <f t="shared" si="224"/>
        <v>0</v>
      </c>
      <c r="BE414" s="44"/>
      <c r="BF414" s="25">
        <f t="array" ref="BF414">SUM(IF(Period=$BF$2,IF(Site=$A$382,IF(Provider=$B414,I))))</f>
        <v>0</v>
      </c>
      <c r="BG414" s="26">
        <f t="array" ref="BG414">SUM(IF(Period=$BF$2,IF(Site=$A$382,IF(Provider=$B414,J))))</f>
        <v>0</v>
      </c>
      <c r="BH414" s="26"/>
      <c r="BI414" s="27">
        <f t="shared" si="237"/>
        <v>0</v>
      </c>
      <c r="BJ414" s="27">
        <f t="shared" si="225"/>
        <v>0</v>
      </c>
      <c r="BK414" s="44"/>
      <c r="BL414" s="25">
        <f t="array" ref="BL414">SUM(IF(Period=$BL$2,IF(Site=$A$382,IF(Provider=$B414,I))))</f>
        <v>0</v>
      </c>
      <c r="BM414" s="26">
        <f t="array" ref="BM414">SUM(IF(Period=$BL$2,IF(Site=$A$382,IF(Provider=$B414,J))))</f>
        <v>0</v>
      </c>
      <c r="BN414" s="26"/>
      <c r="BO414" s="27">
        <f t="shared" si="238"/>
        <v>0</v>
      </c>
      <c r="BP414" s="27">
        <f t="shared" si="226"/>
        <v>0</v>
      </c>
      <c r="BQ414" s="44"/>
      <c r="BR414" s="25">
        <f t="array" ref="BR414">SUM(IF(Period=$BR$2,IF(Site=$A$382,IF(Provider=$B414,I))))</f>
        <v>0</v>
      </c>
      <c r="BS414" s="26">
        <f t="array" ref="BS414">SUM(IF(Period=$BR$2,IF(Site=$A$382,IF(Provider=$B414,J))))</f>
        <v>0</v>
      </c>
      <c r="BT414" s="26"/>
      <c r="BU414" s="27">
        <f t="shared" si="239"/>
        <v>0</v>
      </c>
      <c r="BV414" s="27">
        <f t="shared" si="227"/>
        <v>0</v>
      </c>
    </row>
    <row r="415" spans="2:74" outlineLevel="1" x14ac:dyDescent="0.25">
      <c r="B415" s="20" t="s">
        <v>820</v>
      </c>
      <c r="C415" s="44"/>
      <c r="D415" s="25">
        <f t="array" ref="D415">SUM(IF(Period=$D$2,IF(Site=$A$382,IF(Provider=$B415,I))))</f>
        <v>0</v>
      </c>
      <c r="E415" s="26">
        <f t="array" ref="E415">SUM(IF(Period=$D$2,IF(Site=$A$382,IF(Provider=$B415,J))))</f>
        <v>0</v>
      </c>
      <c r="F415" s="26"/>
      <c r="G415" s="27">
        <f t="shared" si="228"/>
        <v>0</v>
      </c>
      <c r="H415" s="27">
        <f t="shared" si="216"/>
        <v>0</v>
      </c>
      <c r="I415" s="44"/>
      <c r="J415" s="25">
        <f t="array" ref="J415">SUM(IF(Period=$J$2,IF(Site=$A$382,IF(Provider=$B415,I))))</f>
        <v>24</v>
      </c>
      <c r="K415" s="26">
        <f t="array" ref="K415">SUM(IF(Period=$J$2,IF(Site=$A$382,IF(Provider=$B415,J))))</f>
        <v>6.5</v>
      </c>
      <c r="L415" s="26"/>
      <c r="M415" s="27">
        <f t="shared" si="229"/>
        <v>4.2483660130718956E-2</v>
      </c>
      <c r="N415" s="27">
        <f t="shared" si="217"/>
        <v>4.8331629333581184E-3</v>
      </c>
      <c r="O415" s="44"/>
      <c r="P415" s="25">
        <f t="array" ref="P415">SUM(IF(Period=$P$2,IF(Site=$A$382,IF(Provider=$B415,I))))</f>
        <v>1</v>
      </c>
      <c r="Q415" s="26">
        <f t="array" ref="Q415">SUM(IF(Period=$P$2,IF(Site=$A$382,IF(Provider=$B415,J))))</f>
        <v>0</v>
      </c>
      <c r="R415" s="26"/>
      <c r="S415" s="27">
        <f t="shared" si="230"/>
        <v>0</v>
      </c>
      <c r="T415" s="27">
        <f t="shared" si="218"/>
        <v>0</v>
      </c>
      <c r="U415" s="44"/>
      <c r="V415" s="25">
        <f t="array" ref="V415">SUM(IF(Period=$V$2,IF(Site=$A$382,IF(Provider=$B415,I))))</f>
        <v>0</v>
      </c>
      <c r="W415" s="26">
        <f t="array" ref="W415">SUM(IF(Period=$V$2,IF(Site=$A$382,IF(Provider=$B415,J))))</f>
        <v>0</v>
      </c>
      <c r="X415" s="26"/>
      <c r="Y415" s="27">
        <f t="shared" si="231"/>
        <v>0</v>
      </c>
      <c r="Z415" s="27">
        <f t="shared" si="219"/>
        <v>0</v>
      </c>
      <c r="AA415" s="44"/>
      <c r="AB415" s="25">
        <f t="array" ref="AB415">SUM(IF(Period=$AB$2,IF(Site=$A$382,IF(Provider=$B415,I))))</f>
        <v>0</v>
      </c>
      <c r="AC415" s="26">
        <f t="array" ref="AC415">SUM(IF(Period=$AB$2,IF(Site=$A$382,IF(Provider=$B415,J))))</f>
        <v>0</v>
      </c>
      <c r="AD415" s="26"/>
      <c r="AE415" s="27">
        <f t="shared" si="232"/>
        <v>0</v>
      </c>
      <c r="AF415" s="27">
        <f t="shared" si="220"/>
        <v>0</v>
      </c>
      <c r="AG415" s="44"/>
      <c r="AH415" s="25">
        <f t="array" ref="AH415">SUM(IF(Period=$AH$2,IF(Site=$A$382,IF(Provider=$B415,I))))</f>
        <v>0</v>
      </c>
      <c r="AI415" s="26">
        <f t="array" ref="AI415">SUM(IF(Period=$AH$2,IF(Site=$A$382,IF(Provider=$B415,J))))</f>
        <v>0</v>
      </c>
      <c r="AJ415" s="26"/>
      <c r="AK415" s="27">
        <f t="shared" si="233"/>
        <v>0</v>
      </c>
      <c r="AL415" s="27">
        <f t="shared" si="221"/>
        <v>0</v>
      </c>
      <c r="AM415" s="44"/>
      <c r="AN415" s="25">
        <f t="array" ref="AN415">SUM(IF(Period=$AN$2,IF(Site=$A$382,IF(Provider=$B415,I))))</f>
        <v>0</v>
      </c>
      <c r="AO415" s="26">
        <f t="array" ref="AO415">SUM(IF(Period=$AN$2,IF(Site=$A$382,IF(Provider=$B415,J))))</f>
        <v>0</v>
      </c>
      <c r="AP415" s="26"/>
      <c r="AQ415" s="27">
        <f t="shared" si="234"/>
        <v>0</v>
      </c>
      <c r="AR415" s="27">
        <f t="shared" si="222"/>
        <v>0</v>
      </c>
      <c r="AS415" s="44"/>
      <c r="AT415" s="25">
        <f t="array" ref="AT415">SUM(IF(Period=$AT$2,IF(Site=$A$382,IF(Provider=$B415,I))))</f>
        <v>0</v>
      </c>
      <c r="AU415" s="26">
        <f t="array" ref="AU415">SUM(IF(Period=$AT$2,IF(Site=$A$382,IF(Provider=$B415,J))))</f>
        <v>0</v>
      </c>
      <c r="AV415" s="26"/>
      <c r="AW415" s="27">
        <f t="shared" si="235"/>
        <v>0</v>
      </c>
      <c r="AX415" s="27">
        <f t="shared" si="223"/>
        <v>0</v>
      </c>
      <c r="AY415" s="44"/>
      <c r="AZ415" s="25">
        <f t="array" ref="AZ415">SUM(IF(Period=$AZ$2,IF(Site=$A$382,IF(Provider=$B415,I))))</f>
        <v>0</v>
      </c>
      <c r="BA415" s="26">
        <f t="array" ref="BA415">SUM(IF(Period=$AZ$2,IF(Site=$A$382,IF(Provider=$B415,J))))</f>
        <v>0</v>
      </c>
      <c r="BB415" s="26"/>
      <c r="BC415" s="27">
        <f t="shared" si="236"/>
        <v>0</v>
      </c>
      <c r="BD415" s="27">
        <f t="shared" si="224"/>
        <v>0</v>
      </c>
      <c r="BE415" s="44"/>
      <c r="BF415" s="25">
        <f t="array" ref="BF415">SUM(IF(Period=$BF$2,IF(Site=$A$382,IF(Provider=$B415,I))))</f>
        <v>0</v>
      </c>
      <c r="BG415" s="26">
        <f t="array" ref="BG415">SUM(IF(Period=$BF$2,IF(Site=$A$382,IF(Provider=$B415,J))))</f>
        <v>0</v>
      </c>
      <c r="BH415" s="26"/>
      <c r="BI415" s="27">
        <f t="shared" si="237"/>
        <v>0</v>
      </c>
      <c r="BJ415" s="27">
        <f t="shared" si="225"/>
        <v>0</v>
      </c>
      <c r="BK415" s="44"/>
      <c r="BL415" s="25">
        <f t="array" ref="BL415">SUM(IF(Period=$BL$2,IF(Site=$A$382,IF(Provider=$B415,I))))</f>
        <v>0</v>
      </c>
      <c r="BM415" s="26">
        <f t="array" ref="BM415">SUM(IF(Period=$BL$2,IF(Site=$A$382,IF(Provider=$B415,J))))</f>
        <v>0</v>
      </c>
      <c r="BN415" s="26"/>
      <c r="BO415" s="27">
        <f t="shared" si="238"/>
        <v>0</v>
      </c>
      <c r="BP415" s="27">
        <f t="shared" si="226"/>
        <v>0</v>
      </c>
      <c r="BQ415" s="44"/>
      <c r="BR415" s="25">
        <f t="array" ref="BR415">SUM(IF(Period=$BR$2,IF(Site=$A$382,IF(Provider=$B415,I))))</f>
        <v>0</v>
      </c>
      <c r="BS415" s="26">
        <f t="array" ref="BS415">SUM(IF(Period=$BR$2,IF(Site=$A$382,IF(Provider=$B415,J))))</f>
        <v>0</v>
      </c>
      <c r="BT415" s="26"/>
      <c r="BU415" s="27">
        <f t="shared" si="239"/>
        <v>0</v>
      </c>
      <c r="BV415" s="27">
        <f t="shared" si="227"/>
        <v>0</v>
      </c>
    </row>
    <row r="416" spans="2:74" outlineLevel="1" x14ac:dyDescent="0.25">
      <c r="B416" s="20" t="s">
        <v>898</v>
      </c>
      <c r="C416" s="44"/>
      <c r="D416" s="25">
        <f t="array" ref="D416">SUM(IF(Period=$D$2,IF(Site=$A$382,IF(Provider=$B416,I))))</f>
        <v>0</v>
      </c>
      <c r="E416" s="26">
        <f t="array" ref="E416">SUM(IF(Period=$D$2,IF(Site=$A$382,IF(Provider=$B416,J))))</f>
        <v>0</v>
      </c>
      <c r="F416" s="26"/>
      <c r="G416" s="27">
        <f t="shared" si="228"/>
        <v>0</v>
      </c>
      <c r="H416" s="27">
        <f t="shared" si="216"/>
        <v>0</v>
      </c>
      <c r="I416" s="44"/>
      <c r="J416" s="25">
        <f t="array" ref="J416">SUM(IF(Period=$J$2,IF(Site=$A$382,IF(Provider=$B416,I))))</f>
        <v>0</v>
      </c>
      <c r="K416" s="26">
        <f t="array" ref="K416">SUM(IF(Period=$J$2,IF(Site=$A$382,IF(Provider=$B416,J))))</f>
        <v>0</v>
      </c>
      <c r="L416" s="26"/>
      <c r="M416" s="27">
        <f t="shared" si="229"/>
        <v>0</v>
      </c>
      <c r="N416" s="27">
        <f t="shared" si="217"/>
        <v>0</v>
      </c>
      <c r="O416" s="44"/>
      <c r="P416" s="25">
        <f t="array" ref="P416">SUM(IF(Period=$P$2,IF(Site=$A$382,IF(Provider=$B416,I))))</f>
        <v>0</v>
      </c>
      <c r="Q416" s="26">
        <f t="array" ref="Q416">SUM(IF(Period=$P$2,IF(Site=$A$382,IF(Provider=$B416,J))))</f>
        <v>0</v>
      </c>
      <c r="R416" s="26"/>
      <c r="S416" s="27">
        <f t="shared" si="230"/>
        <v>0</v>
      </c>
      <c r="T416" s="27">
        <f t="shared" si="218"/>
        <v>0</v>
      </c>
      <c r="U416" s="44"/>
      <c r="V416" s="25">
        <f t="array" ref="V416">SUM(IF(Period=$V$2,IF(Site=$A$382,IF(Provider=$B416,I))))</f>
        <v>0</v>
      </c>
      <c r="W416" s="26">
        <f t="array" ref="W416">SUM(IF(Period=$V$2,IF(Site=$A$382,IF(Provider=$B416,J))))</f>
        <v>0</v>
      </c>
      <c r="X416" s="26"/>
      <c r="Y416" s="27">
        <f t="shared" si="231"/>
        <v>0</v>
      </c>
      <c r="Z416" s="27">
        <f t="shared" si="219"/>
        <v>0</v>
      </c>
      <c r="AA416" s="44"/>
      <c r="AB416" s="25">
        <f t="array" ref="AB416">SUM(IF(Period=$AB$2,IF(Site=$A$382,IF(Provider=$B416,I))))</f>
        <v>28</v>
      </c>
      <c r="AC416" s="26">
        <f t="array" ref="AC416">SUM(IF(Period=$AB$2,IF(Site=$A$382,IF(Provider=$B416,J))))</f>
        <v>4.5357142857142856</v>
      </c>
      <c r="AD416" s="26"/>
      <c r="AE416" s="27">
        <f t="shared" si="232"/>
        <v>3.1901532278322028E-2</v>
      </c>
      <c r="AF416" s="27">
        <f t="shared" si="220"/>
        <v>3.8205830149514149E-3</v>
      </c>
      <c r="AG416" s="44"/>
      <c r="AH416" s="25">
        <f t="array" ref="AH416">SUM(IF(Period=$AH$2,IF(Site=$A$382,IF(Provider=$B416,I))))</f>
        <v>4</v>
      </c>
      <c r="AI416" s="26">
        <f t="array" ref="AI416">SUM(IF(Period=$AH$2,IF(Site=$A$382,IF(Provider=$B416,J))))</f>
        <v>16.25</v>
      </c>
      <c r="AJ416" s="26"/>
      <c r="AK416" s="27">
        <f t="shared" si="233"/>
        <v>1.8015521064301553E-2</v>
      </c>
      <c r="AL416" s="27">
        <f t="shared" si="221"/>
        <v>2.2134441190492407E-3</v>
      </c>
      <c r="AM416" s="44"/>
      <c r="AN416" s="25">
        <f t="array" ref="AN416">SUM(IF(Period=$AN$2,IF(Site=$A$382,IF(Provider=$B416,I))))</f>
        <v>0</v>
      </c>
      <c r="AO416" s="26">
        <f t="array" ref="AO416">SUM(IF(Period=$AN$2,IF(Site=$A$382,IF(Provider=$B416,J))))</f>
        <v>0</v>
      </c>
      <c r="AP416" s="26"/>
      <c r="AQ416" s="27">
        <f t="shared" si="234"/>
        <v>0</v>
      </c>
      <c r="AR416" s="27">
        <f t="shared" si="222"/>
        <v>0</v>
      </c>
      <c r="AS416" s="44"/>
      <c r="AT416" s="25">
        <f t="array" ref="AT416">SUM(IF(Period=$AT$2,IF(Site=$A$382,IF(Provider=$B416,I))))</f>
        <v>0</v>
      </c>
      <c r="AU416" s="26">
        <f t="array" ref="AU416">SUM(IF(Period=$AT$2,IF(Site=$A$382,IF(Provider=$B416,J))))</f>
        <v>0</v>
      </c>
      <c r="AV416" s="26"/>
      <c r="AW416" s="27">
        <f t="shared" si="235"/>
        <v>0</v>
      </c>
      <c r="AX416" s="27">
        <f t="shared" si="223"/>
        <v>0</v>
      </c>
      <c r="AY416" s="44"/>
      <c r="AZ416" s="25">
        <f t="array" ref="AZ416">SUM(IF(Period=$AZ$2,IF(Site=$A$382,IF(Provider=$B416,I))))</f>
        <v>0</v>
      </c>
      <c r="BA416" s="26">
        <f t="array" ref="BA416">SUM(IF(Period=$AZ$2,IF(Site=$A$382,IF(Provider=$B416,J))))</f>
        <v>0</v>
      </c>
      <c r="BB416" s="26"/>
      <c r="BC416" s="27">
        <f t="shared" si="236"/>
        <v>0</v>
      </c>
      <c r="BD416" s="27">
        <f t="shared" si="224"/>
        <v>0</v>
      </c>
      <c r="BE416" s="44"/>
      <c r="BF416" s="25">
        <f t="array" ref="BF416">SUM(IF(Period=$BF$2,IF(Site=$A$382,IF(Provider=$B416,I))))</f>
        <v>0</v>
      </c>
      <c r="BG416" s="26">
        <f t="array" ref="BG416">SUM(IF(Period=$BF$2,IF(Site=$A$382,IF(Provider=$B416,J))))</f>
        <v>0</v>
      </c>
      <c r="BH416" s="26"/>
      <c r="BI416" s="27">
        <f t="shared" si="237"/>
        <v>0</v>
      </c>
      <c r="BJ416" s="27">
        <f t="shared" si="225"/>
        <v>0</v>
      </c>
      <c r="BK416" s="44"/>
      <c r="BL416" s="25">
        <f t="array" ref="BL416">SUM(IF(Period=$BL$2,IF(Site=$A$382,IF(Provider=$B416,I))))</f>
        <v>0</v>
      </c>
      <c r="BM416" s="26">
        <f t="array" ref="BM416">SUM(IF(Period=$BL$2,IF(Site=$A$382,IF(Provider=$B416,J))))</f>
        <v>0</v>
      </c>
      <c r="BN416" s="26"/>
      <c r="BO416" s="27">
        <f t="shared" si="238"/>
        <v>0</v>
      </c>
      <c r="BP416" s="27">
        <f t="shared" si="226"/>
        <v>0</v>
      </c>
      <c r="BQ416" s="44"/>
      <c r="BR416" s="25">
        <f t="array" ref="BR416">SUM(IF(Period=$BR$2,IF(Site=$A$382,IF(Provider=$B416,I))))</f>
        <v>0</v>
      </c>
      <c r="BS416" s="26">
        <f t="array" ref="BS416">SUM(IF(Period=$BR$2,IF(Site=$A$382,IF(Provider=$B416,J))))</f>
        <v>0</v>
      </c>
      <c r="BT416" s="26"/>
      <c r="BU416" s="27">
        <f t="shared" si="239"/>
        <v>0</v>
      </c>
      <c r="BV416" s="27">
        <f t="shared" si="227"/>
        <v>0</v>
      </c>
    </row>
    <row r="417" spans="2:74" outlineLevel="1" x14ac:dyDescent="0.25">
      <c r="B417" s="20" t="s">
        <v>821</v>
      </c>
      <c r="C417" s="44"/>
      <c r="D417" s="25">
        <f t="array" ref="D417">SUM(IF(Period=$D$2,IF(Site=$A$382,IF(Provider=$B417,I))))</f>
        <v>0</v>
      </c>
      <c r="E417" s="26">
        <f t="array" ref="E417">SUM(IF(Period=$D$2,IF(Site=$A$382,IF(Provider=$B417,J))))</f>
        <v>0</v>
      </c>
      <c r="F417" s="26"/>
      <c r="G417" s="27">
        <f t="shared" si="228"/>
        <v>0</v>
      </c>
      <c r="H417" s="27">
        <f t="shared" si="216"/>
        <v>0</v>
      </c>
      <c r="I417" s="44"/>
      <c r="J417" s="25">
        <f t="array" ref="J417">SUM(IF(Period=$J$2,IF(Site=$A$382,IF(Provider=$B417,I))))</f>
        <v>4</v>
      </c>
      <c r="K417" s="26">
        <f t="array" ref="K417">SUM(IF(Period=$J$2,IF(Site=$A$382,IF(Provider=$B417,J))))</f>
        <v>23</v>
      </c>
      <c r="L417" s="26"/>
      <c r="M417" s="27">
        <f t="shared" si="229"/>
        <v>2.5054466230936823E-2</v>
      </c>
      <c r="N417" s="27">
        <f t="shared" si="217"/>
        <v>2.8503268581342753E-3</v>
      </c>
      <c r="O417" s="44"/>
      <c r="P417" s="25">
        <f t="array" ref="P417">SUM(IF(Period=$P$2,IF(Site=$A$382,IF(Provider=$B417,I))))</f>
        <v>39</v>
      </c>
      <c r="Q417" s="26">
        <f t="array" ref="Q417">SUM(IF(Period=$P$2,IF(Site=$A$382,IF(Provider=$B417,J))))</f>
        <v>20.076923076923077</v>
      </c>
      <c r="R417" s="26"/>
      <c r="S417" s="27">
        <f t="shared" si="230"/>
        <v>0.20248254460822343</v>
      </c>
      <c r="T417" s="27">
        <f t="shared" si="218"/>
        <v>2.2563541006282058E-2</v>
      </c>
      <c r="U417" s="44"/>
      <c r="V417" s="25">
        <f t="array" ref="V417">SUM(IF(Period=$V$2,IF(Site=$A$382,IF(Provider=$B417,I))))</f>
        <v>0</v>
      </c>
      <c r="W417" s="26">
        <f t="array" ref="W417">SUM(IF(Period=$V$2,IF(Site=$A$382,IF(Provider=$B417,J))))</f>
        <v>0</v>
      </c>
      <c r="X417" s="26"/>
      <c r="Y417" s="27">
        <f t="shared" si="231"/>
        <v>0</v>
      </c>
      <c r="Z417" s="27">
        <f t="shared" si="219"/>
        <v>0</v>
      </c>
      <c r="AA417" s="44"/>
      <c r="AB417" s="25">
        <f t="array" ref="AB417">SUM(IF(Period=$AB$2,IF(Site=$A$382,IF(Provider=$B417,I))))</f>
        <v>0</v>
      </c>
      <c r="AC417" s="26">
        <f t="array" ref="AC417">SUM(IF(Period=$AB$2,IF(Site=$A$382,IF(Provider=$B417,J))))</f>
        <v>0</v>
      </c>
      <c r="AD417" s="26"/>
      <c r="AE417" s="27">
        <f t="shared" si="232"/>
        <v>0</v>
      </c>
      <c r="AF417" s="27">
        <f t="shared" si="220"/>
        <v>0</v>
      </c>
      <c r="AG417" s="44"/>
      <c r="AH417" s="25">
        <f t="array" ref="AH417">SUM(IF(Period=$AH$2,IF(Site=$A$382,IF(Provider=$B417,I))))</f>
        <v>0</v>
      </c>
      <c r="AI417" s="26">
        <f t="array" ref="AI417">SUM(IF(Period=$AH$2,IF(Site=$A$382,IF(Provider=$B417,J))))</f>
        <v>0</v>
      </c>
      <c r="AJ417" s="26"/>
      <c r="AK417" s="27">
        <f t="shared" si="233"/>
        <v>0</v>
      </c>
      <c r="AL417" s="27">
        <f t="shared" si="221"/>
        <v>0</v>
      </c>
      <c r="AM417" s="44"/>
      <c r="AN417" s="25">
        <f t="array" ref="AN417">SUM(IF(Period=$AN$2,IF(Site=$A$382,IF(Provider=$B417,I))))</f>
        <v>0</v>
      </c>
      <c r="AO417" s="26">
        <f t="array" ref="AO417">SUM(IF(Period=$AN$2,IF(Site=$A$382,IF(Provider=$B417,J))))</f>
        <v>0</v>
      </c>
      <c r="AP417" s="26"/>
      <c r="AQ417" s="27">
        <f t="shared" si="234"/>
        <v>0</v>
      </c>
      <c r="AR417" s="27">
        <f t="shared" si="222"/>
        <v>0</v>
      </c>
      <c r="AS417" s="44"/>
      <c r="AT417" s="25">
        <f t="array" ref="AT417">SUM(IF(Period=$AT$2,IF(Site=$A$382,IF(Provider=$B417,I))))</f>
        <v>0</v>
      </c>
      <c r="AU417" s="26">
        <f t="array" ref="AU417">SUM(IF(Period=$AT$2,IF(Site=$A$382,IF(Provider=$B417,J))))</f>
        <v>0</v>
      </c>
      <c r="AV417" s="26"/>
      <c r="AW417" s="27">
        <f t="shared" si="235"/>
        <v>0</v>
      </c>
      <c r="AX417" s="27">
        <f t="shared" si="223"/>
        <v>0</v>
      </c>
      <c r="AY417" s="44"/>
      <c r="AZ417" s="25">
        <f t="array" ref="AZ417">SUM(IF(Period=$AZ$2,IF(Site=$A$382,IF(Provider=$B417,I))))</f>
        <v>0</v>
      </c>
      <c r="BA417" s="26">
        <f t="array" ref="BA417">SUM(IF(Period=$AZ$2,IF(Site=$A$382,IF(Provider=$B417,J))))</f>
        <v>0</v>
      </c>
      <c r="BB417" s="26"/>
      <c r="BC417" s="27">
        <f t="shared" si="236"/>
        <v>0</v>
      </c>
      <c r="BD417" s="27">
        <f t="shared" si="224"/>
        <v>0</v>
      </c>
      <c r="BE417" s="44"/>
      <c r="BF417" s="25">
        <f t="array" ref="BF417">SUM(IF(Period=$BF$2,IF(Site=$A$382,IF(Provider=$B417,I))))</f>
        <v>0</v>
      </c>
      <c r="BG417" s="26">
        <f t="array" ref="BG417">SUM(IF(Period=$BF$2,IF(Site=$A$382,IF(Provider=$B417,J))))</f>
        <v>0</v>
      </c>
      <c r="BH417" s="26"/>
      <c r="BI417" s="27">
        <f t="shared" si="237"/>
        <v>0</v>
      </c>
      <c r="BJ417" s="27">
        <f t="shared" si="225"/>
        <v>0</v>
      </c>
      <c r="BK417" s="44"/>
      <c r="BL417" s="25">
        <f t="array" ref="BL417">SUM(IF(Period=$BL$2,IF(Site=$A$382,IF(Provider=$B417,I))))</f>
        <v>0</v>
      </c>
      <c r="BM417" s="26">
        <f t="array" ref="BM417">SUM(IF(Period=$BL$2,IF(Site=$A$382,IF(Provider=$B417,J))))</f>
        <v>0</v>
      </c>
      <c r="BN417" s="26"/>
      <c r="BO417" s="27">
        <f t="shared" si="238"/>
        <v>0</v>
      </c>
      <c r="BP417" s="27">
        <f t="shared" si="226"/>
        <v>0</v>
      </c>
      <c r="BQ417" s="44"/>
      <c r="BR417" s="25">
        <f t="array" ref="BR417">SUM(IF(Period=$BR$2,IF(Site=$A$382,IF(Provider=$B417,I))))</f>
        <v>0</v>
      </c>
      <c r="BS417" s="26">
        <f t="array" ref="BS417">SUM(IF(Period=$BR$2,IF(Site=$A$382,IF(Provider=$B417,J))))</f>
        <v>0</v>
      </c>
      <c r="BT417" s="26"/>
      <c r="BU417" s="27">
        <f t="shared" si="239"/>
        <v>0</v>
      </c>
      <c r="BV417" s="27">
        <f t="shared" si="227"/>
        <v>0</v>
      </c>
    </row>
    <row r="418" spans="2:74" outlineLevel="1" x14ac:dyDescent="0.25">
      <c r="B418" s="20" t="s">
        <v>956</v>
      </c>
      <c r="C418" s="44"/>
      <c r="D418" s="25">
        <f t="array" ref="D418">SUM(IF(Period=$D$2,IF(Site=$A$382,IF(Provider=$B418,I))))</f>
        <v>0</v>
      </c>
      <c r="E418" s="26">
        <f t="array" ref="E418">SUM(IF(Period=$D$2,IF(Site=$A$382,IF(Provider=$B418,J))))</f>
        <v>0</v>
      </c>
      <c r="F418" s="26"/>
      <c r="G418" s="27">
        <f t="shared" si="228"/>
        <v>0</v>
      </c>
      <c r="H418" s="27">
        <f t="shared" si="216"/>
        <v>0</v>
      </c>
      <c r="I418" s="44"/>
      <c r="J418" s="25">
        <f t="array" ref="J418">SUM(IF(Period=$J$2,IF(Site=$A$382,IF(Provider=$B418,I))))</f>
        <v>0</v>
      </c>
      <c r="K418" s="26">
        <f t="array" ref="K418">SUM(IF(Period=$J$2,IF(Site=$A$382,IF(Provider=$B418,J))))</f>
        <v>0</v>
      </c>
      <c r="L418" s="26"/>
      <c r="M418" s="27">
        <f t="shared" si="229"/>
        <v>0</v>
      </c>
      <c r="N418" s="27">
        <f t="shared" si="217"/>
        <v>0</v>
      </c>
      <c r="O418" s="44"/>
      <c r="P418" s="25">
        <f t="array" ref="P418">SUM(IF(Period=$P$2,IF(Site=$A$382,IF(Provider=$B418,I))))</f>
        <v>0</v>
      </c>
      <c r="Q418" s="26">
        <f t="array" ref="Q418">SUM(IF(Period=$P$2,IF(Site=$A$382,IF(Provider=$B418,J))))</f>
        <v>0</v>
      </c>
      <c r="R418" s="26"/>
      <c r="S418" s="27">
        <f t="shared" si="230"/>
        <v>0</v>
      </c>
      <c r="T418" s="27">
        <f t="shared" si="218"/>
        <v>0</v>
      </c>
      <c r="U418" s="44"/>
      <c r="V418" s="25">
        <f t="array" ref="V418">SUM(IF(Period=$V$2,IF(Site=$A$382,IF(Provider=$B418,I))))</f>
        <v>0</v>
      </c>
      <c r="W418" s="26">
        <f t="array" ref="W418">SUM(IF(Period=$V$2,IF(Site=$A$382,IF(Provider=$B418,J))))</f>
        <v>0</v>
      </c>
      <c r="X418" s="26"/>
      <c r="Y418" s="27">
        <f t="shared" si="231"/>
        <v>0</v>
      </c>
      <c r="Z418" s="27">
        <f t="shared" si="219"/>
        <v>0</v>
      </c>
      <c r="AA418" s="44"/>
      <c r="AB418" s="25">
        <f t="array" ref="AB418">SUM(IF(Period=$AB$2,IF(Site=$A$382,IF(Provider=$B418,I))))</f>
        <v>0</v>
      </c>
      <c r="AC418" s="26">
        <f t="array" ref="AC418">SUM(IF(Period=$AB$2,IF(Site=$A$382,IF(Provider=$B418,J))))</f>
        <v>0</v>
      </c>
      <c r="AD418" s="26"/>
      <c r="AE418" s="27">
        <f t="shared" si="232"/>
        <v>0</v>
      </c>
      <c r="AF418" s="27">
        <f t="shared" si="220"/>
        <v>0</v>
      </c>
      <c r="AG418" s="44"/>
      <c r="AH418" s="25">
        <f t="array" ref="AH418">SUM(IF(Period=$AH$2,IF(Site=$A$382,IF(Provider=$B418,I))))</f>
        <v>0</v>
      </c>
      <c r="AI418" s="26">
        <f t="array" ref="AI418">SUM(IF(Period=$AH$2,IF(Site=$A$382,IF(Provider=$B418,J))))</f>
        <v>0</v>
      </c>
      <c r="AJ418" s="26"/>
      <c r="AK418" s="27">
        <f t="shared" si="233"/>
        <v>0</v>
      </c>
      <c r="AL418" s="27">
        <f t="shared" si="221"/>
        <v>0</v>
      </c>
      <c r="AM418" s="44"/>
      <c r="AN418" s="25">
        <f t="array" ref="AN418">SUM(IF(Period=$AN$2,IF(Site=$A$382,IF(Provider=$B418,I))))</f>
        <v>92</v>
      </c>
      <c r="AO418" s="26">
        <f t="array" ref="AO418">SUM(IF(Period=$AN$2,IF(Site=$A$382,IF(Provider=$B418,J))))</f>
        <v>6.9673913043478297</v>
      </c>
      <c r="AP418" s="26"/>
      <c r="AQ418" s="27">
        <f t="shared" si="234"/>
        <v>0.16935270805812427</v>
      </c>
      <c r="AR418" s="27">
        <f t="shared" si="222"/>
        <v>2.0498880716341549E-2</v>
      </c>
      <c r="AS418" s="44"/>
      <c r="AT418" s="25">
        <f t="array" ref="AT418">SUM(IF(Period=$AT$2,IF(Site=$A$382,IF(Provider=$B418,I))))</f>
        <v>11</v>
      </c>
      <c r="AU418" s="26">
        <f t="array" ref="AU418">SUM(IF(Period=$AT$2,IF(Site=$A$382,IF(Provider=$B418,J))))</f>
        <v>3.6363636363636398</v>
      </c>
      <c r="AV418" s="26"/>
      <c r="AW418" s="27">
        <f t="shared" si="235"/>
        <v>1.0490427484920021E-2</v>
      </c>
      <c r="AX418" s="27">
        <f t="shared" si="223"/>
        <v>1.2603585720137392E-3</v>
      </c>
      <c r="AY418" s="44"/>
      <c r="AZ418" s="25">
        <f t="array" ref="AZ418">SUM(IF(Period=$AZ$2,IF(Site=$A$382,IF(Provider=$B418,I))))</f>
        <v>102</v>
      </c>
      <c r="BA418" s="26">
        <f t="array" ref="BA418">SUM(IF(Period=$AZ$2,IF(Site=$A$382,IF(Provider=$B418,J))))</f>
        <v>4.0980392156862697</v>
      </c>
      <c r="BB418" s="26"/>
      <c r="BC418" s="27">
        <f t="shared" si="236"/>
        <v>0.11251682368775222</v>
      </c>
      <c r="BD418" s="27">
        <f t="shared" si="224"/>
        <v>1.3620515494150982E-2</v>
      </c>
      <c r="BE418" s="44"/>
      <c r="BF418" s="25">
        <f t="array" ref="BF418">SUM(IF(Period=$BF$2,IF(Site=$A$382,IF(Provider=$B418,I))))</f>
        <v>0</v>
      </c>
      <c r="BG418" s="26">
        <f t="array" ref="BG418">SUM(IF(Period=$BF$2,IF(Site=$A$382,IF(Provider=$B418,J))))</f>
        <v>0</v>
      </c>
      <c r="BH418" s="26"/>
      <c r="BI418" s="27">
        <f t="shared" si="237"/>
        <v>0</v>
      </c>
      <c r="BJ418" s="27">
        <f t="shared" si="225"/>
        <v>0</v>
      </c>
      <c r="BK418" s="44"/>
      <c r="BL418" s="25">
        <f t="array" ref="BL418">SUM(IF(Period=$BL$2,IF(Site=$A$382,IF(Provider=$B418,I))))</f>
        <v>0</v>
      </c>
      <c r="BM418" s="26">
        <f t="array" ref="BM418">SUM(IF(Period=$BL$2,IF(Site=$A$382,IF(Provider=$B418,J))))</f>
        <v>0</v>
      </c>
      <c r="BN418" s="26"/>
      <c r="BO418" s="27">
        <f t="shared" si="238"/>
        <v>0</v>
      </c>
      <c r="BP418" s="27">
        <f t="shared" si="226"/>
        <v>0</v>
      </c>
      <c r="BQ418" s="44"/>
      <c r="BR418" s="25">
        <f t="array" ref="BR418">SUM(IF(Period=$BR$2,IF(Site=$A$382,IF(Provider=$B418,I))))</f>
        <v>0</v>
      </c>
      <c r="BS418" s="26">
        <f t="array" ref="BS418">SUM(IF(Period=$BR$2,IF(Site=$A$382,IF(Provider=$B418,J))))</f>
        <v>0</v>
      </c>
      <c r="BT418" s="26"/>
      <c r="BU418" s="27">
        <f t="shared" si="239"/>
        <v>0</v>
      </c>
      <c r="BV418" s="27">
        <f t="shared" si="227"/>
        <v>0</v>
      </c>
    </row>
    <row r="419" spans="2:74" outlineLevel="1" x14ac:dyDescent="0.25">
      <c r="B419" s="20" t="s">
        <v>718</v>
      </c>
      <c r="C419" s="44"/>
      <c r="D419" s="25">
        <f t="array" ref="D419">SUM(IF(Period=$D$2,IF(Site=$A$382,IF(Provider=$B419,I))))</f>
        <v>136</v>
      </c>
      <c r="E419" s="26">
        <f t="array" ref="E419">SUM(IF(Period=$D$2,IF(Site=$A$382,IF(Provider=$B419,J))))</f>
        <v>4.4264705882352944</v>
      </c>
      <c r="F419" s="26"/>
      <c r="G419" s="27">
        <f t="shared" si="228"/>
        <v>0.15152277875660711</v>
      </c>
      <c r="H419" s="27">
        <f t="shared" si="216"/>
        <v>1.7435630086598895E-2</v>
      </c>
      <c r="I419" s="44"/>
      <c r="J419" s="25">
        <f t="array" ref="J419">SUM(IF(Period=$J$2,IF(Site=$A$382,IF(Provider=$B419,I))))</f>
        <v>113</v>
      </c>
      <c r="K419" s="26">
        <f t="array" ref="K419">SUM(IF(Period=$J$2,IF(Site=$A$382,IF(Provider=$B419,J))))</f>
        <v>5.4601769911504423</v>
      </c>
      <c r="L419" s="26"/>
      <c r="M419" s="27">
        <f t="shared" si="229"/>
        <v>0.16802832244008714</v>
      </c>
      <c r="N419" s="27">
        <f t="shared" si="217"/>
        <v>1.9115779037704866E-2</v>
      </c>
      <c r="O419" s="44"/>
      <c r="P419" s="25">
        <f t="array" ref="P419">SUM(IF(Period=$P$2,IF(Site=$A$382,IF(Provider=$B419,I))))</f>
        <v>181</v>
      </c>
      <c r="Q419" s="26">
        <f t="array" ref="Q419">SUM(IF(Period=$P$2,IF(Site=$A$382,IF(Provider=$B419,J))))</f>
        <v>4.7071823204419889</v>
      </c>
      <c r="R419" s="26"/>
      <c r="S419" s="27">
        <f t="shared" si="230"/>
        <v>0.22032583397982933</v>
      </c>
      <c r="T419" s="27">
        <f t="shared" si="218"/>
        <v>2.4551899025992738E-2</v>
      </c>
      <c r="U419" s="44"/>
      <c r="V419" s="25">
        <f t="array" ref="V419">SUM(IF(Period=$V$2,IF(Site=$A$382,IF(Provider=$B419,I))))</f>
        <v>135</v>
      </c>
      <c r="W419" s="26">
        <f t="array" ref="W419">SUM(IF(Period=$V$2,IF(Site=$A$382,IF(Provider=$B419,J))))</f>
        <v>5.3851851851851853</v>
      </c>
      <c r="X419" s="26"/>
      <c r="Y419" s="27">
        <f t="shared" si="231"/>
        <v>0.19061352910330362</v>
      </c>
      <c r="Z419" s="27">
        <f t="shared" si="219"/>
        <v>2.1986330369563902E-2</v>
      </c>
      <c r="AA419" s="44"/>
      <c r="AB419" s="25">
        <f t="array" ref="AB419">SUM(IF(Period=$AB$2,IF(Site=$A$382,IF(Provider=$B419,I))))</f>
        <v>102</v>
      </c>
      <c r="AC419" s="26">
        <f t="array" ref="AC419">SUM(IF(Period=$AB$2,IF(Site=$A$382,IF(Provider=$B419,J))))</f>
        <v>3.3235294117647061</v>
      </c>
      <c r="AD419" s="26"/>
      <c r="AE419" s="27">
        <f t="shared" si="232"/>
        <v>8.5154483798040692E-2</v>
      </c>
      <c r="AF419" s="27">
        <f t="shared" si="220"/>
        <v>1.0198249150145904E-2</v>
      </c>
      <c r="AG419" s="44"/>
      <c r="AH419" s="25">
        <f t="array" ref="AH419">SUM(IF(Period=$AH$2,IF(Site=$A$382,IF(Provider=$B419,I))))</f>
        <v>110</v>
      </c>
      <c r="AI419" s="26">
        <f t="array" ref="AI419">SUM(IF(Period=$AH$2,IF(Site=$A$382,IF(Provider=$B419,J))))</f>
        <v>4.3545454545454501</v>
      </c>
      <c r="AJ419" s="26"/>
      <c r="AK419" s="27">
        <f t="shared" si="233"/>
        <v>0.13276053215077591</v>
      </c>
      <c r="AL419" s="27">
        <f t="shared" si="221"/>
        <v>1.6311380508070541E-2</v>
      </c>
      <c r="AM419" s="44"/>
      <c r="AN419" s="25">
        <f t="array" ref="AN419">SUM(IF(Period=$AN$2,IF(Site=$A$382,IF(Provider=$B419,I))))</f>
        <v>130</v>
      </c>
      <c r="AO419" s="26">
        <f t="array" ref="AO419">SUM(IF(Period=$AN$2,IF(Site=$A$382,IF(Provider=$B419,J))))</f>
        <v>3.4846153846153798</v>
      </c>
      <c r="AP419" s="26"/>
      <c r="AQ419" s="27">
        <f t="shared" si="234"/>
        <v>0.11968295904887698</v>
      </c>
      <c r="AR419" s="27">
        <f t="shared" si="222"/>
        <v>1.448672849376397E-2</v>
      </c>
      <c r="AS419" s="44"/>
      <c r="AT419" s="25">
        <f t="array" ref="AT419">SUM(IF(Period=$AT$2,IF(Site=$A$382,IF(Provider=$B419,I))))</f>
        <v>109</v>
      </c>
      <c r="AU419" s="26">
        <f t="array" ref="AU419">SUM(IF(Period=$AT$2,IF(Site=$A$382,IF(Provider=$B419,J))))</f>
        <v>4.6880733944954098</v>
      </c>
      <c r="AV419" s="26"/>
      <c r="AW419" s="27">
        <f t="shared" si="235"/>
        <v>0.13401521111985304</v>
      </c>
      <c r="AX419" s="27">
        <f t="shared" si="223"/>
        <v>1.6101080757475492E-2</v>
      </c>
      <c r="AY419" s="44"/>
      <c r="AZ419" s="25">
        <f t="array" ref="AZ419">SUM(IF(Period=$AZ$2,IF(Site=$A$382,IF(Provider=$B419,I))))</f>
        <v>132</v>
      </c>
      <c r="BA419" s="26">
        <f t="array" ref="BA419">SUM(IF(Period=$AZ$2,IF(Site=$A$382,IF(Provider=$B419,J))))</f>
        <v>4.4545454545454497</v>
      </c>
      <c r="BB419" s="26"/>
      <c r="BC419" s="27">
        <f t="shared" si="236"/>
        <v>0.15827725437415865</v>
      </c>
      <c r="BD419" s="27">
        <f t="shared" si="224"/>
        <v>1.9159959594643013E-2</v>
      </c>
      <c r="BE419" s="44"/>
      <c r="BF419" s="25">
        <f t="array" ref="BF419">SUM(IF(Period=$BF$2,IF(Site=$A$382,IF(Provider=$B419,I))))</f>
        <v>141</v>
      </c>
      <c r="BG419" s="26">
        <f t="array" ref="BG419">SUM(IF(Period=$BF$2,IF(Site=$A$382,IF(Provider=$B419,J))))</f>
        <v>2.3404255319148901</v>
      </c>
      <c r="BH419" s="26"/>
      <c r="BI419" s="27">
        <f t="shared" si="237"/>
        <v>8.4854718436615961E-2</v>
      </c>
      <c r="BJ419" s="27">
        <f t="shared" si="225"/>
        <v>1.0211027910142939E-2</v>
      </c>
      <c r="BK419" s="44"/>
      <c r="BL419" s="25">
        <f t="array" ref="BL419">SUM(IF(Period=$BL$2,IF(Site=$A$382,IF(Provider=$B419,I))))</f>
        <v>64</v>
      </c>
      <c r="BM419" s="26">
        <f t="array" ref="BM419">SUM(IF(Period=$BL$2,IF(Site=$A$382,IF(Provider=$B419,J))))</f>
        <v>6.390625</v>
      </c>
      <c r="BN419" s="26"/>
      <c r="BO419" s="27">
        <f t="shared" si="238"/>
        <v>0.11048082117774176</v>
      </c>
      <c r="BP419" s="27">
        <f t="shared" si="226"/>
        <v>1.2716475453160464E-2</v>
      </c>
      <c r="BQ419" s="44"/>
      <c r="BR419" s="25">
        <f t="array" ref="BR419">SUM(IF(Period=$BR$2,IF(Site=$A$382,IF(Provider=$B419,I))))</f>
        <v>112</v>
      </c>
      <c r="BS419" s="26">
        <f t="array" ref="BS419">SUM(IF(Period=$BR$2,IF(Site=$A$382,IF(Provider=$B419,J))))</f>
        <v>4.9821428571428603</v>
      </c>
      <c r="BT419" s="26"/>
      <c r="BU419" s="27">
        <f t="shared" si="239"/>
        <v>0.1479321314952281</v>
      </c>
      <c r="BV419" s="27">
        <f t="shared" si="227"/>
        <v>1.6367956352116405E-2</v>
      </c>
    </row>
    <row r="420" spans="2:74" outlineLevel="1" x14ac:dyDescent="0.25">
      <c r="B420" s="20" t="s">
        <v>954</v>
      </c>
      <c r="C420" s="44"/>
      <c r="D420" s="25">
        <f t="array" ref="D420">SUM(IF(Period=$D$2,IF(Site=$A$382,IF(Provider=$B420,I))))</f>
        <v>0</v>
      </c>
      <c r="E420" s="26">
        <f t="array" ref="E420">SUM(IF(Period=$D$2,IF(Site=$A$382,IF(Provider=$B420,J))))</f>
        <v>0</v>
      </c>
      <c r="F420" s="26"/>
      <c r="G420" s="27">
        <f t="shared" si="228"/>
        <v>0</v>
      </c>
      <c r="H420" s="27">
        <f t="shared" si="216"/>
        <v>0</v>
      </c>
      <c r="I420" s="44"/>
      <c r="J420" s="25">
        <f t="array" ref="J420">SUM(IF(Period=$J$2,IF(Site=$A$382,IF(Provider=$B420,I))))</f>
        <v>0</v>
      </c>
      <c r="K420" s="26">
        <f t="array" ref="K420">SUM(IF(Period=$J$2,IF(Site=$A$382,IF(Provider=$B420,J))))</f>
        <v>0</v>
      </c>
      <c r="L420" s="26"/>
      <c r="M420" s="27">
        <f t="shared" si="229"/>
        <v>0</v>
      </c>
      <c r="N420" s="27">
        <f t="shared" si="217"/>
        <v>0</v>
      </c>
      <c r="O420" s="44"/>
      <c r="P420" s="25">
        <f t="array" ref="P420">SUM(IF(Period=$P$2,IF(Site=$A$382,IF(Provider=$B420,I))))</f>
        <v>0</v>
      </c>
      <c r="Q420" s="26">
        <f t="array" ref="Q420">SUM(IF(Period=$P$2,IF(Site=$A$382,IF(Provider=$B420,J))))</f>
        <v>0</v>
      </c>
      <c r="R420" s="26"/>
      <c r="S420" s="27">
        <f t="shared" si="230"/>
        <v>0</v>
      </c>
      <c r="T420" s="27">
        <f t="shared" si="218"/>
        <v>0</v>
      </c>
      <c r="U420" s="44"/>
      <c r="V420" s="25">
        <f t="array" ref="V420">SUM(IF(Period=$V$2,IF(Site=$A$382,IF(Provider=$B420,I))))</f>
        <v>0</v>
      </c>
      <c r="W420" s="26">
        <f t="array" ref="W420">SUM(IF(Period=$V$2,IF(Site=$A$382,IF(Provider=$B420,J))))</f>
        <v>0</v>
      </c>
      <c r="X420" s="26"/>
      <c r="Y420" s="27">
        <f t="shared" si="231"/>
        <v>0</v>
      </c>
      <c r="Z420" s="27">
        <f t="shared" si="219"/>
        <v>0</v>
      </c>
      <c r="AA420" s="44"/>
      <c r="AB420" s="25">
        <f t="array" ref="AB420">SUM(IF(Period=$AB$2,IF(Site=$A$382,IF(Provider=$B420,I))))</f>
        <v>0</v>
      </c>
      <c r="AC420" s="26">
        <f t="array" ref="AC420">SUM(IF(Period=$AB$2,IF(Site=$A$382,IF(Provider=$B420,J))))</f>
        <v>0</v>
      </c>
      <c r="AD420" s="26"/>
      <c r="AE420" s="27">
        <f t="shared" si="232"/>
        <v>0</v>
      </c>
      <c r="AF420" s="27">
        <f t="shared" si="220"/>
        <v>0</v>
      </c>
      <c r="AG420" s="44"/>
      <c r="AH420" s="25">
        <f t="array" ref="AH420">SUM(IF(Period=$AH$2,IF(Site=$A$382,IF(Provider=$B420,I))))</f>
        <v>0</v>
      </c>
      <c r="AI420" s="26">
        <f t="array" ref="AI420">SUM(IF(Period=$AH$2,IF(Site=$A$382,IF(Provider=$B420,J))))</f>
        <v>0</v>
      </c>
      <c r="AJ420" s="26"/>
      <c r="AK420" s="27">
        <f t="shared" si="233"/>
        <v>0</v>
      </c>
      <c r="AL420" s="27">
        <f t="shared" si="221"/>
        <v>0</v>
      </c>
      <c r="AM420" s="44"/>
      <c r="AN420" s="25">
        <f t="array" ref="AN420">SUM(IF(Period=$AN$2,IF(Site=$A$382,IF(Provider=$B420,I))))</f>
        <v>92</v>
      </c>
      <c r="AO420" s="26">
        <f t="array" ref="AO420">SUM(IF(Period=$AN$2,IF(Site=$A$382,IF(Provider=$B420,J))))</f>
        <v>3.89130434782609</v>
      </c>
      <c r="AP420" s="26"/>
      <c r="AQ420" s="27">
        <f t="shared" si="234"/>
        <v>9.4583883751651332E-2</v>
      </c>
      <c r="AR420" s="27">
        <f t="shared" si="222"/>
        <v>1.1448672849376408E-2</v>
      </c>
      <c r="AS420" s="44"/>
      <c r="AT420" s="25">
        <f t="array" ref="AT420">SUM(IF(Period=$AT$2,IF(Site=$A$382,IF(Provider=$B420,I))))</f>
        <v>18</v>
      </c>
      <c r="AU420" s="26">
        <f t="array" ref="AU420">SUM(IF(Period=$AT$2,IF(Site=$A$382,IF(Provider=$B420,J))))</f>
        <v>5.2777777777777803</v>
      </c>
      <c r="AV420" s="26"/>
      <c r="AW420" s="27">
        <f t="shared" si="235"/>
        <v>2.4914765276685038E-2</v>
      </c>
      <c r="AX420" s="27">
        <f t="shared" si="223"/>
        <v>2.9933516085326292E-3</v>
      </c>
      <c r="AY420" s="44"/>
      <c r="AZ420" s="25">
        <f t="array" ref="AZ420">SUM(IF(Period=$AZ$2,IF(Site=$A$382,IF(Provider=$B420,I))))</f>
        <v>101</v>
      </c>
      <c r="BA420" s="26">
        <f t="array" ref="BA420">SUM(IF(Period=$AZ$2,IF(Site=$A$382,IF(Provider=$B420,J))))</f>
        <v>4.9405940594059397</v>
      </c>
      <c r="BB420" s="26"/>
      <c r="BC420" s="27">
        <f t="shared" si="236"/>
        <v>0.13432032301480482</v>
      </c>
      <c r="BD420" s="27">
        <f t="shared" si="224"/>
        <v>1.6259897683208964E-2</v>
      </c>
      <c r="BE420" s="44"/>
      <c r="BF420" s="25">
        <f t="array" ref="BF420">SUM(IF(Period=$BF$2,IF(Site=$A$382,IF(Provider=$B420,I))))</f>
        <v>0</v>
      </c>
      <c r="BG420" s="26">
        <f t="array" ref="BG420">SUM(IF(Period=$BF$2,IF(Site=$A$382,IF(Provider=$B420,J))))</f>
        <v>0</v>
      </c>
      <c r="BH420" s="26"/>
      <c r="BI420" s="27">
        <f t="shared" si="237"/>
        <v>0</v>
      </c>
      <c r="BJ420" s="27">
        <f t="shared" si="225"/>
        <v>0</v>
      </c>
      <c r="BK420" s="44"/>
      <c r="BL420" s="25">
        <f t="array" ref="BL420">SUM(IF(Period=$BL$2,IF(Site=$A$382,IF(Provider=$B420,I))))</f>
        <v>54</v>
      </c>
      <c r="BM420" s="26">
        <f t="array" ref="BM420">SUM(IF(Period=$BL$2,IF(Site=$A$382,IF(Provider=$B420,J))))</f>
        <v>4.9814814814814801</v>
      </c>
      <c r="BN420" s="26"/>
      <c r="BO420" s="27">
        <f t="shared" si="238"/>
        <v>7.2663425175580748E-2</v>
      </c>
      <c r="BP420" s="27">
        <f t="shared" si="226"/>
        <v>8.3636476696825526E-3</v>
      </c>
      <c r="BQ420" s="44"/>
      <c r="BR420" s="25">
        <f t="array" ref="BR420">SUM(IF(Period=$BR$2,IF(Site=$A$382,IF(Provider=$B420,I))))</f>
        <v>192</v>
      </c>
      <c r="BS420" s="26">
        <f t="array" ref="BS420">SUM(IF(Period=$BR$2,IF(Site=$A$382,IF(Provider=$B420,J))))</f>
        <v>4.0520833333333304</v>
      </c>
      <c r="BT420" s="26"/>
      <c r="BU420" s="27">
        <f t="shared" si="239"/>
        <v>0.20625662778366899</v>
      </c>
      <c r="BV420" s="27">
        <f t="shared" si="227"/>
        <v>2.2821272476606713E-2</v>
      </c>
    </row>
    <row r="421" spans="2:74" outlineLevel="1" x14ac:dyDescent="0.25">
      <c r="B421" s="20" t="s">
        <v>874</v>
      </c>
      <c r="C421" s="44"/>
      <c r="D421" s="25">
        <f t="array" ref="D421">SUM(IF(Period=$D$2,IF(Site=$A$382,IF(Provider=$B421,I))))</f>
        <v>0</v>
      </c>
      <c r="E421" s="26">
        <f t="array" ref="E421">SUM(IF(Period=$D$2,IF(Site=$A$382,IF(Provider=$B421,J))))</f>
        <v>0</v>
      </c>
      <c r="F421" s="26"/>
      <c r="G421" s="27">
        <f t="shared" si="228"/>
        <v>0</v>
      </c>
      <c r="H421" s="27">
        <f t="shared" si="216"/>
        <v>0</v>
      </c>
      <c r="I421" s="44"/>
      <c r="J421" s="25">
        <f t="array" ref="J421">SUM(IF(Period=$J$2,IF(Site=$A$382,IF(Provider=$B421,I))))</f>
        <v>0</v>
      </c>
      <c r="K421" s="26">
        <f t="array" ref="K421">SUM(IF(Period=$J$2,IF(Site=$A$382,IF(Provider=$B421,J))))</f>
        <v>0</v>
      </c>
      <c r="L421" s="26"/>
      <c r="M421" s="27">
        <f t="shared" si="229"/>
        <v>0</v>
      </c>
      <c r="N421" s="27">
        <f t="shared" si="217"/>
        <v>0</v>
      </c>
      <c r="O421" s="44"/>
      <c r="P421" s="25">
        <f t="array" ref="P421">SUM(IF(Period=$P$2,IF(Site=$A$382,IF(Provider=$B421,I))))</f>
        <v>0</v>
      </c>
      <c r="Q421" s="26">
        <f t="array" ref="Q421">SUM(IF(Period=$P$2,IF(Site=$A$382,IF(Provider=$B421,J))))</f>
        <v>0</v>
      </c>
      <c r="R421" s="26"/>
      <c r="S421" s="27">
        <f t="shared" si="230"/>
        <v>0</v>
      </c>
      <c r="T421" s="27">
        <f t="shared" si="218"/>
        <v>0</v>
      </c>
      <c r="U421" s="44"/>
      <c r="V421" s="25">
        <f t="array" ref="V421">SUM(IF(Period=$V$2,IF(Site=$A$382,IF(Provider=$B421,I))))</f>
        <v>1</v>
      </c>
      <c r="W421" s="26">
        <f t="array" ref="W421">SUM(IF(Period=$V$2,IF(Site=$A$382,IF(Provider=$B421,J))))</f>
        <v>0</v>
      </c>
      <c r="X421" s="26"/>
      <c r="Y421" s="27">
        <f t="shared" si="231"/>
        <v>0</v>
      </c>
      <c r="Z421" s="27">
        <f t="shared" si="219"/>
        <v>0</v>
      </c>
      <c r="AA421" s="44"/>
      <c r="AB421" s="25">
        <f t="array" ref="AB421">SUM(IF(Period=$AB$2,IF(Site=$A$382,IF(Provider=$B421,I))))</f>
        <v>0</v>
      </c>
      <c r="AC421" s="26">
        <f t="array" ref="AC421">SUM(IF(Period=$AB$2,IF(Site=$A$382,IF(Provider=$B421,J))))</f>
        <v>0</v>
      </c>
      <c r="AD421" s="26"/>
      <c r="AE421" s="27">
        <f t="shared" si="232"/>
        <v>0</v>
      </c>
      <c r="AF421" s="27">
        <f t="shared" si="220"/>
        <v>0</v>
      </c>
      <c r="AG421" s="44"/>
      <c r="AH421" s="25">
        <f t="array" ref="AH421">SUM(IF(Period=$AH$2,IF(Site=$A$382,IF(Provider=$B421,I))))</f>
        <v>0</v>
      </c>
      <c r="AI421" s="26">
        <f t="array" ref="AI421">SUM(IF(Period=$AH$2,IF(Site=$A$382,IF(Provider=$B421,J))))</f>
        <v>0</v>
      </c>
      <c r="AJ421" s="26"/>
      <c r="AK421" s="27">
        <f t="shared" si="233"/>
        <v>0</v>
      </c>
      <c r="AL421" s="27">
        <f t="shared" si="221"/>
        <v>0</v>
      </c>
      <c r="AM421" s="44"/>
      <c r="AN421" s="25">
        <f t="array" ref="AN421">SUM(IF(Period=$AN$2,IF(Site=$A$382,IF(Provider=$B421,I))))</f>
        <v>0</v>
      </c>
      <c r="AO421" s="26">
        <f t="array" ref="AO421">SUM(IF(Period=$AN$2,IF(Site=$A$382,IF(Provider=$B421,J))))</f>
        <v>0</v>
      </c>
      <c r="AP421" s="26"/>
      <c r="AQ421" s="27">
        <f t="shared" si="234"/>
        <v>0</v>
      </c>
      <c r="AR421" s="27">
        <f t="shared" si="222"/>
        <v>0</v>
      </c>
      <c r="AS421" s="44"/>
      <c r="AT421" s="25">
        <f t="array" ref="AT421">SUM(IF(Period=$AT$2,IF(Site=$A$382,IF(Provider=$B421,I))))</f>
        <v>0</v>
      </c>
      <c r="AU421" s="26">
        <f t="array" ref="AU421">SUM(IF(Period=$AT$2,IF(Site=$A$382,IF(Provider=$B421,J))))</f>
        <v>0</v>
      </c>
      <c r="AV421" s="26"/>
      <c r="AW421" s="27">
        <f t="shared" si="235"/>
        <v>0</v>
      </c>
      <c r="AX421" s="27">
        <f t="shared" si="223"/>
        <v>0</v>
      </c>
      <c r="AY421" s="44"/>
      <c r="AZ421" s="25">
        <f t="array" ref="AZ421">SUM(IF(Period=$AZ$2,IF(Site=$A$382,IF(Provider=$B421,I))))</f>
        <v>0</v>
      </c>
      <c r="BA421" s="26">
        <f t="array" ref="BA421">SUM(IF(Period=$AZ$2,IF(Site=$A$382,IF(Provider=$B421,J))))</f>
        <v>0</v>
      </c>
      <c r="BB421" s="26"/>
      <c r="BC421" s="27">
        <f t="shared" si="236"/>
        <v>0</v>
      </c>
      <c r="BD421" s="27">
        <f t="shared" si="224"/>
        <v>0</v>
      </c>
      <c r="BE421" s="44"/>
      <c r="BF421" s="25">
        <f t="array" ref="BF421">SUM(IF(Period=$BF$2,IF(Site=$A$382,IF(Provider=$B421,I))))</f>
        <v>0</v>
      </c>
      <c r="BG421" s="26">
        <f t="array" ref="BG421">SUM(IF(Period=$BF$2,IF(Site=$A$382,IF(Provider=$B421,J))))</f>
        <v>0</v>
      </c>
      <c r="BH421" s="26"/>
      <c r="BI421" s="27">
        <f t="shared" si="237"/>
        <v>0</v>
      </c>
      <c r="BJ421" s="27">
        <f t="shared" si="225"/>
        <v>0</v>
      </c>
      <c r="BK421" s="44"/>
      <c r="BL421" s="25">
        <f t="array" ref="BL421">SUM(IF(Period=$BL$2,IF(Site=$A$382,IF(Provider=$B421,I))))</f>
        <v>0</v>
      </c>
      <c r="BM421" s="26">
        <f t="array" ref="BM421">SUM(IF(Period=$BL$2,IF(Site=$A$382,IF(Provider=$B421,J))))</f>
        <v>0</v>
      </c>
      <c r="BN421" s="26"/>
      <c r="BO421" s="27">
        <f t="shared" si="238"/>
        <v>0</v>
      </c>
      <c r="BP421" s="27">
        <f t="shared" si="226"/>
        <v>0</v>
      </c>
      <c r="BQ421" s="44"/>
      <c r="BR421" s="25">
        <f t="array" ref="BR421">SUM(IF(Period=$BR$2,IF(Site=$A$382,IF(Provider=$B421,I))))</f>
        <v>0</v>
      </c>
      <c r="BS421" s="26">
        <f t="array" ref="BS421">SUM(IF(Period=$BR$2,IF(Site=$A$382,IF(Provider=$B421,J))))</f>
        <v>0</v>
      </c>
      <c r="BT421" s="26"/>
      <c r="BU421" s="27">
        <f t="shared" si="239"/>
        <v>0</v>
      </c>
      <c r="BV421" s="27">
        <f t="shared" si="227"/>
        <v>0</v>
      </c>
    </row>
    <row r="422" spans="2:74" outlineLevel="1" x14ac:dyDescent="0.25">
      <c r="B422" s="20" t="s">
        <v>953</v>
      </c>
      <c r="C422" s="44"/>
      <c r="D422" s="25">
        <f t="array" ref="D422">SUM(IF(Period=$D$2,IF(Site=$A$382,IF(Provider=$B422,I))))</f>
        <v>0</v>
      </c>
      <c r="E422" s="26">
        <f t="array" ref="E422">SUM(IF(Period=$D$2,IF(Site=$A$382,IF(Provider=$B422,J))))</f>
        <v>0</v>
      </c>
      <c r="F422" s="26"/>
      <c r="G422" s="27">
        <f t="shared" si="228"/>
        <v>0</v>
      </c>
      <c r="H422" s="27">
        <f t="shared" si="216"/>
        <v>0</v>
      </c>
      <c r="I422" s="44"/>
      <c r="J422" s="25">
        <f t="array" ref="J422">SUM(IF(Period=$J$2,IF(Site=$A$382,IF(Provider=$B422,I))))</f>
        <v>0</v>
      </c>
      <c r="K422" s="26">
        <f t="array" ref="K422">SUM(IF(Period=$J$2,IF(Site=$A$382,IF(Provider=$B422,J))))</f>
        <v>0</v>
      </c>
      <c r="L422" s="26"/>
      <c r="M422" s="27">
        <f t="shared" si="229"/>
        <v>0</v>
      </c>
      <c r="N422" s="27">
        <f t="shared" si="217"/>
        <v>0</v>
      </c>
      <c r="O422" s="44"/>
      <c r="P422" s="25">
        <f t="array" ref="P422">SUM(IF(Period=$P$2,IF(Site=$A$382,IF(Provider=$B422,I))))</f>
        <v>0</v>
      </c>
      <c r="Q422" s="26">
        <f t="array" ref="Q422">SUM(IF(Period=$P$2,IF(Site=$A$382,IF(Provider=$B422,J))))</f>
        <v>0</v>
      </c>
      <c r="R422" s="26"/>
      <c r="S422" s="27">
        <f t="shared" si="230"/>
        <v>0</v>
      </c>
      <c r="T422" s="27">
        <f t="shared" si="218"/>
        <v>0</v>
      </c>
      <c r="U422" s="44"/>
      <c r="V422" s="25">
        <f t="array" ref="V422">SUM(IF(Period=$V$2,IF(Site=$A$382,IF(Provider=$B422,I))))</f>
        <v>0</v>
      </c>
      <c r="W422" s="26">
        <f t="array" ref="W422">SUM(IF(Period=$V$2,IF(Site=$A$382,IF(Provider=$B422,J))))</f>
        <v>0</v>
      </c>
      <c r="X422" s="26"/>
      <c r="Y422" s="27">
        <f t="shared" si="231"/>
        <v>0</v>
      </c>
      <c r="Z422" s="27">
        <f t="shared" si="219"/>
        <v>0</v>
      </c>
      <c r="AA422" s="44"/>
      <c r="AB422" s="25">
        <f t="array" ref="AB422">SUM(IF(Period=$AB$2,IF(Site=$A$382,IF(Provider=$B422,I))))</f>
        <v>0</v>
      </c>
      <c r="AC422" s="26">
        <f t="array" ref="AC422">SUM(IF(Period=$AB$2,IF(Site=$A$382,IF(Provider=$B422,J))))</f>
        <v>0</v>
      </c>
      <c r="AD422" s="26"/>
      <c r="AE422" s="27">
        <f t="shared" si="232"/>
        <v>0</v>
      </c>
      <c r="AF422" s="27">
        <f t="shared" si="220"/>
        <v>0</v>
      </c>
      <c r="AG422" s="44"/>
      <c r="AH422" s="25">
        <f t="array" ref="AH422">SUM(IF(Period=$AH$2,IF(Site=$A$382,IF(Provider=$B422,I))))</f>
        <v>0</v>
      </c>
      <c r="AI422" s="26">
        <f t="array" ref="AI422">SUM(IF(Period=$AH$2,IF(Site=$A$382,IF(Provider=$B422,J))))</f>
        <v>0</v>
      </c>
      <c r="AJ422" s="26"/>
      <c r="AK422" s="27">
        <f t="shared" si="233"/>
        <v>0</v>
      </c>
      <c r="AL422" s="27">
        <f t="shared" si="221"/>
        <v>0</v>
      </c>
      <c r="AM422" s="44"/>
      <c r="AN422" s="25">
        <f t="array" ref="AN422">SUM(IF(Period=$AN$2,IF(Site=$A$382,IF(Provider=$B422,I))))</f>
        <v>57</v>
      </c>
      <c r="AO422" s="26">
        <f t="array" ref="AO422">SUM(IF(Period=$AN$2,IF(Site=$A$382,IF(Provider=$B422,J))))</f>
        <v>6.2280701754386003</v>
      </c>
      <c r="AP422" s="26"/>
      <c r="AQ422" s="27">
        <f t="shared" si="234"/>
        <v>9.3791281373844182E-2</v>
      </c>
      <c r="AR422" s="27">
        <f t="shared" si="222"/>
        <v>1.1352734250079956E-2</v>
      </c>
      <c r="AS422" s="44"/>
      <c r="AT422" s="25">
        <f t="array" ref="AT422">SUM(IF(Period=$AT$2,IF(Site=$A$382,IF(Provider=$B422,I))))</f>
        <v>86</v>
      </c>
      <c r="AU422" s="26">
        <f t="array" ref="AU422">SUM(IF(Period=$AT$2,IF(Site=$A$382,IF(Provider=$B422,J))))</f>
        <v>5.6627906976744198</v>
      </c>
      <c r="AV422" s="26"/>
      <c r="AW422" s="27">
        <f t="shared" si="235"/>
        <v>0.12772095462890115</v>
      </c>
      <c r="AX422" s="27">
        <f t="shared" si="223"/>
        <v>1.5344865614267263E-2</v>
      </c>
      <c r="AY422" s="44"/>
      <c r="AZ422" s="25">
        <f t="array" ref="AZ422">SUM(IF(Period=$AZ$2,IF(Site=$A$382,IF(Provider=$B422,I))))</f>
        <v>29</v>
      </c>
      <c r="BA422" s="26">
        <f t="array" ref="BA422">SUM(IF(Period=$AZ$2,IF(Site=$A$382,IF(Provider=$B422,J))))</f>
        <v>4.3793103448275899</v>
      </c>
      <c r="BB422" s="26"/>
      <c r="BC422" s="27">
        <f t="shared" si="236"/>
        <v>3.4185733512786032E-2</v>
      </c>
      <c r="BD422" s="27">
        <f t="shared" si="224"/>
        <v>4.1382905927205222E-3</v>
      </c>
      <c r="BE422" s="44"/>
      <c r="BF422" s="25">
        <f t="array" ref="BF422">SUM(IF(Period=$BF$2,IF(Site=$A$382,IF(Provider=$B422,I))))</f>
        <v>73</v>
      </c>
      <c r="BG422" s="26">
        <f t="array" ref="BG422">SUM(IF(Period=$BF$2,IF(Site=$A$382,IF(Provider=$B422,J))))</f>
        <v>5.4109589041095898</v>
      </c>
      <c r="BH422" s="26"/>
      <c r="BI422" s="27">
        <f t="shared" si="237"/>
        <v>0.10156852661352535</v>
      </c>
      <c r="BJ422" s="27">
        <f t="shared" si="225"/>
        <v>1.2222290983352932E-2</v>
      </c>
      <c r="BK422" s="44"/>
      <c r="BL422" s="25">
        <f t="array" ref="BL422">SUM(IF(Period=$BL$2,IF(Site=$A$382,IF(Provider=$B422,I))))</f>
        <v>0</v>
      </c>
      <c r="BM422" s="26">
        <f t="array" ref="BM422">SUM(IF(Period=$BL$2,IF(Site=$A$382,IF(Provider=$B422,J))))</f>
        <v>0</v>
      </c>
      <c r="BN422" s="26"/>
      <c r="BO422" s="27">
        <f t="shared" si="238"/>
        <v>0</v>
      </c>
      <c r="BP422" s="27">
        <f t="shared" si="226"/>
        <v>0</v>
      </c>
      <c r="BQ422" s="44"/>
      <c r="BR422" s="25">
        <f t="array" ref="BR422">SUM(IF(Period=$BR$2,IF(Site=$A$382,IF(Provider=$B422,I))))</f>
        <v>0</v>
      </c>
      <c r="BS422" s="26">
        <f t="array" ref="BS422">SUM(IF(Period=$BR$2,IF(Site=$A$382,IF(Provider=$B422,J))))</f>
        <v>0</v>
      </c>
      <c r="BT422" s="26"/>
      <c r="BU422" s="27">
        <f t="shared" si="239"/>
        <v>0</v>
      </c>
      <c r="BV422" s="27">
        <f t="shared" si="227"/>
        <v>0</v>
      </c>
    </row>
    <row r="423" spans="2:74" outlineLevel="1" x14ac:dyDescent="0.25">
      <c r="B423" s="20" t="s">
        <v>740</v>
      </c>
      <c r="C423" s="44"/>
      <c r="D423" s="25">
        <f t="array" ref="D423">SUM(IF(Period=$D$2,IF(Site=$A$382,IF(Provider=$B423,I))))</f>
        <v>8</v>
      </c>
      <c r="E423" s="26">
        <f t="array" ref="E423">SUM(IF(Period=$D$2,IF(Site=$A$382,IF(Provider=$B423,J))))</f>
        <v>1.375</v>
      </c>
      <c r="F423" s="26"/>
      <c r="G423" s="27">
        <f t="shared" si="228"/>
        <v>2.7686886483765417E-3</v>
      </c>
      <c r="H423" s="27">
        <f t="shared" si="216"/>
        <v>3.1859124742954789E-4</v>
      </c>
      <c r="I423" s="44"/>
      <c r="J423" s="25">
        <f t="array" ref="J423">SUM(IF(Period=$J$2,IF(Site=$A$382,IF(Provider=$B423,I))))</f>
        <v>2</v>
      </c>
      <c r="K423" s="26">
        <f t="array" ref="K423">SUM(IF(Period=$J$2,IF(Site=$A$382,IF(Provider=$B423,J))))</f>
        <v>0.5</v>
      </c>
      <c r="L423" s="26"/>
      <c r="M423" s="27">
        <f t="shared" si="229"/>
        <v>2.7233115468409589E-4</v>
      </c>
      <c r="N423" s="27">
        <f t="shared" si="217"/>
        <v>3.0981813675372557E-5</v>
      </c>
      <c r="O423" s="44"/>
      <c r="P423" s="25">
        <f t="array" ref="P423">SUM(IF(Period=$P$2,IF(Site=$A$382,IF(Provider=$B423,I))))</f>
        <v>1</v>
      </c>
      <c r="Q423" s="26">
        <f t="array" ref="Q423">SUM(IF(Period=$P$2,IF(Site=$A$382,IF(Provider=$B423,J))))</f>
        <v>6</v>
      </c>
      <c r="R423" s="26"/>
      <c r="S423" s="27">
        <f t="shared" si="230"/>
        <v>1.5515903801396431E-3</v>
      </c>
      <c r="T423" s="27">
        <f t="shared" si="218"/>
        <v>1.7290069736614603E-4</v>
      </c>
      <c r="U423" s="44"/>
      <c r="V423" s="25">
        <f t="array" ref="V423">SUM(IF(Period=$V$2,IF(Site=$A$382,IF(Provider=$B423,I))))</f>
        <v>1</v>
      </c>
      <c r="W423" s="26">
        <f t="array" ref="W423">SUM(IF(Period=$V$2,IF(Site=$A$382,IF(Provider=$B423,J))))</f>
        <v>2</v>
      </c>
      <c r="X423" s="26"/>
      <c r="Y423" s="27">
        <f t="shared" si="231"/>
        <v>5.243838489774515E-4</v>
      </c>
      <c r="Z423" s="27">
        <f t="shared" si="219"/>
        <v>6.0485090425210188E-5</v>
      </c>
      <c r="AA423" s="44"/>
      <c r="AB423" s="25">
        <f t="array" ref="AB423">SUM(IF(Period=$AB$2,IF(Site=$A$382,IF(Provider=$B423,I))))</f>
        <v>11</v>
      </c>
      <c r="AC423" s="26">
        <f t="array" ref="AC423">SUM(IF(Period=$AB$2,IF(Site=$A$382,IF(Provider=$B423,J))))</f>
        <v>3.4545454545454546</v>
      </c>
      <c r="AD423" s="26"/>
      <c r="AE423" s="27">
        <f t="shared" si="232"/>
        <v>9.545340366742025E-3</v>
      </c>
      <c r="AF423" s="27">
        <f t="shared" si="220"/>
        <v>1.1431665714027859E-3</v>
      </c>
      <c r="AG423" s="44"/>
      <c r="AH423" s="25">
        <f t="array" ref="AH423">SUM(IF(Period=$AH$2,IF(Site=$A$382,IF(Provider=$B423,I))))</f>
        <v>18</v>
      </c>
      <c r="AI423" s="26">
        <f t="array" ref="AI423">SUM(IF(Period=$AH$2,IF(Site=$A$382,IF(Provider=$B423,J))))</f>
        <v>4.0555555555555598</v>
      </c>
      <c r="AJ423" s="26"/>
      <c r="AK423" s="27">
        <f t="shared" si="233"/>
        <v>2.0232815964523303E-2</v>
      </c>
      <c r="AL423" s="27">
        <f t="shared" si="221"/>
        <v>2.4858680106245343E-3</v>
      </c>
      <c r="AM423" s="44"/>
      <c r="AN423" s="25">
        <f t="array" ref="AN423">SUM(IF(Period=$AN$2,IF(Site=$A$382,IF(Provider=$B423,I))))</f>
        <v>0</v>
      </c>
      <c r="AO423" s="26">
        <f t="array" ref="AO423">SUM(IF(Period=$AN$2,IF(Site=$A$382,IF(Provider=$B423,J))))</f>
        <v>0</v>
      </c>
      <c r="AP423" s="26"/>
      <c r="AQ423" s="27">
        <f t="shared" si="234"/>
        <v>0</v>
      </c>
      <c r="AR423" s="27">
        <f t="shared" si="222"/>
        <v>0</v>
      </c>
      <c r="AS423" s="44"/>
      <c r="AT423" s="25">
        <f t="array" ref="AT423">SUM(IF(Period=$AT$2,IF(Site=$A$382,IF(Provider=$B423,I))))</f>
        <v>0</v>
      </c>
      <c r="AU423" s="26">
        <f t="array" ref="AU423">SUM(IF(Period=$AT$2,IF(Site=$A$382,IF(Provider=$B423,J))))</f>
        <v>0</v>
      </c>
      <c r="AV423" s="26"/>
      <c r="AW423" s="27">
        <f t="shared" si="235"/>
        <v>0</v>
      </c>
      <c r="AX423" s="27">
        <f t="shared" si="223"/>
        <v>0</v>
      </c>
      <c r="AY423" s="44"/>
      <c r="AZ423" s="25">
        <f t="array" ref="AZ423">SUM(IF(Period=$AZ$2,IF(Site=$A$382,IF(Provider=$B423,I))))</f>
        <v>0</v>
      </c>
      <c r="BA423" s="26">
        <f t="array" ref="BA423">SUM(IF(Period=$AZ$2,IF(Site=$A$382,IF(Provider=$B423,J))))</f>
        <v>0</v>
      </c>
      <c r="BB423" s="26"/>
      <c r="BC423" s="27">
        <f t="shared" si="236"/>
        <v>0</v>
      </c>
      <c r="BD423" s="27">
        <f t="shared" si="224"/>
        <v>0</v>
      </c>
      <c r="BE423" s="44"/>
      <c r="BF423" s="25">
        <f t="array" ref="BF423">SUM(IF(Period=$BF$2,IF(Site=$A$382,IF(Provider=$B423,I))))</f>
        <v>0</v>
      </c>
      <c r="BG423" s="26">
        <f t="array" ref="BG423">SUM(IF(Period=$BF$2,IF(Site=$A$382,IF(Provider=$B423,J))))</f>
        <v>0</v>
      </c>
      <c r="BH423" s="26"/>
      <c r="BI423" s="27">
        <f t="shared" si="237"/>
        <v>0</v>
      </c>
      <c r="BJ423" s="27">
        <f t="shared" si="225"/>
        <v>0</v>
      </c>
      <c r="BK423" s="44"/>
      <c r="BL423" s="25">
        <f t="array" ref="BL423">SUM(IF(Period=$BL$2,IF(Site=$A$382,IF(Provider=$B423,I))))</f>
        <v>0</v>
      </c>
      <c r="BM423" s="26">
        <f t="array" ref="BM423">SUM(IF(Period=$BL$2,IF(Site=$A$382,IF(Provider=$B423,J))))</f>
        <v>0</v>
      </c>
      <c r="BN423" s="26"/>
      <c r="BO423" s="27">
        <f t="shared" si="238"/>
        <v>0</v>
      </c>
      <c r="BP423" s="27">
        <f t="shared" si="226"/>
        <v>0</v>
      </c>
      <c r="BQ423" s="44"/>
      <c r="BR423" s="25">
        <f t="array" ref="BR423">SUM(IF(Period=$BR$2,IF(Site=$A$382,IF(Provider=$B423,I))))</f>
        <v>0</v>
      </c>
      <c r="BS423" s="26">
        <f t="array" ref="BS423">SUM(IF(Period=$BR$2,IF(Site=$A$382,IF(Provider=$B423,J))))</f>
        <v>0</v>
      </c>
      <c r="BT423" s="26"/>
      <c r="BU423" s="27">
        <f t="shared" si="239"/>
        <v>0</v>
      </c>
      <c r="BV423" s="27">
        <f t="shared" si="227"/>
        <v>0</v>
      </c>
    </row>
    <row r="424" spans="2:74" outlineLevel="1" x14ac:dyDescent="0.25">
      <c r="B424" s="20" t="s">
        <v>823</v>
      </c>
      <c r="C424" s="44"/>
      <c r="D424" s="25">
        <f t="array" ref="D424">SUM(IF(Period=$D$2,IF(Site=$A$382,IF(Provider=$B424,I))))</f>
        <v>0</v>
      </c>
      <c r="E424" s="26">
        <f t="array" ref="E424">SUM(IF(Period=$D$2,IF(Site=$A$382,IF(Provider=$B424,J))))</f>
        <v>0</v>
      </c>
      <c r="F424" s="26"/>
      <c r="G424" s="27">
        <f t="shared" si="228"/>
        <v>0</v>
      </c>
      <c r="H424" s="27">
        <f t="shared" si="216"/>
        <v>0</v>
      </c>
      <c r="I424" s="44"/>
      <c r="J424" s="25">
        <f t="array" ref="J424">SUM(IF(Period=$J$2,IF(Site=$A$382,IF(Provider=$B424,I))))</f>
        <v>1</v>
      </c>
      <c r="K424" s="26">
        <f t="array" ref="K424">SUM(IF(Period=$J$2,IF(Site=$A$382,IF(Provider=$B424,J))))</f>
        <v>0</v>
      </c>
      <c r="L424" s="26"/>
      <c r="M424" s="27">
        <f t="shared" si="229"/>
        <v>0</v>
      </c>
      <c r="N424" s="27">
        <f t="shared" si="217"/>
        <v>0</v>
      </c>
      <c r="O424" s="44"/>
      <c r="P424" s="25">
        <f t="array" ref="P424">SUM(IF(Period=$P$2,IF(Site=$A$382,IF(Provider=$B424,I))))</f>
        <v>0</v>
      </c>
      <c r="Q424" s="26">
        <f t="array" ref="Q424">SUM(IF(Period=$P$2,IF(Site=$A$382,IF(Provider=$B424,J))))</f>
        <v>0</v>
      </c>
      <c r="R424" s="26"/>
      <c r="S424" s="27">
        <f t="shared" si="230"/>
        <v>0</v>
      </c>
      <c r="T424" s="27">
        <f t="shared" si="218"/>
        <v>0</v>
      </c>
      <c r="U424" s="44"/>
      <c r="V424" s="25">
        <f t="array" ref="V424">SUM(IF(Period=$V$2,IF(Site=$A$382,IF(Provider=$B424,I))))</f>
        <v>0</v>
      </c>
      <c r="W424" s="26">
        <f t="array" ref="W424">SUM(IF(Period=$V$2,IF(Site=$A$382,IF(Provider=$B424,J))))</f>
        <v>0</v>
      </c>
      <c r="X424" s="26"/>
      <c r="Y424" s="27">
        <f t="shared" si="231"/>
        <v>0</v>
      </c>
      <c r="Z424" s="27">
        <f t="shared" si="219"/>
        <v>0</v>
      </c>
      <c r="AA424" s="44"/>
      <c r="AB424" s="25">
        <f t="array" ref="AB424">SUM(IF(Period=$AB$2,IF(Site=$A$382,IF(Provider=$B424,I))))</f>
        <v>0</v>
      </c>
      <c r="AC424" s="26">
        <f t="array" ref="AC424">SUM(IF(Period=$AB$2,IF(Site=$A$382,IF(Provider=$B424,J))))</f>
        <v>0</v>
      </c>
      <c r="AD424" s="26"/>
      <c r="AE424" s="27">
        <f t="shared" si="232"/>
        <v>0</v>
      </c>
      <c r="AF424" s="27">
        <f t="shared" si="220"/>
        <v>0</v>
      </c>
      <c r="AG424" s="44"/>
      <c r="AH424" s="25">
        <f t="array" ref="AH424">SUM(IF(Period=$AH$2,IF(Site=$A$382,IF(Provider=$B424,I))))</f>
        <v>0</v>
      </c>
      <c r="AI424" s="26">
        <f t="array" ref="AI424">SUM(IF(Period=$AH$2,IF(Site=$A$382,IF(Provider=$B424,J))))</f>
        <v>0</v>
      </c>
      <c r="AJ424" s="26"/>
      <c r="AK424" s="27">
        <f t="shared" si="233"/>
        <v>0</v>
      </c>
      <c r="AL424" s="27">
        <f t="shared" si="221"/>
        <v>0</v>
      </c>
      <c r="AM424" s="44"/>
      <c r="AN424" s="25">
        <f t="array" ref="AN424">SUM(IF(Period=$AN$2,IF(Site=$A$382,IF(Provider=$B424,I))))</f>
        <v>0</v>
      </c>
      <c r="AO424" s="26">
        <f t="array" ref="AO424">SUM(IF(Period=$AN$2,IF(Site=$A$382,IF(Provider=$B424,J))))</f>
        <v>0</v>
      </c>
      <c r="AP424" s="26"/>
      <c r="AQ424" s="27">
        <f t="shared" si="234"/>
        <v>0</v>
      </c>
      <c r="AR424" s="27">
        <f t="shared" si="222"/>
        <v>0</v>
      </c>
      <c r="AS424" s="44"/>
      <c r="AT424" s="25">
        <f t="array" ref="AT424">SUM(IF(Period=$AT$2,IF(Site=$A$382,IF(Provider=$B424,I))))</f>
        <v>0</v>
      </c>
      <c r="AU424" s="26">
        <f t="array" ref="AU424">SUM(IF(Period=$AT$2,IF(Site=$A$382,IF(Provider=$B424,J))))</f>
        <v>0</v>
      </c>
      <c r="AV424" s="26"/>
      <c r="AW424" s="27">
        <f t="shared" si="235"/>
        <v>0</v>
      </c>
      <c r="AX424" s="27">
        <f t="shared" si="223"/>
        <v>0</v>
      </c>
      <c r="AY424" s="44"/>
      <c r="AZ424" s="25">
        <f t="array" ref="AZ424">SUM(IF(Period=$AZ$2,IF(Site=$A$382,IF(Provider=$B424,I))))</f>
        <v>0</v>
      </c>
      <c r="BA424" s="26">
        <f t="array" ref="BA424">SUM(IF(Period=$AZ$2,IF(Site=$A$382,IF(Provider=$B424,J))))</f>
        <v>0</v>
      </c>
      <c r="BB424" s="26"/>
      <c r="BC424" s="27">
        <f t="shared" si="236"/>
        <v>0</v>
      </c>
      <c r="BD424" s="27">
        <f t="shared" si="224"/>
        <v>0</v>
      </c>
      <c r="BE424" s="44"/>
      <c r="BF424" s="25">
        <f t="array" ref="BF424">SUM(IF(Period=$BF$2,IF(Site=$A$382,IF(Provider=$B424,I))))</f>
        <v>0</v>
      </c>
      <c r="BG424" s="26">
        <f t="array" ref="BG424">SUM(IF(Period=$BF$2,IF(Site=$A$382,IF(Provider=$B424,J))))</f>
        <v>0</v>
      </c>
      <c r="BH424" s="26"/>
      <c r="BI424" s="27">
        <f t="shared" si="237"/>
        <v>0</v>
      </c>
      <c r="BJ424" s="27">
        <f t="shared" si="225"/>
        <v>0</v>
      </c>
      <c r="BK424" s="44"/>
      <c r="BL424" s="25">
        <f t="array" ref="BL424">SUM(IF(Period=$BL$2,IF(Site=$A$382,IF(Provider=$B424,I))))</f>
        <v>0</v>
      </c>
      <c r="BM424" s="26">
        <f t="array" ref="BM424">SUM(IF(Period=$BL$2,IF(Site=$A$382,IF(Provider=$B424,J))))</f>
        <v>0</v>
      </c>
      <c r="BN424" s="26"/>
      <c r="BO424" s="27">
        <f t="shared" si="238"/>
        <v>0</v>
      </c>
      <c r="BP424" s="27">
        <f t="shared" si="226"/>
        <v>0</v>
      </c>
      <c r="BQ424" s="44"/>
      <c r="BR424" s="25">
        <f t="array" ref="BR424">SUM(IF(Period=$BR$2,IF(Site=$A$382,IF(Provider=$B424,I))))</f>
        <v>0</v>
      </c>
      <c r="BS424" s="26">
        <f t="array" ref="BS424">SUM(IF(Period=$BR$2,IF(Site=$A$382,IF(Provider=$B424,J))))</f>
        <v>0</v>
      </c>
      <c r="BT424" s="26"/>
      <c r="BU424" s="27">
        <f t="shared" si="239"/>
        <v>0</v>
      </c>
      <c r="BV424" s="27">
        <f t="shared" si="227"/>
        <v>0</v>
      </c>
    </row>
    <row r="425" spans="2:74" outlineLevel="1" x14ac:dyDescent="0.25">
      <c r="B425" s="20" t="s">
        <v>850</v>
      </c>
      <c r="C425" s="44"/>
      <c r="D425" s="25">
        <f t="array" ref="D425">SUM(IF(Period=$D$2,IF(Site=$A$382,IF(Provider=$B425,I))))</f>
        <v>0</v>
      </c>
      <c r="E425" s="26">
        <f t="array" ref="E425">SUM(IF(Period=$D$2,IF(Site=$A$382,IF(Provider=$B425,J))))</f>
        <v>0</v>
      </c>
      <c r="F425" s="26"/>
      <c r="G425" s="27">
        <f t="shared" si="228"/>
        <v>0</v>
      </c>
      <c r="H425" s="27">
        <f t="shared" si="216"/>
        <v>0</v>
      </c>
      <c r="I425" s="44"/>
      <c r="J425" s="25">
        <f t="array" ref="J425">SUM(IF(Period=$J$2,IF(Site=$A$382,IF(Provider=$B425,I))))</f>
        <v>0</v>
      </c>
      <c r="K425" s="26">
        <f t="array" ref="K425">SUM(IF(Period=$J$2,IF(Site=$A$382,IF(Provider=$B425,J))))</f>
        <v>0</v>
      </c>
      <c r="L425" s="26"/>
      <c r="M425" s="27">
        <f t="shared" si="229"/>
        <v>0</v>
      </c>
      <c r="N425" s="27">
        <f t="shared" si="217"/>
        <v>0</v>
      </c>
      <c r="O425" s="44"/>
      <c r="P425" s="25">
        <f t="array" ref="P425">SUM(IF(Period=$P$2,IF(Site=$A$382,IF(Provider=$B425,I))))</f>
        <v>1</v>
      </c>
      <c r="Q425" s="26">
        <f t="array" ref="Q425">SUM(IF(Period=$P$2,IF(Site=$A$382,IF(Provider=$B425,J))))</f>
        <v>0</v>
      </c>
      <c r="R425" s="26"/>
      <c r="S425" s="27">
        <f t="shared" si="230"/>
        <v>0</v>
      </c>
      <c r="T425" s="27">
        <f t="shared" si="218"/>
        <v>0</v>
      </c>
      <c r="U425" s="44"/>
      <c r="V425" s="25">
        <f t="array" ref="V425">SUM(IF(Period=$V$2,IF(Site=$A$382,IF(Provider=$B425,I))))</f>
        <v>0</v>
      </c>
      <c r="W425" s="26">
        <f t="array" ref="W425">SUM(IF(Period=$V$2,IF(Site=$A$382,IF(Provider=$B425,J))))</f>
        <v>0</v>
      </c>
      <c r="X425" s="26"/>
      <c r="Y425" s="27">
        <f t="shared" si="231"/>
        <v>0</v>
      </c>
      <c r="Z425" s="27">
        <f t="shared" si="219"/>
        <v>0</v>
      </c>
      <c r="AA425" s="44"/>
      <c r="AB425" s="25">
        <f t="array" ref="AB425">SUM(IF(Period=$AB$2,IF(Site=$A$382,IF(Provider=$B425,I))))</f>
        <v>0</v>
      </c>
      <c r="AC425" s="26">
        <f t="array" ref="AC425">SUM(IF(Period=$AB$2,IF(Site=$A$382,IF(Provider=$B425,J))))</f>
        <v>0</v>
      </c>
      <c r="AD425" s="26"/>
      <c r="AE425" s="27">
        <f t="shared" si="232"/>
        <v>0</v>
      </c>
      <c r="AF425" s="27">
        <f t="shared" si="220"/>
        <v>0</v>
      </c>
      <c r="AG425" s="44"/>
      <c r="AH425" s="25">
        <f t="array" ref="AH425">SUM(IF(Period=$AH$2,IF(Site=$A$382,IF(Provider=$B425,I))))</f>
        <v>0</v>
      </c>
      <c r="AI425" s="26">
        <f t="array" ref="AI425">SUM(IF(Period=$AH$2,IF(Site=$A$382,IF(Provider=$B425,J))))</f>
        <v>0</v>
      </c>
      <c r="AJ425" s="26"/>
      <c r="AK425" s="27">
        <f t="shared" si="233"/>
        <v>0</v>
      </c>
      <c r="AL425" s="27">
        <f t="shared" si="221"/>
        <v>0</v>
      </c>
      <c r="AM425" s="44"/>
      <c r="AN425" s="25">
        <f t="array" ref="AN425">SUM(IF(Period=$AN$2,IF(Site=$A$382,IF(Provider=$B425,I))))</f>
        <v>0</v>
      </c>
      <c r="AO425" s="26">
        <f t="array" ref="AO425">SUM(IF(Period=$AN$2,IF(Site=$A$382,IF(Provider=$B425,J))))</f>
        <v>0</v>
      </c>
      <c r="AP425" s="26"/>
      <c r="AQ425" s="27">
        <f t="shared" si="234"/>
        <v>0</v>
      </c>
      <c r="AR425" s="27">
        <f t="shared" si="222"/>
        <v>0</v>
      </c>
      <c r="AS425" s="44"/>
      <c r="AT425" s="25">
        <f t="array" ref="AT425">SUM(IF(Period=$AT$2,IF(Site=$A$382,IF(Provider=$B425,I))))</f>
        <v>0</v>
      </c>
      <c r="AU425" s="26">
        <f t="array" ref="AU425">SUM(IF(Period=$AT$2,IF(Site=$A$382,IF(Provider=$B425,J))))</f>
        <v>0</v>
      </c>
      <c r="AV425" s="26"/>
      <c r="AW425" s="27">
        <f t="shared" si="235"/>
        <v>0</v>
      </c>
      <c r="AX425" s="27">
        <f t="shared" si="223"/>
        <v>0</v>
      </c>
      <c r="AY425" s="44"/>
      <c r="AZ425" s="25">
        <f t="array" ref="AZ425">SUM(IF(Period=$AZ$2,IF(Site=$A$382,IF(Provider=$B425,I))))</f>
        <v>0</v>
      </c>
      <c r="BA425" s="26">
        <f t="array" ref="BA425">SUM(IF(Period=$AZ$2,IF(Site=$A$382,IF(Provider=$B425,J))))</f>
        <v>0</v>
      </c>
      <c r="BB425" s="26"/>
      <c r="BC425" s="27">
        <f t="shared" si="236"/>
        <v>0</v>
      </c>
      <c r="BD425" s="27">
        <f t="shared" si="224"/>
        <v>0</v>
      </c>
      <c r="BE425" s="44"/>
      <c r="BF425" s="25">
        <f t="array" ref="BF425">SUM(IF(Period=$BF$2,IF(Site=$A$382,IF(Provider=$B425,I))))</f>
        <v>0</v>
      </c>
      <c r="BG425" s="26">
        <f t="array" ref="BG425">SUM(IF(Period=$BF$2,IF(Site=$A$382,IF(Provider=$B425,J))))</f>
        <v>0</v>
      </c>
      <c r="BH425" s="26"/>
      <c r="BI425" s="27">
        <f t="shared" si="237"/>
        <v>0</v>
      </c>
      <c r="BJ425" s="27">
        <f t="shared" si="225"/>
        <v>0</v>
      </c>
      <c r="BK425" s="44"/>
      <c r="BL425" s="25">
        <f t="array" ref="BL425">SUM(IF(Period=$BL$2,IF(Site=$A$382,IF(Provider=$B425,I))))</f>
        <v>0</v>
      </c>
      <c r="BM425" s="26">
        <f t="array" ref="BM425">SUM(IF(Period=$BL$2,IF(Site=$A$382,IF(Provider=$B425,J))))</f>
        <v>0</v>
      </c>
      <c r="BN425" s="26"/>
      <c r="BO425" s="27">
        <f t="shared" si="238"/>
        <v>0</v>
      </c>
      <c r="BP425" s="27">
        <f t="shared" si="226"/>
        <v>0</v>
      </c>
      <c r="BQ425" s="44"/>
      <c r="BR425" s="25">
        <f t="array" ref="BR425">SUM(IF(Period=$BR$2,IF(Site=$A$382,IF(Provider=$B425,I))))</f>
        <v>0</v>
      </c>
      <c r="BS425" s="26">
        <f t="array" ref="BS425">SUM(IF(Period=$BR$2,IF(Site=$A$382,IF(Provider=$B425,J))))</f>
        <v>0</v>
      </c>
      <c r="BT425" s="26"/>
      <c r="BU425" s="27">
        <f t="shared" si="239"/>
        <v>0</v>
      </c>
      <c r="BV425" s="27">
        <f t="shared" si="227"/>
        <v>0</v>
      </c>
    </row>
    <row r="426" spans="2:74" outlineLevel="1" x14ac:dyDescent="0.25">
      <c r="B426" s="20" t="s">
        <v>918</v>
      </c>
      <c r="C426" s="44"/>
      <c r="D426" s="25">
        <f t="array" ref="D426">SUM(IF(Period=$D$2,IF(Site=$A$382,IF(Provider=$B426,I))))</f>
        <v>0</v>
      </c>
      <c r="E426" s="26">
        <f t="array" ref="E426">SUM(IF(Period=$D$2,IF(Site=$A$382,IF(Provider=$B426,J))))</f>
        <v>0</v>
      </c>
      <c r="F426" s="26"/>
      <c r="G426" s="27">
        <f t="shared" si="228"/>
        <v>0</v>
      </c>
      <c r="H426" s="27">
        <f t="shared" si="216"/>
        <v>0</v>
      </c>
      <c r="I426" s="44"/>
      <c r="J426" s="25">
        <f t="array" ref="J426">SUM(IF(Period=$J$2,IF(Site=$A$382,IF(Provider=$B426,I))))</f>
        <v>0</v>
      </c>
      <c r="K426" s="26">
        <f t="array" ref="K426">SUM(IF(Period=$J$2,IF(Site=$A$382,IF(Provider=$B426,J))))</f>
        <v>0</v>
      </c>
      <c r="L426" s="26"/>
      <c r="M426" s="27">
        <f t="shared" si="229"/>
        <v>0</v>
      </c>
      <c r="N426" s="27">
        <f t="shared" si="217"/>
        <v>0</v>
      </c>
      <c r="O426" s="44"/>
      <c r="P426" s="25">
        <f t="array" ref="P426">SUM(IF(Period=$P$2,IF(Site=$A$382,IF(Provider=$B426,I))))</f>
        <v>0</v>
      </c>
      <c r="Q426" s="26">
        <f t="array" ref="Q426">SUM(IF(Period=$P$2,IF(Site=$A$382,IF(Provider=$B426,J))))</f>
        <v>0</v>
      </c>
      <c r="R426" s="26"/>
      <c r="S426" s="27">
        <f t="shared" si="230"/>
        <v>0</v>
      </c>
      <c r="T426" s="27">
        <f t="shared" si="218"/>
        <v>0</v>
      </c>
      <c r="U426" s="44"/>
      <c r="V426" s="25">
        <f t="array" ref="V426">SUM(IF(Period=$V$2,IF(Site=$A$382,IF(Provider=$B426,I))))</f>
        <v>0</v>
      </c>
      <c r="W426" s="26">
        <f t="array" ref="W426">SUM(IF(Period=$V$2,IF(Site=$A$382,IF(Provider=$B426,J))))</f>
        <v>0</v>
      </c>
      <c r="X426" s="26"/>
      <c r="Y426" s="27">
        <f t="shared" si="231"/>
        <v>0</v>
      </c>
      <c r="Z426" s="27">
        <f t="shared" si="219"/>
        <v>0</v>
      </c>
      <c r="AA426" s="44"/>
      <c r="AB426" s="25">
        <f t="array" ref="AB426">SUM(IF(Period=$AB$2,IF(Site=$A$382,IF(Provider=$B426,I))))</f>
        <v>0</v>
      </c>
      <c r="AC426" s="26">
        <f t="array" ref="AC426">SUM(IF(Period=$AB$2,IF(Site=$A$382,IF(Provider=$B426,J))))</f>
        <v>0</v>
      </c>
      <c r="AD426" s="26"/>
      <c r="AE426" s="27">
        <f t="shared" si="232"/>
        <v>0</v>
      </c>
      <c r="AF426" s="27">
        <f t="shared" si="220"/>
        <v>0</v>
      </c>
      <c r="AG426" s="44"/>
      <c r="AH426" s="25">
        <f t="array" ref="AH426">SUM(IF(Period=$AH$2,IF(Site=$A$382,IF(Provider=$B426,I))))</f>
        <v>50</v>
      </c>
      <c r="AI426" s="26">
        <f t="array" ref="AI426">SUM(IF(Period=$AH$2,IF(Site=$A$382,IF(Provider=$B426,J))))</f>
        <v>4.12</v>
      </c>
      <c r="AJ426" s="26"/>
      <c r="AK426" s="27">
        <f t="shared" si="233"/>
        <v>5.7095343680709537E-2</v>
      </c>
      <c r="AL426" s="27">
        <f t="shared" si="221"/>
        <v>7.0149152080637477E-3</v>
      </c>
      <c r="AM426" s="44"/>
      <c r="AN426" s="25">
        <f t="array" ref="AN426">SUM(IF(Period=$AN$2,IF(Site=$A$382,IF(Provider=$B426,I))))</f>
        <v>0</v>
      </c>
      <c r="AO426" s="26">
        <f t="array" ref="AO426">SUM(IF(Period=$AN$2,IF(Site=$A$382,IF(Provider=$B426,J))))</f>
        <v>0</v>
      </c>
      <c r="AP426" s="26"/>
      <c r="AQ426" s="27">
        <f t="shared" si="234"/>
        <v>0</v>
      </c>
      <c r="AR426" s="27">
        <f t="shared" si="222"/>
        <v>0</v>
      </c>
      <c r="AS426" s="44"/>
      <c r="AT426" s="25">
        <f t="array" ref="AT426">SUM(IF(Period=$AT$2,IF(Site=$A$382,IF(Provider=$B426,I))))</f>
        <v>0</v>
      </c>
      <c r="AU426" s="26">
        <f t="array" ref="AU426">SUM(IF(Period=$AT$2,IF(Site=$A$382,IF(Provider=$B426,J))))</f>
        <v>0</v>
      </c>
      <c r="AV426" s="26"/>
      <c r="AW426" s="27">
        <f t="shared" si="235"/>
        <v>0</v>
      </c>
      <c r="AX426" s="27">
        <f t="shared" si="223"/>
        <v>0</v>
      </c>
      <c r="AY426" s="44"/>
      <c r="AZ426" s="25">
        <f t="array" ref="AZ426">SUM(IF(Period=$AZ$2,IF(Site=$A$382,IF(Provider=$B426,I))))</f>
        <v>0</v>
      </c>
      <c r="BA426" s="26">
        <f t="array" ref="BA426">SUM(IF(Period=$AZ$2,IF(Site=$A$382,IF(Provider=$B426,J))))</f>
        <v>0</v>
      </c>
      <c r="BB426" s="26"/>
      <c r="BC426" s="27">
        <f t="shared" si="236"/>
        <v>0</v>
      </c>
      <c r="BD426" s="27">
        <f t="shared" si="224"/>
        <v>0</v>
      </c>
      <c r="BE426" s="44"/>
      <c r="BF426" s="25">
        <f t="array" ref="BF426">SUM(IF(Period=$BF$2,IF(Site=$A$382,IF(Provider=$B426,I))))</f>
        <v>0</v>
      </c>
      <c r="BG426" s="26">
        <f t="array" ref="BG426">SUM(IF(Period=$BF$2,IF(Site=$A$382,IF(Provider=$B426,J))))</f>
        <v>0</v>
      </c>
      <c r="BH426" s="26"/>
      <c r="BI426" s="27">
        <f t="shared" si="237"/>
        <v>0</v>
      </c>
      <c r="BJ426" s="27">
        <f t="shared" si="225"/>
        <v>0</v>
      </c>
      <c r="BK426" s="44"/>
      <c r="BL426" s="25">
        <f t="array" ref="BL426">SUM(IF(Period=$BL$2,IF(Site=$A$382,IF(Provider=$B426,I))))</f>
        <v>0</v>
      </c>
      <c r="BM426" s="26">
        <f t="array" ref="BM426">SUM(IF(Period=$BL$2,IF(Site=$A$382,IF(Provider=$B426,J))))</f>
        <v>0</v>
      </c>
      <c r="BN426" s="26"/>
      <c r="BO426" s="27">
        <f t="shared" si="238"/>
        <v>0</v>
      </c>
      <c r="BP426" s="27">
        <f t="shared" si="226"/>
        <v>0</v>
      </c>
      <c r="BQ426" s="44"/>
      <c r="BR426" s="25">
        <f t="array" ref="BR426">SUM(IF(Period=$BR$2,IF(Site=$A$382,IF(Provider=$B426,I))))</f>
        <v>0</v>
      </c>
      <c r="BS426" s="26">
        <f t="array" ref="BS426">SUM(IF(Period=$BR$2,IF(Site=$A$382,IF(Provider=$B426,J))))</f>
        <v>0</v>
      </c>
      <c r="BT426" s="26"/>
      <c r="BU426" s="27">
        <f t="shared" si="239"/>
        <v>0</v>
      </c>
      <c r="BV426" s="27">
        <f t="shared" si="227"/>
        <v>0</v>
      </c>
    </row>
    <row r="427" spans="2:74" outlineLevel="1" x14ac:dyDescent="0.25">
      <c r="B427" s="20" t="s">
        <v>998</v>
      </c>
      <c r="C427" s="44"/>
      <c r="D427" s="25">
        <f t="array" ref="D427">SUM(IF(Period=$D$2,IF(Site=$A$382,IF(Provider=$B427,I))))</f>
        <v>0</v>
      </c>
      <c r="E427" s="26">
        <f t="array" ref="E427">SUM(IF(Period=$D$2,IF(Site=$A$382,IF(Provider=$B427,J))))</f>
        <v>0</v>
      </c>
      <c r="F427" s="26"/>
      <c r="G427" s="27">
        <f t="shared" si="228"/>
        <v>0</v>
      </c>
      <c r="H427" s="27">
        <f t="shared" si="216"/>
        <v>0</v>
      </c>
      <c r="I427" s="44"/>
      <c r="J427" s="25">
        <f t="array" ref="J427">SUM(IF(Period=$J$2,IF(Site=$A$382,IF(Provider=$B427,I))))</f>
        <v>0</v>
      </c>
      <c r="K427" s="26">
        <f t="array" ref="K427">SUM(IF(Period=$J$2,IF(Site=$A$382,IF(Provider=$B427,J))))</f>
        <v>0</v>
      </c>
      <c r="L427" s="26"/>
      <c r="M427" s="27">
        <f t="shared" si="229"/>
        <v>0</v>
      </c>
      <c r="N427" s="27">
        <f t="shared" si="217"/>
        <v>0</v>
      </c>
      <c r="O427" s="44"/>
      <c r="P427" s="25">
        <f t="array" ref="P427">SUM(IF(Period=$P$2,IF(Site=$A$382,IF(Provider=$B427,I))))</f>
        <v>0</v>
      </c>
      <c r="Q427" s="26">
        <f t="array" ref="Q427">SUM(IF(Period=$P$2,IF(Site=$A$382,IF(Provider=$B427,J))))</f>
        <v>0</v>
      </c>
      <c r="R427" s="26"/>
      <c r="S427" s="27">
        <f t="shared" si="230"/>
        <v>0</v>
      </c>
      <c r="T427" s="27">
        <f t="shared" si="218"/>
        <v>0</v>
      </c>
      <c r="U427" s="44"/>
      <c r="V427" s="25">
        <f t="array" ref="V427">SUM(IF(Period=$V$2,IF(Site=$A$382,IF(Provider=$B427,I))))</f>
        <v>0</v>
      </c>
      <c r="W427" s="26">
        <f t="array" ref="W427">SUM(IF(Period=$V$2,IF(Site=$A$382,IF(Provider=$B427,J))))</f>
        <v>0</v>
      </c>
      <c r="X427" s="26"/>
      <c r="Y427" s="27">
        <f t="shared" si="231"/>
        <v>0</v>
      </c>
      <c r="Z427" s="27">
        <f t="shared" si="219"/>
        <v>0</v>
      </c>
      <c r="AA427" s="44"/>
      <c r="AB427" s="25">
        <f t="array" ref="AB427">SUM(IF(Period=$AB$2,IF(Site=$A$382,IF(Provider=$B427,I))))</f>
        <v>0</v>
      </c>
      <c r="AC427" s="26">
        <f t="array" ref="AC427">SUM(IF(Period=$AB$2,IF(Site=$A$382,IF(Provider=$B427,J))))</f>
        <v>0</v>
      </c>
      <c r="AD427" s="26"/>
      <c r="AE427" s="27">
        <f t="shared" si="232"/>
        <v>0</v>
      </c>
      <c r="AF427" s="27">
        <f t="shared" si="220"/>
        <v>0</v>
      </c>
      <c r="AG427" s="44"/>
      <c r="AH427" s="25">
        <f t="array" ref="AH427">SUM(IF(Period=$AH$2,IF(Site=$A$382,IF(Provider=$B427,I))))</f>
        <v>0</v>
      </c>
      <c r="AI427" s="26">
        <f t="array" ref="AI427">SUM(IF(Period=$AH$2,IF(Site=$A$382,IF(Provider=$B427,J))))</f>
        <v>0</v>
      </c>
      <c r="AJ427" s="26"/>
      <c r="AK427" s="27">
        <f t="shared" si="233"/>
        <v>0</v>
      </c>
      <c r="AL427" s="27">
        <f t="shared" si="221"/>
        <v>0</v>
      </c>
      <c r="AM427" s="44"/>
      <c r="AN427" s="25">
        <f t="array" ref="AN427">SUM(IF(Period=$AN$2,IF(Site=$A$382,IF(Provider=$B427,I))))</f>
        <v>0</v>
      </c>
      <c r="AO427" s="26">
        <f t="array" ref="AO427">SUM(IF(Period=$AN$2,IF(Site=$A$382,IF(Provider=$B427,J))))</f>
        <v>0</v>
      </c>
      <c r="AP427" s="26"/>
      <c r="AQ427" s="27">
        <f t="shared" si="234"/>
        <v>0</v>
      </c>
      <c r="AR427" s="27">
        <f t="shared" si="222"/>
        <v>0</v>
      </c>
      <c r="AS427" s="44"/>
      <c r="AT427" s="25">
        <f t="array" ref="AT427">SUM(IF(Period=$AT$2,IF(Site=$A$382,IF(Provider=$B427,I))))</f>
        <v>3</v>
      </c>
      <c r="AU427" s="26">
        <f t="array" ref="AU427">SUM(IF(Period=$AT$2,IF(Site=$A$382,IF(Provider=$B427,J))))</f>
        <v>7</v>
      </c>
      <c r="AV427" s="26"/>
      <c r="AW427" s="27">
        <f t="shared" si="235"/>
        <v>5.5074744295830055E-3</v>
      </c>
      <c r="AX427" s="27">
        <f t="shared" si="223"/>
        <v>6.6168825030721236E-4</v>
      </c>
      <c r="AY427" s="44"/>
      <c r="AZ427" s="25">
        <f t="array" ref="AZ427">SUM(IF(Period=$AZ$2,IF(Site=$A$382,IF(Provider=$B427,I))))</f>
        <v>56</v>
      </c>
      <c r="BA427" s="26">
        <f t="array" ref="BA427">SUM(IF(Period=$AZ$2,IF(Site=$A$382,IF(Provider=$B427,J))))</f>
        <v>5.1964285714285703</v>
      </c>
      <c r="BB427" s="26"/>
      <c r="BC427" s="27">
        <f t="shared" si="236"/>
        <v>7.8331090174966339E-2</v>
      </c>
      <c r="BD427" s="27">
        <f t="shared" si="224"/>
        <v>9.482224901430478E-3</v>
      </c>
      <c r="BE427" s="44"/>
      <c r="BF427" s="25">
        <f t="array" ref="BF427">SUM(IF(Period=$BF$2,IF(Site=$A$382,IF(Provider=$B427,I))))</f>
        <v>0</v>
      </c>
      <c r="BG427" s="26">
        <f t="array" ref="BG427">SUM(IF(Period=$BF$2,IF(Site=$A$382,IF(Provider=$B427,J))))</f>
        <v>0</v>
      </c>
      <c r="BH427" s="26"/>
      <c r="BI427" s="27">
        <f t="shared" si="237"/>
        <v>0</v>
      </c>
      <c r="BJ427" s="27">
        <f t="shared" si="225"/>
        <v>0</v>
      </c>
      <c r="BK427" s="44"/>
      <c r="BL427" s="25">
        <f t="array" ref="BL427">SUM(IF(Period=$BL$2,IF(Site=$A$382,IF(Provider=$B427,I))))</f>
        <v>0</v>
      </c>
      <c r="BM427" s="26">
        <f t="array" ref="BM427">SUM(IF(Period=$BL$2,IF(Site=$A$382,IF(Provider=$B427,J))))</f>
        <v>0</v>
      </c>
      <c r="BN427" s="26"/>
      <c r="BO427" s="27">
        <f t="shared" si="238"/>
        <v>0</v>
      </c>
      <c r="BP427" s="27">
        <f t="shared" si="226"/>
        <v>0</v>
      </c>
      <c r="BQ427" s="44"/>
      <c r="BR427" s="25">
        <f t="array" ref="BR427">SUM(IF(Period=$BR$2,IF(Site=$A$382,IF(Provider=$B427,I))))</f>
        <v>0</v>
      </c>
      <c r="BS427" s="26">
        <f t="array" ref="BS427">SUM(IF(Period=$BR$2,IF(Site=$A$382,IF(Provider=$B427,J))))</f>
        <v>0</v>
      </c>
      <c r="BT427" s="26"/>
      <c r="BU427" s="27">
        <f t="shared" si="239"/>
        <v>0</v>
      </c>
      <c r="BV427" s="27">
        <f t="shared" si="227"/>
        <v>0</v>
      </c>
    </row>
    <row r="428" spans="2:74" outlineLevel="1" x14ac:dyDescent="0.25">
      <c r="B428" s="20" t="s">
        <v>1134</v>
      </c>
      <c r="C428" s="44"/>
      <c r="D428" s="25">
        <f t="array" ref="D428">SUM(IF(Period=$D$2,IF(Site=$A$382,IF(Provider=$B428,I))))</f>
        <v>0</v>
      </c>
      <c r="E428" s="26">
        <f t="array" ref="E428">SUM(IF(Period=$D$2,IF(Site=$A$382,IF(Provider=$B428,J))))</f>
        <v>0</v>
      </c>
      <c r="F428" s="26"/>
      <c r="G428" s="27">
        <f t="shared" si="228"/>
        <v>0</v>
      </c>
      <c r="H428" s="27">
        <f t="shared" si="216"/>
        <v>0</v>
      </c>
      <c r="I428" s="44"/>
      <c r="J428" s="25">
        <f t="array" ref="J428">SUM(IF(Period=$J$2,IF(Site=$A$382,IF(Provider=$B428,I))))</f>
        <v>0</v>
      </c>
      <c r="K428" s="26">
        <f t="array" ref="K428">SUM(IF(Period=$J$2,IF(Site=$A$382,IF(Provider=$B428,J))))</f>
        <v>0</v>
      </c>
      <c r="L428" s="26"/>
      <c r="M428" s="27">
        <f t="shared" si="229"/>
        <v>0</v>
      </c>
      <c r="N428" s="27">
        <f t="shared" si="217"/>
        <v>0</v>
      </c>
      <c r="O428" s="44"/>
      <c r="P428" s="25">
        <f t="array" ref="P428">SUM(IF(Period=$P$2,IF(Site=$A$382,IF(Provider=$B428,I))))</f>
        <v>0</v>
      </c>
      <c r="Q428" s="26">
        <f t="array" ref="Q428">SUM(IF(Period=$P$2,IF(Site=$A$382,IF(Provider=$B428,J))))</f>
        <v>0</v>
      </c>
      <c r="R428" s="26"/>
      <c r="S428" s="27">
        <f t="shared" si="230"/>
        <v>0</v>
      </c>
      <c r="T428" s="27">
        <f t="shared" si="218"/>
        <v>0</v>
      </c>
      <c r="U428" s="44"/>
      <c r="V428" s="25">
        <f t="array" ref="V428">SUM(IF(Period=$V$2,IF(Site=$A$382,IF(Provider=$B428,I))))</f>
        <v>0</v>
      </c>
      <c r="W428" s="26">
        <f t="array" ref="W428">SUM(IF(Period=$V$2,IF(Site=$A$382,IF(Provider=$B428,J))))</f>
        <v>0</v>
      </c>
      <c r="X428" s="26"/>
      <c r="Y428" s="27">
        <f t="shared" si="231"/>
        <v>0</v>
      </c>
      <c r="Z428" s="27">
        <f t="shared" si="219"/>
        <v>0</v>
      </c>
      <c r="AA428" s="44"/>
      <c r="AB428" s="25">
        <f t="array" ref="AB428">SUM(IF(Period=$AB$2,IF(Site=$A$382,IF(Provider=$B428,I))))</f>
        <v>0</v>
      </c>
      <c r="AC428" s="26">
        <f t="array" ref="AC428">SUM(IF(Period=$AB$2,IF(Site=$A$382,IF(Provider=$B428,J))))</f>
        <v>0</v>
      </c>
      <c r="AD428" s="26"/>
      <c r="AE428" s="27">
        <f t="shared" si="232"/>
        <v>0</v>
      </c>
      <c r="AF428" s="27">
        <f t="shared" si="220"/>
        <v>0</v>
      </c>
      <c r="AG428" s="44"/>
      <c r="AH428" s="25">
        <f t="array" ref="AH428">SUM(IF(Period=$AH$2,IF(Site=$A$382,IF(Provider=$B428,I))))</f>
        <v>0</v>
      </c>
      <c r="AI428" s="26">
        <f t="array" ref="AI428">SUM(IF(Period=$AH$2,IF(Site=$A$382,IF(Provider=$B428,J))))</f>
        <v>0</v>
      </c>
      <c r="AJ428" s="26"/>
      <c r="AK428" s="27">
        <f t="shared" si="233"/>
        <v>0</v>
      </c>
      <c r="AL428" s="27">
        <f t="shared" si="221"/>
        <v>0</v>
      </c>
      <c r="AM428" s="44"/>
      <c r="AN428" s="25">
        <f t="array" ref="AN428">SUM(IF(Period=$AN$2,IF(Site=$A$382,IF(Provider=$B428,I))))</f>
        <v>0</v>
      </c>
      <c r="AO428" s="26">
        <f t="array" ref="AO428">SUM(IF(Period=$AN$2,IF(Site=$A$382,IF(Provider=$B428,J))))</f>
        <v>0</v>
      </c>
      <c r="AP428" s="26"/>
      <c r="AQ428" s="27">
        <f t="shared" si="234"/>
        <v>0</v>
      </c>
      <c r="AR428" s="27">
        <f t="shared" si="222"/>
        <v>0</v>
      </c>
      <c r="AS428" s="44"/>
      <c r="AT428" s="25">
        <f t="array" ref="AT428">SUM(IF(Period=$AT$2,IF(Site=$A$382,IF(Provider=$B428,I))))</f>
        <v>0</v>
      </c>
      <c r="AU428" s="26">
        <f t="array" ref="AU428">SUM(IF(Period=$AT$2,IF(Site=$A$382,IF(Provider=$B428,J))))</f>
        <v>0</v>
      </c>
      <c r="AV428" s="26"/>
      <c r="AW428" s="27">
        <f t="shared" si="235"/>
        <v>0</v>
      </c>
      <c r="AX428" s="27">
        <f t="shared" si="223"/>
        <v>0</v>
      </c>
      <c r="AY428" s="44"/>
      <c r="AZ428" s="25">
        <f t="array" ref="AZ428">SUM(IF(Period=$AZ$2,IF(Site=$A$382,IF(Provider=$B428,I))))</f>
        <v>0</v>
      </c>
      <c r="BA428" s="26">
        <f t="array" ref="BA428">SUM(IF(Period=$AZ$2,IF(Site=$A$382,IF(Provider=$B428,J))))</f>
        <v>0</v>
      </c>
      <c r="BB428" s="26"/>
      <c r="BC428" s="27">
        <f t="shared" si="236"/>
        <v>0</v>
      </c>
      <c r="BD428" s="27">
        <f t="shared" si="224"/>
        <v>0</v>
      </c>
      <c r="BE428" s="44"/>
      <c r="BF428" s="25">
        <f t="array" ref="BF428">SUM(IF(Period=$BF$2,IF(Site=$A$382,IF(Provider=$B428,I))))</f>
        <v>0</v>
      </c>
      <c r="BG428" s="26">
        <f t="array" ref="BG428">SUM(IF(Period=$BF$2,IF(Site=$A$382,IF(Provider=$B428,J))))</f>
        <v>0</v>
      </c>
      <c r="BH428" s="26"/>
      <c r="BI428" s="27">
        <f t="shared" si="237"/>
        <v>0</v>
      </c>
      <c r="BJ428" s="27">
        <f t="shared" si="225"/>
        <v>0</v>
      </c>
      <c r="BK428" s="44"/>
      <c r="BL428" s="25">
        <f t="array" ref="BL428">SUM(IF(Period=$BL$2,IF(Site=$A$382,IF(Provider=$B428,I))))</f>
        <v>0</v>
      </c>
      <c r="BM428" s="26">
        <f t="array" ref="BM428">SUM(IF(Period=$BL$2,IF(Site=$A$382,IF(Provider=$B428,J))))</f>
        <v>0</v>
      </c>
      <c r="BN428" s="26"/>
      <c r="BO428" s="27">
        <f t="shared" si="238"/>
        <v>0</v>
      </c>
      <c r="BP428" s="27">
        <f t="shared" si="226"/>
        <v>0</v>
      </c>
      <c r="BQ428" s="44"/>
      <c r="BR428" s="25">
        <f t="array" ref="BR428">SUM(IF(Period=$BR$2,IF(Site=$A$382,IF(Provider=$B428,I))))</f>
        <v>32</v>
      </c>
      <c r="BS428" s="26">
        <f t="array" ref="BS428">SUM(IF(Period=$BR$2,IF(Site=$A$382,IF(Provider=$B428,J))))</f>
        <v>5.09375</v>
      </c>
      <c r="BT428" s="26"/>
      <c r="BU428" s="27">
        <f t="shared" si="239"/>
        <v>4.3213149522799581E-2</v>
      </c>
      <c r="BV428" s="27">
        <f t="shared" si="227"/>
        <v>4.7813205831451116E-3</v>
      </c>
    </row>
    <row r="429" spans="2:74" outlineLevel="1" x14ac:dyDescent="0.25">
      <c r="B429" s="20" t="s">
        <v>746</v>
      </c>
      <c r="C429" s="44"/>
      <c r="D429" s="25">
        <f t="array" ref="D429">SUM(IF(Period=$D$2,IF(Site=$A$382,IF(Provider=$B429,I))))</f>
        <v>1</v>
      </c>
      <c r="E429" s="26">
        <f t="array" ref="E429">SUM(IF(Period=$D$2,IF(Site=$A$382,IF(Provider=$B429,J))))</f>
        <v>1</v>
      </c>
      <c r="F429" s="26"/>
      <c r="G429" s="27">
        <f t="shared" si="228"/>
        <v>2.5169896803423108E-4</v>
      </c>
      <c r="H429" s="27">
        <f t="shared" si="216"/>
        <v>2.8962840675413443E-5</v>
      </c>
      <c r="I429" s="44"/>
      <c r="J429" s="25">
        <f t="array" ref="J429">SUM(IF(Period=$J$2,IF(Site=$A$382,IF(Provider=$B429,I))))</f>
        <v>0</v>
      </c>
      <c r="K429" s="26">
        <f t="array" ref="K429">SUM(IF(Period=$J$2,IF(Site=$A$382,IF(Provider=$B429,J))))</f>
        <v>0</v>
      </c>
      <c r="L429" s="26"/>
      <c r="M429" s="27">
        <f t="shared" si="229"/>
        <v>0</v>
      </c>
      <c r="N429" s="27">
        <f t="shared" si="217"/>
        <v>0</v>
      </c>
      <c r="O429" s="44"/>
      <c r="P429" s="25">
        <f t="array" ref="P429">SUM(IF(Period=$P$2,IF(Site=$A$382,IF(Provider=$B429,I))))</f>
        <v>0</v>
      </c>
      <c r="Q429" s="26">
        <f t="array" ref="Q429">SUM(IF(Period=$P$2,IF(Site=$A$382,IF(Provider=$B429,J))))</f>
        <v>0</v>
      </c>
      <c r="R429" s="26"/>
      <c r="S429" s="27">
        <f t="shared" si="230"/>
        <v>0</v>
      </c>
      <c r="T429" s="27">
        <f t="shared" si="218"/>
        <v>0</v>
      </c>
      <c r="U429" s="44"/>
      <c r="V429" s="25">
        <f t="array" ref="V429">SUM(IF(Period=$V$2,IF(Site=$A$382,IF(Provider=$B429,I))))</f>
        <v>1</v>
      </c>
      <c r="W429" s="26">
        <f t="array" ref="W429">SUM(IF(Period=$V$2,IF(Site=$A$382,IF(Provider=$B429,J))))</f>
        <v>0</v>
      </c>
      <c r="X429" s="26"/>
      <c r="Y429" s="27">
        <f t="shared" si="231"/>
        <v>0</v>
      </c>
      <c r="Z429" s="27">
        <f t="shared" si="219"/>
        <v>0</v>
      </c>
      <c r="AA429" s="44"/>
      <c r="AB429" s="25">
        <f t="array" ref="AB429">SUM(IF(Period=$AB$2,IF(Site=$A$382,IF(Provider=$B429,I))))</f>
        <v>0</v>
      </c>
      <c r="AC429" s="26">
        <f t="array" ref="AC429">SUM(IF(Period=$AB$2,IF(Site=$A$382,IF(Provider=$B429,J))))</f>
        <v>0</v>
      </c>
      <c r="AD429" s="26"/>
      <c r="AE429" s="27">
        <f t="shared" si="232"/>
        <v>0</v>
      </c>
      <c r="AF429" s="27">
        <f t="shared" si="220"/>
        <v>0</v>
      </c>
      <c r="AG429" s="44"/>
      <c r="AH429" s="25">
        <f t="array" ref="AH429">SUM(IF(Period=$AH$2,IF(Site=$A$382,IF(Provider=$B429,I))))</f>
        <v>1</v>
      </c>
      <c r="AI429" s="26">
        <f t="array" ref="AI429">SUM(IF(Period=$AH$2,IF(Site=$A$382,IF(Provider=$B429,J))))</f>
        <v>4</v>
      </c>
      <c r="AJ429" s="26"/>
      <c r="AK429" s="27">
        <f t="shared" si="233"/>
        <v>1.1086474501108647E-3</v>
      </c>
      <c r="AL429" s="27">
        <f t="shared" si="221"/>
        <v>1.3621194578764559E-4</v>
      </c>
      <c r="AM429" s="44"/>
      <c r="AN429" s="25">
        <f t="array" ref="AN429">SUM(IF(Period=$AN$2,IF(Site=$A$382,IF(Provider=$B429,I))))</f>
        <v>0</v>
      </c>
      <c r="AO429" s="26">
        <f t="array" ref="AO429">SUM(IF(Period=$AN$2,IF(Site=$A$382,IF(Provider=$B429,J))))</f>
        <v>0</v>
      </c>
      <c r="AP429" s="26"/>
      <c r="AQ429" s="27">
        <f t="shared" si="234"/>
        <v>0</v>
      </c>
      <c r="AR429" s="27">
        <f t="shared" si="222"/>
        <v>0</v>
      </c>
      <c r="AS429" s="44"/>
      <c r="AT429" s="25">
        <f t="array" ref="AT429">SUM(IF(Period=$AT$2,IF(Site=$A$382,IF(Provider=$B429,I))))</f>
        <v>0</v>
      </c>
      <c r="AU429" s="26">
        <f t="array" ref="AU429">SUM(IF(Period=$AT$2,IF(Site=$A$382,IF(Provider=$B429,J))))</f>
        <v>0</v>
      </c>
      <c r="AV429" s="26"/>
      <c r="AW429" s="27">
        <f t="shared" si="235"/>
        <v>0</v>
      </c>
      <c r="AX429" s="27">
        <f t="shared" si="223"/>
        <v>0</v>
      </c>
      <c r="AY429" s="44"/>
      <c r="AZ429" s="25">
        <f t="array" ref="AZ429">SUM(IF(Period=$AZ$2,IF(Site=$A$382,IF(Provider=$B429,I))))</f>
        <v>0</v>
      </c>
      <c r="BA429" s="26">
        <f t="array" ref="BA429">SUM(IF(Period=$AZ$2,IF(Site=$A$382,IF(Provider=$B429,J))))</f>
        <v>0</v>
      </c>
      <c r="BB429" s="26"/>
      <c r="BC429" s="27">
        <f t="shared" si="236"/>
        <v>0</v>
      </c>
      <c r="BD429" s="27">
        <f t="shared" si="224"/>
        <v>0</v>
      </c>
      <c r="BE429" s="44"/>
      <c r="BF429" s="25">
        <f t="array" ref="BF429">SUM(IF(Period=$BF$2,IF(Site=$A$382,IF(Provider=$B429,I))))</f>
        <v>0</v>
      </c>
      <c r="BG429" s="26">
        <f t="array" ref="BG429">SUM(IF(Period=$BF$2,IF(Site=$A$382,IF(Provider=$B429,J))))</f>
        <v>0</v>
      </c>
      <c r="BH429" s="26"/>
      <c r="BI429" s="27">
        <f t="shared" si="237"/>
        <v>0</v>
      </c>
      <c r="BJ429" s="27">
        <f t="shared" si="225"/>
        <v>0</v>
      </c>
      <c r="BK429" s="44"/>
      <c r="BL429" s="25">
        <f t="array" ref="BL429">SUM(IF(Period=$BL$2,IF(Site=$A$382,IF(Provider=$B429,I))))</f>
        <v>0</v>
      </c>
      <c r="BM429" s="26">
        <f t="array" ref="BM429">SUM(IF(Period=$BL$2,IF(Site=$A$382,IF(Provider=$B429,J))))</f>
        <v>0</v>
      </c>
      <c r="BN429" s="26"/>
      <c r="BO429" s="27">
        <f t="shared" si="238"/>
        <v>0</v>
      </c>
      <c r="BP429" s="27">
        <f t="shared" si="226"/>
        <v>0</v>
      </c>
      <c r="BQ429" s="44"/>
      <c r="BR429" s="25">
        <f t="array" ref="BR429">SUM(IF(Period=$BR$2,IF(Site=$A$382,IF(Provider=$B429,I))))</f>
        <v>0</v>
      </c>
      <c r="BS429" s="26">
        <f t="array" ref="BS429">SUM(IF(Period=$BR$2,IF(Site=$A$382,IF(Provider=$B429,J))))</f>
        <v>0</v>
      </c>
      <c r="BT429" s="26"/>
      <c r="BU429" s="27">
        <f t="shared" si="239"/>
        <v>0</v>
      </c>
      <c r="BV429" s="27">
        <f t="shared" si="227"/>
        <v>0</v>
      </c>
    </row>
    <row r="430" spans="2:74" outlineLevel="1" x14ac:dyDescent="0.25">
      <c r="B430" s="20" t="s">
        <v>713</v>
      </c>
      <c r="C430" s="44"/>
      <c r="D430" s="25">
        <f t="array" ref="D430">SUM(IF(Period=$D$2,IF(Site=$A$382,IF(Provider=$B430,I))))</f>
        <v>160</v>
      </c>
      <c r="E430" s="26">
        <f t="array" ref="E430">SUM(IF(Period=$D$2,IF(Site=$A$382,IF(Provider=$B430,J))))</f>
        <v>4.1937499999999996</v>
      </c>
      <c r="F430" s="26"/>
      <c r="G430" s="27">
        <f t="shared" si="228"/>
        <v>0.16889000755096903</v>
      </c>
      <c r="H430" s="27">
        <f t="shared" si="216"/>
        <v>1.9434066093202418E-2</v>
      </c>
      <c r="I430" s="44"/>
      <c r="J430" s="25">
        <f t="array" ref="J430">SUM(IF(Period=$J$2,IF(Site=$A$382,IF(Provider=$B430,I))))</f>
        <v>212</v>
      </c>
      <c r="K430" s="26">
        <f t="array" ref="K430">SUM(IF(Period=$J$2,IF(Site=$A$382,IF(Provider=$B430,J))))</f>
        <v>6.4103773584905657</v>
      </c>
      <c r="L430" s="26"/>
      <c r="M430" s="27">
        <f t="shared" si="229"/>
        <v>0.37009803921568624</v>
      </c>
      <c r="N430" s="27">
        <f t="shared" si="217"/>
        <v>4.2104284784831303E-2</v>
      </c>
      <c r="O430" s="44"/>
      <c r="P430" s="25">
        <f t="array" ref="P430">SUM(IF(Period=$P$2,IF(Site=$A$382,IF(Provider=$B430,I))))</f>
        <v>197</v>
      </c>
      <c r="Q430" s="26">
        <f t="array" ref="Q430">SUM(IF(Period=$P$2,IF(Site=$A$382,IF(Provider=$B430,J))))</f>
        <v>6.4517766497461926</v>
      </c>
      <c r="R430" s="26"/>
      <c r="S430" s="27">
        <f t="shared" si="230"/>
        <v>0.32867856219291441</v>
      </c>
      <c r="T430" s="27">
        <f t="shared" si="218"/>
        <v>3.6626131058728605E-2</v>
      </c>
      <c r="U430" s="44"/>
      <c r="V430" s="25">
        <f t="array" ref="V430">SUM(IF(Period=$V$2,IF(Site=$A$382,IF(Provider=$B430,I))))</f>
        <v>210</v>
      </c>
      <c r="W430" s="26">
        <f t="array" ref="W430">SUM(IF(Period=$V$2,IF(Site=$A$382,IF(Provider=$B430,J))))</f>
        <v>3.842857142857143</v>
      </c>
      <c r="X430" s="26"/>
      <c r="Y430" s="27">
        <f t="shared" si="231"/>
        <v>0.2115888830624017</v>
      </c>
      <c r="Z430" s="27">
        <f t="shared" si="219"/>
        <v>2.4405733986572312E-2</v>
      </c>
      <c r="AA430" s="44"/>
      <c r="AB430" s="25">
        <f t="array" ref="AB430">SUM(IF(Period=$AB$2,IF(Site=$A$382,IF(Provider=$B430,I))))</f>
        <v>241</v>
      </c>
      <c r="AC430" s="26">
        <f t="array" ref="AC430">SUM(IF(Period=$AB$2,IF(Site=$A$382,IF(Provider=$B430,J))))</f>
        <v>4.804979253112033</v>
      </c>
      <c r="AD430" s="26"/>
      <c r="AE430" s="27">
        <f t="shared" si="232"/>
        <v>0.29088168801808589</v>
      </c>
      <c r="AF430" s="27">
        <f t="shared" si="220"/>
        <v>3.4836497096958574E-2</v>
      </c>
      <c r="AG430" s="44"/>
      <c r="AH430" s="25">
        <f t="array" ref="AH430">SUM(IF(Period=$AH$2,IF(Site=$A$382,IF(Provider=$B430,I))))</f>
        <v>201</v>
      </c>
      <c r="AI430" s="26">
        <f t="array" ref="AI430">SUM(IF(Period=$AH$2,IF(Site=$A$382,IF(Provider=$B430,J))))</f>
        <v>3.85572139303483</v>
      </c>
      <c r="AJ430" s="26"/>
      <c r="AK430" s="27">
        <f t="shared" si="233"/>
        <v>0.21480044345898028</v>
      </c>
      <c r="AL430" s="27">
        <f t="shared" si="221"/>
        <v>2.6391064496356358E-2</v>
      </c>
      <c r="AM430" s="44"/>
      <c r="AN430" s="25">
        <f t="array" ref="AN430">SUM(IF(Period=$AN$2,IF(Site=$A$382,IF(Provider=$B430,I))))</f>
        <v>141</v>
      </c>
      <c r="AO430" s="26">
        <f t="array" ref="AO430">SUM(IF(Period=$AN$2,IF(Site=$A$382,IF(Provider=$B430,J))))</f>
        <v>3.2269503546099298</v>
      </c>
      <c r="AP430" s="26"/>
      <c r="AQ430" s="27">
        <f t="shared" si="234"/>
        <v>0.12021136063408192</v>
      </c>
      <c r="AR430" s="27">
        <f t="shared" si="222"/>
        <v>1.4550687559961627E-2</v>
      </c>
      <c r="AS430" s="44"/>
      <c r="AT430" s="25">
        <f t="array" ref="AT430">SUM(IF(Period=$AT$2,IF(Site=$A$382,IF(Provider=$B430,I))))</f>
        <v>189</v>
      </c>
      <c r="AU430" s="26">
        <f t="array" ref="AU430">SUM(IF(Period=$AT$2,IF(Site=$A$382,IF(Provider=$B430,J))))</f>
        <v>4.99470899470899</v>
      </c>
      <c r="AV430" s="26"/>
      <c r="AW430" s="27">
        <f t="shared" si="235"/>
        <v>0.24757408864411201</v>
      </c>
      <c r="AX430" s="27">
        <f t="shared" si="223"/>
        <v>2.9744462299524189E-2</v>
      </c>
      <c r="AY430" s="44"/>
      <c r="AZ430" s="25">
        <f t="array" ref="AZ430">SUM(IF(Period=$AZ$2,IF(Site=$A$382,IF(Provider=$B430,I))))</f>
        <v>138</v>
      </c>
      <c r="BA430" s="26">
        <f t="array" ref="BA430">SUM(IF(Period=$AZ$2,IF(Site=$A$382,IF(Provider=$B430,J))))</f>
        <v>4.3115942028985499</v>
      </c>
      <c r="BB430" s="26"/>
      <c r="BC430" s="27">
        <f t="shared" si="236"/>
        <v>0.16016150740242258</v>
      </c>
      <c r="BD430" s="27">
        <f t="shared" si="224"/>
        <v>1.9388054351722112E-2</v>
      </c>
      <c r="BE430" s="44"/>
      <c r="BF430" s="25">
        <f t="array" ref="BF430">SUM(IF(Period=$BF$2,IF(Site=$A$382,IF(Provider=$B430,I))))</f>
        <v>220</v>
      </c>
      <c r="BG430" s="26">
        <f t="array" ref="BG430">SUM(IF(Period=$BF$2,IF(Site=$A$382,IF(Provider=$B430,J))))</f>
        <v>4.1181818181818199</v>
      </c>
      <c r="BH430" s="26"/>
      <c r="BI430" s="27">
        <f t="shared" si="237"/>
        <v>0.23296477243507338</v>
      </c>
      <c r="BJ430" s="27">
        <f t="shared" si="225"/>
        <v>2.8033912989665212E-2</v>
      </c>
      <c r="BK430" s="44"/>
      <c r="BL430" s="25">
        <f t="array" ref="BL430">SUM(IF(Period=$BL$2,IF(Site=$A$382,IF(Provider=$B430,I))))</f>
        <v>148</v>
      </c>
      <c r="BM430" s="26">
        <f t="array" ref="BM430">SUM(IF(Period=$BL$2,IF(Site=$A$382,IF(Provider=$B430,J))))</f>
        <v>5.8175675675675702</v>
      </c>
      <c r="BN430" s="26"/>
      <c r="BO430" s="27">
        <f t="shared" si="238"/>
        <v>0.23257698541329019</v>
      </c>
      <c r="BP430" s="27">
        <f t="shared" si="226"/>
        <v>2.6769890868389157E-2</v>
      </c>
      <c r="BQ430" s="44"/>
      <c r="BR430" s="25">
        <f t="array" ref="BR430">SUM(IF(Period=$BR$2,IF(Site=$A$382,IF(Provider=$B430,I))))</f>
        <v>164</v>
      </c>
      <c r="BS430" s="26">
        <f t="array" ref="BS430">SUM(IF(Period=$BR$2,IF(Site=$A$382,IF(Provider=$B430,J))))</f>
        <v>4.6158536585365901</v>
      </c>
      <c r="BT430" s="26"/>
      <c r="BU430" s="27">
        <f t="shared" si="239"/>
        <v>0.20068928950159087</v>
      </c>
      <c r="BV430" s="27">
        <f t="shared" si="227"/>
        <v>2.2205274119269036E-2</v>
      </c>
    </row>
    <row r="431" spans="2:74" outlineLevel="1" x14ac:dyDescent="0.25">
      <c r="B431" s="20" t="s">
        <v>721</v>
      </c>
      <c r="C431" s="44"/>
      <c r="D431" s="25">
        <f t="array" ref="D431">SUM(IF(Period=$D$2,IF(Site=$A$382,IF(Provider=$B431,I))))</f>
        <v>120</v>
      </c>
      <c r="E431" s="26">
        <f t="array" ref="E431">SUM(IF(Period=$D$2,IF(Site=$A$382,IF(Provider=$B431,J))))</f>
        <v>6.4249999999999998</v>
      </c>
      <c r="F431" s="26"/>
      <c r="G431" s="27">
        <f t="shared" si="228"/>
        <v>0.19405990435439216</v>
      </c>
      <c r="H431" s="27">
        <f t="shared" si="216"/>
        <v>2.2330350160743768E-2</v>
      </c>
      <c r="I431" s="44"/>
      <c r="J431" s="25">
        <f t="array" ref="J431">SUM(IF(Period=$J$2,IF(Site=$A$382,IF(Provider=$B431,I))))</f>
        <v>81</v>
      </c>
      <c r="K431" s="26">
        <f t="array" ref="K431">SUM(IF(Period=$J$2,IF(Site=$A$382,IF(Provider=$B431,J))))</f>
        <v>4.4444444444444446</v>
      </c>
      <c r="L431" s="26"/>
      <c r="M431" s="27">
        <f t="shared" si="229"/>
        <v>9.8039215686274522E-2</v>
      </c>
      <c r="N431" s="27">
        <f t="shared" si="217"/>
        <v>1.1153452923134121E-2</v>
      </c>
      <c r="O431" s="44"/>
      <c r="P431" s="25">
        <f t="array" ref="P431">SUM(IF(Period=$P$2,IF(Site=$A$382,IF(Provider=$B431,I))))</f>
        <v>65</v>
      </c>
      <c r="Q431" s="26">
        <f t="array" ref="Q431">SUM(IF(Period=$P$2,IF(Site=$A$382,IF(Provider=$B431,J))))</f>
        <v>3.8153846153846156</v>
      </c>
      <c r="R431" s="26"/>
      <c r="S431" s="27">
        <f t="shared" si="230"/>
        <v>6.4132402379105252E-2</v>
      </c>
      <c r="T431" s="27">
        <f t="shared" si="218"/>
        <v>7.1465621578007035E-3</v>
      </c>
      <c r="U431" s="44"/>
      <c r="V431" s="25">
        <f t="array" ref="V431">SUM(IF(Period=$V$2,IF(Site=$A$382,IF(Provider=$B431,I))))</f>
        <v>129</v>
      </c>
      <c r="W431" s="26">
        <f t="array" ref="W431">SUM(IF(Period=$V$2,IF(Site=$A$382,IF(Provider=$B431,J))))</f>
        <v>2.364341085271318</v>
      </c>
      <c r="X431" s="26"/>
      <c r="Y431" s="27">
        <f t="shared" si="231"/>
        <v>7.9968536969061352E-2</v>
      </c>
      <c r="Z431" s="27">
        <f t="shared" si="219"/>
        <v>9.2239762898445547E-3</v>
      </c>
      <c r="AA431" s="44"/>
      <c r="AB431" s="25">
        <f t="array" ref="AB431">SUM(IF(Period=$AB$2,IF(Site=$A$382,IF(Provider=$B431,I))))</f>
        <v>109</v>
      </c>
      <c r="AC431" s="26">
        <f t="array" ref="AC431">SUM(IF(Period=$AB$2,IF(Site=$A$382,IF(Provider=$B431,J))))</f>
        <v>4.3486238532110093</v>
      </c>
      <c r="AD431" s="26"/>
      <c r="AE431" s="27">
        <f t="shared" si="232"/>
        <v>0.11906556141672947</v>
      </c>
      <c r="AF431" s="27">
        <f t="shared" si="220"/>
        <v>1.4259498811708432E-2</v>
      </c>
      <c r="AG431" s="44"/>
      <c r="AH431" s="25">
        <f t="array" ref="AH431">SUM(IF(Period=$AH$2,IF(Site=$A$382,IF(Provider=$B431,I))))</f>
        <v>113</v>
      </c>
      <c r="AI431" s="26">
        <f t="array" ref="AI431">SUM(IF(Period=$AH$2,IF(Site=$A$382,IF(Provider=$B431,J))))</f>
        <v>5.2212389380530997</v>
      </c>
      <c r="AJ431" s="26"/>
      <c r="AK431" s="27">
        <f t="shared" si="233"/>
        <v>0.16352549889135262</v>
      </c>
      <c r="AL431" s="27">
        <f t="shared" si="221"/>
        <v>2.009126200367773E-2</v>
      </c>
      <c r="AM431" s="44"/>
      <c r="AN431" s="25">
        <f t="array" ref="AN431">SUM(IF(Period=$AN$2,IF(Site=$A$382,IF(Provider=$B431,I))))</f>
        <v>130</v>
      </c>
      <c r="AO431" s="26">
        <f t="array" ref="AO431">SUM(IF(Period=$AN$2,IF(Site=$A$382,IF(Provider=$B431,J))))</f>
        <v>3.3538461538461499</v>
      </c>
      <c r="AP431" s="26"/>
      <c r="AQ431" s="27">
        <f t="shared" si="234"/>
        <v>0.11519154557463659</v>
      </c>
      <c r="AR431" s="27">
        <f t="shared" si="222"/>
        <v>1.3943076431084089E-2</v>
      </c>
      <c r="AS431" s="44"/>
      <c r="AT431" s="25">
        <f t="array" ref="AT431">SUM(IF(Period=$AT$2,IF(Site=$A$382,IF(Provider=$B431,I))))</f>
        <v>132</v>
      </c>
      <c r="AU431" s="26">
        <f t="array" ref="AU431">SUM(IF(Period=$AT$2,IF(Site=$A$382,IF(Provider=$B431,J))))</f>
        <v>4.1742424242424203</v>
      </c>
      <c r="AV431" s="26"/>
      <c r="AW431" s="27">
        <f t="shared" si="235"/>
        <v>0.14450563860477303</v>
      </c>
      <c r="AX431" s="27">
        <f t="shared" si="223"/>
        <v>1.7361439329489223E-2</v>
      </c>
      <c r="AY431" s="44"/>
      <c r="AZ431" s="25">
        <f t="array" ref="AZ431">SUM(IF(Period=$AZ$2,IF(Site=$A$382,IF(Provider=$B431,I))))</f>
        <v>76</v>
      </c>
      <c r="BA431" s="26">
        <f t="array" ref="BA431">SUM(IF(Period=$AZ$2,IF(Site=$A$382,IF(Provider=$B431,J))))</f>
        <v>5.3421052631578902</v>
      </c>
      <c r="BB431" s="26"/>
      <c r="BC431" s="27">
        <f t="shared" si="236"/>
        <v>0.10928667563930006</v>
      </c>
      <c r="BD431" s="27">
        <f t="shared" si="224"/>
        <v>1.3229495910586845E-2</v>
      </c>
      <c r="BE431" s="44"/>
      <c r="BF431" s="25">
        <f t="array" ref="BF431">SUM(IF(Period=$BF$2,IF(Site=$A$382,IF(Provider=$B431,I))))</f>
        <v>107</v>
      </c>
      <c r="BG431" s="26">
        <f t="array" ref="BG431">SUM(IF(Period=$BF$2,IF(Site=$A$382,IF(Provider=$B431,J))))</f>
        <v>5.8691588785046704</v>
      </c>
      <c r="BH431" s="26"/>
      <c r="BI431" s="27">
        <f t="shared" si="237"/>
        <v>0.16148110053998452</v>
      </c>
      <c r="BJ431" s="27">
        <f t="shared" si="225"/>
        <v>1.9431895538090219E-2</v>
      </c>
      <c r="BK431" s="44"/>
      <c r="BL431" s="25">
        <f t="array" ref="BL431">SUM(IF(Period=$BL$2,IF(Site=$A$382,IF(Provider=$B431,I))))</f>
        <v>86</v>
      </c>
      <c r="BM431" s="26">
        <f t="array" ref="BM431">SUM(IF(Period=$BL$2,IF(Site=$A$382,IF(Provider=$B431,J))))</f>
        <v>5.6744186046511604</v>
      </c>
      <c r="BN431" s="26"/>
      <c r="BO431" s="27">
        <f t="shared" si="238"/>
        <v>0.13182063749324685</v>
      </c>
      <c r="BP431" s="27">
        <f t="shared" si="226"/>
        <v>1.5172713988122994E-2</v>
      </c>
      <c r="BQ431" s="44"/>
      <c r="BR431" s="25">
        <f t="array" ref="BR431">SUM(IF(Period=$BR$2,IF(Site=$A$382,IF(Provider=$B431,I))))</f>
        <v>178</v>
      </c>
      <c r="BS431" s="26">
        <f t="array" ref="BS431">SUM(IF(Period=$BR$2,IF(Site=$A$382,IF(Provider=$B431,J))))</f>
        <v>3.9438202247190999</v>
      </c>
      <c r="BT431" s="26"/>
      <c r="BU431" s="27">
        <f t="shared" si="239"/>
        <v>0.1861081654294803</v>
      </c>
      <c r="BV431" s="27">
        <f t="shared" si="227"/>
        <v>2.0591945088146425E-2</v>
      </c>
    </row>
    <row r="432" spans="2:74" outlineLevel="1" x14ac:dyDescent="0.25">
      <c r="B432" s="20" t="s">
        <v>722</v>
      </c>
      <c r="C432" s="44"/>
      <c r="D432" s="25">
        <f t="array" ref="D432">SUM(IF(Period=$D$2,IF(Site=$A$382,IF(Provider=$B432,I))))</f>
        <v>104</v>
      </c>
      <c r="E432" s="26">
        <f t="array" ref="E432">SUM(IF(Period=$D$2,IF(Site=$A$382,IF(Provider=$B432,J))))</f>
        <v>8.384615384615385</v>
      </c>
      <c r="F432" s="26"/>
      <c r="G432" s="27">
        <f t="shared" si="228"/>
        <v>0.21948150012584949</v>
      </c>
      <c r="H432" s="27">
        <f t="shared" si="216"/>
        <v>2.5255597068960526E-2</v>
      </c>
      <c r="I432" s="44"/>
      <c r="J432" s="25">
        <f t="array" ref="J432">SUM(IF(Period=$J$2,IF(Site=$A$382,IF(Provider=$B432,I))))</f>
        <v>198</v>
      </c>
      <c r="K432" s="26">
        <f t="array" ref="K432">SUM(IF(Period=$J$2,IF(Site=$A$382,IF(Provider=$B432,J))))</f>
        <v>9.2424242424242422</v>
      </c>
      <c r="L432" s="26"/>
      <c r="M432" s="27">
        <f t="shared" si="229"/>
        <v>0.49836601307189543</v>
      </c>
      <c r="N432" s="27">
        <f t="shared" si="217"/>
        <v>5.6696719025931777E-2</v>
      </c>
      <c r="O432" s="44"/>
      <c r="P432" s="25">
        <f t="array" ref="P432">SUM(IF(Period=$P$2,IF(Site=$A$382,IF(Provider=$B432,I))))</f>
        <v>0</v>
      </c>
      <c r="Q432" s="26">
        <f t="array" ref="Q432">SUM(IF(Period=$P$2,IF(Site=$A$382,IF(Provider=$B432,J))))</f>
        <v>0</v>
      </c>
      <c r="R432" s="26"/>
      <c r="S432" s="27">
        <f t="shared" si="230"/>
        <v>0</v>
      </c>
      <c r="T432" s="27">
        <f t="shared" si="218"/>
        <v>0</v>
      </c>
      <c r="U432" s="44"/>
      <c r="V432" s="25">
        <f t="array" ref="V432">SUM(IF(Period=$V$2,IF(Site=$A$382,IF(Provider=$B432,I))))</f>
        <v>0</v>
      </c>
      <c r="W432" s="26">
        <f t="array" ref="W432">SUM(IF(Period=$V$2,IF(Site=$A$382,IF(Provider=$B432,J))))</f>
        <v>0</v>
      </c>
      <c r="X432" s="26"/>
      <c r="Y432" s="27">
        <f t="shared" si="231"/>
        <v>0</v>
      </c>
      <c r="Z432" s="27">
        <f t="shared" si="219"/>
        <v>0</v>
      </c>
      <c r="AA432" s="44"/>
      <c r="AB432" s="25">
        <f t="array" ref="AB432">SUM(IF(Period=$AB$2,IF(Site=$A$382,IF(Provider=$B432,I))))</f>
        <v>0</v>
      </c>
      <c r="AC432" s="26">
        <f t="array" ref="AC432">SUM(IF(Period=$AB$2,IF(Site=$A$382,IF(Provider=$B432,J))))</f>
        <v>0</v>
      </c>
      <c r="AD432" s="26"/>
      <c r="AE432" s="27">
        <f t="shared" si="232"/>
        <v>0</v>
      </c>
      <c r="AF432" s="27">
        <f t="shared" si="220"/>
        <v>0</v>
      </c>
      <c r="AG432" s="44"/>
      <c r="AH432" s="25">
        <f t="array" ref="AH432">SUM(IF(Period=$AH$2,IF(Site=$A$382,IF(Provider=$B432,I))))</f>
        <v>0</v>
      </c>
      <c r="AI432" s="26">
        <f t="array" ref="AI432">SUM(IF(Period=$AH$2,IF(Site=$A$382,IF(Provider=$B432,J))))</f>
        <v>0</v>
      </c>
      <c r="AJ432" s="26"/>
      <c r="AK432" s="27">
        <f t="shared" si="233"/>
        <v>0</v>
      </c>
      <c r="AL432" s="27">
        <f t="shared" si="221"/>
        <v>0</v>
      </c>
      <c r="AM432" s="44"/>
      <c r="AN432" s="25">
        <f t="array" ref="AN432">SUM(IF(Period=$AN$2,IF(Site=$A$382,IF(Provider=$B432,I))))</f>
        <v>0</v>
      </c>
      <c r="AO432" s="26">
        <f t="array" ref="AO432">SUM(IF(Period=$AN$2,IF(Site=$A$382,IF(Provider=$B432,J))))</f>
        <v>0</v>
      </c>
      <c r="AP432" s="26"/>
      <c r="AQ432" s="27">
        <f t="shared" si="234"/>
        <v>0</v>
      </c>
      <c r="AR432" s="27">
        <f t="shared" si="222"/>
        <v>0</v>
      </c>
      <c r="AS432" s="44"/>
      <c r="AT432" s="25">
        <f t="array" ref="AT432">SUM(IF(Period=$AT$2,IF(Site=$A$382,IF(Provider=$B432,I))))</f>
        <v>0</v>
      </c>
      <c r="AU432" s="26">
        <f t="array" ref="AU432">SUM(IF(Period=$AT$2,IF(Site=$A$382,IF(Provider=$B432,J))))</f>
        <v>0</v>
      </c>
      <c r="AV432" s="26"/>
      <c r="AW432" s="27">
        <f t="shared" si="235"/>
        <v>0</v>
      </c>
      <c r="AX432" s="27">
        <f t="shared" si="223"/>
        <v>0</v>
      </c>
      <c r="AY432" s="44"/>
      <c r="AZ432" s="25">
        <f t="array" ref="AZ432">SUM(IF(Period=$AZ$2,IF(Site=$A$382,IF(Provider=$B432,I))))</f>
        <v>0</v>
      </c>
      <c r="BA432" s="26">
        <f t="array" ref="BA432">SUM(IF(Period=$AZ$2,IF(Site=$A$382,IF(Provider=$B432,J))))</f>
        <v>0</v>
      </c>
      <c r="BB432" s="26"/>
      <c r="BC432" s="27">
        <f t="shared" si="236"/>
        <v>0</v>
      </c>
      <c r="BD432" s="27">
        <f t="shared" si="224"/>
        <v>0</v>
      </c>
      <c r="BE432" s="44"/>
      <c r="BF432" s="25">
        <f t="array" ref="BF432">SUM(IF(Period=$BF$2,IF(Site=$A$382,IF(Provider=$B432,I))))</f>
        <v>0</v>
      </c>
      <c r="BG432" s="26">
        <f t="array" ref="BG432">SUM(IF(Period=$BF$2,IF(Site=$A$382,IF(Provider=$B432,J))))</f>
        <v>0</v>
      </c>
      <c r="BH432" s="26"/>
      <c r="BI432" s="27">
        <f t="shared" si="237"/>
        <v>0</v>
      </c>
      <c r="BJ432" s="27">
        <f t="shared" si="225"/>
        <v>0</v>
      </c>
      <c r="BK432" s="44"/>
      <c r="BL432" s="25">
        <f t="array" ref="BL432">SUM(IF(Period=$BL$2,IF(Site=$A$382,IF(Provider=$B432,I))))</f>
        <v>0</v>
      </c>
      <c r="BM432" s="26">
        <f t="array" ref="BM432">SUM(IF(Period=$BL$2,IF(Site=$A$382,IF(Provider=$B432,J))))</f>
        <v>0</v>
      </c>
      <c r="BN432" s="26"/>
      <c r="BO432" s="27">
        <f t="shared" si="238"/>
        <v>0</v>
      </c>
      <c r="BP432" s="27">
        <f t="shared" si="226"/>
        <v>0</v>
      </c>
      <c r="BQ432" s="44"/>
      <c r="BR432" s="25">
        <f t="array" ref="BR432">SUM(IF(Period=$BR$2,IF(Site=$A$382,IF(Provider=$B432,I))))</f>
        <v>0</v>
      </c>
      <c r="BS432" s="26">
        <f t="array" ref="BS432">SUM(IF(Period=$BR$2,IF(Site=$A$382,IF(Provider=$B432,J))))</f>
        <v>0</v>
      </c>
      <c r="BT432" s="26"/>
      <c r="BU432" s="27">
        <f t="shared" si="239"/>
        <v>0</v>
      </c>
      <c r="BV432" s="27">
        <f t="shared" si="227"/>
        <v>0</v>
      </c>
    </row>
    <row r="433" spans="2:74" outlineLevel="1" x14ac:dyDescent="0.25">
      <c r="B433" s="20" t="s">
        <v>747</v>
      </c>
      <c r="C433" s="44"/>
      <c r="D433" s="25">
        <f t="array" ref="D433">SUM(IF(Period=$D$2,IF(Site=$A$382,IF(Provider=$B433,I))))</f>
        <v>1</v>
      </c>
      <c r="E433" s="26">
        <f t="array" ref="E433">SUM(IF(Period=$D$2,IF(Site=$A$382,IF(Provider=$B433,J))))</f>
        <v>0</v>
      </c>
      <c r="F433" s="26"/>
      <c r="G433" s="27">
        <f t="shared" si="228"/>
        <v>0</v>
      </c>
      <c r="H433" s="27">
        <f t="shared" si="216"/>
        <v>0</v>
      </c>
      <c r="I433" s="44"/>
      <c r="J433" s="25">
        <f t="array" ref="J433">SUM(IF(Period=$J$2,IF(Site=$A$382,IF(Provider=$B433,I))))</f>
        <v>0</v>
      </c>
      <c r="K433" s="26">
        <f t="array" ref="K433">SUM(IF(Period=$J$2,IF(Site=$A$382,IF(Provider=$B433,J))))</f>
        <v>0</v>
      </c>
      <c r="L433" s="26"/>
      <c r="M433" s="27">
        <f t="shared" si="229"/>
        <v>0</v>
      </c>
      <c r="N433" s="27">
        <f t="shared" si="217"/>
        <v>0</v>
      </c>
      <c r="O433" s="44"/>
      <c r="P433" s="25">
        <f t="array" ref="P433">SUM(IF(Period=$P$2,IF(Site=$A$382,IF(Provider=$B433,I))))</f>
        <v>0</v>
      </c>
      <c r="Q433" s="26">
        <f t="array" ref="Q433">SUM(IF(Period=$P$2,IF(Site=$A$382,IF(Provider=$B433,J))))</f>
        <v>0</v>
      </c>
      <c r="R433" s="26"/>
      <c r="S433" s="27">
        <f t="shared" si="230"/>
        <v>0</v>
      </c>
      <c r="T433" s="27">
        <f t="shared" si="218"/>
        <v>0</v>
      </c>
      <c r="U433" s="44"/>
      <c r="V433" s="25">
        <f t="array" ref="V433">SUM(IF(Period=$V$2,IF(Site=$A$382,IF(Provider=$B433,I))))</f>
        <v>0</v>
      </c>
      <c r="W433" s="26">
        <f t="array" ref="W433">SUM(IF(Period=$V$2,IF(Site=$A$382,IF(Provider=$B433,J))))</f>
        <v>0</v>
      </c>
      <c r="X433" s="26"/>
      <c r="Y433" s="27">
        <f t="shared" si="231"/>
        <v>0</v>
      </c>
      <c r="Z433" s="27">
        <f t="shared" si="219"/>
        <v>0</v>
      </c>
      <c r="AA433" s="44"/>
      <c r="AB433" s="25">
        <f t="array" ref="AB433">SUM(IF(Period=$AB$2,IF(Site=$A$382,IF(Provider=$B433,I))))</f>
        <v>0</v>
      </c>
      <c r="AC433" s="26">
        <f t="array" ref="AC433">SUM(IF(Period=$AB$2,IF(Site=$A$382,IF(Provider=$B433,J))))</f>
        <v>0</v>
      </c>
      <c r="AD433" s="26"/>
      <c r="AE433" s="27">
        <f t="shared" si="232"/>
        <v>0</v>
      </c>
      <c r="AF433" s="27">
        <f t="shared" si="220"/>
        <v>0</v>
      </c>
      <c r="AG433" s="44"/>
      <c r="AH433" s="25">
        <f t="array" ref="AH433">SUM(IF(Period=$AH$2,IF(Site=$A$382,IF(Provider=$B433,I))))</f>
        <v>0</v>
      </c>
      <c r="AI433" s="26">
        <f t="array" ref="AI433">SUM(IF(Period=$AH$2,IF(Site=$A$382,IF(Provider=$B433,J))))</f>
        <v>0</v>
      </c>
      <c r="AJ433" s="26"/>
      <c r="AK433" s="27">
        <f t="shared" si="233"/>
        <v>0</v>
      </c>
      <c r="AL433" s="27">
        <f t="shared" si="221"/>
        <v>0</v>
      </c>
      <c r="AM433" s="44"/>
      <c r="AN433" s="25">
        <f t="array" ref="AN433">SUM(IF(Period=$AN$2,IF(Site=$A$382,IF(Provider=$B433,I))))</f>
        <v>0</v>
      </c>
      <c r="AO433" s="26">
        <f t="array" ref="AO433">SUM(IF(Period=$AN$2,IF(Site=$A$382,IF(Provider=$B433,J))))</f>
        <v>0</v>
      </c>
      <c r="AP433" s="26"/>
      <c r="AQ433" s="27">
        <f t="shared" si="234"/>
        <v>0</v>
      </c>
      <c r="AR433" s="27">
        <f t="shared" si="222"/>
        <v>0</v>
      </c>
      <c r="AS433" s="44"/>
      <c r="AT433" s="25">
        <f t="array" ref="AT433">SUM(IF(Period=$AT$2,IF(Site=$A$382,IF(Provider=$B433,I))))</f>
        <v>0</v>
      </c>
      <c r="AU433" s="26">
        <f t="array" ref="AU433">SUM(IF(Period=$AT$2,IF(Site=$A$382,IF(Provider=$B433,J))))</f>
        <v>0</v>
      </c>
      <c r="AV433" s="26"/>
      <c r="AW433" s="27">
        <f t="shared" si="235"/>
        <v>0</v>
      </c>
      <c r="AX433" s="27">
        <f t="shared" si="223"/>
        <v>0</v>
      </c>
      <c r="AY433" s="44"/>
      <c r="AZ433" s="25">
        <f t="array" ref="AZ433">SUM(IF(Period=$AZ$2,IF(Site=$A$382,IF(Provider=$B433,I))))</f>
        <v>0</v>
      </c>
      <c r="BA433" s="26">
        <f t="array" ref="BA433">SUM(IF(Period=$AZ$2,IF(Site=$A$382,IF(Provider=$B433,J))))</f>
        <v>0</v>
      </c>
      <c r="BB433" s="26"/>
      <c r="BC433" s="27">
        <f t="shared" si="236"/>
        <v>0</v>
      </c>
      <c r="BD433" s="27">
        <f t="shared" si="224"/>
        <v>0</v>
      </c>
      <c r="BE433" s="44"/>
      <c r="BF433" s="25">
        <f t="array" ref="BF433">SUM(IF(Period=$BF$2,IF(Site=$A$382,IF(Provider=$B433,I))))</f>
        <v>0</v>
      </c>
      <c r="BG433" s="26">
        <f t="array" ref="BG433">SUM(IF(Period=$BF$2,IF(Site=$A$382,IF(Provider=$B433,J))))</f>
        <v>0</v>
      </c>
      <c r="BH433" s="26"/>
      <c r="BI433" s="27">
        <f t="shared" si="237"/>
        <v>0</v>
      </c>
      <c r="BJ433" s="27">
        <f t="shared" si="225"/>
        <v>0</v>
      </c>
      <c r="BK433" s="44"/>
      <c r="BL433" s="25">
        <f t="array" ref="BL433">SUM(IF(Period=$BL$2,IF(Site=$A$382,IF(Provider=$B433,I))))</f>
        <v>0</v>
      </c>
      <c r="BM433" s="26">
        <f t="array" ref="BM433">SUM(IF(Period=$BL$2,IF(Site=$A$382,IF(Provider=$B433,J))))</f>
        <v>0</v>
      </c>
      <c r="BN433" s="26"/>
      <c r="BO433" s="27">
        <f t="shared" si="238"/>
        <v>0</v>
      </c>
      <c r="BP433" s="27">
        <f t="shared" si="226"/>
        <v>0</v>
      </c>
      <c r="BQ433" s="44"/>
      <c r="BR433" s="25">
        <f t="array" ref="BR433">SUM(IF(Period=$BR$2,IF(Site=$A$382,IF(Provider=$B433,I))))</f>
        <v>0</v>
      </c>
      <c r="BS433" s="26">
        <f t="array" ref="BS433">SUM(IF(Period=$BR$2,IF(Site=$A$382,IF(Provider=$B433,J))))</f>
        <v>0</v>
      </c>
      <c r="BT433" s="26"/>
      <c r="BU433" s="27">
        <f t="shared" si="239"/>
        <v>0</v>
      </c>
      <c r="BV433" s="27">
        <f t="shared" si="227"/>
        <v>0</v>
      </c>
    </row>
    <row r="434" spans="2:74" outlineLevel="1" x14ac:dyDescent="0.25">
      <c r="B434" s="20" t="s">
        <v>1016</v>
      </c>
      <c r="C434" s="44"/>
      <c r="D434" s="25">
        <f t="array" ref="D434">SUM(IF(Period=$D$2,IF(Site=$A$382,IF(Provider=$B434,I))))</f>
        <v>0</v>
      </c>
      <c r="E434" s="26">
        <f t="array" ref="E434">SUM(IF(Period=$D$2,IF(Site=$A$382,IF(Provider=$B434,J))))</f>
        <v>0</v>
      </c>
      <c r="F434" s="26"/>
      <c r="G434" s="27">
        <f t="shared" si="228"/>
        <v>0</v>
      </c>
      <c r="H434" s="27">
        <f t="shared" si="216"/>
        <v>0</v>
      </c>
      <c r="I434" s="44"/>
      <c r="J434" s="25">
        <f t="array" ref="J434">SUM(IF(Period=$J$2,IF(Site=$A$382,IF(Provider=$B434,I))))</f>
        <v>0</v>
      </c>
      <c r="K434" s="26">
        <f t="array" ref="K434">SUM(IF(Period=$J$2,IF(Site=$A$382,IF(Provider=$B434,J))))</f>
        <v>0</v>
      </c>
      <c r="L434" s="26"/>
      <c r="M434" s="27">
        <f t="shared" si="229"/>
        <v>0</v>
      </c>
      <c r="N434" s="27">
        <f t="shared" si="217"/>
        <v>0</v>
      </c>
      <c r="O434" s="44"/>
      <c r="P434" s="25">
        <f t="array" ref="P434">SUM(IF(Period=$P$2,IF(Site=$A$382,IF(Provider=$B434,I))))</f>
        <v>0</v>
      </c>
      <c r="Q434" s="26">
        <f t="array" ref="Q434">SUM(IF(Period=$P$2,IF(Site=$A$382,IF(Provider=$B434,J))))</f>
        <v>0</v>
      </c>
      <c r="R434" s="26"/>
      <c r="S434" s="27">
        <f t="shared" si="230"/>
        <v>0</v>
      </c>
      <c r="T434" s="27">
        <f t="shared" si="218"/>
        <v>0</v>
      </c>
      <c r="U434" s="44"/>
      <c r="V434" s="25">
        <f t="array" ref="V434">SUM(IF(Period=$V$2,IF(Site=$A$382,IF(Provider=$B434,I))))</f>
        <v>0</v>
      </c>
      <c r="W434" s="26">
        <f t="array" ref="W434">SUM(IF(Period=$V$2,IF(Site=$A$382,IF(Provider=$B434,J))))</f>
        <v>0</v>
      </c>
      <c r="X434" s="26"/>
      <c r="Y434" s="27">
        <f t="shared" si="231"/>
        <v>0</v>
      </c>
      <c r="Z434" s="27">
        <f t="shared" si="219"/>
        <v>0</v>
      </c>
      <c r="AA434" s="44"/>
      <c r="AB434" s="25">
        <f t="array" ref="AB434">SUM(IF(Period=$AB$2,IF(Site=$A$382,IF(Provider=$B434,I))))</f>
        <v>0</v>
      </c>
      <c r="AC434" s="26">
        <f t="array" ref="AC434">SUM(IF(Period=$AB$2,IF(Site=$A$382,IF(Provider=$B434,J))))</f>
        <v>0</v>
      </c>
      <c r="AD434" s="26"/>
      <c r="AE434" s="27">
        <f t="shared" si="232"/>
        <v>0</v>
      </c>
      <c r="AF434" s="27">
        <f t="shared" si="220"/>
        <v>0</v>
      </c>
      <c r="AG434" s="44"/>
      <c r="AH434" s="25">
        <f t="array" ref="AH434">SUM(IF(Period=$AH$2,IF(Site=$A$382,IF(Provider=$B434,I))))</f>
        <v>0</v>
      </c>
      <c r="AI434" s="26">
        <f t="array" ref="AI434">SUM(IF(Period=$AH$2,IF(Site=$A$382,IF(Provider=$B434,J))))</f>
        <v>0</v>
      </c>
      <c r="AJ434" s="26"/>
      <c r="AK434" s="27">
        <f t="shared" si="233"/>
        <v>0</v>
      </c>
      <c r="AL434" s="27">
        <f t="shared" si="221"/>
        <v>0</v>
      </c>
      <c r="AM434" s="44"/>
      <c r="AN434" s="25">
        <f t="array" ref="AN434">SUM(IF(Period=$AN$2,IF(Site=$A$382,IF(Provider=$B434,I))))</f>
        <v>0</v>
      </c>
      <c r="AO434" s="26">
        <f t="array" ref="AO434">SUM(IF(Period=$AN$2,IF(Site=$A$382,IF(Provider=$B434,J))))</f>
        <v>0</v>
      </c>
      <c r="AP434" s="26"/>
      <c r="AQ434" s="27">
        <f t="shared" si="234"/>
        <v>0</v>
      </c>
      <c r="AR434" s="27">
        <f t="shared" si="222"/>
        <v>0</v>
      </c>
      <c r="AS434" s="44"/>
      <c r="AT434" s="25">
        <f t="array" ref="AT434">SUM(IF(Period=$AT$2,IF(Site=$A$382,IF(Provider=$B434,I))))</f>
        <v>0</v>
      </c>
      <c r="AU434" s="26">
        <f t="array" ref="AU434">SUM(IF(Period=$AT$2,IF(Site=$A$382,IF(Provider=$B434,J))))</f>
        <v>0</v>
      </c>
      <c r="AV434" s="26"/>
      <c r="AW434" s="27">
        <f t="shared" si="235"/>
        <v>0</v>
      </c>
      <c r="AX434" s="27">
        <f t="shared" si="223"/>
        <v>0</v>
      </c>
      <c r="AY434" s="44"/>
      <c r="AZ434" s="25">
        <f t="array" ref="AZ434">SUM(IF(Period=$AZ$2,IF(Site=$A$382,IF(Provider=$B434,I))))</f>
        <v>6</v>
      </c>
      <c r="BA434" s="26">
        <f t="array" ref="BA434">SUM(IF(Period=$AZ$2,IF(Site=$A$382,IF(Provider=$B434,J))))</f>
        <v>4.1666666666666696</v>
      </c>
      <c r="BB434" s="26"/>
      <c r="BC434" s="27">
        <f t="shared" si="236"/>
        <v>6.7294751009421318E-3</v>
      </c>
      <c r="BD434" s="27">
        <f t="shared" si="224"/>
        <v>8.1462413242529958E-4</v>
      </c>
      <c r="BE434" s="44"/>
      <c r="BF434" s="25">
        <f t="array" ref="BF434">SUM(IF(Period=$BF$2,IF(Site=$A$382,IF(Provider=$B434,I))))</f>
        <v>0</v>
      </c>
      <c r="BG434" s="26">
        <f t="array" ref="BG434">SUM(IF(Period=$BF$2,IF(Site=$A$382,IF(Provider=$B434,J))))</f>
        <v>0</v>
      </c>
      <c r="BH434" s="26"/>
      <c r="BI434" s="27">
        <f t="shared" si="237"/>
        <v>0</v>
      </c>
      <c r="BJ434" s="27">
        <f t="shared" si="225"/>
        <v>0</v>
      </c>
      <c r="BK434" s="44"/>
      <c r="BL434" s="25">
        <f t="array" ref="BL434">SUM(IF(Period=$BL$2,IF(Site=$A$382,IF(Provider=$B434,I))))</f>
        <v>0</v>
      </c>
      <c r="BM434" s="26">
        <f t="array" ref="BM434">SUM(IF(Period=$BL$2,IF(Site=$A$382,IF(Provider=$B434,J))))</f>
        <v>0</v>
      </c>
      <c r="BN434" s="26"/>
      <c r="BO434" s="27">
        <f t="shared" si="238"/>
        <v>0</v>
      </c>
      <c r="BP434" s="27">
        <f t="shared" si="226"/>
        <v>0</v>
      </c>
      <c r="BQ434" s="44"/>
      <c r="BR434" s="25">
        <f t="array" ref="BR434">SUM(IF(Period=$BR$2,IF(Site=$A$382,IF(Provider=$B434,I))))</f>
        <v>0</v>
      </c>
      <c r="BS434" s="26">
        <f t="array" ref="BS434">SUM(IF(Period=$BR$2,IF(Site=$A$382,IF(Provider=$B434,J))))</f>
        <v>0</v>
      </c>
      <c r="BT434" s="26"/>
      <c r="BU434" s="27">
        <f t="shared" si="239"/>
        <v>0</v>
      </c>
      <c r="BV434" s="27">
        <f t="shared" si="227"/>
        <v>0</v>
      </c>
    </row>
    <row r="435" spans="2:74" outlineLevel="1" x14ac:dyDescent="0.25">
      <c r="B435" s="20" t="s">
        <v>1054</v>
      </c>
      <c r="C435" s="44"/>
      <c r="D435" s="25">
        <f t="array" ref="D435">SUM(IF(Period=$D$2,IF(Site=$A$382,IF(Provider=$B435,I))))</f>
        <v>0</v>
      </c>
      <c r="E435" s="26">
        <f t="array" ref="E435">SUM(IF(Period=$D$2,IF(Site=$A$382,IF(Provider=$B435,J))))</f>
        <v>0</v>
      </c>
      <c r="F435" s="26"/>
      <c r="G435" s="27">
        <f t="shared" si="228"/>
        <v>0</v>
      </c>
      <c r="H435" s="27">
        <f t="shared" si="216"/>
        <v>0</v>
      </c>
      <c r="I435" s="44"/>
      <c r="J435" s="25">
        <f t="array" ref="J435">SUM(IF(Period=$J$2,IF(Site=$A$382,IF(Provider=$B435,I))))</f>
        <v>0</v>
      </c>
      <c r="K435" s="26">
        <f t="array" ref="K435">SUM(IF(Period=$J$2,IF(Site=$A$382,IF(Provider=$B435,J))))</f>
        <v>0</v>
      </c>
      <c r="L435" s="26"/>
      <c r="M435" s="27">
        <f t="shared" si="229"/>
        <v>0</v>
      </c>
      <c r="N435" s="27">
        <f t="shared" si="217"/>
        <v>0</v>
      </c>
      <c r="O435" s="44"/>
      <c r="P435" s="25">
        <f t="array" ref="P435">SUM(IF(Period=$P$2,IF(Site=$A$382,IF(Provider=$B435,I))))</f>
        <v>0</v>
      </c>
      <c r="Q435" s="26">
        <f t="array" ref="Q435">SUM(IF(Period=$P$2,IF(Site=$A$382,IF(Provider=$B435,J))))</f>
        <v>0</v>
      </c>
      <c r="R435" s="26"/>
      <c r="S435" s="27">
        <f t="shared" si="230"/>
        <v>0</v>
      </c>
      <c r="T435" s="27">
        <f t="shared" si="218"/>
        <v>0</v>
      </c>
      <c r="U435" s="44"/>
      <c r="V435" s="25">
        <f t="array" ref="V435">SUM(IF(Period=$V$2,IF(Site=$A$382,IF(Provider=$B435,I))))</f>
        <v>0</v>
      </c>
      <c r="W435" s="26">
        <f t="array" ref="W435">SUM(IF(Period=$V$2,IF(Site=$A$382,IF(Provider=$B435,J))))</f>
        <v>0</v>
      </c>
      <c r="X435" s="26"/>
      <c r="Y435" s="27">
        <f t="shared" si="231"/>
        <v>0</v>
      </c>
      <c r="Z435" s="27">
        <f t="shared" si="219"/>
        <v>0</v>
      </c>
      <c r="AA435" s="44"/>
      <c r="AB435" s="25">
        <f t="array" ref="AB435">SUM(IF(Period=$AB$2,IF(Site=$A$382,IF(Provider=$B435,I))))</f>
        <v>0</v>
      </c>
      <c r="AC435" s="26">
        <f t="array" ref="AC435">SUM(IF(Period=$AB$2,IF(Site=$A$382,IF(Provider=$B435,J))))</f>
        <v>0</v>
      </c>
      <c r="AD435" s="26"/>
      <c r="AE435" s="27">
        <f t="shared" si="232"/>
        <v>0</v>
      </c>
      <c r="AF435" s="27">
        <f t="shared" si="220"/>
        <v>0</v>
      </c>
      <c r="AG435" s="44"/>
      <c r="AH435" s="25">
        <f t="array" ref="AH435">SUM(IF(Period=$AH$2,IF(Site=$A$382,IF(Provider=$B435,I))))</f>
        <v>0</v>
      </c>
      <c r="AI435" s="26">
        <f t="array" ref="AI435">SUM(IF(Period=$AH$2,IF(Site=$A$382,IF(Provider=$B435,J))))</f>
        <v>0</v>
      </c>
      <c r="AJ435" s="26"/>
      <c r="AK435" s="27">
        <f t="shared" si="233"/>
        <v>0</v>
      </c>
      <c r="AL435" s="27">
        <f t="shared" si="221"/>
        <v>0</v>
      </c>
      <c r="AM435" s="44"/>
      <c r="AN435" s="25">
        <f t="array" ref="AN435">SUM(IF(Period=$AN$2,IF(Site=$A$382,IF(Provider=$B435,I))))</f>
        <v>0</v>
      </c>
      <c r="AO435" s="26">
        <f t="array" ref="AO435">SUM(IF(Period=$AN$2,IF(Site=$A$382,IF(Provider=$B435,J))))</f>
        <v>0</v>
      </c>
      <c r="AP435" s="26"/>
      <c r="AQ435" s="27">
        <f t="shared" si="234"/>
        <v>0</v>
      </c>
      <c r="AR435" s="27">
        <f t="shared" si="222"/>
        <v>0</v>
      </c>
      <c r="AS435" s="44"/>
      <c r="AT435" s="25">
        <f t="array" ref="AT435">SUM(IF(Period=$AT$2,IF(Site=$A$382,IF(Provider=$B435,I))))</f>
        <v>0</v>
      </c>
      <c r="AU435" s="26">
        <f t="array" ref="AU435">SUM(IF(Period=$AT$2,IF(Site=$A$382,IF(Provider=$B435,J))))</f>
        <v>0</v>
      </c>
      <c r="AV435" s="26"/>
      <c r="AW435" s="27">
        <f t="shared" si="235"/>
        <v>0</v>
      </c>
      <c r="AX435" s="27">
        <f t="shared" si="223"/>
        <v>0</v>
      </c>
      <c r="AY435" s="44"/>
      <c r="AZ435" s="25">
        <f t="array" ref="AZ435">SUM(IF(Period=$AZ$2,IF(Site=$A$382,IF(Provider=$B435,I))))</f>
        <v>0</v>
      </c>
      <c r="BA435" s="26">
        <f t="array" ref="BA435">SUM(IF(Period=$AZ$2,IF(Site=$A$382,IF(Provider=$B435,J))))</f>
        <v>0</v>
      </c>
      <c r="BB435" s="26"/>
      <c r="BC435" s="27">
        <f t="shared" si="236"/>
        <v>0</v>
      </c>
      <c r="BD435" s="27">
        <f t="shared" si="224"/>
        <v>0</v>
      </c>
      <c r="BE435" s="44"/>
      <c r="BF435" s="25">
        <f t="array" ref="BF435">SUM(IF(Period=$BF$2,IF(Site=$A$382,IF(Provider=$B435,I))))</f>
        <v>0</v>
      </c>
      <c r="BG435" s="26">
        <f t="array" ref="BG435">SUM(IF(Period=$BF$2,IF(Site=$A$382,IF(Provider=$B435,J))))</f>
        <v>0</v>
      </c>
      <c r="BH435" s="26"/>
      <c r="BI435" s="27">
        <f t="shared" si="237"/>
        <v>0</v>
      </c>
      <c r="BJ435" s="27">
        <f t="shared" si="225"/>
        <v>0</v>
      </c>
      <c r="BK435" s="44"/>
      <c r="BL435" s="25">
        <f t="array" ref="BL435">SUM(IF(Period=$BL$2,IF(Site=$A$382,IF(Provider=$B435,I))))</f>
        <v>29</v>
      </c>
      <c r="BM435" s="26">
        <f t="array" ref="BM435">SUM(IF(Period=$BL$2,IF(Site=$A$382,IF(Provider=$B435,J))))</f>
        <v>6.8620689655172402</v>
      </c>
      <c r="BN435" s="26"/>
      <c r="BO435" s="27">
        <f t="shared" si="238"/>
        <v>5.3754727174500257E-2</v>
      </c>
      <c r="BP435" s="27">
        <f t="shared" si="226"/>
        <v>6.1872337779435987E-3</v>
      </c>
      <c r="BQ435" s="44"/>
      <c r="BR435" s="25">
        <f t="array" ref="BR435">SUM(IF(Period=$BR$2,IF(Site=$A$382,IF(Provider=$B435,I))))</f>
        <v>49</v>
      </c>
      <c r="BS435" s="26">
        <f t="array" ref="BS435">SUM(IF(Period=$BR$2,IF(Site=$A$382,IF(Provider=$B435,J))))</f>
        <v>3.3877551020408201</v>
      </c>
      <c r="BT435" s="26"/>
      <c r="BU435" s="27">
        <f t="shared" si="239"/>
        <v>4.400848356309655E-2</v>
      </c>
      <c r="BV435" s="27">
        <f t="shared" si="227"/>
        <v>4.8693203484790762E-3</v>
      </c>
    </row>
    <row r="436" spans="2:74" outlineLevel="1" x14ac:dyDescent="0.25">
      <c r="B436" s="20" t="s">
        <v>791</v>
      </c>
      <c r="C436" s="44"/>
      <c r="D436" s="25">
        <f t="array" ref="D436">SUM(IF(Period=$D$2,IF(Site=$A$382,IF(Provider=$B436,I))))</f>
        <v>0</v>
      </c>
      <c r="E436" s="26">
        <f t="array" ref="E436">SUM(IF(Period=$D$2,IF(Site=$A$382,IF(Provider=$B436,J))))</f>
        <v>0</v>
      </c>
      <c r="F436" s="26"/>
      <c r="G436" s="27">
        <f t="shared" si="228"/>
        <v>0</v>
      </c>
      <c r="H436" s="27">
        <f t="shared" si="216"/>
        <v>0</v>
      </c>
      <c r="I436" s="44"/>
      <c r="J436" s="25">
        <f t="array" ref="J436">SUM(IF(Period=$J$2,IF(Site=$A$382,IF(Provider=$B436,I))))</f>
        <v>1</v>
      </c>
      <c r="K436" s="26">
        <f t="array" ref="K436">SUM(IF(Period=$J$2,IF(Site=$A$382,IF(Provider=$B436,J))))</f>
        <v>7</v>
      </c>
      <c r="L436" s="26"/>
      <c r="M436" s="27">
        <f t="shared" si="229"/>
        <v>1.9063180827886713E-3</v>
      </c>
      <c r="N436" s="27">
        <f t="shared" si="217"/>
        <v>2.1687269572760791E-4</v>
      </c>
      <c r="O436" s="44"/>
      <c r="P436" s="25">
        <f t="array" ref="P436">SUM(IF(Period=$P$2,IF(Site=$A$382,IF(Provider=$B436,I))))</f>
        <v>0</v>
      </c>
      <c r="Q436" s="26">
        <f t="array" ref="Q436">SUM(IF(Period=$P$2,IF(Site=$A$382,IF(Provider=$B436,J))))</f>
        <v>0</v>
      </c>
      <c r="R436" s="26"/>
      <c r="S436" s="27">
        <f t="shared" si="230"/>
        <v>0</v>
      </c>
      <c r="T436" s="27">
        <f t="shared" si="218"/>
        <v>0</v>
      </c>
      <c r="U436" s="44"/>
      <c r="V436" s="25">
        <f t="array" ref="V436">SUM(IF(Period=$V$2,IF(Site=$A$382,IF(Provider=$B436,I))))</f>
        <v>1</v>
      </c>
      <c r="W436" s="26">
        <f t="array" ref="W436">SUM(IF(Period=$V$2,IF(Site=$A$382,IF(Provider=$B436,J))))</f>
        <v>3</v>
      </c>
      <c r="X436" s="26"/>
      <c r="Y436" s="27">
        <f t="shared" si="231"/>
        <v>7.8657577346617725E-4</v>
      </c>
      <c r="Z436" s="27">
        <f t="shared" si="219"/>
        <v>9.0727635637815278E-5</v>
      </c>
      <c r="AA436" s="44"/>
      <c r="AB436" s="25">
        <f t="array" ref="AB436">SUM(IF(Period=$AB$2,IF(Site=$A$382,IF(Provider=$B436,I))))</f>
        <v>0</v>
      </c>
      <c r="AC436" s="26">
        <f t="array" ref="AC436">SUM(IF(Period=$AB$2,IF(Site=$A$382,IF(Provider=$B436,J))))</f>
        <v>0</v>
      </c>
      <c r="AD436" s="26"/>
      <c r="AE436" s="27">
        <f t="shared" si="232"/>
        <v>0</v>
      </c>
      <c r="AF436" s="27">
        <f t="shared" si="220"/>
        <v>0</v>
      </c>
      <c r="AG436" s="44"/>
      <c r="AH436" s="25">
        <f t="array" ref="AH436">SUM(IF(Period=$AH$2,IF(Site=$A$382,IF(Provider=$B436,I))))</f>
        <v>0</v>
      </c>
      <c r="AI436" s="26">
        <f t="array" ref="AI436">SUM(IF(Period=$AH$2,IF(Site=$A$382,IF(Provider=$B436,J))))</f>
        <v>0</v>
      </c>
      <c r="AJ436" s="26"/>
      <c r="AK436" s="27">
        <f t="shared" si="233"/>
        <v>0</v>
      </c>
      <c r="AL436" s="27">
        <f t="shared" si="221"/>
        <v>0</v>
      </c>
      <c r="AM436" s="44"/>
      <c r="AN436" s="25">
        <f t="array" ref="AN436">SUM(IF(Period=$AN$2,IF(Site=$A$382,IF(Provider=$B436,I))))</f>
        <v>0</v>
      </c>
      <c r="AO436" s="26">
        <f t="array" ref="AO436">SUM(IF(Period=$AN$2,IF(Site=$A$382,IF(Provider=$B436,J))))</f>
        <v>0</v>
      </c>
      <c r="AP436" s="26"/>
      <c r="AQ436" s="27">
        <f t="shared" si="234"/>
        <v>0</v>
      </c>
      <c r="AR436" s="27">
        <f t="shared" si="222"/>
        <v>0</v>
      </c>
      <c r="AS436" s="44"/>
      <c r="AT436" s="25">
        <f t="array" ref="AT436">SUM(IF(Period=$AT$2,IF(Site=$A$382,IF(Provider=$B436,I))))</f>
        <v>0</v>
      </c>
      <c r="AU436" s="26">
        <f t="array" ref="AU436">SUM(IF(Period=$AT$2,IF(Site=$A$382,IF(Provider=$B436,J))))</f>
        <v>0</v>
      </c>
      <c r="AV436" s="26"/>
      <c r="AW436" s="27">
        <f t="shared" si="235"/>
        <v>0</v>
      </c>
      <c r="AX436" s="27">
        <f t="shared" si="223"/>
        <v>0</v>
      </c>
      <c r="AY436" s="44"/>
      <c r="AZ436" s="25">
        <f t="array" ref="AZ436">SUM(IF(Period=$AZ$2,IF(Site=$A$382,IF(Provider=$B436,I))))</f>
        <v>0</v>
      </c>
      <c r="BA436" s="26">
        <f t="array" ref="BA436">SUM(IF(Period=$AZ$2,IF(Site=$A$382,IF(Provider=$B436,J))))</f>
        <v>0</v>
      </c>
      <c r="BB436" s="26"/>
      <c r="BC436" s="27">
        <f t="shared" si="236"/>
        <v>0</v>
      </c>
      <c r="BD436" s="27">
        <f t="shared" si="224"/>
        <v>0</v>
      </c>
      <c r="BE436" s="44"/>
      <c r="BF436" s="25">
        <f t="array" ref="BF436">SUM(IF(Period=$BF$2,IF(Site=$A$382,IF(Provider=$B436,I))))</f>
        <v>0</v>
      </c>
      <c r="BG436" s="26">
        <f t="array" ref="BG436">SUM(IF(Period=$BF$2,IF(Site=$A$382,IF(Provider=$B436,J))))</f>
        <v>0</v>
      </c>
      <c r="BH436" s="26"/>
      <c r="BI436" s="27">
        <f t="shared" si="237"/>
        <v>0</v>
      </c>
      <c r="BJ436" s="27">
        <f t="shared" si="225"/>
        <v>0</v>
      </c>
      <c r="BK436" s="44"/>
      <c r="BL436" s="25">
        <f t="array" ref="BL436">SUM(IF(Period=$BL$2,IF(Site=$A$382,IF(Provider=$B436,I))))</f>
        <v>0</v>
      </c>
      <c r="BM436" s="26">
        <f t="array" ref="BM436">SUM(IF(Period=$BL$2,IF(Site=$A$382,IF(Provider=$B436,J))))</f>
        <v>0</v>
      </c>
      <c r="BN436" s="26"/>
      <c r="BO436" s="27">
        <f t="shared" si="238"/>
        <v>0</v>
      </c>
      <c r="BP436" s="27">
        <f t="shared" si="226"/>
        <v>0</v>
      </c>
      <c r="BQ436" s="44"/>
      <c r="BR436" s="25">
        <f t="array" ref="BR436">SUM(IF(Period=$BR$2,IF(Site=$A$382,IF(Provider=$B436,I))))</f>
        <v>0</v>
      </c>
      <c r="BS436" s="26">
        <f t="array" ref="BS436">SUM(IF(Period=$BR$2,IF(Site=$A$382,IF(Provider=$B436,J))))</f>
        <v>0</v>
      </c>
      <c r="BT436" s="26"/>
      <c r="BU436" s="27">
        <f t="shared" si="239"/>
        <v>0</v>
      </c>
      <c r="BV436" s="27">
        <f t="shared" si="227"/>
        <v>0</v>
      </c>
    </row>
    <row r="437" spans="2:74" outlineLevel="1" x14ac:dyDescent="0.25">
      <c r="B437" s="20" t="s">
        <v>848</v>
      </c>
      <c r="C437" s="44"/>
      <c r="D437" s="25">
        <f t="array" ref="D437">SUM(IF(Period=$D$2,IF(Site=$A$382,IF(Provider=$B437,I))))</f>
        <v>0</v>
      </c>
      <c r="E437" s="26">
        <f t="array" ref="E437">SUM(IF(Period=$D$2,IF(Site=$A$382,IF(Provider=$B437,J))))</f>
        <v>0</v>
      </c>
      <c r="F437" s="26"/>
      <c r="G437" s="27">
        <f t="shared" si="228"/>
        <v>0</v>
      </c>
      <c r="H437" s="27">
        <f t="shared" si="216"/>
        <v>0</v>
      </c>
      <c r="I437" s="44"/>
      <c r="J437" s="25">
        <f t="array" ref="J437">SUM(IF(Period=$J$2,IF(Site=$A$382,IF(Provider=$B437,I))))</f>
        <v>0</v>
      </c>
      <c r="K437" s="26">
        <f t="array" ref="K437">SUM(IF(Period=$J$2,IF(Site=$A$382,IF(Provider=$B437,J))))</f>
        <v>0</v>
      </c>
      <c r="L437" s="26"/>
      <c r="M437" s="27">
        <f t="shared" si="229"/>
        <v>0</v>
      </c>
      <c r="N437" s="27">
        <f t="shared" si="217"/>
        <v>0</v>
      </c>
      <c r="O437" s="44"/>
      <c r="P437" s="25">
        <f t="array" ref="P437">SUM(IF(Period=$P$2,IF(Site=$A$382,IF(Provider=$B437,I))))</f>
        <v>8</v>
      </c>
      <c r="Q437" s="26">
        <f t="array" ref="Q437">SUM(IF(Period=$P$2,IF(Site=$A$382,IF(Provider=$B437,J))))</f>
        <v>0.25</v>
      </c>
      <c r="R437" s="26"/>
      <c r="S437" s="27">
        <f t="shared" si="230"/>
        <v>5.1719679337988104E-4</v>
      </c>
      <c r="T437" s="27">
        <f t="shared" si="218"/>
        <v>5.7633565788715346E-5</v>
      </c>
      <c r="U437" s="44"/>
      <c r="V437" s="25">
        <f t="array" ref="V437">SUM(IF(Period=$V$2,IF(Site=$A$382,IF(Provider=$B437,I))))</f>
        <v>0</v>
      </c>
      <c r="W437" s="26">
        <f t="array" ref="W437">SUM(IF(Period=$V$2,IF(Site=$A$382,IF(Provider=$B437,J))))</f>
        <v>0</v>
      </c>
      <c r="X437" s="26"/>
      <c r="Y437" s="27">
        <f t="shared" si="231"/>
        <v>0</v>
      </c>
      <c r="Z437" s="27">
        <f t="shared" si="219"/>
        <v>0</v>
      </c>
      <c r="AA437" s="44"/>
      <c r="AB437" s="25">
        <f t="array" ref="AB437">SUM(IF(Period=$AB$2,IF(Site=$A$382,IF(Provider=$B437,I))))</f>
        <v>0</v>
      </c>
      <c r="AC437" s="26">
        <f t="array" ref="AC437">SUM(IF(Period=$AB$2,IF(Site=$A$382,IF(Provider=$B437,J))))</f>
        <v>0</v>
      </c>
      <c r="AD437" s="26"/>
      <c r="AE437" s="27">
        <f t="shared" si="232"/>
        <v>0</v>
      </c>
      <c r="AF437" s="27">
        <f t="shared" si="220"/>
        <v>0</v>
      </c>
      <c r="AG437" s="44"/>
      <c r="AH437" s="25">
        <f t="array" ref="AH437">SUM(IF(Period=$AH$2,IF(Site=$A$382,IF(Provider=$B437,I))))</f>
        <v>0</v>
      </c>
      <c r="AI437" s="26">
        <f t="array" ref="AI437">SUM(IF(Period=$AH$2,IF(Site=$A$382,IF(Provider=$B437,J))))</f>
        <v>0</v>
      </c>
      <c r="AJ437" s="26"/>
      <c r="AK437" s="27">
        <f t="shared" si="233"/>
        <v>0</v>
      </c>
      <c r="AL437" s="27">
        <f t="shared" si="221"/>
        <v>0</v>
      </c>
      <c r="AM437" s="44"/>
      <c r="AN437" s="25">
        <f t="array" ref="AN437">SUM(IF(Period=$AN$2,IF(Site=$A$382,IF(Provider=$B437,I))))</f>
        <v>0</v>
      </c>
      <c r="AO437" s="26">
        <f t="array" ref="AO437">SUM(IF(Period=$AN$2,IF(Site=$A$382,IF(Provider=$B437,J))))</f>
        <v>0</v>
      </c>
      <c r="AP437" s="26"/>
      <c r="AQ437" s="27">
        <f t="shared" si="234"/>
        <v>0</v>
      </c>
      <c r="AR437" s="27">
        <f t="shared" si="222"/>
        <v>0</v>
      </c>
      <c r="AS437" s="44"/>
      <c r="AT437" s="25">
        <f t="array" ref="AT437">SUM(IF(Period=$AT$2,IF(Site=$A$382,IF(Provider=$B437,I))))</f>
        <v>0</v>
      </c>
      <c r="AU437" s="26">
        <f t="array" ref="AU437">SUM(IF(Period=$AT$2,IF(Site=$A$382,IF(Provider=$B437,J))))</f>
        <v>0</v>
      </c>
      <c r="AV437" s="26"/>
      <c r="AW437" s="27">
        <f t="shared" si="235"/>
        <v>0</v>
      </c>
      <c r="AX437" s="27">
        <f t="shared" si="223"/>
        <v>0</v>
      </c>
      <c r="AY437" s="44"/>
      <c r="AZ437" s="25">
        <f t="array" ref="AZ437">SUM(IF(Period=$AZ$2,IF(Site=$A$382,IF(Provider=$B437,I))))</f>
        <v>0</v>
      </c>
      <c r="BA437" s="26">
        <f t="array" ref="BA437">SUM(IF(Period=$AZ$2,IF(Site=$A$382,IF(Provider=$B437,J))))</f>
        <v>0</v>
      </c>
      <c r="BB437" s="26"/>
      <c r="BC437" s="27">
        <f t="shared" si="236"/>
        <v>0</v>
      </c>
      <c r="BD437" s="27">
        <f t="shared" si="224"/>
        <v>0</v>
      </c>
      <c r="BE437" s="44"/>
      <c r="BF437" s="25">
        <f t="array" ref="BF437">SUM(IF(Period=$BF$2,IF(Site=$A$382,IF(Provider=$B437,I))))</f>
        <v>0</v>
      </c>
      <c r="BG437" s="26">
        <f t="array" ref="BG437">SUM(IF(Period=$BF$2,IF(Site=$A$382,IF(Provider=$B437,J))))</f>
        <v>0</v>
      </c>
      <c r="BH437" s="26"/>
      <c r="BI437" s="27">
        <f t="shared" si="237"/>
        <v>0</v>
      </c>
      <c r="BJ437" s="27">
        <f t="shared" si="225"/>
        <v>0</v>
      </c>
      <c r="BK437" s="44"/>
      <c r="BL437" s="25">
        <f t="array" ref="BL437">SUM(IF(Period=$BL$2,IF(Site=$A$382,IF(Provider=$B437,I))))</f>
        <v>0</v>
      </c>
      <c r="BM437" s="26">
        <f t="array" ref="BM437">SUM(IF(Period=$BL$2,IF(Site=$A$382,IF(Provider=$B437,J))))</f>
        <v>0</v>
      </c>
      <c r="BN437" s="26"/>
      <c r="BO437" s="27">
        <f t="shared" si="238"/>
        <v>0</v>
      </c>
      <c r="BP437" s="27">
        <f t="shared" si="226"/>
        <v>0</v>
      </c>
      <c r="BQ437" s="44"/>
      <c r="BR437" s="25">
        <f t="array" ref="BR437">SUM(IF(Period=$BR$2,IF(Site=$A$382,IF(Provider=$B437,I))))</f>
        <v>0</v>
      </c>
      <c r="BS437" s="26">
        <f t="array" ref="BS437">SUM(IF(Period=$BR$2,IF(Site=$A$382,IF(Provider=$B437,J))))</f>
        <v>0</v>
      </c>
      <c r="BT437" s="26"/>
      <c r="BU437" s="27">
        <f t="shared" si="239"/>
        <v>0</v>
      </c>
      <c r="BV437" s="27">
        <f t="shared" si="227"/>
        <v>0</v>
      </c>
    </row>
    <row r="438" spans="2:74" outlineLevel="1" x14ac:dyDescent="0.25">
      <c r="B438" s="20" t="s">
        <v>719</v>
      </c>
      <c r="C438" s="44"/>
      <c r="D438" s="25">
        <f t="array" ref="D438">SUM(IF(Period=$D$2,IF(Site=$A$382,IF(Provider=$B438,I))))</f>
        <v>127</v>
      </c>
      <c r="E438" s="26">
        <f t="array" ref="E438">SUM(IF(Period=$D$2,IF(Site=$A$382,IF(Provider=$B438,J))))</f>
        <v>8.2913385826771648</v>
      </c>
      <c r="F438" s="26"/>
      <c r="G438" s="27">
        <f t="shared" si="228"/>
        <v>0.26503901334004532</v>
      </c>
      <c r="H438" s="27">
        <f t="shared" si="216"/>
        <v>3.0497871231210352E-2</v>
      </c>
      <c r="I438" s="44"/>
      <c r="J438" s="25">
        <f t="array" ref="J438">SUM(IF(Period=$J$2,IF(Site=$A$382,IF(Provider=$B438,I))))</f>
        <v>137</v>
      </c>
      <c r="K438" s="26">
        <f t="array" ref="K438">SUM(IF(Period=$J$2,IF(Site=$A$382,IF(Provider=$B438,J))))</f>
        <v>11.518248175182482</v>
      </c>
      <c r="L438" s="26"/>
      <c r="M438" s="27">
        <f t="shared" si="229"/>
        <v>0.4297385620915033</v>
      </c>
      <c r="N438" s="27">
        <f t="shared" si="217"/>
        <v>4.8889301979737898E-2</v>
      </c>
      <c r="O438" s="44"/>
      <c r="P438" s="25">
        <f t="array" ref="P438">SUM(IF(Period=$P$2,IF(Site=$A$382,IF(Provider=$B438,I))))</f>
        <v>166</v>
      </c>
      <c r="Q438" s="26">
        <f t="array" ref="Q438">SUM(IF(Period=$P$2,IF(Site=$A$382,IF(Provider=$B438,J))))</f>
        <v>6.1385542168674698</v>
      </c>
      <c r="R438" s="26"/>
      <c r="S438" s="27">
        <f t="shared" si="230"/>
        <v>0.26351176622704936</v>
      </c>
      <c r="T438" s="27">
        <f t="shared" si="218"/>
        <v>2.9364301769350468E-2</v>
      </c>
      <c r="U438" s="44"/>
      <c r="V438" s="25">
        <f t="array" ref="V438">SUM(IF(Period=$V$2,IF(Site=$A$382,IF(Provider=$B438,I))))</f>
        <v>0</v>
      </c>
      <c r="W438" s="26">
        <f t="array" ref="W438">SUM(IF(Period=$V$2,IF(Site=$A$382,IF(Provider=$B438,J))))</f>
        <v>0</v>
      </c>
      <c r="X438" s="26"/>
      <c r="Y438" s="27">
        <f t="shared" si="231"/>
        <v>0</v>
      </c>
      <c r="Z438" s="27">
        <f t="shared" si="219"/>
        <v>0</v>
      </c>
      <c r="AA438" s="44"/>
      <c r="AB438" s="25">
        <f t="array" ref="AB438">SUM(IF(Period=$AB$2,IF(Site=$A$382,IF(Provider=$B438,I))))</f>
        <v>0</v>
      </c>
      <c r="AC438" s="26">
        <f t="array" ref="AC438">SUM(IF(Period=$AB$2,IF(Site=$A$382,IF(Provider=$B438,J))))</f>
        <v>0</v>
      </c>
      <c r="AD438" s="26"/>
      <c r="AE438" s="27">
        <f t="shared" si="232"/>
        <v>0</v>
      </c>
      <c r="AF438" s="27">
        <f t="shared" si="220"/>
        <v>0</v>
      </c>
      <c r="AG438" s="44"/>
      <c r="AH438" s="25">
        <f t="array" ref="AH438">SUM(IF(Period=$AH$2,IF(Site=$A$382,IF(Provider=$B438,I))))</f>
        <v>0</v>
      </c>
      <c r="AI438" s="26">
        <f t="array" ref="AI438">SUM(IF(Period=$AH$2,IF(Site=$A$382,IF(Provider=$B438,J))))</f>
        <v>0</v>
      </c>
      <c r="AJ438" s="26"/>
      <c r="AK438" s="27">
        <f t="shared" si="233"/>
        <v>0</v>
      </c>
      <c r="AL438" s="27">
        <f t="shared" si="221"/>
        <v>0</v>
      </c>
      <c r="AM438" s="44"/>
      <c r="AN438" s="25">
        <f t="array" ref="AN438">SUM(IF(Period=$AN$2,IF(Site=$A$382,IF(Provider=$B438,I))))</f>
        <v>175</v>
      </c>
      <c r="AO438" s="26">
        <f t="array" ref="AO438">SUM(IF(Period=$AN$2,IF(Site=$A$382,IF(Provider=$B438,J))))</f>
        <v>5.9542857142857102</v>
      </c>
      <c r="AP438" s="26"/>
      <c r="AQ438" s="27">
        <f t="shared" si="234"/>
        <v>0.27529722589167749</v>
      </c>
      <c r="AR438" s="27">
        <f t="shared" si="222"/>
        <v>3.3322673488967038E-2</v>
      </c>
      <c r="AS438" s="44"/>
      <c r="AT438" s="25">
        <f t="array" ref="AT438">SUM(IF(Period=$AT$2,IF(Site=$A$382,IF(Provider=$B438,I))))</f>
        <v>91</v>
      </c>
      <c r="AU438" s="26">
        <f t="array" ref="AU438">SUM(IF(Period=$AT$2,IF(Site=$A$382,IF(Provider=$B438,J))))</f>
        <v>3.5604395604395598</v>
      </c>
      <c r="AV438" s="26"/>
      <c r="AW438" s="27">
        <f t="shared" si="235"/>
        <v>8.4972462627852061E-2</v>
      </c>
      <c r="AX438" s="27">
        <f t="shared" si="223"/>
        <v>1.0208904433311275E-2</v>
      </c>
      <c r="AY438" s="44"/>
      <c r="AZ438" s="25">
        <f t="array" ref="AZ438">SUM(IF(Period=$AZ$2,IF(Site=$A$382,IF(Provider=$B438,I))))</f>
        <v>0</v>
      </c>
      <c r="BA438" s="26">
        <f t="array" ref="BA438">SUM(IF(Period=$AZ$2,IF(Site=$A$382,IF(Provider=$B438,J))))</f>
        <v>0</v>
      </c>
      <c r="BB438" s="26"/>
      <c r="BC438" s="27">
        <f t="shared" si="236"/>
        <v>0</v>
      </c>
      <c r="BD438" s="27">
        <f t="shared" si="224"/>
        <v>0</v>
      </c>
      <c r="BE438" s="44"/>
      <c r="BF438" s="25">
        <f t="array" ref="BF438">SUM(IF(Period=$BF$2,IF(Site=$A$382,IF(Provider=$B438,I))))</f>
        <v>0</v>
      </c>
      <c r="BG438" s="26">
        <f t="array" ref="BG438">SUM(IF(Period=$BF$2,IF(Site=$A$382,IF(Provider=$B438,J))))</f>
        <v>0</v>
      </c>
      <c r="BH438" s="26"/>
      <c r="BI438" s="27">
        <f t="shared" si="237"/>
        <v>0</v>
      </c>
      <c r="BJ438" s="27">
        <f t="shared" si="225"/>
        <v>0</v>
      </c>
      <c r="BK438" s="44"/>
      <c r="BL438" s="25">
        <f t="array" ref="BL438">SUM(IF(Period=$BL$2,IF(Site=$A$382,IF(Provider=$B438,I))))</f>
        <v>0</v>
      </c>
      <c r="BM438" s="26">
        <f t="array" ref="BM438">SUM(IF(Period=$BL$2,IF(Site=$A$382,IF(Provider=$B438,J))))</f>
        <v>0</v>
      </c>
      <c r="BN438" s="26"/>
      <c r="BO438" s="27">
        <f t="shared" si="238"/>
        <v>0</v>
      </c>
      <c r="BP438" s="27">
        <f t="shared" si="226"/>
        <v>0</v>
      </c>
      <c r="BQ438" s="44"/>
      <c r="BR438" s="25">
        <f t="array" ref="BR438">SUM(IF(Period=$BR$2,IF(Site=$A$382,IF(Provider=$B438,I))))</f>
        <v>0</v>
      </c>
      <c r="BS438" s="26">
        <f t="array" ref="BS438">SUM(IF(Period=$BR$2,IF(Site=$A$382,IF(Provider=$B438,J))))</f>
        <v>0</v>
      </c>
      <c r="BT438" s="26"/>
      <c r="BU438" s="27">
        <f t="shared" si="239"/>
        <v>0</v>
      </c>
      <c r="BV438" s="27">
        <f t="shared" si="227"/>
        <v>0</v>
      </c>
    </row>
    <row r="439" spans="2:74" outlineLevel="1" x14ac:dyDescent="0.25">
      <c r="B439" s="20" t="s">
        <v>799</v>
      </c>
      <c r="C439" s="44"/>
      <c r="D439" s="25">
        <f t="array" ref="D439">SUM(IF(Period=$D$2,IF(Site=$A$382,IF(Provider=$B439,I))))</f>
        <v>0</v>
      </c>
      <c r="E439" s="26">
        <f t="array" ref="E439">SUM(IF(Period=$D$2,IF(Site=$A$382,IF(Provider=$B439,J))))</f>
        <v>0</v>
      </c>
      <c r="F439" s="26"/>
      <c r="G439" s="27">
        <f t="shared" si="228"/>
        <v>0</v>
      </c>
      <c r="H439" s="27">
        <f t="shared" si="216"/>
        <v>0</v>
      </c>
      <c r="I439" s="44"/>
      <c r="J439" s="25">
        <f t="array" ref="J439">SUM(IF(Period=$J$2,IF(Site=$A$382,IF(Provider=$B439,I))))</f>
        <v>0</v>
      </c>
      <c r="K439" s="26">
        <f t="array" ref="K439">SUM(IF(Period=$J$2,IF(Site=$A$382,IF(Provider=$B439,J))))</f>
        <v>0</v>
      </c>
      <c r="L439" s="26"/>
      <c r="M439" s="27">
        <f t="shared" si="229"/>
        <v>0</v>
      </c>
      <c r="N439" s="27">
        <f t="shared" si="217"/>
        <v>0</v>
      </c>
      <c r="O439" s="44"/>
      <c r="P439" s="25">
        <f t="array" ref="P439">SUM(IF(Period=$P$2,IF(Site=$A$382,IF(Provider=$B439,I))))</f>
        <v>0</v>
      </c>
      <c r="Q439" s="26">
        <f t="array" ref="Q439">SUM(IF(Period=$P$2,IF(Site=$A$382,IF(Provider=$B439,J))))</f>
        <v>0</v>
      </c>
      <c r="R439" s="26"/>
      <c r="S439" s="27">
        <f t="shared" si="230"/>
        <v>0</v>
      </c>
      <c r="T439" s="27">
        <f t="shared" si="218"/>
        <v>0</v>
      </c>
      <c r="U439" s="44"/>
      <c r="V439" s="25">
        <f t="array" ref="V439">SUM(IF(Period=$V$2,IF(Site=$A$382,IF(Provider=$B439,I))))</f>
        <v>0</v>
      </c>
      <c r="W439" s="26">
        <f t="array" ref="W439">SUM(IF(Period=$V$2,IF(Site=$A$382,IF(Provider=$B439,J))))</f>
        <v>0</v>
      </c>
      <c r="X439" s="26"/>
      <c r="Y439" s="27">
        <f t="shared" si="231"/>
        <v>0</v>
      </c>
      <c r="Z439" s="27">
        <f t="shared" si="219"/>
        <v>0</v>
      </c>
      <c r="AA439" s="44"/>
      <c r="AB439" s="25">
        <f t="array" ref="AB439">SUM(IF(Period=$AB$2,IF(Site=$A$382,IF(Provider=$B439,I))))</f>
        <v>0</v>
      </c>
      <c r="AC439" s="26">
        <f t="array" ref="AC439">SUM(IF(Period=$AB$2,IF(Site=$A$382,IF(Provider=$B439,J))))</f>
        <v>0</v>
      </c>
      <c r="AD439" s="26"/>
      <c r="AE439" s="27">
        <f t="shared" si="232"/>
        <v>0</v>
      </c>
      <c r="AF439" s="27">
        <f t="shared" si="220"/>
        <v>0</v>
      </c>
      <c r="AG439" s="44"/>
      <c r="AH439" s="25">
        <f t="array" ref="AH439">SUM(IF(Period=$AH$2,IF(Site=$A$382,IF(Provider=$B439,I))))</f>
        <v>0</v>
      </c>
      <c r="AI439" s="26">
        <f t="array" ref="AI439">SUM(IF(Period=$AH$2,IF(Site=$A$382,IF(Provider=$B439,J))))</f>
        <v>0</v>
      </c>
      <c r="AJ439" s="26"/>
      <c r="AK439" s="27">
        <f t="shared" si="233"/>
        <v>0</v>
      </c>
      <c r="AL439" s="27">
        <f t="shared" si="221"/>
        <v>0</v>
      </c>
      <c r="AM439" s="44"/>
      <c r="AN439" s="25">
        <f t="array" ref="AN439">SUM(IF(Period=$AN$2,IF(Site=$A$382,IF(Provider=$B439,I))))</f>
        <v>0</v>
      </c>
      <c r="AO439" s="26">
        <f t="array" ref="AO439">SUM(IF(Period=$AN$2,IF(Site=$A$382,IF(Provider=$B439,J))))</f>
        <v>0</v>
      </c>
      <c r="AP439" s="26"/>
      <c r="AQ439" s="27">
        <f t="shared" si="234"/>
        <v>0</v>
      </c>
      <c r="AR439" s="27">
        <f t="shared" si="222"/>
        <v>0</v>
      </c>
      <c r="AS439" s="44"/>
      <c r="AT439" s="25">
        <f t="array" ref="AT439">SUM(IF(Period=$AT$2,IF(Site=$A$382,IF(Provider=$B439,I))))</f>
        <v>0</v>
      </c>
      <c r="AU439" s="26">
        <f t="array" ref="AU439">SUM(IF(Period=$AT$2,IF(Site=$A$382,IF(Provider=$B439,J))))</f>
        <v>0</v>
      </c>
      <c r="AV439" s="26"/>
      <c r="AW439" s="27">
        <f t="shared" si="235"/>
        <v>0</v>
      </c>
      <c r="AX439" s="27">
        <f t="shared" si="223"/>
        <v>0</v>
      </c>
      <c r="AY439" s="44"/>
      <c r="AZ439" s="25">
        <f t="array" ref="AZ439">SUM(IF(Period=$AZ$2,IF(Site=$A$382,IF(Provider=$B439,I))))</f>
        <v>1</v>
      </c>
      <c r="BA439" s="26">
        <f t="array" ref="BA439">SUM(IF(Period=$AZ$2,IF(Site=$A$382,IF(Provider=$B439,J))))</f>
        <v>2</v>
      </c>
      <c r="BB439" s="26"/>
      <c r="BC439" s="27">
        <f t="shared" si="236"/>
        <v>5.3835800807537008E-4</v>
      </c>
      <c r="BD439" s="27">
        <f t="shared" si="224"/>
        <v>6.5169930594023918E-5</v>
      </c>
      <c r="BE439" s="44"/>
      <c r="BF439" s="25">
        <f t="array" ref="BF439">SUM(IF(Period=$BF$2,IF(Site=$A$382,IF(Provider=$B439,I))))</f>
        <v>0</v>
      </c>
      <c r="BG439" s="26">
        <f t="array" ref="BG439">SUM(IF(Period=$BF$2,IF(Site=$A$382,IF(Provider=$B439,J))))</f>
        <v>0</v>
      </c>
      <c r="BH439" s="26"/>
      <c r="BI439" s="27">
        <f t="shared" si="237"/>
        <v>0</v>
      </c>
      <c r="BJ439" s="27">
        <f t="shared" si="225"/>
        <v>0</v>
      </c>
      <c r="BK439" s="44"/>
      <c r="BL439" s="25">
        <f t="array" ref="BL439">SUM(IF(Period=$BL$2,IF(Site=$A$382,IF(Provider=$B439,I))))</f>
        <v>3</v>
      </c>
      <c r="BM439" s="26">
        <f t="array" ref="BM439">SUM(IF(Period=$BL$2,IF(Site=$A$382,IF(Provider=$B439,J))))</f>
        <v>5.6666666666666696</v>
      </c>
      <c r="BN439" s="26"/>
      <c r="BO439" s="27">
        <f t="shared" si="238"/>
        <v>4.5921123716909798E-3</v>
      </c>
      <c r="BP439" s="27">
        <f t="shared" si="226"/>
        <v>5.2855765942231778E-4</v>
      </c>
      <c r="BQ439" s="44"/>
      <c r="BR439" s="25">
        <f t="array" ref="BR439">SUM(IF(Period=$BR$2,IF(Site=$A$382,IF(Provider=$B439,I))))</f>
        <v>0</v>
      </c>
      <c r="BS439" s="26">
        <f t="array" ref="BS439">SUM(IF(Period=$BR$2,IF(Site=$A$382,IF(Provider=$B439,J))))</f>
        <v>0</v>
      </c>
      <c r="BT439" s="26"/>
      <c r="BU439" s="27">
        <f t="shared" si="239"/>
        <v>0</v>
      </c>
      <c r="BV439" s="27">
        <f t="shared" si="227"/>
        <v>0</v>
      </c>
    </row>
    <row r="440" spans="2:74" outlineLevel="1" x14ac:dyDescent="0.25">
      <c r="B440" s="20" t="s">
        <v>1037</v>
      </c>
      <c r="C440" s="44"/>
      <c r="D440" s="25">
        <f t="array" ref="D440">SUM(IF(Period=$D$2,IF(Site=$A$382,IF(Provider=$B440,I))))</f>
        <v>0</v>
      </c>
      <c r="E440" s="26">
        <f t="array" ref="E440">SUM(IF(Period=$D$2,IF(Site=$A$382,IF(Provider=$B440,J))))</f>
        <v>0</v>
      </c>
      <c r="F440" s="26"/>
      <c r="G440" s="27">
        <f t="shared" si="228"/>
        <v>0</v>
      </c>
      <c r="H440" s="27">
        <f t="shared" si="216"/>
        <v>0</v>
      </c>
      <c r="I440" s="44"/>
      <c r="J440" s="25">
        <f t="array" ref="J440">SUM(IF(Period=$J$2,IF(Site=$A$382,IF(Provider=$B440,I))))</f>
        <v>0</v>
      </c>
      <c r="K440" s="26">
        <f t="array" ref="K440">SUM(IF(Period=$J$2,IF(Site=$A$382,IF(Provider=$B440,J))))</f>
        <v>0</v>
      </c>
      <c r="L440" s="26"/>
      <c r="M440" s="27">
        <f t="shared" si="229"/>
        <v>0</v>
      </c>
      <c r="N440" s="27">
        <f t="shared" si="217"/>
        <v>0</v>
      </c>
      <c r="O440" s="44"/>
      <c r="P440" s="25">
        <f t="array" ref="P440">SUM(IF(Period=$P$2,IF(Site=$A$382,IF(Provider=$B440,I))))</f>
        <v>0</v>
      </c>
      <c r="Q440" s="26">
        <f t="array" ref="Q440">SUM(IF(Period=$P$2,IF(Site=$A$382,IF(Provider=$B440,J))))</f>
        <v>0</v>
      </c>
      <c r="R440" s="26"/>
      <c r="S440" s="27">
        <f t="shared" si="230"/>
        <v>0</v>
      </c>
      <c r="T440" s="27">
        <f t="shared" si="218"/>
        <v>0</v>
      </c>
      <c r="U440" s="44"/>
      <c r="V440" s="25">
        <f t="array" ref="V440">SUM(IF(Period=$V$2,IF(Site=$A$382,IF(Provider=$B440,I))))</f>
        <v>0</v>
      </c>
      <c r="W440" s="26">
        <f t="array" ref="W440">SUM(IF(Period=$V$2,IF(Site=$A$382,IF(Provider=$B440,J))))</f>
        <v>0</v>
      </c>
      <c r="X440" s="26"/>
      <c r="Y440" s="27">
        <f t="shared" si="231"/>
        <v>0</v>
      </c>
      <c r="Z440" s="27">
        <f t="shared" si="219"/>
        <v>0</v>
      </c>
      <c r="AA440" s="44"/>
      <c r="AB440" s="25">
        <f t="array" ref="AB440">SUM(IF(Period=$AB$2,IF(Site=$A$382,IF(Provider=$B440,I))))</f>
        <v>0</v>
      </c>
      <c r="AC440" s="26">
        <f t="array" ref="AC440">SUM(IF(Period=$AB$2,IF(Site=$A$382,IF(Provider=$B440,J))))</f>
        <v>0</v>
      </c>
      <c r="AD440" s="26"/>
      <c r="AE440" s="27">
        <f t="shared" si="232"/>
        <v>0</v>
      </c>
      <c r="AF440" s="27">
        <f t="shared" si="220"/>
        <v>0</v>
      </c>
      <c r="AG440" s="44"/>
      <c r="AH440" s="25">
        <f t="array" ref="AH440">SUM(IF(Period=$AH$2,IF(Site=$A$382,IF(Provider=$B440,I))))</f>
        <v>0</v>
      </c>
      <c r="AI440" s="26">
        <f t="array" ref="AI440">SUM(IF(Period=$AH$2,IF(Site=$A$382,IF(Provider=$B440,J))))</f>
        <v>0</v>
      </c>
      <c r="AJ440" s="26"/>
      <c r="AK440" s="27">
        <f t="shared" si="233"/>
        <v>0</v>
      </c>
      <c r="AL440" s="27">
        <f t="shared" si="221"/>
        <v>0</v>
      </c>
      <c r="AM440" s="44"/>
      <c r="AN440" s="25">
        <f t="array" ref="AN440">SUM(IF(Period=$AN$2,IF(Site=$A$382,IF(Provider=$B440,I))))</f>
        <v>0</v>
      </c>
      <c r="AO440" s="26">
        <f t="array" ref="AO440">SUM(IF(Period=$AN$2,IF(Site=$A$382,IF(Provider=$B440,J))))</f>
        <v>0</v>
      </c>
      <c r="AP440" s="26"/>
      <c r="AQ440" s="27">
        <f t="shared" si="234"/>
        <v>0</v>
      </c>
      <c r="AR440" s="27">
        <f t="shared" si="222"/>
        <v>0</v>
      </c>
      <c r="AS440" s="44"/>
      <c r="AT440" s="25">
        <f t="array" ref="AT440">SUM(IF(Period=$AT$2,IF(Site=$A$382,IF(Provider=$B440,I))))</f>
        <v>0</v>
      </c>
      <c r="AU440" s="26">
        <f t="array" ref="AU440">SUM(IF(Period=$AT$2,IF(Site=$A$382,IF(Provider=$B440,J))))</f>
        <v>0</v>
      </c>
      <c r="AV440" s="26"/>
      <c r="AW440" s="27">
        <f t="shared" si="235"/>
        <v>0</v>
      </c>
      <c r="AX440" s="27">
        <f t="shared" si="223"/>
        <v>0</v>
      </c>
      <c r="AY440" s="44"/>
      <c r="AZ440" s="25">
        <f t="array" ref="AZ440">SUM(IF(Period=$AZ$2,IF(Site=$A$382,IF(Provider=$B440,I))))</f>
        <v>0</v>
      </c>
      <c r="BA440" s="26">
        <f t="array" ref="BA440">SUM(IF(Period=$AZ$2,IF(Site=$A$382,IF(Provider=$B440,J))))</f>
        <v>0</v>
      </c>
      <c r="BB440" s="26"/>
      <c r="BC440" s="27">
        <f t="shared" si="236"/>
        <v>0</v>
      </c>
      <c r="BD440" s="27">
        <f t="shared" si="224"/>
        <v>0</v>
      </c>
      <c r="BE440" s="44"/>
      <c r="BF440" s="25">
        <f t="array" ref="BF440">SUM(IF(Period=$BF$2,IF(Site=$A$382,IF(Provider=$B440,I))))</f>
        <v>78</v>
      </c>
      <c r="BG440" s="26">
        <f t="array" ref="BG440">SUM(IF(Period=$BF$2,IF(Site=$A$382,IF(Provider=$B440,J))))</f>
        <v>3.7948717948717898</v>
      </c>
      <c r="BH440" s="26"/>
      <c r="BI440" s="27">
        <f t="shared" si="237"/>
        <v>7.6112111082540401E-2</v>
      </c>
      <c r="BJ440" s="27">
        <f t="shared" si="225"/>
        <v>9.1589826103100312E-3</v>
      </c>
      <c r="BK440" s="44"/>
      <c r="BL440" s="25">
        <f t="array" ref="BL440">SUM(IF(Period=$BL$2,IF(Site=$A$382,IF(Provider=$B440,I))))</f>
        <v>9</v>
      </c>
      <c r="BM440" s="26">
        <f t="array" ref="BM440">SUM(IF(Period=$BL$2,IF(Site=$A$382,IF(Provider=$B440,J))))</f>
        <v>5.4444444444444402</v>
      </c>
      <c r="BN440" s="26"/>
      <c r="BO440" s="27">
        <f t="shared" si="238"/>
        <v>1.3236088600756339E-2</v>
      </c>
      <c r="BP440" s="27">
        <f t="shared" si="226"/>
        <v>1.5234897242172672E-3</v>
      </c>
      <c r="BQ440" s="44"/>
      <c r="BR440" s="25">
        <f t="array" ref="BR440">SUM(IF(Period=$BR$2,IF(Site=$A$382,IF(Provider=$B440,I))))</f>
        <v>0</v>
      </c>
      <c r="BS440" s="26">
        <f t="array" ref="BS440">SUM(IF(Period=$BR$2,IF(Site=$A$382,IF(Provider=$B440,J))))</f>
        <v>0</v>
      </c>
      <c r="BT440" s="26"/>
      <c r="BU440" s="27">
        <f t="shared" si="239"/>
        <v>0</v>
      </c>
      <c r="BV440" s="27">
        <f t="shared" si="227"/>
        <v>0</v>
      </c>
    </row>
    <row r="441" spans="2:74" outlineLevel="1" x14ac:dyDescent="0.25">
      <c r="B441" s="20" t="s">
        <v>1018</v>
      </c>
      <c r="C441" s="44"/>
      <c r="D441" s="25">
        <f t="array" ref="D441">SUM(IF(Period=$D$2,IF(Site=$A$382,IF(Provider=$B441,I))))</f>
        <v>0</v>
      </c>
      <c r="E441" s="26">
        <f t="array" ref="E441">SUM(IF(Period=$D$2,IF(Site=$A$382,IF(Provider=$B441,J))))</f>
        <v>0</v>
      </c>
      <c r="F441" s="26"/>
      <c r="G441" s="27">
        <f t="shared" si="228"/>
        <v>0</v>
      </c>
      <c r="H441" s="27">
        <f t="shared" si="216"/>
        <v>0</v>
      </c>
      <c r="I441" s="44"/>
      <c r="J441" s="25">
        <f t="array" ref="J441">SUM(IF(Period=$J$2,IF(Site=$A$382,IF(Provider=$B441,I))))</f>
        <v>0</v>
      </c>
      <c r="K441" s="26">
        <f t="array" ref="K441">SUM(IF(Period=$J$2,IF(Site=$A$382,IF(Provider=$B441,J))))</f>
        <v>0</v>
      </c>
      <c r="L441" s="26"/>
      <c r="M441" s="27">
        <f t="shared" si="229"/>
        <v>0</v>
      </c>
      <c r="N441" s="27">
        <f t="shared" si="217"/>
        <v>0</v>
      </c>
      <c r="O441" s="44"/>
      <c r="P441" s="25">
        <f t="array" ref="P441">SUM(IF(Period=$P$2,IF(Site=$A$382,IF(Provider=$B441,I))))</f>
        <v>0</v>
      </c>
      <c r="Q441" s="26">
        <f t="array" ref="Q441">SUM(IF(Period=$P$2,IF(Site=$A$382,IF(Provider=$B441,J))))</f>
        <v>0</v>
      </c>
      <c r="R441" s="26"/>
      <c r="S441" s="27">
        <f t="shared" si="230"/>
        <v>0</v>
      </c>
      <c r="T441" s="27">
        <f t="shared" si="218"/>
        <v>0</v>
      </c>
      <c r="U441" s="44"/>
      <c r="V441" s="25">
        <f t="array" ref="V441">SUM(IF(Period=$V$2,IF(Site=$A$382,IF(Provider=$B441,I))))</f>
        <v>0</v>
      </c>
      <c r="W441" s="26">
        <f t="array" ref="W441">SUM(IF(Period=$V$2,IF(Site=$A$382,IF(Provider=$B441,J))))</f>
        <v>0</v>
      </c>
      <c r="X441" s="26"/>
      <c r="Y441" s="27">
        <f t="shared" si="231"/>
        <v>0</v>
      </c>
      <c r="Z441" s="27">
        <f t="shared" si="219"/>
        <v>0</v>
      </c>
      <c r="AA441" s="44"/>
      <c r="AB441" s="25">
        <f t="array" ref="AB441">SUM(IF(Period=$AB$2,IF(Site=$A$382,IF(Provider=$B441,I))))</f>
        <v>0</v>
      </c>
      <c r="AC441" s="26">
        <f t="array" ref="AC441">SUM(IF(Period=$AB$2,IF(Site=$A$382,IF(Provider=$B441,J))))</f>
        <v>0</v>
      </c>
      <c r="AD441" s="26"/>
      <c r="AE441" s="27">
        <f t="shared" si="232"/>
        <v>0</v>
      </c>
      <c r="AF441" s="27">
        <f t="shared" si="220"/>
        <v>0</v>
      </c>
      <c r="AG441" s="44"/>
      <c r="AH441" s="25">
        <f t="array" ref="AH441">SUM(IF(Period=$AH$2,IF(Site=$A$382,IF(Provider=$B441,I))))</f>
        <v>0</v>
      </c>
      <c r="AI441" s="26">
        <f t="array" ref="AI441">SUM(IF(Period=$AH$2,IF(Site=$A$382,IF(Provider=$B441,J))))</f>
        <v>0</v>
      </c>
      <c r="AJ441" s="26"/>
      <c r="AK441" s="27">
        <f t="shared" si="233"/>
        <v>0</v>
      </c>
      <c r="AL441" s="27">
        <f t="shared" si="221"/>
        <v>0</v>
      </c>
      <c r="AM441" s="44"/>
      <c r="AN441" s="25">
        <f t="array" ref="AN441">SUM(IF(Period=$AN$2,IF(Site=$A$382,IF(Provider=$B441,I))))</f>
        <v>0</v>
      </c>
      <c r="AO441" s="26">
        <f t="array" ref="AO441">SUM(IF(Period=$AN$2,IF(Site=$A$382,IF(Provider=$B441,J))))</f>
        <v>0</v>
      </c>
      <c r="AP441" s="26"/>
      <c r="AQ441" s="27">
        <f t="shared" si="234"/>
        <v>0</v>
      </c>
      <c r="AR441" s="27">
        <f t="shared" si="222"/>
        <v>0</v>
      </c>
      <c r="AS441" s="44"/>
      <c r="AT441" s="25">
        <f t="array" ref="AT441">SUM(IF(Period=$AT$2,IF(Site=$A$382,IF(Provider=$B441,I))))</f>
        <v>0</v>
      </c>
      <c r="AU441" s="26">
        <f t="array" ref="AU441">SUM(IF(Period=$AT$2,IF(Site=$A$382,IF(Provider=$B441,J))))</f>
        <v>0</v>
      </c>
      <c r="AV441" s="26"/>
      <c r="AW441" s="27">
        <f t="shared" si="235"/>
        <v>0</v>
      </c>
      <c r="AX441" s="27">
        <f t="shared" si="223"/>
        <v>0</v>
      </c>
      <c r="AY441" s="44"/>
      <c r="AZ441" s="25">
        <f t="array" ref="AZ441">SUM(IF(Period=$AZ$2,IF(Site=$A$382,IF(Provider=$B441,I))))</f>
        <v>12</v>
      </c>
      <c r="BA441" s="26">
        <f t="array" ref="BA441">SUM(IF(Period=$AZ$2,IF(Site=$A$382,IF(Provider=$B441,J))))</f>
        <v>5.6666666666666696</v>
      </c>
      <c r="BB441" s="26"/>
      <c r="BC441" s="27">
        <f t="shared" si="236"/>
        <v>1.8304172274562595E-2</v>
      </c>
      <c r="BD441" s="27">
        <f t="shared" si="224"/>
        <v>2.2157776401968143E-3</v>
      </c>
      <c r="BE441" s="44"/>
      <c r="BF441" s="25">
        <f t="array" ref="BF441">SUM(IF(Period=$BF$2,IF(Site=$A$382,IF(Provider=$B441,I))))</f>
        <v>79</v>
      </c>
      <c r="BG441" s="26">
        <f t="array" ref="BG441">SUM(IF(Period=$BF$2,IF(Site=$A$382,IF(Provider=$B441,J))))</f>
        <v>3.21518987341772</v>
      </c>
      <c r="BH441" s="26"/>
      <c r="BI441" s="27">
        <f t="shared" si="237"/>
        <v>6.5312419645152969E-2</v>
      </c>
      <c r="BJ441" s="27">
        <f t="shared" si="225"/>
        <v>7.8593972399282098E-3</v>
      </c>
      <c r="BK441" s="44"/>
      <c r="BL441" s="25">
        <f t="array" ref="BL441">SUM(IF(Period=$BL$2,IF(Site=$A$382,IF(Provider=$B441,I))))</f>
        <v>0</v>
      </c>
      <c r="BM441" s="26">
        <f t="array" ref="BM441">SUM(IF(Period=$BL$2,IF(Site=$A$382,IF(Provider=$B441,J))))</f>
        <v>0</v>
      </c>
      <c r="BN441" s="26"/>
      <c r="BO441" s="27">
        <f t="shared" si="238"/>
        <v>0</v>
      </c>
      <c r="BP441" s="27">
        <f t="shared" si="226"/>
        <v>0</v>
      </c>
      <c r="BQ441" s="44"/>
      <c r="BR441" s="25">
        <f t="array" ref="BR441">SUM(IF(Period=$BR$2,IF(Site=$A$382,IF(Provider=$B441,I))))</f>
        <v>0</v>
      </c>
      <c r="BS441" s="26">
        <f t="array" ref="BS441">SUM(IF(Period=$BR$2,IF(Site=$A$382,IF(Provider=$B441,J))))</f>
        <v>0</v>
      </c>
      <c r="BT441" s="26"/>
      <c r="BU441" s="27">
        <f t="shared" si="239"/>
        <v>0</v>
      </c>
      <c r="BV441" s="27">
        <f t="shared" si="227"/>
        <v>0</v>
      </c>
    </row>
    <row r="442" spans="2:74" outlineLevel="1" x14ac:dyDescent="0.25">
      <c r="B442" s="20" t="s">
        <v>709</v>
      </c>
      <c r="C442" s="44"/>
      <c r="D442" s="25">
        <f t="array" ref="D442">SUM(IF(Period=$D$2,IF(Site=$A$382,IF(Provider=$B442,I))))</f>
        <v>318</v>
      </c>
      <c r="E442" s="26">
        <f t="array" ref="E442">SUM(IF(Period=$D$2,IF(Site=$A$382,IF(Provider=$B442,J))))</f>
        <v>9.1163522012578611</v>
      </c>
      <c r="F442" s="26"/>
      <c r="G442" s="27">
        <f t="shared" si="228"/>
        <v>0.72967530833123584</v>
      </c>
      <c r="H442" s="27">
        <f t="shared" si="216"/>
        <v>8.3963275118023567E-2</v>
      </c>
      <c r="I442" s="44"/>
      <c r="J442" s="25">
        <f t="array" ref="J442">SUM(IF(Period=$J$2,IF(Site=$A$382,IF(Provider=$B442,I))))</f>
        <v>247</v>
      </c>
      <c r="K442" s="26">
        <f t="array" ref="K442">SUM(IF(Period=$J$2,IF(Site=$A$382,IF(Provider=$B442,J))))</f>
        <v>5.5789473684210522</v>
      </c>
      <c r="L442" s="26"/>
      <c r="M442" s="27">
        <f t="shared" si="229"/>
        <v>0.37527233115468406</v>
      </c>
      <c r="N442" s="27">
        <f t="shared" si="217"/>
        <v>4.2692939244663379E-2</v>
      </c>
      <c r="O442" s="44"/>
      <c r="P442" s="25">
        <f t="array" ref="P442">SUM(IF(Period=$P$2,IF(Site=$A$382,IF(Provider=$B442,I))))</f>
        <v>187</v>
      </c>
      <c r="Q442" s="26">
        <f t="array" ref="Q442">SUM(IF(Period=$P$2,IF(Site=$A$382,IF(Provider=$B442,J))))</f>
        <v>4.2352941176470589</v>
      </c>
      <c r="R442" s="26"/>
      <c r="S442" s="27">
        <f t="shared" si="230"/>
        <v>0.20480993017843288</v>
      </c>
      <c r="T442" s="27">
        <f t="shared" si="218"/>
        <v>2.2822892052331279E-2</v>
      </c>
      <c r="U442" s="44"/>
      <c r="V442" s="25">
        <f t="array" ref="V442">SUM(IF(Period=$V$2,IF(Site=$A$382,IF(Provider=$B442,I))))</f>
        <v>217</v>
      </c>
      <c r="W442" s="26">
        <f t="array" ref="W442">SUM(IF(Period=$V$2,IF(Site=$A$382,IF(Provider=$B442,J))))</f>
        <v>4.7142857142857144</v>
      </c>
      <c r="X442" s="26"/>
      <c r="Y442" s="27">
        <f t="shared" si="231"/>
        <v>0.26822233875196644</v>
      </c>
      <c r="Z442" s="27">
        <f t="shared" si="219"/>
        <v>3.0938123752495012E-2</v>
      </c>
      <c r="AA442" s="44"/>
      <c r="AB442" s="25">
        <f t="array" ref="AB442">SUM(IF(Period=$AB$2,IF(Site=$A$382,IF(Provider=$B442,I))))</f>
        <v>185</v>
      </c>
      <c r="AC442" s="26">
        <f t="array" ref="AC442">SUM(IF(Period=$AB$2,IF(Site=$A$382,IF(Provider=$B442,J))))</f>
        <v>5.2486486486486488</v>
      </c>
      <c r="AD442" s="26"/>
      <c r="AE442" s="27">
        <f t="shared" si="232"/>
        <v>0.2439085656870133</v>
      </c>
      <c r="AF442" s="27">
        <f t="shared" si="220"/>
        <v>2.9210914232423814E-2</v>
      </c>
      <c r="AG442" s="44"/>
      <c r="AH442" s="25">
        <f t="array" ref="AH442">SUM(IF(Period=$AH$2,IF(Site=$A$382,IF(Provider=$B442,I))))</f>
        <v>260</v>
      </c>
      <c r="AI442" s="26">
        <f t="array" ref="AI442">SUM(IF(Period=$AH$2,IF(Site=$A$382,IF(Provider=$B442,J))))</f>
        <v>4.6653846153846201</v>
      </c>
      <c r="AJ442" s="26"/>
      <c r="AK442" s="27">
        <f t="shared" si="233"/>
        <v>0.33619733924612011</v>
      </c>
      <c r="AL442" s="27">
        <f t="shared" si="221"/>
        <v>4.1306272560103566E-2</v>
      </c>
      <c r="AM442" s="44"/>
      <c r="AN442" s="25">
        <f t="array" ref="AN442">SUM(IF(Period=$AN$2,IF(Site=$A$382,IF(Provider=$B442,I))))</f>
        <v>155</v>
      </c>
      <c r="AO442" s="26">
        <f t="array" ref="AO442">SUM(IF(Period=$AN$2,IF(Site=$A$382,IF(Provider=$B442,J))))</f>
        <v>4.9032258064516103</v>
      </c>
      <c r="AP442" s="26"/>
      <c r="AQ442" s="27">
        <f t="shared" si="234"/>
        <v>0.20079260237780705</v>
      </c>
      <c r="AR442" s="27">
        <f t="shared" si="222"/>
        <v>2.4304445155100721E-2</v>
      </c>
      <c r="AS442" s="44"/>
      <c r="AT442" s="25">
        <f t="array" ref="AT442">SUM(IF(Period=$AT$2,IF(Site=$A$382,IF(Provider=$B442,I))))</f>
        <v>203</v>
      </c>
      <c r="AU442" s="26">
        <f t="array" ref="AU442">SUM(IF(Period=$AT$2,IF(Site=$A$382,IF(Provider=$B442,J))))</f>
        <v>4.3990147783251201</v>
      </c>
      <c r="AV442" s="26"/>
      <c r="AW442" s="27">
        <f t="shared" si="235"/>
        <v>0.23419879360083906</v>
      </c>
      <c r="AX442" s="27">
        <f t="shared" si="223"/>
        <v>2.8137505120206678E-2</v>
      </c>
      <c r="AY442" s="44"/>
      <c r="AZ442" s="25">
        <f t="array" ref="AZ442">SUM(IF(Period=$AZ$2,IF(Site=$A$382,IF(Provider=$B442,I))))</f>
        <v>178</v>
      </c>
      <c r="BA442" s="26">
        <f t="array" ref="BA442">SUM(IF(Period=$AZ$2,IF(Site=$A$382,IF(Provider=$B442,J))))</f>
        <v>4.7528089887640403</v>
      </c>
      <c r="BB442" s="26"/>
      <c r="BC442" s="27">
        <f t="shared" si="236"/>
        <v>0.22772543741588136</v>
      </c>
      <c r="BD442" s="27">
        <f t="shared" si="224"/>
        <v>2.7566880641272089E-2</v>
      </c>
      <c r="BE442" s="44"/>
      <c r="BF442" s="25">
        <f t="array" ref="BF442">SUM(IF(Period=$BF$2,IF(Site=$A$382,IF(Provider=$B442,I))))</f>
        <v>218</v>
      </c>
      <c r="BG442" s="26">
        <f t="array" ref="BG442">SUM(IF(Period=$BF$2,IF(Site=$A$382,IF(Provider=$B442,J))))</f>
        <v>4.4174311926605503</v>
      </c>
      <c r="BH442" s="26"/>
      <c r="BI442" s="27">
        <f t="shared" si="237"/>
        <v>0.2476214965286706</v>
      </c>
      <c r="BJ442" s="27">
        <f t="shared" si="225"/>
        <v>2.9797635992326255E-2</v>
      </c>
      <c r="BK442" s="44"/>
      <c r="BL442" s="25">
        <f t="array" ref="BL442">SUM(IF(Period=$BL$2,IF(Site=$A$382,IF(Provider=$B442,I))))</f>
        <v>213</v>
      </c>
      <c r="BM442" s="26">
        <f t="array" ref="BM442">SUM(IF(Period=$BL$2,IF(Site=$A$382,IF(Provider=$B442,J))))</f>
        <v>4.3427230046948404</v>
      </c>
      <c r="BN442" s="26"/>
      <c r="BO442" s="27">
        <f t="shared" si="238"/>
        <v>0.24986493787142111</v>
      </c>
      <c r="BP442" s="27">
        <f t="shared" si="226"/>
        <v>2.8759754997979076E-2</v>
      </c>
      <c r="BQ442" s="44"/>
      <c r="BR442" s="25">
        <f t="array" ref="BR442">SUM(IF(Period=$BR$2,IF(Site=$A$382,IF(Provider=$B442,I))))</f>
        <v>178</v>
      </c>
      <c r="BS442" s="26">
        <f t="array" ref="BS442">SUM(IF(Period=$BR$2,IF(Site=$A$382,IF(Provider=$B442,J))))</f>
        <v>4.4269662921348303</v>
      </c>
      <c r="BT442" s="26"/>
      <c r="BU442" s="27">
        <f t="shared" si="239"/>
        <v>0.2089077412513255</v>
      </c>
      <c r="BV442" s="27">
        <f t="shared" si="227"/>
        <v>2.311460502771992E-2</v>
      </c>
    </row>
    <row r="443" spans="2:74" outlineLevel="1" x14ac:dyDescent="0.25">
      <c r="B443" s="20" t="s">
        <v>952</v>
      </c>
      <c r="C443" s="44"/>
      <c r="D443" s="25">
        <f t="array" ref="D443">SUM(IF(Period=$D$2,IF(Site=$A$382,IF(Provider=$B443,I))))</f>
        <v>0</v>
      </c>
      <c r="E443" s="26">
        <f t="array" ref="E443">SUM(IF(Period=$D$2,IF(Site=$A$382,IF(Provider=$B443,J))))</f>
        <v>0</v>
      </c>
      <c r="F443" s="26"/>
      <c r="G443" s="27">
        <f t="shared" si="228"/>
        <v>0</v>
      </c>
      <c r="H443" s="27">
        <f t="shared" si="216"/>
        <v>0</v>
      </c>
      <c r="I443" s="44"/>
      <c r="J443" s="25">
        <f t="array" ref="J443">SUM(IF(Period=$J$2,IF(Site=$A$382,IF(Provider=$B443,I))))</f>
        <v>0</v>
      </c>
      <c r="K443" s="26">
        <f t="array" ref="K443">SUM(IF(Period=$J$2,IF(Site=$A$382,IF(Provider=$B443,J))))</f>
        <v>0</v>
      </c>
      <c r="L443" s="26"/>
      <c r="M443" s="27">
        <f t="shared" si="229"/>
        <v>0</v>
      </c>
      <c r="N443" s="27">
        <f t="shared" si="217"/>
        <v>0</v>
      </c>
      <c r="O443" s="44"/>
      <c r="P443" s="25">
        <f t="array" ref="P443">SUM(IF(Period=$P$2,IF(Site=$A$382,IF(Provider=$B443,I))))</f>
        <v>0</v>
      </c>
      <c r="Q443" s="26">
        <f t="array" ref="Q443">SUM(IF(Period=$P$2,IF(Site=$A$382,IF(Provider=$B443,J))))</f>
        <v>0</v>
      </c>
      <c r="R443" s="26"/>
      <c r="S443" s="27">
        <f t="shared" si="230"/>
        <v>0</v>
      </c>
      <c r="T443" s="27">
        <f t="shared" si="218"/>
        <v>0</v>
      </c>
      <c r="U443" s="44"/>
      <c r="V443" s="25">
        <f t="array" ref="V443">SUM(IF(Period=$V$2,IF(Site=$A$382,IF(Provider=$B443,I))))</f>
        <v>0</v>
      </c>
      <c r="W443" s="26">
        <f t="array" ref="W443">SUM(IF(Period=$V$2,IF(Site=$A$382,IF(Provider=$B443,J))))</f>
        <v>0</v>
      </c>
      <c r="X443" s="26"/>
      <c r="Y443" s="27">
        <f t="shared" si="231"/>
        <v>0</v>
      </c>
      <c r="Z443" s="27">
        <f t="shared" si="219"/>
        <v>0</v>
      </c>
      <c r="AA443" s="44"/>
      <c r="AB443" s="25">
        <f t="array" ref="AB443">SUM(IF(Period=$AB$2,IF(Site=$A$382,IF(Provider=$B443,I))))</f>
        <v>0</v>
      </c>
      <c r="AC443" s="26">
        <f t="array" ref="AC443">SUM(IF(Period=$AB$2,IF(Site=$A$382,IF(Provider=$B443,J))))</f>
        <v>0</v>
      </c>
      <c r="AD443" s="26"/>
      <c r="AE443" s="27">
        <f t="shared" si="232"/>
        <v>0</v>
      </c>
      <c r="AF443" s="27">
        <f t="shared" si="220"/>
        <v>0</v>
      </c>
      <c r="AG443" s="44"/>
      <c r="AH443" s="25">
        <f t="array" ref="AH443">SUM(IF(Period=$AH$2,IF(Site=$A$382,IF(Provider=$B443,I))))</f>
        <v>0</v>
      </c>
      <c r="AI443" s="26">
        <f t="array" ref="AI443">SUM(IF(Period=$AH$2,IF(Site=$A$382,IF(Provider=$B443,J))))</f>
        <v>0</v>
      </c>
      <c r="AJ443" s="26"/>
      <c r="AK443" s="27">
        <f t="shared" si="233"/>
        <v>0</v>
      </c>
      <c r="AL443" s="27">
        <f t="shared" si="221"/>
        <v>0</v>
      </c>
      <c r="AM443" s="44"/>
      <c r="AN443" s="25">
        <f t="array" ref="AN443">SUM(IF(Period=$AN$2,IF(Site=$A$382,IF(Provider=$B443,I))))</f>
        <v>90</v>
      </c>
      <c r="AO443" s="26">
        <f t="array" ref="AO443">SUM(IF(Period=$AN$2,IF(Site=$A$382,IF(Provider=$B443,J))))</f>
        <v>3.9666666666666699</v>
      </c>
      <c r="AP443" s="26"/>
      <c r="AQ443" s="27">
        <f t="shared" si="234"/>
        <v>9.4319682959048953E-2</v>
      </c>
      <c r="AR443" s="27">
        <f t="shared" si="222"/>
        <v>1.1416693316277591E-2</v>
      </c>
      <c r="AS443" s="44"/>
      <c r="AT443" s="25">
        <f t="array" ref="AT443">SUM(IF(Period=$AT$2,IF(Site=$A$382,IF(Provider=$B443,I))))</f>
        <v>0</v>
      </c>
      <c r="AU443" s="26">
        <f t="array" ref="AU443">SUM(IF(Period=$AT$2,IF(Site=$A$382,IF(Provider=$B443,J))))</f>
        <v>0</v>
      </c>
      <c r="AV443" s="26"/>
      <c r="AW443" s="27">
        <f t="shared" si="235"/>
        <v>0</v>
      </c>
      <c r="AX443" s="27">
        <f t="shared" si="223"/>
        <v>0</v>
      </c>
      <c r="AY443" s="44"/>
      <c r="AZ443" s="25">
        <f t="array" ref="AZ443">SUM(IF(Period=$AZ$2,IF(Site=$A$382,IF(Provider=$B443,I))))</f>
        <v>0</v>
      </c>
      <c r="BA443" s="26">
        <f t="array" ref="BA443">SUM(IF(Period=$AZ$2,IF(Site=$A$382,IF(Provider=$B443,J))))</f>
        <v>0</v>
      </c>
      <c r="BB443" s="26"/>
      <c r="BC443" s="27">
        <f t="shared" si="236"/>
        <v>0</v>
      </c>
      <c r="BD443" s="27">
        <f t="shared" si="224"/>
        <v>0</v>
      </c>
      <c r="BE443" s="44"/>
      <c r="BF443" s="25">
        <f t="array" ref="BF443">SUM(IF(Period=$BF$2,IF(Site=$A$382,IF(Provider=$B443,I))))</f>
        <v>33</v>
      </c>
      <c r="BG443" s="26">
        <f t="array" ref="BG443">SUM(IF(Period=$BF$2,IF(Site=$A$382,IF(Provider=$B443,J))))</f>
        <v>3.7272727272727302</v>
      </c>
      <c r="BH443" s="26"/>
      <c r="BI443" s="27">
        <f t="shared" si="237"/>
        <v>3.1627667780920569E-2</v>
      </c>
      <c r="BJ443" s="27">
        <f t="shared" si="225"/>
        <v>3.8059285846896492E-3</v>
      </c>
      <c r="BK443" s="44"/>
      <c r="BL443" s="25">
        <f t="array" ref="BL443">SUM(IF(Period=$BL$2,IF(Site=$A$382,IF(Provider=$B443,I))))</f>
        <v>151</v>
      </c>
      <c r="BM443" s="26">
        <f t="array" ref="BM443">SUM(IF(Period=$BL$2,IF(Site=$A$382,IF(Provider=$B443,J))))</f>
        <v>3.7880794701986802</v>
      </c>
      <c r="BN443" s="26"/>
      <c r="BO443" s="27">
        <f t="shared" si="238"/>
        <v>0.15451107509454368</v>
      </c>
      <c r="BP443" s="27">
        <f t="shared" si="226"/>
        <v>1.7784410658209765E-2</v>
      </c>
      <c r="BQ443" s="44"/>
      <c r="BR443" s="25">
        <f t="array" ref="BR443">SUM(IF(Period=$BR$2,IF(Site=$A$382,IF(Provider=$B443,I))))</f>
        <v>93</v>
      </c>
      <c r="BS443" s="26">
        <f t="array" ref="BS443">SUM(IF(Period=$BR$2,IF(Site=$A$382,IF(Provider=$B443,J))))</f>
        <v>4.0860215053763396</v>
      </c>
      <c r="BT443" s="26"/>
      <c r="BU443" s="27">
        <f t="shared" si="239"/>
        <v>0.1007423117709437</v>
      </c>
      <c r="BV443" s="27">
        <f t="shared" si="227"/>
        <v>1.1146636942301476E-2</v>
      </c>
    </row>
    <row r="444" spans="2:74" outlineLevel="1" x14ac:dyDescent="0.25">
      <c r="B444" s="20" t="s">
        <v>707</v>
      </c>
      <c r="C444" s="44"/>
      <c r="D444" s="25">
        <f t="array" ref="D444">SUM(IF(Period=$D$2,IF(Site=$A$382,IF(Provider=$B444,I))))</f>
        <v>466</v>
      </c>
      <c r="E444" s="26">
        <f t="array" ref="E444">SUM(IF(Period=$D$2,IF(Site=$A$382,IF(Provider=$B444,J))))</f>
        <v>1.7317596566523605</v>
      </c>
      <c r="F444" s="26"/>
      <c r="G444" s="27">
        <f t="shared" si="228"/>
        <v>0.20312106720362447</v>
      </c>
      <c r="H444" s="27">
        <f t="shared" si="216"/>
        <v>2.337301242505865E-2</v>
      </c>
      <c r="I444" s="44"/>
      <c r="J444" s="25">
        <f t="array" ref="J444">SUM(IF(Period=$J$2,IF(Site=$A$382,IF(Provider=$B444,I))))</f>
        <v>450</v>
      </c>
      <c r="K444" s="26">
        <f t="array" ref="K444">SUM(IF(Period=$J$2,IF(Site=$A$382,IF(Provider=$B444,J))))</f>
        <v>2.16</v>
      </c>
      <c r="L444" s="26"/>
      <c r="M444" s="27">
        <f t="shared" si="229"/>
        <v>0.26470588235294118</v>
      </c>
      <c r="N444" s="27">
        <f t="shared" si="217"/>
        <v>3.0114322892462127E-2</v>
      </c>
      <c r="O444" s="44"/>
      <c r="P444" s="25">
        <f t="array" ref="P444">SUM(IF(Period=$P$2,IF(Site=$A$382,IF(Provider=$B444,I))))</f>
        <v>534</v>
      </c>
      <c r="Q444" s="26">
        <f t="array" ref="Q444">SUM(IF(Period=$P$2,IF(Site=$A$382,IF(Provider=$B444,J))))</f>
        <v>2.3820224719101124</v>
      </c>
      <c r="R444" s="26"/>
      <c r="S444" s="27">
        <f t="shared" si="230"/>
        <v>0.32893716058960437</v>
      </c>
      <c r="T444" s="27">
        <f t="shared" si="218"/>
        <v>3.6654947841622959E-2</v>
      </c>
      <c r="U444" s="44"/>
      <c r="V444" s="25">
        <f t="array" ref="V444">SUM(IF(Period=$V$2,IF(Site=$A$382,IF(Provider=$B444,I))))</f>
        <v>423</v>
      </c>
      <c r="W444" s="26">
        <f t="array" ref="W444">SUM(IF(Period=$V$2,IF(Site=$A$382,IF(Provider=$B444,J))))</f>
        <v>1.8486997635933806</v>
      </c>
      <c r="X444" s="26"/>
      <c r="Y444" s="27">
        <f t="shared" si="231"/>
        <v>0.20503408495018352</v>
      </c>
      <c r="Z444" s="27">
        <f t="shared" si="219"/>
        <v>2.3649670356257185E-2</v>
      </c>
      <c r="AA444" s="44"/>
      <c r="AB444" s="25">
        <f t="array" ref="AB444">SUM(IF(Period=$AB$2,IF(Site=$A$382,IF(Provider=$B444,I))))</f>
        <v>510</v>
      </c>
      <c r="AC444" s="26">
        <f t="array" ref="AC444">SUM(IF(Period=$AB$2,IF(Site=$A$382,IF(Provider=$B444,J))))</f>
        <v>1.4882352941176471</v>
      </c>
      <c r="AD444" s="26"/>
      <c r="AE444" s="27">
        <f t="shared" si="232"/>
        <v>0.19065561416729468</v>
      </c>
      <c r="AF444" s="27">
        <f t="shared" si="220"/>
        <v>2.2833248097229326E-2</v>
      </c>
      <c r="AG444" s="44"/>
      <c r="AH444" s="25">
        <f t="array" ref="AH444">SUM(IF(Period=$AH$2,IF(Site=$A$382,IF(Provider=$B444,I))))</f>
        <v>498</v>
      </c>
      <c r="AI444" s="26">
        <f t="array" ref="AI444">SUM(IF(Period=$AH$2,IF(Site=$A$382,IF(Provider=$B444,J))))</f>
        <v>1.91164658634538</v>
      </c>
      <c r="AJ444" s="26"/>
      <c r="AK444" s="27">
        <f t="shared" si="233"/>
        <v>0.26385809312638558</v>
      </c>
      <c r="AL444" s="27">
        <f t="shared" si="221"/>
        <v>3.2418443097459622E-2</v>
      </c>
      <c r="AM444" s="44"/>
      <c r="AN444" s="25">
        <f t="array" ref="AN444">SUM(IF(Period=$AN$2,IF(Site=$A$382,IF(Provider=$B444,I))))</f>
        <v>406</v>
      </c>
      <c r="AO444" s="26">
        <f t="array" ref="AO444">SUM(IF(Period=$AN$2,IF(Site=$A$382,IF(Provider=$B444,J))))</f>
        <v>1.60591133004926</v>
      </c>
      <c r="AP444" s="26"/>
      <c r="AQ444" s="27">
        <f t="shared" si="234"/>
        <v>0.1722589167767502</v>
      </c>
      <c r="AR444" s="27">
        <f t="shared" si="222"/>
        <v>2.0850655580428513E-2</v>
      </c>
      <c r="AS444" s="44"/>
      <c r="AT444" s="25">
        <f t="array" ref="AT444">SUM(IF(Period=$AT$2,IF(Site=$A$382,IF(Provider=$B444,I))))</f>
        <v>389</v>
      </c>
      <c r="AU444" s="26">
        <f t="array" ref="AU444">SUM(IF(Period=$AT$2,IF(Site=$A$382,IF(Provider=$B444,J))))</f>
        <v>2.6889460154241598</v>
      </c>
      <c r="AV444" s="26"/>
      <c r="AW444" s="27">
        <f t="shared" si="235"/>
        <v>0.2743246787306578</v>
      </c>
      <c r="AX444" s="27">
        <f t="shared" si="223"/>
        <v>3.2958376658159184E-2</v>
      </c>
      <c r="AY444" s="44"/>
      <c r="AZ444" s="25">
        <f t="array" ref="AZ444">SUM(IF(Period=$AZ$2,IF(Site=$A$382,IF(Provider=$B444,I))))</f>
        <v>441</v>
      </c>
      <c r="BA444" s="26">
        <f t="array" ref="BA444">SUM(IF(Period=$AZ$2,IF(Site=$A$382,IF(Provider=$B444,J))))</f>
        <v>2.6394557823129299</v>
      </c>
      <c r="BB444" s="26"/>
      <c r="BC444" s="27">
        <f t="shared" si="236"/>
        <v>0.31332436069986597</v>
      </c>
      <c r="BD444" s="27">
        <f t="shared" si="224"/>
        <v>3.7928899605721988E-2</v>
      </c>
      <c r="BE444" s="44"/>
      <c r="BF444" s="25">
        <f t="array" ref="BF444">SUM(IF(Period=$BF$2,IF(Site=$A$382,IF(Provider=$B444,I))))</f>
        <v>420</v>
      </c>
      <c r="BG444" s="26">
        <f t="array" ref="BG444">SUM(IF(Period=$BF$2,IF(Site=$A$382,IF(Provider=$B444,J))))</f>
        <v>1.62380952380952</v>
      </c>
      <c r="BH444" s="26"/>
      <c r="BI444" s="27">
        <f t="shared" si="237"/>
        <v>0.17536641810233952</v>
      </c>
      <c r="BJ444" s="27">
        <f t="shared" si="225"/>
        <v>2.110279101429539E-2</v>
      </c>
      <c r="BK444" s="44"/>
      <c r="BL444" s="25">
        <f t="array" ref="BL444">SUM(IF(Period=$BL$2,IF(Site=$A$382,IF(Provider=$B444,I))))</f>
        <v>375</v>
      </c>
      <c r="BM444" s="26">
        <f t="array" ref="BM444">SUM(IF(Period=$BL$2,IF(Site=$A$382,IF(Provider=$B444,J))))</f>
        <v>2.1360000000000001</v>
      </c>
      <c r="BN444" s="26"/>
      <c r="BO444" s="27">
        <f t="shared" si="238"/>
        <v>0.21636952998379255</v>
      </c>
      <c r="BP444" s="27">
        <f t="shared" si="226"/>
        <v>2.490439324689861E-2</v>
      </c>
      <c r="BQ444" s="44"/>
      <c r="BR444" s="25">
        <f t="array" ref="BR444">SUM(IF(Period=$BR$2,IF(Site=$A$382,IF(Provider=$B444,I))))</f>
        <v>381</v>
      </c>
      <c r="BS444" s="26">
        <f t="array" ref="BS444">SUM(IF(Period=$BR$2,IF(Site=$A$382,IF(Provider=$B444,J))))</f>
        <v>1.93963254593176</v>
      </c>
      <c r="BT444" s="26"/>
      <c r="BU444" s="27">
        <f t="shared" si="239"/>
        <v>0.19591728525980928</v>
      </c>
      <c r="BV444" s="27">
        <f t="shared" si="227"/>
        <v>2.1677275527265276E-2</v>
      </c>
    </row>
    <row r="445" spans="2:74" outlineLevel="1" x14ac:dyDescent="0.25">
      <c r="B445" s="20" t="s">
        <v>738</v>
      </c>
      <c r="C445" s="44"/>
      <c r="D445" s="25">
        <f t="array" ref="D445">SUM(IF(Period=$D$2,IF(Site=$A$382,IF(Provider=$B445,I))))</f>
        <v>18</v>
      </c>
      <c r="E445" s="26">
        <f t="array" ref="E445">SUM(IF(Period=$D$2,IF(Site=$A$382,IF(Provider=$B445,J))))</f>
        <v>1.6111111111111112</v>
      </c>
      <c r="F445" s="26"/>
      <c r="G445" s="27">
        <f t="shared" si="228"/>
        <v>7.2992700729927005E-3</v>
      </c>
      <c r="H445" s="27">
        <f t="shared" si="216"/>
        <v>8.3992237958698988E-4</v>
      </c>
      <c r="I445" s="44"/>
      <c r="J445" s="25">
        <f t="array" ref="J445">SUM(IF(Period=$J$2,IF(Site=$A$382,IF(Provider=$B445,I))))</f>
        <v>58</v>
      </c>
      <c r="K445" s="26">
        <f t="array" ref="K445">SUM(IF(Period=$J$2,IF(Site=$A$382,IF(Provider=$B445,J))))</f>
        <v>8.7586206896551726</v>
      </c>
      <c r="L445" s="26"/>
      <c r="M445" s="27">
        <f t="shared" si="229"/>
        <v>0.1383442265795207</v>
      </c>
      <c r="N445" s="27">
        <f t="shared" si="217"/>
        <v>1.5738761347089261E-2</v>
      </c>
      <c r="O445" s="44"/>
      <c r="P445" s="25">
        <f t="array" ref="P445">SUM(IF(Period=$P$2,IF(Site=$A$382,IF(Provider=$B445,I))))</f>
        <v>46</v>
      </c>
      <c r="Q445" s="26">
        <f t="array" ref="Q445">SUM(IF(Period=$P$2,IF(Site=$A$382,IF(Provider=$B445,J))))</f>
        <v>7.5652173913043477</v>
      </c>
      <c r="R445" s="26"/>
      <c r="S445" s="27">
        <f t="shared" si="230"/>
        <v>8.9992242048099302E-2</v>
      </c>
      <c r="T445" s="27">
        <f t="shared" si="218"/>
        <v>1.0028240447236471E-2</v>
      </c>
      <c r="U445" s="44"/>
      <c r="V445" s="25">
        <f t="array" ref="V445">SUM(IF(Period=$V$2,IF(Site=$A$382,IF(Provider=$B445,I))))</f>
        <v>51</v>
      </c>
      <c r="W445" s="26">
        <f t="array" ref="W445">SUM(IF(Period=$V$2,IF(Site=$A$382,IF(Provider=$B445,J))))</f>
        <v>6.9411764705882355</v>
      </c>
      <c r="X445" s="26"/>
      <c r="Y445" s="27">
        <f t="shared" si="231"/>
        <v>9.2815941269008925E-2</v>
      </c>
      <c r="Z445" s="27">
        <f t="shared" si="219"/>
        <v>1.0705861005262203E-2</v>
      </c>
      <c r="AA445" s="44"/>
      <c r="AB445" s="25">
        <f t="array" ref="AB445">SUM(IF(Period=$AB$2,IF(Site=$A$382,IF(Provider=$B445,I))))</f>
        <v>43</v>
      </c>
      <c r="AC445" s="26">
        <f t="array" ref="AC445">SUM(IF(Period=$AB$2,IF(Site=$A$382,IF(Provider=$B445,J))))</f>
        <v>4.3023255813953485</v>
      </c>
      <c r="AD445" s="26"/>
      <c r="AE445" s="27">
        <f t="shared" si="232"/>
        <v>4.6470735995980908E-2</v>
      </c>
      <c r="AF445" s="27">
        <f t="shared" si="220"/>
        <v>5.5654162028819822E-3</v>
      </c>
      <c r="AG445" s="44"/>
      <c r="AH445" s="25">
        <f t="array" ref="AH445">SUM(IF(Period=$AH$2,IF(Site=$A$382,IF(Provider=$B445,I))))</f>
        <v>72</v>
      </c>
      <c r="AI445" s="26">
        <f t="array" ref="AI445">SUM(IF(Period=$AH$2,IF(Site=$A$382,IF(Provider=$B445,J))))</f>
        <v>6.5833333333333304</v>
      </c>
      <c r="AJ445" s="26"/>
      <c r="AK445" s="27">
        <f t="shared" si="233"/>
        <v>0.13137472283813742</v>
      </c>
      <c r="AL445" s="27">
        <f t="shared" si="221"/>
        <v>1.6141115575835994E-2</v>
      </c>
      <c r="AM445" s="44"/>
      <c r="AN445" s="25">
        <f t="array" ref="AN445">SUM(IF(Period=$AN$2,IF(Site=$A$382,IF(Provider=$B445,I))))</f>
        <v>28</v>
      </c>
      <c r="AO445" s="26">
        <f t="array" ref="AO445">SUM(IF(Period=$AN$2,IF(Site=$A$382,IF(Provider=$B445,J))))</f>
        <v>10.8571428571429</v>
      </c>
      <c r="AP445" s="26"/>
      <c r="AQ445" s="27">
        <f t="shared" si="234"/>
        <v>8.0317040951123173E-2</v>
      </c>
      <c r="AR445" s="27">
        <f t="shared" si="222"/>
        <v>9.7217780620403333E-3</v>
      </c>
      <c r="AS445" s="44"/>
      <c r="AT445" s="25">
        <f t="array" ref="AT445">SUM(IF(Period=$AT$2,IF(Site=$A$382,IF(Provider=$B445,I))))</f>
        <v>59</v>
      </c>
      <c r="AU445" s="26">
        <f t="array" ref="AU445">SUM(IF(Period=$AT$2,IF(Site=$A$382,IF(Provider=$B445,J))))</f>
        <v>8.3050847457627093</v>
      </c>
      <c r="AV445" s="26"/>
      <c r="AW445" s="27">
        <f t="shared" si="235"/>
        <v>0.1285077366902701</v>
      </c>
      <c r="AX445" s="27">
        <f t="shared" si="223"/>
        <v>1.5439392507168284E-2</v>
      </c>
      <c r="AY445" s="44"/>
      <c r="AZ445" s="25">
        <f t="array" ref="AZ445">SUM(IF(Period=$AZ$2,IF(Site=$A$382,IF(Provider=$B445,I))))</f>
        <v>0</v>
      </c>
      <c r="BA445" s="26">
        <f t="array" ref="BA445">SUM(IF(Period=$AZ$2,IF(Site=$A$382,IF(Provider=$B445,J))))</f>
        <v>0</v>
      </c>
      <c r="BB445" s="26"/>
      <c r="BC445" s="27">
        <f t="shared" si="236"/>
        <v>0</v>
      </c>
      <c r="BD445" s="27">
        <f t="shared" si="224"/>
        <v>0</v>
      </c>
      <c r="BE445" s="44"/>
      <c r="BF445" s="25">
        <f t="array" ref="BF445">SUM(IF(Period=$BF$2,IF(Site=$A$382,IF(Provider=$B445,I))))</f>
        <v>0</v>
      </c>
      <c r="BG445" s="26">
        <f t="array" ref="BG445">SUM(IF(Period=$BF$2,IF(Site=$A$382,IF(Provider=$B445,J))))</f>
        <v>0</v>
      </c>
      <c r="BH445" s="26"/>
      <c r="BI445" s="27">
        <f t="shared" si="237"/>
        <v>0</v>
      </c>
      <c r="BJ445" s="27">
        <f t="shared" si="225"/>
        <v>0</v>
      </c>
      <c r="BK445" s="44"/>
      <c r="BL445" s="25">
        <f t="array" ref="BL445">SUM(IF(Period=$BL$2,IF(Site=$A$382,IF(Provider=$B445,I))))</f>
        <v>0</v>
      </c>
      <c r="BM445" s="26">
        <f t="array" ref="BM445">SUM(IF(Period=$BL$2,IF(Site=$A$382,IF(Provider=$B445,J))))</f>
        <v>0</v>
      </c>
      <c r="BN445" s="26"/>
      <c r="BO445" s="27">
        <f t="shared" si="238"/>
        <v>0</v>
      </c>
      <c r="BP445" s="27">
        <f t="shared" si="226"/>
        <v>0</v>
      </c>
      <c r="BQ445" s="44"/>
      <c r="BR445" s="25">
        <f t="array" ref="BR445">SUM(IF(Period=$BR$2,IF(Site=$A$382,IF(Provider=$B445,I))))</f>
        <v>0</v>
      </c>
      <c r="BS445" s="26">
        <f t="array" ref="BS445">SUM(IF(Period=$BR$2,IF(Site=$A$382,IF(Provider=$B445,J))))</f>
        <v>0</v>
      </c>
      <c r="BT445" s="26"/>
      <c r="BU445" s="27">
        <f t="shared" si="239"/>
        <v>0</v>
      </c>
      <c r="BV445" s="27">
        <f t="shared" si="227"/>
        <v>0</v>
      </c>
    </row>
    <row r="446" spans="2:74" outlineLevel="1" x14ac:dyDescent="0.25">
      <c r="B446" s="20" t="s">
        <v>1015</v>
      </c>
      <c r="C446" s="44"/>
      <c r="D446" s="25">
        <f t="array" ref="D446">SUM(IF(Period=$D$2,IF(Site=$A$382,IF(Provider=$B446,I))))</f>
        <v>0</v>
      </c>
      <c r="E446" s="26">
        <f t="array" ref="E446">SUM(IF(Period=$D$2,IF(Site=$A$382,IF(Provider=$B446,J))))</f>
        <v>0</v>
      </c>
      <c r="F446" s="26"/>
      <c r="G446" s="27">
        <f t="shared" si="228"/>
        <v>0</v>
      </c>
      <c r="H446" s="27">
        <f t="shared" si="216"/>
        <v>0</v>
      </c>
      <c r="I446" s="44"/>
      <c r="J446" s="25">
        <f t="array" ref="J446">SUM(IF(Period=$J$2,IF(Site=$A$382,IF(Provider=$B446,I))))</f>
        <v>0</v>
      </c>
      <c r="K446" s="26">
        <f t="array" ref="K446">SUM(IF(Period=$J$2,IF(Site=$A$382,IF(Provider=$B446,J))))</f>
        <v>0</v>
      </c>
      <c r="L446" s="26"/>
      <c r="M446" s="27">
        <f t="shared" si="229"/>
        <v>0</v>
      </c>
      <c r="N446" s="27">
        <f t="shared" si="217"/>
        <v>0</v>
      </c>
      <c r="O446" s="44"/>
      <c r="P446" s="25">
        <f t="array" ref="P446">SUM(IF(Period=$P$2,IF(Site=$A$382,IF(Provider=$B446,I))))</f>
        <v>0</v>
      </c>
      <c r="Q446" s="26">
        <f t="array" ref="Q446">SUM(IF(Period=$P$2,IF(Site=$A$382,IF(Provider=$B446,J))))</f>
        <v>0</v>
      </c>
      <c r="R446" s="26"/>
      <c r="S446" s="27">
        <f t="shared" si="230"/>
        <v>0</v>
      </c>
      <c r="T446" s="27">
        <f t="shared" si="218"/>
        <v>0</v>
      </c>
      <c r="U446" s="44"/>
      <c r="V446" s="25">
        <f t="array" ref="V446">SUM(IF(Period=$V$2,IF(Site=$A$382,IF(Provider=$B446,I))))</f>
        <v>0</v>
      </c>
      <c r="W446" s="26">
        <f t="array" ref="W446">SUM(IF(Period=$V$2,IF(Site=$A$382,IF(Provider=$B446,J))))</f>
        <v>0</v>
      </c>
      <c r="X446" s="26"/>
      <c r="Y446" s="27">
        <f t="shared" si="231"/>
        <v>0</v>
      </c>
      <c r="Z446" s="27">
        <f t="shared" si="219"/>
        <v>0</v>
      </c>
      <c r="AA446" s="44"/>
      <c r="AB446" s="25">
        <f t="array" ref="AB446">SUM(IF(Period=$AB$2,IF(Site=$A$382,IF(Provider=$B446,I))))</f>
        <v>0</v>
      </c>
      <c r="AC446" s="26">
        <f t="array" ref="AC446">SUM(IF(Period=$AB$2,IF(Site=$A$382,IF(Provider=$B446,J))))</f>
        <v>0</v>
      </c>
      <c r="AD446" s="26"/>
      <c r="AE446" s="27">
        <f t="shared" si="232"/>
        <v>0</v>
      </c>
      <c r="AF446" s="27">
        <f t="shared" si="220"/>
        <v>0</v>
      </c>
      <c r="AG446" s="44"/>
      <c r="AH446" s="25">
        <f t="array" ref="AH446">SUM(IF(Period=$AH$2,IF(Site=$A$382,IF(Provider=$B446,I))))</f>
        <v>0</v>
      </c>
      <c r="AI446" s="26">
        <f t="array" ref="AI446">SUM(IF(Period=$AH$2,IF(Site=$A$382,IF(Provider=$B446,J))))</f>
        <v>0</v>
      </c>
      <c r="AJ446" s="26"/>
      <c r="AK446" s="27">
        <f t="shared" si="233"/>
        <v>0</v>
      </c>
      <c r="AL446" s="27">
        <f t="shared" si="221"/>
        <v>0</v>
      </c>
      <c r="AM446" s="44"/>
      <c r="AN446" s="25">
        <f t="array" ref="AN446">SUM(IF(Period=$AN$2,IF(Site=$A$382,IF(Provider=$B446,I))))</f>
        <v>0</v>
      </c>
      <c r="AO446" s="26">
        <f t="array" ref="AO446">SUM(IF(Period=$AN$2,IF(Site=$A$382,IF(Provider=$B446,J))))</f>
        <v>0</v>
      </c>
      <c r="AP446" s="26"/>
      <c r="AQ446" s="27">
        <f t="shared" si="234"/>
        <v>0</v>
      </c>
      <c r="AR446" s="27">
        <f t="shared" si="222"/>
        <v>0</v>
      </c>
      <c r="AS446" s="44"/>
      <c r="AT446" s="25">
        <f t="array" ref="AT446">SUM(IF(Period=$AT$2,IF(Site=$A$382,IF(Provider=$B446,I))))</f>
        <v>0</v>
      </c>
      <c r="AU446" s="26">
        <f t="array" ref="AU446">SUM(IF(Period=$AT$2,IF(Site=$A$382,IF(Provider=$B446,J))))</f>
        <v>0</v>
      </c>
      <c r="AV446" s="26"/>
      <c r="AW446" s="27">
        <f t="shared" si="235"/>
        <v>0</v>
      </c>
      <c r="AX446" s="27">
        <f t="shared" si="223"/>
        <v>0</v>
      </c>
      <c r="AY446" s="44"/>
      <c r="AZ446" s="25">
        <f t="array" ref="AZ446">SUM(IF(Period=$AZ$2,IF(Site=$A$382,IF(Provider=$B446,I))))</f>
        <v>44</v>
      </c>
      <c r="BA446" s="26">
        <f t="array" ref="BA446">SUM(IF(Period=$AZ$2,IF(Site=$A$382,IF(Provider=$B446,J))))</f>
        <v>4.0227272727272698</v>
      </c>
      <c r="BB446" s="26"/>
      <c r="BC446" s="27">
        <f t="shared" si="236"/>
        <v>4.7644683714670226E-2</v>
      </c>
      <c r="BD446" s="27">
        <f t="shared" si="224"/>
        <v>5.7675388575711122E-3</v>
      </c>
      <c r="BE446" s="44"/>
      <c r="BF446" s="25">
        <f t="array" ref="BF446">SUM(IF(Period=$BF$2,IF(Site=$A$382,IF(Provider=$B446,I))))</f>
        <v>0</v>
      </c>
      <c r="BG446" s="26">
        <f t="array" ref="BG446">SUM(IF(Period=$BF$2,IF(Site=$A$382,IF(Provider=$B446,J))))</f>
        <v>0</v>
      </c>
      <c r="BH446" s="26"/>
      <c r="BI446" s="27">
        <f t="shared" si="237"/>
        <v>0</v>
      </c>
      <c r="BJ446" s="27">
        <f t="shared" si="225"/>
        <v>0</v>
      </c>
      <c r="BK446" s="44"/>
      <c r="BL446" s="25">
        <f t="array" ref="BL446">SUM(IF(Period=$BL$2,IF(Site=$A$382,IF(Provider=$B446,I))))</f>
        <v>0</v>
      </c>
      <c r="BM446" s="26">
        <f t="array" ref="BM446">SUM(IF(Period=$BL$2,IF(Site=$A$382,IF(Provider=$B446,J))))</f>
        <v>0</v>
      </c>
      <c r="BN446" s="26"/>
      <c r="BO446" s="27">
        <f t="shared" si="238"/>
        <v>0</v>
      </c>
      <c r="BP446" s="27">
        <f t="shared" si="226"/>
        <v>0</v>
      </c>
      <c r="BQ446" s="44"/>
      <c r="BR446" s="25">
        <f t="array" ref="BR446">SUM(IF(Period=$BR$2,IF(Site=$A$382,IF(Provider=$B446,I))))</f>
        <v>0</v>
      </c>
      <c r="BS446" s="26">
        <f t="array" ref="BS446">SUM(IF(Period=$BR$2,IF(Site=$A$382,IF(Provider=$B446,J))))</f>
        <v>0</v>
      </c>
      <c r="BT446" s="26"/>
      <c r="BU446" s="27">
        <f t="shared" si="239"/>
        <v>0</v>
      </c>
      <c r="BV446" s="27">
        <f t="shared" si="227"/>
        <v>0</v>
      </c>
    </row>
    <row r="447" spans="2:74" outlineLevel="1" x14ac:dyDescent="0.25">
      <c r="B447" s="20" t="s">
        <v>744</v>
      </c>
      <c r="C447" s="44"/>
      <c r="D447" s="25">
        <f t="array" ref="D447">SUM(IF(Period=$D$2,IF(Site=$A$382,IF(Provider=$B447,I))))</f>
        <v>2</v>
      </c>
      <c r="E447" s="26">
        <f t="array" ref="E447">SUM(IF(Period=$D$2,IF(Site=$A$382,IF(Provider=$B447,J))))</f>
        <v>8</v>
      </c>
      <c r="F447" s="26"/>
      <c r="G447" s="27">
        <f t="shared" si="228"/>
        <v>4.0271834885476972E-3</v>
      </c>
      <c r="H447" s="27">
        <f t="shared" ref="H447:H503" si="240">E447*(D447/D$891)</f>
        <v>4.6340545080661509E-4</v>
      </c>
      <c r="I447" s="44"/>
      <c r="J447" s="25">
        <f t="array" ref="J447">SUM(IF(Period=$J$2,IF(Site=$A$382,IF(Provider=$B447,I))))</f>
        <v>42</v>
      </c>
      <c r="K447" s="26">
        <f t="array" ref="K447">SUM(IF(Period=$J$2,IF(Site=$A$382,IF(Provider=$B447,J))))</f>
        <v>11.071428571428571</v>
      </c>
      <c r="L447" s="26"/>
      <c r="M447" s="27">
        <f t="shared" si="229"/>
        <v>0.12663398692810457</v>
      </c>
      <c r="N447" s="27">
        <f t="shared" ref="N447:N503" si="241">K447*(J447/J$891)</f>
        <v>1.440654335904824E-2</v>
      </c>
      <c r="O447" s="44"/>
      <c r="P447" s="25">
        <f t="array" ref="P447">SUM(IF(Period=$P$2,IF(Site=$A$382,IF(Provider=$B447,I))))</f>
        <v>167</v>
      </c>
      <c r="Q447" s="26">
        <f t="array" ref="Q447">SUM(IF(Period=$P$2,IF(Site=$A$382,IF(Provider=$B447,J))))</f>
        <v>7.6646706586826348</v>
      </c>
      <c r="R447" s="26"/>
      <c r="S447" s="27">
        <f t="shared" si="230"/>
        <v>0.33100594776312386</v>
      </c>
      <c r="T447" s="27">
        <f t="shared" ref="T447:T503" si="242">Q447*(P447/P$891)</f>
        <v>3.6885482104777823E-2</v>
      </c>
      <c r="U447" s="44"/>
      <c r="V447" s="25">
        <f t="array" ref="V447">SUM(IF(Period=$V$2,IF(Site=$A$382,IF(Provider=$B447,I))))</f>
        <v>33</v>
      </c>
      <c r="W447" s="26">
        <f t="array" ref="W447">SUM(IF(Period=$V$2,IF(Site=$A$382,IF(Provider=$B447,J))))</f>
        <v>3.0303030303030303</v>
      </c>
      <c r="X447" s="26"/>
      <c r="Y447" s="27">
        <f t="shared" si="231"/>
        <v>2.6219192448872573E-2</v>
      </c>
      <c r="Z447" s="27">
        <f t="shared" ref="Z447:Z503" si="243">W447*(V447/V$891)</f>
        <v>3.0242545212605088E-3</v>
      </c>
      <c r="AA447" s="44"/>
      <c r="AB447" s="25">
        <f t="array" ref="AB447">SUM(IF(Period=$AB$2,IF(Site=$A$382,IF(Provider=$B447,I))))</f>
        <v>56</v>
      </c>
      <c r="AC447" s="26">
        <f t="array" ref="AC447">SUM(IF(Period=$AB$2,IF(Site=$A$382,IF(Provider=$B447,J))))</f>
        <v>7.8214285714285712</v>
      </c>
      <c r="AD447" s="26"/>
      <c r="AE447" s="27">
        <f t="shared" si="232"/>
        <v>0.11002260738507912</v>
      </c>
      <c r="AF447" s="27">
        <f t="shared" ref="AF447:AF503" si="244">AC447*(AB447/AB$891)</f>
        <v>1.3176498901958423E-2</v>
      </c>
      <c r="AG447" s="44"/>
      <c r="AH447" s="25">
        <f t="array" ref="AH447">SUM(IF(Period=$AH$2,IF(Site=$A$382,IF(Provider=$B447,I))))</f>
        <v>109</v>
      </c>
      <c r="AI447" s="26">
        <f t="array" ref="AI447">SUM(IF(Period=$AH$2,IF(Site=$A$382,IF(Provider=$B447,J))))</f>
        <v>6.6055045871559601</v>
      </c>
      <c r="AJ447" s="26"/>
      <c r="AK447" s="27">
        <f t="shared" si="233"/>
        <v>0.19955654101995557</v>
      </c>
      <c r="AL447" s="27">
        <f t="shared" ref="AL447:AL503" si="245">AI447*(AH447/AH$891)</f>
        <v>2.4518150241776192E-2</v>
      </c>
      <c r="AM447" s="44"/>
      <c r="AN447" s="25">
        <f t="array" ref="AN447">SUM(IF(Period=$AN$2,IF(Site=$A$382,IF(Provider=$B447,I))))</f>
        <v>71</v>
      </c>
      <c r="AO447" s="26">
        <f t="array" ref="AO447">SUM(IF(Period=$AN$2,IF(Site=$A$382,IF(Provider=$B447,J))))</f>
        <v>14.3802816901408</v>
      </c>
      <c r="AP447" s="26"/>
      <c r="AQ447" s="27">
        <f t="shared" si="234"/>
        <v>0.26974900924702688</v>
      </c>
      <c r="AR447" s="27">
        <f t="shared" ref="AR447:AR503" si="246">AO447*(AN447/AN$891)</f>
        <v>3.2651103293891807E-2</v>
      </c>
      <c r="AS447" s="44"/>
      <c r="AT447" s="25">
        <f t="array" ref="AT447">SUM(IF(Period=$AT$2,IF(Site=$A$382,IF(Provider=$B447,I))))</f>
        <v>0</v>
      </c>
      <c r="AU447" s="26">
        <f t="array" ref="AU447">SUM(IF(Period=$AT$2,IF(Site=$A$382,IF(Provider=$B447,J))))</f>
        <v>0</v>
      </c>
      <c r="AV447" s="26"/>
      <c r="AW447" s="27">
        <f t="shared" si="235"/>
        <v>0</v>
      </c>
      <c r="AX447" s="27">
        <f t="shared" ref="AX447:AX503" si="247">AU447*(AT447/AT$891)</f>
        <v>0</v>
      </c>
      <c r="AY447" s="44"/>
      <c r="AZ447" s="25">
        <f t="array" ref="AZ447">SUM(IF(Period=$AZ$2,IF(Site=$A$382,IF(Provider=$B447,I))))</f>
        <v>0</v>
      </c>
      <c r="BA447" s="26">
        <f t="array" ref="BA447">SUM(IF(Period=$AZ$2,IF(Site=$A$382,IF(Provider=$B447,J))))</f>
        <v>0</v>
      </c>
      <c r="BB447" s="26"/>
      <c r="BC447" s="27">
        <f t="shared" si="236"/>
        <v>0</v>
      </c>
      <c r="BD447" s="27">
        <f t="shared" ref="BD447:BD503" si="248">BA447*(AZ447/AZ$891)</f>
        <v>0</v>
      </c>
      <c r="BE447" s="44"/>
      <c r="BF447" s="25">
        <f t="array" ref="BF447">SUM(IF(Period=$BF$2,IF(Site=$A$382,IF(Provider=$B447,I))))</f>
        <v>0</v>
      </c>
      <c r="BG447" s="26">
        <f t="array" ref="BG447">SUM(IF(Period=$BF$2,IF(Site=$A$382,IF(Provider=$B447,J))))</f>
        <v>0</v>
      </c>
      <c r="BH447" s="26"/>
      <c r="BI447" s="27">
        <f t="shared" si="237"/>
        <v>0</v>
      </c>
      <c r="BJ447" s="27">
        <f t="shared" ref="BJ447:BJ503" si="249">BG447*(BF447/BF$891)</f>
        <v>0</v>
      </c>
      <c r="BK447" s="44"/>
      <c r="BL447" s="25">
        <f t="array" ref="BL447">SUM(IF(Period=$BL$2,IF(Site=$A$382,IF(Provider=$B447,I))))</f>
        <v>77</v>
      </c>
      <c r="BM447" s="26">
        <f t="array" ref="BM447">SUM(IF(Period=$BL$2,IF(Site=$A$382,IF(Provider=$B447,J))))</f>
        <v>6.3246753246753196</v>
      </c>
      <c r="BN447" s="26"/>
      <c r="BO447" s="27">
        <f t="shared" si="238"/>
        <v>0.13155051323608849</v>
      </c>
      <c r="BP447" s="27">
        <f t="shared" ref="BP447:BP503" si="250">BM447*(BL447/BL$891)</f>
        <v>1.5141622361098145E-2</v>
      </c>
      <c r="BQ447" s="44"/>
      <c r="BR447" s="25">
        <f t="array" ref="BR447">SUM(IF(Period=$BR$2,IF(Site=$A$382,IF(Provider=$B447,I))))</f>
        <v>41</v>
      </c>
      <c r="BS447" s="26">
        <f t="array" ref="BS447">SUM(IF(Period=$BR$2,IF(Site=$A$382,IF(Provider=$B447,J))))</f>
        <v>4.3658536585365901</v>
      </c>
      <c r="BT447" s="26"/>
      <c r="BU447" s="27">
        <f t="shared" si="239"/>
        <v>4.7454931071049894E-2</v>
      </c>
      <c r="BV447" s="27">
        <f t="shared" ref="BV447:BV503" si="251">BS447*(BR447/BR$891)</f>
        <v>5.2506526649262327E-3</v>
      </c>
    </row>
    <row r="448" spans="2:74" outlineLevel="1" x14ac:dyDescent="0.25">
      <c r="B448" s="20" t="s">
        <v>716</v>
      </c>
      <c r="C448" s="44"/>
      <c r="D448" s="25">
        <f t="array" ref="D448">SUM(IF(Period=$D$2,IF(Site=$A$382,IF(Provider=$B448,I))))</f>
        <v>142</v>
      </c>
      <c r="E448" s="26">
        <f t="array" ref="E448">SUM(IF(Period=$D$2,IF(Site=$A$382,IF(Provider=$B448,J))))</f>
        <v>9.274647887323944</v>
      </c>
      <c r="F448" s="26"/>
      <c r="G448" s="27">
        <f t="shared" ref="G448:G503" si="252">E448*(D448/D$504)</f>
        <v>0.33148754090108229</v>
      </c>
      <c r="H448" s="27">
        <f t="shared" si="240"/>
        <v>3.8144061169519509E-2</v>
      </c>
      <c r="I448" s="44"/>
      <c r="J448" s="25">
        <f t="array" ref="J448">SUM(IF(Period=$J$2,IF(Site=$A$382,IF(Provider=$B448,I))))</f>
        <v>57</v>
      </c>
      <c r="K448" s="26">
        <f t="array" ref="K448">SUM(IF(Period=$J$2,IF(Site=$A$382,IF(Provider=$B448,J))))</f>
        <v>7.192982456140351</v>
      </c>
      <c r="L448" s="26"/>
      <c r="M448" s="27">
        <f t="shared" ref="M448:M503" si="253">K448*(J448/J$504)</f>
        <v>0.1116557734204793</v>
      </c>
      <c r="N448" s="27">
        <f t="shared" si="241"/>
        <v>1.2702543606902747E-2</v>
      </c>
      <c r="O448" s="44"/>
      <c r="P448" s="25">
        <f t="array" ref="P448">SUM(IF(Period=$P$2,IF(Site=$A$382,IF(Provider=$B448,I))))</f>
        <v>162</v>
      </c>
      <c r="Q448" s="26">
        <f t="array" ref="Q448">SUM(IF(Period=$P$2,IF(Site=$A$382,IF(Provider=$B448,J))))</f>
        <v>7.7777777777777777</v>
      </c>
      <c r="R448" s="26"/>
      <c r="S448" s="27">
        <f t="shared" ref="S448:S503" si="254">Q448*(P448/P$504)</f>
        <v>0.32583397982932505</v>
      </c>
      <c r="T448" s="27">
        <f t="shared" si="242"/>
        <v>3.6309146446890664E-2</v>
      </c>
      <c r="U448" s="44"/>
      <c r="V448" s="25">
        <f t="array" ref="V448">SUM(IF(Period=$V$2,IF(Site=$A$382,IF(Provider=$B448,I))))</f>
        <v>105</v>
      </c>
      <c r="W448" s="26">
        <f t="array" ref="W448">SUM(IF(Period=$V$2,IF(Site=$A$382,IF(Provider=$B448,J))))</f>
        <v>5.3904761904761909</v>
      </c>
      <c r="X448" s="26"/>
      <c r="Y448" s="27">
        <f t="shared" ref="Y448:Y503" si="255">W448*(V448/V$504)</f>
        <v>0.14840062926061878</v>
      </c>
      <c r="Z448" s="27">
        <f t="shared" si="243"/>
        <v>1.7117280590334485E-2</v>
      </c>
      <c r="AA448" s="44"/>
      <c r="AB448" s="25">
        <f t="array" ref="AB448">SUM(IF(Period=$AB$2,IF(Site=$A$382,IF(Provider=$B448,I))))</f>
        <v>95</v>
      </c>
      <c r="AC448" s="26">
        <f t="array" ref="AC448">SUM(IF(Period=$AB$2,IF(Site=$A$382,IF(Provider=$B448,J))))</f>
        <v>5.0842105263157897</v>
      </c>
      <c r="AD448" s="26"/>
      <c r="AE448" s="27">
        <f t="shared" ref="AE448:AE503" si="256">AC448*(AB448/AB$504)</f>
        <v>0.12132629992464206</v>
      </c>
      <c r="AF448" s="27">
        <f t="shared" si="244"/>
        <v>1.4530248789145933E-2</v>
      </c>
      <c r="AG448" s="44"/>
      <c r="AH448" s="25">
        <f t="array" ref="AH448">SUM(IF(Period=$AH$2,IF(Site=$A$382,IF(Provider=$B448,I))))</f>
        <v>92</v>
      </c>
      <c r="AI448" s="26">
        <f t="array" ref="AI448">SUM(IF(Period=$AH$2,IF(Site=$A$382,IF(Provider=$B448,J))))</f>
        <v>4.5978260869565197</v>
      </c>
      <c r="AJ448" s="26"/>
      <c r="AK448" s="27">
        <f t="shared" ref="AK448:AK503" si="257">AI448*(AH448/AH$504)</f>
        <v>0.11723946784922389</v>
      </c>
      <c r="AL448" s="27">
        <f t="shared" si="245"/>
        <v>1.4404413267043514E-2</v>
      </c>
      <c r="AM448" s="44"/>
      <c r="AN448" s="25">
        <f t="array" ref="AN448">SUM(IF(Period=$AN$2,IF(Site=$A$382,IF(Provider=$B448,I))))</f>
        <v>94</v>
      </c>
      <c r="AO448" s="26">
        <f t="array" ref="AO448">SUM(IF(Period=$AN$2,IF(Site=$A$382,IF(Provider=$B448,J))))</f>
        <v>3.7446808510638299</v>
      </c>
      <c r="AP448" s="26"/>
      <c r="AQ448" s="27">
        <f t="shared" ref="AQ448:AQ503" si="258">AO448*(AN448/AN$504)</f>
        <v>9.299867899603699E-2</v>
      </c>
      <c r="AR448" s="27">
        <f t="shared" si="246"/>
        <v>1.12567956507835E-2</v>
      </c>
      <c r="AS448" s="44"/>
      <c r="AT448" s="25">
        <f t="array" ref="AT448">SUM(IF(Period=$AT$2,IF(Site=$A$382,IF(Provider=$B448,I))))</f>
        <v>143</v>
      </c>
      <c r="AU448" s="26">
        <f t="array" ref="AU448">SUM(IF(Period=$AT$2,IF(Site=$A$382,IF(Provider=$B448,J))))</f>
        <v>4.5034965034964998</v>
      </c>
      <c r="AV448" s="26"/>
      <c r="AW448" s="27">
        <f t="shared" ref="AW448:AW503" si="259">AU448*(AT448/AT$504)</f>
        <v>0.16889588250721205</v>
      </c>
      <c r="AX448" s="27">
        <f t="shared" si="247"/>
        <v>2.0291773009421164E-2</v>
      </c>
      <c r="AY448" s="44"/>
      <c r="AZ448" s="25">
        <f t="array" ref="AZ448">SUM(IF(Period=$AZ$2,IF(Site=$A$382,IF(Provider=$B448,I))))</f>
        <v>168</v>
      </c>
      <c r="BA448" s="26">
        <f t="array" ref="BA448">SUM(IF(Period=$AZ$2,IF(Site=$A$382,IF(Provider=$B448,J))))</f>
        <v>4.8035714285714297</v>
      </c>
      <c r="BB448" s="26"/>
      <c r="BC448" s="27">
        <f t="shared" ref="BC448:BC503" si="260">BA448*(AZ448/AZ$504)</f>
        <v>0.21722745625841189</v>
      </c>
      <c r="BD448" s="27">
        <f t="shared" si="248"/>
        <v>2.6296066994688658E-2</v>
      </c>
      <c r="BE448" s="44"/>
      <c r="BF448" s="25">
        <f t="array" ref="BF448">SUM(IF(Period=$BF$2,IF(Site=$A$382,IF(Provider=$B448,I))))</f>
        <v>178</v>
      </c>
      <c r="BG448" s="26">
        <f t="array" ref="BG448">SUM(IF(Period=$BF$2,IF(Site=$A$382,IF(Provider=$B448,J))))</f>
        <v>5.7752808988764004</v>
      </c>
      <c r="BH448" s="26"/>
      <c r="BI448" s="27">
        <f t="shared" ref="BI448:BI503" si="261">BG448*(BF448/BF$504)</f>
        <v>0.26433530470557964</v>
      </c>
      <c r="BJ448" s="27">
        <f t="shared" si="249"/>
        <v>3.180889906553621E-2</v>
      </c>
      <c r="BK448" s="44"/>
      <c r="BL448" s="25">
        <f t="array" ref="BL448">SUM(IF(Period=$BL$2,IF(Site=$A$382,IF(Provider=$B448,I))))</f>
        <v>142</v>
      </c>
      <c r="BM448" s="26">
        <f t="array" ref="BM448">SUM(IF(Period=$BL$2,IF(Site=$A$382,IF(Provider=$B448,J))))</f>
        <v>7.1126760563380298</v>
      </c>
      <c r="BN448" s="26"/>
      <c r="BO448" s="27">
        <f t="shared" ref="BO448:BO503" si="262">BM448*(BL448/BL$504)</f>
        <v>0.2728254997298758</v>
      </c>
      <c r="BP448" s="27">
        <f t="shared" si="250"/>
        <v>3.1402543295090637E-2</v>
      </c>
      <c r="BQ448" s="44"/>
      <c r="BR448" s="25">
        <f t="array" ref="BR448">SUM(IF(Period=$BR$2,IF(Site=$A$382,IF(Provider=$B448,I))))</f>
        <v>92</v>
      </c>
      <c r="BS448" s="26">
        <f t="array" ref="BS448">SUM(IF(Period=$BR$2,IF(Site=$A$382,IF(Provider=$B448,J))))</f>
        <v>4.1304347826086998</v>
      </c>
      <c r="BT448" s="26"/>
      <c r="BU448" s="27">
        <f t="shared" ref="BU448:BU503" si="263">BS448*(BR448/BR$504)</f>
        <v>0.10074231177094391</v>
      </c>
      <c r="BV448" s="27">
        <f t="shared" si="251"/>
        <v>1.1146636942301499E-2</v>
      </c>
    </row>
    <row r="449" spans="2:74" outlineLevel="1" x14ac:dyDescent="0.25">
      <c r="B449" s="20" t="s">
        <v>729</v>
      </c>
      <c r="C449" s="44"/>
      <c r="D449" s="25">
        <f t="array" ref="D449">SUM(IF(Period=$D$2,IF(Site=$A$382,IF(Provider=$B449,I))))</f>
        <v>63</v>
      </c>
      <c r="E449" s="26">
        <f t="array" ref="E449">SUM(IF(Period=$D$2,IF(Site=$A$382,IF(Provider=$B449,J))))</f>
        <v>18.095238095238095</v>
      </c>
      <c r="F449" s="26"/>
      <c r="G449" s="27">
        <f t="shared" si="252"/>
        <v>0.28693682355902345</v>
      </c>
      <c r="H449" s="27">
        <f t="shared" si="240"/>
        <v>3.3017638369971326E-2</v>
      </c>
      <c r="I449" s="44"/>
      <c r="J449" s="25">
        <f t="array" ref="J449">SUM(IF(Period=$J$2,IF(Site=$A$382,IF(Provider=$B449,I))))</f>
        <v>59</v>
      </c>
      <c r="K449" s="26">
        <f t="array" ref="K449">SUM(IF(Period=$J$2,IF(Site=$A$382,IF(Provider=$B449,J))))</f>
        <v>3.593220338983051</v>
      </c>
      <c r="L449" s="26"/>
      <c r="M449" s="27">
        <f t="shared" si="253"/>
        <v>5.7734204793028328E-2</v>
      </c>
      <c r="N449" s="27">
        <f t="shared" si="241"/>
        <v>6.5681444991789826E-3</v>
      </c>
      <c r="O449" s="44"/>
      <c r="P449" s="25">
        <f t="array" ref="P449">SUM(IF(Period=$P$2,IF(Site=$A$382,IF(Provider=$B449,I))))</f>
        <v>17</v>
      </c>
      <c r="Q449" s="26">
        <f t="array" ref="Q449">SUM(IF(Period=$P$2,IF(Site=$A$382,IF(Provider=$B449,J))))</f>
        <v>9.4117647058823533</v>
      </c>
      <c r="R449" s="26"/>
      <c r="S449" s="27">
        <f t="shared" si="254"/>
        <v>4.137574347039049E-2</v>
      </c>
      <c r="T449" s="27">
        <f t="shared" si="242"/>
        <v>4.6106852630972278E-3</v>
      </c>
      <c r="U449" s="44"/>
      <c r="V449" s="25">
        <f t="array" ref="V449">SUM(IF(Period=$V$2,IF(Site=$A$382,IF(Provider=$B449,I))))</f>
        <v>46</v>
      </c>
      <c r="W449" s="26">
        <f t="array" ref="W449">SUM(IF(Period=$V$2,IF(Site=$A$382,IF(Provider=$B449,J))))</f>
        <v>4.3913043478260869</v>
      </c>
      <c r="X449" s="26"/>
      <c r="Y449" s="27">
        <f t="shared" si="255"/>
        <v>5.2962768746722601E-2</v>
      </c>
      <c r="Z449" s="27">
        <f t="shared" si="243"/>
        <v>6.1089941329462291E-3</v>
      </c>
      <c r="AA449" s="44"/>
      <c r="AB449" s="25">
        <f t="array" ref="AB449">SUM(IF(Period=$AB$2,IF(Site=$A$382,IF(Provider=$B449,I))))</f>
        <v>98</v>
      </c>
      <c r="AC449" s="26">
        <f t="array" ref="AC449">SUM(IF(Period=$AB$2,IF(Site=$A$382,IF(Provider=$B449,J))))</f>
        <v>5.1632653061224492</v>
      </c>
      <c r="AD449" s="26"/>
      <c r="AE449" s="27">
        <f t="shared" si="256"/>
        <v>0.12710374277819644</v>
      </c>
      <c r="AF449" s="27">
        <f t="shared" si="244"/>
        <v>1.5222165398152885E-2</v>
      </c>
      <c r="AG449" s="44"/>
      <c r="AH449" s="25">
        <f t="array" ref="AH449">SUM(IF(Period=$AH$2,IF(Site=$A$382,IF(Provider=$B449,I))))</f>
        <v>0</v>
      </c>
      <c r="AI449" s="26">
        <f t="array" ref="AI449">SUM(IF(Period=$AH$2,IF(Site=$A$382,IF(Provider=$B449,J))))</f>
        <v>0</v>
      </c>
      <c r="AJ449" s="26"/>
      <c r="AK449" s="27">
        <f t="shared" si="257"/>
        <v>0</v>
      </c>
      <c r="AL449" s="27">
        <f t="shared" si="245"/>
        <v>0</v>
      </c>
      <c r="AM449" s="44"/>
      <c r="AN449" s="25">
        <f t="array" ref="AN449">SUM(IF(Period=$AN$2,IF(Site=$A$382,IF(Provider=$B449,I))))</f>
        <v>0</v>
      </c>
      <c r="AO449" s="26">
        <f t="array" ref="AO449">SUM(IF(Period=$AN$2,IF(Site=$A$382,IF(Provider=$B449,J))))</f>
        <v>0</v>
      </c>
      <c r="AP449" s="26"/>
      <c r="AQ449" s="27">
        <f t="shared" si="258"/>
        <v>0</v>
      </c>
      <c r="AR449" s="27">
        <f t="shared" si="246"/>
        <v>0</v>
      </c>
      <c r="AS449" s="44"/>
      <c r="AT449" s="25">
        <f t="array" ref="AT449">SUM(IF(Period=$AT$2,IF(Site=$A$382,IF(Provider=$B449,I))))</f>
        <v>128</v>
      </c>
      <c r="AU449" s="26">
        <f t="array" ref="AU449">SUM(IF(Period=$AT$2,IF(Site=$A$382,IF(Provider=$B449,J))))</f>
        <v>6.1875</v>
      </c>
      <c r="AV449" s="26"/>
      <c r="AW449" s="27">
        <f t="shared" si="259"/>
        <v>0.2077104642014162</v>
      </c>
      <c r="AX449" s="27">
        <f t="shared" si="247"/>
        <v>2.4955099725872013E-2</v>
      </c>
      <c r="AY449" s="44"/>
      <c r="AZ449" s="25">
        <f t="array" ref="AZ449">SUM(IF(Period=$AZ$2,IF(Site=$A$382,IF(Provider=$B449,I))))</f>
        <v>35</v>
      </c>
      <c r="BA449" s="26">
        <f t="array" ref="BA449">SUM(IF(Period=$AZ$2,IF(Site=$A$382,IF(Provider=$B449,J))))</f>
        <v>8.3428571428571399</v>
      </c>
      <c r="BB449" s="26"/>
      <c r="BC449" s="27">
        <f t="shared" si="260"/>
        <v>7.8600269179004006E-2</v>
      </c>
      <c r="BD449" s="27">
        <f t="shared" si="248"/>
        <v>9.5148098667274892E-3</v>
      </c>
      <c r="BE449" s="44"/>
      <c r="BF449" s="25">
        <f t="array" ref="BF449">SUM(IF(Period=$BF$2,IF(Site=$A$382,IF(Provider=$B449,I))))</f>
        <v>126</v>
      </c>
      <c r="BG449" s="26">
        <f t="array" ref="BG449">SUM(IF(Period=$BF$2,IF(Site=$A$382,IF(Provider=$B449,J))))</f>
        <v>6.6507936507936503</v>
      </c>
      <c r="BH449" s="26"/>
      <c r="BI449" s="27">
        <f t="shared" si="261"/>
        <v>0.21547955772692207</v>
      </c>
      <c r="BJ449" s="27">
        <f t="shared" si="249"/>
        <v>2.5929822389999382E-2</v>
      </c>
      <c r="BK449" s="44"/>
      <c r="BL449" s="25">
        <f t="array" ref="BL449">SUM(IF(Period=$BL$2,IF(Site=$A$382,IF(Provider=$B449,I))))</f>
        <v>71</v>
      </c>
      <c r="BM449" s="26">
        <f t="array" ref="BM449">SUM(IF(Period=$BL$2,IF(Site=$A$382,IF(Provider=$B449,J))))</f>
        <v>4.0985915492957696</v>
      </c>
      <c r="BN449" s="26"/>
      <c r="BO449" s="27">
        <f t="shared" si="262"/>
        <v>7.8606158833063114E-2</v>
      </c>
      <c r="BP449" s="27">
        <f t="shared" si="250"/>
        <v>9.0476634642290728E-3</v>
      </c>
      <c r="BQ449" s="44"/>
      <c r="BR449" s="25">
        <f t="array" ref="BR449">SUM(IF(Period=$BR$2,IF(Site=$A$382,IF(Provider=$B449,I))))</f>
        <v>85</v>
      </c>
      <c r="BS449" s="26">
        <f t="array" ref="BS449">SUM(IF(Period=$BR$2,IF(Site=$A$382,IF(Provider=$B449,J))))</f>
        <v>6.2941176470588198</v>
      </c>
      <c r="BT449" s="26"/>
      <c r="BU449" s="27">
        <f t="shared" si="263"/>
        <v>0.14183457051961815</v>
      </c>
      <c r="BV449" s="27">
        <f t="shared" si="251"/>
        <v>1.5693291484556032E-2</v>
      </c>
    </row>
    <row r="450" spans="2:74" outlineLevel="1" x14ac:dyDescent="0.25">
      <c r="B450" s="20" t="s">
        <v>957</v>
      </c>
      <c r="C450" s="44"/>
      <c r="D450" s="25">
        <f t="array" ref="D450">SUM(IF(Period=$D$2,IF(Site=$A$382,IF(Provider=$B450,I))))</f>
        <v>0</v>
      </c>
      <c r="E450" s="26">
        <f t="array" ref="E450">SUM(IF(Period=$D$2,IF(Site=$A$382,IF(Provider=$B450,J))))</f>
        <v>0</v>
      </c>
      <c r="F450" s="26"/>
      <c r="G450" s="27">
        <f t="shared" si="252"/>
        <v>0</v>
      </c>
      <c r="H450" s="27">
        <f t="shared" si="240"/>
        <v>0</v>
      </c>
      <c r="I450" s="44"/>
      <c r="J450" s="25">
        <f t="array" ref="J450">SUM(IF(Period=$J$2,IF(Site=$A$382,IF(Provider=$B450,I))))</f>
        <v>0</v>
      </c>
      <c r="K450" s="26">
        <f t="array" ref="K450">SUM(IF(Period=$J$2,IF(Site=$A$382,IF(Provider=$B450,J))))</f>
        <v>0</v>
      </c>
      <c r="L450" s="26"/>
      <c r="M450" s="27">
        <f t="shared" si="253"/>
        <v>0</v>
      </c>
      <c r="N450" s="27">
        <f t="shared" si="241"/>
        <v>0</v>
      </c>
      <c r="O450" s="44"/>
      <c r="P450" s="25">
        <f t="array" ref="P450">SUM(IF(Period=$P$2,IF(Site=$A$382,IF(Provider=$B450,I))))</f>
        <v>0</v>
      </c>
      <c r="Q450" s="26">
        <f t="array" ref="Q450">SUM(IF(Period=$P$2,IF(Site=$A$382,IF(Provider=$B450,J))))</f>
        <v>0</v>
      </c>
      <c r="R450" s="26"/>
      <c r="S450" s="27">
        <f t="shared" si="254"/>
        <v>0</v>
      </c>
      <c r="T450" s="27">
        <f t="shared" si="242"/>
        <v>0</v>
      </c>
      <c r="U450" s="44"/>
      <c r="V450" s="25">
        <f t="array" ref="V450">SUM(IF(Period=$V$2,IF(Site=$A$382,IF(Provider=$B450,I))))</f>
        <v>0</v>
      </c>
      <c r="W450" s="26">
        <f t="array" ref="W450">SUM(IF(Period=$V$2,IF(Site=$A$382,IF(Provider=$B450,J))))</f>
        <v>0</v>
      </c>
      <c r="X450" s="26"/>
      <c r="Y450" s="27">
        <f t="shared" si="255"/>
        <v>0</v>
      </c>
      <c r="Z450" s="27">
        <f t="shared" si="243"/>
        <v>0</v>
      </c>
      <c r="AA450" s="44"/>
      <c r="AB450" s="25">
        <f t="array" ref="AB450">SUM(IF(Period=$AB$2,IF(Site=$A$382,IF(Provider=$B450,I))))</f>
        <v>0</v>
      </c>
      <c r="AC450" s="26">
        <f t="array" ref="AC450">SUM(IF(Period=$AB$2,IF(Site=$A$382,IF(Provider=$B450,J))))</f>
        <v>0</v>
      </c>
      <c r="AD450" s="26"/>
      <c r="AE450" s="27">
        <f t="shared" si="256"/>
        <v>0</v>
      </c>
      <c r="AF450" s="27">
        <f t="shared" si="244"/>
        <v>0</v>
      </c>
      <c r="AG450" s="44"/>
      <c r="AH450" s="25">
        <f t="array" ref="AH450">SUM(IF(Period=$AH$2,IF(Site=$A$382,IF(Provider=$B450,I))))</f>
        <v>0</v>
      </c>
      <c r="AI450" s="26">
        <f t="array" ref="AI450">SUM(IF(Period=$AH$2,IF(Site=$A$382,IF(Provider=$B450,J))))</f>
        <v>0</v>
      </c>
      <c r="AJ450" s="26"/>
      <c r="AK450" s="27">
        <f t="shared" si="257"/>
        <v>0</v>
      </c>
      <c r="AL450" s="27">
        <f t="shared" si="245"/>
        <v>0</v>
      </c>
      <c r="AM450" s="44"/>
      <c r="AN450" s="25">
        <f t="array" ref="AN450">SUM(IF(Period=$AN$2,IF(Site=$A$382,IF(Provider=$B450,I))))</f>
        <v>70</v>
      </c>
      <c r="AO450" s="26">
        <f t="array" ref="AO450">SUM(IF(Period=$AN$2,IF(Site=$A$382,IF(Provider=$B450,J))))</f>
        <v>7.3428571428571399</v>
      </c>
      <c r="AP450" s="26"/>
      <c r="AQ450" s="27">
        <f t="shared" si="258"/>
        <v>0.13579920739762213</v>
      </c>
      <c r="AR450" s="27">
        <f t="shared" si="246"/>
        <v>1.6437480012791807E-2</v>
      </c>
      <c r="AS450" s="44"/>
      <c r="AT450" s="25">
        <f t="array" ref="AT450">SUM(IF(Period=$AT$2,IF(Site=$A$382,IF(Provider=$B450,I))))</f>
        <v>0</v>
      </c>
      <c r="AU450" s="26">
        <f t="array" ref="AU450">SUM(IF(Period=$AT$2,IF(Site=$A$382,IF(Provider=$B450,J))))</f>
        <v>0</v>
      </c>
      <c r="AV450" s="26"/>
      <c r="AW450" s="27">
        <f t="shared" si="259"/>
        <v>0</v>
      </c>
      <c r="AX450" s="27">
        <f t="shared" si="247"/>
        <v>0</v>
      </c>
      <c r="AY450" s="44"/>
      <c r="AZ450" s="25">
        <f t="array" ref="AZ450">SUM(IF(Period=$AZ$2,IF(Site=$A$382,IF(Provider=$B450,I))))</f>
        <v>0</v>
      </c>
      <c r="BA450" s="26">
        <f t="array" ref="BA450">SUM(IF(Period=$AZ$2,IF(Site=$A$382,IF(Provider=$B450,J))))</f>
        <v>0</v>
      </c>
      <c r="BB450" s="26"/>
      <c r="BC450" s="27">
        <f t="shared" si="260"/>
        <v>0</v>
      </c>
      <c r="BD450" s="27">
        <f t="shared" si="248"/>
        <v>0</v>
      </c>
      <c r="BE450" s="44"/>
      <c r="BF450" s="25">
        <f t="array" ref="BF450">SUM(IF(Period=$BF$2,IF(Site=$A$382,IF(Provider=$B450,I))))</f>
        <v>32</v>
      </c>
      <c r="BG450" s="26">
        <f t="array" ref="BG450">SUM(IF(Period=$BF$2,IF(Site=$A$382,IF(Provider=$B450,J))))</f>
        <v>4.84375</v>
      </c>
      <c r="BH450" s="26"/>
      <c r="BI450" s="27">
        <f t="shared" si="261"/>
        <v>3.9856004114168168E-2</v>
      </c>
      <c r="BJ450" s="27">
        <f t="shared" si="249"/>
        <v>4.796088866885327E-3</v>
      </c>
      <c r="BK450" s="44"/>
      <c r="BL450" s="25">
        <f t="array" ref="BL450">SUM(IF(Period=$BL$2,IF(Site=$A$382,IF(Provider=$B450,I))))</f>
        <v>79</v>
      </c>
      <c r="BM450" s="26">
        <f t="array" ref="BM450">SUM(IF(Period=$BL$2,IF(Site=$A$382,IF(Provider=$B450,J))))</f>
        <v>3.82278481012658</v>
      </c>
      <c r="BN450" s="26"/>
      <c r="BO450" s="27">
        <f t="shared" si="262"/>
        <v>8.1577525661804387E-2</v>
      </c>
      <c r="BP450" s="27">
        <f t="shared" si="250"/>
        <v>9.3896713615023424E-3</v>
      </c>
      <c r="BQ450" s="44"/>
      <c r="BR450" s="25">
        <f t="array" ref="BR450">SUM(IF(Period=$BR$2,IF(Site=$A$382,IF(Provider=$B450,I))))</f>
        <v>0</v>
      </c>
      <c r="BS450" s="26">
        <f t="array" ref="BS450">SUM(IF(Period=$BR$2,IF(Site=$A$382,IF(Provider=$B450,J))))</f>
        <v>0</v>
      </c>
      <c r="BT450" s="26"/>
      <c r="BU450" s="27">
        <f t="shared" si="263"/>
        <v>0</v>
      </c>
      <c r="BV450" s="27">
        <f t="shared" si="251"/>
        <v>0</v>
      </c>
    </row>
    <row r="451" spans="2:74" outlineLevel="1" x14ac:dyDescent="0.25">
      <c r="B451" s="20" t="s">
        <v>916</v>
      </c>
      <c r="C451" s="44"/>
      <c r="D451" s="25">
        <f t="array" ref="D451">SUM(IF(Period=$D$2,IF(Site=$A$382,IF(Provider=$B451,I))))</f>
        <v>0</v>
      </c>
      <c r="E451" s="26">
        <f t="array" ref="E451">SUM(IF(Period=$D$2,IF(Site=$A$382,IF(Provider=$B451,J))))</f>
        <v>0</v>
      </c>
      <c r="F451" s="26"/>
      <c r="G451" s="27">
        <f t="shared" si="252"/>
        <v>0</v>
      </c>
      <c r="H451" s="27">
        <f t="shared" si="240"/>
        <v>0</v>
      </c>
      <c r="I451" s="44"/>
      <c r="J451" s="25">
        <f t="array" ref="J451">SUM(IF(Period=$J$2,IF(Site=$A$382,IF(Provider=$B451,I))))</f>
        <v>0</v>
      </c>
      <c r="K451" s="26">
        <f t="array" ref="K451">SUM(IF(Period=$J$2,IF(Site=$A$382,IF(Provider=$B451,J))))</f>
        <v>0</v>
      </c>
      <c r="L451" s="26"/>
      <c r="M451" s="27">
        <f t="shared" si="253"/>
        <v>0</v>
      </c>
      <c r="N451" s="27">
        <f t="shared" si="241"/>
        <v>0</v>
      </c>
      <c r="O451" s="44"/>
      <c r="P451" s="25">
        <f t="array" ref="P451">SUM(IF(Period=$P$2,IF(Site=$A$382,IF(Provider=$B451,I))))</f>
        <v>0</v>
      </c>
      <c r="Q451" s="26">
        <f t="array" ref="Q451">SUM(IF(Period=$P$2,IF(Site=$A$382,IF(Provider=$B451,J))))</f>
        <v>0</v>
      </c>
      <c r="R451" s="26"/>
      <c r="S451" s="27">
        <f t="shared" si="254"/>
        <v>0</v>
      </c>
      <c r="T451" s="27">
        <f t="shared" si="242"/>
        <v>0</v>
      </c>
      <c r="U451" s="44"/>
      <c r="V451" s="25">
        <f t="array" ref="V451">SUM(IF(Period=$V$2,IF(Site=$A$382,IF(Provider=$B451,I))))</f>
        <v>0</v>
      </c>
      <c r="W451" s="26">
        <f t="array" ref="W451">SUM(IF(Period=$V$2,IF(Site=$A$382,IF(Provider=$B451,J))))</f>
        <v>0</v>
      </c>
      <c r="X451" s="26"/>
      <c r="Y451" s="27">
        <f t="shared" si="255"/>
        <v>0</v>
      </c>
      <c r="Z451" s="27">
        <f t="shared" si="243"/>
        <v>0</v>
      </c>
      <c r="AA451" s="44"/>
      <c r="AB451" s="25">
        <f t="array" ref="AB451">SUM(IF(Period=$AB$2,IF(Site=$A$382,IF(Provider=$B451,I))))</f>
        <v>0</v>
      </c>
      <c r="AC451" s="26">
        <f t="array" ref="AC451">SUM(IF(Period=$AB$2,IF(Site=$A$382,IF(Provider=$B451,J))))</f>
        <v>0</v>
      </c>
      <c r="AD451" s="26"/>
      <c r="AE451" s="27">
        <f t="shared" si="256"/>
        <v>0</v>
      </c>
      <c r="AF451" s="27">
        <f t="shared" si="244"/>
        <v>0</v>
      </c>
      <c r="AG451" s="44"/>
      <c r="AH451" s="25">
        <f t="array" ref="AH451">SUM(IF(Period=$AH$2,IF(Site=$A$382,IF(Provider=$B451,I))))</f>
        <v>53</v>
      </c>
      <c r="AI451" s="26">
        <f t="array" ref="AI451">SUM(IF(Period=$AH$2,IF(Site=$A$382,IF(Provider=$B451,J))))</f>
        <v>4.2830188679245298</v>
      </c>
      <c r="AJ451" s="26"/>
      <c r="AK451" s="27">
        <f t="shared" si="257"/>
        <v>6.2915742793791599E-2</v>
      </c>
      <c r="AL451" s="27">
        <f t="shared" si="245"/>
        <v>7.730027923448889E-3</v>
      </c>
      <c r="AM451" s="44"/>
      <c r="AN451" s="25">
        <f t="array" ref="AN451">SUM(IF(Period=$AN$2,IF(Site=$A$382,IF(Provider=$B451,I))))</f>
        <v>0</v>
      </c>
      <c r="AO451" s="26">
        <f t="array" ref="AO451">SUM(IF(Period=$AN$2,IF(Site=$A$382,IF(Provider=$B451,J))))</f>
        <v>0</v>
      </c>
      <c r="AP451" s="26"/>
      <c r="AQ451" s="27">
        <f t="shared" si="258"/>
        <v>0</v>
      </c>
      <c r="AR451" s="27">
        <f t="shared" si="246"/>
        <v>0</v>
      </c>
      <c r="AS451" s="44"/>
      <c r="AT451" s="25">
        <f t="array" ref="AT451">SUM(IF(Period=$AT$2,IF(Site=$A$382,IF(Provider=$B451,I))))</f>
        <v>0</v>
      </c>
      <c r="AU451" s="26">
        <f t="array" ref="AU451">SUM(IF(Period=$AT$2,IF(Site=$A$382,IF(Provider=$B451,J))))</f>
        <v>0</v>
      </c>
      <c r="AV451" s="26"/>
      <c r="AW451" s="27">
        <f t="shared" si="259"/>
        <v>0</v>
      </c>
      <c r="AX451" s="27">
        <f t="shared" si="247"/>
        <v>0</v>
      </c>
      <c r="AY451" s="44"/>
      <c r="AZ451" s="25">
        <f t="array" ref="AZ451">SUM(IF(Period=$AZ$2,IF(Site=$A$382,IF(Provider=$B451,I))))</f>
        <v>0</v>
      </c>
      <c r="BA451" s="26">
        <f t="array" ref="BA451">SUM(IF(Period=$AZ$2,IF(Site=$A$382,IF(Provider=$B451,J))))</f>
        <v>0</v>
      </c>
      <c r="BB451" s="26"/>
      <c r="BC451" s="27">
        <f t="shared" si="260"/>
        <v>0</v>
      </c>
      <c r="BD451" s="27">
        <f t="shared" si="248"/>
        <v>0</v>
      </c>
      <c r="BE451" s="44"/>
      <c r="BF451" s="25">
        <f t="array" ref="BF451">SUM(IF(Period=$BF$2,IF(Site=$A$382,IF(Provider=$B451,I))))</f>
        <v>0</v>
      </c>
      <c r="BG451" s="26">
        <f t="array" ref="BG451">SUM(IF(Period=$BF$2,IF(Site=$A$382,IF(Provider=$B451,J))))</f>
        <v>0</v>
      </c>
      <c r="BH451" s="26"/>
      <c r="BI451" s="27">
        <f t="shared" si="261"/>
        <v>0</v>
      </c>
      <c r="BJ451" s="27">
        <f t="shared" si="249"/>
        <v>0</v>
      </c>
      <c r="BK451" s="44"/>
      <c r="BL451" s="25">
        <f t="array" ref="BL451">SUM(IF(Period=$BL$2,IF(Site=$A$382,IF(Provider=$B451,I))))</f>
        <v>0</v>
      </c>
      <c r="BM451" s="26">
        <f t="array" ref="BM451">SUM(IF(Period=$BL$2,IF(Site=$A$382,IF(Provider=$B451,J))))</f>
        <v>0</v>
      </c>
      <c r="BN451" s="26"/>
      <c r="BO451" s="27">
        <f t="shared" si="262"/>
        <v>0</v>
      </c>
      <c r="BP451" s="27">
        <f t="shared" si="250"/>
        <v>0</v>
      </c>
      <c r="BQ451" s="44"/>
      <c r="BR451" s="25">
        <f t="array" ref="BR451">SUM(IF(Period=$BR$2,IF(Site=$A$382,IF(Provider=$B451,I))))</f>
        <v>0</v>
      </c>
      <c r="BS451" s="26">
        <f t="array" ref="BS451">SUM(IF(Period=$BR$2,IF(Site=$A$382,IF(Provider=$B451,J))))</f>
        <v>0</v>
      </c>
      <c r="BT451" s="26"/>
      <c r="BU451" s="27">
        <f t="shared" si="263"/>
        <v>0</v>
      </c>
      <c r="BV451" s="27">
        <f t="shared" si="251"/>
        <v>0</v>
      </c>
    </row>
    <row r="452" spans="2:74" outlineLevel="1" x14ac:dyDescent="0.25">
      <c r="B452" s="20" t="s">
        <v>732</v>
      </c>
      <c r="C452" s="44"/>
      <c r="D452" s="25">
        <f t="array" ref="D452">SUM(IF(Period=$D$2,IF(Site=$A$382,IF(Provider=$B452,I))))</f>
        <v>33</v>
      </c>
      <c r="E452" s="26">
        <f t="array" ref="E452">SUM(IF(Period=$D$2,IF(Site=$A$382,IF(Provider=$B452,J))))</f>
        <v>6.4848484848484844</v>
      </c>
      <c r="F452" s="26"/>
      <c r="G452" s="27">
        <f t="shared" si="252"/>
        <v>5.3863579159325443E-2</v>
      </c>
      <c r="H452" s="27">
        <f t="shared" si="240"/>
        <v>6.198047904538477E-3</v>
      </c>
      <c r="I452" s="44"/>
      <c r="J452" s="25">
        <f t="array" ref="J452">SUM(IF(Period=$J$2,IF(Site=$A$382,IF(Provider=$B452,I))))</f>
        <v>0</v>
      </c>
      <c r="K452" s="26">
        <f t="array" ref="K452">SUM(IF(Period=$J$2,IF(Site=$A$382,IF(Provider=$B452,J))))</f>
        <v>0</v>
      </c>
      <c r="L452" s="26"/>
      <c r="M452" s="27">
        <f t="shared" si="253"/>
        <v>0</v>
      </c>
      <c r="N452" s="27">
        <f t="shared" si="241"/>
        <v>0</v>
      </c>
      <c r="O452" s="44"/>
      <c r="P452" s="25">
        <f t="array" ref="P452">SUM(IF(Period=$P$2,IF(Site=$A$382,IF(Provider=$B452,I))))</f>
        <v>15</v>
      </c>
      <c r="Q452" s="26">
        <f t="array" ref="Q452">SUM(IF(Period=$P$2,IF(Site=$A$382,IF(Provider=$B452,J))))</f>
        <v>5.8</v>
      </c>
      <c r="R452" s="26"/>
      <c r="S452" s="27">
        <f t="shared" si="254"/>
        <v>2.2498060512024826E-2</v>
      </c>
      <c r="T452" s="27">
        <f t="shared" si="242"/>
        <v>2.5070601118091177E-3</v>
      </c>
      <c r="U452" s="44"/>
      <c r="V452" s="25">
        <f t="array" ref="V452">SUM(IF(Period=$V$2,IF(Site=$A$382,IF(Provider=$B452,I))))</f>
        <v>21</v>
      </c>
      <c r="W452" s="26">
        <f t="array" ref="W452">SUM(IF(Period=$V$2,IF(Site=$A$382,IF(Provider=$B452,J))))</f>
        <v>6.666666666666667</v>
      </c>
      <c r="X452" s="26"/>
      <c r="Y452" s="27">
        <f t="shared" si="255"/>
        <v>3.6706869428421607E-2</v>
      </c>
      <c r="Z452" s="27">
        <f t="shared" si="243"/>
        <v>4.2339563297647135E-3</v>
      </c>
      <c r="AA452" s="44"/>
      <c r="AB452" s="25">
        <f t="array" ref="AB452">SUM(IF(Period=$AB$2,IF(Site=$A$382,IF(Provider=$B452,I))))</f>
        <v>0</v>
      </c>
      <c r="AC452" s="26">
        <f t="array" ref="AC452">SUM(IF(Period=$AB$2,IF(Site=$A$382,IF(Provider=$B452,J))))</f>
        <v>0</v>
      </c>
      <c r="AD452" s="26"/>
      <c r="AE452" s="27">
        <f t="shared" si="256"/>
        <v>0</v>
      </c>
      <c r="AF452" s="27">
        <f t="shared" si="244"/>
        <v>0</v>
      </c>
      <c r="AG452" s="44"/>
      <c r="AH452" s="25">
        <f t="array" ref="AH452">SUM(IF(Period=$AH$2,IF(Site=$A$382,IF(Provider=$B452,I))))</f>
        <v>40</v>
      </c>
      <c r="AI452" s="26">
        <f t="array" ref="AI452">SUM(IF(Period=$AH$2,IF(Site=$A$382,IF(Provider=$B452,J))))</f>
        <v>6.6749999999999998</v>
      </c>
      <c r="AJ452" s="26"/>
      <c r="AK452" s="27">
        <f t="shared" si="257"/>
        <v>7.4002217294900224E-2</v>
      </c>
      <c r="AL452" s="27">
        <f t="shared" si="245"/>
        <v>9.0921473813253412E-3</v>
      </c>
      <c r="AM452" s="44"/>
      <c r="AN452" s="25">
        <f t="array" ref="AN452">SUM(IF(Period=$AN$2,IF(Site=$A$382,IF(Provider=$B452,I))))</f>
        <v>25</v>
      </c>
      <c r="AO452" s="26">
        <f t="array" ref="AO452">SUM(IF(Period=$AN$2,IF(Site=$A$382,IF(Provider=$B452,J))))</f>
        <v>4.4000000000000004</v>
      </c>
      <c r="AP452" s="26"/>
      <c r="AQ452" s="27">
        <f t="shared" si="258"/>
        <v>2.9062087186261562E-2</v>
      </c>
      <c r="AR452" s="27">
        <f t="shared" si="246"/>
        <v>3.5177486408698435E-3</v>
      </c>
      <c r="AS452" s="44"/>
      <c r="AT452" s="25">
        <f t="array" ref="AT452">SUM(IF(Period=$AT$2,IF(Site=$A$382,IF(Provider=$B452,I))))</f>
        <v>8</v>
      </c>
      <c r="AU452" s="26">
        <f t="array" ref="AU452">SUM(IF(Period=$AT$2,IF(Site=$A$382,IF(Provider=$B452,J))))</f>
        <v>6.75</v>
      </c>
      <c r="AV452" s="26"/>
      <c r="AW452" s="27">
        <f t="shared" si="259"/>
        <v>1.4162077104642014E-2</v>
      </c>
      <c r="AX452" s="27">
        <f t="shared" si="247"/>
        <v>1.7014840722185463E-3</v>
      </c>
      <c r="AY452" s="44"/>
      <c r="AZ452" s="25">
        <f t="array" ref="AZ452">SUM(IF(Period=$AZ$2,IF(Site=$A$382,IF(Provider=$B452,I))))</f>
        <v>12</v>
      </c>
      <c r="BA452" s="26">
        <f t="array" ref="BA452">SUM(IF(Period=$AZ$2,IF(Site=$A$382,IF(Provider=$B452,J))))</f>
        <v>0.66666666666666696</v>
      </c>
      <c r="BB452" s="26"/>
      <c r="BC452" s="27">
        <f t="shared" si="260"/>
        <v>2.1534320323014816E-3</v>
      </c>
      <c r="BD452" s="27">
        <f t="shared" si="248"/>
        <v>2.6067972237609578E-4</v>
      </c>
      <c r="BE452" s="44"/>
      <c r="BF452" s="25">
        <f t="array" ref="BF452">SUM(IF(Period=$BF$2,IF(Site=$A$382,IF(Provider=$B452,I))))</f>
        <v>33</v>
      </c>
      <c r="BG452" s="26">
        <f t="array" ref="BG452">SUM(IF(Period=$BF$2,IF(Site=$A$382,IF(Provider=$B452,J))))</f>
        <v>4.5454545454545503</v>
      </c>
      <c r="BH452" s="26"/>
      <c r="BI452" s="27">
        <f t="shared" si="261"/>
        <v>3.8570326562098266E-2</v>
      </c>
      <c r="BJ452" s="27">
        <f t="shared" si="249"/>
        <v>4.6413763227922565E-3</v>
      </c>
      <c r="BK452" s="44"/>
      <c r="BL452" s="25">
        <f t="array" ref="BL452">SUM(IF(Period=$BL$2,IF(Site=$A$382,IF(Provider=$B452,I))))</f>
        <v>0</v>
      </c>
      <c r="BM452" s="26">
        <f t="array" ref="BM452">SUM(IF(Period=$BL$2,IF(Site=$A$382,IF(Provider=$B452,J))))</f>
        <v>0</v>
      </c>
      <c r="BN452" s="26"/>
      <c r="BO452" s="27">
        <f t="shared" si="262"/>
        <v>0</v>
      </c>
      <c r="BP452" s="27">
        <f t="shared" si="250"/>
        <v>0</v>
      </c>
      <c r="BQ452" s="44"/>
      <c r="BR452" s="25">
        <f t="array" ref="BR452">SUM(IF(Period=$BR$2,IF(Site=$A$382,IF(Provider=$B452,I))))</f>
        <v>38</v>
      </c>
      <c r="BS452" s="26">
        <f t="array" ref="BS452">SUM(IF(Period=$BR$2,IF(Site=$A$382,IF(Provider=$B452,J))))</f>
        <v>4.4473684210526301</v>
      </c>
      <c r="BT452" s="26"/>
      <c r="BU452" s="27">
        <f t="shared" si="263"/>
        <v>4.4803817603393414E-2</v>
      </c>
      <c r="BV452" s="27">
        <f t="shared" si="251"/>
        <v>4.9573201138130279E-3</v>
      </c>
    </row>
    <row r="453" spans="2:74" outlineLevel="1" x14ac:dyDescent="0.25">
      <c r="B453" s="20" t="s">
        <v>711</v>
      </c>
      <c r="C453" s="44"/>
      <c r="D453" s="25">
        <f t="array" ref="D453">SUM(IF(Period=$D$2,IF(Site=$A$382,IF(Provider=$B453,I))))</f>
        <v>170</v>
      </c>
      <c r="E453" s="26">
        <f t="array" ref="E453">SUM(IF(Period=$D$2,IF(Site=$A$382,IF(Provider=$B453,J))))</f>
        <v>10.3</v>
      </c>
      <c r="F453" s="26"/>
      <c r="G453" s="27">
        <f t="shared" si="252"/>
        <v>0.44072489302793866</v>
      </c>
      <c r="H453" s="27">
        <f t="shared" si="240"/>
        <v>5.0713934022648947E-2</v>
      </c>
      <c r="I453" s="44"/>
      <c r="J453" s="25">
        <f t="array" ref="J453">SUM(IF(Period=$J$2,IF(Site=$A$382,IF(Provider=$B453,I))))</f>
        <v>46</v>
      </c>
      <c r="K453" s="26">
        <f t="array" ref="K453">SUM(IF(Period=$J$2,IF(Site=$A$382,IF(Provider=$B453,J))))</f>
        <v>32.695652173913047</v>
      </c>
      <c r="L453" s="26"/>
      <c r="M453" s="27">
        <f t="shared" si="253"/>
        <v>0.40958605664488024</v>
      </c>
      <c r="N453" s="27">
        <f t="shared" si="241"/>
        <v>4.6596647767760332E-2</v>
      </c>
      <c r="O453" s="44"/>
      <c r="P453" s="25">
        <f t="array" ref="P453">SUM(IF(Period=$P$2,IF(Site=$A$382,IF(Provider=$B453,I))))</f>
        <v>2</v>
      </c>
      <c r="Q453" s="26">
        <f t="array" ref="Q453">SUM(IF(Period=$P$2,IF(Site=$A$382,IF(Provider=$B453,J))))</f>
        <v>13</v>
      </c>
      <c r="R453" s="26"/>
      <c r="S453" s="27">
        <f t="shared" si="254"/>
        <v>6.7235583139384535E-3</v>
      </c>
      <c r="T453" s="27">
        <f t="shared" si="242"/>
        <v>7.4923635525329945E-4</v>
      </c>
      <c r="U453" s="44"/>
      <c r="V453" s="25">
        <f t="array" ref="V453">SUM(IF(Period=$V$2,IF(Site=$A$382,IF(Provider=$B453,I))))</f>
        <v>0</v>
      </c>
      <c r="W453" s="26">
        <f t="array" ref="W453">SUM(IF(Period=$V$2,IF(Site=$A$382,IF(Provider=$B453,J))))</f>
        <v>0</v>
      </c>
      <c r="X453" s="26"/>
      <c r="Y453" s="27">
        <f t="shared" si="255"/>
        <v>0</v>
      </c>
      <c r="Z453" s="27">
        <f t="shared" si="243"/>
        <v>0</v>
      </c>
      <c r="AA453" s="44"/>
      <c r="AB453" s="25">
        <f t="array" ref="AB453">SUM(IF(Period=$AB$2,IF(Site=$A$382,IF(Provider=$B453,I))))</f>
        <v>0</v>
      </c>
      <c r="AC453" s="26">
        <f t="array" ref="AC453">SUM(IF(Period=$AB$2,IF(Site=$A$382,IF(Provider=$B453,J))))</f>
        <v>0</v>
      </c>
      <c r="AD453" s="26"/>
      <c r="AE453" s="27">
        <f t="shared" si="256"/>
        <v>0</v>
      </c>
      <c r="AF453" s="27">
        <f t="shared" si="244"/>
        <v>0</v>
      </c>
      <c r="AG453" s="44"/>
      <c r="AH453" s="25">
        <f t="array" ref="AH453">SUM(IF(Period=$AH$2,IF(Site=$A$382,IF(Provider=$B453,I))))</f>
        <v>0</v>
      </c>
      <c r="AI453" s="26">
        <f t="array" ref="AI453">SUM(IF(Period=$AH$2,IF(Site=$A$382,IF(Provider=$B453,J))))</f>
        <v>0</v>
      </c>
      <c r="AJ453" s="26"/>
      <c r="AK453" s="27">
        <f t="shared" si="257"/>
        <v>0</v>
      </c>
      <c r="AL453" s="27">
        <f t="shared" si="245"/>
        <v>0</v>
      </c>
      <c r="AM453" s="44"/>
      <c r="AN453" s="25">
        <f t="array" ref="AN453">SUM(IF(Period=$AN$2,IF(Site=$A$382,IF(Provider=$B453,I))))</f>
        <v>0</v>
      </c>
      <c r="AO453" s="26">
        <f t="array" ref="AO453">SUM(IF(Period=$AN$2,IF(Site=$A$382,IF(Provider=$B453,J))))</f>
        <v>0</v>
      </c>
      <c r="AP453" s="26"/>
      <c r="AQ453" s="27">
        <f t="shared" si="258"/>
        <v>0</v>
      </c>
      <c r="AR453" s="27">
        <f t="shared" si="246"/>
        <v>0</v>
      </c>
      <c r="AS453" s="44"/>
      <c r="AT453" s="25">
        <f t="array" ref="AT453">SUM(IF(Period=$AT$2,IF(Site=$A$382,IF(Provider=$B453,I))))</f>
        <v>0</v>
      </c>
      <c r="AU453" s="26">
        <f t="array" ref="AU453">SUM(IF(Period=$AT$2,IF(Site=$A$382,IF(Provider=$B453,J))))</f>
        <v>0</v>
      </c>
      <c r="AV453" s="26"/>
      <c r="AW453" s="27">
        <f t="shared" si="259"/>
        <v>0</v>
      </c>
      <c r="AX453" s="27">
        <f t="shared" si="247"/>
        <v>0</v>
      </c>
      <c r="AY453" s="44"/>
      <c r="AZ453" s="25">
        <f t="array" ref="AZ453">SUM(IF(Period=$AZ$2,IF(Site=$A$382,IF(Provider=$B453,I))))</f>
        <v>0</v>
      </c>
      <c r="BA453" s="26">
        <f t="array" ref="BA453">SUM(IF(Period=$AZ$2,IF(Site=$A$382,IF(Provider=$B453,J))))</f>
        <v>0</v>
      </c>
      <c r="BB453" s="26"/>
      <c r="BC453" s="27">
        <f t="shared" si="260"/>
        <v>0</v>
      </c>
      <c r="BD453" s="27">
        <f t="shared" si="248"/>
        <v>0</v>
      </c>
      <c r="BE453" s="44"/>
      <c r="BF453" s="25">
        <f t="array" ref="BF453">SUM(IF(Period=$BF$2,IF(Site=$A$382,IF(Provider=$B453,I))))</f>
        <v>0</v>
      </c>
      <c r="BG453" s="26">
        <f t="array" ref="BG453">SUM(IF(Period=$BF$2,IF(Site=$A$382,IF(Provider=$B453,J))))</f>
        <v>0</v>
      </c>
      <c r="BH453" s="26"/>
      <c r="BI453" s="27">
        <f t="shared" si="261"/>
        <v>0</v>
      </c>
      <c r="BJ453" s="27">
        <f t="shared" si="249"/>
        <v>0</v>
      </c>
      <c r="BK453" s="44"/>
      <c r="BL453" s="25">
        <f t="array" ref="BL453">SUM(IF(Period=$BL$2,IF(Site=$A$382,IF(Provider=$B453,I))))</f>
        <v>0</v>
      </c>
      <c r="BM453" s="26">
        <f t="array" ref="BM453">SUM(IF(Period=$BL$2,IF(Site=$A$382,IF(Provider=$B453,J))))</f>
        <v>0</v>
      </c>
      <c r="BN453" s="26"/>
      <c r="BO453" s="27">
        <f t="shared" si="262"/>
        <v>0</v>
      </c>
      <c r="BP453" s="27">
        <f t="shared" si="250"/>
        <v>0</v>
      </c>
      <c r="BQ453" s="44"/>
      <c r="BR453" s="25">
        <f t="array" ref="BR453">SUM(IF(Period=$BR$2,IF(Site=$A$382,IF(Provider=$B453,I))))</f>
        <v>0</v>
      </c>
      <c r="BS453" s="26">
        <f t="array" ref="BS453">SUM(IF(Period=$BR$2,IF(Site=$A$382,IF(Provider=$B453,J))))</f>
        <v>0</v>
      </c>
      <c r="BT453" s="26"/>
      <c r="BU453" s="27">
        <f t="shared" si="263"/>
        <v>0</v>
      </c>
      <c r="BV453" s="27">
        <f t="shared" si="251"/>
        <v>0</v>
      </c>
    </row>
    <row r="454" spans="2:74" outlineLevel="1" x14ac:dyDescent="0.25">
      <c r="B454" s="20" t="s">
        <v>819</v>
      </c>
      <c r="C454" s="44"/>
      <c r="D454" s="25">
        <f t="array" ref="D454">SUM(IF(Period=$D$2,IF(Site=$A$382,IF(Provider=$B454,I))))</f>
        <v>0</v>
      </c>
      <c r="E454" s="26">
        <f t="array" ref="E454">SUM(IF(Period=$D$2,IF(Site=$A$382,IF(Provider=$B454,J))))</f>
        <v>0</v>
      </c>
      <c r="F454" s="26"/>
      <c r="G454" s="27">
        <f t="shared" si="252"/>
        <v>0</v>
      </c>
      <c r="H454" s="27">
        <f t="shared" si="240"/>
        <v>0</v>
      </c>
      <c r="I454" s="44"/>
      <c r="J454" s="25">
        <f t="array" ref="J454">SUM(IF(Period=$J$2,IF(Site=$A$382,IF(Provider=$B454,I))))</f>
        <v>35</v>
      </c>
      <c r="K454" s="26">
        <f t="array" ref="K454">SUM(IF(Period=$J$2,IF(Site=$A$382,IF(Provider=$B454,J))))</f>
        <v>7.0857142857142854</v>
      </c>
      <c r="L454" s="26"/>
      <c r="M454" s="27">
        <f t="shared" si="253"/>
        <v>6.7538126361655765E-2</v>
      </c>
      <c r="N454" s="27">
        <f t="shared" si="241"/>
        <v>7.6834897914923933E-3</v>
      </c>
      <c r="O454" s="44"/>
      <c r="P454" s="25">
        <f t="array" ref="P454">SUM(IF(Period=$P$2,IF(Site=$A$382,IF(Provider=$B454,I))))</f>
        <v>15</v>
      </c>
      <c r="Q454" s="26">
        <f t="array" ref="Q454">SUM(IF(Period=$P$2,IF(Site=$A$382,IF(Provider=$B454,J))))</f>
        <v>3</v>
      </c>
      <c r="R454" s="26"/>
      <c r="S454" s="27">
        <f t="shared" si="254"/>
        <v>1.1636927851047323E-2</v>
      </c>
      <c r="T454" s="27">
        <f t="shared" si="242"/>
        <v>1.2967552302460953E-3</v>
      </c>
      <c r="U454" s="44"/>
      <c r="V454" s="25">
        <f t="array" ref="V454">SUM(IF(Period=$V$2,IF(Site=$A$382,IF(Provider=$B454,I))))</f>
        <v>26</v>
      </c>
      <c r="W454" s="26">
        <f t="array" ref="W454">SUM(IF(Period=$V$2,IF(Site=$A$382,IF(Provider=$B454,J))))</f>
        <v>0.80769230769230771</v>
      </c>
      <c r="X454" s="26"/>
      <c r="Y454" s="27">
        <f t="shared" si="255"/>
        <v>5.5060304142632412E-3</v>
      </c>
      <c r="Z454" s="27">
        <f t="shared" si="243"/>
        <v>6.3509344946470698E-4</v>
      </c>
      <c r="AA454" s="44"/>
      <c r="AB454" s="25">
        <f t="array" ref="AB454">SUM(IF(Period=$AB$2,IF(Site=$A$382,IF(Provider=$B454,I))))</f>
        <v>75</v>
      </c>
      <c r="AC454" s="26">
        <f t="array" ref="AC454">SUM(IF(Period=$AB$2,IF(Site=$A$382,IF(Provider=$B454,J))))</f>
        <v>4.6533333333333333</v>
      </c>
      <c r="AD454" s="26"/>
      <c r="AE454" s="27">
        <f t="shared" si="256"/>
        <v>8.7666415473499126E-2</v>
      </c>
      <c r="AF454" s="27">
        <f t="shared" si="244"/>
        <v>1.0499082458409794E-2</v>
      </c>
      <c r="AG454" s="44"/>
      <c r="AH454" s="25">
        <f t="array" ref="AH454">SUM(IF(Period=$AH$2,IF(Site=$A$382,IF(Provider=$B454,I))))</f>
        <v>87</v>
      </c>
      <c r="AI454" s="26">
        <f t="array" ref="AI454">SUM(IF(Period=$AH$2,IF(Site=$A$382,IF(Provider=$B454,J))))</f>
        <v>3.14942528735632</v>
      </c>
      <c r="AJ454" s="26"/>
      <c r="AK454" s="27">
        <f t="shared" si="257"/>
        <v>7.5942350332594194E-2</v>
      </c>
      <c r="AL454" s="27">
        <f t="shared" si="245"/>
        <v>9.3305182864537178E-3</v>
      </c>
      <c r="AM454" s="44"/>
      <c r="AN454" s="25">
        <f t="array" ref="AN454">SUM(IF(Period=$AN$2,IF(Site=$A$382,IF(Provider=$B454,I))))</f>
        <v>19</v>
      </c>
      <c r="AO454" s="26">
        <f t="array" ref="AO454">SUM(IF(Period=$AN$2,IF(Site=$A$382,IF(Provider=$B454,J))))</f>
        <v>3.6842105263157898</v>
      </c>
      <c r="AP454" s="26"/>
      <c r="AQ454" s="27">
        <f t="shared" si="258"/>
        <v>1.8494055482166448E-2</v>
      </c>
      <c r="AR454" s="27">
        <f t="shared" si="246"/>
        <v>2.238567316917173E-3</v>
      </c>
      <c r="AS454" s="44"/>
      <c r="AT454" s="25">
        <f t="array" ref="AT454">SUM(IF(Period=$AT$2,IF(Site=$A$382,IF(Provider=$B454,I))))</f>
        <v>158</v>
      </c>
      <c r="AU454" s="26">
        <f t="array" ref="AU454">SUM(IF(Period=$AT$2,IF(Site=$A$382,IF(Provider=$B454,J))))</f>
        <v>3.93037974683544</v>
      </c>
      <c r="AV454" s="26"/>
      <c r="AW454" s="27">
        <f t="shared" si="259"/>
        <v>0.16286388670338303</v>
      </c>
      <c r="AX454" s="27">
        <f t="shared" si="247"/>
        <v>1.9567066830513263E-2</v>
      </c>
      <c r="AY454" s="44"/>
      <c r="AZ454" s="25">
        <f t="array" ref="AZ454">SUM(IF(Period=$AZ$2,IF(Site=$A$382,IF(Provider=$B454,I))))</f>
        <v>67</v>
      </c>
      <c r="BA454" s="26">
        <f t="array" ref="BA454">SUM(IF(Period=$AZ$2,IF(Site=$A$382,IF(Provider=$B454,J))))</f>
        <v>4.8358208955223896</v>
      </c>
      <c r="BB454" s="26"/>
      <c r="BC454" s="27">
        <f t="shared" si="260"/>
        <v>8.7213997308209987E-2</v>
      </c>
      <c r="BD454" s="27">
        <f t="shared" si="248"/>
        <v>1.0557528756231879E-2</v>
      </c>
      <c r="BE454" s="44"/>
      <c r="BF454" s="25">
        <f t="array" ref="BF454">SUM(IF(Period=$BF$2,IF(Site=$A$382,IF(Provider=$B454,I))))</f>
        <v>81</v>
      </c>
      <c r="BG454" s="26">
        <f t="array" ref="BG454">SUM(IF(Period=$BF$2,IF(Site=$A$382,IF(Provider=$B454,J))))</f>
        <v>3.3456790123456801</v>
      </c>
      <c r="BH454" s="26"/>
      <c r="BI454" s="27">
        <f t="shared" si="261"/>
        <v>6.9683723322190819E-2</v>
      </c>
      <c r="BJ454" s="27">
        <f t="shared" si="249"/>
        <v>8.3854198898446718E-3</v>
      </c>
      <c r="BK454" s="44"/>
      <c r="BL454" s="25">
        <f t="array" ref="BL454">SUM(IF(Period=$BL$2,IF(Site=$A$382,IF(Provider=$B454,I))))</f>
        <v>109</v>
      </c>
      <c r="BM454" s="26">
        <f t="array" ref="BM454">SUM(IF(Period=$BL$2,IF(Site=$A$382,IF(Provider=$B454,J))))</f>
        <v>2.6697247706421998</v>
      </c>
      <c r="BN454" s="26"/>
      <c r="BO454" s="27">
        <f t="shared" si="262"/>
        <v>7.8606158833063142E-2</v>
      </c>
      <c r="BP454" s="27">
        <f t="shared" si="250"/>
        <v>9.0476634642290762E-3</v>
      </c>
      <c r="BQ454" s="44"/>
      <c r="BR454" s="25">
        <f t="array" ref="BR454">SUM(IF(Period=$BR$2,IF(Site=$A$382,IF(Provider=$B454,I))))</f>
        <v>15</v>
      </c>
      <c r="BS454" s="26">
        <f t="array" ref="BS454">SUM(IF(Period=$BR$2,IF(Site=$A$382,IF(Provider=$B454,J))))</f>
        <v>2.8</v>
      </c>
      <c r="BT454" s="26"/>
      <c r="BU454" s="27">
        <f t="shared" si="263"/>
        <v>1.1134676564156945E-2</v>
      </c>
      <c r="BV454" s="27">
        <f t="shared" si="251"/>
        <v>1.2319967146754275E-3</v>
      </c>
    </row>
    <row r="455" spans="2:74" outlineLevel="1" x14ac:dyDescent="0.25">
      <c r="B455" s="20" t="s">
        <v>655</v>
      </c>
      <c r="C455" s="44"/>
      <c r="D455" s="25">
        <f t="array" ref="D455">SUM(IF(Period=$D$2,IF(Site=$A$382,IF(Provider=$B455,I))))</f>
        <v>0</v>
      </c>
      <c r="E455" s="26">
        <f t="array" ref="E455">SUM(IF(Period=$D$2,IF(Site=$A$382,IF(Provider=$B455,J))))</f>
        <v>0</v>
      </c>
      <c r="F455" s="26"/>
      <c r="G455" s="27">
        <f t="shared" si="252"/>
        <v>0</v>
      </c>
      <c r="H455" s="27">
        <f t="shared" si="240"/>
        <v>0</v>
      </c>
      <c r="I455" s="44"/>
      <c r="J455" s="25">
        <f t="array" ref="J455">SUM(IF(Period=$J$2,IF(Site=$A$382,IF(Provider=$B455,I))))</f>
        <v>23</v>
      </c>
      <c r="K455" s="26">
        <f t="array" ref="K455">SUM(IF(Period=$J$2,IF(Site=$A$382,IF(Provider=$B455,J))))</f>
        <v>2.2608695652173911</v>
      </c>
      <c r="L455" s="26"/>
      <c r="M455" s="27">
        <f t="shared" si="253"/>
        <v>1.4161220043572984E-2</v>
      </c>
      <c r="N455" s="27">
        <f t="shared" si="241"/>
        <v>1.6110543111193729E-3</v>
      </c>
      <c r="O455" s="44"/>
      <c r="P455" s="25">
        <f t="array" ref="P455">SUM(IF(Period=$P$2,IF(Site=$A$382,IF(Provider=$B455,I))))</f>
        <v>1</v>
      </c>
      <c r="Q455" s="26">
        <f t="array" ref="Q455">SUM(IF(Period=$P$2,IF(Site=$A$382,IF(Provider=$B455,J))))</f>
        <v>3</v>
      </c>
      <c r="R455" s="26"/>
      <c r="S455" s="27">
        <f t="shared" si="254"/>
        <v>7.7579519006982156E-4</v>
      </c>
      <c r="T455" s="27">
        <f t="shared" si="242"/>
        <v>8.6450348683073016E-5</v>
      </c>
      <c r="U455" s="44"/>
      <c r="V455" s="25">
        <f t="array" ref="V455">SUM(IF(Period=$V$2,IF(Site=$A$382,IF(Provider=$B455,I))))</f>
        <v>84</v>
      </c>
      <c r="W455" s="26">
        <f t="array" ref="W455">SUM(IF(Period=$V$2,IF(Site=$A$382,IF(Provider=$B455,J))))</f>
        <v>4.2619047619047619</v>
      </c>
      <c r="X455" s="26"/>
      <c r="Y455" s="27">
        <f t="shared" si="255"/>
        <v>9.3864708966963806E-2</v>
      </c>
      <c r="Z455" s="27">
        <f t="shared" si="243"/>
        <v>1.0826831186112624E-2</v>
      </c>
      <c r="AA455" s="44"/>
      <c r="AB455" s="25">
        <f t="array" ref="AB455">SUM(IF(Period=$AB$2,IF(Site=$A$382,IF(Provider=$B455,I))))</f>
        <v>172</v>
      </c>
      <c r="AC455" s="26">
        <f t="array" ref="AC455">SUM(IF(Period=$AB$2,IF(Site=$A$382,IF(Provider=$B455,J))))</f>
        <v>3.7034883720930232</v>
      </c>
      <c r="AD455" s="26"/>
      <c r="AE455" s="27">
        <f t="shared" si="256"/>
        <v>0.16001004772670183</v>
      </c>
      <c r="AF455" s="27">
        <f t="shared" si="244"/>
        <v>1.9163081736409855E-2</v>
      </c>
      <c r="AG455" s="44"/>
      <c r="AH455" s="25">
        <f t="array" ref="AH455">SUM(IF(Period=$AH$2,IF(Site=$A$382,IF(Provider=$B455,I))))</f>
        <v>0</v>
      </c>
      <c r="AI455" s="26">
        <f t="array" ref="AI455">SUM(IF(Period=$AH$2,IF(Site=$A$382,IF(Provider=$B455,J))))</f>
        <v>0</v>
      </c>
      <c r="AJ455" s="26"/>
      <c r="AK455" s="27">
        <f t="shared" si="257"/>
        <v>0</v>
      </c>
      <c r="AL455" s="27">
        <f t="shared" si="245"/>
        <v>0</v>
      </c>
      <c r="AM455" s="44"/>
      <c r="AN455" s="25">
        <f t="array" ref="AN455">SUM(IF(Period=$AN$2,IF(Site=$A$382,IF(Provider=$B455,I))))</f>
        <v>0</v>
      </c>
      <c r="AO455" s="26">
        <f t="array" ref="AO455">SUM(IF(Period=$AN$2,IF(Site=$A$382,IF(Provider=$B455,J))))</f>
        <v>0</v>
      </c>
      <c r="AP455" s="26"/>
      <c r="AQ455" s="27">
        <f t="shared" si="258"/>
        <v>0</v>
      </c>
      <c r="AR455" s="27">
        <f t="shared" si="246"/>
        <v>0</v>
      </c>
      <c r="AS455" s="44"/>
      <c r="AT455" s="25">
        <f t="array" ref="AT455">SUM(IF(Period=$AT$2,IF(Site=$A$382,IF(Provider=$B455,I))))</f>
        <v>0</v>
      </c>
      <c r="AU455" s="26">
        <f t="array" ref="AU455">SUM(IF(Period=$AT$2,IF(Site=$A$382,IF(Provider=$B455,J))))</f>
        <v>0</v>
      </c>
      <c r="AV455" s="26"/>
      <c r="AW455" s="27">
        <f t="shared" si="259"/>
        <v>0</v>
      </c>
      <c r="AX455" s="27">
        <f t="shared" si="247"/>
        <v>0</v>
      </c>
      <c r="AY455" s="44"/>
      <c r="AZ455" s="25">
        <f t="array" ref="AZ455">SUM(IF(Period=$AZ$2,IF(Site=$A$382,IF(Provider=$B455,I))))</f>
        <v>84</v>
      </c>
      <c r="BA455" s="26">
        <f t="array" ref="BA455">SUM(IF(Period=$AZ$2,IF(Site=$A$382,IF(Provider=$B455,J))))</f>
        <v>4.6785714285714297</v>
      </c>
      <c r="BB455" s="26"/>
      <c r="BC455" s="27">
        <f t="shared" si="260"/>
        <v>0.10578734858681024</v>
      </c>
      <c r="BD455" s="27">
        <f t="shared" si="248"/>
        <v>1.2805891361725703E-2</v>
      </c>
      <c r="BE455" s="44"/>
      <c r="BF455" s="25">
        <f t="array" ref="BF455">SUM(IF(Period=$BF$2,IF(Site=$A$382,IF(Provider=$B455,I))))</f>
        <v>123</v>
      </c>
      <c r="BG455" s="26">
        <f t="array" ref="BG455">SUM(IF(Period=$BF$2,IF(Site=$A$382,IF(Provider=$B455,J))))</f>
        <v>10.1219512195122</v>
      </c>
      <c r="BH455" s="26"/>
      <c r="BI455" s="27">
        <f t="shared" si="261"/>
        <v>0.32013371046541539</v>
      </c>
      <c r="BJ455" s="27">
        <f t="shared" si="249"/>
        <v>3.8523423479175707E-2</v>
      </c>
      <c r="BK455" s="44"/>
      <c r="BL455" s="25">
        <f t="array" ref="BL455">SUM(IF(Period=$BL$2,IF(Site=$A$382,IF(Provider=$B455,I))))</f>
        <v>80</v>
      </c>
      <c r="BM455" s="26">
        <f t="array" ref="BM455">SUM(IF(Period=$BL$2,IF(Site=$A$382,IF(Provider=$B455,J))))</f>
        <v>7.8250000000000002</v>
      </c>
      <c r="BN455" s="26"/>
      <c r="BO455" s="27">
        <f t="shared" si="262"/>
        <v>0.16909778498109129</v>
      </c>
      <c r="BP455" s="27">
        <f t="shared" si="250"/>
        <v>1.9463358517551224E-2</v>
      </c>
      <c r="BQ455" s="44"/>
      <c r="BR455" s="25">
        <f t="array" ref="BR455">SUM(IF(Period=$BR$2,IF(Site=$A$382,IF(Provider=$B455,I))))</f>
        <v>154</v>
      </c>
      <c r="BS455" s="26">
        <f t="array" ref="BS455">SUM(IF(Period=$BR$2,IF(Site=$A$382,IF(Provider=$B455,J))))</f>
        <v>5.3051948051948097</v>
      </c>
      <c r="BT455" s="26"/>
      <c r="BU455" s="27">
        <f t="shared" si="263"/>
        <v>0.21659597030752933</v>
      </c>
      <c r="BV455" s="27">
        <f t="shared" si="251"/>
        <v>2.3965269425948215E-2</v>
      </c>
    </row>
    <row r="456" spans="2:74" outlineLevel="1" x14ac:dyDescent="0.25">
      <c r="B456" s="20" t="s">
        <v>833</v>
      </c>
      <c r="C456" s="44"/>
      <c r="D456" s="25">
        <f t="array" ref="D456">SUM(IF(Period=$D$2,IF(Site=$A$382,IF(Provider=$B456,I))))</f>
        <v>0</v>
      </c>
      <c r="E456" s="26">
        <f t="array" ref="E456">SUM(IF(Period=$D$2,IF(Site=$A$382,IF(Provider=$B456,J))))</f>
        <v>0</v>
      </c>
      <c r="F456" s="26"/>
      <c r="G456" s="27">
        <f t="shared" si="252"/>
        <v>0</v>
      </c>
      <c r="H456" s="27">
        <f t="shared" si="240"/>
        <v>0</v>
      </c>
      <c r="I456" s="44"/>
      <c r="J456" s="25">
        <f t="array" ref="J456">SUM(IF(Period=$J$2,IF(Site=$A$382,IF(Provider=$B456,I))))</f>
        <v>0</v>
      </c>
      <c r="K456" s="26">
        <f t="array" ref="K456">SUM(IF(Period=$J$2,IF(Site=$A$382,IF(Provider=$B456,J))))</f>
        <v>0</v>
      </c>
      <c r="L456" s="26"/>
      <c r="M456" s="27">
        <f t="shared" si="253"/>
        <v>0</v>
      </c>
      <c r="N456" s="27">
        <f t="shared" si="241"/>
        <v>0</v>
      </c>
      <c r="O456" s="44"/>
      <c r="P456" s="25">
        <f t="array" ref="P456">SUM(IF(Period=$P$2,IF(Site=$A$382,IF(Provider=$B456,I))))</f>
        <v>0</v>
      </c>
      <c r="Q456" s="26">
        <f t="array" ref="Q456">SUM(IF(Period=$P$2,IF(Site=$A$382,IF(Provider=$B456,J))))</f>
        <v>0</v>
      </c>
      <c r="R456" s="26"/>
      <c r="S456" s="27">
        <f t="shared" si="254"/>
        <v>0</v>
      </c>
      <c r="T456" s="27">
        <f t="shared" si="242"/>
        <v>0</v>
      </c>
      <c r="U456" s="44"/>
      <c r="V456" s="25">
        <f t="array" ref="V456">SUM(IF(Period=$V$2,IF(Site=$A$382,IF(Provider=$B456,I))))</f>
        <v>0</v>
      </c>
      <c r="W456" s="26">
        <f t="array" ref="W456">SUM(IF(Period=$V$2,IF(Site=$A$382,IF(Provider=$B456,J))))</f>
        <v>0</v>
      </c>
      <c r="X456" s="26"/>
      <c r="Y456" s="27">
        <f t="shared" si="255"/>
        <v>0</v>
      </c>
      <c r="Z456" s="27">
        <f t="shared" si="243"/>
        <v>0</v>
      </c>
      <c r="AA456" s="44"/>
      <c r="AB456" s="25">
        <f t="array" ref="AB456">SUM(IF(Period=$AB$2,IF(Site=$A$382,IF(Provider=$B456,I))))</f>
        <v>0</v>
      </c>
      <c r="AC456" s="26">
        <f t="array" ref="AC456">SUM(IF(Period=$AB$2,IF(Site=$A$382,IF(Provider=$B456,J))))</f>
        <v>0</v>
      </c>
      <c r="AD456" s="26"/>
      <c r="AE456" s="27">
        <f t="shared" si="256"/>
        <v>0</v>
      </c>
      <c r="AF456" s="27">
        <f t="shared" si="244"/>
        <v>0</v>
      </c>
      <c r="AG456" s="44"/>
      <c r="AH456" s="25">
        <f t="array" ref="AH456">SUM(IF(Period=$AH$2,IF(Site=$A$382,IF(Provider=$B456,I))))</f>
        <v>0</v>
      </c>
      <c r="AI456" s="26">
        <f t="array" ref="AI456">SUM(IF(Period=$AH$2,IF(Site=$A$382,IF(Provider=$B456,J))))</f>
        <v>0</v>
      </c>
      <c r="AJ456" s="26"/>
      <c r="AK456" s="27">
        <f t="shared" si="257"/>
        <v>0</v>
      </c>
      <c r="AL456" s="27">
        <f t="shared" si="245"/>
        <v>0</v>
      </c>
      <c r="AM456" s="44"/>
      <c r="AN456" s="25">
        <f t="array" ref="AN456">SUM(IF(Period=$AN$2,IF(Site=$A$382,IF(Provider=$B456,I))))</f>
        <v>1</v>
      </c>
      <c r="AO456" s="26">
        <f t="array" ref="AO456">SUM(IF(Period=$AN$2,IF(Site=$A$382,IF(Provider=$B456,J))))</f>
        <v>0</v>
      </c>
      <c r="AP456" s="26"/>
      <c r="AQ456" s="27">
        <f t="shared" si="258"/>
        <v>0</v>
      </c>
      <c r="AR456" s="27">
        <f t="shared" si="246"/>
        <v>0</v>
      </c>
      <c r="AS456" s="44"/>
      <c r="AT456" s="25">
        <f t="array" ref="AT456">SUM(IF(Period=$AT$2,IF(Site=$A$382,IF(Provider=$B456,I))))</f>
        <v>0</v>
      </c>
      <c r="AU456" s="26">
        <f t="array" ref="AU456">SUM(IF(Period=$AT$2,IF(Site=$A$382,IF(Provider=$B456,J))))</f>
        <v>0</v>
      </c>
      <c r="AV456" s="26"/>
      <c r="AW456" s="27">
        <f t="shared" si="259"/>
        <v>0</v>
      </c>
      <c r="AX456" s="27">
        <f t="shared" si="247"/>
        <v>0</v>
      </c>
      <c r="AY456" s="44"/>
      <c r="AZ456" s="25">
        <f t="array" ref="AZ456">SUM(IF(Period=$AZ$2,IF(Site=$A$382,IF(Provider=$B456,I))))</f>
        <v>0</v>
      </c>
      <c r="BA456" s="26">
        <f t="array" ref="BA456">SUM(IF(Period=$AZ$2,IF(Site=$A$382,IF(Provider=$B456,J))))</f>
        <v>0</v>
      </c>
      <c r="BB456" s="26"/>
      <c r="BC456" s="27">
        <f t="shared" si="260"/>
        <v>0</v>
      </c>
      <c r="BD456" s="27">
        <f t="shared" si="248"/>
        <v>0</v>
      </c>
      <c r="BE456" s="44"/>
      <c r="BF456" s="25">
        <f t="array" ref="BF456">SUM(IF(Period=$BF$2,IF(Site=$A$382,IF(Provider=$B456,I))))</f>
        <v>0</v>
      </c>
      <c r="BG456" s="26">
        <f t="array" ref="BG456">SUM(IF(Period=$BF$2,IF(Site=$A$382,IF(Provider=$B456,J))))</f>
        <v>0</v>
      </c>
      <c r="BH456" s="26"/>
      <c r="BI456" s="27">
        <f t="shared" si="261"/>
        <v>0</v>
      </c>
      <c r="BJ456" s="27">
        <f t="shared" si="249"/>
        <v>0</v>
      </c>
      <c r="BK456" s="44"/>
      <c r="BL456" s="25">
        <f t="array" ref="BL456">SUM(IF(Period=$BL$2,IF(Site=$A$382,IF(Provider=$B456,I))))</f>
        <v>0</v>
      </c>
      <c r="BM456" s="26">
        <f t="array" ref="BM456">SUM(IF(Period=$BL$2,IF(Site=$A$382,IF(Provider=$B456,J))))</f>
        <v>0</v>
      </c>
      <c r="BN456" s="26"/>
      <c r="BO456" s="27">
        <f t="shared" si="262"/>
        <v>0</v>
      </c>
      <c r="BP456" s="27">
        <f t="shared" si="250"/>
        <v>0</v>
      </c>
      <c r="BQ456" s="44"/>
      <c r="BR456" s="25">
        <f t="array" ref="BR456">SUM(IF(Period=$BR$2,IF(Site=$A$382,IF(Provider=$B456,I))))</f>
        <v>0</v>
      </c>
      <c r="BS456" s="26">
        <f t="array" ref="BS456">SUM(IF(Period=$BR$2,IF(Site=$A$382,IF(Provider=$B456,J))))</f>
        <v>0</v>
      </c>
      <c r="BT456" s="26"/>
      <c r="BU456" s="27">
        <f t="shared" si="263"/>
        <v>0</v>
      </c>
      <c r="BV456" s="27">
        <f t="shared" si="251"/>
        <v>0</v>
      </c>
    </row>
    <row r="457" spans="2:74" outlineLevel="1" x14ac:dyDescent="0.25">
      <c r="B457" s="20" t="s">
        <v>1055</v>
      </c>
      <c r="C457" s="44"/>
      <c r="D457" s="25">
        <f t="array" ref="D457">SUM(IF(Period=$D$2,IF(Site=$A$382,IF(Provider=$B457,I))))</f>
        <v>0</v>
      </c>
      <c r="E457" s="26">
        <f t="array" ref="E457">SUM(IF(Period=$D$2,IF(Site=$A$382,IF(Provider=$B457,J))))</f>
        <v>0</v>
      </c>
      <c r="F457" s="26"/>
      <c r="G457" s="27">
        <f t="shared" si="252"/>
        <v>0</v>
      </c>
      <c r="H457" s="27">
        <f t="shared" si="240"/>
        <v>0</v>
      </c>
      <c r="I457" s="44"/>
      <c r="J457" s="25">
        <f t="array" ref="J457">SUM(IF(Period=$J$2,IF(Site=$A$382,IF(Provider=$B457,I))))</f>
        <v>0</v>
      </c>
      <c r="K457" s="26">
        <f t="array" ref="K457">SUM(IF(Period=$J$2,IF(Site=$A$382,IF(Provider=$B457,J))))</f>
        <v>0</v>
      </c>
      <c r="L457" s="26"/>
      <c r="M457" s="27">
        <f t="shared" si="253"/>
        <v>0</v>
      </c>
      <c r="N457" s="27">
        <f t="shared" si="241"/>
        <v>0</v>
      </c>
      <c r="O457" s="44"/>
      <c r="P457" s="25">
        <f t="array" ref="P457">SUM(IF(Period=$P$2,IF(Site=$A$382,IF(Provider=$B457,I))))</f>
        <v>0</v>
      </c>
      <c r="Q457" s="26">
        <f t="array" ref="Q457">SUM(IF(Period=$P$2,IF(Site=$A$382,IF(Provider=$B457,J))))</f>
        <v>0</v>
      </c>
      <c r="R457" s="26"/>
      <c r="S457" s="27">
        <f t="shared" si="254"/>
        <v>0</v>
      </c>
      <c r="T457" s="27">
        <f t="shared" si="242"/>
        <v>0</v>
      </c>
      <c r="U457" s="44"/>
      <c r="V457" s="25">
        <f t="array" ref="V457">SUM(IF(Period=$V$2,IF(Site=$A$382,IF(Provider=$B457,I))))</f>
        <v>0</v>
      </c>
      <c r="W457" s="26">
        <f t="array" ref="W457">SUM(IF(Period=$V$2,IF(Site=$A$382,IF(Provider=$B457,J))))</f>
        <v>0</v>
      </c>
      <c r="X457" s="26"/>
      <c r="Y457" s="27">
        <f t="shared" si="255"/>
        <v>0</v>
      </c>
      <c r="Z457" s="27">
        <f t="shared" si="243"/>
        <v>0</v>
      </c>
      <c r="AA457" s="44"/>
      <c r="AB457" s="25">
        <f t="array" ref="AB457">SUM(IF(Period=$AB$2,IF(Site=$A$382,IF(Provider=$B457,I))))</f>
        <v>0</v>
      </c>
      <c r="AC457" s="26">
        <f t="array" ref="AC457">SUM(IF(Period=$AB$2,IF(Site=$A$382,IF(Provider=$B457,J))))</f>
        <v>0</v>
      </c>
      <c r="AD457" s="26"/>
      <c r="AE457" s="27">
        <f t="shared" si="256"/>
        <v>0</v>
      </c>
      <c r="AF457" s="27">
        <f t="shared" si="244"/>
        <v>0</v>
      </c>
      <c r="AG457" s="44"/>
      <c r="AH457" s="25">
        <f t="array" ref="AH457">SUM(IF(Period=$AH$2,IF(Site=$A$382,IF(Provider=$B457,I))))</f>
        <v>0</v>
      </c>
      <c r="AI457" s="26">
        <f t="array" ref="AI457">SUM(IF(Period=$AH$2,IF(Site=$A$382,IF(Provider=$B457,J))))</f>
        <v>0</v>
      </c>
      <c r="AJ457" s="26"/>
      <c r="AK457" s="27">
        <f t="shared" si="257"/>
        <v>0</v>
      </c>
      <c r="AL457" s="27">
        <f t="shared" si="245"/>
        <v>0</v>
      </c>
      <c r="AM457" s="44"/>
      <c r="AN457" s="25">
        <f t="array" ref="AN457">SUM(IF(Period=$AN$2,IF(Site=$A$382,IF(Provider=$B457,I))))</f>
        <v>0</v>
      </c>
      <c r="AO457" s="26">
        <f t="array" ref="AO457">SUM(IF(Period=$AN$2,IF(Site=$A$382,IF(Provider=$B457,J))))</f>
        <v>0</v>
      </c>
      <c r="AP457" s="26"/>
      <c r="AQ457" s="27">
        <f t="shared" si="258"/>
        <v>0</v>
      </c>
      <c r="AR457" s="27">
        <f t="shared" si="246"/>
        <v>0</v>
      </c>
      <c r="AS457" s="44"/>
      <c r="AT457" s="25">
        <f t="array" ref="AT457">SUM(IF(Period=$AT$2,IF(Site=$A$382,IF(Provider=$B457,I))))</f>
        <v>0</v>
      </c>
      <c r="AU457" s="26">
        <f t="array" ref="AU457">SUM(IF(Period=$AT$2,IF(Site=$A$382,IF(Provider=$B457,J))))</f>
        <v>0</v>
      </c>
      <c r="AV457" s="26"/>
      <c r="AW457" s="27">
        <f t="shared" si="259"/>
        <v>0</v>
      </c>
      <c r="AX457" s="27">
        <f t="shared" si="247"/>
        <v>0</v>
      </c>
      <c r="AY457" s="44"/>
      <c r="AZ457" s="25">
        <f t="array" ref="AZ457">SUM(IF(Period=$AZ$2,IF(Site=$A$382,IF(Provider=$B457,I))))</f>
        <v>0</v>
      </c>
      <c r="BA457" s="26">
        <f t="array" ref="BA457">SUM(IF(Period=$AZ$2,IF(Site=$A$382,IF(Provider=$B457,J))))</f>
        <v>0</v>
      </c>
      <c r="BB457" s="26"/>
      <c r="BC457" s="27">
        <f t="shared" si="260"/>
        <v>0</v>
      </c>
      <c r="BD457" s="27">
        <f t="shared" si="248"/>
        <v>0</v>
      </c>
      <c r="BE457" s="44"/>
      <c r="BF457" s="25">
        <f t="array" ref="BF457">SUM(IF(Period=$BF$2,IF(Site=$A$382,IF(Provider=$B457,I))))</f>
        <v>0</v>
      </c>
      <c r="BG457" s="26">
        <f t="array" ref="BG457">SUM(IF(Period=$BF$2,IF(Site=$A$382,IF(Provider=$B457,J))))</f>
        <v>0</v>
      </c>
      <c r="BH457" s="26"/>
      <c r="BI457" s="27">
        <f t="shared" si="261"/>
        <v>0</v>
      </c>
      <c r="BJ457" s="27">
        <f t="shared" si="249"/>
        <v>0</v>
      </c>
      <c r="BK457" s="44"/>
      <c r="BL457" s="25">
        <f t="array" ref="BL457">SUM(IF(Period=$BL$2,IF(Site=$A$382,IF(Provider=$B457,I))))</f>
        <v>9</v>
      </c>
      <c r="BM457" s="26">
        <f t="array" ref="BM457">SUM(IF(Period=$BL$2,IF(Site=$A$382,IF(Provider=$B457,J))))</f>
        <v>4.6666666666666696</v>
      </c>
      <c r="BN457" s="26"/>
      <c r="BO457" s="27">
        <f t="shared" si="262"/>
        <v>1.1345218800648307E-2</v>
      </c>
      <c r="BP457" s="27">
        <f t="shared" si="250"/>
        <v>1.3058483350433735E-3</v>
      </c>
      <c r="BQ457" s="44"/>
      <c r="BR457" s="25">
        <f t="array" ref="BR457">SUM(IF(Period=$BR$2,IF(Site=$A$382,IF(Provider=$B457,I))))</f>
        <v>25</v>
      </c>
      <c r="BS457" s="26">
        <f t="array" ref="BS457">SUM(IF(Period=$BR$2,IF(Site=$A$382,IF(Provider=$B457,J))))</f>
        <v>6.24</v>
      </c>
      <c r="BT457" s="26"/>
      <c r="BU457" s="27">
        <f t="shared" si="263"/>
        <v>4.1357370095440084E-2</v>
      </c>
      <c r="BV457" s="27">
        <f t="shared" si="251"/>
        <v>4.575987797365874E-3</v>
      </c>
    </row>
    <row r="458" spans="2:74" outlineLevel="1" x14ac:dyDescent="0.25">
      <c r="B458" s="20" t="s">
        <v>907</v>
      </c>
      <c r="C458" s="44"/>
      <c r="D458" s="25">
        <f t="array" ref="D458">SUM(IF(Period=$D$2,IF(Site=$A$382,IF(Provider=$B458,I))))</f>
        <v>0</v>
      </c>
      <c r="E458" s="26">
        <f t="array" ref="E458">SUM(IF(Period=$D$2,IF(Site=$A$382,IF(Provider=$B458,J))))</f>
        <v>0</v>
      </c>
      <c r="F458" s="26"/>
      <c r="G458" s="27">
        <f t="shared" si="252"/>
        <v>0</v>
      </c>
      <c r="H458" s="27">
        <f t="shared" si="240"/>
        <v>0</v>
      </c>
      <c r="I458" s="44"/>
      <c r="J458" s="25">
        <f t="array" ref="J458">SUM(IF(Period=$J$2,IF(Site=$A$382,IF(Provider=$B458,I))))</f>
        <v>0</v>
      </c>
      <c r="K458" s="26">
        <f t="array" ref="K458">SUM(IF(Period=$J$2,IF(Site=$A$382,IF(Provider=$B458,J))))</f>
        <v>0</v>
      </c>
      <c r="L458" s="26"/>
      <c r="M458" s="27">
        <f t="shared" si="253"/>
        <v>0</v>
      </c>
      <c r="N458" s="27">
        <f t="shared" si="241"/>
        <v>0</v>
      </c>
      <c r="O458" s="44"/>
      <c r="P458" s="25">
        <f t="array" ref="P458">SUM(IF(Period=$P$2,IF(Site=$A$382,IF(Provider=$B458,I))))</f>
        <v>0</v>
      </c>
      <c r="Q458" s="26">
        <f t="array" ref="Q458">SUM(IF(Period=$P$2,IF(Site=$A$382,IF(Provider=$B458,J))))</f>
        <v>0</v>
      </c>
      <c r="R458" s="26"/>
      <c r="S458" s="27">
        <f t="shared" si="254"/>
        <v>0</v>
      </c>
      <c r="T458" s="27">
        <f t="shared" si="242"/>
        <v>0</v>
      </c>
      <c r="U458" s="44"/>
      <c r="V458" s="25">
        <f t="array" ref="V458">SUM(IF(Period=$V$2,IF(Site=$A$382,IF(Provider=$B458,I))))</f>
        <v>0</v>
      </c>
      <c r="W458" s="26">
        <f t="array" ref="W458">SUM(IF(Period=$V$2,IF(Site=$A$382,IF(Provider=$B458,J))))</f>
        <v>0</v>
      </c>
      <c r="X458" s="26"/>
      <c r="Y458" s="27">
        <f t="shared" si="255"/>
        <v>0</v>
      </c>
      <c r="Z458" s="27">
        <f t="shared" si="243"/>
        <v>0</v>
      </c>
      <c r="AA458" s="44"/>
      <c r="AB458" s="25">
        <f t="array" ref="AB458">SUM(IF(Period=$AB$2,IF(Site=$A$382,IF(Provider=$B458,I))))</f>
        <v>0</v>
      </c>
      <c r="AC458" s="26">
        <f t="array" ref="AC458">SUM(IF(Period=$AB$2,IF(Site=$A$382,IF(Provider=$B458,J))))</f>
        <v>0</v>
      </c>
      <c r="AD458" s="26"/>
      <c r="AE458" s="27">
        <f t="shared" si="256"/>
        <v>0</v>
      </c>
      <c r="AF458" s="27">
        <f t="shared" si="244"/>
        <v>0</v>
      </c>
      <c r="AG458" s="44"/>
      <c r="AH458" s="25">
        <f t="array" ref="AH458">SUM(IF(Period=$AH$2,IF(Site=$A$382,IF(Provider=$B458,I))))</f>
        <v>0</v>
      </c>
      <c r="AI458" s="26">
        <f t="array" ref="AI458">SUM(IF(Period=$AH$2,IF(Site=$A$382,IF(Provider=$B458,J))))</f>
        <v>0</v>
      </c>
      <c r="AJ458" s="26"/>
      <c r="AK458" s="27">
        <f t="shared" si="257"/>
        <v>0</v>
      </c>
      <c r="AL458" s="27">
        <f t="shared" si="245"/>
        <v>0</v>
      </c>
      <c r="AM458" s="44"/>
      <c r="AN458" s="25">
        <f t="array" ref="AN458">SUM(IF(Period=$AN$2,IF(Site=$A$382,IF(Provider=$B458,I))))</f>
        <v>0</v>
      </c>
      <c r="AO458" s="26">
        <f t="array" ref="AO458">SUM(IF(Period=$AN$2,IF(Site=$A$382,IF(Provider=$B458,J))))</f>
        <v>0</v>
      </c>
      <c r="AP458" s="26"/>
      <c r="AQ458" s="27">
        <f t="shared" si="258"/>
        <v>0</v>
      </c>
      <c r="AR458" s="27">
        <f t="shared" si="246"/>
        <v>0</v>
      </c>
      <c r="AS458" s="44"/>
      <c r="AT458" s="25">
        <f t="array" ref="AT458">SUM(IF(Period=$AT$2,IF(Site=$A$382,IF(Provider=$B458,I))))</f>
        <v>0</v>
      </c>
      <c r="AU458" s="26">
        <f t="array" ref="AU458">SUM(IF(Period=$AT$2,IF(Site=$A$382,IF(Provider=$B458,J))))</f>
        <v>0</v>
      </c>
      <c r="AV458" s="26"/>
      <c r="AW458" s="27">
        <f t="shared" si="259"/>
        <v>0</v>
      </c>
      <c r="AX458" s="27">
        <f t="shared" si="247"/>
        <v>0</v>
      </c>
      <c r="AY458" s="44"/>
      <c r="AZ458" s="25">
        <f t="array" ref="AZ458">SUM(IF(Period=$AZ$2,IF(Site=$A$382,IF(Provider=$B458,I))))</f>
        <v>0</v>
      </c>
      <c r="BA458" s="26">
        <f t="array" ref="BA458">SUM(IF(Period=$AZ$2,IF(Site=$A$382,IF(Provider=$B458,J))))</f>
        <v>0</v>
      </c>
      <c r="BB458" s="26"/>
      <c r="BC458" s="27">
        <f t="shared" si="260"/>
        <v>0</v>
      </c>
      <c r="BD458" s="27">
        <f t="shared" si="248"/>
        <v>0</v>
      </c>
      <c r="BE458" s="44"/>
      <c r="BF458" s="25">
        <f t="array" ref="BF458">SUM(IF(Period=$BF$2,IF(Site=$A$382,IF(Provider=$B458,I))))</f>
        <v>0</v>
      </c>
      <c r="BG458" s="26">
        <f t="array" ref="BG458">SUM(IF(Period=$BF$2,IF(Site=$A$382,IF(Provider=$B458,J))))</f>
        <v>0</v>
      </c>
      <c r="BH458" s="26"/>
      <c r="BI458" s="27">
        <f t="shared" si="261"/>
        <v>0</v>
      </c>
      <c r="BJ458" s="27">
        <f t="shared" si="249"/>
        <v>0</v>
      </c>
      <c r="BK458" s="44"/>
      <c r="BL458" s="25">
        <f t="array" ref="BL458">SUM(IF(Period=$BL$2,IF(Site=$A$382,IF(Provider=$B458,I))))</f>
        <v>0</v>
      </c>
      <c r="BM458" s="26">
        <f t="array" ref="BM458">SUM(IF(Period=$BL$2,IF(Site=$A$382,IF(Provider=$B458,J))))</f>
        <v>0</v>
      </c>
      <c r="BN458" s="26"/>
      <c r="BO458" s="27">
        <f t="shared" si="262"/>
        <v>0</v>
      </c>
      <c r="BP458" s="27">
        <f t="shared" si="250"/>
        <v>0</v>
      </c>
      <c r="BQ458" s="44"/>
      <c r="BR458" s="25">
        <f t="array" ref="BR458">SUM(IF(Period=$BR$2,IF(Site=$A$382,IF(Provider=$B458,I))))</f>
        <v>0</v>
      </c>
      <c r="BS458" s="26">
        <f t="array" ref="BS458">SUM(IF(Period=$BR$2,IF(Site=$A$382,IF(Provider=$B458,J))))</f>
        <v>0</v>
      </c>
      <c r="BT458" s="26"/>
      <c r="BU458" s="27">
        <f t="shared" si="263"/>
        <v>0</v>
      </c>
      <c r="BV458" s="27">
        <f t="shared" si="251"/>
        <v>0</v>
      </c>
    </row>
    <row r="459" spans="2:74" outlineLevel="1" x14ac:dyDescent="0.25">
      <c r="B459" s="20" t="s">
        <v>606</v>
      </c>
      <c r="C459" s="44"/>
      <c r="D459" s="25">
        <f t="array" ref="D459">SUM(IF(Period=$D$2,IF(Site=$A$382,IF(Provider=$B459,I))))</f>
        <v>4</v>
      </c>
      <c r="E459" s="26">
        <f t="array" ref="E459">SUM(IF(Period=$D$2,IF(Site=$A$382,IF(Provider=$B459,J))))</f>
        <v>14</v>
      </c>
      <c r="F459" s="26"/>
      <c r="G459" s="27">
        <f t="shared" si="252"/>
        <v>1.4095142209916939E-2</v>
      </c>
      <c r="H459" s="27">
        <f t="shared" si="240"/>
        <v>1.6219190778231527E-3</v>
      </c>
      <c r="I459" s="44"/>
      <c r="J459" s="25">
        <f t="array" ref="J459">SUM(IF(Period=$J$2,IF(Site=$A$382,IF(Provider=$B459,I))))</f>
        <v>5</v>
      </c>
      <c r="K459" s="26">
        <f t="array" ref="K459">SUM(IF(Period=$J$2,IF(Site=$A$382,IF(Provider=$B459,J))))</f>
        <v>9.1999999999999993</v>
      </c>
      <c r="L459" s="26"/>
      <c r="M459" s="27">
        <f t="shared" si="253"/>
        <v>1.252723311546841E-2</v>
      </c>
      <c r="N459" s="27">
        <f t="shared" si="241"/>
        <v>1.4251634290671374E-3</v>
      </c>
      <c r="O459" s="44"/>
      <c r="P459" s="25">
        <f t="array" ref="P459">SUM(IF(Period=$P$2,IF(Site=$A$382,IF(Provider=$B459,I))))</f>
        <v>5</v>
      </c>
      <c r="Q459" s="26">
        <f t="array" ref="Q459">SUM(IF(Period=$P$2,IF(Site=$A$382,IF(Provider=$B459,J))))</f>
        <v>30.4</v>
      </c>
      <c r="R459" s="26"/>
      <c r="S459" s="27">
        <f t="shared" si="254"/>
        <v>3.9306956296870955E-2</v>
      </c>
      <c r="T459" s="27">
        <f t="shared" si="242"/>
        <v>4.3801509999423661E-3</v>
      </c>
      <c r="U459" s="44"/>
      <c r="V459" s="25">
        <f t="array" ref="V459">SUM(IF(Period=$V$2,IF(Site=$A$382,IF(Provider=$B459,I))))</f>
        <v>6</v>
      </c>
      <c r="W459" s="26">
        <f t="array" ref="W459">SUM(IF(Period=$V$2,IF(Site=$A$382,IF(Provider=$B459,J))))</f>
        <v>9.5</v>
      </c>
      <c r="X459" s="26"/>
      <c r="Y459" s="27">
        <f t="shared" si="255"/>
        <v>1.4944939695857367E-2</v>
      </c>
      <c r="Z459" s="27">
        <f t="shared" si="243"/>
        <v>1.7238250771184902E-3</v>
      </c>
      <c r="AA459" s="44"/>
      <c r="AB459" s="25">
        <f t="array" ref="AB459">SUM(IF(Period=$AB$2,IF(Site=$A$382,IF(Provider=$B459,I))))</f>
        <v>2</v>
      </c>
      <c r="AC459" s="26">
        <f t="array" ref="AC459">SUM(IF(Period=$AB$2,IF(Site=$A$382,IF(Provider=$B459,J))))</f>
        <v>12.5</v>
      </c>
      <c r="AD459" s="26"/>
      <c r="AE459" s="27">
        <f t="shared" si="256"/>
        <v>6.2798291886460682E-3</v>
      </c>
      <c r="AF459" s="27">
        <f t="shared" si="244"/>
        <v>7.5208327065972745E-4</v>
      </c>
      <c r="AG459" s="44"/>
      <c r="AH459" s="25">
        <f t="array" ref="AH459">SUM(IF(Period=$AH$2,IF(Site=$A$382,IF(Provider=$B459,I))))</f>
        <v>0</v>
      </c>
      <c r="AI459" s="26">
        <f t="array" ref="AI459">SUM(IF(Period=$AH$2,IF(Site=$A$382,IF(Provider=$B459,J))))</f>
        <v>0</v>
      </c>
      <c r="AJ459" s="26"/>
      <c r="AK459" s="27">
        <f t="shared" si="257"/>
        <v>0</v>
      </c>
      <c r="AL459" s="27">
        <f t="shared" si="245"/>
        <v>0</v>
      </c>
      <c r="AM459" s="44"/>
      <c r="AN459" s="25">
        <f t="array" ref="AN459">SUM(IF(Period=$AN$2,IF(Site=$A$382,IF(Provider=$B459,I))))</f>
        <v>0</v>
      </c>
      <c r="AO459" s="26">
        <f t="array" ref="AO459">SUM(IF(Period=$AN$2,IF(Site=$A$382,IF(Provider=$B459,J))))</f>
        <v>0</v>
      </c>
      <c r="AP459" s="26"/>
      <c r="AQ459" s="27">
        <f t="shared" si="258"/>
        <v>0</v>
      </c>
      <c r="AR459" s="27">
        <f t="shared" si="246"/>
        <v>0</v>
      </c>
      <c r="AS459" s="44"/>
      <c r="AT459" s="25">
        <f t="array" ref="AT459">SUM(IF(Period=$AT$2,IF(Site=$A$382,IF(Provider=$B459,I))))</f>
        <v>0</v>
      </c>
      <c r="AU459" s="26">
        <f t="array" ref="AU459">SUM(IF(Period=$AT$2,IF(Site=$A$382,IF(Provider=$B459,J))))</f>
        <v>0</v>
      </c>
      <c r="AV459" s="26"/>
      <c r="AW459" s="27">
        <f t="shared" si="259"/>
        <v>0</v>
      </c>
      <c r="AX459" s="27">
        <f t="shared" si="247"/>
        <v>0</v>
      </c>
      <c r="AY459" s="44"/>
      <c r="AZ459" s="25">
        <f t="array" ref="AZ459">SUM(IF(Period=$AZ$2,IF(Site=$A$382,IF(Provider=$B459,I))))</f>
        <v>0</v>
      </c>
      <c r="BA459" s="26">
        <f t="array" ref="BA459">SUM(IF(Period=$AZ$2,IF(Site=$A$382,IF(Provider=$B459,J))))</f>
        <v>0</v>
      </c>
      <c r="BB459" s="26"/>
      <c r="BC459" s="27">
        <f t="shared" si="260"/>
        <v>0</v>
      </c>
      <c r="BD459" s="27">
        <f t="shared" si="248"/>
        <v>0</v>
      </c>
      <c r="BE459" s="44"/>
      <c r="BF459" s="25">
        <f t="array" ref="BF459">SUM(IF(Period=$BF$2,IF(Site=$A$382,IF(Provider=$B459,I))))</f>
        <v>0</v>
      </c>
      <c r="BG459" s="26">
        <f t="array" ref="BG459">SUM(IF(Period=$BF$2,IF(Site=$A$382,IF(Provider=$B459,J))))</f>
        <v>0</v>
      </c>
      <c r="BH459" s="26"/>
      <c r="BI459" s="27">
        <f t="shared" si="261"/>
        <v>0</v>
      </c>
      <c r="BJ459" s="27">
        <f t="shared" si="249"/>
        <v>0</v>
      </c>
      <c r="BK459" s="44"/>
      <c r="BL459" s="25">
        <f t="array" ref="BL459">SUM(IF(Period=$BL$2,IF(Site=$A$382,IF(Provider=$B459,I))))</f>
        <v>0</v>
      </c>
      <c r="BM459" s="26">
        <f t="array" ref="BM459">SUM(IF(Period=$BL$2,IF(Site=$A$382,IF(Provider=$B459,J))))</f>
        <v>0</v>
      </c>
      <c r="BN459" s="26"/>
      <c r="BO459" s="27">
        <f t="shared" si="262"/>
        <v>0</v>
      </c>
      <c r="BP459" s="27">
        <f t="shared" si="250"/>
        <v>0</v>
      </c>
      <c r="BQ459" s="44"/>
      <c r="BR459" s="25">
        <f t="array" ref="BR459">SUM(IF(Period=$BR$2,IF(Site=$A$382,IF(Provider=$B459,I))))</f>
        <v>0</v>
      </c>
      <c r="BS459" s="26">
        <f t="array" ref="BS459">SUM(IF(Period=$BR$2,IF(Site=$A$382,IF(Provider=$B459,J))))</f>
        <v>0</v>
      </c>
      <c r="BT459" s="26"/>
      <c r="BU459" s="27">
        <f t="shared" si="263"/>
        <v>0</v>
      </c>
      <c r="BV459" s="27">
        <f t="shared" si="251"/>
        <v>0</v>
      </c>
    </row>
    <row r="460" spans="2:74" outlineLevel="1" x14ac:dyDescent="0.25">
      <c r="B460" s="20" t="s">
        <v>320</v>
      </c>
      <c r="C460" s="44"/>
      <c r="D460" s="25">
        <f t="array" ref="D460">SUM(IF(Period=$D$2,IF(Site=$A$382,IF(Provider=$B460,I))))</f>
        <v>0</v>
      </c>
      <c r="E460" s="26">
        <f t="array" ref="E460">SUM(IF(Period=$D$2,IF(Site=$A$382,IF(Provider=$B460,J))))</f>
        <v>0</v>
      </c>
      <c r="F460" s="26"/>
      <c r="G460" s="27">
        <f t="shared" si="252"/>
        <v>0</v>
      </c>
      <c r="H460" s="27">
        <f t="shared" si="240"/>
        <v>0</v>
      </c>
      <c r="I460" s="44"/>
      <c r="J460" s="25">
        <f t="array" ref="J460">SUM(IF(Period=$J$2,IF(Site=$A$382,IF(Provider=$B460,I))))</f>
        <v>1</v>
      </c>
      <c r="K460" s="26">
        <f t="array" ref="K460">SUM(IF(Period=$J$2,IF(Site=$A$382,IF(Provider=$B460,J))))</f>
        <v>0</v>
      </c>
      <c r="L460" s="26"/>
      <c r="M460" s="27">
        <f t="shared" si="253"/>
        <v>0</v>
      </c>
      <c r="N460" s="27">
        <f t="shared" si="241"/>
        <v>0</v>
      </c>
      <c r="O460" s="44"/>
      <c r="P460" s="25">
        <f t="array" ref="P460">SUM(IF(Period=$P$2,IF(Site=$A$382,IF(Provider=$B460,I))))</f>
        <v>0</v>
      </c>
      <c r="Q460" s="26">
        <f t="array" ref="Q460">SUM(IF(Period=$P$2,IF(Site=$A$382,IF(Provider=$B460,J))))</f>
        <v>0</v>
      </c>
      <c r="R460" s="26"/>
      <c r="S460" s="27">
        <f t="shared" si="254"/>
        <v>0</v>
      </c>
      <c r="T460" s="27">
        <f t="shared" si="242"/>
        <v>0</v>
      </c>
      <c r="U460" s="44"/>
      <c r="V460" s="25">
        <f t="array" ref="V460">SUM(IF(Period=$V$2,IF(Site=$A$382,IF(Provider=$B460,I))))</f>
        <v>0</v>
      </c>
      <c r="W460" s="26">
        <f t="array" ref="W460">SUM(IF(Period=$V$2,IF(Site=$A$382,IF(Provider=$B460,J))))</f>
        <v>0</v>
      </c>
      <c r="X460" s="26"/>
      <c r="Y460" s="27">
        <f t="shared" si="255"/>
        <v>0</v>
      </c>
      <c r="Z460" s="27">
        <f t="shared" si="243"/>
        <v>0</v>
      </c>
      <c r="AA460" s="44"/>
      <c r="AB460" s="25">
        <f t="array" ref="AB460">SUM(IF(Period=$AB$2,IF(Site=$A$382,IF(Provider=$B460,I))))</f>
        <v>0</v>
      </c>
      <c r="AC460" s="26">
        <f t="array" ref="AC460">SUM(IF(Period=$AB$2,IF(Site=$A$382,IF(Provider=$B460,J))))</f>
        <v>0</v>
      </c>
      <c r="AD460" s="26"/>
      <c r="AE460" s="27">
        <f t="shared" si="256"/>
        <v>0</v>
      </c>
      <c r="AF460" s="27">
        <f t="shared" si="244"/>
        <v>0</v>
      </c>
      <c r="AG460" s="44"/>
      <c r="AH460" s="25">
        <f t="array" ref="AH460">SUM(IF(Period=$AH$2,IF(Site=$A$382,IF(Provider=$B460,I))))</f>
        <v>0</v>
      </c>
      <c r="AI460" s="26">
        <f t="array" ref="AI460">SUM(IF(Period=$AH$2,IF(Site=$A$382,IF(Provider=$B460,J))))</f>
        <v>0</v>
      </c>
      <c r="AJ460" s="26"/>
      <c r="AK460" s="27">
        <f t="shared" si="257"/>
        <v>0</v>
      </c>
      <c r="AL460" s="27">
        <f t="shared" si="245"/>
        <v>0</v>
      </c>
      <c r="AM460" s="44"/>
      <c r="AN460" s="25">
        <f t="array" ref="AN460">SUM(IF(Period=$AN$2,IF(Site=$A$382,IF(Provider=$B460,I))))</f>
        <v>0</v>
      </c>
      <c r="AO460" s="26">
        <f t="array" ref="AO460">SUM(IF(Period=$AN$2,IF(Site=$A$382,IF(Provider=$B460,J))))</f>
        <v>0</v>
      </c>
      <c r="AP460" s="26"/>
      <c r="AQ460" s="27">
        <f t="shared" si="258"/>
        <v>0</v>
      </c>
      <c r="AR460" s="27">
        <f t="shared" si="246"/>
        <v>0</v>
      </c>
      <c r="AS460" s="44"/>
      <c r="AT460" s="25">
        <f t="array" ref="AT460">SUM(IF(Period=$AT$2,IF(Site=$A$382,IF(Provider=$B460,I))))</f>
        <v>0</v>
      </c>
      <c r="AU460" s="26">
        <f t="array" ref="AU460">SUM(IF(Period=$AT$2,IF(Site=$A$382,IF(Provider=$B460,J))))</f>
        <v>0</v>
      </c>
      <c r="AV460" s="26"/>
      <c r="AW460" s="27">
        <f t="shared" si="259"/>
        <v>0</v>
      </c>
      <c r="AX460" s="27">
        <f t="shared" si="247"/>
        <v>0</v>
      </c>
      <c r="AY460" s="44"/>
      <c r="AZ460" s="25">
        <f t="array" ref="AZ460">SUM(IF(Period=$AZ$2,IF(Site=$A$382,IF(Provider=$B460,I))))</f>
        <v>0</v>
      </c>
      <c r="BA460" s="26">
        <f t="array" ref="BA460">SUM(IF(Period=$AZ$2,IF(Site=$A$382,IF(Provider=$B460,J))))</f>
        <v>0</v>
      </c>
      <c r="BB460" s="26"/>
      <c r="BC460" s="27">
        <f t="shared" si="260"/>
        <v>0</v>
      </c>
      <c r="BD460" s="27">
        <f t="shared" si="248"/>
        <v>0</v>
      </c>
      <c r="BE460" s="44"/>
      <c r="BF460" s="25">
        <f t="array" ref="BF460">SUM(IF(Period=$BF$2,IF(Site=$A$382,IF(Provider=$B460,I))))</f>
        <v>0</v>
      </c>
      <c r="BG460" s="26">
        <f t="array" ref="BG460">SUM(IF(Period=$BF$2,IF(Site=$A$382,IF(Provider=$B460,J))))</f>
        <v>0</v>
      </c>
      <c r="BH460" s="26"/>
      <c r="BI460" s="27">
        <f t="shared" si="261"/>
        <v>0</v>
      </c>
      <c r="BJ460" s="27">
        <f t="shared" si="249"/>
        <v>0</v>
      </c>
      <c r="BK460" s="44"/>
      <c r="BL460" s="25">
        <f t="array" ref="BL460">SUM(IF(Period=$BL$2,IF(Site=$A$382,IF(Provider=$B460,I))))</f>
        <v>0</v>
      </c>
      <c r="BM460" s="26">
        <f t="array" ref="BM460">SUM(IF(Period=$BL$2,IF(Site=$A$382,IF(Provider=$B460,J))))</f>
        <v>0</v>
      </c>
      <c r="BN460" s="26"/>
      <c r="BO460" s="27">
        <f t="shared" si="262"/>
        <v>0</v>
      </c>
      <c r="BP460" s="27">
        <f t="shared" si="250"/>
        <v>0</v>
      </c>
      <c r="BQ460" s="44"/>
      <c r="BR460" s="25">
        <f t="array" ref="BR460">SUM(IF(Period=$BR$2,IF(Site=$A$382,IF(Provider=$B460,I))))</f>
        <v>0</v>
      </c>
      <c r="BS460" s="26">
        <f t="array" ref="BS460">SUM(IF(Period=$BR$2,IF(Site=$A$382,IF(Provider=$B460,J))))</f>
        <v>0</v>
      </c>
      <c r="BT460" s="26"/>
      <c r="BU460" s="27">
        <f t="shared" si="263"/>
        <v>0</v>
      </c>
      <c r="BV460" s="27">
        <f t="shared" si="251"/>
        <v>0</v>
      </c>
    </row>
    <row r="461" spans="2:74" outlineLevel="1" x14ac:dyDescent="0.25">
      <c r="B461" s="20" t="s">
        <v>875</v>
      </c>
      <c r="C461" s="44"/>
      <c r="D461" s="25">
        <f t="array" ref="D461">SUM(IF(Period=$D$2,IF(Site=$A$382,IF(Provider=$B461,I))))</f>
        <v>0</v>
      </c>
      <c r="E461" s="26">
        <f t="array" ref="E461">SUM(IF(Period=$D$2,IF(Site=$A$382,IF(Provider=$B461,J))))</f>
        <v>0</v>
      </c>
      <c r="F461" s="26"/>
      <c r="G461" s="27">
        <f t="shared" si="252"/>
        <v>0</v>
      </c>
      <c r="H461" s="27">
        <f t="shared" si="240"/>
        <v>0</v>
      </c>
      <c r="I461" s="44"/>
      <c r="J461" s="25">
        <f t="array" ref="J461">SUM(IF(Period=$J$2,IF(Site=$A$382,IF(Provider=$B461,I))))</f>
        <v>0</v>
      </c>
      <c r="K461" s="26">
        <f t="array" ref="K461">SUM(IF(Period=$J$2,IF(Site=$A$382,IF(Provider=$B461,J))))</f>
        <v>0</v>
      </c>
      <c r="L461" s="26"/>
      <c r="M461" s="27">
        <f t="shared" si="253"/>
        <v>0</v>
      </c>
      <c r="N461" s="27">
        <f t="shared" si="241"/>
        <v>0</v>
      </c>
      <c r="O461" s="44"/>
      <c r="P461" s="25">
        <f t="array" ref="P461">SUM(IF(Period=$P$2,IF(Site=$A$382,IF(Provider=$B461,I))))</f>
        <v>0</v>
      </c>
      <c r="Q461" s="26">
        <f t="array" ref="Q461">SUM(IF(Period=$P$2,IF(Site=$A$382,IF(Provider=$B461,J))))</f>
        <v>0</v>
      </c>
      <c r="R461" s="26"/>
      <c r="S461" s="27">
        <f t="shared" si="254"/>
        <v>0</v>
      </c>
      <c r="T461" s="27">
        <f t="shared" si="242"/>
        <v>0</v>
      </c>
      <c r="U461" s="44"/>
      <c r="V461" s="25">
        <f t="array" ref="V461">SUM(IF(Period=$V$2,IF(Site=$A$382,IF(Provider=$B461,I))))</f>
        <v>1</v>
      </c>
      <c r="W461" s="26">
        <f t="array" ref="W461">SUM(IF(Period=$V$2,IF(Site=$A$382,IF(Provider=$B461,J))))</f>
        <v>5</v>
      </c>
      <c r="X461" s="26"/>
      <c r="Y461" s="27">
        <f t="shared" si="255"/>
        <v>1.3109596224436288E-3</v>
      </c>
      <c r="Z461" s="27">
        <f t="shared" si="243"/>
        <v>1.5121272606302547E-4</v>
      </c>
      <c r="AA461" s="44"/>
      <c r="AB461" s="25">
        <f t="array" ref="AB461">SUM(IF(Period=$AB$2,IF(Site=$A$382,IF(Provider=$B461,I))))</f>
        <v>0</v>
      </c>
      <c r="AC461" s="26">
        <f t="array" ref="AC461">SUM(IF(Period=$AB$2,IF(Site=$A$382,IF(Provider=$B461,J))))</f>
        <v>0</v>
      </c>
      <c r="AD461" s="26"/>
      <c r="AE461" s="27">
        <f t="shared" si="256"/>
        <v>0</v>
      </c>
      <c r="AF461" s="27">
        <f t="shared" si="244"/>
        <v>0</v>
      </c>
      <c r="AG461" s="44"/>
      <c r="AH461" s="25">
        <f t="array" ref="AH461">SUM(IF(Period=$AH$2,IF(Site=$A$382,IF(Provider=$B461,I))))</f>
        <v>0</v>
      </c>
      <c r="AI461" s="26">
        <f t="array" ref="AI461">SUM(IF(Period=$AH$2,IF(Site=$A$382,IF(Provider=$B461,J))))</f>
        <v>0</v>
      </c>
      <c r="AJ461" s="26"/>
      <c r="AK461" s="27">
        <f t="shared" si="257"/>
        <v>0</v>
      </c>
      <c r="AL461" s="27">
        <f t="shared" si="245"/>
        <v>0</v>
      </c>
      <c r="AM461" s="44"/>
      <c r="AN461" s="25">
        <f t="array" ref="AN461">SUM(IF(Period=$AN$2,IF(Site=$A$382,IF(Provider=$B461,I))))</f>
        <v>0</v>
      </c>
      <c r="AO461" s="26">
        <f t="array" ref="AO461">SUM(IF(Period=$AN$2,IF(Site=$A$382,IF(Provider=$B461,J))))</f>
        <v>0</v>
      </c>
      <c r="AP461" s="26"/>
      <c r="AQ461" s="27">
        <f t="shared" si="258"/>
        <v>0</v>
      </c>
      <c r="AR461" s="27">
        <f t="shared" si="246"/>
        <v>0</v>
      </c>
      <c r="AS461" s="44"/>
      <c r="AT461" s="25">
        <f t="array" ref="AT461">SUM(IF(Period=$AT$2,IF(Site=$A$382,IF(Provider=$B461,I))))</f>
        <v>0</v>
      </c>
      <c r="AU461" s="26">
        <f t="array" ref="AU461">SUM(IF(Period=$AT$2,IF(Site=$A$382,IF(Provider=$B461,J))))</f>
        <v>0</v>
      </c>
      <c r="AV461" s="26"/>
      <c r="AW461" s="27">
        <f t="shared" si="259"/>
        <v>0</v>
      </c>
      <c r="AX461" s="27">
        <f t="shared" si="247"/>
        <v>0</v>
      </c>
      <c r="AY461" s="44"/>
      <c r="AZ461" s="25">
        <f t="array" ref="AZ461">SUM(IF(Period=$AZ$2,IF(Site=$A$382,IF(Provider=$B461,I))))</f>
        <v>0</v>
      </c>
      <c r="BA461" s="26">
        <f t="array" ref="BA461">SUM(IF(Period=$AZ$2,IF(Site=$A$382,IF(Provider=$B461,J))))</f>
        <v>0</v>
      </c>
      <c r="BB461" s="26"/>
      <c r="BC461" s="27">
        <f t="shared" si="260"/>
        <v>0</v>
      </c>
      <c r="BD461" s="27">
        <f t="shared" si="248"/>
        <v>0</v>
      </c>
      <c r="BE461" s="44"/>
      <c r="BF461" s="25">
        <f t="array" ref="BF461">SUM(IF(Period=$BF$2,IF(Site=$A$382,IF(Provider=$B461,I))))</f>
        <v>0</v>
      </c>
      <c r="BG461" s="26">
        <f t="array" ref="BG461">SUM(IF(Period=$BF$2,IF(Site=$A$382,IF(Provider=$B461,J))))</f>
        <v>0</v>
      </c>
      <c r="BH461" s="26"/>
      <c r="BI461" s="27">
        <f t="shared" si="261"/>
        <v>0</v>
      </c>
      <c r="BJ461" s="27">
        <f t="shared" si="249"/>
        <v>0</v>
      </c>
      <c r="BK461" s="44"/>
      <c r="BL461" s="25">
        <f t="array" ref="BL461">SUM(IF(Period=$BL$2,IF(Site=$A$382,IF(Provider=$B461,I))))</f>
        <v>0</v>
      </c>
      <c r="BM461" s="26">
        <f t="array" ref="BM461">SUM(IF(Period=$BL$2,IF(Site=$A$382,IF(Provider=$B461,J))))</f>
        <v>0</v>
      </c>
      <c r="BN461" s="26"/>
      <c r="BO461" s="27">
        <f t="shared" si="262"/>
        <v>0</v>
      </c>
      <c r="BP461" s="27">
        <f t="shared" si="250"/>
        <v>0</v>
      </c>
      <c r="BQ461" s="44"/>
      <c r="BR461" s="25">
        <f t="array" ref="BR461">SUM(IF(Period=$BR$2,IF(Site=$A$382,IF(Provider=$B461,I))))</f>
        <v>0</v>
      </c>
      <c r="BS461" s="26">
        <f t="array" ref="BS461">SUM(IF(Period=$BR$2,IF(Site=$A$382,IF(Provider=$B461,J))))</f>
        <v>0</v>
      </c>
      <c r="BT461" s="26"/>
      <c r="BU461" s="27">
        <f t="shared" si="263"/>
        <v>0</v>
      </c>
      <c r="BV461" s="27">
        <f t="shared" si="251"/>
        <v>0</v>
      </c>
    </row>
    <row r="462" spans="2:74" outlineLevel="1" x14ac:dyDescent="0.25">
      <c r="B462" s="20" t="s">
        <v>1135</v>
      </c>
      <c r="C462" s="44"/>
      <c r="D462" s="25">
        <f t="array" ref="D462">SUM(IF(Period=$D$2,IF(Site=$A$382,IF(Provider=$B462,I))))</f>
        <v>0</v>
      </c>
      <c r="E462" s="26">
        <f t="array" ref="E462">SUM(IF(Period=$D$2,IF(Site=$A$382,IF(Provider=$B462,J))))</f>
        <v>0</v>
      </c>
      <c r="F462" s="26"/>
      <c r="G462" s="27">
        <f t="shared" si="252"/>
        <v>0</v>
      </c>
      <c r="H462" s="27">
        <f t="shared" si="240"/>
        <v>0</v>
      </c>
      <c r="I462" s="44"/>
      <c r="J462" s="25">
        <f t="array" ref="J462">SUM(IF(Period=$J$2,IF(Site=$A$382,IF(Provider=$B462,I))))</f>
        <v>0</v>
      </c>
      <c r="K462" s="26">
        <f t="array" ref="K462">SUM(IF(Period=$J$2,IF(Site=$A$382,IF(Provider=$B462,J))))</f>
        <v>0</v>
      </c>
      <c r="L462" s="26"/>
      <c r="M462" s="27">
        <f t="shared" si="253"/>
        <v>0</v>
      </c>
      <c r="N462" s="27">
        <f t="shared" si="241"/>
        <v>0</v>
      </c>
      <c r="O462" s="44"/>
      <c r="P462" s="25">
        <f t="array" ref="P462">SUM(IF(Period=$P$2,IF(Site=$A$382,IF(Provider=$B462,I))))</f>
        <v>0</v>
      </c>
      <c r="Q462" s="26">
        <f t="array" ref="Q462">SUM(IF(Period=$P$2,IF(Site=$A$382,IF(Provider=$B462,J))))</f>
        <v>0</v>
      </c>
      <c r="R462" s="26"/>
      <c r="S462" s="27">
        <f t="shared" si="254"/>
        <v>0</v>
      </c>
      <c r="T462" s="27">
        <f t="shared" si="242"/>
        <v>0</v>
      </c>
      <c r="U462" s="44"/>
      <c r="V462" s="25">
        <f t="array" ref="V462">SUM(IF(Period=$V$2,IF(Site=$A$382,IF(Provider=$B462,I))))</f>
        <v>0</v>
      </c>
      <c r="W462" s="26">
        <f t="array" ref="W462">SUM(IF(Period=$V$2,IF(Site=$A$382,IF(Provider=$B462,J))))</f>
        <v>0</v>
      </c>
      <c r="X462" s="26"/>
      <c r="Y462" s="27">
        <f t="shared" si="255"/>
        <v>0</v>
      </c>
      <c r="Z462" s="27">
        <f t="shared" si="243"/>
        <v>0</v>
      </c>
      <c r="AA462" s="44"/>
      <c r="AB462" s="25">
        <f t="array" ref="AB462">SUM(IF(Period=$AB$2,IF(Site=$A$382,IF(Provider=$B462,I))))</f>
        <v>0</v>
      </c>
      <c r="AC462" s="26">
        <f t="array" ref="AC462">SUM(IF(Period=$AB$2,IF(Site=$A$382,IF(Provider=$B462,J))))</f>
        <v>0</v>
      </c>
      <c r="AD462" s="26"/>
      <c r="AE462" s="27">
        <f t="shared" si="256"/>
        <v>0</v>
      </c>
      <c r="AF462" s="27">
        <f t="shared" si="244"/>
        <v>0</v>
      </c>
      <c r="AG462" s="44"/>
      <c r="AH462" s="25">
        <f t="array" ref="AH462">SUM(IF(Period=$AH$2,IF(Site=$A$382,IF(Provider=$B462,I))))</f>
        <v>0</v>
      </c>
      <c r="AI462" s="26">
        <f t="array" ref="AI462">SUM(IF(Period=$AH$2,IF(Site=$A$382,IF(Provider=$B462,J))))</f>
        <v>0</v>
      </c>
      <c r="AJ462" s="26"/>
      <c r="AK462" s="27">
        <f t="shared" si="257"/>
        <v>0</v>
      </c>
      <c r="AL462" s="27">
        <f t="shared" si="245"/>
        <v>0</v>
      </c>
      <c r="AM462" s="44"/>
      <c r="AN462" s="25">
        <f t="array" ref="AN462">SUM(IF(Period=$AN$2,IF(Site=$A$382,IF(Provider=$B462,I))))</f>
        <v>0</v>
      </c>
      <c r="AO462" s="26">
        <f t="array" ref="AO462">SUM(IF(Period=$AN$2,IF(Site=$A$382,IF(Provider=$B462,J))))</f>
        <v>0</v>
      </c>
      <c r="AP462" s="26"/>
      <c r="AQ462" s="27">
        <f t="shared" si="258"/>
        <v>0</v>
      </c>
      <c r="AR462" s="27">
        <f t="shared" si="246"/>
        <v>0</v>
      </c>
      <c r="AS462" s="44"/>
      <c r="AT462" s="25">
        <f t="array" ref="AT462">SUM(IF(Period=$AT$2,IF(Site=$A$382,IF(Provider=$B462,I))))</f>
        <v>0</v>
      </c>
      <c r="AU462" s="26">
        <f t="array" ref="AU462">SUM(IF(Period=$AT$2,IF(Site=$A$382,IF(Provider=$B462,J))))</f>
        <v>0</v>
      </c>
      <c r="AV462" s="26"/>
      <c r="AW462" s="27">
        <f t="shared" si="259"/>
        <v>0</v>
      </c>
      <c r="AX462" s="27">
        <f t="shared" si="247"/>
        <v>0</v>
      </c>
      <c r="AY462" s="44"/>
      <c r="AZ462" s="25">
        <f t="array" ref="AZ462">SUM(IF(Period=$AZ$2,IF(Site=$A$382,IF(Provider=$B462,I))))</f>
        <v>0</v>
      </c>
      <c r="BA462" s="26">
        <f t="array" ref="BA462">SUM(IF(Period=$AZ$2,IF(Site=$A$382,IF(Provider=$B462,J))))</f>
        <v>0</v>
      </c>
      <c r="BB462" s="26"/>
      <c r="BC462" s="27">
        <f t="shared" si="260"/>
        <v>0</v>
      </c>
      <c r="BD462" s="27">
        <f t="shared" si="248"/>
        <v>0</v>
      </c>
      <c r="BE462" s="44"/>
      <c r="BF462" s="25">
        <f t="array" ref="BF462">SUM(IF(Period=$BF$2,IF(Site=$A$382,IF(Provider=$B462,I))))</f>
        <v>0</v>
      </c>
      <c r="BG462" s="26">
        <f t="array" ref="BG462">SUM(IF(Period=$BF$2,IF(Site=$A$382,IF(Provider=$B462,J))))</f>
        <v>0</v>
      </c>
      <c r="BH462" s="26"/>
      <c r="BI462" s="27">
        <f t="shared" si="261"/>
        <v>0</v>
      </c>
      <c r="BJ462" s="27">
        <f t="shared" si="249"/>
        <v>0</v>
      </c>
      <c r="BK462" s="44"/>
      <c r="BL462" s="25">
        <f t="array" ref="BL462">SUM(IF(Period=$BL$2,IF(Site=$A$382,IF(Provider=$B462,I))))</f>
        <v>0</v>
      </c>
      <c r="BM462" s="26">
        <f t="array" ref="BM462">SUM(IF(Period=$BL$2,IF(Site=$A$382,IF(Provider=$B462,J))))</f>
        <v>0</v>
      </c>
      <c r="BN462" s="26"/>
      <c r="BO462" s="27">
        <f t="shared" si="262"/>
        <v>0</v>
      </c>
      <c r="BP462" s="27">
        <f t="shared" si="250"/>
        <v>0</v>
      </c>
      <c r="BQ462" s="44"/>
      <c r="BR462" s="25">
        <f t="array" ref="BR462">SUM(IF(Period=$BR$2,IF(Site=$A$382,IF(Provider=$B462,I))))</f>
        <v>33</v>
      </c>
      <c r="BS462" s="26">
        <f t="array" ref="BS462">SUM(IF(Period=$BR$2,IF(Site=$A$382,IF(Provider=$B462,J))))</f>
        <v>4.0909090909090899</v>
      </c>
      <c r="BT462" s="26"/>
      <c r="BU462" s="27">
        <f t="shared" si="263"/>
        <v>3.57900318133616E-2</v>
      </c>
      <c r="BV462" s="27">
        <f t="shared" si="251"/>
        <v>3.9599894400281594E-3</v>
      </c>
    </row>
    <row r="463" spans="2:74" outlineLevel="1" x14ac:dyDescent="0.25">
      <c r="B463" s="20" t="s">
        <v>748</v>
      </c>
      <c r="C463" s="44"/>
      <c r="D463" s="25">
        <f t="array" ref="D463">SUM(IF(Period=$D$2,IF(Site=$A$382,IF(Provider=$B463,I))))</f>
        <v>1</v>
      </c>
      <c r="E463" s="26">
        <f t="array" ref="E463">SUM(IF(Period=$D$2,IF(Site=$A$382,IF(Provider=$B463,J))))</f>
        <v>0</v>
      </c>
      <c r="F463" s="26"/>
      <c r="G463" s="27">
        <f t="shared" si="252"/>
        <v>0</v>
      </c>
      <c r="H463" s="27">
        <f t="shared" si="240"/>
        <v>0</v>
      </c>
      <c r="I463" s="44"/>
      <c r="J463" s="25">
        <f t="array" ref="J463">SUM(IF(Period=$J$2,IF(Site=$A$382,IF(Provider=$B463,I))))</f>
        <v>3</v>
      </c>
      <c r="K463" s="26">
        <f t="array" ref="K463">SUM(IF(Period=$J$2,IF(Site=$A$382,IF(Provider=$B463,J))))</f>
        <v>1</v>
      </c>
      <c r="L463" s="26"/>
      <c r="M463" s="27">
        <f t="shared" si="253"/>
        <v>8.1699346405228761E-4</v>
      </c>
      <c r="N463" s="27">
        <f t="shared" si="241"/>
        <v>9.294544102611767E-5</v>
      </c>
      <c r="O463" s="44"/>
      <c r="P463" s="25">
        <f t="array" ref="P463">SUM(IF(Period=$P$2,IF(Site=$A$382,IF(Provider=$B463,I))))</f>
        <v>0</v>
      </c>
      <c r="Q463" s="26">
        <f t="array" ref="Q463">SUM(IF(Period=$P$2,IF(Site=$A$382,IF(Provider=$B463,J))))</f>
        <v>0</v>
      </c>
      <c r="R463" s="26"/>
      <c r="S463" s="27">
        <f t="shared" si="254"/>
        <v>0</v>
      </c>
      <c r="T463" s="27">
        <f t="shared" si="242"/>
        <v>0</v>
      </c>
      <c r="U463" s="44"/>
      <c r="V463" s="25">
        <f t="array" ref="V463">SUM(IF(Period=$V$2,IF(Site=$A$382,IF(Provider=$B463,I))))</f>
        <v>0</v>
      </c>
      <c r="W463" s="26">
        <f t="array" ref="W463">SUM(IF(Period=$V$2,IF(Site=$A$382,IF(Provider=$B463,J))))</f>
        <v>0</v>
      </c>
      <c r="X463" s="26"/>
      <c r="Y463" s="27">
        <f t="shared" si="255"/>
        <v>0</v>
      </c>
      <c r="Z463" s="27">
        <f t="shared" si="243"/>
        <v>0</v>
      </c>
      <c r="AA463" s="44"/>
      <c r="AB463" s="25">
        <f t="array" ref="AB463">SUM(IF(Period=$AB$2,IF(Site=$A$382,IF(Provider=$B463,I))))</f>
        <v>0</v>
      </c>
      <c r="AC463" s="26">
        <f t="array" ref="AC463">SUM(IF(Period=$AB$2,IF(Site=$A$382,IF(Provider=$B463,J))))</f>
        <v>0</v>
      </c>
      <c r="AD463" s="26"/>
      <c r="AE463" s="27">
        <f t="shared" si="256"/>
        <v>0</v>
      </c>
      <c r="AF463" s="27">
        <f t="shared" si="244"/>
        <v>0</v>
      </c>
      <c r="AG463" s="44"/>
      <c r="AH463" s="25">
        <f t="array" ref="AH463">SUM(IF(Period=$AH$2,IF(Site=$A$382,IF(Provider=$B463,I))))</f>
        <v>0</v>
      </c>
      <c r="AI463" s="26">
        <f t="array" ref="AI463">SUM(IF(Period=$AH$2,IF(Site=$A$382,IF(Provider=$B463,J))))</f>
        <v>0</v>
      </c>
      <c r="AJ463" s="26"/>
      <c r="AK463" s="27">
        <f t="shared" si="257"/>
        <v>0</v>
      </c>
      <c r="AL463" s="27">
        <f t="shared" si="245"/>
        <v>0</v>
      </c>
      <c r="AM463" s="44"/>
      <c r="AN463" s="25">
        <f t="array" ref="AN463">SUM(IF(Period=$AN$2,IF(Site=$A$382,IF(Provider=$B463,I))))</f>
        <v>0</v>
      </c>
      <c r="AO463" s="26">
        <f t="array" ref="AO463">SUM(IF(Period=$AN$2,IF(Site=$A$382,IF(Provider=$B463,J))))</f>
        <v>0</v>
      </c>
      <c r="AP463" s="26"/>
      <c r="AQ463" s="27">
        <f t="shared" si="258"/>
        <v>0</v>
      </c>
      <c r="AR463" s="27">
        <f t="shared" si="246"/>
        <v>0</v>
      </c>
      <c r="AS463" s="44"/>
      <c r="AT463" s="25">
        <f t="array" ref="AT463">SUM(IF(Period=$AT$2,IF(Site=$A$382,IF(Provider=$B463,I))))</f>
        <v>0</v>
      </c>
      <c r="AU463" s="26">
        <f t="array" ref="AU463">SUM(IF(Period=$AT$2,IF(Site=$A$382,IF(Provider=$B463,J))))</f>
        <v>0</v>
      </c>
      <c r="AV463" s="26"/>
      <c r="AW463" s="27">
        <f t="shared" si="259"/>
        <v>0</v>
      </c>
      <c r="AX463" s="27">
        <f t="shared" si="247"/>
        <v>0</v>
      </c>
      <c r="AY463" s="44"/>
      <c r="AZ463" s="25">
        <f t="array" ref="AZ463">SUM(IF(Period=$AZ$2,IF(Site=$A$382,IF(Provider=$B463,I))))</f>
        <v>0</v>
      </c>
      <c r="BA463" s="26">
        <f t="array" ref="BA463">SUM(IF(Period=$AZ$2,IF(Site=$A$382,IF(Provider=$B463,J))))</f>
        <v>0</v>
      </c>
      <c r="BB463" s="26"/>
      <c r="BC463" s="27">
        <f t="shared" si="260"/>
        <v>0</v>
      </c>
      <c r="BD463" s="27">
        <f t="shared" si="248"/>
        <v>0</v>
      </c>
      <c r="BE463" s="44"/>
      <c r="BF463" s="25">
        <f t="array" ref="BF463">SUM(IF(Period=$BF$2,IF(Site=$A$382,IF(Provider=$B463,I))))</f>
        <v>0</v>
      </c>
      <c r="BG463" s="26">
        <f t="array" ref="BG463">SUM(IF(Period=$BF$2,IF(Site=$A$382,IF(Provider=$B463,J))))</f>
        <v>0</v>
      </c>
      <c r="BH463" s="26"/>
      <c r="BI463" s="27">
        <f t="shared" si="261"/>
        <v>0</v>
      </c>
      <c r="BJ463" s="27">
        <f t="shared" si="249"/>
        <v>0</v>
      </c>
      <c r="BK463" s="44"/>
      <c r="BL463" s="25">
        <f t="array" ref="BL463">SUM(IF(Period=$BL$2,IF(Site=$A$382,IF(Provider=$B463,I))))</f>
        <v>0</v>
      </c>
      <c r="BM463" s="26">
        <f t="array" ref="BM463">SUM(IF(Period=$BL$2,IF(Site=$A$382,IF(Provider=$B463,J))))</f>
        <v>0</v>
      </c>
      <c r="BN463" s="26"/>
      <c r="BO463" s="27">
        <f t="shared" si="262"/>
        <v>0</v>
      </c>
      <c r="BP463" s="27">
        <f t="shared" si="250"/>
        <v>0</v>
      </c>
      <c r="BQ463" s="44"/>
      <c r="BR463" s="25">
        <f t="array" ref="BR463">SUM(IF(Period=$BR$2,IF(Site=$A$382,IF(Provider=$B463,I))))</f>
        <v>0</v>
      </c>
      <c r="BS463" s="26">
        <f t="array" ref="BS463">SUM(IF(Period=$BR$2,IF(Site=$A$382,IF(Provider=$B463,J))))</f>
        <v>0</v>
      </c>
      <c r="BT463" s="26"/>
      <c r="BU463" s="27">
        <f t="shared" si="263"/>
        <v>0</v>
      </c>
      <c r="BV463" s="27">
        <f t="shared" si="251"/>
        <v>0</v>
      </c>
    </row>
    <row r="464" spans="2:74" outlineLevel="1" x14ac:dyDescent="0.25">
      <c r="B464" s="20" t="s">
        <v>736</v>
      </c>
      <c r="C464" s="44"/>
      <c r="D464" s="25">
        <f t="array" ref="D464">SUM(IF(Period=$D$2,IF(Site=$A$382,IF(Provider=$B464,I))))</f>
        <v>28</v>
      </c>
      <c r="E464" s="26">
        <f t="array" ref="E464">SUM(IF(Period=$D$2,IF(Site=$A$382,IF(Provider=$B464,J))))</f>
        <v>4.5714285714285712</v>
      </c>
      <c r="F464" s="26"/>
      <c r="G464" s="27">
        <f t="shared" si="252"/>
        <v>3.2217467908381571E-2</v>
      </c>
      <c r="H464" s="27">
        <f t="shared" si="240"/>
        <v>3.7072436064529207E-3</v>
      </c>
      <c r="I464" s="44"/>
      <c r="J464" s="25">
        <f t="array" ref="J464">SUM(IF(Period=$J$2,IF(Site=$A$382,IF(Provider=$B464,I))))</f>
        <v>18</v>
      </c>
      <c r="K464" s="26">
        <f t="array" ref="K464">SUM(IF(Period=$J$2,IF(Site=$A$382,IF(Provider=$B464,J))))</f>
        <v>8.5555555555555554</v>
      </c>
      <c r="L464" s="26"/>
      <c r="M464" s="27">
        <f t="shared" si="253"/>
        <v>4.1938997821350764E-2</v>
      </c>
      <c r="N464" s="27">
        <f t="shared" si="241"/>
        <v>4.7711993060073734E-3</v>
      </c>
      <c r="O464" s="44"/>
      <c r="P464" s="25">
        <f t="array" ref="P464">SUM(IF(Period=$P$2,IF(Site=$A$382,IF(Provider=$B464,I))))</f>
        <v>40</v>
      </c>
      <c r="Q464" s="26">
        <f t="array" ref="Q464">SUM(IF(Period=$P$2,IF(Site=$A$382,IF(Provider=$B464,J))))</f>
        <v>8.15</v>
      </c>
      <c r="R464" s="26"/>
      <c r="S464" s="27">
        <f t="shared" si="254"/>
        <v>8.4303077320920614E-2</v>
      </c>
      <c r="T464" s="27">
        <f t="shared" si="242"/>
        <v>9.3942712235606015E-3</v>
      </c>
      <c r="U464" s="44"/>
      <c r="V464" s="25">
        <f t="array" ref="V464">SUM(IF(Period=$V$2,IF(Site=$A$382,IF(Provider=$B464,I))))</f>
        <v>0</v>
      </c>
      <c r="W464" s="26">
        <f t="array" ref="W464">SUM(IF(Period=$V$2,IF(Site=$A$382,IF(Provider=$B464,J))))</f>
        <v>0</v>
      </c>
      <c r="X464" s="26"/>
      <c r="Y464" s="27">
        <f t="shared" si="255"/>
        <v>0</v>
      </c>
      <c r="Z464" s="27">
        <f t="shared" si="243"/>
        <v>0</v>
      </c>
      <c r="AA464" s="44"/>
      <c r="AB464" s="25">
        <f t="array" ref="AB464">SUM(IF(Period=$AB$2,IF(Site=$A$382,IF(Provider=$B464,I))))</f>
        <v>53</v>
      </c>
      <c r="AC464" s="26">
        <f t="array" ref="AC464">SUM(IF(Period=$AB$2,IF(Site=$A$382,IF(Provider=$B464,J))))</f>
        <v>3.6603773584905661</v>
      </c>
      <c r="AD464" s="26"/>
      <c r="AE464" s="27">
        <f t="shared" si="256"/>
        <v>4.8731474503893493E-2</v>
      </c>
      <c r="AF464" s="27">
        <f t="shared" si="244"/>
        <v>5.8361661803194853E-3</v>
      </c>
      <c r="AG464" s="44"/>
      <c r="AH464" s="25">
        <f t="array" ref="AH464">SUM(IF(Period=$AH$2,IF(Site=$A$382,IF(Provider=$B464,I))))</f>
        <v>0</v>
      </c>
      <c r="AI464" s="26">
        <f t="array" ref="AI464">SUM(IF(Period=$AH$2,IF(Site=$A$382,IF(Provider=$B464,J))))</f>
        <v>0</v>
      </c>
      <c r="AJ464" s="26"/>
      <c r="AK464" s="27">
        <f t="shared" si="257"/>
        <v>0</v>
      </c>
      <c r="AL464" s="27">
        <f t="shared" si="245"/>
        <v>0</v>
      </c>
      <c r="AM464" s="44"/>
      <c r="AN464" s="25">
        <f t="array" ref="AN464">SUM(IF(Period=$AN$2,IF(Site=$A$382,IF(Provider=$B464,I))))</f>
        <v>14</v>
      </c>
      <c r="AO464" s="26">
        <f t="array" ref="AO464">SUM(IF(Period=$AN$2,IF(Site=$A$382,IF(Provider=$B464,J))))</f>
        <v>1.3571428571428601</v>
      </c>
      <c r="AP464" s="26"/>
      <c r="AQ464" s="27">
        <f t="shared" si="258"/>
        <v>5.0198150594451896E-3</v>
      </c>
      <c r="AR464" s="27">
        <f t="shared" si="246"/>
        <v>6.0761112887751975E-4</v>
      </c>
      <c r="AS464" s="44"/>
      <c r="AT464" s="25">
        <f t="array" ref="AT464">SUM(IF(Period=$AT$2,IF(Site=$A$382,IF(Provider=$B464,I))))</f>
        <v>1</v>
      </c>
      <c r="AU464" s="26">
        <f t="array" ref="AU464">SUM(IF(Period=$AT$2,IF(Site=$A$382,IF(Provider=$B464,J))))</f>
        <v>0</v>
      </c>
      <c r="AV464" s="26"/>
      <c r="AW464" s="27">
        <f t="shared" si="259"/>
        <v>0</v>
      </c>
      <c r="AX464" s="27">
        <f t="shared" si="247"/>
        <v>0</v>
      </c>
      <c r="AY464" s="44"/>
      <c r="AZ464" s="25">
        <f t="array" ref="AZ464">SUM(IF(Period=$AZ$2,IF(Site=$A$382,IF(Provider=$B464,I))))</f>
        <v>0</v>
      </c>
      <c r="BA464" s="26">
        <f t="array" ref="BA464">SUM(IF(Period=$AZ$2,IF(Site=$A$382,IF(Provider=$B464,J))))</f>
        <v>0</v>
      </c>
      <c r="BB464" s="26"/>
      <c r="BC464" s="27">
        <f t="shared" si="260"/>
        <v>0</v>
      </c>
      <c r="BD464" s="27">
        <f t="shared" si="248"/>
        <v>0</v>
      </c>
      <c r="BE464" s="44"/>
      <c r="BF464" s="25">
        <f t="array" ref="BF464">SUM(IF(Period=$BF$2,IF(Site=$A$382,IF(Provider=$B464,I))))</f>
        <v>2</v>
      </c>
      <c r="BG464" s="26">
        <f t="array" ref="BG464">SUM(IF(Period=$BF$2,IF(Site=$A$382,IF(Provider=$B464,J))))</f>
        <v>7.5</v>
      </c>
      <c r="BH464" s="26"/>
      <c r="BI464" s="27">
        <f t="shared" si="261"/>
        <v>3.8570326562098224E-3</v>
      </c>
      <c r="BJ464" s="27">
        <f t="shared" si="249"/>
        <v>4.6413763227922517E-4</v>
      </c>
      <c r="BK464" s="44"/>
      <c r="BL464" s="25">
        <f t="array" ref="BL464">SUM(IF(Period=$BL$2,IF(Site=$A$382,IF(Provider=$B464,I))))</f>
        <v>78</v>
      </c>
      <c r="BM464" s="26">
        <f t="array" ref="BM464">SUM(IF(Period=$BL$2,IF(Site=$A$382,IF(Provider=$B464,J))))</f>
        <v>2.7948717948717898</v>
      </c>
      <c r="BN464" s="26"/>
      <c r="BO464" s="27">
        <f t="shared" si="262"/>
        <v>5.8887088060507728E-2</v>
      </c>
      <c r="BP464" s="27">
        <f t="shared" si="250"/>
        <v>6.7779746914155897E-3</v>
      </c>
      <c r="BQ464" s="44"/>
      <c r="BR464" s="25">
        <f t="array" ref="BR464">SUM(IF(Period=$BR$2,IF(Site=$A$382,IF(Provider=$B464,I))))</f>
        <v>45</v>
      </c>
      <c r="BS464" s="26">
        <f t="array" ref="BS464">SUM(IF(Period=$BR$2,IF(Site=$A$382,IF(Provider=$B464,J))))</f>
        <v>3.7333333333333298</v>
      </c>
      <c r="BT464" s="26"/>
      <c r="BU464" s="27">
        <f t="shared" si="263"/>
        <v>4.4538706256627737E-2</v>
      </c>
      <c r="BV464" s="27">
        <f t="shared" si="251"/>
        <v>4.9279868587017049E-3</v>
      </c>
    </row>
    <row r="465" spans="2:74" outlineLevel="1" x14ac:dyDescent="0.25">
      <c r="B465" s="20" t="s">
        <v>749</v>
      </c>
      <c r="C465" s="44"/>
      <c r="D465" s="25">
        <f t="array" ref="D465">SUM(IF(Period=$D$2,IF(Site=$A$382,IF(Provider=$B465,I))))</f>
        <v>1</v>
      </c>
      <c r="E465" s="26">
        <f t="array" ref="E465">SUM(IF(Period=$D$2,IF(Site=$A$382,IF(Provider=$B465,J))))</f>
        <v>1</v>
      </c>
      <c r="F465" s="26"/>
      <c r="G465" s="27">
        <f t="shared" si="252"/>
        <v>2.5169896803423108E-4</v>
      </c>
      <c r="H465" s="27">
        <f t="shared" si="240"/>
        <v>2.8962840675413443E-5</v>
      </c>
      <c r="I465" s="44"/>
      <c r="J465" s="25">
        <f t="array" ref="J465">SUM(IF(Period=$J$2,IF(Site=$A$382,IF(Provider=$B465,I))))</f>
        <v>0</v>
      </c>
      <c r="K465" s="26">
        <f t="array" ref="K465">SUM(IF(Period=$J$2,IF(Site=$A$382,IF(Provider=$B465,J))))</f>
        <v>0</v>
      </c>
      <c r="L465" s="26"/>
      <c r="M465" s="27">
        <f t="shared" si="253"/>
        <v>0</v>
      </c>
      <c r="N465" s="27">
        <f t="shared" si="241"/>
        <v>0</v>
      </c>
      <c r="O465" s="44"/>
      <c r="P465" s="25">
        <f t="array" ref="P465">SUM(IF(Period=$P$2,IF(Site=$A$382,IF(Provider=$B465,I))))</f>
        <v>0</v>
      </c>
      <c r="Q465" s="26">
        <f t="array" ref="Q465">SUM(IF(Period=$P$2,IF(Site=$A$382,IF(Provider=$B465,J))))</f>
        <v>0</v>
      </c>
      <c r="R465" s="26"/>
      <c r="S465" s="27">
        <f t="shared" si="254"/>
        <v>0</v>
      </c>
      <c r="T465" s="27">
        <f t="shared" si="242"/>
        <v>0</v>
      </c>
      <c r="U465" s="44"/>
      <c r="V465" s="25">
        <f t="array" ref="V465">SUM(IF(Period=$V$2,IF(Site=$A$382,IF(Provider=$B465,I))))</f>
        <v>0</v>
      </c>
      <c r="W465" s="26">
        <f t="array" ref="W465">SUM(IF(Period=$V$2,IF(Site=$A$382,IF(Provider=$B465,J))))</f>
        <v>0</v>
      </c>
      <c r="X465" s="26"/>
      <c r="Y465" s="27">
        <f t="shared" si="255"/>
        <v>0</v>
      </c>
      <c r="Z465" s="27">
        <f t="shared" si="243"/>
        <v>0</v>
      </c>
      <c r="AA465" s="44"/>
      <c r="AB465" s="25">
        <f t="array" ref="AB465">SUM(IF(Period=$AB$2,IF(Site=$A$382,IF(Provider=$B465,I))))</f>
        <v>0</v>
      </c>
      <c r="AC465" s="26">
        <f t="array" ref="AC465">SUM(IF(Period=$AB$2,IF(Site=$A$382,IF(Provider=$B465,J))))</f>
        <v>0</v>
      </c>
      <c r="AD465" s="26"/>
      <c r="AE465" s="27">
        <f t="shared" si="256"/>
        <v>0</v>
      </c>
      <c r="AF465" s="27">
        <f t="shared" si="244"/>
        <v>0</v>
      </c>
      <c r="AG465" s="44"/>
      <c r="AH465" s="25">
        <f t="array" ref="AH465">SUM(IF(Period=$AH$2,IF(Site=$A$382,IF(Provider=$B465,I))))</f>
        <v>0</v>
      </c>
      <c r="AI465" s="26">
        <f t="array" ref="AI465">SUM(IF(Period=$AH$2,IF(Site=$A$382,IF(Provider=$B465,J))))</f>
        <v>0</v>
      </c>
      <c r="AJ465" s="26"/>
      <c r="AK465" s="27">
        <f t="shared" si="257"/>
        <v>0</v>
      </c>
      <c r="AL465" s="27">
        <f t="shared" si="245"/>
        <v>0</v>
      </c>
      <c r="AM465" s="44"/>
      <c r="AN465" s="25">
        <f t="array" ref="AN465">SUM(IF(Period=$AN$2,IF(Site=$A$382,IF(Provider=$B465,I))))</f>
        <v>0</v>
      </c>
      <c r="AO465" s="26">
        <f t="array" ref="AO465">SUM(IF(Period=$AN$2,IF(Site=$A$382,IF(Provider=$B465,J))))</f>
        <v>0</v>
      </c>
      <c r="AP465" s="26"/>
      <c r="AQ465" s="27">
        <f t="shared" si="258"/>
        <v>0</v>
      </c>
      <c r="AR465" s="27">
        <f t="shared" si="246"/>
        <v>0</v>
      </c>
      <c r="AS465" s="44"/>
      <c r="AT465" s="25">
        <f t="array" ref="AT465">SUM(IF(Period=$AT$2,IF(Site=$A$382,IF(Provider=$B465,I))))</f>
        <v>0</v>
      </c>
      <c r="AU465" s="26">
        <f t="array" ref="AU465">SUM(IF(Period=$AT$2,IF(Site=$A$382,IF(Provider=$B465,J))))</f>
        <v>0</v>
      </c>
      <c r="AV465" s="26"/>
      <c r="AW465" s="27">
        <f t="shared" si="259"/>
        <v>0</v>
      </c>
      <c r="AX465" s="27">
        <f t="shared" si="247"/>
        <v>0</v>
      </c>
      <c r="AY465" s="44"/>
      <c r="AZ465" s="25">
        <f t="array" ref="AZ465">SUM(IF(Period=$AZ$2,IF(Site=$A$382,IF(Provider=$B465,I))))</f>
        <v>0</v>
      </c>
      <c r="BA465" s="26">
        <f t="array" ref="BA465">SUM(IF(Period=$AZ$2,IF(Site=$A$382,IF(Provider=$B465,J))))</f>
        <v>0</v>
      </c>
      <c r="BB465" s="26"/>
      <c r="BC465" s="27">
        <f t="shared" si="260"/>
        <v>0</v>
      </c>
      <c r="BD465" s="27">
        <f t="shared" si="248"/>
        <v>0</v>
      </c>
      <c r="BE465" s="44"/>
      <c r="BF465" s="25">
        <f t="array" ref="BF465">SUM(IF(Period=$BF$2,IF(Site=$A$382,IF(Provider=$B465,I))))</f>
        <v>0</v>
      </c>
      <c r="BG465" s="26">
        <f t="array" ref="BG465">SUM(IF(Period=$BF$2,IF(Site=$A$382,IF(Provider=$B465,J))))</f>
        <v>0</v>
      </c>
      <c r="BH465" s="26"/>
      <c r="BI465" s="27">
        <f t="shared" si="261"/>
        <v>0</v>
      </c>
      <c r="BJ465" s="27">
        <f t="shared" si="249"/>
        <v>0</v>
      </c>
      <c r="BK465" s="44"/>
      <c r="BL465" s="25">
        <f t="array" ref="BL465">SUM(IF(Period=$BL$2,IF(Site=$A$382,IF(Provider=$B465,I))))</f>
        <v>0</v>
      </c>
      <c r="BM465" s="26">
        <f t="array" ref="BM465">SUM(IF(Period=$BL$2,IF(Site=$A$382,IF(Provider=$B465,J))))</f>
        <v>0</v>
      </c>
      <c r="BN465" s="26"/>
      <c r="BO465" s="27">
        <f t="shared" si="262"/>
        <v>0</v>
      </c>
      <c r="BP465" s="27">
        <f t="shared" si="250"/>
        <v>0</v>
      </c>
      <c r="BQ465" s="44"/>
      <c r="BR465" s="25">
        <f t="array" ref="BR465">SUM(IF(Period=$BR$2,IF(Site=$A$382,IF(Provider=$B465,I))))</f>
        <v>0</v>
      </c>
      <c r="BS465" s="26">
        <f t="array" ref="BS465">SUM(IF(Period=$BR$2,IF(Site=$A$382,IF(Provider=$B465,J))))</f>
        <v>0</v>
      </c>
      <c r="BT465" s="26"/>
      <c r="BU465" s="27">
        <f t="shared" si="263"/>
        <v>0</v>
      </c>
      <c r="BV465" s="27">
        <f t="shared" si="251"/>
        <v>0</v>
      </c>
    </row>
    <row r="466" spans="2:74" outlineLevel="1" x14ac:dyDescent="0.25">
      <c r="B466" s="20" t="s">
        <v>1014</v>
      </c>
      <c r="C466" s="44"/>
      <c r="D466" s="25">
        <f t="array" ref="D466">SUM(IF(Period=$D$2,IF(Site=$A$382,IF(Provider=$B466,I))))</f>
        <v>0</v>
      </c>
      <c r="E466" s="26">
        <f t="array" ref="E466">SUM(IF(Period=$D$2,IF(Site=$A$382,IF(Provider=$B466,J))))</f>
        <v>0</v>
      </c>
      <c r="F466" s="26"/>
      <c r="G466" s="27">
        <f t="shared" si="252"/>
        <v>0</v>
      </c>
      <c r="H466" s="27">
        <f t="shared" si="240"/>
        <v>0</v>
      </c>
      <c r="I466" s="44"/>
      <c r="J466" s="25">
        <f t="array" ref="J466">SUM(IF(Period=$J$2,IF(Site=$A$382,IF(Provider=$B466,I))))</f>
        <v>0</v>
      </c>
      <c r="K466" s="26">
        <f t="array" ref="K466">SUM(IF(Period=$J$2,IF(Site=$A$382,IF(Provider=$B466,J))))</f>
        <v>0</v>
      </c>
      <c r="L466" s="26"/>
      <c r="M466" s="27">
        <f t="shared" si="253"/>
        <v>0</v>
      </c>
      <c r="N466" s="27">
        <f t="shared" si="241"/>
        <v>0</v>
      </c>
      <c r="O466" s="44"/>
      <c r="P466" s="25">
        <f t="array" ref="P466">SUM(IF(Period=$P$2,IF(Site=$A$382,IF(Provider=$B466,I))))</f>
        <v>0</v>
      </c>
      <c r="Q466" s="26">
        <f t="array" ref="Q466">SUM(IF(Period=$P$2,IF(Site=$A$382,IF(Provider=$B466,J))))</f>
        <v>0</v>
      </c>
      <c r="R466" s="26"/>
      <c r="S466" s="27">
        <f t="shared" si="254"/>
        <v>0</v>
      </c>
      <c r="T466" s="27">
        <f t="shared" si="242"/>
        <v>0</v>
      </c>
      <c r="U466" s="44"/>
      <c r="V466" s="25">
        <f t="array" ref="V466">SUM(IF(Period=$V$2,IF(Site=$A$382,IF(Provider=$B466,I))))</f>
        <v>0</v>
      </c>
      <c r="W466" s="26">
        <f t="array" ref="W466">SUM(IF(Period=$V$2,IF(Site=$A$382,IF(Provider=$B466,J))))</f>
        <v>0</v>
      </c>
      <c r="X466" s="26"/>
      <c r="Y466" s="27">
        <f t="shared" si="255"/>
        <v>0</v>
      </c>
      <c r="Z466" s="27">
        <f t="shared" si="243"/>
        <v>0</v>
      </c>
      <c r="AA466" s="44"/>
      <c r="AB466" s="25">
        <f t="array" ref="AB466">SUM(IF(Period=$AB$2,IF(Site=$A$382,IF(Provider=$B466,I))))</f>
        <v>0</v>
      </c>
      <c r="AC466" s="26">
        <f t="array" ref="AC466">SUM(IF(Period=$AB$2,IF(Site=$A$382,IF(Provider=$B466,J))))</f>
        <v>0</v>
      </c>
      <c r="AD466" s="26"/>
      <c r="AE466" s="27">
        <f t="shared" si="256"/>
        <v>0</v>
      </c>
      <c r="AF466" s="27">
        <f t="shared" si="244"/>
        <v>0</v>
      </c>
      <c r="AG466" s="44"/>
      <c r="AH466" s="25">
        <f t="array" ref="AH466">SUM(IF(Period=$AH$2,IF(Site=$A$382,IF(Provider=$B466,I))))</f>
        <v>0</v>
      </c>
      <c r="AI466" s="26">
        <f t="array" ref="AI466">SUM(IF(Period=$AH$2,IF(Site=$A$382,IF(Provider=$B466,J))))</f>
        <v>0</v>
      </c>
      <c r="AJ466" s="26"/>
      <c r="AK466" s="27">
        <f t="shared" si="257"/>
        <v>0</v>
      </c>
      <c r="AL466" s="27">
        <f t="shared" si="245"/>
        <v>0</v>
      </c>
      <c r="AM466" s="44"/>
      <c r="AN466" s="25">
        <f t="array" ref="AN466">SUM(IF(Period=$AN$2,IF(Site=$A$382,IF(Provider=$B466,I))))</f>
        <v>0</v>
      </c>
      <c r="AO466" s="26">
        <f t="array" ref="AO466">SUM(IF(Period=$AN$2,IF(Site=$A$382,IF(Provider=$B466,J))))</f>
        <v>0</v>
      </c>
      <c r="AP466" s="26"/>
      <c r="AQ466" s="27">
        <f t="shared" si="258"/>
        <v>0</v>
      </c>
      <c r="AR466" s="27">
        <f t="shared" si="246"/>
        <v>0</v>
      </c>
      <c r="AS466" s="44"/>
      <c r="AT466" s="25">
        <f t="array" ref="AT466">SUM(IF(Period=$AT$2,IF(Site=$A$382,IF(Provider=$B466,I))))</f>
        <v>0</v>
      </c>
      <c r="AU466" s="26">
        <f t="array" ref="AU466">SUM(IF(Period=$AT$2,IF(Site=$A$382,IF(Provider=$B466,J))))</f>
        <v>0</v>
      </c>
      <c r="AV466" s="26"/>
      <c r="AW466" s="27">
        <f t="shared" si="259"/>
        <v>0</v>
      </c>
      <c r="AX466" s="27">
        <f t="shared" si="247"/>
        <v>0</v>
      </c>
      <c r="AY466" s="44"/>
      <c r="AZ466" s="25">
        <f t="array" ref="AZ466">SUM(IF(Period=$AZ$2,IF(Site=$A$382,IF(Provider=$B466,I))))</f>
        <v>0</v>
      </c>
      <c r="BA466" s="26">
        <f t="array" ref="BA466">SUM(IF(Period=$AZ$2,IF(Site=$A$382,IF(Provider=$B466,J))))</f>
        <v>0</v>
      </c>
      <c r="BB466" s="26"/>
      <c r="BC466" s="27">
        <f t="shared" si="260"/>
        <v>0</v>
      </c>
      <c r="BD466" s="27">
        <f t="shared" si="248"/>
        <v>0</v>
      </c>
      <c r="BE466" s="44"/>
      <c r="BF466" s="25">
        <f t="array" ref="BF466">SUM(IF(Period=$BF$2,IF(Site=$A$382,IF(Provider=$B466,I))))</f>
        <v>0</v>
      </c>
      <c r="BG466" s="26">
        <f t="array" ref="BG466">SUM(IF(Period=$BF$2,IF(Site=$A$382,IF(Provider=$B466,J))))</f>
        <v>0</v>
      </c>
      <c r="BH466" s="26"/>
      <c r="BI466" s="27">
        <f t="shared" si="261"/>
        <v>0</v>
      </c>
      <c r="BJ466" s="27">
        <f t="shared" si="249"/>
        <v>0</v>
      </c>
      <c r="BK466" s="44"/>
      <c r="BL466" s="25">
        <f t="array" ref="BL466">SUM(IF(Period=$BL$2,IF(Site=$A$382,IF(Provider=$B466,I))))</f>
        <v>0</v>
      </c>
      <c r="BM466" s="26">
        <f t="array" ref="BM466">SUM(IF(Period=$BL$2,IF(Site=$A$382,IF(Provider=$B466,J))))</f>
        <v>0</v>
      </c>
      <c r="BN466" s="26"/>
      <c r="BO466" s="27">
        <f t="shared" si="262"/>
        <v>0</v>
      </c>
      <c r="BP466" s="27">
        <f t="shared" si="250"/>
        <v>0</v>
      </c>
      <c r="BQ466" s="44"/>
      <c r="BR466" s="25">
        <f t="array" ref="BR466">SUM(IF(Period=$BR$2,IF(Site=$A$382,IF(Provider=$B466,I))))</f>
        <v>0</v>
      </c>
      <c r="BS466" s="26">
        <f t="array" ref="BS466">SUM(IF(Period=$BR$2,IF(Site=$A$382,IF(Provider=$B466,J))))</f>
        <v>0</v>
      </c>
      <c r="BT466" s="26"/>
      <c r="BU466" s="27">
        <f t="shared" si="263"/>
        <v>0</v>
      </c>
      <c r="BV466" s="27">
        <f t="shared" si="251"/>
        <v>0</v>
      </c>
    </row>
    <row r="467" spans="2:74" outlineLevel="1" x14ac:dyDescent="0.25">
      <c r="B467" s="20" t="s">
        <v>715</v>
      </c>
      <c r="C467" s="44"/>
      <c r="D467" s="25">
        <f t="array" ref="D467">SUM(IF(Period=$D$2,IF(Site=$A$382,IF(Provider=$B467,I))))</f>
        <v>148</v>
      </c>
      <c r="E467" s="26">
        <f t="array" ref="E467">SUM(IF(Period=$D$2,IF(Site=$A$382,IF(Provider=$B467,J))))</f>
        <v>6.0810810810810807</v>
      </c>
      <c r="F467" s="26"/>
      <c r="G467" s="27">
        <f t="shared" si="252"/>
        <v>0.22652907123080795</v>
      </c>
      <c r="H467" s="27">
        <f t="shared" si="240"/>
        <v>2.6066556607872098E-2</v>
      </c>
      <c r="I467" s="44"/>
      <c r="J467" s="25">
        <f t="array" ref="J467">SUM(IF(Period=$J$2,IF(Site=$A$382,IF(Provider=$B467,I))))</f>
        <v>105</v>
      </c>
      <c r="K467" s="26">
        <f t="array" ref="K467">SUM(IF(Period=$J$2,IF(Site=$A$382,IF(Provider=$B467,J))))</f>
        <v>7.9428571428571431</v>
      </c>
      <c r="L467" s="26"/>
      <c r="M467" s="27">
        <f t="shared" si="253"/>
        <v>0.22712418300653595</v>
      </c>
      <c r="N467" s="27">
        <f t="shared" si="241"/>
        <v>2.5838832605260712E-2</v>
      </c>
      <c r="O467" s="44"/>
      <c r="P467" s="25">
        <f t="array" ref="P467">SUM(IF(Period=$P$2,IF(Site=$A$382,IF(Provider=$B467,I))))</f>
        <v>44</v>
      </c>
      <c r="Q467" s="26">
        <f t="array" ref="Q467">SUM(IF(Period=$P$2,IF(Site=$A$382,IF(Provider=$B467,J))))</f>
        <v>6.7954545454545459</v>
      </c>
      <c r="R467" s="26"/>
      <c r="S467" s="27">
        <f t="shared" si="254"/>
        <v>7.7320920610292221E-2</v>
      </c>
      <c r="T467" s="27">
        <f t="shared" si="242"/>
        <v>8.6162180854129442E-3</v>
      </c>
      <c r="U467" s="44"/>
      <c r="V467" s="25">
        <f t="array" ref="V467">SUM(IF(Period=$V$2,IF(Site=$A$382,IF(Provider=$B467,I))))</f>
        <v>193</v>
      </c>
      <c r="W467" s="26">
        <f t="array" ref="W467">SUM(IF(Period=$V$2,IF(Site=$A$382,IF(Provider=$B467,J))))</f>
        <v>3.5336787564766841</v>
      </c>
      <c r="X467" s="26"/>
      <c r="Y467" s="27">
        <f t="shared" si="255"/>
        <v>0.17881489250131097</v>
      </c>
      <c r="Z467" s="27">
        <f t="shared" si="243"/>
        <v>2.0625415834996674E-2</v>
      </c>
      <c r="AA467" s="44"/>
      <c r="AB467" s="25">
        <f t="array" ref="AB467">SUM(IF(Period=$AB$2,IF(Site=$A$382,IF(Provider=$B467,I))))</f>
        <v>106</v>
      </c>
      <c r="AC467" s="26">
        <f t="array" ref="AC467">SUM(IF(Period=$AB$2,IF(Site=$A$382,IF(Provider=$B467,J))))</f>
        <v>5.9622641509433958</v>
      </c>
      <c r="AD467" s="26"/>
      <c r="AE467" s="27">
        <f t="shared" si="256"/>
        <v>0.15875408188897261</v>
      </c>
      <c r="AF467" s="27">
        <f t="shared" si="244"/>
        <v>1.9012665082277908E-2</v>
      </c>
      <c r="AG467" s="44"/>
      <c r="AH467" s="25">
        <f t="array" ref="AH467">SUM(IF(Period=$AH$2,IF(Site=$A$382,IF(Provider=$B467,I))))</f>
        <v>95</v>
      </c>
      <c r="AI467" s="26">
        <f t="array" ref="AI467">SUM(IF(Period=$AH$2,IF(Site=$A$382,IF(Provider=$B467,J))))</f>
        <v>5.4210526315789496</v>
      </c>
      <c r="AJ467" s="26"/>
      <c r="AK467" s="27">
        <f t="shared" si="257"/>
        <v>0.14273835920177388</v>
      </c>
      <c r="AL467" s="27">
        <f t="shared" si="245"/>
        <v>1.7537288020159376E-2</v>
      </c>
      <c r="AM467" s="44"/>
      <c r="AN467" s="25">
        <f t="array" ref="AN467">SUM(IF(Period=$AN$2,IF(Site=$A$382,IF(Provider=$B467,I))))</f>
        <v>65</v>
      </c>
      <c r="AO467" s="26">
        <f t="array" ref="AO467">SUM(IF(Period=$AN$2,IF(Site=$A$382,IF(Provider=$B467,J))))</f>
        <v>3.1538461538461502</v>
      </c>
      <c r="AP467" s="26"/>
      <c r="AQ467" s="27">
        <f t="shared" si="258"/>
        <v>5.4161162483487388E-2</v>
      </c>
      <c r="AR467" s="27">
        <f t="shared" si="246"/>
        <v>6.5558042852574272E-3</v>
      </c>
      <c r="AS467" s="44"/>
      <c r="AT467" s="25">
        <f t="array" ref="AT467">SUM(IF(Period=$AT$2,IF(Site=$A$382,IF(Provider=$B467,I))))</f>
        <v>81</v>
      </c>
      <c r="AU467" s="26">
        <f t="array" ref="AU467">SUM(IF(Period=$AT$2,IF(Site=$A$382,IF(Provider=$B467,J))))</f>
        <v>5.5432098765432096</v>
      </c>
      <c r="AV467" s="26"/>
      <c r="AW467" s="27">
        <f t="shared" si="259"/>
        <v>0.11775504851822712</v>
      </c>
      <c r="AX467" s="27">
        <f t="shared" si="247"/>
        <v>1.4147524970854208E-2</v>
      </c>
      <c r="AY467" s="44"/>
      <c r="AZ467" s="25">
        <f t="array" ref="AZ467">SUM(IF(Period=$AZ$2,IF(Site=$A$382,IF(Provider=$B467,I))))</f>
        <v>87</v>
      </c>
      <c r="BA467" s="26">
        <f t="array" ref="BA467">SUM(IF(Period=$AZ$2,IF(Site=$A$382,IF(Provider=$B467,J))))</f>
        <v>4</v>
      </c>
      <c r="BB467" s="26"/>
      <c r="BC467" s="27">
        <f t="shared" si="260"/>
        <v>9.3674293405114406E-2</v>
      </c>
      <c r="BD467" s="27">
        <f t="shared" si="248"/>
        <v>1.1339567923360161E-2</v>
      </c>
      <c r="BE467" s="44"/>
      <c r="BF467" s="25">
        <f t="array" ref="BF467">SUM(IF(Period=$BF$2,IF(Site=$A$382,IF(Provider=$B467,I))))</f>
        <v>65</v>
      </c>
      <c r="BG467" s="26">
        <f t="array" ref="BG467">SUM(IF(Period=$BF$2,IF(Site=$A$382,IF(Provider=$B467,J))))</f>
        <v>7.6923076923076898</v>
      </c>
      <c r="BH467" s="26"/>
      <c r="BI467" s="27">
        <f t="shared" si="261"/>
        <v>0.12856775520699404</v>
      </c>
      <c r="BJ467" s="27">
        <f t="shared" si="249"/>
        <v>1.5471254409307503E-2</v>
      </c>
      <c r="BK467" s="44"/>
      <c r="BL467" s="25">
        <f t="array" ref="BL467">SUM(IF(Period=$BL$2,IF(Site=$A$382,IF(Provider=$B467,I))))</f>
        <v>71</v>
      </c>
      <c r="BM467" s="26">
        <f t="array" ref="BM467">SUM(IF(Period=$BL$2,IF(Site=$A$382,IF(Provider=$B467,J))))</f>
        <v>7.6901408450704203</v>
      </c>
      <c r="BN467" s="26"/>
      <c r="BO467" s="27">
        <f t="shared" si="262"/>
        <v>0.14748784440842783</v>
      </c>
      <c r="BP467" s="27">
        <f t="shared" si="250"/>
        <v>1.6976028355563843E-2</v>
      </c>
      <c r="BQ467" s="44"/>
      <c r="BR467" s="25">
        <f t="array" ref="BR467">SUM(IF(Period=$BR$2,IF(Site=$A$382,IF(Provider=$B467,I))))</f>
        <v>54</v>
      </c>
      <c r="BS467" s="26">
        <f t="array" ref="BS467">SUM(IF(Period=$BR$2,IF(Site=$A$382,IF(Provider=$B467,J))))</f>
        <v>3.07407407407407</v>
      </c>
      <c r="BT467" s="26"/>
      <c r="BU467" s="27">
        <f t="shared" si="263"/>
        <v>4.4008483563096445E-2</v>
      </c>
      <c r="BV467" s="27">
        <f t="shared" si="251"/>
        <v>4.8693203484790641E-3</v>
      </c>
    </row>
    <row r="468" spans="2:74" outlineLevel="1" x14ac:dyDescent="0.25">
      <c r="B468" s="20" t="s">
        <v>824</v>
      </c>
      <c r="C468" s="44"/>
      <c r="D468" s="25">
        <f t="array" ref="D468">SUM(IF(Period=$D$2,IF(Site=$A$382,IF(Provider=$B468,I))))</f>
        <v>0</v>
      </c>
      <c r="E468" s="26">
        <f t="array" ref="E468">SUM(IF(Period=$D$2,IF(Site=$A$382,IF(Provider=$B468,J))))</f>
        <v>0</v>
      </c>
      <c r="F468" s="26"/>
      <c r="G468" s="27">
        <f t="shared" si="252"/>
        <v>0</v>
      </c>
      <c r="H468" s="27">
        <f t="shared" si="240"/>
        <v>0</v>
      </c>
      <c r="I468" s="44"/>
      <c r="J468" s="25">
        <f t="array" ref="J468">SUM(IF(Period=$J$2,IF(Site=$A$382,IF(Provider=$B468,I))))</f>
        <v>0</v>
      </c>
      <c r="K468" s="26">
        <f t="array" ref="K468">SUM(IF(Period=$J$2,IF(Site=$A$382,IF(Provider=$B468,J))))</f>
        <v>0</v>
      </c>
      <c r="L468" s="26"/>
      <c r="M468" s="27">
        <f t="shared" si="253"/>
        <v>0</v>
      </c>
      <c r="N468" s="27">
        <f t="shared" si="241"/>
        <v>0</v>
      </c>
      <c r="O468" s="44"/>
      <c r="P468" s="25">
        <f t="array" ref="P468">SUM(IF(Period=$P$2,IF(Site=$A$382,IF(Provider=$B468,I))))</f>
        <v>0</v>
      </c>
      <c r="Q468" s="26">
        <f t="array" ref="Q468">SUM(IF(Period=$P$2,IF(Site=$A$382,IF(Provider=$B468,J))))</f>
        <v>0</v>
      </c>
      <c r="R468" s="26"/>
      <c r="S468" s="27">
        <f t="shared" si="254"/>
        <v>0</v>
      </c>
      <c r="T468" s="27">
        <f t="shared" si="242"/>
        <v>0</v>
      </c>
      <c r="U468" s="44"/>
      <c r="V468" s="25">
        <f t="array" ref="V468">SUM(IF(Period=$V$2,IF(Site=$A$382,IF(Provider=$B468,I))))</f>
        <v>0</v>
      </c>
      <c r="W468" s="26">
        <f t="array" ref="W468">SUM(IF(Period=$V$2,IF(Site=$A$382,IF(Provider=$B468,J))))</f>
        <v>0</v>
      </c>
      <c r="X468" s="26"/>
      <c r="Y468" s="27">
        <f t="shared" si="255"/>
        <v>0</v>
      </c>
      <c r="Z468" s="27">
        <f t="shared" si="243"/>
        <v>0</v>
      </c>
      <c r="AA468" s="44"/>
      <c r="AB468" s="25">
        <f t="array" ref="AB468">SUM(IF(Period=$AB$2,IF(Site=$A$382,IF(Provider=$B468,I))))</f>
        <v>0</v>
      </c>
      <c r="AC468" s="26">
        <f t="array" ref="AC468">SUM(IF(Period=$AB$2,IF(Site=$A$382,IF(Provider=$B468,J))))</f>
        <v>0</v>
      </c>
      <c r="AD468" s="26"/>
      <c r="AE468" s="27">
        <f t="shared" si="256"/>
        <v>0</v>
      </c>
      <c r="AF468" s="27">
        <f t="shared" si="244"/>
        <v>0</v>
      </c>
      <c r="AG468" s="44"/>
      <c r="AH468" s="25">
        <f t="array" ref="AH468">SUM(IF(Period=$AH$2,IF(Site=$A$382,IF(Provider=$B468,I))))</f>
        <v>0</v>
      </c>
      <c r="AI468" s="26">
        <f t="array" ref="AI468">SUM(IF(Period=$AH$2,IF(Site=$A$382,IF(Provider=$B468,J))))</f>
        <v>0</v>
      </c>
      <c r="AJ468" s="26"/>
      <c r="AK468" s="27">
        <f t="shared" si="257"/>
        <v>0</v>
      </c>
      <c r="AL468" s="27">
        <f t="shared" si="245"/>
        <v>0</v>
      </c>
      <c r="AM468" s="44"/>
      <c r="AN468" s="25">
        <f t="array" ref="AN468">SUM(IF(Period=$AN$2,IF(Site=$A$382,IF(Provider=$B468,I))))</f>
        <v>0</v>
      </c>
      <c r="AO468" s="26">
        <f t="array" ref="AO468">SUM(IF(Period=$AN$2,IF(Site=$A$382,IF(Provider=$B468,J))))</f>
        <v>0</v>
      </c>
      <c r="AP468" s="26"/>
      <c r="AQ468" s="27">
        <f t="shared" si="258"/>
        <v>0</v>
      </c>
      <c r="AR468" s="27">
        <f t="shared" si="246"/>
        <v>0</v>
      </c>
      <c r="AS468" s="44"/>
      <c r="AT468" s="25">
        <f t="array" ref="AT468">SUM(IF(Period=$AT$2,IF(Site=$A$382,IF(Provider=$B468,I))))</f>
        <v>0</v>
      </c>
      <c r="AU468" s="26">
        <f t="array" ref="AU468">SUM(IF(Period=$AT$2,IF(Site=$A$382,IF(Provider=$B468,J))))</f>
        <v>0</v>
      </c>
      <c r="AV468" s="26"/>
      <c r="AW468" s="27">
        <f t="shared" si="259"/>
        <v>0</v>
      </c>
      <c r="AX468" s="27">
        <f t="shared" si="247"/>
        <v>0</v>
      </c>
      <c r="AY468" s="44"/>
      <c r="AZ468" s="25">
        <f t="array" ref="AZ468">SUM(IF(Period=$AZ$2,IF(Site=$A$382,IF(Provider=$B468,I))))</f>
        <v>0</v>
      </c>
      <c r="BA468" s="26">
        <f t="array" ref="BA468">SUM(IF(Period=$AZ$2,IF(Site=$A$382,IF(Provider=$B468,J))))</f>
        <v>0</v>
      </c>
      <c r="BB468" s="26"/>
      <c r="BC468" s="27">
        <f t="shared" si="260"/>
        <v>0</v>
      </c>
      <c r="BD468" s="27">
        <f t="shared" si="248"/>
        <v>0</v>
      </c>
      <c r="BE468" s="44"/>
      <c r="BF468" s="25">
        <f t="array" ref="BF468">SUM(IF(Period=$BF$2,IF(Site=$A$382,IF(Provider=$B468,I))))</f>
        <v>0</v>
      </c>
      <c r="BG468" s="26">
        <f t="array" ref="BG468">SUM(IF(Period=$BF$2,IF(Site=$A$382,IF(Provider=$B468,J))))</f>
        <v>0</v>
      </c>
      <c r="BH468" s="26"/>
      <c r="BI468" s="27">
        <f t="shared" si="261"/>
        <v>0</v>
      </c>
      <c r="BJ468" s="27">
        <f t="shared" si="249"/>
        <v>0</v>
      </c>
      <c r="BK468" s="44"/>
      <c r="BL468" s="25">
        <f t="array" ref="BL468">SUM(IF(Period=$BL$2,IF(Site=$A$382,IF(Provider=$B468,I))))</f>
        <v>0</v>
      </c>
      <c r="BM468" s="26">
        <f t="array" ref="BM468">SUM(IF(Period=$BL$2,IF(Site=$A$382,IF(Provider=$B468,J))))</f>
        <v>0</v>
      </c>
      <c r="BN468" s="26"/>
      <c r="BO468" s="27">
        <f t="shared" si="262"/>
        <v>0</v>
      </c>
      <c r="BP468" s="27">
        <f t="shared" si="250"/>
        <v>0</v>
      </c>
      <c r="BQ468" s="44"/>
      <c r="BR468" s="25">
        <f t="array" ref="BR468">SUM(IF(Period=$BR$2,IF(Site=$A$382,IF(Provider=$B468,I))))</f>
        <v>0</v>
      </c>
      <c r="BS468" s="26">
        <f t="array" ref="BS468">SUM(IF(Period=$BR$2,IF(Site=$A$382,IF(Provider=$B468,J))))</f>
        <v>0</v>
      </c>
      <c r="BT468" s="26"/>
      <c r="BU468" s="27">
        <f t="shared" si="263"/>
        <v>0</v>
      </c>
      <c r="BV468" s="27">
        <f t="shared" si="251"/>
        <v>0</v>
      </c>
    </row>
    <row r="469" spans="2:74" outlineLevel="1" x14ac:dyDescent="0.25">
      <c r="B469" s="20" t="s">
        <v>627</v>
      </c>
      <c r="C469" s="44"/>
      <c r="D469" s="25">
        <f t="array" ref="D469">SUM(IF(Period=$D$2,IF(Site=$A$382,IF(Provider=$B469,I))))</f>
        <v>37</v>
      </c>
      <c r="E469" s="26">
        <f t="array" ref="E469">SUM(IF(Period=$D$2,IF(Site=$A$382,IF(Provider=$B469,J))))</f>
        <v>3.9189189189189189</v>
      </c>
      <c r="F469" s="26"/>
      <c r="G469" s="27">
        <f t="shared" si="252"/>
        <v>3.6496350364963508E-2</v>
      </c>
      <c r="H469" s="27">
        <f t="shared" si="240"/>
        <v>4.1996118979349493E-3</v>
      </c>
      <c r="I469" s="44"/>
      <c r="J469" s="25">
        <f t="array" ref="J469">SUM(IF(Period=$J$2,IF(Site=$A$382,IF(Provider=$B469,I))))</f>
        <v>33</v>
      </c>
      <c r="K469" s="26">
        <f t="array" ref="K469">SUM(IF(Period=$J$2,IF(Site=$A$382,IF(Provider=$B469,J))))</f>
        <v>2.8181818181818183</v>
      </c>
      <c r="L469" s="26"/>
      <c r="M469" s="27">
        <f t="shared" si="253"/>
        <v>2.5326797385620915E-2</v>
      </c>
      <c r="N469" s="27">
        <f t="shared" si="241"/>
        <v>2.8813086718096478E-3</v>
      </c>
      <c r="O469" s="44"/>
      <c r="P469" s="25">
        <f t="array" ref="P469">SUM(IF(Period=$P$2,IF(Site=$A$382,IF(Provider=$B469,I))))</f>
        <v>23</v>
      </c>
      <c r="Q469" s="26">
        <f t="array" ref="Q469">SUM(IF(Period=$P$2,IF(Site=$A$382,IF(Provider=$B469,J))))</f>
        <v>3.7826086956521738</v>
      </c>
      <c r="R469" s="26"/>
      <c r="S469" s="27">
        <f t="shared" si="254"/>
        <v>2.2498060512024826E-2</v>
      </c>
      <c r="T469" s="27">
        <f t="shared" si="242"/>
        <v>2.5070601118091177E-3</v>
      </c>
      <c r="U469" s="44"/>
      <c r="V469" s="25">
        <f t="array" ref="V469">SUM(IF(Period=$V$2,IF(Site=$A$382,IF(Provider=$B469,I))))</f>
        <v>103</v>
      </c>
      <c r="W469" s="26">
        <f t="array" ref="W469">SUM(IF(Period=$V$2,IF(Site=$A$382,IF(Provider=$B469,J))))</f>
        <v>4.4563106796116507</v>
      </c>
      <c r="X469" s="26"/>
      <c r="Y469" s="27">
        <f t="shared" si="255"/>
        <v>0.12034609334032512</v>
      </c>
      <c r="Z469" s="27">
        <f t="shared" si="243"/>
        <v>1.3881328252585739E-2</v>
      </c>
      <c r="AA469" s="44"/>
      <c r="AB469" s="25">
        <f t="array" ref="AB469">SUM(IF(Period=$AB$2,IF(Site=$A$382,IF(Provider=$B469,I))))</f>
        <v>19</v>
      </c>
      <c r="AC469" s="26">
        <f t="array" ref="AC469">SUM(IF(Period=$AB$2,IF(Site=$A$382,IF(Provider=$B469,J))))</f>
        <v>9.473684210526315</v>
      </c>
      <c r="AD469" s="26"/>
      <c r="AE469" s="27">
        <f t="shared" si="256"/>
        <v>4.5214770158251691E-2</v>
      </c>
      <c r="AF469" s="27">
        <f t="shared" si="244"/>
        <v>5.4149995487500369E-3</v>
      </c>
      <c r="AG469" s="44"/>
      <c r="AH469" s="25">
        <f t="array" ref="AH469">SUM(IF(Period=$AH$2,IF(Site=$A$382,IF(Provider=$B469,I))))</f>
        <v>10</v>
      </c>
      <c r="AI469" s="26">
        <f t="array" ref="AI469">SUM(IF(Period=$AH$2,IF(Site=$A$382,IF(Provider=$B469,J))))</f>
        <v>8.1</v>
      </c>
      <c r="AJ469" s="26"/>
      <c r="AK469" s="27">
        <f t="shared" si="257"/>
        <v>2.2450110864745011E-2</v>
      </c>
      <c r="AL469" s="27">
        <f t="shared" si="245"/>
        <v>2.7582919021998226E-3</v>
      </c>
      <c r="AM469" s="44"/>
      <c r="AN469" s="25">
        <f t="array" ref="AN469">SUM(IF(Period=$AN$2,IF(Site=$A$382,IF(Provider=$B469,I))))</f>
        <v>73</v>
      </c>
      <c r="AO469" s="26">
        <f t="array" ref="AO469">SUM(IF(Period=$AN$2,IF(Site=$A$382,IF(Provider=$B469,J))))</f>
        <v>4.5479452054794498</v>
      </c>
      <c r="AP469" s="26"/>
      <c r="AQ469" s="27">
        <f t="shared" si="258"/>
        <v>8.7714663143989388E-2</v>
      </c>
      <c r="AR469" s="27">
        <f t="shared" si="246"/>
        <v>1.0617204988807159E-2</v>
      </c>
      <c r="AS469" s="44"/>
      <c r="AT469" s="25">
        <f t="array" ref="AT469">SUM(IF(Period=$AT$2,IF(Site=$A$382,IF(Provider=$B469,I))))</f>
        <v>129</v>
      </c>
      <c r="AU469" s="26">
        <f t="array" ref="AU469">SUM(IF(Period=$AT$2,IF(Site=$A$382,IF(Provider=$B469,J))))</f>
        <v>6.3798449612403099</v>
      </c>
      <c r="AV469" s="26"/>
      <c r="AW469" s="27">
        <f t="shared" si="259"/>
        <v>0.2158405455022292</v>
      </c>
      <c r="AX469" s="27">
        <f t="shared" si="247"/>
        <v>2.5931877619182656E-2</v>
      </c>
      <c r="AY469" s="44"/>
      <c r="AZ469" s="25">
        <f t="array" ref="AZ469">SUM(IF(Period=$AZ$2,IF(Site=$A$382,IF(Provider=$B469,I))))</f>
        <v>72</v>
      </c>
      <c r="BA469" s="26">
        <f t="array" ref="BA469">SUM(IF(Period=$AZ$2,IF(Site=$A$382,IF(Provider=$B469,J))))</f>
        <v>4.9861111111111098</v>
      </c>
      <c r="BB469" s="26"/>
      <c r="BC469" s="27">
        <f t="shared" si="260"/>
        <v>9.6635262449528914E-2</v>
      </c>
      <c r="BD469" s="27">
        <f t="shared" si="248"/>
        <v>1.1698002541627291E-2</v>
      </c>
      <c r="BE469" s="44"/>
      <c r="BF469" s="25">
        <f t="array" ref="BF469">SUM(IF(Period=$BF$2,IF(Site=$A$382,IF(Provider=$B469,I))))</f>
        <v>94</v>
      </c>
      <c r="BG469" s="26">
        <f t="array" ref="BG469">SUM(IF(Period=$BF$2,IF(Site=$A$382,IF(Provider=$B469,J))))</f>
        <v>2.4255319148936199</v>
      </c>
      <c r="BH469" s="26"/>
      <c r="BI469" s="27">
        <f t="shared" si="261"/>
        <v>5.8626896374389371E-2</v>
      </c>
      <c r="BJ469" s="27">
        <f t="shared" si="249"/>
        <v>7.0548920106442313E-3</v>
      </c>
      <c r="BK469" s="44"/>
      <c r="BL469" s="25">
        <f t="array" ref="BL469">SUM(IF(Period=$BL$2,IF(Site=$A$382,IF(Provider=$B469,I))))</f>
        <v>68</v>
      </c>
      <c r="BM469" s="26">
        <f t="array" ref="BM469">SUM(IF(Period=$BL$2,IF(Site=$A$382,IF(Provider=$B469,J))))</f>
        <v>6.1029411764705896</v>
      </c>
      <c r="BN469" s="26"/>
      <c r="BO469" s="27">
        <f t="shared" si="262"/>
        <v>0.11210156672069155</v>
      </c>
      <c r="BP469" s="27">
        <f t="shared" si="250"/>
        <v>1.290302521530952E-2</v>
      </c>
      <c r="BQ469" s="44"/>
      <c r="BR469" s="25">
        <f t="array" ref="BR469">SUM(IF(Period=$BR$2,IF(Site=$A$382,IF(Provider=$B469,I))))</f>
        <v>0</v>
      </c>
      <c r="BS469" s="26">
        <f t="array" ref="BS469">SUM(IF(Period=$BR$2,IF(Site=$A$382,IF(Provider=$B469,J))))</f>
        <v>0</v>
      </c>
      <c r="BT469" s="26"/>
      <c r="BU469" s="27">
        <f t="shared" si="263"/>
        <v>0</v>
      </c>
      <c r="BV469" s="27">
        <f t="shared" si="251"/>
        <v>0</v>
      </c>
    </row>
    <row r="470" spans="2:74" outlineLevel="1" x14ac:dyDescent="0.25">
      <c r="B470" s="20" t="s">
        <v>714</v>
      </c>
      <c r="C470" s="44"/>
      <c r="D470" s="25">
        <f t="array" ref="D470">SUM(IF(Period=$D$2,IF(Site=$A$382,IF(Provider=$B470,I))))</f>
        <v>154</v>
      </c>
      <c r="E470" s="26">
        <f t="array" ref="E470">SUM(IF(Period=$D$2,IF(Site=$A$382,IF(Provider=$B470,J))))</f>
        <v>1.025974025974026</v>
      </c>
      <c r="F470" s="26"/>
      <c r="G470" s="27">
        <f t="shared" si="252"/>
        <v>3.9768436949408507E-2</v>
      </c>
      <c r="H470" s="27">
        <f t="shared" si="240"/>
        <v>4.5761288267153243E-3</v>
      </c>
      <c r="I470" s="44"/>
      <c r="J470" s="25">
        <f t="array" ref="J470">SUM(IF(Period=$J$2,IF(Site=$A$382,IF(Provider=$B470,I))))</f>
        <v>206</v>
      </c>
      <c r="K470" s="26">
        <f t="array" ref="K470">SUM(IF(Period=$J$2,IF(Site=$A$382,IF(Provider=$B470,J))))</f>
        <v>3.79126213592233</v>
      </c>
      <c r="L470" s="26"/>
      <c r="M470" s="27">
        <f t="shared" si="253"/>
        <v>0.21269063180827885</v>
      </c>
      <c r="N470" s="27">
        <f t="shared" si="241"/>
        <v>2.4196796480465965E-2</v>
      </c>
      <c r="O470" s="44"/>
      <c r="P470" s="25">
        <f t="array" ref="P470">SUM(IF(Period=$P$2,IF(Site=$A$382,IF(Provider=$B470,I))))</f>
        <v>230</v>
      </c>
      <c r="Q470" s="26">
        <f t="array" ref="Q470">SUM(IF(Period=$P$2,IF(Site=$A$382,IF(Provider=$B470,J))))</f>
        <v>3.5739130434782607</v>
      </c>
      <c r="R470" s="26"/>
      <c r="S470" s="27">
        <f t="shared" si="254"/>
        <v>0.21256788207913108</v>
      </c>
      <c r="T470" s="27">
        <f t="shared" si="242"/>
        <v>2.3687395539162007E-2</v>
      </c>
      <c r="U470" s="44"/>
      <c r="V470" s="25">
        <f t="array" ref="V470">SUM(IF(Period=$V$2,IF(Site=$A$382,IF(Provider=$B470,I))))</f>
        <v>272</v>
      </c>
      <c r="W470" s="26">
        <f t="array" ref="W470">SUM(IF(Period=$V$2,IF(Site=$A$382,IF(Provider=$B470,J))))</f>
        <v>1.9338235294117647</v>
      </c>
      <c r="X470" s="26"/>
      <c r="Y470" s="27">
        <f t="shared" si="255"/>
        <v>0.13791295228106973</v>
      </c>
      <c r="Z470" s="27">
        <f t="shared" si="243"/>
        <v>1.5907578781830276E-2</v>
      </c>
      <c r="AA470" s="44"/>
      <c r="AB470" s="25">
        <f t="array" ref="AB470">SUM(IF(Period=$AB$2,IF(Site=$A$382,IF(Provider=$B470,I))))</f>
        <v>62</v>
      </c>
      <c r="AC470" s="26">
        <f t="array" ref="AC470">SUM(IF(Period=$AB$2,IF(Site=$A$382,IF(Provider=$B470,J))))</f>
        <v>0.532258064516129</v>
      </c>
      <c r="AD470" s="26"/>
      <c r="AE470" s="27">
        <f t="shared" si="256"/>
        <v>8.2893745290128114E-3</v>
      </c>
      <c r="AF470" s="27">
        <f t="shared" si="244"/>
        <v>9.9274991727084025E-4</v>
      </c>
      <c r="AG470" s="44"/>
      <c r="AH470" s="25">
        <f t="array" ref="AH470">SUM(IF(Period=$AH$2,IF(Site=$A$382,IF(Provider=$B470,I))))</f>
        <v>0</v>
      </c>
      <c r="AI470" s="26">
        <f t="array" ref="AI470">SUM(IF(Period=$AH$2,IF(Site=$A$382,IF(Provider=$B470,J))))</f>
        <v>0</v>
      </c>
      <c r="AJ470" s="26"/>
      <c r="AK470" s="27">
        <f t="shared" si="257"/>
        <v>0</v>
      </c>
      <c r="AL470" s="27">
        <f t="shared" si="245"/>
        <v>0</v>
      </c>
      <c r="AM470" s="44"/>
      <c r="AN470" s="25">
        <f t="array" ref="AN470">SUM(IF(Period=$AN$2,IF(Site=$A$382,IF(Provider=$B470,I))))</f>
        <v>123</v>
      </c>
      <c r="AO470" s="26">
        <f t="array" ref="AO470">SUM(IF(Period=$AN$2,IF(Site=$A$382,IF(Provider=$B470,J))))</f>
        <v>0.45528455284552799</v>
      </c>
      <c r="AP470" s="26"/>
      <c r="AQ470" s="27">
        <f t="shared" si="258"/>
        <v>1.4795244385733142E-2</v>
      </c>
      <c r="AR470" s="27">
        <f t="shared" si="246"/>
        <v>1.7908538535337363E-3</v>
      </c>
      <c r="AS470" s="44"/>
      <c r="AT470" s="25">
        <f t="array" ref="AT470">SUM(IF(Period=$AT$2,IF(Site=$A$382,IF(Provider=$B470,I))))</f>
        <v>103</v>
      </c>
      <c r="AU470" s="26">
        <f t="array" ref="AU470">SUM(IF(Period=$AT$2,IF(Site=$A$382,IF(Provider=$B470,J))))</f>
        <v>3.55339805825243</v>
      </c>
      <c r="AV470" s="26"/>
      <c r="AW470" s="27">
        <f t="shared" si="259"/>
        <v>9.598741148701817E-2</v>
      </c>
      <c r="AX470" s="27">
        <f t="shared" si="247"/>
        <v>1.153228093392571E-2</v>
      </c>
      <c r="AY470" s="44"/>
      <c r="AZ470" s="25">
        <f t="array" ref="AZ470">SUM(IF(Period=$AZ$2,IF(Site=$A$382,IF(Provider=$B470,I))))</f>
        <v>92</v>
      </c>
      <c r="BA470" s="26">
        <f t="array" ref="BA470">SUM(IF(Period=$AZ$2,IF(Site=$A$382,IF(Provider=$B470,J))))</f>
        <v>0.815217391304348</v>
      </c>
      <c r="BB470" s="26"/>
      <c r="BC470" s="27">
        <f t="shared" si="260"/>
        <v>2.0188425302826385E-2</v>
      </c>
      <c r="BD470" s="27">
        <f t="shared" si="248"/>
        <v>2.4438723972758977E-3</v>
      </c>
      <c r="BE470" s="44"/>
      <c r="BF470" s="25">
        <f t="array" ref="BF470">SUM(IF(Period=$BF$2,IF(Site=$A$382,IF(Provider=$B470,I))))</f>
        <v>63</v>
      </c>
      <c r="BG470" s="26">
        <f t="array" ref="BG470">SUM(IF(Period=$BF$2,IF(Site=$A$382,IF(Provider=$B470,J))))</f>
        <v>4.3015873015872996</v>
      </c>
      <c r="BH470" s="26"/>
      <c r="BI470" s="27">
        <f t="shared" si="261"/>
        <v>6.9683723322190763E-2</v>
      </c>
      <c r="BJ470" s="27">
        <f t="shared" si="249"/>
        <v>8.3854198898446648E-3</v>
      </c>
      <c r="BK470" s="44"/>
      <c r="BL470" s="25">
        <f t="array" ref="BL470">SUM(IF(Period=$BL$2,IF(Site=$A$382,IF(Provider=$B470,I))))</f>
        <v>29</v>
      </c>
      <c r="BM470" s="26">
        <f t="array" ref="BM470">SUM(IF(Period=$BL$2,IF(Site=$A$382,IF(Provider=$B470,J))))</f>
        <v>0.86206896551724099</v>
      </c>
      <c r="BN470" s="26"/>
      <c r="BO470" s="27">
        <f t="shared" si="262"/>
        <v>6.7531064289573168E-3</v>
      </c>
      <c r="BP470" s="27">
        <f t="shared" si="250"/>
        <v>7.772906756210549E-4</v>
      </c>
      <c r="BQ470" s="44"/>
      <c r="BR470" s="25">
        <f t="array" ref="BR470">SUM(IF(Period=$BR$2,IF(Site=$A$382,IF(Provider=$B470,I))))</f>
        <v>42</v>
      </c>
      <c r="BS470" s="26">
        <f t="array" ref="BS470">SUM(IF(Period=$BR$2,IF(Site=$A$382,IF(Provider=$B470,J))))</f>
        <v>2.61904761904762</v>
      </c>
      <c r="BT470" s="26"/>
      <c r="BU470" s="27">
        <f t="shared" si="263"/>
        <v>2.9162248144220585E-2</v>
      </c>
      <c r="BV470" s="27">
        <f t="shared" si="251"/>
        <v>3.2266580622451685E-3</v>
      </c>
    </row>
    <row r="471" spans="2:74" outlineLevel="1" x14ac:dyDescent="0.25">
      <c r="B471" s="20" t="s">
        <v>750</v>
      </c>
      <c r="C471" s="44"/>
      <c r="D471" s="25">
        <f t="array" ref="D471">SUM(IF(Period=$D$2,IF(Site=$A$382,IF(Provider=$B471,I))))</f>
        <v>1</v>
      </c>
      <c r="E471" s="26">
        <f t="array" ref="E471">SUM(IF(Period=$D$2,IF(Site=$A$382,IF(Provider=$B471,J))))</f>
        <v>2</v>
      </c>
      <c r="F471" s="26"/>
      <c r="G471" s="27">
        <f t="shared" si="252"/>
        <v>5.0339793606846216E-4</v>
      </c>
      <c r="H471" s="27">
        <f t="shared" si="240"/>
        <v>5.7925681350826886E-5</v>
      </c>
      <c r="I471" s="44"/>
      <c r="J471" s="25">
        <f t="array" ref="J471">SUM(IF(Period=$J$2,IF(Site=$A$382,IF(Provider=$B471,I))))</f>
        <v>0</v>
      </c>
      <c r="K471" s="26">
        <f t="array" ref="K471">SUM(IF(Period=$J$2,IF(Site=$A$382,IF(Provider=$B471,J))))</f>
        <v>0</v>
      </c>
      <c r="L471" s="26"/>
      <c r="M471" s="27">
        <f t="shared" si="253"/>
        <v>0</v>
      </c>
      <c r="N471" s="27">
        <f t="shared" si="241"/>
        <v>0</v>
      </c>
      <c r="O471" s="44"/>
      <c r="P471" s="25">
        <f t="array" ref="P471">SUM(IF(Period=$P$2,IF(Site=$A$382,IF(Provider=$B471,I))))</f>
        <v>0</v>
      </c>
      <c r="Q471" s="26">
        <f t="array" ref="Q471">SUM(IF(Period=$P$2,IF(Site=$A$382,IF(Provider=$B471,J))))</f>
        <v>0</v>
      </c>
      <c r="R471" s="26"/>
      <c r="S471" s="27">
        <f t="shared" si="254"/>
        <v>0</v>
      </c>
      <c r="T471" s="27">
        <f t="shared" si="242"/>
        <v>0</v>
      </c>
      <c r="U471" s="44"/>
      <c r="V471" s="25">
        <f t="array" ref="V471">SUM(IF(Period=$V$2,IF(Site=$A$382,IF(Provider=$B471,I))))</f>
        <v>0</v>
      </c>
      <c r="W471" s="26">
        <f t="array" ref="W471">SUM(IF(Period=$V$2,IF(Site=$A$382,IF(Provider=$B471,J))))</f>
        <v>0</v>
      </c>
      <c r="X471" s="26"/>
      <c r="Y471" s="27">
        <f t="shared" si="255"/>
        <v>0</v>
      </c>
      <c r="Z471" s="27">
        <f t="shared" si="243"/>
        <v>0</v>
      </c>
      <c r="AA471" s="44"/>
      <c r="AB471" s="25">
        <f t="array" ref="AB471">SUM(IF(Period=$AB$2,IF(Site=$A$382,IF(Provider=$B471,I))))</f>
        <v>0</v>
      </c>
      <c r="AC471" s="26">
        <f t="array" ref="AC471">SUM(IF(Period=$AB$2,IF(Site=$A$382,IF(Provider=$B471,J))))</f>
        <v>0</v>
      </c>
      <c r="AD471" s="26"/>
      <c r="AE471" s="27">
        <f t="shared" si="256"/>
        <v>0</v>
      </c>
      <c r="AF471" s="27">
        <f t="shared" si="244"/>
        <v>0</v>
      </c>
      <c r="AG471" s="44"/>
      <c r="AH471" s="25">
        <f t="array" ref="AH471">SUM(IF(Period=$AH$2,IF(Site=$A$382,IF(Provider=$B471,I))))</f>
        <v>0</v>
      </c>
      <c r="AI471" s="26">
        <f t="array" ref="AI471">SUM(IF(Period=$AH$2,IF(Site=$A$382,IF(Provider=$B471,J))))</f>
        <v>0</v>
      </c>
      <c r="AJ471" s="26"/>
      <c r="AK471" s="27">
        <f t="shared" si="257"/>
        <v>0</v>
      </c>
      <c r="AL471" s="27">
        <f t="shared" si="245"/>
        <v>0</v>
      </c>
      <c r="AM471" s="44"/>
      <c r="AN471" s="25">
        <f t="array" ref="AN471">SUM(IF(Period=$AN$2,IF(Site=$A$382,IF(Provider=$B471,I))))</f>
        <v>0</v>
      </c>
      <c r="AO471" s="26">
        <f t="array" ref="AO471">SUM(IF(Period=$AN$2,IF(Site=$A$382,IF(Provider=$B471,J))))</f>
        <v>0</v>
      </c>
      <c r="AP471" s="26"/>
      <c r="AQ471" s="27">
        <f t="shared" si="258"/>
        <v>0</v>
      </c>
      <c r="AR471" s="27">
        <f t="shared" si="246"/>
        <v>0</v>
      </c>
      <c r="AS471" s="44"/>
      <c r="AT471" s="25">
        <f t="array" ref="AT471">SUM(IF(Period=$AT$2,IF(Site=$A$382,IF(Provider=$B471,I))))</f>
        <v>0</v>
      </c>
      <c r="AU471" s="26">
        <f t="array" ref="AU471">SUM(IF(Period=$AT$2,IF(Site=$A$382,IF(Provider=$B471,J))))</f>
        <v>0</v>
      </c>
      <c r="AV471" s="26"/>
      <c r="AW471" s="27">
        <f t="shared" si="259"/>
        <v>0</v>
      </c>
      <c r="AX471" s="27">
        <f t="shared" si="247"/>
        <v>0</v>
      </c>
      <c r="AY471" s="44"/>
      <c r="AZ471" s="25">
        <f t="array" ref="AZ471">SUM(IF(Period=$AZ$2,IF(Site=$A$382,IF(Provider=$B471,I))))</f>
        <v>0</v>
      </c>
      <c r="BA471" s="26">
        <f t="array" ref="BA471">SUM(IF(Period=$AZ$2,IF(Site=$A$382,IF(Provider=$B471,J))))</f>
        <v>0</v>
      </c>
      <c r="BB471" s="26"/>
      <c r="BC471" s="27">
        <f t="shared" si="260"/>
        <v>0</v>
      </c>
      <c r="BD471" s="27">
        <f t="shared" si="248"/>
        <v>0</v>
      </c>
      <c r="BE471" s="44"/>
      <c r="BF471" s="25">
        <f t="array" ref="BF471">SUM(IF(Period=$BF$2,IF(Site=$A$382,IF(Provider=$B471,I))))</f>
        <v>0</v>
      </c>
      <c r="BG471" s="26">
        <f t="array" ref="BG471">SUM(IF(Period=$BF$2,IF(Site=$A$382,IF(Provider=$B471,J))))</f>
        <v>0</v>
      </c>
      <c r="BH471" s="26"/>
      <c r="BI471" s="27">
        <f t="shared" si="261"/>
        <v>0</v>
      </c>
      <c r="BJ471" s="27">
        <f t="shared" si="249"/>
        <v>0</v>
      </c>
      <c r="BK471" s="44"/>
      <c r="BL471" s="25">
        <f t="array" ref="BL471">SUM(IF(Period=$BL$2,IF(Site=$A$382,IF(Provider=$B471,I))))</f>
        <v>0</v>
      </c>
      <c r="BM471" s="26">
        <f t="array" ref="BM471">SUM(IF(Period=$BL$2,IF(Site=$A$382,IF(Provider=$B471,J))))</f>
        <v>0</v>
      </c>
      <c r="BN471" s="26"/>
      <c r="BO471" s="27">
        <f t="shared" si="262"/>
        <v>0</v>
      </c>
      <c r="BP471" s="27">
        <f t="shared" si="250"/>
        <v>0</v>
      </c>
      <c r="BQ471" s="44"/>
      <c r="BR471" s="25">
        <f t="array" ref="BR471">SUM(IF(Period=$BR$2,IF(Site=$A$382,IF(Provider=$B471,I))))</f>
        <v>0</v>
      </c>
      <c r="BS471" s="26">
        <f t="array" ref="BS471">SUM(IF(Period=$BR$2,IF(Site=$A$382,IF(Provider=$B471,J))))</f>
        <v>0</v>
      </c>
      <c r="BT471" s="26"/>
      <c r="BU471" s="27">
        <f t="shared" si="263"/>
        <v>0</v>
      </c>
      <c r="BV471" s="27">
        <f t="shared" si="251"/>
        <v>0</v>
      </c>
    </row>
    <row r="472" spans="2:74" outlineLevel="1" x14ac:dyDescent="0.25">
      <c r="B472" s="20" t="s">
        <v>997</v>
      </c>
      <c r="C472" s="44"/>
      <c r="D472" s="25">
        <f t="array" ref="D472">SUM(IF(Period=$D$2,IF(Site=$A$382,IF(Provider=$B472,I))))</f>
        <v>0</v>
      </c>
      <c r="E472" s="26">
        <f t="array" ref="E472">SUM(IF(Period=$D$2,IF(Site=$A$382,IF(Provider=$B472,J))))</f>
        <v>0</v>
      </c>
      <c r="F472" s="26"/>
      <c r="G472" s="27">
        <f t="shared" si="252"/>
        <v>0</v>
      </c>
      <c r="H472" s="27">
        <f t="shared" si="240"/>
        <v>0</v>
      </c>
      <c r="I472" s="44"/>
      <c r="J472" s="25">
        <f t="array" ref="J472">SUM(IF(Period=$J$2,IF(Site=$A$382,IF(Provider=$B472,I))))</f>
        <v>0</v>
      </c>
      <c r="K472" s="26">
        <f t="array" ref="K472">SUM(IF(Period=$J$2,IF(Site=$A$382,IF(Provider=$B472,J))))</f>
        <v>0</v>
      </c>
      <c r="L472" s="26"/>
      <c r="M472" s="27">
        <f t="shared" si="253"/>
        <v>0</v>
      </c>
      <c r="N472" s="27">
        <f t="shared" si="241"/>
        <v>0</v>
      </c>
      <c r="O472" s="44"/>
      <c r="P472" s="25">
        <f t="array" ref="P472">SUM(IF(Period=$P$2,IF(Site=$A$382,IF(Provider=$B472,I))))</f>
        <v>0</v>
      </c>
      <c r="Q472" s="26">
        <f t="array" ref="Q472">SUM(IF(Period=$P$2,IF(Site=$A$382,IF(Provider=$B472,J))))</f>
        <v>0</v>
      </c>
      <c r="R472" s="26"/>
      <c r="S472" s="27">
        <f t="shared" si="254"/>
        <v>0</v>
      </c>
      <c r="T472" s="27">
        <f t="shared" si="242"/>
        <v>0</v>
      </c>
      <c r="U472" s="44"/>
      <c r="V472" s="25">
        <f t="array" ref="V472">SUM(IF(Period=$V$2,IF(Site=$A$382,IF(Provider=$B472,I))))</f>
        <v>0</v>
      </c>
      <c r="W472" s="26">
        <f t="array" ref="W472">SUM(IF(Period=$V$2,IF(Site=$A$382,IF(Provider=$B472,J))))</f>
        <v>0</v>
      </c>
      <c r="X472" s="26"/>
      <c r="Y472" s="27">
        <f t="shared" si="255"/>
        <v>0</v>
      </c>
      <c r="Z472" s="27">
        <f t="shared" si="243"/>
        <v>0</v>
      </c>
      <c r="AA472" s="44"/>
      <c r="AB472" s="25">
        <f t="array" ref="AB472">SUM(IF(Period=$AB$2,IF(Site=$A$382,IF(Provider=$B472,I))))</f>
        <v>0</v>
      </c>
      <c r="AC472" s="26">
        <f t="array" ref="AC472">SUM(IF(Period=$AB$2,IF(Site=$A$382,IF(Provider=$B472,J))))</f>
        <v>0</v>
      </c>
      <c r="AD472" s="26"/>
      <c r="AE472" s="27">
        <f t="shared" si="256"/>
        <v>0</v>
      </c>
      <c r="AF472" s="27">
        <f t="shared" si="244"/>
        <v>0</v>
      </c>
      <c r="AG472" s="44"/>
      <c r="AH472" s="25">
        <f t="array" ref="AH472">SUM(IF(Period=$AH$2,IF(Site=$A$382,IF(Provider=$B472,I))))</f>
        <v>0</v>
      </c>
      <c r="AI472" s="26">
        <f t="array" ref="AI472">SUM(IF(Period=$AH$2,IF(Site=$A$382,IF(Provider=$B472,J))))</f>
        <v>0</v>
      </c>
      <c r="AJ472" s="26"/>
      <c r="AK472" s="27">
        <f t="shared" si="257"/>
        <v>0</v>
      </c>
      <c r="AL472" s="27">
        <f t="shared" si="245"/>
        <v>0</v>
      </c>
      <c r="AM472" s="44"/>
      <c r="AN472" s="25">
        <f t="array" ref="AN472">SUM(IF(Period=$AN$2,IF(Site=$A$382,IF(Provider=$B472,I))))</f>
        <v>0</v>
      </c>
      <c r="AO472" s="26">
        <f t="array" ref="AO472">SUM(IF(Period=$AN$2,IF(Site=$A$382,IF(Provider=$B472,J))))</f>
        <v>0</v>
      </c>
      <c r="AP472" s="26"/>
      <c r="AQ472" s="27">
        <f t="shared" si="258"/>
        <v>0</v>
      </c>
      <c r="AR472" s="27">
        <f t="shared" si="246"/>
        <v>0</v>
      </c>
      <c r="AS472" s="44"/>
      <c r="AT472" s="25">
        <f t="array" ref="AT472">SUM(IF(Period=$AT$2,IF(Site=$A$382,IF(Provider=$B472,I))))</f>
        <v>1</v>
      </c>
      <c r="AU472" s="26">
        <f t="array" ref="AU472">SUM(IF(Period=$AT$2,IF(Site=$A$382,IF(Provider=$B472,J))))</f>
        <v>1</v>
      </c>
      <c r="AV472" s="26"/>
      <c r="AW472" s="27">
        <f t="shared" si="259"/>
        <v>2.6226068712300026E-4</v>
      </c>
      <c r="AX472" s="27">
        <f t="shared" si="247"/>
        <v>3.1508964300343451E-5</v>
      </c>
      <c r="AY472" s="44"/>
      <c r="AZ472" s="25">
        <f t="array" ref="AZ472">SUM(IF(Period=$AZ$2,IF(Site=$A$382,IF(Provider=$B472,I))))</f>
        <v>0</v>
      </c>
      <c r="BA472" s="26">
        <f t="array" ref="BA472">SUM(IF(Period=$AZ$2,IF(Site=$A$382,IF(Provider=$B472,J))))</f>
        <v>0</v>
      </c>
      <c r="BB472" s="26"/>
      <c r="BC472" s="27">
        <f t="shared" si="260"/>
        <v>0</v>
      </c>
      <c r="BD472" s="27">
        <f t="shared" si="248"/>
        <v>0</v>
      </c>
      <c r="BE472" s="44"/>
      <c r="BF472" s="25">
        <f t="array" ref="BF472">SUM(IF(Period=$BF$2,IF(Site=$A$382,IF(Provider=$B472,I))))</f>
        <v>1</v>
      </c>
      <c r="BG472" s="26">
        <f t="array" ref="BG472">SUM(IF(Period=$BF$2,IF(Site=$A$382,IF(Provider=$B472,J))))</f>
        <v>0</v>
      </c>
      <c r="BH472" s="26"/>
      <c r="BI472" s="27">
        <f t="shared" si="261"/>
        <v>0</v>
      </c>
      <c r="BJ472" s="27">
        <f t="shared" si="249"/>
        <v>0</v>
      </c>
      <c r="BK472" s="44"/>
      <c r="BL472" s="25">
        <f t="array" ref="BL472">SUM(IF(Period=$BL$2,IF(Site=$A$382,IF(Provider=$B472,I))))</f>
        <v>0</v>
      </c>
      <c r="BM472" s="26">
        <f t="array" ref="BM472">SUM(IF(Period=$BL$2,IF(Site=$A$382,IF(Provider=$B472,J))))</f>
        <v>0</v>
      </c>
      <c r="BN472" s="26"/>
      <c r="BO472" s="27">
        <f t="shared" si="262"/>
        <v>0</v>
      </c>
      <c r="BP472" s="27">
        <f t="shared" si="250"/>
        <v>0</v>
      </c>
      <c r="BQ472" s="44"/>
      <c r="BR472" s="25">
        <f t="array" ref="BR472">SUM(IF(Period=$BR$2,IF(Site=$A$382,IF(Provider=$B472,I))))</f>
        <v>0</v>
      </c>
      <c r="BS472" s="26">
        <f t="array" ref="BS472">SUM(IF(Period=$BR$2,IF(Site=$A$382,IF(Provider=$B472,J))))</f>
        <v>0</v>
      </c>
      <c r="BT472" s="26"/>
      <c r="BU472" s="27">
        <f t="shared" si="263"/>
        <v>0</v>
      </c>
      <c r="BV472" s="27">
        <f t="shared" si="251"/>
        <v>0</v>
      </c>
    </row>
    <row r="473" spans="2:74" outlineLevel="1" x14ac:dyDescent="0.25">
      <c r="B473" s="20" t="s">
        <v>897</v>
      </c>
      <c r="C473" s="44"/>
      <c r="D473" s="25">
        <f t="array" ref="D473">SUM(IF(Period=$D$2,IF(Site=$A$382,IF(Provider=$B473,I))))</f>
        <v>0</v>
      </c>
      <c r="E473" s="26">
        <f t="array" ref="E473">SUM(IF(Period=$D$2,IF(Site=$A$382,IF(Provider=$B473,J))))</f>
        <v>0</v>
      </c>
      <c r="F473" s="26"/>
      <c r="G473" s="27">
        <f t="shared" si="252"/>
        <v>0</v>
      </c>
      <c r="H473" s="27">
        <f t="shared" si="240"/>
        <v>0</v>
      </c>
      <c r="I473" s="44"/>
      <c r="J473" s="25">
        <f t="array" ref="J473">SUM(IF(Period=$J$2,IF(Site=$A$382,IF(Provider=$B473,I))))</f>
        <v>0</v>
      </c>
      <c r="K473" s="26">
        <f t="array" ref="K473">SUM(IF(Period=$J$2,IF(Site=$A$382,IF(Provider=$B473,J))))</f>
        <v>0</v>
      </c>
      <c r="L473" s="26"/>
      <c r="M473" s="27">
        <f t="shared" si="253"/>
        <v>0</v>
      </c>
      <c r="N473" s="27">
        <f t="shared" si="241"/>
        <v>0</v>
      </c>
      <c r="O473" s="44"/>
      <c r="P473" s="25">
        <f t="array" ref="P473">SUM(IF(Period=$P$2,IF(Site=$A$382,IF(Provider=$B473,I))))</f>
        <v>0</v>
      </c>
      <c r="Q473" s="26">
        <f t="array" ref="Q473">SUM(IF(Period=$P$2,IF(Site=$A$382,IF(Provider=$B473,J))))</f>
        <v>0</v>
      </c>
      <c r="R473" s="26"/>
      <c r="S473" s="27">
        <f t="shared" si="254"/>
        <v>0</v>
      </c>
      <c r="T473" s="27">
        <f t="shared" si="242"/>
        <v>0</v>
      </c>
      <c r="U473" s="44"/>
      <c r="V473" s="25">
        <f t="array" ref="V473">SUM(IF(Period=$V$2,IF(Site=$A$382,IF(Provider=$B473,I))))</f>
        <v>0</v>
      </c>
      <c r="W473" s="26">
        <f t="array" ref="W473">SUM(IF(Period=$V$2,IF(Site=$A$382,IF(Provider=$B473,J))))</f>
        <v>0</v>
      </c>
      <c r="X473" s="26"/>
      <c r="Y473" s="27">
        <f t="shared" si="255"/>
        <v>0</v>
      </c>
      <c r="Z473" s="27">
        <f t="shared" si="243"/>
        <v>0</v>
      </c>
      <c r="AA473" s="44"/>
      <c r="AB473" s="25">
        <f t="array" ref="AB473">SUM(IF(Period=$AB$2,IF(Site=$A$382,IF(Provider=$B473,I))))</f>
        <v>83</v>
      </c>
      <c r="AC473" s="26">
        <f t="array" ref="AC473">SUM(IF(Period=$AB$2,IF(Site=$A$382,IF(Provider=$B473,J))))</f>
        <v>4.4939759036144578</v>
      </c>
      <c r="AD473" s="26"/>
      <c r="AE473" s="27">
        <f t="shared" si="256"/>
        <v>9.3695051494599335E-2</v>
      </c>
      <c r="AF473" s="27">
        <f t="shared" si="244"/>
        <v>1.1221082398243133E-2</v>
      </c>
      <c r="AG473" s="44"/>
      <c r="AH473" s="25">
        <f t="array" ref="AH473">SUM(IF(Period=$AH$2,IF(Site=$A$382,IF(Provider=$B473,I))))</f>
        <v>72</v>
      </c>
      <c r="AI473" s="26">
        <f t="array" ref="AI473">SUM(IF(Period=$AH$2,IF(Site=$A$382,IF(Provider=$B473,J))))</f>
        <v>3.1388888888888902</v>
      </c>
      <c r="AJ473" s="26"/>
      <c r="AK473" s="27">
        <f t="shared" si="257"/>
        <v>6.2638580931263885E-2</v>
      </c>
      <c r="AL473" s="27">
        <f t="shared" si="245"/>
        <v>7.6959749370019781E-3</v>
      </c>
      <c r="AM473" s="44"/>
      <c r="AN473" s="25">
        <f t="array" ref="AN473">SUM(IF(Period=$AN$2,IF(Site=$A$382,IF(Provider=$B473,I))))</f>
        <v>83</v>
      </c>
      <c r="AO473" s="26">
        <f t="array" ref="AO473">SUM(IF(Period=$AN$2,IF(Site=$A$382,IF(Provider=$B473,J))))</f>
        <v>2.98795180722892</v>
      </c>
      <c r="AP473" s="26"/>
      <c r="AQ473" s="27">
        <f t="shared" si="258"/>
        <v>6.5521796565389784E-2</v>
      </c>
      <c r="AR473" s="27">
        <f t="shared" si="246"/>
        <v>7.9309242085065668E-3</v>
      </c>
      <c r="AS473" s="44"/>
      <c r="AT473" s="25">
        <f t="array" ref="AT473">SUM(IF(Period=$AT$2,IF(Site=$A$382,IF(Provider=$B473,I))))</f>
        <v>108</v>
      </c>
      <c r="AU473" s="26">
        <f t="array" ref="AU473">SUM(IF(Period=$AT$2,IF(Site=$A$382,IF(Provider=$B473,J))))</f>
        <v>3.6481481481481501</v>
      </c>
      <c r="AV473" s="26"/>
      <c r="AW473" s="27">
        <f t="shared" si="259"/>
        <v>0.10333071072646216</v>
      </c>
      <c r="AX473" s="27">
        <f t="shared" si="247"/>
        <v>1.2414531934335324E-2</v>
      </c>
      <c r="AY473" s="44"/>
      <c r="AZ473" s="25">
        <f t="array" ref="AZ473">SUM(IF(Period=$AZ$2,IF(Site=$A$382,IF(Provider=$B473,I))))</f>
        <v>123</v>
      </c>
      <c r="BA473" s="26">
        <f t="array" ref="BA473">SUM(IF(Period=$AZ$2,IF(Site=$A$382,IF(Provider=$B473,J))))</f>
        <v>5.3902439024390203</v>
      </c>
      <c r="BB473" s="26"/>
      <c r="BC473" s="27">
        <f t="shared" si="260"/>
        <v>0.17846567967698507</v>
      </c>
      <c r="BD473" s="27">
        <f t="shared" si="248"/>
        <v>2.1603831991918912E-2</v>
      </c>
      <c r="BE473" s="44"/>
      <c r="BF473" s="25">
        <f t="array" ref="BF473">SUM(IF(Period=$BF$2,IF(Site=$A$382,IF(Provider=$B473,I))))</f>
        <v>75</v>
      </c>
      <c r="BG473" s="26">
        <f t="array" ref="BG473">SUM(IF(Period=$BF$2,IF(Site=$A$382,IF(Provider=$B473,J))))</f>
        <v>5.4266666666666703</v>
      </c>
      <c r="BH473" s="26"/>
      <c r="BI473" s="27">
        <f t="shared" si="261"/>
        <v>0.10465415273849325</v>
      </c>
      <c r="BJ473" s="27">
        <f t="shared" si="249"/>
        <v>1.2593601089176319E-2</v>
      </c>
      <c r="BK473" s="44"/>
      <c r="BL473" s="25">
        <f t="array" ref="BL473">SUM(IF(Period=$BL$2,IF(Site=$A$382,IF(Provider=$B473,I))))</f>
        <v>0</v>
      </c>
      <c r="BM473" s="26">
        <f t="array" ref="BM473">SUM(IF(Period=$BL$2,IF(Site=$A$382,IF(Provider=$B473,J))))</f>
        <v>0</v>
      </c>
      <c r="BN473" s="26"/>
      <c r="BO473" s="27">
        <f t="shared" si="262"/>
        <v>0</v>
      </c>
      <c r="BP473" s="27">
        <f t="shared" si="250"/>
        <v>0</v>
      </c>
      <c r="BQ473" s="44"/>
      <c r="BR473" s="25">
        <f t="array" ref="BR473">SUM(IF(Period=$BR$2,IF(Site=$A$382,IF(Provider=$B473,I))))</f>
        <v>0</v>
      </c>
      <c r="BS473" s="26">
        <f t="array" ref="BS473">SUM(IF(Period=$BR$2,IF(Site=$A$382,IF(Provider=$B473,J))))</f>
        <v>0</v>
      </c>
      <c r="BT473" s="26"/>
      <c r="BU473" s="27">
        <f t="shared" si="263"/>
        <v>0</v>
      </c>
      <c r="BV473" s="27">
        <f t="shared" si="251"/>
        <v>0</v>
      </c>
    </row>
    <row r="474" spans="2:74" outlineLevel="1" x14ac:dyDescent="0.25">
      <c r="B474" s="20" t="s">
        <v>723</v>
      </c>
      <c r="C474" s="44"/>
      <c r="D474" s="25">
        <f t="array" ref="D474">SUM(IF(Period=$D$2,IF(Site=$A$382,IF(Provider=$B474,I))))</f>
        <v>93</v>
      </c>
      <c r="E474" s="26">
        <f t="array" ref="E474">SUM(IF(Period=$D$2,IF(Site=$A$382,IF(Provider=$B474,J))))</f>
        <v>3.6129032258064515</v>
      </c>
      <c r="F474" s="26"/>
      <c r="G474" s="27">
        <f t="shared" si="252"/>
        <v>8.457085325950163E-2</v>
      </c>
      <c r="H474" s="27">
        <f t="shared" si="240"/>
        <v>9.7315144669389182E-3</v>
      </c>
      <c r="I474" s="44"/>
      <c r="J474" s="25">
        <f t="array" ref="J474">SUM(IF(Period=$J$2,IF(Site=$A$382,IF(Provider=$B474,I))))</f>
        <v>103</v>
      </c>
      <c r="K474" s="26">
        <f t="array" ref="K474">SUM(IF(Period=$J$2,IF(Site=$A$382,IF(Provider=$B474,J))))</f>
        <v>5.2718446601941746</v>
      </c>
      <c r="L474" s="26"/>
      <c r="M474" s="27">
        <f t="shared" si="253"/>
        <v>0.14787581699346405</v>
      </c>
      <c r="N474" s="27">
        <f t="shared" si="241"/>
        <v>1.6823124825727297E-2</v>
      </c>
      <c r="O474" s="44"/>
      <c r="P474" s="25">
        <f t="array" ref="P474">SUM(IF(Period=$P$2,IF(Site=$A$382,IF(Provider=$B474,I))))</f>
        <v>220</v>
      </c>
      <c r="Q474" s="26">
        <f t="array" ref="Q474">SUM(IF(Period=$P$2,IF(Site=$A$382,IF(Provider=$B474,J))))</f>
        <v>4.6363636363636367</v>
      </c>
      <c r="R474" s="26"/>
      <c r="S474" s="27">
        <f t="shared" si="254"/>
        <v>0.26377036462373937</v>
      </c>
      <c r="T474" s="27">
        <f t="shared" si="242"/>
        <v>2.9393118552244829E-2</v>
      </c>
      <c r="U474" s="44"/>
      <c r="V474" s="25">
        <f t="array" ref="V474">SUM(IF(Period=$V$2,IF(Site=$A$382,IF(Provider=$B474,I))))</f>
        <v>138</v>
      </c>
      <c r="W474" s="26">
        <f t="array" ref="W474">SUM(IF(Period=$V$2,IF(Site=$A$382,IF(Provider=$B474,J))))</f>
        <v>4.5</v>
      </c>
      <c r="X474" s="26"/>
      <c r="Y474" s="27">
        <f t="shared" si="255"/>
        <v>0.16282118510749868</v>
      </c>
      <c r="Z474" s="27">
        <f t="shared" si="243"/>
        <v>1.8780620577027764E-2</v>
      </c>
      <c r="AA474" s="44"/>
      <c r="AB474" s="25">
        <f t="array" ref="AB474">SUM(IF(Period=$AB$2,IF(Site=$A$382,IF(Provider=$B474,I))))</f>
        <v>173</v>
      </c>
      <c r="AC474" s="26">
        <f t="array" ref="AC474">SUM(IF(Period=$AB$2,IF(Site=$A$382,IF(Provider=$B474,J))))</f>
        <v>5.4624277456647397</v>
      </c>
      <c r="AD474" s="26"/>
      <c r="AE474" s="27">
        <f t="shared" si="256"/>
        <v>0.23737754333082139</v>
      </c>
      <c r="AF474" s="27">
        <f t="shared" si="244"/>
        <v>2.8428747630937695E-2</v>
      </c>
      <c r="AG474" s="44"/>
      <c r="AH474" s="25">
        <f t="array" ref="AH474">SUM(IF(Period=$AH$2,IF(Site=$A$382,IF(Provider=$B474,I))))</f>
        <v>212</v>
      </c>
      <c r="AI474" s="26">
        <f t="array" ref="AI474">SUM(IF(Period=$AH$2,IF(Site=$A$382,IF(Provider=$B474,J))))</f>
        <v>3.1226415094339601</v>
      </c>
      <c r="AJ474" s="26"/>
      <c r="AK474" s="27">
        <f t="shared" si="257"/>
        <v>0.183481152993348</v>
      </c>
      <c r="AL474" s="27">
        <f t="shared" si="245"/>
        <v>2.2543077027855327E-2</v>
      </c>
      <c r="AM474" s="44"/>
      <c r="AN474" s="25">
        <f t="array" ref="AN474">SUM(IF(Period=$AN$2,IF(Site=$A$382,IF(Provider=$B474,I))))</f>
        <v>196</v>
      </c>
      <c r="AO474" s="26">
        <f t="array" ref="AO474">SUM(IF(Period=$AN$2,IF(Site=$A$382,IF(Provider=$B474,J))))</f>
        <v>2.77551020408163</v>
      </c>
      <c r="AP474" s="26"/>
      <c r="AQ474" s="27">
        <f t="shared" si="258"/>
        <v>0.14372523117569339</v>
      </c>
      <c r="AR474" s="27">
        <f t="shared" si="246"/>
        <v>1.7396866005756299E-2</v>
      </c>
      <c r="AS474" s="44"/>
      <c r="AT474" s="25">
        <f t="array" ref="AT474">SUM(IF(Period=$AT$2,IF(Site=$A$382,IF(Provider=$B474,I))))</f>
        <v>184</v>
      </c>
      <c r="AU474" s="26">
        <f t="array" ref="AU474">SUM(IF(Period=$AT$2,IF(Site=$A$382,IF(Provider=$B474,J))))</f>
        <v>3.35869565217391</v>
      </c>
      <c r="AV474" s="26"/>
      <c r="AW474" s="27">
        <f t="shared" si="259"/>
        <v>0.16207710464201402</v>
      </c>
      <c r="AX474" s="27">
        <f t="shared" si="247"/>
        <v>1.9472539937612235E-2</v>
      </c>
      <c r="AY474" s="44"/>
      <c r="AZ474" s="25">
        <f t="array" ref="AZ474">SUM(IF(Period=$AZ$2,IF(Site=$A$382,IF(Provider=$B474,I))))</f>
        <v>264</v>
      </c>
      <c r="BA474" s="26">
        <f t="array" ref="BA474">SUM(IF(Period=$AZ$2,IF(Site=$A$382,IF(Provider=$B474,J))))</f>
        <v>3.8712121212121202</v>
      </c>
      <c r="BB474" s="26"/>
      <c r="BC474" s="27">
        <f t="shared" si="260"/>
        <v>0.27510094212651409</v>
      </c>
      <c r="BD474" s="27">
        <f t="shared" si="248"/>
        <v>3.3301834533546217E-2</v>
      </c>
      <c r="BE474" s="44"/>
      <c r="BF474" s="25">
        <f t="array" ref="BF474">SUM(IF(Period=$BF$2,IF(Site=$A$382,IF(Provider=$B474,I))))</f>
        <v>211</v>
      </c>
      <c r="BG474" s="26">
        <f t="array" ref="BG474">SUM(IF(Period=$BF$2,IF(Site=$A$382,IF(Provider=$B474,J))))</f>
        <v>3.75829383886256</v>
      </c>
      <c r="BH474" s="26"/>
      <c r="BI474" s="27">
        <f t="shared" si="261"/>
        <v>0.20390845975829264</v>
      </c>
      <c r="BJ474" s="27">
        <f t="shared" si="249"/>
        <v>2.4537409493161709E-2</v>
      </c>
      <c r="BK474" s="44"/>
      <c r="BL474" s="25">
        <f t="array" ref="BL474">SUM(IF(Period=$BL$2,IF(Site=$A$382,IF(Provider=$B474,I))))</f>
        <v>193</v>
      </c>
      <c r="BM474" s="26">
        <f t="array" ref="BM474">SUM(IF(Period=$BL$2,IF(Site=$A$382,IF(Provider=$B474,J))))</f>
        <v>4.7253886010362702</v>
      </c>
      <c r="BN474" s="26"/>
      <c r="BO474" s="27">
        <f t="shared" si="262"/>
        <v>0.24635332252836309</v>
      </c>
      <c r="BP474" s="27">
        <f t="shared" si="250"/>
        <v>2.83555638466561E-2</v>
      </c>
      <c r="BQ474" s="44"/>
      <c r="BR474" s="25">
        <f t="array" ref="BR474">SUM(IF(Period=$BR$2,IF(Site=$A$382,IF(Provider=$B474,I))))</f>
        <v>181</v>
      </c>
      <c r="BS474" s="26">
        <f t="array" ref="BS474">SUM(IF(Period=$BR$2,IF(Site=$A$382,IF(Provider=$B474,J))))</f>
        <v>4.7679558011049696</v>
      </c>
      <c r="BT474" s="26"/>
      <c r="BU474" s="27">
        <f t="shared" si="263"/>
        <v>0.22879109225874855</v>
      </c>
      <c r="BV474" s="27">
        <f t="shared" si="251"/>
        <v>2.5314599161068891E-2</v>
      </c>
    </row>
    <row r="475" spans="2:74" outlineLevel="1" x14ac:dyDescent="0.25">
      <c r="B475" s="20" t="s">
        <v>1053</v>
      </c>
      <c r="C475" s="44"/>
      <c r="D475" s="25">
        <f t="array" ref="D475">SUM(IF(Period=$D$2,IF(Site=$A$382,IF(Provider=$B475,I))))</f>
        <v>0</v>
      </c>
      <c r="E475" s="26">
        <f t="array" ref="E475">SUM(IF(Period=$D$2,IF(Site=$A$382,IF(Provider=$B475,J))))</f>
        <v>0</v>
      </c>
      <c r="F475" s="26"/>
      <c r="G475" s="27">
        <f t="shared" si="252"/>
        <v>0</v>
      </c>
      <c r="H475" s="27">
        <f t="shared" si="240"/>
        <v>0</v>
      </c>
      <c r="I475" s="44"/>
      <c r="J475" s="25">
        <f t="array" ref="J475">SUM(IF(Period=$J$2,IF(Site=$A$382,IF(Provider=$B475,I))))</f>
        <v>0</v>
      </c>
      <c r="K475" s="26">
        <f t="array" ref="K475">SUM(IF(Period=$J$2,IF(Site=$A$382,IF(Provider=$B475,J))))</f>
        <v>0</v>
      </c>
      <c r="L475" s="26"/>
      <c r="M475" s="27">
        <f t="shared" si="253"/>
        <v>0</v>
      </c>
      <c r="N475" s="27">
        <f t="shared" si="241"/>
        <v>0</v>
      </c>
      <c r="O475" s="44"/>
      <c r="P475" s="25">
        <f t="array" ref="P475">SUM(IF(Period=$P$2,IF(Site=$A$382,IF(Provider=$B475,I))))</f>
        <v>0</v>
      </c>
      <c r="Q475" s="26">
        <f t="array" ref="Q475">SUM(IF(Period=$P$2,IF(Site=$A$382,IF(Provider=$B475,J))))</f>
        <v>0</v>
      </c>
      <c r="R475" s="26"/>
      <c r="S475" s="27">
        <f t="shared" si="254"/>
        <v>0</v>
      </c>
      <c r="T475" s="27">
        <f t="shared" si="242"/>
        <v>0</v>
      </c>
      <c r="U475" s="44"/>
      <c r="V475" s="25">
        <f t="array" ref="V475">SUM(IF(Period=$V$2,IF(Site=$A$382,IF(Provider=$B475,I))))</f>
        <v>0</v>
      </c>
      <c r="W475" s="26">
        <f t="array" ref="W475">SUM(IF(Period=$V$2,IF(Site=$A$382,IF(Provider=$B475,J))))</f>
        <v>0</v>
      </c>
      <c r="X475" s="26"/>
      <c r="Y475" s="27">
        <f t="shared" si="255"/>
        <v>0</v>
      </c>
      <c r="Z475" s="27">
        <f t="shared" si="243"/>
        <v>0</v>
      </c>
      <c r="AA475" s="44"/>
      <c r="AB475" s="25">
        <f t="array" ref="AB475">SUM(IF(Period=$AB$2,IF(Site=$A$382,IF(Provider=$B475,I))))</f>
        <v>0</v>
      </c>
      <c r="AC475" s="26">
        <f t="array" ref="AC475">SUM(IF(Period=$AB$2,IF(Site=$A$382,IF(Provider=$B475,J))))</f>
        <v>0</v>
      </c>
      <c r="AD475" s="26"/>
      <c r="AE475" s="27">
        <f t="shared" si="256"/>
        <v>0</v>
      </c>
      <c r="AF475" s="27">
        <f t="shared" si="244"/>
        <v>0</v>
      </c>
      <c r="AG475" s="44"/>
      <c r="AH475" s="25">
        <f t="array" ref="AH475">SUM(IF(Period=$AH$2,IF(Site=$A$382,IF(Provider=$B475,I))))</f>
        <v>0</v>
      </c>
      <c r="AI475" s="26">
        <f t="array" ref="AI475">SUM(IF(Period=$AH$2,IF(Site=$A$382,IF(Provider=$B475,J))))</f>
        <v>0</v>
      </c>
      <c r="AJ475" s="26"/>
      <c r="AK475" s="27">
        <f t="shared" si="257"/>
        <v>0</v>
      </c>
      <c r="AL475" s="27">
        <f t="shared" si="245"/>
        <v>0</v>
      </c>
      <c r="AM475" s="44"/>
      <c r="AN475" s="25">
        <f t="array" ref="AN475">SUM(IF(Period=$AN$2,IF(Site=$A$382,IF(Provider=$B475,I))))</f>
        <v>0</v>
      </c>
      <c r="AO475" s="26">
        <f t="array" ref="AO475">SUM(IF(Period=$AN$2,IF(Site=$A$382,IF(Provider=$B475,J))))</f>
        <v>0</v>
      </c>
      <c r="AP475" s="26"/>
      <c r="AQ475" s="27">
        <f t="shared" si="258"/>
        <v>0</v>
      </c>
      <c r="AR475" s="27">
        <f t="shared" si="246"/>
        <v>0</v>
      </c>
      <c r="AS475" s="44"/>
      <c r="AT475" s="25">
        <f t="array" ref="AT475">SUM(IF(Period=$AT$2,IF(Site=$A$382,IF(Provider=$B475,I))))</f>
        <v>0</v>
      </c>
      <c r="AU475" s="26">
        <f t="array" ref="AU475">SUM(IF(Period=$AT$2,IF(Site=$A$382,IF(Provider=$B475,J))))</f>
        <v>0</v>
      </c>
      <c r="AV475" s="26"/>
      <c r="AW475" s="27">
        <f t="shared" si="259"/>
        <v>0</v>
      </c>
      <c r="AX475" s="27">
        <f t="shared" si="247"/>
        <v>0</v>
      </c>
      <c r="AY475" s="44"/>
      <c r="AZ475" s="25">
        <f t="array" ref="AZ475">SUM(IF(Period=$AZ$2,IF(Site=$A$382,IF(Provider=$B475,I))))</f>
        <v>0</v>
      </c>
      <c r="BA475" s="26">
        <f t="array" ref="BA475">SUM(IF(Period=$AZ$2,IF(Site=$A$382,IF(Provider=$B475,J))))</f>
        <v>0</v>
      </c>
      <c r="BB475" s="26"/>
      <c r="BC475" s="27">
        <f t="shared" si="260"/>
        <v>0</v>
      </c>
      <c r="BD475" s="27">
        <f t="shared" si="248"/>
        <v>0</v>
      </c>
      <c r="BE475" s="44"/>
      <c r="BF475" s="25">
        <f t="array" ref="BF475">SUM(IF(Period=$BF$2,IF(Site=$A$382,IF(Provider=$B475,I))))</f>
        <v>0</v>
      </c>
      <c r="BG475" s="26">
        <f t="array" ref="BG475">SUM(IF(Period=$BF$2,IF(Site=$A$382,IF(Provider=$B475,J))))</f>
        <v>0</v>
      </c>
      <c r="BH475" s="26"/>
      <c r="BI475" s="27">
        <f t="shared" si="261"/>
        <v>0</v>
      </c>
      <c r="BJ475" s="27">
        <f t="shared" si="249"/>
        <v>0</v>
      </c>
      <c r="BK475" s="44"/>
      <c r="BL475" s="25">
        <f t="array" ref="BL475">SUM(IF(Period=$BL$2,IF(Site=$A$382,IF(Provider=$B475,I))))</f>
        <v>1</v>
      </c>
      <c r="BM475" s="26">
        <f t="array" ref="BM475">SUM(IF(Period=$BL$2,IF(Site=$A$382,IF(Provider=$B475,J))))</f>
        <v>1</v>
      </c>
      <c r="BN475" s="26"/>
      <c r="BO475" s="27">
        <f t="shared" si="262"/>
        <v>2.7012425715829282E-4</v>
      </c>
      <c r="BP475" s="27">
        <f t="shared" si="250"/>
        <v>3.1091627024842209E-5</v>
      </c>
      <c r="BQ475" s="44"/>
      <c r="BR475" s="25">
        <f t="array" ref="BR475">SUM(IF(Period=$BR$2,IF(Site=$A$382,IF(Provider=$B475,I))))</f>
        <v>0</v>
      </c>
      <c r="BS475" s="26">
        <f t="array" ref="BS475">SUM(IF(Period=$BR$2,IF(Site=$A$382,IF(Provider=$B475,J))))</f>
        <v>0</v>
      </c>
      <c r="BT475" s="26"/>
      <c r="BU475" s="27">
        <f t="shared" si="263"/>
        <v>0</v>
      </c>
      <c r="BV475" s="27">
        <f t="shared" si="251"/>
        <v>0</v>
      </c>
    </row>
    <row r="476" spans="2:74" outlineLevel="1" x14ac:dyDescent="0.25">
      <c r="B476" s="20" t="s">
        <v>795</v>
      </c>
      <c r="C476" s="44"/>
      <c r="D476" s="25">
        <f t="array" ref="D476">SUM(IF(Period=$D$2,IF(Site=$A$382,IF(Provider=$B476,I))))</f>
        <v>0</v>
      </c>
      <c r="E476" s="26">
        <f t="array" ref="E476">SUM(IF(Period=$D$2,IF(Site=$A$382,IF(Provider=$B476,J))))</f>
        <v>0</v>
      </c>
      <c r="F476" s="26"/>
      <c r="G476" s="27">
        <f t="shared" si="252"/>
        <v>0</v>
      </c>
      <c r="H476" s="27">
        <f t="shared" si="240"/>
        <v>0</v>
      </c>
      <c r="I476" s="44"/>
      <c r="J476" s="25">
        <f t="array" ref="J476">SUM(IF(Period=$J$2,IF(Site=$A$382,IF(Provider=$B476,I))))</f>
        <v>59</v>
      </c>
      <c r="K476" s="26">
        <f t="array" ref="K476">SUM(IF(Period=$J$2,IF(Site=$A$382,IF(Provider=$B476,J))))</f>
        <v>5.6440677966101696</v>
      </c>
      <c r="L476" s="26"/>
      <c r="M476" s="27">
        <f t="shared" si="253"/>
        <v>9.0686274509803932E-2</v>
      </c>
      <c r="N476" s="27">
        <f t="shared" si="241"/>
        <v>1.0316943953899062E-2</v>
      </c>
      <c r="O476" s="44"/>
      <c r="P476" s="25">
        <f t="array" ref="P476">SUM(IF(Period=$P$2,IF(Site=$A$382,IF(Provider=$B476,I))))</f>
        <v>53</v>
      </c>
      <c r="Q476" s="26">
        <f t="array" ref="Q476">SUM(IF(Period=$P$2,IF(Site=$A$382,IF(Provider=$B476,J))))</f>
        <v>6.132075471698113</v>
      </c>
      <c r="R476" s="26"/>
      <c r="S476" s="27">
        <f t="shared" si="254"/>
        <v>8.4044478924230656E-2</v>
      </c>
      <c r="T476" s="27">
        <f t="shared" si="242"/>
        <v>9.3654544406662436E-3</v>
      </c>
      <c r="U476" s="44"/>
      <c r="V476" s="25">
        <f t="array" ref="V476">SUM(IF(Period=$V$2,IF(Site=$A$382,IF(Provider=$B476,I))))</f>
        <v>0</v>
      </c>
      <c r="W476" s="26">
        <f t="array" ref="W476">SUM(IF(Period=$V$2,IF(Site=$A$382,IF(Provider=$B476,J))))</f>
        <v>0</v>
      </c>
      <c r="X476" s="26"/>
      <c r="Y476" s="27">
        <f t="shared" si="255"/>
        <v>0</v>
      </c>
      <c r="Z476" s="27">
        <f t="shared" si="243"/>
        <v>0</v>
      </c>
      <c r="AA476" s="44"/>
      <c r="AB476" s="25">
        <f t="array" ref="AB476">SUM(IF(Period=$AB$2,IF(Site=$A$382,IF(Provider=$B476,I))))</f>
        <v>0</v>
      </c>
      <c r="AC476" s="26">
        <f t="array" ref="AC476">SUM(IF(Period=$AB$2,IF(Site=$A$382,IF(Provider=$B476,J))))</f>
        <v>0</v>
      </c>
      <c r="AD476" s="26"/>
      <c r="AE476" s="27">
        <f t="shared" si="256"/>
        <v>0</v>
      </c>
      <c r="AF476" s="27">
        <f t="shared" si="244"/>
        <v>0</v>
      </c>
      <c r="AG476" s="44"/>
      <c r="AH476" s="25">
        <f t="array" ref="AH476">SUM(IF(Period=$AH$2,IF(Site=$A$382,IF(Provider=$B476,I))))</f>
        <v>0</v>
      </c>
      <c r="AI476" s="26">
        <f t="array" ref="AI476">SUM(IF(Period=$AH$2,IF(Site=$A$382,IF(Provider=$B476,J))))</f>
        <v>0</v>
      </c>
      <c r="AJ476" s="26"/>
      <c r="AK476" s="27">
        <f t="shared" si="257"/>
        <v>0</v>
      </c>
      <c r="AL476" s="27">
        <f t="shared" si="245"/>
        <v>0</v>
      </c>
      <c r="AM476" s="44"/>
      <c r="AN476" s="25">
        <f t="array" ref="AN476">SUM(IF(Period=$AN$2,IF(Site=$A$382,IF(Provider=$B476,I))))</f>
        <v>0</v>
      </c>
      <c r="AO476" s="26">
        <f t="array" ref="AO476">SUM(IF(Period=$AN$2,IF(Site=$A$382,IF(Provider=$B476,J))))</f>
        <v>0</v>
      </c>
      <c r="AP476" s="26"/>
      <c r="AQ476" s="27">
        <f t="shared" si="258"/>
        <v>0</v>
      </c>
      <c r="AR476" s="27">
        <f t="shared" si="246"/>
        <v>0</v>
      </c>
      <c r="AS476" s="44"/>
      <c r="AT476" s="25">
        <f t="array" ref="AT476">SUM(IF(Period=$AT$2,IF(Site=$A$382,IF(Provider=$B476,I))))</f>
        <v>0</v>
      </c>
      <c r="AU476" s="26">
        <f t="array" ref="AU476">SUM(IF(Period=$AT$2,IF(Site=$A$382,IF(Provider=$B476,J))))</f>
        <v>0</v>
      </c>
      <c r="AV476" s="26"/>
      <c r="AW476" s="27">
        <f t="shared" si="259"/>
        <v>0</v>
      </c>
      <c r="AX476" s="27">
        <f t="shared" si="247"/>
        <v>0</v>
      </c>
      <c r="AY476" s="44"/>
      <c r="AZ476" s="25">
        <f t="array" ref="AZ476">SUM(IF(Period=$AZ$2,IF(Site=$A$382,IF(Provider=$B476,I))))</f>
        <v>0</v>
      </c>
      <c r="BA476" s="26">
        <f t="array" ref="BA476">SUM(IF(Period=$AZ$2,IF(Site=$A$382,IF(Provider=$B476,J))))</f>
        <v>0</v>
      </c>
      <c r="BB476" s="26"/>
      <c r="BC476" s="27">
        <f t="shared" si="260"/>
        <v>0</v>
      </c>
      <c r="BD476" s="27">
        <f t="shared" si="248"/>
        <v>0</v>
      </c>
      <c r="BE476" s="44"/>
      <c r="BF476" s="25">
        <f t="array" ref="BF476">SUM(IF(Period=$BF$2,IF(Site=$A$382,IF(Provider=$B476,I))))</f>
        <v>0</v>
      </c>
      <c r="BG476" s="26">
        <f t="array" ref="BG476">SUM(IF(Period=$BF$2,IF(Site=$A$382,IF(Provider=$B476,J))))</f>
        <v>0</v>
      </c>
      <c r="BH476" s="26"/>
      <c r="BI476" s="27">
        <f t="shared" si="261"/>
        <v>0</v>
      </c>
      <c r="BJ476" s="27">
        <f t="shared" si="249"/>
        <v>0</v>
      </c>
      <c r="BK476" s="44"/>
      <c r="BL476" s="25">
        <f t="array" ref="BL476">SUM(IF(Period=$BL$2,IF(Site=$A$382,IF(Provider=$B476,I))))</f>
        <v>0</v>
      </c>
      <c r="BM476" s="26">
        <f t="array" ref="BM476">SUM(IF(Period=$BL$2,IF(Site=$A$382,IF(Provider=$B476,J))))</f>
        <v>0</v>
      </c>
      <c r="BN476" s="26"/>
      <c r="BO476" s="27">
        <f t="shared" si="262"/>
        <v>0</v>
      </c>
      <c r="BP476" s="27">
        <f t="shared" si="250"/>
        <v>0</v>
      </c>
      <c r="BQ476" s="44"/>
      <c r="BR476" s="25">
        <f t="array" ref="BR476">SUM(IF(Period=$BR$2,IF(Site=$A$382,IF(Provider=$B476,I))))</f>
        <v>0</v>
      </c>
      <c r="BS476" s="26">
        <f t="array" ref="BS476">SUM(IF(Period=$BR$2,IF(Site=$A$382,IF(Provider=$B476,J))))</f>
        <v>0</v>
      </c>
      <c r="BT476" s="26"/>
      <c r="BU476" s="27">
        <f t="shared" si="263"/>
        <v>0</v>
      </c>
      <c r="BV476" s="27">
        <f t="shared" si="251"/>
        <v>0</v>
      </c>
    </row>
    <row r="477" spans="2:74" outlineLevel="1" x14ac:dyDescent="0.25">
      <c r="B477" s="20" t="s">
        <v>742</v>
      </c>
      <c r="C477" s="44"/>
      <c r="D477" s="25">
        <f t="array" ref="D477">SUM(IF(Period=$D$2,IF(Site=$A$382,IF(Provider=$B477,I))))</f>
        <v>3</v>
      </c>
      <c r="E477" s="26">
        <f t="array" ref="E477">SUM(IF(Period=$D$2,IF(Site=$A$382,IF(Provider=$B477,J))))</f>
        <v>9.3333333333333339</v>
      </c>
      <c r="F477" s="26"/>
      <c r="G477" s="27">
        <f t="shared" si="252"/>
        <v>7.0475711049584706E-3</v>
      </c>
      <c r="H477" s="27">
        <f t="shared" si="240"/>
        <v>8.1095953891157648E-4</v>
      </c>
      <c r="I477" s="44"/>
      <c r="J477" s="25">
        <f t="array" ref="J477">SUM(IF(Period=$J$2,IF(Site=$A$382,IF(Provider=$B477,I))))</f>
        <v>2</v>
      </c>
      <c r="K477" s="26">
        <f t="array" ref="K477">SUM(IF(Period=$J$2,IF(Site=$A$382,IF(Provider=$B477,J))))</f>
        <v>2.5</v>
      </c>
      <c r="L477" s="26"/>
      <c r="M477" s="27">
        <f t="shared" si="253"/>
        <v>1.3616557734204794E-3</v>
      </c>
      <c r="N477" s="27">
        <f t="shared" si="241"/>
        <v>1.5490906837686277E-4</v>
      </c>
      <c r="O477" s="44"/>
      <c r="P477" s="25">
        <f t="array" ref="P477">SUM(IF(Period=$P$2,IF(Site=$A$382,IF(Provider=$B477,I))))</f>
        <v>2</v>
      </c>
      <c r="Q477" s="26">
        <f t="array" ref="Q477">SUM(IF(Period=$P$2,IF(Site=$A$382,IF(Provider=$B477,J))))</f>
        <v>2</v>
      </c>
      <c r="R477" s="26"/>
      <c r="S477" s="27">
        <f t="shared" si="254"/>
        <v>1.0343935867597621E-3</v>
      </c>
      <c r="T477" s="27">
        <f t="shared" si="242"/>
        <v>1.1526713157743069E-4</v>
      </c>
      <c r="U477" s="44"/>
      <c r="V477" s="25">
        <f t="array" ref="V477">SUM(IF(Period=$V$2,IF(Site=$A$382,IF(Provider=$B477,I))))</f>
        <v>1</v>
      </c>
      <c r="W477" s="26">
        <f t="array" ref="W477">SUM(IF(Period=$V$2,IF(Site=$A$382,IF(Provider=$B477,J))))</f>
        <v>2</v>
      </c>
      <c r="X477" s="26"/>
      <c r="Y477" s="27">
        <f t="shared" si="255"/>
        <v>5.243838489774515E-4</v>
      </c>
      <c r="Z477" s="27">
        <f t="shared" si="243"/>
        <v>6.0485090425210188E-5</v>
      </c>
      <c r="AA477" s="44"/>
      <c r="AB477" s="25">
        <f t="array" ref="AB477">SUM(IF(Period=$AB$2,IF(Site=$A$382,IF(Provider=$B477,I))))</f>
        <v>5</v>
      </c>
      <c r="AC477" s="26">
        <f t="array" ref="AC477">SUM(IF(Period=$AB$2,IF(Site=$A$382,IF(Provider=$B477,J))))</f>
        <v>0.6</v>
      </c>
      <c r="AD477" s="26"/>
      <c r="AE477" s="27">
        <f t="shared" si="256"/>
        <v>7.5357950263752827E-4</v>
      </c>
      <c r="AF477" s="27">
        <f t="shared" si="244"/>
        <v>9.02499924791673E-5</v>
      </c>
      <c r="AG477" s="44"/>
      <c r="AH477" s="25">
        <f t="array" ref="AH477">SUM(IF(Period=$AH$2,IF(Site=$A$382,IF(Provider=$B477,I))))</f>
        <v>0</v>
      </c>
      <c r="AI477" s="26">
        <f t="array" ref="AI477">SUM(IF(Period=$AH$2,IF(Site=$A$382,IF(Provider=$B477,J))))</f>
        <v>0</v>
      </c>
      <c r="AJ477" s="26"/>
      <c r="AK477" s="27">
        <f t="shared" si="257"/>
        <v>0</v>
      </c>
      <c r="AL477" s="27">
        <f t="shared" si="245"/>
        <v>0</v>
      </c>
      <c r="AM477" s="44"/>
      <c r="AN477" s="25">
        <f t="array" ref="AN477">SUM(IF(Period=$AN$2,IF(Site=$A$382,IF(Provider=$B477,I))))</f>
        <v>0</v>
      </c>
      <c r="AO477" s="26">
        <f t="array" ref="AO477">SUM(IF(Period=$AN$2,IF(Site=$A$382,IF(Provider=$B477,J))))</f>
        <v>0</v>
      </c>
      <c r="AP477" s="26"/>
      <c r="AQ477" s="27">
        <f t="shared" si="258"/>
        <v>0</v>
      </c>
      <c r="AR477" s="27">
        <f t="shared" si="246"/>
        <v>0</v>
      </c>
      <c r="AS477" s="44"/>
      <c r="AT477" s="25">
        <f t="array" ref="AT477">SUM(IF(Period=$AT$2,IF(Site=$A$382,IF(Provider=$B477,I))))</f>
        <v>0</v>
      </c>
      <c r="AU477" s="26">
        <f t="array" ref="AU477">SUM(IF(Period=$AT$2,IF(Site=$A$382,IF(Provider=$B477,J))))</f>
        <v>0</v>
      </c>
      <c r="AV477" s="26"/>
      <c r="AW477" s="27">
        <f t="shared" si="259"/>
        <v>0</v>
      </c>
      <c r="AX477" s="27">
        <f t="shared" si="247"/>
        <v>0</v>
      </c>
      <c r="AY477" s="44"/>
      <c r="AZ477" s="25">
        <f t="array" ref="AZ477">SUM(IF(Period=$AZ$2,IF(Site=$A$382,IF(Provider=$B477,I))))</f>
        <v>0</v>
      </c>
      <c r="BA477" s="26">
        <f t="array" ref="BA477">SUM(IF(Period=$AZ$2,IF(Site=$A$382,IF(Provider=$B477,J))))</f>
        <v>0</v>
      </c>
      <c r="BB477" s="26"/>
      <c r="BC477" s="27">
        <f t="shared" si="260"/>
        <v>0</v>
      </c>
      <c r="BD477" s="27">
        <f t="shared" si="248"/>
        <v>0</v>
      </c>
      <c r="BE477" s="44"/>
      <c r="BF477" s="25">
        <f t="array" ref="BF477">SUM(IF(Period=$BF$2,IF(Site=$A$382,IF(Provider=$B477,I))))</f>
        <v>0</v>
      </c>
      <c r="BG477" s="26">
        <f t="array" ref="BG477">SUM(IF(Period=$BF$2,IF(Site=$A$382,IF(Provider=$B477,J))))</f>
        <v>0</v>
      </c>
      <c r="BH477" s="26"/>
      <c r="BI477" s="27">
        <f t="shared" si="261"/>
        <v>0</v>
      </c>
      <c r="BJ477" s="27">
        <f t="shared" si="249"/>
        <v>0</v>
      </c>
      <c r="BK477" s="44"/>
      <c r="BL477" s="25">
        <f t="array" ref="BL477">SUM(IF(Period=$BL$2,IF(Site=$A$382,IF(Provider=$B477,I))))</f>
        <v>0</v>
      </c>
      <c r="BM477" s="26">
        <f t="array" ref="BM477">SUM(IF(Period=$BL$2,IF(Site=$A$382,IF(Provider=$B477,J))))</f>
        <v>0</v>
      </c>
      <c r="BN477" s="26"/>
      <c r="BO477" s="27">
        <f t="shared" si="262"/>
        <v>0</v>
      </c>
      <c r="BP477" s="27">
        <f t="shared" si="250"/>
        <v>0</v>
      </c>
      <c r="BQ477" s="44"/>
      <c r="BR477" s="25">
        <f t="array" ref="BR477">SUM(IF(Period=$BR$2,IF(Site=$A$382,IF(Provider=$B477,I))))</f>
        <v>0</v>
      </c>
      <c r="BS477" s="26">
        <f t="array" ref="BS477">SUM(IF(Period=$BR$2,IF(Site=$A$382,IF(Provider=$B477,J))))</f>
        <v>0</v>
      </c>
      <c r="BT477" s="26"/>
      <c r="BU477" s="27">
        <f t="shared" si="263"/>
        <v>0</v>
      </c>
      <c r="BV477" s="27">
        <f t="shared" si="251"/>
        <v>0</v>
      </c>
    </row>
    <row r="478" spans="2:74" outlineLevel="1" x14ac:dyDescent="0.25">
      <c r="B478" s="20" t="s">
        <v>751</v>
      </c>
      <c r="C478" s="44"/>
      <c r="D478" s="25">
        <f t="array" ref="D478">SUM(IF(Period=$D$2,IF(Site=$A$382,IF(Provider=$B478,I))))</f>
        <v>1</v>
      </c>
      <c r="E478" s="26">
        <f t="array" ref="E478">SUM(IF(Period=$D$2,IF(Site=$A$382,IF(Provider=$B478,J))))</f>
        <v>9</v>
      </c>
      <c r="F478" s="26"/>
      <c r="G478" s="27">
        <f t="shared" si="252"/>
        <v>2.2652907123080798E-3</v>
      </c>
      <c r="H478" s="27">
        <f t="shared" si="240"/>
        <v>2.6066556607872099E-4</v>
      </c>
      <c r="I478" s="44"/>
      <c r="J478" s="25">
        <f t="array" ref="J478">SUM(IF(Period=$J$2,IF(Site=$A$382,IF(Provider=$B478,I))))</f>
        <v>1</v>
      </c>
      <c r="K478" s="26">
        <f t="array" ref="K478">SUM(IF(Period=$J$2,IF(Site=$A$382,IF(Provider=$B478,J))))</f>
        <v>0</v>
      </c>
      <c r="L478" s="26"/>
      <c r="M478" s="27">
        <f t="shared" si="253"/>
        <v>0</v>
      </c>
      <c r="N478" s="27">
        <f t="shared" si="241"/>
        <v>0</v>
      </c>
      <c r="O478" s="44"/>
      <c r="P478" s="25">
        <f t="array" ref="P478">SUM(IF(Period=$P$2,IF(Site=$A$382,IF(Provider=$B478,I))))</f>
        <v>4</v>
      </c>
      <c r="Q478" s="26">
        <f t="array" ref="Q478">SUM(IF(Period=$P$2,IF(Site=$A$382,IF(Provider=$B478,J))))</f>
        <v>0.75</v>
      </c>
      <c r="R478" s="26"/>
      <c r="S478" s="27">
        <f t="shared" si="254"/>
        <v>7.7579519006982156E-4</v>
      </c>
      <c r="T478" s="27">
        <f t="shared" si="242"/>
        <v>8.6450348683073016E-5</v>
      </c>
      <c r="U478" s="44"/>
      <c r="V478" s="25">
        <f t="array" ref="V478">SUM(IF(Period=$V$2,IF(Site=$A$382,IF(Provider=$B478,I))))</f>
        <v>5</v>
      </c>
      <c r="W478" s="26">
        <f t="array" ref="W478">SUM(IF(Period=$V$2,IF(Site=$A$382,IF(Provider=$B478,J))))</f>
        <v>1.8</v>
      </c>
      <c r="X478" s="26"/>
      <c r="Y478" s="27">
        <f t="shared" si="255"/>
        <v>2.3597273203985318E-3</v>
      </c>
      <c r="Z478" s="27">
        <f t="shared" si="243"/>
        <v>2.7218290691344586E-4</v>
      </c>
      <c r="AA478" s="44"/>
      <c r="AB478" s="25">
        <f t="array" ref="AB478">SUM(IF(Period=$AB$2,IF(Site=$A$382,IF(Provider=$B478,I))))</f>
        <v>6</v>
      </c>
      <c r="AC478" s="26">
        <f t="array" ref="AC478">SUM(IF(Period=$AB$2,IF(Site=$A$382,IF(Provider=$B478,J))))</f>
        <v>3.1666666666666665</v>
      </c>
      <c r="AD478" s="26"/>
      <c r="AE478" s="27">
        <f t="shared" si="256"/>
        <v>4.7726701833710125E-3</v>
      </c>
      <c r="AF478" s="27">
        <f t="shared" si="244"/>
        <v>5.7158328570139274E-4</v>
      </c>
      <c r="AG478" s="44"/>
      <c r="AH478" s="25">
        <f t="array" ref="AH478">SUM(IF(Period=$AH$2,IF(Site=$A$382,IF(Provider=$B478,I))))</f>
        <v>0</v>
      </c>
      <c r="AI478" s="26">
        <f t="array" ref="AI478">SUM(IF(Period=$AH$2,IF(Site=$A$382,IF(Provider=$B478,J))))</f>
        <v>0</v>
      </c>
      <c r="AJ478" s="26"/>
      <c r="AK478" s="27">
        <f t="shared" si="257"/>
        <v>0</v>
      </c>
      <c r="AL478" s="27">
        <f t="shared" si="245"/>
        <v>0</v>
      </c>
      <c r="AM478" s="44"/>
      <c r="AN478" s="25">
        <f t="array" ref="AN478">SUM(IF(Period=$AN$2,IF(Site=$A$382,IF(Provider=$B478,I))))</f>
        <v>0</v>
      </c>
      <c r="AO478" s="26">
        <f t="array" ref="AO478">SUM(IF(Period=$AN$2,IF(Site=$A$382,IF(Provider=$B478,J))))</f>
        <v>0</v>
      </c>
      <c r="AP478" s="26"/>
      <c r="AQ478" s="27">
        <f t="shared" si="258"/>
        <v>0</v>
      </c>
      <c r="AR478" s="27">
        <f t="shared" si="246"/>
        <v>0</v>
      </c>
      <c r="AS478" s="44"/>
      <c r="AT478" s="25">
        <f t="array" ref="AT478">SUM(IF(Period=$AT$2,IF(Site=$A$382,IF(Provider=$B478,I))))</f>
        <v>0</v>
      </c>
      <c r="AU478" s="26">
        <f t="array" ref="AU478">SUM(IF(Period=$AT$2,IF(Site=$A$382,IF(Provider=$B478,J))))</f>
        <v>0</v>
      </c>
      <c r="AV478" s="26"/>
      <c r="AW478" s="27">
        <f t="shared" si="259"/>
        <v>0</v>
      </c>
      <c r="AX478" s="27">
        <f t="shared" si="247"/>
        <v>0</v>
      </c>
      <c r="AY478" s="44"/>
      <c r="AZ478" s="25">
        <f t="array" ref="AZ478">SUM(IF(Period=$AZ$2,IF(Site=$A$382,IF(Provider=$B478,I))))</f>
        <v>0</v>
      </c>
      <c r="BA478" s="26">
        <f t="array" ref="BA478">SUM(IF(Period=$AZ$2,IF(Site=$A$382,IF(Provider=$B478,J))))</f>
        <v>0</v>
      </c>
      <c r="BB478" s="26"/>
      <c r="BC478" s="27">
        <f t="shared" si="260"/>
        <v>0</v>
      </c>
      <c r="BD478" s="27">
        <f t="shared" si="248"/>
        <v>0</v>
      </c>
      <c r="BE478" s="44"/>
      <c r="BF478" s="25">
        <f t="array" ref="BF478">SUM(IF(Period=$BF$2,IF(Site=$A$382,IF(Provider=$B478,I))))</f>
        <v>1</v>
      </c>
      <c r="BG478" s="26">
        <f t="array" ref="BG478">SUM(IF(Period=$BF$2,IF(Site=$A$382,IF(Provider=$B478,J))))</f>
        <v>49</v>
      </c>
      <c r="BH478" s="26"/>
      <c r="BI478" s="27">
        <f t="shared" si="261"/>
        <v>1.2599640010285421E-2</v>
      </c>
      <c r="BJ478" s="27">
        <f t="shared" si="249"/>
        <v>1.5161829321121356E-3</v>
      </c>
      <c r="BK478" s="44"/>
      <c r="BL478" s="25">
        <f t="array" ref="BL478">SUM(IF(Period=$BL$2,IF(Site=$A$382,IF(Provider=$B478,I))))</f>
        <v>0</v>
      </c>
      <c r="BM478" s="26">
        <f t="array" ref="BM478">SUM(IF(Period=$BL$2,IF(Site=$A$382,IF(Provider=$B478,J))))</f>
        <v>0</v>
      </c>
      <c r="BN478" s="26"/>
      <c r="BO478" s="27">
        <f t="shared" si="262"/>
        <v>0</v>
      </c>
      <c r="BP478" s="27">
        <f t="shared" si="250"/>
        <v>0</v>
      </c>
      <c r="BQ478" s="44"/>
      <c r="BR478" s="25">
        <f t="array" ref="BR478">SUM(IF(Period=$BR$2,IF(Site=$A$382,IF(Provider=$B478,I))))</f>
        <v>0</v>
      </c>
      <c r="BS478" s="26">
        <f t="array" ref="BS478">SUM(IF(Period=$BR$2,IF(Site=$A$382,IF(Provider=$B478,J))))</f>
        <v>0</v>
      </c>
      <c r="BT478" s="26"/>
      <c r="BU478" s="27">
        <f t="shared" si="263"/>
        <v>0</v>
      </c>
      <c r="BV478" s="27">
        <f t="shared" si="251"/>
        <v>0</v>
      </c>
    </row>
    <row r="479" spans="2:74" outlineLevel="1" x14ac:dyDescent="0.25">
      <c r="B479" s="20" t="s">
        <v>752</v>
      </c>
      <c r="C479" s="44"/>
      <c r="D479" s="25">
        <f t="array" ref="D479">SUM(IF(Period=$D$2,IF(Site=$A$382,IF(Provider=$B479,I))))</f>
        <v>1</v>
      </c>
      <c r="E479" s="26">
        <f t="array" ref="E479">SUM(IF(Period=$D$2,IF(Site=$A$382,IF(Provider=$B479,J))))</f>
        <v>9</v>
      </c>
      <c r="F479" s="26"/>
      <c r="G479" s="27">
        <f t="shared" si="252"/>
        <v>2.2652907123080798E-3</v>
      </c>
      <c r="H479" s="27">
        <f t="shared" si="240"/>
        <v>2.6066556607872099E-4</v>
      </c>
      <c r="I479" s="44"/>
      <c r="J479" s="25">
        <f t="array" ref="J479">SUM(IF(Period=$J$2,IF(Site=$A$382,IF(Provider=$B479,I))))</f>
        <v>0</v>
      </c>
      <c r="K479" s="26">
        <f t="array" ref="K479">SUM(IF(Period=$J$2,IF(Site=$A$382,IF(Provider=$B479,J))))</f>
        <v>0</v>
      </c>
      <c r="L479" s="26"/>
      <c r="M479" s="27">
        <f t="shared" si="253"/>
        <v>0</v>
      </c>
      <c r="N479" s="27">
        <f t="shared" si="241"/>
        <v>0</v>
      </c>
      <c r="O479" s="44"/>
      <c r="P479" s="25">
        <f t="array" ref="P479">SUM(IF(Period=$P$2,IF(Site=$A$382,IF(Provider=$B479,I))))</f>
        <v>0</v>
      </c>
      <c r="Q479" s="26">
        <f t="array" ref="Q479">SUM(IF(Period=$P$2,IF(Site=$A$382,IF(Provider=$B479,J))))</f>
        <v>0</v>
      </c>
      <c r="R479" s="26"/>
      <c r="S479" s="27">
        <f t="shared" si="254"/>
        <v>0</v>
      </c>
      <c r="T479" s="27">
        <f t="shared" si="242"/>
        <v>0</v>
      </c>
      <c r="U479" s="44"/>
      <c r="V479" s="25">
        <f t="array" ref="V479">SUM(IF(Period=$V$2,IF(Site=$A$382,IF(Provider=$B479,I))))</f>
        <v>0</v>
      </c>
      <c r="W479" s="26">
        <f t="array" ref="W479">SUM(IF(Period=$V$2,IF(Site=$A$382,IF(Provider=$B479,J))))</f>
        <v>0</v>
      </c>
      <c r="X479" s="26"/>
      <c r="Y479" s="27">
        <f t="shared" si="255"/>
        <v>0</v>
      </c>
      <c r="Z479" s="27">
        <f t="shared" si="243"/>
        <v>0</v>
      </c>
      <c r="AA479" s="44"/>
      <c r="AB479" s="25">
        <f t="array" ref="AB479">SUM(IF(Period=$AB$2,IF(Site=$A$382,IF(Provider=$B479,I))))</f>
        <v>0</v>
      </c>
      <c r="AC479" s="26">
        <f t="array" ref="AC479">SUM(IF(Period=$AB$2,IF(Site=$A$382,IF(Provider=$B479,J))))</f>
        <v>0</v>
      </c>
      <c r="AD479" s="26"/>
      <c r="AE479" s="27">
        <f t="shared" si="256"/>
        <v>0</v>
      </c>
      <c r="AF479" s="27">
        <f t="shared" si="244"/>
        <v>0</v>
      </c>
      <c r="AG479" s="44"/>
      <c r="AH479" s="25">
        <f t="array" ref="AH479">SUM(IF(Period=$AH$2,IF(Site=$A$382,IF(Provider=$B479,I))))</f>
        <v>0</v>
      </c>
      <c r="AI479" s="26">
        <f t="array" ref="AI479">SUM(IF(Period=$AH$2,IF(Site=$A$382,IF(Provider=$B479,J))))</f>
        <v>0</v>
      </c>
      <c r="AJ479" s="26"/>
      <c r="AK479" s="27">
        <f t="shared" si="257"/>
        <v>0</v>
      </c>
      <c r="AL479" s="27">
        <f t="shared" si="245"/>
        <v>0</v>
      </c>
      <c r="AM479" s="44"/>
      <c r="AN479" s="25">
        <f t="array" ref="AN479">SUM(IF(Period=$AN$2,IF(Site=$A$382,IF(Provider=$B479,I))))</f>
        <v>0</v>
      </c>
      <c r="AO479" s="26">
        <f t="array" ref="AO479">SUM(IF(Period=$AN$2,IF(Site=$A$382,IF(Provider=$B479,J))))</f>
        <v>0</v>
      </c>
      <c r="AP479" s="26"/>
      <c r="AQ479" s="27">
        <f t="shared" si="258"/>
        <v>0</v>
      </c>
      <c r="AR479" s="27">
        <f t="shared" si="246"/>
        <v>0</v>
      </c>
      <c r="AS479" s="44"/>
      <c r="AT479" s="25">
        <f t="array" ref="AT479">SUM(IF(Period=$AT$2,IF(Site=$A$382,IF(Provider=$B479,I))))</f>
        <v>0</v>
      </c>
      <c r="AU479" s="26">
        <f t="array" ref="AU479">SUM(IF(Period=$AT$2,IF(Site=$A$382,IF(Provider=$B479,J))))</f>
        <v>0</v>
      </c>
      <c r="AV479" s="26"/>
      <c r="AW479" s="27">
        <f t="shared" si="259"/>
        <v>0</v>
      </c>
      <c r="AX479" s="27">
        <f t="shared" si="247"/>
        <v>0</v>
      </c>
      <c r="AY479" s="44"/>
      <c r="AZ479" s="25">
        <f t="array" ref="AZ479">SUM(IF(Period=$AZ$2,IF(Site=$A$382,IF(Provider=$B479,I))))</f>
        <v>0</v>
      </c>
      <c r="BA479" s="26">
        <f t="array" ref="BA479">SUM(IF(Period=$AZ$2,IF(Site=$A$382,IF(Provider=$B479,J))))</f>
        <v>0</v>
      </c>
      <c r="BB479" s="26"/>
      <c r="BC479" s="27">
        <f t="shared" si="260"/>
        <v>0</v>
      </c>
      <c r="BD479" s="27">
        <f t="shared" si="248"/>
        <v>0</v>
      </c>
      <c r="BE479" s="44"/>
      <c r="BF479" s="25">
        <f t="array" ref="BF479">SUM(IF(Period=$BF$2,IF(Site=$A$382,IF(Provider=$B479,I))))</f>
        <v>0</v>
      </c>
      <c r="BG479" s="26">
        <f t="array" ref="BG479">SUM(IF(Period=$BF$2,IF(Site=$A$382,IF(Provider=$B479,J))))</f>
        <v>0</v>
      </c>
      <c r="BH479" s="26"/>
      <c r="BI479" s="27">
        <f t="shared" si="261"/>
        <v>0</v>
      </c>
      <c r="BJ479" s="27">
        <f t="shared" si="249"/>
        <v>0</v>
      </c>
      <c r="BK479" s="44"/>
      <c r="BL479" s="25">
        <f t="array" ref="BL479">SUM(IF(Period=$BL$2,IF(Site=$A$382,IF(Provider=$B479,I))))</f>
        <v>0</v>
      </c>
      <c r="BM479" s="26">
        <f t="array" ref="BM479">SUM(IF(Period=$BL$2,IF(Site=$A$382,IF(Provider=$B479,J))))</f>
        <v>0</v>
      </c>
      <c r="BN479" s="26"/>
      <c r="BO479" s="27">
        <f t="shared" si="262"/>
        <v>0</v>
      </c>
      <c r="BP479" s="27">
        <f t="shared" si="250"/>
        <v>0</v>
      </c>
      <c r="BQ479" s="44"/>
      <c r="BR479" s="25">
        <f t="array" ref="BR479">SUM(IF(Period=$BR$2,IF(Site=$A$382,IF(Provider=$B479,I))))</f>
        <v>0</v>
      </c>
      <c r="BS479" s="26">
        <f t="array" ref="BS479">SUM(IF(Period=$BR$2,IF(Site=$A$382,IF(Provider=$B479,J))))</f>
        <v>0</v>
      </c>
      <c r="BT479" s="26"/>
      <c r="BU479" s="27">
        <f t="shared" si="263"/>
        <v>0</v>
      </c>
      <c r="BV479" s="27">
        <f t="shared" si="251"/>
        <v>0</v>
      </c>
    </row>
    <row r="480" spans="2:74" outlineLevel="1" x14ac:dyDescent="0.25">
      <c r="B480" s="20" t="s">
        <v>1051</v>
      </c>
      <c r="C480" s="44"/>
      <c r="D480" s="25">
        <f t="array" ref="D480">SUM(IF(Period=$D$2,IF(Site=$A$382,IF(Provider=$B480,I))))</f>
        <v>0</v>
      </c>
      <c r="E480" s="26">
        <f t="array" ref="E480">SUM(IF(Period=$D$2,IF(Site=$A$382,IF(Provider=$B480,J))))</f>
        <v>0</v>
      </c>
      <c r="F480" s="26"/>
      <c r="G480" s="27">
        <f t="shared" si="252"/>
        <v>0</v>
      </c>
      <c r="H480" s="27">
        <f t="shared" si="240"/>
        <v>0</v>
      </c>
      <c r="I480" s="44"/>
      <c r="J480" s="25">
        <f t="array" ref="J480">SUM(IF(Period=$J$2,IF(Site=$A$382,IF(Provider=$B480,I))))</f>
        <v>0</v>
      </c>
      <c r="K480" s="26">
        <f t="array" ref="K480">SUM(IF(Period=$J$2,IF(Site=$A$382,IF(Provider=$B480,J))))</f>
        <v>0</v>
      </c>
      <c r="L480" s="26"/>
      <c r="M480" s="27">
        <f t="shared" si="253"/>
        <v>0</v>
      </c>
      <c r="N480" s="27">
        <f t="shared" si="241"/>
        <v>0</v>
      </c>
      <c r="O480" s="44"/>
      <c r="P480" s="25">
        <f t="array" ref="P480">SUM(IF(Period=$P$2,IF(Site=$A$382,IF(Provider=$B480,I))))</f>
        <v>0</v>
      </c>
      <c r="Q480" s="26">
        <f t="array" ref="Q480">SUM(IF(Period=$P$2,IF(Site=$A$382,IF(Provider=$B480,J))))</f>
        <v>0</v>
      </c>
      <c r="R480" s="26"/>
      <c r="S480" s="27">
        <f t="shared" si="254"/>
        <v>0</v>
      </c>
      <c r="T480" s="27">
        <f t="shared" si="242"/>
        <v>0</v>
      </c>
      <c r="U480" s="44"/>
      <c r="V480" s="25">
        <f t="array" ref="V480">SUM(IF(Period=$V$2,IF(Site=$A$382,IF(Provider=$B480,I))))</f>
        <v>0</v>
      </c>
      <c r="W480" s="26">
        <f t="array" ref="W480">SUM(IF(Period=$V$2,IF(Site=$A$382,IF(Provider=$B480,J))))</f>
        <v>0</v>
      </c>
      <c r="X480" s="26"/>
      <c r="Y480" s="27">
        <f t="shared" si="255"/>
        <v>0</v>
      </c>
      <c r="Z480" s="27">
        <f t="shared" si="243"/>
        <v>0</v>
      </c>
      <c r="AA480" s="44"/>
      <c r="AB480" s="25">
        <f t="array" ref="AB480">SUM(IF(Period=$AB$2,IF(Site=$A$382,IF(Provider=$B480,I))))</f>
        <v>0</v>
      </c>
      <c r="AC480" s="26">
        <f t="array" ref="AC480">SUM(IF(Period=$AB$2,IF(Site=$A$382,IF(Provider=$B480,J))))</f>
        <v>0</v>
      </c>
      <c r="AD480" s="26"/>
      <c r="AE480" s="27">
        <f t="shared" si="256"/>
        <v>0</v>
      </c>
      <c r="AF480" s="27">
        <f t="shared" si="244"/>
        <v>0</v>
      </c>
      <c r="AG480" s="44"/>
      <c r="AH480" s="25">
        <f t="array" ref="AH480">SUM(IF(Period=$AH$2,IF(Site=$A$382,IF(Provider=$B480,I))))</f>
        <v>0</v>
      </c>
      <c r="AI480" s="26">
        <f t="array" ref="AI480">SUM(IF(Period=$AH$2,IF(Site=$A$382,IF(Provider=$B480,J))))</f>
        <v>0</v>
      </c>
      <c r="AJ480" s="26"/>
      <c r="AK480" s="27">
        <f t="shared" si="257"/>
        <v>0</v>
      </c>
      <c r="AL480" s="27">
        <f t="shared" si="245"/>
        <v>0</v>
      </c>
      <c r="AM480" s="44"/>
      <c r="AN480" s="25">
        <f t="array" ref="AN480">SUM(IF(Period=$AN$2,IF(Site=$A$382,IF(Provider=$B480,I))))</f>
        <v>0</v>
      </c>
      <c r="AO480" s="26">
        <f t="array" ref="AO480">SUM(IF(Period=$AN$2,IF(Site=$A$382,IF(Provider=$B480,J))))</f>
        <v>0</v>
      </c>
      <c r="AP480" s="26"/>
      <c r="AQ480" s="27">
        <f t="shared" si="258"/>
        <v>0</v>
      </c>
      <c r="AR480" s="27">
        <f t="shared" si="246"/>
        <v>0</v>
      </c>
      <c r="AS480" s="44"/>
      <c r="AT480" s="25">
        <f t="array" ref="AT480">SUM(IF(Period=$AT$2,IF(Site=$A$382,IF(Provider=$B480,I))))</f>
        <v>0</v>
      </c>
      <c r="AU480" s="26">
        <f t="array" ref="AU480">SUM(IF(Period=$AT$2,IF(Site=$A$382,IF(Provider=$B480,J))))</f>
        <v>0</v>
      </c>
      <c r="AV480" s="26"/>
      <c r="AW480" s="27">
        <f t="shared" si="259"/>
        <v>0</v>
      </c>
      <c r="AX480" s="27">
        <f t="shared" si="247"/>
        <v>0</v>
      </c>
      <c r="AY480" s="44"/>
      <c r="AZ480" s="25">
        <f t="array" ref="AZ480">SUM(IF(Period=$AZ$2,IF(Site=$A$382,IF(Provider=$B480,I))))</f>
        <v>0</v>
      </c>
      <c r="BA480" s="26">
        <f t="array" ref="BA480">SUM(IF(Period=$AZ$2,IF(Site=$A$382,IF(Provider=$B480,J))))</f>
        <v>0</v>
      </c>
      <c r="BB480" s="26"/>
      <c r="BC480" s="27">
        <f t="shared" si="260"/>
        <v>0</v>
      </c>
      <c r="BD480" s="27">
        <f t="shared" si="248"/>
        <v>0</v>
      </c>
      <c r="BE480" s="44"/>
      <c r="BF480" s="25">
        <f t="array" ref="BF480">SUM(IF(Period=$BF$2,IF(Site=$A$382,IF(Provider=$B480,I))))</f>
        <v>0</v>
      </c>
      <c r="BG480" s="26">
        <f t="array" ref="BG480">SUM(IF(Period=$BF$2,IF(Site=$A$382,IF(Provider=$B480,J))))</f>
        <v>0</v>
      </c>
      <c r="BH480" s="26"/>
      <c r="BI480" s="27">
        <f t="shared" si="261"/>
        <v>0</v>
      </c>
      <c r="BJ480" s="27">
        <f t="shared" si="249"/>
        <v>0</v>
      </c>
      <c r="BK480" s="44"/>
      <c r="BL480" s="25">
        <f t="array" ref="BL480">SUM(IF(Period=$BL$2,IF(Site=$A$382,IF(Provider=$B480,I))))</f>
        <v>4</v>
      </c>
      <c r="BM480" s="26">
        <f t="array" ref="BM480">SUM(IF(Period=$BL$2,IF(Site=$A$382,IF(Provider=$B480,J))))</f>
        <v>0.25</v>
      </c>
      <c r="BN480" s="26"/>
      <c r="BO480" s="27">
        <f t="shared" si="262"/>
        <v>2.7012425715829282E-4</v>
      </c>
      <c r="BP480" s="27">
        <f t="shared" si="250"/>
        <v>3.1091627024842209E-5</v>
      </c>
      <c r="BQ480" s="44"/>
      <c r="BR480" s="25">
        <f t="array" ref="BR480">SUM(IF(Period=$BR$2,IF(Site=$A$382,IF(Provider=$B480,I))))</f>
        <v>0</v>
      </c>
      <c r="BS480" s="26">
        <f t="array" ref="BS480">SUM(IF(Period=$BR$2,IF(Site=$A$382,IF(Provider=$B480,J))))</f>
        <v>0</v>
      </c>
      <c r="BT480" s="26"/>
      <c r="BU480" s="27">
        <f t="shared" si="263"/>
        <v>0</v>
      </c>
      <c r="BV480" s="27">
        <f t="shared" si="251"/>
        <v>0</v>
      </c>
    </row>
    <row r="481" spans="2:74" outlineLevel="1" x14ac:dyDescent="0.25">
      <c r="B481" s="20" t="s">
        <v>710</v>
      </c>
      <c r="C481" s="44"/>
      <c r="D481" s="25">
        <f t="array" ref="D481">SUM(IF(Period=$D$2,IF(Site=$A$382,IF(Provider=$B481,I))))</f>
        <v>213</v>
      </c>
      <c r="E481" s="26">
        <f t="array" ref="E481">SUM(IF(Period=$D$2,IF(Site=$A$382,IF(Provider=$B481,J))))</f>
        <v>7.784037558685446</v>
      </c>
      <c r="F481" s="26"/>
      <c r="G481" s="27">
        <f t="shared" si="252"/>
        <v>0.41731688900075509</v>
      </c>
      <c r="H481" s="27">
        <f t="shared" si="240"/>
        <v>4.8020389839835489E-2</v>
      </c>
      <c r="I481" s="44"/>
      <c r="J481" s="25">
        <f t="array" ref="J481">SUM(IF(Period=$J$2,IF(Site=$A$382,IF(Provider=$B481,I))))</f>
        <v>166</v>
      </c>
      <c r="K481" s="26">
        <f t="array" ref="K481">SUM(IF(Period=$J$2,IF(Site=$A$382,IF(Provider=$B481,J))))</f>
        <v>4.7228915662650603</v>
      </c>
      <c r="L481" s="26"/>
      <c r="M481" s="27">
        <f t="shared" si="253"/>
        <v>0.21350762527233114</v>
      </c>
      <c r="N481" s="27">
        <f t="shared" si="241"/>
        <v>2.4289741921492088E-2</v>
      </c>
      <c r="O481" s="44"/>
      <c r="P481" s="25">
        <f t="array" ref="P481">SUM(IF(Period=$P$2,IF(Site=$A$382,IF(Provider=$B481,I))))</f>
        <v>59</v>
      </c>
      <c r="Q481" s="26">
        <f t="array" ref="Q481">SUM(IF(Period=$P$2,IF(Site=$A$382,IF(Provider=$B481,J))))</f>
        <v>7.1694915254237293</v>
      </c>
      <c r="R481" s="26"/>
      <c r="S481" s="27">
        <f t="shared" si="254"/>
        <v>0.10938712179984485</v>
      </c>
      <c r="T481" s="27">
        <f t="shared" si="242"/>
        <v>1.2189499164313297E-2</v>
      </c>
      <c r="U481" s="44"/>
      <c r="V481" s="25">
        <f t="array" ref="V481">SUM(IF(Period=$V$2,IF(Site=$A$382,IF(Provider=$B481,I))))</f>
        <v>106</v>
      </c>
      <c r="W481" s="26">
        <f t="array" ref="W481">SUM(IF(Period=$V$2,IF(Site=$A$382,IF(Provider=$B481,J))))</f>
        <v>6.6792452830188678</v>
      </c>
      <c r="X481" s="26"/>
      <c r="Y481" s="27">
        <f t="shared" si="255"/>
        <v>0.18563188253801782</v>
      </c>
      <c r="Z481" s="27">
        <f t="shared" si="243"/>
        <v>2.1411722010524405E-2</v>
      </c>
      <c r="AA481" s="44"/>
      <c r="AB481" s="25">
        <f t="array" ref="AB481">SUM(IF(Period=$AB$2,IF(Site=$A$382,IF(Provider=$B481,I))))</f>
        <v>41</v>
      </c>
      <c r="AC481" s="26">
        <f t="array" ref="AC481">SUM(IF(Period=$AB$2,IF(Site=$A$382,IF(Provider=$B481,J))))</f>
        <v>6.6341463414634143</v>
      </c>
      <c r="AD481" s="26"/>
      <c r="AE481" s="27">
        <f t="shared" si="256"/>
        <v>6.8324541572469227E-2</v>
      </c>
      <c r="AF481" s="27">
        <f t="shared" si="244"/>
        <v>8.1826659847778344E-3</v>
      </c>
      <c r="AG481" s="44"/>
      <c r="AH481" s="25">
        <f t="array" ref="AH481">SUM(IF(Period=$AH$2,IF(Site=$A$382,IF(Provider=$B481,I))))</f>
        <v>65</v>
      </c>
      <c r="AI481" s="26">
        <f t="array" ref="AI481">SUM(IF(Period=$AH$2,IF(Site=$A$382,IF(Provider=$B481,J))))</f>
        <v>4.7692307692307701</v>
      </c>
      <c r="AJ481" s="26"/>
      <c r="AK481" s="27">
        <f t="shared" si="257"/>
        <v>8.5920177383592033E-2</v>
      </c>
      <c r="AL481" s="27">
        <f t="shared" si="245"/>
        <v>1.0556425798542534E-2</v>
      </c>
      <c r="AM481" s="44"/>
      <c r="AN481" s="25">
        <f t="array" ref="AN481">SUM(IF(Period=$AN$2,IF(Site=$A$382,IF(Provider=$B481,I))))</f>
        <v>57</v>
      </c>
      <c r="AO481" s="26">
        <f t="array" ref="AO481">SUM(IF(Period=$AN$2,IF(Site=$A$382,IF(Provider=$B481,J))))</f>
        <v>2.8070175438596499</v>
      </c>
      <c r="AP481" s="26"/>
      <c r="AQ481" s="27">
        <f t="shared" si="258"/>
        <v>4.2272126816380463E-2</v>
      </c>
      <c r="AR481" s="27">
        <f t="shared" si="246"/>
        <v>5.1167252958106823E-3</v>
      </c>
      <c r="AS481" s="44"/>
      <c r="AT481" s="25">
        <f t="array" ref="AT481">SUM(IF(Period=$AT$2,IF(Site=$A$382,IF(Provider=$B481,I))))</f>
        <v>49</v>
      </c>
      <c r="AU481" s="26">
        <f t="array" ref="AU481">SUM(IF(Period=$AT$2,IF(Site=$A$382,IF(Provider=$B481,J))))</f>
        <v>4.87755102040816</v>
      </c>
      <c r="AV481" s="26"/>
      <c r="AW481" s="27">
        <f t="shared" si="259"/>
        <v>6.2680304222397024E-2</v>
      </c>
      <c r="AX481" s="27">
        <f t="shared" si="247"/>
        <v>7.5306424677820784E-3</v>
      </c>
      <c r="AY481" s="44"/>
      <c r="AZ481" s="25">
        <f t="array" ref="AZ481">SUM(IF(Period=$AZ$2,IF(Site=$A$382,IF(Provider=$B481,I))))</f>
        <v>33</v>
      </c>
      <c r="BA481" s="26">
        <f t="array" ref="BA481">SUM(IF(Period=$AZ$2,IF(Site=$A$382,IF(Provider=$B481,J))))</f>
        <v>3.48484848484848</v>
      </c>
      <c r="BB481" s="26"/>
      <c r="BC481" s="27">
        <f t="shared" si="260"/>
        <v>3.0955585464333742E-2</v>
      </c>
      <c r="BD481" s="27">
        <f t="shared" si="248"/>
        <v>3.74727100915637E-3</v>
      </c>
      <c r="BE481" s="44"/>
      <c r="BF481" s="25">
        <f t="array" ref="BF481">SUM(IF(Period=$BF$2,IF(Site=$A$382,IF(Provider=$B481,I))))</f>
        <v>13</v>
      </c>
      <c r="BG481" s="26">
        <f t="array" ref="BG481">SUM(IF(Period=$BF$2,IF(Site=$A$382,IF(Provider=$B481,J))))</f>
        <v>1.3846153846153799</v>
      </c>
      <c r="BH481" s="26"/>
      <c r="BI481" s="27">
        <f t="shared" si="261"/>
        <v>4.6284391874517709E-3</v>
      </c>
      <c r="BJ481" s="27">
        <f t="shared" si="249"/>
        <v>5.5696515873506836E-4</v>
      </c>
      <c r="BK481" s="44"/>
      <c r="BL481" s="25">
        <f t="array" ref="BL481">SUM(IF(Period=$BL$2,IF(Site=$A$382,IF(Provider=$B481,I))))</f>
        <v>25</v>
      </c>
      <c r="BM481" s="26">
        <f t="array" ref="BM481">SUM(IF(Period=$BL$2,IF(Site=$A$382,IF(Provider=$B481,J))))</f>
        <v>8.32</v>
      </c>
      <c r="BN481" s="26"/>
      <c r="BO481" s="27">
        <f t="shared" si="262"/>
        <v>5.6185845488924906E-2</v>
      </c>
      <c r="BP481" s="27">
        <f t="shared" si="250"/>
        <v>6.4670584211671796E-3</v>
      </c>
      <c r="BQ481" s="44"/>
      <c r="BR481" s="25">
        <f t="array" ref="BR481">SUM(IF(Period=$BR$2,IF(Site=$A$382,IF(Provider=$B481,I))))</f>
        <v>82</v>
      </c>
      <c r="BS481" s="26">
        <f t="array" ref="BS481">SUM(IF(Period=$BR$2,IF(Site=$A$382,IF(Provider=$B481,J))))</f>
        <v>4.2439024390243896</v>
      </c>
      <c r="BT481" s="26"/>
      <c r="BU481" s="27">
        <f t="shared" si="263"/>
        <v>9.2258748674443253E-2</v>
      </c>
      <c r="BV481" s="27">
        <f t="shared" si="251"/>
        <v>1.0207972778739255E-2</v>
      </c>
    </row>
    <row r="482" spans="2:74" outlineLevel="1" x14ac:dyDescent="0.25">
      <c r="B482" s="20" t="s">
        <v>734</v>
      </c>
      <c r="C482" s="44"/>
      <c r="D482" s="25">
        <f t="array" ref="D482">SUM(IF(Period=$D$2,IF(Site=$A$382,IF(Provider=$B482,I))))</f>
        <v>32</v>
      </c>
      <c r="E482" s="26">
        <f t="array" ref="E482">SUM(IF(Period=$D$2,IF(Site=$A$382,IF(Provider=$B482,J))))</f>
        <v>4.625</v>
      </c>
      <c r="F482" s="26"/>
      <c r="G482" s="27">
        <f t="shared" si="252"/>
        <v>3.72514472690662E-2</v>
      </c>
      <c r="H482" s="27">
        <f t="shared" si="240"/>
        <v>4.2865004199611895E-3</v>
      </c>
      <c r="I482" s="44"/>
      <c r="J482" s="25">
        <f t="array" ref="J482">SUM(IF(Period=$J$2,IF(Site=$A$382,IF(Provider=$B482,I))))</f>
        <v>0</v>
      </c>
      <c r="K482" s="26">
        <f t="array" ref="K482">SUM(IF(Period=$J$2,IF(Site=$A$382,IF(Provider=$B482,J))))</f>
        <v>0</v>
      </c>
      <c r="L482" s="26"/>
      <c r="M482" s="27">
        <f t="shared" si="253"/>
        <v>0</v>
      </c>
      <c r="N482" s="27">
        <f t="shared" si="241"/>
        <v>0</v>
      </c>
      <c r="O482" s="44"/>
      <c r="P482" s="25">
        <f t="array" ref="P482">SUM(IF(Period=$P$2,IF(Site=$A$382,IF(Provider=$B482,I))))</f>
        <v>0</v>
      </c>
      <c r="Q482" s="26">
        <f t="array" ref="Q482">SUM(IF(Period=$P$2,IF(Site=$A$382,IF(Provider=$B482,J))))</f>
        <v>0</v>
      </c>
      <c r="R482" s="26"/>
      <c r="S482" s="27">
        <f t="shared" si="254"/>
        <v>0</v>
      </c>
      <c r="T482" s="27">
        <f t="shared" si="242"/>
        <v>0</v>
      </c>
      <c r="U482" s="44"/>
      <c r="V482" s="25">
        <f t="array" ref="V482">SUM(IF(Period=$V$2,IF(Site=$A$382,IF(Provider=$B482,I))))</f>
        <v>0</v>
      </c>
      <c r="W482" s="26">
        <f t="array" ref="W482">SUM(IF(Period=$V$2,IF(Site=$A$382,IF(Provider=$B482,J))))</f>
        <v>0</v>
      </c>
      <c r="X482" s="26"/>
      <c r="Y482" s="27">
        <f t="shared" si="255"/>
        <v>0</v>
      </c>
      <c r="Z482" s="27">
        <f t="shared" si="243"/>
        <v>0</v>
      </c>
      <c r="AA482" s="44"/>
      <c r="AB482" s="25">
        <f t="array" ref="AB482">SUM(IF(Period=$AB$2,IF(Site=$A$382,IF(Provider=$B482,I))))</f>
        <v>0</v>
      </c>
      <c r="AC482" s="26">
        <f t="array" ref="AC482">SUM(IF(Period=$AB$2,IF(Site=$A$382,IF(Provider=$B482,J))))</f>
        <v>0</v>
      </c>
      <c r="AD482" s="26"/>
      <c r="AE482" s="27">
        <f t="shared" si="256"/>
        <v>0</v>
      </c>
      <c r="AF482" s="27">
        <f t="shared" si="244"/>
        <v>0</v>
      </c>
      <c r="AG482" s="44"/>
      <c r="AH482" s="25">
        <f t="array" ref="AH482">SUM(IF(Period=$AH$2,IF(Site=$A$382,IF(Provider=$B482,I))))</f>
        <v>0</v>
      </c>
      <c r="AI482" s="26">
        <f t="array" ref="AI482">SUM(IF(Period=$AH$2,IF(Site=$A$382,IF(Provider=$B482,J))))</f>
        <v>0</v>
      </c>
      <c r="AJ482" s="26"/>
      <c r="AK482" s="27">
        <f t="shared" si="257"/>
        <v>0</v>
      </c>
      <c r="AL482" s="27">
        <f t="shared" si="245"/>
        <v>0</v>
      </c>
      <c r="AM482" s="44"/>
      <c r="AN482" s="25">
        <f t="array" ref="AN482">SUM(IF(Period=$AN$2,IF(Site=$A$382,IF(Provider=$B482,I))))</f>
        <v>0</v>
      </c>
      <c r="AO482" s="26">
        <f t="array" ref="AO482">SUM(IF(Period=$AN$2,IF(Site=$A$382,IF(Provider=$B482,J))))</f>
        <v>0</v>
      </c>
      <c r="AP482" s="26"/>
      <c r="AQ482" s="27">
        <f t="shared" si="258"/>
        <v>0</v>
      </c>
      <c r="AR482" s="27">
        <f t="shared" si="246"/>
        <v>0</v>
      </c>
      <c r="AS482" s="44"/>
      <c r="AT482" s="25">
        <f t="array" ref="AT482">SUM(IF(Period=$AT$2,IF(Site=$A$382,IF(Provider=$B482,I))))</f>
        <v>0</v>
      </c>
      <c r="AU482" s="26">
        <f t="array" ref="AU482">SUM(IF(Period=$AT$2,IF(Site=$A$382,IF(Provider=$B482,J))))</f>
        <v>0</v>
      </c>
      <c r="AV482" s="26"/>
      <c r="AW482" s="27">
        <f t="shared" si="259"/>
        <v>0</v>
      </c>
      <c r="AX482" s="27">
        <f t="shared" si="247"/>
        <v>0</v>
      </c>
      <c r="AY482" s="44"/>
      <c r="AZ482" s="25">
        <f t="array" ref="AZ482">SUM(IF(Period=$AZ$2,IF(Site=$A$382,IF(Provider=$B482,I))))</f>
        <v>0</v>
      </c>
      <c r="BA482" s="26">
        <f t="array" ref="BA482">SUM(IF(Period=$AZ$2,IF(Site=$A$382,IF(Provider=$B482,J))))</f>
        <v>0</v>
      </c>
      <c r="BB482" s="26"/>
      <c r="BC482" s="27">
        <f t="shared" si="260"/>
        <v>0</v>
      </c>
      <c r="BD482" s="27">
        <f t="shared" si="248"/>
        <v>0</v>
      </c>
      <c r="BE482" s="44"/>
      <c r="BF482" s="25">
        <f t="array" ref="BF482">SUM(IF(Period=$BF$2,IF(Site=$A$382,IF(Provider=$B482,I))))</f>
        <v>0</v>
      </c>
      <c r="BG482" s="26">
        <f t="array" ref="BG482">SUM(IF(Period=$BF$2,IF(Site=$A$382,IF(Provider=$B482,J))))</f>
        <v>0</v>
      </c>
      <c r="BH482" s="26"/>
      <c r="BI482" s="27">
        <f t="shared" si="261"/>
        <v>0</v>
      </c>
      <c r="BJ482" s="27">
        <f t="shared" si="249"/>
        <v>0</v>
      </c>
      <c r="BK482" s="44"/>
      <c r="BL482" s="25">
        <f t="array" ref="BL482">SUM(IF(Period=$BL$2,IF(Site=$A$382,IF(Provider=$B482,I))))</f>
        <v>0</v>
      </c>
      <c r="BM482" s="26">
        <f t="array" ref="BM482">SUM(IF(Period=$BL$2,IF(Site=$A$382,IF(Provider=$B482,J))))</f>
        <v>0</v>
      </c>
      <c r="BN482" s="26"/>
      <c r="BO482" s="27">
        <f t="shared" si="262"/>
        <v>0</v>
      </c>
      <c r="BP482" s="27">
        <f t="shared" si="250"/>
        <v>0</v>
      </c>
      <c r="BQ482" s="44"/>
      <c r="BR482" s="25">
        <f t="array" ref="BR482">SUM(IF(Period=$BR$2,IF(Site=$A$382,IF(Provider=$B482,I))))</f>
        <v>0</v>
      </c>
      <c r="BS482" s="26">
        <f t="array" ref="BS482">SUM(IF(Period=$BR$2,IF(Site=$A$382,IF(Provider=$B482,J))))</f>
        <v>0</v>
      </c>
      <c r="BT482" s="26"/>
      <c r="BU482" s="27">
        <f t="shared" si="263"/>
        <v>0</v>
      </c>
      <c r="BV482" s="27">
        <f t="shared" si="251"/>
        <v>0</v>
      </c>
    </row>
    <row r="483" spans="2:74" outlineLevel="1" x14ac:dyDescent="0.25">
      <c r="B483" s="20" t="s">
        <v>1017</v>
      </c>
      <c r="C483" s="44"/>
      <c r="D483" s="25">
        <f t="array" ref="D483">SUM(IF(Period=$D$2,IF(Site=$A$382,IF(Provider=$B483,I))))</f>
        <v>0</v>
      </c>
      <c r="E483" s="26">
        <f t="array" ref="E483">SUM(IF(Period=$D$2,IF(Site=$A$382,IF(Provider=$B483,J))))</f>
        <v>0</v>
      </c>
      <c r="F483" s="26"/>
      <c r="G483" s="27">
        <f t="shared" si="252"/>
        <v>0</v>
      </c>
      <c r="H483" s="27">
        <f t="shared" si="240"/>
        <v>0</v>
      </c>
      <c r="I483" s="44"/>
      <c r="J483" s="25">
        <f t="array" ref="J483">SUM(IF(Period=$J$2,IF(Site=$A$382,IF(Provider=$B483,I))))</f>
        <v>0</v>
      </c>
      <c r="K483" s="26">
        <f t="array" ref="K483">SUM(IF(Period=$J$2,IF(Site=$A$382,IF(Provider=$B483,J))))</f>
        <v>0</v>
      </c>
      <c r="L483" s="26"/>
      <c r="M483" s="27">
        <f t="shared" si="253"/>
        <v>0</v>
      </c>
      <c r="N483" s="27">
        <f t="shared" si="241"/>
        <v>0</v>
      </c>
      <c r="O483" s="44"/>
      <c r="P483" s="25">
        <f t="array" ref="P483">SUM(IF(Period=$P$2,IF(Site=$A$382,IF(Provider=$B483,I))))</f>
        <v>0</v>
      </c>
      <c r="Q483" s="26">
        <f t="array" ref="Q483">SUM(IF(Period=$P$2,IF(Site=$A$382,IF(Provider=$B483,J))))</f>
        <v>0</v>
      </c>
      <c r="R483" s="26"/>
      <c r="S483" s="27">
        <f t="shared" si="254"/>
        <v>0</v>
      </c>
      <c r="T483" s="27">
        <f t="shared" si="242"/>
        <v>0</v>
      </c>
      <c r="U483" s="44"/>
      <c r="V483" s="25">
        <f t="array" ref="V483">SUM(IF(Period=$V$2,IF(Site=$A$382,IF(Provider=$B483,I))))</f>
        <v>0</v>
      </c>
      <c r="W483" s="26">
        <f t="array" ref="W483">SUM(IF(Period=$V$2,IF(Site=$A$382,IF(Provider=$B483,J))))</f>
        <v>0</v>
      </c>
      <c r="X483" s="26"/>
      <c r="Y483" s="27">
        <f t="shared" si="255"/>
        <v>0</v>
      </c>
      <c r="Z483" s="27">
        <f t="shared" si="243"/>
        <v>0</v>
      </c>
      <c r="AA483" s="44"/>
      <c r="AB483" s="25">
        <f t="array" ref="AB483">SUM(IF(Period=$AB$2,IF(Site=$A$382,IF(Provider=$B483,I))))</f>
        <v>0</v>
      </c>
      <c r="AC483" s="26">
        <f t="array" ref="AC483">SUM(IF(Period=$AB$2,IF(Site=$A$382,IF(Provider=$B483,J))))</f>
        <v>0</v>
      </c>
      <c r="AD483" s="26"/>
      <c r="AE483" s="27">
        <f t="shared" si="256"/>
        <v>0</v>
      </c>
      <c r="AF483" s="27">
        <f t="shared" si="244"/>
        <v>0</v>
      </c>
      <c r="AG483" s="44"/>
      <c r="AH483" s="25">
        <f t="array" ref="AH483">SUM(IF(Period=$AH$2,IF(Site=$A$382,IF(Provider=$B483,I))))</f>
        <v>0</v>
      </c>
      <c r="AI483" s="26">
        <f t="array" ref="AI483">SUM(IF(Period=$AH$2,IF(Site=$A$382,IF(Provider=$B483,J))))</f>
        <v>0</v>
      </c>
      <c r="AJ483" s="26"/>
      <c r="AK483" s="27">
        <f t="shared" si="257"/>
        <v>0</v>
      </c>
      <c r="AL483" s="27">
        <f t="shared" si="245"/>
        <v>0</v>
      </c>
      <c r="AM483" s="44"/>
      <c r="AN483" s="25">
        <f t="array" ref="AN483">SUM(IF(Period=$AN$2,IF(Site=$A$382,IF(Provider=$B483,I))))</f>
        <v>0</v>
      </c>
      <c r="AO483" s="26">
        <f t="array" ref="AO483">SUM(IF(Period=$AN$2,IF(Site=$A$382,IF(Provider=$B483,J))))</f>
        <v>0</v>
      </c>
      <c r="AP483" s="26"/>
      <c r="AQ483" s="27">
        <f t="shared" si="258"/>
        <v>0</v>
      </c>
      <c r="AR483" s="27">
        <f t="shared" si="246"/>
        <v>0</v>
      </c>
      <c r="AS483" s="44"/>
      <c r="AT483" s="25">
        <f t="array" ref="AT483">SUM(IF(Period=$AT$2,IF(Site=$A$382,IF(Provider=$B483,I))))</f>
        <v>0</v>
      </c>
      <c r="AU483" s="26">
        <f t="array" ref="AU483">SUM(IF(Period=$AT$2,IF(Site=$A$382,IF(Provider=$B483,J))))</f>
        <v>0</v>
      </c>
      <c r="AV483" s="26"/>
      <c r="AW483" s="27">
        <f t="shared" si="259"/>
        <v>0</v>
      </c>
      <c r="AX483" s="27">
        <f t="shared" si="247"/>
        <v>0</v>
      </c>
      <c r="AY483" s="44"/>
      <c r="AZ483" s="25">
        <f t="array" ref="AZ483">SUM(IF(Period=$AZ$2,IF(Site=$A$382,IF(Provider=$B483,I))))</f>
        <v>19</v>
      </c>
      <c r="BA483" s="26">
        <f t="array" ref="BA483">SUM(IF(Period=$AZ$2,IF(Site=$A$382,IF(Provider=$B483,J))))</f>
        <v>9.585714285714289</v>
      </c>
      <c r="BB483" s="26"/>
      <c r="BC483" s="27">
        <f t="shared" si="260"/>
        <v>4.9025187463949259E-2</v>
      </c>
      <c r="BD483" s="27">
        <f t="shared" si="248"/>
        <v>5.9346531795943652E-3</v>
      </c>
      <c r="BE483" s="44"/>
      <c r="BF483" s="25">
        <f t="array" ref="BF483">SUM(IF(Period=$BF$2,IF(Site=$A$382,IF(Provider=$B483,I))))</f>
        <v>0</v>
      </c>
      <c r="BG483" s="26">
        <f t="array" ref="BG483">SUM(IF(Period=$BF$2,IF(Site=$A$382,IF(Provider=$B483,J))))</f>
        <v>0</v>
      </c>
      <c r="BH483" s="26"/>
      <c r="BI483" s="27">
        <f t="shared" si="261"/>
        <v>0</v>
      </c>
      <c r="BJ483" s="27">
        <f t="shared" si="249"/>
        <v>0</v>
      </c>
      <c r="BK483" s="44"/>
      <c r="BL483" s="25">
        <f t="array" ref="BL483">SUM(IF(Period=$BL$2,IF(Site=$A$382,IF(Provider=$B483,I))))</f>
        <v>0</v>
      </c>
      <c r="BM483" s="26">
        <f t="array" ref="BM483">SUM(IF(Period=$BL$2,IF(Site=$A$382,IF(Provider=$B483,J))))</f>
        <v>0</v>
      </c>
      <c r="BN483" s="26"/>
      <c r="BO483" s="27">
        <f t="shared" si="262"/>
        <v>0</v>
      </c>
      <c r="BP483" s="27">
        <f t="shared" si="250"/>
        <v>0</v>
      </c>
      <c r="BQ483" s="44"/>
      <c r="BR483" s="25">
        <f t="array" ref="BR483">SUM(IF(Period=$BR$2,IF(Site=$A$382,IF(Provider=$B483,I))))</f>
        <v>59</v>
      </c>
      <c r="BS483" s="26">
        <f t="array" ref="BS483">SUM(IF(Period=$BR$2,IF(Site=$A$382,IF(Provider=$B483,J))))</f>
        <v>5.7796610169491496</v>
      </c>
      <c r="BT483" s="26"/>
      <c r="BU483" s="27">
        <f t="shared" si="263"/>
        <v>9.0402969247083728E-2</v>
      </c>
      <c r="BV483" s="27">
        <f t="shared" si="251"/>
        <v>1.0002639992960013E-2</v>
      </c>
    </row>
    <row r="484" spans="2:74" outlineLevel="1" x14ac:dyDescent="0.25">
      <c r="B484" s="20" t="s">
        <v>951</v>
      </c>
      <c r="C484" s="44"/>
      <c r="D484" s="25">
        <f t="array" ref="D484">SUM(IF(Period=$D$2,IF(Site=$A$382,IF(Provider=$B484,I))))</f>
        <v>0</v>
      </c>
      <c r="E484" s="26">
        <f t="array" ref="E484">SUM(IF(Period=$D$2,IF(Site=$A$382,IF(Provider=$B484,J))))</f>
        <v>0</v>
      </c>
      <c r="F484" s="26"/>
      <c r="G484" s="27">
        <f t="shared" si="252"/>
        <v>0</v>
      </c>
      <c r="H484" s="27">
        <f t="shared" si="240"/>
        <v>0</v>
      </c>
      <c r="I484" s="44"/>
      <c r="J484" s="25">
        <f t="array" ref="J484">SUM(IF(Period=$J$2,IF(Site=$A$382,IF(Provider=$B484,I))))</f>
        <v>0</v>
      </c>
      <c r="K484" s="26">
        <f t="array" ref="K484">SUM(IF(Period=$J$2,IF(Site=$A$382,IF(Provider=$B484,J))))</f>
        <v>0</v>
      </c>
      <c r="L484" s="26"/>
      <c r="M484" s="27">
        <f t="shared" si="253"/>
        <v>0</v>
      </c>
      <c r="N484" s="27">
        <f t="shared" si="241"/>
        <v>0</v>
      </c>
      <c r="O484" s="44"/>
      <c r="P484" s="25">
        <f t="array" ref="P484">SUM(IF(Period=$P$2,IF(Site=$A$382,IF(Provider=$B484,I))))</f>
        <v>0</v>
      </c>
      <c r="Q484" s="26">
        <f t="array" ref="Q484">SUM(IF(Period=$P$2,IF(Site=$A$382,IF(Provider=$B484,J))))</f>
        <v>0</v>
      </c>
      <c r="R484" s="26"/>
      <c r="S484" s="27">
        <f t="shared" si="254"/>
        <v>0</v>
      </c>
      <c r="T484" s="27">
        <f t="shared" si="242"/>
        <v>0</v>
      </c>
      <c r="U484" s="44"/>
      <c r="V484" s="25">
        <f t="array" ref="V484">SUM(IF(Period=$V$2,IF(Site=$A$382,IF(Provider=$B484,I))))</f>
        <v>0</v>
      </c>
      <c r="W484" s="26">
        <f t="array" ref="W484">SUM(IF(Period=$V$2,IF(Site=$A$382,IF(Provider=$B484,J))))</f>
        <v>0</v>
      </c>
      <c r="X484" s="26"/>
      <c r="Y484" s="27">
        <f t="shared" si="255"/>
        <v>0</v>
      </c>
      <c r="Z484" s="27">
        <f t="shared" si="243"/>
        <v>0</v>
      </c>
      <c r="AA484" s="44"/>
      <c r="AB484" s="25">
        <f t="array" ref="AB484">SUM(IF(Period=$AB$2,IF(Site=$A$382,IF(Provider=$B484,I))))</f>
        <v>0</v>
      </c>
      <c r="AC484" s="26">
        <f t="array" ref="AC484">SUM(IF(Period=$AB$2,IF(Site=$A$382,IF(Provider=$B484,J))))</f>
        <v>0</v>
      </c>
      <c r="AD484" s="26"/>
      <c r="AE484" s="27">
        <f t="shared" si="256"/>
        <v>0</v>
      </c>
      <c r="AF484" s="27">
        <f t="shared" si="244"/>
        <v>0</v>
      </c>
      <c r="AG484" s="44"/>
      <c r="AH484" s="25">
        <f t="array" ref="AH484">SUM(IF(Period=$AH$2,IF(Site=$A$382,IF(Provider=$B484,I))))</f>
        <v>0</v>
      </c>
      <c r="AI484" s="26">
        <f t="array" ref="AI484">SUM(IF(Period=$AH$2,IF(Site=$A$382,IF(Provider=$B484,J))))</f>
        <v>0</v>
      </c>
      <c r="AJ484" s="26"/>
      <c r="AK484" s="27">
        <f t="shared" si="257"/>
        <v>0</v>
      </c>
      <c r="AL484" s="27">
        <f t="shared" si="245"/>
        <v>0</v>
      </c>
      <c r="AM484" s="44"/>
      <c r="AN484" s="25">
        <f t="array" ref="AN484">SUM(IF(Period=$AN$2,IF(Site=$A$382,IF(Provider=$B484,I))))</f>
        <v>81</v>
      </c>
      <c r="AO484" s="26">
        <f t="array" ref="AO484">SUM(IF(Period=$AN$2,IF(Site=$A$382,IF(Provider=$B484,J))))</f>
        <v>5.80246913580247</v>
      </c>
      <c r="AP484" s="26"/>
      <c r="AQ484" s="27">
        <f t="shared" si="258"/>
        <v>0.1241743725231176</v>
      </c>
      <c r="AR484" s="27">
        <f t="shared" si="246"/>
        <v>1.5030380556443878E-2</v>
      </c>
      <c r="AS484" s="44"/>
      <c r="AT484" s="25">
        <f t="array" ref="AT484">SUM(IF(Period=$AT$2,IF(Site=$A$382,IF(Provider=$B484,I))))</f>
        <v>87</v>
      </c>
      <c r="AU484" s="26">
        <f t="array" ref="AU484">SUM(IF(Period=$AT$2,IF(Site=$A$382,IF(Provider=$B484,J))))</f>
        <v>3.4367816091954002</v>
      </c>
      <c r="AV484" s="26"/>
      <c r="AW484" s="27">
        <f t="shared" si="259"/>
        <v>7.8415945449777022E-2</v>
      </c>
      <c r="AX484" s="27">
        <f t="shared" si="247"/>
        <v>9.4211803258026847E-3</v>
      </c>
      <c r="AY484" s="44"/>
      <c r="AZ484" s="25">
        <f t="array" ref="AZ484">SUM(IF(Period=$AZ$2,IF(Site=$A$382,IF(Provider=$B484,I))))</f>
        <v>25</v>
      </c>
      <c r="BA484" s="26">
        <f t="array" ref="BA484">SUM(IF(Period=$AZ$2,IF(Site=$A$382,IF(Provider=$B484,J))))</f>
        <v>3.4</v>
      </c>
      <c r="BB484" s="26"/>
      <c r="BC484" s="27">
        <f t="shared" si="260"/>
        <v>2.2880215343203229E-2</v>
      </c>
      <c r="BD484" s="27">
        <f t="shared" si="248"/>
        <v>2.7697220502460162E-3</v>
      </c>
      <c r="BE484" s="44"/>
      <c r="BF484" s="25">
        <f t="array" ref="BF484">SUM(IF(Period=$BF$2,IF(Site=$A$382,IF(Provider=$B484,I))))</f>
        <v>139</v>
      </c>
      <c r="BG484" s="26">
        <f t="array" ref="BG484">SUM(IF(Period=$BF$2,IF(Site=$A$382,IF(Provider=$B484,J))))</f>
        <v>3.8201438848920901</v>
      </c>
      <c r="BH484" s="26"/>
      <c r="BI484" s="27">
        <f t="shared" si="261"/>
        <v>0.13653895602982785</v>
      </c>
      <c r="BJ484" s="27">
        <f t="shared" si="249"/>
        <v>1.6430472182684588E-2</v>
      </c>
      <c r="BK484" s="44"/>
      <c r="BL484" s="25">
        <f t="array" ref="BL484">SUM(IF(Period=$BL$2,IF(Site=$A$382,IF(Provider=$B484,I))))</f>
        <v>71</v>
      </c>
      <c r="BM484" s="26">
        <f t="array" ref="BM484">SUM(IF(Period=$BL$2,IF(Site=$A$382,IF(Provider=$B484,J))))</f>
        <v>2.6901408450704198</v>
      </c>
      <c r="BN484" s="26"/>
      <c r="BO484" s="27">
        <f t="shared" si="262"/>
        <v>5.1593733117233878E-2</v>
      </c>
      <c r="BP484" s="27">
        <f t="shared" si="250"/>
        <v>5.9385007617448558E-3</v>
      </c>
      <c r="BQ484" s="44"/>
      <c r="BR484" s="25">
        <f t="array" ref="BR484">SUM(IF(Period=$BR$2,IF(Site=$A$382,IF(Provider=$B484,I))))</f>
        <v>255</v>
      </c>
      <c r="BS484" s="26">
        <f t="array" ref="BS484">SUM(IF(Period=$BR$2,IF(Site=$A$382,IF(Provider=$B484,J))))</f>
        <v>3.1137254901960798</v>
      </c>
      <c r="BT484" s="26"/>
      <c r="BU484" s="27">
        <f t="shared" si="263"/>
        <v>0.21049840933191952</v>
      </c>
      <c r="BV484" s="27">
        <f t="shared" si="251"/>
        <v>2.3290604558387853E-2</v>
      </c>
    </row>
    <row r="485" spans="2:74" outlineLevel="1" x14ac:dyDescent="0.25">
      <c r="B485" s="20" t="s">
        <v>726</v>
      </c>
      <c r="C485" s="44"/>
      <c r="D485" s="25">
        <f t="array" ref="D485">SUM(IF(Period=$D$2,IF(Site=$A$382,IF(Provider=$B485,I))))</f>
        <v>82</v>
      </c>
      <c r="E485" s="26">
        <f t="array" ref="E485">SUM(IF(Period=$D$2,IF(Site=$A$382,IF(Provider=$B485,J))))</f>
        <v>5.024390243902439</v>
      </c>
      <c r="F485" s="26"/>
      <c r="G485" s="27">
        <f t="shared" si="252"/>
        <v>0.10369997483010319</v>
      </c>
      <c r="H485" s="27">
        <f t="shared" si="240"/>
        <v>1.1932690358270338E-2</v>
      </c>
      <c r="I485" s="44"/>
      <c r="J485" s="25">
        <f t="array" ref="J485">SUM(IF(Period=$J$2,IF(Site=$A$382,IF(Provider=$B485,I))))</f>
        <v>74</v>
      </c>
      <c r="K485" s="26">
        <f t="array" ref="K485">SUM(IF(Period=$J$2,IF(Site=$A$382,IF(Provider=$B485,J))))</f>
        <v>6.1486486486486482</v>
      </c>
      <c r="L485" s="26"/>
      <c r="M485" s="27">
        <f t="shared" si="253"/>
        <v>0.12391067538126362</v>
      </c>
      <c r="N485" s="27">
        <f t="shared" si="241"/>
        <v>1.4096725222294512E-2</v>
      </c>
      <c r="O485" s="44"/>
      <c r="P485" s="25">
        <f t="array" ref="P485">SUM(IF(Period=$P$2,IF(Site=$A$382,IF(Provider=$B485,I))))</f>
        <v>35</v>
      </c>
      <c r="Q485" s="26">
        <f t="array" ref="Q485">SUM(IF(Period=$P$2,IF(Site=$A$382,IF(Provider=$B485,J))))</f>
        <v>6.2</v>
      </c>
      <c r="R485" s="26"/>
      <c r="S485" s="27">
        <f t="shared" si="254"/>
        <v>5.6115852081717099E-2</v>
      </c>
      <c r="T485" s="27">
        <f t="shared" si="242"/>
        <v>6.2532418880756153E-3</v>
      </c>
      <c r="U485" s="44"/>
      <c r="V485" s="25">
        <f t="array" ref="V485">SUM(IF(Period=$V$2,IF(Site=$A$382,IF(Provider=$B485,I))))</f>
        <v>83</v>
      </c>
      <c r="W485" s="26">
        <f t="array" ref="W485">SUM(IF(Period=$V$2,IF(Site=$A$382,IF(Provider=$B485,J))))</f>
        <v>4.5542168674698793</v>
      </c>
      <c r="X485" s="26"/>
      <c r="Y485" s="27">
        <f t="shared" si="255"/>
        <v>9.9108547456738333E-2</v>
      </c>
      <c r="Z485" s="27">
        <f t="shared" si="243"/>
        <v>1.1431682090364725E-2</v>
      </c>
      <c r="AA485" s="44"/>
      <c r="AB485" s="25">
        <f t="array" ref="AB485">SUM(IF(Period=$AB$2,IF(Site=$A$382,IF(Provider=$B485,I))))</f>
        <v>8</v>
      </c>
      <c r="AC485" s="26">
        <f t="array" ref="AC485">SUM(IF(Period=$AB$2,IF(Site=$A$382,IF(Provider=$B485,J))))</f>
        <v>4.5</v>
      </c>
      <c r="AD485" s="26"/>
      <c r="AE485" s="27">
        <f t="shared" si="256"/>
        <v>9.0429540316503392E-3</v>
      </c>
      <c r="AF485" s="27">
        <f t="shared" si="244"/>
        <v>1.0829999097500074E-3</v>
      </c>
      <c r="AG485" s="44"/>
      <c r="AH485" s="25">
        <f t="array" ref="AH485">SUM(IF(Period=$AH$2,IF(Site=$A$382,IF(Provider=$B485,I))))</f>
        <v>43</v>
      </c>
      <c r="AI485" s="26">
        <f t="array" ref="AI485">SUM(IF(Period=$AH$2,IF(Site=$A$382,IF(Provider=$B485,J))))</f>
        <v>7.3023255813953503</v>
      </c>
      <c r="AJ485" s="26"/>
      <c r="AK485" s="27">
        <f t="shared" si="257"/>
        <v>8.7028824833702889E-2</v>
      </c>
      <c r="AL485" s="27">
        <f t="shared" si="245"/>
        <v>1.0692637744330179E-2</v>
      </c>
      <c r="AM485" s="44"/>
      <c r="AN485" s="25">
        <f t="array" ref="AN485">SUM(IF(Period=$AN$2,IF(Site=$A$382,IF(Provider=$B485,I))))</f>
        <v>120</v>
      </c>
      <c r="AO485" s="26">
        <f t="array" ref="AO485">SUM(IF(Period=$AN$2,IF(Site=$A$382,IF(Provider=$B485,J))))</f>
        <v>5.4083333333333297</v>
      </c>
      <c r="AP485" s="26"/>
      <c r="AQ485" s="27">
        <f t="shared" si="258"/>
        <v>0.17146631439894308</v>
      </c>
      <c r="AR485" s="27">
        <f t="shared" si="246"/>
        <v>2.075471698113206E-2</v>
      </c>
      <c r="AS485" s="44"/>
      <c r="AT485" s="25">
        <f t="array" ref="AT485">SUM(IF(Period=$AT$2,IF(Site=$A$382,IF(Provider=$B485,I))))</f>
        <v>0</v>
      </c>
      <c r="AU485" s="26">
        <f t="array" ref="AU485">SUM(IF(Period=$AT$2,IF(Site=$A$382,IF(Provider=$B485,J))))</f>
        <v>0</v>
      </c>
      <c r="AV485" s="26"/>
      <c r="AW485" s="27">
        <f t="shared" si="259"/>
        <v>0</v>
      </c>
      <c r="AX485" s="27">
        <f t="shared" si="247"/>
        <v>0</v>
      </c>
      <c r="AY485" s="44"/>
      <c r="AZ485" s="25">
        <f t="array" ref="AZ485">SUM(IF(Period=$AZ$2,IF(Site=$A$382,IF(Provider=$B485,I))))</f>
        <v>0</v>
      </c>
      <c r="BA485" s="26">
        <f t="array" ref="BA485">SUM(IF(Period=$AZ$2,IF(Site=$A$382,IF(Provider=$B485,J))))</f>
        <v>0</v>
      </c>
      <c r="BB485" s="26"/>
      <c r="BC485" s="27">
        <f t="shared" si="260"/>
        <v>0</v>
      </c>
      <c r="BD485" s="27">
        <f t="shared" si="248"/>
        <v>0</v>
      </c>
      <c r="BE485" s="44"/>
      <c r="BF485" s="25">
        <f t="array" ref="BF485">SUM(IF(Period=$BF$2,IF(Site=$A$382,IF(Provider=$B485,I))))</f>
        <v>0</v>
      </c>
      <c r="BG485" s="26">
        <f t="array" ref="BG485">SUM(IF(Period=$BF$2,IF(Site=$A$382,IF(Provider=$B485,J))))</f>
        <v>0</v>
      </c>
      <c r="BH485" s="26"/>
      <c r="BI485" s="27">
        <f t="shared" si="261"/>
        <v>0</v>
      </c>
      <c r="BJ485" s="27">
        <f t="shared" si="249"/>
        <v>0</v>
      </c>
      <c r="BK485" s="44"/>
      <c r="BL485" s="25">
        <f t="array" ref="BL485">SUM(IF(Period=$BL$2,IF(Site=$A$382,IF(Provider=$B485,I))))</f>
        <v>0</v>
      </c>
      <c r="BM485" s="26">
        <f t="array" ref="BM485">SUM(IF(Period=$BL$2,IF(Site=$A$382,IF(Provider=$B485,J))))</f>
        <v>0</v>
      </c>
      <c r="BN485" s="26"/>
      <c r="BO485" s="27">
        <f t="shared" si="262"/>
        <v>0</v>
      </c>
      <c r="BP485" s="27">
        <f t="shared" si="250"/>
        <v>0</v>
      </c>
      <c r="BQ485" s="44"/>
      <c r="BR485" s="25">
        <f t="array" ref="BR485">SUM(IF(Period=$BR$2,IF(Site=$A$382,IF(Provider=$B485,I))))</f>
        <v>0</v>
      </c>
      <c r="BS485" s="26">
        <f t="array" ref="BS485">SUM(IF(Period=$BR$2,IF(Site=$A$382,IF(Provider=$B485,J))))</f>
        <v>0</v>
      </c>
      <c r="BT485" s="26"/>
      <c r="BU485" s="27">
        <f t="shared" si="263"/>
        <v>0</v>
      </c>
      <c r="BV485" s="27">
        <f t="shared" si="251"/>
        <v>0</v>
      </c>
    </row>
    <row r="486" spans="2:74" outlineLevel="1" x14ac:dyDescent="0.25">
      <c r="B486" s="20" t="s">
        <v>735</v>
      </c>
      <c r="C486" s="44"/>
      <c r="D486" s="25">
        <f t="array" ref="D486">SUM(IF(Period=$D$2,IF(Site=$A$382,IF(Provider=$B486,I))))</f>
        <v>28</v>
      </c>
      <c r="E486" s="26">
        <f t="array" ref="E486">SUM(IF(Period=$D$2,IF(Site=$A$382,IF(Provider=$B486,J))))</f>
        <v>6.9642857142857144</v>
      </c>
      <c r="F486" s="26"/>
      <c r="G486" s="27">
        <f t="shared" si="252"/>
        <v>4.9081298766675059E-2</v>
      </c>
      <c r="H486" s="27">
        <f t="shared" si="240"/>
        <v>5.6477539317056217E-3</v>
      </c>
      <c r="I486" s="44"/>
      <c r="J486" s="25">
        <f t="array" ref="J486">SUM(IF(Period=$J$2,IF(Site=$A$382,IF(Provider=$B486,I))))</f>
        <v>126</v>
      </c>
      <c r="K486" s="26">
        <f t="array" ref="K486">SUM(IF(Period=$J$2,IF(Site=$A$382,IF(Provider=$B486,J))))</f>
        <v>4.3650793650793647</v>
      </c>
      <c r="L486" s="26"/>
      <c r="M486" s="27">
        <f t="shared" si="253"/>
        <v>0.14978213507625271</v>
      </c>
      <c r="N486" s="27">
        <f t="shared" si="241"/>
        <v>1.7039997521454905E-2</v>
      </c>
      <c r="O486" s="44"/>
      <c r="P486" s="25">
        <f t="array" ref="P486">SUM(IF(Period=$P$2,IF(Site=$A$382,IF(Provider=$B486,I))))</f>
        <v>85</v>
      </c>
      <c r="Q486" s="26">
        <f t="array" ref="Q486">SUM(IF(Period=$P$2,IF(Site=$A$382,IF(Provider=$B486,J))))</f>
        <v>3.4941176470588236</v>
      </c>
      <c r="R486" s="26"/>
      <c r="S486" s="27">
        <f t="shared" si="254"/>
        <v>7.6803723816912334E-2</v>
      </c>
      <c r="T486" s="27">
        <f t="shared" si="242"/>
        <v>8.5585845196242284E-3</v>
      </c>
      <c r="U486" s="44"/>
      <c r="V486" s="25">
        <f t="array" ref="V486">SUM(IF(Period=$V$2,IF(Site=$A$382,IF(Provider=$B486,I))))</f>
        <v>138</v>
      </c>
      <c r="W486" s="26">
        <f t="array" ref="W486">SUM(IF(Period=$V$2,IF(Site=$A$382,IF(Provider=$B486,J))))</f>
        <v>5.6956521739130439</v>
      </c>
      <c r="X486" s="26"/>
      <c r="Y486" s="27">
        <f t="shared" si="255"/>
        <v>0.20608285264813844</v>
      </c>
      <c r="Z486" s="27">
        <f t="shared" si="243"/>
        <v>2.3770640537107604E-2</v>
      </c>
      <c r="AA486" s="44"/>
      <c r="AB486" s="25">
        <f t="array" ref="AB486">SUM(IF(Period=$AB$2,IF(Site=$A$382,IF(Provider=$B486,I))))</f>
        <v>84</v>
      </c>
      <c r="AC486" s="26">
        <f t="array" ref="AC486">SUM(IF(Period=$AB$2,IF(Site=$A$382,IF(Provider=$B486,J))))</f>
        <v>6.1547619047619051</v>
      </c>
      <c r="AD486" s="26"/>
      <c r="AE486" s="27">
        <f t="shared" si="256"/>
        <v>0.1298668676212007</v>
      </c>
      <c r="AF486" s="27">
        <f t="shared" si="244"/>
        <v>1.5553082037243164E-2</v>
      </c>
      <c r="AG486" s="44"/>
      <c r="AH486" s="25">
        <f t="array" ref="AH486">SUM(IF(Period=$AH$2,IF(Site=$A$382,IF(Provider=$B486,I))))</f>
        <v>139</v>
      </c>
      <c r="AI486" s="26">
        <f t="array" ref="AI486">SUM(IF(Period=$AH$2,IF(Site=$A$382,IF(Provider=$B486,J))))</f>
        <v>5</v>
      </c>
      <c r="AJ486" s="26"/>
      <c r="AK486" s="27">
        <f t="shared" si="257"/>
        <v>0.19262749445676275</v>
      </c>
      <c r="AL486" s="27">
        <f t="shared" si="245"/>
        <v>2.3666825580603422E-2</v>
      </c>
      <c r="AM486" s="44"/>
      <c r="AN486" s="25">
        <f t="array" ref="AN486">SUM(IF(Period=$AN$2,IF(Site=$A$382,IF(Provider=$B486,I))))</f>
        <v>64</v>
      </c>
      <c r="AO486" s="26">
        <f t="array" ref="AO486">SUM(IF(Period=$AN$2,IF(Site=$A$382,IF(Provider=$B486,J))))</f>
        <v>2.96875</v>
      </c>
      <c r="AP486" s="26"/>
      <c r="AQ486" s="27">
        <f t="shared" si="258"/>
        <v>5.0198150594451783E-2</v>
      </c>
      <c r="AR486" s="27">
        <f t="shared" si="246"/>
        <v>6.0761112887751838E-3</v>
      </c>
      <c r="AS486" s="44"/>
      <c r="AT486" s="25">
        <f t="array" ref="AT486">SUM(IF(Period=$AT$2,IF(Site=$A$382,IF(Provider=$B486,I))))</f>
        <v>44</v>
      </c>
      <c r="AU486" s="26">
        <f t="array" ref="AU486">SUM(IF(Period=$AT$2,IF(Site=$A$382,IF(Provider=$B486,J))))</f>
        <v>3.7954545454545499</v>
      </c>
      <c r="AV486" s="26"/>
      <c r="AW486" s="27">
        <f t="shared" si="259"/>
        <v>4.3797534749541095E-2</v>
      </c>
      <c r="AX486" s="27">
        <f t="shared" si="247"/>
        <v>5.2619970381573618E-3</v>
      </c>
      <c r="AY486" s="44"/>
      <c r="AZ486" s="25">
        <f t="array" ref="AZ486">SUM(IF(Period=$AZ$2,IF(Site=$A$382,IF(Provider=$B486,I))))</f>
        <v>59</v>
      </c>
      <c r="BA486" s="26">
        <f t="array" ref="BA486">SUM(IF(Period=$AZ$2,IF(Site=$A$382,IF(Provider=$B486,J))))</f>
        <v>5.9830508474576298</v>
      </c>
      <c r="BB486" s="26"/>
      <c r="BC486" s="27">
        <f t="shared" si="260"/>
        <v>9.5020188425302868E-2</v>
      </c>
      <c r="BD486" s="27">
        <f t="shared" si="248"/>
        <v>1.1502492749845227E-2</v>
      </c>
      <c r="BE486" s="44"/>
      <c r="BF486" s="25">
        <f t="array" ref="BF486">SUM(IF(Period=$BF$2,IF(Site=$A$382,IF(Provider=$B486,I))))</f>
        <v>43</v>
      </c>
      <c r="BG486" s="26">
        <f t="array" ref="BG486">SUM(IF(Period=$BF$2,IF(Site=$A$382,IF(Provider=$B486,J))))</f>
        <v>5.2325581395348797</v>
      </c>
      <c r="BH486" s="26"/>
      <c r="BI486" s="27">
        <f t="shared" si="261"/>
        <v>5.7855489843147291E-2</v>
      </c>
      <c r="BJ486" s="27">
        <f t="shared" si="249"/>
        <v>6.9620644841883721E-3</v>
      </c>
      <c r="BK486" s="44"/>
      <c r="BL486" s="25">
        <f t="array" ref="BL486">SUM(IF(Period=$BL$2,IF(Site=$A$382,IF(Provider=$B486,I))))</f>
        <v>60</v>
      </c>
      <c r="BM486" s="26">
        <f t="array" ref="BM486">SUM(IF(Period=$BL$2,IF(Site=$A$382,IF(Provider=$B486,J))))</f>
        <v>6.1666666666666696</v>
      </c>
      <c r="BN486" s="26"/>
      <c r="BO486" s="27">
        <f t="shared" si="262"/>
        <v>9.9945975148568386E-2</v>
      </c>
      <c r="BP486" s="27">
        <f t="shared" si="250"/>
        <v>1.1503901999191624E-2</v>
      </c>
      <c r="BQ486" s="44"/>
      <c r="BR486" s="25">
        <f t="array" ref="BR486">SUM(IF(Period=$BR$2,IF(Site=$A$382,IF(Provider=$B486,I))))</f>
        <v>56</v>
      </c>
      <c r="BS486" s="26">
        <f t="array" ref="BS486">SUM(IF(Period=$BR$2,IF(Site=$A$382,IF(Provider=$B486,J))))</f>
        <v>4.4821428571428603</v>
      </c>
      <c r="BT486" s="26"/>
      <c r="BU486" s="27">
        <f t="shared" si="263"/>
        <v>6.6542948038176078E-2</v>
      </c>
      <c r="BV486" s="27">
        <f t="shared" si="251"/>
        <v>7.3626470329412504E-3</v>
      </c>
    </row>
    <row r="487" spans="2:74" outlineLevel="1" x14ac:dyDescent="0.25">
      <c r="B487" s="20" t="s">
        <v>724</v>
      </c>
      <c r="C487" s="44"/>
      <c r="D487" s="25">
        <f t="array" ref="D487">SUM(IF(Period=$D$2,IF(Site=$A$382,IF(Provider=$B487,I))))</f>
        <v>90</v>
      </c>
      <c r="E487" s="26">
        <f t="array" ref="E487">SUM(IF(Period=$D$2,IF(Site=$A$382,IF(Provider=$B487,J))))</f>
        <v>5.1555555555555559</v>
      </c>
      <c r="F487" s="26"/>
      <c r="G487" s="27">
        <f t="shared" si="252"/>
        <v>0.11678832116788322</v>
      </c>
      <c r="H487" s="27">
        <f t="shared" si="240"/>
        <v>1.3438758073391838E-2</v>
      </c>
      <c r="I487" s="44"/>
      <c r="J487" s="25">
        <f t="array" ref="J487">SUM(IF(Period=$J$2,IF(Site=$A$382,IF(Provider=$B487,I))))</f>
        <v>29</v>
      </c>
      <c r="K487" s="26">
        <f t="array" ref="K487">SUM(IF(Period=$J$2,IF(Site=$A$382,IF(Provider=$B487,J))))</f>
        <v>7.5862068965517242</v>
      </c>
      <c r="L487" s="26"/>
      <c r="M487" s="27">
        <f t="shared" si="253"/>
        <v>5.9912854030501089E-2</v>
      </c>
      <c r="N487" s="27">
        <f t="shared" si="241"/>
        <v>6.8159990085819629E-3</v>
      </c>
      <c r="O487" s="44"/>
      <c r="P487" s="25">
        <f t="array" ref="P487">SUM(IF(Period=$P$2,IF(Site=$A$382,IF(Provider=$B487,I))))</f>
        <v>2</v>
      </c>
      <c r="Q487" s="26">
        <f t="array" ref="Q487">SUM(IF(Period=$P$2,IF(Site=$A$382,IF(Provider=$B487,J))))</f>
        <v>1.5</v>
      </c>
      <c r="R487" s="26"/>
      <c r="S487" s="27">
        <f t="shared" si="254"/>
        <v>7.7579519006982156E-4</v>
      </c>
      <c r="T487" s="27">
        <f t="shared" si="242"/>
        <v>8.6450348683073016E-5</v>
      </c>
      <c r="U487" s="44"/>
      <c r="V487" s="25">
        <f t="array" ref="V487">SUM(IF(Period=$V$2,IF(Site=$A$382,IF(Provider=$B487,I))))</f>
        <v>34</v>
      </c>
      <c r="W487" s="26">
        <f t="array" ref="W487">SUM(IF(Period=$V$2,IF(Site=$A$382,IF(Provider=$B487,J))))</f>
        <v>1.7647058823529411</v>
      </c>
      <c r="X487" s="26"/>
      <c r="Y487" s="27">
        <f t="shared" si="255"/>
        <v>1.5731515469323543E-2</v>
      </c>
      <c r="Z487" s="27">
        <f t="shared" si="243"/>
        <v>1.8145527127563055E-3</v>
      </c>
      <c r="AA487" s="44"/>
      <c r="AB487" s="25">
        <f t="array" ref="AB487">SUM(IF(Period=$AB$2,IF(Site=$A$382,IF(Provider=$B487,I))))</f>
        <v>50</v>
      </c>
      <c r="AC487" s="26">
        <f t="array" ref="AC487">SUM(IF(Period=$AB$2,IF(Site=$A$382,IF(Provider=$B487,J))))</f>
        <v>3.12</v>
      </c>
      <c r="AD487" s="26"/>
      <c r="AE487" s="27">
        <f t="shared" si="256"/>
        <v>3.9186134137151475E-2</v>
      </c>
      <c r="AF487" s="27">
        <f t="shared" si="244"/>
        <v>4.6929996089166998E-3</v>
      </c>
      <c r="AG487" s="44"/>
      <c r="AH487" s="25">
        <f t="array" ref="AH487">SUM(IF(Period=$AH$2,IF(Site=$A$382,IF(Provider=$B487,I))))</f>
        <v>32</v>
      </c>
      <c r="AI487" s="26">
        <f t="array" ref="AI487">SUM(IF(Period=$AH$2,IF(Site=$A$382,IF(Provider=$B487,J))))</f>
        <v>9.25</v>
      </c>
      <c r="AJ487" s="26"/>
      <c r="AK487" s="27">
        <f t="shared" si="257"/>
        <v>8.2039911308203997E-2</v>
      </c>
      <c r="AL487" s="27">
        <f t="shared" si="245"/>
        <v>1.0079683988285773E-2</v>
      </c>
      <c r="AM487" s="44"/>
      <c r="AN487" s="25">
        <f t="array" ref="AN487">SUM(IF(Period=$AN$2,IF(Site=$A$382,IF(Provider=$B487,I))))</f>
        <v>41</v>
      </c>
      <c r="AO487" s="26">
        <f t="array" ref="AO487">SUM(IF(Period=$AN$2,IF(Site=$A$382,IF(Provider=$B487,J))))</f>
        <v>2.7073170731707301</v>
      </c>
      <c r="AP487" s="26"/>
      <c r="AQ487" s="27">
        <f t="shared" si="258"/>
        <v>2.9326287978863917E-2</v>
      </c>
      <c r="AR487" s="27">
        <f t="shared" si="246"/>
        <v>3.5497281739686579E-3</v>
      </c>
      <c r="AS487" s="44"/>
      <c r="AT487" s="25">
        <f t="array" ref="AT487">SUM(IF(Period=$AT$2,IF(Site=$A$382,IF(Provider=$B487,I))))</f>
        <v>46</v>
      </c>
      <c r="AU487" s="26">
        <f t="array" ref="AU487">SUM(IF(Period=$AT$2,IF(Site=$A$382,IF(Provider=$B487,J))))</f>
        <v>3.8043478260869601</v>
      </c>
      <c r="AV487" s="26"/>
      <c r="AW487" s="27">
        <f t="shared" si="259"/>
        <v>4.589562024652509E-2</v>
      </c>
      <c r="AX487" s="27">
        <f t="shared" si="247"/>
        <v>5.5140687525601084E-3</v>
      </c>
      <c r="AY487" s="44"/>
      <c r="AZ487" s="25">
        <f t="array" ref="AZ487">SUM(IF(Period=$AZ$2,IF(Site=$A$382,IF(Provider=$B487,I))))</f>
        <v>0</v>
      </c>
      <c r="BA487" s="26">
        <f t="array" ref="BA487">SUM(IF(Period=$AZ$2,IF(Site=$A$382,IF(Provider=$B487,J))))</f>
        <v>0</v>
      </c>
      <c r="BB487" s="26"/>
      <c r="BC487" s="27">
        <f t="shared" si="260"/>
        <v>0</v>
      </c>
      <c r="BD487" s="27">
        <f t="shared" si="248"/>
        <v>0</v>
      </c>
      <c r="BE487" s="44"/>
      <c r="BF487" s="25">
        <f t="array" ref="BF487">SUM(IF(Period=$BF$2,IF(Site=$A$382,IF(Provider=$B487,I))))</f>
        <v>37</v>
      </c>
      <c r="BG487" s="26">
        <f t="array" ref="BG487">SUM(IF(Period=$BF$2,IF(Site=$A$382,IF(Provider=$B487,J))))</f>
        <v>2.4054054054054101</v>
      </c>
      <c r="BH487" s="26"/>
      <c r="BI487" s="27">
        <f t="shared" si="261"/>
        <v>2.2885060426844992E-2</v>
      </c>
      <c r="BJ487" s="27">
        <f t="shared" si="249"/>
        <v>2.7538832848567414E-3</v>
      </c>
      <c r="BK487" s="44"/>
      <c r="BL487" s="25">
        <f t="array" ref="BL487">SUM(IF(Period=$BL$2,IF(Site=$A$382,IF(Provider=$B487,I))))</f>
        <v>28</v>
      </c>
      <c r="BM487" s="26">
        <f t="array" ref="BM487">SUM(IF(Period=$BL$2,IF(Site=$A$382,IF(Provider=$B487,J))))</f>
        <v>4.03571428571429</v>
      </c>
      <c r="BN487" s="26"/>
      <c r="BO487" s="27">
        <f t="shared" si="262"/>
        <v>3.0524041058887123E-2</v>
      </c>
      <c r="BP487" s="27">
        <f t="shared" si="250"/>
        <v>3.5133538538071737E-3</v>
      </c>
      <c r="BQ487" s="44"/>
      <c r="BR487" s="25">
        <f t="array" ref="BR487">SUM(IF(Period=$BR$2,IF(Site=$A$382,IF(Provider=$B487,I))))</f>
        <v>47</v>
      </c>
      <c r="BS487" s="26">
        <f t="array" ref="BS487">SUM(IF(Period=$BR$2,IF(Site=$A$382,IF(Provider=$B487,J))))</f>
        <v>2.5319148936170199</v>
      </c>
      <c r="BT487" s="26"/>
      <c r="BU487" s="27">
        <f t="shared" si="263"/>
        <v>3.1548250265111329E-2</v>
      </c>
      <c r="BV487" s="27">
        <f t="shared" si="251"/>
        <v>3.490657358247043E-3</v>
      </c>
    </row>
    <row r="488" spans="2:74" outlineLevel="1" x14ac:dyDescent="0.25">
      <c r="B488" s="20" t="s">
        <v>825</v>
      </c>
      <c r="C488" s="44"/>
      <c r="D488" s="25">
        <f t="array" ref="D488">SUM(IF(Period=$D$2,IF(Site=$A$382,IF(Provider=$B488,I))))</f>
        <v>0</v>
      </c>
      <c r="E488" s="26">
        <f t="array" ref="E488">SUM(IF(Period=$D$2,IF(Site=$A$382,IF(Provider=$B488,J))))</f>
        <v>0</v>
      </c>
      <c r="F488" s="26"/>
      <c r="G488" s="27">
        <f t="shared" si="252"/>
        <v>0</v>
      </c>
      <c r="H488" s="27">
        <f t="shared" si="240"/>
        <v>0</v>
      </c>
      <c r="I488" s="44"/>
      <c r="J488" s="25">
        <f t="array" ref="J488">SUM(IF(Period=$J$2,IF(Site=$A$382,IF(Provider=$B488,I))))</f>
        <v>1</v>
      </c>
      <c r="K488" s="26">
        <f t="array" ref="K488">SUM(IF(Period=$J$2,IF(Site=$A$382,IF(Provider=$B488,J))))</f>
        <v>0</v>
      </c>
      <c r="L488" s="26"/>
      <c r="M488" s="27">
        <f t="shared" si="253"/>
        <v>0</v>
      </c>
      <c r="N488" s="27">
        <f t="shared" si="241"/>
        <v>0</v>
      </c>
      <c r="O488" s="44"/>
      <c r="P488" s="25">
        <f t="array" ref="P488">SUM(IF(Period=$P$2,IF(Site=$A$382,IF(Provider=$B488,I))))</f>
        <v>0</v>
      </c>
      <c r="Q488" s="26">
        <f t="array" ref="Q488">SUM(IF(Period=$P$2,IF(Site=$A$382,IF(Provider=$B488,J))))</f>
        <v>0</v>
      </c>
      <c r="R488" s="26"/>
      <c r="S488" s="27">
        <f t="shared" si="254"/>
        <v>0</v>
      </c>
      <c r="T488" s="27">
        <f t="shared" si="242"/>
        <v>0</v>
      </c>
      <c r="U488" s="44"/>
      <c r="V488" s="25">
        <f t="array" ref="V488">SUM(IF(Period=$V$2,IF(Site=$A$382,IF(Provider=$B488,I))))</f>
        <v>0</v>
      </c>
      <c r="W488" s="26">
        <f t="array" ref="W488">SUM(IF(Period=$V$2,IF(Site=$A$382,IF(Provider=$B488,J))))</f>
        <v>0</v>
      </c>
      <c r="X488" s="26"/>
      <c r="Y488" s="27">
        <f t="shared" si="255"/>
        <v>0</v>
      </c>
      <c r="Z488" s="27">
        <f t="shared" si="243"/>
        <v>0</v>
      </c>
      <c r="AA488" s="44"/>
      <c r="AB488" s="25">
        <f t="array" ref="AB488">SUM(IF(Period=$AB$2,IF(Site=$A$382,IF(Provider=$B488,I))))</f>
        <v>0</v>
      </c>
      <c r="AC488" s="26">
        <f t="array" ref="AC488">SUM(IF(Period=$AB$2,IF(Site=$A$382,IF(Provider=$B488,J))))</f>
        <v>0</v>
      </c>
      <c r="AD488" s="26"/>
      <c r="AE488" s="27">
        <f t="shared" si="256"/>
        <v>0</v>
      </c>
      <c r="AF488" s="27">
        <f t="shared" si="244"/>
        <v>0</v>
      </c>
      <c r="AG488" s="44"/>
      <c r="AH488" s="25">
        <f t="array" ref="AH488">SUM(IF(Period=$AH$2,IF(Site=$A$382,IF(Provider=$B488,I))))</f>
        <v>0</v>
      </c>
      <c r="AI488" s="26">
        <f t="array" ref="AI488">SUM(IF(Period=$AH$2,IF(Site=$A$382,IF(Provider=$B488,J))))</f>
        <v>0</v>
      </c>
      <c r="AJ488" s="26"/>
      <c r="AK488" s="27">
        <f t="shared" si="257"/>
        <v>0</v>
      </c>
      <c r="AL488" s="27">
        <f t="shared" si="245"/>
        <v>0</v>
      </c>
      <c r="AM488" s="44"/>
      <c r="AN488" s="25">
        <f t="array" ref="AN488">SUM(IF(Period=$AN$2,IF(Site=$A$382,IF(Provider=$B488,I))))</f>
        <v>0</v>
      </c>
      <c r="AO488" s="26">
        <f t="array" ref="AO488">SUM(IF(Period=$AN$2,IF(Site=$A$382,IF(Provider=$B488,J))))</f>
        <v>0</v>
      </c>
      <c r="AP488" s="26"/>
      <c r="AQ488" s="27">
        <f t="shared" si="258"/>
        <v>0</v>
      </c>
      <c r="AR488" s="27">
        <f t="shared" si="246"/>
        <v>0</v>
      </c>
      <c r="AS488" s="44"/>
      <c r="AT488" s="25">
        <f t="array" ref="AT488">SUM(IF(Period=$AT$2,IF(Site=$A$382,IF(Provider=$B488,I))))</f>
        <v>0</v>
      </c>
      <c r="AU488" s="26">
        <f t="array" ref="AU488">SUM(IF(Period=$AT$2,IF(Site=$A$382,IF(Provider=$B488,J))))</f>
        <v>0</v>
      </c>
      <c r="AV488" s="26"/>
      <c r="AW488" s="27">
        <f t="shared" si="259"/>
        <v>0</v>
      </c>
      <c r="AX488" s="27">
        <f t="shared" si="247"/>
        <v>0</v>
      </c>
      <c r="AY488" s="44"/>
      <c r="AZ488" s="25">
        <f t="array" ref="AZ488">SUM(IF(Period=$AZ$2,IF(Site=$A$382,IF(Provider=$B488,I))))</f>
        <v>0</v>
      </c>
      <c r="BA488" s="26">
        <f t="array" ref="BA488">SUM(IF(Period=$AZ$2,IF(Site=$A$382,IF(Provider=$B488,J))))</f>
        <v>0</v>
      </c>
      <c r="BB488" s="26"/>
      <c r="BC488" s="27">
        <f t="shared" si="260"/>
        <v>0</v>
      </c>
      <c r="BD488" s="27">
        <f t="shared" si="248"/>
        <v>0</v>
      </c>
      <c r="BE488" s="44"/>
      <c r="BF488" s="25">
        <f t="array" ref="BF488">SUM(IF(Period=$BF$2,IF(Site=$A$382,IF(Provider=$B488,I))))</f>
        <v>0</v>
      </c>
      <c r="BG488" s="26">
        <f t="array" ref="BG488">SUM(IF(Period=$BF$2,IF(Site=$A$382,IF(Provider=$B488,J))))</f>
        <v>0</v>
      </c>
      <c r="BH488" s="26"/>
      <c r="BI488" s="27">
        <f t="shared" si="261"/>
        <v>0</v>
      </c>
      <c r="BJ488" s="27">
        <f t="shared" si="249"/>
        <v>0</v>
      </c>
      <c r="BK488" s="44"/>
      <c r="BL488" s="25">
        <f t="array" ref="BL488">SUM(IF(Period=$BL$2,IF(Site=$A$382,IF(Provider=$B488,I))))</f>
        <v>0</v>
      </c>
      <c r="BM488" s="26">
        <f t="array" ref="BM488">SUM(IF(Period=$BL$2,IF(Site=$A$382,IF(Provider=$B488,J))))</f>
        <v>0</v>
      </c>
      <c r="BN488" s="26"/>
      <c r="BO488" s="27">
        <f t="shared" si="262"/>
        <v>0</v>
      </c>
      <c r="BP488" s="27">
        <f t="shared" si="250"/>
        <v>0</v>
      </c>
      <c r="BQ488" s="44"/>
      <c r="BR488" s="25">
        <f t="array" ref="BR488">SUM(IF(Period=$BR$2,IF(Site=$A$382,IF(Provider=$B488,I))))</f>
        <v>0</v>
      </c>
      <c r="BS488" s="26">
        <f t="array" ref="BS488">SUM(IF(Period=$BR$2,IF(Site=$A$382,IF(Provider=$B488,J))))</f>
        <v>0</v>
      </c>
      <c r="BT488" s="26"/>
      <c r="BU488" s="27">
        <f t="shared" si="263"/>
        <v>0</v>
      </c>
      <c r="BV488" s="27">
        <f t="shared" si="251"/>
        <v>0</v>
      </c>
    </row>
    <row r="489" spans="2:74" outlineLevel="1" x14ac:dyDescent="0.25">
      <c r="B489" s="20" t="s">
        <v>846</v>
      </c>
      <c r="C489" s="44"/>
      <c r="D489" s="25">
        <f t="array" ref="D489">SUM(IF(Period=$D$2,IF(Site=$A$382,IF(Provider=$B489,I))))</f>
        <v>0</v>
      </c>
      <c r="E489" s="26">
        <f t="array" ref="E489">SUM(IF(Period=$D$2,IF(Site=$A$382,IF(Provider=$B489,J))))</f>
        <v>0</v>
      </c>
      <c r="F489" s="26"/>
      <c r="G489" s="27">
        <f t="shared" si="252"/>
        <v>0</v>
      </c>
      <c r="H489" s="27">
        <f t="shared" si="240"/>
        <v>0</v>
      </c>
      <c r="I489" s="44"/>
      <c r="J489" s="25">
        <f t="array" ref="J489">SUM(IF(Period=$J$2,IF(Site=$A$382,IF(Provider=$B489,I))))</f>
        <v>0</v>
      </c>
      <c r="K489" s="26">
        <f t="array" ref="K489">SUM(IF(Period=$J$2,IF(Site=$A$382,IF(Provider=$B489,J))))</f>
        <v>0</v>
      </c>
      <c r="L489" s="26"/>
      <c r="M489" s="27">
        <f t="shared" si="253"/>
        <v>0</v>
      </c>
      <c r="N489" s="27">
        <f t="shared" si="241"/>
        <v>0</v>
      </c>
      <c r="O489" s="44"/>
      <c r="P489" s="25">
        <f t="array" ref="P489">SUM(IF(Period=$P$2,IF(Site=$A$382,IF(Provider=$B489,I))))</f>
        <v>18</v>
      </c>
      <c r="Q489" s="26">
        <f t="array" ref="Q489">SUM(IF(Period=$P$2,IF(Site=$A$382,IF(Provider=$B489,J))))</f>
        <v>3.7222222222222223</v>
      </c>
      <c r="R489" s="26"/>
      <c r="S489" s="27">
        <f t="shared" si="254"/>
        <v>1.7326092578226017E-2</v>
      </c>
      <c r="T489" s="27">
        <f t="shared" si="242"/>
        <v>1.9307244539219642E-3</v>
      </c>
      <c r="U489" s="44"/>
      <c r="V489" s="25">
        <f t="array" ref="V489">SUM(IF(Period=$V$2,IF(Site=$A$382,IF(Provider=$B489,I))))</f>
        <v>40</v>
      </c>
      <c r="W489" s="26">
        <f t="array" ref="W489">SUM(IF(Period=$V$2,IF(Site=$A$382,IF(Provider=$B489,J))))</f>
        <v>5.35</v>
      </c>
      <c r="X489" s="26"/>
      <c r="Y489" s="27">
        <f t="shared" si="255"/>
        <v>5.6109071840587305E-2</v>
      </c>
      <c r="Z489" s="27">
        <f t="shared" si="243"/>
        <v>6.4719046754974901E-3</v>
      </c>
      <c r="AA489" s="44"/>
      <c r="AB489" s="25">
        <f t="array" ref="AB489">SUM(IF(Period=$AB$2,IF(Site=$A$382,IF(Provider=$B489,I))))</f>
        <v>0</v>
      </c>
      <c r="AC489" s="26">
        <f t="array" ref="AC489">SUM(IF(Period=$AB$2,IF(Site=$A$382,IF(Provider=$B489,J))))</f>
        <v>0</v>
      </c>
      <c r="AD489" s="26"/>
      <c r="AE489" s="27">
        <f t="shared" si="256"/>
        <v>0</v>
      </c>
      <c r="AF489" s="27">
        <f t="shared" si="244"/>
        <v>0</v>
      </c>
      <c r="AG489" s="44"/>
      <c r="AH489" s="25">
        <f t="array" ref="AH489">SUM(IF(Period=$AH$2,IF(Site=$A$382,IF(Provider=$B489,I))))</f>
        <v>0</v>
      </c>
      <c r="AI489" s="26">
        <f t="array" ref="AI489">SUM(IF(Period=$AH$2,IF(Site=$A$382,IF(Provider=$B489,J))))</f>
        <v>0</v>
      </c>
      <c r="AJ489" s="26"/>
      <c r="AK489" s="27">
        <f t="shared" si="257"/>
        <v>0</v>
      </c>
      <c r="AL489" s="27">
        <f t="shared" si="245"/>
        <v>0</v>
      </c>
      <c r="AM489" s="44"/>
      <c r="AN489" s="25">
        <f t="array" ref="AN489">SUM(IF(Period=$AN$2,IF(Site=$A$382,IF(Provider=$B489,I))))</f>
        <v>0</v>
      </c>
      <c r="AO489" s="26">
        <f t="array" ref="AO489">SUM(IF(Period=$AN$2,IF(Site=$A$382,IF(Provider=$B489,J))))</f>
        <v>0</v>
      </c>
      <c r="AP489" s="26"/>
      <c r="AQ489" s="27">
        <f t="shared" si="258"/>
        <v>0</v>
      </c>
      <c r="AR489" s="27">
        <f t="shared" si="246"/>
        <v>0</v>
      </c>
      <c r="AS489" s="44"/>
      <c r="AT489" s="25">
        <f t="array" ref="AT489">SUM(IF(Period=$AT$2,IF(Site=$A$382,IF(Provider=$B489,I))))</f>
        <v>0</v>
      </c>
      <c r="AU489" s="26">
        <f t="array" ref="AU489">SUM(IF(Period=$AT$2,IF(Site=$A$382,IF(Provider=$B489,J))))</f>
        <v>0</v>
      </c>
      <c r="AV489" s="26"/>
      <c r="AW489" s="27">
        <f t="shared" si="259"/>
        <v>0</v>
      </c>
      <c r="AX489" s="27">
        <f t="shared" si="247"/>
        <v>0</v>
      </c>
      <c r="AY489" s="44"/>
      <c r="AZ489" s="25">
        <f t="array" ref="AZ489">SUM(IF(Period=$AZ$2,IF(Site=$A$382,IF(Provider=$B489,I))))</f>
        <v>0</v>
      </c>
      <c r="BA489" s="26">
        <f t="array" ref="BA489">SUM(IF(Period=$AZ$2,IF(Site=$A$382,IF(Provider=$B489,J))))</f>
        <v>0</v>
      </c>
      <c r="BB489" s="26"/>
      <c r="BC489" s="27">
        <f t="shared" si="260"/>
        <v>0</v>
      </c>
      <c r="BD489" s="27">
        <f t="shared" si="248"/>
        <v>0</v>
      </c>
      <c r="BE489" s="44"/>
      <c r="BF489" s="25">
        <f t="array" ref="BF489">SUM(IF(Period=$BF$2,IF(Site=$A$382,IF(Provider=$B489,I))))</f>
        <v>0</v>
      </c>
      <c r="BG489" s="26">
        <f t="array" ref="BG489">SUM(IF(Period=$BF$2,IF(Site=$A$382,IF(Provider=$B489,J))))</f>
        <v>0</v>
      </c>
      <c r="BH489" s="26"/>
      <c r="BI489" s="27">
        <f t="shared" si="261"/>
        <v>0</v>
      </c>
      <c r="BJ489" s="27">
        <f t="shared" si="249"/>
        <v>0</v>
      </c>
      <c r="BK489" s="44"/>
      <c r="BL489" s="25">
        <f t="array" ref="BL489">SUM(IF(Period=$BL$2,IF(Site=$A$382,IF(Provider=$B489,I))))</f>
        <v>0</v>
      </c>
      <c r="BM489" s="26">
        <f t="array" ref="BM489">SUM(IF(Period=$BL$2,IF(Site=$A$382,IF(Provider=$B489,J))))</f>
        <v>0</v>
      </c>
      <c r="BN489" s="26"/>
      <c r="BO489" s="27">
        <f t="shared" si="262"/>
        <v>0</v>
      </c>
      <c r="BP489" s="27">
        <f t="shared" si="250"/>
        <v>0</v>
      </c>
      <c r="BQ489" s="44"/>
      <c r="BR489" s="25">
        <f t="array" ref="BR489">SUM(IF(Period=$BR$2,IF(Site=$A$382,IF(Provider=$B489,I))))</f>
        <v>0</v>
      </c>
      <c r="BS489" s="26">
        <f t="array" ref="BS489">SUM(IF(Period=$BR$2,IF(Site=$A$382,IF(Provider=$B489,J))))</f>
        <v>0</v>
      </c>
      <c r="BT489" s="26"/>
      <c r="BU489" s="27">
        <f t="shared" si="263"/>
        <v>0</v>
      </c>
      <c r="BV489" s="27">
        <f t="shared" si="251"/>
        <v>0</v>
      </c>
    </row>
    <row r="490" spans="2:74" outlineLevel="1" x14ac:dyDescent="0.25">
      <c r="B490" s="20" t="s">
        <v>851</v>
      </c>
      <c r="C490" s="44"/>
      <c r="D490" s="25">
        <f t="array" ref="D490">SUM(IF(Period=$D$2,IF(Site=$A$382,IF(Provider=$B490,I))))</f>
        <v>0</v>
      </c>
      <c r="E490" s="26">
        <f t="array" ref="E490">SUM(IF(Period=$D$2,IF(Site=$A$382,IF(Provider=$B490,J))))</f>
        <v>0</v>
      </c>
      <c r="F490" s="26"/>
      <c r="G490" s="27">
        <f t="shared" si="252"/>
        <v>0</v>
      </c>
      <c r="H490" s="27">
        <f t="shared" si="240"/>
        <v>0</v>
      </c>
      <c r="I490" s="44"/>
      <c r="J490" s="25">
        <f t="array" ref="J490">SUM(IF(Period=$J$2,IF(Site=$A$382,IF(Provider=$B490,I))))</f>
        <v>0</v>
      </c>
      <c r="K490" s="26">
        <f t="array" ref="K490">SUM(IF(Period=$J$2,IF(Site=$A$382,IF(Provider=$B490,J))))</f>
        <v>0</v>
      </c>
      <c r="L490" s="26"/>
      <c r="M490" s="27">
        <f t="shared" si="253"/>
        <v>0</v>
      </c>
      <c r="N490" s="27">
        <f t="shared" si="241"/>
        <v>0</v>
      </c>
      <c r="O490" s="44"/>
      <c r="P490" s="25">
        <f t="array" ref="P490">SUM(IF(Period=$P$2,IF(Site=$A$382,IF(Provider=$B490,I))))</f>
        <v>1</v>
      </c>
      <c r="Q490" s="26">
        <f t="array" ref="Q490">SUM(IF(Period=$P$2,IF(Site=$A$382,IF(Provider=$B490,J))))</f>
        <v>0</v>
      </c>
      <c r="R490" s="26"/>
      <c r="S490" s="27">
        <f t="shared" si="254"/>
        <v>0</v>
      </c>
      <c r="T490" s="27">
        <f t="shared" si="242"/>
        <v>0</v>
      </c>
      <c r="U490" s="44"/>
      <c r="V490" s="25">
        <f t="array" ref="V490">SUM(IF(Period=$V$2,IF(Site=$A$382,IF(Provider=$B490,I))))</f>
        <v>0</v>
      </c>
      <c r="W490" s="26">
        <f t="array" ref="W490">SUM(IF(Period=$V$2,IF(Site=$A$382,IF(Provider=$B490,J))))</f>
        <v>0</v>
      </c>
      <c r="X490" s="26"/>
      <c r="Y490" s="27">
        <f t="shared" si="255"/>
        <v>0</v>
      </c>
      <c r="Z490" s="27">
        <f t="shared" si="243"/>
        <v>0</v>
      </c>
      <c r="AA490" s="44"/>
      <c r="AB490" s="25">
        <f t="array" ref="AB490">SUM(IF(Period=$AB$2,IF(Site=$A$382,IF(Provider=$B490,I))))</f>
        <v>0</v>
      </c>
      <c r="AC490" s="26">
        <f t="array" ref="AC490">SUM(IF(Period=$AB$2,IF(Site=$A$382,IF(Provider=$B490,J))))</f>
        <v>0</v>
      </c>
      <c r="AD490" s="26"/>
      <c r="AE490" s="27">
        <f t="shared" si="256"/>
        <v>0</v>
      </c>
      <c r="AF490" s="27">
        <f t="shared" si="244"/>
        <v>0</v>
      </c>
      <c r="AG490" s="44"/>
      <c r="AH490" s="25">
        <f t="array" ref="AH490">SUM(IF(Period=$AH$2,IF(Site=$A$382,IF(Provider=$B490,I))))</f>
        <v>1</v>
      </c>
      <c r="AI490" s="26">
        <f t="array" ref="AI490">SUM(IF(Period=$AH$2,IF(Site=$A$382,IF(Provider=$B490,J))))</f>
        <v>0</v>
      </c>
      <c r="AJ490" s="26"/>
      <c r="AK490" s="27">
        <f t="shared" si="257"/>
        <v>0</v>
      </c>
      <c r="AL490" s="27">
        <f t="shared" si="245"/>
        <v>0</v>
      </c>
      <c r="AM490" s="44"/>
      <c r="AN490" s="25">
        <f t="array" ref="AN490">SUM(IF(Period=$AN$2,IF(Site=$A$382,IF(Provider=$B490,I))))</f>
        <v>0</v>
      </c>
      <c r="AO490" s="26">
        <f t="array" ref="AO490">SUM(IF(Period=$AN$2,IF(Site=$A$382,IF(Provider=$B490,J))))</f>
        <v>0</v>
      </c>
      <c r="AP490" s="26"/>
      <c r="AQ490" s="27">
        <f t="shared" si="258"/>
        <v>0</v>
      </c>
      <c r="AR490" s="27">
        <f t="shared" si="246"/>
        <v>0</v>
      </c>
      <c r="AS490" s="44"/>
      <c r="AT490" s="25">
        <f t="array" ref="AT490">SUM(IF(Period=$AT$2,IF(Site=$A$382,IF(Provider=$B490,I))))</f>
        <v>1</v>
      </c>
      <c r="AU490" s="26">
        <f t="array" ref="AU490">SUM(IF(Period=$AT$2,IF(Site=$A$382,IF(Provider=$B490,J))))</f>
        <v>0</v>
      </c>
      <c r="AV490" s="26"/>
      <c r="AW490" s="27">
        <f t="shared" si="259"/>
        <v>0</v>
      </c>
      <c r="AX490" s="27">
        <f t="shared" si="247"/>
        <v>0</v>
      </c>
      <c r="AY490" s="44"/>
      <c r="AZ490" s="25">
        <f t="array" ref="AZ490">SUM(IF(Period=$AZ$2,IF(Site=$A$382,IF(Provider=$B490,I))))</f>
        <v>0</v>
      </c>
      <c r="BA490" s="26">
        <f t="array" ref="BA490">SUM(IF(Period=$AZ$2,IF(Site=$A$382,IF(Provider=$B490,J))))</f>
        <v>0</v>
      </c>
      <c r="BB490" s="26"/>
      <c r="BC490" s="27">
        <f t="shared" si="260"/>
        <v>0</v>
      </c>
      <c r="BD490" s="27">
        <f t="shared" si="248"/>
        <v>0</v>
      </c>
      <c r="BE490" s="44"/>
      <c r="BF490" s="25">
        <f t="array" ref="BF490">SUM(IF(Period=$BF$2,IF(Site=$A$382,IF(Provider=$B490,I))))</f>
        <v>0</v>
      </c>
      <c r="BG490" s="26">
        <f t="array" ref="BG490">SUM(IF(Period=$BF$2,IF(Site=$A$382,IF(Provider=$B490,J))))</f>
        <v>0</v>
      </c>
      <c r="BH490" s="26"/>
      <c r="BI490" s="27">
        <f t="shared" si="261"/>
        <v>0</v>
      </c>
      <c r="BJ490" s="27">
        <f t="shared" si="249"/>
        <v>0</v>
      </c>
      <c r="BK490" s="44"/>
      <c r="BL490" s="25">
        <f t="array" ref="BL490">SUM(IF(Period=$BL$2,IF(Site=$A$382,IF(Provider=$B490,I))))</f>
        <v>1</v>
      </c>
      <c r="BM490" s="26">
        <f t="array" ref="BM490">SUM(IF(Period=$BL$2,IF(Site=$A$382,IF(Provider=$B490,J))))</f>
        <v>0</v>
      </c>
      <c r="BN490" s="26"/>
      <c r="BO490" s="27">
        <f t="shared" si="262"/>
        <v>0</v>
      </c>
      <c r="BP490" s="27">
        <f t="shared" si="250"/>
        <v>0</v>
      </c>
      <c r="BQ490" s="44"/>
      <c r="BR490" s="25">
        <f t="array" ref="BR490">SUM(IF(Period=$BR$2,IF(Site=$A$382,IF(Provider=$B490,I))))</f>
        <v>0</v>
      </c>
      <c r="BS490" s="26">
        <f t="array" ref="BS490">SUM(IF(Period=$BR$2,IF(Site=$A$382,IF(Provider=$B490,J))))</f>
        <v>0</v>
      </c>
      <c r="BT490" s="26"/>
      <c r="BU490" s="27">
        <f t="shared" si="263"/>
        <v>0</v>
      </c>
      <c r="BV490" s="27">
        <f t="shared" si="251"/>
        <v>0</v>
      </c>
    </row>
    <row r="491" spans="2:74" outlineLevel="1" x14ac:dyDescent="0.25">
      <c r="B491" s="20" t="s">
        <v>873</v>
      </c>
      <c r="C491" s="44"/>
      <c r="D491" s="25">
        <f t="array" ref="D491">SUM(IF(Period=$D$2,IF(Site=$A$382,IF(Provider=$B491,I))))</f>
        <v>0</v>
      </c>
      <c r="E491" s="26">
        <f t="array" ref="E491">SUM(IF(Period=$D$2,IF(Site=$A$382,IF(Provider=$B491,J))))</f>
        <v>0</v>
      </c>
      <c r="F491" s="26"/>
      <c r="G491" s="27">
        <f t="shared" si="252"/>
        <v>0</v>
      </c>
      <c r="H491" s="27">
        <f t="shared" si="240"/>
        <v>0</v>
      </c>
      <c r="I491" s="44"/>
      <c r="J491" s="25">
        <f t="array" ref="J491">SUM(IF(Period=$J$2,IF(Site=$A$382,IF(Provider=$B491,I))))</f>
        <v>0</v>
      </c>
      <c r="K491" s="26">
        <f t="array" ref="K491">SUM(IF(Period=$J$2,IF(Site=$A$382,IF(Provider=$B491,J))))</f>
        <v>0</v>
      </c>
      <c r="L491" s="26"/>
      <c r="M491" s="27">
        <f t="shared" si="253"/>
        <v>0</v>
      </c>
      <c r="N491" s="27">
        <f t="shared" si="241"/>
        <v>0</v>
      </c>
      <c r="O491" s="44"/>
      <c r="P491" s="25">
        <f t="array" ref="P491">SUM(IF(Period=$P$2,IF(Site=$A$382,IF(Provider=$B491,I))))</f>
        <v>0</v>
      </c>
      <c r="Q491" s="26">
        <f t="array" ref="Q491">SUM(IF(Period=$P$2,IF(Site=$A$382,IF(Provider=$B491,J))))</f>
        <v>0</v>
      </c>
      <c r="R491" s="26"/>
      <c r="S491" s="27">
        <f t="shared" si="254"/>
        <v>0</v>
      </c>
      <c r="T491" s="27">
        <f t="shared" si="242"/>
        <v>0</v>
      </c>
      <c r="U491" s="44"/>
      <c r="V491" s="25">
        <f t="array" ref="V491">SUM(IF(Period=$V$2,IF(Site=$A$382,IF(Provider=$B491,I))))</f>
        <v>51</v>
      </c>
      <c r="W491" s="26">
        <f t="array" ref="W491">SUM(IF(Period=$V$2,IF(Site=$A$382,IF(Provider=$B491,J))))</f>
        <v>7.9215686274509807</v>
      </c>
      <c r="X491" s="26"/>
      <c r="Y491" s="27">
        <f t="shared" si="255"/>
        <v>0.10592553749344522</v>
      </c>
      <c r="Z491" s="27">
        <f t="shared" si="243"/>
        <v>1.2217988265892458E-2</v>
      </c>
      <c r="AA491" s="44"/>
      <c r="AB491" s="25">
        <f t="array" ref="AB491">SUM(IF(Period=$AB$2,IF(Site=$A$382,IF(Provider=$B491,I))))</f>
        <v>215</v>
      </c>
      <c r="AC491" s="26">
        <f t="array" ref="AC491">SUM(IF(Period=$AB$2,IF(Site=$A$382,IF(Provider=$B491,J))))</f>
        <v>7.195348837209302</v>
      </c>
      <c r="AD491" s="26"/>
      <c r="AE491" s="27">
        <f t="shared" si="256"/>
        <v>0.3885958301934187</v>
      </c>
      <c r="AF491" s="27">
        <f t="shared" si="244"/>
        <v>4.6538912788423932E-2</v>
      </c>
      <c r="AG491" s="44"/>
      <c r="AH491" s="25">
        <f t="array" ref="AH491">SUM(IF(Period=$AH$2,IF(Site=$A$382,IF(Provider=$B491,I))))</f>
        <v>115</v>
      </c>
      <c r="AI491" s="26">
        <f t="array" ref="AI491">SUM(IF(Period=$AH$2,IF(Site=$A$382,IF(Provider=$B491,J))))</f>
        <v>7.5565217391304396</v>
      </c>
      <c r="AJ491" s="26"/>
      <c r="AK491" s="27">
        <f t="shared" si="257"/>
        <v>0.24085365853658552</v>
      </c>
      <c r="AL491" s="27">
        <f t="shared" si="245"/>
        <v>2.9592045222366019E-2</v>
      </c>
      <c r="AM491" s="44"/>
      <c r="AN491" s="25">
        <f t="array" ref="AN491">SUM(IF(Period=$AN$2,IF(Site=$A$382,IF(Provider=$B491,I))))</f>
        <v>63</v>
      </c>
      <c r="AO491" s="26">
        <f t="array" ref="AO491">SUM(IF(Period=$AN$2,IF(Site=$A$382,IF(Provider=$B491,J))))</f>
        <v>6.3968253968253999</v>
      </c>
      <c r="AP491" s="26"/>
      <c r="AQ491" s="27">
        <f t="shared" si="258"/>
        <v>0.10647291941875829</v>
      </c>
      <c r="AR491" s="27">
        <f t="shared" si="246"/>
        <v>1.2887751838823158E-2</v>
      </c>
      <c r="AS491" s="44"/>
      <c r="AT491" s="25">
        <f t="array" ref="AT491">SUM(IF(Period=$AT$2,IF(Site=$A$382,IF(Provider=$B491,I))))</f>
        <v>108</v>
      </c>
      <c r="AU491" s="26">
        <f t="array" ref="AU491">SUM(IF(Period=$AT$2,IF(Site=$A$382,IF(Provider=$B491,J))))</f>
        <v>5.7222222222222197</v>
      </c>
      <c r="AV491" s="26"/>
      <c r="AW491" s="27">
        <f t="shared" si="259"/>
        <v>0.16207710464201408</v>
      </c>
      <c r="AX491" s="27">
        <f t="shared" si="247"/>
        <v>1.9472539937612242E-2</v>
      </c>
      <c r="AY491" s="44"/>
      <c r="AZ491" s="25">
        <f t="array" ref="AZ491">SUM(IF(Period=$AZ$2,IF(Site=$A$382,IF(Provider=$B491,I))))</f>
        <v>87</v>
      </c>
      <c r="BA491" s="26">
        <f t="array" ref="BA491">SUM(IF(Period=$AZ$2,IF(Site=$A$382,IF(Provider=$B491,J))))</f>
        <v>7.0459770114942497</v>
      </c>
      <c r="BB491" s="26"/>
      <c r="BC491" s="27">
        <f t="shared" si="260"/>
        <v>0.16500672947510087</v>
      </c>
      <c r="BD491" s="27">
        <f t="shared" si="248"/>
        <v>1.9974583727068319E-2</v>
      </c>
      <c r="BE491" s="44"/>
      <c r="BF491" s="25">
        <f t="array" ref="BF491">SUM(IF(Period=$BF$2,IF(Site=$A$382,IF(Provider=$B491,I))))</f>
        <v>137</v>
      </c>
      <c r="BG491" s="26">
        <f t="array" ref="BG491">SUM(IF(Period=$BF$2,IF(Site=$A$382,IF(Provider=$B491,J))))</f>
        <v>5.9124087591240899</v>
      </c>
      <c r="BH491" s="26"/>
      <c r="BI491" s="27">
        <f t="shared" si="261"/>
        <v>0.2082797634353305</v>
      </c>
      <c r="BJ491" s="27">
        <f t="shared" si="249"/>
        <v>2.5063432143078174E-2</v>
      </c>
      <c r="BK491" s="44"/>
      <c r="BL491" s="25">
        <f t="array" ref="BL491">SUM(IF(Period=$BL$2,IF(Site=$A$382,IF(Provider=$B491,I))))</f>
        <v>115</v>
      </c>
      <c r="BM491" s="26">
        <f t="array" ref="BM491">SUM(IF(Period=$BL$2,IF(Site=$A$382,IF(Provider=$B491,J))))</f>
        <v>6.7478260869565201</v>
      </c>
      <c r="BN491" s="26"/>
      <c r="BO491" s="27">
        <f t="shared" si="262"/>
        <v>0.20961642355483517</v>
      </c>
      <c r="BP491" s="27">
        <f t="shared" si="250"/>
        <v>2.4127102571277551E-2</v>
      </c>
      <c r="BQ491" s="44"/>
      <c r="BR491" s="25">
        <f t="array" ref="BR491">SUM(IF(Period=$BR$2,IF(Site=$A$382,IF(Provider=$B491,I))))</f>
        <v>138</v>
      </c>
      <c r="BS491" s="26">
        <f t="array" ref="BS491">SUM(IF(Period=$BR$2,IF(Site=$A$382,IF(Provider=$B491,J))))</f>
        <v>5.9927536231884098</v>
      </c>
      <c r="BT491" s="26"/>
      <c r="BU491" s="27">
        <f t="shared" si="263"/>
        <v>0.2192470837751857</v>
      </c>
      <c r="BV491" s="27">
        <f t="shared" si="251"/>
        <v>2.4258601977061409E-2</v>
      </c>
    </row>
    <row r="492" spans="2:74" outlineLevel="1" x14ac:dyDescent="0.25">
      <c r="B492" s="20" t="s">
        <v>1036</v>
      </c>
      <c r="C492" s="44"/>
      <c r="D492" s="25">
        <f t="array" ref="D492">SUM(IF(Period=$D$2,IF(Site=$A$382,IF(Provider=$B492,I))))</f>
        <v>0</v>
      </c>
      <c r="E492" s="26">
        <f t="array" ref="E492">SUM(IF(Period=$D$2,IF(Site=$A$382,IF(Provider=$B492,J))))</f>
        <v>0</v>
      </c>
      <c r="F492" s="26"/>
      <c r="G492" s="27">
        <f t="shared" si="252"/>
        <v>0</v>
      </c>
      <c r="H492" s="27">
        <f t="shared" si="240"/>
        <v>0</v>
      </c>
      <c r="I492" s="44"/>
      <c r="J492" s="25">
        <f t="array" ref="J492">SUM(IF(Period=$J$2,IF(Site=$A$382,IF(Provider=$B492,I))))</f>
        <v>0</v>
      </c>
      <c r="K492" s="26">
        <f t="array" ref="K492">SUM(IF(Period=$J$2,IF(Site=$A$382,IF(Provider=$B492,J))))</f>
        <v>0</v>
      </c>
      <c r="L492" s="26"/>
      <c r="M492" s="27">
        <f t="shared" si="253"/>
        <v>0</v>
      </c>
      <c r="N492" s="27">
        <f t="shared" si="241"/>
        <v>0</v>
      </c>
      <c r="O492" s="44"/>
      <c r="P492" s="25">
        <f t="array" ref="P492">SUM(IF(Period=$P$2,IF(Site=$A$382,IF(Provider=$B492,I))))</f>
        <v>0</v>
      </c>
      <c r="Q492" s="26">
        <f t="array" ref="Q492">SUM(IF(Period=$P$2,IF(Site=$A$382,IF(Provider=$B492,J))))</f>
        <v>0</v>
      </c>
      <c r="R492" s="26"/>
      <c r="S492" s="27">
        <f t="shared" si="254"/>
        <v>0</v>
      </c>
      <c r="T492" s="27">
        <f t="shared" si="242"/>
        <v>0</v>
      </c>
      <c r="U492" s="44"/>
      <c r="V492" s="25">
        <f t="array" ref="V492">SUM(IF(Period=$V$2,IF(Site=$A$382,IF(Provider=$B492,I))))</f>
        <v>0</v>
      </c>
      <c r="W492" s="26">
        <f t="array" ref="W492">SUM(IF(Period=$V$2,IF(Site=$A$382,IF(Provider=$B492,J))))</f>
        <v>0</v>
      </c>
      <c r="X492" s="26"/>
      <c r="Y492" s="27">
        <f t="shared" si="255"/>
        <v>0</v>
      </c>
      <c r="Z492" s="27">
        <f t="shared" si="243"/>
        <v>0</v>
      </c>
      <c r="AA492" s="44"/>
      <c r="AB492" s="25">
        <f t="array" ref="AB492">SUM(IF(Period=$AB$2,IF(Site=$A$382,IF(Provider=$B492,I))))</f>
        <v>0</v>
      </c>
      <c r="AC492" s="26">
        <f t="array" ref="AC492">SUM(IF(Period=$AB$2,IF(Site=$A$382,IF(Provider=$B492,J))))</f>
        <v>0</v>
      </c>
      <c r="AD492" s="26"/>
      <c r="AE492" s="27">
        <f t="shared" si="256"/>
        <v>0</v>
      </c>
      <c r="AF492" s="27">
        <f t="shared" si="244"/>
        <v>0</v>
      </c>
      <c r="AG492" s="44"/>
      <c r="AH492" s="25">
        <f t="array" ref="AH492">SUM(IF(Period=$AH$2,IF(Site=$A$382,IF(Provider=$B492,I))))</f>
        <v>0</v>
      </c>
      <c r="AI492" s="26">
        <f t="array" ref="AI492">SUM(IF(Period=$AH$2,IF(Site=$A$382,IF(Provider=$B492,J))))</f>
        <v>0</v>
      </c>
      <c r="AJ492" s="26"/>
      <c r="AK492" s="27">
        <f t="shared" si="257"/>
        <v>0</v>
      </c>
      <c r="AL492" s="27">
        <f t="shared" si="245"/>
        <v>0</v>
      </c>
      <c r="AM492" s="44"/>
      <c r="AN492" s="25">
        <f t="array" ref="AN492">SUM(IF(Period=$AN$2,IF(Site=$A$382,IF(Provider=$B492,I))))</f>
        <v>0</v>
      </c>
      <c r="AO492" s="26">
        <f t="array" ref="AO492">SUM(IF(Period=$AN$2,IF(Site=$A$382,IF(Provider=$B492,J))))</f>
        <v>0</v>
      </c>
      <c r="AP492" s="26"/>
      <c r="AQ492" s="27">
        <f t="shared" si="258"/>
        <v>0</v>
      </c>
      <c r="AR492" s="27">
        <f t="shared" si="246"/>
        <v>0</v>
      </c>
      <c r="AS492" s="44"/>
      <c r="AT492" s="25">
        <f t="array" ref="AT492">SUM(IF(Period=$AT$2,IF(Site=$A$382,IF(Provider=$B492,I))))</f>
        <v>0</v>
      </c>
      <c r="AU492" s="26">
        <f t="array" ref="AU492">SUM(IF(Period=$AT$2,IF(Site=$A$382,IF(Provider=$B492,J))))</f>
        <v>0</v>
      </c>
      <c r="AV492" s="26"/>
      <c r="AW492" s="27">
        <f t="shared" si="259"/>
        <v>0</v>
      </c>
      <c r="AX492" s="27">
        <f t="shared" si="247"/>
        <v>0</v>
      </c>
      <c r="AY492" s="44"/>
      <c r="AZ492" s="25">
        <f t="array" ref="AZ492">SUM(IF(Period=$AZ$2,IF(Site=$A$382,IF(Provider=$B492,I))))</f>
        <v>0</v>
      </c>
      <c r="BA492" s="26">
        <f t="array" ref="BA492">SUM(IF(Period=$AZ$2,IF(Site=$A$382,IF(Provider=$B492,J))))</f>
        <v>0</v>
      </c>
      <c r="BB492" s="26"/>
      <c r="BC492" s="27">
        <f t="shared" si="260"/>
        <v>0</v>
      </c>
      <c r="BD492" s="27">
        <f t="shared" si="248"/>
        <v>0</v>
      </c>
      <c r="BE492" s="44"/>
      <c r="BF492" s="25">
        <f t="array" ref="BF492">SUM(IF(Period=$BF$2,IF(Site=$A$382,IF(Provider=$B492,I))))</f>
        <v>11</v>
      </c>
      <c r="BG492" s="26">
        <f t="array" ref="BG492">SUM(IF(Period=$BF$2,IF(Site=$A$382,IF(Provider=$B492,J))))</f>
        <v>5.6363636363636402</v>
      </c>
      <c r="BH492" s="26"/>
      <c r="BI492" s="27">
        <f t="shared" si="261"/>
        <v>1.5942401645667278E-2</v>
      </c>
      <c r="BJ492" s="27">
        <f t="shared" si="249"/>
        <v>1.918435546754132E-3</v>
      </c>
      <c r="BK492" s="44"/>
      <c r="BL492" s="25">
        <f t="array" ref="BL492">SUM(IF(Period=$BL$2,IF(Site=$A$382,IF(Provider=$B492,I))))</f>
        <v>0</v>
      </c>
      <c r="BM492" s="26">
        <f t="array" ref="BM492">SUM(IF(Period=$BL$2,IF(Site=$A$382,IF(Provider=$B492,J))))</f>
        <v>0</v>
      </c>
      <c r="BN492" s="26"/>
      <c r="BO492" s="27">
        <f t="shared" si="262"/>
        <v>0</v>
      </c>
      <c r="BP492" s="27">
        <f t="shared" si="250"/>
        <v>0</v>
      </c>
      <c r="BQ492" s="44"/>
      <c r="BR492" s="25">
        <f t="array" ref="BR492">SUM(IF(Period=$BR$2,IF(Site=$A$382,IF(Provider=$B492,I))))</f>
        <v>0</v>
      </c>
      <c r="BS492" s="26">
        <f t="array" ref="BS492">SUM(IF(Period=$BR$2,IF(Site=$A$382,IF(Provider=$B492,J))))</f>
        <v>0</v>
      </c>
      <c r="BT492" s="26"/>
      <c r="BU492" s="27">
        <f t="shared" si="263"/>
        <v>0</v>
      </c>
      <c r="BV492" s="27">
        <f t="shared" si="251"/>
        <v>0</v>
      </c>
    </row>
    <row r="493" spans="2:74" outlineLevel="1" x14ac:dyDescent="0.25">
      <c r="B493" s="20" t="s">
        <v>730</v>
      </c>
      <c r="C493" s="44"/>
      <c r="D493" s="25">
        <f t="array" ref="D493">SUM(IF(Period=$D$2,IF(Site=$A$382,IF(Provider=$B493,I))))</f>
        <v>54</v>
      </c>
      <c r="E493" s="26">
        <f t="array" ref="E493">SUM(IF(Period=$D$2,IF(Site=$A$382,IF(Provider=$B493,J))))</f>
        <v>3.0555555555555554</v>
      </c>
      <c r="F493" s="26"/>
      <c r="G493" s="27">
        <f t="shared" si="252"/>
        <v>4.1530329725648123E-2</v>
      </c>
      <c r="H493" s="27">
        <f t="shared" si="240"/>
        <v>4.7788687114432181E-3</v>
      </c>
      <c r="I493" s="44"/>
      <c r="J493" s="25">
        <f t="array" ref="J493">SUM(IF(Period=$J$2,IF(Site=$A$382,IF(Provider=$B493,I))))</f>
        <v>22</v>
      </c>
      <c r="K493" s="26">
        <f t="array" ref="K493">SUM(IF(Period=$J$2,IF(Site=$A$382,IF(Provider=$B493,J))))</f>
        <v>6.5</v>
      </c>
      <c r="L493" s="26"/>
      <c r="M493" s="27">
        <f t="shared" si="253"/>
        <v>3.8943355119825704E-2</v>
      </c>
      <c r="N493" s="27">
        <f t="shared" si="241"/>
        <v>4.4303993555782758E-3</v>
      </c>
      <c r="O493" s="44"/>
      <c r="P493" s="25">
        <f t="array" ref="P493">SUM(IF(Period=$P$2,IF(Site=$A$382,IF(Provider=$B493,I))))</f>
        <v>29</v>
      </c>
      <c r="Q493" s="26">
        <f t="array" ref="Q493">SUM(IF(Period=$P$2,IF(Site=$A$382,IF(Provider=$B493,J))))</f>
        <v>8.0344827586206904</v>
      </c>
      <c r="R493" s="26"/>
      <c r="S493" s="27">
        <f t="shared" si="254"/>
        <v>6.0253426428756147E-2</v>
      </c>
      <c r="T493" s="27">
        <f t="shared" si="242"/>
        <v>6.7143104143853379E-3</v>
      </c>
      <c r="U493" s="44"/>
      <c r="V493" s="25">
        <f t="array" ref="V493">SUM(IF(Period=$V$2,IF(Site=$A$382,IF(Provider=$B493,I))))</f>
        <v>19</v>
      </c>
      <c r="W493" s="26">
        <f t="array" ref="W493">SUM(IF(Period=$V$2,IF(Site=$A$382,IF(Provider=$B493,J))))</f>
        <v>3.0526315789473686</v>
      </c>
      <c r="X493" s="26"/>
      <c r="Y493" s="27">
        <f t="shared" si="255"/>
        <v>1.5207131620346093E-2</v>
      </c>
      <c r="Z493" s="27">
        <f t="shared" si="243"/>
        <v>1.7540676223310955E-3</v>
      </c>
      <c r="AA493" s="44"/>
      <c r="AB493" s="25">
        <f t="array" ref="AB493">SUM(IF(Period=$AB$2,IF(Site=$A$382,IF(Provider=$B493,I))))</f>
        <v>32</v>
      </c>
      <c r="AC493" s="26">
        <f t="array" ref="AC493">SUM(IF(Period=$AB$2,IF(Site=$A$382,IF(Provider=$B493,J))))</f>
        <v>5.0625</v>
      </c>
      <c r="AD493" s="26"/>
      <c r="AE493" s="27">
        <f t="shared" si="256"/>
        <v>4.069329314242652E-2</v>
      </c>
      <c r="AF493" s="27">
        <f t="shared" si="244"/>
        <v>4.8734995938750332E-3</v>
      </c>
      <c r="AG493" s="44"/>
      <c r="AH493" s="25">
        <f t="array" ref="AH493">SUM(IF(Period=$AH$2,IF(Site=$A$382,IF(Provider=$B493,I))))</f>
        <v>14</v>
      </c>
      <c r="AI493" s="26">
        <f t="array" ref="AI493">SUM(IF(Period=$AH$2,IF(Site=$A$382,IF(Provider=$B493,J))))</f>
        <v>4.4285714285714297</v>
      </c>
      <c r="AJ493" s="26"/>
      <c r="AK493" s="27">
        <f t="shared" si="257"/>
        <v>1.7184035476718408E-2</v>
      </c>
      <c r="AL493" s="27">
        <f t="shared" si="245"/>
        <v>2.1112851597085069E-3</v>
      </c>
      <c r="AM493" s="44"/>
      <c r="AN493" s="25">
        <f t="array" ref="AN493">SUM(IF(Period=$AN$2,IF(Site=$A$382,IF(Provider=$B493,I))))</f>
        <v>0</v>
      </c>
      <c r="AO493" s="26">
        <f t="array" ref="AO493">SUM(IF(Period=$AN$2,IF(Site=$A$382,IF(Provider=$B493,J))))</f>
        <v>0</v>
      </c>
      <c r="AP493" s="26"/>
      <c r="AQ493" s="27">
        <f t="shared" si="258"/>
        <v>0</v>
      </c>
      <c r="AR493" s="27">
        <f t="shared" si="246"/>
        <v>0</v>
      </c>
      <c r="AS493" s="44"/>
      <c r="AT493" s="25">
        <f t="array" ref="AT493">SUM(IF(Period=$AT$2,IF(Site=$A$382,IF(Provider=$B493,I))))</f>
        <v>47</v>
      </c>
      <c r="AU493" s="26">
        <f t="array" ref="AU493">SUM(IF(Period=$AT$2,IF(Site=$A$382,IF(Provider=$B493,J))))</f>
        <v>2.2553191489361701</v>
      </c>
      <c r="AV493" s="26"/>
      <c r="AW493" s="27">
        <f t="shared" si="259"/>
        <v>2.779963283503803E-2</v>
      </c>
      <c r="AX493" s="27">
        <f t="shared" si="247"/>
        <v>3.3399502158364051E-3</v>
      </c>
      <c r="AY493" s="44"/>
      <c r="AZ493" s="25">
        <f t="array" ref="AZ493">SUM(IF(Period=$AZ$2,IF(Site=$A$382,IF(Provider=$B493,I))))</f>
        <v>52</v>
      </c>
      <c r="BA493" s="26">
        <f t="array" ref="BA493">SUM(IF(Period=$AZ$2,IF(Site=$A$382,IF(Provider=$B493,J))))</f>
        <v>4.7692307692307701</v>
      </c>
      <c r="BB493" s="26"/>
      <c r="BC493" s="27">
        <f t="shared" si="260"/>
        <v>6.6756393001345907E-2</v>
      </c>
      <c r="BD493" s="27">
        <f t="shared" si="248"/>
        <v>8.081071393658967E-3</v>
      </c>
      <c r="BE493" s="44"/>
      <c r="BF493" s="25">
        <f t="array" ref="BF493">SUM(IF(Period=$BF$2,IF(Site=$A$382,IF(Provider=$B493,I))))</f>
        <v>47</v>
      </c>
      <c r="BG493" s="26">
        <f t="array" ref="BG493">SUM(IF(Period=$BF$2,IF(Site=$A$382,IF(Provider=$B493,J))))</f>
        <v>1.9787234042553199</v>
      </c>
      <c r="BH493" s="26"/>
      <c r="BI493" s="27">
        <f t="shared" si="261"/>
        <v>2.3913602468500907E-2</v>
      </c>
      <c r="BJ493" s="27">
        <f t="shared" si="249"/>
        <v>2.8776533201311971E-3</v>
      </c>
      <c r="BK493" s="44"/>
      <c r="BL493" s="25">
        <f t="array" ref="BL493">SUM(IF(Period=$BL$2,IF(Site=$A$382,IF(Provider=$B493,I))))</f>
        <v>15</v>
      </c>
      <c r="BM493" s="26">
        <f t="array" ref="BM493">SUM(IF(Period=$BL$2,IF(Site=$A$382,IF(Provider=$B493,J))))</f>
        <v>4.06666666666667</v>
      </c>
      <c r="BN493" s="26"/>
      <c r="BO493" s="27">
        <f t="shared" si="262"/>
        <v>1.6477579686655874E-2</v>
      </c>
      <c r="BP493" s="27">
        <f t="shared" si="250"/>
        <v>1.8965892485153764E-3</v>
      </c>
      <c r="BQ493" s="44"/>
      <c r="BR493" s="25">
        <f t="array" ref="BR493">SUM(IF(Period=$BR$2,IF(Site=$A$382,IF(Provider=$B493,I))))</f>
        <v>0</v>
      </c>
      <c r="BS493" s="26">
        <f t="array" ref="BS493">SUM(IF(Period=$BR$2,IF(Site=$A$382,IF(Provider=$B493,J))))</f>
        <v>0</v>
      </c>
      <c r="BT493" s="26"/>
      <c r="BU493" s="27">
        <f t="shared" si="263"/>
        <v>0</v>
      </c>
      <c r="BV493" s="27">
        <f t="shared" si="251"/>
        <v>0</v>
      </c>
    </row>
    <row r="494" spans="2:74" outlineLevel="1" x14ac:dyDescent="0.25">
      <c r="B494" s="20" t="s">
        <v>727</v>
      </c>
      <c r="C494" s="44"/>
      <c r="D494" s="25">
        <f t="array" ref="D494">SUM(IF(Period=$D$2,IF(Site=$A$382,IF(Provider=$B494,I))))</f>
        <v>74</v>
      </c>
      <c r="E494" s="26">
        <f t="array" ref="E494">SUM(IF(Period=$D$2,IF(Site=$A$382,IF(Provider=$B494,J))))</f>
        <v>6.9324324324324325</v>
      </c>
      <c r="F494" s="26"/>
      <c r="G494" s="27">
        <f t="shared" si="252"/>
        <v>0.12912157060156054</v>
      </c>
      <c r="H494" s="27">
        <f t="shared" si="240"/>
        <v>1.4857937266487096E-2</v>
      </c>
      <c r="I494" s="44"/>
      <c r="J494" s="25">
        <f t="array" ref="J494">SUM(IF(Period=$J$2,IF(Site=$A$382,IF(Provider=$B494,I))))</f>
        <v>1</v>
      </c>
      <c r="K494" s="26">
        <f t="array" ref="K494">SUM(IF(Period=$J$2,IF(Site=$A$382,IF(Provider=$B494,J))))</f>
        <v>4</v>
      </c>
      <c r="L494" s="26"/>
      <c r="M494" s="27">
        <f t="shared" si="253"/>
        <v>1.0893246187363835E-3</v>
      </c>
      <c r="N494" s="27">
        <f t="shared" si="241"/>
        <v>1.2392725470149023E-4</v>
      </c>
      <c r="O494" s="44"/>
      <c r="P494" s="25">
        <f t="array" ref="P494">SUM(IF(Period=$P$2,IF(Site=$A$382,IF(Provider=$B494,I))))</f>
        <v>73</v>
      </c>
      <c r="Q494" s="26">
        <f t="array" ref="Q494">SUM(IF(Period=$P$2,IF(Site=$A$382,IF(Provider=$B494,J))))</f>
        <v>5.6986301369863011</v>
      </c>
      <c r="R494" s="26"/>
      <c r="S494" s="27">
        <f t="shared" si="254"/>
        <v>0.10757693302301524</v>
      </c>
      <c r="T494" s="27">
        <f t="shared" si="242"/>
        <v>1.1987781684052791E-2</v>
      </c>
      <c r="U494" s="44"/>
      <c r="V494" s="25">
        <f t="array" ref="V494">SUM(IF(Period=$V$2,IF(Site=$A$382,IF(Provider=$B494,I))))</f>
        <v>83</v>
      </c>
      <c r="W494" s="26">
        <f t="array" ref="W494">SUM(IF(Period=$V$2,IF(Site=$A$382,IF(Provider=$B494,J))))</f>
        <v>5.5783132530120483</v>
      </c>
      <c r="X494" s="26"/>
      <c r="Y494" s="27">
        <f t="shared" si="255"/>
        <v>0.12139486103828002</v>
      </c>
      <c r="Z494" s="27">
        <f t="shared" si="243"/>
        <v>1.4002298433436158E-2</v>
      </c>
      <c r="AA494" s="44"/>
      <c r="AB494" s="25">
        <f t="array" ref="AB494">SUM(IF(Period=$AB$2,IF(Site=$A$382,IF(Provider=$B494,I))))</f>
        <v>0</v>
      </c>
      <c r="AC494" s="26">
        <f t="array" ref="AC494">SUM(IF(Period=$AB$2,IF(Site=$A$382,IF(Provider=$B494,J))))</f>
        <v>0</v>
      </c>
      <c r="AD494" s="26"/>
      <c r="AE494" s="27">
        <f t="shared" si="256"/>
        <v>0</v>
      </c>
      <c r="AF494" s="27">
        <f t="shared" si="244"/>
        <v>0</v>
      </c>
      <c r="AG494" s="44"/>
      <c r="AH494" s="25">
        <f t="array" ref="AH494">SUM(IF(Period=$AH$2,IF(Site=$A$382,IF(Provider=$B494,I))))</f>
        <v>63</v>
      </c>
      <c r="AI494" s="26">
        <f t="array" ref="AI494">SUM(IF(Period=$AH$2,IF(Site=$A$382,IF(Provider=$B494,J))))</f>
        <v>5.2539682539682504</v>
      </c>
      <c r="AJ494" s="26"/>
      <c r="AK494" s="27">
        <f t="shared" si="257"/>
        <v>9.1740576496673984E-2</v>
      </c>
      <c r="AL494" s="27">
        <f t="shared" si="245"/>
        <v>1.1271538513927664E-2</v>
      </c>
      <c r="AM494" s="44"/>
      <c r="AN494" s="25">
        <f t="array" ref="AN494">SUM(IF(Period=$AN$2,IF(Site=$A$382,IF(Provider=$B494,I))))</f>
        <v>77</v>
      </c>
      <c r="AO494" s="26">
        <f t="array" ref="AO494">SUM(IF(Period=$AN$2,IF(Site=$A$382,IF(Provider=$B494,J))))</f>
        <v>3.4805194805194799</v>
      </c>
      <c r="AP494" s="26"/>
      <c r="AQ494" s="27">
        <f t="shared" si="258"/>
        <v>7.0805812417437247E-2</v>
      </c>
      <c r="AR494" s="27">
        <f t="shared" si="246"/>
        <v>8.5705148704828902E-3</v>
      </c>
      <c r="AS494" s="44"/>
      <c r="AT494" s="25">
        <f t="array" ref="AT494">SUM(IF(Period=$AT$2,IF(Site=$A$382,IF(Provider=$B494,I))))</f>
        <v>83</v>
      </c>
      <c r="AU494" s="26">
        <f t="array" ref="AU494">SUM(IF(Period=$AT$2,IF(Site=$A$382,IF(Provider=$B494,J))))</f>
        <v>2.0602409638554202</v>
      </c>
      <c r="AV494" s="26"/>
      <c r="AW494" s="27">
        <f t="shared" si="259"/>
        <v>4.4846577498033009E-2</v>
      </c>
      <c r="AX494" s="27">
        <f t="shared" si="247"/>
        <v>5.3880328953587265E-3</v>
      </c>
      <c r="AY494" s="44"/>
      <c r="AZ494" s="25">
        <f t="array" ref="AZ494">SUM(IF(Period=$AZ$2,IF(Site=$A$382,IF(Provider=$B494,I))))</f>
        <v>81</v>
      </c>
      <c r="BA494" s="26">
        <f t="array" ref="BA494">SUM(IF(Period=$AZ$2,IF(Site=$A$382,IF(Provider=$B494,J))))</f>
        <v>3.2962962962962998</v>
      </c>
      <c r="BB494" s="26"/>
      <c r="BC494" s="27">
        <f t="shared" si="260"/>
        <v>7.1870794078061989E-2</v>
      </c>
      <c r="BD494" s="27">
        <f t="shared" si="248"/>
        <v>8.7001857343022015E-3</v>
      </c>
      <c r="BE494" s="44"/>
      <c r="BF494" s="25">
        <f t="array" ref="BF494">SUM(IF(Period=$BF$2,IF(Site=$A$382,IF(Provider=$B494,I))))</f>
        <v>63</v>
      </c>
      <c r="BG494" s="26">
        <f t="array" ref="BG494">SUM(IF(Period=$BF$2,IF(Site=$A$382,IF(Provider=$B494,J))))</f>
        <v>7.3333333333333304</v>
      </c>
      <c r="BH494" s="26"/>
      <c r="BI494" s="27">
        <f t="shared" si="261"/>
        <v>0.11879660581126249</v>
      </c>
      <c r="BJ494" s="27">
        <f t="shared" si="249"/>
        <v>1.429543907420013E-2</v>
      </c>
      <c r="BK494" s="44"/>
      <c r="BL494" s="25">
        <f t="array" ref="BL494">SUM(IF(Period=$BL$2,IF(Site=$A$382,IF(Provider=$B494,I))))</f>
        <v>126</v>
      </c>
      <c r="BM494" s="26">
        <f t="array" ref="BM494">SUM(IF(Period=$BL$2,IF(Site=$A$382,IF(Provider=$B494,J))))</f>
        <v>20.523809523809501</v>
      </c>
      <c r="BN494" s="26"/>
      <c r="BO494" s="27">
        <f t="shared" si="262"/>
        <v>0.69854132901134436</v>
      </c>
      <c r="BP494" s="27">
        <f t="shared" si="250"/>
        <v>8.0402947486241855E-2</v>
      </c>
      <c r="BQ494" s="44"/>
      <c r="BR494" s="25">
        <f t="array" ref="BR494">SUM(IF(Period=$BR$2,IF(Site=$A$382,IF(Provider=$B494,I))))</f>
        <v>53</v>
      </c>
      <c r="BS494" s="26">
        <f t="array" ref="BS494">SUM(IF(Period=$BR$2,IF(Site=$A$382,IF(Provider=$B494,J))))</f>
        <v>4.3207547169811296</v>
      </c>
      <c r="BT494" s="26"/>
      <c r="BU494" s="27">
        <f t="shared" si="263"/>
        <v>6.0710498409331883E-2</v>
      </c>
      <c r="BV494" s="27">
        <f t="shared" si="251"/>
        <v>6.7173154204922085E-3</v>
      </c>
    </row>
    <row r="495" spans="2:74" outlineLevel="1" x14ac:dyDescent="0.25">
      <c r="B495" s="20" t="s">
        <v>792</v>
      </c>
      <c r="C495" s="44"/>
      <c r="D495" s="25">
        <f t="array" ref="D495">SUM(IF(Period=$D$2,IF(Site=$A$382,IF(Provider=$B495,I))))</f>
        <v>0</v>
      </c>
      <c r="E495" s="26">
        <f t="array" ref="E495">SUM(IF(Period=$D$2,IF(Site=$A$382,IF(Provider=$B495,J))))</f>
        <v>0</v>
      </c>
      <c r="F495" s="26"/>
      <c r="G495" s="27">
        <f t="shared" si="252"/>
        <v>0</v>
      </c>
      <c r="H495" s="27">
        <f t="shared" si="240"/>
        <v>0</v>
      </c>
      <c r="I495" s="44"/>
      <c r="J495" s="25">
        <f t="array" ref="J495">SUM(IF(Period=$J$2,IF(Site=$A$382,IF(Provider=$B495,I))))</f>
        <v>1</v>
      </c>
      <c r="K495" s="26">
        <f t="array" ref="K495">SUM(IF(Period=$J$2,IF(Site=$A$382,IF(Provider=$B495,J))))</f>
        <v>5</v>
      </c>
      <c r="L495" s="26"/>
      <c r="M495" s="27">
        <f t="shared" si="253"/>
        <v>1.3616557734204794E-3</v>
      </c>
      <c r="N495" s="27">
        <f t="shared" si="241"/>
        <v>1.5490906837686277E-4</v>
      </c>
      <c r="O495" s="44"/>
      <c r="P495" s="25">
        <f t="array" ref="P495">SUM(IF(Period=$P$2,IF(Site=$A$382,IF(Provider=$B495,I))))</f>
        <v>2</v>
      </c>
      <c r="Q495" s="26">
        <f t="array" ref="Q495">SUM(IF(Period=$P$2,IF(Site=$A$382,IF(Provider=$B495,J))))</f>
        <v>19</v>
      </c>
      <c r="R495" s="26"/>
      <c r="S495" s="27">
        <f t="shared" si="254"/>
        <v>9.8267390742177406E-3</v>
      </c>
      <c r="T495" s="27">
        <f t="shared" si="242"/>
        <v>1.0950377499855915E-3</v>
      </c>
      <c r="U495" s="44"/>
      <c r="V495" s="25">
        <f t="array" ref="V495">SUM(IF(Period=$V$2,IF(Site=$A$382,IF(Provider=$B495,I))))</f>
        <v>1</v>
      </c>
      <c r="W495" s="26">
        <f t="array" ref="W495">SUM(IF(Period=$V$2,IF(Site=$A$382,IF(Provider=$B495,J))))</f>
        <v>8</v>
      </c>
      <c r="X495" s="26"/>
      <c r="Y495" s="27">
        <f t="shared" si="255"/>
        <v>2.097535395909806E-3</v>
      </c>
      <c r="Z495" s="27">
        <f t="shared" si="243"/>
        <v>2.4194036170084075E-4</v>
      </c>
      <c r="AA495" s="44"/>
      <c r="AB495" s="25">
        <f t="array" ref="AB495">SUM(IF(Period=$AB$2,IF(Site=$A$382,IF(Provider=$B495,I))))</f>
        <v>0</v>
      </c>
      <c r="AC495" s="26">
        <f t="array" ref="AC495">SUM(IF(Period=$AB$2,IF(Site=$A$382,IF(Provider=$B495,J))))</f>
        <v>0</v>
      </c>
      <c r="AD495" s="26"/>
      <c r="AE495" s="27">
        <f t="shared" si="256"/>
        <v>0</v>
      </c>
      <c r="AF495" s="27">
        <f t="shared" si="244"/>
        <v>0</v>
      </c>
      <c r="AG495" s="44"/>
      <c r="AH495" s="25">
        <f t="array" ref="AH495">SUM(IF(Period=$AH$2,IF(Site=$A$382,IF(Provider=$B495,I))))</f>
        <v>0</v>
      </c>
      <c r="AI495" s="26">
        <f t="array" ref="AI495">SUM(IF(Period=$AH$2,IF(Site=$A$382,IF(Provider=$B495,J))))</f>
        <v>0</v>
      </c>
      <c r="AJ495" s="26"/>
      <c r="AK495" s="27">
        <f t="shared" si="257"/>
        <v>0</v>
      </c>
      <c r="AL495" s="27">
        <f t="shared" si="245"/>
        <v>0</v>
      </c>
      <c r="AM495" s="44"/>
      <c r="AN495" s="25">
        <f t="array" ref="AN495">SUM(IF(Period=$AN$2,IF(Site=$A$382,IF(Provider=$B495,I))))</f>
        <v>0</v>
      </c>
      <c r="AO495" s="26">
        <f t="array" ref="AO495">SUM(IF(Period=$AN$2,IF(Site=$A$382,IF(Provider=$B495,J))))</f>
        <v>0</v>
      </c>
      <c r="AP495" s="26"/>
      <c r="AQ495" s="27">
        <f t="shared" si="258"/>
        <v>0</v>
      </c>
      <c r="AR495" s="27">
        <f t="shared" si="246"/>
        <v>0</v>
      </c>
      <c r="AS495" s="44"/>
      <c r="AT495" s="25">
        <f t="array" ref="AT495">SUM(IF(Period=$AT$2,IF(Site=$A$382,IF(Provider=$B495,I))))</f>
        <v>0</v>
      </c>
      <c r="AU495" s="26">
        <f t="array" ref="AU495">SUM(IF(Period=$AT$2,IF(Site=$A$382,IF(Provider=$B495,J))))</f>
        <v>0</v>
      </c>
      <c r="AV495" s="26"/>
      <c r="AW495" s="27">
        <f t="shared" si="259"/>
        <v>0</v>
      </c>
      <c r="AX495" s="27">
        <f t="shared" si="247"/>
        <v>0</v>
      </c>
      <c r="AY495" s="44"/>
      <c r="AZ495" s="25">
        <f t="array" ref="AZ495">SUM(IF(Period=$AZ$2,IF(Site=$A$382,IF(Provider=$B495,I))))</f>
        <v>0</v>
      </c>
      <c r="BA495" s="26">
        <f t="array" ref="BA495">SUM(IF(Period=$AZ$2,IF(Site=$A$382,IF(Provider=$B495,J))))</f>
        <v>0</v>
      </c>
      <c r="BB495" s="26"/>
      <c r="BC495" s="27">
        <f t="shared" si="260"/>
        <v>0</v>
      </c>
      <c r="BD495" s="27">
        <f t="shared" si="248"/>
        <v>0</v>
      </c>
      <c r="BE495" s="44"/>
      <c r="BF495" s="25">
        <f t="array" ref="BF495">SUM(IF(Period=$BF$2,IF(Site=$A$382,IF(Provider=$B495,I))))</f>
        <v>0</v>
      </c>
      <c r="BG495" s="26">
        <f t="array" ref="BG495">SUM(IF(Period=$BF$2,IF(Site=$A$382,IF(Provider=$B495,J))))</f>
        <v>0</v>
      </c>
      <c r="BH495" s="26"/>
      <c r="BI495" s="27">
        <f t="shared" si="261"/>
        <v>0</v>
      </c>
      <c r="BJ495" s="27">
        <f t="shared" si="249"/>
        <v>0</v>
      </c>
      <c r="BK495" s="44"/>
      <c r="BL495" s="25">
        <f t="array" ref="BL495">SUM(IF(Period=$BL$2,IF(Site=$A$382,IF(Provider=$B495,I))))</f>
        <v>0</v>
      </c>
      <c r="BM495" s="26">
        <f t="array" ref="BM495">SUM(IF(Period=$BL$2,IF(Site=$A$382,IF(Provider=$B495,J))))</f>
        <v>0</v>
      </c>
      <c r="BN495" s="26"/>
      <c r="BO495" s="27">
        <f t="shared" si="262"/>
        <v>0</v>
      </c>
      <c r="BP495" s="27">
        <f t="shared" si="250"/>
        <v>0</v>
      </c>
      <c r="BQ495" s="44"/>
      <c r="BR495" s="25">
        <f t="array" ref="BR495">SUM(IF(Period=$BR$2,IF(Site=$A$382,IF(Provider=$B495,I))))</f>
        <v>0</v>
      </c>
      <c r="BS495" s="26">
        <f t="array" ref="BS495">SUM(IF(Period=$BR$2,IF(Site=$A$382,IF(Provider=$B495,J))))</f>
        <v>0</v>
      </c>
      <c r="BT495" s="26"/>
      <c r="BU495" s="27">
        <f t="shared" si="263"/>
        <v>0</v>
      </c>
      <c r="BV495" s="27">
        <f t="shared" si="251"/>
        <v>0</v>
      </c>
    </row>
    <row r="496" spans="2:74" outlineLevel="1" x14ac:dyDescent="0.25">
      <c r="B496" s="20" t="s">
        <v>708</v>
      </c>
      <c r="C496" s="44"/>
      <c r="D496" s="25">
        <f t="array" ref="D496">SUM(IF(Period=$D$2,IF(Site=$A$382,IF(Provider=$B496,I))))</f>
        <v>364</v>
      </c>
      <c r="E496" s="26">
        <f t="array" ref="E496">SUM(IF(Period=$D$2,IF(Site=$A$382,IF(Provider=$B496,J))))</f>
        <v>4.3049450549450547</v>
      </c>
      <c r="F496" s="26"/>
      <c r="G496" s="27">
        <f t="shared" si="252"/>
        <v>0.39441228290964003</v>
      </c>
      <c r="H496" s="27">
        <f t="shared" si="240"/>
        <v>4.5384771338372862E-2</v>
      </c>
      <c r="I496" s="44"/>
      <c r="J496" s="25">
        <f t="array" ref="J496">SUM(IF(Period=$J$2,IF(Site=$A$382,IF(Provider=$B496,I))))</f>
        <v>306</v>
      </c>
      <c r="K496" s="26">
        <f t="array" ref="K496">SUM(IF(Period=$J$2,IF(Site=$A$382,IF(Provider=$B496,J))))</f>
        <v>2.9117647058823528</v>
      </c>
      <c r="L496" s="26"/>
      <c r="M496" s="27">
        <f t="shared" si="253"/>
        <v>0.24264705882352938</v>
      </c>
      <c r="N496" s="27">
        <f t="shared" si="241"/>
        <v>2.7604795984756948E-2</v>
      </c>
      <c r="O496" s="44"/>
      <c r="P496" s="25">
        <f t="array" ref="P496">SUM(IF(Period=$P$2,IF(Site=$A$382,IF(Provider=$B496,I))))</f>
        <v>314</v>
      </c>
      <c r="Q496" s="26">
        <f t="array" ref="Q496">SUM(IF(Period=$P$2,IF(Site=$A$382,IF(Provider=$B496,J))))</f>
        <v>5.2961783439490446</v>
      </c>
      <c r="R496" s="26"/>
      <c r="S496" s="27">
        <f t="shared" si="254"/>
        <v>0.43004913369537107</v>
      </c>
      <c r="T496" s="27">
        <f t="shared" si="242"/>
        <v>4.7922309953316811E-2</v>
      </c>
      <c r="U496" s="44"/>
      <c r="V496" s="25">
        <f t="array" ref="V496">SUM(IF(Period=$V$2,IF(Site=$A$382,IF(Provider=$B496,I))))</f>
        <v>377</v>
      </c>
      <c r="W496" s="26">
        <f t="array" ref="W496">SUM(IF(Period=$V$2,IF(Site=$A$382,IF(Provider=$B496,J))))</f>
        <v>3.4111405835543764</v>
      </c>
      <c r="X496" s="26"/>
      <c r="Y496" s="27">
        <f t="shared" si="255"/>
        <v>0.33717881489250129</v>
      </c>
      <c r="Z496" s="27">
        <f t="shared" si="243"/>
        <v>3.8891913143410152E-2</v>
      </c>
      <c r="AA496" s="44"/>
      <c r="AB496" s="25">
        <f t="array" ref="AB496">SUM(IF(Period=$AB$2,IF(Site=$A$382,IF(Provider=$B496,I))))</f>
        <v>333</v>
      </c>
      <c r="AC496" s="26">
        <f t="array" ref="AC496">SUM(IF(Period=$AB$2,IF(Site=$A$382,IF(Provider=$B496,J))))</f>
        <v>4.8228228228228227</v>
      </c>
      <c r="AD496" s="26"/>
      <c r="AE496" s="27">
        <f t="shared" si="256"/>
        <v>0.40341622707862346</v>
      </c>
      <c r="AF496" s="27">
        <f t="shared" si="244"/>
        <v>4.8313829307180887E-2</v>
      </c>
      <c r="AG496" s="44"/>
      <c r="AH496" s="25">
        <f t="array" ref="AH496">SUM(IF(Period=$AH$2,IF(Site=$A$382,IF(Provider=$B496,I))))</f>
        <v>279</v>
      </c>
      <c r="AI496" s="26">
        <f t="array" ref="AI496">SUM(IF(Period=$AH$2,IF(Site=$A$382,IF(Provider=$B496,J))))</f>
        <v>15.53956834532374</v>
      </c>
      <c r="AJ496" s="26"/>
      <c r="AK496" s="27">
        <f t="shared" si="257"/>
        <v>1.2016462218252006</v>
      </c>
      <c r="AL496" s="27">
        <f t="shared" si="245"/>
        <v>0.14763807016091138</v>
      </c>
      <c r="AM496" s="44"/>
      <c r="AN496" s="25">
        <f t="array" ref="AN496">SUM(IF(Period=$AN$2,IF(Site=$A$382,IF(Provider=$B496,I))))</f>
        <v>147</v>
      </c>
      <c r="AO496" s="26">
        <f t="array" ref="AO496">SUM(IF(Period=$AN$2,IF(Site=$A$382,IF(Provider=$B496,J))))</f>
        <v>3.34013605442177</v>
      </c>
      <c r="AP496" s="26"/>
      <c r="AQ496" s="27">
        <f t="shared" si="258"/>
        <v>0.12972258916776755</v>
      </c>
      <c r="AR496" s="27">
        <f t="shared" si="246"/>
        <v>1.5701950751519034E-2</v>
      </c>
      <c r="AS496" s="44"/>
      <c r="AT496" s="25">
        <f t="array" ref="AT496">SUM(IF(Period=$AT$2,IF(Site=$A$382,IF(Provider=$B496,I))))</f>
        <v>240</v>
      </c>
      <c r="AU496" s="26">
        <f t="array" ref="AU496">SUM(IF(Period=$AT$2,IF(Site=$A$382,IF(Provider=$B496,J))))</f>
        <v>5.2208333333333297</v>
      </c>
      <c r="AV496" s="26"/>
      <c r="AW496" s="27">
        <f t="shared" si="259"/>
        <v>0.32861264096511911</v>
      </c>
      <c r="AX496" s="27">
        <f t="shared" si="247"/>
        <v>3.9480732268330314E-2</v>
      </c>
      <c r="AY496" s="44"/>
      <c r="AZ496" s="25">
        <f t="array" ref="AZ496">SUM(IF(Period=$AZ$2,IF(Site=$A$382,IF(Provider=$B496,I))))</f>
        <v>231</v>
      </c>
      <c r="BA496" s="26">
        <f t="array" ref="BA496">SUM(IF(Period=$AZ$2,IF(Site=$A$382,IF(Provider=$B496,J))))</f>
        <v>3.1212121212121202</v>
      </c>
      <c r="BB496" s="26"/>
      <c r="BC496" s="27">
        <f t="shared" si="260"/>
        <v>0.19407806191117086</v>
      </c>
      <c r="BD496" s="27">
        <f t="shared" si="248"/>
        <v>2.3493759979145615E-2</v>
      </c>
      <c r="BE496" s="44"/>
      <c r="BF496" s="25">
        <f t="array" ref="BF496">SUM(IF(Period=$BF$2,IF(Site=$A$382,IF(Provider=$B496,I))))</f>
        <v>247</v>
      </c>
      <c r="BG496" s="26">
        <f t="array" ref="BG496">SUM(IF(Period=$BF$2,IF(Site=$A$382,IF(Provider=$B496,J))))</f>
        <v>3.8461538461538498</v>
      </c>
      <c r="BH496" s="26"/>
      <c r="BI496" s="27">
        <f t="shared" si="261"/>
        <v>0.244278734893289</v>
      </c>
      <c r="BJ496" s="27">
        <f t="shared" si="249"/>
        <v>2.9395383377684291E-2</v>
      </c>
      <c r="BK496" s="44"/>
      <c r="BL496" s="25">
        <f t="array" ref="BL496">SUM(IF(Period=$BL$2,IF(Site=$A$382,IF(Provider=$B496,I))))</f>
        <v>203</v>
      </c>
      <c r="BM496" s="26">
        <f t="array" ref="BM496">SUM(IF(Period=$BL$2,IF(Site=$A$382,IF(Provider=$B496,J))))</f>
        <v>1.8571428571428601</v>
      </c>
      <c r="BN496" s="26"/>
      <c r="BO496" s="27">
        <f t="shared" si="262"/>
        <v>0.10183684494867655</v>
      </c>
      <c r="BP496" s="27">
        <f t="shared" si="250"/>
        <v>1.1721543388365532E-2</v>
      </c>
      <c r="BQ496" s="44"/>
      <c r="BR496" s="25">
        <f t="array" ref="BR496">SUM(IF(Period=$BR$2,IF(Site=$A$382,IF(Provider=$B496,I))))</f>
        <v>206</v>
      </c>
      <c r="BS496" s="26">
        <f t="array" ref="BS496">SUM(IF(Period=$BR$2,IF(Site=$A$382,IF(Provider=$B496,J))))</f>
        <v>3.3495145631068</v>
      </c>
      <c r="BT496" s="26"/>
      <c r="BU496" s="27">
        <f t="shared" si="263"/>
        <v>0.1829268292682929</v>
      </c>
      <c r="BV496" s="27">
        <f t="shared" si="251"/>
        <v>2.0239946026810621E-2</v>
      </c>
    </row>
    <row r="497" spans="1:74" outlineLevel="1" x14ac:dyDescent="0.25">
      <c r="B497" s="20" t="s">
        <v>876</v>
      </c>
      <c r="C497" s="44"/>
      <c r="D497" s="25">
        <f t="array" ref="D497">SUM(IF(Period=$D$2,IF(Site=$A$382,IF(Provider=$B497,I))))</f>
        <v>0</v>
      </c>
      <c r="E497" s="26">
        <f t="array" ref="E497">SUM(IF(Period=$D$2,IF(Site=$A$382,IF(Provider=$B497,J))))</f>
        <v>0</v>
      </c>
      <c r="F497" s="26"/>
      <c r="G497" s="27">
        <f t="shared" si="252"/>
        <v>0</v>
      </c>
      <c r="H497" s="27">
        <f t="shared" si="240"/>
        <v>0</v>
      </c>
      <c r="I497" s="44"/>
      <c r="J497" s="25">
        <f t="array" ref="J497">SUM(IF(Period=$J$2,IF(Site=$A$382,IF(Provider=$B497,I))))</f>
        <v>0</v>
      </c>
      <c r="K497" s="26">
        <f t="array" ref="K497">SUM(IF(Period=$J$2,IF(Site=$A$382,IF(Provider=$B497,J))))</f>
        <v>0</v>
      </c>
      <c r="L497" s="26"/>
      <c r="M497" s="27">
        <f t="shared" si="253"/>
        <v>0</v>
      </c>
      <c r="N497" s="27">
        <f t="shared" si="241"/>
        <v>0</v>
      </c>
      <c r="O497" s="44"/>
      <c r="P497" s="25">
        <f t="array" ref="P497">SUM(IF(Period=$P$2,IF(Site=$A$382,IF(Provider=$B497,I))))</f>
        <v>0</v>
      </c>
      <c r="Q497" s="26">
        <f t="array" ref="Q497">SUM(IF(Period=$P$2,IF(Site=$A$382,IF(Provider=$B497,J))))</f>
        <v>0</v>
      </c>
      <c r="R497" s="26"/>
      <c r="S497" s="27">
        <f t="shared" si="254"/>
        <v>0</v>
      </c>
      <c r="T497" s="27">
        <f t="shared" si="242"/>
        <v>0</v>
      </c>
      <c r="U497" s="44"/>
      <c r="V497" s="25">
        <f t="array" ref="V497">SUM(IF(Period=$V$2,IF(Site=$A$382,IF(Provider=$B497,I))))</f>
        <v>1</v>
      </c>
      <c r="W497" s="26">
        <f t="array" ref="W497">SUM(IF(Period=$V$2,IF(Site=$A$382,IF(Provider=$B497,J))))</f>
        <v>50</v>
      </c>
      <c r="X497" s="26"/>
      <c r="Y497" s="27">
        <f t="shared" si="255"/>
        <v>1.3109596224436287E-2</v>
      </c>
      <c r="Z497" s="27">
        <f t="shared" si="243"/>
        <v>1.5121272606302546E-3</v>
      </c>
      <c r="AA497" s="44"/>
      <c r="AB497" s="25">
        <f t="array" ref="AB497">SUM(IF(Period=$AB$2,IF(Site=$A$382,IF(Provider=$B497,I))))</f>
        <v>0</v>
      </c>
      <c r="AC497" s="26">
        <f t="array" ref="AC497">SUM(IF(Period=$AB$2,IF(Site=$A$382,IF(Provider=$B497,J))))</f>
        <v>0</v>
      </c>
      <c r="AD497" s="26"/>
      <c r="AE497" s="27">
        <f t="shared" si="256"/>
        <v>0</v>
      </c>
      <c r="AF497" s="27">
        <f t="shared" si="244"/>
        <v>0</v>
      </c>
      <c r="AG497" s="44"/>
      <c r="AH497" s="25">
        <f t="array" ref="AH497">SUM(IF(Period=$AH$2,IF(Site=$A$382,IF(Provider=$B497,I))))</f>
        <v>0</v>
      </c>
      <c r="AI497" s="26">
        <f t="array" ref="AI497">SUM(IF(Period=$AH$2,IF(Site=$A$382,IF(Provider=$B497,J))))</f>
        <v>0</v>
      </c>
      <c r="AJ497" s="26"/>
      <c r="AK497" s="27">
        <f t="shared" si="257"/>
        <v>0</v>
      </c>
      <c r="AL497" s="27">
        <f t="shared" si="245"/>
        <v>0</v>
      </c>
      <c r="AM497" s="44"/>
      <c r="AN497" s="25">
        <f t="array" ref="AN497">SUM(IF(Period=$AN$2,IF(Site=$A$382,IF(Provider=$B497,I))))</f>
        <v>0</v>
      </c>
      <c r="AO497" s="26">
        <f t="array" ref="AO497">SUM(IF(Period=$AN$2,IF(Site=$A$382,IF(Provider=$B497,J))))</f>
        <v>0</v>
      </c>
      <c r="AP497" s="26"/>
      <c r="AQ497" s="27">
        <f t="shared" si="258"/>
        <v>0</v>
      </c>
      <c r="AR497" s="27">
        <f t="shared" si="246"/>
        <v>0</v>
      </c>
      <c r="AS497" s="44"/>
      <c r="AT497" s="25">
        <f t="array" ref="AT497">SUM(IF(Period=$AT$2,IF(Site=$A$382,IF(Provider=$B497,I))))</f>
        <v>0</v>
      </c>
      <c r="AU497" s="26">
        <f t="array" ref="AU497">SUM(IF(Period=$AT$2,IF(Site=$A$382,IF(Provider=$B497,J))))</f>
        <v>0</v>
      </c>
      <c r="AV497" s="26"/>
      <c r="AW497" s="27">
        <f t="shared" si="259"/>
        <v>0</v>
      </c>
      <c r="AX497" s="27">
        <f t="shared" si="247"/>
        <v>0</v>
      </c>
      <c r="AY497" s="44"/>
      <c r="AZ497" s="25">
        <f t="array" ref="AZ497">SUM(IF(Period=$AZ$2,IF(Site=$A$382,IF(Provider=$B497,I))))</f>
        <v>0</v>
      </c>
      <c r="BA497" s="26">
        <f t="array" ref="BA497">SUM(IF(Period=$AZ$2,IF(Site=$A$382,IF(Provider=$B497,J))))</f>
        <v>0</v>
      </c>
      <c r="BB497" s="26"/>
      <c r="BC497" s="27">
        <f t="shared" si="260"/>
        <v>0</v>
      </c>
      <c r="BD497" s="27">
        <f t="shared" si="248"/>
        <v>0</v>
      </c>
      <c r="BE497" s="44"/>
      <c r="BF497" s="25">
        <f t="array" ref="BF497">SUM(IF(Period=$BF$2,IF(Site=$A$382,IF(Provider=$B497,I))))</f>
        <v>0</v>
      </c>
      <c r="BG497" s="26">
        <f t="array" ref="BG497">SUM(IF(Period=$BF$2,IF(Site=$A$382,IF(Provider=$B497,J))))</f>
        <v>0</v>
      </c>
      <c r="BH497" s="26"/>
      <c r="BI497" s="27">
        <f t="shared" si="261"/>
        <v>0</v>
      </c>
      <c r="BJ497" s="27">
        <f t="shared" si="249"/>
        <v>0</v>
      </c>
      <c r="BK497" s="44"/>
      <c r="BL497" s="25">
        <f t="array" ref="BL497">SUM(IF(Period=$BL$2,IF(Site=$A$382,IF(Provider=$B497,I))))</f>
        <v>0</v>
      </c>
      <c r="BM497" s="26">
        <f t="array" ref="BM497">SUM(IF(Period=$BL$2,IF(Site=$A$382,IF(Provider=$B497,J))))</f>
        <v>0</v>
      </c>
      <c r="BN497" s="26"/>
      <c r="BO497" s="27">
        <f t="shared" si="262"/>
        <v>0</v>
      </c>
      <c r="BP497" s="27">
        <f t="shared" si="250"/>
        <v>0</v>
      </c>
      <c r="BQ497" s="44"/>
      <c r="BR497" s="25">
        <f t="array" ref="BR497">SUM(IF(Period=$BR$2,IF(Site=$A$382,IF(Provider=$B497,I))))</f>
        <v>0</v>
      </c>
      <c r="BS497" s="26">
        <f t="array" ref="BS497">SUM(IF(Period=$BR$2,IF(Site=$A$382,IF(Provider=$B497,J))))</f>
        <v>0</v>
      </c>
      <c r="BT497" s="26"/>
      <c r="BU497" s="27">
        <f t="shared" si="263"/>
        <v>0</v>
      </c>
      <c r="BV497" s="27">
        <f t="shared" si="251"/>
        <v>0</v>
      </c>
    </row>
    <row r="498" spans="1:74" outlineLevel="1" x14ac:dyDescent="0.25">
      <c r="B498" s="20" t="s">
        <v>743</v>
      </c>
      <c r="C498" s="44"/>
      <c r="D498" s="25">
        <f t="array" ref="D498">SUM(IF(Period=$D$2,IF(Site=$A$382,IF(Provider=$B498,I))))</f>
        <v>3</v>
      </c>
      <c r="E498" s="26">
        <f t="array" ref="E498">SUM(IF(Period=$D$2,IF(Site=$A$382,IF(Provider=$B498,J))))</f>
        <v>6.666666666666667</v>
      </c>
      <c r="F498" s="26"/>
      <c r="G498" s="27">
        <f t="shared" si="252"/>
        <v>5.033979360684622E-3</v>
      </c>
      <c r="H498" s="27">
        <f t="shared" si="240"/>
        <v>5.7925681350826889E-4</v>
      </c>
      <c r="I498" s="44"/>
      <c r="J498" s="25">
        <f t="array" ref="J498">SUM(IF(Period=$J$2,IF(Site=$A$382,IF(Provider=$B498,I))))</f>
        <v>0</v>
      </c>
      <c r="K498" s="26">
        <f t="array" ref="K498">SUM(IF(Period=$J$2,IF(Site=$A$382,IF(Provider=$B498,J))))</f>
        <v>0</v>
      </c>
      <c r="L498" s="26"/>
      <c r="M498" s="27">
        <f t="shared" si="253"/>
        <v>0</v>
      </c>
      <c r="N498" s="27">
        <f t="shared" si="241"/>
        <v>0</v>
      </c>
      <c r="O498" s="44"/>
      <c r="P498" s="25">
        <f t="array" ref="P498">SUM(IF(Period=$P$2,IF(Site=$A$382,IF(Provider=$B498,I))))</f>
        <v>25</v>
      </c>
      <c r="Q498" s="26">
        <f t="array" ref="Q498">SUM(IF(Period=$P$2,IF(Site=$A$382,IF(Provider=$B498,J))))</f>
        <v>3.88</v>
      </c>
      <c r="R498" s="26"/>
      <c r="S498" s="27">
        <f t="shared" si="254"/>
        <v>2.508404447892423E-2</v>
      </c>
      <c r="T498" s="27">
        <f t="shared" si="242"/>
        <v>2.7952279407526944E-3</v>
      </c>
      <c r="U498" s="44"/>
      <c r="V498" s="25">
        <f t="array" ref="V498">SUM(IF(Period=$V$2,IF(Site=$A$382,IF(Provider=$B498,I))))</f>
        <v>1</v>
      </c>
      <c r="W498" s="26">
        <f t="array" ref="W498">SUM(IF(Period=$V$2,IF(Site=$A$382,IF(Provider=$B498,J))))</f>
        <v>14</v>
      </c>
      <c r="X498" s="26"/>
      <c r="Y498" s="27">
        <f t="shared" si="255"/>
        <v>3.6706869428421605E-3</v>
      </c>
      <c r="Z498" s="27">
        <f t="shared" si="243"/>
        <v>4.2339563297647133E-4</v>
      </c>
      <c r="AA498" s="44"/>
      <c r="AB498" s="25">
        <f t="array" ref="AB498">SUM(IF(Period=$AB$2,IF(Site=$A$382,IF(Provider=$B498,I))))</f>
        <v>73</v>
      </c>
      <c r="AC498" s="26">
        <f t="array" ref="AC498">SUM(IF(Period=$AB$2,IF(Site=$A$382,IF(Provider=$B498,J))))</f>
        <v>6.6575342465753424</v>
      </c>
      <c r="AD498" s="26"/>
      <c r="AE498" s="27">
        <f t="shared" si="256"/>
        <v>0.12207987942727958</v>
      </c>
      <c r="AF498" s="27">
        <f t="shared" si="244"/>
        <v>1.4620498781625102E-2</v>
      </c>
      <c r="AG498" s="44"/>
      <c r="AH498" s="25">
        <f t="array" ref="AH498">SUM(IF(Period=$AH$2,IF(Site=$A$382,IF(Provider=$B498,I))))</f>
        <v>61</v>
      </c>
      <c r="AI498" s="26">
        <f t="array" ref="AI498">SUM(IF(Period=$AH$2,IF(Site=$A$382,IF(Provider=$B498,J))))</f>
        <v>5.65573770491803</v>
      </c>
      <c r="AJ498" s="26"/>
      <c r="AK498" s="27">
        <f t="shared" si="257"/>
        <v>9.5620842572062034E-2</v>
      </c>
      <c r="AL498" s="27">
        <f t="shared" si="245"/>
        <v>1.1748280324184426E-2</v>
      </c>
      <c r="AM498" s="44"/>
      <c r="AN498" s="25">
        <f t="array" ref="AN498">SUM(IF(Period=$AN$2,IF(Site=$A$382,IF(Provider=$B498,I))))</f>
        <v>0</v>
      </c>
      <c r="AO498" s="26">
        <f t="array" ref="AO498">SUM(IF(Period=$AN$2,IF(Site=$A$382,IF(Provider=$B498,J))))</f>
        <v>0</v>
      </c>
      <c r="AP498" s="26"/>
      <c r="AQ498" s="27">
        <f t="shared" si="258"/>
        <v>0</v>
      </c>
      <c r="AR498" s="27">
        <f t="shared" si="246"/>
        <v>0</v>
      </c>
      <c r="AS498" s="44"/>
      <c r="AT498" s="25">
        <f t="array" ref="AT498">SUM(IF(Period=$AT$2,IF(Site=$A$382,IF(Provider=$B498,I))))</f>
        <v>45</v>
      </c>
      <c r="AU498" s="26">
        <f t="array" ref="AU498">SUM(IF(Period=$AT$2,IF(Site=$A$382,IF(Provider=$B498,J))))</f>
        <v>3.0888888888888899</v>
      </c>
      <c r="AV498" s="26"/>
      <c r="AW498" s="27">
        <f t="shared" si="259"/>
        <v>3.6454235510097049E-2</v>
      </c>
      <c r="AX498" s="27">
        <f t="shared" si="247"/>
        <v>4.3797460377477402E-3</v>
      </c>
      <c r="AY498" s="44"/>
      <c r="AZ498" s="25">
        <f t="array" ref="AZ498">SUM(IF(Period=$AZ$2,IF(Site=$A$382,IF(Provider=$B498,I))))</f>
        <v>220</v>
      </c>
      <c r="BA498" s="26">
        <f t="array" ref="BA498">SUM(IF(Period=$AZ$2,IF(Site=$A$382,IF(Provider=$B498,J))))</f>
        <v>3.3681818181818199</v>
      </c>
      <c r="BB498" s="26"/>
      <c r="BC498" s="27">
        <f t="shared" si="260"/>
        <v>0.19946164199192473</v>
      </c>
      <c r="BD498" s="27">
        <f t="shared" si="248"/>
        <v>2.4145459285085876E-2</v>
      </c>
      <c r="BE498" s="44"/>
      <c r="BF498" s="25">
        <f t="array" ref="BF498">SUM(IF(Period=$BF$2,IF(Site=$A$382,IF(Provider=$B498,I))))</f>
        <v>107</v>
      </c>
      <c r="BG498" s="26">
        <f t="array" ref="BG498">SUM(IF(Period=$BF$2,IF(Site=$A$382,IF(Provider=$B498,J))))</f>
        <v>3.78504672897196</v>
      </c>
      <c r="BH498" s="26"/>
      <c r="BI498" s="27">
        <f t="shared" si="261"/>
        <v>0.10413988171766514</v>
      </c>
      <c r="BJ498" s="27">
        <f t="shared" si="249"/>
        <v>1.2531716071539072E-2</v>
      </c>
      <c r="BK498" s="44"/>
      <c r="BL498" s="25">
        <f t="array" ref="BL498">SUM(IF(Period=$BL$2,IF(Site=$A$382,IF(Provider=$B498,I))))</f>
        <v>167</v>
      </c>
      <c r="BM498" s="26">
        <f t="array" ref="BM498">SUM(IF(Period=$BL$2,IF(Site=$A$382,IF(Provider=$B498,J))))</f>
        <v>5.0239520958083803</v>
      </c>
      <c r="BN498" s="26"/>
      <c r="BO498" s="27">
        <f t="shared" si="262"/>
        <v>0.22663425175580754</v>
      </c>
      <c r="BP498" s="27">
        <f t="shared" si="250"/>
        <v>2.60858750738426E-2</v>
      </c>
      <c r="BQ498" s="44"/>
      <c r="BR498" s="25">
        <f t="array" ref="BR498">SUM(IF(Period=$BR$2,IF(Site=$A$382,IF(Provider=$B498,I))))</f>
        <v>46</v>
      </c>
      <c r="BS498" s="26">
        <f t="array" ref="BS498">SUM(IF(Period=$BR$2,IF(Site=$A$382,IF(Provider=$B498,J))))</f>
        <v>2.7608695652173898</v>
      </c>
      <c r="BT498" s="26"/>
      <c r="BU498" s="27">
        <f t="shared" si="263"/>
        <v>3.3669141039236461E-2</v>
      </c>
      <c r="BV498" s="27">
        <f t="shared" si="251"/>
        <v>3.7253233991376001E-3</v>
      </c>
    </row>
    <row r="499" spans="1:74" outlineLevel="1" x14ac:dyDescent="0.25">
      <c r="B499" s="20" t="s">
        <v>725</v>
      </c>
      <c r="C499" s="44"/>
      <c r="D499" s="25">
        <f t="array" ref="D499">SUM(IF(Period=$D$2,IF(Site=$A$382,IF(Provider=$B499,I))))</f>
        <v>83</v>
      </c>
      <c r="E499" s="26">
        <f t="array" ref="E499">SUM(IF(Period=$D$2,IF(Site=$A$382,IF(Provider=$B499,J))))</f>
        <v>5.6144578313253009</v>
      </c>
      <c r="F499" s="26"/>
      <c r="G499" s="27">
        <f t="shared" si="252"/>
        <v>0.11729171910395166</v>
      </c>
      <c r="H499" s="27">
        <f t="shared" si="240"/>
        <v>1.3496683754742663E-2</v>
      </c>
      <c r="I499" s="44"/>
      <c r="J499" s="25">
        <f t="array" ref="J499">SUM(IF(Period=$J$2,IF(Site=$A$382,IF(Provider=$B499,I))))</f>
        <v>133</v>
      </c>
      <c r="K499" s="26">
        <f t="array" ref="K499">SUM(IF(Period=$J$2,IF(Site=$A$382,IF(Provider=$B499,J))))</f>
        <v>6.3007518796992485</v>
      </c>
      <c r="L499" s="26"/>
      <c r="M499" s="27">
        <f t="shared" si="253"/>
        <v>0.22821350762527234</v>
      </c>
      <c r="N499" s="27">
        <f t="shared" si="241"/>
        <v>2.5962759859962208E-2</v>
      </c>
      <c r="O499" s="44"/>
      <c r="P499" s="25">
        <f t="array" ref="P499">SUM(IF(Period=$P$2,IF(Site=$A$382,IF(Provider=$B499,I))))</f>
        <v>83</v>
      </c>
      <c r="Q499" s="26">
        <f t="array" ref="Q499">SUM(IF(Period=$P$2,IF(Site=$A$382,IF(Provider=$B499,J))))</f>
        <v>5.1807228915662646</v>
      </c>
      <c r="R499" s="26"/>
      <c r="S499" s="27">
        <f t="shared" si="254"/>
        <v>0.11119731057667441</v>
      </c>
      <c r="T499" s="27">
        <f t="shared" si="242"/>
        <v>1.2391216644573799E-2</v>
      </c>
      <c r="U499" s="44"/>
      <c r="V499" s="25">
        <f t="array" ref="V499">SUM(IF(Period=$V$2,IF(Site=$A$382,IF(Provider=$B499,I))))</f>
        <v>132</v>
      </c>
      <c r="W499" s="26">
        <f t="array" ref="W499">SUM(IF(Period=$V$2,IF(Site=$A$382,IF(Provider=$B499,J))))</f>
        <v>5.583333333333333</v>
      </c>
      <c r="X499" s="26"/>
      <c r="Y499" s="27">
        <f t="shared" si="255"/>
        <v>0.19323544834819087</v>
      </c>
      <c r="Z499" s="27">
        <f t="shared" si="243"/>
        <v>2.2288755821689949E-2</v>
      </c>
      <c r="AA499" s="44"/>
      <c r="AB499" s="25">
        <f t="array" ref="AB499">SUM(IF(Period=$AB$2,IF(Site=$A$382,IF(Provider=$B499,I))))</f>
        <v>202</v>
      </c>
      <c r="AC499" s="26">
        <f t="array" ref="AC499">SUM(IF(Period=$AB$2,IF(Site=$A$382,IF(Provider=$B499,J))))</f>
        <v>4.3316831683168315</v>
      </c>
      <c r="AD499" s="26"/>
      <c r="AE499" s="27">
        <f t="shared" si="256"/>
        <v>0.21979402160261241</v>
      </c>
      <c r="AF499" s="27">
        <f t="shared" si="244"/>
        <v>2.6322914473090459E-2</v>
      </c>
      <c r="AG499" s="44"/>
      <c r="AH499" s="25">
        <f t="array" ref="AH499">SUM(IF(Period=$AH$2,IF(Site=$A$382,IF(Provider=$B499,I))))</f>
        <v>71</v>
      </c>
      <c r="AI499" s="26">
        <f t="array" ref="AI499">SUM(IF(Period=$AH$2,IF(Site=$A$382,IF(Provider=$B499,J))))</f>
        <v>3.2676056338028201</v>
      </c>
      <c r="AJ499" s="26"/>
      <c r="AK499" s="27">
        <f t="shared" si="257"/>
        <v>6.4301552106430224E-2</v>
      </c>
      <c r="AL499" s="27">
        <f t="shared" si="245"/>
        <v>7.9002928556834509E-3</v>
      </c>
      <c r="AM499" s="44"/>
      <c r="AN499" s="25">
        <f t="array" ref="AN499">SUM(IF(Period=$AN$2,IF(Site=$A$382,IF(Provider=$B499,I))))</f>
        <v>151</v>
      </c>
      <c r="AO499" s="26">
        <f t="array" ref="AO499">SUM(IF(Period=$AN$2,IF(Site=$A$382,IF(Provider=$B499,J))))</f>
        <v>2.0198675496688701</v>
      </c>
      <c r="AP499" s="26"/>
      <c r="AQ499" s="27">
        <f t="shared" si="258"/>
        <v>8.0581241743725066E-2</v>
      </c>
      <c r="AR499" s="27">
        <f t="shared" si="246"/>
        <v>9.7537575951390908E-3</v>
      </c>
      <c r="AS499" s="44"/>
      <c r="AT499" s="25">
        <f t="array" ref="AT499">SUM(IF(Period=$AT$2,IF(Site=$A$382,IF(Provider=$B499,I))))</f>
        <v>63</v>
      </c>
      <c r="AU499" s="26">
        <f t="array" ref="AU499">SUM(IF(Period=$AT$2,IF(Site=$A$382,IF(Provider=$B499,J))))</f>
        <v>2.53968253968254</v>
      </c>
      <c r="AV499" s="26"/>
      <c r="AW499" s="27">
        <f t="shared" si="259"/>
        <v>4.1961709939680042E-2</v>
      </c>
      <c r="AX499" s="27">
        <f t="shared" si="247"/>
        <v>5.0414342880549523E-3</v>
      </c>
      <c r="AY499" s="44"/>
      <c r="AZ499" s="25">
        <f t="array" ref="AZ499">SUM(IF(Period=$AZ$2,IF(Site=$A$382,IF(Provider=$B499,I))))</f>
        <v>131</v>
      </c>
      <c r="BA499" s="26">
        <f t="array" ref="BA499">SUM(IF(Period=$AZ$2,IF(Site=$A$382,IF(Provider=$B499,J))))</f>
        <v>6.2290076335877904</v>
      </c>
      <c r="BB499" s="26"/>
      <c r="BC499" s="27">
        <f t="shared" si="260"/>
        <v>0.21965006729475114</v>
      </c>
      <c r="BD499" s="27">
        <f t="shared" si="248"/>
        <v>2.6589331682361779E-2</v>
      </c>
      <c r="BE499" s="44"/>
      <c r="BF499" s="25">
        <f t="array" ref="BF499">SUM(IF(Period=$BF$2,IF(Site=$A$382,IF(Provider=$B499,I))))</f>
        <v>60</v>
      </c>
      <c r="BG499" s="26">
        <f t="array" ref="BG499">SUM(IF(Period=$BF$2,IF(Site=$A$382,IF(Provider=$B499,J))))</f>
        <v>5.9666666666666703</v>
      </c>
      <c r="BH499" s="26"/>
      <c r="BI499" s="27">
        <f t="shared" si="261"/>
        <v>9.2054512728207818E-2</v>
      </c>
      <c r="BJ499" s="27">
        <f t="shared" si="249"/>
        <v>1.1077418157064181E-2</v>
      </c>
      <c r="BK499" s="44"/>
      <c r="BL499" s="25">
        <f t="array" ref="BL499">SUM(IF(Period=$BL$2,IF(Site=$A$382,IF(Provider=$B499,I))))</f>
        <v>36</v>
      </c>
      <c r="BM499" s="26">
        <f t="array" ref="BM499">SUM(IF(Period=$BL$2,IF(Site=$A$382,IF(Provider=$B499,J))))</f>
        <v>0.16666666666666699</v>
      </c>
      <c r="BN499" s="26"/>
      <c r="BO499" s="27">
        <f t="shared" si="262"/>
        <v>1.6207455429497603E-3</v>
      </c>
      <c r="BP499" s="27">
        <f t="shared" si="250"/>
        <v>1.8654976214905363E-4</v>
      </c>
      <c r="BQ499" s="44"/>
      <c r="BR499" s="25">
        <f t="array" ref="BR499">SUM(IF(Period=$BR$2,IF(Site=$A$382,IF(Provider=$B499,I))))</f>
        <v>94</v>
      </c>
      <c r="BS499" s="26">
        <f t="array" ref="BS499">SUM(IF(Period=$BR$2,IF(Site=$A$382,IF(Provider=$B499,J))))</f>
        <v>2.9787234042553199</v>
      </c>
      <c r="BT499" s="26"/>
      <c r="BU499" s="27">
        <f t="shared" si="263"/>
        <v>7.4231177094379652E-2</v>
      </c>
      <c r="BV499" s="27">
        <f t="shared" si="251"/>
        <v>8.2133114311695194E-3</v>
      </c>
    </row>
    <row r="500" spans="1:74" outlineLevel="1" x14ac:dyDescent="0.25">
      <c r="B500" s="20" t="s">
        <v>717</v>
      </c>
      <c r="C500" s="44"/>
      <c r="D500" s="25">
        <f t="array" ref="D500">SUM(IF(Period=$D$2,IF(Site=$A$382,IF(Provider=$B500,I))))</f>
        <v>142</v>
      </c>
      <c r="E500" s="26">
        <f t="array" ref="E500">SUM(IF(Period=$D$2,IF(Site=$A$382,IF(Provider=$B500,J))))</f>
        <v>4.830985915492958</v>
      </c>
      <c r="F500" s="26"/>
      <c r="G500" s="27">
        <f t="shared" si="252"/>
        <v>0.17266549207148252</v>
      </c>
      <c r="H500" s="27">
        <f t="shared" si="240"/>
        <v>1.9868508703333624E-2</v>
      </c>
      <c r="I500" s="44"/>
      <c r="J500" s="25">
        <f t="array" ref="J500">SUM(IF(Period=$J$2,IF(Site=$A$382,IF(Provider=$B500,I))))</f>
        <v>105</v>
      </c>
      <c r="K500" s="26">
        <f t="array" ref="K500">SUM(IF(Period=$J$2,IF(Site=$A$382,IF(Provider=$B500,J))))</f>
        <v>9.4095238095238098</v>
      </c>
      <c r="L500" s="26"/>
      <c r="M500" s="27">
        <f t="shared" si="253"/>
        <v>0.26906318082788672</v>
      </c>
      <c r="N500" s="27">
        <f t="shared" si="241"/>
        <v>3.0610031911268085E-2</v>
      </c>
      <c r="O500" s="44"/>
      <c r="P500" s="25">
        <f t="array" ref="P500">SUM(IF(Period=$P$2,IF(Site=$A$382,IF(Provider=$B500,I))))</f>
        <v>96</v>
      </c>
      <c r="Q500" s="26">
        <f t="array" ref="Q500">SUM(IF(Period=$P$2,IF(Site=$A$382,IF(Provider=$B500,J))))</f>
        <v>11.875</v>
      </c>
      <c r="R500" s="26"/>
      <c r="S500" s="27">
        <f t="shared" si="254"/>
        <v>0.29480217222653221</v>
      </c>
      <c r="T500" s="27">
        <f t="shared" si="242"/>
        <v>3.2851132499567746E-2</v>
      </c>
      <c r="U500" s="44"/>
      <c r="V500" s="25">
        <f t="array" ref="V500">SUM(IF(Period=$V$2,IF(Site=$A$382,IF(Provider=$B500,I))))</f>
        <v>88</v>
      </c>
      <c r="W500" s="26">
        <f t="array" ref="W500">SUM(IF(Period=$V$2,IF(Site=$A$382,IF(Provider=$B500,J))))</f>
        <v>11.590909090909092</v>
      </c>
      <c r="X500" s="26"/>
      <c r="Y500" s="27">
        <f t="shared" si="255"/>
        <v>0.2674357629785003</v>
      </c>
      <c r="Z500" s="27">
        <f t="shared" si="243"/>
        <v>3.0847396116857197E-2</v>
      </c>
      <c r="AA500" s="44"/>
      <c r="AB500" s="25">
        <f t="array" ref="AB500">SUM(IF(Period=$AB$2,IF(Site=$A$382,IF(Provider=$B500,I))))</f>
        <v>107</v>
      </c>
      <c r="AC500" s="26">
        <f t="array" ref="AC500">SUM(IF(Period=$AB$2,IF(Site=$A$382,IF(Provider=$B500,J))))</f>
        <v>3.2242990654205608</v>
      </c>
      <c r="AD500" s="26"/>
      <c r="AE500" s="27">
        <f t="shared" si="256"/>
        <v>8.6661642803315744E-2</v>
      </c>
      <c r="AF500" s="27">
        <f t="shared" si="244"/>
        <v>1.037874913510424E-2</v>
      </c>
      <c r="AG500" s="44"/>
      <c r="AH500" s="25">
        <f t="array" ref="AH500">SUM(IF(Period=$AH$2,IF(Site=$A$382,IF(Provider=$B500,I))))</f>
        <v>61</v>
      </c>
      <c r="AI500" s="26">
        <f t="array" ref="AI500">SUM(IF(Period=$AH$2,IF(Site=$A$382,IF(Provider=$B500,J))))</f>
        <v>5.9672131147540997</v>
      </c>
      <c r="AJ500" s="26"/>
      <c r="AK500" s="27">
        <f t="shared" si="257"/>
        <v>0.10088691796008871</v>
      </c>
      <c r="AL500" s="27">
        <f t="shared" si="245"/>
        <v>1.2395287066675751E-2</v>
      </c>
      <c r="AM500" s="44"/>
      <c r="AN500" s="25">
        <f t="array" ref="AN500">SUM(IF(Period=$AN$2,IF(Site=$A$382,IF(Provider=$B500,I))))</f>
        <v>51</v>
      </c>
      <c r="AO500" s="26">
        <f t="array" ref="AO500">SUM(IF(Period=$AN$2,IF(Site=$A$382,IF(Provider=$B500,J))))</f>
        <v>6.2352941176470598</v>
      </c>
      <c r="AP500" s="26"/>
      <c r="AQ500" s="27">
        <f t="shared" si="258"/>
        <v>8.4015852047556155E-2</v>
      </c>
      <c r="AR500" s="27">
        <f t="shared" si="246"/>
        <v>1.016949152542373E-2</v>
      </c>
      <c r="AS500" s="44"/>
      <c r="AT500" s="25">
        <f t="array" ref="AT500">SUM(IF(Period=$AT$2,IF(Site=$A$382,IF(Provider=$B500,I))))</f>
        <v>118</v>
      </c>
      <c r="AU500" s="26">
        <f t="array" ref="AU500">SUM(IF(Period=$AT$2,IF(Site=$A$382,IF(Provider=$B500,J))))</f>
        <v>6.92372881355932</v>
      </c>
      <c r="AV500" s="26"/>
      <c r="AW500" s="27">
        <f t="shared" si="259"/>
        <v>0.21426698137949116</v>
      </c>
      <c r="AX500" s="27">
        <f t="shared" si="247"/>
        <v>2.5742823833380588E-2</v>
      </c>
      <c r="AY500" s="44"/>
      <c r="AZ500" s="25">
        <f t="array" ref="AZ500">SUM(IF(Period=$AZ$2,IF(Site=$A$382,IF(Provider=$B500,I))))</f>
        <v>78</v>
      </c>
      <c r="BA500" s="26">
        <f t="array" ref="BA500">SUM(IF(Period=$AZ$2,IF(Site=$A$382,IF(Provider=$B500,J))))</f>
        <v>4.1923076923076898</v>
      </c>
      <c r="BB500" s="26"/>
      <c r="BC500" s="27">
        <f t="shared" si="260"/>
        <v>8.8021534320322961E-2</v>
      </c>
      <c r="BD500" s="27">
        <f t="shared" si="248"/>
        <v>1.0655283652122904E-2</v>
      </c>
      <c r="BE500" s="44"/>
      <c r="BF500" s="25">
        <f t="array" ref="BF500">SUM(IF(Period=$BF$2,IF(Site=$A$382,IF(Provider=$B500,I))))</f>
        <v>118</v>
      </c>
      <c r="BG500" s="26">
        <f t="array" ref="BG500">SUM(IF(Period=$BF$2,IF(Site=$A$382,IF(Provider=$B500,J))))</f>
        <v>4.1949152542372898</v>
      </c>
      <c r="BH500" s="26"/>
      <c r="BI500" s="27">
        <f t="shared" si="261"/>
        <v>0.12728207765492419</v>
      </c>
      <c r="BJ500" s="27">
        <f t="shared" si="249"/>
        <v>1.531654186521444E-2</v>
      </c>
      <c r="BK500" s="44"/>
      <c r="BL500" s="25">
        <f t="array" ref="BL500">SUM(IF(Period=$BL$2,IF(Site=$A$382,IF(Provider=$B500,I))))</f>
        <v>152</v>
      </c>
      <c r="BM500" s="26">
        <f t="array" ref="BM500">SUM(IF(Period=$BL$2,IF(Site=$A$382,IF(Provider=$B500,J))))</f>
        <v>8.0986842105263204</v>
      </c>
      <c r="BN500" s="26"/>
      <c r="BO500" s="27">
        <f t="shared" si="262"/>
        <v>0.33252296056185865</v>
      </c>
      <c r="BP500" s="27">
        <f t="shared" si="250"/>
        <v>3.8273792867580786E-2</v>
      </c>
      <c r="BQ500" s="44"/>
      <c r="BR500" s="25">
        <f t="array" ref="BR500">SUM(IF(Period=$BR$2,IF(Site=$A$382,IF(Provider=$B500,I))))</f>
        <v>0</v>
      </c>
      <c r="BS500" s="26">
        <f t="array" ref="BS500">SUM(IF(Period=$BR$2,IF(Site=$A$382,IF(Provider=$B500,J))))</f>
        <v>0</v>
      </c>
      <c r="BT500" s="26"/>
      <c r="BU500" s="27">
        <f t="shared" si="263"/>
        <v>0</v>
      </c>
      <c r="BV500" s="27">
        <f t="shared" si="251"/>
        <v>0</v>
      </c>
    </row>
    <row r="501" spans="1:74" outlineLevel="1" x14ac:dyDescent="0.25">
      <c r="B501" s="20" t="s">
        <v>712</v>
      </c>
      <c r="C501" s="44"/>
      <c r="D501" s="25">
        <f t="array" ref="D501">SUM(IF(Period=$D$2,IF(Site=$A$382,IF(Provider=$B501,I))))</f>
        <v>169</v>
      </c>
      <c r="E501" s="26">
        <f t="array" ref="E501">SUM(IF(Period=$D$2,IF(Site=$A$382,IF(Provider=$B501,J))))</f>
        <v>2.7988165680473371</v>
      </c>
      <c r="F501" s="26"/>
      <c r="G501" s="27">
        <f t="shared" si="252"/>
        <v>0.11905361188019127</v>
      </c>
      <c r="H501" s="27">
        <f t="shared" si="240"/>
        <v>1.369942363947056E-2</v>
      </c>
      <c r="I501" s="44"/>
      <c r="J501" s="25">
        <f t="array" ref="J501">SUM(IF(Period=$J$2,IF(Site=$A$382,IF(Provider=$B501,I))))</f>
        <v>150</v>
      </c>
      <c r="K501" s="26">
        <f t="array" ref="K501">SUM(IF(Period=$J$2,IF(Site=$A$382,IF(Provider=$B501,J))))</f>
        <v>5.3666666666666663</v>
      </c>
      <c r="L501" s="26"/>
      <c r="M501" s="27">
        <f t="shared" si="253"/>
        <v>0.21922657952069716</v>
      </c>
      <c r="N501" s="27">
        <f t="shared" si="241"/>
        <v>2.4940360008674906E-2</v>
      </c>
      <c r="O501" s="44"/>
      <c r="P501" s="25">
        <f t="array" ref="P501">SUM(IF(Period=$P$2,IF(Site=$A$382,IF(Provider=$B501,I))))</f>
        <v>198</v>
      </c>
      <c r="Q501" s="26">
        <f t="array" ref="Q501">SUM(IF(Period=$P$2,IF(Site=$A$382,IF(Provider=$B501,J))))</f>
        <v>4.0202020202020199</v>
      </c>
      <c r="R501" s="26"/>
      <c r="S501" s="27">
        <f t="shared" si="254"/>
        <v>0.20584432376519263</v>
      </c>
      <c r="T501" s="27">
        <f t="shared" si="242"/>
        <v>2.2938159183908707E-2</v>
      </c>
      <c r="U501" s="44"/>
      <c r="V501" s="25">
        <f t="array" ref="V501">SUM(IF(Period=$V$2,IF(Site=$A$382,IF(Provider=$B501,I))))</f>
        <v>117</v>
      </c>
      <c r="W501" s="26">
        <f t="array" ref="W501">SUM(IF(Period=$V$2,IF(Site=$A$382,IF(Provider=$B501,J))))</f>
        <v>2.8119658119658117</v>
      </c>
      <c r="X501" s="26"/>
      <c r="Y501" s="27">
        <f t="shared" si="255"/>
        <v>8.6261143156790759E-2</v>
      </c>
      <c r="Z501" s="27">
        <f t="shared" si="243"/>
        <v>9.9497973749470749E-3</v>
      </c>
      <c r="AA501" s="44"/>
      <c r="AB501" s="25">
        <f t="array" ref="AB501">SUM(IF(Period=$AB$2,IF(Site=$A$382,IF(Provider=$B501,I))))</f>
        <v>92</v>
      </c>
      <c r="AC501" s="26">
        <f t="array" ref="AC501">SUM(IF(Period=$AB$2,IF(Site=$A$382,IF(Provider=$B501,J))))</f>
        <v>3.7173913043478262</v>
      </c>
      <c r="AD501" s="26"/>
      <c r="AE501" s="27">
        <f t="shared" si="256"/>
        <v>8.5908063300678225E-2</v>
      </c>
      <c r="AF501" s="27">
        <f t="shared" si="244"/>
        <v>1.0288499142625071E-2</v>
      </c>
      <c r="AG501" s="44"/>
      <c r="AH501" s="25">
        <f t="array" ref="AH501">SUM(IF(Period=$AH$2,IF(Site=$A$382,IF(Provider=$B501,I))))</f>
        <v>131</v>
      </c>
      <c r="AI501" s="26">
        <f t="array" ref="AI501">SUM(IF(Period=$AH$2,IF(Site=$A$382,IF(Provider=$B501,J))))</f>
        <v>2.9160305343511501</v>
      </c>
      <c r="AJ501" s="26"/>
      <c r="AK501" s="27">
        <f t="shared" si="257"/>
        <v>0.10587583148558777</v>
      </c>
      <c r="AL501" s="27">
        <f t="shared" si="245"/>
        <v>1.3008240822720174E-2</v>
      </c>
      <c r="AM501" s="44"/>
      <c r="AN501" s="25">
        <f t="array" ref="AN501">SUM(IF(Period=$AN$2,IF(Site=$A$382,IF(Provider=$B501,I))))</f>
        <v>82</v>
      </c>
      <c r="AO501" s="26">
        <f t="array" ref="AO501">SUM(IF(Period=$AN$2,IF(Site=$A$382,IF(Provider=$B501,J))))</f>
        <v>2.1951219512195101</v>
      </c>
      <c r="AP501" s="26"/>
      <c r="AQ501" s="27">
        <f t="shared" si="258"/>
        <v>4.7556142668427955E-2</v>
      </c>
      <c r="AR501" s="27">
        <f t="shared" si="246"/>
        <v>5.7563159577870109E-3</v>
      </c>
      <c r="AS501" s="44"/>
      <c r="AT501" s="25">
        <f t="array" ref="AT501">SUM(IF(Period=$AT$2,IF(Site=$A$382,IF(Provider=$B501,I))))</f>
        <v>82</v>
      </c>
      <c r="AU501" s="26">
        <f t="array" ref="AU501">SUM(IF(Period=$AT$2,IF(Site=$A$382,IF(Provider=$B501,J))))</f>
        <v>3.9146341463414598</v>
      </c>
      <c r="AV501" s="26"/>
      <c r="AW501" s="27">
        <f t="shared" si="259"/>
        <v>8.4185680566483012E-2</v>
      </c>
      <c r="AX501" s="27">
        <f t="shared" si="247"/>
        <v>1.0114377540410238E-2</v>
      </c>
      <c r="AY501" s="44"/>
      <c r="AZ501" s="25">
        <f t="array" ref="AZ501">SUM(IF(Period=$AZ$2,IF(Site=$A$382,IF(Provider=$B501,I))))</f>
        <v>114</v>
      </c>
      <c r="BA501" s="26">
        <f t="array" ref="BA501">SUM(IF(Period=$AZ$2,IF(Site=$A$382,IF(Provider=$B501,J))))</f>
        <v>5.5877192982456103</v>
      </c>
      <c r="BB501" s="26"/>
      <c r="BC501" s="27">
        <f t="shared" si="260"/>
        <v>0.17146702557200527</v>
      </c>
      <c r="BD501" s="27">
        <f t="shared" si="248"/>
        <v>2.0756622894196605E-2</v>
      </c>
      <c r="BE501" s="44"/>
      <c r="BF501" s="25">
        <f t="array" ref="BF501">SUM(IF(Period=$BF$2,IF(Site=$A$382,IF(Provider=$B501,I))))</f>
        <v>100</v>
      </c>
      <c r="BG501" s="26">
        <f t="array" ref="BG501">SUM(IF(Period=$BF$2,IF(Site=$A$382,IF(Provider=$B501,J))))</f>
        <v>7.54</v>
      </c>
      <c r="BH501" s="26"/>
      <c r="BI501" s="27">
        <f t="shared" si="261"/>
        <v>0.19388017485214706</v>
      </c>
      <c r="BJ501" s="27">
        <f t="shared" si="249"/>
        <v>2.3330651649235718E-2</v>
      </c>
      <c r="BK501" s="44"/>
      <c r="BL501" s="25">
        <f t="array" ref="BL501">SUM(IF(Period=$BL$2,IF(Site=$A$382,IF(Provider=$B501,I))))</f>
        <v>112</v>
      </c>
      <c r="BM501" s="26">
        <f t="array" ref="BM501">SUM(IF(Period=$BL$2,IF(Site=$A$382,IF(Provider=$B501,J))))</f>
        <v>6.66071428571429</v>
      </c>
      <c r="BN501" s="26"/>
      <c r="BO501" s="27">
        <f t="shared" si="262"/>
        <v>0.20151269584008658</v>
      </c>
      <c r="BP501" s="27">
        <f t="shared" si="250"/>
        <v>2.3194353760532305E-2</v>
      </c>
      <c r="BQ501" s="44"/>
      <c r="BR501" s="25">
        <f t="array" ref="BR501">SUM(IF(Period=$BR$2,IF(Site=$A$382,IF(Provider=$B501,I))))</f>
        <v>159</v>
      </c>
      <c r="BS501" s="26">
        <f t="array" ref="BS501">SUM(IF(Period=$BR$2,IF(Site=$A$382,IF(Provider=$B501,J))))</f>
        <v>2.0377358490566002</v>
      </c>
      <c r="BT501" s="26"/>
      <c r="BU501" s="27">
        <f t="shared" si="263"/>
        <v>8.5896076352067724E-2</v>
      </c>
      <c r="BV501" s="27">
        <f t="shared" si="251"/>
        <v>9.5039746560675667E-3</v>
      </c>
    </row>
    <row r="502" spans="1:74" outlineLevel="1" x14ac:dyDescent="0.25">
      <c r="B502" s="20" t="s">
        <v>899</v>
      </c>
      <c r="C502" s="44"/>
      <c r="D502" s="25">
        <f t="array" ref="D502">SUM(IF(Period=$D$2,IF(Site=$A$382,IF(Provider=$B502,I))))</f>
        <v>0</v>
      </c>
      <c r="E502" s="26">
        <f t="array" ref="E502">SUM(IF(Period=$D$2,IF(Site=$A$382,IF(Provider=$B502,J))))</f>
        <v>0</v>
      </c>
      <c r="F502" s="26"/>
      <c r="G502" s="27">
        <f t="shared" si="252"/>
        <v>0</v>
      </c>
      <c r="H502" s="27">
        <f t="shared" si="240"/>
        <v>0</v>
      </c>
      <c r="I502" s="44"/>
      <c r="J502" s="25">
        <f t="array" ref="J502">SUM(IF(Period=$J$2,IF(Site=$A$382,IF(Provider=$B502,I))))</f>
        <v>0</v>
      </c>
      <c r="K502" s="26">
        <f t="array" ref="K502">SUM(IF(Period=$J$2,IF(Site=$A$382,IF(Provider=$B502,J))))</f>
        <v>0</v>
      </c>
      <c r="L502" s="26"/>
      <c r="M502" s="27">
        <f t="shared" si="253"/>
        <v>0</v>
      </c>
      <c r="N502" s="27">
        <f t="shared" si="241"/>
        <v>0</v>
      </c>
      <c r="O502" s="44"/>
      <c r="P502" s="25">
        <f t="array" ref="P502">SUM(IF(Period=$P$2,IF(Site=$A$382,IF(Provider=$B502,I))))</f>
        <v>0</v>
      </c>
      <c r="Q502" s="26">
        <f t="array" ref="Q502">SUM(IF(Period=$P$2,IF(Site=$A$382,IF(Provider=$B502,J))))</f>
        <v>0</v>
      </c>
      <c r="R502" s="26"/>
      <c r="S502" s="27">
        <f t="shared" si="254"/>
        <v>0</v>
      </c>
      <c r="T502" s="27">
        <f t="shared" si="242"/>
        <v>0</v>
      </c>
      <c r="U502" s="44"/>
      <c r="V502" s="25">
        <f t="array" ref="V502">SUM(IF(Period=$V$2,IF(Site=$A$382,IF(Provider=$B502,I))))</f>
        <v>0</v>
      </c>
      <c r="W502" s="26">
        <f t="array" ref="W502">SUM(IF(Period=$V$2,IF(Site=$A$382,IF(Provider=$B502,J))))</f>
        <v>0</v>
      </c>
      <c r="X502" s="26"/>
      <c r="Y502" s="27">
        <f t="shared" si="255"/>
        <v>0</v>
      </c>
      <c r="Z502" s="27">
        <f t="shared" si="243"/>
        <v>0</v>
      </c>
      <c r="AA502" s="44"/>
      <c r="AB502" s="25">
        <f t="array" ref="AB502">SUM(IF(Period=$AB$2,IF(Site=$A$382,IF(Provider=$B502,I))))</f>
        <v>0</v>
      </c>
      <c r="AC502" s="26">
        <f t="array" ref="AC502">SUM(IF(Period=$AB$2,IF(Site=$A$382,IF(Provider=$B502,J))))</f>
        <v>0</v>
      </c>
      <c r="AD502" s="26"/>
      <c r="AE502" s="27">
        <f t="shared" si="256"/>
        <v>0</v>
      </c>
      <c r="AF502" s="27">
        <f t="shared" si="244"/>
        <v>0</v>
      </c>
      <c r="AG502" s="44"/>
      <c r="AH502" s="25">
        <f t="array" ref="AH502">SUM(IF(Period=$AH$2,IF(Site=$A$382,IF(Provider=$B502,I))))</f>
        <v>0</v>
      </c>
      <c r="AI502" s="26">
        <f t="array" ref="AI502">SUM(IF(Period=$AH$2,IF(Site=$A$382,IF(Provider=$B502,J))))</f>
        <v>0</v>
      </c>
      <c r="AJ502" s="26"/>
      <c r="AK502" s="27">
        <f t="shared" si="257"/>
        <v>0</v>
      </c>
      <c r="AL502" s="27">
        <f t="shared" si="245"/>
        <v>0</v>
      </c>
      <c r="AM502" s="44"/>
      <c r="AN502" s="25">
        <f t="array" ref="AN502">SUM(IF(Period=$AN$2,IF(Site=$A$382,IF(Provider=$B502,I))))</f>
        <v>0</v>
      </c>
      <c r="AO502" s="26">
        <f t="array" ref="AO502">SUM(IF(Period=$AN$2,IF(Site=$A$382,IF(Provider=$B502,J))))</f>
        <v>0</v>
      </c>
      <c r="AP502" s="26"/>
      <c r="AQ502" s="27">
        <f t="shared" si="258"/>
        <v>0</v>
      </c>
      <c r="AR502" s="27">
        <f t="shared" si="246"/>
        <v>0</v>
      </c>
      <c r="AS502" s="44"/>
      <c r="AT502" s="25">
        <f t="array" ref="AT502">SUM(IF(Period=$AT$2,IF(Site=$A$382,IF(Provider=$B502,I))))</f>
        <v>0</v>
      </c>
      <c r="AU502" s="26">
        <f t="array" ref="AU502">SUM(IF(Period=$AT$2,IF(Site=$A$382,IF(Provider=$B502,J))))</f>
        <v>0</v>
      </c>
      <c r="AV502" s="26"/>
      <c r="AW502" s="27">
        <f t="shared" si="259"/>
        <v>0</v>
      </c>
      <c r="AX502" s="27">
        <f t="shared" si="247"/>
        <v>0</v>
      </c>
      <c r="AY502" s="44"/>
      <c r="AZ502" s="25">
        <f t="array" ref="AZ502">SUM(IF(Period=$AZ$2,IF(Site=$A$382,IF(Provider=$B502,I))))</f>
        <v>0</v>
      </c>
      <c r="BA502" s="26">
        <f t="array" ref="BA502">SUM(IF(Period=$AZ$2,IF(Site=$A$382,IF(Provider=$B502,J))))</f>
        <v>0</v>
      </c>
      <c r="BB502" s="26"/>
      <c r="BC502" s="27">
        <f t="shared" si="260"/>
        <v>0</v>
      </c>
      <c r="BD502" s="27">
        <f t="shared" si="248"/>
        <v>0</v>
      </c>
      <c r="BE502" s="44"/>
      <c r="BF502" s="25">
        <f t="array" ref="BF502">SUM(IF(Period=$BF$2,IF(Site=$A$382,IF(Provider=$B502,I))))</f>
        <v>0</v>
      </c>
      <c r="BG502" s="26">
        <f t="array" ref="BG502">SUM(IF(Period=$BF$2,IF(Site=$A$382,IF(Provider=$B502,J))))</f>
        <v>0</v>
      </c>
      <c r="BH502" s="26"/>
      <c r="BI502" s="27">
        <f t="shared" si="261"/>
        <v>0</v>
      </c>
      <c r="BJ502" s="27">
        <f t="shared" si="249"/>
        <v>0</v>
      </c>
      <c r="BK502" s="44"/>
      <c r="BL502" s="25">
        <f t="array" ref="BL502">SUM(IF(Period=$BL$2,IF(Site=$A$382,IF(Provider=$B502,I))))</f>
        <v>0</v>
      </c>
      <c r="BM502" s="26">
        <f t="array" ref="BM502">SUM(IF(Period=$BL$2,IF(Site=$A$382,IF(Provider=$B502,J))))</f>
        <v>0</v>
      </c>
      <c r="BN502" s="26"/>
      <c r="BO502" s="27">
        <f t="shared" si="262"/>
        <v>0</v>
      </c>
      <c r="BP502" s="27">
        <f t="shared" si="250"/>
        <v>0</v>
      </c>
      <c r="BQ502" s="44"/>
      <c r="BR502" s="25">
        <f t="array" ref="BR502">SUM(IF(Period=$BR$2,IF(Site=$A$382,IF(Provider=$B502,I))))</f>
        <v>0</v>
      </c>
      <c r="BS502" s="26">
        <f t="array" ref="BS502">SUM(IF(Period=$BR$2,IF(Site=$A$382,IF(Provider=$B502,J))))</f>
        <v>0</v>
      </c>
      <c r="BT502" s="26"/>
      <c r="BU502" s="27">
        <f t="shared" si="263"/>
        <v>0</v>
      </c>
      <c r="BV502" s="27">
        <f t="shared" si="251"/>
        <v>0</v>
      </c>
    </row>
    <row r="503" spans="1:74" outlineLevel="1" x14ac:dyDescent="0.25">
      <c r="B503" s="20" t="s">
        <v>733</v>
      </c>
      <c r="C503" s="44"/>
      <c r="D503" s="25">
        <f t="array" ref="D503">SUM(IF(Period=$D$2,IF(Site=$A$382,IF(Provider=$B503,I))))</f>
        <v>33</v>
      </c>
      <c r="E503" s="26">
        <f t="array" ref="E503">SUM(IF(Period=$D$2,IF(Site=$A$382,IF(Provider=$B503,J))))</f>
        <v>4.3636363636363633</v>
      </c>
      <c r="F503" s="26"/>
      <c r="G503" s="27">
        <f t="shared" si="252"/>
        <v>3.624465139692927E-2</v>
      </c>
      <c r="H503" s="27">
        <f t="shared" si="240"/>
        <v>4.1706490572595359E-3</v>
      </c>
      <c r="I503" s="44"/>
      <c r="J503" s="25">
        <f t="array" ref="J503">SUM(IF(Period=$J$2,IF(Site=$A$382,IF(Provider=$B503,I))))</f>
        <v>28</v>
      </c>
      <c r="K503" s="26">
        <f t="array" ref="K503">SUM(IF(Period=$J$2,IF(Site=$A$382,IF(Provider=$B503,J))))</f>
        <v>6.6785714285714288</v>
      </c>
      <c r="L503" s="26"/>
      <c r="M503" s="27">
        <f t="shared" si="253"/>
        <v>5.092592592592593E-2</v>
      </c>
      <c r="N503" s="27">
        <f t="shared" si="241"/>
        <v>5.7935991572946677E-3</v>
      </c>
      <c r="O503" s="44"/>
      <c r="P503" s="25">
        <f t="array" ref="P503">SUM(IF(Period=$P$2,IF(Site=$A$382,IF(Provider=$B503,I))))</f>
        <v>76</v>
      </c>
      <c r="Q503" s="26">
        <f t="array" ref="Q503">SUM(IF(Period=$P$2,IF(Site=$A$382,IF(Provider=$B503,J))))</f>
        <v>7.6447368421052628</v>
      </c>
      <c r="R503" s="26"/>
      <c r="S503" s="27">
        <f t="shared" si="254"/>
        <v>0.15024566847685544</v>
      </c>
      <c r="T503" s="27">
        <f t="shared" si="242"/>
        <v>1.6742550861621807E-2</v>
      </c>
      <c r="U503" s="44"/>
      <c r="V503" s="25">
        <f t="array" ref="V503">SUM(IF(Period=$V$2,IF(Site=$A$382,IF(Provider=$B503,I))))</f>
        <v>17</v>
      </c>
      <c r="W503" s="26">
        <f t="array" ref="W503">SUM(IF(Period=$V$2,IF(Site=$A$382,IF(Provider=$B503,J))))</f>
        <v>4.4705882352941178</v>
      </c>
      <c r="X503" s="26"/>
      <c r="Y503" s="27">
        <f t="shared" si="255"/>
        <v>1.9926586261143155E-2</v>
      </c>
      <c r="Z503" s="27">
        <f t="shared" si="243"/>
        <v>2.2984334361579868E-3</v>
      </c>
      <c r="AA503" s="44"/>
      <c r="AB503" s="25">
        <f t="array" ref="AB503">SUM(IF(Period=$AB$2,IF(Site=$A$382,IF(Provider=$B503,I))))</f>
        <v>81</v>
      </c>
      <c r="AC503" s="26">
        <f t="array" ref="AC503">SUM(IF(Period=$AB$2,IF(Site=$A$382,IF(Provider=$B503,J))))</f>
        <v>6.3209876543209873</v>
      </c>
      <c r="AD503" s="26"/>
      <c r="AE503" s="27">
        <f t="shared" si="256"/>
        <v>0.12861090178347148</v>
      </c>
      <c r="AF503" s="27">
        <f t="shared" si="244"/>
        <v>1.5402665383111218E-2</v>
      </c>
      <c r="AG503" s="44"/>
      <c r="AH503" s="25">
        <f t="array" ref="AH503">SUM(IF(Period=$AH$2,IF(Site=$A$382,IF(Provider=$B503,I))))</f>
        <v>65</v>
      </c>
      <c r="AI503" s="26">
        <f t="array" ref="AI503">SUM(IF(Period=$AH$2,IF(Site=$A$382,IF(Provider=$B503,J))))</f>
        <v>8.3846153846153904</v>
      </c>
      <c r="AJ503" s="26"/>
      <c r="AK503" s="27">
        <f t="shared" si="257"/>
        <v>0.15105321507760544</v>
      </c>
      <c r="AL503" s="27">
        <f t="shared" si="245"/>
        <v>1.8558877613566723E-2</v>
      </c>
      <c r="AM503" s="44"/>
      <c r="AN503" s="25">
        <f t="array" ref="AN503">SUM(IF(Period=$AN$2,IF(Site=$A$382,IF(Provider=$B503,I))))</f>
        <v>79</v>
      </c>
      <c r="AO503" s="26">
        <f t="array" ref="AO503">SUM(IF(Period=$AN$2,IF(Site=$A$382,IF(Provider=$B503,J))))</f>
        <v>7.21518987341772</v>
      </c>
      <c r="AP503" s="26"/>
      <c r="AQ503" s="27">
        <f t="shared" si="258"/>
        <v>0.15059445178335532</v>
      </c>
      <c r="AR503" s="27">
        <f t="shared" si="246"/>
        <v>1.8228333866325549E-2</v>
      </c>
      <c r="AS503" s="44"/>
      <c r="AT503" s="25">
        <f t="array" ref="AT503">SUM(IF(Period=$AT$2,IF(Site=$A$382,IF(Provider=$B503,I))))</f>
        <v>0</v>
      </c>
      <c r="AU503" s="26">
        <f t="array" ref="AU503">SUM(IF(Period=$AT$2,IF(Site=$A$382,IF(Provider=$B503,J))))</f>
        <v>0</v>
      </c>
      <c r="AV503" s="26"/>
      <c r="AW503" s="27">
        <f t="shared" si="259"/>
        <v>0</v>
      </c>
      <c r="AX503" s="27">
        <f t="shared" si="247"/>
        <v>0</v>
      </c>
      <c r="AY503" s="44"/>
      <c r="AZ503" s="25">
        <f t="array" ref="AZ503">SUM(IF(Period=$AZ$2,IF(Site=$A$382,IF(Provider=$B503,I))))</f>
        <v>0</v>
      </c>
      <c r="BA503" s="26">
        <f t="array" ref="BA503">SUM(IF(Period=$AZ$2,IF(Site=$A$382,IF(Provider=$B503,J))))</f>
        <v>0</v>
      </c>
      <c r="BB503" s="26"/>
      <c r="BC503" s="27">
        <f t="shared" si="260"/>
        <v>0</v>
      </c>
      <c r="BD503" s="27">
        <f t="shared" si="248"/>
        <v>0</v>
      </c>
      <c r="BE503" s="44"/>
      <c r="BF503" s="25">
        <f t="array" ref="BF503">SUM(IF(Period=$BF$2,IF(Site=$A$382,IF(Provider=$B503,I))))</f>
        <v>30</v>
      </c>
      <c r="BG503" s="26">
        <f t="array" ref="BG503">SUM(IF(Period=$BF$2,IF(Site=$A$382,IF(Provider=$B503,J))))</f>
        <v>2.56666666666667</v>
      </c>
      <c r="BH503" s="26"/>
      <c r="BI503" s="27">
        <f t="shared" si="261"/>
        <v>1.9799434301877115E-2</v>
      </c>
      <c r="BJ503" s="27">
        <f t="shared" si="249"/>
        <v>2.3825731790333591E-3</v>
      </c>
      <c r="BK503" s="44"/>
      <c r="BL503" s="25">
        <f t="array" ref="BL503">SUM(IF(Period=$BL$2,IF(Site=$A$382,IF(Provider=$B503,I))))</f>
        <v>43</v>
      </c>
      <c r="BM503" s="26">
        <f t="array" ref="BM503">SUM(IF(Period=$BL$2,IF(Site=$A$382,IF(Provider=$B503,J))))</f>
        <v>8.0232558139534902</v>
      </c>
      <c r="BN503" s="26"/>
      <c r="BO503" s="27">
        <f t="shared" si="262"/>
        <v>9.3192868719611049E-2</v>
      </c>
      <c r="BP503" s="27">
        <f t="shared" si="250"/>
        <v>1.0726611323570565E-2</v>
      </c>
      <c r="BQ503" s="44"/>
      <c r="BR503" s="25">
        <f t="array" ref="BR503">SUM(IF(Period=$BR$2,IF(Site=$A$382,IF(Provider=$B503,I))))</f>
        <v>40</v>
      </c>
      <c r="BS503" s="26">
        <f t="array" ref="BS503">SUM(IF(Period=$BR$2,IF(Site=$A$382,IF(Provider=$B503,J))))</f>
        <v>4</v>
      </c>
      <c r="BT503" s="26"/>
      <c r="BU503" s="27">
        <f t="shared" si="263"/>
        <v>4.2417815482502653E-2</v>
      </c>
      <c r="BV503" s="27">
        <f t="shared" si="251"/>
        <v>4.6933208178111521E-3</v>
      </c>
    </row>
    <row r="504" spans="1:74" x14ac:dyDescent="0.25">
      <c r="B504" s="28" t="s">
        <v>1142</v>
      </c>
      <c r="D504" s="30">
        <f>SUM(D383:D503)</f>
        <v>3973</v>
      </c>
      <c r="E504" s="31">
        <f>SUM(G383:G503)</f>
        <v>5.7528316133903852</v>
      </c>
      <c r="F504" s="31">
        <f>MEDIAN(E387,E391,E396,E399:E401,E409,E419,E423,E429:E432,E438,E442,E444:E445,E447:E449,E452:E453,E459,E464:E465,E467,E469:E471,E474,E477:E479,E481:E482,E485:E487,E493:E494,E496,E498:E501,E503)</f>
        <v>5.8477694562031903</v>
      </c>
      <c r="G504" s="29"/>
      <c r="H504" s="29"/>
      <c r="J504" s="30">
        <f>SUM(J383:J503)</f>
        <v>3672</v>
      </c>
      <c r="K504" s="31">
        <f>SUM(M383:M503)</f>
        <v>5.9223856209150325</v>
      </c>
      <c r="L504" s="31">
        <f>MEDIAN(K386:K387,K391,K396,K399:K400,K409,K415,K417,K419,K423,K430:K432,K436,K438,K442,K444:K445,K447:K449,K453:K455,K459,K463:K464,K467,K469:K470,K474,K476:K477,K481,K485:K487,K493:K496,K499:K501,K503)</f>
        <v>5.8963582226294093</v>
      </c>
      <c r="M504" s="29"/>
      <c r="N504" s="29"/>
      <c r="P504" s="30">
        <f>SUM(P383:P503)</f>
        <v>3867</v>
      </c>
      <c r="Q504" s="31">
        <f>SUM(S383:S503)</f>
        <v>5.4127230411171441</v>
      </c>
      <c r="R504" s="31">
        <f>MEDIAN(Q387,Q393:Q394,Q396,Q398,Q409,Q417,Q419,Q423,Q430:Q431,Q437:Q438,Q442,Q444:Q445,Q447:Q449,Q452:Q455,Q459,Q464,Q467,Q469:Q470,Q474,Q476:Q478,Q481,Q485:Q487,Q489,Q493:Q496,Q498:Q501,Q503)</f>
        <v>5.9</v>
      </c>
      <c r="S504" s="29"/>
      <c r="T504" s="29"/>
      <c r="V504" s="30">
        <f>SUM(V383:V503)</f>
        <v>3814</v>
      </c>
      <c r="W504" s="31">
        <f>SUM(Y383:Y503)</f>
        <v>4.1310959622443635</v>
      </c>
      <c r="X504" s="31">
        <f>MEDIAN(W386:W387,W396,W402,W409:W410,W419,W423,W430:W431,W436,W442,W444:W445,W447:W449,W452,W454:W455,W459,W461,W467,W469:W470,W474,W477:W478,W481,W485:W487,W489,W491,W493:W501,W503)</f>
        <v>4.4634494574528842</v>
      </c>
      <c r="Y504" s="29"/>
      <c r="Z504" s="29"/>
      <c r="AB504" s="30">
        <f>SUM(AB383:AB503)</f>
        <v>3981</v>
      </c>
      <c r="AC504" s="31">
        <f>SUM(AE383:AE503)</f>
        <v>4.390354182366238</v>
      </c>
      <c r="AD504" s="31">
        <f>MEDIAN(AC386:AC387,AC393:AC394,AC398,AC401:AC402,AC405,AC409:AC410,AC414,AC416,AC419,AC423,AC430:AC431,AC442,AC444:AC445,AC447:AC449,AC454:AC455,AC459,AC464,AC467,AC469:AC470,AC473:AC474,AC477:AC478,AC481,AC485:AC487,AC491,AC493,AC496,AC498:AC501,AC503)</f>
        <v>4.5</v>
      </c>
      <c r="AE504" s="29"/>
      <c r="AF504" s="29"/>
      <c r="AH504" s="30">
        <f>SUM(AH383:AH503)</f>
        <v>3608</v>
      </c>
      <c r="AI504" s="31">
        <f>SUM(AK383:AK503)</f>
        <v>5.2809145145081278</v>
      </c>
      <c r="AJ504" s="31">
        <f>MEDIAN(AI387,AI396,AI398,AI409:AI410,AI412:AI413,AI416,AI419,AI423,AI426,AI429:AI431,AI442,AI444:AI445,AI447:AI448,AI451:AI452,AI454,AI467,AI469,AI473:AI474,AI481,AI485:AI487,AI491,AI493:AI494,AI496,AI498:AI501,AI503)</f>
        <v>5</v>
      </c>
      <c r="AK504" s="29"/>
      <c r="AL504" s="29"/>
      <c r="AN504" s="30">
        <f>SUM(AN383:AN503)</f>
        <v>3785</v>
      </c>
      <c r="AO504" s="31">
        <f>SUM(AQ383:AQ503)</f>
        <v>4.1220607661822974</v>
      </c>
      <c r="AP504" s="31">
        <f>MEDIAN(AO383,AO384,AO387,AO393,AO396:AO397,AO406,AO409:AO410,AO413,AO418:AO420,AO422,AO430:AO431,AO438,AO442:AO445,AO447:AO448,AO450,AO452,AO454,AO464,AO467,AO469:AO470,AO473:AO474,AO481,AO484:AO487,AO491,AO494,AO496,AO499:AO501,AO503)</f>
        <v>3.8179925994449597</v>
      </c>
      <c r="AQ504" s="29"/>
      <c r="AR504" s="29"/>
      <c r="AT504" s="30">
        <f>SUM(AT383:AT503)</f>
        <v>3813</v>
      </c>
      <c r="AU504" s="31">
        <f>SUM(AW383:AW503)</f>
        <v>4.5460267505900847</v>
      </c>
      <c r="AV504" s="31">
        <f>MEDIAN(AU383,AU387,AU389,AU395,AU397,AU406,AU407,AU409,AU410,AU418:AU420,AU422,AU427,AU430:AU431,AU438,AU442,AU444:AU445,AU448:AU449,AU452,AU454,AU467,AU469:AU470,AU472:AU474,AU481,AU484,AU486:AU487,AU491,AU493:AU494,AU496,AU498:AU501)</f>
        <v>4.7144070676180743</v>
      </c>
      <c r="AW504" s="29"/>
      <c r="AX504" s="29"/>
      <c r="AZ504" s="30">
        <f>SUM(AZ383:AZ503)</f>
        <v>3715</v>
      </c>
      <c r="BA504" s="31">
        <f>SUM(BC383:BC503)</f>
        <v>4.2657142857142851</v>
      </c>
      <c r="BB504" s="31">
        <f>MEDIAN(BA387,BA392,BA397,BA409,BA411,BA413,BA418:BA420,BA422,BA427,BA430:BA431,BA434,BA439,BA441:BA442,BA444,BA446,BA448:BA449,BA452,BA454:BA455,BA467,BA469:BA470,BA473:BA474,BA481,BA483:BA484,BA486,BA491,BA493:BA494,BA496,BA498:BA501)</f>
        <v>4.4545454545454497</v>
      </c>
      <c r="BC504" s="29"/>
      <c r="BD504" s="29"/>
      <c r="BF504" s="30">
        <f>SUM(BF383:BF503)</f>
        <v>3889</v>
      </c>
      <c r="BG504" s="31">
        <f>SUM(BI383:BI503)</f>
        <v>4.6304962715350984</v>
      </c>
      <c r="BH504" s="31">
        <f>MEDIAN(BG387,BG393,BG395:BG396,BG398,BG403,BG406,BG409,BG411,BG413,BG419,BG422,BG430:BG431,BG440:BG444,BG448:BG450,BG452,BG454:BG455,BG464,BG467,BG469:BG470,BG473:BG474,BG478,BG481,BG484,BG486:BG487,BG491:BG494,BG496,BG498:BG501,BG503)</f>
        <v>4.6946022727272751</v>
      </c>
      <c r="BI504" s="29"/>
      <c r="BJ504" s="29"/>
      <c r="BL504" s="30">
        <f>SUM(BL383:BL503)</f>
        <v>3702</v>
      </c>
      <c r="BM504" s="31">
        <f>SUM(BO383:BO503)</f>
        <v>5.4608319827120502</v>
      </c>
      <c r="BN504" s="31">
        <f>MEDIAN(BM385,BM387,BM392:BM393,BM403,BM406,BM409,BM413,BM419:BM420,BM430:BM431,BM435,BM439:BM440,BM442:BM444,BM447:BM450,BM454:BM455,BM457,BM464,BM467,BM469:BM470,BM474:BM475,BM480:BM481,BM484,BM486:BM487,BM491,BM493:BM494,BM496,BM498:BM501,BM503)</f>
        <v>5.125</v>
      </c>
      <c r="BO504" s="29"/>
      <c r="BP504" s="29"/>
      <c r="BR504" s="30">
        <f>SUM(BR383:BR503)</f>
        <v>3772</v>
      </c>
      <c r="BS504" s="31">
        <f>SUM(BU383:BU503)</f>
        <v>3.8252916224814415</v>
      </c>
      <c r="BT504" s="31">
        <f>MEDIAN(BS385,BS387,BS396:BS398,BS408:BS409,BS419:BS420,BS428,BS430:BS431,BS435,BS442:BS444,BS447:BS449,BS452,BS454:BS455,BS457,BS462,BS464,BS467,BS470,BS474,BS481,BS483:BS484,BS486:BS487,BS491,BS494,BS496,BS498:BS499,BS501,BS503)</f>
        <v>4.0690524193548345</v>
      </c>
      <c r="BU504" s="29"/>
      <c r="BV504" s="29"/>
    </row>
    <row r="506" spans="1:74" x14ac:dyDescent="0.25">
      <c r="A506" s="19" t="s">
        <v>242</v>
      </c>
    </row>
    <row r="507" spans="1:74" outlineLevel="1" x14ac:dyDescent="0.25">
      <c r="B507" s="20" t="s">
        <v>773</v>
      </c>
      <c r="C507" s="44"/>
      <c r="D507" s="25">
        <f t="array" ref="D507">SUM(IF(Period=$D$2,IF(Site=$A$506,IF(Provider=$B507,I))))</f>
        <v>38</v>
      </c>
      <c r="E507" s="26">
        <f t="array" ref="E507">SUM(IF(Period=$D$2,IF(Site=$A$506,IF(Provider=$B507,J))))</f>
        <v>11.184210526315789</v>
      </c>
      <c r="F507" s="26"/>
      <c r="G507" s="27">
        <f>E507*(D507/D$661)</f>
        <v>8.8633993743482783E-2</v>
      </c>
      <c r="H507" s="27">
        <f t="shared" ref="H507:H570" si="264">E507*(D507/D$891)</f>
        <v>1.2309207287050716E-2</v>
      </c>
      <c r="I507" s="44"/>
      <c r="J507" s="25">
        <f t="array" ref="J507">SUM(IF(Period=$J$2,IF(Site=$A$506,IF(Provider=$B507,I))))</f>
        <v>13</v>
      </c>
      <c r="K507" s="26">
        <f t="array" ref="K507">SUM(IF(Period=$J$2,IF(Site=$A$506,IF(Provider=$B507,J))))</f>
        <v>5.384615384615385</v>
      </c>
      <c r="L507" s="26"/>
      <c r="M507" s="27">
        <f>K507*(J507/J$661)</f>
        <v>1.5815634884771803E-2</v>
      </c>
      <c r="N507" s="27">
        <f t="shared" ref="N507:N570" si="265">K507*(J507/J$891)</f>
        <v>2.1687269572760789E-3</v>
      </c>
      <c r="O507" s="44"/>
      <c r="P507" s="25">
        <f t="array" ref="P507">SUM(IF(Period=$P$2,IF(Site=$A$506,IF(Provider=$B507,I))))</f>
        <v>0</v>
      </c>
      <c r="Q507" s="26">
        <f t="array" ref="Q507">SUM(IF(Period=$P$2,IF(Site=$A$506,IF(Provider=$B507,J))))</f>
        <v>0</v>
      </c>
      <c r="R507" s="26"/>
      <c r="S507" s="27">
        <f>Q507*(P507/P$661)</f>
        <v>0</v>
      </c>
      <c r="T507" s="27">
        <f t="shared" ref="T507:T570" si="266">Q507*(P507/P$891)</f>
        <v>0</v>
      </c>
      <c r="U507" s="44"/>
      <c r="V507" s="25">
        <f t="array" ref="V507">SUM(IF(Period=$V$2,IF(Site=$A$506,IF(Provider=$B507,I))))</f>
        <v>0</v>
      </c>
      <c r="W507" s="26">
        <f t="array" ref="W507">SUM(IF(Period=$V$2,IF(Site=$A$506,IF(Provider=$B507,J))))</f>
        <v>0</v>
      </c>
      <c r="X507" s="26"/>
      <c r="Y507" s="27">
        <f>W507*(V507/V$661)</f>
        <v>0</v>
      </c>
      <c r="Z507" s="27">
        <f t="shared" ref="Z507:Z570" si="267">W507*(V507/V$891)</f>
        <v>0</v>
      </c>
      <c r="AA507" s="44"/>
      <c r="AB507" s="25">
        <f t="array" ref="AB507">SUM(IF(Period=$AB$2,IF(Site=$A$506,IF(Provider=$B507,I))))</f>
        <v>0</v>
      </c>
      <c r="AC507" s="26">
        <f t="array" ref="AC507">SUM(IF(Period=$AB$2,IF(Site=$A$506,IF(Provider=$B507,J))))</f>
        <v>0</v>
      </c>
      <c r="AD507" s="26"/>
      <c r="AE507" s="27">
        <f>AC507*(AB507/AB$661)</f>
        <v>0</v>
      </c>
      <c r="AF507" s="27">
        <f t="shared" ref="AF507:AF570" si="268">AC507*(AB507/AB$891)</f>
        <v>0</v>
      </c>
      <c r="AG507" s="44"/>
      <c r="AH507" s="25">
        <f t="array" ref="AH507">SUM(IF(Period=$AH$2,IF(Site=$A$506,IF(Provider=$B507,I))))</f>
        <v>0</v>
      </c>
      <c r="AI507" s="26">
        <f t="array" ref="AI507">SUM(IF(Period=$AH$2,IF(Site=$A$506,IF(Provider=$B507,J))))</f>
        <v>0</v>
      </c>
      <c r="AJ507" s="26"/>
      <c r="AK507" s="27">
        <f>AI507*(AH507/AH$661)</f>
        <v>0</v>
      </c>
      <c r="AL507" s="27">
        <f t="shared" ref="AL507:AL570" si="269">AI507*(AH507/AH$891)</f>
        <v>0</v>
      </c>
      <c r="AM507" s="44"/>
      <c r="AN507" s="25">
        <f t="array" ref="AN507">SUM(IF(Period=$AN$2,IF(Site=$A$506,IF(Provider=$B507,I))))</f>
        <v>0</v>
      </c>
      <c r="AO507" s="26">
        <f t="array" ref="AO507">SUM(IF(Period=$AN$2,IF(Site=$A$506,IF(Provider=$B507,J))))</f>
        <v>0</v>
      </c>
      <c r="AP507" s="26"/>
      <c r="AQ507" s="27">
        <f>AO507*(AN507/AN$661)</f>
        <v>0</v>
      </c>
      <c r="AR507" s="27">
        <f t="shared" ref="AR507:AR570" si="270">AO507*(AN507/AN$891)</f>
        <v>0</v>
      </c>
      <c r="AS507" s="44"/>
      <c r="AT507" s="25">
        <f t="array" ref="AT507">SUM(IF(Period=$AT$2,IF(Site=$A$506,IF(Provider=$B507,I))))</f>
        <v>0</v>
      </c>
      <c r="AU507" s="26">
        <f t="array" ref="AU507">SUM(IF(Period=$AT$2,IF(Site=$A$506,IF(Provider=$B507,J))))</f>
        <v>0</v>
      </c>
      <c r="AV507" s="26"/>
      <c r="AW507" s="27">
        <f>AU507*(AT507/AT$661)</f>
        <v>0</v>
      </c>
      <c r="AX507" s="27">
        <f t="shared" ref="AX507:AX570" si="271">AU507*(AT507/AT$891)</f>
        <v>0</v>
      </c>
      <c r="AY507" s="44"/>
      <c r="AZ507" s="25">
        <f t="array" ref="AZ507">SUM(IF(Period=$AZ$2,IF(Site=$A$506,IF(Provider=$B507,I))))</f>
        <v>0</v>
      </c>
      <c r="BA507" s="26">
        <f t="array" ref="BA507">SUM(IF(Period=$AZ$2,IF(Site=$A$506,IF(Provider=$B507,J))))</f>
        <v>0</v>
      </c>
      <c r="BB507" s="26"/>
      <c r="BC507" s="27">
        <f>BA507*(AZ507/AZ$661)</f>
        <v>0</v>
      </c>
      <c r="BD507" s="27">
        <f t="shared" ref="BD507:BD570" si="272">BA507*(AZ507/AZ$891)</f>
        <v>0</v>
      </c>
      <c r="BE507" s="44"/>
      <c r="BF507" s="25">
        <f t="array" ref="BF507">SUM(IF(Period=$BF$2,IF(Site=$A$506,IF(Provider=$B507,I))))</f>
        <v>0</v>
      </c>
      <c r="BG507" s="26">
        <f t="array" ref="BG507">SUM(IF(Period=$BF$2,IF(Site=$A$506,IF(Provider=$B507,J))))</f>
        <v>0</v>
      </c>
      <c r="BH507" s="26"/>
      <c r="BI507" s="27">
        <f>BG507*(BF507/BF$661)</f>
        <v>0</v>
      </c>
      <c r="BJ507" s="27">
        <f t="shared" ref="BJ507:BJ570" si="273">BG507*(BF507/BF$891)</f>
        <v>0</v>
      </c>
      <c r="BK507" s="44"/>
      <c r="BL507" s="25">
        <f t="array" ref="BL507">SUM(IF(Period=$BL$2,IF(Site=$A$506,IF(Provider=$B507,I))))</f>
        <v>0</v>
      </c>
      <c r="BM507" s="26">
        <f t="array" ref="BM507">SUM(IF(Period=$BL$2,IF(Site=$A$506,IF(Provider=$B507,J))))</f>
        <v>0</v>
      </c>
      <c r="BN507" s="26"/>
      <c r="BO507" s="27">
        <f>BM507*(BL507/BL$661)</f>
        <v>0</v>
      </c>
      <c r="BP507" s="27">
        <f t="shared" ref="BP507:BP570" si="274">BM507*(BL507/BL$891)</f>
        <v>0</v>
      </c>
      <c r="BQ507" s="44"/>
      <c r="BR507" s="25">
        <f t="array" ref="BR507">SUM(IF(Period=$BR$2,IF(Site=$A$506,IF(Provider=$B507,I))))</f>
        <v>0</v>
      </c>
      <c r="BS507" s="26">
        <f t="array" ref="BS507">SUM(IF(Period=$BR$2,IF(Site=$A$506,IF(Provider=$B507,J))))</f>
        <v>0</v>
      </c>
      <c r="BT507" s="26"/>
      <c r="BU507" s="27">
        <f>BS507*(BR507/BR$661)</f>
        <v>0</v>
      </c>
      <c r="BV507" s="27">
        <f t="shared" ref="BV507:BV570" si="275">BS507*(BR507/BR$891)</f>
        <v>0</v>
      </c>
    </row>
    <row r="508" spans="1:74" outlineLevel="1" x14ac:dyDescent="0.25">
      <c r="B508" s="20" t="s">
        <v>774</v>
      </c>
      <c r="C508" s="44"/>
      <c r="D508" s="25">
        <f t="array" ref="D508">SUM(IF(Period=$D$2,IF(Site=$A$506,IF(Provider=$B508,I))))</f>
        <v>34</v>
      </c>
      <c r="E508" s="26">
        <f t="array" ref="E508">SUM(IF(Period=$D$2,IF(Site=$A$506,IF(Provider=$B508,J))))</f>
        <v>15.970588235294118</v>
      </c>
      <c r="F508" s="26"/>
      <c r="G508" s="27">
        <f t="shared" ref="G508:G571" si="276">E508*(D508/D$661)</f>
        <v>0.11324296141814391</v>
      </c>
      <c r="H508" s="27">
        <f t="shared" si="264"/>
        <v>1.5726822486749503E-2</v>
      </c>
      <c r="I508" s="44"/>
      <c r="J508" s="25">
        <f t="array" ref="J508">SUM(IF(Period=$J$2,IF(Site=$A$506,IF(Provider=$B508,I))))</f>
        <v>55</v>
      </c>
      <c r="K508" s="26">
        <f t="array" ref="K508">SUM(IF(Period=$J$2,IF(Site=$A$506,IF(Provider=$B508,J))))</f>
        <v>13.272727272727273</v>
      </c>
      <c r="L508" s="26"/>
      <c r="M508" s="27">
        <f t="shared" ref="M508:M571" si="277">K508*(J508/J$661)</f>
        <v>0.16493447808404882</v>
      </c>
      <c r="N508" s="27">
        <f t="shared" si="265"/>
        <v>2.2616723983021968E-2</v>
      </c>
      <c r="O508" s="44"/>
      <c r="P508" s="25">
        <f t="array" ref="P508">SUM(IF(Period=$P$2,IF(Site=$A$506,IF(Provider=$B508,I))))</f>
        <v>36</v>
      </c>
      <c r="Q508" s="26">
        <f t="array" ref="Q508">SUM(IF(Period=$P$2,IF(Site=$A$506,IF(Provider=$B508,J))))</f>
        <v>7.416666666666667</v>
      </c>
      <c r="R508" s="26"/>
      <c r="S508" s="27">
        <f t="shared" ref="S508:S571" si="278">Q508*(P508/P$661)</f>
        <v>5.7075673364685768E-2</v>
      </c>
      <c r="T508" s="27">
        <f t="shared" si="266"/>
        <v>7.6940810327934999E-3</v>
      </c>
      <c r="U508" s="44"/>
      <c r="V508" s="25">
        <f t="array" ref="V508">SUM(IF(Period=$V$2,IF(Site=$A$506,IF(Provider=$B508,I))))</f>
        <v>0</v>
      </c>
      <c r="W508" s="26">
        <f t="array" ref="W508">SUM(IF(Period=$V$2,IF(Site=$A$506,IF(Provider=$B508,J))))</f>
        <v>0</v>
      </c>
      <c r="X508" s="26"/>
      <c r="Y508" s="27">
        <f t="shared" ref="Y508:Y571" si="279">W508*(V508/V$661)</f>
        <v>0</v>
      </c>
      <c r="Z508" s="27">
        <f t="shared" si="267"/>
        <v>0</v>
      </c>
      <c r="AA508" s="44"/>
      <c r="AB508" s="25">
        <f t="array" ref="AB508">SUM(IF(Period=$AB$2,IF(Site=$A$506,IF(Provider=$B508,I))))</f>
        <v>0</v>
      </c>
      <c r="AC508" s="26">
        <f t="array" ref="AC508">SUM(IF(Period=$AB$2,IF(Site=$A$506,IF(Provider=$B508,J))))</f>
        <v>0</v>
      </c>
      <c r="AD508" s="26"/>
      <c r="AE508" s="27">
        <f t="shared" ref="AE508:AE571" si="280">AC508*(AB508/AB$661)</f>
        <v>0</v>
      </c>
      <c r="AF508" s="27">
        <f t="shared" si="268"/>
        <v>0</v>
      </c>
      <c r="AG508" s="44"/>
      <c r="AH508" s="25">
        <f t="array" ref="AH508">SUM(IF(Period=$AH$2,IF(Site=$A$506,IF(Provider=$B508,I))))</f>
        <v>0</v>
      </c>
      <c r="AI508" s="26">
        <f t="array" ref="AI508">SUM(IF(Period=$AH$2,IF(Site=$A$506,IF(Provider=$B508,J))))</f>
        <v>0</v>
      </c>
      <c r="AJ508" s="26"/>
      <c r="AK508" s="27">
        <f t="shared" ref="AK508:AK571" si="281">AI508*(AH508/AH$661)</f>
        <v>0</v>
      </c>
      <c r="AL508" s="27">
        <f t="shared" si="269"/>
        <v>0</v>
      </c>
      <c r="AM508" s="44"/>
      <c r="AN508" s="25">
        <f t="array" ref="AN508">SUM(IF(Period=$AN$2,IF(Site=$A$506,IF(Provider=$B508,I))))</f>
        <v>0</v>
      </c>
      <c r="AO508" s="26">
        <f t="array" ref="AO508">SUM(IF(Period=$AN$2,IF(Site=$A$506,IF(Provider=$B508,J))))</f>
        <v>0</v>
      </c>
      <c r="AP508" s="26"/>
      <c r="AQ508" s="27">
        <f t="shared" ref="AQ508:AQ571" si="282">AO508*(AN508/AN$661)</f>
        <v>0</v>
      </c>
      <c r="AR508" s="27">
        <f t="shared" si="270"/>
        <v>0</v>
      </c>
      <c r="AS508" s="44"/>
      <c r="AT508" s="25">
        <f t="array" ref="AT508">SUM(IF(Period=$AT$2,IF(Site=$A$506,IF(Provider=$B508,I))))</f>
        <v>0</v>
      </c>
      <c r="AU508" s="26">
        <f t="array" ref="AU508">SUM(IF(Period=$AT$2,IF(Site=$A$506,IF(Provider=$B508,J))))</f>
        <v>0</v>
      </c>
      <c r="AV508" s="26"/>
      <c r="AW508" s="27">
        <f t="shared" ref="AW508:AW571" si="283">AU508*(AT508/AT$661)</f>
        <v>0</v>
      </c>
      <c r="AX508" s="27">
        <f t="shared" si="271"/>
        <v>0</v>
      </c>
      <c r="AY508" s="44"/>
      <c r="AZ508" s="25">
        <f t="array" ref="AZ508">SUM(IF(Period=$AZ$2,IF(Site=$A$506,IF(Provider=$B508,I))))</f>
        <v>0</v>
      </c>
      <c r="BA508" s="26">
        <f t="array" ref="BA508">SUM(IF(Period=$AZ$2,IF(Site=$A$506,IF(Provider=$B508,J))))</f>
        <v>0</v>
      </c>
      <c r="BB508" s="26"/>
      <c r="BC508" s="27">
        <f t="shared" ref="BC508:BC571" si="284">BA508*(AZ508/AZ$661)</f>
        <v>0</v>
      </c>
      <c r="BD508" s="27">
        <f t="shared" si="272"/>
        <v>0</v>
      </c>
      <c r="BE508" s="44"/>
      <c r="BF508" s="25">
        <f t="array" ref="BF508">SUM(IF(Period=$BF$2,IF(Site=$A$506,IF(Provider=$B508,I))))</f>
        <v>0</v>
      </c>
      <c r="BG508" s="26">
        <f t="array" ref="BG508">SUM(IF(Period=$BF$2,IF(Site=$A$506,IF(Provider=$B508,J))))</f>
        <v>0</v>
      </c>
      <c r="BH508" s="26"/>
      <c r="BI508" s="27">
        <f t="shared" ref="BI508:BI571" si="285">BG508*(BF508/BF$661)</f>
        <v>0</v>
      </c>
      <c r="BJ508" s="27">
        <f t="shared" si="273"/>
        <v>0</v>
      </c>
      <c r="BK508" s="44"/>
      <c r="BL508" s="25">
        <f t="array" ref="BL508">SUM(IF(Period=$BL$2,IF(Site=$A$506,IF(Provider=$B508,I))))</f>
        <v>0</v>
      </c>
      <c r="BM508" s="26">
        <f t="array" ref="BM508">SUM(IF(Period=$BL$2,IF(Site=$A$506,IF(Provider=$B508,J))))</f>
        <v>0</v>
      </c>
      <c r="BN508" s="26"/>
      <c r="BO508" s="27">
        <f t="shared" ref="BO508:BO571" si="286">BM508*(BL508/BL$661)</f>
        <v>0</v>
      </c>
      <c r="BP508" s="27">
        <f t="shared" si="274"/>
        <v>0</v>
      </c>
      <c r="BQ508" s="44"/>
      <c r="BR508" s="25">
        <f t="array" ref="BR508">SUM(IF(Period=$BR$2,IF(Site=$A$506,IF(Provider=$B508,I))))</f>
        <v>0</v>
      </c>
      <c r="BS508" s="26">
        <f t="array" ref="BS508">SUM(IF(Period=$BR$2,IF(Site=$A$506,IF(Provider=$B508,J))))</f>
        <v>0</v>
      </c>
      <c r="BT508" s="26"/>
      <c r="BU508" s="27">
        <f t="shared" ref="BU508:BU571" si="287">BS508*(BR508/BR$661)</f>
        <v>0</v>
      </c>
      <c r="BV508" s="27">
        <f t="shared" si="275"/>
        <v>0</v>
      </c>
    </row>
    <row r="509" spans="1:74" outlineLevel="1" x14ac:dyDescent="0.25">
      <c r="B509" s="20" t="s">
        <v>1061</v>
      </c>
      <c r="C509" s="44"/>
      <c r="D509" s="25">
        <f t="array" ref="D509">SUM(IF(Period=$D$2,IF(Site=$A$506,IF(Provider=$B509,I))))</f>
        <v>0</v>
      </c>
      <c r="E509" s="26">
        <f t="array" ref="E509">SUM(IF(Period=$D$2,IF(Site=$A$506,IF(Provider=$B509,J))))</f>
        <v>0</v>
      </c>
      <c r="F509" s="26"/>
      <c r="G509" s="27">
        <f t="shared" si="276"/>
        <v>0</v>
      </c>
      <c r="H509" s="27">
        <f t="shared" si="264"/>
        <v>0</v>
      </c>
      <c r="I509" s="44"/>
      <c r="J509" s="25">
        <f t="array" ref="J509">SUM(IF(Period=$J$2,IF(Site=$A$506,IF(Provider=$B509,I))))</f>
        <v>0</v>
      </c>
      <c r="K509" s="26">
        <f t="array" ref="K509">SUM(IF(Period=$J$2,IF(Site=$A$506,IF(Provider=$B509,J))))</f>
        <v>0</v>
      </c>
      <c r="L509" s="26"/>
      <c r="M509" s="27">
        <f t="shared" si="277"/>
        <v>0</v>
      </c>
      <c r="N509" s="27">
        <f t="shared" si="265"/>
        <v>0</v>
      </c>
      <c r="O509" s="44"/>
      <c r="P509" s="25">
        <f t="array" ref="P509">SUM(IF(Period=$P$2,IF(Site=$A$506,IF(Provider=$B509,I))))</f>
        <v>0</v>
      </c>
      <c r="Q509" s="26">
        <f t="array" ref="Q509">SUM(IF(Period=$P$2,IF(Site=$A$506,IF(Provider=$B509,J))))</f>
        <v>0</v>
      </c>
      <c r="R509" s="26"/>
      <c r="S509" s="27">
        <f t="shared" si="278"/>
        <v>0</v>
      </c>
      <c r="T509" s="27">
        <f t="shared" si="266"/>
        <v>0</v>
      </c>
      <c r="U509" s="44"/>
      <c r="V509" s="25">
        <f t="array" ref="V509">SUM(IF(Period=$V$2,IF(Site=$A$506,IF(Provider=$B509,I))))</f>
        <v>0</v>
      </c>
      <c r="W509" s="26">
        <f t="array" ref="W509">SUM(IF(Period=$V$2,IF(Site=$A$506,IF(Provider=$B509,J))))</f>
        <v>0</v>
      </c>
      <c r="X509" s="26"/>
      <c r="Y509" s="27">
        <f t="shared" si="279"/>
        <v>0</v>
      </c>
      <c r="Z509" s="27">
        <f t="shared" si="267"/>
        <v>0</v>
      </c>
      <c r="AA509" s="44"/>
      <c r="AB509" s="25">
        <f t="array" ref="AB509">SUM(IF(Period=$AB$2,IF(Site=$A$506,IF(Provider=$B509,I))))</f>
        <v>0</v>
      </c>
      <c r="AC509" s="26">
        <f t="array" ref="AC509">SUM(IF(Period=$AB$2,IF(Site=$A$506,IF(Provider=$B509,J))))</f>
        <v>0</v>
      </c>
      <c r="AD509" s="26"/>
      <c r="AE509" s="27">
        <f t="shared" si="280"/>
        <v>0</v>
      </c>
      <c r="AF509" s="27">
        <f t="shared" si="268"/>
        <v>0</v>
      </c>
      <c r="AG509" s="44"/>
      <c r="AH509" s="25">
        <f t="array" ref="AH509">SUM(IF(Period=$AH$2,IF(Site=$A$506,IF(Provider=$B509,I))))</f>
        <v>0</v>
      </c>
      <c r="AI509" s="26">
        <f t="array" ref="AI509">SUM(IF(Period=$AH$2,IF(Site=$A$506,IF(Provider=$B509,J))))</f>
        <v>0</v>
      </c>
      <c r="AJ509" s="26"/>
      <c r="AK509" s="27">
        <f t="shared" si="281"/>
        <v>0</v>
      </c>
      <c r="AL509" s="27">
        <f t="shared" si="269"/>
        <v>0</v>
      </c>
      <c r="AM509" s="44"/>
      <c r="AN509" s="25">
        <f t="array" ref="AN509">SUM(IF(Period=$AN$2,IF(Site=$A$506,IF(Provider=$B509,I))))</f>
        <v>0</v>
      </c>
      <c r="AO509" s="26">
        <f t="array" ref="AO509">SUM(IF(Period=$AN$2,IF(Site=$A$506,IF(Provider=$B509,J))))</f>
        <v>0</v>
      </c>
      <c r="AP509" s="26"/>
      <c r="AQ509" s="27">
        <f t="shared" si="282"/>
        <v>0</v>
      </c>
      <c r="AR509" s="27">
        <f t="shared" si="270"/>
        <v>0</v>
      </c>
      <c r="AS509" s="44"/>
      <c r="AT509" s="25">
        <f t="array" ref="AT509">SUM(IF(Period=$AT$2,IF(Site=$A$506,IF(Provider=$B509,I))))</f>
        <v>0</v>
      </c>
      <c r="AU509" s="26">
        <f t="array" ref="AU509">SUM(IF(Period=$AT$2,IF(Site=$A$506,IF(Provider=$B509,J))))</f>
        <v>0</v>
      </c>
      <c r="AV509" s="26"/>
      <c r="AW509" s="27">
        <f t="shared" si="283"/>
        <v>0</v>
      </c>
      <c r="AX509" s="27">
        <f t="shared" si="271"/>
        <v>0</v>
      </c>
      <c r="AY509" s="44"/>
      <c r="AZ509" s="25">
        <f t="array" ref="AZ509">SUM(IF(Period=$AZ$2,IF(Site=$A$506,IF(Provider=$B509,I))))</f>
        <v>0</v>
      </c>
      <c r="BA509" s="26">
        <f t="array" ref="BA509">SUM(IF(Period=$AZ$2,IF(Site=$A$506,IF(Provider=$B509,J))))</f>
        <v>0</v>
      </c>
      <c r="BB509" s="26"/>
      <c r="BC509" s="27">
        <f t="shared" si="284"/>
        <v>0</v>
      </c>
      <c r="BD509" s="27">
        <f t="shared" si="272"/>
        <v>0</v>
      </c>
      <c r="BE509" s="44"/>
      <c r="BF509" s="25">
        <f t="array" ref="BF509">SUM(IF(Period=$BF$2,IF(Site=$A$506,IF(Provider=$B509,I))))</f>
        <v>0</v>
      </c>
      <c r="BG509" s="26">
        <f t="array" ref="BG509">SUM(IF(Period=$BF$2,IF(Site=$A$506,IF(Provider=$B509,J))))</f>
        <v>0</v>
      </c>
      <c r="BH509" s="26"/>
      <c r="BI509" s="27">
        <f t="shared" si="285"/>
        <v>0</v>
      </c>
      <c r="BJ509" s="27">
        <f t="shared" si="273"/>
        <v>0</v>
      </c>
      <c r="BK509" s="44"/>
      <c r="BL509" s="25">
        <f t="array" ref="BL509">SUM(IF(Period=$BL$2,IF(Site=$A$506,IF(Provider=$B509,I))))</f>
        <v>30</v>
      </c>
      <c r="BM509" s="26">
        <f t="array" ref="BM509">SUM(IF(Period=$BL$2,IF(Site=$A$506,IF(Provider=$B509,J))))</f>
        <v>5.0333333333333297</v>
      </c>
      <c r="BN509" s="26"/>
      <c r="BO509" s="27">
        <f t="shared" si="286"/>
        <v>2.6329555361813407E-2</v>
      </c>
      <c r="BP509" s="27">
        <f t="shared" si="274"/>
        <v>4.6948356807511703E-3</v>
      </c>
      <c r="BQ509" s="44"/>
      <c r="BR509" s="25">
        <f t="array" ref="BR509">SUM(IF(Period=$BR$2,IF(Site=$A$506,IF(Provider=$B509,I))))</f>
        <v>57</v>
      </c>
      <c r="BS509" s="26">
        <f t="array" ref="BS509">SUM(IF(Period=$BR$2,IF(Site=$A$506,IF(Provider=$B509,J))))</f>
        <v>5.0175438596491198</v>
      </c>
      <c r="BT509" s="26"/>
      <c r="BU509" s="27">
        <f t="shared" si="287"/>
        <v>4.8059149722735645E-2</v>
      </c>
      <c r="BV509" s="27">
        <f t="shared" si="275"/>
        <v>8.3893109618374297E-3</v>
      </c>
    </row>
    <row r="510" spans="1:74" outlineLevel="1" x14ac:dyDescent="0.25">
      <c r="B510" s="20" t="s">
        <v>700</v>
      </c>
      <c r="C510" s="44"/>
      <c r="D510" s="25">
        <f t="array" ref="D510">SUM(IF(Period=$D$2,IF(Site=$A$506,IF(Provider=$B510,I))))</f>
        <v>103</v>
      </c>
      <c r="E510" s="26">
        <f t="array" ref="E510">SUM(IF(Period=$D$2,IF(Site=$A$506,IF(Provider=$B510,J))))</f>
        <v>13.485436893203884</v>
      </c>
      <c r="F510" s="26"/>
      <c r="G510" s="27">
        <f t="shared" si="276"/>
        <v>0.28967674661105319</v>
      </c>
      <c r="H510" s="27">
        <f t="shared" si="264"/>
        <v>4.0229385698149281E-2</v>
      </c>
      <c r="I510" s="44"/>
      <c r="J510" s="25">
        <f t="array" ref="J510">SUM(IF(Period=$J$2,IF(Site=$A$506,IF(Provider=$B510,I))))</f>
        <v>65</v>
      </c>
      <c r="K510" s="26">
        <f t="array" ref="K510">SUM(IF(Period=$J$2,IF(Site=$A$506,IF(Provider=$B510,J))))</f>
        <v>10.876923076923077</v>
      </c>
      <c r="L510" s="26"/>
      <c r="M510" s="27">
        <f t="shared" si="277"/>
        <v>0.15973791233619522</v>
      </c>
      <c r="N510" s="27">
        <f t="shared" si="265"/>
        <v>2.19041422684884E-2</v>
      </c>
      <c r="O510" s="44"/>
      <c r="P510" s="25">
        <f t="array" ref="P510">SUM(IF(Period=$P$2,IF(Site=$A$506,IF(Provider=$B510,I))))</f>
        <v>65</v>
      </c>
      <c r="Q510" s="26">
        <f t="array" ref="Q510">SUM(IF(Period=$P$2,IF(Site=$A$506,IF(Provider=$B510,J))))</f>
        <v>9.8000000000000007</v>
      </c>
      <c r="R510" s="26"/>
      <c r="S510" s="27">
        <f t="shared" si="278"/>
        <v>0.13616930312099187</v>
      </c>
      <c r="T510" s="27">
        <f t="shared" si="266"/>
        <v>1.8356290703705841E-2</v>
      </c>
      <c r="U510" s="44"/>
      <c r="V510" s="25">
        <f t="array" ref="V510">SUM(IF(Period=$V$2,IF(Site=$A$506,IF(Provider=$B510,I))))</f>
        <v>47</v>
      </c>
      <c r="W510" s="26">
        <f t="array" ref="W510">SUM(IF(Period=$V$2,IF(Site=$A$506,IF(Provider=$B510,J))))</f>
        <v>6</v>
      </c>
      <c r="X510" s="26"/>
      <c r="Y510" s="27">
        <f t="shared" si="279"/>
        <v>6.25693365875305E-2</v>
      </c>
      <c r="Z510" s="27">
        <f t="shared" si="267"/>
        <v>8.5283977499546366E-3</v>
      </c>
      <c r="AA510" s="44"/>
      <c r="AB510" s="25">
        <f t="array" ref="AB510">SUM(IF(Period=$AB$2,IF(Site=$A$506,IF(Provider=$B510,I))))</f>
        <v>2</v>
      </c>
      <c r="AC510" s="26">
        <f t="array" ref="AC510">SUM(IF(Period=$AB$2,IF(Site=$A$506,IF(Provider=$B510,J))))</f>
        <v>5</v>
      </c>
      <c r="AD510" s="26"/>
      <c r="AE510" s="27">
        <f t="shared" si="280"/>
        <v>2.1436227224008574E-3</v>
      </c>
      <c r="AF510" s="27">
        <f t="shared" si="268"/>
        <v>3.0083330826389095E-4</v>
      </c>
      <c r="AG510" s="44"/>
      <c r="AH510" s="25">
        <f t="array" ref="AH510">SUM(IF(Period=$AH$2,IF(Site=$A$506,IF(Provider=$B510,I))))</f>
        <v>25</v>
      </c>
      <c r="AI510" s="26">
        <f t="array" ref="AI510">SUM(IF(Period=$AH$2,IF(Site=$A$506,IF(Provider=$B510,J))))</f>
        <v>6.68</v>
      </c>
      <c r="AJ510" s="26"/>
      <c r="AK510" s="27">
        <f t="shared" si="281"/>
        <v>3.3466933867735471E-2</v>
      </c>
      <c r="AL510" s="27">
        <f t="shared" si="269"/>
        <v>5.6868487366342028E-3</v>
      </c>
      <c r="AM510" s="44"/>
      <c r="AN510" s="25">
        <f t="array" ref="AN510">SUM(IF(Period=$AN$2,IF(Site=$A$506,IF(Provider=$B510,I))))</f>
        <v>133</v>
      </c>
      <c r="AO510" s="26">
        <f t="array" ref="AO510">SUM(IF(Period=$AN$2,IF(Site=$A$506,IF(Provider=$B510,J))))</f>
        <v>5.4511278195488702</v>
      </c>
      <c r="AP510" s="26"/>
      <c r="AQ510" s="27">
        <f t="shared" si="282"/>
        <v>0.13220277169948938</v>
      </c>
      <c r="AR510" s="27">
        <f t="shared" si="270"/>
        <v>2.318516149664214E-2</v>
      </c>
      <c r="AS510" s="44"/>
      <c r="AT510" s="25">
        <f t="array" ref="AT510">SUM(IF(Period=$AT$2,IF(Site=$A$506,IF(Provider=$B510,I))))</f>
        <v>72</v>
      </c>
      <c r="AU510" s="26">
        <f t="array" ref="AU510">SUM(IF(Period=$AT$2,IF(Site=$A$506,IF(Provider=$B510,J))))</f>
        <v>5.5416666666666696</v>
      </c>
      <c r="AV510" s="26"/>
      <c r="AW510" s="27">
        <f t="shared" si="283"/>
        <v>7.0807453416149108E-2</v>
      </c>
      <c r="AX510" s="27">
        <f t="shared" si="271"/>
        <v>1.2572076755837042E-2</v>
      </c>
      <c r="AY510" s="44"/>
      <c r="AZ510" s="25">
        <f t="array" ref="AZ510">SUM(IF(Period=$AZ$2,IF(Site=$A$506,IF(Provider=$B510,I))))</f>
        <v>134</v>
      </c>
      <c r="BA510" s="26">
        <f t="array" ref="BA510">SUM(IF(Period=$AZ$2,IF(Site=$A$506,IF(Provider=$B510,J))))</f>
        <v>4.3208955223880601</v>
      </c>
      <c r="BB510" s="26"/>
      <c r="BC510" s="27">
        <f t="shared" si="284"/>
        <v>0.10784131123114174</v>
      </c>
      <c r="BD510" s="27">
        <f t="shared" si="272"/>
        <v>1.8866694906969926E-2</v>
      </c>
      <c r="BE510" s="44"/>
      <c r="BF510" s="25">
        <f t="array" ref="BF510">SUM(IF(Period=$BF$2,IF(Site=$A$506,IF(Provider=$B510,I))))</f>
        <v>138</v>
      </c>
      <c r="BG510" s="26">
        <f t="array" ref="BG510">SUM(IF(Period=$BF$2,IF(Site=$A$506,IF(Provider=$B510,J))))</f>
        <v>5.2608695652173898</v>
      </c>
      <c r="BH510" s="26"/>
      <c r="BI510" s="27">
        <f t="shared" si="285"/>
        <v>0.12694527015212448</v>
      </c>
      <c r="BJ510" s="27">
        <f t="shared" si="273"/>
        <v>2.2464261402314493E-2</v>
      </c>
      <c r="BK510" s="44"/>
      <c r="BL510" s="25">
        <f t="array" ref="BL510">SUM(IF(Period=$BL$2,IF(Site=$A$506,IF(Provider=$B510,I))))</f>
        <v>112</v>
      </c>
      <c r="BM510" s="26">
        <f t="array" ref="BM510">SUM(IF(Period=$BL$2,IF(Site=$A$506,IF(Provider=$B510,J))))</f>
        <v>14.3303571428571</v>
      </c>
      <c r="BN510" s="26"/>
      <c r="BO510" s="27">
        <f t="shared" si="286"/>
        <v>0.27986050566695642</v>
      </c>
      <c r="BP510" s="27">
        <f t="shared" si="274"/>
        <v>4.9902061374871597E-2</v>
      </c>
      <c r="BQ510" s="44"/>
      <c r="BR510" s="25">
        <f t="array" ref="BR510">SUM(IF(Period=$BR$2,IF(Site=$A$506,IF(Provider=$B510,I))))</f>
        <v>81</v>
      </c>
      <c r="BS510" s="26">
        <f t="array" ref="BS510">SUM(IF(Period=$BR$2,IF(Site=$A$506,IF(Provider=$B510,J))))</f>
        <v>9.2469135802469093</v>
      </c>
      <c r="BT510" s="26"/>
      <c r="BU510" s="27">
        <f t="shared" si="287"/>
        <v>0.12586119979835317</v>
      </c>
      <c r="BV510" s="27">
        <f t="shared" si="275"/>
        <v>2.1970608078378449E-2</v>
      </c>
    </row>
    <row r="511" spans="1:74" outlineLevel="1" x14ac:dyDescent="0.25">
      <c r="B511" s="20" t="s">
        <v>923</v>
      </c>
      <c r="C511" s="44"/>
      <c r="D511" s="25">
        <f t="array" ref="D511">SUM(IF(Period=$D$2,IF(Site=$A$506,IF(Provider=$B511,I))))</f>
        <v>0</v>
      </c>
      <c r="E511" s="26">
        <f t="array" ref="E511">SUM(IF(Period=$D$2,IF(Site=$A$506,IF(Provider=$B511,J))))</f>
        <v>0</v>
      </c>
      <c r="F511" s="26"/>
      <c r="G511" s="27">
        <f t="shared" si="276"/>
        <v>0</v>
      </c>
      <c r="H511" s="27">
        <f t="shared" si="264"/>
        <v>0</v>
      </c>
      <c r="I511" s="44"/>
      <c r="J511" s="25">
        <f t="array" ref="J511">SUM(IF(Period=$J$2,IF(Site=$A$506,IF(Provider=$B511,I))))</f>
        <v>0</v>
      </c>
      <c r="K511" s="26">
        <f t="array" ref="K511">SUM(IF(Period=$J$2,IF(Site=$A$506,IF(Provider=$B511,J))))</f>
        <v>0</v>
      </c>
      <c r="L511" s="26"/>
      <c r="M511" s="27">
        <f t="shared" si="277"/>
        <v>0</v>
      </c>
      <c r="N511" s="27">
        <f t="shared" si="265"/>
        <v>0</v>
      </c>
      <c r="O511" s="44"/>
      <c r="P511" s="25">
        <f t="array" ref="P511">SUM(IF(Period=$P$2,IF(Site=$A$506,IF(Provider=$B511,I))))</f>
        <v>0</v>
      </c>
      <c r="Q511" s="26">
        <f t="array" ref="Q511">SUM(IF(Period=$P$2,IF(Site=$A$506,IF(Provider=$B511,J))))</f>
        <v>0</v>
      </c>
      <c r="R511" s="26"/>
      <c r="S511" s="27">
        <f t="shared" si="278"/>
        <v>0</v>
      </c>
      <c r="T511" s="27">
        <f t="shared" si="266"/>
        <v>0</v>
      </c>
      <c r="U511" s="44"/>
      <c r="V511" s="25">
        <f t="array" ref="V511">SUM(IF(Period=$V$2,IF(Site=$A$506,IF(Provider=$B511,I))))</f>
        <v>0</v>
      </c>
      <c r="W511" s="26">
        <f t="array" ref="W511">SUM(IF(Period=$V$2,IF(Site=$A$506,IF(Provider=$B511,J))))</f>
        <v>0</v>
      </c>
      <c r="X511" s="26"/>
      <c r="Y511" s="27">
        <f t="shared" si="279"/>
        <v>0</v>
      </c>
      <c r="Z511" s="27">
        <f t="shared" si="267"/>
        <v>0</v>
      </c>
      <c r="AA511" s="44"/>
      <c r="AB511" s="25">
        <f t="array" ref="AB511">SUM(IF(Period=$AB$2,IF(Site=$A$506,IF(Provider=$B511,I))))</f>
        <v>0</v>
      </c>
      <c r="AC511" s="26">
        <f t="array" ref="AC511">SUM(IF(Period=$AB$2,IF(Site=$A$506,IF(Provider=$B511,J))))</f>
        <v>0</v>
      </c>
      <c r="AD511" s="26"/>
      <c r="AE511" s="27">
        <f t="shared" si="280"/>
        <v>0</v>
      </c>
      <c r="AF511" s="27">
        <f t="shared" si="268"/>
        <v>0</v>
      </c>
      <c r="AG511" s="44"/>
      <c r="AH511" s="25">
        <f t="array" ref="AH511">SUM(IF(Period=$AH$2,IF(Site=$A$506,IF(Provider=$B511,I))))</f>
        <v>46</v>
      </c>
      <c r="AI511" s="26">
        <f t="array" ref="AI511">SUM(IF(Period=$AH$2,IF(Site=$A$506,IF(Provider=$B511,J))))</f>
        <v>4.5217391304347796</v>
      </c>
      <c r="AJ511" s="26"/>
      <c r="AK511" s="27">
        <f t="shared" si="281"/>
        <v>4.1683366733466905E-2</v>
      </c>
      <c r="AL511" s="27">
        <f t="shared" si="269"/>
        <v>7.083021180957565E-3</v>
      </c>
      <c r="AM511" s="44"/>
      <c r="AN511" s="25">
        <f t="array" ref="AN511">SUM(IF(Period=$AN$2,IF(Site=$A$506,IF(Provider=$B511,I))))</f>
        <v>0</v>
      </c>
      <c r="AO511" s="26">
        <f t="array" ref="AO511">SUM(IF(Period=$AN$2,IF(Site=$A$506,IF(Provider=$B511,J))))</f>
        <v>0</v>
      </c>
      <c r="AP511" s="26"/>
      <c r="AQ511" s="27">
        <f t="shared" si="282"/>
        <v>0</v>
      </c>
      <c r="AR511" s="27">
        <f t="shared" si="270"/>
        <v>0</v>
      </c>
      <c r="AS511" s="44"/>
      <c r="AT511" s="25">
        <f t="array" ref="AT511">SUM(IF(Period=$AT$2,IF(Site=$A$506,IF(Provider=$B511,I))))</f>
        <v>0</v>
      </c>
      <c r="AU511" s="26">
        <f t="array" ref="AU511">SUM(IF(Period=$AT$2,IF(Site=$A$506,IF(Provider=$B511,J))))</f>
        <v>0</v>
      </c>
      <c r="AV511" s="26"/>
      <c r="AW511" s="27">
        <f t="shared" si="283"/>
        <v>0</v>
      </c>
      <c r="AX511" s="27">
        <f t="shared" si="271"/>
        <v>0</v>
      </c>
      <c r="AY511" s="44"/>
      <c r="AZ511" s="25">
        <f t="array" ref="AZ511">SUM(IF(Period=$AZ$2,IF(Site=$A$506,IF(Provider=$B511,I))))</f>
        <v>0</v>
      </c>
      <c r="BA511" s="26">
        <f t="array" ref="BA511">SUM(IF(Period=$AZ$2,IF(Site=$A$506,IF(Provider=$B511,J))))</f>
        <v>0</v>
      </c>
      <c r="BB511" s="26"/>
      <c r="BC511" s="27">
        <f t="shared" si="284"/>
        <v>0</v>
      </c>
      <c r="BD511" s="27">
        <f t="shared" si="272"/>
        <v>0</v>
      </c>
      <c r="BE511" s="44"/>
      <c r="BF511" s="25">
        <f t="array" ref="BF511">SUM(IF(Period=$BF$2,IF(Site=$A$506,IF(Provider=$B511,I))))</f>
        <v>0</v>
      </c>
      <c r="BG511" s="26">
        <f t="array" ref="BG511">SUM(IF(Period=$BF$2,IF(Site=$A$506,IF(Provider=$B511,J))))</f>
        <v>0</v>
      </c>
      <c r="BH511" s="26"/>
      <c r="BI511" s="27">
        <f t="shared" si="285"/>
        <v>0</v>
      </c>
      <c r="BJ511" s="27">
        <f t="shared" si="273"/>
        <v>0</v>
      </c>
      <c r="BK511" s="44"/>
      <c r="BL511" s="25">
        <f t="array" ref="BL511">SUM(IF(Period=$BL$2,IF(Site=$A$506,IF(Provider=$B511,I))))</f>
        <v>0</v>
      </c>
      <c r="BM511" s="26">
        <f t="array" ref="BM511">SUM(IF(Period=$BL$2,IF(Site=$A$506,IF(Provider=$B511,J))))</f>
        <v>0</v>
      </c>
      <c r="BN511" s="26"/>
      <c r="BO511" s="27">
        <f t="shared" si="286"/>
        <v>0</v>
      </c>
      <c r="BP511" s="27">
        <f t="shared" si="274"/>
        <v>0</v>
      </c>
      <c r="BQ511" s="44"/>
      <c r="BR511" s="25">
        <f t="array" ref="BR511">SUM(IF(Period=$BR$2,IF(Site=$A$506,IF(Provider=$B511,I))))</f>
        <v>0</v>
      </c>
      <c r="BS511" s="26">
        <f t="array" ref="BS511">SUM(IF(Period=$BR$2,IF(Site=$A$506,IF(Provider=$B511,J))))</f>
        <v>0</v>
      </c>
      <c r="BT511" s="26"/>
      <c r="BU511" s="27">
        <f t="shared" si="287"/>
        <v>0</v>
      </c>
      <c r="BV511" s="27">
        <f t="shared" si="275"/>
        <v>0</v>
      </c>
    </row>
    <row r="512" spans="1:74" outlineLevel="1" x14ac:dyDescent="0.25">
      <c r="B512" s="20" t="s">
        <v>705</v>
      </c>
      <c r="C512" s="44"/>
      <c r="D512" s="25">
        <f t="array" ref="D512">SUM(IF(Period=$D$2,IF(Site=$A$506,IF(Provider=$B512,I))))</f>
        <v>144</v>
      </c>
      <c r="E512" s="26">
        <f t="array" ref="E512">SUM(IF(Period=$D$2,IF(Site=$A$506,IF(Provider=$B512,J))))</f>
        <v>9.5</v>
      </c>
      <c r="F512" s="26"/>
      <c r="G512" s="27">
        <f t="shared" si="276"/>
        <v>0.28529718456725756</v>
      </c>
      <c r="H512" s="27">
        <f t="shared" si="264"/>
        <v>3.9621166043965594E-2</v>
      </c>
      <c r="I512" s="44"/>
      <c r="J512" s="25">
        <f t="array" ref="J512">SUM(IF(Period=$J$2,IF(Site=$A$506,IF(Provider=$B512,I))))</f>
        <v>159</v>
      </c>
      <c r="K512" s="26">
        <f t="array" ref="K512">SUM(IF(Period=$J$2,IF(Site=$A$506,IF(Provider=$B512,J))))</f>
        <v>7.1698113207547172</v>
      </c>
      <c r="L512" s="26"/>
      <c r="M512" s="27">
        <f t="shared" si="277"/>
        <v>0.25756891098056933</v>
      </c>
      <c r="N512" s="27">
        <f t="shared" si="265"/>
        <v>3.5319267589924715E-2</v>
      </c>
      <c r="O512" s="44"/>
      <c r="P512" s="25">
        <f t="array" ref="P512">SUM(IF(Period=$P$2,IF(Site=$A$506,IF(Provider=$B512,I))))</f>
        <v>279</v>
      </c>
      <c r="Q512" s="26">
        <f t="array" ref="Q512">SUM(IF(Period=$P$2,IF(Site=$A$506,IF(Provider=$B512,J))))</f>
        <v>7.924731182795699</v>
      </c>
      <c r="R512" s="26"/>
      <c r="S512" s="27">
        <f t="shared" si="278"/>
        <v>0.47263787943565627</v>
      </c>
      <c r="T512" s="27">
        <f t="shared" si="266"/>
        <v>6.371390697942482E-2</v>
      </c>
      <c r="U512" s="44"/>
      <c r="V512" s="25">
        <f t="array" ref="V512">SUM(IF(Period=$V$2,IF(Site=$A$506,IF(Provider=$B512,I))))</f>
        <v>152</v>
      </c>
      <c r="W512" s="26">
        <f t="array" ref="W512">SUM(IF(Period=$V$2,IF(Site=$A$506,IF(Provider=$B512,J))))</f>
        <v>4.4276315789473681</v>
      </c>
      <c r="X512" s="26"/>
      <c r="Y512" s="27">
        <f t="shared" si="279"/>
        <v>0.14932327490570224</v>
      </c>
      <c r="Z512" s="27">
        <f t="shared" si="267"/>
        <v>2.0353232928083227E-2</v>
      </c>
      <c r="AA512" s="44"/>
      <c r="AB512" s="25">
        <f t="array" ref="AB512">SUM(IF(Period=$AB$2,IF(Site=$A$506,IF(Provider=$B512,I))))</f>
        <v>194</v>
      </c>
      <c r="AC512" s="26">
        <f t="array" ref="AC512">SUM(IF(Period=$AB$2,IF(Site=$A$506,IF(Provider=$B512,J))))</f>
        <v>4.4896907216494846</v>
      </c>
      <c r="AD512" s="26"/>
      <c r="AE512" s="27">
        <f t="shared" si="280"/>
        <v>0.18670953912111468</v>
      </c>
      <c r="AF512" s="27">
        <f t="shared" si="268"/>
        <v>2.6202581149784906E-2</v>
      </c>
      <c r="AG512" s="44"/>
      <c r="AH512" s="25">
        <f t="array" ref="AH512">SUM(IF(Period=$AH$2,IF(Site=$A$506,IF(Provider=$B512,I))))</f>
        <v>158</v>
      </c>
      <c r="AI512" s="26">
        <f t="array" ref="AI512">SUM(IF(Period=$AH$2,IF(Site=$A$506,IF(Provider=$B512,J))))</f>
        <v>4.6518987341772204</v>
      </c>
      <c r="AJ512" s="26"/>
      <c r="AK512" s="27">
        <f t="shared" si="281"/>
        <v>0.14729458917835689</v>
      </c>
      <c r="AL512" s="27">
        <f t="shared" si="269"/>
        <v>2.5028945038479904E-2</v>
      </c>
      <c r="AM512" s="44"/>
      <c r="AN512" s="25">
        <f t="array" ref="AN512">SUM(IF(Period=$AN$2,IF(Site=$A$506,IF(Provider=$B512,I))))</f>
        <v>174</v>
      </c>
      <c r="AO512" s="26">
        <f t="array" ref="AO512">SUM(IF(Period=$AN$2,IF(Site=$A$506,IF(Provider=$B512,J))))</f>
        <v>4.8275862068965498</v>
      </c>
      <c r="AP512" s="26"/>
      <c r="AQ512" s="27">
        <f t="shared" si="282"/>
        <v>0.15317286652078768</v>
      </c>
      <c r="AR512" s="27">
        <f t="shared" si="270"/>
        <v>2.6862807803006067E-2</v>
      </c>
      <c r="AS512" s="44"/>
      <c r="AT512" s="25">
        <f t="array" ref="AT512">SUM(IF(Period=$AT$2,IF(Site=$A$506,IF(Provider=$B512,I))))</f>
        <v>241</v>
      </c>
      <c r="AU512" s="26">
        <f t="array" ref="AU512">SUM(IF(Period=$AT$2,IF(Site=$A$506,IF(Provider=$B512,J))))</f>
        <v>4.7261410788381699</v>
      </c>
      <c r="AV512" s="26"/>
      <c r="AW512" s="27">
        <f t="shared" si="283"/>
        <v>0.20212954747116219</v>
      </c>
      <c r="AX512" s="27">
        <f t="shared" si="271"/>
        <v>3.588871033809115E-2</v>
      </c>
      <c r="AY512" s="44"/>
      <c r="AZ512" s="25">
        <f t="array" ref="AZ512">SUM(IF(Period=$AZ$2,IF(Site=$A$506,IF(Provider=$B512,I))))</f>
        <v>193</v>
      </c>
      <c r="BA512" s="26">
        <f t="array" ref="BA512">SUM(IF(Period=$AZ$2,IF(Site=$A$506,IF(Provider=$B512,J))))</f>
        <v>3.5284974093264299</v>
      </c>
      <c r="BB512" s="26"/>
      <c r="BC512" s="27">
        <f t="shared" si="284"/>
        <v>0.12683926243248295</v>
      </c>
      <c r="BD512" s="27">
        <f t="shared" si="272"/>
        <v>2.2190361367265175E-2</v>
      </c>
      <c r="BE512" s="44"/>
      <c r="BF512" s="25">
        <f t="array" ref="BF512">SUM(IF(Period=$BF$2,IF(Site=$A$506,IF(Provider=$B512,I))))</f>
        <v>282</v>
      </c>
      <c r="BG512" s="26">
        <f t="array" ref="BG512">SUM(IF(Period=$BF$2,IF(Site=$A$506,IF(Provider=$B512,J))))</f>
        <v>3.2907801418439702</v>
      </c>
      <c r="BH512" s="26"/>
      <c r="BI512" s="27">
        <f t="shared" si="285"/>
        <v>0.16226613044238497</v>
      </c>
      <c r="BJ512" s="27">
        <f t="shared" si="273"/>
        <v>2.8714648183674724E-2</v>
      </c>
      <c r="BK512" s="44"/>
      <c r="BL512" s="25">
        <f t="array" ref="BL512">SUM(IF(Period=$BL$2,IF(Site=$A$506,IF(Provider=$B512,I))))</f>
        <v>180</v>
      </c>
      <c r="BM512" s="26">
        <f t="array" ref="BM512">SUM(IF(Period=$BL$2,IF(Site=$A$506,IF(Provider=$B512,J))))</f>
        <v>4.2055555555555602</v>
      </c>
      <c r="BN512" s="26"/>
      <c r="BO512" s="27">
        <f t="shared" si="286"/>
        <v>0.13199651264167409</v>
      </c>
      <c r="BP512" s="27">
        <f t="shared" si="274"/>
        <v>2.3536361657805576E-2</v>
      </c>
      <c r="BQ512" s="44"/>
      <c r="BR512" s="25">
        <f t="array" ref="BR512">SUM(IF(Period=$BR$2,IF(Site=$A$506,IF(Provider=$B512,I))))</f>
        <v>261</v>
      </c>
      <c r="BS512" s="26">
        <f t="array" ref="BS512">SUM(IF(Period=$BR$2,IF(Site=$A$506,IF(Provider=$B512,J))))</f>
        <v>3.26436781609195</v>
      </c>
      <c r="BT512" s="26"/>
      <c r="BU512" s="27">
        <f t="shared" si="287"/>
        <v>0.14316921525793966</v>
      </c>
      <c r="BV512" s="27">
        <f t="shared" si="275"/>
        <v>2.4991933354844356E-2</v>
      </c>
    </row>
    <row r="513" spans="2:74" outlineLevel="1" x14ac:dyDescent="0.25">
      <c r="B513" s="20" t="s">
        <v>770</v>
      </c>
      <c r="C513" s="44"/>
      <c r="D513" s="25">
        <f t="array" ref="D513">SUM(IF(Period=$D$2,IF(Site=$A$506,IF(Provider=$B513,I))))</f>
        <v>61</v>
      </c>
      <c r="E513" s="26">
        <f t="array" ref="E513">SUM(IF(Period=$D$2,IF(Site=$A$506,IF(Provider=$B513,J))))</f>
        <v>10.737704918032787</v>
      </c>
      <c r="F513" s="26"/>
      <c r="G513" s="27">
        <f t="shared" si="276"/>
        <v>0.13660062565172054</v>
      </c>
      <c r="H513" s="27">
        <f t="shared" si="264"/>
        <v>1.8970660642395807E-2</v>
      </c>
      <c r="I513" s="44"/>
      <c r="J513" s="25">
        <f t="array" ref="J513">SUM(IF(Period=$J$2,IF(Site=$A$506,IF(Provider=$B513,I))))</f>
        <v>52</v>
      </c>
      <c r="K513" s="26">
        <f t="array" ref="K513">SUM(IF(Period=$J$2,IF(Site=$A$506,IF(Provider=$B513,J))))</f>
        <v>10.23076923076923</v>
      </c>
      <c r="L513" s="26"/>
      <c r="M513" s="27">
        <f t="shared" si="277"/>
        <v>0.12019882512426569</v>
      </c>
      <c r="N513" s="27">
        <f t="shared" si="265"/>
        <v>1.6482324875298198E-2</v>
      </c>
      <c r="O513" s="44"/>
      <c r="P513" s="25">
        <f t="array" ref="P513">SUM(IF(Period=$P$2,IF(Site=$A$506,IF(Provider=$B513,I))))</f>
        <v>115</v>
      </c>
      <c r="Q513" s="26">
        <f t="array" ref="Q513">SUM(IF(Period=$P$2,IF(Site=$A$506,IF(Provider=$B513,J))))</f>
        <v>7.4086956521739129</v>
      </c>
      <c r="R513" s="26"/>
      <c r="S513" s="27">
        <f t="shared" si="278"/>
        <v>0.18212911500641299</v>
      </c>
      <c r="T513" s="27">
        <f t="shared" si="266"/>
        <v>2.4551899025992738E-2</v>
      </c>
      <c r="U513" s="44"/>
      <c r="V513" s="25">
        <f t="array" ref="V513">SUM(IF(Period=$V$2,IF(Site=$A$506,IF(Provider=$B513,I))))</f>
        <v>81</v>
      </c>
      <c r="W513" s="26">
        <f t="array" ref="W513">SUM(IF(Period=$V$2,IF(Site=$A$506,IF(Provider=$B513,J))))</f>
        <v>8.7777777777777786</v>
      </c>
      <c r="X513" s="26"/>
      <c r="Y513" s="27">
        <f t="shared" si="279"/>
        <v>0.15775460394941204</v>
      </c>
      <c r="Z513" s="27">
        <f t="shared" si="267"/>
        <v>2.1502449646162221E-2</v>
      </c>
      <c r="AA513" s="44"/>
      <c r="AB513" s="25">
        <f t="array" ref="AB513">SUM(IF(Period=$AB$2,IF(Site=$A$506,IF(Provider=$B513,I))))</f>
        <v>110</v>
      </c>
      <c r="AC513" s="26">
        <f t="array" ref="AC513">SUM(IF(Period=$AB$2,IF(Site=$A$506,IF(Provider=$B513,J))))</f>
        <v>7.4636363636363638</v>
      </c>
      <c r="AD513" s="26"/>
      <c r="AE513" s="27">
        <f t="shared" si="280"/>
        <v>0.1759914255091104</v>
      </c>
      <c r="AF513" s="27">
        <f t="shared" si="268"/>
        <v>2.469841460846545E-2</v>
      </c>
      <c r="AG513" s="44"/>
      <c r="AH513" s="25">
        <f t="array" ref="AH513">SUM(IF(Period=$AH$2,IF(Site=$A$506,IF(Provider=$B513,I))))</f>
        <v>68</v>
      </c>
      <c r="AI513" s="26">
        <f t="array" ref="AI513">SUM(IF(Period=$AH$2,IF(Site=$A$506,IF(Provider=$B513,J))))</f>
        <v>6.1911764705882399</v>
      </c>
      <c r="AJ513" s="26"/>
      <c r="AK513" s="27">
        <f t="shared" si="281"/>
        <v>8.4368737474949967E-2</v>
      </c>
      <c r="AL513" s="27">
        <f t="shared" si="269"/>
        <v>1.4336307294149708E-2</v>
      </c>
      <c r="AM513" s="44"/>
      <c r="AN513" s="25">
        <f t="array" ref="AN513">SUM(IF(Period=$AN$2,IF(Site=$A$506,IF(Provider=$B513,I))))</f>
        <v>56</v>
      </c>
      <c r="AO513" s="26">
        <f t="array" ref="AO513">SUM(IF(Period=$AN$2,IF(Site=$A$506,IF(Provider=$B513,J))))</f>
        <v>8.6785714285714306</v>
      </c>
      <c r="AP513" s="26"/>
      <c r="AQ513" s="27">
        <f t="shared" si="282"/>
        <v>8.8621444201312932E-2</v>
      </c>
      <c r="AR513" s="27">
        <f t="shared" si="270"/>
        <v>1.5542053086024948E-2</v>
      </c>
      <c r="AS513" s="44"/>
      <c r="AT513" s="25">
        <f t="array" ref="AT513">SUM(IF(Period=$AT$2,IF(Site=$A$506,IF(Provider=$B513,I))))</f>
        <v>81</v>
      </c>
      <c r="AU513" s="26">
        <f t="array" ref="AU513">SUM(IF(Period=$AT$2,IF(Site=$A$506,IF(Provider=$B513,J))))</f>
        <v>5.5802469135802504</v>
      </c>
      <c r="AV513" s="26"/>
      <c r="AW513" s="27">
        <f t="shared" si="283"/>
        <v>8.0212954747116288E-2</v>
      </c>
      <c r="AX513" s="27">
        <f t="shared" si="271"/>
        <v>1.4242051863755247E-2</v>
      </c>
      <c r="AY513" s="44"/>
      <c r="AZ513" s="25">
        <f t="array" ref="AZ513">SUM(IF(Period=$AZ$2,IF(Site=$A$506,IF(Provider=$B513,I))))</f>
        <v>55</v>
      </c>
      <c r="BA513" s="26">
        <f t="array" ref="BA513">SUM(IF(Period=$AZ$2,IF(Site=$A$506,IF(Provider=$B513,J))))</f>
        <v>6.0727272727272696</v>
      </c>
      <c r="BB513" s="26"/>
      <c r="BC513" s="27">
        <f t="shared" si="284"/>
        <v>6.2208977463214722E-2</v>
      </c>
      <c r="BD513" s="27">
        <f t="shared" si="272"/>
        <v>1.0883378409201989E-2</v>
      </c>
      <c r="BE513" s="44"/>
      <c r="BF513" s="25">
        <f t="array" ref="BF513">SUM(IF(Period=$BF$2,IF(Site=$A$506,IF(Provider=$B513,I))))</f>
        <v>32</v>
      </c>
      <c r="BG513" s="26">
        <f t="array" ref="BG513">SUM(IF(Period=$BF$2,IF(Site=$A$506,IF(Provider=$B513,J))))</f>
        <v>5.9375</v>
      </c>
      <c r="BH513" s="26"/>
      <c r="BI513" s="27">
        <f t="shared" si="285"/>
        <v>3.3222591362126241E-2</v>
      </c>
      <c r="BJ513" s="27">
        <f t="shared" si="273"/>
        <v>5.8790766755368526E-3</v>
      </c>
      <c r="BK513" s="44"/>
      <c r="BL513" s="25">
        <f t="array" ref="BL513">SUM(IF(Period=$BL$2,IF(Site=$A$506,IF(Provider=$B513,I))))</f>
        <v>6</v>
      </c>
      <c r="BM513" s="26">
        <f t="array" ref="BM513">SUM(IF(Period=$BL$2,IF(Site=$A$506,IF(Provider=$B513,J))))</f>
        <v>3.6666666666666701</v>
      </c>
      <c r="BN513" s="26"/>
      <c r="BO513" s="27">
        <f t="shared" si="286"/>
        <v>3.8360941586748072E-3</v>
      </c>
      <c r="BP513" s="27">
        <f t="shared" si="274"/>
        <v>6.8401579454652921E-4</v>
      </c>
      <c r="BQ513" s="44"/>
      <c r="BR513" s="25">
        <f t="array" ref="BR513">SUM(IF(Period=$BR$2,IF(Site=$A$506,IF(Provider=$B513,I))))</f>
        <v>11</v>
      </c>
      <c r="BS513" s="26">
        <f t="array" ref="BS513">SUM(IF(Period=$BR$2,IF(Site=$A$506,IF(Provider=$B513,J))))</f>
        <v>4.5454545454545503</v>
      </c>
      <c r="BT513" s="26"/>
      <c r="BU513" s="27">
        <f t="shared" si="287"/>
        <v>8.401949252226525E-3</v>
      </c>
      <c r="BV513" s="27">
        <f t="shared" si="275"/>
        <v>1.4666627555659868E-3</v>
      </c>
    </row>
    <row r="514" spans="2:74" outlineLevel="1" x14ac:dyDescent="0.25">
      <c r="B514" s="20" t="s">
        <v>739</v>
      </c>
      <c r="C514" s="44"/>
      <c r="D514" s="25">
        <f t="array" ref="D514">SUM(IF(Period=$D$2,IF(Site=$A$506,IF(Provider=$B514,I))))</f>
        <v>102</v>
      </c>
      <c r="E514" s="26">
        <f t="array" ref="E514">SUM(IF(Period=$D$2,IF(Site=$A$506,IF(Provider=$B514,J))))</f>
        <v>9.1372549019607838</v>
      </c>
      <c r="F514" s="26"/>
      <c r="G514" s="27">
        <f t="shared" si="276"/>
        <v>0.19436913451511992</v>
      </c>
      <c r="H514" s="27">
        <f t="shared" si="264"/>
        <v>2.699336750948533E-2</v>
      </c>
      <c r="I514" s="44"/>
      <c r="J514" s="25">
        <f t="array" ref="J514">SUM(IF(Period=$J$2,IF(Site=$A$506,IF(Provider=$B514,I))))</f>
        <v>54</v>
      </c>
      <c r="K514" s="26">
        <f t="array" ref="K514">SUM(IF(Period=$J$2,IF(Site=$A$506,IF(Provider=$B514,J))))</f>
        <v>8.9629629629629637</v>
      </c>
      <c r="L514" s="26"/>
      <c r="M514" s="27">
        <f t="shared" si="277"/>
        <v>0.10935381834613647</v>
      </c>
      <c r="N514" s="27">
        <f t="shared" si="265"/>
        <v>1.4995197818880318E-2</v>
      </c>
      <c r="O514" s="44"/>
      <c r="P514" s="25">
        <f t="array" ref="P514">SUM(IF(Period=$P$2,IF(Site=$A$506,IF(Provider=$B514,I))))</f>
        <v>92</v>
      </c>
      <c r="Q514" s="26">
        <f t="array" ref="Q514">SUM(IF(Period=$P$2,IF(Site=$A$506,IF(Provider=$B514,J))))</f>
        <v>6.7391304347826084</v>
      </c>
      <c r="R514" s="26"/>
      <c r="S514" s="27">
        <f t="shared" si="278"/>
        <v>0.13253527148353997</v>
      </c>
      <c r="T514" s="27">
        <f t="shared" si="266"/>
        <v>1.7866405394501756E-2</v>
      </c>
      <c r="U514" s="44"/>
      <c r="V514" s="25">
        <f t="array" ref="V514">SUM(IF(Period=$V$2,IF(Site=$A$506,IF(Provider=$B514,I))))</f>
        <v>131</v>
      </c>
      <c r="W514" s="26">
        <f t="array" ref="W514">SUM(IF(Period=$V$2,IF(Site=$A$506,IF(Provider=$B514,J))))</f>
        <v>5.66412213740458</v>
      </c>
      <c r="X514" s="26"/>
      <c r="Y514" s="27">
        <f t="shared" si="279"/>
        <v>0.16463279343243842</v>
      </c>
      <c r="Z514" s="27">
        <f t="shared" si="267"/>
        <v>2.2439968547752979E-2</v>
      </c>
      <c r="AA514" s="44"/>
      <c r="AB514" s="25">
        <f t="array" ref="AB514">SUM(IF(Period=$AB$2,IF(Site=$A$506,IF(Provider=$B514,I))))</f>
        <v>147</v>
      </c>
      <c r="AC514" s="26">
        <f t="array" ref="AC514">SUM(IF(Period=$AB$2,IF(Site=$A$506,IF(Provider=$B514,J))))</f>
        <v>4.5714285714285712</v>
      </c>
      <c r="AD514" s="26"/>
      <c r="AE514" s="27">
        <f t="shared" si="280"/>
        <v>0.14405144694533761</v>
      </c>
      <c r="AF514" s="27">
        <f t="shared" si="268"/>
        <v>2.0215998315333474E-2</v>
      </c>
      <c r="AG514" s="44"/>
      <c r="AH514" s="25">
        <f t="array" ref="AH514">SUM(IF(Period=$AH$2,IF(Site=$A$506,IF(Provider=$B514,I))))</f>
        <v>42</v>
      </c>
      <c r="AI514" s="26">
        <f t="array" ref="AI514">SUM(IF(Period=$AH$2,IF(Site=$A$506,IF(Provider=$B514,J))))</f>
        <v>4.7380952380952399</v>
      </c>
      <c r="AJ514" s="26"/>
      <c r="AK514" s="27">
        <f t="shared" si="281"/>
        <v>3.9879759519038091E-2</v>
      </c>
      <c r="AL514" s="27">
        <f t="shared" si="269"/>
        <v>6.7765443029353702E-3</v>
      </c>
      <c r="AM514" s="44"/>
      <c r="AN514" s="25">
        <f t="array" ref="AN514">SUM(IF(Period=$AN$2,IF(Site=$A$506,IF(Provider=$B514,I))))</f>
        <v>58</v>
      </c>
      <c r="AO514" s="26">
        <f t="array" ref="AO514">SUM(IF(Period=$AN$2,IF(Site=$A$506,IF(Provider=$B514,J))))</f>
        <v>5.6379310344827598</v>
      </c>
      <c r="AP514" s="26"/>
      <c r="AQ514" s="27">
        <f t="shared" si="282"/>
        <v>5.9628008752735238E-2</v>
      </c>
      <c r="AR514" s="27">
        <f t="shared" si="270"/>
        <v>1.0457307323313082E-2</v>
      </c>
      <c r="AS514" s="44"/>
      <c r="AT514" s="25">
        <f t="array" ref="AT514">SUM(IF(Period=$AT$2,IF(Site=$A$506,IF(Provider=$B514,I))))</f>
        <v>126</v>
      </c>
      <c r="AU514" s="26">
        <f t="array" ref="AU514">SUM(IF(Period=$AT$2,IF(Site=$A$506,IF(Provider=$B514,J))))</f>
        <v>3.9285714285714302</v>
      </c>
      <c r="AV514" s="26"/>
      <c r="AW514" s="27">
        <f t="shared" si="283"/>
        <v>8.7843833185448139E-2</v>
      </c>
      <c r="AX514" s="27">
        <f t="shared" si="271"/>
        <v>1.5596937328670013E-2</v>
      </c>
      <c r="AY514" s="44"/>
      <c r="AZ514" s="25">
        <f t="array" ref="AZ514">SUM(IF(Period=$AZ$2,IF(Site=$A$506,IF(Provider=$B514,I))))</f>
        <v>76</v>
      </c>
      <c r="BA514" s="26">
        <f t="array" ref="BA514">SUM(IF(Period=$AZ$2,IF(Site=$A$506,IF(Provider=$B514,J))))</f>
        <v>5.7631578947368398</v>
      </c>
      <c r="BB514" s="26"/>
      <c r="BC514" s="27">
        <f t="shared" si="284"/>
        <v>8.1579437511640859E-2</v>
      </c>
      <c r="BD514" s="27">
        <f t="shared" si="272"/>
        <v>1.4272214800091231E-2</v>
      </c>
      <c r="BE514" s="44"/>
      <c r="BF514" s="25">
        <f t="array" ref="BF514">SUM(IF(Period=$BF$2,IF(Site=$A$506,IF(Provider=$B514,I))))</f>
        <v>139</v>
      </c>
      <c r="BG514" s="26">
        <f t="array" ref="BG514">SUM(IF(Period=$BF$2,IF(Site=$A$506,IF(Provider=$B514,J))))</f>
        <v>6.4820143884892101</v>
      </c>
      <c r="BH514" s="26"/>
      <c r="BI514" s="27">
        <f t="shared" si="285"/>
        <v>0.15754502535408293</v>
      </c>
      <c r="BJ514" s="27">
        <f t="shared" si="273"/>
        <v>2.7879200445572135E-2</v>
      </c>
      <c r="BK514" s="44"/>
      <c r="BL514" s="25">
        <f t="array" ref="BL514">SUM(IF(Period=$BL$2,IF(Site=$A$506,IF(Provider=$B514,I))))</f>
        <v>89</v>
      </c>
      <c r="BM514" s="26">
        <f t="array" ref="BM514">SUM(IF(Period=$BL$2,IF(Site=$A$506,IF(Provider=$B514,J))))</f>
        <v>5.71910112359551</v>
      </c>
      <c r="BN514" s="26"/>
      <c r="BO514" s="27">
        <f t="shared" si="286"/>
        <v>8.8753269398430756E-2</v>
      </c>
      <c r="BP514" s="27">
        <f t="shared" si="274"/>
        <v>1.5825638155644695E-2</v>
      </c>
      <c r="BQ514" s="44"/>
      <c r="BR514" s="25">
        <f t="array" ref="BR514">SUM(IF(Period=$BR$2,IF(Site=$A$506,IF(Provider=$B514,I))))</f>
        <v>98</v>
      </c>
      <c r="BS514" s="26">
        <f t="array" ref="BS514">SUM(IF(Period=$BR$2,IF(Site=$A$506,IF(Provider=$B514,J))))</f>
        <v>4.6122448979591804</v>
      </c>
      <c r="BT514" s="26"/>
      <c r="BU514" s="27">
        <f t="shared" si="287"/>
        <v>7.5953621240127653E-2</v>
      </c>
      <c r="BV514" s="27">
        <f t="shared" si="275"/>
        <v>1.3258631310316496E-2</v>
      </c>
    </row>
    <row r="515" spans="2:74" outlineLevel="1" x14ac:dyDescent="0.25">
      <c r="B515" s="20" t="s">
        <v>879</v>
      </c>
      <c r="C515" s="44"/>
      <c r="D515" s="25">
        <f t="array" ref="D515">SUM(IF(Period=$D$2,IF(Site=$A$506,IF(Provider=$B515,I))))</f>
        <v>0</v>
      </c>
      <c r="E515" s="26">
        <f t="array" ref="E515">SUM(IF(Period=$D$2,IF(Site=$A$506,IF(Provider=$B515,J))))</f>
        <v>0</v>
      </c>
      <c r="F515" s="26"/>
      <c r="G515" s="27">
        <f t="shared" si="276"/>
        <v>0</v>
      </c>
      <c r="H515" s="27">
        <f t="shared" si="264"/>
        <v>0</v>
      </c>
      <c r="I515" s="44"/>
      <c r="J515" s="25">
        <f t="array" ref="J515">SUM(IF(Period=$J$2,IF(Site=$A$506,IF(Provider=$B515,I))))</f>
        <v>0</v>
      </c>
      <c r="K515" s="26">
        <f t="array" ref="K515">SUM(IF(Period=$J$2,IF(Site=$A$506,IF(Provider=$B515,J))))</f>
        <v>0</v>
      </c>
      <c r="L515" s="26"/>
      <c r="M515" s="27">
        <f t="shared" si="277"/>
        <v>0</v>
      </c>
      <c r="N515" s="27">
        <f t="shared" si="265"/>
        <v>0</v>
      </c>
      <c r="O515" s="44"/>
      <c r="P515" s="25">
        <f t="array" ref="P515">SUM(IF(Period=$P$2,IF(Site=$A$506,IF(Provider=$B515,I))))</f>
        <v>0</v>
      </c>
      <c r="Q515" s="26">
        <f t="array" ref="Q515">SUM(IF(Period=$P$2,IF(Site=$A$506,IF(Provider=$B515,J))))</f>
        <v>0</v>
      </c>
      <c r="R515" s="26"/>
      <c r="S515" s="27">
        <f t="shared" si="278"/>
        <v>0</v>
      </c>
      <c r="T515" s="27">
        <f t="shared" si="266"/>
        <v>0</v>
      </c>
      <c r="U515" s="44"/>
      <c r="V515" s="25">
        <f t="array" ref="V515">SUM(IF(Period=$V$2,IF(Site=$A$506,IF(Provider=$B515,I))))</f>
        <v>0</v>
      </c>
      <c r="W515" s="26">
        <f t="array" ref="W515">SUM(IF(Period=$V$2,IF(Site=$A$506,IF(Provider=$B515,J))))</f>
        <v>0</v>
      </c>
      <c r="X515" s="26"/>
      <c r="Y515" s="27">
        <f t="shared" si="279"/>
        <v>0</v>
      </c>
      <c r="Z515" s="27">
        <f t="shared" si="267"/>
        <v>0</v>
      </c>
      <c r="AA515" s="44"/>
      <c r="AB515" s="25">
        <f t="array" ref="AB515">SUM(IF(Period=$AB$2,IF(Site=$A$506,IF(Provider=$B515,I))))</f>
        <v>0</v>
      </c>
      <c r="AC515" s="26">
        <f t="array" ref="AC515">SUM(IF(Period=$AB$2,IF(Site=$A$506,IF(Provider=$B515,J))))</f>
        <v>0</v>
      </c>
      <c r="AD515" s="26"/>
      <c r="AE515" s="27">
        <f t="shared" si="280"/>
        <v>0</v>
      </c>
      <c r="AF515" s="27">
        <f t="shared" si="268"/>
        <v>0</v>
      </c>
      <c r="AG515" s="44"/>
      <c r="AH515" s="25">
        <f t="array" ref="AH515">SUM(IF(Period=$AH$2,IF(Site=$A$506,IF(Provider=$B515,I))))</f>
        <v>0</v>
      </c>
      <c r="AI515" s="26">
        <f t="array" ref="AI515">SUM(IF(Period=$AH$2,IF(Site=$A$506,IF(Provider=$B515,J))))</f>
        <v>0</v>
      </c>
      <c r="AJ515" s="26"/>
      <c r="AK515" s="27">
        <f t="shared" si="281"/>
        <v>0</v>
      </c>
      <c r="AL515" s="27">
        <f t="shared" si="269"/>
        <v>0</v>
      </c>
      <c r="AM515" s="44"/>
      <c r="AN515" s="25">
        <f t="array" ref="AN515">SUM(IF(Period=$AN$2,IF(Site=$A$506,IF(Provider=$B515,I))))</f>
        <v>0</v>
      </c>
      <c r="AO515" s="26">
        <f t="array" ref="AO515">SUM(IF(Period=$AN$2,IF(Site=$A$506,IF(Provider=$B515,J))))</f>
        <v>0</v>
      </c>
      <c r="AP515" s="26"/>
      <c r="AQ515" s="27">
        <f t="shared" si="282"/>
        <v>0</v>
      </c>
      <c r="AR515" s="27">
        <f t="shared" si="270"/>
        <v>0</v>
      </c>
      <c r="AS515" s="44"/>
      <c r="AT515" s="25">
        <f t="array" ref="AT515">SUM(IF(Period=$AT$2,IF(Site=$A$506,IF(Provider=$B515,I))))</f>
        <v>0</v>
      </c>
      <c r="AU515" s="26">
        <f t="array" ref="AU515">SUM(IF(Period=$AT$2,IF(Site=$A$506,IF(Provider=$B515,J))))</f>
        <v>0</v>
      </c>
      <c r="AV515" s="26"/>
      <c r="AW515" s="27">
        <f t="shared" si="283"/>
        <v>0</v>
      </c>
      <c r="AX515" s="27">
        <f t="shared" si="271"/>
        <v>0</v>
      </c>
      <c r="AY515" s="44"/>
      <c r="AZ515" s="25">
        <f t="array" ref="AZ515">SUM(IF(Period=$AZ$2,IF(Site=$A$506,IF(Provider=$B515,I))))</f>
        <v>46</v>
      </c>
      <c r="BA515" s="26">
        <f t="array" ref="BA515">SUM(IF(Period=$AZ$2,IF(Site=$A$506,IF(Provider=$B515,J))))</f>
        <v>4.3478260869565197</v>
      </c>
      <c r="BB515" s="26"/>
      <c r="BC515" s="27">
        <f t="shared" si="284"/>
        <v>3.725088470851181E-2</v>
      </c>
      <c r="BD515" s="27">
        <f t="shared" si="272"/>
        <v>6.5169930594023888E-3</v>
      </c>
      <c r="BE515" s="44"/>
      <c r="BF515" s="25">
        <f t="array" ref="BF515">SUM(IF(Period=$BF$2,IF(Site=$A$506,IF(Provider=$B515,I))))</f>
        <v>0</v>
      </c>
      <c r="BG515" s="26">
        <f t="array" ref="BG515">SUM(IF(Period=$BF$2,IF(Site=$A$506,IF(Provider=$B515,J))))</f>
        <v>0</v>
      </c>
      <c r="BH515" s="26"/>
      <c r="BI515" s="27">
        <f t="shared" si="285"/>
        <v>0</v>
      </c>
      <c r="BJ515" s="27">
        <f t="shared" si="273"/>
        <v>0</v>
      </c>
      <c r="BK515" s="44"/>
      <c r="BL515" s="25">
        <f t="array" ref="BL515">SUM(IF(Period=$BL$2,IF(Site=$A$506,IF(Provider=$B515,I))))</f>
        <v>0</v>
      </c>
      <c r="BM515" s="26">
        <f t="array" ref="BM515">SUM(IF(Period=$BL$2,IF(Site=$A$506,IF(Provider=$B515,J))))</f>
        <v>0</v>
      </c>
      <c r="BN515" s="26"/>
      <c r="BO515" s="27">
        <f t="shared" si="286"/>
        <v>0</v>
      </c>
      <c r="BP515" s="27">
        <f t="shared" si="274"/>
        <v>0</v>
      </c>
      <c r="BQ515" s="44"/>
      <c r="BR515" s="25">
        <f t="array" ref="BR515">SUM(IF(Period=$BR$2,IF(Site=$A$506,IF(Provider=$B515,I))))</f>
        <v>0</v>
      </c>
      <c r="BS515" s="26">
        <f t="array" ref="BS515">SUM(IF(Period=$BR$2,IF(Site=$A$506,IF(Provider=$B515,J))))</f>
        <v>0</v>
      </c>
      <c r="BT515" s="26"/>
      <c r="BU515" s="27">
        <f t="shared" si="287"/>
        <v>0</v>
      </c>
      <c r="BV515" s="27">
        <f t="shared" si="275"/>
        <v>0</v>
      </c>
    </row>
    <row r="516" spans="2:74" outlineLevel="1" x14ac:dyDescent="0.25">
      <c r="B516" s="20" t="s">
        <v>1003</v>
      </c>
      <c r="C516" s="44"/>
      <c r="D516" s="25">
        <f t="array" ref="D516">SUM(IF(Period=$D$2,IF(Site=$A$506,IF(Provider=$B516,I))))</f>
        <v>0</v>
      </c>
      <c r="E516" s="26">
        <f t="array" ref="E516">SUM(IF(Period=$D$2,IF(Site=$A$506,IF(Provider=$B516,J))))</f>
        <v>0</v>
      </c>
      <c r="F516" s="26"/>
      <c r="G516" s="27">
        <f t="shared" si="276"/>
        <v>0</v>
      </c>
      <c r="H516" s="27">
        <f t="shared" si="264"/>
        <v>0</v>
      </c>
      <c r="I516" s="44"/>
      <c r="J516" s="25">
        <f t="array" ref="J516">SUM(IF(Period=$J$2,IF(Site=$A$506,IF(Provider=$B516,I))))</f>
        <v>0</v>
      </c>
      <c r="K516" s="26">
        <f t="array" ref="K516">SUM(IF(Period=$J$2,IF(Site=$A$506,IF(Provider=$B516,J))))</f>
        <v>0</v>
      </c>
      <c r="L516" s="26"/>
      <c r="M516" s="27">
        <f t="shared" si="277"/>
        <v>0</v>
      </c>
      <c r="N516" s="27">
        <f t="shared" si="265"/>
        <v>0</v>
      </c>
      <c r="O516" s="44"/>
      <c r="P516" s="25">
        <f t="array" ref="P516">SUM(IF(Period=$P$2,IF(Site=$A$506,IF(Provider=$B516,I))))</f>
        <v>0</v>
      </c>
      <c r="Q516" s="26">
        <f t="array" ref="Q516">SUM(IF(Period=$P$2,IF(Site=$A$506,IF(Provider=$B516,J))))</f>
        <v>0</v>
      </c>
      <c r="R516" s="26"/>
      <c r="S516" s="27">
        <f t="shared" si="278"/>
        <v>0</v>
      </c>
      <c r="T516" s="27">
        <f t="shared" si="266"/>
        <v>0</v>
      </c>
      <c r="U516" s="44"/>
      <c r="V516" s="25">
        <f t="array" ref="V516">SUM(IF(Period=$V$2,IF(Site=$A$506,IF(Provider=$B516,I))))</f>
        <v>0</v>
      </c>
      <c r="W516" s="26">
        <f t="array" ref="W516">SUM(IF(Period=$V$2,IF(Site=$A$506,IF(Provider=$B516,J))))</f>
        <v>0</v>
      </c>
      <c r="X516" s="26"/>
      <c r="Y516" s="27">
        <f t="shared" si="279"/>
        <v>0</v>
      </c>
      <c r="Z516" s="27">
        <f t="shared" si="267"/>
        <v>0</v>
      </c>
      <c r="AA516" s="44"/>
      <c r="AB516" s="25">
        <f t="array" ref="AB516">SUM(IF(Period=$AB$2,IF(Site=$A$506,IF(Provider=$B516,I))))</f>
        <v>0</v>
      </c>
      <c r="AC516" s="26">
        <f t="array" ref="AC516">SUM(IF(Period=$AB$2,IF(Site=$A$506,IF(Provider=$B516,J))))</f>
        <v>0</v>
      </c>
      <c r="AD516" s="26"/>
      <c r="AE516" s="27">
        <f t="shared" si="280"/>
        <v>0</v>
      </c>
      <c r="AF516" s="27">
        <f t="shared" si="268"/>
        <v>0</v>
      </c>
      <c r="AG516" s="44"/>
      <c r="AH516" s="25">
        <f t="array" ref="AH516">SUM(IF(Period=$AH$2,IF(Site=$A$506,IF(Provider=$B516,I))))</f>
        <v>0</v>
      </c>
      <c r="AI516" s="26">
        <f t="array" ref="AI516">SUM(IF(Period=$AH$2,IF(Site=$A$506,IF(Provider=$B516,J))))</f>
        <v>0</v>
      </c>
      <c r="AJ516" s="26"/>
      <c r="AK516" s="27">
        <f t="shared" si="281"/>
        <v>0</v>
      </c>
      <c r="AL516" s="27">
        <f t="shared" si="269"/>
        <v>0</v>
      </c>
      <c r="AM516" s="44"/>
      <c r="AN516" s="25">
        <f t="array" ref="AN516">SUM(IF(Period=$AN$2,IF(Site=$A$506,IF(Provider=$B516,I))))</f>
        <v>0</v>
      </c>
      <c r="AO516" s="26">
        <f t="array" ref="AO516">SUM(IF(Period=$AN$2,IF(Site=$A$506,IF(Provider=$B516,J))))</f>
        <v>0</v>
      </c>
      <c r="AP516" s="26"/>
      <c r="AQ516" s="27">
        <f t="shared" si="282"/>
        <v>0</v>
      </c>
      <c r="AR516" s="27">
        <f t="shared" si="270"/>
        <v>0</v>
      </c>
      <c r="AS516" s="44"/>
      <c r="AT516" s="25">
        <f t="array" ref="AT516">SUM(IF(Period=$AT$2,IF(Site=$A$506,IF(Provider=$B516,I))))</f>
        <v>18</v>
      </c>
      <c r="AU516" s="26">
        <f t="array" ref="AU516">SUM(IF(Period=$AT$2,IF(Site=$A$506,IF(Provider=$B516,J))))</f>
        <v>3.7777777777777799</v>
      </c>
      <c r="AV516" s="26"/>
      <c r="AW516" s="27">
        <f t="shared" si="283"/>
        <v>1.2067435669920148E-2</v>
      </c>
      <c r="AX516" s="27">
        <f t="shared" si="271"/>
        <v>2.1426095724233559E-3</v>
      </c>
      <c r="AY516" s="44"/>
      <c r="AZ516" s="25">
        <f t="array" ref="AZ516">SUM(IF(Period=$AZ$2,IF(Site=$A$506,IF(Provider=$B516,I))))</f>
        <v>3</v>
      </c>
      <c r="BA516" s="26">
        <f t="array" ref="BA516">SUM(IF(Period=$AZ$2,IF(Site=$A$506,IF(Provider=$B516,J))))</f>
        <v>28</v>
      </c>
      <c r="BB516" s="26"/>
      <c r="BC516" s="27">
        <f t="shared" si="284"/>
        <v>1.5645371577574965E-2</v>
      </c>
      <c r="BD516" s="27">
        <f t="shared" si="272"/>
        <v>2.7371370849490046E-3</v>
      </c>
      <c r="BE516" s="44"/>
      <c r="BF516" s="25">
        <f t="array" ref="BF516">SUM(IF(Period=$BF$2,IF(Site=$A$506,IF(Provider=$B516,I))))</f>
        <v>0</v>
      </c>
      <c r="BG516" s="26">
        <f t="array" ref="BG516">SUM(IF(Period=$BF$2,IF(Site=$A$506,IF(Provider=$B516,J))))</f>
        <v>0</v>
      </c>
      <c r="BH516" s="26"/>
      <c r="BI516" s="27">
        <f t="shared" si="285"/>
        <v>0</v>
      </c>
      <c r="BJ516" s="27">
        <f t="shared" si="273"/>
        <v>0</v>
      </c>
      <c r="BK516" s="44"/>
      <c r="BL516" s="25">
        <f t="array" ref="BL516">SUM(IF(Period=$BL$2,IF(Site=$A$506,IF(Provider=$B516,I))))</f>
        <v>0</v>
      </c>
      <c r="BM516" s="26">
        <f t="array" ref="BM516">SUM(IF(Period=$BL$2,IF(Site=$A$506,IF(Provider=$B516,J))))</f>
        <v>0</v>
      </c>
      <c r="BN516" s="26"/>
      <c r="BO516" s="27">
        <f t="shared" si="286"/>
        <v>0</v>
      </c>
      <c r="BP516" s="27">
        <f t="shared" si="274"/>
        <v>0</v>
      </c>
      <c r="BQ516" s="44"/>
      <c r="BR516" s="25">
        <f t="array" ref="BR516">SUM(IF(Period=$BR$2,IF(Site=$A$506,IF(Provider=$B516,I))))</f>
        <v>0</v>
      </c>
      <c r="BS516" s="26">
        <f t="array" ref="BS516">SUM(IF(Period=$BR$2,IF(Site=$A$506,IF(Provider=$B516,J))))</f>
        <v>0</v>
      </c>
      <c r="BT516" s="26"/>
      <c r="BU516" s="27">
        <f t="shared" si="287"/>
        <v>0</v>
      </c>
      <c r="BV516" s="27">
        <f t="shared" si="275"/>
        <v>0</v>
      </c>
    </row>
    <row r="517" spans="2:74" outlineLevel="1" x14ac:dyDescent="0.25">
      <c r="B517" s="20" t="s">
        <v>999</v>
      </c>
      <c r="C517" s="44"/>
      <c r="D517" s="25">
        <f t="array" ref="D517">SUM(IF(Period=$D$2,IF(Site=$A$506,IF(Provider=$B517,I))))</f>
        <v>0</v>
      </c>
      <c r="E517" s="26">
        <f t="array" ref="E517">SUM(IF(Period=$D$2,IF(Site=$A$506,IF(Provider=$B517,J))))</f>
        <v>0</v>
      </c>
      <c r="F517" s="26"/>
      <c r="G517" s="27">
        <f t="shared" si="276"/>
        <v>0</v>
      </c>
      <c r="H517" s="27">
        <f t="shared" si="264"/>
        <v>0</v>
      </c>
      <c r="I517" s="44"/>
      <c r="J517" s="25">
        <f t="array" ref="J517">SUM(IF(Period=$J$2,IF(Site=$A$506,IF(Provider=$B517,I))))</f>
        <v>0</v>
      </c>
      <c r="K517" s="26">
        <f t="array" ref="K517">SUM(IF(Period=$J$2,IF(Site=$A$506,IF(Provider=$B517,J))))</f>
        <v>0</v>
      </c>
      <c r="L517" s="26"/>
      <c r="M517" s="27">
        <f t="shared" si="277"/>
        <v>0</v>
      </c>
      <c r="N517" s="27">
        <f t="shared" si="265"/>
        <v>0</v>
      </c>
      <c r="O517" s="44"/>
      <c r="P517" s="25">
        <f t="array" ref="P517">SUM(IF(Period=$P$2,IF(Site=$A$506,IF(Provider=$B517,I))))</f>
        <v>0</v>
      </c>
      <c r="Q517" s="26">
        <f t="array" ref="Q517">SUM(IF(Period=$P$2,IF(Site=$A$506,IF(Provider=$B517,J))))</f>
        <v>0</v>
      </c>
      <c r="R517" s="26"/>
      <c r="S517" s="27">
        <f t="shared" si="278"/>
        <v>0</v>
      </c>
      <c r="T517" s="27">
        <f t="shared" si="266"/>
        <v>0</v>
      </c>
      <c r="U517" s="44"/>
      <c r="V517" s="25">
        <f t="array" ref="V517">SUM(IF(Period=$V$2,IF(Site=$A$506,IF(Provider=$B517,I))))</f>
        <v>0</v>
      </c>
      <c r="W517" s="26">
        <f t="array" ref="W517">SUM(IF(Period=$V$2,IF(Site=$A$506,IF(Provider=$B517,J))))</f>
        <v>0</v>
      </c>
      <c r="X517" s="26"/>
      <c r="Y517" s="27">
        <f t="shared" si="279"/>
        <v>0</v>
      </c>
      <c r="Z517" s="27">
        <f t="shared" si="267"/>
        <v>0</v>
      </c>
      <c r="AA517" s="44"/>
      <c r="AB517" s="25">
        <f t="array" ref="AB517">SUM(IF(Period=$AB$2,IF(Site=$A$506,IF(Provider=$B517,I))))</f>
        <v>0</v>
      </c>
      <c r="AC517" s="26">
        <f t="array" ref="AC517">SUM(IF(Period=$AB$2,IF(Site=$A$506,IF(Provider=$B517,J))))</f>
        <v>0</v>
      </c>
      <c r="AD517" s="26"/>
      <c r="AE517" s="27">
        <f t="shared" si="280"/>
        <v>0</v>
      </c>
      <c r="AF517" s="27">
        <f t="shared" si="268"/>
        <v>0</v>
      </c>
      <c r="AG517" s="44"/>
      <c r="AH517" s="25">
        <f t="array" ref="AH517">SUM(IF(Period=$AH$2,IF(Site=$A$506,IF(Provider=$B517,I))))</f>
        <v>0</v>
      </c>
      <c r="AI517" s="26">
        <f t="array" ref="AI517">SUM(IF(Period=$AH$2,IF(Site=$A$506,IF(Provider=$B517,J))))</f>
        <v>0</v>
      </c>
      <c r="AJ517" s="26"/>
      <c r="AK517" s="27">
        <f t="shared" si="281"/>
        <v>0</v>
      </c>
      <c r="AL517" s="27">
        <f t="shared" si="269"/>
        <v>0</v>
      </c>
      <c r="AM517" s="44"/>
      <c r="AN517" s="25">
        <f t="array" ref="AN517">SUM(IF(Period=$AN$2,IF(Site=$A$506,IF(Provider=$B517,I))))</f>
        <v>0</v>
      </c>
      <c r="AO517" s="26">
        <f t="array" ref="AO517">SUM(IF(Period=$AN$2,IF(Site=$A$506,IF(Provider=$B517,J))))</f>
        <v>0</v>
      </c>
      <c r="AP517" s="26"/>
      <c r="AQ517" s="27">
        <f t="shared" si="282"/>
        <v>0</v>
      </c>
      <c r="AR517" s="27">
        <f t="shared" si="270"/>
        <v>0</v>
      </c>
      <c r="AS517" s="44"/>
      <c r="AT517" s="25">
        <f t="array" ref="AT517">SUM(IF(Period=$AT$2,IF(Site=$A$506,IF(Provider=$B517,I))))</f>
        <v>1</v>
      </c>
      <c r="AU517" s="26">
        <f t="array" ref="AU517">SUM(IF(Period=$AT$2,IF(Site=$A$506,IF(Provider=$B517,J))))</f>
        <v>21</v>
      </c>
      <c r="AV517" s="26"/>
      <c r="AW517" s="27">
        <f t="shared" si="283"/>
        <v>3.7267080745341614E-3</v>
      </c>
      <c r="AX517" s="27">
        <f t="shared" si="271"/>
        <v>6.6168825030721247E-4</v>
      </c>
      <c r="AY517" s="44"/>
      <c r="AZ517" s="25">
        <f t="array" ref="AZ517">SUM(IF(Period=$AZ$2,IF(Site=$A$506,IF(Provider=$B517,I))))</f>
        <v>0</v>
      </c>
      <c r="BA517" s="26">
        <f t="array" ref="BA517">SUM(IF(Period=$AZ$2,IF(Site=$A$506,IF(Provider=$B517,J))))</f>
        <v>0</v>
      </c>
      <c r="BB517" s="26"/>
      <c r="BC517" s="27">
        <f t="shared" si="284"/>
        <v>0</v>
      </c>
      <c r="BD517" s="27">
        <f t="shared" si="272"/>
        <v>0</v>
      </c>
      <c r="BE517" s="44"/>
      <c r="BF517" s="25">
        <f t="array" ref="BF517">SUM(IF(Period=$BF$2,IF(Site=$A$506,IF(Provider=$B517,I))))</f>
        <v>1</v>
      </c>
      <c r="BG517" s="26">
        <f t="array" ref="BG517">SUM(IF(Period=$BF$2,IF(Site=$A$506,IF(Provider=$B517,J))))</f>
        <v>23</v>
      </c>
      <c r="BH517" s="26"/>
      <c r="BI517" s="27">
        <f t="shared" si="285"/>
        <v>4.0216821122573878E-3</v>
      </c>
      <c r="BJ517" s="27">
        <f t="shared" si="273"/>
        <v>7.1167770282814526E-4</v>
      </c>
      <c r="BK517" s="44"/>
      <c r="BL517" s="25">
        <f t="array" ref="BL517">SUM(IF(Period=$BL$2,IF(Site=$A$506,IF(Provider=$B517,I))))</f>
        <v>0</v>
      </c>
      <c r="BM517" s="26">
        <f t="array" ref="BM517">SUM(IF(Period=$BL$2,IF(Site=$A$506,IF(Provider=$B517,J))))</f>
        <v>0</v>
      </c>
      <c r="BN517" s="26"/>
      <c r="BO517" s="27">
        <f t="shared" si="286"/>
        <v>0</v>
      </c>
      <c r="BP517" s="27">
        <f t="shared" si="274"/>
        <v>0</v>
      </c>
      <c r="BQ517" s="44"/>
      <c r="BR517" s="25">
        <f t="array" ref="BR517">SUM(IF(Period=$BR$2,IF(Site=$A$506,IF(Provider=$B517,I))))</f>
        <v>0</v>
      </c>
      <c r="BS517" s="26">
        <f t="array" ref="BS517">SUM(IF(Period=$BR$2,IF(Site=$A$506,IF(Provider=$B517,J))))</f>
        <v>0</v>
      </c>
      <c r="BT517" s="26"/>
      <c r="BU517" s="27">
        <f t="shared" si="287"/>
        <v>0</v>
      </c>
      <c r="BV517" s="27">
        <f t="shared" si="275"/>
        <v>0</v>
      </c>
    </row>
    <row r="518" spans="2:74" outlineLevel="1" x14ac:dyDescent="0.25">
      <c r="B518" s="20" t="s">
        <v>964</v>
      </c>
      <c r="C518" s="44"/>
      <c r="D518" s="25">
        <f t="array" ref="D518">SUM(IF(Period=$D$2,IF(Site=$A$506,IF(Provider=$B518,I))))</f>
        <v>0</v>
      </c>
      <c r="E518" s="26">
        <f t="array" ref="E518">SUM(IF(Period=$D$2,IF(Site=$A$506,IF(Provider=$B518,J))))</f>
        <v>0</v>
      </c>
      <c r="F518" s="26"/>
      <c r="G518" s="27">
        <f t="shared" si="276"/>
        <v>0</v>
      </c>
      <c r="H518" s="27">
        <f t="shared" si="264"/>
        <v>0</v>
      </c>
      <c r="I518" s="44"/>
      <c r="J518" s="25">
        <f t="array" ref="J518">SUM(IF(Period=$J$2,IF(Site=$A$506,IF(Provider=$B518,I))))</f>
        <v>0</v>
      </c>
      <c r="K518" s="26">
        <f t="array" ref="K518">SUM(IF(Period=$J$2,IF(Site=$A$506,IF(Provider=$B518,J))))</f>
        <v>0</v>
      </c>
      <c r="L518" s="26"/>
      <c r="M518" s="27">
        <f t="shared" si="277"/>
        <v>0</v>
      </c>
      <c r="N518" s="27">
        <f t="shared" si="265"/>
        <v>0</v>
      </c>
      <c r="O518" s="44"/>
      <c r="P518" s="25">
        <f t="array" ref="P518">SUM(IF(Period=$P$2,IF(Site=$A$506,IF(Provider=$B518,I))))</f>
        <v>0</v>
      </c>
      <c r="Q518" s="26">
        <f t="array" ref="Q518">SUM(IF(Period=$P$2,IF(Site=$A$506,IF(Provider=$B518,J))))</f>
        <v>0</v>
      </c>
      <c r="R518" s="26"/>
      <c r="S518" s="27">
        <f t="shared" si="278"/>
        <v>0</v>
      </c>
      <c r="T518" s="27">
        <f t="shared" si="266"/>
        <v>0</v>
      </c>
      <c r="U518" s="44"/>
      <c r="V518" s="25">
        <f t="array" ref="V518">SUM(IF(Period=$V$2,IF(Site=$A$506,IF(Provider=$B518,I))))</f>
        <v>0</v>
      </c>
      <c r="W518" s="26">
        <f t="array" ref="W518">SUM(IF(Period=$V$2,IF(Site=$A$506,IF(Provider=$B518,J))))</f>
        <v>0</v>
      </c>
      <c r="X518" s="26"/>
      <c r="Y518" s="27">
        <f t="shared" si="279"/>
        <v>0</v>
      </c>
      <c r="Z518" s="27">
        <f t="shared" si="267"/>
        <v>0</v>
      </c>
      <c r="AA518" s="44"/>
      <c r="AB518" s="25">
        <f t="array" ref="AB518">SUM(IF(Period=$AB$2,IF(Site=$A$506,IF(Provider=$B518,I))))</f>
        <v>0</v>
      </c>
      <c r="AC518" s="26">
        <f t="array" ref="AC518">SUM(IF(Period=$AB$2,IF(Site=$A$506,IF(Provider=$B518,J))))</f>
        <v>0</v>
      </c>
      <c r="AD518" s="26"/>
      <c r="AE518" s="27">
        <f t="shared" si="280"/>
        <v>0</v>
      </c>
      <c r="AF518" s="27">
        <f t="shared" si="268"/>
        <v>0</v>
      </c>
      <c r="AG518" s="44"/>
      <c r="AH518" s="25">
        <f t="array" ref="AH518">SUM(IF(Period=$AH$2,IF(Site=$A$506,IF(Provider=$B518,I))))</f>
        <v>0</v>
      </c>
      <c r="AI518" s="26">
        <f t="array" ref="AI518">SUM(IF(Period=$AH$2,IF(Site=$A$506,IF(Provider=$B518,J))))</f>
        <v>0</v>
      </c>
      <c r="AJ518" s="26"/>
      <c r="AK518" s="27">
        <f t="shared" si="281"/>
        <v>0</v>
      </c>
      <c r="AL518" s="27">
        <f t="shared" si="269"/>
        <v>0</v>
      </c>
      <c r="AM518" s="44"/>
      <c r="AN518" s="25">
        <f t="array" ref="AN518">SUM(IF(Period=$AN$2,IF(Site=$A$506,IF(Provider=$B518,I))))</f>
        <v>13</v>
      </c>
      <c r="AO518" s="26">
        <f t="array" ref="AO518">SUM(IF(Period=$AN$2,IF(Site=$A$506,IF(Provider=$B518,J))))</f>
        <v>7.6923076923076898</v>
      </c>
      <c r="AP518" s="26"/>
      <c r="AQ518" s="27">
        <f t="shared" si="282"/>
        <v>1.8234865061998534E-2</v>
      </c>
      <c r="AR518" s="27">
        <f t="shared" si="270"/>
        <v>3.1979533098816745E-3</v>
      </c>
      <c r="AS518" s="44"/>
      <c r="AT518" s="25">
        <f t="array" ref="AT518">SUM(IF(Period=$AT$2,IF(Site=$A$506,IF(Provider=$B518,I))))</f>
        <v>121</v>
      </c>
      <c r="AU518" s="26">
        <f t="array" ref="AU518">SUM(IF(Period=$AT$2,IF(Site=$A$506,IF(Provider=$B518,J))))</f>
        <v>4.7603305785124004</v>
      </c>
      <c r="AV518" s="26"/>
      <c r="AW518" s="27">
        <f t="shared" si="283"/>
        <v>0.10221827861579423</v>
      </c>
      <c r="AX518" s="27">
        <f t="shared" si="271"/>
        <v>1.814916343699784E-2</v>
      </c>
      <c r="AY518" s="44"/>
      <c r="AZ518" s="25">
        <f t="array" ref="AZ518">SUM(IF(Period=$AZ$2,IF(Site=$A$506,IF(Provider=$B518,I))))</f>
        <v>106</v>
      </c>
      <c r="BA518" s="26">
        <f t="array" ref="BA518">SUM(IF(Period=$AZ$2,IF(Site=$A$506,IF(Provider=$B518,J))))</f>
        <v>6.6886792452830202</v>
      </c>
      <c r="BB518" s="26"/>
      <c r="BC518" s="27">
        <f t="shared" si="284"/>
        <v>0.13205438629167446</v>
      </c>
      <c r="BD518" s="27">
        <f t="shared" si="272"/>
        <v>2.3102740395581481E-2</v>
      </c>
      <c r="BE518" s="44"/>
      <c r="BF518" s="25">
        <f t="array" ref="BF518">SUM(IF(Period=$BF$2,IF(Site=$A$506,IF(Provider=$B518,I))))</f>
        <v>0</v>
      </c>
      <c r="BG518" s="26">
        <f t="array" ref="BG518">SUM(IF(Period=$BF$2,IF(Site=$A$506,IF(Provider=$B518,J))))</f>
        <v>0</v>
      </c>
      <c r="BH518" s="26"/>
      <c r="BI518" s="27">
        <f t="shared" si="285"/>
        <v>0</v>
      </c>
      <c r="BJ518" s="27">
        <f t="shared" si="273"/>
        <v>0</v>
      </c>
      <c r="BK518" s="44"/>
      <c r="BL518" s="25">
        <f t="array" ref="BL518">SUM(IF(Period=$BL$2,IF(Site=$A$506,IF(Provider=$B518,I))))</f>
        <v>45</v>
      </c>
      <c r="BM518" s="26">
        <f t="array" ref="BM518">SUM(IF(Period=$BL$2,IF(Site=$A$506,IF(Provider=$B518,J))))</f>
        <v>5.1555555555555603</v>
      </c>
      <c r="BN518" s="26"/>
      <c r="BO518" s="27">
        <f t="shared" si="286"/>
        <v>4.0453356582388876E-2</v>
      </c>
      <c r="BP518" s="27">
        <f t="shared" si="274"/>
        <v>7.213257469763399E-3</v>
      </c>
      <c r="BQ518" s="44"/>
      <c r="BR518" s="25">
        <f t="array" ref="BR518">SUM(IF(Period=$BR$2,IF(Site=$A$506,IF(Provider=$B518,I))))</f>
        <v>94</v>
      </c>
      <c r="BS518" s="26">
        <f t="array" ref="BS518">SUM(IF(Period=$BR$2,IF(Site=$A$506,IF(Provider=$B518,J))))</f>
        <v>4.4680851063829801</v>
      </c>
      <c r="BT518" s="26"/>
      <c r="BU518" s="27">
        <f t="shared" si="287"/>
        <v>7.0576373718702762E-2</v>
      </c>
      <c r="BV518" s="27">
        <f t="shared" si="275"/>
        <v>1.2319967146754278E-2</v>
      </c>
    </row>
    <row r="519" spans="2:74" outlineLevel="1" x14ac:dyDescent="0.25">
      <c r="B519" s="20" t="s">
        <v>1137</v>
      </c>
      <c r="C519" s="44"/>
      <c r="D519" s="25">
        <f t="array" ref="D519">SUM(IF(Period=$D$2,IF(Site=$A$506,IF(Provider=$B519,I))))</f>
        <v>0</v>
      </c>
      <c r="E519" s="26">
        <f t="array" ref="E519">SUM(IF(Period=$D$2,IF(Site=$A$506,IF(Provider=$B519,J))))</f>
        <v>0</v>
      </c>
      <c r="F519" s="26"/>
      <c r="G519" s="27">
        <f t="shared" si="276"/>
        <v>0</v>
      </c>
      <c r="H519" s="27">
        <f t="shared" si="264"/>
        <v>0</v>
      </c>
      <c r="I519" s="44"/>
      <c r="J519" s="25">
        <f t="array" ref="J519">SUM(IF(Period=$J$2,IF(Site=$A$506,IF(Provider=$B519,I))))</f>
        <v>0</v>
      </c>
      <c r="K519" s="26">
        <f t="array" ref="K519">SUM(IF(Period=$J$2,IF(Site=$A$506,IF(Provider=$B519,J))))</f>
        <v>0</v>
      </c>
      <c r="L519" s="26"/>
      <c r="M519" s="27">
        <f t="shared" si="277"/>
        <v>0</v>
      </c>
      <c r="N519" s="27">
        <f t="shared" si="265"/>
        <v>0</v>
      </c>
      <c r="O519" s="44"/>
      <c r="P519" s="25">
        <f t="array" ref="P519">SUM(IF(Period=$P$2,IF(Site=$A$506,IF(Provider=$B519,I))))</f>
        <v>0</v>
      </c>
      <c r="Q519" s="26">
        <f t="array" ref="Q519">SUM(IF(Period=$P$2,IF(Site=$A$506,IF(Provider=$B519,J))))</f>
        <v>0</v>
      </c>
      <c r="R519" s="26"/>
      <c r="S519" s="27">
        <f t="shared" si="278"/>
        <v>0</v>
      </c>
      <c r="T519" s="27">
        <f t="shared" si="266"/>
        <v>0</v>
      </c>
      <c r="U519" s="44"/>
      <c r="V519" s="25">
        <f t="array" ref="V519">SUM(IF(Period=$V$2,IF(Site=$A$506,IF(Provider=$B519,I))))</f>
        <v>0</v>
      </c>
      <c r="W519" s="26">
        <f t="array" ref="W519">SUM(IF(Period=$V$2,IF(Site=$A$506,IF(Provider=$B519,J))))</f>
        <v>0</v>
      </c>
      <c r="X519" s="26"/>
      <c r="Y519" s="27">
        <f t="shared" si="279"/>
        <v>0</v>
      </c>
      <c r="Z519" s="27">
        <f t="shared" si="267"/>
        <v>0</v>
      </c>
      <c r="AA519" s="44"/>
      <c r="AB519" s="25">
        <f t="array" ref="AB519">SUM(IF(Period=$AB$2,IF(Site=$A$506,IF(Provider=$B519,I))))</f>
        <v>0</v>
      </c>
      <c r="AC519" s="26">
        <f t="array" ref="AC519">SUM(IF(Period=$AB$2,IF(Site=$A$506,IF(Provider=$B519,J))))</f>
        <v>0</v>
      </c>
      <c r="AD519" s="26"/>
      <c r="AE519" s="27">
        <f t="shared" si="280"/>
        <v>0</v>
      </c>
      <c r="AF519" s="27">
        <f t="shared" si="268"/>
        <v>0</v>
      </c>
      <c r="AG519" s="44"/>
      <c r="AH519" s="25">
        <f t="array" ref="AH519">SUM(IF(Period=$AH$2,IF(Site=$A$506,IF(Provider=$B519,I))))</f>
        <v>0</v>
      </c>
      <c r="AI519" s="26">
        <f t="array" ref="AI519">SUM(IF(Period=$AH$2,IF(Site=$A$506,IF(Provider=$B519,J))))</f>
        <v>0</v>
      </c>
      <c r="AJ519" s="26"/>
      <c r="AK519" s="27">
        <f t="shared" si="281"/>
        <v>0</v>
      </c>
      <c r="AL519" s="27">
        <f t="shared" si="269"/>
        <v>0</v>
      </c>
      <c r="AM519" s="44"/>
      <c r="AN519" s="25">
        <f t="array" ref="AN519">SUM(IF(Period=$AN$2,IF(Site=$A$506,IF(Provider=$B519,I))))</f>
        <v>0</v>
      </c>
      <c r="AO519" s="26">
        <f t="array" ref="AO519">SUM(IF(Period=$AN$2,IF(Site=$A$506,IF(Provider=$B519,J))))</f>
        <v>0</v>
      </c>
      <c r="AP519" s="26"/>
      <c r="AQ519" s="27">
        <f t="shared" si="282"/>
        <v>0</v>
      </c>
      <c r="AR519" s="27">
        <f t="shared" si="270"/>
        <v>0</v>
      </c>
      <c r="AS519" s="44"/>
      <c r="AT519" s="25">
        <f t="array" ref="AT519">SUM(IF(Period=$AT$2,IF(Site=$A$506,IF(Provider=$B519,I))))</f>
        <v>0</v>
      </c>
      <c r="AU519" s="26">
        <f t="array" ref="AU519">SUM(IF(Period=$AT$2,IF(Site=$A$506,IF(Provider=$B519,J))))</f>
        <v>0</v>
      </c>
      <c r="AV519" s="26"/>
      <c r="AW519" s="27">
        <f t="shared" si="283"/>
        <v>0</v>
      </c>
      <c r="AX519" s="27">
        <f t="shared" si="271"/>
        <v>0</v>
      </c>
      <c r="AY519" s="44"/>
      <c r="AZ519" s="25">
        <f t="array" ref="AZ519">SUM(IF(Period=$AZ$2,IF(Site=$A$506,IF(Provider=$B519,I))))</f>
        <v>0</v>
      </c>
      <c r="BA519" s="26">
        <f t="array" ref="BA519">SUM(IF(Period=$AZ$2,IF(Site=$A$506,IF(Provider=$B519,J))))</f>
        <v>0</v>
      </c>
      <c r="BB519" s="26"/>
      <c r="BC519" s="27">
        <f t="shared" si="284"/>
        <v>0</v>
      </c>
      <c r="BD519" s="27">
        <f t="shared" si="272"/>
        <v>0</v>
      </c>
      <c r="BE519" s="44"/>
      <c r="BF519" s="25">
        <f t="array" ref="BF519">SUM(IF(Period=$BF$2,IF(Site=$A$506,IF(Provider=$B519,I))))</f>
        <v>0</v>
      </c>
      <c r="BG519" s="26">
        <f t="array" ref="BG519">SUM(IF(Period=$BF$2,IF(Site=$A$506,IF(Provider=$B519,J))))</f>
        <v>0</v>
      </c>
      <c r="BH519" s="26"/>
      <c r="BI519" s="27">
        <f t="shared" si="285"/>
        <v>0</v>
      </c>
      <c r="BJ519" s="27">
        <f t="shared" si="273"/>
        <v>0</v>
      </c>
      <c r="BK519" s="44"/>
      <c r="BL519" s="25">
        <f t="array" ref="BL519">SUM(IF(Period=$BL$2,IF(Site=$A$506,IF(Provider=$B519,I))))</f>
        <v>0</v>
      </c>
      <c r="BM519" s="26">
        <f t="array" ref="BM519">SUM(IF(Period=$BL$2,IF(Site=$A$506,IF(Provider=$B519,J))))</f>
        <v>0</v>
      </c>
      <c r="BN519" s="26"/>
      <c r="BO519" s="27">
        <f t="shared" si="286"/>
        <v>0</v>
      </c>
      <c r="BP519" s="27">
        <f t="shared" si="274"/>
        <v>0</v>
      </c>
      <c r="BQ519" s="44"/>
      <c r="BR519" s="25">
        <f t="array" ref="BR519">SUM(IF(Period=$BR$2,IF(Site=$A$506,IF(Provider=$B519,I))))</f>
        <v>45</v>
      </c>
      <c r="BS519" s="26">
        <f t="array" ref="BS519">SUM(IF(Period=$BR$2,IF(Site=$A$506,IF(Provider=$B519,J))))</f>
        <v>5.3333333333333304</v>
      </c>
      <c r="BT519" s="26"/>
      <c r="BU519" s="27">
        <f t="shared" si="287"/>
        <v>4.0329356410687252E-2</v>
      </c>
      <c r="BV519" s="27">
        <f t="shared" si="275"/>
        <v>7.0399812267167242E-3</v>
      </c>
    </row>
    <row r="520" spans="2:74" outlineLevel="1" x14ac:dyDescent="0.25">
      <c r="B520" s="20" t="s">
        <v>768</v>
      </c>
      <c r="C520" s="44"/>
      <c r="D520" s="25">
        <f t="array" ref="D520">SUM(IF(Period=$D$2,IF(Site=$A$506,IF(Provider=$B520,I))))</f>
        <v>70</v>
      </c>
      <c r="E520" s="26">
        <f t="array" ref="E520">SUM(IF(Period=$D$2,IF(Site=$A$506,IF(Provider=$B520,J))))</f>
        <v>9.0142857142857142</v>
      </c>
      <c r="F520" s="26"/>
      <c r="G520" s="27">
        <f t="shared" si="276"/>
        <v>0.13159541188738269</v>
      </c>
      <c r="H520" s="27">
        <f t="shared" si="264"/>
        <v>1.8275552466185882E-2</v>
      </c>
      <c r="I520" s="44"/>
      <c r="J520" s="25">
        <f t="array" ref="J520">SUM(IF(Period=$J$2,IF(Site=$A$506,IF(Provider=$B520,I))))</f>
        <v>0</v>
      </c>
      <c r="K520" s="26">
        <f t="array" ref="K520">SUM(IF(Period=$J$2,IF(Site=$A$506,IF(Provider=$B520,J))))</f>
        <v>0</v>
      </c>
      <c r="L520" s="26"/>
      <c r="M520" s="27">
        <f t="shared" si="277"/>
        <v>0</v>
      </c>
      <c r="N520" s="27">
        <f t="shared" si="265"/>
        <v>0</v>
      </c>
      <c r="O520" s="44"/>
      <c r="P520" s="25">
        <f t="array" ref="P520">SUM(IF(Period=$P$2,IF(Site=$A$506,IF(Provider=$B520,I))))</f>
        <v>77</v>
      </c>
      <c r="Q520" s="26">
        <f t="array" ref="Q520">SUM(IF(Period=$P$2,IF(Site=$A$506,IF(Provider=$B520,J))))</f>
        <v>13.441558441558442</v>
      </c>
      <c r="R520" s="26"/>
      <c r="S520" s="27">
        <f t="shared" si="278"/>
        <v>0.2212483967507482</v>
      </c>
      <c r="T520" s="27">
        <f t="shared" si="266"/>
        <v>2.9825370295660195E-2</v>
      </c>
      <c r="U520" s="44"/>
      <c r="V520" s="25">
        <f t="array" ref="V520">SUM(IF(Period=$V$2,IF(Site=$A$506,IF(Provider=$B520,I))))</f>
        <v>62</v>
      </c>
      <c r="W520" s="26">
        <f t="array" ref="W520">SUM(IF(Period=$V$2,IF(Site=$A$506,IF(Provider=$B520,J))))</f>
        <v>5.67741935483871</v>
      </c>
      <c r="X520" s="26"/>
      <c r="Y520" s="27">
        <f t="shared" si="279"/>
        <v>7.8100732194364322E-2</v>
      </c>
      <c r="Z520" s="27">
        <f t="shared" si="267"/>
        <v>1.0645375914836993E-2</v>
      </c>
      <c r="AA520" s="44"/>
      <c r="AB520" s="25">
        <f t="array" ref="AB520">SUM(IF(Period=$AB$2,IF(Site=$A$506,IF(Provider=$B520,I))))</f>
        <v>10</v>
      </c>
      <c r="AC520" s="26">
        <f t="array" ref="AC520">SUM(IF(Period=$AB$2,IF(Site=$A$506,IF(Provider=$B520,J))))</f>
        <v>6.5</v>
      </c>
      <c r="AD520" s="26"/>
      <c r="AE520" s="27">
        <f t="shared" si="280"/>
        <v>1.3933547695605574E-2</v>
      </c>
      <c r="AF520" s="27">
        <f t="shared" si="268"/>
        <v>1.9554165037152915E-3</v>
      </c>
      <c r="AG520" s="44"/>
      <c r="AH520" s="25">
        <f t="array" ref="AH520">SUM(IF(Period=$AH$2,IF(Site=$A$506,IF(Provider=$B520,I))))</f>
        <v>173</v>
      </c>
      <c r="AI520" s="26">
        <f t="array" ref="AI520">SUM(IF(Period=$AH$2,IF(Site=$A$506,IF(Provider=$B520,J))))</f>
        <v>4.3872832369942198</v>
      </c>
      <c r="AJ520" s="26"/>
      <c r="AK520" s="27">
        <f t="shared" si="281"/>
        <v>0.15210420841683367</v>
      </c>
      <c r="AL520" s="27">
        <f t="shared" si="269"/>
        <v>2.584621671320575E-2</v>
      </c>
      <c r="AM520" s="44"/>
      <c r="AN520" s="25">
        <f t="array" ref="AN520">SUM(IF(Period=$AN$2,IF(Site=$A$506,IF(Provider=$B520,I))))</f>
        <v>167</v>
      </c>
      <c r="AO520" s="26">
        <f t="array" ref="AO520">SUM(IF(Period=$AN$2,IF(Site=$A$506,IF(Provider=$B520,J))))</f>
        <v>8.9820359281437092</v>
      </c>
      <c r="AP520" s="26"/>
      <c r="AQ520" s="27">
        <f t="shared" si="282"/>
        <v>0.27352297592997804</v>
      </c>
      <c r="AR520" s="27">
        <f t="shared" si="270"/>
        <v>4.7969299648225119E-2</v>
      </c>
      <c r="AS520" s="44"/>
      <c r="AT520" s="25">
        <f t="array" ref="AT520">SUM(IF(Period=$AT$2,IF(Site=$A$506,IF(Provider=$B520,I))))</f>
        <v>126</v>
      </c>
      <c r="AU520" s="26">
        <f t="array" ref="AU520">SUM(IF(Period=$AT$2,IF(Site=$A$506,IF(Provider=$B520,J))))</f>
        <v>3.9682539682539701</v>
      </c>
      <c r="AV520" s="26"/>
      <c r="AW520" s="27">
        <f t="shared" si="283"/>
        <v>8.873114463176579E-2</v>
      </c>
      <c r="AX520" s="27">
        <f t="shared" si="271"/>
        <v>1.5754482150171733E-2</v>
      </c>
      <c r="AY520" s="44"/>
      <c r="AZ520" s="25">
        <f t="array" ref="AZ520">SUM(IF(Period=$AZ$2,IF(Site=$A$506,IF(Provider=$B520,I))))</f>
        <v>26</v>
      </c>
      <c r="BA520" s="26">
        <f t="array" ref="BA520">SUM(IF(Period=$AZ$2,IF(Site=$A$506,IF(Provider=$B520,J))))</f>
        <v>3.5769230769230802</v>
      </c>
      <c r="BB520" s="26"/>
      <c r="BC520" s="27">
        <f t="shared" si="284"/>
        <v>1.7321661389458017E-2</v>
      </c>
      <c r="BD520" s="27">
        <f t="shared" si="272"/>
        <v>3.030401772622115E-3</v>
      </c>
      <c r="BE520" s="44"/>
      <c r="BF520" s="25">
        <f t="array" ref="BF520">SUM(IF(Period=$BF$2,IF(Site=$A$506,IF(Provider=$B520,I))))</f>
        <v>168</v>
      </c>
      <c r="BG520" s="26">
        <f t="array" ref="BG520">SUM(IF(Period=$BF$2,IF(Site=$A$506,IF(Provider=$B520,J))))</f>
        <v>5.4821428571428603</v>
      </c>
      <c r="BH520" s="26"/>
      <c r="BI520" s="27">
        <f t="shared" si="285"/>
        <v>0.1610421402343068</v>
      </c>
      <c r="BJ520" s="27">
        <f t="shared" si="273"/>
        <v>2.8498050621944441E-2</v>
      </c>
      <c r="BK520" s="44"/>
      <c r="BL520" s="25">
        <f t="array" ref="BL520">SUM(IF(Period=$BL$2,IF(Site=$A$506,IF(Provider=$B520,I))))</f>
        <v>168</v>
      </c>
      <c r="BM520" s="26">
        <f t="array" ref="BM520">SUM(IF(Period=$BL$2,IF(Site=$A$506,IF(Provider=$B520,J))))</f>
        <v>5.4880952380952399</v>
      </c>
      <c r="BN520" s="26"/>
      <c r="BO520" s="27">
        <f t="shared" si="286"/>
        <v>0.160767218831735</v>
      </c>
      <c r="BP520" s="27">
        <f t="shared" si="274"/>
        <v>2.8666480116904529E-2</v>
      </c>
      <c r="BQ520" s="44"/>
      <c r="BR520" s="25">
        <f t="array" ref="BR520">SUM(IF(Period=$BR$2,IF(Site=$A$506,IF(Provider=$B520,I))))</f>
        <v>109</v>
      </c>
      <c r="BS520" s="26">
        <f t="array" ref="BS520">SUM(IF(Period=$BR$2,IF(Site=$A$506,IF(Provider=$B520,J))))</f>
        <v>4.2568807339449499</v>
      </c>
      <c r="BT520" s="26"/>
      <c r="BU520" s="27">
        <f t="shared" si="287"/>
        <v>7.7970089060661996E-2</v>
      </c>
      <c r="BV520" s="27">
        <f t="shared" si="275"/>
        <v>1.3610630371652329E-2</v>
      </c>
    </row>
    <row r="521" spans="2:74" outlineLevel="1" x14ac:dyDescent="0.25">
      <c r="B521" s="20" t="s">
        <v>778</v>
      </c>
      <c r="C521" s="44"/>
      <c r="D521" s="25">
        <f t="array" ref="D521">SUM(IF(Period=$D$2,IF(Site=$A$506,IF(Provider=$B521,I))))</f>
        <v>16</v>
      </c>
      <c r="E521" s="26">
        <f t="array" ref="E521">SUM(IF(Period=$D$2,IF(Site=$A$506,IF(Provider=$B521,J))))</f>
        <v>10.25</v>
      </c>
      <c r="F521" s="26"/>
      <c r="G521" s="27">
        <f t="shared" si="276"/>
        <v>3.4202294056308653E-2</v>
      </c>
      <c r="H521" s="27">
        <f t="shared" si="264"/>
        <v>4.7499058707678047E-3</v>
      </c>
      <c r="I521" s="44"/>
      <c r="J521" s="25">
        <f t="array" ref="J521">SUM(IF(Period=$J$2,IF(Site=$A$506,IF(Provider=$B521,I))))</f>
        <v>7</v>
      </c>
      <c r="K521" s="26">
        <f t="array" ref="K521">SUM(IF(Period=$J$2,IF(Site=$A$506,IF(Provider=$B521,J))))</f>
        <v>5.2857142857142856</v>
      </c>
      <c r="L521" s="26"/>
      <c r="M521" s="27">
        <f t="shared" si="277"/>
        <v>8.3596927248079534E-3</v>
      </c>
      <c r="N521" s="27">
        <f t="shared" si="265"/>
        <v>1.1463271059887845E-3</v>
      </c>
      <c r="O521" s="44"/>
      <c r="P521" s="25">
        <f t="array" ref="P521">SUM(IF(Period=$P$2,IF(Site=$A$506,IF(Provider=$B521,I))))</f>
        <v>4</v>
      </c>
      <c r="Q521" s="26">
        <f t="array" ref="Q521">SUM(IF(Period=$P$2,IF(Site=$A$506,IF(Provider=$B521,J))))</f>
        <v>6.5</v>
      </c>
      <c r="R521" s="26"/>
      <c r="S521" s="27">
        <f t="shared" si="278"/>
        <v>5.5579307396323215E-3</v>
      </c>
      <c r="T521" s="27">
        <f t="shared" si="266"/>
        <v>7.4923635525329945E-4</v>
      </c>
      <c r="U521" s="44"/>
      <c r="V521" s="25">
        <f t="array" ref="V521">SUM(IF(Period=$V$2,IF(Site=$A$506,IF(Provider=$B521,I))))</f>
        <v>5</v>
      </c>
      <c r="W521" s="26">
        <f t="array" ref="W521">SUM(IF(Period=$V$2,IF(Site=$A$506,IF(Provider=$B521,J))))</f>
        <v>6.6</v>
      </c>
      <c r="X521" s="26"/>
      <c r="Y521" s="27">
        <f t="shared" si="279"/>
        <v>7.3219436432216539E-3</v>
      </c>
      <c r="Z521" s="27">
        <f t="shared" si="267"/>
        <v>9.9800399201596798E-4</v>
      </c>
      <c r="AA521" s="44"/>
      <c r="AB521" s="25">
        <f t="array" ref="AB521">SUM(IF(Period=$AB$2,IF(Site=$A$506,IF(Provider=$B521,I))))</f>
        <v>5</v>
      </c>
      <c r="AC521" s="26">
        <f t="array" ref="AC521">SUM(IF(Period=$AB$2,IF(Site=$A$506,IF(Provider=$B521,J))))</f>
        <v>6</v>
      </c>
      <c r="AD521" s="26"/>
      <c r="AE521" s="27">
        <f t="shared" si="280"/>
        <v>6.4308681672025723E-3</v>
      </c>
      <c r="AF521" s="27">
        <f t="shared" si="268"/>
        <v>9.02499924791673E-4</v>
      </c>
      <c r="AG521" s="44"/>
      <c r="AH521" s="25">
        <f t="array" ref="AH521">SUM(IF(Period=$AH$2,IF(Site=$A$506,IF(Provider=$B521,I))))</f>
        <v>149</v>
      </c>
      <c r="AI521" s="26">
        <f t="array" ref="AI521">SUM(IF(Period=$AH$2,IF(Site=$A$506,IF(Provider=$B521,J))))</f>
        <v>3.7986577181208099</v>
      </c>
      <c r="AJ521" s="26"/>
      <c r="AK521" s="27">
        <f t="shared" si="281"/>
        <v>0.11342685370741497</v>
      </c>
      <c r="AL521" s="27">
        <f t="shared" si="269"/>
        <v>1.927399032895187E-2</v>
      </c>
      <c r="AM521" s="44"/>
      <c r="AN521" s="25">
        <f t="array" ref="AN521">SUM(IF(Period=$AN$2,IF(Site=$A$506,IF(Provider=$B521,I))))</f>
        <v>176</v>
      </c>
      <c r="AO521" s="26">
        <f t="array" ref="AO521">SUM(IF(Period=$AN$2,IF(Site=$A$506,IF(Provider=$B521,J))))</f>
        <v>4.5340909090909101</v>
      </c>
      <c r="AP521" s="26"/>
      <c r="AQ521" s="27">
        <f t="shared" si="282"/>
        <v>0.14551422319474841</v>
      </c>
      <c r="AR521" s="27">
        <f t="shared" si="270"/>
        <v>2.5519667412855777E-2</v>
      </c>
      <c r="AS521" s="44"/>
      <c r="AT521" s="25">
        <f t="array" ref="AT521">SUM(IF(Period=$AT$2,IF(Site=$A$506,IF(Provider=$B521,I))))</f>
        <v>200</v>
      </c>
      <c r="AU521" s="26">
        <f t="array" ref="AU521">SUM(IF(Period=$AT$2,IF(Site=$A$506,IF(Provider=$B521,J))))</f>
        <v>3.5150000000000001</v>
      </c>
      <c r="AV521" s="26"/>
      <c r="AW521" s="27">
        <f t="shared" si="283"/>
        <v>0.12475598935226265</v>
      </c>
      <c r="AX521" s="27">
        <f t="shared" si="271"/>
        <v>2.2150801903141445E-2</v>
      </c>
      <c r="AY521" s="44"/>
      <c r="AZ521" s="25">
        <f t="array" ref="AZ521">SUM(IF(Period=$AZ$2,IF(Site=$A$506,IF(Provider=$B521,I))))</f>
        <v>239</v>
      </c>
      <c r="BA521" s="26">
        <f t="array" ref="BA521">SUM(IF(Period=$AZ$2,IF(Site=$A$506,IF(Provider=$B521,J))))</f>
        <v>3.1589958158995799</v>
      </c>
      <c r="BB521" s="26"/>
      <c r="BC521" s="27">
        <f t="shared" si="284"/>
        <v>0.14062208977463209</v>
      </c>
      <c r="BD521" s="27">
        <f t="shared" si="272"/>
        <v>2.4601648799244015E-2</v>
      </c>
      <c r="BE521" s="44"/>
      <c r="BF521" s="25">
        <f t="array" ref="BF521">SUM(IF(Period=$BF$2,IF(Site=$A$506,IF(Provider=$B521,I))))</f>
        <v>177</v>
      </c>
      <c r="BG521" s="26">
        <f t="array" ref="BG521">SUM(IF(Period=$BF$2,IF(Site=$A$506,IF(Provider=$B521,J))))</f>
        <v>3.0847457627118602</v>
      </c>
      <c r="BH521" s="26"/>
      <c r="BI521" s="27">
        <f t="shared" si="285"/>
        <v>9.5471236230110029E-2</v>
      </c>
      <c r="BJ521" s="27">
        <f t="shared" si="273"/>
        <v>1.6894609814963775E-2</v>
      </c>
      <c r="BK521" s="44"/>
      <c r="BL521" s="25">
        <f t="array" ref="BL521">SUM(IF(Period=$BL$2,IF(Site=$A$506,IF(Provider=$B521,I))))</f>
        <v>303</v>
      </c>
      <c r="BM521" s="26">
        <f t="array" ref="BM521">SUM(IF(Period=$BL$2,IF(Site=$A$506,IF(Provider=$B521,J))))</f>
        <v>3.6501650165016502</v>
      </c>
      <c r="BN521" s="26"/>
      <c r="BO521" s="27">
        <f t="shared" si="286"/>
        <v>0.19285091543156058</v>
      </c>
      <c r="BP521" s="27">
        <f t="shared" si="274"/>
        <v>3.4387339489475484E-2</v>
      </c>
      <c r="BQ521" s="44"/>
      <c r="BR521" s="25">
        <f t="array" ref="BR521">SUM(IF(Period=$BR$2,IF(Site=$A$506,IF(Provider=$B521,I))))</f>
        <v>241</v>
      </c>
      <c r="BS521" s="26">
        <f t="array" ref="BS521">SUM(IF(Period=$BR$2,IF(Site=$A$506,IF(Provider=$B521,J))))</f>
        <v>3.2489626556016602</v>
      </c>
      <c r="BT521" s="26"/>
      <c r="BU521" s="27">
        <f t="shared" si="287"/>
        <v>0.13157452528986727</v>
      </c>
      <c r="BV521" s="27">
        <f t="shared" si="275"/>
        <v>2.2967938752163328E-2</v>
      </c>
    </row>
    <row r="522" spans="2:74" outlineLevel="1" x14ac:dyDescent="0.25">
      <c r="B522" s="20" t="s">
        <v>878</v>
      </c>
      <c r="C522" s="44"/>
      <c r="D522" s="25">
        <f t="array" ref="D522">SUM(IF(Period=$D$2,IF(Site=$A$506,IF(Provider=$B522,I))))</f>
        <v>0</v>
      </c>
      <c r="E522" s="26">
        <f t="array" ref="E522">SUM(IF(Period=$D$2,IF(Site=$A$506,IF(Provider=$B522,J))))</f>
        <v>0</v>
      </c>
      <c r="F522" s="26"/>
      <c r="G522" s="27">
        <f t="shared" si="276"/>
        <v>0</v>
      </c>
      <c r="H522" s="27">
        <f t="shared" si="264"/>
        <v>0</v>
      </c>
      <c r="I522" s="44"/>
      <c r="J522" s="25">
        <f t="array" ref="J522">SUM(IF(Period=$J$2,IF(Site=$A$506,IF(Provider=$B522,I))))</f>
        <v>0</v>
      </c>
      <c r="K522" s="26">
        <f t="array" ref="K522">SUM(IF(Period=$J$2,IF(Site=$A$506,IF(Provider=$B522,J))))</f>
        <v>0</v>
      </c>
      <c r="L522" s="26"/>
      <c r="M522" s="27">
        <f t="shared" si="277"/>
        <v>0</v>
      </c>
      <c r="N522" s="27">
        <f t="shared" si="265"/>
        <v>0</v>
      </c>
      <c r="O522" s="44"/>
      <c r="P522" s="25">
        <f t="array" ref="P522">SUM(IF(Period=$P$2,IF(Site=$A$506,IF(Provider=$B522,I))))</f>
        <v>0</v>
      </c>
      <c r="Q522" s="26">
        <f t="array" ref="Q522">SUM(IF(Period=$P$2,IF(Site=$A$506,IF(Provider=$B522,J))))</f>
        <v>0</v>
      </c>
      <c r="R522" s="26"/>
      <c r="S522" s="27">
        <f t="shared" si="278"/>
        <v>0</v>
      </c>
      <c r="T522" s="27">
        <f t="shared" si="266"/>
        <v>0</v>
      </c>
      <c r="U522" s="44"/>
      <c r="V522" s="25">
        <f t="array" ref="V522">SUM(IF(Period=$V$2,IF(Site=$A$506,IF(Provider=$B522,I))))</f>
        <v>45</v>
      </c>
      <c r="W522" s="26">
        <f t="array" ref="W522">SUM(IF(Period=$V$2,IF(Site=$A$506,IF(Provider=$B522,J))))</f>
        <v>8.155555555555555</v>
      </c>
      <c r="X522" s="26"/>
      <c r="Y522" s="27">
        <f t="shared" si="279"/>
        <v>8.1428888395828694E-2</v>
      </c>
      <c r="Z522" s="27">
        <f t="shared" si="267"/>
        <v>1.1099014093026069E-2</v>
      </c>
      <c r="AA522" s="44"/>
      <c r="AB522" s="25">
        <f t="array" ref="AB522">SUM(IF(Period=$AB$2,IF(Site=$A$506,IF(Provider=$B522,I))))</f>
        <v>0</v>
      </c>
      <c r="AC522" s="26">
        <f t="array" ref="AC522">SUM(IF(Period=$AB$2,IF(Site=$A$506,IF(Provider=$B522,J))))</f>
        <v>0</v>
      </c>
      <c r="AD522" s="26"/>
      <c r="AE522" s="27">
        <f t="shared" si="280"/>
        <v>0</v>
      </c>
      <c r="AF522" s="27">
        <f t="shared" si="268"/>
        <v>0</v>
      </c>
      <c r="AG522" s="44"/>
      <c r="AH522" s="25">
        <f t="array" ref="AH522">SUM(IF(Period=$AH$2,IF(Site=$A$506,IF(Provider=$B522,I))))</f>
        <v>0</v>
      </c>
      <c r="AI522" s="26">
        <f t="array" ref="AI522">SUM(IF(Period=$AH$2,IF(Site=$A$506,IF(Provider=$B522,J))))</f>
        <v>0</v>
      </c>
      <c r="AJ522" s="26"/>
      <c r="AK522" s="27">
        <f t="shared" si="281"/>
        <v>0</v>
      </c>
      <c r="AL522" s="27">
        <f t="shared" si="269"/>
        <v>0</v>
      </c>
      <c r="AM522" s="44"/>
      <c r="AN522" s="25">
        <f t="array" ref="AN522">SUM(IF(Period=$AN$2,IF(Site=$A$506,IF(Provider=$B522,I))))</f>
        <v>0</v>
      </c>
      <c r="AO522" s="26">
        <f t="array" ref="AO522">SUM(IF(Period=$AN$2,IF(Site=$A$506,IF(Provider=$B522,J))))</f>
        <v>0</v>
      </c>
      <c r="AP522" s="26"/>
      <c r="AQ522" s="27">
        <f t="shared" si="282"/>
        <v>0</v>
      </c>
      <c r="AR522" s="27">
        <f t="shared" si="270"/>
        <v>0</v>
      </c>
      <c r="AS522" s="44"/>
      <c r="AT522" s="25">
        <f t="array" ref="AT522">SUM(IF(Period=$AT$2,IF(Site=$A$506,IF(Provider=$B522,I))))</f>
        <v>0</v>
      </c>
      <c r="AU522" s="26">
        <f t="array" ref="AU522">SUM(IF(Period=$AT$2,IF(Site=$A$506,IF(Provider=$B522,J))))</f>
        <v>0</v>
      </c>
      <c r="AV522" s="26"/>
      <c r="AW522" s="27">
        <f t="shared" si="283"/>
        <v>0</v>
      </c>
      <c r="AX522" s="27">
        <f t="shared" si="271"/>
        <v>0</v>
      </c>
      <c r="AY522" s="44"/>
      <c r="AZ522" s="25">
        <f t="array" ref="AZ522">SUM(IF(Period=$AZ$2,IF(Site=$A$506,IF(Provider=$B522,I))))</f>
        <v>0</v>
      </c>
      <c r="BA522" s="26">
        <f t="array" ref="BA522">SUM(IF(Period=$AZ$2,IF(Site=$A$506,IF(Provider=$B522,J))))</f>
        <v>0</v>
      </c>
      <c r="BB522" s="26"/>
      <c r="BC522" s="27">
        <f t="shared" si="284"/>
        <v>0</v>
      </c>
      <c r="BD522" s="27">
        <f t="shared" si="272"/>
        <v>0</v>
      </c>
      <c r="BE522" s="44"/>
      <c r="BF522" s="25">
        <f t="array" ref="BF522">SUM(IF(Period=$BF$2,IF(Site=$A$506,IF(Provider=$B522,I))))</f>
        <v>0</v>
      </c>
      <c r="BG522" s="26">
        <f t="array" ref="BG522">SUM(IF(Period=$BF$2,IF(Site=$A$506,IF(Provider=$B522,J))))</f>
        <v>0</v>
      </c>
      <c r="BH522" s="26"/>
      <c r="BI522" s="27">
        <f t="shared" si="285"/>
        <v>0</v>
      </c>
      <c r="BJ522" s="27">
        <f t="shared" si="273"/>
        <v>0</v>
      </c>
      <c r="BK522" s="44"/>
      <c r="BL522" s="25">
        <f t="array" ref="BL522">SUM(IF(Period=$BL$2,IF(Site=$A$506,IF(Provider=$B522,I))))</f>
        <v>0</v>
      </c>
      <c r="BM522" s="26">
        <f t="array" ref="BM522">SUM(IF(Period=$BL$2,IF(Site=$A$506,IF(Provider=$B522,J))))</f>
        <v>0</v>
      </c>
      <c r="BN522" s="26"/>
      <c r="BO522" s="27">
        <f t="shared" si="286"/>
        <v>0</v>
      </c>
      <c r="BP522" s="27">
        <f t="shared" si="274"/>
        <v>0</v>
      </c>
      <c r="BQ522" s="44"/>
      <c r="BR522" s="25">
        <f t="array" ref="BR522">SUM(IF(Period=$BR$2,IF(Site=$A$506,IF(Provider=$B522,I))))</f>
        <v>0</v>
      </c>
      <c r="BS522" s="26">
        <f t="array" ref="BS522">SUM(IF(Period=$BR$2,IF(Site=$A$506,IF(Provider=$B522,J))))</f>
        <v>0</v>
      </c>
      <c r="BT522" s="26"/>
      <c r="BU522" s="27">
        <f t="shared" si="287"/>
        <v>0</v>
      </c>
      <c r="BV522" s="27">
        <f t="shared" si="275"/>
        <v>0</v>
      </c>
    </row>
    <row r="523" spans="2:74" outlineLevel="1" x14ac:dyDescent="0.25">
      <c r="B523" s="20" t="s">
        <v>1023</v>
      </c>
      <c r="C523" s="44"/>
      <c r="D523" s="25">
        <f t="array" ref="D523">SUM(IF(Period=$D$2,IF(Site=$A$506,IF(Provider=$B523,I))))</f>
        <v>0</v>
      </c>
      <c r="E523" s="26">
        <f t="array" ref="E523">SUM(IF(Period=$D$2,IF(Site=$A$506,IF(Provider=$B523,J))))</f>
        <v>0</v>
      </c>
      <c r="F523" s="26"/>
      <c r="G523" s="27">
        <f t="shared" si="276"/>
        <v>0</v>
      </c>
      <c r="H523" s="27">
        <f t="shared" si="264"/>
        <v>0</v>
      </c>
      <c r="I523" s="44"/>
      <c r="J523" s="25">
        <f t="array" ref="J523">SUM(IF(Period=$J$2,IF(Site=$A$506,IF(Provider=$B523,I))))</f>
        <v>0</v>
      </c>
      <c r="K523" s="26">
        <f t="array" ref="K523">SUM(IF(Period=$J$2,IF(Site=$A$506,IF(Provider=$B523,J))))</f>
        <v>0</v>
      </c>
      <c r="L523" s="26"/>
      <c r="M523" s="27">
        <f t="shared" si="277"/>
        <v>0</v>
      </c>
      <c r="N523" s="27">
        <f t="shared" si="265"/>
        <v>0</v>
      </c>
      <c r="O523" s="44"/>
      <c r="P523" s="25">
        <f t="array" ref="P523">SUM(IF(Period=$P$2,IF(Site=$A$506,IF(Provider=$B523,I))))</f>
        <v>0</v>
      </c>
      <c r="Q523" s="26">
        <f t="array" ref="Q523">SUM(IF(Period=$P$2,IF(Site=$A$506,IF(Provider=$B523,J))))</f>
        <v>0</v>
      </c>
      <c r="R523" s="26"/>
      <c r="S523" s="27">
        <f t="shared" si="278"/>
        <v>0</v>
      </c>
      <c r="T523" s="27">
        <f t="shared" si="266"/>
        <v>0</v>
      </c>
      <c r="U523" s="44"/>
      <c r="V523" s="25">
        <f t="array" ref="V523">SUM(IF(Period=$V$2,IF(Site=$A$506,IF(Provider=$B523,I))))</f>
        <v>0</v>
      </c>
      <c r="W523" s="26">
        <f t="array" ref="W523">SUM(IF(Period=$V$2,IF(Site=$A$506,IF(Provider=$B523,J))))</f>
        <v>0</v>
      </c>
      <c r="X523" s="26"/>
      <c r="Y523" s="27">
        <f t="shared" si="279"/>
        <v>0</v>
      </c>
      <c r="Z523" s="27">
        <f t="shared" si="267"/>
        <v>0</v>
      </c>
      <c r="AA523" s="44"/>
      <c r="AB523" s="25">
        <f t="array" ref="AB523">SUM(IF(Period=$AB$2,IF(Site=$A$506,IF(Provider=$B523,I))))</f>
        <v>0</v>
      </c>
      <c r="AC523" s="26">
        <f t="array" ref="AC523">SUM(IF(Period=$AB$2,IF(Site=$A$506,IF(Provider=$B523,J))))</f>
        <v>0</v>
      </c>
      <c r="AD523" s="26"/>
      <c r="AE523" s="27">
        <f t="shared" si="280"/>
        <v>0</v>
      </c>
      <c r="AF523" s="27">
        <f t="shared" si="268"/>
        <v>0</v>
      </c>
      <c r="AG523" s="44"/>
      <c r="AH523" s="25">
        <f t="array" ref="AH523">SUM(IF(Period=$AH$2,IF(Site=$A$506,IF(Provider=$B523,I))))</f>
        <v>0</v>
      </c>
      <c r="AI523" s="26">
        <f t="array" ref="AI523">SUM(IF(Period=$AH$2,IF(Site=$A$506,IF(Provider=$B523,J))))</f>
        <v>0</v>
      </c>
      <c r="AJ523" s="26"/>
      <c r="AK523" s="27">
        <f t="shared" si="281"/>
        <v>0</v>
      </c>
      <c r="AL523" s="27">
        <f t="shared" si="269"/>
        <v>0</v>
      </c>
      <c r="AM523" s="44"/>
      <c r="AN523" s="25">
        <f t="array" ref="AN523">SUM(IF(Period=$AN$2,IF(Site=$A$506,IF(Provider=$B523,I))))</f>
        <v>0</v>
      </c>
      <c r="AO523" s="26">
        <f t="array" ref="AO523">SUM(IF(Period=$AN$2,IF(Site=$A$506,IF(Provider=$B523,J))))</f>
        <v>0</v>
      </c>
      <c r="AP523" s="26"/>
      <c r="AQ523" s="27">
        <f t="shared" si="282"/>
        <v>0</v>
      </c>
      <c r="AR523" s="27">
        <f t="shared" si="270"/>
        <v>0</v>
      </c>
      <c r="AS523" s="44"/>
      <c r="AT523" s="25">
        <f t="array" ref="AT523">SUM(IF(Period=$AT$2,IF(Site=$A$506,IF(Provider=$B523,I))))</f>
        <v>0</v>
      </c>
      <c r="AU523" s="26">
        <f t="array" ref="AU523">SUM(IF(Period=$AT$2,IF(Site=$A$506,IF(Provider=$B523,J))))</f>
        <v>0</v>
      </c>
      <c r="AV523" s="26"/>
      <c r="AW523" s="27">
        <f t="shared" si="283"/>
        <v>0</v>
      </c>
      <c r="AX523" s="27">
        <f t="shared" si="271"/>
        <v>0</v>
      </c>
      <c r="AY523" s="44"/>
      <c r="AZ523" s="25">
        <f t="array" ref="AZ523">SUM(IF(Period=$AZ$2,IF(Site=$A$506,IF(Provider=$B523,I))))</f>
        <v>21</v>
      </c>
      <c r="BA523" s="26">
        <f t="array" ref="BA523">SUM(IF(Period=$AZ$2,IF(Site=$A$506,IF(Provider=$B523,J))))</f>
        <v>6.6190476190476204</v>
      </c>
      <c r="BB523" s="26"/>
      <c r="BC523" s="27">
        <f t="shared" si="284"/>
        <v>2.5889364872415728E-2</v>
      </c>
      <c r="BD523" s="27">
        <f t="shared" si="272"/>
        <v>4.529310176284663E-3</v>
      </c>
      <c r="BE523" s="44"/>
      <c r="BF523" s="25">
        <f t="array" ref="BF523">SUM(IF(Period=$BF$2,IF(Site=$A$506,IF(Provider=$B523,I))))</f>
        <v>97</v>
      </c>
      <c r="BG523" s="26">
        <f t="array" ref="BG523">SUM(IF(Period=$BF$2,IF(Site=$A$506,IF(Provider=$B523,J))))</f>
        <v>5.2371134020618602</v>
      </c>
      <c r="BH523" s="26"/>
      <c r="BI523" s="27">
        <f t="shared" si="285"/>
        <v>8.8826717957685E-2</v>
      </c>
      <c r="BJ523" s="27">
        <f t="shared" si="273"/>
        <v>1.5718794479856441E-2</v>
      </c>
      <c r="BK523" s="44"/>
      <c r="BL523" s="25">
        <f t="array" ref="BL523">SUM(IF(Period=$BL$2,IF(Site=$A$506,IF(Provider=$B523,I))))</f>
        <v>0</v>
      </c>
      <c r="BM523" s="26">
        <f t="array" ref="BM523">SUM(IF(Period=$BL$2,IF(Site=$A$506,IF(Provider=$B523,J))))</f>
        <v>0</v>
      </c>
      <c r="BN523" s="26"/>
      <c r="BO523" s="27">
        <f t="shared" si="286"/>
        <v>0</v>
      </c>
      <c r="BP523" s="27">
        <f t="shared" si="274"/>
        <v>0</v>
      </c>
      <c r="BQ523" s="44"/>
      <c r="BR523" s="25">
        <f t="array" ref="BR523">SUM(IF(Period=$BR$2,IF(Site=$A$506,IF(Provider=$B523,I))))</f>
        <v>0</v>
      </c>
      <c r="BS523" s="26">
        <f t="array" ref="BS523">SUM(IF(Period=$BR$2,IF(Site=$A$506,IF(Provider=$B523,J))))</f>
        <v>0</v>
      </c>
      <c r="BT523" s="26"/>
      <c r="BU523" s="27">
        <f t="shared" si="287"/>
        <v>0</v>
      </c>
      <c r="BV523" s="27">
        <f t="shared" si="275"/>
        <v>0</v>
      </c>
    </row>
    <row r="524" spans="2:74" outlineLevel="1" x14ac:dyDescent="0.25">
      <c r="B524" s="20" t="s">
        <v>781</v>
      </c>
      <c r="C524" s="44"/>
      <c r="D524" s="25">
        <f t="array" ref="D524">SUM(IF(Period=$D$2,IF(Site=$A$506,IF(Provider=$B524,I))))</f>
        <v>11</v>
      </c>
      <c r="E524" s="26">
        <f t="array" ref="E524">SUM(IF(Period=$D$2,IF(Site=$A$506,IF(Provider=$B524,J))))</f>
        <v>13.545454545454545</v>
      </c>
      <c r="F524" s="26"/>
      <c r="G524" s="27">
        <f t="shared" si="276"/>
        <v>3.1074035453597496E-2</v>
      </c>
      <c r="H524" s="27">
        <f t="shared" si="264"/>
        <v>4.3154632606366029E-3</v>
      </c>
      <c r="I524" s="44"/>
      <c r="J524" s="25">
        <f t="array" ref="J524">SUM(IF(Period=$J$2,IF(Site=$A$506,IF(Provider=$B524,I))))</f>
        <v>0</v>
      </c>
      <c r="K524" s="26">
        <f t="array" ref="K524">SUM(IF(Period=$J$2,IF(Site=$A$506,IF(Provider=$B524,J))))</f>
        <v>0</v>
      </c>
      <c r="L524" s="26"/>
      <c r="M524" s="27">
        <f t="shared" si="277"/>
        <v>0</v>
      </c>
      <c r="N524" s="27">
        <f t="shared" si="265"/>
        <v>0</v>
      </c>
      <c r="O524" s="44"/>
      <c r="P524" s="25">
        <f t="array" ref="P524">SUM(IF(Period=$P$2,IF(Site=$A$506,IF(Provider=$B524,I))))</f>
        <v>114</v>
      </c>
      <c r="Q524" s="26">
        <f t="array" ref="Q524">SUM(IF(Period=$P$2,IF(Site=$A$506,IF(Provider=$B524,J))))</f>
        <v>11.929824561403509</v>
      </c>
      <c r="R524" s="26"/>
      <c r="S524" s="27">
        <f t="shared" si="278"/>
        <v>0.2907225309961522</v>
      </c>
      <c r="T524" s="27">
        <f t="shared" si="266"/>
        <v>3.9190824736326436E-2</v>
      </c>
      <c r="U524" s="44"/>
      <c r="V524" s="25">
        <f t="array" ref="V524">SUM(IF(Period=$V$2,IF(Site=$A$506,IF(Provider=$B524,I))))</f>
        <v>66</v>
      </c>
      <c r="W524" s="26">
        <f t="array" ref="W524">SUM(IF(Period=$V$2,IF(Site=$A$506,IF(Provider=$B524,J))))</f>
        <v>7.9393939393939394</v>
      </c>
      <c r="X524" s="26"/>
      <c r="Y524" s="27">
        <f t="shared" si="279"/>
        <v>0.11626358997115598</v>
      </c>
      <c r="Z524" s="27">
        <f t="shared" si="267"/>
        <v>1.5847093691405068E-2</v>
      </c>
      <c r="AA524" s="44"/>
      <c r="AB524" s="25">
        <f t="array" ref="AB524">SUM(IF(Period=$AB$2,IF(Site=$A$506,IF(Provider=$B524,I))))</f>
        <v>158</v>
      </c>
      <c r="AC524" s="26">
        <f t="array" ref="AC524">SUM(IF(Period=$AB$2,IF(Site=$A$506,IF(Provider=$B524,J))))</f>
        <v>5.075949367088608</v>
      </c>
      <c r="AD524" s="26"/>
      <c r="AE524" s="27">
        <f t="shared" si="280"/>
        <v>0.1719185423365488</v>
      </c>
      <c r="AF524" s="27">
        <f t="shared" si="268"/>
        <v>2.4126831322764056E-2</v>
      </c>
      <c r="AG524" s="44"/>
      <c r="AH524" s="25">
        <f t="array" ref="AH524">SUM(IF(Period=$AH$2,IF(Site=$A$506,IF(Provider=$B524,I))))</f>
        <v>182</v>
      </c>
      <c r="AI524" s="26">
        <f t="array" ref="AI524">SUM(IF(Period=$AH$2,IF(Site=$A$506,IF(Provider=$B524,J))))</f>
        <v>6.8021978021978002</v>
      </c>
      <c r="AJ524" s="26"/>
      <c r="AK524" s="27">
        <f t="shared" si="281"/>
        <v>0.24809619238476949</v>
      </c>
      <c r="AL524" s="27">
        <f t="shared" si="269"/>
        <v>4.2157597221276294E-2</v>
      </c>
      <c r="AM524" s="44"/>
      <c r="AN524" s="25">
        <f t="array" ref="AN524">SUM(IF(Period=$AN$2,IF(Site=$A$506,IF(Provider=$B524,I))))</f>
        <v>200</v>
      </c>
      <c r="AO524" s="26">
        <f t="array" ref="AO524">SUM(IF(Period=$AN$2,IF(Site=$A$506,IF(Provider=$B524,J))))</f>
        <v>12.61</v>
      </c>
      <c r="AP524" s="26"/>
      <c r="AQ524" s="27">
        <f t="shared" si="282"/>
        <v>0.45988329686360319</v>
      </c>
      <c r="AR524" s="27">
        <f t="shared" si="270"/>
        <v>8.0652382475215861E-2</v>
      </c>
      <c r="AS524" s="44"/>
      <c r="AT524" s="25">
        <f t="array" ref="AT524">SUM(IF(Period=$AT$2,IF(Site=$A$506,IF(Provider=$B524,I))))</f>
        <v>54</v>
      </c>
      <c r="AU524" s="26">
        <f t="array" ref="AU524">SUM(IF(Period=$AT$2,IF(Site=$A$506,IF(Provider=$B524,J))))</f>
        <v>6.57407407407407</v>
      </c>
      <c r="AV524" s="26"/>
      <c r="AW524" s="27">
        <f t="shared" si="283"/>
        <v>6.2999112688553655E-2</v>
      </c>
      <c r="AX524" s="27">
        <f t="shared" si="271"/>
        <v>1.1185682326621916E-2</v>
      </c>
      <c r="AY524" s="44"/>
      <c r="AZ524" s="25">
        <f t="array" ref="AZ524">SUM(IF(Period=$AZ$2,IF(Site=$A$506,IF(Provider=$B524,I))))</f>
        <v>195</v>
      </c>
      <c r="BA524" s="26">
        <f t="array" ref="BA524">SUM(IF(Period=$AZ$2,IF(Site=$A$506,IF(Provider=$B524,J))))</f>
        <v>4.0307692307692298</v>
      </c>
      <c r="BB524" s="26"/>
      <c r="BC524" s="27">
        <f t="shared" si="284"/>
        <v>0.14639597690445144</v>
      </c>
      <c r="BD524" s="27">
        <f t="shared" si="272"/>
        <v>2.5611782723451396E-2</v>
      </c>
      <c r="BE524" s="44"/>
      <c r="BF524" s="25">
        <f t="array" ref="BF524">SUM(IF(Period=$BF$2,IF(Site=$A$506,IF(Provider=$B524,I))))</f>
        <v>184</v>
      </c>
      <c r="BG524" s="26">
        <f t="array" ref="BG524">SUM(IF(Period=$BF$2,IF(Site=$A$506,IF(Provider=$B524,J))))</f>
        <v>5.6467391304347796</v>
      </c>
      <c r="BH524" s="26"/>
      <c r="BI524" s="27">
        <f t="shared" si="285"/>
        <v>0.18167511802762712</v>
      </c>
      <c r="BJ524" s="27">
        <f t="shared" si="273"/>
        <v>3.2149266662540976E-2</v>
      </c>
      <c r="BK524" s="44"/>
      <c r="BL524" s="25">
        <f t="array" ref="BL524">SUM(IF(Period=$BL$2,IF(Site=$A$506,IF(Provider=$B524,I))))</f>
        <v>104</v>
      </c>
      <c r="BM524" s="26">
        <f t="array" ref="BM524">SUM(IF(Period=$BL$2,IF(Site=$A$506,IF(Provider=$B524,J))))</f>
        <v>6.7403846153846203</v>
      </c>
      <c r="BN524" s="26"/>
      <c r="BO524" s="27">
        <f t="shared" si="286"/>
        <v>0.12223190932868361</v>
      </c>
      <c r="BP524" s="27">
        <f t="shared" si="274"/>
        <v>2.1795230544414405E-2</v>
      </c>
      <c r="BQ524" s="44"/>
      <c r="BR524" s="25">
        <f t="array" ref="BR524">SUM(IF(Period=$BR$2,IF(Site=$A$506,IF(Provider=$B524,I))))</f>
        <v>93</v>
      </c>
      <c r="BS524" s="26">
        <f t="array" ref="BS524">SUM(IF(Period=$BR$2,IF(Site=$A$506,IF(Provider=$B524,J))))</f>
        <v>5.3870967741935498</v>
      </c>
      <c r="BT524" s="26"/>
      <c r="BU524" s="27">
        <f t="shared" si="287"/>
        <v>8.4187531507309718E-2</v>
      </c>
      <c r="BV524" s="27">
        <f t="shared" si="275"/>
        <v>1.4695960810771177E-2</v>
      </c>
    </row>
    <row r="525" spans="2:74" outlineLevel="1" x14ac:dyDescent="0.25">
      <c r="B525" s="20" t="s">
        <v>967</v>
      </c>
      <c r="C525" s="44"/>
      <c r="D525" s="25">
        <f t="array" ref="D525">SUM(IF(Period=$D$2,IF(Site=$A$506,IF(Provider=$B525,I))))</f>
        <v>0</v>
      </c>
      <c r="E525" s="26">
        <f t="array" ref="E525">SUM(IF(Period=$D$2,IF(Site=$A$506,IF(Provider=$B525,J))))</f>
        <v>0</v>
      </c>
      <c r="F525" s="26"/>
      <c r="G525" s="27">
        <f t="shared" si="276"/>
        <v>0</v>
      </c>
      <c r="H525" s="27">
        <f t="shared" si="264"/>
        <v>0</v>
      </c>
      <c r="I525" s="44"/>
      <c r="J525" s="25">
        <f t="array" ref="J525">SUM(IF(Period=$J$2,IF(Site=$A$506,IF(Provider=$B525,I))))</f>
        <v>0</v>
      </c>
      <c r="K525" s="26">
        <f t="array" ref="K525">SUM(IF(Period=$J$2,IF(Site=$A$506,IF(Provider=$B525,J))))</f>
        <v>0</v>
      </c>
      <c r="L525" s="26"/>
      <c r="M525" s="27">
        <f t="shared" si="277"/>
        <v>0</v>
      </c>
      <c r="N525" s="27">
        <f t="shared" si="265"/>
        <v>0</v>
      </c>
      <c r="O525" s="44"/>
      <c r="P525" s="25">
        <f t="array" ref="P525">SUM(IF(Period=$P$2,IF(Site=$A$506,IF(Provider=$B525,I))))</f>
        <v>0</v>
      </c>
      <c r="Q525" s="26">
        <f t="array" ref="Q525">SUM(IF(Period=$P$2,IF(Site=$A$506,IF(Provider=$B525,J))))</f>
        <v>0</v>
      </c>
      <c r="R525" s="26"/>
      <c r="S525" s="27">
        <f t="shared" si="278"/>
        <v>0</v>
      </c>
      <c r="T525" s="27">
        <f t="shared" si="266"/>
        <v>0</v>
      </c>
      <c r="U525" s="44"/>
      <c r="V525" s="25">
        <f t="array" ref="V525">SUM(IF(Period=$V$2,IF(Site=$A$506,IF(Provider=$B525,I))))</f>
        <v>0</v>
      </c>
      <c r="W525" s="26">
        <f t="array" ref="W525">SUM(IF(Period=$V$2,IF(Site=$A$506,IF(Provider=$B525,J))))</f>
        <v>0</v>
      </c>
      <c r="X525" s="26"/>
      <c r="Y525" s="27">
        <f t="shared" si="279"/>
        <v>0</v>
      </c>
      <c r="Z525" s="27">
        <f t="shared" si="267"/>
        <v>0</v>
      </c>
      <c r="AA525" s="44"/>
      <c r="AB525" s="25">
        <f t="array" ref="AB525">SUM(IF(Period=$AB$2,IF(Site=$A$506,IF(Provider=$B525,I))))</f>
        <v>0</v>
      </c>
      <c r="AC525" s="26">
        <f t="array" ref="AC525">SUM(IF(Period=$AB$2,IF(Site=$A$506,IF(Provider=$B525,J))))</f>
        <v>0</v>
      </c>
      <c r="AD525" s="26"/>
      <c r="AE525" s="27">
        <f t="shared" si="280"/>
        <v>0</v>
      </c>
      <c r="AF525" s="27">
        <f t="shared" si="268"/>
        <v>0</v>
      </c>
      <c r="AG525" s="44"/>
      <c r="AH525" s="25">
        <f t="array" ref="AH525">SUM(IF(Period=$AH$2,IF(Site=$A$506,IF(Provider=$B525,I))))</f>
        <v>0</v>
      </c>
      <c r="AI525" s="26">
        <f t="array" ref="AI525">SUM(IF(Period=$AH$2,IF(Site=$A$506,IF(Provider=$B525,J))))</f>
        <v>0</v>
      </c>
      <c r="AJ525" s="26"/>
      <c r="AK525" s="27">
        <f t="shared" si="281"/>
        <v>0</v>
      </c>
      <c r="AL525" s="27">
        <f t="shared" si="269"/>
        <v>0</v>
      </c>
      <c r="AM525" s="44"/>
      <c r="AN525" s="25">
        <f t="array" ref="AN525">SUM(IF(Period=$AN$2,IF(Site=$A$506,IF(Provider=$B525,I))))</f>
        <v>107</v>
      </c>
      <c r="AO525" s="26">
        <f t="array" ref="AO525">SUM(IF(Period=$AN$2,IF(Site=$A$506,IF(Provider=$B525,J))))</f>
        <v>6.2429906542056104</v>
      </c>
      <c r="AP525" s="26"/>
      <c r="AQ525" s="27">
        <f t="shared" si="282"/>
        <v>0.12180889861415031</v>
      </c>
      <c r="AR525" s="27">
        <f t="shared" si="270"/>
        <v>2.1362328110009605E-2</v>
      </c>
      <c r="AS525" s="44"/>
      <c r="AT525" s="25">
        <f t="array" ref="AT525">SUM(IF(Period=$AT$2,IF(Site=$A$506,IF(Provider=$B525,I))))</f>
        <v>0</v>
      </c>
      <c r="AU525" s="26">
        <f t="array" ref="AU525">SUM(IF(Period=$AT$2,IF(Site=$A$506,IF(Provider=$B525,J))))</f>
        <v>0</v>
      </c>
      <c r="AV525" s="26"/>
      <c r="AW525" s="27">
        <f t="shared" si="283"/>
        <v>0</v>
      </c>
      <c r="AX525" s="27">
        <f t="shared" si="271"/>
        <v>0</v>
      </c>
      <c r="AY525" s="44"/>
      <c r="AZ525" s="25">
        <f t="array" ref="AZ525">SUM(IF(Period=$AZ$2,IF(Site=$A$506,IF(Provider=$B525,I))))</f>
        <v>0</v>
      </c>
      <c r="BA525" s="26">
        <f t="array" ref="BA525">SUM(IF(Period=$AZ$2,IF(Site=$A$506,IF(Provider=$B525,J))))</f>
        <v>0</v>
      </c>
      <c r="BB525" s="26"/>
      <c r="BC525" s="27">
        <f t="shared" si="284"/>
        <v>0</v>
      </c>
      <c r="BD525" s="27">
        <f t="shared" si="272"/>
        <v>0</v>
      </c>
      <c r="BE525" s="44"/>
      <c r="BF525" s="25">
        <f t="array" ref="BF525">SUM(IF(Period=$BF$2,IF(Site=$A$506,IF(Provider=$B525,I))))</f>
        <v>0</v>
      </c>
      <c r="BG525" s="26">
        <f t="array" ref="BG525">SUM(IF(Period=$BF$2,IF(Site=$A$506,IF(Provider=$B525,J))))</f>
        <v>0</v>
      </c>
      <c r="BH525" s="26"/>
      <c r="BI525" s="27">
        <f t="shared" si="285"/>
        <v>0</v>
      </c>
      <c r="BJ525" s="27">
        <f t="shared" si="273"/>
        <v>0</v>
      </c>
      <c r="BK525" s="44"/>
      <c r="BL525" s="25">
        <f t="array" ref="BL525">SUM(IF(Period=$BL$2,IF(Site=$A$506,IF(Provider=$B525,I))))</f>
        <v>0</v>
      </c>
      <c r="BM525" s="26">
        <f t="array" ref="BM525">SUM(IF(Period=$BL$2,IF(Site=$A$506,IF(Provider=$B525,J))))</f>
        <v>0</v>
      </c>
      <c r="BN525" s="26"/>
      <c r="BO525" s="27">
        <f t="shared" si="286"/>
        <v>0</v>
      </c>
      <c r="BP525" s="27">
        <f t="shared" si="274"/>
        <v>0</v>
      </c>
      <c r="BQ525" s="44"/>
      <c r="BR525" s="25">
        <f t="array" ref="BR525">SUM(IF(Period=$BR$2,IF(Site=$A$506,IF(Provider=$B525,I))))</f>
        <v>0</v>
      </c>
      <c r="BS525" s="26">
        <f t="array" ref="BS525">SUM(IF(Period=$BR$2,IF(Site=$A$506,IF(Provider=$B525,J))))</f>
        <v>0</v>
      </c>
      <c r="BT525" s="26"/>
      <c r="BU525" s="27">
        <f t="shared" si="287"/>
        <v>0</v>
      </c>
      <c r="BV525" s="27">
        <f t="shared" si="275"/>
        <v>0</v>
      </c>
    </row>
    <row r="526" spans="2:74" outlineLevel="1" x14ac:dyDescent="0.25">
      <c r="B526" s="20" t="s">
        <v>974</v>
      </c>
      <c r="C526" s="44"/>
      <c r="D526" s="25">
        <f t="array" ref="D526">SUM(IF(Period=$D$2,IF(Site=$A$506,IF(Provider=$B526,I))))</f>
        <v>0</v>
      </c>
      <c r="E526" s="26">
        <f t="array" ref="E526">SUM(IF(Period=$D$2,IF(Site=$A$506,IF(Provider=$B526,J))))</f>
        <v>0</v>
      </c>
      <c r="F526" s="26"/>
      <c r="G526" s="27">
        <f t="shared" si="276"/>
        <v>0</v>
      </c>
      <c r="H526" s="27">
        <f t="shared" si="264"/>
        <v>0</v>
      </c>
      <c r="I526" s="44"/>
      <c r="J526" s="25">
        <f t="array" ref="J526">SUM(IF(Period=$J$2,IF(Site=$A$506,IF(Provider=$B526,I))))</f>
        <v>0</v>
      </c>
      <c r="K526" s="26">
        <f t="array" ref="K526">SUM(IF(Period=$J$2,IF(Site=$A$506,IF(Provider=$B526,J))))</f>
        <v>0</v>
      </c>
      <c r="L526" s="26"/>
      <c r="M526" s="27">
        <f t="shared" si="277"/>
        <v>0</v>
      </c>
      <c r="N526" s="27">
        <f t="shared" si="265"/>
        <v>0</v>
      </c>
      <c r="O526" s="44"/>
      <c r="P526" s="25">
        <f t="array" ref="P526">SUM(IF(Period=$P$2,IF(Site=$A$506,IF(Provider=$B526,I))))</f>
        <v>0</v>
      </c>
      <c r="Q526" s="26">
        <f t="array" ref="Q526">SUM(IF(Period=$P$2,IF(Site=$A$506,IF(Provider=$B526,J))))</f>
        <v>0</v>
      </c>
      <c r="R526" s="26"/>
      <c r="S526" s="27">
        <f t="shared" si="278"/>
        <v>0</v>
      </c>
      <c r="T526" s="27">
        <f t="shared" si="266"/>
        <v>0</v>
      </c>
      <c r="U526" s="44"/>
      <c r="V526" s="25">
        <f t="array" ref="V526">SUM(IF(Period=$V$2,IF(Site=$A$506,IF(Provider=$B526,I))))</f>
        <v>0</v>
      </c>
      <c r="W526" s="26">
        <f t="array" ref="W526">SUM(IF(Period=$V$2,IF(Site=$A$506,IF(Provider=$B526,J))))</f>
        <v>0</v>
      </c>
      <c r="X526" s="26"/>
      <c r="Y526" s="27">
        <f t="shared" si="279"/>
        <v>0</v>
      </c>
      <c r="Z526" s="27">
        <f t="shared" si="267"/>
        <v>0</v>
      </c>
      <c r="AA526" s="44"/>
      <c r="AB526" s="25">
        <f t="array" ref="AB526">SUM(IF(Period=$AB$2,IF(Site=$A$506,IF(Provider=$B526,I))))</f>
        <v>0</v>
      </c>
      <c r="AC526" s="26">
        <f t="array" ref="AC526">SUM(IF(Period=$AB$2,IF(Site=$A$506,IF(Provider=$B526,J))))</f>
        <v>0</v>
      </c>
      <c r="AD526" s="26"/>
      <c r="AE526" s="27">
        <f t="shared" si="280"/>
        <v>0</v>
      </c>
      <c r="AF526" s="27">
        <f t="shared" si="268"/>
        <v>0</v>
      </c>
      <c r="AG526" s="44"/>
      <c r="AH526" s="25">
        <f t="array" ref="AH526">SUM(IF(Period=$AH$2,IF(Site=$A$506,IF(Provider=$B526,I))))</f>
        <v>0</v>
      </c>
      <c r="AI526" s="26">
        <f t="array" ref="AI526">SUM(IF(Period=$AH$2,IF(Site=$A$506,IF(Provider=$B526,J))))</f>
        <v>0</v>
      </c>
      <c r="AJ526" s="26"/>
      <c r="AK526" s="27">
        <f t="shared" si="281"/>
        <v>0</v>
      </c>
      <c r="AL526" s="27">
        <f t="shared" si="269"/>
        <v>0</v>
      </c>
      <c r="AM526" s="44"/>
      <c r="AN526" s="25">
        <f t="array" ref="AN526">SUM(IF(Period=$AN$2,IF(Site=$A$506,IF(Provider=$B526,I))))</f>
        <v>49</v>
      </c>
      <c r="AO526" s="26">
        <f t="array" ref="AO526">SUM(IF(Period=$AN$2,IF(Site=$A$506,IF(Provider=$B526,J))))</f>
        <v>5.0612244897959204</v>
      </c>
      <c r="AP526" s="26"/>
      <c r="AQ526" s="27">
        <f t="shared" si="282"/>
        <v>4.5222465353756403E-2</v>
      </c>
      <c r="AR526" s="27">
        <f t="shared" si="270"/>
        <v>7.9309242085065599E-3</v>
      </c>
      <c r="AS526" s="44"/>
      <c r="AT526" s="25">
        <f t="array" ref="AT526">SUM(IF(Period=$AT$2,IF(Site=$A$506,IF(Provider=$B526,I))))</f>
        <v>0</v>
      </c>
      <c r="AU526" s="26">
        <f t="array" ref="AU526">SUM(IF(Period=$AT$2,IF(Site=$A$506,IF(Provider=$B526,J))))</f>
        <v>0</v>
      </c>
      <c r="AV526" s="26"/>
      <c r="AW526" s="27">
        <f t="shared" si="283"/>
        <v>0</v>
      </c>
      <c r="AX526" s="27">
        <f t="shared" si="271"/>
        <v>0</v>
      </c>
      <c r="AY526" s="44"/>
      <c r="AZ526" s="25">
        <f t="array" ref="AZ526">SUM(IF(Period=$AZ$2,IF(Site=$A$506,IF(Provider=$B526,I))))</f>
        <v>0</v>
      </c>
      <c r="BA526" s="26">
        <f t="array" ref="BA526">SUM(IF(Period=$AZ$2,IF(Site=$A$506,IF(Provider=$B526,J))))</f>
        <v>0</v>
      </c>
      <c r="BB526" s="26"/>
      <c r="BC526" s="27">
        <f t="shared" si="284"/>
        <v>0</v>
      </c>
      <c r="BD526" s="27">
        <f t="shared" si="272"/>
        <v>0</v>
      </c>
      <c r="BE526" s="44"/>
      <c r="BF526" s="25">
        <f t="array" ref="BF526">SUM(IF(Period=$BF$2,IF(Site=$A$506,IF(Provider=$B526,I))))</f>
        <v>0</v>
      </c>
      <c r="BG526" s="26">
        <f t="array" ref="BG526">SUM(IF(Period=$BF$2,IF(Site=$A$506,IF(Provider=$B526,J))))</f>
        <v>0</v>
      </c>
      <c r="BH526" s="26"/>
      <c r="BI526" s="27">
        <f t="shared" si="285"/>
        <v>0</v>
      </c>
      <c r="BJ526" s="27">
        <f t="shared" si="273"/>
        <v>0</v>
      </c>
      <c r="BK526" s="44"/>
      <c r="BL526" s="25">
        <f t="array" ref="BL526">SUM(IF(Period=$BL$2,IF(Site=$A$506,IF(Provider=$B526,I))))</f>
        <v>0</v>
      </c>
      <c r="BM526" s="26">
        <f t="array" ref="BM526">SUM(IF(Period=$BL$2,IF(Site=$A$506,IF(Provider=$B526,J))))</f>
        <v>0</v>
      </c>
      <c r="BN526" s="26"/>
      <c r="BO526" s="27">
        <f t="shared" si="286"/>
        <v>0</v>
      </c>
      <c r="BP526" s="27">
        <f t="shared" si="274"/>
        <v>0</v>
      </c>
      <c r="BQ526" s="44"/>
      <c r="BR526" s="25">
        <f t="array" ref="BR526">SUM(IF(Period=$BR$2,IF(Site=$A$506,IF(Provider=$B526,I))))</f>
        <v>0</v>
      </c>
      <c r="BS526" s="26">
        <f t="array" ref="BS526">SUM(IF(Period=$BR$2,IF(Site=$A$506,IF(Provider=$B526,J))))</f>
        <v>0</v>
      </c>
      <c r="BT526" s="26"/>
      <c r="BU526" s="27">
        <f t="shared" si="287"/>
        <v>0</v>
      </c>
      <c r="BV526" s="27">
        <f t="shared" si="275"/>
        <v>0</v>
      </c>
    </row>
    <row r="527" spans="2:74" outlineLevel="1" x14ac:dyDescent="0.25">
      <c r="B527" s="20" t="s">
        <v>1024</v>
      </c>
      <c r="C527" s="44"/>
      <c r="D527" s="25">
        <f t="array" ref="D527">SUM(IF(Period=$D$2,IF(Site=$A$506,IF(Provider=$B527,I))))</f>
        <v>0</v>
      </c>
      <c r="E527" s="26">
        <f t="array" ref="E527">SUM(IF(Period=$D$2,IF(Site=$A$506,IF(Provider=$B527,J))))</f>
        <v>0</v>
      </c>
      <c r="F527" s="26"/>
      <c r="G527" s="27">
        <f t="shared" si="276"/>
        <v>0</v>
      </c>
      <c r="H527" s="27">
        <f t="shared" si="264"/>
        <v>0</v>
      </c>
      <c r="I527" s="44"/>
      <c r="J527" s="25">
        <f t="array" ref="J527">SUM(IF(Period=$J$2,IF(Site=$A$506,IF(Provider=$B527,I))))</f>
        <v>0</v>
      </c>
      <c r="K527" s="26">
        <f t="array" ref="K527">SUM(IF(Period=$J$2,IF(Site=$A$506,IF(Provider=$B527,J))))</f>
        <v>0</v>
      </c>
      <c r="L527" s="26"/>
      <c r="M527" s="27">
        <f t="shared" si="277"/>
        <v>0</v>
      </c>
      <c r="N527" s="27">
        <f t="shared" si="265"/>
        <v>0</v>
      </c>
      <c r="O527" s="44"/>
      <c r="P527" s="25">
        <f t="array" ref="P527">SUM(IF(Period=$P$2,IF(Site=$A$506,IF(Provider=$B527,I))))</f>
        <v>0</v>
      </c>
      <c r="Q527" s="26">
        <f t="array" ref="Q527">SUM(IF(Period=$P$2,IF(Site=$A$506,IF(Provider=$B527,J))))</f>
        <v>0</v>
      </c>
      <c r="R527" s="26"/>
      <c r="S527" s="27">
        <f t="shared" si="278"/>
        <v>0</v>
      </c>
      <c r="T527" s="27">
        <f t="shared" si="266"/>
        <v>0</v>
      </c>
      <c r="U527" s="44"/>
      <c r="V527" s="25">
        <f t="array" ref="V527">SUM(IF(Period=$V$2,IF(Site=$A$506,IF(Provider=$B527,I))))</f>
        <v>0</v>
      </c>
      <c r="W527" s="26">
        <f t="array" ref="W527">SUM(IF(Period=$V$2,IF(Site=$A$506,IF(Provider=$B527,J))))</f>
        <v>0</v>
      </c>
      <c r="X527" s="26"/>
      <c r="Y527" s="27">
        <f t="shared" si="279"/>
        <v>0</v>
      </c>
      <c r="Z527" s="27">
        <f t="shared" si="267"/>
        <v>0</v>
      </c>
      <c r="AA527" s="44"/>
      <c r="AB527" s="25">
        <f t="array" ref="AB527">SUM(IF(Period=$AB$2,IF(Site=$A$506,IF(Provider=$B527,I))))</f>
        <v>0</v>
      </c>
      <c r="AC527" s="26">
        <f t="array" ref="AC527">SUM(IF(Period=$AB$2,IF(Site=$A$506,IF(Provider=$B527,J))))</f>
        <v>0</v>
      </c>
      <c r="AD527" s="26"/>
      <c r="AE527" s="27">
        <f t="shared" si="280"/>
        <v>0</v>
      </c>
      <c r="AF527" s="27">
        <f t="shared" si="268"/>
        <v>0</v>
      </c>
      <c r="AG527" s="44"/>
      <c r="AH527" s="25">
        <f t="array" ref="AH527">SUM(IF(Period=$AH$2,IF(Site=$A$506,IF(Provider=$B527,I))))</f>
        <v>0</v>
      </c>
      <c r="AI527" s="26">
        <f t="array" ref="AI527">SUM(IF(Period=$AH$2,IF(Site=$A$506,IF(Provider=$B527,J))))</f>
        <v>0</v>
      </c>
      <c r="AJ527" s="26"/>
      <c r="AK527" s="27">
        <f t="shared" si="281"/>
        <v>0</v>
      </c>
      <c r="AL527" s="27">
        <f t="shared" si="269"/>
        <v>0</v>
      </c>
      <c r="AM527" s="44"/>
      <c r="AN527" s="25">
        <f t="array" ref="AN527">SUM(IF(Period=$AN$2,IF(Site=$A$506,IF(Provider=$B527,I))))</f>
        <v>0</v>
      </c>
      <c r="AO527" s="26">
        <f t="array" ref="AO527">SUM(IF(Period=$AN$2,IF(Site=$A$506,IF(Provider=$B527,J))))</f>
        <v>0</v>
      </c>
      <c r="AP527" s="26"/>
      <c r="AQ527" s="27">
        <f t="shared" si="282"/>
        <v>0</v>
      </c>
      <c r="AR527" s="27">
        <f t="shared" si="270"/>
        <v>0</v>
      </c>
      <c r="AS527" s="44"/>
      <c r="AT527" s="25">
        <f t="array" ref="AT527">SUM(IF(Period=$AT$2,IF(Site=$A$506,IF(Provider=$B527,I))))</f>
        <v>0</v>
      </c>
      <c r="AU527" s="26">
        <f t="array" ref="AU527">SUM(IF(Period=$AT$2,IF(Site=$A$506,IF(Provider=$B527,J))))</f>
        <v>0</v>
      </c>
      <c r="AV527" s="26"/>
      <c r="AW527" s="27">
        <f t="shared" si="283"/>
        <v>0</v>
      </c>
      <c r="AX527" s="27">
        <f t="shared" si="271"/>
        <v>0</v>
      </c>
      <c r="AY527" s="44"/>
      <c r="AZ527" s="25">
        <f t="array" ref="AZ527">SUM(IF(Period=$AZ$2,IF(Site=$A$506,IF(Provider=$B527,I))))</f>
        <v>16</v>
      </c>
      <c r="BA527" s="26">
        <f t="array" ref="BA527">SUM(IF(Period=$AZ$2,IF(Site=$A$506,IF(Provider=$B527,J))))</f>
        <v>4.4375</v>
      </c>
      <c r="BB527" s="26"/>
      <c r="BC527" s="27">
        <f t="shared" si="284"/>
        <v>1.3224064071521699E-2</v>
      </c>
      <c r="BD527" s="27">
        <f t="shared" si="272"/>
        <v>2.3135325360878491E-3</v>
      </c>
      <c r="BE527" s="44"/>
      <c r="BF527" s="25">
        <f t="array" ref="BF527">SUM(IF(Period=$BF$2,IF(Site=$A$506,IF(Provider=$B527,I))))</f>
        <v>76</v>
      </c>
      <c r="BG527" s="26">
        <f t="array" ref="BG527">SUM(IF(Period=$BF$2,IF(Site=$A$506,IF(Provider=$B527,J))))</f>
        <v>4.2763157894736796</v>
      </c>
      <c r="BH527" s="26"/>
      <c r="BI527" s="27">
        <f t="shared" si="285"/>
        <v>5.682811680363694E-2</v>
      </c>
      <c r="BJ527" s="27">
        <f t="shared" si="273"/>
        <v>1.0056315366049867E-2</v>
      </c>
      <c r="BK527" s="44"/>
      <c r="BL527" s="25">
        <f t="array" ref="BL527">SUM(IF(Period=$BL$2,IF(Site=$A$506,IF(Provider=$B527,I))))</f>
        <v>0</v>
      </c>
      <c r="BM527" s="26">
        <f t="array" ref="BM527">SUM(IF(Period=$BL$2,IF(Site=$A$506,IF(Provider=$B527,J))))</f>
        <v>0</v>
      </c>
      <c r="BN527" s="26"/>
      <c r="BO527" s="27">
        <f t="shared" si="286"/>
        <v>0</v>
      </c>
      <c r="BP527" s="27">
        <f t="shared" si="274"/>
        <v>0</v>
      </c>
      <c r="BQ527" s="44"/>
      <c r="BR527" s="25">
        <f t="array" ref="BR527">SUM(IF(Period=$BR$2,IF(Site=$A$506,IF(Provider=$B527,I))))</f>
        <v>0</v>
      </c>
      <c r="BS527" s="26">
        <f t="array" ref="BS527">SUM(IF(Period=$BR$2,IF(Site=$A$506,IF(Provider=$B527,J))))</f>
        <v>0</v>
      </c>
      <c r="BT527" s="26"/>
      <c r="BU527" s="27">
        <f t="shared" si="287"/>
        <v>0</v>
      </c>
      <c r="BV527" s="27">
        <f t="shared" si="275"/>
        <v>0</v>
      </c>
    </row>
    <row r="528" spans="2:74" outlineLevel="1" x14ac:dyDescent="0.25">
      <c r="B528" s="20" t="s">
        <v>1002</v>
      </c>
      <c r="C528" s="44"/>
      <c r="D528" s="25">
        <f t="array" ref="D528">SUM(IF(Period=$D$2,IF(Site=$A$506,IF(Provider=$B528,I))))</f>
        <v>0</v>
      </c>
      <c r="E528" s="26">
        <f t="array" ref="E528">SUM(IF(Period=$D$2,IF(Site=$A$506,IF(Provider=$B528,J))))</f>
        <v>0</v>
      </c>
      <c r="F528" s="26"/>
      <c r="G528" s="27">
        <f t="shared" si="276"/>
        <v>0</v>
      </c>
      <c r="H528" s="27">
        <f t="shared" si="264"/>
        <v>0</v>
      </c>
      <c r="I528" s="44"/>
      <c r="J528" s="25">
        <f t="array" ref="J528">SUM(IF(Period=$J$2,IF(Site=$A$506,IF(Provider=$B528,I))))</f>
        <v>0</v>
      </c>
      <c r="K528" s="26">
        <f t="array" ref="K528">SUM(IF(Period=$J$2,IF(Site=$A$506,IF(Provider=$B528,J))))</f>
        <v>0</v>
      </c>
      <c r="L528" s="26"/>
      <c r="M528" s="27">
        <f t="shared" si="277"/>
        <v>0</v>
      </c>
      <c r="N528" s="27">
        <f t="shared" si="265"/>
        <v>0</v>
      </c>
      <c r="O528" s="44"/>
      <c r="P528" s="25">
        <f t="array" ref="P528">SUM(IF(Period=$P$2,IF(Site=$A$506,IF(Provider=$B528,I))))</f>
        <v>0</v>
      </c>
      <c r="Q528" s="26">
        <f t="array" ref="Q528">SUM(IF(Period=$P$2,IF(Site=$A$506,IF(Provider=$B528,J))))</f>
        <v>0</v>
      </c>
      <c r="R528" s="26"/>
      <c r="S528" s="27">
        <f t="shared" si="278"/>
        <v>0</v>
      </c>
      <c r="T528" s="27">
        <f t="shared" si="266"/>
        <v>0</v>
      </c>
      <c r="U528" s="44"/>
      <c r="V528" s="25">
        <f t="array" ref="V528">SUM(IF(Period=$V$2,IF(Site=$A$506,IF(Provider=$B528,I))))</f>
        <v>0</v>
      </c>
      <c r="W528" s="26">
        <f t="array" ref="W528">SUM(IF(Period=$V$2,IF(Site=$A$506,IF(Provider=$B528,J))))</f>
        <v>0</v>
      </c>
      <c r="X528" s="26"/>
      <c r="Y528" s="27">
        <f t="shared" si="279"/>
        <v>0</v>
      </c>
      <c r="Z528" s="27">
        <f t="shared" si="267"/>
        <v>0</v>
      </c>
      <c r="AA528" s="44"/>
      <c r="AB528" s="25">
        <f t="array" ref="AB528">SUM(IF(Period=$AB$2,IF(Site=$A$506,IF(Provider=$B528,I))))</f>
        <v>0</v>
      </c>
      <c r="AC528" s="26">
        <f t="array" ref="AC528">SUM(IF(Period=$AB$2,IF(Site=$A$506,IF(Provider=$B528,J))))</f>
        <v>0</v>
      </c>
      <c r="AD528" s="26"/>
      <c r="AE528" s="27">
        <f t="shared" si="280"/>
        <v>0</v>
      </c>
      <c r="AF528" s="27">
        <f t="shared" si="268"/>
        <v>0</v>
      </c>
      <c r="AG528" s="44"/>
      <c r="AH528" s="25">
        <f t="array" ref="AH528">SUM(IF(Period=$AH$2,IF(Site=$A$506,IF(Provider=$B528,I))))</f>
        <v>0</v>
      </c>
      <c r="AI528" s="26">
        <f t="array" ref="AI528">SUM(IF(Period=$AH$2,IF(Site=$A$506,IF(Provider=$B528,J))))</f>
        <v>0</v>
      </c>
      <c r="AJ528" s="26"/>
      <c r="AK528" s="27">
        <f t="shared" si="281"/>
        <v>0</v>
      </c>
      <c r="AL528" s="27">
        <f t="shared" si="269"/>
        <v>0</v>
      </c>
      <c r="AM528" s="44"/>
      <c r="AN528" s="25">
        <f t="array" ref="AN528">SUM(IF(Period=$AN$2,IF(Site=$A$506,IF(Provider=$B528,I))))</f>
        <v>0</v>
      </c>
      <c r="AO528" s="26">
        <f t="array" ref="AO528">SUM(IF(Period=$AN$2,IF(Site=$A$506,IF(Provider=$B528,J))))</f>
        <v>0</v>
      </c>
      <c r="AP528" s="26"/>
      <c r="AQ528" s="27">
        <f t="shared" si="282"/>
        <v>0</v>
      </c>
      <c r="AR528" s="27">
        <f t="shared" si="270"/>
        <v>0</v>
      </c>
      <c r="AS528" s="44"/>
      <c r="AT528" s="25">
        <f t="array" ref="AT528">SUM(IF(Period=$AT$2,IF(Site=$A$506,IF(Provider=$B528,I))))</f>
        <v>35</v>
      </c>
      <c r="AU528" s="26">
        <f t="array" ref="AU528">SUM(IF(Period=$AT$2,IF(Site=$A$506,IF(Provider=$B528,J))))</f>
        <v>5.4285714285714297</v>
      </c>
      <c r="AV528" s="26"/>
      <c r="AW528" s="27">
        <f t="shared" si="283"/>
        <v>3.371783496007099E-2</v>
      </c>
      <c r="AX528" s="27">
        <f t="shared" si="271"/>
        <v>5.9867032170652559E-3</v>
      </c>
      <c r="AY528" s="44"/>
      <c r="AZ528" s="25">
        <f t="array" ref="AZ528">SUM(IF(Period=$AZ$2,IF(Site=$A$506,IF(Provider=$B528,I))))</f>
        <v>0</v>
      </c>
      <c r="BA528" s="26">
        <f t="array" ref="BA528">SUM(IF(Period=$AZ$2,IF(Site=$A$506,IF(Provider=$B528,J))))</f>
        <v>0</v>
      </c>
      <c r="BB528" s="26"/>
      <c r="BC528" s="27">
        <f t="shared" si="284"/>
        <v>0</v>
      </c>
      <c r="BD528" s="27">
        <f t="shared" si="272"/>
        <v>0</v>
      </c>
      <c r="BE528" s="44"/>
      <c r="BF528" s="25">
        <f t="array" ref="BF528">SUM(IF(Period=$BF$2,IF(Site=$A$506,IF(Provider=$B528,I))))</f>
        <v>0</v>
      </c>
      <c r="BG528" s="26">
        <f t="array" ref="BG528">SUM(IF(Period=$BF$2,IF(Site=$A$506,IF(Provider=$B528,J))))</f>
        <v>0</v>
      </c>
      <c r="BH528" s="26"/>
      <c r="BI528" s="27">
        <f t="shared" si="285"/>
        <v>0</v>
      </c>
      <c r="BJ528" s="27">
        <f t="shared" si="273"/>
        <v>0</v>
      </c>
      <c r="BK528" s="44"/>
      <c r="BL528" s="25">
        <f t="array" ref="BL528">SUM(IF(Period=$BL$2,IF(Site=$A$506,IF(Provider=$B528,I))))</f>
        <v>0</v>
      </c>
      <c r="BM528" s="26">
        <f t="array" ref="BM528">SUM(IF(Period=$BL$2,IF(Site=$A$506,IF(Provider=$B528,J))))</f>
        <v>0</v>
      </c>
      <c r="BN528" s="26"/>
      <c r="BO528" s="27">
        <f t="shared" si="286"/>
        <v>0</v>
      </c>
      <c r="BP528" s="27">
        <f t="shared" si="274"/>
        <v>0</v>
      </c>
      <c r="BQ528" s="44"/>
      <c r="BR528" s="25">
        <f t="array" ref="BR528">SUM(IF(Period=$BR$2,IF(Site=$A$506,IF(Provider=$B528,I))))</f>
        <v>0</v>
      </c>
      <c r="BS528" s="26">
        <f t="array" ref="BS528">SUM(IF(Period=$BR$2,IF(Site=$A$506,IF(Provider=$B528,J))))</f>
        <v>0</v>
      </c>
      <c r="BT528" s="26"/>
      <c r="BU528" s="27">
        <f t="shared" si="287"/>
        <v>0</v>
      </c>
      <c r="BV528" s="27">
        <f t="shared" si="275"/>
        <v>0</v>
      </c>
    </row>
    <row r="529" spans="2:74" outlineLevel="1" x14ac:dyDescent="0.25">
      <c r="B529" s="20" t="s">
        <v>687</v>
      </c>
      <c r="C529" s="44"/>
      <c r="D529" s="25">
        <f t="array" ref="D529">SUM(IF(Period=$D$2,IF(Site=$A$506,IF(Provider=$B529,I))))</f>
        <v>32</v>
      </c>
      <c r="E529" s="26">
        <f t="array" ref="E529">SUM(IF(Period=$D$2,IF(Site=$A$506,IF(Provider=$B529,J))))</f>
        <v>22.34375</v>
      </c>
      <c r="F529" s="26"/>
      <c r="G529" s="27">
        <f t="shared" si="276"/>
        <v>0.14911366006256516</v>
      </c>
      <c r="H529" s="27">
        <f t="shared" si="264"/>
        <v>2.0708431082920611E-2</v>
      </c>
      <c r="I529" s="44"/>
      <c r="J529" s="25">
        <f t="array" ref="J529">SUM(IF(Period=$J$2,IF(Site=$A$506,IF(Provider=$B529,I))))</f>
        <v>67</v>
      </c>
      <c r="K529" s="26">
        <f t="array" ref="K529">SUM(IF(Period=$J$2,IF(Site=$A$506,IF(Provider=$B529,J))))</f>
        <v>8.1194029850746272</v>
      </c>
      <c r="L529" s="26"/>
      <c r="M529" s="27">
        <f t="shared" si="277"/>
        <v>0.12291007681879801</v>
      </c>
      <c r="N529" s="27">
        <f t="shared" si="265"/>
        <v>1.685410663940267E-2</v>
      </c>
      <c r="O529" s="44"/>
      <c r="P529" s="25">
        <f t="array" ref="P529">SUM(IF(Period=$P$2,IF(Site=$A$506,IF(Provider=$B529,I))))</f>
        <v>1</v>
      </c>
      <c r="Q529" s="26">
        <f t="array" ref="Q529">SUM(IF(Period=$P$2,IF(Site=$A$506,IF(Provider=$B529,J))))</f>
        <v>11</v>
      </c>
      <c r="R529" s="26"/>
      <c r="S529" s="27">
        <f t="shared" si="278"/>
        <v>2.3514322359982896E-3</v>
      </c>
      <c r="T529" s="27">
        <f t="shared" si="266"/>
        <v>3.169846118379344E-4</v>
      </c>
      <c r="U529" s="44"/>
      <c r="V529" s="25">
        <f t="array" ref="V529">SUM(IF(Period=$V$2,IF(Site=$A$506,IF(Provider=$B529,I))))</f>
        <v>28</v>
      </c>
      <c r="W529" s="26">
        <f t="array" ref="W529">SUM(IF(Period=$V$2,IF(Site=$A$506,IF(Provider=$B529,J))))</f>
        <v>7.2857142857142856</v>
      </c>
      <c r="X529" s="26"/>
      <c r="Y529" s="27">
        <f t="shared" si="279"/>
        <v>4.5262924339915689E-2</v>
      </c>
      <c r="Z529" s="27">
        <f t="shared" si="267"/>
        <v>6.1694792233714388E-3</v>
      </c>
      <c r="AA529" s="44"/>
      <c r="AB529" s="25">
        <f t="array" ref="AB529">SUM(IF(Period=$AB$2,IF(Site=$A$506,IF(Provider=$B529,I))))</f>
        <v>12</v>
      </c>
      <c r="AC529" s="26">
        <f t="array" ref="AC529">SUM(IF(Period=$AB$2,IF(Site=$A$506,IF(Provider=$B529,J))))</f>
        <v>10.583333333333334</v>
      </c>
      <c r="AD529" s="26"/>
      <c r="AE529" s="27">
        <f t="shared" si="280"/>
        <v>2.7224008574490893E-2</v>
      </c>
      <c r="AF529" s="27">
        <f t="shared" si="268"/>
        <v>3.8205830149514153E-3</v>
      </c>
      <c r="AG529" s="44"/>
      <c r="AH529" s="25">
        <f t="array" ref="AH529">SUM(IF(Period=$AH$2,IF(Site=$A$506,IF(Provider=$B529,I))))</f>
        <v>20</v>
      </c>
      <c r="AI529" s="26">
        <f t="array" ref="AI529">SUM(IF(Period=$AH$2,IF(Site=$A$506,IF(Provider=$B529,J))))</f>
        <v>4.45</v>
      </c>
      <c r="AJ529" s="26"/>
      <c r="AK529" s="27">
        <f t="shared" si="281"/>
        <v>1.7835671342685371E-2</v>
      </c>
      <c r="AL529" s="27">
        <f t="shared" si="269"/>
        <v>3.030715793775114E-3</v>
      </c>
      <c r="AM529" s="44"/>
      <c r="AN529" s="25">
        <f t="array" ref="AN529">SUM(IF(Period=$AN$2,IF(Site=$A$506,IF(Provider=$B529,I))))</f>
        <v>10</v>
      </c>
      <c r="AO529" s="26">
        <f t="array" ref="AO529">SUM(IF(Period=$AN$2,IF(Site=$A$506,IF(Provider=$B529,J))))</f>
        <v>20.7</v>
      </c>
      <c r="AP529" s="26"/>
      <c r="AQ529" s="27">
        <f t="shared" si="282"/>
        <v>3.7746170678336979E-2</v>
      </c>
      <c r="AR529" s="27">
        <f t="shared" si="270"/>
        <v>6.6197633514550689E-3</v>
      </c>
      <c r="AS529" s="44"/>
      <c r="AT529" s="25">
        <f t="array" ref="AT529">SUM(IF(Period=$AT$2,IF(Site=$A$506,IF(Provider=$B529,I))))</f>
        <v>2</v>
      </c>
      <c r="AU529" s="26">
        <f t="array" ref="AU529">SUM(IF(Period=$AT$2,IF(Site=$A$506,IF(Provider=$B529,J))))</f>
        <v>1.5</v>
      </c>
      <c r="AV529" s="26"/>
      <c r="AW529" s="27">
        <f t="shared" si="283"/>
        <v>5.3238686779059452E-4</v>
      </c>
      <c r="AX529" s="27">
        <f t="shared" si="271"/>
        <v>9.4526892901030345E-5</v>
      </c>
      <c r="AY529" s="44"/>
      <c r="AZ529" s="25">
        <f t="array" ref="AZ529">SUM(IF(Period=$AZ$2,IF(Site=$A$506,IF(Provider=$B529,I))))</f>
        <v>19</v>
      </c>
      <c r="BA529" s="26">
        <f t="array" ref="BA529">SUM(IF(Period=$AZ$2,IF(Site=$A$506,IF(Provider=$B529,J))))</f>
        <v>5.9473684210526301</v>
      </c>
      <c r="BB529" s="26"/>
      <c r="BC529" s="27">
        <f t="shared" si="284"/>
        <v>2.1046749860309175E-2</v>
      </c>
      <c r="BD529" s="27">
        <f t="shared" si="272"/>
        <v>3.6821010785623503E-3</v>
      </c>
      <c r="BE529" s="44"/>
      <c r="BF529" s="25">
        <f t="array" ref="BF529">SUM(IF(Period=$BF$2,IF(Site=$A$506,IF(Provider=$B529,I))))</f>
        <v>0</v>
      </c>
      <c r="BG529" s="26">
        <f t="array" ref="BG529">SUM(IF(Period=$BF$2,IF(Site=$A$506,IF(Provider=$B529,J))))</f>
        <v>0</v>
      </c>
      <c r="BH529" s="26"/>
      <c r="BI529" s="27">
        <f t="shared" si="285"/>
        <v>0</v>
      </c>
      <c r="BJ529" s="27">
        <f t="shared" si="273"/>
        <v>0</v>
      </c>
      <c r="BK529" s="44"/>
      <c r="BL529" s="25">
        <f t="array" ref="BL529">SUM(IF(Period=$BL$2,IF(Site=$A$506,IF(Provider=$B529,I))))</f>
        <v>6</v>
      </c>
      <c r="BM529" s="26">
        <f t="array" ref="BM529">SUM(IF(Period=$BL$2,IF(Site=$A$506,IF(Provider=$B529,J))))</f>
        <v>4.1666666666666696</v>
      </c>
      <c r="BN529" s="26"/>
      <c r="BO529" s="27">
        <f t="shared" si="286"/>
        <v>4.3591979075850067E-3</v>
      </c>
      <c r="BP529" s="27">
        <f t="shared" si="274"/>
        <v>7.7729067562105577E-4</v>
      </c>
      <c r="BQ529" s="44"/>
      <c r="BR529" s="25">
        <f t="array" ref="BR529">SUM(IF(Period=$BR$2,IF(Site=$A$506,IF(Provider=$B529,I))))</f>
        <v>52</v>
      </c>
      <c r="BS529" s="26">
        <f t="array" ref="BS529">SUM(IF(Period=$BR$2,IF(Site=$A$506,IF(Provider=$B529,J))))</f>
        <v>8</v>
      </c>
      <c r="BT529" s="26"/>
      <c r="BU529" s="27">
        <f t="shared" si="287"/>
        <v>6.9904217778524624E-2</v>
      </c>
      <c r="BV529" s="27">
        <f t="shared" si="275"/>
        <v>1.2202634126308997E-2</v>
      </c>
    </row>
    <row r="530" spans="2:74" outlineLevel="1" x14ac:dyDescent="0.25">
      <c r="B530" s="20" t="s">
        <v>969</v>
      </c>
      <c r="C530" s="44"/>
      <c r="D530" s="25">
        <f t="array" ref="D530">SUM(IF(Period=$D$2,IF(Site=$A$506,IF(Provider=$B530,I))))</f>
        <v>0</v>
      </c>
      <c r="E530" s="26">
        <f t="array" ref="E530">SUM(IF(Period=$D$2,IF(Site=$A$506,IF(Provider=$B530,J))))</f>
        <v>0</v>
      </c>
      <c r="F530" s="26"/>
      <c r="G530" s="27">
        <f t="shared" si="276"/>
        <v>0</v>
      </c>
      <c r="H530" s="27">
        <f t="shared" si="264"/>
        <v>0</v>
      </c>
      <c r="I530" s="44"/>
      <c r="J530" s="25">
        <f t="array" ref="J530">SUM(IF(Period=$J$2,IF(Site=$A$506,IF(Provider=$B530,I))))</f>
        <v>0</v>
      </c>
      <c r="K530" s="26">
        <f t="array" ref="K530">SUM(IF(Period=$J$2,IF(Site=$A$506,IF(Provider=$B530,J))))</f>
        <v>0</v>
      </c>
      <c r="L530" s="26"/>
      <c r="M530" s="27">
        <f t="shared" si="277"/>
        <v>0</v>
      </c>
      <c r="N530" s="27">
        <f t="shared" si="265"/>
        <v>0</v>
      </c>
      <c r="O530" s="44"/>
      <c r="P530" s="25">
        <f t="array" ref="P530">SUM(IF(Period=$P$2,IF(Site=$A$506,IF(Provider=$B530,I))))</f>
        <v>0</v>
      </c>
      <c r="Q530" s="26">
        <f t="array" ref="Q530">SUM(IF(Period=$P$2,IF(Site=$A$506,IF(Provider=$B530,J))))</f>
        <v>0</v>
      </c>
      <c r="R530" s="26"/>
      <c r="S530" s="27">
        <f t="shared" si="278"/>
        <v>0</v>
      </c>
      <c r="T530" s="27">
        <f t="shared" si="266"/>
        <v>0</v>
      </c>
      <c r="U530" s="44"/>
      <c r="V530" s="25">
        <f t="array" ref="V530">SUM(IF(Period=$V$2,IF(Site=$A$506,IF(Provider=$B530,I))))</f>
        <v>0</v>
      </c>
      <c r="W530" s="26">
        <f t="array" ref="W530">SUM(IF(Period=$V$2,IF(Site=$A$506,IF(Provider=$B530,J))))</f>
        <v>0</v>
      </c>
      <c r="X530" s="26"/>
      <c r="Y530" s="27">
        <f t="shared" si="279"/>
        <v>0</v>
      </c>
      <c r="Z530" s="27">
        <f t="shared" si="267"/>
        <v>0</v>
      </c>
      <c r="AA530" s="44"/>
      <c r="AB530" s="25">
        <f t="array" ref="AB530">SUM(IF(Period=$AB$2,IF(Site=$A$506,IF(Provider=$B530,I))))</f>
        <v>0</v>
      </c>
      <c r="AC530" s="26">
        <f t="array" ref="AC530">SUM(IF(Period=$AB$2,IF(Site=$A$506,IF(Provider=$B530,J))))</f>
        <v>0</v>
      </c>
      <c r="AD530" s="26"/>
      <c r="AE530" s="27">
        <f t="shared" si="280"/>
        <v>0</v>
      </c>
      <c r="AF530" s="27">
        <f t="shared" si="268"/>
        <v>0</v>
      </c>
      <c r="AG530" s="44"/>
      <c r="AH530" s="25">
        <f t="array" ref="AH530">SUM(IF(Period=$AH$2,IF(Site=$A$506,IF(Provider=$B530,I))))</f>
        <v>0</v>
      </c>
      <c r="AI530" s="26">
        <f t="array" ref="AI530">SUM(IF(Period=$AH$2,IF(Site=$A$506,IF(Provider=$B530,J))))</f>
        <v>0</v>
      </c>
      <c r="AJ530" s="26"/>
      <c r="AK530" s="27">
        <f t="shared" si="281"/>
        <v>0</v>
      </c>
      <c r="AL530" s="27">
        <f t="shared" si="269"/>
        <v>0</v>
      </c>
      <c r="AM530" s="44"/>
      <c r="AN530" s="25">
        <f t="array" ref="AN530">SUM(IF(Period=$AN$2,IF(Site=$A$506,IF(Provider=$B530,I))))</f>
        <v>15</v>
      </c>
      <c r="AO530" s="26">
        <f t="array" ref="AO530">SUM(IF(Period=$AN$2,IF(Site=$A$506,IF(Provider=$B530,J))))</f>
        <v>3.8666666666666698</v>
      </c>
      <c r="AP530" s="26"/>
      <c r="AQ530" s="27">
        <f t="shared" si="282"/>
        <v>1.0576221735959162E-2</v>
      </c>
      <c r="AR530" s="27">
        <f t="shared" si="270"/>
        <v>1.8548129197313735E-3</v>
      </c>
      <c r="AS530" s="44"/>
      <c r="AT530" s="25">
        <f t="array" ref="AT530">SUM(IF(Period=$AT$2,IF(Site=$A$506,IF(Provider=$B530,I))))</f>
        <v>0</v>
      </c>
      <c r="AU530" s="26">
        <f t="array" ref="AU530">SUM(IF(Period=$AT$2,IF(Site=$A$506,IF(Provider=$B530,J))))</f>
        <v>0</v>
      </c>
      <c r="AV530" s="26"/>
      <c r="AW530" s="27">
        <f t="shared" si="283"/>
        <v>0</v>
      </c>
      <c r="AX530" s="27">
        <f t="shared" si="271"/>
        <v>0</v>
      </c>
      <c r="AY530" s="44"/>
      <c r="AZ530" s="25">
        <f t="array" ref="AZ530">SUM(IF(Period=$AZ$2,IF(Site=$A$506,IF(Provider=$B530,I))))</f>
        <v>25</v>
      </c>
      <c r="BA530" s="26">
        <f t="array" ref="BA530">SUM(IF(Period=$AZ$2,IF(Site=$A$506,IF(Provider=$B530,J))))</f>
        <v>6.36</v>
      </c>
      <c r="BB530" s="26"/>
      <c r="BC530" s="27">
        <f t="shared" si="284"/>
        <v>2.9614453343266907E-2</v>
      </c>
      <c r="BD530" s="27">
        <f t="shared" si="272"/>
        <v>5.1810094822249018E-3</v>
      </c>
      <c r="BE530" s="44"/>
      <c r="BF530" s="25">
        <f t="array" ref="BF530">SUM(IF(Period=$BF$2,IF(Site=$A$506,IF(Provider=$B530,I))))</f>
        <v>143</v>
      </c>
      <c r="BG530" s="26">
        <f t="array" ref="BG530">SUM(IF(Period=$BF$2,IF(Site=$A$506,IF(Provider=$B530,J))))</f>
        <v>5</v>
      </c>
      <c r="BH530" s="26"/>
      <c r="BI530" s="27">
        <f t="shared" si="285"/>
        <v>0.12502185696800139</v>
      </c>
      <c r="BJ530" s="27">
        <f t="shared" si="273"/>
        <v>2.2123893805309734E-2</v>
      </c>
      <c r="BK530" s="44"/>
      <c r="BL530" s="25">
        <f t="array" ref="BL530">SUM(IF(Period=$BL$2,IF(Site=$A$506,IF(Provider=$B530,I))))</f>
        <v>100</v>
      </c>
      <c r="BM530" s="26">
        <f t="array" ref="BM530">SUM(IF(Period=$BL$2,IF(Site=$A$506,IF(Provider=$B530,J))))</f>
        <v>11.82</v>
      </c>
      <c r="BN530" s="26"/>
      <c r="BO530" s="27">
        <f t="shared" si="286"/>
        <v>0.206102877070619</v>
      </c>
      <c r="BP530" s="27">
        <f t="shared" si="274"/>
        <v>3.6750303143363493E-2</v>
      </c>
      <c r="BQ530" s="44"/>
      <c r="BR530" s="25">
        <f t="array" ref="BR530">SUM(IF(Period=$BR$2,IF(Site=$A$506,IF(Provider=$B530,I))))</f>
        <v>55</v>
      </c>
      <c r="BS530" s="26">
        <f t="array" ref="BS530">SUM(IF(Period=$BR$2,IF(Site=$A$506,IF(Provider=$B530,J))))</f>
        <v>4.8909090909090898</v>
      </c>
      <c r="BT530" s="26"/>
      <c r="BU530" s="27">
        <f t="shared" si="287"/>
        <v>4.5202486976978651E-2</v>
      </c>
      <c r="BV530" s="27">
        <f t="shared" si="275"/>
        <v>7.8906456249449985E-3</v>
      </c>
    </row>
    <row r="531" spans="2:74" outlineLevel="1" x14ac:dyDescent="0.25">
      <c r="B531" s="20" t="s">
        <v>1041</v>
      </c>
      <c r="C531" s="44"/>
      <c r="D531" s="25">
        <f t="array" ref="D531">SUM(IF(Period=$D$2,IF(Site=$A$506,IF(Provider=$B531,I))))</f>
        <v>0</v>
      </c>
      <c r="E531" s="26">
        <f t="array" ref="E531">SUM(IF(Period=$D$2,IF(Site=$A$506,IF(Provider=$B531,J))))</f>
        <v>0</v>
      </c>
      <c r="F531" s="26"/>
      <c r="G531" s="27">
        <f t="shared" si="276"/>
        <v>0</v>
      </c>
      <c r="H531" s="27">
        <f t="shared" si="264"/>
        <v>0</v>
      </c>
      <c r="I531" s="44"/>
      <c r="J531" s="25">
        <f t="array" ref="J531">SUM(IF(Period=$J$2,IF(Site=$A$506,IF(Provider=$B531,I))))</f>
        <v>0</v>
      </c>
      <c r="K531" s="26">
        <f t="array" ref="K531">SUM(IF(Period=$J$2,IF(Site=$A$506,IF(Provider=$B531,J))))</f>
        <v>0</v>
      </c>
      <c r="L531" s="26"/>
      <c r="M531" s="27">
        <f t="shared" si="277"/>
        <v>0</v>
      </c>
      <c r="N531" s="27">
        <f t="shared" si="265"/>
        <v>0</v>
      </c>
      <c r="O531" s="44"/>
      <c r="P531" s="25">
        <f t="array" ref="P531">SUM(IF(Period=$P$2,IF(Site=$A$506,IF(Provider=$B531,I))))</f>
        <v>0</v>
      </c>
      <c r="Q531" s="26">
        <f t="array" ref="Q531">SUM(IF(Period=$P$2,IF(Site=$A$506,IF(Provider=$B531,J))))</f>
        <v>0</v>
      </c>
      <c r="R531" s="26"/>
      <c r="S531" s="27">
        <f t="shared" si="278"/>
        <v>0</v>
      </c>
      <c r="T531" s="27">
        <f t="shared" si="266"/>
        <v>0</v>
      </c>
      <c r="U531" s="44"/>
      <c r="V531" s="25">
        <f t="array" ref="V531">SUM(IF(Period=$V$2,IF(Site=$A$506,IF(Provider=$B531,I))))</f>
        <v>0</v>
      </c>
      <c r="W531" s="26">
        <f t="array" ref="W531">SUM(IF(Period=$V$2,IF(Site=$A$506,IF(Provider=$B531,J))))</f>
        <v>0</v>
      </c>
      <c r="X531" s="26"/>
      <c r="Y531" s="27">
        <f t="shared" si="279"/>
        <v>0</v>
      </c>
      <c r="Z531" s="27">
        <f t="shared" si="267"/>
        <v>0</v>
      </c>
      <c r="AA531" s="44"/>
      <c r="AB531" s="25">
        <f t="array" ref="AB531">SUM(IF(Period=$AB$2,IF(Site=$A$506,IF(Provider=$B531,I))))</f>
        <v>0</v>
      </c>
      <c r="AC531" s="26">
        <f t="array" ref="AC531">SUM(IF(Period=$AB$2,IF(Site=$A$506,IF(Provider=$B531,J))))</f>
        <v>0</v>
      </c>
      <c r="AD531" s="26"/>
      <c r="AE531" s="27">
        <f t="shared" si="280"/>
        <v>0</v>
      </c>
      <c r="AF531" s="27">
        <f t="shared" si="268"/>
        <v>0</v>
      </c>
      <c r="AG531" s="44"/>
      <c r="AH531" s="25">
        <f t="array" ref="AH531">SUM(IF(Period=$AH$2,IF(Site=$A$506,IF(Provider=$B531,I))))</f>
        <v>0</v>
      </c>
      <c r="AI531" s="26">
        <f t="array" ref="AI531">SUM(IF(Period=$AH$2,IF(Site=$A$506,IF(Provider=$B531,J))))</f>
        <v>0</v>
      </c>
      <c r="AJ531" s="26"/>
      <c r="AK531" s="27">
        <f t="shared" si="281"/>
        <v>0</v>
      </c>
      <c r="AL531" s="27">
        <f t="shared" si="269"/>
        <v>0</v>
      </c>
      <c r="AM531" s="44"/>
      <c r="AN531" s="25">
        <f t="array" ref="AN531">SUM(IF(Period=$AN$2,IF(Site=$A$506,IF(Provider=$B531,I))))</f>
        <v>0</v>
      </c>
      <c r="AO531" s="26">
        <f t="array" ref="AO531">SUM(IF(Period=$AN$2,IF(Site=$A$506,IF(Provider=$B531,J))))</f>
        <v>0</v>
      </c>
      <c r="AP531" s="26"/>
      <c r="AQ531" s="27">
        <f t="shared" si="282"/>
        <v>0</v>
      </c>
      <c r="AR531" s="27">
        <f t="shared" si="270"/>
        <v>0</v>
      </c>
      <c r="AS531" s="44"/>
      <c r="AT531" s="25">
        <f t="array" ref="AT531">SUM(IF(Period=$AT$2,IF(Site=$A$506,IF(Provider=$B531,I))))</f>
        <v>0</v>
      </c>
      <c r="AU531" s="26">
        <f t="array" ref="AU531">SUM(IF(Period=$AT$2,IF(Site=$A$506,IF(Provider=$B531,J))))</f>
        <v>0</v>
      </c>
      <c r="AV531" s="26"/>
      <c r="AW531" s="27">
        <f t="shared" si="283"/>
        <v>0</v>
      </c>
      <c r="AX531" s="27">
        <f t="shared" si="271"/>
        <v>0</v>
      </c>
      <c r="AY531" s="44"/>
      <c r="AZ531" s="25">
        <f t="array" ref="AZ531">SUM(IF(Period=$AZ$2,IF(Site=$A$506,IF(Provider=$B531,I))))</f>
        <v>0</v>
      </c>
      <c r="BA531" s="26">
        <f t="array" ref="BA531">SUM(IF(Period=$AZ$2,IF(Site=$A$506,IF(Provider=$B531,J))))</f>
        <v>0</v>
      </c>
      <c r="BB531" s="26"/>
      <c r="BC531" s="27">
        <f t="shared" si="284"/>
        <v>0</v>
      </c>
      <c r="BD531" s="27">
        <f t="shared" si="272"/>
        <v>0</v>
      </c>
      <c r="BE531" s="44"/>
      <c r="BF531" s="25">
        <f t="array" ref="BF531">SUM(IF(Period=$BF$2,IF(Site=$A$506,IF(Provider=$B531,I))))</f>
        <v>34</v>
      </c>
      <c r="BG531" s="26">
        <f t="array" ref="BG531">SUM(IF(Period=$BF$2,IF(Site=$A$506,IF(Provider=$B531,J))))</f>
        <v>6.2941176470588198</v>
      </c>
      <c r="BH531" s="26"/>
      <c r="BI531" s="27">
        <f t="shared" si="285"/>
        <v>3.7419129218394805E-2</v>
      </c>
      <c r="BJ531" s="27">
        <f t="shared" si="273"/>
        <v>6.6216968871836085E-3</v>
      </c>
      <c r="BK531" s="44"/>
      <c r="BL531" s="25">
        <f t="array" ref="BL531">SUM(IF(Period=$BL$2,IF(Site=$A$506,IF(Provider=$B531,I))))</f>
        <v>64</v>
      </c>
      <c r="BM531" s="26">
        <f t="array" ref="BM531">SUM(IF(Period=$BL$2,IF(Site=$A$506,IF(Provider=$B531,J))))</f>
        <v>5.921875</v>
      </c>
      <c r="BN531" s="26"/>
      <c r="BO531" s="27">
        <f t="shared" si="286"/>
        <v>6.6085440278988675E-2</v>
      </c>
      <c r="BP531" s="27">
        <f t="shared" si="274"/>
        <v>1.1783726642415197E-2</v>
      </c>
      <c r="BQ531" s="44"/>
      <c r="BR531" s="25">
        <f t="array" ref="BR531">SUM(IF(Period=$BR$2,IF(Site=$A$506,IF(Provider=$B531,I))))</f>
        <v>0</v>
      </c>
      <c r="BS531" s="26">
        <f t="array" ref="BS531">SUM(IF(Period=$BR$2,IF(Site=$A$506,IF(Provider=$B531,J))))</f>
        <v>0</v>
      </c>
      <c r="BT531" s="26"/>
      <c r="BU531" s="27">
        <f t="shared" si="287"/>
        <v>0</v>
      </c>
      <c r="BV531" s="27">
        <f t="shared" si="275"/>
        <v>0</v>
      </c>
    </row>
    <row r="532" spans="2:74" outlineLevel="1" x14ac:dyDescent="0.25">
      <c r="B532" s="20" t="s">
        <v>827</v>
      </c>
      <c r="C532" s="44"/>
      <c r="D532" s="25">
        <f t="array" ref="D532">SUM(IF(Period=$D$2,IF(Site=$A$506,IF(Provider=$B532,I))))</f>
        <v>0</v>
      </c>
      <c r="E532" s="26">
        <f t="array" ref="E532">SUM(IF(Period=$D$2,IF(Site=$A$506,IF(Provider=$B532,J))))</f>
        <v>0</v>
      </c>
      <c r="F532" s="26"/>
      <c r="G532" s="27">
        <f t="shared" si="276"/>
        <v>0</v>
      </c>
      <c r="H532" s="27">
        <f t="shared" si="264"/>
        <v>0</v>
      </c>
      <c r="I532" s="44"/>
      <c r="J532" s="25">
        <f t="array" ref="J532">SUM(IF(Period=$J$2,IF(Site=$A$506,IF(Provider=$B532,I))))</f>
        <v>45</v>
      </c>
      <c r="K532" s="26">
        <f t="array" ref="K532">SUM(IF(Period=$J$2,IF(Site=$A$506,IF(Provider=$B532,J))))</f>
        <v>6.3111111111111109</v>
      </c>
      <c r="L532" s="26"/>
      <c r="M532" s="27">
        <f t="shared" si="277"/>
        <v>6.4166290103931309E-2</v>
      </c>
      <c r="N532" s="27">
        <f t="shared" si="265"/>
        <v>8.7988350838058057E-3</v>
      </c>
      <c r="O532" s="44"/>
      <c r="P532" s="25">
        <f t="array" ref="P532">SUM(IF(Period=$P$2,IF(Site=$A$506,IF(Provider=$B532,I))))</f>
        <v>1</v>
      </c>
      <c r="Q532" s="26">
        <f t="array" ref="Q532">SUM(IF(Period=$P$2,IF(Site=$A$506,IF(Provider=$B532,J))))</f>
        <v>3</v>
      </c>
      <c r="R532" s="26"/>
      <c r="S532" s="27">
        <f t="shared" si="278"/>
        <v>6.4129970072680635E-4</v>
      </c>
      <c r="T532" s="27">
        <f t="shared" si="266"/>
        <v>8.6450348683073016E-5</v>
      </c>
      <c r="U532" s="44"/>
      <c r="V532" s="25">
        <f t="array" ref="V532">SUM(IF(Period=$V$2,IF(Site=$A$506,IF(Provider=$B532,I))))</f>
        <v>0</v>
      </c>
      <c r="W532" s="26">
        <f t="array" ref="W532">SUM(IF(Period=$V$2,IF(Site=$A$506,IF(Provider=$B532,J))))</f>
        <v>0</v>
      </c>
      <c r="X532" s="26"/>
      <c r="Y532" s="27">
        <f t="shared" si="279"/>
        <v>0</v>
      </c>
      <c r="Z532" s="27">
        <f t="shared" si="267"/>
        <v>0</v>
      </c>
      <c r="AA532" s="44"/>
      <c r="AB532" s="25">
        <f t="array" ref="AB532">SUM(IF(Period=$AB$2,IF(Site=$A$506,IF(Provider=$B532,I))))</f>
        <v>0</v>
      </c>
      <c r="AC532" s="26">
        <f t="array" ref="AC532">SUM(IF(Period=$AB$2,IF(Site=$A$506,IF(Provider=$B532,J))))</f>
        <v>0</v>
      </c>
      <c r="AD532" s="26"/>
      <c r="AE532" s="27">
        <f t="shared" si="280"/>
        <v>0</v>
      </c>
      <c r="AF532" s="27">
        <f t="shared" si="268"/>
        <v>0</v>
      </c>
      <c r="AG532" s="44"/>
      <c r="AH532" s="25">
        <f t="array" ref="AH532">SUM(IF(Period=$AH$2,IF(Site=$A$506,IF(Provider=$B532,I))))</f>
        <v>0</v>
      </c>
      <c r="AI532" s="26">
        <f t="array" ref="AI532">SUM(IF(Period=$AH$2,IF(Site=$A$506,IF(Provider=$B532,J))))</f>
        <v>0</v>
      </c>
      <c r="AJ532" s="26"/>
      <c r="AK532" s="27">
        <f t="shared" si="281"/>
        <v>0</v>
      </c>
      <c r="AL532" s="27">
        <f t="shared" si="269"/>
        <v>0</v>
      </c>
      <c r="AM532" s="44"/>
      <c r="AN532" s="25">
        <f t="array" ref="AN532">SUM(IF(Period=$AN$2,IF(Site=$A$506,IF(Provider=$B532,I))))</f>
        <v>0</v>
      </c>
      <c r="AO532" s="26">
        <f t="array" ref="AO532">SUM(IF(Period=$AN$2,IF(Site=$A$506,IF(Provider=$B532,J))))</f>
        <v>0</v>
      </c>
      <c r="AP532" s="26"/>
      <c r="AQ532" s="27">
        <f t="shared" si="282"/>
        <v>0</v>
      </c>
      <c r="AR532" s="27">
        <f t="shared" si="270"/>
        <v>0</v>
      </c>
      <c r="AS532" s="44"/>
      <c r="AT532" s="25">
        <f t="array" ref="AT532">SUM(IF(Period=$AT$2,IF(Site=$A$506,IF(Provider=$B532,I))))</f>
        <v>0</v>
      </c>
      <c r="AU532" s="26">
        <f t="array" ref="AU532">SUM(IF(Period=$AT$2,IF(Site=$A$506,IF(Provider=$B532,J))))</f>
        <v>0</v>
      </c>
      <c r="AV532" s="26"/>
      <c r="AW532" s="27">
        <f t="shared" si="283"/>
        <v>0</v>
      </c>
      <c r="AX532" s="27">
        <f t="shared" si="271"/>
        <v>0</v>
      </c>
      <c r="AY532" s="44"/>
      <c r="AZ532" s="25">
        <f t="array" ref="AZ532">SUM(IF(Period=$AZ$2,IF(Site=$A$506,IF(Provider=$B532,I))))</f>
        <v>0</v>
      </c>
      <c r="BA532" s="26">
        <f t="array" ref="BA532">SUM(IF(Period=$AZ$2,IF(Site=$A$506,IF(Provider=$B532,J))))</f>
        <v>0</v>
      </c>
      <c r="BB532" s="26"/>
      <c r="BC532" s="27">
        <f t="shared" si="284"/>
        <v>0</v>
      </c>
      <c r="BD532" s="27">
        <f t="shared" si="272"/>
        <v>0</v>
      </c>
      <c r="BE532" s="44"/>
      <c r="BF532" s="25">
        <f t="array" ref="BF532">SUM(IF(Period=$BF$2,IF(Site=$A$506,IF(Provider=$B532,I))))</f>
        <v>0</v>
      </c>
      <c r="BG532" s="26">
        <f t="array" ref="BG532">SUM(IF(Period=$BF$2,IF(Site=$A$506,IF(Provider=$B532,J))))</f>
        <v>0</v>
      </c>
      <c r="BH532" s="26"/>
      <c r="BI532" s="27">
        <f t="shared" si="285"/>
        <v>0</v>
      </c>
      <c r="BJ532" s="27">
        <f t="shared" si="273"/>
        <v>0</v>
      </c>
      <c r="BK532" s="44"/>
      <c r="BL532" s="25">
        <f t="array" ref="BL532">SUM(IF(Period=$BL$2,IF(Site=$A$506,IF(Provider=$B532,I))))</f>
        <v>0</v>
      </c>
      <c r="BM532" s="26">
        <f t="array" ref="BM532">SUM(IF(Period=$BL$2,IF(Site=$A$506,IF(Provider=$B532,J))))</f>
        <v>0</v>
      </c>
      <c r="BN532" s="26"/>
      <c r="BO532" s="27">
        <f t="shared" si="286"/>
        <v>0</v>
      </c>
      <c r="BP532" s="27">
        <f t="shared" si="274"/>
        <v>0</v>
      </c>
      <c r="BQ532" s="44"/>
      <c r="BR532" s="25">
        <f t="array" ref="BR532">SUM(IF(Period=$BR$2,IF(Site=$A$506,IF(Provider=$B532,I))))</f>
        <v>0</v>
      </c>
      <c r="BS532" s="26">
        <f t="array" ref="BS532">SUM(IF(Period=$BR$2,IF(Site=$A$506,IF(Provider=$B532,J))))</f>
        <v>0</v>
      </c>
      <c r="BT532" s="26"/>
      <c r="BU532" s="27">
        <f t="shared" si="287"/>
        <v>0</v>
      </c>
      <c r="BV532" s="27">
        <f t="shared" si="275"/>
        <v>0</v>
      </c>
    </row>
    <row r="533" spans="2:74" outlineLevel="1" x14ac:dyDescent="0.25">
      <c r="B533" s="20" t="s">
        <v>915</v>
      </c>
      <c r="C533" s="44"/>
      <c r="D533" s="25">
        <f t="array" ref="D533">SUM(IF(Period=$D$2,IF(Site=$A$506,IF(Provider=$B533,I))))</f>
        <v>0</v>
      </c>
      <c r="E533" s="26">
        <f t="array" ref="E533">SUM(IF(Period=$D$2,IF(Site=$A$506,IF(Provider=$B533,J))))</f>
        <v>0</v>
      </c>
      <c r="F533" s="26"/>
      <c r="G533" s="27">
        <f t="shared" si="276"/>
        <v>0</v>
      </c>
      <c r="H533" s="27">
        <f t="shared" si="264"/>
        <v>0</v>
      </c>
      <c r="I533" s="44"/>
      <c r="J533" s="25">
        <f t="array" ref="J533">SUM(IF(Period=$J$2,IF(Site=$A$506,IF(Provider=$B533,I))))</f>
        <v>0</v>
      </c>
      <c r="K533" s="26">
        <f t="array" ref="K533">SUM(IF(Period=$J$2,IF(Site=$A$506,IF(Provider=$B533,J))))</f>
        <v>0</v>
      </c>
      <c r="L533" s="26"/>
      <c r="M533" s="27">
        <f t="shared" si="277"/>
        <v>0</v>
      </c>
      <c r="N533" s="27">
        <f t="shared" si="265"/>
        <v>0</v>
      </c>
      <c r="O533" s="44"/>
      <c r="P533" s="25">
        <f t="array" ref="P533">SUM(IF(Period=$P$2,IF(Site=$A$506,IF(Provider=$B533,I))))</f>
        <v>0</v>
      </c>
      <c r="Q533" s="26">
        <f t="array" ref="Q533">SUM(IF(Period=$P$2,IF(Site=$A$506,IF(Provider=$B533,J))))</f>
        <v>0</v>
      </c>
      <c r="R533" s="26"/>
      <c r="S533" s="27">
        <f t="shared" si="278"/>
        <v>0</v>
      </c>
      <c r="T533" s="27">
        <f t="shared" si="266"/>
        <v>0</v>
      </c>
      <c r="U533" s="44"/>
      <c r="V533" s="25">
        <f t="array" ref="V533">SUM(IF(Period=$V$2,IF(Site=$A$506,IF(Provider=$B533,I))))</f>
        <v>0</v>
      </c>
      <c r="W533" s="26">
        <f t="array" ref="W533">SUM(IF(Period=$V$2,IF(Site=$A$506,IF(Provider=$B533,J))))</f>
        <v>0</v>
      </c>
      <c r="X533" s="26"/>
      <c r="Y533" s="27">
        <f t="shared" si="279"/>
        <v>0</v>
      </c>
      <c r="Z533" s="27">
        <f t="shared" si="267"/>
        <v>0</v>
      </c>
      <c r="AA533" s="44"/>
      <c r="AB533" s="25">
        <f t="array" ref="AB533">SUM(IF(Period=$AB$2,IF(Site=$A$506,IF(Provider=$B533,I))))</f>
        <v>0</v>
      </c>
      <c r="AC533" s="26">
        <f t="array" ref="AC533">SUM(IF(Period=$AB$2,IF(Site=$A$506,IF(Provider=$B533,J))))</f>
        <v>0</v>
      </c>
      <c r="AD533" s="26"/>
      <c r="AE533" s="27">
        <f t="shared" si="280"/>
        <v>0</v>
      </c>
      <c r="AF533" s="27">
        <f t="shared" si="268"/>
        <v>0</v>
      </c>
      <c r="AG533" s="44"/>
      <c r="AH533" s="25">
        <f t="array" ref="AH533">SUM(IF(Period=$AH$2,IF(Site=$A$506,IF(Provider=$B533,I))))</f>
        <v>10</v>
      </c>
      <c r="AI533" s="26">
        <f t="array" ref="AI533">SUM(IF(Period=$AH$2,IF(Site=$A$506,IF(Provider=$B533,J))))</f>
        <v>7.2</v>
      </c>
      <c r="AJ533" s="26"/>
      <c r="AK533" s="27">
        <f t="shared" si="281"/>
        <v>1.442885771543086E-2</v>
      </c>
      <c r="AL533" s="27">
        <f t="shared" si="269"/>
        <v>2.4518150241776204E-3</v>
      </c>
      <c r="AM533" s="44"/>
      <c r="AN533" s="25">
        <f t="array" ref="AN533">SUM(IF(Period=$AN$2,IF(Site=$A$506,IF(Provider=$B533,I))))</f>
        <v>69</v>
      </c>
      <c r="AO533" s="26">
        <f t="array" ref="AO533">SUM(IF(Period=$AN$2,IF(Site=$A$506,IF(Provider=$B533,J))))</f>
        <v>15.884057971014499</v>
      </c>
      <c r="AP533" s="26"/>
      <c r="AQ533" s="27">
        <f t="shared" si="282"/>
        <v>0.19985412107950412</v>
      </c>
      <c r="AR533" s="27">
        <f t="shared" si="270"/>
        <v>3.5049568276303185E-2</v>
      </c>
      <c r="AS533" s="44"/>
      <c r="AT533" s="25">
        <f t="array" ref="AT533">SUM(IF(Period=$AT$2,IF(Site=$A$506,IF(Provider=$B533,I))))</f>
        <v>51</v>
      </c>
      <c r="AU533" s="26">
        <f t="array" ref="AU533">SUM(IF(Period=$AT$2,IF(Site=$A$506,IF(Provider=$B533,J))))</f>
        <v>4.31372549019608</v>
      </c>
      <c r="AV533" s="26"/>
      <c r="AW533" s="27">
        <f t="shared" si="283"/>
        <v>3.9041703637976939E-2</v>
      </c>
      <c r="AX533" s="27">
        <f t="shared" si="271"/>
        <v>6.9319721460755612E-3</v>
      </c>
      <c r="AY533" s="44"/>
      <c r="AZ533" s="25">
        <f t="array" ref="AZ533">SUM(IF(Period=$AZ$2,IF(Site=$A$506,IF(Provider=$B533,I))))</f>
        <v>82</v>
      </c>
      <c r="BA533" s="26">
        <f t="array" ref="BA533">SUM(IF(Period=$AZ$2,IF(Site=$A$506,IF(Provider=$B533,J))))</f>
        <v>3.8292682926829298</v>
      </c>
      <c r="BB533" s="26"/>
      <c r="BC533" s="27">
        <f t="shared" si="284"/>
        <v>5.8483888992363613E-2</v>
      </c>
      <c r="BD533" s="27">
        <f t="shared" si="272"/>
        <v>1.0231679103261762E-2</v>
      </c>
      <c r="BE533" s="44"/>
      <c r="BF533" s="25">
        <f t="array" ref="BF533">SUM(IF(Period=$BF$2,IF(Site=$A$506,IF(Provider=$B533,I))))</f>
        <v>83</v>
      </c>
      <c r="BG533" s="26">
        <f t="array" ref="BG533">SUM(IF(Period=$BF$2,IF(Site=$A$506,IF(Provider=$B533,J))))</f>
        <v>5.5301204819277103</v>
      </c>
      <c r="BH533" s="26"/>
      <c r="BI533" s="27">
        <f t="shared" si="285"/>
        <v>8.0258786501136561E-2</v>
      </c>
      <c r="BJ533" s="27">
        <f t="shared" si="273"/>
        <v>1.420261154774429E-2</v>
      </c>
      <c r="BK533" s="44"/>
      <c r="BL533" s="25">
        <f t="array" ref="BL533">SUM(IF(Period=$BL$2,IF(Site=$A$506,IF(Provider=$B533,I))))</f>
        <v>8</v>
      </c>
      <c r="BM533" s="26">
        <f t="array" ref="BM533">SUM(IF(Period=$BL$2,IF(Site=$A$506,IF(Provider=$B533,J))))</f>
        <v>9.5</v>
      </c>
      <c r="BN533" s="26"/>
      <c r="BO533" s="27">
        <f t="shared" si="286"/>
        <v>1.3251961639058413E-2</v>
      </c>
      <c r="BP533" s="27">
        <f t="shared" si="274"/>
        <v>2.362963653888008E-3</v>
      </c>
      <c r="BQ533" s="44"/>
      <c r="BR533" s="25">
        <f t="array" ref="BR533">SUM(IF(Period=$BR$2,IF(Site=$A$506,IF(Provider=$B533,I))))</f>
        <v>6</v>
      </c>
      <c r="BS533" s="26">
        <f t="array" ref="BS533">SUM(IF(Period=$BR$2,IF(Site=$A$506,IF(Provider=$B533,J))))</f>
        <v>5.1666666666666696</v>
      </c>
      <c r="BT533" s="26"/>
      <c r="BU533" s="27">
        <f t="shared" si="287"/>
        <v>5.2092085363804434E-3</v>
      </c>
      <c r="BV533" s="27">
        <f t="shared" si="275"/>
        <v>9.0933090845091136E-4</v>
      </c>
    </row>
    <row r="534" spans="2:74" outlineLevel="1" x14ac:dyDescent="0.25">
      <c r="B534" s="20" t="s">
        <v>762</v>
      </c>
      <c r="C534" s="44"/>
      <c r="D534" s="25">
        <f t="array" ref="D534">SUM(IF(Period=$D$2,IF(Site=$A$506,IF(Provider=$B534,I))))</f>
        <v>122</v>
      </c>
      <c r="E534" s="26">
        <f t="array" ref="E534">SUM(IF(Period=$D$2,IF(Site=$A$506,IF(Provider=$B534,J))))</f>
        <v>16.196721311475411</v>
      </c>
      <c r="F534" s="26"/>
      <c r="G534" s="27">
        <f t="shared" si="276"/>
        <v>0.41209593326381649</v>
      </c>
      <c r="H534" s="27">
        <f t="shared" si="264"/>
        <v>5.7230573174616974E-2</v>
      </c>
      <c r="I534" s="44"/>
      <c r="J534" s="25">
        <f t="array" ref="J534">SUM(IF(Period=$J$2,IF(Site=$A$506,IF(Provider=$B534,I))))</f>
        <v>121</v>
      </c>
      <c r="K534" s="26">
        <f t="array" ref="K534">SUM(IF(Period=$J$2,IF(Site=$A$506,IF(Provider=$B534,J))))</f>
        <v>11.62809917355372</v>
      </c>
      <c r="L534" s="26"/>
      <c r="M534" s="27">
        <f t="shared" si="277"/>
        <v>0.31789426118391328</v>
      </c>
      <c r="N534" s="27">
        <f t="shared" si="265"/>
        <v>4.3591411841249192E-2</v>
      </c>
      <c r="O534" s="44"/>
      <c r="P534" s="25">
        <f t="array" ref="P534">SUM(IF(Period=$P$2,IF(Site=$A$506,IF(Provider=$B534,I))))</f>
        <v>145</v>
      </c>
      <c r="Q534" s="26">
        <f t="array" ref="Q534">SUM(IF(Period=$P$2,IF(Site=$A$506,IF(Provider=$B534,J))))</f>
        <v>10.262068965517241</v>
      </c>
      <c r="R534" s="26"/>
      <c r="S534" s="27">
        <f t="shared" si="278"/>
        <v>0.31808465156049592</v>
      </c>
      <c r="T534" s="27">
        <f t="shared" si="266"/>
        <v>4.2879372946804217E-2</v>
      </c>
      <c r="U534" s="44"/>
      <c r="V534" s="25">
        <f t="array" ref="V534">SUM(IF(Period=$V$2,IF(Site=$A$506,IF(Provider=$B534,I))))</f>
        <v>123</v>
      </c>
      <c r="W534" s="26">
        <f t="array" ref="W534">SUM(IF(Period=$V$2,IF(Site=$A$506,IF(Provider=$B534,J))))</f>
        <v>19.528455284552845</v>
      </c>
      <c r="X534" s="26"/>
      <c r="Y534" s="27">
        <f t="shared" si="279"/>
        <v>0.53294874639449741</v>
      </c>
      <c r="Z534" s="27">
        <f t="shared" si="267"/>
        <v>7.264259360067743E-2</v>
      </c>
      <c r="AA534" s="44"/>
      <c r="AB534" s="25">
        <f t="array" ref="AB534">SUM(IF(Period=$AB$2,IF(Site=$A$506,IF(Provider=$B534,I))))</f>
        <v>160</v>
      </c>
      <c r="AC534" s="26">
        <f t="array" ref="AC534">SUM(IF(Period=$AB$2,IF(Site=$A$506,IF(Provider=$B534,J))))</f>
        <v>10.44375</v>
      </c>
      <c r="AD534" s="26"/>
      <c r="AE534" s="27">
        <f t="shared" si="280"/>
        <v>0.35819935691318328</v>
      </c>
      <c r="AF534" s="27">
        <f t="shared" si="268"/>
        <v>5.0269245810896188E-2</v>
      </c>
      <c r="AG534" s="44"/>
      <c r="AH534" s="25">
        <f t="array" ref="AH534">SUM(IF(Period=$AH$2,IF(Site=$A$506,IF(Provider=$B534,I))))</f>
        <v>149</v>
      </c>
      <c r="AI534" s="26">
        <f t="array" ref="AI534">SUM(IF(Period=$AH$2,IF(Site=$A$506,IF(Provider=$B534,J))))</f>
        <v>9.6778523489932908</v>
      </c>
      <c r="AJ534" s="26"/>
      <c r="AK534" s="27">
        <f t="shared" si="281"/>
        <v>0.28897795591182374</v>
      </c>
      <c r="AL534" s="27">
        <f t="shared" si="269"/>
        <v>4.9104406456446238E-2</v>
      </c>
      <c r="AM534" s="44"/>
      <c r="AN534" s="25">
        <f t="array" ref="AN534">SUM(IF(Period=$AN$2,IF(Site=$A$506,IF(Provider=$B534,I))))</f>
        <v>8</v>
      </c>
      <c r="AO534" s="26">
        <f t="array" ref="AO534">SUM(IF(Period=$AN$2,IF(Site=$A$506,IF(Provider=$B534,J))))</f>
        <v>4.125</v>
      </c>
      <c r="AP534" s="26"/>
      <c r="AQ534" s="27">
        <f t="shared" si="282"/>
        <v>6.0175054704595188E-3</v>
      </c>
      <c r="AR534" s="27">
        <f t="shared" si="270"/>
        <v>1.055324592260953E-3</v>
      </c>
      <c r="AS534" s="44"/>
      <c r="AT534" s="25">
        <f t="array" ref="AT534">SUM(IF(Period=$AT$2,IF(Site=$A$506,IF(Provider=$B534,I))))</f>
        <v>78</v>
      </c>
      <c r="AU534" s="26">
        <f t="array" ref="AU534">SUM(IF(Period=$AT$2,IF(Site=$A$506,IF(Provider=$B534,J))))</f>
        <v>4.8205128205128203</v>
      </c>
      <c r="AV534" s="26"/>
      <c r="AW534" s="27">
        <f t="shared" si="283"/>
        <v>6.6725820763087834E-2</v>
      </c>
      <c r="AX534" s="27">
        <f t="shared" si="271"/>
        <v>1.1847370576929136E-2</v>
      </c>
      <c r="AY534" s="44"/>
      <c r="AZ534" s="25">
        <f t="array" ref="AZ534">SUM(IF(Period=$AZ$2,IF(Site=$A$506,IF(Provider=$B534,I))))</f>
        <v>81</v>
      </c>
      <c r="BA534" s="26">
        <f t="array" ref="BA534">SUM(IF(Period=$AZ$2,IF(Site=$A$506,IF(Provider=$B534,J))))</f>
        <v>8.2839506172839492</v>
      </c>
      <c r="BB534" s="26"/>
      <c r="BC534" s="27">
        <f t="shared" si="284"/>
        <v>0.12497671819705716</v>
      </c>
      <c r="BD534" s="27">
        <f t="shared" si="272"/>
        <v>2.1864511714295019E-2</v>
      </c>
      <c r="BE534" s="44"/>
      <c r="BF534" s="25">
        <f t="array" ref="BF534">SUM(IF(Period=$BF$2,IF(Site=$A$506,IF(Provider=$B534,I))))</f>
        <v>112</v>
      </c>
      <c r="BG534" s="26">
        <f t="array" ref="BG534">SUM(IF(Period=$BF$2,IF(Site=$A$506,IF(Provider=$B534,J))))</f>
        <v>5.7053571428571397</v>
      </c>
      <c r="BH534" s="26"/>
      <c r="BI534" s="27">
        <f t="shared" si="285"/>
        <v>0.11173282042315083</v>
      </c>
      <c r="BJ534" s="27">
        <f t="shared" si="273"/>
        <v>1.9772263135094982E-2</v>
      </c>
      <c r="BK534" s="44"/>
      <c r="BL534" s="25">
        <f t="array" ref="BL534">SUM(IF(Period=$BL$2,IF(Site=$A$506,IF(Provider=$B534,I))))</f>
        <v>114</v>
      </c>
      <c r="BM534" s="26">
        <f t="array" ref="BM534">SUM(IF(Period=$BL$2,IF(Site=$A$506,IF(Provider=$B534,J))))</f>
        <v>7.2192982456140404</v>
      </c>
      <c r="BN534" s="26"/>
      <c r="BO534" s="27">
        <f t="shared" si="286"/>
        <v>0.14350479511769845</v>
      </c>
      <c r="BP534" s="27">
        <f t="shared" si="274"/>
        <v>2.5588409041445159E-2</v>
      </c>
      <c r="BQ534" s="44"/>
      <c r="BR534" s="25">
        <f t="array" ref="BR534">SUM(IF(Period=$BR$2,IF(Site=$A$506,IF(Provider=$B534,I))))</f>
        <v>82</v>
      </c>
      <c r="BS534" s="26">
        <f t="array" ref="BS534">SUM(IF(Period=$BR$2,IF(Site=$A$506,IF(Provider=$B534,J))))</f>
        <v>7.5731707317073198</v>
      </c>
      <c r="BT534" s="26"/>
      <c r="BU534" s="27">
        <f t="shared" si="287"/>
        <v>0.10435220971265337</v>
      </c>
      <c r="BV534" s="27">
        <f t="shared" si="275"/>
        <v>1.8215951424129542E-2</v>
      </c>
    </row>
    <row r="535" spans="2:74" outlineLevel="1" x14ac:dyDescent="0.25">
      <c r="B535" s="20" t="s">
        <v>973</v>
      </c>
      <c r="C535" s="44"/>
      <c r="D535" s="25">
        <f t="array" ref="D535">SUM(IF(Period=$D$2,IF(Site=$A$506,IF(Provider=$B535,I))))</f>
        <v>0</v>
      </c>
      <c r="E535" s="26">
        <f t="array" ref="E535">SUM(IF(Period=$D$2,IF(Site=$A$506,IF(Provider=$B535,J))))</f>
        <v>0</v>
      </c>
      <c r="F535" s="26"/>
      <c r="G535" s="27">
        <f t="shared" si="276"/>
        <v>0</v>
      </c>
      <c r="H535" s="27">
        <f t="shared" si="264"/>
        <v>0</v>
      </c>
      <c r="I535" s="44"/>
      <c r="J535" s="25">
        <f t="array" ref="J535">SUM(IF(Period=$J$2,IF(Site=$A$506,IF(Provider=$B535,I))))</f>
        <v>0</v>
      </c>
      <c r="K535" s="26">
        <f t="array" ref="K535">SUM(IF(Period=$J$2,IF(Site=$A$506,IF(Provider=$B535,J))))</f>
        <v>0</v>
      </c>
      <c r="L535" s="26"/>
      <c r="M535" s="27">
        <f t="shared" si="277"/>
        <v>0</v>
      </c>
      <c r="N535" s="27">
        <f t="shared" si="265"/>
        <v>0</v>
      </c>
      <c r="O535" s="44"/>
      <c r="P535" s="25">
        <f t="array" ref="P535">SUM(IF(Period=$P$2,IF(Site=$A$506,IF(Provider=$B535,I))))</f>
        <v>0</v>
      </c>
      <c r="Q535" s="26">
        <f t="array" ref="Q535">SUM(IF(Period=$P$2,IF(Site=$A$506,IF(Provider=$B535,J))))</f>
        <v>0</v>
      </c>
      <c r="R535" s="26"/>
      <c r="S535" s="27">
        <f t="shared" si="278"/>
        <v>0</v>
      </c>
      <c r="T535" s="27">
        <f t="shared" si="266"/>
        <v>0</v>
      </c>
      <c r="U535" s="44"/>
      <c r="V535" s="25">
        <f t="array" ref="V535">SUM(IF(Period=$V$2,IF(Site=$A$506,IF(Provider=$B535,I))))</f>
        <v>0</v>
      </c>
      <c r="W535" s="26">
        <f t="array" ref="W535">SUM(IF(Period=$V$2,IF(Site=$A$506,IF(Provider=$B535,J))))</f>
        <v>0</v>
      </c>
      <c r="X535" s="26"/>
      <c r="Y535" s="27">
        <f t="shared" si="279"/>
        <v>0</v>
      </c>
      <c r="Z535" s="27">
        <f t="shared" si="267"/>
        <v>0</v>
      </c>
      <c r="AA535" s="44"/>
      <c r="AB535" s="25">
        <f t="array" ref="AB535">SUM(IF(Period=$AB$2,IF(Site=$A$506,IF(Provider=$B535,I))))</f>
        <v>0</v>
      </c>
      <c r="AC535" s="26">
        <f t="array" ref="AC535">SUM(IF(Period=$AB$2,IF(Site=$A$506,IF(Provider=$B535,J))))</f>
        <v>0</v>
      </c>
      <c r="AD535" s="26"/>
      <c r="AE535" s="27">
        <f t="shared" si="280"/>
        <v>0</v>
      </c>
      <c r="AF535" s="27">
        <f t="shared" si="268"/>
        <v>0</v>
      </c>
      <c r="AG535" s="44"/>
      <c r="AH535" s="25">
        <f t="array" ref="AH535">SUM(IF(Period=$AH$2,IF(Site=$A$506,IF(Provider=$B535,I))))</f>
        <v>0</v>
      </c>
      <c r="AI535" s="26">
        <f t="array" ref="AI535">SUM(IF(Period=$AH$2,IF(Site=$A$506,IF(Provider=$B535,J))))</f>
        <v>0</v>
      </c>
      <c r="AJ535" s="26"/>
      <c r="AK535" s="27">
        <f t="shared" si="281"/>
        <v>0</v>
      </c>
      <c r="AL535" s="27">
        <f t="shared" si="269"/>
        <v>0</v>
      </c>
      <c r="AM535" s="44"/>
      <c r="AN535" s="25">
        <f t="array" ref="AN535">SUM(IF(Period=$AN$2,IF(Site=$A$506,IF(Provider=$B535,I))))</f>
        <v>42</v>
      </c>
      <c r="AO535" s="26">
        <f t="array" ref="AO535">SUM(IF(Period=$AN$2,IF(Site=$A$506,IF(Provider=$B535,J))))</f>
        <v>10.952380952381001</v>
      </c>
      <c r="AP535" s="26"/>
      <c r="AQ535" s="27">
        <f t="shared" si="282"/>
        <v>8.3880379285193651E-2</v>
      </c>
      <c r="AR535" s="27">
        <f t="shared" si="270"/>
        <v>1.4710585225455774E-2</v>
      </c>
      <c r="AS535" s="44"/>
      <c r="AT535" s="25">
        <f t="array" ref="AT535">SUM(IF(Period=$AT$2,IF(Site=$A$506,IF(Provider=$B535,I))))</f>
        <v>0</v>
      </c>
      <c r="AU535" s="26">
        <f t="array" ref="AU535">SUM(IF(Period=$AT$2,IF(Site=$A$506,IF(Provider=$B535,J))))</f>
        <v>0</v>
      </c>
      <c r="AV535" s="26"/>
      <c r="AW535" s="27">
        <f t="shared" si="283"/>
        <v>0</v>
      </c>
      <c r="AX535" s="27">
        <f t="shared" si="271"/>
        <v>0</v>
      </c>
      <c r="AY535" s="44"/>
      <c r="AZ535" s="25">
        <f t="array" ref="AZ535">SUM(IF(Period=$AZ$2,IF(Site=$A$506,IF(Provider=$B535,I))))</f>
        <v>0</v>
      </c>
      <c r="BA535" s="26">
        <f t="array" ref="BA535">SUM(IF(Period=$AZ$2,IF(Site=$A$506,IF(Provider=$B535,J))))</f>
        <v>0</v>
      </c>
      <c r="BB535" s="26"/>
      <c r="BC535" s="27">
        <f t="shared" si="284"/>
        <v>0</v>
      </c>
      <c r="BD535" s="27">
        <f t="shared" si="272"/>
        <v>0</v>
      </c>
      <c r="BE535" s="44"/>
      <c r="BF535" s="25">
        <f t="array" ref="BF535">SUM(IF(Period=$BF$2,IF(Site=$A$506,IF(Provider=$B535,I))))</f>
        <v>0</v>
      </c>
      <c r="BG535" s="26">
        <f t="array" ref="BG535">SUM(IF(Period=$BF$2,IF(Site=$A$506,IF(Provider=$B535,J))))</f>
        <v>0</v>
      </c>
      <c r="BH535" s="26"/>
      <c r="BI535" s="27">
        <f t="shared" si="285"/>
        <v>0</v>
      </c>
      <c r="BJ535" s="27">
        <f t="shared" si="273"/>
        <v>0</v>
      </c>
      <c r="BK535" s="44"/>
      <c r="BL535" s="25">
        <f t="array" ref="BL535">SUM(IF(Period=$BL$2,IF(Site=$A$506,IF(Provider=$B535,I))))</f>
        <v>0</v>
      </c>
      <c r="BM535" s="26">
        <f t="array" ref="BM535">SUM(IF(Period=$BL$2,IF(Site=$A$506,IF(Provider=$B535,J))))</f>
        <v>0</v>
      </c>
      <c r="BN535" s="26"/>
      <c r="BO535" s="27">
        <f t="shared" si="286"/>
        <v>0</v>
      </c>
      <c r="BP535" s="27">
        <f t="shared" si="274"/>
        <v>0</v>
      </c>
      <c r="BQ535" s="44"/>
      <c r="BR535" s="25">
        <f t="array" ref="BR535">SUM(IF(Period=$BR$2,IF(Site=$A$506,IF(Provider=$B535,I))))</f>
        <v>0</v>
      </c>
      <c r="BS535" s="26">
        <f t="array" ref="BS535">SUM(IF(Period=$BR$2,IF(Site=$A$506,IF(Provider=$B535,J))))</f>
        <v>0</v>
      </c>
      <c r="BT535" s="26"/>
      <c r="BU535" s="27">
        <f t="shared" si="287"/>
        <v>0</v>
      </c>
      <c r="BV535" s="27">
        <f t="shared" si="275"/>
        <v>0</v>
      </c>
    </row>
    <row r="536" spans="2:74" outlineLevel="1" x14ac:dyDescent="0.25">
      <c r="B536" s="20" t="s">
        <v>993</v>
      </c>
      <c r="C536" s="44"/>
      <c r="D536" s="25">
        <f t="array" ref="D536">SUM(IF(Period=$D$2,IF(Site=$A$506,IF(Provider=$B536,I))))</f>
        <v>0</v>
      </c>
      <c r="E536" s="26">
        <f t="array" ref="E536">SUM(IF(Period=$D$2,IF(Site=$A$506,IF(Provider=$B536,J))))</f>
        <v>0</v>
      </c>
      <c r="F536" s="26"/>
      <c r="G536" s="27">
        <f t="shared" si="276"/>
        <v>0</v>
      </c>
      <c r="H536" s="27">
        <f t="shared" si="264"/>
        <v>0</v>
      </c>
      <c r="I536" s="44"/>
      <c r="J536" s="25">
        <f t="array" ref="J536">SUM(IF(Period=$J$2,IF(Site=$A$506,IF(Provider=$B536,I))))</f>
        <v>0</v>
      </c>
      <c r="K536" s="26">
        <f t="array" ref="K536">SUM(IF(Period=$J$2,IF(Site=$A$506,IF(Provider=$B536,J))))</f>
        <v>0</v>
      </c>
      <c r="L536" s="26"/>
      <c r="M536" s="27">
        <f t="shared" si="277"/>
        <v>0</v>
      </c>
      <c r="N536" s="27">
        <f t="shared" si="265"/>
        <v>0</v>
      </c>
      <c r="O536" s="44"/>
      <c r="P536" s="25">
        <f t="array" ref="P536">SUM(IF(Period=$P$2,IF(Site=$A$506,IF(Provider=$B536,I))))</f>
        <v>0</v>
      </c>
      <c r="Q536" s="26">
        <f t="array" ref="Q536">SUM(IF(Period=$P$2,IF(Site=$A$506,IF(Provider=$B536,J))))</f>
        <v>0</v>
      </c>
      <c r="R536" s="26"/>
      <c r="S536" s="27">
        <f t="shared" si="278"/>
        <v>0</v>
      </c>
      <c r="T536" s="27">
        <f t="shared" si="266"/>
        <v>0</v>
      </c>
      <c r="U536" s="44"/>
      <c r="V536" s="25">
        <f t="array" ref="V536">SUM(IF(Period=$V$2,IF(Site=$A$506,IF(Provider=$B536,I))))</f>
        <v>0</v>
      </c>
      <c r="W536" s="26">
        <f t="array" ref="W536">SUM(IF(Period=$V$2,IF(Site=$A$506,IF(Provider=$B536,J))))</f>
        <v>0</v>
      </c>
      <c r="X536" s="26"/>
      <c r="Y536" s="27">
        <f t="shared" si="279"/>
        <v>0</v>
      </c>
      <c r="Z536" s="27">
        <f t="shared" si="267"/>
        <v>0</v>
      </c>
      <c r="AA536" s="44"/>
      <c r="AB536" s="25">
        <f t="array" ref="AB536">SUM(IF(Period=$AB$2,IF(Site=$A$506,IF(Provider=$B536,I))))</f>
        <v>0</v>
      </c>
      <c r="AC536" s="26">
        <f t="array" ref="AC536">SUM(IF(Period=$AB$2,IF(Site=$A$506,IF(Provider=$B536,J))))</f>
        <v>0</v>
      </c>
      <c r="AD536" s="26"/>
      <c r="AE536" s="27">
        <f t="shared" si="280"/>
        <v>0</v>
      </c>
      <c r="AF536" s="27">
        <f t="shared" si="268"/>
        <v>0</v>
      </c>
      <c r="AG536" s="44"/>
      <c r="AH536" s="25">
        <f t="array" ref="AH536">SUM(IF(Period=$AH$2,IF(Site=$A$506,IF(Provider=$B536,I))))</f>
        <v>0</v>
      </c>
      <c r="AI536" s="26">
        <f t="array" ref="AI536">SUM(IF(Period=$AH$2,IF(Site=$A$506,IF(Provider=$B536,J))))</f>
        <v>0</v>
      </c>
      <c r="AJ536" s="26"/>
      <c r="AK536" s="27">
        <f t="shared" si="281"/>
        <v>0</v>
      </c>
      <c r="AL536" s="27">
        <f t="shared" si="269"/>
        <v>0</v>
      </c>
      <c r="AM536" s="44"/>
      <c r="AN536" s="25">
        <f t="array" ref="AN536">SUM(IF(Period=$AN$2,IF(Site=$A$506,IF(Provider=$B536,I))))</f>
        <v>0</v>
      </c>
      <c r="AO536" s="26">
        <f t="array" ref="AO536">SUM(IF(Period=$AN$2,IF(Site=$A$506,IF(Provider=$B536,J))))</f>
        <v>0</v>
      </c>
      <c r="AP536" s="26"/>
      <c r="AQ536" s="27">
        <f t="shared" si="282"/>
        <v>0</v>
      </c>
      <c r="AR536" s="27">
        <f t="shared" si="270"/>
        <v>0</v>
      </c>
      <c r="AS536" s="44"/>
      <c r="AT536" s="25">
        <f t="array" ref="AT536">SUM(IF(Period=$AT$2,IF(Site=$A$506,IF(Provider=$B536,I))))</f>
        <v>187</v>
      </c>
      <c r="AU536" s="26">
        <f t="array" ref="AU536">SUM(IF(Period=$AT$2,IF(Site=$A$506,IF(Provider=$B536,J))))</f>
        <v>3.2834224598930501</v>
      </c>
      <c r="AV536" s="26"/>
      <c r="AW536" s="27">
        <f t="shared" si="283"/>
        <v>0.10896184560780842</v>
      </c>
      <c r="AX536" s="27">
        <f t="shared" si="271"/>
        <v>1.934650408041089E-2</v>
      </c>
      <c r="AY536" s="44"/>
      <c r="AZ536" s="25">
        <f t="array" ref="AZ536">SUM(IF(Period=$AZ$2,IF(Site=$A$506,IF(Provider=$B536,I))))</f>
        <v>219</v>
      </c>
      <c r="BA536" s="26">
        <f t="array" ref="BA536">SUM(IF(Period=$AZ$2,IF(Site=$A$506,IF(Provider=$B536,J))))</f>
        <v>3.7214611872146102</v>
      </c>
      <c r="BB536" s="26"/>
      <c r="BC536" s="27">
        <f t="shared" si="284"/>
        <v>0.15179735518718562</v>
      </c>
      <c r="BD536" s="27">
        <f t="shared" si="272"/>
        <v>2.6556746717064733E-2</v>
      </c>
      <c r="BE536" s="44"/>
      <c r="BF536" s="25">
        <f t="array" ref="BF536">SUM(IF(Period=$BF$2,IF(Site=$A$506,IF(Provider=$B536,I))))</f>
        <v>204</v>
      </c>
      <c r="BG536" s="26">
        <f t="array" ref="BG536">SUM(IF(Period=$BF$2,IF(Site=$A$506,IF(Provider=$B536,J))))</f>
        <v>4.2696078431372504</v>
      </c>
      <c r="BH536" s="26"/>
      <c r="BI536" s="27">
        <f t="shared" si="285"/>
        <v>0.152299353033747</v>
      </c>
      <c r="BJ536" s="27">
        <f t="shared" si="273"/>
        <v>2.6950925181013646E-2</v>
      </c>
      <c r="BK536" s="44"/>
      <c r="BL536" s="25">
        <f t="array" ref="BL536">SUM(IF(Period=$BL$2,IF(Site=$A$506,IF(Provider=$B536,I))))</f>
        <v>208</v>
      </c>
      <c r="BM536" s="26">
        <f t="array" ref="BM536">SUM(IF(Period=$BL$2,IF(Site=$A$506,IF(Provider=$B536,J))))</f>
        <v>4.4951923076923102</v>
      </c>
      <c r="BN536" s="26"/>
      <c r="BO536" s="27">
        <f t="shared" si="286"/>
        <v>0.16303400174367924</v>
      </c>
      <c r="BP536" s="27">
        <f t="shared" si="274"/>
        <v>2.9070671268227481E-2</v>
      </c>
      <c r="BQ536" s="44"/>
      <c r="BR536" s="25">
        <f t="array" ref="BR536">SUM(IF(Period=$BR$2,IF(Site=$A$506,IF(Provider=$B536,I))))</f>
        <v>183</v>
      </c>
      <c r="BS536" s="26">
        <f t="array" ref="BS536">SUM(IF(Period=$BR$2,IF(Site=$A$506,IF(Provider=$B536,J))))</f>
        <v>4.2950819672131102</v>
      </c>
      <c r="BT536" s="26"/>
      <c r="BU536" s="27">
        <f t="shared" si="287"/>
        <v>0.13207864224500071</v>
      </c>
      <c r="BV536" s="27">
        <f t="shared" si="275"/>
        <v>2.3055938517497262E-2</v>
      </c>
    </row>
    <row r="537" spans="2:74" outlineLevel="1" x14ac:dyDescent="0.25">
      <c r="B537" s="20" t="s">
        <v>965</v>
      </c>
      <c r="C537" s="44"/>
      <c r="D537" s="25">
        <f t="array" ref="D537">SUM(IF(Period=$D$2,IF(Site=$A$506,IF(Provider=$B537,I))))</f>
        <v>0</v>
      </c>
      <c r="E537" s="26">
        <f t="array" ref="E537">SUM(IF(Period=$D$2,IF(Site=$A$506,IF(Provider=$B537,J))))</f>
        <v>0</v>
      </c>
      <c r="F537" s="26"/>
      <c r="G537" s="27">
        <f t="shared" si="276"/>
        <v>0</v>
      </c>
      <c r="H537" s="27">
        <f t="shared" si="264"/>
        <v>0</v>
      </c>
      <c r="I537" s="44"/>
      <c r="J537" s="25">
        <f t="array" ref="J537">SUM(IF(Period=$J$2,IF(Site=$A$506,IF(Provider=$B537,I))))</f>
        <v>0</v>
      </c>
      <c r="K537" s="26">
        <f t="array" ref="K537">SUM(IF(Period=$J$2,IF(Site=$A$506,IF(Provider=$B537,J))))</f>
        <v>0</v>
      </c>
      <c r="L537" s="26"/>
      <c r="M537" s="27">
        <f t="shared" si="277"/>
        <v>0</v>
      </c>
      <c r="N537" s="27">
        <f t="shared" si="265"/>
        <v>0</v>
      </c>
      <c r="O537" s="44"/>
      <c r="P537" s="25">
        <f t="array" ref="P537">SUM(IF(Period=$P$2,IF(Site=$A$506,IF(Provider=$B537,I))))</f>
        <v>0</v>
      </c>
      <c r="Q537" s="26">
        <f t="array" ref="Q537">SUM(IF(Period=$P$2,IF(Site=$A$506,IF(Provider=$B537,J))))</f>
        <v>0</v>
      </c>
      <c r="R537" s="26"/>
      <c r="S537" s="27">
        <f t="shared" si="278"/>
        <v>0</v>
      </c>
      <c r="T537" s="27">
        <f t="shared" si="266"/>
        <v>0</v>
      </c>
      <c r="U537" s="44"/>
      <c r="V537" s="25">
        <f t="array" ref="V537">SUM(IF(Period=$V$2,IF(Site=$A$506,IF(Provider=$B537,I))))</f>
        <v>0</v>
      </c>
      <c r="W537" s="26">
        <f t="array" ref="W537">SUM(IF(Period=$V$2,IF(Site=$A$506,IF(Provider=$B537,J))))</f>
        <v>0</v>
      </c>
      <c r="X537" s="26"/>
      <c r="Y537" s="27">
        <f t="shared" si="279"/>
        <v>0</v>
      </c>
      <c r="Z537" s="27">
        <f t="shared" si="267"/>
        <v>0</v>
      </c>
      <c r="AA537" s="44"/>
      <c r="AB537" s="25">
        <f t="array" ref="AB537">SUM(IF(Period=$AB$2,IF(Site=$A$506,IF(Provider=$B537,I))))</f>
        <v>0</v>
      </c>
      <c r="AC537" s="26">
        <f t="array" ref="AC537">SUM(IF(Period=$AB$2,IF(Site=$A$506,IF(Provider=$B537,J))))</f>
        <v>0</v>
      </c>
      <c r="AD537" s="26"/>
      <c r="AE537" s="27">
        <f t="shared" si="280"/>
        <v>0</v>
      </c>
      <c r="AF537" s="27">
        <f t="shared" si="268"/>
        <v>0</v>
      </c>
      <c r="AG537" s="44"/>
      <c r="AH537" s="25">
        <f t="array" ref="AH537">SUM(IF(Period=$AH$2,IF(Site=$A$506,IF(Provider=$B537,I))))</f>
        <v>0</v>
      </c>
      <c r="AI537" s="26">
        <f t="array" ref="AI537">SUM(IF(Period=$AH$2,IF(Site=$A$506,IF(Provider=$B537,J))))</f>
        <v>0</v>
      </c>
      <c r="AJ537" s="26"/>
      <c r="AK537" s="27">
        <f t="shared" si="281"/>
        <v>0</v>
      </c>
      <c r="AL537" s="27">
        <f t="shared" si="269"/>
        <v>0</v>
      </c>
      <c r="AM537" s="44"/>
      <c r="AN537" s="25">
        <f t="array" ref="AN537">SUM(IF(Period=$AN$2,IF(Site=$A$506,IF(Provider=$B537,I))))</f>
        <v>19</v>
      </c>
      <c r="AO537" s="26">
        <f t="array" ref="AO537">SUM(IF(Period=$AN$2,IF(Site=$A$506,IF(Provider=$B537,J))))</f>
        <v>6.0526315789473699</v>
      </c>
      <c r="AP537" s="26"/>
      <c r="AQ537" s="27">
        <f t="shared" si="282"/>
        <v>2.0970094821298326E-2</v>
      </c>
      <c r="AR537" s="27">
        <f t="shared" si="270"/>
        <v>3.6776463063639278E-3</v>
      </c>
      <c r="AS537" s="44"/>
      <c r="AT537" s="25">
        <f t="array" ref="AT537">SUM(IF(Period=$AT$2,IF(Site=$A$506,IF(Provider=$B537,I))))</f>
        <v>157</v>
      </c>
      <c r="AU537" s="26">
        <f t="array" ref="AU537">SUM(IF(Period=$AT$2,IF(Site=$A$506,IF(Provider=$B537,J))))</f>
        <v>4.07643312101911</v>
      </c>
      <c r="AV537" s="26"/>
      <c r="AW537" s="27">
        <f t="shared" si="283"/>
        <v>0.11357586512866021</v>
      </c>
      <c r="AX537" s="27">
        <f t="shared" si="271"/>
        <v>2.0165737152219816E-2</v>
      </c>
      <c r="AY537" s="44"/>
      <c r="AZ537" s="25">
        <f t="array" ref="AZ537">SUM(IF(Period=$AZ$2,IF(Site=$A$506,IF(Provider=$B537,I))))</f>
        <v>147</v>
      </c>
      <c r="BA537" s="26">
        <f t="array" ref="BA537">SUM(IF(Period=$AZ$2,IF(Site=$A$506,IF(Provider=$B537,J))))</f>
        <v>5.0748299319727899</v>
      </c>
      <c r="BB537" s="26"/>
      <c r="BC537" s="27">
        <f t="shared" si="284"/>
        <v>0.13894579996274914</v>
      </c>
      <c r="BD537" s="27">
        <f t="shared" si="272"/>
        <v>2.4308384111570921E-2</v>
      </c>
      <c r="BE537" s="44"/>
      <c r="BF537" s="25">
        <f t="array" ref="BF537">SUM(IF(Period=$BF$2,IF(Site=$A$506,IF(Provider=$B537,I))))</f>
        <v>0</v>
      </c>
      <c r="BG537" s="26">
        <f t="array" ref="BG537">SUM(IF(Period=$BF$2,IF(Site=$A$506,IF(Provider=$B537,J))))</f>
        <v>0</v>
      </c>
      <c r="BH537" s="26"/>
      <c r="BI537" s="27">
        <f t="shared" si="285"/>
        <v>0</v>
      </c>
      <c r="BJ537" s="27">
        <f t="shared" si="273"/>
        <v>0</v>
      </c>
      <c r="BK537" s="44"/>
      <c r="BL537" s="25">
        <f t="array" ref="BL537">SUM(IF(Period=$BL$2,IF(Site=$A$506,IF(Provider=$B537,I))))</f>
        <v>0</v>
      </c>
      <c r="BM537" s="26">
        <f t="array" ref="BM537">SUM(IF(Period=$BL$2,IF(Site=$A$506,IF(Provider=$B537,J))))</f>
        <v>0</v>
      </c>
      <c r="BN537" s="26"/>
      <c r="BO537" s="27">
        <f t="shared" si="286"/>
        <v>0</v>
      </c>
      <c r="BP537" s="27">
        <f t="shared" si="274"/>
        <v>0</v>
      </c>
      <c r="BQ537" s="44"/>
      <c r="BR537" s="25">
        <f t="array" ref="BR537">SUM(IF(Period=$BR$2,IF(Site=$A$506,IF(Provider=$B537,I))))</f>
        <v>0</v>
      </c>
      <c r="BS537" s="26">
        <f t="array" ref="BS537">SUM(IF(Period=$BR$2,IF(Site=$A$506,IF(Provider=$B537,J))))</f>
        <v>0</v>
      </c>
      <c r="BT537" s="26"/>
      <c r="BU537" s="27">
        <f t="shared" si="287"/>
        <v>0</v>
      </c>
      <c r="BV537" s="27">
        <f t="shared" si="275"/>
        <v>0</v>
      </c>
    </row>
    <row r="538" spans="2:74" outlineLevel="1" x14ac:dyDescent="0.25">
      <c r="B538" s="20" t="s">
        <v>688</v>
      </c>
      <c r="C538" s="44"/>
      <c r="D538" s="25">
        <f t="array" ref="D538">SUM(IF(Period=$D$2,IF(Site=$A$506,IF(Provider=$B538,I))))</f>
        <v>55</v>
      </c>
      <c r="E538" s="26">
        <f t="array" ref="E538">SUM(IF(Period=$D$2,IF(Site=$A$506,IF(Provider=$B538,J))))</f>
        <v>7.6181818181818182</v>
      </c>
      <c r="F538" s="26"/>
      <c r="G538" s="27">
        <f t="shared" si="276"/>
        <v>8.7382690302398328E-2</v>
      </c>
      <c r="H538" s="27">
        <f t="shared" si="264"/>
        <v>1.2135430242998232E-2</v>
      </c>
      <c r="I538" s="44"/>
      <c r="J538" s="25">
        <f t="array" ref="J538">SUM(IF(Period=$J$2,IF(Site=$A$506,IF(Provider=$B538,I))))</f>
        <v>47</v>
      </c>
      <c r="K538" s="26">
        <f t="array" ref="K538">SUM(IF(Period=$J$2,IF(Site=$A$506,IF(Provider=$B538,J))))</f>
        <v>8.7446808510638299</v>
      </c>
      <c r="L538" s="26"/>
      <c r="M538" s="27">
        <f t="shared" si="277"/>
        <v>9.2860370537731593E-2</v>
      </c>
      <c r="N538" s="27">
        <f t="shared" si="265"/>
        <v>1.2733525420578122E-2</v>
      </c>
      <c r="O538" s="44"/>
      <c r="P538" s="25">
        <f t="array" ref="P538">SUM(IF(Period=$P$2,IF(Site=$A$506,IF(Provider=$B538,I))))</f>
        <v>50</v>
      </c>
      <c r="Q538" s="26">
        <f t="array" ref="Q538">SUM(IF(Period=$P$2,IF(Site=$A$506,IF(Provider=$B538,J))))</f>
        <v>5.78</v>
      </c>
      <c r="R538" s="26"/>
      <c r="S538" s="27">
        <f t="shared" si="278"/>
        <v>6.177853783668235E-2</v>
      </c>
      <c r="T538" s="27">
        <f t="shared" si="266"/>
        <v>8.3280502564693683E-3</v>
      </c>
      <c r="U538" s="44"/>
      <c r="V538" s="25">
        <f t="array" ref="V538">SUM(IF(Period=$V$2,IF(Site=$A$506,IF(Provider=$B538,I))))</f>
        <v>41</v>
      </c>
      <c r="W538" s="26">
        <f t="array" ref="W538">SUM(IF(Period=$V$2,IF(Site=$A$506,IF(Provider=$B538,J))))</f>
        <v>6.2195121951219514</v>
      </c>
      <c r="X538" s="26"/>
      <c r="Y538" s="27">
        <f t="shared" si="279"/>
        <v>5.6578655424894611E-2</v>
      </c>
      <c r="Z538" s="27">
        <f t="shared" si="267"/>
        <v>7.7118490292142992E-3</v>
      </c>
      <c r="AA538" s="44"/>
      <c r="AB538" s="25">
        <f t="array" ref="AB538">SUM(IF(Period=$AB$2,IF(Site=$A$506,IF(Provider=$B538,I))))</f>
        <v>36</v>
      </c>
      <c r="AC538" s="26">
        <f t="array" ref="AC538">SUM(IF(Period=$AB$2,IF(Site=$A$506,IF(Provider=$B538,J))))</f>
        <v>5.083333333333333</v>
      </c>
      <c r="AD538" s="26"/>
      <c r="AE538" s="27">
        <f t="shared" si="280"/>
        <v>3.9228295819935685E-2</v>
      </c>
      <c r="AF538" s="27">
        <f t="shared" si="268"/>
        <v>5.5052495412292049E-3</v>
      </c>
      <c r="AG538" s="44"/>
      <c r="AH538" s="25">
        <f t="array" ref="AH538">SUM(IF(Period=$AH$2,IF(Site=$A$506,IF(Provider=$B538,I))))</f>
        <v>9</v>
      </c>
      <c r="AI538" s="26">
        <f t="array" ref="AI538">SUM(IF(Period=$AH$2,IF(Site=$A$506,IF(Provider=$B538,J))))</f>
        <v>6.5555555555555598</v>
      </c>
      <c r="AJ538" s="26"/>
      <c r="AK538" s="27">
        <f t="shared" si="281"/>
        <v>1.1823647294589186E-2</v>
      </c>
      <c r="AL538" s="27">
        <f t="shared" si="269"/>
        <v>2.0091262003677736E-3</v>
      </c>
      <c r="AM538" s="44"/>
      <c r="AN538" s="25">
        <f t="array" ref="AN538">SUM(IF(Period=$AN$2,IF(Site=$A$506,IF(Provider=$B538,I))))</f>
        <v>26</v>
      </c>
      <c r="AO538" s="26">
        <f t="array" ref="AO538">SUM(IF(Period=$AN$2,IF(Site=$A$506,IF(Provider=$B538,J))))</f>
        <v>4.4230769230769198</v>
      </c>
      <c r="AP538" s="26"/>
      <c r="AQ538" s="27">
        <f t="shared" si="282"/>
        <v>2.0970094821298309E-2</v>
      </c>
      <c r="AR538" s="27">
        <f t="shared" si="270"/>
        <v>3.6776463063639244E-3</v>
      </c>
      <c r="AS538" s="44"/>
      <c r="AT538" s="25">
        <f t="array" ref="AT538">SUM(IF(Period=$AT$2,IF(Site=$A$506,IF(Provider=$B538,I))))</f>
        <v>42</v>
      </c>
      <c r="AU538" s="26">
        <f t="array" ref="AU538">SUM(IF(Period=$AT$2,IF(Site=$A$506,IF(Provider=$B538,J))))</f>
        <v>4.1190476190476204</v>
      </c>
      <c r="AV538" s="26"/>
      <c r="AW538" s="27">
        <f t="shared" si="283"/>
        <v>3.070097604259096E-2</v>
      </c>
      <c r="AX538" s="27">
        <f t="shared" si="271"/>
        <v>5.4510508239594179E-3</v>
      </c>
      <c r="AY538" s="44"/>
      <c r="AZ538" s="25">
        <f t="array" ref="AZ538">SUM(IF(Period=$AZ$2,IF(Site=$A$506,IF(Provider=$B538,I))))</f>
        <v>27</v>
      </c>
      <c r="BA538" s="26">
        <f t="array" ref="BA538">SUM(IF(Period=$AZ$2,IF(Site=$A$506,IF(Provider=$B538,J))))</f>
        <v>5.2592592592592604</v>
      </c>
      <c r="BB538" s="26"/>
      <c r="BC538" s="27">
        <f t="shared" si="284"/>
        <v>2.6448128143043405E-2</v>
      </c>
      <c r="BD538" s="27">
        <f t="shared" si="272"/>
        <v>4.6270650721756991E-3</v>
      </c>
      <c r="BE538" s="44"/>
      <c r="BF538" s="25">
        <f t="array" ref="BF538">SUM(IF(Period=$BF$2,IF(Site=$A$506,IF(Provider=$B538,I))))</f>
        <v>35</v>
      </c>
      <c r="BG538" s="26">
        <f t="array" ref="BG538">SUM(IF(Period=$BF$2,IF(Site=$A$506,IF(Provider=$B538,J))))</f>
        <v>4.5142857142857098</v>
      </c>
      <c r="BH538" s="26"/>
      <c r="BI538" s="27">
        <f t="shared" si="285"/>
        <v>2.7627207553768116E-2</v>
      </c>
      <c r="BJ538" s="27">
        <f t="shared" si="273"/>
        <v>4.888916393341167E-3</v>
      </c>
      <c r="BK538" s="44"/>
      <c r="BL538" s="25">
        <f t="array" ref="BL538">SUM(IF(Period=$BL$2,IF(Site=$A$506,IF(Provider=$B538,I))))</f>
        <v>36</v>
      </c>
      <c r="BM538" s="26">
        <f t="array" ref="BM538">SUM(IF(Period=$BL$2,IF(Site=$A$506,IF(Provider=$B538,J))))</f>
        <v>3.6944444444444402</v>
      </c>
      <c r="BN538" s="26"/>
      <c r="BO538" s="27">
        <f t="shared" si="286"/>
        <v>2.3190932868352197E-2</v>
      </c>
      <c r="BP538" s="27">
        <f t="shared" si="274"/>
        <v>4.1351863943040095E-3</v>
      </c>
      <c r="BQ538" s="44"/>
      <c r="BR538" s="25">
        <f t="array" ref="BR538">SUM(IF(Period=$BR$2,IF(Site=$A$506,IF(Provider=$B538,I))))</f>
        <v>26</v>
      </c>
      <c r="BS538" s="26">
        <f t="array" ref="BS538">SUM(IF(Period=$BR$2,IF(Site=$A$506,IF(Provider=$B538,J))))</f>
        <v>4.8076923076923102</v>
      </c>
      <c r="BT538" s="26"/>
      <c r="BU538" s="27">
        <f t="shared" si="287"/>
        <v>2.1004873130566305E-2</v>
      </c>
      <c r="BV538" s="27">
        <f t="shared" si="275"/>
        <v>3.666656888914965E-3</v>
      </c>
    </row>
    <row r="539" spans="2:74" outlineLevel="1" x14ac:dyDescent="0.25">
      <c r="B539" s="20" t="s">
        <v>760</v>
      </c>
      <c r="C539" s="44"/>
      <c r="D539" s="25">
        <f t="array" ref="D539">SUM(IF(Period=$D$2,IF(Site=$A$506,IF(Provider=$B539,I))))</f>
        <v>135</v>
      </c>
      <c r="E539" s="26">
        <f t="array" ref="E539">SUM(IF(Period=$D$2,IF(Site=$A$506,IF(Provider=$B539,J))))</f>
        <v>15.555555555555555</v>
      </c>
      <c r="F539" s="26"/>
      <c r="G539" s="27">
        <f t="shared" si="276"/>
        <v>0.43795620437956206</v>
      </c>
      <c r="H539" s="27">
        <f t="shared" si="264"/>
        <v>6.0821965418368235E-2</v>
      </c>
      <c r="I539" s="44"/>
      <c r="J539" s="25">
        <f t="array" ref="J539">SUM(IF(Period=$J$2,IF(Site=$A$506,IF(Provider=$B539,I))))</f>
        <v>211</v>
      </c>
      <c r="K539" s="26">
        <f t="array" ref="K539">SUM(IF(Period=$J$2,IF(Site=$A$506,IF(Provider=$B539,J))))</f>
        <v>13.23222748815166</v>
      </c>
      <c r="L539" s="26"/>
      <c r="M539" s="27">
        <f t="shared" si="277"/>
        <v>0.63081789426118395</v>
      </c>
      <c r="N539" s="27">
        <f t="shared" si="265"/>
        <v>8.6501223781640185E-2</v>
      </c>
      <c r="O539" s="44"/>
      <c r="P539" s="25">
        <f t="array" ref="P539">SUM(IF(Period=$P$2,IF(Site=$A$506,IF(Provider=$B539,I))))</f>
        <v>183</v>
      </c>
      <c r="Q539" s="26">
        <f t="array" ref="Q539">SUM(IF(Period=$P$2,IF(Site=$A$506,IF(Provider=$B539,J))))</f>
        <v>8.4043715846994527</v>
      </c>
      <c r="R539" s="26"/>
      <c r="S539" s="27">
        <f t="shared" si="278"/>
        <v>0.32877297990594267</v>
      </c>
      <c r="T539" s="27">
        <f t="shared" si="266"/>
        <v>4.43202120915221E-2</v>
      </c>
      <c r="U539" s="44"/>
      <c r="V539" s="25">
        <f t="array" ref="V539">SUM(IF(Period=$V$2,IF(Site=$A$506,IF(Provider=$B539,I))))</f>
        <v>184</v>
      </c>
      <c r="W539" s="26">
        <f t="array" ref="W539">SUM(IF(Period=$V$2,IF(Site=$A$506,IF(Provider=$B539,J))))</f>
        <v>8.4184782608695645</v>
      </c>
      <c r="X539" s="26"/>
      <c r="Y539" s="27">
        <f t="shared" si="279"/>
        <v>0.34368759707122254</v>
      </c>
      <c r="Z539" s="27">
        <f t="shared" si="267"/>
        <v>4.6845702534325288E-2</v>
      </c>
      <c r="AA539" s="44"/>
      <c r="AB539" s="25">
        <f t="array" ref="AB539">SUM(IF(Period=$AB$2,IF(Site=$A$506,IF(Provider=$B539,I))))</f>
        <v>177</v>
      </c>
      <c r="AC539" s="26">
        <f t="array" ref="AC539">SUM(IF(Period=$AB$2,IF(Site=$A$506,IF(Provider=$B539,J))))</f>
        <v>8.4180790960451972</v>
      </c>
      <c r="AD539" s="26"/>
      <c r="AE539" s="27">
        <f t="shared" si="280"/>
        <v>0.31939978563772775</v>
      </c>
      <c r="AF539" s="27">
        <f t="shared" si="268"/>
        <v>4.4824162931319758E-2</v>
      </c>
      <c r="AG539" s="44"/>
      <c r="AH539" s="25">
        <f t="array" ref="AH539">SUM(IF(Period=$AH$2,IF(Site=$A$506,IF(Provider=$B539,I))))</f>
        <v>165</v>
      </c>
      <c r="AI539" s="26">
        <f t="array" ref="AI539">SUM(IF(Period=$AH$2,IF(Site=$A$506,IF(Provider=$B539,J))))</f>
        <v>7.7393939393939402</v>
      </c>
      <c r="AJ539" s="26"/>
      <c r="AK539" s="27">
        <f t="shared" si="281"/>
        <v>0.25591182364729459</v>
      </c>
      <c r="AL539" s="27">
        <f t="shared" si="269"/>
        <v>4.3485663692705859E-2</v>
      </c>
      <c r="AM539" s="44"/>
      <c r="AN539" s="25">
        <f t="array" ref="AN539">SUM(IF(Period=$AN$2,IF(Site=$A$506,IF(Provider=$B539,I))))</f>
        <v>139</v>
      </c>
      <c r="AO539" s="26">
        <f t="array" ref="AO539">SUM(IF(Period=$AN$2,IF(Site=$A$506,IF(Provider=$B539,J))))</f>
        <v>10.4172661870504</v>
      </c>
      <c r="AP539" s="26"/>
      <c r="AQ539" s="27">
        <f t="shared" si="282"/>
        <v>0.26404084609773987</v>
      </c>
      <c r="AR539" s="27">
        <f t="shared" si="270"/>
        <v>4.6306363927086841E-2</v>
      </c>
      <c r="AS539" s="44"/>
      <c r="AT539" s="25">
        <f t="array" ref="AT539">SUM(IF(Period=$AT$2,IF(Site=$A$506,IF(Provider=$B539,I))))</f>
        <v>150</v>
      </c>
      <c r="AU539" s="26">
        <f t="array" ref="AU539">SUM(IF(Period=$AT$2,IF(Site=$A$506,IF(Provider=$B539,J))))</f>
        <v>5.04</v>
      </c>
      <c r="AV539" s="26"/>
      <c r="AW539" s="27">
        <f t="shared" si="283"/>
        <v>0.1341614906832298</v>
      </c>
      <c r="AX539" s="27">
        <f t="shared" si="271"/>
        <v>2.3820777011059644E-2</v>
      </c>
      <c r="AY539" s="44"/>
      <c r="AZ539" s="25">
        <f t="array" ref="AZ539">SUM(IF(Period=$AZ$2,IF(Site=$A$506,IF(Provider=$B539,I))))</f>
        <v>143</v>
      </c>
      <c r="BA539" s="26">
        <f t="array" ref="BA539">SUM(IF(Period=$AZ$2,IF(Site=$A$506,IF(Provider=$B539,J))))</f>
        <v>5.55944055944056</v>
      </c>
      <c r="BB539" s="26"/>
      <c r="BC539" s="27">
        <f t="shared" si="284"/>
        <v>0.14807226671633453</v>
      </c>
      <c r="BD539" s="27">
        <f t="shared" si="272"/>
        <v>2.590504741112451E-2</v>
      </c>
      <c r="BE539" s="44"/>
      <c r="BF539" s="25">
        <f t="array" ref="BF539">SUM(IF(Period=$BF$2,IF(Site=$A$506,IF(Provider=$B539,I))))</f>
        <v>145</v>
      </c>
      <c r="BG539" s="26">
        <f t="array" ref="BG539">SUM(IF(Period=$BF$2,IF(Site=$A$506,IF(Provider=$B539,J))))</f>
        <v>7.8827586206896596</v>
      </c>
      <c r="BH539" s="26"/>
      <c r="BI539" s="27">
        <f t="shared" si="285"/>
        <v>0.19986011540479115</v>
      </c>
      <c r="BJ539" s="27">
        <f t="shared" si="273"/>
        <v>3.5367287579676984E-2</v>
      </c>
      <c r="BK539" s="44"/>
      <c r="BL539" s="25">
        <f t="array" ref="BL539">SUM(IF(Period=$BL$2,IF(Site=$A$506,IF(Provider=$B539,I))))</f>
        <v>120</v>
      </c>
      <c r="BM539" s="26">
        <f t="array" ref="BM539">SUM(IF(Period=$BL$2,IF(Site=$A$506,IF(Provider=$B539,J))))</f>
        <v>7.1333333333333302</v>
      </c>
      <c r="BN539" s="26"/>
      <c r="BO539" s="27">
        <f t="shared" si="286"/>
        <v>0.1492589363557105</v>
      </c>
      <c r="BP539" s="27">
        <f t="shared" si="274"/>
        <v>2.6614432733264921E-2</v>
      </c>
      <c r="BQ539" s="44"/>
      <c r="BR539" s="25">
        <f t="array" ref="BR539">SUM(IF(Period=$BR$2,IF(Site=$A$506,IF(Provider=$B539,I))))</f>
        <v>165</v>
      </c>
      <c r="BS539" s="26">
        <f t="array" ref="BS539">SUM(IF(Period=$BR$2,IF(Site=$A$506,IF(Provider=$B539,J))))</f>
        <v>5.5878787878787897</v>
      </c>
      <c r="BT539" s="26"/>
      <c r="BU539" s="27">
        <f t="shared" si="287"/>
        <v>0.15493194421105702</v>
      </c>
      <c r="BV539" s="27">
        <f t="shared" si="275"/>
        <v>2.7045261212636774E-2</v>
      </c>
    </row>
    <row r="540" spans="2:74" outlineLevel="1" x14ac:dyDescent="0.25">
      <c r="B540" s="20" t="s">
        <v>896</v>
      </c>
      <c r="C540" s="44"/>
      <c r="D540" s="25">
        <f t="array" ref="D540">SUM(IF(Period=$D$2,IF(Site=$A$506,IF(Provider=$B540,I))))</f>
        <v>0</v>
      </c>
      <c r="E540" s="26">
        <f t="array" ref="E540">SUM(IF(Period=$D$2,IF(Site=$A$506,IF(Provider=$B540,J))))</f>
        <v>0</v>
      </c>
      <c r="F540" s="26"/>
      <c r="G540" s="27">
        <f t="shared" si="276"/>
        <v>0</v>
      </c>
      <c r="H540" s="27">
        <f t="shared" si="264"/>
        <v>0</v>
      </c>
      <c r="I540" s="44"/>
      <c r="J540" s="25">
        <f t="array" ref="J540">SUM(IF(Period=$J$2,IF(Site=$A$506,IF(Provider=$B540,I))))</f>
        <v>0</v>
      </c>
      <c r="K540" s="26">
        <f t="array" ref="K540">SUM(IF(Period=$J$2,IF(Site=$A$506,IF(Provider=$B540,J))))</f>
        <v>0</v>
      </c>
      <c r="L540" s="26"/>
      <c r="M540" s="27">
        <f t="shared" si="277"/>
        <v>0</v>
      </c>
      <c r="N540" s="27">
        <f t="shared" si="265"/>
        <v>0</v>
      </c>
      <c r="O540" s="44"/>
      <c r="P540" s="25">
        <f t="array" ref="P540">SUM(IF(Period=$P$2,IF(Site=$A$506,IF(Provider=$B540,I))))</f>
        <v>0</v>
      </c>
      <c r="Q540" s="26">
        <f t="array" ref="Q540">SUM(IF(Period=$P$2,IF(Site=$A$506,IF(Provider=$B540,J))))</f>
        <v>0</v>
      </c>
      <c r="R540" s="26"/>
      <c r="S540" s="27">
        <f t="shared" si="278"/>
        <v>0</v>
      </c>
      <c r="T540" s="27">
        <f t="shared" si="266"/>
        <v>0</v>
      </c>
      <c r="U540" s="44"/>
      <c r="V540" s="25">
        <f t="array" ref="V540">SUM(IF(Period=$V$2,IF(Site=$A$506,IF(Provider=$B540,I))))</f>
        <v>0</v>
      </c>
      <c r="W540" s="26">
        <f t="array" ref="W540">SUM(IF(Period=$V$2,IF(Site=$A$506,IF(Provider=$B540,J))))</f>
        <v>0</v>
      </c>
      <c r="X540" s="26"/>
      <c r="Y540" s="27">
        <f t="shared" si="279"/>
        <v>0</v>
      </c>
      <c r="Z540" s="27">
        <f t="shared" si="267"/>
        <v>0</v>
      </c>
      <c r="AA540" s="44"/>
      <c r="AB540" s="25">
        <f t="array" ref="AB540">SUM(IF(Period=$AB$2,IF(Site=$A$506,IF(Provider=$B540,I))))</f>
        <v>64</v>
      </c>
      <c r="AC540" s="26">
        <f t="array" ref="AC540">SUM(IF(Period=$AB$2,IF(Site=$A$506,IF(Provider=$B540,J))))</f>
        <v>5.453125</v>
      </c>
      <c r="AD540" s="26"/>
      <c r="AE540" s="27">
        <f t="shared" si="280"/>
        <v>7.4812433011789914E-2</v>
      </c>
      <c r="AF540" s="27">
        <f t="shared" si="268"/>
        <v>1.0499082458409794E-2</v>
      </c>
      <c r="AG540" s="44"/>
      <c r="AH540" s="25">
        <f t="array" ref="AH540">SUM(IF(Period=$AH$2,IF(Site=$A$506,IF(Provider=$B540,I))))</f>
        <v>117</v>
      </c>
      <c r="AI540" s="26">
        <f t="array" ref="AI540">SUM(IF(Period=$AH$2,IF(Site=$A$506,IF(Provider=$B540,J))))</f>
        <v>6.4358974358974397</v>
      </c>
      <c r="AJ540" s="26"/>
      <c r="AK540" s="27">
        <f t="shared" si="281"/>
        <v>0.15090180360721453</v>
      </c>
      <c r="AL540" s="27">
        <f t="shared" si="269"/>
        <v>2.5641898794524293E-2</v>
      </c>
      <c r="AM540" s="44"/>
      <c r="AN540" s="25">
        <f t="array" ref="AN540">SUM(IF(Period=$AN$2,IF(Site=$A$506,IF(Provider=$B540,I))))</f>
        <v>69</v>
      </c>
      <c r="AO540" s="26">
        <f t="array" ref="AO540">SUM(IF(Period=$AN$2,IF(Site=$A$506,IF(Provider=$B540,J))))</f>
        <v>20.3623188405797</v>
      </c>
      <c r="AP540" s="26"/>
      <c r="AQ540" s="27">
        <f t="shared" si="282"/>
        <v>0.25619985412107937</v>
      </c>
      <c r="AR540" s="27">
        <f t="shared" si="270"/>
        <v>4.4931244003837523E-2</v>
      </c>
      <c r="AS540" s="44"/>
      <c r="AT540" s="25">
        <f t="array" ref="AT540">SUM(IF(Period=$AT$2,IF(Site=$A$506,IF(Provider=$B540,I))))</f>
        <v>30</v>
      </c>
      <c r="AU540" s="26">
        <f t="array" ref="AU540">SUM(IF(Period=$AT$2,IF(Site=$A$506,IF(Provider=$B540,J))))</f>
        <v>7.3</v>
      </c>
      <c r="AV540" s="26"/>
      <c r="AW540" s="27">
        <f t="shared" si="283"/>
        <v>3.8864241348713399E-2</v>
      </c>
      <c r="AX540" s="27">
        <f t="shared" si="271"/>
        <v>6.9004631817752146E-3</v>
      </c>
      <c r="AY540" s="44"/>
      <c r="AZ540" s="25">
        <f t="array" ref="AZ540">SUM(IF(Period=$AZ$2,IF(Site=$A$506,IF(Provider=$B540,I))))</f>
        <v>0</v>
      </c>
      <c r="BA540" s="26">
        <f t="array" ref="BA540">SUM(IF(Period=$AZ$2,IF(Site=$A$506,IF(Provider=$B540,J))))</f>
        <v>0</v>
      </c>
      <c r="BB540" s="26"/>
      <c r="BC540" s="27">
        <f t="shared" si="284"/>
        <v>0</v>
      </c>
      <c r="BD540" s="27">
        <f t="shared" si="272"/>
        <v>0</v>
      </c>
      <c r="BE540" s="44"/>
      <c r="BF540" s="25">
        <f t="array" ref="BF540">SUM(IF(Period=$BF$2,IF(Site=$A$506,IF(Provider=$B540,I))))</f>
        <v>73</v>
      </c>
      <c r="BG540" s="26">
        <f t="array" ref="BG540">SUM(IF(Period=$BF$2,IF(Site=$A$506,IF(Provider=$B540,J))))</f>
        <v>8.4383561643835598</v>
      </c>
      <c r="BH540" s="26"/>
      <c r="BI540" s="27">
        <f t="shared" si="285"/>
        <v>0.10771113831089349</v>
      </c>
      <c r="BJ540" s="27">
        <f t="shared" si="273"/>
        <v>1.9060585432266845E-2</v>
      </c>
      <c r="BK540" s="44"/>
      <c r="BL540" s="25">
        <f t="array" ref="BL540">SUM(IF(Period=$BL$2,IF(Site=$A$506,IF(Provider=$B540,I))))</f>
        <v>39</v>
      </c>
      <c r="BM540" s="26">
        <f t="array" ref="BM540">SUM(IF(Period=$BL$2,IF(Site=$A$506,IF(Provider=$B540,J))))</f>
        <v>7.2051282051282097</v>
      </c>
      <c r="BN540" s="26"/>
      <c r="BO540" s="27">
        <f t="shared" si="286"/>
        <v>4.8997384481255485E-2</v>
      </c>
      <c r="BP540" s="27">
        <f t="shared" si="274"/>
        <v>8.7367471939806662E-3</v>
      </c>
      <c r="BQ540" s="44"/>
      <c r="BR540" s="25">
        <f t="array" ref="BR540">SUM(IF(Period=$BR$2,IF(Site=$A$506,IF(Provider=$B540,I))))</f>
        <v>0</v>
      </c>
      <c r="BS540" s="26">
        <f t="array" ref="BS540">SUM(IF(Period=$BR$2,IF(Site=$A$506,IF(Provider=$B540,J))))</f>
        <v>0</v>
      </c>
      <c r="BT540" s="26"/>
      <c r="BU540" s="27">
        <f t="shared" si="287"/>
        <v>0</v>
      </c>
      <c r="BV540" s="27">
        <f t="shared" si="275"/>
        <v>0</v>
      </c>
    </row>
    <row r="541" spans="2:74" outlineLevel="1" x14ac:dyDescent="0.25">
      <c r="B541" s="20" t="s">
        <v>755</v>
      </c>
      <c r="C541" s="44"/>
      <c r="D541" s="25">
        <f t="array" ref="D541">SUM(IF(Period=$D$2,IF(Site=$A$506,IF(Provider=$B541,I))))</f>
        <v>164</v>
      </c>
      <c r="E541" s="26">
        <f t="array" ref="E541">SUM(IF(Period=$D$2,IF(Site=$A$506,IF(Provider=$B541,J))))</f>
        <v>9.9573170731707314</v>
      </c>
      <c r="F541" s="26"/>
      <c r="G541" s="27">
        <f t="shared" si="276"/>
        <v>0.34056308654848799</v>
      </c>
      <c r="H541" s="27">
        <f t="shared" si="264"/>
        <v>4.7296318822950149E-2</v>
      </c>
      <c r="I541" s="44"/>
      <c r="J541" s="25">
        <f t="array" ref="J541">SUM(IF(Period=$J$2,IF(Site=$A$506,IF(Provider=$B541,I))))</f>
        <v>132</v>
      </c>
      <c r="K541" s="26">
        <f t="array" ref="K541">SUM(IF(Period=$J$2,IF(Site=$A$506,IF(Provider=$B541,J))))</f>
        <v>8.6287878787878789</v>
      </c>
      <c r="L541" s="26"/>
      <c r="M541" s="27">
        <f t="shared" si="277"/>
        <v>0.25734297333935835</v>
      </c>
      <c r="N541" s="27">
        <f t="shared" si="265"/>
        <v>3.5288285776249345E-2</v>
      </c>
      <c r="O541" s="44"/>
      <c r="P541" s="25">
        <f t="array" ref="P541">SUM(IF(Period=$P$2,IF(Site=$A$506,IF(Provider=$B541,I))))</f>
        <v>198</v>
      </c>
      <c r="Q541" s="26">
        <f t="array" ref="Q541">SUM(IF(Period=$P$2,IF(Site=$A$506,IF(Provider=$B541,J))))</f>
        <v>5.595959595959596</v>
      </c>
      <c r="R541" s="26"/>
      <c r="S541" s="27">
        <f t="shared" si="278"/>
        <v>0.23685335613510045</v>
      </c>
      <c r="T541" s="27">
        <f t="shared" si="266"/>
        <v>3.1928995446948306E-2</v>
      </c>
      <c r="U541" s="44"/>
      <c r="V541" s="25">
        <f t="array" ref="V541">SUM(IF(Period=$V$2,IF(Site=$A$506,IF(Provider=$B541,I))))</f>
        <v>184</v>
      </c>
      <c r="W541" s="26">
        <f t="array" ref="W541">SUM(IF(Period=$V$2,IF(Site=$A$506,IF(Provider=$B541,J))))</f>
        <v>5.6195652173913047</v>
      </c>
      <c r="X541" s="26"/>
      <c r="Y541" s="27">
        <f t="shared" si="279"/>
        <v>0.22942090082094521</v>
      </c>
      <c r="Z541" s="27">
        <f t="shared" si="267"/>
        <v>3.1270791749833667E-2</v>
      </c>
      <c r="AA541" s="44"/>
      <c r="AB541" s="25">
        <f t="array" ref="AB541">SUM(IF(Period=$AB$2,IF(Site=$A$506,IF(Provider=$B541,I))))</f>
        <v>166</v>
      </c>
      <c r="AC541" s="26">
        <f t="array" ref="AC541">SUM(IF(Period=$AB$2,IF(Site=$A$506,IF(Provider=$B541,J))))</f>
        <v>5.7650602409638552</v>
      </c>
      <c r="AD541" s="26"/>
      <c r="AE541" s="27">
        <f t="shared" si="280"/>
        <v>0.20514469453376205</v>
      </c>
      <c r="AF541" s="27">
        <f t="shared" si="268"/>
        <v>2.8789747600854367E-2</v>
      </c>
      <c r="AG541" s="44"/>
      <c r="AH541" s="25">
        <f t="array" ref="AH541">SUM(IF(Period=$AH$2,IF(Site=$A$506,IF(Provider=$B541,I))))</f>
        <v>174</v>
      </c>
      <c r="AI541" s="26">
        <f t="array" ref="AI541">SUM(IF(Period=$AH$2,IF(Site=$A$506,IF(Provider=$B541,J))))</f>
        <v>5.4770114942528698</v>
      </c>
      <c r="AJ541" s="26"/>
      <c r="AK541" s="27">
        <f t="shared" si="281"/>
        <v>0.1909819639278556</v>
      </c>
      <c r="AL541" s="27">
        <f t="shared" si="269"/>
        <v>3.2452496083906539E-2</v>
      </c>
      <c r="AM541" s="44"/>
      <c r="AN541" s="25">
        <f t="array" ref="AN541">SUM(IF(Period=$AN$2,IF(Site=$A$506,IF(Provider=$B541,I))))</f>
        <v>136</v>
      </c>
      <c r="AO541" s="26">
        <f t="array" ref="AO541">SUM(IF(Period=$AN$2,IF(Site=$A$506,IF(Provider=$B541,J))))</f>
        <v>5.9117647058823497</v>
      </c>
      <c r="AP541" s="26"/>
      <c r="AQ541" s="27">
        <f t="shared" si="282"/>
        <v>0.14660831509846819</v>
      </c>
      <c r="AR541" s="27">
        <f t="shared" si="270"/>
        <v>2.5711544611448658E-2</v>
      </c>
      <c r="AS541" s="44"/>
      <c r="AT541" s="25">
        <f t="array" ref="AT541">SUM(IF(Period=$AT$2,IF(Site=$A$506,IF(Provider=$B541,I))))</f>
        <v>131</v>
      </c>
      <c r="AU541" s="26">
        <f t="array" ref="AU541">SUM(IF(Period=$AT$2,IF(Site=$A$506,IF(Provider=$B541,J))))</f>
        <v>3.2671755725190801</v>
      </c>
      <c r="AV541" s="26"/>
      <c r="AW541" s="27">
        <f t="shared" si="283"/>
        <v>7.5953859804791385E-2</v>
      </c>
      <c r="AX541" s="27">
        <f t="shared" si="271"/>
        <v>1.3485836720546981E-2</v>
      </c>
      <c r="AY541" s="44"/>
      <c r="AZ541" s="25">
        <f t="array" ref="AZ541">SUM(IF(Period=$AZ$2,IF(Site=$A$506,IF(Provider=$B541,I))))</f>
        <v>60</v>
      </c>
      <c r="BA541" s="26">
        <f t="array" ref="BA541">SUM(IF(Period=$AZ$2,IF(Site=$A$506,IF(Provider=$B541,J))))</f>
        <v>4.1500000000000004</v>
      </c>
      <c r="BB541" s="26"/>
      <c r="BC541" s="27">
        <f t="shared" si="284"/>
        <v>4.6377351462097233E-2</v>
      </c>
      <c r="BD541" s="27">
        <f t="shared" si="272"/>
        <v>8.1136563589559799E-3</v>
      </c>
      <c r="BE541" s="44"/>
      <c r="BF541" s="25">
        <f t="array" ref="BF541">SUM(IF(Period=$BF$2,IF(Site=$A$506,IF(Provider=$B541,I))))</f>
        <v>43</v>
      </c>
      <c r="BG541" s="26">
        <f t="array" ref="BG541">SUM(IF(Period=$BF$2,IF(Site=$A$506,IF(Provider=$B541,J))))</f>
        <v>3.5813953488372099</v>
      </c>
      <c r="BH541" s="26"/>
      <c r="BI541" s="27">
        <f t="shared" si="285"/>
        <v>2.6927784577723383E-2</v>
      </c>
      <c r="BJ541" s="27">
        <f t="shared" si="273"/>
        <v>4.7651463580667122E-3</v>
      </c>
      <c r="BK541" s="44"/>
      <c r="BL541" s="25">
        <f t="array" ref="BL541">SUM(IF(Period=$BL$2,IF(Site=$A$506,IF(Provider=$B541,I))))</f>
        <v>70</v>
      </c>
      <c r="BM541" s="26">
        <f t="array" ref="BM541">SUM(IF(Period=$BL$2,IF(Site=$A$506,IF(Provider=$B541,J))))</f>
        <v>3.5714285714285698</v>
      </c>
      <c r="BN541" s="26"/>
      <c r="BO541" s="27">
        <f t="shared" si="286"/>
        <v>4.3591979075850024E-2</v>
      </c>
      <c r="BP541" s="27">
        <f t="shared" si="274"/>
        <v>7.7729067562105486E-3</v>
      </c>
      <c r="BQ541" s="44"/>
      <c r="BR541" s="25">
        <f t="array" ref="BR541">SUM(IF(Period=$BR$2,IF(Site=$A$506,IF(Provider=$B541,I))))</f>
        <v>139</v>
      </c>
      <c r="BS541" s="26">
        <f t="array" ref="BS541">SUM(IF(Period=$BR$2,IF(Site=$A$506,IF(Provider=$B541,J))))</f>
        <v>4.86330935251799</v>
      </c>
      <c r="BT541" s="26"/>
      <c r="BU541" s="27">
        <f t="shared" si="287"/>
        <v>0.11359435389010261</v>
      </c>
      <c r="BV541" s="27">
        <f t="shared" si="275"/>
        <v>1.9829280455252136E-2</v>
      </c>
    </row>
    <row r="542" spans="2:74" outlineLevel="1" x14ac:dyDescent="0.25">
      <c r="B542" s="20" t="s">
        <v>829</v>
      </c>
      <c r="C542" s="44"/>
      <c r="D542" s="25">
        <f t="array" ref="D542">SUM(IF(Period=$D$2,IF(Site=$A$506,IF(Provider=$B542,I))))</f>
        <v>0</v>
      </c>
      <c r="E542" s="26">
        <f t="array" ref="E542">SUM(IF(Period=$D$2,IF(Site=$A$506,IF(Provider=$B542,J))))</f>
        <v>0</v>
      </c>
      <c r="F542" s="26"/>
      <c r="G542" s="27">
        <f t="shared" si="276"/>
        <v>0</v>
      </c>
      <c r="H542" s="27">
        <f t="shared" si="264"/>
        <v>0</v>
      </c>
      <c r="I542" s="44"/>
      <c r="J542" s="25">
        <f t="array" ref="J542">SUM(IF(Period=$J$2,IF(Site=$A$506,IF(Provider=$B542,I))))</f>
        <v>1</v>
      </c>
      <c r="K542" s="26">
        <f t="array" ref="K542">SUM(IF(Period=$J$2,IF(Site=$A$506,IF(Provider=$B542,J))))</f>
        <v>10</v>
      </c>
      <c r="L542" s="26"/>
      <c r="M542" s="27">
        <f t="shared" si="277"/>
        <v>2.2593764121102578E-3</v>
      </c>
      <c r="N542" s="27">
        <f t="shared" si="265"/>
        <v>3.0981813675372554E-4</v>
      </c>
      <c r="O542" s="44"/>
      <c r="P542" s="25">
        <f t="array" ref="P542">SUM(IF(Period=$P$2,IF(Site=$A$506,IF(Provider=$B542,I))))</f>
        <v>0</v>
      </c>
      <c r="Q542" s="26">
        <f t="array" ref="Q542">SUM(IF(Period=$P$2,IF(Site=$A$506,IF(Provider=$B542,J))))</f>
        <v>0</v>
      </c>
      <c r="R542" s="26"/>
      <c r="S542" s="27">
        <f t="shared" si="278"/>
        <v>0</v>
      </c>
      <c r="T542" s="27">
        <f t="shared" si="266"/>
        <v>0</v>
      </c>
      <c r="U542" s="44"/>
      <c r="V542" s="25">
        <f t="array" ref="V542">SUM(IF(Period=$V$2,IF(Site=$A$506,IF(Provider=$B542,I))))</f>
        <v>0</v>
      </c>
      <c r="W542" s="26">
        <f t="array" ref="W542">SUM(IF(Period=$V$2,IF(Site=$A$506,IF(Provider=$B542,J))))</f>
        <v>0</v>
      </c>
      <c r="X542" s="26"/>
      <c r="Y542" s="27">
        <f t="shared" si="279"/>
        <v>0</v>
      </c>
      <c r="Z542" s="27">
        <f t="shared" si="267"/>
        <v>0</v>
      </c>
      <c r="AA542" s="44"/>
      <c r="AB542" s="25">
        <f t="array" ref="AB542">SUM(IF(Period=$AB$2,IF(Site=$A$506,IF(Provider=$B542,I))))</f>
        <v>0</v>
      </c>
      <c r="AC542" s="26">
        <f t="array" ref="AC542">SUM(IF(Period=$AB$2,IF(Site=$A$506,IF(Provider=$B542,J))))</f>
        <v>0</v>
      </c>
      <c r="AD542" s="26"/>
      <c r="AE542" s="27">
        <f t="shared" si="280"/>
        <v>0</v>
      </c>
      <c r="AF542" s="27">
        <f t="shared" si="268"/>
        <v>0</v>
      </c>
      <c r="AG542" s="44"/>
      <c r="AH542" s="25">
        <f t="array" ref="AH542">SUM(IF(Period=$AH$2,IF(Site=$A$506,IF(Provider=$B542,I))))</f>
        <v>0</v>
      </c>
      <c r="AI542" s="26">
        <f t="array" ref="AI542">SUM(IF(Period=$AH$2,IF(Site=$A$506,IF(Provider=$B542,J))))</f>
        <v>0</v>
      </c>
      <c r="AJ542" s="26"/>
      <c r="AK542" s="27">
        <f t="shared" si="281"/>
        <v>0</v>
      </c>
      <c r="AL542" s="27">
        <f t="shared" si="269"/>
        <v>0</v>
      </c>
      <c r="AM542" s="44"/>
      <c r="AN542" s="25">
        <f t="array" ref="AN542">SUM(IF(Period=$AN$2,IF(Site=$A$506,IF(Provider=$B542,I))))</f>
        <v>0</v>
      </c>
      <c r="AO542" s="26">
        <f t="array" ref="AO542">SUM(IF(Period=$AN$2,IF(Site=$A$506,IF(Provider=$B542,J))))</f>
        <v>0</v>
      </c>
      <c r="AP542" s="26"/>
      <c r="AQ542" s="27">
        <f t="shared" si="282"/>
        <v>0</v>
      </c>
      <c r="AR542" s="27">
        <f t="shared" si="270"/>
        <v>0</v>
      </c>
      <c r="AS542" s="44"/>
      <c r="AT542" s="25">
        <f t="array" ref="AT542">SUM(IF(Period=$AT$2,IF(Site=$A$506,IF(Provider=$B542,I))))</f>
        <v>0</v>
      </c>
      <c r="AU542" s="26">
        <f t="array" ref="AU542">SUM(IF(Period=$AT$2,IF(Site=$A$506,IF(Provider=$B542,J))))</f>
        <v>0</v>
      </c>
      <c r="AV542" s="26"/>
      <c r="AW542" s="27">
        <f t="shared" si="283"/>
        <v>0</v>
      </c>
      <c r="AX542" s="27">
        <f t="shared" si="271"/>
        <v>0</v>
      </c>
      <c r="AY542" s="44"/>
      <c r="AZ542" s="25">
        <f t="array" ref="AZ542">SUM(IF(Period=$AZ$2,IF(Site=$A$506,IF(Provider=$B542,I))))</f>
        <v>0</v>
      </c>
      <c r="BA542" s="26">
        <f t="array" ref="BA542">SUM(IF(Period=$AZ$2,IF(Site=$A$506,IF(Provider=$B542,J))))</f>
        <v>0</v>
      </c>
      <c r="BB542" s="26"/>
      <c r="BC542" s="27">
        <f t="shared" si="284"/>
        <v>0</v>
      </c>
      <c r="BD542" s="27">
        <f t="shared" si="272"/>
        <v>0</v>
      </c>
      <c r="BE542" s="44"/>
      <c r="BF542" s="25">
        <f t="array" ref="BF542">SUM(IF(Period=$BF$2,IF(Site=$A$506,IF(Provider=$B542,I))))</f>
        <v>0</v>
      </c>
      <c r="BG542" s="26">
        <f t="array" ref="BG542">SUM(IF(Period=$BF$2,IF(Site=$A$506,IF(Provider=$B542,J))))</f>
        <v>0</v>
      </c>
      <c r="BH542" s="26"/>
      <c r="BI542" s="27">
        <f t="shared" si="285"/>
        <v>0</v>
      </c>
      <c r="BJ542" s="27">
        <f t="shared" si="273"/>
        <v>0</v>
      </c>
      <c r="BK542" s="44"/>
      <c r="BL542" s="25">
        <f t="array" ref="BL542">SUM(IF(Period=$BL$2,IF(Site=$A$506,IF(Provider=$B542,I))))</f>
        <v>0</v>
      </c>
      <c r="BM542" s="26">
        <f t="array" ref="BM542">SUM(IF(Period=$BL$2,IF(Site=$A$506,IF(Provider=$B542,J))))</f>
        <v>0</v>
      </c>
      <c r="BN542" s="26"/>
      <c r="BO542" s="27">
        <f t="shared" si="286"/>
        <v>0</v>
      </c>
      <c r="BP542" s="27">
        <f t="shared" si="274"/>
        <v>0</v>
      </c>
      <c r="BQ542" s="44"/>
      <c r="BR542" s="25">
        <f t="array" ref="BR542">SUM(IF(Period=$BR$2,IF(Site=$A$506,IF(Provider=$B542,I))))</f>
        <v>0</v>
      </c>
      <c r="BS542" s="26">
        <f t="array" ref="BS542">SUM(IF(Period=$BR$2,IF(Site=$A$506,IF(Provider=$B542,J))))</f>
        <v>0</v>
      </c>
      <c r="BT542" s="26"/>
      <c r="BU542" s="27">
        <f t="shared" si="287"/>
        <v>0</v>
      </c>
      <c r="BV542" s="27">
        <f t="shared" si="275"/>
        <v>0</v>
      </c>
    </row>
    <row r="543" spans="2:74" outlineLevel="1" x14ac:dyDescent="0.25">
      <c r="B543" s="20" t="s">
        <v>908</v>
      </c>
      <c r="C543" s="44"/>
      <c r="D543" s="25">
        <f t="array" ref="D543">SUM(IF(Period=$D$2,IF(Site=$A$506,IF(Provider=$B543,I))))</f>
        <v>0</v>
      </c>
      <c r="E543" s="26">
        <f t="array" ref="E543">SUM(IF(Period=$D$2,IF(Site=$A$506,IF(Provider=$B543,J))))</f>
        <v>0</v>
      </c>
      <c r="F543" s="26"/>
      <c r="G543" s="27">
        <f t="shared" si="276"/>
        <v>0</v>
      </c>
      <c r="H543" s="27">
        <f t="shared" si="264"/>
        <v>0</v>
      </c>
      <c r="I543" s="44"/>
      <c r="J543" s="25">
        <f t="array" ref="J543">SUM(IF(Period=$J$2,IF(Site=$A$506,IF(Provider=$B543,I))))</f>
        <v>0</v>
      </c>
      <c r="K543" s="26">
        <f t="array" ref="K543">SUM(IF(Period=$J$2,IF(Site=$A$506,IF(Provider=$B543,J))))</f>
        <v>0</v>
      </c>
      <c r="L543" s="26"/>
      <c r="M543" s="27">
        <f t="shared" si="277"/>
        <v>0</v>
      </c>
      <c r="N543" s="27">
        <f t="shared" si="265"/>
        <v>0</v>
      </c>
      <c r="O543" s="44"/>
      <c r="P543" s="25">
        <f t="array" ref="P543">SUM(IF(Period=$P$2,IF(Site=$A$506,IF(Provider=$B543,I))))</f>
        <v>0</v>
      </c>
      <c r="Q543" s="26">
        <f t="array" ref="Q543">SUM(IF(Period=$P$2,IF(Site=$A$506,IF(Provider=$B543,J))))</f>
        <v>0</v>
      </c>
      <c r="R543" s="26"/>
      <c r="S543" s="27">
        <f t="shared" si="278"/>
        <v>0</v>
      </c>
      <c r="T543" s="27">
        <f t="shared" si="266"/>
        <v>0</v>
      </c>
      <c r="U543" s="44"/>
      <c r="V543" s="25">
        <f t="array" ref="V543">SUM(IF(Period=$V$2,IF(Site=$A$506,IF(Provider=$B543,I))))</f>
        <v>0</v>
      </c>
      <c r="W543" s="26">
        <f t="array" ref="W543">SUM(IF(Period=$V$2,IF(Site=$A$506,IF(Provider=$B543,J))))</f>
        <v>0</v>
      </c>
      <c r="X543" s="26"/>
      <c r="Y543" s="27">
        <f t="shared" si="279"/>
        <v>0</v>
      </c>
      <c r="Z543" s="27">
        <f t="shared" si="267"/>
        <v>0</v>
      </c>
      <c r="AA543" s="44"/>
      <c r="AB543" s="25">
        <f t="array" ref="AB543">SUM(IF(Period=$AB$2,IF(Site=$A$506,IF(Provider=$B543,I))))</f>
        <v>0</v>
      </c>
      <c r="AC543" s="26">
        <f t="array" ref="AC543">SUM(IF(Period=$AB$2,IF(Site=$A$506,IF(Provider=$B543,J))))</f>
        <v>0</v>
      </c>
      <c r="AD543" s="26"/>
      <c r="AE543" s="27">
        <f t="shared" si="280"/>
        <v>0</v>
      </c>
      <c r="AF543" s="27">
        <f t="shared" si="268"/>
        <v>0</v>
      </c>
      <c r="AG543" s="44"/>
      <c r="AH543" s="25">
        <f t="array" ref="AH543">SUM(IF(Period=$AH$2,IF(Site=$A$506,IF(Provider=$B543,I))))</f>
        <v>46</v>
      </c>
      <c r="AI543" s="26">
        <f t="array" ref="AI543">SUM(IF(Period=$AH$2,IF(Site=$A$506,IF(Provider=$B543,J))))</f>
        <v>6.0652173913043503</v>
      </c>
      <c r="AJ543" s="26"/>
      <c r="AK543" s="27">
        <f t="shared" si="281"/>
        <v>5.5911823647294606E-2</v>
      </c>
      <c r="AL543" s="27">
        <f t="shared" si="269"/>
        <v>9.5007832186882833E-3</v>
      </c>
      <c r="AM543" s="44"/>
      <c r="AN543" s="25">
        <f t="array" ref="AN543">SUM(IF(Period=$AN$2,IF(Site=$A$506,IF(Provider=$B543,I))))</f>
        <v>78</v>
      </c>
      <c r="AO543" s="26">
        <f t="array" ref="AO543">SUM(IF(Period=$AN$2,IF(Site=$A$506,IF(Provider=$B543,J))))</f>
        <v>7.7820512820512802</v>
      </c>
      <c r="AP543" s="26"/>
      <c r="AQ543" s="27">
        <f t="shared" si="282"/>
        <v>0.11068563092633112</v>
      </c>
      <c r="AR543" s="27">
        <f t="shared" si="270"/>
        <v>1.9411576590981767E-2</v>
      </c>
      <c r="AS543" s="44"/>
      <c r="AT543" s="25">
        <f t="array" ref="AT543">SUM(IF(Period=$AT$2,IF(Site=$A$506,IF(Provider=$B543,I))))</f>
        <v>64</v>
      </c>
      <c r="AU543" s="26">
        <f t="array" ref="AU543">SUM(IF(Period=$AT$2,IF(Site=$A$506,IF(Provider=$B543,J))))</f>
        <v>5.984375</v>
      </c>
      <c r="AV543" s="26"/>
      <c r="AW543" s="27">
        <f t="shared" si="283"/>
        <v>6.7968056787932565E-2</v>
      </c>
      <c r="AX543" s="27">
        <f t="shared" si="271"/>
        <v>1.2067933327031542E-2</v>
      </c>
      <c r="AY543" s="44"/>
      <c r="AZ543" s="25">
        <f t="array" ref="AZ543">SUM(IF(Period=$AZ$2,IF(Site=$A$506,IF(Provider=$B543,I))))</f>
        <v>71</v>
      </c>
      <c r="BA543" s="26">
        <f t="array" ref="BA543">SUM(IF(Period=$AZ$2,IF(Site=$A$506,IF(Provider=$B543,J))))</f>
        <v>8.3380281690140805</v>
      </c>
      <c r="BB543" s="26"/>
      <c r="BC543" s="27">
        <f t="shared" si="284"/>
        <v>0.11026261873719496</v>
      </c>
      <c r="BD543" s="27">
        <f t="shared" si="272"/>
        <v>1.9290299455831071E-2</v>
      </c>
      <c r="BE543" s="44"/>
      <c r="BF543" s="25">
        <f t="array" ref="BF543">SUM(IF(Period=$BF$2,IF(Site=$A$506,IF(Provider=$B543,I))))</f>
        <v>82</v>
      </c>
      <c r="BG543" s="26">
        <f t="array" ref="BG543">SUM(IF(Period=$BF$2,IF(Site=$A$506,IF(Provider=$B543,J))))</f>
        <v>6.48780487804878</v>
      </c>
      <c r="BH543" s="26"/>
      <c r="BI543" s="27">
        <f t="shared" si="285"/>
        <v>9.3023255813953487E-2</v>
      </c>
      <c r="BJ543" s="27">
        <f t="shared" si="273"/>
        <v>1.6461414691503185E-2</v>
      </c>
      <c r="BK543" s="44"/>
      <c r="BL543" s="25">
        <f t="array" ref="BL543">SUM(IF(Period=$BL$2,IF(Site=$A$506,IF(Provider=$B543,I))))</f>
        <v>136</v>
      </c>
      <c r="BM543" s="26">
        <f t="array" ref="BM543">SUM(IF(Period=$BL$2,IF(Site=$A$506,IF(Provider=$B543,J))))</f>
        <v>6.6470588235294104</v>
      </c>
      <c r="BN543" s="26"/>
      <c r="BO543" s="27">
        <f t="shared" si="286"/>
        <v>0.15762859633827372</v>
      </c>
      <c r="BP543" s="27">
        <f t="shared" si="274"/>
        <v>2.8106830830457352E-2</v>
      </c>
      <c r="BQ543" s="44"/>
      <c r="BR543" s="25">
        <f t="array" ref="BR543">SUM(IF(Period=$BR$2,IF(Site=$A$506,IF(Provider=$B543,I))))</f>
        <v>156</v>
      </c>
      <c r="BS543" s="26">
        <f t="array" ref="BS543">SUM(IF(Period=$BR$2,IF(Site=$A$506,IF(Provider=$B543,J))))</f>
        <v>15.6025641025641</v>
      </c>
      <c r="BT543" s="26"/>
      <c r="BU543" s="27">
        <f t="shared" si="287"/>
        <v>0.40900688959838677</v>
      </c>
      <c r="BV543" s="27">
        <f t="shared" si="275"/>
        <v>7.1397142940952146E-2</v>
      </c>
    </row>
    <row r="544" spans="2:74" outlineLevel="1" x14ac:dyDescent="0.25">
      <c r="B544" s="20" t="s">
        <v>900</v>
      </c>
      <c r="C544" s="44"/>
      <c r="D544" s="25">
        <f t="array" ref="D544">SUM(IF(Period=$D$2,IF(Site=$A$506,IF(Provider=$B544,I))))</f>
        <v>0</v>
      </c>
      <c r="E544" s="26">
        <f t="array" ref="E544">SUM(IF(Period=$D$2,IF(Site=$A$506,IF(Provider=$B544,J))))</f>
        <v>0</v>
      </c>
      <c r="F544" s="26"/>
      <c r="G544" s="27">
        <f t="shared" si="276"/>
        <v>0</v>
      </c>
      <c r="H544" s="27">
        <f t="shared" si="264"/>
        <v>0</v>
      </c>
      <c r="I544" s="44"/>
      <c r="J544" s="25">
        <f t="array" ref="J544">SUM(IF(Period=$J$2,IF(Site=$A$506,IF(Provider=$B544,I))))</f>
        <v>0</v>
      </c>
      <c r="K544" s="26">
        <f t="array" ref="K544">SUM(IF(Period=$J$2,IF(Site=$A$506,IF(Provider=$B544,J))))</f>
        <v>0</v>
      </c>
      <c r="L544" s="26"/>
      <c r="M544" s="27">
        <f t="shared" si="277"/>
        <v>0</v>
      </c>
      <c r="N544" s="27">
        <f t="shared" si="265"/>
        <v>0</v>
      </c>
      <c r="O544" s="44"/>
      <c r="P544" s="25">
        <f t="array" ref="P544">SUM(IF(Period=$P$2,IF(Site=$A$506,IF(Provider=$B544,I))))</f>
        <v>0</v>
      </c>
      <c r="Q544" s="26">
        <f t="array" ref="Q544">SUM(IF(Period=$P$2,IF(Site=$A$506,IF(Provider=$B544,J))))</f>
        <v>0</v>
      </c>
      <c r="R544" s="26"/>
      <c r="S544" s="27">
        <f t="shared" si="278"/>
        <v>0</v>
      </c>
      <c r="T544" s="27">
        <f t="shared" si="266"/>
        <v>0</v>
      </c>
      <c r="U544" s="44"/>
      <c r="V544" s="25">
        <f t="array" ref="V544">SUM(IF(Period=$V$2,IF(Site=$A$506,IF(Provider=$B544,I))))</f>
        <v>0</v>
      </c>
      <c r="W544" s="26">
        <f t="array" ref="W544">SUM(IF(Period=$V$2,IF(Site=$A$506,IF(Provider=$B544,J))))</f>
        <v>0</v>
      </c>
      <c r="X544" s="26"/>
      <c r="Y544" s="27">
        <f t="shared" si="279"/>
        <v>0</v>
      </c>
      <c r="Z544" s="27">
        <f t="shared" si="267"/>
        <v>0</v>
      </c>
      <c r="AA544" s="44"/>
      <c r="AB544" s="25">
        <f t="array" ref="AB544">SUM(IF(Period=$AB$2,IF(Site=$A$506,IF(Provider=$B544,I))))</f>
        <v>0</v>
      </c>
      <c r="AC544" s="26">
        <f t="array" ref="AC544">SUM(IF(Period=$AB$2,IF(Site=$A$506,IF(Provider=$B544,J))))</f>
        <v>0</v>
      </c>
      <c r="AD544" s="26"/>
      <c r="AE544" s="27">
        <f t="shared" si="280"/>
        <v>0</v>
      </c>
      <c r="AF544" s="27">
        <f t="shared" si="268"/>
        <v>0</v>
      </c>
      <c r="AG544" s="44"/>
      <c r="AH544" s="25">
        <f t="array" ref="AH544">SUM(IF(Period=$AH$2,IF(Site=$A$506,IF(Provider=$B544,I))))</f>
        <v>0</v>
      </c>
      <c r="AI544" s="26">
        <f t="array" ref="AI544">SUM(IF(Period=$AH$2,IF(Site=$A$506,IF(Provider=$B544,J))))</f>
        <v>0</v>
      </c>
      <c r="AJ544" s="26"/>
      <c r="AK544" s="27">
        <f t="shared" si="281"/>
        <v>0</v>
      </c>
      <c r="AL544" s="27">
        <f t="shared" si="269"/>
        <v>0</v>
      </c>
      <c r="AM544" s="44"/>
      <c r="AN544" s="25">
        <f t="array" ref="AN544">SUM(IF(Period=$AN$2,IF(Site=$A$506,IF(Provider=$B544,I))))</f>
        <v>0</v>
      </c>
      <c r="AO544" s="26">
        <f t="array" ref="AO544">SUM(IF(Period=$AN$2,IF(Site=$A$506,IF(Provider=$B544,J))))</f>
        <v>0</v>
      </c>
      <c r="AP544" s="26"/>
      <c r="AQ544" s="27">
        <f t="shared" si="282"/>
        <v>0</v>
      </c>
      <c r="AR544" s="27">
        <f t="shared" si="270"/>
        <v>0</v>
      </c>
      <c r="AS544" s="44"/>
      <c r="AT544" s="25">
        <f t="array" ref="AT544">SUM(IF(Period=$AT$2,IF(Site=$A$506,IF(Provider=$B544,I))))</f>
        <v>0</v>
      </c>
      <c r="AU544" s="26">
        <f t="array" ref="AU544">SUM(IF(Period=$AT$2,IF(Site=$A$506,IF(Provider=$B544,J))))</f>
        <v>0</v>
      </c>
      <c r="AV544" s="26"/>
      <c r="AW544" s="27">
        <f t="shared" si="283"/>
        <v>0</v>
      </c>
      <c r="AX544" s="27">
        <f t="shared" si="271"/>
        <v>0</v>
      </c>
      <c r="AY544" s="44"/>
      <c r="AZ544" s="25">
        <f t="array" ref="AZ544">SUM(IF(Period=$AZ$2,IF(Site=$A$506,IF(Provider=$B544,I))))</f>
        <v>0</v>
      </c>
      <c r="BA544" s="26">
        <f t="array" ref="BA544">SUM(IF(Period=$AZ$2,IF(Site=$A$506,IF(Provider=$B544,J))))</f>
        <v>0</v>
      </c>
      <c r="BB544" s="26"/>
      <c r="BC544" s="27">
        <f t="shared" si="284"/>
        <v>0</v>
      </c>
      <c r="BD544" s="27">
        <f t="shared" si="272"/>
        <v>0</v>
      </c>
      <c r="BE544" s="44"/>
      <c r="BF544" s="25">
        <f t="array" ref="BF544">SUM(IF(Period=$BF$2,IF(Site=$A$506,IF(Provider=$B544,I))))</f>
        <v>0</v>
      </c>
      <c r="BG544" s="26">
        <f t="array" ref="BG544">SUM(IF(Period=$BF$2,IF(Site=$A$506,IF(Provider=$B544,J))))</f>
        <v>0</v>
      </c>
      <c r="BH544" s="26"/>
      <c r="BI544" s="27">
        <f t="shared" si="285"/>
        <v>0</v>
      </c>
      <c r="BJ544" s="27">
        <f t="shared" si="273"/>
        <v>0</v>
      </c>
      <c r="BK544" s="44"/>
      <c r="BL544" s="25">
        <f t="array" ref="BL544">SUM(IF(Period=$BL$2,IF(Site=$A$506,IF(Provider=$B544,I))))</f>
        <v>32</v>
      </c>
      <c r="BM544" s="26">
        <f t="array" ref="BM544">SUM(IF(Period=$BL$2,IF(Site=$A$506,IF(Provider=$B544,J))))</f>
        <v>4.34375</v>
      </c>
      <c r="BN544" s="26"/>
      <c r="BO544" s="27">
        <f t="shared" si="286"/>
        <v>2.4237140366172624E-2</v>
      </c>
      <c r="BP544" s="27">
        <f t="shared" si="274"/>
        <v>4.3217361564530671E-3</v>
      </c>
      <c r="BQ544" s="44"/>
      <c r="BR544" s="25">
        <f t="array" ref="BR544">SUM(IF(Period=$BR$2,IF(Site=$A$506,IF(Provider=$B544,I))))</f>
        <v>0</v>
      </c>
      <c r="BS544" s="26">
        <f t="array" ref="BS544">SUM(IF(Period=$BR$2,IF(Site=$A$506,IF(Provider=$B544,J))))</f>
        <v>0</v>
      </c>
      <c r="BT544" s="26"/>
      <c r="BU544" s="27">
        <f t="shared" si="287"/>
        <v>0</v>
      </c>
      <c r="BV544" s="27">
        <f t="shared" si="275"/>
        <v>0</v>
      </c>
    </row>
    <row r="545" spans="2:74" outlineLevel="1" x14ac:dyDescent="0.25">
      <c r="B545" s="20" t="s">
        <v>784</v>
      </c>
      <c r="C545" s="44"/>
      <c r="D545" s="25">
        <f t="array" ref="D545">SUM(IF(Period=$D$2,IF(Site=$A$506,IF(Provider=$B545,I))))</f>
        <v>7</v>
      </c>
      <c r="E545" s="26">
        <f t="array" ref="E545">SUM(IF(Period=$D$2,IF(Site=$A$506,IF(Provider=$B545,J))))</f>
        <v>420</v>
      </c>
      <c r="F545" s="26"/>
      <c r="G545" s="27">
        <f t="shared" si="276"/>
        <v>0.61313868613138678</v>
      </c>
      <c r="H545" s="27">
        <f t="shared" si="264"/>
        <v>8.5150751585715528E-2</v>
      </c>
      <c r="I545" s="44"/>
      <c r="J545" s="25">
        <f t="array" ref="J545">SUM(IF(Period=$J$2,IF(Site=$A$506,IF(Provider=$B545,I))))</f>
        <v>4</v>
      </c>
      <c r="K545" s="26">
        <f t="array" ref="K545">SUM(IF(Period=$J$2,IF(Site=$A$506,IF(Provider=$B545,J))))</f>
        <v>612.5</v>
      </c>
      <c r="L545" s="26"/>
      <c r="M545" s="27">
        <f t="shared" si="277"/>
        <v>0.55354722096701314</v>
      </c>
      <c r="N545" s="27">
        <f t="shared" si="265"/>
        <v>7.5905443504662759E-2</v>
      </c>
      <c r="O545" s="44"/>
      <c r="P545" s="25">
        <f t="array" ref="P545">SUM(IF(Period=$P$2,IF(Site=$A$506,IF(Provider=$B545,I))))</f>
        <v>12</v>
      </c>
      <c r="Q545" s="26">
        <f t="array" ref="Q545">SUM(IF(Period=$P$2,IF(Site=$A$506,IF(Provider=$B545,J))))</f>
        <v>501.75</v>
      </c>
      <c r="R545" s="26"/>
      <c r="S545" s="27">
        <f t="shared" si="278"/>
        <v>1.2870884993587004</v>
      </c>
      <c r="T545" s="27">
        <f t="shared" si="266"/>
        <v>0.17350584980692754</v>
      </c>
      <c r="U545" s="44"/>
      <c r="V545" s="25">
        <f t="array" ref="V545">SUM(IF(Period=$V$2,IF(Site=$A$506,IF(Provider=$B545,I))))</f>
        <v>15</v>
      </c>
      <c r="W545" s="26">
        <f t="array" ref="W545">SUM(IF(Period=$V$2,IF(Site=$A$506,IF(Provider=$B545,J))))</f>
        <v>501.53333333333336</v>
      </c>
      <c r="X545" s="26"/>
      <c r="Y545" s="27">
        <f t="shared" si="279"/>
        <v>1.6691812735744398</v>
      </c>
      <c r="Z545" s="27">
        <f t="shared" si="267"/>
        <v>0.22751466763442812</v>
      </c>
      <c r="AA545" s="44"/>
      <c r="AB545" s="25">
        <f t="array" ref="AB545">SUM(IF(Period=$AB$2,IF(Site=$A$506,IF(Provider=$B545,I))))</f>
        <v>30</v>
      </c>
      <c r="AC545" s="26">
        <f t="array" ref="AC545">SUM(IF(Period=$AB$2,IF(Site=$A$506,IF(Provider=$B545,J))))</f>
        <v>383.13333333333333</v>
      </c>
      <c r="AD545" s="26"/>
      <c r="AE545" s="27">
        <f t="shared" si="280"/>
        <v>2.4638799571275456</v>
      </c>
      <c r="AF545" s="27">
        <f t="shared" si="268"/>
        <v>0.34577780451851625</v>
      </c>
      <c r="AG545" s="44"/>
      <c r="AH545" s="25">
        <f t="array" ref="AH545">SUM(IF(Period=$AH$2,IF(Site=$A$506,IF(Provider=$B545,I))))</f>
        <v>8</v>
      </c>
      <c r="AI545" s="26">
        <f t="array" ref="AI545">SUM(IF(Period=$AH$2,IF(Site=$A$506,IF(Provider=$B545,J))))</f>
        <v>7.125</v>
      </c>
      <c r="AJ545" s="26"/>
      <c r="AK545" s="27">
        <f t="shared" si="281"/>
        <v>1.1422845691382766E-2</v>
      </c>
      <c r="AL545" s="27">
        <f t="shared" si="269"/>
        <v>1.9410202274739497E-3</v>
      </c>
      <c r="AM545" s="44"/>
      <c r="AN545" s="25">
        <f t="array" ref="AN545">SUM(IF(Period=$AN$2,IF(Site=$A$506,IF(Provider=$B545,I))))</f>
        <v>6</v>
      </c>
      <c r="AO545" s="26">
        <f t="array" ref="AO545">SUM(IF(Period=$AN$2,IF(Site=$A$506,IF(Provider=$B545,J))))</f>
        <v>3.3333333333333299</v>
      </c>
      <c r="AP545" s="26"/>
      <c r="AQ545" s="27">
        <f t="shared" si="282"/>
        <v>3.6469730123997045E-3</v>
      </c>
      <c r="AR545" s="27">
        <f t="shared" si="270"/>
        <v>6.3959066197633453E-4</v>
      </c>
      <c r="AS545" s="44"/>
      <c r="AT545" s="25">
        <f t="array" ref="AT545">SUM(IF(Period=$AT$2,IF(Site=$A$506,IF(Provider=$B545,I))))</f>
        <v>8</v>
      </c>
      <c r="AU545" s="26">
        <f t="array" ref="AU545">SUM(IF(Period=$AT$2,IF(Site=$A$506,IF(Provider=$B545,J))))</f>
        <v>5.625</v>
      </c>
      <c r="AV545" s="26"/>
      <c r="AW545" s="27">
        <f t="shared" si="283"/>
        <v>7.9858030168589184E-3</v>
      </c>
      <c r="AX545" s="27">
        <f t="shared" si="271"/>
        <v>1.4179033935154553E-3</v>
      </c>
      <c r="AY545" s="44"/>
      <c r="AZ545" s="25">
        <f t="array" ref="AZ545">SUM(IF(Period=$AZ$2,IF(Site=$A$506,IF(Provider=$B545,I))))</f>
        <v>1</v>
      </c>
      <c r="BA545" s="26">
        <f t="array" ref="BA545">SUM(IF(Period=$AZ$2,IF(Site=$A$506,IF(Provider=$B545,J))))</f>
        <v>36</v>
      </c>
      <c r="BB545" s="26"/>
      <c r="BC545" s="27">
        <f t="shared" si="284"/>
        <v>6.7051592475321289E-3</v>
      </c>
      <c r="BD545" s="27">
        <f t="shared" si="272"/>
        <v>1.1730587506924306E-3</v>
      </c>
      <c r="BE545" s="44"/>
      <c r="BF545" s="25">
        <f t="array" ref="BF545">SUM(IF(Period=$BF$2,IF(Site=$A$506,IF(Provider=$B545,I))))</f>
        <v>0</v>
      </c>
      <c r="BG545" s="26">
        <f t="array" ref="BG545">SUM(IF(Period=$BF$2,IF(Site=$A$506,IF(Provider=$B545,J))))</f>
        <v>0</v>
      </c>
      <c r="BH545" s="26"/>
      <c r="BI545" s="27">
        <f t="shared" si="285"/>
        <v>0</v>
      </c>
      <c r="BJ545" s="27">
        <f t="shared" si="273"/>
        <v>0</v>
      </c>
      <c r="BK545" s="44"/>
      <c r="BL545" s="25">
        <f t="array" ref="BL545">SUM(IF(Period=$BL$2,IF(Site=$A$506,IF(Provider=$B545,I))))</f>
        <v>0</v>
      </c>
      <c r="BM545" s="26">
        <f t="array" ref="BM545">SUM(IF(Period=$BL$2,IF(Site=$A$506,IF(Provider=$B545,J))))</f>
        <v>0</v>
      </c>
      <c r="BN545" s="26"/>
      <c r="BO545" s="27">
        <f t="shared" si="286"/>
        <v>0</v>
      </c>
      <c r="BP545" s="27">
        <f t="shared" si="274"/>
        <v>0</v>
      </c>
      <c r="BQ545" s="44"/>
      <c r="BR545" s="25">
        <f t="array" ref="BR545">SUM(IF(Period=$BR$2,IF(Site=$A$506,IF(Provider=$B545,I))))</f>
        <v>0</v>
      </c>
      <c r="BS545" s="26">
        <f t="array" ref="BS545">SUM(IF(Period=$BR$2,IF(Site=$A$506,IF(Provider=$B545,J))))</f>
        <v>0</v>
      </c>
      <c r="BT545" s="26"/>
      <c r="BU545" s="27">
        <f t="shared" si="287"/>
        <v>0</v>
      </c>
      <c r="BV545" s="27">
        <f t="shared" si="275"/>
        <v>0</v>
      </c>
    </row>
    <row r="546" spans="2:74" outlineLevel="1" x14ac:dyDescent="0.25">
      <c r="B546" s="20" t="s">
        <v>968</v>
      </c>
      <c r="C546" s="44"/>
      <c r="D546" s="25">
        <f t="array" ref="D546">SUM(IF(Period=$D$2,IF(Site=$A$506,IF(Provider=$B546,I))))</f>
        <v>0</v>
      </c>
      <c r="E546" s="26">
        <f t="array" ref="E546">SUM(IF(Period=$D$2,IF(Site=$A$506,IF(Provider=$B546,J))))</f>
        <v>0</v>
      </c>
      <c r="F546" s="26"/>
      <c r="G546" s="27">
        <f t="shared" si="276"/>
        <v>0</v>
      </c>
      <c r="H546" s="27">
        <f t="shared" si="264"/>
        <v>0</v>
      </c>
      <c r="I546" s="44"/>
      <c r="J546" s="25">
        <f t="array" ref="J546">SUM(IF(Period=$J$2,IF(Site=$A$506,IF(Provider=$B546,I))))</f>
        <v>0</v>
      </c>
      <c r="K546" s="26">
        <f t="array" ref="K546">SUM(IF(Period=$J$2,IF(Site=$A$506,IF(Provider=$B546,J))))</f>
        <v>0</v>
      </c>
      <c r="L546" s="26"/>
      <c r="M546" s="27">
        <f t="shared" si="277"/>
        <v>0</v>
      </c>
      <c r="N546" s="27">
        <f t="shared" si="265"/>
        <v>0</v>
      </c>
      <c r="O546" s="44"/>
      <c r="P546" s="25">
        <f t="array" ref="P546">SUM(IF(Period=$P$2,IF(Site=$A$506,IF(Provider=$B546,I))))</f>
        <v>0</v>
      </c>
      <c r="Q546" s="26">
        <f t="array" ref="Q546">SUM(IF(Period=$P$2,IF(Site=$A$506,IF(Provider=$B546,J))))</f>
        <v>0</v>
      </c>
      <c r="R546" s="26"/>
      <c r="S546" s="27">
        <f t="shared" si="278"/>
        <v>0</v>
      </c>
      <c r="T546" s="27">
        <f t="shared" si="266"/>
        <v>0</v>
      </c>
      <c r="U546" s="44"/>
      <c r="V546" s="25">
        <f t="array" ref="V546">SUM(IF(Period=$V$2,IF(Site=$A$506,IF(Provider=$B546,I))))</f>
        <v>0</v>
      </c>
      <c r="W546" s="26">
        <f t="array" ref="W546">SUM(IF(Period=$V$2,IF(Site=$A$506,IF(Provider=$B546,J))))</f>
        <v>0</v>
      </c>
      <c r="X546" s="26"/>
      <c r="Y546" s="27">
        <f t="shared" si="279"/>
        <v>0</v>
      </c>
      <c r="Z546" s="27">
        <f t="shared" si="267"/>
        <v>0</v>
      </c>
      <c r="AA546" s="44"/>
      <c r="AB546" s="25">
        <f t="array" ref="AB546">SUM(IF(Period=$AB$2,IF(Site=$A$506,IF(Provider=$B546,I))))</f>
        <v>0</v>
      </c>
      <c r="AC546" s="26">
        <f t="array" ref="AC546">SUM(IF(Period=$AB$2,IF(Site=$A$506,IF(Provider=$B546,J))))</f>
        <v>0</v>
      </c>
      <c r="AD546" s="26"/>
      <c r="AE546" s="27">
        <f t="shared" si="280"/>
        <v>0</v>
      </c>
      <c r="AF546" s="27">
        <f t="shared" si="268"/>
        <v>0</v>
      </c>
      <c r="AG546" s="44"/>
      <c r="AH546" s="25">
        <f t="array" ref="AH546">SUM(IF(Period=$AH$2,IF(Site=$A$506,IF(Provider=$B546,I))))</f>
        <v>0</v>
      </c>
      <c r="AI546" s="26">
        <f t="array" ref="AI546">SUM(IF(Period=$AH$2,IF(Site=$A$506,IF(Provider=$B546,J))))</f>
        <v>0</v>
      </c>
      <c r="AJ546" s="26"/>
      <c r="AK546" s="27">
        <f t="shared" si="281"/>
        <v>0</v>
      </c>
      <c r="AL546" s="27">
        <f t="shared" si="269"/>
        <v>0</v>
      </c>
      <c r="AM546" s="44"/>
      <c r="AN546" s="25">
        <f t="array" ref="AN546">SUM(IF(Period=$AN$2,IF(Site=$A$506,IF(Provider=$B546,I))))</f>
        <v>46</v>
      </c>
      <c r="AO546" s="26">
        <f t="array" ref="AO546">SUM(IF(Period=$AN$2,IF(Site=$A$506,IF(Provider=$B546,J))))</f>
        <v>22.543478260869598</v>
      </c>
      <c r="AP546" s="26"/>
      <c r="AQ546" s="27">
        <f t="shared" si="282"/>
        <v>0.18909555069292514</v>
      </c>
      <c r="AR546" s="27">
        <f t="shared" si="270"/>
        <v>3.3162775823473024E-2</v>
      </c>
      <c r="AS546" s="44"/>
      <c r="AT546" s="25">
        <f t="array" ref="AT546">SUM(IF(Period=$AT$2,IF(Site=$A$506,IF(Provider=$B546,I))))</f>
        <v>0</v>
      </c>
      <c r="AU546" s="26">
        <f t="array" ref="AU546">SUM(IF(Period=$AT$2,IF(Site=$A$506,IF(Provider=$B546,J))))</f>
        <v>0</v>
      </c>
      <c r="AV546" s="26"/>
      <c r="AW546" s="27">
        <f t="shared" si="283"/>
        <v>0</v>
      </c>
      <c r="AX546" s="27">
        <f t="shared" si="271"/>
        <v>0</v>
      </c>
      <c r="AY546" s="44"/>
      <c r="AZ546" s="25">
        <f t="array" ref="AZ546">SUM(IF(Period=$AZ$2,IF(Site=$A$506,IF(Provider=$B546,I))))</f>
        <v>0</v>
      </c>
      <c r="BA546" s="26">
        <f t="array" ref="BA546">SUM(IF(Period=$AZ$2,IF(Site=$A$506,IF(Provider=$B546,J))))</f>
        <v>0</v>
      </c>
      <c r="BB546" s="26"/>
      <c r="BC546" s="27">
        <f t="shared" si="284"/>
        <v>0</v>
      </c>
      <c r="BD546" s="27">
        <f t="shared" si="272"/>
        <v>0</v>
      </c>
      <c r="BE546" s="44"/>
      <c r="BF546" s="25">
        <f t="array" ref="BF546">SUM(IF(Period=$BF$2,IF(Site=$A$506,IF(Provider=$B546,I))))</f>
        <v>0</v>
      </c>
      <c r="BG546" s="26">
        <f t="array" ref="BG546">SUM(IF(Period=$BF$2,IF(Site=$A$506,IF(Provider=$B546,J))))</f>
        <v>0</v>
      </c>
      <c r="BH546" s="26"/>
      <c r="BI546" s="27">
        <f t="shared" si="285"/>
        <v>0</v>
      </c>
      <c r="BJ546" s="27">
        <f t="shared" si="273"/>
        <v>0</v>
      </c>
      <c r="BK546" s="44"/>
      <c r="BL546" s="25">
        <f t="array" ref="BL546">SUM(IF(Period=$BL$2,IF(Site=$A$506,IF(Provider=$B546,I))))</f>
        <v>0</v>
      </c>
      <c r="BM546" s="26">
        <f t="array" ref="BM546">SUM(IF(Period=$BL$2,IF(Site=$A$506,IF(Provider=$B546,J))))</f>
        <v>0</v>
      </c>
      <c r="BN546" s="26"/>
      <c r="BO546" s="27">
        <f t="shared" si="286"/>
        <v>0</v>
      </c>
      <c r="BP546" s="27">
        <f t="shared" si="274"/>
        <v>0</v>
      </c>
      <c r="BQ546" s="44"/>
      <c r="BR546" s="25">
        <f t="array" ref="BR546">SUM(IF(Period=$BR$2,IF(Site=$A$506,IF(Provider=$B546,I))))</f>
        <v>0</v>
      </c>
      <c r="BS546" s="26">
        <f t="array" ref="BS546">SUM(IF(Period=$BR$2,IF(Site=$A$506,IF(Provider=$B546,J))))</f>
        <v>0</v>
      </c>
      <c r="BT546" s="26"/>
      <c r="BU546" s="27">
        <f t="shared" si="287"/>
        <v>0</v>
      </c>
      <c r="BV546" s="27">
        <f t="shared" si="275"/>
        <v>0</v>
      </c>
    </row>
    <row r="547" spans="2:74" outlineLevel="1" x14ac:dyDescent="0.25">
      <c r="B547" s="20" t="s">
        <v>782</v>
      </c>
      <c r="C547" s="44"/>
      <c r="D547" s="25">
        <f t="array" ref="D547">SUM(IF(Period=$D$2,IF(Site=$A$506,IF(Provider=$B547,I))))</f>
        <v>10</v>
      </c>
      <c r="E547" s="26">
        <f t="array" ref="E547">SUM(IF(Period=$D$2,IF(Site=$A$506,IF(Provider=$B547,J))))</f>
        <v>8.1999999999999993</v>
      </c>
      <c r="F547" s="26"/>
      <c r="G547" s="27">
        <f t="shared" si="276"/>
        <v>1.7101147028154327E-2</v>
      </c>
      <c r="H547" s="27">
        <f t="shared" si="264"/>
        <v>2.3749529353839023E-3</v>
      </c>
      <c r="I547" s="44"/>
      <c r="J547" s="25">
        <f t="array" ref="J547">SUM(IF(Period=$J$2,IF(Site=$A$506,IF(Provider=$B547,I))))</f>
        <v>20</v>
      </c>
      <c r="K547" s="26">
        <f t="array" ref="K547">SUM(IF(Period=$J$2,IF(Site=$A$506,IF(Provider=$B547,J))))</f>
        <v>13.05</v>
      </c>
      <c r="L547" s="26"/>
      <c r="M547" s="27">
        <f t="shared" si="277"/>
        <v>5.8969724356077724E-2</v>
      </c>
      <c r="N547" s="27">
        <f t="shared" si="265"/>
        <v>8.0862533692722376E-3</v>
      </c>
      <c r="O547" s="44"/>
      <c r="P547" s="25">
        <f t="array" ref="P547">SUM(IF(Period=$P$2,IF(Site=$A$506,IF(Provider=$B547,I))))</f>
        <v>9</v>
      </c>
      <c r="Q547" s="26">
        <f t="array" ref="Q547">SUM(IF(Period=$P$2,IF(Site=$A$506,IF(Provider=$B547,J))))</f>
        <v>12.333333333333334</v>
      </c>
      <c r="R547" s="26"/>
      <c r="S547" s="27">
        <f t="shared" si="278"/>
        <v>2.3728088926891835E-2</v>
      </c>
      <c r="T547" s="27">
        <f t="shared" si="266"/>
        <v>3.1986629012737021E-3</v>
      </c>
      <c r="U547" s="44"/>
      <c r="V547" s="25">
        <f t="array" ref="V547">SUM(IF(Period=$V$2,IF(Site=$A$506,IF(Provider=$B547,I))))</f>
        <v>3</v>
      </c>
      <c r="W547" s="26">
        <f t="array" ref="W547">SUM(IF(Period=$V$2,IF(Site=$A$506,IF(Provider=$B547,J))))</f>
        <v>4.333333333333333</v>
      </c>
      <c r="X547" s="26"/>
      <c r="Y547" s="27">
        <f t="shared" si="279"/>
        <v>2.8844020412691369E-3</v>
      </c>
      <c r="Z547" s="27">
        <f t="shared" si="267"/>
        <v>3.931530877638662E-4</v>
      </c>
      <c r="AA547" s="44"/>
      <c r="AB547" s="25">
        <f t="array" ref="AB547">SUM(IF(Period=$AB$2,IF(Site=$A$506,IF(Provider=$B547,I))))</f>
        <v>4</v>
      </c>
      <c r="AC547" s="26">
        <f t="array" ref="AC547">SUM(IF(Period=$AB$2,IF(Site=$A$506,IF(Provider=$B547,J))))</f>
        <v>5.5</v>
      </c>
      <c r="AD547" s="26"/>
      <c r="AE547" s="27">
        <f t="shared" si="280"/>
        <v>4.715969989281886E-3</v>
      </c>
      <c r="AF547" s="27">
        <f t="shared" si="268"/>
        <v>6.6183327818056009E-4</v>
      </c>
      <c r="AG547" s="44"/>
      <c r="AH547" s="25">
        <f t="array" ref="AH547">SUM(IF(Period=$AH$2,IF(Site=$A$506,IF(Provider=$B547,I))))</f>
        <v>88</v>
      </c>
      <c r="AI547" s="26">
        <f t="array" ref="AI547">SUM(IF(Period=$AH$2,IF(Site=$A$506,IF(Provider=$B547,J))))</f>
        <v>7.0795454545454497</v>
      </c>
      <c r="AJ547" s="26"/>
      <c r="AK547" s="27">
        <f t="shared" si="281"/>
        <v>0.1248496993987975</v>
      </c>
      <c r="AL547" s="27">
        <f t="shared" si="269"/>
        <v>2.1215010556425783E-2</v>
      </c>
      <c r="AM547" s="44"/>
      <c r="AN547" s="25">
        <f t="array" ref="AN547">SUM(IF(Period=$AN$2,IF(Site=$A$506,IF(Provider=$B547,I))))</f>
        <v>117</v>
      </c>
      <c r="AO547" s="26">
        <f t="array" ref="AO547">SUM(IF(Period=$AN$2,IF(Site=$A$506,IF(Provider=$B547,J))))</f>
        <v>8.3589743589743595</v>
      </c>
      <c r="AP547" s="26"/>
      <c r="AQ547" s="27">
        <f t="shared" si="282"/>
        <v>0.17833698030634576</v>
      </c>
      <c r="AR547" s="27">
        <f t="shared" si="270"/>
        <v>3.1275983370642788E-2</v>
      </c>
      <c r="AS547" s="44"/>
      <c r="AT547" s="25">
        <f t="array" ref="AT547">SUM(IF(Period=$AT$2,IF(Site=$A$506,IF(Provider=$B547,I))))</f>
        <v>196</v>
      </c>
      <c r="AU547" s="26">
        <f t="array" ref="AU547">SUM(IF(Period=$AT$2,IF(Site=$A$506,IF(Provider=$B547,J))))</f>
        <v>4.6122448979591804</v>
      </c>
      <c r="AV547" s="26"/>
      <c r="AW547" s="27">
        <f t="shared" si="283"/>
        <v>0.16042590949423235</v>
      </c>
      <c r="AX547" s="27">
        <f t="shared" si="271"/>
        <v>2.8484103727510455E-2</v>
      </c>
      <c r="AY547" s="44"/>
      <c r="AZ547" s="25">
        <f t="array" ref="AZ547">SUM(IF(Period=$AZ$2,IF(Site=$A$506,IF(Provider=$B547,I))))</f>
        <v>4</v>
      </c>
      <c r="BA547" s="26">
        <f t="array" ref="BA547">SUM(IF(Period=$AZ$2,IF(Site=$A$506,IF(Provider=$B547,J))))</f>
        <v>1.25</v>
      </c>
      <c r="BB547" s="26"/>
      <c r="BC547" s="27">
        <f t="shared" si="284"/>
        <v>9.312721177127957E-4</v>
      </c>
      <c r="BD547" s="27">
        <f t="shared" si="272"/>
        <v>1.6292482648505981E-4</v>
      </c>
      <c r="BE547" s="44"/>
      <c r="BF547" s="25">
        <f t="array" ref="BF547">SUM(IF(Period=$BF$2,IF(Site=$A$506,IF(Provider=$B547,I))))</f>
        <v>0</v>
      </c>
      <c r="BG547" s="26">
        <f t="array" ref="BG547">SUM(IF(Period=$BF$2,IF(Site=$A$506,IF(Provider=$B547,J))))</f>
        <v>0</v>
      </c>
      <c r="BH547" s="26"/>
      <c r="BI547" s="27">
        <f t="shared" si="285"/>
        <v>0</v>
      </c>
      <c r="BJ547" s="27">
        <f t="shared" si="273"/>
        <v>0</v>
      </c>
      <c r="BK547" s="44"/>
      <c r="BL547" s="25">
        <f t="array" ref="BL547">SUM(IF(Period=$BL$2,IF(Site=$A$506,IF(Provider=$B547,I))))</f>
        <v>0</v>
      </c>
      <c r="BM547" s="26">
        <f t="array" ref="BM547">SUM(IF(Period=$BL$2,IF(Site=$A$506,IF(Provider=$B547,J))))</f>
        <v>0</v>
      </c>
      <c r="BN547" s="26"/>
      <c r="BO547" s="27">
        <f t="shared" si="286"/>
        <v>0</v>
      </c>
      <c r="BP547" s="27">
        <f t="shared" si="274"/>
        <v>0</v>
      </c>
      <c r="BQ547" s="44"/>
      <c r="BR547" s="25">
        <f t="array" ref="BR547">SUM(IF(Period=$BR$2,IF(Site=$A$506,IF(Provider=$B547,I))))</f>
        <v>0</v>
      </c>
      <c r="BS547" s="26">
        <f t="array" ref="BS547">SUM(IF(Period=$BR$2,IF(Site=$A$506,IF(Provider=$B547,J))))</f>
        <v>0</v>
      </c>
      <c r="BT547" s="26"/>
      <c r="BU547" s="27">
        <f t="shared" si="287"/>
        <v>0</v>
      </c>
      <c r="BV547" s="27">
        <f t="shared" si="275"/>
        <v>0</v>
      </c>
    </row>
    <row r="548" spans="2:74" outlineLevel="1" x14ac:dyDescent="0.25">
      <c r="B548" s="20" t="s">
        <v>914</v>
      </c>
      <c r="C548" s="44"/>
      <c r="D548" s="25">
        <f t="array" ref="D548">SUM(IF(Period=$D$2,IF(Site=$A$506,IF(Provider=$B548,I))))</f>
        <v>0</v>
      </c>
      <c r="E548" s="26">
        <f t="array" ref="E548">SUM(IF(Period=$D$2,IF(Site=$A$506,IF(Provider=$B548,J))))</f>
        <v>0</v>
      </c>
      <c r="F548" s="26"/>
      <c r="G548" s="27">
        <f t="shared" si="276"/>
        <v>0</v>
      </c>
      <c r="H548" s="27">
        <f t="shared" si="264"/>
        <v>0</v>
      </c>
      <c r="I548" s="44"/>
      <c r="J548" s="25">
        <f t="array" ref="J548">SUM(IF(Period=$J$2,IF(Site=$A$506,IF(Provider=$B548,I))))</f>
        <v>0</v>
      </c>
      <c r="K548" s="26">
        <f t="array" ref="K548">SUM(IF(Period=$J$2,IF(Site=$A$506,IF(Provider=$B548,J))))</f>
        <v>0</v>
      </c>
      <c r="L548" s="26"/>
      <c r="M548" s="27">
        <f t="shared" si="277"/>
        <v>0</v>
      </c>
      <c r="N548" s="27">
        <f t="shared" si="265"/>
        <v>0</v>
      </c>
      <c r="O548" s="44"/>
      <c r="P548" s="25">
        <f t="array" ref="P548">SUM(IF(Period=$P$2,IF(Site=$A$506,IF(Provider=$B548,I))))</f>
        <v>0</v>
      </c>
      <c r="Q548" s="26">
        <f t="array" ref="Q548">SUM(IF(Period=$P$2,IF(Site=$A$506,IF(Provider=$B548,J))))</f>
        <v>0</v>
      </c>
      <c r="R548" s="26"/>
      <c r="S548" s="27">
        <f t="shared" si="278"/>
        <v>0</v>
      </c>
      <c r="T548" s="27">
        <f t="shared" si="266"/>
        <v>0</v>
      </c>
      <c r="U548" s="44"/>
      <c r="V548" s="25">
        <f t="array" ref="V548">SUM(IF(Period=$V$2,IF(Site=$A$506,IF(Provider=$B548,I))))</f>
        <v>0</v>
      </c>
      <c r="W548" s="26">
        <f t="array" ref="W548">SUM(IF(Period=$V$2,IF(Site=$A$506,IF(Provider=$B548,J))))</f>
        <v>0</v>
      </c>
      <c r="X548" s="26"/>
      <c r="Y548" s="27">
        <f t="shared" si="279"/>
        <v>0</v>
      </c>
      <c r="Z548" s="27">
        <f t="shared" si="267"/>
        <v>0</v>
      </c>
      <c r="AA548" s="44"/>
      <c r="AB548" s="25">
        <f t="array" ref="AB548">SUM(IF(Period=$AB$2,IF(Site=$A$506,IF(Provider=$B548,I))))</f>
        <v>0</v>
      </c>
      <c r="AC548" s="26">
        <f t="array" ref="AC548">SUM(IF(Period=$AB$2,IF(Site=$A$506,IF(Provider=$B548,J))))</f>
        <v>0</v>
      </c>
      <c r="AD548" s="26"/>
      <c r="AE548" s="27">
        <f t="shared" si="280"/>
        <v>0</v>
      </c>
      <c r="AF548" s="27">
        <f t="shared" si="268"/>
        <v>0</v>
      </c>
      <c r="AG548" s="44"/>
      <c r="AH548" s="25">
        <f t="array" ref="AH548">SUM(IF(Period=$AH$2,IF(Site=$A$506,IF(Provider=$B548,I))))</f>
        <v>0</v>
      </c>
      <c r="AI548" s="26">
        <f t="array" ref="AI548">SUM(IF(Period=$AH$2,IF(Site=$A$506,IF(Provider=$B548,J))))</f>
        <v>0</v>
      </c>
      <c r="AJ548" s="26"/>
      <c r="AK548" s="27">
        <f t="shared" si="281"/>
        <v>0</v>
      </c>
      <c r="AL548" s="27">
        <f t="shared" si="269"/>
        <v>0</v>
      </c>
      <c r="AM548" s="44"/>
      <c r="AN548" s="25">
        <f t="array" ref="AN548">SUM(IF(Period=$AN$2,IF(Site=$A$506,IF(Provider=$B548,I))))</f>
        <v>0</v>
      </c>
      <c r="AO548" s="26">
        <f t="array" ref="AO548">SUM(IF(Period=$AN$2,IF(Site=$A$506,IF(Provider=$B548,J))))</f>
        <v>0</v>
      </c>
      <c r="AP548" s="26"/>
      <c r="AQ548" s="27">
        <f t="shared" si="282"/>
        <v>0</v>
      </c>
      <c r="AR548" s="27">
        <f t="shared" si="270"/>
        <v>0</v>
      </c>
      <c r="AS548" s="44"/>
      <c r="AT548" s="25">
        <f t="array" ref="AT548">SUM(IF(Period=$AT$2,IF(Site=$A$506,IF(Provider=$B548,I))))</f>
        <v>1</v>
      </c>
      <c r="AU548" s="26">
        <f t="array" ref="AU548">SUM(IF(Period=$AT$2,IF(Site=$A$506,IF(Provider=$B548,J))))</f>
        <v>10</v>
      </c>
      <c r="AV548" s="26"/>
      <c r="AW548" s="27">
        <f t="shared" si="283"/>
        <v>1.7746228926353151E-3</v>
      </c>
      <c r="AX548" s="27">
        <f t="shared" si="271"/>
        <v>3.1508964300343452E-4</v>
      </c>
      <c r="AY548" s="44"/>
      <c r="AZ548" s="25">
        <f t="array" ref="AZ548">SUM(IF(Period=$AZ$2,IF(Site=$A$506,IF(Provider=$B548,I))))</f>
        <v>1</v>
      </c>
      <c r="BA548" s="26">
        <f t="array" ref="BA548">SUM(IF(Period=$AZ$2,IF(Site=$A$506,IF(Provider=$B548,J))))</f>
        <v>3</v>
      </c>
      <c r="BB548" s="26"/>
      <c r="BC548" s="27">
        <f t="shared" si="284"/>
        <v>5.5876327062767738E-4</v>
      </c>
      <c r="BD548" s="27">
        <f t="shared" si="272"/>
        <v>9.7754895891035876E-5</v>
      </c>
      <c r="BE548" s="44"/>
      <c r="BF548" s="25">
        <f t="array" ref="BF548">SUM(IF(Period=$BF$2,IF(Site=$A$506,IF(Provider=$B548,I))))</f>
        <v>2</v>
      </c>
      <c r="BG548" s="26">
        <f t="array" ref="BG548">SUM(IF(Period=$BF$2,IF(Site=$A$506,IF(Provider=$B548,J))))</f>
        <v>4.5</v>
      </c>
      <c r="BH548" s="26"/>
      <c r="BI548" s="27">
        <f t="shared" si="285"/>
        <v>1.5737016961007168E-3</v>
      </c>
      <c r="BJ548" s="27">
        <f t="shared" si="273"/>
        <v>2.784825793675351E-4</v>
      </c>
      <c r="BK548" s="44"/>
      <c r="BL548" s="25">
        <f t="array" ref="BL548">SUM(IF(Period=$BL$2,IF(Site=$A$506,IF(Provider=$B548,I))))</f>
        <v>0</v>
      </c>
      <c r="BM548" s="26">
        <f t="array" ref="BM548">SUM(IF(Period=$BL$2,IF(Site=$A$506,IF(Provider=$B548,J))))</f>
        <v>0</v>
      </c>
      <c r="BN548" s="26"/>
      <c r="BO548" s="27">
        <f t="shared" si="286"/>
        <v>0</v>
      </c>
      <c r="BP548" s="27">
        <f t="shared" si="274"/>
        <v>0</v>
      </c>
      <c r="BQ548" s="44"/>
      <c r="BR548" s="25">
        <f t="array" ref="BR548">SUM(IF(Period=$BR$2,IF(Site=$A$506,IF(Provider=$B548,I))))</f>
        <v>0</v>
      </c>
      <c r="BS548" s="26">
        <f t="array" ref="BS548">SUM(IF(Period=$BR$2,IF(Site=$A$506,IF(Provider=$B548,J))))</f>
        <v>0</v>
      </c>
      <c r="BT548" s="26"/>
      <c r="BU548" s="27">
        <f t="shared" si="287"/>
        <v>0</v>
      </c>
      <c r="BV548" s="27">
        <f t="shared" si="275"/>
        <v>0</v>
      </c>
    </row>
    <row r="549" spans="2:74" outlineLevel="1" x14ac:dyDescent="0.25">
      <c r="B549" s="20" t="s">
        <v>763</v>
      </c>
      <c r="C549" s="44"/>
      <c r="D549" s="25">
        <f t="array" ref="D549">SUM(IF(Period=$D$2,IF(Site=$A$506,IF(Provider=$B549,I))))</f>
        <v>111</v>
      </c>
      <c r="E549" s="26">
        <f t="array" ref="E549">SUM(IF(Period=$D$2,IF(Site=$A$506,IF(Provider=$B549,J))))</f>
        <v>9.1801801801801801</v>
      </c>
      <c r="F549" s="26"/>
      <c r="G549" s="27">
        <f t="shared" si="276"/>
        <v>0.21251303441084463</v>
      </c>
      <c r="H549" s="27">
        <f t="shared" si="264"/>
        <v>2.95131346482463E-2</v>
      </c>
      <c r="I549" s="44"/>
      <c r="J549" s="25">
        <f t="array" ref="J549">SUM(IF(Period=$J$2,IF(Site=$A$506,IF(Provider=$B549,I))))</f>
        <v>3</v>
      </c>
      <c r="K549" s="26">
        <f t="array" ref="K549">SUM(IF(Period=$J$2,IF(Site=$A$506,IF(Provider=$B549,J))))</f>
        <v>3</v>
      </c>
      <c r="L549" s="26"/>
      <c r="M549" s="27">
        <f t="shared" si="277"/>
        <v>2.0334387708992319E-3</v>
      </c>
      <c r="N549" s="27">
        <f t="shared" si="265"/>
        <v>2.78836323078353E-4</v>
      </c>
      <c r="O549" s="44"/>
      <c r="P549" s="25">
        <f t="array" ref="P549">SUM(IF(Period=$P$2,IF(Site=$A$506,IF(Provider=$B549,I))))</f>
        <v>0</v>
      </c>
      <c r="Q549" s="26">
        <f t="array" ref="Q549">SUM(IF(Period=$P$2,IF(Site=$A$506,IF(Provider=$B549,J))))</f>
        <v>0</v>
      </c>
      <c r="R549" s="26"/>
      <c r="S549" s="27">
        <f t="shared" si="278"/>
        <v>0</v>
      </c>
      <c r="T549" s="27">
        <f t="shared" si="266"/>
        <v>0</v>
      </c>
      <c r="U549" s="44"/>
      <c r="V549" s="25">
        <f t="array" ref="V549">SUM(IF(Period=$V$2,IF(Site=$A$506,IF(Provider=$B549,I))))</f>
        <v>0</v>
      </c>
      <c r="W549" s="26">
        <f t="array" ref="W549">SUM(IF(Period=$V$2,IF(Site=$A$506,IF(Provider=$B549,J))))</f>
        <v>0</v>
      </c>
      <c r="X549" s="26"/>
      <c r="Y549" s="27">
        <f t="shared" si="279"/>
        <v>0</v>
      </c>
      <c r="Z549" s="27">
        <f t="shared" si="267"/>
        <v>0</v>
      </c>
      <c r="AA549" s="44"/>
      <c r="AB549" s="25">
        <f t="array" ref="AB549">SUM(IF(Period=$AB$2,IF(Site=$A$506,IF(Provider=$B549,I))))</f>
        <v>0</v>
      </c>
      <c r="AC549" s="26">
        <f t="array" ref="AC549">SUM(IF(Period=$AB$2,IF(Site=$A$506,IF(Provider=$B549,J))))</f>
        <v>0</v>
      </c>
      <c r="AD549" s="26"/>
      <c r="AE549" s="27">
        <f t="shared" si="280"/>
        <v>0</v>
      </c>
      <c r="AF549" s="27">
        <f t="shared" si="268"/>
        <v>0</v>
      </c>
      <c r="AG549" s="44"/>
      <c r="AH549" s="25">
        <f t="array" ref="AH549">SUM(IF(Period=$AH$2,IF(Site=$A$506,IF(Provider=$B549,I))))</f>
        <v>0</v>
      </c>
      <c r="AI549" s="26">
        <f t="array" ref="AI549">SUM(IF(Period=$AH$2,IF(Site=$A$506,IF(Provider=$B549,J))))</f>
        <v>0</v>
      </c>
      <c r="AJ549" s="26"/>
      <c r="AK549" s="27">
        <f t="shared" si="281"/>
        <v>0</v>
      </c>
      <c r="AL549" s="27">
        <f t="shared" si="269"/>
        <v>0</v>
      </c>
      <c r="AM549" s="44"/>
      <c r="AN549" s="25">
        <f t="array" ref="AN549">SUM(IF(Period=$AN$2,IF(Site=$A$506,IF(Provider=$B549,I))))</f>
        <v>0</v>
      </c>
      <c r="AO549" s="26">
        <f t="array" ref="AO549">SUM(IF(Period=$AN$2,IF(Site=$A$506,IF(Provider=$B549,J))))</f>
        <v>0</v>
      </c>
      <c r="AP549" s="26"/>
      <c r="AQ549" s="27">
        <f t="shared" si="282"/>
        <v>0</v>
      </c>
      <c r="AR549" s="27">
        <f t="shared" si="270"/>
        <v>0</v>
      </c>
      <c r="AS549" s="44"/>
      <c r="AT549" s="25">
        <f t="array" ref="AT549">SUM(IF(Period=$AT$2,IF(Site=$A$506,IF(Provider=$B549,I))))</f>
        <v>0</v>
      </c>
      <c r="AU549" s="26">
        <f t="array" ref="AU549">SUM(IF(Period=$AT$2,IF(Site=$A$506,IF(Provider=$B549,J))))</f>
        <v>0</v>
      </c>
      <c r="AV549" s="26"/>
      <c r="AW549" s="27">
        <f t="shared" si="283"/>
        <v>0</v>
      </c>
      <c r="AX549" s="27">
        <f t="shared" si="271"/>
        <v>0</v>
      </c>
      <c r="AY549" s="44"/>
      <c r="AZ549" s="25">
        <f t="array" ref="AZ549">SUM(IF(Period=$AZ$2,IF(Site=$A$506,IF(Provider=$B549,I))))</f>
        <v>0</v>
      </c>
      <c r="BA549" s="26">
        <f t="array" ref="BA549">SUM(IF(Period=$AZ$2,IF(Site=$A$506,IF(Provider=$B549,J))))</f>
        <v>0</v>
      </c>
      <c r="BB549" s="26"/>
      <c r="BC549" s="27">
        <f t="shared" si="284"/>
        <v>0</v>
      </c>
      <c r="BD549" s="27">
        <f t="shared" si="272"/>
        <v>0</v>
      </c>
      <c r="BE549" s="44"/>
      <c r="BF549" s="25">
        <f t="array" ref="BF549">SUM(IF(Period=$BF$2,IF(Site=$A$506,IF(Provider=$B549,I))))</f>
        <v>4</v>
      </c>
      <c r="BG549" s="26">
        <f t="array" ref="BG549">SUM(IF(Period=$BF$2,IF(Site=$A$506,IF(Provider=$B549,J))))</f>
        <v>2</v>
      </c>
      <c r="BH549" s="26"/>
      <c r="BI549" s="27">
        <f t="shared" si="285"/>
        <v>1.398845952089526E-3</v>
      </c>
      <c r="BJ549" s="27">
        <f t="shared" si="273"/>
        <v>2.4754007054892009E-4</v>
      </c>
      <c r="BK549" s="44"/>
      <c r="BL549" s="25">
        <f t="array" ref="BL549">SUM(IF(Period=$BL$2,IF(Site=$A$506,IF(Provider=$B549,I))))</f>
        <v>0</v>
      </c>
      <c r="BM549" s="26">
        <f t="array" ref="BM549">SUM(IF(Period=$BL$2,IF(Site=$A$506,IF(Provider=$B549,J))))</f>
        <v>0</v>
      </c>
      <c r="BN549" s="26"/>
      <c r="BO549" s="27">
        <f t="shared" si="286"/>
        <v>0</v>
      </c>
      <c r="BP549" s="27">
        <f t="shared" si="274"/>
        <v>0</v>
      </c>
      <c r="BQ549" s="44"/>
      <c r="BR549" s="25">
        <f t="array" ref="BR549">SUM(IF(Period=$BR$2,IF(Site=$A$506,IF(Provider=$B549,I))))</f>
        <v>0</v>
      </c>
      <c r="BS549" s="26">
        <f t="array" ref="BS549">SUM(IF(Period=$BR$2,IF(Site=$A$506,IF(Provider=$B549,J))))</f>
        <v>0</v>
      </c>
      <c r="BT549" s="26"/>
      <c r="BU549" s="27">
        <f t="shared" si="287"/>
        <v>0</v>
      </c>
      <c r="BV549" s="27">
        <f t="shared" si="275"/>
        <v>0</v>
      </c>
    </row>
    <row r="550" spans="2:74" outlineLevel="1" x14ac:dyDescent="0.25">
      <c r="B550" s="20" t="s">
        <v>696</v>
      </c>
      <c r="C550" s="44"/>
      <c r="D550" s="25">
        <f t="array" ref="D550">SUM(IF(Period=$D$2,IF(Site=$A$506,IF(Provider=$B550,I))))</f>
        <v>169</v>
      </c>
      <c r="E550" s="26">
        <f t="array" ref="E550">SUM(IF(Period=$D$2,IF(Site=$A$506,IF(Provider=$B550,J))))</f>
        <v>8.2899408284023668</v>
      </c>
      <c r="F550" s="26"/>
      <c r="G550" s="27">
        <f t="shared" si="276"/>
        <v>0.2921793534932221</v>
      </c>
      <c r="H550" s="27">
        <f t="shared" si="264"/>
        <v>4.0576939786254242E-2</v>
      </c>
      <c r="I550" s="44"/>
      <c r="J550" s="25">
        <f t="array" ref="J550">SUM(IF(Period=$J$2,IF(Site=$A$506,IF(Provider=$B550,I))))</f>
        <v>134</v>
      </c>
      <c r="K550" s="26">
        <f t="array" ref="K550">SUM(IF(Period=$J$2,IF(Site=$A$506,IF(Provider=$B550,J))))</f>
        <v>7.3358208955223878</v>
      </c>
      <c r="L550" s="26"/>
      <c r="M550" s="27">
        <f t="shared" si="277"/>
        <v>0.22209670131043829</v>
      </c>
      <c r="N550" s="27">
        <f t="shared" si="265"/>
        <v>3.045512284289122E-2</v>
      </c>
      <c r="O550" s="44"/>
      <c r="P550" s="25">
        <f t="array" ref="P550">SUM(IF(Period=$P$2,IF(Site=$A$506,IF(Provider=$B550,I))))</f>
        <v>209</v>
      </c>
      <c r="Q550" s="26">
        <f t="array" ref="Q550">SUM(IF(Period=$P$2,IF(Site=$A$506,IF(Provider=$B550,J))))</f>
        <v>5.6842105263157894</v>
      </c>
      <c r="R550" s="26"/>
      <c r="S550" s="27">
        <f t="shared" si="278"/>
        <v>0.2539546814878153</v>
      </c>
      <c r="T550" s="27">
        <f t="shared" si="266"/>
        <v>3.4234338078496913E-2</v>
      </c>
      <c r="U550" s="44"/>
      <c r="V550" s="25">
        <f t="array" ref="V550">SUM(IF(Period=$V$2,IF(Site=$A$506,IF(Provider=$B550,I))))</f>
        <v>218</v>
      </c>
      <c r="W550" s="26">
        <f t="array" ref="W550">SUM(IF(Period=$V$2,IF(Site=$A$506,IF(Provider=$B550,J))))</f>
        <v>4.1834862385321099</v>
      </c>
      <c r="X550" s="26"/>
      <c r="Y550" s="27">
        <f t="shared" si="279"/>
        <v>0.20235189704903483</v>
      </c>
      <c r="Z550" s="27">
        <f t="shared" si="267"/>
        <v>2.7581201233895843E-2</v>
      </c>
      <c r="AA550" s="44"/>
      <c r="AB550" s="25">
        <f t="array" ref="AB550">SUM(IF(Period=$AB$2,IF(Site=$A$506,IF(Provider=$B550,I))))</f>
        <v>182</v>
      </c>
      <c r="AC550" s="26">
        <f t="array" ref="AC550">SUM(IF(Period=$AB$2,IF(Site=$A$506,IF(Provider=$B550,J))))</f>
        <v>3.2142857142857144</v>
      </c>
      <c r="AD550" s="26"/>
      <c r="AE550" s="27">
        <f t="shared" si="280"/>
        <v>0.12540192926045016</v>
      </c>
      <c r="AF550" s="27">
        <f t="shared" si="268"/>
        <v>1.7598748533437625E-2</v>
      </c>
      <c r="AG550" s="44"/>
      <c r="AH550" s="25">
        <f t="array" ref="AH550">SUM(IF(Period=$AH$2,IF(Site=$A$506,IF(Provider=$B550,I))))</f>
        <v>157</v>
      </c>
      <c r="AI550" s="26">
        <f t="array" ref="AI550">SUM(IF(Period=$AH$2,IF(Site=$A$506,IF(Provider=$B550,J))))</f>
        <v>4.5095541401273902</v>
      </c>
      <c r="AJ550" s="26"/>
      <c r="AK550" s="27">
        <f t="shared" si="281"/>
        <v>0.14188376753507018</v>
      </c>
      <c r="AL550" s="27">
        <f t="shared" si="269"/>
        <v>2.4109514404413276E-2</v>
      </c>
      <c r="AM550" s="44"/>
      <c r="AN550" s="25">
        <f t="array" ref="AN550">SUM(IF(Period=$AN$2,IF(Site=$A$506,IF(Provider=$B550,I))))</f>
        <v>256</v>
      </c>
      <c r="AO550" s="26">
        <f t="array" ref="AO550">SUM(IF(Period=$AN$2,IF(Site=$A$506,IF(Provider=$B550,J))))</f>
        <v>11.28515625</v>
      </c>
      <c r="AP550" s="26"/>
      <c r="AQ550" s="27">
        <f t="shared" si="282"/>
        <v>0.52680525164113789</v>
      </c>
      <c r="AR550" s="27">
        <f t="shared" si="270"/>
        <v>9.2388871122481619E-2</v>
      </c>
      <c r="AS550" s="44"/>
      <c r="AT550" s="25">
        <f t="array" ref="AT550">SUM(IF(Period=$AT$2,IF(Site=$A$506,IF(Provider=$B550,I))))</f>
        <v>129</v>
      </c>
      <c r="AU550" s="26">
        <f t="array" ref="AU550">SUM(IF(Period=$AT$2,IF(Site=$A$506,IF(Provider=$B550,J))))</f>
        <v>3.0852713178294602</v>
      </c>
      <c r="AV550" s="26"/>
      <c r="AW550" s="27">
        <f t="shared" si="283"/>
        <v>7.0629991126885602E-2</v>
      </c>
      <c r="AX550" s="27">
        <f t="shared" si="271"/>
        <v>1.2540567791536703E-2</v>
      </c>
      <c r="AY550" s="44"/>
      <c r="AZ550" s="25">
        <f t="array" ref="AZ550">SUM(IF(Period=$AZ$2,IF(Site=$A$506,IF(Provider=$B550,I))))</f>
        <v>158</v>
      </c>
      <c r="BA550" s="26">
        <f t="array" ref="BA550">SUM(IF(Period=$AZ$2,IF(Site=$A$506,IF(Provider=$B550,J))))</f>
        <v>2.84810126582278</v>
      </c>
      <c r="BB550" s="26"/>
      <c r="BC550" s="27">
        <f t="shared" si="284"/>
        <v>8.381449059415147E-2</v>
      </c>
      <c r="BD550" s="27">
        <f t="shared" si="272"/>
        <v>1.4663234383655358E-2</v>
      </c>
      <c r="BE550" s="44"/>
      <c r="BF550" s="25">
        <f t="array" ref="BF550">SUM(IF(Period=$BF$2,IF(Site=$A$506,IF(Provider=$B550,I))))</f>
        <v>169</v>
      </c>
      <c r="BG550" s="26">
        <f t="array" ref="BG550">SUM(IF(Period=$BF$2,IF(Site=$A$506,IF(Provider=$B550,J))))</f>
        <v>4.7751479289940804</v>
      </c>
      <c r="BH550" s="26"/>
      <c r="BI550" s="27">
        <f t="shared" si="285"/>
        <v>0.14110858541703089</v>
      </c>
      <c r="BJ550" s="27">
        <f t="shared" si="273"/>
        <v>2.4970604616622306E-2</v>
      </c>
      <c r="BK550" s="44"/>
      <c r="BL550" s="25">
        <f t="array" ref="BL550">SUM(IF(Period=$BL$2,IF(Site=$A$506,IF(Provider=$B550,I))))</f>
        <v>271</v>
      </c>
      <c r="BM550" s="26">
        <f t="array" ref="BM550">SUM(IF(Period=$BL$2,IF(Site=$A$506,IF(Provider=$B550,J))))</f>
        <v>3.5867158671586701</v>
      </c>
      <c r="BN550" s="26"/>
      <c r="BO550" s="27">
        <f t="shared" si="286"/>
        <v>0.1694856146469049</v>
      </c>
      <c r="BP550" s="27">
        <f t="shared" si="274"/>
        <v>3.0221061468146616E-2</v>
      </c>
      <c r="BQ550" s="44"/>
      <c r="BR550" s="25">
        <f t="array" ref="BR550">SUM(IF(Period=$BR$2,IF(Site=$A$506,IF(Provider=$B550,I))))</f>
        <v>230</v>
      </c>
      <c r="BS550" s="26">
        <f t="array" ref="BS550">SUM(IF(Period=$BR$2,IF(Site=$A$506,IF(Provider=$B550,J))))</f>
        <v>4.6869565217391296</v>
      </c>
      <c r="BT550" s="26"/>
      <c r="BU550" s="27">
        <f t="shared" si="287"/>
        <v>0.18114602587800366</v>
      </c>
      <c r="BV550" s="27">
        <f t="shared" si="275"/>
        <v>3.1621249010002635E-2</v>
      </c>
    </row>
    <row r="551" spans="2:74" outlineLevel="1" x14ac:dyDescent="0.25">
      <c r="B551" s="20" t="s">
        <v>1019</v>
      </c>
      <c r="C551" s="44"/>
      <c r="D551" s="25">
        <f t="array" ref="D551">SUM(IF(Period=$D$2,IF(Site=$A$506,IF(Provider=$B551,I))))</f>
        <v>0</v>
      </c>
      <c r="E551" s="26">
        <f t="array" ref="E551">SUM(IF(Period=$D$2,IF(Site=$A$506,IF(Provider=$B551,J))))</f>
        <v>0</v>
      </c>
      <c r="F551" s="26"/>
      <c r="G551" s="27">
        <f t="shared" si="276"/>
        <v>0</v>
      </c>
      <c r="H551" s="27">
        <f t="shared" si="264"/>
        <v>0</v>
      </c>
      <c r="I551" s="44"/>
      <c r="J551" s="25">
        <f t="array" ref="J551">SUM(IF(Period=$J$2,IF(Site=$A$506,IF(Provider=$B551,I))))</f>
        <v>0</v>
      </c>
      <c r="K551" s="26">
        <f t="array" ref="K551">SUM(IF(Period=$J$2,IF(Site=$A$506,IF(Provider=$B551,J))))</f>
        <v>0</v>
      </c>
      <c r="L551" s="26"/>
      <c r="M551" s="27">
        <f t="shared" si="277"/>
        <v>0</v>
      </c>
      <c r="N551" s="27">
        <f t="shared" si="265"/>
        <v>0</v>
      </c>
      <c r="O551" s="44"/>
      <c r="P551" s="25">
        <f t="array" ref="P551">SUM(IF(Period=$P$2,IF(Site=$A$506,IF(Provider=$B551,I))))</f>
        <v>0</v>
      </c>
      <c r="Q551" s="26">
        <f t="array" ref="Q551">SUM(IF(Period=$P$2,IF(Site=$A$506,IF(Provider=$B551,J))))</f>
        <v>0</v>
      </c>
      <c r="R551" s="26"/>
      <c r="S551" s="27">
        <f t="shared" si="278"/>
        <v>0</v>
      </c>
      <c r="T551" s="27">
        <f t="shared" si="266"/>
        <v>0</v>
      </c>
      <c r="U551" s="44"/>
      <c r="V551" s="25">
        <f t="array" ref="V551">SUM(IF(Period=$V$2,IF(Site=$A$506,IF(Provider=$B551,I))))</f>
        <v>0</v>
      </c>
      <c r="W551" s="26">
        <f t="array" ref="W551">SUM(IF(Period=$V$2,IF(Site=$A$506,IF(Provider=$B551,J))))</f>
        <v>0</v>
      </c>
      <c r="X551" s="26"/>
      <c r="Y551" s="27">
        <f t="shared" si="279"/>
        <v>0</v>
      </c>
      <c r="Z551" s="27">
        <f t="shared" si="267"/>
        <v>0</v>
      </c>
      <c r="AA551" s="44"/>
      <c r="AB551" s="25">
        <f t="array" ref="AB551">SUM(IF(Period=$AB$2,IF(Site=$A$506,IF(Provider=$B551,I))))</f>
        <v>0</v>
      </c>
      <c r="AC551" s="26">
        <f t="array" ref="AC551">SUM(IF(Period=$AB$2,IF(Site=$A$506,IF(Provider=$B551,J))))</f>
        <v>0</v>
      </c>
      <c r="AD551" s="26"/>
      <c r="AE551" s="27">
        <f t="shared" si="280"/>
        <v>0</v>
      </c>
      <c r="AF551" s="27">
        <f t="shared" si="268"/>
        <v>0</v>
      </c>
      <c r="AG551" s="44"/>
      <c r="AH551" s="25">
        <f t="array" ref="AH551">SUM(IF(Period=$AH$2,IF(Site=$A$506,IF(Provider=$B551,I))))</f>
        <v>0</v>
      </c>
      <c r="AI551" s="26">
        <f t="array" ref="AI551">SUM(IF(Period=$AH$2,IF(Site=$A$506,IF(Provider=$B551,J))))</f>
        <v>0</v>
      </c>
      <c r="AJ551" s="26"/>
      <c r="AK551" s="27">
        <f t="shared" si="281"/>
        <v>0</v>
      </c>
      <c r="AL551" s="27">
        <f t="shared" si="269"/>
        <v>0</v>
      </c>
      <c r="AM551" s="44"/>
      <c r="AN551" s="25">
        <f t="array" ref="AN551">SUM(IF(Period=$AN$2,IF(Site=$A$506,IF(Provider=$B551,I))))</f>
        <v>0</v>
      </c>
      <c r="AO551" s="26">
        <f t="array" ref="AO551">SUM(IF(Period=$AN$2,IF(Site=$A$506,IF(Provider=$B551,J))))</f>
        <v>0</v>
      </c>
      <c r="AP551" s="26"/>
      <c r="AQ551" s="27">
        <f t="shared" si="282"/>
        <v>0</v>
      </c>
      <c r="AR551" s="27">
        <f t="shared" si="270"/>
        <v>0</v>
      </c>
      <c r="AS551" s="44"/>
      <c r="AT551" s="25">
        <f t="array" ref="AT551">SUM(IF(Period=$AT$2,IF(Site=$A$506,IF(Provider=$B551,I))))</f>
        <v>0</v>
      </c>
      <c r="AU551" s="26">
        <f t="array" ref="AU551">SUM(IF(Period=$AT$2,IF(Site=$A$506,IF(Provider=$B551,J))))</f>
        <v>0</v>
      </c>
      <c r="AV551" s="26"/>
      <c r="AW551" s="27">
        <f t="shared" si="283"/>
        <v>0</v>
      </c>
      <c r="AX551" s="27">
        <f t="shared" si="271"/>
        <v>0</v>
      </c>
      <c r="AY551" s="44"/>
      <c r="AZ551" s="25">
        <f t="array" ref="AZ551">SUM(IF(Period=$AZ$2,IF(Site=$A$506,IF(Provider=$B551,I))))</f>
        <v>18</v>
      </c>
      <c r="BA551" s="26">
        <f t="array" ref="BA551">SUM(IF(Period=$AZ$2,IF(Site=$A$506,IF(Provider=$B551,J))))</f>
        <v>3.1666666666666701</v>
      </c>
      <c r="BB551" s="26"/>
      <c r="BC551" s="27">
        <f t="shared" si="284"/>
        <v>1.0616502141925882E-2</v>
      </c>
      <c r="BD551" s="27">
        <f t="shared" si="272"/>
        <v>1.8573430219296838E-3</v>
      </c>
      <c r="BE551" s="44"/>
      <c r="BF551" s="25">
        <f t="array" ref="BF551">SUM(IF(Period=$BF$2,IF(Site=$A$506,IF(Provider=$B551,I))))</f>
        <v>125</v>
      </c>
      <c r="BG551" s="26">
        <f t="array" ref="BG551">SUM(IF(Period=$BF$2,IF(Site=$A$506,IF(Provider=$B551,J))))</f>
        <v>6.1280000000000001</v>
      </c>
      <c r="BH551" s="26"/>
      <c r="BI551" s="27">
        <f t="shared" si="285"/>
        <v>0.13393949991257215</v>
      </c>
      <c r="BJ551" s="27">
        <f t="shared" si="273"/>
        <v>2.3701961755059099E-2</v>
      </c>
      <c r="BK551" s="44"/>
      <c r="BL551" s="25">
        <f t="array" ref="BL551">SUM(IF(Period=$BL$2,IF(Site=$A$506,IF(Provider=$B551,I))))</f>
        <v>71</v>
      </c>
      <c r="BM551" s="26">
        <f t="array" ref="BM551">SUM(IF(Period=$BL$2,IF(Site=$A$506,IF(Provider=$B551,J))))</f>
        <v>7.9859154929577496</v>
      </c>
      <c r="BN551" s="26"/>
      <c r="BO551" s="27">
        <f t="shared" si="286"/>
        <v>9.8866608544027942E-2</v>
      </c>
      <c r="BP551" s="27">
        <f t="shared" si="274"/>
        <v>1.762895252308554E-2</v>
      </c>
      <c r="BQ551" s="44"/>
      <c r="BR551" s="25">
        <f t="array" ref="BR551">SUM(IF(Period=$BR$2,IF(Site=$A$506,IF(Provider=$B551,I))))</f>
        <v>199</v>
      </c>
      <c r="BS551" s="26">
        <f t="array" ref="BS551">SUM(IF(Period=$BR$2,IF(Site=$A$506,IF(Provider=$B551,J))))</f>
        <v>6.2613065326633199</v>
      </c>
      <c r="BT551" s="26"/>
      <c r="BU551" s="27">
        <f t="shared" si="287"/>
        <v>0.20937657536548493</v>
      </c>
      <c r="BV551" s="27">
        <f t="shared" si="275"/>
        <v>3.6549235868704372E-2</v>
      </c>
    </row>
    <row r="552" spans="2:74" outlineLevel="1" x14ac:dyDescent="0.25">
      <c r="B552" s="20" t="s">
        <v>972</v>
      </c>
      <c r="C552" s="44"/>
      <c r="D552" s="25">
        <f t="array" ref="D552">SUM(IF(Period=$D$2,IF(Site=$A$506,IF(Provider=$B552,I))))</f>
        <v>0</v>
      </c>
      <c r="E552" s="26">
        <f t="array" ref="E552">SUM(IF(Period=$D$2,IF(Site=$A$506,IF(Provider=$B552,J))))</f>
        <v>0</v>
      </c>
      <c r="F552" s="26"/>
      <c r="G552" s="27">
        <f t="shared" si="276"/>
        <v>0</v>
      </c>
      <c r="H552" s="27">
        <f t="shared" si="264"/>
        <v>0</v>
      </c>
      <c r="I552" s="44"/>
      <c r="J552" s="25">
        <f t="array" ref="J552">SUM(IF(Period=$J$2,IF(Site=$A$506,IF(Provider=$B552,I))))</f>
        <v>0</v>
      </c>
      <c r="K552" s="26">
        <f t="array" ref="K552">SUM(IF(Period=$J$2,IF(Site=$A$506,IF(Provider=$B552,J))))</f>
        <v>0</v>
      </c>
      <c r="L552" s="26"/>
      <c r="M552" s="27">
        <f t="shared" si="277"/>
        <v>0</v>
      </c>
      <c r="N552" s="27">
        <f t="shared" si="265"/>
        <v>0</v>
      </c>
      <c r="O552" s="44"/>
      <c r="P552" s="25">
        <f t="array" ref="P552">SUM(IF(Period=$P$2,IF(Site=$A$506,IF(Provider=$B552,I))))</f>
        <v>0</v>
      </c>
      <c r="Q552" s="26">
        <f t="array" ref="Q552">SUM(IF(Period=$P$2,IF(Site=$A$506,IF(Provider=$B552,J))))</f>
        <v>0</v>
      </c>
      <c r="R552" s="26"/>
      <c r="S552" s="27">
        <f t="shared" si="278"/>
        <v>0</v>
      </c>
      <c r="T552" s="27">
        <f t="shared" si="266"/>
        <v>0</v>
      </c>
      <c r="U552" s="44"/>
      <c r="V552" s="25">
        <f t="array" ref="V552">SUM(IF(Period=$V$2,IF(Site=$A$506,IF(Provider=$B552,I))))</f>
        <v>0</v>
      </c>
      <c r="W552" s="26">
        <f t="array" ref="W552">SUM(IF(Period=$V$2,IF(Site=$A$506,IF(Provider=$B552,J))))</f>
        <v>0</v>
      </c>
      <c r="X552" s="26"/>
      <c r="Y552" s="27">
        <f t="shared" si="279"/>
        <v>0</v>
      </c>
      <c r="Z552" s="27">
        <f t="shared" si="267"/>
        <v>0</v>
      </c>
      <c r="AA552" s="44"/>
      <c r="AB552" s="25">
        <f t="array" ref="AB552">SUM(IF(Period=$AB$2,IF(Site=$A$506,IF(Provider=$B552,I))))</f>
        <v>0</v>
      </c>
      <c r="AC552" s="26">
        <f t="array" ref="AC552">SUM(IF(Period=$AB$2,IF(Site=$A$506,IF(Provider=$B552,J))))</f>
        <v>0</v>
      </c>
      <c r="AD552" s="26"/>
      <c r="AE552" s="27">
        <f t="shared" si="280"/>
        <v>0</v>
      </c>
      <c r="AF552" s="27">
        <f t="shared" si="268"/>
        <v>0</v>
      </c>
      <c r="AG552" s="44"/>
      <c r="AH552" s="25">
        <f t="array" ref="AH552">SUM(IF(Period=$AH$2,IF(Site=$A$506,IF(Provider=$B552,I))))</f>
        <v>0</v>
      </c>
      <c r="AI552" s="26">
        <f t="array" ref="AI552">SUM(IF(Period=$AH$2,IF(Site=$A$506,IF(Provider=$B552,J))))</f>
        <v>0</v>
      </c>
      <c r="AJ552" s="26"/>
      <c r="AK552" s="27">
        <f t="shared" si="281"/>
        <v>0</v>
      </c>
      <c r="AL552" s="27">
        <f t="shared" si="269"/>
        <v>0</v>
      </c>
      <c r="AM552" s="44"/>
      <c r="AN552" s="25">
        <f t="array" ref="AN552">SUM(IF(Period=$AN$2,IF(Site=$A$506,IF(Provider=$B552,I))))</f>
        <v>29</v>
      </c>
      <c r="AO552" s="26">
        <f t="array" ref="AO552">SUM(IF(Period=$AN$2,IF(Site=$A$506,IF(Provider=$B552,J))))</f>
        <v>4.4482758620689697</v>
      </c>
      <c r="AP552" s="26"/>
      <c r="AQ552" s="27">
        <f t="shared" si="282"/>
        <v>2.3522975929978138E-2</v>
      </c>
      <c r="AR552" s="27">
        <f t="shared" si="270"/>
        <v>4.125359769747366E-3</v>
      </c>
      <c r="AS552" s="44"/>
      <c r="AT552" s="25">
        <f t="array" ref="AT552">SUM(IF(Period=$AT$2,IF(Site=$A$506,IF(Provider=$B552,I))))</f>
        <v>0</v>
      </c>
      <c r="AU552" s="26">
        <f t="array" ref="AU552">SUM(IF(Period=$AT$2,IF(Site=$A$506,IF(Provider=$B552,J))))</f>
        <v>0</v>
      </c>
      <c r="AV552" s="26"/>
      <c r="AW552" s="27">
        <f t="shared" si="283"/>
        <v>0</v>
      </c>
      <c r="AX552" s="27">
        <f t="shared" si="271"/>
        <v>0</v>
      </c>
      <c r="AY552" s="44"/>
      <c r="AZ552" s="25">
        <f t="array" ref="AZ552">SUM(IF(Period=$AZ$2,IF(Site=$A$506,IF(Provider=$B552,I))))</f>
        <v>0</v>
      </c>
      <c r="BA552" s="26">
        <f t="array" ref="BA552">SUM(IF(Period=$AZ$2,IF(Site=$A$506,IF(Provider=$B552,J))))</f>
        <v>0</v>
      </c>
      <c r="BB552" s="26"/>
      <c r="BC552" s="27">
        <f t="shared" si="284"/>
        <v>0</v>
      </c>
      <c r="BD552" s="27">
        <f t="shared" si="272"/>
        <v>0</v>
      </c>
      <c r="BE552" s="44"/>
      <c r="BF552" s="25">
        <f t="array" ref="BF552">SUM(IF(Period=$BF$2,IF(Site=$A$506,IF(Provider=$B552,I))))</f>
        <v>0</v>
      </c>
      <c r="BG552" s="26">
        <f t="array" ref="BG552">SUM(IF(Period=$BF$2,IF(Site=$A$506,IF(Provider=$B552,J))))</f>
        <v>0</v>
      </c>
      <c r="BH552" s="26"/>
      <c r="BI552" s="27">
        <f t="shared" si="285"/>
        <v>0</v>
      </c>
      <c r="BJ552" s="27">
        <f t="shared" si="273"/>
        <v>0</v>
      </c>
      <c r="BK552" s="44"/>
      <c r="BL552" s="25">
        <f t="array" ref="BL552">SUM(IF(Period=$BL$2,IF(Site=$A$506,IF(Provider=$B552,I))))</f>
        <v>0</v>
      </c>
      <c r="BM552" s="26">
        <f t="array" ref="BM552">SUM(IF(Period=$BL$2,IF(Site=$A$506,IF(Provider=$B552,J))))</f>
        <v>0</v>
      </c>
      <c r="BN552" s="26"/>
      <c r="BO552" s="27">
        <f t="shared" si="286"/>
        <v>0</v>
      </c>
      <c r="BP552" s="27">
        <f t="shared" si="274"/>
        <v>0</v>
      </c>
      <c r="BQ552" s="44"/>
      <c r="BR552" s="25">
        <f t="array" ref="BR552">SUM(IF(Period=$BR$2,IF(Site=$A$506,IF(Provider=$B552,I))))</f>
        <v>0</v>
      </c>
      <c r="BS552" s="26">
        <f t="array" ref="BS552">SUM(IF(Period=$BR$2,IF(Site=$A$506,IF(Provider=$B552,J))))</f>
        <v>0</v>
      </c>
      <c r="BT552" s="26"/>
      <c r="BU552" s="27">
        <f t="shared" si="287"/>
        <v>0</v>
      </c>
      <c r="BV552" s="27">
        <f t="shared" si="275"/>
        <v>0</v>
      </c>
    </row>
    <row r="553" spans="2:74" outlineLevel="1" x14ac:dyDescent="0.25">
      <c r="B553" s="20" t="s">
        <v>702</v>
      </c>
      <c r="C553" s="44"/>
      <c r="D553" s="25">
        <f t="array" ref="D553">SUM(IF(Period=$D$2,IF(Site=$A$506,IF(Provider=$B553,I))))</f>
        <v>171</v>
      </c>
      <c r="E553" s="26">
        <f t="array" ref="E553">SUM(IF(Period=$D$2,IF(Site=$A$506,IF(Provider=$B553,J))))</f>
        <v>9.9415204678362574</v>
      </c>
      <c r="F553" s="26"/>
      <c r="G553" s="27">
        <f t="shared" si="276"/>
        <v>0.35453597497393119</v>
      </c>
      <c r="H553" s="27">
        <f t="shared" si="264"/>
        <v>4.9236829148202862E-2</v>
      </c>
      <c r="I553" s="44"/>
      <c r="J553" s="25">
        <f t="array" ref="J553">SUM(IF(Period=$J$2,IF(Site=$A$506,IF(Provider=$B553,I))))</f>
        <v>84</v>
      </c>
      <c r="K553" s="26">
        <f t="array" ref="K553">SUM(IF(Period=$J$2,IF(Site=$A$506,IF(Provider=$B553,J))))</f>
        <v>7.5</v>
      </c>
      <c r="L553" s="26"/>
      <c r="M553" s="27">
        <f t="shared" si="277"/>
        <v>0.14234071396294623</v>
      </c>
      <c r="N553" s="27">
        <f t="shared" si="265"/>
        <v>1.9518542615484712E-2</v>
      </c>
      <c r="O553" s="44"/>
      <c r="P553" s="25">
        <f t="array" ref="P553">SUM(IF(Period=$P$2,IF(Site=$A$506,IF(Provider=$B553,I))))</f>
        <v>93</v>
      </c>
      <c r="Q553" s="26">
        <f t="array" ref="Q553">SUM(IF(Period=$P$2,IF(Site=$A$506,IF(Provider=$B553,J))))</f>
        <v>10.688172043010752</v>
      </c>
      <c r="R553" s="26"/>
      <c r="S553" s="27">
        <f t="shared" si="278"/>
        <v>0.2124839675074818</v>
      </c>
      <c r="T553" s="27">
        <f t="shared" si="266"/>
        <v>2.8643882196991526E-2</v>
      </c>
      <c r="U553" s="44"/>
      <c r="V553" s="25">
        <f t="array" ref="V553">SUM(IF(Period=$V$2,IF(Site=$A$506,IF(Provider=$B553,I))))</f>
        <v>67</v>
      </c>
      <c r="W553" s="26">
        <f t="array" ref="W553">SUM(IF(Period=$V$2,IF(Site=$A$506,IF(Provider=$B553,J))))</f>
        <v>7.1343283582089549</v>
      </c>
      <c r="X553" s="26"/>
      <c r="Y553" s="27">
        <f t="shared" si="279"/>
        <v>0.10605724428666519</v>
      </c>
      <c r="Z553" s="27">
        <f t="shared" si="267"/>
        <v>1.4455936611625234E-2</v>
      </c>
      <c r="AA553" s="44"/>
      <c r="AB553" s="25">
        <f t="array" ref="AB553">SUM(IF(Period=$AB$2,IF(Site=$A$506,IF(Provider=$B553,I))))</f>
        <v>98</v>
      </c>
      <c r="AC553" s="26">
        <f t="array" ref="AC553">SUM(IF(Period=$AB$2,IF(Site=$A$506,IF(Provider=$B553,J))))</f>
        <v>6.9489795918367347</v>
      </c>
      <c r="AD553" s="26"/>
      <c r="AE553" s="27">
        <f t="shared" si="280"/>
        <v>0.1459807073954984</v>
      </c>
      <c r="AF553" s="27">
        <f t="shared" si="268"/>
        <v>2.0486748292770977E-2</v>
      </c>
      <c r="AG553" s="44"/>
      <c r="AH553" s="25">
        <f t="array" ref="AH553">SUM(IF(Period=$AH$2,IF(Site=$A$506,IF(Provider=$B553,I))))</f>
        <v>85</v>
      </c>
      <c r="AI553" s="26">
        <f t="array" ref="AI553">SUM(IF(Period=$AH$2,IF(Site=$A$506,IF(Provider=$B553,J))))</f>
        <v>6.1529411764705904</v>
      </c>
      <c r="AJ553" s="26"/>
      <c r="AK553" s="27">
        <f t="shared" si="281"/>
        <v>0.10480961923847699</v>
      </c>
      <c r="AL553" s="27">
        <f t="shared" si="269"/>
        <v>1.7809711911734666E-2</v>
      </c>
      <c r="AM553" s="44"/>
      <c r="AN553" s="25">
        <f t="array" ref="AN553">SUM(IF(Period=$AN$2,IF(Site=$A$506,IF(Provider=$B553,I))))</f>
        <v>100</v>
      </c>
      <c r="AO553" s="26">
        <f t="array" ref="AO553">SUM(IF(Period=$AN$2,IF(Site=$A$506,IF(Provider=$B553,J))))</f>
        <v>7.17</v>
      </c>
      <c r="AP553" s="26"/>
      <c r="AQ553" s="27">
        <f t="shared" si="282"/>
        <v>0.13074398249452954</v>
      </c>
      <c r="AR553" s="27">
        <f t="shared" si="270"/>
        <v>2.2929325231851615E-2</v>
      </c>
      <c r="AS553" s="44"/>
      <c r="AT553" s="25">
        <f t="array" ref="AT553">SUM(IF(Period=$AT$2,IF(Site=$A$506,IF(Provider=$B553,I))))</f>
        <v>46</v>
      </c>
      <c r="AU553" s="26">
        <f t="array" ref="AU553">SUM(IF(Period=$AT$2,IF(Site=$A$506,IF(Provider=$B553,J))))</f>
        <v>4.6304347826086998</v>
      </c>
      <c r="AV553" s="26"/>
      <c r="AW553" s="27">
        <f t="shared" si="283"/>
        <v>3.779946761313225E-2</v>
      </c>
      <c r="AX553" s="27">
        <f t="shared" si="271"/>
        <v>6.7114093959731603E-3</v>
      </c>
      <c r="AY553" s="44"/>
      <c r="AZ553" s="25">
        <f t="array" ref="AZ553">SUM(IF(Period=$AZ$2,IF(Site=$A$506,IF(Provider=$B553,I))))</f>
        <v>102</v>
      </c>
      <c r="BA553" s="26">
        <f t="array" ref="BA553">SUM(IF(Period=$AZ$2,IF(Site=$A$506,IF(Provider=$B553,J))))</f>
        <v>7.9411764705882399</v>
      </c>
      <c r="BB553" s="26"/>
      <c r="BC553" s="27">
        <f t="shared" si="284"/>
        <v>0.15086608306947299</v>
      </c>
      <c r="BD553" s="27">
        <f t="shared" si="272"/>
        <v>2.6393821890579702E-2</v>
      </c>
      <c r="BE553" s="44"/>
      <c r="BF553" s="25">
        <f t="array" ref="BF553">SUM(IF(Period=$BF$2,IF(Site=$A$506,IF(Provider=$B553,I))))</f>
        <v>109</v>
      </c>
      <c r="BG553" s="26">
        <f t="array" ref="BG553">SUM(IF(Period=$BF$2,IF(Site=$A$506,IF(Provider=$B553,J))))</f>
        <v>6.4770642201834896</v>
      </c>
      <c r="BH553" s="26"/>
      <c r="BI553" s="27">
        <f t="shared" si="285"/>
        <v>0.12344815527190076</v>
      </c>
      <c r="BJ553" s="27">
        <f t="shared" si="273"/>
        <v>2.1845411225942211E-2</v>
      </c>
      <c r="BK553" s="44"/>
      <c r="BL553" s="25">
        <f t="array" ref="BL553">SUM(IF(Period=$BL$2,IF(Site=$A$506,IF(Provider=$B553,I))))</f>
        <v>82</v>
      </c>
      <c r="BM553" s="26">
        <f t="array" ref="BM553">SUM(IF(Period=$BL$2,IF(Site=$A$506,IF(Provider=$B553,J))))</f>
        <v>7.2682926829268304</v>
      </c>
      <c r="BN553" s="26"/>
      <c r="BO553" s="27">
        <f t="shared" si="286"/>
        <v>0.10392327811682653</v>
      </c>
      <c r="BP553" s="27">
        <f t="shared" si="274"/>
        <v>1.8530609706805961E-2</v>
      </c>
      <c r="BQ553" s="44"/>
      <c r="BR553" s="25">
        <f t="array" ref="BR553">SUM(IF(Period=$BR$2,IF(Site=$A$506,IF(Provider=$B553,I))))</f>
        <v>90</v>
      </c>
      <c r="BS553" s="26">
        <f t="array" ref="BS553">SUM(IF(Period=$BR$2,IF(Site=$A$506,IF(Provider=$B553,J))))</f>
        <v>6.5888888888888903</v>
      </c>
      <c r="BT553" s="26"/>
      <c r="BU553" s="27">
        <f t="shared" si="287"/>
        <v>9.9647118131406504E-2</v>
      </c>
      <c r="BV553" s="27">
        <f t="shared" si="275"/>
        <v>1.7394620281012588E-2</v>
      </c>
    </row>
    <row r="554" spans="2:74" outlineLevel="1" x14ac:dyDescent="0.25">
      <c r="B554" s="20" t="s">
        <v>758</v>
      </c>
      <c r="C554" s="44"/>
      <c r="D554" s="25">
        <f t="array" ref="D554">SUM(IF(Period=$D$2,IF(Site=$A$506,IF(Provider=$B554,I))))</f>
        <v>141</v>
      </c>
      <c r="E554" s="26">
        <f t="array" ref="E554">SUM(IF(Period=$D$2,IF(Site=$A$506,IF(Provider=$B554,J))))</f>
        <v>12.156028368794326</v>
      </c>
      <c r="F554" s="26"/>
      <c r="G554" s="27">
        <f t="shared" si="276"/>
        <v>0.35745568300312824</v>
      </c>
      <c r="H554" s="27">
        <f t="shared" si="264"/>
        <v>4.964230891765864E-2</v>
      </c>
      <c r="I554" s="44"/>
      <c r="J554" s="25">
        <f t="array" ref="J554">SUM(IF(Period=$J$2,IF(Site=$A$506,IF(Provider=$B554,I))))</f>
        <v>114</v>
      </c>
      <c r="K554" s="26">
        <f t="array" ref="K554">SUM(IF(Period=$J$2,IF(Site=$A$506,IF(Provider=$B554,J))))</f>
        <v>9.8596491228070171</v>
      </c>
      <c r="L554" s="26"/>
      <c r="M554" s="27">
        <f t="shared" si="277"/>
        <v>0.25395390872119294</v>
      </c>
      <c r="N554" s="27">
        <f t="shared" si="265"/>
        <v>3.4823558571118747E-2</v>
      </c>
      <c r="O554" s="44"/>
      <c r="P554" s="25">
        <f t="array" ref="P554">SUM(IF(Period=$P$2,IF(Site=$A$506,IF(Provider=$B554,I))))</f>
        <v>108</v>
      </c>
      <c r="Q554" s="26">
        <f t="array" ref="Q554">SUM(IF(Period=$P$2,IF(Site=$A$506,IF(Provider=$B554,J))))</f>
        <v>13.657407407407407</v>
      </c>
      <c r="R554" s="26"/>
      <c r="S554" s="27">
        <f t="shared" si="278"/>
        <v>0.31530568619067978</v>
      </c>
      <c r="T554" s="27">
        <f t="shared" si="266"/>
        <v>4.2504754769177568E-2</v>
      </c>
      <c r="U554" s="44"/>
      <c r="V554" s="25">
        <f t="array" ref="V554">SUM(IF(Period=$V$2,IF(Site=$A$506,IF(Provider=$B554,I))))</f>
        <v>84</v>
      </c>
      <c r="W554" s="26">
        <f t="array" ref="W554">SUM(IF(Period=$V$2,IF(Site=$A$506,IF(Provider=$B554,J))))</f>
        <v>9.5119047619047628</v>
      </c>
      <c r="X554" s="26"/>
      <c r="Y554" s="27">
        <f t="shared" si="279"/>
        <v>0.17727978699800312</v>
      </c>
      <c r="Z554" s="27">
        <f t="shared" si="267"/>
        <v>2.4163793624871473E-2</v>
      </c>
      <c r="AA554" s="44"/>
      <c r="AB554" s="25">
        <f t="array" ref="AB554">SUM(IF(Period=$AB$2,IF(Site=$A$506,IF(Provider=$B554,I))))</f>
        <v>97</v>
      </c>
      <c r="AC554" s="26">
        <f t="array" ref="AC554">SUM(IF(Period=$AB$2,IF(Site=$A$506,IF(Provider=$B554,J))))</f>
        <v>8.2268041237113394</v>
      </c>
      <c r="AD554" s="26"/>
      <c r="AE554" s="27">
        <f t="shared" si="280"/>
        <v>0.17106109324758839</v>
      </c>
      <c r="AF554" s="27">
        <f t="shared" si="268"/>
        <v>2.40064979994585E-2</v>
      </c>
      <c r="AG554" s="44"/>
      <c r="AH554" s="25">
        <f t="array" ref="AH554">SUM(IF(Period=$AH$2,IF(Site=$A$506,IF(Provider=$B554,I))))</f>
        <v>62</v>
      </c>
      <c r="AI554" s="26">
        <f t="array" ref="AI554">SUM(IF(Period=$AH$2,IF(Site=$A$506,IF(Provider=$B554,J))))</f>
        <v>5.2096774193548399</v>
      </c>
      <c r="AJ554" s="26"/>
      <c r="AK554" s="27">
        <f t="shared" si="281"/>
        <v>6.4729458917835686E-2</v>
      </c>
      <c r="AL554" s="27">
        <f t="shared" si="269"/>
        <v>1.0999114622352382E-2</v>
      </c>
      <c r="AM554" s="44"/>
      <c r="AN554" s="25">
        <f t="array" ref="AN554">SUM(IF(Period=$AN$2,IF(Site=$A$506,IF(Provider=$B554,I))))</f>
        <v>47</v>
      </c>
      <c r="AO554" s="26">
        <f t="array" ref="AO554">SUM(IF(Period=$AN$2,IF(Site=$A$506,IF(Provider=$B554,J))))</f>
        <v>17.787234042553202</v>
      </c>
      <c r="AP554" s="26"/>
      <c r="AQ554" s="27">
        <f t="shared" si="282"/>
        <v>0.15244347191830787</v>
      </c>
      <c r="AR554" s="27">
        <f t="shared" si="270"/>
        <v>2.6734889670610825E-2</v>
      </c>
      <c r="AS554" s="44"/>
      <c r="AT554" s="25">
        <f t="array" ref="AT554">SUM(IF(Period=$AT$2,IF(Site=$A$506,IF(Provider=$B554,I))))</f>
        <v>35</v>
      </c>
      <c r="AU554" s="26">
        <f t="array" ref="AU554">SUM(IF(Period=$AT$2,IF(Site=$A$506,IF(Provider=$B554,J))))</f>
        <v>3.22857142857143</v>
      </c>
      <c r="AV554" s="26"/>
      <c r="AW554" s="27">
        <f t="shared" si="283"/>
        <v>2.0053238686779065E-2</v>
      </c>
      <c r="AX554" s="27">
        <f t="shared" si="271"/>
        <v>3.5605129659388108E-3</v>
      </c>
      <c r="AY554" s="44"/>
      <c r="AZ554" s="25">
        <f t="array" ref="AZ554">SUM(IF(Period=$AZ$2,IF(Site=$A$506,IF(Provider=$B554,I))))</f>
        <v>62</v>
      </c>
      <c r="BA554" s="26">
        <f t="array" ref="BA554">SUM(IF(Period=$AZ$2,IF(Site=$A$506,IF(Provider=$B554,J))))</f>
        <v>3.9838709677419399</v>
      </c>
      <c r="BB554" s="26"/>
      <c r="BC554" s="27">
        <f t="shared" si="284"/>
        <v>4.6004842615012156E-2</v>
      </c>
      <c r="BD554" s="27">
        <f t="shared" si="272"/>
        <v>8.0484864283619627E-3</v>
      </c>
      <c r="BE554" s="44"/>
      <c r="BF554" s="25">
        <f t="array" ref="BF554">SUM(IF(Period=$BF$2,IF(Site=$A$506,IF(Provider=$B554,I))))</f>
        <v>2</v>
      </c>
      <c r="BG554" s="26">
        <f t="array" ref="BG554">SUM(IF(Period=$BF$2,IF(Site=$A$506,IF(Provider=$B554,J))))</f>
        <v>1.5</v>
      </c>
      <c r="BH554" s="26"/>
      <c r="BI554" s="27">
        <f t="shared" si="285"/>
        <v>5.2456723203357224E-4</v>
      </c>
      <c r="BJ554" s="27">
        <f t="shared" si="273"/>
        <v>9.2827526455845034E-5</v>
      </c>
      <c r="BK554" s="44"/>
      <c r="BL554" s="25">
        <f t="array" ref="BL554">SUM(IF(Period=$BL$2,IF(Site=$A$506,IF(Provider=$B554,I))))</f>
        <v>52</v>
      </c>
      <c r="BM554" s="26">
        <f t="array" ref="BM554">SUM(IF(Period=$BL$2,IF(Site=$A$506,IF(Provider=$B554,J))))</f>
        <v>8.75</v>
      </c>
      <c r="BN554" s="26"/>
      <c r="BO554" s="27">
        <f t="shared" si="286"/>
        <v>7.9337401918047071E-2</v>
      </c>
      <c r="BP554" s="27">
        <f t="shared" si="274"/>
        <v>1.4146690296303206E-2</v>
      </c>
      <c r="BQ554" s="44"/>
      <c r="BR554" s="25">
        <f t="array" ref="BR554">SUM(IF(Period=$BR$2,IF(Site=$A$506,IF(Provider=$B554,I))))</f>
        <v>31</v>
      </c>
      <c r="BS554" s="26">
        <f t="array" ref="BS554">SUM(IF(Period=$BR$2,IF(Site=$A$506,IF(Provider=$B554,J))))</f>
        <v>6.0967741935483897</v>
      </c>
      <c r="BT554" s="26"/>
      <c r="BU554" s="27">
        <f t="shared" si="287"/>
        <v>3.1759368173416243E-2</v>
      </c>
      <c r="BV554" s="27">
        <f t="shared" si="275"/>
        <v>5.5439852160394263E-3</v>
      </c>
    </row>
    <row r="555" spans="2:74" outlineLevel="1" x14ac:dyDescent="0.25">
      <c r="B555" s="20" t="s">
        <v>780</v>
      </c>
      <c r="C555" s="44"/>
      <c r="D555" s="25">
        <f t="array" ref="D555">SUM(IF(Period=$D$2,IF(Site=$A$506,IF(Provider=$B555,I))))</f>
        <v>12</v>
      </c>
      <c r="E555" s="26">
        <f t="array" ref="E555">SUM(IF(Period=$D$2,IF(Site=$A$506,IF(Provider=$B555,J))))</f>
        <v>20.666666666666668</v>
      </c>
      <c r="F555" s="26"/>
      <c r="G555" s="27">
        <f t="shared" si="276"/>
        <v>5.172054223149114E-2</v>
      </c>
      <c r="H555" s="27">
        <f t="shared" si="264"/>
        <v>7.1827844875025351E-3</v>
      </c>
      <c r="I555" s="44"/>
      <c r="J555" s="25">
        <f t="array" ref="J555">SUM(IF(Period=$J$2,IF(Site=$A$506,IF(Provider=$B555,I))))</f>
        <v>0</v>
      </c>
      <c r="K555" s="26">
        <f t="array" ref="K555">SUM(IF(Period=$J$2,IF(Site=$A$506,IF(Provider=$B555,J))))</f>
        <v>0</v>
      </c>
      <c r="L555" s="26"/>
      <c r="M555" s="27">
        <f t="shared" si="277"/>
        <v>0</v>
      </c>
      <c r="N555" s="27">
        <f t="shared" si="265"/>
        <v>0</v>
      </c>
      <c r="O555" s="44"/>
      <c r="P555" s="25">
        <f t="array" ref="P555">SUM(IF(Period=$P$2,IF(Site=$A$506,IF(Provider=$B555,I))))</f>
        <v>0</v>
      </c>
      <c r="Q555" s="26">
        <f t="array" ref="Q555">SUM(IF(Period=$P$2,IF(Site=$A$506,IF(Provider=$B555,J))))</f>
        <v>0</v>
      </c>
      <c r="R555" s="26"/>
      <c r="S555" s="27">
        <f t="shared" si="278"/>
        <v>0</v>
      </c>
      <c r="T555" s="27">
        <f t="shared" si="266"/>
        <v>0</v>
      </c>
      <c r="U555" s="44"/>
      <c r="V555" s="25">
        <f t="array" ref="V555">SUM(IF(Period=$V$2,IF(Site=$A$506,IF(Provider=$B555,I))))</f>
        <v>0</v>
      </c>
      <c r="W555" s="26">
        <f t="array" ref="W555">SUM(IF(Period=$V$2,IF(Site=$A$506,IF(Provider=$B555,J))))</f>
        <v>0</v>
      </c>
      <c r="X555" s="26"/>
      <c r="Y555" s="27">
        <f t="shared" si="279"/>
        <v>0</v>
      </c>
      <c r="Z555" s="27">
        <f t="shared" si="267"/>
        <v>0</v>
      </c>
      <c r="AA555" s="44"/>
      <c r="AB555" s="25">
        <f t="array" ref="AB555">SUM(IF(Period=$AB$2,IF(Site=$A$506,IF(Provider=$B555,I))))</f>
        <v>0</v>
      </c>
      <c r="AC555" s="26">
        <f t="array" ref="AC555">SUM(IF(Period=$AB$2,IF(Site=$A$506,IF(Provider=$B555,J))))</f>
        <v>0</v>
      </c>
      <c r="AD555" s="26"/>
      <c r="AE555" s="27">
        <f t="shared" si="280"/>
        <v>0</v>
      </c>
      <c r="AF555" s="27">
        <f t="shared" si="268"/>
        <v>0</v>
      </c>
      <c r="AG555" s="44"/>
      <c r="AH555" s="25">
        <f t="array" ref="AH555">SUM(IF(Period=$AH$2,IF(Site=$A$506,IF(Provider=$B555,I))))</f>
        <v>0</v>
      </c>
      <c r="AI555" s="26">
        <f t="array" ref="AI555">SUM(IF(Period=$AH$2,IF(Site=$A$506,IF(Provider=$B555,J))))</f>
        <v>0</v>
      </c>
      <c r="AJ555" s="26"/>
      <c r="AK555" s="27">
        <f t="shared" si="281"/>
        <v>0</v>
      </c>
      <c r="AL555" s="27">
        <f t="shared" si="269"/>
        <v>0</v>
      </c>
      <c r="AM555" s="44"/>
      <c r="AN555" s="25">
        <f t="array" ref="AN555">SUM(IF(Period=$AN$2,IF(Site=$A$506,IF(Provider=$B555,I))))</f>
        <v>0</v>
      </c>
      <c r="AO555" s="26">
        <f t="array" ref="AO555">SUM(IF(Period=$AN$2,IF(Site=$A$506,IF(Provider=$B555,J))))</f>
        <v>0</v>
      </c>
      <c r="AP555" s="26"/>
      <c r="AQ555" s="27">
        <f t="shared" si="282"/>
        <v>0</v>
      </c>
      <c r="AR555" s="27">
        <f t="shared" si="270"/>
        <v>0</v>
      </c>
      <c r="AS555" s="44"/>
      <c r="AT555" s="25">
        <f t="array" ref="AT555">SUM(IF(Period=$AT$2,IF(Site=$A$506,IF(Provider=$B555,I))))</f>
        <v>0</v>
      </c>
      <c r="AU555" s="26">
        <f t="array" ref="AU555">SUM(IF(Period=$AT$2,IF(Site=$A$506,IF(Provider=$B555,J))))</f>
        <v>0</v>
      </c>
      <c r="AV555" s="26"/>
      <c r="AW555" s="27">
        <f t="shared" si="283"/>
        <v>0</v>
      </c>
      <c r="AX555" s="27">
        <f t="shared" si="271"/>
        <v>0</v>
      </c>
      <c r="AY555" s="44"/>
      <c r="AZ555" s="25">
        <f t="array" ref="AZ555">SUM(IF(Period=$AZ$2,IF(Site=$A$506,IF(Provider=$B555,I))))</f>
        <v>0</v>
      </c>
      <c r="BA555" s="26">
        <f t="array" ref="BA555">SUM(IF(Period=$AZ$2,IF(Site=$A$506,IF(Provider=$B555,J))))</f>
        <v>0</v>
      </c>
      <c r="BB555" s="26"/>
      <c r="BC555" s="27">
        <f t="shared" si="284"/>
        <v>0</v>
      </c>
      <c r="BD555" s="27">
        <f t="shared" si="272"/>
        <v>0</v>
      </c>
      <c r="BE555" s="44"/>
      <c r="BF555" s="25">
        <f t="array" ref="BF555">SUM(IF(Period=$BF$2,IF(Site=$A$506,IF(Provider=$B555,I))))</f>
        <v>0</v>
      </c>
      <c r="BG555" s="26">
        <f t="array" ref="BG555">SUM(IF(Period=$BF$2,IF(Site=$A$506,IF(Provider=$B555,J))))</f>
        <v>0</v>
      </c>
      <c r="BH555" s="26"/>
      <c r="BI555" s="27">
        <f t="shared" si="285"/>
        <v>0</v>
      </c>
      <c r="BJ555" s="27">
        <f t="shared" si="273"/>
        <v>0</v>
      </c>
      <c r="BK555" s="44"/>
      <c r="BL555" s="25">
        <f t="array" ref="BL555">SUM(IF(Period=$BL$2,IF(Site=$A$506,IF(Provider=$B555,I))))</f>
        <v>0</v>
      </c>
      <c r="BM555" s="26">
        <f t="array" ref="BM555">SUM(IF(Period=$BL$2,IF(Site=$A$506,IF(Provider=$B555,J))))</f>
        <v>0</v>
      </c>
      <c r="BN555" s="26"/>
      <c r="BO555" s="27">
        <f t="shared" si="286"/>
        <v>0</v>
      </c>
      <c r="BP555" s="27">
        <f t="shared" si="274"/>
        <v>0</v>
      </c>
      <c r="BQ555" s="44"/>
      <c r="BR555" s="25">
        <f t="array" ref="BR555">SUM(IF(Period=$BR$2,IF(Site=$A$506,IF(Provider=$B555,I))))</f>
        <v>0</v>
      </c>
      <c r="BS555" s="26">
        <f t="array" ref="BS555">SUM(IF(Period=$BR$2,IF(Site=$A$506,IF(Provider=$B555,J))))</f>
        <v>0</v>
      </c>
      <c r="BT555" s="26"/>
      <c r="BU555" s="27">
        <f t="shared" si="287"/>
        <v>0</v>
      </c>
      <c r="BV555" s="27">
        <f t="shared" si="275"/>
        <v>0</v>
      </c>
    </row>
    <row r="556" spans="2:74" outlineLevel="1" x14ac:dyDescent="0.25">
      <c r="B556" s="20" t="s">
        <v>691</v>
      </c>
      <c r="C556" s="44"/>
      <c r="D556" s="25">
        <f t="array" ref="D556">SUM(IF(Period=$D$2,IF(Site=$A$506,IF(Provider=$B556,I))))</f>
        <v>0</v>
      </c>
      <c r="E556" s="26">
        <f t="array" ref="E556">SUM(IF(Period=$D$2,IF(Site=$A$506,IF(Provider=$B556,J))))</f>
        <v>0</v>
      </c>
      <c r="F556" s="26"/>
      <c r="G556" s="27">
        <f t="shared" si="276"/>
        <v>0</v>
      </c>
      <c r="H556" s="27">
        <f t="shared" si="264"/>
        <v>0</v>
      </c>
      <c r="I556" s="44"/>
      <c r="J556" s="25">
        <f t="array" ref="J556">SUM(IF(Period=$J$2,IF(Site=$A$506,IF(Provider=$B556,I))))</f>
        <v>0</v>
      </c>
      <c r="K556" s="26">
        <f t="array" ref="K556">SUM(IF(Period=$J$2,IF(Site=$A$506,IF(Provider=$B556,J))))</f>
        <v>0</v>
      </c>
      <c r="L556" s="26"/>
      <c r="M556" s="27">
        <f t="shared" si="277"/>
        <v>0</v>
      </c>
      <c r="N556" s="27">
        <f t="shared" si="265"/>
        <v>0</v>
      </c>
      <c r="O556" s="44"/>
      <c r="P556" s="25">
        <f t="array" ref="P556">SUM(IF(Period=$P$2,IF(Site=$A$506,IF(Provider=$B556,I))))</f>
        <v>1</v>
      </c>
      <c r="Q556" s="26">
        <f t="array" ref="Q556">SUM(IF(Period=$P$2,IF(Site=$A$506,IF(Provider=$B556,J))))</f>
        <v>5</v>
      </c>
      <c r="R556" s="26"/>
      <c r="S556" s="27">
        <f t="shared" si="278"/>
        <v>1.0688328345446771E-3</v>
      </c>
      <c r="T556" s="27">
        <f t="shared" si="266"/>
        <v>1.4408391447178837E-4</v>
      </c>
      <c r="U556" s="44"/>
      <c r="V556" s="25">
        <f t="array" ref="V556">SUM(IF(Period=$V$2,IF(Site=$A$506,IF(Provider=$B556,I))))</f>
        <v>0</v>
      </c>
      <c r="W556" s="26">
        <f t="array" ref="W556">SUM(IF(Period=$V$2,IF(Site=$A$506,IF(Provider=$B556,J))))</f>
        <v>0</v>
      </c>
      <c r="X556" s="26"/>
      <c r="Y556" s="27">
        <f t="shared" si="279"/>
        <v>0</v>
      </c>
      <c r="Z556" s="27">
        <f t="shared" si="267"/>
        <v>0</v>
      </c>
      <c r="AA556" s="44"/>
      <c r="AB556" s="25">
        <f t="array" ref="AB556">SUM(IF(Period=$AB$2,IF(Site=$A$506,IF(Provider=$B556,I))))</f>
        <v>0</v>
      </c>
      <c r="AC556" s="26">
        <f t="array" ref="AC556">SUM(IF(Period=$AB$2,IF(Site=$A$506,IF(Provider=$B556,J))))</f>
        <v>0</v>
      </c>
      <c r="AD556" s="26"/>
      <c r="AE556" s="27">
        <f t="shared" si="280"/>
        <v>0</v>
      </c>
      <c r="AF556" s="27">
        <f t="shared" si="268"/>
        <v>0</v>
      </c>
      <c r="AG556" s="44"/>
      <c r="AH556" s="25">
        <f t="array" ref="AH556">SUM(IF(Period=$AH$2,IF(Site=$A$506,IF(Provider=$B556,I))))</f>
        <v>0</v>
      </c>
      <c r="AI556" s="26">
        <f t="array" ref="AI556">SUM(IF(Period=$AH$2,IF(Site=$A$506,IF(Provider=$B556,J))))</f>
        <v>0</v>
      </c>
      <c r="AJ556" s="26"/>
      <c r="AK556" s="27">
        <f t="shared" si="281"/>
        <v>0</v>
      </c>
      <c r="AL556" s="27">
        <f t="shared" si="269"/>
        <v>0</v>
      </c>
      <c r="AM556" s="44"/>
      <c r="AN556" s="25">
        <f t="array" ref="AN556">SUM(IF(Period=$AN$2,IF(Site=$A$506,IF(Provider=$B556,I))))</f>
        <v>0</v>
      </c>
      <c r="AO556" s="26">
        <f t="array" ref="AO556">SUM(IF(Period=$AN$2,IF(Site=$A$506,IF(Provider=$B556,J))))</f>
        <v>0</v>
      </c>
      <c r="AP556" s="26"/>
      <c r="AQ556" s="27">
        <f t="shared" si="282"/>
        <v>0</v>
      </c>
      <c r="AR556" s="27">
        <f t="shared" si="270"/>
        <v>0</v>
      </c>
      <c r="AS556" s="44"/>
      <c r="AT556" s="25">
        <f t="array" ref="AT556">SUM(IF(Period=$AT$2,IF(Site=$A$506,IF(Provider=$B556,I))))</f>
        <v>0</v>
      </c>
      <c r="AU556" s="26">
        <f t="array" ref="AU556">SUM(IF(Period=$AT$2,IF(Site=$A$506,IF(Provider=$B556,J))))</f>
        <v>0</v>
      </c>
      <c r="AV556" s="26"/>
      <c r="AW556" s="27">
        <f t="shared" si="283"/>
        <v>0</v>
      </c>
      <c r="AX556" s="27">
        <f t="shared" si="271"/>
        <v>0</v>
      </c>
      <c r="AY556" s="44"/>
      <c r="AZ556" s="25">
        <f t="array" ref="AZ556">SUM(IF(Period=$AZ$2,IF(Site=$A$506,IF(Provider=$B556,I))))</f>
        <v>0</v>
      </c>
      <c r="BA556" s="26">
        <f t="array" ref="BA556">SUM(IF(Period=$AZ$2,IF(Site=$A$506,IF(Provider=$B556,J))))</f>
        <v>0</v>
      </c>
      <c r="BB556" s="26"/>
      <c r="BC556" s="27">
        <f t="shared" si="284"/>
        <v>0</v>
      </c>
      <c r="BD556" s="27">
        <f t="shared" si="272"/>
        <v>0</v>
      </c>
      <c r="BE556" s="44"/>
      <c r="BF556" s="25">
        <f t="array" ref="BF556">SUM(IF(Period=$BF$2,IF(Site=$A$506,IF(Provider=$B556,I))))</f>
        <v>0</v>
      </c>
      <c r="BG556" s="26">
        <f t="array" ref="BG556">SUM(IF(Period=$BF$2,IF(Site=$A$506,IF(Provider=$B556,J))))</f>
        <v>0</v>
      </c>
      <c r="BH556" s="26"/>
      <c r="BI556" s="27">
        <f t="shared" si="285"/>
        <v>0</v>
      </c>
      <c r="BJ556" s="27">
        <f t="shared" si="273"/>
        <v>0</v>
      </c>
      <c r="BK556" s="44"/>
      <c r="BL556" s="25">
        <f t="array" ref="BL556">SUM(IF(Period=$BL$2,IF(Site=$A$506,IF(Provider=$B556,I))))</f>
        <v>0</v>
      </c>
      <c r="BM556" s="26">
        <f t="array" ref="BM556">SUM(IF(Period=$BL$2,IF(Site=$A$506,IF(Provider=$B556,J))))</f>
        <v>0</v>
      </c>
      <c r="BN556" s="26"/>
      <c r="BO556" s="27">
        <f t="shared" si="286"/>
        <v>0</v>
      </c>
      <c r="BP556" s="27">
        <f t="shared" si="274"/>
        <v>0</v>
      </c>
      <c r="BQ556" s="44"/>
      <c r="BR556" s="25">
        <f t="array" ref="BR556">SUM(IF(Period=$BR$2,IF(Site=$A$506,IF(Provider=$B556,I))))</f>
        <v>0</v>
      </c>
      <c r="BS556" s="26">
        <f t="array" ref="BS556">SUM(IF(Period=$BR$2,IF(Site=$A$506,IF(Provider=$B556,J))))</f>
        <v>0</v>
      </c>
      <c r="BT556" s="26"/>
      <c r="BU556" s="27">
        <f t="shared" si="287"/>
        <v>0</v>
      </c>
      <c r="BV556" s="27">
        <f t="shared" si="275"/>
        <v>0</v>
      </c>
    </row>
    <row r="557" spans="2:74" outlineLevel="1" x14ac:dyDescent="0.25">
      <c r="B557" s="20" t="s">
        <v>826</v>
      </c>
      <c r="C557" s="44"/>
      <c r="D557" s="25">
        <f t="array" ref="D557">SUM(IF(Period=$D$2,IF(Site=$A$506,IF(Provider=$B557,I))))</f>
        <v>0</v>
      </c>
      <c r="E557" s="26">
        <f t="array" ref="E557">SUM(IF(Period=$D$2,IF(Site=$A$506,IF(Provider=$B557,J))))</f>
        <v>0</v>
      </c>
      <c r="F557" s="26"/>
      <c r="G557" s="27">
        <f t="shared" si="276"/>
        <v>0</v>
      </c>
      <c r="H557" s="27">
        <f t="shared" si="264"/>
        <v>0</v>
      </c>
      <c r="I557" s="44"/>
      <c r="J557" s="25">
        <f t="array" ref="J557">SUM(IF(Period=$J$2,IF(Site=$A$506,IF(Provider=$B557,I))))</f>
        <v>54</v>
      </c>
      <c r="K557" s="26">
        <f t="array" ref="K557">SUM(IF(Period=$J$2,IF(Site=$A$506,IF(Provider=$B557,J))))</f>
        <v>11.592592592592593</v>
      </c>
      <c r="L557" s="26"/>
      <c r="M557" s="27">
        <f t="shared" si="277"/>
        <v>0.14143696339810213</v>
      </c>
      <c r="N557" s="27">
        <f t="shared" si="265"/>
        <v>1.939461536078322E-2</v>
      </c>
      <c r="O557" s="44"/>
      <c r="P557" s="25">
        <f t="array" ref="P557">SUM(IF(Period=$P$2,IF(Site=$A$506,IF(Provider=$B557,I))))</f>
        <v>0</v>
      </c>
      <c r="Q557" s="26">
        <f t="array" ref="Q557">SUM(IF(Period=$P$2,IF(Site=$A$506,IF(Provider=$B557,J))))</f>
        <v>0</v>
      </c>
      <c r="R557" s="26"/>
      <c r="S557" s="27">
        <f t="shared" si="278"/>
        <v>0</v>
      </c>
      <c r="T557" s="27">
        <f t="shared" si="266"/>
        <v>0</v>
      </c>
      <c r="U557" s="44"/>
      <c r="V557" s="25">
        <f t="array" ref="V557">SUM(IF(Period=$V$2,IF(Site=$A$506,IF(Provider=$B557,I))))</f>
        <v>0</v>
      </c>
      <c r="W557" s="26">
        <f t="array" ref="W557">SUM(IF(Period=$V$2,IF(Site=$A$506,IF(Provider=$B557,J))))</f>
        <v>0</v>
      </c>
      <c r="X557" s="26"/>
      <c r="Y557" s="27">
        <f t="shared" si="279"/>
        <v>0</v>
      </c>
      <c r="Z557" s="27">
        <f t="shared" si="267"/>
        <v>0</v>
      </c>
      <c r="AA557" s="44"/>
      <c r="AB557" s="25">
        <f t="array" ref="AB557">SUM(IF(Period=$AB$2,IF(Site=$A$506,IF(Provider=$B557,I))))</f>
        <v>0</v>
      </c>
      <c r="AC557" s="26">
        <f t="array" ref="AC557">SUM(IF(Period=$AB$2,IF(Site=$A$506,IF(Provider=$B557,J))))</f>
        <v>0</v>
      </c>
      <c r="AD557" s="26"/>
      <c r="AE557" s="27">
        <f t="shared" si="280"/>
        <v>0</v>
      </c>
      <c r="AF557" s="27">
        <f t="shared" si="268"/>
        <v>0</v>
      </c>
      <c r="AG557" s="44"/>
      <c r="AH557" s="25">
        <f t="array" ref="AH557">SUM(IF(Period=$AH$2,IF(Site=$A$506,IF(Provider=$B557,I))))</f>
        <v>0</v>
      </c>
      <c r="AI557" s="26">
        <f t="array" ref="AI557">SUM(IF(Period=$AH$2,IF(Site=$A$506,IF(Provider=$B557,J))))</f>
        <v>0</v>
      </c>
      <c r="AJ557" s="26"/>
      <c r="AK557" s="27">
        <f t="shared" si="281"/>
        <v>0</v>
      </c>
      <c r="AL557" s="27">
        <f t="shared" si="269"/>
        <v>0</v>
      </c>
      <c r="AM557" s="44"/>
      <c r="AN557" s="25">
        <f t="array" ref="AN557">SUM(IF(Period=$AN$2,IF(Site=$A$506,IF(Provider=$B557,I))))</f>
        <v>0</v>
      </c>
      <c r="AO557" s="26">
        <f t="array" ref="AO557">SUM(IF(Period=$AN$2,IF(Site=$A$506,IF(Provider=$B557,J))))</f>
        <v>0</v>
      </c>
      <c r="AP557" s="26"/>
      <c r="AQ557" s="27">
        <f t="shared" si="282"/>
        <v>0</v>
      </c>
      <c r="AR557" s="27">
        <f t="shared" si="270"/>
        <v>0</v>
      </c>
      <c r="AS557" s="44"/>
      <c r="AT557" s="25">
        <f t="array" ref="AT557">SUM(IF(Period=$AT$2,IF(Site=$A$506,IF(Provider=$B557,I))))</f>
        <v>0</v>
      </c>
      <c r="AU557" s="26">
        <f t="array" ref="AU557">SUM(IF(Period=$AT$2,IF(Site=$A$506,IF(Provider=$B557,J))))</f>
        <v>0</v>
      </c>
      <c r="AV557" s="26"/>
      <c r="AW557" s="27">
        <f t="shared" si="283"/>
        <v>0</v>
      </c>
      <c r="AX557" s="27">
        <f t="shared" si="271"/>
        <v>0</v>
      </c>
      <c r="AY557" s="44"/>
      <c r="AZ557" s="25">
        <f t="array" ref="AZ557">SUM(IF(Period=$AZ$2,IF(Site=$A$506,IF(Provider=$B557,I))))</f>
        <v>0</v>
      </c>
      <c r="BA557" s="26">
        <f t="array" ref="BA557">SUM(IF(Period=$AZ$2,IF(Site=$A$506,IF(Provider=$B557,J))))</f>
        <v>0</v>
      </c>
      <c r="BB557" s="26"/>
      <c r="BC557" s="27">
        <f t="shared" si="284"/>
        <v>0</v>
      </c>
      <c r="BD557" s="27">
        <f t="shared" si="272"/>
        <v>0</v>
      </c>
      <c r="BE557" s="44"/>
      <c r="BF557" s="25">
        <f t="array" ref="BF557">SUM(IF(Period=$BF$2,IF(Site=$A$506,IF(Provider=$B557,I))))</f>
        <v>0</v>
      </c>
      <c r="BG557" s="26">
        <f t="array" ref="BG557">SUM(IF(Period=$BF$2,IF(Site=$A$506,IF(Provider=$B557,J))))</f>
        <v>0</v>
      </c>
      <c r="BH557" s="26"/>
      <c r="BI557" s="27">
        <f t="shared" si="285"/>
        <v>0</v>
      </c>
      <c r="BJ557" s="27">
        <f t="shared" si="273"/>
        <v>0</v>
      </c>
      <c r="BK557" s="44"/>
      <c r="BL557" s="25">
        <f t="array" ref="BL557">SUM(IF(Period=$BL$2,IF(Site=$A$506,IF(Provider=$B557,I))))</f>
        <v>0</v>
      </c>
      <c r="BM557" s="26">
        <f t="array" ref="BM557">SUM(IF(Period=$BL$2,IF(Site=$A$506,IF(Provider=$B557,J))))</f>
        <v>0</v>
      </c>
      <c r="BN557" s="26"/>
      <c r="BO557" s="27">
        <f t="shared" si="286"/>
        <v>0</v>
      </c>
      <c r="BP557" s="27">
        <f t="shared" si="274"/>
        <v>0</v>
      </c>
      <c r="BQ557" s="44"/>
      <c r="BR557" s="25">
        <f t="array" ref="BR557">SUM(IF(Period=$BR$2,IF(Site=$A$506,IF(Provider=$B557,I))))</f>
        <v>0</v>
      </c>
      <c r="BS557" s="26">
        <f t="array" ref="BS557">SUM(IF(Period=$BR$2,IF(Site=$A$506,IF(Provider=$B557,J))))</f>
        <v>0</v>
      </c>
      <c r="BT557" s="26"/>
      <c r="BU557" s="27">
        <f t="shared" si="287"/>
        <v>0</v>
      </c>
      <c r="BV557" s="27">
        <f t="shared" si="275"/>
        <v>0</v>
      </c>
    </row>
    <row r="558" spans="2:74" outlineLevel="1" x14ac:dyDescent="0.25">
      <c r="B558" s="20" t="s">
        <v>1021</v>
      </c>
      <c r="C558" s="44"/>
      <c r="D558" s="25">
        <f t="array" ref="D558">SUM(IF(Period=$D$2,IF(Site=$A$506,IF(Provider=$B558,I))))</f>
        <v>0</v>
      </c>
      <c r="E558" s="26">
        <f t="array" ref="E558">SUM(IF(Period=$D$2,IF(Site=$A$506,IF(Provider=$B558,J))))</f>
        <v>0</v>
      </c>
      <c r="F558" s="26"/>
      <c r="G558" s="27">
        <f t="shared" si="276"/>
        <v>0</v>
      </c>
      <c r="H558" s="27">
        <f t="shared" si="264"/>
        <v>0</v>
      </c>
      <c r="I558" s="44"/>
      <c r="J558" s="25">
        <f t="array" ref="J558">SUM(IF(Period=$J$2,IF(Site=$A$506,IF(Provider=$B558,I))))</f>
        <v>0</v>
      </c>
      <c r="K558" s="26">
        <f t="array" ref="K558">SUM(IF(Period=$J$2,IF(Site=$A$506,IF(Provider=$B558,J))))</f>
        <v>0</v>
      </c>
      <c r="L558" s="26"/>
      <c r="M558" s="27">
        <f t="shared" si="277"/>
        <v>0</v>
      </c>
      <c r="N558" s="27">
        <f t="shared" si="265"/>
        <v>0</v>
      </c>
      <c r="O558" s="44"/>
      <c r="P558" s="25">
        <f t="array" ref="P558">SUM(IF(Period=$P$2,IF(Site=$A$506,IF(Provider=$B558,I))))</f>
        <v>0</v>
      </c>
      <c r="Q558" s="26">
        <f t="array" ref="Q558">SUM(IF(Period=$P$2,IF(Site=$A$506,IF(Provider=$B558,J))))</f>
        <v>0</v>
      </c>
      <c r="R558" s="26"/>
      <c r="S558" s="27">
        <f t="shared" si="278"/>
        <v>0</v>
      </c>
      <c r="T558" s="27">
        <f t="shared" si="266"/>
        <v>0</v>
      </c>
      <c r="U558" s="44"/>
      <c r="V558" s="25">
        <f t="array" ref="V558">SUM(IF(Period=$V$2,IF(Site=$A$506,IF(Provider=$B558,I))))</f>
        <v>0</v>
      </c>
      <c r="W558" s="26">
        <f t="array" ref="W558">SUM(IF(Period=$V$2,IF(Site=$A$506,IF(Provider=$B558,J))))</f>
        <v>0</v>
      </c>
      <c r="X558" s="26"/>
      <c r="Y558" s="27">
        <f t="shared" si="279"/>
        <v>0</v>
      </c>
      <c r="Z558" s="27">
        <f t="shared" si="267"/>
        <v>0</v>
      </c>
      <c r="AA558" s="44"/>
      <c r="AB558" s="25">
        <f t="array" ref="AB558">SUM(IF(Period=$AB$2,IF(Site=$A$506,IF(Provider=$B558,I))))</f>
        <v>0</v>
      </c>
      <c r="AC558" s="26">
        <f t="array" ref="AC558">SUM(IF(Period=$AB$2,IF(Site=$A$506,IF(Provider=$B558,J))))</f>
        <v>0</v>
      </c>
      <c r="AD558" s="26"/>
      <c r="AE558" s="27">
        <f t="shared" si="280"/>
        <v>0</v>
      </c>
      <c r="AF558" s="27">
        <f t="shared" si="268"/>
        <v>0</v>
      </c>
      <c r="AG558" s="44"/>
      <c r="AH558" s="25">
        <f t="array" ref="AH558">SUM(IF(Period=$AH$2,IF(Site=$A$506,IF(Provider=$B558,I))))</f>
        <v>0</v>
      </c>
      <c r="AI558" s="26">
        <f t="array" ref="AI558">SUM(IF(Period=$AH$2,IF(Site=$A$506,IF(Provider=$B558,J))))</f>
        <v>0</v>
      </c>
      <c r="AJ558" s="26"/>
      <c r="AK558" s="27">
        <f t="shared" si="281"/>
        <v>0</v>
      </c>
      <c r="AL558" s="27">
        <f t="shared" si="269"/>
        <v>0</v>
      </c>
      <c r="AM558" s="44"/>
      <c r="AN558" s="25">
        <f t="array" ref="AN558">SUM(IF(Period=$AN$2,IF(Site=$A$506,IF(Provider=$B558,I))))</f>
        <v>0</v>
      </c>
      <c r="AO558" s="26">
        <f t="array" ref="AO558">SUM(IF(Period=$AN$2,IF(Site=$A$506,IF(Provider=$B558,J))))</f>
        <v>0</v>
      </c>
      <c r="AP558" s="26"/>
      <c r="AQ558" s="27">
        <f t="shared" si="282"/>
        <v>0</v>
      </c>
      <c r="AR558" s="27">
        <f t="shared" si="270"/>
        <v>0</v>
      </c>
      <c r="AS558" s="44"/>
      <c r="AT558" s="25">
        <f t="array" ref="AT558">SUM(IF(Period=$AT$2,IF(Site=$A$506,IF(Provider=$B558,I))))</f>
        <v>0</v>
      </c>
      <c r="AU558" s="26">
        <f t="array" ref="AU558">SUM(IF(Period=$AT$2,IF(Site=$A$506,IF(Provider=$B558,J))))</f>
        <v>0</v>
      </c>
      <c r="AV558" s="26"/>
      <c r="AW558" s="27">
        <f t="shared" si="283"/>
        <v>0</v>
      </c>
      <c r="AX558" s="27">
        <f t="shared" si="271"/>
        <v>0</v>
      </c>
      <c r="AY558" s="44"/>
      <c r="AZ558" s="25">
        <f t="array" ref="AZ558">SUM(IF(Period=$AZ$2,IF(Site=$A$506,IF(Provider=$B558,I))))</f>
        <v>24</v>
      </c>
      <c r="BA558" s="26">
        <f t="array" ref="BA558">SUM(IF(Period=$AZ$2,IF(Site=$A$506,IF(Provider=$B558,J))))</f>
        <v>3.4166666666666701</v>
      </c>
      <c r="BB558" s="26"/>
      <c r="BC558" s="27">
        <f t="shared" si="284"/>
        <v>1.5272862730489863E-2</v>
      </c>
      <c r="BD558" s="27">
        <f t="shared" si="272"/>
        <v>2.6719671543549831E-3</v>
      </c>
      <c r="BE558" s="44"/>
      <c r="BF558" s="25">
        <f t="array" ref="BF558">SUM(IF(Period=$BF$2,IF(Site=$A$506,IF(Provider=$B558,I))))</f>
        <v>0</v>
      </c>
      <c r="BG558" s="26">
        <f t="array" ref="BG558">SUM(IF(Period=$BF$2,IF(Site=$A$506,IF(Provider=$B558,J))))</f>
        <v>0</v>
      </c>
      <c r="BH558" s="26"/>
      <c r="BI558" s="27">
        <f t="shared" si="285"/>
        <v>0</v>
      </c>
      <c r="BJ558" s="27">
        <f t="shared" si="273"/>
        <v>0</v>
      </c>
      <c r="BK558" s="44"/>
      <c r="BL558" s="25">
        <f t="array" ref="BL558">SUM(IF(Period=$BL$2,IF(Site=$A$506,IF(Provider=$B558,I))))</f>
        <v>0</v>
      </c>
      <c r="BM558" s="26">
        <f t="array" ref="BM558">SUM(IF(Period=$BL$2,IF(Site=$A$506,IF(Provider=$B558,J))))</f>
        <v>0</v>
      </c>
      <c r="BN558" s="26"/>
      <c r="BO558" s="27">
        <f t="shared" si="286"/>
        <v>0</v>
      </c>
      <c r="BP558" s="27">
        <f t="shared" si="274"/>
        <v>0</v>
      </c>
      <c r="BQ558" s="44"/>
      <c r="BR558" s="25">
        <f t="array" ref="BR558">SUM(IF(Period=$BR$2,IF(Site=$A$506,IF(Provider=$B558,I))))</f>
        <v>0</v>
      </c>
      <c r="BS558" s="26">
        <f t="array" ref="BS558">SUM(IF(Period=$BR$2,IF(Site=$A$506,IF(Provider=$B558,J))))</f>
        <v>0</v>
      </c>
      <c r="BT558" s="26"/>
      <c r="BU558" s="27">
        <f t="shared" si="287"/>
        <v>0</v>
      </c>
      <c r="BV558" s="27">
        <f t="shared" si="275"/>
        <v>0</v>
      </c>
    </row>
    <row r="559" spans="2:74" outlineLevel="1" x14ac:dyDescent="0.25">
      <c r="B559" s="20" t="s">
        <v>771</v>
      </c>
      <c r="C559" s="44"/>
      <c r="D559" s="25">
        <f t="array" ref="D559">SUM(IF(Period=$D$2,IF(Site=$A$506,IF(Provider=$B559,I))))</f>
        <v>48</v>
      </c>
      <c r="E559" s="26">
        <f t="array" ref="E559">SUM(IF(Period=$D$2,IF(Site=$A$506,IF(Provider=$B559,J))))</f>
        <v>10.8125</v>
      </c>
      <c r="F559" s="26"/>
      <c r="G559" s="27">
        <f t="shared" si="276"/>
        <v>0.10823774765380606</v>
      </c>
      <c r="H559" s="27">
        <f t="shared" si="264"/>
        <v>1.5031714310539578E-2</v>
      </c>
      <c r="I559" s="44"/>
      <c r="J559" s="25">
        <f t="array" ref="J559">SUM(IF(Period=$J$2,IF(Site=$A$506,IF(Provider=$B559,I))))</f>
        <v>0</v>
      </c>
      <c r="K559" s="26">
        <f t="array" ref="K559">SUM(IF(Period=$J$2,IF(Site=$A$506,IF(Provider=$B559,J))))</f>
        <v>0</v>
      </c>
      <c r="L559" s="26"/>
      <c r="M559" s="27">
        <f t="shared" si="277"/>
        <v>0</v>
      </c>
      <c r="N559" s="27">
        <f t="shared" si="265"/>
        <v>0</v>
      </c>
      <c r="O559" s="44"/>
      <c r="P559" s="25">
        <f t="array" ref="P559">SUM(IF(Period=$P$2,IF(Site=$A$506,IF(Provider=$B559,I))))</f>
        <v>0</v>
      </c>
      <c r="Q559" s="26">
        <f t="array" ref="Q559">SUM(IF(Period=$P$2,IF(Site=$A$506,IF(Provider=$B559,J))))</f>
        <v>0</v>
      </c>
      <c r="R559" s="26"/>
      <c r="S559" s="27">
        <f t="shared" si="278"/>
        <v>0</v>
      </c>
      <c r="T559" s="27">
        <f t="shared" si="266"/>
        <v>0</v>
      </c>
      <c r="U559" s="44"/>
      <c r="V559" s="25">
        <f t="array" ref="V559">SUM(IF(Period=$V$2,IF(Site=$A$506,IF(Provider=$B559,I))))</f>
        <v>0</v>
      </c>
      <c r="W559" s="26">
        <f t="array" ref="W559">SUM(IF(Period=$V$2,IF(Site=$A$506,IF(Provider=$B559,J))))</f>
        <v>0</v>
      </c>
      <c r="X559" s="26"/>
      <c r="Y559" s="27">
        <f t="shared" si="279"/>
        <v>0</v>
      </c>
      <c r="Z559" s="27">
        <f t="shared" si="267"/>
        <v>0</v>
      </c>
      <c r="AA559" s="44"/>
      <c r="AB559" s="25">
        <f t="array" ref="AB559">SUM(IF(Period=$AB$2,IF(Site=$A$506,IF(Provider=$B559,I))))</f>
        <v>0</v>
      </c>
      <c r="AC559" s="26">
        <f t="array" ref="AC559">SUM(IF(Period=$AB$2,IF(Site=$A$506,IF(Provider=$B559,J))))</f>
        <v>0</v>
      </c>
      <c r="AD559" s="26"/>
      <c r="AE559" s="27">
        <f t="shared" si="280"/>
        <v>0</v>
      </c>
      <c r="AF559" s="27">
        <f t="shared" si="268"/>
        <v>0</v>
      </c>
      <c r="AG559" s="44"/>
      <c r="AH559" s="25">
        <f t="array" ref="AH559">SUM(IF(Period=$AH$2,IF(Site=$A$506,IF(Provider=$B559,I))))</f>
        <v>0</v>
      </c>
      <c r="AI559" s="26">
        <f t="array" ref="AI559">SUM(IF(Period=$AH$2,IF(Site=$A$506,IF(Provider=$B559,J))))</f>
        <v>0</v>
      </c>
      <c r="AJ559" s="26"/>
      <c r="AK559" s="27">
        <f t="shared" si="281"/>
        <v>0</v>
      </c>
      <c r="AL559" s="27">
        <f t="shared" si="269"/>
        <v>0</v>
      </c>
      <c r="AM559" s="44"/>
      <c r="AN559" s="25">
        <f t="array" ref="AN559">SUM(IF(Period=$AN$2,IF(Site=$A$506,IF(Provider=$B559,I))))</f>
        <v>0</v>
      </c>
      <c r="AO559" s="26">
        <f t="array" ref="AO559">SUM(IF(Period=$AN$2,IF(Site=$A$506,IF(Provider=$B559,J))))</f>
        <v>0</v>
      </c>
      <c r="AP559" s="26"/>
      <c r="AQ559" s="27">
        <f t="shared" si="282"/>
        <v>0</v>
      </c>
      <c r="AR559" s="27">
        <f t="shared" si="270"/>
        <v>0</v>
      </c>
      <c r="AS559" s="44"/>
      <c r="AT559" s="25">
        <f t="array" ref="AT559">SUM(IF(Period=$AT$2,IF(Site=$A$506,IF(Provider=$B559,I))))</f>
        <v>0</v>
      </c>
      <c r="AU559" s="26">
        <f t="array" ref="AU559">SUM(IF(Period=$AT$2,IF(Site=$A$506,IF(Provider=$B559,J))))</f>
        <v>0</v>
      </c>
      <c r="AV559" s="26"/>
      <c r="AW559" s="27">
        <f t="shared" si="283"/>
        <v>0</v>
      </c>
      <c r="AX559" s="27">
        <f t="shared" si="271"/>
        <v>0</v>
      </c>
      <c r="AY559" s="44"/>
      <c r="AZ559" s="25">
        <f t="array" ref="AZ559">SUM(IF(Period=$AZ$2,IF(Site=$A$506,IF(Provider=$B559,I))))</f>
        <v>0</v>
      </c>
      <c r="BA559" s="26">
        <f t="array" ref="BA559">SUM(IF(Period=$AZ$2,IF(Site=$A$506,IF(Provider=$B559,J))))</f>
        <v>0</v>
      </c>
      <c r="BB559" s="26"/>
      <c r="BC559" s="27">
        <f t="shared" si="284"/>
        <v>0</v>
      </c>
      <c r="BD559" s="27">
        <f t="shared" si="272"/>
        <v>0</v>
      </c>
      <c r="BE559" s="44"/>
      <c r="BF559" s="25">
        <f t="array" ref="BF559">SUM(IF(Period=$BF$2,IF(Site=$A$506,IF(Provider=$B559,I))))</f>
        <v>0</v>
      </c>
      <c r="BG559" s="26">
        <f t="array" ref="BG559">SUM(IF(Period=$BF$2,IF(Site=$A$506,IF(Provider=$B559,J))))</f>
        <v>0</v>
      </c>
      <c r="BH559" s="26"/>
      <c r="BI559" s="27">
        <f t="shared" si="285"/>
        <v>0</v>
      </c>
      <c r="BJ559" s="27">
        <f t="shared" si="273"/>
        <v>0</v>
      </c>
      <c r="BK559" s="44"/>
      <c r="BL559" s="25">
        <f t="array" ref="BL559">SUM(IF(Period=$BL$2,IF(Site=$A$506,IF(Provider=$B559,I))))</f>
        <v>0</v>
      </c>
      <c r="BM559" s="26">
        <f t="array" ref="BM559">SUM(IF(Period=$BL$2,IF(Site=$A$506,IF(Provider=$B559,J))))</f>
        <v>0</v>
      </c>
      <c r="BN559" s="26"/>
      <c r="BO559" s="27">
        <f t="shared" si="286"/>
        <v>0</v>
      </c>
      <c r="BP559" s="27">
        <f t="shared" si="274"/>
        <v>0</v>
      </c>
      <c r="BQ559" s="44"/>
      <c r="BR559" s="25">
        <f t="array" ref="BR559">SUM(IF(Period=$BR$2,IF(Site=$A$506,IF(Provider=$B559,I))))</f>
        <v>0</v>
      </c>
      <c r="BS559" s="26">
        <f t="array" ref="BS559">SUM(IF(Period=$BR$2,IF(Site=$A$506,IF(Provider=$B559,J))))</f>
        <v>0</v>
      </c>
      <c r="BT559" s="26"/>
      <c r="BU559" s="27">
        <f t="shared" si="287"/>
        <v>0</v>
      </c>
      <c r="BV559" s="27">
        <f t="shared" si="275"/>
        <v>0</v>
      </c>
    </row>
    <row r="560" spans="2:74" outlineLevel="1" x14ac:dyDescent="0.25">
      <c r="B560" s="20" t="s">
        <v>966</v>
      </c>
      <c r="C560" s="44"/>
      <c r="D560" s="25">
        <f t="array" ref="D560">SUM(IF(Period=$D$2,IF(Site=$A$506,IF(Provider=$B560,I))))</f>
        <v>0</v>
      </c>
      <c r="E560" s="26">
        <f t="array" ref="E560">SUM(IF(Period=$D$2,IF(Site=$A$506,IF(Provider=$B560,J))))</f>
        <v>0</v>
      </c>
      <c r="F560" s="26"/>
      <c r="G560" s="27">
        <f t="shared" si="276"/>
        <v>0</v>
      </c>
      <c r="H560" s="27">
        <f t="shared" si="264"/>
        <v>0</v>
      </c>
      <c r="I560" s="44"/>
      <c r="J560" s="25">
        <f t="array" ref="J560">SUM(IF(Period=$J$2,IF(Site=$A$506,IF(Provider=$B560,I))))</f>
        <v>0</v>
      </c>
      <c r="K560" s="26">
        <f t="array" ref="K560">SUM(IF(Period=$J$2,IF(Site=$A$506,IF(Provider=$B560,J))))</f>
        <v>0</v>
      </c>
      <c r="L560" s="26"/>
      <c r="M560" s="27">
        <f t="shared" si="277"/>
        <v>0</v>
      </c>
      <c r="N560" s="27">
        <f t="shared" si="265"/>
        <v>0</v>
      </c>
      <c r="O560" s="44"/>
      <c r="P560" s="25">
        <f t="array" ref="P560">SUM(IF(Period=$P$2,IF(Site=$A$506,IF(Provider=$B560,I))))</f>
        <v>0</v>
      </c>
      <c r="Q560" s="26">
        <f t="array" ref="Q560">SUM(IF(Period=$P$2,IF(Site=$A$506,IF(Provider=$B560,J))))</f>
        <v>0</v>
      </c>
      <c r="R560" s="26"/>
      <c r="S560" s="27">
        <f t="shared" si="278"/>
        <v>0</v>
      </c>
      <c r="T560" s="27">
        <f t="shared" si="266"/>
        <v>0</v>
      </c>
      <c r="U560" s="44"/>
      <c r="V560" s="25">
        <f t="array" ref="V560">SUM(IF(Period=$V$2,IF(Site=$A$506,IF(Provider=$B560,I))))</f>
        <v>0</v>
      </c>
      <c r="W560" s="26">
        <f t="array" ref="W560">SUM(IF(Period=$V$2,IF(Site=$A$506,IF(Provider=$B560,J))))</f>
        <v>0</v>
      </c>
      <c r="X560" s="26"/>
      <c r="Y560" s="27">
        <f t="shared" si="279"/>
        <v>0</v>
      </c>
      <c r="Z560" s="27">
        <f t="shared" si="267"/>
        <v>0</v>
      </c>
      <c r="AA560" s="44"/>
      <c r="AB560" s="25">
        <f t="array" ref="AB560">SUM(IF(Period=$AB$2,IF(Site=$A$506,IF(Provider=$B560,I))))</f>
        <v>0</v>
      </c>
      <c r="AC560" s="26">
        <f t="array" ref="AC560">SUM(IF(Period=$AB$2,IF(Site=$A$506,IF(Provider=$B560,J))))</f>
        <v>0</v>
      </c>
      <c r="AD560" s="26"/>
      <c r="AE560" s="27">
        <f t="shared" si="280"/>
        <v>0</v>
      </c>
      <c r="AF560" s="27">
        <f t="shared" si="268"/>
        <v>0</v>
      </c>
      <c r="AG560" s="44"/>
      <c r="AH560" s="25">
        <f t="array" ref="AH560">SUM(IF(Period=$AH$2,IF(Site=$A$506,IF(Provider=$B560,I))))</f>
        <v>0</v>
      </c>
      <c r="AI560" s="26">
        <f t="array" ref="AI560">SUM(IF(Period=$AH$2,IF(Site=$A$506,IF(Provider=$B560,J))))</f>
        <v>0</v>
      </c>
      <c r="AJ560" s="26"/>
      <c r="AK560" s="27">
        <f t="shared" si="281"/>
        <v>0</v>
      </c>
      <c r="AL560" s="27">
        <f t="shared" si="269"/>
        <v>0</v>
      </c>
      <c r="AM560" s="44"/>
      <c r="AN560" s="25">
        <f t="array" ref="AN560">SUM(IF(Period=$AN$2,IF(Site=$A$506,IF(Provider=$B560,I))))</f>
        <v>23</v>
      </c>
      <c r="AO560" s="26">
        <f t="array" ref="AO560">SUM(IF(Period=$AN$2,IF(Site=$A$506,IF(Provider=$B560,J))))</f>
        <v>6.6086956521739104</v>
      </c>
      <c r="AP560" s="26"/>
      <c r="AQ560" s="27">
        <f t="shared" si="282"/>
        <v>2.7716994894237769E-2</v>
      </c>
      <c r="AR560" s="27">
        <f t="shared" si="270"/>
        <v>4.860889031020145E-3</v>
      </c>
      <c r="AS560" s="44"/>
      <c r="AT560" s="25">
        <f t="array" ref="AT560">SUM(IF(Period=$AT$2,IF(Site=$A$506,IF(Provider=$B560,I))))</f>
        <v>0</v>
      </c>
      <c r="AU560" s="26">
        <f t="array" ref="AU560">SUM(IF(Period=$AT$2,IF(Site=$A$506,IF(Provider=$B560,J))))</f>
        <v>0</v>
      </c>
      <c r="AV560" s="26"/>
      <c r="AW560" s="27">
        <f t="shared" si="283"/>
        <v>0</v>
      </c>
      <c r="AX560" s="27">
        <f t="shared" si="271"/>
        <v>0</v>
      </c>
      <c r="AY560" s="44"/>
      <c r="AZ560" s="25">
        <f t="array" ref="AZ560">SUM(IF(Period=$AZ$2,IF(Site=$A$506,IF(Provider=$B560,I))))</f>
        <v>43</v>
      </c>
      <c r="BA560" s="26">
        <f t="array" ref="BA560">SUM(IF(Period=$AZ$2,IF(Site=$A$506,IF(Provider=$B560,J))))</f>
        <v>4.1162790697674403</v>
      </c>
      <c r="BB560" s="26"/>
      <c r="BC560" s="27">
        <f t="shared" si="284"/>
        <v>3.2967032967032954E-2</v>
      </c>
      <c r="BD560" s="27">
        <f t="shared" si="272"/>
        <v>5.7675388575711148E-3</v>
      </c>
      <c r="BE560" s="44"/>
      <c r="BF560" s="25">
        <f t="array" ref="BF560">SUM(IF(Period=$BF$2,IF(Site=$A$506,IF(Provider=$B560,I))))</f>
        <v>153</v>
      </c>
      <c r="BG560" s="26">
        <f t="array" ref="BG560">SUM(IF(Period=$BF$2,IF(Site=$A$506,IF(Provider=$B560,J))))</f>
        <v>4.6993464052287601</v>
      </c>
      <c r="BH560" s="26"/>
      <c r="BI560" s="27">
        <f t="shared" si="285"/>
        <v>0.12572127994404622</v>
      </c>
      <c r="BJ560" s="27">
        <f t="shared" si="273"/>
        <v>2.2247663840584204E-2</v>
      </c>
      <c r="BK560" s="44"/>
      <c r="BL560" s="25">
        <f t="array" ref="BL560">SUM(IF(Period=$BL$2,IF(Site=$A$506,IF(Provider=$B560,I))))</f>
        <v>137</v>
      </c>
      <c r="BM560" s="26">
        <f t="array" ref="BM560">SUM(IF(Period=$BL$2,IF(Site=$A$506,IF(Provider=$B560,J))))</f>
        <v>6.8540145985401502</v>
      </c>
      <c r="BN560" s="26"/>
      <c r="BO560" s="27">
        <f t="shared" si="286"/>
        <v>0.16373147340889288</v>
      </c>
      <c r="BP560" s="27">
        <f t="shared" si="274"/>
        <v>2.9195037776326854E-2</v>
      </c>
      <c r="BQ560" s="44"/>
      <c r="BR560" s="25">
        <f t="array" ref="BR560">SUM(IF(Period=$BR$2,IF(Site=$A$506,IF(Provider=$B560,I))))</f>
        <v>99</v>
      </c>
      <c r="BS560" s="26">
        <f t="array" ref="BS560">SUM(IF(Period=$BR$2,IF(Site=$A$506,IF(Provider=$B560,J))))</f>
        <v>7.5656565656565702</v>
      </c>
      <c r="BT560" s="26"/>
      <c r="BU560" s="27">
        <f t="shared" si="287"/>
        <v>0.12586119979835328</v>
      </c>
      <c r="BV560" s="27">
        <f t="shared" si="275"/>
        <v>2.1970608078378469E-2</v>
      </c>
    </row>
    <row r="561" spans="2:74" outlineLevel="1" x14ac:dyDescent="0.25">
      <c r="B561" s="20" t="s">
        <v>706</v>
      </c>
      <c r="C561" s="44"/>
      <c r="D561" s="25">
        <f t="array" ref="D561">SUM(IF(Period=$D$2,IF(Site=$A$506,IF(Provider=$B561,I))))</f>
        <v>32</v>
      </c>
      <c r="E561" s="26">
        <f t="array" ref="E561">SUM(IF(Period=$D$2,IF(Site=$A$506,IF(Provider=$B561,J))))</f>
        <v>11.84375</v>
      </c>
      <c r="F561" s="26"/>
      <c r="G561" s="27">
        <f t="shared" si="276"/>
        <v>7.9040667361835237E-2</v>
      </c>
      <c r="H561" s="27">
        <f t="shared" si="264"/>
        <v>1.0976916615981694E-2</v>
      </c>
      <c r="I561" s="44"/>
      <c r="J561" s="25">
        <f t="array" ref="J561">SUM(IF(Period=$J$2,IF(Site=$A$506,IF(Provider=$B561,I))))</f>
        <v>47</v>
      </c>
      <c r="K561" s="26">
        <f t="array" ref="K561">SUM(IF(Period=$J$2,IF(Site=$A$506,IF(Provider=$B561,J))))</f>
        <v>5.8297872340425529</v>
      </c>
      <c r="L561" s="26"/>
      <c r="M561" s="27">
        <f t="shared" si="277"/>
        <v>6.190691369182106E-2</v>
      </c>
      <c r="N561" s="27">
        <f t="shared" si="265"/>
        <v>8.4890169470520794E-3</v>
      </c>
      <c r="O561" s="44"/>
      <c r="P561" s="25">
        <f t="array" ref="P561">SUM(IF(Period=$P$2,IF(Site=$A$506,IF(Provider=$B561,I))))</f>
        <v>32</v>
      </c>
      <c r="Q561" s="26">
        <f t="array" ref="Q561">SUM(IF(Period=$P$2,IF(Site=$A$506,IF(Provider=$B561,J))))</f>
        <v>5.34375</v>
      </c>
      <c r="R561" s="26"/>
      <c r="S561" s="27">
        <f t="shared" si="278"/>
        <v>3.6554082941427958E-2</v>
      </c>
      <c r="T561" s="27">
        <f t="shared" si="266"/>
        <v>4.9276698749351625E-3</v>
      </c>
      <c r="U561" s="44"/>
      <c r="V561" s="25">
        <f t="array" ref="V561">SUM(IF(Period=$V$2,IF(Site=$A$506,IF(Provider=$B561,I))))</f>
        <v>13</v>
      </c>
      <c r="W561" s="26">
        <f t="array" ref="W561">SUM(IF(Period=$V$2,IF(Site=$A$506,IF(Provider=$B561,J))))</f>
        <v>5.3076923076923075</v>
      </c>
      <c r="X561" s="26"/>
      <c r="Y561" s="27">
        <f t="shared" si="279"/>
        <v>1.5309518526736187E-2</v>
      </c>
      <c r="Z561" s="27">
        <f t="shared" si="267"/>
        <v>2.0867356196697514E-3</v>
      </c>
      <c r="AA561" s="44"/>
      <c r="AB561" s="25">
        <f t="array" ref="AB561">SUM(IF(Period=$AB$2,IF(Site=$A$506,IF(Provider=$B561,I))))</f>
        <v>67</v>
      </c>
      <c r="AC561" s="26">
        <f t="array" ref="AC561">SUM(IF(Period=$AB$2,IF(Site=$A$506,IF(Provider=$B561,J))))</f>
        <v>9.3880597014925371</v>
      </c>
      <c r="AD561" s="26"/>
      <c r="AE561" s="27">
        <f t="shared" si="280"/>
        <v>0.13483386923901394</v>
      </c>
      <c r="AF561" s="27">
        <f t="shared" si="268"/>
        <v>1.8922415089798743E-2</v>
      </c>
      <c r="AG561" s="44"/>
      <c r="AH561" s="25">
        <f t="array" ref="AH561">SUM(IF(Period=$AH$2,IF(Site=$A$506,IF(Provider=$B561,I))))</f>
        <v>63</v>
      </c>
      <c r="AI561" s="26">
        <f t="array" ref="AI561">SUM(IF(Period=$AH$2,IF(Site=$A$506,IF(Provider=$B561,J))))</f>
        <v>4.2222222222222197</v>
      </c>
      <c r="AJ561" s="26"/>
      <c r="AK561" s="27">
        <f t="shared" si="281"/>
        <v>5.330661322645288E-2</v>
      </c>
      <c r="AL561" s="27">
        <f t="shared" si="269"/>
        <v>9.0580943948784243E-3</v>
      </c>
      <c r="AM561" s="44"/>
      <c r="AN561" s="25">
        <f t="array" ref="AN561">SUM(IF(Period=$AN$2,IF(Site=$A$506,IF(Provider=$B561,I))))</f>
        <v>98</v>
      </c>
      <c r="AO561" s="26">
        <f t="array" ref="AO561">SUM(IF(Period=$AN$2,IF(Site=$A$506,IF(Provider=$B561,J))))</f>
        <v>7.4387755102040796</v>
      </c>
      <c r="AP561" s="26"/>
      <c r="AQ561" s="27">
        <f t="shared" si="282"/>
        <v>0.13293216630196933</v>
      </c>
      <c r="AR561" s="27">
        <f t="shared" si="270"/>
        <v>2.3313079629037409E-2</v>
      </c>
      <c r="AS561" s="44"/>
      <c r="AT561" s="25">
        <f t="array" ref="AT561">SUM(IF(Period=$AT$2,IF(Site=$A$506,IF(Provider=$B561,I))))</f>
        <v>34</v>
      </c>
      <c r="AU561" s="26">
        <f t="array" ref="AU561">SUM(IF(Period=$AT$2,IF(Site=$A$506,IF(Provider=$B561,J))))</f>
        <v>3.2058823529411802</v>
      </c>
      <c r="AV561" s="26"/>
      <c r="AW561" s="27">
        <f t="shared" si="283"/>
        <v>1.9343389529724954E-2</v>
      </c>
      <c r="AX561" s="27">
        <f t="shared" si="271"/>
        <v>3.4344771087374401E-3</v>
      </c>
      <c r="AY561" s="44"/>
      <c r="AZ561" s="25">
        <f t="array" ref="AZ561">SUM(IF(Period=$AZ$2,IF(Site=$A$506,IF(Provider=$B561,I))))</f>
        <v>49</v>
      </c>
      <c r="BA561" s="26">
        <f t="array" ref="BA561">SUM(IF(Period=$AZ$2,IF(Site=$A$506,IF(Provider=$B561,J))))</f>
        <v>5.0816326530612201</v>
      </c>
      <c r="BB561" s="26"/>
      <c r="BC561" s="27">
        <f t="shared" si="284"/>
        <v>4.6377351462097184E-2</v>
      </c>
      <c r="BD561" s="27">
        <f t="shared" si="272"/>
        <v>8.1136563589559712E-3</v>
      </c>
      <c r="BE561" s="44"/>
      <c r="BF561" s="25">
        <f t="array" ref="BF561">SUM(IF(Period=$BF$2,IF(Site=$A$506,IF(Provider=$B561,I))))</f>
        <v>1</v>
      </c>
      <c r="BG561" s="26">
        <f t="array" ref="BG561">SUM(IF(Period=$BF$2,IF(Site=$A$506,IF(Provider=$B561,J))))</f>
        <v>3</v>
      </c>
      <c r="BH561" s="26"/>
      <c r="BI561" s="27">
        <f t="shared" si="285"/>
        <v>5.2456723203357224E-4</v>
      </c>
      <c r="BJ561" s="27">
        <f t="shared" si="273"/>
        <v>9.2827526455845034E-5</v>
      </c>
      <c r="BK561" s="44"/>
      <c r="BL561" s="25">
        <f t="array" ref="BL561">SUM(IF(Period=$BL$2,IF(Site=$A$506,IF(Provider=$B561,I))))</f>
        <v>45</v>
      </c>
      <c r="BM561" s="26">
        <f t="array" ref="BM561">SUM(IF(Period=$BL$2,IF(Site=$A$506,IF(Provider=$B561,J))))</f>
        <v>6.06666666666667</v>
      </c>
      <c r="BN561" s="26"/>
      <c r="BO561" s="27">
        <f t="shared" si="286"/>
        <v>4.7602441150828276E-2</v>
      </c>
      <c r="BP561" s="27">
        <f t="shared" si="274"/>
        <v>8.4880141777819267E-3</v>
      </c>
      <c r="BQ561" s="44"/>
      <c r="BR561" s="25">
        <f t="array" ref="BR561">SUM(IF(Period=$BR$2,IF(Site=$A$506,IF(Provider=$B561,I))))</f>
        <v>37</v>
      </c>
      <c r="BS561" s="26">
        <f t="array" ref="BS561">SUM(IF(Period=$BR$2,IF(Site=$A$506,IF(Provider=$B561,J))))</f>
        <v>6.3783783783783798</v>
      </c>
      <c r="BT561" s="26"/>
      <c r="BU561" s="27">
        <f t="shared" si="287"/>
        <v>3.965720047050917E-2</v>
      </c>
      <c r="BV561" s="27">
        <f t="shared" si="275"/>
        <v>6.9226482062714513E-3</v>
      </c>
    </row>
    <row r="562" spans="2:74" outlineLevel="1" x14ac:dyDescent="0.25">
      <c r="B562" s="20" t="s">
        <v>775</v>
      </c>
      <c r="C562" s="44"/>
      <c r="D562" s="25">
        <f t="array" ref="D562">SUM(IF(Period=$D$2,IF(Site=$A$506,IF(Provider=$B562,I))))</f>
        <v>34</v>
      </c>
      <c r="E562" s="26">
        <f t="array" ref="E562">SUM(IF(Period=$D$2,IF(Site=$A$506,IF(Provider=$B562,J))))</f>
        <v>16.382352941176471</v>
      </c>
      <c r="F562" s="26"/>
      <c r="G562" s="27">
        <f t="shared" si="276"/>
        <v>0.11616266944734099</v>
      </c>
      <c r="H562" s="27">
        <f t="shared" si="264"/>
        <v>1.6132302256205291E-2</v>
      </c>
      <c r="I562" s="44"/>
      <c r="J562" s="25">
        <f t="array" ref="J562">SUM(IF(Period=$J$2,IF(Site=$A$506,IF(Provider=$B562,I))))</f>
        <v>48</v>
      </c>
      <c r="K562" s="26">
        <f t="array" ref="K562">SUM(IF(Period=$J$2,IF(Site=$A$506,IF(Provider=$B562,J))))</f>
        <v>14.666666666666666</v>
      </c>
      <c r="L562" s="26"/>
      <c r="M562" s="27">
        <f t="shared" si="277"/>
        <v>0.15906009941256213</v>
      </c>
      <c r="N562" s="27">
        <f t="shared" si="265"/>
        <v>2.1811196827462277E-2</v>
      </c>
      <c r="O562" s="44"/>
      <c r="P562" s="25">
        <f t="array" ref="P562">SUM(IF(Period=$P$2,IF(Site=$A$506,IF(Provider=$B562,I))))</f>
        <v>24</v>
      </c>
      <c r="Q562" s="26">
        <f t="array" ref="Q562">SUM(IF(Period=$P$2,IF(Site=$A$506,IF(Provider=$B562,J))))</f>
        <v>7.375</v>
      </c>
      <c r="R562" s="26"/>
      <c r="S562" s="27">
        <f t="shared" si="278"/>
        <v>3.7836682342881574E-2</v>
      </c>
      <c r="T562" s="27">
        <f t="shared" si="266"/>
        <v>5.1005705723013084E-3</v>
      </c>
      <c r="U562" s="44"/>
      <c r="V562" s="25">
        <f t="array" ref="V562">SUM(IF(Period=$V$2,IF(Site=$A$506,IF(Provider=$B562,I))))</f>
        <v>15</v>
      </c>
      <c r="W562" s="26">
        <f t="array" ref="W562">SUM(IF(Period=$V$2,IF(Site=$A$506,IF(Provider=$B562,J))))</f>
        <v>9.0666666666666664</v>
      </c>
      <c r="X562" s="26"/>
      <c r="Y562" s="27">
        <f t="shared" si="279"/>
        <v>3.0175282893277124E-2</v>
      </c>
      <c r="Z562" s="27">
        <f t="shared" si="267"/>
        <v>4.1129861489142931E-3</v>
      </c>
      <c r="AA562" s="44"/>
      <c r="AB562" s="25">
        <f t="array" ref="AB562">SUM(IF(Period=$AB$2,IF(Site=$A$506,IF(Provider=$B562,I))))</f>
        <v>9</v>
      </c>
      <c r="AC562" s="26">
        <f t="array" ref="AC562">SUM(IF(Period=$AB$2,IF(Site=$A$506,IF(Provider=$B562,J))))</f>
        <v>6.666666666666667</v>
      </c>
      <c r="AD562" s="26"/>
      <c r="AE562" s="27">
        <f t="shared" si="280"/>
        <v>1.2861736334405145E-2</v>
      </c>
      <c r="AF562" s="27">
        <f t="shared" si="268"/>
        <v>1.804999849583346E-3</v>
      </c>
      <c r="AG562" s="44"/>
      <c r="AH562" s="25">
        <f t="array" ref="AH562">SUM(IF(Period=$AH$2,IF(Site=$A$506,IF(Provider=$B562,I))))</f>
        <v>26</v>
      </c>
      <c r="AI562" s="26">
        <f t="array" ref="AI562">SUM(IF(Period=$AH$2,IF(Site=$A$506,IF(Provider=$B562,J))))</f>
        <v>5.2307692307692299</v>
      </c>
      <c r="AJ562" s="26"/>
      <c r="AK562" s="27">
        <f t="shared" si="281"/>
        <v>2.7254509018036065E-2</v>
      </c>
      <c r="AL562" s="27">
        <f t="shared" si="269"/>
        <v>4.631206156779949E-3</v>
      </c>
      <c r="AM562" s="44"/>
      <c r="AN562" s="25">
        <f t="array" ref="AN562">SUM(IF(Period=$AN$2,IF(Site=$A$506,IF(Provider=$B562,I))))</f>
        <v>26</v>
      </c>
      <c r="AO562" s="26">
        <f t="array" ref="AO562">SUM(IF(Period=$AN$2,IF(Site=$A$506,IF(Provider=$B562,J))))</f>
        <v>6.1153846153846096</v>
      </c>
      <c r="AP562" s="26"/>
      <c r="AQ562" s="27">
        <f t="shared" si="282"/>
        <v>2.8993435448577656E-2</v>
      </c>
      <c r="AR562" s="27">
        <f t="shared" si="270"/>
        <v>5.0847457627118597E-3</v>
      </c>
      <c r="AS562" s="44"/>
      <c r="AT562" s="25">
        <f t="array" ref="AT562">SUM(IF(Period=$AT$2,IF(Site=$A$506,IF(Provider=$B562,I))))</f>
        <v>0</v>
      </c>
      <c r="AU562" s="26">
        <f t="array" ref="AU562">SUM(IF(Period=$AT$2,IF(Site=$A$506,IF(Provider=$B562,J))))</f>
        <v>0</v>
      </c>
      <c r="AV562" s="26"/>
      <c r="AW562" s="27">
        <f t="shared" si="283"/>
        <v>0</v>
      </c>
      <c r="AX562" s="27">
        <f t="shared" si="271"/>
        <v>0</v>
      </c>
      <c r="AY562" s="44"/>
      <c r="AZ562" s="25">
        <f t="array" ref="AZ562">SUM(IF(Period=$AZ$2,IF(Site=$A$506,IF(Provider=$B562,I))))</f>
        <v>20</v>
      </c>
      <c r="BA562" s="26">
        <f t="array" ref="BA562">SUM(IF(Period=$AZ$2,IF(Site=$A$506,IF(Provider=$B562,J))))</f>
        <v>6.45</v>
      </c>
      <c r="BB562" s="26"/>
      <c r="BC562" s="27">
        <f t="shared" si="284"/>
        <v>2.4026820636990128E-2</v>
      </c>
      <c r="BD562" s="27">
        <f t="shared" si="272"/>
        <v>4.2034605233145428E-3</v>
      </c>
      <c r="BE562" s="44"/>
      <c r="BF562" s="25">
        <f t="array" ref="BF562">SUM(IF(Period=$BF$2,IF(Site=$A$506,IF(Provider=$B562,I))))</f>
        <v>126</v>
      </c>
      <c r="BG562" s="26">
        <f t="array" ref="BG562">SUM(IF(Period=$BF$2,IF(Site=$A$506,IF(Provider=$B562,J))))</f>
        <v>5.6349206349206398</v>
      </c>
      <c r="BH562" s="26"/>
      <c r="BI562" s="27">
        <f t="shared" si="285"/>
        <v>0.12414757824794556</v>
      </c>
      <c r="BJ562" s="27">
        <f t="shared" si="273"/>
        <v>2.1969181261216681E-2</v>
      </c>
      <c r="BK562" s="44"/>
      <c r="BL562" s="25">
        <f t="array" ref="BL562">SUM(IF(Period=$BL$2,IF(Site=$A$506,IF(Provider=$B562,I))))</f>
        <v>142</v>
      </c>
      <c r="BM562" s="26">
        <f t="array" ref="BM562">SUM(IF(Period=$BL$2,IF(Site=$A$506,IF(Provider=$B562,J))))</f>
        <v>4.5563380281690096</v>
      </c>
      <c r="BN562" s="26"/>
      <c r="BO562" s="27">
        <f t="shared" si="286"/>
        <v>0.11281604184829981</v>
      </c>
      <c r="BP562" s="27">
        <f t="shared" si="274"/>
        <v>2.011628268507289E-2</v>
      </c>
      <c r="BQ562" s="44"/>
      <c r="BR562" s="25">
        <f t="array" ref="BR562">SUM(IF(Period=$BR$2,IF(Site=$A$506,IF(Provider=$B562,I))))</f>
        <v>113</v>
      </c>
      <c r="BS562" s="26">
        <f t="array" ref="BS562">SUM(IF(Period=$BR$2,IF(Site=$A$506,IF(Provider=$B562,J))))</f>
        <v>6.8407079646017701</v>
      </c>
      <c r="BT562" s="26"/>
      <c r="BU562" s="27">
        <f t="shared" si="287"/>
        <v>0.12989413543942194</v>
      </c>
      <c r="BV562" s="27">
        <f t="shared" si="275"/>
        <v>2.2674606201050131E-2</v>
      </c>
    </row>
    <row r="563" spans="2:74" outlineLevel="1" x14ac:dyDescent="0.25">
      <c r="B563" s="20" t="s">
        <v>1138</v>
      </c>
      <c r="C563" s="44"/>
      <c r="D563" s="25">
        <f t="array" ref="D563">SUM(IF(Period=$D$2,IF(Site=$A$506,IF(Provider=$B563,I))))</f>
        <v>0</v>
      </c>
      <c r="E563" s="26">
        <f t="array" ref="E563">SUM(IF(Period=$D$2,IF(Site=$A$506,IF(Provider=$B563,J))))</f>
        <v>0</v>
      </c>
      <c r="F563" s="26"/>
      <c r="G563" s="27">
        <f t="shared" si="276"/>
        <v>0</v>
      </c>
      <c r="H563" s="27">
        <f t="shared" si="264"/>
        <v>0</v>
      </c>
      <c r="I563" s="44"/>
      <c r="J563" s="25">
        <f t="array" ref="J563">SUM(IF(Period=$J$2,IF(Site=$A$506,IF(Provider=$B563,I))))</f>
        <v>0</v>
      </c>
      <c r="K563" s="26">
        <f t="array" ref="K563">SUM(IF(Period=$J$2,IF(Site=$A$506,IF(Provider=$B563,J))))</f>
        <v>0</v>
      </c>
      <c r="L563" s="26"/>
      <c r="M563" s="27">
        <f t="shared" si="277"/>
        <v>0</v>
      </c>
      <c r="N563" s="27">
        <f t="shared" si="265"/>
        <v>0</v>
      </c>
      <c r="O563" s="44"/>
      <c r="P563" s="25">
        <f t="array" ref="P563">SUM(IF(Period=$P$2,IF(Site=$A$506,IF(Provider=$B563,I))))</f>
        <v>0</v>
      </c>
      <c r="Q563" s="26">
        <f t="array" ref="Q563">SUM(IF(Period=$P$2,IF(Site=$A$506,IF(Provider=$B563,J))))</f>
        <v>0</v>
      </c>
      <c r="R563" s="26"/>
      <c r="S563" s="27">
        <f t="shared" si="278"/>
        <v>0</v>
      </c>
      <c r="T563" s="27">
        <f t="shared" si="266"/>
        <v>0</v>
      </c>
      <c r="U563" s="44"/>
      <c r="V563" s="25">
        <f t="array" ref="V563">SUM(IF(Period=$V$2,IF(Site=$A$506,IF(Provider=$B563,I))))</f>
        <v>0</v>
      </c>
      <c r="W563" s="26">
        <f t="array" ref="W563">SUM(IF(Period=$V$2,IF(Site=$A$506,IF(Provider=$B563,J))))</f>
        <v>0</v>
      </c>
      <c r="X563" s="26"/>
      <c r="Y563" s="27">
        <f t="shared" si="279"/>
        <v>0</v>
      </c>
      <c r="Z563" s="27">
        <f t="shared" si="267"/>
        <v>0</v>
      </c>
      <c r="AA563" s="44"/>
      <c r="AB563" s="25">
        <f t="array" ref="AB563">SUM(IF(Period=$AB$2,IF(Site=$A$506,IF(Provider=$B563,I))))</f>
        <v>0</v>
      </c>
      <c r="AC563" s="26">
        <f t="array" ref="AC563">SUM(IF(Period=$AB$2,IF(Site=$A$506,IF(Provider=$B563,J))))</f>
        <v>0</v>
      </c>
      <c r="AD563" s="26"/>
      <c r="AE563" s="27">
        <f t="shared" si="280"/>
        <v>0</v>
      </c>
      <c r="AF563" s="27">
        <f t="shared" si="268"/>
        <v>0</v>
      </c>
      <c r="AG563" s="44"/>
      <c r="AH563" s="25">
        <f t="array" ref="AH563">SUM(IF(Period=$AH$2,IF(Site=$A$506,IF(Provider=$B563,I))))</f>
        <v>0</v>
      </c>
      <c r="AI563" s="26">
        <f t="array" ref="AI563">SUM(IF(Period=$AH$2,IF(Site=$A$506,IF(Provider=$B563,J))))</f>
        <v>0</v>
      </c>
      <c r="AJ563" s="26"/>
      <c r="AK563" s="27">
        <f t="shared" si="281"/>
        <v>0</v>
      </c>
      <c r="AL563" s="27">
        <f t="shared" si="269"/>
        <v>0</v>
      </c>
      <c r="AM563" s="44"/>
      <c r="AN563" s="25">
        <f t="array" ref="AN563">SUM(IF(Period=$AN$2,IF(Site=$A$506,IF(Provider=$B563,I))))</f>
        <v>0</v>
      </c>
      <c r="AO563" s="26">
        <f t="array" ref="AO563">SUM(IF(Period=$AN$2,IF(Site=$A$506,IF(Provider=$B563,J))))</f>
        <v>0</v>
      </c>
      <c r="AP563" s="26"/>
      <c r="AQ563" s="27">
        <f t="shared" si="282"/>
        <v>0</v>
      </c>
      <c r="AR563" s="27">
        <f t="shared" si="270"/>
        <v>0</v>
      </c>
      <c r="AS563" s="44"/>
      <c r="AT563" s="25">
        <f t="array" ref="AT563">SUM(IF(Period=$AT$2,IF(Site=$A$506,IF(Provider=$B563,I))))</f>
        <v>0</v>
      </c>
      <c r="AU563" s="26">
        <f t="array" ref="AU563">SUM(IF(Period=$AT$2,IF(Site=$A$506,IF(Provider=$B563,J))))</f>
        <v>0</v>
      </c>
      <c r="AV563" s="26"/>
      <c r="AW563" s="27">
        <f t="shared" si="283"/>
        <v>0</v>
      </c>
      <c r="AX563" s="27">
        <f t="shared" si="271"/>
        <v>0</v>
      </c>
      <c r="AY563" s="44"/>
      <c r="AZ563" s="25">
        <f t="array" ref="AZ563">SUM(IF(Period=$AZ$2,IF(Site=$A$506,IF(Provider=$B563,I))))</f>
        <v>0</v>
      </c>
      <c r="BA563" s="26">
        <f t="array" ref="BA563">SUM(IF(Period=$AZ$2,IF(Site=$A$506,IF(Provider=$B563,J))))</f>
        <v>0</v>
      </c>
      <c r="BB563" s="26"/>
      <c r="BC563" s="27">
        <f t="shared" si="284"/>
        <v>0</v>
      </c>
      <c r="BD563" s="27">
        <f t="shared" si="272"/>
        <v>0</v>
      </c>
      <c r="BE563" s="44"/>
      <c r="BF563" s="25">
        <f t="array" ref="BF563">SUM(IF(Period=$BF$2,IF(Site=$A$506,IF(Provider=$B563,I))))</f>
        <v>0</v>
      </c>
      <c r="BG563" s="26">
        <f t="array" ref="BG563">SUM(IF(Period=$BF$2,IF(Site=$A$506,IF(Provider=$B563,J))))</f>
        <v>0</v>
      </c>
      <c r="BH563" s="26"/>
      <c r="BI563" s="27">
        <f t="shared" si="285"/>
        <v>0</v>
      </c>
      <c r="BJ563" s="27">
        <f t="shared" si="273"/>
        <v>0</v>
      </c>
      <c r="BK563" s="44"/>
      <c r="BL563" s="25">
        <f t="array" ref="BL563">SUM(IF(Period=$BL$2,IF(Site=$A$506,IF(Provider=$B563,I))))</f>
        <v>0</v>
      </c>
      <c r="BM563" s="26">
        <f t="array" ref="BM563">SUM(IF(Period=$BL$2,IF(Site=$A$506,IF(Provider=$B563,J))))</f>
        <v>0</v>
      </c>
      <c r="BN563" s="26"/>
      <c r="BO563" s="27">
        <f t="shared" si="286"/>
        <v>0</v>
      </c>
      <c r="BP563" s="27">
        <f t="shared" si="274"/>
        <v>0</v>
      </c>
      <c r="BQ563" s="44"/>
      <c r="BR563" s="25">
        <f t="array" ref="BR563">SUM(IF(Period=$BR$2,IF(Site=$A$506,IF(Provider=$B563,I))))</f>
        <v>1</v>
      </c>
      <c r="BS563" s="26">
        <f t="array" ref="BS563">SUM(IF(Period=$BR$2,IF(Site=$A$506,IF(Provider=$B563,J))))</f>
        <v>27</v>
      </c>
      <c r="BT563" s="26"/>
      <c r="BU563" s="27">
        <f t="shared" si="287"/>
        <v>4.537052596202319E-3</v>
      </c>
      <c r="BV563" s="27">
        <f t="shared" si="275"/>
        <v>7.9199788800563193E-4</v>
      </c>
    </row>
    <row r="564" spans="2:74" outlineLevel="1" x14ac:dyDescent="0.25">
      <c r="B564" s="20" t="s">
        <v>1056</v>
      </c>
      <c r="C564" s="44"/>
      <c r="D564" s="25">
        <f t="array" ref="D564">SUM(IF(Period=$D$2,IF(Site=$A$506,IF(Provider=$B564,I))))</f>
        <v>0</v>
      </c>
      <c r="E564" s="26">
        <f t="array" ref="E564">SUM(IF(Period=$D$2,IF(Site=$A$506,IF(Provider=$B564,J))))</f>
        <v>0</v>
      </c>
      <c r="F564" s="26"/>
      <c r="G564" s="27">
        <f t="shared" si="276"/>
        <v>0</v>
      </c>
      <c r="H564" s="27">
        <f t="shared" si="264"/>
        <v>0</v>
      </c>
      <c r="I564" s="44"/>
      <c r="J564" s="25">
        <f t="array" ref="J564">SUM(IF(Period=$J$2,IF(Site=$A$506,IF(Provider=$B564,I))))</f>
        <v>0</v>
      </c>
      <c r="K564" s="26">
        <f t="array" ref="K564">SUM(IF(Period=$J$2,IF(Site=$A$506,IF(Provider=$B564,J))))</f>
        <v>0</v>
      </c>
      <c r="L564" s="26"/>
      <c r="M564" s="27">
        <f t="shared" si="277"/>
        <v>0</v>
      </c>
      <c r="N564" s="27">
        <f t="shared" si="265"/>
        <v>0</v>
      </c>
      <c r="O564" s="44"/>
      <c r="P564" s="25">
        <f t="array" ref="P564">SUM(IF(Period=$P$2,IF(Site=$A$506,IF(Provider=$B564,I))))</f>
        <v>0</v>
      </c>
      <c r="Q564" s="26">
        <f t="array" ref="Q564">SUM(IF(Period=$P$2,IF(Site=$A$506,IF(Provider=$B564,J))))</f>
        <v>0</v>
      </c>
      <c r="R564" s="26"/>
      <c r="S564" s="27">
        <f t="shared" si="278"/>
        <v>0</v>
      </c>
      <c r="T564" s="27">
        <f t="shared" si="266"/>
        <v>0</v>
      </c>
      <c r="U564" s="44"/>
      <c r="V564" s="25">
        <f t="array" ref="V564">SUM(IF(Period=$V$2,IF(Site=$A$506,IF(Provider=$B564,I))))</f>
        <v>0</v>
      </c>
      <c r="W564" s="26">
        <f t="array" ref="W564">SUM(IF(Period=$V$2,IF(Site=$A$506,IF(Provider=$B564,J))))</f>
        <v>0</v>
      </c>
      <c r="X564" s="26"/>
      <c r="Y564" s="27">
        <f t="shared" si="279"/>
        <v>0</v>
      </c>
      <c r="Z564" s="27">
        <f t="shared" si="267"/>
        <v>0</v>
      </c>
      <c r="AA564" s="44"/>
      <c r="AB564" s="25">
        <f t="array" ref="AB564">SUM(IF(Period=$AB$2,IF(Site=$A$506,IF(Provider=$B564,I))))</f>
        <v>0</v>
      </c>
      <c r="AC564" s="26">
        <f t="array" ref="AC564">SUM(IF(Period=$AB$2,IF(Site=$A$506,IF(Provider=$B564,J))))</f>
        <v>0</v>
      </c>
      <c r="AD564" s="26"/>
      <c r="AE564" s="27">
        <f t="shared" si="280"/>
        <v>0</v>
      </c>
      <c r="AF564" s="27">
        <f t="shared" si="268"/>
        <v>0</v>
      </c>
      <c r="AG564" s="44"/>
      <c r="AH564" s="25">
        <f t="array" ref="AH564">SUM(IF(Period=$AH$2,IF(Site=$A$506,IF(Provider=$B564,I))))</f>
        <v>0</v>
      </c>
      <c r="AI564" s="26">
        <f t="array" ref="AI564">SUM(IF(Period=$AH$2,IF(Site=$A$506,IF(Provider=$B564,J))))</f>
        <v>0</v>
      </c>
      <c r="AJ564" s="26"/>
      <c r="AK564" s="27">
        <f t="shared" si="281"/>
        <v>0</v>
      </c>
      <c r="AL564" s="27">
        <f t="shared" si="269"/>
        <v>0</v>
      </c>
      <c r="AM564" s="44"/>
      <c r="AN564" s="25">
        <f t="array" ref="AN564">SUM(IF(Period=$AN$2,IF(Site=$A$506,IF(Provider=$B564,I))))</f>
        <v>0</v>
      </c>
      <c r="AO564" s="26">
        <f t="array" ref="AO564">SUM(IF(Period=$AN$2,IF(Site=$A$506,IF(Provider=$B564,J))))</f>
        <v>0</v>
      </c>
      <c r="AP564" s="26"/>
      <c r="AQ564" s="27">
        <f t="shared" si="282"/>
        <v>0</v>
      </c>
      <c r="AR564" s="27">
        <f t="shared" si="270"/>
        <v>0</v>
      </c>
      <c r="AS564" s="44"/>
      <c r="AT564" s="25">
        <f t="array" ref="AT564">SUM(IF(Period=$AT$2,IF(Site=$A$506,IF(Provider=$B564,I))))</f>
        <v>0</v>
      </c>
      <c r="AU564" s="26">
        <f t="array" ref="AU564">SUM(IF(Period=$AT$2,IF(Site=$A$506,IF(Provider=$B564,J))))</f>
        <v>0</v>
      </c>
      <c r="AV564" s="26"/>
      <c r="AW564" s="27">
        <f t="shared" si="283"/>
        <v>0</v>
      </c>
      <c r="AX564" s="27">
        <f t="shared" si="271"/>
        <v>0</v>
      </c>
      <c r="AY564" s="44"/>
      <c r="AZ564" s="25">
        <f t="array" ref="AZ564">SUM(IF(Period=$AZ$2,IF(Site=$A$506,IF(Provider=$B564,I))))</f>
        <v>0</v>
      </c>
      <c r="BA564" s="26">
        <f t="array" ref="BA564">SUM(IF(Period=$AZ$2,IF(Site=$A$506,IF(Provider=$B564,J))))</f>
        <v>0</v>
      </c>
      <c r="BB564" s="26"/>
      <c r="BC564" s="27">
        <f t="shared" si="284"/>
        <v>0</v>
      </c>
      <c r="BD564" s="27">
        <f t="shared" si="272"/>
        <v>0</v>
      </c>
      <c r="BE564" s="44"/>
      <c r="BF564" s="25">
        <f t="array" ref="BF564">SUM(IF(Period=$BF$2,IF(Site=$A$506,IF(Provider=$B564,I))))</f>
        <v>0</v>
      </c>
      <c r="BG564" s="26">
        <f t="array" ref="BG564">SUM(IF(Period=$BF$2,IF(Site=$A$506,IF(Provider=$B564,J))))</f>
        <v>0</v>
      </c>
      <c r="BH564" s="26"/>
      <c r="BI564" s="27">
        <f t="shared" si="285"/>
        <v>0</v>
      </c>
      <c r="BJ564" s="27">
        <f t="shared" si="273"/>
        <v>0</v>
      </c>
      <c r="BK564" s="44"/>
      <c r="BL564" s="25">
        <f t="array" ref="BL564">SUM(IF(Period=$BL$2,IF(Site=$A$506,IF(Provider=$B564,I))))</f>
        <v>1</v>
      </c>
      <c r="BM564" s="26">
        <f t="array" ref="BM564">SUM(IF(Period=$BL$2,IF(Site=$A$506,IF(Provider=$B564,J))))</f>
        <v>4</v>
      </c>
      <c r="BN564" s="26"/>
      <c r="BO564" s="27">
        <f t="shared" si="286"/>
        <v>6.9747166521360075E-4</v>
      </c>
      <c r="BP564" s="27">
        <f t="shared" si="274"/>
        <v>1.2436650809936883E-4</v>
      </c>
      <c r="BQ564" s="44"/>
      <c r="BR564" s="25">
        <f t="array" ref="BR564">SUM(IF(Period=$BR$2,IF(Site=$A$506,IF(Provider=$B564,I))))</f>
        <v>0</v>
      </c>
      <c r="BS564" s="26">
        <f t="array" ref="BS564">SUM(IF(Period=$BR$2,IF(Site=$A$506,IF(Provider=$B564,J))))</f>
        <v>0</v>
      </c>
      <c r="BT564" s="26"/>
      <c r="BU564" s="27">
        <f t="shared" si="287"/>
        <v>0</v>
      </c>
      <c r="BV564" s="27">
        <f t="shared" si="275"/>
        <v>0</v>
      </c>
    </row>
    <row r="565" spans="2:74" outlineLevel="1" x14ac:dyDescent="0.25">
      <c r="B565" s="20" t="s">
        <v>1005</v>
      </c>
      <c r="C565" s="44"/>
      <c r="D565" s="25">
        <f t="array" ref="D565">SUM(IF(Period=$D$2,IF(Site=$A$506,IF(Provider=$B565,I))))</f>
        <v>0</v>
      </c>
      <c r="E565" s="26">
        <f t="array" ref="E565">SUM(IF(Period=$D$2,IF(Site=$A$506,IF(Provider=$B565,J))))</f>
        <v>0</v>
      </c>
      <c r="F565" s="26"/>
      <c r="G565" s="27">
        <f t="shared" si="276"/>
        <v>0</v>
      </c>
      <c r="H565" s="27">
        <f t="shared" si="264"/>
        <v>0</v>
      </c>
      <c r="I565" s="44"/>
      <c r="J565" s="25">
        <f t="array" ref="J565">SUM(IF(Period=$J$2,IF(Site=$A$506,IF(Provider=$B565,I))))</f>
        <v>0</v>
      </c>
      <c r="K565" s="26">
        <f t="array" ref="K565">SUM(IF(Period=$J$2,IF(Site=$A$506,IF(Provider=$B565,J))))</f>
        <v>0</v>
      </c>
      <c r="L565" s="26"/>
      <c r="M565" s="27">
        <f t="shared" si="277"/>
        <v>0</v>
      </c>
      <c r="N565" s="27">
        <f t="shared" si="265"/>
        <v>0</v>
      </c>
      <c r="O565" s="44"/>
      <c r="P565" s="25">
        <f t="array" ref="P565">SUM(IF(Period=$P$2,IF(Site=$A$506,IF(Provider=$B565,I))))</f>
        <v>0</v>
      </c>
      <c r="Q565" s="26">
        <f t="array" ref="Q565">SUM(IF(Period=$P$2,IF(Site=$A$506,IF(Provider=$B565,J))))</f>
        <v>0</v>
      </c>
      <c r="R565" s="26"/>
      <c r="S565" s="27">
        <f t="shared" si="278"/>
        <v>0</v>
      </c>
      <c r="T565" s="27">
        <f t="shared" si="266"/>
        <v>0</v>
      </c>
      <c r="U565" s="44"/>
      <c r="V565" s="25">
        <f t="array" ref="V565">SUM(IF(Period=$V$2,IF(Site=$A$506,IF(Provider=$B565,I))))</f>
        <v>0</v>
      </c>
      <c r="W565" s="26">
        <f t="array" ref="W565">SUM(IF(Period=$V$2,IF(Site=$A$506,IF(Provider=$B565,J))))</f>
        <v>0</v>
      </c>
      <c r="X565" s="26"/>
      <c r="Y565" s="27">
        <f t="shared" si="279"/>
        <v>0</v>
      </c>
      <c r="Z565" s="27">
        <f t="shared" si="267"/>
        <v>0</v>
      </c>
      <c r="AA565" s="44"/>
      <c r="AB565" s="25">
        <f t="array" ref="AB565">SUM(IF(Period=$AB$2,IF(Site=$A$506,IF(Provider=$B565,I))))</f>
        <v>0</v>
      </c>
      <c r="AC565" s="26">
        <f t="array" ref="AC565">SUM(IF(Period=$AB$2,IF(Site=$A$506,IF(Provider=$B565,J))))</f>
        <v>0</v>
      </c>
      <c r="AD565" s="26"/>
      <c r="AE565" s="27">
        <f t="shared" si="280"/>
        <v>0</v>
      </c>
      <c r="AF565" s="27">
        <f t="shared" si="268"/>
        <v>0</v>
      </c>
      <c r="AG565" s="44"/>
      <c r="AH565" s="25">
        <f t="array" ref="AH565">SUM(IF(Period=$AH$2,IF(Site=$A$506,IF(Provider=$B565,I))))</f>
        <v>0</v>
      </c>
      <c r="AI565" s="26">
        <f t="array" ref="AI565">SUM(IF(Period=$AH$2,IF(Site=$A$506,IF(Provider=$B565,J))))</f>
        <v>0</v>
      </c>
      <c r="AJ565" s="26"/>
      <c r="AK565" s="27">
        <f t="shared" si="281"/>
        <v>0</v>
      </c>
      <c r="AL565" s="27">
        <f t="shared" si="269"/>
        <v>0</v>
      </c>
      <c r="AM565" s="44"/>
      <c r="AN565" s="25">
        <f t="array" ref="AN565">SUM(IF(Period=$AN$2,IF(Site=$A$506,IF(Provider=$B565,I))))</f>
        <v>0</v>
      </c>
      <c r="AO565" s="26">
        <f t="array" ref="AO565">SUM(IF(Period=$AN$2,IF(Site=$A$506,IF(Provider=$B565,J))))</f>
        <v>0</v>
      </c>
      <c r="AP565" s="26"/>
      <c r="AQ565" s="27">
        <f t="shared" si="282"/>
        <v>0</v>
      </c>
      <c r="AR565" s="27">
        <f t="shared" si="270"/>
        <v>0</v>
      </c>
      <c r="AS565" s="44"/>
      <c r="AT565" s="25">
        <f t="array" ref="AT565">SUM(IF(Period=$AT$2,IF(Site=$A$506,IF(Provider=$B565,I))))</f>
        <v>1</v>
      </c>
      <c r="AU565" s="26">
        <f t="array" ref="AU565">SUM(IF(Period=$AT$2,IF(Site=$A$506,IF(Provider=$B565,J))))</f>
        <v>7</v>
      </c>
      <c r="AV565" s="26"/>
      <c r="AW565" s="27">
        <f t="shared" si="283"/>
        <v>1.2422360248447205E-3</v>
      </c>
      <c r="AX565" s="27">
        <f t="shared" si="271"/>
        <v>2.2056275010240415E-4</v>
      </c>
      <c r="AY565" s="44"/>
      <c r="AZ565" s="25">
        <f t="array" ref="AZ565">SUM(IF(Period=$AZ$2,IF(Site=$A$506,IF(Provider=$B565,I))))</f>
        <v>0</v>
      </c>
      <c r="BA565" s="26">
        <f t="array" ref="BA565">SUM(IF(Period=$AZ$2,IF(Site=$A$506,IF(Provider=$B565,J))))</f>
        <v>0</v>
      </c>
      <c r="BB565" s="26"/>
      <c r="BC565" s="27">
        <f t="shared" si="284"/>
        <v>0</v>
      </c>
      <c r="BD565" s="27">
        <f t="shared" si="272"/>
        <v>0</v>
      </c>
      <c r="BE565" s="44"/>
      <c r="BF565" s="25">
        <f t="array" ref="BF565">SUM(IF(Period=$BF$2,IF(Site=$A$506,IF(Provider=$B565,I))))</f>
        <v>0</v>
      </c>
      <c r="BG565" s="26">
        <f t="array" ref="BG565">SUM(IF(Period=$BF$2,IF(Site=$A$506,IF(Provider=$B565,J))))</f>
        <v>0</v>
      </c>
      <c r="BH565" s="26"/>
      <c r="BI565" s="27">
        <f t="shared" si="285"/>
        <v>0</v>
      </c>
      <c r="BJ565" s="27">
        <f t="shared" si="273"/>
        <v>0</v>
      </c>
      <c r="BK565" s="44"/>
      <c r="BL565" s="25">
        <f t="array" ref="BL565">SUM(IF(Period=$BL$2,IF(Site=$A$506,IF(Provider=$B565,I))))</f>
        <v>0</v>
      </c>
      <c r="BM565" s="26">
        <f t="array" ref="BM565">SUM(IF(Period=$BL$2,IF(Site=$A$506,IF(Provider=$B565,J))))</f>
        <v>0</v>
      </c>
      <c r="BN565" s="26"/>
      <c r="BO565" s="27">
        <f t="shared" si="286"/>
        <v>0</v>
      </c>
      <c r="BP565" s="27">
        <f t="shared" si="274"/>
        <v>0</v>
      </c>
      <c r="BQ565" s="44"/>
      <c r="BR565" s="25">
        <f t="array" ref="BR565">SUM(IF(Period=$BR$2,IF(Site=$A$506,IF(Provider=$B565,I))))</f>
        <v>0</v>
      </c>
      <c r="BS565" s="26">
        <f t="array" ref="BS565">SUM(IF(Period=$BR$2,IF(Site=$A$506,IF(Provider=$B565,J))))</f>
        <v>0</v>
      </c>
      <c r="BT565" s="26"/>
      <c r="BU565" s="27">
        <f t="shared" si="287"/>
        <v>0</v>
      </c>
      <c r="BV565" s="27">
        <f t="shared" si="275"/>
        <v>0</v>
      </c>
    </row>
    <row r="566" spans="2:74" outlineLevel="1" x14ac:dyDescent="0.25">
      <c r="B566" s="20" t="s">
        <v>772</v>
      </c>
      <c r="C566" s="44"/>
      <c r="D566" s="25">
        <f t="array" ref="D566">SUM(IF(Period=$D$2,IF(Site=$A$506,IF(Provider=$B566,I))))</f>
        <v>48</v>
      </c>
      <c r="E566" s="26">
        <f t="array" ref="E566">SUM(IF(Period=$D$2,IF(Site=$A$506,IF(Provider=$B566,J))))</f>
        <v>9.8958333333333339</v>
      </c>
      <c r="F566" s="26"/>
      <c r="G566" s="27">
        <f t="shared" si="276"/>
        <v>9.9061522419186671E-2</v>
      </c>
      <c r="H566" s="27">
        <f t="shared" si="264"/>
        <v>1.3757349320821387E-2</v>
      </c>
      <c r="I566" s="44"/>
      <c r="J566" s="25">
        <f t="array" ref="J566">SUM(IF(Period=$J$2,IF(Site=$A$506,IF(Provider=$B566,I))))</f>
        <v>0</v>
      </c>
      <c r="K566" s="26">
        <f t="array" ref="K566">SUM(IF(Period=$J$2,IF(Site=$A$506,IF(Provider=$B566,J))))</f>
        <v>0</v>
      </c>
      <c r="L566" s="26"/>
      <c r="M566" s="27">
        <f t="shared" si="277"/>
        <v>0</v>
      </c>
      <c r="N566" s="27">
        <f t="shared" si="265"/>
        <v>0</v>
      </c>
      <c r="O566" s="44"/>
      <c r="P566" s="25">
        <f t="array" ref="P566">SUM(IF(Period=$P$2,IF(Site=$A$506,IF(Provider=$B566,I))))</f>
        <v>0</v>
      </c>
      <c r="Q566" s="26">
        <f t="array" ref="Q566">SUM(IF(Period=$P$2,IF(Site=$A$506,IF(Provider=$B566,J))))</f>
        <v>0</v>
      </c>
      <c r="R566" s="26"/>
      <c r="S566" s="27">
        <f t="shared" si="278"/>
        <v>0</v>
      </c>
      <c r="T566" s="27">
        <f t="shared" si="266"/>
        <v>0</v>
      </c>
      <c r="U566" s="44"/>
      <c r="V566" s="25">
        <f t="array" ref="V566">SUM(IF(Period=$V$2,IF(Site=$A$506,IF(Provider=$B566,I))))</f>
        <v>1</v>
      </c>
      <c r="W566" s="26">
        <f t="array" ref="W566">SUM(IF(Period=$V$2,IF(Site=$A$506,IF(Provider=$B566,J))))</f>
        <v>17</v>
      </c>
      <c r="X566" s="26"/>
      <c r="Y566" s="27">
        <f t="shared" si="279"/>
        <v>3.7719103616596409E-3</v>
      </c>
      <c r="Z566" s="27">
        <f t="shared" si="267"/>
        <v>5.1412326861428664E-4</v>
      </c>
      <c r="AA566" s="44"/>
      <c r="AB566" s="25">
        <f t="array" ref="AB566">SUM(IF(Period=$AB$2,IF(Site=$A$506,IF(Provider=$B566,I))))</f>
        <v>0</v>
      </c>
      <c r="AC566" s="26">
        <f t="array" ref="AC566">SUM(IF(Period=$AB$2,IF(Site=$A$506,IF(Provider=$B566,J))))</f>
        <v>0</v>
      </c>
      <c r="AD566" s="26"/>
      <c r="AE566" s="27">
        <f t="shared" si="280"/>
        <v>0</v>
      </c>
      <c r="AF566" s="27">
        <f t="shared" si="268"/>
        <v>0</v>
      </c>
      <c r="AG566" s="44"/>
      <c r="AH566" s="25">
        <f t="array" ref="AH566">SUM(IF(Period=$AH$2,IF(Site=$A$506,IF(Provider=$B566,I))))</f>
        <v>0</v>
      </c>
      <c r="AI566" s="26">
        <f t="array" ref="AI566">SUM(IF(Period=$AH$2,IF(Site=$A$506,IF(Provider=$B566,J))))</f>
        <v>0</v>
      </c>
      <c r="AJ566" s="26"/>
      <c r="AK566" s="27">
        <f t="shared" si="281"/>
        <v>0</v>
      </c>
      <c r="AL566" s="27">
        <f t="shared" si="269"/>
        <v>0</v>
      </c>
      <c r="AM566" s="44"/>
      <c r="AN566" s="25">
        <f t="array" ref="AN566">SUM(IF(Period=$AN$2,IF(Site=$A$506,IF(Provider=$B566,I))))</f>
        <v>0</v>
      </c>
      <c r="AO566" s="26">
        <f t="array" ref="AO566">SUM(IF(Period=$AN$2,IF(Site=$A$506,IF(Provider=$B566,J))))</f>
        <v>0</v>
      </c>
      <c r="AP566" s="26"/>
      <c r="AQ566" s="27">
        <f t="shared" si="282"/>
        <v>0</v>
      </c>
      <c r="AR566" s="27">
        <f t="shared" si="270"/>
        <v>0</v>
      </c>
      <c r="AS566" s="44"/>
      <c r="AT566" s="25">
        <f t="array" ref="AT566">SUM(IF(Period=$AT$2,IF(Site=$A$506,IF(Provider=$B566,I))))</f>
        <v>0</v>
      </c>
      <c r="AU566" s="26">
        <f t="array" ref="AU566">SUM(IF(Period=$AT$2,IF(Site=$A$506,IF(Provider=$B566,J))))</f>
        <v>0</v>
      </c>
      <c r="AV566" s="26"/>
      <c r="AW566" s="27">
        <f t="shared" si="283"/>
        <v>0</v>
      </c>
      <c r="AX566" s="27">
        <f t="shared" si="271"/>
        <v>0</v>
      </c>
      <c r="AY566" s="44"/>
      <c r="AZ566" s="25">
        <f t="array" ref="AZ566">SUM(IF(Period=$AZ$2,IF(Site=$A$506,IF(Provider=$B566,I))))</f>
        <v>0</v>
      </c>
      <c r="BA566" s="26">
        <f t="array" ref="BA566">SUM(IF(Period=$AZ$2,IF(Site=$A$506,IF(Provider=$B566,J))))</f>
        <v>0</v>
      </c>
      <c r="BB566" s="26"/>
      <c r="BC566" s="27">
        <f t="shared" si="284"/>
        <v>0</v>
      </c>
      <c r="BD566" s="27">
        <f t="shared" si="272"/>
        <v>0</v>
      </c>
      <c r="BE566" s="44"/>
      <c r="BF566" s="25">
        <f t="array" ref="BF566">SUM(IF(Period=$BF$2,IF(Site=$A$506,IF(Provider=$B566,I))))</f>
        <v>0</v>
      </c>
      <c r="BG566" s="26">
        <f t="array" ref="BG566">SUM(IF(Period=$BF$2,IF(Site=$A$506,IF(Provider=$B566,J))))</f>
        <v>0</v>
      </c>
      <c r="BH566" s="26"/>
      <c r="BI566" s="27">
        <f t="shared" si="285"/>
        <v>0</v>
      </c>
      <c r="BJ566" s="27">
        <f t="shared" si="273"/>
        <v>0</v>
      </c>
      <c r="BK566" s="44"/>
      <c r="BL566" s="25">
        <f t="array" ref="BL566">SUM(IF(Period=$BL$2,IF(Site=$A$506,IF(Provider=$B566,I))))</f>
        <v>0</v>
      </c>
      <c r="BM566" s="26">
        <f t="array" ref="BM566">SUM(IF(Period=$BL$2,IF(Site=$A$506,IF(Provider=$B566,J))))</f>
        <v>0</v>
      </c>
      <c r="BN566" s="26"/>
      <c r="BO566" s="27">
        <f t="shared" si="286"/>
        <v>0</v>
      </c>
      <c r="BP566" s="27">
        <f t="shared" si="274"/>
        <v>0</v>
      </c>
      <c r="BQ566" s="44"/>
      <c r="BR566" s="25">
        <f t="array" ref="BR566">SUM(IF(Period=$BR$2,IF(Site=$A$506,IF(Provider=$B566,I))))</f>
        <v>0</v>
      </c>
      <c r="BS566" s="26">
        <f t="array" ref="BS566">SUM(IF(Period=$BR$2,IF(Site=$A$506,IF(Provider=$B566,J))))</f>
        <v>0</v>
      </c>
      <c r="BT566" s="26"/>
      <c r="BU566" s="27">
        <f t="shared" si="287"/>
        <v>0</v>
      </c>
      <c r="BV566" s="27">
        <f t="shared" si="275"/>
        <v>0</v>
      </c>
    </row>
    <row r="567" spans="2:74" outlineLevel="1" x14ac:dyDescent="0.25">
      <c r="B567" s="20" t="s">
        <v>698</v>
      </c>
      <c r="C567" s="44"/>
      <c r="D567" s="25">
        <f t="array" ref="D567">SUM(IF(Period=$D$2,IF(Site=$A$506,IF(Provider=$B567,I))))</f>
        <v>235</v>
      </c>
      <c r="E567" s="26">
        <f t="array" ref="E567">SUM(IF(Period=$D$2,IF(Site=$A$506,IF(Provider=$B567,J))))</f>
        <v>8.3361702127659569</v>
      </c>
      <c r="F567" s="26"/>
      <c r="G567" s="27">
        <f t="shared" si="276"/>
        <v>0.40855057351407714</v>
      </c>
      <c r="H567" s="27">
        <f t="shared" si="264"/>
        <v>5.6738204883134934E-2</v>
      </c>
      <c r="I567" s="44"/>
      <c r="J567" s="25">
        <f t="array" ref="J567">SUM(IF(Period=$J$2,IF(Site=$A$506,IF(Provider=$B567,I))))</f>
        <v>212</v>
      </c>
      <c r="K567" s="26">
        <f t="array" ref="K567">SUM(IF(Period=$J$2,IF(Site=$A$506,IF(Provider=$B567,J))))</f>
        <v>6.0235849056603774</v>
      </c>
      <c r="L567" s="26"/>
      <c r="M567" s="27">
        <f t="shared" si="277"/>
        <v>0.28852236782647989</v>
      </c>
      <c r="N567" s="27">
        <f t="shared" si="265"/>
        <v>3.9563776063450753E-2</v>
      </c>
      <c r="O567" s="44"/>
      <c r="P567" s="25">
        <f t="array" ref="P567">SUM(IF(Period=$P$2,IF(Site=$A$506,IF(Provider=$B567,I))))</f>
        <v>77</v>
      </c>
      <c r="Q567" s="26">
        <f t="array" ref="Q567">SUM(IF(Period=$P$2,IF(Site=$A$506,IF(Provider=$B567,J))))</f>
        <v>4.8701298701298699</v>
      </c>
      <c r="R567" s="26"/>
      <c r="S567" s="27">
        <f t="shared" si="278"/>
        <v>8.0162462590850789E-2</v>
      </c>
      <c r="T567" s="27">
        <f t="shared" si="266"/>
        <v>1.0806293585384128E-2</v>
      </c>
      <c r="U567" s="44"/>
      <c r="V567" s="25">
        <f t="array" ref="V567">SUM(IF(Period=$V$2,IF(Site=$A$506,IF(Provider=$B567,I))))</f>
        <v>217</v>
      </c>
      <c r="W567" s="26">
        <f t="array" ref="W567">SUM(IF(Period=$V$2,IF(Site=$A$506,IF(Provider=$B567,J))))</f>
        <v>5.5529953917050694</v>
      </c>
      <c r="X567" s="26"/>
      <c r="Y567" s="27">
        <f t="shared" si="279"/>
        <v>0.26736188151763923</v>
      </c>
      <c r="Z567" s="27">
        <f t="shared" si="267"/>
        <v>3.6442266981189138E-2</v>
      </c>
      <c r="AA567" s="44"/>
      <c r="AB567" s="25">
        <f t="array" ref="AB567">SUM(IF(Period=$AB$2,IF(Site=$A$506,IF(Provider=$B567,I))))</f>
        <v>171</v>
      </c>
      <c r="AC567" s="26">
        <f t="array" ref="AC567">SUM(IF(Period=$AB$2,IF(Site=$A$506,IF(Provider=$B567,J))))</f>
        <v>3.4970760233918128</v>
      </c>
      <c r="AD567" s="26"/>
      <c r="AE567" s="27">
        <f t="shared" si="280"/>
        <v>0.12818863879957129</v>
      </c>
      <c r="AF567" s="27">
        <f t="shared" si="268"/>
        <v>1.7989831834180681E-2</v>
      </c>
      <c r="AG567" s="44"/>
      <c r="AH567" s="25">
        <f t="array" ref="AH567">SUM(IF(Period=$AH$2,IF(Site=$A$506,IF(Provider=$B567,I))))</f>
        <v>223</v>
      </c>
      <c r="AI567" s="26">
        <f t="array" ref="AI567">SUM(IF(Period=$AH$2,IF(Site=$A$506,IF(Provider=$B567,J))))</f>
        <v>4.57399103139013</v>
      </c>
      <c r="AJ567" s="26"/>
      <c r="AK567" s="27">
        <f t="shared" si="281"/>
        <v>0.20440881763527036</v>
      </c>
      <c r="AL567" s="27">
        <f t="shared" si="269"/>
        <v>3.4734046175849589E-2</v>
      </c>
      <c r="AM567" s="44"/>
      <c r="AN567" s="25">
        <f t="array" ref="AN567">SUM(IF(Period=$AN$2,IF(Site=$A$506,IF(Provider=$B567,I))))</f>
        <v>166</v>
      </c>
      <c r="AO567" s="26">
        <f t="array" ref="AO567">SUM(IF(Period=$AN$2,IF(Site=$A$506,IF(Provider=$B567,J))))</f>
        <v>5.9216867469879499</v>
      </c>
      <c r="AP567" s="26"/>
      <c r="AQ567" s="27">
        <f t="shared" si="282"/>
        <v>0.1792487235594456</v>
      </c>
      <c r="AR567" s="27">
        <f t="shared" si="270"/>
        <v>3.1435881036136863E-2</v>
      </c>
      <c r="AS567" s="44"/>
      <c r="AT567" s="25">
        <f t="array" ref="AT567">SUM(IF(Period=$AT$2,IF(Site=$A$506,IF(Provider=$B567,I))))</f>
        <v>0</v>
      </c>
      <c r="AU567" s="26">
        <f t="array" ref="AU567">SUM(IF(Period=$AT$2,IF(Site=$A$506,IF(Provider=$B567,J))))</f>
        <v>0</v>
      </c>
      <c r="AV567" s="26"/>
      <c r="AW567" s="27">
        <f t="shared" si="283"/>
        <v>0</v>
      </c>
      <c r="AX567" s="27">
        <f t="shared" si="271"/>
        <v>0</v>
      </c>
      <c r="AY567" s="44"/>
      <c r="AZ567" s="25">
        <f t="array" ref="AZ567">SUM(IF(Period=$AZ$2,IF(Site=$A$506,IF(Provider=$B567,I))))</f>
        <v>0</v>
      </c>
      <c r="BA567" s="26">
        <f t="array" ref="BA567">SUM(IF(Period=$AZ$2,IF(Site=$A$506,IF(Provider=$B567,J))))</f>
        <v>0</v>
      </c>
      <c r="BB567" s="26"/>
      <c r="BC567" s="27">
        <f t="shared" si="284"/>
        <v>0</v>
      </c>
      <c r="BD567" s="27">
        <f t="shared" si="272"/>
        <v>0</v>
      </c>
      <c r="BE567" s="44"/>
      <c r="BF567" s="25">
        <f t="array" ref="BF567">SUM(IF(Period=$BF$2,IF(Site=$A$506,IF(Provider=$B567,I))))</f>
        <v>0</v>
      </c>
      <c r="BG567" s="26">
        <f t="array" ref="BG567">SUM(IF(Period=$BF$2,IF(Site=$A$506,IF(Provider=$B567,J))))</f>
        <v>0</v>
      </c>
      <c r="BH567" s="26"/>
      <c r="BI567" s="27">
        <f t="shared" si="285"/>
        <v>0</v>
      </c>
      <c r="BJ567" s="27">
        <f t="shared" si="273"/>
        <v>0</v>
      </c>
      <c r="BK567" s="44"/>
      <c r="BL567" s="25">
        <f t="array" ref="BL567">SUM(IF(Period=$BL$2,IF(Site=$A$506,IF(Provider=$B567,I))))</f>
        <v>0</v>
      </c>
      <c r="BM567" s="26">
        <f t="array" ref="BM567">SUM(IF(Period=$BL$2,IF(Site=$A$506,IF(Provider=$B567,J))))</f>
        <v>0</v>
      </c>
      <c r="BN567" s="26"/>
      <c r="BO567" s="27">
        <f t="shared" si="286"/>
        <v>0</v>
      </c>
      <c r="BP567" s="27">
        <f t="shared" si="274"/>
        <v>0</v>
      </c>
      <c r="BQ567" s="44"/>
      <c r="BR567" s="25">
        <f t="array" ref="BR567">SUM(IF(Period=$BR$2,IF(Site=$A$506,IF(Provider=$B567,I))))</f>
        <v>0</v>
      </c>
      <c r="BS567" s="26">
        <f t="array" ref="BS567">SUM(IF(Period=$BR$2,IF(Site=$A$506,IF(Provider=$B567,J))))</f>
        <v>0</v>
      </c>
      <c r="BT567" s="26"/>
      <c r="BU567" s="27">
        <f t="shared" si="287"/>
        <v>0</v>
      </c>
      <c r="BV567" s="27">
        <f t="shared" si="275"/>
        <v>0</v>
      </c>
    </row>
    <row r="568" spans="2:74" outlineLevel="1" x14ac:dyDescent="0.25">
      <c r="B568" s="20" t="s">
        <v>978</v>
      </c>
      <c r="C568" s="44"/>
      <c r="D568" s="25">
        <f t="array" ref="D568">SUM(IF(Period=$D$2,IF(Site=$A$506,IF(Provider=$B568,I))))</f>
        <v>0</v>
      </c>
      <c r="E568" s="26">
        <f t="array" ref="E568">SUM(IF(Period=$D$2,IF(Site=$A$506,IF(Provider=$B568,J))))</f>
        <v>0</v>
      </c>
      <c r="F568" s="26"/>
      <c r="G568" s="27">
        <f t="shared" si="276"/>
        <v>0</v>
      </c>
      <c r="H568" s="27">
        <f t="shared" si="264"/>
        <v>0</v>
      </c>
      <c r="I568" s="44"/>
      <c r="J568" s="25">
        <f t="array" ref="J568">SUM(IF(Period=$J$2,IF(Site=$A$506,IF(Provider=$B568,I))))</f>
        <v>0</v>
      </c>
      <c r="K568" s="26">
        <f t="array" ref="K568">SUM(IF(Period=$J$2,IF(Site=$A$506,IF(Provider=$B568,J))))</f>
        <v>0</v>
      </c>
      <c r="L568" s="26"/>
      <c r="M568" s="27">
        <f t="shared" si="277"/>
        <v>0</v>
      </c>
      <c r="N568" s="27">
        <f t="shared" si="265"/>
        <v>0</v>
      </c>
      <c r="O568" s="44"/>
      <c r="P568" s="25">
        <f t="array" ref="P568">SUM(IF(Period=$P$2,IF(Site=$A$506,IF(Provider=$B568,I))))</f>
        <v>0</v>
      </c>
      <c r="Q568" s="26">
        <f t="array" ref="Q568">SUM(IF(Period=$P$2,IF(Site=$A$506,IF(Provider=$B568,J))))</f>
        <v>0</v>
      </c>
      <c r="R568" s="26"/>
      <c r="S568" s="27">
        <f t="shared" si="278"/>
        <v>0</v>
      </c>
      <c r="T568" s="27">
        <f t="shared" si="266"/>
        <v>0</v>
      </c>
      <c r="U568" s="44"/>
      <c r="V568" s="25">
        <f t="array" ref="V568">SUM(IF(Period=$V$2,IF(Site=$A$506,IF(Provider=$B568,I))))</f>
        <v>0</v>
      </c>
      <c r="W568" s="26">
        <f t="array" ref="W568">SUM(IF(Period=$V$2,IF(Site=$A$506,IF(Provider=$B568,J))))</f>
        <v>0</v>
      </c>
      <c r="X568" s="26"/>
      <c r="Y568" s="27">
        <f t="shared" si="279"/>
        <v>0</v>
      </c>
      <c r="Z568" s="27">
        <f t="shared" si="267"/>
        <v>0</v>
      </c>
      <c r="AA568" s="44"/>
      <c r="AB568" s="25">
        <f t="array" ref="AB568">SUM(IF(Period=$AB$2,IF(Site=$A$506,IF(Provider=$B568,I))))</f>
        <v>0</v>
      </c>
      <c r="AC568" s="26">
        <f t="array" ref="AC568">SUM(IF(Period=$AB$2,IF(Site=$A$506,IF(Provider=$B568,J))))</f>
        <v>0</v>
      </c>
      <c r="AD568" s="26"/>
      <c r="AE568" s="27">
        <f t="shared" si="280"/>
        <v>0</v>
      </c>
      <c r="AF568" s="27">
        <f t="shared" si="268"/>
        <v>0</v>
      </c>
      <c r="AG568" s="44"/>
      <c r="AH568" s="25">
        <f t="array" ref="AH568">SUM(IF(Period=$AH$2,IF(Site=$A$506,IF(Provider=$B568,I))))</f>
        <v>0</v>
      </c>
      <c r="AI568" s="26">
        <f t="array" ref="AI568">SUM(IF(Period=$AH$2,IF(Site=$A$506,IF(Provider=$B568,J))))</f>
        <v>0</v>
      </c>
      <c r="AJ568" s="26"/>
      <c r="AK568" s="27">
        <f t="shared" si="281"/>
        <v>0</v>
      </c>
      <c r="AL568" s="27">
        <f t="shared" si="269"/>
        <v>0</v>
      </c>
      <c r="AM568" s="44"/>
      <c r="AN568" s="25">
        <f t="array" ref="AN568">SUM(IF(Period=$AN$2,IF(Site=$A$506,IF(Provider=$B568,I))))</f>
        <v>1</v>
      </c>
      <c r="AO568" s="26">
        <f t="array" ref="AO568">SUM(IF(Period=$AN$2,IF(Site=$A$506,IF(Provider=$B568,J))))</f>
        <v>1</v>
      </c>
      <c r="AP568" s="26"/>
      <c r="AQ568" s="27">
        <f t="shared" si="282"/>
        <v>1.8234865061998541E-4</v>
      </c>
      <c r="AR568" s="27">
        <f t="shared" si="270"/>
        <v>3.1979533098816759E-5</v>
      </c>
      <c r="AS568" s="44"/>
      <c r="AT568" s="25">
        <f t="array" ref="AT568">SUM(IF(Period=$AT$2,IF(Site=$A$506,IF(Provider=$B568,I))))</f>
        <v>0</v>
      </c>
      <c r="AU568" s="26">
        <f t="array" ref="AU568">SUM(IF(Period=$AT$2,IF(Site=$A$506,IF(Provider=$B568,J))))</f>
        <v>0</v>
      </c>
      <c r="AV568" s="26"/>
      <c r="AW568" s="27">
        <f t="shared" si="283"/>
        <v>0</v>
      </c>
      <c r="AX568" s="27">
        <f t="shared" si="271"/>
        <v>0</v>
      </c>
      <c r="AY568" s="44"/>
      <c r="AZ568" s="25">
        <f t="array" ref="AZ568">SUM(IF(Period=$AZ$2,IF(Site=$A$506,IF(Provider=$B568,I))))</f>
        <v>0</v>
      </c>
      <c r="BA568" s="26">
        <f t="array" ref="BA568">SUM(IF(Period=$AZ$2,IF(Site=$A$506,IF(Provider=$B568,J))))</f>
        <v>0</v>
      </c>
      <c r="BB568" s="26"/>
      <c r="BC568" s="27">
        <f t="shared" si="284"/>
        <v>0</v>
      </c>
      <c r="BD568" s="27">
        <f t="shared" si="272"/>
        <v>0</v>
      </c>
      <c r="BE568" s="44"/>
      <c r="BF568" s="25">
        <f t="array" ref="BF568">SUM(IF(Period=$BF$2,IF(Site=$A$506,IF(Provider=$B568,I))))</f>
        <v>0</v>
      </c>
      <c r="BG568" s="26">
        <f t="array" ref="BG568">SUM(IF(Period=$BF$2,IF(Site=$A$506,IF(Provider=$B568,J))))</f>
        <v>0</v>
      </c>
      <c r="BH568" s="26"/>
      <c r="BI568" s="27">
        <f t="shared" si="285"/>
        <v>0</v>
      </c>
      <c r="BJ568" s="27">
        <f t="shared" si="273"/>
        <v>0</v>
      </c>
      <c r="BK568" s="44"/>
      <c r="BL568" s="25">
        <f t="array" ref="BL568">SUM(IF(Period=$BL$2,IF(Site=$A$506,IF(Provider=$B568,I))))</f>
        <v>0</v>
      </c>
      <c r="BM568" s="26">
        <f t="array" ref="BM568">SUM(IF(Period=$BL$2,IF(Site=$A$506,IF(Provider=$B568,J))))</f>
        <v>0</v>
      </c>
      <c r="BN568" s="26"/>
      <c r="BO568" s="27">
        <f t="shared" si="286"/>
        <v>0</v>
      </c>
      <c r="BP568" s="27">
        <f t="shared" si="274"/>
        <v>0</v>
      </c>
      <c r="BQ568" s="44"/>
      <c r="BR568" s="25">
        <f t="array" ref="BR568">SUM(IF(Period=$BR$2,IF(Site=$A$506,IF(Provider=$B568,I))))</f>
        <v>0</v>
      </c>
      <c r="BS568" s="26">
        <f t="array" ref="BS568">SUM(IF(Period=$BR$2,IF(Site=$A$506,IF(Provider=$B568,J))))</f>
        <v>0</v>
      </c>
      <c r="BT568" s="26"/>
      <c r="BU568" s="27">
        <f t="shared" si="287"/>
        <v>0</v>
      </c>
      <c r="BV568" s="27">
        <f t="shared" si="275"/>
        <v>0</v>
      </c>
    </row>
    <row r="569" spans="2:74" outlineLevel="1" x14ac:dyDescent="0.25">
      <c r="B569" s="20" t="s">
        <v>1004</v>
      </c>
      <c r="C569" s="44"/>
      <c r="D569" s="25">
        <f t="array" ref="D569">SUM(IF(Period=$D$2,IF(Site=$A$506,IF(Provider=$B569,I))))</f>
        <v>0</v>
      </c>
      <c r="E569" s="26">
        <f t="array" ref="E569">SUM(IF(Period=$D$2,IF(Site=$A$506,IF(Provider=$B569,J))))</f>
        <v>0</v>
      </c>
      <c r="F569" s="26"/>
      <c r="G569" s="27">
        <f t="shared" si="276"/>
        <v>0</v>
      </c>
      <c r="H569" s="27">
        <f t="shared" si="264"/>
        <v>0</v>
      </c>
      <c r="I569" s="44"/>
      <c r="J569" s="25">
        <f t="array" ref="J569">SUM(IF(Period=$J$2,IF(Site=$A$506,IF(Provider=$B569,I))))</f>
        <v>0</v>
      </c>
      <c r="K569" s="26">
        <f t="array" ref="K569">SUM(IF(Period=$J$2,IF(Site=$A$506,IF(Provider=$B569,J))))</f>
        <v>0</v>
      </c>
      <c r="L569" s="26"/>
      <c r="M569" s="27">
        <f t="shared" si="277"/>
        <v>0</v>
      </c>
      <c r="N569" s="27">
        <f t="shared" si="265"/>
        <v>0</v>
      </c>
      <c r="O569" s="44"/>
      <c r="P569" s="25">
        <f t="array" ref="P569">SUM(IF(Period=$P$2,IF(Site=$A$506,IF(Provider=$B569,I))))</f>
        <v>0</v>
      </c>
      <c r="Q569" s="26">
        <f t="array" ref="Q569">SUM(IF(Period=$P$2,IF(Site=$A$506,IF(Provider=$B569,J))))</f>
        <v>0</v>
      </c>
      <c r="R569" s="26"/>
      <c r="S569" s="27">
        <f t="shared" si="278"/>
        <v>0</v>
      </c>
      <c r="T569" s="27">
        <f t="shared" si="266"/>
        <v>0</v>
      </c>
      <c r="U569" s="44"/>
      <c r="V569" s="25">
        <f t="array" ref="V569">SUM(IF(Period=$V$2,IF(Site=$A$506,IF(Provider=$B569,I))))</f>
        <v>0</v>
      </c>
      <c r="W569" s="26">
        <f t="array" ref="W569">SUM(IF(Period=$V$2,IF(Site=$A$506,IF(Provider=$B569,J))))</f>
        <v>0</v>
      </c>
      <c r="X569" s="26"/>
      <c r="Y569" s="27">
        <f t="shared" si="279"/>
        <v>0</v>
      </c>
      <c r="Z569" s="27">
        <f t="shared" si="267"/>
        <v>0</v>
      </c>
      <c r="AA569" s="44"/>
      <c r="AB569" s="25">
        <f t="array" ref="AB569">SUM(IF(Period=$AB$2,IF(Site=$A$506,IF(Provider=$B569,I))))</f>
        <v>0</v>
      </c>
      <c r="AC569" s="26">
        <f t="array" ref="AC569">SUM(IF(Period=$AB$2,IF(Site=$A$506,IF(Provider=$B569,J))))</f>
        <v>0</v>
      </c>
      <c r="AD569" s="26"/>
      <c r="AE569" s="27">
        <f t="shared" si="280"/>
        <v>0</v>
      </c>
      <c r="AF569" s="27">
        <f t="shared" si="268"/>
        <v>0</v>
      </c>
      <c r="AG569" s="44"/>
      <c r="AH569" s="25">
        <f t="array" ref="AH569">SUM(IF(Period=$AH$2,IF(Site=$A$506,IF(Provider=$B569,I))))</f>
        <v>0</v>
      </c>
      <c r="AI569" s="26">
        <f t="array" ref="AI569">SUM(IF(Period=$AH$2,IF(Site=$A$506,IF(Provider=$B569,J))))</f>
        <v>0</v>
      </c>
      <c r="AJ569" s="26"/>
      <c r="AK569" s="27">
        <f t="shared" si="281"/>
        <v>0</v>
      </c>
      <c r="AL569" s="27">
        <f t="shared" si="269"/>
        <v>0</v>
      </c>
      <c r="AM569" s="44"/>
      <c r="AN569" s="25">
        <f t="array" ref="AN569">SUM(IF(Period=$AN$2,IF(Site=$A$506,IF(Provider=$B569,I))))</f>
        <v>0</v>
      </c>
      <c r="AO569" s="26">
        <f t="array" ref="AO569">SUM(IF(Period=$AN$2,IF(Site=$A$506,IF(Provider=$B569,J))))</f>
        <v>0</v>
      </c>
      <c r="AP569" s="26"/>
      <c r="AQ569" s="27">
        <f t="shared" si="282"/>
        <v>0</v>
      </c>
      <c r="AR569" s="27">
        <f t="shared" si="270"/>
        <v>0</v>
      </c>
      <c r="AS569" s="44"/>
      <c r="AT569" s="25">
        <f t="array" ref="AT569">SUM(IF(Period=$AT$2,IF(Site=$A$506,IF(Provider=$B569,I))))</f>
        <v>15</v>
      </c>
      <c r="AU569" s="26">
        <f t="array" ref="AU569">SUM(IF(Period=$AT$2,IF(Site=$A$506,IF(Provider=$B569,J))))</f>
        <v>2.8666666666666698</v>
      </c>
      <c r="AV569" s="26"/>
      <c r="AW569" s="27">
        <f t="shared" si="283"/>
        <v>7.6308784383318628E-3</v>
      </c>
      <c r="AX569" s="27">
        <f t="shared" si="271"/>
        <v>1.3548854649147698E-3</v>
      </c>
      <c r="AY569" s="44"/>
      <c r="AZ569" s="25">
        <f t="array" ref="AZ569">SUM(IF(Period=$AZ$2,IF(Site=$A$506,IF(Provider=$B569,I))))</f>
        <v>73</v>
      </c>
      <c r="BA569" s="26">
        <f t="array" ref="BA569">SUM(IF(Period=$AZ$2,IF(Site=$A$506,IF(Provider=$B569,J))))</f>
        <v>6.3150684931506804</v>
      </c>
      <c r="BB569" s="26"/>
      <c r="BC569" s="27">
        <f t="shared" si="284"/>
        <v>8.5863289253119701E-2</v>
      </c>
      <c r="BD569" s="27">
        <f t="shared" si="272"/>
        <v>1.5021669001922503E-2</v>
      </c>
      <c r="BE569" s="44"/>
      <c r="BF569" s="25">
        <f t="array" ref="BF569">SUM(IF(Period=$BF$2,IF(Site=$A$506,IF(Provider=$B569,I))))</f>
        <v>0</v>
      </c>
      <c r="BG569" s="26">
        <f t="array" ref="BG569">SUM(IF(Period=$BF$2,IF(Site=$A$506,IF(Provider=$B569,J))))</f>
        <v>0</v>
      </c>
      <c r="BH569" s="26"/>
      <c r="BI569" s="27">
        <f t="shared" si="285"/>
        <v>0</v>
      </c>
      <c r="BJ569" s="27">
        <f t="shared" si="273"/>
        <v>0</v>
      </c>
      <c r="BK569" s="44"/>
      <c r="BL569" s="25">
        <f t="array" ref="BL569">SUM(IF(Period=$BL$2,IF(Site=$A$506,IF(Provider=$B569,I))))</f>
        <v>0</v>
      </c>
      <c r="BM569" s="26">
        <f t="array" ref="BM569">SUM(IF(Period=$BL$2,IF(Site=$A$506,IF(Provider=$B569,J))))</f>
        <v>0</v>
      </c>
      <c r="BN569" s="26"/>
      <c r="BO569" s="27">
        <f t="shared" si="286"/>
        <v>0</v>
      </c>
      <c r="BP569" s="27">
        <f t="shared" si="274"/>
        <v>0</v>
      </c>
      <c r="BQ569" s="44"/>
      <c r="BR569" s="25">
        <f t="array" ref="BR569">SUM(IF(Period=$BR$2,IF(Site=$A$506,IF(Provider=$B569,I))))</f>
        <v>0</v>
      </c>
      <c r="BS569" s="26">
        <f t="array" ref="BS569">SUM(IF(Period=$BR$2,IF(Site=$A$506,IF(Provider=$B569,J))))</f>
        <v>0</v>
      </c>
      <c r="BT569" s="26"/>
      <c r="BU569" s="27">
        <f t="shared" si="287"/>
        <v>0</v>
      </c>
      <c r="BV569" s="27">
        <f t="shared" si="275"/>
        <v>0</v>
      </c>
    </row>
    <row r="570" spans="2:74" outlineLevel="1" x14ac:dyDescent="0.25">
      <c r="B570" s="20" t="s">
        <v>692</v>
      </c>
      <c r="C570" s="44"/>
      <c r="D570" s="25">
        <f t="array" ref="D570">SUM(IF(Period=$D$2,IF(Site=$A$506,IF(Provider=$B570,I))))</f>
        <v>197</v>
      </c>
      <c r="E570" s="26">
        <f t="array" ref="E570">SUM(IF(Period=$D$2,IF(Site=$A$506,IF(Provider=$B570,J))))</f>
        <v>10.17258883248731</v>
      </c>
      <c r="F570" s="26"/>
      <c r="G570" s="27">
        <f t="shared" si="276"/>
        <v>0.41793534932221066</v>
      </c>
      <c r="H570" s="27">
        <f t="shared" si="264"/>
        <v>5.8041532713528549E-2</v>
      </c>
      <c r="I570" s="44"/>
      <c r="J570" s="25">
        <f t="array" ref="J570">SUM(IF(Period=$J$2,IF(Site=$A$506,IF(Provider=$B570,I))))</f>
        <v>280</v>
      </c>
      <c r="K570" s="26">
        <f t="array" ref="K570">SUM(IF(Period=$J$2,IF(Site=$A$506,IF(Provider=$B570,J))))</f>
        <v>8.2392857142857139</v>
      </c>
      <c r="L570" s="26"/>
      <c r="M570" s="27">
        <f t="shared" si="277"/>
        <v>0.52123813827383636</v>
      </c>
      <c r="N570" s="27">
        <f t="shared" si="265"/>
        <v>7.1475044149084482E-2</v>
      </c>
      <c r="O570" s="44"/>
      <c r="P570" s="25">
        <f t="array" ref="P570">SUM(IF(Period=$P$2,IF(Site=$A$506,IF(Provider=$B570,I))))</f>
        <v>251</v>
      </c>
      <c r="Q570" s="26">
        <f t="array" ref="Q570">SUM(IF(Period=$P$2,IF(Site=$A$506,IF(Provider=$B570,J))))</f>
        <v>5.8605577689243029</v>
      </c>
      <c r="R570" s="26"/>
      <c r="S570" s="27">
        <f t="shared" si="278"/>
        <v>0.31445061992304402</v>
      </c>
      <c r="T570" s="27">
        <f t="shared" si="266"/>
        <v>4.2389487637600143E-2</v>
      </c>
      <c r="U570" s="44"/>
      <c r="V570" s="25">
        <f t="array" ref="V570">SUM(IF(Period=$V$2,IF(Site=$A$506,IF(Provider=$B570,I))))</f>
        <v>206</v>
      </c>
      <c r="W570" s="26">
        <f t="array" ref="W570">SUM(IF(Period=$V$2,IF(Site=$A$506,IF(Provider=$B570,J))))</f>
        <v>4.2475728155339807</v>
      </c>
      <c r="X570" s="26"/>
      <c r="Y570" s="27">
        <f t="shared" si="279"/>
        <v>0.19414244508542269</v>
      </c>
      <c r="Z570" s="27">
        <f t="shared" si="267"/>
        <v>2.6462227061029457E-2</v>
      </c>
      <c r="AA570" s="44"/>
      <c r="AB570" s="25">
        <f t="array" ref="AB570">SUM(IF(Period=$AB$2,IF(Site=$A$506,IF(Provider=$B570,I))))</f>
        <v>166</v>
      </c>
      <c r="AC570" s="26">
        <f t="array" ref="AC570">SUM(IF(Period=$AB$2,IF(Site=$A$506,IF(Provider=$B570,J))))</f>
        <v>5.072289156626506</v>
      </c>
      <c r="AD570" s="26"/>
      <c r="AE570" s="27">
        <f t="shared" si="280"/>
        <v>0.18049303322615221</v>
      </c>
      <c r="AF570" s="27">
        <f t="shared" si="268"/>
        <v>2.5330164555819622E-2</v>
      </c>
      <c r="AG570" s="44"/>
      <c r="AH570" s="25">
        <f t="array" ref="AH570">SUM(IF(Period=$AH$2,IF(Site=$A$506,IF(Provider=$B570,I))))</f>
        <v>238</v>
      </c>
      <c r="AI570" s="26">
        <f t="array" ref="AI570">SUM(IF(Period=$AH$2,IF(Site=$A$506,IF(Provider=$B570,J))))</f>
        <v>4.9117647058823497</v>
      </c>
      <c r="AJ570" s="26"/>
      <c r="AK570" s="27">
        <f t="shared" si="281"/>
        <v>0.23426853707414813</v>
      </c>
      <c r="AL570" s="27">
        <f t="shared" si="269"/>
        <v>3.9807941156439396E-2</v>
      </c>
      <c r="AM570" s="44"/>
      <c r="AN570" s="25">
        <f t="array" ref="AN570">SUM(IF(Period=$AN$2,IF(Site=$A$506,IF(Provider=$B570,I))))</f>
        <v>52</v>
      </c>
      <c r="AO570" s="26">
        <f t="array" ref="AO570">SUM(IF(Period=$AN$2,IF(Site=$A$506,IF(Provider=$B570,J))))</f>
        <v>15.3269230769231</v>
      </c>
      <c r="AP570" s="26"/>
      <c r="AQ570" s="27">
        <f t="shared" si="282"/>
        <v>0.1453318745441286</v>
      </c>
      <c r="AR570" s="27">
        <f t="shared" si="270"/>
        <v>2.5487687879756991E-2</v>
      </c>
      <c r="AS570" s="44"/>
      <c r="AT570" s="25">
        <f t="array" ref="AT570">SUM(IF(Period=$AT$2,IF(Site=$A$506,IF(Provider=$B570,I))))</f>
        <v>167</v>
      </c>
      <c r="AU570" s="26">
        <f t="array" ref="AU570">SUM(IF(Period=$AT$2,IF(Site=$A$506,IF(Provider=$B570,J))))</f>
        <v>3.7724550898203599</v>
      </c>
      <c r="AV570" s="26"/>
      <c r="AW570" s="27">
        <f t="shared" si="283"/>
        <v>0.11180124223602488</v>
      </c>
      <c r="AX570" s="27">
        <f t="shared" si="271"/>
        <v>1.9850647509216376E-2</v>
      </c>
      <c r="AY570" s="44"/>
      <c r="AZ570" s="25">
        <f t="array" ref="AZ570">SUM(IF(Period=$AZ$2,IF(Site=$A$506,IF(Provider=$B570,I))))</f>
        <v>226</v>
      </c>
      <c r="BA570" s="26">
        <f t="array" ref="BA570">SUM(IF(Period=$AZ$2,IF(Site=$A$506,IF(Provider=$B570,J))))</f>
        <v>4</v>
      </c>
      <c r="BB570" s="26"/>
      <c r="BC570" s="27">
        <f t="shared" si="284"/>
        <v>0.16837399888247345</v>
      </c>
      <c r="BD570" s="27">
        <f t="shared" si="272"/>
        <v>2.945680862849881E-2</v>
      </c>
      <c r="BE570" s="44"/>
      <c r="BF570" s="25">
        <f t="array" ref="BF570">SUM(IF(Period=$BF$2,IF(Site=$A$506,IF(Provider=$B570,I))))</f>
        <v>179</v>
      </c>
      <c r="BG570" s="26">
        <f t="array" ref="BG570">SUM(IF(Period=$BF$2,IF(Site=$A$506,IF(Provider=$B570,J))))</f>
        <v>4.4245810055865897</v>
      </c>
      <c r="BH570" s="26"/>
      <c r="BI570" s="27">
        <f t="shared" si="285"/>
        <v>0.13848574925686302</v>
      </c>
      <c r="BJ570" s="27">
        <f t="shared" si="273"/>
        <v>2.4506466984343077E-2</v>
      </c>
      <c r="BK570" s="44"/>
      <c r="BL570" s="25">
        <f t="array" ref="BL570">SUM(IF(Period=$BL$2,IF(Site=$A$506,IF(Provider=$B570,I))))</f>
        <v>201</v>
      </c>
      <c r="BM570" s="26">
        <f t="array" ref="BM570">SUM(IF(Period=$BL$2,IF(Site=$A$506,IF(Provider=$B570,J))))</f>
        <v>6.2039800995024903</v>
      </c>
      <c r="BN570" s="26"/>
      <c r="BO570" s="27">
        <f t="shared" si="286"/>
        <v>0.2174367916303401</v>
      </c>
      <c r="BP570" s="27">
        <f t="shared" si="274"/>
        <v>3.8771258899978255E-2</v>
      </c>
      <c r="BQ570" s="44"/>
      <c r="BR570" s="25">
        <f t="array" ref="BR570">SUM(IF(Period=$BR$2,IF(Site=$A$506,IF(Provider=$B570,I))))</f>
        <v>151</v>
      </c>
      <c r="BS570" s="26">
        <f t="array" ref="BS570">SUM(IF(Period=$BR$2,IF(Site=$A$506,IF(Provider=$B570,J))))</f>
        <v>4.6887417218543002</v>
      </c>
      <c r="BT570" s="26"/>
      <c r="BU570" s="27">
        <f t="shared" si="287"/>
        <v>0.11897160141152736</v>
      </c>
      <c r="BV570" s="27">
        <f t="shared" si="275"/>
        <v>2.076794461881433E-2</v>
      </c>
    </row>
    <row r="571" spans="2:74" outlineLevel="1" x14ac:dyDescent="0.25">
      <c r="B571" s="20" t="s">
        <v>919</v>
      </c>
      <c r="C571" s="44"/>
      <c r="D571" s="25">
        <f t="array" ref="D571">SUM(IF(Period=$D$2,IF(Site=$A$506,IF(Provider=$B571,I))))</f>
        <v>0</v>
      </c>
      <c r="E571" s="26">
        <f t="array" ref="E571">SUM(IF(Period=$D$2,IF(Site=$A$506,IF(Provider=$B571,J))))</f>
        <v>0</v>
      </c>
      <c r="F571" s="26"/>
      <c r="G571" s="27">
        <f t="shared" si="276"/>
        <v>0</v>
      </c>
      <c r="H571" s="27">
        <f t="shared" ref="H571:H634" si="288">E571*(D571/D$891)</f>
        <v>0</v>
      </c>
      <c r="I571" s="44"/>
      <c r="J571" s="25">
        <f t="array" ref="J571">SUM(IF(Period=$J$2,IF(Site=$A$506,IF(Provider=$B571,I))))</f>
        <v>0</v>
      </c>
      <c r="K571" s="26">
        <f t="array" ref="K571">SUM(IF(Period=$J$2,IF(Site=$A$506,IF(Provider=$B571,J))))</f>
        <v>0</v>
      </c>
      <c r="L571" s="26"/>
      <c r="M571" s="27">
        <f t="shared" si="277"/>
        <v>0</v>
      </c>
      <c r="N571" s="27">
        <f t="shared" ref="N571:N634" si="289">K571*(J571/J$891)</f>
        <v>0</v>
      </c>
      <c r="O571" s="44"/>
      <c r="P571" s="25">
        <f t="array" ref="P571">SUM(IF(Period=$P$2,IF(Site=$A$506,IF(Provider=$B571,I))))</f>
        <v>0</v>
      </c>
      <c r="Q571" s="26">
        <f t="array" ref="Q571">SUM(IF(Period=$P$2,IF(Site=$A$506,IF(Provider=$B571,J))))</f>
        <v>0</v>
      </c>
      <c r="R571" s="26"/>
      <c r="S571" s="27">
        <f t="shared" si="278"/>
        <v>0</v>
      </c>
      <c r="T571" s="27">
        <f t="shared" ref="T571:T634" si="290">Q571*(P571/P$891)</f>
        <v>0</v>
      </c>
      <c r="U571" s="44"/>
      <c r="V571" s="25">
        <f t="array" ref="V571">SUM(IF(Period=$V$2,IF(Site=$A$506,IF(Provider=$B571,I))))</f>
        <v>0</v>
      </c>
      <c r="W571" s="26">
        <f t="array" ref="W571">SUM(IF(Period=$V$2,IF(Site=$A$506,IF(Provider=$B571,J))))</f>
        <v>0</v>
      </c>
      <c r="X571" s="26"/>
      <c r="Y571" s="27">
        <f t="shared" si="279"/>
        <v>0</v>
      </c>
      <c r="Z571" s="27">
        <f t="shared" ref="Z571:Z634" si="291">W571*(V571/V$891)</f>
        <v>0</v>
      </c>
      <c r="AA571" s="44"/>
      <c r="AB571" s="25">
        <f t="array" ref="AB571">SUM(IF(Period=$AB$2,IF(Site=$A$506,IF(Provider=$B571,I))))</f>
        <v>0</v>
      </c>
      <c r="AC571" s="26">
        <f t="array" ref="AC571">SUM(IF(Period=$AB$2,IF(Site=$A$506,IF(Provider=$B571,J))))</f>
        <v>0</v>
      </c>
      <c r="AD571" s="26"/>
      <c r="AE571" s="27">
        <f t="shared" si="280"/>
        <v>0</v>
      </c>
      <c r="AF571" s="27">
        <f t="shared" ref="AF571:AF634" si="292">AC571*(AB571/AB$891)</f>
        <v>0</v>
      </c>
      <c r="AG571" s="44"/>
      <c r="AH571" s="25">
        <f t="array" ref="AH571">SUM(IF(Period=$AH$2,IF(Site=$A$506,IF(Provider=$B571,I))))</f>
        <v>1</v>
      </c>
      <c r="AI571" s="26">
        <f t="array" ref="AI571">SUM(IF(Period=$AH$2,IF(Site=$A$506,IF(Provider=$B571,J))))</f>
        <v>1</v>
      </c>
      <c r="AJ571" s="26"/>
      <c r="AK571" s="27">
        <f t="shared" si="281"/>
        <v>2.0040080160320641E-4</v>
      </c>
      <c r="AL571" s="27">
        <f t="shared" ref="AL571:AL634" si="293">AI571*(AH571/AH$891)</f>
        <v>3.4052986446911397E-5</v>
      </c>
      <c r="AM571" s="44"/>
      <c r="AN571" s="25">
        <f t="array" ref="AN571">SUM(IF(Period=$AN$2,IF(Site=$A$506,IF(Provider=$B571,I))))</f>
        <v>0</v>
      </c>
      <c r="AO571" s="26">
        <f t="array" ref="AO571">SUM(IF(Period=$AN$2,IF(Site=$A$506,IF(Provider=$B571,J))))</f>
        <v>0</v>
      </c>
      <c r="AP571" s="26"/>
      <c r="AQ571" s="27">
        <f t="shared" si="282"/>
        <v>0</v>
      </c>
      <c r="AR571" s="27">
        <f t="shared" ref="AR571:AR634" si="294">AO571*(AN571/AN$891)</f>
        <v>0</v>
      </c>
      <c r="AS571" s="44"/>
      <c r="AT571" s="25">
        <f t="array" ref="AT571">SUM(IF(Period=$AT$2,IF(Site=$A$506,IF(Provider=$B571,I))))</f>
        <v>0</v>
      </c>
      <c r="AU571" s="26">
        <f t="array" ref="AU571">SUM(IF(Period=$AT$2,IF(Site=$A$506,IF(Provider=$B571,J))))</f>
        <v>0</v>
      </c>
      <c r="AV571" s="26"/>
      <c r="AW571" s="27">
        <f t="shared" si="283"/>
        <v>0</v>
      </c>
      <c r="AX571" s="27">
        <f t="shared" ref="AX571:AX634" si="295">AU571*(AT571/AT$891)</f>
        <v>0</v>
      </c>
      <c r="AY571" s="44"/>
      <c r="AZ571" s="25">
        <f t="array" ref="AZ571">SUM(IF(Period=$AZ$2,IF(Site=$A$506,IF(Provider=$B571,I))))</f>
        <v>0</v>
      </c>
      <c r="BA571" s="26">
        <f t="array" ref="BA571">SUM(IF(Period=$AZ$2,IF(Site=$A$506,IF(Provider=$B571,J))))</f>
        <v>0</v>
      </c>
      <c r="BB571" s="26"/>
      <c r="BC571" s="27">
        <f t="shared" si="284"/>
        <v>0</v>
      </c>
      <c r="BD571" s="27">
        <f t="shared" ref="BD571:BD634" si="296">BA571*(AZ571/AZ$891)</f>
        <v>0</v>
      </c>
      <c r="BE571" s="44"/>
      <c r="BF571" s="25">
        <f t="array" ref="BF571">SUM(IF(Period=$BF$2,IF(Site=$A$506,IF(Provider=$B571,I))))</f>
        <v>0</v>
      </c>
      <c r="BG571" s="26">
        <f t="array" ref="BG571">SUM(IF(Period=$BF$2,IF(Site=$A$506,IF(Provider=$B571,J))))</f>
        <v>0</v>
      </c>
      <c r="BH571" s="26"/>
      <c r="BI571" s="27">
        <f t="shared" si="285"/>
        <v>0</v>
      </c>
      <c r="BJ571" s="27">
        <f t="shared" ref="BJ571:BJ634" si="297">BG571*(BF571/BF$891)</f>
        <v>0</v>
      </c>
      <c r="BK571" s="44"/>
      <c r="BL571" s="25">
        <f t="array" ref="BL571">SUM(IF(Period=$BL$2,IF(Site=$A$506,IF(Provider=$B571,I))))</f>
        <v>0</v>
      </c>
      <c r="BM571" s="26">
        <f t="array" ref="BM571">SUM(IF(Period=$BL$2,IF(Site=$A$506,IF(Provider=$B571,J))))</f>
        <v>0</v>
      </c>
      <c r="BN571" s="26"/>
      <c r="BO571" s="27">
        <f t="shared" si="286"/>
        <v>0</v>
      </c>
      <c r="BP571" s="27">
        <f t="shared" ref="BP571:BP634" si="298">BM571*(BL571/BL$891)</f>
        <v>0</v>
      </c>
      <c r="BQ571" s="44"/>
      <c r="BR571" s="25">
        <f t="array" ref="BR571">SUM(IF(Period=$BR$2,IF(Site=$A$506,IF(Provider=$B571,I))))</f>
        <v>1</v>
      </c>
      <c r="BS571" s="26">
        <f t="array" ref="BS571">SUM(IF(Period=$BR$2,IF(Site=$A$506,IF(Provider=$B571,J))))</f>
        <v>1</v>
      </c>
      <c r="BT571" s="26"/>
      <c r="BU571" s="27">
        <f t="shared" si="287"/>
        <v>1.6803898504453034E-4</v>
      </c>
      <c r="BV571" s="27">
        <f t="shared" ref="BV571:BV634" si="299">BS571*(BR571/BR$891)</f>
        <v>2.9333255111319702E-5</v>
      </c>
    </row>
    <row r="572" spans="2:74" outlineLevel="1" x14ac:dyDescent="0.25">
      <c r="B572" s="20" t="s">
        <v>1039</v>
      </c>
      <c r="C572" s="44"/>
      <c r="D572" s="25">
        <f t="array" ref="D572">SUM(IF(Period=$D$2,IF(Site=$A$506,IF(Provider=$B572,I))))</f>
        <v>0</v>
      </c>
      <c r="E572" s="26">
        <f t="array" ref="E572">SUM(IF(Period=$D$2,IF(Site=$A$506,IF(Provider=$B572,J))))</f>
        <v>0</v>
      </c>
      <c r="F572" s="26"/>
      <c r="G572" s="27">
        <f t="shared" ref="G572:G635" si="300">E572*(D572/D$661)</f>
        <v>0</v>
      </c>
      <c r="H572" s="27">
        <f t="shared" si="288"/>
        <v>0</v>
      </c>
      <c r="I572" s="44"/>
      <c r="J572" s="25">
        <f t="array" ref="J572">SUM(IF(Period=$J$2,IF(Site=$A$506,IF(Provider=$B572,I))))</f>
        <v>0</v>
      </c>
      <c r="K572" s="26">
        <f t="array" ref="K572">SUM(IF(Period=$J$2,IF(Site=$A$506,IF(Provider=$B572,J))))</f>
        <v>0</v>
      </c>
      <c r="L572" s="26"/>
      <c r="M572" s="27">
        <f t="shared" ref="M572:M635" si="301">K572*(J572/J$661)</f>
        <v>0</v>
      </c>
      <c r="N572" s="27">
        <f t="shared" si="289"/>
        <v>0</v>
      </c>
      <c r="O572" s="44"/>
      <c r="P572" s="25">
        <f t="array" ref="P572">SUM(IF(Period=$P$2,IF(Site=$A$506,IF(Provider=$B572,I))))</f>
        <v>0</v>
      </c>
      <c r="Q572" s="26">
        <f t="array" ref="Q572">SUM(IF(Period=$P$2,IF(Site=$A$506,IF(Provider=$B572,J))))</f>
        <v>0</v>
      </c>
      <c r="R572" s="26"/>
      <c r="S572" s="27">
        <f t="shared" ref="S572:S635" si="302">Q572*(P572/P$661)</f>
        <v>0</v>
      </c>
      <c r="T572" s="27">
        <f t="shared" si="290"/>
        <v>0</v>
      </c>
      <c r="U572" s="44"/>
      <c r="V572" s="25">
        <f t="array" ref="V572">SUM(IF(Period=$V$2,IF(Site=$A$506,IF(Provider=$B572,I))))</f>
        <v>0</v>
      </c>
      <c r="W572" s="26">
        <f t="array" ref="W572">SUM(IF(Period=$V$2,IF(Site=$A$506,IF(Provider=$B572,J))))</f>
        <v>0</v>
      </c>
      <c r="X572" s="26"/>
      <c r="Y572" s="27">
        <f t="shared" ref="Y572:Y635" si="303">W572*(V572/V$661)</f>
        <v>0</v>
      </c>
      <c r="Z572" s="27">
        <f t="shared" si="291"/>
        <v>0</v>
      </c>
      <c r="AA572" s="44"/>
      <c r="AB572" s="25">
        <f t="array" ref="AB572">SUM(IF(Period=$AB$2,IF(Site=$A$506,IF(Provider=$B572,I))))</f>
        <v>0</v>
      </c>
      <c r="AC572" s="26">
        <f t="array" ref="AC572">SUM(IF(Period=$AB$2,IF(Site=$A$506,IF(Provider=$B572,J))))</f>
        <v>0</v>
      </c>
      <c r="AD572" s="26"/>
      <c r="AE572" s="27">
        <f t="shared" ref="AE572:AE635" si="304">AC572*(AB572/AB$661)</f>
        <v>0</v>
      </c>
      <c r="AF572" s="27">
        <f t="shared" si="292"/>
        <v>0</v>
      </c>
      <c r="AG572" s="44"/>
      <c r="AH572" s="25">
        <f t="array" ref="AH572">SUM(IF(Period=$AH$2,IF(Site=$A$506,IF(Provider=$B572,I))))</f>
        <v>0</v>
      </c>
      <c r="AI572" s="26">
        <f t="array" ref="AI572">SUM(IF(Period=$AH$2,IF(Site=$A$506,IF(Provider=$B572,J))))</f>
        <v>0</v>
      </c>
      <c r="AJ572" s="26"/>
      <c r="AK572" s="27">
        <f t="shared" ref="AK572:AK635" si="305">AI572*(AH572/AH$661)</f>
        <v>0</v>
      </c>
      <c r="AL572" s="27">
        <f t="shared" si="293"/>
        <v>0</v>
      </c>
      <c r="AM572" s="44"/>
      <c r="AN572" s="25">
        <f t="array" ref="AN572">SUM(IF(Period=$AN$2,IF(Site=$A$506,IF(Provider=$B572,I))))</f>
        <v>0</v>
      </c>
      <c r="AO572" s="26">
        <f t="array" ref="AO572">SUM(IF(Period=$AN$2,IF(Site=$A$506,IF(Provider=$B572,J))))</f>
        <v>0</v>
      </c>
      <c r="AP572" s="26"/>
      <c r="AQ572" s="27">
        <f t="shared" ref="AQ572:AQ635" si="306">AO572*(AN572/AN$661)</f>
        <v>0</v>
      </c>
      <c r="AR572" s="27">
        <f t="shared" si="294"/>
        <v>0</v>
      </c>
      <c r="AS572" s="44"/>
      <c r="AT572" s="25">
        <f t="array" ref="AT572">SUM(IF(Period=$AT$2,IF(Site=$A$506,IF(Provider=$B572,I))))</f>
        <v>0</v>
      </c>
      <c r="AU572" s="26">
        <f t="array" ref="AU572">SUM(IF(Period=$AT$2,IF(Site=$A$506,IF(Provider=$B572,J))))</f>
        <v>0</v>
      </c>
      <c r="AV572" s="26"/>
      <c r="AW572" s="27">
        <f t="shared" ref="AW572:AW635" si="307">AU572*(AT572/AT$661)</f>
        <v>0</v>
      </c>
      <c r="AX572" s="27">
        <f t="shared" si="295"/>
        <v>0</v>
      </c>
      <c r="AY572" s="44"/>
      <c r="AZ572" s="25">
        <f t="array" ref="AZ572">SUM(IF(Period=$AZ$2,IF(Site=$A$506,IF(Provider=$B572,I))))</f>
        <v>0</v>
      </c>
      <c r="BA572" s="26">
        <f t="array" ref="BA572">SUM(IF(Period=$AZ$2,IF(Site=$A$506,IF(Provider=$B572,J))))</f>
        <v>0</v>
      </c>
      <c r="BB572" s="26"/>
      <c r="BC572" s="27">
        <f t="shared" ref="BC572:BC635" si="308">BA572*(AZ572/AZ$661)</f>
        <v>0</v>
      </c>
      <c r="BD572" s="27">
        <f t="shared" si="296"/>
        <v>0</v>
      </c>
      <c r="BE572" s="44"/>
      <c r="BF572" s="25">
        <f t="array" ref="BF572">SUM(IF(Period=$BF$2,IF(Site=$A$506,IF(Provider=$B572,I))))</f>
        <v>44</v>
      </c>
      <c r="BG572" s="26">
        <f t="array" ref="BG572">SUM(IF(Period=$BF$2,IF(Site=$A$506,IF(Provider=$B572,J))))</f>
        <v>5.3181818181818201</v>
      </c>
      <c r="BH572" s="26"/>
      <c r="BI572" s="27">
        <f t="shared" ref="BI572:BI635" si="309">BG572*(BF572/BF$661)</f>
        <v>4.0916244098618652E-2</v>
      </c>
      <c r="BJ572" s="27">
        <f t="shared" si="297"/>
        <v>7.2405470635559157E-3</v>
      </c>
      <c r="BK572" s="44"/>
      <c r="BL572" s="25">
        <f t="array" ref="BL572">SUM(IF(Period=$BL$2,IF(Site=$A$506,IF(Provider=$B572,I))))</f>
        <v>0</v>
      </c>
      <c r="BM572" s="26">
        <f t="array" ref="BM572">SUM(IF(Period=$BL$2,IF(Site=$A$506,IF(Provider=$B572,J))))</f>
        <v>0</v>
      </c>
      <c r="BN572" s="26"/>
      <c r="BO572" s="27">
        <f t="shared" ref="BO572:BO635" si="310">BM572*(BL572/BL$661)</f>
        <v>0</v>
      </c>
      <c r="BP572" s="27">
        <f t="shared" si="298"/>
        <v>0</v>
      </c>
      <c r="BQ572" s="44"/>
      <c r="BR572" s="25">
        <f t="array" ref="BR572">SUM(IF(Period=$BR$2,IF(Site=$A$506,IF(Provider=$B572,I))))</f>
        <v>0</v>
      </c>
      <c r="BS572" s="26">
        <f t="array" ref="BS572">SUM(IF(Period=$BR$2,IF(Site=$A$506,IF(Provider=$B572,J))))</f>
        <v>0</v>
      </c>
      <c r="BT572" s="26"/>
      <c r="BU572" s="27">
        <f t="shared" ref="BU572:BU635" si="311">BS572*(BR572/BR$661)</f>
        <v>0</v>
      </c>
      <c r="BV572" s="27">
        <f t="shared" si="299"/>
        <v>0</v>
      </c>
    </row>
    <row r="573" spans="2:74" outlineLevel="1" x14ac:dyDescent="0.25">
      <c r="B573" s="20" t="s">
        <v>783</v>
      </c>
      <c r="C573" s="44"/>
      <c r="D573" s="25">
        <f t="array" ref="D573">SUM(IF(Period=$D$2,IF(Site=$A$506,IF(Provider=$B573,I))))</f>
        <v>9</v>
      </c>
      <c r="E573" s="26">
        <f t="array" ref="E573">SUM(IF(Period=$D$2,IF(Site=$A$506,IF(Provider=$B573,J))))</f>
        <v>3.8888888888888888</v>
      </c>
      <c r="F573" s="26"/>
      <c r="G573" s="27">
        <f t="shared" si="300"/>
        <v>7.2992700729927005E-3</v>
      </c>
      <c r="H573" s="27">
        <f t="shared" si="288"/>
        <v>1.0136994236394706E-3</v>
      </c>
      <c r="I573" s="44"/>
      <c r="J573" s="25">
        <f t="array" ref="J573">SUM(IF(Period=$J$2,IF(Site=$A$506,IF(Provider=$B573,I))))</f>
        <v>101</v>
      </c>
      <c r="K573" s="26">
        <f t="array" ref="K573">SUM(IF(Period=$J$2,IF(Site=$A$506,IF(Provider=$B573,J))))</f>
        <v>7.9306930693069306</v>
      </c>
      <c r="L573" s="26"/>
      <c r="M573" s="27">
        <f t="shared" si="301"/>
        <v>0.18097605061003164</v>
      </c>
      <c r="N573" s="27">
        <f t="shared" si="289"/>
        <v>2.4816432753973418E-2</v>
      </c>
      <c r="O573" s="44"/>
      <c r="P573" s="25">
        <f t="array" ref="P573">SUM(IF(Period=$P$2,IF(Site=$A$506,IF(Provider=$B573,I))))</f>
        <v>80</v>
      </c>
      <c r="Q573" s="26">
        <f t="array" ref="Q573">SUM(IF(Period=$P$2,IF(Site=$A$506,IF(Provider=$B573,J))))</f>
        <v>6.2249999999999996</v>
      </c>
      <c r="R573" s="26"/>
      <c r="S573" s="27">
        <f t="shared" si="302"/>
        <v>0.10645575032064986</v>
      </c>
      <c r="T573" s="27">
        <f t="shared" si="290"/>
        <v>1.4350757881390121E-2</v>
      </c>
      <c r="U573" s="44"/>
      <c r="V573" s="25">
        <f t="array" ref="V573">SUM(IF(Period=$V$2,IF(Site=$A$506,IF(Provider=$B573,I))))</f>
        <v>4</v>
      </c>
      <c r="W573" s="26">
        <f t="array" ref="W573">SUM(IF(Period=$V$2,IF(Site=$A$506,IF(Provider=$B573,J))))</f>
        <v>5.25</v>
      </c>
      <c r="X573" s="26"/>
      <c r="Y573" s="27">
        <f t="shared" si="303"/>
        <v>4.659418682050144E-3</v>
      </c>
      <c r="Z573" s="27">
        <f t="shared" si="291"/>
        <v>6.3509344946470698E-4</v>
      </c>
      <c r="AA573" s="44"/>
      <c r="AB573" s="25">
        <f t="array" ref="AB573">SUM(IF(Period=$AB$2,IF(Site=$A$506,IF(Provider=$B573,I))))</f>
        <v>2</v>
      </c>
      <c r="AC573" s="26">
        <f t="array" ref="AC573">SUM(IF(Period=$AB$2,IF(Site=$A$506,IF(Provider=$B573,J))))</f>
        <v>3</v>
      </c>
      <c r="AD573" s="26"/>
      <c r="AE573" s="27">
        <f t="shared" si="304"/>
        <v>1.2861736334405143E-3</v>
      </c>
      <c r="AF573" s="27">
        <f t="shared" si="292"/>
        <v>1.8049998495833457E-4</v>
      </c>
      <c r="AG573" s="44"/>
      <c r="AH573" s="25">
        <f t="array" ref="AH573">SUM(IF(Period=$AH$2,IF(Site=$A$506,IF(Provider=$B573,I))))</f>
        <v>172</v>
      </c>
      <c r="AI573" s="26">
        <f t="array" ref="AI573">SUM(IF(Period=$AH$2,IF(Site=$A$506,IF(Provider=$B573,J))))</f>
        <v>4.7383720930232602</v>
      </c>
      <c r="AJ573" s="26"/>
      <c r="AK573" s="27">
        <f t="shared" si="305"/>
        <v>0.16332665330661339</v>
      </c>
      <c r="AL573" s="27">
        <f t="shared" si="293"/>
        <v>2.7753183954232812E-2</v>
      </c>
      <c r="AM573" s="44"/>
      <c r="AN573" s="25">
        <f t="array" ref="AN573">SUM(IF(Period=$AN$2,IF(Site=$A$506,IF(Provider=$B573,I))))</f>
        <v>208</v>
      </c>
      <c r="AO573" s="26">
        <f t="array" ref="AO573">SUM(IF(Period=$AN$2,IF(Site=$A$506,IF(Provider=$B573,J))))</f>
        <v>4.8365384615384599</v>
      </c>
      <c r="AP573" s="26"/>
      <c r="AQ573" s="27">
        <f t="shared" si="306"/>
        <v>0.18344274252370527</v>
      </c>
      <c r="AR573" s="27">
        <f t="shared" si="294"/>
        <v>3.2171410297409643E-2</v>
      </c>
      <c r="AS573" s="44"/>
      <c r="AT573" s="25">
        <f t="array" ref="AT573">SUM(IF(Period=$AT$2,IF(Site=$A$506,IF(Provider=$B573,I))))</f>
        <v>212</v>
      </c>
      <c r="AU573" s="26">
        <f t="array" ref="AU573">SUM(IF(Period=$AT$2,IF(Site=$A$506,IF(Provider=$B573,J))))</f>
        <v>5.2547169811320797</v>
      </c>
      <c r="AV573" s="26"/>
      <c r="AW573" s="27">
        <f t="shared" si="307"/>
        <v>0.19769299023957423</v>
      </c>
      <c r="AX573" s="27">
        <f t="shared" si="295"/>
        <v>3.510098623058263E-2</v>
      </c>
      <c r="AY573" s="44"/>
      <c r="AZ573" s="25">
        <f t="array" ref="AZ573">SUM(IF(Period=$AZ$2,IF(Site=$A$506,IF(Provider=$B573,I))))</f>
        <v>159</v>
      </c>
      <c r="BA573" s="26">
        <f t="array" ref="BA573">SUM(IF(Period=$AZ$2,IF(Site=$A$506,IF(Provider=$B573,J))))</f>
        <v>4.68553459119497</v>
      </c>
      <c r="BB573" s="26"/>
      <c r="BC573" s="27">
        <f t="shared" si="308"/>
        <v>0.13875954553920661</v>
      </c>
      <c r="BD573" s="27">
        <f t="shared" si="296"/>
        <v>2.4275799146273917E-2</v>
      </c>
      <c r="BE573" s="44"/>
      <c r="BF573" s="25">
        <f t="array" ref="BF573">SUM(IF(Period=$BF$2,IF(Site=$A$506,IF(Provider=$B573,I))))</f>
        <v>45</v>
      </c>
      <c r="BG573" s="26">
        <f t="array" ref="BG573">SUM(IF(Period=$BF$2,IF(Site=$A$506,IF(Provider=$B573,J))))</f>
        <v>6.4444444444444402</v>
      </c>
      <c r="BH573" s="26"/>
      <c r="BI573" s="27">
        <f t="shared" si="309"/>
        <v>5.0708165763245293E-2</v>
      </c>
      <c r="BJ573" s="27">
        <f t="shared" si="297"/>
        <v>8.9733275573983477E-3</v>
      </c>
      <c r="BK573" s="44"/>
      <c r="BL573" s="25">
        <f t="array" ref="BL573">SUM(IF(Period=$BL$2,IF(Site=$A$506,IF(Provider=$B573,I))))</f>
        <v>130</v>
      </c>
      <c r="BM573" s="26">
        <f t="array" ref="BM573">SUM(IF(Period=$BL$2,IF(Site=$A$506,IF(Provider=$B573,J))))</f>
        <v>8.9846153846153793</v>
      </c>
      <c r="BN573" s="26"/>
      <c r="BO573" s="27">
        <f t="shared" si="310"/>
        <v>0.20366172624237128</v>
      </c>
      <c r="BP573" s="27">
        <f t="shared" si="298"/>
        <v>3.6315020365015681E-2</v>
      </c>
      <c r="BQ573" s="44"/>
      <c r="BR573" s="25">
        <f t="array" ref="BR573">SUM(IF(Period=$BR$2,IF(Site=$A$506,IF(Provider=$B573,I))))</f>
        <v>109</v>
      </c>
      <c r="BS573" s="26">
        <f t="array" ref="BS573">SUM(IF(Period=$BR$2,IF(Site=$A$506,IF(Provider=$B573,J))))</f>
        <v>5.5871559633027497</v>
      </c>
      <c r="BT573" s="26"/>
      <c r="BU573" s="27">
        <f t="shared" si="311"/>
        <v>0.10233574189211893</v>
      </c>
      <c r="BV573" s="27">
        <f t="shared" si="299"/>
        <v>1.786395236279369E-2</v>
      </c>
    </row>
    <row r="574" spans="2:74" outlineLevel="1" x14ac:dyDescent="0.25">
      <c r="B574" s="20" t="s">
        <v>659</v>
      </c>
      <c r="C574" s="44"/>
      <c r="D574" s="25">
        <f t="array" ref="D574">SUM(IF(Period=$D$2,IF(Site=$A$506,IF(Provider=$B574,I))))</f>
        <v>0</v>
      </c>
      <c r="E574" s="26">
        <f t="array" ref="E574">SUM(IF(Period=$D$2,IF(Site=$A$506,IF(Provider=$B574,J))))</f>
        <v>0</v>
      </c>
      <c r="F574" s="26"/>
      <c r="G574" s="27">
        <f t="shared" si="300"/>
        <v>0</v>
      </c>
      <c r="H574" s="27">
        <f t="shared" si="288"/>
        <v>0</v>
      </c>
      <c r="I574" s="44"/>
      <c r="J574" s="25">
        <f t="array" ref="J574">SUM(IF(Period=$J$2,IF(Site=$A$506,IF(Provider=$B574,I))))</f>
        <v>0</v>
      </c>
      <c r="K574" s="26">
        <f t="array" ref="K574">SUM(IF(Period=$J$2,IF(Site=$A$506,IF(Provider=$B574,J))))</f>
        <v>0</v>
      </c>
      <c r="L574" s="26"/>
      <c r="M574" s="27">
        <f t="shared" si="301"/>
        <v>0</v>
      </c>
      <c r="N574" s="27">
        <f t="shared" si="289"/>
        <v>0</v>
      </c>
      <c r="O574" s="44"/>
      <c r="P574" s="25">
        <f t="array" ref="P574">SUM(IF(Period=$P$2,IF(Site=$A$506,IF(Provider=$B574,I))))</f>
        <v>4</v>
      </c>
      <c r="Q574" s="26">
        <f t="array" ref="Q574">SUM(IF(Period=$P$2,IF(Site=$A$506,IF(Provider=$B574,J))))</f>
        <v>8.25</v>
      </c>
      <c r="R574" s="26"/>
      <c r="S574" s="27">
        <f t="shared" si="302"/>
        <v>7.0542967079948692E-3</v>
      </c>
      <c r="T574" s="27">
        <f t="shared" si="290"/>
        <v>9.5095383551380326E-4</v>
      </c>
      <c r="U574" s="44"/>
      <c r="V574" s="25">
        <f t="array" ref="V574">SUM(IF(Period=$V$2,IF(Site=$A$506,IF(Provider=$B574,I))))</f>
        <v>0</v>
      </c>
      <c r="W574" s="26">
        <f t="array" ref="W574">SUM(IF(Period=$V$2,IF(Site=$A$506,IF(Provider=$B574,J))))</f>
        <v>0</v>
      </c>
      <c r="X574" s="26"/>
      <c r="Y574" s="27">
        <f t="shared" si="303"/>
        <v>0</v>
      </c>
      <c r="Z574" s="27">
        <f t="shared" si="291"/>
        <v>0</v>
      </c>
      <c r="AA574" s="44"/>
      <c r="AB574" s="25">
        <f t="array" ref="AB574">SUM(IF(Period=$AB$2,IF(Site=$A$506,IF(Provider=$B574,I))))</f>
        <v>0</v>
      </c>
      <c r="AC574" s="26">
        <f t="array" ref="AC574">SUM(IF(Period=$AB$2,IF(Site=$A$506,IF(Provider=$B574,J))))</f>
        <v>0</v>
      </c>
      <c r="AD574" s="26"/>
      <c r="AE574" s="27">
        <f t="shared" si="304"/>
        <v>0</v>
      </c>
      <c r="AF574" s="27">
        <f t="shared" si="292"/>
        <v>0</v>
      </c>
      <c r="AG574" s="44"/>
      <c r="AH574" s="25">
        <f t="array" ref="AH574">SUM(IF(Period=$AH$2,IF(Site=$A$506,IF(Provider=$B574,I))))</f>
        <v>0</v>
      </c>
      <c r="AI574" s="26">
        <f t="array" ref="AI574">SUM(IF(Period=$AH$2,IF(Site=$A$506,IF(Provider=$B574,J))))</f>
        <v>0</v>
      </c>
      <c r="AJ574" s="26"/>
      <c r="AK574" s="27">
        <f t="shared" si="305"/>
        <v>0</v>
      </c>
      <c r="AL574" s="27">
        <f t="shared" si="293"/>
        <v>0</v>
      </c>
      <c r="AM574" s="44"/>
      <c r="AN574" s="25">
        <f t="array" ref="AN574">SUM(IF(Period=$AN$2,IF(Site=$A$506,IF(Provider=$B574,I))))</f>
        <v>0</v>
      </c>
      <c r="AO574" s="26">
        <f t="array" ref="AO574">SUM(IF(Period=$AN$2,IF(Site=$A$506,IF(Provider=$B574,J))))</f>
        <v>0</v>
      </c>
      <c r="AP574" s="26"/>
      <c r="AQ574" s="27">
        <f t="shared" si="306"/>
        <v>0</v>
      </c>
      <c r="AR574" s="27">
        <f t="shared" si="294"/>
        <v>0</v>
      </c>
      <c r="AS574" s="44"/>
      <c r="AT574" s="25">
        <f t="array" ref="AT574">SUM(IF(Period=$AT$2,IF(Site=$A$506,IF(Provider=$B574,I))))</f>
        <v>0</v>
      </c>
      <c r="AU574" s="26">
        <f t="array" ref="AU574">SUM(IF(Period=$AT$2,IF(Site=$A$506,IF(Provider=$B574,J))))</f>
        <v>0</v>
      </c>
      <c r="AV574" s="26"/>
      <c r="AW574" s="27">
        <f t="shared" si="307"/>
        <v>0</v>
      </c>
      <c r="AX574" s="27">
        <f t="shared" si="295"/>
        <v>0</v>
      </c>
      <c r="AY574" s="44"/>
      <c r="AZ574" s="25">
        <f t="array" ref="AZ574">SUM(IF(Period=$AZ$2,IF(Site=$A$506,IF(Provider=$B574,I))))</f>
        <v>0</v>
      </c>
      <c r="BA574" s="26">
        <f t="array" ref="BA574">SUM(IF(Period=$AZ$2,IF(Site=$A$506,IF(Provider=$B574,J))))</f>
        <v>0</v>
      </c>
      <c r="BB574" s="26"/>
      <c r="BC574" s="27">
        <f t="shared" si="308"/>
        <v>0</v>
      </c>
      <c r="BD574" s="27">
        <f t="shared" si="296"/>
        <v>0</v>
      </c>
      <c r="BE574" s="44"/>
      <c r="BF574" s="25">
        <f t="array" ref="BF574">SUM(IF(Period=$BF$2,IF(Site=$A$506,IF(Provider=$B574,I))))</f>
        <v>0</v>
      </c>
      <c r="BG574" s="26">
        <f t="array" ref="BG574">SUM(IF(Period=$BF$2,IF(Site=$A$506,IF(Provider=$B574,J))))</f>
        <v>0</v>
      </c>
      <c r="BH574" s="26"/>
      <c r="BI574" s="27">
        <f t="shared" si="309"/>
        <v>0</v>
      </c>
      <c r="BJ574" s="27">
        <f t="shared" si="297"/>
        <v>0</v>
      </c>
      <c r="BK574" s="44"/>
      <c r="BL574" s="25">
        <f t="array" ref="BL574">SUM(IF(Period=$BL$2,IF(Site=$A$506,IF(Provider=$B574,I))))</f>
        <v>0</v>
      </c>
      <c r="BM574" s="26">
        <f t="array" ref="BM574">SUM(IF(Period=$BL$2,IF(Site=$A$506,IF(Provider=$B574,J))))</f>
        <v>0</v>
      </c>
      <c r="BN574" s="26"/>
      <c r="BO574" s="27">
        <f t="shared" si="310"/>
        <v>0</v>
      </c>
      <c r="BP574" s="27">
        <f t="shared" si="298"/>
        <v>0</v>
      </c>
      <c r="BQ574" s="44"/>
      <c r="BR574" s="25">
        <f t="array" ref="BR574">SUM(IF(Period=$BR$2,IF(Site=$A$506,IF(Provider=$B574,I))))</f>
        <v>0</v>
      </c>
      <c r="BS574" s="26">
        <f t="array" ref="BS574">SUM(IF(Period=$BR$2,IF(Site=$A$506,IF(Provider=$B574,J))))</f>
        <v>0</v>
      </c>
      <c r="BT574" s="26"/>
      <c r="BU574" s="27">
        <f t="shared" si="311"/>
        <v>0</v>
      </c>
      <c r="BV574" s="27">
        <f t="shared" si="299"/>
        <v>0</v>
      </c>
    </row>
    <row r="575" spans="2:74" outlineLevel="1" x14ac:dyDescent="0.25">
      <c r="B575" s="20" t="s">
        <v>754</v>
      </c>
      <c r="C575" s="44"/>
      <c r="D575" s="25">
        <f t="array" ref="D575">SUM(IF(Period=$D$2,IF(Site=$A$506,IF(Provider=$B575,I))))</f>
        <v>172</v>
      </c>
      <c r="E575" s="26">
        <f t="array" ref="E575">SUM(IF(Period=$D$2,IF(Site=$A$506,IF(Provider=$B575,J))))</f>
        <v>9.3779069767441854</v>
      </c>
      <c r="F575" s="26"/>
      <c r="G575" s="27">
        <f t="shared" si="300"/>
        <v>0.33639207507820645</v>
      </c>
      <c r="H575" s="27">
        <f t="shared" si="288"/>
        <v>4.6717062009441881E-2</v>
      </c>
      <c r="I575" s="44"/>
      <c r="J575" s="25">
        <f t="array" ref="J575">SUM(IF(Period=$J$2,IF(Site=$A$506,IF(Provider=$B575,I))))</f>
        <v>142</v>
      </c>
      <c r="K575" s="26">
        <f t="array" ref="K575">SUM(IF(Period=$J$2,IF(Site=$A$506,IF(Provider=$B575,J))))</f>
        <v>9.71830985915493</v>
      </c>
      <c r="L575" s="26"/>
      <c r="M575" s="27">
        <f t="shared" si="301"/>
        <v>0.31179394487121553</v>
      </c>
      <c r="N575" s="27">
        <f t="shared" si="289"/>
        <v>4.2754902872014125E-2</v>
      </c>
      <c r="O575" s="44"/>
      <c r="P575" s="25">
        <f t="array" ref="P575">SUM(IF(Period=$P$2,IF(Site=$A$506,IF(Provider=$B575,I))))</f>
        <v>130</v>
      </c>
      <c r="Q575" s="26">
        <f t="array" ref="Q575">SUM(IF(Period=$P$2,IF(Site=$A$506,IF(Provider=$B575,J))))</f>
        <v>10.6</v>
      </c>
      <c r="R575" s="26"/>
      <c r="S575" s="27">
        <f t="shared" si="302"/>
        <v>0.29457032920051301</v>
      </c>
      <c r="T575" s="27">
        <f t="shared" si="290"/>
        <v>3.9709526828424872E-2</v>
      </c>
      <c r="U575" s="44"/>
      <c r="V575" s="25">
        <f t="array" ref="V575">SUM(IF(Period=$V$2,IF(Site=$A$506,IF(Provider=$B575,I))))</f>
        <v>134</v>
      </c>
      <c r="W575" s="26">
        <f t="array" ref="W575">SUM(IF(Period=$V$2,IF(Site=$A$506,IF(Provider=$B575,J))))</f>
        <v>3.9701492537313432</v>
      </c>
      <c r="X575" s="26"/>
      <c r="Y575" s="27">
        <f t="shared" si="303"/>
        <v>0.11803860661193699</v>
      </c>
      <c r="Z575" s="27">
        <f t="shared" si="291"/>
        <v>1.6089034053105911E-2</v>
      </c>
      <c r="AA575" s="44"/>
      <c r="AB575" s="25">
        <f t="array" ref="AB575">SUM(IF(Period=$AB$2,IF(Site=$A$506,IF(Provider=$B575,I))))</f>
        <v>172</v>
      </c>
      <c r="AC575" s="26">
        <f t="array" ref="AC575">SUM(IF(Period=$AB$2,IF(Site=$A$506,IF(Provider=$B575,J))))</f>
        <v>4.1802325581395348</v>
      </c>
      <c r="AD575" s="26"/>
      <c r="AE575" s="27">
        <f t="shared" si="304"/>
        <v>0.15412647374062163</v>
      </c>
      <c r="AF575" s="27">
        <f t="shared" si="292"/>
        <v>2.162991486417376E-2</v>
      </c>
      <c r="AG575" s="44"/>
      <c r="AH575" s="25">
        <f t="array" ref="AH575">SUM(IF(Period=$AH$2,IF(Site=$A$506,IF(Provider=$B575,I))))</f>
        <v>132</v>
      </c>
      <c r="AI575" s="26">
        <f t="array" ref="AI575">SUM(IF(Period=$AH$2,IF(Site=$A$506,IF(Provider=$B575,J))))</f>
        <v>4.7803030303030303</v>
      </c>
      <c r="AJ575" s="26"/>
      <c r="AK575" s="27">
        <f t="shared" si="305"/>
        <v>0.12645290581162325</v>
      </c>
      <c r="AL575" s="27">
        <f t="shared" si="293"/>
        <v>2.1487434448001087E-2</v>
      </c>
      <c r="AM575" s="44"/>
      <c r="AN575" s="25">
        <f t="array" ref="AN575">SUM(IF(Period=$AN$2,IF(Site=$A$506,IF(Provider=$B575,I))))</f>
        <v>92</v>
      </c>
      <c r="AO575" s="26">
        <f t="array" ref="AO575">SUM(IF(Period=$AN$2,IF(Site=$A$506,IF(Provider=$B575,J))))</f>
        <v>13.2391304347826</v>
      </c>
      <c r="AP575" s="26"/>
      <c r="AQ575" s="27">
        <f t="shared" si="306"/>
        <v>0.22210065645514207</v>
      </c>
      <c r="AR575" s="27">
        <f t="shared" si="294"/>
        <v>3.8951071314358786E-2</v>
      </c>
      <c r="AS575" s="44"/>
      <c r="AT575" s="25">
        <f t="array" ref="AT575">SUM(IF(Period=$AT$2,IF(Site=$A$506,IF(Provider=$B575,I))))</f>
        <v>122</v>
      </c>
      <c r="AU575" s="26">
        <f t="array" ref="AU575">SUM(IF(Period=$AT$2,IF(Site=$A$506,IF(Provider=$B575,J))))</f>
        <v>4.3278688524590203</v>
      </c>
      <c r="AV575" s="26"/>
      <c r="AW575" s="27">
        <f t="shared" si="307"/>
        <v>9.3700088731144715E-2</v>
      </c>
      <c r="AX575" s="27">
        <f t="shared" si="295"/>
        <v>1.6636733150581354E-2</v>
      </c>
      <c r="AY575" s="44"/>
      <c r="AZ575" s="25">
        <f t="array" ref="AZ575">SUM(IF(Period=$AZ$2,IF(Site=$A$506,IF(Provider=$B575,I))))</f>
        <v>121</v>
      </c>
      <c r="BA575" s="26">
        <f t="array" ref="BA575">SUM(IF(Period=$AZ$2,IF(Site=$A$506,IF(Provider=$B575,J))))</f>
        <v>3.8264462809917399</v>
      </c>
      <c r="BB575" s="26"/>
      <c r="BC575" s="27">
        <f t="shared" si="308"/>
        <v>8.6235798100204986E-2</v>
      </c>
      <c r="BD575" s="27">
        <f t="shared" si="296"/>
        <v>1.5086838932516555E-2</v>
      </c>
      <c r="BE575" s="44"/>
      <c r="BF575" s="25">
        <f t="array" ref="BF575">SUM(IF(Period=$BF$2,IF(Site=$A$506,IF(Provider=$B575,I))))</f>
        <v>122</v>
      </c>
      <c r="BG575" s="26">
        <f t="array" ref="BG575">SUM(IF(Period=$BF$2,IF(Site=$A$506,IF(Provider=$B575,J))))</f>
        <v>3.2868852459016402</v>
      </c>
      <c r="BH575" s="26"/>
      <c r="BI575" s="27">
        <f t="shared" si="309"/>
        <v>7.0117153348487518E-2</v>
      </c>
      <c r="BJ575" s="27">
        <f t="shared" si="297"/>
        <v>1.2407946036264625E-2</v>
      </c>
      <c r="BK575" s="44"/>
      <c r="BL575" s="25">
        <f t="array" ref="BL575">SUM(IF(Period=$BL$2,IF(Site=$A$506,IF(Provider=$B575,I))))</f>
        <v>88</v>
      </c>
      <c r="BM575" s="26">
        <f t="array" ref="BM575">SUM(IF(Period=$BL$2,IF(Site=$A$506,IF(Provider=$B575,J))))</f>
        <v>4.2840909090909101</v>
      </c>
      <c r="BN575" s="26"/>
      <c r="BO575" s="27">
        <f t="shared" si="310"/>
        <v>6.5736704446381883E-2</v>
      </c>
      <c r="BP575" s="27">
        <f t="shared" si="298"/>
        <v>1.1721543388365516E-2</v>
      </c>
      <c r="BQ575" s="44"/>
      <c r="BR575" s="25">
        <f t="array" ref="BR575">SUM(IF(Period=$BR$2,IF(Site=$A$506,IF(Provider=$B575,I))))</f>
        <v>143</v>
      </c>
      <c r="BS575" s="26">
        <f t="array" ref="BS575">SUM(IF(Period=$BR$2,IF(Site=$A$506,IF(Provider=$B575,J))))</f>
        <v>4.9790209790209801</v>
      </c>
      <c r="BT575" s="26"/>
      <c r="BU575" s="27">
        <f t="shared" si="311"/>
        <v>0.11964375735170561</v>
      </c>
      <c r="BV575" s="27">
        <f t="shared" si="299"/>
        <v>2.0885277639259632E-2</v>
      </c>
    </row>
    <row r="576" spans="2:74" outlineLevel="1" x14ac:dyDescent="0.25">
      <c r="B576" s="20" t="s">
        <v>920</v>
      </c>
      <c r="C576" s="44"/>
      <c r="D576" s="25">
        <f t="array" ref="D576">SUM(IF(Period=$D$2,IF(Site=$A$506,IF(Provider=$B576,I))))</f>
        <v>0</v>
      </c>
      <c r="E576" s="26">
        <f t="array" ref="E576">SUM(IF(Period=$D$2,IF(Site=$A$506,IF(Provider=$B576,J))))</f>
        <v>0</v>
      </c>
      <c r="F576" s="26"/>
      <c r="G576" s="27">
        <f t="shared" si="300"/>
        <v>0</v>
      </c>
      <c r="H576" s="27">
        <f t="shared" si="288"/>
        <v>0</v>
      </c>
      <c r="I576" s="44"/>
      <c r="J576" s="25">
        <f t="array" ref="J576">SUM(IF(Period=$J$2,IF(Site=$A$506,IF(Provider=$B576,I))))</f>
        <v>0</v>
      </c>
      <c r="K576" s="26">
        <f t="array" ref="K576">SUM(IF(Period=$J$2,IF(Site=$A$506,IF(Provider=$B576,J))))</f>
        <v>0</v>
      </c>
      <c r="L576" s="26"/>
      <c r="M576" s="27">
        <f t="shared" si="301"/>
        <v>0</v>
      </c>
      <c r="N576" s="27">
        <f t="shared" si="289"/>
        <v>0</v>
      </c>
      <c r="O576" s="44"/>
      <c r="P576" s="25">
        <f t="array" ref="P576">SUM(IF(Period=$P$2,IF(Site=$A$506,IF(Provider=$B576,I))))</f>
        <v>0</v>
      </c>
      <c r="Q576" s="26">
        <f t="array" ref="Q576">SUM(IF(Period=$P$2,IF(Site=$A$506,IF(Provider=$B576,J))))</f>
        <v>0</v>
      </c>
      <c r="R576" s="26"/>
      <c r="S576" s="27">
        <f t="shared" si="302"/>
        <v>0</v>
      </c>
      <c r="T576" s="27">
        <f t="shared" si="290"/>
        <v>0</v>
      </c>
      <c r="U576" s="44"/>
      <c r="V576" s="25">
        <f t="array" ref="V576">SUM(IF(Period=$V$2,IF(Site=$A$506,IF(Provider=$B576,I))))</f>
        <v>0</v>
      </c>
      <c r="W576" s="26">
        <f t="array" ref="W576">SUM(IF(Period=$V$2,IF(Site=$A$506,IF(Provider=$B576,J))))</f>
        <v>0</v>
      </c>
      <c r="X576" s="26"/>
      <c r="Y576" s="27">
        <f t="shared" si="303"/>
        <v>0</v>
      </c>
      <c r="Z576" s="27">
        <f t="shared" si="291"/>
        <v>0</v>
      </c>
      <c r="AA576" s="44"/>
      <c r="AB576" s="25">
        <f t="array" ref="AB576">SUM(IF(Period=$AB$2,IF(Site=$A$506,IF(Provider=$B576,I))))</f>
        <v>0</v>
      </c>
      <c r="AC576" s="26">
        <f t="array" ref="AC576">SUM(IF(Period=$AB$2,IF(Site=$A$506,IF(Provider=$B576,J))))</f>
        <v>0</v>
      </c>
      <c r="AD576" s="26"/>
      <c r="AE576" s="27">
        <f t="shared" si="304"/>
        <v>0</v>
      </c>
      <c r="AF576" s="27">
        <f t="shared" si="292"/>
        <v>0</v>
      </c>
      <c r="AG576" s="44"/>
      <c r="AH576" s="25">
        <f t="array" ref="AH576">SUM(IF(Period=$AH$2,IF(Site=$A$506,IF(Provider=$B576,I))))</f>
        <v>1</v>
      </c>
      <c r="AI576" s="26">
        <f t="array" ref="AI576">SUM(IF(Period=$AH$2,IF(Site=$A$506,IF(Provider=$B576,J))))</f>
        <v>3</v>
      </c>
      <c r="AJ576" s="26"/>
      <c r="AK576" s="27">
        <f t="shared" si="305"/>
        <v>6.0120240480961921E-4</v>
      </c>
      <c r="AL576" s="27">
        <f t="shared" si="293"/>
        <v>1.0215895934073419E-4</v>
      </c>
      <c r="AM576" s="44"/>
      <c r="AN576" s="25">
        <f t="array" ref="AN576">SUM(IF(Period=$AN$2,IF(Site=$A$506,IF(Provider=$B576,I))))</f>
        <v>0</v>
      </c>
      <c r="AO576" s="26">
        <f t="array" ref="AO576">SUM(IF(Period=$AN$2,IF(Site=$A$506,IF(Provider=$B576,J))))</f>
        <v>0</v>
      </c>
      <c r="AP576" s="26"/>
      <c r="AQ576" s="27">
        <f t="shared" si="306"/>
        <v>0</v>
      </c>
      <c r="AR576" s="27">
        <f t="shared" si="294"/>
        <v>0</v>
      </c>
      <c r="AS576" s="44"/>
      <c r="AT576" s="25">
        <f t="array" ref="AT576">SUM(IF(Period=$AT$2,IF(Site=$A$506,IF(Provider=$B576,I))))</f>
        <v>0</v>
      </c>
      <c r="AU576" s="26">
        <f t="array" ref="AU576">SUM(IF(Period=$AT$2,IF(Site=$A$506,IF(Provider=$B576,J))))</f>
        <v>0</v>
      </c>
      <c r="AV576" s="26"/>
      <c r="AW576" s="27">
        <f t="shared" si="307"/>
        <v>0</v>
      </c>
      <c r="AX576" s="27">
        <f t="shared" si="295"/>
        <v>0</v>
      </c>
      <c r="AY576" s="44"/>
      <c r="AZ576" s="25">
        <f t="array" ref="AZ576">SUM(IF(Period=$AZ$2,IF(Site=$A$506,IF(Provider=$B576,I))))</f>
        <v>0</v>
      </c>
      <c r="BA576" s="26">
        <f t="array" ref="BA576">SUM(IF(Period=$AZ$2,IF(Site=$A$506,IF(Provider=$B576,J))))</f>
        <v>0</v>
      </c>
      <c r="BB576" s="26"/>
      <c r="BC576" s="27">
        <f t="shared" si="308"/>
        <v>0</v>
      </c>
      <c r="BD576" s="27">
        <f t="shared" si="296"/>
        <v>0</v>
      </c>
      <c r="BE576" s="44"/>
      <c r="BF576" s="25">
        <f t="array" ref="BF576">SUM(IF(Period=$BF$2,IF(Site=$A$506,IF(Provider=$B576,I))))</f>
        <v>0</v>
      </c>
      <c r="BG576" s="26">
        <f t="array" ref="BG576">SUM(IF(Period=$BF$2,IF(Site=$A$506,IF(Provider=$B576,J))))</f>
        <v>0</v>
      </c>
      <c r="BH576" s="26"/>
      <c r="BI576" s="27">
        <f t="shared" si="309"/>
        <v>0</v>
      </c>
      <c r="BJ576" s="27">
        <f t="shared" si="297"/>
        <v>0</v>
      </c>
      <c r="BK576" s="44"/>
      <c r="BL576" s="25">
        <f t="array" ref="BL576">SUM(IF(Period=$BL$2,IF(Site=$A$506,IF(Provider=$B576,I))))</f>
        <v>0</v>
      </c>
      <c r="BM576" s="26">
        <f t="array" ref="BM576">SUM(IF(Period=$BL$2,IF(Site=$A$506,IF(Provider=$B576,J))))</f>
        <v>0</v>
      </c>
      <c r="BN576" s="26"/>
      <c r="BO576" s="27">
        <f t="shared" si="310"/>
        <v>0</v>
      </c>
      <c r="BP576" s="27">
        <f t="shared" si="298"/>
        <v>0</v>
      </c>
      <c r="BQ576" s="44"/>
      <c r="BR576" s="25">
        <f t="array" ref="BR576">SUM(IF(Period=$BR$2,IF(Site=$A$506,IF(Provider=$B576,I))))</f>
        <v>0</v>
      </c>
      <c r="BS576" s="26">
        <f t="array" ref="BS576">SUM(IF(Period=$BR$2,IF(Site=$A$506,IF(Provider=$B576,J))))</f>
        <v>0</v>
      </c>
      <c r="BT576" s="26"/>
      <c r="BU576" s="27">
        <f t="shared" si="311"/>
        <v>0</v>
      </c>
      <c r="BV576" s="27">
        <f t="shared" si="299"/>
        <v>0</v>
      </c>
    </row>
    <row r="577" spans="2:74" outlineLevel="1" x14ac:dyDescent="0.25">
      <c r="B577" s="20" t="s">
        <v>704</v>
      </c>
      <c r="C577" s="44"/>
      <c r="D577" s="25">
        <f t="array" ref="D577">SUM(IF(Period=$D$2,IF(Site=$A$506,IF(Provider=$B577,I))))</f>
        <v>0</v>
      </c>
      <c r="E577" s="26">
        <f t="array" ref="E577">SUM(IF(Period=$D$2,IF(Site=$A$506,IF(Provider=$B577,J))))</f>
        <v>0</v>
      </c>
      <c r="F577" s="26"/>
      <c r="G577" s="27">
        <f t="shared" si="300"/>
        <v>0</v>
      </c>
      <c r="H577" s="27">
        <f t="shared" si="288"/>
        <v>0</v>
      </c>
      <c r="I577" s="44"/>
      <c r="J577" s="25">
        <f t="array" ref="J577">SUM(IF(Period=$J$2,IF(Site=$A$506,IF(Provider=$B577,I))))</f>
        <v>0</v>
      </c>
      <c r="K577" s="26">
        <f t="array" ref="K577">SUM(IF(Period=$J$2,IF(Site=$A$506,IF(Provider=$B577,J))))</f>
        <v>0</v>
      </c>
      <c r="L577" s="26"/>
      <c r="M577" s="27">
        <f t="shared" si="301"/>
        <v>0</v>
      </c>
      <c r="N577" s="27">
        <f t="shared" si="289"/>
        <v>0</v>
      </c>
      <c r="O577" s="44"/>
      <c r="P577" s="25">
        <f t="array" ref="P577">SUM(IF(Period=$P$2,IF(Site=$A$506,IF(Provider=$B577,I))))</f>
        <v>1</v>
      </c>
      <c r="Q577" s="26">
        <f t="array" ref="Q577">SUM(IF(Period=$P$2,IF(Site=$A$506,IF(Provider=$B577,J))))</f>
        <v>1</v>
      </c>
      <c r="R577" s="26"/>
      <c r="S577" s="27">
        <f t="shared" si="302"/>
        <v>2.1376656690893543E-4</v>
      </c>
      <c r="T577" s="27">
        <f t="shared" si="290"/>
        <v>2.8816782894357673E-5</v>
      </c>
      <c r="U577" s="44"/>
      <c r="V577" s="25">
        <f t="array" ref="V577">SUM(IF(Period=$V$2,IF(Site=$A$506,IF(Provider=$B577,I))))</f>
        <v>0</v>
      </c>
      <c r="W577" s="26">
        <f t="array" ref="W577">SUM(IF(Period=$V$2,IF(Site=$A$506,IF(Provider=$B577,J))))</f>
        <v>0</v>
      </c>
      <c r="X577" s="26"/>
      <c r="Y577" s="27">
        <f t="shared" si="303"/>
        <v>0</v>
      </c>
      <c r="Z577" s="27">
        <f t="shared" si="291"/>
        <v>0</v>
      </c>
      <c r="AA577" s="44"/>
      <c r="AB577" s="25">
        <f t="array" ref="AB577">SUM(IF(Period=$AB$2,IF(Site=$A$506,IF(Provider=$B577,I))))</f>
        <v>1</v>
      </c>
      <c r="AC577" s="26">
        <f t="array" ref="AC577">SUM(IF(Period=$AB$2,IF(Site=$A$506,IF(Provider=$B577,J))))</f>
        <v>5</v>
      </c>
      <c r="AD577" s="26"/>
      <c r="AE577" s="27">
        <f t="shared" si="304"/>
        <v>1.0718113612004287E-3</v>
      </c>
      <c r="AF577" s="27">
        <f t="shared" si="292"/>
        <v>1.5041665413194547E-4</v>
      </c>
      <c r="AG577" s="44"/>
      <c r="AH577" s="25">
        <f t="array" ref="AH577">SUM(IF(Period=$AH$2,IF(Site=$A$506,IF(Provider=$B577,I))))</f>
        <v>0</v>
      </c>
      <c r="AI577" s="26">
        <f t="array" ref="AI577">SUM(IF(Period=$AH$2,IF(Site=$A$506,IF(Provider=$B577,J))))</f>
        <v>0</v>
      </c>
      <c r="AJ577" s="26"/>
      <c r="AK577" s="27">
        <f t="shared" si="305"/>
        <v>0</v>
      </c>
      <c r="AL577" s="27">
        <f t="shared" si="293"/>
        <v>0</v>
      </c>
      <c r="AM577" s="44"/>
      <c r="AN577" s="25">
        <f t="array" ref="AN577">SUM(IF(Period=$AN$2,IF(Site=$A$506,IF(Provider=$B577,I))))</f>
        <v>0</v>
      </c>
      <c r="AO577" s="26">
        <f t="array" ref="AO577">SUM(IF(Period=$AN$2,IF(Site=$A$506,IF(Provider=$B577,J))))</f>
        <v>0</v>
      </c>
      <c r="AP577" s="26"/>
      <c r="AQ577" s="27">
        <f t="shared" si="306"/>
        <v>0</v>
      </c>
      <c r="AR577" s="27">
        <f t="shared" si="294"/>
        <v>0</v>
      </c>
      <c r="AS577" s="44"/>
      <c r="AT577" s="25">
        <f t="array" ref="AT577">SUM(IF(Period=$AT$2,IF(Site=$A$506,IF(Provider=$B577,I))))</f>
        <v>1</v>
      </c>
      <c r="AU577" s="26">
        <f t="array" ref="AU577">SUM(IF(Period=$AT$2,IF(Site=$A$506,IF(Provider=$B577,J))))</f>
        <v>6</v>
      </c>
      <c r="AV577" s="26"/>
      <c r="AW577" s="27">
        <f t="shared" si="307"/>
        <v>1.064773735581189E-3</v>
      </c>
      <c r="AX577" s="27">
        <f t="shared" si="295"/>
        <v>1.8905378580206069E-4</v>
      </c>
      <c r="AY577" s="44"/>
      <c r="AZ577" s="25">
        <f t="array" ref="AZ577">SUM(IF(Period=$AZ$2,IF(Site=$A$506,IF(Provider=$B577,I))))</f>
        <v>0</v>
      </c>
      <c r="BA577" s="26">
        <f t="array" ref="BA577">SUM(IF(Period=$AZ$2,IF(Site=$A$506,IF(Provider=$B577,J))))</f>
        <v>0</v>
      </c>
      <c r="BB577" s="26"/>
      <c r="BC577" s="27">
        <f t="shared" si="308"/>
        <v>0</v>
      </c>
      <c r="BD577" s="27">
        <f t="shared" si="296"/>
        <v>0</v>
      </c>
      <c r="BE577" s="44"/>
      <c r="BF577" s="25">
        <f t="array" ref="BF577">SUM(IF(Period=$BF$2,IF(Site=$A$506,IF(Provider=$B577,I))))</f>
        <v>0</v>
      </c>
      <c r="BG577" s="26">
        <f t="array" ref="BG577">SUM(IF(Period=$BF$2,IF(Site=$A$506,IF(Provider=$B577,J))))</f>
        <v>0</v>
      </c>
      <c r="BH577" s="26"/>
      <c r="BI577" s="27">
        <f t="shared" si="309"/>
        <v>0</v>
      </c>
      <c r="BJ577" s="27">
        <f t="shared" si="297"/>
        <v>0</v>
      </c>
      <c r="BK577" s="44"/>
      <c r="BL577" s="25">
        <f t="array" ref="BL577">SUM(IF(Period=$BL$2,IF(Site=$A$506,IF(Provider=$B577,I))))</f>
        <v>0</v>
      </c>
      <c r="BM577" s="26">
        <f t="array" ref="BM577">SUM(IF(Period=$BL$2,IF(Site=$A$506,IF(Provider=$B577,J))))</f>
        <v>0</v>
      </c>
      <c r="BN577" s="26"/>
      <c r="BO577" s="27">
        <f t="shared" si="310"/>
        <v>0</v>
      </c>
      <c r="BP577" s="27">
        <f t="shared" si="298"/>
        <v>0</v>
      </c>
      <c r="BQ577" s="44"/>
      <c r="BR577" s="25">
        <f t="array" ref="BR577">SUM(IF(Period=$BR$2,IF(Site=$A$506,IF(Provider=$B577,I))))</f>
        <v>0</v>
      </c>
      <c r="BS577" s="26">
        <f t="array" ref="BS577">SUM(IF(Period=$BR$2,IF(Site=$A$506,IF(Provider=$B577,J))))</f>
        <v>0</v>
      </c>
      <c r="BT577" s="26"/>
      <c r="BU577" s="27">
        <f t="shared" si="311"/>
        <v>0</v>
      </c>
      <c r="BV577" s="27">
        <f t="shared" si="299"/>
        <v>0</v>
      </c>
    </row>
    <row r="578" spans="2:74" outlineLevel="1" x14ac:dyDescent="0.25">
      <c r="B578" s="20" t="s">
        <v>761</v>
      </c>
      <c r="C578" s="44"/>
      <c r="D578" s="25">
        <f t="array" ref="D578">SUM(IF(Period=$D$2,IF(Site=$A$506,IF(Provider=$B578,I))))</f>
        <v>135</v>
      </c>
      <c r="E578" s="26">
        <f t="array" ref="E578">SUM(IF(Period=$D$2,IF(Site=$A$506,IF(Provider=$B578,J))))</f>
        <v>9.2370370370370374</v>
      </c>
      <c r="F578" s="26"/>
      <c r="G578" s="27">
        <f t="shared" si="300"/>
        <v>0.26006256517205423</v>
      </c>
      <c r="H578" s="27">
        <f t="shared" si="288"/>
        <v>3.6116662322240568E-2</v>
      </c>
      <c r="I578" s="44"/>
      <c r="J578" s="25">
        <f t="array" ref="J578">SUM(IF(Period=$J$2,IF(Site=$A$506,IF(Provider=$B578,I))))</f>
        <v>162</v>
      </c>
      <c r="K578" s="26">
        <f t="array" ref="K578">SUM(IF(Period=$J$2,IF(Site=$A$506,IF(Provider=$B578,J))))</f>
        <v>7.7716049382716053</v>
      </c>
      <c r="L578" s="26"/>
      <c r="M578" s="27">
        <f t="shared" si="301"/>
        <v>0.28445549028468142</v>
      </c>
      <c r="N578" s="27">
        <f t="shared" si="289"/>
        <v>3.9006103417294047E-2</v>
      </c>
      <c r="O578" s="44"/>
      <c r="P578" s="25">
        <f t="array" ref="P578">SUM(IF(Period=$P$2,IF(Site=$A$506,IF(Provider=$B578,I))))</f>
        <v>141</v>
      </c>
      <c r="Q578" s="26">
        <f t="array" ref="Q578">SUM(IF(Period=$P$2,IF(Site=$A$506,IF(Provider=$B578,J))))</f>
        <v>6</v>
      </c>
      <c r="R578" s="26"/>
      <c r="S578" s="27">
        <f t="shared" si="302"/>
        <v>0.18084651560495937</v>
      </c>
      <c r="T578" s="27">
        <f t="shared" si="290"/>
        <v>2.4378998328626594E-2</v>
      </c>
      <c r="U578" s="44"/>
      <c r="V578" s="25">
        <f t="array" ref="V578">SUM(IF(Period=$V$2,IF(Site=$A$506,IF(Provider=$B578,I))))</f>
        <v>154</v>
      </c>
      <c r="W578" s="26">
        <f t="array" ref="W578">SUM(IF(Period=$V$2,IF(Site=$A$506,IF(Provider=$B578,J))))</f>
        <v>5.662337662337662</v>
      </c>
      <c r="X578" s="26"/>
      <c r="Y578" s="27">
        <f t="shared" si="303"/>
        <v>0.1934768138451298</v>
      </c>
      <c r="Z578" s="27">
        <f t="shared" si="291"/>
        <v>2.6371499425391638E-2</v>
      </c>
      <c r="AA578" s="44"/>
      <c r="AB578" s="25">
        <f t="array" ref="AB578">SUM(IF(Period=$AB$2,IF(Site=$A$506,IF(Provider=$B578,I))))</f>
        <v>91</v>
      </c>
      <c r="AC578" s="26">
        <f t="array" ref="AC578">SUM(IF(Period=$AB$2,IF(Site=$A$506,IF(Provider=$B578,J))))</f>
        <v>5</v>
      </c>
      <c r="AD578" s="26"/>
      <c r="AE578" s="27">
        <f t="shared" si="304"/>
        <v>9.7534833869239015E-2</v>
      </c>
      <c r="AF578" s="27">
        <f t="shared" si="292"/>
        <v>1.368791552600704E-2</v>
      </c>
      <c r="AG578" s="44"/>
      <c r="AH578" s="25">
        <f t="array" ref="AH578">SUM(IF(Period=$AH$2,IF(Site=$A$506,IF(Provider=$B578,I))))</f>
        <v>148</v>
      </c>
      <c r="AI578" s="26">
        <f t="array" ref="AI578">SUM(IF(Period=$AH$2,IF(Site=$A$506,IF(Provider=$B578,J))))</f>
        <v>8.0878378378378404</v>
      </c>
      <c r="AJ578" s="26"/>
      <c r="AK578" s="27">
        <f t="shared" si="305"/>
        <v>0.23987975951903814</v>
      </c>
      <c r="AL578" s="27">
        <f t="shared" si="293"/>
        <v>4.0761424776952958E-2</v>
      </c>
      <c r="AM578" s="44"/>
      <c r="AN578" s="25">
        <f t="array" ref="AN578">SUM(IF(Period=$AN$2,IF(Site=$A$506,IF(Provider=$B578,I))))</f>
        <v>102</v>
      </c>
      <c r="AO578" s="26">
        <f t="array" ref="AO578">SUM(IF(Period=$AN$2,IF(Site=$A$506,IF(Provider=$B578,J))))</f>
        <v>9.12745098039216</v>
      </c>
      <c r="AP578" s="26"/>
      <c r="AQ578" s="27">
        <f t="shared" si="306"/>
        <v>0.16976659372720648</v>
      </c>
      <c r="AR578" s="27">
        <f t="shared" si="294"/>
        <v>2.9772945314998411E-2</v>
      </c>
      <c r="AS578" s="44"/>
      <c r="AT578" s="25">
        <f t="array" ref="AT578">SUM(IF(Period=$AT$2,IF(Site=$A$506,IF(Provider=$B578,I))))</f>
        <v>105</v>
      </c>
      <c r="AU578" s="26">
        <f t="array" ref="AU578">SUM(IF(Period=$AT$2,IF(Site=$A$506,IF(Provider=$B578,J))))</f>
        <v>4.78095238095238</v>
      </c>
      <c r="AV578" s="26"/>
      <c r="AW578" s="27">
        <f t="shared" si="307"/>
        <v>8.9086069210292801E-2</v>
      </c>
      <c r="AX578" s="27">
        <f t="shared" si="295"/>
        <v>1.5817500078772407E-2</v>
      </c>
      <c r="AY578" s="44"/>
      <c r="AZ578" s="25">
        <f t="array" ref="AZ578">SUM(IF(Period=$AZ$2,IF(Site=$A$506,IF(Provider=$B578,I))))</f>
        <v>150</v>
      </c>
      <c r="BA578" s="26">
        <f t="array" ref="BA578">SUM(IF(Period=$AZ$2,IF(Site=$A$506,IF(Provider=$B578,J))))</f>
        <v>5.7333333333333298</v>
      </c>
      <c r="BB578" s="26"/>
      <c r="BC578" s="27">
        <f t="shared" si="308"/>
        <v>0.16017880424660075</v>
      </c>
      <c r="BD578" s="27">
        <f t="shared" si="296"/>
        <v>2.8023070155430266E-2</v>
      </c>
      <c r="BE578" s="44"/>
      <c r="BF578" s="25">
        <f t="array" ref="BF578">SUM(IF(Period=$BF$2,IF(Site=$A$506,IF(Provider=$B578,I))))</f>
        <v>117</v>
      </c>
      <c r="BG578" s="26">
        <f t="array" ref="BG578">SUM(IF(Period=$BF$2,IF(Site=$A$506,IF(Provider=$B578,J))))</f>
        <v>7.6666666666666696</v>
      </c>
      <c r="BH578" s="26"/>
      <c r="BI578" s="27">
        <f t="shared" si="309"/>
        <v>0.15684560237803818</v>
      </c>
      <c r="BJ578" s="27">
        <f t="shared" si="297"/>
        <v>2.7755430410297679E-2</v>
      </c>
      <c r="BK578" s="44"/>
      <c r="BL578" s="25">
        <f t="array" ref="BL578">SUM(IF(Period=$BL$2,IF(Site=$A$506,IF(Provider=$B578,I))))</f>
        <v>110</v>
      </c>
      <c r="BM578" s="26">
        <f t="array" ref="BM578">SUM(IF(Period=$BL$2,IF(Site=$A$506,IF(Provider=$B578,J))))</f>
        <v>6.2545454545454504</v>
      </c>
      <c r="BN578" s="26"/>
      <c r="BO578" s="27">
        <f t="shared" si="310"/>
        <v>0.11996512641673925</v>
      </c>
      <c r="BP578" s="27">
        <f t="shared" si="298"/>
        <v>2.1391039393091428E-2</v>
      </c>
      <c r="BQ578" s="44"/>
      <c r="BR578" s="25">
        <f t="array" ref="BR578">SUM(IF(Period=$BR$2,IF(Site=$A$506,IF(Provider=$B578,I))))</f>
        <v>79</v>
      </c>
      <c r="BS578" s="26">
        <f t="array" ref="BS578">SUM(IF(Period=$BR$2,IF(Site=$A$506,IF(Provider=$B578,J))))</f>
        <v>4.7468354430379804</v>
      </c>
      <c r="BT578" s="26"/>
      <c r="BU578" s="27">
        <f t="shared" si="311"/>
        <v>6.3014619391698945E-2</v>
      </c>
      <c r="BV578" s="27">
        <f t="shared" si="299"/>
        <v>1.0999970666744902E-2</v>
      </c>
    </row>
    <row r="579" spans="2:74" outlineLevel="1" x14ac:dyDescent="0.25">
      <c r="B579" s="20" t="s">
        <v>769</v>
      </c>
      <c r="C579" s="44"/>
      <c r="D579" s="25">
        <f t="array" ref="D579">SUM(IF(Period=$D$2,IF(Site=$A$506,IF(Provider=$B579,I))))</f>
        <v>64</v>
      </c>
      <c r="E579" s="26">
        <f t="array" ref="E579">SUM(IF(Period=$D$2,IF(Site=$A$506,IF(Provider=$B579,J))))</f>
        <v>10.078125</v>
      </c>
      <c r="F579" s="26"/>
      <c r="G579" s="27">
        <f t="shared" si="300"/>
        <v>0.13451511991657977</v>
      </c>
      <c r="H579" s="27">
        <f t="shared" si="288"/>
        <v>1.868103223564167E-2</v>
      </c>
      <c r="I579" s="44"/>
      <c r="J579" s="25">
        <f t="array" ref="J579">SUM(IF(Period=$J$2,IF(Site=$A$506,IF(Provider=$B579,I))))</f>
        <v>7</v>
      </c>
      <c r="K579" s="26">
        <f t="array" ref="K579">SUM(IF(Period=$J$2,IF(Site=$A$506,IF(Provider=$B579,J))))</f>
        <v>8.5714285714285712</v>
      </c>
      <c r="L579" s="26"/>
      <c r="M579" s="27">
        <f t="shared" si="301"/>
        <v>1.3556258472661545E-2</v>
      </c>
      <c r="N579" s="27">
        <f t="shared" si="289"/>
        <v>1.8589088205223532E-3</v>
      </c>
      <c r="O579" s="44"/>
      <c r="P579" s="25">
        <f t="array" ref="P579">SUM(IF(Period=$P$2,IF(Site=$A$506,IF(Provider=$B579,I))))</f>
        <v>7</v>
      </c>
      <c r="Q579" s="26">
        <f t="array" ref="Q579">SUM(IF(Period=$P$2,IF(Site=$A$506,IF(Provider=$B579,J))))</f>
        <v>13.857142857142858</v>
      </c>
      <c r="R579" s="26"/>
      <c r="S579" s="27">
        <f t="shared" si="302"/>
        <v>2.0735356990166737E-2</v>
      </c>
      <c r="T579" s="27">
        <f t="shared" si="290"/>
        <v>2.7952279407526944E-3</v>
      </c>
      <c r="U579" s="44"/>
      <c r="V579" s="25">
        <f t="array" ref="V579">SUM(IF(Period=$V$2,IF(Site=$A$506,IF(Provider=$B579,I))))</f>
        <v>129</v>
      </c>
      <c r="W579" s="26">
        <f t="array" ref="W579">SUM(IF(Period=$V$2,IF(Site=$A$506,IF(Provider=$B579,J))))</f>
        <v>6.9379844961240309</v>
      </c>
      <c r="X579" s="26"/>
      <c r="Y579" s="27">
        <f t="shared" si="303"/>
        <v>0.1985799866873752</v>
      </c>
      <c r="Z579" s="27">
        <f t="shared" si="291"/>
        <v>2.7067077965281558E-2</v>
      </c>
      <c r="AA579" s="44"/>
      <c r="AB579" s="25">
        <f t="array" ref="AB579">SUM(IF(Period=$AB$2,IF(Site=$A$506,IF(Provider=$B579,I))))</f>
        <v>24</v>
      </c>
      <c r="AC579" s="26">
        <f t="array" ref="AC579">SUM(IF(Period=$AB$2,IF(Site=$A$506,IF(Provider=$B579,J))))</f>
        <v>10.541666666666666</v>
      </c>
      <c r="AD579" s="26"/>
      <c r="AE579" s="27">
        <f t="shared" si="304"/>
        <v>5.4233654876741692E-2</v>
      </c>
      <c r="AF579" s="27">
        <f t="shared" si="292"/>
        <v>7.6110826990764407E-3</v>
      </c>
      <c r="AG579" s="44"/>
      <c r="AH579" s="25">
        <f t="array" ref="AH579">SUM(IF(Period=$AH$2,IF(Site=$A$506,IF(Provider=$B579,I))))</f>
        <v>0</v>
      </c>
      <c r="AI579" s="26">
        <f t="array" ref="AI579">SUM(IF(Period=$AH$2,IF(Site=$A$506,IF(Provider=$B579,J))))</f>
        <v>0</v>
      </c>
      <c r="AJ579" s="26"/>
      <c r="AK579" s="27">
        <f t="shared" si="305"/>
        <v>0</v>
      </c>
      <c r="AL579" s="27">
        <f t="shared" si="293"/>
        <v>0</v>
      </c>
      <c r="AM579" s="44"/>
      <c r="AN579" s="25">
        <f t="array" ref="AN579">SUM(IF(Period=$AN$2,IF(Site=$A$506,IF(Provider=$B579,I))))</f>
        <v>140</v>
      </c>
      <c r="AO579" s="26">
        <f t="array" ref="AO579">SUM(IF(Period=$AN$2,IF(Site=$A$506,IF(Provider=$B579,J))))</f>
        <v>6.3357142857142899</v>
      </c>
      <c r="AP579" s="26"/>
      <c r="AQ579" s="27">
        <f t="shared" si="306"/>
        <v>0.16174325309992715</v>
      </c>
      <c r="AR579" s="27">
        <f t="shared" si="294"/>
        <v>2.8365845858650481E-2</v>
      </c>
      <c r="AS579" s="44"/>
      <c r="AT579" s="25">
        <f t="array" ref="AT579">SUM(IF(Period=$AT$2,IF(Site=$A$506,IF(Provider=$B579,I))))</f>
        <v>134</v>
      </c>
      <c r="AU579" s="26">
        <f t="array" ref="AU579">SUM(IF(Period=$AT$2,IF(Site=$A$506,IF(Provider=$B579,J))))</f>
        <v>7.0522388059701502</v>
      </c>
      <c r="AV579" s="26"/>
      <c r="AW579" s="27">
        <f t="shared" si="307"/>
        <v>0.16770186335403728</v>
      </c>
      <c r="AX579" s="27">
        <f t="shared" si="295"/>
        <v>2.9775971263824561E-2</v>
      </c>
      <c r="AY579" s="44"/>
      <c r="AZ579" s="25">
        <f t="array" ref="AZ579">SUM(IF(Period=$AZ$2,IF(Site=$A$506,IF(Provider=$B579,I))))</f>
        <v>14</v>
      </c>
      <c r="BA579" s="26">
        <f t="array" ref="BA579">SUM(IF(Period=$AZ$2,IF(Site=$A$506,IF(Provider=$B579,J))))</f>
        <v>2.8571428571428599</v>
      </c>
      <c r="BB579" s="26"/>
      <c r="BC579" s="27">
        <f t="shared" si="308"/>
        <v>7.4501769417023725E-3</v>
      </c>
      <c r="BD579" s="27">
        <f t="shared" si="296"/>
        <v>1.3033986118804795E-3</v>
      </c>
      <c r="BE579" s="44"/>
      <c r="BF579" s="25">
        <f t="array" ref="BF579">SUM(IF(Period=$BF$2,IF(Site=$A$506,IF(Provider=$B579,I))))</f>
        <v>2</v>
      </c>
      <c r="BG579" s="26">
        <f t="array" ref="BG579">SUM(IF(Period=$BF$2,IF(Site=$A$506,IF(Provider=$B579,J))))</f>
        <v>2.5</v>
      </c>
      <c r="BH579" s="26"/>
      <c r="BI579" s="27">
        <f t="shared" si="309"/>
        <v>8.7427872005595381E-4</v>
      </c>
      <c r="BJ579" s="27">
        <f t="shared" si="297"/>
        <v>1.5471254409307506E-4</v>
      </c>
      <c r="BK579" s="44"/>
      <c r="BL579" s="25">
        <f t="array" ref="BL579">SUM(IF(Period=$BL$2,IF(Site=$A$506,IF(Provider=$B579,I))))</f>
        <v>41</v>
      </c>
      <c r="BM579" s="26">
        <f t="array" ref="BM579">SUM(IF(Period=$BL$2,IF(Site=$A$506,IF(Provider=$B579,J))))</f>
        <v>5.9024390243902403</v>
      </c>
      <c r="BN579" s="26"/>
      <c r="BO579" s="27">
        <f t="shared" si="310"/>
        <v>4.2197035745422821E-2</v>
      </c>
      <c r="BP579" s="27">
        <f t="shared" si="298"/>
        <v>7.5241737400118108E-3</v>
      </c>
      <c r="BQ579" s="44"/>
      <c r="BR579" s="25">
        <f t="array" ref="BR579">SUM(IF(Period=$BR$2,IF(Site=$A$506,IF(Provider=$B579,I))))</f>
        <v>173</v>
      </c>
      <c r="BS579" s="26">
        <f t="array" ref="BS579">SUM(IF(Period=$BR$2,IF(Site=$A$506,IF(Provider=$B579,J))))</f>
        <v>5.4739884393063596</v>
      </c>
      <c r="BT579" s="26"/>
      <c r="BU579" s="27">
        <f t="shared" si="311"/>
        <v>0.15913291883717026</v>
      </c>
      <c r="BV579" s="27">
        <f t="shared" si="299"/>
        <v>2.7778592590419766E-2</v>
      </c>
    </row>
    <row r="580" spans="2:74" outlineLevel="1" x14ac:dyDescent="0.25">
      <c r="B580" s="20" t="s">
        <v>1040</v>
      </c>
      <c r="C580" s="44"/>
      <c r="D580" s="25">
        <f t="array" ref="D580">SUM(IF(Period=$D$2,IF(Site=$A$506,IF(Provider=$B580,I))))</f>
        <v>0</v>
      </c>
      <c r="E580" s="26">
        <f t="array" ref="E580">SUM(IF(Period=$D$2,IF(Site=$A$506,IF(Provider=$B580,J))))</f>
        <v>0</v>
      </c>
      <c r="F580" s="26"/>
      <c r="G580" s="27">
        <f t="shared" si="300"/>
        <v>0</v>
      </c>
      <c r="H580" s="27">
        <f t="shared" si="288"/>
        <v>0</v>
      </c>
      <c r="I580" s="44"/>
      <c r="J580" s="25">
        <f t="array" ref="J580">SUM(IF(Period=$J$2,IF(Site=$A$506,IF(Provider=$B580,I))))</f>
        <v>0</v>
      </c>
      <c r="K580" s="26">
        <f t="array" ref="K580">SUM(IF(Period=$J$2,IF(Site=$A$506,IF(Provider=$B580,J))))</f>
        <v>0</v>
      </c>
      <c r="L580" s="26"/>
      <c r="M580" s="27">
        <f t="shared" si="301"/>
        <v>0</v>
      </c>
      <c r="N580" s="27">
        <f t="shared" si="289"/>
        <v>0</v>
      </c>
      <c r="O580" s="44"/>
      <c r="P580" s="25">
        <f t="array" ref="P580">SUM(IF(Period=$P$2,IF(Site=$A$506,IF(Provider=$B580,I))))</f>
        <v>0</v>
      </c>
      <c r="Q580" s="26">
        <f t="array" ref="Q580">SUM(IF(Period=$P$2,IF(Site=$A$506,IF(Provider=$B580,J))))</f>
        <v>0</v>
      </c>
      <c r="R580" s="26"/>
      <c r="S580" s="27">
        <f t="shared" si="302"/>
        <v>0</v>
      </c>
      <c r="T580" s="27">
        <f t="shared" si="290"/>
        <v>0</v>
      </c>
      <c r="U580" s="44"/>
      <c r="V580" s="25">
        <f t="array" ref="V580">SUM(IF(Period=$V$2,IF(Site=$A$506,IF(Provider=$B580,I))))</f>
        <v>0</v>
      </c>
      <c r="W580" s="26">
        <f t="array" ref="W580">SUM(IF(Period=$V$2,IF(Site=$A$506,IF(Provider=$B580,J))))</f>
        <v>0</v>
      </c>
      <c r="X580" s="26"/>
      <c r="Y580" s="27">
        <f t="shared" si="303"/>
        <v>0</v>
      </c>
      <c r="Z580" s="27">
        <f t="shared" si="291"/>
        <v>0</v>
      </c>
      <c r="AA580" s="44"/>
      <c r="AB580" s="25">
        <f t="array" ref="AB580">SUM(IF(Period=$AB$2,IF(Site=$A$506,IF(Provider=$B580,I))))</f>
        <v>0</v>
      </c>
      <c r="AC580" s="26">
        <f t="array" ref="AC580">SUM(IF(Period=$AB$2,IF(Site=$A$506,IF(Provider=$B580,J))))</f>
        <v>0</v>
      </c>
      <c r="AD580" s="26"/>
      <c r="AE580" s="27">
        <f t="shared" si="304"/>
        <v>0</v>
      </c>
      <c r="AF580" s="27">
        <f t="shared" si="292"/>
        <v>0</v>
      </c>
      <c r="AG580" s="44"/>
      <c r="AH580" s="25">
        <f t="array" ref="AH580">SUM(IF(Period=$AH$2,IF(Site=$A$506,IF(Provider=$B580,I))))</f>
        <v>0</v>
      </c>
      <c r="AI580" s="26">
        <f t="array" ref="AI580">SUM(IF(Period=$AH$2,IF(Site=$A$506,IF(Provider=$B580,J))))</f>
        <v>0</v>
      </c>
      <c r="AJ580" s="26"/>
      <c r="AK580" s="27">
        <f t="shared" si="305"/>
        <v>0</v>
      </c>
      <c r="AL580" s="27">
        <f t="shared" si="293"/>
        <v>0</v>
      </c>
      <c r="AM580" s="44"/>
      <c r="AN580" s="25">
        <f t="array" ref="AN580">SUM(IF(Period=$AN$2,IF(Site=$A$506,IF(Provider=$B580,I))))</f>
        <v>0</v>
      </c>
      <c r="AO580" s="26">
        <f t="array" ref="AO580">SUM(IF(Period=$AN$2,IF(Site=$A$506,IF(Provider=$B580,J))))</f>
        <v>0</v>
      </c>
      <c r="AP580" s="26"/>
      <c r="AQ580" s="27">
        <f t="shared" si="306"/>
        <v>0</v>
      </c>
      <c r="AR580" s="27">
        <f t="shared" si="294"/>
        <v>0</v>
      </c>
      <c r="AS580" s="44"/>
      <c r="AT580" s="25">
        <f t="array" ref="AT580">SUM(IF(Period=$AT$2,IF(Site=$A$506,IF(Provider=$B580,I))))</f>
        <v>0</v>
      </c>
      <c r="AU580" s="26">
        <f t="array" ref="AU580">SUM(IF(Period=$AT$2,IF(Site=$A$506,IF(Provider=$B580,J))))</f>
        <v>0</v>
      </c>
      <c r="AV580" s="26"/>
      <c r="AW580" s="27">
        <f t="shared" si="307"/>
        <v>0</v>
      </c>
      <c r="AX580" s="27">
        <f t="shared" si="295"/>
        <v>0</v>
      </c>
      <c r="AY580" s="44"/>
      <c r="AZ580" s="25">
        <f t="array" ref="AZ580">SUM(IF(Period=$AZ$2,IF(Site=$A$506,IF(Provider=$B580,I))))</f>
        <v>0</v>
      </c>
      <c r="BA580" s="26">
        <f t="array" ref="BA580">SUM(IF(Period=$AZ$2,IF(Site=$A$506,IF(Provider=$B580,J))))</f>
        <v>0</v>
      </c>
      <c r="BB580" s="26"/>
      <c r="BC580" s="27">
        <f t="shared" si="308"/>
        <v>0</v>
      </c>
      <c r="BD580" s="27">
        <f t="shared" si="296"/>
        <v>0</v>
      </c>
      <c r="BE580" s="44"/>
      <c r="BF580" s="25">
        <f t="array" ref="BF580">SUM(IF(Period=$BF$2,IF(Site=$A$506,IF(Provider=$B580,I))))</f>
        <v>18</v>
      </c>
      <c r="BG580" s="26">
        <f t="array" ref="BG580">SUM(IF(Period=$BF$2,IF(Site=$A$506,IF(Provider=$B580,J))))</f>
        <v>6.5555555555555598</v>
      </c>
      <c r="BH580" s="26"/>
      <c r="BI580" s="27">
        <f t="shared" si="309"/>
        <v>2.0632977793320524E-2</v>
      </c>
      <c r="BJ580" s="27">
        <f t="shared" si="297"/>
        <v>3.6512160405965735E-3</v>
      </c>
      <c r="BK580" s="44"/>
      <c r="BL580" s="25">
        <f t="array" ref="BL580">SUM(IF(Period=$BL$2,IF(Site=$A$506,IF(Provider=$B580,I))))</f>
        <v>0</v>
      </c>
      <c r="BM580" s="26">
        <f t="array" ref="BM580">SUM(IF(Period=$BL$2,IF(Site=$A$506,IF(Provider=$B580,J))))</f>
        <v>0</v>
      </c>
      <c r="BN580" s="26"/>
      <c r="BO580" s="27">
        <f t="shared" si="310"/>
        <v>0</v>
      </c>
      <c r="BP580" s="27">
        <f t="shared" si="298"/>
        <v>0</v>
      </c>
      <c r="BQ580" s="44"/>
      <c r="BR580" s="25">
        <f t="array" ref="BR580">SUM(IF(Period=$BR$2,IF(Site=$A$506,IF(Provider=$B580,I))))</f>
        <v>0</v>
      </c>
      <c r="BS580" s="26">
        <f t="array" ref="BS580">SUM(IF(Period=$BR$2,IF(Site=$A$506,IF(Provider=$B580,J))))</f>
        <v>0</v>
      </c>
      <c r="BT580" s="26"/>
      <c r="BU580" s="27">
        <f t="shared" si="311"/>
        <v>0</v>
      </c>
      <c r="BV580" s="27">
        <f t="shared" si="299"/>
        <v>0</v>
      </c>
    </row>
    <row r="581" spans="2:74" outlineLevel="1" x14ac:dyDescent="0.25">
      <c r="B581" s="20" t="s">
        <v>1000</v>
      </c>
      <c r="C581" s="44"/>
      <c r="D581" s="25">
        <f t="array" ref="D581">SUM(IF(Period=$D$2,IF(Site=$A$506,IF(Provider=$B581,I))))</f>
        <v>0</v>
      </c>
      <c r="E581" s="26">
        <f t="array" ref="E581">SUM(IF(Period=$D$2,IF(Site=$A$506,IF(Provider=$B581,J))))</f>
        <v>0</v>
      </c>
      <c r="F581" s="26"/>
      <c r="G581" s="27">
        <f t="shared" si="300"/>
        <v>0</v>
      </c>
      <c r="H581" s="27">
        <f t="shared" si="288"/>
        <v>0</v>
      </c>
      <c r="I581" s="44"/>
      <c r="J581" s="25">
        <f t="array" ref="J581">SUM(IF(Period=$J$2,IF(Site=$A$506,IF(Provider=$B581,I))))</f>
        <v>0</v>
      </c>
      <c r="K581" s="26">
        <f t="array" ref="K581">SUM(IF(Period=$J$2,IF(Site=$A$506,IF(Provider=$B581,J))))</f>
        <v>0</v>
      </c>
      <c r="L581" s="26"/>
      <c r="M581" s="27">
        <f t="shared" si="301"/>
        <v>0</v>
      </c>
      <c r="N581" s="27">
        <f t="shared" si="289"/>
        <v>0</v>
      </c>
      <c r="O581" s="44"/>
      <c r="P581" s="25">
        <f t="array" ref="P581">SUM(IF(Period=$P$2,IF(Site=$A$506,IF(Provider=$B581,I))))</f>
        <v>0</v>
      </c>
      <c r="Q581" s="26">
        <f t="array" ref="Q581">SUM(IF(Period=$P$2,IF(Site=$A$506,IF(Provider=$B581,J))))</f>
        <v>0</v>
      </c>
      <c r="R581" s="26"/>
      <c r="S581" s="27">
        <f t="shared" si="302"/>
        <v>0</v>
      </c>
      <c r="T581" s="27">
        <f t="shared" si="290"/>
        <v>0</v>
      </c>
      <c r="U581" s="44"/>
      <c r="V581" s="25">
        <f t="array" ref="V581">SUM(IF(Period=$V$2,IF(Site=$A$506,IF(Provider=$B581,I))))</f>
        <v>0</v>
      </c>
      <c r="W581" s="26">
        <f t="array" ref="W581">SUM(IF(Period=$V$2,IF(Site=$A$506,IF(Provider=$B581,J))))</f>
        <v>0</v>
      </c>
      <c r="X581" s="26"/>
      <c r="Y581" s="27">
        <f t="shared" si="303"/>
        <v>0</v>
      </c>
      <c r="Z581" s="27">
        <f t="shared" si="291"/>
        <v>0</v>
      </c>
      <c r="AA581" s="44"/>
      <c r="AB581" s="25">
        <f t="array" ref="AB581">SUM(IF(Period=$AB$2,IF(Site=$A$506,IF(Provider=$B581,I))))</f>
        <v>0</v>
      </c>
      <c r="AC581" s="26">
        <f t="array" ref="AC581">SUM(IF(Period=$AB$2,IF(Site=$A$506,IF(Provider=$B581,J))))</f>
        <v>0</v>
      </c>
      <c r="AD581" s="26"/>
      <c r="AE581" s="27">
        <f t="shared" si="304"/>
        <v>0</v>
      </c>
      <c r="AF581" s="27">
        <f t="shared" si="292"/>
        <v>0</v>
      </c>
      <c r="AG581" s="44"/>
      <c r="AH581" s="25">
        <f t="array" ref="AH581">SUM(IF(Period=$AH$2,IF(Site=$A$506,IF(Provider=$B581,I))))</f>
        <v>0</v>
      </c>
      <c r="AI581" s="26">
        <f t="array" ref="AI581">SUM(IF(Period=$AH$2,IF(Site=$A$506,IF(Provider=$B581,J))))</f>
        <v>0</v>
      </c>
      <c r="AJ581" s="26"/>
      <c r="AK581" s="27">
        <f t="shared" si="305"/>
        <v>0</v>
      </c>
      <c r="AL581" s="27">
        <f t="shared" si="293"/>
        <v>0</v>
      </c>
      <c r="AM581" s="44"/>
      <c r="AN581" s="25">
        <f t="array" ref="AN581">SUM(IF(Period=$AN$2,IF(Site=$A$506,IF(Provider=$B581,I))))</f>
        <v>0</v>
      </c>
      <c r="AO581" s="26">
        <f t="array" ref="AO581">SUM(IF(Period=$AN$2,IF(Site=$A$506,IF(Provider=$B581,J))))</f>
        <v>0</v>
      </c>
      <c r="AP581" s="26"/>
      <c r="AQ581" s="27">
        <f t="shared" si="306"/>
        <v>0</v>
      </c>
      <c r="AR581" s="27">
        <f t="shared" si="294"/>
        <v>0</v>
      </c>
      <c r="AS581" s="44"/>
      <c r="AT581" s="25">
        <f t="array" ref="AT581">SUM(IF(Period=$AT$2,IF(Site=$A$506,IF(Provider=$B581,I))))</f>
        <v>3</v>
      </c>
      <c r="AU581" s="26">
        <f t="array" ref="AU581">SUM(IF(Period=$AT$2,IF(Site=$A$506,IF(Provider=$B581,J))))</f>
        <v>3</v>
      </c>
      <c r="AV581" s="26"/>
      <c r="AW581" s="27">
        <f t="shared" si="307"/>
        <v>1.5971606033717836E-3</v>
      </c>
      <c r="AX581" s="27">
        <f t="shared" si="295"/>
        <v>2.8358067870309103E-4</v>
      </c>
      <c r="AY581" s="44"/>
      <c r="AZ581" s="25">
        <f t="array" ref="AZ581">SUM(IF(Period=$AZ$2,IF(Site=$A$506,IF(Provider=$B581,I))))</f>
        <v>0</v>
      </c>
      <c r="BA581" s="26">
        <f t="array" ref="BA581">SUM(IF(Period=$AZ$2,IF(Site=$A$506,IF(Provider=$B581,J))))</f>
        <v>0</v>
      </c>
      <c r="BB581" s="26"/>
      <c r="BC581" s="27">
        <f t="shared" si="308"/>
        <v>0</v>
      </c>
      <c r="BD581" s="27">
        <f t="shared" si="296"/>
        <v>0</v>
      </c>
      <c r="BE581" s="44"/>
      <c r="BF581" s="25">
        <f t="array" ref="BF581">SUM(IF(Period=$BF$2,IF(Site=$A$506,IF(Provider=$B581,I))))</f>
        <v>0</v>
      </c>
      <c r="BG581" s="26">
        <f t="array" ref="BG581">SUM(IF(Period=$BF$2,IF(Site=$A$506,IF(Provider=$B581,J))))</f>
        <v>0</v>
      </c>
      <c r="BH581" s="26"/>
      <c r="BI581" s="27">
        <f t="shared" si="309"/>
        <v>0</v>
      </c>
      <c r="BJ581" s="27">
        <f t="shared" si="297"/>
        <v>0</v>
      </c>
      <c r="BK581" s="44"/>
      <c r="BL581" s="25">
        <f t="array" ref="BL581">SUM(IF(Period=$BL$2,IF(Site=$A$506,IF(Provider=$B581,I))))</f>
        <v>0</v>
      </c>
      <c r="BM581" s="26">
        <f t="array" ref="BM581">SUM(IF(Period=$BL$2,IF(Site=$A$506,IF(Provider=$B581,J))))</f>
        <v>0</v>
      </c>
      <c r="BN581" s="26"/>
      <c r="BO581" s="27">
        <f t="shared" si="310"/>
        <v>0</v>
      </c>
      <c r="BP581" s="27">
        <f t="shared" si="298"/>
        <v>0</v>
      </c>
      <c r="BQ581" s="44"/>
      <c r="BR581" s="25">
        <f t="array" ref="BR581">SUM(IF(Period=$BR$2,IF(Site=$A$506,IF(Provider=$B581,I))))</f>
        <v>0</v>
      </c>
      <c r="BS581" s="26">
        <f t="array" ref="BS581">SUM(IF(Period=$BR$2,IF(Site=$A$506,IF(Provider=$B581,J))))</f>
        <v>0</v>
      </c>
      <c r="BT581" s="26"/>
      <c r="BU581" s="27">
        <f t="shared" si="311"/>
        <v>0</v>
      </c>
      <c r="BV581" s="27">
        <f t="shared" si="299"/>
        <v>0</v>
      </c>
    </row>
    <row r="582" spans="2:74" outlineLevel="1" x14ac:dyDescent="0.25">
      <c r="B582" s="20" t="s">
        <v>1034</v>
      </c>
      <c r="C582" s="44"/>
      <c r="D582" s="25">
        <f t="array" ref="D582">SUM(IF(Period=$D$2,IF(Site=$A$506,IF(Provider=$B582,I))))</f>
        <v>0</v>
      </c>
      <c r="E582" s="26">
        <f t="array" ref="E582">SUM(IF(Period=$D$2,IF(Site=$A$506,IF(Provider=$B582,J))))</f>
        <v>0</v>
      </c>
      <c r="F582" s="26"/>
      <c r="G582" s="27">
        <f t="shared" si="300"/>
        <v>0</v>
      </c>
      <c r="H582" s="27">
        <f t="shared" si="288"/>
        <v>0</v>
      </c>
      <c r="I582" s="44"/>
      <c r="J582" s="25">
        <f t="array" ref="J582">SUM(IF(Period=$J$2,IF(Site=$A$506,IF(Provider=$B582,I))))</f>
        <v>0</v>
      </c>
      <c r="K582" s="26">
        <f t="array" ref="K582">SUM(IF(Period=$J$2,IF(Site=$A$506,IF(Provider=$B582,J))))</f>
        <v>0</v>
      </c>
      <c r="L582" s="26"/>
      <c r="M582" s="27">
        <f t="shared" si="301"/>
        <v>0</v>
      </c>
      <c r="N582" s="27">
        <f t="shared" si="289"/>
        <v>0</v>
      </c>
      <c r="O582" s="44"/>
      <c r="P582" s="25">
        <f t="array" ref="P582">SUM(IF(Period=$P$2,IF(Site=$A$506,IF(Provider=$B582,I))))</f>
        <v>0</v>
      </c>
      <c r="Q582" s="26">
        <f t="array" ref="Q582">SUM(IF(Period=$P$2,IF(Site=$A$506,IF(Provider=$B582,J))))</f>
        <v>0</v>
      </c>
      <c r="R582" s="26"/>
      <c r="S582" s="27">
        <f t="shared" si="302"/>
        <v>0</v>
      </c>
      <c r="T582" s="27">
        <f t="shared" si="290"/>
        <v>0</v>
      </c>
      <c r="U582" s="44"/>
      <c r="V582" s="25">
        <f t="array" ref="V582">SUM(IF(Period=$V$2,IF(Site=$A$506,IF(Provider=$B582,I))))</f>
        <v>0</v>
      </c>
      <c r="W582" s="26">
        <f t="array" ref="W582">SUM(IF(Period=$V$2,IF(Site=$A$506,IF(Provider=$B582,J))))</f>
        <v>0</v>
      </c>
      <c r="X582" s="26"/>
      <c r="Y582" s="27">
        <f t="shared" si="303"/>
        <v>0</v>
      </c>
      <c r="Z582" s="27">
        <f t="shared" si="291"/>
        <v>0</v>
      </c>
      <c r="AA582" s="44"/>
      <c r="AB582" s="25">
        <f t="array" ref="AB582">SUM(IF(Period=$AB$2,IF(Site=$A$506,IF(Provider=$B582,I))))</f>
        <v>0</v>
      </c>
      <c r="AC582" s="26">
        <f t="array" ref="AC582">SUM(IF(Period=$AB$2,IF(Site=$A$506,IF(Provider=$B582,J))))</f>
        <v>0</v>
      </c>
      <c r="AD582" s="26"/>
      <c r="AE582" s="27">
        <f t="shared" si="304"/>
        <v>0</v>
      </c>
      <c r="AF582" s="27">
        <f t="shared" si="292"/>
        <v>0</v>
      </c>
      <c r="AG582" s="44"/>
      <c r="AH582" s="25">
        <f t="array" ref="AH582">SUM(IF(Period=$AH$2,IF(Site=$A$506,IF(Provider=$B582,I))))</f>
        <v>0</v>
      </c>
      <c r="AI582" s="26">
        <f t="array" ref="AI582">SUM(IF(Period=$AH$2,IF(Site=$A$506,IF(Provider=$B582,J))))</f>
        <v>0</v>
      </c>
      <c r="AJ582" s="26"/>
      <c r="AK582" s="27">
        <f t="shared" si="305"/>
        <v>0</v>
      </c>
      <c r="AL582" s="27">
        <f t="shared" si="293"/>
        <v>0</v>
      </c>
      <c r="AM582" s="44"/>
      <c r="AN582" s="25">
        <f t="array" ref="AN582">SUM(IF(Period=$AN$2,IF(Site=$A$506,IF(Provider=$B582,I))))</f>
        <v>0</v>
      </c>
      <c r="AO582" s="26">
        <f t="array" ref="AO582">SUM(IF(Period=$AN$2,IF(Site=$A$506,IF(Provider=$B582,J))))</f>
        <v>0</v>
      </c>
      <c r="AP582" s="26"/>
      <c r="AQ582" s="27">
        <f t="shared" si="306"/>
        <v>0</v>
      </c>
      <c r="AR582" s="27">
        <f t="shared" si="294"/>
        <v>0</v>
      </c>
      <c r="AS582" s="44"/>
      <c r="AT582" s="25">
        <f t="array" ref="AT582">SUM(IF(Period=$AT$2,IF(Site=$A$506,IF(Provider=$B582,I))))</f>
        <v>0</v>
      </c>
      <c r="AU582" s="26">
        <f t="array" ref="AU582">SUM(IF(Period=$AT$2,IF(Site=$A$506,IF(Provider=$B582,J))))</f>
        <v>0</v>
      </c>
      <c r="AV582" s="26"/>
      <c r="AW582" s="27">
        <f t="shared" si="307"/>
        <v>0</v>
      </c>
      <c r="AX582" s="27">
        <f t="shared" si="295"/>
        <v>0</v>
      </c>
      <c r="AY582" s="44"/>
      <c r="AZ582" s="25">
        <f t="array" ref="AZ582">SUM(IF(Period=$AZ$2,IF(Site=$A$506,IF(Provider=$B582,I))))</f>
        <v>0</v>
      </c>
      <c r="BA582" s="26">
        <f t="array" ref="BA582">SUM(IF(Period=$AZ$2,IF(Site=$A$506,IF(Provider=$B582,J))))</f>
        <v>0</v>
      </c>
      <c r="BB582" s="26"/>
      <c r="BC582" s="27">
        <f t="shared" si="308"/>
        <v>0</v>
      </c>
      <c r="BD582" s="27">
        <f t="shared" si="296"/>
        <v>0</v>
      </c>
      <c r="BE582" s="44"/>
      <c r="BF582" s="25">
        <f t="array" ref="BF582">SUM(IF(Period=$BF$2,IF(Site=$A$506,IF(Provider=$B582,I))))</f>
        <v>10</v>
      </c>
      <c r="BG582" s="26">
        <f t="array" ref="BG582">SUM(IF(Period=$BF$2,IF(Site=$A$506,IF(Provider=$B582,J))))</f>
        <v>2.8</v>
      </c>
      <c r="BH582" s="26"/>
      <c r="BI582" s="27">
        <f t="shared" si="309"/>
        <v>4.8959608323133411E-3</v>
      </c>
      <c r="BJ582" s="27">
        <f t="shared" si="297"/>
        <v>8.6639024692122021E-4</v>
      </c>
      <c r="BK582" s="44"/>
      <c r="BL582" s="25">
        <f t="array" ref="BL582">SUM(IF(Period=$BL$2,IF(Site=$A$506,IF(Provider=$B582,I))))</f>
        <v>80</v>
      </c>
      <c r="BM582" s="26">
        <f t="array" ref="BM582">SUM(IF(Period=$BL$2,IF(Site=$A$506,IF(Provider=$B582,J))))</f>
        <v>5.625</v>
      </c>
      <c r="BN582" s="26"/>
      <c r="BO582" s="27">
        <f t="shared" si="310"/>
        <v>7.8465562336530084E-2</v>
      </c>
      <c r="BP582" s="27">
        <f t="shared" si="298"/>
        <v>1.3991232161178995E-2</v>
      </c>
      <c r="BQ582" s="44"/>
      <c r="BR582" s="25">
        <f t="array" ref="BR582">SUM(IF(Period=$BR$2,IF(Site=$A$506,IF(Provider=$B582,I))))</f>
        <v>49</v>
      </c>
      <c r="BS582" s="26">
        <f t="array" ref="BS582">SUM(IF(Period=$BR$2,IF(Site=$A$506,IF(Provider=$B582,J))))</f>
        <v>2.5510204081632701</v>
      </c>
      <c r="BT582" s="26"/>
      <c r="BU582" s="27">
        <f t="shared" si="311"/>
        <v>2.1004873130566329E-2</v>
      </c>
      <c r="BV582" s="27">
        <f t="shared" si="299"/>
        <v>3.6666568889149702E-3</v>
      </c>
    </row>
    <row r="583" spans="2:74" outlineLevel="1" x14ac:dyDescent="0.25">
      <c r="B583" s="20" t="s">
        <v>757</v>
      </c>
      <c r="C583" s="44"/>
      <c r="D583" s="25">
        <f t="array" ref="D583">SUM(IF(Period=$D$2,IF(Site=$A$506,IF(Provider=$B583,I))))</f>
        <v>147</v>
      </c>
      <c r="E583" s="26">
        <f t="array" ref="E583">SUM(IF(Period=$D$2,IF(Site=$A$506,IF(Provider=$B583,J))))</f>
        <v>11.4421768707483</v>
      </c>
      <c r="F583" s="26"/>
      <c r="G583" s="27">
        <f t="shared" si="300"/>
        <v>0.35078206465067779</v>
      </c>
      <c r="H583" s="27">
        <f t="shared" si="288"/>
        <v>4.8715498016045411E-2</v>
      </c>
      <c r="I583" s="44"/>
      <c r="J583" s="25">
        <f t="array" ref="J583">SUM(IF(Period=$J$2,IF(Site=$A$506,IF(Provider=$B583,I))))</f>
        <v>139</v>
      </c>
      <c r="K583" s="26">
        <f t="array" ref="K583">SUM(IF(Period=$J$2,IF(Site=$A$506,IF(Provider=$B583,J))))</f>
        <v>10.194244604316546</v>
      </c>
      <c r="L583" s="26"/>
      <c r="M583" s="27">
        <f t="shared" si="301"/>
        <v>0.3201536375960235</v>
      </c>
      <c r="N583" s="27">
        <f t="shared" si="289"/>
        <v>4.3901229978002915E-2</v>
      </c>
      <c r="O583" s="44"/>
      <c r="P583" s="25">
        <f t="array" ref="P583">SUM(IF(Period=$P$2,IF(Site=$A$506,IF(Provider=$B583,I))))</f>
        <v>98</v>
      </c>
      <c r="Q583" s="26">
        <f t="array" ref="Q583">SUM(IF(Period=$P$2,IF(Site=$A$506,IF(Provider=$B583,J))))</f>
        <v>7.0408163265306118</v>
      </c>
      <c r="R583" s="26"/>
      <c r="S583" s="27">
        <f t="shared" si="302"/>
        <v>0.14749893116716545</v>
      </c>
      <c r="T583" s="27">
        <f t="shared" si="290"/>
        <v>1.9883580197106794E-2</v>
      </c>
      <c r="U583" s="44"/>
      <c r="V583" s="25">
        <f t="array" ref="V583">SUM(IF(Period=$V$2,IF(Site=$A$506,IF(Provider=$B583,I))))</f>
        <v>69</v>
      </c>
      <c r="W583" s="26">
        <f t="array" ref="W583">SUM(IF(Period=$V$2,IF(Site=$A$506,IF(Provider=$B583,J))))</f>
        <v>7.8115942028985508</v>
      </c>
      <c r="X583" s="26"/>
      <c r="Y583" s="27">
        <f t="shared" si="303"/>
        <v>0.11959174617262038</v>
      </c>
      <c r="Z583" s="27">
        <f t="shared" si="291"/>
        <v>1.6300731869594146E-2</v>
      </c>
      <c r="AA583" s="44"/>
      <c r="AB583" s="25">
        <f t="array" ref="AB583">SUM(IF(Period=$AB$2,IF(Site=$A$506,IF(Provider=$B583,I))))</f>
        <v>91</v>
      </c>
      <c r="AC583" s="26">
        <f t="array" ref="AC583">SUM(IF(Period=$AB$2,IF(Site=$A$506,IF(Provider=$B583,J))))</f>
        <v>6.2747252747252746</v>
      </c>
      <c r="AD583" s="26"/>
      <c r="AE583" s="27">
        <f t="shared" si="304"/>
        <v>0.12240085744908896</v>
      </c>
      <c r="AF583" s="27">
        <f t="shared" si="292"/>
        <v>1.7177581901868175E-2</v>
      </c>
      <c r="AG583" s="44"/>
      <c r="AH583" s="25">
        <f t="array" ref="AH583">SUM(IF(Period=$AH$2,IF(Site=$A$506,IF(Provider=$B583,I))))</f>
        <v>0</v>
      </c>
      <c r="AI583" s="26">
        <f t="array" ref="AI583">SUM(IF(Period=$AH$2,IF(Site=$A$506,IF(Provider=$B583,J))))</f>
        <v>0</v>
      </c>
      <c r="AJ583" s="26"/>
      <c r="AK583" s="27">
        <f t="shared" si="305"/>
        <v>0</v>
      </c>
      <c r="AL583" s="27">
        <f t="shared" si="293"/>
        <v>0</v>
      </c>
      <c r="AM583" s="44"/>
      <c r="AN583" s="25">
        <f t="array" ref="AN583">SUM(IF(Period=$AN$2,IF(Site=$A$506,IF(Provider=$B583,I))))</f>
        <v>0</v>
      </c>
      <c r="AO583" s="26">
        <f t="array" ref="AO583">SUM(IF(Period=$AN$2,IF(Site=$A$506,IF(Provider=$B583,J))))</f>
        <v>0</v>
      </c>
      <c r="AP583" s="26"/>
      <c r="AQ583" s="27">
        <f t="shared" si="306"/>
        <v>0</v>
      </c>
      <c r="AR583" s="27">
        <f t="shared" si="294"/>
        <v>0</v>
      </c>
      <c r="AS583" s="44"/>
      <c r="AT583" s="25">
        <f t="array" ref="AT583">SUM(IF(Period=$AT$2,IF(Site=$A$506,IF(Provider=$B583,I))))</f>
        <v>13</v>
      </c>
      <c r="AU583" s="26">
        <f t="array" ref="AU583">SUM(IF(Period=$AT$2,IF(Site=$A$506,IF(Provider=$B583,J))))</f>
        <v>4.4615384615384599</v>
      </c>
      <c r="AV583" s="26"/>
      <c r="AW583" s="27">
        <f t="shared" si="307"/>
        <v>1.0292812777284823E-2</v>
      </c>
      <c r="AX583" s="27">
        <f t="shared" si="295"/>
        <v>1.8275199294199192E-3</v>
      </c>
      <c r="AY583" s="44"/>
      <c r="AZ583" s="25">
        <f t="array" ref="AZ583">SUM(IF(Period=$AZ$2,IF(Site=$A$506,IF(Provider=$B583,I))))</f>
        <v>78</v>
      </c>
      <c r="BA583" s="26">
        <f t="array" ref="BA583">SUM(IF(Period=$AZ$2,IF(Site=$A$506,IF(Provider=$B583,J))))</f>
        <v>9.0128205128205092</v>
      </c>
      <c r="BB583" s="26"/>
      <c r="BC583" s="27">
        <f t="shared" si="308"/>
        <v>0.13093685975041902</v>
      </c>
      <c r="BD583" s="27">
        <f t="shared" si="296"/>
        <v>2.29072306037994E-2</v>
      </c>
      <c r="BE583" s="44"/>
      <c r="BF583" s="25">
        <f t="array" ref="BF583">SUM(IF(Period=$BF$2,IF(Site=$A$506,IF(Provider=$B583,I))))</f>
        <v>92</v>
      </c>
      <c r="BG583" s="26">
        <f t="array" ref="BG583">SUM(IF(Period=$BF$2,IF(Site=$A$506,IF(Provider=$B583,J))))</f>
        <v>6.4239130434782599</v>
      </c>
      <c r="BH583" s="26"/>
      <c r="BI583" s="27">
        <f t="shared" si="309"/>
        <v>0.10333974471061373</v>
      </c>
      <c r="BJ583" s="27">
        <f t="shared" si="297"/>
        <v>1.8287022711801468E-2</v>
      </c>
      <c r="BK583" s="44"/>
      <c r="BL583" s="25">
        <f t="array" ref="BL583">SUM(IF(Period=$BL$2,IF(Site=$A$506,IF(Provider=$B583,I))))</f>
        <v>71</v>
      </c>
      <c r="BM583" s="26">
        <f t="array" ref="BM583">SUM(IF(Period=$BL$2,IF(Site=$A$506,IF(Provider=$B583,J))))</f>
        <v>9.28169014084507</v>
      </c>
      <c r="BN583" s="26"/>
      <c r="BO583" s="27">
        <f t="shared" si="310"/>
        <v>0.11490845684394072</v>
      </c>
      <c r="BP583" s="27">
        <f t="shared" si="298"/>
        <v>2.0489382209371014E-2</v>
      </c>
      <c r="BQ583" s="44"/>
      <c r="BR583" s="25">
        <f t="array" ref="BR583">SUM(IF(Period=$BR$2,IF(Site=$A$506,IF(Provider=$B583,I))))</f>
        <v>66</v>
      </c>
      <c r="BS583" s="26">
        <f t="array" ref="BS583">SUM(IF(Period=$BR$2,IF(Site=$A$506,IF(Provider=$B583,J))))</f>
        <v>6.1666666666666696</v>
      </c>
      <c r="BT583" s="26"/>
      <c r="BU583" s="27">
        <f t="shared" si="311"/>
        <v>6.8391866913123878E-2</v>
      </c>
      <c r="BV583" s="27">
        <f t="shared" si="299"/>
        <v>1.1938634830307125E-2</v>
      </c>
    </row>
    <row r="584" spans="2:74" outlineLevel="1" x14ac:dyDescent="0.25">
      <c r="B584" s="20" t="s">
        <v>764</v>
      </c>
      <c r="C584" s="44"/>
      <c r="D584" s="25">
        <f t="array" ref="D584">SUM(IF(Period=$D$2,IF(Site=$A$506,IF(Provider=$B584,I))))</f>
        <v>91</v>
      </c>
      <c r="E584" s="26">
        <f t="array" ref="E584">SUM(IF(Period=$D$2,IF(Site=$A$506,IF(Provider=$B584,J))))</f>
        <v>14.274725274725276</v>
      </c>
      <c r="F584" s="26"/>
      <c r="G584" s="27">
        <f t="shared" si="300"/>
        <v>0.27090719499478622</v>
      </c>
      <c r="H584" s="27">
        <f t="shared" si="288"/>
        <v>3.7622730037362065E-2</v>
      </c>
      <c r="I584" s="44"/>
      <c r="J584" s="25">
        <f t="array" ref="J584">SUM(IF(Period=$J$2,IF(Site=$A$506,IF(Provider=$B584,I))))</f>
        <v>101</v>
      </c>
      <c r="K584" s="26">
        <f t="array" ref="K584">SUM(IF(Period=$J$2,IF(Site=$A$506,IF(Provider=$B584,J))))</f>
        <v>10.990099009900991</v>
      </c>
      <c r="L584" s="26"/>
      <c r="M584" s="27">
        <f t="shared" si="301"/>
        <v>0.25079078174423863</v>
      </c>
      <c r="N584" s="27">
        <f t="shared" si="289"/>
        <v>3.4389813179663539E-2</v>
      </c>
      <c r="O584" s="44"/>
      <c r="P584" s="25">
        <f t="array" ref="P584">SUM(IF(Period=$P$2,IF(Site=$A$506,IF(Provider=$B584,I))))</f>
        <v>117</v>
      </c>
      <c r="Q584" s="26">
        <f t="array" ref="Q584">SUM(IF(Period=$P$2,IF(Site=$A$506,IF(Provider=$B584,J))))</f>
        <v>7.0085470085470085</v>
      </c>
      <c r="R584" s="26"/>
      <c r="S584" s="27">
        <f t="shared" si="302"/>
        <v>0.17528858486532706</v>
      </c>
      <c r="T584" s="27">
        <f t="shared" si="290"/>
        <v>2.3629761973373294E-2</v>
      </c>
      <c r="U584" s="44"/>
      <c r="V584" s="25">
        <f t="array" ref="V584">SUM(IF(Period=$V$2,IF(Site=$A$506,IF(Provider=$B584,I))))</f>
        <v>113</v>
      </c>
      <c r="W584" s="26">
        <f t="array" ref="W584">SUM(IF(Period=$V$2,IF(Site=$A$506,IF(Provider=$B584,J))))</f>
        <v>6.8761061946902657</v>
      </c>
      <c r="X584" s="26"/>
      <c r="Y584" s="27">
        <f t="shared" si="303"/>
        <v>0.17239849123585535</v>
      </c>
      <c r="Z584" s="27">
        <f t="shared" si="291"/>
        <v>2.3498457630194158E-2</v>
      </c>
      <c r="AA584" s="44"/>
      <c r="AB584" s="25">
        <f t="array" ref="AB584">SUM(IF(Period=$AB$2,IF(Site=$A$506,IF(Provider=$B584,I))))</f>
        <v>63</v>
      </c>
      <c r="AC584" s="26">
        <f t="array" ref="AC584">SUM(IF(Period=$AB$2,IF(Site=$A$506,IF(Provider=$B584,J))))</f>
        <v>6.7301587301587302</v>
      </c>
      <c r="AD584" s="26"/>
      <c r="AE584" s="27">
        <f t="shared" si="304"/>
        <v>9.0889603429796351E-2</v>
      </c>
      <c r="AF584" s="27">
        <f t="shared" si="292"/>
        <v>1.2755332270388978E-2</v>
      </c>
      <c r="AG584" s="44"/>
      <c r="AH584" s="25">
        <f t="array" ref="AH584">SUM(IF(Period=$AH$2,IF(Site=$A$506,IF(Provider=$B584,I))))</f>
        <v>88</v>
      </c>
      <c r="AI584" s="26">
        <f t="array" ref="AI584">SUM(IF(Period=$AH$2,IF(Site=$A$506,IF(Provider=$B584,J))))</f>
        <v>6.9659090909090899</v>
      </c>
      <c r="AJ584" s="26"/>
      <c r="AK584" s="27">
        <f t="shared" si="305"/>
        <v>0.12284569138276551</v>
      </c>
      <c r="AL584" s="27">
        <f t="shared" si="293"/>
        <v>2.0874480691956684E-2</v>
      </c>
      <c r="AM584" s="44"/>
      <c r="AN584" s="25">
        <f t="array" ref="AN584">SUM(IF(Period=$AN$2,IF(Site=$A$506,IF(Provider=$B584,I))))</f>
        <v>114</v>
      </c>
      <c r="AO584" s="26">
        <f t="array" ref="AO584">SUM(IF(Period=$AN$2,IF(Site=$A$506,IF(Provider=$B584,J))))</f>
        <v>6.0350877192982502</v>
      </c>
      <c r="AP584" s="26"/>
      <c r="AQ584" s="27">
        <f t="shared" si="306"/>
        <v>0.12545587162655006</v>
      </c>
      <c r="AR584" s="27">
        <f t="shared" si="294"/>
        <v>2.2001918771985946E-2</v>
      </c>
      <c r="AS584" s="44"/>
      <c r="AT584" s="25">
        <f t="array" ref="AT584">SUM(IF(Period=$AT$2,IF(Site=$A$506,IF(Provider=$B584,I))))</f>
        <v>71</v>
      </c>
      <c r="AU584" s="26">
        <f t="array" ref="AU584">SUM(IF(Period=$AT$2,IF(Site=$A$506,IF(Provider=$B584,J))))</f>
        <v>4.3802816901408503</v>
      </c>
      <c r="AV584" s="26"/>
      <c r="AW584" s="27">
        <f t="shared" si="307"/>
        <v>5.5190771960958368E-2</v>
      </c>
      <c r="AX584" s="27">
        <f t="shared" si="295"/>
        <v>9.7992878974068245E-3</v>
      </c>
      <c r="AY584" s="44"/>
      <c r="AZ584" s="25">
        <f t="array" ref="AZ584">SUM(IF(Period=$AZ$2,IF(Site=$A$506,IF(Provider=$B584,I))))</f>
        <v>38</v>
      </c>
      <c r="BA584" s="26">
        <f t="array" ref="BA584">SUM(IF(Period=$AZ$2,IF(Site=$A$506,IF(Provider=$B584,J))))</f>
        <v>5.0789473684210504</v>
      </c>
      <c r="BB584" s="26"/>
      <c r="BC584" s="27">
        <f t="shared" si="308"/>
        <v>3.5947103743713897E-2</v>
      </c>
      <c r="BD584" s="27">
        <f t="shared" si="296"/>
        <v>6.2888983023233055E-3</v>
      </c>
      <c r="BE584" s="44"/>
      <c r="BF584" s="25">
        <f t="array" ref="BF584">SUM(IF(Period=$BF$2,IF(Site=$A$506,IF(Provider=$B584,I))))</f>
        <v>54</v>
      </c>
      <c r="BG584" s="26">
        <f t="array" ref="BG584">SUM(IF(Period=$BF$2,IF(Site=$A$506,IF(Provider=$B584,J))))</f>
        <v>7.2592592592592604</v>
      </c>
      <c r="BH584" s="26"/>
      <c r="BI584" s="27">
        <f t="shared" si="309"/>
        <v>6.8543451652386789E-2</v>
      </c>
      <c r="BJ584" s="27">
        <f t="shared" si="297"/>
        <v>1.2129463456897086E-2</v>
      </c>
      <c r="BK584" s="44"/>
      <c r="BL584" s="25">
        <f t="array" ref="BL584">SUM(IF(Period=$BL$2,IF(Site=$A$506,IF(Provider=$B584,I))))</f>
        <v>57</v>
      </c>
      <c r="BM584" s="26">
        <f t="array" ref="BM584">SUM(IF(Period=$BL$2,IF(Site=$A$506,IF(Provider=$B584,J))))</f>
        <v>7.0526315789473699</v>
      </c>
      <c r="BN584" s="26"/>
      <c r="BO584" s="27">
        <f t="shared" si="310"/>
        <v>7.0095902353966885E-2</v>
      </c>
      <c r="BP584" s="27">
        <f t="shared" si="298"/>
        <v>1.2498834063986572E-2</v>
      </c>
      <c r="BQ584" s="44"/>
      <c r="BR584" s="25">
        <f t="array" ref="BR584">SUM(IF(Period=$BR$2,IF(Site=$A$506,IF(Provider=$B584,I))))</f>
        <v>81</v>
      </c>
      <c r="BS584" s="26">
        <f t="array" ref="BS584">SUM(IF(Period=$BR$2,IF(Site=$A$506,IF(Provider=$B584,J))))</f>
        <v>15</v>
      </c>
      <c r="BT584" s="26"/>
      <c r="BU584" s="27">
        <f t="shared" si="311"/>
        <v>0.20416736682910436</v>
      </c>
      <c r="BV584" s="27">
        <f t="shared" si="299"/>
        <v>3.5639904960253439E-2</v>
      </c>
    </row>
    <row r="585" spans="2:74" outlineLevel="1" x14ac:dyDescent="0.25">
      <c r="B585" s="20" t="s">
        <v>963</v>
      </c>
      <c r="C585" s="44"/>
      <c r="D585" s="25">
        <f t="array" ref="D585">SUM(IF(Period=$D$2,IF(Site=$A$506,IF(Provider=$B585,I))))</f>
        <v>0</v>
      </c>
      <c r="E585" s="26">
        <f t="array" ref="E585">SUM(IF(Period=$D$2,IF(Site=$A$506,IF(Provider=$B585,J))))</f>
        <v>0</v>
      </c>
      <c r="F585" s="26"/>
      <c r="G585" s="27">
        <f t="shared" si="300"/>
        <v>0</v>
      </c>
      <c r="H585" s="27">
        <f t="shared" si="288"/>
        <v>0</v>
      </c>
      <c r="I585" s="44"/>
      <c r="J585" s="25">
        <f t="array" ref="J585">SUM(IF(Period=$J$2,IF(Site=$A$506,IF(Provider=$B585,I))))</f>
        <v>0</v>
      </c>
      <c r="K585" s="26">
        <f t="array" ref="K585">SUM(IF(Period=$J$2,IF(Site=$A$506,IF(Provider=$B585,J))))</f>
        <v>0</v>
      </c>
      <c r="L585" s="26"/>
      <c r="M585" s="27">
        <f t="shared" si="301"/>
        <v>0</v>
      </c>
      <c r="N585" s="27">
        <f t="shared" si="289"/>
        <v>0</v>
      </c>
      <c r="O585" s="44"/>
      <c r="P585" s="25">
        <f t="array" ref="P585">SUM(IF(Period=$P$2,IF(Site=$A$506,IF(Provider=$B585,I))))</f>
        <v>0</v>
      </c>
      <c r="Q585" s="26">
        <f t="array" ref="Q585">SUM(IF(Period=$P$2,IF(Site=$A$506,IF(Provider=$B585,J))))</f>
        <v>0</v>
      </c>
      <c r="R585" s="26"/>
      <c r="S585" s="27">
        <f t="shared" si="302"/>
        <v>0</v>
      </c>
      <c r="T585" s="27">
        <f t="shared" si="290"/>
        <v>0</v>
      </c>
      <c r="U585" s="44"/>
      <c r="V585" s="25">
        <f t="array" ref="V585">SUM(IF(Period=$V$2,IF(Site=$A$506,IF(Provider=$B585,I))))</f>
        <v>0</v>
      </c>
      <c r="W585" s="26">
        <f t="array" ref="W585">SUM(IF(Period=$V$2,IF(Site=$A$506,IF(Provider=$B585,J))))</f>
        <v>0</v>
      </c>
      <c r="X585" s="26"/>
      <c r="Y585" s="27">
        <f t="shared" si="303"/>
        <v>0</v>
      </c>
      <c r="Z585" s="27">
        <f t="shared" si="291"/>
        <v>0</v>
      </c>
      <c r="AA585" s="44"/>
      <c r="AB585" s="25">
        <f t="array" ref="AB585">SUM(IF(Period=$AB$2,IF(Site=$A$506,IF(Provider=$B585,I))))</f>
        <v>0</v>
      </c>
      <c r="AC585" s="26">
        <f t="array" ref="AC585">SUM(IF(Period=$AB$2,IF(Site=$A$506,IF(Provider=$B585,J))))</f>
        <v>0</v>
      </c>
      <c r="AD585" s="26"/>
      <c r="AE585" s="27">
        <f t="shared" si="304"/>
        <v>0</v>
      </c>
      <c r="AF585" s="27">
        <f t="shared" si="292"/>
        <v>0</v>
      </c>
      <c r="AG585" s="44"/>
      <c r="AH585" s="25">
        <f t="array" ref="AH585">SUM(IF(Period=$AH$2,IF(Site=$A$506,IF(Provider=$B585,I))))</f>
        <v>0</v>
      </c>
      <c r="AI585" s="26">
        <f t="array" ref="AI585">SUM(IF(Period=$AH$2,IF(Site=$A$506,IF(Provider=$B585,J))))</f>
        <v>0</v>
      </c>
      <c r="AJ585" s="26"/>
      <c r="AK585" s="27">
        <f t="shared" si="305"/>
        <v>0</v>
      </c>
      <c r="AL585" s="27">
        <f t="shared" si="293"/>
        <v>0</v>
      </c>
      <c r="AM585" s="44"/>
      <c r="AN585" s="25">
        <f t="array" ref="AN585">SUM(IF(Period=$AN$2,IF(Site=$A$506,IF(Provider=$B585,I))))</f>
        <v>1</v>
      </c>
      <c r="AO585" s="26">
        <f t="array" ref="AO585">SUM(IF(Period=$AN$2,IF(Site=$A$506,IF(Provider=$B585,J))))</f>
        <v>2</v>
      </c>
      <c r="AP585" s="26"/>
      <c r="AQ585" s="27">
        <f t="shared" si="306"/>
        <v>3.6469730123997083E-4</v>
      </c>
      <c r="AR585" s="27">
        <f t="shared" si="294"/>
        <v>6.3959066197633518E-5</v>
      </c>
      <c r="AS585" s="44"/>
      <c r="AT585" s="25">
        <f t="array" ref="AT585">SUM(IF(Period=$AT$2,IF(Site=$A$506,IF(Provider=$B585,I))))</f>
        <v>0</v>
      </c>
      <c r="AU585" s="26">
        <f t="array" ref="AU585">SUM(IF(Period=$AT$2,IF(Site=$A$506,IF(Provider=$B585,J))))</f>
        <v>0</v>
      </c>
      <c r="AV585" s="26"/>
      <c r="AW585" s="27">
        <f t="shared" si="307"/>
        <v>0</v>
      </c>
      <c r="AX585" s="27">
        <f t="shared" si="295"/>
        <v>0</v>
      </c>
      <c r="AY585" s="44"/>
      <c r="AZ585" s="25">
        <f t="array" ref="AZ585">SUM(IF(Period=$AZ$2,IF(Site=$A$506,IF(Provider=$B585,I))))</f>
        <v>0</v>
      </c>
      <c r="BA585" s="26">
        <f t="array" ref="BA585">SUM(IF(Period=$AZ$2,IF(Site=$A$506,IF(Provider=$B585,J))))</f>
        <v>0</v>
      </c>
      <c r="BB585" s="26"/>
      <c r="BC585" s="27">
        <f t="shared" si="308"/>
        <v>0</v>
      </c>
      <c r="BD585" s="27">
        <f t="shared" si="296"/>
        <v>0</v>
      </c>
      <c r="BE585" s="44"/>
      <c r="BF585" s="25">
        <f t="array" ref="BF585">SUM(IF(Period=$BF$2,IF(Site=$A$506,IF(Provider=$B585,I))))</f>
        <v>0</v>
      </c>
      <c r="BG585" s="26">
        <f t="array" ref="BG585">SUM(IF(Period=$BF$2,IF(Site=$A$506,IF(Provider=$B585,J))))</f>
        <v>0</v>
      </c>
      <c r="BH585" s="26"/>
      <c r="BI585" s="27">
        <f t="shared" si="309"/>
        <v>0</v>
      </c>
      <c r="BJ585" s="27">
        <f t="shared" si="297"/>
        <v>0</v>
      </c>
      <c r="BK585" s="44"/>
      <c r="BL585" s="25">
        <f t="array" ref="BL585">SUM(IF(Period=$BL$2,IF(Site=$A$506,IF(Provider=$B585,I))))</f>
        <v>0</v>
      </c>
      <c r="BM585" s="26">
        <f t="array" ref="BM585">SUM(IF(Period=$BL$2,IF(Site=$A$506,IF(Provider=$B585,J))))</f>
        <v>0</v>
      </c>
      <c r="BN585" s="26"/>
      <c r="BO585" s="27">
        <f t="shared" si="310"/>
        <v>0</v>
      </c>
      <c r="BP585" s="27">
        <f t="shared" si="298"/>
        <v>0</v>
      </c>
      <c r="BQ585" s="44"/>
      <c r="BR585" s="25">
        <f t="array" ref="BR585">SUM(IF(Period=$BR$2,IF(Site=$A$506,IF(Provider=$B585,I))))</f>
        <v>0</v>
      </c>
      <c r="BS585" s="26">
        <f t="array" ref="BS585">SUM(IF(Period=$BR$2,IF(Site=$A$506,IF(Provider=$B585,J))))</f>
        <v>0</v>
      </c>
      <c r="BT585" s="26"/>
      <c r="BU585" s="27">
        <f t="shared" si="311"/>
        <v>0</v>
      </c>
      <c r="BV585" s="27">
        <f t="shared" si="299"/>
        <v>0</v>
      </c>
    </row>
    <row r="586" spans="2:74" outlineLevel="1" x14ac:dyDescent="0.25">
      <c r="B586" s="20" t="s">
        <v>604</v>
      </c>
      <c r="C586" s="44"/>
      <c r="D586" s="25">
        <f t="array" ref="D586">SUM(IF(Period=$D$2,IF(Site=$A$506,IF(Provider=$B586,I))))</f>
        <v>96</v>
      </c>
      <c r="E586" s="26">
        <f t="array" ref="E586">SUM(IF(Period=$D$2,IF(Site=$A$506,IF(Provider=$B586,J))))</f>
        <v>11.21875</v>
      </c>
      <c r="F586" s="26"/>
      <c r="G586" s="27">
        <f t="shared" si="300"/>
        <v>0.22460896767466113</v>
      </c>
      <c r="H586" s="27">
        <f t="shared" si="288"/>
        <v>3.1192979407420281E-2</v>
      </c>
      <c r="I586" s="44"/>
      <c r="J586" s="25">
        <f t="array" ref="J586">SUM(IF(Period=$J$2,IF(Site=$A$506,IF(Provider=$B586,I))))</f>
        <v>58</v>
      </c>
      <c r="K586" s="26">
        <f t="array" ref="K586">SUM(IF(Period=$J$2,IF(Site=$A$506,IF(Provider=$B586,J))))</f>
        <v>10.120689655172415</v>
      </c>
      <c r="L586" s="26"/>
      <c r="M586" s="27">
        <f t="shared" si="301"/>
        <v>0.13262539539087212</v>
      </c>
      <c r="N586" s="27">
        <f t="shared" si="289"/>
        <v>1.8186324627443694E-2</v>
      </c>
      <c r="O586" s="44"/>
      <c r="P586" s="25">
        <f t="array" ref="P586">SUM(IF(Period=$P$2,IF(Site=$A$506,IF(Provider=$B586,I))))</f>
        <v>0</v>
      </c>
      <c r="Q586" s="26">
        <f t="array" ref="Q586">SUM(IF(Period=$P$2,IF(Site=$A$506,IF(Provider=$B586,J))))</f>
        <v>0</v>
      </c>
      <c r="R586" s="26"/>
      <c r="S586" s="27">
        <f t="shared" si="302"/>
        <v>0</v>
      </c>
      <c r="T586" s="27">
        <f t="shared" si="290"/>
        <v>0</v>
      </c>
      <c r="U586" s="44"/>
      <c r="V586" s="25">
        <f t="array" ref="V586">SUM(IF(Period=$V$2,IF(Site=$A$506,IF(Provider=$B586,I))))</f>
        <v>0</v>
      </c>
      <c r="W586" s="26">
        <f t="array" ref="W586">SUM(IF(Period=$V$2,IF(Site=$A$506,IF(Provider=$B586,J))))</f>
        <v>0</v>
      </c>
      <c r="X586" s="26"/>
      <c r="Y586" s="27">
        <f t="shared" si="303"/>
        <v>0</v>
      </c>
      <c r="Z586" s="27">
        <f t="shared" si="291"/>
        <v>0</v>
      </c>
      <c r="AA586" s="44"/>
      <c r="AB586" s="25">
        <f t="array" ref="AB586">SUM(IF(Period=$AB$2,IF(Site=$A$506,IF(Provider=$B586,I))))</f>
        <v>0</v>
      </c>
      <c r="AC586" s="26">
        <f t="array" ref="AC586">SUM(IF(Period=$AB$2,IF(Site=$A$506,IF(Provider=$B586,J))))</f>
        <v>0</v>
      </c>
      <c r="AD586" s="26"/>
      <c r="AE586" s="27">
        <f t="shared" si="304"/>
        <v>0</v>
      </c>
      <c r="AF586" s="27">
        <f t="shared" si="292"/>
        <v>0</v>
      </c>
      <c r="AG586" s="44"/>
      <c r="AH586" s="25">
        <f t="array" ref="AH586">SUM(IF(Period=$AH$2,IF(Site=$A$506,IF(Provider=$B586,I))))</f>
        <v>0</v>
      </c>
      <c r="AI586" s="26">
        <f t="array" ref="AI586">SUM(IF(Period=$AH$2,IF(Site=$A$506,IF(Provider=$B586,J))))</f>
        <v>0</v>
      </c>
      <c r="AJ586" s="26"/>
      <c r="AK586" s="27">
        <f t="shared" si="305"/>
        <v>0</v>
      </c>
      <c r="AL586" s="27">
        <f t="shared" si="293"/>
        <v>0</v>
      </c>
      <c r="AM586" s="44"/>
      <c r="AN586" s="25">
        <f t="array" ref="AN586">SUM(IF(Period=$AN$2,IF(Site=$A$506,IF(Provider=$B586,I))))</f>
        <v>0</v>
      </c>
      <c r="AO586" s="26">
        <f t="array" ref="AO586">SUM(IF(Period=$AN$2,IF(Site=$A$506,IF(Provider=$B586,J))))</f>
        <v>0</v>
      </c>
      <c r="AP586" s="26"/>
      <c r="AQ586" s="27">
        <f t="shared" si="306"/>
        <v>0</v>
      </c>
      <c r="AR586" s="27">
        <f t="shared" si="294"/>
        <v>0</v>
      </c>
      <c r="AS586" s="44"/>
      <c r="AT586" s="25">
        <f t="array" ref="AT586">SUM(IF(Period=$AT$2,IF(Site=$A$506,IF(Provider=$B586,I))))</f>
        <v>0</v>
      </c>
      <c r="AU586" s="26">
        <f t="array" ref="AU586">SUM(IF(Period=$AT$2,IF(Site=$A$506,IF(Provider=$B586,J))))</f>
        <v>0</v>
      </c>
      <c r="AV586" s="26"/>
      <c r="AW586" s="27">
        <f t="shared" si="307"/>
        <v>0</v>
      </c>
      <c r="AX586" s="27">
        <f t="shared" si="295"/>
        <v>0</v>
      </c>
      <c r="AY586" s="44"/>
      <c r="AZ586" s="25">
        <f t="array" ref="AZ586">SUM(IF(Period=$AZ$2,IF(Site=$A$506,IF(Provider=$B586,I))))</f>
        <v>0</v>
      </c>
      <c r="BA586" s="26">
        <f t="array" ref="BA586">SUM(IF(Period=$AZ$2,IF(Site=$A$506,IF(Provider=$B586,J))))</f>
        <v>0</v>
      </c>
      <c r="BB586" s="26"/>
      <c r="BC586" s="27">
        <f t="shared" si="308"/>
        <v>0</v>
      </c>
      <c r="BD586" s="27">
        <f t="shared" si="296"/>
        <v>0</v>
      </c>
      <c r="BE586" s="44"/>
      <c r="BF586" s="25">
        <f t="array" ref="BF586">SUM(IF(Period=$BF$2,IF(Site=$A$506,IF(Provider=$B586,I))))</f>
        <v>0</v>
      </c>
      <c r="BG586" s="26">
        <f t="array" ref="BG586">SUM(IF(Period=$BF$2,IF(Site=$A$506,IF(Provider=$B586,J))))</f>
        <v>0</v>
      </c>
      <c r="BH586" s="26"/>
      <c r="BI586" s="27">
        <f t="shared" si="309"/>
        <v>0</v>
      </c>
      <c r="BJ586" s="27">
        <f t="shared" si="297"/>
        <v>0</v>
      </c>
      <c r="BK586" s="44"/>
      <c r="BL586" s="25">
        <f t="array" ref="BL586">SUM(IF(Period=$BL$2,IF(Site=$A$506,IF(Provider=$B586,I))))</f>
        <v>0</v>
      </c>
      <c r="BM586" s="26">
        <f t="array" ref="BM586">SUM(IF(Period=$BL$2,IF(Site=$A$506,IF(Provider=$B586,J))))</f>
        <v>0</v>
      </c>
      <c r="BN586" s="26"/>
      <c r="BO586" s="27">
        <f t="shared" si="310"/>
        <v>0</v>
      </c>
      <c r="BP586" s="27">
        <f t="shared" si="298"/>
        <v>0</v>
      </c>
      <c r="BQ586" s="44"/>
      <c r="BR586" s="25">
        <f t="array" ref="BR586">SUM(IF(Period=$BR$2,IF(Site=$A$506,IF(Provider=$B586,I))))</f>
        <v>0</v>
      </c>
      <c r="BS586" s="26">
        <f t="array" ref="BS586">SUM(IF(Period=$BR$2,IF(Site=$A$506,IF(Provider=$B586,J))))</f>
        <v>0</v>
      </c>
      <c r="BT586" s="26"/>
      <c r="BU586" s="27">
        <f t="shared" si="311"/>
        <v>0</v>
      </c>
      <c r="BV586" s="27">
        <f t="shared" si="299"/>
        <v>0</v>
      </c>
    </row>
    <row r="587" spans="2:74" outlineLevel="1" x14ac:dyDescent="0.25">
      <c r="B587" s="20" t="s">
        <v>690</v>
      </c>
      <c r="C587" s="44"/>
      <c r="D587" s="25">
        <f t="array" ref="D587">SUM(IF(Period=$D$2,IF(Site=$A$506,IF(Provider=$B587,I))))</f>
        <v>72</v>
      </c>
      <c r="E587" s="26">
        <f t="array" ref="E587">SUM(IF(Period=$D$2,IF(Site=$A$506,IF(Provider=$B587,J))))</f>
        <v>7.5</v>
      </c>
      <c r="F587" s="26"/>
      <c r="G587" s="27">
        <f t="shared" si="300"/>
        <v>0.11261730969760167</v>
      </c>
      <c r="H587" s="27">
        <f t="shared" si="288"/>
        <v>1.5639933964723261E-2</v>
      </c>
      <c r="I587" s="44"/>
      <c r="J587" s="25">
        <f t="array" ref="J587">SUM(IF(Period=$J$2,IF(Site=$A$506,IF(Provider=$B587,I))))</f>
        <v>47</v>
      </c>
      <c r="K587" s="26">
        <f t="array" ref="K587">SUM(IF(Period=$J$2,IF(Site=$A$506,IF(Provider=$B587,J))))</f>
        <v>11.978723404255319</v>
      </c>
      <c r="L587" s="26"/>
      <c r="M587" s="27">
        <f t="shared" si="301"/>
        <v>0.12720289200180751</v>
      </c>
      <c r="N587" s="27">
        <f t="shared" si="289"/>
        <v>1.744276109923475E-2</v>
      </c>
      <c r="O587" s="44"/>
      <c r="P587" s="25">
        <f t="array" ref="P587">SUM(IF(Period=$P$2,IF(Site=$A$506,IF(Provider=$B587,I))))</f>
        <v>48</v>
      </c>
      <c r="Q587" s="26">
        <f t="array" ref="Q587">SUM(IF(Period=$P$2,IF(Site=$A$506,IF(Provider=$B587,J))))</f>
        <v>10.458333333333334</v>
      </c>
      <c r="R587" s="26"/>
      <c r="S587" s="27">
        <f t="shared" si="302"/>
        <v>0.1073108165882856</v>
      </c>
      <c r="T587" s="27">
        <f t="shared" si="290"/>
        <v>1.4466025012967553E-2</v>
      </c>
      <c r="U587" s="44"/>
      <c r="V587" s="25">
        <f t="array" ref="V587">SUM(IF(Period=$V$2,IF(Site=$A$506,IF(Provider=$B587,I))))</f>
        <v>0</v>
      </c>
      <c r="W587" s="26">
        <f t="array" ref="W587">SUM(IF(Period=$V$2,IF(Site=$A$506,IF(Provider=$B587,J))))</f>
        <v>0</v>
      </c>
      <c r="X587" s="26"/>
      <c r="Y587" s="27">
        <f t="shared" si="303"/>
        <v>0</v>
      </c>
      <c r="Z587" s="27">
        <f t="shared" si="291"/>
        <v>0</v>
      </c>
      <c r="AA587" s="44"/>
      <c r="AB587" s="25">
        <f t="array" ref="AB587">SUM(IF(Period=$AB$2,IF(Site=$A$506,IF(Provider=$B587,I))))</f>
        <v>0</v>
      </c>
      <c r="AC587" s="26">
        <f t="array" ref="AC587">SUM(IF(Period=$AB$2,IF(Site=$A$506,IF(Provider=$B587,J))))</f>
        <v>0</v>
      </c>
      <c r="AD587" s="26"/>
      <c r="AE587" s="27">
        <f t="shared" si="304"/>
        <v>0</v>
      </c>
      <c r="AF587" s="27">
        <f t="shared" si="292"/>
        <v>0</v>
      </c>
      <c r="AG587" s="44"/>
      <c r="AH587" s="25">
        <f t="array" ref="AH587">SUM(IF(Period=$AH$2,IF(Site=$A$506,IF(Provider=$B587,I))))</f>
        <v>0</v>
      </c>
      <c r="AI587" s="26">
        <f t="array" ref="AI587">SUM(IF(Period=$AH$2,IF(Site=$A$506,IF(Provider=$B587,J))))</f>
        <v>0</v>
      </c>
      <c r="AJ587" s="26"/>
      <c r="AK587" s="27">
        <f t="shared" si="305"/>
        <v>0</v>
      </c>
      <c r="AL587" s="27">
        <f t="shared" si="293"/>
        <v>0</v>
      </c>
      <c r="AM587" s="44"/>
      <c r="AN587" s="25">
        <f t="array" ref="AN587">SUM(IF(Period=$AN$2,IF(Site=$A$506,IF(Provider=$B587,I))))</f>
        <v>12</v>
      </c>
      <c r="AO587" s="26">
        <f t="array" ref="AO587">SUM(IF(Period=$AN$2,IF(Site=$A$506,IF(Provider=$B587,J))))</f>
        <v>9</v>
      </c>
      <c r="AP587" s="26"/>
      <c r="AQ587" s="27">
        <f t="shared" si="306"/>
        <v>1.9693654266958426E-2</v>
      </c>
      <c r="AR587" s="27">
        <f t="shared" si="294"/>
        <v>3.4537895746722101E-3</v>
      </c>
      <c r="AS587" s="44"/>
      <c r="AT587" s="25">
        <f t="array" ref="AT587">SUM(IF(Period=$AT$2,IF(Site=$A$506,IF(Provider=$B587,I))))</f>
        <v>0</v>
      </c>
      <c r="AU587" s="26">
        <f t="array" ref="AU587">SUM(IF(Period=$AT$2,IF(Site=$A$506,IF(Provider=$B587,J))))</f>
        <v>0</v>
      </c>
      <c r="AV587" s="26"/>
      <c r="AW587" s="27">
        <f t="shared" si="307"/>
        <v>0</v>
      </c>
      <c r="AX587" s="27">
        <f t="shared" si="295"/>
        <v>0</v>
      </c>
      <c r="AY587" s="44"/>
      <c r="AZ587" s="25">
        <f t="array" ref="AZ587">SUM(IF(Period=$AZ$2,IF(Site=$A$506,IF(Provider=$B587,I))))</f>
        <v>0</v>
      </c>
      <c r="BA587" s="26">
        <f t="array" ref="BA587">SUM(IF(Period=$AZ$2,IF(Site=$A$506,IF(Provider=$B587,J))))</f>
        <v>0</v>
      </c>
      <c r="BB587" s="26"/>
      <c r="BC587" s="27">
        <f t="shared" si="308"/>
        <v>0</v>
      </c>
      <c r="BD587" s="27">
        <f t="shared" si="296"/>
        <v>0</v>
      </c>
      <c r="BE587" s="44"/>
      <c r="BF587" s="25">
        <f t="array" ref="BF587">SUM(IF(Period=$BF$2,IF(Site=$A$506,IF(Provider=$B587,I))))</f>
        <v>0</v>
      </c>
      <c r="BG587" s="26">
        <f t="array" ref="BG587">SUM(IF(Period=$BF$2,IF(Site=$A$506,IF(Provider=$B587,J))))</f>
        <v>0</v>
      </c>
      <c r="BH587" s="26"/>
      <c r="BI587" s="27">
        <f t="shared" si="309"/>
        <v>0</v>
      </c>
      <c r="BJ587" s="27">
        <f t="shared" si="297"/>
        <v>0</v>
      </c>
      <c r="BK587" s="44"/>
      <c r="BL587" s="25">
        <f t="array" ref="BL587">SUM(IF(Period=$BL$2,IF(Site=$A$506,IF(Provider=$B587,I))))</f>
        <v>0</v>
      </c>
      <c r="BM587" s="26">
        <f t="array" ref="BM587">SUM(IF(Period=$BL$2,IF(Site=$A$506,IF(Provider=$B587,J))))</f>
        <v>0</v>
      </c>
      <c r="BN587" s="26"/>
      <c r="BO587" s="27">
        <f t="shared" si="310"/>
        <v>0</v>
      </c>
      <c r="BP587" s="27">
        <f t="shared" si="298"/>
        <v>0</v>
      </c>
      <c r="BQ587" s="44"/>
      <c r="BR587" s="25">
        <f t="array" ref="BR587">SUM(IF(Period=$BR$2,IF(Site=$A$506,IF(Provider=$B587,I))))</f>
        <v>0</v>
      </c>
      <c r="BS587" s="26">
        <f t="array" ref="BS587">SUM(IF(Period=$BR$2,IF(Site=$A$506,IF(Provider=$B587,J))))</f>
        <v>0</v>
      </c>
      <c r="BT587" s="26"/>
      <c r="BU587" s="27">
        <f t="shared" si="311"/>
        <v>0</v>
      </c>
      <c r="BV587" s="27">
        <f t="shared" si="299"/>
        <v>0</v>
      </c>
    </row>
    <row r="588" spans="2:74" outlineLevel="1" x14ac:dyDescent="0.25">
      <c r="B588" s="20" t="s">
        <v>729</v>
      </c>
      <c r="C588" s="44"/>
      <c r="D588" s="25">
        <f t="array" ref="D588">SUM(IF(Period=$D$2,IF(Site=$A$506,IF(Provider=$B588,I))))</f>
        <v>0</v>
      </c>
      <c r="E588" s="26">
        <f t="array" ref="E588">SUM(IF(Period=$D$2,IF(Site=$A$506,IF(Provider=$B588,J))))</f>
        <v>0</v>
      </c>
      <c r="F588" s="26"/>
      <c r="G588" s="27">
        <f t="shared" si="300"/>
        <v>0</v>
      </c>
      <c r="H588" s="27">
        <f t="shared" si="288"/>
        <v>0</v>
      </c>
      <c r="I588" s="44"/>
      <c r="J588" s="25">
        <f t="array" ref="J588">SUM(IF(Period=$J$2,IF(Site=$A$506,IF(Provider=$B588,I))))</f>
        <v>0</v>
      </c>
      <c r="K588" s="26">
        <f t="array" ref="K588">SUM(IF(Period=$J$2,IF(Site=$A$506,IF(Provider=$B588,J))))</f>
        <v>0</v>
      </c>
      <c r="L588" s="26"/>
      <c r="M588" s="27">
        <f t="shared" si="301"/>
        <v>0</v>
      </c>
      <c r="N588" s="27">
        <f t="shared" si="289"/>
        <v>0</v>
      </c>
      <c r="O588" s="44"/>
      <c r="P588" s="25">
        <f t="array" ref="P588">SUM(IF(Period=$P$2,IF(Site=$A$506,IF(Provider=$B588,I))))</f>
        <v>0</v>
      </c>
      <c r="Q588" s="26">
        <f t="array" ref="Q588">SUM(IF(Period=$P$2,IF(Site=$A$506,IF(Provider=$B588,J))))</f>
        <v>0</v>
      </c>
      <c r="R588" s="26"/>
      <c r="S588" s="27">
        <f t="shared" si="302"/>
        <v>0</v>
      </c>
      <c r="T588" s="27">
        <f t="shared" si="290"/>
        <v>0</v>
      </c>
      <c r="U588" s="44"/>
      <c r="V588" s="25">
        <f t="array" ref="V588">SUM(IF(Period=$V$2,IF(Site=$A$506,IF(Provider=$B588,I))))</f>
        <v>0</v>
      </c>
      <c r="W588" s="26">
        <f t="array" ref="W588">SUM(IF(Period=$V$2,IF(Site=$A$506,IF(Provider=$B588,J))))</f>
        <v>0</v>
      </c>
      <c r="X588" s="26"/>
      <c r="Y588" s="27">
        <f t="shared" si="303"/>
        <v>0</v>
      </c>
      <c r="Z588" s="27">
        <f t="shared" si="291"/>
        <v>0</v>
      </c>
      <c r="AA588" s="44"/>
      <c r="AB588" s="25">
        <f t="array" ref="AB588">SUM(IF(Period=$AB$2,IF(Site=$A$506,IF(Provider=$B588,I))))</f>
        <v>58</v>
      </c>
      <c r="AC588" s="26">
        <f t="array" ref="AC588">SUM(IF(Period=$AB$2,IF(Site=$A$506,IF(Provider=$B588,J))))</f>
        <v>6.4482758620689653</v>
      </c>
      <c r="AD588" s="26"/>
      <c r="AE588" s="27">
        <f t="shared" si="304"/>
        <v>8.0171489817792069E-2</v>
      </c>
      <c r="AF588" s="27">
        <f t="shared" si="292"/>
        <v>1.1251165729069522E-2</v>
      </c>
      <c r="AG588" s="44"/>
      <c r="AH588" s="25">
        <f t="array" ref="AH588">SUM(IF(Period=$AH$2,IF(Site=$A$506,IF(Provider=$B588,I))))</f>
        <v>36</v>
      </c>
      <c r="AI588" s="26">
        <f t="array" ref="AI588">SUM(IF(Period=$AH$2,IF(Site=$A$506,IF(Provider=$B588,J))))</f>
        <v>4.1944444444444402</v>
      </c>
      <c r="AJ588" s="26"/>
      <c r="AK588" s="27">
        <f t="shared" si="305"/>
        <v>3.0260521042084137E-2</v>
      </c>
      <c r="AL588" s="27">
        <f t="shared" si="293"/>
        <v>5.1420009534836157E-3</v>
      </c>
      <c r="AM588" s="44"/>
      <c r="AN588" s="25">
        <f t="array" ref="AN588">SUM(IF(Period=$AN$2,IF(Site=$A$506,IF(Provider=$B588,I))))</f>
        <v>47</v>
      </c>
      <c r="AO588" s="26">
        <f t="array" ref="AO588">SUM(IF(Period=$AN$2,IF(Site=$A$506,IF(Provider=$B588,J))))</f>
        <v>6.0212765957446797</v>
      </c>
      <c r="AP588" s="26"/>
      <c r="AQ588" s="27">
        <f t="shared" si="306"/>
        <v>5.160466812545586E-2</v>
      </c>
      <c r="AR588" s="27">
        <f t="shared" si="294"/>
        <v>9.0502078669651414E-3</v>
      </c>
      <c r="AS588" s="44"/>
      <c r="AT588" s="25">
        <f t="array" ref="AT588">SUM(IF(Period=$AT$2,IF(Site=$A$506,IF(Provider=$B588,I))))</f>
        <v>0</v>
      </c>
      <c r="AU588" s="26">
        <f t="array" ref="AU588">SUM(IF(Period=$AT$2,IF(Site=$A$506,IF(Provider=$B588,J))))</f>
        <v>0</v>
      </c>
      <c r="AV588" s="26"/>
      <c r="AW588" s="27">
        <f t="shared" si="307"/>
        <v>0</v>
      </c>
      <c r="AX588" s="27">
        <f t="shared" si="295"/>
        <v>0</v>
      </c>
      <c r="AY588" s="44"/>
      <c r="AZ588" s="25">
        <f t="array" ref="AZ588">SUM(IF(Period=$AZ$2,IF(Site=$A$506,IF(Provider=$B588,I))))</f>
        <v>0</v>
      </c>
      <c r="BA588" s="26">
        <f t="array" ref="BA588">SUM(IF(Period=$AZ$2,IF(Site=$A$506,IF(Provider=$B588,J))))</f>
        <v>0</v>
      </c>
      <c r="BB588" s="26"/>
      <c r="BC588" s="27">
        <f t="shared" si="308"/>
        <v>0</v>
      </c>
      <c r="BD588" s="27">
        <f t="shared" si="296"/>
        <v>0</v>
      </c>
      <c r="BE588" s="44"/>
      <c r="BF588" s="25">
        <f t="array" ref="BF588">SUM(IF(Period=$BF$2,IF(Site=$A$506,IF(Provider=$B588,I))))</f>
        <v>0</v>
      </c>
      <c r="BG588" s="26">
        <f t="array" ref="BG588">SUM(IF(Period=$BF$2,IF(Site=$A$506,IF(Provider=$B588,J))))</f>
        <v>0</v>
      </c>
      <c r="BH588" s="26"/>
      <c r="BI588" s="27">
        <f t="shared" si="309"/>
        <v>0</v>
      </c>
      <c r="BJ588" s="27">
        <f t="shared" si="297"/>
        <v>0</v>
      </c>
      <c r="BK588" s="44"/>
      <c r="BL588" s="25">
        <f t="array" ref="BL588">SUM(IF(Period=$BL$2,IF(Site=$A$506,IF(Provider=$B588,I))))</f>
        <v>0</v>
      </c>
      <c r="BM588" s="26">
        <f t="array" ref="BM588">SUM(IF(Period=$BL$2,IF(Site=$A$506,IF(Provider=$B588,J))))</f>
        <v>0</v>
      </c>
      <c r="BN588" s="26"/>
      <c r="BO588" s="27">
        <f t="shared" si="310"/>
        <v>0</v>
      </c>
      <c r="BP588" s="27">
        <f t="shared" si="298"/>
        <v>0</v>
      </c>
      <c r="BQ588" s="44"/>
      <c r="BR588" s="25">
        <f t="array" ref="BR588">SUM(IF(Period=$BR$2,IF(Site=$A$506,IF(Provider=$B588,I))))</f>
        <v>0</v>
      </c>
      <c r="BS588" s="26">
        <f t="array" ref="BS588">SUM(IF(Period=$BR$2,IF(Site=$A$506,IF(Provider=$B588,J))))</f>
        <v>0</v>
      </c>
      <c r="BT588" s="26"/>
      <c r="BU588" s="27">
        <f t="shared" si="311"/>
        <v>0</v>
      </c>
      <c r="BV588" s="27">
        <f t="shared" si="299"/>
        <v>0</v>
      </c>
    </row>
    <row r="589" spans="2:74" outlineLevel="1" x14ac:dyDescent="0.25">
      <c r="B589" s="20" t="s">
        <v>921</v>
      </c>
      <c r="C589" s="44"/>
      <c r="D589" s="25">
        <f t="array" ref="D589">SUM(IF(Period=$D$2,IF(Site=$A$506,IF(Provider=$B589,I))))</f>
        <v>0</v>
      </c>
      <c r="E589" s="26">
        <f t="array" ref="E589">SUM(IF(Period=$D$2,IF(Site=$A$506,IF(Provider=$B589,J))))</f>
        <v>0</v>
      </c>
      <c r="F589" s="26"/>
      <c r="G589" s="27">
        <f t="shared" si="300"/>
        <v>0</v>
      </c>
      <c r="H589" s="27">
        <f t="shared" si="288"/>
        <v>0</v>
      </c>
      <c r="I589" s="44"/>
      <c r="J589" s="25">
        <f t="array" ref="J589">SUM(IF(Period=$J$2,IF(Site=$A$506,IF(Provider=$B589,I))))</f>
        <v>0</v>
      </c>
      <c r="K589" s="26">
        <f t="array" ref="K589">SUM(IF(Period=$J$2,IF(Site=$A$506,IF(Provider=$B589,J))))</f>
        <v>0</v>
      </c>
      <c r="L589" s="26"/>
      <c r="M589" s="27">
        <f t="shared" si="301"/>
        <v>0</v>
      </c>
      <c r="N589" s="27">
        <f t="shared" si="289"/>
        <v>0</v>
      </c>
      <c r="O589" s="44"/>
      <c r="P589" s="25">
        <f t="array" ref="P589">SUM(IF(Period=$P$2,IF(Site=$A$506,IF(Provider=$B589,I))))</f>
        <v>0</v>
      </c>
      <c r="Q589" s="26">
        <f t="array" ref="Q589">SUM(IF(Period=$P$2,IF(Site=$A$506,IF(Provider=$B589,J))))</f>
        <v>0</v>
      </c>
      <c r="R589" s="26"/>
      <c r="S589" s="27">
        <f t="shared" si="302"/>
        <v>0</v>
      </c>
      <c r="T589" s="27">
        <f t="shared" si="290"/>
        <v>0</v>
      </c>
      <c r="U589" s="44"/>
      <c r="V589" s="25">
        <f t="array" ref="V589">SUM(IF(Period=$V$2,IF(Site=$A$506,IF(Provider=$B589,I))))</f>
        <v>0</v>
      </c>
      <c r="W589" s="26">
        <f t="array" ref="W589">SUM(IF(Period=$V$2,IF(Site=$A$506,IF(Provider=$B589,J))))</f>
        <v>0</v>
      </c>
      <c r="X589" s="26"/>
      <c r="Y589" s="27">
        <f t="shared" si="303"/>
        <v>0</v>
      </c>
      <c r="Z589" s="27">
        <f t="shared" si="291"/>
        <v>0</v>
      </c>
      <c r="AA589" s="44"/>
      <c r="AB589" s="25">
        <f t="array" ref="AB589">SUM(IF(Period=$AB$2,IF(Site=$A$506,IF(Provider=$B589,I))))</f>
        <v>0</v>
      </c>
      <c r="AC589" s="26">
        <f t="array" ref="AC589">SUM(IF(Period=$AB$2,IF(Site=$A$506,IF(Provider=$B589,J))))</f>
        <v>0</v>
      </c>
      <c r="AD589" s="26"/>
      <c r="AE589" s="27">
        <f t="shared" si="304"/>
        <v>0</v>
      </c>
      <c r="AF589" s="27">
        <f t="shared" si="292"/>
        <v>0</v>
      </c>
      <c r="AG589" s="44"/>
      <c r="AH589" s="25">
        <f t="array" ref="AH589">SUM(IF(Period=$AH$2,IF(Site=$A$506,IF(Provider=$B589,I))))</f>
        <v>1</v>
      </c>
      <c r="AI589" s="26">
        <f t="array" ref="AI589">SUM(IF(Period=$AH$2,IF(Site=$A$506,IF(Provider=$B589,J))))</f>
        <v>8</v>
      </c>
      <c r="AJ589" s="26"/>
      <c r="AK589" s="27">
        <f t="shared" si="305"/>
        <v>1.6032064128256513E-3</v>
      </c>
      <c r="AL589" s="27">
        <f t="shared" si="293"/>
        <v>2.7242389157529118E-4</v>
      </c>
      <c r="AM589" s="44"/>
      <c r="AN589" s="25">
        <f t="array" ref="AN589">SUM(IF(Period=$AN$2,IF(Site=$A$506,IF(Provider=$B589,I))))</f>
        <v>0</v>
      </c>
      <c r="AO589" s="26">
        <f t="array" ref="AO589">SUM(IF(Period=$AN$2,IF(Site=$A$506,IF(Provider=$B589,J))))</f>
        <v>0</v>
      </c>
      <c r="AP589" s="26"/>
      <c r="AQ589" s="27">
        <f t="shared" si="306"/>
        <v>0</v>
      </c>
      <c r="AR589" s="27">
        <f t="shared" si="294"/>
        <v>0</v>
      </c>
      <c r="AS589" s="44"/>
      <c r="AT589" s="25">
        <f t="array" ref="AT589">SUM(IF(Period=$AT$2,IF(Site=$A$506,IF(Provider=$B589,I))))</f>
        <v>0</v>
      </c>
      <c r="AU589" s="26">
        <f t="array" ref="AU589">SUM(IF(Period=$AT$2,IF(Site=$A$506,IF(Provider=$B589,J))))</f>
        <v>0</v>
      </c>
      <c r="AV589" s="26"/>
      <c r="AW589" s="27">
        <f t="shared" si="307"/>
        <v>0</v>
      </c>
      <c r="AX589" s="27">
        <f t="shared" si="295"/>
        <v>0</v>
      </c>
      <c r="AY589" s="44"/>
      <c r="AZ589" s="25">
        <f t="array" ref="AZ589">SUM(IF(Period=$AZ$2,IF(Site=$A$506,IF(Provider=$B589,I))))</f>
        <v>1</v>
      </c>
      <c r="BA589" s="26">
        <f t="array" ref="BA589">SUM(IF(Period=$AZ$2,IF(Site=$A$506,IF(Provider=$B589,J))))</f>
        <v>2</v>
      </c>
      <c r="BB589" s="26"/>
      <c r="BC589" s="27">
        <f t="shared" si="308"/>
        <v>3.7250884708511827E-4</v>
      </c>
      <c r="BD589" s="27">
        <f t="shared" si="296"/>
        <v>6.5169930594023918E-5</v>
      </c>
      <c r="BE589" s="44"/>
      <c r="BF589" s="25">
        <f t="array" ref="BF589">SUM(IF(Period=$BF$2,IF(Site=$A$506,IF(Provider=$B589,I))))</f>
        <v>0</v>
      </c>
      <c r="BG589" s="26">
        <f t="array" ref="BG589">SUM(IF(Period=$BF$2,IF(Site=$A$506,IF(Provider=$B589,J))))</f>
        <v>0</v>
      </c>
      <c r="BH589" s="26"/>
      <c r="BI589" s="27">
        <f t="shared" si="309"/>
        <v>0</v>
      </c>
      <c r="BJ589" s="27">
        <f t="shared" si="297"/>
        <v>0</v>
      </c>
      <c r="BK589" s="44"/>
      <c r="BL589" s="25">
        <f t="array" ref="BL589">SUM(IF(Period=$BL$2,IF(Site=$A$506,IF(Provider=$B589,I))))</f>
        <v>0</v>
      </c>
      <c r="BM589" s="26">
        <f t="array" ref="BM589">SUM(IF(Period=$BL$2,IF(Site=$A$506,IF(Provider=$B589,J))))</f>
        <v>0</v>
      </c>
      <c r="BN589" s="26"/>
      <c r="BO589" s="27">
        <f t="shared" si="310"/>
        <v>0</v>
      </c>
      <c r="BP589" s="27">
        <f t="shared" si="298"/>
        <v>0</v>
      </c>
      <c r="BQ589" s="44"/>
      <c r="BR589" s="25">
        <f t="array" ref="BR589">SUM(IF(Period=$BR$2,IF(Site=$A$506,IF(Provider=$B589,I))))</f>
        <v>0</v>
      </c>
      <c r="BS589" s="26">
        <f t="array" ref="BS589">SUM(IF(Period=$BR$2,IF(Site=$A$506,IF(Provider=$B589,J))))</f>
        <v>0</v>
      </c>
      <c r="BT589" s="26"/>
      <c r="BU589" s="27">
        <f t="shared" si="311"/>
        <v>0</v>
      </c>
      <c r="BV589" s="27">
        <f t="shared" si="299"/>
        <v>0</v>
      </c>
    </row>
    <row r="590" spans="2:74" outlineLevel="1" x14ac:dyDescent="0.25">
      <c r="B590" s="20" t="s">
        <v>701</v>
      </c>
      <c r="C590" s="44"/>
      <c r="D590" s="25">
        <f t="array" ref="D590">SUM(IF(Period=$D$2,IF(Site=$A$506,IF(Provider=$B590,I))))</f>
        <v>0</v>
      </c>
      <c r="E590" s="26">
        <f t="array" ref="E590">SUM(IF(Period=$D$2,IF(Site=$A$506,IF(Provider=$B590,J))))</f>
        <v>0</v>
      </c>
      <c r="F590" s="26"/>
      <c r="G590" s="27">
        <f t="shared" si="300"/>
        <v>0</v>
      </c>
      <c r="H590" s="27">
        <f t="shared" si="288"/>
        <v>0</v>
      </c>
      <c r="I590" s="44"/>
      <c r="J590" s="25">
        <f t="array" ref="J590">SUM(IF(Period=$J$2,IF(Site=$A$506,IF(Provider=$B590,I))))</f>
        <v>0</v>
      </c>
      <c r="K590" s="26">
        <f t="array" ref="K590">SUM(IF(Period=$J$2,IF(Site=$A$506,IF(Provider=$B590,J))))</f>
        <v>0</v>
      </c>
      <c r="L590" s="26"/>
      <c r="M590" s="27">
        <f t="shared" si="301"/>
        <v>0</v>
      </c>
      <c r="N590" s="27">
        <f t="shared" si="289"/>
        <v>0</v>
      </c>
      <c r="O590" s="44"/>
      <c r="P590" s="25">
        <f t="array" ref="P590">SUM(IF(Period=$P$2,IF(Site=$A$506,IF(Provider=$B590,I))))</f>
        <v>2</v>
      </c>
      <c r="Q590" s="26">
        <f t="array" ref="Q590">SUM(IF(Period=$P$2,IF(Site=$A$506,IF(Provider=$B590,J))))</f>
        <v>3</v>
      </c>
      <c r="R590" s="26"/>
      <c r="S590" s="27">
        <f t="shared" si="302"/>
        <v>1.2825994014536127E-3</v>
      </c>
      <c r="T590" s="27">
        <f t="shared" si="290"/>
        <v>1.7290069736614603E-4</v>
      </c>
      <c r="U590" s="44"/>
      <c r="V590" s="25">
        <f t="array" ref="V590">SUM(IF(Period=$V$2,IF(Site=$A$506,IF(Provider=$B590,I))))</f>
        <v>0</v>
      </c>
      <c r="W590" s="26">
        <f t="array" ref="W590">SUM(IF(Period=$V$2,IF(Site=$A$506,IF(Provider=$B590,J))))</f>
        <v>0</v>
      </c>
      <c r="X590" s="26"/>
      <c r="Y590" s="27">
        <f t="shared" si="303"/>
        <v>0</v>
      </c>
      <c r="Z590" s="27">
        <f t="shared" si="291"/>
        <v>0</v>
      </c>
      <c r="AA590" s="44"/>
      <c r="AB590" s="25">
        <f t="array" ref="AB590">SUM(IF(Period=$AB$2,IF(Site=$A$506,IF(Provider=$B590,I))))</f>
        <v>0</v>
      </c>
      <c r="AC590" s="26">
        <f t="array" ref="AC590">SUM(IF(Period=$AB$2,IF(Site=$A$506,IF(Provider=$B590,J))))</f>
        <v>0</v>
      </c>
      <c r="AD590" s="26"/>
      <c r="AE590" s="27">
        <f t="shared" si="304"/>
        <v>0</v>
      </c>
      <c r="AF590" s="27">
        <f t="shared" si="292"/>
        <v>0</v>
      </c>
      <c r="AG590" s="44"/>
      <c r="AH590" s="25">
        <f t="array" ref="AH590">SUM(IF(Period=$AH$2,IF(Site=$A$506,IF(Provider=$B590,I))))</f>
        <v>0</v>
      </c>
      <c r="AI590" s="26">
        <f t="array" ref="AI590">SUM(IF(Period=$AH$2,IF(Site=$A$506,IF(Provider=$B590,J))))</f>
        <v>0</v>
      </c>
      <c r="AJ590" s="26"/>
      <c r="AK590" s="27">
        <f t="shared" si="305"/>
        <v>0</v>
      </c>
      <c r="AL590" s="27">
        <f t="shared" si="293"/>
        <v>0</v>
      </c>
      <c r="AM590" s="44"/>
      <c r="AN590" s="25">
        <f t="array" ref="AN590">SUM(IF(Period=$AN$2,IF(Site=$A$506,IF(Provider=$B590,I))))</f>
        <v>0</v>
      </c>
      <c r="AO590" s="26">
        <f t="array" ref="AO590">SUM(IF(Period=$AN$2,IF(Site=$A$506,IF(Provider=$B590,J))))</f>
        <v>0</v>
      </c>
      <c r="AP590" s="26"/>
      <c r="AQ590" s="27">
        <f t="shared" si="306"/>
        <v>0</v>
      </c>
      <c r="AR590" s="27">
        <f t="shared" si="294"/>
        <v>0</v>
      </c>
      <c r="AS590" s="44"/>
      <c r="AT590" s="25">
        <f t="array" ref="AT590">SUM(IF(Period=$AT$2,IF(Site=$A$506,IF(Provider=$B590,I))))</f>
        <v>0</v>
      </c>
      <c r="AU590" s="26">
        <f t="array" ref="AU590">SUM(IF(Period=$AT$2,IF(Site=$A$506,IF(Provider=$B590,J))))</f>
        <v>0</v>
      </c>
      <c r="AV590" s="26"/>
      <c r="AW590" s="27">
        <f t="shared" si="307"/>
        <v>0</v>
      </c>
      <c r="AX590" s="27">
        <f t="shared" si="295"/>
        <v>0</v>
      </c>
      <c r="AY590" s="44"/>
      <c r="AZ590" s="25">
        <f t="array" ref="AZ590">SUM(IF(Period=$AZ$2,IF(Site=$A$506,IF(Provider=$B590,I))))</f>
        <v>0</v>
      </c>
      <c r="BA590" s="26">
        <f t="array" ref="BA590">SUM(IF(Period=$AZ$2,IF(Site=$A$506,IF(Provider=$B590,J))))</f>
        <v>0</v>
      </c>
      <c r="BB590" s="26"/>
      <c r="BC590" s="27">
        <f t="shared" si="308"/>
        <v>0</v>
      </c>
      <c r="BD590" s="27">
        <f t="shared" si="296"/>
        <v>0</v>
      </c>
      <c r="BE590" s="44"/>
      <c r="BF590" s="25">
        <f t="array" ref="BF590">SUM(IF(Period=$BF$2,IF(Site=$A$506,IF(Provider=$B590,I))))</f>
        <v>0</v>
      </c>
      <c r="BG590" s="26">
        <f t="array" ref="BG590">SUM(IF(Period=$BF$2,IF(Site=$A$506,IF(Provider=$B590,J))))</f>
        <v>0</v>
      </c>
      <c r="BH590" s="26"/>
      <c r="BI590" s="27">
        <f t="shared" si="309"/>
        <v>0</v>
      </c>
      <c r="BJ590" s="27">
        <f t="shared" si="297"/>
        <v>0</v>
      </c>
      <c r="BK590" s="44"/>
      <c r="BL590" s="25">
        <f t="array" ref="BL590">SUM(IF(Period=$BL$2,IF(Site=$A$506,IF(Provider=$B590,I))))</f>
        <v>0</v>
      </c>
      <c r="BM590" s="26">
        <f t="array" ref="BM590">SUM(IF(Period=$BL$2,IF(Site=$A$506,IF(Provider=$B590,J))))</f>
        <v>0</v>
      </c>
      <c r="BN590" s="26"/>
      <c r="BO590" s="27">
        <f t="shared" si="310"/>
        <v>0</v>
      </c>
      <c r="BP590" s="27">
        <f t="shared" si="298"/>
        <v>0</v>
      </c>
      <c r="BQ590" s="44"/>
      <c r="BR590" s="25">
        <f t="array" ref="BR590">SUM(IF(Period=$BR$2,IF(Site=$A$506,IF(Provider=$B590,I))))</f>
        <v>0</v>
      </c>
      <c r="BS590" s="26">
        <f t="array" ref="BS590">SUM(IF(Period=$BR$2,IF(Site=$A$506,IF(Provider=$B590,J))))</f>
        <v>0</v>
      </c>
      <c r="BT590" s="26"/>
      <c r="BU590" s="27">
        <f t="shared" si="311"/>
        <v>0</v>
      </c>
      <c r="BV590" s="27">
        <f t="shared" si="299"/>
        <v>0</v>
      </c>
    </row>
    <row r="591" spans="2:74" outlineLevel="1" x14ac:dyDescent="0.25">
      <c r="B591" s="20" t="s">
        <v>695</v>
      </c>
      <c r="C591" s="44"/>
      <c r="D591" s="25">
        <f t="array" ref="D591">SUM(IF(Period=$D$2,IF(Site=$A$506,IF(Provider=$B591,I))))</f>
        <v>188</v>
      </c>
      <c r="E591" s="26">
        <f t="array" ref="E591">SUM(IF(Period=$D$2,IF(Site=$A$506,IF(Provider=$B591,J))))</f>
        <v>9.9734042553191493</v>
      </c>
      <c r="F591" s="26"/>
      <c r="G591" s="27">
        <f t="shared" si="300"/>
        <v>0.39103232533889465</v>
      </c>
      <c r="H591" s="27">
        <f t="shared" si="288"/>
        <v>5.4305326266400215E-2</v>
      </c>
      <c r="I591" s="44"/>
      <c r="J591" s="25">
        <f t="array" ref="J591">SUM(IF(Period=$J$2,IF(Site=$A$506,IF(Provider=$B591,I))))</f>
        <v>174</v>
      </c>
      <c r="K591" s="26">
        <f t="array" ref="K591">SUM(IF(Period=$J$2,IF(Site=$A$506,IF(Provider=$B591,J))))</f>
        <v>6.2068965517241379</v>
      </c>
      <c r="L591" s="26"/>
      <c r="M591" s="27">
        <f t="shared" si="301"/>
        <v>0.24401265250790782</v>
      </c>
      <c r="N591" s="27">
        <f t="shared" si="289"/>
        <v>3.3460358769402364E-2</v>
      </c>
      <c r="O591" s="44"/>
      <c r="P591" s="25">
        <f t="array" ref="P591">SUM(IF(Period=$P$2,IF(Site=$A$506,IF(Provider=$B591,I))))</f>
        <v>179</v>
      </c>
      <c r="Q591" s="26">
        <f t="array" ref="Q591">SUM(IF(Period=$P$2,IF(Site=$A$506,IF(Provider=$B591,J))))</f>
        <v>5.6480446927374306</v>
      </c>
      <c r="R591" s="26"/>
      <c r="S591" s="27">
        <f t="shared" si="302"/>
        <v>0.21611799914493374</v>
      </c>
      <c r="T591" s="27">
        <f t="shared" si="290"/>
        <v>2.9133767506195608E-2</v>
      </c>
      <c r="U591" s="44"/>
      <c r="V591" s="25">
        <f t="array" ref="V591">SUM(IF(Period=$V$2,IF(Site=$A$506,IF(Provider=$B591,I))))</f>
        <v>200</v>
      </c>
      <c r="W591" s="26">
        <f t="array" ref="W591">SUM(IF(Period=$V$2,IF(Site=$A$506,IF(Provider=$B591,J))))</f>
        <v>6.22</v>
      </c>
      <c r="X591" s="26"/>
      <c r="Y591" s="27">
        <f t="shared" si="303"/>
        <v>0.27601508764144661</v>
      </c>
      <c r="Z591" s="27">
        <f t="shared" si="291"/>
        <v>3.7621726244480735E-2</v>
      </c>
      <c r="AA591" s="44"/>
      <c r="AB591" s="25">
        <f t="array" ref="AB591">SUM(IF(Period=$AB$2,IF(Site=$A$506,IF(Provider=$B591,I))))</f>
        <v>187</v>
      </c>
      <c r="AC591" s="26">
        <f t="array" ref="AC591">SUM(IF(Period=$AB$2,IF(Site=$A$506,IF(Provider=$B591,J))))</f>
        <v>4.2513368983957216</v>
      </c>
      <c r="AD591" s="26"/>
      <c r="AE591" s="27">
        <f t="shared" si="304"/>
        <v>0.17041800643086816</v>
      </c>
      <c r="AF591" s="27">
        <f t="shared" si="292"/>
        <v>2.3916248006979331E-2</v>
      </c>
      <c r="AG591" s="44"/>
      <c r="AH591" s="25">
        <f t="array" ref="AH591">SUM(IF(Period=$AH$2,IF(Site=$A$506,IF(Provider=$B591,I))))</f>
        <v>110</v>
      </c>
      <c r="AI591" s="26">
        <f t="array" ref="AI591">SUM(IF(Period=$AH$2,IF(Site=$A$506,IF(Provider=$B591,J))))</f>
        <v>4.0727272727272696</v>
      </c>
      <c r="AJ591" s="26"/>
      <c r="AK591" s="27">
        <f t="shared" si="305"/>
        <v>8.9779559118236416E-2</v>
      </c>
      <c r="AL591" s="27">
        <f t="shared" si="293"/>
        <v>1.5255737928216294E-2</v>
      </c>
      <c r="AM591" s="44"/>
      <c r="AN591" s="25">
        <f t="array" ref="AN591">SUM(IF(Period=$AN$2,IF(Site=$A$506,IF(Provider=$B591,I))))</f>
        <v>155</v>
      </c>
      <c r="AO591" s="26">
        <f t="array" ref="AO591">SUM(IF(Period=$AN$2,IF(Site=$A$506,IF(Provider=$B591,J))))</f>
        <v>9.8709677419354804</v>
      </c>
      <c r="AP591" s="26"/>
      <c r="AQ591" s="27">
        <f t="shared" si="306"/>
        <v>0.27899343544857758</v>
      </c>
      <c r="AR591" s="27">
        <f t="shared" si="294"/>
        <v>4.8928685641189622E-2</v>
      </c>
      <c r="AS591" s="44"/>
      <c r="AT591" s="25">
        <f t="array" ref="AT591">SUM(IF(Period=$AT$2,IF(Site=$A$506,IF(Provider=$B591,I))))</f>
        <v>185</v>
      </c>
      <c r="AU591" s="26">
        <f t="array" ref="AU591">SUM(IF(Period=$AT$2,IF(Site=$A$506,IF(Provider=$B591,J))))</f>
        <v>3.8378378378378399</v>
      </c>
      <c r="AV591" s="26"/>
      <c r="AW591" s="27">
        <f t="shared" si="307"/>
        <v>0.12599822537710742</v>
      </c>
      <c r="AX591" s="27">
        <f t="shared" si="295"/>
        <v>2.237136465324386E-2</v>
      </c>
      <c r="AY591" s="44"/>
      <c r="AZ591" s="25">
        <f t="array" ref="AZ591">SUM(IF(Period=$AZ$2,IF(Site=$A$506,IF(Provider=$B591,I))))</f>
        <v>150</v>
      </c>
      <c r="BA591" s="26">
        <f t="array" ref="BA591">SUM(IF(Period=$AZ$2,IF(Site=$A$506,IF(Provider=$B591,J))))</f>
        <v>4.1466666666666701</v>
      </c>
      <c r="BB591" s="26"/>
      <c r="BC591" s="27">
        <f t="shared" si="308"/>
        <v>0.11585025144347187</v>
      </c>
      <c r="BD591" s="27">
        <f t="shared" si="296"/>
        <v>2.0267848414741454E-2</v>
      </c>
      <c r="BE591" s="44"/>
      <c r="BF591" s="25">
        <f t="array" ref="BF591">SUM(IF(Period=$BF$2,IF(Site=$A$506,IF(Provider=$B591,I))))</f>
        <v>153</v>
      </c>
      <c r="BG591" s="26">
        <f t="array" ref="BG591">SUM(IF(Period=$BF$2,IF(Site=$A$506,IF(Provider=$B591,J))))</f>
        <v>4.1503267973856204</v>
      </c>
      <c r="BH591" s="26"/>
      <c r="BI591" s="27">
        <f t="shared" si="309"/>
        <v>0.11103339744710612</v>
      </c>
      <c r="BJ591" s="27">
        <f t="shared" si="297"/>
        <v>1.9648493099820533E-2</v>
      </c>
      <c r="BK591" s="44"/>
      <c r="BL591" s="25">
        <f t="array" ref="BL591">SUM(IF(Period=$BL$2,IF(Site=$A$506,IF(Provider=$B591,I))))</f>
        <v>152</v>
      </c>
      <c r="BM591" s="26">
        <f t="array" ref="BM591">SUM(IF(Period=$BL$2,IF(Site=$A$506,IF(Provider=$B591,J))))</f>
        <v>4.3486842105263204</v>
      </c>
      <c r="BN591" s="26"/>
      <c r="BO591" s="27">
        <f t="shared" si="310"/>
        <v>0.11525719267654763</v>
      </c>
      <c r="BP591" s="27">
        <f t="shared" si="298"/>
        <v>2.0551565463420723E-2</v>
      </c>
      <c r="BQ591" s="44"/>
      <c r="BR591" s="25">
        <f t="array" ref="BR591">SUM(IF(Period=$BR$2,IF(Site=$A$506,IF(Provider=$B591,I))))</f>
        <v>195</v>
      </c>
      <c r="BS591" s="26">
        <f t="array" ref="BS591">SUM(IF(Period=$BR$2,IF(Site=$A$506,IF(Provider=$B591,J))))</f>
        <v>5.2923076923076904</v>
      </c>
      <c r="BT591" s="26"/>
      <c r="BU591" s="27">
        <f t="shared" si="311"/>
        <v>0.17341623256595523</v>
      </c>
      <c r="BV591" s="27">
        <f t="shared" si="299"/>
        <v>3.0271919274881921E-2</v>
      </c>
    </row>
    <row r="592" spans="2:74" outlineLevel="1" x14ac:dyDescent="0.25">
      <c r="B592" s="20" t="s">
        <v>976</v>
      </c>
      <c r="C592" s="44"/>
      <c r="D592" s="25">
        <f t="array" ref="D592">SUM(IF(Period=$D$2,IF(Site=$A$506,IF(Provider=$B592,I))))</f>
        <v>0</v>
      </c>
      <c r="E592" s="26">
        <f t="array" ref="E592">SUM(IF(Period=$D$2,IF(Site=$A$506,IF(Provider=$B592,J))))</f>
        <v>0</v>
      </c>
      <c r="F592" s="26"/>
      <c r="G592" s="27">
        <f t="shared" si="300"/>
        <v>0</v>
      </c>
      <c r="H592" s="27">
        <f t="shared" si="288"/>
        <v>0</v>
      </c>
      <c r="I592" s="44"/>
      <c r="J592" s="25">
        <f t="array" ref="J592">SUM(IF(Period=$J$2,IF(Site=$A$506,IF(Provider=$B592,I))))</f>
        <v>0</v>
      </c>
      <c r="K592" s="26">
        <f t="array" ref="K592">SUM(IF(Period=$J$2,IF(Site=$A$506,IF(Provider=$B592,J))))</f>
        <v>0</v>
      </c>
      <c r="L592" s="26"/>
      <c r="M592" s="27">
        <f t="shared" si="301"/>
        <v>0</v>
      </c>
      <c r="N592" s="27">
        <f t="shared" si="289"/>
        <v>0</v>
      </c>
      <c r="O592" s="44"/>
      <c r="P592" s="25">
        <f t="array" ref="P592">SUM(IF(Period=$P$2,IF(Site=$A$506,IF(Provider=$B592,I))))</f>
        <v>0</v>
      </c>
      <c r="Q592" s="26">
        <f t="array" ref="Q592">SUM(IF(Period=$P$2,IF(Site=$A$506,IF(Provider=$B592,J))))</f>
        <v>0</v>
      </c>
      <c r="R592" s="26"/>
      <c r="S592" s="27">
        <f t="shared" si="302"/>
        <v>0</v>
      </c>
      <c r="T592" s="27">
        <f t="shared" si="290"/>
        <v>0</v>
      </c>
      <c r="U592" s="44"/>
      <c r="V592" s="25">
        <f t="array" ref="V592">SUM(IF(Period=$V$2,IF(Site=$A$506,IF(Provider=$B592,I))))</f>
        <v>0</v>
      </c>
      <c r="W592" s="26">
        <f t="array" ref="W592">SUM(IF(Period=$V$2,IF(Site=$A$506,IF(Provider=$B592,J))))</f>
        <v>0</v>
      </c>
      <c r="X592" s="26"/>
      <c r="Y592" s="27">
        <f t="shared" si="303"/>
        <v>0</v>
      </c>
      <c r="Z592" s="27">
        <f t="shared" si="291"/>
        <v>0</v>
      </c>
      <c r="AA592" s="44"/>
      <c r="AB592" s="25">
        <f t="array" ref="AB592">SUM(IF(Period=$AB$2,IF(Site=$A$506,IF(Provider=$B592,I))))</f>
        <v>0</v>
      </c>
      <c r="AC592" s="26">
        <f t="array" ref="AC592">SUM(IF(Period=$AB$2,IF(Site=$A$506,IF(Provider=$B592,J))))</f>
        <v>0</v>
      </c>
      <c r="AD592" s="26"/>
      <c r="AE592" s="27">
        <f t="shared" si="304"/>
        <v>0</v>
      </c>
      <c r="AF592" s="27">
        <f t="shared" si="292"/>
        <v>0</v>
      </c>
      <c r="AG592" s="44"/>
      <c r="AH592" s="25">
        <f t="array" ref="AH592">SUM(IF(Period=$AH$2,IF(Site=$A$506,IF(Provider=$B592,I))))</f>
        <v>0</v>
      </c>
      <c r="AI592" s="26">
        <f t="array" ref="AI592">SUM(IF(Period=$AH$2,IF(Site=$A$506,IF(Provider=$B592,J))))</f>
        <v>0</v>
      </c>
      <c r="AJ592" s="26"/>
      <c r="AK592" s="27">
        <f t="shared" si="305"/>
        <v>0</v>
      </c>
      <c r="AL592" s="27">
        <f t="shared" si="293"/>
        <v>0</v>
      </c>
      <c r="AM592" s="44"/>
      <c r="AN592" s="25">
        <f t="array" ref="AN592">SUM(IF(Period=$AN$2,IF(Site=$A$506,IF(Provider=$B592,I))))</f>
        <v>24</v>
      </c>
      <c r="AO592" s="26">
        <f t="array" ref="AO592">SUM(IF(Period=$AN$2,IF(Site=$A$506,IF(Provider=$B592,J))))</f>
        <v>3.4166666666666701</v>
      </c>
      <c r="AP592" s="26"/>
      <c r="AQ592" s="27">
        <f t="shared" si="306"/>
        <v>1.4952589350838819E-2</v>
      </c>
      <c r="AR592" s="27">
        <f t="shared" si="294"/>
        <v>2.6223217141029768E-3</v>
      </c>
      <c r="AS592" s="44"/>
      <c r="AT592" s="25">
        <f t="array" ref="AT592">SUM(IF(Period=$AT$2,IF(Site=$A$506,IF(Provider=$B592,I))))</f>
        <v>21</v>
      </c>
      <c r="AU592" s="26">
        <f t="array" ref="AU592">SUM(IF(Period=$AT$2,IF(Site=$A$506,IF(Provider=$B592,J))))</f>
        <v>7.5714285714285703</v>
      </c>
      <c r="AV592" s="26"/>
      <c r="AW592" s="27">
        <f t="shared" si="307"/>
        <v>2.8216503992901504E-2</v>
      </c>
      <c r="AX592" s="27">
        <f t="shared" si="295"/>
        <v>5.0099253237546075E-3</v>
      </c>
      <c r="AY592" s="44"/>
      <c r="AZ592" s="25">
        <f t="array" ref="AZ592">SUM(IF(Period=$AZ$2,IF(Site=$A$506,IF(Provider=$B592,I))))</f>
        <v>0</v>
      </c>
      <c r="BA592" s="26">
        <f t="array" ref="BA592">SUM(IF(Period=$AZ$2,IF(Site=$A$506,IF(Provider=$B592,J))))</f>
        <v>0</v>
      </c>
      <c r="BB592" s="26"/>
      <c r="BC592" s="27">
        <f t="shared" si="308"/>
        <v>0</v>
      </c>
      <c r="BD592" s="27">
        <f t="shared" si="296"/>
        <v>0</v>
      </c>
      <c r="BE592" s="44"/>
      <c r="BF592" s="25">
        <f t="array" ref="BF592">SUM(IF(Period=$BF$2,IF(Site=$A$506,IF(Provider=$B592,I))))</f>
        <v>0</v>
      </c>
      <c r="BG592" s="26">
        <f t="array" ref="BG592">SUM(IF(Period=$BF$2,IF(Site=$A$506,IF(Provider=$B592,J))))</f>
        <v>0</v>
      </c>
      <c r="BH592" s="26"/>
      <c r="BI592" s="27">
        <f t="shared" si="309"/>
        <v>0</v>
      </c>
      <c r="BJ592" s="27">
        <f t="shared" si="297"/>
        <v>0</v>
      </c>
      <c r="BK592" s="44"/>
      <c r="BL592" s="25">
        <f t="array" ref="BL592">SUM(IF(Period=$BL$2,IF(Site=$A$506,IF(Provider=$B592,I))))</f>
        <v>0</v>
      </c>
      <c r="BM592" s="26">
        <f t="array" ref="BM592">SUM(IF(Period=$BL$2,IF(Site=$A$506,IF(Provider=$B592,J))))</f>
        <v>0</v>
      </c>
      <c r="BN592" s="26"/>
      <c r="BO592" s="27">
        <f t="shared" si="310"/>
        <v>0</v>
      </c>
      <c r="BP592" s="27">
        <f t="shared" si="298"/>
        <v>0</v>
      </c>
      <c r="BQ592" s="44"/>
      <c r="BR592" s="25">
        <f t="array" ref="BR592">SUM(IF(Period=$BR$2,IF(Site=$A$506,IF(Provider=$B592,I))))</f>
        <v>0</v>
      </c>
      <c r="BS592" s="26">
        <f t="array" ref="BS592">SUM(IF(Period=$BR$2,IF(Site=$A$506,IF(Provider=$B592,J))))</f>
        <v>0</v>
      </c>
      <c r="BT592" s="26"/>
      <c r="BU592" s="27">
        <f t="shared" si="311"/>
        <v>0</v>
      </c>
      <c r="BV592" s="27">
        <f t="shared" si="299"/>
        <v>0</v>
      </c>
    </row>
    <row r="593" spans="2:74" outlineLevel="1" x14ac:dyDescent="0.25">
      <c r="B593" s="20" t="s">
        <v>1012</v>
      </c>
      <c r="C593" s="44"/>
      <c r="D593" s="25">
        <f t="array" ref="D593">SUM(IF(Period=$D$2,IF(Site=$A$506,IF(Provider=$B593,I))))</f>
        <v>0</v>
      </c>
      <c r="E593" s="26">
        <f t="array" ref="E593">SUM(IF(Period=$D$2,IF(Site=$A$506,IF(Provider=$B593,J))))</f>
        <v>0</v>
      </c>
      <c r="F593" s="26"/>
      <c r="G593" s="27">
        <f t="shared" si="300"/>
        <v>0</v>
      </c>
      <c r="H593" s="27">
        <f t="shared" si="288"/>
        <v>0</v>
      </c>
      <c r="I593" s="44"/>
      <c r="J593" s="25">
        <f t="array" ref="J593">SUM(IF(Period=$J$2,IF(Site=$A$506,IF(Provider=$B593,I))))</f>
        <v>0</v>
      </c>
      <c r="K593" s="26">
        <f t="array" ref="K593">SUM(IF(Period=$J$2,IF(Site=$A$506,IF(Provider=$B593,J))))</f>
        <v>0</v>
      </c>
      <c r="L593" s="26"/>
      <c r="M593" s="27">
        <f t="shared" si="301"/>
        <v>0</v>
      </c>
      <c r="N593" s="27">
        <f t="shared" si="289"/>
        <v>0</v>
      </c>
      <c r="O593" s="44"/>
      <c r="P593" s="25">
        <f t="array" ref="P593">SUM(IF(Period=$P$2,IF(Site=$A$506,IF(Provider=$B593,I))))</f>
        <v>0</v>
      </c>
      <c r="Q593" s="26">
        <f t="array" ref="Q593">SUM(IF(Period=$P$2,IF(Site=$A$506,IF(Provider=$B593,J))))</f>
        <v>0</v>
      </c>
      <c r="R593" s="26"/>
      <c r="S593" s="27">
        <f t="shared" si="302"/>
        <v>0</v>
      </c>
      <c r="T593" s="27">
        <f t="shared" si="290"/>
        <v>0</v>
      </c>
      <c r="U593" s="44"/>
      <c r="V593" s="25">
        <f t="array" ref="V593">SUM(IF(Period=$V$2,IF(Site=$A$506,IF(Provider=$B593,I))))</f>
        <v>0</v>
      </c>
      <c r="W593" s="26">
        <f t="array" ref="W593">SUM(IF(Period=$V$2,IF(Site=$A$506,IF(Provider=$B593,J))))</f>
        <v>0</v>
      </c>
      <c r="X593" s="26"/>
      <c r="Y593" s="27">
        <f t="shared" si="303"/>
        <v>0</v>
      </c>
      <c r="Z593" s="27">
        <f t="shared" si="291"/>
        <v>0</v>
      </c>
      <c r="AA593" s="44"/>
      <c r="AB593" s="25">
        <f t="array" ref="AB593">SUM(IF(Period=$AB$2,IF(Site=$A$506,IF(Provider=$B593,I))))</f>
        <v>0</v>
      </c>
      <c r="AC593" s="26">
        <f t="array" ref="AC593">SUM(IF(Period=$AB$2,IF(Site=$A$506,IF(Provider=$B593,J))))</f>
        <v>0</v>
      </c>
      <c r="AD593" s="26"/>
      <c r="AE593" s="27">
        <f t="shared" si="304"/>
        <v>0</v>
      </c>
      <c r="AF593" s="27">
        <f t="shared" si="292"/>
        <v>0</v>
      </c>
      <c r="AG593" s="44"/>
      <c r="AH593" s="25">
        <f t="array" ref="AH593">SUM(IF(Period=$AH$2,IF(Site=$A$506,IF(Provider=$B593,I))))</f>
        <v>0</v>
      </c>
      <c r="AI593" s="26">
        <f t="array" ref="AI593">SUM(IF(Period=$AH$2,IF(Site=$A$506,IF(Provider=$B593,J))))</f>
        <v>0</v>
      </c>
      <c r="AJ593" s="26"/>
      <c r="AK593" s="27">
        <f t="shared" si="305"/>
        <v>0</v>
      </c>
      <c r="AL593" s="27">
        <f t="shared" si="293"/>
        <v>0</v>
      </c>
      <c r="AM593" s="44"/>
      <c r="AN593" s="25">
        <f t="array" ref="AN593">SUM(IF(Period=$AN$2,IF(Site=$A$506,IF(Provider=$B593,I))))</f>
        <v>0</v>
      </c>
      <c r="AO593" s="26">
        <f t="array" ref="AO593">SUM(IF(Period=$AN$2,IF(Site=$A$506,IF(Provider=$B593,J))))</f>
        <v>0</v>
      </c>
      <c r="AP593" s="26"/>
      <c r="AQ593" s="27">
        <f t="shared" si="306"/>
        <v>0</v>
      </c>
      <c r="AR593" s="27">
        <f t="shared" si="294"/>
        <v>0</v>
      </c>
      <c r="AS593" s="44"/>
      <c r="AT593" s="25">
        <f t="array" ref="AT593">SUM(IF(Period=$AT$2,IF(Site=$A$506,IF(Provider=$B593,I))))</f>
        <v>0</v>
      </c>
      <c r="AU593" s="26">
        <f t="array" ref="AU593">SUM(IF(Period=$AT$2,IF(Site=$A$506,IF(Provider=$B593,J))))</f>
        <v>0</v>
      </c>
      <c r="AV593" s="26"/>
      <c r="AW593" s="27">
        <f t="shared" si="307"/>
        <v>0</v>
      </c>
      <c r="AX593" s="27">
        <f t="shared" si="295"/>
        <v>0</v>
      </c>
      <c r="AY593" s="44"/>
      <c r="AZ593" s="25">
        <f t="array" ref="AZ593">SUM(IF(Period=$AZ$2,IF(Site=$A$506,IF(Provider=$B593,I))))</f>
        <v>0</v>
      </c>
      <c r="BA593" s="26">
        <f t="array" ref="BA593">SUM(IF(Period=$AZ$2,IF(Site=$A$506,IF(Provider=$B593,J))))</f>
        <v>0</v>
      </c>
      <c r="BB593" s="26"/>
      <c r="BC593" s="27">
        <f t="shared" si="308"/>
        <v>0</v>
      </c>
      <c r="BD593" s="27">
        <f t="shared" si="296"/>
        <v>0</v>
      </c>
      <c r="BE593" s="44"/>
      <c r="BF593" s="25">
        <f t="array" ref="BF593">SUM(IF(Period=$BF$2,IF(Site=$A$506,IF(Provider=$B593,I))))</f>
        <v>1</v>
      </c>
      <c r="BG593" s="26">
        <f t="array" ref="BG593">SUM(IF(Period=$BF$2,IF(Site=$A$506,IF(Provider=$B593,J))))</f>
        <v>5</v>
      </c>
      <c r="BH593" s="26"/>
      <c r="BI593" s="27">
        <f t="shared" si="309"/>
        <v>8.7427872005595381E-4</v>
      </c>
      <c r="BJ593" s="27">
        <f t="shared" si="297"/>
        <v>1.5471254409307506E-4</v>
      </c>
      <c r="BK593" s="44"/>
      <c r="BL593" s="25">
        <f t="array" ref="BL593">SUM(IF(Period=$BL$2,IF(Site=$A$506,IF(Provider=$B593,I))))</f>
        <v>1</v>
      </c>
      <c r="BM593" s="26">
        <f t="array" ref="BM593">SUM(IF(Period=$BL$2,IF(Site=$A$506,IF(Provider=$B593,J))))</f>
        <v>11</v>
      </c>
      <c r="BN593" s="26"/>
      <c r="BO593" s="27">
        <f t="shared" si="310"/>
        <v>1.9180470793374021E-3</v>
      </c>
      <c r="BP593" s="27">
        <f t="shared" si="298"/>
        <v>3.4200789727326428E-4</v>
      </c>
      <c r="BQ593" s="44"/>
      <c r="BR593" s="25">
        <f t="array" ref="BR593">SUM(IF(Period=$BR$2,IF(Site=$A$506,IF(Provider=$B593,I))))</f>
        <v>0</v>
      </c>
      <c r="BS593" s="26">
        <f t="array" ref="BS593">SUM(IF(Period=$BR$2,IF(Site=$A$506,IF(Provider=$B593,J))))</f>
        <v>0</v>
      </c>
      <c r="BT593" s="26"/>
      <c r="BU593" s="27">
        <f t="shared" si="311"/>
        <v>0</v>
      </c>
      <c r="BV593" s="27">
        <f t="shared" si="299"/>
        <v>0</v>
      </c>
    </row>
    <row r="594" spans="2:74" outlineLevel="1" x14ac:dyDescent="0.25">
      <c r="B594" s="20" t="s">
        <v>853</v>
      </c>
      <c r="C594" s="44"/>
      <c r="D594" s="25">
        <f t="array" ref="D594">SUM(IF(Period=$D$2,IF(Site=$A$506,IF(Provider=$B594,I))))</f>
        <v>0</v>
      </c>
      <c r="E594" s="26">
        <f t="array" ref="E594">SUM(IF(Period=$D$2,IF(Site=$A$506,IF(Provider=$B594,J))))</f>
        <v>0</v>
      </c>
      <c r="F594" s="26"/>
      <c r="G594" s="27">
        <f t="shared" si="300"/>
        <v>0</v>
      </c>
      <c r="H594" s="27">
        <f t="shared" si="288"/>
        <v>0</v>
      </c>
      <c r="I594" s="44"/>
      <c r="J594" s="25">
        <f t="array" ref="J594">SUM(IF(Period=$J$2,IF(Site=$A$506,IF(Provider=$B594,I))))</f>
        <v>0</v>
      </c>
      <c r="K594" s="26">
        <f t="array" ref="K594">SUM(IF(Period=$J$2,IF(Site=$A$506,IF(Provider=$B594,J))))</f>
        <v>0</v>
      </c>
      <c r="L594" s="26"/>
      <c r="M594" s="27">
        <f t="shared" si="301"/>
        <v>0</v>
      </c>
      <c r="N594" s="27">
        <f t="shared" si="289"/>
        <v>0</v>
      </c>
      <c r="O594" s="44"/>
      <c r="P594" s="25">
        <f t="array" ref="P594">SUM(IF(Period=$P$2,IF(Site=$A$506,IF(Provider=$B594,I))))</f>
        <v>41</v>
      </c>
      <c r="Q594" s="26">
        <f t="array" ref="Q594">SUM(IF(Period=$P$2,IF(Site=$A$506,IF(Provider=$B594,J))))</f>
        <v>22.829268292682926</v>
      </c>
      <c r="R594" s="26"/>
      <c r="S594" s="27">
        <f t="shared" si="302"/>
        <v>0.20008550662676358</v>
      </c>
      <c r="T594" s="27">
        <f t="shared" si="290"/>
        <v>2.6972508789118783E-2</v>
      </c>
      <c r="U594" s="44"/>
      <c r="V594" s="25">
        <f t="array" ref="V594">SUM(IF(Period=$V$2,IF(Site=$A$506,IF(Provider=$B594,I))))</f>
        <v>0</v>
      </c>
      <c r="W594" s="26">
        <f t="array" ref="W594">SUM(IF(Period=$V$2,IF(Site=$A$506,IF(Provider=$B594,J))))</f>
        <v>0</v>
      </c>
      <c r="X594" s="26"/>
      <c r="Y594" s="27">
        <f t="shared" si="303"/>
        <v>0</v>
      </c>
      <c r="Z594" s="27">
        <f t="shared" si="291"/>
        <v>0</v>
      </c>
      <c r="AA594" s="44"/>
      <c r="AB594" s="25">
        <f t="array" ref="AB594">SUM(IF(Period=$AB$2,IF(Site=$A$506,IF(Provider=$B594,I))))</f>
        <v>0</v>
      </c>
      <c r="AC594" s="26">
        <f t="array" ref="AC594">SUM(IF(Period=$AB$2,IF(Site=$A$506,IF(Provider=$B594,J))))</f>
        <v>0</v>
      </c>
      <c r="AD594" s="26"/>
      <c r="AE594" s="27">
        <f t="shared" si="304"/>
        <v>0</v>
      </c>
      <c r="AF594" s="27">
        <f t="shared" si="292"/>
        <v>0</v>
      </c>
      <c r="AG594" s="44"/>
      <c r="AH594" s="25">
        <f t="array" ref="AH594">SUM(IF(Period=$AH$2,IF(Site=$A$506,IF(Provider=$B594,I))))</f>
        <v>0</v>
      </c>
      <c r="AI594" s="26">
        <f t="array" ref="AI594">SUM(IF(Period=$AH$2,IF(Site=$A$506,IF(Provider=$B594,J))))</f>
        <v>0</v>
      </c>
      <c r="AJ594" s="26"/>
      <c r="AK594" s="27">
        <f t="shared" si="305"/>
        <v>0</v>
      </c>
      <c r="AL594" s="27">
        <f t="shared" si="293"/>
        <v>0</v>
      </c>
      <c r="AM594" s="44"/>
      <c r="AN594" s="25">
        <f t="array" ref="AN594">SUM(IF(Period=$AN$2,IF(Site=$A$506,IF(Provider=$B594,I))))</f>
        <v>0</v>
      </c>
      <c r="AO594" s="26">
        <f t="array" ref="AO594">SUM(IF(Period=$AN$2,IF(Site=$A$506,IF(Provider=$B594,J))))</f>
        <v>0</v>
      </c>
      <c r="AP594" s="26"/>
      <c r="AQ594" s="27">
        <f t="shared" si="306"/>
        <v>0</v>
      </c>
      <c r="AR594" s="27">
        <f t="shared" si="294"/>
        <v>0</v>
      </c>
      <c r="AS594" s="44"/>
      <c r="AT594" s="25">
        <f t="array" ref="AT594">SUM(IF(Period=$AT$2,IF(Site=$A$506,IF(Provider=$B594,I))))</f>
        <v>0</v>
      </c>
      <c r="AU594" s="26">
        <f t="array" ref="AU594">SUM(IF(Period=$AT$2,IF(Site=$A$506,IF(Provider=$B594,J))))</f>
        <v>0</v>
      </c>
      <c r="AV594" s="26"/>
      <c r="AW594" s="27">
        <f t="shared" si="307"/>
        <v>0</v>
      </c>
      <c r="AX594" s="27">
        <f t="shared" si="295"/>
        <v>0</v>
      </c>
      <c r="AY594" s="44"/>
      <c r="AZ594" s="25">
        <f t="array" ref="AZ594">SUM(IF(Period=$AZ$2,IF(Site=$A$506,IF(Provider=$B594,I))))</f>
        <v>0</v>
      </c>
      <c r="BA594" s="26">
        <f t="array" ref="BA594">SUM(IF(Period=$AZ$2,IF(Site=$A$506,IF(Provider=$B594,J))))</f>
        <v>0</v>
      </c>
      <c r="BB594" s="26"/>
      <c r="BC594" s="27">
        <f t="shared" si="308"/>
        <v>0</v>
      </c>
      <c r="BD594" s="27">
        <f t="shared" si="296"/>
        <v>0</v>
      </c>
      <c r="BE594" s="44"/>
      <c r="BF594" s="25">
        <f t="array" ref="BF594">SUM(IF(Period=$BF$2,IF(Site=$A$506,IF(Provider=$B594,I))))</f>
        <v>0</v>
      </c>
      <c r="BG594" s="26">
        <f t="array" ref="BG594">SUM(IF(Period=$BF$2,IF(Site=$A$506,IF(Provider=$B594,J))))</f>
        <v>0</v>
      </c>
      <c r="BH594" s="26"/>
      <c r="BI594" s="27">
        <f t="shared" si="309"/>
        <v>0</v>
      </c>
      <c r="BJ594" s="27">
        <f t="shared" si="297"/>
        <v>0</v>
      </c>
      <c r="BK594" s="44"/>
      <c r="BL594" s="25">
        <f t="array" ref="BL594">SUM(IF(Period=$BL$2,IF(Site=$A$506,IF(Provider=$B594,I))))</f>
        <v>0</v>
      </c>
      <c r="BM594" s="26">
        <f t="array" ref="BM594">SUM(IF(Period=$BL$2,IF(Site=$A$506,IF(Provider=$B594,J))))</f>
        <v>0</v>
      </c>
      <c r="BN594" s="26"/>
      <c r="BO594" s="27">
        <f t="shared" si="310"/>
        <v>0</v>
      </c>
      <c r="BP594" s="27">
        <f t="shared" si="298"/>
        <v>0</v>
      </c>
      <c r="BQ594" s="44"/>
      <c r="BR594" s="25">
        <f t="array" ref="BR594">SUM(IF(Period=$BR$2,IF(Site=$A$506,IF(Provider=$B594,I))))</f>
        <v>0</v>
      </c>
      <c r="BS594" s="26">
        <f t="array" ref="BS594">SUM(IF(Period=$BR$2,IF(Site=$A$506,IF(Provider=$B594,J))))</f>
        <v>0</v>
      </c>
      <c r="BT594" s="26"/>
      <c r="BU594" s="27">
        <f t="shared" si="311"/>
        <v>0</v>
      </c>
      <c r="BV594" s="27">
        <f t="shared" si="299"/>
        <v>0</v>
      </c>
    </row>
    <row r="595" spans="2:74" outlineLevel="1" x14ac:dyDescent="0.25">
      <c r="B595" s="20" t="s">
        <v>753</v>
      </c>
      <c r="C595" s="44"/>
      <c r="D595" s="25">
        <f t="array" ref="D595">SUM(IF(Period=$D$2,IF(Site=$A$506,IF(Provider=$B595,I))))</f>
        <v>179</v>
      </c>
      <c r="E595" s="26">
        <f t="array" ref="E595">SUM(IF(Period=$D$2,IF(Site=$A$506,IF(Provider=$B595,J))))</f>
        <v>13.46927374301676</v>
      </c>
      <c r="F595" s="26"/>
      <c r="G595" s="27">
        <f t="shared" si="300"/>
        <v>0.50281543274244012</v>
      </c>
      <c r="H595" s="27">
        <f t="shared" si="288"/>
        <v>6.9829408868421816E-2</v>
      </c>
      <c r="I595" s="44"/>
      <c r="J595" s="25">
        <f t="array" ref="J595">SUM(IF(Period=$J$2,IF(Site=$A$506,IF(Provider=$B595,I))))</f>
        <v>170</v>
      </c>
      <c r="K595" s="26">
        <f t="array" ref="K595">SUM(IF(Period=$J$2,IF(Site=$A$506,IF(Provider=$B595,J))))</f>
        <v>9.6941176470588228</v>
      </c>
      <c r="L595" s="26"/>
      <c r="M595" s="27">
        <f t="shared" si="301"/>
        <v>0.37234523271577047</v>
      </c>
      <c r="N595" s="27">
        <f t="shared" si="289"/>
        <v>5.1058028937013972E-2</v>
      </c>
      <c r="O595" s="44"/>
      <c r="P595" s="25">
        <f t="array" ref="P595">SUM(IF(Period=$P$2,IF(Site=$A$506,IF(Provider=$B595,I))))</f>
        <v>162</v>
      </c>
      <c r="Q595" s="26">
        <f t="array" ref="Q595">SUM(IF(Period=$P$2,IF(Site=$A$506,IF(Provider=$B595,J))))</f>
        <v>7.8765432098765435</v>
      </c>
      <c r="R595" s="26"/>
      <c r="S595" s="27">
        <f t="shared" si="302"/>
        <v>0.27276613937580163</v>
      </c>
      <c r="T595" s="27">
        <f t="shared" si="290"/>
        <v>3.6770214973200391E-2</v>
      </c>
      <c r="U595" s="44"/>
      <c r="V595" s="25">
        <f t="array" ref="V595">SUM(IF(Period=$V$2,IF(Site=$A$506,IF(Provider=$B595,I))))</f>
        <v>181</v>
      </c>
      <c r="W595" s="26">
        <f t="array" ref="W595">SUM(IF(Period=$V$2,IF(Site=$A$506,IF(Provider=$B595,J))))</f>
        <v>7.2983425414364644</v>
      </c>
      <c r="X595" s="26"/>
      <c r="Y595" s="27">
        <f t="shared" si="303"/>
        <v>0.29309962280896384</v>
      </c>
      <c r="Z595" s="27">
        <f t="shared" si="291"/>
        <v>3.9950402225851327E-2</v>
      </c>
      <c r="AA595" s="44"/>
      <c r="AB595" s="25">
        <f t="array" ref="AB595">SUM(IF(Period=$AB$2,IF(Site=$A$506,IF(Provider=$B595,I))))</f>
        <v>122</v>
      </c>
      <c r="AC595" s="26">
        <f t="array" ref="AC595">SUM(IF(Period=$AB$2,IF(Site=$A$506,IF(Provider=$B595,J))))</f>
        <v>6.5163934426229506</v>
      </c>
      <c r="AD595" s="26"/>
      <c r="AE595" s="27">
        <f t="shared" si="304"/>
        <v>0.17041800643086816</v>
      </c>
      <c r="AF595" s="27">
        <f t="shared" si="292"/>
        <v>2.3916248006979335E-2</v>
      </c>
      <c r="AG595" s="44"/>
      <c r="AH595" s="25">
        <f t="array" ref="AH595">SUM(IF(Period=$AH$2,IF(Site=$A$506,IF(Provider=$B595,I))))</f>
        <v>121</v>
      </c>
      <c r="AI595" s="26">
        <f t="array" ref="AI595">SUM(IF(Period=$AH$2,IF(Site=$A$506,IF(Provider=$B595,J))))</f>
        <v>6.8016528925619797</v>
      </c>
      <c r="AJ595" s="26"/>
      <c r="AK595" s="27">
        <f t="shared" si="305"/>
        <v>0.1649298597194388</v>
      </c>
      <c r="AL595" s="27">
        <f t="shared" si="293"/>
        <v>2.8025607845808063E-2</v>
      </c>
      <c r="AM595" s="44"/>
      <c r="AN595" s="25">
        <f t="array" ref="AN595">SUM(IF(Period=$AN$2,IF(Site=$A$506,IF(Provider=$B595,I))))</f>
        <v>115</v>
      </c>
      <c r="AO595" s="26">
        <f t="array" ref="AO595">SUM(IF(Period=$AN$2,IF(Site=$A$506,IF(Provider=$B595,J))))</f>
        <v>6.3652173913043502</v>
      </c>
      <c r="AP595" s="26"/>
      <c r="AQ595" s="27">
        <f t="shared" si="306"/>
        <v>0.13347921225382936</v>
      </c>
      <c r="AR595" s="27">
        <f t="shared" si="294"/>
        <v>2.3409018228333873E-2</v>
      </c>
      <c r="AS595" s="44"/>
      <c r="AT595" s="25">
        <f t="array" ref="AT595">SUM(IF(Period=$AT$2,IF(Site=$A$506,IF(Provider=$B595,I))))</f>
        <v>117</v>
      </c>
      <c r="AU595" s="26">
        <f t="array" ref="AU595">SUM(IF(Period=$AT$2,IF(Site=$A$506,IF(Provider=$B595,J))))</f>
        <v>4.6324786324786302</v>
      </c>
      <c r="AV595" s="26"/>
      <c r="AW595" s="27">
        <f t="shared" si="307"/>
        <v>9.6184560780834039E-2</v>
      </c>
      <c r="AX595" s="27">
        <f t="shared" si="295"/>
        <v>1.7077858650786138E-2</v>
      </c>
      <c r="AY595" s="44"/>
      <c r="AZ595" s="25">
        <f t="array" ref="AZ595">SUM(IF(Period=$AZ$2,IF(Site=$A$506,IF(Provider=$B595,I))))</f>
        <v>173</v>
      </c>
      <c r="BA595" s="26">
        <f t="array" ref="BA595">SUM(IF(Period=$AZ$2,IF(Site=$A$506,IF(Provider=$B595,J))))</f>
        <v>5.7572254335260098</v>
      </c>
      <c r="BB595" s="26"/>
      <c r="BC595" s="27">
        <f t="shared" si="308"/>
        <v>0.18550940584838885</v>
      </c>
      <c r="BD595" s="27">
        <f t="shared" si="296"/>
        <v>3.2454625435823899E-2</v>
      </c>
      <c r="BE595" s="44"/>
      <c r="BF595" s="25">
        <f t="array" ref="BF595">SUM(IF(Period=$BF$2,IF(Site=$A$506,IF(Provider=$B595,I))))</f>
        <v>174</v>
      </c>
      <c r="BG595" s="26">
        <f t="array" ref="BG595">SUM(IF(Period=$BF$2,IF(Site=$A$506,IF(Provider=$B595,J))))</f>
        <v>6.04022988505747</v>
      </c>
      <c r="BH595" s="26"/>
      <c r="BI595" s="27">
        <f t="shared" si="309"/>
        <v>0.18377338695576145</v>
      </c>
      <c r="BJ595" s="27">
        <f t="shared" si="297"/>
        <v>3.2520576768364375E-2</v>
      </c>
      <c r="BK595" s="44"/>
      <c r="BL595" s="25">
        <f t="array" ref="BL595">SUM(IF(Period=$BL$2,IF(Site=$A$506,IF(Provider=$B595,I))))</f>
        <v>161</v>
      </c>
      <c r="BM595" s="26">
        <f t="array" ref="BM595">SUM(IF(Period=$BL$2,IF(Site=$A$506,IF(Provider=$B595,J))))</f>
        <v>5.8633540372670803</v>
      </c>
      <c r="BN595" s="26"/>
      <c r="BO595" s="27">
        <f t="shared" si="310"/>
        <v>0.16460331299040976</v>
      </c>
      <c r="BP595" s="27">
        <f t="shared" si="298"/>
        <v>2.9350495911451044E-2</v>
      </c>
      <c r="BQ595" s="44"/>
      <c r="BR595" s="25">
        <f t="array" ref="BR595">SUM(IF(Period=$BR$2,IF(Site=$A$506,IF(Provider=$B595,I))))</f>
        <v>140</v>
      </c>
      <c r="BS595" s="26">
        <f t="array" ref="BS595">SUM(IF(Period=$BR$2,IF(Site=$A$506,IF(Provider=$B595,J))))</f>
        <v>6.6428571428571397</v>
      </c>
      <c r="BT595" s="26"/>
      <c r="BU595" s="27">
        <f t="shared" si="311"/>
        <v>0.15627625609141313</v>
      </c>
      <c r="BV595" s="27">
        <f t="shared" si="299"/>
        <v>2.7279927253527313E-2</v>
      </c>
    </row>
    <row r="596" spans="2:74" outlineLevel="1" x14ac:dyDescent="0.25">
      <c r="B596" s="20" t="s">
        <v>818</v>
      </c>
      <c r="C596" s="44"/>
      <c r="D596" s="25">
        <f t="array" ref="D596">SUM(IF(Period=$D$2,IF(Site=$A$506,IF(Provider=$B596,I))))</f>
        <v>0</v>
      </c>
      <c r="E596" s="26">
        <f t="array" ref="E596">SUM(IF(Period=$D$2,IF(Site=$A$506,IF(Provider=$B596,J))))</f>
        <v>0</v>
      </c>
      <c r="F596" s="26"/>
      <c r="G596" s="27">
        <f t="shared" si="300"/>
        <v>0</v>
      </c>
      <c r="H596" s="27">
        <f t="shared" si="288"/>
        <v>0</v>
      </c>
      <c r="I596" s="44"/>
      <c r="J596" s="25">
        <f t="array" ref="J596">SUM(IF(Period=$J$2,IF(Site=$A$506,IF(Provider=$B596,I))))</f>
        <v>84</v>
      </c>
      <c r="K596" s="26">
        <f t="array" ref="K596">SUM(IF(Period=$J$2,IF(Site=$A$506,IF(Provider=$B596,J))))</f>
        <v>8.5357142857142865</v>
      </c>
      <c r="L596" s="26"/>
      <c r="M596" s="27">
        <f t="shared" si="301"/>
        <v>0.16199728874830546</v>
      </c>
      <c r="N596" s="27">
        <f t="shared" si="289"/>
        <v>2.2213960405242126E-2</v>
      </c>
      <c r="O596" s="44"/>
      <c r="P596" s="25">
        <f t="array" ref="P596">SUM(IF(Period=$P$2,IF(Site=$A$506,IF(Provider=$B596,I))))</f>
        <v>0</v>
      </c>
      <c r="Q596" s="26">
        <f t="array" ref="Q596">SUM(IF(Period=$P$2,IF(Site=$A$506,IF(Provider=$B596,J))))</f>
        <v>0</v>
      </c>
      <c r="R596" s="26"/>
      <c r="S596" s="27">
        <f t="shared" si="302"/>
        <v>0</v>
      </c>
      <c r="T596" s="27">
        <f t="shared" si="290"/>
        <v>0</v>
      </c>
      <c r="U596" s="44"/>
      <c r="V596" s="25">
        <f t="array" ref="V596">SUM(IF(Period=$V$2,IF(Site=$A$506,IF(Provider=$B596,I))))</f>
        <v>0</v>
      </c>
      <c r="W596" s="26">
        <f t="array" ref="W596">SUM(IF(Period=$V$2,IF(Site=$A$506,IF(Provider=$B596,J))))</f>
        <v>0</v>
      </c>
      <c r="X596" s="26"/>
      <c r="Y596" s="27">
        <f t="shared" si="303"/>
        <v>0</v>
      </c>
      <c r="Z596" s="27">
        <f t="shared" si="291"/>
        <v>0</v>
      </c>
      <c r="AA596" s="44"/>
      <c r="AB596" s="25">
        <f t="array" ref="AB596">SUM(IF(Period=$AB$2,IF(Site=$A$506,IF(Provider=$B596,I))))</f>
        <v>0</v>
      </c>
      <c r="AC596" s="26">
        <f t="array" ref="AC596">SUM(IF(Period=$AB$2,IF(Site=$A$506,IF(Provider=$B596,J))))</f>
        <v>0</v>
      </c>
      <c r="AD596" s="26"/>
      <c r="AE596" s="27">
        <f t="shared" si="304"/>
        <v>0</v>
      </c>
      <c r="AF596" s="27">
        <f t="shared" si="292"/>
        <v>0</v>
      </c>
      <c r="AG596" s="44"/>
      <c r="AH596" s="25">
        <f t="array" ref="AH596">SUM(IF(Period=$AH$2,IF(Site=$A$506,IF(Provider=$B596,I))))</f>
        <v>0</v>
      </c>
      <c r="AI596" s="26">
        <f t="array" ref="AI596">SUM(IF(Period=$AH$2,IF(Site=$A$506,IF(Provider=$B596,J))))</f>
        <v>0</v>
      </c>
      <c r="AJ596" s="26"/>
      <c r="AK596" s="27">
        <f t="shared" si="305"/>
        <v>0</v>
      </c>
      <c r="AL596" s="27">
        <f t="shared" si="293"/>
        <v>0</v>
      </c>
      <c r="AM596" s="44"/>
      <c r="AN596" s="25">
        <f t="array" ref="AN596">SUM(IF(Period=$AN$2,IF(Site=$A$506,IF(Provider=$B596,I))))</f>
        <v>0</v>
      </c>
      <c r="AO596" s="26">
        <f t="array" ref="AO596">SUM(IF(Period=$AN$2,IF(Site=$A$506,IF(Provider=$B596,J))))</f>
        <v>0</v>
      </c>
      <c r="AP596" s="26"/>
      <c r="AQ596" s="27">
        <f t="shared" si="306"/>
        <v>0</v>
      </c>
      <c r="AR596" s="27">
        <f t="shared" si="294"/>
        <v>0</v>
      </c>
      <c r="AS596" s="44"/>
      <c r="AT596" s="25">
        <f t="array" ref="AT596">SUM(IF(Period=$AT$2,IF(Site=$A$506,IF(Provider=$B596,I))))</f>
        <v>0</v>
      </c>
      <c r="AU596" s="26">
        <f t="array" ref="AU596">SUM(IF(Period=$AT$2,IF(Site=$A$506,IF(Provider=$B596,J))))</f>
        <v>0</v>
      </c>
      <c r="AV596" s="26"/>
      <c r="AW596" s="27">
        <f t="shared" si="307"/>
        <v>0</v>
      </c>
      <c r="AX596" s="27">
        <f t="shared" si="295"/>
        <v>0</v>
      </c>
      <c r="AY596" s="44"/>
      <c r="AZ596" s="25">
        <f t="array" ref="AZ596">SUM(IF(Period=$AZ$2,IF(Site=$A$506,IF(Provider=$B596,I))))</f>
        <v>0</v>
      </c>
      <c r="BA596" s="26">
        <f t="array" ref="BA596">SUM(IF(Period=$AZ$2,IF(Site=$A$506,IF(Provider=$B596,J))))</f>
        <v>0</v>
      </c>
      <c r="BB596" s="26"/>
      <c r="BC596" s="27">
        <f t="shared" si="308"/>
        <v>0</v>
      </c>
      <c r="BD596" s="27">
        <f t="shared" si="296"/>
        <v>0</v>
      </c>
      <c r="BE596" s="44"/>
      <c r="BF596" s="25">
        <f t="array" ref="BF596">SUM(IF(Period=$BF$2,IF(Site=$A$506,IF(Provider=$B596,I))))</f>
        <v>0</v>
      </c>
      <c r="BG596" s="26">
        <f t="array" ref="BG596">SUM(IF(Period=$BF$2,IF(Site=$A$506,IF(Provider=$B596,J))))</f>
        <v>0</v>
      </c>
      <c r="BH596" s="26"/>
      <c r="BI596" s="27">
        <f t="shared" si="309"/>
        <v>0</v>
      </c>
      <c r="BJ596" s="27">
        <f t="shared" si="297"/>
        <v>0</v>
      </c>
      <c r="BK596" s="44"/>
      <c r="BL596" s="25">
        <f t="array" ref="BL596">SUM(IF(Period=$BL$2,IF(Site=$A$506,IF(Provider=$B596,I))))</f>
        <v>0</v>
      </c>
      <c r="BM596" s="26">
        <f t="array" ref="BM596">SUM(IF(Period=$BL$2,IF(Site=$A$506,IF(Provider=$B596,J))))</f>
        <v>0</v>
      </c>
      <c r="BN596" s="26"/>
      <c r="BO596" s="27">
        <f t="shared" si="310"/>
        <v>0</v>
      </c>
      <c r="BP596" s="27">
        <f t="shared" si="298"/>
        <v>0</v>
      </c>
      <c r="BQ596" s="44"/>
      <c r="BR596" s="25">
        <f t="array" ref="BR596">SUM(IF(Period=$BR$2,IF(Site=$A$506,IF(Provider=$B596,I))))</f>
        <v>0</v>
      </c>
      <c r="BS596" s="26">
        <f t="array" ref="BS596">SUM(IF(Period=$BR$2,IF(Site=$A$506,IF(Provider=$B596,J))))</f>
        <v>0</v>
      </c>
      <c r="BT596" s="26"/>
      <c r="BU596" s="27">
        <f t="shared" si="311"/>
        <v>0</v>
      </c>
      <c r="BV596" s="27">
        <f t="shared" si="299"/>
        <v>0</v>
      </c>
    </row>
    <row r="597" spans="2:74" outlineLevel="1" x14ac:dyDescent="0.25">
      <c r="B597" s="20" t="s">
        <v>655</v>
      </c>
      <c r="C597" s="44"/>
      <c r="D597" s="25">
        <f t="array" ref="D597">SUM(IF(Period=$D$2,IF(Site=$A$506,IF(Provider=$B597,I))))</f>
        <v>36</v>
      </c>
      <c r="E597" s="26">
        <f t="array" ref="E597">SUM(IF(Period=$D$2,IF(Site=$A$506,IF(Provider=$B597,J))))</f>
        <v>13.833333333333334</v>
      </c>
      <c r="F597" s="26"/>
      <c r="G597" s="27">
        <f t="shared" si="300"/>
        <v>0.10385818561001044</v>
      </c>
      <c r="H597" s="27">
        <f t="shared" si="288"/>
        <v>1.4423494656355895E-2</v>
      </c>
      <c r="I597" s="44"/>
      <c r="J597" s="25">
        <f t="array" ref="J597">SUM(IF(Period=$J$2,IF(Site=$A$506,IF(Provider=$B597,I))))</f>
        <v>0</v>
      </c>
      <c r="K597" s="26">
        <f t="array" ref="K597">SUM(IF(Period=$J$2,IF(Site=$A$506,IF(Provider=$B597,J))))</f>
        <v>0</v>
      </c>
      <c r="L597" s="26"/>
      <c r="M597" s="27">
        <f t="shared" si="301"/>
        <v>0</v>
      </c>
      <c r="N597" s="27">
        <f t="shared" si="289"/>
        <v>0</v>
      </c>
      <c r="O597" s="44"/>
      <c r="P597" s="25">
        <f t="array" ref="P597">SUM(IF(Period=$P$2,IF(Site=$A$506,IF(Provider=$B597,I))))</f>
        <v>19</v>
      </c>
      <c r="Q597" s="26">
        <f t="array" ref="Q597">SUM(IF(Period=$P$2,IF(Site=$A$506,IF(Provider=$B597,J))))</f>
        <v>11.421052631578947</v>
      </c>
      <c r="R597" s="26"/>
      <c r="S597" s="27">
        <f t="shared" si="302"/>
        <v>4.6387345019238982E-2</v>
      </c>
      <c r="T597" s="27">
        <f t="shared" si="290"/>
        <v>6.2532418880756144E-3</v>
      </c>
      <c r="U597" s="44"/>
      <c r="V597" s="25">
        <f t="array" ref="V597">SUM(IF(Period=$V$2,IF(Site=$A$506,IF(Provider=$B597,I))))</f>
        <v>15</v>
      </c>
      <c r="W597" s="26">
        <f t="array" ref="W597">SUM(IF(Period=$V$2,IF(Site=$A$506,IF(Provider=$B597,J))))</f>
        <v>4.0666666666666664</v>
      </c>
      <c r="X597" s="26"/>
      <c r="Y597" s="27">
        <f t="shared" si="303"/>
        <v>1.353450188595518E-2</v>
      </c>
      <c r="Z597" s="27">
        <f t="shared" si="291"/>
        <v>1.8447952579689108E-3</v>
      </c>
      <c r="AA597" s="44"/>
      <c r="AB597" s="25">
        <f t="array" ref="AB597">SUM(IF(Period=$AB$2,IF(Site=$A$506,IF(Provider=$B597,I))))</f>
        <v>143</v>
      </c>
      <c r="AC597" s="26">
        <f t="array" ref="AC597">SUM(IF(Period=$AB$2,IF(Site=$A$506,IF(Provider=$B597,J))))</f>
        <v>4.3216783216783217</v>
      </c>
      <c r="AD597" s="26"/>
      <c r="AE597" s="27">
        <f t="shared" si="304"/>
        <v>0.13247588424437298</v>
      </c>
      <c r="AF597" s="27">
        <f t="shared" si="292"/>
        <v>1.8591498450708465E-2</v>
      </c>
      <c r="AG597" s="44"/>
      <c r="AH597" s="25">
        <f t="array" ref="AH597">SUM(IF(Period=$AH$2,IF(Site=$A$506,IF(Provider=$B597,I))))</f>
        <v>216</v>
      </c>
      <c r="AI597" s="26">
        <f t="array" ref="AI597">SUM(IF(Period=$AH$2,IF(Site=$A$506,IF(Provider=$B597,J))))</f>
        <v>6.94907407407407</v>
      </c>
      <c r="AJ597" s="26"/>
      <c r="AK597" s="27">
        <f t="shared" si="305"/>
        <v>0.30080160320641264</v>
      </c>
      <c r="AL597" s="27">
        <f t="shared" si="293"/>
        <v>5.1113532656813974E-2</v>
      </c>
      <c r="AM597" s="44"/>
      <c r="AN597" s="25">
        <f t="array" ref="AN597">SUM(IF(Period=$AN$2,IF(Site=$A$506,IF(Provider=$B597,I))))</f>
        <v>203</v>
      </c>
      <c r="AO597" s="26">
        <f t="array" ref="AO597">SUM(IF(Period=$AN$2,IF(Site=$A$506,IF(Provider=$B597,J))))</f>
        <v>5.8226600985221699</v>
      </c>
      <c r="AP597" s="26"/>
      <c r="AQ597" s="27">
        <f t="shared" si="306"/>
        <v>0.21553610503282283</v>
      </c>
      <c r="AR597" s="27">
        <f t="shared" si="294"/>
        <v>3.7799808122801426E-2</v>
      </c>
      <c r="AS597" s="44"/>
      <c r="AT597" s="25">
        <f t="array" ref="AT597">SUM(IF(Period=$AT$2,IF(Site=$A$506,IF(Provider=$B597,I))))</f>
        <v>27</v>
      </c>
      <c r="AU597" s="26">
        <f t="array" ref="AU597">SUM(IF(Period=$AT$2,IF(Site=$A$506,IF(Provider=$B597,J))))</f>
        <v>3.74074074074074</v>
      </c>
      <c r="AV597" s="26"/>
      <c r="AW597" s="27">
        <f t="shared" si="307"/>
        <v>1.7923691215616679E-2</v>
      </c>
      <c r="AX597" s="27">
        <f t="shared" si="295"/>
        <v>3.1824053943346874E-3</v>
      </c>
      <c r="AY597" s="44"/>
      <c r="AZ597" s="25">
        <f t="array" ref="AZ597">SUM(IF(Period=$AZ$2,IF(Site=$A$506,IF(Provider=$B597,I))))</f>
        <v>0</v>
      </c>
      <c r="BA597" s="26">
        <f t="array" ref="BA597">SUM(IF(Period=$AZ$2,IF(Site=$A$506,IF(Provider=$B597,J))))</f>
        <v>0</v>
      </c>
      <c r="BB597" s="26"/>
      <c r="BC597" s="27">
        <f t="shared" si="308"/>
        <v>0</v>
      </c>
      <c r="BD597" s="27">
        <f t="shared" si="296"/>
        <v>0</v>
      </c>
      <c r="BE597" s="44"/>
      <c r="BF597" s="25">
        <f t="array" ref="BF597">SUM(IF(Period=$BF$2,IF(Site=$A$506,IF(Provider=$B597,I))))</f>
        <v>0</v>
      </c>
      <c r="BG597" s="26">
        <f t="array" ref="BG597">SUM(IF(Period=$BF$2,IF(Site=$A$506,IF(Provider=$B597,J))))</f>
        <v>0</v>
      </c>
      <c r="BH597" s="26"/>
      <c r="BI597" s="27">
        <f t="shared" si="309"/>
        <v>0</v>
      </c>
      <c r="BJ597" s="27">
        <f t="shared" si="297"/>
        <v>0</v>
      </c>
      <c r="BK597" s="44"/>
      <c r="BL597" s="25">
        <f t="array" ref="BL597">SUM(IF(Period=$BL$2,IF(Site=$A$506,IF(Provider=$B597,I))))</f>
        <v>0</v>
      </c>
      <c r="BM597" s="26">
        <f t="array" ref="BM597">SUM(IF(Period=$BL$2,IF(Site=$A$506,IF(Provider=$B597,J))))</f>
        <v>0</v>
      </c>
      <c r="BN597" s="26"/>
      <c r="BO597" s="27">
        <f t="shared" si="310"/>
        <v>0</v>
      </c>
      <c r="BP597" s="27">
        <f t="shared" si="298"/>
        <v>0</v>
      </c>
      <c r="BQ597" s="44"/>
      <c r="BR597" s="25">
        <f t="array" ref="BR597">SUM(IF(Period=$BR$2,IF(Site=$A$506,IF(Provider=$B597,I))))</f>
        <v>0</v>
      </c>
      <c r="BS597" s="26">
        <f t="array" ref="BS597">SUM(IF(Period=$BR$2,IF(Site=$A$506,IF(Provider=$B597,J))))</f>
        <v>0</v>
      </c>
      <c r="BT597" s="26"/>
      <c r="BU597" s="27">
        <f t="shared" si="311"/>
        <v>0</v>
      </c>
      <c r="BV597" s="27">
        <f t="shared" si="299"/>
        <v>0</v>
      </c>
    </row>
    <row r="598" spans="2:74" outlineLevel="1" x14ac:dyDescent="0.25">
      <c r="B598" s="20" t="s">
        <v>694</v>
      </c>
      <c r="C598" s="44"/>
      <c r="D598" s="25">
        <f t="array" ref="D598">SUM(IF(Period=$D$2,IF(Site=$A$506,IF(Provider=$B598,I))))</f>
        <v>118</v>
      </c>
      <c r="E598" s="26">
        <f t="array" ref="E598">SUM(IF(Period=$D$2,IF(Site=$A$506,IF(Provider=$B598,J))))</f>
        <v>9.5423728813559325</v>
      </c>
      <c r="F598" s="26"/>
      <c r="G598" s="27">
        <f t="shared" si="300"/>
        <v>0.23482794577685087</v>
      </c>
      <c r="H598" s="27">
        <f t="shared" si="288"/>
        <v>3.2612158600515535E-2</v>
      </c>
      <c r="I598" s="44"/>
      <c r="J598" s="25">
        <f t="array" ref="J598">SUM(IF(Period=$J$2,IF(Site=$A$506,IF(Provider=$B598,I))))</f>
        <v>105</v>
      </c>
      <c r="K598" s="26">
        <f t="array" ref="K598">SUM(IF(Period=$J$2,IF(Site=$A$506,IF(Provider=$B598,J))))</f>
        <v>7.8380952380952378</v>
      </c>
      <c r="L598" s="26"/>
      <c r="M598" s="27">
        <f t="shared" si="301"/>
        <v>0.18594667871667417</v>
      </c>
      <c r="N598" s="27">
        <f t="shared" si="289"/>
        <v>2.5498032654831613E-2</v>
      </c>
      <c r="O598" s="44"/>
      <c r="P598" s="25">
        <f t="array" ref="P598">SUM(IF(Period=$P$2,IF(Site=$A$506,IF(Provider=$B598,I))))</f>
        <v>140</v>
      </c>
      <c r="Q598" s="26">
        <f t="array" ref="Q598">SUM(IF(Period=$P$2,IF(Site=$A$506,IF(Provider=$B598,J))))</f>
        <v>7.9285714285714288</v>
      </c>
      <c r="R598" s="26"/>
      <c r="S598" s="27">
        <f t="shared" si="302"/>
        <v>0.23728088926891835</v>
      </c>
      <c r="T598" s="27">
        <f t="shared" si="290"/>
        <v>3.1986629012737022E-2</v>
      </c>
      <c r="U598" s="44"/>
      <c r="V598" s="25">
        <f t="array" ref="V598">SUM(IF(Period=$V$2,IF(Site=$A$506,IF(Provider=$B598,I))))</f>
        <v>116</v>
      </c>
      <c r="W598" s="26">
        <f t="array" ref="W598">SUM(IF(Period=$V$2,IF(Site=$A$506,IF(Provider=$B598,J))))</f>
        <v>6.1724137931034484</v>
      </c>
      <c r="X598" s="26"/>
      <c r="Y598" s="27">
        <f t="shared" si="303"/>
        <v>0.15886398934990015</v>
      </c>
      <c r="Z598" s="27">
        <f t="shared" si="291"/>
        <v>2.1653662372225244E-2</v>
      </c>
      <c r="AA598" s="44"/>
      <c r="AB598" s="25">
        <f t="array" ref="AB598">SUM(IF(Period=$AB$2,IF(Site=$A$506,IF(Provider=$B598,I))))</f>
        <v>88</v>
      </c>
      <c r="AC598" s="26">
        <f t="array" ref="AC598">SUM(IF(Period=$AB$2,IF(Site=$A$506,IF(Provider=$B598,J))))</f>
        <v>4.6363636363636367</v>
      </c>
      <c r="AD598" s="26"/>
      <c r="AE598" s="27">
        <f t="shared" si="304"/>
        <v>8.7459807073954982E-2</v>
      </c>
      <c r="AF598" s="27">
        <f t="shared" si="292"/>
        <v>1.2273998977166753E-2</v>
      </c>
      <c r="AG598" s="44"/>
      <c r="AH598" s="25">
        <f t="array" ref="AH598">SUM(IF(Period=$AH$2,IF(Site=$A$506,IF(Provider=$B598,I))))</f>
        <v>93</v>
      </c>
      <c r="AI598" s="26">
        <f t="array" ref="AI598">SUM(IF(Period=$AH$2,IF(Site=$A$506,IF(Provider=$B598,J))))</f>
        <v>4.10752688172043</v>
      </c>
      <c r="AJ598" s="26"/>
      <c r="AK598" s="27">
        <f t="shared" si="305"/>
        <v>7.6553106212424851E-2</v>
      </c>
      <c r="AL598" s="27">
        <f t="shared" si="293"/>
        <v>1.3008240822720151E-2</v>
      </c>
      <c r="AM598" s="44"/>
      <c r="AN598" s="25">
        <f t="array" ref="AN598">SUM(IF(Period=$AN$2,IF(Site=$A$506,IF(Provider=$B598,I))))</f>
        <v>149</v>
      </c>
      <c r="AO598" s="26">
        <f t="array" ref="AO598">SUM(IF(Period=$AN$2,IF(Site=$A$506,IF(Provider=$B598,J))))</f>
        <v>3.8724832214765099</v>
      </c>
      <c r="AP598" s="26"/>
      <c r="AQ598" s="27">
        <f t="shared" si="306"/>
        <v>0.10521517140773158</v>
      </c>
      <c r="AR598" s="27">
        <f t="shared" si="294"/>
        <v>1.8452190598017268E-2</v>
      </c>
      <c r="AS598" s="44"/>
      <c r="AT598" s="25">
        <f t="array" ref="AT598">SUM(IF(Period=$AT$2,IF(Site=$A$506,IF(Provider=$B598,I))))</f>
        <v>96</v>
      </c>
      <c r="AU598" s="26">
        <f t="array" ref="AU598">SUM(IF(Period=$AT$2,IF(Site=$A$506,IF(Provider=$B598,J))))</f>
        <v>3.3645833333333299</v>
      </c>
      <c r="AV598" s="26"/>
      <c r="AW598" s="27">
        <f t="shared" si="307"/>
        <v>5.7320319432120619E-2</v>
      </c>
      <c r="AX598" s="27">
        <f t="shared" si="295"/>
        <v>1.0177395469010923E-2</v>
      </c>
      <c r="AY598" s="44"/>
      <c r="AZ598" s="25">
        <f t="array" ref="AZ598">SUM(IF(Period=$AZ$2,IF(Site=$A$506,IF(Provider=$B598,I))))</f>
        <v>72</v>
      </c>
      <c r="BA598" s="26">
        <f t="array" ref="BA598">SUM(IF(Period=$AZ$2,IF(Site=$A$506,IF(Provider=$B598,J))))</f>
        <v>3.7222222222222201</v>
      </c>
      <c r="BB598" s="26"/>
      <c r="BC598" s="27">
        <f t="shared" si="308"/>
        <v>4.9916185509405818E-2</v>
      </c>
      <c r="BD598" s="27">
        <f t="shared" si="296"/>
        <v>8.7327706995992006E-3</v>
      </c>
      <c r="BE598" s="44"/>
      <c r="BF598" s="25">
        <f t="array" ref="BF598">SUM(IF(Period=$BF$2,IF(Site=$A$506,IF(Provider=$B598,I))))</f>
        <v>93</v>
      </c>
      <c r="BG598" s="26">
        <f t="array" ref="BG598">SUM(IF(Period=$BF$2,IF(Site=$A$506,IF(Provider=$B598,J))))</f>
        <v>3.6451612903225801</v>
      </c>
      <c r="BH598" s="26"/>
      <c r="BI598" s="27">
        <f t="shared" si="309"/>
        <v>5.9276097219793662E-2</v>
      </c>
      <c r="BJ598" s="27">
        <f t="shared" si="297"/>
        <v>1.0489510489510488E-2</v>
      </c>
      <c r="BK598" s="44"/>
      <c r="BL598" s="25">
        <f t="array" ref="BL598">SUM(IF(Period=$BL$2,IF(Site=$A$506,IF(Provider=$B598,I))))</f>
        <v>128</v>
      </c>
      <c r="BM598" s="26">
        <f t="array" ref="BM598">SUM(IF(Period=$BL$2,IF(Site=$A$506,IF(Provider=$B598,J))))</f>
        <v>4.09375</v>
      </c>
      <c r="BN598" s="26"/>
      <c r="BO598" s="27">
        <f t="shared" si="310"/>
        <v>9.1368788142981702E-2</v>
      </c>
      <c r="BP598" s="27">
        <f t="shared" si="298"/>
        <v>1.6292012561017317E-2</v>
      </c>
      <c r="BQ598" s="44"/>
      <c r="BR598" s="25">
        <f t="array" ref="BR598">SUM(IF(Period=$BR$2,IF(Site=$A$506,IF(Provider=$B598,I))))</f>
        <v>139</v>
      </c>
      <c r="BS598" s="26">
        <f t="array" ref="BS598">SUM(IF(Period=$BR$2,IF(Site=$A$506,IF(Provider=$B598,J))))</f>
        <v>4.66187050359712</v>
      </c>
      <c r="BT598" s="26"/>
      <c r="BU598" s="27">
        <f t="shared" si="311"/>
        <v>0.10888926230885559</v>
      </c>
      <c r="BV598" s="27">
        <f t="shared" si="299"/>
        <v>1.9007949312135158E-2</v>
      </c>
    </row>
    <row r="599" spans="2:74" outlineLevel="1" x14ac:dyDescent="0.25">
      <c r="B599" s="20" t="s">
        <v>907</v>
      </c>
      <c r="C599" s="44"/>
      <c r="D599" s="25">
        <f t="array" ref="D599">SUM(IF(Period=$D$2,IF(Site=$A$506,IF(Provider=$B599,I))))</f>
        <v>0</v>
      </c>
      <c r="E599" s="26">
        <f t="array" ref="E599">SUM(IF(Period=$D$2,IF(Site=$A$506,IF(Provider=$B599,J))))</f>
        <v>0</v>
      </c>
      <c r="F599" s="26"/>
      <c r="G599" s="27">
        <f t="shared" si="300"/>
        <v>0</v>
      </c>
      <c r="H599" s="27">
        <f t="shared" si="288"/>
        <v>0</v>
      </c>
      <c r="I599" s="44"/>
      <c r="J599" s="25">
        <f t="array" ref="J599">SUM(IF(Period=$J$2,IF(Site=$A$506,IF(Provider=$B599,I))))</f>
        <v>0</v>
      </c>
      <c r="K599" s="26">
        <f t="array" ref="K599">SUM(IF(Period=$J$2,IF(Site=$A$506,IF(Provider=$B599,J))))</f>
        <v>0</v>
      </c>
      <c r="L599" s="26"/>
      <c r="M599" s="27">
        <f t="shared" si="301"/>
        <v>0</v>
      </c>
      <c r="N599" s="27">
        <f t="shared" si="289"/>
        <v>0</v>
      </c>
      <c r="O599" s="44"/>
      <c r="P599" s="25">
        <f t="array" ref="P599">SUM(IF(Period=$P$2,IF(Site=$A$506,IF(Provider=$B599,I))))</f>
        <v>0</v>
      </c>
      <c r="Q599" s="26">
        <f t="array" ref="Q599">SUM(IF(Period=$P$2,IF(Site=$A$506,IF(Provider=$B599,J))))</f>
        <v>0</v>
      </c>
      <c r="R599" s="26"/>
      <c r="S599" s="27">
        <f t="shared" si="302"/>
        <v>0</v>
      </c>
      <c r="T599" s="27">
        <f t="shared" si="290"/>
        <v>0</v>
      </c>
      <c r="U599" s="44"/>
      <c r="V599" s="25">
        <f t="array" ref="V599">SUM(IF(Period=$V$2,IF(Site=$A$506,IF(Provider=$B599,I))))</f>
        <v>0</v>
      </c>
      <c r="W599" s="26">
        <f t="array" ref="W599">SUM(IF(Period=$V$2,IF(Site=$A$506,IF(Provider=$B599,J))))</f>
        <v>0</v>
      </c>
      <c r="X599" s="26"/>
      <c r="Y599" s="27">
        <f t="shared" si="303"/>
        <v>0</v>
      </c>
      <c r="Z599" s="27">
        <f t="shared" si="291"/>
        <v>0</v>
      </c>
      <c r="AA599" s="44"/>
      <c r="AB599" s="25">
        <f t="array" ref="AB599">SUM(IF(Period=$AB$2,IF(Site=$A$506,IF(Provider=$B599,I))))</f>
        <v>0</v>
      </c>
      <c r="AC599" s="26">
        <f t="array" ref="AC599">SUM(IF(Period=$AB$2,IF(Site=$A$506,IF(Provider=$B599,J))))</f>
        <v>0</v>
      </c>
      <c r="AD599" s="26"/>
      <c r="AE599" s="27">
        <f t="shared" si="304"/>
        <v>0</v>
      </c>
      <c r="AF599" s="27">
        <f t="shared" si="292"/>
        <v>0</v>
      </c>
      <c r="AG599" s="44"/>
      <c r="AH599" s="25">
        <f t="array" ref="AH599">SUM(IF(Period=$AH$2,IF(Site=$A$506,IF(Provider=$B599,I))))</f>
        <v>0</v>
      </c>
      <c r="AI599" s="26">
        <f t="array" ref="AI599">SUM(IF(Period=$AH$2,IF(Site=$A$506,IF(Provider=$B599,J))))</f>
        <v>0</v>
      </c>
      <c r="AJ599" s="26"/>
      <c r="AK599" s="27">
        <f t="shared" si="305"/>
        <v>0</v>
      </c>
      <c r="AL599" s="27">
        <f t="shared" si="293"/>
        <v>0</v>
      </c>
      <c r="AM599" s="44"/>
      <c r="AN599" s="25">
        <f t="array" ref="AN599">SUM(IF(Period=$AN$2,IF(Site=$A$506,IF(Provider=$B599,I))))</f>
        <v>4</v>
      </c>
      <c r="AO599" s="26">
        <f t="array" ref="AO599">SUM(IF(Period=$AN$2,IF(Site=$A$506,IF(Provider=$B599,J))))</f>
        <v>2.75</v>
      </c>
      <c r="AP599" s="26"/>
      <c r="AQ599" s="27">
        <f t="shared" si="306"/>
        <v>2.0058351568198397E-3</v>
      </c>
      <c r="AR599" s="27">
        <f t="shared" si="294"/>
        <v>3.5177486408698438E-4</v>
      </c>
      <c r="AS599" s="44"/>
      <c r="AT599" s="25">
        <f t="array" ref="AT599">SUM(IF(Period=$AT$2,IF(Site=$A$506,IF(Provider=$B599,I))))</f>
        <v>1</v>
      </c>
      <c r="AU599" s="26">
        <f t="array" ref="AU599">SUM(IF(Period=$AT$2,IF(Site=$A$506,IF(Provider=$B599,J))))</f>
        <v>3</v>
      </c>
      <c r="AV599" s="26"/>
      <c r="AW599" s="27">
        <f t="shared" si="307"/>
        <v>5.3238686779059452E-4</v>
      </c>
      <c r="AX599" s="27">
        <f t="shared" si="295"/>
        <v>9.4526892901030345E-5</v>
      </c>
      <c r="AY599" s="44"/>
      <c r="AZ599" s="25">
        <f t="array" ref="AZ599">SUM(IF(Period=$AZ$2,IF(Site=$A$506,IF(Provider=$B599,I))))</f>
        <v>1</v>
      </c>
      <c r="BA599" s="26">
        <f t="array" ref="BA599">SUM(IF(Period=$AZ$2,IF(Site=$A$506,IF(Provider=$B599,J))))</f>
        <v>3</v>
      </c>
      <c r="BB599" s="26"/>
      <c r="BC599" s="27">
        <f t="shared" si="308"/>
        <v>5.5876327062767738E-4</v>
      </c>
      <c r="BD599" s="27">
        <f t="shared" si="296"/>
        <v>9.7754895891035876E-5</v>
      </c>
      <c r="BE599" s="44"/>
      <c r="BF599" s="25">
        <f t="array" ref="BF599">SUM(IF(Period=$BF$2,IF(Site=$A$506,IF(Provider=$B599,I))))</f>
        <v>2</v>
      </c>
      <c r="BG599" s="26">
        <f t="array" ref="BG599">SUM(IF(Period=$BF$2,IF(Site=$A$506,IF(Provider=$B599,J))))</f>
        <v>9.5</v>
      </c>
      <c r="BH599" s="26"/>
      <c r="BI599" s="27">
        <f t="shared" si="309"/>
        <v>3.3222591362126242E-3</v>
      </c>
      <c r="BJ599" s="27">
        <f t="shared" si="297"/>
        <v>5.8790766755368522E-4</v>
      </c>
      <c r="BK599" s="44"/>
      <c r="BL599" s="25">
        <f t="array" ref="BL599">SUM(IF(Period=$BL$2,IF(Site=$A$506,IF(Provider=$B599,I))))</f>
        <v>0</v>
      </c>
      <c r="BM599" s="26">
        <f t="array" ref="BM599">SUM(IF(Period=$BL$2,IF(Site=$A$506,IF(Provider=$B599,J))))</f>
        <v>0</v>
      </c>
      <c r="BN599" s="26"/>
      <c r="BO599" s="27">
        <f t="shared" si="310"/>
        <v>0</v>
      </c>
      <c r="BP599" s="27">
        <f t="shared" si="298"/>
        <v>0</v>
      </c>
      <c r="BQ599" s="44"/>
      <c r="BR599" s="25">
        <f t="array" ref="BR599">SUM(IF(Period=$BR$2,IF(Site=$A$506,IF(Provider=$B599,I))))</f>
        <v>5</v>
      </c>
      <c r="BS599" s="26">
        <f t="array" ref="BS599">SUM(IF(Period=$BR$2,IF(Site=$A$506,IF(Provider=$B599,J))))</f>
        <v>15.2</v>
      </c>
      <c r="BT599" s="26"/>
      <c r="BU599" s="27">
        <f t="shared" si="311"/>
        <v>1.2770962863384305E-2</v>
      </c>
      <c r="BV599" s="27">
        <f t="shared" si="299"/>
        <v>2.229327388460297E-3</v>
      </c>
    </row>
    <row r="600" spans="2:74" outlineLevel="1" x14ac:dyDescent="0.25">
      <c r="B600" s="20" t="s">
        <v>606</v>
      </c>
      <c r="C600" s="44"/>
      <c r="D600" s="25">
        <f t="array" ref="D600">SUM(IF(Period=$D$2,IF(Site=$A$506,IF(Provider=$B600,I))))</f>
        <v>125</v>
      </c>
      <c r="E600" s="26">
        <f t="array" ref="E600">SUM(IF(Period=$D$2,IF(Site=$A$506,IF(Provider=$B600,J))))</f>
        <v>10</v>
      </c>
      <c r="F600" s="26"/>
      <c r="G600" s="27">
        <f t="shared" si="300"/>
        <v>0.26068821689259647</v>
      </c>
      <c r="H600" s="27">
        <f t="shared" si="288"/>
        <v>3.6203550844266803E-2</v>
      </c>
      <c r="I600" s="44"/>
      <c r="J600" s="25">
        <f t="array" ref="J600">SUM(IF(Period=$J$2,IF(Site=$A$506,IF(Provider=$B600,I))))</f>
        <v>115</v>
      </c>
      <c r="K600" s="26">
        <f t="array" ref="K600">SUM(IF(Period=$J$2,IF(Site=$A$506,IF(Provider=$B600,J))))</f>
        <v>11.904347826086957</v>
      </c>
      <c r="L600" s="26"/>
      <c r="M600" s="27">
        <f t="shared" si="301"/>
        <v>0.30930863081789428</v>
      </c>
      <c r="N600" s="27">
        <f t="shared" si="289"/>
        <v>4.2414102921585033E-2</v>
      </c>
      <c r="O600" s="44"/>
      <c r="P600" s="25">
        <f t="array" ref="P600">SUM(IF(Period=$P$2,IF(Site=$A$506,IF(Provider=$B600,I))))</f>
        <v>130</v>
      </c>
      <c r="Q600" s="26">
        <f t="array" ref="Q600">SUM(IF(Period=$P$2,IF(Site=$A$506,IF(Provider=$B600,J))))</f>
        <v>10.053846153846154</v>
      </c>
      <c r="R600" s="26"/>
      <c r="S600" s="27">
        <f t="shared" si="302"/>
        <v>0.27939290294997859</v>
      </c>
      <c r="T600" s="27">
        <f t="shared" si="290"/>
        <v>3.7663535242925476E-2</v>
      </c>
      <c r="U600" s="44"/>
      <c r="V600" s="25">
        <f t="array" ref="V600">SUM(IF(Period=$V$2,IF(Site=$A$506,IF(Provider=$B600,I))))</f>
        <v>80</v>
      </c>
      <c r="W600" s="26">
        <f t="array" ref="W600">SUM(IF(Period=$V$2,IF(Site=$A$506,IF(Provider=$B600,J))))</f>
        <v>10.95</v>
      </c>
      <c r="X600" s="26"/>
      <c r="Y600" s="27">
        <f t="shared" si="303"/>
        <v>0.19436432216552027</v>
      </c>
      <c r="Z600" s="27">
        <f t="shared" si="291"/>
        <v>2.6492469606242061E-2</v>
      </c>
      <c r="AA600" s="44"/>
      <c r="AB600" s="25">
        <f t="array" ref="AB600">SUM(IF(Period=$AB$2,IF(Site=$A$506,IF(Provider=$B600,I))))</f>
        <v>39</v>
      </c>
      <c r="AC600" s="26">
        <f t="array" ref="AC600">SUM(IF(Period=$AB$2,IF(Site=$A$506,IF(Provider=$B600,J))))</f>
        <v>4.3076923076923075</v>
      </c>
      <c r="AD600" s="26"/>
      <c r="AE600" s="27">
        <f t="shared" si="304"/>
        <v>3.6012861736334403E-2</v>
      </c>
      <c r="AF600" s="27">
        <f t="shared" si="292"/>
        <v>5.0539995788333675E-3</v>
      </c>
      <c r="AG600" s="44"/>
      <c r="AH600" s="25">
        <f t="array" ref="AH600">SUM(IF(Period=$AH$2,IF(Site=$A$506,IF(Provider=$B600,I))))</f>
        <v>0</v>
      </c>
      <c r="AI600" s="26">
        <f t="array" ref="AI600">SUM(IF(Period=$AH$2,IF(Site=$A$506,IF(Provider=$B600,J))))</f>
        <v>0</v>
      </c>
      <c r="AJ600" s="26"/>
      <c r="AK600" s="27">
        <f t="shared" si="305"/>
        <v>0</v>
      </c>
      <c r="AL600" s="27">
        <f t="shared" si="293"/>
        <v>0</v>
      </c>
      <c r="AM600" s="44"/>
      <c r="AN600" s="25">
        <f t="array" ref="AN600">SUM(IF(Period=$AN$2,IF(Site=$A$506,IF(Provider=$B600,I))))</f>
        <v>0</v>
      </c>
      <c r="AO600" s="26">
        <f t="array" ref="AO600">SUM(IF(Period=$AN$2,IF(Site=$A$506,IF(Provider=$B600,J))))</f>
        <v>0</v>
      </c>
      <c r="AP600" s="26"/>
      <c r="AQ600" s="27">
        <f t="shared" si="306"/>
        <v>0</v>
      </c>
      <c r="AR600" s="27">
        <f t="shared" si="294"/>
        <v>0</v>
      </c>
      <c r="AS600" s="44"/>
      <c r="AT600" s="25">
        <f t="array" ref="AT600">SUM(IF(Period=$AT$2,IF(Site=$A$506,IF(Provider=$B600,I))))</f>
        <v>0</v>
      </c>
      <c r="AU600" s="26">
        <f t="array" ref="AU600">SUM(IF(Period=$AT$2,IF(Site=$A$506,IF(Provider=$B600,J))))</f>
        <v>0</v>
      </c>
      <c r="AV600" s="26"/>
      <c r="AW600" s="27">
        <f t="shared" si="307"/>
        <v>0</v>
      </c>
      <c r="AX600" s="27">
        <f t="shared" si="295"/>
        <v>0</v>
      </c>
      <c r="AY600" s="44"/>
      <c r="AZ600" s="25">
        <f t="array" ref="AZ600">SUM(IF(Period=$AZ$2,IF(Site=$A$506,IF(Provider=$B600,I))))</f>
        <v>0</v>
      </c>
      <c r="BA600" s="26">
        <f t="array" ref="BA600">SUM(IF(Period=$AZ$2,IF(Site=$A$506,IF(Provider=$B600,J))))</f>
        <v>0</v>
      </c>
      <c r="BB600" s="26"/>
      <c r="BC600" s="27">
        <f t="shared" si="308"/>
        <v>0</v>
      </c>
      <c r="BD600" s="27">
        <f t="shared" si="296"/>
        <v>0</v>
      </c>
      <c r="BE600" s="44"/>
      <c r="BF600" s="25">
        <f t="array" ref="BF600">SUM(IF(Period=$BF$2,IF(Site=$A$506,IF(Provider=$B600,I))))</f>
        <v>0</v>
      </c>
      <c r="BG600" s="26">
        <f t="array" ref="BG600">SUM(IF(Period=$BF$2,IF(Site=$A$506,IF(Provider=$B600,J))))</f>
        <v>0</v>
      </c>
      <c r="BH600" s="26"/>
      <c r="BI600" s="27">
        <f t="shared" si="309"/>
        <v>0</v>
      </c>
      <c r="BJ600" s="27">
        <f t="shared" si="297"/>
        <v>0</v>
      </c>
      <c r="BK600" s="44"/>
      <c r="BL600" s="25">
        <f t="array" ref="BL600">SUM(IF(Period=$BL$2,IF(Site=$A$506,IF(Provider=$B600,I))))</f>
        <v>0</v>
      </c>
      <c r="BM600" s="26">
        <f t="array" ref="BM600">SUM(IF(Period=$BL$2,IF(Site=$A$506,IF(Provider=$B600,J))))</f>
        <v>0</v>
      </c>
      <c r="BN600" s="26"/>
      <c r="BO600" s="27">
        <f t="shared" si="310"/>
        <v>0</v>
      </c>
      <c r="BP600" s="27">
        <f t="shared" si="298"/>
        <v>0</v>
      </c>
      <c r="BQ600" s="44"/>
      <c r="BR600" s="25">
        <f t="array" ref="BR600">SUM(IF(Period=$BR$2,IF(Site=$A$506,IF(Provider=$B600,I))))</f>
        <v>0</v>
      </c>
      <c r="BS600" s="26">
        <f t="array" ref="BS600">SUM(IF(Period=$BR$2,IF(Site=$A$506,IF(Provider=$B600,J))))</f>
        <v>0</v>
      </c>
      <c r="BT600" s="26"/>
      <c r="BU600" s="27">
        <f t="shared" si="311"/>
        <v>0</v>
      </c>
      <c r="BV600" s="27">
        <f t="shared" si="299"/>
        <v>0</v>
      </c>
    </row>
    <row r="601" spans="2:74" outlineLevel="1" x14ac:dyDescent="0.25">
      <c r="B601" s="20" t="s">
        <v>686</v>
      </c>
      <c r="C601" s="44"/>
      <c r="D601" s="25">
        <f t="array" ref="D601">SUM(IF(Period=$D$2,IF(Site=$A$506,IF(Provider=$B601,I))))</f>
        <v>42</v>
      </c>
      <c r="E601" s="26">
        <f t="array" ref="E601">SUM(IF(Period=$D$2,IF(Site=$A$506,IF(Provider=$B601,J))))</f>
        <v>5.833333333333333</v>
      </c>
      <c r="F601" s="26"/>
      <c r="G601" s="27">
        <f t="shared" si="300"/>
        <v>5.1094890510948905E-2</v>
      </c>
      <c r="H601" s="27">
        <f t="shared" si="288"/>
        <v>7.095895965476294E-3</v>
      </c>
      <c r="I601" s="44"/>
      <c r="J601" s="25">
        <f t="array" ref="J601">SUM(IF(Period=$J$2,IF(Site=$A$506,IF(Provider=$B601,I))))</f>
        <v>26</v>
      </c>
      <c r="K601" s="26">
        <f t="array" ref="K601">SUM(IF(Period=$J$2,IF(Site=$A$506,IF(Provider=$B601,J))))</f>
        <v>6.8076923076923075</v>
      </c>
      <c r="L601" s="26"/>
      <c r="M601" s="27">
        <f t="shared" si="301"/>
        <v>3.9990962494351558E-2</v>
      </c>
      <c r="N601" s="27">
        <f t="shared" si="289"/>
        <v>5.4837810205409423E-3</v>
      </c>
      <c r="O601" s="44"/>
      <c r="P601" s="25">
        <f t="array" ref="P601">SUM(IF(Period=$P$2,IF(Site=$A$506,IF(Provider=$B601,I))))</f>
        <v>93</v>
      </c>
      <c r="Q601" s="26">
        <f t="array" ref="Q601">SUM(IF(Period=$P$2,IF(Site=$A$506,IF(Provider=$B601,J))))</f>
        <v>11.795698924731182</v>
      </c>
      <c r="R601" s="26"/>
      <c r="S601" s="27">
        <f t="shared" si="302"/>
        <v>0.23450192389910215</v>
      </c>
      <c r="T601" s="27">
        <f t="shared" si="290"/>
        <v>3.1612010835110366E-2</v>
      </c>
      <c r="U601" s="44"/>
      <c r="V601" s="25">
        <f t="array" ref="V601">SUM(IF(Period=$V$2,IF(Site=$A$506,IF(Provider=$B601,I))))</f>
        <v>125</v>
      </c>
      <c r="W601" s="26">
        <f t="array" ref="W601">SUM(IF(Period=$V$2,IF(Site=$A$506,IF(Provider=$B601,J))))</f>
        <v>9.76</v>
      </c>
      <c r="X601" s="26"/>
      <c r="Y601" s="27">
        <f t="shared" si="303"/>
        <v>0.2706900377191036</v>
      </c>
      <c r="Z601" s="27">
        <f t="shared" si="291"/>
        <v>3.6895905159378212E-2</v>
      </c>
      <c r="AA601" s="44"/>
      <c r="AB601" s="25">
        <f t="array" ref="AB601">SUM(IF(Period=$AB$2,IF(Site=$A$506,IF(Provider=$B601,I))))</f>
        <v>35</v>
      </c>
      <c r="AC601" s="26">
        <f t="array" ref="AC601">SUM(IF(Period=$AB$2,IF(Site=$A$506,IF(Provider=$B601,J))))</f>
        <v>3.0571428571428569</v>
      </c>
      <c r="AD601" s="26"/>
      <c r="AE601" s="27">
        <f t="shared" si="304"/>
        <v>2.2936763129689171E-2</v>
      </c>
      <c r="AF601" s="27">
        <f t="shared" si="292"/>
        <v>3.2189163984236331E-3</v>
      </c>
      <c r="AG601" s="44"/>
      <c r="AH601" s="25">
        <f t="array" ref="AH601">SUM(IF(Period=$AH$2,IF(Site=$A$506,IF(Provider=$B601,I))))</f>
        <v>37</v>
      </c>
      <c r="AI601" s="26">
        <f t="array" ref="AI601">SUM(IF(Period=$AH$2,IF(Site=$A$506,IF(Provider=$B601,J))))</f>
        <v>11.5135135135135</v>
      </c>
      <c r="AJ601" s="26"/>
      <c r="AK601" s="27">
        <f t="shared" si="305"/>
        <v>8.5370741482965834E-2</v>
      </c>
      <c r="AL601" s="27">
        <f t="shared" si="293"/>
        <v>1.4506572226384238E-2</v>
      </c>
      <c r="AM601" s="44"/>
      <c r="AN601" s="25">
        <f t="array" ref="AN601">SUM(IF(Period=$AN$2,IF(Site=$A$506,IF(Provider=$B601,I))))</f>
        <v>65</v>
      </c>
      <c r="AO601" s="26">
        <f t="array" ref="AO601">SUM(IF(Period=$AN$2,IF(Site=$A$506,IF(Provider=$B601,J))))</f>
        <v>20.1076923076923</v>
      </c>
      <c r="AP601" s="26"/>
      <c r="AQ601" s="27">
        <f t="shared" si="306"/>
        <v>0.23832968636032084</v>
      </c>
      <c r="AR601" s="27">
        <f t="shared" si="294"/>
        <v>4.1797249760153483E-2</v>
      </c>
      <c r="AS601" s="44"/>
      <c r="AT601" s="25">
        <f t="array" ref="AT601">SUM(IF(Period=$AT$2,IF(Site=$A$506,IF(Provider=$B601,I))))</f>
        <v>70</v>
      </c>
      <c r="AU601" s="26">
        <f t="array" ref="AU601">SUM(IF(Period=$AT$2,IF(Site=$A$506,IF(Provider=$B601,J))))</f>
        <v>6.1571428571428601</v>
      </c>
      <c r="AV601" s="26"/>
      <c r="AW601" s="27">
        <f t="shared" si="307"/>
        <v>7.6486246672582109E-2</v>
      </c>
      <c r="AX601" s="27">
        <f t="shared" si="295"/>
        <v>1.3580363613448032E-2</v>
      </c>
      <c r="AY601" s="44"/>
      <c r="AZ601" s="25">
        <f t="array" ref="AZ601">SUM(IF(Period=$AZ$2,IF(Site=$A$506,IF(Provider=$B601,I))))</f>
        <v>1</v>
      </c>
      <c r="BA601" s="26">
        <f t="array" ref="BA601">SUM(IF(Period=$AZ$2,IF(Site=$A$506,IF(Provider=$B601,J))))</f>
        <v>3</v>
      </c>
      <c r="BB601" s="26"/>
      <c r="BC601" s="27">
        <f t="shared" si="308"/>
        <v>5.5876327062767738E-4</v>
      </c>
      <c r="BD601" s="27">
        <f t="shared" si="296"/>
        <v>9.7754895891035876E-5</v>
      </c>
      <c r="BE601" s="44"/>
      <c r="BF601" s="25">
        <f t="array" ref="BF601">SUM(IF(Period=$BF$2,IF(Site=$A$506,IF(Provider=$B601,I))))</f>
        <v>21</v>
      </c>
      <c r="BG601" s="26">
        <f t="array" ref="BG601">SUM(IF(Period=$BF$2,IF(Site=$A$506,IF(Provider=$B601,J))))</f>
        <v>3.6666666666666701</v>
      </c>
      <c r="BH601" s="26"/>
      <c r="BI601" s="27">
        <f t="shared" si="309"/>
        <v>1.3463892288861702E-2</v>
      </c>
      <c r="BJ601" s="27">
        <f t="shared" si="297"/>
        <v>2.3825731790333583E-3</v>
      </c>
      <c r="BK601" s="44"/>
      <c r="BL601" s="25">
        <f t="array" ref="BL601">SUM(IF(Period=$BL$2,IF(Site=$A$506,IF(Provider=$B601,I))))</f>
        <v>74</v>
      </c>
      <c r="BM601" s="26">
        <f t="array" ref="BM601">SUM(IF(Period=$BL$2,IF(Site=$A$506,IF(Provider=$B601,J))))</f>
        <v>5.9729729729729701</v>
      </c>
      <c r="BN601" s="26"/>
      <c r="BO601" s="27">
        <f t="shared" si="310"/>
        <v>7.7070619006102847E-2</v>
      </c>
      <c r="BP601" s="27">
        <f t="shared" si="298"/>
        <v>1.374249914498025E-2</v>
      </c>
      <c r="BQ601" s="44"/>
      <c r="BR601" s="25">
        <f t="array" ref="BR601">SUM(IF(Period=$BR$2,IF(Site=$A$506,IF(Provider=$B601,I))))</f>
        <v>53</v>
      </c>
      <c r="BS601" s="26">
        <f t="array" ref="BS601">SUM(IF(Period=$BR$2,IF(Site=$A$506,IF(Provider=$B601,J))))</f>
        <v>4.6603773584905701</v>
      </c>
      <c r="BT601" s="26"/>
      <c r="BU601" s="27">
        <f t="shared" si="311"/>
        <v>4.1505629305999027E-2</v>
      </c>
      <c r="BV601" s="27">
        <f t="shared" si="299"/>
        <v>7.2453140124959731E-3</v>
      </c>
    </row>
    <row r="602" spans="2:74" outlineLevel="1" x14ac:dyDescent="0.25">
      <c r="B602" s="20" t="s">
        <v>776</v>
      </c>
      <c r="C602" s="44"/>
      <c r="D602" s="25">
        <f t="array" ref="D602">SUM(IF(Period=$D$2,IF(Site=$A$506,IF(Provider=$B602,I))))</f>
        <v>25</v>
      </c>
      <c r="E602" s="26">
        <f t="array" ref="E602">SUM(IF(Period=$D$2,IF(Site=$A$506,IF(Provider=$B602,J))))</f>
        <v>10.32</v>
      </c>
      <c r="F602" s="26"/>
      <c r="G602" s="27">
        <f t="shared" si="300"/>
        <v>5.3806047966631909E-2</v>
      </c>
      <c r="H602" s="27">
        <f t="shared" si="288"/>
        <v>7.4724128942566682E-3</v>
      </c>
      <c r="I602" s="44"/>
      <c r="J602" s="25">
        <f t="array" ref="J602">SUM(IF(Period=$J$2,IF(Site=$A$506,IF(Provider=$B602,I))))</f>
        <v>10</v>
      </c>
      <c r="K602" s="26">
        <f t="array" ref="K602">SUM(IF(Period=$J$2,IF(Site=$A$506,IF(Provider=$B602,J))))</f>
        <v>17.399999999999999</v>
      </c>
      <c r="L602" s="26"/>
      <c r="M602" s="27">
        <f t="shared" si="301"/>
        <v>3.9313149570718478E-2</v>
      </c>
      <c r="N602" s="27">
        <f t="shared" si="289"/>
        <v>5.3908355795148242E-3</v>
      </c>
      <c r="O602" s="44"/>
      <c r="P602" s="25">
        <f t="array" ref="P602">SUM(IF(Period=$P$2,IF(Site=$A$506,IF(Provider=$B602,I))))</f>
        <v>37</v>
      </c>
      <c r="Q602" s="26">
        <f t="array" ref="Q602">SUM(IF(Period=$P$2,IF(Site=$A$506,IF(Provider=$B602,J))))</f>
        <v>10</v>
      </c>
      <c r="R602" s="26"/>
      <c r="S602" s="27">
        <f t="shared" si="302"/>
        <v>7.90936297563061E-2</v>
      </c>
      <c r="T602" s="27">
        <f t="shared" si="290"/>
        <v>1.066220967091234E-2</v>
      </c>
      <c r="U602" s="44"/>
      <c r="V602" s="25">
        <f t="array" ref="V602">SUM(IF(Period=$V$2,IF(Site=$A$506,IF(Provider=$B602,I))))</f>
        <v>21</v>
      </c>
      <c r="W602" s="26">
        <f t="array" ref="W602">SUM(IF(Period=$V$2,IF(Site=$A$506,IF(Provider=$B602,J))))</f>
        <v>13.238095238095237</v>
      </c>
      <c r="X602" s="26"/>
      <c r="Y602" s="27">
        <f t="shared" si="303"/>
        <v>6.1681828267139999E-2</v>
      </c>
      <c r="Z602" s="27">
        <f t="shared" si="291"/>
        <v>8.4074275691042154E-3</v>
      </c>
      <c r="AA602" s="44"/>
      <c r="AB602" s="25">
        <f t="array" ref="AB602">SUM(IF(Period=$AB$2,IF(Site=$A$506,IF(Provider=$B602,I))))</f>
        <v>17</v>
      </c>
      <c r="AC602" s="26">
        <f t="array" ref="AC602">SUM(IF(Period=$AB$2,IF(Site=$A$506,IF(Provider=$B602,J))))</f>
        <v>7.9411764705882355</v>
      </c>
      <c r="AD602" s="26"/>
      <c r="AE602" s="27">
        <f t="shared" si="304"/>
        <v>2.8938906752411578E-2</v>
      </c>
      <c r="AF602" s="27">
        <f t="shared" si="292"/>
        <v>4.0612496615625281E-3</v>
      </c>
      <c r="AG602" s="44"/>
      <c r="AH602" s="25">
        <f t="array" ref="AH602">SUM(IF(Period=$AH$2,IF(Site=$A$506,IF(Provider=$B602,I))))</f>
        <v>28</v>
      </c>
      <c r="AI602" s="26">
        <f t="array" ref="AI602">SUM(IF(Period=$AH$2,IF(Site=$A$506,IF(Provider=$B602,J))))</f>
        <v>3.3928571428571401</v>
      </c>
      <c r="AJ602" s="26"/>
      <c r="AK602" s="27">
        <f t="shared" si="305"/>
        <v>1.9038076152304594E-2</v>
      </c>
      <c r="AL602" s="27">
        <f t="shared" si="293"/>
        <v>3.2350337124565798E-3</v>
      </c>
      <c r="AM602" s="44"/>
      <c r="AN602" s="25">
        <f t="array" ref="AN602">SUM(IF(Period=$AN$2,IF(Site=$A$506,IF(Provider=$B602,I))))</f>
        <v>10</v>
      </c>
      <c r="AO602" s="26">
        <f t="array" ref="AO602">SUM(IF(Period=$AN$2,IF(Site=$A$506,IF(Provider=$B602,J))))</f>
        <v>9.3000000000000007</v>
      </c>
      <c r="AP602" s="26"/>
      <c r="AQ602" s="27">
        <f t="shared" si="306"/>
        <v>1.6958424507658644E-2</v>
      </c>
      <c r="AR602" s="27">
        <f t="shared" si="294"/>
        <v>2.9740965781899589E-3</v>
      </c>
      <c r="AS602" s="44"/>
      <c r="AT602" s="25">
        <f t="array" ref="AT602">SUM(IF(Period=$AT$2,IF(Site=$A$506,IF(Provider=$B602,I))))</f>
        <v>22</v>
      </c>
      <c r="AU602" s="26">
        <f t="array" ref="AU602">SUM(IF(Period=$AT$2,IF(Site=$A$506,IF(Provider=$B602,J))))</f>
        <v>7.8181818181818201</v>
      </c>
      <c r="AV602" s="26"/>
      <c r="AW602" s="27">
        <f t="shared" si="307"/>
        <v>3.0523513753327427E-2</v>
      </c>
      <c r="AX602" s="27">
        <f t="shared" si="295"/>
        <v>5.4195418596590748E-3</v>
      </c>
      <c r="AY602" s="44"/>
      <c r="AZ602" s="25">
        <f t="array" ref="AZ602">SUM(IF(Period=$AZ$2,IF(Site=$A$506,IF(Provider=$B602,I))))</f>
        <v>29</v>
      </c>
      <c r="BA602" s="26">
        <f t="array" ref="BA602">SUM(IF(Period=$AZ$2,IF(Site=$A$506,IF(Provider=$B602,J))))</f>
        <v>6.3448275862069003</v>
      </c>
      <c r="BB602" s="26"/>
      <c r="BC602" s="27">
        <f t="shared" si="308"/>
        <v>3.4270813931830901E-2</v>
      </c>
      <c r="BD602" s="27">
        <f t="shared" si="296"/>
        <v>5.9956336146502042E-3</v>
      </c>
      <c r="BE602" s="44"/>
      <c r="BF602" s="25">
        <f t="array" ref="BF602">SUM(IF(Period=$BF$2,IF(Site=$A$506,IF(Provider=$B602,I))))</f>
        <v>16</v>
      </c>
      <c r="BG602" s="26">
        <f t="array" ref="BG602">SUM(IF(Period=$BF$2,IF(Site=$A$506,IF(Provider=$B602,J))))</f>
        <v>3.8125</v>
      </c>
      <c r="BH602" s="26"/>
      <c r="BI602" s="27">
        <f t="shared" si="309"/>
        <v>1.0666200384682635E-2</v>
      </c>
      <c r="BJ602" s="27">
        <f t="shared" si="297"/>
        <v>1.8874930379355157E-3</v>
      </c>
      <c r="BK602" s="44"/>
      <c r="BL602" s="25">
        <f t="array" ref="BL602">SUM(IF(Period=$BL$2,IF(Site=$A$506,IF(Provider=$B602,I))))</f>
        <v>20</v>
      </c>
      <c r="BM602" s="26">
        <f t="array" ref="BM602">SUM(IF(Period=$BL$2,IF(Site=$A$506,IF(Provider=$B602,J))))</f>
        <v>4.95</v>
      </c>
      <c r="BN602" s="26"/>
      <c r="BO602" s="27">
        <f t="shared" si="310"/>
        <v>1.7262423714036617E-2</v>
      </c>
      <c r="BP602" s="27">
        <f t="shared" si="298"/>
        <v>3.0780710754593791E-3</v>
      </c>
      <c r="BQ602" s="44"/>
      <c r="BR602" s="25">
        <f t="array" ref="BR602">SUM(IF(Period=$BR$2,IF(Site=$A$506,IF(Provider=$B602,I))))</f>
        <v>18</v>
      </c>
      <c r="BS602" s="26">
        <f t="array" ref="BS602">SUM(IF(Period=$BR$2,IF(Site=$A$506,IF(Provider=$B602,J))))</f>
        <v>4.0555555555555598</v>
      </c>
      <c r="BT602" s="26"/>
      <c r="BU602" s="27">
        <f t="shared" si="311"/>
        <v>1.2266845908250727E-2</v>
      </c>
      <c r="BV602" s="27">
        <f t="shared" si="299"/>
        <v>2.1413276231263406E-3</v>
      </c>
    </row>
    <row r="603" spans="2:74" outlineLevel="1" x14ac:dyDescent="0.25">
      <c r="B603" s="20" t="s">
        <v>1013</v>
      </c>
      <c r="C603" s="44"/>
      <c r="D603" s="25">
        <f t="array" ref="D603">SUM(IF(Period=$D$2,IF(Site=$A$506,IF(Provider=$B603,I))))</f>
        <v>0</v>
      </c>
      <c r="E603" s="26">
        <f t="array" ref="E603">SUM(IF(Period=$D$2,IF(Site=$A$506,IF(Provider=$B603,J))))</f>
        <v>0</v>
      </c>
      <c r="F603" s="26"/>
      <c r="G603" s="27">
        <f t="shared" si="300"/>
        <v>0</v>
      </c>
      <c r="H603" s="27">
        <f t="shared" si="288"/>
        <v>0</v>
      </c>
      <c r="I603" s="44"/>
      <c r="J603" s="25">
        <f t="array" ref="J603">SUM(IF(Period=$J$2,IF(Site=$A$506,IF(Provider=$B603,I))))</f>
        <v>0</v>
      </c>
      <c r="K603" s="26">
        <f t="array" ref="K603">SUM(IF(Period=$J$2,IF(Site=$A$506,IF(Provider=$B603,J))))</f>
        <v>0</v>
      </c>
      <c r="L603" s="26"/>
      <c r="M603" s="27">
        <f t="shared" si="301"/>
        <v>0</v>
      </c>
      <c r="N603" s="27">
        <f t="shared" si="289"/>
        <v>0</v>
      </c>
      <c r="O603" s="44"/>
      <c r="P603" s="25">
        <f t="array" ref="P603">SUM(IF(Period=$P$2,IF(Site=$A$506,IF(Provider=$B603,I))))</f>
        <v>0</v>
      </c>
      <c r="Q603" s="26">
        <f t="array" ref="Q603">SUM(IF(Period=$P$2,IF(Site=$A$506,IF(Provider=$B603,J))))</f>
        <v>0</v>
      </c>
      <c r="R603" s="26"/>
      <c r="S603" s="27">
        <f t="shared" si="302"/>
        <v>0</v>
      </c>
      <c r="T603" s="27">
        <f t="shared" si="290"/>
        <v>0</v>
      </c>
      <c r="U603" s="44"/>
      <c r="V603" s="25">
        <f t="array" ref="V603">SUM(IF(Period=$V$2,IF(Site=$A$506,IF(Provider=$B603,I))))</f>
        <v>0</v>
      </c>
      <c r="W603" s="26">
        <f t="array" ref="W603">SUM(IF(Period=$V$2,IF(Site=$A$506,IF(Provider=$B603,J))))</f>
        <v>0</v>
      </c>
      <c r="X603" s="26"/>
      <c r="Y603" s="27">
        <f t="shared" si="303"/>
        <v>0</v>
      </c>
      <c r="Z603" s="27">
        <f t="shared" si="291"/>
        <v>0</v>
      </c>
      <c r="AA603" s="44"/>
      <c r="AB603" s="25">
        <f t="array" ref="AB603">SUM(IF(Period=$AB$2,IF(Site=$A$506,IF(Provider=$B603,I))))</f>
        <v>0</v>
      </c>
      <c r="AC603" s="26">
        <f t="array" ref="AC603">SUM(IF(Period=$AB$2,IF(Site=$A$506,IF(Provider=$B603,J))))</f>
        <v>0</v>
      </c>
      <c r="AD603" s="26"/>
      <c r="AE603" s="27">
        <f t="shared" si="304"/>
        <v>0</v>
      </c>
      <c r="AF603" s="27">
        <f t="shared" si="292"/>
        <v>0</v>
      </c>
      <c r="AG603" s="44"/>
      <c r="AH603" s="25">
        <f t="array" ref="AH603">SUM(IF(Period=$AH$2,IF(Site=$A$506,IF(Provider=$B603,I))))</f>
        <v>0</v>
      </c>
      <c r="AI603" s="26">
        <f t="array" ref="AI603">SUM(IF(Period=$AH$2,IF(Site=$A$506,IF(Provider=$B603,J))))</f>
        <v>0</v>
      </c>
      <c r="AJ603" s="26"/>
      <c r="AK603" s="27">
        <f t="shared" si="305"/>
        <v>0</v>
      </c>
      <c r="AL603" s="27">
        <f t="shared" si="293"/>
        <v>0</v>
      </c>
      <c r="AM603" s="44"/>
      <c r="AN603" s="25">
        <f t="array" ref="AN603">SUM(IF(Period=$AN$2,IF(Site=$A$506,IF(Provider=$B603,I))))</f>
        <v>0</v>
      </c>
      <c r="AO603" s="26">
        <f t="array" ref="AO603">SUM(IF(Period=$AN$2,IF(Site=$A$506,IF(Provider=$B603,J))))</f>
        <v>0</v>
      </c>
      <c r="AP603" s="26"/>
      <c r="AQ603" s="27">
        <f t="shared" si="306"/>
        <v>0</v>
      </c>
      <c r="AR603" s="27">
        <f t="shared" si="294"/>
        <v>0</v>
      </c>
      <c r="AS603" s="44"/>
      <c r="AT603" s="25">
        <f t="array" ref="AT603">SUM(IF(Period=$AT$2,IF(Site=$A$506,IF(Provider=$B603,I))))</f>
        <v>0</v>
      </c>
      <c r="AU603" s="26">
        <f t="array" ref="AU603">SUM(IF(Period=$AT$2,IF(Site=$A$506,IF(Provider=$B603,J))))</f>
        <v>0</v>
      </c>
      <c r="AV603" s="26"/>
      <c r="AW603" s="27">
        <f t="shared" si="307"/>
        <v>0</v>
      </c>
      <c r="AX603" s="27">
        <f t="shared" si="295"/>
        <v>0</v>
      </c>
      <c r="AY603" s="44"/>
      <c r="AZ603" s="25">
        <f t="array" ref="AZ603">SUM(IF(Period=$AZ$2,IF(Site=$A$506,IF(Provider=$B603,I))))</f>
        <v>0</v>
      </c>
      <c r="BA603" s="26">
        <f t="array" ref="BA603">SUM(IF(Period=$AZ$2,IF(Site=$A$506,IF(Provider=$B603,J))))</f>
        <v>0</v>
      </c>
      <c r="BB603" s="26"/>
      <c r="BC603" s="27">
        <f t="shared" si="308"/>
        <v>0</v>
      </c>
      <c r="BD603" s="27">
        <f t="shared" si="296"/>
        <v>0</v>
      </c>
      <c r="BE603" s="44"/>
      <c r="BF603" s="25">
        <f t="array" ref="BF603">SUM(IF(Period=$BF$2,IF(Site=$A$506,IF(Provider=$B603,I))))</f>
        <v>2</v>
      </c>
      <c r="BG603" s="26">
        <f t="array" ref="BG603">SUM(IF(Period=$BF$2,IF(Site=$A$506,IF(Provider=$B603,J))))</f>
        <v>3.5</v>
      </c>
      <c r="BH603" s="26"/>
      <c r="BI603" s="27">
        <f t="shared" si="309"/>
        <v>1.2239902080783353E-3</v>
      </c>
      <c r="BJ603" s="27">
        <f t="shared" si="297"/>
        <v>2.1659756173030508E-4</v>
      </c>
      <c r="BK603" s="44"/>
      <c r="BL603" s="25">
        <f t="array" ref="BL603">SUM(IF(Period=$BL$2,IF(Site=$A$506,IF(Provider=$B603,I))))</f>
        <v>1</v>
      </c>
      <c r="BM603" s="26">
        <f t="array" ref="BM603">SUM(IF(Period=$BL$2,IF(Site=$A$506,IF(Provider=$B603,J))))</f>
        <v>6</v>
      </c>
      <c r="BN603" s="26"/>
      <c r="BO603" s="27">
        <f t="shared" si="310"/>
        <v>1.0462074978204012E-3</v>
      </c>
      <c r="BP603" s="27">
        <f t="shared" si="298"/>
        <v>1.8654976214905325E-4</v>
      </c>
      <c r="BQ603" s="44"/>
      <c r="BR603" s="25">
        <f t="array" ref="BR603">SUM(IF(Period=$BR$2,IF(Site=$A$506,IF(Provider=$B603,I))))</f>
        <v>1</v>
      </c>
      <c r="BS603" s="26">
        <f t="array" ref="BS603">SUM(IF(Period=$BR$2,IF(Site=$A$506,IF(Provider=$B603,J))))</f>
        <v>2</v>
      </c>
      <c r="BT603" s="26"/>
      <c r="BU603" s="27">
        <f t="shared" si="311"/>
        <v>3.3607797008906068E-4</v>
      </c>
      <c r="BV603" s="27">
        <f t="shared" si="299"/>
        <v>5.8666510222639404E-5</v>
      </c>
    </row>
    <row r="604" spans="2:74" outlineLevel="1" x14ac:dyDescent="0.25">
      <c r="B604" s="20" t="s">
        <v>1136</v>
      </c>
      <c r="C604" s="44"/>
      <c r="D604" s="25">
        <f t="array" ref="D604">SUM(IF(Period=$D$2,IF(Site=$A$506,IF(Provider=$B604,I))))</f>
        <v>0</v>
      </c>
      <c r="E604" s="26">
        <f t="array" ref="E604">SUM(IF(Period=$D$2,IF(Site=$A$506,IF(Provider=$B604,J))))</f>
        <v>0</v>
      </c>
      <c r="F604" s="26"/>
      <c r="G604" s="27">
        <f t="shared" si="300"/>
        <v>0</v>
      </c>
      <c r="H604" s="27">
        <f t="shared" si="288"/>
        <v>0</v>
      </c>
      <c r="I604" s="44"/>
      <c r="J604" s="25">
        <f t="array" ref="J604">SUM(IF(Period=$J$2,IF(Site=$A$506,IF(Provider=$B604,I))))</f>
        <v>0</v>
      </c>
      <c r="K604" s="26">
        <f t="array" ref="K604">SUM(IF(Period=$J$2,IF(Site=$A$506,IF(Provider=$B604,J))))</f>
        <v>0</v>
      </c>
      <c r="L604" s="26"/>
      <c r="M604" s="27">
        <f t="shared" si="301"/>
        <v>0</v>
      </c>
      <c r="N604" s="27">
        <f t="shared" si="289"/>
        <v>0</v>
      </c>
      <c r="O604" s="44"/>
      <c r="P604" s="25">
        <f t="array" ref="P604">SUM(IF(Period=$P$2,IF(Site=$A$506,IF(Provider=$B604,I))))</f>
        <v>0</v>
      </c>
      <c r="Q604" s="26">
        <f t="array" ref="Q604">SUM(IF(Period=$P$2,IF(Site=$A$506,IF(Provider=$B604,J))))</f>
        <v>0</v>
      </c>
      <c r="R604" s="26"/>
      <c r="S604" s="27">
        <f t="shared" si="302"/>
        <v>0</v>
      </c>
      <c r="T604" s="27">
        <f t="shared" si="290"/>
        <v>0</v>
      </c>
      <c r="U604" s="44"/>
      <c r="V604" s="25">
        <f t="array" ref="V604">SUM(IF(Period=$V$2,IF(Site=$A$506,IF(Provider=$B604,I))))</f>
        <v>0</v>
      </c>
      <c r="W604" s="26">
        <f t="array" ref="W604">SUM(IF(Period=$V$2,IF(Site=$A$506,IF(Provider=$B604,J))))</f>
        <v>0</v>
      </c>
      <c r="X604" s="26"/>
      <c r="Y604" s="27">
        <f t="shared" si="303"/>
        <v>0</v>
      </c>
      <c r="Z604" s="27">
        <f t="shared" si="291"/>
        <v>0</v>
      </c>
      <c r="AA604" s="44"/>
      <c r="AB604" s="25">
        <f t="array" ref="AB604">SUM(IF(Period=$AB$2,IF(Site=$A$506,IF(Provider=$B604,I))))</f>
        <v>0</v>
      </c>
      <c r="AC604" s="26">
        <f t="array" ref="AC604">SUM(IF(Period=$AB$2,IF(Site=$A$506,IF(Provider=$B604,J))))</f>
        <v>0</v>
      </c>
      <c r="AD604" s="26"/>
      <c r="AE604" s="27">
        <f t="shared" si="304"/>
        <v>0</v>
      </c>
      <c r="AF604" s="27">
        <f t="shared" si="292"/>
        <v>0</v>
      </c>
      <c r="AG604" s="44"/>
      <c r="AH604" s="25">
        <f t="array" ref="AH604">SUM(IF(Period=$AH$2,IF(Site=$A$506,IF(Provider=$B604,I))))</f>
        <v>0</v>
      </c>
      <c r="AI604" s="26">
        <f t="array" ref="AI604">SUM(IF(Period=$AH$2,IF(Site=$A$506,IF(Provider=$B604,J))))</f>
        <v>0</v>
      </c>
      <c r="AJ604" s="26"/>
      <c r="AK604" s="27">
        <f t="shared" si="305"/>
        <v>0</v>
      </c>
      <c r="AL604" s="27">
        <f t="shared" si="293"/>
        <v>0</v>
      </c>
      <c r="AM604" s="44"/>
      <c r="AN604" s="25">
        <f t="array" ref="AN604">SUM(IF(Period=$AN$2,IF(Site=$A$506,IF(Provider=$B604,I))))</f>
        <v>0</v>
      </c>
      <c r="AO604" s="26">
        <f t="array" ref="AO604">SUM(IF(Period=$AN$2,IF(Site=$A$506,IF(Provider=$B604,J))))</f>
        <v>0</v>
      </c>
      <c r="AP604" s="26"/>
      <c r="AQ604" s="27">
        <f t="shared" si="306"/>
        <v>0</v>
      </c>
      <c r="AR604" s="27">
        <f t="shared" si="294"/>
        <v>0</v>
      </c>
      <c r="AS604" s="44"/>
      <c r="AT604" s="25">
        <f t="array" ref="AT604">SUM(IF(Period=$AT$2,IF(Site=$A$506,IF(Provider=$B604,I))))</f>
        <v>0</v>
      </c>
      <c r="AU604" s="26">
        <f t="array" ref="AU604">SUM(IF(Period=$AT$2,IF(Site=$A$506,IF(Provider=$B604,J))))</f>
        <v>0</v>
      </c>
      <c r="AV604" s="26"/>
      <c r="AW604" s="27">
        <f t="shared" si="307"/>
        <v>0</v>
      </c>
      <c r="AX604" s="27">
        <f t="shared" si="295"/>
        <v>0</v>
      </c>
      <c r="AY604" s="44"/>
      <c r="AZ604" s="25">
        <f t="array" ref="AZ604">SUM(IF(Period=$AZ$2,IF(Site=$A$506,IF(Provider=$B604,I))))</f>
        <v>0</v>
      </c>
      <c r="BA604" s="26">
        <f t="array" ref="BA604">SUM(IF(Period=$AZ$2,IF(Site=$A$506,IF(Provider=$B604,J))))</f>
        <v>0</v>
      </c>
      <c r="BB604" s="26"/>
      <c r="BC604" s="27">
        <f t="shared" si="308"/>
        <v>0</v>
      </c>
      <c r="BD604" s="27">
        <f t="shared" si="296"/>
        <v>0</v>
      </c>
      <c r="BE604" s="44"/>
      <c r="BF604" s="25">
        <f t="array" ref="BF604">SUM(IF(Period=$BF$2,IF(Site=$A$506,IF(Provider=$B604,I))))</f>
        <v>0</v>
      </c>
      <c r="BG604" s="26">
        <f t="array" ref="BG604">SUM(IF(Period=$BF$2,IF(Site=$A$506,IF(Provider=$B604,J))))</f>
        <v>0</v>
      </c>
      <c r="BH604" s="26"/>
      <c r="BI604" s="27">
        <f t="shared" si="309"/>
        <v>0</v>
      </c>
      <c r="BJ604" s="27">
        <f t="shared" si="297"/>
        <v>0</v>
      </c>
      <c r="BK604" s="44"/>
      <c r="BL604" s="25">
        <f t="array" ref="BL604">SUM(IF(Period=$BL$2,IF(Site=$A$506,IF(Provider=$B604,I))))</f>
        <v>0</v>
      </c>
      <c r="BM604" s="26">
        <f t="array" ref="BM604">SUM(IF(Period=$BL$2,IF(Site=$A$506,IF(Provider=$B604,J))))</f>
        <v>0</v>
      </c>
      <c r="BN604" s="26"/>
      <c r="BO604" s="27">
        <f t="shared" si="310"/>
        <v>0</v>
      </c>
      <c r="BP604" s="27">
        <f t="shared" si="298"/>
        <v>0</v>
      </c>
      <c r="BQ604" s="44"/>
      <c r="BR604" s="25">
        <f t="array" ref="BR604">SUM(IF(Period=$BR$2,IF(Site=$A$506,IF(Provider=$B604,I))))</f>
        <v>0</v>
      </c>
      <c r="BS604" s="26">
        <f t="array" ref="BS604">SUM(IF(Period=$BR$2,IF(Site=$A$506,IF(Provider=$B604,J))))</f>
        <v>0</v>
      </c>
      <c r="BT604" s="26"/>
      <c r="BU604" s="27">
        <f t="shared" si="311"/>
        <v>0</v>
      </c>
      <c r="BV604" s="27">
        <f t="shared" si="299"/>
        <v>0</v>
      </c>
    </row>
    <row r="605" spans="2:74" outlineLevel="1" x14ac:dyDescent="0.25">
      <c r="B605" s="20" t="s">
        <v>684</v>
      </c>
      <c r="C605" s="44"/>
      <c r="D605" s="25">
        <f t="array" ref="D605">SUM(IF(Period=$D$2,IF(Site=$A$506,IF(Provider=$B605,I))))</f>
        <v>0</v>
      </c>
      <c r="E605" s="26">
        <f t="array" ref="E605">SUM(IF(Period=$D$2,IF(Site=$A$506,IF(Provider=$B605,J))))</f>
        <v>0</v>
      </c>
      <c r="F605" s="26"/>
      <c r="G605" s="27">
        <f t="shared" si="300"/>
        <v>0</v>
      </c>
      <c r="H605" s="27">
        <f t="shared" si="288"/>
        <v>0</v>
      </c>
      <c r="I605" s="44"/>
      <c r="J605" s="25">
        <f t="array" ref="J605">SUM(IF(Period=$J$2,IF(Site=$A$506,IF(Provider=$B605,I))))</f>
        <v>2</v>
      </c>
      <c r="K605" s="26">
        <f t="array" ref="K605">SUM(IF(Period=$J$2,IF(Site=$A$506,IF(Provider=$B605,J))))</f>
        <v>9</v>
      </c>
      <c r="L605" s="26"/>
      <c r="M605" s="27">
        <f t="shared" si="301"/>
        <v>4.0668775417984637E-3</v>
      </c>
      <c r="N605" s="27">
        <f t="shared" si="289"/>
        <v>5.5767264615670599E-4</v>
      </c>
      <c r="O605" s="44"/>
      <c r="P605" s="25">
        <f t="array" ref="P605">SUM(IF(Period=$P$2,IF(Site=$A$506,IF(Provider=$B605,I))))</f>
        <v>0</v>
      </c>
      <c r="Q605" s="26">
        <f t="array" ref="Q605">SUM(IF(Period=$P$2,IF(Site=$A$506,IF(Provider=$B605,J))))</f>
        <v>0</v>
      </c>
      <c r="R605" s="26"/>
      <c r="S605" s="27">
        <f t="shared" si="302"/>
        <v>0</v>
      </c>
      <c r="T605" s="27">
        <f t="shared" si="290"/>
        <v>0</v>
      </c>
      <c r="U605" s="44"/>
      <c r="V605" s="25">
        <f t="array" ref="V605">SUM(IF(Period=$V$2,IF(Site=$A$506,IF(Provider=$B605,I))))</f>
        <v>2</v>
      </c>
      <c r="W605" s="26">
        <f t="array" ref="W605">SUM(IF(Period=$V$2,IF(Site=$A$506,IF(Provider=$B605,J))))</f>
        <v>5</v>
      </c>
      <c r="X605" s="26"/>
      <c r="Y605" s="27">
        <f t="shared" si="303"/>
        <v>2.2187708009762594E-3</v>
      </c>
      <c r="Z605" s="27">
        <f t="shared" si="291"/>
        <v>3.0242545212605095E-4</v>
      </c>
      <c r="AA605" s="44"/>
      <c r="AB605" s="25">
        <f t="array" ref="AB605">SUM(IF(Period=$AB$2,IF(Site=$A$506,IF(Provider=$B605,I))))</f>
        <v>2</v>
      </c>
      <c r="AC605" s="26">
        <f t="array" ref="AC605">SUM(IF(Period=$AB$2,IF(Site=$A$506,IF(Provider=$B605,J))))</f>
        <v>6</v>
      </c>
      <c r="AD605" s="26"/>
      <c r="AE605" s="27">
        <f t="shared" si="304"/>
        <v>2.5723472668810286E-3</v>
      </c>
      <c r="AF605" s="27">
        <f t="shared" si="292"/>
        <v>3.6099996991666915E-4</v>
      </c>
      <c r="AG605" s="44"/>
      <c r="AH605" s="25">
        <f t="array" ref="AH605">SUM(IF(Period=$AH$2,IF(Site=$A$506,IF(Provider=$B605,I))))</f>
        <v>0</v>
      </c>
      <c r="AI605" s="26">
        <f t="array" ref="AI605">SUM(IF(Period=$AH$2,IF(Site=$A$506,IF(Provider=$B605,J))))</f>
        <v>0</v>
      </c>
      <c r="AJ605" s="26"/>
      <c r="AK605" s="27">
        <f t="shared" si="305"/>
        <v>0</v>
      </c>
      <c r="AL605" s="27">
        <f t="shared" si="293"/>
        <v>0</v>
      </c>
      <c r="AM605" s="44"/>
      <c r="AN605" s="25">
        <f t="array" ref="AN605">SUM(IF(Period=$AN$2,IF(Site=$A$506,IF(Provider=$B605,I))))</f>
        <v>0</v>
      </c>
      <c r="AO605" s="26">
        <f t="array" ref="AO605">SUM(IF(Period=$AN$2,IF(Site=$A$506,IF(Provider=$B605,J))))</f>
        <v>0</v>
      </c>
      <c r="AP605" s="26"/>
      <c r="AQ605" s="27">
        <f t="shared" si="306"/>
        <v>0</v>
      </c>
      <c r="AR605" s="27">
        <f t="shared" si="294"/>
        <v>0</v>
      </c>
      <c r="AS605" s="44"/>
      <c r="AT605" s="25">
        <f t="array" ref="AT605">SUM(IF(Period=$AT$2,IF(Site=$A$506,IF(Provider=$B605,I))))</f>
        <v>0</v>
      </c>
      <c r="AU605" s="26">
        <f t="array" ref="AU605">SUM(IF(Period=$AT$2,IF(Site=$A$506,IF(Provider=$B605,J))))</f>
        <v>0</v>
      </c>
      <c r="AV605" s="26"/>
      <c r="AW605" s="27">
        <f t="shared" si="307"/>
        <v>0</v>
      </c>
      <c r="AX605" s="27">
        <f t="shared" si="295"/>
        <v>0</v>
      </c>
      <c r="AY605" s="44"/>
      <c r="AZ605" s="25">
        <f t="array" ref="AZ605">SUM(IF(Period=$AZ$2,IF(Site=$A$506,IF(Provider=$B605,I))))</f>
        <v>0</v>
      </c>
      <c r="BA605" s="26">
        <f t="array" ref="BA605">SUM(IF(Period=$AZ$2,IF(Site=$A$506,IF(Provider=$B605,J))))</f>
        <v>0</v>
      </c>
      <c r="BB605" s="26"/>
      <c r="BC605" s="27">
        <f t="shared" si="308"/>
        <v>0</v>
      </c>
      <c r="BD605" s="27">
        <f t="shared" si="296"/>
        <v>0</v>
      </c>
      <c r="BE605" s="44"/>
      <c r="BF605" s="25">
        <f t="array" ref="BF605">SUM(IF(Period=$BF$2,IF(Site=$A$506,IF(Provider=$B605,I))))</f>
        <v>0</v>
      </c>
      <c r="BG605" s="26">
        <f t="array" ref="BG605">SUM(IF(Period=$BF$2,IF(Site=$A$506,IF(Provider=$B605,J))))</f>
        <v>0</v>
      </c>
      <c r="BH605" s="26"/>
      <c r="BI605" s="27">
        <f t="shared" si="309"/>
        <v>0</v>
      </c>
      <c r="BJ605" s="27">
        <f t="shared" si="297"/>
        <v>0</v>
      </c>
      <c r="BK605" s="44"/>
      <c r="BL605" s="25">
        <f t="array" ref="BL605">SUM(IF(Period=$BL$2,IF(Site=$A$506,IF(Provider=$B605,I))))</f>
        <v>0</v>
      </c>
      <c r="BM605" s="26">
        <f t="array" ref="BM605">SUM(IF(Period=$BL$2,IF(Site=$A$506,IF(Provider=$B605,J))))</f>
        <v>0</v>
      </c>
      <c r="BN605" s="26"/>
      <c r="BO605" s="27">
        <f t="shared" si="310"/>
        <v>0</v>
      </c>
      <c r="BP605" s="27">
        <f t="shared" si="298"/>
        <v>0</v>
      </c>
      <c r="BQ605" s="44"/>
      <c r="BR605" s="25">
        <f t="array" ref="BR605">SUM(IF(Period=$BR$2,IF(Site=$A$506,IF(Provider=$B605,I))))</f>
        <v>0</v>
      </c>
      <c r="BS605" s="26">
        <f t="array" ref="BS605">SUM(IF(Period=$BR$2,IF(Site=$A$506,IF(Provider=$B605,J))))</f>
        <v>0</v>
      </c>
      <c r="BT605" s="26"/>
      <c r="BU605" s="27">
        <f t="shared" si="311"/>
        <v>0</v>
      </c>
      <c r="BV605" s="27">
        <f t="shared" si="299"/>
        <v>0</v>
      </c>
    </row>
    <row r="606" spans="2:74" outlineLevel="1" x14ac:dyDescent="0.25">
      <c r="B606" s="20" t="s">
        <v>922</v>
      </c>
      <c r="C606" s="44"/>
      <c r="D606" s="25">
        <f t="array" ref="D606">SUM(IF(Period=$D$2,IF(Site=$A$506,IF(Provider=$B606,I))))</f>
        <v>0</v>
      </c>
      <c r="E606" s="26">
        <f t="array" ref="E606">SUM(IF(Period=$D$2,IF(Site=$A$506,IF(Provider=$B606,J))))</f>
        <v>0</v>
      </c>
      <c r="F606" s="26"/>
      <c r="G606" s="27">
        <f t="shared" si="300"/>
        <v>0</v>
      </c>
      <c r="H606" s="27">
        <f t="shared" si="288"/>
        <v>0</v>
      </c>
      <c r="I606" s="44"/>
      <c r="J606" s="25">
        <f t="array" ref="J606">SUM(IF(Period=$J$2,IF(Site=$A$506,IF(Provider=$B606,I))))</f>
        <v>0</v>
      </c>
      <c r="K606" s="26">
        <f t="array" ref="K606">SUM(IF(Period=$J$2,IF(Site=$A$506,IF(Provider=$B606,J))))</f>
        <v>0</v>
      </c>
      <c r="L606" s="26"/>
      <c r="M606" s="27">
        <f t="shared" si="301"/>
        <v>0</v>
      </c>
      <c r="N606" s="27">
        <f t="shared" si="289"/>
        <v>0</v>
      </c>
      <c r="O606" s="44"/>
      <c r="P606" s="25">
        <f t="array" ref="P606">SUM(IF(Period=$P$2,IF(Site=$A$506,IF(Provider=$B606,I))))</f>
        <v>0</v>
      </c>
      <c r="Q606" s="26">
        <f t="array" ref="Q606">SUM(IF(Period=$P$2,IF(Site=$A$506,IF(Provider=$B606,J))))</f>
        <v>0</v>
      </c>
      <c r="R606" s="26"/>
      <c r="S606" s="27">
        <f t="shared" si="302"/>
        <v>0</v>
      </c>
      <c r="T606" s="27">
        <f t="shared" si="290"/>
        <v>0</v>
      </c>
      <c r="U606" s="44"/>
      <c r="V606" s="25">
        <f t="array" ref="V606">SUM(IF(Period=$V$2,IF(Site=$A$506,IF(Provider=$B606,I))))</f>
        <v>0</v>
      </c>
      <c r="W606" s="26">
        <f t="array" ref="W606">SUM(IF(Period=$V$2,IF(Site=$A$506,IF(Provider=$B606,J))))</f>
        <v>0</v>
      </c>
      <c r="X606" s="26"/>
      <c r="Y606" s="27">
        <f t="shared" si="303"/>
        <v>0</v>
      </c>
      <c r="Z606" s="27">
        <f t="shared" si="291"/>
        <v>0</v>
      </c>
      <c r="AA606" s="44"/>
      <c r="AB606" s="25">
        <f t="array" ref="AB606">SUM(IF(Period=$AB$2,IF(Site=$A$506,IF(Provider=$B606,I))))</f>
        <v>0</v>
      </c>
      <c r="AC606" s="26">
        <f t="array" ref="AC606">SUM(IF(Period=$AB$2,IF(Site=$A$506,IF(Provider=$B606,J))))</f>
        <v>0</v>
      </c>
      <c r="AD606" s="26"/>
      <c r="AE606" s="27">
        <f t="shared" si="304"/>
        <v>0</v>
      </c>
      <c r="AF606" s="27">
        <f t="shared" si="292"/>
        <v>0</v>
      </c>
      <c r="AG606" s="44"/>
      <c r="AH606" s="25">
        <f t="array" ref="AH606">SUM(IF(Period=$AH$2,IF(Site=$A$506,IF(Provider=$B606,I))))</f>
        <v>2</v>
      </c>
      <c r="AI606" s="26">
        <f t="array" ref="AI606">SUM(IF(Period=$AH$2,IF(Site=$A$506,IF(Provider=$B606,J))))</f>
        <v>7.5</v>
      </c>
      <c r="AJ606" s="26"/>
      <c r="AK606" s="27">
        <f t="shared" si="305"/>
        <v>3.0060120240480962E-3</v>
      </c>
      <c r="AL606" s="27">
        <f t="shared" si="293"/>
        <v>5.1079479670367099E-4</v>
      </c>
      <c r="AM606" s="44"/>
      <c r="AN606" s="25">
        <f t="array" ref="AN606">SUM(IF(Period=$AN$2,IF(Site=$A$506,IF(Provider=$B606,I))))</f>
        <v>0</v>
      </c>
      <c r="AO606" s="26">
        <f t="array" ref="AO606">SUM(IF(Period=$AN$2,IF(Site=$A$506,IF(Provider=$B606,J))))</f>
        <v>0</v>
      </c>
      <c r="AP606" s="26"/>
      <c r="AQ606" s="27">
        <f t="shared" si="306"/>
        <v>0</v>
      </c>
      <c r="AR606" s="27">
        <f t="shared" si="294"/>
        <v>0</v>
      </c>
      <c r="AS606" s="44"/>
      <c r="AT606" s="25">
        <f t="array" ref="AT606">SUM(IF(Period=$AT$2,IF(Site=$A$506,IF(Provider=$B606,I))))</f>
        <v>0</v>
      </c>
      <c r="AU606" s="26">
        <f t="array" ref="AU606">SUM(IF(Period=$AT$2,IF(Site=$A$506,IF(Provider=$B606,J))))</f>
        <v>0</v>
      </c>
      <c r="AV606" s="26"/>
      <c r="AW606" s="27">
        <f t="shared" si="307"/>
        <v>0</v>
      </c>
      <c r="AX606" s="27">
        <f t="shared" si="295"/>
        <v>0</v>
      </c>
      <c r="AY606" s="44"/>
      <c r="AZ606" s="25">
        <f t="array" ref="AZ606">SUM(IF(Period=$AZ$2,IF(Site=$A$506,IF(Provider=$B606,I))))</f>
        <v>1</v>
      </c>
      <c r="BA606" s="26">
        <f t="array" ref="BA606">SUM(IF(Period=$AZ$2,IF(Site=$A$506,IF(Provider=$B606,J))))</f>
        <v>2</v>
      </c>
      <c r="BB606" s="26"/>
      <c r="BC606" s="27">
        <f t="shared" si="308"/>
        <v>3.7250884708511827E-4</v>
      </c>
      <c r="BD606" s="27">
        <f t="shared" si="296"/>
        <v>6.5169930594023918E-5</v>
      </c>
      <c r="BE606" s="44"/>
      <c r="BF606" s="25">
        <f t="array" ref="BF606">SUM(IF(Period=$BF$2,IF(Site=$A$506,IF(Provider=$B606,I))))</f>
        <v>0</v>
      </c>
      <c r="BG606" s="26">
        <f t="array" ref="BG606">SUM(IF(Period=$BF$2,IF(Site=$A$506,IF(Provider=$B606,J))))</f>
        <v>0</v>
      </c>
      <c r="BH606" s="26"/>
      <c r="BI606" s="27">
        <f t="shared" si="309"/>
        <v>0</v>
      </c>
      <c r="BJ606" s="27">
        <f t="shared" si="297"/>
        <v>0</v>
      </c>
      <c r="BK606" s="44"/>
      <c r="BL606" s="25">
        <f t="array" ref="BL606">SUM(IF(Period=$BL$2,IF(Site=$A$506,IF(Provider=$B606,I))))</f>
        <v>0</v>
      </c>
      <c r="BM606" s="26">
        <f t="array" ref="BM606">SUM(IF(Period=$BL$2,IF(Site=$A$506,IF(Provider=$B606,J))))</f>
        <v>0</v>
      </c>
      <c r="BN606" s="26"/>
      <c r="BO606" s="27">
        <f t="shared" si="310"/>
        <v>0</v>
      </c>
      <c r="BP606" s="27">
        <f t="shared" si="298"/>
        <v>0</v>
      </c>
      <c r="BQ606" s="44"/>
      <c r="BR606" s="25">
        <f t="array" ref="BR606">SUM(IF(Period=$BR$2,IF(Site=$A$506,IF(Provider=$B606,I))))</f>
        <v>0</v>
      </c>
      <c r="BS606" s="26">
        <f t="array" ref="BS606">SUM(IF(Period=$BR$2,IF(Site=$A$506,IF(Provider=$B606,J))))</f>
        <v>0</v>
      </c>
      <c r="BT606" s="26"/>
      <c r="BU606" s="27">
        <f t="shared" si="311"/>
        <v>0</v>
      </c>
      <c r="BV606" s="27">
        <f t="shared" si="299"/>
        <v>0</v>
      </c>
    </row>
    <row r="607" spans="2:74" outlineLevel="1" x14ac:dyDescent="0.25">
      <c r="B607" s="20" t="s">
        <v>786</v>
      </c>
      <c r="C607" s="44"/>
      <c r="D607" s="25">
        <f t="array" ref="D607">SUM(IF(Period=$D$2,IF(Site=$A$506,IF(Provider=$B607,I))))</f>
        <v>1</v>
      </c>
      <c r="E607" s="26">
        <f t="array" ref="E607">SUM(IF(Period=$D$2,IF(Site=$A$506,IF(Provider=$B607,J))))</f>
        <v>30</v>
      </c>
      <c r="F607" s="26"/>
      <c r="G607" s="27">
        <f t="shared" si="300"/>
        <v>6.2565172054223151E-3</v>
      </c>
      <c r="H607" s="27">
        <f t="shared" si="288"/>
        <v>8.6888522026240327E-4</v>
      </c>
      <c r="I607" s="44"/>
      <c r="J607" s="25">
        <f t="array" ref="J607">SUM(IF(Period=$J$2,IF(Site=$A$506,IF(Provider=$B607,I))))</f>
        <v>0</v>
      </c>
      <c r="K607" s="26">
        <f t="array" ref="K607">SUM(IF(Period=$J$2,IF(Site=$A$506,IF(Provider=$B607,J))))</f>
        <v>0</v>
      </c>
      <c r="L607" s="26"/>
      <c r="M607" s="27">
        <f t="shared" si="301"/>
        <v>0</v>
      </c>
      <c r="N607" s="27">
        <f t="shared" si="289"/>
        <v>0</v>
      </c>
      <c r="O607" s="44"/>
      <c r="P607" s="25">
        <f t="array" ref="P607">SUM(IF(Period=$P$2,IF(Site=$A$506,IF(Provider=$B607,I))))</f>
        <v>0</v>
      </c>
      <c r="Q607" s="26">
        <f t="array" ref="Q607">SUM(IF(Period=$P$2,IF(Site=$A$506,IF(Provider=$B607,J))))</f>
        <v>0</v>
      </c>
      <c r="R607" s="26"/>
      <c r="S607" s="27">
        <f t="shared" si="302"/>
        <v>0</v>
      </c>
      <c r="T607" s="27">
        <f t="shared" si="290"/>
        <v>0</v>
      </c>
      <c r="U607" s="44"/>
      <c r="V607" s="25">
        <f t="array" ref="V607">SUM(IF(Period=$V$2,IF(Site=$A$506,IF(Provider=$B607,I))))</f>
        <v>0</v>
      </c>
      <c r="W607" s="26">
        <f t="array" ref="W607">SUM(IF(Period=$V$2,IF(Site=$A$506,IF(Provider=$B607,J))))</f>
        <v>0</v>
      </c>
      <c r="X607" s="26"/>
      <c r="Y607" s="27">
        <f t="shared" si="303"/>
        <v>0</v>
      </c>
      <c r="Z607" s="27">
        <f t="shared" si="291"/>
        <v>0</v>
      </c>
      <c r="AA607" s="44"/>
      <c r="AB607" s="25">
        <f t="array" ref="AB607">SUM(IF(Period=$AB$2,IF(Site=$A$506,IF(Provider=$B607,I))))</f>
        <v>0</v>
      </c>
      <c r="AC607" s="26">
        <f t="array" ref="AC607">SUM(IF(Period=$AB$2,IF(Site=$A$506,IF(Provider=$B607,J))))</f>
        <v>0</v>
      </c>
      <c r="AD607" s="26"/>
      <c r="AE607" s="27">
        <f t="shared" si="304"/>
        <v>0</v>
      </c>
      <c r="AF607" s="27">
        <f t="shared" si="292"/>
        <v>0</v>
      </c>
      <c r="AG607" s="44"/>
      <c r="AH607" s="25">
        <f t="array" ref="AH607">SUM(IF(Period=$AH$2,IF(Site=$A$506,IF(Provider=$B607,I))))</f>
        <v>0</v>
      </c>
      <c r="AI607" s="26">
        <f t="array" ref="AI607">SUM(IF(Period=$AH$2,IF(Site=$A$506,IF(Provider=$B607,J))))</f>
        <v>0</v>
      </c>
      <c r="AJ607" s="26"/>
      <c r="AK607" s="27">
        <f t="shared" si="305"/>
        <v>0</v>
      </c>
      <c r="AL607" s="27">
        <f t="shared" si="293"/>
        <v>0</v>
      </c>
      <c r="AM607" s="44"/>
      <c r="AN607" s="25">
        <f t="array" ref="AN607">SUM(IF(Period=$AN$2,IF(Site=$A$506,IF(Provider=$B607,I))))</f>
        <v>0</v>
      </c>
      <c r="AO607" s="26">
        <f t="array" ref="AO607">SUM(IF(Period=$AN$2,IF(Site=$A$506,IF(Provider=$B607,J))))</f>
        <v>0</v>
      </c>
      <c r="AP607" s="26"/>
      <c r="AQ607" s="27">
        <f t="shared" si="306"/>
        <v>0</v>
      </c>
      <c r="AR607" s="27">
        <f t="shared" si="294"/>
        <v>0</v>
      </c>
      <c r="AS607" s="44"/>
      <c r="AT607" s="25">
        <f t="array" ref="AT607">SUM(IF(Period=$AT$2,IF(Site=$A$506,IF(Provider=$B607,I))))</f>
        <v>0</v>
      </c>
      <c r="AU607" s="26">
        <f t="array" ref="AU607">SUM(IF(Period=$AT$2,IF(Site=$A$506,IF(Provider=$B607,J))))</f>
        <v>0</v>
      </c>
      <c r="AV607" s="26"/>
      <c r="AW607" s="27">
        <f t="shared" si="307"/>
        <v>0</v>
      </c>
      <c r="AX607" s="27">
        <f t="shared" si="295"/>
        <v>0</v>
      </c>
      <c r="AY607" s="44"/>
      <c r="AZ607" s="25">
        <f t="array" ref="AZ607">SUM(IF(Period=$AZ$2,IF(Site=$A$506,IF(Provider=$B607,I))))</f>
        <v>0</v>
      </c>
      <c r="BA607" s="26">
        <f t="array" ref="BA607">SUM(IF(Period=$AZ$2,IF(Site=$A$506,IF(Provider=$B607,J))))</f>
        <v>0</v>
      </c>
      <c r="BB607" s="26"/>
      <c r="BC607" s="27">
        <f t="shared" si="308"/>
        <v>0</v>
      </c>
      <c r="BD607" s="27">
        <f t="shared" si="296"/>
        <v>0</v>
      </c>
      <c r="BE607" s="44"/>
      <c r="BF607" s="25">
        <f t="array" ref="BF607">SUM(IF(Period=$BF$2,IF(Site=$A$506,IF(Provider=$B607,I))))</f>
        <v>0</v>
      </c>
      <c r="BG607" s="26">
        <f t="array" ref="BG607">SUM(IF(Period=$BF$2,IF(Site=$A$506,IF(Provider=$B607,J))))</f>
        <v>0</v>
      </c>
      <c r="BH607" s="26"/>
      <c r="BI607" s="27">
        <f t="shared" si="309"/>
        <v>0</v>
      </c>
      <c r="BJ607" s="27">
        <f t="shared" si="297"/>
        <v>0</v>
      </c>
      <c r="BK607" s="44"/>
      <c r="BL607" s="25">
        <f t="array" ref="BL607">SUM(IF(Period=$BL$2,IF(Site=$A$506,IF(Provider=$B607,I))))</f>
        <v>0</v>
      </c>
      <c r="BM607" s="26">
        <f t="array" ref="BM607">SUM(IF(Period=$BL$2,IF(Site=$A$506,IF(Provider=$B607,J))))</f>
        <v>0</v>
      </c>
      <c r="BN607" s="26"/>
      <c r="BO607" s="27">
        <f t="shared" si="310"/>
        <v>0</v>
      </c>
      <c r="BP607" s="27">
        <f t="shared" si="298"/>
        <v>0</v>
      </c>
      <c r="BQ607" s="44"/>
      <c r="BR607" s="25">
        <f t="array" ref="BR607">SUM(IF(Period=$BR$2,IF(Site=$A$506,IF(Provider=$B607,I))))</f>
        <v>0</v>
      </c>
      <c r="BS607" s="26">
        <f t="array" ref="BS607">SUM(IF(Period=$BR$2,IF(Site=$A$506,IF(Provider=$B607,J))))</f>
        <v>0</v>
      </c>
      <c r="BT607" s="26"/>
      <c r="BU607" s="27">
        <f t="shared" si="311"/>
        <v>0</v>
      </c>
      <c r="BV607" s="27">
        <f t="shared" si="299"/>
        <v>0</v>
      </c>
    </row>
    <row r="608" spans="2:74" outlineLevel="1" x14ac:dyDescent="0.25">
      <c r="B608" s="20" t="s">
        <v>960</v>
      </c>
      <c r="C608" s="44"/>
      <c r="D608" s="25">
        <f t="array" ref="D608">SUM(IF(Period=$D$2,IF(Site=$A$506,IF(Provider=$B608,I))))</f>
        <v>0</v>
      </c>
      <c r="E608" s="26">
        <f t="array" ref="E608">SUM(IF(Period=$D$2,IF(Site=$A$506,IF(Provider=$B608,J))))</f>
        <v>0</v>
      </c>
      <c r="F608" s="26"/>
      <c r="G608" s="27">
        <f t="shared" si="300"/>
        <v>0</v>
      </c>
      <c r="H608" s="27">
        <f t="shared" si="288"/>
        <v>0</v>
      </c>
      <c r="I608" s="44"/>
      <c r="J608" s="25">
        <f t="array" ref="J608">SUM(IF(Period=$J$2,IF(Site=$A$506,IF(Provider=$B608,I))))</f>
        <v>0</v>
      </c>
      <c r="K608" s="26">
        <f t="array" ref="K608">SUM(IF(Period=$J$2,IF(Site=$A$506,IF(Provider=$B608,J))))</f>
        <v>0</v>
      </c>
      <c r="L608" s="26"/>
      <c r="M608" s="27">
        <f t="shared" si="301"/>
        <v>0</v>
      </c>
      <c r="N608" s="27">
        <f t="shared" si="289"/>
        <v>0</v>
      </c>
      <c r="O608" s="44"/>
      <c r="P608" s="25">
        <f t="array" ref="P608">SUM(IF(Period=$P$2,IF(Site=$A$506,IF(Provider=$B608,I))))</f>
        <v>0</v>
      </c>
      <c r="Q608" s="26">
        <f t="array" ref="Q608">SUM(IF(Period=$P$2,IF(Site=$A$506,IF(Provider=$B608,J))))</f>
        <v>0</v>
      </c>
      <c r="R608" s="26"/>
      <c r="S608" s="27">
        <f t="shared" si="302"/>
        <v>0</v>
      </c>
      <c r="T608" s="27">
        <f t="shared" si="290"/>
        <v>0</v>
      </c>
      <c r="U608" s="44"/>
      <c r="V608" s="25">
        <f t="array" ref="V608">SUM(IF(Period=$V$2,IF(Site=$A$506,IF(Provider=$B608,I))))</f>
        <v>0</v>
      </c>
      <c r="W608" s="26">
        <f t="array" ref="W608">SUM(IF(Period=$V$2,IF(Site=$A$506,IF(Provider=$B608,J))))</f>
        <v>0</v>
      </c>
      <c r="X608" s="26"/>
      <c r="Y608" s="27">
        <f t="shared" si="303"/>
        <v>0</v>
      </c>
      <c r="Z608" s="27">
        <f t="shared" si="291"/>
        <v>0</v>
      </c>
      <c r="AA608" s="44"/>
      <c r="AB608" s="25">
        <f t="array" ref="AB608">SUM(IF(Period=$AB$2,IF(Site=$A$506,IF(Provider=$B608,I))))</f>
        <v>0</v>
      </c>
      <c r="AC608" s="26">
        <f t="array" ref="AC608">SUM(IF(Period=$AB$2,IF(Site=$A$506,IF(Provider=$B608,J))))</f>
        <v>0</v>
      </c>
      <c r="AD608" s="26"/>
      <c r="AE608" s="27">
        <f t="shared" si="304"/>
        <v>0</v>
      </c>
      <c r="AF608" s="27">
        <f t="shared" si="292"/>
        <v>0</v>
      </c>
      <c r="AG608" s="44"/>
      <c r="AH608" s="25">
        <f t="array" ref="AH608">SUM(IF(Period=$AH$2,IF(Site=$A$506,IF(Provider=$B608,I))))</f>
        <v>0</v>
      </c>
      <c r="AI608" s="26">
        <f t="array" ref="AI608">SUM(IF(Period=$AH$2,IF(Site=$A$506,IF(Provider=$B608,J))))</f>
        <v>0</v>
      </c>
      <c r="AJ608" s="26"/>
      <c r="AK608" s="27">
        <f t="shared" si="305"/>
        <v>0</v>
      </c>
      <c r="AL608" s="27">
        <f t="shared" si="293"/>
        <v>0</v>
      </c>
      <c r="AM608" s="44"/>
      <c r="AN608" s="25">
        <f t="array" ref="AN608">SUM(IF(Period=$AN$2,IF(Site=$A$506,IF(Provider=$B608,I))))</f>
        <v>1</v>
      </c>
      <c r="AO608" s="26">
        <f t="array" ref="AO608">SUM(IF(Period=$AN$2,IF(Site=$A$506,IF(Provider=$B608,J))))</f>
        <v>64</v>
      </c>
      <c r="AP608" s="26"/>
      <c r="AQ608" s="27">
        <f t="shared" si="306"/>
        <v>1.1670313639679067E-2</v>
      </c>
      <c r="AR608" s="27">
        <f t="shared" si="294"/>
        <v>2.0466901183242726E-3</v>
      </c>
      <c r="AS608" s="44"/>
      <c r="AT608" s="25">
        <f t="array" ref="AT608">SUM(IF(Period=$AT$2,IF(Site=$A$506,IF(Provider=$B608,I))))</f>
        <v>0</v>
      </c>
      <c r="AU608" s="26">
        <f t="array" ref="AU608">SUM(IF(Period=$AT$2,IF(Site=$A$506,IF(Provider=$B608,J))))</f>
        <v>0</v>
      </c>
      <c r="AV608" s="26"/>
      <c r="AW608" s="27">
        <f t="shared" si="307"/>
        <v>0</v>
      </c>
      <c r="AX608" s="27">
        <f t="shared" si="295"/>
        <v>0</v>
      </c>
      <c r="AY608" s="44"/>
      <c r="AZ608" s="25">
        <f t="array" ref="AZ608">SUM(IF(Period=$AZ$2,IF(Site=$A$506,IF(Provider=$B608,I))))</f>
        <v>0</v>
      </c>
      <c r="BA608" s="26">
        <f t="array" ref="BA608">SUM(IF(Period=$AZ$2,IF(Site=$A$506,IF(Provider=$B608,J))))</f>
        <v>0</v>
      </c>
      <c r="BB608" s="26"/>
      <c r="BC608" s="27">
        <f t="shared" si="308"/>
        <v>0</v>
      </c>
      <c r="BD608" s="27">
        <f t="shared" si="296"/>
        <v>0</v>
      </c>
      <c r="BE608" s="44"/>
      <c r="BF608" s="25">
        <f t="array" ref="BF608">SUM(IF(Period=$BF$2,IF(Site=$A$506,IF(Provider=$B608,I))))</f>
        <v>0</v>
      </c>
      <c r="BG608" s="26">
        <f t="array" ref="BG608">SUM(IF(Period=$BF$2,IF(Site=$A$506,IF(Provider=$B608,J))))</f>
        <v>0</v>
      </c>
      <c r="BH608" s="26"/>
      <c r="BI608" s="27">
        <f t="shared" si="309"/>
        <v>0</v>
      </c>
      <c r="BJ608" s="27">
        <f t="shared" si="297"/>
        <v>0</v>
      </c>
      <c r="BK608" s="44"/>
      <c r="BL608" s="25">
        <f t="array" ref="BL608">SUM(IF(Period=$BL$2,IF(Site=$A$506,IF(Provider=$B608,I))))</f>
        <v>0</v>
      </c>
      <c r="BM608" s="26">
        <f t="array" ref="BM608">SUM(IF(Period=$BL$2,IF(Site=$A$506,IF(Provider=$B608,J))))</f>
        <v>0</v>
      </c>
      <c r="BN608" s="26"/>
      <c r="BO608" s="27">
        <f t="shared" si="310"/>
        <v>0</v>
      </c>
      <c r="BP608" s="27">
        <f t="shared" si="298"/>
        <v>0</v>
      </c>
      <c r="BQ608" s="44"/>
      <c r="BR608" s="25">
        <f t="array" ref="BR608">SUM(IF(Period=$BR$2,IF(Site=$A$506,IF(Provider=$B608,I))))</f>
        <v>0</v>
      </c>
      <c r="BS608" s="26">
        <f t="array" ref="BS608">SUM(IF(Period=$BR$2,IF(Site=$A$506,IF(Provider=$B608,J))))</f>
        <v>0</v>
      </c>
      <c r="BT608" s="26"/>
      <c r="BU608" s="27">
        <f t="shared" si="311"/>
        <v>0</v>
      </c>
      <c r="BV608" s="27">
        <f t="shared" si="299"/>
        <v>0</v>
      </c>
    </row>
    <row r="609" spans="2:74" outlineLevel="1" x14ac:dyDescent="0.25">
      <c r="B609" s="20" t="s">
        <v>877</v>
      </c>
      <c r="C609" s="44"/>
      <c r="D609" s="25">
        <f t="array" ref="D609">SUM(IF(Period=$D$2,IF(Site=$A$506,IF(Provider=$B609,I))))</f>
        <v>0</v>
      </c>
      <c r="E609" s="26">
        <f t="array" ref="E609">SUM(IF(Period=$D$2,IF(Site=$A$506,IF(Provider=$B609,J))))</f>
        <v>0</v>
      </c>
      <c r="F609" s="26"/>
      <c r="G609" s="27">
        <f t="shared" si="300"/>
        <v>0</v>
      </c>
      <c r="H609" s="27">
        <f t="shared" si="288"/>
        <v>0</v>
      </c>
      <c r="I609" s="44"/>
      <c r="J609" s="25">
        <f t="array" ref="J609">SUM(IF(Period=$J$2,IF(Site=$A$506,IF(Provider=$B609,I))))</f>
        <v>0</v>
      </c>
      <c r="K609" s="26">
        <f t="array" ref="K609">SUM(IF(Period=$J$2,IF(Site=$A$506,IF(Provider=$B609,J))))</f>
        <v>0</v>
      </c>
      <c r="L609" s="26"/>
      <c r="M609" s="27">
        <f t="shared" si="301"/>
        <v>0</v>
      </c>
      <c r="N609" s="27">
        <f t="shared" si="289"/>
        <v>0</v>
      </c>
      <c r="O609" s="44"/>
      <c r="P609" s="25">
        <f t="array" ref="P609">SUM(IF(Period=$P$2,IF(Site=$A$506,IF(Provider=$B609,I))))</f>
        <v>0</v>
      </c>
      <c r="Q609" s="26">
        <f t="array" ref="Q609">SUM(IF(Period=$P$2,IF(Site=$A$506,IF(Provider=$B609,J))))</f>
        <v>0</v>
      </c>
      <c r="R609" s="26"/>
      <c r="S609" s="27">
        <f t="shared" si="302"/>
        <v>0</v>
      </c>
      <c r="T609" s="27">
        <f t="shared" si="290"/>
        <v>0</v>
      </c>
      <c r="U609" s="44"/>
      <c r="V609" s="25">
        <f t="array" ref="V609">SUM(IF(Period=$V$2,IF(Site=$A$506,IF(Provider=$B609,I))))</f>
        <v>73</v>
      </c>
      <c r="W609" s="26">
        <f t="array" ref="W609">SUM(IF(Period=$V$2,IF(Site=$A$506,IF(Provider=$B609,J))))</f>
        <v>7.0547945205479454</v>
      </c>
      <c r="X609" s="26"/>
      <c r="Y609" s="27">
        <f t="shared" si="303"/>
        <v>0.11426669625027734</v>
      </c>
      <c r="Z609" s="27">
        <f t="shared" si="291"/>
        <v>1.5574910784491624E-2</v>
      </c>
      <c r="AA609" s="44"/>
      <c r="AB609" s="25">
        <f t="array" ref="AB609">SUM(IF(Period=$AB$2,IF(Site=$A$506,IF(Provider=$B609,I))))</f>
        <v>0</v>
      </c>
      <c r="AC609" s="26">
        <f t="array" ref="AC609">SUM(IF(Period=$AB$2,IF(Site=$A$506,IF(Provider=$B609,J))))</f>
        <v>0</v>
      </c>
      <c r="AD609" s="26"/>
      <c r="AE609" s="27">
        <f t="shared" si="304"/>
        <v>0</v>
      </c>
      <c r="AF609" s="27">
        <f t="shared" si="292"/>
        <v>0</v>
      </c>
      <c r="AG609" s="44"/>
      <c r="AH609" s="25">
        <f t="array" ref="AH609">SUM(IF(Period=$AH$2,IF(Site=$A$506,IF(Provider=$B609,I))))</f>
        <v>0</v>
      </c>
      <c r="AI609" s="26">
        <f t="array" ref="AI609">SUM(IF(Period=$AH$2,IF(Site=$A$506,IF(Provider=$B609,J))))</f>
        <v>0</v>
      </c>
      <c r="AJ609" s="26"/>
      <c r="AK609" s="27">
        <f t="shared" si="305"/>
        <v>0</v>
      </c>
      <c r="AL609" s="27">
        <f t="shared" si="293"/>
        <v>0</v>
      </c>
      <c r="AM609" s="44"/>
      <c r="AN609" s="25">
        <f t="array" ref="AN609">SUM(IF(Period=$AN$2,IF(Site=$A$506,IF(Provider=$B609,I))))</f>
        <v>0</v>
      </c>
      <c r="AO609" s="26">
        <f t="array" ref="AO609">SUM(IF(Period=$AN$2,IF(Site=$A$506,IF(Provider=$B609,J))))</f>
        <v>0</v>
      </c>
      <c r="AP609" s="26"/>
      <c r="AQ609" s="27">
        <f t="shared" si="306"/>
        <v>0</v>
      </c>
      <c r="AR609" s="27">
        <f t="shared" si="294"/>
        <v>0</v>
      </c>
      <c r="AS609" s="44"/>
      <c r="AT609" s="25">
        <f t="array" ref="AT609">SUM(IF(Period=$AT$2,IF(Site=$A$506,IF(Provider=$B609,I))))</f>
        <v>1</v>
      </c>
      <c r="AU609" s="26">
        <f t="array" ref="AU609">SUM(IF(Period=$AT$2,IF(Site=$A$506,IF(Provider=$B609,J))))</f>
        <v>1</v>
      </c>
      <c r="AV609" s="26"/>
      <c r="AW609" s="27">
        <f t="shared" si="307"/>
        <v>1.7746228926353151E-4</v>
      </c>
      <c r="AX609" s="27">
        <f t="shared" si="295"/>
        <v>3.1508964300343451E-5</v>
      </c>
      <c r="AY609" s="44"/>
      <c r="AZ609" s="25">
        <f t="array" ref="AZ609">SUM(IF(Period=$AZ$2,IF(Site=$A$506,IF(Provider=$B609,I))))</f>
        <v>0</v>
      </c>
      <c r="BA609" s="26">
        <f t="array" ref="BA609">SUM(IF(Period=$AZ$2,IF(Site=$A$506,IF(Provider=$B609,J))))</f>
        <v>0</v>
      </c>
      <c r="BB609" s="26"/>
      <c r="BC609" s="27">
        <f t="shared" si="308"/>
        <v>0</v>
      </c>
      <c r="BD609" s="27">
        <f t="shared" si="296"/>
        <v>0</v>
      </c>
      <c r="BE609" s="44"/>
      <c r="BF609" s="25">
        <f t="array" ref="BF609">SUM(IF(Period=$BF$2,IF(Site=$A$506,IF(Provider=$B609,I))))</f>
        <v>0</v>
      </c>
      <c r="BG609" s="26">
        <f t="array" ref="BG609">SUM(IF(Period=$BF$2,IF(Site=$A$506,IF(Provider=$B609,J))))</f>
        <v>0</v>
      </c>
      <c r="BH609" s="26"/>
      <c r="BI609" s="27">
        <f t="shared" si="309"/>
        <v>0</v>
      </c>
      <c r="BJ609" s="27">
        <f t="shared" si="297"/>
        <v>0</v>
      </c>
      <c r="BK609" s="44"/>
      <c r="BL609" s="25">
        <f t="array" ref="BL609">SUM(IF(Period=$BL$2,IF(Site=$A$506,IF(Provider=$B609,I))))</f>
        <v>0</v>
      </c>
      <c r="BM609" s="26">
        <f t="array" ref="BM609">SUM(IF(Period=$BL$2,IF(Site=$A$506,IF(Provider=$B609,J))))</f>
        <v>0</v>
      </c>
      <c r="BN609" s="26"/>
      <c r="BO609" s="27">
        <f t="shared" si="310"/>
        <v>0</v>
      </c>
      <c r="BP609" s="27">
        <f t="shared" si="298"/>
        <v>0</v>
      </c>
      <c r="BQ609" s="44"/>
      <c r="BR609" s="25">
        <f t="array" ref="BR609">SUM(IF(Period=$BR$2,IF(Site=$A$506,IF(Provider=$B609,I))))</f>
        <v>0</v>
      </c>
      <c r="BS609" s="26">
        <f t="array" ref="BS609">SUM(IF(Period=$BR$2,IF(Site=$A$506,IF(Provider=$B609,J))))</f>
        <v>0</v>
      </c>
      <c r="BT609" s="26"/>
      <c r="BU609" s="27">
        <f t="shared" si="311"/>
        <v>0</v>
      </c>
      <c r="BV609" s="27">
        <f t="shared" si="299"/>
        <v>0</v>
      </c>
    </row>
    <row r="610" spans="2:74" outlineLevel="1" x14ac:dyDescent="0.25">
      <c r="B610" s="20" t="s">
        <v>787</v>
      </c>
      <c r="C610" s="44"/>
      <c r="D610" s="25">
        <f t="array" ref="D610">SUM(IF(Period=$D$2,IF(Site=$A$506,IF(Provider=$B610,I))))</f>
        <v>1</v>
      </c>
      <c r="E610" s="26">
        <f t="array" ref="E610">SUM(IF(Period=$D$2,IF(Site=$A$506,IF(Provider=$B610,J))))</f>
        <v>2</v>
      </c>
      <c r="F610" s="26"/>
      <c r="G610" s="27">
        <f t="shared" si="300"/>
        <v>4.1710114702815432E-4</v>
      </c>
      <c r="H610" s="27">
        <f t="shared" si="288"/>
        <v>5.7925681350826886E-5</v>
      </c>
      <c r="I610" s="44"/>
      <c r="J610" s="25">
        <f t="array" ref="J610">SUM(IF(Period=$J$2,IF(Site=$A$506,IF(Provider=$B610,I))))</f>
        <v>0</v>
      </c>
      <c r="K610" s="26">
        <f t="array" ref="K610">SUM(IF(Period=$J$2,IF(Site=$A$506,IF(Provider=$B610,J))))</f>
        <v>0</v>
      </c>
      <c r="L610" s="26"/>
      <c r="M610" s="27">
        <f t="shared" si="301"/>
        <v>0</v>
      </c>
      <c r="N610" s="27">
        <f t="shared" si="289"/>
        <v>0</v>
      </c>
      <c r="O610" s="44"/>
      <c r="P610" s="25">
        <f t="array" ref="P610">SUM(IF(Period=$P$2,IF(Site=$A$506,IF(Provider=$B610,I))))</f>
        <v>0</v>
      </c>
      <c r="Q610" s="26">
        <f t="array" ref="Q610">SUM(IF(Period=$P$2,IF(Site=$A$506,IF(Provider=$B610,J))))</f>
        <v>0</v>
      </c>
      <c r="R610" s="26"/>
      <c r="S610" s="27">
        <f t="shared" si="302"/>
        <v>0</v>
      </c>
      <c r="T610" s="27">
        <f t="shared" si="290"/>
        <v>0</v>
      </c>
      <c r="U610" s="44"/>
      <c r="V610" s="25">
        <f t="array" ref="V610">SUM(IF(Period=$V$2,IF(Site=$A$506,IF(Provider=$B610,I))))</f>
        <v>0</v>
      </c>
      <c r="W610" s="26">
        <f t="array" ref="W610">SUM(IF(Period=$V$2,IF(Site=$A$506,IF(Provider=$B610,J))))</f>
        <v>0</v>
      </c>
      <c r="X610" s="26"/>
      <c r="Y610" s="27">
        <f t="shared" si="303"/>
        <v>0</v>
      </c>
      <c r="Z610" s="27">
        <f t="shared" si="291"/>
        <v>0</v>
      </c>
      <c r="AA610" s="44"/>
      <c r="AB610" s="25">
        <f t="array" ref="AB610">SUM(IF(Period=$AB$2,IF(Site=$A$506,IF(Provider=$B610,I))))</f>
        <v>0</v>
      </c>
      <c r="AC610" s="26">
        <f t="array" ref="AC610">SUM(IF(Period=$AB$2,IF(Site=$A$506,IF(Provider=$B610,J))))</f>
        <v>0</v>
      </c>
      <c r="AD610" s="26"/>
      <c r="AE610" s="27">
        <f t="shared" si="304"/>
        <v>0</v>
      </c>
      <c r="AF610" s="27">
        <f t="shared" si="292"/>
        <v>0</v>
      </c>
      <c r="AG610" s="44"/>
      <c r="AH610" s="25">
        <f t="array" ref="AH610">SUM(IF(Period=$AH$2,IF(Site=$A$506,IF(Provider=$B610,I))))</f>
        <v>0</v>
      </c>
      <c r="AI610" s="26">
        <f t="array" ref="AI610">SUM(IF(Period=$AH$2,IF(Site=$A$506,IF(Provider=$B610,J))))</f>
        <v>0</v>
      </c>
      <c r="AJ610" s="26"/>
      <c r="AK610" s="27">
        <f t="shared" si="305"/>
        <v>0</v>
      </c>
      <c r="AL610" s="27">
        <f t="shared" si="293"/>
        <v>0</v>
      </c>
      <c r="AM610" s="44"/>
      <c r="AN610" s="25">
        <f t="array" ref="AN610">SUM(IF(Period=$AN$2,IF(Site=$A$506,IF(Provider=$B610,I))))</f>
        <v>0</v>
      </c>
      <c r="AO610" s="26">
        <f t="array" ref="AO610">SUM(IF(Period=$AN$2,IF(Site=$A$506,IF(Provider=$B610,J))))</f>
        <v>0</v>
      </c>
      <c r="AP610" s="26"/>
      <c r="AQ610" s="27">
        <f t="shared" si="306"/>
        <v>0</v>
      </c>
      <c r="AR610" s="27">
        <f t="shared" si="294"/>
        <v>0</v>
      </c>
      <c r="AS610" s="44"/>
      <c r="AT610" s="25">
        <f t="array" ref="AT610">SUM(IF(Period=$AT$2,IF(Site=$A$506,IF(Provider=$B610,I))))</f>
        <v>0</v>
      </c>
      <c r="AU610" s="26">
        <f t="array" ref="AU610">SUM(IF(Period=$AT$2,IF(Site=$A$506,IF(Provider=$B610,J))))</f>
        <v>0</v>
      </c>
      <c r="AV610" s="26"/>
      <c r="AW610" s="27">
        <f t="shared" si="307"/>
        <v>0</v>
      </c>
      <c r="AX610" s="27">
        <f t="shared" si="295"/>
        <v>0</v>
      </c>
      <c r="AY610" s="44"/>
      <c r="AZ610" s="25">
        <f t="array" ref="AZ610">SUM(IF(Period=$AZ$2,IF(Site=$A$506,IF(Provider=$B610,I))))</f>
        <v>0</v>
      </c>
      <c r="BA610" s="26">
        <f t="array" ref="BA610">SUM(IF(Period=$AZ$2,IF(Site=$A$506,IF(Provider=$B610,J))))</f>
        <v>0</v>
      </c>
      <c r="BB610" s="26"/>
      <c r="BC610" s="27">
        <f t="shared" si="308"/>
        <v>0</v>
      </c>
      <c r="BD610" s="27">
        <f t="shared" si="296"/>
        <v>0</v>
      </c>
      <c r="BE610" s="44"/>
      <c r="BF610" s="25">
        <f t="array" ref="BF610">SUM(IF(Period=$BF$2,IF(Site=$A$506,IF(Provider=$B610,I))))</f>
        <v>0</v>
      </c>
      <c r="BG610" s="26">
        <f t="array" ref="BG610">SUM(IF(Period=$BF$2,IF(Site=$A$506,IF(Provider=$B610,J))))</f>
        <v>0</v>
      </c>
      <c r="BH610" s="26"/>
      <c r="BI610" s="27">
        <f t="shared" si="309"/>
        <v>0</v>
      </c>
      <c r="BJ610" s="27">
        <f t="shared" si="297"/>
        <v>0</v>
      </c>
      <c r="BK610" s="44"/>
      <c r="BL610" s="25">
        <f t="array" ref="BL610">SUM(IF(Period=$BL$2,IF(Site=$A$506,IF(Provider=$B610,I))))</f>
        <v>0</v>
      </c>
      <c r="BM610" s="26">
        <f t="array" ref="BM610">SUM(IF(Period=$BL$2,IF(Site=$A$506,IF(Provider=$B610,J))))</f>
        <v>0</v>
      </c>
      <c r="BN610" s="26"/>
      <c r="BO610" s="27">
        <f t="shared" si="310"/>
        <v>0</v>
      </c>
      <c r="BP610" s="27">
        <f t="shared" si="298"/>
        <v>0</v>
      </c>
      <c r="BQ610" s="44"/>
      <c r="BR610" s="25">
        <f t="array" ref="BR610">SUM(IF(Period=$BR$2,IF(Site=$A$506,IF(Provider=$B610,I))))</f>
        <v>0</v>
      </c>
      <c r="BS610" s="26">
        <f t="array" ref="BS610">SUM(IF(Period=$BR$2,IF(Site=$A$506,IF(Provider=$B610,J))))</f>
        <v>0</v>
      </c>
      <c r="BT610" s="26"/>
      <c r="BU610" s="27">
        <f t="shared" si="311"/>
        <v>0</v>
      </c>
      <c r="BV610" s="27">
        <f t="shared" si="299"/>
        <v>0</v>
      </c>
    </row>
    <row r="611" spans="2:74" outlineLevel="1" x14ac:dyDescent="0.25">
      <c r="B611" s="20" t="s">
        <v>1001</v>
      </c>
      <c r="C611" s="44"/>
      <c r="D611" s="25">
        <f t="array" ref="D611">SUM(IF(Period=$D$2,IF(Site=$A$506,IF(Provider=$B611,I))))</f>
        <v>0</v>
      </c>
      <c r="E611" s="26">
        <f t="array" ref="E611">SUM(IF(Period=$D$2,IF(Site=$A$506,IF(Provider=$B611,J))))</f>
        <v>0</v>
      </c>
      <c r="F611" s="26"/>
      <c r="G611" s="27">
        <f t="shared" si="300"/>
        <v>0</v>
      </c>
      <c r="H611" s="27">
        <f t="shared" si="288"/>
        <v>0</v>
      </c>
      <c r="I611" s="44"/>
      <c r="J611" s="25">
        <f t="array" ref="J611">SUM(IF(Period=$J$2,IF(Site=$A$506,IF(Provider=$B611,I))))</f>
        <v>0</v>
      </c>
      <c r="K611" s="26">
        <f t="array" ref="K611">SUM(IF(Period=$J$2,IF(Site=$A$506,IF(Provider=$B611,J))))</f>
        <v>0</v>
      </c>
      <c r="L611" s="26"/>
      <c r="M611" s="27">
        <f t="shared" si="301"/>
        <v>0</v>
      </c>
      <c r="N611" s="27">
        <f t="shared" si="289"/>
        <v>0</v>
      </c>
      <c r="O611" s="44"/>
      <c r="P611" s="25">
        <f t="array" ref="P611">SUM(IF(Period=$P$2,IF(Site=$A$506,IF(Provider=$B611,I))))</f>
        <v>0</v>
      </c>
      <c r="Q611" s="26">
        <f t="array" ref="Q611">SUM(IF(Period=$P$2,IF(Site=$A$506,IF(Provider=$B611,J))))</f>
        <v>0</v>
      </c>
      <c r="R611" s="26"/>
      <c r="S611" s="27">
        <f t="shared" si="302"/>
        <v>0</v>
      </c>
      <c r="T611" s="27">
        <f t="shared" si="290"/>
        <v>0</v>
      </c>
      <c r="U611" s="44"/>
      <c r="V611" s="25">
        <f t="array" ref="V611">SUM(IF(Period=$V$2,IF(Site=$A$506,IF(Provider=$B611,I))))</f>
        <v>0</v>
      </c>
      <c r="W611" s="26">
        <f t="array" ref="W611">SUM(IF(Period=$V$2,IF(Site=$A$506,IF(Provider=$B611,J))))</f>
        <v>0</v>
      </c>
      <c r="X611" s="26"/>
      <c r="Y611" s="27">
        <f t="shared" si="303"/>
        <v>0</v>
      </c>
      <c r="Z611" s="27">
        <f t="shared" si="291"/>
        <v>0</v>
      </c>
      <c r="AA611" s="44"/>
      <c r="AB611" s="25">
        <f t="array" ref="AB611">SUM(IF(Period=$AB$2,IF(Site=$A$506,IF(Provider=$B611,I))))</f>
        <v>0</v>
      </c>
      <c r="AC611" s="26">
        <f t="array" ref="AC611">SUM(IF(Period=$AB$2,IF(Site=$A$506,IF(Provider=$B611,J))))</f>
        <v>0</v>
      </c>
      <c r="AD611" s="26"/>
      <c r="AE611" s="27">
        <f t="shared" si="304"/>
        <v>0</v>
      </c>
      <c r="AF611" s="27">
        <f t="shared" si="292"/>
        <v>0</v>
      </c>
      <c r="AG611" s="44"/>
      <c r="AH611" s="25">
        <f t="array" ref="AH611">SUM(IF(Period=$AH$2,IF(Site=$A$506,IF(Provider=$B611,I))))</f>
        <v>0</v>
      </c>
      <c r="AI611" s="26">
        <f t="array" ref="AI611">SUM(IF(Period=$AH$2,IF(Site=$A$506,IF(Provider=$B611,J))))</f>
        <v>0</v>
      </c>
      <c r="AJ611" s="26"/>
      <c r="AK611" s="27">
        <f t="shared" si="305"/>
        <v>0</v>
      </c>
      <c r="AL611" s="27">
        <f t="shared" si="293"/>
        <v>0</v>
      </c>
      <c r="AM611" s="44"/>
      <c r="AN611" s="25">
        <f t="array" ref="AN611">SUM(IF(Period=$AN$2,IF(Site=$A$506,IF(Provider=$B611,I))))</f>
        <v>0</v>
      </c>
      <c r="AO611" s="26">
        <f t="array" ref="AO611">SUM(IF(Period=$AN$2,IF(Site=$A$506,IF(Provider=$B611,J))))</f>
        <v>0</v>
      </c>
      <c r="AP611" s="26"/>
      <c r="AQ611" s="27">
        <f t="shared" si="306"/>
        <v>0</v>
      </c>
      <c r="AR611" s="27">
        <f t="shared" si="294"/>
        <v>0</v>
      </c>
      <c r="AS611" s="44"/>
      <c r="AT611" s="25">
        <f t="array" ref="AT611">SUM(IF(Period=$AT$2,IF(Site=$A$506,IF(Provider=$B611,I))))</f>
        <v>45</v>
      </c>
      <c r="AU611" s="26">
        <f t="array" ref="AU611">SUM(IF(Period=$AT$2,IF(Site=$A$506,IF(Provider=$B611,J))))</f>
        <v>5.5111111111111102</v>
      </c>
      <c r="AV611" s="26"/>
      <c r="AW611" s="27">
        <f t="shared" si="307"/>
        <v>4.4010647737355801E-2</v>
      </c>
      <c r="AX611" s="27">
        <f t="shared" si="295"/>
        <v>7.8142231464851733E-3</v>
      </c>
      <c r="AY611" s="44"/>
      <c r="AZ611" s="25">
        <f t="array" ref="AZ611">SUM(IF(Period=$AZ$2,IF(Site=$A$506,IF(Provider=$B611,I))))</f>
        <v>0</v>
      </c>
      <c r="BA611" s="26">
        <f t="array" ref="BA611">SUM(IF(Period=$AZ$2,IF(Site=$A$506,IF(Provider=$B611,J))))</f>
        <v>0</v>
      </c>
      <c r="BB611" s="26"/>
      <c r="BC611" s="27">
        <f t="shared" si="308"/>
        <v>0</v>
      </c>
      <c r="BD611" s="27">
        <f t="shared" si="296"/>
        <v>0</v>
      </c>
      <c r="BE611" s="44"/>
      <c r="BF611" s="25">
        <f t="array" ref="BF611">SUM(IF(Period=$BF$2,IF(Site=$A$506,IF(Provider=$B611,I))))</f>
        <v>0</v>
      </c>
      <c r="BG611" s="26">
        <f t="array" ref="BG611">SUM(IF(Period=$BF$2,IF(Site=$A$506,IF(Provider=$B611,J))))</f>
        <v>0</v>
      </c>
      <c r="BH611" s="26"/>
      <c r="BI611" s="27">
        <f t="shared" si="309"/>
        <v>0</v>
      </c>
      <c r="BJ611" s="27">
        <f t="shared" si="297"/>
        <v>0</v>
      </c>
      <c r="BK611" s="44"/>
      <c r="BL611" s="25">
        <f t="array" ref="BL611">SUM(IF(Period=$BL$2,IF(Site=$A$506,IF(Provider=$B611,I))))</f>
        <v>0</v>
      </c>
      <c r="BM611" s="26">
        <f t="array" ref="BM611">SUM(IF(Period=$BL$2,IF(Site=$A$506,IF(Provider=$B611,J))))</f>
        <v>0</v>
      </c>
      <c r="BN611" s="26"/>
      <c r="BO611" s="27">
        <f t="shared" si="310"/>
        <v>0</v>
      </c>
      <c r="BP611" s="27">
        <f t="shared" si="298"/>
        <v>0</v>
      </c>
      <c r="BQ611" s="44"/>
      <c r="BR611" s="25">
        <f t="array" ref="BR611">SUM(IF(Period=$BR$2,IF(Site=$A$506,IF(Provider=$B611,I))))</f>
        <v>0</v>
      </c>
      <c r="BS611" s="26">
        <f t="array" ref="BS611">SUM(IF(Period=$BR$2,IF(Site=$A$506,IF(Provider=$B611,J))))</f>
        <v>0</v>
      </c>
      <c r="BT611" s="26"/>
      <c r="BU611" s="27">
        <f t="shared" si="311"/>
        <v>0</v>
      </c>
      <c r="BV611" s="27">
        <f t="shared" si="299"/>
        <v>0</v>
      </c>
    </row>
    <row r="612" spans="2:74" outlineLevel="1" x14ac:dyDescent="0.25">
      <c r="B612" s="20" t="s">
        <v>627</v>
      </c>
      <c r="C612" s="44"/>
      <c r="D612" s="25">
        <f t="array" ref="D612">SUM(IF(Period=$D$2,IF(Site=$A$506,IF(Provider=$B612,I))))</f>
        <v>42</v>
      </c>
      <c r="E612" s="26">
        <f t="array" ref="E612">SUM(IF(Period=$D$2,IF(Site=$A$506,IF(Provider=$B612,J))))</f>
        <v>10.80952380952381</v>
      </c>
      <c r="F612" s="26"/>
      <c r="G612" s="27">
        <f t="shared" si="300"/>
        <v>9.4681960375391047E-2</v>
      </c>
      <c r="H612" s="27">
        <f t="shared" si="288"/>
        <v>1.3149129666637706E-2</v>
      </c>
      <c r="I612" s="44"/>
      <c r="J612" s="25">
        <f t="array" ref="J612">SUM(IF(Period=$J$2,IF(Site=$A$506,IF(Provider=$B612,I))))</f>
        <v>0</v>
      </c>
      <c r="K612" s="26">
        <f t="array" ref="K612">SUM(IF(Period=$J$2,IF(Site=$A$506,IF(Provider=$B612,J))))</f>
        <v>0</v>
      </c>
      <c r="L612" s="26"/>
      <c r="M612" s="27">
        <f t="shared" si="301"/>
        <v>0</v>
      </c>
      <c r="N612" s="27">
        <f t="shared" si="289"/>
        <v>0</v>
      </c>
      <c r="O612" s="44"/>
      <c r="P612" s="25">
        <f t="array" ref="P612">SUM(IF(Period=$P$2,IF(Site=$A$506,IF(Provider=$B612,I))))</f>
        <v>69</v>
      </c>
      <c r="Q612" s="26">
        <f t="array" ref="Q612">SUM(IF(Period=$P$2,IF(Site=$A$506,IF(Provider=$B612,J))))</f>
        <v>7.6086956521739131</v>
      </c>
      <c r="R612" s="26"/>
      <c r="S612" s="27">
        <f t="shared" si="302"/>
        <v>0.11222744762719111</v>
      </c>
      <c r="T612" s="27">
        <f t="shared" si="290"/>
        <v>1.512881101953778E-2</v>
      </c>
      <c r="U612" s="44"/>
      <c r="V612" s="25">
        <f t="array" ref="V612">SUM(IF(Period=$V$2,IF(Site=$A$506,IF(Provider=$B612,I))))</f>
        <v>0</v>
      </c>
      <c r="W612" s="26">
        <f t="array" ref="W612">SUM(IF(Period=$V$2,IF(Site=$A$506,IF(Provider=$B612,J))))</f>
        <v>0</v>
      </c>
      <c r="X612" s="26"/>
      <c r="Y612" s="27">
        <f t="shared" si="303"/>
        <v>0</v>
      </c>
      <c r="Z612" s="27">
        <f t="shared" si="291"/>
        <v>0</v>
      </c>
      <c r="AA612" s="44"/>
      <c r="AB612" s="25">
        <f t="array" ref="AB612">SUM(IF(Period=$AB$2,IF(Site=$A$506,IF(Provider=$B612,I))))</f>
        <v>116</v>
      </c>
      <c r="AC612" s="26">
        <f t="array" ref="AC612">SUM(IF(Period=$AB$2,IF(Site=$A$506,IF(Provider=$B612,J))))</f>
        <v>4.0086206896551726</v>
      </c>
      <c r="AD612" s="26"/>
      <c r="AE612" s="27">
        <f t="shared" si="304"/>
        <v>9.9678456591639875E-2</v>
      </c>
      <c r="AF612" s="27">
        <f t="shared" si="292"/>
        <v>1.3988748834270931E-2</v>
      </c>
      <c r="AG612" s="44"/>
      <c r="AH612" s="25">
        <f t="array" ref="AH612">SUM(IF(Period=$AH$2,IF(Site=$A$506,IF(Provider=$B612,I))))</f>
        <v>47</v>
      </c>
      <c r="AI612" s="26">
        <f t="array" ref="AI612">SUM(IF(Period=$AH$2,IF(Site=$A$506,IF(Provider=$B612,J))))</f>
        <v>5.8936170212765999</v>
      </c>
      <c r="AJ612" s="26"/>
      <c r="AK612" s="27">
        <f t="shared" si="305"/>
        <v>5.5511022044088219E-2</v>
      </c>
      <c r="AL612" s="27">
        <f t="shared" si="293"/>
        <v>9.4326772457944633E-3</v>
      </c>
      <c r="AM612" s="44"/>
      <c r="AN612" s="25">
        <f t="array" ref="AN612">SUM(IF(Period=$AN$2,IF(Site=$A$506,IF(Provider=$B612,I))))</f>
        <v>11</v>
      </c>
      <c r="AO612" s="26">
        <f t="array" ref="AO612">SUM(IF(Period=$AN$2,IF(Site=$A$506,IF(Provider=$B612,J))))</f>
        <v>4.4545454545454497</v>
      </c>
      <c r="AP612" s="26"/>
      <c r="AQ612" s="27">
        <f t="shared" si="306"/>
        <v>8.9350838803792763E-3</v>
      </c>
      <c r="AR612" s="27">
        <f t="shared" si="294"/>
        <v>1.5669971218420194E-3</v>
      </c>
      <c r="AS612" s="44"/>
      <c r="AT612" s="25">
        <f t="array" ref="AT612">SUM(IF(Period=$AT$2,IF(Site=$A$506,IF(Provider=$B612,I))))</f>
        <v>0</v>
      </c>
      <c r="AU612" s="26">
        <f t="array" ref="AU612">SUM(IF(Period=$AT$2,IF(Site=$A$506,IF(Provider=$B612,J))))</f>
        <v>0</v>
      </c>
      <c r="AV612" s="26"/>
      <c r="AW612" s="27">
        <f t="shared" si="307"/>
        <v>0</v>
      </c>
      <c r="AX612" s="27">
        <f t="shared" si="295"/>
        <v>0</v>
      </c>
      <c r="AY612" s="44"/>
      <c r="AZ612" s="25">
        <f t="array" ref="AZ612">SUM(IF(Period=$AZ$2,IF(Site=$A$506,IF(Provider=$B612,I))))</f>
        <v>0</v>
      </c>
      <c r="BA612" s="26">
        <f t="array" ref="BA612">SUM(IF(Period=$AZ$2,IF(Site=$A$506,IF(Provider=$B612,J))))</f>
        <v>0</v>
      </c>
      <c r="BB612" s="26"/>
      <c r="BC612" s="27">
        <f t="shared" si="308"/>
        <v>0</v>
      </c>
      <c r="BD612" s="27">
        <f t="shared" si="296"/>
        <v>0</v>
      </c>
      <c r="BE612" s="44"/>
      <c r="BF612" s="25">
        <f t="array" ref="BF612">SUM(IF(Period=$BF$2,IF(Site=$A$506,IF(Provider=$B612,I))))</f>
        <v>0</v>
      </c>
      <c r="BG612" s="26">
        <f t="array" ref="BG612">SUM(IF(Period=$BF$2,IF(Site=$A$506,IF(Provider=$B612,J))))</f>
        <v>0</v>
      </c>
      <c r="BH612" s="26"/>
      <c r="BI612" s="27">
        <f t="shared" si="309"/>
        <v>0</v>
      </c>
      <c r="BJ612" s="27">
        <f t="shared" si="297"/>
        <v>0</v>
      </c>
      <c r="BK612" s="44"/>
      <c r="BL612" s="25">
        <f t="array" ref="BL612">SUM(IF(Period=$BL$2,IF(Site=$A$506,IF(Provider=$B612,I))))</f>
        <v>0</v>
      </c>
      <c r="BM612" s="26">
        <f t="array" ref="BM612">SUM(IF(Period=$BL$2,IF(Site=$A$506,IF(Provider=$B612,J))))</f>
        <v>0</v>
      </c>
      <c r="BN612" s="26"/>
      <c r="BO612" s="27">
        <f t="shared" si="310"/>
        <v>0</v>
      </c>
      <c r="BP612" s="27">
        <f t="shared" si="298"/>
        <v>0</v>
      </c>
      <c r="BQ612" s="44"/>
      <c r="BR612" s="25">
        <f t="array" ref="BR612">SUM(IF(Period=$BR$2,IF(Site=$A$506,IF(Provider=$B612,I))))</f>
        <v>0</v>
      </c>
      <c r="BS612" s="26">
        <f t="array" ref="BS612">SUM(IF(Period=$BR$2,IF(Site=$A$506,IF(Provider=$B612,J))))</f>
        <v>0</v>
      </c>
      <c r="BT612" s="26"/>
      <c r="BU612" s="27">
        <f t="shared" si="311"/>
        <v>0</v>
      </c>
      <c r="BV612" s="27">
        <f t="shared" si="299"/>
        <v>0</v>
      </c>
    </row>
    <row r="613" spans="2:74" outlineLevel="1" x14ac:dyDescent="0.25">
      <c r="B613" s="20" t="s">
        <v>970</v>
      </c>
      <c r="C613" s="44"/>
      <c r="D613" s="25">
        <f t="array" ref="D613">SUM(IF(Period=$D$2,IF(Site=$A$506,IF(Provider=$B613,I))))</f>
        <v>0</v>
      </c>
      <c r="E613" s="26">
        <f t="array" ref="E613">SUM(IF(Period=$D$2,IF(Site=$A$506,IF(Provider=$B613,J))))</f>
        <v>0</v>
      </c>
      <c r="F613" s="26"/>
      <c r="G613" s="27">
        <f t="shared" si="300"/>
        <v>0</v>
      </c>
      <c r="H613" s="27">
        <f t="shared" si="288"/>
        <v>0</v>
      </c>
      <c r="I613" s="44"/>
      <c r="J613" s="25">
        <f t="array" ref="J613">SUM(IF(Period=$J$2,IF(Site=$A$506,IF(Provider=$B613,I))))</f>
        <v>0</v>
      </c>
      <c r="K613" s="26">
        <f t="array" ref="K613">SUM(IF(Period=$J$2,IF(Site=$A$506,IF(Provider=$B613,J))))</f>
        <v>0</v>
      </c>
      <c r="L613" s="26"/>
      <c r="M613" s="27">
        <f t="shared" si="301"/>
        <v>0</v>
      </c>
      <c r="N613" s="27">
        <f t="shared" si="289"/>
        <v>0</v>
      </c>
      <c r="O613" s="44"/>
      <c r="P613" s="25">
        <f t="array" ref="P613">SUM(IF(Period=$P$2,IF(Site=$A$506,IF(Provider=$B613,I))))</f>
        <v>0</v>
      </c>
      <c r="Q613" s="26">
        <f t="array" ref="Q613">SUM(IF(Period=$P$2,IF(Site=$A$506,IF(Provider=$B613,J))))</f>
        <v>0</v>
      </c>
      <c r="R613" s="26"/>
      <c r="S613" s="27">
        <f t="shared" si="302"/>
        <v>0</v>
      </c>
      <c r="T613" s="27">
        <f t="shared" si="290"/>
        <v>0</v>
      </c>
      <c r="U613" s="44"/>
      <c r="V613" s="25">
        <f t="array" ref="V613">SUM(IF(Period=$V$2,IF(Site=$A$506,IF(Provider=$B613,I))))</f>
        <v>0</v>
      </c>
      <c r="W613" s="26">
        <f t="array" ref="W613">SUM(IF(Period=$V$2,IF(Site=$A$506,IF(Provider=$B613,J))))</f>
        <v>0</v>
      </c>
      <c r="X613" s="26"/>
      <c r="Y613" s="27">
        <f t="shared" si="303"/>
        <v>0</v>
      </c>
      <c r="Z613" s="27">
        <f t="shared" si="291"/>
        <v>0</v>
      </c>
      <c r="AA613" s="44"/>
      <c r="AB613" s="25">
        <f t="array" ref="AB613">SUM(IF(Period=$AB$2,IF(Site=$A$506,IF(Provider=$B613,I))))</f>
        <v>0</v>
      </c>
      <c r="AC613" s="26">
        <f t="array" ref="AC613">SUM(IF(Period=$AB$2,IF(Site=$A$506,IF(Provider=$B613,J))))</f>
        <v>0</v>
      </c>
      <c r="AD613" s="26"/>
      <c r="AE613" s="27">
        <f t="shared" si="304"/>
        <v>0</v>
      </c>
      <c r="AF613" s="27">
        <f t="shared" si="292"/>
        <v>0</v>
      </c>
      <c r="AG613" s="44"/>
      <c r="AH613" s="25">
        <f t="array" ref="AH613">SUM(IF(Period=$AH$2,IF(Site=$A$506,IF(Provider=$B613,I))))</f>
        <v>0</v>
      </c>
      <c r="AI613" s="26">
        <f t="array" ref="AI613">SUM(IF(Period=$AH$2,IF(Site=$A$506,IF(Provider=$B613,J))))</f>
        <v>0</v>
      </c>
      <c r="AJ613" s="26"/>
      <c r="AK613" s="27">
        <f t="shared" si="305"/>
        <v>0</v>
      </c>
      <c r="AL613" s="27">
        <f t="shared" si="293"/>
        <v>0</v>
      </c>
      <c r="AM613" s="44"/>
      <c r="AN613" s="25">
        <f t="array" ref="AN613">SUM(IF(Period=$AN$2,IF(Site=$A$506,IF(Provider=$B613,I))))</f>
        <v>37</v>
      </c>
      <c r="AO613" s="26">
        <f t="array" ref="AO613">SUM(IF(Period=$AN$2,IF(Site=$A$506,IF(Provider=$B613,J))))</f>
        <v>4.8108108108108096</v>
      </c>
      <c r="AP613" s="26"/>
      <c r="AQ613" s="27">
        <f t="shared" si="306"/>
        <v>3.2458059810357397E-2</v>
      </c>
      <c r="AR613" s="27">
        <f t="shared" si="294"/>
        <v>5.6923568915893813E-3</v>
      </c>
      <c r="AS613" s="44"/>
      <c r="AT613" s="25">
        <f t="array" ref="AT613">SUM(IF(Period=$AT$2,IF(Site=$A$506,IF(Provider=$B613,I))))</f>
        <v>126</v>
      </c>
      <c r="AU613" s="26">
        <f t="array" ref="AU613">SUM(IF(Period=$AT$2,IF(Site=$A$506,IF(Provider=$B613,J))))</f>
        <v>4.6746031746031704</v>
      </c>
      <c r="AV613" s="26"/>
      <c r="AW613" s="27">
        <f t="shared" si="307"/>
        <v>0.10452528837621997</v>
      </c>
      <c r="AX613" s="27">
        <f t="shared" si="295"/>
        <v>1.8558779972902274E-2</v>
      </c>
      <c r="AY613" s="44"/>
      <c r="AZ613" s="25">
        <f t="array" ref="AZ613">SUM(IF(Period=$AZ$2,IF(Site=$A$506,IF(Provider=$B613,I))))</f>
        <v>30</v>
      </c>
      <c r="BA613" s="26">
        <f t="array" ref="BA613">SUM(IF(Period=$AZ$2,IF(Site=$A$506,IF(Provider=$B613,J))))</f>
        <v>7.4666666666666703</v>
      </c>
      <c r="BB613" s="26"/>
      <c r="BC613" s="27">
        <f t="shared" si="308"/>
        <v>4.1720990873533266E-2</v>
      </c>
      <c r="BD613" s="27">
        <f t="shared" si="296"/>
        <v>7.2990322265306827E-3</v>
      </c>
      <c r="BE613" s="44"/>
      <c r="BF613" s="25">
        <f t="array" ref="BF613">SUM(IF(Period=$BF$2,IF(Site=$A$506,IF(Provider=$B613,I))))</f>
        <v>152</v>
      </c>
      <c r="BG613" s="26">
        <f t="array" ref="BG613">SUM(IF(Period=$BF$2,IF(Site=$A$506,IF(Provider=$B613,J))))</f>
        <v>7.1513157894736796</v>
      </c>
      <c r="BH613" s="26"/>
      <c r="BI613" s="27">
        <f t="shared" si="309"/>
        <v>0.19006819374016426</v>
      </c>
      <c r="BJ613" s="27">
        <f t="shared" si="297"/>
        <v>3.3634507085834493E-2</v>
      </c>
      <c r="BK613" s="44"/>
      <c r="BL613" s="25">
        <f t="array" ref="BL613">SUM(IF(Period=$BL$2,IF(Site=$A$506,IF(Provider=$B613,I))))</f>
        <v>64</v>
      </c>
      <c r="BM613" s="26">
        <f t="array" ref="BM613">SUM(IF(Period=$BL$2,IF(Site=$A$506,IF(Provider=$B613,J))))</f>
        <v>7.046875</v>
      </c>
      <c r="BN613" s="26"/>
      <c r="BO613" s="27">
        <f t="shared" si="310"/>
        <v>7.8639930252833487E-2</v>
      </c>
      <c r="BP613" s="27">
        <f t="shared" si="298"/>
        <v>1.4022323788203835E-2</v>
      </c>
      <c r="BQ613" s="44"/>
      <c r="BR613" s="25">
        <f t="array" ref="BR613">SUM(IF(Period=$BR$2,IF(Site=$A$506,IF(Provider=$B613,I))))</f>
        <v>80</v>
      </c>
      <c r="BS613" s="26">
        <f t="array" ref="BS613">SUM(IF(Period=$BR$2,IF(Site=$A$506,IF(Provider=$B613,J))))</f>
        <v>5.7</v>
      </c>
      <c r="BT613" s="26"/>
      <c r="BU613" s="27">
        <f t="shared" si="311"/>
        <v>7.6625777180305832E-2</v>
      </c>
      <c r="BV613" s="27">
        <f t="shared" si="299"/>
        <v>1.3375964330761783E-2</v>
      </c>
    </row>
    <row r="614" spans="2:74" outlineLevel="1" x14ac:dyDescent="0.25">
      <c r="B614" s="20" t="s">
        <v>845</v>
      </c>
      <c r="C614" s="44"/>
      <c r="D614" s="25">
        <f t="array" ref="D614">SUM(IF(Period=$D$2,IF(Site=$A$506,IF(Provider=$B614,I))))</f>
        <v>0</v>
      </c>
      <c r="E614" s="26">
        <f t="array" ref="E614">SUM(IF(Period=$D$2,IF(Site=$A$506,IF(Provider=$B614,J))))</f>
        <v>0</v>
      </c>
      <c r="F614" s="26"/>
      <c r="G614" s="27">
        <f t="shared" si="300"/>
        <v>0</v>
      </c>
      <c r="H614" s="27">
        <f t="shared" si="288"/>
        <v>0</v>
      </c>
      <c r="I614" s="44"/>
      <c r="J614" s="25">
        <f t="array" ref="J614">SUM(IF(Period=$J$2,IF(Site=$A$506,IF(Provider=$B614,I))))</f>
        <v>0</v>
      </c>
      <c r="K614" s="26">
        <f t="array" ref="K614">SUM(IF(Period=$J$2,IF(Site=$A$506,IF(Provider=$B614,J))))</f>
        <v>0</v>
      </c>
      <c r="L614" s="26"/>
      <c r="M614" s="27">
        <f t="shared" si="301"/>
        <v>0</v>
      </c>
      <c r="N614" s="27">
        <f t="shared" si="289"/>
        <v>0</v>
      </c>
      <c r="O614" s="44"/>
      <c r="P614" s="25">
        <f t="array" ref="P614">SUM(IF(Period=$P$2,IF(Site=$A$506,IF(Provider=$B614,I))))</f>
        <v>65</v>
      </c>
      <c r="Q614" s="26">
        <f t="array" ref="Q614">SUM(IF(Period=$P$2,IF(Site=$A$506,IF(Provider=$B614,J))))</f>
        <v>5.384615384615385</v>
      </c>
      <c r="R614" s="26"/>
      <c r="S614" s="27">
        <f t="shared" si="302"/>
        <v>7.4818298418127413E-2</v>
      </c>
      <c r="T614" s="27">
        <f t="shared" si="290"/>
        <v>1.0085874013025187E-2</v>
      </c>
      <c r="U614" s="44"/>
      <c r="V614" s="25">
        <f t="array" ref="V614">SUM(IF(Period=$V$2,IF(Site=$A$506,IF(Provider=$B614,I))))</f>
        <v>83</v>
      </c>
      <c r="W614" s="26">
        <f t="array" ref="W614">SUM(IF(Period=$V$2,IF(Site=$A$506,IF(Provider=$B614,J))))</f>
        <v>7.7108433734939759</v>
      </c>
      <c r="X614" s="26"/>
      <c r="Y614" s="27">
        <f t="shared" si="303"/>
        <v>0.14200133126248057</v>
      </c>
      <c r="Z614" s="27">
        <f t="shared" si="291"/>
        <v>1.9355228936067257E-2</v>
      </c>
      <c r="AA614" s="44"/>
      <c r="AB614" s="25">
        <f t="array" ref="AB614">SUM(IF(Period=$AB$2,IF(Site=$A$506,IF(Provider=$B614,I))))</f>
        <v>115</v>
      </c>
      <c r="AC614" s="26">
        <f t="array" ref="AC614">SUM(IF(Period=$AB$2,IF(Site=$A$506,IF(Provider=$B614,J))))</f>
        <v>5</v>
      </c>
      <c r="AD614" s="26"/>
      <c r="AE614" s="27">
        <f t="shared" si="304"/>
        <v>0.1232583065380493</v>
      </c>
      <c r="AF614" s="27">
        <f t="shared" si="292"/>
        <v>1.7297915225173731E-2</v>
      </c>
      <c r="AG614" s="44"/>
      <c r="AH614" s="25">
        <f t="array" ref="AH614">SUM(IF(Period=$AH$2,IF(Site=$A$506,IF(Provider=$B614,I))))</f>
        <v>60</v>
      </c>
      <c r="AI614" s="26">
        <f t="array" ref="AI614">SUM(IF(Period=$AH$2,IF(Site=$A$506,IF(Provider=$B614,J))))</f>
        <v>6.2</v>
      </c>
      <c r="AJ614" s="26"/>
      <c r="AK614" s="27">
        <f t="shared" si="305"/>
        <v>7.4549098196392785E-2</v>
      </c>
      <c r="AL614" s="27">
        <f t="shared" si="293"/>
        <v>1.2667710958251038E-2</v>
      </c>
      <c r="AM614" s="44"/>
      <c r="AN614" s="25">
        <f t="array" ref="AN614">SUM(IF(Period=$AN$2,IF(Site=$A$506,IF(Provider=$B614,I))))</f>
        <v>18</v>
      </c>
      <c r="AO614" s="26">
        <f t="array" ref="AO614">SUM(IF(Period=$AN$2,IF(Site=$A$506,IF(Provider=$B614,J))))</f>
        <v>5.1666666666666696</v>
      </c>
      <c r="AP614" s="26"/>
      <c r="AQ614" s="27">
        <f t="shared" si="306"/>
        <v>1.6958424507658651E-2</v>
      </c>
      <c r="AR614" s="27">
        <f t="shared" si="294"/>
        <v>2.9740965781899602E-3</v>
      </c>
      <c r="AS614" s="44"/>
      <c r="AT614" s="25">
        <f t="array" ref="AT614">SUM(IF(Period=$AT$2,IF(Site=$A$506,IF(Provider=$B614,I))))</f>
        <v>23</v>
      </c>
      <c r="AU614" s="26">
        <f t="array" ref="AU614">SUM(IF(Period=$AT$2,IF(Site=$A$506,IF(Provider=$B614,J))))</f>
        <v>7.0869565217391299</v>
      </c>
      <c r="AV614" s="26"/>
      <c r="AW614" s="27">
        <f t="shared" si="307"/>
        <v>2.8926353149955637E-2</v>
      </c>
      <c r="AX614" s="27">
        <f t="shared" si="295"/>
        <v>5.1359611809559816E-3</v>
      </c>
      <c r="AY614" s="44"/>
      <c r="AZ614" s="25">
        <f t="array" ref="AZ614">SUM(IF(Period=$AZ$2,IF(Site=$A$506,IF(Provider=$B614,I))))</f>
        <v>0</v>
      </c>
      <c r="BA614" s="26">
        <f t="array" ref="BA614">SUM(IF(Period=$AZ$2,IF(Site=$A$506,IF(Provider=$B614,J))))</f>
        <v>0</v>
      </c>
      <c r="BB614" s="26"/>
      <c r="BC614" s="27">
        <f t="shared" si="308"/>
        <v>0</v>
      </c>
      <c r="BD614" s="27">
        <f t="shared" si="296"/>
        <v>0</v>
      </c>
      <c r="BE614" s="44"/>
      <c r="BF614" s="25">
        <f t="array" ref="BF614">SUM(IF(Period=$BF$2,IF(Site=$A$506,IF(Provider=$B614,I))))</f>
        <v>13</v>
      </c>
      <c r="BG614" s="26">
        <f t="array" ref="BG614">SUM(IF(Period=$BF$2,IF(Site=$A$506,IF(Provider=$B614,J))))</f>
        <v>4.8461538461538503</v>
      </c>
      <c r="BH614" s="26"/>
      <c r="BI614" s="27">
        <f t="shared" si="309"/>
        <v>1.1015911872705028E-2</v>
      </c>
      <c r="BJ614" s="27">
        <f t="shared" si="297"/>
        <v>1.9493780555727475E-3</v>
      </c>
      <c r="BK614" s="44"/>
      <c r="BL614" s="25">
        <f t="array" ref="BL614">SUM(IF(Period=$BL$2,IF(Site=$A$506,IF(Provider=$B614,I))))</f>
        <v>47</v>
      </c>
      <c r="BM614" s="26">
        <f t="array" ref="BM614">SUM(IF(Period=$BL$2,IF(Site=$A$506,IF(Provider=$B614,J))))</f>
        <v>4.8085106382978697</v>
      </c>
      <c r="BN614" s="26"/>
      <c r="BO614" s="27">
        <f t="shared" si="310"/>
        <v>3.9407149084568417E-2</v>
      </c>
      <c r="BP614" s="27">
        <f t="shared" si="298"/>
        <v>7.0267077076143353E-3</v>
      </c>
      <c r="BQ614" s="44"/>
      <c r="BR614" s="25">
        <f t="array" ref="BR614">SUM(IF(Period=$BR$2,IF(Site=$A$506,IF(Provider=$B614,I))))</f>
        <v>37</v>
      </c>
      <c r="BS614" s="26">
        <f t="array" ref="BS614">SUM(IF(Period=$BR$2,IF(Site=$A$506,IF(Provider=$B614,J))))</f>
        <v>3.9459459459459501</v>
      </c>
      <c r="BT614" s="26"/>
      <c r="BU614" s="27">
        <f t="shared" si="311"/>
        <v>2.4533691816501457E-2</v>
      </c>
      <c r="BV614" s="27">
        <f t="shared" si="299"/>
        <v>4.2826552462526812E-3</v>
      </c>
    </row>
    <row r="615" spans="2:74" outlineLevel="1" x14ac:dyDescent="0.25">
      <c r="B615" s="20" t="s">
        <v>854</v>
      </c>
      <c r="C615" s="44"/>
      <c r="D615" s="25">
        <f t="array" ref="D615">SUM(IF(Period=$D$2,IF(Site=$A$506,IF(Provider=$B615,I))))</f>
        <v>0</v>
      </c>
      <c r="E615" s="26">
        <f t="array" ref="E615">SUM(IF(Period=$D$2,IF(Site=$A$506,IF(Provider=$B615,J))))</f>
        <v>0</v>
      </c>
      <c r="F615" s="26"/>
      <c r="G615" s="27">
        <f t="shared" si="300"/>
        <v>0</v>
      </c>
      <c r="H615" s="27">
        <f t="shared" si="288"/>
        <v>0</v>
      </c>
      <c r="I615" s="44"/>
      <c r="J615" s="25">
        <f t="array" ref="J615">SUM(IF(Period=$J$2,IF(Site=$A$506,IF(Provider=$B615,I))))</f>
        <v>0</v>
      </c>
      <c r="K615" s="26">
        <f t="array" ref="K615">SUM(IF(Period=$J$2,IF(Site=$A$506,IF(Provider=$B615,J))))</f>
        <v>0</v>
      </c>
      <c r="L615" s="26"/>
      <c r="M615" s="27">
        <f t="shared" si="301"/>
        <v>0</v>
      </c>
      <c r="N615" s="27">
        <f t="shared" si="289"/>
        <v>0</v>
      </c>
      <c r="O615" s="44"/>
      <c r="P615" s="25">
        <f t="array" ref="P615">SUM(IF(Period=$P$2,IF(Site=$A$506,IF(Provider=$B615,I))))</f>
        <v>1</v>
      </c>
      <c r="Q615" s="26">
        <f t="array" ref="Q615">SUM(IF(Period=$P$2,IF(Site=$A$506,IF(Provider=$B615,J))))</f>
        <v>6</v>
      </c>
      <c r="R615" s="26"/>
      <c r="S615" s="27">
        <f t="shared" si="302"/>
        <v>1.2825994014536127E-3</v>
      </c>
      <c r="T615" s="27">
        <f t="shared" si="290"/>
        <v>1.7290069736614603E-4</v>
      </c>
      <c r="U615" s="44"/>
      <c r="V615" s="25">
        <f t="array" ref="V615">SUM(IF(Period=$V$2,IF(Site=$A$506,IF(Provider=$B615,I))))</f>
        <v>0</v>
      </c>
      <c r="W615" s="26">
        <f t="array" ref="W615">SUM(IF(Period=$V$2,IF(Site=$A$506,IF(Provider=$B615,J))))</f>
        <v>0</v>
      </c>
      <c r="X615" s="26"/>
      <c r="Y615" s="27">
        <f t="shared" si="303"/>
        <v>0</v>
      </c>
      <c r="Z615" s="27">
        <f t="shared" si="291"/>
        <v>0</v>
      </c>
      <c r="AA615" s="44"/>
      <c r="AB615" s="25">
        <f t="array" ref="AB615">SUM(IF(Period=$AB$2,IF(Site=$A$506,IF(Provider=$B615,I))))</f>
        <v>0</v>
      </c>
      <c r="AC615" s="26">
        <f t="array" ref="AC615">SUM(IF(Period=$AB$2,IF(Site=$A$506,IF(Provider=$B615,J))))</f>
        <v>0</v>
      </c>
      <c r="AD615" s="26"/>
      <c r="AE615" s="27">
        <f t="shared" si="304"/>
        <v>0</v>
      </c>
      <c r="AF615" s="27">
        <f t="shared" si="292"/>
        <v>0</v>
      </c>
      <c r="AG615" s="44"/>
      <c r="AH615" s="25">
        <f t="array" ref="AH615">SUM(IF(Period=$AH$2,IF(Site=$A$506,IF(Provider=$B615,I))))</f>
        <v>0</v>
      </c>
      <c r="AI615" s="26">
        <f t="array" ref="AI615">SUM(IF(Period=$AH$2,IF(Site=$A$506,IF(Provider=$B615,J))))</f>
        <v>0</v>
      </c>
      <c r="AJ615" s="26"/>
      <c r="AK615" s="27">
        <f t="shared" si="305"/>
        <v>0</v>
      </c>
      <c r="AL615" s="27">
        <f t="shared" si="293"/>
        <v>0</v>
      </c>
      <c r="AM615" s="44"/>
      <c r="AN615" s="25">
        <f t="array" ref="AN615">SUM(IF(Period=$AN$2,IF(Site=$A$506,IF(Provider=$B615,I))))</f>
        <v>0</v>
      </c>
      <c r="AO615" s="26">
        <f t="array" ref="AO615">SUM(IF(Period=$AN$2,IF(Site=$A$506,IF(Provider=$B615,J))))</f>
        <v>0</v>
      </c>
      <c r="AP615" s="26"/>
      <c r="AQ615" s="27">
        <f t="shared" si="306"/>
        <v>0</v>
      </c>
      <c r="AR615" s="27">
        <f t="shared" si="294"/>
        <v>0</v>
      </c>
      <c r="AS615" s="44"/>
      <c r="AT615" s="25">
        <f t="array" ref="AT615">SUM(IF(Period=$AT$2,IF(Site=$A$506,IF(Provider=$B615,I))))</f>
        <v>0</v>
      </c>
      <c r="AU615" s="26">
        <f t="array" ref="AU615">SUM(IF(Period=$AT$2,IF(Site=$A$506,IF(Provider=$B615,J))))</f>
        <v>0</v>
      </c>
      <c r="AV615" s="26"/>
      <c r="AW615" s="27">
        <f t="shared" si="307"/>
        <v>0</v>
      </c>
      <c r="AX615" s="27">
        <f t="shared" si="295"/>
        <v>0</v>
      </c>
      <c r="AY615" s="44"/>
      <c r="AZ615" s="25">
        <f t="array" ref="AZ615">SUM(IF(Period=$AZ$2,IF(Site=$A$506,IF(Provider=$B615,I))))</f>
        <v>0</v>
      </c>
      <c r="BA615" s="26">
        <f t="array" ref="BA615">SUM(IF(Period=$AZ$2,IF(Site=$A$506,IF(Provider=$B615,J))))</f>
        <v>0</v>
      </c>
      <c r="BB615" s="26"/>
      <c r="BC615" s="27">
        <f t="shared" si="308"/>
        <v>0</v>
      </c>
      <c r="BD615" s="27">
        <f t="shared" si="296"/>
        <v>0</v>
      </c>
      <c r="BE615" s="44"/>
      <c r="BF615" s="25">
        <f t="array" ref="BF615">SUM(IF(Period=$BF$2,IF(Site=$A$506,IF(Provider=$B615,I))))</f>
        <v>0</v>
      </c>
      <c r="BG615" s="26">
        <f t="array" ref="BG615">SUM(IF(Period=$BF$2,IF(Site=$A$506,IF(Provider=$B615,J))))</f>
        <v>0</v>
      </c>
      <c r="BH615" s="26"/>
      <c r="BI615" s="27">
        <f t="shared" si="309"/>
        <v>0</v>
      </c>
      <c r="BJ615" s="27">
        <f t="shared" si="297"/>
        <v>0</v>
      </c>
      <c r="BK615" s="44"/>
      <c r="BL615" s="25">
        <f t="array" ref="BL615">SUM(IF(Period=$BL$2,IF(Site=$A$506,IF(Provider=$B615,I))))</f>
        <v>0</v>
      </c>
      <c r="BM615" s="26">
        <f t="array" ref="BM615">SUM(IF(Period=$BL$2,IF(Site=$A$506,IF(Provider=$B615,J))))</f>
        <v>0</v>
      </c>
      <c r="BN615" s="26"/>
      <c r="BO615" s="27">
        <f t="shared" si="310"/>
        <v>0</v>
      </c>
      <c r="BP615" s="27">
        <f t="shared" si="298"/>
        <v>0</v>
      </c>
      <c r="BQ615" s="44"/>
      <c r="BR615" s="25">
        <f t="array" ref="BR615">SUM(IF(Period=$BR$2,IF(Site=$A$506,IF(Provider=$B615,I))))</f>
        <v>0</v>
      </c>
      <c r="BS615" s="26">
        <f t="array" ref="BS615">SUM(IF(Period=$BR$2,IF(Site=$A$506,IF(Provider=$B615,J))))</f>
        <v>0</v>
      </c>
      <c r="BT615" s="26"/>
      <c r="BU615" s="27">
        <f t="shared" si="311"/>
        <v>0</v>
      </c>
      <c r="BV615" s="27">
        <f t="shared" si="299"/>
        <v>0</v>
      </c>
    </row>
    <row r="616" spans="2:74" outlineLevel="1" x14ac:dyDescent="0.25">
      <c r="B616" s="20" t="s">
        <v>693</v>
      </c>
      <c r="C616" s="44"/>
      <c r="D616" s="25">
        <f t="array" ref="D616">SUM(IF(Period=$D$2,IF(Site=$A$506,IF(Provider=$B616,I))))</f>
        <v>0</v>
      </c>
      <c r="E616" s="26">
        <f t="array" ref="E616">SUM(IF(Period=$D$2,IF(Site=$A$506,IF(Provider=$B616,J))))</f>
        <v>0</v>
      </c>
      <c r="F616" s="26"/>
      <c r="G616" s="27">
        <f t="shared" si="300"/>
        <v>0</v>
      </c>
      <c r="H616" s="27">
        <f t="shared" si="288"/>
        <v>0</v>
      </c>
      <c r="I616" s="44"/>
      <c r="J616" s="25">
        <f t="array" ref="J616">SUM(IF(Period=$J$2,IF(Site=$A$506,IF(Provider=$B616,I))))</f>
        <v>15</v>
      </c>
      <c r="K616" s="26">
        <f t="array" ref="K616">SUM(IF(Period=$J$2,IF(Site=$A$506,IF(Provider=$B616,J))))</f>
        <v>9.1999999999999993</v>
      </c>
      <c r="L616" s="26"/>
      <c r="M616" s="27">
        <f t="shared" si="301"/>
        <v>3.1179394487121551E-2</v>
      </c>
      <c r="N616" s="27">
        <f t="shared" si="289"/>
        <v>4.2754902872014127E-3</v>
      </c>
      <c r="O616" s="44"/>
      <c r="P616" s="25">
        <f t="array" ref="P616">SUM(IF(Period=$P$2,IF(Site=$A$506,IF(Provider=$B616,I))))</f>
        <v>26</v>
      </c>
      <c r="Q616" s="26">
        <f t="array" ref="Q616">SUM(IF(Period=$P$2,IF(Site=$A$506,IF(Provider=$B616,J))))</f>
        <v>7.3076923076923075</v>
      </c>
      <c r="R616" s="26"/>
      <c r="S616" s="27">
        <f t="shared" si="302"/>
        <v>4.0615647712697732E-2</v>
      </c>
      <c r="T616" s="27">
        <f t="shared" si="290"/>
        <v>5.475188749927958E-3</v>
      </c>
      <c r="U616" s="44"/>
      <c r="V616" s="25">
        <f t="array" ref="V616">SUM(IF(Period=$V$2,IF(Site=$A$506,IF(Provider=$B616,I))))</f>
        <v>38</v>
      </c>
      <c r="W616" s="26">
        <f t="array" ref="W616">SUM(IF(Period=$V$2,IF(Site=$A$506,IF(Provider=$B616,J))))</f>
        <v>5.3421052631578947</v>
      </c>
      <c r="X616" s="26"/>
      <c r="Y616" s="27">
        <f t="shared" si="303"/>
        <v>4.5041047259818064E-2</v>
      </c>
      <c r="Z616" s="27">
        <f t="shared" si="291"/>
        <v>6.1392366781588339E-3</v>
      </c>
      <c r="AA616" s="44"/>
      <c r="AB616" s="25">
        <f t="array" ref="AB616">SUM(IF(Period=$AB$2,IF(Site=$A$506,IF(Provider=$B616,I))))</f>
        <v>0</v>
      </c>
      <c r="AC616" s="26">
        <f t="array" ref="AC616">SUM(IF(Period=$AB$2,IF(Site=$A$506,IF(Provider=$B616,J))))</f>
        <v>0</v>
      </c>
      <c r="AD616" s="26"/>
      <c r="AE616" s="27">
        <f t="shared" si="304"/>
        <v>0</v>
      </c>
      <c r="AF616" s="27">
        <f t="shared" si="292"/>
        <v>0</v>
      </c>
      <c r="AG616" s="44"/>
      <c r="AH616" s="25">
        <f t="array" ref="AH616">SUM(IF(Period=$AH$2,IF(Site=$A$506,IF(Provider=$B616,I))))</f>
        <v>0</v>
      </c>
      <c r="AI616" s="26">
        <f t="array" ref="AI616">SUM(IF(Period=$AH$2,IF(Site=$A$506,IF(Provider=$B616,J))))</f>
        <v>0</v>
      </c>
      <c r="AJ616" s="26"/>
      <c r="AK616" s="27">
        <f t="shared" si="305"/>
        <v>0</v>
      </c>
      <c r="AL616" s="27">
        <f t="shared" si="293"/>
        <v>0</v>
      </c>
      <c r="AM616" s="44"/>
      <c r="AN616" s="25">
        <f t="array" ref="AN616">SUM(IF(Period=$AN$2,IF(Site=$A$506,IF(Provider=$B616,I))))</f>
        <v>0</v>
      </c>
      <c r="AO616" s="26">
        <f t="array" ref="AO616">SUM(IF(Period=$AN$2,IF(Site=$A$506,IF(Provider=$B616,J))))</f>
        <v>0</v>
      </c>
      <c r="AP616" s="26"/>
      <c r="AQ616" s="27">
        <f t="shared" si="306"/>
        <v>0</v>
      </c>
      <c r="AR616" s="27">
        <f t="shared" si="294"/>
        <v>0</v>
      </c>
      <c r="AS616" s="44"/>
      <c r="AT616" s="25">
        <f t="array" ref="AT616">SUM(IF(Period=$AT$2,IF(Site=$A$506,IF(Provider=$B616,I))))</f>
        <v>0</v>
      </c>
      <c r="AU616" s="26">
        <f t="array" ref="AU616">SUM(IF(Period=$AT$2,IF(Site=$A$506,IF(Provider=$B616,J))))</f>
        <v>0</v>
      </c>
      <c r="AV616" s="26"/>
      <c r="AW616" s="27">
        <f t="shared" si="307"/>
        <v>0</v>
      </c>
      <c r="AX616" s="27">
        <f t="shared" si="295"/>
        <v>0</v>
      </c>
      <c r="AY616" s="44"/>
      <c r="AZ616" s="25">
        <f t="array" ref="AZ616">SUM(IF(Period=$AZ$2,IF(Site=$A$506,IF(Provider=$B616,I))))</f>
        <v>0</v>
      </c>
      <c r="BA616" s="26">
        <f t="array" ref="BA616">SUM(IF(Period=$AZ$2,IF(Site=$A$506,IF(Provider=$B616,J))))</f>
        <v>0</v>
      </c>
      <c r="BB616" s="26"/>
      <c r="BC616" s="27">
        <f t="shared" si="308"/>
        <v>0</v>
      </c>
      <c r="BD616" s="27">
        <f t="shared" si="296"/>
        <v>0</v>
      </c>
      <c r="BE616" s="44"/>
      <c r="BF616" s="25">
        <f t="array" ref="BF616">SUM(IF(Period=$BF$2,IF(Site=$A$506,IF(Provider=$B616,I))))</f>
        <v>0</v>
      </c>
      <c r="BG616" s="26">
        <f t="array" ref="BG616">SUM(IF(Period=$BF$2,IF(Site=$A$506,IF(Provider=$B616,J))))</f>
        <v>0</v>
      </c>
      <c r="BH616" s="26"/>
      <c r="BI616" s="27">
        <f t="shared" si="309"/>
        <v>0</v>
      </c>
      <c r="BJ616" s="27">
        <f t="shared" si="297"/>
        <v>0</v>
      </c>
      <c r="BK616" s="44"/>
      <c r="BL616" s="25">
        <f t="array" ref="BL616">SUM(IF(Period=$BL$2,IF(Site=$A$506,IF(Provider=$B616,I))))</f>
        <v>0</v>
      </c>
      <c r="BM616" s="26">
        <f t="array" ref="BM616">SUM(IF(Period=$BL$2,IF(Site=$A$506,IF(Provider=$B616,J))))</f>
        <v>0</v>
      </c>
      <c r="BN616" s="26"/>
      <c r="BO616" s="27">
        <f t="shared" si="310"/>
        <v>0</v>
      </c>
      <c r="BP616" s="27">
        <f t="shared" si="298"/>
        <v>0</v>
      </c>
      <c r="BQ616" s="44"/>
      <c r="BR616" s="25">
        <f t="array" ref="BR616">SUM(IF(Period=$BR$2,IF(Site=$A$506,IF(Provider=$B616,I))))</f>
        <v>0</v>
      </c>
      <c r="BS616" s="26">
        <f t="array" ref="BS616">SUM(IF(Period=$BR$2,IF(Site=$A$506,IF(Provider=$B616,J))))</f>
        <v>0</v>
      </c>
      <c r="BT616" s="26"/>
      <c r="BU616" s="27">
        <f t="shared" si="311"/>
        <v>0</v>
      </c>
      <c r="BV616" s="27">
        <f t="shared" si="299"/>
        <v>0</v>
      </c>
    </row>
    <row r="617" spans="2:74" outlineLevel="1" x14ac:dyDescent="0.25">
      <c r="B617" s="20" t="s">
        <v>1057</v>
      </c>
      <c r="C617" s="44"/>
      <c r="D617" s="25">
        <f t="array" ref="D617">SUM(IF(Period=$D$2,IF(Site=$A$506,IF(Provider=$B617,I))))</f>
        <v>0</v>
      </c>
      <c r="E617" s="26">
        <f t="array" ref="E617">SUM(IF(Period=$D$2,IF(Site=$A$506,IF(Provider=$B617,J))))</f>
        <v>0</v>
      </c>
      <c r="F617" s="26"/>
      <c r="G617" s="27">
        <f t="shared" si="300"/>
        <v>0</v>
      </c>
      <c r="H617" s="27">
        <f t="shared" si="288"/>
        <v>0</v>
      </c>
      <c r="I617" s="44"/>
      <c r="J617" s="25">
        <f t="array" ref="J617">SUM(IF(Period=$J$2,IF(Site=$A$506,IF(Provider=$B617,I))))</f>
        <v>0</v>
      </c>
      <c r="K617" s="26">
        <f t="array" ref="K617">SUM(IF(Period=$J$2,IF(Site=$A$506,IF(Provider=$B617,J))))</f>
        <v>0</v>
      </c>
      <c r="L617" s="26"/>
      <c r="M617" s="27">
        <f t="shared" si="301"/>
        <v>0</v>
      </c>
      <c r="N617" s="27">
        <f t="shared" si="289"/>
        <v>0</v>
      </c>
      <c r="O617" s="44"/>
      <c r="P617" s="25">
        <f t="array" ref="P617">SUM(IF(Period=$P$2,IF(Site=$A$506,IF(Provider=$B617,I))))</f>
        <v>0</v>
      </c>
      <c r="Q617" s="26">
        <f t="array" ref="Q617">SUM(IF(Period=$P$2,IF(Site=$A$506,IF(Provider=$B617,J))))</f>
        <v>0</v>
      </c>
      <c r="R617" s="26"/>
      <c r="S617" s="27">
        <f t="shared" si="302"/>
        <v>0</v>
      </c>
      <c r="T617" s="27">
        <f t="shared" si="290"/>
        <v>0</v>
      </c>
      <c r="U617" s="44"/>
      <c r="V617" s="25">
        <f t="array" ref="V617">SUM(IF(Period=$V$2,IF(Site=$A$506,IF(Provider=$B617,I))))</f>
        <v>0</v>
      </c>
      <c r="W617" s="26">
        <f t="array" ref="W617">SUM(IF(Period=$V$2,IF(Site=$A$506,IF(Provider=$B617,J))))</f>
        <v>0</v>
      </c>
      <c r="X617" s="26"/>
      <c r="Y617" s="27">
        <f t="shared" si="303"/>
        <v>0</v>
      </c>
      <c r="Z617" s="27">
        <f t="shared" si="291"/>
        <v>0</v>
      </c>
      <c r="AA617" s="44"/>
      <c r="AB617" s="25">
        <f t="array" ref="AB617">SUM(IF(Period=$AB$2,IF(Site=$A$506,IF(Provider=$B617,I))))</f>
        <v>0</v>
      </c>
      <c r="AC617" s="26">
        <f t="array" ref="AC617">SUM(IF(Period=$AB$2,IF(Site=$A$506,IF(Provider=$B617,J))))</f>
        <v>0</v>
      </c>
      <c r="AD617" s="26"/>
      <c r="AE617" s="27">
        <f t="shared" si="304"/>
        <v>0</v>
      </c>
      <c r="AF617" s="27">
        <f t="shared" si="292"/>
        <v>0</v>
      </c>
      <c r="AG617" s="44"/>
      <c r="AH617" s="25">
        <f t="array" ref="AH617">SUM(IF(Period=$AH$2,IF(Site=$A$506,IF(Provider=$B617,I))))</f>
        <v>0</v>
      </c>
      <c r="AI617" s="26">
        <f t="array" ref="AI617">SUM(IF(Period=$AH$2,IF(Site=$A$506,IF(Provider=$B617,J))))</f>
        <v>0</v>
      </c>
      <c r="AJ617" s="26"/>
      <c r="AK617" s="27">
        <f t="shared" si="305"/>
        <v>0</v>
      </c>
      <c r="AL617" s="27">
        <f t="shared" si="293"/>
        <v>0</v>
      </c>
      <c r="AM617" s="44"/>
      <c r="AN617" s="25">
        <f t="array" ref="AN617">SUM(IF(Period=$AN$2,IF(Site=$A$506,IF(Provider=$B617,I))))</f>
        <v>0</v>
      </c>
      <c r="AO617" s="26">
        <f t="array" ref="AO617">SUM(IF(Period=$AN$2,IF(Site=$A$506,IF(Provider=$B617,J))))</f>
        <v>0</v>
      </c>
      <c r="AP617" s="26"/>
      <c r="AQ617" s="27">
        <f t="shared" si="306"/>
        <v>0</v>
      </c>
      <c r="AR617" s="27">
        <f t="shared" si="294"/>
        <v>0</v>
      </c>
      <c r="AS617" s="44"/>
      <c r="AT617" s="25">
        <f t="array" ref="AT617">SUM(IF(Period=$AT$2,IF(Site=$A$506,IF(Provider=$B617,I))))</f>
        <v>0</v>
      </c>
      <c r="AU617" s="26">
        <f t="array" ref="AU617">SUM(IF(Period=$AT$2,IF(Site=$A$506,IF(Provider=$B617,J))))</f>
        <v>0</v>
      </c>
      <c r="AV617" s="26"/>
      <c r="AW617" s="27">
        <f t="shared" si="307"/>
        <v>0</v>
      </c>
      <c r="AX617" s="27">
        <f t="shared" si="295"/>
        <v>0</v>
      </c>
      <c r="AY617" s="44"/>
      <c r="AZ617" s="25">
        <f t="array" ref="AZ617">SUM(IF(Period=$AZ$2,IF(Site=$A$506,IF(Provider=$B617,I))))</f>
        <v>0</v>
      </c>
      <c r="BA617" s="26">
        <f t="array" ref="BA617">SUM(IF(Period=$AZ$2,IF(Site=$A$506,IF(Provider=$B617,J))))</f>
        <v>0</v>
      </c>
      <c r="BB617" s="26"/>
      <c r="BC617" s="27">
        <f t="shared" si="308"/>
        <v>0</v>
      </c>
      <c r="BD617" s="27">
        <f t="shared" si="296"/>
        <v>0</v>
      </c>
      <c r="BE617" s="44"/>
      <c r="BF617" s="25">
        <f t="array" ref="BF617">SUM(IF(Period=$BF$2,IF(Site=$A$506,IF(Provider=$B617,I))))</f>
        <v>0</v>
      </c>
      <c r="BG617" s="26">
        <f t="array" ref="BG617">SUM(IF(Period=$BF$2,IF(Site=$A$506,IF(Provider=$B617,J))))</f>
        <v>0</v>
      </c>
      <c r="BH617" s="26"/>
      <c r="BI617" s="27">
        <f t="shared" si="309"/>
        <v>0</v>
      </c>
      <c r="BJ617" s="27">
        <f t="shared" si="297"/>
        <v>0</v>
      </c>
      <c r="BK617" s="44"/>
      <c r="BL617" s="25">
        <f t="array" ref="BL617">SUM(IF(Period=$BL$2,IF(Site=$A$506,IF(Provider=$B617,I))))</f>
        <v>1</v>
      </c>
      <c r="BM617" s="26">
        <f t="array" ref="BM617">SUM(IF(Period=$BL$2,IF(Site=$A$506,IF(Provider=$B617,J))))</f>
        <v>2</v>
      </c>
      <c r="BN617" s="26"/>
      <c r="BO617" s="27">
        <f t="shared" si="310"/>
        <v>3.4873583260680037E-4</v>
      </c>
      <c r="BP617" s="27">
        <f t="shared" si="298"/>
        <v>6.2183254049684417E-5</v>
      </c>
      <c r="BQ617" s="44"/>
      <c r="BR617" s="25">
        <f t="array" ref="BR617">SUM(IF(Period=$BR$2,IF(Site=$A$506,IF(Provider=$B617,I))))</f>
        <v>0</v>
      </c>
      <c r="BS617" s="26">
        <f t="array" ref="BS617">SUM(IF(Period=$BR$2,IF(Site=$A$506,IF(Provider=$B617,J))))</f>
        <v>0</v>
      </c>
      <c r="BT617" s="26"/>
      <c r="BU617" s="27">
        <f t="shared" si="311"/>
        <v>0</v>
      </c>
      <c r="BV617" s="27">
        <f t="shared" si="299"/>
        <v>0</v>
      </c>
    </row>
    <row r="618" spans="2:74" outlineLevel="1" x14ac:dyDescent="0.25">
      <c r="B618" s="20" t="s">
        <v>901</v>
      </c>
      <c r="C618" s="44"/>
      <c r="D618" s="25">
        <f t="array" ref="D618">SUM(IF(Period=$D$2,IF(Site=$A$506,IF(Provider=$B618,I))))</f>
        <v>0</v>
      </c>
      <c r="E618" s="26">
        <f t="array" ref="E618">SUM(IF(Period=$D$2,IF(Site=$A$506,IF(Provider=$B618,J))))</f>
        <v>0</v>
      </c>
      <c r="F618" s="26"/>
      <c r="G618" s="27">
        <f t="shared" si="300"/>
        <v>0</v>
      </c>
      <c r="H618" s="27">
        <f t="shared" si="288"/>
        <v>0</v>
      </c>
      <c r="I618" s="44"/>
      <c r="J618" s="25">
        <f t="array" ref="J618">SUM(IF(Period=$J$2,IF(Site=$A$506,IF(Provider=$B618,I))))</f>
        <v>0</v>
      </c>
      <c r="K618" s="26">
        <f t="array" ref="K618">SUM(IF(Period=$J$2,IF(Site=$A$506,IF(Provider=$B618,J))))</f>
        <v>0</v>
      </c>
      <c r="L618" s="26"/>
      <c r="M618" s="27">
        <f t="shared" si="301"/>
        <v>0</v>
      </c>
      <c r="N618" s="27">
        <f t="shared" si="289"/>
        <v>0</v>
      </c>
      <c r="O618" s="44"/>
      <c r="P618" s="25">
        <f t="array" ref="P618">SUM(IF(Period=$P$2,IF(Site=$A$506,IF(Provider=$B618,I))))</f>
        <v>0</v>
      </c>
      <c r="Q618" s="26">
        <f t="array" ref="Q618">SUM(IF(Period=$P$2,IF(Site=$A$506,IF(Provider=$B618,J))))</f>
        <v>0</v>
      </c>
      <c r="R618" s="26"/>
      <c r="S618" s="27">
        <f t="shared" si="302"/>
        <v>0</v>
      </c>
      <c r="T618" s="27">
        <f t="shared" si="290"/>
        <v>0</v>
      </c>
      <c r="U618" s="44"/>
      <c r="V618" s="25">
        <f t="array" ref="V618">SUM(IF(Period=$V$2,IF(Site=$A$506,IF(Provider=$B618,I))))</f>
        <v>0</v>
      </c>
      <c r="W618" s="26">
        <f t="array" ref="W618">SUM(IF(Period=$V$2,IF(Site=$A$506,IF(Provider=$B618,J))))</f>
        <v>0</v>
      </c>
      <c r="X618" s="26"/>
      <c r="Y618" s="27">
        <f t="shared" si="303"/>
        <v>0</v>
      </c>
      <c r="Z618" s="27">
        <f t="shared" si="291"/>
        <v>0</v>
      </c>
      <c r="AA618" s="44"/>
      <c r="AB618" s="25">
        <f t="array" ref="AB618">SUM(IF(Period=$AB$2,IF(Site=$A$506,IF(Provider=$B618,I))))</f>
        <v>59</v>
      </c>
      <c r="AC618" s="26">
        <f t="array" ref="AC618">SUM(IF(Period=$AB$2,IF(Site=$A$506,IF(Provider=$B618,J))))</f>
        <v>3.4576271186440679</v>
      </c>
      <c r="AD618" s="26"/>
      <c r="AE618" s="27">
        <f t="shared" si="304"/>
        <v>4.3729903536977491E-2</v>
      </c>
      <c r="AF618" s="27">
        <f t="shared" si="292"/>
        <v>6.1369994885833758E-3</v>
      </c>
      <c r="AG618" s="44"/>
      <c r="AH618" s="25">
        <f t="array" ref="AH618">SUM(IF(Period=$AH$2,IF(Site=$A$506,IF(Provider=$B618,I))))</f>
        <v>0</v>
      </c>
      <c r="AI618" s="26">
        <f t="array" ref="AI618">SUM(IF(Period=$AH$2,IF(Site=$A$506,IF(Provider=$B618,J))))</f>
        <v>0</v>
      </c>
      <c r="AJ618" s="26"/>
      <c r="AK618" s="27">
        <f t="shared" si="305"/>
        <v>0</v>
      </c>
      <c r="AL618" s="27">
        <f t="shared" si="293"/>
        <v>0</v>
      </c>
      <c r="AM618" s="44"/>
      <c r="AN618" s="25">
        <f t="array" ref="AN618">SUM(IF(Period=$AN$2,IF(Site=$A$506,IF(Provider=$B618,I))))</f>
        <v>0</v>
      </c>
      <c r="AO618" s="26">
        <f t="array" ref="AO618">SUM(IF(Period=$AN$2,IF(Site=$A$506,IF(Provider=$B618,J))))</f>
        <v>0</v>
      </c>
      <c r="AP618" s="26"/>
      <c r="AQ618" s="27">
        <f t="shared" si="306"/>
        <v>0</v>
      </c>
      <c r="AR618" s="27">
        <f t="shared" si="294"/>
        <v>0</v>
      </c>
      <c r="AS618" s="44"/>
      <c r="AT618" s="25">
        <f t="array" ref="AT618">SUM(IF(Period=$AT$2,IF(Site=$A$506,IF(Provider=$B618,I))))</f>
        <v>0</v>
      </c>
      <c r="AU618" s="26">
        <f t="array" ref="AU618">SUM(IF(Period=$AT$2,IF(Site=$A$506,IF(Provider=$B618,J))))</f>
        <v>0</v>
      </c>
      <c r="AV618" s="26"/>
      <c r="AW618" s="27">
        <f t="shared" si="307"/>
        <v>0</v>
      </c>
      <c r="AX618" s="27">
        <f t="shared" si="295"/>
        <v>0</v>
      </c>
      <c r="AY618" s="44"/>
      <c r="AZ618" s="25">
        <f t="array" ref="AZ618">SUM(IF(Period=$AZ$2,IF(Site=$A$506,IF(Provider=$B618,I))))</f>
        <v>0</v>
      </c>
      <c r="BA618" s="26">
        <f t="array" ref="BA618">SUM(IF(Period=$AZ$2,IF(Site=$A$506,IF(Provider=$B618,J))))</f>
        <v>0</v>
      </c>
      <c r="BB618" s="26"/>
      <c r="BC618" s="27">
        <f t="shared" si="308"/>
        <v>0</v>
      </c>
      <c r="BD618" s="27">
        <f t="shared" si="296"/>
        <v>0</v>
      </c>
      <c r="BE618" s="44"/>
      <c r="BF618" s="25">
        <f t="array" ref="BF618">SUM(IF(Period=$BF$2,IF(Site=$A$506,IF(Provider=$B618,I))))</f>
        <v>0</v>
      </c>
      <c r="BG618" s="26">
        <f t="array" ref="BG618">SUM(IF(Period=$BF$2,IF(Site=$A$506,IF(Provider=$B618,J))))</f>
        <v>0</v>
      </c>
      <c r="BH618" s="26"/>
      <c r="BI618" s="27">
        <f t="shared" si="309"/>
        <v>0</v>
      </c>
      <c r="BJ618" s="27">
        <f t="shared" si="297"/>
        <v>0</v>
      </c>
      <c r="BK618" s="44"/>
      <c r="BL618" s="25">
        <f t="array" ref="BL618">SUM(IF(Period=$BL$2,IF(Site=$A$506,IF(Provider=$B618,I))))</f>
        <v>0</v>
      </c>
      <c r="BM618" s="26">
        <f t="array" ref="BM618">SUM(IF(Period=$BL$2,IF(Site=$A$506,IF(Provider=$B618,J))))</f>
        <v>0</v>
      </c>
      <c r="BN618" s="26"/>
      <c r="BO618" s="27">
        <f t="shared" si="310"/>
        <v>0</v>
      </c>
      <c r="BP618" s="27">
        <f t="shared" si="298"/>
        <v>0</v>
      </c>
      <c r="BQ618" s="44"/>
      <c r="BR618" s="25">
        <f t="array" ref="BR618">SUM(IF(Period=$BR$2,IF(Site=$A$506,IF(Provider=$B618,I))))</f>
        <v>0</v>
      </c>
      <c r="BS618" s="26">
        <f t="array" ref="BS618">SUM(IF(Period=$BR$2,IF(Site=$A$506,IF(Provider=$B618,J))))</f>
        <v>0</v>
      </c>
      <c r="BT618" s="26"/>
      <c r="BU618" s="27">
        <f t="shared" si="311"/>
        <v>0</v>
      </c>
      <c r="BV618" s="27">
        <f t="shared" si="299"/>
        <v>0</v>
      </c>
    </row>
    <row r="619" spans="2:74" outlineLevel="1" x14ac:dyDescent="0.25">
      <c r="B619" s="20" t="s">
        <v>903</v>
      </c>
      <c r="C619" s="44"/>
      <c r="D619" s="25">
        <f t="array" ref="D619">SUM(IF(Period=$D$2,IF(Site=$A$506,IF(Provider=$B619,I))))</f>
        <v>0</v>
      </c>
      <c r="E619" s="26">
        <f t="array" ref="E619">SUM(IF(Period=$D$2,IF(Site=$A$506,IF(Provider=$B619,J))))</f>
        <v>0</v>
      </c>
      <c r="F619" s="26"/>
      <c r="G619" s="27">
        <f t="shared" si="300"/>
        <v>0</v>
      </c>
      <c r="H619" s="27">
        <f t="shared" si="288"/>
        <v>0</v>
      </c>
      <c r="I619" s="44"/>
      <c r="J619" s="25">
        <f t="array" ref="J619">SUM(IF(Period=$J$2,IF(Site=$A$506,IF(Provider=$B619,I))))</f>
        <v>0</v>
      </c>
      <c r="K619" s="26">
        <f t="array" ref="K619">SUM(IF(Period=$J$2,IF(Site=$A$506,IF(Provider=$B619,J))))</f>
        <v>0</v>
      </c>
      <c r="L619" s="26"/>
      <c r="M619" s="27">
        <f t="shared" si="301"/>
        <v>0</v>
      </c>
      <c r="N619" s="27">
        <f t="shared" si="289"/>
        <v>0</v>
      </c>
      <c r="O619" s="44"/>
      <c r="P619" s="25">
        <f t="array" ref="P619">SUM(IF(Period=$P$2,IF(Site=$A$506,IF(Provider=$B619,I))))</f>
        <v>0</v>
      </c>
      <c r="Q619" s="26">
        <f t="array" ref="Q619">SUM(IF(Period=$P$2,IF(Site=$A$506,IF(Provider=$B619,J))))</f>
        <v>0</v>
      </c>
      <c r="R619" s="26"/>
      <c r="S619" s="27">
        <f t="shared" si="302"/>
        <v>0</v>
      </c>
      <c r="T619" s="27">
        <f t="shared" si="290"/>
        <v>0</v>
      </c>
      <c r="U619" s="44"/>
      <c r="V619" s="25">
        <f t="array" ref="V619">SUM(IF(Period=$V$2,IF(Site=$A$506,IF(Provider=$B619,I))))</f>
        <v>0</v>
      </c>
      <c r="W619" s="26">
        <f t="array" ref="W619">SUM(IF(Period=$V$2,IF(Site=$A$506,IF(Provider=$B619,J))))</f>
        <v>0</v>
      </c>
      <c r="X619" s="26"/>
      <c r="Y619" s="27">
        <f t="shared" si="303"/>
        <v>0</v>
      </c>
      <c r="Z619" s="27">
        <f t="shared" si="291"/>
        <v>0</v>
      </c>
      <c r="AA619" s="44"/>
      <c r="AB619" s="25">
        <f t="array" ref="AB619">SUM(IF(Period=$AB$2,IF(Site=$A$506,IF(Provider=$B619,I))))</f>
        <v>1</v>
      </c>
      <c r="AC619" s="26">
        <f t="array" ref="AC619">SUM(IF(Period=$AB$2,IF(Site=$A$506,IF(Provider=$B619,J))))</f>
        <v>3</v>
      </c>
      <c r="AD619" s="26"/>
      <c r="AE619" s="27">
        <f t="shared" si="304"/>
        <v>6.4308681672025714E-4</v>
      </c>
      <c r="AF619" s="27">
        <f t="shared" si="292"/>
        <v>9.0249992479167287E-5</v>
      </c>
      <c r="AG619" s="44"/>
      <c r="AH619" s="25">
        <f t="array" ref="AH619">SUM(IF(Period=$AH$2,IF(Site=$A$506,IF(Provider=$B619,I))))</f>
        <v>0</v>
      </c>
      <c r="AI619" s="26">
        <f t="array" ref="AI619">SUM(IF(Period=$AH$2,IF(Site=$A$506,IF(Provider=$B619,J))))</f>
        <v>0</v>
      </c>
      <c r="AJ619" s="26"/>
      <c r="AK619" s="27">
        <f t="shared" si="305"/>
        <v>0</v>
      </c>
      <c r="AL619" s="27">
        <f t="shared" si="293"/>
        <v>0</v>
      </c>
      <c r="AM619" s="44"/>
      <c r="AN619" s="25">
        <f t="array" ref="AN619">SUM(IF(Period=$AN$2,IF(Site=$A$506,IF(Provider=$B619,I))))</f>
        <v>0</v>
      </c>
      <c r="AO619" s="26">
        <f t="array" ref="AO619">SUM(IF(Period=$AN$2,IF(Site=$A$506,IF(Provider=$B619,J))))</f>
        <v>0</v>
      </c>
      <c r="AP619" s="26"/>
      <c r="AQ619" s="27">
        <f t="shared" si="306"/>
        <v>0</v>
      </c>
      <c r="AR619" s="27">
        <f t="shared" si="294"/>
        <v>0</v>
      </c>
      <c r="AS619" s="44"/>
      <c r="AT619" s="25">
        <f t="array" ref="AT619">SUM(IF(Period=$AT$2,IF(Site=$A$506,IF(Provider=$B619,I))))</f>
        <v>0</v>
      </c>
      <c r="AU619" s="26">
        <f t="array" ref="AU619">SUM(IF(Period=$AT$2,IF(Site=$A$506,IF(Provider=$B619,J))))</f>
        <v>0</v>
      </c>
      <c r="AV619" s="26"/>
      <c r="AW619" s="27">
        <f t="shared" si="307"/>
        <v>0</v>
      </c>
      <c r="AX619" s="27">
        <f t="shared" si="295"/>
        <v>0</v>
      </c>
      <c r="AY619" s="44"/>
      <c r="AZ619" s="25">
        <f t="array" ref="AZ619">SUM(IF(Period=$AZ$2,IF(Site=$A$506,IF(Provider=$B619,I))))</f>
        <v>0</v>
      </c>
      <c r="BA619" s="26">
        <f t="array" ref="BA619">SUM(IF(Period=$AZ$2,IF(Site=$A$506,IF(Provider=$B619,J))))</f>
        <v>0</v>
      </c>
      <c r="BB619" s="26"/>
      <c r="BC619" s="27">
        <f t="shared" si="308"/>
        <v>0</v>
      </c>
      <c r="BD619" s="27">
        <f t="shared" si="296"/>
        <v>0</v>
      </c>
      <c r="BE619" s="44"/>
      <c r="BF619" s="25">
        <f t="array" ref="BF619">SUM(IF(Period=$BF$2,IF(Site=$A$506,IF(Provider=$B619,I))))</f>
        <v>0</v>
      </c>
      <c r="BG619" s="26">
        <f t="array" ref="BG619">SUM(IF(Period=$BF$2,IF(Site=$A$506,IF(Provider=$B619,J))))</f>
        <v>0</v>
      </c>
      <c r="BH619" s="26"/>
      <c r="BI619" s="27">
        <f t="shared" si="309"/>
        <v>0</v>
      </c>
      <c r="BJ619" s="27">
        <f t="shared" si="297"/>
        <v>0</v>
      </c>
      <c r="BK619" s="44"/>
      <c r="BL619" s="25">
        <f t="array" ref="BL619">SUM(IF(Period=$BL$2,IF(Site=$A$506,IF(Provider=$B619,I))))</f>
        <v>0</v>
      </c>
      <c r="BM619" s="26">
        <f t="array" ref="BM619">SUM(IF(Period=$BL$2,IF(Site=$A$506,IF(Provider=$B619,J))))</f>
        <v>0</v>
      </c>
      <c r="BN619" s="26"/>
      <c r="BO619" s="27">
        <f t="shared" si="310"/>
        <v>0</v>
      </c>
      <c r="BP619" s="27">
        <f t="shared" si="298"/>
        <v>0</v>
      </c>
      <c r="BQ619" s="44"/>
      <c r="BR619" s="25">
        <f t="array" ref="BR619">SUM(IF(Period=$BR$2,IF(Site=$A$506,IF(Provider=$B619,I))))</f>
        <v>0</v>
      </c>
      <c r="BS619" s="26">
        <f t="array" ref="BS619">SUM(IF(Period=$BR$2,IF(Site=$A$506,IF(Provider=$B619,J))))</f>
        <v>0</v>
      </c>
      <c r="BT619" s="26"/>
      <c r="BU619" s="27">
        <f t="shared" si="311"/>
        <v>0</v>
      </c>
      <c r="BV619" s="27">
        <f t="shared" si="299"/>
        <v>0</v>
      </c>
    </row>
    <row r="620" spans="2:74" outlineLevel="1" x14ac:dyDescent="0.25">
      <c r="B620" s="20" t="s">
        <v>685</v>
      </c>
      <c r="C620" s="44"/>
      <c r="D620" s="25">
        <f t="array" ref="D620">SUM(IF(Period=$D$2,IF(Site=$A$506,IF(Provider=$B620,I))))</f>
        <v>0</v>
      </c>
      <c r="E620" s="26">
        <f t="array" ref="E620">SUM(IF(Period=$D$2,IF(Site=$A$506,IF(Provider=$B620,J))))</f>
        <v>0</v>
      </c>
      <c r="F620" s="26"/>
      <c r="G620" s="27">
        <f t="shared" si="300"/>
        <v>0</v>
      </c>
      <c r="H620" s="27">
        <f t="shared" si="288"/>
        <v>0</v>
      </c>
      <c r="I620" s="44"/>
      <c r="J620" s="25">
        <f t="array" ref="J620">SUM(IF(Period=$J$2,IF(Site=$A$506,IF(Provider=$B620,I))))</f>
        <v>2</v>
      </c>
      <c r="K620" s="26">
        <f t="array" ref="K620">SUM(IF(Period=$J$2,IF(Site=$A$506,IF(Provider=$B620,J))))</f>
        <v>4.5</v>
      </c>
      <c r="L620" s="26"/>
      <c r="M620" s="27">
        <f t="shared" si="301"/>
        <v>2.0334387708992319E-3</v>
      </c>
      <c r="N620" s="27">
        <f t="shared" si="289"/>
        <v>2.78836323078353E-4</v>
      </c>
      <c r="O620" s="44"/>
      <c r="P620" s="25">
        <f t="array" ref="P620">SUM(IF(Period=$P$2,IF(Site=$A$506,IF(Provider=$B620,I))))</f>
        <v>3</v>
      </c>
      <c r="Q620" s="26">
        <f t="array" ref="Q620">SUM(IF(Period=$P$2,IF(Site=$A$506,IF(Provider=$B620,J))))</f>
        <v>4.666666666666667</v>
      </c>
      <c r="R620" s="26"/>
      <c r="S620" s="27">
        <f t="shared" si="302"/>
        <v>2.9927319367250966E-3</v>
      </c>
      <c r="T620" s="27">
        <f t="shared" si="290"/>
        <v>4.0343496052100744E-4</v>
      </c>
      <c r="U620" s="44"/>
      <c r="V620" s="25">
        <f t="array" ref="V620">SUM(IF(Period=$V$2,IF(Site=$A$506,IF(Provider=$B620,I))))</f>
        <v>3</v>
      </c>
      <c r="W620" s="26">
        <f t="array" ref="W620">SUM(IF(Period=$V$2,IF(Site=$A$506,IF(Provider=$B620,J))))</f>
        <v>7.666666666666667</v>
      </c>
      <c r="X620" s="26"/>
      <c r="Y620" s="27">
        <f t="shared" si="303"/>
        <v>5.1031728422453963E-3</v>
      </c>
      <c r="Z620" s="27">
        <f t="shared" si="291"/>
        <v>6.9557853988991714E-4</v>
      </c>
      <c r="AA620" s="44"/>
      <c r="AB620" s="25">
        <f t="array" ref="AB620">SUM(IF(Period=$AB$2,IF(Site=$A$506,IF(Provider=$B620,I))))</f>
        <v>0</v>
      </c>
      <c r="AC620" s="26">
        <f t="array" ref="AC620">SUM(IF(Period=$AB$2,IF(Site=$A$506,IF(Provider=$B620,J))))</f>
        <v>0</v>
      </c>
      <c r="AD620" s="26"/>
      <c r="AE620" s="27">
        <f t="shared" si="304"/>
        <v>0</v>
      </c>
      <c r="AF620" s="27">
        <f t="shared" si="292"/>
        <v>0</v>
      </c>
      <c r="AG620" s="44"/>
      <c r="AH620" s="25">
        <f t="array" ref="AH620">SUM(IF(Period=$AH$2,IF(Site=$A$506,IF(Provider=$B620,I))))</f>
        <v>0</v>
      </c>
      <c r="AI620" s="26">
        <f t="array" ref="AI620">SUM(IF(Period=$AH$2,IF(Site=$A$506,IF(Provider=$B620,J))))</f>
        <v>0</v>
      </c>
      <c r="AJ620" s="26"/>
      <c r="AK620" s="27">
        <f t="shared" si="305"/>
        <v>0</v>
      </c>
      <c r="AL620" s="27">
        <f t="shared" si="293"/>
        <v>0</v>
      </c>
      <c r="AM620" s="44"/>
      <c r="AN620" s="25">
        <f t="array" ref="AN620">SUM(IF(Period=$AN$2,IF(Site=$A$506,IF(Provider=$B620,I))))</f>
        <v>0</v>
      </c>
      <c r="AO620" s="26">
        <f t="array" ref="AO620">SUM(IF(Period=$AN$2,IF(Site=$A$506,IF(Provider=$B620,J))))</f>
        <v>0</v>
      </c>
      <c r="AP620" s="26"/>
      <c r="AQ620" s="27">
        <f t="shared" si="306"/>
        <v>0</v>
      </c>
      <c r="AR620" s="27">
        <f t="shared" si="294"/>
        <v>0</v>
      </c>
      <c r="AS620" s="44"/>
      <c r="AT620" s="25">
        <f t="array" ref="AT620">SUM(IF(Period=$AT$2,IF(Site=$A$506,IF(Provider=$B620,I))))</f>
        <v>0</v>
      </c>
      <c r="AU620" s="26">
        <f t="array" ref="AU620">SUM(IF(Period=$AT$2,IF(Site=$A$506,IF(Provider=$B620,J))))</f>
        <v>0</v>
      </c>
      <c r="AV620" s="26"/>
      <c r="AW620" s="27">
        <f t="shared" si="307"/>
        <v>0</v>
      </c>
      <c r="AX620" s="27">
        <f t="shared" si="295"/>
        <v>0</v>
      </c>
      <c r="AY620" s="44"/>
      <c r="AZ620" s="25">
        <f t="array" ref="AZ620">SUM(IF(Period=$AZ$2,IF(Site=$A$506,IF(Provider=$B620,I))))</f>
        <v>1</v>
      </c>
      <c r="BA620" s="26">
        <f t="array" ref="BA620">SUM(IF(Period=$AZ$2,IF(Site=$A$506,IF(Provider=$B620,J))))</f>
        <v>7</v>
      </c>
      <c r="BB620" s="26"/>
      <c r="BC620" s="27">
        <f t="shared" si="308"/>
        <v>1.3037809647979139E-3</v>
      </c>
      <c r="BD620" s="27">
        <f t="shared" si="296"/>
        <v>2.280947570790837E-4</v>
      </c>
      <c r="BE620" s="44"/>
      <c r="BF620" s="25">
        <f t="array" ref="BF620">SUM(IF(Period=$BF$2,IF(Site=$A$506,IF(Provider=$B620,I))))</f>
        <v>0</v>
      </c>
      <c r="BG620" s="26">
        <f t="array" ref="BG620">SUM(IF(Period=$BF$2,IF(Site=$A$506,IF(Provider=$B620,J))))</f>
        <v>0</v>
      </c>
      <c r="BH620" s="26"/>
      <c r="BI620" s="27">
        <f t="shared" si="309"/>
        <v>0</v>
      </c>
      <c r="BJ620" s="27">
        <f t="shared" si="297"/>
        <v>0</v>
      </c>
      <c r="BK620" s="44"/>
      <c r="BL620" s="25">
        <f t="array" ref="BL620">SUM(IF(Period=$BL$2,IF(Site=$A$506,IF(Provider=$B620,I))))</f>
        <v>0</v>
      </c>
      <c r="BM620" s="26">
        <f t="array" ref="BM620">SUM(IF(Period=$BL$2,IF(Site=$A$506,IF(Provider=$B620,J))))</f>
        <v>0</v>
      </c>
      <c r="BN620" s="26"/>
      <c r="BO620" s="27">
        <f t="shared" si="310"/>
        <v>0</v>
      </c>
      <c r="BP620" s="27">
        <f t="shared" si="298"/>
        <v>0</v>
      </c>
      <c r="BQ620" s="44"/>
      <c r="BR620" s="25">
        <f t="array" ref="BR620">SUM(IF(Period=$BR$2,IF(Site=$A$506,IF(Provider=$B620,I))))</f>
        <v>0</v>
      </c>
      <c r="BS620" s="26">
        <f t="array" ref="BS620">SUM(IF(Period=$BR$2,IF(Site=$A$506,IF(Provider=$B620,J))))</f>
        <v>0</v>
      </c>
      <c r="BT620" s="26"/>
      <c r="BU620" s="27">
        <f t="shared" si="311"/>
        <v>0</v>
      </c>
      <c r="BV620" s="27">
        <f t="shared" si="299"/>
        <v>0</v>
      </c>
    </row>
    <row r="621" spans="2:74" outlineLevel="1" x14ac:dyDescent="0.25">
      <c r="B621" s="20" t="s">
        <v>1062</v>
      </c>
      <c r="C621" s="44"/>
      <c r="D621" s="25">
        <f t="array" ref="D621">SUM(IF(Period=$D$2,IF(Site=$A$506,IF(Provider=$B621,I))))</f>
        <v>0</v>
      </c>
      <c r="E621" s="26">
        <f t="array" ref="E621">SUM(IF(Period=$D$2,IF(Site=$A$506,IF(Provider=$B621,J))))</f>
        <v>0</v>
      </c>
      <c r="F621" s="26"/>
      <c r="G621" s="27">
        <f t="shared" si="300"/>
        <v>0</v>
      </c>
      <c r="H621" s="27">
        <f t="shared" si="288"/>
        <v>0</v>
      </c>
      <c r="I621" s="44"/>
      <c r="J621" s="25">
        <f t="array" ref="J621">SUM(IF(Period=$J$2,IF(Site=$A$506,IF(Provider=$B621,I))))</f>
        <v>0</v>
      </c>
      <c r="K621" s="26">
        <f t="array" ref="K621">SUM(IF(Period=$J$2,IF(Site=$A$506,IF(Provider=$B621,J))))</f>
        <v>0</v>
      </c>
      <c r="L621" s="26"/>
      <c r="M621" s="27">
        <f t="shared" si="301"/>
        <v>0</v>
      </c>
      <c r="N621" s="27">
        <f t="shared" si="289"/>
        <v>0</v>
      </c>
      <c r="O621" s="44"/>
      <c r="P621" s="25">
        <f t="array" ref="P621">SUM(IF(Period=$P$2,IF(Site=$A$506,IF(Provider=$B621,I))))</f>
        <v>0</v>
      </c>
      <c r="Q621" s="26">
        <f t="array" ref="Q621">SUM(IF(Period=$P$2,IF(Site=$A$506,IF(Provider=$B621,J))))</f>
        <v>0</v>
      </c>
      <c r="R621" s="26"/>
      <c r="S621" s="27">
        <f t="shared" si="302"/>
        <v>0</v>
      </c>
      <c r="T621" s="27">
        <f t="shared" si="290"/>
        <v>0</v>
      </c>
      <c r="U621" s="44"/>
      <c r="V621" s="25">
        <f t="array" ref="V621">SUM(IF(Period=$V$2,IF(Site=$A$506,IF(Provider=$B621,I))))</f>
        <v>0</v>
      </c>
      <c r="W621" s="26">
        <f t="array" ref="W621">SUM(IF(Period=$V$2,IF(Site=$A$506,IF(Provider=$B621,J))))</f>
        <v>0</v>
      </c>
      <c r="X621" s="26"/>
      <c r="Y621" s="27">
        <f t="shared" si="303"/>
        <v>0</v>
      </c>
      <c r="Z621" s="27">
        <f t="shared" si="291"/>
        <v>0</v>
      </c>
      <c r="AA621" s="44"/>
      <c r="AB621" s="25">
        <f t="array" ref="AB621">SUM(IF(Period=$AB$2,IF(Site=$A$506,IF(Provider=$B621,I))))</f>
        <v>0</v>
      </c>
      <c r="AC621" s="26">
        <f t="array" ref="AC621">SUM(IF(Period=$AB$2,IF(Site=$A$506,IF(Provider=$B621,J))))</f>
        <v>0</v>
      </c>
      <c r="AD621" s="26"/>
      <c r="AE621" s="27">
        <f t="shared" si="304"/>
        <v>0</v>
      </c>
      <c r="AF621" s="27">
        <f t="shared" si="292"/>
        <v>0</v>
      </c>
      <c r="AG621" s="44"/>
      <c r="AH621" s="25">
        <f t="array" ref="AH621">SUM(IF(Period=$AH$2,IF(Site=$A$506,IF(Provider=$B621,I))))</f>
        <v>0</v>
      </c>
      <c r="AI621" s="26">
        <f t="array" ref="AI621">SUM(IF(Period=$AH$2,IF(Site=$A$506,IF(Provider=$B621,J))))</f>
        <v>0</v>
      </c>
      <c r="AJ621" s="26"/>
      <c r="AK621" s="27">
        <f t="shared" si="305"/>
        <v>0</v>
      </c>
      <c r="AL621" s="27">
        <f t="shared" si="293"/>
        <v>0</v>
      </c>
      <c r="AM621" s="44"/>
      <c r="AN621" s="25">
        <f t="array" ref="AN621">SUM(IF(Period=$AN$2,IF(Site=$A$506,IF(Provider=$B621,I))))</f>
        <v>0</v>
      </c>
      <c r="AO621" s="26">
        <f t="array" ref="AO621">SUM(IF(Period=$AN$2,IF(Site=$A$506,IF(Provider=$B621,J))))</f>
        <v>0</v>
      </c>
      <c r="AP621" s="26"/>
      <c r="AQ621" s="27">
        <f t="shared" si="306"/>
        <v>0</v>
      </c>
      <c r="AR621" s="27">
        <f t="shared" si="294"/>
        <v>0</v>
      </c>
      <c r="AS621" s="44"/>
      <c r="AT621" s="25">
        <f t="array" ref="AT621">SUM(IF(Period=$AT$2,IF(Site=$A$506,IF(Provider=$B621,I))))</f>
        <v>0</v>
      </c>
      <c r="AU621" s="26">
        <f t="array" ref="AU621">SUM(IF(Period=$AT$2,IF(Site=$A$506,IF(Provider=$B621,J))))</f>
        <v>0</v>
      </c>
      <c r="AV621" s="26"/>
      <c r="AW621" s="27">
        <f t="shared" si="307"/>
        <v>0</v>
      </c>
      <c r="AX621" s="27">
        <f t="shared" si="295"/>
        <v>0</v>
      </c>
      <c r="AY621" s="44"/>
      <c r="AZ621" s="25">
        <f t="array" ref="AZ621">SUM(IF(Period=$AZ$2,IF(Site=$A$506,IF(Provider=$B621,I))))</f>
        <v>0</v>
      </c>
      <c r="BA621" s="26">
        <f t="array" ref="BA621">SUM(IF(Period=$AZ$2,IF(Site=$A$506,IF(Provider=$B621,J))))</f>
        <v>0</v>
      </c>
      <c r="BB621" s="26"/>
      <c r="BC621" s="27">
        <f t="shared" si="308"/>
        <v>0</v>
      </c>
      <c r="BD621" s="27">
        <f t="shared" si="296"/>
        <v>0</v>
      </c>
      <c r="BE621" s="44"/>
      <c r="BF621" s="25">
        <f t="array" ref="BF621">SUM(IF(Period=$BF$2,IF(Site=$A$506,IF(Provider=$B621,I))))</f>
        <v>0</v>
      </c>
      <c r="BG621" s="26">
        <f t="array" ref="BG621">SUM(IF(Period=$BF$2,IF(Site=$A$506,IF(Provider=$B621,J))))</f>
        <v>0</v>
      </c>
      <c r="BH621" s="26"/>
      <c r="BI621" s="27">
        <f t="shared" si="309"/>
        <v>0</v>
      </c>
      <c r="BJ621" s="27">
        <f t="shared" si="297"/>
        <v>0</v>
      </c>
      <c r="BK621" s="44"/>
      <c r="BL621" s="25">
        <f t="array" ref="BL621">SUM(IF(Period=$BL$2,IF(Site=$A$506,IF(Provider=$B621,I))))</f>
        <v>43</v>
      </c>
      <c r="BM621" s="26">
        <f t="array" ref="BM621">SUM(IF(Period=$BL$2,IF(Site=$A$506,IF(Provider=$B621,J))))</f>
        <v>5.2325581395348797</v>
      </c>
      <c r="BN621" s="26"/>
      <c r="BO621" s="27">
        <f t="shared" si="310"/>
        <v>3.9232781168265007E-2</v>
      </c>
      <c r="BP621" s="27">
        <f t="shared" si="298"/>
        <v>6.9956160805894922E-3</v>
      </c>
      <c r="BQ621" s="44"/>
      <c r="BR621" s="25">
        <f t="array" ref="BR621">SUM(IF(Period=$BR$2,IF(Site=$A$506,IF(Provider=$B621,I))))</f>
        <v>70</v>
      </c>
      <c r="BS621" s="26">
        <f t="array" ref="BS621">SUM(IF(Period=$BR$2,IF(Site=$A$506,IF(Provider=$B621,J))))</f>
        <v>4.78571428571429</v>
      </c>
      <c r="BT621" s="26"/>
      <c r="BU621" s="27">
        <f t="shared" si="311"/>
        <v>5.629305998991771E-2</v>
      </c>
      <c r="BV621" s="27">
        <f t="shared" si="299"/>
        <v>9.8266404622921102E-3</v>
      </c>
    </row>
    <row r="622" spans="2:74" outlineLevel="1" x14ac:dyDescent="0.25">
      <c r="B622" s="20" t="s">
        <v>1020</v>
      </c>
      <c r="C622" s="44"/>
      <c r="D622" s="25">
        <f t="array" ref="D622">SUM(IF(Period=$D$2,IF(Site=$A$506,IF(Provider=$B622,I))))</f>
        <v>0</v>
      </c>
      <c r="E622" s="26">
        <f t="array" ref="E622">SUM(IF(Period=$D$2,IF(Site=$A$506,IF(Provider=$B622,J))))</f>
        <v>0</v>
      </c>
      <c r="F622" s="26"/>
      <c r="G622" s="27">
        <f t="shared" si="300"/>
        <v>0</v>
      </c>
      <c r="H622" s="27">
        <f t="shared" si="288"/>
        <v>0</v>
      </c>
      <c r="I622" s="44"/>
      <c r="J622" s="25">
        <f t="array" ref="J622">SUM(IF(Period=$J$2,IF(Site=$A$506,IF(Provider=$B622,I))))</f>
        <v>0</v>
      </c>
      <c r="K622" s="26">
        <f t="array" ref="K622">SUM(IF(Period=$J$2,IF(Site=$A$506,IF(Provider=$B622,J))))</f>
        <v>0</v>
      </c>
      <c r="L622" s="26"/>
      <c r="M622" s="27">
        <f t="shared" si="301"/>
        <v>0</v>
      </c>
      <c r="N622" s="27">
        <f t="shared" si="289"/>
        <v>0</v>
      </c>
      <c r="O622" s="44"/>
      <c r="P622" s="25">
        <f t="array" ref="P622">SUM(IF(Period=$P$2,IF(Site=$A$506,IF(Provider=$B622,I))))</f>
        <v>0</v>
      </c>
      <c r="Q622" s="26">
        <f t="array" ref="Q622">SUM(IF(Period=$P$2,IF(Site=$A$506,IF(Provider=$B622,J))))</f>
        <v>0</v>
      </c>
      <c r="R622" s="26"/>
      <c r="S622" s="27">
        <f t="shared" si="302"/>
        <v>0</v>
      </c>
      <c r="T622" s="27">
        <f t="shared" si="290"/>
        <v>0</v>
      </c>
      <c r="U622" s="44"/>
      <c r="V622" s="25">
        <f t="array" ref="V622">SUM(IF(Period=$V$2,IF(Site=$A$506,IF(Provider=$B622,I))))</f>
        <v>0</v>
      </c>
      <c r="W622" s="26">
        <f t="array" ref="W622">SUM(IF(Period=$V$2,IF(Site=$A$506,IF(Provider=$B622,J))))</f>
        <v>0</v>
      </c>
      <c r="X622" s="26"/>
      <c r="Y622" s="27">
        <f t="shared" si="303"/>
        <v>0</v>
      </c>
      <c r="Z622" s="27">
        <f t="shared" si="291"/>
        <v>0</v>
      </c>
      <c r="AA622" s="44"/>
      <c r="AB622" s="25">
        <f t="array" ref="AB622">SUM(IF(Period=$AB$2,IF(Site=$A$506,IF(Provider=$B622,I))))</f>
        <v>0</v>
      </c>
      <c r="AC622" s="26">
        <f t="array" ref="AC622">SUM(IF(Period=$AB$2,IF(Site=$A$506,IF(Provider=$B622,J))))</f>
        <v>0</v>
      </c>
      <c r="AD622" s="26"/>
      <c r="AE622" s="27">
        <f t="shared" si="304"/>
        <v>0</v>
      </c>
      <c r="AF622" s="27">
        <f t="shared" si="292"/>
        <v>0</v>
      </c>
      <c r="AG622" s="44"/>
      <c r="AH622" s="25">
        <f t="array" ref="AH622">SUM(IF(Period=$AH$2,IF(Site=$A$506,IF(Provider=$B622,I))))</f>
        <v>0</v>
      </c>
      <c r="AI622" s="26">
        <f t="array" ref="AI622">SUM(IF(Period=$AH$2,IF(Site=$A$506,IF(Provider=$B622,J))))</f>
        <v>0</v>
      </c>
      <c r="AJ622" s="26"/>
      <c r="AK622" s="27">
        <f t="shared" si="305"/>
        <v>0</v>
      </c>
      <c r="AL622" s="27">
        <f t="shared" si="293"/>
        <v>0</v>
      </c>
      <c r="AM622" s="44"/>
      <c r="AN622" s="25">
        <f t="array" ref="AN622">SUM(IF(Period=$AN$2,IF(Site=$A$506,IF(Provider=$B622,I))))</f>
        <v>0</v>
      </c>
      <c r="AO622" s="26">
        <f t="array" ref="AO622">SUM(IF(Period=$AN$2,IF(Site=$A$506,IF(Provider=$B622,J))))</f>
        <v>0</v>
      </c>
      <c r="AP622" s="26"/>
      <c r="AQ622" s="27">
        <f t="shared" si="306"/>
        <v>0</v>
      </c>
      <c r="AR622" s="27">
        <f t="shared" si="294"/>
        <v>0</v>
      </c>
      <c r="AS622" s="44"/>
      <c r="AT622" s="25">
        <f t="array" ref="AT622">SUM(IF(Period=$AT$2,IF(Site=$A$506,IF(Provider=$B622,I))))</f>
        <v>0</v>
      </c>
      <c r="AU622" s="26">
        <f t="array" ref="AU622">SUM(IF(Period=$AT$2,IF(Site=$A$506,IF(Provider=$B622,J))))</f>
        <v>0</v>
      </c>
      <c r="AV622" s="26"/>
      <c r="AW622" s="27">
        <f t="shared" si="307"/>
        <v>0</v>
      </c>
      <c r="AX622" s="27">
        <f t="shared" si="295"/>
        <v>0</v>
      </c>
      <c r="AY622" s="44"/>
      <c r="AZ622" s="25">
        <f t="array" ref="AZ622">SUM(IF(Period=$AZ$2,IF(Site=$A$506,IF(Provider=$B622,I))))</f>
        <v>28</v>
      </c>
      <c r="BA622" s="26">
        <f t="array" ref="BA622">SUM(IF(Period=$AZ$2,IF(Site=$A$506,IF(Provider=$B622,J))))</f>
        <v>4.1428571428571397</v>
      </c>
      <c r="BB622" s="26"/>
      <c r="BC622" s="27">
        <f t="shared" si="308"/>
        <v>2.1605513130936841E-2</v>
      </c>
      <c r="BD622" s="27">
        <f t="shared" si="296"/>
        <v>3.7798559744533842E-3</v>
      </c>
      <c r="BE622" s="44"/>
      <c r="BF622" s="25">
        <f t="array" ref="BF622">SUM(IF(Period=$BF$2,IF(Site=$A$506,IF(Provider=$B622,I))))</f>
        <v>0</v>
      </c>
      <c r="BG622" s="26">
        <f t="array" ref="BG622">SUM(IF(Period=$BF$2,IF(Site=$A$506,IF(Provider=$B622,J))))</f>
        <v>0</v>
      </c>
      <c r="BH622" s="26"/>
      <c r="BI622" s="27">
        <f t="shared" si="309"/>
        <v>0</v>
      </c>
      <c r="BJ622" s="27">
        <f t="shared" si="297"/>
        <v>0</v>
      </c>
      <c r="BK622" s="44"/>
      <c r="BL622" s="25">
        <f t="array" ref="BL622">SUM(IF(Period=$BL$2,IF(Site=$A$506,IF(Provider=$B622,I))))</f>
        <v>0</v>
      </c>
      <c r="BM622" s="26">
        <f t="array" ref="BM622">SUM(IF(Period=$BL$2,IF(Site=$A$506,IF(Provider=$B622,J))))</f>
        <v>0</v>
      </c>
      <c r="BN622" s="26"/>
      <c r="BO622" s="27">
        <f t="shared" si="310"/>
        <v>0</v>
      </c>
      <c r="BP622" s="27">
        <f t="shared" si="298"/>
        <v>0</v>
      </c>
      <c r="BQ622" s="44"/>
      <c r="BR622" s="25">
        <f t="array" ref="BR622">SUM(IF(Period=$BR$2,IF(Site=$A$506,IF(Provider=$B622,I))))</f>
        <v>0</v>
      </c>
      <c r="BS622" s="26">
        <f t="array" ref="BS622">SUM(IF(Period=$BR$2,IF(Site=$A$506,IF(Provider=$B622,J))))</f>
        <v>0</v>
      </c>
      <c r="BT622" s="26"/>
      <c r="BU622" s="27">
        <f t="shared" si="311"/>
        <v>0</v>
      </c>
      <c r="BV622" s="27">
        <f t="shared" si="299"/>
        <v>0</v>
      </c>
    </row>
    <row r="623" spans="2:74" outlineLevel="1" x14ac:dyDescent="0.25">
      <c r="B623" s="20" t="s">
        <v>961</v>
      </c>
      <c r="C623" s="44"/>
      <c r="D623" s="25">
        <f t="array" ref="D623">SUM(IF(Period=$D$2,IF(Site=$A$506,IF(Provider=$B623,I))))</f>
        <v>0</v>
      </c>
      <c r="E623" s="26">
        <f t="array" ref="E623">SUM(IF(Period=$D$2,IF(Site=$A$506,IF(Provider=$B623,J))))</f>
        <v>0</v>
      </c>
      <c r="F623" s="26"/>
      <c r="G623" s="27">
        <f t="shared" si="300"/>
        <v>0</v>
      </c>
      <c r="H623" s="27">
        <f t="shared" si="288"/>
        <v>0</v>
      </c>
      <c r="I623" s="44"/>
      <c r="J623" s="25">
        <f t="array" ref="J623">SUM(IF(Period=$J$2,IF(Site=$A$506,IF(Provider=$B623,I))))</f>
        <v>0</v>
      </c>
      <c r="K623" s="26">
        <f t="array" ref="K623">SUM(IF(Period=$J$2,IF(Site=$A$506,IF(Provider=$B623,J))))</f>
        <v>0</v>
      </c>
      <c r="L623" s="26"/>
      <c r="M623" s="27">
        <f t="shared" si="301"/>
        <v>0</v>
      </c>
      <c r="N623" s="27">
        <f t="shared" si="289"/>
        <v>0</v>
      </c>
      <c r="O623" s="44"/>
      <c r="P623" s="25">
        <f t="array" ref="P623">SUM(IF(Period=$P$2,IF(Site=$A$506,IF(Provider=$B623,I))))</f>
        <v>0</v>
      </c>
      <c r="Q623" s="26">
        <f t="array" ref="Q623">SUM(IF(Period=$P$2,IF(Site=$A$506,IF(Provider=$B623,J))))</f>
        <v>0</v>
      </c>
      <c r="R623" s="26"/>
      <c r="S623" s="27">
        <f t="shared" si="302"/>
        <v>0</v>
      </c>
      <c r="T623" s="27">
        <f t="shared" si="290"/>
        <v>0</v>
      </c>
      <c r="U623" s="44"/>
      <c r="V623" s="25">
        <f t="array" ref="V623">SUM(IF(Period=$V$2,IF(Site=$A$506,IF(Provider=$B623,I))))</f>
        <v>0</v>
      </c>
      <c r="W623" s="26">
        <f t="array" ref="W623">SUM(IF(Period=$V$2,IF(Site=$A$506,IF(Provider=$B623,J))))</f>
        <v>0</v>
      </c>
      <c r="X623" s="26"/>
      <c r="Y623" s="27">
        <f t="shared" si="303"/>
        <v>0</v>
      </c>
      <c r="Z623" s="27">
        <f t="shared" si="291"/>
        <v>0</v>
      </c>
      <c r="AA623" s="44"/>
      <c r="AB623" s="25">
        <f t="array" ref="AB623">SUM(IF(Period=$AB$2,IF(Site=$A$506,IF(Provider=$B623,I))))</f>
        <v>0</v>
      </c>
      <c r="AC623" s="26">
        <f t="array" ref="AC623">SUM(IF(Period=$AB$2,IF(Site=$A$506,IF(Provider=$B623,J))))</f>
        <v>0</v>
      </c>
      <c r="AD623" s="26"/>
      <c r="AE623" s="27">
        <f t="shared" si="304"/>
        <v>0</v>
      </c>
      <c r="AF623" s="27">
        <f t="shared" si="292"/>
        <v>0</v>
      </c>
      <c r="AG623" s="44"/>
      <c r="AH623" s="25">
        <f t="array" ref="AH623">SUM(IF(Period=$AH$2,IF(Site=$A$506,IF(Provider=$B623,I))))</f>
        <v>0</v>
      </c>
      <c r="AI623" s="26">
        <f t="array" ref="AI623">SUM(IF(Period=$AH$2,IF(Site=$A$506,IF(Provider=$B623,J))))</f>
        <v>0</v>
      </c>
      <c r="AJ623" s="26"/>
      <c r="AK623" s="27">
        <f t="shared" si="305"/>
        <v>0</v>
      </c>
      <c r="AL623" s="27">
        <f t="shared" si="293"/>
        <v>0</v>
      </c>
      <c r="AM623" s="44"/>
      <c r="AN623" s="25">
        <f t="array" ref="AN623">SUM(IF(Period=$AN$2,IF(Site=$A$506,IF(Provider=$B623,I))))</f>
        <v>1</v>
      </c>
      <c r="AO623" s="26">
        <f t="array" ref="AO623">SUM(IF(Period=$AN$2,IF(Site=$A$506,IF(Provider=$B623,J))))</f>
        <v>10</v>
      </c>
      <c r="AP623" s="26"/>
      <c r="AQ623" s="27">
        <f t="shared" si="306"/>
        <v>1.8234865061998542E-3</v>
      </c>
      <c r="AR623" s="27">
        <f t="shared" si="294"/>
        <v>3.1979533098816759E-4</v>
      </c>
      <c r="AS623" s="44"/>
      <c r="AT623" s="25">
        <f t="array" ref="AT623">SUM(IF(Period=$AT$2,IF(Site=$A$506,IF(Provider=$B623,I))))</f>
        <v>0</v>
      </c>
      <c r="AU623" s="26">
        <f t="array" ref="AU623">SUM(IF(Period=$AT$2,IF(Site=$A$506,IF(Provider=$B623,J))))</f>
        <v>0</v>
      </c>
      <c r="AV623" s="26"/>
      <c r="AW623" s="27">
        <f t="shared" si="307"/>
        <v>0</v>
      </c>
      <c r="AX623" s="27">
        <f t="shared" si="295"/>
        <v>0</v>
      </c>
      <c r="AY623" s="44"/>
      <c r="AZ623" s="25">
        <f t="array" ref="AZ623">SUM(IF(Period=$AZ$2,IF(Site=$A$506,IF(Provider=$B623,I))))</f>
        <v>0</v>
      </c>
      <c r="BA623" s="26">
        <f t="array" ref="BA623">SUM(IF(Period=$AZ$2,IF(Site=$A$506,IF(Provider=$B623,J))))</f>
        <v>0</v>
      </c>
      <c r="BB623" s="26"/>
      <c r="BC623" s="27">
        <f t="shared" si="308"/>
        <v>0</v>
      </c>
      <c r="BD623" s="27">
        <f t="shared" si="296"/>
        <v>0</v>
      </c>
      <c r="BE623" s="44"/>
      <c r="BF623" s="25">
        <f t="array" ref="BF623">SUM(IF(Period=$BF$2,IF(Site=$A$506,IF(Provider=$B623,I))))</f>
        <v>0</v>
      </c>
      <c r="BG623" s="26">
        <f t="array" ref="BG623">SUM(IF(Period=$BF$2,IF(Site=$A$506,IF(Provider=$B623,J))))</f>
        <v>0</v>
      </c>
      <c r="BH623" s="26"/>
      <c r="BI623" s="27">
        <f t="shared" si="309"/>
        <v>0</v>
      </c>
      <c r="BJ623" s="27">
        <f t="shared" si="297"/>
        <v>0</v>
      </c>
      <c r="BK623" s="44"/>
      <c r="BL623" s="25">
        <f t="array" ref="BL623">SUM(IF(Period=$BL$2,IF(Site=$A$506,IF(Provider=$B623,I))))</f>
        <v>0</v>
      </c>
      <c r="BM623" s="26">
        <f t="array" ref="BM623">SUM(IF(Period=$BL$2,IF(Site=$A$506,IF(Provider=$B623,J))))</f>
        <v>0</v>
      </c>
      <c r="BN623" s="26"/>
      <c r="BO623" s="27">
        <f t="shared" si="310"/>
        <v>0</v>
      </c>
      <c r="BP623" s="27">
        <f t="shared" si="298"/>
        <v>0</v>
      </c>
      <c r="BQ623" s="44"/>
      <c r="BR623" s="25">
        <f t="array" ref="BR623">SUM(IF(Period=$BR$2,IF(Site=$A$506,IF(Provider=$B623,I))))</f>
        <v>0</v>
      </c>
      <c r="BS623" s="26">
        <f t="array" ref="BS623">SUM(IF(Period=$BR$2,IF(Site=$A$506,IF(Provider=$B623,J))))</f>
        <v>0</v>
      </c>
      <c r="BT623" s="26"/>
      <c r="BU623" s="27">
        <f t="shared" si="311"/>
        <v>0</v>
      </c>
      <c r="BV623" s="27">
        <f t="shared" si="299"/>
        <v>0</v>
      </c>
    </row>
    <row r="624" spans="2:74" outlineLevel="1" x14ac:dyDescent="0.25">
      <c r="B624" s="20" t="s">
        <v>765</v>
      </c>
      <c r="C624" s="44"/>
      <c r="D624" s="25">
        <f t="array" ref="D624">SUM(IF(Period=$D$2,IF(Site=$A$506,IF(Provider=$B624,I))))</f>
        <v>80</v>
      </c>
      <c r="E624" s="26">
        <f t="array" ref="E624">SUM(IF(Period=$D$2,IF(Site=$A$506,IF(Provider=$B624,J))))</f>
        <v>8.4</v>
      </c>
      <c r="F624" s="26"/>
      <c r="G624" s="27">
        <f t="shared" si="300"/>
        <v>0.14014598540145987</v>
      </c>
      <c r="H624" s="27">
        <f t="shared" si="288"/>
        <v>1.9463028933877836E-2</v>
      </c>
      <c r="I624" s="44"/>
      <c r="J624" s="25">
        <f t="array" ref="J624">SUM(IF(Period=$J$2,IF(Site=$A$506,IF(Provider=$B624,I))))</f>
        <v>91</v>
      </c>
      <c r="K624" s="26">
        <f t="array" ref="K624">SUM(IF(Period=$J$2,IF(Site=$A$506,IF(Provider=$B624,J))))</f>
        <v>8.8571428571428577</v>
      </c>
      <c r="L624" s="26"/>
      <c r="M624" s="27">
        <f t="shared" si="301"/>
        <v>0.18210573881608677</v>
      </c>
      <c r="N624" s="27">
        <f t="shared" si="289"/>
        <v>2.4971341822350283E-2</v>
      </c>
      <c r="O624" s="44"/>
      <c r="P624" s="25">
        <f t="array" ref="P624">SUM(IF(Period=$P$2,IF(Site=$A$506,IF(Provider=$B624,I))))</f>
        <v>0</v>
      </c>
      <c r="Q624" s="26">
        <f t="array" ref="Q624">SUM(IF(Period=$P$2,IF(Site=$A$506,IF(Provider=$B624,J))))</f>
        <v>0</v>
      </c>
      <c r="R624" s="26"/>
      <c r="S624" s="27">
        <f t="shared" si="302"/>
        <v>0</v>
      </c>
      <c r="T624" s="27">
        <f t="shared" si="290"/>
        <v>0</v>
      </c>
      <c r="U624" s="44"/>
      <c r="V624" s="25">
        <f t="array" ref="V624">SUM(IF(Period=$V$2,IF(Site=$A$506,IF(Provider=$B624,I))))</f>
        <v>142</v>
      </c>
      <c r="W624" s="26">
        <f t="array" ref="W624">SUM(IF(Period=$V$2,IF(Site=$A$506,IF(Provider=$B624,J))))</f>
        <v>6.274647887323944</v>
      </c>
      <c r="X624" s="26"/>
      <c r="Y624" s="27">
        <f t="shared" si="303"/>
        <v>0.19769247836698473</v>
      </c>
      <c r="Z624" s="27">
        <f t="shared" si="291"/>
        <v>2.6946107784431138E-2</v>
      </c>
      <c r="AA624" s="44"/>
      <c r="AB624" s="25">
        <f t="array" ref="AB624">SUM(IF(Period=$AB$2,IF(Site=$A$506,IF(Provider=$B624,I))))</f>
        <v>212</v>
      </c>
      <c r="AC624" s="26">
        <f t="array" ref="AC624">SUM(IF(Period=$AB$2,IF(Site=$A$506,IF(Provider=$B624,J))))</f>
        <v>4.8349056603773581</v>
      </c>
      <c r="AD624" s="26"/>
      <c r="AE624" s="27">
        <f t="shared" si="304"/>
        <v>0.21972132904608785</v>
      </c>
      <c r="AF624" s="27">
        <f t="shared" si="292"/>
        <v>3.0835414097048826E-2</v>
      </c>
      <c r="AG624" s="44"/>
      <c r="AH624" s="25">
        <f t="array" ref="AH624">SUM(IF(Period=$AH$2,IF(Site=$A$506,IF(Provider=$B624,I))))</f>
        <v>12</v>
      </c>
      <c r="AI624" s="26">
        <f t="array" ref="AI624">SUM(IF(Period=$AH$2,IF(Site=$A$506,IF(Provider=$B624,J))))</f>
        <v>3.5</v>
      </c>
      <c r="AJ624" s="26"/>
      <c r="AK624" s="27">
        <f t="shared" si="305"/>
        <v>8.4168336673346687E-3</v>
      </c>
      <c r="AL624" s="27">
        <f t="shared" si="293"/>
        <v>1.4302254307702784E-3</v>
      </c>
      <c r="AM624" s="44"/>
      <c r="AN624" s="25">
        <f t="array" ref="AN624">SUM(IF(Period=$AN$2,IF(Site=$A$506,IF(Provider=$B624,I))))</f>
        <v>191</v>
      </c>
      <c r="AO624" s="26">
        <f t="array" ref="AO624">SUM(IF(Period=$AN$2,IF(Site=$A$506,IF(Provider=$B624,J))))</f>
        <v>9.2513089005235596</v>
      </c>
      <c r="AP624" s="26"/>
      <c r="AQ624" s="27">
        <f t="shared" si="306"/>
        <v>0.32221006564551419</v>
      </c>
      <c r="AR624" s="27">
        <f t="shared" si="294"/>
        <v>5.6507834985609205E-2</v>
      </c>
      <c r="AS624" s="44"/>
      <c r="AT624" s="25">
        <f t="array" ref="AT624">SUM(IF(Period=$AT$2,IF(Site=$A$506,IF(Provider=$B624,I))))</f>
        <v>2</v>
      </c>
      <c r="AU624" s="26">
        <f t="array" ref="AU624">SUM(IF(Period=$AT$2,IF(Site=$A$506,IF(Provider=$B624,J))))</f>
        <v>7.5</v>
      </c>
      <c r="AV624" s="26"/>
      <c r="AW624" s="27">
        <f t="shared" si="307"/>
        <v>2.6619343389529728E-3</v>
      </c>
      <c r="AX624" s="27">
        <f t="shared" si="295"/>
        <v>4.7263446450515178E-4</v>
      </c>
      <c r="AY624" s="44"/>
      <c r="AZ624" s="25">
        <f t="array" ref="AZ624">SUM(IF(Period=$AZ$2,IF(Site=$A$506,IF(Provider=$B624,I))))</f>
        <v>20</v>
      </c>
      <c r="BA624" s="26">
        <f t="array" ref="BA624">SUM(IF(Period=$AZ$2,IF(Site=$A$506,IF(Provider=$B624,J))))</f>
        <v>5.25</v>
      </c>
      <c r="BB624" s="26"/>
      <c r="BC624" s="27">
        <f t="shared" si="308"/>
        <v>1.955671447196871E-2</v>
      </c>
      <c r="BD624" s="27">
        <f t="shared" si="296"/>
        <v>3.4214213561862554E-3</v>
      </c>
      <c r="BE624" s="44"/>
      <c r="BF624" s="25">
        <f t="array" ref="BF624">SUM(IF(Period=$BF$2,IF(Site=$A$506,IF(Provider=$B624,I))))</f>
        <v>206</v>
      </c>
      <c r="BG624" s="26">
        <f t="array" ref="BG624">SUM(IF(Period=$BF$2,IF(Site=$A$506,IF(Provider=$B624,J))))</f>
        <v>4.9417475728155296</v>
      </c>
      <c r="BH624" s="26"/>
      <c r="BI624" s="27">
        <f t="shared" si="309"/>
        <v>0.17800314740339204</v>
      </c>
      <c r="BJ624" s="27">
        <f t="shared" si="297"/>
        <v>3.1499473977350055E-2</v>
      </c>
      <c r="BK624" s="44"/>
      <c r="BL624" s="25">
        <f t="array" ref="BL624">SUM(IF(Period=$BL$2,IF(Site=$A$506,IF(Provider=$B624,I))))</f>
        <v>253</v>
      </c>
      <c r="BM624" s="26">
        <f t="array" ref="BM624">SUM(IF(Period=$BL$2,IF(Site=$A$506,IF(Provider=$B624,J))))</f>
        <v>5.3913043478260896</v>
      </c>
      <c r="BN624" s="26"/>
      <c r="BO624" s="27">
        <f t="shared" si="310"/>
        <v>0.23783783783783796</v>
      </c>
      <c r="BP624" s="27">
        <f t="shared" si="298"/>
        <v>4.2408979261884791E-2</v>
      </c>
      <c r="BQ624" s="44"/>
      <c r="BR624" s="25">
        <f t="array" ref="BR624">SUM(IF(Period=$BR$2,IF(Site=$A$506,IF(Provider=$B624,I))))</f>
        <v>152</v>
      </c>
      <c r="BS624" s="26">
        <f t="array" ref="BS624">SUM(IF(Period=$BR$2,IF(Site=$A$506,IF(Provider=$B624,J))))</f>
        <v>4.3026315789473699</v>
      </c>
      <c r="BT624" s="26"/>
      <c r="BU624" s="27">
        <f t="shared" si="311"/>
        <v>0.10989749621912287</v>
      </c>
      <c r="BV624" s="27">
        <f t="shared" si="299"/>
        <v>1.9183948842803094E-2</v>
      </c>
    </row>
    <row r="625" spans="2:74" outlineLevel="1" x14ac:dyDescent="0.25">
      <c r="B625" s="20" t="s">
        <v>756</v>
      </c>
      <c r="C625" s="44"/>
      <c r="D625" s="25">
        <f t="array" ref="D625">SUM(IF(Period=$D$2,IF(Site=$A$506,IF(Provider=$B625,I))))</f>
        <v>146</v>
      </c>
      <c r="E625" s="26">
        <f t="array" ref="E625">SUM(IF(Period=$D$2,IF(Site=$A$506,IF(Provider=$B625,J))))</f>
        <v>12.568493150684931</v>
      </c>
      <c r="F625" s="26"/>
      <c r="G625" s="27">
        <f t="shared" si="300"/>
        <v>0.38269030239833157</v>
      </c>
      <c r="H625" s="27">
        <f t="shared" si="288"/>
        <v>5.3146812639383666E-2</v>
      </c>
      <c r="I625" s="44"/>
      <c r="J625" s="25">
        <f t="array" ref="J625">SUM(IF(Period=$J$2,IF(Site=$A$506,IF(Provider=$B625,I))))</f>
        <v>102</v>
      </c>
      <c r="K625" s="26">
        <f t="array" ref="K625">SUM(IF(Period=$J$2,IF(Site=$A$506,IF(Provider=$B625,J))))</f>
        <v>10.911764705882353</v>
      </c>
      <c r="L625" s="26"/>
      <c r="M625" s="27">
        <f t="shared" si="301"/>
        <v>0.25146859466787169</v>
      </c>
      <c r="N625" s="27">
        <f t="shared" si="289"/>
        <v>3.4482758620689655E-2</v>
      </c>
      <c r="O625" s="44"/>
      <c r="P625" s="25">
        <f t="array" ref="P625">SUM(IF(Period=$P$2,IF(Site=$A$506,IF(Provider=$B625,I))))</f>
        <v>99</v>
      </c>
      <c r="Q625" s="26">
        <f t="array" ref="Q625">SUM(IF(Period=$P$2,IF(Site=$A$506,IF(Provider=$B625,J))))</f>
        <v>7.858585858585859</v>
      </c>
      <c r="R625" s="26"/>
      <c r="S625" s="27">
        <f t="shared" si="302"/>
        <v>0.16631038905515177</v>
      </c>
      <c r="T625" s="27">
        <f t="shared" si="290"/>
        <v>2.2419457091810271E-2</v>
      </c>
      <c r="U625" s="44"/>
      <c r="V625" s="25">
        <f t="array" ref="V625">SUM(IF(Period=$V$2,IF(Site=$A$506,IF(Provider=$B625,I))))</f>
        <v>116</v>
      </c>
      <c r="W625" s="26">
        <f t="array" ref="W625">SUM(IF(Period=$V$2,IF(Site=$A$506,IF(Provider=$B625,J))))</f>
        <v>5.6724137931034484</v>
      </c>
      <c r="X625" s="26"/>
      <c r="Y625" s="27">
        <f t="shared" si="303"/>
        <v>0.14599511870423784</v>
      </c>
      <c r="Z625" s="27">
        <f t="shared" si="291"/>
        <v>1.989959474989415E-2</v>
      </c>
      <c r="AA625" s="44"/>
      <c r="AB625" s="25">
        <f t="array" ref="AB625">SUM(IF(Period=$AB$2,IF(Site=$A$506,IF(Provider=$B625,I))))</f>
        <v>138</v>
      </c>
      <c r="AC625" s="26">
        <f t="array" ref="AC625">SUM(IF(Period=$AB$2,IF(Site=$A$506,IF(Provider=$B625,J))))</f>
        <v>5.4927536231884062</v>
      </c>
      <c r="AD625" s="26"/>
      <c r="AE625" s="27">
        <f t="shared" si="304"/>
        <v>0.16248660235798501</v>
      </c>
      <c r="AF625" s="27">
        <f t="shared" si="292"/>
        <v>2.2803164766402935E-2</v>
      </c>
      <c r="AG625" s="44"/>
      <c r="AH625" s="25">
        <f t="array" ref="AH625">SUM(IF(Period=$AH$2,IF(Site=$A$506,IF(Provider=$B625,I))))</f>
        <v>143</v>
      </c>
      <c r="AI625" s="26">
        <f t="array" ref="AI625">SUM(IF(Period=$AH$2,IF(Site=$A$506,IF(Provider=$B625,J))))</f>
        <v>6.1048951048951103</v>
      </c>
      <c r="AJ625" s="26"/>
      <c r="AK625" s="27">
        <f t="shared" si="305"/>
        <v>0.17494989979959935</v>
      </c>
      <c r="AL625" s="27">
        <f t="shared" si="293"/>
        <v>2.9728257168153673E-2</v>
      </c>
      <c r="AM625" s="44"/>
      <c r="AN625" s="25">
        <f t="array" ref="AN625">SUM(IF(Period=$AN$2,IF(Site=$A$506,IF(Provider=$B625,I))))</f>
        <v>108</v>
      </c>
      <c r="AO625" s="26">
        <f t="array" ref="AO625">SUM(IF(Period=$AN$2,IF(Site=$A$506,IF(Provider=$B625,J))))</f>
        <v>9.0185185185185208</v>
      </c>
      <c r="AP625" s="26"/>
      <c r="AQ625" s="27">
        <f t="shared" si="306"/>
        <v>0.17760758570386584</v>
      </c>
      <c r="AR625" s="27">
        <f t="shared" si="294"/>
        <v>3.1148065238247528E-2</v>
      </c>
      <c r="AS625" s="44"/>
      <c r="AT625" s="25">
        <f t="array" ref="AT625">SUM(IF(Period=$AT$2,IF(Site=$A$506,IF(Provider=$B625,I))))</f>
        <v>99</v>
      </c>
      <c r="AU625" s="26">
        <f t="array" ref="AU625">SUM(IF(Period=$AT$2,IF(Site=$A$506,IF(Provider=$B625,J))))</f>
        <v>6.3333333333333304</v>
      </c>
      <c r="AV625" s="26"/>
      <c r="AW625" s="27">
        <f t="shared" si="307"/>
        <v>0.11126885536823419</v>
      </c>
      <c r="AX625" s="27">
        <f t="shared" si="295"/>
        <v>1.9756120616315331E-2</v>
      </c>
      <c r="AY625" s="44"/>
      <c r="AZ625" s="25">
        <f t="array" ref="AZ625">SUM(IF(Period=$AZ$2,IF(Site=$A$506,IF(Provider=$B625,I))))</f>
        <v>144</v>
      </c>
      <c r="BA625" s="26">
        <f t="array" ref="BA625">SUM(IF(Period=$AZ$2,IF(Site=$A$506,IF(Provider=$B625,J))))</f>
        <v>4.8125</v>
      </c>
      <c r="BB625" s="26"/>
      <c r="BC625" s="27">
        <f t="shared" si="308"/>
        <v>0.12907431551499349</v>
      </c>
      <c r="BD625" s="27">
        <f t="shared" si="296"/>
        <v>2.2581380950829288E-2</v>
      </c>
      <c r="BE625" s="44"/>
      <c r="BF625" s="25">
        <f t="array" ref="BF625">SUM(IF(Period=$BF$2,IF(Site=$A$506,IF(Provider=$B625,I))))</f>
        <v>113</v>
      </c>
      <c r="BG625" s="26">
        <f t="array" ref="BG625">SUM(IF(Period=$BF$2,IF(Site=$A$506,IF(Provider=$B625,J))))</f>
        <v>8.2654867256637203</v>
      </c>
      <c r="BH625" s="26"/>
      <c r="BI625" s="27">
        <f t="shared" si="309"/>
        <v>0.16331526490645223</v>
      </c>
      <c r="BJ625" s="27">
        <f t="shared" si="297"/>
        <v>2.8900303236586433E-2</v>
      </c>
      <c r="BK625" s="44"/>
      <c r="BL625" s="25">
        <f t="array" ref="BL625">SUM(IF(Period=$BL$2,IF(Site=$A$506,IF(Provider=$B625,I))))</f>
        <v>89</v>
      </c>
      <c r="BM625" s="26">
        <f t="array" ref="BM625">SUM(IF(Period=$BL$2,IF(Site=$A$506,IF(Provider=$B625,J))))</f>
        <v>13.865168539325801</v>
      </c>
      <c r="BN625" s="26"/>
      <c r="BO625" s="27">
        <f t="shared" si="310"/>
        <v>0.21517000871839517</v>
      </c>
      <c r="BP625" s="27">
        <f t="shared" si="298"/>
        <v>3.836706774865517E-2</v>
      </c>
      <c r="BQ625" s="44"/>
      <c r="BR625" s="25">
        <f t="array" ref="BR625">SUM(IF(Period=$BR$2,IF(Site=$A$506,IF(Provider=$B625,I))))</f>
        <v>70</v>
      </c>
      <c r="BS625" s="26">
        <f t="array" ref="BS625">SUM(IF(Period=$BR$2,IF(Site=$A$506,IF(Provider=$B625,J))))</f>
        <v>6.4714285714285698</v>
      </c>
      <c r="BT625" s="26"/>
      <c r="BU625" s="27">
        <f t="shared" si="311"/>
        <v>7.6121660225172222E-2</v>
      </c>
      <c r="BV625" s="27">
        <f t="shared" si="299"/>
        <v>1.3287964565427824E-2</v>
      </c>
    </row>
    <row r="626" spans="2:74" outlineLevel="1" x14ac:dyDescent="0.25">
      <c r="B626" s="20" t="s">
        <v>1042</v>
      </c>
      <c r="C626" s="44"/>
      <c r="D626" s="25">
        <f t="array" ref="D626">SUM(IF(Period=$D$2,IF(Site=$A$506,IF(Provider=$B626,I))))</f>
        <v>0</v>
      </c>
      <c r="E626" s="26">
        <f t="array" ref="E626">SUM(IF(Period=$D$2,IF(Site=$A$506,IF(Provider=$B626,J))))</f>
        <v>0</v>
      </c>
      <c r="F626" s="26"/>
      <c r="G626" s="27">
        <f t="shared" si="300"/>
        <v>0</v>
      </c>
      <c r="H626" s="27">
        <f t="shared" si="288"/>
        <v>0</v>
      </c>
      <c r="I626" s="44"/>
      <c r="J626" s="25">
        <f t="array" ref="J626">SUM(IF(Period=$J$2,IF(Site=$A$506,IF(Provider=$B626,I))))</f>
        <v>0</v>
      </c>
      <c r="K626" s="26">
        <f t="array" ref="K626">SUM(IF(Period=$J$2,IF(Site=$A$506,IF(Provider=$B626,J))))</f>
        <v>0</v>
      </c>
      <c r="L626" s="26"/>
      <c r="M626" s="27">
        <f t="shared" si="301"/>
        <v>0</v>
      </c>
      <c r="N626" s="27">
        <f t="shared" si="289"/>
        <v>0</v>
      </c>
      <c r="O626" s="44"/>
      <c r="P626" s="25">
        <f t="array" ref="P626">SUM(IF(Period=$P$2,IF(Site=$A$506,IF(Provider=$B626,I))))</f>
        <v>0</v>
      </c>
      <c r="Q626" s="26">
        <f t="array" ref="Q626">SUM(IF(Period=$P$2,IF(Site=$A$506,IF(Provider=$B626,J))))</f>
        <v>0</v>
      </c>
      <c r="R626" s="26"/>
      <c r="S626" s="27">
        <f t="shared" si="302"/>
        <v>0</v>
      </c>
      <c r="T626" s="27">
        <f t="shared" si="290"/>
        <v>0</v>
      </c>
      <c r="U626" s="44"/>
      <c r="V626" s="25">
        <f t="array" ref="V626">SUM(IF(Period=$V$2,IF(Site=$A$506,IF(Provider=$B626,I))))</f>
        <v>0</v>
      </c>
      <c r="W626" s="26">
        <f t="array" ref="W626">SUM(IF(Period=$V$2,IF(Site=$A$506,IF(Provider=$B626,J))))</f>
        <v>0</v>
      </c>
      <c r="X626" s="26"/>
      <c r="Y626" s="27">
        <f t="shared" si="303"/>
        <v>0</v>
      </c>
      <c r="Z626" s="27">
        <f t="shared" si="291"/>
        <v>0</v>
      </c>
      <c r="AA626" s="44"/>
      <c r="AB626" s="25">
        <f t="array" ref="AB626">SUM(IF(Period=$AB$2,IF(Site=$A$506,IF(Provider=$B626,I))))</f>
        <v>0</v>
      </c>
      <c r="AC626" s="26">
        <f t="array" ref="AC626">SUM(IF(Period=$AB$2,IF(Site=$A$506,IF(Provider=$B626,J))))</f>
        <v>0</v>
      </c>
      <c r="AD626" s="26"/>
      <c r="AE626" s="27">
        <f t="shared" si="304"/>
        <v>0</v>
      </c>
      <c r="AF626" s="27">
        <f t="shared" si="292"/>
        <v>0</v>
      </c>
      <c r="AG626" s="44"/>
      <c r="AH626" s="25">
        <f t="array" ref="AH626">SUM(IF(Period=$AH$2,IF(Site=$A$506,IF(Provider=$B626,I))))</f>
        <v>0</v>
      </c>
      <c r="AI626" s="26">
        <f t="array" ref="AI626">SUM(IF(Period=$AH$2,IF(Site=$A$506,IF(Provider=$B626,J))))</f>
        <v>0</v>
      </c>
      <c r="AJ626" s="26"/>
      <c r="AK626" s="27">
        <f t="shared" si="305"/>
        <v>0</v>
      </c>
      <c r="AL626" s="27">
        <f t="shared" si="293"/>
        <v>0</v>
      </c>
      <c r="AM626" s="44"/>
      <c r="AN626" s="25">
        <f t="array" ref="AN626">SUM(IF(Period=$AN$2,IF(Site=$A$506,IF(Provider=$B626,I))))</f>
        <v>0</v>
      </c>
      <c r="AO626" s="26">
        <f t="array" ref="AO626">SUM(IF(Period=$AN$2,IF(Site=$A$506,IF(Provider=$B626,J))))</f>
        <v>0</v>
      </c>
      <c r="AP626" s="26"/>
      <c r="AQ626" s="27">
        <f t="shared" si="306"/>
        <v>0</v>
      </c>
      <c r="AR626" s="27">
        <f t="shared" si="294"/>
        <v>0</v>
      </c>
      <c r="AS626" s="44"/>
      <c r="AT626" s="25">
        <f t="array" ref="AT626">SUM(IF(Period=$AT$2,IF(Site=$A$506,IF(Provider=$B626,I))))</f>
        <v>0</v>
      </c>
      <c r="AU626" s="26">
        <f t="array" ref="AU626">SUM(IF(Period=$AT$2,IF(Site=$A$506,IF(Provider=$B626,J))))</f>
        <v>0</v>
      </c>
      <c r="AV626" s="26"/>
      <c r="AW626" s="27">
        <f t="shared" si="307"/>
        <v>0</v>
      </c>
      <c r="AX626" s="27">
        <f t="shared" si="295"/>
        <v>0</v>
      </c>
      <c r="AY626" s="44"/>
      <c r="AZ626" s="25">
        <f t="array" ref="AZ626">SUM(IF(Period=$AZ$2,IF(Site=$A$506,IF(Provider=$B626,I))))</f>
        <v>0</v>
      </c>
      <c r="BA626" s="26">
        <f t="array" ref="BA626">SUM(IF(Period=$AZ$2,IF(Site=$A$506,IF(Provider=$B626,J))))</f>
        <v>0</v>
      </c>
      <c r="BB626" s="26"/>
      <c r="BC626" s="27">
        <f t="shared" si="308"/>
        <v>0</v>
      </c>
      <c r="BD626" s="27">
        <f t="shared" si="296"/>
        <v>0</v>
      </c>
      <c r="BE626" s="44"/>
      <c r="BF626" s="25">
        <f t="array" ref="BF626">SUM(IF(Period=$BF$2,IF(Site=$A$506,IF(Provider=$B626,I))))</f>
        <v>5</v>
      </c>
      <c r="BG626" s="26">
        <f t="array" ref="BG626">SUM(IF(Period=$BF$2,IF(Site=$A$506,IF(Provider=$B626,J))))</f>
        <v>6.6</v>
      </c>
      <c r="BH626" s="26"/>
      <c r="BI626" s="27">
        <f t="shared" si="309"/>
        <v>5.7702395523692952E-3</v>
      </c>
      <c r="BJ626" s="27">
        <f t="shared" si="297"/>
        <v>1.0211027910142954E-3</v>
      </c>
      <c r="BK626" s="44"/>
      <c r="BL626" s="25">
        <f t="array" ref="BL626">SUM(IF(Period=$BL$2,IF(Site=$A$506,IF(Provider=$B626,I))))</f>
        <v>35</v>
      </c>
      <c r="BM626" s="26">
        <f t="array" ref="BM626">SUM(IF(Period=$BL$2,IF(Site=$A$506,IF(Provider=$B626,J))))</f>
        <v>4.9714285714285698</v>
      </c>
      <c r="BN626" s="26"/>
      <c r="BO626" s="27">
        <f t="shared" si="310"/>
        <v>3.0340017436791621E-2</v>
      </c>
      <c r="BP626" s="27">
        <f t="shared" si="298"/>
        <v>5.4099431023225423E-3</v>
      </c>
      <c r="BQ626" s="44"/>
      <c r="BR626" s="25">
        <f t="array" ref="BR626">SUM(IF(Period=$BR$2,IF(Site=$A$506,IF(Provider=$B626,I))))</f>
        <v>0</v>
      </c>
      <c r="BS626" s="26">
        <f t="array" ref="BS626">SUM(IF(Period=$BR$2,IF(Site=$A$506,IF(Provider=$B626,J))))</f>
        <v>0</v>
      </c>
      <c r="BT626" s="26"/>
      <c r="BU626" s="27">
        <f t="shared" si="311"/>
        <v>0</v>
      </c>
      <c r="BV626" s="27">
        <f t="shared" si="299"/>
        <v>0</v>
      </c>
    </row>
    <row r="627" spans="2:74" outlineLevel="1" x14ac:dyDescent="0.25">
      <c r="B627" s="20" t="s">
        <v>766</v>
      </c>
      <c r="C627" s="44"/>
      <c r="D627" s="25">
        <f t="array" ref="D627">SUM(IF(Period=$D$2,IF(Site=$A$506,IF(Provider=$B627,I))))</f>
        <v>80</v>
      </c>
      <c r="E627" s="26">
        <f t="array" ref="E627">SUM(IF(Period=$D$2,IF(Site=$A$506,IF(Provider=$B627,J))))</f>
        <v>7.65</v>
      </c>
      <c r="F627" s="26"/>
      <c r="G627" s="27">
        <f t="shared" si="300"/>
        <v>0.12763295099061522</v>
      </c>
      <c r="H627" s="27">
        <f t="shared" si="288"/>
        <v>1.7725258493353029E-2</v>
      </c>
      <c r="I627" s="44"/>
      <c r="J627" s="25">
        <f t="array" ref="J627">SUM(IF(Period=$J$2,IF(Site=$A$506,IF(Provider=$B627,I))))</f>
        <v>68</v>
      </c>
      <c r="K627" s="26">
        <f t="array" ref="K627">SUM(IF(Period=$J$2,IF(Site=$A$506,IF(Provider=$B627,J))))</f>
        <v>9.014705882352942</v>
      </c>
      <c r="L627" s="26"/>
      <c r="M627" s="27">
        <f t="shared" si="301"/>
        <v>0.1384997740623588</v>
      </c>
      <c r="N627" s="27">
        <f t="shared" si="289"/>
        <v>1.8991851783003378E-2</v>
      </c>
      <c r="O627" s="44"/>
      <c r="P627" s="25">
        <f t="array" ref="P627">SUM(IF(Period=$P$2,IF(Site=$A$506,IF(Provider=$B627,I))))</f>
        <v>97</v>
      </c>
      <c r="Q627" s="26">
        <f t="array" ref="Q627">SUM(IF(Period=$P$2,IF(Site=$A$506,IF(Provider=$B627,J))))</f>
        <v>15.969072164948454</v>
      </c>
      <c r="R627" s="26"/>
      <c r="S627" s="27">
        <f t="shared" si="302"/>
        <v>0.33112441214194099</v>
      </c>
      <c r="T627" s="27">
        <f t="shared" si="290"/>
        <v>4.4637196703360041E-2</v>
      </c>
      <c r="U627" s="44"/>
      <c r="V627" s="25">
        <f t="array" ref="V627">SUM(IF(Period=$V$2,IF(Site=$A$506,IF(Provider=$B627,I))))</f>
        <v>129</v>
      </c>
      <c r="W627" s="26">
        <f t="array" ref="W627">SUM(IF(Period=$V$2,IF(Site=$A$506,IF(Provider=$B627,J))))</f>
        <v>7.2325581395348841</v>
      </c>
      <c r="X627" s="26"/>
      <c r="Y627" s="27">
        <f t="shared" si="303"/>
        <v>0.207011315731085</v>
      </c>
      <c r="Z627" s="27">
        <f t="shared" si="291"/>
        <v>2.8216294683360552E-2</v>
      </c>
      <c r="AA627" s="44"/>
      <c r="AB627" s="25">
        <f t="array" ref="AB627">SUM(IF(Period=$AB$2,IF(Site=$A$506,IF(Provider=$B627,I))))</f>
        <v>102</v>
      </c>
      <c r="AC627" s="26">
        <f t="array" ref="AC627">SUM(IF(Period=$AB$2,IF(Site=$A$506,IF(Provider=$B627,J))))</f>
        <v>6.0686274509803919</v>
      </c>
      <c r="AD627" s="26"/>
      <c r="AE627" s="27">
        <f t="shared" si="304"/>
        <v>0.13269024651661307</v>
      </c>
      <c r="AF627" s="27">
        <f t="shared" si="292"/>
        <v>1.8621581781534849E-2</v>
      </c>
      <c r="AG627" s="44"/>
      <c r="AH627" s="25">
        <f t="array" ref="AH627">SUM(IF(Period=$AH$2,IF(Site=$A$506,IF(Provider=$B627,I))))</f>
        <v>57</v>
      </c>
      <c r="AI627" s="26">
        <f t="array" ref="AI627">SUM(IF(Period=$AH$2,IF(Site=$A$506,IF(Provider=$B627,J))))</f>
        <v>6.7894736842105301</v>
      </c>
      <c r="AJ627" s="26"/>
      <c r="AK627" s="27">
        <f t="shared" si="305"/>
        <v>7.7555110220440926E-2</v>
      </c>
      <c r="AL627" s="27">
        <f t="shared" si="293"/>
        <v>1.3178505754954717E-2</v>
      </c>
      <c r="AM627" s="44"/>
      <c r="AN627" s="25">
        <f t="array" ref="AN627">SUM(IF(Period=$AN$2,IF(Site=$A$506,IF(Provider=$B627,I))))</f>
        <v>76</v>
      </c>
      <c r="AO627" s="26">
        <f t="array" ref="AO627">SUM(IF(Period=$AN$2,IF(Site=$A$506,IF(Provider=$B627,J))))</f>
        <v>11.6973684210526</v>
      </c>
      <c r="AP627" s="26"/>
      <c r="AQ627" s="27">
        <f t="shared" si="306"/>
        <v>0.1621079504011666</v>
      </c>
      <c r="AR627" s="27">
        <f t="shared" si="294"/>
        <v>2.8429804924848017E-2</v>
      </c>
      <c r="AS627" s="44"/>
      <c r="AT627" s="25">
        <f t="array" ref="AT627">SUM(IF(Period=$AT$2,IF(Site=$A$506,IF(Provider=$B627,I))))</f>
        <v>76</v>
      </c>
      <c r="AU627" s="26">
        <f t="array" ref="AU627">SUM(IF(Period=$AT$2,IF(Site=$A$506,IF(Provider=$B627,J))))</f>
        <v>4.5</v>
      </c>
      <c r="AV627" s="26"/>
      <c r="AW627" s="27">
        <f t="shared" si="307"/>
        <v>6.0692102928127774E-2</v>
      </c>
      <c r="AX627" s="27">
        <f t="shared" si="295"/>
        <v>1.0776065790717458E-2</v>
      </c>
      <c r="AY627" s="44"/>
      <c r="AZ627" s="25">
        <f t="array" ref="AZ627">SUM(IF(Period=$AZ$2,IF(Site=$A$506,IF(Provider=$B627,I))))</f>
        <v>95</v>
      </c>
      <c r="BA627" s="26">
        <f t="array" ref="BA627">SUM(IF(Period=$AZ$2,IF(Site=$A$506,IF(Provider=$B627,J))))</f>
        <v>7.8842105263157896</v>
      </c>
      <c r="BB627" s="26"/>
      <c r="BC627" s="27">
        <f t="shared" si="308"/>
        <v>0.13950456323337679</v>
      </c>
      <c r="BD627" s="27">
        <f t="shared" si="296"/>
        <v>2.4406139007461958E-2</v>
      </c>
      <c r="BE627" s="44"/>
      <c r="BF627" s="25">
        <f t="array" ref="BF627">SUM(IF(Period=$BF$2,IF(Site=$A$506,IF(Provider=$B627,I))))</f>
        <v>61</v>
      </c>
      <c r="BG627" s="26">
        <f t="array" ref="BG627">SUM(IF(Period=$BF$2,IF(Site=$A$506,IF(Provider=$B627,J))))</f>
        <v>6.9836065573770503</v>
      </c>
      <c r="BH627" s="26"/>
      <c r="BI627" s="27">
        <f t="shared" si="309"/>
        <v>7.4488546948767276E-2</v>
      </c>
      <c r="BJ627" s="27">
        <f t="shared" si="297"/>
        <v>1.3181508756729998E-2</v>
      </c>
      <c r="BK627" s="44"/>
      <c r="BL627" s="25">
        <f t="array" ref="BL627">SUM(IF(Period=$BL$2,IF(Site=$A$506,IF(Provider=$B627,I))))</f>
        <v>71</v>
      </c>
      <c r="BM627" s="26">
        <f t="array" ref="BM627">SUM(IF(Period=$BL$2,IF(Site=$A$506,IF(Provider=$B627,J))))</f>
        <v>9.7746478873239404</v>
      </c>
      <c r="BN627" s="26"/>
      <c r="BO627" s="27">
        <f t="shared" si="310"/>
        <v>0.12101133391455969</v>
      </c>
      <c r="BP627" s="27">
        <f t="shared" si="298"/>
        <v>2.1577589155240485E-2</v>
      </c>
      <c r="BQ627" s="44"/>
      <c r="BR627" s="25">
        <f t="array" ref="BR627">SUM(IF(Period=$BR$2,IF(Site=$A$506,IF(Provider=$B627,I))))</f>
        <v>87</v>
      </c>
      <c r="BS627" s="26">
        <f t="array" ref="BS627">SUM(IF(Period=$BR$2,IF(Site=$A$506,IF(Provider=$B627,J))))</f>
        <v>7.45977011494253</v>
      </c>
      <c r="BT627" s="26"/>
      <c r="BU627" s="27">
        <f t="shared" si="311"/>
        <v>0.10905730129390019</v>
      </c>
      <c r="BV627" s="27">
        <f t="shared" si="299"/>
        <v>1.9037282567246488E-2</v>
      </c>
    </row>
    <row r="628" spans="2:74" outlineLevel="1" x14ac:dyDescent="0.25">
      <c r="B628" s="20" t="s">
        <v>1025</v>
      </c>
      <c r="C628" s="44"/>
      <c r="D628" s="25">
        <f t="array" ref="D628">SUM(IF(Period=$D$2,IF(Site=$A$506,IF(Provider=$B628,I))))</f>
        <v>0</v>
      </c>
      <c r="E628" s="26">
        <f t="array" ref="E628">SUM(IF(Period=$D$2,IF(Site=$A$506,IF(Provider=$B628,J))))</f>
        <v>0</v>
      </c>
      <c r="F628" s="26"/>
      <c r="G628" s="27">
        <f t="shared" si="300"/>
        <v>0</v>
      </c>
      <c r="H628" s="27">
        <f t="shared" si="288"/>
        <v>0</v>
      </c>
      <c r="I628" s="44"/>
      <c r="J628" s="25">
        <f t="array" ref="J628">SUM(IF(Period=$J$2,IF(Site=$A$506,IF(Provider=$B628,I))))</f>
        <v>0</v>
      </c>
      <c r="K628" s="26">
        <f t="array" ref="K628">SUM(IF(Period=$J$2,IF(Site=$A$506,IF(Provider=$B628,J))))</f>
        <v>0</v>
      </c>
      <c r="L628" s="26"/>
      <c r="M628" s="27">
        <f t="shared" si="301"/>
        <v>0</v>
      </c>
      <c r="N628" s="27">
        <f t="shared" si="289"/>
        <v>0</v>
      </c>
      <c r="O628" s="44"/>
      <c r="P628" s="25">
        <f t="array" ref="P628">SUM(IF(Period=$P$2,IF(Site=$A$506,IF(Provider=$B628,I))))</f>
        <v>0</v>
      </c>
      <c r="Q628" s="26">
        <f t="array" ref="Q628">SUM(IF(Period=$P$2,IF(Site=$A$506,IF(Provider=$B628,J))))</f>
        <v>0</v>
      </c>
      <c r="R628" s="26"/>
      <c r="S628" s="27">
        <f t="shared" si="302"/>
        <v>0</v>
      </c>
      <c r="T628" s="27">
        <f t="shared" si="290"/>
        <v>0</v>
      </c>
      <c r="U628" s="44"/>
      <c r="V628" s="25">
        <f t="array" ref="V628">SUM(IF(Period=$V$2,IF(Site=$A$506,IF(Provider=$B628,I))))</f>
        <v>0</v>
      </c>
      <c r="W628" s="26">
        <f t="array" ref="W628">SUM(IF(Period=$V$2,IF(Site=$A$506,IF(Provider=$B628,J))))</f>
        <v>0</v>
      </c>
      <c r="X628" s="26"/>
      <c r="Y628" s="27">
        <f t="shared" si="303"/>
        <v>0</v>
      </c>
      <c r="Z628" s="27">
        <f t="shared" si="291"/>
        <v>0</v>
      </c>
      <c r="AA628" s="44"/>
      <c r="AB628" s="25">
        <f t="array" ref="AB628">SUM(IF(Period=$AB$2,IF(Site=$A$506,IF(Provider=$B628,I))))</f>
        <v>0</v>
      </c>
      <c r="AC628" s="26">
        <f t="array" ref="AC628">SUM(IF(Period=$AB$2,IF(Site=$A$506,IF(Provider=$B628,J))))</f>
        <v>0</v>
      </c>
      <c r="AD628" s="26"/>
      <c r="AE628" s="27">
        <f t="shared" si="304"/>
        <v>0</v>
      </c>
      <c r="AF628" s="27">
        <f t="shared" si="292"/>
        <v>0</v>
      </c>
      <c r="AG628" s="44"/>
      <c r="AH628" s="25">
        <f t="array" ref="AH628">SUM(IF(Period=$AH$2,IF(Site=$A$506,IF(Provider=$B628,I))))</f>
        <v>0</v>
      </c>
      <c r="AI628" s="26">
        <f t="array" ref="AI628">SUM(IF(Period=$AH$2,IF(Site=$A$506,IF(Provider=$B628,J))))</f>
        <v>0</v>
      </c>
      <c r="AJ628" s="26"/>
      <c r="AK628" s="27">
        <f t="shared" si="305"/>
        <v>0</v>
      </c>
      <c r="AL628" s="27">
        <f t="shared" si="293"/>
        <v>0</v>
      </c>
      <c r="AM628" s="44"/>
      <c r="AN628" s="25">
        <f t="array" ref="AN628">SUM(IF(Period=$AN$2,IF(Site=$A$506,IF(Provider=$B628,I))))</f>
        <v>0</v>
      </c>
      <c r="AO628" s="26">
        <f t="array" ref="AO628">SUM(IF(Period=$AN$2,IF(Site=$A$506,IF(Provider=$B628,J))))</f>
        <v>0</v>
      </c>
      <c r="AP628" s="26"/>
      <c r="AQ628" s="27">
        <f t="shared" si="306"/>
        <v>0</v>
      </c>
      <c r="AR628" s="27">
        <f t="shared" si="294"/>
        <v>0</v>
      </c>
      <c r="AS628" s="44"/>
      <c r="AT628" s="25">
        <f t="array" ref="AT628">SUM(IF(Period=$AT$2,IF(Site=$A$506,IF(Provider=$B628,I))))</f>
        <v>0</v>
      </c>
      <c r="AU628" s="26">
        <f t="array" ref="AU628">SUM(IF(Period=$AT$2,IF(Site=$A$506,IF(Provider=$B628,J))))</f>
        <v>0</v>
      </c>
      <c r="AV628" s="26"/>
      <c r="AW628" s="27">
        <f t="shared" si="307"/>
        <v>0</v>
      </c>
      <c r="AX628" s="27">
        <f t="shared" si="295"/>
        <v>0</v>
      </c>
      <c r="AY628" s="44"/>
      <c r="AZ628" s="25">
        <f t="array" ref="AZ628">SUM(IF(Period=$AZ$2,IF(Site=$A$506,IF(Provider=$B628,I))))</f>
        <v>13</v>
      </c>
      <c r="BA628" s="26">
        <f t="array" ref="BA628">SUM(IF(Period=$AZ$2,IF(Site=$A$506,IF(Provider=$B628,J))))</f>
        <v>3</v>
      </c>
      <c r="BB628" s="26"/>
      <c r="BC628" s="27">
        <f t="shared" si="308"/>
        <v>7.2639225181598066E-3</v>
      </c>
      <c r="BD628" s="27">
        <f t="shared" si="296"/>
        <v>1.2708136465834664E-3</v>
      </c>
      <c r="BE628" s="44"/>
      <c r="BF628" s="25">
        <f t="array" ref="BF628">SUM(IF(Period=$BF$2,IF(Site=$A$506,IF(Provider=$B628,I))))</f>
        <v>34</v>
      </c>
      <c r="BG628" s="26">
        <f t="array" ref="BG628">SUM(IF(Period=$BF$2,IF(Site=$A$506,IF(Provider=$B628,J))))</f>
        <v>6</v>
      </c>
      <c r="BH628" s="26"/>
      <c r="BI628" s="27">
        <f t="shared" si="309"/>
        <v>3.5670571778282915E-2</v>
      </c>
      <c r="BJ628" s="27">
        <f t="shared" si="297"/>
        <v>6.3122717989974623E-3</v>
      </c>
      <c r="BK628" s="44"/>
      <c r="BL628" s="25">
        <f t="array" ref="BL628">SUM(IF(Period=$BL$2,IF(Site=$A$506,IF(Provider=$B628,I))))</f>
        <v>0</v>
      </c>
      <c r="BM628" s="26">
        <f t="array" ref="BM628">SUM(IF(Period=$BL$2,IF(Site=$A$506,IF(Provider=$B628,J))))</f>
        <v>0</v>
      </c>
      <c r="BN628" s="26"/>
      <c r="BO628" s="27">
        <f t="shared" si="310"/>
        <v>0</v>
      </c>
      <c r="BP628" s="27">
        <f t="shared" si="298"/>
        <v>0</v>
      </c>
      <c r="BQ628" s="44"/>
      <c r="BR628" s="25">
        <f t="array" ref="BR628">SUM(IF(Period=$BR$2,IF(Site=$A$506,IF(Provider=$B628,I))))</f>
        <v>0</v>
      </c>
      <c r="BS628" s="26">
        <f t="array" ref="BS628">SUM(IF(Period=$BR$2,IF(Site=$A$506,IF(Provider=$B628,J))))</f>
        <v>0</v>
      </c>
      <c r="BT628" s="26"/>
      <c r="BU628" s="27">
        <f t="shared" si="311"/>
        <v>0</v>
      </c>
      <c r="BV628" s="27">
        <f t="shared" si="299"/>
        <v>0</v>
      </c>
    </row>
    <row r="629" spans="2:74" outlineLevel="1" x14ac:dyDescent="0.25">
      <c r="B629" s="20" t="s">
        <v>828</v>
      </c>
      <c r="C629" s="44"/>
      <c r="D629" s="25">
        <f t="array" ref="D629">SUM(IF(Period=$D$2,IF(Site=$A$506,IF(Provider=$B629,I))))</f>
        <v>0</v>
      </c>
      <c r="E629" s="26">
        <f t="array" ref="E629">SUM(IF(Period=$D$2,IF(Site=$A$506,IF(Provider=$B629,J))))</f>
        <v>0</v>
      </c>
      <c r="F629" s="26"/>
      <c r="G629" s="27">
        <f t="shared" si="300"/>
        <v>0</v>
      </c>
      <c r="H629" s="27">
        <f t="shared" si="288"/>
        <v>0</v>
      </c>
      <c r="I629" s="44"/>
      <c r="J629" s="25">
        <f t="array" ref="J629">SUM(IF(Period=$J$2,IF(Site=$A$506,IF(Provider=$B629,I))))</f>
        <v>7</v>
      </c>
      <c r="K629" s="26">
        <f t="array" ref="K629">SUM(IF(Period=$J$2,IF(Site=$A$506,IF(Provider=$B629,J))))</f>
        <v>6.8571428571428568</v>
      </c>
      <c r="L629" s="26"/>
      <c r="M629" s="27">
        <f t="shared" si="301"/>
        <v>1.0845006778129237E-2</v>
      </c>
      <c r="N629" s="27">
        <f t="shared" si="289"/>
        <v>1.4871270564178825E-3</v>
      </c>
      <c r="O629" s="44"/>
      <c r="P629" s="25">
        <f t="array" ref="P629">SUM(IF(Period=$P$2,IF(Site=$A$506,IF(Provider=$B629,I))))</f>
        <v>0</v>
      </c>
      <c r="Q629" s="26">
        <f t="array" ref="Q629">SUM(IF(Period=$P$2,IF(Site=$A$506,IF(Provider=$B629,J))))</f>
        <v>0</v>
      </c>
      <c r="R629" s="26"/>
      <c r="S629" s="27">
        <f t="shared" si="302"/>
        <v>0</v>
      </c>
      <c r="T629" s="27">
        <f t="shared" si="290"/>
        <v>0</v>
      </c>
      <c r="U629" s="44"/>
      <c r="V629" s="25">
        <f t="array" ref="V629">SUM(IF(Period=$V$2,IF(Site=$A$506,IF(Provider=$B629,I))))</f>
        <v>11</v>
      </c>
      <c r="W629" s="26">
        <f t="array" ref="W629">SUM(IF(Period=$V$2,IF(Site=$A$506,IF(Provider=$B629,J))))</f>
        <v>10.454545454545455</v>
      </c>
      <c r="X629" s="26"/>
      <c r="Y629" s="27">
        <f t="shared" si="303"/>
        <v>2.5515864211226983E-2</v>
      </c>
      <c r="Z629" s="27">
        <f t="shared" si="291"/>
        <v>3.4778926994495857E-3</v>
      </c>
      <c r="AA629" s="44"/>
      <c r="AB629" s="25">
        <f t="array" ref="AB629">SUM(IF(Period=$AB$2,IF(Site=$A$506,IF(Provider=$B629,I))))</f>
        <v>0</v>
      </c>
      <c r="AC629" s="26">
        <f t="array" ref="AC629">SUM(IF(Period=$AB$2,IF(Site=$A$506,IF(Provider=$B629,J))))</f>
        <v>0</v>
      </c>
      <c r="AD629" s="26"/>
      <c r="AE629" s="27">
        <f t="shared" si="304"/>
        <v>0</v>
      </c>
      <c r="AF629" s="27">
        <f t="shared" si="292"/>
        <v>0</v>
      </c>
      <c r="AG629" s="44"/>
      <c r="AH629" s="25">
        <f t="array" ref="AH629">SUM(IF(Period=$AH$2,IF(Site=$A$506,IF(Provider=$B629,I))))</f>
        <v>35</v>
      </c>
      <c r="AI629" s="26">
        <f t="array" ref="AI629">SUM(IF(Period=$AH$2,IF(Site=$A$506,IF(Provider=$B629,J))))</f>
        <v>4.3142857142857096</v>
      </c>
      <c r="AJ629" s="26"/>
      <c r="AK629" s="27">
        <f t="shared" si="305"/>
        <v>3.0260521042084137E-2</v>
      </c>
      <c r="AL629" s="27">
        <f t="shared" si="293"/>
        <v>5.1420009534836148E-3</v>
      </c>
      <c r="AM629" s="44"/>
      <c r="AN629" s="25">
        <f t="array" ref="AN629">SUM(IF(Period=$AN$2,IF(Site=$A$506,IF(Provider=$B629,I))))</f>
        <v>9</v>
      </c>
      <c r="AO629" s="26">
        <f t="array" ref="AO629">SUM(IF(Period=$AN$2,IF(Site=$A$506,IF(Provider=$B629,J))))</f>
        <v>6.3333333333333304</v>
      </c>
      <c r="AP629" s="26"/>
      <c r="AQ629" s="27">
        <f t="shared" si="306"/>
        <v>1.0393873085339162E-2</v>
      </c>
      <c r="AR629" s="27">
        <f t="shared" si="294"/>
        <v>1.8228333866325541E-3</v>
      </c>
      <c r="AS629" s="44"/>
      <c r="AT629" s="25">
        <f t="array" ref="AT629">SUM(IF(Period=$AT$2,IF(Site=$A$506,IF(Provider=$B629,I))))</f>
        <v>0</v>
      </c>
      <c r="AU629" s="26">
        <f t="array" ref="AU629">SUM(IF(Period=$AT$2,IF(Site=$A$506,IF(Provider=$B629,J))))</f>
        <v>0</v>
      </c>
      <c r="AV629" s="26"/>
      <c r="AW629" s="27">
        <f t="shared" si="307"/>
        <v>0</v>
      </c>
      <c r="AX629" s="27">
        <f t="shared" si="295"/>
        <v>0</v>
      </c>
      <c r="AY629" s="44"/>
      <c r="AZ629" s="25">
        <f t="array" ref="AZ629">SUM(IF(Period=$AZ$2,IF(Site=$A$506,IF(Provider=$B629,I))))</f>
        <v>0</v>
      </c>
      <c r="BA629" s="26">
        <f t="array" ref="BA629">SUM(IF(Period=$AZ$2,IF(Site=$A$506,IF(Provider=$B629,J))))</f>
        <v>0</v>
      </c>
      <c r="BB629" s="26"/>
      <c r="BC629" s="27">
        <f t="shared" si="308"/>
        <v>0</v>
      </c>
      <c r="BD629" s="27">
        <f t="shared" si="296"/>
        <v>0</v>
      </c>
      <c r="BE629" s="44"/>
      <c r="BF629" s="25">
        <f t="array" ref="BF629">SUM(IF(Period=$BF$2,IF(Site=$A$506,IF(Provider=$B629,I))))</f>
        <v>14</v>
      </c>
      <c r="BG629" s="26">
        <f t="array" ref="BG629">SUM(IF(Period=$BF$2,IF(Site=$A$506,IF(Provider=$B629,J))))</f>
        <v>6.9285714285714297</v>
      </c>
      <c r="BH629" s="26"/>
      <c r="BI629" s="27">
        <f t="shared" si="309"/>
        <v>1.6961007169085506E-2</v>
      </c>
      <c r="BJ629" s="27">
        <f t="shared" si="297"/>
        <v>3.0014233554056572E-3</v>
      </c>
      <c r="BK629" s="44"/>
      <c r="BL629" s="25">
        <f t="array" ref="BL629">SUM(IF(Period=$BL$2,IF(Site=$A$506,IF(Provider=$B629,I))))</f>
        <v>0</v>
      </c>
      <c r="BM629" s="26">
        <f t="array" ref="BM629">SUM(IF(Period=$BL$2,IF(Site=$A$506,IF(Provider=$B629,J))))</f>
        <v>0</v>
      </c>
      <c r="BN629" s="26"/>
      <c r="BO629" s="27">
        <f t="shared" si="310"/>
        <v>0</v>
      </c>
      <c r="BP629" s="27">
        <f t="shared" si="298"/>
        <v>0</v>
      </c>
      <c r="BQ629" s="44"/>
      <c r="BR629" s="25">
        <f t="array" ref="BR629">SUM(IF(Period=$BR$2,IF(Site=$A$506,IF(Provider=$B629,I))))</f>
        <v>0</v>
      </c>
      <c r="BS629" s="26">
        <f t="array" ref="BS629">SUM(IF(Period=$BR$2,IF(Site=$A$506,IF(Provider=$B629,J))))</f>
        <v>0</v>
      </c>
      <c r="BT629" s="26"/>
      <c r="BU629" s="27">
        <f t="shared" si="311"/>
        <v>0</v>
      </c>
      <c r="BV629" s="27">
        <f t="shared" si="299"/>
        <v>0</v>
      </c>
    </row>
    <row r="630" spans="2:74" outlineLevel="1" x14ac:dyDescent="0.25">
      <c r="B630" s="20" t="s">
        <v>880</v>
      </c>
      <c r="C630" s="44"/>
      <c r="D630" s="25">
        <f t="array" ref="D630">SUM(IF(Period=$D$2,IF(Site=$A$506,IF(Provider=$B630,I))))</f>
        <v>0</v>
      </c>
      <c r="E630" s="26">
        <f t="array" ref="E630">SUM(IF(Period=$D$2,IF(Site=$A$506,IF(Provider=$B630,J))))</f>
        <v>0</v>
      </c>
      <c r="F630" s="26"/>
      <c r="G630" s="27">
        <f t="shared" si="300"/>
        <v>0</v>
      </c>
      <c r="H630" s="27">
        <f t="shared" si="288"/>
        <v>0</v>
      </c>
      <c r="I630" s="44"/>
      <c r="J630" s="25">
        <f t="array" ref="J630">SUM(IF(Period=$J$2,IF(Site=$A$506,IF(Provider=$B630,I))))</f>
        <v>0</v>
      </c>
      <c r="K630" s="26">
        <f t="array" ref="K630">SUM(IF(Period=$J$2,IF(Site=$A$506,IF(Provider=$B630,J))))</f>
        <v>0</v>
      </c>
      <c r="L630" s="26"/>
      <c r="M630" s="27">
        <f t="shared" si="301"/>
        <v>0</v>
      </c>
      <c r="N630" s="27">
        <f t="shared" si="289"/>
        <v>0</v>
      </c>
      <c r="O630" s="44"/>
      <c r="P630" s="25">
        <f t="array" ref="P630">SUM(IF(Period=$P$2,IF(Site=$A$506,IF(Provider=$B630,I))))</f>
        <v>0</v>
      </c>
      <c r="Q630" s="26">
        <f t="array" ref="Q630">SUM(IF(Period=$P$2,IF(Site=$A$506,IF(Provider=$B630,J))))</f>
        <v>0</v>
      </c>
      <c r="R630" s="26"/>
      <c r="S630" s="27">
        <f t="shared" si="302"/>
        <v>0</v>
      </c>
      <c r="T630" s="27">
        <f t="shared" si="290"/>
        <v>0</v>
      </c>
      <c r="U630" s="44"/>
      <c r="V630" s="25">
        <f t="array" ref="V630">SUM(IF(Period=$V$2,IF(Site=$A$506,IF(Provider=$B630,I))))</f>
        <v>0</v>
      </c>
      <c r="W630" s="26">
        <f t="array" ref="W630">SUM(IF(Period=$V$2,IF(Site=$A$506,IF(Provider=$B630,J))))</f>
        <v>0</v>
      </c>
      <c r="X630" s="26"/>
      <c r="Y630" s="27">
        <f t="shared" si="303"/>
        <v>0</v>
      </c>
      <c r="Z630" s="27">
        <f t="shared" si="291"/>
        <v>0</v>
      </c>
      <c r="AA630" s="44"/>
      <c r="AB630" s="25">
        <f t="array" ref="AB630">SUM(IF(Period=$AB$2,IF(Site=$A$506,IF(Provider=$B630,I))))</f>
        <v>0</v>
      </c>
      <c r="AC630" s="26">
        <f t="array" ref="AC630">SUM(IF(Period=$AB$2,IF(Site=$A$506,IF(Provider=$B630,J))))</f>
        <v>0</v>
      </c>
      <c r="AD630" s="26"/>
      <c r="AE630" s="27">
        <f t="shared" si="304"/>
        <v>0</v>
      </c>
      <c r="AF630" s="27">
        <f t="shared" si="292"/>
        <v>0</v>
      </c>
      <c r="AG630" s="44"/>
      <c r="AH630" s="25">
        <f t="array" ref="AH630">SUM(IF(Period=$AH$2,IF(Site=$A$506,IF(Provider=$B630,I))))</f>
        <v>0</v>
      </c>
      <c r="AI630" s="26">
        <f t="array" ref="AI630">SUM(IF(Period=$AH$2,IF(Site=$A$506,IF(Provider=$B630,J))))</f>
        <v>0</v>
      </c>
      <c r="AJ630" s="26"/>
      <c r="AK630" s="27">
        <f t="shared" si="305"/>
        <v>0</v>
      </c>
      <c r="AL630" s="27">
        <f t="shared" si="293"/>
        <v>0</v>
      </c>
      <c r="AM630" s="44"/>
      <c r="AN630" s="25">
        <f t="array" ref="AN630">SUM(IF(Period=$AN$2,IF(Site=$A$506,IF(Provider=$B630,I))))</f>
        <v>21</v>
      </c>
      <c r="AO630" s="26">
        <f t="array" ref="AO630">SUM(IF(Period=$AN$2,IF(Site=$A$506,IF(Provider=$B630,J))))</f>
        <v>4.2380952380952399</v>
      </c>
      <c r="AP630" s="26"/>
      <c r="AQ630" s="27">
        <f t="shared" si="306"/>
        <v>1.6229029905178709E-2</v>
      </c>
      <c r="AR630" s="27">
        <f t="shared" si="294"/>
        <v>2.8461784457946928E-3</v>
      </c>
      <c r="AS630" s="44"/>
      <c r="AT630" s="25">
        <f t="array" ref="AT630">SUM(IF(Period=$AT$2,IF(Site=$A$506,IF(Provider=$B630,I))))</f>
        <v>13</v>
      </c>
      <c r="AU630" s="26">
        <f t="array" ref="AU630">SUM(IF(Period=$AT$2,IF(Site=$A$506,IF(Provider=$B630,J))))</f>
        <v>4.2307692307692299</v>
      </c>
      <c r="AV630" s="26"/>
      <c r="AW630" s="27">
        <f t="shared" si="307"/>
        <v>9.7604259094942296E-3</v>
      </c>
      <c r="AX630" s="27">
        <f t="shared" si="295"/>
        <v>1.7329930365188892E-3</v>
      </c>
      <c r="AY630" s="44"/>
      <c r="AZ630" s="25">
        <f t="array" ref="AZ630">SUM(IF(Period=$AZ$2,IF(Site=$A$506,IF(Provider=$B630,I))))</f>
        <v>28</v>
      </c>
      <c r="BA630" s="26">
        <f t="array" ref="BA630">SUM(IF(Period=$AZ$2,IF(Site=$A$506,IF(Provider=$B630,J))))</f>
        <v>6</v>
      </c>
      <c r="BB630" s="26"/>
      <c r="BC630" s="27">
        <f t="shared" si="308"/>
        <v>3.129074315514993E-2</v>
      </c>
      <c r="BD630" s="27">
        <f t="shared" si="296"/>
        <v>5.4742741698980083E-3</v>
      </c>
      <c r="BE630" s="44"/>
      <c r="BF630" s="25">
        <f t="array" ref="BF630">SUM(IF(Period=$BF$2,IF(Site=$A$506,IF(Provider=$B630,I))))</f>
        <v>0</v>
      </c>
      <c r="BG630" s="26">
        <f t="array" ref="BG630">SUM(IF(Period=$BF$2,IF(Site=$A$506,IF(Provider=$B630,J))))</f>
        <v>0</v>
      </c>
      <c r="BH630" s="26"/>
      <c r="BI630" s="27">
        <f t="shared" si="309"/>
        <v>0</v>
      </c>
      <c r="BJ630" s="27">
        <f t="shared" si="297"/>
        <v>0</v>
      </c>
      <c r="BK630" s="44"/>
      <c r="BL630" s="25">
        <f t="array" ref="BL630">SUM(IF(Period=$BL$2,IF(Site=$A$506,IF(Provider=$B630,I))))</f>
        <v>55</v>
      </c>
      <c r="BM630" s="26">
        <f t="array" ref="BM630">SUM(IF(Period=$BL$2,IF(Site=$A$506,IF(Provider=$B630,J))))</f>
        <v>6.4545454545454497</v>
      </c>
      <c r="BN630" s="26"/>
      <c r="BO630" s="27">
        <f t="shared" si="310"/>
        <v>6.190061028770702E-2</v>
      </c>
      <c r="BP630" s="27">
        <f t="shared" si="298"/>
        <v>1.1037527593818977E-2</v>
      </c>
      <c r="BQ630" s="44"/>
      <c r="BR630" s="25">
        <f t="array" ref="BR630">SUM(IF(Period=$BR$2,IF(Site=$A$506,IF(Provider=$B630,I))))</f>
        <v>51</v>
      </c>
      <c r="BS630" s="26">
        <f t="array" ref="BS630">SUM(IF(Period=$BR$2,IF(Site=$A$506,IF(Provider=$B630,J))))</f>
        <v>5.5098039215686301</v>
      </c>
      <c r="BT630" s="26"/>
      <c r="BU630" s="27">
        <f t="shared" si="311"/>
        <v>4.7218954797513049E-2</v>
      </c>
      <c r="BV630" s="27">
        <f t="shared" si="299"/>
        <v>8.2426446862808398E-3</v>
      </c>
    </row>
    <row r="631" spans="2:74" outlineLevel="1" x14ac:dyDescent="0.25">
      <c r="B631" s="20" t="s">
        <v>785</v>
      </c>
      <c r="C631" s="44"/>
      <c r="D631" s="25">
        <f t="array" ref="D631">SUM(IF(Period=$D$2,IF(Site=$A$506,IF(Provider=$B631,I))))</f>
        <v>6</v>
      </c>
      <c r="E631" s="26">
        <f t="array" ref="E631">SUM(IF(Period=$D$2,IF(Site=$A$506,IF(Provider=$B631,J))))</f>
        <v>795.5</v>
      </c>
      <c r="F631" s="26"/>
      <c r="G631" s="27">
        <f t="shared" si="300"/>
        <v>0.99541188738269037</v>
      </c>
      <c r="H631" s="27">
        <f t="shared" si="288"/>
        <v>0.13823963854374838</v>
      </c>
      <c r="I631" s="44"/>
      <c r="J631" s="25">
        <f t="array" ref="J631">SUM(IF(Period=$J$2,IF(Site=$A$506,IF(Provider=$B631,I))))</f>
        <v>11</v>
      </c>
      <c r="K631" s="26">
        <f t="array" ref="K631">SUM(IF(Period=$J$2,IF(Site=$A$506,IF(Provider=$B631,J))))</f>
        <v>418.63636363636363</v>
      </c>
      <c r="L631" s="26"/>
      <c r="M631" s="27">
        <f t="shared" si="301"/>
        <v>1.0404428377767736</v>
      </c>
      <c r="N631" s="27">
        <f t="shared" si="289"/>
        <v>0.14267125197509062</v>
      </c>
      <c r="O631" s="44"/>
      <c r="P631" s="25">
        <f t="array" ref="P631">SUM(IF(Period=$P$2,IF(Site=$A$506,IF(Provider=$B631,I))))</f>
        <v>9</v>
      </c>
      <c r="Q631" s="26">
        <f t="array" ref="Q631">SUM(IF(Period=$P$2,IF(Site=$A$506,IF(Provider=$B631,J))))</f>
        <v>513</v>
      </c>
      <c r="R631" s="26"/>
      <c r="S631" s="27">
        <f t="shared" si="302"/>
        <v>0.98696023941855493</v>
      </c>
      <c r="T631" s="27">
        <f t="shared" si="290"/>
        <v>0.13304708662324938</v>
      </c>
      <c r="U631" s="44"/>
      <c r="V631" s="25">
        <f t="array" ref="V631">SUM(IF(Period=$V$2,IF(Site=$A$506,IF(Provider=$B631,I))))</f>
        <v>18</v>
      </c>
      <c r="W631" s="26">
        <f t="array" ref="W631">SUM(IF(Period=$V$2,IF(Site=$A$506,IF(Provider=$B631,J))))</f>
        <v>635.33333333333337</v>
      </c>
      <c r="X631" s="26"/>
      <c r="Y631" s="27">
        <f t="shared" si="303"/>
        <v>2.5373862879964504</v>
      </c>
      <c r="Z631" s="27">
        <f t="shared" si="291"/>
        <v>0.34585374705135191</v>
      </c>
      <c r="AA631" s="44"/>
      <c r="AB631" s="25">
        <f t="array" ref="AB631">SUM(IF(Period=$AB$2,IF(Site=$A$506,IF(Provider=$B631,I))))</f>
        <v>17</v>
      </c>
      <c r="AC631" s="26">
        <f t="array" ref="AC631">SUM(IF(Period=$AB$2,IF(Site=$A$506,IF(Provider=$B631,J))))</f>
        <v>336.11764705882354</v>
      </c>
      <c r="AD631" s="26"/>
      <c r="AE631" s="27">
        <f t="shared" si="304"/>
        <v>1.2248660235798501</v>
      </c>
      <c r="AF631" s="27">
        <f t="shared" si="292"/>
        <v>0.1718961523419873</v>
      </c>
      <c r="AG631" s="44"/>
      <c r="AH631" s="25">
        <f t="array" ref="AH631">SUM(IF(Period=$AH$2,IF(Site=$A$506,IF(Provider=$B631,I))))</f>
        <v>2</v>
      </c>
      <c r="AI631" s="26">
        <f t="array" ref="AI631">SUM(IF(Period=$AH$2,IF(Site=$A$506,IF(Provider=$B631,J))))</f>
        <v>6.5</v>
      </c>
      <c r="AJ631" s="26"/>
      <c r="AK631" s="27">
        <f t="shared" si="305"/>
        <v>2.6052104208416833E-3</v>
      </c>
      <c r="AL631" s="27">
        <f t="shared" si="293"/>
        <v>4.4268882380984814E-4</v>
      </c>
      <c r="AM631" s="44"/>
      <c r="AN631" s="25">
        <f t="array" ref="AN631">SUM(IF(Period=$AN$2,IF(Site=$A$506,IF(Provider=$B631,I))))</f>
        <v>2</v>
      </c>
      <c r="AO631" s="26">
        <f t="array" ref="AO631">SUM(IF(Period=$AN$2,IF(Site=$A$506,IF(Provider=$B631,J))))</f>
        <v>6</v>
      </c>
      <c r="AP631" s="26"/>
      <c r="AQ631" s="27">
        <f t="shared" si="306"/>
        <v>2.1881838074398249E-3</v>
      </c>
      <c r="AR631" s="27">
        <f t="shared" si="294"/>
        <v>3.8375439718580111E-4</v>
      </c>
      <c r="AS631" s="44"/>
      <c r="AT631" s="25">
        <f t="array" ref="AT631">SUM(IF(Period=$AT$2,IF(Site=$A$506,IF(Provider=$B631,I))))</f>
        <v>4</v>
      </c>
      <c r="AU631" s="26">
        <f t="array" ref="AU631">SUM(IF(Period=$AT$2,IF(Site=$A$506,IF(Provider=$B631,J))))</f>
        <v>8</v>
      </c>
      <c r="AV631" s="26"/>
      <c r="AW631" s="27">
        <f t="shared" si="307"/>
        <v>5.6787932564330082E-3</v>
      </c>
      <c r="AX631" s="27">
        <f t="shared" si="295"/>
        <v>1.0082868576109904E-3</v>
      </c>
      <c r="AY631" s="44"/>
      <c r="AZ631" s="25">
        <f t="array" ref="AZ631">SUM(IF(Period=$AZ$2,IF(Site=$A$506,IF(Provider=$B631,I))))</f>
        <v>1</v>
      </c>
      <c r="BA631" s="26">
        <f t="array" ref="BA631">SUM(IF(Period=$AZ$2,IF(Site=$A$506,IF(Provider=$B631,J))))</f>
        <v>11</v>
      </c>
      <c r="BB631" s="26"/>
      <c r="BC631" s="27">
        <f t="shared" si="308"/>
        <v>2.0487986589681506E-3</v>
      </c>
      <c r="BD631" s="27">
        <f t="shared" si="296"/>
        <v>3.5843461826713153E-4</v>
      </c>
      <c r="BE631" s="44"/>
      <c r="BF631" s="25">
        <f t="array" ref="BF631">SUM(IF(Period=$BF$2,IF(Site=$A$506,IF(Provider=$B631,I))))</f>
        <v>0</v>
      </c>
      <c r="BG631" s="26">
        <f t="array" ref="BG631">SUM(IF(Period=$BF$2,IF(Site=$A$506,IF(Provider=$B631,J))))</f>
        <v>0</v>
      </c>
      <c r="BH631" s="26"/>
      <c r="BI631" s="27">
        <f t="shared" si="309"/>
        <v>0</v>
      </c>
      <c r="BJ631" s="27">
        <f t="shared" si="297"/>
        <v>0</v>
      </c>
      <c r="BK631" s="44"/>
      <c r="BL631" s="25">
        <f t="array" ref="BL631">SUM(IF(Period=$BL$2,IF(Site=$A$506,IF(Provider=$B631,I))))</f>
        <v>0</v>
      </c>
      <c r="BM631" s="26">
        <f t="array" ref="BM631">SUM(IF(Period=$BL$2,IF(Site=$A$506,IF(Provider=$B631,J))))</f>
        <v>0</v>
      </c>
      <c r="BN631" s="26"/>
      <c r="BO631" s="27">
        <f t="shared" si="310"/>
        <v>0</v>
      </c>
      <c r="BP631" s="27">
        <f t="shared" si="298"/>
        <v>0</v>
      </c>
      <c r="BQ631" s="44"/>
      <c r="BR631" s="25">
        <f t="array" ref="BR631">SUM(IF(Period=$BR$2,IF(Site=$A$506,IF(Provider=$B631,I))))</f>
        <v>0</v>
      </c>
      <c r="BS631" s="26">
        <f t="array" ref="BS631">SUM(IF(Period=$BR$2,IF(Site=$A$506,IF(Provider=$B631,J))))</f>
        <v>0</v>
      </c>
      <c r="BT631" s="26"/>
      <c r="BU631" s="27">
        <f t="shared" si="311"/>
        <v>0</v>
      </c>
      <c r="BV631" s="27">
        <f t="shared" si="299"/>
        <v>0</v>
      </c>
    </row>
    <row r="632" spans="2:74" outlineLevel="1" x14ac:dyDescent="0.25">
      <c r="B632" s="20" t="s">
        <v>1060</v>
      </c>
      <c r="C632" s="44"/>
      <c r="D632" s="25">
        <f t="array" ref="D632">SUM(IF(Period=$D$2,IF(Site=$A$506,IF(Provider=$B632,I))))</f>
        <v>0</v>
      </c>
      <c r="E632" s="26">
        <f t="array" ref="E632">SUM(IF(Period=$D$2,IF(Site=$A$506,IF(Provider=$B632,J))))</f>
        <v>0</v>
      </c>
      <c r="F632" s="26"/>
      <c r="G632" s="27">
        <f t="shared" si="300"/>
        <v>0</v>
      </c>
      <c r="H632" s="27">
        <f t="shared" si="288"/>
        <v>0</v>
      </c>
      <c r="I632" s="44"/>
      <c r="J632" s="25">
        <f t="array" ref="J632">SUM(IF(Period=$J$2,IF(Site=$A$506,IF(Provider=$B632,I))))</f>
        <v>0</v>
      </c>
      <c r="K632" s="26">
        <f t="array" ref="K632">SUM(IF(Period=$J$2,IF(Site=$A$506,IF(Provider=$B632,J))))</f>
        <v>0</v>
      </c>
      <c r="L632" s="26"/>
      <c r="M632" s="27">
        <f t="shared" si="301"/>
        <v>0</v>
      </c>
      <c r="N632" s="27">
        <f t="shared" si="289"/>
        <v>0</v>
      </c>
      <c r="O632" s="44"/>
      <c r="P632" s="25">
        <f t="array" ref="P632">SUM(IF(Period=$P$2,IF(Site=$A$506,IF(Provider=$B632,I))))</f>
        <v>0</v>
      </c>
      <c r="Q632" s="26">
        <f t="array" ref="Q632">SUM(IF(Period=$P$2,IF(Site=$A$506,IF(Provider=$B632,J))))</f>
        <v>0</v>
      </c>
      <c r="R632" s="26"/>
      <c r="S632" s="27">
        <f t="shared" si="302"/>
        <v>0</v>
      </c>
      <c r="T632" s="27">
        <f t="shared" si="290"/>
        <v>0</v>
      </c>
      <c r="U632" s="44"/>
      <c r="V632" s="25">
        <f t="array" ref="V632">SUM(IF(Period=$V$2,IF(Site=$A$506,IF(Provider=$B632,I))))</f>
        <v>0</v>
      </c>
      <c r="W632" s="26">
        <f t="array" ref="W632">SUM(IF(Period=$V$2,IF(Site=$A$506,IF(Provider=$B632,J))))</f>
        <v>0</v>
      </c>
      <c r="X632" s="26"/>
      <c r="Y632" s="27">
        <f t="shared" si="303"/>
        <v>0</v>
      </c>
      <c r="Z632" s="27">
        <f t="shared" si="291"/>
        <v>0</v>
      </c>
      <c r="AA632" s="44"/>
      <c r="AB632" s="25">
        <f t="array" ref="AB632">SUM(IF(Period=$AB$2,IF(Site=$A$506,IF(Provider=$B632,I))))</f>
        <v>0</v>
      </c>
      <c r="AC632" s="26">
        <f t="array" ref="AC632">SUM(IF(Period=$AB$2,IF(Site=$A$506,IF(Provider=$B632,J))))</f>
        <v>0</v>
      </c>
      <c r="AD632" s="26"/>
      <c r="AE632" s="27">
        <f t="shared" si="304"/>
        <v>0</v>
      </c>
      <c r="AF632" s="27">
        <f t="shared" si="292"/>
        <v>0</v>
      </c>
      <c r="AG632" s="44"/>
      <c r="AH632" s="25">
        <f t="array" ref="AH632">SUM(IF(Period=$AH$2,IF(Site=$A$506,IF(Provider=$B632,I))))</f>
        <v>0</v>
      </c>
      <c r="AI632" s="26">
        <f t="array" ref="AI632">SUM(IF(Period=$AH$2,IF(Site=$A$506,IF(Provider=$B632,J))))</f>
        <v>0</v>
      </c>
      <c r="AJ632" s="26"/>
      <c r="AK632" s="27">
        <f t="shared" si="305"/>
        <v>0</v>
      </c>
      <c r="AL632" s="27">
        <f t="shared" si="293"/>
        <v>0</v>
      </c>
      <c r="AM632" s="44"/>
      <c r="AN632" s="25">
        <f t="array" ref="AN632">SUM(IF(Period=$AN$2,IF(Site=$A$506,IF(Provider=$B632,I))))</f>
        <v>0</v>
      </c>
      <c r="AO632" s="26">
        <f t="array" ref="AO632">SUM(IF(Period=$AN$2,IF(Site=$A$506,IF(Provider=$B632,J))))</f>
        <v>0</v>
      </c>
      <c r="AP632" s="26"/>
      <c r="AQ632" s="27">
        <f t="shared" si="306"/>
        <v>0</v>
      </c>
      <c r="AR632" s="27">
        <f t="shared" si="294"/>
        <v>0</v>
      </c>
      <c r="AS632" s="44"/>
      <c r="AT632" s="25">
        <f t="array" ref="AT632">SUM(IF(Period=$AT$2,IF(Site=$A$506,IF(Provider=$B632,I))))</f>
        <v>0</v>
      </c>
      <c r="AU632" s="26">
        <f t="array" ref="AU632">SUM(IF(Period=$AT$2,IF(Site=$A$506,IF(Provider=$B632,J))))</f>
        <v>0</v>
      </c>
      <c r="AV632" s="26"/>
      <c r="AW632" s="27">
        <f t="shared" si="307"/>
        <v>0</v>
      </c>
      <c r="AX632" s="27">
        <f t="shared" si="295"/>
        <v>0</v>
      </c>
      <c r="AY632" s="44"/>
      <c r="AZ632" s="25">
        <f t="array" ref="AZ632">SUM(IF(Period=$AZ$2,IF(Site=$A$506,IF(Provider=$B632,I))))</f>
        <v>0</v>
      </c>
      <c r="BA632" s="26">
        <f t="array" ref="BA632">SUM(IF(Period=$AZ$2,IF(Site=$A$506,IF(Provider=$B632,J))))</f>
        <v>0</v>
      </c>
      <c r="BB632" s="26"/>
      <c r="BC632" s="27">
        <f t="shared" si="308"/>
        <v>0</v>
      </c>
      <c r="BD632" s="27">
        <f t="shared" si="296"/>
        <v>0</v>
      </c>
      <c r="BE632" s="44"/>
      <c r="BF632" s="25">
        <f t="array" ref="BF632">SUM(IF(Period=$BF$2,IF(Site=$A$506,IF(Provider=$B632,I))))</f>
        <v>0</v>
      </c>
      <c r="BG632" s="26">
        <f t="array" ref="BG632">SUM(IF(Period=$BF$2,IF(Site=$A$506,IF(Provider=$B632,J))))</f>
        <v>0</v>
      </c>
      <c r="BH632" s="26"/>
      <c r="BI632" s="27">
        <f t="shared" si="309"/>
        <v>0</v>
      </c>
      <c r="BJ632" s="27">
        <f t="shared" si="297"/>
        <v>0</v>
      </c>
      <c r="BK632" s="44"/>
      <c r="BL632" s="25">
        <f t="array" ref="BL632">SUM(IF(Period=$BL$2,IF(Site=$A$506,IF(Provider=$B632,I))))</f>
        <v>1</v>
      </c>
      <c r="BM632" s="26">
        <f t="array" ref="BM632">SUM(IF(Period=$BL$2,IF(Site=$A$506,IF(Provider=$B632,J))))</f>
        <v>3</v>
      </c>
      <c r="BN632" s="26"/>
      <c r="BO632" s="27">
        <f t="shared" si="310"/>
        <v>5.2310374891020059E-4</v>
      </c>
      <c r="BP632" s="27">
        <f t="shared" si="298"/>
        <v>9.3274881074526626E-5</v>
      </c>
      <c r="BQ632" s="44"/>
      <c r="BR632" s="25">
        <f t="array" ref="BR632">SUM(IF(Period=$BR$2,IF(Site=$A$506,IF(Provider=$B632,I))))</f>
        <v>0</v>
      </c>
      <c r="BS632" s="26">
        <f t="array" ref="BS632">SUM(IF(Period=$BR$2,IF(Site=$A$506,IF(Provider=$B632,J))))</f>
        <v>0</v>
      </c>
      <c r="BT632" s="26"/>
      <c r="BU632" s="27">
        <f t="shared" si="311"/>
        <v>0</v>
      </c>
      <c r="BV632" s="27">
        <f t="shared" si="299"/>
        <v>0</v>
      </c>
    </row>
    <row r="633" spans="2:74" outlineLevel="1" x14ac:dyDescent="0.25">
      <c r="B633" s="20" t="s">
        <v>759</v>
      </c>
      <c r="C633" s="44"/>
      <c r="D633" s="25">
        <f t="array" ref="D633">SUM(IF(Period=$D$2,IF(Site=$A$506,IF(Provider=$B633,I))))</f>
        <v>141</v>
      </c>
      <c r="E633" s="26">
        <f t="array" ref="E633">SUM(IF(Period=$D$2,IF(Site=$A$506,IF(Provider=$B633,J))))</f>
        <v>12.226950354609929</v>
      </c>
      <c r="F633" s="26"/>
      <c r="G633" s="27">
        <f t="shared" si="300"/>
        <v>0.35954118873826907</v>
      </c>
      <c r="H633" s="27">
        <f t="shared" si="288"/>
        <v>4.9931937324412777E-2</v>
      </c>
      <c r="I633" s="44"/>
      <c r="J633" s="25">
        <f t="array" ref="J633">SUM(IF(Period=$J$2,IF(Site=$A$506,IF(Provider=$B633,I))))</f>
        <v>148</v>
      </c>
      <c r="K633" s="26">
        <f t="array" ref="K633">SUM(IF(Period=$J$2,IF(Site=$A$506,IF(Provider=$B633,J))))</f>
        <v>10.831081081081081</v>
      </c>
      <c r="L633" s="26"/>
      <c r="M633" s="27">
        <f t="shared" si="301"/>
        <v>0.36217803886127431</v>
      </c>
      <c r="N633" s="27">
        <f t="shared" si="289"/>
        <v>4.9663847321622205E-2</v>
      </c>
      <c r="O633" s="44"/>
      <c r="P633" s="25">
        <f t="array" ref="P633">SUM(IF(Period=$P$2,IF(Site=$A$506,IF(Provider=$B633,I))))</f>
        <v>62</v>
      </c>
      <c r="Q633" s="26">
        <f t="array" ref="Q633">SUM(IF(Period=$P$2,IF(Site=$A$506,IF(Provider=$B633,J))))</f>
        <v>6.790322580645161</v>
      </c>
      <c r="R633" s="26"/>
      <c r="S633" s="27">
        <f t="shared" si="302"/>
        <v>8.999572466866182E-2</v>
      </c>
      <c r="T633" s="27">
        <f t="shared" si="290"/>
        <v>1.2131865598524581E-2</v>
      </c>
      <c r="U633" s="44"/>
      <c r="V633" s="25">
        <f t="array" ref="V633">SUM(IF(Period=$V$2,IF(Site=$A$506,IF(Provider=$B633,I))))</f>
        <v>0</v>
      </c>
      <c r="W633" s="26">
        <f t="array" ref="W633">SUM(IF(Period=$V$2,IF(Site=$A$506,IF(Provider=$B633,J))))</f>
        <v>0</v>
      </c>
      <c r="X633" s="26"/>
      <c r="Y633" s="27">
        <f t="shared" si="303"/>
        <v>0</v>
      </c>
      <c r="Z633" s="27">
        <f t="shared" si="291"/>
        <v>0</v>
      </c>
      <c r="AA633" s="44"/>
      <c r="AB633" s="25">
        <f t="array" ref="AB633">SUM(IF(Period=$AB$2,IF(Site=$A$506,IF(Provider=$B633,I))))</f>
        <v>107</v>
      </c>
      <c r="AC633" s="26">
        <f t="array" ref="AC633">SUM(IF(Period=$AB$2,IF(Site=$A$506,IF(Provider=$B633,J))))</f>
        <v>6.7196261682242993</v>
      </c>
      <c r="AD633" s="26"/>
      <c r="AE633" s="27">
        <f t="shared" si="304"/>
        <v>0.15412647374062166</v>
      </c>
      <c r="AF633" s="27">
        <f t="shared" si="292"/>
        <v>2.1629914864173764E-2</v>
      </c>
      <c r="AG633" s="44"/>
      <c r="AH633" s="25">
        <f t="array" ref="AH633">SUM(IF(Period=$AH$2,IF(Site=$A$506,IF(Provider=$B633,I))))</f>
        <v>5</v>
      </c>
      <c r="AI633" s="26">
        <f t="array" ref="AI633">SUM(IF(Period=$AH$2,IF(Site=$A$506,IF(Provider=$B633,J))))</f>
        <v>2.4</v>
      </c>
      <c r="AJ633" s="26"/>
      <c r="AK633" s="27">
        <f t="shared" si="305"/>
        <v>2.4048096192384768E-3</v>
      </c>
      <c r="AL633" s="27">
        <f t="shared" si="293"/>
        <v>4.0863583736293671E-4</v>
      </c>
      <c r="AM633" s="44"/>
      <c r="AN633" s="25">
        <f t="array" ref="AN633">SUM(IF(Period=$AN$2,IF(Site=$A$506,IF(Provider=$B633,I))))</f>
        <v>155</v>
      </c>
      <c r="AO633" s="26">
        <f t="array" ref="AO633">SUM(IF(Period=$AN$2,IF(Site=$A$506,IF(Provider=$B633,J))))</f>
        <v>10.9096774193548</v>
      </c>
      <c r="AP633" s="26"/>
      <c r="AQ633" s="27">
        <f t="shared" si="306"/>
        <v>0.30835156819839421</v>
      </c>
      <c r="AR633" s="27">
        <f t="shared" si="294"/>
        <v>5.4077390470098942E-2</v>
      </c>
      <c r="AS633" s="44"/>
      <c r="AT633" s="25">
        <f t="array" ref="AT633">SUM(IF(Period=$AT$2,IF(Site=$A$506,IF(Provider=$B633,I))))</f>
        <v>178</v>
      </c>
      <c r="AU633" s="26">
        <f t="array" ref="AU633">SUM(IF(Period=$AT$2,IF(Site=$A$506,IF(Provider=$B633,J))))</f>
        <v>4.6741573033707899</v>
      </c>
      <c r="AV633" s="26"/>
      <c r="AW633" s="27">
        <f t="shared" si="307"/>
        <v>0.14764862466725831</v>
      </c>
      <c r="AX633" s="27">
        <f t="shared" si="295"/>
        <v>2.6215458297885765E-2</v>
      </c>
      <c r="AY633" s="44"/>
      <c r="AZ633" s="25">
        <f t="array" ref="AZ633">SUM(IF(Period=$AZ$2,IF(Site=$A$506,IF(Provider=$B633,I))))</f>
        <v>186</v>
      </c>
      <c r="BA633" s="26">
        <f t="array" ref="BA633">SUM(IF(Period=$AZ$2,IF(Site=$A$506,IF(Provider=$B633,J))))</f>
        <v>4.7741935483870996</v>
      </c>
      <c r="BB633" s="26"/>
      <c r="BC633" s="27">
        <f t="shared" si="308"/>
        <v>0.16539392810579262</v>
      </c>
      <c r="BD633" s="27">
        <f t="shared" si="296"/>
        <v>2.8935449183746634E-2</v>
      </c>
      <c r="BE633" s="44"/>
      <c r="BF633" s="25">
        <f t="array" ref="BF633">SUM(IF(Period=$BF$2,IF(Site=$A$506,IF(Provider=$B633,I))))</f>
        <v>170</v>
      </c>
      <c r="BG633" s="26">
        <f t="array" ref="BG633">SUM(IF(Period=$BF$2,IF(Site=$A$506,IF(Provider=$B633,J))))</f>
        <v>4.3588235294117599</v>
      </c>
      <c r="BH633" s="26"/>
      <c r="BI633" s="27">
        <f t="shared" si="309"/>
        <v>0.12956810631229221</v>
      </c>
      <c r="BJ633" s="27">
        <f t="shared" si="297"/>
        <v>2.2928399034593702E-2</v>
      </c>
      <c r="BK633" s="44"/>
      <c r="BL633" s="25">
        <f t="array" ref="BL633">SUM(IF(Period=$BL$2,IF(Site=$A$506,IF(Provider=$B633,I))))</f>
        <v>66</v>
      </c>
      <c r="BM633" s="26">
        <f t="array" ref="BM633">SUM(IF(Period=$BL$2,IF(Site=$A$506,IF(Provider=$B633,J))))</f>
        <v>10.7121212121212</v>
      </c>
      <c r="BN633" s="26"/>
      <c r="BO633" s="27">
        <f t="shared" si="310"/>
        <v>0.12327811682650378</v>
      </c>
      <c r="BP633" s="27">
        <f t="shared" si="298"/>
        <v>2.1981780306563416E-2</v>
      </c>
      <c r="BQ633" s="44"/>
      <c r="BR633" s="25">
        <f t="array" ref="BR633">SUM(IF(Period=$BR$2,IF(Site=$A$506,IF(Provider=$B633,I))))</f>
        <v>144</v>
      </c>
      <c r="BS633" s="26">
        <f t="array" ref="BS633">SUM(IF(Period=$BR$2,IF(Site=$A$506,IF(Provider=$B633,J))))</f>
        <v>4.8472222222222197</v>
      </c>
      <c r="BT633" s="26"/>
      <c r="BU633" s="27">
        <f t="shared" si="311"/>
        <v>0.1172912115610821</v>
      </c>
      <c r="BV633" s="27">
        <f t="shared" si="299"/>
        <v>2.047461206770114E-2</v>
      </c>
    </row>
    <row r="634" spans="2:74" outlineLevel="1" x14ac:dyDescent="0.25">
      <c r="B634" s="20" t="s">
        <v>1022</v>
      </c>
      <c r="C634" s="44"/>
      <c r="D634" s="25">
        <f t="array" ref="D634">SUM(IF(Period=$D$2,IF(Site=$A$506,IF(Provider=$B634,I))))</f>
        <v>0</v>
      </c>
      <c r="E634" s="26">
        <f t="array" ref="E634">SUM(IF(Period=$D$2,IF(Site=$A$506,IF(Provider=$B634,J))))</f>
        <v>0</v>
      </c>
      <c r="F634" s="26"/>
      <c r="G634" s="27">
        <f t="shared" si="300"/>
        <v>0</v>
      </c>
      <c r="H634" s="27">
        <f t="shared" si="288"/>
        <v>0</v>
      </c>
      <c r="I634" s="44"/>
      <c r="J634" s="25">
        <f t="array" ref="J634">SUM(IF(Period=$J$2,IF(Site=$A$506,IF(Provider=$B634,I))))</f>
        <v>0</v>
      </c>
      <c r="K634" s="26">
        <f t="array" ref="K634">SUM(IF(Period=$J$2,IF(Site=$A$506,IF(Provider=$B634,J))))</f>
        <v>0</v>
      </c>
      <c r="L634" s="26"/>
      <c r="M634" s="27">
        <f t="shared" si="301"/>
        <v>0</v>
      </c>
      <c r="N634" s="27">
        <f t="shared" si="289"/>
        <v>0</v>
      </c>
      <c r="O634" s="44"/>
      <c r="P634" s="25">
        <f t="array" ref="P634">SUM(IF(Period=$P$2,IF(Site=$A$506,IF(Provider=$B634,I))))</f>
        <v>0</v>
      </c>
      <c r="Q634" s="26">
        <f t="array" ref="Q634">SUM(IF(Period=$P$2,IF(Site=$A$506,IF(Provider=$B634,J))))</f>
        <v>0</v>
      </c>
      <c r="R634" s="26"/>
      <c r="S634" s="27">
        <f t="shared" si="302"/>
        <v>0</v>
      </c>
      <c r="T634" s="27">
        <f t="shared" si="290"/>
        <v>0</v>
      </c>
      <c r="U634" s="44"/>
      <c r="V634" s="25">
        <f t="array" ref="V634">SUM(IF(Period=$V$2,IF(Site=$A$506,IF(Provider=$B634,I))))</f>
        <v>0</v>
      </c>
      <c r="W634" s="26">
        <f t="array" ref="W634">SUM(IF(Period=$V$2,IF(Site=$A$506,IF(Provider=$B634,J))))</f>
        <v>0</v>
      </c>
      <c r="X634" s="26"/>
      <c r="Y634" s="27">
        <f t="shared" si="303"/>
        <v>0</v>
      </c>
      <c r="Z634" s="27">
        <f t="shared" si="291"/>
        <v>0</v>
      </c>
      <c r="AA634" s="44"/>
      <c r="AB634" s="25">
        <f t="array" ref="AB634">SUM(IF(Period=$AB$2,IF(Site=$A$506,IF(Provider=$B634,I))))</f>
        <v>0</v>
      </c>
      <c r="AC634" s="26">
        <f t="array" ref="AC634">SUM(IF(Period=$AB$2,IF(Site=$A$506,IF(Provider=$B634,J))))</f>
        <v>0</v>
      </c>
      <c r="AD634" s="26"/>
      <c r="AE634" s="27">
        <f t="shared" si="304"/>
        <v>0</v>
      </c>
      <c r="AF634" s="27">
        <f t="shared" si="292"/>
        <v>0</v>
      </c>
      <c r="AG634" s="44"/>
      <c r="AH634" s="25">
        <f t="array" ref="AH634">SUM(IF(Period=$AH$2,IF(Site=$A$506,IF(Provider=$B634,I))))</f>
        <v>0</v>
      </c>
      <c r="AI634" s="26">
        <f t="array" ref="AI634">SUM(IF(Period=$AH$2,IF(Site=$A$506,IF(Provider=$B634,J))))</f>
        <v>0</v>
      </c>
      <c r="AJ634" s="26"/>
      <c r="AK634" s="27">
        <f t="shared" si="305"/>
        <v>0</v>
      </c>
      <c r="AL634" s="27">
        <f t="shared" si="293"/>
        <v>0</v>
      </c>
      <c r="AM634" s="44"/>
      <c r="AN634" s="25">
        <f t="array" ref="AN634">SUM(IF(Period=$AN$2,IF(Site=$A$506,IF(Provider=$B634,I))))</f>
        <v>0</v>
      </c>
      <c r="AO634" s="26">
        <f t="array" ref="AO634">SUM(IF(Period=$AN$2,IF(Site=$A$506,IF(Provider=$B634,J))))</f>
        <v>0</v>
      </c>
      <c r="AP634" s="26"/>
      <c r="AQ634" s="27">
        <f t="shared" si="306"/>
        <v>0</v>
      </c>
      <c r="AR634" s="27">
        <f t="shared" si="294"/>
        <v>0</v>
      </c>
      <c r="AS634" s="44"/>
      <c r="AT634" s="25">
        <f t="array" ref="AT634">SUM(IF(Period=$AT$2,IF(Site=$A$506,IF(Provider=$B634,I))))</f>
        <v>0</v>
      </c>
      <c r="AU634" s="26">
        <f t="array" ref="AU634">SUM(IF(Period=$AT$2,IF(Site=$A$506,IF(Provider=$B634,J))))</f>
        <v>0</v>
      </c>
      <c r="AV634" s="26"/>
      <c r="AW634" s="27">
        <f t="shared" si="307"/>
        <v>0</v>
      </c>
      <c r="AX634" s="27">
        <f t="shared" si="295"/>
        <v>0</v>
      </c>
      <c r="AY634" s="44"/>
      <c r="AZ634" s="25">
        <f t="array" ref="AZ634">SUM(IF(Period=$AZ$2,IF(Site=$A$506,IF(Provider=$B634,I))))</f>
        <v>39</v>
      </c>
      <c r="BA634" s="26">
        <f t="array" ref="BA634">SUM(IF(Period=$AZ$2,IF(Site=$A$506,IF(Provider=$B634,J))))</f>
        <v>3.2051282051282102</v>
      </c>
      <c r="BB634" s="26"/>
      <c r="BC634" s="27">
        <f t="shared" si="308"/>
        <v>2.3281802942819931E-2</v>
      </c>
      <c r="BD634" s="27">
        <f t="shared" si="296"/>
        <v>4.0731206621265016E-3</v>
      </c>
      <c r="BE634" s="44"/>
      <c r="BF634" s="25">
        <f t="array" ref="BF634">SUM(IF(Period=$BF$2,IF(Site=$A$506,IF(Provider=$B634,I))))</f>
        <v>0</v>
      </c>
      <c r="BG634" s="26">
        <f t="array" ref="BG634">SUM(IF(Period=$BF$2,IF(Site=$A$506,IF(Provider=$B634,J))))</f>
        <v>0</v>
      </c>
      <c r="BH634" s="26"/>
      <c r="BI634" s="27">
        <f t="shared" si="309"/>
        <v>0</v>
      </c>
      <c r="BJ634" s="27">
        <f t="shared" si="297"/>
        <v>0</v>
      </c>
      <c r="BK634" s="44"/>
      <c r="BL634" s="25">
        <f t="array" ref="BL634">SUM(IF(Period=$BL$2,IF(Site=$A$506,IF(Provider=$B634,I))))</f>
        <v>0</v>
      </c>
      <c r="BM634" s="26">
        <f t="array" ref="BM634">SUM(IF(Period=$BL$2,IF(Site=$A$506,IF(Provider=$B634,J))))</f>
        <v>0</v>
      </c>
      <c r="BN634" s="26"/>
      <c r="BO634" s="27">
        <f t="shared" si="310"/>
        <v>0</v>
      </c>
      <c r="BP634" s="27">
        <f t="shared" si="298"/>
        <v>0</v>
      </c>
      <c r="BQ634" s="44"/>
      <c r="BR634" s="25">
        <f t="array" ref="BR634">SUM(IF(Period=$BR$2,IF(Site=$A$506,IF(Provider=$B634,I))))</f>
        <v>0</v>
      </c>
      <c r="BS634" s="26">
        <f t="array" ref="BS634">SUM(IF(Period=$BR$2,IF(Site=$A$506,IF(Provider=$B634,J))))</f>
        <v>0</v>
      </c>
      <c r="BT634" s="26"/>
      <c r="BU634" s="27">
        <f t="shared" si="311"/>
        <v>0</v>
      </c>
      <c r="BV634" s="27">
        <f t="shared" si="299"/>
        <v>0</v>
      </c>
    </row>
    <row r="635" spans="2:74" outlineLevel="1" x14ac:dyDescent="0.25">
      <c r="B635" s="20" t="s">
        <v>1132</v>
      </c>
      <c r="C635" s="44"/>
      <c r="D635" s="25">
        <f t="array" ref="D635">SUM(IF(Period=$D$2,IF(Site=$A$506,IF(Provider=$B635,I))))</f>
        <v>0</v>
      </c>
      <c r="E635" s="26">
        <f t="array" ref="E635">SUM(IF(Period=$D$2,IF(Site=$A$506,IF(Provider=$B635,J))))</f>
        <v>0</v>
      </c>
      <c r="F635" s="26"/>
      <c r="G635" s="27">
        <f t="shared" si="300"/>
        <v>0</v>
      </c>
      <c r="H635" s="27">
        <f t="shared" ref="H635:H660" si="312">E635*(D635/D$891)</f>
        <v>0</v>
      </c>
      <c r="I635" s="44"/>
      <c r="J635" s="25">
        <f t="array" ref="J635">SUM(IF(Period=$J$2,IF(Site=$A$506,IF(Provider=$B635,I))))</f>
        <v>0</v>
      </c>
      <c r="K635" s="26">
        <f t="array" ref="K635">SUM(IF(Period=$J$2,IF(Site=$A$506,IF(Provider=$B635,J))))</f>
        <v>0</v>
      </c>
      <c r="L635" s="26"/>
      <c r="M635" s="27">
        <f t="shared" si="301"/>
        <v>0</v>
      </c>
      <c r="N635" s="27">
        <f t="shared" ref="N635:N660" si="313">K635*(J635/J$891)</f>
        <v>0</v>
      </c>
      <c r="O635" s="44"/>
      <c r="P635" s="25">
        <f t="array" ref="P635">SUM(IF(Period=$P$2,IF(Site=$A$506,IF(Provider=$B635,I))))</f>
        <v>0</v>
      </c>
      <c r="Q635" s="26">
        <f t="array" ref="Q635">SUM(IF(Period=$P$2,IF(Site=$A$506,IF(Provider=$B635,J))))</f>
        <v>0</v>
      </c>
      <c r="R635" s="26"/>
      <c r="S635" s="27">
        <f t="shared" si="302"/>
        <v>0</v>
      </c>
      <c r="T635" s="27">
        <f t="shared" ref="T635:T660" si="314">Q635*(P635/P$891)</f>
        <v>0</v>
      </c>
      <c r="U635" s="44"/>
      <c r="V635" s="25">
        <f t="array" ref="V635">SUM(IF(Period=$V$2,IF(Site=$A$506,IF(Provider=$B635,I))))</f>
        <v>0</v>
      </c>
      <c r="W635" s="26">
        <f t="array" ref="W635">SUM(IF(Period=$V$2,IF(Site=$A$506,IF(Provider=$B635,J))))</f>
        <v>0</v>
      </c>
      <c r="X635" s="26"/>
      <c r="Y635" s="27">
        <f t="shared" si="303"/>
        <v>0</v>
      </c>
      <c r="Z635" s="27">
        <f t="shared" ref="Z635:Z660" si="315">W635*(V635/V$891)</f>
        <v>0</v>
      </c>
      <c r="AA635" s="44"/>
      <c r="AB635" s="25">
        <f t="array" ref="AB635">SUM(IF(Period=$AB$2,IF(Site=$A$506,IF(Provider=$B635,I))))</f>
        <v>0</v>
      </c>
      <c r="AC635" s="26">
        <f t="array" ref="AC635">SUM(IF(Period=$AB$2,IF(Site=$A$506,IF(Provider=$B635,J))))</f>
        <v>0</v>
      </c>
      <c r="AD635" s="26"/>
      <c r="AE635" s="27">
        <f t="shared" si="304"/>
        <v>0</v>
      </c>
      <c r="AF635" s="27">
        <f t="shared" ref="AF635:AF660" si="316">AC635*(AB635/AB$891)</f>
        <v>0</v>
      </c>
      <c r="AG635" s="44"/>
      <c r="AH635" s="25">
        <f t="array" ref="AH635">SUM(IF(Period=$AH$2,IF(Site=$A$506,IF(Provider=$B635,I))))</f>
        <v>0</v>
      </c>
      <c r="AI635" s="26">
        <f t="array" ref="AI635">SUM(IF(Period=$AH$2,IF(Site=$A$506,IF(Provider=$B635,J))))</f>
        <v>0</v>
      </c>
      <c r="AJ635" s="26"/>
      <c r="AK635" s="27">
        <f t="shared" si="305"/>
        <v>0</v>
      </c>
      <c r="AL635" s="27">
        <f t="shared" ref="AL635:AL660" si="317">AI635*(AH635/AH$891)</f>
        <v>0</v>
      </c>
      <c r="AM635" s="44"/>
      <c r="AN635" s="25">
        <f t="array" ref="AN635">SUM(IF(Period=$AN$2,IF(Site=$A$506,IF(Provider=$B635,I))))</f>
        <v>0</v>
      </c>
      <c r="AO635" s="26">
        <f t="array" ref="AO635">SUM(IF(Period=$AN$2,IF(Site=$A$506,IF(Provider=$B635,J))))</f>
        <v>0</v>
      </c>
      <c r="AP635" s="26"/>
      <c r="AQ635" s="27">
        <f t="shared" si="306"/>
        <v>0</v>
      </c>
      <c r="AR635" s="27">
        <f t="shared" ref="AR635:AR660" si="318">AO635*(AN635/AN$891)</f>
        <v>0</v>
      </c>
      <c r="AS635" s="44"/>
      <c r="AT635" s="25">
        <f t="array" ref="AT635">SUM(IF(Period=$AT$2,IF(Site=$A$506,IF(Provider=$B635,I))))</f>
        <v>0</v>
      </c>
      <c r="AU635" s="26">
        <f t="array" ref="AU635">SUM(IF(Period=$AT$2,IF(Site=$A$506,IF(Provider=$B635,J))))</f>
        <v>0</v>
      </c>
      <c r="AV635" s="26"/>
      <c r="AW635" s="27">
        <f t="shared" si="307"/>
        <v>0</v>
      </c>
      <c r="AX635" s="27">
        <f t="shared" ref="AX635:AX660" si="319">AU635*(AT635/AT$891)</f>
        <v>0</v>
      </c>
      <c r="AY635" s="44"/>
      <c r="AZ635" s="25">
        <f t="array" ref="AZ635">SUM(IF(Period=$AZ$2,IF(Site=$A$506,IF(Provider=$B635,I))))</f>
        <v>0</v>
      </c>
      <c r="BA635" s="26">
        <f t="array" ref="BA635">SUM(IF(Period=$AZ$2,IF(Site=$A$506,IF(Provider=$B635,J))))</f>
        <v>0</v>
      </c>
      <c r="BB635" s="26"/>
      <c r="BC635" s="27">
        <f t="shared" si="308"/>
        <v>0</v>
      </c>
      <c r="BD635" s="27">
        <f t="shared" ref="BD635:BD660" si="320">BA635*(AZ635/AZ$891)</f>
        <v>0</v>
      </c>
      <c r="BE635" s="44"/>
      <c r="BF635" s="25">
        <f t="array" ref="BF635">SUM(IF(Period=$BF$2,IF(Site=$A$506,IF(Provider=$B635,I))))</f>
        <v>0</v>
      </c>
      <c r="BG635" s="26">
        <f t="array" ref="BG635">SUM(IF(Period=$BF$2,IF(Site=$A$506,IF(Provider=$B635,J))))</f>
        <v>0</v>
      </c>
      <c r="BH635" s="26"/>
      <c r="BI635" s="27">
        <f t="shared" si="309"/>
        <v>0</v>
      </c>
      <c r="BJ635" s="27">
        <f t="shared" ref="BJ635:BJ660" si="321">BG635*(BF635/BF$891)</f>
        <v>0</v>
      </c>
      <c r="BK635" s="44"/>
      <c r="BL635" s="25">
        <f t="array" ref="BL635">SUM(IF(Period=$BL$2,IF(Site=$A$506,IF(Provider=$B635,I))))</f>
        <v>0</v>
      </c>
      <c r="BM635" s="26">
        <f t="array" ref="BM635">SUM(IF(Period=$BL$2,IF(Site=$A$506,IF(Provider=$B635,J))))</f>
        <v>0</v>
      </c>
      <c r="BN635" s="26"/>
      <c r="BO635" s="27">
        <f t="shared" si="310"/>
        <v>0</v>
      </c>
      <c r="BP635" s="27">
        <f t="shared" ref="BP635:BP660" si="322">BM635*(BL635/BL$891)</f>
        <v>0</v>
      </c>
      <c r="BQ635" s="44"/>
      <c r="BR635" s="25">
        <f t="array" ref="BR635">SUM(IF(Period=$BR$2,IF(Site=$A$506,IF(Provider=$B635,I))))</f>
        <v>41</v>
      </c>
      <c r="BS635" s="26">
        <f t="array" ref="BS635">SUM(IF(Period=$BR$2,IF(Site=$A$506,IF(Provider=$B635,J))))</f>
        <v>4.1707317073170698</v>
      </c>
      <c r="BT635" s="26"/>
      <c r="BU635" s="27">
        <f t="shared" si="311"/>
        <v>2.8734666442614663E-2</v>
      </c>
      <c r="BV635" s="27">
        <f t="shared" ref="BV635:BV660" si="323">BS635*(BR635/BR$891)</f>
        <v>5.0159866240356652E-3</v>
      </c>
    </row>
    <row r="636" spans="2:74" outlineLevel="1" x14ac:dyDescent="0.25">
      <c r="B636" s="20" t="s">
        <v>689</v>
      </c>
      <c r="C636" s="44"/>
      <c r="D636" s="25">
        <f t="array" ref="D636">SUM(IF(Period=$D$2,IF(Site=$A$506,IF(Provider=$B636,I))))</f>
        <v>87</v>
      </c>
      <c r="E636" s="26">
        <f t="array" ref="E636">SUM(IF(Period=$D$2,IF(Site=$A$506,IF(Provider=$B636,J))))</f>
        <v>8.7816091954022983</v>
      </c>
      <c r="F636" s="26"/>
      <c r="G636" s="27">
        <f t="shared" ref="G636:G660" si="324">E636*(D636/D$661)</f>
        <v>0.15933263816475496</v>
      </c>
      <c r="H636" s="27">
        <f t="shared" si="312"/>
        <v>2.2127610276015872E-2</v>
      </c>
      <c r="I636" s="44"/>
      <c r="J636" s="25">
        <f t="array" ref="J636">SUM(IF(Period=$J$2,IF(Site=$A$506,IF(Provider=$B636,I))))</f>
        <v>0</v>
      </c>
      <c r="K636" s="26">
        <f t="array" ref="K636">SUM(IF(Period=$J$2,IF(Site=$A$506,IF(Provider=$B636,J))))</f>
        <v>0</v>
      </c>
      <c r="L636" s="26"/>
      <c r="M636" s="27">
        <f t="shared" ref="M636:M660" si="325">K636*(J636/J$661)</f>
        <v>0</v>
      </c>
      <c r="N636" s="27">
        <f t="shared" si="313"/>
        <v>0</v>
      </c>
      <c r="O636" s="44"/>
      <c r="P636" s="25">
        <f t="array" ref="P636">SUM(IF(Period=$P$2,IF(Site=$A$506,IF(Provider=$B636,I))))</f>
        <v>88</v>
      </c>
      <c r="Q636" s="26">
        <f t="array" ref="Q636">SUM(IF(Period=$P$2,IF(Site=$A$506,IF(Provider=$B636,J))))</f>
        <v>5.6931818181818183</v>
      </c>
      <c r="R636" s="26"/>
      <c r="S636" s="27">
        <f t="shared" ref="S636:S660" si="326">Q636*(P636/P$661)</f>
        <v>0.10709705002137666</v>
      </c>
      <c r="T636" s="27">
        <f t="shared" si="314"/>
        <v>1.4437208230073195E-2</v>
      </c>
      <c r="U636" s="44"/>
      <c r="V636" s="25">
        <f t="array" ref="V636">SUM(IF(Period=$V$2,IF(Site=$A$506,IF(Provider=$B636,I))))</f>
        <v>171</v>
      </c>
      <c r="W636" s="26">
        <f t="array" ref="W636">SUM(IF(Period=$V$2,IF(Site=$A$506,IF(Provider=$B636,J))))</f>
        <v>6.7251461988304095</v>
      </c>
      <c r="X636" s="26"/>
      <c r="Y636" s="27">
        <f t="shared" ref="Y636:Y660" si="327">W636*(V636/V$661)</f>
        <v>0.25515864211226985</v>
      </c>
      <c r="Z636" s="27">
        <f t="shared" si="315"/>
        <v>3.4778926994495862E-2</v>
      </c>
      <c r="AA636" s="44"/>
      <c r="AB636" s="25">
        <f t="array" ref="AB636">SUM(IF(Period=$AB$2,IF(Site=$A$506,IF(Provider=$B636,I))))</f>
        <v>94</v>
      </c>
      <c r="AC636" s="26">
        <f t="array" ref="AC636">SUM(IF(Period=$AB$2,IF(Site=$A$506,IF(Provider=$B636,J))))</f>
        <v>5.7446808510638299</v>
      </c>
      <c r="AD636" s="26"/>
      <c r="AE636" s="27">
        <f t="shared" ref="AE636:AE660" si="328">AC636*(AB636/AB$661)</f>
        <v>0.11575562700964631</v>
      </c>
      <c r="AF636" s="27">
        <f t="shared" si="316"/>
        <v>1.6244998646250113E-2</v>
      </c>
      <c r="AG636" s="44"/>
      <c r="AH636" s="25">
        <f t="array" ref="AH636">SUM(IF(Period=$AH$2,IF(Site=$A$506,IF(Provider=$B636,I))))</f>
        <v>92</v>
      </c>
      <c r="AI636" s="26">
        <f t="array" ref="AI636">SUM(IF(Period=$AH$2,IF(Site=$A$506,IF(Provider=$B636,J))))</f>
        <v>4.6413043478260896</v>
      </c>
      <c r="AJ636" s="26"/>
      <c r="AK636" s="27">
        <f t="shared" ref="AK636:AK660" si="329">AI636*(AH636/AH$661)</f>
        <v>8.5571142284569177E-2</v>
      </c>
      <c r="AL636" s="27">
        <f t="shared" si="317"/>
        <v>1.4540625212831173E-2</v>
      </c>
      <c r="AM636" s="44"/>
      <c r="AN636" s="25">
        <f t="array" ref="AN636">SUM(IF(Period=$AN$2,IF(Site=$A$506,IF(Provider=$B636,I))))</f>
        <v>132</v>
      </c>
      <c r="AO636" s="26">
        <f t="array" ref="AO636">SUM(IF(Period=$AN$2,IF(Site=$A$506,IF(Provider=$B636,J))))</f>
        <v>9.25</v>
      </c>
      <c r="AP636" s="26"/>
      <c r="AQ636" s="27">
        <f t="shared" ref="AQ636:AQ660" si="330">AO636*(AN636/AN$661)</f>
        <v>0.22264770240700218</v>
      </c>
      <c r="AR636" s="27">
        <f t="shared" si="318"/>
        <v>3.9047009913655263E-2</v>
      </c>
      <c r="AS636" s="44"/>
      <c r="AT636" s="25">
        <f t="array" ref="AT636">SUM(IF(Period=$AT$2,IF(Site=$A$506,IF(Provider=$B636,I))))</f>
        <v>92</v>
      </c>
      <c r="AU636" s="26">
        <f t="array" ref="AU636">SUM(IF(Period=$AT$2,IF(Site=$A$506,IF(Provider=$B636,J))))</f>
        <v>12.326086956521699</v>
      </c>
      <c r="AV636" s="26"/>
      <c r="AW636" s="27">
        <f t="shared" ref="AW636:AW660" si="331">AU636*(AT636/AT$661)</f>
        <v>0.20124223602484409</v>
      </c>
      <c r="AX636" s="27">
        <f t="shared" si="319"/>
        <v>3.5731165516589357E-2</v>
      </c>
      <c r="AY636" s="44"/>
      <c r="AZ636" s="25">
        <f t="array" ref="AZ636">SUM(IF(Period=$AZ$2,IF(Site=$A$506,IF(Provider=$B636,I))))</f>
        <v>80</v>
      </c>
      <c r="BA636" s="26">
        <f t="array" ref="BA636">SUM(IF(Period=$AZ$2,IF(Site=$A$506,IF(Provider=$B636,J))))</f>
        <v>4.7125000000000004</v>
      </c>
      <c r="BB636" s="26"/>
      <c r="BC636" s="27">
        <f t="shared" ref="BC636:BC660" si="332">BA636*(AZ636/AZ$661)</f>
        <v>7.0217917675544805E-2</v>
      </c>
      <c r="BD636" s="27">
        <f t="shared" si="320"/>
        <v>1.2284531916973509E-2</v>
      </c>
      <c r="BE636" s="44"/>
      <c r="BF636" s="25">
        <f t="array" ref="BF636">SUM(IF(Period=$BF$2,IF(Site=$A$506,IF(Provider=$B636,I))))</f>
        <v>89</v>
      </c>
      <c r="BG636" s="26">
        <f t="array" ref="BG636">SUM(IF(Period=$BF$2,IF(Site=$A$506,IF(Provider=$B636,J))))</f>
        <v>4.8651685393258397</v>
      </c>
      <c r="BH636" s="26"/>
      <c r="BI636" s="27">
        <f t="shared" ref="BI636:BI660" si="333">BG636*(BF636/BF$661)</f>
        <v>7.5712537156845561E-2</v>
      </c>
      <c r="BJ636" s="27">
        <f t="shared" si="321"/>
        <v>1.3398106318460293E-2</v>
      </c>
      <c r="BK636" s="44"/>
      <c r="BL636" s="25">
        <f t="array" ref="BL636">SUM(IF(Period=$BL$2,IF(Site=$A$506,IF(Provider=$B636,I))))</f>
        <v>87</v>
      </c>
      <c r="BM636" s="26">
        <f t="array" ref="BM636">SUM(IF(Period=$BL$2,IF(Site=$A$506,IF(Provider=$B636,J))))</f>
        <v>5.6206896551724101</v>
      </c>
      <c r="BN636" s="26"/>
      <c r="BO636" s="27">
        <f t="shared" ref="BO636:BO660" si="334">BM636*(BL636/BL$661)</f>
        <v>8.526591107236263E-2</v>
      </c>
      <c r="BP636" s="27">
        <f t="shared" si="322"/>
        <v>1.5203805615147833E-2</v>
      </c>
      <c r="BQ636" s="44"/>
      <c r="BR636" s="25">
        <f t="array" ref="BR636">SUM(IF(Period=$BR$2,IF(Site=$A$506,IF(Provider=$B636,I))))</f>
        <v>109</v>
      </c>
      <c r="BS636" s="26">
        <f t="array" ref="BS636">SUM(IF(Period=$BR$2,IF(Site=$A$506,IF(Provider=$B636,J))))</f>
        <v>5.3119266055045902</v>
      </c>
      <c r="BT636" s="26"/>
      <c r="BU636" s="27">
        <f t="shared" ref="BU636:BU660" si="335">BS636*(BR636/BR$661)</f>
        <v>9.729457234078312E-2</v>
      </c>
      <c r="BV636" s="27">
        <f t="shared" si="323"/>
        <v>1.6983954709454119E-2</v>
      </c>
    </row>
    <row r="637" spans="2:74" outlineLevel="1" x14ac:dyDescent="0.25">
      <c r="B637" s="20" t="s">
        <v>777</v>
      </c>
      <c r="C637" s="44"/>
      <c r="D637" s="25">
        <f t="array" ref="D637">SUM(IF(Period=$D$2,IF(Site=$A$506,IF(Provider=$B637,I))))</f>
        <v>17</v>
      </c>
      <c r="E637" s="26">
        <f t="array" ref="E637">SUM(IF(Period=$D$2,IF(Site=$A$506,IF(Provider=$B637,J))))</f>
        <v>11.058823529411764</v>
      </c>
      <c r="F637" s="26"/>
      <c r="G637" s="27">
        <f t="shared" si="324"/>
        <v>3.9207507820646505E-2</v>
      </c>
      <c r="H637" s="27">
        <f t="shared" si="312"/>
        <v>5.4450140469777279E-3</v>
      </c>
      <c r="I637" s="44"/>
      <c r="J637" s="25">
        <f t="array" ref="J637">SUM(IF(Period=$J$2,IF(Site=$A$506,IF(Provider=$B637,I))))</f>
        <v>5</v>
      </c>
      <c r="K637" s="26">
        <f t="array" ref="K637">SUM(IF(Period=$J$2,IF(Site=$A$506,IF(Provider=$B637,J))))</f>
        <v>2.8</v>
      </c>
      <c r="L637" s="26"/>
      <c r="M637" s="27">
        <f t="shared" si="325"/>
        <v>3.1631269769543603E-3</v>
      </c>
      <c r="N637" s="27">
        <f t="shared" si="313"/>
        <v>4.3374539145521571E-4</v>
      </c>
      <c r="O637" s="44"/>
      <c r="P637" s="25">
        <f t="array" ref="P637">SUM(IF(Period=$P$2,IF(Site=$A$506,IF(Provider=$B637,I))))</f>
        <v>16</v>
      </c>
      <c r="Q637" s="26">
        <f t="array" ref="Q637">SUM(IF(Period=$P$2,IF(Site=$A$506,IF(Provider=$B637,J))))</f>
        <v>6.5625</v>
      </c>
      <c r="R637" s="26"/>
      <c r="S637" s="27">
        <f t="shared" si="326"/>
        <v>2.244548952543822E-2</v>
      </c>
      <c r="T637" s="27">
        <f t="shared" si="314"/>
        <v>3.0257622039075558E-3</v>
      </c>
      <c r="U637" s="44"/>
      <c r="V637" s="25">
        <f t="array" ref="V637">SUM(IF(Period=$V$2,IF(Site=$A$506,IF(Provider=$B637,I))))</f>
        <v>2</v>
      </c>
      <c r="W637" s="26">
        <f t="array" ref="W637">SUM(IF(Period=$V$2,IF(Site=$A$506,IF(Provider=$B637,J))))</f>
        <v>9</v>
      </c>
      <c r="X637" s="26"/>
      <c r="Y637" s="27">
        <f t="shared" si="327"/>
        <v>3.9937874417572666E-3</v>
      </c>
      <c r="Z637" s="27">
        <f t="shared" si="315"/>
        <v>5.4436581382689172E-4</v>
      </c>
      <c r="AA637" s="44"/>
      <c r="AB637" s="25">
        <f t="array" ref="AB637">SUM(IF(Period=$AB$2,IF(Site=$A$506,IF(Provider=$B637,I))))</f>
        <v>2</v>
      </c>
      <c r="AC637" s="26">
        <f t="array" ref="AC637">SUM(IF(Period=$AB$2,IF(Site=$A$506,IF(Provider=$B637,J))))</f>
        <v>18.5</v>
      </c>
      <c r="AD637" s="26"/>
      <c r="AE637" s="27">
        <f t="shared" si="328"/>
        <v>7.9314040728831713E-3</v>
      </c>
      <c r="AF637" s="27">
        <f t="shared" si="316"/>
        <v>1.1130832405763966E-3</v>
      </c>
      <c r="AG637" s="44"/>
      <c r="AH637" s="25">
        <f t="array" ref="AH637">SUM(IF(Period=$AH$2,IF(Site=$A$506,IF(Provider=$B637,I))))</f>
        <v>120</v>
      </c>
      <c r="AI637" s="26">
        <f t="array" ref="AI637">SUM(IF(Period=$AH$2,IF(Site=$A$506,IF(Provider=$B637,J))))</f>
        <v>4.8333333333333304</v>
      </c>
      <c r="AJ637" s="26"/>
      <c r="AK637" s="27">
        <f t="shared" si="329"/>
        <v>0.11623246492985964</v>
      </c>
      <c r="AL637" s="27">
        <f t="shared" si="317"/>
        <v>1.9750732139208596E-2</v>
      </c>
      <c r="AM637" s="44"/>
      <c r="AN637" s="25">
        <f t="array" ref="AN637">SUM(IF(Period=$AN$2,IF(Site=$A$506,IF(Provider=$B637,I))))</f>
        <v>125</v>
      </c>
      <c r="AO637" s="26">
        <f t="array" ref="AO637">SUM(IF(Period=$AN$2,IF(Site=$A$506,IF(Provider=$B637,J))))</f>
        <v>6.32</v>
      </c>
      <c r="AP637" s="26"/>
      <c r="AQ637" s="27">
        <f t="shared" si="330"/>
        <v>0.14405543398978848</v>
      </c>
      <c r="AR637" s="27">
        <f t="shared" si="318"/>
        <v>2.5263831148065241E-2</v>
      </c>
      <c r="AS637" s="44"/>
      <c r="AT637" s="25">
        <f t="array" ref="AT637">SUM(IF(Period=$AT$2,IF(Site=$A$506,IF(Provider=$B637,I))))</f>
        <v>152</v>
      </c>
      <c r="AU637" s="26">
        <f t="array" ref="AU637">SUM(IF(Period=$AT$2,IF(Site=$A$506,IF(Provider=$B637,J))))</f>
        <v>4.4539473684210504</v>
      </c>
      <c r="AV637" s="26"/>
      <c r="AW637" s="27">
        <f t="shared" si="331"/>
        <v>0.12014196983141076</v>
      </c>
      <c r="AX637" s="27">
        <f t="shared" si="319"/>
        <v>2.1331568831332505E-2</v>
      </c>
      <c r="AY637" s="44"/>
      <c r="AZ637" s="25">
        <f t="array" ref="AZ637">SUM(IF(Period=$AZ$2,IF(Site=$A$506,IF(Provider=$B637,I))))</f>
        <v>168</v>
      </c>
      <c r="BA637" s="26">
        <f t="array" ref="BA637">SUM(IF(Period=$AZ$2,IF(Site=$A$506,IF(Provider=$B637,J))))</f>
        <v>6.03571428571429</v>
      </c>
      <c r="BB637" s="26"/>
      <c r="BC637" s="27">
        <f t="shared" si="332"/>
        <v>0.1888619854721551</v>
      </c>
      <c r="BD637" s="27">
        <f t="shared" si="320"/>
        <v>3.3041154811170148E-2</v>
      </c>
      <c r="BE637" s="44"/>
      <c r="BF637" s="25">
        <f t="array" ref="BF637">SUM(IF(Period=$BF$2,IF(Site=$A$506,IF(Provider=$B637,I))))</f>
        <v>184</v>
      </c>
      <c r="BG637" s="26">
        <f t="array" ref="BG637">SUM(IF(Period=$BF$2,IF(Site=$A$506,IF(Provider=$B637,J))))</f>
        <v>7.0543478260869596</v>
      </c>
      <c r="BH637" s="26"/>
      <c r="BI637" s="27">
        <f t="shared" si="333"/>
        <v>0.22696275572652572</v>
      </c>
      <c r="BJ637" s="27">
        <f t="shared" si="321"/>
        <v>4.0163376446562302E-2</v>
      </c>
      <c r="BK637" s="44"/>
      <c r="BL637" s="25">
        <f t="array" ref="BL637">SUM(IF(Period=$BL$2,IF(Site=$A$506,IF(Provider=$B637,I))))</f>
        <v>235</v>
      </c>
      <c r="BM637" s="26">
        <f t="array" ref="BM637">SUM(IF(Period=$BL$2,IF(Site=$A$506,IF(Provider=$B637,J))))</f>
        <v>3.9914893617021301</v>
      </c>
      <c r="BN637" s="26"/>
      <c r="BO637" s="27">
        <f t="shared" si="334"/>
        <v>0.16355710549258948</v>
      </c>
      <c r="BP637" s="27">
        <f t="shared" si="322"/>
        <v>2.9163946149302011E-2</v>
      </c>
      <c r="BQ637" s="44"/>
      <c r="BR637" s="25">
        <f t="array" ref="BR637">SUM(IF(Period=$BR$2,IF(Site=$A$506,IF(Provider=$B637,I))))</f>
        <v>251</v>
      </c>
      <c r="BS637" s="26">
        <f t="array" ref="BS637">SUM(IF(Period=$BR$2,IF(Site=$A$506,IF(Provider=$B637,J))))</f>
        <v>4.0916334661354599</v>
      </c>
      <c r="BT637" s="26"/>
      <c r="BU637" s="27">
        <f t="shared" si="335"/>
        <v>0.17257603764073273</v>
      </c>
      <c r="BV637" s="27">
        <f t="shared" si="323"/>
        <v>3.0125252999325346E-2</v>
      </c>
    </row>
    <row r="638" spans="2:74" outlineLevel="1" x14ac:dyDescent="0.25">
      <c r="B638" s="20" t="s">
        <v>831</v>
      </c>
      <c r="C638" s="44"/>
      <c r="D638" s="25">
        <f t="array" ref="D638">SUM(IF(Period=$D$2,IF(Site=$A$506,IF(Provider=$B638,I))))</f>
        <v>0</v>
      </c>
      <c r="E638" s="26">
        <f t="array" ref="E638">SUM(IF(Period=$D$2,IF(Site=$A$506,IF(Provider=$B638,J))))</f>
        <v>0</v>
      </c>
      <c r="F638" s="26"/>
      <c r="G638" s="27">
        <f t="shared" si="324"/>
        <v>0</v>
      </c>
      <c r="H638" s="27">
        <f t="shared" si="312"/>
        <v>0</v>
      </c>
      <c r="I638" s="44"/>
      <c r="J638" s="25">
        <f t="array" ref="J638">SUM(IF(Period=$J$2,IF(Site=$A$506,IF(Provider=$B638,I))))</f>
        <v>0</v>
      </c>
      <c r="K638" s="26">
        <f t="array" ref="K638">SUM(IF(Period=$J$2,IF(Site=$A$506,IF(Provider=$B638,J))))</f>
        <v>0</v>
      </c>
      <c r="L638" s="26"/>
      <c r="M638" s="27">
        <f t="shared" si="325"/>
        <v>0</v>
      </c>
      <c r="N638" s="27">
        <f t="shared" si="313"/>
        <v>0</v>
      </c>
      <c r="O638" s="44"/>
      <c r="P638" s="25">
        <f t="array" ref="P638">SUM(IF(Period=$P$2,IF(Site=$A$506,IF(Provider=$B638,I))))</f>
        <v>0</v>
      </c>
      <c r="Q638" s="26">
        <f t="array" ref="Q638">SUM(IF(Period=$P$2,IF(Site=$A$506,IF(Provider=$B638,J))))</f>
        <v>0</v>
      </c>
      <c r="R638" s="26"/>
      <c r="S638" s="27">
        <f t="shared" si="326"/>
        <v>0</v>
      </c>
      <c r="T638" s="27">
        <f t="shared" si="314"/>
        <v>0</v>
      </c>
      <c r="U638" s="44"/>
      <c r="V638" s="25">
        <f t="array" ref="V638">SUM(IF(Period=$V$2,IF(Site=$A$506,IF(Provider=$B638,I))))</f>
        <v>0</v>
      </c>
      <c r="W638" s="26">
        <f t="array" ref="W638">SUM(IF(Period=$V$2,IF(Site=$A$506,IF(Provider=$B638,J))))</f>
        <v>0</v>
      </c>
      <c r="X638" s="26"/>
      <c r="Y638" s="27">
        <f t="shared" si="327"/>
        <v>0</v>
      </c>
      <c r="Z638" s="27">
        <f t="shared" si="315"/>
        <v>0</v>
      </c>
      <c r="AA638" s="44"/>
      <c r="AB638" s="25">
        <f t="array" ref="AB638">SUM(IF(Period=$AB$2,IF(Site=$A$506,IF(Provider=$B638,I))))</f>
        <v>0</v>
      </c>
      <c r="AC638" s="26">
        <f t="array" ref="AC638">SUM(IF(Period=$AB$2,IF(Site=$A$506,IF(Provider=$B638,J))))</f>
        <v>0</v>
      </c>
      <c r="AD638" s="26"/>
      <c r="AE638" s="27">
        <f t="shared" si="328"/>
        <v>0</v>
      </c>
      <c r="AF638" s="27">
        <f t="shared" si="316"/>
        <v>0</v>
      </c>
      <c r="AG638" s="44"/>
      <c r="AH638" s="25">
        <f t="array" ref="AH638">SUM(IF(Period=$AH$2,IF(Site=$A$506,IF(Provider=$B638,I))))</f>
        <v>34</v>
      </c>
      <c r="AI638" s="26">
        <f t="array" ref="AI638">SUM(IF(Period=$AH$2,IF(Site=$A$506,IF(Provider=$B638,J))))</f>
        <v>4.9411764705882399</v>
      </c>
      <c r="AJ638" s="26"/>
      <c r="AK638" s="27">
        <f t="shared" si="329"/>
        <v>3.366733466933871E-2</v>
      </c>
      <c r="AL638" s="27">
        <f t="shared" si="317"/>
        <v>5.7209017230811197E-3</v>
      </c>
      <c r="AM638" s="44"/>
      <c r="AN638" s="25">
        <f t="array" ref="AN638">SUM(IF(Period=$AN$2,IF(Site=$A$506,IF(Provider=$B638,I))))</f>
        <v>0</v>
      </c>
      <c r="AO638" s="26">
        <f t="array" ref="AO638">SUM(IF(Period=$AN$2,IF(Site=$A$506,IF(Provider=$B638,J))))</f>
        <v>0</v>
      </c>
      <c r="AP638" s="26"/>
      <c r="AQ638" s="27">
        <f t="shared" si="330"/>
        <v>0</v>
      </c>
      <c r="AR638" s="27">
        <f t="shared" si="318"/>
        <v>0</v>
      </c>
      <c r="AS638" s="44"/>
      <c r="AT638" s="25">
        <f t="array" ref="AT638">SUM(IF(Period=$AT$2,IF(Site=$A$506,IF(Provider=$B638,I))))</f>
        <v>24</v>
      </c>
      <c r="AU638" s="26">
        <f t="array" ref="AU638">SUM(IF(Period=$AT$2,IF(Site=$A$506,IF(Provider=$B638,J))))</f>
        <v>5.9166666666666696</v>
      </c>
      <c r="AV638" s="26"/>
      <c r="AW638" s="27">
        <f t="shared" si="331"/>
        <v>2.5199645075421488E-2</v>
      </c>
      <c r="AX638" s="27">
        <f t="shared" si="319"/>
        <v>4.4742729306487721E-3</v>
      </c>
      <c r="AY638" s="44"/>
      <c r="AZ638" s="25">
        <f t="array" ref="AZ638">SUM(IF(Period=$AZ$2,IF(Site=$A$506,IF(Provider=$B638,I))))</f>
        <v>30</v>
      </c>
      <c r="BA638" s="26">
        <f t="array" ref="BA638">SUM(IF(Period=$AZ$2,IF(Site=$A$506,IF(Provider=$B638,J))))</f>
        <v>6.2666666666666702</v>
      </c>
      <c r="BB638" s="26"/>
      <c r="BC638" s="27">
        <f t="shared" si="332"/>
        <v>3.5015831626001137E-2</v>
      </c>
      <c r="BD638" s="27">
        <f t="shared" si="320"/>
        <v>6.1259734758382523E-3</v>
      </c>
      <c r="BE638" s="44"/>
      <c r="BF638" s="25">
        <f t="array" ref="BF638">SUM(IF(Period=$BF$2,IF(Site=$A$506,IF(Provider=$B638,I))))</f>
        <v>32</v>
      </c>
      <c r="BG638" s="26">
        <f t="array" ref="BG638">SUM(IF(Period=$BF$2,IF(Site=$A$506,IF(Provider=$B638,J))))</f>
        <v>8.40625</v>
      </c>
      <c r="BH638" s="26"/>
      <c r="BI638" s="27">
        <f t="shared" si="333"/>
        <v>4.7036195139010313E-2</v>
      </c>
      <c r="BJ638" s="27">
        <f t="shared" si="321"/>
        <v>8.3235348722074387E-3</v>
      </c>
      <c r="BK638" s="44"/>
      <c r="BL638" s="25">
        <f t="array" ref="BL638">SUM(IF(Period=$BL$2,IF(Site=$A$506,IF(Provider=$B638,I))))</f>
        <v>24</v>
      </c>
      <c r="BM638" s="26">
        <f t="array" ref="BM638">SUM(IF(Period=$BL$2,IF(Site=$A$506,IF(Provider=$B638,J))))</f>
        <v>5</v>
      </c>
      <c r="BN638" s="26"/>
      <c r="BO638" s="27">
        <f t="shared" si="334"/>
        <v>2.0924149956408018E-2</v>
      </c>
      <c r="BP638" s="27">
        <f t="shared" si="322"/>
        <v>3.7309952429810649E-3</v>
      </c>
      <c r="BQ638" s="44"/>
      <c r="BR638" s="25">
        <f t="array" ref="BR638">SUM(IF(Period=$BR$2,IF(Site=$A$506,IF(Provider=$B638,I))))</f>
        <v>37</v>
      </c>
      <c r="BS638" s="26">
        <f t="array" ref="BS638">SUM(IF(Period=$BR$2,IF(Site=$A$506,IF(Provider=$B638,J))))</f>
        <v>10.6216216216216</v>
      </c>
      <c r="BT638" s="26"/>
      <c r="BU638" s="27">
        <f t="shared" si="335"/>
        <v>6.6039321122500286E-2</v>
      </c>
      <c r="BV638" s="27">
        <f t="shared" si="323"/>
        <v>1.1527969258748619E-2</v>
      </c>
    </row>
    <row r="639" spans="2:74" outlineLevel="1" x14ac:dyDescent="0.25">
      <c r="B639" s="20" t="s">
        <v>924</v>
      </c>
      <c r="C639" s="44"/>
      <c r="D639" s="25">
        <f t="array" ref="D639">SUM(IF(Period=$D$2,IF(Site=$A$506,IF(Provider=$B639,I))))</f>
        <v>0</v>
      </c>
      <c r="E639" s="26">
        <f t="array" ref="E639">SUM(IF(Period=$D$2,IF(Site=$A$506,IF(Provider=$B639,J))))</f>
        <v>0</v>
      </c>
      <c r="F639" s="26"/>
      <c r="G639" s="27">
        <f t="shared" si="324"/>
        <v>0</v>
      </c>
      <c r="H639" s="27">
        <f t="shared" si="312"/>
        <v>0</v>
      </c>
      <c r="I639" s="44"/>
      <c r="J639" s="25">
        <f t="array" ref="J639">SUM(IF(Period=$J$2,IF(Site=$A$506,IF(Provider=$B639,I))))</f>
        <v>0</v>
      </c>
      <c r="K639" s="26">
        <f t="array" ref="K639">SUM(IF(Period=$J$2,IF(Site=$A$506,IF(Provider=$B639,J))))</f>
        <v>0</v>
      </c>
      <c r="L639" s="26"/>
      <c r="M639" s="27">
        <f t="shared" si="325"/>
        <v>0</v>
      </c>
      <c r="N639" s="27">
        <f t="shared" si="313"/>
        <v>0</v>
      </c>
      <c r="O639" s="44"/>
      <c r="P639" s="25">
        <f t="array" ref="P639">SUM(IF(Period=$P$2,IF(Site=$A$506,IF(Provider=$B639,I))))</f>
        <v>0</v>
      </c>
      <c r="Q639" s="26">
        <f t="array" ref="Q639">SUM(IF(Period=$P$2,IF(Site=$A$506,IF(Provider=$B639,J))))</f>
        <v>0</v>
      </c>
      <c r="R639" s="26"/>
      <c r="S639" s="27">
        <f t="shared" si="326"/>
        <v>0</v>
      </c>
      <c r="T639" s="27">
        <f t="shared" si="314"/>
        <v>0</v>
      </c>
      <c r="U639" s="44"/>
      <c r="V639" s="25">
        <f t="array" ref="V639">SUM(IF(Period=$V$2,IF(Site=$A$506,IF(Provider=$B639,I))))</f>
        <v>0</v>
      </c>
      <c r="W639" s="26">
        <f t="array" ref="W639">SUM(IF(Period=$V$2,IF(Site=$A$506,IF(Provider=$B639,J))))</f>
        <v>0</v>
      </c>
      <c r="X639" s="26"/>
      <c r="Y639" s="27">
        <f t="shared" si="327"/>
        <v>0</v>
      </c>
      <c r="Z639" s="27">
        <f t="shared" si="315"/>
        <v>0</v>
      </c>
      <c r="AA639" s="44"/>
      <c r="AB639" s="25">
        <f t="array" ref="AB639">SUM(IF(Period=$AB$2,IF(Site=$A$506,IF(Provider=$B639,I))))</f>
        <v>0</v>
      </c>
      <c r="AC639" s="26">
        <f t="array" ref="AC639">SUM(IF(Period=$AB$2,IF(Site=$A$506,IF(Provider=$B639,J))))</f>
        <v>0</v>
      </c>
      <c r="AD639" s="26"/>
      <c r="AE639" s="27">
        <f t="shared" si="328"/>
        <v>0</v>
      </c>
      <c r="AF639" s="27">
        <f t="shared" si="316"/>
        <v>0</v>
      </c>
      <c r="AG639" s="44"/>
      <c r="AH639" s="25">
        <f t="array" ref="AH639">SUM(IF(Period=$AH$2,IF(Site=$A$506,IF(Provider=$B639,I))))</f>
        <v>53</v>
      </c>
      <c r="AI639" s="26">
        <f t="array" ref="AI639">SUM(IF(Period=$AH$2,IF(Site=$A$506,IF(Provider=$B639,J))))</f>
        <v>3.7358490566037701</v>
      </c>
      <c r="AJ639" s="26"/>
      <c r="AK639" s="27">
        <f t="shared" si="329"/>
        <v>3.9679358717434832E-2</v>
      </c>
      <c r="AL639" s="27">
        <f t="shared" si="317"/>
        <v>6.7424913164884498E-3</v>
      </c>
      <c r="AM639" s="44"/>
      <c r="AN639" s="25">
        <f t="array" ref="AN639">SUM(IF(Period=$AN$2,IF(Site=$A$506,IF(Provider=$B639,I))))</f>
        <v>0</v>
      </c>
      <c r="AO639" s="26">
        <f t="array" ref="AO639">SUM(IF(Period=$AN$2,IF(Site=$A$506,IF(Provider=$B639,J))))</f>
        <v>0</v>
      </c>
      <c r="AP639" s="26"/>
      <c r="AQ639" s="27">
        <f t="shared" si="330"/>
        <v>0</v>
      </c>
      <c r="AR639" s="27">
        <f t="shared" si="318"/>
        <v>0</v>
      </c>
      <c r="AS639" s="44"/>
      <c r="AT639" s="25">
        <f t="array" ref="AT639">SUM(IF(Period=$AT$2,IF(Site=$A$506,IF(Provider=$B639,I))))</f>
        <v>0</v>
      </c>
      <c r="AU639" s="26">
        <f t="array" ref="AU639">SUM(IF(Period=$AT$2,IF(Site=$A$506,IF(Provider=$B639,J))))</f>
        <v>0</v>
      </c>
      <c r="AV639" s="26"/>
      <c r="AW639" s="27">
        <f t="shared" si="331"/>
        <v>0</v>
      </c>
      <c r="AX639" s="27">
        <f t="shared" si="319"/>
        <v>0</v>
      </c>
      <c r="AY639" s="44"/>
      <c r="AZ639" s="25">
        <f t="array" ref="AZ639">SUM(IF(Period=$AZ$2,IF(Site=$A$506,IF(Provider=$B639,I))))</f>
        <v>12</v>
      </c>
      <c r="BA639" s="26">
        <f t="array" ref="BA639">SUM(IF(Period=$AZ$2,IF(Site=$A$506,IF(Provider=$B639,J))))</f>
        <v>3.25</v>
      </c>
      <c r="BB639" s="26"/>
      <c r="BC639" s="27">
        <f t="shared" si="332"/>
        <v>7.2639225181598058E-3</v>
      </c>
      <c r="BD639" s="27">
        <f t="shared" si="320"/>
        <v>1.2708136465834664E-3</v>
      </c>
      <c r="BE639" s="44"/>
      <c r="BF639" s="25">
        <f t="array" ref="BF639">SUM(IF(Period=$BF$2,IF(Site=$A$506,IF(Provider=$B639,I))))</f>
        <v>0</v>
      </c>
      <c r="BG639" s="26">
        <f t="array" ref="BG639">SUM(IF(Period=$BF$2,IF(Site=$A$506,IF(Provider=$B639,J))))</f>
        <v>0</v>
      </c>
      <c r="BH639" s="26"/>
      <c r="BI639" s="27">
        <f t="shared" si="333"/>
        <v>0</v>
      </c>
      <c r="BJ639" s="27">
        <f t="shared" si="321"/>
        <v>0</v>
      </c>
      <c r="BK639" s="44"/>
      <c r="BL639" s="25">
        <f t="array" ref="BL639">SUM(IF(Period=$BL$2,IF(Site=$A$506,IF(Provider=$B639,I))))</f>
        <v>0</v>
      </c>
      <c r="BM639" s="26">
        <f t="array" ref="BM639">SUM(IF(Period=$BL$2,IF(Site=$A$506,IF(Provider=$B639,J))))</f>
        <v>0</v>
      </c>
      <c r="BN639" s="26"/>
      <c r="BO639" s="27">
        <f t="shared" si="334"/>
        <v>0</v>
      </c>
      <c r="BP639" s="27">
        <f t="shared" si="322"/>
        <v>0</v>
      </c>
      <c r="BQ639" s="44"/>
      <c r="BR639" s="25">
        <f t="array" ref="BR639">SUM(IF(Period=$BR$2,IF(Site=$A$506,IF(Provider=$B639,I))))</f>
        <v>0</v>
      </c>
      <c r="BS639" s="26">
        <f t="array" ref="BS639">SUM(IF(Period=$BR$2,IF(Site=$A$506,IF(Provider=$B639,J))))</f>
        <v>0</v>
      </c>
      <c r="BT639" s="26"/>
      <c r="BU639" s="27">
        <f t="shared" si="335"/>
        <v>0</v>
      </c>
      <c r="BV639" s="27">
        <f t="shared" si="323"/>
        <v>0</v>
      </c>
    </row>
    <row r="640" spans="2:74" outlineLevel="1" x14ac:dyDescent="0.25">
      <c r="B640" s="20" t="s">
        <v>1139</v>
      </c>
      <c r="C640" s="44"/>
      <c r="D640" s="25">
        <f t="array" ref="D640">SUM(IF(Period=$D$2,IF(Site=$A$506,IF(Provider=$B640,I))))</f>
        <v>0</v>
      </c>
      <c r="E640" s="26">
        <f t="array" ref="E640">SUM(IF(Period=$D$2,IF(Site=$A$506,IF(Provider=$B640,J))))</f>
        <v>0</v>
      </c>
      <c r="F640" s="26"/>
      <c r="G640" s="27">
        <f t="shared" si="324"/>
        <v>0</v>
      </c>
      <c r="H640" s="27">
        <f t="shared" si="312"/>
        <v>0</v>
      </c>
      <c r="I640" s="44"/>
      <c r="J640" s="25">
        <f t="array" ref="J640">SUM(IF(Period=$J$2,IF(Site=$A$506,IF(Provider=$B640,I))))</f>
        <v>0</v>
      </c>
      <c r="K640" s="26">
        <f t="array" ref="K640">SUM(IF(Period=$J$2,IF(Site=$A$506,IF(Provider=$B640,J))))</f>
        <v>0</v>
      </c>
      <c r="L640" s="26"/>
      <c r="M640" s="27">
        <f t="shared" si="325"/>
        <v>0</v>
      </c>
      <c r="N640" s="27">
        <f t="shared" si="313"/>
        <v>0</v>
      </c>
      <c r="O640" s="44"/>
      <c r="P640" s="25">
        <f t="array" ref="P640">SUM(IF(Period=$P$2,IF(Site=$A$506,IF(Provider=$B640,I))))</f>
        <v>0</v>
      </c>
      <c r="Q640" s="26">
        <f t="array" ref="Q640">SUM(IF(Period=$P$2,IF(Site=$A$506,IF(Provider=$B640,J))))</f>
        <v>0</v>
      </c>
      <c r="R640" s="26"/>
      <c r="S640" s="27">
        <f t="shared" si="326"/>
        <v>0</v>
      </c>
      <c r="T640" s="27">
        <f t="shared" si="314"/>
        <v>0</v>
      </c>
      <c r="U640" s="44"/>
      <c r="V640" s="25">
        <f t="array" ref="V640">SUM(IF(Period=$V$2,IF(Site=$A$506,IF(Provider=$B640,I))))</f>
        <v>0</v>
      </c>
      <c r="W640" s="26">
        <f t="array" ref="W640">SUM(IF(Period=$V$2,IF(Site=$A$506,IF(Provider=$B640,J))))</f>
        <v>0</v>
      </c>
      <c r="X640" s="26"/>
      <c r="Y640" s="27">
        <f t="shared" si="327"/>
        <v>0</v>
      </c>
      <c r="Z640" s="27">
        <f t="shared" si="315"/>
        <v>0</v>
      </c>
      <c r="AA640" s="44"/>
      <c r="AB640" s="25">
        <f t="array" ref="AB640">SUM(IF(Period=$AB$2,IF(Site=$A$506,IF(Provider=$B640,I))))</f>
        <v>0</v>
      </c>
      <c r="AC640" s="26">
        <f t="array" ref="AC640">SUM(IF(Period=$AB$2,IF(Site=$A$506,IF(Provider=$B640,J))))</f>
        <v>0</v>
      </c>
      <c r="AD640" s="26"/>
      <c r="AE640" s="27">
        <f t="shared" si="328"/>
        <v>0</v>
      </c>
      <c r="AF640" s="27">
        <f t="shared" si="316"/>
        <v>0</v>
      </c>
      <c r="AG640" s="44"/>
      <c r="AH640" s="25">
        <f t="array" ref="AH640">SUM(IF(Period=$AH$2,IF(Site=$A$506,IF(Provider=$B640,I))))</f>
        <v>0</v>
      </c>
      <c r="AI640" s="26">
        <f t="array" ref="AI640">SUM(IF(Period=$AH$2,IF(Site=$A$506,IF(Provider=$B640,J))))</f>
        <v>0</v>
      </c>
      <c r="AJ640" s="26"/>
      <c r="AK640" s="27">
        <f t="shared" si="329"/>
        <v>0</v>
      </c>
      <c r="AL640" s="27">
        <f t="shared" si="317"/>
        <v>0</v>
      </c>
      <c r="AM640" s="44"/>
      <c r="AN640" s="25">
        <f t="array" ref="AN640">SUM(IF(Period=$AN$2,IF(Site=$A$506,IF(Provider=$B640,I))))</f>
        <v>0</v>
      </c>
      <c r="AO640" s="26">
        <f t="array" ref="AO640">SUM(IF(Period=$AN$2,IF(Site=$A$506,IF(Provider=$B640,J))))</f>
        <v>0</v>
      </c>
      <c r="AP640" s="26"/>
      <c r="AQ640" s="27">
        <f t="shared" si="330"/>
        <v>0</v>
      </c>
      <c r="AR640" s="27">
        <f t="shared" si="318"/>
        <v>0</v>
      </c>
      <c r="AS640" s="44"/>
      <c r="AT640" s="25">
        <f t="array" ref="AT640">SUM(IF(Period=$AT$2,IF(Site=$A$506,IF(Provider=$B640,I))))</f>
        <v>0</v>
      </c>
      <c r="AU640" s="26">
        <f t="array" ref="AU640">SUM(IF(Period=$AT$2,IF(Site=$A$506,IF(Provider=$B640,J))))</f>
        <v>0</v>
      </c>
      <c r="AV640" s="26"/>
      <c r="AW640" s="27">
        <f t="shared" si="331"/>
        <v>0</v>
      </c>
      <c r="AX640" s="27">
        <f t="shared" si="319"/>
        <v>0</v>
      </c>
      <c r="AY640" s="44"/>
      <c r="AZ640" s="25">
        <f t="array" ref="AZ640">SUM(IF(Period=$AZ$2,IF(Site=$A$506,IF(Provider=$B640,I))))</f>
        <v>0</v>
      </c>
      <c r="BA640" s="26">
        <f t="array" ref="BA640">SUM(IF(Period=$AZ$2,IF(Site=$A$506,IF(Provider=$B640,J))))</f>
        <v>0</v>
      </c>
      <c r="BB640" s="26"/>
      <c r="BC640" s="27">
        <f t="shared" si="332"/>
        <v>0</v>
      </c>
      <c r="BD640" s="27">
        <f t="shared" si="320"/>
        <v>0</v>
      </c>
      <c r="BE640" s="44"/>
      <c r="BF640" s="25">
        <f t="array" ref="BF640">SUM(IF(Period=$BF$2,IF(Site=$A$506,IF(Provider=$B640,I))))</f>
        <v>0</v>
      </c>
      <c r="BG640" s="26">
        <f t="array" ref="BG640">SUM(IF(Period=$BF$2,IF(Site=$A$506,IF(Provider=$B640,J))))</f>
        <v>0</v>
      </c>
      <c r="BH640" s="26"/>
      <c r="BI640" s="27">
        <f t="shared" si="333"/>
        <v>0</v>
      </c>
      <c r="BJ640" s="27">
        <f t="shared" si="321"/>
        <v>0</v>
      </c>
      <c r="BK640" s="44"/>
      <c r="BL640" s="25">
        <f t="array" ref="BL640">SUM(IF(Period=$BL$2,IF(Site=$A$506,IF(Provider=$B640,I))))</f>
        <v>0</v>
      </c>
      <c r="BM640" s="26">
        <f t="array" ref="BM640">SUM(IF(Period=$BL$2,IF(Site=$A$506,IF(Provider=$B640,J))))</f>
        <v>0</v>
      </c>
      <c r="BN640" s="26"/>
      <c r="BO640" s="27">
        <f t="shared" si="334"/>
        <v>0</v>
      </c>
      <c r="BP640" s="27">
        <f t="shared" si="322"/>
        <v>0</v>
      </c>
      <c r="BQ640" s="44"/>
      <c r="BR640" s="25">
        <f t="array" ref="BR640">SUM(IF(Period=$BR$2,IF(Site=$A$506,IF(Provider=$B640,I))))</f>
        <v>16</v>
      </c>
      <c r="BS640" s="26">
        <f t="array" ref="BS640">SUM(IF(Period=$BR$2,IF(Site=$A$506,IF(Provider=$B640,J))))</f>
        <v>4.75</v>
      </c>
      <c r="BT640" s="26"/>
      <c r="BU640" s="27">
        <f t="shared" si="335"/>
        <v>1.2770962863384305E-2</v>
      </c>
      <c r="BV640" s="27">
        <f t="shared" si="323"/>
        <v>2.2293273884602975E-3</v>
      </c>
    </row>
    <row r="641" spans="2:74" outlineLevel="1" x14ac:dyDescent="0.25">
      <c r="B641" s="20" t="s">
        <v>852</v>
      </c>
      <c r="C641" s="44"/>
      <c r="D641" s="25">
        <f t="array" ref="D641">SUM(IF(Period=$D$2,IF(Site=$A$506,IF(Provider=$B641,I))))</f>
        <v>0</v>
      </c>
      <c r="E641" s="26">
        <f t="array" ref="E641">SUM(IF(Period=$D$2,IF(Site=$A$506,IF(Provider=$B641,J))))</f>
        <v>0</v>
      </c>
      <c r="F641" s="26"/>
      <c r="G641" s="27">
        <f t="shared" si="324"/>
        <v>0</v>
      </c>
      <c r="H641" s="27">
        <f t="shared" si="312"/>
        <v>0</v>
      </c>
      <c r="I641" s="44"/>
      <c r="J641" s="25">
        <f t="array" ref="J641">SUM(IF(Period=$J$2,IF(Site=$A$506,IF(Provider=$B641,I))))</f>
        <v>0</v>
      </c>
      <c r="K641" s="26">
        <f t="array" ref="K641">SUM(IF(Period=$J$2,IF(Site=$A$506,IF(Provider=$B641,J))))</f>
        <v>0</v>
      </c>
      <c r="L641" s="26"/>
      <c r="M641" s="27">
        <f t="shared" si="325"/>
        <v>0</v>
      </c>
      <c r="N641" s="27">
        <f t="shared" si="313"/>
        <v>0</v>
      </c>
      <c r="O641" s="44"/>
      <c r="P641" s="25">
        <f t="array" ref="P641">SUM(IF(Period=$P$2,IF(Site=$A$506,IF(Provider=$B641,I))))</f>
        <v>45</v>
      </c>
      <c r="Q641" s="26">
        <f t="array" ref="Q641">SUM(IF(Period=$P$2,IF(Site=$A$506,IF(Provider=$B641,J))))</f>
        <v>9.4888888888888889</v>
      </c>
      <c r="R641" s="26"/>
      <c r="S641" s="27">
        <f t="shared" si="326"/>
        <v>9.1278324070115435E-2</v>
      </c>
      <c r="T641" s="27">
        <f t="shared" si="314"/>
        <v>1.2304766295890727E-2</v>
      </c>
      <c r="U641" s="44"/>
      <c r="V641" s="25">
        <f t="array" ref="V641">SUM(IF(Period=$V$2,IF(Site=$A$506,IF(Provider=$B641,I))))</f>
        <v>0</v>
      </c>
      <c r="W641" s="26">
        <f t="array" ref="W641">SUM(IF(Period=$V$2,IF(Site=$A$506,IF(Provider=$B641,J))))</f>
        <v>0</v>
      </c>
      <c r="X641" s="26"/>
      <c r="Y641" s="27">
        <f t="shared" si="327"/>
        <v>0</v>
      </c>
      <c r="Z641" s="27">
        <f t="shared" si="315"/>
        <v>0</v>
      </c>
      <c r="AA641" s="44"/>
      <c r="AB641" s="25">
        <f t="array" ref="AB641">SUM(IF(Period=$AB$2,IF(Site=$A$506,IF(Provider=$B641,I))))</f>
        <v>0</v>
      </c>
      <c r="AC641" s="26">
        <f t="array" ref="AC641">SUM(IF(Period=$AB$2,IF(Site=$A$506,IF(Provider=$B641,J))))</f>
        <v>0</v>
      </c>
      <c r="AD641" s="26"/>
      <c r="AE641" s="27">
        <f t="shared" si="328"/>
        <v>0</v>
      </c>
      <c r="AF641" s="27">
        <f t="shared" si="316"/>
        <v>0</v>
      </c>
      <c r="AG641" s="44"/>
      <c r="AH641" s="25">
        <f t="array" ref="AH641">SUM(IF(Period=$AH$2,IF(Site=$A$506,IF(Provider=$B641,I))))</f>
        <v>0</v>
      </c>
      <c r="AI641" s="26">
        <f t="array" ref="AI641">SUM(IF(Period=$AH$2,IF(Site=$A$506,IF(Provider=$B641,J))))</f>
        <v>0</v>
      </c>
      <c r="AJ641" s="26"/>
      <c r="AK641" s="27">
        <f t="shared" si="329"/>
        <v>0</v>
      </c>
      <c r="AL641" s="27">
        <f t="shared" si="317"/>
        <v>0</v>
      </c>
      <c r="AM641" s="44"/>
      <c r="AN641" s="25">
        <f t="array" ref="AN641">SUM(IF(Period=$AN$2,IF(Site=$A$506,IF(Provider=$B641,I))))</f>
        <v>0</v>
      </c>
      <c r="AO641" s="26">
        <f t="array" ref="AO641">SUM(IF(Period=$AN$2,IF(Site=$A$506,IF(Provider=$B641,J))))</f>
        <v>0</v>
      </c>
      <c r="AP641" s="26"/>
      <c r="AQ641" s="27">
        <f t="shared" si="330"/>
        <v>0</v>
      </c>
      <c r="AR641" s="27">
        <f t="shared" si="318"/>
        <v>0</v>
      </c>
      <c r="AS641" s="44"/>
      <c r="AT641" s="25">
        <f t="array" ref="AT641">SUM(IF(Period=$AT$2,IF(Site=$A$506,IF(Provider=$B641,I))))</f>
        <v>0</v>
      </c>
      <c r="AU641" s="26">
        <f t="array" ref="AU641">SUM(IF(Period=$AT$2,IF(Site=$A$506,IF(Provider=$B641,J))))</f>
        <v>0</v>
      </c>
      <c r="AV641" s="26"/>
      <c r="AW641" s="27">
        <f t="shared" si="331"/>
        <v>0</v>
      </c>
      <c r="AX641" s="27">
        <f t="shared" si="319"/>
        <v>0</v>
      </c>
      <c r="AY641" s="44"/>
      <c r="AZ641" s="25">
        <f t="array" ref="AZ641">SUM(IF(Period=$AZ$2,IF(Site=$A$506,IF(Provider=$B641,I))))</f>
        <v>0</v>
      </c>
      <c r="BA641" s="26">
        <f t="array" ref="BA641">SUM(IF(Period=$AZ$2,IF(Site=$A$506,IF(Provider=$B641,J))))</f>
        <v>0</v>
      </c>
      <c r="BB641" s="26"/>
      <c r="BC641" s="27">
        <f t="shared" si="332"/>
        <v>0</v>
      </c>
      <c r="BD641" s="27">
        <f t="shared" si="320"/>
        <v>0</v>
      </c>
      <c r="BE641" s="44"/>
      <c r="BF641" s="25">
        <f t="array" ref="BF641">SUM(IF(Period=$BF$2,IF(Site=$A$506,IF(Provider=$B641,I))))</f>
        <v>0</v>
      </c>
      <c r="BG641" s="26">
        <f t="array" ref="BG641">SUM(IF(Period=$BF$2,IF(Site=$A$506,IF(Provider=$B641,J))))</f>
        <v>0</v>
      </c>
      <c r="BH641" s="26"/>
      <c r="BI641" s="27">
        <f t="shared" si="333"/>
        <v>0</v>
      </c>
      <c r="BJ641" s="27">
        <f t="shared" si="321"/>
        <v>0</v>
      </c>
      <c r="BK641" s="44"/>
      <c r="BL641" s="25">
        <f t="array" ref="BL641">SUM(IF(Period=$BL$2,IF(Site=$A$506,IF(Provider=$B641,I))))</f>
        <v>0</v>
      </c>
      <c r="BM641" s="26">
        <f t="array" ref="BM641">SUM(IF(Period=$BL$2,IF(Site=$A$506,IF(Provider=$B641,J))))</f>
        <v>0</v>
      </c>
      <c r="BN641" s="26"/>
      <c r="BO641" s="27">
        <f t="shared" si="334"/>
        <v>0</v>
      </c>
      <c r="BP641" s="27">
        <f t="shared" si="322"/>
        <v>0</v>
      </c>
      <c r="BQ641" s="44"/>
      <c r="BR641" s="25">
        <f t="array" ref="BR641">SUM(IF(Period=$BR$2,IF(Site=$A$506,IF(Provider=$B641,I))))</f>
        <v>0</v>
      </c>
      <c r="BS641" s="26">
        <f t="array" ref="BS641">SUM(IF(Period=$BR$2,IF(Site=$A$506,IF(Provider=$B641,J))))</f>
        <v>0</v>
      </c>
      <c r="BT641" s="26"/>
      <c r="BU641" s="27">
        <f t="shared" si="335"/>
        <v>0</v>
      </c>
      <c r="BV641" s="27">
        <f t="shared" si="323"/>
        <v>0</v>
      </c>
    </row>
    <row r="642" spans="2:74" outlineLevel="1" x14ac:dyDescent="0.25">
      <c r="B642" s="20" t="s">
        <v>971</v>
      </c>
      <c r="C642" s="44"/>
      <c r="D642" s="25">
        <f t="array" ref="D642">SUM(IF(Period=$D$2,IF(Site=$A$506,IF(Provider=$B642,I))))</f>
        <v>0</v>
      </c>
      <c r="E642" s="26">
        <f t="array" ref="E642">SUM(IF(Period=$D$2,IF(Site=$A$506,IF(Provider=$B642,J))))</f>
        <v>0</v>
      </c>
      <c r="F642" s="26"/>
      <c r="G642" s="27">
        <f t="shared" si="324"/>
        <v>0</v>
      </c>
      <c r="H642" s="27">
        <f t="shared" si="312"/>
        <v>0</v>
      </c>
      <c r="I642" s="44"/>
      <c r="J642" s="25">
        <f t="array" ref="J642">SUM(IF(Period=$J$2,IF(Site=$A$506,IF(Provider=$B642,I))))</f>
        <v>0</v>
      </c>
      <c r="K642" s="26">
        <f t="array" ref="K642">SUM(IF(Period=$J$2,IF(Site=$A$506,IF(Provider=$B642,J))))</f>
        <v>0</v>
      </c>
      <c r="L642" s="26"/>
      <c r="M642" s="27">
        <f t="shared" si="325"/>
        <v>0</v>
      </c>
      <c r="N642" s="27">
        <f t="shared" si="313"/>
        <v>0</v>
      </c>
      <c r="O642" s="44"/>
      <c r="P642" s="25">
        <f t="array" ref="P642">SUM(IF(Period=$P$2,IF(Site=$A$506,IF(Provider=$B642,I))))</f>
        <v>0</v>
      </c>
      <c r="Q642" s="26">
        <f t="array" ref="Q642">SUM(IF(Period=$P$2,IF(Site=$A$506,IF(Provider=$B642,J))))</f>
        <v>0</v>
      </c>
      <c r="R642" s="26"/>
      <c r="S642" s="27">
        <f t="shared" si="326"/>
        <v>0</v>
      </c>
      <c r="T642" s="27">
        <f t="shared" si="314"/>
        <v>0</v>
      </c>
      <c r="U642" s="44"/>
      <c r="V642" s="25">
        <f t="array" ref="V642">SUM(IF(Period=$V$2,IF(Site=$A$506,IF(Provider=$B642,I))))</f>
        <v>0</v>
      </c>
      <c r="W642" s="26">
        <f t="array" ref="W642">SUM(IF(Period=$V$2,IF(Site=$A$506,IF(Provider=$B642,J))))</f>
        <v>0</v>
      </c>
      <c r="X642" s="26"/>
      <c r="Y642" s="27">
        <f t="shared" si="327"/>
        <v>0</v>
      </c>
      <c r="Z642" s="27">
        <f t="shared" si="315"/>
        <v>0</v>
      </c>
      <c r="AA642" s="44"/>
      <c r="AB642" s="25">
        <f t="array" ref="AB642">SUM(IF(Period=$AB$2,IF(Site=$A$506,IF(Provider=$B642,I))))</f>
        <v>0</v>
      </c>
      <c r="AC642" s="26">
        <f t="array" ref="AC642">SUM(IF(Period=$AB$2,IF(Site=$A$506,IF(Provider=$B642,J))))</f>
        <v>0</v>
      </c>
      <c r="AD642" s="26"/>
      <c r="AE642" s="27">
        <f t="shared" si="328"/>
        <v>0</v>
      </c>
      <c r="AF642" s="27">
        <f t="shared" si="316"/>
        <v>0</v>
      </c>
      <c r="AG642" s="44"/>
      <c r="AH642" s="25">
        <f t="array" ref="AH642">SUM(IF(Period=$AH$2,IF(Site=$A$506,IF(Provider=$B642,I))))</f>
        <v>0</v>
      </c>
      <c r="AI642" s="26">
        <f t="array" ref="AI642">SUM(IF(Period=$AH$2,IF(Site=$A$506,IF(Provider=$B642,J))))</f>
        <v>0</v>
      </c>
      <c r="AJ642" s="26"/>
      <c r="AK642" s="27">
        <f t="shared" si="329"/>
        <v>0</v>
      </c>
      <c r="AL642" s="27">
        <f t="shared" si="317"/>
        <v>0</v>
      </c>
      <c r="AM642" s="44"/>
      <c r="AN642" s="25">
        <f t="array" ref="AN642">SUM(IF(Period=$AN$2,IF(Site=$A$506,IF(Provider=$B642,I))))</f>
        <v>32</v>
      </c>
      <c r="AO642" s="26">
        <f t="array" ref="AO642">SUM(IF(Period=$AN$2,IF(Site=$A$506,IF(Provider=$B642,J))))</f>
        <v>14.5</v>
      </c>
      <c r="AP642" s="26"/>
      <c r="AQ642" s="27">
        <f t="shared" si="330"/>
        <v>8.4609773887673226E-2</v>
      </c>
      <c r="AR642" s="27">
        <f t="shared" si="318"/>
        <v>1.4838503357850976E-2</v>
      </c>
      <c r="AS642" s="44"/>
      <c r="AT642" s="25">
        <f t="array" ref="AT642">SUM(IF(Period=$AT$2,IF(Site=$A$506,IF(Provider=$B642,I))))</f>
        <v>214</v>
      </c>
      <c r="AU642" s="26">
        <f t="array" ref="AU642">SUM(IF(Period=$AT$2,IF(Site=$A$506,IF(Provider=$B642,J))))</f>
        <v>3.8364485981308398</v>
      </c>
      <c r="AV642" s="26"/>
      <c r="AW642" s="27">
        <f t="shared" si="331"/>
        <v>0.14569653948535932</v>
      </c>
      <c r="AX642" s="27">
        <f t="shared" si="319"/>
        <v>2.5868859690581964E-2</v>
      </c>
      <c r="AY642" s="44"/>
      <c r="AZ642" s="25">
        <f t="array" ref="AZ642">SUM(IF(Period=$AZ$2,IF(Site=$A$506,IF(Provider=$B642,I))))</f>
        <v>129</v>
      </c>
      <c r="BA642" s="26">
        <f t="array" ref="BA642">SUM(IF(Period=$AZ$2,IF(Site=$A$506,IF(Provider=$B642,J))))</f>
        <v>6.0232558139534902</v>
      </c>
      <c r="BB642" s="26"/>
      <c r="BC642" s="27">
        <f t="shared" si="332"/>
        <v>0.14471968709256849</v>
      </c>
      <c r="BD642" s="27">
        <f t="shared" si="320"/>
        <v>2.5318518035778299E-2</v>
      </c>
      <c r="BE642" s="44"/>
      <c r="BF642" s="25">
        <f t="array" ref="BF642">SUM(IF(Period=$BF$2,IF(Site=$A$506,IF(Provider=$B642,I))))</f>
        <v>0</v>
      </c>
      <c r="BG642" s="26">
        <f t="array" ref="BG642">SUM(IF(Period=$BF$2,IF(Site=$A$506,IF(Provider=$B642,J))))</f>
        <v>0</v>
      </c>
      <c r="BH642" s="26"/>
      <c r="BI642" s="27">
        <f t="shared" si="333"/>
        <v>0</v>
      </c>
      <c r="BJ642" s="27">
        <f t="shared" si="321"/>
        <v>0</v>
      </c>
      <c r="BK642" s="44"/>
      <c r="BL642" s="25">
        <f t="array" ref="BL642">SUM(IF(Period=$BL$2,IF(Site=$A$506,IF(Provider=$B642,I))))</f>
        <v>0</v>
      </c>
      <c r="BM642" s="26">
        <f t="array" ref="BM642">SUM(IF(Period=$BL$2,IF(Site=$A$506,IF(Provider=$B642,J))))</f>
        <v>0</v>
      </c>
      <c r="BN642" s="26"/>
      <c r="BO642" s="27">
        <f t="shared" si="334"/>
        <v>0</v>
      </c>
      <c r="BP642" s="27">
        <f t="shared" si="322"/>
        <v>0</v>
      </c>
      <c r="BQ642" s="44"/>
      <c r="BR642" s="25">
        <f t="array" ref="BR642">SUM(IF(Period=$BR$2,IF(Site=$A$506,IF(Provider=$B642,I))))</f>
        <v>61</v>
      </c>
      <c r="BS642" s="26">
        <f t="array" ref="BS642">SUM(IF(Period=$BR$2,IF(Site=$A$506,IF(Provider=$B642,J))))</f>
        <v>5.5081967213114797</v>
      </c>
      <c r="BT642" s="26"/>
      <c r="BU642" s="27">
        <f t="shared" si="335"/>
        <v>5.6461098974962237E-2</v>
      </c>
      <c r="BV642" s="27">
        <f t="shared" si="323"/>
        <v>9.8559737174034288E-3</v>
      </c>
    </row>
    <row r="643" spans="2:74" outlineLevel="1" x14ac:dyDescent="0.25">
      <c r="B643" s="20" t="s">
        <v>979</v>
      </c>
      <c r="C643" s="44"/>
      <c r="D643" s="25">
        <f t="array" ref="D643">SUM(IF(Period=$D$2,IF(Site=$A$506,IF(Provider=$B643,I))))</f>
        <v>0</v>
      </c>
      <c r="E643" s="26">
        <f t="array" ref="E643">SUM(IF(Period=$D$2,IF(Site=$A$506,IF(Provider=$B643,J))))</f>
        <v>0</v>
      </c>
      <c r="F643" s="26"/>
      <c r="G643" s="27">
        <f t="shared" si="324"/>
        <v>0</v>
      </c>
      <c r="H643" s="27">
        <f t="shared" si="312"/>
        <v>0</v>
      </c>
      <c r="I643" s="44"/>
      <c r="J643" s="25">
        <f t="array" ref="J643">SUM(IF(Period=$J$2,IF(Site=$A$506,IF(Provider=$B643,I))))</f>
        <v>0</v>
      </c>
      <c r="K643" s="26">
        <f t="array" ref="K643">SUM(IF(Period=$J$2,IF(Site=$A$506,IF(Provider=$B643,J))))</f>
        <v>0</v>
      </c>
      <c r="L643" s="26"/>
      <c r="M643" s="27">
        <f t="shared" si="325"/>
        <v>0</v>
      </c>
      <c r="N643" s="27">
        <f t="shared" si="313"/>
        <v>0</v>
      </c>
      <c r="O643" s="44"/>
      <c r="P643" s="25">
        <f t="array" ref="P643">SUM(IF(Period=$P$2,IF(Site=$A$506,IF(Provider=$B643,I))))</f>
        <v>0</v>
      </c>
      <c r="Q643" s="26">
        <f t="array" ref="Q643">SUM(IF(Period=$P$2,IF(Site=$A$506,IF(Provider=$B643,J))))</f>
        <v>0</v>
      </c>
      <c r="R643" s="26"/>
      <c r="S643" s="27">
        <f t="shared" si="326"/>
        <v>0</v>
      </c>
      <c r="T643" s="27">
        <f t="shared" si="314"/>
        <v>0</v>
      </c>
      <c r="U643" s="44"/>
      <c r="V643" s="25">
        <f t="array" ref="V643">SUM(IF(Period=$V$2,IF(Site=$A$506,IF(Provider=$B643,I))))</f>
        <v>0</v>
      </c>
      <c r="W643" s="26">
        <f t="array" ref="W643">SUM(IF(Period=$V$2,IF(Site=$A$506,IF(Provider=$B643,J))))</f>
        <v>0</v>
      </c>
      <c r="X643" s="26"/>
      <c r="Y643" s="27">
        <f t="shared" si="327"/>
        <v>0</v>
      </c>
      <c r="Z643" s="27">
        <f t="shared" si="315"/>
        <v>0</v>
      </c>
      <c r="AA643" s="44"/>
      <c r="AB643" s="25">
        <f t="array" ref="AB643">SUM(IF(Period=$AB$2,IF(Site=$A$506,IF(Provider=$B643,I))))</f>
        <v>0</v>
      </c>
      <c r="AC643" s="26">
        <f t="array" ref="AC643">SUM(IF(Period=$AB$2,IF(Site=$A$506,IF(Provider=$B643,J))))</f>
        <v>0</v>
      </c>
      <c r="AD643" s="26"/>
      <c r="AE643" s="27">
        <f t="shared" si="328"/>
        <v>0</v>
      </c>
      <c r="AF643" s="27">
        <f t="shared" si="316"/>
        <v>0</v>
      </c>
      <c r="AG643" s="44"/>
      <c r="AH643" s="25">
        <f t="array" ref="AH643">SUM(IF(Period=$AH$2,IF(Site=$A$506,IF(Provider=$B643,I))))</f>
        <v>0</v>
      </c>
      <c r="AI643" s="26">
        <f t="array" ref="AI643">SUM(IF(Period=$AH$2,IF(Site=$A$506,IF(Provider=$B643,J))))</f>
        <v>0</v>
      </c>
      <c r="AJ643" s="26"/>
      <c r="AK643" s="27">
        <f t="shared" si="329"/>
        <v>0</v>
      </c>
      <c r="AL643" s="27">
        <f t="shared" si="317"/>
        <v>0</v>
      </c>
      <c r="AM643" s="44"/>
      <c r="AN643" s="25">
        <f t="array" ref="AN643">SUM(IF(Period=$AN$2,IF(Site=$A$506,IF(Provider=$B643,I))))</f>
        <v>4</v>
      </c>
      <c r="AO643" s="26">
        <f t="array" ref="AO643">SUM(IF(Period=$AN$2,IF(Site=$A$506,IF(Provider=$B643,J))))</f>
        <v>4.5</v>
      </c>
      <c r="AP643" s="26"/>
      <c r="AQ643" s="27">
        <f t="shared" si="330"/>
        <v>3.2822757111597373E-3</v>
      </c>
      <c r="AR643" s="27">
        <f t="shared" si="318"/>
        <v>5.7563159577870161E-4</v>
      </c>
      <c r="AS643" s="44"/>
      <c r="AT643" s="25">
        <f t="array" ref="AT643">SUM(IF(Period=$AT$2,IF(Site=$A$506,IF(Provider=$B643,I))))</f>
        <v>94</v>
      </c>
      <c r="AU643" s="26">
        <f t="array" ref="AU643">SUM(IF(Period=$AT$2,IF(Site=$A$506,IF(Provider=$B643,J))))</f>
        <v>3.4042553191489402</v>
      </c>
      <c r="AV643" s="26"/>
      <c r="AW643" s="27">
        <f t="shared" si="331"/>
        <v>5.6787932564330151E-2</v>
      </c>
      <c r="AX643" s="27">
        <f t="shared" si="319"/>
        <v>1.0082868576109915E-2</v>
      </c>
      <c r="AY643" s="44"/>
      <c r="AZ643" s="25">
        <f t="array" ref="AZ643">SUM(IF(Period=$AZ$2,IF(Site=$A$506,IF(Provider=$B643,I))))</f>
        <v>0</v>
      </c>
      <c r="BA643" s="26">
        <f t="array" ref="BA643">SUM(IF(Period=$AZ$2,IF(Site=$A$506,IF(Provider=$B643,J))))</f>
        <v>0</v>
      </c>
      <c r="BB643" s="26"/>
      <c r="BC643" s="27">
        <f t="shared" si="332"/>
        <v>0</v>
      </c>
      <c r="BD643" s="27">
        <f t="shared" si="320"/>
        <v>0</v>
      </c>
      <c r="BE643" s="44"/>
      <c r="BF643" s="25">
        <f t="array" ref="BF643">SUM(IF(Period=$BF$2,IF(Site=$A$506,IF(Provider=$B643,I))))</f>
        <v>0</v>
      </c>
      <c r="BG643" s="26">
        <f t="array" ref="BG643">SUM(IF(Period=$BF$2,IF(Site=$A$506,IF(Provider=$B643,J))))</f>
        <v>0</v>
      </c>
      <c r="BH643" s="26"/>
      <c r="BI643" s="27">
        <f t="shared" si="333"/>
        <v>0</v>
      </c>
      <c r="BJ643" s="27">
        <f t="shared" si="321"/>
        <v>0</v>
      </c>
      <c r="BK643" s="44"/>
      <c r="BL643" s="25">
        <f t="array" ref="BL643">SUM(IF(Period=$BL$2,IF(Site=$A$506,IF(Provider=$B643,I))))</f>
        <v>0</v>
      </c>
      <c r="BM643" s="26">
        <f t="array" ref="BM643">SUM(IF(Period=$BL$2,IF(Site=$A$506,IF(Provider=$B643,J))))</f>
        <v>0</v>
      </c>
      <c r="BN643" s="26"/>
      <c r="BO643" s="27">
        <f t="shared" si="334"/>
        <v>0</v>
      </c>
      <c r="BP643" s="27">
        <f t="shared" si="322"/>
        <v>0</v>
      </c>
      <c r="BQ643" s="44"/>
      <c r="BR643" s="25">
        <f t="array" ref="BR643">SUM(IF(Period=$BR$2,IF(Site=$A$506,IF(Provider=$B643,I))))</f>
        <v>0</v>
      </c>
      <c r="BS643" s="26">
        <f t="array" ref="BS643">SUM(IF(Period=$BR$2,IF(Site=$A$506,IF(Provider=$B643,J))))</f>
        <v>0</v>
      </c>
      <c r="BT643" s="26"/>
      <c r="BU643" s="27">
        <f t="shared" si="335"/>
        <v>0</v>
      </c>
      <c r="BV643" s="27">
        <f t="shared" si="323"/>
        <v>0</v>
      </c>
    </row>
    <row r="644" spans="2:74" outlineLevel="1" x14ac:dyDescent="0.25">
      <c r="B644" s="20" t="s">
        <v>788</v>
      </c>
      <c r="C644" s="44"/>
      <c r="D644" s="25">
        <f t="array" ref="D644">SUM(IF(Period=$D$2,IF(Site=$A$506,IF(Provider=$B644,I))))</f>
        <v>0</v>
      </c>
      <c r="E644" s="26">
        <f t="array" ref="E644">SUM(IF(Period=$D$2,IF(Site=$A$506,IF(Provider=$B644,J))))</f>
        <v>0</v>
      </c>
      <c r="F644" s="26"/>
      <c r="G644" s="27">
        <f t="shared" si="324"/>
        <v>0</v>
      </c>
      <c r="H644" s="27">
        <f t="shared" si="312"/>
        <v>0</v>
      </c>
      <c r="I644" s="44"/>
      <c r="J644" s="25">
        <f t="array" ref="J644">SUM(IF(Period=$J$2,IF(Site=$A$506,IF(Provider=$B644,I))))</f>
        <v>0</v>
      </c>
      <c r="K644" s="26">
        <f t="array" ref="K644">SUM(IF(Period=$J$2,IF(Site=$A$506,IF(Provider=$B644,J))))</f>
        <v>0</v>
      </c>
      <c r="L644" s="26"/>
      <c r="M644" s="27">
        <f t="shared" si="325"/>
        <v>0</v>
      </c>
      <c r="N644" s="27">
        <f t="shared" si="313"/>
        <v>0</v>
      </c>
      <c r="O644" s="44"/>
      <c r="P644" s="25">
        <f t="array" ref="P644">SUM(IF(Period=$P$2,IF(Site=$A$506,IF(Provider=$B644,I))))</f>
        <v>0</v>
      </c>
      <c r="Q644" s="26">
        <f t="array" ref="Q644">SUM(IF(Period=$P$2,IF(Site=$A$506,IF(Provider=$B644,J))))</f>
        <v>0</v>
      </c>
      <c r="R644" s="26"/>
      <c r="S644" s="27">
        <f t="shared" si="326"/>
        <v>0</v>
      </c>
      <c r="T644" s="27">
        <f t="shared" si="314"/>
        <v>0</v>
      </c>
      <c r="U644" s="44"/>
      <c r="V644" s="25">
        <f t="array" ref="V644">SUM(IF(Period=$V$2,IF(Site=$A$506,IF(Provider=$B644,I))))</f>
        <v>0</v>
      </c>
      <c r="W644" s="26">
        <f t="array" ref="W644">SUM(IF(Period=$V$2,IF(Site=$A$506,IF(Provider=$B644,J))))</f>
        <v>0</v>
      </c>
      <c r="X644" s="26"/>
      <c r="Y644" s="27">
        <f t="shared" si="327"/>
        <v>0</v>
      </c>
      <c r="Z644" s="27">
        <f t="shared" si="315"/>
        <v>0</v>
      </c>
      <c r="AA644" s="44"/>
      <c r="AB644" s="25">
        <f t="array" ref="AB644">SUM(IF(Period=$AB$2,IF(Site=$A$506,IF(Provider=$B644,I))))</f>
        <v>0</v>
      </c>
      <c r="AC644" s="26">
        <f t="array" ref="AC644">SUM(IF(Period=$AB$2,IF(Site=$A$506,IF(Provider=$B644,J))))</f>
        <v>0</v>
      </c>
      <c r="AD644" s="26"/>
      <c r="AE644" s="27">
        <f t="shared" si="328"/>
        <v>0</v>
      </c>
      <c r="AF644" s="27">
        <f t="shared" si="316"/>
        <v>0</v>
      </c>
      <c r="AG644" s="44"/>
      <c r="AH644" s="25">
        <f t="array" ref="AH644">SUM(IF(Period=$AH$2,IF(Site=$A$506,IF(Provider=$B644,I))))</f>
        <v>24</v>
      </c>
      <c r="AI644" s="26">
        <f t="array" ref="AI644">SUM(IF(Period=$AH$2,IF(Site=$A$506,IF(Provider=$B644,J))))</f>
        <v>7.5</v>
      </c>
      <c r="AJ644" s="26"/>
      <c r="AK644" s="27">
        <f t="shared" si="329"/>
        <v>3.6072144288577156E-2</v>
      </c>
      <c r="AL644" s="27">
        <f t="shared" si="317"/>
        <v>6.1295375604440505E-3</v>
      </c>
      <c r="AM644" s="44"/>
      <c r="AN644" s="25">
        <f t="array" ref="AN644">SUM(IF(Period=$AN$2,IF(Site=$A$506,IF(Provider=$B644,I))))</f>
        <v>26</v>
      </c>
      <c r="AO644" s="26">
        <f t="array" ref="AO644">SUM(IF(Period=$AN$2,IF(Site=$A$506,IF(Provider=$B644,J))))</f>
        <v>9.5384615384615401</v>
      </c>
      <c r="AP644" s="26"/>
      <c r="AQ644" s="27">
        <f t="shared" si="330"/>
        <v>4.5222465353756389E-2</v>
      </c>
      <c r="AR644" s="27">
        <f t="shared" si="318"/>
        <v>7.9309242085065564E-3</v>
      </c>
      <c r="AS644" s="44"/>
      <c r="AT644" s="25">
        <f t="array" ref="AT644">SUM(IF(Period=$AT$2,IF(Site=$A$506,IF(Provider=$B644,I))))</f>
        <v>0</v>
      </c>
      <c r="AU644" s="26">
        <f t="array" ref="AU644">SUM(IF(Period=$AT$2,IF(Site=$A$506,IF(Provider=$B644,J))))</f>
        <v>0</v>
      </c>
      <c r="AV644" s="26"/>
      <c r="AW644" s="27">
        <f t="shared" si="331"/>
        <v>0</v>
      </c>
      <c r="AX644" s="27">
        <f t="shared" si="319"/>
        <v>0</v>
      </c>
      <c r="AY644" s="44"/>
      <c r="AZ644" s="25">
        <f t="array" ref="AZ644">SUM(IF(Period=$AZ$2,IF(Site=$A$506,IF(Provider=$B644,I))))</f>
        <v>0</v>
      </c>
      <c r="BA644" s="26">
        <f t="array" ref="BA644">SUM(IF(Period=$AZ$2,IF(Site=$A$506,IF(Provider=$B644,J))))</f>
        <v>0</v>
      </c>
      <c r="BB644" s="26"/>
      <c r="BC644" s="27">
        <f t="shared" si="332"/>
        <v>0</v>
      </c>
      <c r="BD644" s="27">
        <f t="shared" si="320"/>
        <v>0</v>
      </c>
      <c r="BE644" s="44"/>
      <c r="BF644" s="25">
        <f t="array" ref="BF644">SUM(IF(Period=$BF$2,IF(Site=$A$506,IF(Provider=$B644,I))))</f>
        <v>0</v>
      </c>
      <c r="BG644" s="26">
        <f t="array" ref="BG644">SUM(IF(Period=$BF$2,IF(Site=$A$506,IF(Provider=$B644,J))))</f>
        <v>0</v>
      </c>
      <c r="BH644" s="26"/>
      <c r="BI644" s="27">
        <f t="shared" si="333"/>
        <v>0</v>
      </c>
      <c r="BJ644" s="27">
        <f t="shared" si="321"/>
        <v>0</v>
      </c>
      <c r="BK644" s="44"/>
      <c r="BL644" s="25">
        <f t="array" ref="BL644">SUM(IF(Period=$BL$2,IF(Site=$A$506,IF(Provider=$B644,I))))</f>
        <v>0</v>
      </c>
      <c r="BM644" s="26">
        <f t="array" ref="BM644">SUM(IF(Period=$BL$2,IF(Site=$A$506,IF(Provider=$B644,J))))</f>
        <v>0</v>
      </c>
      <c r="BN644" s="26"/>
      <c r="BO644" s="27">
        <f t="shared" si="334"/>
        <v>0</v>
      </c>
      <c r="BP644" s="27">
        <f t="shared" si="322"/>
        <v>0</v>
      </c>
      <c r="BQ644" s="44"/>
      <c r="BR644" s="25">
        <f t="array" ref="BR644">SUM(IF(Period=$BR$2,IF(Site=$A$506,IF(Provider=$B644,I))))</f>
        <v>0</v>
      </c>
      <c r="BS644" s="26">
        <f t="array" ref="BS644">SUM(IF(Period=$BR$2,IF(Site=$A$506,IF(Provider=$B644,J))))</f>
        <v>0</v>
      </c>
      <c r="BT644" s="26"/>
      <c r="BU644" s="27">
        <f t="shared" si="335"/>
        <v>0</v>
      </c>
      <c r="BV644" s="27">
        <f t="shared" si="323"/>
        <v>0</v>
      </c>
    </row>
    <row r="645" spans="2:74" outlineLevel="1" x14ac:dyDescent="0.25">
      <c r="B645" s="20" t="s">
        <v>1058</v>
      </c>
      <c r="C645" s="44"/>
      <c r="D645" s="25">
        <f t="array" ref="D645">SUM(IF(Period=$D$2,IF(Site=$A$506,IF(Provider=$B645,I))))</f>
        <v>0</v>
      </c>
      <c r="E645" s="26">
        <f t="array" ref="E645">SUM(IF(Period=$D$2,IF(Site=$A$506,IF(Provider=$B645,J))))</f>
        <v>0</v>
      </c>
      <c r="F645" s="26"/>
      <c r="G645" s="27">
        <f t="shared" si="324"/>
        <v>0</v>
      </c>
      <c r="H645" s="27">
        <f t="shared" si="312"/>
        <v>0</v>
      </c>
      <c r="I645" s="44"/>
      <c r="J645" s="25">
        <f t="array" ref="J645">SUM(IF(Period=$J$2,IF(Site=$A$506,IF(Provider=$B645,I))))</f>
        <v>0</v>
      </c>
      <c r="K645" s="26">
        <f t="array" ref="K645">SUM(IF(Period=$J$2,IF(Site=$A$506,IF(Provider=$B645,J))))</f>
        <v>0</v>
      </c>
      <c r="L645" s="26"/>
      <c r="M645" s="27">
        <f t="shared" si="325"/>
        <v>0</v>
      </c>
      <c r="N645" s="27">
        <f t="shared" si="313"/>
        <v>0</v>
      </c>
      <c r="O645" s="44"/>
      <c r="P645" s="25">
        <f t="array" ref="P645">SUM(IF(Period=$P$2,IF(Site=$A$506,IF(Provider=$B645,I))))</f>
        <v>0</v>
      </c>
      <c r="Q645" s="26">
        <f t="array" ref="Q645">SUM(IF(Period=$P$2,IF(Site=$A$506,IF(Provider=$B645,J))))</f>
        <v>0</v>
      </c>
      <c r="R645" s="26"/>
      <c r="S645" s="27">
        <f t="shared" si="326"/>
        <v>0</v>
      </c>
      <c r="T645" s="27">
        <f t="shared" si="314"/>
        <v>0</v>
      </c>
      <c r="U645" s="44"/>
      <c r="V645" s="25">
        <f t="array" ref="V645">SUM(IF(Period=$V$2,IF(Site=$A$506,IF(Provider=$B645,I))))</f>
        <v>0</v>
      </c>
      <c r="W645" s="26">
        <f t="array" ref="W645">SUM(IF(Period=$V$2,IF(Site=$A$506,IF(Provider=$B645,J))))</f>
        <v>0</v>
      </c>
      <c r="X645" s="26"/>
      <c r="Y645" s="27">
        <f t="shared" si="327"/>
        <v>0</v>
      </c>
      <c r="Z645" s="27">
        <f t="shared" si="315"/>
        <v>0</v>
      </c>
      <c r="AA645" s="44"/>
      <c r="AB645" s="25">
        <f t="array" ref="AB645">SUM(IF(Period=$AB$2,IF(Site=$A$506,IF(Provider=$B645,I))))</f>
        <v>0</v>
      </c>
      <c r="AC645" s="26">
        <f t="array" ref="AC645">SUM(IF(Period=$AB$2,IF(Site=$A$506,IF(Provider=$B645,J))))</f>
        <v>0</v>
      </c>
      <c r="AD645" s="26"/>
      <c r="AE645" s="27">
        <f t="shared" si="328"/>
        <v>0</v>
      </c>
      <c r="AF645" s="27">
        <f t="shared" si="316"/>
        <v>0</v>
      </c>
      <c r="AG645" s="44"/>
      <c r="AH645" s="25">
        <f t="array" ref="AH645">SUM(IF(Period=$AH$2,IF(Site=$A$506,IF(Provider=$B645,I))))</f>
        <v>0</v>
      </c>
      <c r="AI645" s="26">
        <f t="array" ref="AI645">SUM(IF(Period=$AH$2,IF(Site=$A$506,IF(Provider=$B645,J))))</f>
        <v>0</v>
      </c>
      <c r="AJ645" s="26"/>
      <c r="AK645" s="27">
        <f t="shared" si="329"/>
        <v>0</v>
      </c>
      <c r="AL645" s="27">
        <f t="shared" si="317"/>
        <v>0</v>
      </c>
      <c r="AM645" s="44"/>
      <c r="AN645" s="25">
        <f t="array" ref="AN645">SUM(IF(Period=$AN$2,IF(Site=$A$506,IF(Provider=$B645,I))))</f>
        <v>0</v>
      </c>
      <c r="AO645" s="26">
        <f t="array" ref="AO645">SUM(IF(Period=$AN$2,IF(Site=$A$506,IF(Provider=$B645,J))))</f>
        <v>0</v>
      </c>
      <c r="AP645" s="26"/>
      <c r="AQ645" s="27">
        <f t="shared" si="330"/>
        <v>0</v>
      </c>
      <c r="AR645" s="27">
        <f t="shared" si="318"/>
        <v>0</v>
      </c>
      <c r="AS645" s="44"/>
      <c r="AT645" s="25">
        <f t="array" ref="AT645">SUM(IF(Period=$AT$2,IF(Site=$A$506,IF(Provider=$B645,I))))</f>
        <v>0</v>
      </c>
      <c r="AU645" s="26">
        <f t="array" ref="AU645">SUM(IF(Period=$AT$2,IF(Site=$A$506,IF(Provider=$B645,J))))</f>
        <v>0</v>
      </c>
      <c r="AV645" s="26"/>
      <c r="AW645" s="27">
        <f t="shared" si="331"/>
        <v>0</v>
      </c>
      <c r="AX645" s="27">
        <f t="shared" si="319"/>
        <v>0</v>
      </c>
      <c r="AY645" s="44"/>
      <c r="AZ645" s="25">
        <f t="array" ref="AZ645">SUM(IF(Period=$AZ$2,IF(Site=$A$506,IF(Provider=$B645,I))))</f>
        <v>0</v>
      </c>
      <c r="BA645" s="26">
        <f t="array" ref="BA645">SUM(IF(Period=$AZ$2,IF(Site=$A$506,IF(Provider=$B645,J))))</f>
        <v>0</v>
      </c>
      <c r="BB645" s="26"/>
      <c r="BC645" s="27">
        <f t="shared" si="332"/>
        <v>0</v>
      </c>
      <c r="BD645" s="27">
        <f t="shared" si="320"/>
        <v>0</v>
      </c>
      <c r="BE645" s="44"/>
      <c r="BF645" s="25">
        <f t="array" ref="BF645">SUM(IF(Period=$BF$2,IF(Site=$A$506,IF(Provider=$B645,I))))</f>
        <v>0</v>
      </c>
      <c r="BG645" s="26">
        <f t="array" ref="BG645">SUM(IF(Period=$BF$2,IF(Site=$A$506,IF(Provider=$B645,J))))</f>
        <v>0</v>
      </c>
      <c r="BH645" s="26"/>
      <c r="BI645" s="27">
        <f t="shared" si="333"/>
        <v>0</v>
      </c>
      <c r="BJ645" s="27">
        <f t="shared" si="321"/>
        <v>0</v>
      </c>
      <c r="BK645" s="44"/>
      <c r="BL645" s="25">
        <f t="array" ref="BL645">SUM(IF(Period=$BL$2,IF(Site=$A$506,IF(Provider=$B645,I))))</f>
        <v>1</v>
      </c>
      <c r="BM645" s="26">
        <f t="array" ref="BM645">SUM(IF(Period=$BL$2,IF(Site=$A$506,IF(Provider=$B645,J))))</f>
        <v>4</v>
      </c>
      <c r="BN645" s="26"/>
      <c r="BO645" s="27">
        <f t="shared" si="334"/>
        <v>6.9747166521360075E-4</v>
      </c>
      <c r="BP645" s="27">
        <f t="shared" si="322"/>
        <v>1.2436650809936883E-4</v>
      </c>
      <c r="BQ645" s="44"/>
      <c r="BR645" s="25">
        <f t="array" ref="BR645">SUM(IF(Period=$BR$2,IF(Site=$A$506,IF(Provider=$B645,I))))</f>
        <v>0</v>
      </c>
      <c r="BS645" s="26">
        <f t="array" ref="BS645">SUM(IF(Period=$BR$2,IF(Site=$A$506,IF(Provider=$B645,J))))</f>
        <v>0</v>
      </c>
      <c r="BT645" s="26"/>
      <c r="BU645" s="27">
        <f t="shared" si="335"/>
        <v>0</v>
      </c>
      <c r="BV645" s="27">
        <f t="shared" si="323"/>
        <v>0</v>
      </c>
    </row>
    <row r="646" spans="2:74" outlineLevel="1" x14ac:dyDescent="0.25">
      <c r="B646" s="20" t="s">
        <v>977</v>
      </c>
      <c r="C646" s="44"/>
      <c r="D646" s="25">
        <f t="array" ref="D646">SUM(IF(Period=$D$2,IF(Site=$A$506,IF(Provider=$B646,I))))</f>
        <v>0</v>
      </c>
      <c r="E646" s="26">
        <f t="array" ref="E646">SUM(IF(Period=$D$2,IF(Site=$A$506,IF(Provider=$B646,J))))</f>
        <v>0</v>
      </c>
      <c r="F646" s="26"/>
      <c r="G646" s="27">
        <f t="shared" si="324"/>
        <v>0</v>
      </c>
      <c r="H646" s="27">
        <f t="shared" si="312"/>
        <v>0</v>
      </c>
      <c r="I646" s="44"/>
      <c r="J646" s="25">
        <f t="array" ref="J646">SUM(IF(Period=$J$2,IF(Site=$A$506,IF(Provider=$B646,I))))</f>
        <v>0</v>
      </c>
      <c r="K646" s="26">
        <f t="array" ref="K646">SUM(IF(Period=$J$2,IF(Site=$A$506,IF(Provider=$B646,J))))</f>
        <v>0</v>
      </c>
      <c r="L646" s="26"/>
      <c r="M646" s="27">
        <f t="shared" si="325"/>
        <v>0</v>
      </c>
      <c r="N646" s="27">
        <f t="shared" si="313"/>
        <v>0</v>
      </c>
      <c r="O646" s="44"/>
      <c r="P646" s="25">
        <f t="array" ref="P646">SUM(IF(Period=$P$2,IF(Site=$A$506,IF(Provider=$B646,I))))</f>
        <v>0</v>
      </c>
      <c r="Q646" s="26">
        <f t="array" ref="Q646">SUM(IF(Period=$P$2,IF(Site=$A$506,IF(Provider=$B646,J))))</f>
        <v>0</v>
      </c>
      <c r="R646" s="26"/>
      <c r="S646" s="27">
        <f t="shared" si="326"/>
        <v>0</v>
      </c>
      <c r="T646" s="27">
        <f t="shared" si="314"/>
        <v>0</v>
      </c>
      <c r="U646" s="44"/>
      <c r="V646" s="25">
        <f t="array" ref="V646">SUM(IF(Period=$V$2,IF(Site=$A$506,IF(Provider=$B646,I))))</f>
        <v>0</v>
      </c>
      <c r="W646" s="26">
        <f t="array" ref="W646">SUM(IF(Period=$V$2,IF(Site=$A$506,IF(Provider=$B646,J))))</f>
        <v>0</v>
      </c>
      <c r="X646" s="26"/>
      <c r="Y646" s="27">
        <f t="shared" si="327"/>
        <v>0</v>
      </c>
      <c r="Z646" s="27">
        <f t="shared" si="315"/>
        <v>0</v>
      </c>
      <c r="AA646" s="44"/>
      <c r="AB646" s="25">
        <f t="array" ref="AB646">SUM(IF(Period=$AB$2,IF(Site=$A$506,IF(Provider=$B646,I))))</f>
        <v>0</v>
      </c>
      <c r="AC646" s="26">
        <f t="array" ref="AC646">SUM(IF(Period=$AB$2,IF(Site=$A$506,IF(Provider=$B646,J))))</f>
        <v>0</v>
      </c>
      <c r="AD646" s="26"/>
      <c r="AE646" s="27">
        <f t="shared" si="328"/>
        <v>0</v>
      </c>
      <c r="AF646" s="27">
        <f t="shared" si="316"/>
        <v>0</v>
      </c>
      <c r="AG646" s="44"/>
      <c r="AH646" s="25">
        <f t="array" ref="AH646">SUM(IF(Period=$AH$2,IF(Site=$A$506,IF(Provider=$B646,I))))</f>
        <v>0</v>
      </c>
      <c r="AI646" s="26">
        <f t="array" ref="AI646">SUM(IF(Period=$AH$2,IF(Site=$A$506,IF(Provider=$B646,J))))</f>
        <v>0</v>
      </c>
      <c r="AJ646" s="26"/>
      <c r="AK646" s="27">
        <f t="shared" si="329"/>
        <v>0</v>
      </c>
      <c r="AL646" s="27">
        <f t="shared" si="317"/>
        <v>0</v>
      </c>
      <c r="AM646" s="44"/>
      <c r="AN646" s="25">
        <f t="array" ref="AN646">SUM(IF(Period=$AN$2,IF(Site=$A$506,IF(Provider=$B646,I))))</f>
        <v>25</v>
      </c>
      <c r="AO646" s="26">
        <f t="array" ref="AO646">SUM(IF(Period=$AN$2,IF(Site=$A$506,IF(Provider=$B646,J))))</f>
        <v>4.5999999999999996</v>
      </c>
      <c r="AP646" s="26"/>
      <c r="AQ646" s="27">
        <f t="shared" si="330"/>
        <v>2.0970094821298319E-2</v>
      </c>
      <c r="AR646" s="27">
        <f t="shared" si="318"/>
        <v>3.677646306363927E-3</v>
      </c>
      <c r="AS646" s="44"/>
      <c r="AT646" s="25">
        <f t="array" ref="AT646">SUM(IF(Period=$AT$2,IF(Site=$A$506,IF(Provider=$B646,I))))</f>
        <v>49</v>
      </c>
      <c r="AU646" s="26">
        <f t="array" ref="AU646">SUM(IF(Period=$AT$2,IF(Site=$A$506,IF(Provider=$B646,J))))</f>
        <v>5.9591836734693899</v>
      </c>
      <c r="AV646" s="26"/>
      <c r="AW646" s="27">
        <f t="shared" si="331"/>
        <v>5.181898846495122E-2</v>
      </c>
      <c r="AX646" s="27">
        <f t="shared" si="319"/>
        <v>9.200617575700289E-3</v>
      </c>
      <c r="AY646" s="44"/>
      <c r="AZ646" s="25">
        <f t="array" ref="AZ646">SUM(IF(Period=$AZ$2,IF(Site=$A$506,IF(Provider=$B646,I))))</f>
        <v>59</v>
      </c>
      <c r="BA646" s="26">
        <f t="array" ref="BA646">SUM(IF(Period=$AZ$2,IF(Site=$A$506,IF(Provider=$B646,J))))</f>
        <v>5.13559322033898</v>
      </c>
      <c r="BB646" s="26"/>
      <c r="BC646" s="27">
        <f t="shared" si="332"/>
        <v>5.6435090333395388E-2</v>
      </c>
      <c r="BD646" s="27">
        <f t="shared" si="320"/>
        <v>9.8732444849946189E-3</v>
      </c>
      <c r="BE646" s="44"/>
      <c r="BF646" s="25">
        <f t="array" ref="BF646">SUM(IF(Period=$BF$2,IF(Site=$A$506,IF(Provider=$B646,I))))</f>
        <v>56</v>
      </c>
      <c r="BG646" s="26">
        <f t="array" ref="BG646">SUM(IF(Period=$BF$2,IF(Site=$A$506,IF(Provider=$B646,J))))</f>
        <v>6.78571428571429</v>
      </c>
      <c r="BH646" s="26"/>
      <c r="BI646" s="27">
        <f t="shared" si="333"/>
        <v>6.6445182724252524E-2</v>
      </c>
      <c r="BJ646" s="27">
        <f t="shared" si="321"/>
        <v>1.1758153351073714E-2</v>
      </c>
      <c r="BK646" s="44"/>
      <c r="BL646" s="25">
        <f t="array" ref="BL646">SUM(IF(Period=$BL$2,IF(Site=$A$506,IF(Provider=$B646,I))))</f>
        <v>62</v>
      </c>
      <c r="BM646" s="26">
        <f t="array" ref="BM646">SUM(IF(Period=$BL$2,IF(Site=$A$506,IF(Provider=$B646,J))))</f>
        <v>8.5161290322580605</v>
      </c>
      <c r="BN646" s="26"/>
      <c r="BO646" s="27">
        <f t="shared" si="334"/>
        <v>9.2066259808195258E-2</v>
      </c>
      <c r="BP646" s="27">
        <f t="shared" si="322"/>
        <v>1.6416379069116679E-2</v>
      </c>
      <c r="BQ646" s="44"/>
      <c r="BR646" s="25">
        <f t="array" ref="BR646">SUM(IF(Period=$BR$2,IF(Site=$A$506,IF(Provider=$B646,I))))</f>
        <v>41</v>
      </c>
      <c r="BS646" s="26">
        <f t="array" ref="BS646">SUM(IF(Period=$BR$2,IF(Site=$A$506,IF(Provider=$B646,J))))</f>
        <v>5.1219512195121997</v>
      </c>
      <c r="BT646" s="26"/>
      <c r="BU646" s="27">
        <f t="shared" si="335"/>
        <v>3.5288186859351402E-2</v>
      </c>
      <c r="BV646" s="27">
        <f t="shared" si="323"/>
        <v>6.1599835733771426E-3</v>
      </c>
    </row>
    <row r="647" spans="2:74" outlineLevel="1" x14ac:dyDescent="0.25">
      <c r="B647" s="20" t="s">
        <v>902</v>
      </c>
      <c r="C647" s="44"/>
      <c r="D647" s="25">
        <f t="array" ref="D647">SUM(IF(Period=$D$2,IF(Site=$A$506,IF(Provider=$B647,I))))</f>
        <v>0</v>
      </c>
      <c r="E647" s="26">
        <f t="array" ref="E647">SUM(IF(Period=$D$2,IF(Site=$A$506,IF(Provider=$B647,J))))</f>
        <v>0</v>
      </c>
      <c r="F647" s="26"/>
      <c r="G647" s="27">
        <f t="shared" si="324"/>
        <v>0</v>
      </c>
      <c r="H647" s="27">
        <f t="shared" si="312"/>
        <v>0</v>
      </c>
      <c r="I647" s="44"/>
      <c r="J647" s="25">
        <f t="array" ref="J647">SUM(IF(Period=$J$2,IF(Site=$A$506,IF(Provider=$B647,I))))</f>
        <v>0</v>
      </c>
      <c r="K647" s="26">
        <f t="array" ref="K647">SUM(IF(Period=$J$2,IF(Site=$A$506,IF(Provider=$B647,J))))</f>
        <v>0</v>
      </c>
      <c r="L647" s="26"/>
      <c r="M647" s="27">
        <f t="shared" si="325"/>
        <v>0</v>
      </c>
      <c r="N647" s="27">
        <f t="shared" si="313"/>
        <v>0</v>
      </c>
      <c r="O647" s="44"/>
      <c r="P647" s="25">
        <f t="array" ref="P647">SUM(IF(Period=$P$2,IF(Site=$A$506,IF(Provider=$B647,I))))</f>
        <v>0</v>
      </c>
      <c r="Q647" s="26">
        <f t="array" ref="Q647">SUM(IF(Period=$P$2,IF(Site=$A$506,IF(Provider=$B647,J))))</f>
        <v>0</v>
      </c>
      <c r="R647" s="26"/>
      <c r="S647" s="27">
        <f t="shared" si="326"/>
        <v>0</v>
      </c>
      <c r="T647" s="27">
        <f t="shared" si="314"/>
        <v>0</v>
      </c>
      <c r="U647" s="44"/>
      <c r="V647" s="25">
        <f t="array" ref="V647">SUM(IF(Period=$V$2,IF(Site=$A$506,IF(Provider=$B647,I))))</f>
        <v>0</v>
      </c>
      <c r="W647" s="26">
        <f t="array" ref="W647">SUM(IF(Period=$V$2,IF(Site=$A$506,IF(Provider=$B647,J))))</f>
        <v>0</v>
      </c>
      <c r="X647" s="26"/>
      <c r="Y647" s="27">
        <f t="shared" si="327"/>
        <v>0</v>
      </c>
      <c r="Z647" s="27">
        <f t="shared" si="315"/>
        <v>0</v>
      </c>
      <c r="AA647" s="44"/>
      <c r="AB647" s="25">
        <f t="array" ref="AB647">SUM(IF(Period=$AB$2,IF(Site=$A$506,IF(Provider=$B647,I))))</f>
        <v>2</v>
      </c>
      <c r="AC647" s="26">
        <f t="array" ref="AC647">SUM(IF(Period=$AB$2,IF(Site=$A$506,IF(Provider=$B647,J))))</f>
        <v>5</v>
      </c>
      <c r="AD647" s="26"/>
      <c r="AE647" s="27">
        <f t="shared" si="328"/>
        <v>2.1436227224008574E-3</v>
      </c>
      <c r="AF647" s="27">
        <f t="shared" si="316"/>
        <v>3.0083330826389095E-4</v>
      </c>
      <c r="AG647" s="44"/>
      <c r="AH647" s="25">
        <f t="array" ref="AH647">SUM(IF(Period=$AH$2,IF(Site=$A$506,IF(Provider=$B647,I))))</f>
        <v>0</v>
      </c>
      <c r="AI647" s="26">
        <f t="array" ref="AI647">SUM(IF(Period=$AH$2,IF(Site=$A$506,IF(Provider=$B647,J))))</f>
        <v>0</v>
      </c>
      <c r="AJ647" s="26"/>
      <c r="AK647" s="27">
        <f t="shared" si="329"/>
        <v>0</v>
      </c>
      <c r="AL647" s="27">
        <f t="shared" si="317"/>
        <v>0</v>
      </c>
      <c r="AM647" s="44"/>
      <c r="AN647" s="25">
        <f t="array" ref="AN647">SUM(IF(Period=$AN$2,IF(Site=$A$506,IF(Provider=$B647,I))))</f>
        <v>7</v>
      </c>
      <c r="AO647" s="26">
        <f t="array" ref="AO647">SUM(IF(Period=$AN$2,IF(Site=$A$506,IF(Provider=$B647,J))))</f>
        <v>5.28571428571429</v>
      </c>
      <c r="AP647" s="26"/>
      <c r="AQ647" s="27">
        <f t="shared" si="330"/>
        <v>6.7469000729394662E-3</v>
      </c>
      <c r="AR647" s="27">
        <f t="shared" si="318"/>
        <v>1.183242724656221E-3</v>
      </c>
      <c r="AS647" s="44"/>
      <c r="AT647" s="25">
        <f t="array" ref="AT647">SUM(IF(Period=$AT$2,IF(Site=$A$506,IF(Provider=$B647,I))))</f>
        <v>0</v>
      </c>
      <c r="AU647" s="26">
        <f t="array" ref="AU647">SUM(IF(Period=$AT$2,IF(Site=$A$506,IF(Provider=$B647,J))))</f>
        <v>0</v>
      </c>
      <c r="AV647" s="26"/>
      <c r="AW647" s="27">
        <f t="shared" si="331"/>
        <v>0</v>
      </c>
      <c r="AX647" s="27">
        <f t="shared" si="319"/>
        <v>0</v>
      </c>
      <c r="AY647" s="44"/>
      <c r="AZ647" s="25">
        <f t="array" ref="AZ647">SUM(IF(Period=$AZ$2,IF(Site=$A$506,IF(Provider=$B647,I))))</f>
        <v>0</v>
      </c>
      <c r="BA647" s="26">
        <f t="array" ref="BA647">SUM(IF(Period=$AZ$2,IF(Site=$A$506,IF(Provider=$B647,J))))</f>
        <v>0</v>
      </c>
      <c r="BB647" s="26"/>
      <c r="BC647" s="27">
        <f t="shared" si="332"/>
        <v>0</v>
      </c>
      <c r="BD647" s="27">
        <f t="shared" si="320"/>
        <v>0</v>
      </c>
      <c r="BE647" s="44"/>
      <c r="BF647" s="25">
        <f t="array" ref="BF647">SUM(IF(Period=$BF$2,IF(Site=$A$506,IF(Provider=$B647,I))))</f>
        <v>0</v>
      </c>
      <c r="BG647" s="26">
        <f t="array" ref="BG647">SUM(IF(Period=$BF$2,IF(Site=$A$506,IF(Provider=$B647,J))))</f>
        <v>0</v>
      </c>
      <c r="BH647" s="26"/>
      <c r="BI647" s="27">
        <f t="shared" si="333"/>
        <v>0</v>
      </c>
      <c r="BJ647" s="27">
        <f t="shared" si="321"/>
        <v>0</v>
      </c>
      <c r="BK647" s="44"/>
      <c r="BL647" s="25">
        <f t="array" ref="BL647">SUM(IF(Period=$BL$2,IF(Site=$A$506,IF(Provider=$B647,I))))</f>
        <v>0</v>
      </c>
      <c r="BM647" s="26">
        <f t="array" ref="BM647">SUM(IF(Period=$BL$2,IF(Site=$A$506,IF(Provider=$B647,J))))</f>
        <v>0</v>
      </c>
      <c r="BN647" s="26"/>
      <c r="BO647" s="27">
        <f t="shared" si="334"/>
        <v>0</v>
      </c>
      <c r="BP647" s="27">
        <f t="shared" si="322"/>
        <v>0</v>
      </c>
      <c r="BQ647" s="44"/>
      <c r="BR647" s="25">
        <f t="array" ref="BR647">SUM(IF(Period=$BR$2,IF(Site=$A$506,IF(Provider=$B647,I))))</f>
        <v>0</v>
      </c>
      <c r="BS647" s="26">
        <f t="array" ref="BS647">SUM(IF(Period=$BR$2,IF(Site=$A$506,IF(Provider=$B647,J))))</f>
        <v>0</v>
      </c>
      <c r="BT647" s="26"/>
      <c r="BU647" s="27">
        <f t="shared" si="335"/>
        <v>0</v>
      </c>
      <c r="BV647" s="27">
        <f t="shared" si="323"/>
        <v>0</v>
      </c>
    </row>
    <row r="648" spans="2:74" outlineLevel="1" x14ac:dyDescent="0.25">
      <c r="B648" s="20" t="s">
        <v>727</v>
      </c>
      <c r="C648" s="44"/>
      <c r="D648" s="25">
        <f t="array" ref="D648">SUM(IF(Period=$D$2,IF(Site=$A$506,IF(Provider=$B648,I))))</f>
        <v>0</v>
      </c>
      <c r="E648" s="26">
        <f t="array" ref="E648">SUM(IF(Period=$D$2,IF(Site=$A$506,IF(Provider=$B648,J))))</f>
        <v>0</v>
      </c>
      <c r="F648" s="26"/>
      <c r="G648" s="27">
        <f t="shared" si="324"/>
        <v>0</v>
      </c>
      <c r="H648" s="27">
        <f t="shared" si="312"/>
        <v>0</v>
      </c>
      <c r="I648" s="44"/>
      <c r="J648" s="25">
        <f t="array" ref="J648">SUM(IF(Period=$J$2,IF(Site=$A$506,IF(Provider=$B648,I))))</f>
        <v>0</v>
      </c>
      <c r="K648" s="26">
        <f t="array" ref="K648">SUM(IF(Period=$J$2,IF(Site=$A$506,IF(Provider=$B648,J))))</f>
        <v>0</v>
      </c>
      <c r="L648" s="26"/>
      <c r="M648" s="27">
        <f t="shared" si="325"/>
        <v>0</v>
      </c>
      <c r="N648" s="27">
        <f t="shared" si="313"/>
        <v>0</v>
      </c>
      <c r="O648" s="44"/>
      <c r="P648" s="25">
        <f t="array" ref="P648">SUM(IF(Period=$P$2,IF(Site=$A$506,IF(Provider=$B648,I))))</f>
        <v>0</v>
      </c>
      <c r="Q648" s="26">
        <f t="array" ref="Q648">SUM(IF(Period=$P$2,IF(Site=$A$506,IF(Provider=$B648,J))))</f>
        <v>0</v>
      </c>
      <c r="R648" s="26"/>
      <c r="S648" s="27">
        <f t="shared" si="326"/>
        <v>0</v>
      </c>
      <c r="T648" s="27">
        <f t="shared" si="314"/>
        <v>0</v>
      </c>
      <c r="U648" s="44"/>
      <c r="V648" s="25">
        <f t="array" ref="V648">SUM(IF(Period=$V$2,IF(Site=$A$506,IF(Provider=$B648,I))))</f>
        <v>0</v>
      </c>
      <c r="W648" s="26">
        <f t="array" ref="W648">SUM(IF(Period=$V$2,IF(Site=$A$506,IF(Provider=$B648,J))))</f>
        <v>0</v>
      </c>
      <c r="X648" s="26"/>
      <c r="Y648" s="27">
        <f t="shared" si="327"/>
        <v>0</v>
      </c>
      <c r="Z648" s="27">
        <f t="shared" si="315"/>
        <v>0</v>
      </c>
      <c r="AA648" s="44"/>
      <c r="AB648" s="25">
        <f t="array" ref="AB648">SUM(IF(Period=$AB$2,IF(Site=$A$506,IF(Provider=$B648,I))))</f>
        <v>150</v>
      </c>
      <c r="AC648" s="26">
        <f t="array" ref="AC648">SUM(IF(Period=$AB$2,IF(Site=$A$506,IF(Provider=$B648,J))))</f>
        <v>8.06</v>
      </c>
      <c r="AD648" s="26"/>
      <c r="AE648" s="27">
        <f t="shared" si="328"/>
        <v>0.25916398713826366</v>
      </c>
      <c r="AF648" s="27">
        <f t="shared" si="316"/>
        <v>3.6370746969104424E-2</v>
      </c>
      <c r="AG648" s="44"/>
      <c r="AH648" s="25">
        <f t="array" ref="AH648">SUM(IF(Period=$AH$2,IF(Site=$A$506,IF(Provider=$B648,I))))</f>
        <v>33</v>
      </c>
      <c r="AI648" s="26">
        <f t="array" ref="AI648">SUM(IF(Period=$AH$2,IF(Site=$A$506,IF(Provider=$B648,J))))</f>
        <v>4.6666666666666696</v>
      </c>
      <c r="AJ648" s="26"/>
      <c r="AK648" s="27">
        <f t="shared" si="329"/>
        <v>3.0861723446893807E-2</v>
      </c>
      <c r="AL648" s="27">
        <f t="shared" si="317"/>
        <v>5.2441599128243577E-3</v>
      </c>
      <c r="AM648" s="44"/>
      <c r="AN648" s="25">
        <f t="array" ref="AN648">SUM(IF(Period=$AN$2,IF(Site=$A$506,IF(Provider=$B648,I))))</f>
        <v>0</v>
      </c>
      <c r="AO648" s="26">
        <f t="array" ref="AO648">SUM(IF(Period=$AN$2,IF(Site=$A$506,IF(Provider=$B648,J))))</f>
        <v>0</v>
      </c>
      <c r="AP648" s="26"/>
      <c r="AQ648" s="27">
        <f t="shared" si="330"/>
        <v>0</v>
      </c>
      <c r="AR648" s="27">
        <f t="shared" si="318"/>
        <v>0</v>
      </c>
      <c r="AS648" s="44"/>
      <c r="AT648" s="25">
        <f t="array" ref="AT648">SUM(IF(Period=$AT$2,IF(Site=$A$506,IF(Provider=$B648,I))))</f>
        <v>16</v>
      </c>
      <c r="AU648" s="26">
        <f t="array" ref="AU648">SUM(IF(Period=$AT$2,IF(Site=$A$506,IF(Provider=$B648,J))))</f>
        <v>6.25</v>
      </c>
      <c r="AV648" s="26"/>
      <c r="AW648" s="27">
        <f t="shared" si="331"/>
        <v>1.774622892635315E-2</v>
      </c>
      <c r="AX648" s="27">
        <f t="shared" si="319"/>
        <v>3.1508964300343452E-3</v>
      </c>
      <c r="AY648" s="44"/>
      <c r="AZ648" s="25">
        <f t="array" ref="AZ648">SUM(IF(Period=$AZ$2,IF(Site=$A$506,IF(Provider=$B648,I))))</f>
        <v>0</v>
      </c>
      <c r="BA648" s="26">
        <f t="array" ref="BA648">SUM(IF(Period=$AZ$2,IF(Site=$A$506,IF(Provider=$B648,J))))</f>
        <v>0</v>
      </c>
      <c r="BB648" s="26"/>
      <c r="BC648" s="27">
        <f t="shared" si="332"/>
        <v>0</v>
      </c>
      <c r="BD648" s="27">
        <f t="shared" si="320"/>
        <v>0</v>
      </c>
      <c r="BE648" s="44"/>
      <c r="BF648" s="25">
        <f t="array" ref="BF648">SUM(IF(Period=$BF$2,IF(Site=$A$506,IF(Provider=$B648,I))))</f>
        <v>0</v>
      </c>
      <c r="BG648" s="26">
        <f t="array" ref="BG648">SUM(IF(Period=$BF$2,IF(Site=$A$506,IF(Provider=$B648,J))))</f>
        <v>0</v>
      </c>
      <c r="BH648" s="26"/>
      <c r="BI648" s="27">
        <f t="shared" si="333"/>
        <v>0</v>
      </c>
      <c r="BJ648" s="27">
        <f t="shared" si="321"/>
        <v>0</v>
      </c>
      <c r="BK648" s="44"/>
      <c r="BL648" s="25">
        <f t="array" ref="BL648">SUM(IF(Period=$BL$2,IF(Site=$A$506,IF(Provider=$B648,I))))</f>
        <v>0</v>
      </c>
      <c r="BM648" s="26">
        <f t="array" ref="BM648">SUM(IF(Period=$BL$2,IF(Site=$A$506,IF(Provider=$B648,J))))</f>
        <v>0</v>
      </c>
      <c r="BN648" s="26"/>
      <c r="BO648" s="27">
        <f t="shared" si="334"/>
        <v>0</v>
      </c>
      <c r="BP648" s="27">
        <f t="shared" si="322"/>
        <v>0</v>
      </c>
      <c r="BQ648" s="44"/>
      <c r="BR648" s="25">
        <f t="array" ref="BR648">SUM(IF(Period=$BR$2,IF(Site=$A$506,IF(Provider=$B648,I))))</f>
        <v>0</v>
      </c>
      <c r="BS648" s="26">
        <f t="array" ref="BS648">SUM(IF(Period=$BR$2,IF(Site=$A$506,IF(Provider=$B648,J))))</f>
        <v>0</v>
      </c>
      <c r="BT648" s="26"/>
      <c r="BU648" s="27">
        <f t="shared" si="335"/>
        <v>0</v>
      </c>
      <c r="BV648" s="27">
        <f t="shared" si="323"/>
        <v>0</v>
      </c>
    </row>
    <row r="649" spans="2:74" outlineLevel="1" x14ac:dyDescent="0.25">
      <c r="B649" s="20" t="s">
        <v>697</v>
      </c>
      <c r="C649" s="44"/>
      <c r="D649" s="25">
        <f t="array" ref="D649">SUM(IF(Period=$D$2,IF(Site=$A$506,IF(Provider=$B649,I))))</f>
        <v>136</v>
      </c>
      <c r="E649" s="26">
        <f t="array" ref="E649">SUM(IF(Period=$D$2,IF(Site=$A$506,IF(Provider=$B649,J))))</f>
        <v>11.014705882352942</v>
      </c>
      <c r="F649" s="26"/>
      <c r="G649" s="27">
        <f t="shared" si="324"/>
        <v>0.31240875912408761</v>
      </c>
      <c r="H649" s="27">
        <f t="shared" si="312"/>
        <v>4.3386335331769346E-2</v>
      </c>
      <c r="I649" s="44"/>
      <c r="J649" s="25">
        <f t="array" ref="J649">SUM(IF(Period=$J$2,IF(Site=$A$506,IF(Provider=$B649,I))))</f>
        <v>151</v>
      </c>
      <c r="K649" s="26">
        <f t="array" ref="K649">SUM(IF(Period=$J$2,IF(Site=$A$506,IF(Provider=$B649,J))))</f>
        <v>8.9006622516556284</v>
      </c>
      <c r="L649" s="26"/>
      <c r="M649" s="27">
        <f t="shared" si="325"/>
        <v>0.30366018978761855</v>
      </c>
      <c r="N649" s="27">
        <f t="shared" si="313"/>
        <v>4.1639557579700712E-2</v>
      </c>
      <c r="O649" s="44"/>
      <c r="P649" s="25">
        <f t="array" ref="P649">SUM(IF(Period=$P$2,IF(Site=$A$506,IF(Provider=$B649,I))))</f>
        <v>159</v>
      </c>
      <c r="Q649" s="26">
        <f t="array" ref="Q649">SUM(IF(Period=$P$2,IF(Site=$A$506,IF(Provider=$B649,J))))</f>
        <v>13.345911949685535</v>
      </c>
      <c r="R649" s="26"/>
      <c r="S649" s="27">
        <f t="shared" si="326"/>
        <v>0.45361265498076098</v>
      </c>
      <c r="T649" s="27">
        <f t="shared" si="314"/>
        <v>6.1149213301826981E-2</v>
      </c>
      <c r="U649" s="44"/>
      <c r="V649" s="25">
        <f t="array" ref="V649">SUM(IF(Period=$V$2,IF(Site=$A$506,IF(Provider=$B649,I))))</f>
        <v>101</v>
      </c>
      <c r="W649" s="26">
        <f t="array" ref="W649">SUM(IF(Period=$V$2,IF(Site=$A$506,IF(Provider=$B649,J))))</f>
        <v>7.1287128712871288</v>
      </c>
      <c r="X649" s="26"/>
      <c r="Y649" s="27">
        <f t="shared" si="327"/>
        <v>0.15975149767029065</v>
      </c>
      <c r="Z649" s="27">
        <f t="shared" si="315"/>
        <v>2.1774632553075667E-2</v>
      </c>
      <c r="AA649" s="44"/>
      <c r="AB649" s="25">
        <f t="array" ref="AB649">SUM(IF(Period=$AB$2,IF(Site=$A$506,IF(Provider=$B649,I))))</f>
        <v>155</v>
      </c>
      <c r="AC649" s="26">
        <f t="array" ref="AC649">SUM(IF(Period=$AB$2,IF(Site=$A$506,IF(Provider=$B649,J))))</f>
        <v>4.2709677419354835</v>
      </c>
      <c r="AD649" s="26"/>
      <c r="AE649" s="27">
        <f t="shared" si="328"/>
        <v>0.14190782422293674</v>
      </c>
      <c r="AF649" s="27">
        <f t="shared" si="316"/>
        <v>1.991516500706958E-2</v>
      </c>
      <c r="AG649" s="44"/>
      <c r="AH649" s="25">
        <f t="array" ref="AH649">SUM(IF(Period=$AH$2,IF(Site=$A$506,IF(Provider=$B649,I))))</f>
        <v>167</v>
      </c>
      <c r="AI649" s="26">
        <f t="array" ref="AI649">SUM(IF(Period=$AH$2,IF(Site=$A$506,IF(Provider=$B649,J))))</f>
        <v>6.7604790419161702</v>
      </c>
      <c r="AJ649" s="26"/>
      <c r="AK649" s="27">
        <f t="shared" si="329"/>
        <v>0.22625250501002012</v>
      </c>
      <c r="AL649" s="27">
        <f t="shared" si="317"/>
        <v>3.8445821698562976E-2</v>
      </c>
      <c r="AM649" s="44"/>
      <c r="AN649" s="25">
        <f t="array" ref="AN649">SUM(IF(Period=$AN$2,IF(Site=$A$506,IF(Provider=$B649,I))))</f>
        <v>85</v>
      </c>
      <c r="AO649" s="26">
        <f t="array" ref="AO649">SUM(IF(Period=$AN$2,IF(Site=$A$506,IF(Provider=$B649,J))))</f>
        <v>8.3764705882352892</v>
      </c>
      <c r="AP649" s="26"/>
      <c r="AQ649" s="27">
        <f t="shared" si="330"/>
        <v>0.12983223924142953</v>
      </c>
      <c r="AR649" s="27">
        <f t="shared" si="318"/>
        <v>2.2769427566357515E-2</v>
      </c>
      <c r="AS649" s="44"/>
      <c r="AT649" s="25">
        <f t="array" ref="AT649">SUM(IF(Period=$AT$2,IF(Site=$A$506,IF(Provider=$B649,I))))</f>
        <v>134</v>
      </c>
      <c r="AU649" s="26">
        <f t="array" ref="AU649">SUM(IF(Period=$AT$2,IF(Site=$A$506,IF(Provider=$B649,J))))</f>
        <v>4.3656716417910504</v>
      </c>
      <c r="AV649" s="26"/>
      <c r="AW649" s="27">
        <f t="shared" si="331"/>
        <v>0.10381543921916606</v>
      </c>
      <c r="AX649" s="27">
        <f t="shared" si="319"/>
        <v>1.8432744115700939E-2</v>
      </c>
      <c r="AY649" s="44"/>
      <c r="AZ649" s="25">
        <f t="array" ref="AZ649">SUM(IF(Period=$AZ$2,IF(Site=$A$506,IF(Provider=$B649,I))))</f>
        <v>112</v>
      </c>
      <c r="BA649" s="26">
        <f t="array" ref="BA649">SUM(IF(Period=$AZ$2,IF(Site=$A$506,IF(Provider=$B649,J))))</f>
        <v>4.25</v>
      </c>
      <c r="BB649" s="26"/>
      <c r="BC649" s="27">
        <f t="shared" si="332"/>
        <v>8.8657105606258141E-2</v>
      </c>
      <c r="BD649" s="27">
        <f t="shared" si="320"/>
        <v>1.5510443481377692E-2</v>
      </c>
      <c r="BE649" s="44"/>
      <c r="BF649" s="25">
        <f t="array" ref="BF649">SUM(IF(Period=$BF$2,IF(Site=$A$506,IF(Provider=$B649,I))))</f>
        <v>116</v>
      </c>
      <c r="BG649" s="26">
        <f t="array" ref="BG649">SUM(IF(Period=$BF$2,IF(Site=$A$506,IF(Provider=$B649,J))))</f>
        <v>5.75</v>
      </c>
      <c r="BH649" s="26"/>
      <c r="BI649" s="27">
        <f t="shared" si="333"/>
        <v>0.11662878125546423</v>
      </c>
      <c r="BJ649" s="27">
        <f t="shared" si="321"/>
        <v>2.0638653382016214E-2</v>
      </c>
      <c r="BK649" s="44"/>
      <c r="BL649" s="25">
        <f t="array" ref="BL649">SUM(IF(Period=$BL$2,IF(Site=$A$506,IF(Provider=$B649,I))))</f>
        <v>102</v>
      </c>
      <c r="BM649" s="26">
        <f t="array" ref="BM649">SUM(IF(Period=$BL$2,IF(Site=$A$506,IF(Provider=$B649,J))))</f>
        <v>5.2647058823529402</v>
      </c>
      <c r="BN649" s="26"/>
      <c r="BO649" s="27">
        <f t="shared" si="334"/>
        <v>9.3635571054925884E-2</v>
      </c>
      <c r="BP649" s="27">
        <f t="shared" si="322"/>
        <v>1.6696203712340263E-2</v>
      </c>
      <c r="BQ649" s="44"/>
      <c r="BR649" s="25">
        <f t="array" ref="BR649">SUM(IF(Period=$BR$2,IF(Site=$A$506,IF(Provider=$B649,I))))</f>
        <v>73</v>
      </c>
      <c r="BS649" s="26">
        <f t="array" ref="BS649">SUM(IF(Period=$BR$2,IF(Site=$A$506,IF(Provider=$B649,J))))</f>
        <v>6.1780821917808204</v>
      </c>
      <c r="BT649" s="26"/>
      <c r="BU649" s="27">
        <f t="shared" si="335"/>
        <v>7.5785582255083167E-2</v>
      </c>
      <c r="BV649" s="27">
        <f t="shared" si="323"/>
        <v>1.3229298055205183E-2</v>
      </c>
    </row>
    <row r="650" spans="2:74" outlineLevel="1" x14ac:dyDescent="0.25">
      <c r="B650" s="20" t="s">
        <v>950</v>
      </c>
      <c r="C650" s="44"/>
      <c r="D650" s="25">
        <f t="array" ref="D650">SUM(IF(Period=$D$2,IF(Site=$A$506,IF(Provider=$B650,I))))</f>
        <v>0</v>
      </c>
      <c r="E650" s="26">
        <f t="array" ref="E650">SUM(IF(Period=$D$2,IF(Site=$A$506,IF(Provider=$B650,J))))</f>
        <v>0</v>
      </c>
      <c r="F650" s="26"/>
      <c r="G650" s="27">
        <f t="shared" si="324"/>
        <v>0</v>
      </c>
      <c r="H650" s="27">
        <f t="shared" si="312"/>
        <v>0</v>
      </c>
      <c r="I650" s="44"/>
      <c r="J650" s="25">
        <f t="array" ref="J650">SUM(IF(Period=$J$2,IF(Site=$A$506,IF(Provider=$B650,I))))</f>
        <v>0</v>
      </c>
      <c r="K650" s="26">
        <f t="array" ref="K650">SUM(IF(Period=$J$2,IF(Site=$A$506,IF(Provider=$B650,J))))</f>
        <v>0</v>
      </c>
      <c r="L650" s="26"/>
      <c r="M650" s="27">
        <f t="shared" si="325"/>
        <v>0</v>
      </c>
      <c r="N650" s="27">
        <f t="shared" si="313"/>
        <v>0</v>
      </c>
      <c r="O650" s="44"/>
      <c r="P650" s="25">
        <f t="array" ref="P650">SUM(IF(Period=$P$2,IF(Site=$A$506,IF(Provider=$B650,I))))</f>
        <v>0</v>
      </c>
      <c r="Q650" s="26">
        <f t="array" ref="Q650">SUM(IF(Period=$P$2,IF(Site=$A$506,IF(Provider=$B650,J))))</f>
        <v>0</v>
      </c>
      <c r="R650" s="26"/>
      <c r="S650" s="27">
        <f t="shared" si="326"/>
        <v>0</v>
      </c>
      <c r="T650" s="27">
        <f t="shared" si="314"/>
        <v>0</v>
      </c>
      <c r="U650" s="44"/>
      <c r="V650" s="25">
        <f t="array" ref="V650">SUM(IF(Period=$V$2,IF(Site=$A$506,IF(Provider=$B650,I))))</f>
        <v>0</v>
      </c>
      <c r="W650" s="26">
        <f t="array" ref="W650">SUM(IF(Period=$V$2,IF(Site=$A$506,IF(Provider=$B650,J))))</f>
        <v>0</v>
      </c>
      <c r="X650" s="26"/>
      <c r="Y650" s="27">
        <f t="shared" si="327"/>
        <v>0</v>
      </c>
      <c r="Z650" s="27">
        <f t="shared" si="315"/>
        <v>0</v>
      </c>
      <c r="AA650" s="44"/>
      <c r="AB650" s="25">
        <f t="array" ref="AB650">SUM(IF(Period=$AB$2,IF(Site=$A$506,IF(Provider=$B650,I))))</f>
        <v>0</v>
      </c>
      <c r="AC650" s="26">
        <f t="array" ref="AC650">SUM(IF(Period=$AB$2,IF(Site=$A$506,IF(Provider=$B650,J))))</f>
        <v>0</v>
      </c>
      <c r="AD650" s="26"/>
      <c r="AE650" s="27">
        <f t="shared" si="328"/>
        <v>0</v>
      </c>
      <c r="AF650" s="27">
        <f t="shared" si="316"/>
        <v>0</v>
      </c>
      <c r="AG650" s="44"/>
      <c r="AH650" s="25">
        <f t="array" ref="AH650">SUM(IF(Period=$AH$2,IF(Site=$A$506,IF(Provider=$B650,I))))</f>
        <v>0</v>
      </c>
      <c r="AI650" s="26">
        <f t="array" ref="AI650">SUM(IF(Period=$AH$2,IF(Site=$A$506,IF(Provider=$B650,J))))</f>
        <v>0</v>
      </c>
      <c r="AJ650" s="26"/>
      <c r="AK650" s="27">
        <f t="shared" si="329"/>
        <v>0</v>
      </c>
      <c r="AL650" s="27">
        <f t="shared" si="317"/>
        <v>0</v>
      </c>
      <c r="AM650" s="44"/>
      <c r="AN650" s="25">
        <f t="array" ref="AN650">SUM(IF(Period=$AN$2,IF(Site=$A$506,IF(Provider=$B650,I))))</f>
        <v>45</v>
      </c>
      <c r="AO650" s="26">
        <f t="array" ref="AO650">SUM(IF(Period=$AN$2,IF(Site=$A$506,IF(Provider=$B650,J))))</f>
        <v>4.5777777777777802</v>
      </c>
      <c r="AP650" s="26"/>
      <c r="AQ650" s="27">
        <f t="shared" si="330"/>
        <v>3.7563822027717013E-2</v>
      </c>
      <c r="AR650" s="27">
        <f t="shared" si="318"/>
        <v>6.587783818356255E-3</v>
      </c>
      <c r="AS650" s="44"/>
      <c r="AT650" s="25">
        <f t="array" ref="AT650">SUM(IF(Period=$AT$2,IF(Site=$A$506,IF(Provider=$B650,I))))</f>
        <v>159</v>
      </c>
      <c r="AU650" s="26">
        <f t="array" ref="AU650">SUM(IF(Period=$AT$2,IF(Site=$A$506,IF(Provider=$B650,J))))</f>
        <v>4.4905660377358503</v>
      </c>
      <c r="AV650" s="26"/>
      <c r="AW650" s="27">
        <f t="shared" si="331"/>
        <v>0.12670807453416152</v>
      </c>
      <c r="AX650" s="27">
        <f t="shared" si="319"/>
        <v>2.2497400510445228E-2</v>
      </c>
      <c r="AY650" s="44"/>
      <c r="AZ650" s="25">
        <f t="array" ref="AZ650">SUM(IF(Period=$AZ$2,IF(Site=$A$506,IF(Provider=$B650,I))))</f>
        <v>163</v>
      </c>
      <c r="BA650" s="26">
        <f t="array" ref="BA650">SUM(IF(Period=$AZ$2,IF(Site=$A$506,IF(Provider=$B650,J))))</f>
        <v>7.3128834355828198</v>
      </c>
      <c r="BB650" s="26"/>
      <c r="BC650" s="27">
        <f t="shared" si="332"/>
        <v>0.22201527286273043</v>
      </c>
      <c r="BD650" s="27">
        <f t="shared" si="320"/>
        <v>3.8841278634038238E-2</v>
      </c>
      <c r="BE650" s="44"/>
      <c r="BF650" s="25">
        <f t="array" ref="BF650">SUM(IF(Period=$BF$2,IF(Site=$A$506,IF(Provider=$B650,I))))</f>
        <v>153</v>
      </c>
      <c r="BG650" s="26">
        <f t="array" ref="BG650">SUM(IF(Period=$BF$2,IF(Site=$A$506,IF(Provider=$B650,J))))</f>
        <v>6.0130718954248401</v>
      </c>
      <c r="BH650" s="26"/>
      <c r="BI650" s="27">
        <f t="shared" si="333"/>
        <v>0.16086728449029561</v>
      </c>
      <c r="BJ650" s="27">
        <f t="shared" si="321"/>
        <v>2.846710811312583E-2</v>
      </c>
      <c r="BK650" s="44"/>
      <c r="BL650" s="25">
        <f t="array" ref="BL650">SUM(IF(Period=$BL$2,IF(Site=$A$506,IF(Provider=$B650,I))))</f>
        <v>176</v>
      </c>
      <c r="BM650" s="26">
        <f t="array" ref="BM650">SUM(IF(Period=$BL$2,IF(Site=$A$506,IF(Provider=$B650,J))))</f>
        <v>8.2443181818181799</v>
      </c>
      <c r="BN650" s="26"/>
      <c r="BO650" s="27">
        <f t="shared" si="334"/>
        <v>0.2530078465562336</v>
      </c>
      <c r="BP650" s="27">
        <f t="shared" si="322"/>
        <v>4.511395081304604E-2</v>
      </c>
      <c r="BQ650" s="44"/>
      <c r="BR650" s="25">
        <f t="array" ref="BR650">SUM(IF(Period=$BR$2,IF(Site=$A$506,IF(Provider=$B650,I))))</f>
        <v>173</v>
      </c>
      <c r="BS650" s="26">
        <f t="array" ref="BS650">SUM(IF(Period=$BR$2,IF(Site=$A$506,IF(Provider=$B650,J))))</f>
        <v>5.4161849710982697</v>
      </c>
      <c r="BT650" s="26"/>
      <c r="BU650" s="27">
        <f t="shared" si="335"/>
        <v>0.15745252898672504</v>
      </c>
      <c r="BV650" s="27">
        <f t="shared" si="323"/>
        <v>2.748526003930658E-2</v>
      </c>
    </row>
    <row r="651" spans="2:74" outlineLevel="1" x14ac:dyDescent="0.25">
      <c r="B651" s="20" t="s">
        <v>743</v>
      </c>
      <c r="C651" s="44"/>
      <c r="D651" s="25">
        <f t="array" ref="D651">SUM(IF(Period=$D$2,IF(Site=$A$506,IF(Provider=$B651,I))))</f>
        <v>83</v>
      </c>
      <c r="E651" s="26">
        <f t="array" ref="E651">SUM(IF(Period=$D$2,IF(Site=$A$506,IF(Provider=$B651,J))))</f>
        <v>9.3975903614457827</v>
      </c>
      <c r="F651" s="26"/>
      <c r="G651" s="27">
        <f t="shared" si="324"/>
        <v>0.16266944734098018</v>
      </c>
      <c r="H651" s="27">
        <f t="shared" si="312"/>
        <v>2.2591015726822483E-2</v>
      </c>
      <c r="I651" s="44"/>
      <c r="J651" s="25">
        <f t="array" ref="J651">SUM(IF(Period=$J$2,IF(Site=$A$506,IF(Provider=$B651,I))))</f>
        <v>104</v>
      </c>
      <c r="K651" s="26">
        <f t="array" ref="K651">SUM(IF(Period=$J$2,IF(Site=$A$506,IF(Provider=$B651,J))))</f>
        <v>8.2788461538461533</v>
      </c>
      <c r="L651" s="26"/>
      <c r="M651" s="27">
        <f t="shared" si="325"/>
        <v>0.19453230908269317</v>
      </c>
      <c r="N651" s="27">
        <f t="shared" si="313"/>
        <v>2.6675341574495769E-2</v>
      </c>
      <c r="O651" s="44"/>
      <c r="P651" s="25">
        <f t="array" ref="P651">SUM(IF(Period=$P$2,IF(Site=$A$506,IF(Provider=$B651,I))))</f>
        <v>52</v>
      </c>
      <c r="Q651" s="26">
        <f t="array" ref="Q651">SUM(IF(Period=$P$2,IF(Site=$A$506,IF(Provider=$B651,J))))</f>
        <v>6.1538461538461542</v>
      </c>
      <c r="R651" s="26"/>
      <c r="S651" s="27">
        <f t="shared" si="326"/>
        <v>6.8405301410859348E-2</v>
      </c>
      <c r="T651" s="27">
        <f t="shared" si="314"/>
        <v>9.2213705261944574E-3</v>
      </c>
      <c r="U651" s="44"/>
      <c r="V651" s="25">
        <f t="array" ref="V651">SUM(IF(Period=$V$2,IF(Site=$A$506,IF(Provider=$B651,I))))</f>
        <v>49</v>
      </c>
      <c r="W651" s="26">
        <f t="array" ref="W651">SUM(IF(Period=$V$2,IF(Site=$A$506,IF(Provider=$B651,J))))</f>
        <v>3.9387755102040818</v>
      </c>
      <c r="X651" s="26"/>
      <c r="Y651" s="27">
        <f t="shared" si="327"/>
        <v>4.2822276458841804E-2</v>
      </c>
      <c r="Z651" s="27">
        <f t="shared" si="315"/>
        <v>5.8368112260327827E-3</v>
      </c>
      <c r="AA651" s="44"/>
      <c r="AB651" s="25">
        <f t="array" ref="AB651">SUM(IF(Period=$AB$2,IF(Site=$A$506,IF(Provider=$B651,I))))</f>
        <v>49</v>
      </c>
      <c r="AC651" s="26">
        <f t="array" ref="AC651">SUM(IF(Period=$AB$2,IF(Site=$A$506,IF(Provider=$B651,J))))</f>
        <v>4.1224489795918364</v>
      </c>
      <c r="AD651" s="26"/>
      <c r="AE651" s="27">
        <f t="shared" si="328"/>
        <v>4.3301178992497316E-2</v>
      </c>
      <c r="AF651" s="27">
        <f t="shared" si="316"/>
        <v>6.0768328269305977E-3</v>
      </c>
      <c r="AG651" s="44"/>
      <c r="AH651" s="25">
        <f t="array" ref="AH651">SUM(IF(Period=$AH$2,IF(Site=$A$506,IF(Provider=$B651,I))))</f>
        <v>84</v>
      </c>
      <c r="AI651" s="26">
        <f t="array" ref="AI651">SUM(IF(Period=$AH$2,IF(Site=$A$506,IF(Provider=$B651,J))))</f>
        <v>4.4761904761904798</v>
      </c>
      <c r="AJ651" s="26"/>
      <c r="AK651" s="27">
        <f t="shared" si="329"/>
        <v>7.535070140280567E-2</v>
      </c>
      <c r="AL651" s="27">
        <f t="shared" si="317"/>
        <v>1.2803922904038695E-2</v>
      </c>
      <c r="AM651" s="44"/>
      <c r="AN651" s="25">
        <f t="array" ref="AN651">SUM(IF(Period=$AN$2,IF(Site=$A$506,IF(Provider=$B651,I))))</f>
        <v>53</v>
      </c>
      <c r="AO651" s="26">
        <f t="array" ref="AO651">SUM(IF(Period=$AN$2,IF(Site=$A$506,IF(Provider=$B651,J))))</f>
        <v>7.35849056603774</v>
      </c>
      <c r="AP651" s="26"/>
      <c r="AQ651" s="27">
        <f t="shared" si="330"/>
        <v>7.1115973741794347E-2</v>
      </c>
      <c r="AR651" s="27">
        <f t="shared" si="318"/>
        <v>1.2472017908538541E-2</v>
      </c>
      <c r="AS651" s="44"/>
      <c r="AT651" s="25">
        <f t="array" ref="AT651">SUM(IF(Period=$AT$2,IF(Site=$A$506,IF(Provider=$B651,I))))</f>
        <v>91</v>
      </c>
      <c r="AU651" s="26">
        <f t="array" ref="AU651">SUM(IF(Period=$AT$2,IF(Site=$A$506,IF(Provider=$B651,J))))</f>
        <v>3.87912087912088</v>
      </c>
      <c r="AV651" s="26"/>
      <c r="AW651" s="27">
        <f t="shared" si="331"/>
        <v>6.264418811002663E-2</v>
      </c>
      <c r="AX651" s="27">
        <f t="shared" si="319"/>
        <v>1.112266439802124E-2</v>
      </c>
      <c r="AY651" s="44"/>
      <c r="AZ651" s="25">
        <f t="array" ref="AZ651">SUM(IF(Period=$AZ$2,IF(Site=$A$506,IF(Provider=$B651,I))))</f>
        <v>3</v>
      </c>
      <c r="BA651" s="26">
        <f t="array" ref="BA651">SUM(IF(Period=$AZ$2,IF(Site=$A$506,IF(Provider=$B651,J))))</f>
        <v>4.3333333333333304</v>
      </c>
      <c r="BB651" s="26"/>
      <c r="BC651" s="27">
        <f t="shared" si="332"/>
        <v>2.4213075060532671E-3</v>
      </c>
      <c r="BD651" s="27">
        <f t="shared" si="320"/>
        <v>4.2360454886115515E-4</v>
      </c>
      <c r="BE651" s="44"/>
      <c r="BF651" s="25">
        <f t="array" ref="BF651">SUM(IF(Period=$BF$2,IF(Site=$A$506,IF(Provider=$B651,I))))</f>
        <v>43</v>
      </c>
      <c r="BG651" s="26">
        <f t="array" ref="BG651">SUM(IF(Period=$BF$2,IF(Site=$A$506,IF(Provider=$B651,J))))</f>
        <v>5.0465116279069804</v>
      </c>
      <c r="BH651" s="26"/>
      <c r="BI651" s="27">
        <f t="shared" si="333"/>
        <v>3.7943696450428423E-2</v>
      </c>
      <c r="BJ651" s="27">
        <f t="shared" si="321"/>
        <v>6.7145244136394625E-3</v>
      </c>
      <c r="BK651" s="44"/>
      <c r="BL651" s="25">
        <f t="array" ref="BL651">SUM(IF(Period=$BL$2,IF(Site=$A$506,IF(Provider=$B651,I))))</f>
        <v>23</v>
      </c>
      <c r="BM651" s="26">
        <f t="array" ref="BM651">SUM(IF(Period=$BL$2,IF(Site=$A$506,IF(Provider=$B651,J))))</f>
        <v>7</v>
      </c>
      <c r="BN651" s="26"/>
      <c r="BO651" s="27">
        <f t="shared" si="334"/>
        <v>2.8073234524847432E-2</v>
      </c>
      <c r="BP651" s="27">
        <f t="shared" si="322"/>
        <v>5.0057519509995952E-3</v>
      </c>
      <c r="BQ651" s="44"/>
      <c r="BR651" s="25">
        <f t="array" ref="BR651">SUM(IF(Period=$BR$2,IF(Site=$A$506,IF(Provider=$B651,I))))</f>
        <v>59</v>
      </c>
      <c r="BS651" s="26">
        <f t="array" ref="BS651">SUM(IF(Period=$BR$2,IF(Site=$A$506,IF(Provider=$B651,J))))</f>
        <v>5.57627118644068</v>
      </c>
      <c r="BT651" s="26"/>
      <c r="BU651" s="27">
        <f t="shared" si="335"/>
        <v>5.5284826079650497E-2</v>
      </c>
      <c r="BV651" s="27">
        <f t="shared" si="323"/>
        <v>9.650640931624186E-3</v>
      </c>
    </row>
    <row r="652" spans="2:74" outlineLevel="1" x14ac:dyDescent="0.25">
      <c r="B652" s="20" t="s">
        <v>767</v>
      </c>
      <c r="C652" s="44"/>
      <c r="D652" s="25">
        <f t="array" ref="D652">SUM(IF(Period=$D$2,IF(Site=$A$506,IF(Provider=$B652,I))))</f>
        <v>71</v>
      </c>
      <c r="E652" s="26">
        <f t="array" ref="E652">SUM(IF(Period=$D$2,IF(Site=$A$506,IF(Provider=$B652,J))))</f>
        <v>7.774647887323944</v>
      </c>
      <c r="F652" s="26"/>
      <c r="G652" s="27">
        <f t="shared" si="324"/>
        <v>0.11511991657977061</v>
      </c>
      <c r="H652" s="27">
        <f t="shared" si="312"/>
        <v>1.5987488052828222E-2</v>
      </c>
      <c r="I652" s="44"/>
      <c r="J652" s="25">
        <f t="array" ref="J652">SUM(IF(Period=$J$2,IF(Site=$A$506,IF(Provider=$B652,I))))</f>
        <v>116</v>
      </c>
      <c r="K652" s="26">
        <f t="array" ref="K652">SUM(IF(Period=$J$2,IF(Site=$A$506,IF(Provider=$B652,J))))</f>
        <v>9.818965517241379</v>
      </c>
      <c r="L652" s="26"/>
      <c r="M652" s="27">
        <f t="shared" si="325"/>
        <v>0.25734297333935829</v>
      </c>
      <c r="N652" s="27">
        <f t="shared" si="313"/>
        <v>3.5288285776249345E-2</v>
      </c>
      <c r="O652" s="44"/>
      <c r="P652" s="25">
        <f t="array" ref="P652">SUM(IF(Period=$P$2,IF(Site=$A$506,IF(Provider=$B652,I))))</f>
        <v>152</v>
      </c>
      <c r="Q652" s="26">
        <f t="array" ref="Q652">SUM(IF(Period=$P$2,IF(Site=$A$506,IF(Provider=$B652,J))))</f>
        <v>5.9144736842105265</v>
      </c>
      <c r="R652" s="26"/>
      <c r="S652" s="27">
        <f t="shared" si="326"/>
        <v>0.19217614365113295</v>
      </c>
      <c r="T652" s="27">
        <f t="shared" si="314"/>
        <v>2.5906287822027547E-2</v>
      </c>
      <c r="U652" s="44"/>
      <c r="V652" s="25">
        <f t="array" ref="V652">SUM(IF(Period=$V$2,IF(Site=$A$506,IF(Provider=$B652,I))))</f>
        <v>55</v>
      </c>
      <c r="W652" s="26">
        <f t="array" ref="W652">SUM(IF(Period=$V$2,IF(Site=$A$506,IF(Provider=$B652,J))))</f>
        <v>3.9272727272727272</v>
      </c>
      <c r="X652" s="26"/>
      <c r="Y652" s="27">
        <f t="shared" si="327"/>
        <v>4.7925449301087199E-2</v>
      </c>
      <c r="Z652" s="27">
        <f t="shared" si="315"/>
        <v>6.5323897659226998E-3</v>
      </c>
      <c r="AA652" s="44"/>
      <c r="AB652" s="25">
        <f t="array" ref="AB652">SUM(IF(Period=$AB$2,IF(Site=$A$506,IF(Provider=$B652,I))))</f>
        <v>0</v>
      </c>
      <c r="AC652" s="26">
        <f t="array" ref="AC652">SUM(IF(Period=$AB$2,IF(Site=$A$506,IF(Provider=$B652,J))))</f>
        <v>0</v>
      </c>
      <c r="AD652" s="26"/>
      <c r="AE652" s="27">
        <f t="shared" si="328"/>
        <v>0</v>
      </c>
      <c r="AF652" s="27">
        <f t="shared" si="316"/>
        <v>0</v>
      </c>
      <c r="AG652" s="44"/>
      <c r="AH652" s="25">
        <f t="array" ref="AH652">SUM(IF(Period=$AH$2,IF(Site=$A$506,IF(Provider=$B652,I))))</f>
        <v>137</v>
      </c>
      <c r="AI652" s="26">
        <f t="array" ref="AI652">SUM(IF(Period=$AH$2,IF(Site=$A$506,IF(Provider=$B652,J))))</f>
        <v>4.3576642335766396</v>
      </c>
      <c r="AJ652" s="26"/>
      <c r="AK652" s="27">
        <f t="shared" si="329"/>
        <v>0.11963927855711416</v>
      </c>
      <c r="AL652" s="27">
        <f t="shared" si="317"/>
        <v>2.0329632908806086E-2</v>
      </c>
      <c r="AM652" s="44"/>
      <c r="AN652" s="25">
        <f t="array" ref="AN652">SUM(IF(Period=$AN$2,IF(Site=$A$506,IF(Provider=$B652,I))))</f>
        <v>6</v>
      </c>
      <c r="AO652" s="26">
        <f t="array" ref="AO652">SUM(IF(Period=$AN$2,IF(Site=$A$506,IF(Provider=$B652,J))))</f>
        <v>7.6666666666666696</v>
      </c>
      <c r="AP652" s="26"/>
      <c r="AQ652" s="27">
        <f t="shared" si="330"/>
        <v>8.3880379285193318E-3</v>
      </c>
      <c r="AR652" s="27">
        <f t="shared" si="318"/>
        <v>1.4710585225455714E-3</v>
      </c>
      <c r="AS652" s="44"/>
      <c r="AT652" s="25">
        <f t="array" ref="AT652">SUM(IF(Period=$AT$2,IF(Site=$A$506,IF(Provider=$B652,I))))</f>
        <v>129</v>
      </c>
      <c r="AU652" s="26">
        <f t="array" ref="AU652">SUM(IF(Period=$AT$2,IF(Site=$A$506,IF(Provider=$B652,J))))</f>
        <v>4.0542635658914703</v>
      </c>
      <c r="AV652" s="26"/>
      <c r="AW652" s="27">
        <f t="shared" si="331"/>
        <v>9.2812777284826911E-2</v>
      </c>
      <c r="AX652" s="27">
        <f t="shared" si="319"/>
        <v>1.6479188329079613E-2</v>
      </c>
      <c r="AY652" s="44"/>
      <c r="AZ652" s="25">
        <f t="array" ref="AZ652">SUM(IF(Period=$AZ$2,IF(Site=$A$506,IF(Provider=$B652,I))))</f>
        <v>154</v>
      </c>
      <c r="BA652" s="26">
        <f t="array" ref="BA652">SUM(IF(Period=$AZ$2,IF(Site=$A$506,IF(Provider=$B652,J))))</f>
        <v>6.1038961038961004</v>
      </c>
      <c r="BB652" s="26"/>
      <c r="BC652" s="27">
        <f t="shared" si="332"/>
        <v>0.17507915813000546</v>
      </c>
      <c r="BD652" s="27">
        <f t="shared" si="320"/>
        <v>3.0629867379191225E-2</v>
      </c>
      <c r="BE652" s="44"/>
      <c r="BF652" s="25">
        <f t="array" ref="BF652">SUM(IF(Period=$BF$2,IF(Site=$A$506,IF(Provider=$B652,I))))</f>
        <v>66</v>
      </c>
      <c r="BG652" s="26">
        <f t="array" ref="BG652">SUM(IF(Period=$BF$2,IF(Site=$A$506,IF(Provider=$B652,J))))</f>
        <v>6.2424242424242404</v>
      </c>
      <c r="BH652" s="26"/>
      <c r="BI652" s="27">
        <f t="shared" si="333"/>
        <v>7.2040566532610567E-2</v>
      </c>
      <c r="BJ652" s="27">
        <f t="shared" si="321"/>
        <v>1.274831363326938E-2</v>
      </c>
      <c r="BK652" s="44"/>
      <c r="BL652" s="25">
        <f t="array" ref="BL652">SUM(IF(Period=$BL$2,IF(Site=$A$506,IF(Provider=$B652,I))))</f>
        <v>161</v>
      </c>
      <c r="BM652" s="26">
        <f t="array" ref="BM652">SUM(IF(Period=$BL$2,IF(Site=$A$506,IF(Provider=$B652,J))))</f>
        <v>5.5590062111801197</v>
      </c>
      <c r="BN652" s="26"/>
      <c r="BO652" s="27">
        <f t="shared" si="334"/>
        <v>0.15605928509154304</v>
      </c>
      <c r="BP652" s="27">
        <f t="shared" si="322"/>
        <v>2.7827006187233758E-2</v>
      </c>
      <c r="BQ652" s="44"/>
      <c r="BR652" s="25">
        <f t="array" ref="BR652">SUM(IF(Period=$BR$2,IF(Site=$A$506,IF(Provider=$B652,I))))</f>
        <v>166</v>
      </c>
      <c r="BS652" s="26">
        <f t="array" ref="BS652">SUM(IF(Period=$BR$2,IF(Site=$A$506,IF(Provider=$B652,J))))</f>
        <v>5.5060240963855396</v>
      </c>
      <c r="BT652" s="26"/>
      <c r="BU652" s="27">
        <f t="shared" si="335"/>
        <v>0.15358763233070066</v>
      </c>
      <c r="BV652" s="27">
        <f t="shared" si="323"/>
        <v>2.6810595171746197E-2</v>
      </c>
    </row>
    <row r="653" spans="2:74" outlineLevel="1" x14ac:dyDescent="0.25">
      <c r="B653" s="20" t="s">
        <v>1050</v>
      </c>
      <c r="C653" s="44"/>
      <c r="D653" s="25">
        <f t="array" ref="D653">SUM(IF(Period=$D$2,IF(Site=$A$506,IF(Provider=$B653,I))))</f>
        <v>0</v>
      </c>
      <c r="E653" s="26">
        <f t="array" ref="E653">SUM(IF(Period=$D$2,IF(Site=$A$506,IF(Provider=$B653,J))))</f>
        <v>0</v>
      </c>
      <c r="F653" s="26"/>
      <c r="G653" s="27">
        <f t="shared" si="324"/>
        <v>0</v>
      </c>
      <c r="H653" s="27">
        <f t="shared" si="312"/>
        <v>0</v>
      </c>
      <c r="I653" s="44"/>
      <c r="J653" s="25">
        <f t="array" ref="J653">SUM(IF(Period=$J$2,IF(Site=$A$506,IF(Provider=$B653,I))))</f>
        <v>0</v>
      </c>
      <c r="K653" s="26">
        <f t="array" ref="K653">SUM(IF(Period=$J$2,IF(Site=$A$506,IF(Provider=$B653,J))))</f>
        <v>0</v>
      </c>
      <c r="L653" s="26"/>
      <c r="M653" s="27">
        <f t="shared" si="325"/>
        <v>0</v>
      </c>
      <c r="N653" s="27">
        <f t="shared" si="313"/>
        <v>0</v>
      </c>
      <c r="O653" s="44"/>
      <c r="P653" s="25">
        <f t="array" ref="P653">SUM(IF(Period=$P$2,IF(Site=$A$506,IF(Provider=$B653,I))))</f>
        <v>0</v>
      </c>
      <c r="Q653" s="26">
        <f t="array" ref="Q653">SUM(IF(Period=$P$2,IF(Site=$A$506,IF(Provider=$B653,J))))</f>
        <v>0</v>
      </c>
      <c r="R653" s="26"/>
      <c r="S653" s="27">
        <f t="shared" si="326"/>
        <v>0</v>
      </c>
      <c r="T653" s="27">
        <f t="shared" si="314"/>
        <v>0</v>
      </c>
      <c r="U653" s="44"/>
      <c r="V653" s="25">
        <f t="array" ref="V653">SUM(IF(Period=$V$2,IF(Site=$A$506,IF(Provider=$B653,I))))</f>
        <v>0</v>
      </c>
      <c r="W653" s="26">
        <f t="array" ref="W653">SUM(IF(Period=$V$2,IF(Site=$A$506,IF(Provider=$B653,J))))</f>
        <v>0</v>
      </c>
      <c r="X653" s="26"/>
      <c r="Y653" s="27">
        <f t="shared" si="327"/>
        <v>0</v>
      </c>
      <c r="Z653" s="27">
        <f t="shared" si="315"/>
        <v>0</v>
      </c>
      <c r="AA653" s="44"/>
      <c r="AB653" s="25">
        <f t="array" ref="AB653">SUM(IF(Period=$AB$2,IF(Site=$A$506,IF(Provider=$B653,I))))</f>
        <v>0</v>
      </c>
      <c r="AC653" s="26">
        <f t="array" ref="AC653">SUM(IF(Period=$AB$2,IF(Site=$A$506,IF(Provider=$B653,J))))</f>
        <v>0</v>
      </c>
      <c r="AD653" s="26"/>
      <c r="AE653" s="27">
        <f t="shared" si="328"/>
        <v>0</v>
      </c>
      <c r="AF653" s="27">
        <f t="shared" si="316"/>
        <v>0</v>
      </c>
      <c r="AG653" s="44"/>
      <c r="AH653" s="25">
        <f t="array" ref="AH653">SUM(IF(Period=$AH$2,IF(Site=$A$506,IF(Provider=$B653,I))))</f>
        <v>0</v>
      </c>
      <c r="AI653" s="26">
        <f t="array" ref="AI653">SUM(IF(Period=$AH$2,IF(Site=$A$506,IF(Provider=$B653,J))))</f>
        <v>0</v>
      </c>
      <c r="AJ653" s="26"/>
      <c r="AK653" s="27">
        <f t="shared" si="329"/>
        <v>0</v>
      </c>
      <c r="AL653" s="27">
        <f t="shared" si="317"/>
        <v>0</v>
      </c>
      <c r="AM653" s="44"/>
      <c r="AN653" s="25">
        <f t="array" ref="AN653">SUM(IF(Period=$AN$2,IF(Site=$A$506,IF(Provider=$B653,I))))</f>
        <v>0</v>
      </c>
      <c r="AO653" s="26">
        <f t="array" ref="AO653">SUM(IF(Period=$AN$2,IF(Site=$A$506,IF(Provider=$B653,J))))</f>
        <v>0</v>
      </c>
      <c r="AP653" s="26"/>
      <c r="AQ653" s="27">
        <f t="shared" si="330"/>
        <v>0</v>
      </c>
      <c r="AR653" s="27">
        <f t="shared" si="318"/>
        <v>0</v>
      </c>
      <c r="AS653" s="44"/>
      <c r="AT653" s="25">
        <f t="array" ref="AT653">SUM(IF(Period=$AT$2,IF(Site=$A$506,IF(Provider=$B653,I))))</f>
        <v>0</v>
      </c>
      <c r="AU653" s="26">
        <f t="array" ref="AU653">SUM(IF(Period=$AT$2,IF(Site=$A$506,IF(Provider=$B653,J))))</f>
        <v>0</v>
      </c>
      <c r="AV653" s="26"/>
      <c r="AW653" s="27">
        <f t="shared" si="331"/>
        <v>0</v>
      </c>
      <c r="AX653" s="27">
        <f t="shared" si="319"/>
        <v>0</v>
      </c>
      <c r="AY653" s="44"/>
      <c r="AZ653" s="25">
        <f t="array" ref="AZ653">SUM(IF(Period=$AZ$2,IF(Site=$A$506,IF(Provider=$B653,I))))</f>
        <v>0</v>
      </c>
      <c r="BA653" s="26">
        <f t="array" ref="BA653">SUM(IF(Period=$AZ$2,IF(Site=$A$506,IF(Provider=$B653,J))))</f>
        <v>0</v>
      </c>
      <c r="BB653" s="26"/>
      <c r="BC653" s="27">
        <f t="shared" si="332"/>
        <v>0</v>
      </c>
      <c r="BD653" s="27">
        <f t="shared" si="320"/>
        <v>0</v>
      </c>
      <c r="BE653" s="44"/>
      <c r="BF653" s="25">
        <f t="array" ref="BF653">SUM(IF(Period=$BF$2,IF(Site=$A$506,IF(Provider=$B653,I))))</f>
        <v>0</v>
      </c>
      <c r="BG653" s="26">
        <f t="array" ref="BG653">SUM(IF(Period=$BF$2,IF(Site=$A$506,IF(Provider=$B653,J))))</f>
        <v>0</v>
      </c>
      <c r="BH653" s="26"/>
      <c r="BI653" s="27">
        <f t="shared" si="333"/>
        <v>0</v>
      </c>
      <c r="BJ653" s="27">
        <f t="shared" si="321"/>
        <v>0</v>
      </c>
      <c r="BK653" s="44"/>
      <c r="BL653" s="25">
        <f t="array" ref="BL653">SUM(IF(Period=$BL$2,IF(Site=$A$506,IF(Provider=$B653,I))))</f>
        <v>9</v>
      </c>
      <c r="BM653" s="26">
        <f t="array" ref="BM653">SUM(IF(Period=$BL$2,IF(Site=$A$506,IF(Provider=$B653,J))))</f>
        <v>2.8888888888888902</v>
      </c>
      <c r="BN653" s="26"/>
      <c r="BO653" s="27">
        <f t="shared" si="334"/>
        <v>4.5335658238884061E-3</v>
      </c>
      <c r="BP653" s="27">
        <f t="shared" si="322"/>
        <v>8.0838230264589778E-4</v>
      </c>
      <c r="BQ653" s="44"/>
      <c r="BR653" s="25">
        <f t="array" ref="BR653">SUM(IF(Period=$BR$2,IF(Site=$A$506,IF(Provider=$B653,I))))</f>
        <v>0</v>
      </c>
      <c r="BS653" s="26">
        <f t="array" ref="BS653">SUM(IF(Period=$BR$2,IF(Site=$A$506,IF(Provider=$B653,J))))</f>
        <v>0</v>
      </c>
      <c r="BT653" s="26"/>
      <c r="BU653" s="27">
        <f t="shared" si="335"/>
        <v>0</v>
      </c>
      <c r="BV653" s="27">
        <f t="shared" si="323"/>
        <v>0</v>
      </c>
    </row>
    <row r="654" spans="2:74" outlineLevel="1" x14ac:dyDescent="0.25">
      <c r="B654" s="20" t="s">
        <v>717</v>
      </c>
      <c r="C654" s="44"/>
      <c r="D654" s="25">
        <f t="array" ref="D654">SUM(IF(Period=$D$2,IF(Site=$A$506,IF(Provider=$B654,I))))</f>
        <v>0</v>
      </c>
      <c r="E654" s="26">
        <f t="array" ref="E654">SUM(IF(Period=$D$2,IF(Site=$A$506,IF(Provider=$B654,J))))</f>
        <v>0</v>
      </c>
      <c r="F654" s="26"/>
      <c r="G654" s="27">
        <f t="shared" si="324"/>
        <v>0</v>
      </c>
      <c r="H654" s="27">
        <f t="shared" si="312"/>
        <v>0</v>
      </c>
      <c r="I654" s="44"/>
      <c r="J654" s="25">
        <f t="array" ref="J654">SUM(IF(Period=$J$2,IF(Site=$A$506,IF(Provider=$B654,I))))</f>
        <v>0</v>
      </c>
      <c r="K654" s="26">
        <f t="array" ref="K654">SUM(IF(Period=$J$2,IF(Site=$A$506,IF(Provider=$B654,J))))</f>
        <v>0</v>
      </c>
      <c r="L654" s="26"/>
      <c r="M654" s="27">
        <f t="shared" si="325"/>
        <v>0</v>
      </c>
      <c r="N654" s="27">
        <f t="shared" si="313"/>
        <v>0</v>
      </c>
      <c r="O654" s="44"/>
      <c r="P654" s="25">
        <f t="array" ref="P654">SUM(IF(Period=$P$2,IF(Site=$A$506,IF(Provider=$B654,I))))</f>
        <v>0</v>
      </c>
      <c r="Q654" s="26">
        <f t="array" ref="Q654">SUM(IF(Period=$P$2,IF(Site=$A$506,IF(Provider=$B654,J))))</f>
        <v>0</v>
      </c>
      <c r="R654" s="26"/>
      <c r="S654" s="27">
        <f t="shared" si="326"/>
        <v>0</v>
      </c>
      <c r="T654" s="27">
        <f t="shared" si="314"/>
        <v>0</v>
      </c>
      <c r="U654" s="44"/>
      <c r="V654" s="25">
        <f t="array" ref="V654">SUM(IF(Period=$V$2,IF(Site=$A$506,IF(Provider=$B654,I))))</f>
        <v>0</v>
      </c>
      <c r="W654" s="26">
        <f t="array" ref="W654">SUM(IF(Period=$V$2,IF(Site=$A$506,IF(Provider=$B654,J))))</f>
        <v>0</v>
      </c>
      <c r="X654" s="26"/>
      <c r="Y654" s="27">
        <f t="shared" si="327"/>
        <v>0</v>
      </c>
      <c r="Z654" s="27">
        <f t="shared" si="315"/>
        <v>0</v>
      </c>
      <c r="AA654" s="44"/>
      <c r="AB654" s="25">
        <f t="array" ref="AB654">SUM(IF(Period=$AB$2,IF(Site=$A$506,IF(Provider=$B654,I))))</f>
        <v>0</v>
      </c>
      <c r="AC654" s="26">
        <f t="array" ref="AC654">SUM(IF(Period=$AB$2,IF(Site=$A$506,IF(Provider=$B654,J))))</f>
        <v>0</v>
      </c>
      <c r="AD654" s="26"/>
      <c r="AE654" s="27">
        <f t="shared" si="328"/>
        <v>0</v>
      </c>
      <c r="AF654" s="27">
        <f t="shared" si="316"/>
        <v>0</v>
      </c>
      <c r="AG654" s="44"/>
      <c r="AH654" s="25">
        <f t="array" ref="AH654">SUM(IF(Period=$AH$2,IF(Site=$A$506,IF(Provider=$B654,I))))</f>
        <v>0</v>
      </c>
      <c r="AI654" s="26">
        <f t="array" ref="AI654">SUM(IF(Period=$AH$2,IF(Site=$A$506,IF(Provider=$B654,J))))</f>
        <v>0</v>
      </c>
      <c r="AJ654" s="26"/>
      <c r="AK654" s="27">
        <f t="shared" si="329"/>
        <v>0</v>
      </c>
      <c r="AL654" s="27">
        <f t="shared" si="317"/>
        <v>0</v>
      </c>
      <c r="AM654" s="44"/>
      <c r="AN654" s="25">
        <f t="array" ref="AN654">SUM(IF(Period=$AN$2,IF(Site=$A$506,IF(Provider=$B654,I))))</f>
        <v>0</v>
      </c>
      <c r="AO654" s="26">
        <f t="array" ref="AO654">SUM(IF(Period=$AN$2,IF(Site=$A$506,IF(Provider=$B654,J))))</f>
        <v>0</v>
      </c>
      <c r="AP654" s="26"/>
      <c r="AQ654" s="27">
        <f t="shared" si="330"/>
        <v>0</v>
      </c>
      <c r="AR654" s="27">
        <f t="shared" si="318"/>
        <v>0</v>
      </c>
      <c r="AS654" s="44"/>
      <c r="AT654" s="25">
        <f t="array" ref="AT654">SUM(IF(Period=$AT$2,IF(Site=$A$506,IF(Provider=$B654,I))))</f>
        <v>0</v>
      </c>
      <c r="AU654" s="26">
        <f t="array" ref="AU654">SUM(IF(Period=$AT$2,IF(Site=$A$506,IF(Provider=$B654,J))))</f>
        <v>0</v>
      </c>
      <c r="AV654" s="26"/>
      <c r="AW654" s="27">
        <f t="shared" si="331"/>
        <v>0</v>
      </c>
      <c r="AX654" s="27">
        <f t="shared" si="319"/>
        <v>0</v>
      </c>
      <c r="AY654" s="44"/>
      <c r="AZ654" s="25">
        <f t="array" ref="AZ654">SUM(IF(Period=$AZ$2,IF(Site=$A$506,IF(Provider=$B654,I))))</f>
        <v>0</v>
      </c>
      <c r="BA654" s="26">
        <f t="array" ref="BA654">SUM(IF(Period=$AZ$2,IF(Site=$A$506,IF(Provider=$B654,J))))</f>
        <v>0</v>
      </c>
      <c r="BB654" s="26"/>
      <c r="BC654" s="27">
        <f t="shared" si="332"/>
        <v>0</v>
      </c>
      <c r="BD654" s="27">
        <f t="shared" si="320"/>
        <v>0</v>
      </c>
      <c r="BE654" s="44"/>
      <c r="BF654" s="25">
        <f t="array" ref="BF654">SUM(IF(Period=$BF$2,IF(Site=$A$506,IF(Provider=$B654,I))))</f>
        <v>0</v>
      </c>
      <c r="BG654" s="26">
        <f t="array" ref="BG654">SUM(IF(Period=$BF$2,IF(Site=$A$506,IF(Provider=$B654,J))))</f>
        <v>0</v>
      </c>
      <c r="BH654" s="26"/>
      <c r="BI654" s="27">
        <f t="shared" si="333"/>
        <v>0</v>
      </c>
      <c r="BJ654" s="27">
        <f t="shared" si="321"/>
        <v>0</v>
      </c>
      <c r="BK654" s="44"/>
      <c r="BL654" s="25">
        <f t="array" ref="BL654">SUM(IF(Period=$BL$2,IF(Site=$A$506,IF(Provider=$B654,I))))</f>
        <v>0</v>
      </c>
      <c r="BM654" s="26">
        <f t="array" ref="BM654">SUM(IF(Period=$BL$2,IF(Site=$A$506,IF(Provider=$B654,J))))</f>
        <v>0</v>
      </c>
      <c r="BN654" s="26"/>
      <c r="BO654" s="27">
        <f t="shared" si="334"/>
        <v>0</v>
      </c>
      <c r="BP654" s="27">
        <f t="shared" si="322"/>
        <v>0</v>
      </c>
      <c r="BQ654" s="44"/>
      <c r="BR654" s="25">
        <f t="array" ref="BR654">SUM(IF(Period=$BR$2,IF(Site=$A$506,IF(Provider=$B654,I))))</f>
        <v>75</v>
      </c>
      <c r="BS654" s="26">
        <f t="array" ref="BS654">SUM(IF(Period=$BR$2,IF(Site=$A$506,IF(Provider=$B654,J))))</f>
        <v>10.36</v>
      </c>
      <c r="BT654" s="26"/>
      <c r="BU654" s="27">
        <f t="shared" si="335"/>
        <v>0.13056629137960005</v>
      </c>
      <c r="BV654" s="27">
        <f t="shared" si="323"/>
        <v>2.2791939221495409E-2</v>
      </c>
    </row>
    <row r="655" spans="2:74" outlineLevel="1" x14ac:dyDescent="0.25">
      <c r="B655" s="20" t="s">
        <v>779</v>
      </c>
      <c r="C655" s="44"/>
      <c r="D655" s="25">
        <f t="array" ref="D655">SUM(IF(Period=$D$2,IF(Site=$A$506,IF(Provider=$B655,I))))</f>
        <v>13</v>
      </c>
      <c r="E655" s="26">
        <f t="array" ref="E655">SUM(IF(Period=$D$2,IF(Site=$A$506,IF(Provider=$B655,J))))</f>
        <v>424.46153846153845</v>
      </c>
      <c r="F655" s="26"/>
      <c r="G655" s="27">
        <f t="shared" si="324"/>
        <v>1.1507820646506777</v>
      </c>
      <c r="H655" s="27">
        <f t="shared" si="312"/>
        <v>0.1598169548469314</v>
      </c>
      <c r="I655" s="44"/>
      <c r="J655" s="25">
        <f t="array" ref="J655">SUM(IF(Period=$J$2,IF(Site=$A$506,IF(Provider=$B655,I))))</f>
        <v>5</v>
      </c>
      <c r="K655" s="26">
        <f t="array" ref="K655">SUM(IF(Period=$J$2,IF(Site=$A$506,IF(Provider=$B655,J))))</f>
        <v>704</v>
      </c>
      <c r="L655" s="26"/>
      <c r="M655" s="27">
        <f t="shared" si="325"/>
        <v>0.79530049706281059</v>
      </c>
      <c r="N655" s="27">
        <f t="shared" si="313"/>
        <v>0.10905598413731139</v>
      </c>
      <c r="O655" s="44"/>
      <c r="P655" s="25">
        <f t="array" ref="P655">SUM(IF(Period=$P$2,IF(Site=$A$506,IF(Provider=$B655,I))))</f>
        <v>4</v>
      </c>
      <c r="Q655" s="26">
        <f t="array" ref="Q655">SUM(IF(Period=$P$2,IF(Site=$A$506,IF(Provider=$B655,J))))</f>
        <v>480.5</v>
      </c>
      <c r="R655" s="26"/>
      <c r="S655" s="27">
        <f t="shared" si="326"/>
        <v>0.41085934159897392</v>
      </c>
      <c r="T655" s="27">
        <f t="shared" si="314"/>
        <v>5.538585672295545E-2</v>
      </c>
      <c r="U655" s="44"/>
      <c r="V655" s="25">
        <f t="array" ref="V655">SUM(IF(Period=$V$2,IF(Site=$A$506,IF(Provider=$B655,I))))</f>
        <v>4</v>
      </c>
      <c r="W655" s="26">
        <f t="array" ref="W655">SUM(IF(Period=$V$2,IF(Site=$A$506,IF(Provider=$B655,J))))</f>
        <v>789.25</v>
      </c>
      <c r="X655" s="26"/>
      <c r="Y655" s="27">
        <f t="shared" si="327"/>
        <v>0.70046594186820499</v>
      </c>
      <c r="Z655" s="27">
        <f t="shared" si="315"/>
        <v>9.5475715236194275E-2</v>
      </c>
      <c r="AA655" s="44"/>
      <c r="AB655" s="25">
        <f t="array" ref="AB655">SUM(IF(Period=$AB$2,IF(Site=$A$506,IF(Provider=$B655,I))))</f>
        <v>2</v>
      </c>
      <c r="AC655" s="26">
        <f t="array" ref="AC655">SUM(IF(Period=$AB$2,IF(Site=$A$506,IF(Provider=$B655,J))))</f>
        <v>8</v>
      </c>
      <c r="AD655" s="26"/>
      <c r="AE655" s="27">
        <f t="shared" si="328"/>
        <v>3.4297963558413717E-3</v>
      </c>
      <c r="AF655" s="27">
        <f t="shared" si="316"/>
        <v>4.8133329322222555E-4</v>
      </c>
      <c r="AG655" s="44"/>
      <c r="AH655" s="25">
        <f t="array" ref="AH655">SUM(IF(Period=$AH$2,IF(Site=$A$506,IF(Provider=$B655,I))))</f>
        <v>1</v>
      </c>
      <c r="AI655" s="26">
        <f t="array" ref="AI655">SUM(IF(Period=$AH$2,IF(Site=$A$506,IF(Provider=$B655,J))))</f>
        <v>8</v>
      </c>
      <c r="AJ655" s="26"/>
      <c r="AK655" s="27">
        <f t="shared" si="329"/>
        <v>1.6032064128256513E-3</v>
      </c>
      <c r="AL655" s="27">
        <f t="shared" si="317"/>
        <v>2.7242389157529118E-4</v>
      </c>
      <c r="AM655" s="44"/>
      <c r="AN655" s="25">
        <f t="array" ref="AN655">SUM(IF(Period=$AN$2,IF(Site=$A$506,IF(Provider=$B655,I))))</f>
        <v>2</v>
      </c>
      <c r="AO655" s="26">
        <f t="array" ref="AO655">SUM(IF(Period=$AN$2,IF(Site=$A$506,IF(Provider=$B655,J))))</f>
        <v>6.5</v>
      </c>
      <c r="AP655" s="26"/>
      <c r="AQ655" s="27">
        <f t="shared" si="330"/>
        <v>2.3705324580598104E-3</v>
      </c>
      <c r="AR655" s="27">
        <f t="shared" si="318"/>
        <v>4.1573393028461784E-4</v>
      </c>
      <c r="AS655" s="44"/>
      <c r="AT655" s="25">
        <f t="array" ref="AT655">SUM(IF(Period=$AT$2,IF(Site=$A$506,IF(Provider=$B655,I))))</f>
        <v>0</v>
      </c>
      <c r="AU655" s="26">
        <f t="array" ref="AU655">SUM(IF(Period=$AT$2,IF(Site=$A$506,IF(Provider=$B655,J))))</f>
        <v>0</v>
      </c>
      <c r="AV655" s="26"/>
      <c r="AW655" s="27">
        <f t="shared" si="331"/>
        <v>0</v>
      </c>
      <c r="AX655" s="27">
        <f t="shared" si="319"/>
        <v>0</v>
      </c>
      <c r="AY655" s="44"/>
      <c r="AZ655" s="25">
        <f t="array" ref="AZ655">SUM(IF(Period=$AZ$2,IF(Site=$A$506,IF(Provider=$B655,I))))</f>
        <v>0</v>
      </c>
      <c r="BA655" s="26">
        <f t="array" ref="BA655">SUM(IF(Period=$AZ$2,IF(Site=$A$506,IF(Provider=$B655,J))))</f>
        <v>0</v>
      </c>
      <c r="BB655" s="26"/>
      <c r="BC655" s="27">
        <f t="shared" si="332"/>
        <v>0</v>
      </c>
      <c r="BD655" s="27">
        <f t="shared" si="320"/>
        <v>0</v>
      </c>
      <c r="BE655" s="44"/>
      <c r="BF655" s="25">
        <f t="array" ref="BF655">SUM(IF(Period=$BF$2,IF(Site=$A$506,IF(Provider=$B655,I))))</f>
        <v>0</v>
      </c>
      <c r="BG655" s="26">
        <f t="array" ref="BG655">SUM(IF(Period=$BF$2,IF(Site=$A$506,IF(Provider=$B655,J))))</f>
        <v>0</v>
      </c>
      <c r="BH655" s="26"/>
      <c r="BI655" s="27">
        <f t="shared" si="333"/>
        <v>0</v>
      </c>
      <c r="BJ655" s="27">
        <f t="shared" si="321"/>
        <v>0</v>
      </c>
      <c r="BK655" s="44"/>
      <c r="BL655" s="25">
        <f t="array" ref="BL655">SUM(IF(Period=$BL$2,IF(Site=$A$506,IF(Provider=$B655,I))))</f>
        <v>0</v>
      </c>
      <c r="BM655" s="26">
        <f t="array" ref="BM655">SUM(IF(Period=$BL$2,IF(Site=$A$506,IF(Provider=$B655,J))))</f>
        <v>0</v>
      </c>
      <c r="BN655" s="26"/>
      <c r="BO655" s="27">
        <f t="shared" si="334"/>
        <v>0</v>
      </c>
      <c r="BP655" s="27">
        <f t="shared" si="322"/>
        <v>0</v>
      </c>
      <c r="BQ655" s="44"/>
      <c r="BR655" s="25">
        <f t="array" ref="BR655">SUM(IF(Period=$BR$2,IF(Site=$A$506,IF(Provider=$B655,I))))</f>
        <v>0</v>
      </c>
      <c r="BS655" s="26">
        <f t="array" ref="BS655">SUM(IF(Period=$BR$2,IF(Site=$A$506,IF(Provider=$B655,J))))</f>
        <v>0</v>
      </c>
      <c r="BT655" s="26"/>
      <c r="BU655" s="27">
        <f t="shared" si="335"/>
        <v>0</v>
      </c>
      <c r="BV655" s="27">
        <f t="shared" si="323"/>
        <v>0</v>
      </c>
    </row>
    <row r="656" spans="2:74" outlineLevel="1" x14ac:dyDescent="0.25">
      <c r="B656" s="20" t="s">
        <v>830</v>
      </c>
      <c r="C656" s="44"/>
      <c r="D656" s="25">
        <f t="array" ref="D656">SUM(IF(Period=$D$2,IF(Site=$A$506,IF(Provider=$B656,I))))</f>
        <v>0</v>
      </c>
      <c r="E656" s="26">
        <f t="array" ref="E656">SUM(IF(Period=$D$2,IF(Site=$A$506,IF(Provider=$B656,J))))</f>
        <v>0</v>
      </c>
      <c r="F656" s="26"/>
      <c r="G656" s="27">
        <f t="shared" si="324"/>
        <v>0</v>
      </c>
      <c r="H656" s="27">
        <f t="shared" si="312"/>
        <v>0</v>
      </c>
      <c r="I656" s="44"/>
      <c r="J656" s="25">
        <f t="array" ref="J656">SUM(IF(Period=$J$2,IF(Site=$A$506,IF(Provider=$B656,I))))</f>
        <v>1</v>
      </c>
      <c r="K656" s="26">
        <f t="array" ref="K656">SUM(IF(Period=$J$2,IF(Site=$A$506,IF(Provider=$B656,J))))</f>
        <v>1</v>
      </c>
      <c r="L656" s="26"/>
      <c r="M656" s="27">
        <f t="shared" si="325"/>
        <v>2.2593764121102577E-4</v>
      </c>
      <c r="N656" s="27">
        <f t="shared" si="313"/>
        <v>3.0981813675372557E-5</v>
      </c>
      <c r="O656" s="44"/>
      <c r="P656" s="25">
        <f t="array" ref="P656">SUM(IF(Period=$P$2,IF(Site=$A$506,IF(Provider=$B656,I))))</f>
        <v>0</v>
      </c>
      <c r="Q656" s="26">
        <f t="array" ref="Q656">SUM(IF(Period=$P$2,IF(Site=$A$506,IF(Provider=$B656,J))))</f>
        <v>0</v>
      </c>
      <c r="R656" s="26"/>
      <c r="S656" s="27">
        <f t="shared" si="326"/>
        <v>0</v>
      </c>
      <c r="T656" s="27">
        <f t="shared" si="314"/>
        <v>0</v>
      </c>
      <c r="U656" s="44"/>
      <c r="V656" s="25">
        <f t="array" ref="V656">SUM(IF(Period=$V$2,IF(Site=$A$506,IF(Provider=$B656,I))))</f>
        <v>0</v>
      </c>
      <c r="W656" s="26">
        <f t="array" ref="W656">SUM(IF(Period=$V$2,IF(Site=$A$506,IF(Provider=$B656,J))))</f>
        <v>0</v>
      </c>
      <c r="X656" s="26"/>
      <c r="Y656" s="27">
        <f t="shared" si="327"/>
        <v>0</v>
      </c>
      <c r="Z656" s="27">
        <f t="shared" si="315"/>
        <v>0</v>
      </c>
      <c r="AA656" s="44"/>
      <c r="AB656" s="25">
        <f t="array" ref="AB656">SUM(IF(Period=$AB$2,IF(Site=$A$506,IF(Provider=$B656,I))))</f>
        <v>0</v>
      </c>
      <c r="AC656" s="26">
        <f t="array" ref="AC656">SUM(IF(Period=$AB$2,IF(Site=$A$506,IF(Provider=$B656,J))))</f>
        <v>0</v>
      </c>
      <c r="AD656" s="26"/>
      <c r="AE656" s="27">
        <f t="shared" si="328"/>
        <v>0</v>
      </c>
      <c r="AF656" s="27">
        <f t="shared" si="316"/>
        <v>0</v>
      </c>
      <c r="AG656" s="44"/>
      <c r="AH656" s="25">
        <f t="array" ref="AH656">SUM(IF(Period=$AH$2,IF(Site=$A$506,IF(Provider=$B656,I))))</f>
        <v>0</v>
      </c>
      <c r="AI656" s="26">
        <f t="array" ref="AI656">SUM(IF(Period=$AH$2,IF(Site=$A$506,IF(Provider=$B656,J))))</f>
        <v>0</v>
      </c>
      <c r="AJ656" s="26"/>
      <c r="AK656" s="27">
        <f t="shared" si="329"/>
        <v>0</v>
      </c>
      <c r="AL656" s="27">
        <f t="shared" si="317"/>
        <v>0</v>
      </c>
      <c r="AM656" s="44"/>
      <c r="AN656" s="25">
        <f t="array" ref="AN656">SUM(IF(Period=$AN$2,IF(Site=$A$506,IF(Provider=$B656,I))))</f>
        <v>0</v>
      </c>
      <c r="AO656" s="26">
        <f t="array" ref="AO656">SUM(IF(Period=$AN$2,IF(Site=$A$506,IF(Provider=$B656,J))))</f>
        <v>0</v>
      </c>
      <c r="AP656" s="26"/>
      <c r="AQ656" s="27">
        <f t="shared" si="330"/>
        <v>0</v>
      </c>
      <c r="AR656" s="27">
        <f t="shared" si="318"/>
        <v>0</v>
      </c>
      <c r="AS656" s="44"/>
      <c r="AT656" s="25">
        <f t="array" ref="AT656">SUM(IF(Period=$AT$2,IF(Site=$A$506,IF(Provider=$B656,I))))</f>
        <v>0</v>
      </c>
      <c r="AU656" s="26">
        <f t="array" ref="AU656">SUM(IF(Period=$AT$2,IF(Site=$A$506,IF(Provider=$B656,J))))</f>
        <v>0</v>
      </c>
      <c r="AV656" s="26"/>
      <c r="AW656" s="27">
        <f t="shared" si="331"/>
        <v>0</v>
      </c>
      <c r="AX656" s="27">
        <f t="shared" si="319"/>
        <v>0</v>
      </c>
      <c r="AY656" s="44"/>
      <c r="AZ656" s="25">
        <f t="array" ref="AZ656">SUM(IF(Period=$AZ$2,IF(Site=$A$506,IF(Provider=$B656,I))))</f>
        <v>0</v>
      </c>
      <c r="BA656" s="26">
        <f t="array" ref="BA656">SUM(IF(Period=$AZ$2,IF(Site=$A$506,IF(Provider=$B656,J))))</f>
        <v>0</v>
      </c>
      <c r="BB656" s="26"/>
      <c r="BC656" s="27">
        <f t="shared" si="332"/>
        <v>0</v>
      </c>
      <c r="BD656" s="27">
        <f t="shared" si="320"/>
        <v>0</v>
      </c>
      <c r="BE656" s="44"/>
      <c r="BF656" s="25">
        <f t="array" ref="BF656">SUM(IF(Period=$BF$2,IF(Site=$A$506,IF(Provider=$B656,I))))</f>
        <v>0</v>
      </c>
      <c r="BG656" s="26">
        <f t="array" ref="BG656">SUM(IF(Period=$BF$2,IF(Site=$A$506,IF(Provider=$B656,J))))</f>
        <v>0</v>
      </c>
      <c r="BH656" s="26"/>
      <c r="BI656" s="27">
        <f t="shared" si="333"/>
        <v>0</v>
      </c>
      <c r="BJ656" s="27">
        <f t="shared" si="321"/>
        <v>0</v>
      </c>
      <c r="BK656" s="44"/>
      <c r="BL656" s="25">
        <f t="array" ref="BL656">SUM(IF(Period=$BL$2,IF(Site=$A$506,IF(Provider=$B656,I))))</f>
        <v>0</v>
      </c>
      <c r="BM656" s="26">
        <f t="array" ref="BM656">SUM(IF(Period=$BL$2,IF(Site=$A$506,IF(Provider=$B656,J))))</f>
        <v>0</v>
      </c>
      <c r="BN656" s="26"/>
      <c r="BO656" s="27">
        <f t="shared" si="334"/>
        <v>0</v>
      </c>
      <c r="BP656" s="27">
        <f t="shared" si="322"/>
        <v>0</v>
      </c>
      <c r="BQ656" s="44"/>
      <c r="BR656" s="25">
        <f t="array" ref="BR656">SUM(IF(Period=$BR$2,IF(Site=$A$506,IF(Provider=$B656,I))))</f>
        <v>0</v>
      </c>
      <c r="BS656" s="26">
        <f t="array" ref="BS656">SUM(IF(Period=$BR$2,IF(Site=$A$506,IF(Provider=$B656,J))))</f>
        <v>0</v>
      </c>
      <c r="BT656" s="26"/>
      <c r="BU656" s="27">
        <f t="shared" si="335"/>
        <v>0</v>
      </c>
      <c r="BV656" s="27">
        <f t="shared" si="323"/>
        <v>0</v>
      </c>
    </row>
    <row r="657" spans="1:74" outlineLevel="1" x14ac:dyDescent="0.25">
      <c r="B657" s="20" t="s">
        <v>703</v>
      </c>
      <c r="C657" s="44"/>
      <c r="D657" s="25">
        <f t="array" ref="D657">SUM(IF(Period=$D$2,IF(Site=$A$506,IF(Provider=$B657,I))))</f>
        <v>90</v>
      </c>
      <c r="E657" s="26">
        <f t="array" ref="E657">SUM(IF(Period=$D$2,IF(Site=$A$506,IF(Provider=$B657,J))))</f>
        <v>12.4</v>
      </c>
      <c r="F657" s="26"/>
      <c r="G657" s="27">
        <f t="shared" si="324"/>
        <v>0.23274244004171013</v>
      </c>
      <c r="H657" s="27">
        <f t="shared" si="312"/>
        <v>3.2322530193761405E-2</v>
      </c>
      <c r="I657" s="44"/>
      <c r="J657" s="25">
        <f t="array" ref="J657">SUM(IF(Period=$J$2,IF(Site=$A$506,IF(Provider=$B657,I))))</f>
        <v>128</v>
      </c>
      <c r="K657" s="26">
        <f t="array" ref="K657">SUM(IF(Period=$J$2,IF(Site=$A$506,IF(Provider=$B657,J))))</f>
        <v>7.4453125</v>
      </c>
      <c r="L657" s="26"/>
      <c r="M657" s="27">
        <f t="shared" si="325"/>
        <v>0.21531857207410757</v>
      </c>
      <c r="N657" s="27">
        <f t="shared" si="313"/>
        <v>2.9525668432630048E-2</v>
      </c>
      <c r="O657" s="44"/>
      <c r="P657" s="25">
        <f t="array" ref="P657">SUM(IF(Period=$P$2,IF(Site=$A$506,IF(Provider=$B657,I))))</f>
        <v>126</v>
      </c>
      <c r="Q657" s="26">
        <f t="array" ref="Q657">SUM(IF(Period=$P$2,IF(Site=$A$506,IF(Provider=$B657,J))))</f>
        <v>6.4206349206349209</v>
      </c>
      <c r="R657" s="26"/>
      <c r="S657" s="27">
        <f t="shared" si="326"/>
        <v>0.17293715262932877</v>
      </c>
      <c r="T657" s="27">
        <f t="shared" si="314"/>
        <v>2.3312777361535357E-2</v>
      </c>
      <c r="U657" s="44"/>
      <c r="V657" s="25">
        <f t="array" ref="V657">SUM(IF(Period=$V$2,IF(Site=$A$506,IF(Provider=$B657,I))))</f>
        <v>181</v>
      </c>
      <c r="W657" s="26">
        <f t="array" ref="W657">SUM(IF(Period=$V$2,IF(Site=$A$506,IF(Provider=$B657,J))))</f>
        <v>6</v>
      </c>
      <c r="X657" s="26"/>
      <c r="Y657" s="27">
        <f t="shared" si="327"/>
        <v>0.24095850898602172</v>
      </c>
      <c r="Z657" s="27">
        <f t="shared" si="315"/>
        <v>3.284340410088913E-2</v>
      </c>
      <c r="AA657" s="44"/>
      <c r="AB657" s="25">
        <f t="array" ref="AB657">SUM(IF(Period=$AB$2,IF(Site=$A$506,IF(Provider=$B657,I))))</f>
        <v>144</v>
      </c>
      <c r="AC657" s="26">
        <f t="array" ref="AC657">SUM(IF(Period=$AB$2,IF(Site=$A$506,IF(Provider=$B657,J))))</f>
        <v>5.3263888888888893</v>
      </c>
      <c r="AD657" s="26"/>
      <c r="AE657" s="27">
        <f t="shared" si="328"/>
        <v>0.16441586280814577</v>
      </c>
      <c r="AF657" s="27">
        <f t="shared" si="316"/>
        <v>2.3073914743840442E-2</v>
      </c>
      <c r="AG657" s="44"/>
      <c r="AH657" s="25">
        <f t="array" ref="AH657">SUM(IF(Period=$AH$2,IF(Site=$A$506,IF(Provider=$B657,I))))</f>
        <v>215</v>
      </c>
      <c r="AI657" s="26">
        <f t="array" ref="AI657">SUM(IF(Period=$AH$2,IF(Site=$A$506,IF(Provider=$B657,J))))</f>
        <v>5.0232558139534902</v>
      </c>
      <c r="AJ657" s="26"/>
      <c r="AK657" s="27">
        <f t="shared" si="329"/>
        <v>0.216432865731463</v>
      </c>
      <c r="AL657" s="27">
        <f t="shared" si="317"/>
        <v>3.6777225362664319E-2</v>
      </c>
      <c r="AM657" s="44"/>
      <c r="AN657" s="25">
        <f t="array" ref="AN657">SUM(IF(Period=$AN$2,IF(Site=$A$506,IF(Provider=$B657,I))))</f>
        <v>158</v>
      </c>
      <c r="AO657" s="26">
        <f t="array" ref="AO657">SUM(IF(Period=$AN$2,IF(Site=$A$506,IF(Provider=$B657,J))))</f>
        <v>19.822784810126599</v>
      </c>
      <c r="AP657" s="26"/>
      <c r="AQ657" s="27">
        <f t="shared" si="330"/>
        <v>0.57111597374179479</v>
      </c>
      <c r="AR657" s="27">
        <f t="shared" si="318"/>
        <v>0.10015989766549417</v>
      </c>
      <c r="AS657" s="44"/>
      <c r="AT657" s="25">
        <f t="array" ref="AT657">SUM(IF(Period=$AT$2,IF(Site=$A$506,IF(Provider=$B657,I))))</f>
        <v>77</v>
      </c>
      <c r="AU657" s="26">
        <f t="array" ref="AU657">SUM(IF(Period=$AT$2,IF(Site=$A$506,IF(Provider=$B657,J))))</f>
        <v>3.8311688311688301</v>
      </c>
      <c r="AV657" s="26"/>
      <c r="AW657" s="27">
        <f t="shared" si="331"/>
        <v>5.2351375332741777E-2</v>
      </c>
      <c r="AX657" s="27">
        <f t="shared" si="319"/>
        <v>9.295144468601314E-3</v>
      </c>
      <c r="AY657" s="44"/>
      <c r="AZ657" s="25">
        <f t="array" ref="AZ657">SUM(IF(Period=$AZ$2,IF(Site=$A$506,IF(Provider=$B657,I))))</f>
        <v>121</v>
      </c>
      <c r="BA657" s="26">
        <f t="array" ref="BA657">SUM(IF(Period=$AZ$2,IF(Site=$A$506,IF(Provider=$B657,J))))</f>
        <v>3.97520661157025</v>
      </c>
      <c r="BB657" s="26"/>
      <c r="BC657" s="27">
        <f t="shared" si="332"/>
        <v>8.9588377723970991E-2</v>
      </c>
      <c r="BD657" s="27">
        <f t="shared" si="320"/>
        <v>1.5673368307862763E-2</v>
      </c>
      <c r="BE657" s="44"/>
      <c r="BF657" s="25">
        <f t="array" ref="BF657">SUM(IF(Period=$BF$2,IF(Site=$A$506,IF(Provider=$B657,I))))</f>
        <v>128</v>
      </c>
      <c r="BG657" s="26">
        <f t="array" ref="BG657">SUM(IF(Period=$BF$2,IF(Site=$A$506,IF(Provider=$B657,J))))</f>
        <v>4.8046875</v>
      </c>
      <c r="BH657" s="26"/>
      <c r="BI657" s="27">
        <f t="shared" si="333"/>
        <v>0.10753628256688232</v>
      </c>
      <c r="BJ657" s="27">
        <f t="shared" si="321"/>
        <v>1.902964292344823E-2</v>
      </c>
      <c r="BK657" s="44"/>
      <c r="BL657" s="25">
        <f t="array" ref="BL657">SUM(IF(Period=$BL$2,IF(Site=$A$506,IF(Provider=$B657,I))))</f>
        <v>0</v>
      </c>
      <c r="BM657" s="26">
        <f t="array" ref="BM657">SUM(IF(Period=$BL$2,IF(Site=$A$506,IF(Provider=$B657,J))))</f>
        <v>0</v>
      </c>
      <c r="BN657" s="26"/>
      <c r="BO657" s="27">
        <f t="shared" si="334"/>
        <v>0</v>
      </c>
      <c r="BP657" s="27">
        <f t="shared" si="322"/>
        <v>0</v>
      </c>
      <c r="BQ657" s="44"/>
      <c r="BR657" s="25">
        <f t="array" ref="BR657">SUM(IF(Period=$BR$2,IF(Site=$A$506,IF(Provider=$B657,I))))</f>
        <v>1</v>
      </c>
      <c r="BS657" s="26">
        <f t="array" ref="BS657">SUM(IF(Period=$BR$2,IF(Site=$A$506,IF(Provider=$B657,J))))</f>
        <v>3</v>
      </c>
      <c r="BT657" s="26"/>
      <c r="BU657" s="27">
        <f t="shared" si="335"/>
        <v>5.0411695513359102E-4</v>
      </c>
      <c r="BV657" s="27">
        <f t="shared" si="323"/>
        <v>8.7999765333959113E-5</v>
      </c>
    </row>
    <row r="658" spans="1:74" outlineLevel="1" x14ac:dyDescent="0.25">
      <c r="B658" s="20" t="s">
        <v>962</v>
      </c>
      <c r="C658" s="44"/>
      <c r="D658" s="25">
        <f t="array" ref="D658">SUM(IF(Period=$D$2,IF(Site=$A$506,IF(Provider=$B658,I))))</f>
        <v>0</v>
      </c>
      <c r="E658" s="26">
        <f t="array" ref="E658">SUM(IF(Period=$D$2,IF(Site=$A$506,IF(Provider=$B658,J))))</f>
        <v>0</v>
      </c>
      <c r="F658" s="26"/>
      <c r="G658" s="27">
        <f t="shared" si="324"/>
        <v>0</v>
      </c>
      <c r="H658" s="27">
        <f t="shared" si="312"/>
        <v>0</v>
      </c>
      <c r="I658" s="44"/>
      <c r="J658" s="25">
        <f t="array" ref="J658">SUM(IF(Period=$J$2,IF(Site=$A$506,IF(Provider=$B658,I))))</f>
        <v>0</v>
      </c>
      <c r="K658" s="26">
        <f t="array" ref="K658">SUM(IF(Period=$J$2,IF(Site=$A$506,IF(Provider=$B658,J))))</f>
        <v>0</v>
      </c>
      <c r="L658" s="26"/>
      <c r="M658" s="27">
        <f t="shared" si="325"/>
        <v>0</v>
      </c>
      <c r="N658" s="27">
        <f t="shared" si="313"/>
        <v>0</v>
      </c>
      <c r="O658" s="44"/>
      <c r="P658" s="25">
        <f t="array" ref="P658">SUM(IF(Period=$P$2,IF(Site=$A$506,IF(Provider=$B658,I))))</f>
        <v>0</v>
      </c>
      <c r="Q658" s="26">
        <f t="array" ref="Q658">SUM(IF(Period=$P$2,IF(Site=$A$506,IF(Provider=$B658,J))))</f>
        <v>0</v>
      </c>
      <c r="R658" s="26"/>
      <c r="S658" s="27">
        <f t="shared" si="326"/>
        <v>0</v>
      </c>
      <c r="T658" s="27">
        <f t="shared" si="314"/>
        <v>0</v>
      </c>
      <c r="U658" s="44"/>
      <c r="V658" s="25">
        <f t="array" ref="V658">SUM(IF(Period=$V$2,IF(Site=$A$506,IF(Provider=$B658,I))))</f>
        <v>0</v>
      </c>
      <c r="W658" s="26">
        <f t="array" ref="W658">SUM(IF(Period=$V$2,IF(Site=$A$506,IF(Provider=$B658,J))))</f>
        <v>0</v>
      </c>
      <c r="X658" s="26"/>
      <c r="Y658" s="27">
        <f t="shared" si="327"/>
        <v>0</v>
      </c>
      <c r="Z658" s="27">
        <f t="shared" si="315"/>
        <v>0</v>
      </c>
      <c r="AA658" s="44"/>
      <c r="AB658" s="25">
        <f t="array" ref="AB658">SUM(IF(Period=$AB$2,IF(Site=$A$506,IF(Provider=$B658,I))))</f>
        <v>0</v>
      </c>
      <c r="AC658" s="26">
        <f t="array" ref="AC658">SUM(IF(Period=$AB$2,IF(Site=$A$506,IF(Provider=$B658,J))))</f>
        <v>0</v>
      </c>
      <c r="AD658" s="26"/>
      <c r="AE658" s="27">
        <f t="shared" si="328"/>
        <v>0</v>
      </c>
      <c r="AF658" s="27">
        <f t="shared" si="316"/>
        <v>0</v>
      </c>
      <c r="AG658" s="44"/>
      <c r="AH658" s="25">
        <f t="array" ref="AH658">SUM(IF(Period=$AH$2,IF(Site=$A$506,IF(Provider=$B658,I))))</f>
        <v>0</v>
      </c>
      <c r="AI658" s="26">
        <f t="array" ref="AI658">SUM(IF(Period=$AH$2,IF(Site=$A$506,IF(Provider=$B658,J))))</f>
        <v>0</v>
      </c>
      <c r="AJ658" s="26"/>
      <c r="AK658" s="27">
        <f t="shared" si="329"/>
        <v>0</v>
      </c>
      <c r="AL658" s="27">
        <f t="shared" si="317"/>
        <v>0</v>
      </c>
      <c r="AM658" s="44"/>
      <c r="AN658" s="25">
        <f t="array" ref="AN658">SUM(IF(Period=$AN$2,IF(Site=$A$506,IF(Provider=$B658,I))))</f>
        <v>1</v>
      </c>
      <c r="AO658" s="26">
        <f t="array" ref="AO658">SUM(IF(Period=$AN$2,IF(Site=$A$506,IF(Provider=$B658,J))))</f>
        <v>5</v>
      </c>
      <c r="AP658" s="26"/>
      <c r="AQ658" s="27">
        <f t="shared" si="330"/>
        <v>9.117432530999271E-4</v>
      </c>
      <c r="AR658" s="27">
        <f t="shared" si="318"/>
        <v>1.5989766549408379E-4</v>
      </c>
      <c r="AS658" s="44"/>
      <c r="AT658" s="25">
        <f t="array" ref="AT658">SUM(IF(Period=$AT$2,IF(Site=$A$506,IF(Provider=$B658,I))))</f>
        <v>0</v>
      </c>
      <c r="AU658" s="26">
        <f t="array" ref="AU658">SUM(IF(Period=$AT$2,IF(Site=$A$506,IF(Provider=$B658,J))))</f>
        <v>0</v>
      </c>
      <c r="AV658" s="26"/>
      <c r="AW658" s="27">
        <f t="shared" si="331"/>
        <v>0</v>
      </c>
      <c r="AX658" s="27">
        <f t="shared" si="319"/>
        <v>0</v>
      </c>
      <c r="AY658" s="44"/>
      <c r="AZ658" s="25">
        <f t="array" ref="AZ658">SUM(IF(Period=$AZ$2,IF(Site=$A$506,IF(Provider=$B658,I))))</f>
        <v>0</v>
      </c>
      <c r="BA658" s="26">
        <f t="array" ref="BA658">SUM(IF(Period=$AZ$2,IF(Site=$A$506,IF(Provider=$B658,J))))</f>
        <v>0</v>
      </c>
      <c r="BB658" s="26"/>
      <c r="BC658" s="27">
        <f t="shared" si="332"/>
        <v>0</v>
      </c>
      <c r="BD658" s="27">
        <f t="shared" si="320"/>
        <v>0</v>
      </c>
      <c r="BE658" s="44"/>
      <c r="BF658" s="25">
        <f t="array" ref="BF658">SUM(IF(Period=$BF$2,IF(Site=$A$506,IF(Provider=$B658,I))))</f>
        <v>0</v>
      </c>
      <c r="BG658" s="26">
        <f t="array" ref="BG658">SUM(IF(Period=$BF$2,IF(Site=$A$506,IF(Provider=$B658,J))))</f>
        <v>0</v>
      </c>
      <c r="BH658" s="26"/>
      <c r="BI658" s="27">
        <f t="shared" si="333"/>
        <v>0</v>
      </c>
      <c r="BJ658" s="27">
        <f t="shared" si="321"/>
        <v>0</v>
      </c>
      <c r="BK658" s="44"/>
      <c r="BL658" s="25">
        <f t="array" ref="BL658">SUM(IF(Period=$BL$2,IF(Site=$A$506,IF(Provider=$B658,I))))</f>
        <v>0</v>
      </c>
      <c r="BM658" s="26">
        <f t="array" ref="BM658">SUM(IF(Period=$BL$2,IF(Site=$A$506,IF(Provider=$B658,J))))</f>
        <v>0</v>
      </c>
      <c r="BN658" s="26"/>
      <c r="BO658" s="27">
        <f t="shared" si="334"/>
        <v>0</v>
      </c>
      <c r="BP658" s="27">
        <f t="shared" si="322"/>
        <v>0</v>
      </c>
      <c r="BQ658" s="44"/>
      <c r="BR658" s="25">
        <f t="array" ref="BR658">SUM(IF(Period=$BR$2,IF(Site=$A$506,IF(Provider=$B658,I))))</f>
        <v>0</v>
      </c>
      <c r="BS658" s="26">
        <f t="array" ref="BS658">SUM(IF(Period=$BR$2,IF(Site=$A$506,IF(Provider=$B658,J))))</f>
        <v>0</v>
      </c>
      <c r="BT658" s="26"/>
      <c r="BU658" s="27">
        <f t="shared" si="335"/>
        <v>0</v>
      </c>
      <c r="BV658" s="27">
        <f t="shared" si="323"/>
        <v>0</v>
      </c>
    </row>
    <row r="659" spans="1:74" outlineLevel="1" x14ac:dyDescent="0.25">
      <c r="B659" s="20" t="s">
        <v>975</v>
      </c>
      <c r="C659" s="44"/>
      <c r="D659" s="25">
        <f t="array" ref="D659">SUM(IF(Period=$D$2,IF(Site=$A$506,IF(Provider=$B659,I))))</f>
        <v>0</v>
      </c>
      <c r="E659" s="26">
        <f t="array" ref="E659">SUM(IF(Period=$D$2,IF(Site=$A$506,IF(Provider=$B659,J))))</f>
        <v>0</v>
      </c>
      <c r="F659" s="26"/>
      <c r="G659" s="27">
        <f t="shared" si="324"/>
        <v>0</v>
      </c>
      <c r="H659" s="27">
        <f t="shared" si="312"/>
        <v>0</v>
      </c>
      <c r="I659" s="44"/>
      <c r="J659" s="25">
        <f t="array" ref="J659">SUM(IF(Period=$J$2,IF(Site=$A$506,IF(Provider=$B659,I))))</f>
        <v>0</v>
      </c>
      <c r="K659" s="26">
        <f t="array" ref="K659">SUM(IF(Period=$J$2,IF(Site=$A$506,IF(Provider=$B659,J))))</f>
        <v>0</v>
      </c>
      <c r="L659" s="26"/>
      <c r="M659" s="27">
        <f t="shared" si="325"/>
        <v>0</v>
      </c>
      <c r="N659" s="27">
        <f t="shared" si="313"/>
        <v>0</v>
      </c>
      <c r="O659" s="44"/>
      <c r="P659" s="25">
        <f t="array" ref="P659">SUM(IF(Period=$P$2,IF(Site=$A$506,IF(Provider=$B659,I))))</f>
        <v>0</v>
      </c>
      <c r="Q659" s="26">
        <f t="array" ref="Q659">SUM(IF(Period=$P$2,IF(Site=$A$506,IF(Provider=$B659,J))))</f>
        <v>0</v>
      </c>
      <c r="R659" s="26"/>
      <c r="S659" s="27">
        <f t="shared" si="326"/>
        <v>0</v>
      </c>
      <c r="T659" s="27">
        <f t="shared" si="314"/>
        <v>0</v>
      </c>
      <c r="U659" s="44"/>
      <c r="V659" s="25">
        <f t="array" ref="V659">SUM(IF(Period=$V$2,IF(Site=$A$506,IF(Provider=$B659,I))))</f>
        <v>0</v>
      </c>
      <c r="W659" s="26">
        <f t="array" ref="W659">SUM(IF(Period=$V$2,IF(Site=$A$506,IF(Provider=$B659,J))))</f>
        <v>0</v>
      </c>
      <c r="X659" s="26"/>
      <c r="Y659" s="27">
        <f t="shared" si="327"/>
        <v>0</v>
      </c>
      <c r="Z659" s="27">
        <f t="shared" si="315"/>
        <v>0</v>
      </c>
      <c r="AA659" s="44"/>
      <c r="AB659" s="25">
        <f t="array" ref="AB659">SUM(IF(Period=$AB$2,IF(Site=$A$506,IF(Provider=$B659,I))))</f>
        <v>0</v>
      </c>
      <c r="AC659" s="26">
        <f t="array" ref="AC659">SUM(IF(Period=$AB$2,IF(Site=$A$506,IF(Provider=$B659,J))))</f>
        <v>0</v>
      </c>
      <c r="AD659" s="26"/>
      <c r="AE659" s="27">
        <f t="shared" si="328"/>
        <v>0</v>
      </c>
      <c r="AF659" s="27">
        <f t="shared" si="316"/>
        <v>0</v>
      </c>
      <c r="AG659" s="44"/>
      <c r="AH659" s="25">
        <f t="array" ref="AH659">SUM(IF(Period=$AH$2,IF(Site=$A$506,IF(Provider=$B659,I))))</f>
        <v>0</v>
      </c>
      <c r="AI659" s="26">
        <f t="array" ref="AI659">SUM(IF(Period=$AH$2,IF(Site=$A$506,IF(Provider=$B659,J))))</f>
        <v>0</v>
      </c>
      <c r="AJ659" s="26"/>
      <c r="AK659" s="27">
        <f t="shared" si="329"/>
        <v>0</v>
      </c>
      <c r="AL659" s="27">
        <f t="shared" si="317"/>
        <v>0</v>
      </c>
      <c r="AM659" s="44"/>
      <c r="AN659" s="25">
        <f t="array" ref="AN659">SUM(IF(Period=$AN$2,IF(Site=$A$506,IF(Provider=$B659,I))))</f>
        <v>1</v>
      </c>
      <c r="AO659" s="26">
        <f t="array" ref="AO659">SUM(IF(Period=$AN$2,IF(Site=$A$506,IF(Provider=$B659,J))))</f>
        <v>6</v>
      </c>
      <c r="AP659" s="26"/>
      <c r="AQ659" s="27">
        <f t="shared" si="330"/>
        <v>1.0940919037199124E-3</v>
      </c>
      <c r="AR659" s="27">
        <f t="shared" si="318"/>
        <v>1.9187719859290055E-4</v>
      </c>
      <c r="AS659" s="44"/>
      <c r="AT659" s="25">
        <f t="array" ref="AT659">SUM(IF(Period=$AT$2,IF(Site=$A$506,IF(Provider=$B659,I))))</f>
        <v>38</v>
      </c>
      <c r="AU659" s="26">
        <f t="array" ref="AU659">SUM(IF(Period=$AT$2,IF(Site=$A$506,IF(Provider=$B659,J))))</f>
        <v>3.6842105263157898</v>
      </c>
      <c r="AV659" s="26"/>
      <c r="AW659" s="27">
        <f t="shared" si="331"/>
        <v>2.4844720496894412E-2</v>
      </c>
      <c r="AX659" s="27">
        <f t="shared" si="319"/>
        <v>4.4112550020480833E-3</v>
      </c>
      <c r="AY659" s="44"/>
      <c r="AZ659" s="25">
        <f t="array" ref="AZ659">SUM(IF(Period=$AZ$2,IF(Site=$A$506,IF(Provider=$B659,I))))</f>
        <v>0</v>
      </c>
      <c r="BA659" s="26">
        <f t="array" ref="BA659">SUM(IF(Period=$AZ$2,IF(Site=$A$506,IF(Provider=$B659,J))))</f>
        <v>0</v>
      </c>
      <c r="BB659" s="26"/>
      <c r="BC659" s="27">
        <f t="shared" si="332"/>
        <v>0</v>
      </c>
      <c r="BD659" s="27">
        <f t="shared" si="320"/>
        <v>0</v>
      </c>
      <c r="BE659" s="44"/>
      <c r="BF659" s="25">
        <f t="array" ref="BF659">SUM(IF(Period=$BF$2,IF(Site=$A$506,IF(Provider=$B659,I))))</f>
        <v>0</v>
      </c>
      <c r="BG659" s="26">
        <f t="array" ref="BG659">SUM(IF(Period=$BF$2,IF(Site=$A$506,IF(Provider=$B659,J))))</f>
        <v>0</v>
      </c>
      <c r="BH659" s="26"/>
      <c r="BI659" s="27">
        <f t="shared" si="333"/>
        <v>0</v>
      </c>
      <c r="BJ659" s="27">
        <f t="shared" si="321"/>
        <v>0</v>
      </c>
      <c r="BK659" s="44"/>
      <c r="BL659" s="25">
        <f t="array" ref="BL659">SUM(IF(Period=$BL$2,IF(Site=$A$506,IF(Provider=$B659,I))))</f>
        <v>0</v>
      </c>
      <c r="BM659" s="26">
        <f t="array" ref="BM659">SUM(IF(Period=$BL$2,IF(Site=$A$506,IF(Provider=$B659,J))))</f>
        <v>0</v>
      </c>
      <c r="BN659" s="26"/>
      <c r="BO659" s="27">
        <f t="shared" si="334"/>
        <v>0</v>
      </c>
      <c r="BP659" s="27">
        <f t="shared" si="322"/>
        <v>0</v>
      </c>
      <c r="BQ659" s="44"/>
      <c r="BR659" s="25">
        <f t="array" ref="BR659">SUM(IF(Period=$BR$2,IF(Site=$A$506,IF(Provider=$B659,I))))</f>
        <v>0</v>
      </c>
      <c r="BS659" s="26">
        <f t="array" ref="BS659">SUM(IF(Period=$BR$2,IF(Site=$A$506,IF(Provider=$B659,J))))</f>
        <v>0</v>
      </c>
      <c r="BT659" s="26"/>
      <c r="BU659" s="27">
        <f t="shared" si="335"/>
        <v>0</v>
      </c>
      <c r="BV659" s="27">
        <f t="shared" si="323"/>
        <v>0</v>
      </c>
    </row>
    <row r="660" spans="1:74" outlineLevel="1" x14ac:dyDescent="0.25">
      <c r="B660" s="20" t="s">
        <v>1059</v>
      </c>
      <c r="C660" s="44"/>
      <c r="D660" s="25">
        <f t="array" ref="D660">SUM(IF(Period=$D$2,IF(Site=$A$506,IF(Provider=$B660,I))))</f>
        <v>0</v>
      </c>
      <c r="E660" s="26">
        <f t="array" ref="E660">SUM(IF(Period=$D$2,IF(Site=$A$506,IF(Provider=$B660,J))))</f>
        <v>0</v>
      </c>
      <c r="F660" s="26"/>
      <c r="G660" s="27">
        <f t="shared" si="324"/>
        <v>0</v>
      </c>
      <c r="H660" s="27">
        <f t="shared" si="312"/>
        <v>0</v>
      </c>
      <c r="I660" s="44"/>
      <c r="J660" s="25">
        <f t="array" ref="J660">SUM(IF(Period=$J$2,IF(Site=$A$506,IF(Provider=$B660,I))))</f>
        <v>0</v>
      </c>
      <c r="K660" s="26">
        <f t="array" ref="K660">SUM(IF(Period=$J$2,IF(Site=$A$506,IF(Provider=$B660,J))))</f>
        <v>0</v>
      </c>
      <c r="L660" s="26"/>
      <c r="M660" s="27">
        <f t="shared" si="325"/>
        <v>0</v>
      </c>
      <c r="N660" s="27">
        <f t="shared" si="313"/>
        <v>0</v>
      </c>
      <c r="O660" s="44"/>
      <c r="P660" s="25">
        <f t="array" ref="P660">SUM(IF(Period=$P$2,IF(Site=$A$506,IF(Provider=$B660,I))))</f>
        <v>0</v>
      </c>
      <c r="Q660" s="26">
        <f t="array" ref="Q660">SUM(IF(Period=$P$2,IF(Site=$A$506,IF(Provider=$B660,J))))</f>
        <v>0</v>
      </c>
      <c r="R660" s="26"/>
      <c r="S660" s="27">
        <f t="shared" si="326"/>
        <v>0</v>
      </c>
      <c r="T660" s="27">
        <f t="shared" si="314"/>
        <v>0</v>
      </c>
      <c r="U660" s="44"/>
      <c r="V660" s="25">
        <f t="array" ref="V660">SUM(IF(Period=$V$2,IF(Site=$A$506,IF(Provider=$B660,I))))</f>
        <v>0</v>
      </c>
      <c r="W660" s="26">
        <f t="array" ref="W660">SUM(IF(Period=$V$2,IF(Site=$A$506,IF(Provider=$B660,J))))</f>
        <v>0</v>
      </c>
      <c r="X660" s="26"/>
      <c r="Y660" s="27">
        <f t="shared" si="327"/>
        <v>0</v>
      </c>
      <c r="Z660" s="27">
        <f t="shared" si="315"/>
        <v>0</v>
      </c>
      <c r="AA660" s="44"/>
      <c r="AB660" s="25">
        <f t="array" ref="AB660">SUM(IF(Period=$AB$2,IF(Site=$A$506,IF(Provider=$B660,I))))</f>
        <v>0</v>
      </c>
      <c r="AC660" s="26">
        <f t="array" ref="AC660">SUM(IF(Period=$AB$2,IF(Site=$A$506,IF(Provider=$B660,J))))</f>
        <v>0</v>
      </c>
      <c r="AD660" s="26"/>
      <c r="AE660" s="27">
        <f t="shared" si="328"/>
        <v>0</v>
      </c>
      <c r="AF660" s="27">
        <f t="shared" si="316"/>
        <v>0</v>
      </c>
      <c r="AG660" s="44"/>
      <c r="AH660" s="25">
        <f t="array" ref="AH660">SUM(IF(Period=$AH$2,IF(Site=$A$506,IF(Provider=$B660,I))))</f>
        <v>0</v>
      </c>
      <c r="AI660" s="26">
        <f t="array" ref="AI660">SUM(IF(Period=$AH$2,IF(Site=$A$506,IF(Provider=$B660,J))))</f>
        <v>0</v>
      </c>
      <c r="AJ660" s="26"/>
      <c r="AK660" s="27">
        <f t="shared" si="329"/>
        <v>0</v>
      </c>
      <c r="AL660" s="27">
        <f t="shared" si="317"/>
        <v>0</v>
      </c>
      <c r="AM660" s="44"/>
      <c r="AN660" s="25">
        <f t="array" ref="AN660">SUM(IF(Period=$AN$2,IF(Site=$A$506,IF(Provider=$B660,I))))</f>
        <v>0</v>
      </c>
      <c r="AO660" s="26">
        <f t="array" ref="AO660">SUM(IF(Period=$AN$2,IF(Site=$A$506,IF(Provider=$B660,J))))</f>
        <v>0</v>
      </c>
      <c r="AP660" s="26"/>
      <c r="AQ660" s="27">
        <f t="shared" si="330"/>
        <v>0</v>
      </c>
      <c r="AR660" s="27">
        <f t="shared" si="318"/>
        <v>0</v>
      </c>
      <c r="AS660" s="44"/>
      <c r="AT660" s="25">
        <f t="array" ref="AT660">SUM(IF(Period=$AT$2,IF(Site=$A$506,IF(Provider=$B660,I))))</f>
        <v>0</v>
      </c>
      <c r="AU660" s="26">
        <f t="array" ref="AU660">SUM(IF(Period=$AT$2,IF(Site=$A$506,IF(Provider=$B660,J))))</f>
        <v>0</v>
      </c>
      <c r="AV660" s="26"/>
      <c r="AW660" s="27">
        <f t="shared" si="331"/>
        <v>0</v>
      </c>
      <c r="AX660" s="27">
        <f t="shared" si="319"/>
        <v>0</v>
      </c>
      <c r="AY660" s="44"/>
      <c r="AZ660" s="25">
        <f t="array" ref="AZ660">SUM(IF(Period=$AZ$2,IF(Site=$A$506,IF(Provider=$B660,I))))</f>
        <v>0</v>
      </c>
      <c r="BA660" s="26">
        <f t="array" ref="BA660">SUM(IF(Period=$AZ$2,IF(Site=$A$506,IF(Provider=$B660,J))))</f>
        <v>0</v>
      </c>
      <c r="BB660" s="26"/>
      <c r="BC660" s="27">
        <f t="shared" si="332"/>
        <v>0</v>
      </c>
      <c r="BD660" s="27">
        <f t="shared" si="320"/>
        <v>0</v>
      </c>
      <c r="BE660" s="44"/>
      <c r="BF660" s="25">
        <f t="array" ref="BF660">SUM(IF(Period=$BF$2,IF(Site=$A$506,IF(Provider=$B660,I))))</f>
        <v>0</v>
      </c>
      <c r="BG660" s="26">
        <f t="array" ref="BG660">SUM(IF(Period=$BF$2,IF(Site=$A$506,IF(Provider=$B660,J))))</f>
        <v>0</v>
      </c>
      <c r="BH660" s="26"/>
      <c r="BI660" s="27">
        <f t="shared" si="333"/>
        <v>0</v>
      </c>
      <c r="BJ660" s="27">
        <f t="shared" si="321"/>
        <v>0</v>
      </c>
      <c r="BK660" s="44"/>
      <c r="BL660" s="25">
        <f t="array" ref="BL660">SUM(IF(Period=$BL$2,IF(Site=$A$506,IF(Provider=$B660,I))))</f>
        <v>44</v>
      </c>
      <c r="BM660" s="26">
        <f t="array" ref="BM660">SUM(IF(Period=$BL$2,IF(Site=$A$506,IF(Provider=$B660,J))))</f>
        <v>7.2727272727272698</v>
      </c>
      <c r="BN660" s="26"/>
      <c r="BO660" s="27">
        <f t="shared" si="334"/>
        <v>5.579773321708803E-2</v>
      </c>
      <c r="BP660" s="27">
        <f t="shared" si="322"/>
        <v>9.9493206479495042E-3</v>
      </c>
      <c r="BQ660" s="44"/>
      <c r="BR660" s="25">
        <f t="array" ref="BR660">SUM(IF(Period=$BR$2,IF(Site=$A$506,IF(Provider=$B660,I))))</f>
        <v>0</v>
      </c>
      <c r="BS660" s="26">
        <f t="array" ref="BS660">SUM(IF(Period=$BR$2,IF(Site=$A$506,IF(Provider=$B660,J))))</f>
        <v>0</v>
      </c>
      <c r="BT660" s="26"/>
      <c r="BU660" s="27">
        <f t="shared" si="335"/>
        <v>0</v>
      </c>
      <c r="BV660" s="27">
        <f t="shared" si="323"/>
        <v>0</v>
      </c>
    </row>
    <row r="661" spans="1:74" x14ac:dyDescent="0.25">
      <c r="B661" s="28" t="s">
        <v>1142</v>
      </c>
      <c r="D661" s="30">
        <f>SUM(D507:D660)</f>
        <v>4795</v>
      </c>
      <c r="E661" s="31">
        <f>SUM(G507:G660)</f>
        <v>13.433785192909284</v>
      </c>
      <c r="F661" s="31">
        <f>MEDIAN(E507:E508,E510,E512:E514,E520:E521,E524,E529,E534,E538:E539,E541,E545,E547,E549:E550,E553:E555,E559,E561:E562,E566:E567,E570,E573,E575,E578:E579,E583:E584,E586:E587,E591,E595,E597:E598,E600:E602,E607,E610,E612,E624:E625,E627,E631,E633,E636:E637,E649,E651:E652,E655,E657)</f>
        <v>10.32</v>
      </c>
      <c r="G661" s="29"/>
      <c r="H661" s="29"/>
      <c r="J661" s="30">
        <f>SUM(J507:J660)</f>
        <v>4426</v>
      </c>
      <c r="K661" s="31">
        <f>SUM(M507:M660)</f>
        <v>11.496159060099412</v>
      </c>
      <c r="L661" s="31">
        <f>MEDIAN(K507:K508,K510,K512:K514,K521,K529,K532,K534,K538:K539,K541:K542,K545,K547,K549:K550,K553:K554,K557,K561:K562,K567,K570,K573,K575,K578:K579,K583:K584,K586:K587,K591,K595:K596,K598,K600:K602,K605,K616,K620,K624:K625,K627,K629,K631,K633,K637,K649,K651:K652,K655:K657)</f>
        <v>8.9318126073092969</v>
      </c>
      <c r="M661" s="29"/>
      <c r="N661" s="29"/>
      <c r="P661" s="30">
        <f>SUM(P507:P660)</f>
        <v>4678</v>
      </c>
      <c r="Q661" s="31">
        <f>SUM(S507:S660)</f>
        <v>10.94121419410004</v>
      </c>
      <c r="R661" s="31">
        <f>MEDIAN(Q508,Q510,Q512:Q514,Q520:Q521,Q524,Q529,Q532,Q534,Q538:Q539,Q541,Q545,Q547,Q550,Q553:Q554,Q556,Q561:Q562,Q567,Q570,Q573:Q575,Q577:Q579,Q583:Q584,Q587,Q590:Q591,Q594:Q595,Q597:Q598,Q600:Q602,Q612,Q614:Q616,Q620,Q625,Q627,Q631,Q633,Q636:Q637,Q641,Q649,Q651,Q652,Q655,Q657)</f>
        <v>7.416666666666667</v>
      </c>
      <c r="S661" s="29"/>
      <c r="T661" s="29"/>
      <c r="V661" s="30">
        <f>SUM(V507:V660)</f>
        <v>4507</v>
      </c>
      <c r="W661" s="31">
        <f>SUM(Y507:Y660)</f>
        <v>11.642112269802531</v>
      </c>
      <c r="X661" s="31">
        <f>MEDIAN(W510,W512:W514,W520:W522,W524,W529,W534,W538:W539,W541,W545,W547,W550,W553:W554,W561:W562,W566:W567,W570,W573,W575,W578:W579,W583:W584,W591,W595,W597:W598,W600:W602,W605,W609,W614,W616,W620,W624:W625,W627,W629,W631,W636:W637,W649,W651:W652,W655,W657)</f>
        <v>6.8761061946902657</v>
      </c>
      <c r="Y661" s="29"/>
      <c r="Z661" s="29"/>
      <c r="AB661" s="30">
        <f>SUM(AB507:AB660)</f>
        <v>4665</v>
      </c>
      <c r="AC661" s="31">
        <f>SUM(AE507:AE660)</f>
        <v>9.2448017148981716</v>
      </c>
      <c r="AD661" s="31">
        <f>MEDIAN(AC510,AC512:AC514,AC520:AC521,AC524,AC529,AC534,AC538:AC541,AC545,AC547,AC550,AC553:AC554,AC561:AC562,AC567,AC570,AC573,AC575,AC577:AC579,AC583:AC584,AC588,AC591,AC595,AC597:AC598,AC600:AC602,AC605,AC612,AC614,AC618:AC619,AC624:AC625,AC627,AC631,AC633,AC636:AC637,AC647:AC649,AC651,AC655,AC657)</f>
        <v>5.4927536231884062</v>
      </c>
      <c r="AE661" s="29"/>
      <c r="AF661" s="29"/>
      <c r="AH661" s="30">
        <f>SUM(AH507:AH660)</f>
        <v>4990</v>
      </c>
      <c r="AI661" s="31">
        <f>SUM(AK507:AK660)</f>
        <v>5.6462925851703423</v>
      </c>
      <c r="AJ661" s="31">
        <f>MEDIAN(AI510:AI514,AI520:AI521,AI524,AI529,AI533:AI534,AI538:AI541,AI543,AI545,AI547,AI550,AI553:AI554,AI561:AI562,AI567,AI570:AI571,AI573,AI575,AI575:AI576,AI578,AI584,AI588:AI589,AI591,AI595,AI597:AI598,AI601:AI602,AI606,AI612,AI614,AI624:AI625,AI627,AI629,AI631,AI633,AI636:AI639,AI644,AI648:AI649,AI651:AI652,AI655,AI657)</f>
        <v>5.116466616654165</v>
      </c>
      <c r="AK661" s="29"/>
      <c r="AL661" s="29"/>
      <c r="AN661" s="30">
        <f>SUM(AN507:AN660)</f>
        <v>5484</v>
      </c>
      <c r="AO661" s="31">
        <f>SUM(AQ507:AQ660)</f>
        <v>8.7348650619985406</v>
      </c>
      <c r="AP661" s="31">
        <f>MEDIAN(AO510,AO512:AO514,AO518,AO520:AO521,AO524:AO526,AO529:AO530,AO533:AO535,AO537:AO541,AO543,AO545:AO547,AO550,AO552:AO554,AO560:AO562,AO567:AO568,AO570,AO573,AO575,AO578:AO579,AO584:AO585,AO587:AO588,AO591:AO592,AO595,AO597:AO599,AO601:AO602,AO608,AO612:AO614,AO623:AO625,AO627,AO629:AO631,AO633,AO636:AO637,AO642:AO644,AO646:AO647,AO649:AO652,AO655,AO657:AO659)</f>
        <v>6.3652173913043502</v>
      </c>
      <c r="AQ661" s="29"/>
      <c r="AR661" s="29"/>
      <c r="AT661" s="30">
        <f>SUM(AT507:AT660)</f>
        <v>5635</v>
      </c>
      <c r="AU661" s="31">
        <f>SUM(AW507:AW660)</f>
        <v>4.6310559006211189</v>
      </c>
      <c r="AV661" s="31">
        <f>MEDIAN(AU510,AU512,AU513,AU514,AU516:AU518,AU520:AU521,AU524,AU528:AU529,AU533:AU534,AU536:AU541,AU543,AU545,AU547:AU548,AU550,AU553:AU554,AU561,AU565,AU569:AU570,AU573,AU575,AU577:AU579,AU581,AU583:AU584,AU591:AU592,AU595,AU597:AU599,AU601:AU602,AU609,AU611,AU613:AU614,AU624:AU625,AU627,AU630:AU631,AU633,AU636:AU638,AU642:AU643,AU646,AU648:AU651,AU652,AU657,AU659)</f>
        <v>4.5561224489795897</v>
      </c>
      <c r="AW661" s="29"/>
      <c r="AX661" s="29"/>
      <c r="AZ661" s="30">
        <f>SUM(AZ507:AZ660)</f>
        <v>5369</v>
      </c>
      <c r="BA661" s="31">
        <f>SUM(BC507:BC660)</f>
        <v>5.0445148072266726</v>
      </c>
      <c r="BB661" s="31">
        <f>MEDIAN(BA510,BA512:BA516,BA518,BA520:BA521,BA523:BA524,BA527,BA529:BA530,BA533:BA534,BA536:BA539,BA541,BA543,BA545,BA547:BA548,BA550:BA551,BA553:BA554,BA558,BA560:BA562,BA569:BA570,BA573,BA575,BA578:BA579,BA583:BA584,BA589,BA591,BA595,BA598:BA599,BA601:BA602,BA606,BA613,BA620,BA622,BA624:BA625,BA627:BA628,BA630:BA631,BA633:BA634,BA636:BA639,BA642,BA646,BA649:BA652,BA657)</f>
        <v>4.7741935483870996</v>
      </c>
      <c r="BC661" s="29"/>
      <c r="BD661" s="29"/>
      <c r="BF661" s="30">
        <f>SUM(BF507:BF660)</f>
        <v>5719</v>
      </c>
      <c r="BG661" s="31">
        <f>SUM(BI507:BI660)</f>
        <v>5.4371393600279774</v>
      </c>
      <c r="BH661" s="31">
        <f>MEDIAN(BG510,BG512:BG514,BG517,BG520:BG521,BG523:BG524,BG527,BG530:BG531,BG533:BG534,BG536,BG538:BG541,BG543,BG548:BG551,BG553:BG554,BG560:BG562,BG570,BG572:BG573,BG575,BG578:BG580,BG582:BG584,BG591,BG593,BG595,BG598:BG599,BG601:BG603,BG613:BG614,BG624:BG629,BG633,BG636:BG638,BG646,BG649:BG652,BG657)</f>
        <v>5.4821428571428603</v>
      </c>
      <c r="BI661" s="29"/>
      <c r="BJ661" s="29"/>
      <c r="BL661" s="30">
        <f>SUM(BL507:BL660)</f>
        <v>5735</v>
      </c>
      <c r="BM661" s="31">
        <f>SUM(BO507:BO660)</f>
        <v>6.1490845684394095</v>
      </c>
      <c r="BN661" s="31">
        <f>MEDIAN(BM509:BM510,BM512:BM514,BM518,BM520:BM521,BM524,BM529:BM531,BM533:BM534,BM536,BM538:BM541,BM543:BM544,BM550:BM551,BM553:BM554,BM560:BM562,BM564,BM570,BM573,BM575,BM578:BM579,BM582:BM584,BM591,BM593,BM595,BM598,BM601:BM603,BM613:BM614,BM617,BM621,BM624:BM627,BM630,BM632:BM633,BM636:BM638,BM645:BM646,BM649:BM653,BM660)</f>
        <v>5.7912275804312952</v>
      </c>
      <c r="BO661" s="29"/>
      <c r="BP661" s="29"/>
      <c r="BR661" s="30">
        <f>SUM(BR507:BR660)</f>
        <v>5951</v>
      </c>
      <c r="BS661" s="31">
        <f>SUM(BU507:BU660)</f>
        <v>5.7049235422618052</v>
      </c>
      <c r="BT661" s="31">
        <f>MEDIAN(BS509:BS510,BS512:BS514,BS518:BS521,BS524,BS529:BS530,BS533:BS534,BS536,BS538:BS539,BS541,BS543,BS550:BS551,BS553:BS554,BS560:BS563,BS570:BS571,BS573,BS575,BS578:BS579,BS582:BS584,BS591,BS595,BS598:BS599,BS601:BS603,BS613:BS614,BS621,BS624:BS625,BS627,BS630,BS633,BS635:BS638,BS640,BS642,BS646,BS649:BS652,BS654,BS657)</f>
        <v>5.3021171489061398</v>
      </c>
      <c r="BU661" s="29"/>
      <c r="BV661" s="29"/>
    </row>
    <row r="663" spans="1:74" x14ac:dyDescent="0.25">
      <c r="A663" s="19" t="s">
        <v>279</v>
      </c>
    </row>
    <row r="664" spans="1:74" outlineLevel="1" x14ac:dyDescent="0.25">
      <c r="B664" s="20" t="s">
        <v>773</v>
      </c>
      <c r="C664" s="44"/>
      <c r="D664" s="25">
        <f t="array" ref="D664">SUM(IF(Period=$D$2,IF(Site=$A$663,IF(Provider=$B664,I))))</f>
        <v>4</v>
      </c>
      <c r="E664" s="26">
        <f t="array" ref="E664">SUM(IF(Period=$D$2,IF(Site=$A$663,IF(Provider=$B664,J))))</f>
        <v>12</v>
      </c>
      <c r="F664" s="26"/>
      <c r="G664" s="27">
        <f>E664*(D664/D$728)</f>
        <v>4.3360433604336043E-2</v>
      </c>
      <c r="H664" s="27">
        <f t="shared" ref="H664:H727" si="336">E664*(D664/D$891)</f>
        <v>1.3902163524198452E-3</v>
      </c>
      <c r="I664" s="44"/>
      <c r="J664" s="25">
        <f t="array" ref="J664">SUM(IF(Period=$J$2,IF(Site=$A$663,IF(Provider=$B664,I))))</f>
        <v>0</v>
      </c>
      <c r="K664" s="26">
        <f t="array" ref="K664">SUM(IF(Period=$J$2,IF(Site=$A$663,IF(Provider=$B664,J))))</f>
        <v>0</v>
      </c>
      <c r="L664" s="26"/>
      <c r="M664" s="27">
        <f>K664*(J664/J$728)</f>
        <v>0</v>
      </c>
      <c r="N664" s="27">
        <f t="shared" ref="N664:N727" si="337">K664*(J664/J$891)</f>
        <v>0</v>
      </c>
      <c r="O664" s="44"/>
      <c r="P664" s="25">
        <f t="array" ref="P664">SUM(IF(Period=$P$2,IF(Site=$A$663,IF(Provider=$B664,I))))</f>
        <v>0</v>
      </c>
      <c r="Q664" s="26">
        <f t="array" ref="Q664">SUM(IF(Period=$P$2,IF(Site=$A$663,IF(Provider=$B664,J))))</f>
        <v>0</v>
      </c>
      <c r="R664" s="26"/>
      <c r="S664" s="27">
        <f>Q664*(P664/P$728)</f>
        <v>0</v>
      </c>
      <c r="T664" s="27">
        <f t="shared" ref="T664:T727" si="338">Q664*(P664/P$891)</f>
        <v>0</v>
      </c>
      <c r="U664" s="44"/>
      <c r="V664" s="25">
        <f t="array" ref="V664">SUM(IF(Period=$V$2,IF(Site=$A$663,IF(Provider=$B664,I))))</f>
        <v>0</v>
      </c>
      <c r="W664" s="26">
        <f t="array" ref="W664">SUM(IF(Period=$V$2,IF(Site=$A$663,IF(Provider=$B664,J))))</f>
        <v>0</v>
      </c>
      <c r="X664" s="26"/>
      <c r="Y664" s="27">
        <f>W664*(V664/V$728)</f>
        <v>0</v>
      </c>
      <c r="Z664" s="27">
        <f t="shared" ref="Z664:Z727" si="339">W664*(V664/V$891)</f>
        <v>0</v>
      </c>
      <c r="AA664" s="44"/>
      <c r="AB664" s="25">
        <f t="array" ref="AB664">SUM(IF(Period=$AB$2,IF(Site=$A$663,IF(Provider=$B664,I))))</f>
        <v>0</v>
      </c>
      <c r="AC664" s="26">
        <f t="array" ref="AC664">SUM(IF(Period=$AB$2,IF(Site=$A$663,IF(Provider=$B664,J))))</f>
        <v>0</v>
      </c>
      <c r="AD664" s="26"/>
      <c r="AE664" s="27">
        <f>AC664*(AB664/AB$728)</f>
        <v>0</v>
      </c>
      <c r="AF664" s="27">
        <f t="shared" ref="AF664:AF727" si="340">AC664*(AB664/AB$891)</f>
        <v>0</v>
      </c>
      <c r="AG664" s="44"/>
      <c r="AH664" s="25">
        <f t="array" ref="AH664">SUM(IF(Period=$AH$2,IF(Site=$A$663,IF(Provider=$B664,I))))</f>
        <v>0</v>
      </c>
      <c r="AI664" s="26">
        <f t="array" ref="AI664">SUM(IF(Period=$AH$2,IF(Site=$A$663,IF(Provider=$B664,J))))</f>
        <v>0</v>
      </c>
      <c r="AJ664" s="26"/>
      <c r="AK664" s="27">
        <f>IF(ISERROR(AI664*(AH664/AH$728)),0,AI664*(AH664/AH$728))</f>
        <v>0</v>
      </c>
      <c r="AL664" s="27">
        <f t="shared" ref="AL664:AL727" si="341">AI664*(AH664/AH$891)</f>
        <v>0</v>
      </c>
      <c r="AM664" s="44"/>
      <c r="AN664" s="25">
        <f t="array" ref="AN664">SUM(IF(Period=$AN$2,IF(Site=$A$663,IF(Provider=$B664,I))))</f>
        <v>0</v>
      </c>
      <c r="AO664" s="26">
        <f t="array" ref="AO664">SUM(IF(Period=$AN$2,IF(Site=$A$663,IF(Provider=$B664,J))))</f>
        <v>0</v>
      </c>
      <c r="AP664" s="26"/>
      <c r="AQ664" s="27">
        <f>IF(ISERROR(AO664*(AN664/AN$728)),0,AO664*(AN664/AN$728))</f>
        <v>0</v>
      </c>
      <c r="AR664" s="27">
        <f t="shared" ref="AR664:AR727" si="342">AO664*(AN664/AN$891)</f>
        <v>0</v>
      </c>
      <c r="AS664" s="44"/>
      <c r="AT664" s="25">
        <f t="array" ref="AT664">SUM(IF(Period=$AT$2,IF(Site=$A$663,IF(Provider=$B664,I))))</f>
        <v>0</v>
      </c>
      <c r="AU664" s="26">
        <f t="array" ref="AU664">SUM(IF(Period=$AT$2,IF(Site=$A$663,IF(Provider=$B664,J))))</f>
        <v>0</v>
      </c>
      <c r="AV664" s="26"/>
      <c r="AW664" s="27">
        <f>IF(ISERROR(AU664*(AT664/AT$728)),0,AU664*(AT664/AT$728))</f>
        <v>0</v>
      </c>
      <c r="AX664" s="27">
        <f t="shared" ref="AX664:AX727" si="343">AU664*(AT664/AT$891)</f>
        <v>0</v>
      </c>
      <c r="AY664" s="44"/>
      <c r="AZ664" s="25">
        <f t="array" ref="AZ664">SUM(IF(Period=$AZ$2,IF(Site=$A$663,IF(Provider=$B664,I))))</f>
        <v>0</v>
      </c>
      <c r="BA664" s="26">
        <f t="array" ref="BA664">SUM(IF(Period=$AZ$2,IF(Site=$A$663,IF(Provider=$B664,J))))</f>
        <v>0</v>
      </c>
      <c r="BB664" s="26"/>
      <c r="BC664" s="27">
        <f>IF(ISERROR(BA664*(AZ664/AZ$728)),0,BA664*(AZ664/AZ$728))</f>
        <v>0</v>
      </c>
      <c r="BD664" s="27">
        <f t="shared" ref="BD664:BD727" si="344">BA664*(AZ664/AZ$891)</f>
        <v>0</v>
      </c>
      <c r="BE664" s="44"/>
      <c r="BF664" s="25">
        <f t="array" ref="BF664">SUM(IF(Period=$BF$2,IF(Site=$A$663,IF(Provider=$B664,I))))</f>
        <v>0</v>
      </c>
      <c r="BG664" s="26">
        <f t="array" ref="BG664">SUM(IF(Period=$BF$2,IF(Site=$A$663,IF(Provider=$B664,J))))</f>
        <v>0</v>
      </c>
      <c r="BH664" s="26"/>
      <c r="BI664" s="27">
        <f>IF(ISERROR(BG664*(BF664/BF$728)),0,BG664*(BF664/BF$728))</f>
        <v>0</v>
      </c>
      <c r="BJ664" s="27">
        <f t="shared" ref="BJ664:BJ727" si="345">BG664*(BF664/BF$891)</f>
        <v>0</v>
      </c>
      <c r="BK664" s="44"/>
      <c r="BL664" s="25">
        <f t="array" ref="BL664">SUM(IF(Period=$BL$2,IF(Site=$A$663,IF(Provider=$B664,I))))</f>
        <v>0</v>
      </c>
      <c r="BM664" s="26">
        <f t="array" ref="BM664">SUM(IF(Period=$BL$2,IF(Site=$A$663,IF(Provider=$B664,J))))</f>
        <v>0</v>
      </c>
      <c r="BN664" s="26"/>
      <c r="BO664" s="27">
        <f>IF(ISERROR(BM664*(BL664/BL$728)),0,BM664*(BL664/BL$728))</f>
        <v>0</v>
      </c>
      <c r="BP664" s="27">
        <f t="shared" ref="BP664:BP727" si="346">BM664*(BL664/BL$891)</f>
        <v>0</v>
      </c>
      <c r="BQ664" s="44"/>
      <c r="BR664" s="25">
        <f t="array" ref="BR664">SUM(IF(Period=$BR$2,IF(Site=$A$663,IF(Provider=$B664,I))))</f>
        <v>0</v>
      </c>
      <c r="BS664" s="26">
        <f t="array" ref="BS664">SUM(IF(Period=$BR$2,IF(Site=$A$663,IF(Provider=$B664,J))))</f>
        <v>0</v>
      </c>
      <c r="BT664" s="26"/>
      <c r="BU664" s="27">
        <f>IF(ISERROR(BS664*(BR664/BR$728)),0,BS664*(BR664/BR$728))</f>
        <v>0</v>
      </c>
      <c r="BV664" s="27">
        <f t="shared" ref="BV664:BV727" si="347">BS664*(BR664/BR$891)</f>
        <v>0</v>
      </c>
    </row>
    <row r="665" spans="1:74" outlineLevel="1" x14ac:dyDescent="0.25">
      <c r="B665" s="20" t="s">
        <v>774</v>
      </c>
      <c r="C665" s="44"/>
      <c r="D665" s="25">
        <f t="array" ref="D665">SUM(IF(Period=$D$2,IF(Site=$A$663,IF(Provider=$B665,I))))</f>
        <v>0</v>
      </c>
      <c r="E665" s="26">
        <f t="array" ref="E665">SUM(IF(Period=$D$2,IF(Site=$A$663,IF(Provider=$B665,J))))</f>
        <v>0</v>
      </c>
      <c r="F665" s="26"/>
      <c r="G665" s="27">
        <f t="shared" ref="G665:G727" si="348">E665*(D665/D$728)</f>
        <v>0</v>
      </c>
      <c r="H665" s="27">
        <f t="shared" si="336"/>
        <v>0</v>
      </c>
      <c r="I665" s="44"/>
      <c r="J665" s="25">
        <f t="array" ref="J665">SUM(IF(Period=$J$2,IF(Site=$A$663,IF(Provider=$B665,I))))</f>
        <v>2</v>
      </c>
      <c r="K665" s="26">
        <f t="array" ref="K665">SUM(IF(Period=$J$2,IF(Site=$A$663,IF(Provider=$B665,J))))</f>
        <v>3.5</v>
      </c>
      <c r="L665" s="26"/>
      <c r="M665" s="27">
        <f t="shared" ref="M665:M727" si="349">K665*(J665/J$728)</f>
        <v>5.8139534883720929E-3</v>
      </c>
      <c r="N665" s="27">
        <f t="shared" si="337"/>
        <v>2.1687269572760791E-4</v>
      </c>
      <c r="O665" s="44"/>
      <c r="P665" s="25">
        <f t="array" ref="P665">SUM(IF(Period=$P$2,IF(Site=$A$663,IF(Provider=$B665,I))))</f>
        <v>1</v>
      </c>
      <c r="Q665" s="26">
        <f t="array" ref="Q665">SUM(IF(Period=$P$2,IF(Site=$A$663,IF(Provider=$B665,J))))</f>
        <v>3</v>
      </c>
      <c r="R665" s="26"/>
      <c r="S665" s="27">
        <f t="shared" ref="S665:S727" si="350">Q665*(P665/P$728)</f>
        <v>2.4193548387096775E-3</v>
      </c>
      <c r="T665" s="27">
        <f t="shared" si="338"/>
        <v>8.6450348683073016E-5</v>
      </c>
      <c r="U665" s="44"/>
      <c r="V665" s="25">
        <f t="array" ref="V665">SUM(IF(Period=$V$2,IF(Site=$A$663,IF(Provider=$B665,I))))</f>
        <v>0</v>
      </c>
      <c r="W665" s="26">
        <f t="array" ref="W665">SUM(IF(Period=$V$2,IF(Site=$A$663,IF(Provider=$B665,J))))</f>
        <v>0</v>
      </c>
      <c r="X665" s="26"/>
      <c r="Y665" s="27">
        <f t="shared" ref="Y665:Y727" si="351">W665*(V665/V$728)</f>
        <v>0</v>
      </c>
      <c r="Z665" s="27">
        <f t="shared" si="339"/>
        <v>0</v>
      </c>
      <c r="AA665" s="44"/>
      <c r="AB665" s="25">
        <f t="array" ref="AB665">SUM(IF(Period=$AB$2,IF(Site=$A$663,IF(Provider=$B665,I))))</f>
        <v>0</v>
      </c>
      <c r="AC665" s="26">
        <f t="array" ref="AC665">SUM(IF(Period=$AB$2,IF(Site=$A$663,IF(Provider=$B665,J))))</f>
        <v>0</v>
      </c>
      <c r="AD665" s="26"/>
      <c r="AE665" s="27">
        <f t="shared" ref="AE665:AE727" si="352">AC665*(AB665/AB$728)</f>
        <v>0</v>
      </c>
      <c r="AF665" s="27">
        <f t="shared" si="340"/>
        <v>0</v>
      </c>
      <c r="AG665" s="44"/>
      <c r="AH665" s="25">
        <f t="array" ref="AH665">SUM(IF(Period=$AH$2,IF(Site=$A$663,IF(Provider=$B665,I))))</f>
        <v>0</v>
      </c>
      <c r="AI665" s="26">
        <f t="array" ref="AI665">SUM(IF(Period=$AH$2,IF(Site=$A$663,IF(Provider=$B665,J))))</f>
        <v>0</v>
      </c>
      <c r="AJ665" s="26"/>
      <c r="AK665" s="27">
        <f t="shared" ref="AK665:AK727" si="353">IF(ISERROR(AI665*(AH665/AH$728)),0,AI665*(AH665/AH$728))</f>
        <v>0</v>
      </c>
      <c r="AL665" s="27">
        <f t="shared" si="341"/>
        <v>0</v>
      </c>
      <c r="AM665" s="44"/>
      <c r="AN665" s="25">
        <f t="array" ref="AN665">SUM(IF(Period=$AN$2,IF(Site=$A$663,IF(Provider=$B665,I))))</f>
        <v>0</v>
      </c>
      <c r="AO665" s="26">
        <f t="array" ref="AO665">SUM(IF(Period=$AN$2,IF(Site=$A$663,IF(Provider=$B665,J))))</f>
        <v>0</v>
      </c>
      <c r="AP665" s="26"/>
      <c r="AQ665" s="27">
        <f t="shared" ref="AQ665:AQ727" si="354">IF(ISERROR(AO665*(AN665/AN$728)),0,AO665*(AN665/AN$728))</f>
        <v>0</v>
      </c>
      <c r="AR665" s="27">
        <f t="shared" si="342"/>
        <v>0</v>
      </c>
      <c r="AS665" s="44"/>
      <c r="AT665" s="25">
        <f t="array" ref="AT665">SUM(IF(Period=$AT$2,IF(Site=$A$663,IF(Provider=$B665,I))))</f>
        <v>0</v>
      </c>
      <c r="AU665" s="26">
        <f t="array" ref="AU665">SUM(IF(Period=$AT$2,IF(Site=$A$663,IF(Provider=$B665,J))))</f>
        <v>0</v>
      </c>
      <c r="AV665" s="26"/>
      <c r="AW665" s="27">
        <f t="shared" ref="AW665:AW727" si="355">IF(ISERROR(AU665*(AT665/AT$728)),0,AU665*(AT665/AT$728))</f>
        <v>0</v>
      </c>
      <c r="AX665" s="27">
        <f t="shared" si="343"/>
        <v>0</v>
      </c>
      <c r="AY665" s="44"/>
      <c r="AZ665" s="25">
        <f t="array" ref="AZ665">SUM(IF(Period=$AZ$2,IF(Site=$A$663,IF(Provider=$B665,I))))</f>
        <v>0</v>
      </c>
      <c r="BA665" s="26">
        <f t="array" ref="BA665">SUM(IF(Period=$AZ$2,IF(Site=$A$663,IF(Provider=$B665,J))))</f>
        <v>0</v>
      </c>
      <c r="BB665" s="26"/>
      <c r="BC665" s="27">
        <f t="shared" ref="BC665:BC727" si="356">IF(ISERROR(BA665*(AZ665/AZ$728)),0,BA665*(AZ665/AZ$728))</f>
        <v>0</v>
      </c>
      <c r="BD665" s="27">
        <f t="shared" si="344"/>
        <v>0</v>
      </c>
      <c r="BE665" s="44"/>
      <c r="BF665" s="25">
        <f t="array" ref="BF665">SUM(IF(Period=$BF$2,IF(Site=$A$663,IF(Provider=$B665,I))))</f>
        <v>0</v>
      </c>
      <c r="BG665" s="26">
        <f t="array" ref="BG665">SUM(IF(Period=$BF$2,IF(Site=$A$663,IF(Provider=$B665,J))))</f>
        <v>0</v>
      </c>
      <c r="BH665" s="26"/>
      <c r="BI665" s="27">
        <f t="shared" ref="BI665:BI727" si="357">IF(ISERROR(BG665*(BF665/BF$728)),0,BG665*(BF665/BF$728))</f>
        <v>0</v>
      </c>
      <c r="BJ665" s="27">
        <f t="shared" si="345"/>
        <v>0</v>
      </c>
      <c r="BK665" s="44"/>
      <c r="BL665" s="25">
        <f t="array" ref="BL665">SUM(IF(Period=$BL$2,IF(Site=$A$663,IF(Provider=$B665,I))))</f>
        <v>0</v>
      </c>
      <c r="BM665" s="26">
        <f t="array" ref="BM665">SUM(IF(Period=$BL$2,IF(Site=$A$663,IF(Provider=$B665,J))))</f>
        <v>0</v>
      </c>
      <c r="BN665" s="26"/>
      <c r="BO665" s="27">
        <f t="shared" ref="BO665:BO727" si="358">IF(ISERROR(BM665*(BL665/BL$728)),0,BM665*(BL665/BL$728))</f>
        <v>0</v>
      </c>
      <c r="BP665" s="27">
        <f t="shared" si="346"/>
        <v>0</v>
      </c>
      <c r="BQ665" s="44"/>
      <c r="BR665" s="25">
        <f t="array" ref="BR665">SUM(IF(Period=$BR$2,IF(Site=$A$663,IF(Provider=$B665,I))))</f>
        <v>0</v>
      </c>
      <c r="BS665" s="26">
        <f t="array" ref="BS665">SUM(IF(Period=$BR$2,IF(Site=$A$663,IF(Provider=$B665,J))))</f>
        <v>0</v>
      </c>
      <c r="BT665" s="26"/>
      <c r="BU665" s="27">
        <f t="shared" ref="BU665:BU727" si="359">IF(ISERROR(BS665*(BR665/BR$728)),0,BS665*(BR665/BR$728))</f>
        <v>0</v>
      </c>
      <c r="BV665" s="27">
        <f t="shared" si="347"/>
        <v>0</v>
      </c>
    </row>
    <row r="666" spans="1:74" outlineLevel="1" x14ac:dyDescent="0.25">
      <c r="B666" s="20" t="s">
        <v>700</v>
      </c>
      <c r="C666" s="44"/>
      <c r="D666" s="25">
        <f t="array" ref="D666">SUM(IF(Period=$D$2,IF(Site=$A$663,IF(Provider=$B666,I))))</f>
        <v>5</v>
      </c>
      <c r="E666" s="26">
        <f t="array" ref="E666">SUM(IF(Period=$D$2,IF(Site=$A$663,IF(Provider=$B666,J))))</f>
        <v>17.600000000000001</v>
      </c>
      <c r="F666" s="26"/>
      <c r="G666" s="27">
        <f t="shared" si="348"/>
        <v>7.9494128274616077E-2</v>
      </c>
      <c r="H666" s="27">
        <f t="shared" si="336"/>
        <v>2.5487299794363831E-3</v>
      </c>
      <c r="I666" s="44"/>
      <c r="J666" s="25">
        <f t="array" ref="J666">SUM(IF(Period=$J$2,IF(Site=$A$663,IF(Provider=$B666,I))))</f>
        <v>25</v>
      </c>
      <c r="K666" s="26">
        <f t="array" ref="K666">SUM(IF(Period=$J$2,IF(Site=$A$663,IF(Provider=$B666,J))))</f>
        <v>11.88</v>
      </c>
      <c r="L666" s="26"/>
      <c r="M666" s="27">
        <f t="shared" si="349"/>
        <v>0.24667774086378741</v>
      </c>
      <c r="N666" s="27">
        <f t="shared" si="337"/>
        <v>9.2015986615856492E-3</v>
      </c>
      <c r="O666" s="44"/>
      <c r="P666" s="25">
        <f t="array" ref="P666">SUM(IF(Period=$P$2,IF(Site=$A$663,IF(Provider=$B666,I))))</f>
        <v>30</v>
      </c>
      <c r="Q666" s="26">
        <f t="array" ref="Q666">SUM(IF(Period=$P$2,IF(Site=$A$663,IF(Provider=$B666,J))))</f>
        <v>8.9</v>
      </c>
      <c r="R666" s="26"/>
      <c r="S666" s="27">
        <f t="shared" si="350"/>
        <v>0.2153225806451613</v>
      </c>
      <c r="T666" s="27">
        <f t="shared" si="338"/>
        <v>7.694081032793499E-3</v>
      </c>
      <c r="U666" s="44"/>
      <c r="V666" s="25">
        <f t="array" ref="V666">SUM(IF(Period=$V$2,IF(Site=$A$663,IF(Provider=$B666,I))))</f>
        <v>28</v>
      </c>
      <c r="W666" s="26">
        <f t="array" ref="W666">SUM(IF(Period=$V$2,IF(Site=$A$663,IF(Provider=$B666,J))))</f>
        <v>6.5357142857142856</v>
      </c>
      <c r="X666" s="26"/>
      <c r="Y666" s="27">
        <f t="shared" si="351"/>
        <v>0.15326633165829145</v>
      </c>
      <c r="Z666" s="27">
        <f t="shared" si="339"/>
        <v>5.5343857739067314E-3</v>
      </c>
      <c r="AA666" s="44"/>
      <c r="AB666" s="25">
        <f t="array" ref="AB666">SUM(IF(Period=$AB$2,IF(Site=$A$663,IF(Provider=$B666,I))))</f>
        <v>32</v>
      </c>
      <c r="AC666" s="26">
        <f t="array" ref="AC666">SUM(IF(Period=$AB$2,IF(Site=$A$663,IF(Provider=$B666,J))))</f>
        <v>5.1875</v>
      </c>
      <c r="AD666" s="26"/>
      <c r="AE666" s="27">
        <f t="shared" si="352"/>
        <v>0.15839694656488548</v>
      </c>
      <c r="AF666" s="27">
        <f t="shared" si="340"/>
        <v>4.9938329171805903E-3</v>
      </c>
      <c r="AG666" s="44"/>
      <c r="AH666" s="25">
        <f t="array" ref="AH666">SUM(IF(Period=$AH$2,IF(Site=$A$663,IF(Provider=$B666,I))))</f>
        <v>0</v>
      </c>
      <c r="AI666" s="26">
        <f t="array" ref="AI666">SUM(IF(Period=$AH$2,IF(Site=$A$663,IF(Provider=$B666,J))))</f>
        <v>0</v>
      </c>
      <c r="AJ666" s="26"/>
      <c r="AK666" s="27">
        <f t="shared" si="353"/>
        <v>0</v>
      </c>
      <c r="AL666" s="27">
        <f t="shared" si="341"/>
        <v>0</v>
      </c>
      <c r="AM666" s="44"/>
      <c r="AN666" s="25">
        <f t="array" ref="AN666">SUM(IF(Period=$AN$2,IF(Site=$A$663,IF(Provider=$B666,I))))</f>
        <v>0</v>
      </c>
      <c r="AO666" s="26">
        <f t="array" ref="AO666">SUM(IF(Period=$AN$2,IF(Site=$A$663,IF(Provider=$B666,J))))</f>
        <v>0</v>
      </c>
      <c r="AP666" s="26"/>
      <c r="AQ666" s="27">
        <f t="shared" si="354"/>
        <v>0</v>
      </c>
      <c r="AR666" s="27">
        <f t="shared" si="342"/>
        <v>0</v>
      </c>
      <c r="AS666" s="44"/>
      <c r="AT666" s="25">
        <f t="array" ref="AT666">SUM(IF(Period=$AT$2,IF(Site=$A$663,IF(Provider=$B666,I))))</f>
        <v>0</v>
      </c>
      <c r="AU666" s="26">
        <f t="array" ref="AU666">SUM(IF(Period=$AT$2,IF(Site=$A$663,IF(Provider=$B666,J))))</f>
        <v>0</v>
      </c>
      <c r="AV666" s="26"/>
      <c r="AW666" s="27">
        <f t="shared" si="355"/>
        <v>0</v>
      </c>
      <c r="AX666" s="27">
        <f t="shared" si="343"/>
        <v>0</v>
      </c>
      <c r="AY666" s="44"/>
      <c r="AZ666" s="25">
        <f t="array" ref="AZ666">SUM(IF(Period=$AZ$2,IF(Site=$A$663,IF(Provider=$B666,I))))</f>
        <v>0</v>
      </c>
      <c r="BA666" s="26">
        <f t="array" ref="BA666">SUM(IF(Period=$AZ$2,IF(Site=$A$663,IF(Provider=$B666,J))))</f>
        <v>0</v>
      </c>
      <c r="BB666" s="26"/>
      <c r="BC666" s="27">
        <f t="shared" si="356"/>
        <v>0</v>
      </c>
      <c r="BD666" s="27">
        <f t="shared" si="344"/>
        <v>0</v>
      </c>
      <c r="BE666" s="44"/>
      <c r="BF666" s="25">
        <f t="array" ref="BF666">SUM(IF(Period=$BF$2,IF(Site=$A$663,IF(Provider=$B666,I))))</f>
        <v>0</v>
      </c>
      <c r="BG666" s="26">
        <f t="array" ref="BG666">SUM(IF(Period=$BF$2,IF(Site=$A$663,IF(Provider=$B666,J))))</f>
        <v>0</v>
      </c>
      <c r="BH666" s="26"/>
      <c r="BI666" s="27">
        <f t="shared" si="357"/>
        <v>0</v>
      </c>
      <c r="BJ666" s="27">
        <f t="shared" si="345"/>
        <v>0</v>
      </c>
      <c r="BK666" s="44"/>
      <c r="BL666" s="25">
        <f t="array" ref="BL666">SUM(IF(Period=$BL$2,IF(Site=$A$663,IF(Provider=$B666,I))))</f>
        <v>0</v>
      </c>
      <c r="BM666" s="26">
        <f t="array" ref="BM666">SUM(IF(Period=$BL$2,IF(Site=$A$663,IF(Provider=$B666,J))))</f>
        <v>0</v>
      </c>
      <c r="BN666" s="26"/>
      <c r="BO666" s="27">
        <f t="shared" si="358"/>
        <v>0</v>
      </c>
      <c r="BP666" s="27">
        <f t="shared" si="346"/>
        <v>0</v>
      </c>
      <c r="BQ666" s="44"/>
      <c r="BR666" s="25">
        <f t="array" ref="BR666">SUM(IF(Period=$BR$2,IF(Site=$A$663,IF(Provider=$B666,I))))</f>
        <v>0</v>
      </c>
      <c r="BS666" s="26">
        <f t="array" ref="BS666">SUM(IF(Period=$BR$2,IF(Site=$A$663,IF(Provider=$B666,J))))</f>
        <v>0</v>
      </c>
      <c r="BT666" s="26"/>
      <c r="BU666" s="27">
        <f t="shared" si="359"/>
        <v>0</v>
      </c>
      <c r="BV666" s="27">
        <f t="shared" si="347"/>
        <v>0</v>
      </c>
    </row>
    <row r="667" spans="1:74" outlineLevel="1" x14ac:dyDescent="0.25">
      <c r="B667" s="20" t="s">
        <v>705</v>
      </c>
      <c r="C667" s="44"/>
      <c r="D667" s="25">
        <f t="array" ref="D667">SUM(IF(Period=$D$2,IF(Site=$A$663,IF(Provider=$B667,I))))</f>
        <v>3</v>
      </c>
      <c r="E667" s="26">
        <f t="array" ref="E667">SUM(IF(Period=$D$2,IF(Site=$A$663,IF(Provider=$B667,J))))</f>
        <v>5.666666666666667</v>
      </c>
      <c r="F667" s="26"/>
      <c r="G667" s="27">
        <f t="shared" si="348"/>
        <v>1.5356820234869017E-2</v>
      </c>
      <c r="H667" s="27">
        <f t="shared" si="336"/>
        <v>4.9236829148202859E-4</v>
      </c>
      <c r="I667" s="44"/>
      <c r="J667" s="25">
        <f t="array" ref="J667">SUM(IF(Period=$J$2,IF(Site=$A$663,IF(Provider=$B667,I))))</f>
        <v>1</v>
      </c>
      <c r="K667" s="26">
        <f t="array" ref="K667">SUM(IF(Period=$J$2,IF(Site=$A$663,IF(Provider=$B667,J))))</f>
        <v>14</v>
      </c>
      <c r="L667" s="26"/>
      <c r="M667" s="27">
        <f t="shared" si="349"/>
        <v>1.1627906976744186E-2</v>
      </c>
      <c r="N667" s="27">
        <f t="shared" si="337"/>
        <v>4.3374539145521582E-4</v>
      </c>
      <c r="O667" s="44"/>
      <c r="P667" s="25">
        <f t="array" ref="P667">SUM(IF(Period=$P$2,IF(Site=$A$663,IF(Provider=$B667,I))))</f>
        <v>10</v>
      </c>
      <c r="Q667" s="26">
        <f t="array" ref="Q667">SUM(IF(Period=$P$2,IF(Site=$A$663,IF(Provider=$B667,J))))</f>
        <v>6</v>
      </c>
      <c r="R667" s="26"/>
      <c r="S667" s="27">
        <f t="shared" si="350"/>
        <v>4.8387096774193547E-2</v>
      </c>
      <c r="T667" s="27">
        <f t="shared" si="338"/>
        <v>1.7290069736614604E-3</v>
      </c>
      <c r="U667" s="44"/>
      <c r="V667" s="25">
        <f t="array" ref="V667">SUM(IF(Period=$V$2,IF(Site=$A$663,IF(Provider=$B667,I))))</f>
        <v>1</v>
      </c>
      <c r="W667" s="26">
        <f t="array" ref="W667">SUM(IF(Period=$V$2,IF(Site=$A$663,IF(Provider=$B667,J))))</f>
        <v>2</v>
      </c>
      <c r="X667" s="26"/>
      <c r="Y667" s="27">
        <f t="shared" si="351"/>
        <v>1.6750418760469012E-3</v>
      </c>
      <c r="Z667" s="27">
        <f t="shared" si="339"/>
        <v>6.0485090425210188E-5</v>
      </c>
      <c r="AA667" s="44"/>
      <c r="AB667" s="25">
        <f t="array" ref="AB667">SUM(IF(Period=$AB$2,IF(Site=$A$663,IF(Provider=$B667,I))))</f>
        <v>4</v>
      </c>
      <c r="AC667" s="26">
        <f t="array" ref="AC667">SUM(IF(Period=$AB$2,IF(Site=$A$663,IF(Provider=$B667,J))))</f>
        <v>4.5</v>
      </c>
      <c r="AD667" s="26"/>
      <c r="AE667" s="27">
        <f t="shared" si="352"/>
        <v>1.717557251908397E-2</v>
      </c>
      <c r="AF667" s="27">
        <f t="shared" si="340"/>
        <v>5.4149995487500369E-4</v>
      </c>
      <c r="AG667" s="44"/>
      <c r="AH667" s="25">
        <f t="array" ref="AH667">SUM(IF(Period=$AH$2,IF(Site=$A$663,IF(Provider=$B667,I))))</f>
        <v>0</v>
      </c>
      <c r="AI667" s="26">
        <f t="array" ref="AI667">SUM(IF(Period=$AH$2,IF(Site=$A$663,IF(Provider=$B667,J))))</f>
        <v>0</v>
      </c>
      <c r="AJ667" s="26"/>
      <c r="AK667" s="27">
        <f t="shared" si="353"/>
        <v>0</v>
      </c>
      <c r="AL667" s="27">
        <f t="shared" si="341"/>
        <v>0</v>
      </c>
      <c r="AM667" s="44"/>
      <c r="AN667" s="25">
        <f t="array" ref="AN667">SUM(IF(Period=$AN$2,IF(Site=$A$663,IF(Provider=$B667,I))))</f>
        <v>0</v>
      </c>
      <c r="AO667" s="26">
        <f t="array" ref="AO667">SUM(IF(Period=$AN$2,IF(Site=$A$663,IF(Provider=$B667,J))))</f>
        <v>0</v>
      </c>
      <c r="AP667" s="26"/>
      <c r="AQ667" s="27">
        <f t="shared" si="354"/>
        <v>0</v>
      </c>
      <c r="AR667" s="27">
        <f t="shared" si="342"/>
        <v>0</v>
      </c>
      <c r="AS667" s="44"/>
      <c r="AT667" s="25">
        <f t="array" ref="AT667">SUM(IF(Period=$AT$2,IF(Site=$A$663,IF(Provider=$B667,I))))</f>
        <v>0</v>
      </c>
      <c r="AU667" s="26">
        <f t="array" ref="AU667">SUM(IF(Period=$AT$2,IF(Site=$A$663,IF(Provider=$B667,J))))</f>
        <v>0</v>
      </c>
      <c r="AV667" s="26"/>
      <c r="AW667" s="27">
        <f t="shared" si="355"/>
        <v>0</v>
      </c>
      <c r="AX667" s="27">
        <f t="shared" si="343"/>
        <v>0</v>
      </c>
      <c r="AY667" s="44"/>
      <c r="AZ667" s="25">
        <f t="array" ref="AZ667">SUM(IF(Period=$AZ$2,IF(Site=$A$663,IF(Provider=$B667,I))))</f>
        <v>0</v>
      </c>
      <c r="BA667" s="26">
        <f t="array" ref="BA667">SUM(IF(Period=$AZ$2,IF(Site=$A$663,IF(Provider=$B667,J))))</f>
        <v>0</v>
      </c>
      <c r="BB667" s="26"/>
      <c r="BC667" s="27">
        <f t="shared" si="356"/>
        <v>0</v>
      </c>
      <c r="BD667" s="27">
        <f t="shared" si="344"/>
        <v>0</v>
      </c>
      <c r="BE667" s="44"/>
      <c r="BF667" s="25">
        <f t="array" ref="BF667">SUM(IF(Period=$BF$2,IF(Site=$A$663,IF(Provider=$B667,I))))</f>
        <v>0</v>
      </c>
      <c r="BG667" s="26">
        <f t="array" ref="BG667">SUM(IF(Period=$BF$2,IF(Site=$A$663,IF(Provider=$B667,J))))</f>
        <v>0</v>
      </c>
      <c r="BH667" s="26"/>
      <c r="BI667" s="27">
        <f t="shared" si="357"/>
        <v>0</v>
      </c>
      <c r="BJ667" s="27">
        <f t="shared" si="345"/>
        <v>0</v>
      </c>
      <c r="BK667" s="44"/>
      <c r="BL667" s="25">
        <f t="array" ref="BL667">SUM(IF(Period=$BL$2,IF(Site=$A$663,IF(Provider=$B667,I))))</f>
        <v>0</v>
      </c>
      <c r="BM667" s="26">
        <f t="array" ref="BM667">SUM(IF(Period=$BL$2,IF(Site=$A$663,IF(Provider=$B667,J))))</f>
        <v>0</v>
      </c>
      <c r="BN667" s="26"/>
      <c r="BO667" s="27">
        <f t="shared" si="358"/>
        <v>0</v>
      </c>
      <c r="BP667" s="27">
        <f t="shared" si="346"/>
        <v>0</v>
      </c>
      <c r="BQ667" s="44"/>
      <c r="BR667" s="25">
        <f t="array" ref="BR667">SUM(IF(Period=$BR$2,IF(Site=$A$663,IF(Provider=$B667,I))))</f>
        <v>0</v>
      </c>
      <c r="BS667" s="26">
        <f t="array" ref="BS667">SUM(IF(Period=$BR$2,IF(Site=$A$663,IF(Provider=$B667,J))))</f>
        <v>0</v>
      </c>
      <c r="BT667" s="26"/>
      <c r="BU667" s="27">
        <f t="shared" si="359"/>
        <v>0</v>
      </c>
      <c r="BV667" s="27">
        <f t="shared" si="347"/>
        <v>0</v>
      </c>
    </row>
    <row r="668" spans="1:74" outlineLevel="1" x14ac:dyDescent="0.25">
      <c r="B668" s="20" t="s">
        <v>770</v>
      </c>
      <c r="C668" s="44"/>
      <c r="D668" s="25">
        <f t="array" ref="D668">SUM(IF(Period=$D$2,IF(Site=$A$663,IF(Provider=$B668,I))))</f>
        <v>18</v>
      </c>
      <c r="E668" s="26">
        <f t="array" ref="E668">SUM(IF(Period=$D$2,IF(Site=$A$663,IF(Provider=$B668,J))))</f>
        <v>7.2777777777777777</v>
      </c>
      <c r="F668" s="26"/>
      <c r="G668" s="27">
        <f t="shared" si="348"/>
        <v>0.11833785004516713</v>
      </c>
      <c r="H668" s="27">
        <f t="shared" si="336"/>
        <v>3.7941321284791609E-3</v>
      </c>
      <c r="I668" s="44"/>
      <c r="J668" s="25">
        <f t="array" ref="J668">SUM(IF(Period=$J$2,IF(Site=$A$663,IF(Provider=$B668,I))))</f>
        <v>1</v>
      </c>
      <c r="K668" s="26">
        <f t="array" ref="K668">SUM(IF(Period=$J$2,IF(Site=$A$663,IF(Provider=$B668,J))))</f>
        <v>10</v>
      </c>
      <c r="L668" s="26"/>
      <c r="M668" s="27">
        <f t="shared" si="349"/>
        <v>8.3056478405315621E-3</v>
      </c>
      <c r="N668" s="27">
        <f t="shared" si="337"/>
        <v>3.0981813675372554E-4</v>
      </c>
      <c r="O668" s="44"/>
      <c r="P668" s="25">
        <f t="array" ref="P668">SUM(IF(Period=$P$2,IF(Site=$A$663,IF(Provider=$B668,I))))</f>
        <v>8</v>
      </c>
      <c r="Q668" s="26">
        <f t="array" ref="Q668">SUM(IF(Period=$P$2,IF(Site=$A$663,IF(Provider=$B668,J))))</f>
        <v>2.625</v>
      </c>
      <c r="R668" s="26"/>
      <c r="S668" s="27">
        <f t="shared" si="350"/>
        <v>1.6935483870967744E-2</v>
      </c>
      <c r="T668" s="27">
        <f t="shared" si="338"/>
        <v>6.0515244078151109E-4</v>
      </c>
      <c r="U668" s="44"/>
      <c r="V668" s="25">
        <f t="array" ref="V668">SUM(IF(Period=$V$2,IF(Site=$A$663,IF(Provider=$B668,I))))</f>
        <v>7</v>
      </c>
      <c r="W668" s="26">
        <f t="array" ref="W668">SUM(IF(Period=$V$2,IF(Site=$A$663,IF(Provider=$B668,J))))</f>
        <v>6</v>
      </c>
      <c r="X668" s="26"/>
      <c r="Y668" s="27">
        <f t="shared" si="351"/>
        <v>3.5175879396984924E-2</v>
      </c>
      <c r="Z668" s="27">
        <f t="shared" si="339"/>
        <v>1.270186898929414E-3</v>
      </c>
      <c r="AA668" s="44"/>
      <c r="AB668" s="25">
        <f t="array" ref="AB668">SUM(IF(Period=$AB$2,IF(Site=$A$663,IF(Provider=$B668,I))))</f>
        <v>1</v>
      </c>
      <c r="AC668" s="26">
        <f t="array" ref="AC668">SUM(IF(Period=$AB$2,IF(Site=$A$663,IF(Provider=$B668,J))))</f>
        <v>20</v>
      </c>
      <c r="AD668" s="26"/>
      <c r="AE668" s="27">
        <f t="shared" si="352"/>
        <v>1.9083969465648856E-2</v>
      </c>
      <c r="AF668" s="27">
        <f t="shared" si="340"/>
        <v>6.0166661652778189E-4</v>
      </c>
      <c r="AG668" s="44"/>
      <c r="AH668" s="25">
        <f t="array" ref="AH668">SUM(IF(Period=$AH$2,IF(Site=$A$663,IF(Provider=$B668,I))))</f>
        <v>0</v>
      </c>
      <c r="AI668" s="26">
        <f t="array" ref="AI668">SUM(IF(Period=$AH$2,IF(Site=$A$663,IF(Provider=$B668,J))))</f>
        <v>0</v>
      </c>
      <c r="AJ668" s="26"/>
      <c r="AK668" s="27">
        <f t="shared" si="353"/>
        <v>0</v>
      </c>
      <c r="AL668" s="27">
        <f t="shared" si="341"/>
        <v>0</v>
      </c>
      <c r="AM668" s="44"/>
      <c r="AN668" s="25">
        <f t="array" ref="AN668">SUM(IF(Period=$AN$2,IF(Site=$A$663,IF(Provider=$B668,I))))</f>
        <v>0</v>
      </c>
      <c r="AO668" s="26">
        <f t="array" ref="AO668">SUM(IF(Period=$AN$2,IF(Site=$A$663,IF(Provider=$B668,J))))</f>
        <v>0</v>
      </c>
      <c r="AP668" s="26"/>
      <c r="AQ668" s="27">
        <f t="shared" si="354"/>
        <v>0</v>
      </c>
      <c r="AR668" s="27">
        <f t="shared" si="342"/>
        <v>0</v>
      </c>
      <c r="AS668" s="44"/>
      <c r="AT668" s="25">
        <f t="array" ref="AT668">SUM(IF(Period=$AT$2,IF(Site=$A$663,IF(Provider=$B668,I))))</f>
        <v>0</v>
      </c>
      <c r="AU668" s="26">
        <f t="array" ref="AU668">SUM(IF(Period=$AT$2,IF(Site=$A$663,IF(Provider=$B668,J))))</f>
        <v>0</v>
      </c>
      <c r="AV668" s="26"/>
      <c r="AW668" s="27">
        <f t="shared" si="355"/>
        <v>0</v>
      </c>
      <c r="AX668" s="27">
        <f t="shared" si="343"/>
        <v>0</v>
      </c>
      <c r="AY668" s="44"/>
      <c r="AZ668" s="25">
        <f t="array" ref="AZ668">SUM(IF(Period=$AZ$2,IF(Site=$A$663,IF(Provider=$B668,I))))</f>
        <v>0</v>
      </c>
      <c r="BA668" s="26">
        <f t="array" ref="BA668">SUM(IF(Period=$AZ$2,IF(Site=$A$663,IF(Provider=$B668,J))))</f>
        <v>0</v>
      </c>
      <c r="BB668" s="26"/>
      <c r="BC668" s="27">
        <f t="shared" si="356"/>
        <v>0</v>
      </c>
      <c r="BD668" s="27">
        <f t="shared" si="344"/>
        <v>0</v>
      </c>
      <c r="BE668" s="44"/>
      <c r="BF668" s="25">
        <f t="array" ref="BF668">SUM(IF(Period=$BF$2,IF(Site=$A$663,IF(Provider=$B668,I))))</f>
        <v>0</v>
      </c>
      <c r="BG668" s="26">
        <f t="array" ref="BG668">SUM(IF(Period=$BF$2,IF(Site=$A$663,IF(Provider=$B668,J))))</f>
        <v>0</v>
      </c>
      <c r="BH668" s="26"/>
      <c r="BI668" s="27">
        <f t="shared" si="357"/>
        <v>0</v>
      </c>
      <c r="BJ668" s="27">
        <f t="shared" si="345"/>
        <v>0</v>
      </c>
      <c r="BK668" s="44"/>
      <c r="BL668" s="25">
        <f t="array" ref="BL668">SUM(IF(Period=$BL$2,IF(Site=$A$663,IF(Provider=$B668,I))))</f>
        <v>0</v>
      </c>
      <c r="BM668" s="26">
        <f t="array" ref="BM668">SUM(IF(Period=$BL$2,IF(Site=$A$663,IF(Provider=$B668,J))))</f>
        <v>0</v>
      </c>
      <c r="BN668" s="26"/>
      <c r="BO668" s="27">
        <f t="shared" si="358"/>
        <v>0</v>
      </c>
      <c r="BP668" s="27">
        <f t="shared" si="346"/>
        <v>0</v>
      </c>
      <c r="BQ668" s="44"/>
      <c r="BR668" s="25">
        <f t="array" ref="BR668">SUM(IF(Period=$BR$2,IF(Site=$A$663,IF(Provider=$B668,I))))</f>
        <v>0</v>
      </c>
      <c r="BS668" s="26">
        <f t="array" ref="BS668">SUM(IF(Period=$BR$2,IF(Site=$A$663,IF(Provider=$B668,J))))</f>
        <v>0</v>
      </c>
      <c r="BT668" s="26"/>
      <c r="BU668" s="27">
        <f t="shared" si="359"/>
        <v>0</v>
      </c>
      <c r="BV668" s="27">
        <f t="shared" si="347"/>
        <v>0</v>
      </c>
    </row>
    <row r="669" spans="1:74" outlineLevel="1" x14ac:dyDescent="0.25">
      <c r="B669" s="20" t="s">
        <v>739</v>
      </c>
      <c r="C669" s="44"/>
      <c r="D669" s="25">
        <f t="array" ref="D669">SUM(IF(Period=$D$2,IF(Site=$A$663,IF(Provider=$B669,I))))</f>
        <v>13</v>
      </c>
      <c r="E669" s="26">
        <f t="array" ref="E669">SUM(IF(Period=$D$2,IF(Site=$A$663,IF(Provider=$B669,J))))</f>
        <v>12.76923076923077</v>
      </c>
      <c r="F669" s="26"/>
      <c r="G669" s="27">
        <f t="shared" si="348"/>
        <v>0.14995483288166217</v>
      </c>
      <c r="H669" s="27">
        <f t="shared" si="336"/>
        <v>4.8078315521186323E-3</v>
      </c>
      <c r="I669" s="44"/>
      <c r="J669" s="25">
        <f t="array" ref="J669">SUM(IF(Period=$J$2,IF(Site=$A$663,IF(Provider=$B669,I))))</f>
        <v>1</v>
      </c>
      <c r="K669" s="26">
        <f t="array" ref="K669">SUM(IF(Period=$J$2,IF(Site=$A$663,IF(Provider=$B669,J))))</f>
        <v>1</v>
      </c>
      <c r="L669" s="26"/>
      <c r="M669" s="27">
        <f t="shared" si="349"/>
        <v>8.3056478405315617E-4</v>
      </c>
      <c r="N669" s="27">
        <f t="shared" si="337"/>
        <v>3.0981813675372557E-5</v>
      </c>
      <c r="O669" s="44"/>
      <c r="P669" s="25">
        <f t="array" ref="P669">SUM(IF(Period=$P$2,IF(Site=$A$663,IF(Provider=$B669,I))))</f>
        <v>7</v>
      </c>
      <c r="Q669" s="26">
        <f t="array" ref="Q669">SUM(IF(Period=$P$2,IF(Site=$A$663,IF(Provider=$B669,J))))</f>
        <v>9.1428571428571423</v>
      </c>
      <c r="R669" s="26"/>
      <c r="S669" s="27">
        <f t="shared" si="350"/>
        <v>5.1612903225806445E-2</v>
      </c>
      <c r="T669" s="27">
        <f t="shared" si="338"/>
        <v>1.8442741052388911E-3</v>
      </c>
      <c r="U669" s="44"/>
      <c r="V669" s="25">
        <f t="array" ref="V669">SUM(IF(Period=$V$2,IF(Site=$A$663,IF(Provider=$B669,I))))</f>
        <v>3</v>
      </c>
      <c r="W669" s="26">
        <f t="array" ref="W669">SUM(IF(Period=$V$2,IF(Site=$A$663,IF(Provider=$B669,J))))</f>
        <v>5</v>
      </c>
      <c r="X669" s="26"/>
      <c r="Y669" s="27">
        <f t="shared" si="351"/>
        <v>1.2562814070351759E-2</v>
      </c>
      <c r="Z669" s="27">
        <f t="shared" si="339"/>
        <v>4.5363817818907636E-4</v>
      </c>
      <c r="AA669" s="44"/>
      <c r="AB669" s="25">
        <f t="array" ref="AB669">SUM(IF(Period=$AB$2,IF(Site=$A$663,IF(Provider=$B669,I))))</f>
        <v>0</v>
      </c>
      <c r="AC669" s="26">
        <f t="array" ref="AC669">SUM(IF(Period=$AB$2,IF(Site=$A$663,IF(Provider=$B669,J))))</f>
        <v>0</v>
      </c>
      <c r="AD669" s="26"/>
      <c r="AE669" s="27">
        <f t="shared" si="352"/>
        <v>0</v>
      </c>
      <c r="AF669" s="27">
        <f t="shared" si="340"/>
        <v>0</v>
      </c>
      <c r="AG669" s="44"/>
      <c r="AH669" s="25">
        <f t="array" ref="AH669">SUM(IF(Period=$AH$2,IF(Site=$A$663,IF(Provider=$B669,I))))</f>
        <v>0</v>
      </c>
      <c r="AI669" s="26">
        <f t="array" ref="AI669">SUM(IF(Period=$AH$2,IF(Site=$A$663,IF(Provider=$B669,J))))</f>
        <v>0</v>
      </c>
      <c r="AJ669" s="26"/>
      <c r="AK669" s="27">
        <f t="shared" si="353"/>
        <v>0</v>
      </c>
      <c r="AL669" s="27">
        <f t="shared" si="341"/>
        <v>0</v>
      </c>
      <c r="AM669" s="44"/>
      <c r="AN669" s="25">
        <f t="array" ref="AN669">SUM(IF(Period=$AN$2,IF(Site=$A$663,IF(Provider=$B669,I))))</f>
        <v>0</v>
      </c>
      <c r="AO669" s="26">
        <f t="array" ref="AO669">SUM(IF(Period=$AN$2,IF(Site=$A$663,IF(Provider=$B669,J))))</f>
        <v>0</v>
      </c>
      <c r="AP669" s="26"/>
      <c r="AQ669" s="27">
        <f t="shared" si="354"/>
        <v>0</v>
      </c>
      <c r="AR669" s="27">
        <f t="shared" si="342"/>
        <v>0</v>
      </c>
      <c r="AS669" s="44"/>
      <c r="AT669" s="25">
        <f t="array" ref="AT669">SUM(IF(Period=$AT$2,IF(Site=$A$663,IF(Provider=$B669,I))))</f>
        <v>0</v>
      </c>
      <c r="AU669" s="26">
        <f t="array" ref="AU669">SUM(IF(Period=$AT$2,IF(Site=$A$663,IF(Provider=$B669,J))))</f>
        <v>0</v>
      </c>
      <c r="AV669" s="26"/>
      <c r="AW669" s="27">
        <f t="shared" si="355"/>
        <v>0</v>
      </c>
      <c r="AX669" s="27">
        <f t="shared" si="343"/>
        <v>0</v>
      </c>
      <c r="AY669" s="44"/>
      <c r="AZ669" s="25">
        <f t="array" ref="AZ669">SUM(IF(Period=$AZ$2,IF(Site=$A$663,IF(Provider=$B669,I))))</f>
        <v>0</v>
      </c>
      <c r="BA669" s="26">
        <f t="array" ref="BA669">SUM(IF(Period=$AZ$2,IF(Site=$A$663,IF(Provider=$B669,J))))</f>
        <v>0</v>
      </c>
      <c r="BB669" s="26"/>
      <c r="BC669" s="27">
        <f t="shared" si="356"/>
        <v>0</v>
      </c>
      <c r="BD669" s="27">
        <f t="shared" si="344"/>
        <v>0</v>
      </c>
      <c r="BE669" s="44"/>
      <c r="BF669" s="25">
        <f t="array" ref="BF669">SUM(IF(Period=$BF$2,IF(Site=$A$663,IF(Provider=$B669,I))))</f>
        <v>0</v>
      </c>
      <c r="BG669" s="26">
        <f t="array" ref="BG669">SUM(IF(Period=$BF$2,IF(Site=$A$663,IF(Provider=$B669,J))))</f>
        <v>0</v>
      </c>
      <c r="BH669" s="26"/>
      <c r="BI669" s="27">
        <f t="shared" si="357"/>
        <v>0</v>
      </c>
      <c r="BJ669" s="27">
        <f t="shared" si="345"/>
        <v>0</v>
      </c>
      <c r="BK669" s="44"/>
      <c r="BL669" s="25">
        <f t="array" ref="BL669">SUM(IF(Period=$BL$2,IF(Site=$A$663,IF(Provider=$B669,I))))</f>
        <v>0</v>
      </c>
      <c r="BM669" s="26">
        <f t="array" ref="BM669">SUM(IF(Period=$BL$2,IF(Site=$A$663,IF(Provider=$B669,J))))</f>
        <v>0</v>
      </c>
      <c r="BN669" s="26"/>
      <c r="BO669" s="27">
        <f t="shared" si="358"/>
        <v>0</v>
      </c>
      <c r="BP669" s="27">
        <f t="shared" si="346"/>
        <v>0</v>
      </c>
      <c r="BQ669" s="44"/>
      <c r="BR669" s="25">
        <f t="array" ref="BR669">SUM(IF(Period=$BR$2,IF(Site=$A$663,IF(Provider=$B669,I))))</f>
        <v>0</v>
      </c>
      <c r="BS669" s="26">
        <f t="array" ref="BS669">SUM(IF(Period=$BR$2,IF(Site=$A$663,IF(Provider=$B669,J))))</f>
        <v>0</v>
      </c>
      <c r="BT669" s="26"/>
      <c r="BU669" s="27">
        <f t="shared" si="359"/>
        <v>0</v>
      </c>
      <c r="BV669" s="27">
        <f t="shared" si="347"/>
        <v>0</v>
      </c>
    </row>
    <row r="670" spans="1:74" outlineLevel="1" x14ac:dyDescent="0.25">
      <c r="B670" s="20" t="s">
        <v>879</v>
      </c>
      <c r="C670" s="44"/>
      <c r="D670" s="25">
        <f t="array" ref="D670">SUM(IF(Period=$D$2,IF(Site=$A$663,IF(Provider=$B670,I))))</f>
        <v>0</v>
      </c>
      <c r="E670" s="26">
        <f t="array" ref="E670">SUM(IF(Period=$D$2,IF(Site=$A$663,IF(Provider=$B670,J))))</f>
        <v>0</v>
      </c>
      <c r="F670" s="26"/>
      <c r="G670" s="27">
        <f t="shared" si="348"/>
        <v>0</v>
      </c>
      <c r="H670" s="27">
        <f t="shared" si="336"/>
        <v>0</v>
      </c>
      <c r="I670" s="44"/>
      <c r="J670" s="25">
        <f t="array" ref="J670">SUM(IF(Period=$J$2,IF(Site=$A$663,IF(Provider=$B670,I))))</f>
        <v>0</v>
      </c>
      <c r="K670" s="26">
        <f t="array" ref="K670">SUM(IF(Period=$J$2,IF(Site=$A$663,IF(Provider=$B670,J))))</f>
        <v>0</v>
      </c>
      <c r="L670" s="26"/>
      <c r="M670" s="27">
        <f t="shared" si="349"/>
        <v>0</v>
      </c>
      <c r="N670" s="27">
        <f t="shared" si="337"/>
        <v>0</v>
      </c>
      <c r="O670" s="44"/>
      <c r="P670" s="25">
        <f t="array" ref="P670">SUM(IF(Period=$P$2,IF(Site=$A$663,IF(Provider=$B670,I))))</f>
        <v>0</v>
      </c>
      <c r="Q670" s="26">
        <f t="array" ref="Q670">SUM(IF(Period=$P$2,IF(Site=$A$663,IF(Provider=$B670,J))))</f>
        <v>0</v>
      </c>
      <c r="R670" s="26"/>
      <c r="S670" s="27">
        <f t="shared" si="350"/>
        <v>0</v>
      </c>
      <c r="T670" s="27">
        <f t="shared" si="338"/>
        <v>0</v>
      </c>
      <c r="U670" s="44"/>
      <c r="V670" s="25">
        <f t="array" ref="V670">SUM(IF(Period=$V$2,IF(Site=$A$663,IF(Provider=$B670,I))))</f>
        <v>26</v>
      </c>
      <c r="W670" s="26">
        <f t="array" ref="W670">SUM(IF(Period=$V$2,IF(Site=$A$663,IF(Provider=$B670,J))))</f>
        <v>8.3461538461538467</v>
      </c>
      <c r="X670" s="26"/>
      <c r="Y670" s="27">
        <f t="shared" si="351"/>
        <v>0.18174204355108878</v>
      </c>
      <c r="Z670" s="27">
        <f t="shared" si="339"/>
        <v>6.5626323111353056E-3</v>
      </c>
      <c r="AA670" s="44"/>
      <c r="AB670" s="25">
        <f t="array" ref="AB670">SUM(IF(Period=$AB$2,IF(Site=$A$663,IF(Provider=$B670,I))))</f>
        <v>0</v>
      </c>
      <c r="AC670" s="26">
        <f t="array" ref="AC670">SUM(IF(Period=$AB$2,IF(Site=$A$663,IF(Provider=$B670,J))))</f>
        <v>0</v>
      </c>
      <c r="AD670" s="26"/>
      <c r="AE670" s="27">
        <f t="shared" si="352"/>
        <v>0</v>
      </c>
      <c r="AF670" s="27">
        <f t="shared" si="340"/>
        <v>0</v>
      </c>
      <c r="AG670" s="44"/>
      <c r="AH670" s="25">
        <f t="array" ref="AH670">SUM(IF(Period=$AH$2,IF(Site=$A$663,IF(Provider=$B670,I))))</f>
        <v>0</v>
      </c>
      <c r="AI670" s="26">
        <f t="array" ref="AI670">SUM(IF(Period=$AH$2,IF(Site=$A$663,IF(Provider=$B670,J))))</f>
        <v>0</v>
      </c>
      <c r="AJ670" s="26"/>
      <c r="AK670" s="27">
        <f t="shared" si="353"/>
        <v>0</v>
      </c>
      <c r="AL670" s="27">
        <f t="shared" si="341"/>
        <v>0</v>
      </c>
      <c r="AM670" s="44"/>
      <c r="AN670" s="25">
        <f t="array" ref="AN670">SUM(IF(Period=$AN$2,IF(Site=$A$663,IF(Provider=$B670,I))))</f>
        <v>0</v>
      </c>
      <c r="AO670" s="26">
        <f t="array" ref="AO670">SUM(IF(Period=$AN$2,IF(Site=$A$663,IF(Provider=$B670,J))))</f>
        <v>0</v>
      </c>
      <c r="AP670" s="26"/>
      <c r="AQ670" s="27">
        <f t="shared" si="354"/>
        <v>0</v>
      </c>
      <c r="AR670" s="27">
        <f t="shared" si="342"/>
        <v>0</v>
      </c>
      <c r="AS670" s="44"/>
      <c r="AT670" s="25">
        <f t="array" ref="AT670">SUM(IF(Period=$AT$2,IF(Site=$A$663,IF(Provider=$B670,I))))</f>
        <v>0</v>
      </c>
      <c r="AU670" s="26">
        <f t="array" ref="AU670">SUM(IF(Period=$AT$2,IF(Site=$A$663,IF(Provider=$B670,J))))</f>
        <v>0</v>
      </c>
      <c r="AV670" s="26"/>
      <c r="AW670" s="27">
        <f t="shared" si="355"/>
        <v>0</v>
      </c>
      <c r="AX670" s="27">
        <f t="shared" si="343"/>
        <v>0</v>
      </c>
      <c r="AY670" s="44"/>
      <c r="AZ670" s="25">
        <f t="array" ref="AZ670">SUM(IF(Period=$AZ$2,IF(Site=$A$663,IF(Provider=$B670,I))))</f>
        <v>0</v>
      </c>
      <c r="BA670" s="26">
        <f t="array" ref="BA670">SUM(IF(Period=$AZ$2,IF(Site=$A$663,IF(Provider=$B670,J))))</f>
        <v>0</v>
      </c>
      <c r="BB670" s="26"/>
      <c r="BC670" s="27">
        <f t="shared" si="356"/>
        <v>0</v>
      </c>
      <c r="BD670" s="27">
        <f t="shared" si="344"/>
        <v>0</v>
      </c>
      <c r="BE670" s="44"/>
      <c r="BF670" s="25">
        <f t="array" ref="BF670">SUM(IF(Period=$BF$2,IF(Site=$A$663,IF(Provider=$B670,I))))</f>
        <v>0</v>
      </c>
      <c r="BG670" s="26">
        <f t="array" ref="BG670">SUM(IF(Period=$BF$2,IF(Site=$A$663,IF(Provider=$B670,J))))</f>
        <v>0</v>
      </c>
      <c r="BH670" s="26"/>
      <c r="BI670" s="27">
        <f t="shared" si="357"/>
        <v>0</v>
      </c>
      <c r="BJ670" s="27">
        <f t="shared" si="345"/>
        <v>0</v>
      </c>
      <c r="BK670" s="44"/>
      <c r="BL670" s="25">
        <f t="array" ref="BL670">SUM(IF(Period=$BL$2,IF(Site=$A$663,IF(Provider=$B670,I))))</f>
        <v>0</v>
      </c>
      <c r="BM670" s="26">
        <f t="array" ref="BM670">SUM(IF(Period=$BL$2,IF(Site=$A$663,IF(Provider=$B670,J))))</f>
        <v>0</v>
      </c>
      <c r="BN670" s="26"/>
      <c r="BO670" s="27">
        <f t="shared" si="358"/>
        <v>0</v>
      </c>
      <c r="BP670" s="27">
        <f t="shared" si="346"/>
        <v>0</v>
      </c>
      <c r="BQ670" s="44"/>
      <c r="BR670" s="25">
        <f t="array" ref="BR670">SUM(IF(Period=$BR$2,IF(Site=$A$663,IF(Provider=$B670,I))))</f>
        <v>0</v>
      </c>
      <c r="BS670" s="26">
        <f t="array" ref="BS670">SUM(IF(Period=$BR$2,IF(Site=$A$663,IF(Provider=$B670,J))))</f>
        <v>0</v>
      </c>
      <c r="BT670" s="26"/>
      <c r="BU670" s="27">
        <f t="shared" si="359"/>
        <v>0</v>
      </c>
      <c r="BV670" s="27">
        <f t="shared" si="347"/>
        <v>0</v>
      </c>
    </row>
    <row r="671" spans="1:74" outlineLevel="1" x14ac:dyDescent="0.25">
      <c r="B671" s="20" t="s">
        <v>768</v>
      </c>
      <c r="C671" s="44"/>
      <c r="D671" s="25">
        <f t="array" ref="D671">SUM(IF(Period=$D$2,IF(Site=$A$663,IF(Provider=$B671,I))))</f>
        <v>4</v>
      </c>
      <c r="E671" s="26">
        <f t="array" ref="E671">SUM(IF(Period=$D$2,IF(Site=$A$663,IF(Provider=$B671,J))))</f>
        <v>23.75</v>
      </c>
      <c r="F671" s="26"/>
      <c r="G671" s="27">
        <f t="shared" si="348"/>
        <v>8.5817524841915085E-2</v>
      </c>
      <c r="H671" s="27">
        <f t="shared" si="336"/>
        <v>2.7514698641642769E-3</v>
      </c>
      <c r="I671" s="44"/>
      <c r="J671" s="25">
        <f t="array" ref="J671">SUM(IF(Period=$J$2,IF(Site=$A$663,IF(Provider=$B671,I))))</f>
        <v>0</v>
      </c>
      <c r="K671" s="26">
        <f t="array" ref="K671">SUM(IF(Period=$J$2,IF(Site=$A$663,IF(Provider=$B671,J))))</f>
        <v>0</v>
      </c>
      <c r="L671" s="26"/>
      <c r="M671" s="27">
        <f t="shared" si="349"/>
        <v>0</v>
      </c>
      <c r="N671" s="27">
        <f t="shared" si="337"/>
        <v>0</v>
      </c>
      <c r="O671" s="44"/>
      <c r="P671" s="25">
        <f t="array" ref="P671">SUM(IF(Period=$P$2,IF(Site=$A$663,IF(Provider=$B671,I))))</f>
        <v>6</v>
      </c>
      <c r="Q671" s="26">
        <f t="array" ref="Q671">SUM(IF(Period=$P$2,IF(Site=$A$663,IF(Provider=$B671,J))))</f>
        <v>4.5</v>
      </c>
      <c r="R671" s="26"/>
      <c r="S671" s="27">
        <f t="shared" si="350"/>
        <v>2.1774193548387097E-2</v>
      </c>
      <c r="T671" s="27">
        <f t="shared" si="338"/>
        <v>7.7805313814765717E-4</v>
      </c>
      <c r="U671" s="44"/>
      <c r="V671" s="25">
        <f t="array" ref="V671">SUM(IF(Period=$V$2,IF(Site=$A$663,IF(Provider=$B671,I))))</f>
        <v>0</v>
      </c>
      <c r="W671" s="26">
        <f t="array" ref="W671">SUM(IF(Period=$V$2,IF(Site=$A$663,IF(Provider=$B671,J))))</f>
        <v>0</v>
      </c>
      <c r="X671" s="26"/>
      <c r="Y671" s="27">
        <f t="shared" si="351"/>
        <v>0</v>
      </c>
      <c r="Z671" s="27">
        <f t="shared" si="339"/>
        <v>0</v>
      </c>
      <c r="AA671" s="44"/>
      <c r="AB671" s="25">
        <f t="array" ref="AB671">SUM(IF(Period=$AB$2,IF(Site=$A$663,IF(Provider=$B671,I))))</f>
        <v>141</v>
      </c>
      <c r="AC671" s="26">
        <f t="array" ref="AC671">SUM(IF(Period=$AB$2,IF(Site=$A$663,IF(Provider=$B671,J))))</f>
        <v>5.9361702127659575</v>
      </c>
      <c r="AD671" s="26"/>
      <c r="AE671" s="27">
        <f t="shared" si="352"/>
        <v>0.79866412213740456</v>
      </c>
      <c r="AF671" s="27">
        <f t="shared" si="340"/>
        <v>2.5179747901687671E-2</v>
      </c>
      <c r="AG671" s="44"/>
      <c r="AH671" s="25">
        <f t="array" ref="AH671">SUM(IF(Period=$AH$2,IF(Site=$A$663,IF(Provider=$B671,I))))</f>
        <v>0</v>
      </c>
      <c r="AI671" s="26">
        <f t="array" ref="AI671">SUM(IF(Period=$AH$2,IF(Site=$A$663,IF(Provider=$B671,J))))</f>
        <v>0</v>
      </c>
      <c r="AJ671" s="26"/>
      <c r="AK671" s="27">
        <f t="shared" si="353"/>
        <v>0</v>
      </c>
      <c r="AL671" s="27">
        <f t="shared" si="341"/>
        <v>0</v>
      </c>
      <c r="AM671" s="44"/>
      <c r="AN671" s="25">
        <f t="array" ref="AN671">SUM(IF(Period=$AN$2,IF(Site=$A$663,IF(Provider=$B671,I))))</f>
        <v>0</v>
      </c>
      <c r="AO671" s="26">
        <f t="array" ref="AO671">SUM(IF(Period=$AN$2,IF(Site=$A$663,IF(Provider=$B671,J))))</f>
        <v>0</v>
      </c>
      <c r="AP671" s="26"/>
      <c r="AQ671" s="27">
        <f t="shared" si="354"/>
        <v>0</v>
      </c>
      <c r="AR671" s="27">
        <f t="shared" si="342"/>
        <v>0</v>
      </c>
      <c r="AS671" s="44"/>
      <c r="AT671" s="25">
        <f t="array" ref="AT671">SUM(IF(Period=$AT$2,IF(Site=$A$663,IF(Provider=$B671,I))))</f>
        <v>0</v>
      </c>
      <c r="AU671" s="26">
        <f t="array" ref="AU671">SUM(IF(Period=$AT$2,IF(Site=$A$663,IF(Provider=$B671,J))))</f>
        <v>0</v>
      </c>
      <c r="AV671" s="26"/>
      <c r="AW671" s="27">
        <f t="shared" si="355"/>
        <v>0</v>
      </c>
      <c r="AX671" s="27">
        <f t="shared" si="343"/>
        <v>0</v>
      </c>
      <c r="AY671" s="44"/>
      <c r="AZ671" s="25">
        <f t="array" ref="AZ671">SUM(IF(Period=$AZ$2,IF(Site=$A$663,IF(Provider=$B671,I))))</f>
        <v>0</v>
      </c>
      <c r="BA671" s="26">
        <f t="array" ref="BA671">SUM(IF(Period=$AZ$2,IF(Site=$A$663,IF(Provider=$B671,J))))</f>
        <v>0</v>
      </c>
      <c r="BB671" s="26"/>
      <c r="BC671" s="27">
        <f t="shared" si="356"/>
        <v>0</v>
      </c>
      <c r="BD671" s="27">
        <f t="shared" si="344"/>
        <v>0</v>
      </c>
      <c r="BE671" s="44"/>
      <c r="BF671" s="25">
        <f t="array" ref="BF671">SUM(IF(Period=$BF$2,IF(Site=$A$663,IF(Provider=$B671,I))))</f>
        <v>0</v>
      </c>
      <c r="BG671" s="26">
        <f t="array" ref="BG671">SUM(IF(Period=$BF$2,IF(Site=$A$663,IF(Provider=$B671,J))))</f>
        <v>0</v>
      </c>
      <c r="BH671" s="26"/>
      <c r="BI671" s="27">
        <f t="shared" si="357"/>
        <v>0</v>
      </c>
      <c r="BJ671" s="27">
        <f t="shared" si="345"/>
        <v>0</v>
      </c>
      <c r="BK671" s="44"/>
      <c r="BL671" s="25">
        <f t="array" ref="BL671">SUM(IF(Period=$BL$2,IF(Site=$A$663,IF(Provider=$B671,I))))</f>
        <v>0</v>
      </c>
      <c r="BM671" s="26">
        <f t="array" ref="BM671">SUM(IF(Period=$BL$2,IF(Site=$A$663,IF(Provider=$B671,J))))</f>
        <v>0</v>
      </c>
      <c r="BN671" s="26"/>
      <c r="BO671" s="27">
        <f t="shared" si="358"/>
        <v>0</v>
      </c>
      <c r="BP671" s="27">
        <f t="shared" si="346"/>
        <v>0</v>
      </c>
      <c r="BQ671" s="44"/>
      <c r="BR671" s="25">
        <f t="array" ref="BR671">SUM(IF(Period=$BR$2,IF(Site=$A$663,IF(Provider=$B671,I))))</f>
        <v>0</v>
      </c>
      <c r="BS671" s="26">
        <f t="array" ref="BS671">SUM(IF(Period=$BR$2,IF(Site=$A$663,IF(Provider=$B671,J))))</f>
        <v>0</v>
      </c>
      <c r="BT671" s="26"/>
      <c r="BU671" s="27">
        <f t="shared" si="359"/>
        <v>0</v>
      </c>
      <c r="BV671" s="27">
        <f t="shared" si="347"/>
        <v>0</v>
      </c>
    </row>
    <row r="672" spans="1:74" outlineLevel="1" x14ac:dyDescent="0.25">
      <c r="B672" s="20" t="s">
        <v>778</v>
      </c>
      <c r="C672" s="44"/>
      <c r="D672" s="25">
        <f t="array" ref="D672">SUM(IF(Period=$D$2,IF(Site=$A$663,IF(Provider=$B672,I))))</f>
        <v>263</v>
      </c>
      <c r="E672" s="26">
        <f t="array" ref="E672">SUM(IF(Period=$D$2,IF(Site=$A$663,IF(Provider=$B672,J))))</f>
        <v>8.5247148288973378</v>
      </c>
      <c r="F672" s="26"/>
      <c r="G672" s="27">
        <f t="shared" si="348"/>
        <v>2.0252935862691959</v>
      </c>
      <c r="H672" s="27">
        <f t="shared" si="336"/>
        <v>6.493468879427694E-2</v>
      </c>
      <c r="I672" s="44"/>
      <c r="J672" s="25">
        <f t="array" ref="J672">SUM(IF(Period=$J$2,IF(Site=$A$663,IF(Provider=$B672,I))))</f>
        <v>252</v>
      </c>
      <c r="K672" s="26">
        <f t="array" ref="K672">SUM(IF(Period=$J$2,IF(Site=$A$663,IF(Provider=$B672,J))))</f>
        <v>7.8730158730158726</v>
      </c>
      <c r="L672" s="26"/>
      <c r="M672" s="27">
        <f t="shared" si="349"/>
        <v>1.6478405315614617</v>
      </c>
      <c r="N672" s="27">
        <f t="shared" si="337"/>
        <v>6.1467918331939146E-2</v>
      </c>
      <c r="O672" s="44"/>
      <c r="P672" s="25">
        <f t="array" ref="P672">SUM(IF(Period=$P$2,IF(Site=$A$663,IF(Provider=$B672,I))))</f>
        <v>285</v>
      </c>
      <c r="Q672" s="26">
        <f t="array" ref="Q672">SUM(IF(Period=$P$2,IF(Site=$A$663,IF(Provider=$B672,J))))</f>
        <v>5.5649122807017548</v>
      </c>
      <c r="R672" s="26"/>
      <c r="S672" s="27">
        <f t="shared" si="350"/>
        <v>1.2790322580645161</v>
      </c>
      <c r="T672" s="27">
        <f t="shared" si="338"/>
        <v>4.5703417670451274E-2</v>
      </c>
      <c r="U672" s="44"/>
      <c r="V672" s="25">
        <f t="array" ref="V672">SUM(IF(Period=$V$2,IF(Site=$A$663,IF(Provider=$B672,I))))</f>
        <v>179</v>
      </c>
      <c r="W672" s="26">
        <f t="array" ref="W672">SUM(IF(Period=$V$2,IF(Site=$A$663,IF(Provider=$B672,J))))</f>
        <v>4.8044692737430168</v>
      </c>
      <c r="X672" s="26"/>
      <c r="Y672" s="27">
        <f t="shared" si="351"/>
        <v>0.72026800670016744</v>
      </c>
      <c r="Z672" s="27">
        <f t="shared" si="339"/>
        <v>2.6008588882840383E-2</v>
      </c>
      <c r="AA672" s="44"/>
      <c r="AB672" s="25">
        <f t="array" ref="AB672">SUM(IF(Period=$AB$2,IF(Site=$A$663,IF(Provider=$B672,I))))</f>
        <v>196</v>
      </c>
      <c r="AC672" s="26">
        <f t="array" ref="AC672">SUM(IF(Period=$AB$2,IF(Site=$A$663,IF(Provider=$B672,J))))</f>
        <v>4.3520408163265305</v>
      </c>
      <c r="AD672" s="26"/>
      <c r="AE672" s="27">
        <f t="shared" si="352"/>
        <v>0.81393129770992367</v>
      </c>
      <c r="AF672" s="27">
        <f t="shared" si="340"/>
        <v>2.5661081194909899E-2</v>
      </c>
      <c r="AG672" s="44"/>
      <c r="AH672" s="25">
        <f t="array" ref="AH672">SUM(IF(Period=$AH$2,IF(Site=$A$663,IF(Provider=$B672,I))))</f>
        <v>0</v>
      </c>
      <c r="AI672" s="26">
        <f t="array" ref="AI672">SUM(IF(Period=$AH$2,IF(Site=$A$663,IF(Provider=$B672,J))))</f>
        <v>0</v>
      </c>
      <c r="AJ672" s="26"/>
      <c r="AK672" s="27">
        <f t="shared" si="353"/>
        <v>0</v>
      </c>
      <c r="AL672" s="27">
        <f t="shared" si="341"/>
        <v>0</v>
      </c>
      <c r="AM672" s="44"/>
      <c r="AN672" s="25">
        <f t="array" ref="AN672">SUM(IF(Period=$AN$2,IF(Site=$A$663,IF(Provider=$B672,I))))</f>
        <v>0</v>
      </c>
      <c r="AO672" s="26">
        <f t="array" ref="AO672">SUM(IF(Period=$AN$2,IF(Site=$A$663,IF(Provider=$B672,J))))</f>
        <v>0</v>
      </c>
      <c r="AP672" s="26"/>
      <c r="AQ672" s="27">
        <f t="shared" si="354"/>
        <v>0</v>
      </c>
      <c r="AR672" s="27">
        <f t="shared" si="342"/>
        <v>0</v>
      </c>
      <c r="AS672" s="44"/>
      <c r="AT672" s="25">
        <f t="array" ref="AT672">SUM(IF(Period=$AT$2,IF(Site=$A$663,IF(Provider=$B672,I))))</f>
        <v>0</v>
      </c>
      <c r="AU672" s="26">
        <f t="array" ref="AU672">SUM(IF(Period=$AT$2,IF(Site=$A$663,IF(Provider=$B672,J))))</f>
        <v>0</v>
      </c>
      <c r="AV672" s="26"/>
      <c r="AW672" s="27">
        <f t="shared" si="355"/>
        <v>0</v>
      </c>
      <c r="AX672" s="27">
        <f t="shared" si="343"/>
        <v>0</v>
      </c>
      <c r="AY672" s="44"/>
      <c r="AZ672" s="25">
        <f t="array" ref="AZ672">SUM(IF(Period=$AZ$2,IF(Site=$A$663,IF(Provider=$B672,I))))</f>
        <v>0</v>
      </c>
      <c r="BA672" s="26">
        <f t="array" ref="BA672">SUM(IF(Period=$AZ$2,IF(Site=$A$663,IF(Provider=$B672,J))))</f>
        <v>0</v>
      </c>
      <c r="BB672" s="26"/>
      <c r="BC672" s="27">
        <f t="shared" si="356"/>
        <v>0</v>
      </c>
      <c r="BD672" s="27">
        <f t="shared" si="344"/>
        <v>0</v>
      </c>
      <c r="BE672" s="44"/>
      <c r="BF672" s="25">
        <f t="array" ref="BF672">SUM(IF(Period=$BF$2,IF(Site=$A$663,IF(Provider=$B672,I))))</f>
        <v>0</v>
      </c>
      <c r="BG672" s="26">
        <f t="array" ref="BG672">SUM(IF(Period=$BF$2,IF(Site=$A$663,IF(Provider=$B672,J))))</f>
        <v>0</v>
      </c>
      <c r="BH672" s="26"/>
      <c r="BI672" s="27">
        <f t="shared" si="357"/>
        <v>0</v>
      </c>
      <c r="BJ672" s="27">
        <f t="shared" si="345"/>
        <v>0</v>
      </c>
      <c r="BK672" s="44"/>
      <c r="BL672" s="25">
        <f t="array" ref="BL672">SUM(IF(Period=$BL$2,IF(Site=$A$663,IF(Provider=$B672,I))))</f>
        <v>0</v>
      </c>
      <c r="BM672" s="26">
        <f t="array" ref="BM672">SUM(IF(Period=$BL$2,IF(Site=$A$663,IF(Provider=$B672,J))))</f>
        <v>0</v>
      </c>
      <c r="BN672" s="26"/>
      <c r="BO672" s="27">
        <f t="shared" si="358"/>
        <v>0</v>
      </c>
      <c r="BP672" s="27">
        <f t="shared" si="346"/>
        <v>0</v>
      </c>
      <c r="BQ672" s="44"/>
      <c r="BR672" s="25">
        <f t="array" ref="BR672">SUM(IF(Period=$BR$2,IF(Site=$A$663,IF(Provider=$B672,I))))</f>
        <v>0</v>
      </c>
      <c r="BS672" s="26">
        <f t="array" ref="BS672">SUM(IF(Period=$BR$2,IF(Site=$A$663,IF(Provider=$B672,J))))</f>
        <v>0</v>
      </c>
      <c r="BT672" s="26"/>
      <c r="BU672" s="27">
        <f t="shared" si="359"/>
        <v>0</v>
      </c>
      <c r="BV672" s="27">
        <f t="shared" si="347"/>
        <v>0</v>
      </c>
    </row>
    <row r="673" spans="2:74" outlineLevel="1" x14ac:dyDescent="0.25">
      <c r="B673" s="20" t="s">
        <v>878</v>
      </c>
      <c r="C673" s="44"/>
      <c r="D673" s="25">
        <f t="array" ref="D673">SUM(IF(Period=$D$2,IF(Site=$A$663,IF(Provider=$B673,I))))</f>
        <v>0</v>
      </c>
      <c r="E673" s="26">
        <f t="array" ref="E673">SUM(IF(Period=$D$2,IF(Site=$A$663,IF(Provider=$B673,J))))</f>
        <v>0</v>
      </c>
      <c r="F673" s="26"/>
      <c r="G673" s="27">
        <f t="shared" si="348"/>
        <v>0</v>
      </c>
      <c r="H673" s="27">
        <f t="shared" si="336"/>
        <v>0</v>
      </c>
      <c r="I673" s="44"/>
      <c r="J673" s="25">
        <f t="array" ref="J673">SUM(IF(Period=$J$2,IF(Site=$A$663,IF(Provider=$B673,I))))</f>
        <v>0</v>
      </c>
      <c r="K673" s="26">
        <f t="array" ref="K673">SUM(IF(Period=$J$2,IF(Site=$A$663,IF(Provider=$B673,J))))</f>
        <v>0</v>
      </c>
      <c r="L673" s="26"/>
      <c r="M673" s="27">
        <f t="shared" si="349"/>
        <v>0</v>
      </c>
      <c r="N673" s="27">
        <f t="shared" si="337"/>
        <v>0</v>
      </c>
      <c r="O673" s="44"/>
      <c r="P673" s="25">
        <f t="array" ref="P673">SUM(IF(Period=$P$2,IF(Site=$A$663,IF(Provider=$B673,I))))</f>
        <v>0</v>
      </c>
      <c r="Q673" s="26">
        <f t="array" ref="Q673">SUM(IF(Period=$P$2,IF(Site=$A$663,IF(Provider=$B673,J))))</f>
        <v>0</v>
      </c>
      <c r="R673" s="26"/>
      <c r="S673" s="27">
        <f t="shared" si="350"/>
        <v>0</v>
      </c>
      <c r="T673" s="27">
        <f t="shared" si="338"/>
        <v>0</v>
      </c>
      <c r="U673" s="44"/>
      <c r="V673" s="25">
        <f t="array" ref="V673">SUM(IF(Period=$V$2,IF(Site=$A$663,IF(Provider=$B673,I))))</f>
        <v>3</v>
      </c>
      <c r="W673" s="26">
        <f t="array" ref="W673">SUM(IF(Period=$V$2,IF(Site=$A$663,IF(Provider=$B673,J))))</f>
        <v>6.666666666666667</v>
      </c>
      <c r="X673" s="26"/>
      <c r="Y673" s="27">
        <f t="shared" si="351"/>
        <v>1.6750418760469014E-2</v>
      </c>
      <c r="Z673" s="27">
        <f t="shared" si="339"/>
        <v>6.0485090425210189E-4</v>
      </c>
      <c r="AA673" s="44"/>
      <c r="AB673" s="25">
        <f t="array" ref="AB673">SUM(IF(Period=$AB$2,IF(Site=$A$663,IF(Provider=$B673,I))))</f>
        <v>0</v>
      </c>
      <c r="AC673" s="26">
        <f t="array" ref="AC673">SUM(IF(Period=$AB$2,IF(Site=$A$663,IF(Provider=$B673,J))))</f>
        <v>0</v>
      </c>
      <c r="AD673" s="26"/>
      <c r="AE673" s="27">
        <f t="shared" si="352"/>
        <v>0</v>
      </c>
      <c r="AF673" s="27">
        <f t="shared" si="340"/>
        <v>0</v>
      </c>
      <c r="AG673" s="44"/>
      <c r="AH673" s="25">
        <f t="array" ref="AH673">SUM(IF(Period=$AH$2,IF(Site=$A$663,IF(Provider=$B673,I))))</f>
        <v>0</v>
      </c>
      <c r="AI673" s="26">
        <f t="array" ref="AI673">SUM(IF(Period=$AH$2,IF(Site=$A$663,IF(Provider=$B673,J))))</f>
        <v>0</v>
      </c>
      <c r="AJ673" s="26"/>
      <c r="AK673" s="27">
        <f t="shared" si="353"/>
        <v>0</v>
      </c>
      <c r="AL673" s="27">
        <f t="shared" si="341"/>
        <v>0</v>
      </c>
      <c r="AM673" s="44"/>
      <c r="AN673" s="25">
        <f t="array" ref="AN673">SUM(IF(Period=$AN$2,IF(Site=$A$663,IF(Provider=$B673,I))))</f>
        <v>0</v>
      </c>
      <c r="AO673" s="26">
        <f t="array" ref="AO673">SUM(IF(Period=$AN$2,IF(Site=$A$663,IF(Provider=$B673,J))))</f>
        <v>0</v>
      </c>
      <c r="AP673" s="26"/>
      <c r="AQ673" s="27">
        <f t="shared" si="354"/>
        <v>0</v>
      </c>
      <c r="AR673" s="27">
        <f t="shared" si="342"/>
        <v>0</v>
      </c>
      <c r="AS673" s="44"/>
      <c r="AT673" s="25">
        <f t="array" ref="AT673">SUM(IF(Period=$AT$2,IF(Site=$A$663,IF(Provider=$B673,I))))</f>
        <v>0</v>
      </c>
      <c r="AU673" s="26">
        <f t="array" ref="AU673">SUM(IF(Period=$AT$2,IF(Site=$A$663,IF(Provider=$B673,J))))</f>
        <v>0</v>
      </c>
      <c r="AV673" s="26"/>
      <c r="AW673" s="27">
        <f t="shared" si="355"/>
        <v>0</v>
      </c>
      <c r="AX673" s="27">
        <f t="shared" si="343"/>
        <v>0</v>
      </c>
      <c r="AY673" s="44"/>
      <c r="AZ673" s="25">
        <f t="array" ref="AZ673">SUM(IF(Period=$AZ$2,IF(Site=$A$663,IF(Provider=$B673,I))))</f>
        <v>0</v>
      </c>
      <c r="BA673" s="26">
        <f t="array" ref="BA673">SUM(IF(Period=$AZ$2,IF(Site=$A$663,IF(Provider=$B673,J))))</f>
        <v>0</v>
      </c>
      <c r="BB673" s="26"/>
      <c r="BC673" s="27">
        <f t="shared" si="356"/>
        <v>0</v>
      </c>
      <c r="BD673" s="27">
        <f t="shared" si="344"/>
        <v>0</v>
      </c>
      <c r="BE673" s="44"/>
      <c r="BF673" s="25">
        <f t="array" ref="BF673">SUM(IF(Period=$BF$2,IF(Site=$A$663,IF(Provider=$B673,I))))</f>
        <v>0</v>
      </c>
      <c r="BG673" s="26">
        <f t="array" ref="BG673">SUM(IF(Period=$BF$2,IF(Site=$A$663,IF(Provider=$B673,J))))</f>
        <v>0</v>
      </c>
      <c r="BH673" s="26"/>
      <c r="BI673" s="27">
        <f t="shared" si="357"/>
        <v>0</v>
      </c>
      <c r="BJ673" s="27">
        <f t="shared" si="345"/>
        <v>0</v>
      </c>
      <c r="BK673" s="44"/>
      <c r="BL673" s="25">
        <f t="array" ref="BL673">SUM(IF(Period=$BL$2,IF(Site=$A$663,IF(Provider=$B673,I))))</f>
        <v>0</v>
      </c>
      <c r="BM673" s="26">
        <f t="array" ref="BM673">SUM(IF(Period=$BL$2,IF(Site=$A$663,IF(Provider=$B673,J))))</f>
        <v>0</v>
      </c>
      <c r="BN673" s="26"/>
      <c r="BO673" s="27">
        <f t="shared" si="358"/>
        <v>0</v>
      </c>
      <c r="BP673" s="27">
        <f t="shared" si="346"/>
        <v>0</v>
      </c>
      <c r="BQ673" s="44"/>
      <c r="BR673" s="25">
        <f t="array" ref="BR673">SUM(IF(Period=$BR$2,IF(Site=$A$663,IF(Provider=$B673,I))))</f>
        <v>0</v>
      </c>
      <c r="BS673" s="26">
        <f t="array" ref="BS673">SUM(IF(Period=$BR$2,IF(Site=$A$663,IF(Provider=$B673,J))))</f>
        <v>0</v>
      </c>
      <c r="BT673" s="26"/>
      <c r="BU673" s="27">
        <f t="shared" si="359"/>
        <v>0</v>
      </c>
      <c r="BV673" s="27">
        <f t="shared" si="347"/>
        <v>0</v>
      </c>
    </row>
    <row r="674" spans="2:74" outlineLevel="1" x14ac:dyDescent="0.25">
      <c r="B674" s="20" t="s">
        <v>781</v>
      </c>
      <c r="C674" s="44"/>
      <c r="D674" s="25">
        <f t="array" ref="D674">SUM(IF(Period=$D$2,IF(Site=$A$663,IF(Provider=$B674,I))))</f>
        <v>95</v>
      </c>
      <c r="E674" s="26">
        <f t="array" ref="E674">SUM(IF(Period=$D$2,IF(Site=$A$663,IF(Provider=$B674,J))))</f>
        <v>12.305263157894737</v>
      </c>
      <c r="F674" s="26"/>
      <c r="G674" s="27">
        <f t="shared" si="348"/>
        <v>1.056007226738934</v>
      </c>
      <c r="H674" s="27">
        <f t="shared" si="336"/>
        <v>3.385756074955832E-2</v>
      </c>
      <c r="I674" s="44"/>
      <c r="J674" s="25">
        <f t="array" ref="J674">SUM(IF(Period=$J$2,IF(Site=$A$663,IF(Provider=$B674,I))))</f>
        <v>0</v>
      </c>
      <c r="K674" s="26">
        <f t="array" ref="K674">SUM(IF(Period=$J$2,IF(Site=$A$663,IF(Provider=$B674,J))))</f>
        <v>0</v>
      </c>
      <c r="L674" s="26"/>
      <c r="M674" s="27">
        <f t="shared" si="349"/>
        <v>0</v>
      </c>
      <c r="N674" s="27">
        <f t="shared" si="337"/>
        <v>0</v>
      </c>
      <c r="O674" s="44"/>
      <c r="P674" s="25">
        <f t="array" ref="P674">SUM(IF(Period=$P$2,IF(Site=$A$663,IF(Provider=$B674,I))))</f>
        <v>5</v>
      </c>
      <c r="Q674" s="26">
        <f t="array" ref="Q674">SUM(IF(Period=$P$2,IF(Site=$A$663,IF(Provider=$B674,J))))</f>
        <v>13.4</v>
      </c>
      <c r="R674" s="26"/>
      <c r="S674" s="27">
        <f t="shared" si="350"/>
        <v>5.4032258064516128E-2</v>
      </c>
      <c r="T674" s="27">
        <f t="shared" si="338"/>
        <v>1.9307244539219642E-3</v>
      </c>
      <c r="U674" s="44"/>
      <c r="V674" s="25">
        <f t="array" ref="V674">SUM(IF(Period=$V$2,IF(Site=$A$663,IF(Provider=$B674,I))))</f>
        <v>1</v>
      </c>
      <c r="W674" s="26">
        <f t="array" ref="W674">SUM(IF(Period=$V$2,IF(Site=$A$663,IF(Provider=$B674,J))))</f>
        <v>2</v>
      </c>
      <c r="X674" s="26"/>
      <c r="Y674" s="27">
        <f t="shared" si="351"/>
        <v>1.6750418760469012E-3</v>
      </c>
      <c r="Z674" s="27">
        <f t="shared" si="339"/>
        <v>6.0485090425210188E-5</v>
      </c>
      <c r="AA674" s="44"/>
      <c r="AB674" s="25">
        <f t="array" ref="AB674">SUM(IF(Period=$AB$2,IF(Site=$A$663,IF(Provider=$B674,I))))</f>
        <v>0</v>
      </c>
      <c r="AC674" s="26">
        <f t="array" ref="AC674">SUM(IF(Period=$AB$2,IF(Site=$A$663,IF(Provider=$B674,J))))</f>
        <v>0</v>
      </c>
      <c r="AD674" s="26"/>
      <c r="AE674" s="27">
        <f t="shared" si="352"/>
        <v>0</v>
      </c>
      <c r="AF674" s="27">
        <f t="shared" si="340"/>
        <v>0</v>
      </c>
      <c r="AG674" s="44"/>
      <c r="AH674" s="25">
        <f t="array" ref="AH674">SUM(IF(Period=$AH$2,IF(Site=$A$663,IF(Provider=$B674,I))))</f>
        <v>0</v>
      </c>
      <c r="AI674" s="26">
        <f t="array" ref="AI674">SUM(IF(Period=$AH$2,IF(Site=$A$663,IF(Provider=$B674,J))))</f>
        <v>0</v>
      </c>
      <c r="AJ674" s="26"/>
      <c r="AK674" s="27">
        <f t="shared" si="353"/>
        <v>0</v>
      </c>
      <c r="AL674" s="27">
        <f t="shared" si="341"/>
        <v>0</v>
      </c>
      <c r="AM674" s="44"/>
      <c r="AN674" s="25">
        <f t="array" ref="AN674">SUM(IF(Period=$AN$2,IF(Site=$A$663,IF(Provider=$B674,I))))</f>
        <v>0</v>
      </c>
      <c r="AO674" s="26">
        <f t="array" ref="AO674">SUM(IF(Period=$AN$2,IF(Site=$A$663,IF(Provider=$B674,J))))</f>
        <v>0</v>
      </c>
      <c r="AP674" s="26"/>
      <c r="AQ674" s="27">
        <f t="shared" si="354"/>
        <v>0</v>
      </c>
      <c r="AR674" s="27">
        <f t="shared" si="342"/>
        <v>0</v>
      </c>
      <c r="AS674" s="44"/>
      <c r="AT674" s="25">
        <f t="array" ref="AT674">SUM(IF(Period=$AT$2,IF(Site=$A$663,IF(Provider=$B674,I))))</f>
        <v>0</v>
      </c>
      <c r="AU674" s="26">
        <f t="array" ref="AU674">SUM(IF(Period=$AT$2,IF(Site=$A$663,IF(Provider=$B674,J))))</f>
        <v>0</v>
      </c>
      <c r="AV674" s="26"/>
      <c r="AW674" s="27">
        <f t="shared" si="355"/>
        <v>0</v>
      </c>
      <c r="AX674" s="27">
        <f t="shared" si="343"/>
        <v>0</v>
      </c>
      <c r="AY674" s="44"/>
      <c r="AZ674" s="25">
        <f t="array" ref="AZ674">SUM(IF(Period=$AZ$2,IF(Site=$A$663,IF(Provider=$B674,I))))</f>
        <v>0</v>
      </c>
      <c r="BA674" s="26">
        <f t="array" ref="BA674">SUM(IF(Period=$AZ$2,IF(Site=$A$663,IF(Provider=$B674,J))))</f>
        <v>0</v>
      </c>
      <c r="BB674" s="26"/>
      <c r="BC674" s="27">
        <f t="shared" si="356"/>
        <v>0</v>
      </c>
      <c r="BD674" s="27">
        <f t="shared" si="344"/>
        <v>0</v>
      </c>
      <c r="BE674" s="44"/>
      <c r="BF674" s="25">
        <f t="array" ref="BF674">SUM(IF(Period=$BF$2,IF(Site=$A$663,IF(Provider=$B674,I))))</f>
        <v>0</v>
      </c>
      <c r="BG674" s="26">
        <f t="array" ref="BG674">SUM(IF(Period=$BF$2,IF(Site=$A$663,IF(Provider=$B674,J))))</f>
        <v>0</v>
      </c>
      <c r="BH674" s="26"/>
      <c r="BI674" s="27">
        <f t="shared" si="357"/>
        <v>0</v>
      </c>
      <c r="BJ674" s="27">
        <f t="shared" si="345"/>
        <v>0</v>
      </c>
      <c r="BK674" s="44"/>
      <c r="BL674" s="25">
        <f t="array" ref="BL674">SUM(IF(Period=$BL$2,IF(Site=$A$663,IF(Provider=$B674,I))))</f>
        <v>0</v>
      </c>
      <c r="BM674" s="26">
        <f t="array" ref="BM674">SUM(IF(Period=$BL$2,IF(Site=$A$663,IF(Provider=$B674,J))))</f>
        <v>0</v>
      </c>
      <c r="BN674" s="26"/>
      <c r="BO674" s="27">
        <f t="shared" si="358"/>
        <v>0</v>
      </c>
      <c r="BP674" s="27">
        <f t="shared" si="346"/>
        <v>0</v>
      </c>
      <c r="BQ674" s="44"/>
      <c r="BR674" s="25">
        <f t="array" ref="BR674">SUM(IF(Period=$BR$2,IF(Site=$A$663,IF(Provider=$B674,I))))</f>
        <v>0</v>
      </c>
      <c r="BS674" s="26">
        <f t="array" ref="BS674">SUM(IF(Period=$BR$2,IF(Site=$A$663,IF(Provider=$B674,J))))</f>
        <v>0</v>
      </c>
      <c r="BT674" s="26"/>
      <c r="BU674" s="27">
        <f t="shared" si="359"/>
        <v>0</v>
      </c>
      <c r="BV674" s="27">
        <f t="shared" si="347"/>
        <v>0</v>
      </c>
    </row>
    <row r="675" spans="2:74" outlineLevel="1" x14ac:dyDescent="0.25">
      <c r="B675" s="20" t="s">
        <v>687</v>
      </c>
      <c r="C675" s="44"/>
      <c r="D675" s="25">
        <f t="array" ref="D675">SUM(IF(Period=$D$2,IF(Site=$A$663,IF(Provider=$B675,I))))</f>
        <v>3</v>
      </c>
      <c r="E675" s="26">
        <f t="array" ref="E675">SUM(IF(Period=$D$2,IF(Site=$A$663,IF(Provider=$B675,J))))</f>
        <v>5.333333333333333</v>
      </c>
      <c r="F675" s="26"/>
      <c r="G675" s="27">
        <f t="shared" si="348"/>
        <v>1.4453477868112014E-2</v>
      </c>
      <c r="H675" s="27">
        <f t="shared" si="336"/>
        <v>4.6340545080661509E-4</v>
      </c>
      <c r="I675" s="44"/>
      <c r="J675" s="25">
        <f t="array" ref="J675">SUM(IF(Period=$J$2,IF(Site=$A$663,IF(Provider=$B675,I))))</f>
        <v>6</v>
      </c>
      <c r="K675" s="26">
        <f t="array" ref="K675">SUM(IF(Period=$J$2,IF(Site=$A$663,IF(Provider=$B675,J))))</f>
        <v>8.6666666666666661</v>
      </c>
      <c r="L675" s="26"/>
      <c r="M675" s="27">
        <f t="shared" si="349"/>
        <v>4.3189368770764111E-2</v>
      </c>
      <c r="N675" s="27">
        <f t="shared" si="337"/>
        <v>1.6110543111193729E-3</v>
      </c>
      <c r="O675" s="44"/>
      <c r="P675" s="25">
        <f t="array" ref="P675">SUM(IF(Period=$P$2,IF(Site=$A$663,IF(Provider=$B675,I))))</f>
        <v>0</v>
      </c>
      <c r="Q675" s="26">
        <f t="array" ref="Q675">SUM(IF(Period=$P$2,IF(Site=$A$663,IF(Provider=$B675,J))))</f>
        <v>0</v>
      </c>
      <c r="R675" s="26"/>
      <c r="S675" s="27">
        <f t="shared" si="350"/>
        <v>0</v>
      </c>
      <c r="T675" s="27">
        <f t="shared" si="338"/>
        <v>0</v>
      </c>
      <c r="U675" s="44"/>
      <c r="V675" s="25">
        <f t="array" ref="V675">SUM(IF(Period=$V$2,IF(Site=$A$663,IF(Provider=$B675,I))))</f>
        <v>3</v>
      </c>
      <c r="W675" s="26">
        <f t="array" ref="W675">SUM(IF(Period=$V$2,IF(Site=$A$663,IF(Provider=$B675,J))))</f>
        <v>5.333333333333333</v>
      </c>
      <c r="X675" s="26"/>
      <c r="Y675" s="27">
        <f t="shared" si="351"/>
        <v>1.340033500837521E-2</v>
      </c>
      <c r="Z675" s="27">
        <f t="shared" si="339"/>
        <v>4.8388072340168145E-4</v>
      </c>
      <c r="AA675" s="44"/>
      <c r="AB675" s="25">
        <f t="array" ref="AB675">SUM(IF(Period=$AB$2,IF(Site=$A$663,IF(Provider=$B675,I))))</f>
        <v>0</v>
      </c>
      <c r="AC675" s="26">
        <f t="array" ref="AC675">SUM(IF(Period=$AB$2,IF(Site=$A$663,IF(Provider=$B675,J))))</f>
        <v>0</v>
      </c>
      <c r="AD675" s="26"/>
      <c r="AE675" s="27">
        <f t="shared" si="352"/>
        <v>0</v>
      </c>
      <c r="AF675" s="27">
        <f t="shared" si="340"/>
        <v>0</v>
      </c>
      <c r="AG675" s="44"/>
      <c r="AH675" s="25">
        <f t="array" ref="AH675">SUM(IF(Period=$AH$2,IF(Site=$A$663,IF(Provider=$B675,I))))</f>
        <v>0</v>
      </c>
      <c r="AI675" s="26">
        <f t="array" ref="AI675">SUM(IF(Period=$AH$2,IF(Site=$A$663,IF(Provider=$B675,J))))</f>
        <v>0</v>
      </c>
      <c r="AJ675" s="26"/>
      <c r="AK675" s="27">
        <f t="shared" si="353"/>
        <v>0</v>
      </c>
      <c r="AL675" s="27">
        <f t="shared" si="341"/>
        <v>0</v>
      </c>
      <c r="AM675" s="44"/>
      <c r="AN675" s="25">
        <f t="array" ref="AN675">SUM(IF(Period=$AN$2,IF(Site=$A$663,IF(Provider=$B675,I))))</f>
        <v>0</v>
      </c>
      <c r="AO675" s="26">
        <f t="array" ref="AO675">SUM(IF(Period=$AN$2,IF(Site=$A$663,IF(Provider=$B675,J))))</f>
        <v>0</v>
      </c>
      <c r="AP675" s="26"/>
      <c r="AQ675" s="27">
        <f t="shared" si="354"/>
        <v>0</v>
      </c>
      <c r="AR675" s="27">
        <f t="shared" si="342"/>
        <v>0</v>
      </c>
      <c r="AS675" s="44"/>
      <c r="AT675" s="25">
        <f t="array" ref="AT675">SUM(IF(Period=$AT$2,IF(Site=$A$663,IF(Provider=$B675,I))))</f>
        <v>0</v>
      </c>
      <c r="AU675" s="26">
        <f t="array" ref="AU675">SUM(IF(Period=$AT$2,IF(Site=$A$663,IF(Provider=$B675,J))))</f>
        <v>0</v>
      </c>
      <c r="AV675" s="26"/>
      <c r="AW675" s="27">
        <f t="shared" si="355"/>
        <v>0</v>
      </c>
      <c r="AX675" s="27">
        <f t="shared" si="343"/>
        <v>0</v>
      </c>
      <c r="AY675" s="44"/>
      <c r="AZ675" s="25">
        <f t="array" ref="AZ675">SUM(IF(Period=$AZ$2,IF(Site=$A$663,IF(Provider=$B675,I))))</f>
        <v>0</v>
      </c>
      <c r="BA675" s="26">
        <f t="array" ref="BA675">SUM(IF(Period=$AZ$2,IF(Site=$A$663,IF(Provider=$B675,J))))</f>
        <v>0</v>
      </c>
      <c r="BB675" s="26"/>
      <c r="BC675" s="27">
        <f t="shared" si="356"/>
        <v>0</v>
      </c>
      <c r="BD675" s="27">
        <f t="shared" si="344"/>
        <v>0</v>
      </c>
      <c r="BE675" s="44"/>
      <c r="BF675" s="25">
        <f t="array" ref="BF675">SUM(IF(Period=$BF$2,IF(Site=$A$663,IF(Provider=$B675,I))))</f>
        <v>0</v>
      </c>
      <c r="BG675" s="26">
        <f t="array" ref="BG675">SUM(IF(Period=$BF$2,IF(Site=$A$663,IF(Provider=$B675,J))))</f>
        <v>0</v>
      </c>
      <c r="BH675" s="26"/>
      <c r="BI675" s="27">
        <f t="shared" si="357"/>
        <v>0</v>
      </c>
      <c r="BJ675" s="27">
        <f t="shared" si="345"/>
        <v>0</v>
      </c>
      <c r="BK675" s="44"/>
      <c r="BL675" s="25">
        <f t="array" ref="BL675">SUM(IF(Period=$BL$2,IF(Site=$A$663,IF(Provider=$B675,I))))</f>
        <v>0</v>
      </c>
      <c r="BM675" s="26">
        <f t="array" ref="BM675">SUM(IF(Period=$BL$2,IF(Site=$A$663,IF(Provider=$B675,J))))</f>
        <v>0</v>
      </c>
      <c r="BN675" s="26"/>
      <c r="BO675" s="27">
        <f t="shared" si="358"/>
        <v>0</v>
      </c>
      <c r="BP675" s="27">
        <f t="shared" si="346"/>
        <v>0</v>
      </c>
      <c r="BQ675" s="44"/>
      <c r="BR675" s="25">
        <f t="array" ref="BR675">SUM(IF(Period=$BR$2,IF(Site=$A$663,IF(Provider=$B675,I))))</f>
        <v>0</v>
      </c>
      <c r="BS675" s="26">
        <f t="array" ref="BS675">SUM(IF(Period=$BR$2,IF(Site=$A$663,IF(Provider=$B675,J))))</f>
        <v>0</v>
      </c>
      <c r="BT675" s="26"/>
      <c r="BU675" s="27">
        <f t="shared" si="359"/>
        <v>0</v>
      </c>
      <c r="BV675" s="27">
        <f t="shared" si="347"/>
        <v>0</v>
      </c>
    </row>
    <row r="676" spans="2:74" outlineLevel="1" x14ac:dyDescent="0.25">
      <c r="B676" s="20" t="s">
        <v>827</v>
      </c>
      <c r="C676" s="44"/>
      <c r="D676" s="25">
        <f t="array" ref="D676">SUM(IF(Period=$D$2,IF(Site=$A$663,IF(Provider=$B676,I))))</f>
        <v>0</v>
      </c>
      <c r="E676" s="26">
        <f t="array" ref="E676">SUM(IF(Period=$D$2,IF(Site=$A$663,IF(Provider=$B676,J))))</f>
        <v>0</v>
      </c>
      <c r="F676" s="26"/>
      <c r="G676" s="27">
        <f t="shared" si="348"/>
        <v>0</v>
      </c>
      <c r="H676" s="27">
        <f t="shared" si="336"/>
        <v>0</v>
      </c>
      <c r="I676" s="44"/>
      <c r="J676" s="25">
        <f t="array" ref="J676">SUM(IF(Period=$J$2,IF(Site=$A$663,IF(Provider=$B676,I))))</f>
        <v>1</v>
      </c>
      <c r="K676" s="26">
        <f t="array" ref="K676">SUM(IF(Period=$J$2,IF(Site=$A$663,IF(Provider=$B676,J))))</f>
        <v>10</v>
      </c>
      <c r="L676" s="26"/>
      <c r="M676" s="27">
        <f t="shared" si="349"/>
        <v>8.3056478405315621E-3</v>
      </c>
      <c r="N676" s="27">
        <f t="shared" si="337"/>
        <v>3.0981813675372554E-4</v>
      </c>
      <c r="O676" s="44"/>
      <c r="P676" s="25">
        <f t="array" ref="P676">SUM(IF(Period=$P$2,IF(Site=$A$663,IF(Provider=$B676,I))))</f>
        <v>0</v>
      </c>
      <c r="Q676" s="26">
        <f t="array" ref="Q676">SUM(IF(Period=$P$2,IF(Site=$A$663,IF(Provider=$B676,J))))</f>
        <v>0</v>
      </c>
      <c r="R676" s="26"/>
      <c r="S676" s="27">
        <f t="shared" si="350"/>
        <v>0</v>
      </c>
      <c r="T676" s="27">
        <f t="shared" si="338"/>
        <v>0</v>
      </c>
      <c r="U676" s="44"/>
      <c r="V676" s="25">
        <f t="array" ref="V676">SUM(IF(Period=$V$2,IF(Site=$A$663,IF(Provider=$B676,I))))</f>
        <v>0</v>
      </c>
      <c r="W676" s="26">
        <f t="array" ref="W676">SUM(IF(Period=$V$2,IF(Site=$A$663,IF(Provider=$B676,J))))</f>
        <v>0</v>
      </c>
      <c r="X676" s="26"/>
      <c r="Y676" s="27">
        <f t="shared" si="351"/>
        <v>0</v>
      </c>
      <c r="Z676" s="27">
        <f t="shared" si="339"/>
        <v>0</v>
      </c>
      <c r="AA676" s="44"/>
      <c r="AB676" s="25">
        <f t="array" ref="AB676">SUM(IF(Period=$AB$2,IF(Site=$A$663,IF(Provider=$B676,I))))</f>
        <v>0</v>
      </c>
      <c r="AC676" s="26">
        <f t="array" ref="AC676">SUM(IF(Period=$AB$2,IF(Site=$A$663,IF(Provider=$B676,J))))</f>
        <v>0</v>
      </c>
      <c r="AD676" s="26"/>
      <c r="AE676" s="27">
        <f t="shared" si="352"/>
        <v>0</v>
      </c>
      <c r="AF676" s="27">
        <f t="shared" si="340"/>
        <v>0</v>
      </c>
      <c r="AG676" s="44"/>
      <c r="AH676" s="25">
        <f t="array" ref="AH676">SUM(IF(Period=$AH$2,IF(Site=$A$663,IF(Provider=$B676,I))))</f>
        <v>0</v>
      </c>
      <c r="AI676" s="26">
        <f t="array" ref="AI676">SUM(IF(Period=$AH$2,IF(Site=$A$663,IF(Provider=$B676,J))))</f>
        <v>0</v>
      </c>
      <c r="AJ676" s="26"/>
      <c r="AK676" s="27">
        <f t="shared" si="353"/>
        <v>0</v>
      </c>
      <c r="AL676" s="27">
        <f t="shared" si="341"/>
        <v>0</v>
      </c>
      <c r="AM676" s="44"/>
      <c r="AN676" s="25">
        <f t="array" ref="AN676">SUM(IF(Period=$AN$2,IF(Site=$A$663,IF(Provider=$B676,I))))</f>
        <v>0</v>
      </c>
      <c r="AO676" s="26">
        <f t="array" ref="AO676">SUM(IF(Period=$AN$2,IF(Site=$A$663,IF(Provider=$B676,J))))</f>
        <v>0</v>
      </c>
      <c r="AP676" s="26"/>
      <c r="AQ676" s="27">
        <f t="shared" si="354"/>
        <v>0</v>
      </c>
      <c r="AR676" s="27">
        <f t="shared" si="342"/>
        <v>0</v>
      </c>
      <c r="AS676" s="44"/>
      <c r="AT676" s="25">
        <f t="array" ref="AT676">SUM(IF(Period=$AT$2,IF(Site=$A$663,IF(Provider=$B676,I))))</f>
        <v>0</v>
      </c>
      <c r="AU676" s="26">
        <f t="array" ref="AU676">SUM(IF(Period=$AT$2,IF(Site=$A$663,IF(Provider=$B676,J))))</f>
        <v>0</v>
      </c>
      <c r="AV676" s="26"/>
      <c r="AW676" s="27">
        <f t="shared" si="355"/>
        <v>0</v>
      </c>
      <c r="AX676" s="27">
        <f t="shared" si="343"/>
        <v>0</v>
      </c>
      <c r="AY676" s="44"/>
      <c r="AZ676" s="25">
        <f t="array" ref="AZ676">SUM(IF(Period=$AZ$2,IF(Site=$A$663,IF(Provider=$B676,I))))</f>
        <v>0</v>
      </c>
      <c r="BA676" s="26">
        <f t="array" ref="BA676">SUM(IF(Period=$AZ$2,IF(Site=$A$663,IF(Provider=$B676,J))))</f>
        <v>0</v>
      </c>
      <c r="BB676" s="26"/>
      <c r="BC676" s="27">
        <f t="shared" si="356"/>
        <v>0</v>
      </c>
      <c r="BD676" s="27">
        <f t="shared" si="344"/>
        <v>0</v>
      </c>
      <c r="BE676" s="44"/>
      <c r="BF676" s="25">
        <f t="array" ref="BF676">SUM(IF(Period=$BF$2,IF(Site=$A$663,IF(Provider=$B676,I))))</f>
        <v>0</v>
      </c>
      <c r="BG676" s="26">
        <f t="array" ref="BG676">SUM(IF(Period=$BF$2,IF(Site=$A$663,IF(Provider=$B676,J))))</f>
        <v>0</v>
      </c>
      <c r="BH676" s="26"/>
      <c r="BI676" s="27">
        <f t="shared" si="357"/>
        <v>0</v>
      </c>
      <c r="BJ676" s="27">
        <f t="shared" si="345"/>
        <v>0</v>
      </c>
      <c r="BK676" s="44"/>
      <c r="BL676" s="25">
        <f t="array" ref="BL676">SUM(IF(Period=$BL$2,IF(Site=$A$663,IF(Provider=$B676,I))))</f>
        <v>0</v>
      </c>
      <c r="BM676" s="26">
        <f t="array" ref="BM676">SUM(IF(Period=$BL$2,IF(Site=$A$663,IF(Provider=$B676,J))))</f>
        <v>0</v>
      </c>
      <c r="BN676" s="26"/>
      <c r="BO676" s="27">
        <f t="shared" si="358"/>
        <v>0</v>
      </c>
      <c r="BP676" s="27">
        <f t="shared" si="346"/>
        <v>0</v>
      </c>
      <c r="BQ676" s="44"/>
      <c r="BR676" s="25">
        <f t="array" ref="BR676">SUM(IF(Period=$BR$2,IF(Site=$A$663,IF(Provider=$B676,I))))</f>
        <v>0</v>
      </c>
      <c r="BS676" s="26">
        <f t="array" ref="BS676">SUM(IF(Period=$BR$2,IF(Site=$A$663,IF(Provider=$B676,J))))</f>
        <v>0</v>
      </c>
      <c r="BT676" s="26"/>
      <c r="BU676" s="27">
        <f t="shared" si="359"/>
        <v>0</v>
      </c>
      <c r="BV676" s="27">
        <f t="shared" si="347"/>
        <v>0</v>
      </c>
    </row>
    <row r="677" spans="2:74" outlineLevel="1" x14ac:dyDescent="0.25">
      <c r="B677" s="20" t="s">
        <v>762</v>
      </c>
      <c r="C677" s="44"/>
      <c r="D677" s="25">
        <f t="array" ref="D677">SUM(IF(Period=$D$2,IF(Site=$A$663,IF(Provider=$B677,I))))</f>
        <v>3</v>
      </c>
      <c r="E677" s="26">
        <f t="array" ref="E677">SUM(IF(Period=$D$2,IF(Site=$A$663,IF(Provider=$B677,J))))</f>
        <v>9.3333333333333339</v>
      </c>
      <c r="F677" s="26"/>
      <c r="G677" s="27">
        <f t="shared" si="348"/>
        <v>2.5293586269196026E-2</v>
      </c>
      <c r="H677" s="27">
        <f t="shared" si="336"/>
        <v>8.1095953891157648E-4</v>
      </c>
      <c r="I677" s="44"/>
      <c r="J677" s="25">
        <f t="array" ref="J677">SUM(IF(Period=$J$2,IF(Site=$A$663,IF(Provider=$B677,I))))</f>
        <v>2</v>
      </c>
      <c r="K677" s="26">
        <f t="array" ref="K677">SUM(IF(Period=$J$2,IF(Site=$A$663,IF(Provider=$B677,J))))</f>
        <v>71</v>
      </c>
      <c r="L677" s="26"/>
      <c r="M677" s="27">
        <f t="shared" si="349"/>
        <v>0.11794019933554818</v>
      </c>
      <c r="N677" s="27">
        <f t="shared" si="337"/>
        <v>4.3994175419029028E-3</v>
      </c>
      <c r="O677" s="44"/>
      <c r="P677" s="25">
        <f t="array" ref="P677">SUM(IF(Period=$P$2,IF(Site=$A$663,IF(Provider=$B677,I))))</f>
        <v>1</v>
      </c>
      <c r="Q677" s="26">
        <f t="array" ref="Q677">SUM(IF(Period=$P$2,IF(Site=$A$663,IF(Provider=$B677,J))))</f>
        <v>4</v>
      </c>
      <c r="R677" s="26"/>
      <c r="S677" s="27">
        <f t="shared" si="350"/>
        <v>3.2258064516129032E-3</v>
      </c>
      <c r="T677" s="27">
        <f t="shared" si="338"/>
        <v>1.1526713157743069E-4</v>
      </c>
      <c r="U677" s="44"/>
      <c r="V677" s="25">
        <f t="array" ref="V677">SUM(IF(Period=$V$2,IF(Site=$A$663,IF(Provider=$B677,I))))</f>
        <v>3</v>
      </c>
      <c r="W677" s="26">
        <f t="array" ref="W677">SUM(IF(Period=$V$2,IF(Site=$A$663,IF(Provider=$B677,J))))</f>
        <v>1.6666666666666667</v>
      </c>
      <c r="X677" s="26"/>
      <c r="Y677" s="27">
        <f t="shared" si="351"/>
        <v>4.1876046901172534E-3</v>
      </c>
      <c r="Z677" s="27">
        <f t="shared" si="339"/>
        <v>1.5121272606302547E-4</v>
      </c>
      <c r="AA677" s="44"/>
      <c r="AB677" s="25">
        <f t="array" ref="AB677">SUM(IF(Period=$AB$2,IF(Site=$A$663,IF(Provider=$B677,I))))</f>
        <v>0</v>
      </c>
      <c r="AC677" s="26">
        <f t="array" ref="AC677">SUM(IF(Period=$AB$2,IF(Site=$A$663,IF(Provider=$B677,J))))</f>
        <v>0</v>
      </c>
      <c r="AD677" s="26"/>
      <c r="AE677" s="27">
        <f t="shared" si="352"/>
        <v>0</v>
      </c>
      <c r="AF677" s="27">
        <f t="shared" si="340"/>
        <v>0</v>
      </c>
      <c r="AG677" s="44"/>
      <c r="AH677" s="25">
        <f t="array" ref="AH677">SUM(IF(Period=$AH$2,IF(Site=$A$663,IF(Provider=$B677,I))))</f>
        <v>0</v>
      </c>
      <c r="AI677" s="26">
        <f t="array" ref="AI677">SUM(IF(Period=$AH$2,IF(Site=$A$663,IF(Provider=$B677,J))))</f>
        <v>0</v>
      </c>
      <c r="AJ677" s="26"/>
      <c r="AK677" s="27">
        <f t="shared" si="353"/>
        <v>0</v>
      </c>
      <c r="AL677" s="27">
        <f t="shared" si="341"/>
        <v>0</v>
      </c>
      <c r="AM677" s="44"/>
      <c r="AN677" s="25">
        <f t="array" ref="AN677">SUM(IF(Period=$AN$2,IF(Site=$A$663,IF(Provider=$B677,I))))</f>
        <v>0</v>
      </c>
      <c r="AO677" s="26">
        <f t="array" ref="AO677">SUM(IF(Period=$AN$2,IF(Site=$A$663,IF(Provider=$B677,J))))</f>
        <v>0</v>
      </c>
      <c r="AP677" s="26"/>
      <c r="AQ677" s="27">
        <f t="shared" si="354"/>
        <v>0</v>
      </c>
      <c r="AR677" s="27">
        <f t="shared" si="342"/>
        <v>0</v>
      </c>
      <c r="AS677" s="44"/>
      <c r="AT677" s="25">
        <f t="array" ref="AT677">SUM(IF(Period=$AT$2,IF(Site=$A$663,IF(Provider=$B677,I))))</f>
        <v>0</v>
      </c>
      <c r="AU677" s="26">
        <f t="array" ref="AU677">SUM(IF(Period=$AT$2,IF(Site=$A$663,IF(Provider=$B677,J))))</f>
        <v>0</v>
      </c>
      <c r="AV677" s="26"/>
      <c r="AW677" s="27">
        <f t="shared" si="355"/>
        <v>0</v>
      </c>
      <c r="AX677" s="27">
        <f t="shared" si="343"/>
        <v>0</v>
      </c>
      <c r="AY677" s="44"/>
      <c r="AZ677" s="25">
        <f t="array" ref="AZ677">SUM(IF(Period=$AZ$2,IF(Site=$A$663,IF(Provider=$B677,I))))</f>
        <v>0</v>
      </c>
      <c r="BA677" s="26">
        <f t="array" ref="BA677">SUM(IF(Period=$AZ$2,IF(Site=$A$663,IF(Provider=$B677,J))))</f>
        <v>0</v>
      </c>
      <c r="BB677" s="26"/>
      <c r="BC677" s="27">
        <f t="shared" si="356"/>
        <v>0</v>
      </c>
      <c r="BD677" s="27">
        <f t="shared" si="344"/>
        <v>0</v>
      </c>
      <c r="BE677" s="44"/>
      <c r="BF677" s="25">
        <f t="array" ref="BF677">SUM(IF(Period=$BF$2,IF(Site=$A$663,IF(Provider=$B677,I))))</f>
        <v>0</v>
      </c>
      <c r="BG677" s="26">
        <f t="array" ref="BG677">SUM(IF(Period=$BF$2,IF(Site=$A$663,IF(Provider=$B677,J))))</f>
        <v>0</v>
      </c>
      <c r="BH677" s="26"/>
      <c r="BI677" s="27">
        <f t="shared" si="357"/>
        <v>0</v>
      </c>
      <c r="BJ677" s="27">
        <f t="shared" si="345"/>
        <v>0</v>
      </c>
      <c r="BK677" s="44"/>
      <c r="BL677" s="25">
        <f t="array" ref="BL677">SUM(IF(Period=$BL$2,IF(Site=$A$663,IF(Provider=$B677,I))))</f>
        <v>0</v>
      </c>
      <c r="BM677" s="26">
        <f t="array" ref="BM677">SUM(IF(Period=$BL$2,IF(Site=$A$663,IF(Provider=$B677,J))))</f>
        <v>0</v>
      </c>
      <c r="BN677" s="26"/>
      <c r="BO677" s="27">
        <f t="shared" si="358"/>
        <v>0</v>
      </c>
      <c r="BP677" s="27">
        <f t="shared" si="346"/>
        <v>0</v>
      </c>
      <c r="BQ677" s="44"/>
      <c r="BR677" s="25">
        <f t="array" ref="BR677">SUM(IF(Period=$BR$2,IF(Site=$A$663,IF(Provider=$B677,I))))</f>
        <v>0</v>
      </c>
      <c r="BS677" s="26">
        <f t="array" ref="BS677">SUM(IF(Period=$BR$2,IF(Site=$A$663,IF(Provider=$B677,J))))</f>
        <v>0</v>
      </c>
      <c r="BT677" s="26"/>
      <c r="BU677" s="27">
        <f t="shared" si="359"/>
        <v>0</v>
      </c>
      <c r="BV677" s="27">
        <f t="shared" si="347"/>
        <v>0</v>
      </c>
    </row>
    <row r="678" spans="2:74" outlineLevel="1" x14ac:dyDescent="0.25">
      <c r="B678" s="20" t="s">
        <v>688</v>
      </c>
      <c r="C678" s="44"/>
      <c r="D678" s="25">
        <f t="array" ref="D678">SUM(IF(Period=$D$2,IF(Site=$A$663,IF(Provider=$B678,I))))</f>
        <v>1</v>
      </c>
      <c r="E678" s="26">
        <f t="array" ref="E678">SUM(IF(Period=$D$2,IF(Site=$A$663,IF(Provider=$B678,J))))</f>
        <v>2</v>
      </c>
      <c r="F678" s="26"/>
      <c r="G678" s="27">
        <f t="shared" si="348"/>
        <v>1.8066847335140017E-3</v>
      </c>
      <c r="H678" s="27">
        <f t="shared" si="336"/>
        <v>5.7925681350826886E-5</v>
      </c>
      <c r="I678" s="44"/>
      <c r="J678" s="25">
        <f t="array" ref="J678">SUM(IF(Period=$J$2,IF(Site=$A$663,IF(Provider=$B678,I))))</f>
        <v>0</v>
      </c>
      <c r="K678" s="26">
        <f t="array" ref="K678">SUM(IF(Period=$J$2,IF(Site=$A$663,IF(Provider=$B678,J))))</f>
        <v>0</v>
      </c>
      <c r="L678" s="26"/>
      <c r="M678" s="27">
        <f t="shared" si="349"/>
        <v>0</v>
      </c>
      <c r="N678" s="27">
        <f t="shared" si="337"/>
        <v>0</v>
      </c>
      <c r="O678" s="44"/>
      <c r="P678" s="25">
        <f t="array" ref="P678">SUM(IF(Period=$P$2,IF(Site=$A$663,IF(Provider=$B678,I))))</f>
        <v>0</v>
      </c>
      <c r="Q678" s="26">
        <f t="array" ref="Q678">SUM(IF(Period=$P$2,IF(Site=$A$663,IF(Provider=$B678,J))))</f>
        <v>0</v>
      </c>
      <c r="R678" s="26"/>
      <c r="S678" s="27">
        <f t="shared" si="350"/>
        <v>0</v>
      </c>
      <c r="T678" s="27">
        <f t="shared" si="338"/>
        <v>0</v>
      </c>
      <c r="U678" s="44"/>
      <c r="V678" s="25">
        <f t="array" ref="V678">SUM(IF(Period=$V$2,IF(Site=$A$663,IF(Provider=$B678,I))))</f>
        <v>4</v>
      </c>
      <c r="W678" s="26">
        <f t="array" ref="W678">SUM(IF(Period=$V$2,IF(Site=$A$663,IF(Provider=$B678,J))))</f>
        <v>8.5</v>
      </c>
      <c r="X678" s="26"/>
      <c r="Y678" s="27">
        <f t="shared" si="351"/>
        <v>2.8475711892797319E-2</v>
      </c>
      <c r="Z678" s="27">
        <f t="shared" si="339"/>
        <v>1.0282465372285733E-3</v>
      </c>
      <c r="AA678" s="44"/>
      <c r="AB678" s="25">
        <f t="array" ref="AB678">SUM(IF(Period=$AB$2,IF(Site=$A$663,IF(Provider=$B678,I))))</f>
        <v>0</v>
      </c>
      <c r="AC678" s="26">
        <f t="array" ref="AC678">SUM(IF(Period=$AB$2,IF(Site=$A$663,IF(Provider=$B678,J))))</f>
        <v>0</v>
      </c>
      <c r="AD678" s="26"/>
      <c r="AE678" s="27">
        <f t="shared" si="352"/>
        <v>0</v>
      </c>
      <c r="AF678" s="27">
        <f t="shared" si="340"/>
        <v>0</v>
      </c>
      <c r="AG678" s="44"/>
      <c r="AH678" s="25">
        <f t="array" ref="AH678">SUM(IF(Period=$AH$2,IF(Site=$A$663,IF(Provider=$B678,I))))</f>
        <v>0</v>
      </c>
      <c r="AI678" s="26">
        <f t="array" ref="AI678">SUM(IF(Period=$AH$2,IF(Site=$A$663,IF(Provider=$B678,J))))</f>
        <v>0</v>
      </c>
      <c r="AJ678" s="26"/>
      <c r="AK678" s="27">
        <f t="shared" si="353"/>
        <v>0</v>
      </c>
      <c r="AL678" s="27">
        <f t="shared" si="341"/>
        <v>0</v>
      </c>
      <c r="AM678" s="44"/>
      <c r="AN678" s="25">
        <f t="array" ref="AN678">SUM(IF(Period=$AN$2,IF(Site=$A$663,IF(Provider=$B678,I))))</f>
        <v>0</v>
      </c>
      <c r="AO678" s="26">
        <f t="array" ref="AO678">SUM(IF(Period=$AN$2,IF(Site=$A$663,IF(Provider=$B678,J))))</f>
        <v>0</v>
      </c>
      <c r="AP678" s="26"/>
      <c r="AQ678" s="27">
        <f t="shared" si="354"/>
        <v>0</v>
      </c>
      <c r="AR678" s="27">
        <f t="shared" si="342"/>
        <v>0</v>
      </c>
      <c r="AS678" s="44"/>
      <c r="AT678" s="25">
        <f t="array" ref="AT678">SUM(IF(Period=$AT$2,IF(Site=$A$663,IF(Provider=$B678,I))))</f>
        <v>0</v>
      </c>
      <c r="AU678" s="26">
        <f t="array" ref="AU678">SUM(IF(Period=$AT$2,IF(Site=$A$663,IF(Provider=$B678,J))))</f>
        <v>0</v>
      </c>
      <c r="AV678" s="26"/>
      <c r="AW678" s="27">
        <f t="shared" si="355"/>
        <v>0</v>
      </c>
      <c r="AX678" s="27">
        <f t="shared" si="343"/>
        <v>0</v>
      </c>
      <c r="AY678" s="44"/>
      <c r="AZ678" s="25">
        <f t="array" ref="AZ678">SUM(IF(Period=$AZ$2,IF(Site=$A$663,IF(Provider=$B678,I))))</f>
        <v>0</v>
      </c>
      <c r="BA678" s="26">
        <f t="array" ref="BA678">SUM(IF(Period=$AZ$2,IF(Site=$A$663,IF(Provider=$B678,J))))</f>
        <v>0</v>
      </c>
      <c r="BB678" s="26"/>
      <c r="BC678" s="27">
        <f t="shared" si="356"/>
        <v>0</v>
      </c>
      <c r="BD678" s="27">
        <f t="shared" si="344"/>
        <v>0</v>
      </c>
      <c r="BE678" s="44"/>
      <c r="BF678" s="25">
        <f t="array" ref="BF678">SUM(IF(Period=$BF$2,IF(Site=$A$663,IF(Provider=$B678,I))))</f>
        <v>0</v>
      </c>
      <c r="BG678" s="26">
        <f t="array" ref="BG678">SUM(IF(Period=$BF$2,IF(Site=$A$663,IF(Provider=$B678,J))))</f>
        <v>0</v>
      </c>
      <c r="BH678" s="26"/>
      <c r="BI678" s="27">
        <f t="shared" si="357"/>
        <v>0</v>
      </c>
      <c r="BJ678" s="27">
        <f t="shared" si="345"/>
        <v>0</v>
      </c>
      <c r="BK678" s="44"/>
      <c r="BL678" s="25">
        <f t="array" ref="BL678">SUM(IF(Period=$BL$2,IF(Site=$A$663,IF(Provider=$B678,I))))</f>
        <v>0</v>
      </c>
      <c r="BM678" s="26">
        <f t="array" ref="BM678">SUM(IF(Period=$BL$2,IF(Site=$A$663,IF(Provider=$B678,J))))</f>
        <v>0</v>
      </c>
      <c r="BN678" s="26"/>
      <c r="BO678" s="27">
        <f t="shared" si="358"/>
        <v>0</v>
      </c>
      <c r="BP678" s="27">
        <f t="shared" si="346"/>
        <v>0</v>
      </c>
      <c r="BQ678" s="44"/>
      <c r="BR678" s="25">
        <f t="array" ref="BR678">SUM(IF(Period=$BR$2,IF(Site=$A$663,IF(Provider=$B678,I))))</f>
        <v>0</v>
      </c>
      <c r="BS678" s="26">
        <f t="array" ref="BS678">SUM(IF(Period=$BR$2,IF(Site=$A$663,IF(Provider=$B678,J))))</f>
        <v>0</v>
      </c>
      <c r="BT678" s="26"/>
      <c r="BU678" s="27">
        <f t="shared" si="359"/>
        <v>0</v>
      </c>
      <c r="BV678" s="27">
        <f t="shared" si="347"/>
        <v>0</v>
      </c>
    </row>
    <row r="679" spans="2:74" outlineLevel="1" x14ac:dyDescent="0.25">
      <c r="B679" s="20" t="s">
        <v>760</v>
      </c>
      <c r="C679" s="44"/>
      <c r="D679" s="25">
        <f t="array" ref="D679">SUM(IF(Period=$D$2,IF(Site=$A$663,IF(Provider=$B679,I))))</f>
        <v>3</v>
      </c>
      <c r="E679" s="26">
        <f t="array" ref="E679">SUM(IF(Period=$D$2,IF(Site=$A$663,IF(Provider=$B679,J))))</f>
        <v>13</v>
      </c>
      <c r="F679" s="26"/>
      <c r="G679" s="27">
        <f t="shared" si="348"/>
        <v>3.5230352303523033E-2</v>
      </c>
      <c r="H679" s="27">
        <f t="shared" si="336"/>
        <v>1.1295507863411244E-3</v>
      </c>
      <c r="I679" s="44"/>
      <c r="J679" s="25">
        <f t="array" ref="J679">SUM(IF(Period=$J$2,IF(Site=$A$663,IF(Provider=$B679,I))))</f>
        <v>3</v>
      </c>
      <c r="K679" s="26">
        <f t="array" ref="K679">SUM(IF(Period=$J$2,IF(Site=$A$663,IF(Provider=$B679,J))))</f>
        <v>10</v>
      </c>
      <c r="L679" s="26"/>
      <c r="M679" s="27">
        <f t="shared" si="349"/>
        <v>2.4916943521594681E-2</v>
      </c>
      <c r="N679" s="27">
        <f t="shared" si="337"/>
        <v>9.2945441026117672E-4</v>
      </c>
      <c r="O679" s="44"/>
      <c r="P679" s="25">
        <f t="array" ref="P679">SUM(IF(Period=$P$2,IF(Site=$A$663,IF(Provider=$B679,I))))</f>
        <v>7</v>
      </c>
      <c r="Q679" s="26">
        <f t="array" ref="Q679">SUM(IF(Period=$P$2,IF(Site=$A$663,IF(Provider=$B679,J))))</f>
        <v>6.7142857142857144</v>
      </c>
      <c r="R679" s="26"/>
      <c r="S679" s="27">
        <f t="shared" si="350"/>
        <v>3.7903225806451613E-2</v>
      </c>
      <c r="T679" s="27">
        <f t="shared" si="338"/>
        <v>1.3543887960348108E-3</v>
      </c>
      <c r="U679" s="44"/>
      <c r="V679" s="25">
        <f t="array" ref="V679">SUM(IF(Period=$V$2,IF(Site=$A$663,IF(Provider=$B679,I))))</f>
        <v>9</v>
      </c>
      <c r="W679" s="26">
        <f t="array" ref="W679">SUM(IF(Period=$V$2,IF(Site=$A$663,IF(Provider=$B679,J))))</f>
        <v>7.333333333333333</v>
      </c>
      <c r="X679" s="26"/>
      <c r="Y679" s="27">
        <f t="shared" si="351"/>
        <v>5.5276381909547735E-2</v>
      </c>
      <c r="Z679" s="27">
        <f t="shared" si="339"/>
        <v>1.9960079840319364E-3</v>
      </c>
      <c r="AA679" s="44"/>
      <c r="AB679" s="25">
        <f t="array" ref="AB679">SUM(IF(Period=$AB$2,IF(Site=$A$663,IF(Provider=$B679,I))))</f>
        <v>0</v>
      </c>
      <c r="AC679" s="26">
        <f t="array" ref="AC679">SUM(IF(Period=$AB$2,IF(Site=$A$663,IF(Provider=$B679,J))))</f>
        <v>0</v>
      </c>
      <c r="AD679" s="26"/>
      <c r="AE679" s="27">
        <f t="shared" si="352"/>
        <v>0</v>
      </c>
      <c r="AF679" s="27">
        <f t="shared" si="340"/>
        <v>0</v>
      </c>
      <c r="AG679" s="44"/>
      <c r="AH679" s="25">
        <f t="array" ref="AH679">SUM(IF(Period=$AH$2,IF(Site=$A$663,IF(Provider=$B679,I))))</f>
        <v>0</v>
      </c>
      <c r="AI679" s="26">
        <f t="array" ref="AI679">SUM(IF(Period=$AH$2,IF(Site=$A$663,IF(Provider=$B679,J))))</f>
        <v>0</v>
      </c>
      <c r="AJ679" s="26"/>
      <c r="AK679" s="27">
        <f t="shared" si="353"/>
        <v>0</v>
      </c>
      <c r="AL679" s="27">
        <f t="shared" si="341"/>
        <v>0</v>
      </c>
      <c r="AM679" s="44"/>
      <c r="AN679" s="25">
        <f t="array" ref="AN679">SUM(IF(Period=$AN$2,IF(Site=$A$663,IF(Provider=$B679,I))))</f>
        <v>0</v>
      </c>
      <c r="AO679" s="26">
        <f t="array" ref="AO679">SUM(IF(Period=$AN$2,IF(Site=$A$663,IF(Provider=$B679,J))))</f>
        <v>0</v>
      </c>
      <c r="AP679" s="26"/>
      <c r="AQ679" s="27">
        <f t="shared" si="354"/>
        <v>0</v>
      </c>
      <c r="AR679" s="27">
        <f t="shared" si="342"/>
        <v>0</v>
      </c>
      <c r="AS679" s="44"/>
      <c r="AT679" s="25">
        <f t="array" ref="AT679">SUM(IF(Period=$AT$2,IF(Site=$A$663,IF(Provider=$B679,I))))</f>
        <v>0</v>
      </c>
      <c r="AU679" s="26">
        <f t="array" ref="AU679">SUM(IF(Period=$AT$2,IF(Site=$A$663,IF(Provider=$B679,J))))</f>
        <v>0</v>
      </c>
      <c r="AV679" s="26"/>
      <c r="AW679" s="27">
        <f t="shared" si="355"/>
        <v>0</v>
      </c>
      <c r="AX679" s="27">
        <f t="shared" si="343"/>
        <v>0</v>
      </c>
      <c r="AY679" s="44"/>
      <c r="AZ679" s="25">
        <f t="array" ref="AZ679">SUM(IF(Period=$AZ$2,IF(Site=$A$663,IF(Provider=$B679,I))))</f>
        <v>0</v>
      </c>
      <c r="BA679" s="26">
        <f t="array" ref="BA679">SUM(IF(Period=$AZ$2,IF(Site=$A$663,IF(Provider=$B679,J))))</f>
        <v>0</v>
      </c>
      <c r="BB679" s="26"/>
      <c r="BC679" s="27">
        <f t="shared" si="356"/>
        <v>0</v>
      </c>
      <c r="BD679" s="27">
        <f t="shared" si="344"/>
        <v>0</v>
      </c>
      <c r="BE679" s="44"/>
      <c r="BF679" s="25">
        <f t="array" ref="BF679">SUM(IF(Period=$BF$2,IF(Site=$A$663,IF(Provider=$B679,I))))</f>
        <v>0</v>
      </c>
      <c r="BG679" s="26">
        <f t="array" ref="BG679">SUM(IF(Period=$BF$2,IF(Site=$A$663,IF(Provider=$B679,J))))</f>
        <v>0</v>
      </c>
      <c r="BH679" s="26"/>
      <c r="BI679" s="27">
        <f t="shared" si="357"/>
        <v>0</v>
      </c>
      <c r="BJ679" s="27">
        <f t="shared" si="345"/>
        <v>0</v>
      </c>
      <c r="BK679" s="44"/>
      <c r="BL679" s="25">
        <f t="array" ref="BL679">SUM(IF(Period=$BL$2,IF(Site=$A$663,IF(Provider=$B679,I))))</f>
        <v>0</v>
      </c>
      <c r="BM679" s="26">
        <f t="array" ref="BM679">SUM(IF(Period=$BL$2,IF(Site=$A$663,IF(Provider=$B679,J))))</f>
        <v>0</v>
      </c>
      <c r="BN679" s="26"/>
      <c r="BO679" s="27">
        <f t="shared" si="358"/>
        <v>0</v>
      </c>
      <c r="BP679" s="27">
        <f t="shared" si="346"/>
        <v>0</v>
      </c>
      <c r="BQ679" s="44"/>
      <c r="BR679" s="25">
        <f t="array" ref="BR679">SUM(IF(Period=$BR$2,IF(Site=$A$663,IF(Provider=$B679,I))))</f>
        <v>0</v>
      </c>
      <c r="BS679" s="26">
        <f t="array" ref="BS679">SUM(IF(Period=$BR$2,IF(Site=$A$663,IF(Provider=$B679,J))))</f>
        <v>0</v>
      </c>
      <c r="BT679" s="26"/>
      <c r="BU679" s="27">
        <f t="shared" si="359"/>
        <v>0</v>
      </c>
      <c r="BV679" s="27">
        <f t="shared" si="347"/>
        <v>0</v>
      </c>
    </row>
    <row r="680" spans="2:74" outlineLevel="1" x14ac:dyDescent="0.25">
      <c r="B680" s="20" t="s">
        <v>755</v>
      </c>
      <c r="C680" s="44"/>
      <c r="D680" s="25">
        <f t="array" ref="D680">SUM(IF(Period=$D$2,IF(Site=$A$663,IF(Provider=$B680,I))))</f>
        <v>0</v>
      </c>
      <c r="E680" s="26">
        <f t="array" ref="E680">SUM(IF(Period=$D$2,IF(Site=$A$663,IF(Provider=$B680,J))))</f>
        <v>0</v>
      </c>
      <c r="F680" s="26"/>
      <c r="G680" s="27">
        <f t="shared" si="348"/>
        <v>0</v>
      </c>
      <c r="H680" s="27">
        <f t="shared" si="336"/>
        <v>0</v>
      </c>
      <c r="I680" s="44"/>
      <c r="J680" s="25">
        <f t="array" ref="J680">SUM(IF(Period=$J$2,IF(Site=$A$663,IF(Provider=$B680,I))))</f>
        <v>9</v>
      </c>
      <c r="K680" s="26">
        <f t="array" ref="K680">SUM(IF(Period=$J$2,IF(Site=$A$663,IF(Provider=$B680,J))))</f>
        <v>17.888888888888889</v>
      </c>
      <c r="L680" s="26"/>
      <c r="M680" s="27">
        <f t="shared" si="349"/>
        <v>0.13372093023255816</v>
      </c>
      <c r="N680" s="27">
        <f t="shared" si="337"/>
        <v>4.9880720017349816E-3</v>
      </c>
      <c r="O680" s="44"/>
      <c r="P680" s="25">
        <f t="array" ref="P680">SUM(IF(Period=$P$2,IF(Site=$A$663,IF(Provider=$B680,I))))</f>
        <v>9</v>
      </c>
      <c r="Q680" s="26">
        <f t="array" ref="Q680">SUM(IF(Period=$P$2,IF(Site=$A$663,IF(Provider=$B680,J))))</f>
        <v>5.5555555555555554</v>
      </c>
      <c r="R680" s="26"/>
      <c r="S680" s="27">
        <f t="shared" si="350"/>
        <v>4.0322580645161289E-2</v>
      </c>
      <c r="T680" s="27">
        <f t="shared" si="338"/>
        <v>1.4408391447178837E-3</v>
      </c>
      <c r="U680" s="44"/>
      <c r="V680" s="25">
        <f t="array" ref="V680">SUM(IF(Period=$V$2,IF(Site=$A$663,IF(Provider=$B680,I))))</f>
        <v>5</v>
      </c>
      <c r="W680" s="26">
        <f t="array" ref="W680">SUM(IF(Period=$V$2,IF(Site=$A$663,IF(Provider=$B680,J))))</f>
        <v>3.6</v>
      </c>
      <c r="X680" s="26"/>
      <c r="Y680" s="27">
        <f t="shared" si="351"/>
        <v>1.507537688442211E-2</v>
      </c>
      <c r="Z680" s="27">
        <f t="shared" si="339"/>
        <v>5.4436581382689172E-4</v>
      </c>
      <c r="AA680" s="44"/>
      <c r="AB680" s="25">
        <f t="array" ref="AB680">SUM(IF(Period=$AB$2,IF(Site=$A$663,IF(Provider=$B680,I))))</f>
        <v>1</v>
      </c>
      <c r="AC680" s="26">
        <f t="array" ref="AC680">SUM(IF(Period=$AB$2,IF(Site=$A$663,IF(Provider=$B680,J))))</f>
        <v>6</v>
      </c>
      <c r="AD680" s="26"/>
      <c r="AE680" s="27">
        <f t="shared" si="352"/>
        <v>5.7251908396946565E-3</v>
      </c>
      <c r="AF680" s="27">
        <f t="shared" si="340"/>
        <v>1.8049998495833457E-4</v>
      </c>
      <c r="AG680" s="44"/>
      <c r="AH680" s="25">
        <f t="array" ref="AH680">SUM(IF(Period=$AH$2,IF(Site=$A$663,IF(Provider=$B680,I))))</f>
        <v>0</v>
      </c>
      <c r="AI680" s="26">
        <f t="array" ref="AI680">SUM(IF(Period=$AH$2,IF(Site=$A$663,IF(Provider=$B680,J))))</f>
        <v>0</v>
      </c>
      <c r="AJ680" s="26"/>
      <c r="AK680" s="27">
        <f t="shared" si="353"/>
        <v>0</v>
      </c>
      <c r="AL680" s="27">
        <f t="shared" si="341"/>
        <v>0</v>
      </c>
      <c r="AM680" s="44"/>
      <c r="AN680" s="25">
        <f t="array" ref="AN680">SUM(IF(Period=$AN$2,IF(Site=$A$663,IF(Provider=$B680,I))))</f>
        <v>0</v>
      </c>
      <c r="AO680" s="26">
        <f t="array" ref="AO680">SUM(IF(Period=$AN$2,IF(Site=$A$663,IF(Provider=$B680,J))))</f>
        <v>0</v>
      </c>
      <c r="AP680" s="26"/>
      <c r="AQ680" s="27">
        <f t="shared" si="354"/>
        <v>0</v>
      </c>
      <c r="AR680" s="27">
        <f t="shared" si="342"/>
        <v>0</v>
      </c>
      <c r="AS680" s="44"/>
      <c r="AT680" s="25">
        <f t="array" ref="AT680">SUM(IF(Period=$AT$2,IF(Site=$A$663,IF(Provider=$B680,I))))</f>
        <v>0</v>
      </c>
      <c r="AU680" s="26">
        <f t="array" ref="AU680">SUM(IF(Period=$AT$2,IF(Site=$A$663,IF(Provider=$B680,J))))</f>
        <v>0</v>
      </c>
      <c r="AV680" s="26"/>
      <c r="AW680" s="27">
        <f t="shared" si="355"/>
        <v>0</v>
      </c>
      <c r="AX680" s="27">
        <f t="shared" si="343"/>
        <v>0</v>
      </c>
      <c r="AY680" s="44"/>
      <c r="AZ680" s="25">
        <f t="array" ref="AZ680">SUM(IF(Period=$AZ$2,IF(Site=$A$663,IF(Provider=$B680,I))))</f>
        <v>0</v>
      </c>
      <c r="BA680" s="26">
        <f t="array" ref="BA680">SUM(IF(Period=$AZ$2,IF(Site=$A$663,IF(Provider=$B680,J))))</f>
        <v>0</v>
      </c>
      <c r="BB680" s="26"/>
      <c r="BC680" s="27">
        <f t="shared" si="356"/>
        <v>0</v>
      </c>
      <c r="BD680" s="27">
        <f t="shared" si="344"/>
        <v>0</v>
      </c>
      <c r="BE680" s="44"/>
      <c r="BF680" s="25">
        <f t="array" ref="BF680">SUM(IF(Period=$BF$2,IF(Site=$A$663,IF(Provider=$B680,I))))</f>
        <v>0</v>
      </c>
      <c r="BG680" s="26">
        <f t="array" ref="BG680">SUM(IF(Period=$BF$2,IF(Site=$A$663,IF(Provider=$B680,J))))</f>
        <v>0</v>
      </c>
      <c r="BH680" s="26"/>
      <c r="BI680" s="27">
        <f t="shared" si="357"/>
        <v>0</v>
      </c>
      <c r="BJ680" s="27">
        <f t="shared" si="345"/>
        <v>0</v>
      </c>
      <c r="BK680" s="44"/>
      <c r="BL680" s="25">
        <f t="array" ref="BL680">SUM(IF(Period=$BL$2,IF(Site=$A$663,IF(Provider=$B680,I))))</f>
        <v>0</v>
      </c>
      <c r="BM680" s="26">
        <f t="array" ref="BM680">SUM(IF(Period=$BL$2,IF(Site=$A$663,IF(Provider=$B680,J))))</f>
        <v>0</v>
      </c>
      <c r="BN680" s="26"/>
      <c r="BO680" s="27">
        <f t="shared" si="358"/>
        <v>0</v>
      </c>
      <c r="BP680" s="27">
        <f t="shared" si="346"/>
        <v>0</v>
      </c>
      <c r="BQ680" s="44"/>
      <c r="BR680" s="25">
        <f t="array" ref="BR680">SUM(IF(Period=$BR$2,IF(Site=$A$663,IF(Provider=$B680,I))))</f>
        <v>0</v>
      </c>
      <c r="BS680" s="26">
        <f t="array" ref="BS680">SUM(IF(Period=$BR$2,IF(Site=$A$663,IF(Provider=$B680,J))))</f>
        <v>0</v>
      </c>
      <c r="BT680" s="26"/>
      <c r="BU680" s="27">
        <f t="shared" si="359"/>
        <v>0</v>
      </c>
      <c r="BV680" s="27">
        <f t="shared" si="347"/>
        <v>0</v>
      </c>
    </row>
    <row r="681" spans="2:74" outlineLevel="1" x14ac:dyDescent="0.25">
      <c r="B681" s="20" t="s">
        <v>782</v>
      </c>
      <c r="C681" s="44"/>
      <c r="D681" s="25">
        <f t="array" ref="D681">SUM(IF(Period=$D$2,IF(Site=$A$663,IF(Provider=$B681,I))))</f>
        <v>162</v>
      </c>
      <c r="E681" s="26">
        <f t="array" ref="E681">SUM(IF(Period=$D$2,IF(Site=$A$663,IF(Provider=$B681,J))))</f>
        <v>9.5740740740740744</v>
      </c>
      <c r="F681" s="26"/>
      <c r="G681" s="27">
        <f t="shared" si="348"/>
        <v>1.4010840108401084</v>
      </c>
      <c r="H681" s="27">
        <f t="shared" si="336"/>
        <v>4.4921365887566254E-2</v>
      </c>
      <c r="I681" s="44"/>
      <c r="J681" s="25">
        <f t="array" ref="J681">SUM(IF(Period=$J$2,IF(Site=$A$663,IF(Provider=$B681,I))))</f>
        <v>198</v>
      </c>
      <c r="K681" s="26">
        <f t="array" ref="K681">SUM(IF(Period=$J$2,IF(Site=$A$663,IF(Provider=$B681,J))))</f>
        <v>10.045454545454545</v>
      </c>
      <c r="L681" s="26"/>
      <c r="M681" s="27">
        <f t="shared" si="349"/>
        <v>1.6519933554817274</v>
      </c>
      <c r="N681" s="27">
        <f t="shared" si="337"/>
        <v>6.1622827400316015E-2</v>
      </c>
      <c r="O681" s="44"/>
      <c r="P681" s="25">
        <f t="array" ref="P681">SUM(IF(Period=$P$2,IF(Site=$A$663,IF(Provider=$B681,I))))</f>
        <v>216</v>
      </c>
      <c r="Q681" s="26">
        <f t="array" ref="Q681">SUM(IF(Period=$P$2,IF(Site=$A$663,IF(Provider=$B681,J))))</f>
        <v>6.1296296296296298</v>
      </c>
      <c r="R681" s="26"/>
      <c r="S681" s="27">
        <f t="shared" si="350"/>
        <v>1.0677419354838711</v>
      </c>
      <c r="T681" s="27">
        <f t="shared" si="338"/>
        <v>3.8153420552129558E-2</v>
      </c>
      <c r="U681" s="44"/>
      <c r="V681" s="25">
        <f t="array" ref="V681">SUM(IF(Period=$V$2,IF(Site=$A$663,IF(Provider=$B681,I))))</f>
        <v>221</v>
      </c>
      <c r="W681" s="26">
        <f t="array" ref="W681">SUM(IF(Period=$V$2,IF(Site=$A$663,IF(Provider=$B681,J))))</f>
        <v>6.1085972850678729</v>
      </c>
      <c r="X681" s="26"/>
      <c r="Y681" s="27">
        <f t="shared" si="351"/>
        <v>1.1306532663316582</v>
      </c>
      <c r="Z681" s="27">
        <f t="shared" si="339"/>
        <v>4.0827436037016877E-2</v>
      </c>
      <c r="AA681" s="44"/>
      <c r="AB681" s="25">
        <f t="array" ref="AB681">SUM(IF(Period=$AB$2,IF(Site=$A$663,IF(Provider=$B681,I))))</f>
        <v>189</v>
      </c>
      <c r="AC681" s="26">
        <f t="array" ref="AC681">SUM(IF(Period=$AB$2,IF(Site=$A$663,IF(Provider=$B681,J))))</f>
        <v>4.333333333333333</v>
      </c>
      <c r="AD681" s="26"/>
      <c r="AE681" s="27">
        <f t="shared" si="352"/>
        <v>0.78148854961832059</v>
      </c>
      <c r="AF681" s="27">
        <f t="shared" si="340"/>
        <v>2.4638247946812668E-2</v>
      </c>
      <c r="AG681" s="44"/>
      <c r="AH681" s="25">
        <f t="array" ref="AH681">SUM(IF(Period=$AH$2,IF(Site=$A$663,IF(Provider=$B681,I))))</f>
        <v>0</v>
      </c>
      <c r="AI681" s="26">
        <f t="array" ref="AI681">SUM(IF(Period=$AH$2,IF(Site=$A$663,IF(Provider=$B681,J))))</f>
        <v>0</v>
      </c>
      <c r="AJ681" s="26"/>
      <c r="AK681" s="27">
        <f t="shared" si="353"/>
        <v>0</v>
      </c>
      <c r="AL681" s="27">
        <f t="shared" si="341"/>
        <v>0</v>
      </c>
      <c r="AM681" s="44"/>
      <c r="AN681" s="25">
        <f t="array" ref="AN681">SUM(IF(Period=$AN$2,IF(Site=$A$663,IF(Provider=$B681,I))))</f>
        <v>0</v>
      </c>
      <c r="AO681" s="26">
        <f t="array" ref="AO681">SUM(IF(Period=$AN$2,IF(Site=$A$663,IF(Provider=$B681,J))))</f>
        <v>0</v>
      </c>
      <c r="AP681" s="26"/>
      <c r="AQ681" s="27">
        <f t="shared" si="354"/>
        <v>0</v>
      </c>
      <c r="AR681" s="27">
        <f t="shared" si="342"/>
        <v>0</v>
      </c>
      <c r="AS681" s="44"/>
      <c r="AT681" s="25">
        <f t="array" ref="AT681">SUM(IF(Period=$AT$2,IF(Site=$A$663,IF(Provider=$B681,I))))</f>
        <v>0</v>
      </c>
      <c r="AU681" s="26">
        <f t="array" ref="AU681">SUM(IF(Period=$AT$2,IF(Site=$A$663,IF(Provider=$B681,J))))</f>
        <v>0</v>
      </c>
      <c r="AV681" s="26"/>
      <c r="AW681" s="27">
        <f t="shared" si="355"/>
        <v>0</v>
      </c>
      <c r="AX681" s="27">
        <f t="shared" si="343"/>
        <v>0</v>
      </c>
      <c r="AY681" s="44"/>
      <c r="AZ681" s="25">
        <f t="array" ref="AZ681">SUM(IF(Period=$AZ$2,IF(Site=$A$663,IF(Provider=$B681,I))))</f>
        <v>0</v>
      </c>
      <c r="BA681" s="26">
        <f t="array" ref="BA681">SUM(IF(Period=$AZ$2,IF(Site=$A$663,IF(Provider=$B681,J))))</f>
        <v>0</v>
      </c>
      <c r="BB681" s="26"/>
      <c r="BC681" s="27">
        <f t="shared" si="356"/>
        <v>0</v>
      </c>
      <c r="BD681" s="27">
        <f t="shared" si="344"/>
        <v>0</v>
      </c>
      <c r="BE681" s="44"/>
      <c r="BF681" s="25">
        <f t="array" ref="BF681">SUM(IF(Period=$BF$2,IF(Site=$A$663,IF(Provider=$B681,I))))</f>
        <v>0</v>
      </c>
      <c r="BG681" s="26">
        <f t="array" ref="BG681">SUM(IF(Period=$BF$2,IF(Site=$A$663,IF(Provider=$B681,J))))</f>
        <v>0</v>
      </c>
      <c r="BH681" s="26"/>
      <c r="BI681" s="27">
        <f t="shared" si="357"/>
        <v>0</v>
      </c>
      <c r="BJ681" s="27">
        <f t="shared" si="345"/>
        <v>0</v>
      </c>
      <c r="BK681" s="44"/>
      <c r="BL681" s="25">
        <f t="array" ref="BL681">SUM(IF(Period=$BL$2,IF(Site=$A$663,IF(Provider=$B681,I))))</f>
        <v>0</v>
      </c>
      <c r="BM681" s="26">
        <f t="array" ref="BM681">SUM(IF(Period=$BL$2,IF(Site=$A$663,IF(Provider=$B681,J))))</f>
        <v>0</v>
      </c>
      <c r="BN681" s="26"/>
      <c r="BO681" s="27">
        <f t="shared" si="358"/>
        <v>0</v>
      </c>
      <c r="BP681" s="27">
        <f t="shared" si="346"/>
        <v>0</v>
      </c>
      <c r="BQ681" s="44"/>
      <c r="BR681" s="25">
        <f t="array" ref="BR681">SUM(IF(Period=$BR$2,IF(Site=$A$663,IF(Provider=$B681,I))))</f>
        <v>0</v>
      </c>
      <c r="BS681" s="26">
        <f t="array" ref="BS681">SUM(IF(Period=$BR$2,IF(Site=$A$663,IF(Provider=$B681,J))))</f>
        <v>0</v>
      </c>
      <c r="BT681" s="26"/>
      <c r="BU681" s="27">
        <f t="shared" si="359"/>
        <v>0</v>
      </c>
      <c r="BV681" s="27">
        <f t="shared" si="347"/>
        <v>0</v>
      </c>
    </row>
    <row r="682" spans="2:74" outlineLevel="1" x14ac:dyDescent="0.25">
      <c r="B682" s="20" t="s">
        <v>696</v>
      </c>
      <c r="C682" s="44"/>
      <c r="D682" s="25">
        <f t="array" ref="D682">SUM(IF(Period=$D$2,IF(Site=$A$663,IF(Provider=$B682,I))))</f>
        <v>3</v>
      </c>
      <c r="E682" s="26">
        <f t="array" ref="E682">SUM(IF(Period=$D$2,IF(Site=$A$663,IF(Provider=$B682,J))))</f>
        <v>16.333333333333332</v>
      </c>
      <c r="F682" s="26"/>
      <c r="G682" s="27">
        <f t="shared" si="348"/>
        <v>4.4263775971093038E-2</v>
      </c>
      <c r="H682" s="27">
        <f t="shared" si="336"/>
        <v>1.4191791930952588E-3</v>
      </c>
      <c r="I682" s="44"/>
      <c r="J682" s="25">
        <f t="array" ref="J682">SUM(IF(Period=$J$2,IF(Site=$A$663,IF(Provider=$B682,I))))</f>
        <v>6</v>
      </c>
      <c r="K682" s="26">
        <f t="array" ref="K682">SUM(IF(Period=$J$2,IF(Site=$A$663,IF(Provider=$B682,J))))</f>
        <v>5.666666666666667</v>
      </c>
      <c r="L682" s="26"/>
      <c r="M682" s="27">
        <f t="shared" si="349"/>
        <v>2.823920265780731E-2</v>
      </c>
      <c r="N682" s="27">
        <f t="shared" si="337"/>
        <v>1.0533816649626669E-3</v>
      </c>
      <c r="O682" s="44"/>
      <c r="P682" s="25">
        <f t="array" ref="P682">SUM(IF(Period=$P$2,IF(Site=$A$663,IF(Provider=$B682,I))))</f>
        <v>6</v>
      </c>
      <c r="Q682" s="26">
        <f t="array" ref="Q682">SUM(IF(Period=$P$2,IF(Site=$A$663,IF(Provider=$B682,J))))</f>
        <v>6.833333333333333</v>
      </c>
      <c r="R682" s="26"/>
      <c r="S682" s="27">
        <f t="shared" si="350"/>
        <v>3.3064516129032259E-2</v>
      </c>
      <c r="T682" s="27">
        <f t="shared" si="338"/>
        <v>1.1814880986686645E-3</v>
      </c>
      <c r="U682" s="44"/>
      <c r="V682" s="25">
        <f t="array" ref="V682">SUM(IF(Period=$V$2,IF(Site=$A$663,IF(Provider=$B682,I))))</f>
        <v>2</v>
      </c>
      <c r="W682" s="26">
        <f t="array" ref="W682">SUM(IF(Period=$V$2,IF(Site=$A$663,IF(Provider=$B682,J))))</f>
        <v>4.5</v>
      </c>
      <c r="X682" s="26"/>
      <c r="Y682" s="27">
        <f t="shared" si="351"/>
        <v>7.537688442211055E-3</v>
      </c>
      <c r="Z682" s="27">
        <f t="shared" si="339"/>
        <v>2.7218290691344586E-4</v>
      </c>
      <c r="AA682" s="44"/>
      <c r="AB682" s="25">
        <f t="array" ref="AB682">SUM(IF(Period=$AB$2,IF(Site=$A$663,IF(Provider=$B682,I))))</f>
        <v>2</v>
      </c>
      <c r="AC682" s="26">
        <f t="array" ref="AC682">SUM(IF(Period=$AB$2,IF(Site=$A$663,IF(Provider=$B682,J))))</f>
        <v>8.5</v>
      </c>
      <c r="AD682" s="26"/>
      <c r="AE682" s="27">
        <f t="shared" si="352"/>
        <v>1.6221374045801526E-2</v>
      </c>
      <c r="AF682" s="27">
        <f t="shared" si="340"/>
        <v>5.1141662404861465E-4</v>
      </c>
      <c r="AG682" s="44"/>
      <c r="AH682" s="25">
        <f t="array" ref="AH682">SUM(IF(Period=$AH$2,IF(Site=$A$663,IF(Provider=$B682,I))))</f>
        <v>0</v>
      </c>
      <c r="AI682" s="26">
        <f t="array" ref="AI682">SUM(IF(Period=$AH$2,IF(Site=$A$663,IF(Provider=$B682,J))))</f>
        <v>0</v>
      </c>
      <c r="AJ682" s="26"/>
      <c r="AK682" s="27">
        <f t="shared" si="353"/>
        <v>0</v>
      </c>
      <c r="AL682" s="27">
        <f t="shared" si="341"/>
        <v>0</v>
      </c>
      <c r="AM682" s="44"/>
      <c r="AN682" s="25">
        <f t="array" ref="AN682">SUM(IF(Period=$AN$2,IF(Site=$A$663,IF(Provider=$B682,I))))</f>
        <v>0</v>
      </c>
      <c r="AO682" s="26">
        <f t="array" ref="AO682">SUM(IF(Period=$AN$2,IF(Site=$A$663,IF(Provider=$B682,J))))</f>
        <v>0</v>
      </c>
      <c r="AP682" s="26"/>
      <c r="AQ682" s="27">
        <f t="shared" si="354"/>
        <v>0</v>
      </c>
      <c r="AR682" s="27">
        <f t="shared" si="342"/>
        <v>0</v>
      </c>
      <c r="AS682" s="44"/>
      <c r="AT682" s="25">
        <f t="array" ref="AT682">SUM(IF(Period=$AT$2,IF(Site=$A$663,IF(Provider=$B682,I))))</f>
        <v>0</v>
      </c>
      <c r="AU682" s="26">
        <f t="array" ref="AU682">SUM(IF(Period=$AT$2,IF(Site=$A$663,IF(Provider=$B682,J))))</f>
        <v>0</v>
      </c>
      <c r="AV682" s="26"/>
      <c r="AW682" s="27">
        <f t="shared" si="355"/>
        <v>0</v>
      </c>
      <c r="AX682" s="27">
        <f t="shared" si="343"/>
        <v>0</v>
      </c>
      <c r="AY682" s="44"/>
      <c r="AZ682" s="25">
        <f t="array" ref="AZ682">SUM(IF(Period=$AZ$2,IF(Site=$A$663,IF(Provider=$B682,I))))</f>
        <v>0</v>
      </c>
      <c r="BA682" s="26">
        <f t="array" ref="BA682">SUM(IF(Period=$AZ$2,IF(Site=$A$663,IF(Provider=$B682,J))))</f>
        <v>0</v>
      </c>
      <c r="BB682" s="26"/>
      <c r="BC682" s="27">
        <f t="shared" si="356"/>
        <v>0</v>
      </c>
      <c r="BD682" s="27">
        <f t="shared" si="344"/>
        <v>0</v>
      </c>
      <c r="BE682" s="44"/>
      <c r="BF682" s="25">
        <f t="array" ref="BF682">SUM(IF(Period=$BF$2,IF(Site=$A$663,IF(Provider=$B682,I))))</f>
        <v>0</v>
      </c>
      <c r="BG682" s="26">
        <f t="array" ref="BG682">SUM(IF(Period=$BF$2,IF(Site=$A$663,IF(Provider=$B682,J))))</f>
        <v>0</v>
      </c>
      <c r="BH682" s="26"/>
      <c r="BI682" s="27">
        <f t="shared" si="357"/>
        <v>0</v>
      </c>
      <c r="BJ682" s="27">
        <f t="shared" si="345"/>
        <v>0</v>
      </c>
      <c r="BK682" s="44"/>
      <c r="BL682" s="25">
        <f t="array" ref="BL682">SUM(IF(Period=$BL$2,IF(Site=$A$663,IF(Provider=$B682,I))))</f>
        <v>0</v>
      </c>
      <c r="BM682" s="26">
        <f t="array" ref="BM682">SUM(IF(Period=$BL$2,IF(Site=$A$663,IF(Provider=$B682,J))))</f>
        <v>0</v>
      </c>
      <c r="BN682" s="26"/>
      <c r="BO682" s="27">
        <f t="shared" si="358"/>
        <v>0</v>
      </c>
      <c r="BP682" s="27">
        <f t="shared" si="346"/>
        <v>0</v>
      </c>
      <c r="BQ682" s="44"/>
      <c r="BR682" s="25">
        <f t="array" ref="BR682">SUM(IF(Period=$BR$2,IF(Site=$A$663,IF(Provider=$B682,I))))</f>
        <v>0</v>
      </c>
      <c r="BS682" s="26">
        <f t="array" ref="BS682">SUM(IF(Period=$BR$2,IF(Site=$A$663,IF(Provider=$B682,J))))</f>
        <v>0</v>
      </c>
      <c r="BT682" s="26"/>
      <c r="BU682" s="27">
        <f t="shared" si="359"/>
        <v>0</v>
      </c>
      <c r="BV682" s="27">
        <f t="shared" si="347"/>
        <v>0</v>
      </c>
    </row>
    <row r="683" spans="2:74" outlineLevel="1" x14ac:dyDescent="0.25">
      <c r="B683" s="20" t="s">
        <v>702</v>
      </c>
      <c r="C683" s="44"/>
      <c r="D683" s="25">
        <f t="array" ref="D683">SUM(IF(Period=$D$2,IF(Site=$A$663,IF(Provider=$B683,I))))</f>
        <v>4</v>
      </c>
      <c r="E683" s="26">
        <f t="array" ref="E683">SUM(IF(Period=$D$2,IF(Site=$A$663,IF(Provider=$B683,J))))</f>
        <v>9</v>
      </c>
      <c r="F683" s="26"/>
      <c r="G683" s="27">
        <f t="shared" si="348"/>
        <v>3.2520325203252029E-2</v>
      </c>
      <c r="H683" s="27">
        <f t="shared" si="336"/>
        <v>1.042662264314884E-3</v>
      </c>
      <c r="I683" s="44"/>
      <c r="J683" s="25">
        <f t="array" ref="J683">SUM(IF(Period=$J$2,IF(Site=$A$663,IF(Provider=$B683,I))))</f>
        <v>13</v>
      </c>
      <c r="K683" s="26">
        <f t="array" ref="K683">SUM(IF(Period=$J$2,IF(Site=$A$663,IF(Provider=$B683,J))))</f>
        <v>8.4615384615384617</v>
      </c>
      <c r="L683" s="26"/>
      <c r="M683" s="27">
        <f t="shared" si="349"/>
        <v>9.1362126245847178E-2</v>
      </c>
      <c r="N683" s="27">
        <f t="shared" si="337"/>
        <v>3.407999504290981E-3</v>
      </c>
      <c r="O683" s="44"/>
      <c r="P683" s="25">
        <f t="array" ref="P683">SUM(IF(Period=$P$2,IF(Site=$A$663,IF(Provider=$B683,I))))</f>
        <v>8</v>
      </c>
      <c r="Q683" s="26">
        <f t="array" ref="Q683">SUM(IF(Period=$P$2,IF(Site=$A$663,IF(Provider=$B683,J))))</f>
        <v>12.875</v>
      </c>
      <c r="R683" s="26"/>
      <c r="S683" s="27">
        <f t="shared" si="350"/>
        <v>8.3064516129032262E-2</v>
      </c>
      <c r="T683" s="27">
        <f t="shared" si="338"/>
        <v>2.9681286381188403E-3</v>
      </c>
      <c r="U683" s="44"/>
      <c r="V683" s="25">
        <f t="array" ref="V683">SUM(IF(Period=$V$2,IF(Site=$A$663,IF(Provider=$B683,I))))</f>
        <v>23</v>
      </c>
      <c r="W683" s="26">
        <f t="array" ref="W683">SUM(IF(Period=$V$2,IF(Site=$A$663,IF(Provider=$B683,J))))</f>
        <v>4.3478260869565215</v>
      </c>
      <c r="X683" s="26"/>
      <c r="Y683" s="27">
        <f t="shared" si="351"/>
        <v>8.3752093802345051E-2</v>
      </c>
      <c r="Z683" s="27">
        <f t="shared" si="339"/>
        <v>3.0242545212605092E-3</v>
      </c>
      <c r="AA683" s="44"/>
      <c r="AB683" s="25">
        <f t="array" ref="AB683">SUM(IF(Period=$AB$2,IF(Site=$A$663,IF(Provider=$B683,I))))</f>
        <v>11</v>
      </c>
      <c r="AC683" s="26">
        <f t="array" ref="AC683">SUM(IF(Period=$AB$2,IF(Site=$A$663,IF(Provider=$B683,J))))</f>
        <v>6.1818181818181817</v>
      </c>
      <c r="AD683" s="26"/>
      <c r="AE683" s="27">
        <f t="shared" si="352"/>
        <v>6.4885496183206104E-2</v>
      </c>
      <c r="AF683" s="27">
        <f t="shared" si="340"/>
        <v>2.0456664961944586E-3</v>
      </c>
      <c r="AG683" s="44"/>
      <c r="AH683" s="25">
        <f t="array" ref="AH683">SUM(IF(Period=$AH$2,IF(Site=$A$663,IF(Provider=$B683,I))))</f>
        <v>0</v>
      </c>
      <c r="AI683" s="26">
        <f t="array" ref="AI683">SUM(IF(Period=$AH$2,IF(Site=$A$663,IF(Provider=$B683,J))))</f>
        <v>0</v>
      </c>
      <c r="AJ683" s="26"/>
      <c r="AK683" s="27">
        <f t="shared" si="353"/>
        <v>0</v>
      </c>
      <c r="AL683" s="27">
        <f t="shared" si="341"/>
        <v>0</v>
      </c>
      <c r="AM683" s="44"/>
      <c r="AN683" s="25">
        <f t="array" ref="AN683">SUM(IF(Period=$AN$2,IF(Site=$A$663,IF(Provider=$B683,I))))</f>
        <v>0</v>
      </c>
      <c r="AO683" s="26">
        <f t="array" ref="AO683">SUM(IF(Period=$AN$2,IF(Site=$A$663,IF(Provider=$B683,J))))</f>
        <v>0</v>
      </c>
      <c r="AP683" s="26"/>
      <c r="AQ683" s="27">
        <f t="shared" si="354"/>
        <v>0</v>
      </c>
      <c r="AR683" s="27">
        <f t="shared" si="342"/>
        <v>0</v>
      </c>
      <c r="AS683" s="44"/>
      <c r="AT683" s="25">
        <f t="array" ref="AT683">SUM(IF(Period=$AT$2,IF(Site=$A$663,IF(Provider=$B683,I))))</f>
        <v>0</v>
      </c>
      <c r="AU683" s="26">
        <f t="array" ref="AU683">SUM(IF(Period=$AT$2,IF(Site=$A$663,IF(Provider=$B683,J))))</f>
        <v>0</v>
      </c>
      <c r="AV683" s="26"/>
      <c r="AW683" s="27">
        <f t="shared" si="355"/>
        <v>0</v>
      </c>
      <c r="AX683" s="27">
        <f t="shared" si="343"/>
        <v>0</v>
      </c>
      <c r="AY683" s="44"/>
      <c r="AZ683" s="25">
        <f t="array" ref="AZ683">SUM(IF(Period=$AZ$2,IF(Site=$A$663,IF(Provider=$B683,I))))</f>
        <v>0</v>
      </c>
      <c r="BA683" s="26">
        <f t="array" ref="BA683">SUM(IF(Period=$AZ$2,IF(Site=$A$663,IF(Provider=$B683,J))))</f>
        <v>0</v>
      </c>
      <c r="BB683" s="26"/>
      <c r="BC683" s="27">
        <f t="shared" si="356"/>
        <v>0</v>
      </c>
      <c r="BD683" s="27">
        <f t="shared" si="344"/>
        <v>0</v>
      </c>
      <c r="BE683" s="44"/>
      <c r="BF683" s="25">
        <f t="array" ref="BF683">SUM(IF(Period=$BF$2,IF(Site=$A$663,IF(Provider=$B683,I))))</f>
        <v>0</v>
      </c>
      <c r="BG683" s="26">
        <f t="array" ref="BG683">SUM(IF(Period=$BF$2,IF(Site=$A$663,IF(Provider=$B683,J))))</f>
        <v>0</v>
      </c>
      <c r="BH683" s="26"/>
      <c r="BI683" s="27">
        <f t="shared" si="357"/>
        <v>0</v>
      </c>
      <c r="BJ683" s="27">
        <f t="shared" si="345"/>
        <v>0</v>
      </c>
      <c r="BK683" s="44"/>
      <c r="BL683" s="25">
        <f t="array" ref="BL683">SUM(IF(Period=$BL$2,IF(Site=$A$663,IF(Provider=$B683,I))))</f>
        <v>0</v>
      </c>
      <c r="BM683" s="26">
        <f t="array" ref="BM683">SUM(IF(Period=$BL$2,IF(Site=$A$663,IF(Provider=$B683,J))))</f>
        <v>0</v>
      </c>
      <c r="BN683" s="26"/>
      <c r="BO683" s="27">
        <f t="shared" si="358"/>
        <v>0</v>
      </c>
      <c r="BP683" s="27">
        <f t="shared" si="346"/>
        <v>0</v>
      </c>
      <c r="BQ683" s="44"/>
      <c r="BR683" s="25">
        <f t="array" ref="BR683">SUM(IF(Period=$BR$2,IF(Site=$A$663,IF(Provider=$B683,I))))</f>
        <v>0</v>
      </c>
      <c r="BS683" s="26">
        <f t="array" ref="BS683">SUM(IF(Period=$BR$2,IF(Site=$A$663,IF(Provider=$B683,J))))</f>
        <v>0</v>
      </c>
      <c r="BT683" s="26"/>
      <c r="BU683" s="27">
        <f t="shared" si="359"/>
        <v>0</v>
      </c>
      <c r="BV683" s="27">
        <f t="shared" si="347"/>
        <v>0</v>
      </c>
    </row>
    <row r="684" spans="2:74" outlineLevel="1" x14ac:dyDescent="0.25">
      <c r="B684" s="20" t="s">
        <v>758</v>
      </c>
      <c r="C684" s="44"/>
      <c r="D684" s="25">
        <f t="array" ref="D684">SUM(IF(Period=$D$2,IF(Site=$A$663,IF(Provider=$B684,I))))</f>
        <v>2</v>
      </c>
      <c r="E684" s="26">
        <f t="array" ref="E684">SUM(IF(Period=$D$2,IF(Site=$A$663,IF(Provider=$B684,J))))</f>
        <v>7</v>
      </c>
      <c r="F684" s="26"/>
      <c r="G684" s="27">
        <f t="shared" si="348"/>
        <v>1.2646793134598011E-2</v>
      </c>
      <c r="H684" s="27">
        <f t="shared" si="336"/>
        <v>4.0547976945578819E-4</v>
      </c>
      <c r="I684" s="44"/>
      <c r="J684" s="25">
        <f t="array" ref="J684">SUM(IF(Period=$J$2,IF(Site=$A$663,IF(Provider=$B684,I))))</f>
        <v>10</v>
      </c>
      <c r="K684" s="26">
        <f t="array" ref="K684">SUM(IF(Period=$J$2,IF(Site=$A$663,IF(Provider=$B684,J))))</f>
        <v>6.3</v>
      </c>
      <c r="L684" s="26"/>
      <c r="M684" s="27">
        <f t="shared" si="349"/>
        <v>5.232558139534884E-2</v>
      </c>
      <c r="N684" s="27">
        <f t="shared" si="337"/>
        <v>1.9518542615484709E-3</v>
      </c>
      <c r="O684" s="44"/>
      <c r="P684" s="25">
        <f t="array" ref="P684">SUM(IF(Period=$P$2,IF(Site=$A$663,IF(Provider=$B684,I))))</f>
        <v>10</v>
      </c>
      <c r="Q684" s="26">
        <f t="array" ref="Q684">SUM(IF(Period=$P$2,IF(Site=$A$663,IF(Provider=$B684,J))))</f>
        <v>11.2</v>
      </c>
      <c r="R684" s="26"/>
      <c r="S684" s="27">
        <f t="shared" si="350"/>
        <v>9.0322580645161285E-2</v>
      </c>
      <c r="T684" s="27">
        <f t="shared" si="338"/>
        <v>3.2274796841680591E-3</v>
      </c>
      <c r="U684" s="44"/>
      <c r="V684" s="25">
        <f t="array" ref="V684">SUM(IF(Period=$V$2,IF(Site=$A$663,IF(Provider=$B684,I))))</f>
        <v>17</v>
      </c>
      <c r="W684" s="26">
        <f t="array" ref="W684">SUM(IF(Period=$V$2,IF(Site=$A$663,IF(Provider=$B684,J))))</f>
        <v>4.2941176470588234</v>
      </c>
      <c r="X684" s="26"/>
      <c r="Y684" s="27">
        <f t="shared" si="351"/>
        <v>6.1139028475711892E-2</v>
      </c>
      <c r="Z684" s="27">
        <f t="shared" si="339"/>
        <v>2.2077058005201713E-3</v>
      </c>
      <c r="AA684" s="44"/>
      <c r="AB684" s="25">
        <f t="array" ref="AB684">SUM(IF(Period=$AB$2,IF(Site=$A$663,IF(Provider=$B684,I))))</f>
        <v>11</v>
      </c>
      <c r="AC684" s="26">
        <f t="array" ref="AC684">SUM(IF(Period=$AB$2,IF(Site=$A$663,IF(Provider=$B684,J))))</f>
        <v>8.454545454545455</v>
      </c>
      <c r="AD684" s="26"/>
      <c r="AE684" s="27">
        <f t="shared" si="352"/>
        <v>8.8740458015267185E-2</v>
      </c>
      <c r="AF684" s="27">
        <f t="shared" si="340"/>
        <v>2.7977497668541865E-3</v>
      </c>
      <c r="AG684" s="44"/>
      <c r="AH684" s="25">
        <f t="array" ref="AH684">SUM(IF(Period=$AH$2,IF(Site=$A$663,IF(Provider=$B684,I))))</f>
        <v>0</v>
      </c>
      <c r="AI684" s="26">
        <f t="array" ref="AI684">SUM(IF(Period=$AH$2,IF(Site=$A$663,IF(Provider=$B684,J))))</f>
        <v>0</v>
      </c>
      <c r="AJ684" s="26"/>
      <c r="AK684" s="27">
        <f t="shared" si="353"/>
        <v>0</v>
      </c>
      <c r="AL684" s="27">
        <f t="shared" si="341"/>
        <v>0</v>
      </c>
      <c r="AM684" s="44"/>
      <c r="AN684" s="25">
        <f t="array" ref="AN684">SUM(IF(Period=$AN$2,IF(Site=$A$663,IF(Provider=$B684,I))))</f>
        <v>0</v>
      </c>
      <c r="AO684" s="26">
        <f t="array" ref="AO684">SUM(IF(Period=$AN$2,IF(Site=$A$663,IF(Provider=$B684,J))))</f>
        <v>0</v>
      </c>
      <c r="AP684" s="26"/>
      <c r="AQ684" s="27">
        <f t="shared" si="354"/>
        <v>0</v>
      </c>
      <c r="AR684" s="27">
        <f t="shared" si="342"/>
        <v>0</v>
      </c>
      <c r="AS684" s="44"/>
      <c r="AT684" s="25">
        <f t="array" ref="AT684">SUM(IF(Period=$AT$2,IF(Site=$A$663,IF(Provider=$B684,I))))</f>
        <v>0</v>
      </c>
      <c r="AU684" s="26">
        <f t="array" ref="AU684">SUM(IF(Period=$AT$2,IF(Site=$A$663,IF(Provider=$B684,J))))</f>
        <v>0</v>
      </c>
      <c r="AV684" s="26"/>
      <c r="AW684" s="27">
        <f t="shared" si="355"/>
        <v>0</v>
      </c>
      <c r="AX684" s="27">
        <f t="shared" si="343"/>
        <v>0</v>
      </c>
      <c r="AY684" s="44"/>
      <c r="AZ684" s="25">
        <f t="array" ref="AZ684">SUM(IF(Period=$AZ$2,IF(Site=$A$663,IF(Provider=$B684,I))))</f>
        <v>0</v>
      </c>
      <c r="BA684" s="26">
        <f t="array" ref="BA684">SUM(IF(Period=$AZ$2,IF(Site=$A$663,IF(Provider=$B684,J))))</f>
        <v>0</v>
      </c>
      <c r="BB684" s="26"/>
      <c r="BC684" s="27">
        <f t="shared" si="356"/>
        <v>0</v>
      </c>
      <c r="BD684" s="27">
        <f t="shared" si="344"/>
        <v>0</v>
      </c>
      <c r="BE684" s="44"/>
      <c r="BF684" s="25">
        <f t="array" ref="BF684">SUM(IF(Period=$BF$2,IF(Site=$A$663,IF(Provider=$B684,I))))</f>
        <v>0</v>
      </c>
      <c r="BG684" s="26">
        <f t="array" ref="BG684">SUM(IF(Period=$BF$2,IF(Site=$A$663,IF(Provider=$B684,J))))</f>
        <v>0</v>
      </c>
      <c r="BH684" s="26"/>
      <c r="BI684" s="27">
        <f t="shared" si="357"/>
        <v>0</v>
      </c>
      <c r="BJ684" s="27">
        <f t="shared" si="345"/>
        <v>0</v>
      </c>
      <c r="BK684" s="44"/>
      <c r="BL684" s="25">
        <f t="array" ref="BL684">SUM(IF(Period=$BL$2,IF(Site=$A$663,IF(Provider=$B684,I))))</f>
        <v>0</v>
      </c>
      <c r="BM684" s="26">
        <f t="array" ref="BM684">SUM(IF(Period=$BL$2,IF(Site=$A$663,IF(Provider=$B684,J))))</f>
        <v>0</v>
      </c>
      <c r="BN684" s="26"/>
      <c r="BO684" s="27">
        <f t="shared" si="358"/>
        <v>0</v>
      </c>
      <c r="BP684" s="27">
        <f t="shared" si="346"/>
        <v>0</v>
      </c>
      <c r="BQ684" s="44"/>
      <c r="BR684" s="25">
        <f t="array" ref="BR684">SUM(IF(Period=$BR$2,IF(Site=$A$663,IF(Provider=$B684,I))))</f>
        <v>0</v>
      </c>
      <c r="BS684" s="26">
        <f t="array" ref="BS684">SUM(IF(Period=$BR$2,IF(Site=$A$663,IF(Provider=$B684,J))))</f>
        <v>0</v>
      </c>
      <c r="BT684" s="26"/>
      <c r="BU684" s="27">
        <f t="shared" si="359"/>
        <v>0</v>
      </c>
      <c r="BV684" s="27">
        <f t="shared" si="347"/>
        <v>0</v>
      </c>
    </row>
    <row r="685" spans="2:74" outlineLevel="1" x14ac:dyDescent="0.25">
      <c r="B685" s="20" t="s">
        <v>826</v>
      </c>
      <c r="C685" s="44"/>
      <c r="D685" s="25">
        <f t="array" ref="D685">SUM(IF(Period=$D$2,IF(Site=$A$663,IF(Provider=$B685,I))))</f>
        <v>0</v>
      </c>
      <c r="E685" s="26">
        <f t="array" ref="E685">SUM(IF(Period=$D$2,IF(Site=$A$663,IF(Provider=$B685,J))))</f>
        <v>0</v>
      </c>
      <c r="F685" s="26"/>
      <c r="G685" s="27">
        <f t="shared" si="348"/>
        <v>0</v>
      </c>
      <c r="H685" s="27">
        <f t="shared" si="336"/>
        <v>0</v>
      </c>
      <c r="I685" s="44"/>
      <c r="J685" s="25">
        <f t="array" ref="J685">SUM(IF(Period=$J$2,IF(Site=$A$663,IF(Provider=$B685,I))))</f>
        <v>3</v>
      </c>
      <c r="K685" s="26">
        <f t="array" ref="K685">SUM(IF(Period=$J$2,IF(Site=$A$663,IF(Provider=$B685,J))))</f>
        <v>6.666666666666667</v>
      </c>
      <c r="L685" s="26"/>
      <c r="M685" s="27">
        <f t="shared" si="349"/>
        <v>1.6611295681063124E-2</v>
      </c>
      <c r="N685" s="27">
        <f t="shared" si="337"/>
        <v>6.1963627350745119E-4</v>
      </c>
      <c r="O685" s="44"/>
      <c r="P685" s="25">
        <f t="array" ref="P685">SUM(IF(Period=$P$2,IF(Site=$A$663,IF(Provider=$B685,I))))</f>
        <v>0</v>
      </c>
      <c r="Q685" s="26">
        <f t="array" ref="Q685">SUM(IF(Period=$P$2,IF(Site=$A$663,IF(Provider=$B685,J))))</f>
        <v>0</v>
      </c>
      <c r="R685" s="26"/>
      <c r="S685" s="27">
        <f t="shared" si="350"/>
        <v>0</v>
      </c>
      <c r="T685" s="27">
        <f t="shared" si="338"/>
        <v>0</v>
      </c>
      <c r="U685" s="44"/>
      <c r="V685" s="25">
        <f t="array" ref="V685">SUM(IF(Period=$V$2,IF(Site=$A$663,IF(Provider=$B685,I))))</f>
        <v>0</v>
      </c>
      <c r="W685" s="26">
        <f t="array" ref="W685">SUM(IF(Period=$V$2,IF(Site=$A$663,IF(Provider=$B685,J))))</f>
        <v>0</v>
      </c>
      <c r="X685" s="26"/>
      <c r="Y685" s="27">
        <f t="shared" si="351"/>
        <v>0</v>
      </c>
      <c r="Z685" s="27">
        <f t="shared" si="339"/>
        <v>0</v>
      </c>
      <c r="AA685" s="44"/>
      <c r="AB685" s="25">
        <f t="array" ref="AB685">SUM(IF(Period=$AB$2,IF(Site=$A$663,IF(Provider=$B685,I))))</f>
        <v>0</v>
      </c>
      <c r="AC685" s="26">
        <f t="array" ref="AC685">SUM(IF(Period=$AB$2,IF(Site=$A$663,IF(Provider=$B685,J))))</f>
        <v>0</v>
      </c>
      <c r="AD685" s="26"/>
      <c r="AE685" s="27">
        <f t="shared" si="352"/>
        <v>0</v>
      </c>
      <c r="AF685" s="27">
        <f t="shared" si="340"/>
        <v>0</v>
      </c>
      <c r="AG685" s="44"/>
      <c r="AH685" s="25">
        <f t="array" ref="AH685">SUM(IF(Period=$AH$2,IF(Site=$A$663,IF(Provider=$B685,I))))</f>
        <v>0</v>
      </c>
      <c r="AI685" s="26">
        <f t="array" ref="AI685">SUM(IF(Period=$AH$2,IF(Site=$A$663,IF(Provider=$B685,J))))</f>
        <v>0</v>
      </c>
      <c r="AJ685" s="26"/>
      <c r="AK685" s="27">
        <f t="shared" si="353"/>
        <v>0</v>
      </c>
      <c r="AL685" s="27">
        <f t="shared" si="341"/>
        <v>0</v>
      </c>
      <c r="AM685" s="44"/>
      <c r="AN685" s="25">
        <f t="array" ref="AN685">SUM(IF(Period=$AN$2,IF(Site=$A$663,IF(Provider=$B685,I))))</f>
        <v>0</v>
      </c>
      <c r="AO685" s="26">
        <f t="array" ref="AO685">SUM(IF(Period=$AN$2,IF(Site=$A$663,IF(Provider=$B685,J))))</f>
        <v>0</v>
      </c>
      <c r="AP685" s="26"/>
      <c r="AQ685" s="27">
        <f t="shared" si="354"/>
        <v>0</v>
      </c>
      <c r="AR685" s="27">
        <f t="shared" si="342"/>
        <v>0</v>
      </c>
      <c r="AS685" s="44"/>
      <c r="AT685" s="25">
        <f t="array" ref="AT685">SUM(IF(Period=$AT$2,IF(Site=$A$663,IF(Provider=$B685,I))))</f>
        <v>0</v>
      </c>
      <c r="AU685" s="26">
        <f t="array" ref="AU685">SUM(IF(Period=$AT$2,IF(Site=$A$663,IF(Provider=$B685,J))))</f>
        <v>0</v>
      </c>
      <c r="AV685" s="26"/>
      <c r="AW685" s="27">
        <f t="shared" si="355"/>
        <v>0</v>
      </c>
      <c r="AX685" s="27">
        <f t="shared" si="343"/>
        <v>0</v>
      </c>
      <c r="AY685" s="44"/>
      <c r="AZ685" s="25">
        <f t="array" ref="AZ685">SUM(IF(Period=$AZ$2,IF(Site=$A$663,IF(Provider=$B685,I))))</f>
        <v>0</v>
      </c>
      <c r="BA685" s="26">
        <f t="array" ref="BA685">SUM(IF(Period=$AZ$2,IF(Site=$A$663,IF(Provider=$B685,J))))</f>
        <v>0</v>
      </c>
      <c r="BB685" s="26"/>
      <c r="BC685" s="27">
        <f t="shared" si="356"/>
        <v>0</v>
      </c>
      <c r="BD685" s="27">
        <f t="shared" si="344"/>
        <v>0</v>
      </c>
      <c r="BE685" s="44"/>
      <c r="BF685" s="25">
        <f t="array" ref="BF685">SUM(IF(Period=$BF$2,IF(Site=$A$663,IF(Provider=$B685,I))))</f>
        <v>0</v>
      </c>
      <c r="BG685" s="26">
        <f t="array" ref="BG685">SUM(IF(Period=$BF$2,IF(Site=$A$663,IF(Provider=$B685,J))))</f>
        <v>0</v>
      </c>
      <c r="BH685" s="26"/>
      <c r="BI685" s="27">
        <f t="shared" si="357"/>
        <v>0</v>
      </c>
      <c r="BJ685" s="27">
        <f t="shared" si="345"/>
        <v>0</v>
      </c>
      <c r="BK685" s="44"/>
      <c r="BL685" s="25">
        <f t="array" ref="BL685">SUM(IF(Period=$BL$2,IF(Site=$A$663,IF(Provider=$B685,I))))</f>
        <v>0</v>
      </c>
      <c r="BM685" s="26">
        <f t="array" ref="BM685">SUM(IF(Period=$BL$2,IF(Site=$A$663,IF(Provider=$B685,J))))</f>
        <v>0</v>
      </c>
      <c r="BN685" s="26"/>
      <c r="BO685" s="27">
        <f t="shared" si="358"/>
        <v>0</v>
      </c>
      <c r="BP685" s="27">
        <f t="shared" si="346"/>
        <v>0</v>
      </c>
      <c r="BQ685" s="44"/>
      <c r="BR685" s="25">
        <f t="array" ref="BR685">SUM(IF(Period=$BR$2,IF(Site=$A$663,IF(Provider=$B685,I))))</f>
        <v>0</v>
      </c>
      <c r="BS685" s="26">
        <f t="array" ref="BS685">SUM(IF(Period=$BR$2,IF(Site=$A$663,IF(Provider=$B685,J))))</f>
        <v>0</v>
      </c>
      <c r="BT685" s="26"/>
      <c r="BU685" s="27">
        <f t="shared" si="359"/>
        <v>0</v>
      </c>
      <c r="BV685" s="27">
        <f t="shared" si="347"/>
        <v>0</v>
      </c>
    </row>
    <row r="686" spans="2:74" outlineLevel="1" x14ac:dyDescent="0.25">
      <c r="B686" s="20" t="s">
        <v>771</v>
      </c>
      <c r="C686" s="44"/>
      <c r="D686" s="25">
        <f t="array" ref="D686">SUM(IF(Period=$D$2,IF(Site=$A$663,IF(Provider=$B686,I))))</f>
        <v>2</v>
      </c>
      <c r="E686" s="26">
        <f t="array" ref="E686">SUM(IF(Period=$D$2,IF(Site=$A$663,IF(Provider=$B686,J))))</f>
        <v>8</v>
      </c>
      <c r="F686" s="26"/>
      <c r="G686" s="27">
        <f t="shared" si="348"/>
        <v>1.4453477868112014E-2</v>
      </c>
      <c r="H686" s="27">
        <f t="shared" si="336"/>
        <v>4.6340545080661509E-4</v>
      </c>
      <c r="I686" s="44"/>
      <c r="J686" s="25">
        <f t="array" ref="J686">SUM(IF(Period=$J$2,IF(Site=$A$663,IF(Provider=$B686,I))))</f>
        <v>0</v>
      </c>
      <c r="K686" s="26">
        <f t="array" ref="K686">SUM(IF(Period=$J$2,IF(Site=$A$663,IF(Provider=$B686,J))))</f>
        <v>0</v>
      </c>
      <c r="L686" s="26"/>
      <c r="M686" s="27">
        <f t="shared" si="349"/>
        <v>0</v>
      </c>
      <c r="N686" s="27">
        <f t="shared" si="337"/>
        <v>0</v>
      </c>
      <c r="O686" s="44"/>
      <c r="P686" s="25">
        <f t="array" ref="P686">SUM(IF(Period=$P$2,IF(Site=$A$663,IF(Provider=$B686,I))))</f>
        <v>0</v>
      </c>
      <c r="Q686" s="26">
        <f t="array" ref="Q686">SUM(IF(Period=$P$2,IF(Site=$A$663,IF(Provider=$B686,J))))</f>
        <v>0</v>
      </c>
      <c r="R686" s="26"/>
      <c r="S686" s="27">
        <f t="shared" si="350"/>
        <v>0</v>
      </c>
      <c r="T686" s="27">
        <f t="shared" si="338"/>
        <v>0</v>
      </c>
      <c r="U686" s="44"/>
      <c r="V686" s="25">
        <f t="array" ref="V686">SUM(IF(Period=$V$2,IF(Site=$A$663,IF(Provider=$B686,I))))</f>
        <v>0</v>
      </c>
      <c r="W686" s="26">
        <f t="array" ref="W686">SUM(IF(Period=$V$2,IF(Site=$A$663,IF(Provider=$B686,J))))</f>
        <v>0</v>
      </c>
      <c r="X686" s="26"/>
      <c r="Y686" s="27">
        <f t="shared" si="351"/>
        <v>0</v>
      </c>
      <c r="Z686" s="27">
        <f t="shared" si="339"/>
        <v>0</v>
      </c>
      <c r="AA686" s="44"/>
      <c r="AB686" s="25">
        <f t="array" ref="AB686">SUM(IF(Period=$AB$2,IF(Site=$A$663,IF(Provider=$B686,I))))</f>
        <v>0</v>
      </c>
      <c r="AC686" s="26">
        <f t="array" ref="AC686">SUM(IF(Period=$AB$2,IF(Site=$A$663,IF(Provider=$B686,J))))</f>
        <v>0</v>
      </c>
      <c r="AD686" s="26"/>
      <c r="AE686" s="27">
        <f t="shared" si="352"/>
        <v>0</v>
      </c>
      <c r="AF686" s="27">
        <f t="shared" si="340"/>
        <v>0</v>
      </c>
      <c r="AG686" s="44"/>
      <c r="AH686" s="25">
        <f t="array" ref="AH686">SUM(IF(Period=$AH$2,IF(Site=$A$663,IF(Provider=$B686,I))))</f>
        <v>0</v>
      </c>
      <c r="AI686" s="26">
        <f t="array" ref="AI686">SUM(IF(Period=$AH$2,IF(Site=$A$663,IF(Provider=$B686,J))))</f>
        <v>0</v>
      </c>
      <c r="AJ686" s="26"/>
      <c r="AK686" s="27">
        <f t="shared" si="353"/>
        <v>0</v>
      </c>
      <c r="AL686" s="27">
        <f t="shared" si="341"/>
        <v>0</v>
      </c>
      <c r="AM686" s="44"/>
      <c r="AN686" s="25">
        <f t="array" ref="AN686">SUM(IF(Period=$AN$2,IF(Site=$A$663,IF(Provider=$B686,I))))</f>
        <v>0</v>
      </c>
      <c r="AO686" s="26">
        <f t="array" ref="AO686">SUM(IF(Period=$AN$2,IF(Site=$A$663,IF(Provider=$B686,J))))</f>
        <v>0</v>
      </c>
      <c r="AP686" s="26"/>
      <c r="AQ686" s="27">
        <f t="shared" si="354"/>
        <v>0</v>
      </c>
      <c r="AR686" s="27">
        <f t="shared" si="342"/>
        <v>0</v>
      </c>
      <c r="AS686" s="44"/>
      <c r="AT686" s="25">
        <f t="array" ref="AT686">SUM(IF(Period=$AT$2,IF(Site=$A$663,IF(Provider=$B686,I))))</f>
        <v>0</v>
      </c>
      <c r="AU686" s="26">
        <f t="array" ref="AU686">SUM(IF(Period=$AT$2,IF(Site=$A$663,IF(Provider=$B686,J))))</f>
        <v>0</v>
      </c>
      <c r="AV686" s="26"/>
      <c r="AW686" s="27">
        <f t="shared" si="355"/>
        <v>0</v>
      </c>
      <c r="AX686" s="27">
        <f t="shared" si="343"/>
        <v>0</v>
      </c>
      <c r="AY686" s="44"/>
      <c r="AZ686" s="25">
        <f t="array" ref="AZ686">SUM(IF(Period=$AZ$2,IF(Site=$A$663,IF(Provider=$B686,I))))</f>
        <v>0</v>
      </c>
      <c r="BA686" s="26">
        <f t="array" ref="BA686">SUM(IF(Period=$AZ$2,IF(Site=$A$663,IF(Provider=$B686,J))))</f>
        <v>0</v>
      </c>
      <c r="BB686" s="26"/>
      <c r="BC686" s="27">
        <f t="shared" si="356"/>
        <v>0</v>
      </c>
      <c r="BD686" s="27">
        <f t="shared" si="344"/>
        <v>0</v>
      </c>
      <c r="BE686" s="44"/>
      <c r="BF686" s="25">
        <f t="array" ref="BF686">SUM(IF(Period=$BF$2,IF(Site=$A$663,IF(Provider=$B686,I))))</f>
        <v>0</v>
      </c>
      <c r="BG686" s="26">
        <f t="array" ref="BG686">SUM(IF(Period=$BF$2,IF(Site=$A$663,IF(Provider=$B686,J))))</f>
        <v>0</v>
      </c>
      <c r="BH686" s="26"/>
      <c r="BI686" s="27">
        <f t="shared" si="357"/>
        <v>0</v>
      </c>
      <c r="BJ686" s="27">
        <f t="shared" si="345"/>
        <v>0</v>
      </c>
      <c r="BK686" s="44"/>
      <c r="BL686" s="25">
        <f t="array" ref="BL686">SUM(IF(Period=$BL$2,IF(Site=$A$663,IF(Provider=$B686,I))))</f>
        <v>0</v>
      </c>
      <c r="BM686" s="26">
        <f t="array" ref="BM686">SUM(IF(Period=$BL$2,IF(Site=$A$663,IF(Provider=$B686,J))))</f>
        <v>0</v>
      </c>
      <c r="BN686" s="26"/>
      <c r="BO686" s="27">
        <f t="shared" si="358"/>
        <v>0</v>
      </c>
      <c r="BP686" s="27">
        <f t="shared" si="346"/>
        <v>0</v>
      </c>
      <c r="BQ686" s="44"/>
      <c r="BR686" s="25">
        <f t="array" ref="BR686">SUM(IF(Period=$BR$2,IF(Site=$A$663,IF(Provider=$B686,I))))</f>
        <v>0</v>
      </c>
      <c r="BS686" s="26">
        <f t="array" ref="BS686">SUM(IF(Period=$BR$2,IF(Site=$A$663,IF(Provider=$B686,J))))</f>
        <v>0</v>
      </c>
      <c r="BT686" s="26"/>
      <c r="BU686" s="27">
        <f t="shared" si="359"/>
        <v>0</v>
      </c>
      <c r="BV686" s="27">
        <f t="shared" si="347"/>
        <v>0</v>
      </c>
    </row>
    <row r="687" spans="2:74" outlineLevel="1" x14ac:dyDescent="0.25">
      <c r="B687" s="20" t="s">
        <v>706</v>
      </c>
      <c r="C687" s="44"/>
      <c r="D687" s="25">
        <f t="array" ref="D687">SUM(IF(Period=$D$2,IF(Site=$A$663,IF(Provider=$B687,I))))</f>
        <v>0</v>
      </c>
      <c r="E687" s="26">
        <f t="array" ref="E687">SUM(IF(Period=$D$2,IF(Site=$A$663,IF(Provider=$B687,J))))</f>
        <v>0</v>
      </c>
      <c r="F687" s="26"/>
      <c r="G687" s="27">
        <f t="shared" si="348"/>
        <v>0</v>
      </c>
      <c r="H687" s="27">
        <f t="shared" si="336"/>
        <v>0</v>
      </c>
      <c r="I687" s="44"/>
      <c r="J687" s="25">
        <f t="array" ref="J687">SUM(IF(Period=$J$2,IF(Site=$A$663,IF(Provider=$B687,I))))</f>
        <v>1</v>
      </c>
      <c r="K687" s="26">
        <f t="array" ref="K687">SUM(IF(Period=$J$2,IF(Site=$A$663,IF(Provider=$B687,J))))</f>
        <v>4</v>
      </c>
      <c r="L687" s="26"/>
      <c r="M687" s="27">
        <f t="shared" si="349"/>
        <v>3.3222591362126247E-3</v>
      </c>
      <c r="N687" s="27">
        <f t="shared" si="337"/>
        <v>1.2392725470149023E-4</v>
      </c>
      <c r="O687" s="44"/>
      <c r="P687" s="25">
        <f t="array" ref="P687">SUM(IF(Period=$P$2,IF(Site=$A$663,IF(Provider=$B687,I))))</f>
        <v>3</v>
      </c>
      <c r="Q687" s="26">
        <f t="array" ref="Q687">SUM(IF(Period=$P$2,IF(Site=$A$663,IF(Provider=$B687,J))))</f>
        <v>4.666666666666667</v>
      </c>
      <c r="R687" s="26"/>
      <c r="S687" s="27">
        <f t="shared" si="350"/>
        <v>1.1290322580645162E-2</v>
      </c>
      <c r="T687" s="27">
        <f t="shared" si="338"/>
        <v>4.0343496052100744E-4</v>
      </c>
      <c r="U687" s="44"/>
      <c r="V687" s="25">
        <f t="array" ref="V687">SUM(IF(Period=$V$2,IF(Site=$A$663,IF(Provider=$B687,I))))</f>
        <v>0</v>
      </c>
      <c r="W687" s="26">
        <f t="array" ref="W687">SUM(IF(Period=$V$2,IF(Site=$A$663,IF(Provider=$B687,J))))</f>
        <v>0</v>
      </c>
      <c r="X687" s="26"/>
      <c r="Y687" s="27">
        <f t="shared" si="351"/>
        <v>0</v>
      </c>
      <c r="Z687" s="27">
        <f t="shared" si="339"/>
        <v>0</v>
      </c>
      <c r="AA687" s="44"/>
      <c r="AB687" s="25">
        <f t="array" ref="AB687">SUM(IF(Period=$AB$2,IF(Site=$A$663,IF(Provider=$B687,I))))</f>
        <v>0</v>
      </c>
      <c r="AC687" s="26">
        <f t="array" ref="AC687">SUM(IF(Period=$AB$2,IF(Site=$A$663,IF(Provider=$B687,J))))</f>
        <v>0</v>
      </c>
      <c r="AD687" s="26"/>
      <c r="AE687" s="27">
        <f t="shared" si="352"/>
        <v>0</v>
      </c>
      <c r="AF687" s="27">
        <f t="shared" si="340"/>
        <v>0</v>
      </c>
      <c r="AG687" s="44"/>
      <c r="AH687" s="25">
        <f t="array" ref="AH687">SUM(IF(Period=$AH$2,IF(Site=$A$663,IF(Provider=$B687,I))))</f>
        <v>0</v>
      </c>
      <c r="AI687" s="26">
        <f t="array" ref="AI687">SUM(IF(Period=$AH$2,IF(Site=$A$663,IF(Provider=$B687,J))))</f>
        <v>0</v>
      </c>
      <c r="AJ687" s="26"/>
      <c r="AK687" s="27">
        <f t="shared" si="353"/>
        <v>0</v>
      </c>
      <c r="AL687" s="27">
        <f t="shared" si="341"/>
        <v>0</v>
      </c>
      <c r="AM687" s="44"/>
      <c r="AN687" s="25">
        <f t="array" ref="AN687">SUM(IF(Period=$AN$2,IF(Site=$A$663,IF(Provider=$B687,I))))</f>
        <v>0</v>
      </c>
      <c r="AO687" s="26">
        <f t="array" ref="AO687">SUM(IF(Period=$AN$2,IF(Site=$A$663,IF(Provider=$B687,J))))</f>
        <v>0</v>
      </c>
      <c r="AP687" s="26"/>
      <c r="AQ687" s="27">
        <f t="shared" si="354"/>
        <v>0</v>
      </c>
      <c r="AR687" s="27">
        <f t="shared" si="342"/>
        <v>0</v>
      </c>
      <c r="AS687" s="44"/>
      <c r="AT687" s="25">
        <f t="array" ref="AT687">SUM(IF(Period=$AT$2,IF(Site=$A$663,IF(Provider=$B687,I))))</f>
        <v>0</v>
      </c>
      <c r="AU687" s="26">
        <f t="array" ref="AU687">SUM(IF(Period=$AT$2,IF(Site=$A$663,IF(Provider=$B687,J))))</f>
        <v>0</v>
      </c>
      <c r="AV687" s="26"/>
      <c r="AW687" s="27">
        <f t="shared" si="355"/>
        <v>0</v>
      </c>
      <c r="AX687" s="27">
        <f t="shared" si="343"/>
        <v>0</v>
      </c>
      <c r="AY687" s="44"/>
      <c r="AZ687" s="25">
        <f t="array" ref="AZ687">SUM(IF(Period=$AZ$2,IF(Site=$A$663,IF(Provider=$B687,I))))</f>
        <v>0</v>
      </c>
      <c r="BA687" s="26">
        <f t="array" ref="BA687">SUM(IF(Period=$AZ$2,IF(Site=$A$663,IF(Provider=$B687,J))))</f>
        <v>0</v>
      </c>
      <c r="BB687" s="26"/>
      <c r="BC687" s="27">
        <f t="shared" si="356"/>
        <v>0</v>
      </c>
      <c r="BD687" s="27">
        <f t="shared" si="344"/>
        <v>0</v>
      </c>
      <c r="BE687" s="44"/>
      <c r="BF687" s="25">
        <f t="array" ref="BF687">SUM(IF(Period=$BF$2,IF(Site=$A$663,IF(Provider=$B687,I))))</f>
        <v>0</v>
      </c>
      <c r="BG687" s="26">
        <f t="array" ref="BG687">SUM(IF(Period=$BF$2,IF(Site=$A$663,IF(Provider=$B687,J))))</f>
        <v>0</v>
      </c>
      <c r="BH687" s="26"/>
      <c r="BI687" s="27">
        <f t="shared" si="357"/>
        <v>0</v>
      </c>
      <c r="BJ687" s="27">
        <f t="shared" si="345"/>
        <v>0</v>
      </c>
      <c r="BK687" s="44"/>
      <c r="BL687" s="25">
        <f t="array" ref="BL687">SUM(IF(Period=$BL$2,IF(Site=$A$663,IF(Provider=$B687,I))))</f>
        <v>0</v>
      </c>
      <c r="BM687" s="26">
        <f t="array" ref="BM687">SUM(IF(Period=$BL$2,IF(Site=$A$663,IF(Provider=$B687,J))))</f>
        <v>0</v>
      </c>
      <c r="BN687" s="26"/>
      <c r="BO687" s="27">
        <f t="shared" si="358"/>
        <v>0</v>
      </c>
      <c r="BP687" s="27">
        <f t="shared" si="346"/>
        <v>0</v>
      </c>
      <c r="BQ687" s="44"/>
      <c r="BR687" s="25">
        <f t="array" ref="BR687">SUM(IF(Period=$BR$2,IF(Site=$A$663,IF(Provider=$B687,I))))</f>
        <v>0</v>
      </c>
      <c r="BS687" s="26">
        <f t="array" ref="BS687">SUM(IF(Period=$BR$2,IF(Site=$A$663,IF(Provider=$B687,J))))</f>
        <v>0</v>
      </c>
      <c r="BT687" s="26"/>
      <c r="BU687" s="27">
        <f t="shared" si="359"/>
        <v>0</v>
      </c>
      <c r="BV687" s="27">
        <f t="shared" si="347"/>
        <v>0</v>
      </c>
    </row>
    <row r="688" spans="2:74" outlineLevel="1" x14ac:dyDescent="0.25">
      <c r="B688" s="20" t="s">
        <v>775</v>
      </c>
      <c r="C688" s="44"/>
      <c r="D688" s="25">
        <f t="array" ref="D688">SUM(IF(Period=$D$2,IF(Site=$A$663,IF(Provider=$B688,I))))</f>
        <v>222</v>
      </c>
      <c r="E688" s="26">
        <f t="array" ref="E688">SUM(IF(Period=$D$2,IF(Site=$A$663,IF(Provider=$B688,J))))</f>
        <v>12.481981981981981</v>
      </c>
      <c r="F688" s="26"/>
      <c r="G688" s="27">
        <f t="shared" si="348"/>
        <v>2.5031616982836495</v>
      </c>
      <c r="H688" s="27">
        <f t="shared" si="336"/>
        <v>8.0256031511570652E-2</v>
      </c>
      <c r="I688" s="44"/>
      <c r="J688" s="25">
        <f t="array" ref="J688">SUM(IF(Period=$J$2,IF(Site=$A$663,IF(Provider=$B688,I))))</f>
        <v>186</v>
      </c>
      <c r="K688" s="26">
        <f t="array" ref="K688">SUM(IF(Period=$J$2,IF(Site=$A$663,IF(Provider=$B688,J))))</f>
        <v>11.559139784946236</v>
      </c>
      <c r="L688" s="26"/>
      <c r="M688" s="27">
        <f t="shared" si="349"/>
        <v>1.7857142857142858</v>
      </c>
      <c r="N688" s="27">
        <f t="shared" si="337"/>
        <v>6.6610899402050991E-2</v>
      </c>
      <c r="O688" s="44"/>
      <c r="P688" s="25">
        <f t="array" ref="P688">SUM(IF(Period=$P$2,IF(Site=$A$663,IF(Provider=$B688,I))))</f>
        <v>177</v>
      </c>
      <c r="Q688" s="26">
        <f t="array" ref="Q688">SUM(IF(Period=$P$2,IF(Site=$A$663,IF(Provider=$B688,J))))</f>
        <v>9.6045197740112993</v>
      </c>
      <c r="R688" s="26"/>
      <c r="S688" s="27">
        <f t="shared" si="350"/>
        <v>1.3709677419354838</v>
      </c>
      <c r="T688" s="27">
        <f t="shared" si="338"/>
        <v>4.8988530920408044E-2</v>
      </c>
      <c r="U688" s="44"/>
      <c r="V688" s="25">
        <f t="array" ref="V688">SUM(IF(Period=$V$2,IF(Site=$A$663,IF(Provider=$B688,I))))</f>
        <v>184</v>
      </c>
      <c r="W688" s="26">
        <f t="array" ref="W688">SUM(IF(Period=$V$2,IF(Site=$A$663,IF(Provider=$B688,J))))</f>
        <v>7.4293478260869561</v>
      </c>
      <c r="X688" s="26"/>
      <c r="Y688" s="27">
        <f t="shared" si="351"/>
        <v>1.1448911222780569</v>
      </c>
      <c r="Z688" s="27">
        <f t="shared" si="339"/>
        <v>4.1341559305631159E-2</v>
      </c>
      <c r="AA688" s="44"/>
      <c r="AB688" s="25">
        <f t="array" ref="AB688">SUM(IF(Period=$AB$2,IF(Site=$A$663,IF(Provider=$B688,I))))</f>
        <v>147</v>
      </c>
      <c r="AC688" s="26">
        <f t="array" ref="AC688">SUM(IF(Period=$AB$2,IF(Site=$A$663,IF(Provider=$B688,J))))</f>
        <v>6.1700680272108848</v>
      </c>
      <c r="AD688" s="26"/>
      <c r="AE688" s="27">
        <f t="shared" si="352"/>
        <v>0.86545801526717558</v>
      </c>
      <c r="AF688" s="27">
        <f t="shared" si="340"/>
        <v>2.7285581059534915E-2</v>
      </c>
      <c r="AG688" s="44"/>
      <c r="AH688" s="25">
        <f t="array" ref="AH688">SUM(IF(Period=$AH$2,IF(Site=$A$663,IF(Provider=$B688,I))))</f>
        <v>0</v>
      </c>
      <c r="AI688" s="26">
        <f t="array" ref="AI688">SUM(IF(Period=$AH$2,IF(Site=$A$663,IF(Provider=$B688,J))))</f>
        <v>0</v>
      </c>
      <c r="AJ688" s="26"/>
      <c r="AK688" s="27">
        <f t="shared" si="353"/>
        <v>0</v>
      </c>
      <c r="AL688" s="27">
        <f t="shared" si="341"/>
        <v>0</v>
      </c>
      <c r="AM688" s="44"/>
      <c r="AN688" s="25">
        <f t="array" ref="AN688">SUM(IF(Period=$AN$2,IF(Site=$A$663,IF(Provider=$B688,I))))</f>
        <v>0</v>
      </c>
      <c r="AO688" s="26">
        <f t="array" ref="AO688">SUM(IF(Period=$AN$2,IF(Site=$A$663,IF(Provider=$B688,J))))</f>
        <v>0</v>
      </c>
      <c r="AP688" s="26"/>
      <c r="AQ688" s="27">
        <f t="shared" si="354"/>
        <v>0</v>
      </c>
      <c r="AR688" s="27">
        <f t="shared" si="342"/>
        <v>0</v>
      </c>
      <c r="AS688" s="44"/>
      <c r="AT688" s="25">
        <f t="array" ref="AT688">SUM(IF(Period=$AT$2,IF(Site=$A$663,IF(Provider=$B688,I))))</f>
        <v>0</v>
      </c>
      <c r="AU688" s="26">
        <f t="array" ref="AU688">SUM(IF(Period=$AT$2,IF(Site=$A$663,IF(Provider=$B688,J))))</f>
        <v>0</v>
      </c>
      <c r="AV688" s="26"/>
      <c r="AW688" s="27">
        <f t="shared" si="355"/>
        <v>0</v>
      </c>
      <c r="AX688" s="27">
        <f t="shared" si="343"/>
        <v>0</v>
      </c>
      <c r="AY688" s="44"/>
      <c r="AZ688" s="25">
        <f t="array" ref="AZ688">SUM(IF(Period=$AZ$2,IF(Site=$A$663,IF(Provider=$B688,I))))</f>
        <v>0</v>
      </c>
      <c r="BA688" s="26">
        <f t="array" ref="BA688">SUM(IF(Period=$AZ$2,IF(Site=$A$663,IF(Provider=$B688,J))))</f>
        <v>0</v>
      </c>
      <c r="BB688" s="26"/>
      <c r="BC688" s="27">
        <f t="shared" si="356"/>
        <v>0</v>
      </c>
      <c r="BD688" s="27">
        <f t="shared" si="344"/>
        <v>0</v>
      </c>
      <c r="BE688" s="44"/>
      <c r="BF688" s="25">
        <f t="array" ref="BF688">SUM(IF(Period=$BF$2,IF(Site=$A$663,IF(Provider=$B688,I))))</f>
        <v>0</v>
      </c>
      <c r="BG688" s="26">
        <f t="array" ref="BG688">SUM(IF(Period=$BF$2,IF(Site=$A$663,IF(Provider=$B688,J))))</f>
        <v>0</v>
      </c>
      <c r="BH688" s="26"/>
      <c r="BI688" s="27">
        <f t="shared" si="357"/>
        <v>0</v>
      </c>
      <c r="BJ688" s="27">
        <f t="shared" si="345"/>
        <v>0</v>
      </c>
      <c r="BK688" s="44"/>
      <c r="BL688" s="25">
        <f t="array" ref="BL688">SUM(IF(Period=$BL$2,IF(Site=$A$663,IF(Provider=$B688,I))))</f>
        <v>0</v>
      </c>
      <c r="BM688" s="26">
        <f t="array" ref="BM688">SUM(IF(Period=$BL$2,IF(Site=$A$663,IF(Provider=$B688,J))))</f>
        <v>0</v>
      </c>
      <c r="BN688" s="26"/>
      <c r="BO688" s="27">
        <f t="shared" si="358"/>
        <v>0</v>
      </c>
      <c r="BP688" s="27">
        <f t="shared" si="346"/>
        <v>0</v>
      </c>
      <c r="BQ688" s="44"/>
      <c r="BR688" s="25">
        <f t="array" ref="BR688">SUM(IF(Period=$BR$2,IF(Site=$A$663,IF(Provider=$B688,I))))</f>
        <v>0</v>
      </c>
      <c r="BS688" s="26">
        <f t="array" ref="BS688">SUM(IF(Period=$BR$2,IF(Site=$A$663,IF(Provider=$B688,J))))</f>
        <v>0</v>
      </c>
      <c r="BT688" s="26"/>
      <c r="BU688" s="27">
        <f t="shared" si="359"/>
        <v>0</v>
      </c>
      <c r="BV688" s="27">
        <f t="shared" si="347"/>
        <v>0</v>
      </c>
    </row>
    <row r="689" spans="2:74" outlineLevel="1" x14ac:dyDescent="0.25">
      <c r="B689" s="20" t="s">
        <v>772</v>
      </c>
      <c r="C689" s="44"/>
      <c r="D689" s="25">
        <f t="array" ref="D689">SUM(IF(Period=$D$2,IF(Site=$A$663,IF(Provider=$B689,I))))</f>
        <v>1</v>
      </c>
      <c r="E689" s="26">
        <f t="array" ref="E689">SUM(IF(Period=$D$2,IF(Site=$A$663,IF(Provider=$B689,J))))</f>
        <v>1</v>
      </c>
      <c r="F689" s="26"/>
      <c r="G689" s="27">
        <f t="shared" si="348"/>
        <v>9.0334236675700087E-4</v>
      </c>
      <c r="H689" s="27">
        <f t="shared" si="336"/>
        <v>2.8962840675413443E-5</v>
      </c>
      <c r="I689" s="44"/>
      <c r="J689" s="25">
        <f t="array" ref="J689">SUM(IF(Period=$J$2,IF(Site=$A$663,IF(Provider=$B689,I))))</f>
        <v>0</v>
      </c>
      <c r="K689" s="26">
        <f t="array" ref="K689">SUM(IF(Period=$J$2,IF(Site=$A$663,IF(Provider=$B689,J))))</f>
        <v>0</v>
      </c>
      <c r="L689" s="26"/>
      <c r="M689" s="27">
        <f t="shared" si="349"/>
        <v>0</v>
      </c>
      <c r="N689" s="27">
        <f t="shared" si="337"/>
        <v>0</v>
      </c>
      <c r="O689" s="44"/>
      <c r="P689" s="25">
        <f t="array" ref="P689">SUM(IF(Period=$P$2,IF(Site=$A$663,IF(Provider=$B689,I))))</f>
        <v>0</v>
      </c>
      <c r="Q689" s="26">
        <f t="array" ref="Q689">SUM(IF(Period=$P$2,IF(Site=$A$663,IF(Provider=$B689,J))))</f>
        <v>0</v>
      </c>
      <c r="R689" s="26"/>
      <c r="S689" s="27">
        <f t="shared" si="350"/>
        <v>0</v>
      </c>
      <c r="T689" s="27">
        <f t="shared" si="338"/>
        <v>0</v>
      </c>
      <c r="U689" s="44"/>
      <c r="V689" s="25">
        <f t="array" ref="V689">SUM(IF(Period=$V$2,IF(Site=$A$663,IF(Provider=$B689,I))))</f>
        <v>0</v>
      </c>
      <c r="W689" s="26">
        <f t="array" ref="W689">SUM(IF(Period=$V$2,IF(Site=$A$663,IF(Provider=$B689,J))))</f>
        <v>0</v>
      </c>
      <c r="X689" s="26"/>
      <c r="Y689" s="27">
        <f t="shared" si="351"/>
        <v>0</v>
      </c>
      <c r="Z689" s="27">
        <f t="shared" si="339"/>
        <v>0</v>
      </c>
      <c r="AA689" s="44"/>
      <c r="AB689" s="25">
        <f t="array" ref="AB689">SUM(IF(Period=$AB$2,IF(Site=$A$663,IF(Provider=$B689,I))))</f>
        <v>0</v>
      </c>
      <c r="AC689" s="26">
        <f t="array" ref="AC689">SUM(IF(Period=$AB$2,IF(Site=$A$663,IF(Provider=$B689,J))))</f>
        <v>0</v>
      </c>
      <c r="AD689" s="26"/>
      <c r="AE689" s="27">
        <f t="shared" si="352"/>
        <v>0</v>
      </c>
      <c r="AF689" s="27">
        <f t="shared" si="340"/>
        <v>0</v>
      </c>
      <c r="AG689" s="44"/>
      <c r="AH689" s="25">
        <f t="array" ref="AH689">SUM(IF(Period=$AH$2,IF(Site=$A$663,IF(Provider=$B689,I))))</f>
        <v>0</v>
      </c>
      <c r="AI689" s="26">
        <f t="array" ref="AI689">SUM(IF(Period=$AH$2,IF(Site=$A$663,IF(Provider=$B689,J))))</f>
        <v>0</v>
      </c>
      <c r="AJ689" s="26"/>
      <c r="AK689" s="27">
        <f t="shared" si="353"/>
        <v>0</v>
      </c>
      <c r="AL689" s="27">
        <f t="shared" si="341"/>
        <v>0</v>
      </c>
      <c r="AM689" s="44"/>
      <c r="AN689" s="25">
        <f t="array" ref="AN689">SUM(IF(Period=$AN$2,IF(Site=$A$663,IF(Provider=$B689,I))))</f>
        <v>0</v>
      </c>
      <c r="AO689" s="26">
        <f t="array" ref="AO689">SUM(IF(Period=$AN$2,IF(Site=$A$663,IF(Provider=$B689,J))))</f>
        <v>0</v>
      </c>
      <c r="AP689" s="26"/>
      <c r="AQ689" s="27">
        <f t="shared" si="354"/>
        <v>0</v>
      </c>
      <c r="AR689" s="27">
        <f t="shared" si="342"/>
        <v>0</v>
      </c>
      <c r="AS689" s="44"/>
      <c r="AT689" s="25">
        <f t="array" ref="AT689">SUM(IF(Period=$AT$2,IF(Site=$A$663,IF(Provider=$B689,I))))</f>
        <v>0</v>
      </c>
      <c r="AU689" s="26">
        <f t="array" ref="AU689">SUM(IF(Period=$AT$2,IF(Site=$A$663,IF(Provider=$B689,J))))</f>
        <v>0</v>
      </c>
      <c r="AV689" s="26"/>
      <c r="AW689" s="27">
        <f t="shared" si="355"/>
        <v>0</v>
      </c>
      <c r="AX689" s="27">
        <f t="shared" si="343"/>
        <v>0</v>
      </c>
      <c r="AY689" s="44"/>
      <c r="AZ689" s="25">
        <f t="array" ref="AZ689">SUM(IF(Period=$AZ$2,IF(Site=$A$663,IF(Provider=$B689,I))))</f>
        <v>0</v>
      </c>
      <c r="BA689" s="26">
        <f t="array" ref="BA689">SUM(IF(Period=$AZ$2,IF(Site=$A$663,IF(Provider=$B689,J))))</f>
        <v>0</v>
      </c>
      <c r="BB689" s="26"/>
      <c r="BC689" s="27">
        <f t="shared" si="356"/>
        <v>0</v>
      </c>
      <c r="BD689" s="27">
        <f t="shared" si="344"/>
        <v>0</v>
      </c>
      <c r="BE689" s="44"/>
      <c r="BF689" s="25">
        <f t="array" ref="BF689">SUM(IF(Period=$BF$2,IF(Site=$A$663,IF(Provider=$B689,I))))</f>
        <v>0</v>
      </c>
      <c r="BG689" s="26">
        <f t="array" ref="BG689">SUM(IF(Period=$BF$2,IF(Site=$A$663,IF(Provider=$B689,J))))</f>
        <v>0</v>
      </c>
      <c r="BH689" s="26"/>
      <c r="BI689" s="27">
        <f t="shared" si="357"/>
        <v>0</v>
      </c>
      <c r="BJ689" s="27">
        <f t="shared" si="345"/>
        <v>0</v>
      </c>
      <c r="BK689" s="44"/>
      <c r="BL689" s="25">
        <f t="array" ref="BL689">SUM(IF(Period=$BL$2,IF(Site=$A$663,IF(Provider=$B689,I))))</f>
        <v>0</v>
      </c>
      <c r="BM689" s="26">
        <f t="array" ref="BM689">SUM(IF(Period=$BL$2,IF(Site=$A$663,IF(Provider=$B689,J))))</f>
        <v>0</v>
      </c>
      <c r="BN689" s="26"/>
      <c r="BO689" s="27">
        <f t="shared" si="358"/>
        <v>0</v>
      </c>
      <c r="BP689" s="27">
        <f t="shared" si="346"/>
        <v>0</v>
      </c>
      <c r="BQ689" s="44"/>
      <c r="BR689" s="25">
        <f t="array" ref="BR689">SUM(IF(Period=$BR$2,IF(Site=$A$663,IF(Provider=$B689,I))))</f>
        <v>0</v>
      </c>
      <c r="BS689" s="26">
        <f t="array" ref="BS689">SUM(IF(Period=$BR$2,IF(Site=$A$663,IF(Provider=$B689,J))))</f>
        <v>0</v>
      </c>
      <c r="BT689" s="26"/>
      <c r="BU689" s="27">
        <f t="shared" si="359"/>
        <v>0</v>
      </c>
      <c r="BV689" s="27">
        <f t="shared" si="347"/>
        <v>0</v>
      </c>
    </row>
    <row r="690" spans="2:74" outlineLevel="1" x14ac:dyDescent="0.25">
      <c r="B690" s="20" t="s">
        <v>698</v>
      </c>
      <c r="C690" s="44"/>
      <c r="D690" s="25">
        <f t="array" ref="D690">SUM(IF(Period=$D$2,IF(Site=$A$663,IF(Provider=$B690,I))))</f>
        <v>3</v>
      </c>
      <c r="E690" s="26">
        <f t="array" ref="E690">SUM(IF(Period=$D$2,IF(Site=$A$663,IF(Provider=$B690,J))))</f>
        <v>7.666666666666667</v>
      </c>
      <c r="F690" s="26"/>
      <c r="G690" s="27">
        <f t="shared" si="348"/>
        <v>2.077687443541102E-2</v>
      </c>
      <c r="H690" s="27">
        <f t="shared" si="336"/>
        <v>6.6614533553450929E-4</v>
      </c>
      <c r="I690" s="44"/>
      <c r="J690" s="25">
        <f t="array" ref="J690">SUM(IF(Period=$J$2,IF(Site=$A$663,IF(Provider=$B690,I))))</f>
        <v>0</v>
      </c>
      <c r="K690" s="26">
        <f t="array" ref="K690">SUM(IF(Period=$J$2,IF(Site=$A$663,IF(Provider=$B690,J))))</f>
        <v>0</v>
      </c>
      <c r="L690" s="26"/>
      <c r="M690" s="27">
        <f t="shared" si="349"/>
        <v>0</v>
      </c>
      <c r="N690" s="27">
        <f t="shared" si="337"/>
        <v>0</v>
      </c>
      <c r="O690" s="44"/>
      <c r="P690" s="25">
        <f t="array" ref="P690">SUM(IF(Period=$P$2,IF(Site=$A$663,IF(Provider=$B690,I))))</f>
        <v>2</v>
      </c>
      <c r="Q690" s="26">
        <f t="array" ref="Q690">SUM(IF(Period=$P$2,IF(Site=$A$663,IF(Provider=$B690,J))))</f>
        <v>11.5</v>
      </c>
      <c r="R690" s="26"/>
      <c r="S690" s="27">
        <f t="shared" si="350"/>
        <v>1.8548387096774192E-2</v>
      </c>
      <c r="T690" s="27">
        <f t="shared" si="338"/>
        <v>6.6278600657022652E-4</v>
      </c>
      <c r="U690" s="44"/>
      <c r="V690" s="25">
        <f t="array" ref="V690">SUM(IF(Period=$V$2,IF(Site=$A$663,IF(Provider=$B690,I))))</f>
        <v>7</v>
      </c>
      <c r="W690" s="26">
        <f t="array" ref="W690">SUM(IF(Period=$V$2,IF(Site=$A$663,IF(Provider=$B690,J))))</f>
        <v>9.2857142857142865</v>
      </c>
      <c r="X690" s="26"/>
      <c r="Y690" s="27">
        <f t="shared" si="351"/>
        <v>5.443886097152429E-2</v>
      </c>
      <c r="Z690" s="27">
        <f t="shared" si="339"/>
        <v>1.9657654388193311E-3</v>
      </c>
      <c r="AA690" s="44"/>
      <c r="AB690" s="25">
        <f t="array" ref="AB690">SUM(IF(Period=$AB$2,IF(Site=$A$663,IF(Provider=$B690,I))))</f>
        <v>1</v>
      </c>
      <c r="AC690" s="26">
        <f t="array" ref="AC690">SUM(IF(Period=$AB$2,IF(Site=$A$663,IF(Provider=$B690,J))))</f>
        <v>14</v>
      </c>
      <c r="AD690" s="26"/>
      <c r="AE690" s="27">
        <f t="shared" si="352"/>
        <v>1.3358778625954198E-2</v>
      </c>
      <c r="AF690" s="27">
        <f t="shared" si="340"/>
        <v>4.2116663156944735E-4</v>
      </c>
      <c r="AG690" s="44"/>
      <c r="AH690" s="25">
        <f t="array" ref="AH690">SUM(IF(Period=$AH$2,IF(Site=$A$663,IF(Provider=$B690,I))))</f>
        <v>0</v>
      </c>
      <c r="AI690" s="26">
        <f t="array" ref="AI690">SUM(IF(Period=$AH$2,IF(Site=$A$663,IF(Provider=$B690,J))))</f>
        <v>0</v>
      </c>
      <c r="AJ690" s="26"/>
      <c r="AK690" s="27">
        <f t="shared" si="353"/>
        <v>0</v>
      </c>
      <c r="AL690" s="27">
        <f t="shared" si="341"/>
        <v>0</v>
      </c>
      <c r="AM690" s="44"/>
      <c r="AN690" s="25">
        <f t="array" ref="AN690">SUM(IF(Period=$AN$2,IF(Site=$A$663,IF(Provider=$B690,I))))</f>
        <v>0</v>
      </c>
      <c r="AO690" s="26">
        <f t="array" ref="AO690">SUM(IF(Period=$AN$2,IF(Site=$A$663,IF(Provider=$B690,J))))</f>
        <v>0</v>
      </c>
      <c r="AP690" s="26"/>
      <c r="AQ690" s="27">
        <f t="shared" si="354"/>
        <v>0</v>
      </c>
      <c r="AR690" s="27">
        <f t="shared" si="342"/>
        <v>0</v>
      </c>
      <c r="AS690" s="44"/>
      <c r="AT690" s="25">
        <f t="array" ref="AT690">SUM(IF(Period=$AT$2,IF(Site=$A$663,IF(Provider=$B690,I))))</f>
        <v>0</v>
      </c>
      <c r="AU690" s="26">
        <f t="array" ref="AU690">SUM(IF(Period=$AT$2,IF(Site=$A$663,IF(Provider=$B690,J))))</f>
        <v>0</v>
      </c>
      <c r="AV690" s="26"/>
      <c r="AW690" s="27">
        <f t="shared" si="355"/>
        <v>0</v>
      </c>
      <c r="AX690" s="27">
        <f t="shared" si="343"/>
        <v>0</v>
      </c>
      <c r="AY690" s="44"/>
      <c r="AZ690" s="25">
        <f t="array" ref="AZ690">SUM(IF(Period=$AZ$2,IF(Site=$A$663,IF(Provider=$B690,I))))</f>
        <v>0</v>
      </c>
      <c r="BA690" s="26">
        <f t="array" ref="BA690">SUM(IF(Period=$AZ$2,IF(Site=$A$663,IF(Provider=$B690,J))))</f>
        <v>0</v>
      </c>
      <c r="BB690" s="26"/>
      <c r="BC690" s="27">
        <f t="shared" si="356"/>
        <v>0</v>
      </c>
      <c r="BD690" s="27">
        <f t="shared" si="344"/>
        <v>0</v>
      </c>
      <c r="BE690" s="44"/>
      <c r="BF690" s="25">
        <f t="array" ref="BF690">SUM(IF(Period=$BF$2,IF(Site=$A$663,IF(Provider=$B690,I))))</f>
        <v>0</v>
      </c>
      <c r="BG690" s="26">
        <f t="array" ref="BG690">SUM(IF(Period=$BF$2,IF(Site=$A$663,IF(Provider=$B690,J))))</f>
        <v>0</v>
      </c>
      <c r="BH690" s="26"/>
      <c r="BI690" s="27">
        <f t="shared" si="357"/>
        <v>0</v>
      </c>
      <c r="BJ690" s="27">
        <f t="shared" si="345"/>
        <v>0</v>
      </c>
      <c r="BK690" s="44"/>
      <c r="BL690" s="25">
        <f t="array" ref="BL690">SUM(IF(Period=$BL$2,IF(Site=$A$663,IF(Provider=$B690,I))))</f>
        <v>0</v>
      </c>
      <c r="BM690" s="26">
        <f t="array" ref="BM690">SUM(IF(Period=$BL$2,IF(Site=$A$663,IF(Provider=$B690,J))))</f>
        <v>0</v>
      </c>
      <c r="BN690" s="26"/>
      <c r="BO690" s="27">
        <f t="shared" si="358"/>
        <v>0</v>
      </c>
      <c r="BP690" s="27">
        <f t="shared" si="346"/>
        <v>0</v>
      </c>
      <c r="BQ690" s="44"/>
      <c r="BR690" s="25">
        <f t="array" ref="BR690">SUM(IF(Period=$BR$2,IF(Site=$A$663,IF(Provider=$B690,I))))</f>
        <v>0</v>
      </c>
      <c r="BS690" s="26">
        <f t="array" ref="BS690">SUM(IF(Period=$BR$2,IF(Site=$A$663,IF(Provider=$B690,J))))</f>
        <v>0</v>
      </c>
      <c r="BT690" s="26"/>
      <c r="BU690" s="27">
        <f t="shared" si="359"/>
        <v>0</v>
      </c>
      <c r="BV690" s="27">
        <f t="shared" si="347"/>
        <v>0</v>
      </c>
    </row>
    <row r="691" spans="2:74" outlineLevel="1" x14ac:dyDescent="0.25">
      <c r="B691" s="20" t="s">
        <v>692</v>
      </c>
      <c r="C691" s="44"/>
      <c r="D691" s="25">
        <f t="array" ref="D691">SUM(IF(Period=$D$2,IF(Site=$A$663,IF(Provider=$B691,I))))</f>
        <v>0</v>
      </c>
      <c r="E691" s="26">
        <f t="array" ref="E691">SUM(IF(Period=$D$2,IF(Site=$A$663,IF(Provider=$B691,J))))</f>
        <v>0</v>
      </c>
      <c r="F691" s="26"/>
      <c r="G691" s="27">
        <f t="shared" si="348"/>
        <v>0</v>
      </c>
      <c r="H691" s="27">
        <f t="shared" si="336"/>
        <v>0</v>
      </c>
      <c r="I691" s="44"/>
      <c r="J691" s="25">
        <f t="array" ref="J691">SUM(IF(Period=$J$2,IF(Site=$A$663,IF(Provider=$B691,I))))</f>
        <v>2</v>
      </c>
      <c r="K691" s="26">
        <f t="array" ref="K691">SUM(IF(Period=$J$2,IF(Site=$A$663,IF(Provider=$B691,J))))</f>
        <v>15.5</v>
      </c>
      <c r="L691" s="26"/>
      <c r="M691" s="27">
        <f t="shared" si="349"/>
        <v>2.5747508305647843E-2</v>
      </c>
      <c r="N691" s="27">
        <f t="shared" si="337"/>
        <v>9.6043622393654927E-4</v>
      </c>
      <c r="O691" s="44"/>
      <c r="P691" s="25">
        <f t="array" ref="P691">SUM(IF(Period=$P$2,IF(Site=$A$663,IF(Provider=$B691,I))))</f>
        <v>1</v>
      </c>
      <c r="Q691" s="26">
        <f t="array" ref="Q691">SUM(IF(Period=$P$2,IF(Site=$A$663,IF(Provider=$B691,J))))</f>
        <v>5</v>
      </c>
      <c r="R691" s="26"/>
      <c r="S691" s="27">
        <f t="shared" si="350"/>
        <v>4.0322580645161289E-3</v>
      </c>
      <c r="T691" s="27">
        <f t="shared" si="338"/>
        <v>1.4408391447178837E-4</v>
      </c>
      <c r="U691" s="44"/>
      <c r="V691" s="25">
        <f t="array" ref="V691">SUM(IF(Period=$V$2,IF(Site=$A$663,IF(Provider=$B691,I))))</f>
        <v>4</v>
      </c>
      <c r="W691" s="26">
        <f t="array" ref="W691">SUM(IF(Period=$V$2,IF(Site=$A$663,IF(Provider=$B691,J))))</f>
        <v>6.5</v>
      </c>
      <c r="X691" s="26"/>
      <c r="Y691" s="27">
        <f t="shared" si="351"/>
        <v>2.1775544388609715E-2</v>
      </c>
      <c r="Z691" s="27">
        <f t="shared" si="339"/>
        <v>7.8630617552773239E-4</v>
      </c>
      <c r="AA691" s="44"/>
      <c r="AB691" s="25">
        <f t="array" ref="AB691">SUM(IF(Period=$AB$2,IF(Site=$A$663,IF(Provider=$B691,I))))</f>
        <v>0</v>
      </c>
      <c r="AC691" s="26">
        <f t="array" ref="AC691">SUM(IF(Period=$AB$2,IF(Site=$A$663,IF(Provider=$B691,J))))</f>
        <v>0</v>
      </c>
      <c r="AD691" s="26"/>
      <c r="AE691" s="27">
        <f t="shared" si="352"/>
        <v>0</v>
      </c>
      <c r="AF691" s="27">
        <f t="shared" si="340"/>
        <v>0</v>
      </c>
      <c r="AG691" s="44"/>
      <c r="AH691" s="25">
        <f t="array" ref="AH691">SUM(IF(Period=$AH$2,IF(Site=$A$663,IF(Provider=$B691,I))))</f>
        <v>0</v>
      </c>
      <c r="AI691" s="26">
        <f t="array" ref="AI691">SUM(IF(Period=$AH$2,IF(Site=$A$663,IF(Provider=$B691,J))))</f>
        <v>0</v>
      </c>
      <c r="AJ691" s="26"/>
      <c r="AK691" s="27">
        <f t="shared" si="353"/>
        <v>0</v>
      </c>
      <c r="AL691" s="27">
        <f t="shared" si="341"/>
        <v>0</v>
      </c>
      <c r="AM691" s="44"/>
      <c r="AN691" s="25">
        <f t="array" ref="AN691">SUM(IF(Period=$AN$2,IF(Site=$A$663,IF(Provider=$B691,I))))</f>
        <v>0</v>
      </c>
      <c r="AO691" s="26">
        <f t="array" ref="AO691">SUM(IF(Period=$AN$2,IF(Site=$A$663,IF(Provider=$B691,J))))</f>
        <v>0</v>
      </c>
      <c r="AP691" s="26"/>
      <c r="AQ691" s="27">
        <f t="shared" si="354"/>
        <v>0</v>
      </c>
      <c r="AR691" s="27">
        <f t="shared" si="342"/>
        <v>0</v>
      </c>
      <c r="AS691" s="44"/>
      <c r="AT691" s="25">
        <f t="array" ref="AT691">SUM(IF(Period=$AT$2,IF(Site=$A$663,IF(Provider=$B691,I))))</f>
        <v>0</v>
      </c>
      <c r="AU691" s="26">
        <f t="array" ref="AU691">SUM(IF(Period=$AT$2,IF(Site=$A$663,IF(Provider=$B691,J))))</f>
        <v>0</v>
      </c>
      <c r="AV691" s="26"/>
      <c r="AW691" s="27">
        <f t="shared" si="355"/>
        <v>0</v>
      </c>
      <c r="AX691" s="27">
        <f t="shared" si="343"/>
        <v>0</v>
      </c>
      <c r="AY691" s="44"/>
      <c r="AZ691" s="25">
        <f t="array" ref="AZ691">SUM(IF(Period=$AZ$2,IF(Site=$A$663,IF(Provider=$B691,I))))</f>
        <v>0</v>
      </c>
      <c r="BA691" s="26">
        <f t="array" ref="BA691">SUM(IF(Period=$AZ$2,IF(Site=$A$663,IF(Provider=$B691,J))))</f>
        <v>0</v>
      </c>
      <c r="BB691" s="26"/>
      <c r="BC691" s="27">
        <f t="shared" si="356"/>
        <v>0</v>
      </c>
      <c r="BD691" s="27">
        <f t="shared" si="344"/>
        <v>0</v>
      </c>
      <c r="BE691" s="44"/>
      <c r="BF691" s="25">
        <f t="array" ref="BF691">SUM(IF(Period=$BF$2,IF(Site=$A$663,IF(Provider=$B691,I))))</f>
        <v>0</v>
      </c>
      <c r="BG691" s="26">
        <f t="array" ref="BG691">SUM(IF(Period=$BF$2,IF(Site=$A$663,IF(Provider=$B691,J))))</f>
        <v>0</v>
      </c>
      <c r="BH691" s="26"/>
      <c r="BI691" s="27">
        <f t="shared" si="357"/>
        <v>0</v>
      </c>
      <c r="BJ691" s="27">
        <f t="shared" si="345"/>
        <v>0</v>
      </c>
      <c r="BK691" s="44"/>
      <c r="BL691" s="25">
        <f t="array" ref="BL691">SUM(IF(Period=$BL$2,IF(Site=$A$663,IF(Provider=$B691,I))))</f>
        <v>0</v>
      </c>
      <c r="BM691" s="26">
        <f t="array" ref="BM691">SUM(IF(Period=$BL$2,IF(Site=$A$663,IF(Provider=$B691,J))))</f>
        <v>0</v>
      </c>
      <c r="BN691" s="26"/>
      <c r="BO691" s="27">
        <f t="shared" si="358"/>
        <v>0</v>
      </c>
      <c r="BP691" s="27">
        <f t="shared" si="346"/>
        <v>0</v>
      </c>
      <c r="BQ691" s="44"/>
      <c r="BR691" s="25">
        <f t="array" ref="BR691">SUM(IF(Period=$BR$2,IF(Site=$A$663,IF(Provider=$B691,I))))</f>
        <v>0</v>
      </c>
      <c r="BS691" s="26">
        <f t="array" ref="BS691">SUM(IF(Period=$BR$2,IF(Site=$A$663,IF(Provider=$B691,J))))</f>
        <v>0</v>
      </c>
      <c r="BT691" s="26"/>
      <c r="BU691" s="27">
        <f t="shared" si="359"/>
        <v>0</v>
      </c>
      <c r="BV691" s="27">
        <f t="shared" si="347"/>
        <v>0</v>
      </c>
    </row>
    <row r="692" spans="2:74" outlineLevel="1" x14ac:dyDescent="0.25">
      <c r="B692" s="20" t="s">
        <v>783</v>
      </c>
      <c r="C692" s="44"/>
      <c r="D692" s="25">
        <f t="array" ref="D692">SUM(IF(Period=$D$2,IF(Site=$A$663,IF(Provider=$B692,I))))</f>
        <v>0</v>
      </c>
      <c r="E692" s="26">
        <f t="array" ref="E692">SUM(IF(Period=$D$2,IF(Site=$A$663,IF(Provider=$B692,J))))</f>
        <v>0</v>
      </c>
      <c r="F692" s="26"/>
      <c r="G692" s="27">
        <f t="shared" si="348"/>
        <v>0</v>
      </c>
      <c r="H692" s="27">
        <f t="shared" si="336"/>
        <v>0</v>
      </c>
      <c r="I692" s="44"/>
      <c r="J692" s="25">
        <f t="array" ref="J692">SUM(IF(Period=$J$2,IF(Site=$A$663,IF(Provider=$B692,I))))</f>
        <v>9</v>
      </c>
      <c r="K692" s="26">
        <f t="array" ref="K692">SUM(IF(Period=$J$2,IF(Site=$A$663,IF(Provider=$B692,J))))</f>
        <v>4.666666666666667</v>
      </c>
      <c r="L692" s="26"/>
      <c r="M692" s="27">
        <f t="shared" si="349"/>
        <v>3.4883720930232565E-2</v>
      </c>
      <c r="N692" s="27">
        <f t="shared" si="337"/>
        <v>1.3012361743656475E-3</v>
      </c>
      <c r="O692" s="44"/>
      <c r="P692" s="25">
        <f t="array" ref="P692">SUM(IF(Period=$P$2,IF(Site=$A$663,IF(Provider=$B692,I))))</f>
        <v>1</v>
      </c>
      <c r="Q692" s="26">
        <f t="array" ref="Q692">SUM(IF(Period=$P$2,IF(Site=$A$663,IF(Provider=$B692,J))))</f>
        <v>3</v>
      </c>
      <c r="R692" s="26"/>
      <c r="S692" s="27">
        <f t="shared" si="350"/>
        <v>2.4193548387096775E-3</v>
      </c>
      <c r="T692" s="27">
        <f t="shared" si="338"/>
        <v>8.6450348683073016E-5</v>
      </c>
      <c r="U692" s="44"/>
      <c r="V692" s="25">
        <f t="array" ref="V692">SUM(IF(Period=$V$2,IF(Site=$A$663,IF(Provider=$B692,I))))</f>
        <v>161</v>
      </c>
      <c r="W692" s="26">
        <f t="array" ref="W692">SUM(IF(Period=$V$2,IF(Site=$A$663,IF(Provider=$B692,J))))</f>
        <v>5.3664596273291929</v>
      </c>
      <c r="X692" s="26"/>
      <c r="Y692" s="27">
        <f t="shared" si="351"/>
        <v>0.72361809045226144</v>
      </c>
      <c r="Z692" s="27">
        <f t="shared" si="339"/>
        <v>2.6129559063690803E-2</v>
      </c>
      <c r="AA692" s="44"/>
      <c r="AB692" s="25">
        <f t="array" ref="AB692">SUM(IF(Period=$AB$2,IF(Site=$A$663,IF(Provider=$B692,I))))</f>
        <v>48</v>
      </c>
      <c r="AC692" s="26">
        <f t="array" ref="AC692">SUM(IF(Period=$AB$2,IF(Site=$A$663,IF(Provider=$B692,J))))</f>
        <v>5.666666666666667</v>
      </c>
      <c r="AD692" s="26"/>
      <c r="AE692" s="27">
        <f t="shared" si="352"/>
        <v>0.25954198473282442</v>
      </c>
      <c r="AF692" s="27">
        <f t="shared" si="340"/>
        <v>8.1826659847778344E-3</v>
      </c>
      <c r="AG692" s="44"/>
      <c r="AH692" s="25">
        <f t="array" ref="AH692">SUM(IF(Period=$AH$2,IF(Site=$A$663,IF(Provider=$B692,I))))</f>
        <v>0</v>
      </c>
      <c r="AI692" s="26">
        <f t="array" ref="AI692">SUM(IF(Period=$AH$2,IF(Site=$A$663,IF(Provider=$B692,J))))</f>
        <v>0</v>
      </c>
      <c r="AJ692" s="26"/>
      <c r="AK692" s="27">
        <f t="shared" si="353"/>
        <v>0</v>
      </c>
      <c r="AL692" s="27">
        <f t="shared" si="341"/>
        <v>0</v>
      </c>
      <c r="AM692" s="44"/>
      <c r="AN692" s="25">
        <f t="array" ref="AN692">SUM(IF(Period=$AN$2,IF(Site=$A$663,IF(Provider=$B692,I))))</f>
        <v>0</v>
      </c>
      <c r="AO692" s="26">
        <f t="array" ref="AO692">SUM(IF(Period=$AN$2,IF(Site=$A$663,IF(Provider=$B692,J))))</f>
        <v>0</v>
      </c>
      <c r="AP692" s="26"/>
      <c r="AQ692" s="27">
        <f t="shared" si="354"/>
        <v>0</v>
      </c>
      <c r="AR692" s="27">
        <f t="shared" si="342"/>
        <v>0</v>
      </c>
      <c r="AS692" s="44"/>
      <c r="AT692" s="25">
        <f t="array" ref="AT692">SUM(IF(Period=$AT$2,IF(Site=$A$663,IF(Provider=$B692,I))))</f>
        <v>0</v>
      </c>
      <c r="AU692" s="26">
        <f t="array" ref="AU692">SUM(IF(Period=$AT$2,IF(Site=$A$663,IF(Provider=$B692,J))))</f>
        <v>0</v>
      </c>
      <c r="AV692" s="26"/>
      <c r="AW692" s="27">
        <f t="shared" si="355"/>
        <v>0</v>
      </c>
      <c r="AX692" s="27">
        <f t="shared" si="343"/>
        <v>0</v>
      </c>
      <c r="AY692" s="44"/>
      <c r="AZ692" s="25">
        <f t="array" ref="AZ692">SUM(IF(Period=$AZ$2,IF(Site=$A$663,IF(Provider=$B692,I))))</f>
        <v>0</v>
      </c>
      <c r="BA692" s="26">
        <f t="array" ref="BA692">SUM(IF(Period=$AZ$2,IF(Site=$A$663,IF(Provider=$B692,J))))</f>
        <v>0</v>
      </c>
      <c r="BB692" s="26"/>
      <c r="BC692" s="27">
        <f t="shared" si="356"/>
        <v>0</v>
      </c>
      <c r="BD692" s="27">
        <f t="shared" si="344"/>
        <v>0</v>
      </c>
      <c r="BE692" s="44"/>
      <c r="BF692" s="25">
        <f t="array" ref="BF692">SUM(IF(Period=$BF$2,IF(Site=$A$663,IF(Provider=$B692,I))))</f>
        <v>0</v>
      </c>
      <c r="BG692" s="26">
        <f t="array" ref="BG692">SUM(IF(Period=$BF$2,IF(Site=$A$663,IF(Provider=$B692,J))))</f>
        <v>0</v>
      </c>
      <c r="BH692" s="26"/>
      <c r="BI692" s="27">
        <f t="shared" si="357"/>
        <v>0</v>
      </c>
      <c r="BJ692" s="27">
        <f t="shared" si="345"/>
        <v>0</v>
      </c>
      <c r="BK692" s="44"/>
      <c r="BL692" s="25">
        <f t="array" ref="BL692">SUM(IF(Period=$BL$2,IF(Site=$A$663,IF(Provider=$B692,I))))</f>
        <v>0</v>
      </c>
      <c r="BM692" s="26">
        <f t="array" ref="BM692">SUM(IF(Period=$BL$2,IF(Site=$A$663,IF(Provider=$B692,J))))</f>
        <v>0</v>
      </c>
      <c r="BN692" s="26"/>
      <c r="BO692" s="27">
        <f t="shared" si="358"/>
        <v>0</v>
      </c>
      <c r="BP692" s="27">
        <f t="shared" si="346"/>
        <v>0</v>
      </c>
      <c r="BQ692" s="44"/>
      <c r="BR692" s="25">
        <f t="array" ref="BR692">SUM(IF(Period=$BR$2,IF(Site=$A$663,IF(Provider=$B692,I))))</f>
        <v>0</v>
      </c>
      <c r="BS692" s="26">
        <f t="array" ref="BS692">SUM(IF(Period=$BR$2,IF(Site=$A$663,IF(Provider=$B692,J))))</f>
        <v>0</v>
      </c>
      <c r="BT692" s="26"/>
      <c r="BU692" s="27">
        <f t="shared" si="359"/>
        <v>0</v>
      </c>
      <c r="BV692" s="27">
        <f t="shared" si="347"/>
        <v>0</v>
      </c>
    </row>
    <row r="693" spans="2:74" outlineLevel="1" x14ac:dyDescent="0.25">
      <c r="B693" s="20" t="s">
        <v>754</v>
      </c>
      <c r="C693" s="44"/>
      <c r="D693" s="25">
        <f t="array" ref="D693">SUM(IF(Period=$D$2,IF(Site=$A$663,IF(Provider=$B693,I))))</f>
        <v>3</v>
      </c>
      <c r="E693" s="26">
        <f t="array" ref="E693">SUM(IF(Period=$D$2,IF(Site=$A$663,IF(Provider=$B693,J))))</f>
        <v>5.333333333333333</v>
      </c>
      <c r="F693" s="26"/>
      <c r="G693" s="27">
        <f t="shared" si="348"/>
        <v>1.4453477868112014E-2</v>
      </c>
      <c r="H693" s="27">
        <f t="shared" si="336"/>
        <v>4.6340545080661509E-4</v>
      </c>
      <c r="I693" s="44"/>
      <c r="J693" s="25">
        <f t="array" ref="J693">SUM(IF(Period=$J$2,IF(Site=$A$663,IF(Provider=$B693,I))))</f>
        <v>1</v>
      </c>
      <c r="K693" s="26">
        <f t="array" ref="K693">SUM(IF(Period=$J$2,IF(Site=$A$663,IF(Provider=$B693,J))))</f>
        <v>14</v>
      </c>
      <c r="L693" s="26"/>
      <c r="M693" s="27">
        <f t="shared" si="349"/>
        <v>1.1627906976744186E-2</v>
      </c>
      <c r="N693" s="27">
        <f t="shared" si="337"/>
        <v>4.3374539145521582E-4</v>
      </c>
      <c r="O693" s="44"/>
      <c r="P693" s="25">
        <f t="array" ref="P693">SUM(IF(Period=$P$2,IF(Site=$A$663,IF(Provider=$B693,I))))</f>
        <v>0</v>
      </c>
      <c r="Q693" s="26">
        <f t="array" ref="Q693">SUM(IF(Period=$P$2,IF(Site=$A$663,IF(Provider=$B693,J))))</f>
        <v>0</v>
      </c>
      <c r="R693" s="26"/>
      <c r="S693" s="27">
        <f t="shared" si="350"/>
        <v>0</v>
      </c>
      <c r="T693" s="27">
        <f t="shared" si="338"/>
        <v>0</v>
      </c>
      <c r="U693" s="44"/>
      <c r="V693" s="25">
        <f t="array" ref="V693">SUM(IF(Period=$V$2,IF(Site=$A$663,IF(Provider=$B693,I))))</f>
        <v>1</v>
      </c>
      <c r="W693" s="26">
        <f t="array" ref="W693">SUM(IF(Period=$V$2,IF(Site=$A$663,IF(Provider=$B693,J))))</f>
        <v>9</v>
      </c>
      <c r="X693" s="26"/>
      <c r="Y693" s="27">
        <f t="shared" si="351"/>
        <v>7.537688442211055E-3</v>
      </c>
      <c r="Z693" s="27">
        <f t="shared" si="339"/>
        <v>2.7218290691344586E-4</v>
      </c>
      <c r="AA693" s="44"/>
      <c r="AB693" s="25">
        <f t="array" ref="AB693">SUM(IF(Period=$AB$2,IF(Site=$A$663,IF(Provider=$B693,I))))</f>
        <v>1</v>
      </c>
      <c r="AC693" s="26">
        <f t="array" ref="AC693">SUM(IF(Period=$AB$2,IF(Site=$A$663,IF(Provider=$B693,J))))</f>
        <v>6</v>
      </c>
      <c r="AD693" s="26"/>
      <c r="AE693" s="27">
        <f t="shared" si="352"/>
        <v>5.7251908396946565E-3</v>
      </c>
      <c r="AF693" s="27">
        <f t="shared" si="340"/>
        <v>1.8049998495833457E-4</v>
      </c>
      <c r="AG693" s="44"/>
      <c r="AH693" s="25">
        <f t="array" ref="AH693">SUM(IF(Period=$AH$2,IF(Site=$A$663,IF(Provider=$B693,I))))</f>
        <v>0</v>
      </c>
      <c r="AI693" s="26">
        <f t="array" ref="AI693">SUM(IF(Period=$AH$2,IF(Site=$A$663,IF(Provider=$B693,J))))</f>
        <v>0</v>
      </c>
      <c r="AJ693" s="26"/>
      <c r="AK693" s="27">
        <f t="shared" si="353"/>
        <v>0</v>
      </c>
      <c r="AL693" s="27">
        <f t="shared" si="341"/>
        <v>0</v>
      </c>
      <c r="AM693" s="44"/>
      <c r="AN693" s="25">
        <f t="array" ref="AN693">SUM(IF(Period=$AN$2,IF(Site=$A$663,IF(Provider=$B693,I))))</f>
        <v>0</v>
      </c>
      <c r="AO693" s="26">
        <f t="array" ref="AO693">SUM(IF(Period=$AN$2,IF(Site=$A$663,IF(Provider=$B693,J))))</f>
        <v>0</v>
      </c>
      <c r="AP693" s="26"/>
      <c r="AQ693" s="27">
        <f t="shared" si="354"/>
        <v>0</v>
      </c>
      <c r="AR693" s="27">
        <f t="shared" si="342"/>
        <v>0</v>
      </c>
      <c r="AS693" s="44"/>
      <c r="AT693" s="25">
        <f t="array" ref="AT693">SUM(IF(Period=$AT$2,IF(Site=$A$663,IF(Provider=$B693,I))))</f>
        <v>0</v>
      </c>
      <c r="AU693" s="26">
        <f t="array" ref="AU693">SUM(IF(Period=$AT$2,IF(Site=$A$663,IF(Provider=$B693,J))))</f>
        <v>0</v>
      </c>
      <c r="AV693" s="26"/>
      <c r="AW693" s="27">
        <f t="shared" si="355"/>
        <v>0</v>
      </c>
      <c r="AX693" s="27">
        <f t="shared" si="343"/>
        <v>0</v>
      </c>
      <c r="AY693" s="44"/>
      <c r="AZ693" s="25">
        <f t="array" ref="AZ693">SUM(IF(Period=$AZ$2,IF(Site=$A$663,IF(Provider=$B693,I))))</f>
        <v>0</v>
      </c>
      <c r="BA693" s="26">
        <f t="array" ref="BA693">SUM(IF(Period=$AZ$2,IF(Site=$A$663,IF(Provider=$B693,J))))</f>
        <v>0</v>
      </c>
      <c r="BB693" s="26"/>
      <c r="BC693" s="27">
        <f t="shared" si="356"/>
        <v>0</v>
      </c>
      <c r="BD693" s="27">
        <f t="shared" si="344"/>
        <v>0</v>
      </c>
      <c r="BE693" s="44"/>
      <c r="BF693" s="25">
        <f t="array" ref="BF693">SUM(IF(Period=$BF$2,IF(Site=$A$663,IF(Provider=$B693,I))))</f>
        <v>0</v>
      </c>
      <c r="BG693" s="26">
        <f t="array" ref="BG693">SUM(IF(Period=$BF$2,IF(Site=$A$663,IF(Provider=$B693,J))))</f>
        <v>0</v>
      </c>
      <c r="BH693" s="26"/>
      <c r="BI693" s="27">
        <f t="shared" si="357"/>
        <v>0</v>
      </c>
      <c r="BJ693" s="27">
        <f t="shared" si="345"/>
        <v>0</v>
      </c>
      <c r="BK693" s="44"/>
      <c r="BL693" s="25">
        <f t="array" ref="BL693">SUM(IF(Period=$BL$2,IF(Site=$A$663,IF(Provider=$B693,I))))</f>
        <v>0</v>
      </c>
      <c r="BM693" s="26">
        <f t="array" ref="BM693">SUM(IF(Period=$BL$2,IF(Site=$A$663,IF(Provider=$B693,J))))</f>
        <v>0</v>
      </c>
      <c r="BN693" s="26"/>
      <c r="BO693" s="27">
        <f t="shared" si="358"/>
        <v>0</v>
      </c>
      <c r="BP693" s="27">
        <f t="shared" si="346"/>
        <v>0</v>
      </c>
      <c r="BQ693" s="44"/>
      <c r="BR693" s="25">
        <f t="array" ref="BR693">SUM(IF(Period=$BR$2,IF(Site=$A$663,IF(Provider=$B693,I))))</f>
        <v>0</v>
      </c>
      <c r="BS693" s="26">
        <f t="array" ref="BS693">SUM(IF(Period=$BR$2,IF(Site=$A$663,IF(Provider=$B693,J))))</f>
        <v>0</v>
      </c>
      <c r="BT693" s="26"/>
      <c r="BU693" s="27">
        <f t="shared" si="359"/>
        <v>0</v>
      </c>
      <c r="BV693" s="27">
        <f t="shared" si="347"/>
        <v>0</v>
      </c>
    </row>
    <row r="694" spans="2:74" outlineLevel="1" x14ac:dyDescent="0.25">
      <c r="B694" s="20" t="s">
        <v>761</v>
      </c>
      <c r="C694" s="44"/>
      <c r="D694" s="25">
        <f t="array" ref="D694">SUM(IF(Period=$D$2,IF(Site=$A$663,IF(Provider=$B694,I))))</f>
        <v>9</v>
      </c>
      <c r="E694" s="26">
        <f t="array" ref="E694">SUM(IF(Period=$D$2,IF(Site=$A$663,IF(Provider=$B694,J))))</f>
        <v>7.2222222222222223</v>
      </c>
      <c r="F694" s="26"/>
      <c r="G694" s="27">
        <f t="shared" si="348"/>
        <v>5.8717253839205064E-2</v>
      </c>
      <c r="H694" s="27">
        <f t="shared" si="336"/>
        <v>1.882584643901874E-3</v>
      </c>
      <c r="I694" s="44"/>
      <c r="J694" s="25">
        <f t="array" ref="J694">SUM(IF(Period=$J$2,IF(Site=$A$663,IF(Provider=$B694,I))))</f>
        <v>18</v>
      </c>
      <c r="K694" s="26">
        <f t="array" ref="K694">SUM(IF(Period=$J$2,IF(Site=$A$663,IF(Provider=$B694,J))))</f>
        <v>7.2222222222222223</v>
      </c>
      <c r="L694" s="26"/>
      <c r="M694" s="27">
        <f t="shared" si="349"/>
        <v>0.10797342192691031</v>
      </c>
      <c r="N694" s="27">
        <f t="shared" si="337"/>
        <v>4.0276357777984323E-3</v>
      </c>
      <c r="O694" s="44"/>
      <c r="P694" s="25">
        <f t="array" ref="P694">SUM(IF(Period=$P$2,IF(Site=$A$663,IF(Provider=$B694,I))))</f>
        <v>7</v>
      </c>
      <c r="Q694" s="26">
        <f t="array" ref="Q694">SUM(IF(Period=$P$2,IF(Site=$A$663,IF(Provider=$B694,J))))</f>
        <v>5.1428571428571432</v>
      </c>
      <c r="R694" s="26"/>
      <c r="S694" s="27">
        <f t="shared" si="350"/>
        <v>2.903225806451613E-2</v>
      </c>
      <c r="T694" s="27">
        <f t="shared" si="338"/>
        <v>1.0374041841968763E-3</v>
      </c>
      <c r="U694" s="44"/>
      <c r="V694" s="25">
        <f t="array" ref="V694">SUM(IF(Period=$V$2,IF(Site=$A$663,IF(Provider=$B694,I))))</f>
        <v>5</v>
      </c>
      <c r="W694" s="26">
        <f t="array" ref="W694">SUM(IF(Period=$V$2,IF(Site=$A$663,IF(Provider=$B694,J))))</f>
        <v>7.4</v>
      </c>
      <c r="X694" s="26"/>
      <c r="Y694" s="27">
        <f t="shared" si="351"/>
        <v>3.0988274706867672E-2</v>
      </c>
      <c r="Z694" s="27">
        <f t="shared" si="339"/>
        <v>1.1189741728663885E-3</v>
      </c>
      <c r="AA694" s="44"/>
      <c r="AB694" s="25">
        <f t="array" ref="AB694">SUM(IF(Period=$AB$2,IF(Site=$A$663,IF(Provider=$B694,I))))</f>
        <v>16</v>
      </c>
      <c r="AC694" s="26">
        <f t="array" ref="AC694">SUM(IF(Period=$AB$2,IF(Site=$A$663,IF(Provider=$B694,J))))</f>
        <v>3.875</v>
      </c>
      <c r="AD694" s="26"/>
      <c r="AE694" s="27">
        <f t="shared" si="352"/>
        <v>5.9160305343511445E-2</v>
      </c>
      <c r="AF694" s="27">
        <f t="shared" si="340"/>
        <v>1.8651665112361241E-3</v>
      </c>
      <c r="AG694" s="44"/>
      <c r="AH694" s="25">
        <f t="array" ref="AH694">SUM(IF(Period=$AH$2,IF(Site=$A$663,IF(Provider=$B694,I))))</f>
        <v>0</v>
      </c>
      <c r="AI694" s="26">
        <f t="array" ref="AI694">SUM(IF(Period=$AH$2,IF(Site=$A$663,IF(Provider=$B694,J))))</f>
        <v>0</v>
      </c>
      <c r="AJ694" s="26"/>
      <c r="AK694" s="27">
        <f t="shared" si="353"/>
        <v>0</v>
      </c>
      <c r="AL694" s="27">
        <f t="shared" si="341"/>
        <v>0</v>
      </c>
      <c r="AM694" s="44"/>
      <c r="AN694" s="25">
        <f t="array" ref="AN694">SUM(IF(Period=$AN$2,IF(Site=$A$663,IF(Provider=$B694,I))))</f>
        <v>0</v>
      </c>
      <c r="AO694" s="26">
        <f t="array" ref="AO694">SUM(IF(Period=$AN$2,IF(Site=$A$663,IF(Provider=$B694,J))))</f>
        <v>0</v>
      </c>
      <c r="AP694" s="26"/>
      <c r="AQ694" s="27">
        <f t="shared" si="354"/>
        <v>0</v>
      </c>
      <c r="AR694" s="27">
        <f t="shared" si="342"/>
        <v>0</v>
      </c>
      <c r="AS694" s="44"/>
      <c r="AT694" s="25">
        <f t="array" ref="AT694">SUM(IF(Period=$AT$2,IF(Site=$A$663,IF(Provider=$B694,I))))</f>
        <v>0</v>
      </c>
      <c r="AU694" s="26">
        <f t="array" ref="AU694">SUM(IF(Period=$AT$2,IF(Site=$A$663,IF(Provider=$B694,J))))</f>
        <v>0</v>
      </c>
      <c r="AV694" s="26"/>
      <c r="AW694" s="27">
        <f t="shared" si="355"/>
        <v>0</v>
      </c>
      <c r="AX694" s="27">
        <f t="shared" si="343"/>
        <v>0</v>
      </c>
      <c r="AY694" s="44"/>
      <c r="AZ694" s="25">
        <f t="array" ref="AZ694">SUM(IF(Period=$AZ$2,IF(Site=$A$663,IF(Provider=$B694,I))))</f>
        <v>0</v>
      </c>
      <c r="BA694" s="26">
        <f t="array" ref="BA694">SUM(IF(Period=$AZ$2,IF(Site=$A$663,IF(Provider=$B694,J))))</f>
        <v>0</v>
      </c>
      <c r="BB694" s="26"/>
      <c r="BC694" s="27">
        <f t="shared" si="356"/>
        <v>0</v>
      </c>
      <c r="BD694" s="27">
        <f t="shared" si="344"/>
        <v>0</v>
      </c>
      <c r="BE694" s="44"/>
      <c r="BF694" s="25">
        <f t="array" ref="BF694">SUM(IF(Period=$BF$2,IF(Site=$A$663,IF(Provider=$B694,I))))</f>
        <v>0</v>
      </c>
      <c r="BG694" s="26">
        <f t="array" ref="BG694">SUM(IF(Period=$BF$2,IF(Site=$A$663,IF(Provider=$B694,J))))</f>
        <v>0</v>
      </c>
      <c r="BH694" s="26"/>
      <c r="BI694" s="27">
        <f t="shared" si="357"/>
        <v>0</v>
      </c>
      <c r="BJ694" s="27">
        <f t="shared" si="345"/>
        <v>0</v>
      </c>
      <c r="BK694" s="44"/>
      <c r="BL694" s="25">
        <f t="array" ref="BL694">SUM(IF(Period=$BL$2,IF(Site=$A$663,IF(Provider=$B694,I))))</f>
        <v>0</v>
      </c>
      <c r="BM694" s="26">
        <f t="array" ref="BM694">SUM(IF(Period=$BL$2,IF(Site=$A$663,IF(Provider=$B694,J))))</f>
        <v>0</v>
      </c>
      <c r="BN694" s="26"/>
      <c r="BO694" s="27">
        <f t="shared" si="358"/>
        <v>0</v>
      </c>
      <c r="BP694" s="27">
        <f t="shared" si="346"/>
        <v>0</v>
      </c>
      <c r="BQ694" s="44"/>
      <c r="BR694" s="25">
        <f t="array" ref="BR694">SUM(IF(Period=$BR$2,IF(Site=$A$663,IF(Provider=$B694,I))))</f>
        <v>0</v>
      </c>
      <c r="BS694" s="26">
        <f t="array" ref="BS694">SUM(IF(Period=$BR$2,IF(Site=$A$663,IF(Provider=$B694,J))))</f>
        <v>0</v>
      </c>
      <c r="BT694" s="26"/>
      <c r="BU694" s="27">
        <f t="shared" si="359"/>
        <v>0</v>
      </c>
      <c r="BV694" s="27">
        <f t="shared" si="347"/>
        <v>0</v>
      </c>
    </row>
    <row r="695" spans="2:74" outlineLevel="1" x14ac:dyDescent="0.25">
      <c r="B695" s="20" t="s">
        <v>769</v>
      </c>
      <c r="C695" s="44"/>
      <c r="D695" s="25">
        <f t="array" ref="D695">SUM(IF(Period=$D$2,IF(Site=$A$663,IF(Provider=$B695,I))))</f>
        <v>1</v>
      </c>
      <c r="E695" s="26">
        <f t="array" ref="E695">SUM(IF(Period=$D$2,IF(Site=$A$663,IF(Provider=$B695,J))))</f>
        <v>19</v>
      </c>
      <c r="F695" s="26"/>
      <c r="G695" s="27">
        <f t="shared" si="348"/>
        <v>1.7163504968383016E-2</v>
      </c>
      <c r="H695" s="27">
        <f t="shared" si="336"/>
        <v>5.5029397283285538E-4</v>
      </c>
      <c r="I695" s="44"/>
      <c r="J695" s="25">
        <f t="array" ref="J695">SUM(IF(Period=$J$2,IF(Site=$A$663,IF(Provider=$B695,I))))</f>
        <v>68</v>
      </c>
      <c r="K695" s="26">
        <f t="array" ref="K695">SUM(IF(Period=$J$2,IF(Site=$A$663,IF(Provider=$B695,J))))</f>
        <v>9.0294117647058822</v>
      </c>
      <c r="L695" s="26"/>
      <c r="M695" s="27">
        <f t="shared" si="349"/>
        <v>0.50996677740863794</v>
      </c>
      <c r="N695" s="27">
        <f t="shared" si="337"/>
        <v>1.9022833596678747E-2</v>
      </c>
      <c r="O695" s="44"/>
      <c r="P695" s="25">
        <f t="array" ref="P695">SUM(IF(Period=$P$2,IF(Site=$A$663,IF(Provider=$B695,I))))</f>
        <v>73</v>
      </c>
      <c r="Q695" s="26">
        <f t="array" ref="Q695">SUM(IF(Period=$P$2,IF(Site=$A$663,IF(Provider=$B695,J))))</f>
        <v>9.3561643835616444</v>
      </c>
      <c r="R695" s="26"/>
      <c r="S695" s="27">
        <f t="shared" si="350"/>
        <v>0.5508064516129032</v>
      </c>
      <c r="T695" s="27">
        <f t="shared" si="338"/>
        <v>1.9681862716846292E-2</v>
      </c>
      <c r="U695" s="44"/>
      <c r="V695" s="25">
        <f t="array" ref="V695">SUM(IF(Period=$V$2,IF(Site=$A$663,IF(Provider=$B695,I))))</f>
        <v>5</v>
      </c>
      <c r="W695" s="26">
        <f t="array" ref="W695">SUM(IF(Period=$V$2,IF(Site=$A$663,IF(Provider=$B695,J))))</f>
        <v>5.2</v>
      </c>
      <c r="X695" s="26"/>
      <c r="Y695" s="27">
        <f t="shared" si="351"/>
        <v>2.1775544388609715E-2</v>
      </c>
      <c r="Z695" s="27">
        <f t="shared" si="339"/>
        <v>7.863061755277325E-4</v>
      </c>
      <c r="AA695" s="44"/>
      <c r="AB695" s="25">
        <f t="array" ref="AB695">SUM(IF(Period=$AB$2,IF(Site=$A$663,IF(Provider=$B695,I))))</f>
        <v>0</v>
      </c>
      <c r="AC695" s="26">
        <f t="array" ref="AC695">SUM(IF(Period=$AB$2,IF(Site=$A$663,IF(Provider=$B695,J))))</f>
        <v>0</v>
      </c>
      <c r="AD695" s="26"/>
      <c r="AE695" s="27">
        <f t="shared" si="352"/>
        <v>0</v>
      </c>
      <c r="AF695" s="27">
        <f t="shared" si="340"/>
        <v>0</v>
      </c>
      <c r="AG695" s="44"/>
      <c r="AH695" s="25">
        <f t="array" ref="AH695">SUM(IF(Period=$AH$2,IF(Site=$A$663,IF(Provider=$B695,I))))</f>
        <v>0</v>
      </c>
      <c r="AI695" s="26">
        <f t="array" ref="AI695">SUM(IF(Period=$AH$2,IF(Site=$A$663,IF(Provider=$B695,J))))</f>
        <v>0</v>
      </c>
      <c r="AJ695" s="26"/>
      <c r="AK695" s="27">
        <f t="shared" si="353"/>
        <v>0</v>
      </c>
      <c r="AL695" s="27">
        <f t="shared" si="341"/>
        <v>0</v>
      </c>
      <c r="AM695" s="44"/>
      <c r="AN695" s="25">
        <f t="array" ref="AN695">SUM(IF(Period=$AN$2,IF(Site=$A$663,IF(Provider=$B695,I))))</f>
        <v>0</v>
      </c>
      <c r="AO695" s="26">
        <f t="array" ref="AO695">SUM(IF(Period=$AN$2,IF(Site=$A$663,IF(Provider=$B695,J))))</f>
        <v>0</v>
      </c>
      <c r="AP695" s="26"/>
      <c r="AQ695" s="27">
        <f t="shared" si="354"/>
        <v>0</v>
      </c>
      <c r="AR695" s="27">
        <f t="shared" si="342"/>
        <v>0</v>
      </c>
      <c r="AS695" s="44"/>
      <c r="AT695" s="25">
        <f t="array" ref="AT695">SUM(IF(Period=$AT$2,IF(Site=$A$663,IF(Provider=$B695,I))))</f>
        <v>0</v>
      </c>
      <c r="AU695" s="26">
        <f t="array" ref="AU695">SUM(IF(Period=$AT$2,IF(Site=$A$663,IF(Provider=$B695,J))))</f>
        <v>0</v>
      </c>
      <c r="AV695" s="26"/>
      <c r="AW695" s="27">
        <f t="shared" si="355"/>
        <v>0</v>
      </c>
      <c r="AX695" s="27">
        <f t="shared" si="343"/>
        <v>0</v>
      </c>
      <c r="AY695" s="44"/>
      <c r="AZ695" s="25">
        <f t="array" ref="AZ695">SUM(IF(Period=$AZ$2,IF(Site=$A$663,IF(Provider=$B695,I))))</f>
        <v>0</v>
      </c>
      <c r="BA695" s="26">
        <f t="array" ref="BA695">SUM(IF(Period=$AZ$2,IF(Site=$A$663,IF(Provider=$B695,J))))</f>
        <v>0</v>
      </c>
      <c r="BB695" s="26"/>
      <c r="BC695" s="27">
        <f t="shared" si="356"/>
        <v>0</v>
      </c>
      <c r="BD695" s="27">
        <f t="shared" si="344"/>
        <v>0</v>
      </c>
      <c r="BE695" s="44"/>
      <c r="BF695" s="25">
        <f t="array" ref="BF695">SUM(IF(Period=$BF$2,IF(Site=$A$663,IF(Provider=$B695,I))))</f>
        <v>0</v>
      </c>
      <c r="BG695" s="26">
        <f t="array" ref="BG695">SUM(IF(Period=$BF$2,IF(Site=$A$663,IF(Provider=$B695,J))))</f>
        <v>0</v>
      </c>
      <c r="BH695" s="26"/>
      <c r="BI695" s="27">
        <f t="shared" si="357"/>
        <v>0</v>
      </c>
      <c r="BJ695" s="27">
        <f t="shared" si="345"/>
        <v>0</v>
      </c>
      <c r="BK695" s="44"/>
      <c r="BL695" s="25">
        <f t="array" ref="BL695">SUM(IF(Period=$BL$2,IF(Site=$A$663,IF(Provider=$B695,I))))</f>
        <v>0</v>
      </c>
      <c r="BM695" s="26">
        <f t="array" ref="BM695">SUM(IF(Period=$BL$2,IF(Site=$A$663,IF(Provider=$B695,J))))</f>
        <v>0</v>
      </c>
      <c r="BN695" s="26"/>
      <c r="BO695" s="27">
        <f t="shared" si="358"/>
        <v>0</v>
      </c>
      <c r="BP695" s="27">
        <f t="shared" si="346"/>
        <v>0</v>
      </c>
      <c r="BQ695" s="44"/>
      <c r="BR695" s="25">
        <f t="array" ref="BR695">SUM(IF(Period=$BR$2,IF(Site=$A$663,IF(Provider=$B695,I))))</f>
        <v>0</v>
      </c>
      <c r="BS695" s="26">
        <f t="array" ref="BS695">SUM(IF(Period=$BR$2,IF(Site=$A$663,IF(Provider=$B695,J))))</f>
        <v>0</v>
      </c>
      <c r="BT695" s="26"/>
      <c r="BU695" s="27">
        <f t="shared" si="359"/>
        <v>0</v>
      </c>
      <c r="BV695" s="27">
        <f t="shared" si="347"/>
        <v>0</v>
      </c>
    </row>
    <row r="696" spans="2:74" outlineLevel="1" x14ac:dyDescent="0.25">
      <c r="B696" s="20" t="s">
        <v>757</v>
      </c>
      <c r="C696" s="44"/>
      <c r="D696" s="25">
        <f t="array" ref="D696">SUM(IF(Period=$D$2,IF(Site=$A$663,IF(Provider=$B696,I))))</f>
        <v>24</v>
      </c>
      <c r="E696" s="26">
        <f t="array" ref="E696">SUM(IF(Period=$D$2,IF(Site=$A$663,IF(Provider=$B696,J))))</f>
        <v>8.2083333333333339</v>
      </c>
      <c r="F696" s="26"/>
      <c r="G696" s="27">
        <f t="shared" si="348"/>
        <v>0.17795844625112919</v>
      </c>
      <c r="H696" s="27">
        <f t="shared" si="336"/>
        <v>5.7056796130564493E-3</v>
      </c>
      <c r="I696" s="44"/>
      <c r="J696" s="25">
        <f t="array" ref="J696">SUM(IF(Period=$J$2,IF(Site=$A$663,IF(Provider=$B696,I))))</f>
        <v>25</v>
      </c>
      <c r="K696" s="26">
        <f t="array" ref="K696">SUM(IF(Period=$J$2,IF(Site=$A$663,IF(Provider=$B696,J))))</f>
        <v>10.24</v>
      </c>
      <c r="L696" s="26"/>
      <c r="M696" s="27">
        <f t="shared" si="349"/>
        <v>0.21262458471760798</v>
      </c>
      <c r="N696" s="27">
        <f t="shared" si="337"/>
        <v>7.9313443008953745E-3</v>
      </c>
      <c r="O696" s="44"/>
      <c r="P696" s="25">
        <f t="array" ref="P696">SUM(IF(Period=$P$2,IF(Site=$A$663,IF(Provider=$B696,I))))</f>
        <v>5</v>
      </c>
      <c r="Q696" s="26">
        <f t="array" ref="Q696">SUM(IF(Period=$P$2,IF(Site=$A$663,IF(Provider=$B696,J))))</f>
        <v>5.6</v>
      </c>
      <c r="R696" s="26"/>
      <c r="S696" s="27">
        <f t="shared" si="350"/>
        <v>2.2580645161290321E-2</v>
      </c>
      <c r="T696" s="27">
        <f t="shared" si="338"/>
        <v>8.0686992104201478E-4</v>
      </c>
      <c r="U696" s="44"/>
      <c r="V696" s="25">
        <f t="array" ref="V696">SUM(IF(Period=$V$2,IF(Site=$A$663,IF(Provider=$B696,I))))</f>
        <v>21</v>
      </c>
      <c r="W696" s="26">
        <f t="array" ref="W696">SUM(IF(Period=$V$2,IF(Site=$A$663,IF(Provider=$B696,J))))</f>
        <v>9.1904761904761898</v>
      </c>
      <c r="X696" s="26"/>
      <c r="Y696" s="27">
        <f t="shared" si="351"/>
        <v>0.16164154103852596</v>
      </c>
      <c r="Z696" s="27">
        <f t="shared" si="339"/>
        <v>5.8368112260327827E-3</v>
      </c>
      <c r="AA696" s="44"/>
      <c r="AB696" s="25">
        <f t="array" ref="AB696">SUM(IF(Period=$AB$2,IF(Site=$A$663,IF(Provider=$B696,I))))</f>
        <v>1</v>
      </c>
      <c r="AC696" s="26">
        <f t="array" ref="AC696">SUM(IF(Period=$AB$2,IF(Site=$A$663,IF(Provider=$B696,J))))</f>
        <v>21</v>
      </c>
      <c r="AD696" s="26"/>
      <c r="AE696" s="27">
        <f t="shared" si="352"/>
        <v>2.0038167938931296E-2</v>
      </c>
      <c r="AF696" s="27">
        <f t="shared" si="340"/>
        <v>6.3174994735417105E-4</v>
      </c>
      <c r="AG696" s="44"/>
      <c r="AH696" s="25">
        <f t="array" ref="AH696">SUM(IF(Period=$AH$2,IF(Site=$A$663,IF(Provider=$B696,I))))</f>
        <v>0</v>
      </c>
      <c r="AI696" s="26">
        <f t="array" ref="AI696">SUM(IF(Period=$AH$2,IF(Site=$A$663,IF(Provider=$B696,J))))</f>
        <v>0</v>
      </c>
      <c r="AJ696" s="26"/>
      <c r="AK696" s="27">
        <f t="shared" si="353"/>
        <v>0</v>
      </c>
      <c r="AL696" s="27">
        <f t="shared" si="341"/>
        <v>0</v>
      </c>
      <c r="AM696" s="44"/>
      <c r="AN696" s="25">
        <f t="array" ref="AN696">SUM(IF(Period=$AN$2,IF(Site=$A$663,IF(Provider=$B696,I))))</f>
        <v>0</v>
      </c>
      <c r="AO696" s="26">
        <f t="array" ref="AO696">SUM(IF(Period=$AN$2,IF(Site=$A$663,IF(Provider=$B696,J))))</f>
        <v>0</v>
      </c>
      <c r="AP696" s="26"/>
      <c r="AQ696" s="27">
        <f t="shared" si="354"/>
        <v>0</v>
      </c>
      <c r="AR696" s="27">
        <f t="shared" si="342"/>
        <v>0</v>
      </c>
      <c r="AS696" s="44"/>
      <c r="AT696" s="25">
        <f t="array" ref="AT696">SUM(IF(Period=$AT$2,IF(Site=$A$663,IF(Provider=$B696,I))))</f>
        <v>0</v>
      </c>
      <c r="AU696" s="26">
        <f t="array" ref="AU696">SUM(IF(Period=$AT$2,IF(Site=$A$663,IF(Provider=$B696,J))))</f>
        <v>0</v>
      </c>
      <c r="AV696" s="26"/>
      <c r="AW696" s="27">
        <f t="shared" si="355"/>
        <v>0</v>
      </c>
      <c r="AX696" s="27">
        <f t="shared" si="343"/>
        <v>0</v>
      </c>
      <c r="AY696" s="44"/>
      <c r="AZ696" s="25">
        <f t="array" ref="AZ696">SUM(IF(Period=$AZ$2,IF(Site=$A$663,IF(Provider=$B696,I))))</f>
        <v>0</v>
      </c>
      <c r="BA696" s="26">
        <f t="array" ref="BA696">SUM(IF(Period=$AZ$2,IF(Site=$A$663,IF(Provider=$B696,J))))</f>
        <v>0</v>
      </c>
      <c r="BB696" s="26"/>
      <c r="BC696" s="27">
        <f t="shared" si="356"/>
        <v>0</v>
      </c>
      <c r="BD696" s="27">
        <f t="shared" si="344"/>
        <v>0</v>
      </c>
      <c r="BE696" s="44"/>
      <c r="BF696" s="25">
        <f t="array" ref="BF696">SUM(IF(Period=$BF$2,IF(Site=$A$663,IF(Provider=$B696,I))))</f>
        <v>0</v>
      </c>
      <c r="BG696" s="26">
        <f t="array" ref="BG696">SUM(IF(Period=$BF$2,IF(Site=$A$663,IF(Provider=$B696,J))))</f>
        <v>0</v>
      </c>
      <c r="BH696" s="26"/>
      <c r="BI696" s="27">
        <f t="shared" si="357"/>
        <v>0</v>
      </c>
      <c r="BJ696" s="27">
        <f t="shared" si="345"/>
        <v>0</v>
      </c>
      <c r="BK696" s="44"/>
      <c r="BL696" s="25">
        <f t="array" ref="BL696">SUM(IF(Period=$BL$2,IF(Site=$A$663,IF(Provider=$B696,I))))</f>
        <v>0</v>
      </c>
      <c r="BM696" s="26">
        <f t="array" ref="BM696">SUM(IF(Period=$BL$2,IF(Site=$A$663,IF(Provider=$B696,J))))</f>
        <v>0</v>
      </c>
      <c r="BN696" s="26"/>
      <c r="BO696" s="27">
        <f t="shared" si="358"/>
        <v>0</v>
      </c>
      <c r="BP696" s="27">
        <f t="shared" si="346"/>
        <v>0</v>
      </c>
      <c r="BQ696" s="44"/>
      <c r="BR696" s="25">
        <f t="array" ref="BR696">SUM(IF(Period=$BR$2,IF(Site=$A$663,IF(Provider=$B696,I))))</f>
        <v>0</v>
      </c>
      <c r="BS696" s="26">
        <f t="array" ref="BS696">SUM(IF(Period=$BR$2,IF(Site=$A$663,IF(Provider=$B696,J))))</f>
        <v>0</v>
      </c>
      <c r="BT696" s="26"/>
      <c r="BU696" s="27">
        <f t="shared" si="359"/>
        <v>0</v>
      </c>
      <c r="BV696" s="27">
        <f t="shared" si="347"/>
        <v>0</v>
      </c>
    </row>
    <row r="697" spans="2:74" outlineLevel="1" x14ac:dyDescent="0.25">
      <c r="B697" s="20" t="s">
        <v>764</v>
      </c>
      <c r="C697" s="44"/>
      <c r="D697" s="25">
        <f t="array" ref="D697">SUM(IF(Period=$D$2,IF(Site=$A$663,IF(Provider=$B697,I))))</f>
        <v>12</v>
      </c>
      <c r="E697" s="26">
        <f t="array" ref="E697">SUM(IF(Period=$D$2,IF(Site=$A$663,IF(Provider=$B697,J))))</f>
        <v>11.916666666666666</v>
      </c>
      <c r="F697" s="26"/>
      <c r="G697" s="27">
        <f t="shared" si="348"/>
        <v>0.12917795844625113</v>
      </c>
      <c r="H697" s="27">
        <f t="shared" si="336"/>
        <v>4.1416862165841225E-3</v>
      </c>
      <c r="I697" s="44"/>
      <c r="J697" s="25">
        <f t="array" ref="J697">SUM(IF(Period=$J$2,IF(Site=$A$663,IF(Provider=$B697,I))))</f>
        <v>3</v>
      </c>
      <c r="K697" s="26">
        <f t="array" ref="K697">SUM(IF(Period=$J$2,IF(Site=$A$663,IF(Provider=$B697,J))))</f>
        <v>8.6666666666666661</v>
      </c>
      <c r="L697" s="26"/>
      <c r="M697" s="27">
        <f t="shared" si="349"/>
        <v>2.1594684385382056E-2</v>
      </c>
      <c r="N697" s="27">
        <f t="shared" si="337"/>
        <v>8.0552715555968644E-4</v>
      </c>
      <c r="O697" s="44"/>
      <c r="P697" s="25">
        <f t="array" ref="P697">SUM(IF(Period=$P$2,IF(Site=$A$663,IF(Provider=$B697,I))))</f>
        <v>5</v>
      </c>
      <c r="Q697" s="26">
        <f t="array" ref="Q697">SUM(IF(Period=$P$2,IF(Site=$A$663,IF(Provider=$B697,J))))</f>
        <v>5</v>
      </c>
      <c r="R697" s="26"/>
      <c r="S697" s="27">
        <f t="shared" si="350"/>
        <v>2.0161290322580645E-2</v>
      </c>
      <c r="T697" s="27">
        <f t="shared" si="338"/>
        <v>7.2041957235894185E-4</v>
      </c>
      <c r="U697" s="44"/>
      <c r="V697" s="25">
        <f t="array" ref="V697">SUM(IF(Period=$V$2,IF(Site=$A$663,IF(Provider=$B697,I))))</f>
        <v>8</v>
      </c>
      <c r="W697" s="26">
        <f t="array" ref="W697">SUM(IF(Period=$V$2,IF(Site=$A$663,IF(Provider=$B697,J))))</f>
        <v>8.5</v>
      </c>
      <c r="X697" s="26"/>
      <c r="Y697" s="27">
        <f t="shared" si="351"/>
        <v>5.6951423785594639E-2</v>
      </c>
      <c r="Z697" s="27">
        <f t="shared" si="339"/>
        <v>2.0564930744571466E-3</v>
      </c>
      <c r="AA697" s="44"/>
      <c r="AB697" s="25">
        <f t="array" ref="AB697">SUM(IF(Period=$AB$2,IF(Site=$A$663,IF(Provider=$B697,I))))</f>
        <v>5</v>
      </c>
      <c r="AC697" s="26">
        <f t="array" ref="AC697">SUM(IF(Period=$AB$2,IF(Site=$A$663,IF(Provider=$B697,J))))</f>
        <v>7</v>
      </c>
      <c r="AD697" s="26"/>
      <c r="AE697" s="27">
        <f t="shared" si="352"/>
        <v>3.3396946564885496E-2</v>
      </c>
      <c r="AF697" s="27">
        <f t="shared" si="340"/>
        <v>1.0529165789236186E-3</v>
      </c>
      <c r="AG697" s="44"/>
      <c r="AH697" s="25">
        <f t="array" ref="AH697">SUM(IF(Period=$AH$2,IF(Site=$A$663,IF(Provider=$B697,I))))</f>
        <v>0</v>
      </c>
      <c r="AI697" s="26">
        <f t="array" ref="AI697">SUM(IF(Period=$AH$2,IF(Site=$A$663,IF(Provider=$B697,J))))</f>
        <v>0</v>
      </c>
      <c r="AJ697" s="26"/>
      <c r="AK697" s="27">
        <f t="shared" si="353"/>
        <v>0</v>
      </c>
      <c r="AL697" s="27">
        <f t="shared" si="341"/>
        <v>0</v>
      </c>
      <c r="AM697" s="44"/>
      <c r="AN697" s="25">
        <f t="array" ref="AN697">SUM(IF(Period=$AN$2,IF(Site=$A$663,IF(Provider=$B697,I))))</f>
        <v>0</v>
      </c>
      <c r="AO697" s="26">
        <f t="array" ref="AO697">SUM(IF(Period=$AN$2,IF(Site=$A$663,IF(Provider=$B697,J))))</f>
        <v>0</v>
      </c>
      <c r="AP697" s="26"/>
      <c r="AQ697" s="27">
        <f t="shared" si="354"/>
        <v>0</v>
      </c>
      <c r="AR697" s="27">
        <f t="shared" si="342"/>
        <v>0</v>
      </c>
      <c r="AS697" s="44"/>
      <c r="AT697" s="25">
        <f t="array" ref="AT697">SUM(IF(Period=$AT$2,IF(Site=$A$663,IF(Provider=$B697,I))))</f>
        <v>0</v>
      </c>
      <c r="AU697" s="26">
        <f t="array" ref="AU697">SUM(IF(Period=$AT$2,IF(Site=$A$663,IF(Provider=$B697,J))))</f>
        <v>0</v>
      </c>
      <c r="AV697" s="26"/>
      <c r="AW697" s="27">
        <f t="shared" si="355"/>
        <v>0</v>
      </c>
      <c r="AX697" s="27">
        <f t="shared" si="343"/>
        <v>0</v>
      </c>
      <c r="AY697" s="44"/>
      <c r="AZ697" s="25">
        <f t="array" ref="AZ697">SUM(IF(Period=$AZ$2,IF(Site=$A$663,IF(Provider=$B697,I))))</f>
        <v>0</v>
      </c>
      <c r="BA697" s="26">
        <f t="array" ref="BA697">SUM(IF(Period=$AZ$2,IF(Site=$A$663,IF(Provider=$B697,J))))</f>
        <v>0</v>
      </c>
      <c r="BB697" s="26"/>
      <c r="BC697" s="27">
        <f t="shared" si="356"/>
        <v>0</v>
      </c>
      <c r="BD697" s="27">
        <f t="shared" si="344"/>
        <v>0</v>
      </c>
      <c r="BE697" s="44"/>
      <c r="BF697" s="25">
        <f t="array" ref="BF697">SUM(IF(Period=$BF$2,IF(Site=$A$663,IF(Provider=$B697,I))))</f>
        <v>0</v>
      </c>
      <c r="BG697" s="26">
        <f t="array" ref="BG697">SUM(IF(Period=$BF$2,IF(Site=$A$663,IF(Provider=$B697,J))))</f>
        <v>0</v>
      </c>
      <c r="BH697" s="26"/>
      <c r="BI697" s="27">
        <f t="shared" si="357"/>
        <v>0</v>
      </c>
      <c r="BJ697" s="27">
        <f t="shared" si="345"/>
        <v>0</v>
      </c>
      <c r="BK697" s="44"/>
      <c r="BL697" s="25">
        <f t="array" ref="BL697">SUM(IF(Period=$BL$2,IF(Site=$A$663,IF(Provider=$B697,I))))</f>
        <v>0</v>
      </c>
      <c r="BM697" s="26">
        <f t="array" ref="BM697">SUM(IF(Period=$BL$2,IF(Site=$A$663,IF(Provider=$B697,J))))</f>
        <v>0</v>
      </c>
      <c r="BN697" s="26"/>
      <c r="BO697" s="27">
        <f t="shared" si="358"/>
        <v>0</v>
      </c>
      <c r="BP697" s="27">
        <f t="shared" si="346"/>
        <v>0</v>
      </c>
      <c r="BQ697" s="44"/>
      <c r="BR697" s="25">
        <f t="array" ref="BR697">SUM(IF(Period=$BR$2,IF(Site=$A$663,IF(Provider=$B697,I))))</f>
        <v>0</v>
      </c>
      <c r="BS697" s="26">
        <f t="array" ref="BS697">SUM(IF(Period=$BR$2,IF(Site=$A$663,IF(Provider=$B697,J))))</f>
        <v>0</v>
      </c>
      <c r="BT697" s="26"/>
      <c r="BU697" s="27">
        <f t="shared" si="359"/>
        <v>0</v>
      </c>
      <c r="BV697" s="27">
        <f t="shared" si="347"/>
        <v>0</v>
      </c>
    </row>
    <row r="698" spans="2:74" outlineLevel="1" x14ac:dyDescent="0.25">
      <c r="B698" s="20" t="s">
        <v>604</v>
      </c>
      <c r="C698" s="44"/>
      <c r="D698" s="25">
        <f t="array" ref="D698">SUM(IF(Period=$D$2,IF(Site=$A$663,IF(Provider=$B698,I))))</f>
        <v>4</v>
      </c>
      <c r="E698" s="26">
        <f t="array" ref="E698">SUM(IF(Period=$D$2,IF(Site=$A$663,IF(Provider=$B698,J))))</f>
        <v>5</v>
      </c>
      <c r="F698" s="26"/>
      <c r="G698" s="27">
        <f t="shared" si="348"/>
        <v>1.8066847335140017E-2</v>
      </c>
      <c r="H698" s="27">
        <f t="shared" si="336"/>
        <v>5.7925681350826889E-4</v>
      </c>
      <c r="I698" s="44"/>
      <c r="J698" s="25">
        <f t="array" ref="J698">SUM(IF(Period=$J$2,IF(Site=$A$663,IF(Provider=$B698,I))))</f>
        <v>1</v>
      </c>
      <c r="K698" s="26">
        <f t="array" ref="K698">SUM(IF(Period=$J$2,IF(Site=$A$663,IF(Provider=$B698,J))))</f>
        <v>2</v>
      </c>
      <c r="L698" s="26"/>
      <c r="M698" s="27">
        <f t="shared" si="349"/>
        <v>1.6611295681063123E-3</v>
      </c>
      <c r="N698" s="27">
        <f t="shared" si="337"/>
        <v>6.1963627350745113E-5</v>
      </c>
      <c r="O698" s="44"/>
      <c r="P698" s="25">
        <f t="array" ref="P698">SUM(IF(Period=$P$2,IF(Site=$A$663,IF(Provider=$B698,I))))</f>
        <v>0</v>
      </c>
      <c r="Q698" s="26">
        <f t="array" ref="Q698">SUM(IF(Period=$P$2,IF(Site=$A$663,IF(Provider=$B698,J))))</f>
        <v>0</v>
      </c>
      <c r="R698" s="26"/>
      <c r="S698" s="27">
        <f t="shared" si="350"/>
        <v>0</v>
      </c>
      <c r="T698" s="27">
        <f t="shared" si="338"/>
        <v>0</v>
      </c>
      <c r="U698" s="44"/>
      <c r="V698" s="25">
        <f t="array" ref="V698">SUM(IF(Period=$V$2,IF(Site=$A$663,IF(Provider=$B698,I))))</f>
        <v>0</v>
      </c>
      <c r="W698" s="26">
        <f t="array" ref="W698">SUM(IF(Period=$V$2,IF(Site=$A$663,IF(Provider=$B698,J))))</f>
        <v>0</v>
      </c>
      <c r="X698" s="26"/>
      <c r="Y698" s="27">
        <f t="shared" si="351"/>
        <v>0</v>
      </c>
      <c r="Z698" s="27">
        <f t="shared" si="339"/>
        <v>0</v>
      </c>
      <c r="AA698" s="44"/>
      <c r="AB698" s="25">
        <f t="array" ref="AB698">SUM(IF(Period=$AB$2,IF(Site=$A$663,IF(Provider=$B698,I))))</f>
        <v>0</v>
      </c>
      <c r="AC698" s="26">
        <f t="array" ref="AC698">SUM(IF(Period=$AB$2,IF(Site=$A$663,IF(Provider=$B698,J))))</f>
        <v>0</v>
      </c>
      <c r="AD698" s="26"/>
      <c r="AE698" s="27">
        <f t="shared" si="352"/>
        <v>0</v>
      </c>
      <c r="AF698" s="27">
        <f t="shared" si="340"/>
        <v>0</v>
      </c>
      <c r="AG698" s="44"/>
      <c r="AH698" s="25">
        <f t="array" ref="AH698">SUM(IF(Period=$AH$2,IF(Site=$A$663,IF(Provider=$B698,I))))</f>
        <v>0</v>
      </c>
      <c r="AI698" s="26">
        <f t="array" ref="AI698">SUM(IF(Period=$AH$2,IF(Site=$A$663,IF(Provider=$B698,J))))</f>
        <v>0</v>
      </c>
      <c r="AJ698" s="26"/>
      <c r="AK698" s="27">
        <f t="shared" si="353"/>
        <v>0</v>
      </c>
      <c r="AL698" s="27">
        <f t="shared" si="341"/>
        <v>0</v>
      </c>
      <c r="AM698" s="44"/>
      <c r="AN698" s="25">
        <f t="array" ref="AN698">SUM(IF(Period=$AN$2,IF(Site=$A$663,IF(Provider=$B698,I))))</f>
        <v>0</v>
      </c>
      <c r="AO698" s="26">
        <f t="array" ref="AO698">SUM(IF(Period=$AN$2,IF(Site=$A$663,IF(Provider=$B698,J))))</f>
        <v>0</v>
      </c>
      <c r="AP698" s="26"/>
      <c r="AQ698" s="27">
        <f t="shared" si="354"/>
        <v>0</v>
      </c>
      <c r="AR698" s="27">
        <f t="shared" si="342"/>
        <v>0</v>
      </c>
      <c r="AS698" s="44"/>
      <c r="AT698" s="25">
        <f t="array" ref="AT698">SUM(IF(Period=$AT$2,IF(Site=$A$663,IF(Provider=$B698,I))))</f>
        <v>0</v>
      </c>
      <c r="AU698" s="26">
        <f t="array" ref="AU698">SUM(IF(Period=$AT$2,IF(Site=$A$663,IF(Provider=$B698,J))))</f>
        <v>0</v>
      </c>
      <c r="AV698" s="26"/>
      <c r="AW698" s="27">
        <f t="shared" si="355"/>
        <v>0</v>
      </c>
      <c r="AX698" s="27">
        <f t="shared" si="343"/>
        <v>0</v>
      </c>
      <c r="AY698" s="44"/>
      <c r="AZ698" s="25">
        <f t="array" ref="AZ698">SUM(IF(Period=$AZ$2,IF(Site=$A$663,IF(Provider=$B698,I))))</f>
        <v>0</v>
      </c>
      <c r="BA698" s="26">
        <f t="array" ref="BA698">SUM(IF(Period=$AZ$2,IF(Site=$A$663,IF(Provider=$B698,J))))</f>
        <v>0</v>
      </c>
      <c r="BB698" s="26"/>
      <c r="BC698" s="27">
        <f t="shared" si="356"/>
        <v>0</v>
      </c>
      <c r="BD698" s="27">
        <f t="shared" si="344"/>
        <v>0</v>
      </c>
      <c r="BE698" s="44"/>
      <c r="BF698" s="25">
        <f t="array" ref="BF698">SUM(IF(Period=$BF$2,IF(Site=$A$663,IF(Provider=$B698,I))))</f>
        <v>0</v>
      </c>
      <c r="BG698" s="26">
        <f t="array" ref="BG698">SUM(IF(Period=$BF$2,IF(Site=$A$663,IF(Provider=$B698,J))))</f>
        <v>0</v>
      </c>
      <c r="BH698" s="26"/>
      <c r="BI698" s="27">
        <f t="shared" si="357"/>
        <v>0</v>
      </c>
      <c r="BJ698" s="27">
        <f t="shared" si="345"/>
        <v>0</v>
      </c>
      <c r="BK698" s="44"/>
      <c r="BL698" s="25">
        <f t="array" ref="BL698">SUM(IF(Period=$BL$2,IF(Site=$A$663,IF(Provider=$B698,I))))</f>
        <v>0</v>
      </c>
      <c r="BM698" s="26">
        <f t="array" ref="BM698">SUM(IF(Period=$BL$2,IF(Site=$A$663,IF(Provider=$B698,J))))</f>
        <v>0</v>
      </c>
      <c r="BN698" s="26"/>
      <c r="BO698" s="27">
        <f t="shared" si="358"/>
        <v>0</v>
      </c>
      <c r="BP698" s="27">
        <f t="shared" si="346"/>
        <v>0</v>
      </c>
      <c r="BQ698" s="44"/>
      <c r="BR698" s="25">
        <f t="array" ref="BR698">SUM(IF(Period=$BR$2,IF(Site=$A$663,IF(Provider=$B698,I))))</f>
        <v>0</v>
      </c>
      <c r="BS698" s="26">
        <f t="array" ref="BS698">SUM(IF(Period=$BR$2,IF(Site=$A$663,IF(Provider=$B698,J))))</f>
        <v>0</v>
      </c>
      <c r="BT698" s="26"/>
      <c r="BU698" s="27">
        <f t="shared" si="359"/>
        <v>0</v>
      </c>
      <c r="BV698" s="27">
        <f t="shared" si="347"/>
        <v>0</v>
      </c>
    </row>
    <row r="699" spans="2:74" outlineLevel="1" x14ac:dyDescent="0.25">
      <c r="B699" s="20" t="s">
        <v>690</v>
      </c>
      <c r="C699" s="44"/>
      <c r="D699" s="25">
        <f t="array" ref="D699">SUM(IF(Period=$D$2,IF(Site=$A$663,IF(Provider=$B699,I))))</f>
        <v>2</v>
      </c>
      <c r="E699" s="26">
        <f t="array" ref="E699">SUM(IF(Period=$D$2,IF(Site=$A$663,IF(Provider=$B699,J))))</f>
        <v>12.5</v>
      </c>
      <c r="F699" s="26"/>
      <c r="G699" s="27">
        <f t="shared" si="348"/>
        <v>2.2583559168925023E-2</v>
      </c>
      <c r="H699" s="27">
        <f t="shared" si="336"/>
        <v>7.2407101688533608E-4</v>
      </c>
      <c r="I699" s="44"/>
      <c r="J699" s="25">
        <f t="array" ref="J699">SUM(IF(Period=$J$2,IF(Site=$A$663,IF(Provider=$B699,I))))</f>
        <v>3</v>
      </c>
      <c r="K699" s="26">
        <f t="array" ref="K699">SUM(IF(Period=$J$2,IF(Site=$A$663,IF(Provider=$B699,J))))</f>
        <v>5.666666666666667</v>
      </c>
      <c r="L699" s="26"/>
      <c r="M699" s="27">
        <f t="shared" si="349"/>
        <v>1.4119601328903655E-2</v>
      </c>
      <c r="N699" s="27">
        <f t="shared" si="337"/>
        <v>5.2669083248133345E-4</v>
      </c>
      <c r="O699" s="44"/>
      <c r="P699" s="25">
        <f t="array" ref="P699">SUM(IF(Period=$P$2,IF(Site=$A$663,IF(Provider=$B699,I))))</f>
        <v>0</v>
      </c>
      <c r="Q699" s="26">
        <f t="array" ref="Q699">SUM(IF(Period=$P$2,IF(Site=$A$663,IF(Provider=$B699,J))))</f>
        <v>0</v>
      </c>
      <c r="R699" s="26"/>
      <c r="S699" s="27">
        <f t="shared" si="350"/>
        <v>0</v>
      </c>
      <c r="T699" s="27">
        <f t="shared" si="338"/>
        <v>0</v>
      </c>
      <c r="U699" s="44"/>
      <c r="V699" s="25">
        <f t="array" ref="V699">SUM(IF(Period=$V$2,IF(Site=$A$663,IF(Provider=$B699,I))))</f>
        <v>0</v>
      </c>
      <c r="W699" s="26">
        <f t="array" ref="W699">SUM(IF(Period=$V$2,IF(Site=$A$663,IF(Provider=$B699,J))))</f>
        <v>0</v>
      </c>
      <c r="X699" s="26"/>
      <c r="Y699" s="27">
        <f t="shared" si="351"/>
        <v>0</v>
      </c>
      <c r="Z699" s="27">
        <f t="shared" si="339"/>
        <v>0</v>
      </c>
      <c r="AA699" s="44"/>
      <c r="AB699" s="25">
        <f t="array" ref="AB699">SUM(IF(Period=$AB$2,IF(Site=$A$663,IF(Provider=$B699,I))))</f>
        <v>0</v>
      </c>
      <c r="AC699" s="26">
        <f t="array" ref="AC699">SUM(IF(Period=$AB$2,IF(Site=$A$663,IF(Provider=$B699,J))))</f>
        <v>0</v>
      </c>
      <c r="AD699" s="26"/>
      <c r="AE699" s="27">
        <f t="shared" si="352"/>
        <v>0</v>
      </c>
      <c r="AF699" s="27">
        <f t="shared" si="340"/>
        <v>0</v>
      </c>
      <c r="AG699" s="44"/>
      <c r="AH699" s="25">
        <f t="array" ref="AH699">SUM(IF(Period=$AH$2,IF(Site=$A$663,IF(Provider=$B699,I))))</f>
        <v>0</v>
      </c>
      <c r="AI699" s="26">
        <f t="array" ref="AI699">SUM(IF(Period=$AH$2,IF(Site=$A$663,IF(Provider=$B699,J))))</f>
        <v>0</v>
      </c>
      <c r="AJ699" s="26"/>
      <c r="AK699" s="27">
        <f t="shared" si="353"/>
        <v>0</v>
      </c>
      <c r="AL699" s="27">
        <f t="shared" si="341"/>
        <v>0</v>
      </c>
      <c r="AM699" s="44"/>
      <c r="AN699" s="25">
        <f t="array" ref="AN699">SUM(IF(Period=$AN$2,IF(Site=$A$663,IF(Provider=$B699,I))))</f>
        <v>0</v>
      </c>
      <c r="AO699" s="26">
        <f t="array" ref="AO699">SUM(IF(Period=$AN$2,IF(Site=$A$663,IF(Provider=$B699,J))))</f>
        <v>0</v>
      </c>
      <c r="AP699" s="26"/>
      <c r="AQ699" s="27">
        <f t="shared" si="354"/>
        <v>0</v>
      </c>
      <c r="AR699" s="27">
        <f t="shared" si="342"/>
        <v>0</v>
      </c>
      <c r="AS699" s="44"/>
      <c r="AT699" s="25">
        <f t="array" ref="AT699">SUM(IF(Period=$AT$2,IF(Site=$A$663,IF(Provider=$B699,I))))</f>
        <v>0</v>
      </c>
      <c r="AU699" s="26">
        <f t="array" ref="AU699">SUM(IF(Period=$AT$2,IF(Site=$A$663,IF(Provider=$B699,J))))</f>
        <v>0</v>
      </c>
      <c r="AV699" s="26"/>
      <c r="AW699" s="27">
        <f t="shared" si="355"/>
        <v>0</v>
      </c>
      <c r="AX699" s="27">
        <f t="shared" si="343"/>
        <v>0</v>
      </c>
      <c r="AY699" s="44"/>
      <c r="AZ699" s="25">
        <f t="array" ref="AZ699">SUM(IF(Period=$AZ$2,IF(Site=$A$663,IF(Provider=$B699,I))))</f>
        <v>0</v>
      </c>
      <c r="BA699" s="26">
        <f t="array" ref="BA699">SUM(IF(Period=$AZ$2,IF(Site=$A$663,IF(Provider=$B699,J))))</f>
        <v>0</v>
      </c>
      <c r="BB699" s="26"/>
      <c r="BC699" s="27">
        <f t="shared" si="356"/>
        <v>0</v>
      </c>
      <c r="BD699" s="27">
        <f t="shared" si="344"/>
        <v>0</v>
      </c>
      <c r="BE699" s="44"/>
      <c r="BF699" s="25">
        <f t="array" ref="BF699">SUM(IF(Period=$BF$2,IF(Site=$A$663,IF(Provider=$B699,I))))</f>
        <v>0</v>
      </c>
      <c r="BG699" s="26">
        <f t="array" ref="BG699">SUM(IF(Period=$BF$2,IF(Site=$A$663,IF(Provider=$B699,J))))</f>
        <v>0</v>
      </c>
      <c r="BH699" s="26"/>
      <c r="BI699" s="27">
        <f t="shared" si="357"/>
        <v>0</v>
      </c>
      <c r="BJ699" s="27">
        <f t="shared" si="345"/>
        <v>0</v>
      </c>
      <c r="BK699" s="44"/>
      <c r="BL699" s="25">
        <f t="array" ref="BL699">SUM(IF(Period=$BL$2,IF(Site=$A$663,IF(Provider=$B699,I))))</f>
        <v>0</v>
      </c>
      <c r="BM699" s="26">
        <f t="array" ref="BM699">SUM(IF(Period=$BL$2,IF(Site=$A$663,IF(Provider=$B699,J))))</f>
        <v>0</v>
      </c>
      <c r="BN699" s="26"/>
      <c r="BO699" s="27">
        <f t="shared" si="358"/>
        <v>0</v>
      </c>
      <c r="BP699" s="27">
        <f t="shared" si="346"/>
        <v>0</v>
      </c>
      <c r="BQ699" s="44"/>
      <c r="BR699" s="25">
        <f t="array" ref="BR699">SUM(IF(Period=$BR$2,IF(Site=$A$663,IF(Provider=$B699,I))))</f>
        <v>0</v>
      </c>
      <c r="BS699" s="26">
        <f t="array" ref="BS699">SUM(IF(Period=$BR$2,IF(Site=$A$663,IF(Provider=$B699,J))))</f>
        <v>0</v>
      </c>
      <c r="BT699" s="26"/>
      <c r="BU699" s="27">
        <f t="shared" si="359"/>
        <v>0</v>
      </c>
      <c r="BV699" s="27">
        <f t="shared" si="347"/>
        <v>0</v>
      </c>
    </row>
    <row r="700" spans="2:74" outlineLevel="1" x14ac:dyDescent="0.25">
      <c r="B700" s="20" t="s">
        <v>695</v>
      </c>
      <c r="C700" s="44"/>
      <c r="D700" s="25">
        <f t="array" ref="D700">SUM(IF(Period=$D$2,IF(Site=$A$663,IF(Provider=$B700,I))))</f>
        <v>0</v>
      </c>
      <c r="E700" s="26">
        <f t="array" ref="E700">SUM(IF(Period=$D$2,IF(Site=$A$663,IF(Provider=$B700,J))))</f>
        <v>0</v>
      </c>
      <c r="F700" s="26"/>
      <c r="G700" s="27">
        <f t="shared" si="348"/>
        <v>0</v>
      </c>
      <c r="H700" s="27">
        <f t="shared" si="336"/>
        <v>0</v>
      </c>
      <c r="I700" s="44"/>
      <c r="J700" s="25">
        <f t="array" ref="J700">SUM(IF(Period=$J$2,IF(Site=$A$663,IF(Provider=$B700,I))))</f>
        <v>3</v>
      </c>
      <c r="K700" s="26">
        <f t="array" ref="K700">SUM(IF(Period=$J$2,IF(Site=$A$663,IF(Provider=$B700,J))))</f>
        <v>5</v>
      </c>
      <c r="L700" s="26"/>
      <c r="M700" s="27">
        <f t="shared" si="349"/>
        <v>1.2458471760797341E-2</v>
      </c>
      <c r="N700" s="27">
        <f t="shared" si="337"/>
        <v>4.6472720513058836E-4</v>
      </c>
      <c r="O700" s="44"/>
      <c r="P700" s="25">
        <f t="array" ref="P700">SUM(IF(Period=$P$2,IF(Site=$A$663,IF(Provider=$B700,I))))</f>
        <v>0</v>
      </c>
      <c r="Q700" s="26">
        <f t="array" ref="Q700">SUM(IF(Period=$P$2,IF(Site=$A$663,IF(Provider=$B700,J))))</f>
        <v>0</v>
      </c>
      <c r="R700" s="26"/>
      <c r="S700" s="27">
        <f t="shared" si="350"/>
        <v>0</v>
      </c>
      <c r="T700" s="27">
        <f t="shared" si="338"/>
        <v>0</v>
      </c>
      <c r="U700" s="44"/>
      <c r="V700" s="25">
        <f t="array" ref="V700">SUM(IF(Period=$V$2,IF(Site=$A$663,IF(Provider=$B700,I))))</f>
        <v>1</v>
      </c>
      <c r="W700" s="26">
        <f t="array" ref="W700">SUM(IF(Period=$V$2,IF(Site=$A$663,IF(Provider=$B700,J))))</f>
        <v>16</v>
      </c>
      <c r="X700" s="26"/>
      <c r="Y700" s="27">
        <f t="shared" si="351"/>
        <v>1.340033500837521E-2</v>
      </c>
      <c r="Z700" s="27">
        <f t="shared" si="339"/>
        <v>4.838807234016815E-4</v>
      </c>
      <c r="AA700" s="44"/>
      <c r="AB700" s="25">
        <f t="array" ref="AB700">SUM(IF(Period=$AB$2,IF(Site=$A$663,IF(Provider=$B700,I))))</f>
        <v>4</v>
      </c>
      <c r="AC700" s="26">
        <f t="array" ref="AC700">SUM(IF(Period=$AB$2,IF(Site=$A$663,IF(Provider=$B700,J))))</f>
        <v>8.5</v>
      </c>
      <c r="AD700" s="26"/>
      <c r="AE700" s="27">
        <f t="shared" si="352"/>
        <v>3.2442748091603052E-2</v>
      </c>
      <c r="AF700" s="27">
        <f t="shared" si="340"/>
        <v>1.0228332480972293E-3</v>
      </c>
      <c r="AG700" s="44"/>
      <c r="AH700" s="25">
        <f t="array" ref="AH700">SUM(IF(Period=$AH$2,IF(Site=$A$663,IF(Provider=$B700,I))))</f>
        <v>0</v>
      </c>
      <c r="AI700" s="26">
        <f t="array" ref="AI700">SUM(IF(Period=$AH$2,IF(Site=$A$663,IF(Provider=$B700,J))))</f>
        <v>0</v>
      </c>
      <c r="AJ700" s="26"/>
      <c r="AK700" s="27">
        <f t="shared" si="353"/>
        <v>0</v>
      </c>
      <c r="AL700" s="27">
        <f t="shared" si="341"/>
        <v>0</v>
      </c>
      <c r="AM700" s="44"/>
      <c r="AN700" s="25">
        <f t="array" ref="AN700">SUM(IF(Period=$AN$2,IF(Site=$A$663,IF(Provider=$B700,I))))</f>
        <v>0</v>
      </c>
      <c r="AO700" s="26">
        <f t="array" ref="AO700">SUM(IF(Period=$AN$2,IF(Site=$A$663,IF(Provider=$B700,J))))</f>
        <v>0</v>
      </c>
      <c r="AP700" s="26"/>
      <c r="AQ700" s="27">
        <f t="shared" si="354"/>
        <v>0</v>
      </c>
      <c r="AR700" s="27">
        <f t="shared" si="342"/>
        <v>0</v>
      </c>
      <c r="AS700" s="44"/>
      <c r="AT700" s="25">
        <f t="array" ref="AT700">SUM(IF(Period=$AT$2,IF(Site=$A$663,IF(Provider=$B700,I))))</f>
        <v>0</v>
      </c>
      <c r="AU700" s="26">
        <f t="array" ref="AU700">SUM(IF(Period=$AT$2,IF(Site=$A$663,IF(Provider=$B700,J))))</f>
        <v>0</v>
      </c>
      <c r="AV700" s="26"/>
      <c r="AW700" s="27">
        <f t="shared" si="355"/>
        <v>0</v>
      </c>
      <c r="AX700" s="27">
        <f t="shared" si="343"/>
        <v>0</v>
      </c>
      <c r="AY700" s="44"/>
      <c r="AZ700" s="25">
        <f t="array" ref="AZ700">SUM(IF(Period=$AZ$2,IF(Site=$A$663,IF(Provider=$B700,I))))</f>
        <v>0</v>
      </c>
      <c r="BA700" s="26">
        <f t="array" ref="BA700">SUM(IF(Period=$AZ$2,IF(Site=$A$663,IF(Provider=$B700,J))))</f>
        <v>0</v>
      </c>
      <c r="BB700" s="26"/>
      <c r="BC700" s="27">
        <f t="shared" si="356"/>
        <v>0</v>
      </c>
      <c r="BD700" s="27">
        <f t="shared" si="344"/>
        <v>0</v>
      </c>
      <c r="BE700" s="44"/>
      <c r="BF700" s="25">
        <f t="array" ref="BF700">SUM(IF(Period=$BF$2,IF(Site=$A$663,IF(Provider=$B700,I))))</f>
        <v>0</v>
      </c>
      <c r="BG700" s="26">
        <f t="array" ref="BG700">SUM(IF(Period=$BF$2,IF(Site=$A$663,IF(Provider=$B700,J))))</f>
        <v>0</v>
      </c>
      <c r="BH700" s="26"/>
      <c r="BI700" s="27">
        <f t="shared" si="357"/>
        <v>0</v>
      </c>
      <c r="BJ700" s="27">
        <f t="shared" si="345"/>
        <v>0</v>
      </c>
      <c r="BK700" s="44"/>
      <c r="BL700" s="25">
        <f t="array" ref="BL700">SUM(IF(Period=$BL$2,IF(Site=$A$663,IF(Provider=$B700,I))))</f>
        <v>0</v>
      </c>
      <c r="BM700" s="26">
        <f t="array" ref="BM700">SUM(IF(Period=$BL$2,IF(Site=$A$663,IF(Provider=$B700,J))))</f>
        <v>0</v>
      </c>
      <c r="BN700" s="26"/>
      <c r="BO700" s="27">
        <f t="shared" si="358"/>
        <v>0</v>
      </c>
      <c r="BP700" s="27">
        <f t="shared" si="346"/>
        <v>0</v>
      </c>
      <c r="BQ700" s="44"/>
      <c r="BR700" s="25">
        <f t="array" ref="BR700">SUM(IF(Period=$BR$2,IF(Site=$A$663,IF(Provider=$B700,I))))</f>
        <v>0</v>
      </c>
      <c r="BS700" s="26">
        <f t="array" ref="BS700">SUM(IF(Period=$BR$2,IF(Site=$A$663,IF(Provider=$B700,J))))</f>
        <v>0</v>
      </c>
      <c r="BT700" s="26"/>
      <c r="BU700" s="27">
        <f t="shared" si="359"/>
        <v>0</v>
      </c>
      <c r="BV700" s="27">
        <f t="shared" si="347"/>
        <v>0</v>
      </c>
    </row>
    <row r="701" spans="2:74" outlineLevel="1" x14ac:dyDescent="0.25">
      <c r="B701" s="20" t="s">
        <v>853</v>
      </c>
      <c r="C701" s="44"/>
      <c r="D701" s="25">
        <f t="array" ref="D701">SUM(IF(Period=$D$2,IF(Site=$A$663,IF(Provider=$B701,I))))</f>
        <v>0</v>
      </c>
      <c r="E701" s="26">
        <f t="array" ref="E701">SUM(IF(Period=$D$2,IF(Site=$A$663,IF(Provider=$B701,J))))</f>
        <v>0</v>
      </c>
      <c r="F701" s="26"/>
      <c r="G701" s="27">
        <f t="shared" si="348"/>
        <v>0</v>
      </c>
      <c r="H701" s="27">
        <f t="shared" si="336"/>
        <v>0</v>
      </c>
      <c r="I701" s="44"/>
      <c r="J701" s="25">
        <f t="array" ref="J701">SUM(IF(Period=$J$2,IF(Site=$A$663,IF(Provider=$B701,I))))</f>
        <v>0</v>
      </c>
      <c r="K701" s="26">
        <f t="array" ref="K701">SUM(IF(Period=$J$2,IF(Site=$A$663,IF(Provider=$B701,J))))</f>
        <v>0</v>
      </c>
      <c r="L701" s="26"/>
      <c r="M701" s="27">
        <f t="shared" si="349"/>
        <v>0</v>
      </c>
      <c r="N701" s="27">
        <f t="shared" si="337"/>
        <v>0</v>
      </c>
      <c r="O701" s="44"/>
      <c r="P701" s="25">
        <f t="array" ref="P701">SUM(IF(Period=$P$2,IF(Site=$A$663,IF(Provider=$B701,I))))</f>
        <v>2</v>
      </c>
      <c r="Q701" s="26">
        <f t="array" ref="Q701">SUM(IF(Period=$P$2,IF(Site=$A$663,IF(Provider=$B701,J))))</f>
        <v>9</v>
      </c>
      <c r="R701" s="26"/>
      <c r="S701" s="27">
        <f t="shared" si="350"/>
        <v>1.4516129032258065E-2</v>
      </c>
      <c r="T701" s="27">
        <f t="shared" si="338"/>
        <v>5.1870209209843815E-4</v>
      </c>
      <c r="U701" s="44"/>
      <c r="V701" s="25">
        <f t="array" ref="V701">SUM(IF(Period=$V$2,IF(Site=$A$663,IF(Provider=$B701,I))))</f>
        <v>0</v>
      </c>
      <c r="W701" s="26">
        <f t="array" ref="W701">SUM(IF(Period=$V$2,IF(Site=$A$663,IF(Provider=$B701,J))))</f>
        <v>0</v>
      </c>
      <c r="X701" s="26"/>
      <c r="Y701" s="27">
        <f t="shared" si="351"/>
        <v>0</v>
      </c>
      <c r="Z701" s="27">
        <f t="shared" si="339"/>
        <v>0</v>
      </c>
      <c r="AA701" s="44"/>
      <c r="AB701" s="25">
        <f t="array" ref="AB701">SUM(IF(Period=$AB$2,IF(Site=$A$663,IF(Provider=$B701,I))))</f>
        <v>0</v>
      </c>
      <c r="AC701" s="26">
        <f t="array" ref="AC701">SUM(IF(Period=$AB$2,IF(Site=$A$663,IF(Provider=$B701,J))))</f>
        <v>0</v>
      </c>
      <c r="AD701" s="26"/>
      <c r="AE701" s="27">
        <f t="shared" si="352"/>
        <v>0</v>
      </c>
      <c r="AF701" s="27">
        <f t="shared" si="340"/>
        <v>0</v>
      </c>
      <c r="AG701" s="44"/>
      <c r="AH701" s="25">
        <f t="array" ref="AH701">SUM(IF(Period=$AH$2,IF(Site=$A$663,IF(Provider=$B701,I))))</f>
        <v>0</v>
      </c>
      <c r="AI701" s="26">
        <f t="array" ref="AI701">SUM(IF(Period=$AH$2,IF(Site=$A$663,IF(Provider=$B701,J))))</f>
        <v>0</v>
      </c>
      <c r="AJ701" s="26"/>
      <c r="AK701" s="27">
        <f t="shared" si="353"/>
        <v>0</v>
      </c>
      <c r="AL701" s="27">
        <f t="shared" si="341"/>
        <v>0</v>
      </c>
      <c r="AM701" s="44"/>
      <c r="AN701" s="25">
        <f t="array" ref="AN701">SUM(IF(Period=$AN$2,IF(Site=$A$663,IF(Provider=$B701,I))))</f>
        <v>0</v>
      </c>
      <c r="AO701" s="26">
        <f t="array" ref="AO701">SUM(IF(Period=$AN$2,IF(Site=$A$663,IF(Provider=$B701,J))))</f>
        <v>0</v>
      </c>
      <c r="AP701" s="26"/>
      <c r="AQ701" s="27">
        <f t="shared" si="354"/>
        <v>0</v>
      </c>
      <c r="AR701" s="27">
        <f t="shared" si="342"/>
        <v>0</v>
      </c>
      <c r="AS701" s="44"/>
      <c r="AT701" s="25">
        <f t="array" ref="AT701">SUM(IF(Period=$AT$2,IF(Site=$A$663,IF(Provider=$B701,I))))</f>
        <v>0</v>
      </c>
      <c r="AU701" s="26">
        <f t="array" ref="AU701">SUM(IF(Period=$AT$2,IF(Site=$A$663,IF(Provider=$B701,J))))</f>
        <v>0</v>
      </c>
      <c r="AV701" s="26"/>
      <c r="AW701" s="27">
        <f t="shared" si="355"/>
        <v>0</v>
      </c>
      <c r="AX701" s="27">
        <f t="shared" si="343"/>
        <v>0</v>
      </c>
      <c r="AY701" s="44"/>
      <c r="AZ701" s="25">
        <f t="array" ref="AZ701">SUM(IF(Period=$AZ$2,IF(Site=$A$663,IF(Provider=$B701,I))))</f>
        <v>0</v>
      </c>
      <c r="BA701" s="26">
        <f t="array" ref="BA701">SUM(IF(Period=$AZ$2,IF(Site=$A$663,IF(Provider=$B701,J))))</f>
        <v>0</v>
      </c>
      <c r="BB701" s="26"/>
      <c r="BC701" s="27">
        <f t="shared" si="356"/>
        <v>0</v>
      </c>
      <c r="BD701" s="27">
        <f t="shared" si="344"/>
        <v>0</v>
      </c>
      <c r="BE701" s="44"/>
      <c r="BF701" s="25">
        <f t="array" ref="BF701">SUM(IF(Period=$BF$2,IF(Site=$A$663,IF(Provider=$B701,I))))</f>
        <v>0</v>
      </c>
      <c r="BG701" s="26">
        <f t="array" ref="BG701">SUM(IF(Period=$BF$2,IF(Site=$A$663,IF(Provider=$B701,J))))</f>
        <v>0</v>
      </c>
      <c r="BH701" s="26"/>
      <c r="BI701" s="27">
        <f t="shared" si="357"/>
        <v>0</v>
      </c>
      <c r="BJ701" s="27">
        <f t="shared" si="345"/>
        <v>0</v>
      </c>
      <c r="BK701" s="44"/>
      <c r="BL701" s="25">
        <f t="array" ref="BL701">SUM(IF(Period=$BL$2,IF(Site=$A$663,IF(Provider=$B701,I))))</f>
        <v>0</v>
      </c>
      <c r="BM701" s="26">
        <f t="array" ref="BM701">SUM(IF(Period=$BL$2,IF(Site=$A$663,IF(Provider=$B701,J))))</f>
        <v>0</v>
      </c>
      <c r="BN701" s="26"/>
      <c r="BO701" s="27">
        <f t="shared" si="358"/>
        <v>0</v>
      </c>
      <c r="BP701" s="27">
        <f t="shared" si="346"/>
        <v>0</v>
      </c>
      <c r="BQ701" s="44"/>
      <c r="BR701" s="25">
        <f t="array" ref="BR701">SUM(IF(Period=$BR$2,IF(Site=$A$663,IF(Provider=$B701,I))))</f>
        <v>0</v>
      </c>
      <c r="BS701" s="26">
        <f t="array" ref="BS701">SUM(IF(Period=$BR$2,IF(Site=$A$663,IF(Provider=$B701,J))))</f>
        <v>0</v>
      </c>
      <c r="BT701" s="26"/>
      <c r="BU701" s="27">
        <f t="shared" si="359"/>
        <v>0</v>
      </c>
      <c r="BV701" s="27">
        <f t="shared" si="347"/>
        <v>0</v>
      </c>
    </row>
    <row r="702" spans="2:74" outlineLevel="1" x14ac:dyDescent="0.25">
      <c r="B702" s="20" t="s">
        <v>753</v>
      </c>
      <c r="C702" s="44"/>
      <c r="D702" s="25">
        <f t="array" ref="D702">SUM(IF(Period=$D$2,IF(Site=$A$663,IF(Provider=$B702,I))))</f>
        <v>2</v>
      </c>
      <c r="E702" s="26">
        <f t="array" ref="E702">SUM(IF(Period=$D$2,IF(Site=$A$663,IF(Provider=$B702,J))))</f>
        <v>14</v>
      </c>
      <c r="F702" s="26"/>
      <c r="G702" s="27">
        <f t="shared" si="348"/>
        <v>2.5293586269196023E-2</v>
      </c>
      <c r="H702" s="27">
        <f t="shared" si="336"/>
        <v>8.1095953891157637E-4</v>
      </c>
      <c r="I702" s="44"/>
      <c r="J702" s="25">
        <f t="array" ref="J702">SUM(IF(Period=$J$2,IF(Site=$A$663,IF(Provider=$B702,I))))</f>
        <v>2</v>
      </c>
      <c r="K702" s="26">
        <f t="array" ref="K702">SUM(IF(Period=$J$2,IF(Site=$A$663,IF(Provider=$B702,J))))</f>
        <v>15</v>
      </c>
      <c r="L702" s="26"/>
      <c r="M702" s="27">
        <f t="shared" si="349"/>
        <v>2.4916943521594685E-2</v>
      </c>
      <c r="N702" s="27">
        <f t="shared" si="337"/>
        <v>9.2945441026117672E-4</v>
      </c>
      <c r="O702" s="44"/>
      <c r="P702" s="25">
        <f t="array" ref="P702">SUM(IF(Period=$P$2,IF(Site=$A$663,IF(Provider=$B702,I))))</f>
        <v>5</v>
      </c>
      <c r="Q702" s="26">
        <f t="array" ref="Q702">SUM(IF(Period=$P$2,IF(Site=$A$663,IF(Provider=$B702,J))))</f>
        <v>14.2</v>
      </c>
      <c r="R702" s="26"/>
      <c r="S702" s="27">
        <f t="shared" si="350"/>
        <v>5.7258064516129026E-2</v>
      </c>
      <c r="T702" s="27">
        <f t="shared" si="338"/>
        <v>2.0459915854993947E-3</v>
      </c>
      <c r="U702" s="44"/>
      <c r="V702" s="25">
        <f t="array" ref="V702">SUM(IF(Period=$V$2,IF(Site=$A$663,IF(Provider=$B702,I))))</f>
        <v>3</v>
      </c>
      <c r="W702" s="26">
        <f t="array" ref="W702">SUM(IF(Period=$V$2,IF(Site=$A$663,IF(Provider=$B702,J))))</f>
        <v>3.3333333333333335</v>
      </c>
      <c r="X702" s="26"/>
      <c r="Y702" s="27">
        <f t="shared" si="351"/>
        <v>8.3752093802345069E-3</v>
      </c>
      <c r="Z702" s="27">
        <f t="shared" si="339"/>
        <v>3.0242545212605095E-4</v>
      </c>
      <c r="AA702" s="44"/>
      <c r="AB702" s="25">
        <f t="array" ref="AB702">SUM(IF(Period=$AB$2,IF(Site=$A$663,IF(Provider=$B702,I))))</f>
        <v>1</v>
      </c>
      <c r="AC702" s="26">
        <f t="array" ref="AC702">SUM(IF(Period=$AB$2,IF(Site=$A$663,IF(Provider=$B702,J))))</f>
        <v>2</v>
      </c>
      <c r="AD702" s="26"/>
      <c r="AE702" s="27">
        <f t="shared" si="352"/>
        <v>1.9083969465648854E-3</v>
      </c>
      <c r="AF702" s="27">
        <f t="shared" si="340"/>
        <v>6.0166661652778193E-5</v>
      </c>
      <c r="AG702" s="44"/>
      <c r="AH702" s="25">
        <f t="array" ref="AH702">SUM(IF(Period=$AH$2,IF(Site=$A$663,IF(Provider=$B702,I))))</f>
        <v>0</v>
      </c>
      <c r="AI702" s="26">
        <f t="array" ref="AI702">SUM(IF(Period=$AH$2,IF(Site=$A$663,IF(Provider=$B702,J))))</f>
        <v>0</v>
      </c>
      <c r="AJ702" s="26"/>
      <c r="AK702" s="27">
        <f t="shared" si="353"/>
        <v>0</v>
      </c>
      <c r="AL702" s="27">
        <f t="shared" si="341"/>
        <v>0</v>
      </c>
      <c r="AM702" s="44"/>
      <c r="AN702" s="25">
        <f t="array" ref="AN702">SUM(IF(Period=$AN$2,IF(Site=$A$663,IF(Provider=$B702,I))))</f>
        <v>0</v>
      </c>
      <c r="AO702" s="26">
        <f t="array" ref="AO702">SUM(IF(Period=$AN$2,IF(Site=$A$663,IF(Provider=$B702,J))))</f>
        <v>0</v>
      </c>
      <c r="AP702" s="26"/>
      <c r="AQ702" s="27">
        <f t="shared" si="354"/>
        <v>0</v>
      </c>
      <c r="AR702" s="27">
        <f t="shared" si="342"/>
        <v>0</v>
      </c>
      <c r="AS702" s="44"/>
      <c r="AT702" s="25">
        <f t="array" ref="AT702">SUM(IF(Period=$AT$2,IF(Site=$A$663,IF(Provider=$B702,I))))</f>
        <v>0</v>
      </c>
      <c r="AU702" s="26">
        <f t="array" ref="AU702">SUM(IF(Period=$AT$2,IF(Site=$A$663,IF(Provider=$B702,J))))</f>
        <v>0</v>
      </c>
      <c r="AV702" s="26"/>
      <c r="AW702" s="27">
        <f t="shared" si="355"/>
        <v>0</v>
      </c>
      <c r="AX702" s="27">
        <f t="shared" si="343"/>
        <v>0</v>
      </c>
      <c r="AY702" s="44"/>
      <c r="AZ702" s="25">
        <f t="array" ref="AZ702">SUM(IF(Period=$AZ$2,IF(Site=$A$663,IF(Provider=$B702,I))))</f>
        <v>0</v>
      </c>
      <c r="BA702" s="26">
        <f t="array" ref="BA702">SUM(IF(Period=$AZ$2,IF(Site=$A$663,IF(Provider=$B702,J))))</f>
        <v>0</v>
      </c>
      <c r="BB702" s="26"/>
      <c r="BC702" s="27">
        <f t="shared" si="356"/>
        <v>0</v>
      </c>
      <c r="BD702" s="27">
        <f t="shared" si="344"/>
        <v>0</v>
      </c>
      <c r="BE702" s="44"/>
      <c r="BF702" s="25">
        <f t="array" ref="BF702">SUM(IF(Period=$BF$2,IF(Site=$A$663,IF(Provider=$B702,I))))</f>
        <v>0</v>
      </c>
      <c r="BG702" s="26">
        <f t="array" ref="BG702">SUM(IF(Period=$BF$2,IF(Site=$A$663,IF(Provider=$B702,J))))</f>
        <v>0</v>
      </c>
      <c r="BH702" s="26"/>
      <c r="BI702" s="27">
        <f t="shared" si="357"/>
        <v>0</v>
      </c>
      <c r="BJ702" s="27">
        <f t="shared" si="345"/>
        <v>0</v>
      </c>
      <c r="BK702" s="44"/>
      <c r="BL702" s="25">
        <f t="array" ref="BL702">SUM(IF(Period=$BL$2,IF(Site=$A$663,IF(Provider=$B702,I))))</f>
        <v>0</v>
      </c>
      <c r="BM702" s="26">
        <f t="array" ref="BM702">SUM(IF(Period=$BL$2,IF(Site=$A$663,IF(Provider=$B702,J))))</f>
        <v>0</v>
      </c>
      <c r="BN702" s="26"/>
      <c r="BO702" s="27">
        <f t="shared" si="358"/>
        <v>0</v>
      </c>
      <c r="BP702" s="27">
        <f t="shared" si="346"/>
        <v>0</v>
      </c>
      <c r="BQ702" s="44"/>
      <c r="BR702" s="25">
        <f t="array" ref="BR702">SUM(IF(Period=$BR$2,IF(Site=$A$663,IF(Provider=$B702,I))))</f>
        <v>0</v>
      </c>
      <c r="BS702" s="26">
        <f t="array" ref="BS702">SUM(IF(Period=$BR$2,IF(Site=$A$663,IF(Provider=$B702,J))))</f>
        <v>0</v>
      </c>
      <c r="BT702" s="26"/>
      <c r="BU702" s="27">
        <f t="shared" si="359"/>
        <v>0</v>
      </c>
      <c r="BV702" s="27">
        <f t="shared" si="347"/>
        <v>0</v>
      </c>
    </row>
    <row r="703" spans="2:74" outlineLevel="1" x14ac:dyDescent="0.25">
      <c r="B703" s="20" t="s">
        <v>818</v>
      </c>
      <c r="C703" s="44"/>
      <c r="D703" s="25">
        <f t="array" ref="D703">SUM(IF(Period=$D$2,IF(Site=$A$663,IF(Provider=$B703,I))))</f>
        <v>0</v>
      </c>
      <c r="E703" s="26">
        <f t="array" ref="E703">SUM(IF(Period=$D$2,IF(Site=$A$663,IF(Provider=$B703,J))))</f>
        <v>0</v>
      </c>
      <c r="F703" s="26"/>
      <c r="G703" s="27">
        <f t="shared" si="348"/>
        <v>0</v>
      </c>
      <c r="H703" s="27">
        <f t="shared" si="336"/>
        <v>0</v>
      </c>
      <c r="I703" s="44"/>
      <c r="J703" s="25">
        <f t="array" ref="J703">SUM(IF(Period=$J$2,IF(Site=$A$663,IF(Provider=$B703,I))))</f>
        <v>2</v>
      </c>
      <c r="K703" s="26">
        <f t="array" ref="K703">SUM(IF(Period=$J$2,IF(Site=$A$663,IF(Provider=$B703,J))))</f>
        <v>29</v>
      </c>
      <c r="L703" s="26"/>
      <c r="M703" s="27">
        <f t="shared" si="349"/>
        <v>4.817275747508306E-2</v>
      </c>
      <c r="N703" s="27">
        <f t="shared" si="337"/>
        <v>1.7969451931716084E-3</v>
      </c>
      <c r="O703" s="44"/>
      <c r="P703" s="25">
        <f t="array" ref="P703">SUM(IF(Period=$P$2,IF(Site=$A$663,IF(Provider=$B703,I))))</f>
        <v>0</v>
      </c>
      <c r="Q703" s="26">
        <f t="array" ref="Q703">SUM(IF(Period=$P$2,IF(Site=$A$663,IF(Provider=$B703,J))))</f>
        <v>0</v>
      </c>
      <c r="R703" s="26"/>
      <c r="S703" s="27">
        <f t="shared" si="350"/>
        <v>0</v>
      </c>
      <c r="T703" s="27">
        <f t="shared" si="338"/>
        <v>0</v>
      </c>
      <c r="U703" s="44"/>
      <c r="V703" s="25">
        <f t="array" ref="V703">SUM(IF(Period=$V$2,IF(Site=$A$663,IF(Provider=$B703,I))))</f>
        <v>0</v>
      </c>
      <c r="W703" s="26">
        <f t="array" ref="W703">SUM(IF(Period=$V$2,IF(Site=$A$663,IF(Provider=$B703,J))))</f>
        <v>0</v>
      </c>
      <c r="X703" s="26"/>
      <c r="Y703" s="27">
        <f t="shared" si="351"/>
        <v>0</v>
      </c>
      <c r="Z703" s="27">
        <f t="shared" si="339"/>
        <v>0</v>
      </c>
      <c r="AA703" s="44"/>
      <c r="AB703" s="25">
        <f t="array" ref="AB703">SUM(IF(Period=$AB$2,IF(Site=$A$663,IF(Provider=$B703,I))))</f>
        <v>0</v>
      </c>
      <c r="AC703" s="26">
        <f t="array" ref="AC703">SUM(IF(Period=$AB$2,IF(Site=$A$663,IF(Provider=$B703,J))))</f>
        <v>0</v>
      </c>
      <c r="AD703" s="26"/>
      <c r="AE703" s="27">
        <f t="shared" si="352"/>
        <v>0</v>
      </c>
      <c r="AF703" s="27">
        <f t="shared" si="340"/>
        <v>0</v>
      </c>
      <c r="AG703" s="44"/>
      <c r="AH703" s="25">
        <f t="array" ref="AH703">SUM(IF(Period=$AH$2,IF(Site=$A$663,IF(Provider=$B703,I))))</f>
        <v>0</v>
      </c>
      <c r="AI703" s="26">
        <f t="array" ref="AI703">SUM(IF(Period=$AH$2,IF(Site=$A$663,IF(Provider=$B703,J))))</f>
        <v>0</v>
      </c>
      <c r="AJ703" s="26"/>
      <c r="AK703" s="27">
        <f t="shared" si="353"/>
        <v>0</v>
      </c>
      <c r="AL703" s="27">
        <f t="shared" si="341"/>
        <v>0</v>
      </c>
      <c r="AM703" s="44"/>
      <c r="AN703" s="25">
        <f t="array" ref="AN703">SUM(IF(Period=$AN$2,IF(Site=$A$663,IF(Provider=$B703,I))))</f>
        <v>0</v>
      </c>
      <c r="AO703" s="26">
        <f t="array" ref="AO703">SUM(IF(Period=$AN$2,IF(Site=$A$663,IF(Provider=$B703,J))))</f>
        <v>0</v>
      </c>
      <c r="AP703" s="26"/>
      <c r="AQ703" s="27">
        <f t="shared" si="354"/>
        <v>0</v>
      </c>
      <c r="AR703" s="27">
        <f t="shared" si="342"/>
        <v>0</v>
      </c>
      <c r="AS703" s="44"/>
      <c r="AT703" s="25">
        <f t="array" ref="AT703">SUM(IF(Period=$AT$2,IF(Site=$A$663,IF(Provider=$B703,I))))</f>
        <v>0</v>
      </c>
      <c r="AU703" s="26">
        <f t="array" ref="AU703">SUM(IF(Period=$AT$2,IF(Site=$A$663,IF(Provider=$B703,J))))</f>
        <v>0</v>
      </c>
      <c r="AV703" s="26"/>
      <c r="AW703" s="27">
        <f t="shared" si="355"/>
        <v>0</v>
      </c>
      <c r="AX703" s="27">
        <f t="shared" si="343"/>
        <v>0</v>
      </c>
      <c r="AY703" s="44"/>
      <c r="AZ703" s="25">
        <f t="array" ref="AZ703">SUM(IF(Period=$AZ$2,IF(Site=$A$663,IF(Provider=$B703,I))))</f>
        <v>0</v>
      </c>
      <c r="BA703" s="26">
        <f t="array" ref="BA703">SUM(IF(Period=$AZ$2,IF(Site=$A$663,IF(Provider=$B703,J))))</f>
        <v>0</v>
      </c>
      <c r="BB703" s="26"/>
      <c r="BC703" s="27">
        <f t="shared" si="356"/>
        <v>0</v>
      </c>
      <c r="BD703" s="27">
        <f t="shared" si="344"/>
        <v>0</v>
      </c>
      <c r="BE703" s="44"/>
      <c r="BF703" s="25">
        <f t="array" ref="BF703">SUM(IF(Period=$BF$2,IF(Site=$A$663,IF(Provider=$B703,I))))</f>
        <v>0</v>
      </c>
      <c r="BG703" s="26">
        <f t="array" ref="BG703">SUM(IF(Period=$BF$2,IF(Site=$A$663,IF(Provider=$B703,J))))</f>
        <v>0</v>
      </c>
      <c r="BH703" s="26"/>
      <c r="BI703" s="27">
        <f t="shared" si="357"/>
        <v>0</v>
      </c>
      <c r="BJ703" s="27">
        <f t="shared" si="345"/>
        <v>0</v>
      </c>
      <c r="BK703" s="44"/>
      <c r="BL703" s="25">
        <f t="array" ref="BL703">SUM(IF(Period=$BL$2,IF(Site=$A$663,IF(Provider=$B703,I))))</f>
        <v>0</v>
      </c>
      <c r="BM703" s="26">
        <f t="array" ref="BM703">SUM(IF(Period=$BL$2,IF(Site=$A$663,IF(Provider=$B703,J))))</f>
        <v>0</v>
      </c>
      <c r="BN703" s="26"/>
      <c r="BO703" s="27">
        <f t="shared" si="358"/>
        <v>0</v>
      </c>
      <c r="BP703" s="27">
        <f t="shared" si="346"/>
        <v>0</v>
      </c>
      <c r="BQ703" s="44"/>
      <c r="BR703" s="25">
        <f t="array" ref="BR703">SUM(IF(Period=$BR$2,IF(Site=$A$663,IF(Provider=$B703,I))))</f>
        <v>0</v>
      </c>
      <c r="BS703" s="26">
        <f t="array" ref="BS703">SUM(IF(Period=$BR$2,IF(Site=$A$663,IF(Provider=$B703,J))))</f>
        <v>0</v>
      </c>
      <c r="BT703" s="26"/>
      <c r="BU703" s="27">
        <f t="shared" si="359"/>
        <v>0</v>
      </c>
      <c r="BV703" s="27">
        <f t="shared" si="347"/>
        <v>0</v>
      </c>
    </row>
    <row r="704" spans="2:74" outlineLevel="1" x14ac:dyDescent="0.25">
      <c r="B704" s="20" t="s">
        <v>655</v>
      </c>
      <c r="C704" s="44"/>
      <c r="D704" s="25">
        <f t="array" ref="D704">SUM(IF(Period=$D$2,IF(Site=$A$663,IF(Provider=$B704,I))))</f>
        <v>2</v>
      </c>
      <c r="E704" s="26">
        <f t="array" ref="E704">SUM(IF(Period=$D$2,IF(Site=$A$663,IF(Provider=$B704,J))))</f>
        <v>11</v>
      </c>
      <c r="F704" s="26"/>
      <c r="G704" s="27">
        <f t="shared" si="348"/>
        <v>1.9873532068654019E-2</v>
      </c>
      <c r="H704" s="27">
        <f t="shared" si="336"/>
        <v>6.3718249485909578E-4</v>
      </c>
      <c r="I704" s="44"/>
      <c r="J704" s="25">
        <f t="array" ref="J704">SUM(IF(Period=$J$2,IF(Site=$A$663,IF(Provider=$B704,I))))</f>
        <v>0</v>
      </c>
      <c r="K704" s="26">
        <f t="array" ref="K704">SUM(IF(Period=$J$2,IF(Site=$A$663,IF(Provider=$B704,J))))</f>
        <v>0</v>
      </c>
      <c r="L704" s="26"/>
      <c r="M704" s="27">
        <f t="shared" si="349"/>
        <v>0</v>
      </c>
      <c r="N704" s="27">
        <f t="shared" si="337"/>
        <v>0</v>
      </c>
      <c r="O704" s="44"/>
      <c r="P704" s="25">
        <f t="array" ref="P704">SUM(IF(Period=$P$2,IF(Site=$A$663,IF(Provider=$B704,I))))</f>
        <v>1</v>
      </c>
      <c r="Q704" s="26">
        <f t="array" ref="Q704">SUM(IF(Period=$P$2,IF(Site=$A$663,IF(Provider=$B704,J))))</f>
        <v>9</v>
      </c>
      <c r="R704" s="26"/>
      <c r="S704" s="27">
        <f t="shared" si="350"/>
        <v>7.2580645161290326E-3</v>
      </c>
      <c r="T704" s="27">
        <f t="shared" si="338"/>
        <v>2.5935104604921908E-4</v>
      </c>
      <c r="U704" s="44"/>
      <c r="V704" s="25">
        <f t="array" ref="V704">SUM(IF(Period=$V$2,IF(Site=$A$663,IF(Provider=$B704,I))))</f>
        <v>0</v>
      </c>
      <c r="W704" s="26">
        <f t="array" ref="W704">SUM(IF(Period=$V$2,IF(Site=$A$663,IF(Provider=$B704,J))))</f>
        <v>0</v>
      </c>
      <c r="X704" s="26"/>
      <c r="Y704" s="27">
        <f t="shared" si="351"/>
        <v>0</v>
      </c>
      <c r="Z704" s="27">
        <f t="shared" si="339"/>
        <v>0</v>
      </c>
      <c r="AA704" s="44"/>
      <c r="AB704" s="25">
        <f t="array" ref="AB704">SUM(IF(Period=$AB$2,IF(Site=$A$663,IF(Provider=$B704,I))))</f>
        <v>0</v>
      </c>
      <c r="AC704" s="26">
        <f t="array" ref="AC704">SUM(IF(Period=$AB$2,IF(Site=$A$663,IF(Provider=$B704,J))))</f>
        <v>0</v>
      </c>
      <c r="AD704" s="26"/>
      <c r="AE704" s="27">
        <f t="shared" si="352"/>
        <v>0</v>
      </c>
      <c r="AF704" s="27">
        <f t="shared" si="340"/>
        <v>0</v>
      </c>
      <c r="AG704" s="44"/>
      <c r="AH704" s="25">
        <f t="array" ref="AH704">SUM(IF(Period=$AH$2,IF(Site=$A$663,IF(Provider=$B704,I))))</f>
        <v>0</v>
      </c>
      <c r="AI704" s="26">
        <f t="array" ref="AI704">SUM(IF(Period=$AH$2,IF(Site=$A$663,IF(Provider=$B704,J))))</f>
        <v>0</v>
      </c>
      <c r="AJ704" s="26"/>
      <c r="AK704" s="27">
        <f t="shared" si="353"/>
        <v>0</v>
      </c>
      <c r="AL704" s="27">
        <f t="shared" si="341"/>
        <v>0</v>
      </c>
      <c r="AM704" s="44"/>
      <c r="AN704" s="25">
        <f t="array" ref="AN704">SUM(IF(Period=$AN$2,IF(Site=$A$663,IF(Provider=$B704,I))))</f>
        <v>0</v>
      </c>
      <c r="AO704" s="26">
        <f t="array" ref="AO704">SUM(IF(Period=$AN$2,IF(Site=$A$663,IF(Provider=$B704,J))))</f>
        <v>0</v>
      </c>
      <c r="AP704" s="26"/>
      <c r="AQ704" s="27">
        <f t="shared" si="354"/>
        <v>0</v>
      </c>
      <c r="AR704" s="27">
        <f t="shared" si="342"/>
        <v>0</v>
      </c>
      <c r="AS704" s="44"/>
      <c r="AT704" s="25">
        <f t="array" ref="AT704">SUM(IF(Period=$AT$2,IF(Site=$A$663,IF(Provider=$B704,I))))</f>
        <v>0</v>
      </c>
      <c r="AU704" s="26">
        <f t="array" ref="AU704">SUM(IF(Period=$AT$2,IF(Site=$A$663,IF(Provider=$B704,J))))</f>
        <v>0</v>
      </c>
      <c r="AV704" s="26"/>
      <c r="AW704" s="27">
        <f t="shared" si="355"/>
        <v>0</v>
      </c>
      <c r="AX704" s="27">
        <f t="shared" si="343"/>
        <v>0</v>
      </c>
      <c r="AY704" s="44"/>
      <c r="AZ704" s="25">
        <f t="array" ref="AZ704">SUM(IF(Period=$AZ$2,IF(Site=$A$663,IF(Provider=$B704,I))))</f>
        <v>0</v>
      </c>
      <c r="BA704" s="26">
        <f t="array" ref="BA704">SUM(IF(Period=$AZ$2,IF(Site=$A$663,IF(Provider=$B704,J))))</f>
        <v>0</v>
      </c>
      <c r="BB704" s="26"/>
      <c r="BC704" s="27">
        <f t="shared" si="356"/>
        <v>0</v>
      </c>
      <c r="BD704" s="27">
        <f t="shared" si="344"/>
        <v>0</v>
      </c>
      <c r="BE704" s="44"/>
      <c r="BF704" s="25">
        <f t="array" ref="BF704">SUM(IF(Period=$BF$2,IF(Site=$A$663,IF(Provider=$B704,I))))</f>
        <v>0</v>
      </c>
      <c r="BG704" s="26">
        <f t="array" ref="BG704">SUM(IF(Period=$BF$2,IF(Site=$A$663,IF(Provider=$B704,J))))</f>
        <v>0</v>
      </c>
      <c r="BH704" s="26"/>
      <c r="BI704" s="27">
        <f t="shared" si="357"/>
        <v>0</v>
      </c>
      <c r="BJ704" s="27">
        <f t="shared" si="345"/>
        <v>0</v>
      </c>
      <c r="BK704" s="44"/>
      <c r="BL704" s="25">
        <f t="array" ref="BL704">SUM(IF(Period=$BL$2,IF(Site=$A$663,IF(Provider=$B704,I))))</f>
        <v>0</v>
      </c>
      <c r="BM704" s="26">
        <f t="array" ref="BM704">SUM(IF(Period=$BL$2,IF(Site=$A$663,IF(Provider=$B704,J))))</f>
        <v>0</v>
      </c>
      <c r="BN704" s="26"/>
      <c r="BO704" s="27">
        <f t="shared" si="358"/>
        <v>0</v>
      </c>
      <c r="BP704" s="27">
        <f t="shared" si="346"/>
        <v>0</v>
      </c>
      <c r="BQ704" s="44"/>
      <c r="BR704" s="25">
        <f t="array" ref="BR704">SUM(IF(Period=$BR$2,IF(Site=$A$663,IF(Provider=$B704,I))))</f>
        <v>0</v>
      </c>
      <c r="BS704" s="26">
        <f t="array" ref="BS704">SUM(IF(Period=$BR$2,IF(Site=$A$663,IF(Provider=$B704,J))))</f>
        <v>0</v>
      </c>
      <c r="BT704" s="26"/>
      <c r="BU704" s="27">
        <f t="shared" si="359"/>
        <v>0</v>
      </c>
      <c r="BV704" s="27">
        <f t="shared" si="347"/>
        <v>0</v>
      </c>
    </row>
    <row r="705" spans="2:74" outlineLevel="1" x14ac:dyDescent="0.25">
      <c r="B705" s="20" t="s">
        <v>694</v>
      </c>
      <c r="C705" s="44"/>
      <c r="D705" s="25">
        <f t="array" ref="D705">SUM(IF(Period=$D$2,IF(Site=$A$663,IF(Provider=$B705,I))))</f>
        <v>1</v>
      </c>
      <c r="E705" s="26">
        <f t="array" ref="E705">SUM(IF(Period=$D$2,IF(Site=$A$663,IF(Provider=$B705,J))))</f>
        <v>13</v>
      </c>
      <c r="F705" s="26"/>
      <c r="G705" s="27">
        <f t="shared" si="348"/>
        <v>1.1743450767841012E-2</v>
      </c>
      <c r="H705" s="27">
        <f t="shared" si="336"/>
        <v>3.7651692878037474E-4</v>
      </c>
      <c r="I705" s="44"/>
      <c r="J705" s="25">
        <f t="array" ref="J705">SUM(IF(Period=$J$2,IF(Site=$A$663,IF(Provider=$B705,I))))</f>
        <v>6</v>
      </c>
      <c r="K705" s="26">
        <f t="array" ref="K705">SUM(IF(Period=$J$2,IF(Site=$A$663,IF(Provider=$B705,J))))</f>
        <v>4</v>
      </c>
      <c r="L705" s="26"/>
      <c r="M705" s="27">
        <f t="shared" si="349"/>
        <v>1.9933554817275746E-2</v>
      </c>
      <c r="N705" s="27">
        <f t="shared" si="337"/>
        <v>7.4356352820894136E-4</v>
      </c>
      <c r="O705" s="44"/>
      <c r="P705" s="25">
        <f t="array" ref="P705">SUM(IF(Period=$P$2,IF(Site=$A$663,IF(Provider=$B705,I))))</f>
        <v>4</v>
      </c>
      <c r="Q705" s="26">
        <f t="array" ref="Q705">SUM(IF(Period=$P$2,IF(Site=$A$663,IF(Provider=$B705,J))))</f>
        <v>8</v>
      </c>
      <c r="R705" s="26"/>
      <c r="S705" s="27">
        <f t="shared" si="350"/>
        <v>2.5806451612903226E-2</v>
      </c>
      <c r="T705" s="27">
        <f t="shared" si="338"/>
        <v>9.2213705261944554E-4</v>
      </c>
      <c r="U705" s="44"/>
      <c r="V705" s="25">
        <f t="array" ref="V705">SUM(IF(Period=$V$2,IF(Site=$A$663,IF(Provider=$B705,I))))</f>
        <v>1</v>
      </c>
      <c r="W705" s="26">
        <f t="array" ref="W705">SUM(IF(Period=$V$2,IF(Site=$A$663,IF(Provider=$B705,J))))</f>
        <v>2</v>
      </c>
      <c r="X705" s="26"/>
      <c r="Y705" s="27">
        <f t="shared" si="351"/>
        <v>1.6750418760469012E-3</v>
      </c>
      <c r="Z705" s="27">
        <f t="shared" si="339"/>
        <v>6.0485090425210188E-5</v>
      </c>
      <c r="AA705" s="44"/>
      <c r="AB705" s="25">
        <f t="array" ref="AB705">SUM(IF(Period=$AB$2,IF(Site=$A$663,IF(Provider=$B705,I))))</f>
        <v>4</v>
      </c>
      <c r="AC705" s="26">
        <f t="array" ref="AC705">SUM(IF(Period=$AB$2,IF(Site=$A$663,IF(Provider=$B705,J))))</f>
        <v>3</v>
      </c>
      <c r="AD705" s="26"/>
      <c r="AE705" s="27">
        <f t="shared" si="352"/>
        <v>1.1450381679389313E-2</v>
      </c>
      <c r="AF705" s="27">
        <f t="shared" si="340"/>
        <v>3.6099996991666915E-4</v>
      </c>
      <c r="AG705" s="44"/>
      <c r="AH705" s="25">
        <f t="array" ref="AH705">SUM(IF(Period=$AH$2,IF(Site=$A$663,IF(Provider=$B705,I))))</f>
        <v>0</v>
      </c>
      <c r="AI705" s="26">
        <f t="array" ref="AI705">SUM(IF(Period=$AH$2,IF(Site=$A$663,IF(Provider=$B705,J))))</f>
        <v>0</v>
      </c>
      <c r="AJ705" s="26"/>
      <c r="AK705" s="27">
        <f t="shared" si="353"/>
        <v>0</v>
      </c>
      <c r="AL705" s="27">
        <f t="shared" si="341"/>
        <v>0</v>
      </c>
      <c r="AM705" s="44"/>
      <c r="AN705" s="25">
        <f t="array" ref="AN705">SUM(IF(Period=$AN$2,IF(Site=$A$663,IF(Provider=$B705,I))))</f>
        <v>0</v>
      </c>
      <c r="AO705" s="26">
        <f t="array" ref="AO705">SUM(IF(Period=$AN$2,IF(Site=$A$663,IF(Provider=$B705,J))))</f>
        <v>0</v>
      </c>
      <c r="AP705" s="26"/>
      <c r="AQ705" s="27">
        <f t="shared" si="354"/>
        <v>0</v>
      </c>
      <c r="AR705" s="27">
        <f t="shared" si="342"/>
        <v>0</v>
      </c>
      <c r="AS705" s="44"/>
      <c r="AT705" s="25">
        <f t="array" ref="AT705">SUM(IF(Period=$AT$2,IF(Site=$A$663,IF(Provider=$B705,I))))</f>
        <v>0</v>
      </c>
      <c r="AU705" s="26">
        <f t="array" ref="AU705">SUM(IF(Period=$AT$2,IF(Site=$A$663,IF(Provider=$B705,J))))</f>
        <v>0</v>
      </c>
      <c r="AV705" s="26"/>
      <c r="AW705" s="27">
        <f t="shared" si="355"/>
        <v>0</v>
      </c>
      <c r="AX705" s="27">
        <f t="shared" si="343"/>
        <v>0</v>
      </c>
      <c r="AY705" s="44"/>
      <c r="AZ705" s="25">
        <f t="array" ref="AZ705">SUM(IF(Period=$AZ$2,IF(Site=$A$663,IF(Provider=$B705,I))))</f>
        <v>0</v>
      </c>
      <c r="BA705" s="26">
        <f t="array" ref="BA705">SUM(IF(Period=$AZ$2,IF(Site=$A$663,IF(Provider=$B705,J))))</f>
        <v>0</v>
      </c>
      <c r="BB705" s="26"/>
      <c r="BC705" s="27">
        <f t="shared" si="356"/>
        <v>0</v>
      </c>
      <c r="BD705" s="27">
        <f t="shared" si="344"/>
        <v>0</v>
      </c>
      <c r="BE705" s="44"/>
      <c r="BF705" s="25">
        <f t="array" ref="BF705">SUM(IF(Period=$BF$2,IF(Site=$A$663,IF(Provider=$B705,I))))</f>
        <v>0</v>
      </c>
      <c r="BG705" s="26">
        <f t="array" ref="BG705">SUM(IF(Period=$BF$2,IF(Site=$A$663,IF(Provider=$B705,J))))</f>
        <v>0</v>
      </c>
      <c r="BH705" s="26"/>
      <c r="BI705" s="27">
        <f t="shared" si="357"/>
        <v>0</v>
      </c>
      <c r="BJ705" s="27">
        <f t="shared" si="345"/>
        <v>0</v>
      </c>
      <c r="BK705" s="44"/>
      <c r="BL705" s="25">
        <f t="array" ref="BL705">SUM(IF(Period=$BL$2,IF(Site=$A$663,IF(Provider=$B705,I))))</f>
        <v>0</v>
      </c>
      <c r="BM705" s="26">
        <f t="array" ref="BM705">SUM(IF(Period=$BL$2,IF(Site=$A$663,IF(Provider=$B705,J))))</f>
        <v>0</v>
      </c>
      <c r="BN705" s="26"/>
      <c r="BO705" s="27">
        <f t="shared" si="358"/>
        <v>0</v>
      </c>
      <c r="BP705" s="27">
        <f t="shared" si="346"/>
        <v>0</v>
      </c>
      <c r="BQ705" s="44"/>
      <c r="BR705" s="25">
        <f t="array" ref="BR705">SUM(IF(Period=$BR$2,IF(Site=$A$663,IF(Provider=$B705,I))))</f>
        <v>0</v>
      </c>
      <c r="BS705" s="26">
        <f t="array" ref="BS705">SUM(IF(Period=$BR$2,IF(Site=$A$663,IF(Provider=$B705,J))))</f>
        <v>0</v>
      </c>
      <c r="BT705" s="26"/>
      <c r="BU705" s="27">
        <f t="shared" si="359"/>
        <v>0</v>
      </c>
      <c r="BV705" s="27">
        <f t="shared" si="347"/>
        <v>0</v>
      </c>
    </row>
    <row r="706" spans="2:74" outlineLevel="1" x14ac:dyDescent="0.25">
      <c r="B706" s="20" t="s">
        <v>606</v>
      </c>
      <c r="C706" s="44"/>
      <c r="D706" s="25">
        <f t="array" ref="D706">SUM(IF(Period=$D$2,IF(Site=$A$663,IF(Provider=$B706,I))))</f>
        <v>7</v>
      </c>
      <c r="E706" s="26">
        <f t="array" ref="E706">SUM(IF(Period=$D$2,IF(Site=$A$663,IF(Provider=$B706,J))))</f>
        <v>5.8571428571428568</v>
      </c>
      <c r="F706" s="26"/>
      <c r="G706" s="27">
        <f t="shared" si="348"/>
        <v>3.7037037037037035E-2</v>
      </c>
      <c r="H706" s="27">
        <f t="shared" si="336"/>
        <v>1.1874764676919512E-3</v>
      </c>
      <c r="I706" s="44"/>
      <c r="J706" s="25">
        <f t="array" ref="J706">SUM(IF(Period=$J$2,IF(Site=$A$663,IF(Provider=$B706,I))))</f>
        <v>5</v>
      </c>
      <c r="K706" s="26">
        <f t="array" ref="K706">SUM(IF(Period=$J$2,IF(Site=$A$663,IF(Provider=$B706,J))))</f>
        <v>5.6</v>
      </c>
      <c r="L706" s="26"/>
      <c r="M706" s="27">
        <f t="shared" si="349"/>
        <v>2.3255813953488372E-2</v>
      </c>
      <c r="N706" s="27">
        <f t="shared" si="337"/>
        <v>8.6749078291043142E-4</v>
      </c>
      <c r="O706" s="44"/>
      <c r="P706" s="25">
        <f t="array" ref="P706">SUM(IF(Period=$P$2,IF(Site=$A$663,IF(Provider=$B706,I))))</f>
        <v>7</v>
      </c>
      <c r="Q706" s="26">
        <f t="array" ref="Q706">SUM(IF(Period=$P$2,IF(Site=$A$663,IF(Provider=$B706,J))))</f>
        <v>17.714285714285715</v>
      </c>
      <c r="R706" s="26"/>
      <c r="S706" s="27">
        <f t="shared" si="350"/>
        <v>0.1</v>
      </c>
      <c r="T706" s="27">
        <f t="shared" si="338"/>
        <v>3.5732810789003517E-3</v>
      </c>
      <c r="U706" s="44"/>
      <c r="V706" s="25">
        <f t="array" ref="V706">SUM(IF(Period=$V$2,IF(Site=$A$663,IF(Provider=$B706,I))))</f>
        <v>0</v>
      </c>
      <c r="W706" s="26">
        <f t="array" ref="W706">SUM(IF(Period=$V$2,IF(Site=$A$663,IF(Provider=$B706,J))))</f>
        <v>0</v>
      </c>
      <c r="X706" s="26"/>
      <c r="Y706" s="27">
        <f t="shared" si="351"/>
        <v>0</v>
      </c>
      <c r="Z706" s="27">
        <f t="shared" si="339"/>
        <v>0</v>
      </c>
      <c r="AA706" s="44"/>
      <c r="AB706" s="25">
        <f t="array" ref="AB706">SUM(IF(Period=$AB$2,IF(Site=$A$663,IF(Provider=$B706,I))))</f>
        <v>1</v>
      </c>
      <c r="AC706" s="26">
        <f t="array" ref="AC706">SUM(IF(Period=$AB$2,IF(Site=$A$663,IF(Provider=$B706,J))))</f>
        <v>1</v>
      </c>
      <c r="AD706" s="26"/>
      <c r="AE706" s="27">
        <f t="shared" si="352"/>
        <v>9.5419847328244271E-4</v>
      </c>
      <c r="AF706" s="27">
        <f t="shared" si="340"/>
        <v>3.0083330826389097E-5</v>
      </c>
      <c r="AG706" s="44"/>
      <c r="AH706" s="25">
        <f t="array" ref="AH706">SUM(IF(Period=$AH$2,IF(Site=$A$663,IF(Provider=$B706,I))))</f>
        <v>0</v>
      </c>
      <c r="AI706" s="26">
        <f t="array" ref="AI706">SUM(IF(Period=$AH$2,IF(Site=$A$663,IF(Provider=$B706,J))))</f>
        <v>0</v>
      </c>
      <c r="AJ706" s="26"/>
      <c r="AK706" s="27">
        <f t="shared" si="353"/>
        <v>0</v>
      </c>
      <c r="AL706" s="27">
        <f t="shared" si="341"/>
        <v>0</v>
      </c>
      <c r="AM706" s="44"/>
      <c r="AN706" s="25">
        <f t="array" ref="AN706">SUM(IF(Period=$AN$2,IF(Site=$A$663,IF(Provider=$B706,I))))</f>
        <v>0</v>
      </c>
      <c r="AO706" s="26">
        <f t="array" ref="AO706">SUM(IF(Period=$AN$2,IF(Site=$A$663,IF(Provider=$B706,J))))</f>
        <v>0</v>
      </c>
      <c r="AP706" s="26"/>
      <c r="AQ706" s="27">
        <f t="shared" si="354"/>
        <v>0</v>
      </c>
      <c r="AR706" s="27">
        <f t="shared" si="342"/>
        <v>0</v>
      </c>
      <c r="AS706" s="44"/>
      <c r="AT706" s="25">
        <f t="array" ref="AT706">SUM(IF(Period=$AT$2,IF(Site=$A$663,IF(Provider=$B706,I))))</f>
        <v>0</v>
      </c>
      <c r="AU706" s="26">
        <f t="array" ref="AU706">SUM(IF(Period=$AT$2,IF(Site=$A$663,IF(Provider=$B706,J))))</f>
        <v>0</v>
      </c>
      <c r="AV706" s="26"/>
      <c r="AW706" s="27">
        <f t="shared" si="355"/>
        <v>0</v>
      </c>
      <c r="AX706" s="27">
        <f t="shared" si="343"/>
        <v>0</v>
      </c>
      <c r="AY706" s="44"/>
      <c r="AZ706" s="25">
        <f t="array" ref="AZ706">SUM(IF(Period=$AZ$2,IF(Site=$A$663,IF(Provider=$B706,I))))</f>
        <v>0</v>
      </c>
      <c r="BA706" s="26">
        <f t="array" ref="BA706">SUM(IF(Period=$AZ$2,IF(Site=$A$663,IF(Provider=$B706,J))))</f>
        <v>0</v>
      </c>
      <c r="BB706" s="26"/>
      <c r="BC706" s="27">
        <f t="shared" si="356"/>
        <v>0</v>
      </c>
      <c r="BD706" s="27">
        <f t="shared" si="344"/>
        <v>0</v>
      </c>
      <c r="BE706" s="44"/>
      <c r="BF706" s="25">
        <f t="array" ref="BF706">SUM(IF(Period=$BF$2,IF(Site=$A$663,IF(Provider=$B706,I))))</f>
        <v>0</v>
      </c>
      <c r="BG706" s="26">
        <f t="array" ref="BG706">SUM(IF(Period=$BF$2,IF(Site=$A$663,IF(Provider=$B706,J))))</f>
        <v>0</v>
      </c>
      <c r="BH706" s="26"/>
      <c r="BI706" s="27">
        <f t="shared" si="357"/>
        <v>0</v>
      </c>
      <c r="BJ706" s="27">
        <f t="shared" si="345"/>
        <v>0</v>
      </c>
      <c r="BK706" s="44"/>
      <c r="BL706" s="25">
        <f t="array" ref="BL706">SUM(IF(Period=$BL$2,IF(Site=$A$663,IF(Provider=$B706,I))))</f>
        <v>0</v>
      </c>
      <c r="BM706" s="26">
        <f t="array" ref="BM706">SUM(IF(Period=$BL$2,IF(Site=$A$663,IF(Provider=$B706,J))))</f>
        <v>0</v>
      </c>
      <c r="BN706" s="26"/>
      <c r="BO706" s="27">
        <f t="shared" si="358"/>
        <v>0</v>
      </c>
      <c r="BP706" s="27">
        <f t="shared" si="346"/>
        <v>0</v>
      </c>
      <c r="BQ706" s="44"/>
      <c r="BR706" s="25">
        <f t="array" ref="BR706">SUM(IF(Period=$BR$2,IF(Site=$A$663,IF(Provider=$B706,I))))</f>
        <v>0</v>
      </c>
      <c r="BS706" s="26">
        <f t="array" ref="BS706">SUM(IF(Period=$BR$2,IF(Site=$A$663,IF(Provider=$B706,J))))</f>
        <v>0</v>
      </c>
      <c r="BT706" s="26"/>
      <c r="BU706" s="27">
        <f t="shared" si="359"/>
        <v>0</v>
      </c>
      <c r="BV706" s="27">
        <f t="shared" si="347"/>
        <v>0</v>
      </c>
    </row>
    <row r="707" spans="2:74" outlineLevel="1" x14ac:dyDescent="0.25">
      <c r="B707" s="20" t="s">
        <v>686</v>
      </c>
      <c r="C707" s="44"/>
      <c r="D707" s="25">
        <f t="array" ref="D707">SUM(IF(Period=$D$2,IF(Site=$A$663,IF(Provider=$B707,I))))</f>
        <v>0</v>
      </c>
      <c r="E707" s="26">
        <f t="array" ref="E707">SUM(IF(Period=$D$2,IF(Site=$A$663,IF(Provider=$B707,J))))</f>
        <v>0</v>
      </c>
      <c r="F707" s="26"/>
      <c r="G707" s="27">
        <f t="shared" si="348"/>
        <v>0</v>
      </c>
      <c r="H707" s="27">
        <f t="shared" si="336"/>
        <v>0</v>
      </c>
      <c r="I707" s="44"/>
      <c r="J707" s="25">
        <f t="array" ref="J707">SUM(IF(Period=$J$2,IF(Site=$A$663,IF(Provider=$B707,I))))</f>
        <v>0</v>
      </c>
      <c r="K707" s="26">
        <f t="array" ref="K707">SUM(IF(Period=$J$2,IF(Site=$A$663,IF(Provider=$B707,J))))</f>
        <v>0</v>
      </c>
      <c r="L707" s="26"/>
      <c r="M707" s="27">
        <f t="shared" si="349"/>
        <v>0</v>
      </c>
      <c r="N707" s="27">
        <f t="shared" si="337"/>
        <v>0</v>
      </c>
      <c r="O707" s="44"/>
      <c r="P707" s="25">
        <f t="array" ref="P707">SUM(IF(Period=$P$2,IF(Site=$A$663,IF(Provider=$B707,I))))</f>
        <v>3</v>
      </c>
      <c r="Q707" s="26">
        <f t="array" ref="Q707">SUM(IF(Period=$P$2,IF(Site=$A$663,IF(Provider=$B707,J))))</f>
        <v>5.666666666666667</v>
      </c>
      <c r="R707" s="26"/>
      <c r="S707" s="27">
        <f t="shared" si="350"/>
        <v>1.3709677419354841E-2</v>
      </c>
      <c r="T707" s="27">
        <f t="shared" si="338"/>
        <v>4.8988530920408043E-4</v>
      </c>
      <c r="U707" s="44"/>
      <c r="V707" s="25">
        <f t="array" ref="V707">SUM(IF(Period=$V$2,IF(Site=$A$663,IF(Provider=$B707,I))))</f>
        <v>1</v>
      </c>
      <c r="W707" s="26">
        <f t="array" ref="W707">SUM(IF(Period=$V$2,IF(Site=$A$663,IF(Provider=$B707,J))))</f>
        <v>7</v>
      </c>
      <c r="X707" s="26"/>
      <c r="Y707" s="27">
        <f t="shared" si="351"/>
        <v>5.8626465661641546E-3</v>
      </c>
      <c r="Z707" s="27">
        <f t="shared" si="339"/>
        <v>2.1169781648823567E-4</v>
      </c>
      <c r="AA707" s="44"/>
      <c r="AB707" s="25">
        <f t="array" ref="AB707">SUM(IF(Period=$AB$2,IF(Site=$A$663,IF(Provider=$B707,I))))</f>
        <v>0</v>
      </c>
      <c r="AC707" s="26">
        <f t="array" ref="AC707">SUM(IF(Period=$AB$2,IF(Site=$A$663,IF(Provider=$B707,J))))</f>
        <v>0</v>
      </c>
      <c r="AD707" s="26"/>
      <c r="AE707" s="27">
        <f t="shared" si="352"/>
        <v>0</v>
      </c>
      <c r="AF707" s="27">
        <f t="shared" si="340"/>
        <v>0</v>
      </c>
      <c r="AG707" s="44"/>
      <c r="AH707" s="25">
        <f t="array" ref="AH707">SUM(IF(Period=$AH$2,IF(Site=$A$663,IF(Provider=$B707,I))))</f>
        <v>0</v>
      </c>
      <c r="AI707" s="26">
        <f t="array" ref="AI707">SUM(IF(Period=$AH$2,IF(Site=$A$663,IF(Provider=$B707,J))))</f>
        <v>0</v>
      </c>
      <c r="AJ707" s="26"/>
      <c r="AK707" s="27">
        <f t="shared" si="353"/>
        <v>0</v>
      </c>
      <c r="AL707" s="27">
        <f t="shared" si="341"/>
        <v>0</v>
      </c>
      <c r="AM707" s="44"/>
      <c r="AN707" s="25">
        <f t="array" ref="AN707">SUM(IF(Period=$AN$2,IF(Site=$A$663,IF(Provider=$B707,I))))</f>
        <v>0</v>
      </c>
      <c r="AO707" s="26">
        <f t="array" ref="AO707">SUM(IF(Period=$AN$2,IF(Site=$A$663,IF(Provider=$B707,J))))</f>
        <v>0</v>
      </c>
      <c r="AP707" s="26"/>
      <c r="AQ707" s="27">
        <f t="shared" si="354"/>
        <v>0</v>
      </c>
      <c r="AR707" s="27">
        <f t="shared" si="342"/>
        <v>0</v>
      </c>
      <c r="AS707" s="44"/>
      <c r="AT707" s="25">
        <f t="array" ref="AT707">SUM(IF(Period=$AT$2,IF(Site=$A$663,IF(Provider=$B707,I))))</f>
        <v>0</v>
      </c>
      <c r="AU707" s="26">
        <f t="array" ref="AU707">SUM(IF(Period=$AT$2,IF(Site=$A$663,IF(Provider=$B707,J))))</f>
        <v>0</v>
      </c>
      <c r="AV707" s="26"/>
      <c r="AW707" s="27">
        <f t="shared" si="355"/>
        <v>0</v>
      </c>
      <c r="AX707" s="27">
        <f t="shared" si="343"/>
        <v>0</v>
      </c>
      <c r="AY707" s="44"/>
      <c r="AZ707" s="25">
        <f t="array" ref="AZ707">SUM(IF(Period=$AZ$2,IF(Site=$A$663,IF(Provider=$B707,I))))</f>
        <v>0</v>
      </c>
      <c r="BA707" s="26">
        <f t="array" ref="BA707">SUM(IF(Period=$AZ$2,IF(Site=$A$663,IF(Provider=$B707,J))))</f>
        <v>0</v>
      </c>
      <c r="BB707" s="26"/>
      <c r="BC707" s="27">
        <f t="shared" si="356"/>
        <v>0</v>
      </c>
      <c r="BD707" s="27">
        <f t="shared" si="344"/>
        <v>0</v>
      </c>
      <c r="BE707" s="44"/>
      <c r="BF707" s="25">
        <f t="array" ref="BF707">SUM(IF(Period=$BF$2,IF(Site=$A$663,IF(Provider=$B707,I))))</f>
        <v>0</v>
      </c>
      <c r="BG707" s="26">
        <f t="array" ref="BG707">SUM(IF(Period=$BF$2,IF(Site=$A$663,IF(Provider=$B707,J))))</f>
        <v>0</v>
      </c>
      <c r="BH707" s="26"/>
      <c r="BI707" s="27">
        <f t="shared" si="357"/>
        <v>0</v>
      </c>
      <c r="BJ707" s="27">
        <f t="shared" si="345"/>
        <v>0</v>
      </c>
      <c r="BK707" s="44"/>
      <c r="BL707" s="25">
        <f t="array" ref="BL707">SUM(IF(Period=$BL$2,IF(Site=$A$663,IF(Provider=$B707,I))))</f>
        <v>0</v>
      </c>
      <c r="BM707" s="26">
        <f t="array" ref="BM707">SUM(IF(Period=$BL$2,IF(Site=$A$663,IF(Provider=$B707,J))))</f>
        <v>0</v>
      </c>
      <c r="BN707" s="26"/>
      <c r="BO707" s="27">
        <f t="shared" si="358"/>
        <v>0</v>
      </c>
      <c r="BP707" s="27">
        <f t="shared" si="346"/>
        <v>0</v>
      </c>
      <c r="BQ707" s="44"/>
      <c r="BR707" s="25">
        <f t="array" ref="BR707">SUM(IF(Period=$BR$2,IF(Site=$A$663,IF(Provider=$B707,I))))</f>
        <v>0</v>
      </c>
      <c r="BS707" s="26">
        <f t="array" ref="BS707">SUM(IF(Period=$BR$2,IF(Site=$A$663,IF(Provider=$B707,J))))</f>
        <v>0</v>
      </c>
      <c r="BT707" s="26"/>
      <c r="BU707" s="27">
        <f t="shared" si="359"/>
        <v>0</v>
      </c>
      <c r="BV707" s="27">
        <f t="shared" si="347"/>
        <v>0</v>
      </c>
    </row>
    <row r="708" spans="2:74" outlineLevel="1" x14ac:dyDescent="0.25">
      <c r="B708" s="20" t="s">
        <v>776</v>
      </c>
      <c r="C708" s="44"/>
      <c r="D708" s="25">
        <f t="array" ref="D708">SUM(IF(Period=$D$2,IF(Site=$A$663,IF(Provider=$B708,I))))</f>
        <v>2</v>
      </c>
      <c r="E708" s="26">
        <f t="array" ref="E708">SUM(IF(Period=$D$2,IF(Site=$A$663,IF(Provider=$B708,J))))</f>
        <v>8.5</v>
      </c>
      <c r="F708" s="26"/>
      <c r="G708" s="27">
        <f t="shared" si="348"/>
        <v>1.5356820234869015E-2</v>
      </c>
      <c r="H708" s="27">
        <f t="shared" si="336"/>
        <v>4.9236829148202848E-4</v>
      </c>
      <c r="I708" s="44"/>
      <c r="J708" s="25">
        <f t="array" ref="J708">SUM(IF(Period=$J$2,IF(Site=$A$663,IF(Provider=$B708,I))))</f>
        <v>0</v>
      </c>
      <c r="K708" s="26">
        <f t="array" ref="K708">SUM(IF(Period=$J$2,IF(Site=$A$663,IF(Provider=$B708,J))))</f>
        <v>0</v>
      </c>
      <c r="L708" s="26"/>
      <c r="M708" s="27">
        <f t="shared" si="349"/>
        <v>0</v>
      </c>
      <c r="N708" s="27">
        <f t="shared" si="337"/>
        <v>0</v>
      </c>
      <c r="O708" s="44"/>
      <c r="P708" s="25">
        <f t="array" ref="P708">SUM(IF(Period=$P$2,IF(Site=$A$663,IF(Provider=$B708,I))))</f>
        <v>0</v>
      </c>
      <c r="Q708" s="26">
        <f t="array" ref="Q708">SUM(IF(Period=$P$2,IF(Site=$A$663,IF(Provider=$B708,J))))</f>
        <v>0</v>
      </c>
      <c r="R708" s="26"/>
      <c r="S708" s="27">
        <f t="shared" si="350"/>
        <v>0</v>
      </c>
      <c r="T708" s="27">
        <f t="shared" si="338"/>
        <v>0</v>
      </c>
      <c r="U708" s="44"/>
      <c r="V708" s="25">
        <f t="array" ref="V708">SUM(IF(Period=$V$2,IF(Site=$A$663,IF(Provider=$B708,I))))</f>
        <v>2</v>
      </c>
      <c r="W708" s="26">
        <f t="array" ref="W708">SUM(IF(Period=$V$2,IF(Site=$A$663,IF(Provider=$B708,J))))</f>
        <v>6</v>
      </c>
      <c r="X708" s="26"/>
      <c r="Y708" s="27">
        <f t="shared" si="351"/>
        <v>1.0050251256281407E-2</v>
      </c>
      <c r="Z708" s="27">
        <f t="shared" si="339"/>
        <v>3.6291054255126111E-4</v>
      </c>
      <c r="AA708" s="44"/>
      <c r="AB708" s="25">
        <f t="array" ref="AB708">SUM(IF(Period=$AB$2,IF(Site=$A$663,IF(Provider=$B708,I))))</f>
        <v>0</v>
      </c>
      <c r="AC708" s="26">
        <f t="array" ref="AC708">SUM(IF(Period=$AB$2,IF(Site=$A$663,IF(Provider=$B708,J))))</f>
        <v>0</v>
      </c>
      <c r="AD708" s="26"/>
      <c r="AE708" s="27">
        <f t="shared" si="352"/>
        <v>0</v>
      </c>
      <c r="AF708" s="27">
        <f t="shared" si="340"/>
        <v>0</v>
      </c>
      <c r="AG708" s="44"/>
      <c r="AH708" s="25">
        <f t="array" ref="AH708">SUM(IF(Period=$AH$2,IF(Site=$A$663,IF(Provider=$B708,I))))</f>
        <v>0</v>
      </c>
      <c r="AI708" s="26">
        <f t="array" ref="AI708">SUM(IF(Period=$AH$2,IF(Site=$A$663,IF(Provider=$B708,J))))</f>
        <v>0</v>
      </c>
      <c r="AJ708" s="26"/>
      <c r="AK708" s="27">
        <f t="shared" si="353"/>
        <v>0</v>
      </c>
      <c r="AL708" s="27">
        <f t="shared" si="341"/>
        <v>0</v>
      </c>
      <c r="AM708" s="44"/>
      <c r="AN708" s="25">
        <f t="array" ref="AN708">SUM(IF(Period=$AN$2,IF(Site=$A$663,IF(Provider=$B708,I))))</f>
        <v>0</v>
      </c>
      <c r="AO708" s="26">
        <f t="array" ref="AO708">SUM(IF(Period=$AN$2,IF(Site=$A$663,IF(Provider=$B708,J))))</f>
        <v>0</v>
      </c>
      <c r="AP708" s="26"/>
      <c r="AQ708" s="27">
        <f t="shared" si="354"/>
        <v>0</v>
      </c>
      <c r="AR708" s="27">
        <f t="shared" si="342"/>
        <v>0</v>
      </c>
      <c r="AS708" s="44"/>
      <c r="AT708" s="25">
        <f t="array" ref="AT708">SUM(IF(Period=$AT$2,IF(Site=$A$663,IF(Provider=$B708,I))))</f>
        <v>0</v>
      </c>
      <c r="AU708" s="26">
        <f t="array" ref="AU708">SUM(IF(Period=$AT$2,IF(Site=$A$663,IF(Provider=$B708,J))))</f>
        <v>0</v>
      </c>
      <c r="AV708" s="26"/>
      <c r="AW708" s="27">
        <f t="shared" si="355"/>
        <v>0</v>
      </c>
      <c r="AX708" s="27">
        <f t="shared" si="343"/>
        <v>0</v>
      </c>
      <c r="AY708" s="44"/>
      <c r="AZ708" s="25">
        <f t="array" ref="AZ708">SUM(IF(Period=$AZ$2,IF(Site=$A$663,IF(Provider=$B708,I))))</f>
        <v>0</v>
      </c>
      <c r="BA708" s="26">
        <f t="array" ref="BA708">SUM(IF(Period=$AZ$2,IF(Site=$A$663,IF(Provider=$B708,J))))</f>
        <v>0</v>
      </c>
      <c r="BB708" s="26"/>
      <c r="BC708" s="27">
        <f t="shared" si="356"/>
        <v>0</v>
      </c>
      <c r="BD708" s="27">
        <f t="shared" si="344"/>
        <v>0</v>
      </c>
      <c r="BE708" s="44"/>
      <c r="BF708" s="25">
        <f t="array" ref="BF708">SUM(IF(Period=$BF$2,IF(Site=$A$663,IF(Provider=$B708,I))))</f>
        <v>0</v>
      </c>
      <c r="BG708" s="26">
        <f t="array" ref="BG708">SUM(IF(Period=$BF$2,IF(Site=$A$663,IF(Provider=$B708,J))))</f>
        <v>0</v>
      </c>
      <c r="BH708" s="26"/>
      <c r="BI708" s="27">
        <f t="shared" si="357"/>
        <v>0</v>
      </c>
      <c r="BJ708" s="27">
        <f t="shared" si="345"/>
        <v>0</v>
      </c>
      <c r="BK708" s="44"/>
      <c r="BL708" s="25">
        <f t="array" ref="BL708">SUM(IF(Period=$BL$2,IF(Site=$A$663,IF(Provider=$B708,I))))</f>
        <v>0</v>
      </c>
      <c r="BM708" s="26">
        <f t="array" ref="BM708">SUM(IF(Period=$BL$2,IF(Site=$A$663,IF(Provider=$B708,J))))</f>
        <v>0</v>
      </c>
      <c r="BN708" s="26"/>
      <c r="BO708" s="27">
        <f t="shared" si="358"/>
        <v>0</v>
      </c>
      <c r="BP708" s="27">
        <f t="shared" si="346"/>
        <v>0</v>
      </c>
      <c r="BQ708" s="44"/>
      <c r="BR708" s="25">
        <f t="array" ref="BR708">SUM(IF(Period=$BR$2,IF(Site=$A$663,IF(Provider=$B708,I))))</f>
        <v>0</v>
      </c>
      <c r="BS708" s="26">
        <f t="array" ref="BS708">SUM(IF(Period=$BR$2,IF(Site=$A$663,IF(Provider=$B708,J))))</f>
        <v>0</v>
      </c>
      <c r="BT708" s="26"/>
      <c r="BU708" s="27">
        <f t="shared" si="359"/>
        <v>0</v>
      </c>
      <c r="BV708" s="27">
        <f t="shared" si="347"/>
        <v>0</v>
      </c>
    </row>
    <row r="709" spans="2:74" outlineLevel="1" x14ac:dyDescent="0.25">
      <c r="B709" s="20" t="s">
        <v>877</v>
      </c>
      <c r="C709" s="44"/>
      <c r="D709" s="25">
        <f t="array" ref="D709">SUM(IF(Period=$D$2,IF(Site=$A$663,IF(Provider=$B709,I))))</f>
        <v>0</v>
      </c>
      <c r="E709" s="26">
        <f t="array" ref="E709">SUM(IF(Period=$D$2,IF(Site=$A$663,IF(Provider=$B709,J))))</f>
        <v>0</v>
      </c>
      <c r="F709" s="26"/>
      <c r="G709" s="27">
        <f t="shared" si="348"/>
        <v>0</v>
      </c>
      <c r="H709" s="27">
        <f t="shared" si="336"/>
        <v>0</v>
      </c>
      <c r="I709" s="44"/>
      <c r="J709" s="25">
        <f t="array" ref="J709">SUM(IF(Period=$J$2,IF(Site=$A$663,IF(Provider=$B709,I))))</f>
        <v>0</v>
      </c>
      <c r="K709" s="26">
        <f t="array" ref="K709">SUM(IF(Period=$J$2,IF(Site=$A$663,IF(Provider=$B709,J))))</f>
        <v>0</v>
      </c>
      <c r="L709" s="26"/>
      <c r="M709" s="27">
        <f t="shared" si="349"/>
        <v>0</v>
      </c>
      <c r="N709" s="27">
        <f t="shared" si="337"/>
        <v>0</v>
      </c>
      <c r="O709" s="44"/>
      <c r="P709" s="25">
        <f t="array" ref="P709">SUM(IF(Period=$P$2,IF(Site=$A$663,IF(Provider=$B709,I))))</f>
        <v>0</v>
      </c>
      <c r="Q709" s="26">
        <f t="array" ref="Q709">SUM(IF(Period=$P$2,IF(Site=$A$663,IF(Provider=$B709,J))))</f>
        <v>0</v>
      </c>
      <c r="R709" s="26"/>
      <c r="S709" s="27">
        <f t="shared" si="350"/>
        <v>0</v>
      </c>
      <c r="T709" s="27">
        <f t="shared" si="338"/>
        <v>0</v>
      </c>
      <c r="U709" s="44"/>
      <c r="V709" s="25">
        <f t="array" ref="V709">SUM(IF(Period=$V$2,IF(Site=$A$663,IF(Provider=$B709,I))))</f>
        <v>3</v>
      </c>
      <c r="W709" s="26">
        <f t="array" ref="W709">SUM(IF(Period=$V$2,IF(Site=$A$663,IF(Provider=$B709,J))))</f>
        <v>6</v>
      </c>
      <c r="X709" s="26"/>
      <c r="Y709" s="27">
        <f t="shared" si="351"/>
        <v>1.507537688442211E-2</v>
      </c>
      <c r="Z709" s="27">
        <f t="shared" si="339"/>
        <v>5.4436581382689172E-4</v>
      </c>
      <c r="AA709" s="44"/>
      <c r="AB709" s="25">
        <f t="array" ref="AB709">SUM(IF(Period=$AB$2,IF(Site=$A$663,IF(Provider=$B709,I))))</f>
        <v>0</v>
      </c>
      <c r="AC709" s="26">
        <f t="array" ref="AC709">SUM(IF(Period=$AB$2,IF(Site=$A$663,IF(Provider=$B709,J))))</f>
        <v>0</v>
      </c>
      <c r="AD709" s="26"/>
      <c r="AE709" s="27">
        <f t="shared" si="352"/>
        <v>0</v>
      </c>
      <c r="AF709" s="27">
        <f t="shared" si="340"/>
        <v>0</v>
      </c>
      <c r="AG709" s="44"/>
      <c r="AH709" s="25">
        <f t="array" ref="AH709">SUM(IF(Period=$AH$2,IF(Site=$A$663,IF(Provider=$B709,I))))</f>
        <v>0</v>
      </c>
      <c r="AI709" s="26">
        <f t="array" ref="AI709">SUM(IF(Period=$AH$2,IF(Site=$A$663,IF(Provider=$B709,J))))</f>
        <v>0</v>
      </c>
      <c r="AJ709" s="26"/>
      <c r="AK709" s="27">
        <f t="shared" si="353"/>
        <v>0</v>
      </c>
      <c r="AL709" s="27">
        <f t="shared" si="341"/>
        <v>0</v>
      </c>
      <c r="AM709" s="44"/>
      <c r="AN709" s="25">
        <f t="array" ref="AN709">SUM(IF(Period=$AN$2,IF(Site=$A$663,IF(Provider=$B709,I))))</f>
        <v>0</v>
      </c>
      <c r="AO709" s="26">
        <f t="array" ref="AO709">SUM(IF(Period=$AN$2,IF(Site=$A$663,IF(Provider=$B709,J))))</f>
        <v>0</v>
      </c>
      <c r="AP709" s="26"/>
      <c r="AQ709" s="27">
        <f t="shared" si="354"/>
        <v>0</v>
      </c>
      <c r="AR709" s="27">
        <f t="shared" si="342"/>
        <v>0</v>
      </c>
      <c r="AS709" s="44"/>
      <c r="AT709" s="25">
        <f t="array" ref="AT709">SUM(IF(Period=$AT$2,IF(Site=$A$663,IF(Provider=$B709,I))))</f>
        <v>0</v>
      </c>
      <c r="AU709" s="26">
        <f t="array" ref="AU709">SUM(IF(Period=$AT$2,IF(Site=$A$663,IF(Provider=$B709,J))))</f>
        <v>0</v>
      </c>
      <c r="AV709" s="26"/>
      <c r="AW709" s="27">
        <f t="shared" si="355"/>
        <v>0</v>
      </c>
      <c r="AX709" s="27">
        <f t="shared" si="343"/>
        <v>0</v>
      </c>
      <c r="AY709" s="44"/>
      <c r="AZ709" s="25">
        <f t="array" ref="AZ709">SUM(IF(Period=$AZ$2,IF(Site=$A$663,IF(Provider=$B709,I))))</f>
        <v>0</v>
      </c>
      <c r="BA709" s="26">
        <f t="array" ref="BA709">SUM(IF(Period=$AZ$2,IF(Site=$A$663,IF(Provider=$B709,J))))</f>
        <v>0</v>
      </c>
      <c r="BB709" s="26"/>
      <c r="BC709" s="27">
        <f t="shared" si="356"/>
        <v>0</v>
      </c>
      <c r="BD709" s="27">
        <f t="shared" si="344"/>
        <v>0</v>
      </c>
      <c r="BE709" s="44"/>
      <c r="BF709" s="25">
        <f t="array" ref="BF709">SUM(IF(Period=$BF$2,IF(Site=$A$663,IF(Provider=$B709,I))))</f>
        <v>0</v>
      </c>
      <c r="BG709" s="26">
        <f t="array" ref="BG709">SUM(IF(Period=$BF$2,IF(Site=$A$663,IF(Provider=$B709,J))))</f>
        <v>0</v>
      </c>
      <c r="BH709" s="26"/>
      <c r="BI709" s="27">
        <f t="shared" si="357"/>
        <v>0</v>
      </c>
      <c r="BJ709" s="27">
        <f t="shared" si="345"/>
        <v>0</v>
      </c>
      <c r="BK709" s="44"/>
      <c r="BL709" s="25">
        <f t="array" ref="BL709">SUM(IF(Period=$BL$2,IF(Site=$A$663,IF(Provider=$B709,I))))</f>
        <v>0</v>
      </c>
      <c r="BM709" s="26">
        <f t="array" ref="BM709">SUM(IF(Period=$BL$2,IF(Site=$A$663,IF(Provider=$B709,J))))</f>
        <v>0</v>
      </c>
      <c r="BN709" s="26"/>
      <c r="BO709" s="27">
        <f t="shared" si="358"/>
        <v>0</v>
      </c>
      <c r="BP709" s="27">
        <f t="shared" si="346"/>
        <v>0</v>
      </c>
      <c r="BQ709" s="44"/>
      <c r="BR709" s="25">
        <f t="array" ref="BR709">SUM(IF(Period=$BR$2,IF(Site=$A$663,IF(Provider=$B709,I))))</f>
        <v>0</v>
      </c>
      <c r="BS709" s="26">
        <f t="array" ref="BS709">SUM(IF(Period=$BR$2,IF(Site=$A$663,IF(Provider=$B709,J))))</f>
        <v>0</v>
      </c>
      <c r="BT709" s="26"/>
      <c r="BU709" s="27">
        <f t="shared" si="359"/>
        <v>0</v>
      </c>
      <c r="BV709" s="27">
        <f t="shared" si="347"/>
        <v>0</v>
      </c>
    </row>
    <row r="710" spans="2:74" outlineLevel="1" x14ac:dyDescent="0.25">
      <c r="B710" s="20" t="s">
        <v>627</v>
      </c>
      <c r="C710" s="44"/>
      <c r="D710" s="25">
        <f t="array" ref="D710">SUM(IF(Period=$D$2,IF(Site=$A$663,IF(Provider=$B710,I))))</f>
        <v>2</v>
      </c>
      <c r="E710" s="26">
        <f t="array" ref="E710">SUM(IF(Period=$D$2,IF(Site=$A$663,IF(Provider=$B710,J))))</f>
        <v>12.5</v>
      </c>
      <c r="F710" s="26"/>
      <c r="G710" s="27">
        <f t="shared" si="348"/>
        <v>2.2583559168925023E-2</v>
      </c>
      <c r="H710" s="27">
        <f t="shared" si="336"/>
        <v>7.2407101688533608E-4</v>
      </c>
      <c r="I710" s="44"/>
      <c r="J710" s="25">
        <f t="array" ref="J710">SUM(IF(Period=$J$2,IF(Site=$A$663,IF(Provider=$B710,I))))</f>
        <v>0</v>
      </c>
      <c r="K710" s="26">
        <f t="array" ref="K710">SUM(IF(Period=$J$2,IF(Site=$A$663,IF(Provider=$B710,J))))</f>
        <v>0</v>
      </c>
      <c r="L710" s="26"/>
      <c r="M710" s="27">
        <f t="shared" si="349"/>
        <v>0</v>
      </c>
      <c r="N710" s="27">
        <f t="shared" si="337"/>
        <v>0</v>
      </c>
      <c r="O710" s="44"/>
      <c r="P710" s="25">
        <f t="array" ref="P710">SUM(IF(Period=$P$2,IF(Site=$A$663,IF(Provider=$B710,I))))</f>
        <v>1</v>
      </c>
      <c r="Q710" s="26">
        <f t="array" ref="Q710">SUM(IF(Period=$P$2,IF(Site=$A$663,IF(Provider=$B710,J))))</f>
        <v>3</v>
      </c>
      <c r="R710" s="26"/>
      <c r="S710" s="27">
        <f t="shared" si="350"/>
        <v>2.4193548387096775E-3</v>
      </c>
      <c r="T710" s="27">
        <f t="shared" si="338"/>
        <v>8.6450348683073016E-5</v>
      </c>
      <c r="U710" s="44"/>
      <c r="V710" s="25">
        <f t="array" ref="V710">SUM(IF(Period=$V$2,IF(Site=$A$663,IF(Provider=$B710,I))))</f>
        <v>0</v>
      </c>
      <c r="W710" s="26">
        <f t="array" ref="W710">SUM(IF(Period=$V$2,IF(Site=$A$663,IF(Provider=$B710,J))))</f>
        <v>0</v>
      </c>
      <c r="X710" s="26"/>
      <c r="Y710" s="27">
        <f t="shared" si="351"/>
        <v>0</v>
      </c>
      <c r="Z710" s="27">
        <f t="shared" si="339"/>
        <v>0</v>
      </c>
      <c r="AA710" s="44"/>
      <c r="AB710" s="25">
        <f t="array" ref="AB710">SUM(IF(Period=$AB$2,IF(Site=$A$663,IF(Provider=$B710,I))))</f>
        <v>0</v>
      </c>
      <c r="AC710" s="26">
        <f t="array" ref="AC710">SUM(IF(Period=$AB$2,IF(Site=$A$663,IF(Provider=$B710,J))))</f>
        <v>0</v>
      </c>
      <c r="AD710" s="26"/>
      <c r="AE710" s="27">
        <f t="shared" si="352"/>
        <v>0</v>
      </c>
      <c r="AF710" s="27">
        <f t="shared" si="340"/>
        <v>0</v>
      </c>
      <c r="AG710" s="44"/>
      <c r="AH710" s="25">
        <f t="array" ref="AH710">SUM(IF(Period=$AH$2,IF(Site=$A$663,IF(Provider=$B710,I))))</f>
        <v>0</v>
      </c>
      <c r="AI710" s="26">
        <f t="array" ref="AI710">SUM(IF(Period=$AH$2,IF(Site=$A$663,IF(Provider=$B710,J))))</f>
        <v>0</v>
      </c>
      <c r="AJ710" s="26"/>
      <c r="AK710" s="27">
        <f t="shared" si="353"/>
        <v>0</v>
      </c>
      <c r="AL710" s="27">
        <f t="shared" si="341"/>
        <v>0</v>
      </c>
      <c r="AM710" s="44"/>
      <c r="AN710" s="25">
        <f t="array" ref="AN710">SUM(IF(Period=$AN$2,IF(Site=$A$663,IF(Provider=$B710,I))))</f>
        <v>0</v>
      </c>
      <c r="AO710" s="26">
        <f t="array" ref="AO710">SUM(IF(Period=$AN$2,IF(Site=$A$663,IF(Provider=$B710,J))))</f>
        <v>0</v>
      </c>
      <c r="AP710" s="26"/>
      <c r="AQ710" s="27">
        <f t="shared" si="354"/>
        <v>0</v>
      </c>
      <c r="AR710" s="27">
        <f t="shared" si="342"/>
        <v>0</v>
      </c>
      <c r="AS710" s="44"/>
      <c r="AT710" s="25">
        <f t="array" ref="AT710">SUM(IF(Period=$AT$2,IF(Site=$A$663,IF(Provider=$B710,I))))</f>
        <v>0</v>
      </c>
      <c r="AU710" s="26">
        <f t="array" ref="AU710">SUM(IF(Period=$AT$2,IF(Site=$A$663,IF(Provider=$B710,J))))</f>
        <v>0</v>
      </c>
      <c r="AV710" s="26"/>
      <c r="AW710" s="27">
        <f t="shared" si="355"/>
        <v>0</v>
      </c>
      <c r="AX710" s="27">
        <f t="shared" si="343"/>
        <v>0</v>
      </c>
      <c r="AY710" s="44"/>
      <c r="AZ710" s="25">
        <f t="array" ref="AZ710">SUM(IF(Period=$AZ$2,IF(Site=$A$663,IF(Provider=$B710,I))))</f>
        <v>0</v>
      </c>
      <c r="BA710" s="26">
        <f t="array" ref="BA710">SUM(IF(Period=$AZ$2,IF(Site=$A$663,IF(Provider=$B710,J))))</f>
        <v>0</v>
      </c>
      <c r="BB710" s="26"/>
      <c r="BC710" s="27">
        <f t="shared" si="356"/>
        <v>0</v>
      </c>
      <c r="BD710" s="27">
        <f t="shared" si="344"/>
        <v>0</v>
      </c>
      <c r="BE710" s="44"/>
      <c r="BF710" s="25">
        <f t="array" ref="BF710">SUM(IF(Period=$BF$2,IF(Site=$A$663,IF(Provider=$B710,I))))</f>
        <v>0</v>
      </c>
      <c r="BG710" s="26">
        <f t="array" ref="BG710">SUM(IF(Period=$BF$2,IF(Site=$A$663,IF(Provider=$B710,J))))</f>
        <v>0</v>
      </c>
      <c r="BH710" s="26"/>
      <c r="BI710" s="27">
        <f t="shared" si="357"/>
        <v>0</v>
      </c>
      <c r="BJ710" s="27">
        <f t="shared" si="345"/>
        <v>0</v>
      </c>
      <c r="BK710" s="44"/>
      <c r="BL710" s="25">
        <f t="array" ref="BL710">SUM(IF(Period=$BL$2,IF(Site=$A$663,IF(Provider=$B710,I))))</f>
        <v>0</v>
      </c>
      <c r="BM710" s="26">
        <f t="array" ref="BM710">SUM(IF(Period=$BL$2,IF(Site=$A$663,IF(Provider=$B710,J))))</f>
        <v>0</v>
      </c>
      <c r="BN710" s="26"/>
      <c r="BO710" s="27">
        <f t="shared" si="358"/>
        <v>0</v>
      </c>
      <c r="BP710" s="27">
        <f t="shared" si="346"/>
        <v>0</v>
      </c>
      <c r="BQ710" s="44"/>
      <c r="BR710" s="25">
        <f t="array" ref="BR710">SUM(IF(Period=$BR$2,IF(Site=$A$663,IF(Provider=$B710,I))))</f>
        <v>0</v>
      </c>
      <c r="BS710" s="26">
        <f t="array" ref="BS710">SUM(IF(Period=$BR$2,IF(Site=$A$663,IF(Provider=$B710,J))))</f>
        <v>0</v>
      </c>
      <c r="BT710" s="26"/>
      <c r="BU710" s="27">
        <f t="shared" si="359"/>
        <v>0</v>
      </c>
      <c r="BV710" s="27">
        <f t="shared" si="347"/>
        <v>0</v>
      </c>
    </row>
    <row r="711" spans="2:74" outlineLevel="1" x14ac:dyDescent="0.25">
      <c r="B711" s="20" t="s">
        <v>845</v>
      </c>
      <c r="C711" s="44"/>
      <c r="D711" s="25">
        <f t="array" ref="D711">SUM(IF(Period=$D$2,IF(Site=$A$663,IF(Provider=$B711,I))))</f>
        <v>0</v>
      </c>
      <c r="E711" s="26">
        <f t="array" ref="E711">SUM(IF(Period=$D$2,IF(Site=$A$663,IF(Provider=$B711,J))))</f>
        <v>0</v>
      </c>
      <c r="F711" s="26"/>
      <c r="G711" s="27">
        <f t="shared" si="348"/>
        <v>0</v>
      </c>
      <c r="H711" s="27">
        <f t="shared" si="336"/>
        <v>0</v>
      </c>
      <c r="I711" s="44"/>
      <c r="J711" s="25">
        <f t="array" ref="J711">SUM(IF(Period=$J$2,IF(Site=$A$663,IF(Provider=$B711,I))))</f>
        <v>0</v>
      </c>
      <c r="K711" s="26">
        <f t="array" ref="K711">SUM(IF(Period=$J$2,IF(Site=$A$663,IF(Provider=$B711,J))))</f>
        <v>0</v>
      </c>
      <c r="L711" s="26"/>
      <c r="M711" s="27">
        <f t="shared" si="349"/>
        <v>0</v>
      </c>
      <c r="N711" s="27">
        <f t="shared" si="337"/>
        <v>0</v>
      </c>
      <c r="O711" s="44"/>
      <c r="P711" s="25">
        <f t="array" ref="P711">SUM(IF(Period=$P$2,IF(Site=$A$663,IF(Provider=$B711,I))))</f>
        <v>1</v>
      </c>
      <c r="Q711" s="26">
        <f t="array" ref="Q711">SUM(IF(Period=$P$2,IF(Site=$A$663,IF(Provider=$B711,J))))</f>
        <v>2</v>
      </c>
      <c r="R711" s="26"/>
      <c r="S711" s="27">
        <f t="shared" si="350"/>
        <v>1.6129032258064516E-3</v>
      </c>
      <c r="T711" s="27">
        <f t="shared" si="338"/>
        <v>5.7633565788715346E-5</v>
      </c>
      <c r="U711" s="44"/>
      <c r="V711" s="25">
        <f t="array" ref="V711">SUM(IF(Period=$V$2,IF(Site=$A$663,IF(Provider=$B711,I))))</f>
        <v>2</v>
      </c>
      <c r="W711" s="26">
        <f t="array" ref="W711">SUM(IF(Period=$V$2,IF(Site=$A$663,IF(Provider=$B711,J))))</f>
        <v>8</v>
      </c>
      <c r="X711" s="26"/>
      <c r="Y711" s="27">
        <f t="shared" si="351"/>
        <v>1.340033500837521E-2</v>
      </c>
      <c r="Z711" s="27">
        <f t="shared" si="339"/>
        <v>4.838807234016815E-4</v>
      </c>
      <c r="AA711" s="44"/>
      <c r="AB711" s="25">
        <f t="array" ref="AB711">SUM(IF(Period=$AB$2,IF(Site=$A$663,IF(Provider=$B711,I))))</f>
        <v>0</v>
      </c>
      <c r="AC711" s="26">
        <f t="array" ref="AC711">SUM(IF(Period=$AB$2,IF(Site=$A$663,IF(Provider=$B711,J))))</f>
        <v>0</v>
      </c>
      <c r="AD711" s="26"/>
      <c r="AE711" s="27">
        <f t="shared" si="352"/>
        <v>0</v>
      </c>
      <c r="AF711" s="27">
        <f t="shared" si="340"/>
        <v>0</v>
      </c>
      <c r="AG711" s="44"/>
      <c r="AH711" s="25">
        <f t="array" ref="AH711">SUM(IF(Period=$AH$2,IF(Site=$A$663,IF(Provider=$B711,I))))</f>
        <v>0</v>
      </c>
      <c r="AI711" s="26">
        <f t="array" ref="AI711">SUM(IF(Period=$AH$2,IF(Site=$A$663,IF(Provider=$B711,J))))</f>
        <v>0</v>
      </c>
      <c r="AJ711" s="26"/>
      <c r="AK711" s="27">
        <f t="shared" si="353"/>
        <v>0</v>
      </c>
      <c r="AL711" s="27">
        <f t="shared" si="341"/>
        <v>0</v>
      </c>
      <c r="AM711" s="44"/>
      <c r="AN711" s="25">
        <f t="array" ref="AN711">SUM(IF(Period=$AN$2,IF(Site=$A$663,IF(Provider=$B711,I))))</f>
        <v>0</v>
      </c>
      <c r="AO711" s="26">
        <f t="array" ref="AO711">SUM(IF(Period=$AN$2,IF(Site=$A$663,IF(Provider=$B711,J))))</f>
        <v>0</v>
      </c>
      <c r="AP711" s="26"/>
      <c r="AQ711" s="27">
        <f t="shared" si="354"/>
        <v>0</v>
      </c>
      <c r="AR711" s="27">
        <f t="shared" si="342"/>
        <v>0</v>
      </c>
      <c r="AS711" s="44"/>
      <c r="AT711" s="25">
        <f t="array" ref="AT711">SUM(IF(Period=$AT$2,IF(Site=$A$663,IF(Provider=$B711,I))))</f>
        <v>0</v>
      </c>
      <c r="AU711" s="26">
        <f t="array" ref="AU711">SUM(IF(Period=$AT$2,IF(Site=$A$663,IF(Provider=$B711,J))))</f>
        <v>0</v>
      </c>
      <c r="AV711" s="26"/>
      <c r="AW711" s="27">
        <f t="shared" si="355"/>
        <v>0</v>
      </c>
      <c r="AX711" s="27">
        <f t="shared" si="343"/>
        <v>0</v>
      </c>
      <c r="AY711" s="44"/>
      <c r="AZ711" s="25">
        <f t="array" ref="AZ711">SUM(IF(Period=$AZ$2,IF(Site=$A$663,IF(Provider=$B711,I))))</f>
        <v>0</v>
      </c>
      <c r="BA711" s="26">
        <f t="array" ref="BA711">SUM(IF(Period=$AZ$2,IF(Site=$A$663,IF(Provider=$B711,J))))</f>
        <v>0</v>
      </c>
      <c r="BB711" s="26"/>
      <c r="BC711" s="27">
        <f t="shared" si="356"/>
        <v>0</v>
      </c>
      <c r="BD711" s="27">
        <f t="shared" si="344"/>
        <v>0</v>
      </c>
      <c r="BE711" s="44"/>
      <c r="BF711" s="25">
        <f t="array" ref="BF711">SUM(IF(Period=$BF$2,IF(Site=$A$663,IF(Provider=$B711,I))))</f>
        <v>0</v>
      </c>
      <c r="BG711" s="26">
        <f t="array" ref="BG711">SUM(IF(Period=$BF$2,IF(Site=$A$663,IF(Provider=$B711,J))))</f>
        <v>0</v>
      </c>
      <c r="BH711" s="26"/>
      <c r="BI711" s="27">
        <f t="shared" si="357"/>
        <v>0</v>
      </c>
      <c r="BJ711" s="27">
        <f t="shared" si="345"/>
        <v>0</v>
      </c>
      <c r="BK711" s="44"/>
      <c r="BL711" s="25">
        <f t="array" ref="BL711">SUM(IF(Period=$BL$2,IF(Site=$A$663,IF(Provider=$B711,I))))</f>
        <v>0</v>
      </c>
      <c r="BM711" s="26">
        <f t="array" ref="BM711">SUM(IF(Period=$BL$2,IF(Site=$A$663,IF(Provider=$B711,J))))</f>
        <v>0</v>
      </c>
      <c r="BN711" s="26"/>
      <c r="BO711" s="27">
        <f t="shared" si="358"/>
        <v>0</v>
      </c>
      <c r="BP711" s="27">
        <f t="shared" si="346"/>
        <v>0</v>
      </c>
      <c r="BQ711" s="44"/>
      <c r="BR711" s="25">
        <f t="array" ref="BR711">SUM(IF(Period=$BR$2,IF(Site=$A$663,IF(Provider=$B711,I))))</f>
        <v>0</v>
      </c>
      <c r="BS711" s="26">
        <f t="array" ref="BS711">SUM(IF(Period=$BR$2,IF(Site=$A$663,IF(Provider=$B711,J))))</f>
        <v>0</v>
      </c>
      <c r="BT711" s="26"/>
      <c r="BU711" s="27">
        <f t="shared" si="359"/>
        <v>0</v>
      </c>
      <c r="BV711" s="27">
        <f t="shared" si="347"/>
        <v>0</v>
      </c>
    </row>
    <row r="712" spans="2:74" outlineLevel="1" x14ac:dyDescent="0.25">
      <c r="B712" s="20" t="s">
        <v>693</v>
      </c>
      <c r="C712" s="44"/>
      <c r="D712" s="25">
        <f t="array" ref="D712">SUM(IF(Period=$D$2,IF(Site=$A$663,IF(Provider=$B712,I))))</f>
        <v>0</v>
      </c>
      <c r="E712" s="26">
        <f t="array" ref="E712">SUM(IF(Period=$D$2,IF(Site=$A$663,IF(Provider=$B712,J))))</f>
        <v>0</v>
      </c>
      <c r="F712" s="26"/>
      <c r="G712" s="27">
        <f t="shared" si="348"/>
        <v>0</v>
      </c>
      <c r="H712" s="27">
        <f t="shared" si="336"/>
        <v>0</v>
      </c>
      <c r="I712" s="44"/>
      <c r="J712" s="25">
        <f t="array" ref="J712">SUM(IF(Period=$J$2,IF(Site=$A$663,IF(Provider=$B712,I))))</f>
        <v>1</v>
      </c>
      <c r="K712" s="26">
        <f t="array" ref="K712">SUM(IF(Period=$J$2,IF(Site=$A$663,IF(Provider=$B712,J))))</f>
        <v>22</v>
      </c>
      <c r="L712" s="26"/>
      <c r="M712" s="27">
        <f t="shared" si="349"/>
        <v>1.8272425249169437E-2</v>
      </c>
      <c r="N712" s="27">
        <f t="shared" si="337"/>
        <v>6.8159990085819627E-4</v>
      </c>
      <c r="O712" s="44"/>
      <c r="P712" s="25">
        <f t="array" ref="P712">SUM(IF(Period=$P$2,IF(Site=$A$663,IF(Provider=$B712,I))))</f>
        <v>1</v>
      </c>
      <c r="Q712" s="26">
        <f t="array" ref="Q712">SUM(IF(Period=$P$2,IF(Site=$A$663,IF(Provider=$B712,J))))</f>
        <v>6</v>
      </c>
      <c r="R712" s="26"/>
      <c r="S712" s="27">
        <f t="shared" si="350"/>
        <v>4.8387096774193551E-3</v>
      </c>
      <c r="T712" s="27">
        <f t="shared" si="338"/>
        <v>1.7290069736614603E-4</v>
      </c>
      <c r="U712" s="44"/>
      <c r="V712" s="25">
        <f t="array" ref="V712">SUM(IF(Period=$V$2,IF(Site=$A$663,IF(Provider=$B712,I))))</f>
        <v>1</v>
      </c>
      <c r="W712" s="26">
        <f t="array" ref="W712">SUM(IF(Period=$V$2,IF(Site=$A$663,IF(Provider=$B712,J))))</f>
        <v>4</v>
      </c>
      <c r="X712" s="26"/>
      <c r="Y712" s="27">
        <f t="shared" si="351"/>
        <v>3.3500837520938024E-3</v>
      </c>
      <c r="Z712" s="27">
        <f t="shared" si="339"/>
        <v>1.2097018085042038E-4</v>
      </c>
      <c r="AA712" s="44"/>
      <c r="AB712" s="25">
        <f t="array" ref="AB712">SUM(IF(Period=$AB$2,IF(Site=$A$663,IF(Provider=$B712,I))))</f>
        <v>0</v>
      </c>
      <c r="AC712" s="26">
        <f t="array" ref="AC712">SUM(IF(Period=$AB$2,IF(Site=$A$663,IF(Provider=$B712,J))))</f>
        <v>0</v>
      </c>
      <c r="AD712" s="26"/>
      <c r="AE712" s="27">
        <f t="shared" si="352"/>
        <v>0</v>
      </c>
      <c r="AF712" s="27">
        <f t="shared" si="340"/>
        <v>0</v>
      </c>
      <c r="AG712" s="44"/>
      <c r="AH712" s="25">
        <f t="array" ref="AH712">SUM(IF(Period=$AH$2,IF(Site=$A$663,IF(Provider=$B712,I))))</f>
        <v>0</v>
      </c>
      <c r="AI712" s="26">
        <f t="array" ref="AI712">SUM(IF(Period=$AH$2,IF(Site=$A$663,IF(Provider=$B712,J))))</f>
        <v>0</v>
      </c>
      <c r="AJ712" s="26"/>
      <c r="AK712" s="27">
        <f t="shared" si="353"/>
        <v>0</v>
      </c>
      <c r="AL712" s="27">
        <f t="shared" si="341"/>
        <v>0</v>
      </c>
      <c r="AM712" s="44"/>
      <c r="AN712" s="25">
        <f t="array" ref="AN712">SUM(IF(Period=$AN$2,IF(Site=$A$663,IF(Provider=$B712,I))))</f>
        <v>0</v>
      </c>
      <c r="AO712" s="26">
        <f t="array" ref="AO712">SUM(IF(Period=$AN$2,IF(Site=$A$663,IF(Provider=$B712,J))))</f>
        <v>0</v>
      </c>
      <c r="AP712" s="26"/>
      <c r="AQ712" s="27">
        <f t="shared" si="354"/>
        <v>0</v>
      </c>
      <c r="AR712" s="27">
        <f t="shared" si="342"/>
        <v>0</v>
      </c>
      <c r="AS712" s="44"/>
      <c r="AT712" s="25">
        <f t="array" ref="AT712">SUM(IF(Period=$AT$2,IF(Site=$A$663,IF(Provider=$B712,I))))</f>
        <v>0</v>
      </c>
      <c r="AU712" s="26">
        <f t="array" ref="AU712">SUM(IF(Period=$AT$2,IF(Site=$A$663,IF(Provider=$B712,J))))</f>
        <v>0</v>
      </c>
      <c r="AV712" s="26"/>
      <c r="AW712" s="27">
        <f t="shared" si="355"/>
        <v>0</v>
      </c>
      <c r="AX712" s="27">
        <f t="shared" si="343"/>
        <v>0</v>
      </c>
      <c r="AY712" s="44"/>
      <c r="AZ712" s="25">
        <f t="array" ref="AZ712">SUM(IF(Period=$AZ$2,IF(Site=$A$663,IF(Provider=$B712,I))))</f>
        <v>0</v>
      </c>
      <c r="BA712" s="26">
        <f t="array" ref="BA712">SUM(IF(Period=$AZ$2,IF(Site=$A$663,IF(Provider=$B712,J))))</f>
        <v>0</v>
      </c>
      <c r="BB712" s="26"/>
      <c r="BC712" s="27">
        <f t="shared" si="356"/>
        <v>0</v>
      </c>
      <c r="BD712" s="27">
        <f t="shared" si="344"/>
        <v>0</v>
      </c>
      <c r="BE712" s="44"/>
      <c r="BF712" s="25">
        <f t="array" ref="BF712">SUM(IF(Period=$BF$2,IF(Site=$A$663,IF(Provider=$B712,I))))</f>
        <v>0</v>
      </c>
      <c r="BG712" s="26">
        <f t="array" ref="BG712">SUM(IF(Period=$BF$2,IF(Site=$A$663,IF(Provider=$B712,J))))</f>
        <v>0</v>
      </c>
      <c r="BH712" s="26"/>
      <c r="BI712" s="27">
        <f t="shared" si="357"/>
        <v>0</v>
      </c>
      <c r="BJ712" s="27">
        <f t="shared" si="345"/>
        <v>0</v>
      </c>
      <c r="BK712" s="44"/>
      <c r="BL712" s="25">
        <f t="array" ref="BL712">SUM(IF(Period=$BL$2,IF(Site=$A$663,IF(Provider=$B712,I))))</f>
        <v>0</v>
      </c>
      <c r="BM712" s="26">
        <f t="array" ref="BM712">SUM(IF(Period=$BL$2,IF(Site=$A$663,IF(Provider=$B712,J))))</f>
        <v>0</v>
      </c>
      <c r="BN712" s="26"/>
      <c r="BO712" s="27">
        <f t="shared" si="358"/>
        <v>0</v>
      </c>
      <c r="BP712" s="27">
        <f t="shared" si="346"/>
        <v>0</v>
      </c>
      <c r="BQ712" s="44"/>
      <c r="BR712" s="25">
        <f t="array" ref="BR712">SUM(IF(Period=$BR$2,IF(Site=$A$663,IF(Provider=$B712,I))))</f>
        <v>0</v>
      </c>
      <c r="BS712" s="26">
        <f t="array" ref="BS712">SUM(IF(Period=$BR$2,IF(Site=$A$663,IF(Provider=$B712,J))))</f>
        <v>0</v>
      </c>
      <c r="BT712" s="26"/>
      <c r="BU712" s="27">
        <f t="shared" si="359"/>
        <v>0</v>
      </c>
      <c r="BV712" s="27">
        <f t="shared" si="347"/>
        <v>0</v>
      </c>
    </row>
    <row r="713" spans="2:74" outlineLevel="1" x14ac:dyDescent="0.25">
      <c r="B713" s="20" t="s">
        <v>765</v>
      </c>
      <c r="C713" s="44"/>
      <c r="D713" s="25">
        <f t="array" ref="D713">SUM(IF(Period=$D$2,IF(Site=$A$663,IF(Provider=$B713,I))))</f>
        <v>2</v>
      </c>
      <c r="E713" s="26">
        <f t="array" ref="E713">SUM(IF(Period=$D$2,IF(Site=$A$663,IF(Provider=$B713,J))))</f>
        <v>19.5</v>
      </c>
      <c r="F713" s="26"/>
      <c r="G713" s="27">
        <f t="shared" si="348"/>
        <v>3.5230352303523033E-2</v>
      </c>
      <c r="H713" s="27">
        <f t="shared" si="336"/>
        <v>1.1295507863411244E-3</v>
      </c>
      <c r="I713" s="44"/>
      <c r="J713" s="25">
        <f t="array" ref="J713">SUM(IF(Period=$J$2,IF(Site=$A$663,IF(Provider=$B713,I))))</f>
        <v>1</v>
      </c>
      <c r="K713" s="26">
        <f t="array" ref="K713">SUM(IF(Period=$J$2,IF(Site=$A$663,IF(Provider=$B713,J))))</f>
        <v>10</v>
      </c>
      <c r="L713" s="26"/>
      <c r="M713" s="27">
        <f t="shared" si="349"/>
        <v>8.3056478405315621E-3</v>
      </c>
      <c r="N713" s="27">
        <f t="shared" si="337"/>
        <v>3.0981813675372554E-4</v>
      </c>
      <c r="O713" s="44"/>
      <c r="P713" s="25">
        <f t="array" ref="P713">SUM(IF(Period=$P$2,IF(Site=$A$663,IF(Provider=$B713,I))))</f>
        <v>0</v>
      </c>
      <c r="Q713" s="26">
        <f t="array" ref="Q713">SUM(IF(Period=$P$2,IF(Site=$A$663,IF(Provider=$B713,J))))</f>
        <v>0</v>
      </c>
      <c r="R713" s="26"/>
      <c r="S713" s="27">
        <f t="shared" si="350"/>
        <v>0</v>
      </c>
      <c r="T713" s="27">
        <f t="shared" si="338"/>
        <v>0</v>
      </c>
      <c r="U713" s="44"/>
      <c r="V713" s="25">
        <f t="array" ref="V713">SUM(IF(Period=$V$2,IF(Site=$A$663,IF(Provider=$B713,I))))</f>
        <v>6</v>
      </c>
      <c r="W713" s="26">
        <f t="array" ref="W713">SUM(IF(Period=$V$2,IF(Site=$A$663,IF(Provider=$B713,J))))</f>
        <v>4.666666666666667</v>
      </c>
      <c r="X713" s="26"/>
      <c r="Y713" s="27">
        <f t="shared" si="351"/>
        <v>2.3450586264656618E-2</v>
      </c>
      <c r="Z713" s="27">
        <f t="shared" si="339"/>
        <v>8.4679126595294267E-4</v>
      </c>
      <c r="AA713" s="44"/>
      <c r="AB713" s="25">
        <f t="array" ref="AB713">SUM(IF(Period=$AB$2,IF(Site=$A$663,IF(Provider=$B713,I))))</f>
        <v>0</v>
      </c>
      <c r="AC713" s="26">
        <f t="array" ref="AC713">SUM(IF(Period=$AB$2,IF(Site=$A$663,IF(Provider=$B713,J))))</f>
        <v>0</v>
      </c>
      <c r="AD713" s="26"/>
      <c r="AE713" s="27">
        <f t="shared" si="352"/>
        <v>0</v>
      </c>
      <c r="AF713" s="27">
        <f t="shared" si="340"/>
        <v>0</v>
      </c>
      <c r="AG713" s="44"/>
      <c r="AH713" s="25">
        <f t="array" ref="AH713">SUM(IF(Period=$AH$2,IF(Site=$A$663,IF(Provider=$B713,I))))</f>
        <v>0</v>
      </c>
      <c r="AI713" s="26">
        <f t="array" ref="AI713">SUM(IF(Period=$AH$2,IF(Site=$A$663,IF(Provider=$B713,J))))</f>
        <v>0</v>
      </c>
      <c r="AJ713" s="26"/>
      <c r="AK713" s="27">
        <f t="shared" si="353"/>
        <v>0</v>
      </c>
      <c r="AL713" s="27">
        <f t="shared" si="341"/>
        <v>0</v>
      </c>
      <c r="AM713" s="44"/>
      <c r="AN713" s="25">
        <f t="array" ref="AN713">SUM(IF(Period=$AN$2,IF(Site=$A$663,IF(Provider=$B713,I))))</f>
        <v>0</v>
      </c>
      <c r="AO713" s="26">
        <f t="array" ref="AO713">SUM(IF(Period=$AN$2,IF(Site=$A$663,IF(Provider=$B713,J))))</f>
        <v>0</v>
      </c>
      <c r="AP713" s="26"/>
      <c r="AQ713" s="27">
        <f t="shared" si="354"/>
        <v>0</v>
      </c>
      <c r="AR713" s="27">
        <f t="shared" si="342"/>
        <v>0</v>
      </c>
      <c r="AS713" s="44"/>
      <c r="AT713" s="25">
        <f t="array" ref="AT713">SUM(IF(Period=$AT$2,IF(Site=$A$663,IF(Provider=$B713,I))))</f>
        <v>0</v>
      </c>
      <c r="AU713" s="26">
        <f t="array" ref="AU713">SUM(IF(Period=$AT$2,IF(Site=$A$663,IF(Provider=$B713,J))))</f>
        <v>0</v>
      </c>
      <c r="AV713" s="26"/>
      <c r="AW713" s="27">
        <f t="shared" si="355"/>
        <v>0</v>
      </c>
      <c r="AX713" s="27">
        <f t="shared" si="343"/>
        <v>0</v>
      </c>
      <c r="AY713" s="44"/>
      <c r="AZ713" s="25">
        <f t="array" ref="AZ713">SUM(IF(Period=$AZ$2,IF(Site=$A$663,IF(Provider=$B713,I))))</f>
        <v>0</v>
      </c>
      <c r="BA713" s="26">
        <f t="array" ref="BA713">SUM(IF(Period=$AZ$2,IF(Site=$A$663,IF(Provider=$B713,J))))</f>
        <v>0</v>
      </c>
      <c r="BB713" s="26"/>
      <c r="BC713" s="27">
        <f t="shared" si="356"/>
        <v>0</v>
      </c>
      <c r="BD713" s="27">
        <f t="shared" si="344"/>
        <v>0</v>
      </c>
      <c r="BE713" s="44"/>
      <c r="BF713" s="25">
        <f t="array" ref="BF713">SUM(IF(Period=$BF$2,IF(Site=$A$663,IF(Provider=$B713,I))))</f>
        <v>0</v>
      </c>
      <c r="BG713" s="26">
        <f t="array" ref="BG713">SUM(IF(Period=$BF$2,IF(Site=$A$663,IF(Provider=$B713,J))))</f>
        <v>0</v>
      </c>
      <c r="BH713" s="26"/>
      <c r="BI713" s="27">
        <f t="shared" si="357"/>
        <v>0</v>
      </c>
      <c r="BJ713" s="27">
        <f t="shared" si="345"/>
        <v>0</v>
      </c>
      <c r="BK713" s="44"/>
      <c r="BL713" s="25">
        <f t="array" ref="BL713">SUM(IF(Period=$BL$2,IF(Site=$A$663,IF(Provider=$B713,I))))</f>
        <v>0</v>
      </c>
      <c r="BM713" s="26">
        <f t="array" ref="BM713">SUM(IF(Period=$BL$2,IF(Site=$A$663,IF(Provider=$B713,J))))</f>
        <v>0</v>
      </c>
      <c r="BN713" s="26"/>
      <c r="BO713" s="27">
        <f t="shared" si="358"/>
        <v>0</v>
      </c>
      <c r="BP713" s="27">
        <f t="shared" si="346"/>
        <v>0</v>
      </c>
      <c r="BQ713" s="44"/>
      <c r="BR713" s="25">
        <f t="array" ref="BR713">SUM(IF(Period=$BR$2,IF(Site=$A$663,IF(Provider=$B713,I))))</f>
        <v>0</v>
      </c>
      <c r="BS713" s="26">
        <f t="array" ref="BS713">SUM(IF(Period=$BR$2,IF(Site=$A$663,IF(Provider=$B713,J))))</f>
        <v>0</v>
      </c>
      <c r="BT713" s="26"/>
      <c r="BU713" s="27">
        <f t="shared" si="359"/>
        <v>0</v>
      </c>
      <c r="BV713" s="27">
        <f t="shared" si="347"/>
        <v>0</v>
      </c>
    </row>
    <row r="714" spans="2:74" outlineLevel="1" x14ac:dyDescent="0.25">
      <c r="B714" s="20" t="s">
        <v>756</v>
      </c>
      <c r="C714" s="44"/>
      <c r="D714" s="25">
        <f t="array" ref="D714">SUM(IF(Period=$D$2,IF(Site=$A$663,IF(Provider=$B714,I))))</f>
        <v>8</v>
      </c>
      <c r="E714" s="26">
        <f t="array" ref="E714">SUM(IF(Period=$D$2,IF(Site=$A$663,IF(Provider=$B714,J))))</f>
        <v>12.25</v>
      </c>
      <c r="F714" s="26"/>
      <c r="G714" s="27">
        <f t="shared" si="348"/>
        <v>8.8527551942186089E-2</v>
      </c>
      <c r="H714" s="27">
        <f t="shared" si="336"/>
        <v>2.8383583861905175E-3</v>
      </c>
      <c r="I714" s="44"/>
      <c r="J714" s="25">
        <f t="array" ref="J714">SUM(IF(Period=$J$2,IF(Site=$A$663,IF(Provider=$B714,I))))</f>
        <v>12</v>
      </c>
      <c r="K714" s="26">
        <f t="array" ref="K714">SUM(IF(Period=$J$2,IF(Site=$A$663,IF(Provider=$B714,J))))</f>
        <v>8.3333333333333339</v>
      </c>
      <c r="L714" s="26"/>
      <c r="M714" s="27">
        <f t="shared" si="349"/>
        <v>8.3056478405315617E-2</v>
      </c>
      <c r="N714" s="27">
        <f t="shared" si="337"/>
        <v>3.098181367537256E-3</v>
      </c>
      <c r="O714" s="44"/>
      <c r="P714" s="25">
        <f t="array" ref="P714">SUM(IF(Period=$P$2,IF(Site=$A$663,IF(Provider=$B714,I))))</f>
        <v>28</v>
      </c>
      <c r="Q714" s="26">
        <f t="array" ref="Q714">SUM(IF(Period=$P$2,IF(Site=$A$663,IF(Provider=$B714,J))))</f>
        <v>7.0357142857142856</v>
      </c>
      <c r="R714" s="26"/>
      <c r="S714" s="27">
        <f t="shared" si="350"/>
        <v>0.15887096774193546</v>
      </c>
      <c r="T714" s="27">
        <f t="shared" si="338"/>
        <v>5.6769062301884618E-3</v>
      </c>
      <c r="U714" s="44"/>
      <c r="V714" s="25">
        <f t="array" ref="V714">SUM(IF(Period=$V$2,IF(Site=$A$663,IF(Provider=$B714,I))))</f>
        <v>18</v>
      </c>
      <c r="W714" s="26">
        <f t="array" ref="W714">SUM(IF(Period=$V$2,IF(Site=$A$663,IF(Provider=$B714,J))))</f>
        <v>5.2777777777777777</v>
      </c>
      <c r="X714" s="26"/>
      <c r="Y714" s="27">
        <f t="shared" si="351"/>
        <v>7.9564489112227799E-2</v>
      </c>
      <c r="Z714" s="27">
        <f t="shared" si="339"/>
        <v>2.873041795197484E-3</v>
      </c>
      <c r="AA714" s="44"/>
      <c r="AB714" s="25">
        <f t="array" ref="AB714">SUM(IF(Period=$AB$2,IF(Site=$A$663,IF(Provider=$B714,I))))</f>
        <v>10</v>
      </c>
      <c r="AC714" s="26">
        <f t="array" ref="AC714">SUM(IF(Period=$AB$2,IF(Site=$A$663,IF(Provider=$B714,J))))</f>
        <v>6.4</v>
      </c>
      <c r="AD714" s="26"/>
      <c r="AE714" s="27">
        <f t="shared" si="352"/>
        <v>6.106870229007634E-2</v>
      </c>
      <c r="AF714" s="27">
        <f t="shared" si="340"/>
        <v>1.9253331728889024E-3</v>
      </c>
      <c r="AG714" s="44"/>
      <c r="AH714" s="25">
        <f t="array" ref="AH714">SUM(IF(Period=$AH$2,IF(Site=$A$663,IF(Provider=$B714,I))))</f>
        <v>0</v>
      </c>
      <c r="AI714" s="26">
        <f t="array" ref="AI714">SUM(IF(Period=$AH$2,IF(Site=$A$663,IF(Provider=$B714,J))))</f>
        <v>0</v>
      </c>
      <c r="AJ714" s="26"/>
      <c r="AK714" s="27">
        <f t="shared" si="353"/>
        <v>0</v>
      </c>
      <c r="AL714" s="27">
        <f t="shared" si="341"/>
        <v>0</v>
      </c>
      <c r="AM714" s="44"/>
      <c r="AN714" s="25">
        <f t="array" ref="AN714">SUM(IF(Period=$AN$2,IF(Site=$A$663,IF(Provider=$B714,I))))</f>
        <v>0</v>
      </c>
      <c r="AO714" s="26">
        <f t="array" ref="AO714">SUM(IF(Period=$AN$2,IF(Site=$A$663,IF(Provider=$B714,J))))</f>
        <v>0</v>
      </c>
      <c r="AP714" s="26"/>
      <c r="AQ714" s="27">
        <f t="shared" si="354"/>
        <v>0</v>
      </c>
      <c r="AR714" s="27">
        <f t="shared" si="342"/>
        <v>0</v>
      </c>
      <c r="AS714" s="44"/>
      <c r="AT714" s="25">
        <f t="array" ref="AT714">SUM(IF(Period=$AT$2,IF(Site=$A$663,IF(Provider=$B714,I))))</f>
        <v>0</v>
      </c>
      <c r="AU714" s="26">
        <f t="array" ref="AU714">SUM(IF(Period=$AT$2,IF(Site=$A$663,IF(Provider=$B714,J))))</f>
        <v>0</v>
      </c>
      <c r="AV714" s="26"/>
      <c r="AW714" s="27">
        <f t="shared" si="355"/>
        <v>0</v>
      </c>
      <c r="AX714" s="27">
        <f t="shared" si="343"/>
        <v>0</v>
      </c>
      <c r="AY714" s="44"/>
      <c r="AZ714" s="25">
        <f t="array" ref="AZ714">SUM(IF(Period=$AZ$2,IF(Site=$A$663,IF(Provider=$B714,I))))</f>
        <v>0</v>
      </c>
      <c r="BA714" s="26">
        <f t="array" ref="BA714">SUM(IF(Period=$AZ$2,IF(Site=$A$663,IF(Provider=$B714,J))))</f>
        <v>0</v>
      </c>
      <c r="BB714" s="26"/>
      <c r="BC714" s="27">
        <f t="shared" si="356"/>
        <v>0</v>
      </c>
      <c r="BD714" s="27">
        <f t="shared" si="344"/>
        <v>0</v>
      </c>
      <c r="BE714" s="44"/>
      <c r="BF714" s="25">
        <f t="array" ref="BF714">SUM(IF(Period=$BF$2,IF(Site=$A$663,IF(Provider=$B714,I))))</f>
        <v>0</v>
      </c>
      <c r="BG714" s="26">
        <f t="array" ref="BG714">SUM(IF(Period=$BF$2,IF(Site=$A$663,IF(Provider=$B714,J))))</f>
        <v>0</v>
      </c>
      <c r="BH714" s="26"/>
      <c r="BI714" s="27">
        <f t="shared" si="357"/>
        <v>0</v>
      </c>
      <c r="BJ714" s="27">
        <f t="shared" si="345"/>
        <v>0</v>
      </c>
      <c r="BK714" s="44"/>
      <c r="BL714" s="25">
        <f t="array" ref="BL714">SUM(IF(Period=$BL$2,IF(Site=$A$663,IF(Provider=$B714,I))))</f>
        <v>0</v>
      </c>
      <c r="BM714" s="26">
        <f t="array" ref="BM714">SUM(IF(Period=$BL$2,IF(Site=$A$663,IF(Provider=$B714,J))))</f>
        <v>0</v>
      </c>
      <c r="BN714" s="26"/>
      <c r="BO714" s="27">
        <f t="shared" si="358"/>
        <v>0</v>
      </c>
      <c r="BP714" s="27">
        <f t="shared" si="346"/>
        <v>0</v>
      </c>
      <c r="BQ714" s="44"/>
      <c r="BR714" s="25">
        <f t="array" ref="BR714">SUM(IF(Period=$BR$2,IF(Site=$A$663,IF(Provider=$B714,I))))</f>
        <v>0</v>
      </c>
      <c r="BS714" s="26">
        <f t="array" ref="BS714">SUM(IF(Period=$BR$2,IF(Site=$A$663,IF(Provider=$B714,J))))</f>
        <v>0</v>
      </c>
      <c r="BT714" s="26"/>
      <c r="BU714" s="27">
        <f t="shared" si="359"/>
        <v>0</v>
      </c>
      <c r="BV714" s="27">
        <f t="shared" si="347"/>
        <v>0</v>
      </c>
    </row>
    <row r="715" spans="2:74" outlineLevel="1" x14ac:dyDescent="0.25">
      <c r="B715" s="20" t="s">
        <v>766</v>
      </c>
      <c r="C715" s="44"/>
      <c r="D715" s="25">
        <f t="array" ref="D715">SUM(IF(Period=$D$2,IF(Site=$A$663,IF(Provider=$B715,I))))</f>
        <v>28</v>
      </c>
      <c r="E715" s="26">
        <f t="array" ref="E715">SUM(IF(Period=$D$2,IF(Site=$A$663,IF(Provider=$B715,J))))</f>
        <v>14.25</v>
      </c>
      <c r="F715" s="26"/>
      <c r="G715" s="27">
        <f t="shared" si="348"/>
        <v>0.36043360433604338</v>
      </c>
      <c r="H715" s="27">
        <f t="shared" si="336"/>
        <v>1.1556173429489966E-2</v>
      </c>
      <c r="I715" s="44"/>
      <c r="J715" s="25">
        <f t="array" ref="J715">SUM(IF(Period=$J$2,IF(Site=$A$663,IF(Provider=$B715,I))))</f>
        <v>26</v>
      </c>
      <c r="K715" s="26">
        <f t="array" ref="K715">SUM(IF(Period=$J$2,IF(Site=$A$663,IF(Provider=$B715,J))))</f>
        <v>10.692307692307692</v>
      </c>
      <c r="L715" s="26"/>
      <c r="M715" s="27">
        <f t="shared" si="349"/>
        <v>0.23089700996677739</v>
      </c>
      <c r="N715" s="27">
        <f t="shared" si="337"/>
        <v>8.6129442017535696E-3</v>
      </c>
      <c r="O715" s="44"/>
      <c r="P715" s="25">
        <f t="array" ref="P715">SUM(IF(Period=$P$2,IF(Site=$A$663,IF(Provider=$B715,I))))</f>
        <v>4</v>
      </c>
      <c r="Q715" s="26">
        <f t="array" ref="Q715">SUM(IF(Period=$P$2,IF(Site=$A$663,IF(Provider=$B715,J))))</f>
        <v>5</v>
      </c>
      <c r="R715" s="26"/>
      <c r="S715" s="27">
        <f t="shared" si="350"/>
        <v>1.6129032258064516E-2</v>
      </c>
      <c r="T715" s="27">
        <f t="shared" si="338"/>
        <v>5.7633565788715348E-4</v>
      </c>
      <c r="U715" s="44"/>
      <c r="V715" s="25">
        <f t="array" ref="V715">SUM(IF(Period=$V$2,IF(Site=$A$663,IF(Provider=$B715,I))))</f>
        <v>1</v>
      </c>
      <c r="W715" s="26">
        <f t="array" ref="W715">SUM(IF(Period=$V$2,IF(Site=$A$663,IF(Provider=$B715,J))))</f>
        <v>2</v>
      </c>
      <c r="X715" s="26"/>
      <c r="Y715" s="27">
        <f t="shared" si="351"/>
        <v>1.6750418760469012E-3</v>
      </c>
      <c r="Z715" s="27">
        <f t="shared" si="339"/>
        <v>6.0485090425210188E-5</v>
      </c>
      <c r="AA715" s="44"/>
      <c r="AB715" s="25">
        <f t="array" ref="AB715">SUM(IF(Period=$AB$2,IF(Site=$A$663,IF(Provider=$B715,I))))</f>
        <v>19</v>
      </c>
      <c r="AC715" s="26">
        <f t="array" ref="AC715">SUM(IF(Period=$AB$2,IF(Site=$A$663,IF(Provider=$B715,J))))</f>
        <v>12.263157894736842</v>
      </c>
      <c r="AD715" s="26"/>
      <c r="AE715" s="27">
        <f t="shared" si="352"/>
        <v>0.22232824427480916</v>
      </c>
      <c r="AF715" s="27">
        <f t="shared" si="340"/>
        <v>7.0094160825486598E-3</v>
      </c>
      <c r="AG715" s="44"/>
      <c r="AH715" s="25">
        <f t="array" ref="AH715">SUM(IF(Period=$AH$2,IF(Site=$A$663,IF(Provider=$B715,I))))</f>
        <v>0</v>
      </c>
      <c r="AI715" s="26">
        <f t="array" ref="AI715">SUM(IF(Period=$AH$2,IF(Site=$A$663,IF(Provider=$B715,J))))</f>
        <v>0</v>
      </c>
      <c r="AJ715" s="26"/>
      <c r="AK715" s="27">
        <f t="shared" si="353"/>
        <v>0</v>
      </c>
      <c r="AL715" s="27">
        <f t="shared" si="341"/>
        <v>0</v>
      </c>
      <c r="AM715" s="44"/>
      <c r="AN715" s="25">
        <f t="array" ref="AN715">SUM(IF(Period=$AN$2,IF(Site=$A$663,IF(Provider=$B715,I))))</f>
        <v>0</v>
      </c>
      <c r="AO715" s="26">
        <f t="array" ref="AO715">SUM(IF(Period=$AN$2,IF(Site=$A$663,IF(Provider=$B715,J))))</f>
        <v>0</v>
      </c>
      <c r="AP715" s="26"/>
      <c r="AQ715" s="27">
        <f t="shared" si="354"/>
        <v>0</v>
      </c>
      <c r="AR715" s="27">
        <f t="shared" si="342"/>
        <v>0</v>
      </c>
      <c r="AS715" s="44"/>
      <c r="AT715" s="25">
        <f t="array" ref="AT715">SUM(IF(Period=$AT$2,IF(Site=$A$663,IF(Provider=$B715,I))))</f>
        <v>0</v>
      </c>
      <c r="AU715" s="26">
        <f t="array" ref="AU715">SUM(IF(Period=$AT$2,IF(Site=$A$663,IF(Provider=$B715,J))))</f>
        <v>0</v>
      </c>
      <c r="AV715" s="26"/>
      <c r="AW715" s="27">
        <f t="shared" si="355"/>
        <v>0</v>
      </c>
      <c r="AX715" s="27">
        <f t="shared" si="343"/>
        <v>0</v>
      </c>
      <c r="AY715" s="44"/>
      <c r="AZ715" s="25">
        <f t="array" ref="AZ715">SUM(IF(Period=$AZ$2,IF(Site=$A$663,IF(Provider=$B715,I))))</f>
        <v>0</v>
      </c>
      <c r="BA715" s="26">
        <f t="array" ref="BA715">SUM(IF(Period=$AZ$2,IF(Site=$A$663,IF(Provider=$B715,J))))</f>
        <v>0</v>
      </c>
      <c r="BB715" s="26"/>
      <c r="BC715" s="27">
        <f t="shared" si="356"/>
        <v>0</v>
      </c>
      <c r="BD715" s="27">
        <f t="shared" si="344"/>
        <v>0</v>
      </c>
      <c r="BE715" s="44"/>
      <c r="BF715" s="25">
        <f t="array" ref="BF715">SUM(IF(Period=$BF$2,IF(Site=$A$663,IF(Provider=$B715,I))))</f>
        <v>0</v>
      </c>
      <c r="BG715" s="26">
        <f t="array" ref="BG715">SUM(IF(Period=$BF$2,IF(Site=$A$663,IF(Provider=$B715,J))))</f>
        <v>0</v>
      </c>
      <c r="BH715" s="26"/>
      <c r="BI715" s="27">
        <f t="shared" si="357"/>
        <v>0</v>
      </c>
      <c r="BJ715" s="27">
        <f t="shared" si="345"/>
        <v>0</v>
      </c>
      <c r="BK715" s="44"/>
      <c r="BL715" s="25">
        <f t="array" ref="BL715">SUM(IF(Period=$BL$2,IF(Site=$A$663,IF(Provider=$B715,I))))</f>
        <v>0</v>
      </c>
      <c r="BM715" s="26">
        <f t="array" ref="BM715">SUM(IF(Period=$BL$2,IF(Site=$A$663,IF(Provider=$B715,J))))</f>
        <v>0</v>
      </c>
      <c r="BN715" s="26"/>
      <c r="BO715" s="27">
        <f t="shared" si="358"/>
        <v>0</v>
      </c>
      <c r="BP715" s="27">
        <f t="shared" si="346"/>
        <v>0</v>
      </c>
      <c r="BQ715" s="44"/>
      <c r="BR715" s="25">
        <f t="array" ref="BR715">SUM(IF(Period=$BR$2,IF(Site=$A$663,IF(Provider=$B715,I))))</f>
        <v>0</v>
      </c>
      <c r="BS715" s="26">
        <f t="array" ref="BS715">SUM(IF(Period=$BR$2,IF(Site=$A$663,IF(Provider=$B715,J))))</f>
        <v>0</v>
      </c>
      <c r="BT715" s="26"/>
      <c r="BU715" s="27">
        <f t="shared" si="359"/>
        <v>0</v>
      </c>
      <c r="BV715" s="27">
        <f t="shared" si="347"/>
        <v>0</v>
      </c>
    </row>
    <row r="716" spans="2:74" outlineLevel="1" x14ac:dyDescent="0.25">
      <c r="B716" s="20" t="s">
        <v>880</v>
      </c>
      <c r="C716" s="44"/>
      <c r="D716" s="25">
        <f t="array" ref="D716">SUM(IF(Period=$D$2,IF(Site=$A$663,IF(Provider=$B716,I))))</f>
        <v>0</v>
      </c>
      <c r="E716" s="26">
        <f t="array" ref="E716">SUM(IF(Period=$D$2,IF(Site=$A$663,IF(Provider=$B716,J))))</f>
        <v>0</v>
      </c>
      <c r="F716" s="26"/>
      <c r="G716" s="27">
        <f t="shared" si="348"/>
        <v>0</v>
      </c>
      <c r="H716" s="27">
        <f t="shared" si="336"/>
        <v>0</v>
      </c>
      <c r="I716" s="44"/>
      <c r="J716" s="25">
        <f t="array" ref="J716">SUM(IF(Period=$J$2,IF(Site=$A$663,IF(Provider=$B716,I))))</f>
        <v>0</v>
      </c>
      <c r="K716" s="26">
        <f t="array" ref="K716">SUM(IF(Period=$J$2,IF(Site=$A$663,IF(Provider=$B716,J))))</f>
        <v>0</v>
      </c>
      <c r="L716" s="26"/>
      <c r="M716" s="27">
        <f t="shared" si="349"/>
        <v>0</v>
      </c>
      <c r="N716" s="27">
        <f t="shared" si="337"/>
        <v>0</v>
      </c>
      <c r="O716" s="44"/>
      <c r="P716" s="25">
        <f t="array" ref="P716">SUM(IF(Period=$P$2,IF(Site=$A$663,IF(Provider=$B716,I))))</f>
        <v>0</v>
      </c>
      <c r="Q716" s="26">
        <f t="array" ref="Q716">SUM(IF(Period=$P$2,IF(Site=$A$663,IF(Provider=$B716,J))))</f>
        <v>0</v>
      </c>
      <c r="R716" s="26"/>
      <c r="S716" s="27">
        <f t="shared" si="350"/>
        <v>0</v>
      </c>
      <c r="T716" s="27">
        <f t="shared" si="338"/>
        <v>0</v>
      </c>
      <c r="U716" s="44"/>
      <c r="V716" s="25">
        <f t="array" ref="V716">SUM(IF(Period=$V$2,IF(Site=$A$663,IF(Provider=$B716,I))))</f>
        <v>16</v>
      </c>
      <c r="W716" s="26">
        <f t="array" ref="W716">SUM(IF(Period=$V$2,IF(Site=$A$663,IF(Provider=$B716,J))))</f>
        <v>4.6875</v>
      </c>
      <c r="X716" s="26"/>
      <c r="Y716" s="27">
        <f t="shared" si="351"/>
        <v>6.2814070351758788E-2</v>
      </c>
      <c r="Z716" s="27">
        <f t="shared" si="339"/>
        <v>2.2681908909453819E-3</v>
      </c>
      <c r="AA716" s="44"/>
      <c r="AB716" s="25">
        <f t="array" ref="AB716">SUM(IF(Period=$AB$2,IF(Site=$A$663,IF(Provider=$B716,I))))</f>
        <v>0</v>
      </c>
      <c r="AC716" s="26">
        <f t="array" ref="AC716">SUM(IF(Period=$AB$2,IF(Site=$A$663,IF(Provider=$B716,J))))</f>
        <v>0</v>
      </c>
      <c r="AD716" s="26"/>
      <c r="AE716" s="27">
        <f t="shared" si="352"/>
        <v>0</v>
      </c>
      <c r="AF716" s="27">
        <f t="shared" si="340"/>
        <v>0</v>
      </c>
      <c r="AG716" s="44"/>
      <c r="AH716" s="25">
        <f t="array" ref="AH716">SUM(IF(Period=$AH$2,IF(Site=$A$663,IF(Provider=$B716,I))))</f>
        <v>0</v>
      </c>
      <c r="AI716" s="26">
        <f t="array" ref="AI716">SUM(IF(Period=$AH$2,IF(Site=$A$663,IF(Provider=$B716,J))))</f>
        <v>0</v>
      </c>
      <c r="AJ716" s="26"/>
      <c r="AK716" s="27">
        <f t="shared" si="353"/>
        <v>0</v>
      </c>
      <c r="AL716" s="27">
        <f t="shared" si="341"/>
        <v>0</v>
      </c>
      <c r="AM716" s="44"/>
      <c r="AN716" s="25">
        <f t="array" ref="AN716">SUM(IF(Period=$AN$2,IF(Site=$A$663,IF(Provider=$B716,I))))</f>
        <v>0</v>
      </c>
      <c r="AO716" s="26">
        <f t="array" ref="AO716">SUM(IF(Period=$AN$2,IF(Site=$A$663,IF(Provider=$B716,J))))</f>
        <v>0</v>
      </c>
      <c r="AP716" s="26"/>
      <c r="AQ716" s="27">
        <f t="shared" si="354"/>
        <v>0</v>
      </c>
      <c r="AR716" s="27">
        <f t="shared" si="342"/>
        <v>0</v>
      </c>
      <c r="AS716" s="44"/>
      <c r="AT716" s="25">
        <f t="array" ref="AT716">SUM(IF(Period=$AT$2,IF(Site=$A$663,IF(Provider=$B716,I))))</f>
        <v>0</v>
      </c>
      <c r="AU716" s="26">
        <f t="array" ref="AU716">SUM(IF(Period=$AT$2,IF(Site=$A$663,IF(Provider=$B716,J))))</f>
        <v>0</v>
      </c>
      <c r="AV716" s="26"/>
      <c r="AW716" s="27">
        <f t="shared" si="355"/>
        <v>0</v>
      </c>
      <c r="AX716" s="27">
        <f t="shared" si="343"/>
        <v>0</v>
      </c>
      <c r="AY716" s="44"/>
      <c r="AZ716" s="25">
        <f t="array" ref="AZ716">SUM(IF(Period=$AZ$2,IF(Site=$A$663,IF(Provider=$B716,I))))</f>
        <v>0</v>
      </c>
      <c r="BA716" s="26">
        <f t="array" ref="BA716">SUM(IF(Period=$AZ$2,IF(Site=$A$663,IF(Provider=$B716,J))))</f>
        <v>0</v>
      </c>
      <c r="BB716" s="26"/>
      <c r="BC716" s="27">
        <f t="shared" si="356"/>
        <v>0</v>
      </c>
      <c r="BD716" s="27">
        <f t="shared" si="344"/>
        <v>0</v>
      </c>
      <c r="BE716" s="44"/>
      <c r="BF716" s="25">
        <f t="array" ref="BF716">SUM(IF(Period=$BF$2,IF(Site=$A$663,IF(Provider=$B716,I))))</f>
        <v>0</v>
      </c>
      <c r="BG716" s="26">
        <f t="array" ref="BG716">SUM(IF(Period=$BF$2,IF(Site=$A$663,IF(Provider=$B716,J))))</f>
        <v>0</v>
      </c>
      <c r="BH716" s="26"/>
      <c r="BI716" s="27">
        <f t="shared" si="357"/>
        <v>0</v>
      </c>
      <c r="BJ716" s="27">
        <f t="shared" si="345"/>
        <v>0</v>
      </c>
      <c r="BK716" s="44"/>
      <c r="BL716" s="25">
        <f t="array" ref="BL716">SUM(IF(Period=$BL$2,IF(Site=$A$663,IF(Provider=$B716,I))))</f>
        <v>0</v>
      </c>
      <c r="BM716" s="26">
        <f t="array" ref="BM716">SUM(IF(Period=$BL$2,IF(Site=$A$663,IF(Provider=$B716,J))))</f>
        <v>0</v>
      </c>
      <c r="BN716" s="26"/>
      <c r="BO716" s="27">
        <f t="shared" si="358"/>
        <v>0</v>
      </c>
      <c r="BP716" s="27">
        <f t="shared" si="346"/>
        <v>0</v>
      </c>
      <c r="BQ716" s="44"/>
      <c r="BR716" s="25">
        <f t="array" ref="BR716">SUM(IF(Period=$BR$2,IF(Site=$A$663,IF(Provider=$B716,I))))</f>
        <v>0</v>
      </c>
      <c r="BS716" s="26">
        <f t="array" ref="BS716">SUM(IF(Period=$BR$2,IF(Site=$A$663,IF(Provider=$B716,J))))</f>
        <v>0</v>
      </c>
      <c r="BT716" s="26"/>
      <c r="BU716" s="27">
        <f t="shared" si="359"/>
        <v>0</v>
      </c>
      <c r="BV716" s="27">
        <f t="shared" si="347"/>
        <v>0</v>
      </c>
    </row>
    <row r="717" spans="2:74" outlineLevel="1" x14ac:dyDescent="0.25">
      <c r="B717" s="20" t="s">
        <v>759</v>
      </c>
      <c r="C717" s="44"/>
      <c r="D717" s="25">
        <f t="array" ref="D717">SUM(IF(Period=$D$2,IF(Site=$A$663,IF(Provider=$B717,I))))</f>
        <v>6</v>
      </c>
      <c r="E717" s="26">
        <f t="array" ref="E717">SUM(IF(Period=$D$2,IF(Site=$A$663,IF(Provider=$B717,J))))</f>
        <v>5</v>
      </c>
      <c r="F717" s="26"/>
      <c r="G717" s="27">
        <f t="shared" si="348"/>
        <v>2.7100271002710029E-2</v>
      </c>
      <c r="H717" s="27">
        <f t="shared" si="336"/>
        <v>8.6888522026240338E-4</v>
      </c>
      <c r="I717" s="44"/>
      <c r="J717" s="25">
        <f t="array" ref="J717">SUM(IF(Period=$J$2,IF(Site=$A$663,IF(Provider=$B717,I))))</f>
        <v>3</v>
      </c>
      <c r="K717" s="26">
        <f t="array" ref="K717">SUM(IF(Period=$J$2,IF(Site=$A$663,IF(Provider=$B717,J))))</f>
        <v>7.666666666666667</v>
      </c>
      <c r="L717" s="26"/>
      <c r="M717" s="27">
        <f t="shared" si="349"/>
        <v>1.9102990033222592E-2</v>
      </c>
      <c r="N717" s="27">
        <f t="shared" si="337"/>
        <v>7.1258171453356881E-4</v>
      </c>
      <c r="O717" s="44"/>
      <c r="P717" s="25">
        <f t="array" ref="P717">SUM(IF(Period=$P$2,IF(Site=$A$663,IF(Provider=$B717,I))))</f>
        <v>0</v>
      </c>
      <c r="Q717" s="26">
        <f t="array" ref="Q717">SUM(IF(Period=$P$2,IF(Site=$A$663,IF(Provider=$B717,J))))</f>
        <v>0</v>
      </c>
      <c r="R717" s="26"/>
      <c r="S717" s="27">
        <f t="shared" si="350"/>
        <v>0</v>
      </c>
      <c r="T717" s="27">
        <f t="shared" si="338"/>
        <v>0</v>
      </c>
      <c r="U717" s="44"/>
      <c r="V717" s="25">
        <f t="array" ref="V717">SUM(IF(Period=$V$2,IF(Site=$A$663,IF(Provider=$B717,I))))</f>
        <v>0</v>
      </c>
      <c r="W717" s="26">
        <f t="array" ref="W717">SUM(IF(Period=$V$2,IF(Site=$A$663,IF(Provider=$B717,J))))</f>
        <v>0</v>
      </c>
      <c r="X717" s="26"/>
      <c r="Y717" s="27">
        <f t="shared" si="351"/>
        <v>0</v>
      </c>
      <c r="Z717" s="27">
        <f t="shared" si="339"/>
        <v>0</v>
      </c>
      <c r="AA717" s="44"/>
      <c r="AB717" s="25">
        <f t="array" ref="AB717">SUM(IF(Period=$AB$2,IF(Site=$A$663,IF(Provider=$B717,I))))</f>
        <v>0</v>
      </c>
      <c r="AC717" s="26">
        <f t="array" ref="AC717">SUM(IF(Period=$AB$2,IF(Site=$A$663,IF(Provider=$B717,J))))</f>
        <v>0</v>
      </c>
      <c r="AD717" s="26"/>
      <c r="AE717" s="27">
        <f t="shared" si="352"/>
        <v>0</v>
      </c>
      <c r="AF717" s="27">
        <f t="shared" si="340"/>
        <v>0</v>
      </c>
      <c r="AG717" s="44"/>
      <c r="AH717" s="25">
        <f t="array" ref="AH717">SUM(IF(Period=$AH$2,IF(Site=$A$663,IF(Provider=$B717,I))))</f>
        <v>0</v>
      </c>
      <c r="AI717" s="26">
        <f t="array" ref="AI717">SUM(IF(Period=$AH$2,IF(Site=$A$663,IF(Provider=$B717,J))))</f>
        <v>0</v>
      </c>
      <c r="AJ717" s="26"/>
      <c r="AK717" s="27">
        <f t="shared" si="353"/>
        <v>0</v>
      </c>
      <c r="AL717" s="27">
        <f t="shared" si="341"/>
        <v>0</v>
      </c>
      <c r="AM717" s="44"/>
      <c r="AN717" s="25">
        <f t="array" ref="AN717">SUM(IF(Period=$AN$2,IF(Site=$A$663,IF(Provider=$B717,I))))</f>
        <v>0</v>
      </c>
      <c r="AO717" s="26">
        <f t="array" ref="AO717">SUM(IF(Period=$AN$2,IF(Site=$A$663,IF(Provider=$B717,J))))</f>
        <v>0</v>
      </c>
      <c r="AP717" s="26"/>
      <c r="AQ717" s="27">
        <f t="shared" si="354"/>
        <v>0</v>
      </c>
      <c r="AR717" s="27">
        <f t="shared" si="342"/>
        <v>0</v>
      </c>
      <c r="AS717" s="44"/>
      <c r="AT717" s="25">
        <f t="array" ref="AT717">SUM(IF(Period=$AT$2,IF(Site=$A$663,IF(Provider=$B717,I))))</f>
        <v>0</v>
      </c>
      <c r="AU717" s="26">
        <f t="array" ref="AU717">SUM(IF(Period=$AT$2,IF(Site=$A$663,IF(Provider=$B717,J))))</f>
        <v>0</v>
      </c>
      <c r="AV717" s="26"/>
      <c r="AW717" s="27">
        <f t="shared" si="355"/>
        <v>0</v>
      </c>
      <c r="AX717" s="27">
        <f t="shared" si="343"/>
        <v>0</v>
      </c>
      <c r="AY717" s="44"/>
      <c r="AZ717" s="25">
        <f t="array" ref="AZ717">SUM(IF(Period=$AZ$2,IF(Site=$A$663,IF(Provider=$B717,I))))</f>
        <v>0</v>
      </c>
      <c r="BA717" s="26">
        <f t="array" ref="BA717">SUM(IF(Period=$AZ$2,IF(Site=$A$663,IF(Provider=$B717,J))))</f>
        <v>0</v>
      </c>
      <c r="BB717" s="26"/>
      <c r="BC717" s="27">
        <f t="shared" si="356"/>
        <v>0</v>
      </c>
      <c r="BD717" s="27">
        <f t="shared" si="344"/>
        <v>0</v>
      </c>
      <c r="BE717" s="44"/>
      <c r="BF717" s="25">
        <f t="array" ref="BF717">SUM(IF(Period=$BF$2,IF(Site=$A$663,IF(Provider=$B717,I))))</f>
        <v>0</v>
      </c>
      <c r="BG717" s="26">
        <f t="array" ref="BG717">SUM(IF(Period=$BF$2,IF(Site=$A$663,IF(Provider=$B717,J))))</f>
        <v>0</v>
      </c>
      <c r="BH717" s="26"/>
      <c r="BI717" s="27">
        <f t="shared" si="357"/>
        <v>0</v>
      </c>
      <c r="BJ717" s="27">
        <f t="shared" si="345"/>
        <v>0</v>
      </c>
      <c r="BK717" s="44"/>
      <c r="BL717" s="25">
        <f t="array" ref="BL717">SUM(IF(Period=$BL$2,IF(Site=$A$663,IF(Provider=$B717,I))))</f>
        <v>0</v>
      </c>
      <c r="BM717" s="26">
        <f t="array" ref="BM717">SUM(IF(Period=$BL$2,IF(Site=$A$663,IF(Provider=$B717,J))))</f>
        <v>0</v>
      </c>
      <c r="BN717" s="26"/>
      <c r="BO717" s="27">
        <f t="shared" si="358"/>
        <v>0</v>
      </c>
      <c r="BP717" s="27">
        <f t="shared" si="346"/>
        <v>0</v>
      </c>
      <c r="BQ717" s="44"/>
      <c r="BR717" s="25">
        <f t="array" ref="BR717">SUM(IF(Period=$BR$2,IF(Site=$A$663,IF(Provider=$B717,I))))</f>
        <v>0</v>
      </c>
      <c r="BS717" s="26">
        <f t="array" ref="BS717">SUM(IF(Period=$BR$2,IF(Site=$A$663,IF(Provider=$B717,J))))</f>
        <v>0</v>
      </c>
      <c r="BT717" s="26"/>
      <c r="BU717" s="27">
        <f t="shared" si="359"/>
        <v>0</v>
      </c>
      <c r="BV717" s="27">
        <f t="shared" si="347"/>
        <v>0</v>
      </c>
    </row>
    <row r="718" spans="2:74" outlineLevel="1" x14ac:dyDescent="0.25">
      <c r="B718" s="20" t="s">
        <v>689</v>
      </c>
      <c r="C718" s="44"/>
      <c r="D718" s="25">
        <f t="array" ref="D718">SUM(IF(Period=$D$2,IF(Site=$A$663,IF(Provider=$B718,I))))</f>
        <v>1</v>
      </c>
      <c r="E718" s="26">
        <f t="array" ref="E718">SUM(IF(Period=$D$2,IF(Site=$A$663,IF(Provider=$B718,J))))</f>
        <v>7</v>
      </c>
      <c r="F718" s="26"/>
      <c r="G718" s="27">
        <f t="shared" si="348"/>
        <v>6.3233965672990057E-3</v>
      </c>
      <c r="H718" s="27">
        <f t="shared" si="336"/>
        <v>2.0273988472789409E-4</v>
      </c>
      <c r="I718" s="44"/>
      <c r="J718" s="25">
        <f t="array" ref="J718">SUM(IF(Period=$J$2,IF(Site=$A$663,IF(Provider=$B718,I))))</f>
        <v>0</v>
      </c>
      <c r="K718" s="26">
        <f t="array" ref="K718">SUM(IF(Period=$J$2,IF(Site=$A$663,IF(Provider=$B718,J))))</f>
        <v>0</v>
      </c>
      <c r="L718" s="26"/>
      <c r="M718" s="27">
        <f t="shared" si="349"/>
        <v>0</v>
      </c>
      <c r="N718" s="27">
        <f t="shared" si="337"/>
        <v>0</v>
      </c>
      <c r="O718" s="44"/>
      <c r="P718" s="25">
        <f t="array" ref="P718">SUM(IF(Period=$P$2,IF(Site=$A$663,IF(Provider=$B718,I))))</f>
        <v>0</v>
      </c>
      <c r="Q718" s="26">
        <f t="array" ref="Q718">SUM(IF(Period=$P$2,IF(Site=$A$663,IF(Provider=$B718,J))))</f>
        <v>0</v>
      </c>
      <c r="R718" s="26"/>
      <c r="S718" s="27">
        <f t="shared" si="350"/>
        <v>0</v>
      </c>
      <c r="T718" s="27">
        <f t="shared" si="338"/>
        <v>0</v>
      </c>
      <c r="U718" s="44"/>
      <c r="V718" s="25">
        <f t="array" ref="V718">SUM(IF(Period=$V$2,IF(Site=$A$663,IF(Provider=$B718,I))))</f>
        <v>6</v>
      </c>
      <c r="W718" s="26">
        <f t="array" ref="W718">SUM(IF(Period=$V$2,IF(Site=$A$663,IF(Provider=$B718,J))))</f>
        <v>5</v>
      </c>
      <c r="X718" s="26"/>
      <c r="Y718" s="27">
        <f t="shared" si="351"/>
        <v>2.5125628140703519E-2</v>
      </c>
      <c r="Z718" s="27">
        <f t="shared" si="339"/>
        <v>9.0727635637815273E-4</v>
      </c>
      <c r="AA718" s="44"/>
      <c r="AB718" s="25">
        <f t="array" ref="AB718">SUM(IF(Period=$AB$2,IF(Site=$A$663,IF(Provider=$B718,I))))</f>
        <v>0</v>
      </c>
      <c r="AC718" s="26">
        <f t="array" ref="AC718">SUM(IF(Period=$AB$2,IF(Site=$A$663,IF(Provider=$B718,J))))</f>
        <v>0</v>
      </c>
      <c r="AD718" s="26"/>
      <c r="AE718" s="27">
        <f t="shared" si="352"/>
        <v>0</v>
      </c>
      <c r="AF718" s="27">
        <f t="shared" si="340"/>
        <v>0</v>
      </c>
      <c r="AG718" s="44"/>
      <c r="AH718" s="25">
        <f t="array" ref="AH718">SUM(IF(Period=$AH$2,IF(Site=$A$663,IF(Provider=$B718,I))))</f>
        <v>0</v>
      </c>
      <c r="AI718" s="26">
        <f t="array" ref="AI718">SUM(IF(Period=$AH$2,IF(Site=$A$663,IF(Provider=$B718,J))))</f>
        <v>0</v>
      </c>
      <c r="AJ718" s="26"/>
      <c r="AK718" s="27">
        <f t="shared" si="353"/>
        <v>0</v>
      </c>
      <c r="AL718" s="27">
        <f t="shared" si="341"/>
        <v>0</v>
      </c>
      <c r="AM718" s="44"/>
      <c r="AN718" s="25">
        <f t="array" ref="AN718">SUM(IF(Period=$AN$2,IF(Site=$A$663,IF(Provider=$B718,I))))</f>
        <v>0</v>
      </c>
      <c r="AO718" s="26">
        <f t="array" ref="AO718">SUM(IF(Period=$AN$2,IF(Site=$A$663,IF(Provider=$B718,J))))</f>
        <v>0</v>
      </c>
      <c r="AP718" s="26"/>
      <c r="AQ718" s="27">
        <f t="shared" si="354"/>
        <v>0</v>
      </c>
      <c r="AR718" s="27">
        <f t="shared" si="342"/>
        <v>0</v>
      </c>
      <c r="AS718" s="44"/>
      <c r="AT718" s="25">
        <f t="array" ref="AT718">SUM(IF(Period=$AT$2,IF(Site=$A$663,IF(Provider=$B718,I))))</f>
        <v>0</v>
      </c>
      <c r="AU718" s="26">
        <f t="array" ref="AU718">SUM(IF(Period=$AT$2,IF(Site=$A$663,IF(Provider=$B718,J))))</f>
        <v>0</v>
      </c>
      <c r="AV718" s="26"/>
      <c r="AW718" s="27">
        <f t="shared" si="355"/>
        <v>0</v>
      </c>
      <c r="AX718" s="27">
        <f t="shared" si="343"/>
        <v>0</v>
      </c>
      <c r="AY718" s="44"/>
      <c r="AZ718" s="25">
        <f t="array" ref="AZ718">SUM(IF(Period=$AZ$2,IF(Site=$A$663,IF(Provider=$B718,I))))</f>
        <v>0</v>
      </c>
      <c r="BA718" s="26">
        <f t="array" ref="BA718">SUM(IF(Period=$AZ$2,IF(Site=$A$663,IF(Provider=$B718,J))))</f>
        <v>0</v>
      </c>
      <c r="BB718" s="26"/>
      <c r="BC718" s="27">
        <f t="shared" si="356"/>
        <v>0</v>
      </c>
      <c r="BD718" s="27">
        <f t="shared" si="344"/>
        <v>0</v>
      </c>
      <c r="BE718" s="44"/>
      <c r="BF718" s="25">
        <f t="array" ref="BF718">SUM(IF(Period=$BF$2,IF(Site=$A$663,IF(Provider=$B718,I))))</f>
        <v>0</v>
      </c>
      <c r="BG718" s="26">
        <f t="array" ref="BG718">SUM(IF(Period=$BF$2,IF(Site=$A$663,IF(Provider=$B718,J))))</f>
        <v>0</v>
      </c>
      <c r="BH718" s="26"/>
      <c r="BI718" s="27">
        <f t="shared" si="357"/>
        <v>0</v>
      </c>
      <c r="BJ718" s="27">
        <f t="shared" si="345"/>
        <v>0</v>
      </c>
      <c r="BK718" s="44"/>
      <c r="BL718" s="25">
        <f t="array" ref="BL718">SUM(IF(Period=$BL$2,IF(Site=$A$663,IF(Provider=$B718,I))))</f>
        <v>0</v>
      </c>
      <c r="BM718" s="26">
        <f t="array" ref="BM718">SUM(IF(Period=$BL$2,IF(Site=$A$663,IF(Provider=$B718,J))))</f>
        <v>0</v>
      </c>
      <c r="BN718" s="26"/>
      <c r="BO718" s="27">
        <f t="shared" si="358"/>
        <v>0</v>
      </c>
      <c r="BP718" s="27">
        <f t="shared" si="346"/>
        <v>0</v>
      </c>
      <c r="BQ718" s="44"/>
      <c r="BR718" s="25">
        <f t="array" ref="BR718">SUM(IF(Period=$BR$2,IF(Site=$A$663,IF(Provider=$B718,I))))</f>
        <v>0</v>
      </c>
      <c r="BS718" s="26">
        <f t="array" ref="BS718">SUM(IF(Period=$BR$2,IF(Site=$A$663,IF(Provider=$B718,J))))</f>
        <v>0</v>
      </c>
      <c r="BT718" s="26"/>
      <c r="BU718" s="27">
        <f t="shared" si="359"/>
        <v>0</v>
      </c>
      <c r="BV718" s="27">
        <f t="shared" si="347"/>
        <v>0</v>
      </c>
    </row>
    <row r="719" spans="2:74" outlineLevel="1" x14ac:dyDescent="0.25">
      <c r="B719" s="20" t="s">
        <v>789</v>
      </c>
      <c r="C719" s="44"/>
      <c r="D719" s="25">
        <f t="array" ref="D719">SUM(IF(Period=$D$2,IF(Site=$A$663,IF(Provider=$B719,I))))</f>
        <v>1</v>
      </c>
      <c r="E719" s="26">
        <f t="array" ref="E719">SUM(IF(Period=$D$2,IF(Site=$A$663,IF(Provider=$B719,J))))</f>
        <v>24</v>
      </c>
      <c r="F719" s="26"/>
      <c r="G719" s="27">
        <f t="shared" si="348"/>
        <v>2.1680216802168022E-2</v>
      </c>
      <c r="H719" s="27">
        <f t="shared" si="336"/>
        <v>6.9510817620992258E-4</v>
      </c>
      <c r="I719" s="44"/>
      <c r="J719" s="25">
        <f t="array" ref="J719">SUM(IF(Period=$J$2,IF(Site=$A$663,IF(Provider=$B719,I))))</f>
        <v>0</v>
      </c>
      <c r="K719" s="26">
        <f t="array" ref="K719">SUM(IF(Period=$J$2,IF(Site=$A$663,IF(Provider=$B719,J))))</f>
        <v>0</v>
      </c>
      <c r="L719" s="26"/>
      <c r="M719" s="27">
        <f t="shared" si="349"/>
        <v>0</v>
      </c>
      <c r="N719" s="27">
        <f t="shared" si="337"/>
        <v>0</v>
      </c>
      <c r="O719" s="44"/>
      <c r="P719" s="25">
        <f t="array" ref="P719">SUM(IF(Period=$P$2,IF(Site=$A$663,IF(Provider=$B719,I))))</f>
        <v>0</v>
      </c>
      <c r="Q719" s="26">
        <f t="array" ref="Q719">SUM(IF(Period=$P$2,IF(Site=$A$663,IF(Provider=$B719,J))))</f>
        <v>0</v>
      </c>
      <c r="R719" s="26"/>
      <c r="S719" s="27">
        <f t="shared" si="350"/>
        <v>0</v>
      </c>
      <c r="T719" s="27">
        <f t="shared" si="338"/>
        <v>0</v>
      </c>
      <c r="U719" s="44"/>
      <c r="V719" s="25">
        <f t="array" ref="V719">SUM(IF(Period=$V$2,IF(Site=$A$663,IF(Provider=$B719,I))))</f>
        <v>0</v>
      </c>
      <c r="W719" s="26">
        <f t="array" ref="W719">SUM(IF(Period=$V$2,IF(Site=$A$663,IF(Provider=$B719,J))))</f>
        <v>0</v>
      </c>
      <c r="X719" s="26"/>
      <c r="Y719" s="27">
        <f t="shared" si="351"/>
        <v>0</v>
      </c>
      <c r="Z719" s="27">
        <f t="shared" si="339"/>
        <v>0</v>
      </c>
      <c r="AA719" s="44"/>
      <c r="AB719" s="25">
        <f t="array" ref="AB719">SUM(IF(Period=$AB$2,IF(Site=$A$663,IF(Provider=$B719,I))))</f>
        <v>0</v>
      </c>
      <c r="AC719" s="26">
        <f t="array" ref="AC719">SUM(IF(Period=$AB$2,IF(Site=$A$663,IF(Provider=$B719,J))))</f>
        <v>0</v>
      </c>
      <c r="AD719" s="26"/>
      <c r="AE719" s="27">
        <f t="shared" si="352"/>
        <v>0</v>
      </c>
      <c r="AF719" s="27">
        <f t="shared" si="340"/>
        <v>0</v>
      </c>
      <c r="AG719" s="44"/>
      <c r="AH719" s="25">
        <f t="array" ref="AH719">SUM(IF(Period=$AH$2,IF(Site=$A$663,IF(Provider=$B719,I))))</f>
        <v>0</v>
      </c>
      <c r="AI719" s="26">
        <f t="array" ref="AI719">SUM(IF(Period=$AH$2,IF(Site=$A$663,IF(Provider=$B719,J))))</f>
        <v>0</v>
      </c>
      <c r="AJ719" s="26"/>
      <c r="AK719" s="27">
        <f t="shared" si="353"/>
        <v>0</v>
      </c>
      <c r="AL719" s="27">
        <f t="shared" si="341"/>
        <v>0</v>
      </c>
      <c r="AM719" s="44"/>
      <c r="AN719" s="25">
        <f t="array" ref="AN719">SUM(IF(Period=$AN$2,IF(Site=$A$663,IF(Provider=$B719,I))))</f>
        <v>0</v>
      </c>
      <c r="AO719" s="26">
        <f t="array" ref="AO719">SUM(IF(Period=$AN$2,IF(Site=$A$663,IF(Provider=$B719,J))))</f>
        <v>0</v>
      </c>
      <c r="AP719" s="26"/>
      <c r="AQ719" s="27">
        <f t="shared" si="354"/>
        <v>0</v>
      </c>
      <c r="AR719" s="27">
        <f t="shared" si="342"/>
        <v>0</v>
      </c>
      <c r="AS719" s="44"/>
      <c r="AT719" s="25">
        <f t="array" ref="AT719">SUM(IF(Period=$AT$2,IF(Site=$A$663,IF(Provider=$B719,I))))</f>
        <v>0</v>
      </c>
      <c r="AU719" s="26">
        <f t="array" ref="AU719">SUM(IF(Period=$AT$2,IF(Site=$A$663,IF(Provider=$B719,J))))</f>
        <v>0</v>
      </c>
      <c r="AV719" s="26"/>
      <c r="AW719" s="27">
        <f t="shared" si="355"/>
        <v>0</v>
      </c>
      <c r="AX719" s="27">
        <f t="shared" si="343"/>
        <v>0</v>
      </c>
      <c r="AY719" s="44"/>
      <c r="AZ719" s="25">
        <f t="array" ref="AZ719">SUM(IF(Period=$AZ$2,IF(Site=$A$663,IF(Provider=$B719,I))))</f>
        <v>0</v>
      </c>
      <c r="BA719" s="26">
        <f t="array" ref="BA719">SUM(IF(Period=$AZ$2,IF(Site=$A$663,IF(Provider=$B719,J))))</f>
        <v>0</v>
      </c>
      <c r="BB719" s="26"/>
      <c r="BC719" s="27">
        <f t="shared" si="356"/>
        <v>0</v>
      </c>
      <c r="BD719" s="27">
        <f t="shared" si="344"/>
        <v>0</v>
      </c>
      <c r="BE719" s="44"/>
      <c r="BF719" s="25">
        <f t="array" ref="BF719">SUM(IF(Period=$BF$2,IF(Site=$A$663,IF(Provider=$B719,I))))</f>
        <v>0</v>
      </c>
      <c r="BG719" s="26">
        <f t="array" ref="BG719">SUM(IF(Period=$BF$2,IF(Site=$A$663,IF(Provider=$B719,J))))</f>
        <v>0</v>
      </c>
      <c r="BH719" s="26"/>
      <c r="BI719" s="27">
        <f t="shared" si="357"/>
        <v>0</v>
      </c>
      <c r="BJ719" s="27">
        <f t="shared" si="345"/>
        <v>0</v>
      </c>
      <c r="BK719" s="44"/>
      <c r="BL719" s="25">
        <f t="array" ref="BL719">SUM(IF(Period=$BL$2,IF(Site=$A$663,IF(Provider=$B719,I))))</f>
        <v>0</v>
      </c>
      <c r="BM719" s="26">
        <f t="array" ref="BM719">SUM(IF(Period=$BL$2,IF(Site=$A$663,IF(Provider=$B719,J))))</f>
        <v>0</v>
      </c>
      <c r="BN719" s="26"/>
      <c r="BO719" s="27">
        <f t="shared" si="358"/>
        <v>0</v>
      </c>
      <c r="BP719" s="27">
        <f t="shared" si="346"/>
        <v>0</v>
      </c>
      <c r="BQ719" s="44"/>
      <c r="BR719" s="25">
        <f t="array" ref="BR719">SUM(IF(Period=$BR$2,IF(Site=$A$663,IF(Provider=$B719,I))))</f>
        <v>0</v>
      </c>
      <c r="BS719" s="26">
        <f t="array" ref="BS719">SUM(IF(Period=$BR$2,IF(Site=$A$663,IF(Provider=$B719,J))))</f>
        <v>0</v>
      </c>
      <c r="BT719" s="26"/>
      <c r="BU719" s="27">
        <f t="shared" si="359"/>
        <v>0</v>
      </c>
      <c r="BV719" s="27">
        <f t="shared" si="347"/>
        <v>0</v>
      </c>
    </row>
    <row r="720" spans="2:74" outlineLevel="1" x14ac:dyDescent="0.25">
      <c r="B720" s="20" t="s">
        <v>777</v>
      </c>
      <c r="C720" s="44"/>
      <c r="D720" s="25">
        <f t="array" ref="D720">SUM(IF(Period=$D$2,IF(Site=$A$663,IF(Provider=$B720,I))))</f>
        <v>144</v>
      </c>
      <c r="E720" s="26">
        <f t="array" ref="E720">SUM(IF(Period=$D$2,IF(Site=$A$663,IF(Provider=$B720,J))))</f>
        <v>10.506944444444445</v>
      </c>
      <c r="F720" s="26"/>
      <c r="G720" s="27">
        <f t="shared" si="348"/>
        <v>1.3667570009033425</v>
      </c>
      <c r="H720" s="27">
        <f t="shared" si="336"/>
        <v>4.3820777941900542E-2</v>
      </c>
      <c r="I720" s="44"/>
      <c r="J720" s="25">
        <f t="array" ref="J720">SUM(IF(Period=$J$2,IF(Site=$A$663,IF(Provider=$B720,I))))</f>
        <v>205</v>
      </c>
      <c r="K720" s="26">
        <f t="array" ref="K720">SUM(IF(Period=$J$2,IF(Site=$A$663,IF(Provider=$B720,J))))</f>
        <v>8.741463414634147</v>
      </c>
      <c r="L720" s="26"/>
      <c r="M720" s="27">
        <f t="shared" si="349"/>
        <v>1.488372093023256</v>
      </c>
      <c r="N720" s="27">
        <f t="shared" si="337"/>
        <v>5.5519410106267625E-2</v>
      </c>
      <c r="O720" s="44"/>
      <c r="P720" s="25">
        <f t="array" ref="P720">SUM(IF(Period=$P$2,IF(Site=$A$663,IF(Provider=$B720,I))))</f>
        <v>240</v>
      </c>
      <c r="Q720" s="26">
        <f t="array" ref="Q720">SUM(IF(Period=$P$2,IF(Site=$A$663,IF(Provider=$B720,J))))</f>
        <v>8.4375</v>
      </c>
      <c r="R720" s="26"/>
      <c r="S720" s="27">
        <f t="shared" si="350"/>
        <v>1.6330645161290323</v>
      </c>
      <c r="T720" s="27">
        <f t="shared" si="338"/>
        <v>5.8353985361074293E-2</v>
      </c>
      <c r="U720" s="44"/>
      <c r="V720" s="25">
        <f t="array" ref="V720">SUM(IF(Period=$V$2,IF(Site=$A$663,IF(Provider=$B720,I))))</f>
        <v>189</v>
      </c>
      <c r="W720" s="26">
        <f t="array" ref="W720">SUM(IF(Period=$V$2,IF(Site=$A$663,IF(Provider=$B720,J))))</f>
        <v>8.2328042328042326</v>
      </c>
      <c r="X720" s="26"/>
      <c r="Y720" s="27">
        <f t="shared" si="351"/>
        <v>1.3031825795644889</v>
      </c>
      <c r="Z720" s="27">
        <f t="shared" si="339"/>
        <v>4.7057400350813523E-2</v>
      </c>
      <c r="AA720" s="44"/>
      <c r="AB720" s="25">
        <f t="array" ref="AB720">SUM(IF(Period=$AB$2,IF(Site=$A$663,IF(Provider=$B720,I))))</f>
        <v>201</v>
      </c>
      <c r="AC720" s="26">
        <f t="array" ref="AC720">SUM(IF(Period=$AB$2,IF(Site=$A$663,IF(Provider=$B720,J))))</f>
        <v>5.0796019900497509</v>
      </c>
      <c r="AD720" s="26"/>
      <c r="AE720" s="27">
        <f t="shared" si="352"/>
        <v>0.97423664122137399</v>
      </c>
      <c r="AF720" s="27">
        <f t="shared" si="340"/>
        <v>3.0715080773743266E-2</v>
      </c>
      <c r="AG720" s="44"/>
      <c r="AH720" s="25">
        <f t="array" ref="AH720">SUM(IF(Period=$AH$2,IF(Site=$A$663,IF(Provider=$B720,I))))</f>
        <v>0</v>
      </c>
      <c r="AI720" s="26">
        <f t="array" ref="AI720">SUM(IF(Period=$AH$2,IF(Site=$A$663,IF(Provider=$B720,J))))</f>
        <v>0</v>
      </c>
      <c r="AJ720" s="26"/>
      <c r="AK720" s="27">
        <f t="shared" si="353"/>
        <v>0</v>
      </c>
      <c r="AL720" s="27">
        <f t="shared" si="341"/>
        <v>0</v>
      </c>
      <c r="AM720" s="44"/>
      <c r="AN720" s="25">
        <f t="array" ref="AN720">SUM(IF(Period=$AN$2,IF(Site=$A$663,IF(Provider=$B720,I))))</f>
        <v>0</v>
      </c>
      <c r="AO720" s="26">
        <f t="array" ref="AO720">SUM(IF(Period=$AN$2,IF(Site=$A$663,IF(Provider=$B720,J))))</f>
        <v>0</v>
      </c>
      <c r="AP720" s="26"/>
      <c r="AQ720" s="27">
        <f t="shared" si="354"/>
        <v>0</v>
      </c>
      <c r="AR720" s="27">
        <f t="shared" si="342"/>
        <v>0</v>
      </c>
      <c r="AS720" s="44"/>
      <c r="AT720" s="25">
        <f t="array" ref="AT720">SUM(IF(Period=$AT$2,IF(Site=$A$663,IF(Provider=$B720,I))))</f>
        <v>0</v>
      </c>
      <c r="AU720" s="26">
        <f t="array" ref="AU720">SUM(IF(Period=$AT$2,IF(Site=$A$663,IF(Provider=$B720,J))))</f>
        <v>0</v>
      </c>
      <c r="AV720" s="26"/>
      <c r="AW720" s="27">
        <f t="shared" si="355"/>
        <v>0</v>
      </c>
      <c r="AX720" s="27">
        <f t="shared" si="343"/>
        <v>0</v>
      </c>
      <c r="AY720" s="44"/>
      <c r="AZ720" s="25">
        <f t="array" ref="AZ720">SUM(IF(Period=$AZ$2,IF(Site=$A$663,IF(Provider=$B720,I))))</f>
        <v>0</v>
      </c>
      <c r="BA720" s="26">
        <f t="array" ref="BA720">SUM(IF(Period=$AZ$2,IF(Site=$A$663,IF(Provider=$B720,J))))</f>
        <v>0</v>
      </c>
      <c r="BB720" s="26"/>
      <c r="BC720" s="27">
        <f t="shared" si="356"/>
        <v>0</v>
      </c>
      <c r="BD720" s="27">
        <f t="shared" si="344"/>
        <v>0</v>
      </c>
      <c r="BE720" s="44"/>
      <c r="BF720" s="25">
        <f t="array" ref="BF720">SUM(IF(Period=$BF$2,IF(Site=$A$663,IF(Provider=$B720,I))))</f>
        <v>0</v>
      </c>
      <c r="BG720" s="26">
        <f t="array" ref="BG720">SUM(IF(Period=$BF$2,IF(Site=$A$663,IF(Provider=$B720,J))))</f>
        <v>0</v>
      </c>
      <c r="BH720" s="26"/>
      <c r="BI720" s="27">
        <f t="shared" si="357"/>
        <v>0</v>
      </c>
      <c r="BJ720" s="27">
        <f t="shared" si="345"/>
        <v>0</v>
      </c>
      <c r="BK720" s="44"/>
      <c r="BL720" s="25">
        <f t="array" ref="BL720">SUM(IF(Period=$BL$2,IF(Site=$A$663,IF(Provider=$B720,I))))</f>
        <v>0</v>
      </c>
      <c r="BM720" s="26">
        <f t="array" ref="BM720">SUM(IF(Period=$BL$2,IF(Site=$A$663,IF(Provider=$B720,J))))</f>
        <v>0</v>
      </c>
      <c r="BN720" s="26"/>
      <c r="BO720" s="27">
        <f t="shared" si="358"/>
        <v>0</v>
      </c>
      <c r="BP720" s="27">
        <f t="shared" si="346"/>
        <v>0</v>
      </c>
      <c r="BQ720" s="44"/>
      <c r="BR720" s="25">
        <f t="array" ref="BR720">SUM(IF(Period=$BR$2,IF(Site=$A$663,IF(Provider=$B720,I))))</f>
        <v>0</v>
      </c>
      <c r="BS720" s="26">
        <f t="array" ref="BS720">SUM(IF(Period=$BR$2,IF(Site=$A$663,IF(Provider=$B720,J))))</f>
        <v>0</v>
      </c>
      <c r="BT720" s="26"/>
      <c r="BU720" s="27">
        <f t="shared" si="359"/>
        <v>0</v>
      </c>
      <c r="BV720" s="27">
        <f t="shared" si="347"/>
        <v>0</v>
      </c>
    </row>
    <row r="721" spans="1:74" outlineLevel="1" x14ac:dyDescent="0.25">
      <c r="B721" s="20" t="s">
        <v>831</v>
      </c>
      <c r="C721" s="44"/>
      <c r="D721" s="25">
        <f t="array" ref="D721">SUM(IF(Period=$D$2,IF(Site=$A$663,IF(Provider=$B721,I))))</f>
        <v>0</v>
      </c>
      <c r="E721" s="26">
        <f t="array" ref="E721">SUM(IF(Period=$D$2,IF(Site=$A$663,IF(Provider=$B721,J))))</f>
        <v>0</v>
      </c>
      <c r="F721" s="26"/>
      <c r="G721" s="27">
        <f t="shared" si="348"/>
        <v>0</v>
      </c>
      <c r="H721" s="27">
        <f t="shared" si="336"/>
        <v>0</v>
      </c>
      <c r="I721" s="44"/>
      <c r="J721" s="25">
        <f t="array" ref="J721">SUM(IF(Period=$J$2,IF(Site=$A$663,IF(Provider=$B721,I))))</f>
        <v>37</v>
      </c>
      <c r="K721" s="26">
        <f t="array" ref="K721">SUM(IF(Period=$J$2,IF(Site=$A$663,IF(Provider=$B721,J))))</f>
        <v>9.486486486486486</v>
      </c>
      <c r="L721" s="26"/>
      <c r="M721" s="27">
        <f t="shared" si="349"/>
        <v>0.2915282392026578</v>
      </c>
      <c r="N721" s="27">
        <f t="shared" si="337"/>
        <v>1.0874616600055766E-2</v>
      </c>
      <c r="O721" s="44"/>
      <c r="P721" s="25">
        <f t="array" ref="P721">SUM(IF(Period=$P$2,IF(Site=$A$663,IF(Provider=$B721,I))))</f>
        <v>30</v>
      </c>
      <c r="Q721" s="26">
        <f t="array" ref="Q721">SUM(IF(Period=$P$2,IF(Site=$A$663,IF(Provider=$B721,J))))</f>
        <v>12.6</v>
      </c>
      <c r="R721" s="26"/>
      <c r="S721" s="27">
        <f t="shared" si="350"/>
        <v>0.30483870967741933</v>
      </c>
      <c r="T721" s="27">
        <f t="shared" si="338"/>
        <v>1.08927439340672E-2</v>
      </c>
      <c r="U721" s="44"/>
      <c r="V721" s="25">
        <f t="array" ref="V721">SUM(IF(Period=$V$2,IF(Site=$A$663,IF(Provider=$B721,I))))</f>
        <v>0</v>
      </c>
      <c r="W721" s="26">
        <f t="array" ref="W721">SUM(IF(Period=$V$2,IF(Site=$A$663,IF(Provider=$B721,J))))</f>
        <v>0</v>
      </c>
      <c r="X721" s="26"/>
      <c r="Y721" s="27">
        <f t="shared" si="351"/>
        <v>0</v>
      </c>
      <c r="Z721" s="27">
        <f t="shared" si="339"/>
        <v>0</v>
      </c>
      <c r="AA721" s="44"/>
      <c r="AB721" s="25">
        <f t="array" ref="AB721">SUM(IF(Period=$AB$2,IF(Site=$A$663,IF(Provider=$B721,I))))</f>
        <v>0</v>
      </c>
      <c r="AC721" s="26">
        <f t="array" ref="AC721">SUM(IF(Period=$AB$2,IF(Site=$A$663,IF(Provider=$B721,J))))</f>
        <v>0</v>
      </c>
      <c r="AD721" s="26"/>
      <c r="AE721" s="27">
        <f t="shared" si="352"/>
        <v>0</v>
      </c>
      <c r="AF721" s="27">
        <f t="shared" si="340"/>
        <v>0</v>
      </c>
      <c r="AG721" s="44"/>
      <c r="AH721" s="25">
        <f t="array" ref="AH721">SUM(IF(Period=$AH$2,IF(Site=$A$663,IF(Provider=$B721,I))))</f>
        <v>0</v>
      </c>
      <c r="AI721" s="26">
        <f t="array" ref="AI721">SUM(IF(Period=$AH$2,IF(Site=$A$663,IF(Provider=$B721,J))))</f>
        <v>0</v>
      </c>
      <c r="AJ721" s="26"/>
      <c r="AK721" s="27">
        <f t="shared" si="353"/>
        <v>0</v>
      </c>
      <c r="AL721" s="27">
        <f t="shared" si="341"/>
        <v>0</v>
      </c>
      <c r="AM721" s="44"/>
      <c r="AN721" s="25">
        <f t="array" ref="AN721">SUM(IF(Period=$AN$2,IF(Site=$A$663,IF(Provider=$B721,I))))</f>
        <v>0</v>
      </c>
      <c r="AO721" s="26">
        <f t="array" ref="AO721">SUM(IF(Period=$AN$2,IF(Site=$A$663,IF(Provider=$B721,J))))</f>
        <v>0</v>
      </c>
      <c r="AP721" s="26"/>
      <c r="AQ721" s="27">
        <f t="shared" si="354"/>
        <v>0</v>
      </c>
      <c r="AR721" s="27">
        <f t="shared" si="342"/>
        <v>0</v>
      </c>
      <c r="AS721" s="44"/>
      <c r="AT721" s="25">
        <f t="array" ref="AT721">SUM(IF(Period=$AT$2,IF(Site=$A$663,IF(Provider=$B721,I))))</f>
        <v>0</v>
      </c>
      <c r="AU721" s="26">
        <f t="array" ref="AU721">SUM(IF(Period=$AT$2,IF(Site=$A$663,IF(Provider=$B721,J))))</f>
        <v>0</v>
      </c>
      <c r="AV721" s="26"/>
      <c r="AW721" s="27">
        <f t="shared" si="355"/>
        <v>0</v>
      </c>
      <c r="AX721" s="27">
        <f t="shared" si="343"/>
        <v>0</v>
      </c>
      <c r="AY721" s="44"/>
      <c r="AZ721" s="25">
        <f t="array" ref="AZ721">SUM(IF(Period=$AZ$2,IF(Site=$A$663,IF(Provider=$B721,I))))</f>
        <v>0</v>
      </c>
      <c r="BA721" s="26">
        <f t="array" ref="BA721">SUM(IF(Period=$AZ$2,IF(Site=$A$663,IF(Provider=$B721,J))))</f>
        <v>0</v>
      </c>
      <c r="BB721" s="26"/>
      <c r="BC721" s="27">
        <f t="shared" si="356"/>
        <v>0</v>
      </c>
      <c r="BD721" s="27">
        <f t="shared" si="344"/>
        <v>0</v>
      </c>
      <c r="BE721" s="44"/>
      <c r="BF721" s="25">
        <f t="array" ref="BF721">SUM(IF(Period=$BF$2,IF(Site=$A$663,IF(Provider=$B721,I))))</f>
        <v>0</v>
      </c>
      <c r="BG721" s="26">
        <f t="array" ref="BG721">SUM(IF(Period=$BF$2,IF(Site=$A$663,IF(Provider=$B721,J))))</f>
        <v>0</v>
      </c>
      <c r="BH721" s="26"/>
      <c r="BI721" s="27">
        <f t="shared" si="357"/>
        <v>0</v>
      </c>
      <c r="BJ721" s="27">
        <f t="shared" si="345"/>
        <v>0</v>
      </c>
      <c r="BK721" s="44"/>
      <c r="BL721" s="25">
        <f t="array" ref="BL721">SUM(IF(Period=$BL$2,IF(Site=$A$663,IF(Provider=$B721,I))))</f>
        <v>0</v>
      </c>
      <c r="BM721" s="26">
        <f t="array" ref="BM721">SUM(IF(Period=$BL$2,IF(Site=$A$663,IF(Provider=$B721,J))))</f>
        <v>0</v>
      </c>
      <c r="BN721" s="26"/>
      <c r="BO721" s="27">
        <f t="shared" si="358"/>
        <v>0</v>
      </c>
      <c r="BP721" s="27">
        <f t="shared" si="346"/>
        <v>0</v>
      </c>
      <c r="BQ721" s="44"/>
      <c r="BR721" s="25">
        <f t="array" ref="BR721">SUM(IF(Period=$BR$2,IF(Site=$A$663,IF(Provider=$B721,I))))</f>
        <v>0</v>
      </c>
      <c r="BS721" s="26">
        <f t="array" ref="BS721">SUM(IF(Period=$BR$2,IF(Site=$A$663,IF(Provider=$B721,J))))</f>
        <v>0</v>
      </c>
      <c r="BT721" s="26"/>
      <c r="BU721" s="27">
        <f t="shared" si="359"/>
        <v>0</v>
      </c>
      <c r="BV721" s="27">
        <f t="shared" si="347"/>
        <v>0</v>
      </c>
    </row>
    <row r="722" spans="1:74" outlineLevel="1" x14ac:dyDescent="0.25">
      <c r="B722" s="20" t="s">
        <v>852</v>
      </c>
      <c r="C722" s="44"/>
      <c r="D722" s="25">
        <f t="array" ref="D722">SUM(IF(Period=$D$2,IF(Site=$A$663,IF(Provider=$B722,I))))</f>
        <v>0</v>
      </c>
      <c r="E722" s="26">
        <f t="array" ref="E722">SUM(IF(Period=$D$2,IF(Site=$A$663,IF(Provider=$B722,J))))</f>
        <v>0</v>
      </c>
      <c r="F722" s="26"/>
      <c r="G722" s="27">
        <f t="shared" si="348"/>
        <v>0</v>
      </c>
      <c r="H722" s="27">
        <f t="shared" si="336"/>
        <v>0</v>
      </c>
      <c r="I722" s="44"/>
      <c r="J722" s="25">
        <f t="array" ref="J722">SUM(IF(Period=$J$2,IF(Site=$A$663,IF(Provider=$B722,I))))</f>
        <v>0</v>
      </c>
      <c r="K722" s="26">
        <f t="array" ref="K722">SUM(IF(Period=$J$2,IF(Site=$A$663,IF(Provider=$B722,J))))</f>
        <v>0</v>
      </c>
      <c r="L722" s="26"/>
      <c r="M722" s="27">
        <f t="shared" si="349"/>
        <v>0</v>
      </c>
      <c r="N722" s="27">
        <f t="shared" si="337"/>
        <v>0</v>
      </c>
      <c r="O722" s="44"/>
      <c r="P722" s="25">
        <f t="array" ref="P722">SUM(IF(Period=$P$2,IF(Site=$A$663,IF(Provider=$B722,I))))</f>
        <v>2</v>
      </c>
      <c r="Q722" s="26">
        <f t="array" ref="Q722">SUM(IF(Period=$P$2,IF(Site=$A$663,IF(Provider=$B722,J))))</f>
        <v>6.5</v>
      </c>
      <c r="R722" s="26"/>
      <c r="S722" s="27">
        <f t="shared" si="350"/>
        <v>1.0483870967741936E-2</v>
      </c>
      <c r="T722" s="27">
        <f t="shared" si="338"/>
        <v>3.7461817762664973E-4</v>
      </c>
      <c r="U722" s="44"/>
      <c r="V722" s="25">
        <f t="array" ref="V722">SUM(IF(Period=$V$2,IF(Site=$A$663,IF(Provider=$B722,I))))</f>
        <v>0</v>
      </c>
      <c r="W722" s="26">
        <f t="array" ref="W722">SUM(IF(Period=$V$2,IF(Site=$A$663,IF(Provider=$B722,J))))</f>
        <v>0</v>
      </c>
      <c r="X722" s="26"/>
      <c r="Y722" s="27">
        <f t="shared" si="351"/>
        <v>0</v>
      </c>
      <c r="Z722" s="27">
        <f t="shared" si="339"/>
        <v>0</v>
      </c>
      <c r="AA722" s="44"/>
      <c r="AB722" s="25">
        <f t="array" ref="AB722">SUM(IF(Period=$AB$2,IF(Site=$A$663,IF(Provider=$B722,I))))</f>
        <v>0</v>
      </c>
      <c r="AC722" s="26">
        <f t="array" ref="AC722">SUM(IF(Period=$AB$2,IF(Site=$A$663,IF(Provider=$B722,J))))</f>
        <v>0</v>
      </c>
      <c r="AD722" s="26"/>
      <c r="AE722" s="27">
        <f t="shared" si="352"/>
        <v>0</v>
      </c>
      <c r="AF722" s="27">
        <f t="shared" si="340"/>
        <v>0</v>
      </c>
      <c r="AG722" s="44"/>
      <c r="AH722" s="25">
        <f t="array" ref="AH722">SUM(IF(Period=$AH$2,IF(Site=$A$663,IF(Provider=$B722,I))))</f>
        <v>0</v>
      </c>
      <c r="AI722" s="26">
        <f t="array" ref="AI722">SUM(IF(Period=$AH$2,IF(Site=$A$663,IF(Provider=$B722,J))))</f>
        <v>0</v>
      </c>
      <c r="AJ722" s="26"/>
      <c r="AK722" s="27">
        <f t="shared" si="353"/>
        <v>0</v>
      </c>
      <c r="AL722" s="27">
        <f t="shared" si="341"/>
        <v>0</v>
      </c>
      <c r="AM722" s="44"/>
      <c r="AN722" s="25">
        <f t="array" ref="AN722">SUM(IF(Period=$AN$2,IF(Site=$A$663,IF(Provider=$B722,I))))</f>
        <v>0</v>
      </c>
      <c r="AO722" s="26">
        <f t="array" ref="AO722">SUM(IF(Period=$AN$2,IF(Site=$A$663,IF(Provider=$B722,J))))</f>
        <v>0</v>
      </c>
      <c r="AP722" s="26"/>
      <c r="AQ722" s="27">
        <f t="shared" si="354"/>
        <v>0</v>
      </c>
      <c r="AR722" s="27">
        <f t="shared" si="342"/>
        <v>0</v>
      </c>
      <c r="AS722" s="44"/>
      <c r="AT722" s="25">
        <f t="array" ref="AT722">SUM(IF(Period=$AT$2,IF(Site=$A$663,IF(Provider=$B722,I))))</f>
        <v>0</v>
      </c>
      <c r="AU722" s="26">
        <f t="array" ref="AU722">SUM(IF(Period=$AT$2,IF(Site=$A$663,IF(Provider=$B722,J))))</f>
        <v>0</v>
      </c>
      <c r="AV722" s="26"/>
      <c r="AW722" s="27">
        <f t="shared" si="355"/>
        <v>0</v>
      </c>
      <c r="AX722" s="27">
        <f t="shared" si="343"/>
        <v>0</v>
      </c>
      <c r="AY722" s="44"/>
      <c r="AZ722" s="25">
        <f t="array" ref="AZ722">SUM(IF(Period=$AZ$2,IF(Site=$A$663,IF(Provider=$B722,I))))</f>
        <v>0</v>
      </c>
      <c r="BA722" s="26">
        <f t="array" ref="BA722">SUM(IF(Period=$AZ$2,IF(Site=$A$663,IF(Provider=$B722,J))))</f>
        <v>0</v>
      </c>
      <c r="BB722" s="26"/>
      <c r="BC722" s="27">
        <f t="shared" si="356"/>
        <v>0</v>
      </c>
      <c r="BD722" s="27">
        <f t="shared" si="344"/>
        <v>0</v>
      </c>
      <c r="BE722" s="44"/>
      <c r="BF722" s="25">
        <f t="array" ref="BF722">SUM(IF(Period=$BF$2,IF(Site=$A$663,IF(Provider=$B722,I))))</f>
        <v>0</v>
      </c>
      <c r="BG722" s="26">
        <f t="array" ref="BG722">SUM(IF(Period=$BF$2,IF(Site=$A$663,IF(Provider=$B722,J))))</f>
        <v>0</v>
      </c>
      <c r="BH722" s="26"/>
      <c r="BI722" s="27">
        <f t="shared" si="357"/>
        <v>0</v>
      </c>
      <c r="BJ722" s="27">
        <f t="shared" si="345"/>
        <v>0</v>
      </c>
      <c r="BK722" s="44"/>
      <c r="BL722" s="25">
        <f t="array" ref="BL722">SUM(IF(Period=$BL$2,IF(Site=$A$663,IF(Provider=$B722,I))))</f>
        <v>0</v>
      </c>
      <c r="BM722" s="26">
        <f t="array" ref="BM722">SUM(IF(Period=$BL$2,IF(Site=$A$663,IF(Provider=$B722,J))))</f>
        <v>0</v>
      </c>
      <c r="BN722" s="26"/>
      <c r="BO722" s="27">
        <f t="shared" si="358"/>
        <v>0</v>
      </c>
      <c r="BP722" s="27">
        <f t="shared" si="346"/>
        <v>0</v>
      </c>
      <c r="BQ722" s="44"/>
      <c r="BR722" s="25">
        <f t="array" ref="BR722">SUM(IF(Period=$BR$2,IF(Site=$A$663,IF(Provider=$B722,I))))</f>
        <v>0</v>
      </c>
      <c r="BS722" s="26">
        <f t="array" ref="BS722">SUM(IF(Period=$BR$2,IF(Site=$A$663,IF(Provider=$B722,J))))</f>
        <v>0</v>
      </c>
      <c r="BT722" s="26"/>
      <c r="BU722" s="27">
        <f t="shared" si="359"/>
        <v>0</v>
      </c>
      <c r="BV722" s="27">
        <f t="shared" si="347"/>
        <v>0</v>
      </c>
    </row>
    <row r="723" spans="1:74" outlineLevel="1" x14ac:dyDescent="0.25">
      <c r="B723" s="20" t="s">
        <v>788</v>
      </c>
      <c r="C723" s="44"/>
      <c r="D723" s="25">
        <f t="array" ref="D723">SUM(IF(Period=$D$2,IF(Site=$A$663,IF(Provider=$B723,I))))</f>
        <v>8</v>
      </c>
      <c r="E723" s="26">
        <f t="array" ref="E723">SUM(IF(Period=$D$2,IF(Site=$A$663,IF(Provider=$B723,J))))</f>
        <v>7.125</v>
      </c>
      <c r="F723" s="26"/>
      <c r="G723" s="27">
        <f t="shared" si="348"/>
        <v>5.1490514905149047E-2</v>
      </c>
      <c r="H723" s="27">
        <f t="shared" si="336"/>
        <v>1.6508819184985661E-3</v>
      </c>
      <c r="I723" s="44"/>
      <c r="J723" s="25">
        <f t="array" ref="J723">SUM(IF(Period=$J$2,IF(Site=$A$663,IF(Provider=$B723,I))))</f>
        <v>0</v>
      </c>
      <c r="K723" s="26">
        <f t="array" ref="K723">SUM(IF(Period=$J$2,IF(Site=$A$663,IF(Provider=$B723,J))))</f>
        <v>0</v>
      </c>
      <c r="L723" s="26"/>
      <c r="M723" s="27">
        <f t="shared" si="349"/>
        <v>0</v>
      </c>
      <c r="N723" s="27">
        <f t="shared" si="337"/>
        <v>0</v>
      </c>
      <c r="O723" s="44"/>
      <c r="P723" s="25">
        <f t="array" ref="P723">SUM(IF(Period=$P$2,IF(Site=$A$663,IF(Provider=$B723,I))))</f>
        <v>0</v>
      </c>
      <c r="Q723" s="26">
        <f t="array" ref="Q723">SUM(IF(Period=$P$2,IF(Site=$A$663,IF(Provider=$B723,J))))</f>
        <v>0</v>
      </c>
      <c r="R723" s="26"/>
      <c r="S723" s="27">
        <f t="shared" si="350"/>
        <v>0</v>
      </c>
      <c r="T723" s="27">
        <f t="shared" si="338"/>
        <v>0</v>
      </c>
      <c r="U723" s="44"/>
      <c r="V723" s="25">
        <f t="array" ref="V723">SUM(IF(Period=$V$2,IF(Site=$A$663,IF(Provider=$B723,I))))</f>
        <v>0</v>
      </c>
      <c r="W723" s="26">
        <f t="array" ref="W723">SUM(IF(Period=$V$2,IF(Site=$A$663,IF(Provider=$B723,J))))</f>
        <v>0</v>
      </c>
      <c r="X723" s="26"/>
      <c r="Y723" s="27">
        <f t="shared" si="351"/>
        <v>0</v>
      </c>
      <c r="Z723" s="27">
        <f t="shared" si="339"/>
        <v>0</v>
      </c>
      <c r="AA723" s="44"/>
      <c r="AB723" s="25">
        <f t="array" ref="AB723">SUM(IF(Period=$AB$2,IF(Site=$A$663,IF(Provider=$B723,I))))</f>
        <v>0</v>
      </c>
      <c r="AC723" s="26">
        <f t="array" ref="AC723">SUM(IF(Period=$AB$2,IF(Site=$A$663,IF(Provider=$B723,J))))</f>
        <v>0</v>
      </c>
      <c r="AD723" s="26"/>
      <c r="AE723" s="27">
        <f t="shared" si="352"/>
        <v>0</v>
      </c>
      <c r="AF723" s="27">
        <f t="shared" si="340"/>
        <v>0</v>
      </c>
      <c r="AG723" s="44"/>
      <c r="AH723" s="25">
        <f t="array" ref="AH723">SUM(IF(Period=$AH$2,IF(Site=$A$663,IF(Provider=$B723,I))))</f>
        <v>0</v>
      </c>
      <c r="AI723" s="26">
        <f t="array" ref="AI723">SUM(IF(Period=$AH$2,IF(Site=$A$663,IF(Provider=$B723,J))))</f>
        <v>0</v>
      </c>
      <c r="AJ723" s="26"/>
      <c r="AK723" s="27">
        <f t="shared" si="353"/>
        <v>0</v>
      </c>
      <c r="AL723" s="27">
        <f t="shared" si="341"/>
        <v>0</v>
      </c>
      <c r="AM723" s="44"/>
      <c r="AN723" s="25">
        <f t="array" ref="AN723">SUM(IF(Period=$AN$2,IF(Site=$A$663,IF(Provider=$B723,I))))</f>
        <v>0</v>
      </c>
      <c r="AO723" s="26">
        <f t="array" ref="AO723">SUM(IF(Period=$AN$2,IF(Site=$A$663,IF(Provider=$B723,J))))</f>
        <v>0</v>
      </c>
      <c r="AP723" s="26"/>
      <c r="AQ723" s="27">
        <f t="shared" si="354"/>
        <v>0</v>
      </c>
      <c r="AR723" s="27">
        <f t="shared" si="342"/>
        <v>0</v>
      </c>
      <c r="AS723" s="44"/>
      <c r="AT723" s="25">
        <f t="array" ref="AT723">SUM(IF(Period=$AT$2,IF(Site=$A$663,IF(Provider=$B723,I))))</f>
        <v>0</v>
      </c>
      <c r="AU723" s="26">
        <f t="array" ref="AU723">SUM(IF(Period=$AT$2,IF(Site=$A$663,IF(Provider=$B723,J))))</f>
        <v>0</v>
      </c>
      <c r="AV723" s="26"/>
      <c r="AW723" s="27">
        <f t="shared" si="355"/>
        <v>0</v>
      </c>
      <c r="AX723" s="27">
        <f t="shared" si="343"/>
        <v>0</v>
      </c>
      <c r="AY723" s="44"/>
      <c r="AZ723" s="25">
        <f t="array" ref="AZ723">SUM(IF(Period=$AZ$2,IF(Site=$A$663,IF(Provider=$B723,I))))</f>
        <v>0</v>
      </c>
      <c r="BA723" s="26">
        <f t="array" ref="BA723">SUM(IF(Period=$AZ$2,IF(Site=$A$663,IF(Provider=$B723,J))))</f>
        <v>0</v>
      </c>
      <c r="BB723" s="26"/>
      <c r="BC723" s="27">
        <f t="shared" si="356"/>
        <v>0</v>
      </c>
      <c r="BD723" s="27">
        <f t="shared" si="344"/>
        <v>0</v>
      </c>
      <c r="BE723" s="44"/>
      <c r="BF723" s="25">
        <f t="array" ref="BF723">SUM(IF(Period=$BF$2,IF(Site=$A$663,IF(Provider=$B723,I))))</f>
        <v>0</v>
      </c>
      <c r="BG723" s="26">
        <f t="array" ref="BG723">SUM(IF(Period=$BF$2,IF(Site=$A$663,IF(Provider=$B723,J))))</f>
        <v>0</v>
      </c>
      <c r="BH723" s="26"/>
      <c r="BI723" s="27">
        <f t="shared" si="357"/>
        <v>0</v>
      </c>
      <c r="BJ723" s="27">
        <f t="shared" si="345"/>
        <v>0</v>
      </c>
      <c r="BK723" s="44"/>
      <c r="BL723" s="25">
        <f t="array" ref="BL723">SUM(IF(Period=$BL$2,IF(Site=$A$663,IF(Provider=$B723,I))))</f>
        <v>0</v>
      </c>
      <c r="BM723" s="26">
        <f t="array" ref="BM723">SUM(IF(Period=$BL$2,IF(Site=$A$663,IF(Provider=$B723,J))))</f>
        <v>0</v>
      </c>
      <c r="BN723" s="26"/>
      <c r="BO723" s="27">
        <f t="shared" si="358"/>
        <v>0</v>
      </c>
      <c r="BP723" s="27">
        <f t="shared" si="346"/>
        <v>0</v>
      </c>
      <c r="BQ723" s="44"/>
      <c r="BR723" s="25">
        <f t="array" ref="BR723">SUM(IF(Period=$BR$2,IF(Site=$A$663,IF(Provider=$B723,I))))</f>
        <v>0</v>
      </c>
      <c r="BS723" s="26">
        <f t="array" ref="BS723">SUM(IF(Period=$BR$2,IF(Site=$A$663,IF(Provider=$B723,J))))</f>
        <v>0</v>
      </c>
      <c r="BT723" s="26"/>
      <c r="BU723" s="27">
        <f t="shared" si="359"/>
        <v>0</v>
      </c>
      <c r="BV723" s="27">
        <f t="shared" si="347"/>
        <v>0</v>
      </c>
    </row>
    <row r="724" spans="1:74" outlineLevel="1" x14ac:dyDescent="0.25">
      <c r="B724" s="20" t="s">
        <v>697</v>
      </c>
      <c r="C724" s="44"/>
      <c r="D724" s="25">
        <f t="array" ref="D724">SUM(IF(Period=$D$2,IF(Site=$A$663,IF(Provider=$B724,I))))</f>
        <v>18</v>
      </c>
      <c r="E724" s="26">
        <f t="array" ref="E724">SUM(IF(Period=$D$2,IF(Site=$A$663,IF(Provider=$B724,J))))</f>
        <v>12.222222222222221</v>
      </c>
      <c r="F724" s="26"/>
      <c r="G724" s="27">
        <f t="shared" si="348"/>
        <v>0.19873532068654021</v>
      </c>
      <c r="H724" s="27">
        <f t="shared" si="336"/>
        <v>6.3718249485909574E-3</v>
      </c>
      <c r="I724" s="44"/>
      <c r="J724" s="25">
        <f t="array" ref="J724">SUM(IF(Period=$J$2,IF(Site=$A$663,IF(Provider=$B724,I))))</f>
        <v>17</v>
      </c>
      <c r="K724" s="26">
        <f t="array" ref="K724">SUM(IF(Period=$J$2,IF(Site=$A$663,IF(Provider=$B724,J))))</f>
        <v>10.647058823529411</v>
      </c>
      <c r="L724" s="26"/>
      <c r="M724" s="27">
        <f t="shared" si="349"/>
        <v>0.15033222591362125</v>
      </c>
      <c r="N724" s="27">
        <f t="shared" si="337"/>
        <v>5.6077082752424325E-3</v>
      </c>
      <c r="O724" s="44"/>
      <c r="P724" s="25">
        <f t="array" ref="P724">SUM(IF(Period=$P$2,IF(Site=$A$663,IF(Provider=$B724,I))))</f>
        <v>17</v>
      </c>
      <c r="Q724" s="26">
        <f t="array" ref="Q724">SUM(IF(Period=$P$2,IF(Site=$A$663,IF(Provider=$B724,J))))</f>
        <v>5.7058823529411766</v>
      </c>
      <c r="R724" s="26"/>
      <c r="S724" s="27">
        <f t="shared" si="350"/>
        <v>7.8225806451612909E-2</v>
      </c>
      <c r="T724" s="27">
        <f t="shared" si="338"/>
        <v>2.7952279407526944E-3</v>
      </c>
      <c r="U724" s="44"/>
      <c r="V724" s="25">
        <f t="array" ref="V724">SUM(IF(Period=$V$2,IF(Site=$A$663,IF(Provider=$B724,I))))</f>
        <v>6</v>
      </c>
      <c r="W724" s="26">
        <f t="array" ref="W724">SUM(IF(Period=$V$2,IF(Site=$A$663,IF(Provider=$B724,J))))</f>
        <v>3</v>
      </c>
      <c r="X724" s="26"/>
      <c r="Y724" s="27">
        <f t="shared" si="351"/>
        <v>1.507537688442211E-2</v>
      </c>
      <c r="Z724" s="27">
        <f t="shared" si="339"/>
        <v>5.4436581382689172E-4</v>
      </c>
      <c r="AA724" s="44"/>
      <c r="AB724" s="25">
        <f t="array" ref="AB724">SUM(IF(Period=$AB$2,IF(Site=$A$663,IF(Provider=$B724,I))))</f>
        <v>0</v>
      </c>
      <c r="AC724" s="26">
        <f t="array" ref="AC724">SUM(IF(Period=$AB$2,IF(Site=$A$663,IF(Provider=$B724,J))))</f>
        <v>0</v>
      </c>
      <c r="AD724" s="26"/>
      <c r="AE724" s="27">
        <f t="shared" si="352"/>
        <v>0</v>
      </c>
      <c r="AF724" s="27">
        <f t="shared" si="340"/>
        <v>0</v>
      </c>
      <c r="AG724" s="44"/>
      <c r="AH724" s="25">
        <f t="array" ref="AH724">SUM(IF(Period=$AH$2,IF(Site=$A$663,IF(Provider=$B724,I))))</f>
        <v>0</v>
      </c>
      <c r="AI724" s="26">
        <f t="array" ref="AI724">SUM(IF(Period=$AH$2,IF(Site=$A$663,IF(Provider=$B724,J))))</f>
        <v>0</v>
      </c>
      <c r="AJ724" s="26"/>
      <c r="AK724" s="27">
        <f t="shared" si="353"/>
        <v>0</v>
      </c>
      <c r="AL724" s="27">
        <f t="shared" si="341"/>
        <v>0</v>
      </c>
      <c r="AM724" s="44"/>
      <c r="AN724" s="25">
        <f t="array" ref="AN724">SUM(IF(Period=$AN$2,IF(Site=$A$663,IF(Provider=$B724,I))))</f>
        <v>0</v>
      </c>
      <c r="AO724" s="26">
        <f t="array" ref="AO724">SUM(IF(Period=$AN$2,IF(Site=$A$663,IF(Provider=$B724,J))))</f>
        <v>0</v>
      </c>
      <c r="AP724" s="26"/>
      <c r="AQ724" s="27">
        <f t="shared" si="354"/>
        <v>0</v>
      </c>
      <c r="AR724" s="27">
        <f t="shared" si="342"/>
        <v>0</v>
      </c>
      <c r="AS724" s="44"/>
      <c r="AT724" s="25">
        <f t="array" ref="AT724">SUM(IF(Period=$AT$2,IF(Site=$A$663,IF(Provider=$B724,I))))</f>
        <v>0</v>
      </c>
      <c r="AU724" s="26">
        <f t="array" ref="AU724">SUM(IF(Period=$AT$2,IF(Site=$A$663,IF(Provider=$B724,J))))</f>
        <v>0</v>
      </c>
      <c r="AV724" s="26"/>
      <c r="AW724" s="27">
        <f t="shared" si="355"/>
        <v>0</v>
      </c>
      <c r="AX724" s="27">
        <f t="shared" si="343"/>
        <v>0</v>
      </c>
      <c r="AY724" s="44"/>
      <c r="AZ724" s="25">
        <f t="array" ref="AZ724">SUM(IF(Period=$AZ$2,IF(Site=$A$663,IF(Provider=$B724,I))))</f>
        <v>0</v>
      </c>
      <c r="BA724" s="26">
        <f t="array" ref="BA724">SUM(IF(Period=$AZ$2,IF(Site=$A$663,IF(Provider=$B724,J))))</f>
        <v>0</v>
      </c>
      <c r="BB724" s="26"/>
      <c r="BC724" s="27">
        <f t="shared" si="356"/>
        <v>0</v>
      </c>
      <c r="BD724" s="27">
        <f t="shared" si="344"/>
        <v>0</v>
      </c>
      <c r="BE724" s="44"/>
      <c r="BF724" s="25">
        <f t="array" ref="BF724">SUM(IF(Period=$BF$2,IF(Site=$A$663,IF(Provider=$B724,I))))</f>
        <v>0</v>
      </c>
      <c r="BG724" s="26">
        <f t="array" ref="BG724">SUM(IF(Period=$BF$2,IF(Site=$A$663,IF(Provider=$B724,J))))</f>
        <v>0</v>
      </c>
      <c r="BH724" s="26"/>
      <c r="BI724" s="27">
        <f t="shared" si="357"/>
        <v>0</v>
      </c>
      <c r="BJ724" s="27">
        <f t="shared" si="345"/>
        <v>0</v>
      </c>
      <c r="BK724" s="44"/>
      <c r="BL724" s="25">
        <f t="array" ref="BL724">SUM(IF(Period=$BL$2,IF(Site=$A$663,IF(Provider=$B724,I))))</f>
        <v>0</v>
      </c>
      <c r="BM724" s="26">
        <f t="array" ref="BM724">SUM(IF(Period=$BL$2,IF(Site=$A$663,IF(Provider=$B724,J))))</f>
        <v>0</v>
      </c>
      <c r="BN724" s="26"/>
      <c r="BO724" s="27">
        <f t="shared" si="358"/>
        <v>0</v>
      </c>
      <c r="BP724" s="27">
        <f t="shared" si="346"/>
        <v>0</v>
      </c>
      <c r="BQ724" s="44"/>
      <c r="BR724" s="25">
        <f t="array" ref="BR724">SUM(IF(Period=$BR$2,IF(Site=$A$663,IF(Provider=$B724,I))))</f>
        <v>0</v>
      </c>
      <c r="BS724" s="26">
        <f t="array" ref="BS724">SUM(IF(Period=$BR$2,IF(Site=$A$663,IF(Provider=$B724,J))))</f>
        <v>0</v>
      </c>
      <c r="BT724" s="26"/>
      <c r="BU724" s="27">
        <f t="shared" si="359"/>
        <v>0</v>
      </c>
      <c r="BV724" s="27">
        <f t="shared" si="347"/>
        <v>0</v>
      </c>
    </row>
    <row r="725" spans="1:74" outlineLevel="1" x14ac:dyDescent="0.25">
      <c r="B725" s="20" t="s">
        <v>743</v>
      </c>
      <c r="C725" s="44"/>
      <c r="D725" s="25">
        <f t="array" ref="D725">SUM(IF(Period=$D$2,IF(Site=$A$663,IF(Provider=$B725,I))))</f>
        <v>1</v>
      </c>
      <c r="E725" s="26">
        <f t="array" ref="E725">SUM(IF(Period=$D$2,IF(Site=$A$663,IF(Provider=$B725,J))))</f>
        <v>16</v>
      </c>
      <c r="F725" s="26"/>
      <c r="G725" s="27">
        <f t="shared" si="348"/>
        <v>1.4453477868112014E-2</v>
      </c>
      <c r="H725" s="27">
        <f t="shared" si="336"/>
        <v>4.6340545080661509E-4</v>
      </c>
      <c r="I725" s="44"/>
      <c r="J725" s="25">
        <f t="array" ref="J725">SUM(IF(Period=$J$2,IF(Site=$A$663,IF(Provider=$B725,I))))</f>
        <v>13</v>
      </c>
      <c r="K725" s="26">
        <f t="array" ref="K725">SUM(IF(Period=$J$2,IF(Site=$A$663,IF(Provider=$B725,J))))</f>
        <v>13.384615384615385</v>
      </c>
      <c r="L725" s="26"/>
      <c r="M725" s="27">
        <f t="shared" si="349"/>
        <v>0.14451827242524917</v>
      </c>
      <c r="N725" s="27">
        <f t="shared" si="337"/>
        <v>5.3908355795148251E-3</v>
      </c>
      <c r="O725" s="44"/>
      <c r="P725" s="25">
        <f t="array" ref="P725">SUM(IF(Period=$P$2,IF(Site=$A$663,IF(Provider=$B725,I))))</f>
        <v>4</v>
      </c>
      <c r="Q725" s="26">
        <f t="array" ref="Q725">SUM(IF(Period=$P$2,IF(Site=$A$663,IF(Provider=$B725,J))))</f>
        <v>6.25</v>
      </c>
      <c r="R725" s="26"/>
      <c r="S725" s="27">
        <f t="shared" si="350"/>
        <v>2.0161290322580645E-2</v>
      </c>
      <c r="T725" s="27">
        <f t="shared" si="338"/>
        <v>7.2041957235894185E-4</v>
      </c>
      <c r="U725" s="44"/>
      <c r="V725" s="25">
        <f t="array" ref="V725">SUM(IF(Period=$V$2,IF(Site=$A$663,IF(Provider=$B725,I))))</f>
        <v>2</v>
      </c>
      <c r="W725" s="26">
        <f t="array" ref="W725">SUM(IF(Period=$V$2,IF(Site=$A$663,IF(Provider=$B725,J))))</f>
        <v>5</v>
      </c>
      <c r="X725" s="26"/>
      <c r="Y725" s="27">
        <f t="shared" si="351"/>
        <v>8.3752093802345051E-3</v>
      </c>
      <c r="Z725" s="27">
        <f t="shared" si="339"/>
        <v>3.0242545212605095E-4</v>
      </c>
      <c r="AA725" s="44"/>
      <c r="AB725" s="25">
        <f t="array" ref="AB725">SUM(IF(Period=$AB$2,IF(Site=$A$663,IF(Provider=$B725,I))))</f>
        <v>1</v>
      </c>
      <c r="AC725" s="26">
        <f t="array" ref="AC725">SUM(IF(Period=$AB$2,IF(Site=$A$663,IF(Provider=$B725,J))))</f>
        <v>12</v>
      </c>
      <c r="AD725" s="26"/>
      <c r="AE725" s="27">
        <f t="shared" si="352"/>
        <v>1.1450381679389313E-2</v>
      </c>
      <c r="AF725" s="27">
        <f t="shared" si="340"/>
        <v>3.6099996991666915E-4</v>
      </c>
      <c r="AG725" s="44"/>
      <c r="AH725" s="25">
        <f t="array" ref="AH725">SUM(IF(Period=$AH$2,IF(Site=$A$663,IF(Provider=$B725,I))))</f>
        <v>0</v>
      </c>
      <c r="AI725" s="26">
        <f t="array" ref="AI725">SUM(IF(Period=$AH$2,IF(Site=$A$663,IF(Provider=$B725,J))))</f>
        <v>0</v>
      </c>
      <c r="AJ725" s="26"/>
      <c r="AK725" s="27">
        <f t="shared" si="353"/>
        <v>0</v>
      </c>
      <c r="AL725" s="27">
        <f t="shared" si="341"/>
        <v>0</v>
      </c>
      <c r="AM725" s="44"/>
      <c r="AN725" s="25">
        <f t="array" ref="AN725">SUM(IF(Period=$AN$2,IF(Site=$A$663,IF(Provider=$B725,I))))</f>
        <v>0</v>
      </c>
      <c r="AO725" s="26">
        <f t="array" ref="AO725">SUM(IF(Period=$AN$2,IF(Site=$A$663,IF(Provider=$B725,J))))</f>
        <v>0</v>
      </c>
      <c r="AP725" s="26"/>
      <c r="AQ725" s="27">
        <f t="shared" si="354"/>
        <v>0</v>
      </c>
      <c r="AR725" s="27">
        <f t="shared" si="342"/>
        <v>0</v>
      </c>
      <c r="AS725" s="44"/>
      <c r="AT725" s="25">
        <f t="array" ref="AT725">SUM(IF(Period=$AT$2,IF(Site=$A$663,IF(Provider=$B725,I))))</f>
        <v>0</v>
      </c>
      <c r="AU725" s="26">
        <f t="array" ref="AU725">SUM(IF(Period=$AT$2,IF(Site=$A$663,IF(Provider=$B725,J))))</f>
        <v>0</v>
      </c>
      <c r="AV725" s="26"/>
      <c r="AW725" s="27">
        <f t="shared" si="355"/>
        <v>0</v>
      </c>
      <c r="AX725" s="27">
        <f t="shared" si="343"/>
        <v>0</v>
      </c>
      <c r="AY725" s="44"/>
      <c r="AZ725" s="25">
        <f t="array" ref="AZ725">SUM(IF(Period=$AZ$2,IF(Site=$A$663,IF(Provider=$B725,I))))</f>
        <v>0</v>
      </c>
      <c r="BA725" s="26">
        <f t="array" ref="BA725">SUM(IF(Period=$AZ$2,IF(Site=$A$663,IF(Provider=$B725,J))))</f>
        <v>0</v>
      </c>
      <c r="BB725" s="26"/>
      <c r="BC725" s="27">
        <f t="shared" si="356"/>
        <v>0</v>
      </c>
      <c r="BD725" s="27">
        <f t="shared" si="344"/>
        <v>0</v>
      </c>
      <c r="BE725" s="44"/>
      <c r="BF725" s="25">
        <f t="array" ref="BF725">SUM(IF(Period=$BF$2,IF(Site=$A$663,IF(Provider=$B725,I))))</f>
        <v>0</v>
      </c>
      <c r="BG725" s="26">
        <f t="array" ref="BG725">SUM(IF(Period=$BF$2,IF(Site=$A$663,IF(Provider=$B725,J))))</f>
        <v>0</v>
      </c>
      <c r="BH725" s="26"/>
      <c r="BI725" s="27">
        <f t="shared" si="357"/>
        <v>0</v>
      </c>
      <c r="BJ725" s="27">
        <f t="shared" si="345"/>
        <v>0</v>
      </c>
      <c r="BK725" s="44"/>
      <c r="BL725" s="25">
        <f t="array" ref="BL725">SUM(IF(Period=$BL$2,IF(Site=$A$663,IF(Provider=$B725,I))))</f>
        <v>0</v>
      </c>
      <c r="BM725" s="26">
        <f t="array" ref="BM725">SUM(IF(Period=$BL$2,IF(Site=$A$663,IF(Provider=$B725,J))))</f>
        <v>0</v>
      </c>
      <c r="BN725" s="26"/>
      <c r="BO725" s="27">
        <f t="shared" si="358"/>
        <v>0</v>
      </c>
      <c r="BP725" s="27">
        <f t="shared" si="346"/>
        <v>0</v>
      </c>
      <c r="BQ725" s="44"/>
      <c r="BR725" s="25">
        <f t="array" ref="BR725">SUM(IF(Period=$BR$2,IF(Site=$A$663,IF(Provider=$B725,I))))</f>
        <v>0</v>
      </c>
      <c r="BS725" s="26">
        <f t="array" ref="BS725">SUM(IF(Period=$BR$2,IF(Site=$A$663,IF(Provider=$B725,J))))</f>
        <v>0</v>
      </c>
      <c r="BT725" s="26"/>
      <c r="BU725" s="27">
        <f t="shared" si="359"/>
        <v>0</v>
      </c>
      <c r="BV725" s="27">
        <f t="shared" si="347"/>
        <v>0</v>
      </c>
    </row>
    <row r="726" spans="1:74" outlineLevel="1" x14ac:dyDescent="0.25">
      <c r="B726" s="20" t="s">
        <v>767</v>
      </c>
      <c r="C726" s="44"/>
      <c r="D726" s="25">
        <f t="array" ref="D726">SUM(IF(Period=$D$2,IF(Site=$A$663,IF(Provider=$B726,I))))</f>
        <v>1</v>
      </c>
      <c r="E726" s="26">
        <f t="array" ref="E726">SUM(IF(Period=$D$2,IF(Site=$A$663,IF(Provider=$B726,J))))</f>
        <v>5</v>
      </c>
      <c r="F726" s="26"/>
      <c r="G726" s="27">
        <f t="shared" si="348"/>
        <v>4.5167118337850042E-3</v>
      </c>
      <c r="H726" s="27">
        <f t="shared" si="336"/>
        <v>1.4481420337706722E-4</v>
      </c>
      <c r="I726" s="44"/>
      <c r="J726" s="25">
        <f t="array" ref="J726">SUM(IF(Period=$J$2,IF(Site=$A$663,IF(Provider=$B726,I))))</f>
        <v>3</v>
      </c>
      <c r="K726" s="26">
        <f t="array" ref="K726">SUM(IF(Period=$J$2,IF(Site=$A$663,IF(Provider=$B726,J))))</f>
        <v>10.666666666666666</v>
      </c>
      <c r="L726" s="26"/>
      <c r="M726" s="27">
        <f t="shared" si="349"/>
        <v>2.6578073089700994E-2</v>
      </c>
      <c r="N726" s="27">
        <f t="shared" si="337"/>
        <v>9.9141803761192181E-4</v>
      </c>
      <c r="O726" s="44"/>
      <c r="P726" s="25">
        <f t="array" ref="P726">SUM(IF(Period=$P$2,IF(Site=$A$663,IF(Provider=$B726,I))))</f>
        <v>3</v>
      </c>
      <c r="Q726" s="26">
        <f t="array" ref="Q726">SUM(IF(Period=$P$2,IF(Site=$A$663,IF(Provider=$B726,J))))</f>
        <v>26</v>
      </c>
      <c r="R726" s="26"/>
      <c r="S726" s="27">
        <f t="shared" si="350"/>
        <v>6.2903225806451621E-2</v>
      </c>
      <c r="T726" s="27">
        <f t="shared" si="338"/>
        <v>2.2477090657598985E-3</v>
      </c>
      <c r="U726" s="44"/>
      <c r="V726" s="25">
        <f t="array" ref="V726">SUM(IF(Period=$V$2,IF(Site=$A$663,IF(Provider=$B726,I))))</f>
        <v>1</v>
      </c>
      <c r="W726" s="26">
        <f t="array" ref="W726">SUM(IF(Period=$V$2,IF(Site=$A$663,IF(Provider=$B726,J))))</f>
        <v>3</v>
      </c>
      <c r="X726" s="26"/>
      <c r="Y726" s="27">
        <f t="shared" si="351"/>
        <v>2.5125628140703518E-3</v>
      </c>
      <c r="Z726" s="27">
        <f t="shared" si="339"/>
        <v>9.0727635637815278E-5</v>
      </c>
      <c r="AA726" s="44"/>
      <c r="AB726" s="25">
        <f t="array" ref="AB726">SUM(IF(Period=$AB$2,IF(Site=$A$663,IF(Provider=$B726,I))))</f>
        <v>0</v>
      </c>
      <c r="AC726" s="26">
        <f t="array" ref="AC726">SUM(IF(Period=$AB$2,IF(Site=$A$663,IF(Provider=$B726,J))))</f>
        <v>0</v>
      </c>
      <c r="AD726" s="26"/>
      <c r="AE726" s="27">
        <f t="shared" si="352"/>
        <v>0</v>
      </c>
      <c r="AF726" s="27">
        <f t="shared" si="340"/>
        <v>0</v>
      </c>
      <c r="AG726" s="44"/>
      <c r="AH726" s="25">
        <f t="array" ref="AH726">SUM(IF(Period=$AH$2,IF(Site=$A$663,IF(Provider=$B726,I))))</f>
        <v>0</v>
      </c>
      <c r="AI726" s="26">
        <f t="array" ref="AI726">SUM(IF(Period=$AH$2,IF(Site=$A$663,IF(Provider=$B726,J))))</f>
        <v>0</v>
      </c>
      <c r="AJ726" s="26"/>
      <c r="AK726" s="27">
        <f t="shared" si="353"/>
        <v>0</v>
      </c>
      <c r="AL726" s="27">
        <f t="shared" si="341"/>
        <v>0</v>
      </c>
      <c r="AM726" s="44"/>
      <c r="AN726" s="25">
        <f t="array" ref="AN726">SUM(IF(Period=$AN$2,IF(Site=$A$663,IF(Provider=$B726,I))))</f>
        <v>0</v>
      </c>
      <c r="AO726" s="26">
        <f t="array" ref="AO726">SUM(IF(Period=$AN$2,IF(Site=$A$663,IF(Provider=$B726,J))))</f>
        <v>0</v>
      </c>
      <c r="AP726" s="26"/>
      <c r="AQ726" s="27">
        <f t="shared" si="354"/>
        <v>0</v>
      </c>
      <c r="AR726" s="27">
        <f t="shared" si="342"/>
        <v>0</v>
      </c>
      <c r="AS726" s="44"/>
      <c r="AT726" s="25">
        <f t="array" ref="AT726">SUM(IF(Period=$AT$2,IF(Site=$A$663,IF(Provider=$B726,I))))</f>
        <v>0</v>
      </c>
      <c r="AU726" s="26">
        <f t="array" ref="AU726">SUM(IF(Period=$AT$2,IF(Site=$A$663,IF(Provider=$B726,J))))</f>
        <v>0</v>
      </c>
      <c r="AV726" s="26"/>
      <c r="AW726" s="27">
        <f t="shared" si="355"/>
        <v>0</v>
      </c>
      <c r="AX726" s="27">
        <f t="shared" si="343"/>
        <v>0</v>
      </c>
      <c r="AY726" s="44"/>
      <c r="AZ726" s="25">
        <f t="array" ref="AZ726">SUM(IF(Period=$AZ$2,IF(Site=$A$663,IF(Provider=$B726,I))))</f>
        <v>0</v>
      </c>
      <c r="BA726" s="26">
        <f t="array" ref="BA726">SUM(IF(Period=$AZ$2,IF(Site=$A$663,IF(Provider=$B726,J))))</f>
        <v>0</v>
      </c>
      <c r="BB726" s="26"/>
      <c r="BC726" s="27">
        <f t="shared" si="356"/>
        <v>0</v>
      </c>
      <c r="BD726" s="27">
        <f t="shared" si="344"/>
        <v>0</v>
      </c>
      <c r="BE726" s="44"/>
      <c r="BF726" s="25">
        <f t="array" ref="BF726">SUM(IF(Period=$BF$2,IF(Site=$A$663,IF(Provider=$B726,I))))</f>
        <v>0</v>
      </c>
      <c r="BG726" s="26">
        <f t="array" ref="BG726">SUM(IF(Period=$BF$2,IF(Site=$A$663,IF(Provider=$B726,J))))</f>
        <v>0</v>
      </c>
      <c r="BH726" s="26"/>
      <c r="BI726" s="27">
        <f t="shared" si="357"/>
        <v>0</v>
      </c>
      <c r="BJ726" s="27">
        <f t="shared" si="345"/>
        <v>0</v>
      </c>
      <c r="BK726" s="44"/>
      <c r="BL726" s="25">
        <f t="array" ref="BL726">SUM(IF(Period=$BL$2,IF(Site=$A$663,IF(Provider=$B726,I))))</f>
        <v>0</v>
      </c>
      <c r="BM726" s="26">
        <f t="array" ref="BM726">SUM(IF(Period=$BL$2,IF(Site=$A$663,IF(Provider=$B726,J))))</f>
        <v>0</v>
      </c>
      <c r="BN726" s="26"/>
      <c r="BO726" s="27">
        <f t="shared" si="358"/>
        <v>0</v>
      </c>
      <c r="BP726" s="27">
        <f t="shared" si="346"/>
        <v>0</v>
      </c>
      <c r="BQ726" s="44"/>
      <c r="BR726" s="25">
        <f t="array" ref="BR726">SUM(IF(Period=$BR$2,IF(Site=$A$663,IF(Provider=$B726,I))))</f>
        <v>0</v>
      </c>
      <c r="BS726" s="26">
        <f t="array" ref="BS726">SUM(IF(Period=$BR$2,IF(Site=$A$663,IF(Provider=$B726,J))))</f>
        <v>0</v>
      </c>
      <c r="BT726" s="26"/>
      <c r="BU726" s="27">
        <f t="shared" si="359"/>
        <v>0</v>
      </c>
      <c r="BV726" s="27">
        <f t="shared" si="347"/>
        <v>0</v>
      </c>
    </row>
    <row r="727" spans="1:74" outlineLevel="1" x14ac:dyDescent="0.25">
      <c r="B727" s="20" t="s">
        <v>703</v>
      </c>
      <c r="C727" s="44"/>
      <c r="D727" s="25">
        <f t="array" ref="D727">SUM(IF(Period=$D$2,IF(Site=$A$663,IF(Provider=$B727,I))))</f>
        <v>4</v>
      </c>
      <c r="E727" s="26">
        <f t="array" ref="E727">SUM(IF(Period=$D$2,IF(Site=$A$663,IF(Provider=$B727,J))))</f>
        <v>9.25</v>
      </c>
      <c r="F727" s="26"/>
      <c r="G727" s="27">
        <f t="shared" si="348"/>
        <v>3.342366757000903E-2</v>
      </c>
      <c r="H727" s="27">
        <f t="shared" si="336"/>
        <v>1.0716251049902974E-3</v>
      </c>
      <c r="I727" s="44"/>
      <c r="J727" s="25">
        <f t="array" ref="J727">SUM(IF(Period=$J$2,IF(Site=$A$663,IF(Provider=$B727,I))))</f>
        <v>18</v>
      </c>
      <c r="K727" s="26">
        <f t="array" ref="K727">SUM(IF(Period=$J$2,IF(Site=$A$663,IF(Provider=$B727,J))))</f>
        <v>8.8888888888888893</v>
      </c>
      <c r="L727" s="26"/>
      <c r="M727" s="27">
        <f t="shared" si="349"/>
        <v>0.13289036544850499</v>
      </c>
      <c r="N727" s="27">
        <f t="shared" si="337"/>
        <v>4.9570901880596086E-3</v>
      </c>
      <c r="O727" s="44"/>
      <c r="P727" s="25">
        <f t="array" ref="P727">SUM(IF(Period=$P$2,IF(Site=$A$663,IF(Provider=$B727,I))))</f>
        <v>4</v>
      </c>
      <c r="Q727" s="26">
        <f t="array" ref="Q727">SUM(IF(Period=$P$2,IF(Site=$A$663,IF(Provider=$B727,J))))</f>
        <v>6.75</v>
      </c>
      <c r="R727" s="26"/>
      <c r="S727" s="27">
        <f t="shared" si="350"/>
        <v>2.1774193548387097E-2</v>
      </c>
      <c r="T727" s="27">
        <f t="shared" si="338"/>
        <v>7.7805313814765717E-4</v>
      </c>
      <c r="U727" s="44"/>
      <c r="V727" s="25">
        <f t="array" ref="V727">SUM(IF(Period=$V$2,IF(Site=$A$663,IF(Provider=$B727,I))))</f>
        <v>4</v>
      </c>
      <c r="W727" s="26">
        <f t="array" ref="W727">SUM(IF(Period=$V$2,IF(Site=$A$663,IF(Provider=$B727,J))))</f>
        <v>7.25</v>
      </c>
      <c r="X727" s="26"/>
      <c r="Y727" s="27">
        <f t="shared" si="351"/>
        <v>2.4288107202680067E-2</v>
      </c>
      <c r="Z727" s="27">
        <f t="shared" si="339"/>
        <v>8.7703381116554775E-4</v>
      </c>
      <c r="AA727" s="44"/>
      <c r="AB727" s="25">
        <f t="array" ref="AB727">SUM(IF(Period=$AB$2,IF(Site=$A$663,IF(Provider=$B727,I))))</f>
        <v>0</v>
      </c>
      <c r="AC727" s="26">
        <f t="array" ref="AC727">SUM(IF(Period=$AB$2,IF(Site=$A$663,IF(Provider=$B727,J))))</f>
        <v>0</v>
      </c>
      <c r="AD727" s="26"/>
      <c r="AE727" s="27">
        <f t="shared" si="352"/>
        <v>0</v>
      </c>
      <c r="AF727" s="27">
        <f t="shared" si="340"/>
        <v>0</v>
      </c>
      <c r="AG727" s="44"/>
      <c r="AH727" s="25">
        <f t="array" ref="AH727">SUM(IF(Period=$AH$2,IF(Site=$A$663,IF(Provider=$B727,I))))</f>
        <v>0</v>
      </c>
      <c r="AI727" s="26">
        <f t="array" ref="AI727">SUM(IF(Period=$AH$2,IF(Site=$A$663,IF(Provider=$B727,J))))</f>
        <v>0</v>
      </c>
      <c r="AJ727" s="26"/>
      <c r="AK727" s="27">
        <f t="shared" si="353"/>
        <v>0</v>
      </c>
      <c r="AL727" s="27">
        <f t="shared" si="341"/>
        <v>0</v>
      </c>
      <c r="AM727" s="44"/>
      <c r="AN727" s="25">
        <f t="array" ref="AN727">SUM(IF(Period=$AN$2,IF(Site=$A$663,IF(Provider=$B727,I))))</f>
        <v>0</v>
      </c>
      <c r="AO727" s="26">
        <f t="array" ref="AO727">SUM(IF(Period=$AN$2,IF(Site=$A$663,IF(Provider=$B727,J))))</f>
        <v>0</v>
      </c>
      <c r="AP727" s="26"/>
      <c r="AQ727" s="27">
        <f t="shared" si="354"/>
        <v>0</v>
      </c>
      <c r="AR727" s="27">
        <f t="shared" si="342"/>
        <v>0</v>
      </c>
      <c r="AS727" s="44"/>
      <c r="AT727" s="25">
        <f t="array" ref="AT727">SUM(IF(Period=$AT$2,IF(Site=$A$663,IF(Provider=$B727,I))))</f>
        <v>0</v>
      </c>
      <c r="AU727" s="26">
        <f t="array" ref="AU727">SUM(IF(Period=$AT$2,IF(Site=$A$663,IF(Provider=$B727,J))))</f>
        <v>0</v>
      </c>
      <c r="AV727" s="26"/>
      <c r="AW727" s="27">
        <f t="shared" si="355"/>
        <v>0</v>
      </c>
      <c r="AX727" s="27">
        <f t="shared" si="343"/>
        <v>0</v>
      </c>
      <c r="AY727" s="44"/>
      <c r="AZ727" s="25">
        <f t="array" ref="AZ727">SUM(IF(Period=$AZ$2,IF(Site=$A$663,IF(Provider=$B727,I))))</f>
        <v>0</v>
      </c>
      <c r="BA727" s="26">
        <f t="array" ref="BA727">SUM(IF(Period=$AZ$2,IF(Site=$A$663,IF(Provider=$B727,J))))</f>
        <v>0</v>
      </c>
      <c r="BB727" s="26"/>
      <c r="BC727" s="27">
        <f t="shared" si="356"/>
        <v>0</v>
      </c>
      <c r="BD727" s="27">
        <f t="shared" si="344"/>
        <v>0</v>
      </c>
      <c r="BE727" s="44"/>
      <c r="BF727" s="25">
        <f t="array" ref="BF727">SUM(IF(Period=$BF$2,IF(Site=$A$663,IF(Provider=$B727,I))))</f>
        <v>0</v>
      </c>
      <c r="BG727" s="26">
        <f t="array" ref="BG727">SUM(IF(Period=$BF$2,IF(Site=$A$663,IF(Provider=$B727,J))))</f>
        <v>0</v>
      </c>
      <c r="BH727" s="26"/>
      <c r="BI727" s="27">
        <f t="shared" si="357"/>
        <v>0</v>
      </c>
      <c r="BJ727" s="27">
        <f t="shared" si="345"/>
        <v>0</v>
      </c>
      <c r="BK727" s="44"/>
      <c r="BL727" s="25">
        <f t="array" ref="BL727">SUM(IF(Period=$BL$2,IF(Site=$A$663,IF(Provider=$B727,I))))</f>
        <v>0</v>
      </c>
      <c r="BM727" s="26">
        <f t="array" ref="BM727">SUM(IF(Period=$BL$2,IF(Site=$A$663,IF(Provider=$B727,J))))</f>
        <v>0</v>
      </c>
      <c r="BN727" s="26"/>
      <c r="BO727" s="27">
        <f t="shared" si="358"/>
        <v>0</v>
      </c>
      <c r="BP727" s="27">
        <f t="shared" si="346"/>
        <v>0</v>
      </c>
      <c r="BQ727" s="44"/>
      <c r="BR727" s="25">
        <f t="array" ref="BR727">SUM(IF(Period=$BR$2,IF(Site=$A$663,IF(Provider=$B727,I))))</f>
        <v>0</v>
      </c>
      <c r="BS727" s="26">
        <f t="array" ref="BS727">SUM(IF(Period=$BR$2,IF(Site=$A$663,IF(Provider=$B727,J))))</f>
        <v>0</v>
      </c>
      <c r="BT727" s="26"/>
      <c r="BU727" s="27">
        <f t="shared" si="359"/>
        <v>0</v>
      </c>
      <c r="BV727" s="27">
        <f t="shared" si="347"/>
        <v>0</v>
      </c>
    </row>
    <row r="728" spans="1:74" x14ac:dyDescent="0.25">
      <c r="B728" s="28" t="s">
        <v>1142</v>
      </c>
      <c r="D728" s="30">
        <f>SUM(D664:D727)</f>
        <v>1107</v>
      </c>
      <c r="E728" s="31">
        <f>SUM(G664:G727)</f>
        <v>10.458897922312557</v>
      </c>
      <c r="F728" s="31">
        <f>MEDIAN(E664,E666,E667:E669,E671:E672,E674:E675,E677:E679,E681:E684,E686,E688:E690,E693:E699,E702,E704:E706,E708,E710,E713:E715,E717:E720,E723:E727)</f>
        <v>9.5740740740740744</v>
      </c>
      <c r="G728" s="29"/>
      <c r="H728" s="29"/>
      <c r="J728" s="30">
        <f>SUM(J664:J727)</f>
        <v>1204</v>
      </c>
      <c r="K728" s="31">
        <f>SUM(M664:M727)</f>
        <v>9.5415282392026555</v>
      </c>
      <c r="L728" s="31">
        <f>MEDIAN(K665:K669,K672,K675:K677,K679:K685,K687:K688,K691:K700,K702:K703,K705:K706,K712:K715,K717,K720:K721,K724:K727)</f>
        <v>9.0294117647058822</v>
      </c>
      <c r="M728" s="29"/>
      <c r="N728" s="29"/>
      <c r="P728" s="30">
        <f>SUM(P664:P727)</f>
        <v>1240</v>
      </c>
      <c r="Q728" s="31">
        <f>SUM(S664:S727)</f>
        <v>7.6088709677419351</v>
      </c>
      <c r="R728" s="31">
        <f>MEDIAN(Q665:Q669,Q671:Q672,Q674,Q677,Q679:Q684,Q687:Q688,Q690:Q692,Q694:Q697,Q701:Q702,Q704:Q707,Q710:Q712,Q714:Q715,Q720:Q722,Q724:Q727)</f>
        <v>6.375</v>
      </c>
      <c r="S728" s="29"/>
      <c r="T728" s="29"/>
      <c r="V728" s="30">
        <f>SUM(V664:V727)</f>
        <v>1194</v>
      </c>
      <c r="W728" s="31">
        <f>SUM(Y664:Y727)</f>
        <v>6.3634840871021785</v>
      </c>
      <c r="X728" s="31">
        <f>MEDIAN(W666:W670,W672:W675,W677:W684,W688,W690:W697,W700,W702,W705,W707:W709,W711:W716,W718,W720,W724:W727)</f>
        <v>5.349896480331263</v>
      </c>
      <c r="Y728" s="29"/>
      <c r="Z728" s="29"/>
      <c r="AB728" s="30">
        <f>SUM(AB664:AB727)</f>
        <v>1048</v>
      </c>
      <c r="AC728" s="31">
        <f>SUM(AE664:AE727)</f>
        <v>5.3368320610687023</v>
      </c>
      <c r="AD728" s="31">
        <f>MEDIAN(AC666:AC668,AC671:AC672,AC680:AC684,AC688,AC690,AC692:AC694,AC696:AC697,AC700,AC702,AC705:AC706,AC714:AC715,AC720,AC725)</f>
        <v>6</v>
      </c>
      <c r="AE728" s="29"/>
      <c r="AF728" s="29"/>
      <c r="AH728" s="30">
        <f>SUM(AH664:AH727)</f>
        <v>0</v>
      </c>
      <c r="AI728" s="31">
        <f>SUM(AK664:AK727)</f>
        <v>0</v>
      </c>
      <c r="AJ728" s="31"/>
      <c r="AK728" s="29"/>
      <c r="AL728" s="29"/>
      <c r="AN728" s="30">
        <f>SUM(AN664:AN727)</f>
        <v>0</v>
      </c>
      <c r="AO728" s="31">
        <f>SUM(AQ664:AQ727)</f>
        <v>0</v>
      </c>
      <c r="AP728" s="31"/>
      <c r="AQ728" s="29"/>
      <c r="AR728" s="29"/>
      <c r="AT728" s="30">
        <f>SUM(AT664:AT727)</f>
        <v>0</v>
      </c>
      <c r="AU728" s="31">
        <f>SUM(AW664:AW727)</f>
        <v>0</v>
      </c>
      <c r="AV728" s="31"/>
      <c r="AW728" s="29"/>
      <c r="AX728" s="29"/>
      <c r="AZ728" s="30">
        <f>SUM(AZ664:AZ727)</f>
        <v>0</v>
      </c>
      <c r="BA728" s="31">
        <f>SUM(BC664:BC727)</f>
        <v>0</v>
      </c>
      <c r="BB728" s="31"/>
      <c r="BC728" s="29"/>
      <c r="BD728" s="29"/>
      <c r="BF728" s="30">
        <f>SUM(BF664:BF727)</f>
        <v>0</v>
      </c>
      <c r="BG728" s="31">
        <f>SUM(BI664:BI727)</f>
        <v>0</v>
      </c>
      <c r="BH728" s="31"/>
      <c r="BI728" s="29"/>
      <c r="BJ728" s="29"/>
      <c r="BL728" s="30">
        <f>SUM(BL664:BL727)</f>
        <v>0</v>
      </c>
      <c r="BM728" s="31">
        <f>SUM(BO664:BO727)</f>
        <v>0</v>
      </c>
      <c r="BN728" s="31"/>
      <c r="BO728" s="29"/>
      <c r="BP728" s="29"/>
      <c r="BR728" s="30">
        <f>SUM(BR664:BR727)</f>
        <v>0</v>
      </c>
      <c r="BS728" s="31">
        <f>SUM(BU664:BU727)</f>
        <v>0</v>
      </c>
      <c r="BT728" s="31"/>
      <c r="BU728" s="29"/>
      <c r="BV728" s="29"/>
    </row>
    <row r="730" spans="1:74" x14ac:dyDescent="0.25">
      <c r="A730" s="19" t="s">
        <v>282</v>
      </c>
    </row>
    <row r="731" spans="1:74" outlineLevel="1" x14ac:dyDescent="0.25">
      <c r="B731" s="20" t="s">
        <v>745</v>
      </c>
      <c r="C731" s="44"/>
      <c r="D731" s="25">
        <f t="array" ref="D731">SUM(IF(Period=$D$2,IF(Site=$A$730,IF(Provider=$B731,I))))</f>
        <v>200</v>
      </c>
      <c r="E731" s="26">
        <f t="array" ref="E731">SUM(IF(Period=$D$2,IF(Site=$A$730,IF(Provider=$B731,J))))</f>
        <v>9.1850000000000005</v>
      </c>
      <c r="F731" s="26"/>
      <c r="G731" s="27">
        <f>E731*(D731/D$805)</f>
        <v>1.1133333333333335</v>
      </c>
      <c r="H731" s="27">
        <f t="shared" ref="H731:H794" si="360">E731*(D731/D$891)</f>
        <v>5.3204738320734496E-2</v>
      </c>
      <c r="I731" s="44"/>
      <c r="J731" s="25">
        <f t="array" ref="J731">SUM(IF(Period=$J$2,IF(Site=$A$730,IF(Provider=$B731,I))))</f>
        <v>129</v>
      </c>
      <c r="K731" s="26">
        <f t="array" ref="K731">SUM(IF(Period=$J$2,IF(Site=$A$730,IF(Provider=$B731,J))))</f>
        <v>7.3100775193798446</v>
      </c>
      <c r="L731" s="26"/>
      <c r="M731" s="27">
        <f>K731*(J731/J$805)</f>
        <v>0.53762827822120862</v>
      </c>
      <c r="N731" s="27">
        <f t="shared" ref="N731:N794" si="361">K731*(J731/J$891)</f>
        <v>2.9215850295876315E-2</v>
      </c>
      <c r="O731" s="44"/>
      <c r="P731" s="25">
        <f t="array" ref="P731">SUM(IF(Period=$P$2,IF(Site=$A$730,IF(Provider=$B731,I))))</f>
        <v>96</v>
      </c>
      <c r="Q731" s="26">
        <f t="array" ref="Q731">SUM(IF(Period=$P$2,IF(Site=$A$730,IF(Provider=$B731,J))))</f>
        <v>2.4479166666666665</v>
      </c>
      <c r="R731" s="26"/>
      <c r="S731" s="27">
        <f>Q731*(P731/P$805)</f>
        <v>0.12303664921465968</v>
      </c>
      <c r="T731" s="27">
        <f t="shared" ref="T731:T794" si="362">Q731*(P731/P$891)</f>
        <v>6.7719439801740529E-3</v>
      </c>
      <c r="U731" s="44"/>
      <c r="V731" s="25">
        <f t="array" ref="V731">SUM(IF(Period=$V$2,IF(Site=$A$730,IF(Provider=$B731,I))))</f>
        <v>50</v>
      </c>
      <c r="W731" s="26">
        <f t="array" ref="W731">SUM(IF(Period=$V$2,IF(Site=$A$730,IF(Provider=$B731,J))))</f>
        <v>5.48</v>
      </c>
      <c r="X731" s="26"/>
      <c r="Y731" s="27">
        <f>W731*(V731/V$805)</f>
        <v>0.14497354497354498</v>
      </c>
      <c r="Z731" s="27">
        <f t="shared" ref="Z731:Z794" si="363">W731*(V731/V$891)</f>
        <v>8.286457388253796E-3</v>
      </c>
      <c r="AA731" s="44"/>
      <c r="AB731" s="25">
        <f t="array" ref="AB731">SUM(IF(Period=$AB$2,IF(Site=$A$730,IF(Provider=$B731,I))))</f>
        <v>81</v>
      </c>
      <c r="AC731" s="26">
        <f t="array" ref="AC731">SUM(IF(Period=$AB$2,IF(Site=$A$730,IF(Provider=$B731,J))))</f>
        <v>8.3827160493827169</v>
      </c>
      <c r="AD731" s="26"/>
      <c r="AE731" s="27">
        <f>AC731*(AB731/AB$805)</f>
        <v>0.3761772853185596</v>
      </c>
      <c r="AF731" s="27">
        <f t="shared" ref="AF731:AF794" si="364">AC731*(AB731/AB$891)</f>
        <v>2.0426581631118202E-2</v>
      </c>
      <c r="AG731" s="44"/>
      <c r="AH731" s="25">
        <f t="array" ref="AH731">SUM(IF(Period=$AH$2,IF(Site=$A$730,IF(Provider=$B731,I))))</f>
        <v>76</v>
      </c>
      <c r="AI731" s="26">
        <f t="array" ref="AI731">SUM(IF(Period=$AH$2,IF(Site=$A$730,IF(Provider=$B731,J))))</f>
        <v>5.6184210526315796</v>
      </c>
      <c r="AJ731" s="26"/>
      <c r="AK731" s="27">
        <f>AI731*(AH731/AH$805)</f>
        <v>0.24455899198167241</v>
      </c>
      <c r="AL731" s="27">
        <f t="shared" ref="AL731:AL794" si="365">AI731*(AH731/AH$891)</f>
        <v>1.4540625212831167E-2</v>
      </c>
      <c r="AM731" s="44"/>
      <c r="AN731" s="25">
        <f t="array" ref="AN731">SUM(IF(Period=$AN$2,IF(Site=$A$730,IF(Provider=$B731,I))))</f>
        <v>140</v>
      </c>
      <c r="AO731" s="26">
        <f t="array" ref="AO731">SUM(IF(Period=$AN$2,IF(Site=$A$730,IF(Provider=$B731,J))))</f>
        <v>6.0142857142857098</v>
      </c>
      <c r="AP731" s="26"/>
      <c r="AQ731" s="27">
        <f>AO731*(AN731/AN$805)</f>
        <v>0.4586056644880171</v>
      </c>
      <c r="AR731" s="27">
        <f t="shared" ref="AR731:AR794" si="366">AO731*(AN731/AN$891)</f>
        <v>2.6926766869203689E-2</v>
      </c>
      <c r="AS731" s="44"/>
      <c r="AT731" s="25">
        <f t="array" ref="AT731">SUM(IF(Period=$AT$2,IF(Site=$A$730,IF(Provider=$B731,I))))</f>
        <v>1</v>
      </c>
      <c r="AU731" s="26">
        <f t="array" ref="AU731">SUM(IF(Period=$AT$2,IF(Site=$A$730,IF(Provider=$B731,J))))</f>
        <v>2</v>
      </c>
      <c r="AV731" s="26"/>
      <c r="AW731" s="27">
        <f>AU731*(AT731/AT$805)</f>
        <v>9.3153237074988359E-4</v>
      </c>
      <c r="AX731" s="27">
        <f t="shared" ref="AX731:AX794" si="367">AU731*(AT731/AT$891)</f>
        <v>6.3017928600686901E-5</v>
      </c>
      <c r="AY731" s="44"/>
      <c r="AZ731" s="25">
        <f t="array" ref="AZ731">SUM(IF(Period=$AZ$2,IF(Site=$A$730,IF(Provider=$B731,I))))</f>
        <v>149</v>
      </c>
      <c r="BA731" s="26">
        <f t="array" ref="BA731">SUM(IF(Period=$AZ$2,IF(Site=$A$730,IF(Provider=$B731,J))))</f>
        <v>4.3758389261744997</v>
      </c>
      <c r="BB731" s="26"/>
      <c r="BC731" s="27">
        <f>BA731*(AZ731/AZ$805)</f>
        <v>0.33590932509015992</v>
      </c>
      <c r="BD731" s="27">
        <f t="shared" ref="BD731:BD794" si="368">BA731*(AZ731/AZ$891)</f>
        <v>2.124539737365181E-2</v>
      </c>
      <c r="BE731" s="44"/>
      <c r="BF731" s="25">
        <f t="array" ref="BF731">SUM(IF(Period=$BF$2,IF(Site=$A$730,IF(Provider=$B731,I))))</f>
        <v>11</v>
      </c>
      <c r="BG731" s="26">
        <f t="array" ref="BG731">SUM(IF(Period=$BF$2,IF(Site=$A$730,IF(Provider=$B731,J))))</f>
        <v>3.5454545454545499</v>
      </c>
      <c r="BH731" s="26"/>
      <c r="BI731" s="27">
        <f>BG731*(BF731/BF$805)</f>
        <v>1.7623136014460031E-2</v>
      </c>
      <c r="BJ731" s="27">
        <f t="shared" ref="BJ731:BJ794" si="369">BG731*(BF731/BF$891)</f>
        <v>1.206757843925987E-3</v>
      </c>
      <c r="BK731" s="44"/>
      <c r="BL731" s="25">
        <f t="array" ref="BL731">SUM(IF(Period=$BL$2,IF(Site=$A$730,IF(Provider=$B731,I))))</f>
        <v>21</v>
      </c>
      <c r="BM731" s="26">
        <f t="array" ref="BM731">SUM(IF(Period=$BL$2,IF(Site=$A$730,IF(Provider=$B731,J))))</f>
        <v>4.7619047619047601</v>
      </c>
      <c r="BN731" s="26"/>
      <c r="BO731" s="27">
        <f>BM731*(BL731/BL$805)</f>
        <v>4.2844901456726633E-2</v>
      </c>
      <c r="BP731" s="27">
        <f t="shared" ref="BP731:BP794" si="370">BM731*(BL731/BL$891)</f>
        <v>3.10916270248422E-3</v>
      </c>
      <c r="BQ731" s="44"/>
      <c r="BR731" s="25">
        <f t="array" ref="BR731">SUM(IF(Period=$BR$2,IF(Site=$A$730,IF(Provider=$B731,I))))</f>
        <v>24</v>
      </c>
      <c r="BS731" s="26">
        <f t="array" ref="BS731">SUM(IF(Period=$BR$2,IF(Site=$A$730,IF(Provider=$B731,J))))</f>
        <v>4.5833333333333304</v>
      </c>
      <c r="BT731" s="26"/>
      <c r="BU731" s="27">
        <f>BS731*(BR731/BR$805)</f>
        <v>4.6788600595491253E-2</v>
      </c>
      <c r="BV731" s="27">
        <f t="shared" ref="BV731:BV794" si="371">BS731*(BR731/BR$891)</f>
        <v>3.2266580622451655E-3</v>
      </c>
    </row>
    <row r="732" spans="1:74" outlineLevel="1" x14ac:dyDescent="0.25">
      <c r="B732" s="20" t="s">
        <v>731</v>
      </c>
      <c r="C732" s="44"/>
      <c r="D732" s="25">
        <f t="array" ref="D732">SUM(IF(Period=$D$2,IF(Site=$A$730,IF(Provider=$B732,I))))</f>
        <v>56</v>
      </c>
      <c r="E732" s="26">
        <f t="array" ref="E732">SUM(IF(Period=$D$2,IF(Site=$A$730,IF(Provider=$B732,J))))</f>
        <v>6.3928571428571432</v>
      </c>
      <c r="F732" s="26"/>
      <c r="G732" s="27">
        <f t="shared" ref="G732:G795" si="372">E732*(D732/D$805)</f>
        <v>0.21696969696969701</v>
      </c>
      <c r="H732" s="27">
        <f t="shared" si="360"/>
        <v>1.0368696961798015E-2</v>
      </c>
      <c r="I732" s="44"/>
      <c r="J732" s="25">
        <f t="array" ref="J732">SUM(IF(Period=$J$2,IF(Site=$A$730,IF(Provider=$B732,I))))</f>
        <v>35</v>
      </c>
      <c r="K732" s="26">
        <f t="array" ref="K732">SUM(IF(Period=$J$2,IF(Site=$A$730,IF(Provider=$B732,J))))</f>
        <v>3.1428571428571428</v>
      </c>
      <c r="L732" s="26"/>
      <c r="M732" s="27">
        <f t="shared" ref="M732:M795" si="373">K732*(J732/J$805)</f>
        <v>6.2713797035347768E-2</v>
      </c>
      <c r="N732" s="27">
        <f t="shared" si="361"/>
        <v>3.407999504290981E-3</v>
      </c>
      <c r="O732" s="44"/>
      <c r="P732" s="25">
        <f t="array" ref="P732">SUM(IF(Period=$P$2,IF(Site=$A$730,IF(Provider=$B732,I))))</f>
        <v>0</v>
      </c>
      <c r="Q732" s="26">
        <f t="array" ref="Q732">SUM(IF(Period=$P$2,IF(Site=$A$730,IF(Provider=$B732,J))))</f>
        <v>0</v>
      </c>
      <c r="R732" s="26"/>
      <c r="S732" s="27">
        <f t="shared" ref="S732:S795" si="374">Q732*(P732/P$805)</f>
        <v>0</v>
      </c>
      <c r="T732" s="27">
        <f t="shared" si="362"/>
        <v>0</v>
      </c>
      <c r="U732" s="44"/>
      <c r="V732" s="25">
        <f t="array" ref="V732">SUM(IF(Period=$V$2,IF(Site=$A$730,IF(Provider=$B732,I))))</f>
        <v>0</v>
      </c>
      <c r="W732" s="26">
        <f t="array" ref="W732">SUM(IF(Period=$V$2,IF(Site=$A$730,IF(Provider=$B732,J))))</f>
        <v>0</v>
      </c>
      <c r="X732" s="26"/>
      <c r="Y732" s="27">
        <f t="shared" ref="Y732:Y795" si="375">W732*(V732/V$805)</f>
        <v>0</v>
      </c>
      <c r="Z732" s="27">
        <f t="shared" si="363"/>
        <v>0</v>
      </c>
      <c r="AA732" s="44"/>
      <c r="AB732" s="25">
        <f t="array" ref="AB732">SUM(IF(Period=$AB$2,IF(Site=$A$730,IF(Provider=$B732,I))))</f>
        <v>0</v>
      </c>
      <c r="AC732" s="26">
        <f t="array" ref="AC732">SUM(IF(Period=$AB$2,IF(Site=$A$730,IF(Provider=$B732,J))))</f>
        <v>0</v>
      </c>
      <c r="AD732" s="26"/>
      <c r="AE732" s="27">
        <f t="shared" ref="AE732:AE795" si="376">AC732*(AB732/AB$805)</f>
        <v>0</v>
      </c>
      <c r="AF732" s="27">
        <f t="shared" si="364"/>
        <v>0</v>
      </c>
      <c r="AG732" s="44"/>
      <c r="AH732" s="25">
        <f t="array" ref="AH732">SUM(IF(Period=$AH$2,IF(Site=$A$730,IF(Provider=$B732,I))))</f>
        <v>0</v>
      </c>
      <c r="AI732" s="26">
        <f t="array" ref="AI732">SUM(IF(Period=$AH$2,IF(Site=$A$730,IF(Provider=$B732,J))))</f>
        <v>0</v>
      </c>
      <c r="AJ732" s="26"/>
      <c r="AK732" s="27">
        <f t="shared" ref="AK732:AK795" si="377">AI732*(AH732/AH$805)</f>
        <v>0</v>
      </c>
      <c r="AL732" s="27">
        <f t="shared" si="365"/>
        <v>0</v>
      </c>
      <c r="AM732" s="44"/>
      <c r="AN732" s="25">
        <f t="array" ref="AN732">SUM(IF(Period=$AN$2,IF(Site=$A$730,IF(Provider=$B732,I))))</f>
        <v>0</v>
      </c>
      <c r="AO732" s="26">
        <f t="array" ref="AO732">SUM(IF(Period=$AN$2,IF(Site=$A$730,IF(Provider=$B732,J))))</f>
        <v>0</v>
      </c>
      <c r="AP732" s="26"/>
      <c r="AQ732" s="27">
        <f t="shared" ref="AQ732:AQ795" si="378">AO732*(AN732/AN$805)</f>
        <v>0</v>
      </c>
      <c r="AR732" s="27">
        <f t="shared" si="366"/>
        <v>0</v>
      </c>
      <c r="AS732" s="44"/>
      <c r="AT732" s="25">
        <f t="array" ref="AT732">SUM(IF(Period=$AT$2,IF(Site=$A$730,IF(Provider=$B732,I))))</f>
        <v>0</v>
      </c>
      <c r="AU732" s="26">
        <f t="array" ref="AU732">SUM(IF(Period=$AT$2,IF(Site=$A$730,IF(Provider=$B732,J))))</f>
        <v>0</v>
      </c>
      <c r="AV732" s="26"/>
      <c r="AW732" s="27">
        <f t="shared" ref="AW732:AW795" si="379">AU732*(AT732/AT$805)</f>
        <v>0</v>
      </c>
      <c r="AX732" s="27">
        <f t="shared" si="367"/>
        <v>0</v>
      </c>
      <c r="AY732" s="44"/>
      <c r="AZ732" s="25">
        <f t="array" ref="AZ732">SUM(IF(Period=$AZ$2,IF(Site=$A$730,IF(Provider=$B732,I))))</f>
        <v>0</v>
      </c>
      <c r="BA732" s="26">
        <f t="array" ref="BA732">SUM(IF(Period=$AZ$2,IF(Site=$A$730,IF(Provider=$B732,J))))</f>
        <v>0</v>
      </c>
      <c r="BB732" s="26"/>
      <c r="BC732" s="27">
        <f t="shared" ref="BC732:BC795" si="380">BA732*(AZ732/AZ$805)</f>
        <v>0</v>
      </c>
      <c r="BD732" s="27">
        <f t="shared" si="368"/>
        <v>0</v>
      </c>
      <c r="BE732" s="44"/>
      <c r="BF732" s="25">
        <f t="array" ref="BF732">SUM(IF(Period=$BF$2,IF(Site=$A$730,IF(Provider=$B732,I))))</f>
        <v>0</v>
      </c>
      <c r="BG732" s="26">
        <f t="array" ref="BG732">SUM(IF(Period=$BF$2,IF(Site=$A$730,IF(Provider=$B732,J))))</f>
        <v>0</v>
      </c>
      <c r="BH732" s="26"/>
      <c r="BI732" s="27">
        <f t="shared" ref="BI732:BI795" si="381">BG732*(BF732/BF$805)</f>
        <v>0</v>
      </c>
      <c r="BJ732" s="27">
        <f t="shared" si="369"/>
        <v>0</v>
      </c>
      <c r="BK732" s="44"/>
      <c r="BL732" s="25">
        <f t="array" ref="BL732">SUM(IF(Period=$BL$2,IF(Site=$A$730,IF(Provider=$B732,I))))</f>
        <v>0</v>
      </c>
      <c r="BM732" s="26">
        <f t="array" ref="BM732">SUM(IF(Period=$BL$2,IF(Site=$A$730,IF(Provider=$B732,J))))</f>
        <v>0</v>
      </c>
      <c r="BN732" s="26"/>
      <c r="BO732" s="27">
        <f t="shared" ref="BO732:BO795" si="382">BM732*(BL732/BL$805)</f>
        <v>0</v>
      </c>
      <c r="BP732" s="27">
        <f t="shared" si="370"/>
        <v>0</v>
      </c>
      <c r="BQ732" s="44"/>
      <c r="BR732" s="25">
        <f t="array" ref="BR732">SUM(IF(Period=$BR$2,IF(Site=$A$730,IF(Provider=$B732,I))))</f>
        <v>0</v>
      </c>
      <c r="BS732" s="26">
        <f t="array" ref="BS732">SUM(IF(Period=$BR$2,IF(Site=$A$730,IF(Provider=$B732,J))))</f>
        <v>0</v>
      </c>
      <c r="BT732" s="26"/>
      <c r="BU732" s="27">
        <f t="shared" ref="BU732:BU795" si="383">BS732*(BR732/BR$805)</f>
        <v>0</v>
      </c>
      <c r="BV732" s="27">
        <f t="shared" si="371"/>
        <v>0</v>
      </c>
    </row>
    <row r="733" spans="1:74" outlineLevel="1" x14ac:dyDescent="0.25">
      <c r="B733" s="20" t="s">
        <v>705</v>
      </c>
      <c r="C733" s="44"/>
      <c r="D733" s="25">
        <f t="array" ref="D733">SUM(IF(Period=$D$2,IF(Site=$A$730,IF(Provider=$B733,I))))</f>
        <v>0</v>
      </c>
      <c r="E733" s="26">
        <f t="array" ref="E733">SUM(IF(Period=$D$2,IF(Site=$A$730,IF(Provider=$B733,J))))</f>
        <v>0</v>
      </c>
      <c r="F733" s="26"/>
      <c r="G733" s="27">
        <f t="shared" si="372"/>
        <v>0</v>
      </c>
      <c r="H733" s="27">
        <f t="shared" si="360"/>
        <v>0</v>
      </c>
      <c r="I733" s="44"/>
      <c r="J733" s="25">
        <f t="array" ref="J733">SUM(IF(Period=$J$2,IF(Site=$A$730,IF(Provider=$B733,I))))</f>
        <v>0</v>
      </c>
      <c r="K733" s="26">
        <f t="array" ref="K733">SUM(IF(Period=$J$2,IF(Site=$A$730,IF(Provider=$B733,J))))</f>
        <v>0</v>
      </c>
      <c r="L733" s="26"/>
      <c r="M733" s="27">
        <f t="shared" si="373"/>
        <v>0</v>
      </c>
      <c r="N733" s="27">
        <f t="shared" si="361"/>
        <v>0</v>
      </c>
      <c r="O733" s="44"/>
      <c r="P733" s="25">
        <f t="array" ref="P733">SUM(IF(Period=$P$2,IF(Site=$A$730,IF(Provider=$B733,I))))</f>
        <v>0</v>
      </c>
      <c r="Q733" s="26">
        <f t="array" ref="Q733">SUM(IF(Period=$P$2,IF(Site=$A$730,IF(Provider=$B733,J))))</f>
        <v>0</v>
      </c>
      <c r="R733" s="26"/>
      <c r="S733" s="27">
        <f t="shared" si="374"/>
        <v>0</v>
      </c>
      <c r="T733" s="27">
        <f t="shared" si="362"/>
        <v>0</v>
      </c>
      <c r="U733" s="44"/>
      <c r="V733" s="25">
        <f t="array" ref="V733">SUM(IF(Period=$V$2,IF(Site=$A$730,IF(Provider=$B733,I))))</f>
        <v>0</v>
      </c>
      <c r="W733" s="26">
        <f t="array" ref="W733">SUM(IF(Period=$V$2,IF(Site=$A$730,IF(Provider=$B733,J))))</f>
        <v>0</v>
      </c>
      <c r="X733" s="26"/>
      <c r="Y733" s="27">
        <f t="shared" si="375"/>
        <v>0</v>
      </c>
      <c r="Z733" s="27">
        <f t="shared" si="363"/>
        <v>0</v>
      </c>
      <c r="AA733" s="44"/>
      <c r="AB733" s="25">
        <f t="array" ref="AB733">SUM(IF(Period=$AB$2,IF(Site=$A$730,IF(Provider=$B733,I))))</f>
        <v>0</v>
      </c>
      <c r="AC733" s="26">
        <f t="array" ref="AC733">SUM(IF(Period=$AB$2,IF(Site=$A$730,IF(Provider=$B733,J))))</f>
        <v>0</v>
      </c>
      <c r="AD733" s="26"/>
      <c r="AE733" s="27">
        <f t="shared" si="376"/>
        <v>0</v>
      </c>
      <c r="AF733" s="27">
        <f t="shared" si="364"/>
        <v>0</v>
      </c>
      <c r="AG733" s="44"/>
      <c r="AH733" s="25">
        <f t="array" ref="AH733">SUM(IF(Period=$AH$2,IF(Site=$A$730,IF(Provider=$B733,I))))</f>
        <v>0</v>
      </c>
      <c r="AI733" s="26">
        <f t="array" ref="AI733">SUM(IF(Period=$AH$2,IF(Site=$A$730,IF(Provider=$B733,J))))</f>
        <v>0</v>
      </c>
      <c r="AJ733" s="26"/>
      <c r="AK733" s="27">
        <f t="shared" si="377"/>
        <v>0</v>
      </c>
      <c r="AL733" s="27">
        <f t="shared" si="365"/>
        <v>0</v>
      </c>
      <c r="AM733" s="44"/>
      <c r="AN733" s="25">
        <f t="array" ref="AN733">SUM(IF(Period=$AN$2,IF(Site=$A$730,IF(Provider=$B733,I))))</f>
        <v>0</v>
      </c>
      <c r="AO733" s="26">
        <f t="array" ref="AO733">SUM(IF(Period=$AN$2,IF(Site=$A$730,IF(Provider=$B733,J))))</f>
        <v>0</v>
      </c>
      <c r="AP733" s="26"/>
      <c r="AQ733" s="27">
        <f t="shared" si="378"/>
        <v>0</v>
      </c>
      <c r="AR733" s="27">
        <f t="shared" si="366"/>
        <v>0</v>
      </c>
      <c r="AS733" s="44"/>
      <c r="AT733" s="25">
        <f t="array" ref="AT733">SUM(IF(Period=$AT$2,IF(Site=$A$730,IF(Provider=$B733,I))))</f>
        <v>40</v>
      </c>
      <c r="AU733" s="26">
        <f t="array" ref="AU733">SUM(IF(Period=$AT$2,IF(Site=$A$730,IF(Provider=$B733,J))))</f>
        <v>13.025</v>
      </c>
      <c r="AV733" s="26"/>
      <c r="AW733" s="27">
        <f t="shared" si="379"/>
        <v>0.2426641825803447</v>
      </c>
      <c r="AX733" s="27">
        <f t="shared" si="367"/>
        <v>1.6416170400478935E-2</v>
      </c>
      <c r="AY733" s="44"/>
      <c r="AZ733" s="25">
        <f t="array" ref="AZ733">SUM(IF(Period=$AZ$2,IF(Site=$A$730,IF(Provider=$B733,I))))</f>
        <v>21</v>
      </c>
      <c r="BA733" s="26">
        <f t="array" ref="BA733">SUM(IF(Period=$AZ$2,IF(Site=$A$730,IF(Provider=$B733,J))))</f>
        <v>5.5714285714285703</v>
      </c>
      <c r="BB733" s="26"/>
      <c r="BC733" s="27">
        <f t="shared" si="380"/>
        <v>6.0278207109737234E-2</v>
      </c>
      <c r="BD733" s="27">
        <f t="shared" si="368"/>
        <v>3.8124409397503984E-3</v>
      </c>
      <c r="BE733" s="44"/>
      <c r="BF733" s="25">
        <f t="array" ref="BF733">SUM(IF(Period=$BF$2,IF(Site=$A$730,IF(Provider=$B733,I))))</f>
        <v>0</v>
      </c>
      <c r="BG733" s="26">
        <f t="array" ref="BG733">SUM(IF(Period=$BF$2,IF(Site=$A$730,IF(Provider=$B733,J))))</f>
        <v>0</v>
      </c>
      <c r="BH733" s="26"/>
      <c r="BI733" s="27">
        <f t="shared" si="381"/>
        <v>0</v>
      </c>
      <c r="BJ733" s="27">
        <f t="shared" si="369"/>
        <v>0</v>
      </c>
      <c r="BK733" s="44"/>
      <c r="BL733" s="25">
        <f t="array" ref="BL733">SUM(IF(Period=$BL$2,IF(Site=$A$730,IF(Provider=$B733,I))))</f>
        <v>0</v>
      </c>
      <c r="BM733" s="26">
        <f t="array" ref="BM733">SUM(IF(Period=$BL$2,IF(Site=$A$730,IF(Provider=$B733,J))))</f>
        <v>0</v>
      </c>
      <c r="BN733" s="26"/>
      <c r="BO733" s="27">
        <f t="shared" si="382"/>
        <v>0</v>
      </c>
      <c r="BP733" s="27">
        <f t="shared" si="370"/>
        <v>0</v>
      </c>
      <c r="BQ733" s="44"/>
      <c r="BR733" s="25">
        <f t="array" ref="BR733">SUM(IF(Period=$BR$2,IF(Site=$A$730,IF(Provider=$B733,I))))</f>
        <v>0</v>
      </c>
      <c r="BS733" s="26">
        <f t="array" ref="BS733">SUM(IF(Period=$BR$2,IF(Site=$A$730,IF(Provider=$B733,J))))</f>
        <v>0</v>
      </c>
      <c r="BT733" s="26"/>
      <c r="BU733" s="27">
        <f t="shared" si="383"/>
        <v>0</v>
      </c>
      <c r="BV733" s="27">
        <f t="shared" si="371"/>
        <v>0</v>
      </c>
    </row>
    <row r="734" spans="1:74" outlineLevel="1" x14ac:dyDescent="0.25">
      <c r="B734" s="20" t="s">
        <v>847</v>
      </c>
      <c r="C734" s="44"/>
      <c r="D734" s="25">
        <f t="array" ref="D734">SUM(IF(Period=$D$2,IF(Site=$A$730,IF(Provider=$B734,I))))</f>
        <v>0</v>
      </c>
      <c r="E734" s="26">
        <f t="array" ref="E734">SUM(IF(Period=$D$2,IF(Site=$A$730,IF(Provider=$B734,J))))</f>
        <v>0</v>
      </c>
      <c r="F734" s="26"/>
      <c r="G734" s="27">
        <f t="shared" si="372"/>
        <v>0</v>
      </c>
      <c r="H734" s="27">
        <f t="shared" si="360"/>
        <v>0</v>
      </c>
      <c r="I734" s="44"/>
      <c r="J734" s="25">
        <f t="array" ref="J734">SUM(IF(Period=$J$2,IF(Site=$A$730,IF(Provider=$B734,I))))</f>
        <v>0</v>
      </c>
      <c r="K734" s="26">
        <f t="array" ref="K734">SUM(IF(Period=$J$2,IF(Site=$A$730,IF(Provider=$B734,J))))</f>
        <v>0</v>
      </c>
      <c r="L734" s="26"/>
      <c r="M734" s="27">
        <f t="shared" si="373"/>
        <v>0</v>
      </c>
      <c r="N734" s="27">
        <f t="shared" si="361"/>
        <v>0</v>
      </c>
      <c r="O734" s="44"/>
      <c r="P734" s="25">
        <f t="array" ref="P734">SUM(IF(Period=$P$2,IF(Site=$A$730,IF(Provider=$B734,I))))</f>
        <v>0</v>
      </c>
      <c r="Q734" s="26">
        <f t="array" ref="Q734">SUM(IF(Period=$P$2,IF(Site=$A$730,IF(Provider=$B734,J))))</f>
        <v>0</v>
      </c>
      <c r="R734" s="26"/>
      <c r="S734" s="27">
        <f t="shared" si="374"/>
        <v>0</v>
      </c>
      <c r="T734" s="27">
        <f t="shared" si="362"/>
        <v>0</v>
      </c>
      <c r="U734" s="44"/>
      <c r="V734" s="25">
        <f t="array" ref="V734">SUM(IF(Period=$V$2,IF(Site=$A$730,IF(Provider=$B734,I))))</f>
        <v>21</v>
      </c>
      <c r="W734" s="26">
        <f t="array" ref="W734">SUM(IF(Period=$V$2,IF(Site=$A$730,IF(Provider=$B734,J))))</f>
        <v>4.9047619047619051</v>
      </c>
      <c r="X734" s="26"/>
      <c r="Y734" s="27">
        <f t="shared" si="375"/>
        <v>5.4497354497354503E-2</v>
      </c>
      <c r="Z734" s="27">
        <f t="shared" si="363"/>
        <v>3.1149821568983247E-3</v>
      </c>
      <c r="AA734" s="44"/>
      <c r="AB734" s="25">
        <f t="array" ref="AB734">SUM(IF(Period=$AB$2,IF(Site=$A$730,IF(Provider=$B734,I))))</f>
        <v>15</v>
      </c>
      <c r="AC734" s="26">
        <f t="array" ref="AC734">SUM(IF(Period=$AB$2,IF(Site=$A$730,IF(Provider=$B734,J))))</f>
        <v>5.1333333333333337</v>
      </c>
      <c r="AD734" s="26"/>
      <c r="AE734" s="27">
        <f t="shared" si="376"/>
        <v>4.2659279778393358E-2</v>
      </c>
      <c r="AF734" s="27">
        <f t="shared" si="364"/>
        <v>2.3164164736319604E-3</v>
      </c>
      <c r="AG734" s="44"/>
      <c r="AH734" s="25">
        <f t="array" ref="AH734">SUM(IF(Period=$AH$2,IF(Site=$A$730,IF(Provider=$B734,I))))</f>
        <v>0</v>
      </c>
      <c r="AI734" s="26">
        <f t="array" ref="AI734">SUM(IF(Period=$AH$2,IF(Site=$A$730,IF(Provider=$B734,J))))</f>
        <v>0</v>
      </c>
      <c r="AJ734" s="26"/>
      <c r="AK734" s="27">
        <f t="shared" si="377"/>
        <v>0</v>
      </c>
      <c r="AL734" s="27">
        <f t="shared" si="365"/>
        <v>0</v>
      </c>
      <c r="AM734" s="44"/>
      <c r="AN734" s="25">
        <f t="array" ref="AN734">SUM(IF(Period=$AN$2,IF(Site=$A$730,IF(Provider=$B734,I))))</f>
        <v>0</v>
      </c>
      <c r="AO734" s="26">
        <f t="array" ref="AO734">SUM(IF(Period=$AN$2,IF(Site=$A$730,IF(Provider=$B734,J))))</f>
        <v>0</v>
      </c>
      <c r="AP734" s="26"/>
      <c r="AQ734" s="27">
        <f t="shared" si="378"/>
        <v>0</v>
      </c>
      <c r="AR734" s="27">
        <f t="shared" si="366"/>
        <v>0</v>
      </c>
      <c r="AS734" s="44"/>
      <c r="AT734" s="25">
        <f t="array" ref="AT734">SUM(IF(Period=$AT$2,IF(Site=$A$730,IF(Provider=$B734,I))))</f>
        <v>0</v>
      </c>
      <c r="AU734" s="26">
        <f t="array" ref="AU734">SUM(IF(Period=$AT$2,IF(Site=$A$730,IF(Provider=$B734,J))))</f>
        <v>0</v>
      </c>
      <c r="AV734" s="26"/>
      <c r="AW734" s="27">
        <f t="shared" si="379"/>
        <v>0</v>
      </c>
      <c r="AX734" s="27">
        <f t="shared" si="367"/>
        <v>0</v>
      </c>
      <c r="AY734" s="44"/>
      <c r="AZ734" s="25">
        <f t="array" ref="AZ734">SUM(IF(Period=$AZ$2,IF(Site=$A$730,IF(Provider=$B734,I))))</f>
        <v>41</v>
      </c>
      <c r="BA734" s="26">
        <f t="array" ref="BA734">SUM(IF(Period=$AZ$2,IF(Site=$A$730,IF(Provider=$B734,J))))</f>
        <v>6.2439024390243896</v>
      </c>
      <c r="BB734" s="26"/>
      <c r="BC734" s="27">
        <f t="shared" si="380"/>
        <v>0.13189077794951054</v>
      </c>
      <c r="BD734" s="27">
        <f t="shared" si="368"/>
        <v>8.3417511160350597E-3</v>
      </c>
      <c r="BE734" s="44"/>
      <c r="BF734" s="25">
        <f t="array" ref="BF734">SUM(IF(Period=$BF$2,IF(Site=$A$730,IF(Provider=$B734,I))))</f>
        <v>87</v>
      </c>
      <c r="BG734" s="26">
        <f t="array" ref="BG734">SUM(IF(Period=$BF$2,IF(Site=$A$730,IF(Provider=$B734,J))))</f>
        <v>6.7356321839080504</v>
      </c>
      <c r="BH734" s="26"/>
      <c r="BI734" s="27">
        <f t="shared" si="381"/>
        <v>0.26479891549932238</v>
      </c>
      <c r="BJ734" s="27">
        <f t="shared" si="369"/>
        <v>1.8132310167708408E-2</v>
      </c>
      <c r="BK734" s="44"/>
      <c r="BL734" s="25">
        <f t="array" ref="BL734">SUM(IF(Period=$BL$2,IF(Site=$A$730,IF(Provider=$B734,I))))</f>
        <v>32</v>
      </c>
      <c r="BM734" s="26">
        <f t="array" ref="BM734">SUM(IF(Period=$BL$2,IF(Site=$A$730,IF(Provider=$B734,J))))</f>
        <v>4.90625</v>
      </c>
      <c r="BN734" s="26"/>
      <c r="BO734" s="27">
        <f t="shared" si="382"/>
        <v>6.7266495287060843E-2</v>
      </c>
      <c r="BP734" s="27">
        <f t="shared" si="370"/>
        <v>4.8813854429002271E-3</v>
      </c>
      <c r="BQ734" s="44"/>
      <c r="BR734" s="25">
        <f t="array" ref="BR734">SUM(IF(Period=$BR$2,IF(Site=$A$730,IF(Provider=$B734,I))))</f>
        <v>32</v>
      </c>
      <c r="BS734" s="26">
        <f t="array" ref="BS734">SUM(IF(Period=$BR$2,IF(Site=$A$730,IF(Provider=$B734,J))))</f>
        <v>3.1875</v>
      </c>
      <c r="BT734" s="26"/>
      <c r="BU734" s="27">
        <f t="shared" si="383"/>
        <v>4.3385793279455555E-2</v>
      </c>
      <c r="BV734" s="27">
        <f t="shared" si="371"/>
        <v>2.9919920213546097E-3</v>
      </c>
    </row>
    <row r="735" spans="1:74" outlineLevel="1" x14ac:dyDescent="0.25">
      <c r="B735" s="20" t="s">
        <v>832</v>
      </c>
      <c r="C735" s="44"/>
      <c r="D735" s="25">
        <f t="array" ref="D735">SUM(IF(Period=$D$2,IF(Site=$A$730,IF(Provider=$B735,I))))</f>
        <v>0</v>
      </c>
      <c r="E735" s="26">
        <f t="array" ref="E735">SUM(IF(Period=$D$2,IF(Site=$A$730,IF(Provider=$B735,J))))</f>
        <v>0</v>
      </c>
      <c r="F735" s="26"/>
      <c r="G735" s="27">
        <f t="shared" si="372"/>
        <v>0</v>
      </c>
      <c r="H735" s="27">
        <f t="shared" si="360"/>
        <v>0</v>
      </c>
      <c r="I735" s="44"/>
      <c r="J735" s="25">
        <f t="array" ref="J735">SUM(IF(Period=$J$2,IF(Site=$A$730,IF(Provider=$B735,I))))</f>
        <v>0</v>
      </c>
      <c r="K735" s="26">
        <f t="array" ref="K735">SUM(IF(Period=$J$2,IF(Site=$A$730,IF(Provider=$B735,J))))</f>
        <v>0</v>
      </c>
      <c r="L735" s="26"/>
      <c r="M735" s="27">
        <f t="shared" si="373"/>
        <v>0</v>
      </c>
      <c r="N735" s="27">
        <f t="shared" si="361"/>
        <v>0</v>
      </c>
      <c r="O735" s="44"/>
      <c r="P735" s="25">
        <f t="array" ref="P735">SUM(IF(Period=$P$2,IF(Site=$A$730,IF(Provider=$B735,I))))</f>
        <v>0</v>
      </c>
      <c r="Q735" s="26">
        <f t="array" ref="Q735">SUM(IF(Period=$P$2,IF(Site=$A$730,IF(Provider=$B735,J))))</f>
        <v>0</v>
      </c>
      <c r="R735" s="26"/>
      <c r="S735" s="27">
        <f t="shared" si="374"/>
        <v>0</v>
      </c>
      <c r="T735" s="27">
        <f t="shared" si="362"/>
        <v>0</v>
      </c>
      <c r="U735" s="44"/>
      <c r="V735" s="25">
        <f t="array" ref="V735">SUM(IF(Period=$V$2,IF(Site=$A$730,IF(Provider=$B735,I))))</f>
        <v>0</v>
      </c>
      <c r="W735" s="26">
        <f t="array" ref="W735">SUM(IF(Period=$V$2,IF(Site=$A$730,IF(Provider=$B735,J))))</f>
        <v>0</v>
      </c>
      <c r="X735" s="26"/>
      <c r="Y735" s="27">
        <f t="shared" si="375"/>
        <v>0</v>
      </c>
      <c r="Z735" s="27">
        <f t="shared" si="363"/>
        <v>0</v>
      </c>
      <c r="AA735" s="44"/>
      <c r="AB735" s="25">
        <f t="array" ref="AB735">SUM(IF(Period=$AB$2,IF(Site=$A$730,IF(Provider=$B735,I))))</f>
        <v>17</v>
      </c>
      <c r="AC735" s="26">
        <f t="array" ref="AC735">SUM(IF(Period=$AB$2,IF(Site=$A$730,IF(Provider=$B735,J))))</f>
        <v>29.235294117647058</v>
      </c>
      <c r="AD735" s="26"/>
      <c r="AE735" s="27">
        <f t="shared" si="376"/>
        <v>0.27534626038781163</v>
      </c>
      <c r="AF735" s="27">
        <f t="shared" si="364"/>
        <v>1.495141542071538E-2</v>
      </c>
      <c r="AG735" s="44"/>
      <c r="AH735" s="25">
        <f t="array" ref="AH735">SUM(IF(Period=$AH$2,IF(Site=$A$730,IF(Provider=$B735,I))))</f>
        <v>0</v>
      </c>
      <c r="AI735" s="26">
        <f t="array" ref="AI735">SUM(IF(Period=$AH$2,IF(Site=$A$730,IF(Provider=$B735,J))))</f>
        <v>0</v>
      </c>
      <c r="AJ735" s="26"/>
      <c r="AK735" s="27">
        <f t="shared" si="377"/>
        <v>0</v>
      </c>
      <c r="AL735" s="27">
        <f t="shared" si="365"/>
        <v>0</v>
      </c>
      <c r="AM735" s="44"/>
      <c r="AN735" s="25">
        <f t="array" ref="AN735">SUM(IF(Period=$AN$2,IF(Site=$A$730,IF(Provider=$B735,I))))</f>
        <v>0</v>
      </c>
      <c r="AO735" s="26">
        <f t="array" ref="AO735">SUM(IF(Period=$AN$2,IF(Site=$A$730,IF(Provider=$B735,J))))</f>
        <v>0</v>
      </c>
      <c r="AP735" s="26"/>
      <c r="AQ735" s="27">
        <f t="shared" si="378"/>
        <v>0</v>
      </c>
      <c r="AR735" s="27">
        <f t="shared" si="366"/>
        <v>0</v>
      </c>
      <c r="AS735" s="44"/>
      <c r="AT735" s="25">
        <f t="array" ref="AT735">SUM(IF(Period=$AT$2,IF(Site=$A$730,IF(Provider=$B735,I))))</f>
        <v>0</v>
      </c>
      <c r="AU735" s="26">
        <f t="array" ref="AU735">SUM(IF(Period=$AT$2,IF(Site=$A$730,IF(Provider=$B735,J))))</f>
        <v>0</v>
      </c>
      <c r="AV735" s="26"/>
      <c r="AW735" s="27">
        <f t="shared" si="379"/>
        <v>0</v>
      </c>
      <c r="AX735" s="27">
        <f t="shared" si="367"/>
        <v>0</v>
      </c>
      <c r="AY735" s="44"/>
      <c r="AZ735" s="25">
        <f t="array" ref="AZ735">SUM(IF(Period=$AZ$2,IF(Site=$A$730,IF(Provider=$B735,I))))</f>
        <v>0</v>
      </c>
      <c r="BA735" s="26">
        <f t="array" ref="BA735">SUM(IF(Period=$AZ$2,IF(Site=$A$730,IF(Provider=$B735,J))))</f>
        <v>0</v>
      </c>
      <c r="BB735" s="26"/>
      <c r="BC735" s="27">
        <f t="shared" si="380"/>
        <v>0</v>
      </c>
      <c r="BD735" s="27">
        <f t="shared" si="368"/>
        <v>0</v>
      </c>
      <c r="BE735" s="44"/>
      <c r="BF735" s="25">
        <f t="array" ref="BF735">SUM(IF(Period=$BF$2,IF(Site=$A$730,IF(Provider=$B735,I))))</f>
        <v>0</v>
      </c>
      <c r="BG735" s="26">
        <f t="array" ref="BG735">SUM(IF(Period=$BF$2,IF(Site=$A$730,IF(Provider=$B735,J))))</f>
        <v>0</v>
      </c>
      <c r="BH735" s="26"/>
      <c r="BI735" s="27">
        <f t="shared" si="381"/>
        <v>0</v>
      </c>
      <c r="BJ735" s="27">
        <f t="shared" si="369"/>
        <v>0</v>
      </c>
      <c r="BK735" s="44"/>
      <c r="BL735" s="25">
        <f t="array" ref="BL735">SUM(IF(Period=$BL$2,IF(Site=$A$730,IF(Provider=$B735,I))))</f>
        <v>0</v>
      </c>
      <c r="BM735" s="26">
        <f t="array" ref="BM735">SUM(IF(Period=$BL$2,IF(Site=$A$730,IF(Provider=$B735,J))))</f>
        <v>0</v>
      </c>
      <c r="BN735" s="26"/>
      <c r="BO735" s="27">
        <f t="shared" si="382"/>
        <v>0</v>
      </c>
      <c r="BP735" s="27">
        <f t="shared" si="370"/>
        <v>0</v>
      </c>
      <c r="BQ735" s="44"/>
      <c r="BR735" s="25">
        <f t="array" ref="BR735">SUM(IF(Period=$BR$2,IF(Site=$A$730,IF(Provider=$B735,I))))</f>
        <v>0</v>
      </c>
      <c r="BS735" s="26">
        <f t="array" ref="BS735">SUM(IF(Period=$BR$2,IF(Site=$A$730,IF(Provider=$B735,J))))</f>
        <v>0</v>
      </c>
      <c r="BT735" s="26"/>
      <c r="BU735" s="27">
        <f t="shared" si="383"/>
        <v>0</v>
      </c>
      <c r="BV735" s="27">
        <f t="shared" si="371"/>
        <v>0</v>
      </c>
    </row>
    <row r="736" spans="1:74" outlineLevel="1" x14ac:dyDescent="0.25">
      <c r="B736" s="20" t="s">
        <v>739</v>
      </c>
      <c r="C736" s="44"/>
      <c r="D736" s="25">
        <f t="array" ref="D736">SUM(IF(Period=$D$2,IF(Site=$A$730,IF(Provider=$B736,I))))</f>
        <v>0</v>
      </c>
      <c r="E736" s="26">
        <f t="array" ref="E736">SUM(IF(Period=$D$2,IF(Site=$A$730,IF(Provider=$B736,J))))</f>
        <v>0</v>
      </c>
      <c r="F736" s="26"/>
      <c r="G736" s="27">
        <f t="shared" si="372"/>
        <v>0</v>
      </c>
      <c r="H736" s="27">
        <f t="shared" si="360"/>
        <v>0</v>
      </c>
      <c r="I736" s="44"/>
      <c r="J736" s="25">
        <f t="array" ref="J736">SUM(IF(Period=$J$2,IF(Site=$A$730,IF(Provider=$B736,I))))</f>
        <v>0</v>
      </c>
      <c r="K736" s="26">
        <f t="array" ref="K736">SUM(IF(Period=$J$2,IF(Site=$A$730,IF(Provider=$B736,J))))</f>
        <v>0</v>
      </c>
      <c r="L736" s="26"/>
      <c r="M736" s="27">
        <f t="shared" si="373"/>
        <v>0</v>
      </c>
      <c r="N736" s="27">
        <f t="shared" si="361"/>
        <v>0</v>
      </c>
      <c r="O736" s="44"/>
      <c r="P736" s="25">
        <f t="array" ref="P736">SUM(IF(Period=$P$2,IF(Site=$A$730,IF(Provider=$B736,I))))</f>
        <v>0</v>
      </c>
      <c r="Q736" s="26">
        <f t="array" ref="Q736">SUM(IF(Period=$P$2,IF(Site=$A$730,IF(Provider=$B736,J))))</f>
        <v>0</v>
      </c>
      <c r="R736" s="26"/>
      <c r="S736" s="27">
        <f t="shared" si="374"/>
        <v>0</v>
      </c>
      <c r="T736" s="27">
        <f t="shared" si="362"/>
        <v>0</v>
      </c>
      <c r="U736" s="44"/>
      <c r="V736" s="25">
        <f t="array" ref="V736">SUM(IF(Period=$V$2,IF(Site=$A$730,IF(Provider=$B736,I))))</f>
        <v>24</v>
      </c>
      <c r="W736" s="26">
        <f t="array" ref="W736">SUM(IF(Period=$V$2,IF(Site=$A$730,IF(Provider=$B736,J))))</f>
        <v>10.75</v>
      </c>
      <c r="X736" s="26"/>
      <c r="Y736" s="27">
        <f t="shared" si="375"/>
        <v>0.13650793650793649</v>
      </c>
      <c r="Z736" s="27">
        <f t="shared" si="363"/>
        <v>7.8025766648521138E-3</v>
      </c>
      <c r="AA736" s="44"/>
      <c r="AB736" s="25">
        <f t="array" ref="AB736">SUM(IF(Period=$AB$2,IF(Site=$A$730,IF(Provider=$B736,I))))</f>
        <v>0</v>
      </c>
      <c r="AC736" s="26">
        <f t="array" ref="AC736">SUM(IF(Period=$AB$2,IF(Site=$A$730,IF(Provider=$B736,J))))</f>
        <v>0</v>
      </c>
      <c r="AD736" s="26"/>
      <c r="AE736" s="27">
        <f t="shared" si="376"/>
        <v>0</v>
      </c>
      <c r="AF736" s="27">
        <f t="shared" si="364"/>
        <v>0</v>
      </c>
      <c r="AG736" s="44"/>
      <c r="AH736" s="25">
        <f t="array" ref="AH736">SUM(IF(Period=$AH$2,IF(Site=$A$730,IF(Provider=$B736,I))))</f>
        <v>0</v>
      </c>
      <c r="AI736" s="26">
        <f t="array" ref="AI736">SUM(IF(Period=$AH$2,IF(Site=$A$730,IF(Provider=$B736,J))))</f>
        <v>0</v>
      </c>
      <c r="AJ736" s="26"/>
      <c r="AK736" s="27">
        <f t="shared" si="377"/>
        <v>0</v>
      </c>
      <c r="AL736" s="27">
        <f t="shared" si="365"/>
        <v>0</v>
      </c>
      <c r="AM736" s="44"/>
      <c r="AN736" s="25">
        <f t="array" ref="AN736">SUM(IF(Period=$AN$2,IF(Site=$A$730,IF(Provider=$B736,I))))</f>
        <v>33</v>
      </c>
      <c r="AO736" s="26">
        <f t="array" ref="AO736">SUM(IF(Period=$AN$2,IF(Site=$A$730,IF(Provider=$B736,J))))</f>
        <v>1.0606060606060601</v>
      </c>
      <c r="AP736" s="26"/>
      <c r="AQ736" s="27">
        <f t="shared" si="378"/>
        <v>1.9063180827886699E-2</v>
      </c>
      <c r="AR736" s="27">
        <f t="shared" si="366"/>
        <v>1.119283658458586E-3</v>
      </c>
      <c r="AS736" s="44"/>
      <c r="AT736" s="25">
        <f t="array" ref="AT736">SUM(IF(Period=$AT$2,IF(Site=$A$730,IF(Provider=$B736,I))))</f>
        <v>0</v>
      </c>
      <c r="AU736" s="26">
        <f t="array" ref="AU736">SUM(IF(Period=$AT$2,IF(Site=$A$730,IF(Provider=$B736,J))))</f>
        <v>0</v>
      </c>
      <c r="AV736" s="26"/>
      <c r="AW736" s="27">
        <f t="shared" si="379"/>
        <v>0</v>
      </c>
      <c r="AX736" s="27">
        <f t="shared" si="367"/>
        <v>0</v>
      </c>
      <c r="AY736" s="44"/>
      <c r="AZ736" s="25">
        <f t="array" ref="AZ736">SUM(IF(Period=$AZ$2,IF(Site=$A$730,IF(Provider=$B736,I))))</f>
        <v>24</v>
      </c>
      <c r="BA736" s="26">
        <f t="array" ref="BA736">SUM(IF(Period=$AZ$2,IF(Site=$A$730,IF(Provider=$B736,J))))</f>
        <v>6.4583333333333304</v>
      </c>
      <c r="BB736" s="26"/>
      <c r="BC736" s="27">
        <f t="shared" si="380"/>
        <v>7.9855744461617681E-2</v>
      </c>
      <c r="BD736" s="27">
        <f t="shared" si="368"/>
        <v>5.0506696210368511E-3</v>
      </c>
      <c r="BE736" s="44"/>
      <c r="BF736" s="25">
        <f t="array" ref="BF736">SUM(IF(Period=$BF$2,IF(Site=$A$730,IF(Provider=$B736,I))))</f>
        <v>0</v>
      </c>
      <c r="BG736" s="26">
        <f t="array" ref="BG736">SUM(IF(Period=$BF$2,IF(Site=$A$730,IF(Provider=$B736,J))))</f>
        <v>0</v>
      </c>
      <c r="BH736" s="26"/>
      <c r="BI736" s="27">
        <f t="shared" si="381"/>
        <v>0</v>
      </c>
      <c r="BJ736" s="27">
        <f t="shared" si="369"/>
        <v>0</v>
      </c>
      <c r="BK736" s="44"/>
      <c r="BL736" s="25">
        <f t="array" ref="BL736">SUM(IF(Period=$BL$2,IF(Site=$A$730,IF(Provider=$B736,I))))</f>
        <v>0</v>
      </c>
      <c r="BM736" s="26">
        <f t="array" ref="BM736">SUM(IF(Period=$BL$2,IF(Site=$A$730,IF(Provider=$B736,J))))</f>
        <v>0</v>
      </c>
      <c r="BN736" s="26"/>
      <c r="BO736" s="27">
        <f t="shared" si="382"/>
        <v>0</v>
      </c>
      <c r="BP736" s="27">
        <f t="shared" si="370"/>
        <v>0</v>
      </c>
      <c r="BQ736" s="44"/>
      <c r="BR736" s="25">
        <f t="array" ref="BR736">SUM(IF(Period=$BR$2,IF(Site=$A$730,IF(Provider=$B736,I))))</f>
        <v>14</v>
      </c>
      <c r="BS736" s="26">
        <f t="array" ref="BS736">SUM(IF(Period=$BR$2,IF(Site=$A$730,IF(Provider=$B736,J))))</f>
        <v>5.5714285714285703</v>
      </c>
      <c r="BT736" s="26"/>
      <c r="BU736" s="27">
        <f t="shared" si="383"/>
        <v>3.3177371331348356E-2</v>
      </c>
      <c r="BV736" s="27">
        <f t="shared" si="371"/>
        <v>2.2879938986829365E-3</v>
      </c>
    </row>
    <row r="737" spans="2:74" outlineLevel="1" x14ac:dyDescent="0.25">
      <c r="B737" s="20" t="s">
        <v>849</v>
      </c>
      <c r="C737" s="44"/>
      <c r="D737" s="25">
        <f t="array" ref="D737">SUM(IF(Period=$D$2,IF(Site=$A$730,IF(Provider=$B737,I))))</f>
        <v>0</v>
      </c>
      <c r="E737" s="26">
        <f t="array" ref="E737">SUM(IF(Period=$D$2,IF(Site=$A$730,IF(Provider=$B737,J))))</f>
        <v>0</v>
      </c>
      <c r="F737" s="26"/>
      <c r="G737" s="27">
        <f t="shared" si="372"/>
        <v>0</v>
      </c>
      <c r="H737" s="27">
        <f t="shared" si="360"/>
        <v>0</v>
      </c>
      <c r="I737" s="44"/>
      <c r="J737" s="25">
        <f t="array" ref="J737">SUM(IF(Period=$J$2,IF(Site=$A$730,IF(Provider=$B737,I))))</f>
        <v>0</v>
      </c>
      <c r="K737" s="26">
        <f t="array" ref="K737">SUM(IF(Period=$J$2,IF(Site=$A$730,IF(Provider=$B737,J))))</f>
        <v>0</v>
      </c>
      <c r="L737" s="26"/>
      <c r="M737" s="27">
        <f t="shared" si="373"/>
        <v>0</v>
      </c>
      <c r="N737" s="27">
        <f t="shared" si="361"/>
        <v>0</v>
      </c>
      <c r="O737" s="44"/>
      <c r="P737" s="25">
        <f t="array" ref="P737">SUM(IF(Period=$P$2,IF(Site=$A$730,IF(Provider=$B737,I))))</f>
        <v>1</v>
      </c>
      <c r="Q737" s="26">
        <f t="array" ref="Q737">SUM(IF(Period=$P$2,IF(Site=$A$730,IF(Provider=$B737,J))))</f>
        <v>5</v>
      </c>
      <c r="R737" s="26"/>
      <c r="S737" s="27">
        <f t="shared" si="374"/>
        <v>2.617801047120419E-3</v>
      </c>
      <c r="T737" s="27">
        <f t="shared" si="362"/>
        <v>1.4408391447178837E-4</v>
      </c>
      <c r="U737" s="44"/>
      <c r="V737" s="25">
        <f t="array" ref="V737">SUM(IF(Period=$V$2,IF(Site=$A$730,IF(Provider=$B737,I))))</f>
        <v>0</v>
      </c>
      <c r="W737" s="26">
        <f t="array" ref="W737">SUM(IF(Period=$V$2,IF(Site=$A$730,IF(Provider=$B737,J))))</f>
        <v>0</v>
      </c>
      <c r="X737" s="26"/>
      <c r="Y737" s="27">
        <f t="shared" si="375"/>
        <v>0</v>
      </c>
      <c r="Z737" s="27">
        <f t="shared" si="363"/>
        <v>0</v>
      </c>
      <c r="AA737" s="44"/>
      <c r="AB737" s="25">
        <f t="array" ref="AB737">SUM(IF(Period=$AB$2,IF(Site=$A$730,IF(Provider=$B737,I))))</f>
        <v>1</v>
      </c>
      <c r="AC737" s="26">
        <f t="array" ref="AC737">SUM(IF(Period=$AB$2,IF(Site=$A$730,IF(Provider=$B737,J))))</f>
        <v>5</v>
      </c>
      <c r="AD737" s="26"/>
      <c r="AE737" s="27">
        <f t="shared" si="376"/>
        <v>2.7700831024930752E-3</v>
      </c>
      <c r="AF737" s="27">
        <f t="shared" si="364"/>
        <v>1.5041665413194547E-4</v>
      </c>
      <c r="AG737" s="44"/>
      <c r="AH737" s="25">
        <f t="array" ref="AH737">SUM(IF(Period=$AH$2,IF(Site=$A$730,IF(Provider=$B737,I))))</f>
        <v>0</v>
      </c>
      <c r="AI737" s="26">
        <f t="array" ref="AI737">SUM(IF(Period=$AH$2,IF(Site=$A$730,IF(Provider=$B737,J))))</f>
        <v>0</v>
      </c>
      <c r="AJ737" s="26"/>
      <c r="AK737" s="27">
        <f t="shared" si="377"/>
        <v>0</v>
      </c>
      <c r="AL737" s="27">
        <f t="shared" si="365"/>
        <v>0</v>
      </c>
      <c r="AM737" s="44"/>
      <c r="AN737" s="25">
        <f t="array" ref="AN737">SUM(IF(Period=$AN$2,IF(Site=$A$730,IF(Provider=$B737,I))))</f>
        <v>0</v>
      </c>
      <c r="AO737" s="26">
        <f t="array" ref="AO737">SUM(IF(Period=$AN$2,IF(Site=$A$730,IF(Provider=$B737,J))))</f>
        <v>0</v>
      </c>
      <c r="AP737" s="26"/>
      <c r="AQ737" s="27">
        <f t="shared" si="378"/>
        <v>0</v>
      </c>
      <c r="AR737" s="27">
        <f t="shared" si="366"/>
        <v>0</v>
      </c>
      <c r="AS737" s="44"/>
      <c r="AT737" s="25">
        <f t="array" ref="AT737">SUM(IF(Period=$AT$2,IF(Site=$A$730,IF(Provider=$B737,I))))</f>
        <v>0</v>
      </c>
      <c r="AU737" s="26">
        <f t="array" ref="AU737">SUM(IF(Period=$AT$2,IF(Site=$A$730,IF(Provider=$B737,J))))</f>
        <v>0</v>
      </c>
      <c r="AV737" s="26"/>
      <c r="AW737" s="27">
        <f t="shared" si="379"/>
        <v>0</v>
      </c>
      <c r="AX737" s="27">
        <f t="shared" si="367"/>
        <v>0</v>
      </c>
      <c r="AY737" s="44"/>
      <c r="AZ737" s="25">
        <f t="array" ref="AZ737">SUM(IF(Period=$AZ$2,IF(Site=$A$730,IF(Provider=$B737,I))))</f>
        <v>0</v>
      </c>
      <c r="BA737" s="26">
        <f t="array" ref="BA737">SUM(IF(Period=$AZ$2,IF(Site=$A$730,IF(Provider=$B737,J))))</f>
        <v>0</v>
      </c>
      <c r="BB737" s="26"/>
      <c r="BC737" s="27">
        <f t="shared" si="380"/>
        <v>0</v>
      </c>
      <c r="BD737" s="27">
        <f t="shared" si="368"/>
        <v>0</v>
      </c>
      <c r="BE737" s="44"/>
      <c r="BF737" s="25">
        <f t="array" ref="BF737">SUM(IF(Period=$BF$2,IF(Site=$A$730,IF(Provider=$B737,I))))</f>
        <v>0</v>
      </c>
      <c r="BG737" s="26">
        <f t="array" ref="BG737">SUM(IF(Period=$BF$2,IF(Site=$A$730,IF(Provider=$B737,J))))</f>
        <v>0</v>
      </c>
      <c r="BH737" s="26"/>
      <c r="BI737" s="27">
        <f t="shared" si="381"/>
        <v>0</v>
      </c>
      <c r="BJ737" s="27">
        <f t="shared" si="369"/>
        <v>0</v>
      </c>
      <c r="BK737" s="44"/>
      <c r="BL737" s="25">
        <f t="array" ref="BL737">SUM(IF(Period=$BL$2,IF(Site=$A$730,IF(Provider=$B737,I))))</f>
        <v>0</v>
      </c>
      <c r="BM737" s="26">
        <f t="array" ref="BM737">SUM(IF(Period=$BL$2,IF(Site=$A$730,IF(Provider=$B737,J))))</f>
        <v>0</v>
      </c>
      <c r="BN737" s="26"/>
      <c r="BO737" s="27">
        <f t="shared" si="382"/>
        <v>0</v>
      </c>
      <c r="BP737" s="27">
        <f t="shared" si="370"/>
        <v>0</v>
      </c>
      <c r="BQ737" s="44"/>
      <c r="BR737" s="25">
        <f t="array" ref="BR737">SUM(IF(Period=$BR$2,IF(Site=$A$730,IF(Provider=$B737,I))))</f>
        <v>0</v>
      </c>
      <c r="BS737" s="26">
        <f t="array" ref="BS737">SUM(IF(Period=$BR$2,IF(Site=$A$730,IF(Provider=$B737,J))))</f>
        <v>0</v>
      </c>
      <c r="BT737" s="26"/>
      <c r="BU737" s="27">
        <f t="shared" si="383"/>
        <v>0</v>
      </c>
      <c r="BV737" s="27">
        <f t="shared" si="371"/>
        <v>0</v>
      </c>
    </row>
    <row r="738" spans="2:74" outlineLevel="1" x14ac:dyDescent="0.25">
      <c r="B738" s="20" t="s">
        <v>790</v>
      </c>
      <c r="C738" s="44"/>
      <c r="D738" s="25">
        <f t="array" ref="D738">SUM(IF(Period=$D$2,IF(Site=$A$730,IF(Provider=$B738,I))))</f>
        <v>3</v>
      </c>
      <c r="E738" s="26">
        <f t="array" ref="E738">SUM(IF(Period=$D$2,IF(Site=$A$730,IF(Provider=$B738,J))))</f>
        <v>20</v>
      </c>
      <c r="F738" s="26"/>
      <c r="G738" s="27">
        <f t="shared" si="372"/>
        <v>3.6363636363636362E-2</v>
      </c>
      <c r="H738" s="27">
        <f t="shared" si="360"/>
        <v>1.7377704405248068E-3</v>
      </c>
      <c r="I738" s="44"/>
      <c r="J738" s="25">
        <f t="array" ref="J738">SUM(IF(Period=$J$2,IF(Site=$A$730,IF(Provider=$B738,I))))</f>
        <v>0</v>
      </c>
      <c r="K738" s="26">
        <f t="array" ref="K738">SUM(IF(Period=$J$2,IF(Site=$A$730,IF(Provider=$B738,J))))</f>
        <v>0</v>
      </c>
      <c r="L738" s="26"/>
      <c r="M738" s="27">
        <f t="shared" si="373"/>
        <v>0</v>
      </c>
      <c r="N738" s="27">
        <f t="shared" si="361"/>
        <v>0</v>
      </c>
      <c r="O738" s="44"/>
      <c r="P738" s="25">
        <f t="array" ref="P738">SUM(IF(Period=$P$2,IF(Site=$A$730,IF(Provider=$B738,I))))</f>
        <v>0</v>
      </c>
      <c r="Q738" s="26">
        <f t="array" ref="Q738">SUM(IF(Period=$P$2,IF(Site=$A$730,IF(Provider=$B738,J))))</f>
        <v>0</v>
      </c>
      <c r="R738" s="26"/>
      <c r="S738" s="27">
        <f t="shared" si="374"/>
        <v>0</v>
      </c>
      <c r="T738" s="27">
        <f t="shared" si="362"/>
        <v>0</v>
      </c>
      <c r="U738" s="44"/>
      <c r="V738" s="25">
        <f t="array" ref="V738">SUM(IF(Period=$V$2,IF(Site=$A$730,IF(Provider=$B738,I))))</f>
        <v>0</v>
      </c>
      <c r="W738" s="26">
        <f t="array" ref="W738">SUM(IF(Period=$V$2,IF(Site=$A$730,IF(Provider=$B738,J))))</f>
        <v>0</v>
      </c>
      <c r="X738" s="26"/>
      <c r="Y738" s="27">
        <f t="shared" si="375"/>
        <v>0</v>
      </c>
      <c r="Z738" s="27">
        <f t="shared" si="363"/>
        <v>0</v>
      </c>
      <c r="AA738" s="44"/>
      <c r="AB738" s="25">
        <f t="array" ref="AB738">SUM(IF(Period=$AB$2,IF(Site=$A$730,IF(Provider=$B738,I))))</f>
        <v>0</v>
      </c>
      <c r="AC738" s="26">
        <f t="array" ref="AC738">SUM(IF(Period=$AB$2,IF(Site=$A$730,IF(Provider=$B738,J))))</f>
        <v>0</v>
      </c>
      <c r="AD738" s="26"/>
      <c r="AE738" s="27">
        <f t="shared" si="376"/>
        <v>0</v>
      </c>
      <c r="AF738" s="27">
        <f t="shared" si="364"/>
        <v>0</v>
      </c>
      <c r="AG738" s="44"/>
      <c r="AH738" s="25">
        <f t="array" ref="AH738">SUM(IF(Period=$AH$2,IF(Site=$A$730,IF(Provider=$B738,I))))</f>
        <v>0</v>
      </c>
      <c r="AI738" s="26">
        <f t="array" ref="AI738">SUM(IF(Period=$AH$2,IF(Site=$A$730,IF(Provider=$B738,J))))</f>
        <v>0</v>
      </c>
      <c r="AJ738" s="26"/>
      <c r="AK738" s="27">
        <f t="shared" si="377"/>
        <v>0</v>
      </c>
      <c r="AL738" s="27">
        <f t="shared" si="365"/>
        <v>0</v>
      </c>
      <c r="AM738" s="44"/>
      <c r="AN738" s="25">
        <f t="array" ref="AN738">SUM(IF(Period=$AN$2,IF(Site=$A$730,IF(Provider=$B738,I))))</f>
        <v>0</v>
      </c>
      <c r="AO738" s="26">
        <f t="array" ref="AO738">SUM(IF(Period=$AN$2,IF(Site=$A$730,IF(Provider=$B738,J))))</f>
        <v>0</v>
      </c>
      <c r="AP738" s="26"/>
      <c r="AQ738" s="27">
        <f t="shared" si="378"/>
        <v>0</v>
      </c>
      <c r="AR738" s="27">
        <f t="shared" si="366"/>
        <v>0</v>
      </c>
      <c r="AS738" s="44"/>
      <c r="AT738" s="25">
        <f t="array" ref="AT738">SUM(IF(Period=$AT$2,IF(Site=$A$730,IF(Provider=$B738,I))))</f>
        <v>0</v>
      </c>
      <c r="AU738" s="26">
        <f t="array" ref="AU738">SUM(IF(Period=$AT$2,IF(Site=$A$730,IF(Provider=$B738,J))))</f>
        <v>0</v>
      </c>
      <c r="AV738" s="26"/>
      <c r="AW738" s="27">
        <f t="shared" si="379"/>
        <v>0</v>
      </c>
      <c r="AX738" s="27">
        <f t="shared" si="367"/>
        <v>0</v>
      </c>
      <c r="AY738" s="44"/>
      <c r="AZ738" s="25">
        <f t="array" ref="AZ738">SUM(IF(Period=$AZ$2,IF(Site=$A$730,IF(Provider=$B738,I))))</f>
        <v>0</v>
      </c>
      <c r="BA738" s="26">
        <f t="array" ref="BA738">SUM(IF(Period=$AZ$2,IF(Site=$A$730,IF(Provider=$B738,J))))</f>
        <v>0</v>
      </c>
      <c r="BB738" s="26"/>
      <c r="BC738" s="27">
        <f t="shared" si="380"/>
        <v>0</v>
      </c>
      <c r="BD738" s="27">
        <f t="shared" si="368"/>
        <v>0</v>
      </c>
      <c r="BE738" s="44"/>
      <c r="BF738" s="25">
        <f t="array" ref="BF738">SUM(IF(Period=$BF$2,IF(Site=$A$730,IF(Provider=$B738,I))))</f>
        <v>0</v>
      </c>
      <c r="BG738" s="26">
        <f t="array" ref="BG738">SUM(IF(Period=$BF$2,IF(Site=$A$730,IF(Provider=$B738,J))))</f>
        <v>0</v>
      </c>
      <c r="BH738" s="26"/>
      <c r="BI738" s="27">
        <f t="shared" si="381"/>
        <v>0</v>
      </c>
      <c r="BJ738" s="27">
        <f t="shared" si="369"/>
        <v>0</v>
      </c>
      <c r="BK738" s="44"/>
      <c r="BL738" s="25">
        <f t="array" ref="BL738">SUM(IF(Period=$BL$2,IF(Site=$A$730,IF(Provider=$B738,I))))</f>
        <v>0</v>
      </c>
      <c r="BM738" s="26">
        <f t="array" ref="BM738">SUM(IF(Period=$BL$2,IF(Site=$A$730,IF(Provider=$B738,J))))</f>
        <v>0</v>
      </c>
      <c r="BN738" s="26"/>
      <c r="BO738" s="27">
        <f t="shared" si="382"/>
        <v>0</v>
      </c>
      <c r="BP738" s="27">
        <f t="shared" si="370"/>
        <v>0</v>
      </c>
      <c r="BQ738" s="44"/>
      <c r="BR738" s="25">
        <f t="array" ref="BR738">SUM(IF(Period=$BR$2,IF(Site=$A$730,IF(Provider=$B738,I))))</f>
        <v>0</v>
      </c>
      <c r="BS738" s="26">
        <f t="array" ref="BS738">SUM(IF(Period=$BR$2,IF(Site=$A$730,IF(Provider=$B738,J))))</f>
        <v>0</v>
      </c>
      <c r="BT738" s="26"/>
      <c r="BU738" s="27">
        <f t="shared" si="383"/>
        <v>0</v>
      </c>
      <c r="BV738" s="27">
        <f t="shared" si="371"/>
        <v>0</v>
      </c>
    </row>
    <row r="739" spans="2:74" outlineLevel="1" x14ac:dyDescent="0.25">
      <c r="B739" s="20" t="s">
        <v>857</v>
      </c>
      <c r="C739" s="44"/>
      <c r="D739" s="25">
        <f t="array" ref="D739">SUM(IF(Period=$D$2,IF(Site=$A$730,IF(Provider=$B739,I))))</f>
        <v>0</v>
      </c>
      <c r="E739" s="26">
        <f t="array" ref="E739">SUM(IF(Period=$D$2,IF(Site=$A$730,IF(Provider=$B739,J))))</f>
        <v>0</v>
      </c>
      <c r="F739" s="26"/>
      <c r="G739" s="27">
        <f t="shared" si="372"/>
        <v>0</v>
      </c>
      <c r="H739" s="27">
        <f t="shared" si="360"/>
        <v>0</v>
      </c>
      <c r="I739" s="44"/>
      <c r="J739" s="25">
        <f t="array" ref="J739">SUM(IF(Period=$J$2,IF(Site=$A$730,IF(Provider=$B739,I))))</f>
        <v>0</v>
      </c>
      <c r="K739" s="26">
        <f t="array" ref="K739">SUM(IF(Period=$J$2,IF(Site=$A$730,IF(Provider=$B739,J))))</f>
        <v>0</v>
      </c>
      <c r="L739" s="26"/>
      <c r="M739" s="27">
        <f t="shared" si="373"/>
        <v>0</v>
      </c>
      <c r="N739" s="27">
        <f t="shared" si="361"/>
        <v>0</v>
      </c>
      <c r="O739" s="44"/>
      <c r="P739" s="25">
        <f t="array" ref="P739">SUM(IF(Period=$P$2,IF(Site=$A$730,IF(Provider=$B739,I))))</f>
        <v>3</v>
      </c>
      <c r="Q739" s="26">
        <f t="array" ref="Q739">SUM(IF(Period=$P$2,IF(Site=$A$730,IF(Provider=$B739,J))))</f>
        <v>16.333333333333332</v>
      </c>
      <c r="R739" s="26"/>
      <c r="S739" s="27">
        <f t="shared" si="374"/>
        <v>2.5654450261780103E-2</v>
      </c>
      <c r="T739" s="27">
        <f t="shared" si="362"/>
        <v>1.4120223618235258E-3</v>
      </c>
      <c r="U739" s="44"/>
      <c r="V739" s="25">
        <f t="array" ref="V739">SUM(IF(Period=$V$2,IF(Site=$A$730,IF(Provider=$B739,I))))</f>
        <v>274</v>
      </c>
      <c r="W739" s="26">
        <f t="array" ref="W739">SUM(IF(Period=$V$2,IF(Site=$A$730,IF(Provider=$B739,J))))</f>
        <v>8.5802919708029197</v>
      </c>
      <c r="X739" s="26"/>
      <c r="Y739" s="27">
        <f t="shared" si="375"/>
        <v>1.2439153439153439</v>
      </c>
      <c r="Z739" s="27">
        <f t="shared" si="363"/>
        <v>7.1100223794834577E-2</v>
      </c>
      <c r="AA739" s="44"/>
      <c r="AB739" s="25">
        <f t="array" ref="AB739">SUM(IF(Period=$AB$2,IF(Site=$A$730,IF(Provider=$B739,I))))</f>
        <v>349</v>
      </c>
      <c r="AC739" s="26">
        <f t="array" ref="AC739">SUM(IF(Period=$AB$2,IF(Site=$A$730,IF(Provider=$B739,J))))</f>
        <v>7.5272206303724927</v>
      </c>
      <c r="AD739" s="26"/>
      <c r="AE739" s="27">
        <f t="shared" si="376"/>
        <v>1.4554016620498615</v>
      </c>
      <c r="AF739" s="27">
        <f t="shared" si="364"/>
        <v>7.902891008092415E-2</v>
      </c>
      <c r="AG739" s="44"/>
      <c r="AH739" s="25">
        <f t="array" ref="AH739">SUM(IF(Period=$AH$2,IF(Site=$A$730,IF(Provider=$B739,I))))</f>
        <v>326</v>
      </c>
      <c r="AI739" s="26">
        <f t="array" ref="AI739">SUM(IF(Period=$AH$2,IF(Site=$A$730,IF(Provider=$B739,J))))</f>
        <v>2.8957055214723901</v>
      </c>
      <c r="AJ739" s="26"/>
      <c r="AK739" s="27">
        <f t="shared" si="377"/>
        <v>0.54066437571592163</v>
      </c>
      <c r="AL739" s="27">
        <f t="shared" si="365"/>
        <v>3.2146019205884328E-2</v>
      </c>
      <c r="AM739" s="44"/>
      <c r="AN739" s="25">
        <f t="array" ref="AN739">SUM(IF(Period=$AN$2,IF(Site=$A$730,IF(Provider=$B739,I))))</f>
        <v>248</v>
      </c>
      <c r="AO739" s="26">
        <f t="array" ref="AO739">SUM(IF(Period=$AN$2,IF(Site=$A$730,IF(Provider=$B739,J))))</f>
        <v>3.7741935483871001</v>
      </c>
      <c r="AP739" s="26"/>
      <c r="AQ739" s="27">
        <f t="shared" si="378"/>
        <v>0.50980392156862797</v>
      </c>
      <c r="AR739" s="27">
        <f t="shared" si="366"/>
        <v>2.9932842980492515E-2</v>
      </c>
      <c r="AS739" s="44"/>
      <c r="AT739" s="25">
        <f t="array" ref="AT739">SUM(IF(Period=$AT$2,IF(Site=$A$730,IF(Provider=$B739,I))))</f>
        <v>392</v>
      </c>
      <c r="AU739" s="26">
        <f t="array" ref="AU739">SUM(IF(Period=$AT$2,IF(Site=$A$730,IF(Provider=$B739,J))))</f>
        <v>5.2729591836734704</v>
      </c>
      <c r="AV739" s="26"/>
      <c r="AW739" s="27">
        <f t="shared" si="379"/>
        <v>0.96273870517000482</v>
      </c>
      <c r="AX739" s="27">
        <f t="shared" si="367"/>
        <v>6.5129029208809919E-2</v>
      </c>
      <c r="AY739" s="44"/>
      <c r="AZ739" s="25">
        <f t="array" ref="AZ739">SUM(IF(Period=$AZ$2,IF(Site=$A$730,IF(Provider=$B739,I))))</f>
        <v>235</v>
      </c>
      <c r="BA739" s="26">
        <f t="array" ref="BA739">SUM(IF(Period=$AZ$2,IF(Site=$A$730,IF(Provider=$B739,J))))</f>
        <v>3.6723404255319099</v>
      </c>
      <c r="BB739" s="26"/>
      <c r="BC739" s="27">
        <f t="shared" si="380"/>
        <v>0.44461617722823227</v>
      </c>
      <c r="BD739" s="27">
        <f t="shared" si="368"/>
        <v>2.8120825051321283E-2</v>
      </c>
      <c r="BE739" s="44"/>
      <c r="BF739" s="25">
        <f t="array" ref="BF739">SUM(IF(Period=$BF$2,IF(Site=$A$730,IF(Provider=$B739,I))))</f>
        <v>370</v>
      </c>
      <c r="BG739" s="26">
        <f t="array" ref="BG739">SUM(IF(Period=$BF$2,IF(Site=$A$730,IF(Provider=$B739,J))))</f>
        <v>4.7351351351351303</v>
      </c>
      <c r="BH739" s="26"/>
      <c r="BI739" s="27">
        <f t="shared" si="381"/>
        <v>0.79168549480343342</v>
      </c>
      <c r="BJ739" s="27">
        <f t="shared" si="369"/>
        <v>5.4211275450213453E-2</v>
      </c>
      <c r="BK739" s="44"/>
      <c r="BL739" s="25">
        <f t="array" ref="BL739">SUM(IF(Period=$BL$2,IF(Site=$A$730,IF(Provider=$B739,I))))</f>
        <v>355</v>
      </c>
      <c r="BM739" s="26">
        <f t="array" ref="BM739">SUM(IF(Period=$BL$2,IF(Site=$A$730,IF(Provider=$B739,J))))</f>
        <v>22.889830508474581</v>
      </c>
      <c r="BN739" s="26"/>
      <c r="BO739" s="27">
        <f t="shared" si="382"/>
        <v>3.4815294903635285</v>
      </c>
      <c r="BP739" s="27">
        <f t="shared" si="370"/>
        <v>0.25264713585512782</v>
      </c>
      <c r="BQ739" s="44"/>
      <c r="BR739" s="25">
        <f t="array" ref="BR739">SUM(IF(Period=$BR$2,IF(Site=$A$730,IF(Provider=$B739,I))))</f>
        <v>299</v>
      </c>
      <c r="BS739" s="26">
        <f t="array" ref="BS739">SUM(IF(Period=$BR$2,IF(Site=$A$730,IF(Provider=$B739,J))))</f>
        <v>5.3043478260869596</v>
      </c>
      <c r="BT739" s="26"/>
      <c r="BU739" s="27">
        <f t="shared" si="383"/>
        <v>0.67460655040408379</v>
      </c>
      <c r="BV739" s="27">
        <f t="shared" si="371"/>
        <v>4.6522542606553079E-2</v>
      </c>
    </row>
    <row r="740" spans="2:74" outlineLevel="1" x14ac:dyDescent="0.25">
      <c r="B740" s="20" t="s">
        <v>855</v>
      </c>
      <c r="C740" s="44"/>
      <c r="D740" s="25">
        <f t="array" ref="D740">SUM(IF(Period=$D$2,IF(Site=$A$730,IF(Provider=$B740,I))))</f>
        <v>0</v>
      </c>
      <c r="E740" s="26">
        <f t="array" ref="E740">SUM(IF(Period=$D$2,IF(Site=$A$730,IF(Provider=$B740,J))))</f>
        <v>0</v>
      </c>
      <c r="F740" s="26"/>
      <c r="G740" s="27">
        <f t="shared" si="372"/>
        <v>0</v>
      </c>
      <c r="H740" s="27">
        <f t="shared" si="360"/>
        <v>0</v>
      </c>
      <c r="I740" s="44"/>
      <c r="J740" s="25">
        <f t="array" ref="J740">SUM(IF(Period=$J$2,IF(Site=$A$730,IF(Provider=$B740,I))))</f>
        <v>0</v>
      </c>
      <c r="K740" s="26">
        <f t="array" ref="K740">SUM(IF(Period=$J$2,IF(Site=$A$730,IF(Provider=$B740,J))))</f>
        <v>0</v>
      </c>
      <c r="L740" s="26"/>
      <c r="M740" s="27">
        <f t="shared" si="373"/>
        <v>0</v>
      </c>
      <c r="N740" s="27">
        <f t="shared" si="361"/>
        <v>0</v>
      </c>
      <c r="O740" s="44"/>
      <c r="P740" s="25">
        <f t="array" ref="P740">SUM(IF(Period=$P$2,IF(Site=$A$730,IF(Provider=$B740,I))))</f>
        <v>41</v>
      </c>
      <c r="Q740" s="26">
        <f t="array" ref="Q740">SUM(IF(Period=$P$2,IF(Site=$A$730,IF(Provider=$B740,J))))</f>
        <v>11.853658536585366</v>
      </c>
      <c r="R740" s="26"/>
      <c r="S740" s="27">
        <f t="shared" si="374"/>
        <v>0.25445026178010471</v>
      </c>
      <c r="T740" s="27">
        <f t="shared" si="362"/>
        <v>1.4004956486657829E-2</v>
      </c>
      <c r="U740" s="44"/>
      <c r="V740" s="25">
        <f t="array" ref="V740">SUM(IF(Period=$V$2,IF(Site=$A$730,IF(Provider=$B740,I))))</f>
        <v>0</v>
      </c>
      <c r="W740" s="26">
        <f t="array" ref="W740">SUM(IF(Period=$V$2,IF(Site=$A$730,IF(Provider=$B740,J))))</f>
        <v>0</v>
      </c>
      <c r="X740" s="26"/>
      <c r="Y740" s="27">
        <f t="shared" si="375"/>
        <v>0</v>
      </c>
      <c r="Z740" s="27">
        <f t="shared" si="363"/>
        <v>0</v>
      </c>
      <c r="AA740" s="44"/>
      <c r="AB740" s="25">
        <f t="array" ref="AB740">SUM(IF(Period=$AB$2,IF(Site=$A$730,IF(Provider=$B740,I))))</f>
        <v>60</v>
      </c>
      <c r="AC740" s="26">
        <f t="array" ref="AC740">SUM(IF(Period=$AB$2,IF(Site=$A$730,IF(Provider=$B740,J))))</f>
        <v>14.583333333333334</v>
      </c>
      <c r="AD740" s="26"/>
      <c r="AE740" s="27">
        <f t="shared" si="376"/>
        <v>0.48476454293628812</v>
      </c>
      <c r="AF740" s="27">
        <f t="shared" si="364"/>
        <v>2.6322914473090462E-2</v>
      </c>
      <c r="AG740" s="44"/>
      <c r="AH740" s="25">
        <f t="array" ref="AH740">SUM(IF(Period=$AH$2,IF(Site=$A$730,IF(Provider=$B740,I))))</f>
        <v>46</v>
      </c>
      <c r="AI740" s="26">
        <f t="array" ref="AI740">SUM(IF(Period=$AH$2,IF(Site=$A$730,IF(Provider=$B740,J))))</f>
        <v>13.8478260869565</v>
      </c>
      <c r="AJ740" s="26"/>
      <c r="AK740" s="27">
        <f t="shared" si="377"/>
        <v>0.3648339060710189</v>
      </c>
      <c r="AL740" s="27">
        <f t="shared" si="365"/>
        <v>2.1691752366682523E-2</v>
      </c>
      <c r="AM740" s="44"/>
      <c r="AN740" s="25">
        <f t="array" ref="AN740">SUM(IF(Period=$AN$2,IF(Site=$A$730,IF(Provider=$B740,I))))</f>
        <v>0</v>
      </c>
      <c r="AO740" s="26">
        <f t="array" ref="AO740">SUM(IF(Period=$AN$2,IF(Site=$A$730,IF(Provider=$B740,J))))</f>
        <v>0</v>
      </c>
      <c r="AP740" s="26"/>
      <c r="AQ740" s="27">
        <f t="shared" si="378"/>
        <v>0</v>
      </c>
      <c r="AR740" s="27">
        <f t="shared" si="366"/>
        <v>0</v>
      </c>
      <c r="AS740" s="44"/>
      <c r="AT740" s="25">
        <f t="array" ref="AT740">SUM(IF(Period=$AT$2,IF(Site=$A$730,IF(Provider=$B740,I))))</f>
        <v>0</v>
      </c>
      <c r="AU740" s="26">
        <f t="array" ref="AU740">SUM(IF(Period=$AT$2,IF(Site=$A$730,IF(Provider=$B740,J))))</f>
        <v>0</v>
      </c>
      <c r="AV740" s="26"/>
      <c r="AW740" s="27">
        <f t="shared" si="379"/>
        <v>0</v>
      </c>
      <c r="AX740" s="27">
        <f t="shared" si="367"/>
        <v>0</v>
      </c>
      <c r="AY740" s="44"/>
      <c r="AZ740" s="25">
        <f t="array" ref="AZ740">SUM(IF(Period=$AZ$2,IF(Site=$A$730,IF(Provider=$B740,I))))</f>
        <v>0</v>
      </c>
      <c r="BA740" s="26">
        <f t="array" ref="BA740">SUM(IF(Period=$AZ$2,IF(Site=$A$730,IF(Provider=$B740,J))))</f>
        <v>0</v>
      </c>
      <c r="BB740" s="26"/>
      <c r="BC740" s="27">
        <f t="shared" si="380"/>
        <v>0</v>
      </c>
      <c r="BD740" s="27">
        <f t="shared" si="368"/>
        <v>0</v>
      </c>
      <c r="BE740" s="44"/>
      <c r="BF740" s="25">
        <f t="array" ref="BF740">SUM(IF(Period=$BF$2,IF(Site=$A$730,IF(Provider=$B740,I))))</f>
        <v>0</v>
      </c>
      <c r="BG740" s="26">
        <f t="array" ref="BG740">SUM(IF(Period=$BF$2,IF(Site=$A$730,IF(Provider=$B740,J))))</f>
        <v>0</v>
      </c>
      <c r="BH740" s="26"/>
      <c r="BI740" s="27">
        <f t="shared" si="381"/>
        <v>0</v>
      </c>
      <c r="BJ740" s="27">
        <f t="shared" si="369"/>
        <v>0</v>
      </c>
      <c r="BK740" s="44"/>
      <c r="BL740" s="25">
        <f t="array" ref="BL740">SUM(IF(Period=$BL$2,IF(Site=$A$730,IF(Provider=$B740,I))))</f>
        <v>0</v>
      </c>
      <c r="BM740" s="26">
        <f t="array" ref="BM740">SUM(IF(Period=$BL$2,IF(Site=$A$730,IF(Provider=$B740,J))))</f>
        <v>0</v>
      </c>
      <c r="BN740" s="26"/>
      <c r="BO740" s="27">
        <f t="shared" si="382"/>
        <v>0</v>
      </c>
      <c r="BP740" s="27">
        <f t="shared" si="370"/>
        <v>0</v>
      </c>
      <c r="BQ740" s="44"/>
      <c r="BR740" s="25">
        <f t="array" ref="BR740">SUM(IF(Period=$BR$2,IF(Site=$A$730,IF(Provider=$B740,I))))</f>
        <v>0</v>
      </c>
      <c r="BS740" s="26">
        <f t="array" ref="BS740">SUM(IF(Period=$BR$2,IF(Site=$A$730,IF(Provider=$B740,J))))</f>
        <v>0</v>
      </c>
      <c r="BT740" s="26"/>
      <c r="BU740" s="27">
        <f t="shared" si="383"/>
        <v>0</v>
      </c>
      <c r="BV740" s="27">
        <f t="shared" si="371"/>
        <v>0</v>
      </c>
    </row>
    <row r="741" spans="2:74" outlineLevel="1" x14ac:dyDescent="0.25">
      <c r="B741" s="20" t="s">
        <v>915</v>
      </c>
      <c r="C741" s="44"/>
      <c r="D741" s="25">
        <f t="array" ref="D741">SUM(IF(Period=$D$2,IF(Site=$A$730,IF(Provider=$B741,I))))</f>
        <v>0</v>
      </c>
      <c r="E741" s="26">
        <f t="array" ref="E741">SUM(IF(Period=$D$2,IF(Site=$A$730,IF(Provider=$B741,J))))</f>
        <v>0</v>
      </c>
      <c r="F741" s="26"/>
      <c r="G741" s="27">
        <f t="shared" si="372"/>
        <v>0</v>
      </c>
      <c r="H741" s="27">
        <f t="shared" si="360"/>
        <v>0</v>
      </c>
      <c r="I741" s="44"/>
      <c r="J741" s="25">
        <f t="array" ref="J741">SUM(IF(Period=$J$2,IF(Site=$A$730,IF(Provider=$B741,I))))</f>
        <v>0</v>
      </c>
      <c r="K741" s="26">
        <f t="array" ref="K741">SUM(IF(Period=$J$2,IF(Site=$A$730,IF(Provider=$B741,J))))</f>
        <v>0</v>
      </c>
      <c r="L741" s="26"/>
      <c r="M741" s="27">
        <f t="shared" si="373"/>
        <v>0</v>
      </c>
      <c r="N741" s="27">
        <f t="shared" si="361"/>
        <v>0</v>
      </c>
      <c r="O741" s="44"/>
      <c r="P741" s="25">
        <f t="array" ref="P741">SUM(IF(Period=$P$2,IF(Site=$A$730,IF(Provider=$B741,I))))</f>
        <v>0</v>
      </c>
      <c r="Q741" s="26">
        <f t="array" ref="Q741">SUM(IF(Period=$P$2,IF(Site=$A$730,IF(Provider=$B741,J))))</f>
        <v>0</v>
      </c>
      <c r="R741" s="26"/>
      <c r="S741" s="27">
        <f t="shared" si="374"/>
        <v>0</v>
      </c>
      <c r="T741" s="27">
        <f t="shared" si="362"/>
        <v>0</v>
      </c>
      <c r="U741" s="44"/>
      <c r="V741" s="25">
        <f t="array" ref="V741">SUM(IF(Period=$V$2,IF(Site=$A$730,IF(Provider=$B741,I))))</f>
        <v>0</v>
      </c>
      <c r="W741" s="26">
        <f t="array" ref="W741">SUM(IF(Period=$V$2,IF(Site=$A$730,IF(Provider=$B741,J))))</f>
        <v>0</v>
      </c>
      <c r="X741" s="26"/>
      <c r="Y741" s="27">
        <f t="shared" si="375"/>
        <v>0</v>
      </c>
      <c r="Z741" s="27">
        <f t="shared" si="363"/>
        <v>0</v>
      </c>
      <c r="AA741" s="44"/>
      <c r="AB741" s="25">
        <f t="array" ref="AB741">SUM(IF(Period=$AB$2,IF(Site=$A$730,IF(Provider=$B741,I))))</f>
        <v>0</v>
      </c>
      <c r="AC741" s="26">
        <f t="array" ref="AC741">SUM(IF(Period=$AB$2,IF(Site=$A$730,IF(Provider=$B741,J))))</f>
        <v>0</v>
      </c>
      <c r="AD741" s="26"/>
      <c r="AE741" s="27">
        <f t="shared" si="376"/>
        <v>0</v>
      </c>
      <c r="AF741" s="27">
        <f t="shared" si="364"/>
        <v>0</v>
      </c>
      <c r="AG741" s="44"/>
      <c r="AH741" s="25">
        <f t="array" ref="AH741">SUM(IF(Period=$AH$2,IF(Site=$A$730,IF(Provider=$B741,I))))</f>
        <v>0</v>
      </c>
      <c r="AI741" s="26">
        <f t="array" ref="AI741">SUM(IF(Period=$AH$2,IF(Site=$A$730,IF(Provider=$B741,J))))</f>
        <v>0</v>
      </c>
      <c r="AJ741" s="26"/>
      <c r="AK741" s="27">
        <f t="shared" si="377"/>
        <v>0</v>
      </c>
      <c r="AL741" s="27">
        <f t="shared" si="365"/>
        <v>0</v>
      </c>
      <c r="AM741" s="44"/>
      <c r="AN741" s="25">
        <f t="array" ref="AN741">SUM(IF(Period=$AN$2,IF(Site=$A$730,IF(Provider=$B741,I))))</f>
        <v>14</v>
      </c>
      <c r="AO741" s="26">
        <f t="array" ref="AO741">SUM(IF(Period=$AN$2,IF(Site=$A$730,IF(Provider=$B741,J))))</f>
        <v>18.071428571428601</v>
      </c>
      <c r="AP741" s="26"/>
      <c r="AQ741" s="27">
        <f t="shared" si="378"/>
        <v>0.13779956427015275</v>
      </c>
      <c r="AR741" s="27">
        <f t="shared" si="366"/>
        <v>8.0908218740006529E-3</v>
      </c>
      <c r="AS741" s="44"/>
      <c r="AT741" s="25">
        <f t="array" ref="AT741">SUM(IF(Period=$AT$2,IF(Site=$A$730,IF(Provider=$B741,I))))</f>
        <v>37</v>
      </c>
      <c r="AU741" s="26">
        <f t="array" ref="AU741">SUM(IF(Period=$AT$2,IF(Site=$A$730,IF(Provider=$B741,J))))</f>
        <v>11.7837837837838</v>
      </c>
      <c r="AV741" s="26"/>
      <c r="AW741" s="27">
        <f t="shared" si="379"/>
        <v>0.2030740568234749</v>
      </c>
      <c r="AX741" s="27">
        <f t="shared" si="367"/>
        <v>1.373790843494976E-2</v>
      </c>
      <c r="AY741" s="44"/>
      <c r="AZ741" s="25">
        <f t="array" ref="AZ741">SUM(IF(Period=$AZ$2,IF(Site=$A$730,IF(Provider=$B741,I))))</f>
        <v>0</v>
      </c>
      <c r="BA741" s="26">
        <f t="array" ref="BA741">SUM(IF(Period=$AZ$2,IF(Site=$A$730,IF(Provider=$B741,J))))</f>
        <v>0</v>
      </c>
      <c r="BB741" s="26"/>
      <c r="BC741" s="27">
        <f t="shared" si="380"/>
        <v>0</v>
      </c>
      <c r="BD741" s="27">
        <f t="shared" si="368"/>
        <v>0</v>
      </c>
      <c r="BE741" s="44"/>
      <c r="BF741" s="25">
        <f t="array" ref="BF741">SUM(IF(Period=$BF$2,IF(Site=$A$730,IF(Provider=$B741,I))))</f>
        <v>0</v>
      </c>
      <c r="BG741" s="26">
        <f t="array" ref="BG741">SUM(IF(Period=$BF$2,IF(Site=$A$730,IF(Provider=$B741,J))))</f>
        <v>0</v>
      </c>
      <c r="BH741" s="26"/>
      <c r="BI741" s="27">
        <f t="shared" si="381"/>
        <v>0</v>
      </c>
      <c r="BJ741" s="27">
        <f t="shared" si="369"/>
        <v>0</v>
      </c>
      <c r="BK741" s="44"/>
      <c r="BL741" s="25">
        <f t="array" ref="BL741">SUM(IF(Period=$BL$2,IF(Site=$A$730,IF(Provider=$B741,I))))</f>
        <v>85</v>
      </c>
      <c r="BM741" s="26">
        <f t="array" ref="BM741">SUM(IF(Period=$BL$2,IF(Site=$A$730,IF(Provider=$B741,J))))</f>
        <v>17.164705882352902</v>
      </c>
      <c r="BN741" s="26"/>
      <c r="BO741" s="27">
        <f t="shared" si="382"/>
        <v>0.62510711225364035</v>
      </c>
      <c r="BP741" s="27">
        <f t="shared" si="370"/>
        <v>4.5362683829244681E-2</v>
      </c>
      <c r="BQ741" s="44"/>
      <c r="BR741" s="25">
        <f t="array" ref="BR741">SUM(IF(Period=$BR$2,IF(Site=$A$730,IF(Provider=$B741,I))))</f>
        <v>0</v>
      </c>
      <c r="BS741" s="26">
        <f t="array" ref="BS741">SUM(IF(Period=$BR$2,IF(Site=$A$730,IF(Provider=$B741,J))))</f>
        <v>0</v>
      </c>
      <c r="BT741" s="26"/>
      <c r="BU741" s="27">
        <f t="shared" si="383"/>
        <v>0</v>
      </c>
      <c r="BV741" s="27">
        <f t="shared" si="371"/>
        <v>0</v>
      </c>
    </row>
    <row r="742" spans="2:74" outlineLevel="1" x14ac:dyDescent="0.25">
      <c r="B742" s="20" t="s">
        <v>728</v>
      </c>
      <c r="C742" s="44"/>
      <c r="D742" s="25">
        <f t="array" ref="D742">SUM(IF(Period=$D$2,IF(Site=$A$730,IF(Provider=$B742,I))))</f>
        <v>0</v>
      </c>
      <c r="E742" s="26">
        <f t="array" ref="E742">SUM(IF(Period=$D$2,IF(Site=$A$730,IF(Provider=$B742,J))))</f>
        <v>0</v>
      </c>
      <c r="F742" s="26"/>
      <c r="G742" s="27">
        <f t="shared" si="372"/>
        <v>0</v>
      </c>
      <c r="H742" s="27">
        <f t="shared" si="360"/>
        <v>0</v>
      </c>
      <c r="I742" s="44"/>
      <c r="J742" s="25">
        <f t="array" ref="J742">SUM(IF(Period=$J$2,IF(Site=$A$730,IF(Provider=$B742,I))))</f>
        <v>0</v>
      </c>
      <c r="K742" s="26">
        <f t="array" ref="K742">SUM(IF(Period=$J$2,IF(Site=$A$730,IF(Provider=$B742,J))))</f>
        <v>0</v>
      </c>
      <c r="L742" s="26"/>
      <c r="M742" s="27">
        <f t="shared" si="373"/>
        <v>0</v>
      </c>
      <c r="N742" s="27">
        <f t="shared" si="361"/>
        <v>0</v>
      </c>
      <c r="O742" s="44"/>
      <c r="P742" s="25">
        <f t="array" ref="P742">SUM(IF(Period=$P$2,IF(Site=$A$730,IF(Provider=$B742,I))))</f>
        <v>0</v>
      </c>
      <c r="Q742" s="26">
        <f t="array" ref="Q742">SUM(IF(Period=$P$2,IF(Site=$A$730,IF(Provider=$B742,J))))</f>
        <v>0</v>
      </c>
      <c r="R742" s="26"/>
      <c r="S742" s="27">
        <f t="shared" si="374"/>
        <v>0</v>
      </c>
      <c r="T742" s="27">
        <f t="shared" si="362"/>
        <v>0</v>
      </c>
      <c r="U742" s="44"/>
      <c r="V742" s="25">
        <f t="array" ref="V742">SUM(IF(Period=$V$2,IF(Site=$A$730,IF(Provider=$B742,I))))</f>
        <v>0</v>
      </c>
      <c r="W742" s="26">
        <f t="array" ref="W742">SUM(IF(Period=$V$2,IF(Site=$A$730,IF(Provider=$B742,J))))</f>
        <v>0</v>
      </c>
      <c r="X742" s="26"/>
      <c r="Y742" s="27">
        <f t="shared" si="375"/>
        <v>0</v>
      </c>
      <c r="Z742" s="27">
        <f t="shared" si="363"/>
        <v>0</v>
      </c>
      <c r="AA742" s="44"/>
      <c r="AB742" s="25">
        <f t="array" ref="AB742">SUM(IF(Period=$AB$2,IF(Site=$A$730,IF(Provider=$B742,I))))</f>
        <v>29</v>
      </c>
      <c r="AC742" s="26">
        <f t="array" ref="AC742">SUM(IF(Period=$AB$2,IF(Site=$A$730,IF(Provider=$B742,J))))</f>
        <v>3.1724137931034484</v>
      </c>
      <c r="AD742" s="26"/>
      <c r="AE742" s="27">
        <f t="shared" si="376"/>
        <v>5.0969529085872579E-2</v>
      </c>
      <c r="AF742" s="27">
        <f t="shared" si="364"/>
        <v>2.767666436027797E-3</v>
      </c>
      <c r="AG742" s="44"/>
      <c r="AH742" s="25">
        <f t="array" ref="AH742">SUM(IF(Period=$AH$2,IF(Site=$A$730,IF(Provider=$B742,I))))</f>
        <v>0</v>
      </c>
      <c r="AI742" s="26">
        <f t="array" ref="AI742">SUM(IF(Period=$AH$2,IF(Site=$A$730,IF(Provider=$B742,J))))</f>
        <v>0</v>
      </c>
      <c r="AJ742" s="26"/>
      <c r="AK742" s="27">
        <f t="shared" si="377"/>
        <v>0</v>
      </c>
      <c r="AL742" s="27">
        <f t="shared" si="365"/>
        <v>0</v>
      </c>
      <c r="AM742" s="44"/>
      <c r="AN742" s="25">
        <f t="array" ref="AN742">SUM(IF(Period=$AN$2,IF(Site=$A$730,IF(Provider=$B742,I))))</f>
        <v>0</v>
      </c>
      <c r="AO742" s="26">
        <f t="array" ref="AO742">SUM(IF(Period=$AN$2,IF(Site=$A$730,IF(Provider=$B742,J))))</f>
        <v>0</v>
      </c>
      <c r="AP742" s="26"/>
      <c r="AQ742" s="27">
        <f t="shared" si="378"/>
        <v>0</v>
      </c>
      <c r="AR742" s="27">
        <f t="shared" si="366"/>
        <v>0</v>
      </c>
      <c r="AS742" s="44"/>
      <c r="AT742" s="25">
        <f t="array" ref="AT742">SUM(IF(Period=$AT$2,IF(Site=$A$730,IF(Provider=$B742,I))))</f>
        <v>0</v>
      </c>
      <c r="AU742" s="26">
        <f t="array" ref="AU742">SUM(IF(Period=$AT$2,IF(Site=$A$730,IF(Provider=$B742,J))))</f>
        <v>0</v>
      </c>
      <c r="AV742" s="26"/>
      <c r="AW742" s="27">
        <f t="shared" si="379"/>
        <v>0</v>
      </c>
      <c r="AX742" s="27">
        <f t="shared" si="367"/>
        <v>0</v>
      </c>
      <c r="AY742" s="44"/>
      <c r="AZ742" s="25">
        <f t="array" ref="AZ742">SUM(IF(Period=$AZ$2,IF(Site=$A$730,IF(Provider=$B742,I))))</f>
        <v>0</v>
      </c>
      <c r="BA742" s="26">
        <f t="array" ref="BA742">SUM(IF(Period=$AZ$2,IF(Site=$A$730,IF(Provider=$B742,J))))</f>
        <v>0</v>
      </c>
      <c r="BB742" s="26"/>
      <c r="BC742" s="27">
        <f t="shared" si="380"/>
        <v>0</v>
      </c>
      <c r="BD742" s="27">
        <f t="shared" si="368"/>
        <v>0</v>
      </c>
      <c r="BE742" s="44"/>
      <c r="BF742" s="25">
        <f t="array" ref="BF742">SUM(IF(Period=$BF$2,IF(Site=$A$730,IF(Provider=$B742,I))))</f>
        <v>1</v>
      </c>
      <c r="BG742" s="26">
        <f t="array" ref="BG742">SUM(IF(Period=$BF$2,IF(Site=$A$730,IF(Provider=$B742,J))))</f>
        <v>0</v>
      </c>
      <c r="BH742" s="26"/>
      <c r="BI742" s="27">
        <f t="shared" si="381"/>
        <v>0</v>
      </c>
      <c r="BJ742" s="27">
        <f t="shared" si="369"/>
        <v>0</v>
      </c>
      <c r="BK742" s="44"/>
      <c r="BL742" s="25">
        <f t="array" ref="BL742">SUM(IF(Period=$BL$2,IF(Site=$A$730,IF(Provider=$B742,I))))</f>
        <v>0</v>
      </c>
      <c r="BM742" s="26">
        <f t="array" ref="BM742">SUM(IF(Period=$BL$2,IF(Site=$A$730,IF(Provider=$B742,J))))</f>
        <v>0</v>
      </c>
      <c r="BN742" s="26"/>
      <c r="BO742" s="27">
        <f t="shared" si="382"/>
        <v>0</v>
      </c>
      <c r="BP742" s="27">
        <f t="shared" si="370"/>
        <v>0</v>
      </c>
      <c r="BQ742" s="44"/>
      <c r="BR742" s="25">
        <f t="array" ref="BR742">SUM(IF(Period=$BR$2,IF(Site=$A$730,IF(Provider=$B742,I))))</f>
        <v>0</v>
      </c>
      <c r="BS742" s="26">
        <f t="array" ref="BS742">SUM(IF(Period=$BR$2,IF(Site=$A$730,IF(Provider=$B742,J))))</f>
        <v>0</v>
      </c>
      <c r="BT742" s="26"/>
      <c r="BU742" s="27">
        <f t="shared" si="383"/>
        <v>0</v>
      </c>
      <c r="BV742" s="27">
        <f t="shared" si="371"/>
        <v>0</v>
      </c>
    </row>
    <row r="743" spans="2:74" outlineLevel="1" x14ac:dyDescent="0.25">
      <c r="B743" s="20" t="s">
        <v>872</v>
      </c>
      <c r="C743" s="44"/>
      <c r="D743" s="25">
        <f t="array" ref="D743">SUM(IF(Period=$D$2,IF(Site=$A$730,IF(Provider=$B743,I))))</f>
        <v>0</v>
      </c>
      <c r="E743" s="26">
        <f t="array" ref="E743">SUM(IF(Period=$D$2,IF(Site=$A$730,IF(Provider=$B743,J))))</f>
        <v>0</v>
      </c>
      <c r="F743" s="26"/>
      <c r="G743" s="27">
        <f t="shared" si="372"/>
        <v>0</v>
      </c>
      <c r="H743" s="27">
        <f t="shared" si="360"/>
        <v>0</v>
      </c>
      <c r="I743" s="44"/>
      <c r="J743" s="25">
        <f t="array" ref="J743">SUM(IF(Period=$J$2,IF(Site=$A$730,IF(Provider=$B743,I))))</f>
        <v>0</v>
      </c>
      <c r="K743" s="26">
        <f t="array" ref="K743">SUM(IF(Period=$J$2,IF(Site=$A$730,IF(Provider=$B743,J))))</f>
        <v>0</v>
      </c>
      <c r="L743" s="26"/>
      <c r="M743" s="27">
        <f t="shared" si="373"/>
        <v>0</v>
      </c>
      <c r="N743" s="27">
        <f t="shared" si="361"/>
        <v>0</v>
      </c>
      <c r="O743" s="44"/>
      <c r="P743" s="25">
        <f t="array" ref="P743">SUM(IF(Period=$P$2,IF(Site=$A$730,IF(Provider=$B743,I))))</f>
        <v>0</v>
      </c>
      <c r="Q743" s="26">
        <f t="array" ref="Q743">SUM(IF(Period=$P$2,IF(Site=$A$730,IF(Provider=$B743,J))))</f>
        <v>0</v>
      </c>
      <c r="R743" s="26"/>
      <c r="S743" s="27">
        <f t="shared" si="374"/>
        <v>0</v>
      </c>
      <c r="T743" s="27">
        <f t="shared" si="362"/>
        <v>0</v>
      </c>
      <c r="U743" s="44"/>
      <c r="V743" s="25">
        <f t="array" ref="V743">SUM(IF(Period=$V$2,IF(Site=$A$730,IF(Provider=$B743,I))))</f>
        <v>22</v>
      </c>
      <c r="W743" s="26">
        <f t="array" ref="W743">SUM(IF(Period=$V$2,IF(Site=$A$730,IF(Provider=$B743,J))))</f>
        <v>8.9090909090909083</v>
      </c>
      <c r="X743" s="26"/>
      <c r="Y743" s="27">
        <f t="shared" si="375"/>
        <v>0.10370370370370369</v>
      </c>
      <c r="Z743" s="27">
        <f t="shared" si="363"/>
        <v>5.9275388616705981E-3</v>
      </c>
      <c r="AA743" s="44"/>
      <c r="AB743" s="25">
        <f t="array" ref="AB743">SUM(IF(Period=$AB$2,IF(Site=$A$730,IF(Provider=$B743,I))))</f>
        <v>10</v>
      </c>
      <c r="AC743" s="26">
        <f t="array" ref="AC743">SUM(IF(Period=$AB$2,IF(Site=$A$730,IF(Provider=$B743,J))))</f>
        <v>24.2</v>
      </c>
      <c r="AD743" s="26"/>
      <c r="AE743" s="27">
        <f t="shared" si="376"/>
        <v>0.13407202216066483</v>
      </c>
      <c r="AF743" s="27">
        <f t="shared" si="364"/>
        <v>7.2801660599861621E-3</v>
      </c>
      <c r="AG743" s="44"/>
      <c r="AH743" s="25">
        <f t="array" ref="AH743">SUM(IF(Period=$AH$2,IF(Site=$A$730,IF(Provider=$B743,I))))</f>
        <v>0</v>
      </c>
      <c r="AI743" s="26">
        <f t="array" ref="AI743">SUM(IF(Period=$AH$2,IF(Site=$A$730,IF(Provider=$B743,J))))</f>
        <v>0</v>
      </c>
      <c r="AJ743" s="26"/>
      <c r="AK743" s="27">
        <f t="shared" si="377"/>
        <v>0</v>
      </c>
      <c r="AL743" s="27">
        <f t="shared" si="365"/>
        <v>0</v>
      </c>
      <c r="AM743" s="44"/>
      <c r="AN743" s="25">
        <f t="array" ref="AN743">SUM(IF(Period=$AN$2,IF(Site=$A$730,IF(Provider=$B743,I))))</f>
        <v>77</v>
      </c>
      <c r="AO743" s="26">
        <f t="array" ref="AO743">SUM(IF(Period=$AN$2,IF(Site=$A$730,IF(Provider=$B743,J))))</f>
        <v>19.302631578947398</v>
      </c>
      <c r="AP743" s="26"/>
      <c r="AQ743" s="27">
        <f t="shared" si="378"/>
        <v>0.80953302373581137</v>
      </c>
      <c r="AR743" s="27">
        <f t="shared" si="366"/>
        <v>4.7531264201437468E-2</v>
      </c>
      <c r="AS743" s="44"/>
      <c r="AT743" s="25">
        <f t="array" ref="AT743">SUM(IF(Period=$AT$2,IF(Site=$A$730,IF(Provider=$B743,I))))</f>
        <v>5</v>
      </c>
      <c r="AU743" s="26">
        <f t="array" ref="AU743">SUM(IF(Period=$AT$2,IF(Site=$A$730,IF(Provider=$B743,J))))</f>
        <v>3.8</v>
      </c>
      <c r="AV743" s="26"/>
      <c r="AW743" s="27">
        <f t="shared" si="379"/>
        <v>8.8495575221238937E-3</v>
      </c>
      <c r="AX743" s="27">
        <f t="shared" si="367"/>
        <v>5.986703217065255E-4</v>
      </c>
      <c r="AY743" s="44"/>
      <c r="AZ743" s="25">
        <f t="array" ref="AZ743">SUM(IF(Period=$AZ$2,IF(Site=$A$730,IF(Provider=$B743,I))))</f>
        <v>0</v>
      </c>
      <c r="BA743" s="26">
        <f t="array" ref="BA743">SUM(IF(Period=$AZ$2,IF(Site=$A$730,IF(Provider=$B743,J))))</f>
        <v>0</v>
      </c>
      <c r="BB743" s="26"/>
      <c r="BC743" s="27">
        <f t="shared" si="380"/>
        <v>0</v>
      </c>
      <c r="BD743" s="27">
        <f t="shared" si="368"/>
        <v>0</v>
      </c>
      <c r="BE743" s="44"/>
      <c r="BF743" s="25">
        <f t="array" ref="BF743">SUM(IF(Period=$BF$2,IF(Site=$A$730,IF(Provider=$B743,I))))</f>
        <v>0</v>
      </c>
      <c r="BG743" s="26">
        <f t="array" ref="BG743">SUM(IF(Period=$BF$2,IF(Site=$A$730,IF(Provider=$B743,J))))</f>
        <v>0</v>
      </c>
      <c r="BH743" s="26"/>
      <c r="BI743" s="27">
        <f t="shared" si="381"/>
        <v>0</v>
      </c>
      <c r="BJ743" s="27">
        <f t="shared" si="369"/>
        <v>0</v>
      </c>
      <c r="BK743" s="44"/>
      <c r="BL743" s="25">
        <f t="array" ref="BL743">SUM(IF(Period=$BL$2,IF(Site=$A$730,IF(Provider=$B743,I))))</f>
        <v>0</v>
      </c>
      <c r="BM743" s="26">
        <f t="array" ref="BM743">SUM(IF(Period=$BL$2,IF(Site=$A$730,IF(Provider=$B743,J))))</f>
        <v>0</v>
      </c>
      <c r="BN743" s="26"/>
      <c r="BO743" s="27">
        <f t="shared" si="382"/>
        <v>0</v>
      </c>
      <c r="BP743" s="27">
        <f t="shared" si="370"/>
        <v>0</v>
      </c>
      <c r="BQ743" s="44"/>
      <c r="BR743" s="25">
        <f t="array" ref="BR743">SUM(IF(Period=$BR$2,IF(Site=$A$730,IF(Provider=$B743,I))))</f>
        <v>0</v>
      </c>
      <c r="BS743" s="26">
        <f t="array" ref="BS743">SUM(IF(Period=$BR$2,IF(Site=$A$730,IF(Provider=$B743,J))))</f>
        <v>0</v>
      </c>
      <c r="BT743" s="26"/>
      <c r="BU743" s="27">
        <f t="shared" si="383"/>
        <v>0</v>
      </c>
      <c r="BV743" s="27">
        <f t="shared" si="371"/>
        <v>0</v>
      </c>
    </row>
    <row r="744" spans="2:74" outlineLevel="1" x14ac:dyDescent="0.25">
      <c r="B744" s="20" t="s">
        <v>111</v>
      </c>
      <c r="C744" s="44"/>
      <c r="D744" s="25">
        <f t="array" ref="D744">SUM(IF(Period=$D$2,IF(Site=$A$730,IF(Provider=$B744,I))))</f>
        <v>0</v>
      </c>
      <c r="E744" s="26">
        <f t="array" ref="E744">SUM(IF(Period=$D$2,IF(Site=$A$730,IF(Provider=$B744,J))))</f>
        <v>0</v>
      </c>
      <c r="F744" s="26"/>
      <c r="G744" s="27">
        <f t="shared" si="372"/>
        <v>0</v>
      </c>
      <c r="H744" s="27">
        <f t="shared" si="360"/>
        <v>0</v>
      </c>
      <c r="I744" s="44"/>
      <c r="J744" s="25">
        <f t="array" ref="J744">SUM(IF(Period=$J$2,IF(Site=$A$730,IF(Provider=$B744,I))))</f>
        <v>0</v>
      </c>
      <c r="K744" s="26">
        <f t="array" ref="K744">SUM(IF(Period=$J$2,IF(Site=$A$730,IF(Provider=$B744,J))))</f>
        <v>0</v>
      </c>
      <c r="L744" s="26"/>
      <c r="M744" s="27">
        <f t="shared" si="373"/>
        <v>0</v>
      </c>
      <c r="N744" s="27">
        <f t="shared" si="361"/>
        <v>0</v>
      </c>
      <c r="O744" s="44"/>
      <c r="P744" s="25">
        <f t="array" ref="P744">SUM(IF(Period=$P$2,IF(Site=$A$730,IF(Provider=$B744,I))))</f>
        <v>0</v>
      </c>
      <c r="Q744" s="26">
        <f t="array" ref="Q744">SUM(IF(Period=$P$2,IF(Site=$A$730,IF(Provider=$B744,J))))</f>
        <v>0</v>
      </c>
      <c r="R744" s="26"/>
      <c r="S744" s="27">
        <f t="shared" si="374"/>
        <v>0</v>
      </c>
      <c r="T744" s="27">
        <f t="shared" si="362"/>
        <v>0</v>
      </c>
      <c r="U744" s="44"/>
      <c r="V744" s="25">
        <f t="array" ref="V744">SUM(IF(Period=$V$2,IF(Site=$A$730,IF(Provider=$B744,I))))</f>
        <v>0</v>
      </c>
      <c r="W744" s="26">
        <f t="array" ref="W744">SUM(IF(Period=$V$2,IF(Site=$A$730,IF(Provider=$B744,J))))</f>
        <v>0</v>
      </c>
      <c r="X744" s="26"/>
      <c r="Y744" s="27">
        <f t="shared" si="375"/>
        <v>0</v>
      </c>
      <c r="Z744" s="27">
        <f t="shared" si="363"/>
        <v>0</v>
      </c>
      <c r="AA744" s="44"/>
      <c r="AB744" s="25">
        <f t="array" ref="AB744">SUM(IF(Period=$AB$2,IF(Site=$A$730,IF(Provider=$B744,I))))</f>
        <v>0</v>
      </c>
      <c r="AC744" s="26">
        <f t="array" ref="AC744">SUM(IF(Period=$AB$2,IF(Site=$A$730,IF(Provider=$B744,J))))</f>
        <v>0</v>
      </c>
      <c r="AD744" s="26"/>
      <c r="AE744" s="27">
        <f t="shared" si="376"/>
        <v>0</v>
      </c>
      <c r="AF744" s="27">
        <f t="shared" si="364"/>
        <v>0</v>
      </c>
      <c r="AG744" s="44"/>
      <c r="AH744" s="25">
        <f t="array" ref="AH744">SUM(IF(Period=$AH$2,IF(Site=$A$730,IF(Provider=$B744,I))))</f>
        <v>0</v>
      </c>
      <c r="AI744" s="26">
        <f t="array" ref="AI744">SUM(IF(Period=$AH$2,IF(Site=$A$730,IF(Provider=$B744,J))))</f>
        <v>0</v>
      </c>
      <c r="AJ744" s="26"/>
      <c r="AK744" s="27">
        <f t="shared" si="377"/>
        <v>0</v>
      </c>
      <c r="AL744" s="27">
        <f t="shared" si="365"/>
        <v>0</v>
      </c>
      <c r="AM744" s="44"/>
      <c r="AN744" s="25">
        <f t="array" ref="AN744">SUM(IF(Period=$AN$2,IF(Site=$A$730,IF(Provider=$B744,I))))</f>
        <v>1</v>
      </c>
      <c r="AO744" s="26">
        <f t="array" ref="AO744">SUM(IF(Period=$AN$2,IF(Site=$A$730,IF(Provider=$B744,J))))</f>
        <v>7</v>
      </c>
      <c r="AP744" s="26"/>
      <c r="AQ744" s="27">
        <f t="shared" si="378"/>
        <v>3.8126361655773425E-3</v>
      </c>
      <c r="AR744" s="27">
        <f t="shared" si="366"/>
        <v>2.2385673169171731E-4</v>
      </c>
      <c r="AS744" s="44"/>
      <c r="AT744" s="25">
        <f t="array" ref="AT744">SUM(IF(Period=$AT$2,IF(Site=$A$730,IF(Provider=$B744,I))))</f>
        <v>0</v>
      </c>
      <c r="AU744" s="26">
        <f t="array" ref="AU744">SUM(IF(Period=$AT$2,IF(Site=$A$730,IF(Provider=$B744,J))))</f>
        <v>0</v>
      </c>
      <c r="AV744" s="26"/>
      <c r="AW744" s="27">
        <f t="shared" si="379"/>
        <v>0</v>
      </c>
      <c r="AX744" s="27">
        <f t="shared" si="367"/>
        <v>0</v>
      </c>
      <c r="AY744" s="44"/>
      <c r="AZ744" s="25">
        <f t="array" ref="AZ744">SUM(IF(Period=$AZ$2,IF(Site=$A$730,IF(Provider=$B744,I))))</f>
        <v>0</v>
      </c>
      <c r="BA744" s="26">
        <f t="array" ref="BA744">SUM(IF(Period=$AZ$2,IF(Site=$A$730,IF(Provider=$B744,J))))</f>
        <v>0</v>
      </c>
      <c r="BB744" s="26"/>
      <c r="BC744" s="27">
        <f t="shared" si="380"/>
        <v>0</v>
      </c>
      <c r="BD744" s="27">
        <f t="shared" si="368"/>
        <v>0</v>
      </c>
      <c r="BE744" s="44"/>
      <c r="BF744" s="25">
        <f t="array" ref="BF744">SUM(IF(Period=$BF$2,IF(Site=$A$730,IF(Provider=$B744,I))))</f>
        <v>0</v>
      </c>
      <c r="BG744" s="26">
        <f t="array" ref="BG744">SUM(IF(Period=$BF$2,IF(Site=$A$730,IF(Provider=$B744,J))))</f>
        <v>0</v>
      </c>
      <c r="BH744" s="26"/>
      <c r="BI744" s="27">
        <f t="shared" si="381"/>
        <v>0</v>
      </c>
      <c r="BJ744" s="27">
        <f t="shared" si="369"/>
        <v>0</v>
      </c>
      <c r="BK744" s="44"/>
      <c r="BL744" s="25">
        <f t="array" ref="BL744">SUM(IF(Period=$BL$2,IF(Site=$A$730,IF(Provider=$B744,I))))</f>
        <v>0</v>
      </c>
      <c r="BM744" s="26">
        <f t="array" ref="BM744">SUM(IF(Period=$BL$2,IF(Site=$A$730,IF(Provider=$B744,J))))</f>
        <v>0</v>
      </c>
      <c r="BN744" s="26"/>
      <c r="BO744" s="27">
        <f t="shared" si="382"/>
        <v>0</v>
      </c>
      <c r="BP744" s="27">
        <f t="shared" si="370"/>
        <v>0</v>
      </c>
      <c r="BQ744" s="44"/>
      <c r="BR744" s="25">
        <f t="array" ref="BR744">SUM(IF(Period=$BR$2,IF(Site=$A$730,IF(Provider=$B744,I))))</f>
        <v>0</v>
      </c>
      <c r="BS744" s="26">
        <f t="array" ref="BS744">SUM(IF(Period=$BR$2,IF(Site=$A$730,IF(Provider=$B744,J))))</f>
        <v>0</v>
      </c>
      <c r="BT744" s="26"/>
      <c r="BU744" s="27">
        <f t="shared" si="383"/>
        <v>0</v>
      </c>
      <c r="BV744" s="27">
        <f t="shared" si="371"/>
        <v>0</v>
      </c>
    </row>
    <row r="745" spans="2:74" outlineLevel="1" x14ac:dyDescent="0.25">
      <c r="B745" s="20" t="s">
        <v>908</v>
      </c>
      <c r="C745" s="44"/>
      <c r="D745" s="25">
        <f t="array" ref="D745">SUM(IF(Period=$D$2,IF(Site=$A$730,IF(Provider=$B745,I))))</f>
        <v>0</v>
      </c>
      <c r="E745" s="26">
        <f t="array" ref="E745">SUM(IF(Period=$D$2,IF(Site=$A$730,IF(Provider=$B745,J))))</f>
        <v>0</v>
      </c>
      <c r="F745" s="26"/>
      <c r="G745" s="27">
        <f t="shared" si="372"/>
        <v>0</v>
      </c>
      <c r="H745" s="27">
        <f t="shared" si="360"/>
        <v>0</v>
      </c>
      <c r="I745" s="44"/>
      <c r="J745" s="25">
        <f t="array" ref="J745">SUM(IF(Period=$J$2,IF(Site=$A$730,IF(Provider=$B745,I))))</f>
        <v>0</v>
      </c>
      <c r="K745" s="26">
        <f t="array" ref="K745">SUM(IF(Period=$J$2,IF(Site=$A$730,IF(Provider=$B745,J))))</f>
        <v>0</v>
      </c>
      <c r="L745" s="26"/>
      <c r="M745" s="27">
        <f t="shared" si="373"/>
        <v>0</v>
      </c>
      <c r="N745" s="27">
        <f t="shared" si="361"/>
        <v>0</v>
      </c>
      <c r="O745" s="44"/>
      <c r="P745" s="25">
        <f t="array" ref="P745">SUM(IF(Period=$P$2,IF(Site=$A$730,IF(Provider=$B745,I))))</f>
        <v>0</v>
      </c>
      <c r="Q745" s="26">
        <f t="array" ref="Q745">SUM(IF(Period=$P$2,IF(Site=$A$730,IF(Provider=$B745,J))))</f>
        <v>0</v>
      </c>
      <c r="R745" s="26"/>
      <c r="S745" s="27">
        <f t="shared" si="374"/>
        <v>0</v>
      </c>
      <c r="T745" s="27">
        <f t="shared" si="362"/>
        <v>0</v>
      </c>
      <c r="U745" s="44"/>
      <c r="V745" s="25">
        <f t="array" ref="V745">SUM(IF(Period=$V$2,IF(Site=$A$730,IF(Provider=$B745,I))))</f>
        <v>0</v>
      </c>
      <c r="W745" s="26">
        <f t="array" ref="W745">SUM(IF(Period=$V$2,IF(Site=$A$730,IF(Provider=$B745,J))))</f>
        <v>0</v>
      </c>
      <c r="X745" s="26"/>
      <c r="Y745" s="27">
        <f t="shared" si="375"/>
        <v>0</v>
      </c>
      <c r="Z745" s="27">
        <f t="shared" si="363"/>
        <v>0</v>
      </c>
      <c r="AA745" s="44"/>
      <c r="AB745" s="25">
        <f t="array" ref="AB745">SUM(IF(Period=$AB$2,IF(Site=$A$730,IF(Provider=$B745,I))))</f>
        <v>0</v>
      </c>
      <c r="AC745" s="26">
        <f t="array" ref="AC745">SUM(IF(Period=$AB$2,IF(Site=$A$730,IF(Provider=$B745,J))))</f>
        <v>0</v>
      </c>
      <c r="AD745" s="26"/>
      <c r="AE745" s="27">
        <f t="shared" si="376"/>
        <v>0</v>
      </c>
      <c r="AF745" s="27">
        <f t="shared" si="364"/>
        <v>0</v>
      </c>
      <c r="AG745" s="44"/>
      <c r="AH745" s="25">
        <f t="array" ref="AH745">SUM(IF(Period=$AH$2,IF(Site=$A$730,IF(Provider=$B745,I))))</f>
        <v>0</v>
      </c>
      <c r="AI745" s="26">
        <f t="array" ref="AI745">SUM(IF(Period=$AH$2,IF(Site=$A$730,IF(Provider=$B745,J))))</f>
        <v>0</v>
      </c>
      <c r="AJ745" s="26"/>
      <c r="AK745" s="27">
        <f t="shared" si="377"/>
        <v>0</v>
      </c>
      <c r="AL745" s="27">
        <f t="shared" si="365"/>
        <v>0</v>
      </c>
      <c r="AM745" s="44"/>
      <c r="AN745" s="25">
        <f t="array" ref="AN745">SUM(IF(Period=$AN$2,IF(Site=$A$730,IF(Provider=$B745,I))))</f>
        <v>3</v>
      </c>
      <c r="AO745" s="26">
        <f t="array" ref="AO745">SUM(IF(Period=$AN$2,IF(Site=$A$730,IF(Provider=$B745,J))))</f>
        <v>7</v>
      </c>
      <c r="AP745" s="26"/>
      <c r="AQ745" s="27">
        <f t="shared" si="378"/>
        <v>1.1437908496732027E-2</v>
      </c>
      <c r="AR745" s="27">
        <f t="shared" si="366"/>
        <v>6.7157019507515191E-4</v>
      </c>
      <c r="AS745" s="44"/>
      <c r="AT745" s="25">
        <f t="array" ref="AT745">SUM(IF(Period=$AT$2,IF(Site=$A$730,IF(Provider=$B745,I))))</f>
        <v>1</v>
      </c>
      <c r="AU745" s="26">
        <f t="array" ref="AU745">SUM(IF(Period=$AT$2,IF(Site=$A$730,IF(Provider=$B745,J))))</f>
        <v>5</v>
      </c>
      <c r="AV745" s="26"/>
      <c r="AW745" s="27">
        <f t="shared" si="379"/>
        <v>2.328830926874709E-3</v>
      </c>
      <c r="AX745" s="27">
        <f t="shared" si="367"/>
        <v>1.5754482150171726E-4</v>
      </c>
      <c r="AY745" s="44"/>
      <c r="AZ745" s="25">
        <f t="array" ref="AZ745">SUM(IF(Period=$AZ$2,IF(Site=$A$730,IF(Provider=$B745,I))))</f>
        <v>0</v>
      </c>
      <c r="BA745" s="26">
        <f t="array" ref="BA745">SUM(IF(Period=$AZ$2,IF(Site=$A$730,IF(Provider=$B745,J))))</f>
        <v>0</v>
      </c>
      <c r="BB745" s="26"/>
      <c r="BC745" s="27">
        <f t="shared" si="380"/>
        <v>0</v>
      </c>
      <c r="BD745" s="27">
        <f t="shared" si="368"/>
        <v>0</v>
      </c>
      <c r="BE745" s="44"/>
      <c r="BF745" s="25">
        <f t="array" ref="BF745">SUM(IF(Period=$BF$2,IF(Site=$A$730,IF(Provider=$B745,I))))</f>
        <v>2</v>
      </c>
      <c r="BG745" s="26">
        <f t="array" ref="BG745">SUM(IF(Period=$BF$2,IF(Site=$A$730,IF(Provider=$B745,J))))</f>
        <v>9.5</v>
      </c>
      <c r="BH745" s="26"/>
      <c r="BI745" s="27">
        <f t="shared" si="381"/>
        <v>8.5856303660189794E-3</v>
      </c>
      <c r="BJ745" s="27">
        <f t="shared" si="369"/>
        <v>5.8790766755368522E-4</v>
      </c>
      <c r="BK745" s="44"/>
      <c r="BL745" s="25">
        <f t="array" ref="BL745">SUM(IF(Period=$BL$2,IF(Site=$A$730,IF(Provider=$B745,I))))</f>
        <v>1</v>
      </c>
      <c r="BM745" s="26">
        <f t="array" ref="BM745">SUM(IF(Period=$BL$2,IF(Site=$A$730,IF(Provider=$B745,J))))</f>
        <v>852</v>
      </c>
      <c r="BN745" s="26"/>
      <c r="BO745" s="27">
        <f t="shared" si="382"/>
        <v>0.36503856041131105</v>
      </c>
      <c r="BP745" s="27">
        <f t="shared" si="370"/>
        <v>2.6490066225165563E-2</v>
      </c>
      <c r="BQ745" s="44"/>
      <c r="BR745" s="25">
        <f t="array" ref="BR745">SUM(IF(Period=$BR$2,IF(Site=$A$730,IF(Provider=$B745,I))))</f>
        <v>3</v>
      </c>
      <c r="BS745" s="26">
        <f t="array" ref="BS745">SUM(IF(Period=$BR$2,IF(Site=$A$730,IF(Provider=$B745,J))))</f>
        <v>4.6666666666666696</v>
      </c>
      <c r="BT745" s="26"/>
      <c r="BU745" s="27">
        <f t="shared" si="383"/>
        <v>5.9549128030625302E-3</v>
      </c>
      <c r="BV745" s="27">
        <f t="shared" si="371"/>
        <v>4.1066557155847611E-4</v>
      </c>
    </row>
    <row r="746" spans="2:74" outlineLevel="1" x14ac:dyDescent="0.25">
      <c r="B746" s="20" t="s">
        <v>821</v>
      </c>
      <c r="C746" s="44"/>
      <c r="D746" s="25">
        <f t="array" ref="D746">SUM(IF(Period=$D$2,IF(Site=$A$730,IF(Provider=$B746,I))))</f>
        <v>0</v>
      </c>
      <c r="E746" s="26">
        <f t="array" ref="E746">SUM(IF(Period=$D$2,IF(Site=$A$730,IF(Provider=$B746,J))))</f>
        <v>0</v>
      </c>
      <c r="F746" s="26"/>
      <c r="G746" s="27">
        <f t="shared" si="372"/>
        <v>0</v>
      </c>
      <c r="H746" s="27">
        <f t="shared" si="360"/>
        <v>0</v>
      </c>
      <c r="I746" s="44"/>
      <c r="J746" s="25">
        <f t="array" ref="J746">SUM(IF(Period=$J$2,IF(Site=$A$730,IF(Provider=$B746,I))))</f>
        <v>9</v>
      </c>
      <c r="K746" s="26">
        <f t="array" ref="K746">SUM(IF(Period=$J$2,IF(Site=$A$730,IF(Provider=$B746,J))))</f>
        <v>10</v>
      </c>
      <c r="L746" s="26"/>
      <c r="M746" s="27">
        <f t="shared" si="373"/>
        <v>5.1311288483466361E-2</v>
      </c>
      <c r="N746" s="27">
        <f t="shared" si="361"/>
        <v>2.7883632307835297E-3</v>
      </c>
      <c r="O746" s="44"/>
      <c r="P746" s="25">
        <f t="array" ref="P746">SUM(IF(Period=$P$2,IF(Site=$A$730,IF(Provider=$B746,I))))</f>
        <v>228</v>
      </c>
      <c r="Q746" s="26">
        <f t="array" ref="Q746">SUM(IF(Period=$P$2,IF(Site=$A$730,IF(Provider=$B746,J))))</f>
        <v>16.267543859649123</v>
      </c>
      <c r="R746" s="26"/>
      <c r="S746" s="27">
        <f t="shared" si="374"/>
        <v>1.9418848167539269</v>
      </c>
      <c r="T746" s="27">
        <f t="shared" si="362"/>
        <v>0.10688144775517262</v>
      </c>
      <c r="U746" s="44"/>
      <c r="V746" s="25">
        <f t="array" ref="V746">SUM(IF(Period=$V$2,IF(Site=$A$730,IF(Provider=$B746,I))))</f>
        <v>0</v>
      </c>
      <c r="W746" s="26">
        <f t="array" ref="W746">SUM(IF(Period=$V$2,IF(Site=$A$730,IF(Provider=$B746,J))))</f>
        <v>0</v>
      </c>
      <c r="X746" s="26"/>
      <c r="Y746" s="27">
        <f t="shared" si="375"/>
        <v>0</v>
      </c>
      <c r="Z746" s="27">
        <f t="shared" si="363"/>
        <v>0</v>
      </c>
      <c r="AA746" s="44"/>
      <c r="AB746" s="25">
        <f t="array" ref="AB746">SUM(IF(Period=$AB$2,IF(Site=$A$730,IF(Provider=$B746,I))))</f>
        <v>0</v>
      </c>
      <c r="AC746" s="26">
        <f t="array" ref="AC746">SUM(IF(Period=$AB$2,IF(Site=$A$730,IF(Provider=$B746,J))))</f>
        <v>0</v>
      </c>
      <c r="AD746" s="26"/>
      <c r="AE746" s="27">
        <f t="shared" si="376"/>
        <v>0</v>
      </c>
      <c r="AF746" s="27">
        <f t="shared" si="364"/>
        <v>0</v>
      </c>
      <c r="AG746" s="44"/>
      <c r="AH746" s="25">
        <f t="array" ref="AH746">SUM(IF(Period=$AH$2,IF(Site=$A$730,IF(Provider=$B746,I))))</f>
        <v>0</v>
      </c>
      <c r="AI746" s="26">
        <f t="array" ref="AI746">SUM(IF(Period=$AH$2,IF(Site=$A$730,IF(Provider=$B746,J))))</f>
        <v>0</v>
      </c>
      <c r="AJ746" s="26"/>
      <c r="AK746" s="27">
        <f t="shared" si="377"/>
        <v>0</v>
      </c>
      <c r="AL746" s="27">
        <f t="shared" si="365"/>
        <v>0</v>
      </c>
      <c r="AM746" s="44"/>
      <c r="AN746" s="25">
        <f t="array" ref="AN746">SUM(IF(Period=$AN$2,IF(Site=$A$730,IF(Provider=$B746,I))))</f>
        <v>0</v>
      </c>
      <c r="AO746" s="26">
        <f t="array" ref="AO746">SUM(IF(Period=$AN$2,IF(Site=$A$730,IF(Provider=$B746,J))))</f>
        <v>0</v>
      </c>
      <c r="AP746" s="26"/>
      <c r="AQ746" s="27">
        <f t="shared" si="378"/>
        <v>0</v>
      </c>
      <c r="AR746" s="27">
        <f t="shared" si="366"/>
        <v>0</v>
      </c>
      <c r="AS746" s="44"/>
      <c r="AT746" s="25">
        <f t="array" ref="AT746">SUM(IF(Period=$AT$2,IF(Site=$A$730,IF(Provider=$B746,I))))</f>
        <v>0</v>
      </c>
      <c r="AU746" s="26">
        <f t="array" ref="AU746">SUM(IF(Period=$AT$2,IF(Site=$A$730,IF(Provider=$B746,J))))</f>
        <v>0</v>
      </c>
      <c r="AV746" s="26"/>
      <c r="AW746" s="27">
        <f t="shared" si="379"/>
        <v>0</v>
      </c>
      <c r="AX746" s="27">
        <f t="shared" si="367"/>
        <v>0</v>
      </c>
      <c r="AY746" s="44"/>
      <c r="AZ746" s="25">
        <f t="array" ref="AZ746">SUM(IF(Period=$AZ$2,IF(Site=$A$730,IF(Provider=$B746,I))))</f>
        <v>0</v>
      </c>
      <c r="BA746" s="26">
        <f t="array" ref="BA746">SUM(IF(Period=$AZ$2,IF(Site=$A$730,IF(Provider=$B746,J))))</f>
        <v>0</v>
      </c>
      <c r="BB746" s="26"/>
      <c r="BC746" s="27">
        <f t="shared" si="380"/>
        <v>0</v>
      </c>
      <c r="BD746" s="27">
        <f t="shared" si="368"/>
        <v>0</v>
      </c>
      <c r="BE746" s="44"/>
      <c r="BF746" s="25">
        <f t="array" ref="BF746">SUM(IF(Period=$BF$2,IF(Site=$A$730,IF(Provider=$B746,I))))</f>
        <v>0</v>
      </c>
      <c r="BG746" s="26">
        <f t="array" ref="BG746">SUM(IF(Period=$BF$2,IF(Site=$A$730,IF(Provider=$B746,J))))</f>
        <v>0</v>
      </c>
      <c r="BH746" s="26"/>
      <c r="BI746" s="27">
        <f t="shared" si="381"/>
        <v>0</v>
      </c>
      <c r="BJ746" s="27">
        <f t="shared" si="369"/>
        <v>0</v>
      </c>
      <c r="BK746" s="44"/>
      <c r="BL746" s="25">
        <f t="array" ref="BL746">SUM(IF(Period=$BL$2,IF(Site=$A$730,IF(Provider=$B746,I))))</f>
        <v>0</v>
      </c>
      <c r="BM746" s="26">
        <f t="array" ref="BM746">SUM(IF(Period=$BL$2,IF(Site=$A$730,IF(Provider=$B746,J))))</f>
        <v>0</v>
      </c>
      <c r="BN746" s="26"/>
      <c r="BO746" s="27">
        <f t="shared" si="382"/>
        <v>0</v>
      </c>
      <c r="BP746" s="27">
        <f t="shared" si="370"/>
        <v>0</v>
      </c>
      <c r="BQ746" s="44"/>
      <c r="BR746" s="25">
        <f t="array" ref="BR746">SUM(IF(Period=$BR$2,IF(Site=$A$730,IF(Provider=$B746,I))))</f>
        <v>0</v>
      </c>
      <c r="BS746" s="26">
        <f t="array" ref="BS746">SUM(IF(Period=$BR$2,IF(Site=$A$730,IF(Provider=$B746,J))))</f>
        <v>0</v>
      </c>
      <c r="BT746" s="26"/>
      <c r="BU746" s="27">
        <f t="shared" si="383"/>
        <v>0</v>
      </c>
      <c r="BV746" s="27">
        <f t="shared" si="371"/>
        <v>0</v>
      </c>
    </row>
    <row r="747" spans="2:74" outlineLevel="1" x14ac:dyDescent="0.25">
      <c r="B747" s="20" t="s">
        <v>956</v>
      </c>
      <c r="C747" s="44"/>
      <c r="D747" s="25">
        <f t="array" ref="D747">SUM(IF(Period=$D$2,IF(Site=$A$730,IF(Provider=$B747,I))))</f>
        <v>0</v>
      </c>
      <c r="E747" s="26">
        <f t="array" ref="E747">SUM(IF(Period=$D$2,IF(Site=$A$730,IF(Provider=$B747,J))))</f>
        <v>0</v>
      </c>
      <c r="F747" s="26"/>
      <c r="G747" s="27">
        <f t="shared" si="372"/>
        <v>0</v>
      </c>
      <c r="H747" s="27">
        <f t="shared" si="360"/>
        <v>0</v>
      </c>
      <c r="I747" s="44"/>
      <c r="J747" s="25">
        <f t="array" ref="J747">SUM(IF(Period=$J$2,IF(Site=$A$730,IF(Provider=$B747,I))))</f>
        <v>0</v>
      </c>
      <c r="K747" s="26">
        <f t="array" ref="K747">SUM(IF(Period=$J$2,IF(Site=$A$730,IF(Provider=$B747,J))))</f>
        <v>0</v>
      </c>
      <c r="L747" s="26"/>
      <c r="M747" s="27">
        <f t="shared" si="373"/>
        <v>0</v>
      </c>
      <c r="N747" s="27">
        <f t="shared" si="361"/>
        <v>0</v>
      </c>
      <c r="O747" s="44"/>
      <c r="P747" s="25">
        <f t="array" ref="P747">SUM(IF(Period=$P$2,IF(Site=$A$730,IF(Provider=$B747,I))))</f>
        <v>0</v>
      </c>
      <c r="Q747" s="26">
        <f t="array" ref="Q747">SUM(IF(Period=$P$2,IF(Site=$A$730,IF(Provider=$B747,J))))</f>
        <v>0</v>
      </c>
      <c r="R747" s="26"/>
      <c r="S747" s="27">
        <f t="shared" si="374"/>
        <v>0</v>
      </c>
      <c r="T747" s="27">
        <f t="shared" si="362"/>
        <v>0</v>
      </c>
      <c r="U747" s="44"/>
      <c r="V747" s="25">
        <f t="array" ref="V747">SUM(IF(Period=$V$2,IF(Site=$A$730,IF(Provider=$B747,I))))</f>
        <v>0</v>
      </c>
      <c r="W747" s="26">
        <f t="array" ref="W747">SUM(IF(Period=$V$2,IF(Site=$A$730,IF(Provider=$B747,J))))</f>
        <v>0</v>
      </c>
      <c r="X747" s="26"/>
      <c r="Y747" s="27">
        <f t="shared" si="375"/>
        <v>0</v>
      </c>
      <c r="Z747" s="27">
        <f t="shared" si="363"/>
        <v>0</v>
      </c>
      <c r="AA747" s="44"/>
      <c r="AB747" s="25">
        <f t="array" ref="AB747">SUM(IF(Period=$AB$2,IF(Site=$A$730,IF(Provider=$B747,I))))</f>
        <v>0</v>
      </c>
      <c r="AC747" s="26">
        <f t="array" ref="AC747">SUM(IF(Period=$AB$2,IF(Site=$A$730,IF(Provider=$B747,J))))</f>
        <v>0</v>
      </c>
      <c r="AD747" s="26"/>
      <c r="AE747" s="27">
        <f t="shared" si="376"/>
        <v>0</v>
      </c>
      <c r="AF747" s="27">
        <f t="shared" si="364"/>
        <v>0</v>
      </c>
      <c r="AG747" s="44"/>
      <c r="AH747" s="25">
        <f t="array" ref="AH747">SUM(IF(Period=$AH$2,IF(Site=$A$730,IF(Provider=$B747,I))))</f>
        <v>0</v>
      </c>
      <c r="AI747" s="26">
        <f t="array" ref="AI747">SUM(IF(Period=$AH$2,IF(Site=$A$730,IF(Provider=$B747,J))))</f>
        <v>0</v>
      </c>
      <c r="AJ747" s="26"/>
      <c r="AK747" s="27">
        <f t="shared" si="377"/>
        <v>0</v>
      </c>
      <c r="AL747" s="27">
        <f t="shared" si="365"/>
        <v>0</v>
      </c>
      <c r="AM747" s="44"/>
      <c r="AN747" s="25">
        <f t="array" ref="AN747">SUM(IF(Period=$AN$2,IF(Site=$A$730,IF(Provider=$B747,I))))</f>
        <v>0</v>
      </c>
      <c r="AO747" s="26">
        <f t="array" ref="AO747">SUM(IF(Period=$AN$2,IF(Site=$A$730,IF(Provider=$B747,J))))</f>
        <v>0</v>
      </c>
      <c r="AP747" s="26"/>
      <c r="AQ747" s="27">
        <f t="shared" si="378"/>
        <v>0</v>
      </c>
      <c r="AR747" s="27">
        <f t="shared" si="366"/>
        <v>0</v>
      </c>
      <c r="AS747" s="44"/>
      <c r="AT747" s="25">
        <f t="array" ref="AT747">SUM(IF(Period=$AT$2,IF(Site=$A$730,IF(Provider=$B747,I))))</f>
        <v>0</v>
      </c>
      <c r="AU747" s="26">
        <f t="array" ref="AU747">SUM(IF(Period=$AT$2,IF(Site=$A$730,IF(Provider=$B747,J))))</f>
        <v>0</v>
      </c>
      <c r="AV747" s="26"/>
      <c r="AW747" s="27">
        <f t="shared" si="379"/>
        <v>0</v>
      </c>
      <c r="AX747" s="27">
        <f t="shared" si="367"/>
        <v>0</v>
      </c>
      <c r="AY747" s="44"/>
      <c r="AZ747" s="25">
        <f t="array" ref="AZ747">SUM(IF(Period=$AZ$2,IF(Site=$A$730,IF(Provider=$B747,I))))</f>
        <v>0</v>
      </c>
      <c r="BA747" s="26">
        <f t="array" ref="BA747">SUM(IF(Period=$AZ$2,IF(Site=$A$730,IF(Provider=$B747,J))))</f>
        <v>0</v>
      </c>
      <c r="BB747" s="26"/>
      <c r="BC747" s="27">
        <f t="shared" si="380"/>
        <v>0</v>
      </c>
      <c r="BD747" s="27">
        <f t="shared" si="368"/>
        <v>0</v>
      </c>
      <c r="BE747" s="44"/>
      <c r="BF747" s="25">
        <f t="array" ref="BF747">SUM(IF(Period=$BF$2,IF(Site=$A$730,IF(Provider=$B747,I))))</f>
        <v>0</v>
      </c>
      <c r="BG747" s="26">
        <f t="array" ref="BG747">SUM(IF(Period=$BF$2,IF(Site=$A$730,IF(Provider=$B747,J))))</f>
        <v>0</v>
      </c>
      <c r="BH747" s="26"/>
      <c r="BI747" s="27">
        <f t="shared" si="381"/>
        <v>0</v>
      </c>
      <c r="BJ747" s="27">
        <f t="shared" si="369"/>
        <v>0</v>
      </c>
      <c r="BK747" s="44"/>
      <c r="BL747" s="25">
        <f t="array" ref="BL747">SUM(IF(Period=$BL$2,IF(Site=$A$730,IF(Provider=$B747,I))))</f>
        <v>75</v>
      </c>
      <c r="BM747" s="26">
        <f t="array" ref="BM747">SUM(IF(Period=$BL$2,IF(Site=$A$730,IF(Provider=$B747,J))))</f>
        <v>5.6933333333333298</v>
      </c>
      <c r="BN747" s="26"/>
      <c r="BO747" s="27">
        <f t="shared" si="382"/>
        <v>0.18294772922022268</v>
      </c>
      <c r="BP747" s="27">
        <f t="shared" si="370"/>
        <v>1.3276124739607615E-2</v>
      </c>
      <c r="BQ747" s="44"/>
      <c r="BR747" s="25">
        <f t="array" ref="BR747">SUM(IF(Period=$BR$2,IF(Site=$A$730,IF(Provider=$B747,I))))</f>
        <v>40</v>
      </c>
      <c r="BS747" s="26">
        <f t="array" ref="BS747">SUM(IF(Period=$BR$2,IF(Site=$A$730,IF(Provider=$B747,J))))</f>
        <v>6.35</v>
      </c>
      <c r="BT747" s="26"/>
      <c r="BU747" s="27">
        <f t="shared" si="383"/>
        <v>0.10803913228413441</v>
      </c>
      <c r="BV747" s="27">
        <f t="shared" si="371"/>
        <v>7.4506467982752038E-3</v>
      </c>
    </row>
    <row r="748" spans="2:74" outlineLevel="1" x14ac:dyDescent="0.25">
      <c r="B748" s="20" t="s">
        <v>718</v>
      </c>
      <c r="C748" s="44"/>
      <c r="D748" s="25">
        <f t="array" ref="D748">SUM(IF(Period=$D$2,IF(Site=$A$730,IF(Provider=$B748,I))))</f>
        <v>0</v>
      </c>
      <c r="E748" s="26">
        <f t="array" ref="E748">SUM(IF(Period=$D$2,IF(Site=$A$730,IF(Provider=$B748,J))))</f>
        <v>0</v>
      </c>
      <c r="F748" s="26"/>
      <c r="G748" s="27">
        <f t="shared" si="372"/>
        <v>0</v>
      </c>
      <c r="H748" s="27">
        <f t="shared" si="360"/>
        <v>0</v>
      </c>
      <c r="I748" s="44"/>
      <c r="J748" s="25">
        <f t="array" ref="J748">SUM(IF(Period=$J$2,IF(Site=$A$730,IF(Provider=$B748,I))))</f>
        <v>25</v>
      </c>
      <c r="K748" s="26">
        <f t="array" ref="K748">SUM(IF(Period=$J$2,IF(Site=$A$730,IF(Provider=$B748,J))))</f>
        <v>3.24</v>
      </c>
      <c r="L748" s="26"/>
      <c r="M748" s="27">
        <f t="shared" si="373"/>
        <v>4.6180159635119733E-2</v>
      </c>
      <c r="N748" s="27">
        <f t="shared" si="361"/>
        <v>2.5095269077051773E-3</v>
      </c>
      <c r="O748" s="44"/>
      <c r="P748" s="25">
        <f t="array" ref="P748">SUM(IF(Period=$P$2,IF(Site=$A$730,IF(Provider=$B748,I))))</f>
        <v>0</v>
      </c>
      <c r="Q748" s="26">
        <f t="array" ref="Q748">SUM(IF(Period=$P$2,IF(Site=$A$730,IF(Provider=$B748,J))))</f>
        <v>0</v>
      </c>
      <c r="R748" s="26"/>
      <c r="S748" s="27">
        <f t="shared" si="374"/>
        <v>0</v>
      </c>
      <c r="T748" s="27">
        <f t="shared" si="362"/>
        <v>0</v>
      </c>
      <c r="U748" s="44"/>
      <c r="V748" s="25">
        <f t="array" ref="V748">SUM(IF(Period=$V$2,IF(Site=$A$730,IF(Provider=$B748,I))))</f>
        <v>0</v>
      </c>
      <c r="W748" s="26">
        <f t="array" ref="W748">SUM(IF(Period=$V$2,IF(Site=$A$730,IF(Provider=$B748,J))))</f>
        <v>0</v>
      </c>
      <c r="X748" s="26"/>
      <c r="Y748" s="27">
        <f t="shared" si="375"/>
        <v>0</v>
      </c>
      <c r="Z748" s="27">
        <f t="shared" si="363"/>
        <v>0</v>
      </c>
      <c r="AA748" s="44"/>
      <c r="AB748" s="25">
        <f t="array" ref="AB748">SUM(IF(Period=$AB$2,IF(Site=$A$730,IF(Provider=$B748,I))))</f>
        <v>0</v>
      </c>
      <c r="AC748" s="26">
        <f t="array" ref="AC748">SUM(IF(Period=$AB$2,IF(Site=$A$730,IF(Provider=$B748,J))))</f>
        <v>0</v>
      </c>
      <c r="AD748" s="26"/>
      <c r="AE748" s="27">
        <f t="shared" si="376"/>
        <v>0</v>
      </c>
      <c r="AF748" s="27">
        <f t="shared" si="364"/>
        <v>0</v>
      </c>
      <c r="AG748" s="44"/>
      <c r="AH748" s="25">
        <f t="array" ref="AH748">SUM(IF(Period=$AH$2,IF(Site=$A$730,IF(Provider=$B748,I))))</f>
        <v>0</v>
      </c>
      <c r="AI748" s="26">
        <f t="array" ref="AI748">SUM(IF(Period=$AH$2,IF(Site=$A$730,IF(Provider=$B748,J))))</f>
        <v>0</v>
      </c>
      <c r="AJ748" s="26"/>
      <c r="AK748" s="27">
        <f t="shared" si="377"/>
        <v>0</v>
      </c>
      <c r="AL748" s="27">
        <f t="shared" si="365"/>
        <v>0</v>
      </c>
      <c r="AM748" s="44"/>
      <c r="AN748" s="25">
        <f t="array" ref="AN748">SUM(IF(Period=$AN$2,IF(Site=$A$730,IF(Provider=$B748,I))))</f>
        <v>1</v>
      </c>
      <c r="AO748" s="26">
        <f t="array" ref="AO748">SUM(IF(Period=$AN$2,IF(Site=$A$730,IF(Provider=$B748,J))))</f>
        <v>6</v>
      </c>
      <c r="AP748" s="26"/>
      <c r="AQ748" s="27">
        <f t="shared" si="378"/>
        <v>3.2679738562091509E-3</v>
      </c>
      <c r="AR748" s="27">
        <f t="shared" si="366"/>
        <v>1.9187719859290055E-4</v>
      </c>
      <c r="AS748" s="44"/>
      <c r="AT748" s="25">
        <f t="array" ref="AT748">SUM(IF(Period=$AT$2,IF(Site=$A$730,IF(Provider=$B748,I))))</f>
        <v>1</v>
      </c>
      <c r="AU748" s="26">
        <f t="array" ref="AU748">SUM(IF(Period=$AT$2,IF(Site=$A$730,IF(Provider=$B748,J))))</f>
        <v>3</v>
      </c>
      <c r="AV748" s="26"/>
      <c r="AW748" s="27">
        <f t="shared" si="379"/>
        <v>1.3972985561248254E-3</v>
      </c>
      <c r="AX748" s="27">
        <f t="shared" si="367"/>
        <v>9.4526892901030345E-5</v>
      </c>
      <c r="AY748" s="44"/>
      <c r="AZ748" s="25">
        <f t="array" ref="AZ748">SUM(IF(Period=$AZ$2,IF(Site=$A$730,IF(Provider=$B748,I))))</f>
        <v>1</v>
      </c>
      <c r="BA748" s="26">
        <f t="array" ref="BA748">SUM(IF(Period=$AZ$2,IF(Site=$A$730,IF(Provider=$B748,J))))</f>
        <v>0</v>
      </c>
      <c r="BB748" s="26"/>
      <c r="BC748" s="27">
        <f t="shared" si="380"/>
        <v>0</v>
      </c>
      <c r="BD748" s="27">
        <f t="shared" si="368"/>
        <v>0</v>
      </c>
      <c r="BE748" s="44"/>
      <c r="BF748" s="25">
        <f t="array" ref="BF748">SUM(IF(Period=$BF$2,IF(Site=$A$730,IF(Provider=$B748,I))))</f>
        <v>0</v>
      </c>
      <c r="BG748" s="26">
        <f t="array" ref="BG748">SUM(IF(Period=$BF$2,IF(Site=$A$730,IF(Provider=$B748,J))))</f>
        <v>0</v>
      </c>
      <c r="BH748" s="26"/>
      <c r="BI748" s="27">
        <f t="shared" si="381"/>
        <v>0</v>
      </c>
      <c r="BJ748" s="27">
        <f t="shared" si="369"/>
        <v>0</v>
      </c>
      <c r="BK748" s="44"/>
      <c r="BL748" s="25">
        <f t="array" ref="BL748">SUM(IF(Period=$BL$2,IF(Site=$A$730,IF(Provider=$B748,I))))</f>
        <v>1</v>
      </c>
      <c r="BM748" s="26">
        <f t="array" ref="BM748">SUM(IF(Period=$BL$2,IF(Site=$A$730,IF(Provider=$B748,J))))</f>
        <v>3</v>
      </c>
      <c r="BN748" s="26"/>
      <c r="BO748" s="27">
        <f t="shared" si="382"/>
        <v>1.2853470437017996E-3</v>
      </c>
      <c r="BP748" s="27">
        <f t="shared" si="370"/>
        <v>9.3274881074526626E-5</v>
      </c>
      <c r="BQ748" s="44"/>
      <c r="BR748" s="25">
        <f t="array" ref="BR748">SUM(IF(Period=$BR$2,IF(Site=$A$730,IF(Provider=$B748,I))))</f>
        <v>2</v>
      </c>
      <c r="BS748" s="26">
        <f t="array" ref="BS748">SUM(IF(Period=$BR$2,IF(Site=$A$730,IF(Provider=$B748,J))))</f>
        <v>1.5</v>
      </c>
      <c r="BT748" s="26"/>
      <c r="BU748" s="27">
        <f t="shared" si="383"/>
        <v>1.2760527435133986E-3</v>
      </c>
      <c r="BV748" s="27">
        <f t="shared" si="371"/>
        <v>8.7999765333959113E-5</v>
      </c>
    </row>
    <row r="749" spans="2:74" outlineLevel="1" x14ac:dyDescent="0.25">
      <c r="B749" s="20" t="s">
        <v>925</v>
      </c>
      <c r="C749" s="44"/>
      <c r="D749" s="25">
        <f t="array" ref="D749">SUM(IF(Period=$D$2,IF(Site=$A$730,IF(Provider=$B749,I))))</f>
        <v>0</v>
      </c>
      <c r="E749" s="26">
        <f t="array" ref="E749">SUM(IF(Period=$D$2,IF(Site=$A$730,IF(Provider=$B749,J))))</f>
        <v>0</v>
      </c>
      <c r="F749" s="26"/>
      <c r="G749" s="27">
        <f t="shared" si="372"/>
        <v>0</v>
      </c>
      <c r="H749" s="27">
        <f t="shared" si="360"/>
        <v>0</v>
      </c>
      <c r="I749" s="44"/>
      <c r="J749" s="25">
        <f t="array" ref="J749">SUM(IF(Period=$J$2,IF(Site=$A$730,IF(Provider=$B749,I))))</f>
        <v>0</v>
      </c>
      <c r="K749" s="26">
        <f t="array" ref="K749">SUM(IF(Period=$J$2,IF(Site=$A$730,IF(Provider=$B749,J))))</f>
        <v>0</v>
      </c>
      <c r="L749" s="26"/>
      <c r="M749" s="27">
        <f t="shared" si="373"/>
        <v>0</v>
      </c>
      <c r="N749" s="27">
        <f t="shared" si="361"/>
        <v>0</v>
      </c>
      <c r="O749" s="44"/>
      <c r="P749" s="25">
        <f t="array" ref="P749">SUM(IF(Period=$P$2,IF(Site=$A$730,IF(Provider=$B749,I))))</f>
        <v>0</v>
      </c>
      <c r="Q749" s="26">
        <f t="array" ref="Q749">SUM(IF(Period=$P$2,IF(Site=$A$730,IF(Provider=$B749,J))))</f>
        <v>0</v>
      </c>
      <c r="R749" s="26"/>
      <c r="S749" s="27">
        <f t="shared" si="374"/>
        <v>0</v>
      </c>
      <c r="T749" s="27">
        <f t="shared" si="362"/>
        <v>0</v>
      </c>
      <c r="U749" s="44"/>
      <c r="V749" s="25">
        <f t="array" ref="V749">SUM(IF(Period=$V$2,IF(Site=$A$730,IF(Provider=$B749,I))))</f>
        <v>0</v>
      </c>
      <c r="W749" s="26">
        <f t="array" ref="W749">SUM(IF(Period=$V$2,IF(Site=$A$730,IF(Provider=$B749,J))))</f>
        <v>0</v>
      </c>
      <c r="X749" s="26"/>
      <c r="Y749" s="27">
        <f t="shared" si="375"/>
        <v>0</v>
      </c>
      <c r="Z749" s="27">
        <f t="shared" si="363"/>
        <v>0</v>
      </c>
      <c r="AA749" s="44"/>
      <c r="AB749" s="25">
        <f t="array" ref="AB749">SUM(IF(Period=$AB$2,IF(Site=$A$730,IF(Provider=$B749,I))))</f>
        <v>0</v>
      </c>
      <c r="AC749" s="26">
        <f t="array" ref="AC749">SUM(IF(Period=$AB$2,IF(Site=$A$730,IF(Provider=$B749,J))))</f>
        <v>0</v>
      </c>
      <c r="AD749" s="26"/>
      <c r="AE749" s="27">
        <f t="shared" si="376"/>
        <v>0</v>
      </c>
      <c r="AF749" s="27">
        <f t="shared" si="364"/>
        <v>0</v>
      </c>
      <c r="AG749" s="44"/>
      <c r="AH749" s="25">
        <f t="array" ref="AH749">SUM(IF(Period=$AH$2,IF(Site=$A$730,IF(Provider=$B749,I))))</f>
        <v>10</v>
      </c>
      <c r="AI749" s="26">
        <f t="array" ref="AI749">SUM(IF(Period=$AH$2,IF(Site=$A$730,IF(Provider=$B749,J))))</f>
        <v>6.8</v>
      </c>
      <c r="AJ749" s="26"/>
      <c r="AK749" s="27">
        <f t="shared" si="377"/>
        <v>3.8946162657502857E-2</v>
      </c>
      <c r="AL749" s="27">
        <f t="shared" si="365"/>
        <v>2.3156030783899745E-3</v>
      </c>
      <c r="AM749" s="44"/>
      <c r="AN749" s="25">
        <f t="array" ref="AN749">SUM(IF(Period=$AN$2,IF(Site=$A$730,IF(Provider=$B749,I))))</f>
        <v>128</v>
      </c>
      <c r="AO749" s="26">
        <f t="array" ref="AO749">SUM(IF(Period=$AN$2,IF(Site=$A$730,IF(Provider=$B749,J))))</f>
        <v>8.046875</v>
      </c>
      <c r="AP749" s="26"/>
      <c r="AQ749" s="27">
        <f t="shared" si="378"/>
        <v>0.56100217864923752</v>
      </c>
      <c r="AR749" s="27">
        <f t="shared" si="366"/>
        <v>3.293891909178126E-2</v>
      </c>
      <c r="AS749" s="44"/>
      <c r="AT749" s="25">
        <f t="array" ref="AT749">SUM(IF(Period=$AT$2,IF(Site=$A$730,IF(Provider=$B749,I))))</f>
        <v>0</v>
      </c>
      <c r="AU749" s="26">
        <f t="array" ref="AU749">SUM(IF(Period=$AT$2,IF(Site=$A$730,IF(Provider=$B749,J))))</f>
        <v>0</v>
      </c>
      <c r="AV749" s="26"/>
      <c r="AW749" s="27">
        <f t="shared" si="379"/>
        <v>0</v>
      </c>
      <c r="AX749" s="27">
        <f t="shared" si="367"/>
        <v>0</v>
      </c>
      <c r="AY749" s="44"/>
      <c r="AZ749" s="25">
        <f t="array" ref="AZ749">SUM(IF(Period=$AZ$2,IF(Site=$A$730,IF(Provider=$B749,I))))</f>
        <v>0</v>
      </c>
      <c r="BA749" s="26">
        <f t="array" ref="BA749">SUM(IF(Period=$AZ$2,IF(Site=$A$730,IF(Provider=$B749,J))))</f>
        <v>0</v>
      </c>
      <c r="BB749" s="26"/>
      <c r="BC749" s="27">
        <f t="shared" si="380"/>
        <v>0</v>
      </c>
      <c r="BD749" s="27">
        <f t="shared" si="368"/>
        <v>0</v>
      </c>
      <c r="BE749" s="44"/>
      <c r="BF749" s="25">
        <f t="array" ref="BF749">SUM(IF(Period=$BF$2,IF(Site=$A$730,IF(Provider=$B749,I))))</f>
        <v>0</v>
      </c>
      <c r="BG749" s="26">
        <f t="array" ref="BG749">SUM(IF(Period=$BF$2,IF(Site=$A$730,IF(Provider=$B749,J))))</f>
        <v>0</v>
      </c>
      <c r="BH749" s="26"/>
      <c r="BI749" s="27">
        <f t="shared" si="381"/>
        <v>0</v>
      </c>
      <c r="BJ749" s="27">
        <f t="shared" si="369"/>
        <v>0</v>
      </c>
      <c r="BK749" s="44"/>
      <c r="BL749" s="25">
        <f t="array" ref="BL749">SUM(IF(Period=$BL$2,IF(Site=$A$730,IF(Provider=$B749,I))))</f>
        <v>0</v>
      </c>
      <c r="BM749" s="26">
        <f t="array" ref="BM749">SUM(IF(Period=$BL$2,IF(Site=$A$730,IF(Provider=$B749,J))))</f>
        <v>0</v>
      </c>
      <c r="BN749" s="26"/>
      <c r="BO749" s="27">
        <f t="shared" si="382"/>
        <v>0</v>
      </c>
      <c r="BP749" s="27">
        <f t="shared" si="370"/>
        <v>0</v>
      </c>
      <c r="BQ749" s="44"/>
      <c r="BR749" s="25">
        <f t="array" ref="BR749">SUM(IF(Period=$BR$2,IF(Site=$A$730,IF(Provider=$B749,I))))</f>
        <v>0</v>
      </c>
      <c r="BS749" s="26">
        <f t="array" ref="BS749">SUM(IF(Period=$BR$2,IF(Site=$A$730,IF(Provider=$B749,J))))</f>
        <v>0</v>
      </c>
      <c r="BT749" s="26"/>
      <c r="BU749" s="27">
        <f t="shared" si="383"/>
        <v>0</v>
      </c>
      <c r="BV749" s="27">
        <f t="shared" si="371"/>
        <v>0</v>
      </c>
    </row>
    <row r="750" spans="2:74" outlineLevel="1" x14ac:dyDescent="0.25">
      <c r="B750" s="20" t="s">
        <v>954</v>
      </c>
      <c r="C750" s="44"/>
      <c r="D750" s="25">
        <f t="array" ref="D750">SUM(IF(Period=$D$2,IF(Site=$A$730,IF(Provider=$B750,I))))</f>
        <v>0</v>
      </c>
      <c r="E750" s="26">
        <f t="array" ref="E750">SUM(IF(Period=$D$2,IF(Site=$A$730,IF(Provider=$B750,J))))</f>
        <v>0</v>
      </c>
      <c r="F750" s="26"/>
      <c r="G750" s="27">
        <f t="shared" si="372"/>
        <v>0</v>
      </c>
      <c r="H750" s="27">
        <f t="shared" si="360"/>
        <v>0</v>
      </c>
      <c r="I750" s="44"/>
      <c r="J750" s="25">
        <f t="array" ref="J750">SUM(IF(Period=$J$2,IF(Site=$A$730,IF(Provider=$B750,I))))</f>
        <v>0</v>
      </c>
      <c r="K750" s="26">
        <f t="array" ref="K750">SUM(IF(Period=$J$2,IF(Site=$A$730,IF(Provider=$B750,J))))</f>
        <v>0</v>
      </c>
      <c r="L750" s="26"/>
      <c r="M750" s="27">
        <f t="shared" si="373"/>
        <v>0</v>
      </c>
      <c r="N750" s="27">
        <f t="shared" si="361"/>
        <v>0</v>
      </c>
      <c r="O750" s="44"/>
      <c r="P750" s="25">
        <f t="array" ref="P750">SUM(IF(Period=$P$2,IF(Site=$A$730,IF(Provider=$B750,I))))</f>
        <v>0</v>
      </c>
      <c r="Q750" s="26">
        <f t="array" ref="Q750">SUM(IF(Period=$P$2,IF(Site=$A$730,IF(Provider=$B750,J))))</f>
        <v>0</v>
      </c>
      <c r="R750" s="26"/>
      <c r="S750" s="27">
        <f t="shared" si="374"/>
        <v>0</v>
      </c>
      <c r="T750" s="27">
        <f t="shared" si="362"/>
        <v>0</v>
      </c>
      <c r="U750" s="44"/>
      <c r="V750" s="25">
        <f t="array" ref="V750">SUM(IF(Period=$V$2,IF(Site=$A$730,IF(Provider=$B750,I))))</f>
        <v>0</v>
      </c>
      <c r="W750" s="26">
        <f t="array" ref="W750">SUM(IF(Period=$V$2,IF(Site=$A$730,IF(Provider=$B750,J))))</f>
        <v>0</v>
      </c>
      <c r="X750" s="26"/>
      <c r="Y750" s="27">
        <f t="shared" si="375"/>
        <v>0</v>
      </c>
      <c r="Z750" s="27">
        <f t="shared" si="363"/>
        <v>0</v>
      </c>
      <c r="AA750" s="44"/>
      <c r="AB750" s="25">
        <f t="array" ref="AB750">SUM(IF(Period=$AB$2,IF(Site=$A$730,IF(Provider=$B750,I))))</f>
        <v>0</v>
      </c>
      <c r="AC750" s="26">
        <f t="array" ref="AC750">SUM(IF(Period=$AB$2,IF(Site=$A$730,IF(Provider=$B750,J))))</f>
        <v>0</v>
      </c>
      <c r="AD750" s="26"/>
      <c r="AE750" s="27">
        <f t="shared" si="376"/>
        <v>0</v>
      </c>
      <c r="AF750" s="27">
        <f t="shared" si="364"/>
        <v>0</v>
      </c>
      <c r="AG750" s="44"/>
      <c r="AH750" s="25">
        <f t="array" ref="AH750">SUM(IF(Period=$AH$2,IF(Site=$A$730,IF(Provider=$B750,I))))</f>
        <v>0</v>
      </c>
      <c r="AI750" s="26">
        <f t="array" ref="AI750">SUM(IF(Period=$AH$2,IF(Site=$A$730,IF(Provider=$B750,J))))</f>
        <v>0</v>
      </c>
      <c r="AJ750" s="26"/>
      <c r="AK750" s="27">
        <f t="shared" si="377"/>
        <v>0</v>
      </c>
      <c r="AL750" s="27">
        <f t="shared" si="365"/>
        <v>0</v>
      </c>
      <c r="AM750" s="44"/>
      <c r="AN750" s="25">
        <f t="array" ref="AN750">SUM(IF(Period=$AN$2,IF(Site=$A$730,IF(Provider=$B750,I))))</f>
        <v>0</v>
      </c>
      <c r="AO750" s="26">
        <f t="array" ref="AO750">SUM(IF(Period=$AN$2,IF(Site=$A$730,IF(Provider=$B750,J))))</f>
        <v>0</v>
      </c>
      <c r="AP750" s="26"/>
      <c r="AQ750" s="27">
        <f t="shared" si="378"/>
        <v>0</v>
      </c>
      <c r="AR750" s="27">
        <f t="shared" si="366"/>
        <v>0</v>
      </c>
      <c r="AS750" s="44"/>
      <c r="AT750" s="25">
        <f t="array" ref="AT750">SUM(IF(Period=$AT$2,IF(Site=$A$730,IF(Provider=$B750,I))))</f>
        <v>0</v>
      </c>
      <c r="AU750" s="26">
        <f t="array" ref="AU750">SUM(IF(Period=$AT$2,IF(Site=$A$730,IF(Provider=$B750,J))))</f>
        <v>0</v>
      </c>
      <c r="AV750" s="26"/>
      <c r="AW750" s="27">
        <f t="shared" si="379"/>
        <v>0</v>
      </c>
      <c r="AX750" s="27">
        <f t="shared" si="367"/>
        <v>0</v>
      </c>
      <c r="AY750" s="44"/>
      <c r="AZ750" s="25">
        <f t="array" ref="AZ750">SUM(IF(Period=$AZ$2,IF(Site=$A$730,IF(Provider=$B750,I))))</f>
        <v>0</v>
      </c>
      <c r="BA750" s="26">
        <f t="array" ref="BA750">SUM(IF(Period=$AZ$2,IF(Site=$A$730,IF(Provider=$B750,J))))</f>
        <v>0</v>
      </c>
      <c r="BB750" s="26"/>
      <c r="BC750" s="27">
        <f t="shared" si="380"/>
        <v>0</v>
      </c>
      <c r="BD750" s="27">
        <f t="shared" si="368"/>
        <v>0</v>
      </c>
      <c r="BE750" s="44"/>
      <c r="BF750" s="25">
        <f t="array" ref="BF750">SUM(IF(Period=$BF$2,IF(Site=$A$730,IF(Provider=$B750,I))))</f>
        <v>0</v>
      </c>
      <c r="BG750" s="26">
        <f t="array" ref="BG750">SUM(IF(Period=$BF$2,IF(Site=$A$730,IF(Provider=$B750,J))))</f>
        <v>0</v>
      </c>
      <c r="BH750" s="26"/>
      <c r="BI750" s="27">
        <f t="shared" si="381"/>
        <v>0</v>
      </c>
      <c r="BJ750" s="27">
        <f t="shared" si="369"/>
        <v>0</v>
      </c>
      <c r="BK750" s="44"/>
      <c r="BL750" s="25">
        <f t="array" ref="BL750">SUM(IF(Period=$BL$2,IF(Site=$A$730,IF(Provider=$B750,I))))</f>
        <v>0</v>
      </c>
      <c r="BM750" s="26">
        <f t="array" ref="BM750">SUM(IF(Period=$BL$2,IF(Site=$A$730,IF(Provider=$B750,J))))</f>
        <v>0</v>
      </c>
      <c r="BN750" s="26"/>
      <c r="BO750" s="27">
        <f t="shared" si="382"/>
        <v>0</v>
      </c>
      <c r="BP750" s="27">
        <f t="shared" si="370"/>
        <v>0</v>
      </c>
      <c r="BQ750" s="44"/>
      <c r="BR750" s="25">
        <f t="array" ref="BR750">SUM(IF(Period=$BR$2,IF(Site=$A$730,IF(Provider=$B750,I))))</f>
        <v>1</v>
      </c>
      <c r="BS750" s="26">
        <f t="array" ref="BS750">SUM(IF(Period=$BR$2,IF(Site=$A$730,IF(Provider=$B750,J))))</f>
        <v>0</v>
      </c>
      <c r="BT750" s="26"/>
      <c r="BU750" s="27">
        <f t="shared" si="383"/>
        <v>0</v>
      </c>
      <c r="BV750" s="27">
        <f t="shared" si="371"/>
        <v>0</v>
      </c>
    </row>
    <row r="751" spans="2:74" outlineLevel="1" x14ac:dyDescent="0.25">
      <c r="B751" s="20" t="s">
        <v>953</v>
      </c>
      <c r="C751" s="44"/>
      <c r="D751" s="25">
        <f t="array" ref="D751">SUM(IF(Period=$D$2,IF(Site=$A$730,IF(Provider=$B751,I))))</f>
        <v>0</v>
      </c>
      <c r="E751" s="26">
        <f t="array" ref="E751">SUM(IF(Period=$D$2,IF(Site=$A$730,IF(Provider=$B751,J))))</f>
        <v>0</v>
      </c>
      <c r="F751" s="26"/>
      <c r="G751" s="27">
        <f t="shared" si="372"/>
        <v>0</v>
      </c>
      <c r="H751" s="27">
        <f t="shared" si="360"/>
        <v>0</v>
      </c>
      <c r="I751" s="44"/>
      <c r="J751" s="25">
        <f t="array" ref="J751">SUM(IF(Period=$J$2,IF(Site=$A$730,IF(Provider=$B751,I))))</f>
        <v>0</v>
      </c>
      <c r="K751" s="26">
        <f t="array" ref="K751">SUM(IF(Period=$J$2,IF(Site=$A$730,IF(Provider=$B751,J))))</f>
        <v>0</v>
      </c>
      <c r="L751" s="26"/>
      <c r="M751" s="27">
        <f t="shared" si="373"/>
        <v>0</v>
      </c>
      <c r="N751" s="27">
        <f t="shared" si="361"/>
        <v>0</v>
      </c>
      <c r="O751" s="44"/>
      <c r="P751" s="25">
        <f t="array" ref="P751">SUM(IF(Period=$P$2,IF(Site=$A$730,IF(Provider=$B751,I))))</f>
        <v>0</v>
      </c>
      <c r="Q751" s="26">
        <f t="array" ref="Q751">SUM(IF(Period=$P$2,IF(Site=$A$730,IF(Provider=$B751,J))))</f>
        <v>0</v>
      </c>
      <c r="R751" s="26"/>
      <c r="S751" s="27">
        <f t="shared" si="374"/>
        <v>0</v>
      </c>
      <c r="T751" s="27">
        <f t="shared" si="362"/>
        <v>0</v>
      </c>
      <c r="U751" s="44"/>
      <c r="V751" s="25">
        <f t="array" ref="V751">SUM(IF(Period=$V$2,IF(Site=$A$730,IF(Provider=$B751,I))))</f>
        <v>0</v>
      </c>
      <c r="W751" s="26">
        <f t="array" ref="W751">SUM(IF(Period=$V$2,IF(Site=$A$730,IF(Provider=$B751,J))))</f>
        <v>0</v>
      </c>
      <c r="X751" s="26"/>
      <c r="Y751" s="27">
        <f t="shared" si="375"/>
        <v>0</v>
      </c>
      <c r="Z751" s="27">
        <f t="shared" si="363"/>
        <v>0</v>
      </c>
      <c r="AA751" s="44"/>
      <c r="AB751" s="25">
        <f t="array" ref="AB751">SUM(IF(Period=$AB$2,IF(Site=$A$730,IF(Provider=$B751,I))))</f>
        <v>0</v>
      </c>
      <c r="AC751" s="26">
        <f t="array" ref="AC751">SUM(IF(Period=$AB$2,IF(Site=$A$730,IF(Provider=$B751,J))))</f>
        <v>0</v>
      </c>
      <c r="AD751" s="26"/>
      <c r="AE751" s="27">
        <f t="shared" si="376"/>
        <v>0</v>
      </c>
      <c r="AF751" s="27">
        <f t="shared" si="364"/>
        <v>0</v>
      </c>
      <c r="AG751" s="44"/>
      <c r="AH751" s="25">
        <f t="array" ref="AH751">SUM(IF(Period=$AH$2,IF(Site=$A$730,IF(Provider=$B751,I))))</f>
        <v>0</v>
      </c>
      <c r="AI751" s="26">
        <f t="array" ref="AI751">SUM(IF(Period=$AH$2,IF(Site=$A$730,IF(Provider=$B751,J))))</f>
        <v>0</v>
      </c>
      <c r="AJ751" s="26"/>
      <c r="AK751" s="27">
        <f t="shared" si="377"/>
        <v>0</v>
      </c>
      <c r="AL751" s="27">
        <f t="shared" si="365"/>
        <v>0</v>
      </c>
      <c r="AM751" s="44"/>
      <c r="AN751" s="25">
        <f t="array" ref="AN751">SUM(IF(Period=$AN$2,IF(Site=$A$730,IF(Provider=$B751,I))))</f>
        <v>0</v>
      </c>
      <c r="AO751" s="26">
        <f t="array" ref="AO751">SUM(IF(Period=$AN$2,IF(Site=$A$730,IF(Provider=$B751,J))))</f>
        <v>0</v>
      </c>
      <c r="AP751" s="26"/>
      <c r="AQ751" s="27">
        <f t="shared" si="378"/>
        <v>0</v>
      </c>
      <c r="AR751" s="27">
        <f t="shared" si="366"/>
        <v>0</v>
      </c>
      <c r="AS751" s="44"/>
      <c r="AT751" s="25">
        <f t="array" ref="AT751">SUM(IF(Period=$AT$2,IF(Site=$A$730,IF(Provider=$B751,I))))</f>
        <v>0</v>
      </c>
      <c r="AU751" s="26">
        <f t="array" ref="AU751">SUM(IF(Period=$AT$2,IF(Site=$A$730,IF(Provider=$B751,J))))</f>
        <v>0</v>
      </c>
      <c r="AV751" s="26"/>
      <c r="AW751" s="27">
        <f t="shared" si="379"/>
        <v>0</v>
      </c>
      <c r="AX751" s="27">
        <f t="shared" si="367"/>
        <v>0</v>
      </c>
      <c r="AY751" s="44"/>
      <c r="AZ751" s="25">
        <f t="array" ref="AZ751">SUM(IF(Period=$AZ$2,IF(Site=$A$730,IF(Provider=$B751,I))))</f>
        <v>0</v>
      </c>
      <c r="BA751" s="26">
        <f t="array" ref="BA751">SUM(IF(Period=$AZ$2,IF(Site=$A$730,IF(Provider=$B751,J))))</f>
        <v>0</v>
      </c>
      <c r="BB751" s="26"/>
      <c r="BC751" s="27">
        <f t="shared" si="380"/>
        <v>0</v>
      </c>
      <c r="BD751" s="27">
        <f t="shared" si="368"/>
        <v>0</v>
      </c>
      <c r="BE751" s="44"/>
      <c r="BF751" s="25">
        <f t="array" ref="BF751">SUM(IF(Period=$BF$2,IF(Site=$A$730,IF(Provider=$B751,I))))</f>
        <v>0</v>
      </c>
      <c r="BG751" s="26">
        <f t="array" ref="BG751">SUM(IF(Period=$BF$2,IF(Site=$A$730,IF(Provider=$B751,J))))</f>
        <v>0</v>
      </c>
      <c r="BH751" s="26"/>
      <c r="BI751" s="27">
        <f t="shared" si="381"/>
        <v>0</v>
      </c>
      <c r="BJ751" s="27">
        <f t="shared" si="369"/>
        <v>0</v>
      </c>
      <c r="BK751" s="44"/>
      <c r="BL751" s="25">
        <f t="array" ref="BL751">SUM(IF(Period=$BL$2,IF(Site=$A$730,IF(Provider=$B751,I))))</f>
        <v>0</v>
      </c>
      <c r="BM751" s="26">
        <f t="array" ref="BM751">SUM(IF(Period=$BL$2,IF(Site=$A$730,IF(Provider=$B751,J))))</f>
        <v>0</v>
      </c>
      <c r="BN751" s="26"/>
      <c r="BO751" s="27">
        <f t="shared" si="382"/>
        <v>0</v>
      </c>
      <c r="BP751" s="27">
        <f t="shared" si="370"/>
        <v>0</v>
      </c>
      <c r="BQ751" s="44"/>
      <c r="BR751" s="25">
        <f t="array" ref="BR751">SUM(IF(Period=$BR$2,IF(Site=$A$730,IF(Provider=$B751,I))))</f>
        <v>26</v>
      </c>
      <c r="BS751" s="26">
        <f t="array" ref="BS751">SUM(IF(Period=$BR$2,IF(Site=$A$730,IF(Provider=$B751,J))))</f>
        <v>7.3846153846153904</v>
      </c>
      <c r="BT751" s="26"/>
      <c r="BU751" s="27">
        <f t="shared" si="383"/>
        <v>8.1667375584857566E-2</v>
      </c>
      <c r="BV751" s="27">
        <f t="shared" si="371"/>
        <v>5.6319849813733875E-3</v>
      </c>
    </row>
    <row r="752" spans="2:74" outlineLevel="1" x14ac:dyDescent="0.25">
      <c r="B752" s="20" t="s">
        <v>740</v>
      </c>
      <c r="C752" s="44"/>
      <c r="D752" s="25">
        <f t="array" ref="D752">SUM(IF(Period=$D$2,IF(Site=$A$730,IF(Provider=$B752,I))))</f>
        <v>0</v>
      </c>
      <c r="E752" s="26">
        <f t="array" ref="E752">SUM(IF(Period=$D$2,IF(Site=$A$730,IF(Provider=$B752,J))))</f>
        <v>0</v>
      </c>
      <c r="F752" s="26"/>
      <c r="G752" s="27">
        <f t="shared" si="372"/>
        <v>0</v>
      </c>
      <c r="H752" s="27">
        <f t="shared" si="360"/>
        <v>0</v>
      </c>
      <c r="I752" s="44"/>
      <c r="J752" s="25">
        <f t="array" ref="J752">SUM(IF(Period=$J$2,IF(Site=$A$730,IF(Provider=$B752,I))))</f>
        <v>0</v>
      </c>
      <c r="K752" s="26">
        <f t="array" ref="K752">SUM(IF(Period=$J$2,IF(Site=$A$730,IF(Provider=$B752,J))))</f>
        <v>0</v>
      </c>
      <c r="L752" s="26"/>
      <c r="M752" s="27">
        <f t="shared" si="373"/>
        <v>0</v>
      </c>
      <c r="N752" s="27">
        <f t="shared" si="361"/>
        <v>0</v>
      </c>
      <c r="O752" s="44"/>
      <c r="P752" s="25">
        <f t="array" ref="P752">SUM(IF(Period=$P$2,IF(Site=$A$730,IF(Provider=$B752,I))))</f>
        <v>31</v>
      </c>
      <c r="Q752" s="26">
        <f t="array" ref="Q752">SUM(IF(Period=$P$2,IF(Site=$A$730,IF(Provider=$B752,J))))</f>
        <v>14.387096774193548</v>
      </c>
      <c r="R752" s="26"/>
      <c r="S752" s="27">
        <f t="shared" si="374"/>
        <v>0.23350785340314137</v>
      </c>
      <c r="T752" s="27">
        <f t="shared" si="362"/>
        <v>1.2852285170883522E-2</v>
      </c>
      <c r="U752" s="44"/>
      <c r="V752" s="25">
        <f t="array" ref="V752">SUM(IF(Period=$V$2,IF(Site=$A$730,IF(Provider=$B752,I))))</f>
        <v>86</v>
      </c>
      <c r="W752" s="26">
        <f t="array" ref="W752">SUM(IF(Period=$V$2,IF(Site=$A$730,IF(Provider=$B752,J))))</f>
        <v>7.7906976744186043</v>
      </c>
      <c r="X752" s="26"/>
      <c r="Y752" s="27">
        <f t="shared" si="375"/>
        <v>0.35449735449735448</v>
      </c>
      <c r="Z752" s="27">
        <f t="shared" si="363"/>
        <v>2.0262505292445412E-2</v>
      </c>
      <c r="AA752" s="44"/>
      <c r="AB752" s="25">
        <f t="array" ref="AB752">SUM(IF(Period=$AB$2,IF(Site=$A$730,IF(Provider=$B752,I))))</f>
        <v>13</v>
      </c>
      <c r="AC752" s="26">
        <f t="array" ref="AC752">SUM(IF(Period=$AB$2,IF(Site=$A$730,IF(Provider=$B752,J))))</f>
        <v>10.23076923076923</v>
      </c>
      <c r="AD752" s="26"/>
      <c r="AE752" s="27">
        <f t="shared" si="376"/>
        <v>7.3684210526315783E-2</v>
      </c>
      <c r="AF752" s="27">
        <f t="shared" si="364"/>
        <v>4.0010829999097492E-3</v>
      </c>
      <c r="AG752" s="44"/>
      <c r="AH752" s="25">
        <f t="array" ref="AH752">SUM(IF(Period=$AH$2,IF(Site=$A$730,IF(Provider=$B752,I))))</f>
        <v>19</v>
      </c>
      <c r="AI752" s="26">
        <f t="array" ref="AI752">SUM(IF(Period=$AH$2,IF(Site=$A$730,IF(Provider=$B752,J))))</f>
        <v>7.2631578947368398</v>
      </c>
      <c r="AJ752" s="26"/>
      <c r="AK752" s="27">
        <f t="shared" si="377"/>
        <v>7.9037800687285192E-2</v>
      </c>
      <c r="AL752" s="27">
        <f t="shared" si="365"/>
        <v>4.6993121296737706E-3</v>
      </c>
      <c r="AM752" s="44"/>
      <c r="AN752" s="25">
        <f t="array" ref="AN752">SUM(IF(Period=$AN$2,IF(Site=$A$730,IF(Provider=$B752,I))))</f>
        <v>0</v>
      </c>
      <c r="AO752" s="26">
        <f t="array" ref="AO752">SUM(IF(Period=$AN$2,IF(Site=$A$730,IF(Provider=$B752,J))))</f>
        <v>0</v>
      </c>
      <c r="AP752" s="26"/>
      <c r="AQ752" s="27">
        <f t="shared" si="378"/>
        <v>0</v>
      </c>
      <c r="AR752" s="27">
        <f t="shared" si="366"/>
        <v>0</v>
      </c>
      <c r="AS752" s="44"/>
      <c r="AT752" s="25">
        <f t="array" ref="AT752">SUM(IF(Period=$AT$2,IF(Site=$A$730,IF(Provider=$B752,I))))</f>
        <v>15</v>
      </c>
      <c r="AU752" s="26">
        <f t="array" ref="AU752">SUM(IF(Period=$AT$2,IF(Site=$A$730,IF(Provider=$B752,J))))</f>
        <v>12.5</v>
      </c>
      <c r="AV752" s="26"/>
      <c r="AW752" s="27">
        <f t="shared" si="379"/>
        <v>8.7331159757801577E-2</v>
      </c>
      <c r="AX752" s="27">
        <f t="shared" si="367"/>
        <v>5.9079308063143968E-3</v>
      </c>
      <c r="AY752" s="44"/>
      <c r="AZ752" s="25">
        <f t="array" ref="AZ752">SUM(IF(Period=$AZ$2,IF(Site=$A$730,IF(Provider=$B752,I))))</f>
        <v>14</v>
      </c>
      <c r="BA752" s="26">
        <f t="array" ref="BA752">SUM(IF(Period=$AZ$2,IF(Site=$A$730,IF(Provider=$B752,J))))</f>
        <v>3.78571428571429</v>
      </c>
      <c r="BB752" s="26"/>
      <c r="BC752" s="27">
        <f t="shared" si="380"/>
        <v>2.730551262235964E-2</v>
      </c>
      <c r="BD752" s="27">
        <f t="shared" si="368"/>
        <v>1.7270031607416357E-3</v>
      </c>
      <c r="BE752" s="44"/>
      <c r="BF752" s="25">
        <f t="array" ref="BF752">SUM(IF(Period=$BF$2,IF(Site=$A$730,IF(Provider=$B752,I))))</f>
        <v>53</v>
      </c>
      <c r="BG752" s="26">
        <f t="array" ref="BG752">SUM(IF(Period=$BF$2,IF(Site=$A$730,IF(Provider=$B752,J))))</f>
        <v>6.2830188679245298</v>
      </c>
      <c r="BH752" s="26"/>
      <c r="BI752" s="27">
        <f t="shared" si="381"/>
        <v>0.15047446904654319</v>
      </c>
      <c r="BJ752" s="27">
        <f t="shared" si="369"/>
        <v>1.0303855436598801E-2</v>
      </c>
      <c r="BK752" s="44"/>
      <c r="BL752" s="25">
        <f t="array" ref="BL752">SUM(IF(Period=$BL$2,IF(Site=$A$730,IF(Provider=$B752,I))))</f>
        <v>0</v>
      </c>
      <c r="BM752" s="26">
        <f t="array" ref="BM752">SUM(IF(Period=$BL$2,IF(Site=$A$730,IF(Provider=$B752,J))))</f>
        <v>0</v>
      </c>
      <c r="BN752" s="26"/>
      <c r="BO752" s="27">
        <f t="shared" si="382"/>
        <v>0</v>
      </c>
      <c r="BP752" s="27">
        <f t="shared" si="370"/>
        <v>0</v>
      </c>
      <c r="BQ752" s="44"/>
      <c r="BR752" s="25">
        <f t="array" ref="BR752">SUM(IF(Period=$BR$2,IF(Site=$A$730,IF(Provider=$B752,I))))</f>
        <v>46</v>
      </c>
      <c r="BS752" s="26">
        <f t="array" ref="BS752">SUM(IF(Period=$BR$2,IF(Site=$A$730,IF(Provider=$B752,J))))</f>
        <v>5.8043478260869596</v>
      </c>
      <c r="BT752" s="26"/>
      <c r="BU752" s="27">
        <f t="shared" si="383"/>
        <v>0.11356869417269252</v>
      </c>
      <c r="BV752" s="27">
        <f t="shared" si="371"/>
        <v>7.8319791147223646E-3</v>
      </c>
    </row>
    <row r="753" spans="2:74" outlineLevel="1" x14ac:dyDescent="0.25">
      <c r="B753" s="20" t="s">
        <v>850</v>
      </c>
      <c r="C753" s="44"/>
      <c r="D753" s="25">
        <f t="array" ref="D753">SUM(IF(Period=$D$2,IF(Site=$A$730,IF(Provider=$B753,I))))</f>
        <v>0</v>
      </c>
      <c r="E753" s="26">
        <f t="array" ref="E753">SUM(IF(Period=$D$2,IF(Site=$A$730,IF(Provider=$B753,J))))</f>
        <v>0</v>
      </c>
      <c r="F753" s="26"/>
      <c r="G753" s="27">
        <f t="shared" si="372"/>
        <v>0</v>
      </c>
      <c r="H753" s="27">
        <f t="shared" si="360"/>
        <v>0</v>
      </c>
      <c r="I753" s="44"/>
      <c r="J753" s="25">
        <f t="array" ref="J753">SUM(IF(Period=$J$2,IF(Site=$A$730,IF(Provider=$B753,I))))</f>
        <v>0</v>
      </c>
      <c r="K753" s="26">
        <f t="array" ref="K753">SUM(IF(Period=$J$2,IF(Site=$A$730,IF(Provider=$B753,J))))</f>
        <v>0</v>
      </c>
      <c r="L753" s="26"/>
      <c r="M753" s="27">
        <f t="shared" si="373"/>
        <v>0</v>
      </c>
      <c r="N753" s="27">
        <f t="shared" si="361"/>
        <v>0</v>
      </c>
      <c r="O753" s="44"/>
      <c r="P753" s="25">
        <f t="array" ref="P753">SUM(IF(Period=$P$2,IF(Site=$A$730,IF(Provider=$B753,I))))</f>
        <v>93</v>
      </c>
      <c r="Q753" s="26">
        <f t="array" ref="Q753">SUM(IF(Period=$P$2,IF(Site=$A$730,IF(Provider=$B753,J))))</f>
        <v>36.311827956989248</v>
      </c>
      <c r="R753" s="26"/>
      <c r="S753" s="27">
        <f t="shared" si="374"/>
        <v>1.7680628272251309</v>
      </c>
      <c r="T753" s="27">
        <f t="shared" si="362"/>
        <v>9.7314275834245859E-2</v>
      </c>
      <c r="U753" s="44"/>
      <c r="V753" s="25">
        <f t="array" ref="V753">SUM(IF(Period=$V$2,IF(Site=$A$730,IF(Provider=$B753,I))))</f>
        <v>0</v>
      </c>
      <c r="W753" s="26">
        <f t="array" ref="W753">SUM(IF(Period=$V$2,IF(Site=$A$730,IF(Provider=$B753,J))))</f>
        <v>0</v>
      </c>
      <c r="X753" s="26"/>
      <c r="Y753" s="27">
        <f t="shared" si="375"/>
        <v>0</v>
      </c>
      <c r="Z753" s="27">
        <f t="shared" si="363"/>
        <v>0</v>
      </c>
      <c r="AA753" s="44"/>
      <c r="AB753" s="25">
        <f t="array" ref="AB753">SUM(IF(Period=$AB$2,IF(Site=$A$730,IF(Provider=$B753,I))))</f>
        <v>0</v>
      </c>
      <c r="AC753" s="26">
        <f t="array" ref="AC753">SUM(IF(Period=$AB$2,IF(Site=$A$730,IF(Provider=$B753,J))))</f>
        <v>0</v>
      </c>
      <c r="AD753" s="26"/>
      <c r="AE753" s="27">
        <f t="shared" si="376"/>
        <v>0</v>
      </c>
      <c r="AF753" s="27">
        <f t="shared" si="364"/>
        <v>0</v>
      </c>
      <c r="AG753" s="44"/>
      <c r="AH753" s="25">
        <f t="array" ref="AH753">SUM(IF(Period=$AH$2,IF(Site=$A$730,IF(Provider=$B753,I))))</f>
        <v>0</v>
      </c>
      <c r="AI753" s="26">
        <f t="array" ref="AI753">SUM(IF(Period=$AH$2,IF(Site=$A$730,IF(Provider=$B753,J))))</f>
        <v>0</v>
      </c>
      <c r="AJ753" s="26"/>
      <c r="AK753" s="27">
        <f t="shared" si="377"/>
        <v>0</v>
      </c>
      <c r="AL753" s="27">
        <f t="shared" si="365"/>
        <v>0</v>
      </c>
      <c r="AM753" s="44"/>
      <c r="AN753" s="25">
        <f t="array" ref="AN753">SUM(IF(Period=$AN$2,IF(Site=$A$730,IF(Provider=$B753,I))))</f>
        <v>0</v>
      </c>
      <c r="AO753" s="26">
        <f t="array" ref="AO753">SUM(IF(Period=$AN$2,IF(Site=$A$730,IF(Provider=$B753,J))))</f>
        <v>0</v>
      </c>
      <c r="AP753" s="26"/>
      <c r="AQ753" s="27">
        <f t="shared" si="378"/>
        <v>0</v>
      </c>
      <c r="AR753" s="27">
        <f t="shared" si="366"/>
        <v>0</v>
      </c>
      <c r="AS753" s="44"/>
      <c r="AT753" s="25">
        <f t="array" ref="AT753">SUM(IF(Period=$AT$2,IF(Site=$A$730,IF(Provider=$B753,I))))</f>
        <v>0</v>
      </c>
      <c r="AU753" s="26">
        <f t="array" ref="AU753">SUM(IF(Period=$AT$2,IF(Site=$A$730,IF(Provider=$B753,J))))</f>
        <v>0</v>
      </c>
      <c r="AV753" s="26"/>
      <c r="AW753" s="27">
        <f t="shared" si="379"/>
        <v>0</v>
      </c>
      <c r="AX753" s="27">
        <f t="shared" si="367"/>
        <v>0</v>
      </c>
      <c r="AY753" s="44"/>
      <c r="AZ753" s="25">
        <f t="array" ref="AZ753">SUM(IF(Period=$AZ$2,IF(Site=$A$730,IF(Provider=$B753,I))))</f>
        <v>0</v>
      </c>
      <c r="BA753" s="26">
        <f t="array" ref="BA753">SUM(IF(Period=$AZ$2,IF(Site=$A$730,IF(Provider=$B753,J))))</f>
        <v>0</v>
      </c>
      <c r="BB753" s="26"/>
      <c r="BC753" s="27">
        <f t="shared" si="380"/>
        <v>0</v>
      </c>
      <c r="BD753" s="27">
        <f t="shared" si="368"/>
        <v>0</v>
      </c>
      <c r="BE753" s="44"/>
      <c r="BF753" s="25">
        <f t="array" ref="BF753">SUM(IF(Period=$BF$2,IF(Site=$A$730,IF(Provider=$B753,I))))</f>
        <v>0</v>
      </c>
      <c r="BG753" s="26">
        <f t="array" ref="BG753">SUM(IF(Period=$BF$2,IF(Site=$A$730,IF(Provider=$B753,J))))</f>
        <v>0</v>
      </c>
      <c r="BH753" s="26"/>
      <c r="BI753" s="27">
        <f t="shared" si="381"/>
        <v>0</v>
      </c>
      <c r="BJ753" s="27">
        <f t="shared" si="369"/>
        <v>0</v>
      </c>
      <c r="BK753" s="44"/>
      <c r="BL753" s="25">
        <f t="array" ref="BL753">SUM(IF(Period=$BL$2,IF(Site=$A$730,IF(Provider=$B753,I))))</f>
        <v>0</v>
      </c>
      <c r="BM753" s="26">
        <f t="array" ref="BM753">SUM(IF(Period=$BL$2,IF(Site=$A$730,IF(Provider=$B753,J))))</f>
        <v>0</v>
      </c>
      <c r="BN753" s="26"/>
      <c r="BO753" s="27">
        <f t="shared" si="382"/>
        <v>0</v>
      </c>
      <c r="BP753" s="27">
        <f t="shared" si="370"/>
        <v>0</v>
      </c>
      <c r="BQ753" s="44"/>
      <c r="BR753" s="25">
        <f t="array" ref="BR753">SUM(IF(Period=$BR$2,IF(Site=$A$730,IF(Provider=$B753,I))))</f>
        <v>0</v>
      </c>
      <c r="BS753" s="26">
        <f t="array" ref="BS753">SUM(IF(Period=$BR$2,IF(Site=$A$730,IF(Provider=$B753,J))))</f>
        <v>0</v>
      </c>
      <c r="BT753" s="26"/>
      <c r="BU753" s="27">
        <f t="shared" si="383"/>
        <v>0</v>
      </c>
      <c r="BV753" s="27">
        <f t="shared" si="371"/>
        <v>0</v>
      </c>
    </row>
    <row r="754" spans="2:74" outlineLevel="1" x14ac:dyDescent="0.25">
      <c r="B754" s="20" t="s">
        <v>980</v>
      </c>
      <c r="C754" s="44"/>
      <c r="D754" s="25">
        <f t="array" ref="D754">SUM(IF(Period=$D$2,IF(Site=$A$730,IF(Provider=$B754,I))))</f>
        <v>0</v>
      </c>
      <c r="E754" s="26">
        <f t="array" ref="E754">SUM(IF(Period=$D$2,IF(Site=$A$730,IF(Provider=$B754,J))))</f>
        <v>0</v>
      </c>
      <c r="F754" s="26"/>
      <c r="G754" s="27">
        <f t="shared" si="372"/>
        <v>0</v>
      </c>
      <c r="H754" s="27">
        <f t="shared" si="360"/>
        <v>0</v>
      </c>
      <c r="I754" s="44"/>
      <c r="J754" s="25">
        <f t="array" ref="J754">SUM(IF(Period=$J$2,IF(Site=$A$730,IF(Provider=$B754,I))))</f>
        <v>0</v>
      </c>
      <c r="K754" s="26">
        <f t="array" ref="K754">SUM(IF(Period=$J$2,IF(Site=$A$730,IF(Provider=$B754,J))))</f>
        <v>0</v>
      </c>
      <c r="L754" s="26"/>
      <c r="M754" s="27">
        <f t="shared" si="373"/>
        <v>0</v>
      </c>
      <c r="N754" s="27">
        <f t="shared" si="361"/>
        <v>0</v>
      </c>
      <c r="O754" s="44"/>
      <c r="P754" s="25">
        <f t="array" ref="P754">SUM(IF(Period=$P$2,IF(Site=$A$730,IF(Provider=$B754,I))))</f>
        <v>0</v>
      </c>
      <c r="Q754" s="26">
        <f t="array" ref="Q754">SUM(IF(Period=$P$2,IF(Site=$A$730,IF(Provider=$B754,J))))</f>
        <v>0</v>
      </c>
      <c r="R754" s="26"/>
      <c r="S754" s="27">
        <f t="shared" si="374"/>
        <v>0</v>
      </c>
      <c r="T754" s="27">
        <f t="shared" si="362"/>
        <v>0</v>
      </c>
      <c r="U754" s="44"/>
      <c r="V754" s="25">
        <f t="array" ref="V754">SUM(IF(Period=$V$2,IF(Site=$A$730,IF(Provider=$B754,I))))</f>
        <v>0</v>
      </c>
      <c r="W754" s="26">
        <f t="array" ref="W754">SUM(IF(Period=$V$2,IF(Site=$A$730,IF(Provider=$B754,J))))</f>
        <v>0</v>
      </c>
      <c r="X754" s="26"/>
      <c r="Y754" s="27">
        <f t="shared" si="375"/>
        <v>0</v>
      </c>
      <c r="Z754" s="27">
        <f t="shared" si="363"/>
        <v>0</v>
      </c>
      <c r="AA754" s="44"/>
      <c r="AB754" s="25">
        <f t="array" ref="AB754">SUM(IF(Period=$AB$2,IF(Site=$A$730,IF(Provider=$B754,I))))</f>
        <v>0</v>
      </c>
      <c r="AC754" s="26">
        <f t="array" ref="AC754">SUM(IF(Period=$AB$2,IF(Site=$A$730,IF(Provider=$B754,J))))</f>
        <v>0</v>
      </c>
      <c r="AD754" s="26"/>
      <c r="AE754" s="27">
        <f t="shared" si="376"/>
        <v>0</v>
      </c>
      <c r="AF754" s="27">
        <f t="shared" si="364"/>
        <v>0</v>
      </c>
      <c r="AG754" s="44"/>
      <c r="AH754" s="25">
        <f t="array" ref="AH754">SUM(IF(Period=$AH$2,IF(Site=$A$730,IF(Provider=$B754,I))))</f>
        <v>0</v>
      </c>
      <c r="AI754" s="26">
        <f t="array" ref="AI754">SUM(IF(Period=$AH$2,IF(Site=$A$730,IF(Provider=$B754,J))))</f>
        <v>0</v>
      </c>
      <c r="AJ754" s="26"/>
      <c r="AK754" s="27">
        <f t="shared" si="377"/>
        <v>0</v>
      </c>
      <c r="AL754" s="27">
        <f t="shared" si="365"/>
        <v>0</v>
      </c>
      <c r="AM754" s="44"/>
      <c r="AN754" s="25">
        <f t="array" ref="AN754">SUM(IF(Period=$AN$2,IF(Site=$A$730,IF(Provider=$B754,I))))</f>
        <v>1</v>
      </c>
      <c r="AO754" s="26">
        <f t="array" ref="AO754">SUM(IF(Period=$AN$2,IF(Site=$A$730,IF(Provider=$B754,J))))</f>
        <v>1</v>
      </c>
      <c r="AP754" s="26"/>
      <c r="AQ754" s="27">
        <f t="shared" si="378"/>
        <v>5.4466230936819177E-4</v>
      </c>
      <c r="AR754" s="27">
        <f t="shared" si="366"/>
        <v>3.1979533098816759E-5</v>
      </c>
      <c r="AS754" s="44"/>
      <c r="AT754" s="25">
        <f t="array" ref="AT754">SUM(IF(Period=$AT$2,IF(Site=$A$730,IF(Provider=$B754,I))))</f>
        <v>0</v>
      </c>
      <c r="AU754" s="26">
        <f t="array" ref="AU754">SUM(IF(Period=$AT$2,IF(Site=$A$730,IF(Provider=$B754,J))))</f>
        <v>0</v>
      </c>
      <c r="AV754" s="26"/>
      <c r="AW754" s="27">
        <f t="shared" si="379"/>
        <v>0</v>
      </c>
      <c r="AX754" s="27">
        <f t="shared" si="367"/>
        <v>0</v>
      </c>
      <c r="AY754" s="44"/>
      <c r="AZ754" s="25">
        <f t="array" ref="AZ754">SUM(IF(Period=$AZ$2,IF(Site=$A$730,IF(Provider=$B754,I))))</f>
        <v>0</v>
      </c>
      <c r="BA754" s="26">
        <f t="array" ref="BA754">SUM(IF(Period=$AZ$2,IF(Site=$A$730,IF(Provider=$B754,J))))</f>
        <v>0</v>
      </c>
      <c r="BB754" s="26"/>
      <c r="BC754" s="27">
        <f t="shared" si="380"/>
        <v>0</v>
      </c>
      <c r="BD754" s="27">
        <f t="shared" si="368"/>
        <v>0</v>
      </c>
      <c r="BE754" s="44"/>
      <c r="BF754" s="25">
        <f t="array" ref="BF754">SUM(IF(Period=$BF$2,IF(Site=$A$730,IF(Provider=$B754,I))))</f>
        <v>0</v>
      </c>
      <c r="BG754" s="26">
        <f t="array" ref="BG754">SUM(IF(Period=$BF$2,IF(Site=$A$730,IF(Provider=$B754,J))))</f>
        <v>0</v>
      </c>
      <c r="BH754" s="26"/>
      <c r="BI754" s="27">
        <f t="shared" si="381"/>
        <v>0</v>
      </c>
      <c r="BJ754" s="27">
        <f t="shared" si="369"/>
        <v>0</v>
      </c>
      <c r="BK754" s="44"/>
      <c r="BL754" s="25">
        <f t="array" ref="BL754">SUM(IF(Period=$BL$2,IF(Site=$A$730,IF(Provider=$B754,I))))</f>
        <v>0</v>
      </c>
      <c r="BM754" s="26">
        <f t="array" ref="BM754">SUM(IF(Period=$BL$2,IF(Site=$A$730,IF(Provider=$B754,J))))</f>
        <v>0</v>
      </c>
      <c r="BN754" s="26"/>
      <c r="BO754" s="27">
        <f t="shared" si="382"/>
        <v>0</v>
      </c>
      <c r="BP754" s="27">
        <f t="shared" si="370"/>
        <v>0</v>
      </c>
      <c r="BQ754" s="44"/>
      <c r="BR754" s="25">
        <f t="array" ref="BR754">SUM(IF(Period=$BR$2,IF(Site=$A$730,IF(Provider=$B754,I))))</f>
        <v>0</v>
      </c>
      <c r="BS754" s="26">
        <f t="array" ref="BS754">SUM(IF(Period=$BR$2,IF(Site=$A$730,IF(Provider=$B754,J))))</f>
        <v>0</v>
      </c>
      <c r="BT754" s="26"/>
      <c r="BU754" s="27">
        <f t="shared" si="383"/>
        <v>0</v>
      </c>
      <c r="BV754" s="27">
        <f t="shared" si="371"/>
        <v>0</v>
      </c>
    </row>
    <row r="755" spans="2:74" outlineLevel="1" x14ac:dyDescent="0.25">
      <c r="B755" s="20" t="s">
        <v>1134</v>
      </c>
      <c r="C755" s="44"/>
      <c r="D755" s="25">
        <f t="array" ref="D755">SUM(IF(Period=$D$2,IF(Site=$A$730,IF(Provider=$B755,I))))</f>
        <v>0</v>
      </c>
      <c r="E755" s="26">
        <f t="array" ref="E755">SUM(IF(Period=$D$2,IF(Site=$A$730,IF(Provider=$B755,J))))</f>
        <v>0</v>
      </c>
      <c r="F755" s="26"/>
      <c r="G755" s="27">
        <f t="shared" si="372"/>
        <v>0</v>
      </c>
      <c r="H755" s="27">
        <f t="shared" si="360"/>
        <v>0</v>
      </c>
      <c r="I755" s="44"/>
      <c r="J755" s="25">
        <f t="array" ref="J755">SUM(IF(Period=$J$2,IF(Site=$A$730,IF(Provider=$B755,I))))</f>
        <v>0</v>
      </c>
      <c r="K755" s="26">
        <f t="array" ref="K755">SUM(IF(Period=$J$2,IF(Site=$A$730,IF(Provider=$B755,J))))</f>
        <v>0</v>
      </c>
      <c r="L755" s="26"/>
      <c r="M755" s="27">
        <f t="shared" si="373"/>
        <v>0</v>
      </c>
      <c r="N755" s="27">
        <f t="shared" si="361"/>
        <v>0</v>
      </c>
      <c r="O755" s="44"/>
      <c r="P755" s="25">
        <f t="array" ref="P755">SUM(IF(Period=$P$2,IF(Site=$A$730,IF(Provider=$B755,I))))</f>
        <v>0</v>
      </c>
      <c r="Q755" s="26">
        <f t="array" ref="Q755">SUM(IF(Period=$P$2,IF(Site=$A$730,IF(Provider=$B755,J))))</f>
        <v>0</v>
      </c>
      <c r="R755" s="26"/>
      <c r="S755" s="27">
        <f t="shared" si="374"/>
        <v>0</v>
      </c>
      <c r="T755" s="27">
        <f t="shared" si="362"/>
        <v>0</v>
      </c>
      <c r="U755" s="44"/>
      <c r="V755" s="25">
        <f t="array" ref="V755">SUM(IF(Period=$V$2,IF(Site=$A$730,IF(Provider=$B755,I))))</f>
        <v>0</v>
      </c>
      <c r="W755" s="26">
        <f t="array" ref="W755">SUM(IF(Period=$V$2,IF(Site=$A$730,IF(Provider=$B755,J))))</f>
        <v>0</v>
      </c>
      <c r="X755" s="26"/>
      <c r="Y755" s="27">
        <f t="shared" si="375"/>
        <v>0</v>
      </c>
      <c r="Z755" s="27">
        <f t="shared" si="363"/>
        <v>0</v>
      </c>
      <c r="AA755" s="44"/>
      <c r="AB755" s="25">
        <f t="array" ref="AB755">SUM(IF(Period=$AB$2,IF(Site=$A$730,IF(Provider=$B755,I))))</f>
        <v>0</v>
      </c>
      <c r="AC755" s="26">
        <f t="array" ref="AC755">SUM(IF(Period=$AB$2,IF(Site=$A$730,IF(Provider=$B755,J))))</f>
        <v>0</v>
      </c>
      <c r="AD755" s="26"/>
      <c r="AE755" s="27">
        <f t="shared" si="376"/>
        <v>0</v>
      </c>
      <c r="AF755" s="27">
        <f t="shared" si="364"/>
        <v>0</v>
      </c>
      <c r="AG755" s="44"/>
      <c r="AH755" s="25">
        <f t="array" ref="AH755">SUM(IF(Period=$AH$2,IF(Site=$A$730,IF(Provider=$B755,I))))</f>
        <v>0</v>
      </c>
      <c r="AI755" s="26">
        <f t="array" ref="AI755">SUM(IF(Period=$AH$2,IF(Site=$A$730,IF(Provider=$B755,J))))</f>
        <v>0</v>
      </c>
      <c r="AJ755" s="26"/>
      <c r="AK755" s="27">
        <f t="shared" si="377"/>
        <v>0</v>
      </c>
      <c r="AL755" s="27">
        <f t="shared" si="365"/>
        <v>0</v>
      </c>
      <c r="AM755" s="44"/>
      <c r="AN755" s="25">
        <f t="array" ref="AN755">SUM(IF(Period=$AN$2,IF(Site=$A$730,IF(Provider=$B755,I))))</f>
        <v>0</v>
      </c>
      <c r="AO755" s="26">
        <f t="array" ref="AO755">SUM(IF(Period=$AN$2,IF(Site=$A$730,IF(Provider=$B755,J))))</f>
        <v>0</v>
      </c>
      <c r="AP755" s="26"/>
      <c r="AQ755" s="27">
        <f t="shared" si="378"/>
        <v>0</v>
      </c>
      <c r="AR755" s="27">
        <f t="shared" si="366"/>
        <v>0</v>
      </c>
      <c r="AS755" s="44"/>
      <c r="AT755" s="25">
        <f t="array" ref="AT755">SUM(IF(Period=$AT$2,IF(Site=$A$730,IF(Provider=$B755,I))))</f>
        <v>0</v>
      </c>
      <c r="AU755" s="26">
        <f t="array" ref="AU755">SUM(IF(Period=$AT$2,IF(Site=$A$730,IF(Provider=$B755,J))))</f>
        <v>0</v>
      </c>
      <c r="AV755" s="26"/>
      <c r="AW755" s="27">
        <f t="shared" si="379"/>
        <v>0</v>
      </c>
      <c r="AX755" s="27">
        <f t="shared" si="367"/>
        <v>0</v>
      </c>
      <c r="AY755" s="44"/>
      <c r="AZ755" s="25">
        <f t="array" ref="AZ755">SUM(IF(Period=$AZ$2,IF(Site=$A$730,IF(Provider=$B755,I))))</f>
        <v>0</v>
      </c>
      <c r="BA755" s="26">
        <f t="array" ref="BA755">SUM(IF(Period=$AZ$2,IF(Site=$A$730,IF(Provider=$B755,J))))</f>
        <v>0</v>
      </c>
      <c r="BB755" s="26"/>
      <c r="BC755" s="27">
        <f t="shared" si="380"/>
        <v>0</v>
      </c>
      <c r="BD755" s="27">
        <f t="shared" si="368"/>
        <v>0</v>
      </c>
      <c r="BE755" s="44"/>
      <c r="BF755" s="25">
        <f t="array" ref="BF755">SUM(IF(Period=$BF$2,IF(Site=$A$730,IF(Provider=$B755,I))))</f>
        <v>0</v>
      </c>
      <c r="BG755" s="26">
        <f t="array" ref="BG755">SUM(IF(Period=$BF$2,IF(Site=$A$730,IF(Provider=$B755,J))))</f>
        <v>0</v>
      </c>
      <c r="BH755" s="26"/>
      <c r="BI755" s="27">
        <f t="shared" si="381"/>
        <v>0</v>
      </c>
      <c r="BJ755" s="27">
        <f t="shared" si="369"/>
        <v>0</v>
      </c>
      <c r="BK755" s="44"/>
      <c r="BL755" s="25">
        <f t="array" ref="BL755">SUM(IF(Period=$BL$2,IF(Site=$A$730,IF(Provider=$B755,I))))</f>
        <v>0</v>
      </c>
      <c r="BM755" s="26">
        <f t="array" ref="BM755">SUM(IF(Period=$BL$2,IF(Site=$A$730,IF(Provider=$B755,J))))</f>
        <v>0</v>
      </c>
      <c r="BN755" s="26"/>
      <c r="BO755" s="27">
        <f t="shared" si="382"/>
        <v>0</v>
      </c>
      <c r="BP755" s="27">
        <f t="shared" si="370"/>
        <v>0</v>
      </c>
      <c r="BQ755" s="44"/>
      <c r="BR755" s="25">
        <f t="array" ref="BR755">SUM(IF(Period=$BR$2,IF(Site=$A$730,IF(Provider=$B755,I))))</f>
        <v>93</v>
      </c>
      <c r="BS755" s="26">
        <f t="array" ref="BS755">SUM(IF(Period=$BR$2,IF(Site=$A$730,IF(Provider=$B755,J))))</f>
        <v>8.5591397849462396</v>
      </c>
      <c r="BT755" s="26"/>
      <c r="BU755" s="27">
        <f t="shared" si="383"/>
        <v>0.33857932794555523</v>
      </c>
      <c r="BV755" s="27">
        <f t="shared" si="371"/>
        <v>2.3349271068610494E-2</v>
      </c>
    </row>
    <row r="756" spans="2:74" outlineLevel="1" x14ac:dyDescent="0.25">
      <c r="B756" s="20" t="s">
        <v>713</v>
      </c>
      <c r="C756" s="44"/>
      <c r="D756" s="25">
        <f t="array" ref="D756">SUM(IF(Period=$D$2,IF(Site=$A$730,IF(Provider=$B756,I))))</f>
        <v>0</v>
      </c>
      <c r="E756" s="26">
        <f t="array" ref="E756">SUM(IF(Period=$D$2,IF(Site=$A$730,IF(Provider=$B756,J))))</f>
        <v>0</v>
      </c>
      <c r="F756" s="26"/>
      <c r="G756" s="27">
        <f t="shared" si="372"/>
        <v>0</v>
      </c>
      <c r="H756" s="27">
        <f t="shared" si="360"/>
        <v>0</v>
      </c>
      <c r="I756" s="44"/>
      <c r="J756" s="25">
        <f t="array" ref="J756">SUM(IF(Period=$J$2,IF(Site=$A$730,IF(Provider=$B756,I))))</f>
        <v>0</v>
      </c>
      <c r="K756" s="26">
        <f t="array" ref="K756">SUM(IF(Period=$J$2,IF(Site=$A$730,IF(Provider=$B756,J))))</f>
        <v>0</v>
      </c>
      <c r="L756" s="26"/>
      <c r="M756" s="27">
        <f t="shared" si="373"/>
        <v>0</v>
      </c>
      <c r="N756" s="27">
        <f t="shared" si="361"/>
        <v>0</v>
      </c>
      <c r="O756" s="44"/>
      <c r="P756" s="25">
        <f t="array" ref="P756">SUM(IF(Period=$P$2,IF(Site=$A$730,IF(Provider=$B756,I))))</f>
        <v>0</v>
      </c>
      <c r="Q756" s="26">
        <f t="array" ref="Q756">SUM(IF(Period=$P$2,IF(Site=$A$730,IF(Provider=$B756,J))))</f>
        <v>0</v>
      </c>
      <c r="R756" s="26"/>
      <c r="S756" s="27">
        <f t="shared" si="374"/>
        <v>0</v>
      </c>
      <c r="T756" s="27">
        <f t="shared" si="362"/>
        <v>0</v>
      </c>
      <c r="U756" s="44"/>
      <c r="V756" s="25">
        <f t="array" ref="V756">SUM(IF(Period=$V$2,IF(Site=$A$730,IF(Provider=$B756,I))))</f>
        <v>0</v>
      </c>
      <c r="W756" s="26">
        <f t="array" ref="W756">SUM(IF(Period=$V$2,IF(Site=$A$730,IF(Provider=$B756,J))))</f>
        <v>0</v>
      </c>
      <c r="X756" s="26"/>
      <c r="Y756" s="27">
        <f t="shared" si="375"/>
        <v>0</v>
      </c>
      <c r="Z756" s="27">
        <f t="shared" si="363"/>
        <v>0</v>
      </c>
      <c r="AA756" s="44"/>
      <c r="AB756" s="25">
        <f t="array" ref="AB756">SUM(IF(Period=$AB$2,IF(Site=$A$730,IF(Provider=$B756,I))))</f>
        <v>0</v>
      </c>
      <c r="AC756" s="26">
        <f t="array" ref="AC756">SUM(IF(Period=$AB$2,IF(Site=$A$730,IF(Provider=$B756,J))))</f>
        <v>0</v>
      </c>
      <c r="AD756" s="26"/>
      <c r="AE756" s="27">
        <f t="shared" si="376"/>
        <v>0</v>
      </c>
      <c r="AF756" s="27">
        <f t="shared" si="364"/>
        <v>0</v>
      </c>
      <c r="AG756" s="44"/>
      <c r="AH756" s="25">
        <f t="array" ref="AH756">SUM(IF(Period=$AH$2,IF(Site=$A$730,IF(Provider=$B756,I))))</f>
        <v>0</v>
      </c>
      <c r="AI756" s="26">
        <f t="array" ref="AI756">SUM(IF(Period=$AH$2,IF(Site=$A$730,IF(Provider=$B756,J))))</f>
        <v>0</v>
      </c>
      <c r="AJ756" s="26"/>
      <c r="AK756" s="27">
        <f t="shared" si="377"/>
        <v>0</v>
      </c>
      <c r="AL756" s="27">
        <f t="shared" si="365"/>
        <v>0</v>
      </c>
      <c r="AM756" s="44"/>
      <c r="AN756" s="25">
        <f t="array" ref="AN756">SUM(IF(Period=$AN$2,IF(Site=$A$730,IF(Provider=$B756,I))))</f>
        <v>0</v>
      </c>
      <c r="AO756" s="26">
        <f t="array" ref="AO756">SUM(IF(Period=$AN$2,IF(Site=$A$730,IF(Provider=$B756,J))))</f>
        <v>0</v>
      </c>
      <c r="AP756" s="26"/>
      <c r="AQ756" s="27">
        <f t="shared" si="378"/>
        <v>0</v>
      </c>
      <c r="AR756" s="27">
        <f t="shared" si="366"/>
        <v>0</v>
      </c>
      <c r="AS756" s="44"/>
      <c r="AT756" s="25">
        <f t="array" ref="AT756">SUM(IF(Period=$AT$2,IF(Site=$A$730,IF(Provider=$B756,I))))</f>
        <v>0</v>
      </c>
      <c r="AU756" s="26">
        <f t="array" ref="AU756">SUM(IF(Period=$AT$2,IF(Site=$A$730,IF(Provider=$B756,J))))</f>
        <v>0</v>
      </c>
      <c r="AV756" s="26"/>
      <c r="AW756" s="27">
        <f t="shared" si="379"/>
        <v>0</v>
      </c>
      <c r="AX756" s="27">
        <f t="shared" si="367"/>
        <v>0</v>
      </c>
      <c r="AY756" s="44"/>
      <c r="AZ756" s="25">
        <f t="array" ref="AZ756">SUM(IF(Period=$AZ$2,IF(Site=$A$730,IF(Provider=$B756,I))))</f>
        <v>17</v>
      </c>
      <c r="BA756" s="26">
        <f t="array" ref="BA756">SUM(IF(Period=$AZ$2,IF(Site=$A$730,IF(Provider=$B756,J))))</f>
        <v>4.5294117647058796</v>
      </c>
      <c r="BB756" s="26"/>
      <c r="BC756" s="27">
        <f t="shared" si="380"/>
        <v>3.9670273055126201E-2</v>
      </c>
      <c r="BD756" s="27">
        <f t="shared" si="368"/>
        <v>2.5090423278699191E-3</v>
      </c>
      <c r="BE756" s="44"/>
      <c r="BF756" s="25">
        <f t="array" ref="BF756">SUM(IF(Period=$BF$2,IF(Site=$A$730,IF(Provider=$B756,I))))</f>
        <v>14</v>
      </c>
      <c r="BG756" s="26">
        <f t="array" ref="BG756">SUM(IF(Period=$BF$2,IF(Site=$A$730,IF(Provider=$B756,J))))</f>
        <v>5.3571428571428603</v>
      </c>
      <c r="BH756" s="26"/>
      <c r="BI756" s="27">
        <f t="shared" si="381"/>
        <v>3.3890646181653883E-2</v>
      </c>
      <c r="BJ756" s="27">
        <f t="shared" si="369"/>
        <v>2.3206881613961274E-3</v>
      </c>
      <c r="BK756" s="44"/>
      <c r="BL756" s="25">
        <f t="array" ref="BL756">SUM(IF(Period=$BL$2,IF(Site=$A$730,IF(Provider=$B756,I))))</f>
        <v>38</v>
      </c>
      <c r="BM756" s="26">
        <f t="array" ref="BM756">SUM(IF(Period=$BL$2,IF(Site=$A$730,IF(Provider=$B756,J))))</f>
        <v>13.1842105263158</v>
      </c>
      <c r="BN756" s="26"/>
      <c r="BO756" s="27">
        <f t="shared" si="382"/>
        <v>0.21465295629820069</v>
      </c>
      <c r="BP756" s="27">
        <f t="shared" si="370"/>
        <v>1.557690513944596E-2</v>
      </c>
      <c r="BQ756" s="44"/>
      <c r="BR756" s="25">
        <f t="array" ref="BR756">SUM(IF(Period=$BR$2,IF(Site=$A$730,IF(Provider=$B756,I))))</f>
        <v>18</v>
      </c>
      <c r="BS756" s="26">
        <f t="array" ref="BS756">SUM(IF(Period=$BR$2,IF(Site=$A$730,IF(Provider=$B756,J))))</f>
        <v>8.2222222222222197</v>
      </c>
      <c r="BT756" s="26"/>
      <c r="BU756" s="27">
        <f t="shared" si="383"/>
        <v>6.2951935346660978E-2</v>
      </c>
      <c r="BV756" s="27">
        <f t="shared" si="371"/>
        <v>4.3413217564753142E-3</v>
      </c>
    </row>
    <row r="757" spans="2:74" outlineLevel="1" x14ac:dyDescent="0.25">
      <c r="B757" s="20" t="s">
        <v>721</v>
      </c>
      <c r="C757" s="44"/>
      <c r="D757" s="25">
        <f t="array" ref="D757">SUM(IF(Period=$D$2,IF(Site=$A$730,IF(Provider=$B757,I))))</f>
        <v>0</v>
      </c>
      <c r="E757" s="26">
        <f t="array" ref="E757">SUM(IF(Period=$D$2,IF(Site=$A$730,IF(Provider=$B757,J))))</f>
        <v>0</v>
      </c>
      <c r="F757" s="26"/>
      <c r="G757" s="27">
        <f t="shared" si="372"/>
        <v>0</v>
      </c>
      <c r="H757" s="27">
        <f t="shared" si="360"/>
        <v>0</v>
      </c>
      <c r="I757" s="44"/>
      <c r="J757" s="25">
        <f t="array" ref="J757">SUM(IF(Period=$J$2,IF(Site=$A$730,IF(Provider=$B757,I))))</f>
        <v>7</v>
      </c>
      <c r="K757" s="26">
        <f t="array" ref="K757">SUM(IF(Period=$J$2,IF(Site=$A$730,IF(Provider=$B757,J))))</f>
        <v>11.285714285714286</v>
      </c>
      <c r="L757" s="26"/>
      <c r="M757" s="27">
        <f t="shared" si="373"/>
        <v>4.5039908779931588E-2</v>
      </c>
      <c r="N757" s="27">
        <f t="shared" si="361"/>
        <v>2.4475632803544318E-3</v>
      </c>
      <c r="O757" s="44"/>
      <c r="P757" s="25">
        <f t="array" ref="P757">SUM(IF(Period=$P$2,IF(Site=$A$730,IF(Provider=$B757,I))))</f>
        <v>102</v>
      </c>
      <c r="Q757" s="26">
        <f t="array" ref="Q757">SUM(IF(Period=$P$2,IF(Site=$A$730,IF(Provider=$B757,J))))</f>
        <v>11.715686274509803</v>
      </c>
      <c r="R757" s="26"/>
      <c r="S757" s="27">
        <f t="shared" si="374"/>
        <v>0.62565445026178013</v>
      </c>
      <c r="T757" s="27">
        <f t="shared" si="362"/>
        <v>3.4436055558757422E-2</v>
      </c>
      <c r="U757" s="44"/>
      <c r="V757" s="25">
        <f t="array" ref="V757">SUM(IF(Period=$V$2,IF(Site=$A$730,IF(Provider=$B757,I))))</f>
        <v>42</v>
      </c>
      <c r="W757" s="26">
        <f t="array" ref="W757">SUM(IF(Period=$V$2,IF(Site=$A$730,IF(Provider=$B757,J))))</f>
        <v>9.9523809523809526</v>
      </c>
      <c r="X757" s="26"/>
      <c r="Y757" s="27">
        <f t="shared" si="375"/>
        <v>0.22116402116402117</v>
      </c>
      <c r="Z757" s="27">
        <f t="shared" si="363"/>
        <v>1.264138389886893E-2</v>
      </c>
      <c r="AA757" s="44"/>
      <c r="AB757" s="25">
        <f t="array" ref="AB757">SUM(IF(Period=$AB$2,IF(Site=$A$730,IF(Provider=$B757,I))))</f>
        <v>130</v>
      </c>
      <c r="AC757" s="26">
        <f t="array" ref="AC757">SUM(IF(Period=$AB$2,IF(Site=$A$730,IF(Provider=$B757,J))))</f>
        <v>8.046153846153846</v>
      </c>
      <c r="AD757" s="26"/>
      <c r="AE757" s="27">
        <f t="shared" si="376"/>
        <v>0.57950138504155124</v>
      </c>
      <c r="AF757" s="27">
        <f t="shared" si="364"/>
        <v>3.1467164044402994E-2</v>
      </c>
      <c r="AG757" s="44"/>
      <c r="AH757" s="25">
        <f t="array" ref="AH757">SUM(IF(Period=$AH$2,IF(Site=$A$730,IF(Provider=$B757,I))))</f>
        <v>21</v>
      </c>
      <c r="AI757" s="26">
        <f t="array" ref="AI757">SUM(IF(Period=$AH$2,IF(Site=$A$730,IF(Provider=$B757,J))))</f>
        <v>5.0476190476190501</v>
      </c>
      <c r="AJ757" s="26"/>
      <c r="AK757" s="27">
        <f t="shared" si="377"/>
        <v>6.0710194730813322E-2</v>
      </c>
      <c r="AL757" s="27">
        <f t="shared" si="365"/>
        <v>3.6096165633726098E-3</v>
      </c>
      <c r="AM757" s="44"/>
      <c r="AN757" s="25">
        <f t="array" ref="AN757">SUM(IF(Period=$AN$2,IF(Site=$A$730,IF(Provider=$B757,I))))</f>
        <v>71</v>
      </c>
      <c r="AO757" s="26">
        <f t="array" ref="AO757">SUM(IF(Period=$AN$2,IF(Site=$A$730,IF(Provider=$B757,J))))</f>
        <v>5.6760563380281699</v>
      </c>
      <c r="AP757" s="26"/>
      <c r="AQ757" s="27">
        <f t="shared" si="378"/>
        <v>0.2194989106753813</v>
      </c>
      <c r="AR757" s="27">
        <f t="shared" si="366"/>
        <v>1.2887751838823156E-2</v>
      </c>
      <c r="AS757" s="44"/>
      <c r="AT757" s="25">
        <f t="array" ref="AT757">SUM(IF(Period=$AT$2,IF(Site=$A$730,IF(Provider=$B757,I))))</f>
        <v>58</v>
      </c>
      <c r="AU757" s="26">
        <f t="array" ref="AU757">SUM(IF(Period=$AT$2,IF(Site=$A$730,IF(Provider=$B757,J))))</f>
        <v>10.1724137931034</v>
      </c>
      <c r="AV757" s="26"/>
      <c r="AW757" s="27">
        <f t="shared" si="379"/>
        <v>0.27480204937121433</v>
      </c>
      <c r="AX757" s="27">
        <f t="shared" si="367"/>
        <v>1.8590288937202548E-2</v>
      </c>
      <c r="AY757" s="44"/>
      <c r="AZ757" s="25">
        <f t="array" ref="AZ757">SUM(IF(Period=$AZ$2,IF(Site=$A$730,IF(Provider=$B757,I))))</f>
        <v>230</v>
      </c>
      <c r="BA757" s="26">
        <f t="array" ref="BA757">SUM(IF(Period=$AZ$2,IF(Site=$A$730,IF(Provider=$B757,J))))</f>
        <v>6</v>
      </c>
      <c r="BB757" s="26"/>
      <c r="BC757" s="27">
        <f t="shared" si="380"/>
        <v>0.71097372488408039</v>
      </c>
      <c r="BD757" s="27">
        <f t="shared" si="368"/>
        <v>4.4967252109876503E-2</v>
      </c>
      <c r="BE757" s="44"/>
      <c r="BF757" s="25">
        <f t="array" ref="BF757">SUM(IF(Period=$BF$2,IF(Site=$A$730,IF(Provider=$B757,I))))</f>
        <v>117</v>
      </c>
      <c r="BG757" s="26">
        <f t="array" ref="BG757">SUM(IF(Period=$BF$2,IF(Site=$A$730,IF(Provider=$B757,J))))</f>
        <v>5.9829059829059803</v>
      </c>
      <c r="BH757" s="26"/>
      <c r="BI757" s="27">
        <f t="shared" si="381"/>
        <v>0.31631269769543591</v>
      </c>
      <c r="BJ757" s="27">
        <f t="shared" si="369"/>
        <v>2.1659756173030498E-2</v>
      </c>
      <c r="BK757" s="44"/>
      <c r="BL757" s="25">
        <f t="array" ref="BL757">SUM(IF(Period=$BL$2,IF(Site=$A$730,IF(Provider=$B757,I))))</f>
        <v>137</v>
      </c>
      <c r="BM757" s="26">
        <f t="array" ref="BM757">SUM(IF(Period=$BL$2,IF(Site=$A$730,IF(Provider=$B757,J))))</f>
        <v>7.4306569343065698</v>
      </c>
      <c r="BN757" s="26"/>
      <c r="BO757" s="27">
        <f t="shared" si="382"/>
        <v>0.43616109682947729</v>
      </c>
      <c r="BP757" s="27">
        <f t="shared" si="370"/>
        <v>3.1651276311289368E-2</v>
      </c>
      <c r="BQ757" s="44"/>
      <c r="BR757" s="25">
        <f t="array" ref="BR757">SUM(IF(Period=$BR$2,IF(Site=$A$730,IF(Provider=$B757,I))))</f>
        <v>76</v>
      </c>
      <c r="BS757" s="26">
        <f t="array" ref="BS757">SUM(IF(Period=$BR$2,IF(Site=$A$730,IF(Provider=$B757,J))))</f>
        <v>9.5</v>
      </c>
      <c r="BT757" s="26"/>
      <c r="BU757" s="27">
        <f t="shared" si="383"/>
        <v>0.30710336027222457</v>
      </c>
      <c r="BV757" s="27">
        <f t="shared" si="371"/>
        <v>2.1178610190372826E-2</v>
      </c>
    </row>
    <row r="758" spans="2:74" outlineLevel="1" x14ac:dyDescent="0.25">
      <c r="B758" s="20" t="s">
        <v>722</v>
      </c>
      <c r="C758" s="44"/>
      <c r="D758" s="25">
        <f t="array" ref="D758">SUM(IF(Period=$D$2,IF(Site=$A$730,IF(Provider=$B758,I))))</f>
        <v>16</v>
      </c>
      <c r="E758" s="26">
        <f t="array" ref="E758">SUM(IF(Period=$D$2,IF(Site=$A$730,IF(Provider=$B758,J))))</f>
        <v>1.4375</v>
      </c>
      <c r="F758" s="26"/>
      <c r="G758" s="27">
        <f t="shared" si="372"/>
        <v>1.3939393939393939E-2</v>
      </c>
      <c r="H758" s="27">
        <f t="shared" si="360"/>
        <v>6.6614533553450918E-4</v>
      </c>
      <c r="I758" s="44"/>
      <c r="J758" s="25">
        <f t="array" ref="J758">SUM(IF(Period=$J$2,IF(Site=$A$730,IF(Provider=$B758,I))))</f>
        <v>0</v>
      </c>
      <c r="K758" s="26">
        <f t="array" ref="K758">SUM(IF(Period=$J$2,IF(Site=$A$730,IF(Provider=$B758,J))))</f>
        <v>0</v>
      </c>
      <c r="L758" s="26"/>
      <c r="M758" s="27">
        <f t="shared" si="373"/>
        <v>0</v>
      </c>
      <c r="N758" s="27">
        <f t="shared" si="361"/>
        <v>0</v>
      </c>
      <c r="O758" s="44"/>
      <c r="P758" s="25">
        <f t="array" ref="P758">SUM(IF(Period=$P$2,IF(Site=$A$730,IF(Provider=$B758,I))))</f>
        <v>0</v>
      </c>
      <c r="Q758" s="26">
        <f t="array" ref="Q758">SUM(IF(Period=$P$2,IF(Site=$A$730,IF(Provider=$B758,J))))</f>
        <v>0</v>
      </c>
      <c r="R758" s="26"/>
      <c r="S758" s="27">
        <f t="shared" si="374"/>
        <v>0</v>
      </c>
      <c r="T758" s="27">
        <f t="shared" si="362"/>
        <v>0</v>
      </c>
      <c r="U758" s="44"/>
      <c r="V758" s="25">
        <f t="array" ref="V758">SUM(IF(Period=$V$2,IF(Site=$A$730,IF(Provider=$B758,I))))</f>
        <v>0</v>
      </c>
      <c r="W758" s="26">
        <f t="array" ref="W758">SUM(IF(Period=$V$2,IF(Site=$A$730,IF(Provider=$B758,J))))</f>
        <v>0</v>
      </c>
      <c r="X758" s="26"/>
      <c r="Y758" s="27">
        <f t="shared" si="375"/>
        <v>0</v>
      </c>
      <c r="Z758" s="27">
        <f t="shared" si="363"/>
        <v>0</v>
      </c>
      <c r="AA758" s="44"/>
      <c r="AB758" s="25">
        <f t="array" ref="AB758">SUM(IF(Period=$AB$2,IF(Site=$A$730,IF(Provider=$B758,I))))</f>
        <v>0</v>
      </c>
      <c r="AC758" s="26">
        <f t="array" ref="AC758">SUM(IF(Period=$AB$2,IF(Site=$A$730,IF(Provider=$B758,J))))</f>
        <v>0</v>
      </c>
      <c r="AD758" s="26"/>
      <c r="AE758" s="27">
        <f t="shared" si="376"/>
        <v>0</v>
      </c>
      <c r="AF758" s="27">
        <f t="shared" si="364"/>
        <v>0</v>
      </c>
      <c r="AG758" s="44"/>
      <c r="AH758" s="25">
        <f t="array" ref="AH758">SUM(IF(Period=$AH$2,IF(Site=$A$730,IF(Provider=$B758,I))))</f>
        <v>0</v>
      </c>
      <c r="AI758" s="26">
        <f t="array" ref="AI758">SUM(IF(Period=$AH$2,IF(Site=$A$730,IF(Provider=$B758,J))))</f>
        <v>0</v>
      </c>
      <c r="AJ758" s="26"/>
      <c r="AK758" s="27">
        <f t="shared" si="377"/>
        <v>0</v>
      </c>
      <c r="AL758" s="27">
        <f t="shared" si="365"/>
        <v>0</v>
      </c>
      <c r="AM758" s="44"/>
      <c r="AN758" s="25">
        <f t="array" ref="AN758">SUM(IF(Period=$AN$2,IF(Site=$A$730,IF(Provider=$B758,I))))</f>
        <v>0</v>
      </c>
      <c r="AO758" s="26">
        <f t="array" ref="AO758">SUM(IF(Period=$AN$2,IF(Site=$A$730,IF(Provider=$B758,J))))</f>
        <v>0</v>
      </c>
      <c r="AP758" s="26"/>
      <c r="AQ758" s="27">
        <f t="shared" si="378"/>
        <v>0</v>
      </c>
      <c r="AR758" s="27">
        <f t="shared" si="366"/>
        <v>0</v>
      </c>
      <c r="AS758" s="44"/>
      <c r="AT758" s="25">
        <f t="array" ref="AT758">SUM(IF(Period=$AT$2,IF(Site=$A$730,IF(Provider=$B758,I))))</f>
        <v>0</v>
      </c>
      <c r="AU758" s="26">
        <f t="array" ref="AU758">SUM(IF(Period=$AT$2,IF(Site=$A$730,IF(Provider=$B758,J))))</f>
        <v>0</v>
      </c>
      <c r="AV758" s="26"/>
      <c r="AW758" s="27">
        <f t="shared" si="379"/>
        <v>0</v>
      </c>
      <c r="AX758" s="27">
        <f t="shared" si="367"/>
        <v>0</v>
      </c>
      <c r="AY758" s="44"/>
      <c r="AZ758" s="25">
        <f t="array" ref="AZ758">SUM(IF(Period=$AZ$2,IF(Site=$A$730,IF(Provider=$B758,I))))</f>
        <v>0</v>
      </c>
      <c r="BA758" s="26">
        <f t="array" ref="BA758">SUM(IF(Period=$AZ$2,IF(Site=$A$730,IF(Provider=$B758,J))))</f>
        <v>0</v>
      </c>
      <c r="BB758" s="26"/>
      <c r="BC758" s="27">
        <f t="shared" si="380"/>
        <v>0</v>
      </c>
      <c r="BD758" s="27">
        <f t="shared" si="368"/>
        <v>0</v>
      </c>
      <c r="BE758" s="44"/>
      <c r="BF758" s="25">
        <f t="array" ref="BF758">SUM(IF(Period=$BF$2,IF(Site=$A$730,IF(Provider=$B758,I))))</f>
        <v>0</v>
      </c>
      <c r="BG758" s="26">
        <f t="array" ref="BG758">SUM(IF(Period=$BF$2,IF(Site=$A$730,IF(Provider=$B758,J))))</f>
        <v>0</v>
      </c>
      <c r="BH758" s="26"/>
      <c r="BI758" s="27">
        <f t="shared" si="381"/>
        <v>0</v>
      </c>
      <c r="BJ758" s="27">
        <f t="shared" si="369"/>
        <v>0</v>
      </c>
      <c r="BK758" s="44"/>
      <c r="BL758" s="25">
        <f t="array" ref="BL758">SUM(IF(Period=$BL$2,IF(Site=$A$730,IF(Provider=$B758,I))))</f>
        <v>0</v>
      </c>
      <c r="BM758" s="26">
        <f t="array" ref="BM758">SUM(IF(Period=$BL$2,IF(Site=$A$730,IF(Provider=$B758,J))))</f>
        <v>0</v>
      </c>
      <c r="BN758" s="26"/>
      <c r="BO758" s="27">
        <f t="shared" si="382"/>
        <v>0</v>
      </c>
      <c r="BP758" s="27">
        <f t="shared" si="370"/>
        <v>0</v>
      </c>
      <c r="BQ758" s="44"/>
      <c r="BR758" s="25">
        <f t="array" ref="BR758">SUM(IF(Period=$BR$2,IF(Site=$A$730,IF(Provider=$B758,I))))</f>
        <v>0</v>
      </c>
      <c r="BS758" s="26">
        <f t="array" ref="BS758">SUM(IF(Period=$BR$2,IF(Site=$A$730,IF(Provider=$B758,J))))</f>
        <v>0</v>
      </c>
      <c r="BT758" s="26"/>
      <c r="BU758" s="27">
        <f t="shared" si="383"/>
        <v>0</v>
      </c>
      <c r="BV758" s="27">
        <f t="shared" si="371"/>
        <v>0</v>
      </c>
    </row>
    <row r="759" spans="2:74" outlineLevel="1" x14ac:dyDescent="0.25">
      <c r="B759" s="20" t="s">
        <v>747</v>
      </c>
      <c r="C759" s="44"/>
      <c r="D759" s="25">
        <f t="array" ref="D759">SUM(IF(Period=$D$2,IF(Site=$A$730,IF(Provider=$B759,I))))</f>
        <v>1</v>
      </c>
      <c r="E759" s="26">
        <f t="array" ref="E759">SUM(IF(Period=$D$2,IF(Site=$A$730,IF(Provider=$B759,J))))</f>
        <v>1</v>
      </c>
      <c r="F759" s="26"/>
      <c r="G759" s="27">
        <f t="shared" si="372"/>
        <v>6.0606060606060606E-4</v>
      </c>
      <c r="H759" s="27">
        <f t="shared" si="360"/>
        <v>2.8962840675413443E-5</v>
      </c>
      <c r="I759" s="44"/>
      <c r="J759" s="25">
        <f t="array" ref="J759">SUM(IF(Period=$J$2,IF(Site=$A$730,IF(Provider=$B759,I))))</f>
        <v>0</v>
      </c>
      <c r="K759" s="26">
        <f t="array" ref="K759">SUM(IF(Period=$J$2,IF(Site=$A$730,IF(Provider=$B759,J))))</f>
        <v>0</v>
      </c>
      <c r="L759" s="26"/>
      <c r="M759" s="27">
        <f t="shared" si="373"/>
        <v>0</v>
      </c>
      <c r="N759" s="27">
        <f t="shared" si="361"/>
        <v>0</v>
      </c>
      <c r="O759" s="44"/>
      <c r="P759" s="25">
        <f t="array" ref="P759">SUM(IF(Period=$P$2,IF(Site=$A$730,IF(Provider=$B759,I))))</f>
        <v>0</v>
      </c>
      <c r="Q759" s="26">
        <f t="array" ref="Q759">SUM(IF(Period=$P$2,IF(Site=$A$730,IF(Provider=$B759,J))))</f>
        <v>0</v>
      </c>
      <c r="R759" s="26"/>
      <c r="S759" s="27">
        <f t="shared" si="374"/>
        <v>0</v>
      </c>
      <c r="T759" s="27">
        <f t="shared" si="362"/>
        <v>0</v>
      </c>
      <c r="U759" s="44"/>
      <c r="V759" s="25">
        <f t="array" ref="V759">SUM(IF(Period=$V$2,IF(Site=$A$730,IF(Provider=$B759,I))))</f>
        <v>0</v>
      </c>
      <c r="W759" s="26">
        <f t="array" ref="W759">SUM(IF(Period=$V$2,IF(Site=$A$730,IF(Provider=$B759,J))))</f>
        <v>0</v>
      </c>
      <c r="X759" s="26"/>
      <c r="Y759" s="27">
        <f t="shared" si="375"/>
        <v>0</v>
      </c>
      <c r="Z759" s="27">
        <f t="shared" si="363"/>
        <v>0</v>
      </c>
      <c r="AA759" s="44"/>
      <c r="AB759" s="25">
        <f t="array" ref="AB759">SUM(IF(Period=$AB$2,IF(Site=$A$730,IF(Provider=$B759,I))))</f>
        <v>0</v>
      </c>
      <c r="AC759" s="26">
        <f t="array" ref="AC759">SUM(IF(Period=$AB$2,IF(Site=$A$730,IF(Provider=$B759,J))))</f>
        <v>0</v>
      </c>
      <c r="AD759" s="26"/>
      <c r="AE759" s="27">
        <f t="shared" si="376"/>
        <v>0</v>
      </c>
      <c r="AF759" s="27">
        <f t="shared" si="364"/>
        <v>0</v>
      </c>
      <c r="AG759" s="44"/>
      <c r="AH759" s="25">
        <f t="array" ref="AH759">SUM(IF(Period=$AH$2,IF(Site=$A$730,IF(Provider=$B759,I))))</f>
        <v>0</v>
      </c>
      <c r="AI759" s="26">
        <f t="array" ref="AI759">SUM(IF(Period=$AH$2,IF(Site=$A$730,IF(Provider=$B759,J))))</f>
        <v>0</v>
      </c>
      <c r="AJ759" s="26"/>
      <c r="AK759" s="27">
        <f t="shared" si="377"/>
        <v>0</v>
      </c>
      <c r="AL759" s="27">
        <f t="shared" si="365"/>
        <v>0</v>
      </c>
      <c r="AM759" s="44"/>
      <c r="AN759" s="25">
        <f t="array" ref="AN759">SUM(IF(Period=$AN$2,IF(Site=$A$730,IF(Provider=$B759,I))))</f>
        <v>0</v>
      </c>
      <c r="AO759" s="26">
        <f t="array" ref="AO759">SUM(IF(Period=$AN$2,IF(Site=$A$730,IF(Provider=$B759,J))))</f>
        <v>0</v>
      </c>
      <c r="AP759" s="26"/>
      <c r="AQ759" s="27">
        <f t="shared" si="378"/>
        <v>0</v>
      </c>
      <c r="AR759" s="27">
        <f t="shared" si="366"/>
        <v>0</v>
      </c>
      <c r="AS759" s="44"/>
      <c r="AT759" s="25">
        <f t="array" ref="AT759">SUM(IF(Period=$AT$2,IF(Site=$A$730,IF(Provider=$B759,I))))</f>
        <v>0</v>
      </c>
      <c r="AU759" s="26">
        <f t="array" ref="AU759">SUM(IF(Period=$AT$2,IF(Site=$A$730,IF(Provider=$B759,J))))</f>
        <v>0</v>
      </c>
      <c r="AV759" s="26"/>
      <c r="AW759" s="27">
        <f t="shared" si="379"/>
        <v>0</v>
      </c>
      <c r="AX759" s="27">
        <f t="shared" si="367"/>
        <v>0</v>
      </c>
      <c r="AY759" s="44"/>
      <c r="AZ759" s="25">
        <f t="array" ref="AZ759">SUM(IF(Period=$AZ$2,IF(Site=$A$730,IF(Provider=$B759,I))))</f>
        <v>0</v>
      </c>
      <c r="BA759" s="26">
        <f t="array" ref="BA759">SUM(IF(Period=$AZ$2,IF(Site=$A$730,IF(Provider=$B759,J))))</f>
        <v>0</v>
      </c>
      <c r="BB759" s="26"/>
      <c r="BC759" s="27">
        <f t="shared" si="380"/>
        <v>0</v>
      </c>
      <c r="BD759" s="27">
        <f t="shared" si="368"/>
        <v>0</v>
      </c>
      <c r="BE759" s="44"/>
      <c r="BF759" s="25">
        <f t="array" ref="BF759">SUM(IF(Period=$BF$2,IF(Site=$A$730,IF(Provider=$B759,I))))</f>
        <v>0</v>
      </c>
      <c r="BG759" s="26">
        <f t="array" ref="BG759">SUM(IF(Period=$BF$2,IF(Site=$A$730,IF(Provider=$B759,J))))</f>
        <v>0</v>
      </c>
      <c r="BH759" s="26"/>
      <c r="BI759" s="27">
        <f t="shared" si="381"/>
        <v>0</v>
      </c>
      <c r="BJ759" s="27">
        <f t="shared" si="369"/>
        <v>0</v>
      </c>
      <c r="BK759" s="44"/>
      <c r="BL759" s="25">
        <f t="array" ref="BL759">SUM(IF(Period=$BL$2,IF(Site=$A$730,IF(Provider=$B759,I))))</f>
        <v>0</v>
      </c>
      <c r="BM759" s="26">
        <f t="array" ref="BM759">SUM(IF(Period=$BL$2,IF(Site=$A$730,IF(Provider=$B759,J))))</f>
        <v>0</v>
      </c>
      <c r="BN759" s="26"/>
      <c r="BO759" s="27">
        <f t="shared" si="382"/>
        <v>0</v>
      </c>
      <c r="BP759" s="27">
        <f t="shared" si="370"/>
        <v>0</v>
      </c>
      <c r="BQ759" s="44"/>
      <c r="BR759" s="25">
        <f t="array" ref="BR759">SUM(IF(Period=$BR$2,IF(Site=$A$730,IF(Provider=$B759,I))))</f>
        <v>0</v>
      </c>
      <c r="BS759" s="26">
        <f t="array" ref="BS759">SUM(IF(Period=$BR$2,IF(Site=$A$730,IF(Provider=$B759,J))))</f>
        <v>0</v>
      </c>
      <c r="BT759" s="26"/>
      <c r="BU759" s="27">
        <f t="shared" si="383"/>
        <v>0</v>
      </c>
      <c r="BV759" s="27">
        <f t="shared" si="371"/>
        <v>0</v>
      </c>
    </row>
    <row r="760" spans="2:74" outlineLevel="1" x14ac:dyDescent="0.25">
      <c r="B760" s="20" t="s">
        <v>1054</v>
      </c>
      <c r="C760" s="44"/>
      <c r="D760" s="25">
        <f t="array" ref="D760">SUM(IF(Period=$D$2,IF(Site=$A$730,IF(Provider=$B760,I))))</f>
        <v>0</v>
      </c>
      <c r="E760" s="26">
        <f t="array" ref="E760">SUM(IF(Period=$D$2,IF(Site=$A$730,IF(Provider=$B760,J))))</f>
        <v>0</v>
      </c>
      <c r="F760" s="26"/>
      <c r="G760" s="27">
        <f t="shared" si="372"/>
        <v>0</v>
      </c>
      <c r="H760" s="27">
        <f t="shared" si="360"/>
        <v>0</v>
      </c>
      <c r="I760" s="44"/>
      <c r="J760" s="25">
        <f t="array" ref="J760">SUM(IF(Period=$J$2,IF(Site=$A$730,IF(Provider=$B760,I))))</f>
        <v>0</v>
      </c>
      <c r="K760" s="26">
        <f t="array" ref="K760">SUM(IF(Period=$J$2,IF(Site=$A$730,IF(Provider=$B760,J))))</f>
        <v>0</v>
      </c>
      <c r="L760" s="26"/>
      <c r="M760" s="27">
        <f t="shared" si="373"/>
        <v>0</v>
      </c>
      <c r="N760" s="27">
        <f t="shared" si="361"/>
        <v>0</v>
      </c>
      <c r="O760" s="44"/>
      <c r="P760" s="25">
        <f t="array" ref="P760">SUM(IF(Period=$P$2,IF(Site=$A$730,IF(Provider=$B760,I))))</f>
        <v>0</v>
      </c>
      <c r="Q760" s="26">
        <f t="array" ref="Q760">SUM(IF(Period=$P$2,IF(Site=$A$730,IF(Provider=$B760,J))))</f>
        <v>0</v>
      </c>
      <c r="R760" s="26"/>
      <c r="S760" s="27">
        <f t="shared" si="374"/>
        <v>0</v>
      </c>
      <c r="T760" s="27">
        <f t="shared" si="362"/>
        <v>0</v>
      </c>
      <c r="U760" s="44"/>
      <c r="V760" s="25">
        <f t="array" ref="V760">SUM(IF(Period=$V$2,IF(Site=$A$730,IF(Provider=$B760,I))))</f>
        <v>0</v>
      </c>
      <c r="W760" s="26">
        <f t="array" ref="W760">SUM(IF(Period=$V$2,IF(Site=$A$730,IF(Provider=$B760,J))))</f>
        <v>0</v>
      </c>
      <c r="X760" s="26"/>
      <c r="Y760" s="27">
        <f t="shared" si="375"/>
        <v>0</v>
      </c>
      <c r="Z760" s="27">
        <f t="shared" si="363"/>
        <v>0</v>
      </c>
      <c r="AA760" s="44"/>
      <c r="AB760" s="25">
        <f t="array" ref="AB760">SUM(IF(Period=$AB$2,IF(Site=$A$730,IF(Provider=$B760,I))))</f>
        <v>0</v>
      </c>
      <c r="AC760" s="26">
        <f t="array" ref="AC760">SUM(IF(Period=$AB$2,IF(Site=$A$730,IF(Provider=$B760,J))))</f>
        <v>0</v>
      </c>
      <c r="AD760" s="26"/>
      <c r="AE760" s="27">
        <f t="shared" si="376"/>
        <v>0</v>
      </c>
      <c r="AF760" s="27">
        <f t="shared" si="364"/>
        <v>0</v>
      </c>
      <c r="AG760" s="44"/>
      <c r="AH760" s="25">
        <f t="array" ref="AH760">SUM(IF(Period=$AH$2,IF(Site=$A$730,IF(Provider=$B760,I))))</f>
        <v>0</v>
      </c>
      <c r="AI760" s="26">
        <f t="array" ref="AI760">SUM(IF(Period=$AH$2,IF(Site=$A$730,IF(Provider=$B760,J))))</f>
        <v>0</v>
      </c>
      <c r="AJ760" s="26"/>
      <c r="AK760" s="27">
        <f t="shared" si="377"/>
        <v>0</v>
      </c>
      <c r="AL760" s="27">
        <f t="shared" si="365"/>
        <v>0</v>
      </c>
      <c r="AM760" s="44"/>
      <c r="AN760" s="25">
        <f t="array" ref="AN760">SUM(IF(Period=$AN$2,IF(Site=$A$730,IF(Provider=$B760,I))))</f>
        <v>0</v>
      </c>
      <c r="AO760" s="26">
        <f t="array" ref="AO760">SUM(IF(Period=$AN$2,IF(Site=$A$730,IF(Provider=$B760,J))))</f>
        <v>0</v>
      </c>
      <c r="AP760" s="26"/>
      <c r="AQ760" s="27">
        <f t="shared" si="378"/>
        <v>0</v>
      </c>
      <c r="AR760" s="27">
        <f t="shared" si="366"/>
        <v>0</v>
      </c>
      <c r="AS760" s="44"/>
      <c r="AT760" s="25">
        <f t="array" ref="AT760">SUM(IF(Period=$AT$2,IF(Site=$A$730,IF(Provider=$B760,I))))</f>
        <v>0</v>
      </c>
      <c r="AU760" s="26">
        <f t="array" ref="AU760">SUM(IF(Period=$AT$2,IF(Site=$A$730,IF(Provider=$B760,J))))</f>
        <v>0</v>
      </c>
      <c r="AV760" s="26"/>
      <c r="AW760" s="27">
        <f t="shared" si="379"/>
        <v>0</v>
      </c>
      <c r="AX760" s="27">
        <f t="shared" si="367"/>
        <v>0</v>
      </c>
      <c r="AY760" s="44"/>
      <c r="AZ760" s="25">
        <f t="array" ref="AZ760">SUM(IF(Period=$AZ$2,IF(Site=$A$730,IF(Provider=$B760,I))))</f>
        <v>0</v>
      </c>
      <c r="BA760" s="26">
        <f t="array" ref="BA760">SUM(IF(Period=$AZ$2,IF(Site=$A$730,IF(Provider=$B760,J))))</f>
        <v>0</v>
      </c>
      <c r="BB760" s="26"/>
      <c r="BC760" s="27">
        <f t="shared" si="380"/>
        <v>0</v>
      </c>
      <c r="BD760" s="27">
        <f t="shared" si="368"/>
        <v>0</v>
      </c>
      <c r="BE760" s="44"/>
      <c r="BF760" s="25">
        <f t="array" ref="BF760">SUM(IF(Period=$BF$2,IF(Site=$A$730,IF(Provider=$B760,I))))</f>
        <v>0</v>
      </c>
      <c r="BG760" s="26">
        <f t="array" ref="BG760">SUM(IF(Period=$BF$2,IF(Site=$A$730,IF(Provider=$B760,J))))</f>
        <v>0</v>
      </c>
      <c r="BH760" s="26"/>
      <c r="BI760" s="27">
        <f t="shared" si="381"/>
        <v>0</v>
      </c>
      <c r="BJ760" s="27">
        <f t="shared" si="369"/>
        <v>0</v>
      </c>
      <c r="BK760" s="44"/>
      <c r="BL760" s="25">
        <f t="array" ref="BL760">SUM(IF(Period=$BL$2,IF(Site=$A$730,IF(Provider=$B760,I))))</f>
        <v>0</v>
      </c>
      <c r="BM760" s="26">
        <f t="array" ref="BM760">SUM(IF(Period=$BL$2,IF(Site=$A$730,IF(Provider=$B760,J))))</f>
        <v>0</v>
      </c>
      <c r="BN760" s="26"/>
      <c r="BO760" s="27">
        <f t="shared" si="382"/>
        <v>0</v>
      </c>
      <c r="BP760" s="27">
        <f t="shared" si="370"/>
        <v>0</v>
      </c>
      <c r="BQ760" s="44"/>
      <c r="BR760" s="25">
        <f t="array" ref="BR760">SUM(IF(Period=$BR$2,IF(Site=$A$730,IF(Provider=$B760,I))))</f>
        <v>1</v>
      </c>
      <c r="BS760" s="26">
        <f t="array" ref="BS760">SUM(IF(Period=$BR$2,IF(Site=$A$730,IF(Provider=$B760,J))))</f>
        <v>8</v>
      </c>
      <c r="BT760" s="26"/>
      <c r="BU760" s="27">
        <f t="shared" si="383"/>
        <v>3.4028073160357296E-3</v>
      </c>
      <c r="BV760" s="27">
        <f t="shared" si="371"/>
        <v>2.3466604089055762E-4</v>
      </c>
    </row>
    <row r="761" spans="2:74" outlineLevel="1" x14ac:dyDescent="0.25">
      <c r="B761" s="20" t="s">
        <v>719</v>
      </c>
      <c r="C761" s="44"/>
      <c r="D761" s="25">
        <f t="array" ref="D761">SUM(IF(Period=$D$2,IF(Site=$A$730,IF(Provider=$B761,I))))</f>
        <v>31</v>
      </c>
      <c r="E761" s="26">
        <f t="array" ref="E761">SUM(IF(Period=$D$2,IF(Site=$A$730,IF(Provider=$B761,J))))</f>
        <v>11.096774193548388</v>
      </c>
      <c r="F761" s="26"/>
      <c r="G761" s="27">
        <f t="shared" si="372"/>
        <v>0.2084848484848485</v>
      </c>
      <c r="H761" s="27">
        <f t="shared" si="360"/>
        <v>9.9632171923422254E-3</v>
      </c>
      <c r="I761" s="44"/>
      <c r="J761" s="25">
        <f t="array" ref="J761">SUM(IF(Period=$J$2,IF(Site=$A$730,IF(Provider=$B761,I))))</f>
        <v>163</v>
      </c>
      <c r="K761" s="26">
        <f t="array" ref="K761">SUM(IF(Period=$J$2,IF(Site=$A$730,IF(Provider=$B761,J))))</f>
        <v>13.036809815950921</v>
      </c>
      <c r="L761" s="26"/>
      <c r="M761" s="27">
        <f t="shared" si="373"/>
        <v>1.2115165336374003</v>
      </c>
      <c r="N761" s="27">
        <f t="shared" si="361"/>
        <v>6.5836354060166691E-2</v>
      </c>
      <c r="O761" s="44"/>
      <c r="P761" s="25">
        <f t="array" ref="P761">SUM(IF(Period=$P$2,IF(Site=$A$730,IF(Provider=$B761,I))))</f>
        <v>0</v>
      </c>
      <c r="Q761" s="26">
        <f t="array" ref="Q761">SUM(IF(Period=$P$2,IF(Site=$A$730,IF(Provider=$B761,J))))</f>
        <v>0</v>
      </c>
      <c r="R761" s="26"/>
      <c r="S761" s="27">
        <f t="shared" si="374"/>
        <v>0</v>
      </c>
      <c r="T761" s="27">
        <f t="shared" si="362"/>
        <v>0</v>
      </c>
      <c r="U761" s="44"/>
      <c r="V761" s="25">
        <f t="array" ref="V761">SUM(IF(Period=$V$2,IF(Site=$A$730,IF(Provider=$B761,I))))</f>
        <v>0</v>
      </c>
      <c r="W761" s="26">
        <f t="array" ref="W761">SUM(IF(Period=$V$2,IF(Site=$A$730,IF(Provider=$B761,J))))</f>
        <v>0</v>
      </c>
      <c r="X761" s="26"/>
      <c r="Y761" s="27">
        <f t="shared" si="375"/>
        <v>0</v>
      </c>
      <c r="Z761" s="27">
        <f t="shared" si="363"/>
        <v>0</v>
      </c>
      <c r="AA761" s="44"/>
      <c r="AB761" s="25">
        <f t="array" ref="AB761">SUM(IF(Period=$AB$2,IF(Site=$A$730,IF(Provider=$B761,I))))</f>
        <v>0</v>
      </c>
      <c r="AC761" s="26">
        <f t="array" ref="AC761">SUM(IF(Period=$AB$2,IF(Site=$A$730,IF(Provider=$B761,J))))</f>
        <v>0</v>
      </c>
      <c r="AD761" s="26"/>
      <c r="AE761" s="27">
        <f t="shared" si="376"/>
        <v>0</v>
      </c>
      <c r="AF761" s="27">
        <f t="shared" si="364"/>
        <v>0</v>
      </c>
      <c r="AG761" s="44"/>
      <c r="AH761" s="25">
        <f t="array" ref="AH761">SUM(IF(Period=$AH$2,IF(Site=$A$730,IF(Provider=$B761,I))))</f>
        <v>0</v>
      </c>
      <c r="AI761" s="26">
        <f t="array" ref="AI761">SUM(IF(Period=$AH$2,IF(Site=$A$730,IF(Provider=$B761,J))))</f>
        <v>0</v>
      </c>
      <c r="AJ761" s="26"/>
      <c r="AK761" s="27">
        <f t="shared" si="377"/>
        <v>0</v>
      </c>
      <c r="AL761" s="27">
        <f t="shared" si="365"/>
        <v>0</v>
      </c>
      <c r="AM761" s="44"/>
      <c r="AN761" s="25">
        <f t="array" ref="AN761">SUM(IF(Period=$AN$2,IF(Site=$A$730,IF(Provider=$B761,I))))</f>
        <v>1</v>
      </c>
      <c r="AO761" s="26">
        <f t="array" ref="AO761">SUM(IF(Period=$AN$2,IF(Site=$A$730,IF(Provider=$B761,J))))</f>
        <v>5</v>
      </c>
      <c r="AP761" s="26"/>
      <c r="AQ761" s="27">
        <f t="shared" si="378"/>
        <v>2.7233115468409588E-3</v>
      </c>
      <c r="AR761" s="27">
        <f t="shared" si="366"/>
        <v>1.5989766549408379E-4</v>
      </c>
      <c r="AS761" s="44"/>
      <c r="AT761" s="25">
        <f t="array" ref="AT761">SUM(IF(Period=$AT$2,IF(Site=$A$730,IF(Provider=$B761,I))))</f>
        <v>0</v>
      </c>
      <c r="AU761" s="26">
        <f t="array" ref="AU761">SUM(IF(Period=$AT$2,IF(Site=$A$730,IF(Provider=$B761,J))))</f>
        <v>0</v>
      </c>
      <c r="AV761" s="26"/>
      <c r="AW761" s="27">
        <f t="shared" si="379"/>
        <v>0</v>
      </c>
      <c r="AX761" s="27">
        <f t="shared" si="367"/>
        <v>0</v>
      </c>
      <c r="AY761" s="44"/>
      <c r="AZ761" s="25">
        <f t="array" ref="AZ761">SUM(IF(Period=$AZ$2,IF(Site=$A$730,IF(Provider=$B761,I))))</f>
        <v>0</v>
      </c>
      <c r="BA761" s="26">
        <f t="array" ref="BA761">SUM(IF(Period=$AZ$2,IF(Site=$A$730,IF(Provider=$B761,J))))</f>
        <v>0</v>
      </c>
      <c r="BB761" s="26"/>
      <c r="BC761" s="27">
        <f t="shared" si="380"/>
        <v>0</v>
      </c>
      <c r="BD761" s="27">
        <f t="shared" si="368"/>
        <v>0</v>
      </c>
      <c r="BE761" s="44"/>
      <c r="BF761" s="25">
        <f t="array" ref="BF761">SUM(IF(Period=$BF$2,IF(Site=$A$730,IF(Provider=$B761,I))))</f>
        <v>0</v>
      </c>
      <c r="BG761" s="26">
        <f t="array" ref="BG761">SUM(IF(Period=$BF$2,IF(Site=$A$730,IF(Provider=$B761,J))))</f>
        <v>0</v>
      </c>
      <c r="BH761" s="26"/>
      <c r="BI761" s="27">
        <f t="shared" si="381"/>
        <v>0</v>
      </c>
      <c r="BJ761" s="27">
        <f t="shared" si="369"/>
        <v>0</v>
      </c>
      <c r="BK761" s="44"/>
      <c r="BL761" s="25">
        <f t="array" ref="BL761">SUM(IF(Period=$BL$2,IF(Site=$A$730,IF(Provider=$B761,I))))</f>
        <v>0</v>
      </c>
      <c r="BM761" s="26">
        <f t="array" ref="BM761">SUM(IF(Period=$BL$2,IF(Site=$A$730,IF(Provider=$B761,J))))</f>
        <v>0</v>
      </c>
      <c r="BN761" s="26"/>
      <c r="BO761" s="27">
        <f t="shared" si="382"/>
        <v>0</v>
      </c>
      <c r="BP761" s="27">
        <f t="shared" si="370"/>
        <v>0</v>
      </c>
      <c r="BQ761" s="44"/>
      <c r="BR761" s="25">
        <f t="array" ref="BR761">SUM(IF(Period=$BR$2,IF(Site=$A$730,IF(Provider=$B761,I))))</f>
        <v>0</v>
      </c>
      <c r="BS761" s="26">
        <f t="array" ref="BS761">SUM(IF(Period=$BR$2,IF(Site=$A$730,IF(Provider=$B761,J))))</f>
        <v>0</v>
      </c>
      <c r="BT761" s="26"/>
      <c r="BU761" s="27">
        <f t="shared" si="383"/>
        <v>0</v>
      </c>
      <c r="BV761" s="27">
        <f t="shared" si="371"/>
        <v>0</v>
      </c>
    </row>
    <row r="762" spans="2:74" outlineLevel="1" x14ac:dyDescent="0.25">
      <c r="B762" s="20" t="s">
        <v>709</v>
      </c>
      <c r="C762" s="44"/>
      <c r="D762" s="25">
        <f t="array" ref="D762">SUM(IF(Period=$D$2,IF(Site=$A$730,IF(Provider=$B762,I))))</f>
        <v>0</v>
      </c>
      <c r="E762" s="26">
        <f t="array" ref="E762">SUM(IF(Period=$D$2,IF(Site=$A$730,IF(Provider=$B762,J))))</f>
        <v>0</v>
      </c>
      <c r="F762" s="26"/>
      <c r="G762" s="27">
        <f t="shared" si="372"/>
        <v>0</v>
      </c>
      <c r="H762" s="27">
        <f t="shared" si="360"/>
        <v>0</v>
      </c>
      <c r="I762" s="44"/>
      <c r="J762" s="25">
        <f t="array" ref="J762">SUM(IF(Period=$J$2,IF(Site=$A$730,IF(Provider=$B762,I))))</f>
        <v>0</v>
      </c>
      <c r="K762" s="26">
        <f t="array" ref="K762">SUM(IF(Period=$J$2,IF(Site=$A$730,IF(Provider=$B762,J))))</f>
        <v>0</v>
      </c>
      <c r="L762" s="26"/>
      <c r="M762" s="27">
        <f t="shared" si="373"/>
        <v>0</v>
      </c>
      <c r="N762" s="27">
        <f t="shared" si="361"/>
        <v>0</v>
      </c>
      <c r="O762" s="44"/>
      <c r="P762" s="25">
        <f t="array" ref="P762">SUM(IF(Period=$P$2,IF(Site=$A$730,IF(Provider=$B762,I))))</f>
        <v>0</v>
      </c>
      <c r="Q762" s="26">
        <f t="array" ref="Q762">SUM(IF(Period=$P$2,IF(Site=$A$730,IF(Provider=$B762,J))))</f>
        <v>0</v>
      </c>
      <c r="R762" s="26"/>
      <c r="S762" s="27">
        <f t="shared" si="374"/>
        <v>0</v>
      </c>
      <c r="T762" s="27">
        <f t="shared" si="362"/>
        <v>0</v>
      </c>
      <c r="U762" s="44"/>
      <c r="V762" s="25">
        <f t="array" ref="V762">SUM(IF(Period=$V$2,IF(Site=$A$730,IF(Provider=$B762,I))))</f>
        <v>0</v>
      </c>
      <c r="W762" s="26">
        <f t="array" ref="W762">SUM(IF(Period=$V$2,IF(Site=$A$730,IF(Provider=$B762,J))))</f>
        <v>0</v>
      </c>
      <c r="X762" s="26"/>
      <c r="Y762" s="27">
        <f t="shared" si="375"/>
        <v>0</v>
      </c>
      <c r="Z762" s="27">
        <f t="shared" si="363"/>
        <v>0</v>
      </c>
      <c r="AA762" s="44"/>
      <c r="AB762" s="25">
        <f t="array" ref="AB762">SUM(IF(Period=$AB$2,IF(Site=$A$730,IF(Provider=$B762,I))))</f>
        <v>0</v>
      </c>
      <c r="AC762" s="26">
        <f t="array" ref="AC762">SUM(IF(Period=$AB$2,IF(Site=$A$730,IF(Provider=$B762,J))))</f>
        <v>0</v>
      </c>
      <c r="AD762" s="26"/>
      <c r="AE762" s="27">
        <f t="shared" si="376"/>
        <v>0</v>
      </c>
      <c r="AF762" s="27">
        <f t="shared" si="364"/>
        <v>0</v>
      </c>
      <c r="AG762" s="44"/>
      <c r="AH762" s="25">
        <f t="array" ref="AH762">SUM(IF(Period=$AH$2,IF(Site=$A$730,IF(Provider=$B762,I))))</f>
        <v>0</v>
      </c>
      <c r="AI762" s="26">
        <f t="array" ref="AI762">SUM(IF(Period=$AH$2,IF(Site=$A$730,IF(Provider=$B762,J))))</f>
        <v>0</v>
      </c>
      <c r="AJ762" s="26"/>
      <c r="AK762" s="27">
        <f t="shared" si="377"/>
        <v>0</v>
      </c>
      <c r="AL762" s="27">
        <f t="shared" si="365"/>
        <v>0</v>
      </c>
      <c r="AM762" s="44"/>
      <c r="AN762" s="25">
        <f t="array" ref="AN762">SUM(IF(Period=$AN$2,IF(Site=$A$730,IF(Provider=$B762,I))))</f>
        <v>0</v>
      </c>
      <c r="AO762" s="26">
        <f t="array" ref="AO762">SUM(IF(Period=$AN$2,IF(Site=$A$730,IF(Provider=$B762,J))))</f>
        <v>0</v>
      </c>
      <c r="AP762" s="26"/>
      <c r="AQ762" s="27">
        <f t="shared" si="378"/>
        <v>0</v>
      </c>
      <c r="AR762" s="27">
        <f t="shared" si="366"/>
        <v>0</v>
      </c>
      <c r="AS762" s="44"/>
      <c r="AT762" s="25">
        <f t="array" ref="AT762">SUM(IF(Period=$AT$2,IF(Site=$A$730,IF(Provider=$B762,I))))</f>
        <v>0</v>
      </c>
      <c r="AU762" s="26">
        <f t="array" ref="AU762">SUM(IF(Period=$AT$2,IF(Site=$A$730,IF(Provider=$B762,J))))</f>
        <v>0</v>
      </c>
      <c r="AV762" s="26"/>
      <c r="AW762" s="27">
        <f t="shared" si="379"/>
        <v>0</v>
      </c>
      <c r="AX762" s="27">
        <f t="shared" si="367"/>
        <v>0</v>
      </c>
      <c r="AY762" s="44"/>
      <c r="AZ762" s="25">
        <f t="array" ref="AZ762">SUM(IF(Period=$AZ$2,IF(Site=$A$730,IF(Provider=$B762,I))))</f>
        <v>35</v>
      </c>
      <c r="BA762" s="26">
        <f t="array" ref="BA762">SUM(IF(Period=$AZ$2,IF(Site=$A$730,IF(Provider=$B762,J))))</f>
        <v>8.28571428571429</v>
      </c>
      <c r="BB762" s="26"/>
      <c r="BC762" s="27">
        <f t="shared" si="380"/>
        <v>0.14940752189593001</v>
      </c>
      <c r="BD762" s="27">
        <f t="shared" si="368"/>
        <v>9.4496399361334721E-3</v>
      </c>
      <c r="BE762" s="44"/>
      <c r="BF762" s="25">
        <f t="array" ref="BF762">SUM(IF(Period=$BF$2,IF(Site=$A$730,IF(Provider=$B762,I))))</f>
        <v>0</v>
      </c>
      <c r="BG762" s="26">
        <f t="array" ref="BG762">SUM(IF(Period=$BF$2,IF(Site=$A$730,IF(Provider=$B762,J))))</f>
        <v>0</v>
      </c>
      <c r="BH762" s="26"/>
      <c r="BI762" s="27">
        <f t="shared" si="381"/>
        <v>0</v>
      </c>
      <c r="BJ762" s="27">
        <f t="shared" si="369"/>
        <v>0</v>
      </c>
      <c r="BK762" s="44"/>
      <c r="BL762" s="25">
        <f t="array" ref="BL762">SUM(IF(Period=$BL$2,IF(Site=$A$730,IF(Provider=$B762,I))))</f>
        <v>26</v>
      </c>
      <c r="BM762" s="26">
        <f t="array" ref="BM762">SUM(IF(Period=$BL$2,IF(Site=$A$730,IF(Provider=$B762,J))))</f>
        <v>6.2307692307692299</v>
      </c>
      <c r="BN762" s="26"/>
      <c r="BO762" s="27">
        <f t="shared" si="382"/>
        <v>6.9408740359897164E-2</v>
      </c>
      <c r="BP762" s="27">
        <f t="shared" si="370"/>
        <v>5.0368435780244374E-3</v>
      </c>
      <c r="BQ762" s="44"/>
      <c r="BR762" s="25">
        <f t="array" ref="BR762">SUM(IF(Period=$BR$2,IF(Site=$A$730,IF(Provider=$B762,I))))</f>
        <v>79</v>
      </c>
      <c r="BS762" s="26">
        <f t="array" ref="BS762">SUM(IF(Period=$BR$2,IF(Site=$A$730,IF(Provider=$B762,J))))</f>
        <v>7.6329113924050596</v>
      </c>
      <c r="BT762" s="26"/>
      <c r="BU762" s="27">
        <f t="shared" si="383"/>
        <v>0.25648660144619295</v>
      </c>
      <c r="BV762" s="27">
        <f t="shared" si="371"/>
        <v>1.7687952832125771E-2</v>
      </c>
    </row>
    <row r="763" spans="2:74" outlineLevel="1" x14ac:dyDescent="0.25">
      <c r="B763" s="20" t="s">
        <v>952</v>
      </c>
      <c r="C763" s="44"/>
      <c r="D763" s="25">
        <f t="array" ref="D763">SUM(IF(Period=$D$2,IF(Site=$A$730,IF(Provider=$B763,I))))</f>
        <v>0</v>
      </c>
      <c r="E763" s="26">
        <f t="array" ref="E763">SUM(IF(Period=$D$2,IF(Site=$A$730,IF(Provider=$B763,J))))</f>
        <v>0</v>
      </c>
      <c r="F763" s="26"/>
      <c r="G763" s="27">
        <f t="shared" si="372"/>
        <v>0</v>
      </c>
      <c r="H763" s="27">
        <f t="shared" si="360"/>
        <v>0</v>
      </c>
      <c r="I763" s="44"/>
      <c r="J763" s="25">
        <f t="array" ref="J763">SUM(IF(Period=$J$2,IF(Site=$A$730,IF(Provider=$B763,I))))</f>
        <v>0</v>
      </c>
      <c r="K763" s="26">
        <f t="array" ref="K763">SUM(IF(Period=$J$2,IF(Site=$A$730,IF(Provider=$B763,J))))</f>
        <v>0</v>
      </c>
      <c r="L763" s="26"/>
      <c r="M763" s="27">
        <f t="shared" si="373"/>
        <v>0</v>
      </c>
      <c r="N763" s="27">
        <f t="shared" si="361"/>
        <v>0</v>
      </c>
      <c r="O763" s="44"/>
      <c r="P763" s="25">
        <f t="array" ref="P763">SUM(IF(Period=$P$2,IF(Site=$A$730,IF(Provider=$B763,I))))</f>
        <v>0</v>
      </c>
      <c r="Q763" s="26">
        <f t="array" ref="Q763">SUM(IF(Period=$P$2,IF(Site=$A$730,IF(Provider=$B763,J))))</f>
        <v>0</v>
      </c>
      <c r="R763" s="26"/>
      <c r="S763" s="27">
        <f t="shared" si="374"/>
        <v>0</v>
      </c>
      <c r="T763" s="27">
        <f t="shared" si="362"/>
        <v>0</v>
      </c>
      <c r="U763" s="44"/>
      <c r="V763" s="25">
        <f t="array" ref="V763">SUM(IF(Period=$V$2,IF(Site=$A$730,IF(Provider=$B763,I))))</f>
        <v>0</v>
      </c>
      <c r="W763" s="26">
        <f t="array" ref="W763">SUM(IF(Period=$V$2,IF(Site=$A$730,IF(Provider=$B763,J))))</f>
        <v>0</v>
      </c>
      <c r="X763" s="26"/>
      <c r="Y763" s="27">
        <f t="shared" si="375"/>
        <v>0</v>
      </c>
      <c r="Z763" s="27">
        <f t="shared" si="363"/>
        <v>0</v>
      </c>
      <c r="AA763" s="44"/>
      <c r="AB763" s="25">
        <f t="array" ref="AB763">SUM(IF(Period=$AB$2,IF(Site=$A$730,IF(Provider=$B763,I))))</f>
        <v>0</v>
      </c>
      <c r="AC763" s="26">
        <f t="array" ref="AC763">SUM(IF(Period=$AB$2,IF(Site=$A$730,IF(Provider=$B763,J))))</f>
        <v>0</v>
      </c>
      <c r="AD763" s="26"/>
      <c r="AE763" s="27">
        <f t="shared" si="376"/>
        <v>0</v>
      </c>
      <c r="AF763" s="27">
        <f t="shared" si="364"/>
        <v>0</v>
      </c>
      <c r="AG763" s="44"/>
      <c r="AH763" s="25">
        <f t="array" ref="AH763">SUM(IF(Period=$AH$2,IF(Site=$A$730,IF(Provider=$B763,I))))</f>
        <v>0</v>
      </c>
      <c r="AI763" s="26">
        <f t="array" ref="AI763">SUM(IF(Period=$AH$2,IF(Site=$A$730,IF(Provider=$B763,J))))</f>
        <v>0</v>
      </c>
      <c r="AJ763" s="26"/>
      <c r="AK763" s="27">
        <f t="shared" si="377"/>
        <v>0</v>
      </c>
      <c r="AL763" s="27">
        <f t="shared" si="365"/>
        <v>0</v>
      </c>
      <c r="AM763" s="44"/>
      <c r="AN763" s="25">
        <f t="array" ref="AN763">SUM(IF(Period=$AN$2,IF(Site=$A$730,IF(Provider=$B763,I))))</f>
        <v>0</v>
      </c>
      <c r="AO763" s="26">
        <f t="array" ref="AO763">SUM(IF(Period=$AN$2,IF(Site=$A$730,IF(Provider=$B763,J))))</f>
        <v>0</v>
      </c>
      <c r="AP763" s="26"/>
      <c r="AQ763" s="27">
        <f t="shared" si="378"/>
        <v>0</v>
      </c>
      <c r="AR763" s="27">
        <f t="shared" si="366"/>
        <v>0</v>
      </c>
      <c r="AS763" s="44"/>
      <c r="AT763" s="25">
        <f t="array" ref="AT763">SUM(IF(Period=$AT$2,IF(Site=$A$730,IF(Provider=$B763,I))))</f>
        <v>0</v>
      </c>
      <c r="AU763" s="26">
        <f t="array" ref="AU763">SUM(IF(Period=$AT$2,IF(Site=$A$730,IF(Provider=$B763,J))))</f>
        <v>0</v>
      </c>
      <c r="AV763" s="26"/>
      <c r="AW763" s="27">
        <f t="shared" si="379"/>
        <v>0</v>
      </c>
      <c r="AX763" s="27">
        <f t="shared" si="367"/>
        <v>0</v>
      </c>
      <c r="AY763" s="44"/>
      <c r="AZ763" s="25">
        <f t="array" ref="AZ763">SUM(IF(Period=$AZ$2,IF(Site=$A$730,IF(Provider=$B763,I))))</f>
        <v>0</v>
      </c>
      <c r="BA763" s="26">
        <f t="array" ref="BA763">SUM(IF(Period=$AZ$2,IF(Site=$A$730,IF(Provider=$B763,J))))</f>
        <v>0</v>
      </c>
      <c r="BB763" s="26"/>
      <c r="BC763" s="27">
        <f t="shared" si="380"/>
        <v>0</v>
      </c>
      <c r="BD763" s="27">
        <f t="shared" si="368"/>
        <v>0</v>
      </c>
      <c r="BE763" s="44"/>
      <c r="BF763" s="25">
        <f t="array" ref="BF763">SUM(IF(Period=$BF$2,IF(Site=$A$730,IF(Provider=$B763,I))))</f>
        <v>0</v>
      </c>
      <c r="BG763" s="26">
        <f t="array" ref="BG763">SUM(IF(Period=$BF$2,IF(Site=$A$730,IF(Provider=$B763,J))))</f>
        <v>0</v>
      </c>
      <c r="BH763" s="26"/>
      <c r="BI763" s="27">
        <f t="shared" si="381"/>
        <v>0</v>
      </c>
      <c r="BJ763" s="27">
        <f t="shared" si="369"/>
        <v>0</v>
      </c>
      <c r="BK763" s="44"/>
      <c r="BL763" s="25">
        <f t="array" ref="BL763">SUM(IF(Period=$BL$2,IF(Site=$A$730,IF(Provider=$B763,I))))</f>
        <v>0</v>
      </c>
      <c r="BM763" s="26">
        <f t="array" ref="BM763">SUM(IF(Period=$BL$2,IF(Site=$A$730,IF(Provider=$B763,J))))</f>
        <v>0</v>
      </c>
      <c r="BN763" s="26"/>
      <c r="BO763" s="27">
        <f t="shared" si="382"/>
        <v>0</v>
      </c>
      <c r="BP763" s="27">
        <f t="shared" si="370"/>
        <v>0</v>
      </c>
      <c r="BQ763" s="44"/>
      <c r="BR763" s="25">
        <f t="array" ref="BR763">SUM(IF(Period=$BR$2,IF(Site=$A$730,IF(Provider=$B763,I))))</f>
        <v>59</v>
      </c>
      <c r="BS763" s="26">
        <f t="array" ref="BS763">SUM(IF(Period=$BR$2,IF(Site=$A$730,IF(Provider=$B763,J))))</f>
        <v>7.4745762711864403</v>
      </c>
      <c r="BT763" s="26"/>
      <c r="BU763" s="27">
        <f t="shared" si="383"/>
        <v>0.18757975329646956</v>
      </c>
      <c r="BV763" s="27">
        <f t="shared" si="371"/>
        <v>1.2935965504091988E-2</v>
      </c>
    </row>
    <row r="764" spans="2:74" outlineLevel="1" x14ac:dyDescent="0.25">
      <c r="B764" s="20" t="s">
        <v>707</v>
      </c>
      <c r="C764" s="44"/>
      <c r="D764" s="25">
        <f t="array" ref="D764">SUM(IF(Period=$D$2,IF(Site=$A$730,IF(Provider=$B764,I))))</f>
        <v>1</v>
      </c>
      <c r="E764" s="26">
        <f t="array" ref="E764">SUM(IF(Period=$D$2,IF(Site=$A$730,IF(Provider=$B764,J))))</f>
        <v>0</v>
      </c>
      <c r="F764" s="26"/>
      <c r="G764" s="27">
        <f t="shared" si="372"/>
        <v>0</v>
      </c>
      <c r="H764" s="27">
        <f t="shared" si="360"/>
        <v>0</v>
      </c>
      <c r="I764" s="44"/>
      <c r="J764" s="25">
        <f t="array" ref="J764">SUM(IF(Period=$J$2,IF(Site=$A$730,IF(Provider=$B764,I))))</f>
        <v>0</v>
      </c>
      <c r="K764" s="26">
        <f t="array" ref="K764">SUM(IF(Period=$J$2,IF(Site=$A$730,IF(Provider=$B764,J))))</f>
        <v>0</v>
      </c>
      <c r="L764" s="26"/>
      <c r="M764" s="27">
        <f t="shared" si="373"/>
        <v>0</v>
      </c>
      <c r="N764" s="27">
        <f t="shared" si="361"/>
        <v>0</v>
      </c>
      <c r="O764" s="44"/>
      <c r="P764" s="25">
        <f t="array" ref="P764">SUM(IF(Period=$P$2,IF(Site=$A$730,IF(Provider=$B764,I))))</f>
        <v>0</v>
      </c>
      <c r="Q764" s="26">
        <f t="array" ref="Q764">SUM(IF(Period=$P$2,IF(Site=$A$730,IF(Provider=$B764,J))))</f>
        <v>0</v>
      </c>
      <c r="R764" s="26"/>
      <c r="S764" s="27">
        <f t="shared" si="374"/>
        <v>0</v>
      </c>
      <c r="T764" s="27">
        <f t="shared" si="362"/>
        <v>0</v>
      </c>
      <c r="U764" s="44"/>
      <c r="V764" s="25">
        <f t="array" ref="V764">SUM(IF(Period=$V$2,IF(Site=$A$730,IF(Provider=$B764,I))))</f>
        <v>0</v>
      </c>
      <c r="W764" s="26">
        <f t="array" ref="W764">SUM(IF(Period=$V$2,IF(Site=$A$730,IF(Provider=$B764,J))))</f>
        <v>0</v>
      </c>
      <c r="X764" s="26"/>
      <c r="Y764" s="27">
        <f t="shared" si="375"/>
        <v>0</v>
      </c>
      <c r="Z764" s="27">
        <f t="shared" si="363"/>
        <v>0</v>
      </c>
      <c r="AA764" s="44"/>
      <c r="AB764" s="25">
        <f t="array" ref="AB764">SUM(IF(Period=$AB$2,IF(Site=$A$730,IF(Provider=$B764,I))))</f>
        <v>0</v>
      </c>
      <c r="AC764" s="26">
        <f t="array" ref="AC764">SUM(IF(Period=$AB$2,IF(Site=$A$730,IF(Provider=$B764,J))))</f>
        <v>0</v>
      </c>
      <c r="AD764" s="26"/>
      <c r="AE764" s="27">
        <f t="shared" si="376"/>
        <v>0</v>
      </c>
      <c r="AF764" s="27">
        <f t="shared" si="364"/>
        <v>0</v>
      </c>
      <c r="AG764" s="44"/>
      <c r="AH764" s="25">
        <f t="array" ref="AH764">SUM(IF(Period=$AH$2,IF(Site=$A$730,IF(Provider=$B764,I))))</f>
        <v>0</v>
      </c>
      <c r="AI764" s="26">
        <f t="array" ref="AI764">SUM(IF(Period=$AH$2,IF(Site=$A$730,IF(Provider=$B764,J))))</f>
        <v>0</v>
      </c>
      <c r="AJ764" s="26"/>
      <c r="AK764" s="27">
        <f t="shared" si="377"/>
        <v>0</v>
      </c>
      <c r="AL764" s="27">
        <f t="shared" si="365"/>
        <v>0</v>
      </c>
      <c r="AM764" s="44"/>
      <c r="AN764" s="25">
        <f t="array" ref="AN764">SUM(IF(Period=$AN$2,IF(Site=$A$730,IF(Provider=$B764,I))))</f>
        <v>0</v>
      </c>
      <c r="AO764" s="26">
        <f t="array" ref="AO764">SUM(IF(Period=$AN$2,IF(Site=$A$730,IF(Provider=$B764,J))))</f>
        <v>0</v>
      </c>
      <c r="AP764" s="26"/>
      <c r="AQ764" s="27">
        <f t="shared" si="378"/>
        <v>0</v>
      </c>
      <c r="AR764" s="27">
        <f t="shared" si="366"/>
        <v>0</v>
      </c>
      <c r="AS764" s="44"/>
      <c r="AT764" s="25">
        <f t="array" ref="AT764">SUM(IF(Period=$AT$2,IF(Site=$A$730,IF(Provider=$B764,I))))</f>
        <v>2</v>
      </c>
      <c r="AU764" s="26">
        <f t="array" ref="AU764">SUM(IF(Period=$AT$2,IF(Site=$A$730,IF(Provider=$B764,J))))</f>
        <v>2.5</v>
      </c>
      <c r="AV764" s="26"/>
      <c r="AW764" s="27">
        <f t="shared" si="379"/>
        <v>2.328830926874709E-3</v>
      </c>
      <c r="AX764" s="27">
        <f t="shared" si="367"/>
        <v>1.5754482150171726E-4</v>
      </c>
      <c r="AY764" s="44"/>
      <c r="AZ764" s="25">
        <f t="array" ref="AZ764">SUM(IF(Period=$AZ$2,IF(Site=$A$730,IF(Provider=$B764,I))))</f>
        <v>4</v>
      </c>
      <c r="BA764" s="26">
        <f t="array" ref="BA764">SUM(IF(Period=$AZ$2,IF(Site=$A$730,IF(Provider=$B764,J))))</f>
        <v>1.5</v>
      </c>
      <c r="BB764" s="26"/>
      <c r="BC764" s="27">
        <f t="shared" si="380"/>
        <v>3.0911901081916542E-3</v>
      </c>
      <c r="BD764" s="27">
        <f t="shared" si="368"/>
        <v>1.9550979178207175E-4</v>
      </c>
      <c r="BE764" s="44"/>
      <c r="BF764" s="25">
        <f t="array" ref="BF764">SUM(IF(Period=$BF$2,IF(Site=$A$730,IF(Provider=$B764,I))))</f>
        <v>0</v>
      </c>
      <c r="BG764" s="26">
        <f t="array" ref="BG764">SUM(IF(Period=$BF$2,IF(Site=$A$730,IF(Provider=$B764,J))))</f>
        <v>0</v>
      </c>
      <c r="BH764" s="26"/>
      <c r="BI764" s="27">
        <f t="shared" si="381"/>
        <v>0</v>
      </c>
      <c r="BJ764" s="27">
        <f t="shared" si="369"/>
        <v>0</v>
      </c>
      <c r="BK764" s="44"/>
      <c r="BL764" s="25">
        <f t="array" ref="BL764">SUM(IF(Period=$BL$2,IF(Site=$A$730,IF(Provider=$B764,I))))</f>
        <v>1</v>
      </c>
      <c r="BM764" s="26">
        <f t="array" ref="BM764">SUM(IF(Period=$BL$2,IF(Site=$A$730,IF(Provider=$B764,J))))</f>
        <v>1</v>
      </c>
      <c r="BN764" s="26"/>
      <c r="BO764" s="27">
        <f t="shared" si="382"/>
        <v>4.2844901456726652E-4</v>
      </c>
      <c r="BP764" s="27">
        <f t="shared" si="370"/>
        <v>3.1091627024842209E-5</v>
      </c>
      <c r="BQ764" s="44"/>
      <c r="BR764" s="25">
        <f t="array" ref="BR764">SUM(IF(Period=$BR$2,IF(Site=$A$730,IF(Provider=$B764,I))))</f>
        <v>0</v>
      </c>
      <c r="BS764" s="26">
        <f t="array" ref="BS764">SUM(IF(Period=$BR$2,IF(Site=$A$730,IF(Provider=$B764,J))))</f>
        <v>0</v>
      </c>
      <c r="BT764" s="26"/>
      <c r="BU764" s="27">
        <f t="shared" si="383"/>
        <v>0</v>
      </c>
      <c r="BV764" s="27">
        <f t="shared" si="371"/>
        <v>0</v>
      </c>
    </row>
    <row r="765" spans="2:74" outlineLevel="1" x14ac:dyDescent="0.25">
      <c r="B765" s="20" t="s">
        <v>738</v>
      </c>
      <c r="C765" s="44"/>
      <c r="D765" s="25">
        <f t="array" ref="D765">SUM(IF(Period=$D$2,IF(Site=$A$730,IF(Provider=$B765,I))))</f>
        <v>114</v>
      </c>
      <c r="E765" s="26">
        <f t="array" ref="E765">SUM(IF(Period=$D$2,IF(Site=$A$730,IF(Provider=$B765,J))))</f>
        <v>12.596491228070175</v>
      </c>
      <c r="F765" s="26"/>
      <c r="G765" s="27">
        <f t="shared" si="372"/>
        <v>0.87030303030303025</v>
      </c>
      <c r="H765" s="27">
        <f t="shared" si="360"/>
        <v>4.1590639209893705E-2</v>
      </c>
      <c r="I765" s="44"/>
      <c r="J765" s="25">
        <f t="array" ref="J765">SUM(IF(Period=$J$2,IF(Site=$A$730,IF(Provider=$B765,I))))</f>
        <v>208</v>
      </c>
      <c r="K765" s="26">
        <f t="array" ref="K765">SUM(IF(Period=$J$2,IF(Site=$A$730,IF(Provider=$B765,J))))</f>
        <v>9.6634615384615383</v>
      </c>
      <c r="L765" s="26"/>
      <c r="M765" s="27">
        <f t="shared" si="373"/>
        <v>1.1459521094640821</v>
      </c>
      <c r="N765" s="27">
        <f t="shared" si="361"/>
        <v>6.2273445487498837E-2</v>
      </c>
      <c r="O765" s="44"/>
      <c r="P765" s="25">
        <f t="array" ref="P765">SUM(IF(Period=$P$2,IF(Site=$A$730,IF(Provider=$B765,I))))</f>
        <v>125</v>
      </c>
      <c r="Q765" s="26">
        <f t="array" ref="Q765">SUM(IF(Period=$P$2,IF(Site=$A$730,IF(Provider=$B765,J))))</f>
        <v>8.7040000000000006</v>
      </c>
      <c r="R765" s="26"/>
      <c r="S765" s="27">
        <f t="shared" si="374"/>
        <v>0.56963350785340316</v>
      </c>
      <c r="T765" s="27">
        <f t="shared" si="362"/>
        <v>3.1352659789061155E-2</v>
      </c>
      <c r="U765" s="44"/>
      <c r="V765" s="25">
        <f t="array" ref="V765">SUM(IF(Period=$V$2,IF(Site=$A$730,IF(Provider=$B765,I))))</f>
        <v>49</v>
      </c>
      <c r="W765" s="26">
        <f t="array" ref="W765">SUM(IF(Period=$V$2,IF(Site=$A$730,IF(Provider=$B765,J))))</f>
        <v>12.040816326530612</v>
      </c>
      <c r="X765" s="26"/>
      <c r="Y765" s="27">
        <f t="shared" si="375"/>
        <v>0.31216931216931215</v>
      </c>
      <c r="Z765" s="27">
        <f t="shared" si="363"/>
        <v>1.7843101675437005E-2</v>
      </c>
      <c r="AA765" s="44"/>
      <c r="AB765" s="25">
        <f t="array" ref="AB765">SUM(IF(Period=$AB$2,IF(Site=$A$730,IF(Provider=$B765,I))))</f>
        <v>94</v>
      </c>
      <c r="AC765" s="26">
        <f t="array" ref="AC765">SUM(IF(Period=$AB$2,IF(Site=$A$730,IF(Provider=$B765,J))))</f>
        <v>5.4468085106382977</v>
      </c>
      <c r="AD765" s="26"/>
      <c r="AE765" s="27">
        <f t="shared" si="376"/>
        <v>0.28365650969529083</v>
      </c>
      <c r="AF765" s="27">
        <f t="shared" si="364"/>
        <v>1.5402665383111218E-2</v>
      </c>
      <c r="AG765" s="44"/>
      <c r="AH765" s="25">
        <f t="array" ref="AH765">SUM(IF(Period=$AH$2,IF(Site=$A$730,IF(Provider=$B765,I))))</f>
        <v>17</v>
      </c>
      <c r="AI765" s="26">
        <f t="array" ref="AI765">SUM(IF(Period=$AH$2,IF(Site=$A$730,IF(Provider=$B765,J))))</f>
        <v>6</v>
      </c>
      <c r="AJ765" s="26"/>
      <c r="AK765" s="27">
        <f t="shared" si="377"/>
        <v>5.8419243986254296E-2</v>
      </c>
      <c r="AL765" s="27">
        <f t="shared" si="365"/>
        <v>3.4734046175849626E-3</v>
      </c>
      <c r="AM765" s="44"/>
      <c r="AN765" s="25">
        <f t="array" ref="AN765">SUM(IF(Period=$AN$2,IF(Site=$A$730,IF(Provider=$B765,I))))</f>
        <v>0</v>
      </c>
      <c r="AO765" s="26">
        <f t="array" ref="AO765">SUM(IF(Period=$AN$2,IF(Site=$A$730,IF(Provider=$B765,J))))</f>
        <v>0</v>
      </c>
      <c r="AP765" s="26"/>
      <c r="AQ765" s="27">
        <f t="shared" si="378"/>
        <v>0</v>
      </c>
      <c r="AR765" s="27">
        <f t="shared" si="366"/>
        <v>0</v>
      </c>
      <c r="AS765" s="44"/>
      <c r="AT765" s="25">
        <f t="array" ref="AT765">SUM(IF(Period=$AT$2,IF(Site=$A$730,IF(Provider=$B765,I))))</f>
        <v>56</v>
      </c>
      <c r="AU765" s="26">
        <f t="array" ref="AU765">SUM(IF(Period=$AT$2,IF(Site=$A$730,IF(Provider=$B765,J))))</f>
        <v>7.41071428571429</v>
      </c>
      <c r="AV765" s="26"/>
      <c r="AW765" s="27">
        <f t="shared" si="379"/>
        <v>0.19329296693060097</v>
      </c>
      <c r="AX765" s="27">
        <f t="shared" si="367"/>
        <v>1.3076220184642539E-2</v>
      </c>
      <c r="AY765" s="44"/>
      <c r="AZ765" s="25">
        <f t="array" ref="AZ765">SUM(IF(Period=$AZ$2,IF(Site=$A$730,IF(Provider=$B765,I))))</f>
        <v>0</v>
      </c>
      <c r="BA765" s="26">
        <f t="array" ref="BA765">SUM(IF(Period=$AZ$2,IF(Site=$A$730,IF(Provider=$B765,J))))</f>
        <v>0</v>
      </c>
      <c r="BB765" s="26"/>
      <c r="BC765" s="27">
        <f t="shared" si="380"/>
        <v>0</v>
      </c>
      <c r="BD765" s="27">
        <f t="shared" si="368"/>
        <v>0</v>
      </c>
      <c r="BE765" s="44"/>
      <c r="BF765" s="25">
        <f t="array" ref="BF765">SUM(IF(Period=$BF$2,IF(Site=$A$730,IF(Provider=$B765,I))))</f>
        <v>0</v>
      </c>
      <c r="BG765" s="26">
        <f t="array" ref="BG765">SUM(IF(Period=$BF$2,IF(Site=$A$730,IF(Provider=$B765,J))))</f>
        <v>0</v>
      </c>
      <c r="BH765" s="26"/>
      <c r="BI765" s="27">
        <f t="shared" si="381"/>
        <v>0</v>
      </c>
      <c r="BJ765" s="27">
        <f t="shared" si="369"/>
        <v>0</v>
      </c>
      <c r="BK765" s="44"/>
      <c r="BL765" s="25">
        <f t="array" ref="BL765">SUM(IF(Period=$BL$2,IF(Site=$A$730,IF(Provider=$B765,I))))</f>
        <v>0</v>
      </c>
      <c r="BM765" s="26">
        <f t="array" ref="BM765">SUM(IF(Period=$BL$2,IF(Site=$A$730,IF(Provider=$B765,J))))</f>
        <v>0</v>
      </c>
      <c r="BN765" s="26"/>
      <c r="BO765" s="27">
        <f t="shared" si="382"/>
        <v>0</v>
      </c>
      <c r="BP765" s="27">
        <f t="shared" si="370"/>
        <v>0</v>
      </c>
      <c r="BQ765" s="44"/>
      <c r="BR765" s="25">
        <f t="array" ref="BR765">SUM(IF(Period=$BR$2,IF(Site=$A$730,IF(Provider=$B765,I))))</f>
        <v>0</v>
      </c>
      <c r="BS765" s="26">
        <f t="array" ref="BS765">SUM(IF(Period=$BR$2,IF(Site=$A$730,IF(Provider=$B765,J))))</f>
        <v>0</v>
      </c>
      <c r="BT765" s="26"/>
      <c r="BU765" s="27">
        <f t="shared" si="383"/>
        <v>0</v>
      </c>
      <c r="BV765" s="27">
        <f t="shared" si="371"/>
        <v>0</v>
      </c>
    </row>
    <row r="766" spans="2:74" outlineLevel="1" x14ac:dyDescent="0.25">
      <c r="B766" s="20" t="s">
        <v>744</v>
      </c>
      <c r="C766" s="44"/>
      <c r="D766" s="25">
        <f t="array" ref="D766">SUM(IF(Period=$D$2,IF(Site=$A$730,IF(Provider=$B766,I))))</f>
        <v>167</v>
      </c>
      <c r="E766" s="26">
        <f t="array" ref="E766">SUM(IF(Period=$D$2,IF(Site=$A$730,IF(Provider=$B766,J))))</f>
        <v>12.395209580838323</v>
      </c>
      <c r="F766" s="26"/>
      <c r="G766" s="27">
        <f t="shared" si="372"/>
        <v>1.2545454545454544</v>
      </c>
      <c r="H766" s="27">
        <f t="shared" si="360"/>
        <v>5.9953080198105822E-2</v>
      </c>
      <c r="I766" s="44"/>
      <c r="J766" s="25">
        <f t="array" ref="J766">SUM(IF(Period=$J$2,IF(Site=$A$730,IF(Provider=$B766,I))))</f>
        <v>0</v>
      </c>
      <c r="K766" s="26">
        <f t="array" ref="K766">SUM(IF(Period=$J$2,IF(Site=$A$730,IF(Provider=$B766,J))))</f>
        <v>0</v>
      </c>
      <c r="L766" s="26"/>
      <c r="M766" s="27">
        <f t="shared" si="373"/>
        <v>0</v>
      </c>
      <c r="N766" s="27">
        <f t="shared" si="361"/>
        <v>0</v>
      </c>
      <c r="O766" s="44"/>
      <c r="P766" s="25">
        <f t="array" ref="P766">SUM(IF(Period=$P$2,IF(Site=$A$730,IF(Provider=$B766,I))))</f>
        <v>23</v>
      </c>
      <c r="Q766" s="26">
        <f t="array" ref="Q766">SUM(IF(Period=$P$2,IF(Site=$A$730,IF(Provider=$B766,J))))</f>
        <v>7.6956521739130439</v>
      </c>
      <c r="R766" s="26"/>
      <c r="S766" s="27">
        <f t="shared" si="374"/>
        <v>9.2670157068062822E-2</v>
      </c>
      <c r="T766" s="27">
        <f t="shared" si="362"/>
        <v>5.1005705723013084E-3</v>
      </c>
      <c r="U766" s="44"/>
      <c r="V766" s="25">
        <f t="array" ref="V766">SUM(IF(Period=$V$2,IF(Site=$A$730,IF(Provider=$B766,I))))</f>
        <v>57</v>
      </c>
      <c r="W766" s="26">
        <f t="array" ref="W766">SUM(IF(Period=$V$2,IF(Site=$A$730,IF(Provider=$B766,J))))</f>
        <v>7.7017543859649127</v>
      </c>
      <c r="X766" s="26"/>
      <c r="Y766" s="27">
        <f t="shared" si="375"/>
        <v>0.2322751322751323</v>
      </c>
      <c r="Z766" s="27">
        <f t="shared" si="363"/>
        <v>1.3276477348333636E-2</v>
      </c>
      <c r="AA766" s="44"/>
      <c r="AB766" s="25">
        <f t="array" ref="AB766">SUM(IF(Period=$AB$2,IF(Site=$A$730,IF(Provider=$B766,I))))</f>
        <v>91</v>
      </c>
      <c r="AC766" s="26">
        <f t="array" ref="AC766">SUM(IF(Period=$AB$2,IF(Site=$A$730,IF(Provider=$B766,J))))</f>
        <v>6.4725274725274726</v>
      </c>
      <c r="AD766" s="26"/>
      <c r="AE766" s="27">
        <f t="shared" si="376"/>
        <v>0.32631578947368423</v>
      </c>
      <c r="AF766" s="27">
        <f t="shared" si="364"/>
        <v>1.7719081856743178E-2</v>
      </c>
      <c r="AG766" s="44"/>
      <c r="AH766" s="25">
        <f t="array" ref="AH766">SUM(IF(Period=$AH$2,IF(Site=$A$730,IF(Provider=$B766,I))))</f>
        <v>58</v>
      </c>
      <c r="AI766" s="26">
        <f t="array" ref="AI766">SUM(IF(Period=$AH$2,IF(Site=$A$730,IF(Provider=$B766,J))))</f>
        <v>8.7758620689655196</v>
      </c>
      <c r="AJ766" s="26"/>
      <c r="AK766" s="27">
        <f t="shared" si="377"/>
        <v>0.2915234822451318</v>
      </c>
      <c r="AL766" s="27">
        <f t="shared" si="365"/>
        <v>1.7332970101477906E-2</v>
      </c>
      <c r="AM766" s="44"/>
      <c r="AN766" s="25">
        <f t="array" ref="AN766">SUM(IF(Period=$AN$2,IF(Site=$A$730,IF(Provider=$B766,I))))</f>
        <v>21</v>
      </c>
      <c r="AO766" s="26">
        <f t="array" ref="AO766">SUM(IF(Period=$AN$2,IF(Site=$A$730,IF(Provider=$B766,J))))</f>
        <v>7.3333333333333304</v>
      </c>
      <c r="AP766" s="26"/>
      <c r="AQ766" s="27">
        <f t="shared" si="378"/>
        <v>8.3877995642701486E-2</v>
      </c>
      <c r="AR766" s="27">
        <f t="shared" si="366"/>
        <v>4.9248480972177789E-3</v>
      </c>
      <c r="AS766" s="44"/>
      <c r="AT766" s="25">
        <f t="array" ref="AT766">SUM(IF(Period=$AT$2,IF(Site=$A$730,IF(Provider=$B766,I))))</f>
        <v>0</v>
      </c>
      <c r="AU766" s="26">
        <f t="array" ref="AU766">SUM(IF(Period=$AT$2,IF(Site=$A$730,IF(Provider=$B766,J))))</f>
        <v>0</v>
      </c>
      <c r="AV766" s="26"/>
      <c r="AW766" s="27">
        <f t="shared" si="379"/>
        <v>0</v>
      </c>
      <c r="AX766" s="27">
        <f t="shared" si="367"/>
        <v>0</v>
      </c>
      <c r="AY766" s="44"/>
      <c r="AZ766" s="25">
        <f t="array" ref="AZ766">SUM(IF(Period=$AZ$2,IF(Site=$A$730,IF(Provider=$B766,I))))</f>
        <v>0</v>
      </c>
      <c r="BA766" s="26">
        <f t="array" ref="BA766">SUM(IF(Period=$AZ$2,IF(Site=$A$730,IF(Provider=$B766,J))))</f>
        <v>0</v>
      </c>
      <c r="BB766" s="26"/>
      <c r="BC766" s="27">
        <f t="shared" si="380"/>
        <v>0</v>
      </c>
      <c r="BD766" s="27">
        <f t="shared" si="368"/>
        <v>0</v>
      </c>
      <c r="BE766" s="44"/>
      <c r="BF766" s="25">
        <f t="array" ref="BF766">SUM(IF(Period=$BF$2,IF(Site=$A$730,IF(Provider=$B766,I))))</f>
        <v>0</v>
      </c>
      <c r="BG766" s="26">
        <f t="array" ref="BG766">SUM(IF(Period=$BF$2,IF(Site=$A$730,IF(Provider=$B766,J))))</f>
        <v>0</v>
      </c>
      <c r="BH766" s="26"/>
      <c r="BI766" s="27">
        <f t="shared" si="381"/>
        <v>0</v>
      </c>
      <c r="BJ766" s="27">
        <f t="shared" si="369"/>
        <v>0</v>
      </c>
      <c r="BK766" s="44"/>
      <c r="BL766" s="25">
        <f t="array" ref="BL766">SUM(IF(Period=$BL$2,IF(Site=$A$730,IF(Provider=$B766,I))))</f>
        <v>0</v>
      </c>
      <c r="BM766" s="26">
        <f t="array" ref="BM766">SUM(IF(Period=$BL$2,IF(Site=$A$730,IF(Provider=$B766,J))))</f>
        <v>0</v>
      </c>
      <c r="BN766" s="26"/>
      <c r="BO766" s="27">
        <f t="shared" si="382"/>
        <v>0</v>
      </c>
      <c r="BP766" s="27">
        <f t="shared" si="370"/>
        <v>0</v>
      </c>
      <c r="BQ766" s="44"/>
      <c r="BR766" s="25">
        <f t="array" ref="BR766">SUM(IF(Period=$BR$2,IF(Site=$A$730,IF(Provider=$B766,I))))</f>
        <v>109</v>
      </c>
      <c r="BS766" s="26">
        <f t="array" ref="BS766">SUM(IF(Period=$BR$2,IF(Site=$A$730,IF(Provider=$B766,J))))</f>
        <v>6.0458715596330297</v>
      </c>
      <c r="BT766" s="26"/>
      <c r="BU766" s="27">
        <f t="shared" si="383"/>
        <v>0.28030625265844328</v>
      </c>
      <c r="BV766" s="27">
        <f t="shared" si="371"/>
        <v>1.9330615118359692E-2</v>
      </c>
    </row>
    <row r="767" spans="2:74" outlineLevel="1" x14ac:dyDescent="0.25">
      <c r="B767" s="20" t="s">
        <v>716</v>
      </c>
      <c r="C767" s="44"/>
      <c r="D767" s="25">
        <f t="array" ref="D767">SUM(IF(Period=$D$2,IF(Site=$A$730,IF(Provider=$B767,I))))</f>
        <v>5</v>
      </c>
      <c r="E767" s="26">
        <f t="array" ref="E767">SUM(IF(Period=$D$2,IF(Site=$A$730,IF(Provider=$B767,J))))</f>
        <v>7.8</v>
      </c>
      <c r="F767" s="26"/>
      <c r="G767" s="27">
        <f t="shared" si="372"/>
        <v>2.3636363636363636E-2</v>
      </c>
      <c r="H767" s="27">
        <f t="shared" si="360"/>
        <v>1.1295507863411244E-3</v>
      </c>
      <c r="I767" s="44"/>
      <c r="J767" s="25">
        <f t="array" ref="J767">SUM(IF(Period=$J$2,IF(Site=$A$730,IF(Provider=$B767,I))))</f>
        <v>0</v>
      </c>
      <c r="K767" s="26">
        <f t="array" ref="K767">SUM(IF(Period=$J$2,IF(Site=$A$730,IF(Provider=$B767,J))))</f>
        <v>0</v>
      </c>
      <c r="L767" s="26"/>
      <c r="M767" s="27">
        <f t="shared" si="373"/>
        <v>0</v>
      </c>
      <c r="N767" s="27">
        <f t="shared" si="361"/>
        <v>0</v>
      </c>
      <c r="O767" s="44"/>
      <c r="P767" s="25">
        <f t="array" ref="P767">SUM(IF(Period=$P$2,IF(Site=$A$730,IF(Provider=$B767,I))))</f>
        <v>0</v>
      </c>
      <c r="Q767" s="26">
        <f t="array" ref="Q767">SUM(IF(Period=$P$2,IF(Site=$A$730,IF(Provider=$B767,J))))</f>
        <v>0</v>
      </c>
      <c r="R767" s="26"/>
      <c r="S767" s="27">
        <f t="shared" si="374"/>
        <v>0</v>
      </c>
      <c r="T767" s="27">
        <f t="shared" si="362"/>
        <v>0</v>
      </c>
      <c r="U767" s="44"/>
      <c r="V767" s="25">
        <f t="array" ref="V767">SUM(IF(Period=$V$2,IF(Site=$A$730,IF(Provider=$B767,I))))</f>
        <v>0</v>
      </c>
      <c r="W767" s="26">
        <f t="array" ref="W767">SUM(IF(Period=$V$2,IF(Site=$A$730,IF(Provider=$B767,J))))</f>
        <v>0</v>
      </c>
      <c r="X767" s="26"/>
      <c r="Y767" s="27">
        <f t="shared" si="375"/>
        <v>0</v>
      </c>
      <c r="Z767" s="27">
        <f t="shared" si="363"/>
        <v>0</v>
      </c>
      <c r="AA767" s="44"/>
      <c r="AB767" s="25">
        <f t="array" ref="AB767">SUM(IF(Period=$AB$2,IF(Site=$A$730,IF(Provider=$B767,I))))</f>
        <v>22</v>
      </c>
      <c r="AC767" s="26">
        <f t="array" ref="AC767">SUM(IF(Period=$AB$2,IF(Site=$A$730,IF(Provider=$B767,J))))</f>
        <v>11.727272727272727</v>
      </c>
      <c r="AD767" s="26"/>
      <c r="AE767" s="27">
        <f t="shared" si="376"/>
        <v>0.14293628808864267</v>
      </c>
      <c r="AF767" s="27">
        <f t="shared" si="364"/>
        <v>7.7614993532083877E-3</v>
      </c>
      <c r="AG767" s="44"/>
      <c r="AH767" s="25">
        <f t="array" ref="AH767">SUM(IF(Period=$AH$2,IF(Site=$A$730,IF(Provider=$B767,I))))</f>
        <v>0</v>
      </c>
      <c r="AI767" s="26">
        <f t="array" ref="AI767">SUM(IF(Period=$AH$2,IF(Site=$A$730,IF(Provider=$B767,J))))</f>
        <v>0</v>
      </c>
      <c r="AJ767" s="26"/>
      <c r="AK767" s="27">
        <f t="shared" si="377"/>
        <v>0</v>
      </c>
      <c r="AL767" s="27">
        <f t="shared" si="365"/>
        <v>0</v>
      </c>
      <c r="AM767" s="44"/>
      <c r="AN767" s="25">
        <f t="array" ref="AN767">SUM(IF(Period=$AN$2,IF(Site=$A$730,IF(Provider=$B767,I))))</f>
        <v>34</v>
      </c>
      <c r="AO767" s="26">
        <f t="array" ref="AO767">SUM(IF(Period=$AN$2,IF(Site=$A$730,IF(Provider=$B767,J))))</f>
        <v>7.4117647058823497</v>
      </c>
      <c r="AP767" s="26"/>
      <c r="AQ767" s="27">
        <f t="shared" si="378"/>
        <v>0.13725490196078424</v>
      </c>
      <c r="AR767" s="27">
        <f t="shared" si="366"/>
        <v>8.058842340901819E-3</v>
      </c>
      <c r="AS767" s="44"/>
      <c r="AT767" s="25">
        <f t="array" ref="AT767">SUM(IF(Period=$AT$2,IF(Site=$A$730,IF(Provider=$B767,I))))</f>
        <v>0</v>
      </c>
      <c r="AU767" s="26">
        <f t="array" ref="AU767">SUM(IF(Period=$AT$2,IF(Site=$A$730,IF(Provider=$B767,J))))</f>
        <v>0</v>
      </c>
      <c r="AV767" s="26"/>
      <c r="AW767" s="27">
        <f t="shared" si="379"/>
        <v>0</v>
      </c>
      <c r="AX767" s="27">
        <f t="shared" si="367"/>
        <v>0</v>
      </c>
      <c r="AY767" s="44"/>
      <c r="AZ767" s="25">
        <f t="array" ref="AZ767">SUM(IF(Period=$AZ$2,IF(Site=$A$730,IF(Provider=$B767,I))))</f>
        <v>27</v>
      </c>
      <c r="BA767" s="26">
        <f t="array" ref="BA767">SUM(IF(Period=$AZ$2,IF(Site=$A$730,IF(Provider=$B767,J))))</f>
        <v>6.2222222222222197</v>
      </c>
      <c r="BB767" s="26"/>
      <c r="BC767" s="27">
        <f t="shared" si="380"/>
        <v>8.6553323029366275E-2</v>
      </c>
      <c r="BD767" s="27">
        <f t="shared" si="368"/>
        <v>5.4742741698980066E-3</v>
      </c>
      <c r="BE767" s="44"/>
      <c r="BF767" s="25">
        <f t="array" ref="BF767">SUM(IF(Period=$BF$2,IF(Site=$A$730,IF(Provider=$B767,I))))</f>
        <v>9</v>
      </c>
      <c r="BG767" s="26">
        <f t="array" ref="BG767">SUM(IF(Period=$BF$2,IF(Site=$A$730,IF(Provider=$B767,J))))</f>
        <v>9.5555555555555607</v>
      </c>
      <c r="BH767" s="26"/>
      <c r="BI767" s="27">
        <f t="shared" si="381"/>
        <v>3.886127428829645E-2</v>
      </c>
      <c r="BJ767" s="27">
        <f t="shared" si="369"/>
        <v>2.6610557584008923E-3</v>
      </c>
      <c r="BK767" s="44"/>
      <c r="BL767" s="25">
        <f t="array" ref="BL767">SUM(IF(Period=$BL$2,IF(Site=$A$730,IF(Provider=$B767,I))))</f>
        <v>33</v>
      </c>
      <c r="BM767" s="26">
        <f t="array" ref="BM767">SUM(IF(Period=$BL$2,IF(Site=$A$730,IF(Provider=$B767,J))))</f>
        <v>30.2121212121212</v>
      </c>
      <c r="BN767" s="26"/>
      <c r="BO767" s="27">
        <f t="shared" si="382"/>
        <v>0.42716366752356449</v>
      </c>
      <c r="BP767" s="27">
        <f t="shared" si="370"/>
        <v>3.0998352143767671E-2</v>
      </c>
      <c r="BQ767" s="44"/>
      <c r="BR767" s="25">
        <f t="array" ref="BR767">SUM(IF(Period=$BR$2,IF(Site=$A$730,IF(Provider=$B767,I))))</f>
        <v>81</v>
      </c>
      <c r="BS767" s="26">
        <f t="array" ref="BS767">SUM(IF(Period=$BR$2,IF(Site=$A$730,IF(Provider=$B767,J))))</f>
        <v>6.7901234567901199</v>
      </c>
      <c r="BT767" s="26"/>
      <c r="BU767" s="27">
        <f t="shared" si="383"/>
        <v>0.23394300297745627</v>
      </c>
      <c r="BV767" s="27">
        <f t="shared" si="371"/>
        <v>1.6133290311225828E-2</v>
      </c>
    </row>
    <row r="768" spans="2:74" outlineLevel="1" x14ac:dyDescent="0.25">
      <c r="B768" s="20" t="s">
        <v>729</v>
      </c>
      <c r="C768" s="44"/>
      <c r="D768" s="25">
        <f t="array" ref="D768">SUM(IF(Period=$D$2,IF(Site=$A$730,IF(Provider=$B768,I))))</f>
        <v>39</v>
      </c>
      <c r="E768" s="26">
        <f t="array" ref="E768">SUM(IF(Period=$D$2,IF(Site=$A$730,IF(Provider=$B768,J))))</f>
        <v>38.717948717948715</v>
      </c>
      <c r="F768" s="26"/>
      <c r="G768" s="27">
        <f t="shared" si="372"/>
        <v>0.91515151515151505</v>
      </c>
      <c r="H768" s="27">
        <f t="shared" si="360"/>
        <v>4.37338894198743E-2</v>
      </c>
      <c r="I768" s="44"/>
      <c r="J768" s="25">
        <f t="array" ref="J768">SUM(IF(Period=$J$2,IF(Site=$A$730,IF(Provider=$B768,I))))</f>
        <v>0</v>
      </c>
      <c r="K768" s="26">
        <f t="array" ref="K768">SUM(IF(Period=$J$2,IF(Site=$A$730,IF(Provider=$B768,J))))</f>
        <v>0</v>
      </c>
      <c r="L768" s="26"/>
      <c r="M768" s="27">
        <f t="shared" si="373"/>
        <v>0</v>
      </c>
      <c r="N768" s="27">
        <f t="shared" si="361"/>
        <v>0</v>
      </c>
      <c r="O768" s="44"/>
      <c r="P768" s="25">
        <f t="array" ref="P768">SUM(IF(Period=$P$2,IF(Site=$A$730,IF(Provider=$B768,I))))</f>
        <v>0</v>
      </c>
      <c r="Q768" s="26">
        <f t="array" ref="Q768">SUM(IF(Period=$P$2,IF(Site=$A$730,IF(Provider=$B768,J))))</f>
        <v>0</v>
      </c>
      <c r="R768" s="26"/>
      <c r="S768" s="27">
        <f t="shared" si="374"/>
        <v>0</v>
      </c>
      <c r="T768" s="27">
        <f t="shared" si="362"/>
        <v>0</v>
      </c>
      <c r="U768" s="44"/>
      <c r="V768" s="25">
        <f t="array" ref="V768">SUM(IF(Period=$V$2,IF(Site=$A$730,IF(Provider=$B768,I))))</f>
        <v>89</v>
      </c>
      <c r="W768" s="26">
        <f t="array" ref="W768">SUM(IF(Period=$V$2,IF(Site=$A$730,IF(Provider=$B768,J))))</f>
        <v>8.3146067415730336</v>
      </c>
      <c r="X768" s="26"/>
      <c r="Y768" s="27">
        <f t="shared" si="375"/>
        <v>0.39153439153439157</v>
      </c>
      <c r="Z768" s="27">
        <f t="shared" si="363"/>
        <v>2.2379483457327768E-2</v>
      </c>
      <c r="AA768" s="44"/>
      <c r="AB768" s="25">
        <f t="array" ref="AB768">SUM(IF(Period=$AB$2,IF(Site=$A$730,IF(Provider=$B768,I))))</f>
        <v>61</v>
      </c>
      <c r="AC768" s="26">
        <f t="array" ref="AC768">SUM(IF(Period=$AB$2,IF(Site=$A$730,IF(Provider=$B768,J))))</f>
        <v>8.0819672131147549</v>
      </c>
      <c r="AD768" s="26"/>
      <c r="AE768" s="27">
        <f t="shared" si="376"/>
        <v>0.27313019390581722</v>
      </c>
      <c r="AF768" s="27">
        <f t="shared" si="364"/>
        <v>1.4831082097409827E-2</v>
      </c>
      <c r="AG768" s="44"/>
      <c r="AH768" s="25">
        <f t="array" ref="AH768">SUM(IF(Period=$AH$2,IF(Site=$A$730,IF(Provider=$B768,I))))</f>
        <v>0</v>
      </c>
      <c r="AI768" s="26">
        <f t="array" ref="AI768">SUM(IF(Period=$AH$2,IF(Site=$A$730,IF(Provider=$B768,J))))</f>
        <v>0</v>
      </c>
      <c r="AJ768" s="26"/>
      <c r="AK768" s="27">
        <f t="shared" si="377"/>
        <v>0</v>
      </c>
      <c r="AL768" s="27">
        <f t="shared" si="365"/>
        <v>0</v>
      </c>
      <c r="AM768" s="44"/>
      <c r="AN768" s="25">
        <f t="array" ref="AN768">SUM(IF(Period=$AN$2,IF(Site=$A$730,IF(Provider=$B768,I))))</f>
        <v>0</v>
      </c>
      <c r="AO768" s="26">
        <f t="array" ref="AO768">SUM(IF(Period=$AN$2,IF(Site=$A$730,IF(Provider=$B768,J))))</f>
        <v>0</v>
      </c>
      <c r="AP768" s="26"/>
      <c r="AQ768" s="27">
        <f t="shared" si="378"/>
        <v>0</v>
      </c>
      <c r="AR768" s="27">
        <f t="shared" si="366"/>
        <v>0</v>
      </c>
      <c r="AS768" s="44"/>
      <c r="AT768" s="25">
        <f t="array" ref="AT768">SUM(IF(Period=$AT$2,IF(Site=$A$730,IF(Provider=$B768,I))))</f>
        <v>40</v>
      </c>
      <c r="AU768" s="26">
        <f t="array" ref="AU768">SUM(IF(Period=$AT$2,IF(Site=$A$730,IF(Provider=$B768,J))))</f>
        <v>7.65</v>
      </c>
      <c r="AV768" s="26"/>
      <c r="AW768" s="27">
        <f t="shared" si="379"/>
        <v>0.14252445272473219</v>
      </c>
      <c r="AX768" s="27">
        <f t="shared" si="367"/>
        <v>9.6417430759050959E-3</v>
      </c>
      <c r="AY768" s="44"/>
      <c r="AZ768" s="25">
        <f t="array" ref="AZ768">SUM(IF(Period=$AZ$2,IF(Site=$A$730,IF(Provider=$B768,I))))</f>
        <v>25</v>
      </c>
      <c r="BA768" s="26">
        <f t="array" ref="BA768">SUM(IF(Period=$AZ$2,IF(Site=$A$730,IF(Provider=$B768,J))))</f>
        <v>7.2</v>
      </c>
      <c r="BB768" s="26"/>
      <c r="BC768" s="27">
        <f t="shared" si="380"/>
        <v>9.2735703245749604E-2</v>
      </c>
      <c r="BD768" s="27">
        <f t="shared" si="368"/>
        <v>5.8652937534621526E-3</v>
      </c>
      <c r="BE768" s="44"/>
      <c r="BF768" s="25">
        <f t="array" ref="BF768">SUM(IF(Period=$BF$2,IF(Site=$A$730,IF(Provider=$B768,I))))</f>
        <v>222</v>
      </c>
      <c r="BG768" s="26">
        <f t="array" ref="BG768">SUM(IF(Period=$BF$2,IF(Site=$A$730,IF(Provider=$B768,J))))</f>
        <v>10.9189189189189</v>
      </c>
      <c r="BH768" s="26"/>
      <c r="BI768" s="27">
        <f t="shared" si="381"/>
        <v>1.095345684591051</v>
      </c>
      <c r="BJ768" s="27">
        <f t="shared" si="369"/>
        <v>7.5004641376322664E-2</v>
      </c>
      <c r="BK768" s="44"/>
      <c r="BL768" s="25">
        <f t="array" ref="BL768">SUM(IF(Period=$BL$2,IF(Site=$A$730,IF(Provider=$B768,I))))</f>
        <v>107</v>
      </c>
      <c r="BM768" s="26">
        <f t="array" ref="BM768">SUM(IF(Period=$BL$2,IF(Site=$A$730,IF(Provider=$B768,J))))</f>
        <v>7.7289719626168196</v>
      </c>
      <c r="BN768" s="26"/>
      <c r="BO768" s="27">
        <f t="shared" si="382"/>
        <v>0.35432733504712927</v>
      </c>
      <c r="BP768" s="27">
        <f t="shared" si="370"/>
        <v>2.5712775549544497E-2</v>
      </c>
      <c r="BQ768" s="44"/>
      <c r="BR768" s="25">
        <f t="array" ref="BR768">SUM(IF(Period=$BR$2,IF(Site=$A$730,IF(Provider=$B768,I))))</f>
        <v>95</v>
      </c>
      <c r="BS768" s="26">
        <f t="array" ref="BS768">SUM(IF(Period=$BR$2,IF(Site=$A$730,IF(Provider=$B768,J))))</f>
        <v>19.031578947368399</v>
      </c>
      <c r="BT768" s="26"/>
      <c r="BU768" s="27">
        <f t="shared" si="383"/>
        <v>0.76903445342407395</v>
      </c>
      <c r="BV768" s="27">
        <f t="shared" si="371"/>
        <v>5.3034525241265958E-2</v>
      </c>
    </row>
    <row r="769" spans="2:74" outlineLevel="1" x14ac:dyDescent="0.25">
      <c r="B769" s="20" t="s">
        <v>916</v>
      </c>
      <c r="C769" s="44"/>
      <c r="D769" s="25">
        <f t="array" ref="D769">SUM(IF(Period=$D$2,IF(Site=$A$730,IF(Provider=$B769,I))))</f>
        <v>0</v>
      </c>
      <c r="E769" s="26">
        <f t="array" ref="E769">SUM(IF(Period=$D$2,IF(Site=$A$730,IF(Provider=$B769,J))))</f>
        <v>0</v>
      </c>
      <c r="F769" s="26"/>
      <c r="G769" s="27">
        <f t="shared" si="372"/>
        <v>0</v>
      </c>
      <c r="H769" s="27">
        <f t="shared" si="360"/>
        <v>0</v>
      </c>
      <c r="I769" s="44"/>
      <c r="J769" s="25">
        <f t="array" ref="J769">SUM(IF(Period=$J$2,IF(Site=$A$730,IF(Provider=$B769,I))))</f>
        <v>0</v>
      </c>
      <c r="K769" s="26">
        <f t="array" ref="K769">SUM(IF(Period=$J$2,IF(Site=$A$730,IF(Provider=$B769,J))))</f>
        <v>0</v>
      </c>
      <c r="L769" s="26"/>
      <c r="M769" s="27">
        <f t="shared" si="373"/>
        <v>0</v>
      </c>
      <c r="N769" s="27">
        <f t="shared" si="361"/>
        <v>0</v>
      </c>
      <c r="O769" s="44"/>
      <c r="P769" s="25">
        <f t="array" ref="P769">SUM(IF(Period=$P$2,IF(Site=$A$730,IF(Provider=$B769,I))))</f>
        <v>0</v>
      </c>
      <c r="Q769" s="26">
        <f t="array" ref="Q769">SUM(IF(Period=$P$2,IF(Site=$A$730,IF(Provider=$B769,J))))</f>
        <v>0</v>
      </c>
      <c r="R769" s="26"/>
      <c r="S769" s="27">
        <f t="shared" si="374"/>
        <v>0</v>
      </c>
      <c r="T769" s="27">
        <f t="shared" si="362"/>
        <v>0</v>
      </c>
      <c r="U769" s="44"/>
      <c r="V769" s="25">
        <f t="array" ref="V769">SUM(IF(Period=$V$2,IF(Site=$A$730,IF(Provider=$B769,I))))</f>
        <v>0</v>
      </c>
      <c r="W769" s="26">
        <f t="array" ref="W769">SUM(IF(Period=$V$2,IF(Site=$A$730,IF(Provider=$B769,J))))</f>
        <v>0</v>
      </c>
      <c r="X769" s="26"/>
      <c r="Y769" s="27">
        <f t="shared" si="375"/>
        <v>0</v>
      </c>
      <c r="Z769" s="27">
        <f t="shared" si="363"/>
        <v>0</v>
      </c>
      <c r="AA769" s="44"/>
      <c r="AB769" s="25">
        <f t="array" ref="AB769">SUM(IF(Period=$AB$2,IF(Site=$A$730,IF(Provider=$B769,I))))</f>
        <v>0</v>
      </c>
      <c r="AC769" s="26">
        <f t="array" ref="AC769">SUM(IF(Period=$AB$2,IF(Site=$A$730,IF(Provider=$B769,J))))</f>
        <v>0</v>
      </c>
      <c r="AD769" s="26"/>
      <c r="AE769" s="27">
        <f t="shared" si="376"/>
        <v>0</v>
      </c>
      <c r="AF769" s="27">
        <f t="shared" si="364"/>
        <v>0</v>
      </c>
      <c r="AG769" s="44"/>
      <c r="AH769" s="25">
        <f t="array" ref="AH769">SUM(IF(Period=$AH$2,IF(Site=$A$730,IF(Provider=$B769,I))))</f>
        <v>0</v>
      </c>
      <c r="AI769" s="26">
        <f t="array" ref="AI769">SUM(IF(Period=$AH$2,IF(Site=$A$730,IF(Provider=$B769,J))))</f>
        <v>0</v>
      </c>
      <c r="AJ769" s="26"/>
      <c r="AK769" s="27">
        <f t="shared" si="377"/>
        <v>0</v>
      </c>
      <c r="AL769" s="27">
        <f t="shared" si="365"/>
        <v>0</v>
      </c>
      <c r="AM769" s="44"/>
      <c r="AN769" s="25">
        <f t="array" ref="AN769">SUM(IF(Period=$AN$2,IF(Site=$A$730,IF(Provider=$B769,I))))</f>
        <v>156</v>
      </c>
      <c r="AO769" s="26">
        <f t="array" ref="AO769">SUM(IF(Period=$AN$2,IF(Site=$A$730,IF(Provider=$B769,J))))</f>
        <v>6.8333333333333304</v>
      </c>
      <c r="AP769" s="26"/>
      <c r="AQ769" s="27">
        <f t="shared" si="378"/>
        <v>0.58061002178649213</v>
      </c>
      <c r="AR769" s="27">
        <f t="shared" si="366"/>
        <v>3.4090182283338648E-2</v>
      </c>
      <c r="AS769" s="44"/>
      <c r="AT769" s="25">
        <f t="array" ref="AT769">SUM(IF(Period=$AT$2,IF(Site=$A$730,IF(Provider=$B769,I))))</f>
        <v>0</v>
      </c>
      <c r="AU769" s="26">
        <f t="array" ref="AU769">SUM(IF(Period=$AT$2,IF(Site=$A$730,IF(Provider=$B769,J))))</f>
        <v>0</v>
      </c>
      <c r="AV769" s="26"/>
      <c r="AW769" s="27">
        <f t="shared" si="379"/>
        <v>0</v>
      </c>
      <c r="AX769" s="27">
        <f t="shared" si="367"/>
        <v>0</v>
      </c>
      <c r="AY769" s="44"/>
      <c r="AZ769" s="25">
        <f t="array" ref="AZ769">SUM(IF(Period=$AZ$2,IF(Site=$A$730,IF(Provider=$B769,I))))</f>
        <v>0</v>
      </c>
      <c r="BA769" s="26">
        <f t="array" ref="BA769">SUM(IF(Period=$AZ$2,IF(Site=$A$730,IF(Provider=$B769,J))))</f>
        <v>0</v>
      </c>
      <c r="BB769" s="26"/>
      <c r="BC769" s="27">
        <f t="shared" si="380"/>
        <v>0</v>
      </c>
      <c r="BD769" s="27">
        <f t="shared" si="368"/>
        <v>0</v>
      </c>
      <c r="BE769" s="44"/>
      <c r="BF769" s="25">
        <f t="array" ref="BF769">SUM(IF(Period=$BF$2,IF(Site=$A$730,IF(Provider=$B769,I))))</f>
        <v>0</v>
      </c>
      <c r="BG769" s="26">
        <f t="array" ref="BG769">SUM(IF(Period=$BF$2,IF(Site=$A$730,IF(Provider=$B769,J))))</f>
        <v>0</v>
      </c>
      <c r="BH769" s="26"/>
      <c r="BI769" s="27">
        <f t="shared" si="381"/>
        <v>0</v>
      </c>
      <c r="BJ769" s="27">
        <f t="shared" si="369"/>
        <v>0</v>
      </c>
      <c r="BK769" s="44"/>
      <c r="BL769" s="25">
        <f t="array" ref="BL769">SUM(IF(Period=$BL$2,IF(Site=$A$730,IF(Provider=$B769,I))))</f>
        <v>0</v>
      </c>
      <c r="BM769" s="26">
        <f t="array" ref="BM769">SUM(IF(Period=$BL$2,IF(Site=$A$730,IF(Provider=$B769,J))))</f>
        <v>0</v>
      </c>
      <c r="BN769" s="26"/>
      <c r="BO769" s="27">
        <f t="shared" si="382"/>
        <v>0</v>
      </c>
      <c r="BP769" s="27">
        <f t="shared" si="370"/>
        <v>0</v>
      </c>
      <c r="BQ769" s="44"/>
      <c r="BR769" s="25">
        <f t="array" ref="BR769">SUM(IF(Period=$BR$2,IF(Site=$A$730,IF(Provider=$B769,I))))</f>
        <v>0</v>
      </c>
      <c r="BS769" s="26">
        <f t="array" ref="BS769">SUM(IF(Period=$BR$2,IF(Site=$A$730,IF(Provider=$B769,J))))</f>
        <v>0</v>
      </c>
      <c r="BT769" s="26"/>
      <c r="BU769" s="27">
        <f t="shared" si="383"/>
        <v>0</v>
      </c>
      <c r="BV769" s="27">
        <f t="shared" si="371"/>
        <v>0</v>
      </c>
    </row>
    <row r="770" spans="2:74" outlineLevel="1" x14ac:dyDescent="0.25">
      <c r="B770" s="20" t="s">
        <v>732</v>
      </c>
      <c r="C770" s="44"/>
      <c r="D770" s="25">
        <f t="array" ref="D770">SUM(IF(Period=$D$2,IF(Site=$A$730,IF(Provider=$B770,I))))</f>
        <v>0</v>
      </c>
      <c r="E770" s="26">
        <f t="array" ref="E770">SUM(IF(Period=$D$2,IF(Site=$A$730,IF(Provider=$B770,J))))</f>
        <v>0</v>
      </c>
      <c r="F770" s="26"/>
      <c r="G770" s="27">
        <f t="shared" si="372"/>
        <v>0</v>
      </c>
      <c r="H770" s="27">
        <f t="shared" si="360"/>
        <v>0</v>
      </c>
      <c r="I770" s="44"/>
      <c r="J770" s="25">
        <f t="array" ref="J770">SUM(IF(Period=$J$2,IF(Site=$A$730,IF(Provider=$B770,I))))</f>
        <v>0</v>
      </c>
      <c r="K770" s="26">
        <f t="array" ref="K770">SUM(IF(Period=$J$2,IF(Site=$A$730,IF(Provider=$B770,J))))</f>
        <v>0</v>
      </c>
      <c r="L770" s="26"/>
      <c r="M770" s="27">
        <f t="shared" si="373"/>
        <v>0</v>
      </c>
      <c r="N770" s="27">
        <f t="shared" si="361"/>
        <v>0</v>
      </c>
      <c r="O770" s="44"/>
      <c r="P770" s="25">
        <f t="array" ref="P770">SUM(IF(Period=$P$2,IF(Site=$A$730,IF(Provider=$B770,I))))</f>
        <v>0</v>
      </c>
      <c r="Q770" s="26">
        <f t="array" ref="Q770">SUM(IF(Period=$P$2,IF(Site=$A$730,IF(Provider=$B770,J))))</f>
        <v>0</v>
      </c>
      <c r="R770" s="26"/>
      <c r="S770" s="27">
        <f t="shared" si="374"/>
        <v>0</v>
      </c>
      <c r="T770" s="27">
        <f t="shared" si="362"/>
        <v>0</v>
      </c>
      <c r="U770" s="44"/>
      <c r="V770" s="25">
        <f t="array" ref="V770">SUM(IF(Period=$V$2,IF(Site=$A$730,IF(Provider=$B770,I))))</f>
        <v>21</v>
      </c>
      <c r="W770" s="26">
        <f t="array" ref="W770">SUM(IF(Period=$V$2,IF(Site=$A$730,IF(Provider=$B770,J))))</f>
        <v>7.666666666666667</v>
      </c>
      <c r="X770" s="26"/>
      <c r="Y770" s="27">
        <f t="shared" si="375"/>
        <v>8.5185185185185197E-2</v>
      </c>
      <c r="Z770" s="27">
        <f t="shared" si="363"/>
        <v>4.86904977922942E-3</v>
      </c>
      <c r="AA770" s="44"/>
      <c r="AB770" s="25">
        <f t="array" ref="AB770">SUM(IF(Period=$AB$2,IF(Site=$A$730,IF(Provider=$B770,I))))</f>
        <v>35</v>
      </c>
      <c r="AC770" s="26">
        <f t="array" ref="AC770">SUM(IF(Period=$AB$2,IF(Site=$A$730,IF(Provider=$B770,J))))</f>
        <v>5.9714285714285715</v>
      </c>
      <c r="AD770" s="26"/>
      <c r="AE770" s="27">
        <f t="shared" si="376"/>
        <v>0.11578947368421053</v>
      </c>
      <c r="AF770" s="27">
        <f t="shared" si="364"/>
        <v>6.287416142715321E-3</v>
      </c>
      <c r="AG770" s="44"/>
      <c r="AH770" s="25">
        <f t="array" ref="AH770">SUM(IF(Period=$AH$2,IF(Site=$A$730,IF(Provider=$B770,I))))</f>
        <v>20</v>
      </c>
      <c r="AI770" s="26">
        <f t="array" ref="AI770">SUM(IF(Period=$AH$2,IF(Site=$A$730,IF(Provider=$B770,J))))</f>
        <v>9</v>
      </c>
      <c r="AJ770" s="26"/>
      <c r="AK770" s="27">
        <f t="shared" si="377"/>
        <v>0.10309278350515463</v>
      </c>
      <c r="AL770" s="27">
        <f t="shared" si="365"/>
        <v>6.1295375604440505E-3</v>
      </c>
      <c r="AM770" s="44"/>
      <c r="AN770" s="25">
        <f t="array" ref="AN770">SUM(IF(Period=$AN$2,IF(Site=$A$730,IF(Provider=$B770,I))))</f>
        <v>19</v>
      </c>
      <c r="AO770" s="26">
        <f t="array" ref="AO770">SUM(IF(Period=$AN$2,IF(Site=$A$730,IF(Provider=$B770,J))))</f>
        <v>7.2631578947368398</v>
      </c>
      <c r="AP770" s="26"/>
      <c r="AQ770" s="27">
        <f t="shared" si="378"/>
        <v>7.516339869281044E-2</v>
      </c>
      <c r="AR770" s="27">
        <f t="shared" si="366"/>
        <v>4.4131755676367112E-3</v>
      </c>
      <c r="AS770" s="44"/>
      <c r="AT770" s="25">
        <f t="array" ref="AT770">SUM(IF(Period=$AT$2,IF(Site=$A$730,IF(Provider=$B770,I))))</f>
        <v>0</v>
      </c>
      <c r="AU770" s="26">
        <f t="array" ref="AU770">SUM(IF(Period=$AT$2,IF(Site=$A$730,IF(Provider=$B770,J))))</f>
        <v>0</v>
      </c>
      <c r="AV770" s="26"/>
      <c r="AW770" s="27">
        <f t="shared" si="379"/>
        <v>0</v>
      </c>
      <c r="AX770" s="27">
        <f t="shared" si="367"/>
        <v>0</v>
      </c>
      <c r="AY770" s="44"/>
      <c r="AZ770" s="25">
        <f t="array" ref="AZ770">SUM(IF(Period=$AZ$2,IF(Site=$A$730,IF(Provider=$B770,I))))</f>
        <v>29</v>
      </c>
      <c r="BA770" s="26">
        <f t="array" ref="BA770">SUM(IF(Period=$AZ$2,IF(Site=$A$730,IF(Provider=$B770,J))))</f>
        <v>6.2758620689655196</v>
      </c>
      <c r="BB770" s="26"/>
      <c r="BC770" s="27">
        <f t="shared" si="380"/>
        <v>9.3766099948480203E-2</v>
      </c>
      <c r="BD770" s="27">
        <f t="shared" si="368"/>
        <v>5.9304636840561784E-3</v>
      </c>
      <c r="BE770" s="44"/>
      <c r="BF770" s="25">
        <f t="array" ref="BF770">SUM(IF(Period=$BF$2,IF(Site=$A$730,IF(Provider=$B770,I))))</f>
        <v>93</v>
      </c>
      <c r="BG770" s="26">
        <f t="array" ref="BG770">SUM(IF(Period=$BF$2,IF(Site=$A$730,IF(Provider=$B770,J))))</f>
        <v>6.4408602150537604</v>
      </c>
      <c r="BH770" s="26"/>
      <c r="BI770" s="27">
        <f t="shared" si="381"/>
        <v>0.27067329417080871</v>
      </c>
      <c r="BJ770" s="27">
        <f t="shared" si="369"/>
        <v>1.8534562782350383E-2</v>
      </c>
      <c r="BK770" s="44"/>
      <c r="BL770" s="25">
        <f t="array" ref="BL770">SUM(IF(Period=$BL$2,IF(Site=$A$730,IF(Provider=$B770,I))))</f>
        <v>34</v>
      </c>
      <c r="BM770" s="26">
        <f t="array" ref="BM770">SUM(IF(Period=$BL$2,IF(Site=$A$730,IF(Provider=$B770,J))))</f>
        <v>7.3823529411764701</v>
      </c>
      <c r="BN770" s="26"/>
      <c r="BO770" s="27">
        <f t="shared" si="382"/>
        <v>0.10754070265638388</v>
      </c>
      <c r="BP770" s="27">
        <f t="shared" si="370"/>
        <v>7.8039983832353943E-3</v>
      </c>
      <c r="BQ770" s="44"/>
      <c r="BR770" s="25">
        <f t="array" ref="BR770">SUM(IF(Period=$BR$2,IF(Site=$A$730,IF(Provider=$B770,I))))</f>
        <v>38</v>
      </c>
      <c r="BS770" s="26">
        <f t="array" ref="BS770">SUM(IF(Period=$BR$2,IF(Site=$A$730,IF(Provider=$B770,J))))</f>
        <v>5.5789473684210504</v>
      </c>
      <c r="BT770" s="26"/>
      <c r="BU770" s="27">
        <f t="shared" si="383"/>
        <v>9.0174393874946787E-2</v>
      </c>
      <c r="BV770" s="27">
        <f t="shared" si="371"/>
        <v>6.2186500835997747E-3</v>
      </c>
    </row>
    <row r="771" spans="2:74" outlineLevel="1" x14ac:dyDescent="0.25">
      <c r="B771" s="20" t="s">
        <v>711</v>
      </c>
      <c r="C771" s="44"/>
      <c r="D771" s="25">
        <f t="array" ref="D771">SUM(IF(Period=$D$2,IF(Site=$A$730,IF(Provider=$B771,I))))</f>
        <v>0</v>
      </c>
      <c r="E771" s="26">
        <f t="array" ref="E771">SUM(IF(Period=$D$2,IF(Site=$A$730,IF(Provider=$B771,J))))</f>
        <v>0</v>
      </c>
      <c r="F771" s="26"/>
      <c r="G771" s="27">
        <f t="shared" si="372"/>
        <v>0</v>
      </c>
      <c r="H771" s="27">
        <f t="shared" si="360"/>
        <v>0</v>
      </c>
      <c r="I771" s="44"/>
      <c r="J771" s="25">
        <f t="array" ref="J771">SUM(IF(Period=$J$2,IF(Site=$A$730,IF(Provider=$B771,I))))</f>
        <v>243</v>
      </c>
      <c r="K771" s="26">
        <f t="array" ref="K771">SUM(IF(Period=$J$2,IF(Site=$A$730,IF(Provider=$B771,J))))</f>
        <v>24.580246913580247</v>
      </c>
      <c r="L771" s="26"/>
      <c r="M771" s="27">
        <f t="shared" si="373"/>
        <v>3.405359179019384</v>
      </c>
      <c r="N771" s="27">
        <f t="shared" si="361"/>
        <v>0.18505437308300027</v>
      </c>
      <c r="O771" s="44"/>
      <c r="P771" s="25">
        <f t="array" ref="P771">SUM(IF(Period=$P$2,IF(Site=$A$730,IF(Provider=$B771,I))))</f>
        <v>249</v>
      </c>
      <c r="Q771" s="26">
        <f t="array" ref="Q771">SUM(IF(Period=$P$2,IF(Site=$A$730,IF(Provider=$B771,J))))</f>
        <v>26.606425702811244</v>
      </c>
      <c r="R771" s="26"/>
      <c r="S771" s="27">
        <f t="shared" si="374"/>
        <v>3.4685863874345544</v>
      </c>
      <c r="T771" s="27">
        <f t="shared" si="362"/>
        <v>0.19091118667511958</v>
      </c>
      <c r="U771" s="44"/>
      <c r="V771" s="25">
        <f t="array" ref="V771">SUM(IF(Period=$V$2,IF(Site=$A$730,IF(Provider=$B771,I))))</f>
        <v>11</v>
      </c>
      <c r="W771" s="26">
        <f t="array" ref="W771">SUM(IF(Period=$V$2,IF(Site=$A$730,IF(Provider=$B771,J))))</f>
        <v>10.272727272727273</v>
      </c>
      <c r="X771" s="26"/>
      <c r="Y771" s="27">
        <f t="shared" si="375"/>
        <v>5.9788359788359793E-2</v>
      </c>
      <c r="Z771" s="27">
        <f t="shared" si="363"/>
        <v>3.417407609024376E-3</v>
      </c>
      <c r="AA771" s="44"/>
      <c r="AB771" s="25">
        <f t="array" ref="AB771">SUM(IF(Period=$AB$2,IF(Site=$A$730,IF(Provider=$B771,I))))</f>
        <v>0</v>
      </c>
      <c r="AC771" s="26">
        <f t="array" ref="AC771">SUM(IF(Period=$AB$2,IF(Site=$A$730,IF(Provider=$B771,J))))</f>
        <v>0</v>
      </c>
      <c r="AD771" s="26"/>
      <c r="AE771" s="27">
        <f t="shared" si="376"/>
        <v>0</v>
      </c>
      <c r="AF771" s="27">
        <f t="shared" si="364"/>
        <v>0</v>
      </c>
      <c r="AG771" s="44"/>
      <c r="AH771" s="25">
        <f t="array" ref="AH771">SUM(IF(Period=$AH$2,IF(Site=$A$730,IF(Provider=$B771,I))))</f>
        <v>0</v>
      </c>
      <c r="AI771" s="26">
        <f t="array" ref="AI771">SUM(IF(Period=$AH$2,IF(Site=$A$730,IF(Provider=$B771,J))))</f>
        <v>0</v>
      </c>
      <c r="AJ771" s="26"/>
      <c r="AK771" s="27">
        <f t="shared" si="377"/>
        <v>0</v>
      </c>
      <c r="AL771" s="27">
        <f t="shared" si="365"/>
        <v>0</v>
      </c>
      <c r="AM771" s="44"/>
      <c r="AN771" s="25">
        <f t="array" ref="AN771">SUM(IF(Period=$AN$2,IF(Site=$A$730,IF(Provider=$B771,I))))</f>
        <v>0</v>
      </c>
      <c r="AO771" s="26">
        <f t="array" ref="AO771">SUM(IF(Period=$AN$2,IF(Site=$A$730,IF(Provider=$B771,J))))</f>
        <v>0</v>
      </c>
      <c r="AP771" s="26"/>
      <c r="AQ771" s="27">
        <f t="shared" si="378"/>
        <v>0</v>
      </c>
      <c r="AR771" s="27">
        <f t="shared" si="366"/>
        <v>0</v>
      </c>
      <c r="AS771" s="44"/>
      <c r="AT771" s="25">
        <f t="array" ref="AT771">SUM(IF(Period=$AT$2,IF(Site=$A$730,IF(Provider=$B771,I))))</f>
        <v>0</v>
      </c>
      <c r="AU771" s="26">
        <f t="array" ref="AU771">SUM(IF(Period=$AT$2,IF(Site=$A$730,IF(Provider=$B771,J))))</f>
        <v>0</v>
      </c>
      <c r="AV771" s="26"/>
      <c r="AW771" s="27">
        <f t="shared" si="379"/>
        <v>0</v>
      </c>
      <c r="AX771" s="27">
        <f t="shared" si="367"/>
        <v>0</v>
      </c>
      <c r="AY771" s="44"/>
      <c r="AZ771" s="25">
        <f t="array" ref="AZ771">SUM(IF(Period=$AZ$2,IF(Site=$A$730,IF(Provider=$B771,I))))</f>
        <v>0</v>
      </c>
      <c r="BA771" s="26">
        <f t="array" ref="BA771">SUM(IF(Period=$AZ$2,IF(Site=$A$730,IF(Provider=$B771,J))))</f>
        <v>0</v>
      </c>
      <c r="BB771" s="26"/>
      <c r="BC771" s="27">
        <f t="shared" si="380"/>
        <v>0</v>
      </c>
      <c r="BD771" s="27">
        <f t="shared" si="368"/>
        <v>0</v>
      </c>
      <c r="BE771" s="44"/>
      <c r="BF771" s="25">
        <f t="array" ref="BF771">SUM(IF(Period=$BF$2,IF(Site=$A$730,IF(Provider=$B771,I))))</f>
        <v>0</v>
      </c>
      <c r="BG771" s="26">
        <f t="array" ref="BG771">SUM(IF(Period=$BF$2,IF(Site=$A$730,IF(Provider=$B771,J))))</f>
        <v>0</v>
      </c>
      <c r="BH771" s="26"/>
      <c r="BI771" s="27">
        <f t="shared" si="381"/>
        <v>0</v>
      </c>
      <c r="BJ771" s="27">
        <f t="shared" si="369"/>
        <v>0</v>
      </c>
      <c r="BK771" s="44"/>
      <c r="BL771" s="25">
        <f t="array" ref="BL771">SUM(IF(Period=$BL$2,IF(Site=$A$730,IF(Provider=$B771,I))))</f>
        <v>0</v>
      </c>
      <c r="BM771" s="26">
        <f t="array" ref="BM771">SUM(IF(Period=$BL$2,IF(Site=$A$730,IF(Provider=$B771,J))))</f>
        <v>0</v>
      </c>
      <c r="BN771" s="26"/>
      <c r="BO771" s="27">
        <f t="shared" si="382"/>
        <v>0</v>
      </c>
      <c r="BP771" s="27">
        <f t="shared" si="370"/>
        <v>0</v>
      </c>
      <c r="BQ771" s="44"/>
      <c r="BR771" s="25">
        <f t="array" ref="BR771">SUM(IF(Period=$BR$2,IF(Site=$A$730,IF(Provider=$B771,I))))</f>
        <v>0</v>
      </c>
      <c r="BS771" s="26">
        <f t="array" ref="BS771">SUM(IF(Period=$BR$2,IF(Site=$A$730,IF(Provider=$B771,J))))</f>
        <v>0</v>
      </c>
      <c r="BT771" s="26"/>
      <c r="BU771" s="27">
        <f t="shared" si="383"/>
        <v>0</v>
      </c>
      <c r="BV771" s="27">
        <f t="shared" si="371"/>
        <v>0</v>
      </c>
    </row>
    <row r="772" spans="2:74" outlineLevel="1" x14ac:dyDescent="0.25">
      <c r="B772" s="20" t="s">
        <v>819</v>
      </c>
      <c r="C772" s="44"/>
      <c r="D772" s="25">
        <f t="array" ref="D772">SUM(IF(Period=$D$2,IF(Site=$A$730,IF(Provider=$B772,I))))</f>
        <v>0</v>
      </c>
      <c r="E772" s="26">
        <f t="array" ref="E772">SUM(IF(Period=$D$2,IF(Site=$A$730,IF(Provider=$B772,J))))</f>
        <v>0</v>
      </c>
      <c r="F772" s="26"/>
      <c r="G772" s="27">
        <f t="shared" si="372"/>
        <v>0</v>
      </c>
      <c r="H772" s="27">
        <f t="shared" si="360"/>
        <v>0</v>
      </c>
      <c r="I772" s="44"/>
      <c r="J772" s="25">
        <f t="array" ref="J772">SUM(IF(Period=$J$2,IF(Site=$A$730,IF(Provider=$B772,I))))</f>
        <v>0</v>
      </c>
      <c r="K772" s="26">
        <f t="array" ref="K772">SUM(IF(Period=$J$2,IF(Site=$A$730,IF(Provider=$B772,J))))</f>
        <v>0</v>
      </c>
      <c r="L772" s="26"/>
      <c r="M772" s="27">
        <f t="shared" si="373"/>
        <v>0</v>
      </c>
      <c r="N772" s="27">
        <f t="shared" si="361"/>
        <v>0</v>
      </c>
      <c r="O772" s="44"/>
      <c r="P772" s="25">
        <f t="array" ref="P772">SUM(IF(Period=$P$2,IF(Site=$A$730,IF(Provider=$B772,I))))</f>
        <v>34</v>
      </c>
      <c r="Q772" s="26">
        <f t="array" ref="Q772">SUM(IF(Period=$P$2,IF(Site=$A$730,IF(Provider=$B772,J))))</f>
        <v>9.4411764705882355</v>
      </c>
      <c r="R772" s="26"/>
      <c r="S772" s="27">
        <f t="shared" si="374"/>
        <v>0.16806282722513091</v>
      </c>
      <c r="T772" s="27">
        <f t="shared" si="362"/>
        <v>9.2501873090888136E-3</v>
      </c>
      <c r="U772" s="44"/>
      <c r="V772" s="25">
        <f t="array" ref="V772">SUM(IF(Period=$V$2,IF(Site=$A$730,IF(Provider=$B772,I))))</f>
        <v>101</v>
      </c>
      <c r="W772" s="26">
        <f t="array" ref="W772">SUM(IF(Period=$V$2,IF(Site=$A$730,IF(Provider=$B772,J))))</f>
        <v>8.8613861386138613</v>
      </c>
      <c r="X772" s="26"/>
      <c r="Y772" s="27">
        <f t="shared" si="375"/>
        <v>0.47354497354497355</v>
      </c>
      <c r="Z772" s="27">
        <f t="shared" si="363"/>
        <v>2.7067077965281558E-2</v>
      </c>
      <c r="AA772" s="44"/>
      <c r="AB772" s="25">
        <f t="array" ref="AB772">SUM(IF(Period=$AB$2,IF(Site=$A$730,IF(Provider=$B772,I))))</f>
        <v>19</v>
      </c>
      <c r="AC772" s="26">
        <f t="array" ref="AC772">SUM(IF(Period=$AB$2,IF(Site=$A$730,IF(Provider=$B772,J))))</f>
        <v>4.5263157894736841</v>
      </c>
      <c r="AD772" s="26"/>
      <c r="AE772" s="27">
        <f t="shared" si="376"/>
        <v>4.7645429362880881E-2</v>
      </c>
      <c r="AF772" s="27">
        <f t="shared" si="364"/>
        <v>2.5871664510694623E-3</v>
      </c>
      <c r="AG772" s="44"/>
      <c r="AH772" s="25">
        <f t="array" ref="AH772">SUM(IF(Period=$AH$2,IF(Site=$A$730,IF(Provider=$B772,I))))</f>
        <v>0</v>
      </c>
      <c r="AI772" s="26">
        <f t="array" ref="AI772">SUM(IF(Period=$AH$2,IF(Site=$A$730,IF(Provider=$B772,J))))</f>
        <v>0</v>
      </c>
      <c r="AJ772" s="26"/>
      <c r="AK772" s="27">
        <f t="shared" si="377"/>
        <v>0</v>
      </c>
      <c r="AL772" s="27">
        <f t="shared" si="365"/>
        <v>0</v>
      </c>
      <c r="AM772" s="44"/>
      <c r="AN772" s="25">
        <f t="array" ref="AN772">SUM(IF(Period=$AN$2,IF(Site=$A$730,IF(Provider=$B772,I))))</f>
        <v>39</v>
      </c>
      <c r="AO772" s="26">
        <f t="array" ref="AO772">SUM(IF(Period=$AN$2,IF(Site=$A$730,IF(Provider=$B772,J))))</f>
        <v>12</v>
      </c>
      <c r="AP772" s="26"/>
      <c r="AQ772" s="27">
        <f t="shared" si="378"/>
        <v>0.25490196078431371</v>
      </c>
      <c r="AR772" s="27">
        <f t="shared" si="366"/>
        <v>1.4966421490246243E-2</v>
      </c>
      <c r="AS772" s="44"/>
      <c r="AT772" s="25">
        <f t="array" ref="AT772">SUM(IF(Period=$AT$2,IF(Site=$A$730,IF(Provider=$B772,I))))</f>
        <v>1</v>
      </c>
      <c r="AU772" s="26">
        <f t="array" ref="AU772">SUM(IF(Period=$AT$2,IF(Site=$A$730,IF(Provider=$B772,J))))</f>
        <v>2</v>
      </c>
      <c r="AV772" s="26"/>
      <c r="AW772" s="27">
        <f t="shared" si="379"/>
        <v>9.3153237074988359E-4</v>
      </c>
      <c r="AX772" s="27">
        <f t="shared" si="367"/>
        <v>6.3017928600686901E-5</v>
      </c>
      <c r="AY772" s="44"/>
      <c r="AZ772" s="25">
        <f t="array" ref="AZ772">SUM(IF(Period=$AZ$2,IF(Site=$A$730,IF(Provider=$B772,I))))</f>
        <v>0</v>
      </c>
      <c r="BA772" s="26">
        <f t="array" ref="BA772">SUM(IF(Period=$AZ$2,IF(Site=$A$730,IF(Provider=$B772,J))))</f>
        <v>0</v>
      </c>
      <c r="BB772" s="26"/>
      <c r="BC772" s="27">
        <f t="shared" si="380"/>
        <v>0</v>
      </c>
      <c r="BD772" s="27">
        <f t="shared" si="368"/>
        <v>0</v>
      </c>
      <c r="BE772" s="44"/>
      <c r="BF772" s="25">
        <f t="array" ref="BF772">SUM(IF(Period=$BF$2,IF(Site=$A$730,IF(Provider=$B772,I))))</f>
        <v>45</v>
      </c>
      <c r="BG772" s="26">
        <f t="array" ref="BG772">SUM(IF(Period=$BF$2,IF(Site=$A$730,IF(Provider=$B772,J))))</f>
        <v>7.2</v>
      </c>
      <c r="BH772" s="26"/>
      <c r="BI772" s="27">
        <f t="shared" si="381"/>
        <v>0.14640759150474469</v>
      </c>
      <c r="BJ772" s="27">
        <f t="shared" si="369"/>
        <v>1.0025372857231265E-2</v>
      </c>
      <c r="BK772" s="44"/>
      <c r="BL772" s="25">
        <f t="array" ref="BL772">SUM(IF(Period=$BL$2,IF(Site=$A$730,IF(Provider=$B772,I))))</f>
        <v>21</v>
      </c>
      <c r="BM772" s="26">
        <f t="array" ref="BM772">SUM(IF(Period=$BL$2,IF(Site=$A$730,IF(Provider=$B772,J))))</f>
        <v>5.6190476190476204</v>
      </c>
      <c r="BN772" s="26"/>
      <c r="BO772" s="27">
        <f t="shared" si="382"/>
        <v>5.0556983718937458E-2</v>
      </c>
      <c r="BP772" s="27">
        <f t="shared" si="370"/>
        <v>3.6688119889313818E-3</v>
      </c>
      <c r="BQ772" s="44"/>
      <c r="BR772" s="25">
        <f t="array" ref="BR772">SUM(IF(Period=$BR$2,IF(Site=$A$730,IF(Provider=$B772,I))))</f>
        <v>61</v>
      </c>
      <c r="BS772" s="26">
        <f t="array" ref="BS772">SUM(IF(Period=$BR$2,IF(Site=$A$730,IF(Provider=$B772,J))))</f>
        <v>6.7540983606557399</v>
      </c>
      <c r="BT772" s="26"/>
      <c r="BU772" s="27">
        <f t="shared" si="383"/>
        <v>0.17524457677584013</v>
      </c>
      <c r="BV772" s="27">
        <f t="shared" si="371"/>
        <v>1.2085301105863722E-2</v>
      </c>
    </row>
    <row r="773" spans="2:74" outlineLevel="1" x14ac:dyDescent="0.25">
      <c r="B773" s="20" t="s">
        <v>904</v>
      </c>
      <c r="C773" s="44"/>
      <c r="D773" s="25">
        <f t="array" ref="D773">SUM(IF(Period=$D$2,IF(Site=$A$730,IF(Provider=$B773,I))))</f>
        <v>0</v>
      </c>
      <c r="E773" s="26">
        <f t="array" ref="E773">SUM(IF(Period=$D$2,IF(Site=$A$730,IF(Provider=$B773,J))))</f>
        <v>0</v>
      </c>
      <c r="F773" s="26"/>
      <c r="G773" s="27">
        <f t="shared" si="372"/>
        <v>0</v>
      </c>
      <c r="H773" s="27">
        <f t="shared" si="360"/>
        <v>0</v>
      </c>
      <c r="I773" s="44"/>
      <c r="J773" s="25">
        <f t="array" ref="J773">SUM(IF(Period=$J$2,IF(Site=$A$730,IF(Provider=$B773,I))))</f>
        <v>0</v>
      </c>
      <c r="K773" s="26">
        <f t="array" ref="K773">SUM(IF(Period=$J$2,IF(Site=$A$730,IF(Provider=$B773,J))))</f>
        <v>0</v>
      </c>
      <c r="L773" s="26"/>
      <c r="M773" s="27">
        <f t="shared" si="373"/>
        <v>0</v>
      </c>
      <c r="N773" s="27">
        <f t="shared" si="361"/>
        <v>0</v>
      </c>
      <c r="O773" s="44"/>
      <c r="P773" s="25">
        <f t="array" ref="P773">SUM(IF(Period=$P$2,IF(Site=$A$730,IF(Provider=$B773,I))))</f>
        <v>0</v>
      </c>
      <c r="Q773" s="26">
        <f t="array" ref="Q773">SUM(IF(Period=$P$2,IF(Site=$A$730,IF(Provider=$B773,J))))</f>
        <v>0</v>
      </c>
      <c r="R773" s="26"/>
      <c r="S773" s="27">
        <f t="shared" si="374"/>
        <v>0</v>
      </c>
      <c r="T773" s="27">
        <f t="shared" si="362"/>
        <v>0</v>
      </c>
      <c r="U773" s="44"/>
      <c r="V773" s="25">
        <f t="array" ref="V773">SUM(IF(Period=$V$2,IF(Site=$A$730,IF(Provider=$B773,I))))</f>
        <v>0</v>
      </c>
      <c r="W773" s="26">
        <f t="array" ref="W773">SUM(IF(Period=$V$2,IF(Site=$A$730,IF(Provider=$B773,J))))</f>
        <v>0</v>
      </c>
      <c r="X773" s="26"/>
      <c r="Y773" s="27">
        <f t="shared" si="375"/>
        <v>0</v>
      </c>
      <c r="Z773" s="27">
        <f t="shared" si="363"/>
        <v>0</v>
      </c>
      <c r="AA773" s="44"/>
      <c r="AB773" s="25">
        <f t="array" ref="AB773">SUM(IF(Period=$AB$2,IF(Site=$A$730,IF(Provider=$B773,I))))</f>
        <v>1</v>
      </c>
      <c r="AC773" s="26">
        <f t="array" ref="AC773">SUM(IF(Period=$AB$2,IF(Site=$A$730,IF(Provider=$B773,J))))</f>
        <v>10</v>
      </c>
      <c r="AD773" s="26"/>
      <c r="AE773" s="27">
        <f t="shared" si="376"/>
        <v>5.5401662049861505E-3</v>
      </c>
      <c r="AF773" s="27">
        <f t="shared" si="364"/>
        <v>3.0083330826389095E-4</v>
      </c>
      <c r="AG773" s="44"/>
      <c r="AH773" s="25">
        <f t="array" ref="AH773">SUM(IF(Period=$AH$2,IF(Site=$A$730,IF(Provider=$B773,I))))</f>
        <v>0</v>
      </c>
      <c r="AI773" s="26">
        <f t="array" ref="AI773">SUM(IF(Period=$AH$2,IF(Site=$A$730,IF(Provider=$B773,J))))</f>
        <v>0</v>
      </c>
      <c r="AJ773" s="26"/>
      <c r="AK773" s="27">
        <f t="shared" si="377"/>
        <v>0</v>
      </c>
      <c r="AL773" s="27">
        <f t="shared" si="365"/>
        <v>0</v>
      </c>
      <c r="AM773" s="44"/>
      <c r="AN773" s="25">
        <f t="array" ref="AN773">SUM(IF(Period=$AN$2,IF(Site=$A$730,IF(Provider=$B773,I))))</f>
        <v>0</v>
      </c>
      <c r="AO773" s="26">
        <f t="array" ref="AO773">SUM(IF(Period=$AN$2,IF(Site=$A$730,IF(Provider=$B773,J))))</f>
        <v>0</v>
      </c>
      <c r="AP773" s="26"/>
      <c r="AQ773" s="27">
        <f t="shared" si="378"/>
        <v>0</v>
      </c>
      <c r="AR773" s="27">
        <f t="shared" si="366"/>
        <v>0</v>
      </c>
      <c r="AS773" s="44"/>
      <c r="AT773" s="25">
        <f t="array" ref="AT773">SUM(IF(Period=$AT$2,IF(Site=$A$730,IF(Provider=$B773,I))))</f>
        <v>0</v>
      </c>
      <c r="AU773" s="26">
        <f t="array" ref="AU773">SUM(IF(Period=$AT$2,IF(Site=$A$730,IF(Provider=$B773,J))))</f>
        <v>0</v>
      </c>
      <c r="AV773" s="26"/>
      <c r="AW773" s="27">
        <f t="shared" si="379"/>
        <v>0</v>
      </c>
      <c r="AX773" s="27">
        <f t="shared" si="367"/>
        <v>0</v>
      </c>
      <c r="AY773" s="44"/>
      <c r="AZ773" s="25">
        <f t="array" ref="AZ773">SUM(IF(Period=$AZ$2,IF(Site=$A$730,IF(Provider=$B773,I))))</f>
        <v>0</v>
      </c>
      <c r="BA773" s="26">
        <f t="array" ref="BA773">SUM(IF(Period=$AZ$2,IF(Site=$A$730,IF(Provider=$B773,J))))</f>
        <v>0</v>
      </c>
      <c r="BB773" s="26"/>
      <c r="BC773" s="27">
        <f t="shared" si="380"/>
        <v>0</v>
      </c>
      <c r="BD773" s="27">
        <f t="shared" si="368"/>
        <v>0</v>
      </c>
      <c r="BE773" s="44"/>
      <c r="BF773" s="25">
        <f t="array" ref="BF773">SUM(IF(Period=$BF$2,IF(Site=$A$730,IF(Provider=$B773,I))))</f>
        <v>0</v>
      </c>
      <c r="BG773" s="26">
        <f t="array" ref="BG773">SUM(IF(Period=$BF$2,IF(Site=$A$730,IF(Provider=$B773,J))))</f>
        <v>0</v>
      </c>
      <c r="BH773" s="26"/>
      <c r="BI773" s="27">
        <f t="shared" si="381"/>
        <v>0</v>
      </c>
      <c r="BJ773" s="27">
        <f t="shared" si="369"/>
        <v>0</v>
      </c>
      <c r="BK773" s="44"/>
      <c r="BL773" s="25">
        <f t="array" ref="BL773">SUM(IF(Period=$BL$2,IF(Site=$A$730,IF(Provider=$B773,I))))</f>
        <v>0</v>
      </c>
      <c r="BM773" s="26">
        <f t="array" ref="BM773">SUM(IF(Period=$BL$2,IF(Site=$A$730,IF(Provider=$B773,J))))</f>
        <v>0</v>
      </c>
      <c r="BN773" s="26"/>
      <c r="BO773" s="27">
        <f t="shared" si="382"/>
        <v>0</v>
      </c>
      <c r="BP773" s="27">
        <f t="shared" si="370"/>
        <v>0</v>
      </c>
      <c r="BQ773" s="44"/>
      <c r="BR773" s="25">
        <f t="array" ref="BR773">SUM(IF(Period=$BR$2,IF(Site=$A$730,IF(Provider=$B773,I))))</f>
        <v>0</v>
      </c>
      <c r="BS773" s="26">
        <f t="array" ref="BS773">SUM(IF(Period=$BR$2,IF(Site=$A$730,IF(Provider=$B773,J))))</f>
        <v>0</v>
      </c>
      <c r="BT773" s="26"/>
      <c r="BU773" s="27">
        <f t="shared" si="383"/>
        <v>0</v>
      </c>
      <c r="BV773" s="27">
        <f t="shared" si="371"/>
        <v>0</v>
      </c>
    </row>
    <row r="774" spans="2:74" outlineLevel="1" x14ac:dyDescent="0.25">
      <c r="B774" s="20" t="s">
        <v>856</v>
      </c>
      <c r="C774" s="44"/>
      <c r="D774" s="25">
        <f t="array" ref="D774">SUM(IF(Period=$D$2,IF(Site=$A$730,IF(Provider=$B774,I))))</f>
        <v>0</v>
      </c>
      <c r="E774" s="26">
        <f t="array" ref="E774">SUM(IF(Period=$D$2,IF(Site=$A$730,IF(Provider=$B774,J))))</f>
        <v>0</v>
      </c>
      <c r="F774" s="26"/>
      <c r="G774" s="27">
        <f t="shared" si="372"/>
        <v>0</v>
      </c>
      <c r="H774" s="27">
        <f t="shared" si="360"/>
        <v>0</v>
      </c>
      <c r="I774" s="44"/>
      <c r="J774" s="25">
        <f t="array" ref="J774">SUM(IF(Period=$J$2,IF(Site=$A$730,IF(Provider=$B774,I))))</f>
        <v>0</v>
      </c>
      <c r="K774" s="26">
        <f t="array" ref="K774">SUM(IF(Period=$J$2,IF(Site=$A$730,IF(Provider=$B774,J))))</f>
        <v>0</v>
      </c>
      <c r="L774" s="26"/>
      <c r="M774" s="27">
        <f t="shared" si="373"/>
        <v>0</v>
      </c>
      <c r="N774" s="27">
        <f t="shared" si="361"/>
        <v>0</v>
      </c>
      <c r="O774" s="44"/>
      <c r="P774" s="25">
        <f t="array" ref="P774">SUM(IF(Period=$P$2,IF(Site=$A$730,IF(Provider=$B774,I))))</f>
        <v>13</v>
      </c>
      <c r="Q774" s="26">
        <f t="array" ref="Q774">SUM(IF(Period=$P$2,IF(Site=$A$730,IF(Provider=$B774,J))))</f>
        <v>4.6923076923076925</v>
      </c>
      <c r="R774" s="26"/>
      <c r="S774" s="27">
        <f t="shared" si="374"/>
        <v>3.1937172774869113E-2</v>
      </c>
      <c r="T774" s="27">
        <f t="shared" si="362"/>
        <v>1.7578237565558184E-3</v>
      </c>
      <c r="U774" s="44"/>
      <c r="V774" s="25">
        <f t="array" ref="V774">SUM(IF(Period=$V$2,IF(Site=$A$730,IF(Provider=$B774,I))))</f>
        <v>0</v>
      </c>
      <c r="W774" s="26">
        <f t="array" ref="W774">SUM(IF(Period=$V$2,IF(Site=$A$730,IF(Provider=$B774,J))))</f>
        <v>0</v>
      </c>
      <c r="X774" s="26"/>
      <c r="Y774" s="27">
        <f t="shared" si="375"/>
        <v>0</v>
      </c>
      <c r="Z774" s="27">
        <f t="shared" si="363"/>
        <v>0</v>
      </c>
      <c r="AA774" s="44"/>
      <c r="AB774" s="25">
        <f t="array" ref="AB774">SUM(IF(Period=$AB$2,IF(Site=$A$730,IF(Provider=$B774,I))))</f>
        <v>0</v>
      </c>
      <c r="AC774" s="26">
        <f t="array" ref="AC774">SUM(IF(Period=$AB$2,IF(Site=$A$730,IF(Provider=$B774,J))))</f>
        <v>0</v>
      </c>
      <c r="AD774" s="26"/>
      <c r="AE774" s="27">
        <f t="shared" si="376"/>
        <v>0</v>
      </c>
      <c r="AF774" s="27">
        <f t="shared" si="364"/>
        <v>0</v>
      </c>
      <c r="AG774" s="44"/>
      <c r="AH774" s="25">
        <f t="array" ref="AH774">SUM(IF(Period=$AH$2,IF(Site=$A$730,IF(Provider=$B774,I))))</f>
        <v>0</v>
      </c>
      <c r="AI774" s="26">
        <f t="array" ref="AI774">SUM(IF(Period=$AH$2,IF(Site=$A$730,IF(Provider=$B774,J))))</f>
        <v>0</v>
      </c>
      <c r="AJ774" s="26"/>
      <c r="AK774" s="27">
        <f t="shared" si="377"/>
        <v>0</v>
      </c>
      <c r="AL774" s="27">
        <f t="shared" si="365"/>
        <v>0</v>
      </c>
      <c r="AM774" s="44"/>
      <c r="AN774" s="25">
        <f t="array" ref="AN774">SUM(IF(Period=$AN$2,IF(Site=$A$730,IF(Provider=$B774,I))))</f>
        <v>0</v>
      </c>
      <c r="AO774" s="26">
        <f t="array" ref="AO774">SUM(IF(Period=$AN$2,IF(Site=$A$730,IF(Provider=$B774,J))))</f>
        <v>0</v>
      </c>
      <c r="AP774" s="26"/>
      <c r="AQ774" s="27">
        <f t="shared" si="378"/>
        <v>0</v>
      </c>
      <c r="AR774" s="27">
        <f t="shared" si="366"/>
        <v>0</v>
      </c>
      <c r="AS774" s="44"/>
      <c r="AT774" s="25">
        <f t="array" ref="AT774">SUM(IF(Period=$AT$2,IF(Site=$A$730,IF(Provider=$B774,I))))</f>
        <v>0</v>
      </c>
      <c r="AU774" s="26">
        <f t="array" ref="AU774">SUM(IF(Period=$AT$2,IF(Site=$A$730,IF(Provider=$B774,J))))</f>
        <v>0</v>
      </c>
      <c r="AV774" s="26"/>
      <c r="AW774" s="27">
        <f t="shared" si="379"/>
        <v>0</v>
      </c>
      <c r="AX774" s="27">
        <f t="shared" si="367"/>
        <v>0</v>
      </c>
      <c r="AY774" s="44"/>
      <c r="AZ774" s="25">
        <f t="array" ref="AZ774">SUM(IF(Period=$AZ$2,IF(Site=$A$730,IF(Provider=$B774,I))))</f>
        <v>0</v>
      </c>
      <c r="BA774" s="26">
        <f t="array" ref="BA774">SUM(IF(Period=$AZ$2,IF(Site=$A$730,IF(Provider=$B774,J))))</f>
        <v>0</v>
      </c>
      <c r="BB774" s="26"/>
      <c r="BC774" s="27">
        <f t="shared" si="380"/>
        <v>0</v>
      </c>
      <c r="BD774" s="27">
        <f t="shared" si="368"/>
        <v>0</v>
      </c>
      <c r="BE774" s="44"/>
      <c r="BF774" s="25">
        <f t="array" ref="BF774">SUM(IF(Period=$BF$2,IF(Site=$A$730,IF(Provider=$B774,I))))</f>
        <v>0</v>
      </c>
      <c r="BG774" s="26">
        <f t="array" ref="BG774">SUM(IF(Period=$BF$2,IF(Site=$A$730,IF(Provider=$B774,J))))</f>
        <v>0</v>
      </c>
      <c r="BH774" s="26"/>
      <c r="BI774" s="27">
        <f t="shared" si="381"/>
        <v>0</v>
      </c>
      <c r="BJ774" s="27">
        <f t="shared" si="369"/>
        <v>0</v>
      </c>
      <c r="BK774" s="44"/>
      <c r="BL774" s="25">
        <f t="array" ref="BL774">SUM(IF(Period=$BL$2,IF(Site=$A$730,IF(Provider=$B774,I))))</f>
        <v>0</v>
      </c>
      <c r="BM774" s="26">
        <f t="array" ref="BM774">SUM(IF(Period=$BL$2,IF(Site=$A$730,IF(Provider=$B774,J))))</f>
        <v>0</v>
      </c>
      <c r="BN774" s="26"/>
      <c r="BO774" s="27">
        <f t="shared" si="382"/>
        <v>0</v>
      </c>
      <c r="BP774" s="27">
        <f t="shared" si="370"/>
        <v>0</v>
      </c>
      <c r="BQ774" s="44"/>
      <c r="BR774" s="25">
        <f t="array" ref="BR774">SUM(IF(Period=$BR$2,IF(Site=$A$730,IF(Provider=$B774,I))))</f>
        <v>0</v>
      </c>
      <c r="BS774" s="26">
        <f t="array" ref="BS774">SUM(IF(Period=$BR$2,IF(Site=$A$730,IF(Provider=$B774,J))))</f>
        <v>0</v>
      </c>
      <c r="BT774" s="26"/>
      <c r="BU774" s="27">
        <f t="shared" si="383"/>
        <v>0</v>
      </c>
      <c r="BV774" s="27">
        <f t="shared" si="371"/>
        <v>0</v>
      </c>
    </row>
    <row r="775" spans="2:74" outlineLevel="1" x14ac:dyDescent="0.25">
      <c r="B775" s="20" t="s">
        <v>655</v>
      </c>
      <c r="C775" s="44"/>
      <c r="D775" s="25">
        <f t="array" ref="D775">SUM(IF(Period=$D$2,IF(Site=$A$730,IF(Provider=$B775,I))))</f>
        <v>0</v>
      </c>
      <c r="E775" s="26">
        <f t="array" ref="E775">SUM(IF(Period=$D$2,IF(Site=$A$730,IF(Provider=$B775,J))))</f>
        <v>0</v>
      </c>
      <c r="F775" s="26"/>
      <c r="G775" s="27">
        <f t="shared" si="372"/>
        <v>0</v>
      </c>
      <c r="H775" s="27">
        <f t="shared" si="360"/>
        <v>0</v>
      </c>
      <c r="I775" s="44"/>
      <c r="J775" s="25">
        <f t="array" ref="J775">SUM(IF(Period=$J$2,IF(Site=$A$730,IF(Provider=$B775,I))))</f>
        <v>0</v>
      </c>
      <c r="K775" s="26">
        <f t="array" ref="K775">SUM(IF(Period=$J$2,IF(Site=$A$730,IF(Provider=$B775,J))))</f>
        <v>0</v>
      </c>
      <c r="L775" s="26"/>
      <c r="M775" s="27">
        <f t="shared" si="373"/>
        <v>0</v>
      </c>
      <c r="N775" s="27">
        <f t="shared" si="361"/>
        <v>0</v>
      </c>
      <c r="O775" s="44"/>
      <c r="P775" s="25">
        <f t="array" ref="P775">SUM(IF(Period=$P$2,IF(Site=$A$730,IF(Provider=$B775,I))))</f>
        <v>126</v>
      </c>
      <c r="Q775" s="26">
        <f t="array" ref="Q775">SUM(IF(Period=$P$2,IF(Site=$A$730,IF(Provider=$B775,J))))</f>
        <v>10.80952380952381</v>
      </c>
      <c r="R775" s="26"/>
      <c r="S775" s="27">
        <f t="shared" si="374"/>
        <v>0.71308900523560215</v>
      </c>
      <c r="T775" s="27">
        <f t="shared" si="362"/>
        <v>3.9248458302115152E-2</v>
      </c>
      <c r="U775" s="44"/>
      <c r="V775" s="25">
        <f t="array" ref="V775">SUM(IF(Period=$V$2,IF(Site=$A$730,IF(Provider=$B775,I))))</f>
        <v>106</v>
      </c>
      <c r="W775" s="26">
        <f t="array" ref="W775">SUM(IF(Period=$V$2,IF(Site=$A$730,IF(Provider=$B775,J))))</f>
        <v>7.5188679245283021</v>
      </c>
      <c r="X775" s="26"/>
      <c r="Y775" s="27">
        <f t="shared" si="375"/>
        <v>0.42169312169312168</v>
      </c>
      <c r="Z775" s="27">
        <f t="shared" si="363"/>
        <v>2.4103308534446258E-2</v>
      </c>
      <c r="AA775" s="44"/>
      <c r="AB775" s="25">
        <f t="array" ref="AB775">SUM(IF(Period=$AB$2,IF(Site=$A$730,IF(Provider=$B775,I))))</f>
        <v>61</v>
      </c>
      <c r="AC775" s="26">
        <f t="array" ref="AC775">SUM(IF(Period=$AB$2,IF(Site=$A$730,IF(Provider=$B775,J))))</f>
        <v>6.7868852459016393</v>
      </c>
      <c r="AD775" s="26"/>
      <c r="AE775" s="27">
        <f t="shared" si="376"/>
        <v>0.22936288088642662</v>
      </c>
      <c r="AF775" s="27">
        <f t="shared" si="364"/>
        <v>1.2454498962125088E-2</v>
      </c>
      <c r="AG775" s="44"/>
      <c r="AH775" s="25">
        <f t="array" ref="AH775">SUM(IF(Period=$AH$2,IF(Site=$A$730,IF(Provider=$B775,I))))</f>
        <v>0</v>
      </c>
      <c r="AI775" s="26">
        <f t="array" ref="AI775">SUM(IF(Period=$AH$2,IF(Site=$A$730,IF(Provider=$B775,J))))</f>
        <v>0</v>
      </c>
      <c r="AJ775" s="26"/>
      <c r="AK775" s="27">
        <f t="shared" si="377"/>
        <v>0</v>
      </c>
      <c r="AL775" s="27">
        <f t="shared" si="365"/>
        <v>0</v>
      </c>
      <c r="AM775" s="44"/>
      <c r="AN775" s="25">
        <f t="array" ref="AN775">SUM(IF(Period=$AN$2,IF(Site=$A$730,IF(Provider=$B775,I))))</f>
        <v>0</v>
      </c>
      <c r="AO775" s="26">
        <f t="array" ref="AO775">SUM(IF(Period=$AN$2,IF(Site=$A$730,IF(Provider=$B775,J))))</f>
        <v>0</v>
      </c>
      <c r="AP775" s="26"/>
      <c r="AQ775" s="27">
        <f t="shared" si="378"/>
        <v>0</v>
      </c>
      <c r="AR775" s="27">
        <f t="shared" si="366"/>
        <v>0</v>
      </c>
      <c r="AS775" s="44"/>
      <c r="AT775" s="25">
        <f t="array" ref="AT775">SUM(IF(Period=$AT$2,IF(Site=$A$730,IF(Provider=$B775,I))))</f>
        <v>134</v>
      </c>
      <c r="AU775" s="26">
        <f t="array" ref="AU775">SUM(IF(Period=$AT$2,IF(Site=$A$730,IF(Provider=$B775,J))))</f>
        <v>6.7910447761194002</v>
      </c>
      <c r="AV775" s="26"/>
      <c r="AW775" s="27">
        <f t="shared" si="379"/>
        <v>0.42384722869119684</v>
      </c>
      <c r="AX775" s="27">
        <f t="shared" si="367"/>
        <v>2.8673157513312526E-2</v>
      </c>
      <c r="AY775" s="44"/>
      <c r="AZ775" s="25">
        <f t="array" ref="AZ775">SUM(IF(Period=$AZ$2,IF(Site=$A$730,IF(Provider=$B775,I))))</f>
        <v>86</v>
      </c>
      <c r="BA775" s="26">
        <f t="array" ref="BA775">SUM(IF(Period=$AZ$2,IF(Site=$A$730,IF(Provider=$B775,J))))</f>
        <v>6</v>
      </c>
      <c r="BB775" s="26"/>
      <c r="BC775" s="27">
        <f t="shared" si="380"/>
        <v>0.2658423493044822</v>
      </c>
      <c r="BD775" s="27">
        <f t="shared" si="368"/>
        <v>1.6813842093258171E-2</v>
      </c>
      <c r="BE775" s="44"/>
      <c r="BF775" s="25">
        <f t="array" ref="BF775">SUM(IF(Period=$BF$2,IF(Site=$A$730,IF(Provider=$B775,I))))</f>
        <v>36</v>
      </c>
      <c r="BG775" s="26">
        <f t="array" ref="BG775">SUM(IF(Period=$BF$2,IF(Site=$A$730,IF(Provider=$B775,J))))</f>
        <v>5.8055555555555598</v>
      </c>
      <c r="BH775" s="26"/>
      <c r="BI775" s="27">
        <f t="shared" si="381"/>
        <v>9.4441934026208832E-2</v>
      </c>
      <c r="BJ775" s="27">
        <f t="shared" si="369"/>
        <v>6.4669843430905424E-3</v>
      </c>
      <c r="BK775" s="44"/>
      <c r="BL775" s="25">
        <f t="array" ref="BL775">SUM(IF(Period=$BL$2,IF(Site=$A$730,IF(Provider=$B775,I))))</f>
        <v>132</v>
      </c>
      <c r="BM775" s="26">
        <f t="array" ref="BM775">SUM(IF(Period=$BL$2,IF(Site=$A$730,IF(Provider=$B775,J))))</f>
        <v>7.0909090909090899</v>
      </c>
      <c r="BN775" s="26"/>
      <c r="BO775" s="27">
        <f t="shared" si="382"/>
        <v>0.40102827763496135</v>
      </c>
      <c r="BP775" s="27">
        <f t="shared" si="370"/>
        <v>2.9101762895252303E-2</v>
      </c>
      <c r="BQ775" s="44"/>
      <c r="BR775" s="25">
        <f t="array" ref="BR775">SUM(IF(Period=$BR$2,IF(Site=$A$730,IF(Provider=$B775,I))))</f>
        <v>60</v>
      </c>
      <c r="BS775" s="26">
        <f t="array" ref="BS775">SUM(IF(Period=$BR$2,IF(Site=$A$730,IF(Provider=$B775,J))))</f>
        <v>6.7</v>
      </c>
      <c r="BT775" s="26"/>
      <c r="BU775" s="27">
        <f t="shared" si="383"/>
        <v>0.17099106763079541</v>
      </c>
      <c r="BV775" s="27">
        <f t="shared" si="371"/>
        <v>1.1791968554750521E-2</v>
      </c>
    </row>
    <row r="776" spans="2:74" outlineLevel="1" x14ac:dyDescent="0.25">
      <c r="B776" s="20" t="s">
        <v>907</v>
      </c>
      <c r="C776" s="44"/>
      <c r="D776" s="25">
        <f t="array" ref="D776">SUM(IF(Period=$D$2,IF(Site=$A$730,IF(Provider=$B776,I))))</f>
        <v>0</v>
      </c>
      <c r="E776" s="26">
        <f t="array" ref="E776">SUM(IF(Period=$D$2,IF(Site=$A$730,IF(Provider=$B776,J))))</f>
        <v>0</v>
      </c>
      <c r="F776" s="26"/>
      <c r="G776" s="27">
        <f t="shared" si="372"/>
        <v>0</v>
      </c>
      <c r="H776" s="27">
        <f t="shared" si="360"/>
        <v>0</v>
      </c>
      <c r="I776" s="44"/>
      <c r="J776" s="25">
        <f t="array" ref="J776">SUM(IF(Period=$J$2,IF(Site=$A$730,IF(Provider=$B776,I))))</f>
        <v>0</v>
      </c>
      <c r="K776" s="26">
        <f t="array" ref="K776">SUM(IF(Period=$J$2,IF(Site=$A$730,IF(Provider=$B776,J))))</f>
        <v>0</v>
      </c>
      <c r="L776" s="26"/>
      <c r="M776" s="27">
        <f t="shared" si="373"/>
        <v>0</v>
      </c>
      <c r="N776" s="27">
        <f t="shared" si="361"/>
        <v>0</v>
      </c>
      <c r="O776" s="44"/>
      <c r="P776" s="25">
        <f t="array" ref="P776">SUM(IF(Period=$P$2,IF(Site=$A$730,IF(Provider=$B776,I))))</f>
        <v>0</v>
      </c>
      <c r="Q776" s="26">
        <f t="array" ref="Q776">SUM(IF(Period=$P$2,IF(Site=$A$730,IF(Provider=$B776,J))))</f>
        <v>0</v>
      </c>
      <c r="R776" s="26"/>
      <c r="S776" s="27">
        <f t="shared" si="374"/>
        <v>0</v>
      </c>
      <c r="T776" s="27">
        <f t="shared" si="362"/>
        <v>0</v>
      </c>
      <c r="U776" s="44"/>
      <c r="V776" s="25">
        <f t="array" ref="V776">SUM(IF(Period=$V$2,IF(Site=$A$730,IF(Provider=$B776,I))))</f>
        <v>0</v>
      </c>
      <c r="W776" s="26">
        <f t="array" ref="W776">SUM(IF(Period=$V$2,IF(Site=$A$730,IF(Provider=$B776,J))))</f>
        <v>0</v>
      </c>
      <c r="X776" s="26"/>
      <c r="Y776" s="27">
        <f t="shared" si="375"/>
        <v>0</v>
      </c>
      <c r="Z776" s="27">
        <f t="shared" si="363"/>
        <v>0</v>
      </c>
      <c r="AA776" s="44"/>
      <c r="AB776" s="25">
        <f t="array" ref="AB776">SUM(IF(Period=$AB$2,IF(Site=$A$730,IF(Provider=$B776,I))))</f>
        <v>0</v>
      </c>
      <c r="AC776" s="26">
        <f t="array" ref="AC776">SUM(IF(Period=$AB$2,IF(Site=$A$730,IF(Provider=$B776,J))))</f>
        <v>0</v>
      </c>
      <c r="AD776" s="26"/>
      <c r="AE776" s="27">
        <f t="shared" si="376"/>
        <v>0</v>
      </c>
      <c r="AF776" s="27">
        <f t="shared" si="364"/>
        <v>0</v>
      </c>
      <c r="AG776" s="44"/>
      <c r="AH776" s="25">
        <f t="array" ref="AH776">SUM(IF(Period=$AH$2,IF(Site=$A$730,IF(Provider=$B776,I))))</f>
        <v>0</v>
      </c>
      <c r="AI776" s="26">
        <f t="array" ref="AI776">SUM(IF(Period=$AH$2,IF(Site=$A$730,IF(Provider=$B776,J))))</f>
        <v>0</v>
      </c>
      <c r="AJ776" s="26"/>
      <c r="AK776" s="27">
        <f t="shared" si="377"/>
        <v>0</v>
      </c>
      <c r="AL776" s="27">
        <f t="shared" si="365"/>
        <v>0</v>
      </c>
      <c r="AM776" s="44"/>
      <c r="AN776" s="25">
        <f t="array" ref="AN776">SUM(IF(Period=$AN$2,IF(Site=$A$730,IF(Provider=$B776,I))))</f>
        <v>0</v>
      </c>
      <c r="AO776" s="26">
        <f t="array" ref="AO776">SUM(IF(Period=$AN$2,IF(Site=$A$730,IF(Provider=$B776,J))))</f>
        <v>0</v>
      </c>
      <c r="AP776" s="26"/>
      <c r="AQ776" s="27">
        <f t="shared" si="378"/>
        <v>0</v>
      </c>
      <c r="AR776" s="27">
        <f t="shared" si="366"/>
        <v>0</v>
      </c>
      <c r="AS776" s="44"/>
      <c r="AT776" s="25">
        <f t="array" ref="AT776">SUM(IF(Period=$AT$2,IF(Site=$A$730,IF(Provider=$B776,I))))</f>
        <v>0</v>
      </c>
      <c r="AU776" s="26">
        <f t="array" ref="AU776">SUM(IF(Period=$AT$2,IF(Site=$A$730,IF(Provider=$B776,J))))</f>
        <v>0</v>
      </c>
      <c r="AV776" s="26"/>
      <c r="AW776" s="27">
        <f t="shared" si="379"/>
        <v>0</v>
      </c>
      <c r="AX776" s="27">
        <f t="shared" si="367"/>
        <v>0</v>
      </c>
      <c r="AY776" s="44"/>
      <c r="AZ776" s="25">
        <f t="array" ref="AZ776">SUM(IF(Period=$AZ$2,IF(Site=$A$730,IF(Provider=$B776,I))))</f>
        <v>0</v>
      </c>
      <c r="BA776" s="26">
        <f t="array" ref="BA776">SUM(IF(Period=$AZ$2,IF(Site=$A$730,IF(Provider=$B776,J))))</f>
        <v>0</v>
      </c>
      <c r="BB776" s="26"/>
      <c r="BC776" s="27">
        <f t="shared" si="380"/>
        <v>0</v>
      </c>
      <c r="BD776" s="27">
        <f t="shared" si="368"/>
        <v>0</v>
      </c>
      <c r="BE776" s="44"/>
      <c r="BF776" s="25">
        <f t="array" ref="BF776">SUM(IF(Period=$BF$2,IF(Site=$A$730,IF(Provider=$B776,I))))</f>
        <v>0</v>
      </c>
      <c r="BG776" s="26">
        <f t="array" ref="BG776">SUM(IF(Period=$BF$2,IF(Site=$A$730,IF(Provider=$B776,J))))</f>
        <v>0</v>
      </c>
      <c r="BH776" s="26"/>
      <c r="BI776" s="27">
        <f t="shared" si="381"/>
        <v>0</v>
      </c>
      <c r="BJ776" s="27">
        <f t="shared" si="369"/>
        <v>0</v>
      </c>
      <c r="BK776" s="44"/>
      <c r="BL776" s="25">
        <f t="array" ref="BL776">SUM(IF(Period=$BL$2,IF(Site=$A$730,IF(Provider=$B776,I))))</f>
        <v>0</v>
      </c>
      <c r="BM776" s="26">
        <f t="array" ref="BM776">SUM(IF(Period=$BL$2,IF(Site=$A$730,IF(Provider=$B776,J))))</f>
        <v>0</v>
      </c>
      <c r="BN776" s="26"/>
      <c r="BO776" s="27">
        <f t="shared" si="382"/>
        <v>0</v>
      </c>
      <c r="BP776" s="27">
        <f t="shared" si="370"/>
        <v>0</v>
      </c>
      <c r="BQ776" s="44"/>
      <c r="BR776" s="25">
        <f t="array" ref="BR776">SUM(IF(Period=$BR$2,IF(Site=$A$730,IF(Provider=$B776,I))))</f>
        <v>0</v>
      </c>
      <c r="BS776" s="26">
        <f t="array" ref="BS776">SUM(IF(Period=$BR$2,IF(Site=$A$730,IF(Provider=$B776,J))))</f>
        <v>0</v>
      </c>
      <c r="BT776" s="26"/>
      <c r="BU776" s="27">
        <f t="shared" si="383"/>
        <v>0</v>
      </c>
      <c r="BV776" s="27">
        <f t="shared" si="371"/>
        <v>0</v>
      </c>
    </row>
    <row r="777" spans="2:74" outlineLevel="1" x14ac:dyDescent="0.25">
      <c r="B777" s="20" t="s">
        <v>606</v>
      </c>
      <c r="C777" s="44"/>
      <c r="D777" s="25">
        <f t="array" ref="D777">SUM(IF(Period=$D$2,IF(Site=$A$730,IF(Provider=$B777,I))))</f>
        <v>0</v>
      </c>
      <c r="E777" s="26">
        <f t="array" ref="E777">SUM(IF(Period=$D$2,IF(Site=$A$730,IF(Provider=$B777,J))))</f>
        <v>0</v>
      </c>
      <c r="F777" s="26"/>
      <c r="G777" s="27">
        <f t="shared" si="372"/>
        <v>0</v>
      </c>
      <c r="H777" s="27">
        <f t="shared" si="360"/>
        <v>0</v>
      </c>
      <c r="I777" s="44"/>
      <c r="J777" s="25">
        <f t="array" ref="J777">SUM(IF(Period=$J$2,IF(Site=$A$730,IF(Provider=$B777,I))))</f>
        <v>0</v>
      </c>
      <c r="K777" s="26">
        <f t="array" ref="K777">SUM(IF(Period=$J$2,IF(Site=$A$730,IF(Provider=$B777,J))))</f>
        <v>0</v>
      </c>
      <c r="L777" s="26"/>
      <c r="M777" s="27">
        <f t="shared" si="373"/>
        <v>0</v>
      </c>
      <c r="N777" s="27">
        <f t="shared" si="361"/>
        <v>0</v>
      </c>
      <c r="O777" s="44"/>
      <c r="P777" s="25">
        <f t="array" ref="P777">SUM(IF(Period=$P$2,IF(Site=$A$730,IF(Provider=$B777,I))))</f>
        <v>1</v>
      </c>
      <c r="Q777" s="26">
        <f t="array" ref="Q777">SUM(IF(Period=$P$2,IF(Site=$A$730,IF(Provider=$B777,J))))</f>
        <v>22</v>
      </c>
      <c r="R777" s="26"/>
      <c r="S777" s="27">
        <f t="shared" si="374"/>
        <v>1.1518324607329844E-2</v>
      </c>
      <c r="T777" s="27">
        <f t="shared" si="362"/>
        <v>6.339692236758688E-4</v>
      </c>
      <c r="U777" s="44"/>
      <c r="V777" s="25">
        <f t="array" ref="V777">SUM(IF(Period=$V$2,IF(Site=$A$730,IF(Provider=$B777,I))))</f>
        <v>2</v>
      </c>
      <c r="W777" s="26">
        <f t="array" ref="W777">SUM(IF(Period=$V$2,IF(Site=$A$730,IF(Provider=$B777,J))))</f>
        <v>40</v>
      </c>
      <c r="X777" s="26"/>
      <c r="Y777" s="27">
        <f t="shared" si="375"/>
        <v>4.2328042328042333E-2</v>
      </c>
      <c r="Z777" s="27">
        <f t="shared" si="363"/>
        <v>2.4194036170084076E-3</v>
      </c>
      <c r="AA777" s="44"/>
      <c r="AB777" s="25">
        <f t="array" ref="AB777">SUM(IF(Period=$AB$2,IF(Site=$A$730,IF(Provider=$B777,I))))</f>
        <v>1</v>
      </c>
      <c r="AC777" s="26">
        <f t="array" ref="AC777">SUM(IF(Period=$AB$2,IF(Site=$A$730,IF(Provider=$B777,J))))</f>
        <v>13</v>
      </c>
      <c r="AD777" s="26"/>
      <c r="AE777" s="27">
        <f t="shared" si="376"/>
        <v>7.2022160664819953E-3</v>
      </c>
      <c r="AF777" s="27">
        <f t="shared" si="364"/>
        <v>3.9108330074305825E-4</v>
      </c>
      <c r="AG777" s="44"/>
      <c r="AH777" s="25">
        <f t="array" ref="AH777">SUM(IF(Period=$AH$2,IF(Site=$A$730,IF(Provider=$B777,I))))</f>
        <v>0</v>
      </c>
      <c r="AI777" s="26">
        <f t="array" ref="AI777">SUM(IF(Period=$AH$2,IF(Site=$A$730,IF(Provider=$B777,J))))</f>
        <v>0</v>
      </c>
      <c r="AJ777" s="26"/>
      <c r="AK777" s="27">
        <f t="shared" si="377"/>
        <v>0</v>
      </c>
      <c r="AL777" s="27">
        <f t="shared" si="365"/>
        <v>0</v>
      </c>
      <c r="AM777" s="44"/>
      <c r="AN777" s="25">
        <f t="array" ref="AN777">SUM(IF(Period=$AN$2,IF(Site=$A$730,IF(Provider=$B777,I))))</f>
        <v>0</v>
      </c>
      <c r="AO777" s="26">
        <f t="array" ref="AO777">SUM(IF(Period=$AN$2,IF(Site=$A$730,IF(Provider=$B777,J))))</f>
        <v>0</v>
      </c>
      <c r="AP777" s="26"/>
      <c r="AQ777" s="27">
        <f t="shared" si="378"/>
        <v>0</v>
      </c>
      <c r="AR777" s="27">
        <f t="shared" si="366"/>
        <v>0</v>
      </c>
      <c r="AS777" s="44"/>
      <c r="AT777" s="25">
        <f t="array" ref="AT777">SUM(IF(Period=$AT$2,IF(Site=$A$730,IF(Provider=$B777,I))))</f>
        <v>0</v>
      </c>
      <c r="AU777" s="26">
        <f t="array" ref="AU777">SUM(IF(Period=$AT$2,IF(Site=$A$730,IF(Provider=$B777,J))))</f>
        <v>0</v>
      </c>
      <c r="AV777" s="26"/>
      <c r="AW777" s="27">
        <f t="shared" si="379"/>
        <v>0</v>
      </c>
      <c r="AX777" s="27">
        <f t="shared" si="367"/>
        <v>0</v>
      </c>
      <c r="AY777" s="44"/>
      <c r="AZ777" s="25">
        <f t="array" ref="AZ777">SUM(IF(Period=$AZ$2,IF(Site=$A$730,IF(Provider=$B777,I))))</f>
        <v>0</v>
      </c>
      <c r="BA777" s="26">
        <f t="array" ref="BA777">SUM(IF(Period=$AZ$2,IF(Site=$A$730,IF(Provider=$B777,J))))</f>
        <v>0</v>
      </c>
      <c r="BB777" s="26"/>
      <c r="BC777" s="27">
        <f t="shared" si="380"/>
        <v>0</v>
      </c>
      <c r="BD777" s="27">
        <f t="shared" si="368"/>
        <v>0</v>
      </c>
      <c r="BE777" s="44"/>
      <c r="BF777" s="25">
        <f t="array" ref="BF777">SUM(IF(Period=$BF$2,IF(Site=$A$730,IF(Provider=$B777,I))))</f>
        <v>0</v>
      </c>
      <c r="BG777" s="26">
        <f t="array" ref="BG777">SUM(IF(Period=$BF$2,IF(Site=$A$730,IF(Provider=$B777,J))))</f>
        <v>0</v>
      </c>
      <c r="BH777" s="26"/>
      <c r="BI777" s="27">
        <f t="shared" si="381"/>
        <v>0</v>
      </c>
      <c r="BJ777" s="27">
        <f t="shared" si="369"/>
        <v>0</v>
      </c>
      <c r="BK777" s="44"/>
      <c r="BL777" s="25">
        <f t="array" ref="BL777">SUM(IF(Period=$BL$2,IF(Site=$A$730,IF(Provider=$B777,I))))</f>
        <v>0</v>
      </c>
      <c r="BM777" s="26">
        <f t="array" ref="BM777">SUM(IF(Period=$BL$2,IF(Site=$A$730,IF(Provider=$B777,J))))</f>
        <v>0</v>
      </c>
      <c r="BN777" s="26"/>
      <c r="BO777" s="27">
        <f t="shared" si="382"/>
        <v>0</v>
      </c>
      <c r="BP777" s="27">
        <f t="shared" si="370"/>
        <v>0</v>
      </c>
      <c r="BQ777" s="44"/>
      <c r="BR777" s="25">
        <f t="array" ref="BR777">SUM(IF(Period=$BR$2,IF(Site=$A$730,IF(Provider=$B777,I))))</f>
        <v>0</v>
      </c>
      <c r="BS777" s="26">
        <f t="array" ref="BS777">SUM(IF(Period=$BR$2,IF(Site=$A$730,IF(Provider=$B777,J))))</f>
        <v>0</v>
      </c>
      <c r="BT777" s="26"/>
      <c r="BU777" s="27">
        <f t="shared" si="383"/>
        <v>0</v>
      </c>
      <c r="BV777" s="27">
        <f t="shared" si="371"/>
        <v>0</v>
      </c>
    </row>
    <row r="778" spans="2:74" outlineLevel="1" x14ac:dyDescent="0.25">
      <c r="B778" s="20" t="s">
        <v>736</v>
      </c>
      <c r="C778" s="44"/>
      <c r="D778" s="25">
        <f t="array" ref="D778">SUM(IF(Period=$D$2,IF(Site=$A$730,IF(Provider=$B778,I))))</f>
        <v>0</v>
      </c>
      <c r="E778" s="26">
        <f t="array" ref="E778">SUM(IF(Period=$D$2,IF(Site=$A$730,IF(Provider=$B778,J))))</f>
        <v>0</v>
      </c>
      <c r="F778" s="26"/>
      <c r="G778" s="27">
        <f t="shared" si="372"/>
        <v>0</v>
      </c>
      <c r="H778" s="27">
        <f t="shared" si="360"/>
        <v>0</v>
      </c>
      <c r="I778" s="44"/>
      <c r="J778" s="25">
        <f t="array" ref="J778">SUM(IF(Period=$J$2,IF(Site=$A$730,IF(Provider=$B778,I))))</f>
        <v>20</v>
      </c>
      <c r="K778" s="26">
        <f t="array" ref="K778">SUM(IF(Period=$J$2,IF(Site=$A$730,IF(Provider=$B778,J))))</f>
        <v>6.55</v>
      </c>
      <c r="L778" s="26"/>
      <c r="M778" s="27">
        <f t="shared" si="373"/>
        <v>7.4686431014823265E-2</v>
      </c>
      <c r="N778" s="27">
        <f t="shared" si="361"/>
        <v>4.0586175914738044E-3</v>
      </c>
      <c r="O778" s="44"/>
      <c r="P778" s="25">
        <f t="array" ref="P778">SUM(IF(Period=$P$2,IF(Site=$A$730,IF(Provider=$B778,I))))</f>
        <v>25</v>
      </c>
      <c r="Q778" s="26">
        <f t="array" ref="Q778">SUM(IF(Period=$P$2,IF(Site=$A$730,IF(Provider=$B778,J))))</f>
        <v>5.4</v>
      </c>
      <c r="R778" s="26"/>
      <c r="S778" s="27">
        <f t="shared" si="374"/>
        <v>7.0680628272251314E-2</v>
      </c>
      <c r="T778" s="27">
        <f t="shared" si="362"/>
        <v>3.8902656907382864E-3</v>
      </c>
      <c r="U778" s="44"/>
      <c r="V778" s="25">
        <f t="array" ref="V778">SUM(IF(Period=$V$2,IF(Site=$A$730,IF(Provider=$B778,I))))</f>
        <v>34</v>
      </c>
      <c r="W778" s="26">
        <f t="array" ref="W778">SUM(IF(Period=$V$2,IF(Site=$A$730,IF(Provider=$B778,J))))</f>
        <v>8.6764705882352935</v>
      </c>
      <c r="X778" s="26"/>
      <c r="Y778" s="27">
        <f t="shared" si="375"/>
        <v>0.15608465608465608</v>
      </c>
      <c r="Z778" s="27">
        <f t="shared" si="363"/>
        <v>8.9215508377185008E-3</v>
      </c>
      <c r="AA778" s="44"/>
      <c r="AB778" s="25">
        <f t="array" ref="AB778">SUM(IF(Period=$AB$2,IF(Site=$A$730,IF(Provider=$B778,I))))</f>
        <v>16</v>
      </c>
      <c r="AC778" s="26">
        <f t="array" ref="AC778">SUM(IF(Period=$AB$2,IF(Site=$A$730,IF(Provider=$B778,J))))</f>
        <v>5.9375</v>
      </c>
      <c r="AD778" s="26"/>
      <c r="AE778" s="27">
        <f t="shared" si="376"/>
        <v>5.2631578947368425E-2</v>
      </c>
      <c r="AF778" s="27">
        <f t="shared" si="364"/>
        <v>2.8579164285069641E-3</v>
      </c>
      <c r="AG778" s="44"/>
      <c r="AH778" s="25">
        <f t="array" ref="AH778">SUM(IF(Period=$AH$2,IF(Site=$A$730,IF(Provider=$B778,I))))</f>
        <v>191</v>
      </c>
      <c r="AI778" s="26">
        <f t="array" ref="AI778">SUM(IF(Period=$AH$2,IF(Site=$A$730,IF(Provider=$B778,J))))</f>
        <v>8.3246073298429302</v>
      </c>
      <c r="AJ778" s="26"/>
      <c r="AK778" s="27">
        <f t="shared" si="377"/>
        <v>0.91065292096219908</v>
      </c>
      <c r="AL778" s="27">
        <f t="shared" si="365"/>
        <v>5.4144248450589107E-2</v>
      </c>
      <c r="AM778" s="44"/>
      <c r="AN778" s="25">
        <f t="array" ref="AN778">SUM(IF(Period=$AN$2,IF(Site=$A$730,IF(Provider=$B778,I))))</f>
        <v>89</v>
      </c>
      <c r="AO778" s="26">
        <f t="array" ref="AO778">SUM(IF(Period=$AN$2,IF(Site=$A$730,IF(Provider=$B778,J))))</f>
        <v>13.2921348314607</v>
      </c>
      <c r="AP778" s="26"/>
      <c r="AQ778" s="27">
        <f t="shared" si="378"/>
        <v>0.64433551198257211</v>
      </c>
      <c r="AR778" s="27">
        <f t="shared" si="366"/>
        <v>3.7831787655900298E-2</v>
      </c>
      <c r="AS778" s="44"/>
      <c r="AT778" s="25">
        <f t="array" ref="AT778">SUM(IF(Period=$AT$2,IF(Site=$A$730,IF(Provider=$B778,I))))</f>
        <v>314</v>
      </c>
      <c r="AU778" s="26">
        <f t="array" ref="AU778">SUM(IF(Period=$AT$2,IF(Site=$A$730,IF(Provider=$B778,J))))</f>
        <v>6.4904458598726098</v>
      </c>
      <c r="AV778" s="26"/>
      <c r="AW778" s="27">
        <f t="shared" si="379"/>
        <v>0.94923148579413108</v>
      </c>
      <c r="AX778" s="27">
        <f t="shared" si="367"/>
        <v>6.4215269244099926E-2</v>
      </c>
      <c r="AY778" s="44"/>
      <c r="AZ778" s="25">
        <f t="array" ref="AZ778">SUM(IF(Period=$AZ$2,IF(Site=$A$730,IF(Provider=$B778,I))))</f>
        <v>0</v>
      </c>
      <c r="BA778" s="26">
        <f t="array" ref="BA778">SUM(IF(Period=$AZ$2,IF(Site=$A$730,IF(Provider=$B778,J))))</f>
        <v>0</v>
      </c>
      <c r="BB778" s="26"/>
      <c r="BC778" s="27">
        <f t="shared" si="380"/>
        <v>0</v>
      </c>
      <c r="BD778" s="27">
        <f t="shared" si="368"/>
        <v>0</v>
      </c>
      <c r="BE778" s="44"/>
      <c r="BF778" s="25">
        <f t="array" ref="BF778">SUM(IF(Period=$BF$2,IF(Site=$A$730,IF(Provider=$B778,I))))</f>
        <v>68</v>
      </c>
      <c r="BG778" s="26">
        <f t="array" ref="BG778">SUM(IF(Period=$BF$2,IF(Site=$A$730,IF(Provider=$B778,J))))</f>
        <v>10.897058823529401</v>
      </c>
      <c r="BH778" s="26"/>
      <c r="BI778" s="27">
        <f t="shared" si="381"/>
        <v>0.33483958427473981</v>
      </c>
      <c r="BJ778" s="27">
        <f t="shared" si="369"/>
        <v>2.2928399034593702E-2</v>
      </c>
      <c r="BK778" s="44"/>
      <c r="BL778" s="25">
        <f t="array" ref="BL778">SUM(IF(Period=$BL$2,IF(Site=$A$730,IF(Provider=$B778,I))))</f>
        <v>16</v>
      </c>
      <c r="BM778" s="26">
        <f t="array" ref="BM778">SUM(IF(Period=$BL$2,IF(Site=$A$730,IF(Provider=$B778,J))))</f>
        <v>23.75</v>
      </c>
      <c r="BN778" s="26"/>
      <c r="BO778" s="27">
        <f t="shared" si="382"/>
        <v>0.16281062553556128</v>
      </c>
      <c r="BP778" s="27">
        <f t="shared" si="370"/>
        <v>1.1814818269440039E-2</v>
      </c>
      <c r="BQ778" s="44"/>
      <c r="BR778" s="25">
        <f t="array" ref="BR778">SUM(IF(Period=$BR$2,IF(Site=$A$730,IF(Provider=$B778,I))))</f>
        <v>53</v>
      </c>
      <c r="BS778" s="26">
        <f t="array" ref="BS778">SUM(IF(Period=$BR$2,IF(Site=$A$730,IF(Provider=$B778,J))))</f>
        <v>9.3396226415094308</v>
      </c>
      <c r="BT778" s="26"/>
      <c r="BU778" s="27">
        <f t="shared" si="383"/>
        <v>0.21054870267971068</v>
      </c>
      <c r="BV778" s="27">
        <f t="shared" si="371"/>
        <v>1.4519961280103249E-2</v>
      </c>
    </row>
    <row r="779" spans="2:74" outlineLevel="1" x14ac:dyDescent="0.25">
      <c r="B779" s="20" t="s">
        <v>749</v>
      </c>
      <c r="C779" s="44"/>
      <c r="D779" s="25">
        <f t="array" ref="D779">SUM(IF(Period=$D$2,IF(Site=$A$730,IF(Provider=$B779,I))))</f>
        <v>0</v>
      </c>
      <c r="E779" s="26">
        <f t="array" ref="E779">SUM(IF(Period=$D$2,IF(Site=$A$730,IF(Provider=$B779,J))))</f>
        <v>0</v>
      </c>
      <c r="F779" s="26"/>
      <c r="G779" s="27">
        <f t="shared" si="372"/>
        <v>0</v>
      </c>
      <c r="H779" s="27">
        <f t="shared" si="360"/>
        <v>0</v>
      </c>
      <c r="I779" s="44"/>
      <c r="J779" s="25">
        <f t="array" ref="J779">SUM(IF(Period=$J$2,IF(Site=$A$730,IF(Provider=$B779,I))))</f>
        <v>1</v>
      </c>
      <c r="K779" s="26">
        <f t="array" ref="K779">SUM(IF(Period=$J$2,IF(Site=$A$730,IF(Provider=$B779,J))))</f>
        <v>0</v>
      </c>
      <c r="L779" s="26"/>
      <c r="M779" s="27">
        <f t="shared" si="373"/>
        <v>0</v>
      </c>
      <c r="N779" s="27">
        <f t="shared" si="361"/>
        <v>0</v>
      </c>
      <c r="O779" s="44"/>
      <c r="P779" s="25">
        <f t="array" ref="P779">SUM(IF(Period=$P$2,IF(Site=$A$730,IF(Provider=$B779,I))))</f>
        <v>0</v>
      </c>
      <c r="Q779" s="26">
        <f t="array" ref="Q779">SUM(IF(Period=$P$2,IF(Site=$A$730,IF(Provider=$B779,J))))</f>
        <v>0</v>
      </c>
      <c r="R779" s="26"/>
      <c r="S779" s="27">
        <f t="shared" si="374"/>
        <v>0</v>
      </c>
      <c r="T779" s="27">
        <f t="shared" si="362"/>
        <v>0</v>
      </c>
      <c r="U779" s="44"/>
      <c r="V779" s="25">
        <f t="array" ref="V779">SUM(IF(Period=$V$2,IF(Site=$A$730,IF(Provider=$B779,I))))</f>
        <v>0</v>
      </c>
      <c r="W779" s="26">
        <f t="array" ref="W779">SUM(IF(Period=$V$2,IF(Site=$A$730,IF(Provider=$B779,J))))</f>
        <v>0</v>
      </c>
      <c r="X779" s="26"/>
      <c r="Y779" s="27">
        <f t="shared" si="375"/>
        <v>0</v>
      </c>
      <c r="Z779" s="27">
        <f t="shared" si="363"/>
        <v>0</v>
      </c>
      <c r="AA779" s="44"/>
      <c r="AB779" s="25">
        <f t="array" ref="AB779">SUM(IF(Period=$AB$2,IF(Site=$A$730,IF(Provider=$B779,I))))</f>
        <v>0</v>
      </c>
      <c r="AC779" s="26">
        <f t="array" ref="AC779">SUM(IF(Period=$AB$2,IF(Site=$A$730,IF(Provider=$B779,J))))</f>
        <v>0</v>
      </c>
      <c r="AD779" s="26"/>
      <c r="AE779" s="27">
        <f t="shared" si="376"/>
        <v>0</v>
      </c>
      <c r="AF779" s="27">
        <f t="shared" si="364"/>
        <v>0</v>
      </c>
      <c r="AG779" s="44"/>
      <c r="AH779" s="25">
        <f t="array" ref="AH779">SUM(IF(Period=$AH$2,IF(Site=$A$730,IF(Provider=$B779,I))))</f>
        <v>0</v>
      </c>
      <c r="AI779" s="26">
        <f t="array" ref="AI779">SUM(IF(Period=$AH$2,IF(Site=$A$730,IF(Provider=$B779,J))))</f>
        <v>0</v>
      </c>
      <c r="AJ779" s="26"/>
      <c r="AK779" s="27">
        <f t="shared" si="377"/>
        <v>0</v>
      </c>
      <c r="AL779" s="27">
        <f t="shared" si="365"/>
        <v>0</v>
      </c>
      <c r="AM779" s="44"/>
      <c r="AN779" s="25">
        <f t="array" ref="AN779">SUM(IF(Period=$AN$2,IF(Site=$A$730,IF(Provider=$B779,I))))</f>
        <v>0</v>
      </c>
      <c r="AO779" s="26">
        <f t="array" ref="AO779">SUM(IF(Period=$AN$2,IF(Site=$A$730,IF(Provider=$B779,J))))</f>
        <v>0</v>
      </c>
      <c r="AP779" s="26"/>
      <c r="AQ779" s="27">
        <f t="shared" si="378"/>
        <v>0</v>
      </c>
      <c r="AR779" s="27">
        <f t="shared" si="366"/>
        <v>0</v>
      </c>
      <c r="AS779" s="44"/>
      <c r="AT779" s="25">
        <f t="array" ref="AT779">SUM(IF(Period=$AT$2,IF(Site=$A$730,IF(Provider=$B779,I))))</f>
        <v>0</v>
      </c>
      <c r="AU779" s="26">
        <f t="array" ref="AU779">SUM(IF(Period=$AT$2,IF(Site=$A$730,IF(Provider=$B779,J))))</f>
        <v>0</v>
      </c>
      <c r="AV779" s="26"/>
      <c r="AW779" s="27">
        <f t="shared" si="379"/>
        <v>0</v>
      </c>
      <c r="AX779" s="27">
        <f t="shared" si="367"/>
        <v>0</v>
      </c>
      <c r="AY779" s="44"/>
      <c r="AZ779" s="25">
        <f t="array" ref="AZ779">SUM(IF(Period=$AZ$2,IF(Site=$A$730,IF(Provider=$B779,I))))</f>
        <v>0</v>
      </c>
      <c r="BA779" s="26">
        <f t="array" ref="BA779">SUM(IF(Period=$AZ$2,IF(Site=$A$730,IF(Provider=$B779,J))))</f>
        <v>0</v>
      </c>
      <c r="BB779" s="26"/>
      <c r="BC779" s="27">
        <f t="shared" si="380"/>
        <v>0</v>
      </c>
      <c r="BD779" s="27">
        <f t="shared" si="368"/>
        <v>0</v>
      </c>
      <c r="BE779" s="44"/>
      <c r="BF779" s="25">
        <f t="array" ref="BF779">SUM(IF(Period=$BF$2,IF(Site=$A$730,IF(Provider=$B779,I))))</f>
        <v>0</v>
      </c>
      <c r="BG779" s="26">
        <f t="array" ref="BG779">SUM(IF(Period=$BF$2,IF(Site=$A$730,IF(Provider=$B779,J))))</f>
        <v>0</v>
      </c>
      <c r="BH779" s="26"/>
      <c r="BI779" s="27">
        <f t="shared" si="381"/>
        <v>0</v>
      </c>
      <c r="BJ779" s="27">
        <f t="shared" si="369"/>
        <v>0</v>
      </c>
      <c r="BK779" s="44"/>
      <c r="BL779" s="25">
        <f t="array" ref="BL779">SUM(IF(Period=$BL$2,IF(Site=$A$730,IF(Provider=$B779,I))))</f>
        <v>0</v>
      </c>
      <c r="BM779" s="26">
        <f t="array" ref="BM779">SUM(IF(Period=$BL$2,IF(Site=$A$730,IF(Provider=$B779,J))))</f>
        <v>0</v>
      </c>
      <c r="BN779" s="26"/>
      <c r="BO779" s="27">
        <f t="shared" si="382"/>
        <v>0</v>
      </c>
      <c r="BP779" s="27">
        <f t="shared" si="370"/>
        <v>0</v>
      </c>
      <c r="BQ779" s="44"/>
      <c r="BR779" s="25">
        <f t="array" ref="BR779">SUM(IF(Period=$BR$2,IF(Site=$A$730,IF(Provider=$B779,I))))</f>
        <v>0</v>
      </c>
      <c r="BS779" s="26">
        <f t="array" ref="BS779">SUM(IF(Period=$BR$2,IF(Site=$A$730,IF(Provider=$B779,J))))</f>
        <v>0</v>
      </c>
      <c r="BT779" s="26"/>
      <c r="BU779" s="27">
        <f t="shared" si="383"/>
        <v>0</v>
      </c>
      <c r="BV779" s="27">
        <f t="shared" si="371"/>
        <v>0</v>
      </c>
    </row>
    <row r="780" spans="2:74" outlineLevel="1" x14ac:dyDescent="0.25">
      <c r="B780" s="20" t="s">
        <v>715</v>
      </c>
      <c r="C780" s="44"/>
      <c r="D780" s="25">
        <f t="array" ref="D780">SUM(IF(Period=$D$2,IF(Site=$A$730,IF(Provider=$B780,I))))</f>
        <v>107</v>
      </c>
      <c r="E780" s="26">
        <f t="array" ref="E780">SUM(IF(Period=$D$2,IF(Site=$A$730,IF(Provider=$B780,J))))</f>
        <v>9.2616822429906538</v>
      </c>
      <c r="F780" s="26"/>
      <c r="G780" s="27">
        <f t="shared" si="372"/>
        <v>0.60060606060606059</v>
      </c>
      <c r="H780" s="27">
        <f t="shared" si="360"/>
        <v>2.8702175109334722E-2</v>
      </c>
      <c r="I780" s="44"/>
      <c r="J780" s="25">
        <f t="array" ref="J780">SUM(IF(Period=$J$2,IF(Site=$A$730,IF(Provider=$B780,I))))</f>
        <v>50</v>
      </c>
      <c r="K780" s="26">
        <f t="array" ref="K780">SUM(IF(Period=$J$2,IF(Site=$A$730,IF(Provider=$B780,J))))</f>
        <v>21.32</v>
      </c>
      <c r="L780" s="26"/>
      <c r="M780" s="27">
        <f t="shared" si="373"/>
        <v>0.60775370581527943</v>
      </c>
      <c r="N780" s="27">
        <f t="shared" si="361"/>
        <v>3.3026613377947142E-2</v>
      </c>
      <c r="O780" s="44"/>
      <c r="P780" s="25">
        <f t="array" ref="P780">SUM(IF(Period=$P$2,IF(Site=$A$730,IF(Provider=$B780,I))))</f>
        <v>28</v>
      </c>
      <c r="Q780" s="26">
        <f t="array" ref="Q780">SUM(IF(Period=$P$2,IF(Site=$A$730,IF(Provider=$B780,J))))</f>
        <v>14.714285714285714</v>
      </c>
      <c r="R780" s="26"/>
      <c r="S780" s="27">
        <f t="shared" si="374"/>
        <v>0.21570680628272251</v>
      </c>
      <c r="T780" s="27">
        <f t="shared" si="362"/>
        <v>1.1872514552475361E-2</v>
      </c>
      <c r="U780" s="44"/>
      <c r="V780" s="25">
        <f t="array" ref="V780">SUM(IF(Period=$V$2,IF(Site=$A$730,IF(Provider=$B780,I))))</f>
        <v>0</v>
      </c>
      <c r="W780" s="26">
        <f t="array" ref="W780">SUM(IF(Period=$V$2,IF(Site=$A$730,IF(Provider=$B780,J))))</f>
        <v>0</v>
      </c>
      <c r="X780" s="26"/>
      <c r="Y780" s="27">
        <f t="shared" si="375"/>
        <v>0</v>
      </c>
      <c r="Z780" s="27">
        <f t="shared" si="363"/>
        <v>0</v>
      </c>
      <c r="AA780" s="44"/>
      <c r="AB780" s="25">
        <f t="array" ref="AB780">SUM(IF(Period=$AB$2,IF(Site=$A$730,IF(Provider=$B780,I))))</f>
        <v>37</v>
      </c>
      <c r="AC780" s="26">
        <f t="array" ref="AC780">SUM(IF(Period=$AB$2,IF(Site=$A$730,IF(Provider=$B780,J))))</f>
        <v>10.648648648648649</v>
      </c>
      <c r="AD780" s="26"/>
      <c r="AE780" s="27">
        <f t="shared" si="376"/>
        <v>0.21828254847645429</v>
      </c>
      <c r="AF780" s="27">
        <f t="shared" si="364"/>
        <v>1.1852832345597305E-2</v>
      </c>
      <c r="AG780" s="44"/>
      <c r="AH780" s="25">
        <f t="array" ref="AH780">SUM(IF(Period=$AH$2,IF(Site=$A$730,IF(Provider=$B780,I))))</f>
        <v>40</v>
      </c>
      <c r="AI780" s="26">
        <f t="array" ref="AI780">SUM(IF(Period=$AH$2,IF(Site=$A$730,IF(Provider=$B780,J))))</f>
        <v>1.825</v>
      </c>
      <c r="AJ780" s="26"/>
      <c r="AK780" s="27">
        <f t="shared" si="377"/>
        <v>4.1809851088201601E-2</v>
      </c>
      <c r="AL780" s="27">
        <f t="shared" si="365"/>
        <v>2.4858680106245317E-3</v>
      </c>
      <c r="AM780" s="44"/>
      <c r="AN780" s="25">
        <f t="array" ref="AN780">SUM(IF(Period=$AN$2,IF(Site=$A$730,IF(Provider=$B780,I))))</f>
        <v>0</v>
      </c>
      <c r="AO780" s="26">
        <f t="array" ref="AO780">SUM(IF(Period=$AN$2,IF(Site=$A$730,IF(Provider=$B780,J))))</f>
        <v>0</v>
      </c>
      <c r="AP780" s="26"/>
      <c r="AQ780" s="27">
        <f t="shared" si="378"/>
        <v>0</v>
      </c>
      <c r="AR780" s="27">
        <f t="shared" si="366"/>
        <v>0</v>
      </c>
      <c r="AS780" s="44"/>
      <c r="AT780" s="25">
        <f t="array" ref="AT780">SUM(IF(Period=$AT$2,IF(Site=$A$730,IF(Provider=$B780,I))))</f>
        <v>24</v>
      </c>
      <c r="AU780" s="26">
        <f t="array" ref="AU780">SUM(IF(Period=$AT$2,IF(Site=$A$730,IF(Provider=$B780,J))))</f>
        <v>4.625</v>
      </c>
      <c r="AV780" s="26"/>
      <c r="AW780" s="27">
        <f t="shared" si="379"/>
        <v>5.1700046576618537E-2</v>
      </c>
      <c r="AX780" s="27">
        <f t="shared" si="367"/>
        <v>3.4974950373381228E-3</v>
      </c>
      <c r="AY780" s="44"/>
      <c r="AZ780" s="25">
        <f t="array" ref="AZ780">SUM(IF(Period=$AZ$2,IF(Site=$A$730,IF(Provider=$B780,I))))</f>
        <v>0</v>
      </c>
      <c r="BA780" s="26">
        <f t="array" ref="BA780">SUM(IF(Period=$AZ$2,IF(Site=$A$730,IF(Provider=$B780,J))))</f>
        <v>0</v>
      </c>
      <c r="BB780" s="26"/>
      <c r="BC780" s="27">
        <f t="shared" si="380"/>
        <v>0</v>
      </c>
      <c r="BD780" s="27">
        <f t="shared" si="368"/>
        <v>0</v>
      </c>
      <c r="BE780" s="44"/>
      <c r="BF780" s="25">
        <f t="array" ref="BF780">SUM(IF(Period=$BF$2,IF(Site=$A$730,IF(Provider=$B780,I))))</f>
        <v>17</v>
      </c>
      <c r="BG780" s="26">
        <f t="array" ref="BG780">SUM(IF(Period=$BF$2,IF(Site=$A$730,IF(Provider=$B780,J))))</f>
        <v>7.3529411764705896</v>
      </c>
      <c r="BH780" s="26"/>
      <c r="BI780" s="27">
        <f t="shared" si="381"/>
        <v>5.6484410302756451E-2</v>
      </c>
      <c r="BJ780" s="27">
        <f t="shared" si="369"/>
        <v>3.8678136023268771E-3</v>
      </c>
      <c r="BK780" s="44"/>
      <c r="BL780" s="25">
        <f t="array" ref="BL780">SUM(IF(Period=$BL$2,IF(Site=$A$730,IF(Provider=$B780,I))))</f>
        <v>44</v>
      </c>
      <c r="BM780" s="26">
        <f t="array" ref="BM780">SUM(IF(Period=$BL$2,IF(Site=$A$730,IF(Provider=$B780,J))))</f>
        <v>3.1818181818181799</v>
      </c>
      <c r="BN780" s="26"/>
      <c r="BO780" s="27">
        <f t="shared" si="382"/>
        <v>5.998286203941728E-2</v>
      </c>
      <c r="BP780" s="27">
        <f t="shared" si="370"/>
        <v>4.3528277834779068E-3</v>
      </c>
      <c r="BQ780" s="44"/>
      <c r="BR780" s="25">
        <f t="array" ref="BR780">SUM(IF(Period=$BR$2,IF(Site=$A$730,IF(Provider=$B780,I))))</f>
        <v>14</v>
      </c>
      <c r="BS780" s="26">
        <f t="array" ref="BS780">SUM(IF(Period=$BR$2,IF(Site=$A$730,IF(Provider=$B780,J))))</f>
        <v>8.21428571428571</v>
      </c>
      <c r="BT780" s="26"/>
      <c r="BU780" s="27">
        <f t="shared" si="383"/>
        <v>4.891535516801359E-2</v>
      </c>
      <c r="BV780" s="27">
        <f t="shared" si="371"/>
        <v>3.373324337801764E-3</v>
      </c>
    </row>
    <row r="781" spans="2:74" outlineLevel="1" x14ac:dyDescent="0.25">
      <c r="B781" s="20" t="s">
        <v>627</v>
      </c>
      <c r="C781" s="44"/>
      <c r="D781" s="25">
        <f t="array" ref="D781">SUM(IF(Period=$D$2,IF(Site=$A$730,IF(Provider=$B781,I))))</f>
        <v>0</v>
      </c>
      <c r="E781" s="26">
        <f t="array" ref="E781">SUM(IF(Period=$D$2,IF(Site=$A$730,IF(Provider=$B781,J))))</f>
        <v>0</v>
      </c>
      <c r="F781" s="26"/>
      <c r="G781" s="27">
        <f t="shared" si="372"/>
        <v>0</v>
      </c>
      <c r="H781" s="27">
        <f t="shared" si="360"/>
        <v>0</v>
      </c>
      <c r="I781" s="44"/>
      <c r="J781" s="25">
        <f t="array" ref="J781">SUM(IF(Period=$J$2,IF(Site=$A$730,IF(Provider=$B781,I))))</f>
        <v>0</v>
      </c>
      <c r="K781" s="26">
        <f t="array" ref="K781">SUM(IF(Period=$J$2,IF(Site=$A$730,IF(Provider=$B781,J))))</f>
        <v>0</v>
      </c>
      <c r="L781" s="26"/>
      <c r="M781" s="27">
        <f t="shared" si="373"/>
        <v>0</v>
      </c>
      <c r="N781" s="27">
        <f t="shared" si="361"/>
        <v>0</v>
      </c>
      <c r="O781" s="44"/>
      <c r="P781" s="25">
        <f t="array" ref="P781">SUM(IF(Period=$P$2,IF(Site=$A$730,IF(Provider=$B781,I))))</f>
        <v>0</v>
      </c>
      <c r="Q781" s="26">
        <f t="array" ref="Q781">SUM(IF(Period=$P$2,IF(Site=$A$730,IF(Provider=$B781,J))))</f>
        <v>0</v>
      </c>
      <c r="R781" s="26"/>
      <c r="S781" s="27">
        <f t="shared" si="374"/>
        <v>0</v>
      </c>
      <c r="T781" s="27">
        <f t="shared" si="362"/>
        <v>0</v>
      </c>
      <c r="U781" s="44"/>
      <c r="V781" s="25">
        <f t="array" ref="V781">SUM(IF(Period=$V$2,IF(Site=$A$730,IF(Provider=$B781,I))))</f>
        <v>0</v>
      </c>
      <c r="W781" s="26">
        <f t="array" ref="W781">SUM(IF(Period=$V$2,IF(Site=$A$730,IF(Provider=$B781,J))))</f>
        <v>0</v>
      </c>
      <c r="X781" s="26"/>
      <c r="Y781" s="27">
        <f t="shared" si="375"/>
        <v>0</v>
      </c>
      <c r="Z781" s="27">
        <f t="shared" si="363"/>
        <v>0</v>
      </c>
      <c r="AA781" s="44"/>
      <c r="AB781" s="25">
        <f t="array" ref="AB781">SUM(IF(Period=$AB$2,IF(Site=$A$730,IF(Provider=$B781,I))))</f>
        <v>0</v>
      </c>
      <c r="AC781" s="26">
        <f t="array" ref="AC781">SUM(IF(Period=$AB$2,IF(Site=$A$730,IF(Provider=$B781,J))))</f>
        <v>0</v>
      </c>
      <c r="AD781" s="26"/>
      <c r="AE781" s="27">
        <f t="shared" si="376"/>
        <v>0</v>
      </c>
      <c r="AF781" s="27">
        <f t="shared" si="364"/>
        <v>0</v>
      </c>
      <c r="AG781" s="44"/>
      <c r="AH781" s="25">
        <f t="array" ref="AH781">SUM(IF(Period=$AH$2,IF(Site=$A$730,IF(Provider=$B781,I))))</f>
        <v>1</v>
      </c>
      <c r="AI781" s="26">
        <f t="array" ref="AI781">SUM(IF(Period=$AH$2,IF(Site=$A$730,IF(Provider=$B781,J))))</f>
        <v>4</v>
      </c>
      <c r="AJ781" s="26"/>
      <c r="AK781" s="27">
        <f t="shared" si="377"/>
        <v>2.2909507445589921E-3</v>
      </c>
      <c r="AL781" s="27">
        <f t="shared" si="365"/>
        <v>1.3621194578764559E-4</v>
      </c>
      <c r="AM781" s="44"/>
      <c r="AN781" s="25">
        <f t="array" ref="AN781">SUM(IF(Period=$AN$2,IF(Site=$A$730,IF(Provider=$B781,I))))</f>
        <v>0</v>
      </c>
      <c r="AO781" s="26">
        <f t="array" ref="AO781">SUM(IF(Period=$AN$2,IF(Site=$A$730,IF(Provider=$B781,J))))</f>
        <v>0</v>
      </c>
      <c r="AP781" s="26"/>
      <c r="AQ781" s="27">
        <f t="shared" si="378"/>
        <v>0</v>
      </c>
      <c r="AR781" s="27">
        <f t="shared" si="366"/>
        <v>0</v>
      </c>
      <c r="AS781" s="44"/>
      <c r="AT781" s="25">
        <f t="array" ref="AT781">SUM(IF(Period=$AT$2,IF(Site=$A$730,IF(Provider=$B781,I))))</f>
        <v>0</v>
      </c>
      <c r="AU781" s="26">
        <f t="array" ref="AU781">SUM(IF(Period=$AT$2,IF(Site=$A$730,IF(Provider=$B781,J))))</f>
        <v>0</v>
      </c>
      <c r="AV781" s="26"/>
      <c r="AW781" s="27">
        <f t="shared" si="379"/>
        <v>0</v>
      </c>
      <c r="AX781" s="27">
        <f t="shared" si="367"/>
        <v>0</v>
      </c>
      <c r="AY781" s="44"/>
      <c r="AZ781" s="25">
        <f t="array" ref="AZ781">SUM(IF(Period=$AZ$2,IF(Site=$A$730,IF(Provider=$B781,I))))</f>
        <v>0</v>
      </c>
      <c r="BA781" s="26">
        <f t="array" ref="BA781">SUM(IF(Period=$AZ$2,IF(Site=$A$730,IF(Provider=$B781,J))))</f>
        <v>0</v>
      </c>
      <c r="BB781" s="26"/>
      <c r="BC781" s="27">
        <f t="shared" si="380"/>
        <v>0</v>
      </c>
      <c r="BD781" s="27">
        <f t="shared" si="368"/>
        <v>0</v>
      </c>
      <c r="BE781" s="44"/>
      <c r="BF781" s="25">
        <f t="array" ref="BF781">SUM(IF(Period=$BF$2,IF(Site=$A$730,IF(Provider=$B781,I))))</f>
        <v>0</v>
      </c>
      <c r="BG781" s="26">
        <f t="array" ref="BG781">SUM(IF(Period=$BF$2,IF(Site=$A$730,IF(Provider=$B781,J))))</f>
        <v>0</v>
      </c>
      <c r="BH781" s="26"/>
      <c r="BI781" s="27">
        <f t="shared" si="381"/>
        <v>0</v>
      </c>
      <c r="BJ781" s="27">
        <f t="shared" si="369"/>
        <v>0</v>
      </c>
      <c r="BK781" s="44"/>
      <c r="BL781" s="25">
        <f t="array" ref="BL781">SUM(IF(Period=$BL$2,IF(Site=$A$730,IF(Provider=$B781,I))))</f>
        <v>0</v>
      </c>
      <c r="BM781" s="26">
        <f t="array" ref="BM781">SUM(IF(Period=$BL$2,IF(Site=$A$730,IF(Provider=$B781,J))))</f>
        <v>0</v>
      </c>
      <c r="BN781" s="26"/>
      <c r="BO781" s="27">
        <f t="shared" si="382"/>
        <v>0</v>
      </c>
      <c r="BP781" s="27">
        <f t="shared" si="370"/>
        <v>0</v>
      </c>
      <c r="BQ781" s="44"/>
      <c r="BR781" s="25">
        <f t="array" ref="BR781">SUM(IF(Period=$BR$2,IF(Site=$A$730,IF(Provider=$B781,I))))</f>
        <v>0</v>
      </c>
      <c r="BS781" s="26">
        <f t="array" ref="BS781">SUM(IF(Period=$BR$2,IF(Site=$A$730,IF(Provider=$B781,J))))</f>
        <v>0</v>
      </c>
      <c r="BT781" s="26"/>
      <c r="BU781" s="27">
        <f t="shared" si="383"/>
        <v>0</v>
      </c>
      <c r="BV781" s="27">
        <f t="shared" si="371"/>
        <v>0</v>
      </c>
    </row>
    <row r="782" spans="2:74" outlineLevel="1" x14ac:dyDescent="0.25">
      <c r="B782" s="20" t="s">
        <v>714</v>
      </c>
      <c r="C782" s="44"/>
      <c r="D782" s="25">
        <f t="array" ref="D782">SUM(IF(Period=$D$2,IF(Site=$A$730,IF(Provider=$B782,I))))</f>
        <v>166</v>
      </c>
      <c r="E782" s="26">
        <f t="array" ref="E782">SUM(IF(Period=$D$2,IF(Site=$A$730,IF(Provider=$B782,J))))</f>
        <v>2.7289156626506026</v>
      </c>
      <c r="F782" s="26"/>
      <c r="G782" s="27">
        <f t="shared" si="372"/>
        <v>0.27454545454545454</v>
      </c>
      <c r="H782" s="27">
        <f t="shared" si="360"/>
        <v>1.3120166825962291E-2</v>
      </c>
      <c r="I782" s="44"/>
      <c r="J782" s="25">
        <f t="array" ref="J782">SUM(IF(Period=$J$2,IF(Site=$A$730,IF(Provider=$B782,I))))</f>
        <v>203</v>
      </c>
      <c r="K782" s="26">
        <f t="array" ref="K782">SUM(IF(Period=$J$2,IF(Site=$A$730,IF(Provider=$B782,J))))</f>
        <v>3.2610837438423643</v>
      </c>
      <c r="L782" s="26"/>
      <c r="M782" s="27">
        <f t="shared" si="373"/>
        <v>0.37742303306727482</v>
      </c>
      <c r="N782" s="27">
        <f t="shared" si="361"/>
        <v>2.0509960653096633E-2</v>
      </c>
      <c r="O782" s="44"/>
      <c r="P782" s="25">
        <f t="array" ref="P782">SUM(IF(Period=$P$2,IF(Site=$A$730,IF(Provider=$B782,I))))</f>
        <v>31</v>
      </c>
      <c r="Q782" s="26">
        <f t="array" ref="Q782">SUM(IF(Period=$P$2,IF(Site=$A$730,IF(Provider=$B782,J))))</f>
        <v>1.2903225806451613</v>
      </c>
      <c r="R782" s="26"/>
      <c r="S782" s="27">
        <f t="shared" si="374"/>
        <v>2.0942408376963352E-2</v>
      </c>
      <c r="T782" s="27">
        <f t="shared" si="362"/>
        <v>1.152671315774307E-3</v>
      </c>
      <c r="U782" s="44"/>
      <c r="V782" s="25">
        <f t="array" ref="V782">SUM(IF(Period=$V$2,IF(Site=$A$730,IF(Provider=$B782,I))))</f>
        <v>88</v>
      </c>
      <c r="W782" s="26">
        <f t="array" ref="W782">SUM(IF(Period=$V$2,IF(Site=$A$730,IF(Provider=$B782,J))))</f>
        <v>5.125</v>
      </c>
      <c r="X782" s="26"/>
      <c r="Y782" s="27">
        <f t="shared" si="375"/>
        <v>0.23862433862433863</v>
      </c>
      <c r="Z782" s="27">
        <f t="shared" si="363"/>
        <v>1.3639387890884896E-2</v>
      </c>
      <c r="AA782" s="44"/>
      <c r="AB782" s="25">
        <f t="array" ref="AB782">SUM(IF(Period=$AB$2,IF(Site=$A$730,IF(Provider=$B782,I))))</f>
        <v>184</v>
      </c>
      <c r="AC782" s="26">
        <f t="array" ref="AC782">SUM(IF(Period=$AB$2,IF(Site=$A$730,IF(Provider=$B782,J))))</f>
        <v>3.5217391304347827</v>
      </c>
      <c r="AD782" s="26"/>
      <c r="AE782" s="27">
        <f t="shared" si="376"/>
        <v>0.35900277008310255</v>
      </c>
      <c r="AF782" s="27">
        <f t="shared" si="364"/>
        <v>1.9493998375500136E-2</v>
      </c>
      <c r="AG782" s="44"/>
      <c r="AH782" s="25">
        <f t="array" ref="AH782">SUM(IF(Period=$AH$2,IF(Site=$A$730,IF(Provider=$B782,I))))</f>
        <v>457</v>
      </c>
      <c r="AI782" s="26">
        <f t="array" ref="AI782">SUM(IF(Period=$AH$2,IF(Site=$A$730,IF(Provider=$B782,J))))</f>
        <v>0.57986870897155396</v>
      </c>
      <c r="AJ782" s="26"/>
      <c r="AK782" s="27">
        <f t="shared" si="377"/>
        <v>0.15177548682703332</v>
      </c>
      <c r="AL782" s="27">
        <f t="shared" si="365"/>
        <v>9.0240414084315247E-3</v>
      </c>
      <c r="AM782" s="44"/>
      <c r="AN782" s="25">
        <f t="array" ref="AN782">SUM(IF(Period=$AN$2,IF(Site=$A$730,IF(Provider=$B782,I))))</f>
        <v>18</v>
      </c>
      <c r="AO782" s="26">
        <f t="array" ref="AO782">SUM(IF(Period=$AN$2,IF(Site=$A$730,IF(Provider=$B782,J))))</f>
        <v>0.77777777777777801</v>
      </c>
      <c r="AP782" s="26"/>
      <c r="AQ782" s="27">
        <f t="shared" si="378"/>
        <v>7.6252723311546859E-3</v>
      </c>
      <c r="AR782" s="27">
        <f t="shared" si="366"/>
        <v>4.4771346338343473E-4</v>
      </c>
      <c r="AS782" s="44"/>
      <c r="AT782" s="25">
        <f t="array" ref="AT782">SUM(IF(Period=$AT$2,IF(Site=$A$730,IF(Provider=$B782,I))))</f>
        <v>276</v>
      </c>
      <c r="AU782" s="26">
        <f t="array" ref="AU782">SUM(IF(Period=$AT$2,IF(Site=$A$730,IF(Provider=$B782,J))))</f>
        <v>0.77898550724637705</v>
      </c>
      <c r="AV782" s="26"/>
      <c r="AW782" s="27">
        <f t="shared" si="379"/>
        <v>0.10013972985561251</v>
      </c>
      <c r="AX782" s="27">
        <f t="shared" si="367"/>
        <v>6.7744273245738439E-3</v>
      </c>
      <c r="AY782" s="44"/>
      <c r="AZ782" s="25">
        <f t="array" ref="AZ782">SUM(IF(Period=$AZ$2,IF(Site=$A$730,IF(Provider=$B782,I))))</f>
        <v>178</v>
      </c>
      <c r="BA782" s="26">
        <f t="array" ref="BA782">SUM(IF(Period=$AZ$2,IF(Site=$A$730,IF(Provider=$B782,J))))</f>
        <v>1.1516853932584299</v>
      </c>
      <c r="BB782" s="26"/>
      <c r="BC782" s="27">
        <f t="shared" si="380"/>
        <v>0.10561566202988178</v>
      </c>
      <c r="BD782" s="27">
        <f t="shared" si="368"/>
        <v>6.679917885887468E-3</v>
      </c>
      <c r="BE782" s="44"/>
      <c r="BF782" s="25">
        <f t="array" ref="BF782">SUM(IF(Period=$BF$2,IF(Site=$A$730,IF(Provider=$B782,I))))</f>
        <v>227</v>
      </c>
      <c r="BG782" s="26">
        <f t="array" ref="BG782">SUM(IF(Period=$BF$2,IF(Site=$A$730,IF(Provider=$B782,J))))</f>
        <v>0.58590308370044097</v>
      </c>
      <c r="BH782" s="26"/>
      <c r="BI782" s="27">
        <f t="shared" si="381"/>
        <v>6.0099412562132894E-2</v>
      </c>
      <c r="BJ782" s="27">
        <f t="shared" si="369"/>
        <v>4.1153536728757998E-3</v>
      </c>
      <c r="BK782" s="44"/>
      <c r="BL782" s="25">
        <f t="array" ref="BL782">SUM(IF(Period=$BL$2,IF(Site=$A$730,IF(Provider=$B782,I))))</f>
        <v>260</v>
      </c>
      <c r="BM782" s="26">
        <f t="array" ref="BM782">SUM(IF(Period=$BL$2,IF(Site=$A$730,IF(Provider=$B782,J))))</f>
        <v>0.38846153846153902</v>
      </c>
      <c r="BN782" s="26"/>
      <c r="BO782" s="27">
        <f t="shared" si="382"/>
        <v>4.3273350471293978E-2</v>
      </c>
      <c r="BP782" s="27">
        <f t="shared" si="370"/>
        <v>3.1402543295090675E-3</v>
      </c>
      <c r="BQ782" s="44"/>
      <c r="BR782" s="25">
        <f t="array" ref="BR782">SUM(IF(Period=$BR$2,IF(Site=$A$730,IF(Provider=$B782,I))))</f>
        <v>204</v>
      </c>
      <c r="BS782" s="26">
        <f t="array" ref="BS782">SUM(IF(Period=$BR$2,IF(Site=$A$730,IF(Provider=$B782,J))))</f>
        <v>2.59313725490196</v>
      </c>
      <c r="BT782" s="26"/>
      <c r="BU782" s="27">
        <f t="shared" si="383"/>
        <v>0.22501063377286254</v>
      </c>
      <c r="BV782" s="27">
        <f t="shared" si="371"/>
        <v>1.5517291953888119E-2</v>
      </c>
    </row>
    <row r="783" spans="2:74" outlineLevel="1" x14ac:dyDescent="0.25">
      <c r="B783" s="20" t="s">
        <v>1140</v>
      </c>
      <c r="C783" s="44"/>
      <c r="D783" s="25">
        <f t="array" ref="D783">SUM(IF(Period=$D$2,IF(Site=$A$730,IF(Provider=$B783,I))))</f>
        <v>0</v>
      </c>
      <c r="E783" s="26">
        <f t="array" ref="E783">SUM(IF(Period=$D$2,IF(Site=$A$730,IF(Provider=$B783,J))))</f>
        <v>0</v>
      </c>
      <c r="F783" s="26"/>
      <c r="G783" s="27">
        <f t="shared" si="372"/>
        <v>0</v>
      </c>
      <c r="H783" s="27">
        <f t="shared" si="360"/>
        <v>0</v>
      </c>
      <c r="I783" s="44"/>
      <c r="J783" s="25">
        <f t="array" ref="J783">SUM(IF(Period=$J$2,IF(Site=$A$730,IF(Provider=$B783,I))))</f>
        <v>0</v>
      </c>
      <c r="K783" s="26">
        <f t="array" ref="K783">SUM(IF(Period=$J$2,IF(Site=$A$730,IF(Provider=$B783,J))))</f>
        <v>0</v>
      </c>
      <c r="L783" s="26"/>
      <c r="M783" s="27">
        <f t="shared" si="373"/>
        <v>0</v>
      </c>
      <c r="N783" s="27">
        <f t="shared" si="361"/>
        <v>0</v>
      </c>
      <c r="O783" s="44"/>
      <c r="P783" s="25">
        <f t="array" ref="P783">SUM(IF(Period=$P$2,IF(Site=$A$730,IF(Provider=$B783,I))))</f>
        <v>0</v>
      </c>
      <c r="Q783" s="26">
        <f t="array" ref="Q783">SUM(IF(Period=$P$2,IF(Site=$A$730,IF(Provider=$B783,J))))</f>
        <v>0</v>
      </c>
      <c r="R783" s="26"/>
      <c r="S783" s="27">
        <f t="shared" si="374"/>
        <v>0</v>
      </c>
      <c r="T783" s="27">
        <f t="shared" si="362"/>
        <v>0</v>
      </c>
      <c r="U783" s="44"/>
      <c r="V783" s="25">
        <f t="array" ref="V783">SUM(IF(Period=$V$2,IF(Site=$A$730,IF(Provider=$B783,I))))</f>
        <v>0</v>
      </c>
      <c r="W783" s="26">
        <f t="array" ref="W783">SUM(IF(Period=$V$2,IF(Site=$A$730,IF(Provider=$B783,J))))</f>
        <v>0</v>
      </c>
      <c r="X783" s="26"/>
      <c r="Y783" s="27">
        <f t="shared" si="375"/>
        <v>0</v>
      </c>
      <c r="Z783" s="27">
        <f t="shared" si="363"/>
        <v>0</v>
      </c>
      <c r="AA783" s="44"/>
      <c r="AB783" s="25">
        <f t="array" ref="AB783">SUM(IF(Period=$AB$2,IF(Site=$A$730,IF(Provider=$B783,I))))</f>
        <v>0</v>
      </c>
      <c r="AC783" s="26">
        <f t="array" ref="AC783">SUM(IF(Period=$AB$2,IF(Site=$A$730,IF(Provider=$B783,J))))</f>
        <v>0</v>
      </c>
      <c r="AD783" s="26"/>
      <c r="AE783" s="27">
        <f t="shared" si="376"/>
        <v>0</v>
      </c>
      <c r="AF783" s="27">
        <f t="shared" si="364"/>
        <v>0</v>
      </c>
      <c r="AG783" s="44"/>
      <c r="AH783" s="25">
        <f t="array" ref="AH783">SUM(IF(Period=$AH$2,IF(Site=$A$730,IF(Provider=$B783,I))))</f>
        <v>0</v>
      </c>
      <c r="AI783" s="26">
        <f t="array" ref="AI783">SUM(IF(Period=$AH$2,IF(Site=$A$730,IF(Provider=$B783,J))))</f>
        <v>0</v>
      </c>
      <c r="AJ783" s="26"/>
      <c r="AK783" s="27">
        <f t="shared" si="377"/>
        <v>0</v>
      </c>
      <c r="AL783" s="27">
        <f t="shared" si="365"/>
        <v>0</v>
      </c>
      <c r="AM783" s="44"/>
      <c r="AN783" s="25">
        <f t="array" ref="AN783">SUM(IF(Period=$AN$2,IF(Site=$A$730,IF(Provider=$B783,I))))</f>
        <v>0</v>
      </c>
      <c r="AO783" s="26">
        <f t="array" ref="AO783">SUM(IF(Period=$AN$2,IF(Site=$A$730,IF(Provider=$B783,J))))</f>
        <v>0</v>
      </c>
      <c r="AP783" s="26"/>
      <c r="AQ783" s="27">
        <f t="shared" si="378"/>
        <v>0</v>
      </c>
      <c r="AR783" s="27">
        <f t="shared" si="366"/>
        <v>0</v>
      </c>
      <c r="AS783" s="44"/>
      <c r="AT783" s="25">
        <f t="array" ref="AT783">SUM(IF(Period=$AT$2,IF(Site=$A$730,IF(Provider=$B783,I))))</f>
        <v>0</v>
      </c>
      <c r="AU783" s="26">
        <f t="array" ref="AU783">SUM(IF(Period=$AT$2,IF(Site=$A$730,IF(Provider=$B783,J))))</f>
        <v>0</v>
      </c>
      <c r="AV783" s="26"/>
      <c r="AW783" s="27">
        <f t="shared" si="379"/>
        <v>0</v>
      </c>
      <c r="AX783" s="27">
        <f t="shared" si="367"/>
        <v>0</v>
      </c>
      <c r="AY783" s="44"/>
      <c r="AZ783" s="25">
        <f t="array" ref="AZ783">SUM(IF(Period=$AZ$2,IF(Site=$A$730,IF(Provider=$B783,I))))</f>
        <v>0</v>
      </c>
      <c r="BA783" s="26">
        <f t="array" ref="BA783">SUM(IF(Period=$AZ$2,IF(Site=$A$730,IF(Provider=$B783,J))))</f>
        <v>0</v>
      </c>
      <c r="BB783" s="26"/>
      <c r="BC783" s="27">
        <f t="shared" si="380"/>
        <v>0</v>
      </c>
      <c r="BD783" s="27">
        <f t="shared" si="368"/>
        <v>0</v>
      </c>
      <c r="BE783" s="44"/>
      <c r="BF783" s="25">
        <f t="array" ref="BF783">SUM(IF(Period=$BF$2,IF(Site=$A$730,IF(Provider=$B783,I))))</f>
        <v>0</v>
      </c>
      <c r="BG783" s="26">
        <f t="array" ref="BG783">SUM(IF(Period=$BF$2,IF(Site=$A$730,IF(Provider=$B783,J))))</f>
        <v>0</v>
      </c>
      <c r="BH783" s="26"/>
      <c r="BI783" s="27">
        <f t="shared" si="381"/>
        <v>0</v>
      </c>
      <c r="BJ783" s="27">
        <f t="shared" si="369"/>
        <v>0</v>
      </c>
      <c r="BK783" s="44"/>
      <c r="BL783" s="25">
        <f t="array" ref="BL783">SUM(IF(Period=$BL$2,IF(Site=$A$730,IF(Provider=$B783,I))))</f>
        <v>0</v>
      </c>
      <c r="BM783" s="26">
        <f t="array" ref="BM783">SUM(IF(Period=$BL$2,IF(Site=$A$730,IF(Provider=$B783,J))))</f>
        <v>0</v>
      </c>
      <c r="BN783" s="26"/>
      <c r="BO783" s="27">
        <f t="shared" si="382"/>
        <v>0</v>
      </c>
      <c r="BP783" s="27">
        <f t="shared" si="370"/>
        <v>0</v>
      </c>
      <c r="BQ783" s="44"/>
      <c r="BR783" s="25">
        <f t="array" ref="BR783">SUM(IF(Period=$BR$2,IF(Site=$A$730,IF(Provider=$B783,I))))</f>
        <v>1</v>
      </c>
      <c r="BS783" s="26">
        <f t="array" ref="BS783">SUM(IF(Period=$BR$2,IF(Site=$A$730,IF(Provider=$B783,J))))</f>
        <v>0</v>
      </c>
      <c r="BT783" s="26"/>
      <c r="BU783" s="27">
        <f t="shared" si="383"/>
        <v>0</v>
      </c>
      <c r="BV783" s="27">
        <f t="shared" si="371"/>
        <v>0</v>
      </c>
    </row>
    <row r="784" spans="2:74" outlineLevel="1" x14ac:dyDescent="0.25">
      <c r="B784" s="20" t="s">
        <v>723</v>
      </c>
      <c r="C784" s="44"/>
      <c r="D784" s="25">
        <f t="array" ref="D784">SUM(IF(Period=$D$2,IF(Site=$A$730,IF(Provider=$B784,I))))</f>
        <v>0</v>
      </c>
      <c r="E784" s="26">
        <f t="array" ref="E784">SUM(IF(Period=$D$2,IF(Site=$A$730,IF(Provider=$B784,J))))</f>
        <v>0</v>
      </c>
      <c r="F784" s="26"/>
      <c r="G784" s="27">
        <f t="shared" si="372"/>
        <v>0</v>
      </c>
      <c r="H784" s="27">
        <f t="shared" si="360"/>
        <v>0</v>
      </c>
      <c r="I784" s="44"/>
      <c r="J784" s="25">
        <f t="array" ref="J784">SUM(IF(Period=$J$2,IF(Site=$A$730,IF(Provider=$B784,I))))</f>
        <v>7</v>
      </c>
      <c r="K784" s="26">
        <f t="array" ref="K784">SUM(IF(Period=$J$2,IF(Site=$A$730,IF(Provider=$B784,J))))</f>
        <v>17.714285714285715</v>
      </c>
      <c r="L784" s="26"/>
      <c r="M784" s="27">
        <f t="shared" si="373"/>
        <v>7.0695553021664775E-2</v>
      </c>
      <c r="N784" s="27">
        <f t="shared" si="361"/>
        <v>3.8417448957461971E-3</v>
      </c>
      <c r="O784" s="44"/>
      <c r="P784" s="25">
        <f t="array" ref="P784">SUM(IF(Period=$P$2,IF(Site=$A$730,IF(Provider=$B784,I))))</f>
        <v>0</v>
      </c>
      <c r="Q784" s="26">
        <f t="array" ref="Q784">SUM(IF(Period=$P$2,IF(Site=$A$730,IF(Provider=$B784,J))))</f>
        <v>0</v>
      </c>
      <c r="R784" s="26"/>
      <c r="S784" s="27">
        <f t="shared" si="374"/>
        <v>0</v>
      </c>
      <c r="T784" s="27">
        <f t="shared" si="362"/>
        <v>0</v>
      </c>
      <c r="U784" s="44"/>
      <c r="V784" s="25">
        <f t="array" ref="V784">SUM(IF(Period=$V$2,IF(Site=$A$730,IF(Provider=$B784,I))))</f>
        <v>30</v>
      </c>
      <c r="W784" s="26">
        <f t="array" ref="W784">SUM(IF(Period=$V$2,IF(Site=$A$730,IF(Provider=$B784,J))))</f>
        <v>6.666666666666667</v>
      </c>
      <c r="X784" s="26"/>
      <c r="Y784" s="27">
        <f t="shared" si="375"/>
        <v>0.10582010582010581</v>
      </c>
      <c r="Z784" s="27">
        <f t="shared" si="363"/>
        <v>6.0485090425210193E-3</v>
      </c>
      <c r="AA784" s="44"/>
      <c r="AB784" s="25">
        <f t="array" ref="AB784">SUM(IF(Period=$AB$2,IF(Site=$A$730,IF(Provider=$B784,I))))</f>
        <v>42</v>
      </c>
      <c r="AC784" s="26">
        <f t="array" ref="AC784">SUM(IF(Period=$AB$2,IF(Site=$A$730,IF(Provider=$B784,J))))</f>
        <v>8.8809523809523814</v>
      </c>
      <c r="AD784" s="26"/>
      <c r="AE784" s="27">
        <f t="shared" si="376"/>
        <v>0.20664819944598339</v>
      </c>
      <c r="AF784" s="27">
        <f t="shared" si="364"/>
        <v>1.1221082398243133E-2</v>
      </c>
      <c r="AG784" s="44"/>
      <c r="AH784" s="25">
        <f t="array" ref="AH784">SUM(IF(Period=$AH$2,IF(Site=$A$730,IF(Provider=$B784,I))))</f>
        <v>0</v>
      </c>
      <c r="AI784" s="26">
        <f t="array" ref="AI784">SUM(IF(Period=$AH$2,IF(Site=$A$730,IF(Provider=$B784,J))))</f>
        <v>0</v>
      </c>
      <c r="AJ784" s="26"/>
      <c r="AK784" s="27">
        <f t="shared" si="377"/>
        <v>0</v>
      </c>
      <c r="AL784" s="27">
        <f t="shared" si="365"/>
        <v>0</v>
      </c>
      <c r="AM784" s="44"/>
      <c r="AN784" s="25">
        <f t="array" ref="AN784">SUM(IF(Period=$AN$2,IF(Site=$A$730,IF(Provider=$B784,I))))</f>
        <v>18</v>
      </c>
      <c r="AO784" s="26">
        <f t="array" ref="AO784">SUM(IF(Period=$AN$2,IF(Site=$A$730,IF(Provider=$B784,J))))</f>
        <v>6.7222222222222197</v>
      </c>
      <c r="AP784" s="26"/>
      <c r="AQ784" s="27">
        <f t="shared" si="378"/>
        <v>6.5904139433551168E-2</v>
      </c>
      <c r="AR784" s="27">
        <f t="shared" si="366"/>
        <v>3.8695235049568261E-3</v>
      </c>
      <c r="AS784" s="44"/>
      <c r="AT784" s="25">
        <f t="array" ref="AT784">SUM(IF(Period=$AT$2,IF(Site=$A$730,IF(Provider=$B784,I))))</f>
        <v>0</v>
      </c>
      <c r="AU784" s="26">
        <f t="array" ref="AU784">SUM(IF(Period=$AT$2,IF(Site=$A$730,IF(Provider=$B784,J))))</f>
        <v>0</v>
      </c>
      <c r="AV784" s="26"/>
      <c r="AW784" s="27">
        <f t="shared" si="379"/>
        <v>0</v>
      </c>
      <c r="AX784" s="27">
        <f t="shared" si="367"/>
        <v>0</v>
      </c>
      <c r="AY784" s="44"/>
      <c r="AZ784" s="25">
        <f t="array" ref="AZ784">SUM(IF(Period=$AZ$2,IF(Site=$A$730,IF(Provider=$B784,I))))</f>
        <v>110</v>
      </c>
      <c r="BA784" s="26">
        <f t="array" ref="BA784">SUM(IF(Period=$AZ$2,IF(Site=$A$730,IF(Provider=$B784,J))))</f>
        <v>6.7090909090909099</v>
      </c>
      <c r="BB784" s="26"/>
      <c r="BC784" s="27">
        <f t="shared" si="380"/>
        <v>0.38021638330757346</v>
      </c>
      <c r="BD784" s="27">
        <f t="shared" si="368"/>
        <v>2.4047704389194829E-2</v>
      </c>
      <c r="BE784" s="44"/>
      <c r="BF784" s="25">
        <f t="array" ref="BF784">SUM(IF(Period=$BF$2,IF(Site=$A$730,IF(Provider=$B784,I))))</f>
        <v>28</v>
      </c>
      <c r="BG784" s="26">
        <f t="array" ref="BG784">SUM(IF(Period=$BF$2,IF(Site=$A$730,IF(Provider=$B784,J))))</f>
        <v>5.6428571428571397</v>
      </c>
      <c r="BH784" s="26"/>
      <c r="BI784" s="27">
        <f t="shared" si="381"/>
        <v>7.1396294622684098E-2</v>
      </c>
      <c r="BJ784" s="27">
        <f t="shared" si="369"/>
        <v>4.8889163933411696E-3</v>
      </c>
      <c r="BK784" s="44"/>
      <c r="BL784" s="25">
        <f t="array" ref="BL784">SUM(IF(Period=$BL$2,IF(Site=$A$730,IF(Provider=$B784,I))))</f>
        <v>108</v>
      </c>
      <c r="BM784" s="26">
        <f t="array" ref="BM784">SUM(IF(Period=$BL$2,IF(Site=$A$730,IF(Provider=$B784,J))))</f>
        <v>8.2592592592592595</v>
      </c>
      <c r="BN784" s="26"/>
      <c r="BO784" s="27">
        <f t="shared" si="382"/>
        <v>0.38217652099400173</v>
      </c>
      <c r="BP784" s="27">
        <f t="shared" si="370"/>
        <v>2.7733731306159252E-2</v>
      </c>
      <c r="BQ784" s="44"/>
      <c r="BR784" s="25">
        <f t="array" ref="BR784">SUM(IF(Period=$BR$2,IF(Site=$A$730,IF(Provider=$B784,I))))</f>
        <v>160</v>
      </c>
      <c r="BS784" s="26">
        <f t="array" ref="BS784">SUM(IF(Period=$BR$2,IF(Site=$A$730,IF(Provider=$B784,J))))</f>
        <v>9.4499999999999993</v>
      </c>
      <c r="BT784" s="26"/>
      <c r="BU784" s="27">
        <f t="shared" si="383"/>
        <v>0.64313058273075285</v>
      </c>
      <c r="BV784" s="27">
        <f t="shared" si="371"/>
        <v>4.4351881728315383E-2</v>
      </c>
    </row>
    <row r="785" spans="2:74" outlineLevel="1" x14ac:dyDescent="0.25">
      <c r="B785" s="20" t="s">
        <v>795</v>
      </c>
      <c r="C785" s="44"/>
      <c r="D785" s="25">
        <f t="array" ref="D785">SUM(IF(Period=$D$2,IF(Site=$A$730,IF(Provider=$B785,I))))</f>
        <v>0</v>
      </c>
      <c r="E785" s="26">
        <f t="array" ref="E785">SUM(IF(Period=$D$2,IF(Site=$A$730,IF(Provider=$B785,J))))</f>
        <v>0</v>
      </c>
      <c r="F785" s="26"/>
      <c r="G785" s="27">
        <f t="shared" si="372"/>
        <v>0</v>
      </c>
      <c r="H785" s="27">
        <f t="shared" si="360"/>
        <v>0</v>
      </c>
      <c r="I785" s="44"/>
      <c r="J785" s="25">
        <f t="array" ref="J785">SUM(IF(Period=$J$2,IF(Site=$A$730,IF(Provider=$B785,I))))</f>
        <v>12</v>
      </c>
      <c r="K785" s="26">
        <f t="array" ref="K785">SUM(IF(Period=$J$2,IF(Site=$A$730,IF(Provider=$B785,J))))</f>
        <v>13.833333333333334</v>
      </c>
      <c r="L785" s="26"/>
      <c r="M785" s="27">
        <f t="shared" si="373"/>
        <v>9.4640820980615742E-2</v>
      </c>
      <c r="N785" s="27">
        <f t="shared" si="361"/>
        <v>5.1429810701118447E-3</v>
      </c>
      <c r="O785" s="44"/>
      <c r="P785" s="25">
        <f t="array" ref="P785">SUM(IF(Period=$P$2,IF(Site=$A$730,IF(Provider=$B785,I))))</f>
        <v>0</v>
      </c>
      <c r="Q785" s="26">
        <f t="array" ref="Q785">SUM(IF(Period=$P$2,IF(Site=$A$730,IF(Provider=$B785,J))))</f>
        <v>0</v>
      </c>
      <c r="R785" s="26"/>
      <c r="S785" s="27">
        <f t="shared" si="374"/>
        <v>0</v>
      </c>
      <c r="T785" s="27">
        <f t="shared" si="362"/>
        <v>0</v>
      </c>
      <c r="U785" s="44"/>
      <c r="V785" s="25">
        <f t="array" ref="V785">SUM(IF(Period=$V$2,IF(Site=$A$730,IF(Provider=$B785,I))))</f>
        <v>0</v>
      </c>
      <c r="W785" s="26">
        <f t="array" ref="W785">SUM(IF(Period=$V$2,IF(Site=$A$730,IF(Provider=$B785,J))))</f>
        <v>0</v>
      </c>
      <c r="X785" s="26"/>
      <c r="Y785" s="27">
        <f t="shared" si="375"/>
        <v>0</v>
      </c>
      <c r="Z785" s="27">
        <f t="shared" si="363"/>
        <v>0</v>
      </c>
      <c r="AA785" s="44"/>
      <c r="AB785" s="25">
        <f t="array" ref="AB785">SUM(IF(Period=$AB$2,IF(Site=$A$730,IF(Provider=$B785,I))))</f>
        <v>0</v>
      </c>
      <c r="AC785" s="26">
        <f t="array" ref="AC785">SUM(IF(Period=$AB$2,IF(Site=$A$730,IF(Provider=$B785,J))))</f>
        <v>0</v>
      </c>
      <c r="AD785" s="26"/>
      <c r="AE785" s="27">
        <f t="shared" si="376"/>
        <v>0</v>
      </c>
      <c r="AF785" s="27">
        <f t="shared" si="364"/>
        <v>0</v>
      </c>
      <c r="AG785" s="44"/>
      <c r="AH785" s="25">
        <f t="array" ref="AH785">SUM(IF(Period=$AH$2,IF(Site=$A$730,IF(Provider=$B785,I))))</f>
        <v>0</v>
      </c>
      <c r="AI785" s="26">
        <f t="array" ref="AI785">SUM(IF(Period=$AH$2,IF(Site=$A$730,IF(Provider=$B785,J))))</f>
        <v>0</v>
      </c>
      <c r="AJ785" s="26"/>
      <c r="AK785" s="27">
        <f t="shared" si="377"/>
        <v>0</v>
      </c>
      <c r="AL785" s="27">
        <f t="shared" si="365"/>
        <v>0</v>
      </c>
      <c r="AM785" s="44"/>
      <c r="AN785" s="25">
        <f t="array" ref="AN785">SUM(IF(Period=$AN$2,IF(Site=$A$730,IF(Provider=$B785,I))))</f>
        <v>0</v>
      </c>
      <c r="AO785" s="26">
        <f t="array" ref="AO785">SUM(IF(Period=$AN$2,IF(Site=$A$730,IF(Provider=$B785,J))))</f>
        <v>0</v>
      </c>
      <c r="AP785" s="26"/>
      <c r="AQ785" s="27">
        <f t="shared" si="378"/>
        <v>0</v>
      </c>
      <c r="AR785" s="27">
        <f t="shared" si="366"/>
        <v>0</v>
      </c>
      <c r="AS785" s="44"/>
      <c r="AT785" s="25">
        <f t="array" ref="AT785">SUM(IF(Period=$AT$2,IF(Site=$A$730,IF(Provider=$B785,I))))</f>
        <v>0</v>
      </c>
      <c r="AU785" s="26">
        <f t="array" ref="AU785">SUM(IF(Period=$AT$2,IF(Site=$A$730,IF(Provider=$B785,J))))</f>
        <v>0</v>
      </c>
      <c r="AV785" s="26"/>
      <c r="AW785" s="27">
        <f t="shared" si="379"/>
        <v>0</v>
      </c>
      <c r="AX785" s="27">
        <f t="shared" si="367"/>
        <v>0</v>
      </c>
      <c r="AY785" s="44"/>
      <c r="AZ785" s="25">
        <f t="array" ref="AZ785">SUM(IF(Period=$AZ$2,IF(Site=$A$730,IF(Provider=$B785,I))))</f>
        <v>0</v>
      </c>
      <c r="BA785" s="26">
        <f t="array" ref="BA785">SUM(IF(Period=$AZ$2,IF(Site=$A$730,IF(Provider=$B785,J))))</f>
        <v>0</v>
      </c>
      <c r="BB785" s="26"/>
      <c r="BC785" s="27">
        <f t="shared" si="380"/>
        <v>0</v>
      </c>
      <c r="BD785" s="27">
        <f t="shared" si="368"/>
        <v>0</v>
      </c>
      <c r="BE785" s="44"/>
      <c r="BF785" s="25">
        <f t="array" ref="BF785">SUM(IF(Period=$BF$2,IF(Site=$A$730,IF(Provider=$B785,I))))</f>
        <v>0</v>
      </c>
      <c r="BG785" s="26">
        <f t="array" ref="BG785">SUM(IF(Period=$BF$2,IF(Site=$A$730,IF(Provider=$B785,J))))</f>
        <v>0</v>
      </c>
      <c r="BH785" s="26"/>
      <c r="BI785" s="27">
        <f t="shared" si="381"/>
        <v>0</v>
      </c>
      <c r="BJ785" s="27">
        <f t="shared" si="369"/>
        <v>0</v>
      </c>
      <c r="BK785" s="44"/>
      <c r="BL785" s="25">
        <f t="array" ref="BL785">SUM(IF(Period=$BL$2,IF(Site=$A$730,IF(Provider=$B785,I))))</f>
        <v>0</v>
      </c>
      <c r="BM785" s="26">
        <f t="array" ref="BM785">SUM(IF(Period=$BL$2,IF(Site=$A$730,IF(Provider=$B785,J))))</f>
        <v>0</v>
      </c>
      <c r="BN785" s="26"/>
      <c r="BO785" s="27">
        <f t="shared" si="382"/>
        <v>0</v>
      </c>
      <c r="BP785" s="27">
        <f t="shared" si="370"/>
        <v>0</v>
      </c>
      <c r="BQ785" s="44"/>
      <c r="BR785" s="25">
        <f t="array" ref="BR785">SUM(IF(Period=$BR$2,IF(Site=$A$730,IF(Provider=$B785,I))))</f>
        <v>0</v>
      </c>
      <c r="BS785" s="26">
        <f t="array" ref="BS785">SUM(IF(Period=$BR$2,IF(Site=$A$730,IF(Provider=$B785,J))))</f>
        <v>0</v>
      </c>
      <c r="BT785" s="26"/>
      <c r="BU785" s="27">
        <f t="shared" si="383"/>
        <v>0</v>
      </c>
      <c r="BV785" s="27">
        <f t="shared" si="371"/>
        <v>0</v>
      </c>
    </row>
    <row r="786" spans="2:74" outlineLevel="1" x14ac:dyDescent="0.25">
      <c r="B786" s="20" t="s">
        <v>752</v>
      </c>
      <c r="C786" s="44"/>
      <c r="D786" s="25">
        <f t="array" ref="D786">SUM(IF(Period=$D$2,IF(Site=$A$730,IF(Provider=$B786,I))))</f>
        <v>37</v>
      </c>
      <c r="E786" s="26">
        <f t="array" ref="E786">SUM(IF(Period=$D$2,IF(Site=$A$730,IF(Provider=$B786,J))))</f>
        <v>8.7837837837837842</v>
      </c>
      <c r="F786" s="26"/>
      <c r="G786" s="27">
        <f t="shared" si="372"/>
        <v>0.19696969696969696</v>
      </c>
      <c r="H786" s="27">
        <f t="shared" si="360"/>
        <v>9.4129232195093691E-3</v>
      </c>
      <c r="I786" s="44"/>
      <c r="J786" s="25">
        <f t="array" ref="J786">SUM(IF(Period=$J$2,IF(Site=$A$730,IF(Provider=$B786,I))))</f>
        <v>0</v>
      </c>
      <c r="K786" s="26">
        <f t="array" ref="K786">SUM(IF(Period=$J$2,IF(Site=$A$730,IF(Provider=$B786,J))))</f>
        <v>0</v>
      </c>
      <c r="L786" s="26"/>
      <c r="M786" s="27">
        <f t="shared" si="373"/>
        <v>0</v>
      </c>
      <c r="N786" s="27">
        <f t="shared" si="361"/>
        <v>0</v>
      </c>
      <c r="O786" s="44"/>
      <c r="P786" s="25">
        <f t="array" ref="P786">SUM(IF(Period=$P$2,IF(Site=$A$730,IF(Provider=$B786,I))))</f>
        <v>0</v>
      </c>
      <c r="Q786" s="26">
        <f t="array" ref="Q786">SUM(IF(Period=$P$2,IF(Site=$A$730,IF(Provider=$B786,J))))</f>
        <v>0</v>
      </c>
      <c r="R786" s="26"/>
      <c r="S786" s="27">
        <f t="shared" si="374"/>
        <v>0</v>
      </c>
      <c r="T786" s="27">
        <f t="shared" si="362"/>
        <v>0</v>
      </c>
      <c r="U786" s="44"/>
      <c r="V786" s="25">
        <f t="array" ref="V786">SUM(IF(Period=$V$2,IF(Site=$A$730,IF(Provider=$B786,I))))</f>
        <v>49</v>
      </c>
      <c r="W786" s="26">
        <f t="array" ref="W786">SUM(IF(Period=$V$2,IF(Site=$A$730,IF(Provider=$B786,J))))</f>
        <v>2.6530612244897958</v>
      </c>
      <c r="X786" s="26"/>
      <c r="Y786" s="27">
        <f t="shared" si="375"/>
        <v>6.8783068783068779E-2</v>
      </c>
      <c r="Z786" s="27">
        <f t="shared" si="363"/>
        <v>3.9315308776386622E-3</v>
      </c>
      <c r="AA786" s="44"/>
      <c r="AB786" s="25">
        <f t="array" ref="AB786">SUM(IF(Period=$AB$2,IF(Site=$A$730,IF(Provider=$B786,I))))</f>
        <v>69</v>
      </c>
      <c r="AC786" s="26">
        <f t="array" ref="AC786">SUM(IF(Period=$AB$2,IF(Site=$A$730,IF(Provider=$B786,J))))</f>
        <v>8.2463768115942031</v>
      </c>
      <c r="AD786" s="26"/>
      <c r="AE786" s="27">
        <f t="shared" si="376"/>
        <v>0.31523545706371192</v>
      </c>
      <c r="AF786" s="27">
        <f t="shared" si="364"/>
        <v>1.7117415240215397E-2</v>
      </c>
      <c r="AG786" s="44"/>
      <c r="AH786" s="25">
        <f t="array" ref="AH786">SUM(IF(Period=$AH$2,IF(Site=$A$730,IF(Provider=$B786,I))))</f>
        <v>0</v>
      </c>
      <c r="AI786" s="26">
        <f t="array" ref="AI786">SUM(IF(Period=$AH$2,IF(Site=$A$730,IF(Provider=$B786,J))))</f>
        <v>0</v>
      </c>
      <c r="AJ786" s="26"/>
      <c r="AK786" s="27">
        <f t="shared" si="377"/>
        <v>0</v>
      </c>
      <c r="AL786" s="27">
        <f t="shared" si="365"/>
        <v>0</v>
      </c>
      <c r="AM786" s="44"/>
      <c r="AN786" s="25">
        <f t="array" ref="AN786">SUM(IF(Period=$AN$2,IF(Site=$A$730,IF(Provider=$B786,I))))</f>
        <v>0</v>
      </c>
      <c r="AO786" s="26">
        <f t="array" ref="AO786">SUM(IF(Period=$AN$2,IF(Site=$A$730,IF(Provider=$B786,J))))</f>
        <v>0</v>
      </c>
      <c r="AP786" s="26"/>
      <c r="AQ786" s="27">
        <f t="shared" si="378"/>
        <v>0</v>
      </c>
      <c r="AR786" s="27">
        <f t="shared" si="366"/>
        <v>0</v>
      </c>
      <c r="AS786" s="44"/>
      <c r="AT786" s="25">
        <f t="array" ref="AT786">SUM(IF(Period=$AT$2,IF(Site=$A$730,IF(Provider=$B786,I))))</f>
        <v>0</v>
      </c>
      <c r="AU786" s="26">
        <f t="array" ref="AU786">SUM(IF(Period=$AT$2,IF(Site=$A$730,IF(Provider=$B786,J))))</f>
        <v>0</v>
      </c>
      <c r="AV786" s="26"/>
      <c r="AW786" s="27">
        <f t="shared" si="379"/>
        <v>0</v>
      </c>
      <c r="AX786" s="27">
        <f t="shared" si="367"/>
        <v>0</v>
      </c>
      <c r="AY786" s="44"/>
      <c r="AZ786" s="25">
        <f t="array" ref="AZ786">SUM(IF(Period=$AZ$2,IF(Site=$A$730,IF(Provider=$B786,I))))</f>
        <v>0</v>
      </c>
      <c r="BA786" s="26">
        <f t="array" ref="BA786">SUM(IF(Period=$AZ$2,IF(Site=$A$730,IF(Provider=$B786,J))))</f>
        <v>0</v>
      </c>
      <c r="BB786" s="26"/>
      <c r="BC786" s="27">
        <f t="shared" si="380"/>
        <v>0</v>
      </c>
      <c r="BD786" s="27">
        <f t="shared" si="368"/>
        <v>0</v>
      </c>
      <c r="BE786" s="44"/>
      <c r="BF786" s="25">
        <f t="array" ref="BF786">SUM(IF(Period=$BF$2,IF(Site=$A$730,IF(Provider=$B786,I))))</f>
        <v>0</v>
      </c>
      <c r="BG786" s="26">
        <f t="array" ref="BG786">SUM(IF(Period=$BF$2,IF(Site=$A$730,IF(Provider=$B786,J))))</f>
        <v>0</v>
      </c>
      <c r="BH786" s="26"/>
      <c r="BI786" s="27">
        <f t="shared" si="381"/>
        <v>0</v>
      </c>
      <c r="BJ786" s="27">
        <f t="shared" si="369"/>
        <v>0</v>
      </c>
      <c r="BK786" s="44"/>
      <c r="BL786" s="25">
        <f t="array" ref="BL786">SUM(IF(Period=$BL$2,IF(Site=$A$730,IF(Provider=$B786,I))))</f>
        <v>0</v>
      </c>
      <c r="BM786" s="26">
        <f t="array" ref="BM786">SUM(IF(Period=$BL$2,IF(Site=$A$730,IF(Provider=$B786,J))))</f>
        <v>0</v>
      </c>
      <c r="BN786" s="26"/>
      <c r="BO786" s="27">
        <f t="shared" si="382"/>
        <v>0</v>
      </c>
      <c r="BP786" s="27">
        <f t="shared" si="370"/>
        <v>0</v>
      </c>
      <c r="BQ786" s="44"/>
      <c r="BR786" s="25">
        <f t="array" ref="BR786">SUM(IF(Period=$BR$2,IF(Site=$A$730,IF(Provider=$B786,I))))</f>
        <v>0</v>
      </c>
      <c r="BS786" s="26">
        <f t="array" ref="BS786">SUM(IF(Period=$BR$2,IF(Site=$A$730,IF(Provider=$B786,J))))</f>
        <v>0</v>
      </c>
      <c r="BT786" s="26"/>
      <c r="BU786" s="27">
        <f t="shared" si="383"/>
        <v>0</v>
      </c>
      <c r="BV786" s="27">
        <f t="shared" si="371"/>
        <v>0</v>
      </c>
    </row>
    <row r="787" spans="2:74" outlineLevel="1" x14ac:dyDescent="0.25">
      <c r="B787" s="20" t="s">
        <v>710</v>
      </c>
      <c r="C787" s="44"/>
      <c r="D787" s="25">
        <f t="array" ref="D787">SUM(IF(Period=$D$2,IF(Site=$A$730,IF(Provider=$B787,I))))</f>
        <v>0</v>
      </c>
      <c r="E787" s="26">
        <f t="array" ref="E787">SUM(IF(Period=$D$2,IF(Site=$A$730,IF(Provider=$B787,J))))</f>
        <v>0</v>
      </c>
      <c r="F787" s="26"/>
      <c r="G787" s="27">
        <f t="shared" si="372"/>
        <v>0</v>
      </c>
      <c r="H787" s="27">
        <f t="shared" si="360"/>
        <v>0</v>
      </c>
      <c r="I787" s="44"/>
      <c r="J787" s="25">
        <f t="array" ref="J787">SUM(IF(Period=$J$2,IF(Site=$A$730,IF(Provider=$B787,I))))</f>
        <v>0</v>
      </c>
      <c r="K787" s="26">
        <f t="array" ref="K787">SUM(IF(Period=$J$2,IF(Site=$A$730,IF(Provider=$B787,J))))</f>
        <v>0</v>
      </c>
      <c r="L787" s="26"/>
      <c r="M787" s="27">
        <f t="shared" si="373"/>
        <v>0</v>
      </c>
      <c r="N787" s="27">
        <f t="shared" si="361"/>
        <v>0</v>
      </c>
      <c r="O787" s="44"/>
      <c r="P787" s="25">
        <f t="array" ref="P787">SUM(IF(Period=$P$2,IF(Site=$A$730,IF(Provider=$B787,I))))</f>
        <v>0</v>
      </c>
      <c r="Q787" s="26">
        <f t="array" ref="Q787">SUM(IF(Period=$P$2,IF(Site=$A$730,IF(Provider=$B787,J))))</f>
        <v>0</v>
      </c>
      <c r="R787" s="26"/>
      <c r="S787" s="27">
        <f t="shared" si="374"/>
        <v>0</v>
      </c>
      <c r="T787" s="27">
        <f t="shared" si="362"/>
        <v>0</v>
      </c>
      <c r="U787" s="44"/>
      <c r="V787" s="25">
        <f t="array" ref="V787">SUM(IF(Period=$V$2,IF(Site=$A$730,IF(Provider=$B787,I))))</f>
        <v>0</v>
      </c>
      <c r="W787" s="26">
        <f t="array" ref="W787">SUM(IF(Period=$V$2,IF(Site=$A$730,IF(Provider=$B787,J))))</f>
        <v>0</v>
      </c>
      <c r="X787" s="26"/>
      <c r="Y787" s="27">
        <f t="shared" si="375"/>
        <v>0</v>
      </c>
      <c r="Z787" s="27">
        <f t="shared" si="363"/>
        <v>0</v>
      </c>
      <c r="AA787" s="44"/>
      <c r="AB787" s="25">
        <f t="array" ref="AB787">SUM(IF(Period=$AB$2,IF(Site=$A$730,IF(Provider=$B787,I))))</f>
        <v>0</v>
      </c>
      <c r="AC787" s="26">
        <f t="array" ref="AC787">SUM(IF(Period=$AB$2,IF(Site=$A$730,IF(Provider=$B787,J))))</f>
        <v>0</v>
      </c>
      <c r="AD787" s="26"/>
      <c r="AE787" s="27">
        <f t="shared" si="376"/>
        <v>0</v>
      </c>
      <c r="AF787" s="27">
        <f t="shared" si="364"/>
        <v>0</v>
      </c>
      <c r="AG787" s="44"/>
      <c r="AH787" s="25">
        <f t="array" ref="AH787">SUM(IF(Period=$AH$2,IF(Site=$A$730,IF(Provider=$B787,I))))</f>
        <v>17</v>
      </c>
      <c r="AI787" s="26">
        <f t="array" ref="AI787">SUM(IF(Period=$AH$2,IF(Site=$A$730,IF(Provider=$B787,J))))</f>
        <v>7.8823529411764701</v>
      </c>
      <c r="AJ787" s="26"/>
      <c r="AK787" s="27">
        <f t="shared" si="377"/>
        <v>7.6746849942726222E-2</v>
      </c>
      <c r="AL787" s="27">
        <f t="shared" si="365"/>
        <v>4.5631001838861264E-3</v>
      </c>
      <c r="AM787" s="44"/>
      <c r="AN787" s="25">
        <f t="array" ref="AN787">SUM(IF(Period=$AN$2,IF(Site=$A$730,IF(Provider=$B787,I))))</f>
        <v>0</v>
      </c>
      <c r="AO787" s="26">
        <f t="array" ref="AO787">SUM(IF(Period=$AN$2,IF(Site=$A$730,IF(Provider=$B787,J))))</f>
        <v>0</v>
      </c>
      <c r="AP787" s="26"/>
      <c r="AQ787" s="27">
        <f t="shared" si="378"/>
        <v>0</v>
      </c>
      <c r="AR787" s="27">
        <f t="shared" si="366"/>
        <v>0</v>
      </c>
      <c r="AS787" s="44"/>
      <c r="AT787" s="25">
        <f t="array" ref="AT787">SUM(IF(Period=$AT$2,IF(Site=$A$730,IF(Provider=$B787,I))))</f>
        <v>19</v>
      </c>
      <c r="AU787" s="26">
        <f t="array" ref="AU787">SUM(IF(Period=$AT$2,IF(Site=$A$730,IF(Provider=$B787,J))))</f>
        <v>6.8947368421052602</v>
      </c>
      <c r="AV787" s="26"/>
      <c r="AW787" s="27">
        <f t="shared" si="379"/>
        <v>6.1015370284117347E-2</v>
      </c>
      <c r="AX787" s="27">
        <f t="shared" si="367"/>
        <v>4.1276743233449901E-3</v>
      </c>
      <c r="AY787" s="44"/>
      <c r="AZ787" s="25">
        <f t="array" ref="AZ787">SUM(IF(Period=$AZ$2,IF(Site=$A$730,IF(Provider=$B787,I))))</f>
        <v>0</v>
      </c>
      <c r="BA787" s="26">
        <f t="array" ref="BA787">SUM(IF(Period=$AZ$2,IF(Site=$A$730,IF(Provider=$B787,J))))</f>
        <v>0</v>
      </c>
      <c r="BB787" s="26"/>
      <c r="BC787" s="27">
        <f t="shared" si="380"/>
        <v>0</v>
      </c>
      <c r="BD787" s="27">
        <f t="shared" si="368"/>
        <v>0</v>
      </c>
      <c r="BE787" s="44"/>
      <c r="BF787" s="25">
        <f t="array" ref="BF787">SUM(IF(Period=$BF$2,IF(Site=$A$730,IF(Provider=$B787,I))))</f>
        <v>73</v>
      </c>
      <c r="BG787" s="26">
        <f t="array" ref="BG787">SUM(IF(Period=$BF$2,IF(Site=$A$730,IF(Provider=$B787,J))))</f>
        <v>5.8493150684931496</v>
      </c>
      <c r="BH787" s="26"/>
      <c r="BI787" s="27">
        <f t="shared" si="381"/>
        <v>0.19295074559421596</v>
      </c>
      <c r="BJ787" s="27">
        <f t="shared" si="369"/>
        <v>1.3212451265548609E-2</v>
      </c>
      <c r="BK787" s="44"/>
      <c r="BL787" s="25">
        <f t="array" ref="BL787">SUM(IF(Period=$BL$2,IF(Site=$A$730,IF(Provider=$B787,I))))</f>
        <v>0</v>
      </c>
      <c r="BM787" s="26">
        <f t="array" ref="BM787">SUM(IF(Period=$BL$2,IF(Site=$A$730,IF(Provider=$B787,J))))</f>
        <v>0</v>
      </c>
      <c r="BN787" s="26"/>
      <c r="BO787" s="27">
        <f t="shared" si="382"/>
        <v>0</v>
      </c>
      <c r="BP787" s="27">
        <f t="shared" si="370"/>
        <v>0</v>
      </c>
      <c r="BQ787" s="44"/>
      <c r="BR787" s="25">
        <f t="array" ref="BR787">SUM(IF(Period=$BR$2,IF(Site=$A$730,IF(Provider=$B787,I))))</f>
        <v>0</v>
      </c>
      <c r="BS787" s="26">
        <f t="array" ref="BS787">SUM(IF(Period=$BR$2,IF(Site=$A$730,IF(Provider=$B787,J))))</f>
        <v>0</v>
      </c>
      <c r="BT787" s="26"/>
      <c r="BU787" s="27">
        <f t="shared" si="383"/>
        <v>0</v>
      </c>
      <c r="BV787" s="27">
        <f t="shared" si="371"/>
        <v>0</v>
      </c>
    </row>
    <row r="788" spans="2:74" outlineLevel="1" x14ac:dyDescent="0.25">
      <c r="B788" s="20" t="s">
        <v>1017</v>
      </c>
      <c r="C788" s="44"/>
      <c r="D788" s="25">
        <f t="array" ref="D788">SUM(IF(Period=$D$2,IF(Site=$A$730,IF(Provider=$B788,I))))</f>
        <v>0</v>
      </c>
      <c r="E788" s="26">
        <f t="array" ref="E788">SUM(IF(Period=$D$2,IF(Site=$A$730,IF(Provider=$B788,J))))</f>
        <v>0</v>
      </c>
      <c r="F788" s="26"/>
      <c r="G788" s="27">
        <f t="shared" si="372"/>
        <v>0</v>
      </c>
      <c r="H788" s="27">
        <f t="shared" si="360"/>
        <v>0</v>
      </c>
      <c r="I788" s="44"/>
      <c r="J788" s="25">
        <f t="array" ref="J788">SUM(IF(Period=$J$2,IF(Site=$A$730,IF(Provider=$B788,I))))</f>
        <v>0</v>
      </c>
      <c r="K788" s="26">
        <f t="array" ref="K788">SUM(IF(Period=$J$2,IF(Site=$A$730,IF(Provider=$B788,J))))</f>
        <v>0</v>
      </c>
      <c r="L788" s="26"/>
      <c r="M788" s="27">
        <f t="shared" si="373"/>
        <v>0</v>
      </c>
      <c r="N788" s="27">
        <f t="shared" si="361"/>
        <v>0</v>
      </c>
      <c r="O788" s="44"/>
      <c r="P788" s="25">
        <f t="array" ref="P788">SUM(IF(Period=$P$2,IF(Site=$A$730,IF(Provider=$B788,I))))</f>
        <v>0</v>
      </c>
      <c r="Q788" s="26">
        <f t="array" ref="Q788">SUM(IF(Period=$P$2,IF(Site=$A$730,IF(Provider=$B788,J))))</f>
        <v>0</v>
      </c>
      <c r="R788" s="26"/>
      <c r="S788" s="27">
        <f t="shared" si="374"/>
        <v>0</v>
      </c>
      <c r="T788" s="27">
        <f t="shared" si="362"/>
        <v>0</v>
      </c>
      <c r="U788" s="44"/>
      <c r="V788" s="25">
        <f t="array" ref="V788">SUM(IF(Period=$V$2,IF(Site=$A$730,IF(Provider=$B788,I))))</f>
        <v>0</v>
      </c>
      <c r="W788" s="26">
        <f t="array" ref="W788">SUM(IF(Period=$V$2,IF(Site=$A$730,IF(Provider=$B788,J))))</f>
        <v>0</v>
      </c>
      <c r="X788" s="26"/>
      <c r="Y788" s="27">
        <f t="shared" si="375"/>
        <v>0</v>
      </c>
      <c r="Z788" s="27">
        <f t="shared" si="363"/>
        <v>0</v>
      </c>
      <c r="AA788" s="44"/>
      <c r="AB788" s="25">
        <f t="array" ref="AB788">SUM(IF(Period=$AB$2,IF(Site=$A$730,IF(Provider=$B788,I))))</f>
        <v>0</v>
      </c>
      <c r="AC788" s="26">
        <f t="array" ref="AC788">SUM(IF(Period=$AB$2,IF(Site=$A$730,IF(Provider=$B788,J))))</f>
        <v>0</v>
      </c>
      <c r="AD788" s="26"/>
      <c r="AE788" s="27">
        <f t="shared" si="376"/>
        <v>0</v>
      </c>
      <c r="AF788" s="27">
        <f t="shared" si="364"/>
        <v>0</v>
      </c>
      <c r="AG788" s="44"/>
      <c r="AH788" s="25">
        <f t="array" ref="AH788">SUM(IF(Period=$AH$2,IF(Site=$A$730,IF(Provider=$B788,I))))</f>
        <v>0</v>
      </c>
      <c r="AI788" s="26">
        <f t="array" ref="AI788">SUM(IF(Period=$AH$2,IF(Site=$A$730,IF(Provider=$B788,J))))</f>
        <v>0</v>
      </c>
      <c r="AJ788" s="26"/>
      <c r="AK788" s="27">
        <f t="shared" si="377"/>
        <v>0</v>
      </c>
      <c r="AL788" s="27">
        <f t="shared" si="365"/>
        <v>0</v>
      </c>
      <c r="AM788" s="44"/>
      <c r="AN788" s="25">
        <f t="array" ref="AN788">SUM(IF(Period=$AN$2,IF(Site=$A$730,IF(Provider=$B788,I))))</f>
        <v>0</v>
      </c>
      <c r="AO788" s="26">
        <f t="array" ref="AO788">SUM(IF(Period=$AN$2,IF(Site=$A$730,IF(Provider=$B788,J))))</f>
        <v>0</v>
      </c>
      <c r="AP788" s="26"/>
      <c r="AQ788" s="27">
        <f t="shared" si="378"/>
        <v>0</v>
      </c>
      <c r="AR788" s="27">
        <f t="shared" si="366"/>
        <v>0</v>
      </c>
      <c r="AS788" s="44"/>
      <c r="AT788" s="25">
        <f t="array" ref="AT788">SUM(IF(Period=$AT$2,IF(Site=$A$730,IF(Provider=$B788,I))))</f>
        <v>0</v>
      </c>
      <c r="AU788" s="26">
        <f t="array" ref="AU788">SUM(IF(Period=$AT$2,IF(Site=$A$730,IF(Provider=$B788,J))))</f>
        <v>0</v>
      </c>
      <c r="AV788" s="26"/>
      <c r="AW788" s="27">
        <f t="shared" si="379"/>
        <v>0</v>
      </c>
      <c r="AX788" s="27">
        <f t="shared" si="367"/>
        <v>0</v>
      </c>
      <c r="AY788" s="44"/>
      <c r="AZ788" s="25">
        <f t="array" ref="AZ788">SUM(IF(Period=$AZ$2,IF(Site=$A$730,IF(Provider=$B788,I))))</f>
        <v>0</v>
      </c>
      <c r="BA788" s="26">
        <f t="array" ref="BA788">SUM(IF(Period=$AZ$2,IF(Site=$A$730,IF(Provider=$B788,J))))</f>
        <v>0</v>
      </c>
      <c r="BB788" s="26"/>
      <c r="BC788" s="27">
        <f t="shared" si="380"/>
        <v>0</v>
      </c>
      <c r="BD788" s="27">
        <f t="shared" si="368"/>
        <v>0</v>
      </c>
      <c r="BE788" s="44"/>
      <c r="BF788" s="25">
        <f t="array" ref="BF788">SUM(IF(Period=$BF$2,IF(Site=$A$730,IF(Provider=$B788,I))))</f>
        <v>79</v>
      </c>
      <c r="BG788" s="26">
        <f t="array" ref="BG788">SUM(IF(Period=$BF$2,IF(Site=$A$730,IF(Provider=$B788,J))))</f>
        <v>10.379746835442999</v>
      </c>
      <c r="BH788" s="26"/>
      <c r="BI788" s="27">
        <f t="shared" si="381"/>
        <v>0.37053773158608083</v>
      </c>
      <c r="BJ788" s="27">
        <f t="shared" si="369"/>
        <v>2.5372857231264218E-2</v>
      </c>
      <c r="BK788" s="44"/>
      <c r="BL788" s="25">
        <f t="array" ref="BL788">SUM(IF(Period=$BL$2,IF(Site=$A$730,IF(Provider=$B788,I))))</f>
        <v>77</v>
      </c>
      <c r="BM788" s="26">
        <f t="array" ref="BM788">SUM(IF(Period=$BL$2,IF(Site=$A$730,IF(Provider=$B788,J))))</f>
        <v>9.4025974025974008</v>
      </c>
      <c r="BN788" s="26"/>
      <c r="BO788" s="27">
        <f t="shared" si="382"/>
        <v>0.31019708654670092</v>
      </c>
      <c r="BP788" s="27">
        <f t="shared" si="370"/>
        <v>2.2510337965985755E-2</v>
      </c>
      <c r="BQ788" s="44"/>
      <c r="BR788" s="25">
        <f t="array" ref="BR788">SUM(IF(Period=$BR$2,IF(Site=$A$730,IF(Provider=$B788,I))))</f>
        <v>5</v>
      </c>
      <c r="BS788" s="26">
        <f t="array" ref="BS788">SUM(IF(Period=$BR$2,IF(Site=$A$730,IF(Provider=$B788,J))))</f>
        <v>27.2</v>
      </c>
      <c r="BT788" s="26"/>
      <c r="BU788" s="27">
        <f t="shared" si="383"/>
        <v>5.7847724372607399E-2</v>
      </c>
      <c r="BV788" s="27">
        <f t="shared" si="371"/>
        <v>3.989322695139479E-3</v>
      </c>
    </row>
    <row r="789" spans="2:74" outlineLevel="1" x14ac:dyDescent="0.25">
      <c r="B789" s="20" t="s">
        <v>951</v>
      </c>
      <c r="C789" s="44"/>
      <c r="D789" s="25">
        <f t="array" ref="D789">SUM(IF(Period=$D$2,IF(Site=$A$730,IF(Provider=$B789,I))))</f>
        <v>0</v>
      </c>
      <c r="E789" s="26">
        <f t="array" ref="E789">SUM(IF(Period=$D$2,IF(Site=$A$730,IF(Provider=$B789,J))))</f>
        <v>0</v>
      </c>
      <c r="F789" s="26"/>
      <c r="G789" s="27">
        <f t="shared" si="372"/>
        <v>0</v>
      </c>
      <c r="H789" s="27">
        <f t="shared" si="360"/>
        <v>0</v>
      </c>
      <c r="I789" s="44"/>
      <c r="J789" s="25">
        <f t="array" ref="J789">SUM(IF(Period=$J$2,IF(Site=$A$730,IF(Provider=$B789,I))))</f>
        <v>0</v>
      </c>
      <c r="K789" s="26">
        <f t="array" ref="K789">SUM(IF(Period=$J$2,IF(Site=$A$730,IF(Provider=$B789,J))))</f>
        <v>0</v>
      </c>
      <c r="L789" s="26"/>
      <c r="M789" s="27">
        <f t="shared" si="373"/>
        <v>0</v>
      </c>
      <c r="N789" s="27">
        <f t="shared" si="361"/>
        <v>0</v>
      </c>
      <c r="O789" s="44"/>
      <c r="P789" s="25">
        <f t="array" ref="P789">SUM(IF(Period=$P$2,IF(Site=$A$730,IF(Provider=$B789,I))))</f>
        <v>0</v>
      </c>
      <c r="Q789" s="26">
        <f t="array" ref="Q789">SUM(IF(Period=$P$2,IF(Site=$A$730,IF(Provider=$B789,J))))</f>
        <v>0</v>
      </c>
      <c r="R789" s="26"/>
      <c r="S789" s="27">
        <f t="shared" si="374"/>
        <v>0</v>
      </c>
      <c r="T789" s="27">
        <f t="shared" si="362"/>
        <v>0</v>
      </c>
      <c r="U789" s="44"/>
      <c r="V789" s="25">
        <f t="array" ref="V789">SUM(IF(Period=$V$2,IF(Site=$A$730,IF(Provider=$B789,I))))</f>
        <v>0</v>
      </c>
      <c r="W789" s="26">
        <f t="array" ref="W789">SUM(IF(Period=$V$2,IF(Site=$A$730,IF(Provider=$B789,J))))</f>
        <v>0</v>
      </c>
      <c r="X789" s="26"/>
      <c r="Y789" s="27">
        <f t="shared" si="375"/>
        <v>0</v>
      </c>
      <c r="Z789" s="27">
        <f t="shared" si="363"/>
        <v>0</v>
      </c>
      <c r="AA789" s="44"/>
      <c r="AB789" s="25">
        <f t="array" ref="AB789">SUM(IF(Period=$AB$2,IF(Site=$A$730,IF(Provider=$B789,I))))</f>
        <v>0</v>
      </c>
      <c r="AC789" s="26">
        <f t="array" ref="AC789">SUM(IF(Period=$AB$2,IF(Site=$A$730,IF(Provider=$B789,J))))</f>
        <v>0</v>
      </c>
      <c r="AD789" s="26"/>
      <c r="AE789" s="27">
        <f t="shared" si="376"/>
        <v>0</v>
      </c>
      <c r="AF789" s="27">
        <f t="shared" si="364"/>
        <v>0</v>
      </c>
      <c r="AG789" s="44"/>
      <c r="AH789" s="25">
        <f t="array" ref="AH789">SUM(IF(Period=$AH$2,IF(Site=$A$730,IF(Provider=$B789,I))))</f>
        <v>0</v>
      </c>
      <c r="AI789" s="26">
        <f t="array" ref="AI789">SUM(IF(Period=$AH$2,IF(Site=$A$730,IF(Provider=$B789,J))))</f>
        <v>0</v>
      </c>
      <c r="AJ789" s="26"/>
      <c r="AK789" s="27">
        <f t="shared" si="377"/>
        <v>0</v>
      </c>
      <c r="AL789" s="27">
        <f t="shared" si="365"/>
        <v>0</v>
      </c>
      <c r="AM789" s="44"/>
      <c r="AN789" s="25">
        <f t="array" ref="AN789">SUM(IF(Period=$AN$2,IF(Site=$A$730,IF(Provider=$B789,I))))</f>
        <v>0</v>
      </c>
      <c r="AO789" s="26">
        <f t="array" ref="AO789">SUM(IF(Period=$AN$2,IF(Site=$A$730,IF(Provider=$B789,J))))</f>
        <v>0</v>
      </c>
      <c r="AP789" s="26"/>
      <c r="AQ789" s="27">
        <f t="shared" si="378"/>
        <v>0</v>
      </c>
      <c r="AR789" s="27">
        <f t="shared" si="366"/>
        <v>0</v>
      </c>
      <c r="AS789" s="44"/>
      <c r="AT789" s="25">
        <f t="array" ref="AT789">SUM(IF(Period=$AT$2,IF(Site=$A$730,IF(Provider=$B789,I))))</f>
        <v>0</v>
      </c>
      <c r="AU789" s="26">
        <f t="array" ref="AU789">SUM(IF(Period=$AT$2,IF(Site=$A$730,IF(Provider=$B789,J))))</f>
        <v>0</v>
      </c>
      <c r="AV789" s="26"/>
      <c r="AW789" s="27">
        <f t="shared" si="379"/>
        <v>0</v>
      </c>
      <c r="AX789" s="27">
        <f t="shared" si="367"/>
        <v>0</v>
      </c>
      <c r="AY789" s="44"/>
      <c r="AZ789" s="25">
        <f t="array" ref="AZ789">SUM(IF(Period=$AZ$2,IF(Site=$A$730,IF(Provider=$B789,I))))</f>
        <v>0</v>
      </c>
      <c r="BA789" s="26">
        <f t="array" ref="BA789">SUM(IF(Period=$AZ$2,IF(Site=$A$730,IF(Provider=$B789,J))))</f>
        <v>0</v>
      </c>
      <c r="BB789" s="26"/>
      <c r="BC789" s="27">
        <f t="shared" si="380"/>
        <v>0</v>
      </c>
      <c r="BD789" s="27">
        <f t="shared" si="368"/>
        <v>0</v>
      </c>
      <c r="BE789" s="44"/>
      <c r="BF789" s="25">
        <f t="array" ref="BF789">SUM(IF(Period=$BF$2,IF(Site=$A$730,IF(Provider=$B789,I))))</f>
        <v>2</v>
      </c>
      <c r="BG789" s="26">
        <f t="array" ref="BG789">SUM(IF(Period=$BF$2,IF(Site=$A$730,IF(Provider=$B789,J))))</f>
        <v>0.5</v>
      </c>
      <c r="BH789" s="26"/>
      <c r="BI789" s="27">
        <f t="shared" si="381"/>
        <v>4.5187528242205153E-4</v>
      </c>
      <c r="BJ789" s="27">
        <f t="shared" si="369"/>
        <v>3.0942508818615011E-5</v>
      </c>
      <c r="BK789" s="44"/>
      <c r="BL789" s="25">
        <f t="array" ref="BL789">SUM(IF(Period=$BL$2,IF(Site=$A$730,IF(Provider=$B789,I))))</f>
        <v>0</v>
      </c>
      <c r="BM789" s="26">
        <f t="array" ref="BM789">SUM(IF(Period=$BL$2,IF(Site=$A$730,IF(Provider=$B789,J))))</f>
        <v>0</v>
      </c>
      <c r="BN789" s="26"/>
      <c r="BO789" s="27">
        <f t="shared" si="382"/>
        <v>0</v>
      </c>
      <c r="BP789" s="27">
        <f t="shared" si="370"/>
        <v>0</v>
      </c>
      <c r="BQ789" s="44"/>
      <c r="BR789" s="25">
        <f t="array" ref="BR789">SUM(IF(Period=$BR$2,IF(Site=$A$730,IF(Provider=$B789,I))))</f>
        <v>0</v>
      </c>
      <c r="BS789" s="26">
        <f t="array" ref="BS789">SUM(IF(Period=$BR$2,IF(Site=$A$730,IF(Provider=$B789,J))))</f>
        <v>0</v>
      </c>
      <c r="BT789" s="26"/>
      <c r="BU789" s="27">
        <f t="shared" si="383"/>
        <v>0</v>
      </c>
      <c r="BV789" s="27">
        <f t="shared" si="371"/>
        <v>0</v>
      </c>
    </row>
    <row r="790" spans="2:74" outlineLevel="1" x14ac:dyDescent="0.25">
      <c r="B790" s="20" t="s">
        <v>726</v>
      </c>
      <c r="C790" s="44"/>
      <c r="D790" s="25">
        <f t="array" ref="D790">SUM(IF(Period=$D$2,IF(Site=$A$730,IF(Provider=$B790,I))))</f>
        <v>0</v>
      </c>
      <c r="E790" s="26">
        <f t="array" ref="E790">SUM(IF(Period=$D$2,IF(Site=$A$730,IF(Provider=$B790,J))))</f>
        <v>0</v>
      </c>
      <c r="F790" s="26"/>
      <c r="G790" s="27">
        <f t="shared" si="372"/>
        <v>0</v>
      </c>
      <c r="H790" s="27">
        <f t="shared" si="360"/>
        <v>0</v>
      </c>
      <c r="I790" s="44"/>
      <c r="J790" s="25">
        <f t="array" ref="J790">SUM(IF(Period=$J$2,IF(Site=$A$730,IF(Provider=$B790,I))))</f>
        <v>0</v>
      </c>
      <c r="K790" s="26">
        <f t="array" ref="K790">SUM(IF(Period=$J$2,IF(Site=$A$730,IF(Provider=$B790,J))))</f>
        <v>0</v>
      </c>
      <c r="L790" s="26"/>
      <c r="M790" s="27">
        <f t="shared" si="373"/>
        <v>0</v>
      </c>
      <c r="N790" s="27">
        <f t="shared" si="361"/>
        <v>0</v>
      </c>
      <c r="O790" s="44"/>
      <c r="P790" s="25">
        <f t="array" ref="P790">SUM(IF(Period=$P$2,IF(Site=$A$730,IF(Provider=$B790,I))))</f>
        <v>0</v>
      </c>
      <c r="Q790" s="26">
        <f t="array" ref="Q790">SUM(IF(Period=$P$2,IF(Site=$A$730,IF(Provider=$B790,J))))</f>
        <v>0</v>
      </c>
      <c r="R790" s="26"/>
      <c r="S790" s="27">
        <f t="shared" si="374"/>
        <v>0</v>
      </c>
      <c r="T790" s="27">
        <f t="shared" si="362"/>
        <v>0</v>
      </c>
      <c r="U790" s="44"/>
      <c r="V790" s="25">
        <f t="array" ref="V790">SUM(IF(Period=$V$2,IF(Site=$A$730,IF(Provider=$B790,I))))</f>
        <v>0</v>
      </c>
      <c r="W790" s="26">
        <f t="array" ref="W790">SUM(IF(Period=$V$2,IF(Site=$A$730,IF(Provider=$B790,J))))</f>
        <v>0</v>
      </c>
      <c r="X790" s="26"/>
      <c r="Y790" s="27">
        <f t="shared" si="375"/>
        <v>0</v>
      </c>
      <c r="Z790" s="27">
        <f t="shared" si="363"/>
        <v>0</v>
      </c>
      <c r="AA790" s="44"/>
      <c r="AB790" s="25">
        <f t="array" ref="AB790">SUM(IF(Period=$AB$2,IF(Site=$A$730,IF(Provider=$B790,I))))</f>
        <v>0</v>
      </c>
      <c r="AC790" s="26">
        <f t="array" ref="AC790">SUM(IF(Period=$AB$2,IF(Site=$A$730,IF(Provider=$B790,J))))</f>
        <v>0</v>
      </c>
      <c r="AD790" s="26"/>
      <c r="AE790" s="27">
        <f t="shared" si="376"/>
        <v>0</v>
      </c>
      <c r="AF790" s="27">
        <f t="shared" si="364"/>
        <v>0</v>
      </c>
      <c r="AG790" s="44"/>
      <c r="AH790" s="25">
        <f t="array" ref="AH790">SUM(IF(Period=$AH$2,IF(Site=$A$730,IF(Provider=$B790,I))))</f>
        <v>0</v>
      </c>
      <c r="AI790" s="26">
        <f t="array" ref="AI790">SUM(IF(Period=$AH$2,IF(Site=$A$730,IF(Provider=$B790,J))))</f>
        <v>0</v>
      </c>
      <c r="AJ790" s="26"/>
      <c r="AK790" s="27">
        <f t="shared" si="377"/>
        <v>0</v>
      </c>
      <c r="AL790" s="27">
        <f t="shared" si="365"/>
        <v>0</v>
      </c>
      <c r="AM790" s="44"/>
      <c r="AN790" s="25">
        <f t="array" ref="AN790">SUM(IF(Period=$AN$2,IF(Site=$A$730,IF(Provider=$B790,I))))</f>
        <v>36</v>
      </c>
      <c r="AO790" s="26">
        <f t="array" ref="AO790">SUM(IF(Period=$AN$2,IF(Site=$A$730,IF(Provider=$B790,J))))</f>
        <v>9.2777777777777803</v>
      </c>
      <c r="AP790" s="26"/>
      <c r="AQ790" s="27">
        <f t="shared" si="378"/>
        <v>0.18191721132897609</v>
      </c>
      <c r="AR790" s="27">
        <f t="shared" si="366"/>
        <v>1.0681164055004799E-2</v>
      </c>
      <c r="AS790" s="44"/>
      <c r="AT790" s="25">
        <f t="array" ref="AT790">SUM(IF(Period=$AT$2,IF(Site=$A$730,IF(Provider=$B790,I))))</f>
        <v>0</v>
      </c>
      <c r="AU790" s="26">
        <f t="array" ref="AU790">SUM(IF(Period=$AT$2,IF(Site=$A$730,IF(Provider=$B790,J))))</f>
        <v>0</v>
      </c>
      <c r="AV790" s="26"/>
      <c r="AW790" s="27">
        <f t="shared" si="379"/>
        <v>0</v>
      </c>
      <c r="AX790" s="27">
        <f t="shared" si="367"/>
        <v>0</v>
      </c>
      <c r="AY790" s="44"/>
      <c r="AZ790" s="25">
        <f t="array" ref="AZ790">SUM(IF(Period=$AZ$2,IF(Site=$A$730,IF(Provider=$B790,I))))</f>
        <v>0</v>
      </c>
      <c r="BA790" s="26">
        <f t="array" ref="BA790">SUM(IF(Period=$AZ$2,IF(Site=$A$730,IF(Provider=$B790,J))))</f>
        <v>0</v>
      </c>
      <c r="BB790" s="26"/>
      <c r="BC790" s="27">
        <f t="shared" si="380"/>
        <v>0</v>
      </c>
      <c r="BD790" s="27">
        <f t="shared" si="368"/>
        <v>0</v>
      </c>
      <c r="BE790" s="44"/>
      <c r="BF790" s="25">
        <f t="array" ref="BF790">SUM(IF(Period=$BF$2,IF(Site=$A$730,IF(Provider=$B790,I))))</f>
        <v>0</v>
      </c>
      <c r="BG790" s="26">
        <f t="array" ref="BG790">SUM(IF(Period=$BF$2,IF(Site=$A$730,IF(Provider=$B790,J))))</f>
        <v>0</v>
      </c>
      <c r="BH790" s="26"/>
      <c r="BI790" s="27">
        <f t="shared" si="381"/>
        <v>0</v>
      </c>
      <c r="BJ790" s="27">
        <f t="shared" si="369"/>
        <v>0</v>
      </c>
      <c r="BK790" s="44"/>
      <c r="BL790" s="25">
        <f t="array" ref="BL790">SUM(IF(Period=$BL$2,IF(Site=$A$730,IF(Provider=$B790,I))))</f>
        <v>0</v>
      </c>
      <c r="BM790" s="26">
        <f t="array" ref="BM790">SUM(IF(Period=$BL$2,IF(Site=$A$730,IF(Provider=$B790,J))))</f>
        <v>0</v>
      </c>
      <c r="BN790" s="26"/>
      <c r="BO790" s="27">
        <f t="shared" si="382"/>
        <v>0</v>
      </c>
      <c r="BP790" s="27">
        <f t="shared" si="370"/>
        <v>0</v>
      </c>
      <c r="BQ790" s="44"/>
      <c r="BR790" s="25">
        <f t="array" ref="BR790">SUM(IF(Period=$BR$2,IF(Site=$A$730,IF(Provider=$B790,I))))</f>
        <v>0</v>
      </c>
      <c r="BS790" s="26">
        <f t="array" ref="BS790">SUM(IF(Period=$BR$2,IF(Site=$A$730,IF(Provider=$B790,J))))</f>
        <v>0</v>
      </c>
      <c r="BT790" s="26"/>
      <c r="BU790" s="27">
        <f t="shared" si="383"/>
        <v>0</v>
      </c>
      <c r="BV790" s="27">
        <f t="shared" si="371"/>
        <v>0</v>
      </c>
    </row>
    <row r="791" spans="2:74" outlineLevel="1" x14ac:dyDescent="0.25">
      <c r="B791" s="20" t="s">
        <v>796</v>
      </c>
      <c r="C791" s="44"/>
      <c r="D791" s="25">
        <f t="array" ref="D791">SUM(IF(Period=$D$2,IF(Site=$A$730,IF(Provider=$B791,I))))</f>
        <v>0</v>
      </c>
      <c r="E791" s="26">
        <f t="array" ref="E791">SUM(IF(Period=$D$2,IF(Site=$A$730,IF(Provider=$B791,J))))</f>
        <v>0</v>
      </c>
      <c r="F791" s="26"/>
      <c r="G791" s="27">
        <f t="shared" si="372"/>
        <v>0</v>
      </c>
      <c r="H791" s="27">
        <f t="shared" si="360"/>
        <v>0</v>
      </c>
      <c r="I791" s="44"/>
      <c r="J791" s="25">
        <f t="array" ref="J791">SUM(IF(Period=$J$2,IF(Site=$A$730,IF(Provider=$B791,I))))</f>
        <v>0</v>
      </c>
      <c r="K791" s="26">
        <f t="array" ref="K791">SUM(IF(Period=$J$2,IF(Site=$A$730,IF(Provider=$B791,J))))</f>
        <v>0</v>
      </c>
      <c r="L791" s="26"/>
      <c r="M791" s="27">
        <f t="shared" si="373"/>
        <v>0</v>
      </c>
      <c r="N791" s="27">
        <f t="shared" si="361"/>
        <v>0</v>
      </c>
      <c r="O791" s="44"/>
      <c r="P791" s="25">
        <f t="array" ref="P791">SUM(IF(Period=$P$2,IF(Site=$A$730,IF(Provider=$B791,I))))</f>
        <v>22</v>
      </c>
      <c r="Q791" s="26">
        <f t="array" ref="Q791">SUM(IF(Period=$P$2,IF(Site=$A$730,IF(Provider=$B791,J))))</f>
        <v>31.136363636363637</v>
      </c>
      <c r="R791" s="26"/>
      <c r="S791" s="27">
        <f t="shared" si="374"/>
        <v>0.3586387434554974</v>
      </c>
      <c r="T791" s="27">
        <f t="shared" si="362"/>
        <v>1.9739496282635004E-2</v>
      </c>
      <c r="U791" s="44"/>
      <c r="V791" s="25">
        <f t="array" ref="V791">SUM(IF(Period=$V$2,IF(Site=$A$730,IF(Provider=$B791,I))))</f>
        <v>0</v>
      </c>
      <c r="W791" s="26">
        <f t="array" ref="W791">SUM(IF(Period=$V$2,IF(Site=$A$730,IF(Provider=$B791,J))))</f>
        <v>0</v>
      </c>
      <c r="X791" s="26"/>
      <c r="Y791" s="27">
        <f t="shared" si="375"/>
        <v>0</v>
      </c>
      <c r="Z791" s="27">
        <f t="shared" si="363"/>
        <v>0</v>
      </c>
      <c r="AA791" s="44"/>
      <c r="AB791" s="25">
        <f t="array" ref="AB791">SUM(IF(Period=$AB$2,IF(Site=$A$730,IF(Provider=$B791,I))))</f>
        <v>0</v>
      </c>
      <c r="AC791" s="26">
        <f t="array" ref="AC791">SUM(IF(Period=$AB$2,IF(Site=$A$730,IF(Provider=$B791,J))))</f>
        <v>0</v>
      </c>
      <c r="AD791" s="26"/>
      <c r="AE791" s="27">
        <f t="shared" si="376"/>
        <v>0</v>
      </c>
      <c r="AF791" s="27">
        <f t="shared" si="364"/>
        <v>0</v>
      </c>
      <c r="AG791" s="44"/>
      <c r="AH791" s="25">
        <f t="array" ref="AH791">SUM(IF(Period=$AH$2,IF(Site=$A$730,IF(Provider=$B791,I))))</f>
        <v>0</v>
      </c>
      <c r="AI791" s="26">
        <f t="array" ref="AI791">SUM(IF(Period=$AH$2,IF(Site=$A$730,IF(Provider=$B791,J))))</f>
        <v>0</v>
      </c>
      <c r="AJ791" s="26"/>
      <c r="AK791" s="27">
        <f t="shared" si="377"/>
        <v>0</v>
      </c>
      <c r="AL791" s="27">
        <f t="shared" si="365"/>
        <v>0</v>
      </c>
      <c r="AM791" s="44"/>
      <c r="AN791" s="25">
        <f t="array" ref="AN791">SUM(IF(Period=$AN$2,IF(Site=$A$730,IF(Provider=$B791,I))))</f>
        <v>0</v>
      </c>
      <c r="AO791" s="26">
        <f t="array" ref="AO791">SUM(IF(Period=$AN$2,IF(Site=$A$730,IF(Provider=$B791,J))))</f>
        <v>0</v>
      </c>
      <c r="AP791" s="26"/>
      <c r="AQ791" s="27">
        <f t="shared" si="378"/>
        <v>0</v>
      </c>
      <c r="AR791" s="27">
        <f t="shared" si="366"/>
        <v>0</v>
      </c>
      <c r="AS791" s="44"/>
      <c r="AT791" s="25">
        <f t="array" ref="AT791">SUM(IF(Period=$AT$2,IF(Site=$A$730,IF(Provider=$B791,I))))</f>
        <v>0</v>
      </c>
      <c r="AU791" s="26">
        <f t="array" ref="AU791">SUM(IF(Period=$AT$2,IF(Site=$A$730,IF(Provider=$B791,J))))</f>
        <v>0</v>
      </c>
      <c r="AV791" s="26"/>
      <c r="AW791" s="27">
        <f t="shared" si="379"/>
        <v>0</v>
      </c>
      <c r="AX791" s="27">
        <f t="shared" si="367"/>
        <v>0</v>
      </c>
      <c r="AY791" s="44"/>
      <c r="AZ791" s="25">
        <f t="array" ref="AZ791">SUM(IF(Period=$AZ$2,IF(Site=$A$730,IF(Provider=$B791,I))))</f>
        <v>0</v>
      </c>
      <c r="BA791" s="26">
        <f t="array" ref="BA791">SUM(IF(Period=$AZ$2,IF(Site=$A$730,IF(Provider=$B791,J))))</f>
        <v>0</v>
      </c>
      <c r="BB791" s="26"/>
      <c r="BC791" s="27">
        <f t="shared" si="380"/>
        <v>0</v>
      </c>
      <c r="BD791" s="27">
        <f t="shared" si="368"/>
        <v>0</v>
      </c>
      <c r="BE791" s="44"/>
      <c r="BF791" s="25">
        <f t="array" ref="BF791">SUM(IF(Period=$BF$2,IF(Site=$A$730,IF(Provider=$B791,I))))</f>
        <v>0</v>
      </c>
      <c r="BG791" s="26">
        <f t="array" ref="BG791">SUM(IF(Period=$BF$2,IF(Site=$A$730,IF(Provider=$B791,J))))</f>
        <v>0</v>
      </c>
      <c r="BH791" s="26"/>
      <c r="BI791" s="27">
        <f t="shared" si="381"/>
        <v>0</v>
      </c>
      <c r="BJ791" s="27">
        <f t="shared" si="369"/>
        <v>0</v>
      </c>
      <c r="BK791" s="44"/>
      <c r="BL791" s="25">
        <f t="array" ref="BL791">SUM(IF(Period=$BL$2,IF(Site=$A$730,IF(Provider=$B791,I))))</f>
        <v>0</v>
      </c>
      <c r="BM791" s="26">
        <f t="array" ref="BM791">SUM(IF(Period=$BL$2,IF(Site=$A$730,IF(Provider=$B791,J))))</f>
        <v>0</v>
      </c>
      <c r="BN791" s="26"/>
      <c r="BO791" s="27">
        <f t="shared" si="382"/>
        <v>0</v>
      </c>
      <c r="BP791" s="27">
        <f t="shared" si="370"/>
        <v>0</v>
      </c>
      <c r="BQ791" s="44"/>
      <c r="BR791" s="25">
        <f t="array" ref="BR791">SUM(IF(Period=$BR$2,IF(Site=$A$730,IF(Provider=$B791,I))))</f>
        <v>0</v>
      </c>
      <c r="BS791" s="26">
        <f t="array" ref="BS791">SUM(IF(Period=$BR$2,IF(Site=$A$730,IF(Provider=$B791,J))))</f>
        <v>0</v>
      </c>
      <c r="BT791" s="26"/>
      <c r="BU791" s="27">
        <f t="shared" si="383"/>
        <v>0</v>
      </c>
      <c r="BV791" s="27">
        <f t="shared" si="371"/>
        <v>0</v>
      </c>
    </row>
    <row r="792" spans="2:74" outlineLevel="1" x14ac:dyDescent="0.25">
      <c r="B792" s="20" t="s">
        <v>735</v>
      </c>
      <c r="C792" s="44"/>
      <c r="D792" s="25">
        <f t="array" ref="D792">SUM(IF(Period=$D$2,IF(Site=$A$730,IF(Provider=$B792,I))))</f>
        <v>120</v>
      </c>
      <c r="E792" s="26">
        <f t="array" ref="E792">SUM(IF(Period=$D$2,IF(Site=$A$730,IF(Provider=$B792,J))))</f>
        <v>6.9083333333333332</v>
      </c>
      <c r="F792" s="26"/>
      <c r="G792" s="27">
        <f t="shared" si="372"/>
        <v>0.50242424242424244</v>
      </c>
      <c r="H792" s="27">
        <f t="shared" si="360"/>
        <v>2.4010194919917745E-2</v>
      </c>
      <c r="I792" s="44"/>
      <c r="J792" s="25">
        <f t="array" ref="J792">SUM(IF(Period=$J$2,IF(Site=$A$730,IF(Provider=$B792,I))))</f>
        <v>82</v>
      </c>
      <c r="K792" s="26">
        <f t="array" ref="K792">SUM(IF(Period=$J$2,IF(Site=$A$730,IF(Provider=$B792,J))))</f>
        <v>7.975609756097561</v>
      </c>
      <c r="L792" s="26"/>
      <c r="M792" s="27">
        <f t="shared" si="373"/>
        <v>0.37286202964652221</v>
      </c>
      <c r="N792" s="27">
        <f t="shared" si="361"/>
        <v>2.0262106143693653E-2</v>
      </c>
      <c r="O792" s="44"/>
      <c r="P792" s="25">
        <f t="array" ref="P792">SUM(IF(Period=$P$2,IF(Site=$A$730,IF(Provider=$B792,I))))</f>
        <v>0</v>
      </c>
      <c r="Q792" s="26">
        <f t="array" ref="Q792">SUM(IF(Period=$P$2,IF(Site=$A$730,IF(Provider=$B792,J))))</f>
        <v>0</v>
      </c>
      <c r="R792" s="26"/>
      <c r="S792" s="27">
        <f t="shared" si="374"/>
        <v>0</v>
      </c>
      <c r="T792" s="27">
        <f t="shared" si="362"/>
        <v>0</v>
      </c>
      <c r="U792" s="44"/>
      <c r="V792" s="25">
        <f t="array" ref="V792">SUM(IF(Period=$V$2,IF(Site=$A$730,IF(Provider=$B792,I))))</f>
        <v>0</v>
      </c>
      <c r="W792" s="26">
        <f t="array" ref="W792">SUM(IF(Period=$V$2,IF(Site=$A$730,IF(Provider=$B792,J))))</f>
        <v>0</v>
      </c>
      <c r="X792" s="26"/>
      <c r="Y792" s="27">
        <f t="shared" si="375"/>
        <v>0</v>
      </c>
      <c r="Z792" s="27">
        <f t="shared" si="363"/>
        <v>0</v>
      </c>
      <c r="AA792" s="44"/>
      <c r="AB792" s="25">
        <f t="array" ref="AB792">SUM(IF(Period=$AB$2,IF(Site=$A$730,IF(Provider=$B792,I))))</f>
        <v>0</v>
      </c>
      <c r="AC792" s="26">
        <f t="array" ref="AC792">SUM(IF(Period=$AB$2,IF(Site=$A$730,IF(Provider=$B792,J))))</f>
        <v>0</v>
      </c>
      <c r="AD792" s="26"/>
      <c r="AE792" s="27">
        <f t="shared" si="376"/>
        <v>0</v>
      </c>
      <c r="AF792" s="27">
        <f t="shared" si="364"/>
        <v>0</v>
      </c>
      <c r="AG792" s="44"/>
      <c r="AH792" s="25">
        <f t="array" ref="AH792">SUM(IF(Period=$AH$2,IF(Site=$A$730,IF(Provider=$B792,I))))</f>
        <v>23</v>
      </c>
      <c r="AI792" s="26">
        <f t="array" ref="AI792">SUM(IF(Period=$AH$2,IF(Site=$A$730,IF(Provider=$B792,J))))</f>
        <v>7.6956521739130404</v>
      </c>
      <c r="AJ792" s="26"/>
      <c r="AK792" s="27">
        <f t="shared" si="377"/>
        <v>0.10137457044673535</v>
      </c>
      <c r="AL792" s="27">
        <f t="shared" si="365"/>
        <v>6.0273786011033146E-3</v>
      </c>
      <c r="AM792" s="44"/>
      <c r="AN792" s="25">
        <f t="array" ref="AN792">SUM(IF(Period=$AN$2,IF(Site=$A$730,IF(Provider=$B792,I))))</f>
        <v>0</v>
      </c>
      <c r="AO792" s="26">
        <f t="array" ref="AO792">SUM(IF(Period=$AN$2,IF(Site=$A$730,IF(Provider=$B792,J))))</f>
        <v>0</v>
      </c>
      <c r="AP792" s="26"/>
      <c r="AQ792" s="27">
        <f t="shared" si="378"/>
        <v>0</v>
      </c>
      <c r="AR792" s="27">
        <f t="shared" si="366"/>
        <v>0</v>
      </c>
      <c r="AS792" s="44"/>
      <c r="AT792" s="25">
        <f t="array" ref="AT792">SUM(IF(Period=$AT$2,IF(Site=$A$730,IF(Provider=$B792,I))))</f>
        <v>0</v>
      </c>
      <c r="AU792" s="26">
        <f t="array" ref="AU792">SUM(IF(Period=$AT$2,IF(Site=$A$730,IF(Provider=$B792,J))))</f>
        <v>0</v>
      </c>
      <c r="AV792" s="26"/>
      <c r="AW792" s="27">
        <f t="shared" si="379"/>
        <v>0</v>
      </c>
      <c r="AX792" s="27">
        <f t="shared" si="367"/>
        <v>0</v>
      </c>
      <c r="AY792" s="44"/>
      <c r="AZ792" s="25">
        <f t="array" ref="AZ792">SUM(IF(Period=$AZ$2,IF(Site=$A$730,IF(Provider=$B792,I))))</f>
        <v>42</v>
      </c>
      <c r="BA792" s="26">
        <f t="array" ref="BA792">SUM(IF(Period=$AZ$2,IF(Site=$A$730,IF(Provider=$B792,J))))</f>
        <v>1.8571428571428601</v>
      </c>
      <c r="BB792" s="26"/>
      <c r="BC792" s="27">
        <f t="shared" si="380"/>
        <v>4.0185471406491563E-2</v>
      </c>
      <c r="BD792" s="27">
        <f t="shared" si="368"/>
        <v>2.5416272931669368E-3</v>
      </c>
      <c r="BE792" s="44"/>
      <c r="BF792" s="25">
        <f t="array" ref="BF792">SUM(IF(Period=$BF$2,IF(Site=$A$730,IF(Provider=$B792,I))))</f>
        <v>57</v>
      </c>
      <c r="BG792" s="26">
        <f t="array" ref="BG792">SUM(IF(Period=$BF$2,IF(Site=$A$730,IF(Provider=$B792,J))))</f>
        <v>6.2631578947368398</v>
      </c>
      <c r="BH792" s="26"/>
      <c r="BI792" s="27">
        <f t="shared" si="381"/>
        <v>0.16131947582467232</v>
      </c>
      <c r="BJ792" s="27">
        <f t="shared" si="369"/>
        <v>1.1046475648245556E-2</v>
      </c>
      <c r="BK792" s="44"/>
      <c r="BL792" s="25">
        <f t="array" ref="BL792">SUM(IF(Period=$BL$2,IF(Site=$A$730,IF(Provider=$B792,I))))</f>
        <v>0</v>
      </c>
      <c r="BM792" s="26">
        <f t="array" ref="BM792">SUM(IF(Period=$BL$2,IF(Site=$A$730,IF(Provider=$B792,J))))</f>
        <v>0</v>
      </c>
      <c r="BN792" s="26"/>
      <c r="BO792" s="27">
        <f t="shared" si="382"/>
        <v>0</v>
      </c>
      <c r="BP792" s="27">
        <f t="shared" si="370"/>
        <v>0</v>
      </c>
      <c r="BQ792" s="44"/>
      <c r="BR792" s="25">
        <f t="array" ref="BR792">SUM(IF(Period=$BR$2,IF(Site=$A$730,IF(Provider=$B792,I))))</f>
        <v>55</v>
      </c>
      <c r="BS792" s="26">
        <f t="array" ref="BS792">SUM(IF(Period=$BR$2,IF(Site=$A$730,IF(Provider=$B792,J))))</f>
        <v>6.4181818181818198</v>
      </c>
      <c r="BT792" s="26"/>
      <c r="BU792" s="27">
        <f t="shared" si="383"/>
        <v>0.15014887282007661</v>
      </c>
      <c r="BV792" s="27">
        <f t="shared" si="371"/>
        <v>1.0354639054295857E-2</v>
      </c>
    </row>
    <row r="793" spans="2:74" outlineLevel="1" x14ac:dyDescent="0.25">
      <c r="B793" s="20" t="s">
        <v>724</v>
      </c>
      <c r="C793" s="44"/>
      <c r="D793" s="25">
        <f t="array" ref="D793">SUM(IF(Period=$D$2,IF(Site=$A$730,IF(Provider=$B793,I))))</f>
        <v>11</v>
      </c>
      <c r="E793" s="26">
        <f t="array" ref="E793">SUM(IF(Period=$D$2,IF(Site=$A$730,IF(Provider=$B793,J))))</f>
        <v>46</v>
      </c>
      <c r="F793" s="26"/>
      <c r="G793" s="27">
        <f t="shared" si="372"/>
        <v>0.3066666666666667</v>
      </c>
      <c r="H793" s="27">
        <f t="shared" si="360"/>
        <v>1.4655197381759202E-2</v>
      </c>
      <c r="I793" s="44"/>
      <c r="J793" s="25">
        <f t="array" ref="J793">SUM(IF(Period=$J$2,IF(Site=$A$730,IF(Provider=$B793,I))))</f>
        <v>0</v>
      </c>
      <c r="K793" s="26">
        <f t="array" ref="K793">SUM(IF(Period=$J$2,IF(Site=$A$730,IF(Provider=$B793,J))))</f>
        <v>0</v>
      </c>
      <c r="L793" s="26"/>
      <c r="M793" s="27">
        <f t="shared" si="373"/>
        <v>0</v>
      </c>
      <c r="N793" s="27">
        <f t="shared" si="361"/>
        <v>0</v>
      </c>
      <c r="O793" s="44"/>
      <c r="P793" s="25">
        <f t="array" ref="P793">SUM(IF(Period=$P$2,IF(Site=$A$730,IF(Provider=$B793,I))))</f>
        <v>16</v>
      </c>
      <c r="Q793" s="26">
        <f t="array" ref="Q793">SUM(IF(Period=$P$2,IF(Site=$A$730,IF(Provider=$B793,J))))</f>
        <v>7.1875</v>
      </c>
      <c r="R793" s="26"/>
      <c r="S793" s="27">
        <f t="shared" si="374"/>
        <v>6.0209424083769642E-2</v>
      </c>
      <c r="T793" s="27">
        <f t="shared" si="362"/>
        <v>3.3139300328511325E-3</v>
      </c>
      <c r="U793" s="44"/>
      <c r="V793" s="25">
        <f t="array" ref="V793">SUM(IF(Period=$V$2,IF(Site=$A$730,IF(Provider=$B793,I))))</f>
        <v>0</v>
      </c>
      <c r="W793" s="26">
        <f t="array" ref="W793">SUM(IF(Period=$V$2,IF(Site=$A$730,IF(Provider=$B793,J))))</f>
        <v>0</v>
      </c>
      <c r="X793" s="26"/>
      <c r="Y793" s="27">
        <f t="shared" si="375"/>
        <v>0</v>
      </c>
      <c r="Z793" s="27">
        <f t="shared" si="363"/>
        <v>0</v>
      </c>
      <c r="AA793" s="44"/>
      <c r="AB793" s="25">
        <f t="array" ref="AB793">SUM(IF(Period=$AB$2,IF(Site=$A$730,IF(Provider=$B793,I))))</f>
        <v>52</v>
      </c>
      <c r="AC793" s="26">
        <f t="array" ref="AC793">SUM(IF(Period=$AB$2,IF(Site=$A$730,IF(Provider=$B793,J))))</f>
        <v>18.25</v>
      </c>
      <c r="AD793" s="26"/>
      <c r="AE793" s="27">
        <f t="shared" si="376"/>
        <v>0.52576177285318559</v>
      </c>
      <c r="AF793" s="27">
        <f t="shared" si="364"/>
        <v>2.8549080954243251E-2</v>
      </c>
      <c r="AG793" s="44"/>
      <c r="AH793" s="25">
        <f t="array" ref="AH793">SUM(IF(Period=$AH$2,IF(Site=$A$730,IF(Provider=$B793,I))))</f>
        <v>17</v>
      </c>
      <c r="AI793" s="26">
        <f t="array" ref="AI793">SUM(IF(Period=$AH$2,IF(Site=$A$730,IF(Provider=$B793,J))))</f>
        <v>7.1764705882352899</v>
      </c>
      <c r="AJ793" s="26"/>
      <c r="AK793" s="27">
        <f t="shared" si="377"/>
        <v>6.9873997709049215E-2</v>
      </c>
      <c r="AL793" s="27">
        <f t="shared" si="365"/>
        <v>4.1544643465231878E-3</v>
      </c>
      <c r="AM793" s="44"/>
      <c r="AN793" s="25">
        <f t="array" ref="AN793">SUM(IF(Period=$AN$2,IF(Site=$A$730,IF(Provider=$B793,I))))</f>
        <v>47</v>
      </c>
      <c r="AO793" s="26">
        <f t="array" ref="AO793">SUM(IF(Period=$AN$2,IF(Site=$A$730,IF(Provider=$B793,J))))</f>
        <v>8.0851063829787204</v>
      </c>
      <c r="AP793" s="26"/>
      <c r="AQ793" s="27">
        <f t="shared" si="378"/>
        <v>0.20697167755991278</v>
      </c>
      <c r="AR793" s="27">
        <f t="shared" si="366"/>
        <v>1.2152222577550364E-2</v>
      </c>
      <c r="AS793" s="44"/>
      <c r="AT793" s="25">
        <f t="array" ref="AT793">SUM(IF(Period=$AT$2,IF(Site=$A$730,IF(Provider=$B793,I))))</f>
        <v>168</v>
      </c>
      <c r="AU793" s="26">
        <f t="array" ref="AU793">SUM(IF(Period=$AT$2,IF(Site=$A$730,IF(Provider=$B793,J))))</f>
        <v>6.5773809523809499</v>
      </c>
      <c r="AV793" s="26"/>
      <c r="AW793" s="27">
        <f t="shared" si="379"/>
        <v>0.51467163483931055</v>
      </c>
      <c r="AX793" s="27">
        <f t="shared" si="367"/>
        <v>3.4817405551879496E-2</v>
      </c>
      <c r="AY793" s="44"/>
      <c r="AZ793" s="25">
        <f t="array" ref="AZ793">SUM(IF(Period=$AZ$2,IF(Site=$A$730,IF(Provider=$B793,I))))</f>
        <v>40</v>
      </c>
      <c r="BA793" s="26">
        <f t="array" ref="BA793">SUM(IF(Period=$AZ$2,IF(Site=$A$730,IF(Provider=$B793,J))))</f>
        <v>6.6</v>
      </c>
      <c r="BB793" s="26"/>
      <c r="BC793" s="27">
        <f t="shared" si="380"/>
        <v>0.13601236476043277</v>
      </c>
      <c r="BD793" s="27">
        <f t="shared" si="368"/>
        <v>8.6024308384111559E-3</v>
      </c>
      <c r="BE793" s="44"/>
      <c r="BF793" s="25">
        <f t="array" ref="BF793">SUM(IF(Period=$BF$2,IF(Site=$A$730,IF(Provider=$B793,I))))</f>
        <v>0</v>
      </c>
      <c r="BG793" s="26">
        <f t="array" ref="BG793">SUM(IF(Period=$BF$2,IF(Site=$A$730,IF(Provider=$B793,J))))</f>
        <v>0</v>
      </c>
      <c r="BH793" s="26"/>
      <c r="BI793" s="27">
        <f t="shared" si="381"/>
        <v>0</v>
      </c>
      <c r="BJ793" s="27">
        <f t="shared" si="369"/>
        <v>0</v>
      </c>
      <c r="BK793" s="44"/>
      <c r="BL793" s="25">
        <f t="array" ref="BL793">SUM(IF(Period=$BL$2,IF(Site=$A$730,IF(Provider=$B793,I))))</f>
        <v>178</v>
      </c>
      <c r="BM793" s="26">
        <f t="array" ref="BM793">SUM(IF(Period=$BL$2,IF(Site=$A$730,IF(Provider=$B793,J))))</f>
        <v>10.410112359550601</v>
      </c>
      <c r="BN793" s="26"/>
      <c r="BO793" s="27">
        <f t="shared" si="382"/>
        <v>0.79391602399314776</v>
      </c>
      <c r="BP793" s="27">
        <f t="shared" si="370"/>
        <v>5.7612784877032829E-2</v>
      </c>
      <c r="BQ793" s="44"/>
      <c r="BR793" s="25">
        <f t="array" ref="BR793">SUM(IF(Period=$BR$2,IF(Site=$A$730,IF(Provider=$B793,I))))</f>
        <v>9</v>
      </c>
      <c r="BS793" s="26">
        <f t="array" ref="BS793">SUM(IF(Period=$BR$2,IF(Site=$A$730,IF(Provider=$B793,J))))</f>
        <v>5.5555555555555598</v>
      </c>
      <c r="BT793" s="26"/>
      <c r="BU793" s="27">
        <f t="shared" si="383"/>
        <v>2.1267545725223325E-2</v>
      </c>
      <c r="BV793" s="27">
        <f t="shared" si="371"/>
        <v>1.4666627555659862E-3</v>
      </c>
    </row>
    <row r="794" spans="2:74" outlineLevel="1" x14ac:dyDescent="0.25">
      <c r="B794" s="20" t="s">
        <v>858</v>
      </c>
      <c r="C794" s="44"/>
      <c r="D794" s="25">
        <f t="array" ref="D794">SUM(IF(Period=$D$2,IF(Site=$A$730,IF(Provider=$B794,I))))</f>
        <v>0</v>
      </c>
      <c r="E794" s="26">
        <f t="array" ref="E794">SUM(IF(Period=$D$2,IF(Site=$A$730,IF(Provider=$B794,J))))</f>
        <v>0</v>
      </c>
      <c r="F794" s="26"/>
      <c r="G794" s="27">
        <f t="shared" si="372"/>
        <v>0</v>
      </c>
      <c r="H794" s="27">
        <f t="shared" si="360"/>
        <v>0</v>
      </c>
      <c r="I794" s="44"/>
      <c r="J794" s="25">
        <f t="array" ref="J794">SUM(IF(Period=$J$2,IF(Site=$A$730,IF(Provider=$B794,I))))</f>
        <v>0</v>
      </c>
      <c r="K794" s="26">
        <f t="array" ref="K794">SUM(IF(Period=$J$2,IF(Site=$A$730,IF(Provider=$B794,J))))</f>
        <v>0</v>
      </c>
      <c r="L794" s="26"/>
      <c r="M794" s="27">
        <f t="shared" si="373"/>
        <v>0</v>
      </c>
      <c r="N794" s="27">
        <f t="shared" si="361"/>
        <v>0</v>
      </c>
      <c r="O794" s="44"/>
      <c r="P794" s="25">
        <f t="array" ref="P794">SUM(IF(Period=$P$2,IF(Site=$A$730,IF(Provider=$B794,I))))</f>
        <v>1</v>
      </c>
      <c r="Q794" s="26">
        <f t="array" ref="Q794">SUM(IF(Period=$P$2,IF(Site=$A$730,IF(Provider=$B794,J))))</f>
        <v>0</v>
      </c>
      <c r="R794" s="26"/>
      <c r="S794" s="27">
        <f t="shared" si="374"/>
        <v>0</v>
      </c>
      <c r="T794" s="27">
        <f t="shared" si="362"/>
        <v>0</v>
      </c>
      <c r="U794" s="44"/>
      <c r="V794" s="25">
        <f t="array" ref="V794">SUM(IF(Period=$V$2,IF(Site=$A$730,IF(Provider=$B794,I))))</f>
        <v>0</v>
      </c>
      <c r="W794" s="26">
        <f t="array" ref="W794">SUM(IF(Period=$V$2,IF(Site=$A$730,IF(Provider=$B794,J))))</f>
        <v>0</v>
      </c>
      <c r="X794" s="26"/>
      <c r="Y794" s="27">
        <f t="shared" si="375"/>
        <v>0</v>
      </c>
      <c r="Z794" s="27">
        <f t="shared" si="363"/>
        <v>0</v>
      </c>
      <c r="AA794" s="44"/>
      <c r="AB794" s="25">
        <f t="array" ref="AB794">SUM(IF(Period=$AB$2,IF(Site=$A$730,IF(Provider=$B794,I))))</f>
        <v>0</v>
      </c>
      <c r="AC794" s="26">
        <f t="array" ref="AC794">SUM(IF(Period=$AB$2,IF(Site=$A$730,IF(Provider=$B794,J))))</f>
        <v>0</v>
      </c>
      <c r="AD794" s="26"/>
      <c r="AE794" s="27">
        <f t="shared" si="376"/>
        <v>0</v>
      </c>
      <c r="AF794" s="27">
        <f t="shared" si="364"/>
        <v>0</v>
      </c>
      <c r="AG794" s="44"/>
      <c r="AH794" s="25">
        <f t="array" ref="AH794">SUM(IF(Period=$AH$2,IF(Site=$A$730,IF(Provider=$B794,I))))</f>
        <v>0</v>
      </c>
      <c r="AI794" s="26">
        <f t="array" ref="AI794">SUM(IF(Period=$AH$2,IF(Site=$A$730,IF(Provider=$B794,J))))</f>
        <v>0</v>
      </c>
      <c r="AJ794" s="26"/>
      <c r="AK794" s="27">
        <f t="shared" si="377"/>
        <v>0</v>
      </c>
      <c r="AL794" s="27">
        <f t="shared" si="365"/>
        <v>0</v>
      </c>
      <c r="AM794" s="44"/>
      <c r="AN794" s="25">
        <f t="array" ref="AN794">SUM(IF(Period=$AN$2,IF(Site=$A$730,IF(Provider=$B794,I))))</f>
        <v>0</v>
      </c>
      <c r="AO794" s="26">
        <f t="array" ref="AO794">SUM(IF(Period=$AN$2,IF(Site=$A$730,IF(Provider=$B794,J))))</f>
        <v>0</v>
      </c>
      <c r="AP794" s="26"/>
      <c r="AQ794" s="27">
        <f t="shared" si="378"/>
        <v>0</v>
      </c>
      <c r="AR794" s="27">
        <f t="shared" si="366"/>
        <v>0</v>
      </c>
      <c r="AS794" s="44"/>
      <c r="AT794" s="25">
        <f t="array" ref="AT794">SUM(IF(Period=$AT$2,IF(Site=$A$730,IF(Provider=$B794,I))))</f>
        <v>0</v>
      </c>
      <c r="AU794" s="26">
        <f t="array" ref="AU794">SUM(IF(Period=$AT$2,IF(Site=$A$730,IF(Provider=$B794,J))))</f>
        <v>0</v>
      </c>
      <c r="AV794" s="26"/>
      <c r="AW794" s="27">
        <f t="shared" si="379"/>
        <v>0</v>
      </c>
      <c r="AX794" s="27">
        <f t="shared" si="367"/>
        <v>0</v>
      </c>
      <c r="AY794" s="44"/>
      <c r="AZ794" s="25">
        <f t="array" ref="AZ794">SUM(IF(Period=$AZ$2,IF(Site=$A$730,IF(Provider=$B794,I))))</f>
        <v>0</v>
      </c>
      <c r="BA794" s="26">
        <f t="array" ref="BA794">SUM(IF(Period=$AZ$2,IF(Site=$A$730,IF(Provider=$B794,J))))</f>
        <v>0</v>
      </c>
      <c r="BB794" s="26"/>
      <c r="BC794" s="27">
        <f t="shared" si="380"/>
        <v>0</v>
      </c>
      <c r="BD794" s="27">
        <f t="shared" si="368"/>
        <v>0</v>
      </c>
      <c r="BE794" s="44"/>
      <c r="BF794" s="25">
        <f t="array" ref="BF794">SUM(IF(Period=$BF$2,IF(Site=$A$730,IF(Provider=$B794,I))))</f>
        <v>0</v>
      </c>
      <c r="BG794" s="26">
        <f t="array" ref="BG794">SUM(IF(Period=$BF$2,IF(Site=$A$730,IF(Provider=$B794,J))))</f>
        <v>0</v>
      </c>
      <c r="BH794" s="26"/>
      <c r="BI794" s="27">
        <f t="shared" si="381"/>
        <v>0</v>
      </c>
      <c r="BJ794" s="27">
        <f t="shared" si="369"/>
        <v>0</v>
      </c>
      <c r="BK794" s="44"/>
      <c r="BL794" s="25">
        <f t="array" ref="BL794">SUM(IF(Period=$BL$2,IF(Site=$A$730,IF(Provider=$B794,I))))</f>
        <v>0</v>
      </c>
      <c r="BM794" s="26">
        <f t="array" ref="BM794">SUM(IF(Period=$BL$2,IF(Site=$A$730,IF(Provider=$B794,J))))</f>
        <v>0</v>
      </c>
      <c r="BN794" s="26"/>
      <c r="BO794" s="27">
        <f t="shared" si="382"/>
        <v>0</v>
      </c>
      <c r="BP794" s="27">
        <f t="shared" si="370"/>
        <v>0</v>
      </c>
      <c r="BQ794" s="44"/>
      <c r="BR794" s="25">
        <f t="array" ref="BR794">SUM(IF(Period=$BR$2,IF(Site=$A$730,IF(Provider=$B794,I))))</f>
        <v>0</v>
      </c>
      <c r="BS794" s="26">
        <f t="array" ref="BS794">SUM(IF(Period=$BR$2,IF(Site=$A$730,IF(Provider=$B794,J))))</f>
        <v>0</v>
      </c>
      <c r="BT794" s="26"/>
      <c r="BU794" s="27">
        <f t="shared" si="383"/>
        <v>0</v>
      </c>
      <c r="BV794" s="27">
        <f t="shared" si="371"/>
        <v>0</v>
      </c>
    </row>
    <row r="795" spans="2:74" outlineLevel="1" x14ac:dyDescent="0.25">
      <c r="B795" s="20" t="s">
        <v>851</v>
      </c>
      <c r="C795" s="44"/>
      <c r="D795" s="25">
        <f t="array" ref="D795">SUM(IF(Period=$D$2,IF(Site=$A$730,IF(Provider=$B795,I))))</f>
        <v>0</v>
      </c>
      <c r="E795" s="26">
        <f t="array" ref="E795">SUM(IF(Period=$D$2,IF(Site=$A$730,IF(Provider=$B795,J))))</f>
        <v>0</v>
      </c>
      <c r="F795" s="26"/>
      <c r="G795" s="27">
        <f t="shared" si="372"/>
        <v>0</v>
      </c>
      <c r="H795" s="27">
        <f t="shared" ref="H795:H804" si="384">E795*(D795/D$891)</f>
        <v>0</v>
      </c>
      <c r="I795" s="44"/>
      <c r="J795" s="25">
        <f t="array" ref="J795">SUM(IF(Period=$J$2,IF(Site=$A$730,IF(Provider=$B795,I))))</f>
        <v>0</v>
      </c>
      <c r="K795" s="26">
        <f t="array" ref="K795">SUM(IF(Period=$J$2,IF(Site=$A$730,IF(Provider=$B795,J))))</f>
        <v>0</v>
      </c>
      <c r="L795" s="26"/>
      <c r="M795" s="27">
        <f t="shared" si="373"/>
        <v>0</v>
      </c>
      <c r="N795" s="27">
        <f t="shared" ref="N795:N804" si="385">K795*(J795/J$891)</f>
        <v>0</v>
      </c>
      <c r="O795" s="44"/>
      <c r="P795" s="25">
        <f t="array" ref="P795">SUM(IF(Period=$P$2,IF(Site=$A$730,IF(Provider=$B795,I))))</f>
        <v>1</v>
      </c>
      <c r="Q795" s="26">
        <f t="array" ref="Q795">SUM(IF(Period=$P$2,IF(Site=$A$730,IF(Provider=$B795,J))))</f>
        <v>7</v>
      </c>
      <c r="R795" s="26"/>
      <c r="S795" s="27">
        <f t="shared" si="374"/>
        <v>3.6649214659685869E-3</v>
      </c>
      <c r="T795" s="27">
        <f t="shared" ref="T795:T804" si="386">Q795*(P795/P$891)</f>
        <v>2.0171748026050372E-4</v>
      </c>
      <c r="U795" s="44"/>
      <c r="V795" s="25">
        <f t="array" ref="V795">SUM(IF(Period=$V$2,IF(Site=$A$730,IF(Provider=$B795,I))))</f>
        <v>0</v>
      </c>
      <c r="W795" s="26">
        <f t="array" ref="W795">SUM(IF(Period=$V$2,IF(Site=$A$730,IF(Provider=$B795,J))))</f>
        <v>0</v>
      </c>
      <c r="X795" s="26"/>
      <c r="Y795" s="27">
        <f t="shared" si="375"/>
        <v>0</v>
      </c>
      <c r="Z795" s="27">
        <f t="shared" ref="Z795:Z804" si="387">W795*(V795/V$891)</f>
        <v>0</v>
      </c>
      <c r="AA795" s="44"/>
      <c r="AB795" s="25">
        <f t="array" ref="AB795">SUM(IF(Period=$AB$2,IF(Site=$A$730,IF(Provider=$B795,I))))</f>
        <v>0</v>
      </c>
      <c r="AC795" s="26">
        <f t="array" ref="AC795">SUM(IF(Period=$AB$2,IF(Site=$A$730,IF(Provider=$B795,J))))</f>
        <v>0</v>
      </c>
      <c r="AD795" s="26"/>
      <c r="AE795" s="27">
        <f t="shared" si="376"/>
        <v>0</v>
      </c>
      <c r="AF795" s="27">
        <f t="shared" ref="AF795:AF804" si="388">AC795*(AB795/AB$891)</f>
        <v>0</v>
      </c>
      <c r="AG795" s="44"/>
      <c r="AH795" s="25">
        <f t="array" ref="AH795">SUM(IF(Period=$AH$2,IF(Site=$A$730,IF(Provider=$B795,I))))</f>
        <v>0</v>
      </c>
      <c r="AI795" s="26">
        <f t="array" ref="AI795">SUM(IF(Period=$AH$2,IF(Site=$A$730,IF(Provider=$B795,J))))</f>
        <v>0</v>
      </c>
      <c r="AJ795" s="26"/>
      <c r="AK795" s="27">
        <f t="shared" si="377"/>
        <v>0</v>
      </c>
      <c r="AL795" s="27">
        <f t="shared" ref="AL795:AL804" si="389">AI795*(AH795/AH$891)</f>
        <v>0</v>
      </c>
      <c r="AM795" s="44"/>
      <c r="AN795" s="25">
        <f t="array" ref="AN795">SUM(IF(Period=$AN$2,IF(Site=$A$730,IF(Provider=$B795,I))))</f>
        <v>0</v>
      </c>
      <c r="AO795" s="26">
        <f t="array" ref="AO795">SUM(IF(Period=$AN$2,IF(Site=$A$730,IF(Provider=$B795,J))))</f>
        <v>0</v>
      </c>
      <c r="AP795" s="26"/>
      <c r="AQ795" s="27">
        <f t="shared" si="378"/>
        <v>0</v>
      </c>
      <c r="AR795" s="27">
        <f t="shared" ref="AR795:AR804" si="390">AO795*(AN795/AN$891)</f>
        <v>0</v>
      </c>
      <c r="AS795" s="44"/>
      <c r="AT795" s="25">
        <f t="array" ref="AT795">SUM(IF(Period=$AT$2,IF(Site=$A$730,IF(Provider=$B795,I))))</f>
        <v>0</v>
      </c>
      <c r="AU795" s="26">
        <f t="array" ref="AU795">SUM(IF(Period=$AT$2,IF(Site=$A$730,IF(Provider=$B795,J))))</f>
        <v>0</v>
      </c>
      <c r="AV795" s="26"/>
      <c r="AW795" s="27">
        <f t="shared" si="379"/>
        <v>0</v>
      </c>
      <c r="AX795" s="27">
        <f t="shared" ref="AX795:AX804" si="391">AU795*(AT795/AT$891)</f>
        <v>0</v>
      </c>
      <c r="AY795" s="44"/>
      <c r="AZ795" s="25">
        <f t="array" ref="AZ795">SUM(IF(Period=$AZ$2,IF(Site=$A$730,IF(Provider=$B795,I))))</f>
        <v>0</v>
      </c>
      <c r="BA795" s="26">
        <f t="array" ref="BA795">SUM(IF(Period=$AZ$2,IF(Site=$A$730,IF(Provider=$B795,J))))</f>
        <v>0</v>
      </c>
      <c r="BB795" s="26"/>
      <c r="BC795" s="27">
        <f t="shared" si="380"/>
        <v>0</v>
      </c>
      <c r="BD795" s="27">
        <f t="shared" ref="BD795:BD804" si="392">BA795*(AZ795/AZ$891)</f>
        <v>0</v>
      </c>
      <c r="BE795" s="44"/>
      <c r="BF795" s="25">
        <f t="array" ref="BF795">SUM(IF(Period=$BF$2,IF(Site=$A$730,IF(Provider=$B795,I))))</f>
        <v>0</v>
      </c>
      <c r="BG795" s="26">
        <f t="array" ref="BG795">SUM(IF(Period=$BF$2,IF(Site=$A$730,IF(Provider=$B795,J))))</f>
        <v>0</v>
      </c>
      <c r="BH795" s="26"/>
      <c r="BI795" s="27">
        <f t="shared" si="381"/>
        <v>0</v>
      </c>
      <c r="BJ795" s="27">
        <f t="shared" ref="BJ795:BJ804" si="393">BG795*(BF795/BF$891)</f>
        <v>0</v>
      </c>
      <c r="BK795" s="44"/>
      <c r="BL795" s="25">
        <f t="array" ref="BL795">SUM(IF(Period=$BL$2,IF(Site=$A$730,IF(Provider=$B795,I))))</f>
        <v>0</v>
      </c>
      <c r="BM795" s="26">
        <f t="array" ref="BM795">SUM(IF(Period=$BL$2,IF(Site=$A$730,IF(Provider=$B795,J))))</f>
        <v>0</v>
      </c>
      <c r="BN795" s="26"/>
      <c r="BO795" s="27">
        <f t="shared" si="382"/>
        <v>0</v>
      </c>
      <c r="BP795" s="27">
        <f t="shared" ref="BP795:BP804" si="394">BM795*(BL795/BL$891)</f>
        <v>0</v>
      </c>
      <c r="BQ795" s="44"/>
      <c r="BR795" s="25">
        <f t="array" ref="BR795">SUM(IF(Period=$BR$2,IF(Site=$A$730,IF(Provider=$B795,I))))</f>
        <v>0</v>
      </c>
      <c r="BS795" s="26">
        <f t="array" ref="BS795">SUM(IF(Period=$BR$2,IF(Site=$A$730,IF(Provider=$B795,J))))</f>
        <v>0</v>
      </c>
      <c r="BT795" s="26"/>
      <c r="BU795" s="27">
        <f t="shared" si="383"/>
        <v>0</v>
      </c>
      <c r="BV795" s="27">
        <f t="shared" ref="BV795:BV804" si="395">BS795*(BR795/BR$891)</f>
        <v>0</v>
      </c>
    </row>
    <row r="796" spans="2:74" outlineLevel="1" x14ac:dyDescent="0.25">
      <c r="B796" s="20" t="s">
        <v>873</v>
      </c>
      <c r="C796" s="44"/>
      <c r="D796" s="25">
        <f t="array" ref="D796">SUM(IF(Period=$D$2,IF(Site=$A$730,IF(Provider=$B796,I))))</f>
        <v>0</v>
      </c>
      <c r="E796" s="26">
        <f t="array" ref="E796">SUM(IF(Period=$D$2,IF(Site=$A$730,IF(Provider=$B796,J))))</f>
        <v>0</v>
      </c>
      <c r="F796" s="26"/>
      <c r="G796" s="27">
        <f t="shared" ref="G796:G804" si="396">E796*(D796/D$805)</f>
        <v>0</v>
      </c>
      <c r="H796" s="27">
        <f t="shared" si="384"/>
        <v>0</v>
      </c>
      <c r="I796" s="44"/>
      <c r="J796" s="25">
        <f t="array" ref="J796">SUM(IF(Period=$J$2,IF(Site=$A$730,IF(Provider=$B796,I))))</f>
        <v>0</v>
      </c>
      <c r="K796" s="26">
        <f t="array" ref="K796">SUM(IF(Period=$J$2,IF(Site=$A$730,IF(Provider=$B796,J))))</f>
        <v>0</v>
      </c>
      <c r="L796" s="26"/>
      <c r="M796" s="27">
        <f t="shared" ref="M796:M804" si="397">K796*(J796/J$805)</f>
        <v>0</v>
      </c>
      <c r="N796" s="27">
        <f t="shared" si="385"/>
        <v>0</v>
      </c>
      <c r="O796" s="44"/>
      <c r="P796" s="25">
        <f t="array" ref="P796">SUM(IF(Period=$P$2,IF(Site=$A$730,IF(Provider=$B796,I))))</f>
        <v>0</v>
      </c>
      <c r="Q796" s="26">
        <f t="array" ref="Q796">SUM(IF(Period=$P$2,IF(Site=$A$730,IF(Provider=$B796,J))))</f>
        <v>0</v>
      </c>
      <c r="R796" s="26"/>
      <c r="S796" s="27">
        <f t="shared" ref="S796:S804" si="398">Q796*(P796/P$805)</f>
        <v>0</v>
      </c>
      <c r="T796" s="27">
        <f t="shared" si="386"/>
        <v>0</v>
      </c>
      <c r="U796" s="44"/>
      <c r="V796" s="25">
        <f t="array" ref="V796">SUM(IF(Period=$V$2,IF(Site=$A$730,IF(Provider=$B796,I))))</f>
        <v>85</v>
      </c>
      <c r="W796" s="26">
        <f t="array" ref="W796">SUM(IF(Period=$V$2,IF(Site=$A$730,IF(Provider=$B796,J))))</f>
        <v>9.4</v>
      </c>
      <c r="X796" s="26"/>
      <c r="Y796" s="27">
        <f t="shared" ref="Y796:Y804" si="399">W796*(V796/V$805)</f>
        <v>0.42275132275132277</v>
      </c>
      <c r="Z796" s="27">
        <f t="shared" si="387"/>
        <v>2.416379362487147E-2</v>
      </c>
      <c r="AA796" s="44"/>
      <c r="AB796" s="25">
        <f t="array" ref="AB796">SUM(IF(Period=$AB$2,IF(Site=$A$730,IF(Provider=$B796,I))))</f>
        <v>7</v>
      </c>
      <c r="AC796" s="26">
        <f t="array" ref="AC796">SUM(IF(Period=$AB$2,IF(Site=$A$730,IF(Provider=$B796,J))))</f>
        <v>3.1428571428571428</v>
      </c>
      <c r="AD796" s="26"/>
      <c r="AE796" s="27">
        <f t="shared" ref="AE796:AE804" si="400">AC796*(AB796/AB$805)</f>
        <v>1.218836565096953E-2</v>
      </c>
      <c r="AF796" s="27">
        <f t="shared" si="388"/>
        <v>6.6183327818056009E-4</v>
      </c>
      <c r="AG796" s="44"/>
      <c r="AH796" s="25">
        <f t="array" ref="AH796">SUM(IF(Period=$AH$2,IF(Site=$A$730,IF(Provider=$B796,I))))</f>
        <v>118</v>
      </c>
      <c r="AI796" s="26">
        <f t="array" ref="AI796">SUM(IF(Period=$AH$2,IF(Site=$A$730,IF(Provider=$B796,J))))</f>
        <v>7.2457627118644101</v>
      </c>
      <c r="AJ796" s="26"/>
      <c r="AK796" s="27">
        <f t="shared" ref="AK796:AK804" si="401">AI796*(AH796/AH$805)</f>
        <v>0.48969072164948474</v>
      </c>
      <c r="AL796" s="27">
        <f t="shared" si="389"/>
        <v>2.9115303412109255E-2</v>
      </c>
      <c r="AM796" s="44"/>
      <c r="AN796" s="25">
        <f t="array" ref="AN796">SUM(IF(Period=$AN$2,IF(Site=$A$730,IF(Provider=$B796,I))))</f>
        <v>125</v>
      </c>
      <c r="AO796" s="26">
        <f t="array" ref="AO796">SUM(IF(Period=$AN$2,IF(Site=$A$730,IF(Provider=$B796,J))))</f>
        <v>8.2639999999999993</v>
      </c>
      <c r="AP796" s="26"/>
      <c r="AQ796" s="27">
        <f t="shared" ref="AQ796:AQ804" si="402">AO796*(AN796/AN$805)</f>
        <v>0.56263616557734197</v>
      </c>
      <c r="AR796" s="27">
        <f t="shared" si="390"/>
        <v>3.303485769107771E-2</v>
      </c>
      <c r="AS796" s="44"/>
      <c r="AT796" s="25">
        <f t="array" ref="AT796">SUM(IF(Period=$AT$2,IF(Site=$A$730,IF(Provider=$B796,I))))</f>
        <v>149</v>
      </c>
      <c r="AU796" s="26">
        <f t="array" ref="AU796">SUM(IF(Period=$AT$2,IF(Site=$A$730,IF(Provider=$B796,J))))</f>
        <v>5.6912751677852302</v>
      </c>
      <c r="AV796" s="26"/>
      <c r="AW796" s="27">
        <f t="shared" ref="AW796:AW804" si="403">AU796*(AT796/AT$805)</f>
        <v>0.39496972519795032</v>
      </c>
      <c r="AX796" s="27">
        <f t="shared" si="391"/>
        <v>2.6719601726691224E-2</v>
      </c>
      <c r="AY796" s="44"/>
      <c r="AZ796" s="25">
        <f t="array" ref="AZ796">SUM(IF(Period=$AZ$2,IF(Site=$A$730,IF(Provider=$B796,I))))</f>
        <v>102</v>
      </c>
      <c r="BA796" s="26">
        <f t="array" ref="BA796">SUM(IF(Period=$AZ$2,IF(Site=$A$730,IF(Provider=$B796,J))))</f>
        <v>3.0392156862745101</v>
      </c>
      <c r="BB796" s="26"/>
      <c r="BC796" s="27">
        <f t="shared" ref="BC796:BC804" si="404">BA796*(AZ796/AZ$805)</f>
        <v>0.15971148892323547</v>
      </c>
      <c r="BD796" s="27">
        <f t="shared" si="392"/>
        <v>1.0101339242073707E-2</v>
      </c>
      <c r="BE796" s="44"/>
      <c r="BF796" s="25">
        <f t="array" ref="BF796">SUM(IF(Period=$BF$2,IF(Site=$A$730,IF(Provider=$B796,I))))</f>
        <v>57</v>
      </c>
      <c r="BG796" s="26">
        <f t="array" ref="BG796">SUM(IF(Period=$BF$2,IF(Site=$A$730,IF(Provider=$B796,J))))</f>
        <v>5.4210526315789496</v>
      </c>
      <c r="BH796" s="26"/>
      <c r="BI796" s="27">
        <f t="shared" ref="BI796:BI804" si="405">BG796*(BF796/BF$805)</f>
        <v>0.13962946226841397</v>
      </c>
      <c r="BJ796" s="27">
        <f t="shared" si="393"/>
        <v>9.5612352249520444E-3</v>
      </c>
      <c r="BK796" s="44"/>
      <c r="BL796" s="25">
        <f t="array" ref="BL796">SUM(IF(Period=$BL$2,IF(Site=$A$730,IF(Provider=$B796,I))))</f>
        <v>126</v>
      </c>
      <c r="BM796" s="26">
        <f t="array" ref="BM796">SUM(IF(Period=$BL$2,IF(Site=$A$730,IF(Provider=$B796,J))))</f>
        <v>4.1190476190476204</v>
      </c>
      <c r="BN796" s="26"/>
      <c r="BO796" s="27">
        <f t="shared" ref="BO796:BO804" si="406">BM796*(BL796/BL$805)</f>
        <v>0.22236503856041137</v>
      </c>
      <c r="BP796" s="27">
        <f t="shared" si="394"/>
        <v>1.613655442589311E-2</v>
      </c>
      <c r="BQ796" s="44"/>
      <c r="BR796" s="25">
        <f t="array" ref="BR796">SUM(IF(Period=$BR$2,IF(Site=$A$730,IF(Provider=$B796,I))))</f>
        <v>71</v>
      </c>
      <c r="BS796" s="26">
        <f t="array" ref="BS796">SUM(IF(Period=$BR$2,IF(Site=$A$730,IF(Provider=$B796,J))))</f>
        <v>6.1971830985915499</v>
      </c>
      <c r="BT796" s="26"/>
      <c r="BU796" s="27">
        <f t="shared" ref="BU796:BU804" si="407">BS796*(BR796/BR$805)</f>
        <v>0.18715440238196515</v>
      </c>
      <c r="BV796" s="27">
        <f t="shared" si="395"/>
        <v>1.2906632248980671E-2</v>
      </c>
    </row>
    <row r="797" spans="2:74" outlineLevel="1" x14ac:dyDescent="0.25">
      <c r="B797" s="20" t="s">
        <v>730</v>
      </c>
      <c r="C797" s="44"/>
      <c r="D797" s="25">
        <f t="array" ref="D797">SUM(IF(Period=$D$2,IF(Site=$A$730,IF(Provider=$B797,I))))</f>
        <v>0</v>
      </c>
      <c r="E797" s="26">
        <f t="array" ref="E797">SUM(IF(Period=$D$2,IF(Site=$A$730,IF(Provider=$B797,J))))</f>
        <v>0</v>
      </c>
      <c r="F797" s="26"/>
      <c r="G797" s="27">
        <f t="shared" si="396"/>
        <v>0</v>
      </c>
      <c r="H797" s="27">
        <f t="shared" si="384"/>
        <v>0</v>
      </c>
      <c r="I797" s="44"/>
      <c r="J797" s="25">
        <f t="array" ref="J797">SUM(IF(Period=$J$2,IF(Site=$A$730,IF(Provider=$B797,I))))</f>
        <v>0</v>
      </c>
      <c r="K797" s="26">
        <f t="array" ref="K797">SUM(IF(Period=$J$2,IF(Site=$A$730,IF(Provider=$B797,J))))</f>
        <v>0</v>
      </c>
      <c r="L797" s="26"/>
      <c r="M797" s="27">
        <f t="shared" si="397"/>
        <v>0</v>
      </c>
      <c r="N797" s="27">
        <f t="shared" si="385"/>
        <v>0</v>
      </c>
      <c r="O797" s="44"/>
      <c r="P797" s="25">
        <f t="array" ref="P797">SUM(IF(Period=$P$2,IF(Site=$A$730,IF(Provider=$B797,I))))</f>
        <v>35</v>
      </c>
      <c r="Q797" s="26">
        <f t="array" ref="Q797">SUM(IF(Period=$P$2,IF(Site=$A$730,IF(Provider=$B797,J))))</f>
        <v>7.3142857142857141</v>
      </c>
      <c r="R797" s="26"/>
      <c r="S797" s="27">
        <f t="shared" si="398"/>
        <v>0.13403141361256543</v>
      </c>
      <c r="T797" s="27">
        <f t="shared" si="386"/>
        <v>7.3770964209555643E-3</v>
      </c>
      <c r="U797" s="44"/>
      <c r="V797" s="25">
        <f t="array" ref="V797">SUM(IF(Period=$V$2,IF(Site=$A$730,IF(Provider=$B797,I))))</f>
        <v>12</v>
      </c>
      <c r="W797" s="26">
        <f t="array" ref="W797">SUM(IF(Period=$V$2,IF(Site=$A$730,IF(Provider=$B797,J))))</f>
        <v>57.583333333333336</v>
      </c>
      <c r="X797" s="26"/>
      <c r="Y797" s="27">
        <f t="shared" si="399"/>
        <v>0.3656084656084656</v>
      </c>
      <c r="Z797" s="27">
        <f t="shared" si="387"/>
        <v>2.089759874191012E-2</v>
      </c>
      <c r="AA797" s="44"/>
      <c r="AB797" s="25">
        <f t="array" ref="AB797">SUM(IF(Period=$AB$2,IF(Site=$A$730,IF(Provider=$B797,I))))</f>
        <v>0</v>
      </c>
      <c r="AC797" s="26">
        <f t="array" ref="AC797">SUM(IF(Period=$AB$2,IF(Site=$A$730,IF(Provider=$B797,J))))</f>
        <v>0</v>
      </c>
      <c r="AD797" s="26"/>
      <c r="AE797" s="27">
        <f t="shared" si="400"/>
        <v>0</v>
      </c>
      <c r="AF797" s="27">
        <f t="shared" si="388"/>
        <v>0</v>
      </c>
      <c r="AG797" s="44"/>
      <c r="AH797" s="25">
        <f t="array" ref="AH797">SUM(IF(Period=$AH$2,IF(Site=$A$730,IF(Provider=$B797,I))))</f>
        <v>0</v>
      </c>
      <c r="AI797" s="26">
        <f t="array" ref="AI797">SUM(IF(Period=$AH$2,IF(Site=$A$730,IF(Provider=$B797,J))))</f>
        <v>0</v>
      </c>
      <c r="AJ797" s="26"/>
      <c r="AK797" s="27">
        <f t="shared" si="401"/>
        <v>0</v>
      </c>
      <c r="AL797" s="27">
        <f t="shared" si="389"/>
        <v>0</v>
      </c>
      <c r="AM797" s="44"/>
      <c r="AN797" s="25">
        <f t="array" ref="AN797">SUM(IF(Period=$AN$2,IF(Site=$A$730,IF(Provider=$B797,I))))</f>
        <v>52</v>
      </c>
      <c r="AO797" s="26">
        <f t="array" ref="AO797">SUM(IF(Period=$AN$2,IF(Site=$A$730,IF(Provider=$B797,J))))</f>
        <v>12.098039215686271</v>
      </c>
      <c r="AP797" s="26"/>
      <c r="AQ797" s="27">
        <f t="shared" si="402"/>
        <v>0.34264599085821679</v>
      </c>
      <c r="AR797" s="27">
        <f t="shared" si="390"/>
        <v>2.0118261567498755E-2</v>
      </c>
      <c r="AS797" s="44"/>
      <c r="AT797" s="25">
        <f t="array" ref="AT797">SUM(IF(Period=$AT$2,IF(Site=$A$730,IF(Provider=$B797,I))))</f>
        <v>0</v>
      </c>
      <c r="AU797" s="26">
        <f t="array" ref="AU797">SUM(IF(Period=$AT$2,IF(Site=$A$730,IF(Provider=$B797,J))))</f>
        <v>0</v>
      </c>
      <c r="AV797" s="26"/>
      <c r="AW797" s="27">
        <f t="shared" si="403"/>
        <v>0</v>
      </c>
      <c r="AX797" s="27">
        <f t="shared" si="391"/>
        <v>0</v>
      </c>
      <c r="AY797" s="44"/>
      <c r="AZ797" s="25">
        <f t="array" ref="AZ797">SUM(IF(Period=$AZ$2,IF(Site=$A$730,IF(Provider=$B797,I))))</f>
        <v>56</v>
      </c>
      <c r="BA797" s="26">
        <f t="array" ref="BA797">SUM(IF(Period=$AZ$2,IF(Site=$A$730,IF(Provider=$B797,J))))</f>
        <v>7.46428571428571</v>
      </c>
      <c r="BB797" s="26"/>
      <c r="BC797" s="27">
        <f t="shared" si="404"/>
        <v>0.21535291087068509</v>
      </c>
      <c r="BD797" s="27">
        <f t="shared" si="392"/>
        <v>1.3620515494150991E-2</v>
      </c>
      <c r="BE797" s="44"/>
      <c r="BF797" s="25">
        <f t="array" ref="BF797">SUM(IF(Period=$BF$2,IF(Site=$A$730,IF(Provider=$B797,I))))</f>
        <v>18</v>
      </c>
      <c r="BG797" s="26">
        <f t="array" ref="BG797">SUM(IF(Period=$BF$2,IF(Site=$A$730,IF(Provider=$B797,J))))</f>
        <v>11.0555555555556</v>
      </c>
      <c r="BH797" s="26"/>
      <c r="BI797" s="27">
        <f t="shared" si="405"/>
        <v>8.9923181201988611E-2</v>
      </c>
      <c r="BJ797" s="27">
        <f t="shared" si="393"/>
        <v>6.1575592549044118E-3</v>
      </c>
      <c r="BK797" s="44"/>
      <c r="BL797" s="25">
        <f t="array" ref="BL797">SUM(IF(Period=$BL$2,IF(Site=$A$730,IF(Provider=$B797,I))))</f>
        <v>157</v>
      </c>
      <c r="BM797" s="26">
        <f t="array" ref="BM797">SUM(IF(Period=$BL$2,IF(Site=$A$730,IF(Provider=$B797,J))))</f>
        <v>13.0955414012739</v>
      </c>
      <c r="BN797" s="26"/>
      <c r="BO797" s="27">
        <f t="shared" si="406"/>
        <v>0.88089117395030092</v>
      </c>
      <c r="BP797" s="27">
        <f t="shared" si="394"/>
        <v>6.3924385163075664E-2</v>
      </c>
      <c r="BQ797" s="44"/>
      <c r="BR797" s="25">
        <f t="array" ref="BR797">SUM(IF(Period=$BR$2,IF(Site=$A$730,IF(Provider=$B797,I))))</f>
        <v>51</v>
      </c>
      <c r="BS797" s="26">
        <f t="array" ref="BS797">SUM(IF(Period=$BR$2,IF(Site=$A$730,IF(Provider=$B797,J))))</f>
        <v>9.0784313725490193</v>
      </c>
      <c r="BT797" s="26"/>
      <c r="BU797" s="27">
        <f t="shared" si="407"/>
        <v>0.19693747341556783</v>
      </c>
      <c r="BV797" s="27">
        <f t="shared" si="395"/>
        <v>1.3581297116541022E-2</v>
      </c>
    </row>
    <row r="798" spans="2:74" outlineLevel="1" x14ac:dyDescent="0.25">
      <c r="B798" s="20" t="s">
        <v>727</v>
      </c>
      <c r="C798" s="44"/>
      <c r="D798" s="25">
        <f t="array" ref="D798">SUM(IF(Period=$D$2,IF(Site=$A$730,IF(Provider=$B798,I))))</f>
        <v>34</v>
      </c>
      <c r="E798" s="26">
        <f t="array" ref="E798">SUM(IF(Period=$D$2,IF(Site=$A$730,IF(Provider=$B798,J))))</f>
        <v>11.117647058823529</v>
      </c>
      <c r="F798" s="26"/>
      <c r="G798" s="27">
        <f t="shared" si="396"/>
        <v>0.2290909090909091</v>
      </c>
      <c r="H798" s="27">
        <f t="shared" si="384"/>
        <v>1.0947953775306283E-2</v>
      </c>
      <c r="I798" s="44"/>
      <c r="J798" s="25">
        <f t="array" ref="J798">SUM(IF(Period=$J$2,IF(Site=$A$730,IF(Provider=$B798,I))))</f>
        <v>0</v>
      </c>
      <c r="K798" s="26">
        <f t="array" ref="K798">SUM(IF(Period=$J$2,IF(Site=$A$730,IF(Provider=$B798,J))))</f>
        <v>0</v>
      </c>
      <c r="L798" s="26"/>
      <c r="M798" s="27">
        <f t="shared" si="397"/>
        <v>0</v>
      </c>
      <c r="N798" s="27">
        <f t="shared" si="385"/>
        <v>0</v>
      </c>
      <c r="O798" s="44"/>
      <c r="P798" s="25">
        <f t="array" ref="P798">SUM(IF(Period=$P$2,IF(Site=$A$730,IF(Provider=$B798,I))))</f>
        <v>178</v>
      </c>
      <c r="Q798" s="26">
        <f t="array" ref="Q798">SUM(IF(Period=$P$2,IF(Site=$A$730,IF(Provider=$B798,J))))</f>
        <v>4.6685393258426968</v>
      </c>
      <c r="R798" s="26"/>
      <c r="S798" s="27">
        <f t="shared" si="398"/>
        <v>0.43507853403141367</v>
      </c>
      <c r="T798" s="27">
        <f t="shared" si="386"/>
        <v>2.3946746585211228E-2</v>
      </c>
      <c r="U798" s="44"/>
      <c r="V798" s="25">
        <f t="array" ref="V798">SUM(IF(Period=$V$2,IF(Site=$A$730,IF(Provider=$B798,I))))</f>
        <v>180</v>
      </c>
      <c r="W798" s="26">
        <f t="array" ref="W798">SUM(IF(Period=$V$2,IF(Site=$A$730,IF(Provider=$B798,J))))</f>
        <v>6.5611111111111109</v>
      </c>
      <c r="X798" s="26"/>
      <c r="Y798" s="27">
        <f t="shared" si="399"/>
        <v>0.62486772486772479</v>
      </c>
      <c r="Z798" s="27">
        <f t="shared" si="387"/>
        <v>3.5716445896086614E-2</v>
      </c>
      <c r="AA798" s="44"/>
      <c r="AB798" s="25">
        <f t="array" ref="AB798">SUM(IF(Period=$AB$2,IF(Site=$A$730,IF(Provider=$B798,I))))</f>
        <v>0</v>
      </c>
      <c r="AC798" s="26">
        <f t="array" ref="AC798">SUM(IF(Period=$AB$2,IF(Site=$A$730,IF(Provider=$B798,J))))</f>
        <v>0</v>
      </c>
      <c r="AD798" s="26"/>
      <c r="AE798" s="27">
        <f t="shared" si="400"/>
        <v>0</v>
      </c>
      <c r="AF798" s="27">
        <f t="shared" si="388"/>
        <v>0</v>
      </c>
      <c r="AG798" s="44"/>
      <c r="AH798" s="25">
        <f t="array" ref="AH798">SUM(IF(Period=$AH$2,IF(Site=$A$730,IF(Provider=$B798,I))))</f>
        <v>63</v>
      </c>
      <c r="AI798" s="26">
        <f t="array" ref="AI798">SUM(IF(Period=$AH$2,IF(Site=$A$730,IF(Provider=$B798,J))))</f>
        <v>5.6666666666666696</v>
      </c>
      <c r="AJ798" s="26"/>
      <c r="AK798" s="27">
        <f t="shared" si="401"/>
        <v>0.20446735395189011</v>
      </c>
      <c r="AL798" s="27">
        <f t="shared" si="389"/>
        <v>1.2156916161547373E-2</v>
      </c>
      <c r="AM798" s="44"/>
      <c r="AN798" s="25">
        <f t="array" ref="AN798">SUM(IF(Period=$AN$2,IF(Site=$A$730,IF(Provider=$B798,I))))</f>
        <v>33</v>
      </c>
      <c r="AO798" s="26">
        <f t="array" ref="AO798">SUM(IF(Period=$AN$2,IF(Site=$A$730,IF(Provider=$B798,J))))</f>
        <v>7.0303030303030303</v>
      </c>
      <c r="AP798" s="26"/>
      <c r="AQ798" s="27">
        <f t="shared" si="402"/>
        <v>0.12636165577342046</v>
      </c>
      <c r="AR798" s="27">
        <f t="shared" si="390"/>
        <v>7.4192516789254878E-3</v>
      </c>
      <c r="AS798" s="44"/>
      <c r="AT798" s="25">
        <f t="array" ref="AT798">SUM(IF(Period=$AT$2,IF(Site=$A$730,IF(Provider=$B798,I))))</f>
        <v>0</v>
      </c>
      <c r="AU798" s="26">
        <f t="array" ref="AU798">SUM(IF(Period=$AT$2,IF(Site=$A$730,IF(Provider=$B798,J))))</f>
        <v>0</v>
      </c>
      <c r="AV798" s="26"/>
      <c r="AW798" s="27">
        <f t="shared" si="403"/>
        <v>0</v>
      </c>
      <c r="AX798" s="27">
        <f t="shared" si="391"/>
        <v>0</v>
      </c>
      <c r="AY798" s="44"/>
      <c r="AZ798" s="25">
        <f t="array" ref="AZ798">SUM(IF(Period=$AZ$2,IF(Site=$A$730,IF(Provider=$B798,I))))</f>
        <v>171</v>
      </c>
      <c r="BA798" s="26">
        <f t="array" ref="BA798">SUM(IF(Period=$AZ$2,IF(Site=$A$730,IF(Provider=$B798,J))))</f>
        <v>4.2046783625730999</v>
      </c>
      <c r="BB798" s="26"/>
      <c r="BC798" s="27">
        <f t="shared" si="404"/>
        <v>0.37042761463163326</v>
      </c>
      <c r="BD798" s="27">
        <f t="shared" si="392"/>
        <v>2.3428590048551603E-2</v>
      </c>
      <c r="BE798" s="44"/>
      <c r="BF798" s="25">
        <f t="array" ref="BF798">SUM(IF(Period=$BF$2,IF(Site=$A$730,IF(Provider=$B798,I))))</f>
        <v>57</v>
      </c>
      <c r="BG798" s="26">
        <f t="array" ref="BG798">SUM(IF(Period=$BF$2,IF(Site=$A$730,IF(Provider=$B798,J))))</f>
        <v>6.1929824561403501</v>
      </c>
      <c r="BH798" s="26"/>
      <c r="BI798" s="27">
        <f t="shared" si="405"/>
        <v>0.15951197469498415</v>
      </c>
      <c r="BJ798" s="27">
        <f t="shared" si="393"/>
        <v>1.0922705612971099E-2</v>
      </c>
      <c r="BK798" s="44"/>
      <c r="BL798" s="25">
        <f t="array" ref="BL798">SUM(IF(Period=$BL$2,IF(Site=$A$730,IF(Provider=$B798,I))))</f>
        <v>34</v>
      </c>
      <c r="BM798" s="26">
        <f t="array" ref="BM798">SUM(IF(Period=$BL$2,IF(Site=$A$730,IF(Provider=$B798,J))))</f>
        <v>5.5</v>
      </c>
      <c r="BN798" s="26"/>
      <c r="BO798" s="27">
        <f t="shared" si="406"/>
        <v>8.0119965724078826E-2</v>
      </c>
      <c r="BP798" s="27">
        <f t="shared" si="394"/>
        <v>5.8141342536454929E-3</v>
      </c>
      <c r="BQ798" s="44"/>
      <c r="BR798" s="25">
        <f t="array" ref="BR798">SUM(IF(Period=$BR$2,IF(Site=$A$730,IF(Provider=$B798,I))))</f>
        <v>152</v>
      </c>
      <c r="BS798" s="26">
        <f t="array" ref="BS798">SUM(IF(Period=$BR$2,IF(Site=$A$730,IF(Provider=$B798,J))))</f>
        <v>4.7302631578947398</v>
      </c>
      <c r="BT798" s="26"/>
      <c r="BU798" s="27">
        <f t="shared" si="407"/>
        <v>0.3058273075287114</v>
      </c>
      <c r="BV798" s="27">
        <f t="shared" si="395"/>
        <v>2.1090610425038882E-2</v>
      </c>
    </row>
    <row r="799" spans="2:74" outlineLevel="1" x14ac:dyDescent="0.25">
      <c r="B799" s="20" t="s">
        <v>708</v>
      </c>
      <c r="C799" s="44"/>
      <c r="D799" s="25">
        <f t="array" ref="D799">SUM(IF(Period=$D$2,IF(Site=$A$730,IF(Provider=$B799,I))))</f>
        <v>0</v>
      </c>
      <c r="E799" s="26">
        <f t="array" ref="E799">SUM(IF(Period=$D$2,IF(Site=$A$730,IF(Provider=$B799,J))))</f>
        <v>0</v>
      </c>
      <c r="F799" s="26"/>
      <c r="G799" s="27">
        <f t="shared" si="396"/>
        <v>0</v>
      </c>
      <c r="H799" s="27">
        <f t="shared" si="384"/>
        <v>0</v>
      </c>
      <c r="I799" s="44"/>
      <c r="J799" s="25">
        <f t="array" ref="J799">SUM(IF(Period=$J$2,IF(Site=$A$730,IF(Provider=$B799,I))))</f>
        <v>0</v>
      </c>
      <c r="K799" s="26">
        <f t="array" ref="K799">SUM(IF(Period=$J$2,IF(Site=$A$730,IF(Provider=$B799,J))))</f>
        <v>0</v>
      </c>
      <c r="L799" s="26"/>
      <c r="M799" s="27">
        <f t="shared" si="397"/>
        <v>0</v>
      </c>
      <c r="N799" s="27">
        <f t="shared" si="385"/>
        <v>0</v>
      </c>
      <c r="O799" s="44"/>
      <c r="P799" s="25">
        <f t="array" ref="P799">SUM(IF(Period=$P$2,IF(Site=$A$730,IF(Provider=$B799,I))))</f>
        <v>0</v>
      </c>
      <c r="Q799" s="26">
        <f t="array" ref="Q799">SUM(IF(Period=$P$2,IF(Site=$A$730,IF(Provider=$B799,J))))</f>
        <v>0</v>
      </c>
      <c r="R799" s="26"/>
      <c r="S799" s="27">
        <f t="shared" si="398"/>
        <v>0</v>
      </c>
      <c r="T799" s="27">
        <f t="shared" si="386"/>
        <v>0</v>
      </c>
      <c r="U799" s="44"/>
      <c r="V799" s="25">
        <f t="array" ref="V799">SUM(IF(Period=$V$2,IF(Site=$A$730,IF(Provider=$B799,I))))</f>
        <v>0</v>
      </c>
      <c r="W799" s="26">
        <f t="array" ref="W799">SUM(IF(Period=$V$2,IF(Site=$A$730,IF(Provider=$B799,J))))</f>
        <v>0</v>
      </c>
      <c r="X799" s="26"/>
      <c r="Y799" s="27">
        <f t="shared" si="399"/>
        <v>0</v>
      </c>
      <c r="Z799" s="27">
        <f t="shared" si="387"/>
        <v>0</v>
      </c>
      <c r="AA799" s="44"/>
      <c r="AB799" s="25">
        <f t="array" ref="AB799">SUM(IF(Period=$AB$2,IF(Site=$A$730,IF(Provider=$B799,I))))</f>
        <v>0</v>
      </c>
      <c r="AC799" s="26">
        <f t="array" ref="AC799">SUM(IF(Period=$AB$2,IF(Site=$A$730,IF(Provider=$B799,J))))</f>
        <v>0</v>
      </c>
      <c r="AD799" s="26"/>
      <c r="AE799" s="27">
        <f t="shared" si="400"/>
        <v>0</v>
      </c>
      <c r="AF799" s="27">
        <f t="shared" si="388"/>
        <v>0</v>
      </c>
      <c r="AG799" s="44"/>
      <c r="AH799" s="25">
        <f t="array" ref="AH799">SUM(IF(Period=$AH$2,IF(Site=$A$730,IF(Provider=$B799,I))))</f>
        <v>3</v>
      </c>
      <c r="AI799" s="26">
        <f t="array" ref="AI799">SUM(IF(Period=$AH$2,IF(Site=$A$730,IF(Provider=$B799,J))))</f>
        <v>5.3333333333333304</v>
      </c>
      <c r="AJ799" s="26"/>
      <c r="AK799" s="27">
        <f t="shared" si="401"/>
        <v>9.1638029782359631E-3</v>
      </c>
      <c r="AL799" s="27">
        <f t="shared" si="389"/>
        <v>5.4484778315058203E-4</v>
      </c>
      <c r="AM799" s="44"/>
      <c r="AN799" s="25">
        <f t="array" ref="AN799">SUM(IF(Period=$AN$2,IF(Site=$A$730,IF(Provider=$B799,I))))</f>
        <v>0</v>
      </c>
      <c r="AO799" s="26">
        <f t="array" ref="AO799">SUM(IF(Period=$AN$2,IF(Site=$A$730,IF(Provider=$B799,J))))</f>
        <v>0</v>
      </c>
      <c r="AP799" s="26"/>
      <c r="AQ799" s="27">
        <f t="shared" si="402"/>
        <v>0</v>
      </c>
      <c r="AR799" s="27">
        <f t="shared" si="390"/>
        <v>0</v>
      </c>
      <c r="AS799" s="44"/>
      <c r="AT799" s="25">
        <f t="array" ref="AT799">SUM(IF(Period=$AT$2,IF(Site=$A$730,IF(Provider=$B799,I))))</f>
        <v>0</v>
      </c>
      <c r="AU799" s="26">
        <f t="array" ref="AU799">SUM(IF(Period=$AT$2,IF(Site=$A$730,IF(Provider=$B799,J))))</f>
        <v>0</v>
      </c>
      <c r="AV799" s="26"/>
      <c r="AW799" s="27">
        <f t="shared" si="403"/>
        <v>0</v>
      </c>
      <c r="AX799" s="27">
        <f t="shared" si="391"/>
        <v>0</v>
      </c>
      <c r="AY799" s="44"/>
      <c r="AZ799" s="25">
        <f t="array" ref="AZ799">SUM(IF(Period=$AZ$2,IF(Site=$A$730,IF(Provider=$B799,I))))</f>
        <v>0</v>
      </c>
      <c r="BA799" s="26">
        <f t="array" ref="BA799">SUM(IF(Period=$AZ$2,IF(Site=$A$730,IF(Provider=$B799,J))))</f>
        <v>0</v>
      </c>
      <c r="BB799" s="26"/>
      <c r="BC799" s="27">
        <f t="shared" si="404"/>
        <v>0</v>
      </c>
      <c r="BD799" s="27">
        <f t="shared" si="392"/>
        <v>0</v>
      </c>
      <c r="BE799" s="44"/>
      <c r="BF799" s="25">
        <f t="array" ref="BF799">SUM(IF(Period=$BF$2,IF(Site=$A$730,IF(Provider=$B799,I))))</f>
        <v>0</v>
      </c>
      <c r="BG799" s="26">
        <f t="array" ref="BG799">SUM(IF(Period=$BF$2,IF(Site=$A$730,IF(Provider=$B799,J))))</f>
        <v>0</v>
      </c>
      <c r="BH799" s="26"/>
      <c r="BI799" s="27">
        <f t="shared" si="405"/>
        <v>0</v>
      </c>
      <c r="BJ799" s="27">
        <f t="shared" si="393"/>
        <v>0</v>
      </c>
      <c r="BK799" s="44"/>
      <c r="BL799" s="25">
        <f t="array" ref="BL799">SUM(IF(Period=$BL$2,IF(Site=$A$730,IF(Provider=$B799,I))))</f>
        <v>1</v>
      </c>
      <c r="BM799" s="26">
        <f t="array" ref="BM799">SUM(IF(Period=$BL$2,IF(Site=$A$730,IF(Provider=$B799,J))))</f>
        <v>3</v>
      </c>
      <c r="BN799" s="26"/>
      <c r="BO799" s="27">
        <f t="shared" si="406"/>
        <v>1.2853470437017996E-3</v>
      </c>
      <c r="BP799" s="27">
        <f t="shared" si="394"/>
        <v>9.3274881074526626E-5</v>
      </c>
      <c r="BQ799" s="44"/>
      <c r="BR799" s="25">
        <f t="array" ref="BR799">SUM(IF(Period=$BR$2,IF(Site=$A$730,IF(Provider=$B799,I))))</f>
        <v>0</v>
      </c>
      <c r="BS799" s="26">
        <f t="array" ref="BS799">SUM(IF(Period=$BR$2,IF(Site=$A$730,IF(Provider=$B799,J))))</f>
        <v>0</v>
      </c>
      <c r="BT799" s="26"/>
      <c r="BU799" s="27">
        <f t="shared" si="407"/>
        <v>0</v>
      </c>
      <c r="BV799" s="27">
        <f t="shared" si="395"/>
        <v>0</v>
      </c>
    </row>
    <row r="800" spans="2:74" outlineLevel="1" x14ac:dyDescent="0.25">
      <c r="B800" s="20" t="s">
        <v>743</v>
      </c>
      <c r="C800" s="44"/>
      <c r="D800" s="25">
        <f t="array" ref="D800">SUM(IF(Period=$D$2,IF(Site=$A$730,IF(Provider=$B800,I))))</f>
        <v>183</v>
      </c>
      <c r="E800" s="26">
        <f t="array" ref="E800">SUM(IF(Period=$D$2,IF(Site=$A$730,IF(Provider=$B800,J))))</f>
        <v>5.5519125683060109</v>
      </c>
      <c r="F800" s="26"/>
      <c r="G800" s="27">
        <f t="shared" si="396"/>
        <v>0.61575757575757584</v>
      </c>
      <c r="H800" s="27">
        <f t="shared" si="384"/>
        <v>2.9426246126220058E-2</v>
      </c>
      <c r="I800" s="44"/>
      <c r="J800" s="25">
        <f t="array" ref="J800">SUM(IF(Period=$J$2,IF(Site=$A$730,IF(Provider=$B800,I))))</f>
        <v>123</v>
      </c>
      <c r="K800" s="26">
        <f t="array" ref="K800">SUM(IF(Period=$J$2,IF(Site=$A$730,IF(Provider=$B800,J))))</f>
        <v>5.2520325203252032</v>
      </c>
      <c r="L800" s="26"/>
      <c r="M800" s="27">
        <f t="shared" si="397"/>
        <v>0.36830102622576971</v>
      </c>
      <c r="N800" s="27">
        <f t="shared" si="385"/>
        <v>2.0014251634290672E-2</v>
      </c>
      <c r="O800" s="44"/>
      <c r="P800" s="25">
        <f t="array" ref="P800">SUM(IF(Period=$P$2,IF(Site=$A$730,IF(Provider=$B800,I))))</f>
        <v>106</v>
      </c>
      <c r="Q800" s="26">
        <f t="array" ref="Q800">SUM(IF(Period=$P$2,IF(Site=$A$730,IF(Provider=$B800,J))))</f>
        <v>13.349056603773585</v>
      </c>
      <c r="R800" s="26"/>
      <c r="S800" s="27">
        <f t="shared" si="398"/>
        <v>0.74083769633507857</v>
      </c>
      <c r="T800" s="27">
        <f t="shared" si="386"/>
        <v>4.0775747795516105E-2</v>
      </c>
      <c r="U800" s="44"/>
      <c r="V800" s="25">
        <f t="array" ref="V800">SUM(IF(Period=$V$2,IF(Site=$A$730,IF(Provider=$B800,I))))</f>
        <v>205</v>
      </c>
      <c r="W800" s="26">
        <f t="array" ref="W800">SUM(IF(Period=$V$2,IF(Site=$A$730,IF(Provider=$B800,J))))</f>
        <v>6.5024390243902435</v>
      </c>
      <c r="X800" s="26"/>
      <c r="Y800" s="27">
        <f t="shared" si="399"/>
        <v>0.70529100529100519</v>
      </c>
      <c r="Z800" s="27">
        <f t="shared" si="387"/>
        <v>4.0313312768402582E-2</v>
      </c>
      <c r="AA800" s="44"/>
      <c r="AB800" s="25">
        <f t="array" ref="AB800">SUM(IF(Period=$AB$2,IF(Site=$A$730,IF(Provider=$B800,I))))</f>
        <v>95</v>
      </c>
      <c r="AC800" s="26">
        <f t="array" ref="AC800">SUM(IF(Period=$AB$2,IF(Site=$A$730,IF(Provider=$B800,J))))</f>
        <v>6.4736842105263159</v>
      </c>
      <c r="AD800" s="26"/>
      <c r="AE800" s="27">
        <f t="shared" si="400"/>
        <v>0.34072022160664817</v>
      </c>
      <c r="AF800" s="27">
        <f t="shared" si="388"/>
        <v>1.8501248458229296E-2</v>
      </c>
      <c r="AG800" s="44"/>
      <c r="AH800" s="25">
        <f t="array" ref="AH800">SUM(IF(Period=$AH$2,IF(Site=$A$730,IF(Provider=$B800,I))))</f>
        <v>96</v>
      </c>
      <c r="AI800" s="26">
        <f t="array" ref="AI800">SUM(IF(Period=$AH$2,IF(Site=$A$730,IF(Provider=$B800,J))))</f>
        <v>6.1354166666666696</v>
      </c>
      <c r="AJ800" s="26"/>
      <c r="AK800" s="27">
        <f t="shared" si="401"/>
        <v>0.3373424971363117</v>
      </c>
      <c r="AL800" s="27">
        <f t="shared" si="389"/>
        <v>2.005720901723082E-2</v>
      </c>
      <c r="AM800" s="44"/>
      <c r="AN800" s="25">
        <f t="array" ref="AN800">SUM(IF(Period=$AN$2,IF(Site=$A$730,IF(Provider=$B800,I))))</f>
        <v>260</v>
      </c>
      <c r="AO800" s="26">
        <f t="array" ref="AO800">SUM(IF(Period=$AN$2,IF(Site=$A$730,IF(Provider=$B800,J))))</f>
        <v>5.5269230769230804</v>
      </c>
      <c r="AP800" s="26"/>
      <c r="AQ800" s="27">
        <f t="shared" si="402"/>
        <v>0.78267973856209194</v>
      </c>
      <c r="AR800" s="27">
        <f t="shared" si="390"/>
        <v>4.5954589062999707E-2</v>
      </c>
      <c r="AS800" s="44"/>
      <c r="AT800" s="25">
        <f t="array" ref="AT800">SUM(IF(Period=$AT$2,IF(Site=$A$730,IF(Provider=$B800,I))))</f>
        <v>114</v>
      </c>
      <c r="AU800" s="26">
        <f t="array" ref="AU800">SUM(IF(Period=$AT$2,IF(Site=$A$730,IF(Provider=$B800,J))))</f>
        <v>6.5526315789473699</v>
      </c>
      <c r="AV800" s="26"/>
      <c r="AW800" s="27">
        <f t="shared" si="403"/>
        <v>0.34792734047508156</v>
      </c>
      <c r="AX800" s="27">
        <f t="shared" si="391"/>
        <v>2.3537196332356562E-2</v>
      </c>
      <c r="AY800" s="44"/>
      <c r="AZ800" s="25">
        <f t="array" ref="AZ800">SUM(IF(Period=$AZ$2,IF(Site=$A$730,IF(Provider=$B800,I))))</f>
        <v>147</v>
      </c>
      <c r="BA800" s="26">
        <f t="array" ref="BA800">SUM(IF(Period=$AZ$2,IF(Site=$A$730,IF(Provider=$B800,J))))</f>
        <v>5.5170068027210899</v>
      </c>
      <c r="BB800" s="26"/>
      <c r="BC800" s="27">
        <f t="shared" si="404"/>
        <v>0.41782586295723867</v>
      </c>
      <c r="BD800" s="27">
        <f t="shared" si="392"/>
        <v>2.6426406855876702E-2</v>
      </c>
      <c r="BE800" s="44"/>
      <c r="BF800" s="25">
        <f t="array" ref="BF800">SUM(IF(Period=$BF$2,IF(Site=$A$730,IF(Provider=$B800,I))))</f>
        <v>252</v>
      </c>
      <c r="BG800" s="26">
        <f t="array" ref="BG800">SUM(IF(Period=$BF$2,IF(Site=$A$730,IF(Provider=$B800,J))))</f>
        <v>6.4047619047619104</v>
      </c>
      <c r="BH800" s="26"/>
      <c r="BI800" s="27">
        <f t="shared" si="405"/>
        <v>0.72932670582919179</v>
      </c>
      <c r="BJ800" s="27">
        <f t="shared" si="393"/>
        <v>4.9941209233244681E-2</v>
      </c>
      <c r="BK800" s="44"/>
      <c r="BL800" s="25">
        <f t="array" ref="BL800">SUM(IF(Period=$BL$2,IF(Site=$A$730,IF(Provider=$B800,I))))</f>
        <v>23</v>
      </c>
      <c r="BM800" s="26">
        <f t="array" ref="BM800">SUM(IF(Period=$BL$2,IF(Site=$A$730,IF(Provider=$B800,J))))</f>
        <v>7.1739130434782599</v>
      </c>
      <c r="BN800" s="26"/>
      <c r="BO800" s="27">
        <f t="shared" si="406"/>
        <v>7.0694087403598962E-2</v>
      </c>
      <c r="BP800" s="27">
        <f t="shared" si="394"/>
        <v>5.1301184590989632E-3</v>
      </c>
      <c r="BQ800" s="44"/>
      <c r="BR800" s="25">
        <f t="array" ref="BR800">SUM(IF(Period=$BR$2,IF(Site=$A$730,IF(Provider=$B800,I))))</f>
        <v>202</v>
      </c>
      <c r="BS800" s="26">
        <f t="array" ref="BS800">SUM(IF(Period=$BR$2,IF(Site=$A$730,IF(Provider=$B800,J))))</f>
        <v>7.4009900990099</v>
      </c>
      <c r="BT800" s="26"/>
      <c r="BU800" s="27">
        <f t="shared" si="407"/>
        <v>0.63589961718417687</v>
      </c>
      <c r="BV800" s="27">
        <f t="shared" si="395"/>
        <v>4.385321639142295E-2</v>
      </c>
    </row>
    <row r="801" spans="1:74" outlineLevel="1" x14ac:dyDescent="0.25">
      <c r="B801" s="20" t="s">
        <v>725</v>
      </c>
      <c r="C801" s="44"/>
      <c r="D801" s="25">
        <f t="array" ref="D801">SUM(IF(Period=$D$2,IF(Site=$A$730,IF(Provider=$B801,I))))</f>
        <v>27</v>
      </c>
      <c r="E801" s="26">
        <f t="array" ref="E801">SUM(IF(Period=$D$2,IF(Site=$A$730,IF(Provider=$B801,J))))</f>
        <v>8.2222222222222214</v>
      </c>
      <c r="F801" s="26"/>
      <c r="G801" s="27">
        <f t="shared" si="396"/>
        <v>0.13454545454545455</v>
      </c>
      <c r="H801" s="27">
        <f t="shared" si="384"/>
        <v>6.4297506299417842E-3</v>
      </c>
      <c r="I801" s="44"/>
      <c r="J801" s="25">
        <f t="array" ref="J801">SUM(IF(Period=$J$2,IF(Site=$A$730,IF(Provider=$B801,I))))</f>
        <v>52</v>
      </c>
      <c r="K801" s="26">
        <f t="array" ref="K801">SUM(IF(Period=$J$2,IF(Site=$A$730,IF(Provider=$B801,J))))</f>
        <v>9.8076923076923084</v>
      </c>
      <c r="L801" s="26"/>
      <c r="M801" s="27">
        <f t="shared" si="397"/>
        <v>0.29076396807297611</v>
      </c>
      <c r="N801" s="27">
        <f t="shared" si="385"/>
        <v>1.5800724974440003E-2</v>
      </c>
      <c r="O801" s="44"/>
      <c r="P801" s="25">
        <f t="array" ref="P801">SUM(IF(Period=$P$2,IF(Site=$A$730,IF(Provider=$B801,I))))</f>
        <v>150</v>
      </c>
      <c r="Q801" s="26">
        <f t="array" ref="Q801">SUM(IF(Period=$P$2,IF(Site=$A$730,IF(Provider=$B801,J))))</f>
        <v>8.1533333333333342</v>
      </c>
      <c r="R801" s="26"/>
      <c r="S801" s="27">
        <f t="shared" si="398"/>
        <v>0.64031413612565447</v>
      </c>
      <c r="T801" s="27">
        <f t="shared" si="386"/>
        <v>3.5242925479799438E-2</v>
      </c>
      <c r="U801" s="44"/>
      <c r="V801" s="25">
        <f t="array" ref="V801">SUM(IF(Period=$V$2,IF(Site=$A$730,IF(Provider=$B801,I))))</f>
        <v>16</v>
      </c>
      <c r="W801" s="26">
        <f t="array" ref="W801">SUM(IF(Period=$V$2,IF(Site=$A$730,IF(Provider=$B801,J))))</f>
        <v>4</v>
      </c>
      <c r="X801" s="26"/>
      <c r="Y801" s="27">
        <f t="shared" si="399"/>
        <v>3.3862433862433865E-2</v>
      </c>
      <c r="Z801" s="27">
        <f t="shared" si="387"/>
        <v>1.935522893606726E-3</v>
      </c>
      <c r="AA801" s="44"/>
      <c r="AB801" s="25">
        <f t="array" ref="AB801">SUM(IF(Period=$AB$2,IF(Site=$A$730,IF(Provider=$B801,I))))</f>
        <v>103</v>
      </c>
      <c r="AC801" s="26">
        <f t="array" ref="AC801">SUM(IF(Period=$AB$2,IF(Site=$A$730,IF(Provider=$B801,J))))</f>
        <v>6.3689320388349513</v>
      </c>
      <c r="AD801" s="26"/>
      <c r="AE801" s="27">
        <f t="shared" si="400"/>
        <v>0.36343490304709142</v>
      </c>
      <c r="AF801" s="27">
        <f t="shared" si="388"/>
        <v>1.9734665022111245E-2</v>
      </c>
      <c r="AG801" s="44"/>
      <c r="AH801" s="25">
        <f t="array" ref="AH801">SUM(IF(Period=$AH$2,IF(Site=$A$730,IF(Provider=$B801,I))))</f>
        <v>78</v>
      </c>
      <c r="AI801" s="26">
        <f t="array" ref="AI801">SUM(IF(Period=$AH$2,IF(Site=$A$730,IF(Provider=$B801,J))))</f>
        <v>4.8846153846153904</v>
      </c>
      <c r="AJ801" s="26"/>
      <c r="AK801" s="27">
        <f t="shared" si="401"/>
        <v>0.21821305841924424</v>
      </c>
      <c r="AL801" s="27">
        <f t="shared" si="389"/>
        <v>1.2974187836273257E-2</v>
      </c>
      <c r="AM801" s="44"/>
      <c r="AN801" s="25">
        <f t="array" ref="AN801">SUM(IF(Period=$AN$2,IF(Site=$A$730,IF(Provider=$B801,I))))</f>
        <v>77</v>
      </c>
      <c r="AO801" s="26">
        <f t="array" ref="AO801">SUM(IF(Period=$AN$2,IF(Site=$A$730,IF(Provider=$B801,J))))</f>
        <v>6.8441558441558401</v>
      </c>
      <c r="AP801" s="26"/>
      <c r="AQ801" s="27">
        <f t="shared" si="402"/>
        <v>0.28703703703703687</v>
      </c>
      <c r="AR801" s="27">
        <f t="shared" si="390"/>
        <v>1.6853213943076421E-2</v>
      </c>
      <c r="AS801" s="44"/>
      <c r="AT801" s="25">
        <f t="array" ref="AT801">SUM(IF(Period=$AT$2,IF(Site=$A$730,IF(Provider=$B801,I))))</f>
        <v>215</v>
      </c>
      <c r="AU801" s="26">
        <f t="array" ref="AU801">SUM(IF(Period=$AT$2,IF(Site=$A$730,IF(Provider=$B801,J))))</f>
        <v>5.8046511627906998</v>
      </c>
      <c r="AV801" s="26"/>
      <c r="AW801" s="27">
        <f t="shared" si="403"/>
        <v>0.58127619934792751</v>
      </c>
      <c r="AX801" s="27">
        <f t="shared" si="391"/>
        <v>3.9323187446828639E-2</v>
      </c>
      <c r="AY801" s="44"/>
      <c r="AZ801" s="25">
        <f t="array" ref="AZ801">SUM(IF(Period=$AZ$2,IF(Site=$A$730,IF(Provider=$B801,I))))</f>
        <v>111</v>
      </c>
      <c r="BA801" s="26">
        <f t="array" ref="BA801">SUM(IF(Period=$AZ$2,IF(Site=$A$730,IF(Provider=$B801,J))))</f>
        <v>4.0270270270270299</v>
      </c>
      <c r="BB801" s="26"/>
      <c r="BC801" s="27">
        <f t="shared" si="404"/>
        <v>0.23029366306027838</v>
      </c>
      <c r="BD801" s="27">
        <f t="shared" si="392"/>
        <v>1.4565479487764356E-2</v>
      </c>
      <c r="BE801" s="44"/>
      <c r="BF801" s="25">
        <f t="array" ref="BF801">SUM(IF(Period=$BF$2,IF(Site=$A$730,IF(Provider=$B801,I))))</f>
        <v>125</v>
      </c>
      <c r="BG801" s="26">
        <f t="array" ref="BG801">SUM(IF(Period=$BF$2,IF(Site=$A$730,IF(Provider=$B801,J))))</f>
        <v>4.952</v>
      </c>
      <c r="BH801" s="26"/>
      <c r="BI801" s="27">
        <f t="shared" si="405"/>
        <v>0.2797107998192499</v>
      </c>
      <c r="BJ801" s="27">
        <f t="shared" si="393"/>
        <v>1.9153412958722693E-2</v>
      </c>
      <c r="BK801" s="44"/>
      <c r="BL801" s="25">
        <f t="array" ref="BL801">SUM(IF(Period=$BL$2,IF(Site=$A$730,IF(Provider=$B801,I))))</f>
        <v>125</v>
      </c>
      <c r="BM801" s="26">
        <f t="array" ref="BM801">SUM(IF(Period=$BL$2,IF(Site=$A$730,IF(Provider=$B801,J))))</f>
        <v>6.3360000000000003</v>
      </c>
      <c r="BN801" s="26"/>
      <c r="BO801" s="27">
        <f t="shared" si="406"/>
        <v>0.33933161953727509</v>
      </c>
      <c r="BP801" s="27">
        <f t="shared" si="394"/>
        <v>2.462456860367503E-2</v>
      </c>
      <c r="BQ801" s="44"/>
      <c r="BR801" s="25">
        <f t="array" ref="BR801">SUM(IF(Period=$BR$2,IF(Site=$A$730,IF(Provider=$B801,I))))</f>
        <v>86</v>
      </c>
      <c r="BS801" s="26">
        <f t="array" ref="BS801">SUM(IF(Period=$BR$2,IF(Site=$A$730,IF(Provider=$B801,J))))</f>
        <v>5.2441860465116301</v>
      </c>
      <c r="BT801" s="26"/>
      <c r="BU801" s="27">
        <f t="shared" si="407"/>
        <v>0.1918332624415143</v>
      </c>
      <c r="BV801" s="27">
        <f t="shared" si="395"/>
        <v>1.3229298055205192E-2</v>
      </c>
    </row>
    <row r="802" spans="1:74" outlineLevel="1" x14ac:dyDescent="0.25">
      <c r="B802" s="20" t="s">
        <v>717</v>
      </c>
      <c r="C802" s="44"/>
      <c r="D802" s="25">
        <f t="array" ref="D802">SUM(IF(Period=$D$2,IF(Site=$A$730,IF(Provider=$B802,I))))</f>
        <v>73</v>
      </c>
      <c r="E802" s="26">
        <f t="array" ref="E802">SUM(IF(Period=$D$2,IF(Site=$A$730,IF(Provider=$B802,J))))</f>
        <v>7.9178082191780819</v>
      </c>
      <c r="F802" s="26"/>
      <c r="G802" s="27">
        <f t="shared" si="396"/>
        <v>0.35030303030303028</v>
      </c>
      <c r="H802" s="27">
        <f t="shared" si="384"/>
        <v>1.674052191038897E-2</v>
      </c>
      <c r="I802" s="44"/>
      <c r="J802" s="25">
        <f t="array" ref="J802">SUM(IF(Period=$J$2,IF(Site=$A$730,IF(Provider=$B802,I))))</f>
        <v>37</v>
      </c>
      <c r="K802" s="26">
        <f t="array" ref="K802">SUM(IF(Period=$J$2,IF(Site=$A$730,IF(Provider=$B802,J))))</f>
        <v>10.486486486486486</v>
      </c>
      <c r="L802" s="26"/>
      <c r="M802" s="27">
        <f t="shared" si="397"/>
        <v>0.2212086659064994</v>
      </c>
      <c r="N802" s="27">
        <f t="shared" si="385"/>
        <v>1.202094370604455E-2</v>
      </c>
      <c r="O802" s="44"/>
      <c r="P802" s="25">
        <f t="array" ref="P802">SUM(IF(Period=$P$2,IF(Site=$A$730,IF(Provider=$B802,I))))</f>
        <v>0</v>
      </c>
      <c r="Q802" s="26">
        <f t="array" ref="Q802">SUM(IF(Period=$P$2,IF(Site=$A$730,IF(Provider=$B802,J))))</f>
        <v>0</v>
      </c>
      <c r="R802" s="26"/>
      <c r="S802" s="27">
        <f t="shared" si="398"/>
        <v>0</v>
      </c>
      <c r="T802" s="27">
        <f t="shared" si="386"/>
        <v>0</v>
      </c>
      <c r="U802" s="44"/>
      <c r="V802" s="25">
        <f t="array" ref="V802">SUM(IF(Period=$V$2,IF(Site=$A$730,IF(Provider=$B802,I))))</f>
        <v>116</v>
      </c>
      <c r="W802" s="26">
        <f t="array" ref="W802">SUM(IF(Period=$V$2,IF(Site=$A$730,IF(Provider=$B802,J))))</f>
        <v>6.8879310344827589</v>
      </c>
      <c r="X802" s="26"/>
      <c r="Y802" s="27">
        <f t="shared" si="399"/>
        <v>0.42275132275132277</v>
      </c>
      <c r="Z802" s="27">
        <f t="shared" si="387"/>
        <v>2.416379362487147E-2</v>
      </c>
      <c r="AA802" s="44"/>
      <c r="AB802" s="25">
        <f t="array" ref="AB802">SUM(IF(Period=$AB$2,IF(Site=$A$730,IF(Provider=$B802,I))))</f>
        <v>47</v>
      </c>
      <c r="AC802" s="26">
        <f t="array" ref="AC802">SUM(IF(Period=$AB$2,IF(Site=$A$730,IF(Provider=$B802,J))))</f>
        <v>4.7021276595744679</v>
      </c>
      <c r="AD802" s="26"/>
      <c r="AE802" s="27">
        <f t="shared" si="400"/>
        <v>0.12243767313019389</v>
      </c>
      <c r="AF802" s="27">
        <f t="shared" si="388"/>
        <v>6.6484161126319904E-3</v>
      </c>
      <c r="AG802" s="44"/>
      <c r="AH802" s="25">
        <f t="array" ref="AH802">SUM(IF(Period=$AH$2,IF(Site=$A$730,IF(Provider=$B802,I))))</f>
        <v>0</v>
      </c>
      <c r="AI802" s="26">
        <f t="array" ref="AI802">SUM(IF(Period=$AH$2,IF(Site=$A$730,IF(Provider=$B802,J))))</f>
        <v>0</v>
      </c>
      <c r="AJ802" s="26"/>
      <c r="AK802" s="27">
        <f t="shared" si="401"/>
        <v>0</v>
      </c>
      <c r="AL802" s="27">
        <f t="shared" si="389"/>
        <v>0</v>
      </c>
      <c r="AM802" s="44"/>
      <c r="AN802" s="25">
        <f t="array" ref="AN802">SUM(IF(Period=$AN$2,IF(Site=$A$730,IF(Provider=$B802,I))))</f>
        <v>50</v>
      </c>
      <c r="AO802" s="26">
        <f t="array" ref="AO802">SUM(IF(Period=$AN$2,IF(Site=$A$730,IF(Provider=$B802,J))))</f>
        <v>6.44</v>
      </c>
      <c r="AP802" s="26"/>
      <c r="AQ802" s="27">
        <f t="shared" si="402"/>
        <v>0.17538126361655776</v>
      </c>
      <c r="AR802" s="27">
        <f t="shared" si="390"/>
        <v>1.0297409657818996E-2</v>
      </c>
      <c r="AS802" s="44"/>
      <c r="AT802" s="25">
        <f t="array" ref="AT802">SUM(IF(Period=$AT$2,IF(Site=$A$730,IF(Provider=$B802,I))))</f>
        <v>0</v>
      </c>
      <c r="AU802" s="26">
        <f t="array" ref="AU802">SUM(IF(Period=$AT$2,IF(Site=$A$730,IF(Provider=$B802,J))))</f>
        <v>0</v>
      </c>
      <c r="AV802" s="26"/>
      <c r="AW802" s="27">
        <f t="shared" si="403"/>
        <v>0</v>
      </c>
      <c r="AX802" s="27">
        <f t="shared" si="391"/>
        <v>0</v>
      </c>
      <c r="AY802" s="44"/>
      <c r="AZ802" s="25">
        <f t="array" ref="AZ802">SUM(IF(Period=$AZ$2,IF(Site=$A$730,IF(Provider=$B802,I))))</f>
        <v>0</v>
      </c>
      <c r="BA802" s="26">
        <f t="array" ref="BA802">SUM(IF(Period=$AZ$2,IF(Site=$A$730,IF(Provider=$B802,J))))</f>
        <v>0</v>
      </c>
      <c r="BB802" s="26"/>
      <c r="BC802" s="27">
        <f t="shared" si="404"/>
        <v>0</v>
      </c>
      <c r="BD802" s="27">
        <f t="shared" si="392"/>
        <v>0</v>
      </c>
      <c r="BE802" s="44"/>
      <c r="BF802" s="25">
        <f t="array" ref="BF802">SUM(IF(Period=$BF$2,IF(Site=$A$730,IF(Provider=$B802,I))))</f>
        <v>0</v>
      </c>
      <c r="BG802" s="26">
        <f t="array" ref="BG802">SUM(IF(Period=$BF$2,IF(Site=$A$730,IF(Provider=$B802,J))))</f>
        <v>0</v>
      </c>
      <c r="BH802" s="26"/>
      <c r="BI802" s="27">
        <f t="shared" si="405"/>
        <v>0</v>
      </c>
      <c r="BJ802" s="27">
        <f t="shared" si="393"/>
        <v>0</v>
      </c>
      <c r="BK802" s="44"/>
      <c r="BL802" s="25">
        <f t="array" ref="BL802">SUM(IF(Period=$BL$2,IF(Site=$A$730,IF(Provider=$B802,I))))</f>
        <v>0</v>
      </c>
      <c r="BM802" s="26">
        <f t="array" ref="BM802">SUM(IF(Period=$BL$2,IF(Site=$A$730,IF(Provider=$B802,J))))</f>
        <v>0</v>
      </c>
      <c r="BN802" s="26"/>
      <c r="BO802" s="27">
        <f t="shared" si="406"/>
        <v>0</v>
      </c>
      <c r="BP802" s="27">
        <f t="shared" si="394"/>
        <v>0</v>
      </c>
      <c r="BQ802" s="44"/>
      <c r="BR802" s="25">
        <f t="array" ref="BR802">SUM(IF(Period=$BR$2,IF(Site=$A$730,IF(Provider=$B802,I))))</f>
        <v>0</v>
      </c>
      <c r="BS802" s="26">
        <f t="array" ref="BS802">SUM(IF(Period=$BR$2,IF(Site=$A$730,IF(Provider=$B802,J))))</f>
        <v>0</v>
      </c>
      <c r="BT802" s="26"/>
      <c r="BU802" s="27">
        <f t="shared" si="407"/>
        <v>0</v>
      </c>
      <c r="BV802" s="27">
        <f t="shared" si="395"/>
        <v>0</v>
      </c>
    </row>
    <row r="803" spans="1:74" outlineLevel="1" x14ac:dyDescent="0.25">
      <c r="B803" s="20" t="s">
        <v>712</v>
      </c>
      <c r="C803" s="44"/>
      <c r="D803" s="25">
        <f t="array" ref="D803">SUM(IF(Period=$D$2,IF(Site=$A$730,IF(Provider=$B803,I))))</f>
        <v>174</v>
      </c>
      <c r="E803" s="26">
        <f t="array" ref="E803">SUM(IF(Period=$D$2,IF(Site=$A$730,IF(Provider=$B803,J))))</f>
        <v>7.7816091954022992</v>
      </c>
      <c r="F803" s="26"/>
      <c r="G803" s="27">
        <f t="shared" si="396"/>
        <v>0.82060606060606067</v>
      </c>
      <c r="H803" s="27">
        <f t="shared" si="384"/>
        <v>3.921568627450981E-2</v>
      </c>
      <c r="I803" s="44"/>
      <c r="J803" s="25">
        <f t="array" ref="J803">SUM(IF(Period=$J$2,IF(Site=$A$730,IF(Provider=$B803,I))))</f>
        <v>135</v>
      </c>
      <c r="K803" s="26">
        <f t="array" ref="K803">SUM(IF(Period=$J$2,IF(Site=$A$730,IF(Provider=$B803,J))))</f>
        <v>8.0518518518518523</v>
      </c>
      <c r="L803" s="26"/>
      <c r="M803" s="27">
        <f t="shared" si="397"/>
        <v>0.61972633979475489</v>
      </c>
      <c r="N803" s="27">
        <f t="shared" si="385"/>
        <v>3.3677231465129971E-2</v>
      </c>
      <c r="O803" s="44"/>
      <c r="P803" s="25">
        <f t="array" ref="P803">SUM(IF(Period=$P$2,IF(Site=$A$730,IF(Provider=$B803,I))))</f>
        <v>75</v>
      </c>
      <c r="Q803" s="26">
        <f t="array" ref="Q803">SUM(IF(Period=$P$2,IF(Site=$A$730,IF(Provider=$B803,J))))</f>
        <v>7.6933333333333334</v>
      </c>
      <c r="R803" s="26"/>
      <c r="S803" s="27">
        <f t="shared" si="398"/>
        <v>0.30209424083769632</v>
      </c>
      <c r="T803" s="27">
        <f t="shared" si="386"/>
        <v>1.6627283730044379E-2</v>
      </c>
      <c r="U803" s="44"/>
      <c r="V803" s="25">
        <f t="array" ref="V803">SUM(IF(Period=$V$2,IF(Site=$A$730,IF(Provider=$B803,I))))</f>
        <v>11</v>
      </c>
      <c r="W803" s="26">
        <f t="array" ref="W803">SUM(IF(Period=$V$2,IF(Site=$A$730,IF(Provider=$B803,J))))</f>
        <v>4.1818181818181817</v>
      </c>
      <c r="X803" s="26"/>
      <c r="Y803" s="27">
        <f t="shared" si="399"/>
        <v>2.4338624338624337E-2</v>
      </c>
      <c r="Z803" s="27">
        <f t="shared" si="387"/>
        <v>1.3911570797798343E-3</v>
      </c>
      <c r="AA803" s="44"/>
      <c r="AB803" s="25">
        <f t="array" ref="AB803">SUM(IF(Period=$AB$2,IF(Site=$A$730,IF(Provider=$B803,I))))</f>
        <v>63</v>
      </c>
      <c r="AC803" s="26">
        <f t="array" ref="AC803">SUM(IF(Period=$AB$2,IF(Site=$A$730,IF(Provider=$B803,J))))</f>
        <v>6.5079365079365079</v>
      </c>
      <c r="AD803" s="26"/>
      <c r="AE803" s="27">
        <f t="shared" si="400"/>
        <v>0.22714681440443216</v>
      </c>
      <c r="AF803" s="27">
        <f t="shared" si="388"/>
        <v>1.233416563881953E-2</v>
      </c>
      <c r="AG803" s="44"/>
      <c r="AH803" s="25">
        <f t="array" ref="AH803">SUM(IF(Period=$AH$2,IF(Site=$A$730,IF(Provider=$B803,I))))</f>
        <v>49</v>
      </c>
      <c r="AI803" s="26">
        <f t="array" ref="AI803">SUM(IF(Period=$AH$2,IF(Site=$A$730,IF(Provider=$B803,J))))</f>
        <v>6.4693877551020398</v>
      </c>
      <c r="AJ803" s="26"/>
      <c r="AK803" s="27">
        <f t="shared" si="401"/>
        <v>0.18155784650630008</v>
      </c>
      <c r="AL803" s="27">
        <f t="shared" si="389"/>
        <v>1.079479670367091E-2</v>
      </c>
      <c r="AM803" s="44"/>
      <c r="AN803" s="25">
        <f t="array" ref="AN803">SUM(IF(Period=$AN$2,IF(Site=$A$730,IF(Provider=$B803,I))))</f>
        <v>44</v>
      </c>
      <c r="AO803" s="26">
        <f t="array" ref="AO803">SUM(IF(Period=$AN$2,IF(Site=$A$730,IF(Provider=$B803,J))))</f>
        <v>6.0909090909090899</v>
      </c>
      <c r="AP803" s="26"/>
      <c r="AQ803" s="27">
        <f t="shared" si="402"/>
        <v>0.14596949891067534</v>
      </c>
      <c r="AR803" s="27">
        <f t="shared" si="390"/>
        <v>8.5705148704828902E-3</v>
      </c>
      <c r="AS803" s="44"/>
      <c r="AT803" s="25">
        <f t="array" ref="AT803">SUM(IF(Period=$AT$2,IF(Site=$A$730,IF(Provider=$B803,I))))</f>
        <v>85</v>
      </c>
      <c r="AU803" s="26">
        <f t="array" ref="AU803">SUM(IF(Period=$AT$2,IF(Site=$A$730,IF(Provider=$B803,J))))</f>
        <v>4.7411764705882398</v>
      </c>
      <c r="AV803" s="26"/>
      <c r="AW803" s="27">
        <f t="shared" si="403"/>
        <v>0.1877037727061017</v>
      </c>
      <c r="AX803" s="27">
        <f t="shared" si="391"/>
        <v>1.2698112613038421E-2</v>
      </c>
      <c r="AY803" s="44"/>
      <c r="AZ803" s="25">
        <f t="array" ref="AZ803">SUM(IF(Period=$AZ$2,IF(Site=$A$730,IF(Provider=$B803,I))))</f>
        <v>46</v>
      </c>
      <c r="BA803" s="26">
        <f t="array" ref="BA803">SUM(IF(Period=$AZ$2,IF(Site=$A$730,IF(Provider=$B803,J))))</f>
        <v>3.1304347826086998</v>
      </c>
      <c r="BB803" s="26"/>
      <c r="BC803" s="27">
        <f t="shared" si="404"/>
        <v>7.4188562596599797E-2</v>
      </c>
      <c r="BD803" s="27">
        <f t="shared" si="392"/>
        <v>4.6922350027697284E-3</v>
      </c>
      <c r="BE803" s="44"/>
      <c r="BF803" s="25">
        <f t="array" ref="BF803">SUM(IF(Period=$BF$2,IF(Site=$A$730,IF(Provider=$B803,I))))</f>
        <v>92</v>
      </c>
      <c r="BG803" s="26">
        <f t="array" ref="BG803">SUM(IF(Period=$BF$2,IF(Site=$A$730,IF(Provider=$B803,J))))</f>
        <v>4.9673913043478297</v>
      </c>
      <c r="BH803" s="26"/>
      <c r="BI803" s="27">
        <f t="shared" si="405"/>
        <v>0.20650700406687769</v>
      </c>
      <c r="BJ803" s="27">
        <f t="shared" si="393"/>
        <v>1.414072653010707E-2</v>
      </c>
      <c r="BK803" s="44"/>
      <c r="BL803" s="25">
        <f t="array" ref="BL803">SUM(IF(Period=$BL$2,IF(Site=$A$730,IF(Provider=$B803,I))))</f>
        <v>86</v>
      </c>
      <c r="BM803" s="26">
        <f t="array" ref="BM803">SUM(IF(Period=$BL$2,IF(Site=$A$730,IF(Provider=$B803,J))))</f>
        <v>6.4883720930232602</v>
      </c>
      <c r="BN803" s="26"/>
      <c r="BO803" s="27">
        <f t="shared" si="406"/>
        <v>0.23907455012853485</v>
      </c>
      <c r="BP803" s="27">
        <f t="shared" si="394"/>
        <v>1.7349127879861967E-2</v>
      </c>
      <c r="BQ803" s="44"/>
      <c r="BR803" s="25">
        <f t="array" ref="BR803">SUM(IF(Period=$BR$2,IF(Site=$A$730,IF(Provider=$B803,I))))</f>
        <v>31</v>
      </c>
      <c r="BS803" s="26">
        <f t="array" ref="BS803">SUM(IF(Period=$BR$2,IF(Site=$A$730,IF(Provider=$B803,J))))</f>
        <v>6.7096774193548399</v>
      </c>
      <c r="BT803" s="26"/>
      <c r="BU803" s="27">
        <f t="shared" si="407"/>
        <v>8.8472990216928976E-2</v>
      </c>
      <c r="BV803" s="27">
        <f t="shared" si="395"/>
        <v>6.1013170631544992E-3</v>
      </c>
    </row>
    <row r="804" spans="1:74" outlineLevel="1" x14ac:dyDescent="0.25">
      <c r="B804" s="20" t="s">
        <v>733</v>
      </c>
      <c r="C804" s="44"/>
      <c r="D804" s="25">
        <f t="array" ref="D804">SUM(IF(Period=$D$2,IF(Site=$A$730,IF(Provider=$B804,I))))</f>
        <v>85</v>
      </c>
      <c r="E804" s="26">
        <f t="array" ref="E804">SUM(IF(Period=$D$2,IF(Site=$A$730,IF(Provider=$B804,J))))</f>
        <v>4.0117647058823529</v>
      </c>
      <c r="F804" s="26"/>
      <c r="G804" s="27">
        <f t="shared" si="396"/>
        <v>0.20666666666666667</v>
      </c>
      <c r="H804" s="27">
        <f t="shared" si="384"/>
        <v>9.8763286703159852E-3</v>
      </c>
      <c r="I804" s="44"/>
      <c r="J804" s="25">
        <f t="array" ref="J804">SUM(IF(Period=$J$2,IF(Site=$A$730,IF(Provider=$B804,I))))</f>
        <v>213</v>
      </c>
      <c r="K804" s="26">
        <f t="array" ref="K804">SUM(IF(Period=$J$2,IF(Site=$A$730,IF(Provider=$B804,J))))</f>
        <v>11.924882629107982</v>
      </c>
      <c r="L804" s="26"/>
      <c r="M804" s="27">
        <f t="shared" si="397"/>
        <v>1.4481185860889396</v>
      </c>
      <c r="N804" s="27">
        <f t="shared" si="385"/>
        <v>7.8693806735446306E-2</v>
      </c>
      <c r="O804" s="44"/>
      <c r="P804" s="25">
        <f t="array" ref="P804">SUM(IF(Period=$P$2,IF(Site=$A$730,IF(Provider=$B804,I))))</f>
        <v>76</v>
      </c>
      <c r="Q804" s="26">
        <f t="array" ref="Q804">SUM(IF(Period=$P$2,IF(Site=$A$730,IF(Provider=$B804,J))))</f>
        <v>11.434210526315789</v>
      </c>
      <c r="R804" s="26"/>
      <c r="S804" s="27">
        <f t="shared" si="398"/>
        <v>0.45497382198952874</v>
      </c>
      <c r="T804" s="27">
        <f t="shared" si="386"/>
        <v>2.5041784335196816E-2</v>
      </c>
      <c r="U804" s="44"/>
      <c r="V804" s="25">
        <f t="array" ref="V804">SUM(IF(Period=$V$2,IF(Site=$A$730,IF(Provider=$B804,I))))</f>
        <v>109</v>
      </c>
      <c r="W804" s="26">
        <f t="array" ref="W804">SUM(IF(Period=$V$2,IF(Site=$A$730,IF(Provider=$B804,J))))</f>
        <v>11.651376146788991</v>
      </c>
      <c r="X804" s="26"/>
      <c r="Y804" s="27">
        <f t="shared" si="399"/>
        <v>0.67195767195767198</v>
      </c>
      <c r="Z804" s="27">
        <f t="shared" si="387"/>
        <v>3.8408032420008467E-2</v>
      </c>
      <c r="AA804" s="44"/>
      <c r="AB804" s="25">
        <f t="array" ref="AB804">SUM(IF(Period=$AB$2,IF(Site=$A$730,IF(Provider=$B804,I))))</f>
        <v>0</v>
      </c>
      <c r="AC804" s="26">
        <f t="array" ref="AC804">SUM(IF(Period=$AB$2,IF(Site=$A$730,IF(Provider=$B804,J))))</f>
        <v>0</v>
      </c>
      <c r="AD804" s="26"/>
      <c r="AE804" s="27">
        <f t="shared" si="400"/>
        <v>0</v>
      </c>
      <c r="AF804" s="27">
        <f t="shared" si="388"/>
        <v>0</v>
      </c>
      <c r="AG804" s="44"/>
      <c r="AH804" s="25">
        <f t="array" ref="AH804">SUM(IF(Period=$AH$2,IF(Site=$A$730,IF(Provider=$B804,I))))</f>
        <v>0</v>
      </c>
      <c r="AI804" s="26">
        <f t="array" ref="AI804">SUM(IF(Period=$AH$2,IF(Site=$A$730,IF(Provider=$B804,J))))</f>
        <v>0</v>
      </c>
      <c r="AJ804" s="26"/>
      <c r="AK804" s="27">
        <f t="shared" si="401"/>
        <v>0</v>
      </c>
      <c r="AL804" s="27">
        <f t="shared" si="389"/>
        <v>0</v>
      </c>
      <c r="AM804" s="44"/>
      <c r="AN804" s="25">
        <f t="array" ref="AN804">SUM(IF(Period=$AN$2,IF(Site=$A$730,IF(Provider=$B804,I))))</f>
        <v>0</v>
      </c>
      <c r="AO804" s="26">
        <f t="array" ref="AO804">SUM(IF(Period=$AN$2,IF(Site=$A$730,IF(Provider=$B804,J))))</f>
        <v>0</v>
      </c>
      <c r="AP804" s="26"/>
      <c r="AQ804" s="27">
        <f t="shared" si="402"/>
        <v>0</v>
      </c>
      <c r="AR804" s="27">
        <f t="shared" si="390"/>
        <v>0</v>
      </c>
      <c r="AS804" s="44"/>
      <c r="AT804" s="25">
        <f t="array" ref="AT804">SUM(IF(Period=$AT$2,IF(Site=$A$730,IF(Provider=$B804,I))))</f>
        <v>0</v>
      </c>
      <c r="AU804" s="26">
        <f t="array" ref="AU804">SUM(IF(Period=$AT$2,IF(Site=$A$730,IF(Provider=$B804,J))))</f>
        <v>0</v>
      </c>
      <c r="AV804" s="26"/>
      <c r="AW804" s="27">
        <f t="shared" si="403"/>
        <v>0</v>
      </c>
      <c r="AX804" s="27">
        <f t="shared" si="391"/>
        <v>0</v>
      </c>
      <c r="AY804" s="44"/>
      <c r="AZ804" s="25">
        <f t="array" ref="AZ804">SUM(IF(Period=$AZ$2,IF(Site=$A$730,IF(Provider=$B804,I))))</f>
        <v>0</v>
      </c>
      <c r="BA804" s="26">
        <f t="array" ref="BA804">SUM(IF(Period=$AZ$2,IF(Site=$A$730,IF(Provider=$B804,J))))</f>
        <v>0</v>
      </c>
      <c r="BB804" s="26"/>
      <c r="BC804" s="27">
        <f t="shared" si="404"/>
        <v>0</v>
      </c>
      <c r="BD804" s="27">
        <f t="shared" si="392"/>
        <v>0</v>
      </c>
      <c r="BE804" s="44"/>
      <c r="BF804" s="25">
        <f t="array" ref="BF804">SUM(IF(Period=$BF$2,IF(Site=$A$730,IF(Provider=$B804,I))))</f>
        <v>1</v>
      </c>
      <c r="BG804" s="26">
        <f t="array" ref="BG804">SUM(IF(Period=$BF$2,IF(Site=$A$730,IF(Provider=$B804,J))))</f>
        <v>6</v>
      </c>
      <c r="BH804" s="26"/>
      <c r="BI804" s="27">
        <f t="shared" si="405"/>
        <v>2.7112516945323093E-3</v>
      </c>
      <c r="BJ804" s="27">
        <f t="shared" si="393"/>
        <v>1.8565505291169007E-4</v>
      </c>
      <c r="BK804" s="44"/>
      <c r="BL804" s="25">
        <f t="array" ref="BL804">SUM(IF(Period=$BL$2,IF(Site=$A$730,IF(Provider=$B804,I))))</f>
        <v>0</v>
      </c>
      <c r="BM804" s="26">
        <f t="array" ref="BM804">SUM(IF(Period=$BL$2,IF(Site=$A$730,IF(Provider=$B804,J))))</f>
        <v>0</v>
      </c>
      <c r="BN804" s="26"/>
      <c r="BO804" s="27">
        <f t="shared" si="406"/>
        <v>0</v>
      </c>
      <c r="BP804" s="27">
        <f t="shared" si="394"/>
        <v>0</v>
      </c>
      <c r="BQ804" s="44"/>
      <c r="BR804" s="25">
        <f t="array" ref="BR804">SUM(IF(Period=$BR$2,IF(Site=$A$730,IF(Provider=$B804,I))))</f>
        <v>0</v>
      </c>
      <c r="BS804" s="26">
        <f t="array" ref="BS804">SUM(IF(Period=$BR$2,IF(Site=$A$730,IF(Provider=$B804,J))))</f>
        <v>0</v>
      </c>
      <c r="BT804" s="26"/>
      <c r="BU804" s="27">
        <f t="shared" si="407"/>
        <v>0</v>
      </c>
      <c r="BV804" s="27">
        <f t="shared" si="395"/>
        <v>0</v>
      </c>
    </row>
    <row r="805" spans="1:74" x14ac:dyDescent="0.25">
      <c r="B805" s="28" t="s">
        <v>1142</v>
      </c>
      <c r="D805" s="30">
        <f>SUM(D731:D804)</f>
        <v>1650</v>
      </c>
      <c r="E805" s="31">
        <f>SUM(G731:G804)</f>
        <v>8.8915151515151525</v>
      </c>
      <c r="F805" s="31">
        <f>MEDIAN(E731:E732,E738,E758:E759,E761,E765:E768,E780,E782,E786,E792:E793,E798,E800:E804)</f>
        <v>8.2222222222222214</v>
      </c>
      <c r="G805" s="29"/>
      <c r="H805" s="29"/>
      <c r="J805" s="30">
        <f>SUM(J731:J804)</f>
        <v>1754</v>
      </c>
      <c r="K805" s="31">
        <f>SUM(M731:M804)</f>
        <v>11.05188141391106</v>
      </c>
      <c r="L805" s="31">
        <f>MEDIAN(K731:K732,K746,K748,K757,K761,K765,K771,K778,K780,K782,K784:K785,K792,K800:K804)</f>
        <v>9.8076923076923084</v>
      </c>
      <c r="M805" s="29"/>
      <c r="N805" s="29"/>
      <c r="P805" s="30">
        <f>SUM(P731:P804)</f>
        <v>1910</v>
      </c>
      <c r="Q805" s="31">
        <f>SUM(S731:S804)</f>
        <v>13.467539267015709</v>
      </c>
      <c r="R805" s="31">
        <f>MEDIAN(Q731,Q737,Q739:Q740,Q746,Q752:Q753,Q757,Q765:Q766,Q771:Q772,Q774:Q775,Q777:Q778,Q780,Q782,Q791,Q793,Q795,Q797:Q798,Q800:Q801,Q803:Q804)</f>
        <v>9.4411764705882355</v>
      </c>
      <c r="S805" s="29"/>
      <c r="T805" s="29"/>
      <c r="V805" s="30">
        <f>SUM(V731:V804)</f>
        <v>1890</v>
      </c>
      <c r="W805" s="31">
        <f>SUM(Y731:Y804)</f>
        <v>8.1185185185185187</v>
      </c>
      <c r="X805" s="31">
        <f>MEDIAN(W731,W734,W736,W739,W743,W752,W757,W765:W766,W768,W770:W772,W775,W777:W778,W782,W784,W786,W796:W798,W800:W804)</f>
        <v>7.7906976744186043</v>
      </c>
      <c r="Y805" s="29"/>
      <c r="Z805" s="29"/>
      <c r="AB805" s="30">
        <f>SUM(AB731:AB804)</f>
        <v>1805</v>
      </c>
      <c r="AC805" s="31">
        <f>SUM(AE731:AE804)</f>
        <v>7.650415512465373</v>
      </c>
      <c r="AD805" s="31">
        <f>MEDIAN(AC731,AC734:AC735,AC737,AC739:AC740,AC742:AC743,AC752,AC757,AC765:AC768,AC770,AC772:AC773,AC775,AC777:AC778,AC780,AC782,AC784,AC786,AC793,AC796,AC800:AC803)</f>
        <v>7.157052938137066</v>
      </c>
      <c r="AE805" s="29"/>
      <c r="AF805" s="29"/>
      <c r="AH805" s="30">
        <f>SUM(AH731:AH804)</f>
        <v>1746</v>
      </c>
      <c r="AI805" s="31">
        <f>SUM(AK731:AK804)</f>
        <v>4.576746849942726</v>
      </c>
      <c r="AJ805" s="31">
        <f>MEDIAN(AI731,AI739:AI740,AI749,AI752,AI757,AI765:AI766,AI770,AI778,AI780:AI782,AI787,AI792:AI793,AI796,AI798:AI801,AI803)</f>
        <v>6.3024022108843543</v>
      </c>
      <c r="AK805" s="29"/>
      <c r="AL805" s="29"/>
      <c r="AN805" s="30">
        <f>SUM(AN731:AN804)</f>
        <v>1836</v>
      </c>
      <c r="AO805" s="31">
        <f>SUM(AQ731:AQ804)</f>
        <v>7.3983663784284532</v>
      </c>
      <c r="AP805" s="31">
        <f>MEDIAN(AO731,AO736,AO739,AO741,AO743:AO745,AO748:AO749,AO754,AO757,AO761,AO766:AO767,AO769:AO770,AO772,AO778,AO782,AO784,AO790,AO793,AO796:AO798,AO800:AO803)</f>
        <v>7</v>
      </c>
      <c r="AQ805" s="29"/>
      <c r="AR805" s="29"/>
      <c r="AT805" s="30">
        <f>SUM(AT731:AT804)</f>
        <v>2147</v>
      </c>
      <c r="AU805" s="31">
        <f>SUM(AW731:AW804)</f>
        <v>5.7356776897997186</v>
      </c>
      <c r="AV805" s="31">
        <f>MEDIAN(AU731,AU733,AU739,AU741,AU743,AU745,AU748,AU752,AU757,AU764:AU765,AU768,AU772,AU775,AU778,AU780,AU782,AU787,AU793,AU796,AU800:AU801,AU803)</f>
        <v>5.8046511627906998</v>
      </c>
      <c r="AW805" s="29"/>
      <c r="AX805" s="29"/>
      <c r="AZ805" s="30">
        <f>SUM(AZ731:AZ804)</f>
        <v>1941</v>
      </c>
      <c r="BA805" s="31">
        <f>SUM(BC731:BC804)</f>
        <v>4.6517259144770744</v>
      </c>
      <c r="BB805" s="31">
        <f>MEDIAN(BA731,BA733:BA734,BA736,BA739,BA752,BA756:BA757,BA762,BA764,BA767:BA768,BA770,BA775,BA782,BA784,BA792:BA793,BA796:BA798,BA800:BA801,BA803)</f>
        <v>5.5442176870748305</v>
      </c>
      <c r="BC805" s="29"/>
      <c r="BD805" s="29"/>
      <c r="BF805" s="30">
        <f>SUM(BF731:BF804)</f>
        <v>2213</v>
      </c>
      <c r="BG805" s="31">
        <f>SUM(BI731:BI804)</f>
        <v>6.0845006778129207</v>
      </c>
      <c r="BH805" s="31">
        <f>MEDIAN(BG731,BG734,BG739,BG745,BG752,BG756:BG757,BG767:BG768,BG770,BG772,BG775,BG778,BG780,BG782,BG784,BG787:BG789,BG792,BG796:BG798,BG800:BG801,BG803:BG804)</f>
        <v>6.1929824561403501</v>
      </c>
      <c r="BI805" s="29"/>
      <c r="BJ805" s="29"/>
      <c r="BL805" s="30">
        <f>SUM(BL731:BL804)</f>
        <v>2334</v>
      </c>
      <c r="BM805" s="31">
        <f>SUM(BO731:BO804)</f>
        <v>10.413406097047336</v>
      </c>
      <c r="BN805" s="31">
        <f>MEDIAN(BM731,BM734,BM739,BM741,BM745,BM747:BM748,BM756:BM757,BM762,BM764,BM767:BM768,BM770,BM772,BM775,BM778,BM780,BM782,BM784,BM788,BM793,BM796:BM801,BM803)</f>
        <v>7.0909090909090899</v>
      </c>
      <c r="BO805" s="29"/>
      <c r="BP805" s="29"/>
      <c r="BR805" s="30">
        <f>SUM(BR731:BR804)</f>
        <v>2351</v>
      </c>
      <c r="BS805" s="31">
        <f>SUM(BU731:BU804)</f>
        <v>6.9472564866014466</v>
      </c>
      <c r="BT805" s="31">
        <f>MEDIAN(BS731,BS734,BS736,BS739,BS745,BS747:BS748,BS751:BS752,BS755:BS757,BS760,BS762:BS763,BS766:BS768,BS770,BS772,BS775,BS778,BS780,BS782,BS784,BS788,BS792:BS793,BS796:BS798,BS800:BS801,BS803)</f>
        <v>6.7048387096774196</v>
      </c>
      <c r="BU805" s="29"/>
      <c r="BV805" s="29"/>
    </row>
    <row r="807" spans="1:74" x14ac:dyDescent="0.25">
      <c r="A807" s="19" t="s">
        <v>284</v>
      </c>
    </row>
    <row r="808" spans="1:74" outlineLevel="1" x14ac:dyDescent="0.25">
      <c r="B808" s="20" t="s">
        <v>834</v>
      </c>
      <c r="C808" s="44"/>
      <c r="D808" s="25">
        <f t="array" ref="D808">SUM(IF(Period=$D$2,IF(Site=$A$807,IF(Provider=$B808,I))))</f>
        <v>0</v>
      </c>
      <c r="E808" s="26">
        <f t="array" ref="E808">SUM(IF(Period=$D$2,IF(Site=$A$807,IF(Provider=$B808,J))))</f>
        <v>0</v>
      </c>
      <c r="F808" s="26"/>
      <c r="G808" s="27">
        <f>E808*(D808/D$889)</f>
        <v>0</v>
      </c>
      <c r="H808" s="27">
        <f t="shared" ref="H808:H871" si="408">E808*(D808/D$891)</f>
        <v>0</v>
      </c>
      <c r="I808" s="44"/>
      <c r="J808" s="25">
        <f t="array" ref="J808">SUM(IF(Period=$J$2,IF(Site=$A$807,IF(Provider=$B808,I))))</f>
        <v>2</v>
      </c>
      <c r="K808" s="26">
        <f t="array" ref="K808">SUM(IF(Period=$J$2,IF(Site=$A$807,IF(Provider=$B808,J))))</f>
        <v>21</v>
      </c>
      <c r="L808" s="26"/>
      <c r="M808" s="27">
        <f>K808*(J808/J$889)</f>
        <v>1.003584229390681E-2</v>
      </c>
      <c r="N808" s="27">
        <f t="shared" ref="N808:N871" si="409">K808*(J808/J$891)</f>
        <v>1.3012361743656475E-3</v>
      </c>
      <c r="O808" s="44"/>
      <c r="P808" s="25">
        <f t="array" ref="P808">SUM(IF(Period=$P$2,IF(Site=$A$807,IF(Provider=$B808,I))))</f>
        <v>0</v>
      </c>
      <c r="Q808" s="26">
        <f t="array" ref="Q808">SUM(IF(Period=$P$2,IF(Site=$A$807,IF(Provider=$B808,J))))</f>
        <v>0</v>
      </c>
      <c r="R808" s="26"/>
      <c r="S808" s="27">
        <f>Q808*(P808/P$889)</f>
        <v>0</v>
      </c>
      <c r="T808" s="27">
        <f t="shared" ref="T808:T871" si="410">Q808*(P808/P$891)</f>
        <v>0</v>
      </c>
      <c r="U808" s="44"/>
      <c r="V808" s="25">
        <f t="array" ref="V808">SUM(IF(Period=$V$2,IF(Site=$A$807,IF(Provider=$B808,I))))</f>
        <v>0</v>
      </c>
      <c r="W808" s="26">
        <f t="array" ref="W808">SUM(IF(Period=$V$2,IF(Site=$A$807,IF(Provider=$B808,J))))</f>
        <v>0</v>
      </c>
      <c r="X808" s="26"/>
      <c r="Y808" s="27">
        <f>W808*(V808/V$889)</f>
        <v>0</v>
      </c>
      <c r="Z808" s="27">
        <f t="shared" ref="Z808:Z871" si="411">W808*(V808/V$891)</f>
        <v>0</v>
      </c>
      <c r="AA808" s="44"/>
      <c r="AB808" s="25">
        <f t="array" ref="AB808">SUM(IF(Period=$AB$2,IF(Site=$A$807,IF(Provider=$B808,I))))</f>
        <v>0</v>
      </c>
      <c r="AC808" s="26">
        <f t="array" ref="AC808">SUM(IF(Period=$AB$2,IF(Site=$A$807,IF(Provider=$B808,J))))</f>
        <v>0</v>
      </c>
      <c r="AD808" s="26"/>
      <c r="AE808" s="27">
        <f>AC808*(AB808/AB$889)</f>
        <v>0</v>
      </c>
      <c r="AF808" s="27">
        <f t="shared" ref="AF808:AF871" si="412">AC808*(AB808/AB$891)</f>
        <v>0</v>
      </c>
      <c r="AG808" s="44"/>
      <c r="AH808" s="25">
        <f t="array" ref="AH808">SUM(IF(Period=$AH$2,IF(Site=$A$807,IF(Provider=$B808,I))))</f>
        <v>0</v>
      </c>
      <c r="AI808" s="26">
        <f t="array" ref="AI808">SUM(IF(Period=$AH$2,IF(Site=$A$807,IF(Provider=$B808,J))))</f>
        <v>0</v>
      </c>
      <c r="AJ808" s="26"/>
      <c r="AK808" s="27">
        <f>AI808*(AH808/AH$889)</f>
        <v>0</v>
      </c>
      <c r="AL808" s="27">
        <f t="shared" ref="AL808:AL871" si="413">AI808*(AH808/AH$891)</f>
        <v>0</v>
      </c>
      <c r="AM808" s="44"/>
      <c r="AN808" s="25">
        <f t="array" ref="AN808">SUM(IF(Period=$AN$2,IF(Site=$A$807,IF(Provider=$B808,I))))</f>
        <v>0</v>
      </c>
      <c r="AO808" s="26">
        <f t="array" ref="AO808">SUM(IF(Period=$AN$2,IF(Site=$A$807,IF(Provider=$B808,J))))</f>
        <v>0</v>
      </c>
      <c r="AP808" s="26"/>
      <c r="AQ808" s="27">
        <f>AO808*(AN808/AN$889)</f>
        <v>0</v>
      </c>
      <c r="AR808" s="27">
        <f t="shared" ref="AR808:AR871" si="414">AO808*(AN808/AN$891)</f>
        <v>0</v>
      </c>
      <c r="AS808" s="44"/>
      <c r="AT808" s="25">
        <f t="array" ref="AT808">SUM(IF(Period=$AT$2,IF(Site=$A$807,IF(Provider=$B808,I))))</f>
        <v>0</v>
      </c>
      <c r="AU808" s="26">
        <f t="array" ref="AU808">SUM(IF(Period=$AT$2,IF(Site=$A$807,IF(Provider=$B808,J))))</f>
        <v>0</v>
      </c>
      <c r="AV808" s="26"/>
      <c r="AW808" s="27">
        <f>AU808*(AT808/AT$889)</f>
        <v>0</v>
      </c>
      <c r="AX808" s="27">
        <f t="shared" ref="AX808:AX871" si="415">AU808*(AT808/AT$891)</f>
        <v>0</v>
      </c>
      <c r="AY808" s="44"/>
      <c r="AZ808" s="25">
        <f t="array" ref="AZ808">SUM(IF(Period=$AZ$2,IF(Site=$A$807,IF(Provider=$B808,I))))</f>
        <v>0</v>
      </c>
      <c r="BA808" s="26">
        <f t="array" ref="BA808">SUM(IF(Period=$AZ$2,IF(Site=$A$807,IF(Provider=$B808,J))))</f>
        <v>0</v>
      </c>
      <c r="BB808" s="26"/>
      <c r="BC808" s="27">
        <f>BA808*(AZ808/AZ$889)</f>
        <v>0</v>
      </c>
      <c r="BD808" s="27">
        <f t="shared" ref="BD808:BD871" si="416">BA808*(AZ808/AZ$891)</f>
        <v>0</v>
      </c>
      <c r="BE808" s="44"/>
      <c r="BF808" s="25">
        <f t="array" ref="BF808">SUM(IF(Period=$BF$2,IF(Site=$A$807,IF(Provider=$B808,I))))</f>
        <v>0</v>
      </c>
      <c r="BG808" s="26">
        <f t="array" ref="BG808">SUM(IF(Period=$BF$2,IF(Site=$A$807,IF(Provider=$B808,J))))</f>
        <v>0</v>
      </c>
      <c r="BH808" s="26"/>
      <c r="BI808" s="27">
        <f>BG808*(BF808/BF$889)</f>
        <v>0</v>
      </c>
      <c r="BJ808" s="27">
        <f t="shared" ref="BJ808:BJ871" si="417">BG808*(BF808/BF$891)</f>
        <v>0</v>
      </c>
      <c r="BK808" s="44"/>
      <c r="BL808" s="25">
        <f t="array" ref="BL808">SUM(IF(Period=$BL$2,IF(Site=$A$807,IF(Provider=$B808,I))))</f>
        <v>0</v>
      </c>
      <c r="BM808" s="26">
        <f t="array" ref="BM808">SUM(IF(Period=$BL$2,IF(Site=$A$807,IF(Provider=$B808,J))))</f>
        <v>0</v>
      </c>
      <c r="BN808" s="26"/>
      <c r="BO808" s="27">
        <f>BM808*(BL808/BL$889)</f>
        <v>0</v>
      </c>
      <c r="BP808" s="27">
        <f t="shared" ref="BP808:BP871" si="418">BM808*(BL808/BL$891)</f>
        <v>0</v>
      </c>
      <c r="BQ808" s="44"/>
      <c r="BR808" s="25">
        <f t="array" ref="BR808">SUM(IF(Period=$BR$2,IF(Site=$A$807,IF(Provider=$B808,I))))</f>
        <v>0</v>
      </c>
      <c r="BS808" s="26">
        <f t="array" ref="BS808">SUM(IF(Period=$BR$2,IF(Site=$A$807,IF(Provider=$B808,J))))</f>
        <v>0</v>
      </c>
      <c r="BT808" s="26"/>
      <c r="BU808" s="27">
        <f>BS808*(BR808/BR$889)</f>
        <v>0</v>
      </c>
      <c r="BV808" s="27">
        <f t="shared" ref="BV808:BV871" si="419">BS808*(BR808/BR$891)</f>
        <v>0</v>
      </c>
    </row>
    <row r="809" spans="1:74" outlineLevel="1" x14ac:dyDescent="0.25">
      <c r="B809" s="20" t="s">
        <v>793</v>
      </c>
      <c r="C809" s="44"/>
      <c r="D809" s="25">
        <f t="array" ref="D809">SUM(IF(Period=$D$2,IF(Site=$A$807,IF(Provider=$B809,I))))</f>
        <v>244</v>
      </c>
      <c r="E809" s="26">
        <f t="array" ref="E809">SUM(IF(Period=$D$2,IF(Site=$A$807,IF(Provider=$B809,J))))</f>
        <v>7.889344262295082</v>
      </c>
      <c r="F809" s="26"/>
      <c r="G809" s="27">
        <f t="shared" ref="G809:G872" si="420">E809*(D809/D$889)</f>
        <v>0.43601359003397505</v>
      </c>
      <c r="H809" s="27">
        <f t="shared" si="408"/>
        <v>5.5753468300170882E-2</v>
      </c>
      <c r="I809" s="44"/>
      <c r="J809" s="25">
        <f t="array" ref="J809">SUM(IF(Period=$J$2,IF(Site=$A$807,IF(Provider=$B809,I))))</f>
        <v>172</v>
      </c>
      <c r="K809" s="26">
        <f t="array" ref="K809">SUM(IF(Period=$J$2,IF(Site=$A$807,IF(Provider=$B809,J))))</f>
        <v>7.5813953488372094</v>
      </c>
      <c r="L809" s="26"/>
      <c r="M809" s="27">
        <f t="shared" ref="M809:M872" si="421">K809*(J809/J$889)</f>
        <v>0.31158900836320191</v>
      </c>
      <c r="N809" s="27">
        <f t="shared" si="409"/>
        <v>4.0400285032685813E-2</v>
      </c>
      <c r="O809" s="44"/>
      <c r="P809" s="25">
        <f t="array" ref="P809">SUM(IF(Period=$P$2,IF(Site=$A$807,IF(Provider=$B809,I))))</f>
        <v>213</v>
      </c>
      <c r="Q809" s="26">
        <f t="array" ref="Q809">SUM(IF(Period=$P$2,IF(Site=$A$807,IF(Provider=$B809,J))))</f>
        <v>5.375586854460094</v>
      </c>
      <c r="R809" s="26"/>
      <c r="S809" s="27">
        <f t="shared" ref="S809:S872" si="422">Q809*(P809/P$889)</f>
        <v>0.25881555153707053</v>
      </c>
      <c r="T809" s="27">
        <f t="shared" si="410"/>
        <v>3.299521641403954E-2</v>
      </c>
      <c r="U809" s="44"/>
      <c r="V809" s="25">
        <f t="array" ref="V809">SUM(IF(Period=$V$2,IF(Site=$A$807,IF(Provider=$B809,I))))</f>
        <v>187</v>
      </c>
      <c r="W809" s="26">
        <f t="array" ref="W809">SUM(IF(Period=$V$2,IF(Site=$A$807,IF(Provider=$B809,J))))</f>
        <v>5.6256684491978612</v>
      </c>
      <c r="X809" s="26"/>
      <c r="Y809" s="27">
        <f t="shared" ref="Y809:Y872" si="423">W809*(V809/V$889)</f>
        <v>0.2482888836440878</v>
      </c>
      <c r="Z809" s="27">
        <f t="shared" si="411"/>
        <v>3.1815157563660559E-2</v>
      </c>
      <c r="AA809" s="44"/>
      <c r="AB809" s="25">
        <f t="array" ref="AB809">SUM(IF(Period=$AB$2,IF(Site=$A$807,IF(Provider=$B809,I))))</f>
        <v>221</v>
      </c>
      <c r="AC809" s="26">
        <f t="array" ref="AC809">SUM(IF(Period=$AB$2,IF(Site=$A$807,IF(Provider=$B809,J))))</f>
        <v>5.4841628959276019</v>
      </c>
      <c r="AD809" s="26"/>
      <c r="AE809" s="27">
        <f t="shared" ref="AE809:AE872" si="424">AC809*(AB809/AB$889)</f>
        <v>0.28544512482336321</v>
      </c>
      <c r="AF809" s="27">
        <f t="shared" si="412"/>
        <v>3.6460996961583586E-2</v>
      </c>
      <c r="AG809" s="44"/>
      <c r="AH809" s="25">
        <f t="array" ref="AH809">SUM(IF(Period=$AH$2,IF(Site=$A$807,IF(Provider=$B809,I))))</f>
        <v>224</v>
      </c>
      <c r="AI809" s="26">
        <f t="array" ref="AI809">SUM(IF(Period=$AH$2,IF(Site=$A$807,IF(Provider=$B809,J))))</f>
        <v>5.90625</v>
      </c>
      <c r="AJ809" s="26"/>
      <c r="AK809" s="27">
        <f t="shared" ref="AK809:AK872" si="425">AI809*(AH809/AH$889)</f>
        <v>0.35507246376811596</v>
      </c>
      <c r="AL809" s="27">
        <f t="shared" si="413"/>
        <v>4.5052101069263772E-2</v>
      </c>
      <c r="AM809" s="44"/>
      <c r="AN809" s="25">
        <f t="array" ref="AN809">SUM(IF(Period=$AN$2,IF(Site=$A$807,IF(Provider=$B809,I))))</f>
        <v>152</v>
      </c>
      <c r="AO809" s="26">
        <f t="array" ref="AO809">SUM(IF(Period=$AN$2,IF(Site=$A$807,IF(Provider=$B809,J))))</f>
        <v>6.5197368421052602</v>
      </c>
      <c r="AP809" s="26"/>
      <c r="AQ809" s="27">
        <f t="shared" ref="AQ809:AQ872" si="426">AO809*(AN809/AN$889)</f>
        <v>0.26168471085291778</v>
      </c>
      <c r="AR809" s="27">
        <f t="shared" si="414"/>
        <v>3.1691717300927388E-2</v>
      </c>
      <c r="AS809" s="44"/>
      <c r="AT809" s="25">
        <f t="array" ref="AT809">SUM(IF(Period=$AT$2,IF(Site=$A$807,IF(Provider=$B809,I))))</f>
        <v>155</v>
      </c>
      <c r="AU809" s="26">
        <f t="array" ref="AU809">SUM(IF(Period=$AT$2,IF(Site=$A$807,IF(Provider=$B809,J))))</f>
        <v>3.2516129032258099</v>
      </c>
      <c r="AV809" s="26"/>
      <c r="AW809" s="27">
        <f t="shared" ref="AW809:AW872" si="427">AU809*(AT809/AT$889)</f>
        <v>0.128538638102525</v>
      </c>
      <c r="AX809" s="27">
        <f t="shared" si="415"/>
        <v>1.5880518007373112E-2</v>
      </c>
      <c r="AY809" s="44"/>
      <c r="AZ809" s="25">
        <f t="array" ref="AZ809">SUM(IF(Period=$AZ$2,IF(Site=$A$807,IF(Provider=$B809,I))))</f>
        <v>185</v>
      </c>
      <c r="BA809" s="26">
        <f t="array" ref="BA809">SUM(IF(Period=$AZ$2,IF(Site=$A$807,IF(Provider=$B809,J))))</f>
        <v>5.0756756756756802</v>
      </c>
      <c r="BB809" s="26"/>
      <c r="BC809" s="27">
        <f t="shared" ref="BC809:BC872" si="428">BA809*(AZ809/AZ$889)</f>
        <v>0.23905295315682301</v>
      </c>
      <c r="BD809" s="27">
        <f t="shared" si="416"/>
        <v>3.0597282413894259E-2</v>
      </c>
      <c r="BE809" s="44"/>
      <c r="BF809" s="25">
        <f t="array" ref="BF809">SUM(IF(Period=$BF$2,IF(Site=$A$807,IF(Provider=$B809,I))))</f>
        <v>193</v>
      </c>
      <c r="BG809" s="26">
        <f t="array" ref="BG809">SUM(IF(Period=$BF$2,IF(Site=$A$807,IF(Provider=$B809,J))))</f>
        <v>4.0259067357512999</v>
      </c>
      <c r="BH809" s="26"/>
      <c r="BI809" s="27">
        <f t="shared" ref="BI809:BI872" si="429">BG809*(BF809/BF$889)</f>
        <v>0.18854646930356733</v>
      </c>
      <c r="BJ809" s="27">
        <f t="shared" si="417"/>
        <v>2.4042329352063893E-2</v>
      </c>
      <c r="BK809" s="44"/>
      <c r="BL809" s="25">
        <f t="array" ref="BL809">SUM(IF(Period=$BL$2,IF(Site=$A$807,IF(Provider=$B809,I))))</f>
        <v>212</v>
      </c>
      <c r="BM809" s="26">
        <f t="array" ref="BM809">SUM(IF(Period=$BL$2,IF(Site=$A$807,IF(Provider=$B809,J))))</f>
        <v>4.8773584905660403</v>
      </c>
      <c r="BN809" s="26"/>
      <c r="BO809" s="27">
        <f t="shared" ref="BO809:BO872" si="430">BM809*(BL809/BL$889)</f>
        <v>0.25109276347741638</v>
      </c>
      <c r="BP809" s="27">
        <f t="shared" si="418"/>
        <v>3.2148742343686865E-2</v>
      </c>
      <c r="BQ809" s="44"/>
      <c r="BR809" s="25">
        <f t="array" ref="BR809">SUM(IF(Period=$BR$2,IF(Site=$A$807,IF(Provider=$B809,I))))</f>
        <v>193</v>
      </c>
      <c r="BS809" s="26">
        <f t="array" ref="BS809">SUM(IF(Period=$BR$2,IF(Site=$A$807,IF(Provider=$B809,J))))</f>
        <v>7.86010362694301</v>
      </c>
      <c r="BT809" s="26"/>
      <c r="BU809" s="27">
        <f t="shared" ref="BU809:BU872" si="431">BS809*(BR809/BR$889)</f>
        <v>0.34809545663148256</v>
      </c>
      <c r="BV809" s="27">
        <f t="shared" si="419"/>
        <v>4.449854800387202E-2</v>
      </c>
    </row>
    <row r="810" spans="1:74" outlineLevel="1" x14ac:dyDescent="0.25">
      <c r="B810" s="20" t="s">
        <v>798</v>
      </c>
      <c r="C810" s="44"/>
      <c r="D810" s="25">
        <f t="array" ref="D810">SUM(IF(Period=$D$2,IF(Site=$A$807,IF(Provider=$B810,I))))</f>
        <v>2</v>
      </c>
      <c r="E810" s="26">
        <f t="array" ref="E810">SUM(IF(Period=$D$2,IF(Site=$A$807,IF(Provider=$B810,J))))</f>
        <v>8.5</v>
      </c>
      <c r="F810" s="26"/>
      <c r="G810" s="27">
        <f t="shared" si="420"/>
        <v>3.8505096262740658E-3</v>
      </c>
      <c r="H810" s="27">
        <f t="shared" si="408"/>
        <v>4.9236829148202848E-4</v>
      </c>
      <c r="I810" s="44"/>
      <c r="J810" s="25">
        <f t="array" ref="J810">SUM(IF(Period=$J$2,IF(Site=$A$807,IF(Provider=$B810,I))))</f>
        <v>0</v>
      </c>
      <c r="K810" s="26">
        <f t="array" ref="K810">SUM(IF(Period=$J$2,IF(Site=$A$807,IF(Provider=$B810,J))))</f>
        <v>0</v>
      </c>
      <c r="L810" s="26"/>
      <c r="M810" s="27">
        <f t="shared" si="421"/>
        <v>0</v>
      </c>
      <c r="N810" s="27">
        <f t="shared" si="409"/>
        <v>0</v>
      </c>
      <c r="O810" s="44"/>
      <c r="P810" s="25">
        <f t="array" ref="P810">SUM(IF(Period=$P$2,IF(Site=$A$807,IF(Provider=$B810,I))))</f>
        <v>0</v>
      </c>
      <c r="Q810" s="26">
        <f t="array" ref="Q810">SUM(IF(Period=$P$2,IF(Site=$A$807,IF(Provider=$B810,J))))</f>
        <v>0</v>
      </c>
      <c r="R810" s="26"/>
      <c r="S810" s="27">
        <f t="shared" si="422"/>
        <v>0</v>
      </c>
      <c r="T810" s="27">
        <f t="shared" si="410"/>
        <v>0</v>
      </c>
      <c r="U810" s="44"/>
      <c r="V810" s="25">
        <f t="array" ref="V810">SUM(IF(Period=$V$2,IF(Site=$A$807,IF(Provider=$B810,I))))</f>
        <v>0</v>
      </c>
      <c r="W810" s="26">
        <f t="array" ref="W810">SUM(IF(Period=$V$2,IF(Site=$A$807,IF(Provider=$B810,J))))</f>
        <v>0</v>
      </c>
      <c r="X810" s="26"/>
      <c r="Y810" s="27">
        <f t="shared" si="423"/>
        <v>0</v>
      </c>
      <c r="Z810" s="27">
        <f t="shared" si="411"/>
        <v>0</v>
      </c>
      <c r="AA810" s="44"/>
      <c r="AB810" s="25">
        <f t="array" ref="AB810">SUM(IF(Period=$AB$2,IF(Site=$A$807,IF(Provider=$B810,I))))</f>
        <v>0</v>
      </c>
      <c r="AC810" s="26">
        <f t="array" ref="AC810">SUM(IF(Period=$AB$2,IF(Site=$A$807,IF(Provider=$B810,J))))</f>
        <v>0</v>
      </c>
      <c r="AD810" s="26"/>
      <c r="AE810" s="27">
        <f t="shared" si="424"/>
        <v>0</v>
      </c>
      <c r="AF810" s="27">
        <f t="shared" si="412"/>
        <v>0</v>
      </c>
      <c r="AG810" s="44"/>
      <c r="AH810" s="25">
        <f t="array" ref="AH810">SUM(IF(Period=$AH$2,IF(Site=$A$807,IF(Provider=$B810,I))))</f>
        <v>0</v>
      </c>
      <c r="AI810" s="26">
        <f t="array" ref="AI810">SUM(IF(Period=$AH$2,IF(Site=$A$807,IF(Provider=$B810,J))))</f>
        <v>0</v>
      </c>
      <c r="AJ810" s="26"/>
      <c r="AK810" s="27">
        <f t="shared" si="425"/>
        <v>0</v>
      </c>
      <c r="AL810" s="27">
        <f t="shared" si="413"/>
        <v>0</v>
      </c>
      <c r="AM810" s="44"/>
      <c r="AN810" s="25">
        <f t="array" ref="AN810">SUM(IF(Period=$AN$2,IF(Site=$A$807,IF(Provider=$B810,I))))</f>
        <v>0</v>
      </c>
      <c r="AO810" s="26">
        <f t="array" ref="AO810">SUM(IF(Period=$AN$2,IF(Site=$A$807,IF(Provider=$B810,J))))</f>
        <v>0</v>
      </c>
      <c r="AP810" s="26"/>
      <c r="AQ810" s="27">
        <f t="shared" si="426"/>
        <v>0</v>
      </c>
      <c r="AR810" s="27">
        <f t="shared" si="414"/>
        <v>0</v>
      </c>
      <c r="AS810" s="44"/>
      <c r="AT810" s="25">
        <f t="array" ref="AT810">SUM(IF(Period=$AT$2,IF(Site=$A$807,IF(Provider=$B810,I))))</f>
        <v>0</v>
      </c>
      <c r="AU810" s="26">
        <f t="array" ref="AU810">SUM(IF(Period=$AT$2,IF(Site=$A$807,IF(Provider=$B810,J))))</f>
        <v>0</v>
      </c>
      <c r="AV810" s="26"/>
      <c r="AW810" s="27">
        <f t="shared" si="427"/>
        <v>0</v>
      </c>
      <c r="AX810" s="27">
        <f t="shared" si="415"/>
        <v>0</v>
      </c>
      <c r="AY810" s="44"/>
      <c r="AZ810" s="25">
        <f t="array" ref="AZ810">SUM(IF(Period=$AZ$2,IF(Site=$A$807,IF(Provider=$B810,I))))</f>
        <v>0</v>
      </c>
      <c r="BA810" s="26">
        <f t="array" ref="BA810">SUM(IF(Period=$AZ$2,IF(Site=$A$807,IF(Provider=$B810,J))))</f>
        <v>0</v>
      </c>
      <c r="BB810" s="26"/>
      <c r="BC810" s="27">
        <f t="shared" si="428"/>
        <v>0</v>
      </c>
      <c r="BD810" s="27">
        <f t="shared" si="416"/>
        <v>0</v>
      </c>
      <c r="BE810" s="44"/>
      <c r="BF810" s="25">
        <f t="array" ref="BF810">SUM(IF(Period=$BF$2,IF(Site=$A$807,IF(Provider=$B810,I))))</f>
        <v>0</v>
      </c>
      <c r="BG810" s="26">
        <f t="array" ref="BG810">SUM(IF(Period=$BF$2,IF(Site=$A$807,IF(Provider=$B810,J))))</f>
        <v>0</v>
      </c>
      <c r="BH810" s="26"/>
      <c r="BI810" s="27">
        <f t="shared" si="429"/>
        <v>0</v>
      </c>
      <c r="BJ810" s="27">
        <f t="shared" si="417"/>
        <v>0</v>
      </c>
      <c r="BK810" s="44"/>
      <c r="BL810" s="25">
        <f t="array" ref="BL810">SUM(IF(Period=$BL$2,IF(Site=$A$807,IF(Provider=$B810,I))))</f>
        <v>0</v>
      </c>
      <c r="BM810" s="26">
        <f t="array" ref="BM810">SUM(IF(Period=$BL$2,IF(Site=$A$807,IF(Provider=$B810,J))))</f>
        <v>0</v>
      </c>
      <c r="BN810" s="26"/>
      <c r="BO810" s="27">
        <f t="shared" si="430"/>
        <v>0</v>
      </c>
      <c r="BP810" s="27">
        <f t="shared" si="418"/>
        <v>0</v>
      </c>
      <c r="BQ810" s="44"/>
      <c r="BR810" s="25">
        <f t="array" ref="BR810">SUM(IF(Period=$BR$2,IF(Site=$A$807,IF(Provider=$B810,I))))</f>
        <v>0</v>
      </c>
      <c r="BS810" s="26">
        <f t="array" ref="BS810">SUM(IF(Period=$BR$2,IF(Site=$A$807,IF(Provider=$B810,J))))</f>
        <v>0</v>
      </c>
      <c r="BT810" s="26"/>
      <c r="BU810" s="27">
        <f t="shared" si="431"/>
        <v>0</v>
      </c>
      <c r="BV810" s="27">
        <f t="shared" si="419"/>
        <v>0</v>
      </c>
    </row>
    <row r="811" spans="1:74" outlineLevel="1" x14ac:dyDescent="0.25">
      <c r="B811" s="20" t="s">
        <v>745</v>
      </c>
      <c r="C811" s="44"/>
      <c r="D811" s="25">
        <f t="array" ref="D811">SUM(IF(Period=$D$2,IF(Site=$A$807,IF(Provider=$B811,I))))</f>
        <v>31</v>
      </c>
      <c r="E811" s="26">
        <f t="array" ref="E811">SUM(IF(Period=$D$2,IF(Site=$A$807,IF(Provider=$B811,J))))</f>
        <v>6.354838709677419</v>
      </c>
      <c r="F811" s="26"/>
      <c r="G811" s="27">
        <f t="shared" si="420"/>
        <v>4.4620611551528876E-2</v>
      </c>
      <c r="H811" s="27">
        <f t="shared" si="408"/>
        <v>5.7056796130564484E-3</v>
      </c>
      <c r="I811" s="44"/>
      <c r="J811" s="25">
        <f t="array" ref="J811">SUM(IF(Period=$J$2,IF(Site=$A$807,IF(Provider=$B811,I))))</f>
        <v>0</v>
      </c>
      <c r="K811" s="26">
        <f t="array" ref="K811">SUM(IF(Period=$J$2,IF(Site=$A$807,IF(Provider=$B811,J))))</f>
        <v>0</v>
      </c>
      <c r="L811" s="26"/>
      <c r="M811" s="27">
        <f t="shared" si="421"/>
        <v>0</v>
      </c>
      <c r="N811" s="27">
        <f t="shared" si="409"/>
        <v>0</v>
      </c>
      <c r="O811" s="44"/>
      <c r="P811" s="25">
        <f t="array" ref="P811">SUM(IF(Period=$P$2,IF(Site=$A$807,IF(Provider=$B811,I))))</f>
        <v>0</v>
      </c>
      <c r="Q811" s="26">
        <f t="array" ref="Q811">SUM(IF(Period=$P$2,IF(Site=$A$807,IF(Provider=$B811,J))))</f>
        <v>0</v>
      </c>
      <c r="R811" s="26"/>
      <c r="S811" s="27">
        <f t="shared" si="422"/>
        <v>0</v>
      </c>
      <c r="T811" s="27">
        <f t="shared" si="410"/>
        <v>0</v>
      </c>
      <c r="U811" s="44"/>
      <c r="V811" s="25">
        <f t="array" ref="V811">SUM(IF(Period=$V$2,IF(Site=$A$807,IF(Provider=$B811,I))))</f>
        <v>0</v>
      </c>
      <c r="W811" s="26">
        <f t="array" ref="W811">SUM(IF(Period=$V$2,IF(Site=$A$807,IF(Provider=$B811,J))))</f>
        <v>0</v>
      </c>
      <c r="X811" s="26"/>
      <c r="Y811" s="27">
        <f t="shared" si="423"/>
        <v>0</v>
      </c>
      <c r="Z811" s="27">
        <f t="shared" si="411"/>
        <v>0</v>
      </c>
      <c r="AA811" s="44"/>
      <c r="AB811" s="25">
        <f t="array" ref="AB811">SUM(IF(Period=$AB$2,IF(Site=$A$807,IF(Provider=$B811,I))))</f>
        <v>0</v>
      </c>
      <c r="AC811" s="26">
        <f t="array" ref="AC811">SUM(IF(Period=$AB$2,IF(Site=$A$807,IF(Provider=$B811,J))))</f>
        <v>0</v>
      </c>
      <c r="AD811" s="26"/>
      <c r="AE811" s="27">
        <f t="shared" si="424"/>
        <v>0</v>
      </c>
      <c r="AF811" s="27">
        <f t="shared" si="412"/>
        <v>0</v>
      </c>
      <c r="AG811" s="44"/>
      <c r="AH811" s="25">
        <f t="array" ref="AH811">SUM(IF(Period=$AH$2,IF(Site=$A$807,IF(Provider=$B811,I))))</f>
        <v>0</v>
      </c>
      <c r="AI811" s="26">
        <f t="array" ref="AI811">SUM(IF(Period=$AH$2,IF(Site=$A$807,IF(Provider=$B811,J))))</f>
        <v>0</v>
      </c>
      <c r="AJ811" s="26"/>
      <c r="AK811" s="27">
        <f t="shared" si="425"/>
        <v>0</v>
      </c>
      <c r="AL811" s="27">
        <f t="shared" si="413"/>
        <v>0</v>
      </c>
      <c r="AM811" s="44"/>
      <c r="AN811" s="25">
        <f t="array" ref="AN811">SUM(IF(Period=$AN$2,IF(Site=$A$807,IF(Provider=$B811,I))))</f>
        <v>0</v>
      </c>
      <c r="AO811" s="26">
        <f t="array" ref="AO811">SUM(IF(Period=$AN$2,IF(Site=$A$807,IF(Provider=$B811,J))))</f>
        <v>0</v>
      </c>
      <c r="AP811" s="26"/>
      <c r="AQ811" s="27">
        <f t="shared" si="426"/>
        <v>0</v>
      </c>
      <c r="AR811" s="27">
        <f t="shared" si="414"/>
        <v>0</v>
      </c>
      <c r="AS811" s="44"/>
      <c r="AT811" s="25">
        <f t="array" ref="AT811">SUM(IF(Period=$AT$2,IF(Site=$A$807,IF(Provider=$B811,I))))</f>
        <v>36</v>
      </c>
      <c r="AU811" s="26">
        <f t="array" ref="AU811">SUM(IF(Period=$AT$2,IF(Site=$A$807,IF(Provider=$B811,J))))</f>
        <v>3.5277777777777799</v>
      </c>
      <c r="AV811" s="26"/>
      <c r="AW811" s="27">
        <f t="shared" si="427"/>
        <v>3.2389696505993389E-2</v>
      </c>
      <c r="AX811" s="27">
        <f t="shared" si="415"/>
        <v>4.0016384661436203E-3</v>
      </c>
      <c r="AY811" s="44"/>
      <c r="AZ811" s="25">
        <f t="array" ref="AZ811">SUM(IF(Period=$AZ$2,IF(Site=$A$807,IF(Provider=$B811,I))))</f>
        <v>26</v>
      </c>
      <c r="BA811" s="26">
        <f t="array" ref="BA811">SUM(IF(Period=$AZ$2,IF(Site=$A$807,IF(Provider=$B811,J))))</f>
        <v>2.0384615384615401</v>
      </c>
      <c r="BB811" s="26"/>
      <c r="BC811" s="27">
        <f t="shared" si="428"/>
        <v>1.349287169042771E-2</v>
      </c>
      <c r="BD811" s="27">
        <f t="shared" si="416"/>
        <v>1.7270031607416352E-3</v>
      </c>
      <c r="BE811" s="44"/>
      <c r="BF811" s="25">
        <f t="array" ref="BF811">SUM(IF(Period=$BF$2,IF(Site=$A$807,IF(Provider=$B811,I))))</f>
        <v>82</v>
      </c>
      <c r="BG811" s="26">
        <f t="array" ref="BG811">SUM(IF(Period=$BF$2,IF(Site=$A$807,IF(Provider=$B811,J))))</f>
        <v>3.6341463414634099</v>
      </c>
      <c r="BH811" s="26"/>
      <c r="BI811" s="27">
        <f t="shared" si="429"/>
        <v>7.2312545498665282E-2</v>
      </c>
      <c r="BJ811" s="27">
        <f t="shared" si="417"/>
        <v>9.2208676279472608E-3</v>
      </c>
      <c r="BK811" s="44"/>
      <c r="BL811" s="25">
        <f t="array" ref="BL811">SUM(IF(Period=$BL$2,IF(Site=$A$807,IF(Provider=$B811,I))))</f>
        <v>98</v>
      </c>
      <c r="BM811" s="26">
        <f t="array" ref="BM811">SUM(IF(Period=$BL$2,IF(Site=$A$807,IF(Provider=$B811,J))))</f>
        <v>7.2959183673469399</v>
      </c>
      <c r="BN811" s="26"/>
      <c r="BO811" s="27">
        <f t="shared" si="430"/>
        <v>0.1736279747450219</v>
      </c>
      <c r="BP811" s="27">
        <f t="shared" si="418"/>
        <v>2.2230513322762182E-2</v>
      </c>
      <c r="BQ811" s="44"/>
      <c r="BR811" s="25">
        <f t="array" ref="BR811">SUM(IF(Period=$BR$2,IF(Site=$A$807,IF(Provider=$B811,I))))</f>
        <v>89</v>
      </c>
      <c r="BS811" s="26">
        <f t="array" ref="BS811">SUM(IF(Period=$BR$2,IF(Site=$A$807,IF(Provider=$B811,J))))</f>
        <v>3.3370786516853901</v>
      </c>
      <c r="BT811" s="26"/>
      <c r="BU811" s="27">
        <f t="shared" si="431"/>
        <v>6.8150527765029764E-2</v>
      </c>
      <c r="BV811" s="27">
        <f t="shared" si="419"/>
        <v>8.7119767680619437E-3</v>
      </c>
    </row>
    <row r="812" spans="1:74" outlineLevel="1" x14ac:dyDescent="0.25">
      <c r="B812" s="20" t="s">
        <v>917</v>
      </c>
      <c r="C812" s="44"/>
      <c r="D812" s="25">
        <f t="array" ref="D812">SUM(IF(Period=$D$2,IF(Site=$A$807,IF(Provider=$B812,I))))</f>
        <v>0</v>
      </c>
      <c r="E812" s="26">
        <f t="array" ref="E812">SUM(IF(Period=$D$2,IF(Site=$A$807,IF(Provider=$B812,J))))</f>
        <v>0</v>
      </c>
      <c r="F812" s="26"/>
      <c r="G812" s="27">
        <f t="shared" si="420"/>
        <v>0</v>
      </c>
      <c r="H812" s="27">
        <f t="shared" si="408"/>
        <v>0</v>
      </c>
      <c r="I812" s="44"/>
      <c r="J812" s="25">
        <f t="array" ref="J812">SUM(IF(Period=$J$2,IF(Site=$A$807,IF(Provider=$B812,I))))</f>
        <v>0</v>
      </c>
      <c r="K812" s="26">
        <f t="array" ref="K812">SUM(IF(Period=$J$2,IF(Site=$A$807,IF(Provider=$B812,J))))</f>
        <v>0</v>
      </c>
      <c r="L812" s="26"/>
      <c r="M812" s="27">
        <f t="shared" si="421"/>
        <v>0</v>
      </c>
      <c r="N812" s="27">
        <f t="shared" si="409"/>
        <v>0</v>
      </c>
      <c r="O812" s="44"/>
      <c r="P812" s="25">
        <f t="array" ref="P812">SUM(IF(Period=$P$2,IF(Site=$A$807,IF(Provider=$B812,I))))</f>
        <v>0</v>
      </c>
      <c r="Q812" s="26">
        <f t="array" ref="Q812">SUM(IF(Period=$P$2,IF(Site=$A$807,IF(Provider=$B812,J))))</f>
        <v>0</v>
      </c>
      <c r="R812" s="26"/>
      <c r="S812" s="27">
        <f t="shared" si="422"/>
        <v>0</v>
      </c>
      <c r="T812" s="27">
        <f t="shared" si="410"/>
        <v>0</v>
      </c>
      <c r="U812" s="44"/>
      <c r="V812" s="25">
        <f t="array" ref="V812">SUM(IF(Period=$V$2,IF(Site=$A$807,IF(Provider=$B812,I))))</f>
        <v>0</v>
      </c>
      <c r="W812" s="26">
        <f t="array" ref="W812">SUM(IF(Period=$V$2,IF(Site=$A$807,IF(Provider=$B812,J))))</f>
        <v>0</v>
      </c>
      <c r="X812" s="26"/>
      <c r="Y812" s="27">
        <f t="shared" si="423"/>
        <v>0</v>
      </c>
      <c r="Z812" s="27">
        <f t="shared" si="411"/>
        <v>0</v>
      </c>
      <c r="AA812" s="44"/>
      <c r="AB812" s="25">
        <f t="array" ref="AB812">SUM(IF(Period=$AB$2,IF(Site=$A$807,IF(Provider=$B812,I))))</f>
        <v>0</v>
      </c>
      <c r="AC812" s="26">
        <f t="array" ref="AC812">SUM(IF(Period=$AB$2,IF(Site=$A$807,IF(Provider=$B812,J))))</f>
        <v>0</v>
      </c>
      <c r="AD812" s="26"/>
      <c r="AE812" s="27">
        <f t="shared" si="424"/>
        <v>0</v>
      </c>
      <c r="AF812" s="27">
        <f t="shared" si="412"/>
        <v>0</v>
      </c>
      <c r="AG812" s="44"/>
      <c r="AH812" s="25">
        <f t="array" ref="AH812">SUM(IF(Period=$AH$2,IF(Site=$A$807,IF(Provider=$B812,I))))</f>
        <v>0</v>
      </c>
      <c r="AI812" s="26">
        <f t="array" ref="AI812">SUM(IF(Period=$AH$2,IF(Site=$A$807,IF(Provider=$B812,J))))</f>
        <v>0</v>
      </c>
      <c r="AJ812" s="26"/>
      <c r="AK812" s="27">
        <f t="shared" si="425"/>
        <v>0</v>
      </c>
      <c r="AL812" s="27">
        <f t="shared" si="413"/>
        <v>0</v>
      </c>
      <c r="AM812" s="44"/>
      <c r="AN812" s="25">
        <f t="array" ref="AN812">SUM(IF(Period=$AN$2,IF(Site=$A$807,IF(Provider=$B812,I))))</f>
        <v>0</v>
      </c>
      <c r="AO812" s="26">
        <f t="array" ref="AO812">SUM(IF(Period=$AN$2,IF(Site=$A$807,IF(Provider=$B812,J))))</f>
        <v>0</v>
      </c>
      <c r="AP812" s="26"/>
      <c r="AQ812" s="27">
        <f t="shared" si="426"/>
        <v>0</v>
      </c>
      <c r="AR812" s="27">
        <f t="shared" si="414"/>
        <v>0</v>
      </c>
      <c r="AS812" s="44"/>
      <c r="AT812" s="25">
        <f t="array" ref="AT812">SUM(IF(Period=$AT$2,IF(Site=$A$807,IF(Provider=$B812,I))))</f>
        <v>0</v>
      </c>
      <c r="AU812" s="26">
        <f t="array" ref="AU812">SUM(IF(Period=$AT$2,IF(Site=$A$807,IF(Provider=$B812,J))))</f>
        <v>0</v>
      </c>
      <c r="AV812" s="26"/>
      <c r="AW812" s="27">
        <f t="shared" si="427"/>
        <v>0</v>
      </c>
      <c r="AX812" s="27">
        <f t="shared" si="415"/>
        <v>0</v>
      </c>
      <c r="AY812" s="44"/>
      <c r="AZ812" s="25">
        <f t="array" ref="AZ812">SUM(IF(Period=$AZ$2,IF(Site=$A$807,IF(Provider=$B812,I))))</f>
        <v>1</v>
      </c>
      <c r="BA812" s="26">
        <f t="array" ref="BA812">SUM(IF(Period=$AZ$2,IF(Site=$A$807,IF(Provider=$B812,J))))</f>
        <v>2</v>
      </c>
      <c r="BB812" s="26"/>
      <c r="BC812" s="27">
        <f t="shared" si="428"/>
        <v>5.0916496945010179E-4</v>
      </c>
      <c r="BD812" s="27">
        <f t="shared" si="416"/>
        <v>6.5169930594023918E-5</v>
      </c>
      <c r="BE812" s="44"/>
      <c r="BF812" s="25">
        <f t="array" ref="BF812">SUM(IF(Period=$BF$2,IF(Site=$A$807,IF(Provider=$B812,I))))</f>
        <v>0</v>
      </c>
      <c r="BG812" s="26">
        <f t="array" ref="BG812">SUM(IF(Period=$BF$2,IF(Site=$A$807,IF(Provider=$B812,J))))</f>
        <v>0</v>
      </c>
      <c r="BH812" s="26"/>
      <c r="BI812" s="27">
        <f t="shared" si="429"/>
        <v>0</v>
      </c>
      <c r="BJ812" s="27">
        <f t="shared" si="417"/>
        <v>0</v>
      </c>
      <c r="BK812" s="44"/>
      <c r="BL812" s="25">
        <f t="array" ref="BL812">SUM(IF(Period=$BL$2,IF(Site=$A$807,IF(Provider=$B812,I))))</f>
        <v>0</v>
      </c>
      <c r="BM812" s="26">
        <f t="array" ref="BM812">SUM(IF(Period=$BL$2,IF(Site=$A$807,IF(Provider=$B812,J))))</f>
        <v>0</v>
      </c>
      <c r="BN812" s="26"/>
      <c r="BO812" s="27">
        <f t="shared" si="430"/>
        <v>0</v>
      </c>
      <c r="BP812" s="27">
        <f t="shared" si="418"/>
        <v>0</v>
      </c>
      <c r="BQ812" s="44"/>
      <c r="BR812" s="25">
        <f t="array" ref="BR812">SUM(IF(Period=$BR$2,IF(Site=$A$807,IF(Provider=$B812,I))))</f>
        <v>0</v>
      </c>
      <c r="BS812" s="26">
        <f t="array" ref="BS812">SUM(IF(Period=$BR$2,IF(Site=$A$807,IF(Provider=$B812,J))))</f>
        <v>0</v>
      </c>
      <c r="BT812" s="26"/>
      <c r="BU812" s="27">
        <f t="shared" si="431"/>
        <v>0</v>
      </c>
      <c r="BV812" s="27">
        <f t="shared" si="419"/>
        <v>0</v>
      </c>
    </row>
    <row r="813" spans="1:74" outlineLevel="1" x14ac:dyDescent="0.25">
      <c r="B813" s="20" t="s">
        <v>731</v>
      </c>
      <c r="C813" s="44"/>
      <c r="D813" s="25">
        <f t="array" ref="D813">SUM(IF(Period=$D$2,IF(Site=$A$807,IF(Provider=$B813,I))))</f>
        <v>50</v>
      </c>
      <c r="E813" s="26">
        <f t="array" ref="E813">SUM(IF(Period=$D$2,IF(Site=$A$807,IF(Provider=$B813,J))))</f>
        <v>4.28</v>
      </c>
      <c r="F813" s="26"/>
      <c r="G813" s="27">
        <f t="shared" si="420"/>
        <v>4.8471121177802945E-2</v>
      </c>
      <c r="H813" s="27">
        <f t="shared" si="408"/>
        <v>6.198047904538477E-3</v>
      </c>
      <c r="I813" s="44"/>
      <c r="J813" s="25">
        <f t="array" ref="J813">SUM(IF(Period=$J$2,IF(Site=$A$807,IF(Provider=$B813,I))))</f>
        <v>0</v>
      </c>
      <c r="K813" s="26">
        <f t="array" ref="K813">SUM(IF(Period=$J$2,IF(Site=$A$807,IF(Provider=$B813,J))))</f>
        <v>0</v>
      </c>
      <c r="L813" s="26"/>
      <c r="M813" s="27">
        <f t="shared" si="421"/>
        <v>0</v>
      </c>
      <c r="N813" s="27">
        <f t="shared" si="409"/>
        <v>0</v>
      </c>
      <c r="O813" s="44"/>
      <c r="P813" s="25">
        <f t="array" ref="P813">SUM(IF(Period=$P$2,IF(Site=$A$807,IF(Provider=$B813,I))))</f>
        <v>0</v>
      </c>
      <c r="Q813" s="26">
        <f t="array" ref="Q813">SUM(IF(Period=$P$2,IF(Site=$A$807,IF(Provider=$B813,J))))</f>
        <v>0</v>
      </c>
      <c r="R813" s="26"/>
      <c r="S813" s="27">
        <f t="shared" si="422"/>
        <v>0</v>
      </c>
      <c r="T813" s="27">
        <f t="shared" si="410"/>
        <v>0</v>
      </c>
      <c r="U813" s="44"/>
      <c r="V813" s="25">
        <f t="array" ref="V813">SUM(IF(Period=$V$2,IF(Site=$A$807,IF(Provider=$B813,I))))</f>
        <v>0</v>
      </c>
      <c r="W813" s="26">
        <f t="array" ref="W813">SUM(IF(Period=$V$2,IF(Site=$A$807,IF(Provider=$B813,J))))</f>
        <v>0</v>
      </c>
      <c r="X813" s="26"/>
      <c r="Y813" s="27">
        <f t="shared" si="423"/>
        <v>0</v>
      </c>
      <c r="Z813" s="27">
        <f t="shared" si="411"/>
        <v>0</v>
      </c>
      <c r="AA813" s="44"/>
      <c r="AB813" s="25">
        <f t="array" ref="AB813">SUM(IF(Period=$AB$2,IF(Site=$A$807,IF(Provider=$B813,I))))</f>
        <v>0</v>
      </c>
      <c r="AC813" s="26">
        <f t="array" ref="AC813">SUM(IF(Period=$AB$2,IF(Site=$A$807,IF(Provider=$B813,J))))</f>
        <v>0</v>
      </c>
      <c r="AD813" s="26"/>
      <c r="AE813" s="27">
        <f t="shared" si="424"/>
        <v>0</v>
      </c>
      <c r="AF813" s="27">
        <f t="shared" si="412"/>
        <v>0</v>
      </c>
      <c r="AG813" s="44"/>
      <c r="AH813" s="25">
        <f t="array" ref="AH813">SUM(IF(Period=$AH$2,IF(Site=$A$807,IF(Provider=$B813,I))))</f>
        <v>0</v>
      </c>
      <c r="AI813" s="26">
        <f t="array" ref="AI813">SUM(IF(Period=$AH$2,IF(Site=$A$807,IF(Provider=$B813,J))))</f>
        <v>0</v>
      </c>
      <c r="AJ813" s="26"/>
      <c r="AK813" s="27">
        <f t="shared" si="425"/>
        <v>0</v>
      </c>
      <c r="AL813" s="27">
        <f t="shared" si="413"/>
        <v>0</v>
      </c>
      <c r="AM813" s="44"/>
      <c r="AN813" s="25">
        <f t="array" ref="AN813">SUM(IF(Period=$AN$2,IF(Site=$A$807,IF(Provider=$B813,I))))</f>
        <v>0</v>
      </c>
      <c r="AO813" s="26">
        <f t="array" ref="AO813">SUM(IF(Period=$AN$2,IF(Site=$A$807,IF(Provider=$B813,J))))</f>
        <v>0</v>
      </c>
      <c r="AP813" s="26"/>
      <c r="AQ813" s="27">
        <f t="shared" si="426"/>
        <v>0</v>
      </c>
      <c r="AR813" s="27">
        <f t="shared" si="414"/>
        <v>0</v>
      </c>
      <c r="AS813" s="44"/>
      <c r="AT813" s="25">
        <f t="array" ref="AT813">SUM(IF(Period=$AT$2,IF(Site=$A$807,IF(Provider=$B813,I))))</f>
        <v>0</v>
      </c>
      <c r="AU813" s="26">
        <f t="array" ref="AU813">SUM(IF(Period=$AT$2,IF(Site=$A$807,IF(Provider=$B813,J))))</f>
        <v>0</v>
      </c>
      <c r="AV813" s="26"/>
      <c r="AW813" s="27">
        <f t="shared" si="427"/>
        <v>0</v>
      </c>
      <c r="AX813" s="27">
        <f t="shared" si="415"/>
        <v>0</v>
      </c>
      <c r="AY813" s="44"/>
      <c r="AZ813" s="25">
        <f t="array" ref="AZ813">SUM(IF(Period=$AZ$2,IF(Site=$A$807,IF(Provider=$B813,I))))</f>
        <v>0</v>
      </c>
      <c r="BA813" s="26">
        <f t="array" ref="BA813">SUM(IF(Period=$AZ$2,IF(Site=$A$807,IF(Provider=$B813,J))))</f>
        <v>0</v>
      </c>
      <c r="BB813" s="26"/>
      <c r="BC813" s="27">
        <f t="shared" si="428"/>
        <v>0</v>
      </c>
      <c r="BD813" s="27">
        <f t="shared" si="416"/>
        <v>0</v>
      </c>
      <c r="BE813" s="44"/>
      <c r="BF813" s="25">
        <f t="array" ref="BF813">SUM(IF(Period=$BF$2,IF(Site=$A$807,IF(Provider=$B813,I))))</f>
        <v>0</v>
      </c>
      <c r="BG813" s="26">
        <f t="array" ref="BG813">SUM(IF(Period=$BF$2,IF(Site=$A$807,IF(Provider=$B813,J))))</f>
        <v>0</v>
      </c>
      <c r="BH813" s="26"/>
      <c r="BI813" s="27">
        <f t="shared" si="429"/>
        <v>0</v>
      </c>
      <c r="BJ813" s="27">
        <f t="shared" si="417"/>
        <v>0</v>
      </c>
      <c r="BK813" s="44"/>
      <c r="BL813" s="25">
        <f t="array" ref="BL813">SUM(IF(Period=$BL$2,IF(Site=$A$807,IF(Provider=$B813,I))))</f>
        <v>0</v>
      </c>
      <c r="BM813" s="26">
        <f t="array" ref="BM813">SUM(IF(Period=$BL$2,IF(Site=$A$807,IF(Provider=$B813,J))))</f>
        <v>0</v>
      </c>
      <c r="BN813" s="26"/>
      <c r="BO813" s="27">
        <f t="shared" si="430"/>
        <v>0</v>
      </c>
      <c r="BP813" s="27">
        <f t="shared" si="418"/>
        <v>0</v>
      </c>
      <c r="BQ813" s="44"/>
      <c r="BR813" s="25">
        <f t="array" ref="BR813">SUM(IF(Period=$BR$2,IF(Site=$A$807,IF(Provider=$B813,I))))</f>
        <v>0</v>
      </c>
      <c r="BS813" s="26">
        <f t="array" ref="BS813">SUM(IF(Period=$BR$2,IF(Site=$A$807,IF(Provider=$B813,J))))</f>
        <v>0</v>
      </c>
      <c r="BT813" s="26"/>
      <c r="BU813" s="27">
        <f t="shared" si="431"/>
        <v>0</v>
      </c>
      <c r="BV813" s="27">
        <f t="shared" si="419"/>
        <v>0</v>
      </c>
    </row>
    <row r="814" spans="1:74" outlineLevel="1" x14ac:dyDescent="0.25">
      <c r="B814" s="20" t="s">
        <v>847</v>
      </c>
      <c r="C814" s="44"/>
      <c r="D814" s="25">
        <f t="array" ref="D814">SUM(IF(Period=$D$2,IF(Site=$A$807,IF(Provider=$B814,I))))</f>
        <v>0</v>
      </c>
      <c r="E814" s="26">
        <f t="array" ref="E814">SUM(IF(Period=$D$2,IF(Site=$A$807,IF(Provider=$B814,J))))</f>
        <v>0</v>
      </c>
      <c r="F814" s="26"/>
      <c r="G814" s="27">
        <f t="shared" si="420"/>
        <v>0</v>
      </c>
      <c r="H814" s="27">
        <f t="shared" si="408"/>
        <v>0</v>
      </c>
      <c r="I814" s="44"/>
      <c r="J814" s="25">
        <f t="array" ref="J814">SUM(IF(Period=$J$2,IF(Site=$A$807,IF(Provider=$B814,I))))</f>
        <v>0</v>
      </c>
      <c r="K814" s="26">
        <f t="array" ref="K814">SUM(IF(Period=$J$2,IF(Site=$A$807,IF(Provider=$B814,J))))</f>
        <v>0</v>
      </c>
      <c r="L814" s="26"/>
      <c r="M814" s="27">
        <f t="shared" si="421"/>
        <v>0</v>
      </c>
      <c r="N814" s="27">
        <f t="shared" si="409"/>
        <v>0</v>
      </c>
      <c r="O814" s="44"/>
      <c r="P814" s="25">
        <f t="array" ref="P814">SUM(IF(Period=$P$2,IF(Site=$A$807,IF(Provider=$B814,I))))</f>
        <v>22</v>
      </c>
      <c r="Q814" s="26">
        <f t="array" ref="Q814">SUM(IF(Period=$P$2,IF(Site=$A$807,IF(Provider=$B814,J))))</f>
        <v>6.6363636363636367</v>
      </c>
      <c r="R814" s="26"/>
      <c r="S814" s="27">
        <f t="shared" si="422"/>
        <v>3.300180831826402E-2</v>
      </c>
      <c r="T814" s="27">
        <f t="shared" si="410"/>
        <v>4.2072503025762202E-3</v>
      </c>
      <c r="U814" s="44"/>
      <c r="V814" s="25">
        <f t="array" ref="V814">SUM(IF(Period=$V$2,IF(Site=$A$807,IF(Provider=$B814,I))))</f>
        <v>107</v>
      </c>
      <c r="W814" s="26">
        <f t="array" ref="W814">SUM(IF(Period=$V$2,IF(Site=$A$807,IF(Provider=$B814,J))))</f>
        <v>3.8037383177570092</v>
      </c>
      <c r="X814" s="26"/>
      <c r="Y814" s="27">
        <f t="shared" si="423"/>
        <v>9.6058531980174652E-2</v>
      </c>
      <c r="Z814" s="27">
        <f t="shared" si="411"/>
        <v>1.2308715901530274E-2</v>
      </c>
      <c r="AA814" s="44"/>
      <c r="AB814" s="25">
        <f t="array" ref="AB814">SUM(IF(Period=$AB$2,IF(Site=$A$807,IF(Provider=$B814,I))))</f>
        <v>65</v>
      </c>
      <c r="AC814" s="26">
        <f t="array" ref="AC814">SUM(IF(Period=$AB$2,IF(Site=$A$807,IF(Provider=$B814,J))))</f>
        <v>3.2769230769230768</v>
      </c>
      <c r="AD814" s="26"/>
      <c r="AE814" s="27">
        <f t="shared" si="424"/>
        <v>5.0164861045690061E-2</v>
      </c>
      <c r="AF814" s="27">
        <f t="shared" si="412"/>
        <v>6.407749466020878E-3</v>
      </c>
      <c r="AG814" s="44"/>
      <c r="AH814" s="25">
        <f t="array" ref="AH814">SUM(IF(Period=$AH$2,IF(Site=$A$807,IF(Provider=$B814,I))))</f>
        <v>62</v>
      </c>
      <c r="AI814" s="26">
        <f t="array" ref="AI814">SUM(IF(Period=$AH$2,IF(Site=$A$807,IF(Provider=$B814,J))))</f>
        <v>3.80645161290323</v>
      </c>
      <c r="AJ814" s="26"/>
      <c r="AK814" s="27">
        <f t="shared" si="425"/>
        <v>6.3338701019860513E-2</v>
      </c>
      <c r="AL814" s="27">
        <f t="shared" si="413"/>
        <v>8.0365048014710977E-3</v>
      </c>
      <c r="AM814" s="44"/>
      <c r="AN814" s="25">
        <f t="array" ref="AN814">SUM(IF(Period=$AN$2,IF(Site=$A$807,IF(Provider=$B814,I))))</f>
        <v>32</v>
      </c>
      <c r="AO814" s="26">
        <f t="array" ref="AO814">SUM(IF(Period=$AN$2,IF(Site=$A$807,IF(Provider=$B814,J))))</f>
        <v>4.71875</v>
      </c>
      <c r="AP814" s="26"/>
      <c r="AQ814" s="27">
        <f t="shared" si="426"/>
        <v>3.9873250594137842E-2</v>
      </c>
      <c r="AR814" s="27">
        <f t="shared" si="414"/>
        <v>4.8289094979213302E-3</v>
      </c>
      <c r="AS814" s="44"/>
      <c r="AT814" s="25">
        <f t="array" ref="AT814">SUM(IF(Period=$AT$2,IF(Site=$A$807,IF(Provider=$B814,I))))</f>
        <v>15</v>
      </c>
      <c r="AU814" s="26">
        <f t="array" ref="AU814">SUM(IF(Period=$AT$2,IF(Site=$A$807,IF(Provider=$B814,J))))</f>
        <v>3.8666666666666698</v>
      </c>
      <c r="AV814" s="26"/>
      <c r="AW814" s="27">
        <f t="shared" si="427"/>
        <v>1.4792144861004858E-2</v>
      </c>
      <c r="AX814" s="27">
        <f t="shared" si="415"/>
        <v>1.8275199294199216E-3</v>
      </c>
      <c r="AY814" s="44"/>
      <c r="AZ814" s="25">
        <f t="array" ref="AZ814">SUM(IF(Period=$AZ$2,IF(Site=$A$807,IF(Provider=$B814,I))))</f>
        <v>28</v>
      </c>
      <c r="BA814" s="26">
        <f t="array" ref="BA814">SUM(IF(Period=$AZ$2,IF(Site=$A$807,IF(Provider=$B814,J))))</f>
        <v>6.1071428571428603</v>
      </c>
      <c r="BB814" s="26"/>
      <c r="BC814" s="27">
        <f t="shared" si="428"/>
        <v>4.3533604887983732E-2</v>
      </c>
      <c r="BD814" s="27">
        <f t="shared" si="416"/>
        <v>5.5720290657890479E-3</v>
      </c>
      <c r="BE814" s="44"/>
      <c r="BF814" s="25">
        <f t="array" ref="BF814">SUM(IF(Period=$BF$2,IF(Site=$A$807,IF(Provider=$B814,I))))</f>
        <v>14</v>
      </c>
      <c r="BG814" s="26">
        <f t="array" ref="BG814">SUM(IF(Period=$BF$2,IF(Site=$A$807,IF(Provider=$B814,J))))</f>
        <v>4</v>
      </c>
      <c r="BH814" s="26"/>
      <c r="BI814" s="27">
        <f t="shared" si="429"/>
        <v>1.3588934724581413E-2</v>
      </c>
      <c r="BJ814" s="27">
        <f t="shared" si="417"/>
        <v>1.7327804938424409E-3</v>
      </c>
      <c r="BK814" s="44"/>
      <c r="BL814" s="25">
        <f t="array" ref="BL814">SUM(IF(Period=$BL$2,IF(Site=$A$807,IF(Provider=$B814,I))))</f>
        <v>28</v>
      </c>
      <c r="BM814" s="26">
        <f t="array" ref="BM814">SUM(IF(Period=$BL$2,IF(Site=$A$807,IF(Provider=$B814,J))))</f>
        <v>2.8214285714285698</v>
      </c>
      <c r="BN814" s="26"/>
      <c r="BO814" s="27">
        <f t="shared" si="430"/>
        <v>1.9184069936862544E-2</v>
      </c>
      <c r="BP814" s="27">
        <f t="shared" si="418"/>
        <v>2.4562385349625334E-3</v>
      </c>
      <c r="BQ814" s="44"/>
      <c r="BR814" s="25">
        <f t="array" ref="BR814">SUM(IF(Period=$BR$2,IF(Site=$A$807,IF(Provider=$B814,I))))</f>
        <v>25</v>
      </c>
      <c r="BS814" s="26">
        <f t="array" ref="BS814">SUM(IF(Period=$BR$2,IF(Site=$A$807,IF(Provider=$B814,J))))</f>
        <v>2.92</v>
      </c>
      <c r="BT814" s="26"/>
      <c r="BU814" s="27">
        <f t="shared" si="431"/>
        <v>1.6750803120697568E-2</v>
      </c>
      <c r="BV814" s="27">
        <f t="shared" si="419"/>
        <v>2.141327623126338E-3</v>
      </c>
    </row>
    <row r="815" spans="1:74" outlineLevel="1" x14ac:dyDescent="0.25">
      <c r="B815" s="20" t="s">
        <v>832</v>
      </c>
      <c r="C815" s="44"/>
      <c r="D815" s="25">
        <f t="array" ref="D815">SUM(IF(Period=$D$2,IF(Site=$A$807,IF(Provider=$B815,I))))</f>
        <v>0</v>
      </c>
      <c r="E815" s="26">
        <f t="array" ref="E815">SUM(IF(Period=$D$2,IF(Site=$A$807,IF(Provider=$B815,J))))</f>
        <v>0</v>
      </c>
      <c r="F815" s="26"/>
      <c r="G815" s="27">
        <f t="shared" si="420"/>
        <v>0</v>
      </c>
      <c r="H815" s="27">
        <f t="shared" si="408"/>
        <v>0</v>
      </c>
      <c r="I815" s="44"/>
      <c r="J815" s="25">
        <f t="array" ref="J815">SUM(IF(Period=$J$2,IF(Site=$A$807,IF(Provider=$B815,I))))</f>
        <v>72</v>
      </c>
      <c r="K815" s="26">
        <f t="array" ref="K815">SUM(IF(Period=$J$2,IF(Site=$A$807,IF(Provider=$B815,J))))</f>
        <v>5.6805555555555554</v>
      </c>
      <c r="L815" s="26"/>
      <c r="M815" s="27">
        <f t="shared" si="421"/>
        <v>9.7729988052568689E-2</v>
      </c>
      <c r="N815" s="27">
        <f t="shared" si="409"/>
        <v>1.2671561793227374E-2</v>
      </c>
      <c r="O815" s="44"/>
      <c r="P815" s="25">
        <f t="array" ref="P815">SUM(IF(Period=$P$2,IF(Site=$A$807,IF(Provider=$B815,I))))</f>
        <v>18</v>
      </c>
      <c r="Q815" s="26">
        <f t="array" ref="Q815">SUM(IF(Period=$P$2,IF(Site=$A$807,IF(Provider=$B815,J))))</f>
        <v>4.6111111111111107</v>
      </c>
      <c r="R815" s="26"/>
      <c r="S815" s="27">
        <f t="shared" si="422"/>
        <v>1.8761301989150089E-2</v>
      </c>
      <c r="T815" s="27">
        <f t="shared" si="410"/>
        <v>2.3917929802316868E-3</v>
      </c>
      <c r="U815" s="44"/>
      <c r="V815" s="25">
        <f t="array" ref="V815">SUM(IF(Period=$V$2,IF(Site=$A$807,IF(Provider=$B815,I))))</f>
        <v>0</v>
      </c>
      <c r="W815" s="26">
        <f t="array" ref="W815">SUM(IF(Period=$V$2,IF(Site=$A$807,IF(Provider=$B815,J))))</f>
        <v>0</v>
      </c>
      <c r="X815" s="26"/>
      <c r="Y815" s="27">
        <f t="shared" si="423"/>
        <v>0</v>
      </c>
      <c r="Z815" s="27">
        <f t="shared" si="411"/>
        <v>0</v>
      </c>
      <c r="AA815" s="44"/>
      <c r="AB815" s="25">
        <f t="array" ref="AB815">SUM(IF(Period=$AB$2,IF(Site=$A$807,IF(Provider=$B815,I))))</f>
        <v>30</v>
      </c>
      <c r="AC815" s="26">
        <f t="array" ref="AC815">SUM(IF(Period=$AB$2,IF(Site=$A$807,IF(Provider=$B815,J))))</f>
        <v>3.4</v>
      </c>
      <c r="AD815" s="26"/>
      <c r="AE815" s="27">
        <f t="shared" si="424"/>
        <v>2.4022609514837496E-2</v>
      </c>
      <c r="AF815" s="27">
        <f t="shared" si="412"/>
        <v>3.0684997442916879E-3</v>
      </c>
      <c r="AG815" s="44"/>
      <c r="AH815" s="25">
        <f t="array" ref="AH815">SUM(IF(Period=$AH$2,IF(Site=$A$807,IF(Provider=$B815,I))))</f>
        <v>0</v>
      </c>
      <c r="AI815" s="26">
        <f t="array" ref="AI815">SUM(IF(Period=$AH$2,IF(Site=$A$807,IF(Provider=$B815,J))))</f>
        <v>0</v>
      </c>
      <c r="AJ815" s="26"/>
      <c r="AK815" s="27">
        <f t="shared" si="425"/>
        <v>0</v>
      </c>
      <c r="AL815" s="27">
        <f t="shared" si="413"/>
        <v>0</v>
      </c>
      <c r="AM815" s="44"/>
      <c r="AN815" s="25">
        <f t="array" ref="AN815">SUM(IF(Period=$AN$2,IF(Site=$A$807,IF(Provider=$B815,I))))</f>
        <v>0</v>
      </c>
      <c r="AO815" s="26">
        <f t="array" ref="AO815">SUM(IF(Period=$AN$2,IF(Site=$A$807,IF(Provider=$B815,J))))</f>
        <v>0</v>
      </c>
      <c r="AP815" s="26"/>
      <c r="AQ815" s="27">
        <f t="shared" si="426"/>
        <v>0</v>
      </c>
      <c r="AR815" s="27">
        <f t="shared" si="414"/>
        <v>0</v>
      </c>
      <c r="AS815" s="44"/>
      <c r="AT815" s="25">
        <f t="array" ref="AT815">SUM(IF(Period=$AT$2,IF(Site=$A$807,IF(Provider=$B815,I))))</f>
        <v>0</v>
      </c>
      <c r="AU815" s="26">
        <f t="array" ref="AU815">SUM(IF(Period=$AT$2,IF(Site=$A$807,IF(Provider=$B815,J))))</f>
        <v>0</v>
      </c>
      <c r="AV815" s="26"/>
      <c r="AW815" s="27">
        <f t="shared" si="427"/>
        <v>0</v>
      </c>
      <c r="AX815" s="27">
        <f t="shared" si="415"/>
        <v>0</v>
      </c>
      <c r="AY815" s="44"/>
      <c r="AZ815" s="25">
        <f t="array" ref="AZ815">SUM(IF(Period=$AZ$2,IF(Site=$A$807,IF(Provider=$B815,I))))</f>
        <v>0</v>
      </c>
      <c r="BA815" s="26">
        <f t="array" ref="BA815">SUM(IF(Period=$AZ$2,IF(Site=$A$807,IF(Provider=$B815,J))))</f>
        <v>0</v>
      </c>
      <c r="BB815" s="26"/>
      <c r="BC815" s="27">
        <f t="shared" si="428"/>
        <v>0</v>
      </c>
      <c r="BD815" s="27">
        <f t="shared" si="416"/>
        <v>0</v>
      </c>
      <c r="BE815" s="44"/>
      <c r="BF815" s="25">
        <f t="array" ref="BF815">SUM(IF(Period=$BF$2,IF(Site=$A$807,IF(Provider=$B815,I))))</f>
        <v>0</v>
      </c>
      <c r="BG815" s="26">
        <f t="array" ref="BG815">SUM(IF(Period=$BF$2,IF(Site=$A$807,IF(Provider=$B815,J))))</f>
        <v>0</v>
      </c>
      <c r="BH815" s="26"/>
      <c r="BI815" s="27">
        <f t="shared" si="429"/>
        <v>0</v>
      </c>
      <c r="BJ815" s="27">
        <f t="shared" si="417"/>
        <v>0</v>
      </c>
      <c r="BK815" s="44"/>
      <c r="BL815" s="25">
        <f t="array" ref="BL815">SUM(IF(Period=$BL$2,IF(Site=$A$807,IF(Provider=$B815,I))))</f>
        <v>0</v>
      </c>
      <c r="BM815" s="26">
        <f t="array" ref="BM815">SUM(IF(Period=$BL$2,IF(Site=$A$807,IF(Provider=$B815,J))))</f>
        <v>0</v>
      </c>
      <c r="BN815" s="26"/>
      <c r="BO815" s="27">
        <f t="shared" si="430"/>
        <v>0</v>
      </c>
      <c r="BP815" s="27">
        <f t="shared" si="418"/>
        <v>0</v>
      </c>
      <c r="BQ815" s="44"/>
      <c r="BR815" s="25">
        <f t="array" ref="BR815">SUM(IF(Period=$BR$2,IF(Site=$A$807,IF(Provider=$B815,I))))</f>
        <v>0</v>
      </c>
      <c r="BS815" s="26">
        <f t="array" ref="BS815">SUM(IF(Period=$BR$2,IF(Site=$A$807,IF(Provider=$B815,J))))</f>
        <v>0</v>
      </c>
      <c r="BT815" s="26"/>
      <c r="BU815" s="27">
        <f t="shared" si="431"/>
        <v>0</v>
      </c>
      <c r="BV815" s="27">
        <f t="shared" si="419"/>
        <v>0</v>
      </c>
    </row>
    <row r="816" spans="1:74" outlineLevel="1" x14ac:dyDescent="0.25">
      <c r="B816" s="20" t="s">
        <v>739</v>
      </c>
      <c r="C816" s="44"/>
      <c r="D816" s="25">
        <f t="array" ref="D816">SUM(IF(Period=$D$2,IF(Site=$A$807,IF(Provider=$B816,I))))</f>
        <v>0</v>
      </c>
      <c r="E816" s="26">
        <f t="array" ref="E816">SUM(IF(Period=$D$2,IF(Site=$A$807,IF(Provider=$B816,J))))</f>
        <v>0</v>
      </c>
      <c r="F816" s="26"/>
      <c r="G816" s="27">
        <f t="shared" si="420"/>
        <v>0</v>
      </c>
      <c r="H816" s="27">
        <f t="shared" si="408"/>
        <v>0</v>
      </c>
      <c r="I816" s="44"/>
      <c r="J816" s="25">
        <f t="array" ref="J816">SUM(IF(Period=$J$2,IF(Site=$A$807,IF(Provider=$B816,I))))</f>
        <v>0</v>
      </c>
      <c r="K816" s="26">
        <f t="array" ref="K816">SUM(IF(Period=$J$2,IF(Site=$A$807,IF(Provider=$B816,J))))</f>
        <v>0</v>
      </c>
      <c r="L816" s="26"/>
      <c r="M816" s="27">
        <f t="shared" si="421"/>
        <v>0</v>
      </c>
      <c r="N816" s="27">
        <f t="shared" si="409"/>
        <v>0</v>
      </c>
      <c r="O816" s="44"/>
      <c r="P816" s="25">
        <f t="array" ref="P816">SUM(IF(Period=$P$2,IF(Site=$A$807,IF(Provider=$B816,I))))</f>
        <v>9</v>
      </c>
      <c r="Q816" s="26">
        <f t="array" ref="Q816">SUM(IF(Period=$P$2,IF(Site=$A$807,IF(Provider=$B816,J))))</f>
        <v>2.7777777777777777</v>
      </c>
      <c r="R816" s="26"/>
      <c r="S816" s="27">
        <f t="shared" si="422"/>
        <v>5.650994575045208E-3</v>
      </c>
      <c r="T816" s="27">
        <f t="shared" si="410"/>
        <v>7.2041957235894185E-4</v>
      </c>
      <c r="U816" s="44"/>
      <c r="V816" s="25">
        <f t="array" ref="V816">SUM(IF(Period=$V$2,IF(Site=$A$807,IF(Provider=$B816,I))))</f>
        <v>14</v>
      </c>
      <c r="W816" s="26">
        <f t="array" ref="W816">SUM(IF(Period=$V$2,IF(Site=$A$807,IF(Provider=$B816,J))))</f>
        <v>4.1428571428571432</v>
      </c>
      <c r="X816" s="26"/>
      <c r="Y816" s="27">
        <f t="shared" si="423"/>
        <v>1.3688930847297618E-2</v>
      </c>
      <c r="Z816" s="27">
        <f t="shared" si="411"/>
        <v>1.7540676223310955E-3</v>
      </c>
      <c r="AA816" s="44"/>
      <c r="AB816" s="25">
        <f t="array" ref="AB816">SUM(IF(Period=$AB$2,IF(Site=$A$807,IF(Provider=$B816,I))))</f>
        <v>0</v>
      </c>
      <c r="AC816" s="26">
        <f t="array" ref="AC816">SUM(IF(Period=$AB$2,IF(Site=$A$807,IF(Provider=$B816,J))))</f>
        <v>0</v>
      </c>
      <c r="AD816" s="26"/>
      <c r="AE816" s="27">
        <f t="shared" si="424"/>
        <v>0</v>
      </c>
      <c r="AF816" s="27">
        <f t="shared" si="412"/>
        <v>0</v>
      </c>
      <c r="AG816" s="44"/>
      <c r="AH816" s="25">
        <f t="array" ref="AH816">SUM(IF(Period=$AH$2,IF(Site=$A$807,IF(Provider=$B816,I))))</f>
        <v>17</v>
      </c>
      <c r="AI816" s="26">
        <f t="array" ref="AI816">SUM(IF(Period=$AH$2,IF(Site=$A$807,IF(Provider=$B816,J))))</f>
        <v>0.58823529411764697</v>
      </c>
      <c r="AJ816" s="26"/>
      <c r="AK816" s="27">
        <f t="shared" si="425"/>
        <v>2.6838432635534083E-3</v>
      </c>
      <c r="AL816" s="27">
        <f t="shared" si="413"/>
        <v>3.4052986446911392E-4</v>
      </c>
      <c r="AM816" s="44"/>
      <c r="AN816" s="25">
        <f t="array" ref="AN816">SUM(IF(Period=$AN$2,IF(Site=$A$807,IF(Provider=$B816,I))))</f>
        <v>0</v>
      </c>
      <c r="AO816" s="26">
        <f t="array" ref="AO816">SUM(IF(Period=$AN$2,IF(Site=$A$807,IF(Provider=$B816,J))))</f>
        <v>0</v>
      </c>
      <c r="AP816" s="26"/>
      <c r="AQ816" s="27">
        <f t="shared" si="426"/>
        <v>0</v>
      </c>
      <c r="AR816" s="27">
        <f t="shared" si="414"/>
        <v>0</v>
      </c>
      <c r="AS816" s="44"/>
      <c r="AT816" s="25">
        <f t="array" ref="AT816">SUM(IF(Period=$AT$2,IF(Site=$A$807,IF(Provider=$B816,I))))</f>
        <v>0</v>
      </c>
      <c r="AU816" s="26">
        <f t="array" ref="AU816">SUM(IF(Period=$AT$2,IF(Site=$A$807,IF(Provider=$B816,J))))</f>
        <v>0</v>
      </c>
      <c r="AV816" s="26"/>
      <c r="AW816" s="27">
        <f t="shared" si="427"/>
        <v>0</v>
      </c>
      <c r="AX816" s="27">
        <f t="shared" si="415"/>
        <v>0</v>
      </c>
      <c r="AY816" s="44"/>
      <c r="AZ816" s="25">
        <f t="array" ref="AZ816">SUM(IF(Period=$AZ$2,IF(Site=$A$807,IF(Provider=$B816,I))))</f>
        <v>61</v>
      </c>
      <c r="BA816" s="26">
        <f t="array" ref="BA816">SUM(IF(Period=$AZ$2,IF(Site=$A$807,IF(Provider=$B816,J))))</f>
        <v>5.9508196721311499</v>
      </c>
      <c r="BB816" s="26"/>
      <c r="BC816" s="27">
        <f t="shared" si="428"/>
        <v>9.241344195519352E-2</v>
      </c>
      <c r="BD816" s="27">
        <f t="shared" si="416"/>
        <v>1.1828342402815344E-2</v>
      </c>
      <c r="BE816" s="44"/>
      <c r="BF816" s="25">
        <f t="array" ref="BF816">SUM(IF(Period=$BF$2,IF(Site=$A$807,IF(Provider=$B816,I))))</f>
        <v>0</v>
      </c>
      <c r="BG816" s="26">
        <f t="array" ref="BG816">SUM(IF(Period=$BF$2,IF(Site=$A$807,IF(Provider=$B816,J))))</f>
        <v>0</v>
      </c>
      <c r="BH816" s="26"/>
      <c r="BI816" s="27">
        <f t="shared" si="429"/>
        <v>0</v>
      </c>
      <c r="BJ816" s="27">
        <f t="shared" si="417"/>
        <v>0</v>
      </c>
      <c r="BK816" s="44"/>
      <c r="BL816" s="25">
        <f t="array" ref="BL816">SUM(IF(Period=$BL$2,IF(Site=$A$807,IF(Provider=$B816,I))))</f>
        <v>0</v>
      </c>
      <c r="BM816" s="26">
        <f t="array" ref="BM816">SUM(IF(Period=$BL$2,IF(Site=$A$807,IF(Provider=$B816,J))))</f>
        <v>0</v>
      </c>
      <c r="BN816" s="26"/>
      <c r="BO816" s="27">
        <f t="shared" si="430"/>
        <v>0</v>
      </c>
      <c r="BP816" s="27">
        <f t="shared" si="418"/>
        <v>0</v>
      </c>
      <c r="BQ816" s="44"/>
      <c r="BR816" s="25">
        <f t="array" ref="BR816">SUM(IF(Period=$BR$2,IF(Site=$A$807,IF(Provider=$B816,I))))</f>
        <v>0</v>
      </c>
      <c r="BS816" s="26">
        <f t="array" ref="BS816">SUM(IF(Period=$BR$2,IF(Site=$A$807,IF(Provider=$B816,J))))</f>
        <v>0</v>
      </c>
      <c r="BT816" s="26"/>
      <c r="BU816" s="27">
        <f t="shared" si="431"/>
        <v>0</v>
      </c>
      <c r="BV816" s="27">
        <f t="shared" si="419"/>
        <v>0</v>
      </c>
    </row>
    <row r="817" spans="2:74" outlineLevel="1" x14ac:dyDescent="0.25">
      <c r="B817" s="20" t="s">
        <v>849</v>
      </c>
      <c r="C817" s="44"/>
      <c r="D817" s="25">
        <f t="array" ref="D817">SUM(IF(Period=$D$2,IF(Site=$A$807,IF(Provider=$B817,I))))</f>
        <v>0</v>
      </c>
      <c r="E817" s="26">
        <f t="array" ref="E817">SUM(IF(Period=$D$2,IF(Site=$A$807,IF(Provider=$B817,J))))</f>
        <v>0</v>
      </c>
      <c r="F817" s="26"/>
      <c r="G817" s="27">
        <f t="shared" si="420"/>
        <v>0</v>
      </c>
      <c r="H817" s="27">
        <f t="shared" si="408"/>
        <v>0</v>
      </c>
      <c r="I817" s="44"/>
      <c r="J817" s="25">
        <f t="array" ref="J817">SUM(IF(Period=$J$2,IF(Site=$A$807,IF(Provider=$B817,I))))</f>
        <v>0</v>
      </c>
      <c r="K817" s="26">
        <f t="array" ref="K817">SUM(IF(Period=$J$2,IF(Site=$A$807,IF(Provider=$B817,J))))</f>
        <v>0</v>
      </c>
      <c r="L817" s="26"/>
      <c r="M817" s="27">
        <f t="shared" si="421"/>
        <v>0</v>
      </c>
      <c r="N817" s="27">
        <f t="shared" si="409"/>
        <v>0</v>
      </c>
      <c r="O817" s="44"/>
      <c r="P817" s="25">
        <f t="array" ref="P817">SUM(IF(Period=$P$2,IF(Site=$A$807,IF(Provider=$B817,I))))</f>
        <v>0</v>
      </c>
      <c r="Q817" s="26">
        <f t="array" ref="Q817">SUM(IF(Period=$P$2,IF(Site=$A$807,IF(Provider=$B817,J))))</f>
        <v>0</v>
      </c>
      <c r="R817" s="26"/>
      <c r="S817" s="27">
        <f t="shared" si="422"/>
        <v>0</v>
      </c>
      <c r="T817" s="27">
        <f t="shared" si="410"/>
        <v>0</v>
      </c>
      <c r="U817" s="44"/>
      <c r="V817" s="25">
        <f t="array" ref="V817">SUM(IF(Period=$V$2,IF(Site=$A$807,IF(Provider=$B817,I))))</f>
        <v>0</v>
      </c>
      <c r="W817" s="26">
        <f t="array" ref="W817">SUM(IF(Period=$V$2,IF(Site=$A$807,IF(Provider=$B817,J))))</f>
        <v>0</v>
      </c>
      <c r="X817" s="26"/>
      <c r="Y817" s="27">
        <f t="shared" si="423"/>
        <v>0</v>
      </c>
      <c r="Z817" s="27">
        <f t="shared" si="411"/>
        <v>0</v>
      </c>
      <c r="AA817" s="44"/>
      <c r="AB817" s="25">
        <f t="array" ref="AB817">SUM(IF(Period=$AB$2,IF(Site=$A$807,IF(Provider=$B817,I))))</f>
        <v>0</v>
      </c>
      <c r="AC817" s="26">
        <f t="array" ref="AC817">SUM(IF(Period=$AB$2,IF(Site=$A$807,IF(Provider=$B817,J))))</f>
        <v>0</v>
      </c>
      <c r="AD817" s="26"/>
      <c r="AE817" s="27">
        <f t="shared" si="424"/>
        <v>0</v>
      </c>
      <c r="AF817" s="27">
        <f t="shared" si="412"/>
        <v>0</v>
      </c>
      <c r="AG817" s="44"/>
      <c r="AH817" s="25">
        <f t="array" ref="AH817">SUM(IF(Period=$AH$2,IF(Site=$A$807,IF(Provider=$B817,I))))</f>
        <v>0</v>
      </c>
      <c r="AI817" s="26">
        <f t="array" ref="AI817">SUM(IF(Period=$AH$2,IF(Site=$A$807,IF(Provider=$B817,J))))</f>
        <v>0</v>
      </c>
      <c r="AJ817" s="26"/>
      <c r="AK817" s="27">
        <f t="shared" si="425"/>
        <v>0</v>
      </c>
      <c r="AL817" s="27">
        <f t="shared" si="413"/>
        <v>0</v>
      </c>
      <c r="AM817" s="44"/>
      <c r="AN817" s="25">
        <f t="array" ref="AN817">SUM(IF(Period=$AN$2,IF(Site=$A$807,IF(Provider=$B817,I))))</f>
        <v>0</v>
      </c>
      <c r="AO817" s="26">
        <f t="array" ref="AO817">SUM(IF(Period=$AN$2,IF(Site=$A$807,IF(Provider=$B817,J))))</f>
        <v>0</v>
      </c>
      <c r="AP817" s="26"/>
      <c r="AQ817" s="27">
        <f t="shared" si="426"/>
        <v>0</v>
      </c>
      <c r="AR817" s="27">
        <f t="shared" si="414"/>
        <v>0</v>
      </c>
      <c r="AS817" s="44"/>
      <c r="AT817" s="25">
        <f t="array" ref="AT817">SUM(IF(Period=$AT$2,IF(Site=$A$807,IF(Provider=$B817,I))))</f>
        <v>0</v>
      </c>
      <c r="AU817" s="26">
        <f t="array" ref="AU817">SUM(IF(Period=$AT$2,IF(Site=$A$807,IF(Provider=$B817,J))))</f>
        <v>0</v>
      </c>
      <c r="AV817" s="26"/>
      <c r="AW817" s="27">
        <f t="shared" si="427"/>
        <v>0</v>
      </c>
      <c r="AX817" s="27">
        <f t="shared" si="415"/>
        <v>0</v>
      </c>
      <c r="AY817" s="44"/>
      <c r="AZ817" s="25">
        <f t="array" ref="AZ817">SUM(IF(Period=$AZ$2,IF(Site=$A$807,IF(Provider=$B817,I))))</f>
        <v>0</v>
      </c>
      <c r="BA817" s="26">
        <f t="array" ref="BA817">SUM(IF(Period=$AZ$2,IF(Site=$A$807,IF(Provider=$B817,J))))</f>
        <v>0</v>
      </c>
      <c r="BB817" s="26"/>
      <c r="BC817" s="27">
        <f t="shared" si="428"/>
        <v>0</v>
      </c>
      <c r="BD817" s="27">
        <f t="shared" si="416"/>
        <v>0</v>
      </c>
      <c r="BE817" s="44"/>
      <c r="BF817" s="25">
        <f t="array" ref="BF817">SUM(IF(Period=$BF$2,IF(Site=$A$807,IF(Provider=$B817,I))))</f>
        <v>1</v>
      </c>
      <c r="BG817" s="26">
        <f t="array" ref="BG817">SUM(IF(Period=$BF$2,IF(Site=$A$807,IF(Provider=$B817,J))))</f>
        <v>7</v>
      </c>
      <c r="BH817" s="26"/>
      <c r="BI817" s="27">
        <f t="shared" si="429"/>
        <v>1.6986168405726766E-3</v>
      </c>
      <c r="BJ817" s="27">
        <f t="shared" si="417"/>
        <v>2.1659756173030508E-4</v>
      </c>
      <c r="BK817" s="44"/>
      <c r="BL817" s="25">
        <f t="array" ref="BL817">SUM(IF(Period=$BL$2,IF(Site=$A$807,IF(Provider=$B817,I))))</f>
        <v>1</v>
      </c>
      <c r="BM817" s="26">
        <f t="array" ref="BM817">SUM(IF(Period=$BL$2,IF(Site=$A$807,IF(Provider=$B817,J))))</f>
        <v>0</v>
      </c>
      <c r="BN817" s="26"/>
      <c r="BO817" s="27">
        <f t="shared" si="430"/>
        <v>0</v>
      </c>
      <c r="BP817" s="27">
        <f t="shared" si="418"/>
        <v>0</v>
      </c>
      <c r="BQ817" s="44"/>
      <c r="BR817" s="25">
        <f t="array" ref="BR817">SUM(IF(Period=$BR$2,IF(Site=$A$807,IF(Provider=$B817,I))))</f>
        <v>0</v>
      </c>
      <c r="BS817" s="26">
        <f t="array" ref="BS817">SUM(IF(Period=$BR$2,IF(Site=$A$807,IF(Provider=$B817,J))))</f>
        <v>0</v>
      </c>
      <c r="BT817" s="26"/>
      <c r="BU817" s="27">
        <f t="shared" si="431"/>
        <v>0</v>
      </c>
      <c r="BV817" s="27">
        <f t="shared" si="419"/>
        <v>0</v>
      </c>
    </row>
    <row r="818" spans="2:74" outlineLevel="1" x14ac:dyDescent="0.25">
      <c r="B818" s="20" t="s">
        <v>741</v>
      </c>
      <c r="C818" s="44"/>
      <c r="D818" s="25">
        <f t="array" ref="D818">SUM(IF(Period=$D$2,IF(Site=$A$807,IF(Provider=$B818,I))))</f>
        <v>1</v>
      </c>
      <c r="E818" s="26">
        <f t="array" ref="E818">SUM(IF(Period=$D$2,IF(Site=$A$807,IF(Provider=$B818,J))))</f>
        <v>5</v>
      </c>
      <c r="F818" s="26"/>
      <c r="G818" s="27">
        <f t="shared" si="420"/>
        <v>1.1325028312570782E-3</v>
      </c>
      <c r="H818" s="27">
        <f t="shared" si="408"/>
        <v>1.4481420337706722E-4</v>
      </c>
      <c r="I818" s="44"/>
      <c r="J818" s="25">
        <f t="array" ref="J818">SUM(IF(Period=$J$2,IF(Site=$A$807,IF(Provider=$B818,I))))</f>
        <v>33</v>
      </c>
      <c r="K818" s="26">
        <f t="array" ref="K818">SUM(IF(Period=$J$2,IF(Site=$A$807,IF(Provider=$B818,J))))</f>
        <v>4.5151515151515156</v>
      </c>
      <c r="L818" s="26"/>
      <c r="M818" s="27">
        <f t="shared" si="421"/>
        <v>3.5603345280764642E-2</v>
      </c>
      <c r="N818" s="27">
        <f t="shared" si="409"/>
        <v>4.6162902376305111E-3</v>
      </c>
      <c r="O818" s="44"/>
      <c r="P818" s="25">
        <f t="array" ref="P818">SUM(IF(Period=$P$2,IF(Site=$A$807,IF(Provider=$B818,I))))</f>
        <v>0</v>
      </c>
      <c r="Q818" s="26">
        <f t="array" ref="Q818">SUM(IF(Period=$P$2,IF(Site=$A$807,IF(Provider=$B818,J))))</f>
        <v>0</v>
      </c>
      <c r="R818" s="26"/>
      <c r="S818" s="27">
        <f t="shared" si="422"/>
        <v>0</v>
      </c>
      <c r="T818" s="27">
        <f t="shared" si="410"/>
        <v>0</v>
      </c>
      <c r="U818" s="44"/>
      <c r="V818" s="25">
        <f t="array" ref="V818">SUM(IF(Period=$V$2,IF(Site=$A$807,IF(Provider=$B818,I))))</f>
        <v>9</v>
      </c>
      <c r="W818" s="26">
        <f t="array" ref="W818">SUM(IF(Period=$V$2,IF(Site=$A$807,IF(Provider=$B818,J))))</f>
        <v>18.888888888888889</v>
      </c>
      <c r="X818" s="26"/>
      <c r="Y818" s="27">
        <f t="shared" si="423"/>
        <v>4.0122728345527499E-2</v>
      </c>
      <c r="Z818" s="27">
        <f t="shared" si="411"/>
        <v>5.1412326861428664E-3</v>
      </c>
      <c r="AA818" s="44"/>
      <c r="AB818" s="25">
        <f t="array" ref="AB818">SUM(IF(Period=$AB$2,IF(Site=$A$807,IF(Provider=$B818,I))))</f>
        <v>0</v>
      </c>
      <c r="AC818" s="26">
        <f t="array" ref="AC818">SUM(IF(Period=$AB$2,IF(Site=$A$807,IF(Provider=$B818,J))))</f>
        <v>0</v>
      </c>
      <c r="AD818" s="26"/>
      <c r="AE818" s="27">
        <f t="shared" si="424"/>
        <v>0</v>
      </c>
      <c r="AF818" s="27">
        <f t="shared" si="412"/>
        <v>0</v>
      </c>
      <c r="AG818" s="44"/>
      <c r="AH818" s="25">
        <f t="array" ref="AH818">SUM(IF(Period=$AH$2,IF(Site=$A$807,IF(Provider=$B818,I))))</f>
        <v>0</v>
      </c>
      <c r="AI818" s="26">
        <f t="array" ref="AI818">SUM(IF(Period=$AH$2,IF(Site=$A$807,IF(Provider=$B818,J))))</f>
        <v>0</v>
      </c>
      <c r="AJ818" s="26"/>
      <c r="AK818" s="27">
        <f t="shared" si="425"/>
        <v>0</v>
      </c>
      <c r="AL818" s="27">
        <f t="shared" si="413"/>
        <v>0</v>
      </c>
      <c r="AM818" s="44"/>
      <c r="AN818" s="25">
        <f t="array" ref="AN818">SUM(IF(Period=$AN$2,IF(Site=$A$807,IF(Provider=$B818,I))))</f>
        <v>0</v>
      </c>
      <c r="AO818" s="26">
        <f t="array" ref="AO818">SUM(IF(Period=$AN$2,IF(Site=$A$807,IF(Provider=$B818,J))))</f>
        <v>0</v>
      </c>
      <c r="AP818" s="26"/>
      <c r="AQ818" s="27">
        <f t="shared" si="426"/>
        <v>0</v>
      </c>
      <c r="AR818" s="27">
        <f t="shared" si="414"/>
        <v>0</v>
      </c>
      <c r="AS818" s="44"/>
      <c r="AT818" s="25">
        <f t="array" ref="AT818">SUM(IF(Period=$AT$2,IF(Site=$A$807,IF(Provider=$B818,I))))</f>
        <v>0</v>
      </c>
      <c r="AU818" s="26">
        <f t="array" ref="AU818">SUM(IF(Period=$AT$2,IF(Site=$A$807,IF(Provider=$B818,J))))</f>
        <v>0</v>
      </c>
      <c r="AV818" s="26"/>
      <c r="AW818" s="27">
        <f t="shared" si="427"/>
        <v>0</v>
      </c>
      <c r="AX818" s="27">
        <f t="shared" si="415"/>
        <v>0</v>
      </c>
      <c r="AY818" s="44"/>
      <c r="AZ818" s="25">
        <f t="array" ref="AZ818">SUM(IF(Period=$AZ$2,IF(Site=$A$807,IF(Provider=$B818,I))))</f>
        <v>0</v>
      </c>
      <c r="BA818" s="26">
        <f t="array" ref="BA818">SUM(IF(Period=$AZ$2,IF(Site=$A$807,IF(Provider=$B818,J))))</f>
        <v>0</v>
      </c>
      <c r="BB818" s="26"/>
      <c r="BC818" s="27">
        <f t="shared" si="428"/>
        <v>0</v>
      </c>
      <c r="BD818" s="27">
        <f t="shared" si="416"/>
        <v>0</v>
      </c>
      <c r="BE818" s="44"/>
      <c r="BF818" s="25">
        <f t="array" ref="BF818">SUM(IF(Period=$BF$2,IF(Site=$A$807,IF(Provider=$B818,I))))</f>
        <v>0</v>
      </c>
      <c r="BG818" s="26">
        <f t="array" ref="BG818">SUM(IF(Period=$BF$2,IF(Site=$A$807,IF(Provider=$B818,J))))</f>
        <v>0</v>
      </c>
      <c r="BH818" s="26"/>
      <c r="BI818" s="27">
        <f t="shared" si="429"/>
        <v>0</v>
      </c>
      <c r="BJ818" s="27">
        <f t="shared" si="417"/>
        <v>0</v>
      </c>
      <c r="BK818" s="44"/>
      <c r="BL818" s="25">
        <f t="array" ref="BL818">SUM(IF(Period=$BL$2,IF(Site=$A$807,IF(Provider=$B818,I))))</f>
        <v>0</v>
      </c>
      <c r="BM818" s="26">
        <f t="array" ref="BM818">SUM(IF(Period=$BL$2,IF(Site=$A$807,IF(Provider=$B818,J))))</f>
        <v>0</v>
      </c>
      <c r="BN818" s="26"/>
      <c r="BO818" s="27">
        <f t="shared" si="430"/>
        <v>0</v>
      </c>
      <c r="BP818" s="27">
        <f t="shared" si="418"/>
        <v>0</v>
      </c>
      <c r="BQ818" s="44"/>
      <c r="BR818" s="25">
        <f t="array" ref="BR818">SUM(IF(Period=$BR$2,IF(Site=$A$807,IF(Provider=$B818,I))))</f>
        <v>0</v>
      </c>
      <c r="BS818" s="26">
        <f t="array" ref="BS818">SUM(IF(Period=$BR$2,IF(Site=$A$807,IF(Provider=$B818,J))))</f>
        <v>0</v>
      </c>
      <c r="BT818" s="26"/>
      <c r="BU818" s="27">
        <f t="shared" si="431"/>
        <v>0</v>
      </c>
      <c r="BV818" s="27">
        <f t="shared" si="419"/>
        <v>0</v>
      </c>
    </row>
    <row r="819" spans="2:74" outlineLevel="1" x14ac:dyDescent="0.25">
      <c r="B819" s="20" t="s">
        <v>981</v>
      </c>
      <c r="C819" s="44"/>
      <c r="D819" s="25">
        <f t="array" ref="D819">SUM(IF(Period=$D$2,IF(Site=$A$807,IF(Provider=$B819,I))))</f>
        <v>0</v>
      </c>
      <c r="E819" s="26">
        <f t="array" ref="E819">SUM(IF(Period=$D$2,IF(Site=$A$807,IF(Provider=$B819,J))))</f>
        <v>0</v>
      </c>
      <c r="F819" s="26"/>
      <c r="G819" s="27">
        <f t="shared" si="420"/>
        <v>0</v>
      </c>
      <c r="H819" s="27">
        <f t="shared" si="408"/>
        <v>0</v>
      </c>
      <c r="I819" s="44"/>
      <c r="J819" s="25">
        <f t="array" ref="J819">SUM(IF(Period=$J$2,IF(Site=$A$807,IF(Provider=$B819,I))))</f>
        <v>0</v>
      </c>
      <c r="K819" s="26">
        <f t="array" ref="K819">SUM(IF(Period=$J$2,IF(Site=$A$807,IF(Provider=$B819,J))))</f>
        <v>0</v>
      </c>
      <c r="L819" s="26"/>
      <c r="M819" s="27">
        <f t="shared" si="421"/>
        <v>0</v>
      </c>
      <c r="N819" s="27">
        <f t="shared" si="409"/>
        <v>0</v>
      </c>
      <c r="O819" s="44"/>
      <c r="P819" s="25">
        <f t="array" ref="P819">SUM(IF(Period=$P$2,IF(Site=$A$807,IF(Provider=$B819,I))))</f>
        <v>0</v>
      </c>
      <c r="Q819" s="26">
        <f t="array" ref="Q819">SUM(IF(Period=$P$2,IF(Site=$A$807,IF(Provider=$B819,J))))</f>
        <v>0</v>
      </c>
      <c r="R819" s="26"/>
      <c r="S819" s="27">
        <f t="shared" si="422"/>
        <v>0</v>
      </c>
      <c r="T819" s="27">
        <f t="shared" si="410"/>
        <v>0</v>
      </c>
      <c r="U819" s="44"/>
      <c r="V819" s="25">
        <f t="array" ref="V819">SUM(IF(Period=$V$2,IF(Site=$A$807,IF(Provider=$B819,I))))</f>
        <v>0</v>
      </c>
      <c r="W819" s="26">
        <f t="array" ref="W819">SUM(IF(Period=$V$2,IF(Site=$A$807,IF(Provider=$B819,J))))</f>
        <v>0</v>
      </c>
      <c r="X819" s="26"/>
      <c r="Y819" s="27">
        <f t="shared" si="423"/>
        <v>0</v>
      </c>
      <c r="Z819" s="27">
        <f t="shared" si="411"/>
        <v>0</v>
      </c>
      <c r="AA819" s="44"/>
      <c r="AB819" s="25">
        <f t="array" ref="AB819">SUM(IF(Period=$AB$2,IF(Site=$A$807,IF(Provider=$B819,I))))</f>
        <v>0</v>
      </c>
      <c r="AC819" s="26">
        <f t="array" ref="AC819">SUM(IF(Period=$AB$2,IF(Site=$A$807,IF(Provider=$B819,J))))</f>
        <v>0</v>
      </c>
      <c r="AD819" s="26"/>
      <c r="AE819" s="27">
        <f t="shared" si="424"/>
        <v>0</v>
      </c>
      <c r="AF819" s="27">
        <f t="shared" si="412"/>
        <v>0</v>
      </c>
      <c r="AG819" s="44"/>
      <c r="AH819" s="25">
        <f t="array" ref="AH819">SUM(IF(Period=$AH$2,IF(Site=$A$807,IF(Provider=$B819,I))))</f>
        <v>0</v>
      </c>
      <c r="AI819" s="26">
        <f t="array" ref="AI819">SUM(IF(Period=$AH$2,IF(Site=$A$807,IF(Provider=$B819,J))))</f>
        <v>0</v>
      </c>
      <c r="AJ819" s="26"/>
      <c r="AK819" s="27">
        <f t="shared" si="425"/>
        <v>0</v>
      </c>
      <c r="AL819" s="27">
        <f t="shared" si="413"/>
        <v>0</v>
      </c>
      <c r="AM819" s="44"/>
      <c r="AN819" s="25">
        <f t="array" ref="AN819">SUM(IF(Period=$AN$2,IF(Site=$A$807,IF(Provider=$B819,I))))</f>
        <v>19</v>
      </c>
      <c r="AO819" s="26">
        <f t="array" ref="AO819">SUM(IF(Period=$AN$2,IF(Site=$A$807,IF(Provider=$B819,J))))</f>
        <v>11.473684210526301</v>
      </c>
      <c r="AP819" s="26"/>
      <c r="AQ819" s="27">
        <f t="shared" si="426"/>
        <v>5.7565355162397601E-2</v>
      </c>
      <c r="AR819" s="27">
        <f t="shared" si="414"/>
        <v>6.9715382155420436E-3</v>
      </c>
      <c r="AS819" s="44"/>
      <c r="AT819" s="25">
        <f t="array" ref="AT819">SUM(IF(Period=$AT$2,IF(Site=$A$807,IF(Provider=$B819,I))))</f>
        <v>102</v>
      </c>
      <c r="AU819" s="26">
        <f t="array" ref="AU819">SUM(IF(Period=$AT$2,IF(Site=$A$807,IF(Provider=$B819,J))))</f>
        <v>5.87254901960784</v>
      </c>
      <c r="AV819" s="26"/>
      <c r="AW819" s="27">
        <f t="shared" si="427"/>
        <v>0.15276715123692927</v>
      </c>
      <c r="AX819" s="27">
        <f t="shared" si="415"/>
        <v>1.8873869615905717E-2</v>
      </c>
      <c r="AY819" s="44"/>
      <c r="AZ819" s="25">
        <f t="array" ref="AZ819">SUM(IF(Period=$AZ$2,IF(Site=$A$807,IF(Provider=$B819,I))))</f>
        <v>28</v>
      </c>
      <c r="BA819" s="26">
        <f t="array" ref="BA819">SUM(IF(Period=$AZ$2,IF(Site=$A$807,IF(Provider=$B819,J))))</f>
        <v>9.28571428571429</v>
      </c>
      <c r="BB819" s="26"/>
      <c r="BC819" s="27">
        <f t="shared" si="428"/>
        <v>6.6191446028513276E-2</v>
      </c>
      <c r="BD819" s="27">
        <f t="shared" si="416"/>
        <v>8.472090977223113E-3</v>
      </c>
      <c r="BE819" s="44"/>
      <c r="BF819" s="25">
        <f t="array" ref="BF819">SUM(IF(Period=$BF$2,IF(Site=$A$807,IF(Provider=$B819,I))))</f>
        <v>99</v>
      </c>
      <c r="BG819" s="26">
        <f t="array" ref="BG819">SUM(IF(Period=$BF$2,IF(Site=$A$807,IF(Provider=$B819,J))))</f>
        <v>4.6565656565656601</v>
      </c>
      <c r="BH819" s="26"/>
      <c r="BI819" s="27">
        <f t="shared" si="429"/>
        <v>0.11186605192914349</v>
      </c>
      <c r="BJ819" s="27">
        <f t="shared" si="417"/>
        <v>1.4264496565381531E-2</v>
      </c>
      <c r="BK819" s="44"/>
      <c r="BL819" s="25">
        <f t="array" ref="BL819">SUM(IF(Period=$BL$2,IF(Site=$A$807,IF(Provider=$B819,I))))</f>
        <v>46</v>
      </c>
      <c r="BM819" s="26">
        <f t="array" ref="BM819">SUM(IF(Period=$BL$2,IF(Site=$A$807,IF(Provider=$B819,J))))</f>
        <v>3.0652173913043499</v>
      </c>
      <c r="BN819" s="26"/>
      <c r="BO819" s="27">
        <f t="shared" si="430"/>
        <v>3.4239922292374964E-2</v>
      </c>
      <c r="BP819" s="27">
        <f t="shared" si="418"/>
        <v>4.3839194105027542E-3</v>
      </c>
      <c r="BQ819" s="44"/>
      <c r="BR819" s="25">
        <f t="array" ref="BR819">SUM(IF(Period=$BR$2,IF(Site=$A$807,IF(Provider=$B819,I))))</f>
        <v>70</v>
      </c>
      <c r="BS819" s="26">
        <f t="array" ref="BS819">SUM(IF(Period=$BR$2,IF(Site=$A$807,IF(Provider=$B819,J))))</f>
        <v>6.0571428571428596</v>
      </c>
      <c r="BT819" s="26"/>
      <c r="BU819" s="27">
        <f t="shared" si="431"/>
        <v>9.7292335933914689E-2</v>
      </c>
      <c r="BV819" s="27">
        <f t="shared" si="419"/>
        <v>1.243730016719956E-2</v>
      </c>
    </row>
    <row r="820" spans="2:74" outlineLevel="1" x14ac:dyDescent="0.25">
      <c r="B820" s="20" t="s">
        <v>646</v>
      </c>
      <c r="C820" s="44"/>
      <c r="D820" s="25">
        <f t="array" ref="D820">SUM(IF(Period=$D$2,IF(Site=$A$807,IF(Provider=$B820,I))))</f>
        <v>0</v>
      </c>
      <c r="E820" s="26">
        <f t="array" ref="E820">SUM(IF(Period=$D$2,IF(Site=$A$807,IF(Provider=$B820,J))))</f>
        <v>0</v>
      </c>
      <c r="F820" s="26"/>
      <c r="G820" s="27">
        <f t="shared" si="420"/>
        <v>0</v>
      </c>
      <c r="H820" s="27">
        <f t="shared" si="408"/>
        <v>0</v>
      </c>
      <c r="I820" s="44"/>
      <c r="J820" s="25">
        <f t="array" ref="J820">SUM(IF(Period=$J$2,IF(Site=$A$807,IF(Provider=$B820,I))))</f>
        <v>0</v>
      </c>
      <c r="K820" s="26">
        <f t="array" ref="K820">SUM(IF(Period=$J$2,IF(Site=$A$807,IF(Provider=$B820,J))))</f>
        <v>0</v>
      </c>
      <c r="L820" s="26"/>
      <c r="M820" s="27">
        <f t="shared" si="421"/>
        <v>0</v>
      </c>
      <c r="N820" s="27">
        <f t="shared" si="409"/>
        <v>0</v>
      </c>
      <c r="O820" s="44"/>
      <c r="P820" s="25">
        <f t="array" ref="P820">SUM(IF(Period=$P$2,IF(Site=$A$807,IF(Provider=$B820,I))))</f>
        <v>0</v>
      </c>
      <c r="Q820" s="26">
        <f t="array" ref="Q820">SUM(IF(Period=$P$2,IF(Site=$A$807,IF(Provider=$B820,J))))</f>
        <v>0</v>
      </c>
      <c r="R820" s="26"/>
      <c r="S820" s="27">
        <f t="shared" si="422"/>
        <v>0</v>
      </c>
      <c r="T820" s="27">
        <f t="shared" si="410"/>
        <v>0</v>
      </c>
      <c r="U820" s="44"/>
      <c r="V820" s="25">
        <f t="array" ref="V820">SUM(IF(Period=$V$2,IF(Site=$A$807,IF(Provider=$B820,I))))</f>
        <v>0</v>
      </c>
      <c r="W820" s="26">
        <f t="array" ref="W820">SUM(IF(Period=$V$2,IF(Site=$A$807,IF(Provider=$B820,J))))</f>
        <v>0</v>
      </c>
      <c r="X820" s="26"/>
      <c r="Y820" s="27">
        <f t="shared" si="423"/>
        <v>0</v>
      </c>
      <c r="Z820" s="27">
        <f t="shared" si="411"/>
        <v>0</v>
      </c>
      <c r="AA820" s="44"/>
      <c r="AB820" s="25">
        <f t="array" ref="AB820">SUM(IF(Period=$AB$2,IF(Site=$A$807,IF(Provider=$B820,I))))</f>
        <v>0</v>
      </c>
      <c r="AC820" s="26">
        <f t="array" ref="AC820">SUM(IF(Period=$AB$2,IF(Site=$A$807,IF(Provider=$B820,J))))</f>
        <v>0</v>
      </c>
      <c r="AD820" s="26"/>
      <c r="AE820" s="27">
        <f t="shared" si="424"/>
        <v>0</v>
      </c>
      <c r="AF820" s="27">
        <f t="shared" si="412"/>
        <v>0</v>
      </c>
      <c r="AG820" s="44"/>
      <c r="AH820" s="25">
        <f t="array" ref="AH820">SUM(IF(Period=$AH$2,IF(Site=$A$807,IF(Provider=$B820,I))))</f>
        <v>0</v>
      </c>
      <c r="AI820" s="26">
        <f t="array" ref="AI820">SUM(IF(Period=$AH$2,IF(Site=$A$807,IF(Provider=$B820,J))))</f>
        <v>0</v>
      </c>
      <c r="AJ820" s="26"/>
      <c r="AK820" s="27">
        <f t="shared" si="425"/>
        <v>0</v>
      </c>
      <c r="AL820" s="27">
        <f t="shared" si="413"/>
        <v>0</v>
      </c>
      <c r="AM820" s="44"/>
      <c r="AN820" s="25">
        <f t="array" ref="AN820">SUM(IF(Period=$AN$2,IF(Site=$A$807,IF(Provider=$B820,I))))</f>
        <v>0</v>
      </c>
      <c r="AO820" s="26">
        <f t="array" ref="AO820">SUM(IF(Period=$AN$2,IF(Site=$A$807,IF(Provider=$B820,J))))</f>
        <v>0</v>
      </c>
      <c r="AP820" s="26"/>
      <c r="AQ820" s="27">
        <f t="shared" si="426"/>
        <v>0</v>
      </c>
      <c r="AR820" s="27">
        <f t="shared" si="414"/>
        <v>0</v>
      </c>
      <c r="AS820" s="44"/>
      <c r="AT820" s="25">
        <f t="array" ref="AT820">SUM(IF(Period=$AT$2,IF(Site=$A$807,IF(Provider=$B820,I))))</f>
        <v>0</v>
      </c>
      <c r="AU820" s="26">
        <f t="array" ref="AU820">SUM(IF(Period=$AT$2,IF(Site=$A$807,IF(Provider=$B820,J))))</f>
        <v>0</v>
      </c>
      <c r="AV820" s="26"/>
      <c r="AW820" s="27">
        <f t="shared" si="427"/>
        <v>0</v>
      </c>
      <c r="AX820" s="27">
        <f t="shared" si="415"/>
        <v>0</v>
      </c>
      <c r="AY820" s="44"/>
      <c r="AZ820" s="25">
        <f t="array" ref="AZ820">SUM(IF(Period=$AZ$2,IF(Site=$A$807,IF(Provider=$B820,I))))</f>
        <v>0</v>
      </c>
      <c r="BA820" s="26">
        <f t="array" ref="BA820">SUM(IF(Period=$AZ$2,IF(Site=$A$807,IF(Provider=$B820,J))))</f>
        <v>0</v>
      </c>
      <c r="BB820" s="26"/>
      <c r="BC820" s="27">
        <f t="shared" si="428"/>
        <v>0</v>
      </c>
      <c r="BD820" s="27">
        <f t="shared" si="416"/>
        <v>0</v>
      </c>
      <c r="BE820" s="44"/>
      <c r="BF820" s="25">
        <f t="array" ref="BF820">SUM(IF(Period=$BF$2,IF(Site=$A$807,IF(Provider=$B820,I))))</f>
        <v>0</v>
      </c>
      <c r="BG820" s="26">
        <f t="array" ref="BG820">SUM(IF(Period=$BF$2,IF(Site=$A$807,IF(Provider=$B820,J))))</f>
        <v>0</v>
      </c>
      <c r="BH820" s="26"/>
      <c r="BI820" s="27">
        <f t="shared" si="429"/>
        <v>0</v>
      </c>
      <c r="BJ820" s="27">
        <f t="shared" si="417"/>
        <v>0</v>
      </c>
      <c r="BK820" s="44"/>
      <c r="BL820" s="25">
        <f t="array" ref="BL820">SUM(IF(Period=$BL$2,IF(Site=$A$807,IF(Provider=$B820,I))))</f>
        <v>18</v>
      </c>
      <c r="BM820" s="26">
        <f t="array" ref="BM820">SUM(IF(Period=$BL$2,IF(Site=$A$807,IF(Provider=$B820,J))))</f>
        <v>5.6111111111111098</v>
      </c>
      <c r="BN820" s="26"/>
      <c r="BO820" s="27">
        <f t="shared" si="430"/>
        <v>2.4526469159786297E-2</v>
      </c>
      <c r="BP820" s="27">
        <f t="shared" si="418"/>
        <v>3.1402543295090627E-3</v>
      </c>
      <c r="BQ820" s="44"/>
      <c r="BR820" s="25">
        <f t="array" ref="BR820">SUM(IF(Period=$BR$2,IF(Site=$A$807,IF(Provider=$B820,I))))</f>
        <v>0</v>
      </c>
      <c r="BS820" s="26">
        <f t="array" ref="BS820">SUM(IF(Period=$BR$2,IF(Site=$A$807,IF(Provider=$B820,J))))</f>
        <v>0</v>
      </c>
      <c r="BT820" s="26"/>
      <c r="BU820" s="27">
        <f t="shared" si="431"/>
        <v>0</v>
      </c>
      <c r="BV820" s="27">
        <f t="shared" si="419"/>
        <v>0</v>
      </c>
    </row>
    <row r="821" spans="2:74" outlineLevel="1" x14ac:dyDescent="0.25">
      <c r="B821" s="20" t="s">
        <v>1038</v>
      </c>
      <c r="C821" s="44"/>
      <c r="D821" s="25">
        <f t="array" ref="D821">SUM(IF(Period=$D$2,IF(Site=$A$807,IF(Provider=$B821,I))))</f>
        <v>0</v>
      </c>
      <c r="E821" s="26">
        <f t="array" ref="E821">SUM(IF(Period=$D$2,IF(Site=$A$807,IF(Provider=$B821,J))))</f>
        <v>0</v>
      </c>
      <c r="F821" s="26"/>
      <c r="G821" s="27">
        <f t="shared" si="420"/>
        <v>0</v>
      </c>
      <c r="H821" s="27">
        <f t="shared" si="408"/>
        <v>0</v>
      </c>
      <c r="I821" s="44"/>
      <c r="J821" s="25">
        <f t="array" ref="J821">SUM(IF(Period=$J$2,IF(Site=$A$807,IF(Provider=$B821,I))))</f>
        <v>0</v>
      </c>
      <c r="K821" s="26">
        <f t="array" ref="K821">SUM(IF(Period=$J$2,IF(Site=$A$807,IF(Provider=$B821,J))))</f>
        <v>0</v>
      </c>
      <c r="L821" s="26"/>
      <c r="M821" s="27">
        <f t="shared" si="421"/>
        <v>0</v>
      </c>
      <c r="N821" s="27">
        <f t="shared" si="409"/>
        <v>0</v>
      </c>
      <c r="O821" s="44"/>
      <c r="P821" s="25">
        <f t="array" ref="P821">SUM(IF(Period=$P$2,IF(Site=$A$807,IF(Provider=$B821,I))))</f>
        <v>0</v>
      </c>
      <c r="Q821" s="26">
        <f t="array" ref="Q821">SUM(IF(Period=$P$2,IF(Site=$A$807,IF(Provider=$B821,J))))</f>
        <v>0</v>
      </c>
      <c r="R821" s="26"/>
      <c r="S821" s="27">
        <f t="shared" si="422"/>
        <v>0</v>
      </c>
      <c r="T821" s="27">
        <f t="shared" si="410"/>
        <v>0</v>
      </c>
      <c r="U821" s="44"/>
      <c r="V821" s="25">
        <f t="array" ref="V821">SUM(IF(Period=$V$2,IF(Site=$A$807,IF(Provider=$B821,I))))</f>
        <v>0</v>
      </c>
      <c r="W821" s="26">
        <f t="array" ref="W821">SUM(IF(Period=$V$2,IF(Site=$A$807,IF(Provider=$B821,J))))</f>
        <v>0</v>
      </c>
      <c r="X821" s="26"/>
      <c r="Y821" s="27">
        <f t="shared" si="423"/>
        <v>0</v>
      </c>
      <c r="Z821" s="27">
        <f t="shared" si="411"/>
        <v>0</v>
      </c>
      <c r="AA821" s="44"/>
      <c r="AB821" s="25">
        <f t="array" ref="AB821">SUM(IF(Period=$AB$2,IF(Site=$A$807,IF(Provider=$B821,I))))</f>
        <v>0</v>
      </c>
      <c r="AC821" s="26">
        <f t="array" ref="AC821">SUM(IF(Period=$AB$2,IF(Site=$A$807,IF(Provider=$B821,J))))</f>
        <v>0</v>
      </c>
      <c r="AD821" s="26"/>
      <c r="AE821" s="27">
        <f t="shared" si="424"/>
        <v>0</v>
      </c>
      <c r="AF821" s="27">
        <f t="shared" si="412"/>
        <v>0</v>
      </c>
      <c r="AG821" s="44"/>
      <c r="AH821" s="25">
        <f t="array" ref="AH821">SUM(IF(Period=$AH$2,IF(Site=$A$807,IF(Provider=$B821,I))))</f>
        <v>0</v>
      </c>
      <c r="AI821" s="26">
        <f t="array" ref="AI821">SUM(IF(Period=$AH$2,IF(Site=$A$807,IF(Provider=$B821,J))))</f>
        <v>0</v>
      </c>
      <c r="AJ821" s="26"/>
      <c r="AK821" s="27">
        <f t="shared" si="425"/>
        <v>0</v>
      </c>
      <c r="AL821" s="27">
        <f t="shared" si="413"/>
        <v>0</v>
      </c>
      <c r="AM821" s="44"/>
      <c r="AN821" s="25">
        <f t="array" ref="AN821">SUM(IF(Period=$AN$2,IF(Site=$A$807,IF(Provider=$B821,I))))</f>
        <v>0</v>
      </c>
      <c r="AO821" s="26">
        <f t="array" ref="AO821">SUM(IF(Period=$AN$2,IF(Site=$A$807,IF(Provider=$B821,J))))</f>
        <v>0</v>
      </c>
      <c r="AP821" s="26"/>
      <c r="AQ821" s="27">
        <f t="shared" si="426"/>
        <v>0</v>
      </c>
      <c r="AR821" s="27">
        <f t="shared" si="414"/>
        <v>0</v>
      </c>
      <c r="AS821" s="44"/>
      <c r="AT821" s="25">
        <f t="array" ref="AT821">SUM(IF(Period=$AT$2,IF(Site=$A$807,IF(Provider=$B821,I))))</f>
        <v>0</v>
      </c>
      <c r="AU821" s="26">
        <f t="array" ref="AU821">SUM(IF(Period=$AT$2,IF(Site=$A$807,IF(Provider=$B821,J))))</f>
        <v>0</v>
      </c>
      <c r="AV821" s="26"/>
      <c r="AW821" s="27">
        <f t="shared" si="427"/>
        <v>0</v>
      </c>
      <c r="AX821" s="27">
        <f t="shared" si="415"/>
        <v>0</v>
      </c>
      <c r="AY821" s="44"/>
      <c r="AZ821" s="25">
        <f t="array" ref="AZ821">SUM(IF(Period=$AZ$2,IF(Site=$A$807,IF(Provider=$B821,I))))</f>
        <v>0</v>
      </c>
      <c r="BA821" s="26">
        <f t="array" ref="BA821">SUM(IF(Period=$AZ$2,IF(Site=$A$807,IF(Provider=$B821,J))))</f>
        <v>0</v>
      </c>
      <c r="BB821" s="26"/>
      <c r="BC821" s="27">
        <f t="shared" si="428"/>
        <v>0</v>
      </c>
      <c r="BD821" s="27">
        <f t="shared" si="416"/>
        <v>0</v>
      </c>
      <c r="BE821" s="44"/>
      <c r="BF821" s="25">
        <f t="array" ref="BF821">SUM(IF(Period=$BF$2,IF(Site=$A$807,IF(Provider=$B821,I))))</f>
        <v>0</v>
      </c>
      <c r="BG821" s="26">
        <f t="array" ref="BG821">SUM(IF(Period=$BF$2,IF(Site=$A$807,IF(Provider=$B821,J))))</f>
        <v>0</v>
      </c>
      <c r="BH821" s="26"/>
      <c r="BI821" s="27">
        <f t="shared" si="429"/>
        <v>0</v>
      </c>
      <c r="BJ821" s="27">
        <f t="shared" si="417"/>
        <v>0</v>
      </c>
      <c r="BK821" s="44"/>
      <c r="BL821" s="25">
        <f t="array" ref="BL821">SUM(IF(Period=$BL$2,IF(Site=$A$807,IF(Provider=$B821,I))))</f>
        <v>1</v>
      </c>
      <c r="BM821" s="26">
        <f t="array" ref="BM821">SUM(IF(Period=$BL$2,IF(Site=$A$807,IF(Provider=$B821,J))))</f>
        <v>0</v>
      </c>
      <c r="BN821" s="26"/>
      <c r="BO821" s="27">
        <f t="shared" si="430"/>
        <v>0</v>
      </c>
      <c r="BP821" s="27">
        <f t="shared" si="418"/>
        <v>0</v>
      </c>
      <c r="BQ821" s="44"/>
      <c r="BR821" s="25">
        <f t="array" ref="BR821">SUM(IF(Period=$BR$2,IF(Site=$A$807,IF(Provider=$B821,I))))</f>
        <v>0</v>
      </c>
      <c r="BS821" s="26">
        <f t="array" ref="BS821">SUM(IF(Period=$BR$2,IF(Site=$A$807,IF(Provider=$B821,J))))</f>
        <v>0</v>
      </c>
      <c r="BT821" s="26"/>
      <c r="BU821" s="27">
        <f t="shared" si="431"/>
        <v>0</v>
      </c>
      <c r="BV821" s="27">
        <f t="shared" si="419"/>
        <v>0</v>
      </c>
    </row>
    <row r="822" spans="2:74" outlineLevel="1" x14ac:dyDescent="0.25">
      <c r="B822" s="20" t="s">
        <v>855</v>
      </c>
      <c r="C822" s="44"/>
      <c r="D822" s="25">
        <f t="array" ref="D822">SUM(IF(Period=$D$2,IF(Site=$A$807,IF(Provider=$B822,I))))</f>
        <v>0</v>
      </c>
      <c r="E822" s="26">
        <f t="array" ref="E822">SUM(IF(Period=$D$2,IF(Site=$A$807,IF(Provider=$B822,J))))</f>
        <v>0</v>
      </c>
      <c r="F822" s="26"/>
      <c r="G822" s="27">
        <f t="shared" si="420"/>
        <v>0</v>
      </c>
      <c r="H822" s="27">
        <f t="shared" si="408"/>
        <v>0</v>
      </c>
      <c r="I822" s="44"/>
      <c r="J822" s="25">
        <f t="array" ref="J822">SUM(IF(Period=$J$2,IF(Site=$A$807,IF(Provider=$B822,I))))</f>
        <v>0</v>
      </c>
      <c r="K822" s="26">
        <f t="array" ref="K822">SUM(IF(Period=$J$2,IF(Site=$A$807,IF(Provider=$B822,J))))</f>
        <v>0</v>
      </c>
      <c r="L822" s="26"/>
      <c r="M822" s="27">
        <f t="shared" si="421"/>
        <v>0</v>
      </c>
      <c r="N822" s="27">
        <f t="shared" si="409"/>
        <v>0</v>
      </c>
      <c r="O822" s="44"/>
      <c r="P822" s="25">
        <f t="array" ref="P822">SUM(IF(Period=$P$2,IF(Site=$A$807,IF(Provider=$B822,I))))</f>
        <v>27</v>
      </c>
      <c r="Q822" s="26">
        <f t="array" ref="Q822">SUM(IF(Period=$P$2,IF(Site=$A$807,IF(Provider=$B822,J))))</f>
        <v>3.9629629629629628</v>
      </c>
      <c r="R822" s="26"/>
      <c r="S822" s="27">
        <f t="shared" si="422"/>
        <v>2.4186256781193488E-2</v>
      </c>
      <c r="T822" s="27">
        <f t="shared" si="410"/>
        <v>3.0833957696962708E-3</v>
      </c>
      <c r="U822" s="44"/>
      <c r="V822" s="25">
        <f t="array" ref="V822">SUM(IF(Period=$V$2,IF(Site=$A$807,IF(Provider=$B822,I))))</f>
        <v>0</v>
      </c>
      <c r="W822" s="26">
        <f t="array" ref="W822">SUM(IF(Period=$V$2,IF(Site=$A$807,IF(Provider=$B822,J))))</f>
        <v>0</v>
      </c>
      <c r="X822" s="26"/>
      <c r="Y822" s="27">
        <f t="shared" si="423"/>
        <v>0</v>
      </c>
      <c r="Z822" s="27">
        <f t="shared" si="411"/>
        <v>0</v>
      </c>
      <c r="AA822" s="44"/>
      <c r="AB822" s="25">
        <f t="array" ref="AB822">SUM(IF(Period=$AB$2,IF(Site=$A$807,IF(Provider=$B822,I))))</f>
        <v>0</v>
      </c>
      <c r="AC822" s="26">
        <f t="array" ref="AC822">SUM(IF(Period=$AB$2,IF(Site=$A$807,IF(Provider=$B822,J))))</f>
        <v>0</v>
      </c>
      <c r="AD822" s="26"/>
      <c r="AE822" s="27">
        <f t="shared" si="424"/>
        <v>0</v>
      </c>
      <c r="AF822" s="27">
        <f t="shared" si="412"/>
        <v>0</v>
      </c>
      <c r="AG822" s="44"/>
      <c r="AH822" s="25">
        <f t="array" ref="AH822">SUM(IF(Period=$AH$2,IF(Site=$A$807,IF(Provider=$B822,I))))</f>
        <v>0</v>
      </c>
      <c r="AI822" s="26">
        <f t="array" ref="AI822">SUM(IF(Period=$AH$2,IF(Site=$A$807,IF(Provider=$B822,J))))</f>
        <v>0</v>
      </c>
      <c r="AJ822" s="26"/>
      <c r="AK822" s="27">
        <f t="shared" si="425"/>
        <v>0</v>
      </c>
      <c r="AL822" s="27">
        <f t="shared" si="413"/>
        <v>0</v>
      </c>
      <c r="AM822" s="44"/>
      <c r="AN822" s="25">
        <f t="array" ref="AN822">SUM(IF(Period=$AN$2,IF(Site=$A$807,IF(Provider=$B822,I))))</f>
        <v>0</v>
      </c>
      <c r="AO822" s="26">
        <f t="array" ref="AO822">SUM(IF(Period=$AN$2,IF(Site=$A$807,IF(Provider=$B822,J))))</f>
        <v>0</v>
      </c>
      <c r="AP822" s="26"/>
      <c r="AQ822" s="27">
        <f t="shared" si="426"/>
        <v>0</v>
      </c>
      <c r="AR822" s="27">
        <f t="shared" si="414"/>
        <v>0</v>
      </c>
      <c r="AS822" s="44"/>
      <c r="AT822" s="25">
        <f t="array" ref="AT822">SUM(IF(Period=$AT$2,IF(Site=$A$807,IF(Provider=$B822,I))))</f>
        <v>0</v>
      </c>
      <c r="AU822" s="26">
        <f t="array" ref="AU822">SUM(IF(Period=$AT$2,IF(Site=$A$807,IF(Provider=$B822,J))))</f>
        <v>0</v>
      </c>
      <c r="AV822" s="26"/>
      <c r="AW822" s="27">
        <f t="shared" si="427"/>
        <v>0</v>
      </c>
      <c r="AX822" s="27">
        <f t="shared" si="415"/>
        <v>0</v>
      </c>
      <c r="AY822" s="44"/>
      <c r="AZ822" s="25">
        <f t="array" ref="AZ822">SUM(IF(Period=$AZ$2,IF(Site=$A$807,IF(Provider=$B822,I))))</f>
        <v>0</v>
      </c>
      <c r="BA822" s="26">
        <f t="array" ref="BA822">SUM(IF(Period=$AZ$2,IF(Site=$A$807,IF(Provider=$B822,J))))</f>
        <v>0</v>
      </c>
      <c r="BB822" s="26"/>
      <c r="BC822" s="27">
        <f t="shared" si="428"/>
        <v>0</v>
      </c>
      <c r="BD822" s="27">
        <f t="shared" si="416"/>
        <v>0</v>
      </c>
      <c r="BE822" s="44"/>
      <c r="BF822" s="25">
        <f t="array" ref="BF822">SUM(IF(Period=$BF$2,IF(Site=$A$807,IF(Provider=$B822,I))))</f>
        <v>0</v>
      </c>
      <c r="BG822" s="26">
        <f t="array" ref="BG822">SUM(IF(Period=$BF$2,IF(Site=$A$807,IF(Provider=$B822,J))))</f>
        <v>0</v>
      </c>
      <c r="BH822" s="26"/>
      <c r="BI822" s="27">
        <f t="shared" si="429"/>
        <v>0</v>
      </c>
      <c r="BJ822" s="27">
        <f t="shared" si="417"/>
        <v>0</v>
      </c>
      <c r="BK822" s="44"/>
      <c r="BL822" s="25">
        <f t="array" ref="BL822">SUM(IF(Period=$BL$2,IF(Site=$A$807,IF(Provider=$B822,I))))</f>
        <v>0</v>
      </c>
      <c r="BM822" s="26">
        <f t="array" ref="BM822">SUM(IF(Period=$BL$2,IF(Site=$A$807,IF(Provider=$B822,J))))</f>
        <v>0</v>
      </c>
      <c r="BN822" s="26"/>
      <c r="BO822" s="27">
        <f t="shared" si="430"/>
        <v>0</v>
      </c>
      <c r="BP822" s="27">
        <f t="shared" si="418"/>
        <v>0</v>
      </c>
      <c r="BQ822" s="44"/>
      <c r="BR822" s="25">
        <f t="array" ref="BR822">SUM(IF(Period=$BR$2,IF(Site=$A$807,IF(Provider=$B822,I))))</f>
        <v>0</v>
      </c>
      <c r="BS822" s="26">
        <f t="array" ref="BS822">SUM(IF(Period=$BR$2,IF(Site=$A$807,IF(Provider=$B822,J))))</f>
        <v>0</v>
      </c>
      <c r="BT822" s="26"/>
      <c r="BU822" s="27">
        <f t="shared" si="431"/>
        <v>0</v>
      </c>
      <c r="BV822" s="27">
        <f t="shared" si="419"/>
        <v>0</v>
      </c>
    </row>
    <row r="823" spans="2:74" outlineLevel="1" x14ac:dyDescent="0.25">
      <c r="B823" s="20" t="s">
        <v>915</v>
      </c>
      <c r="C823" s="44"/>
      <c r="D823" s="25">
        <f t="array" ref="D823">SUM(IF(Period=$D$2,IF(Site=$A$807,IF(Provider=$B823,I))))</f>
        <v>0</v>
      </c>
      <c r="E823" s="26">
        <f t="array" ref="E823">SUM(IF(Period=$D$2,IF(Site=$A$807,IF(Provider=$B823,J))))</f>
        <v>0</v>
      </c>
      <c r="F823" s="26"/>
      <c r="G823" s="27">
        <f t="shared" si="420"/>
        <v>0</v>
      </c>
      <c r="H823" s="27">
        <f t="shared" si="408"/>
        <v>0</v>
      </c>
      <c r="I823" s="44"/>
      <c r="J823" s="25">
        <f t="array" ref="J823">SUM(IF(Period=$J$2,IF(Site=$A$807,IF(Provider=$B823,I))))</f>
        <v>0</v>
      </c>
      <c r="K823" s="26">
        <f t="array" ref="K823">SUM(IF(Period=$J$2,IF(Site=$A$807,IF(Provider=$B823,J))))</f>
        <v>0</v>
      </c>
      <c r="L823" s="26"/>
      <c r="M823" s="27">
        <f t="shared" si="421"/>
        <v>0</v>
      </c>
      <c r="N823" s="27">
        <f t="shared" si="409"/>
        <v>0</v>
      </c>
      <c r="O823" s="44"/>
      <c r="P823" s="25">
        <f t="array" ref="P823">SUM(IF(Period=$P$2,IF(Site=$A$807,IF(Provider=$B823,I))))</f>
        <v>0</v>
      </c>
      <c r="Q823" s="26">
        <f t="array" ref="Q823">SUM(IF(Period=$P$2,IF(Site=$A$807,IF(Provider=$B823,J))))</f>
        <v>0</v>
      </c>
      <c r="R823" s="26"/>
      <c r="S823" s="27">
        <f t="shared" si="422"/>
        <v>0</v>
      </c>
      <c r="T823" s="27">
        <f t="shared" si="410"/>
        <v>0</v>
      </c>
      <c r="U823" s="44"/>
      <c r="V823" s="25">
        <f t="array" ref="V823">SUM(IF(Period=$V$2,IF(Site=$A$807,IF(Provider=$B823,I))))</f>
        <v>0</v>
      </c>
      <c r="W823" s="26">
        <f t="array" ref="W823">SUM(IF(Period=$V$2,IF(Site=$A$807,IF(Provider=$B823,J))))</f>
        <v>0</v>
      </c>
      <c r="X823" s="26"/>
      <c r="Y823" s="27">
        <f t="shared" si="423"/>
        <v>0</v>
      </c>
      <c r="Z823" s="27">
        <f t="shared" si="411"/>
        <v>0</v>
      </c>
      <c r="AA823" s="44"/>
      <c r="AB823" s="25">
        <f t="array" ref="AB823">SUM(IF(Period=$AB$2,IF(Site=$A$807,IF(Provider=$B823,I))))</f>
        <v>0</v>
      </c>
      <c r="AC823" s="26">
        <f t="array" ref="AC823">SUM(IF(Period=$AB$2,IF(Site=$A$807,IF(Provider=$B823,J))))</f>
        <v>0</v>
      </c>
      <c r="AD823" s="26"/>
      <c r="AE823" s="27">
        <f t="shared" si="424"/>
        <v>0</v>
      </c>
      <c r="AF823" s="27">
        <f t="shared" si="412"/>
        <v>0</v>
      </c>
      <c r="AG823" s="44"/>
      <c r="AH823" s="25">
        <f t="array" ref="AH823">SUM(IF(Period=$AH$2,IF(Site=$A$807,IF(Provider=$B823,I))))</f>
        <v>0</v>
      </c>
      <c r="AI823" s="26">
        <f t="array" ref="AI823">SUM(IF(Period=$AH$2,IF(Site=$A$807,IF(Provider=$B823,J))))</f>
        <v>0</v>
      </c>
      <c r="AJ823" s="26"/>
      <c r="AK823" s="27">
        <f t="shared" si="425"/>
        <v>0</v>
      </c>
      <c r="AL823" s="27">
        <f t="shared" si="413"/>
        <v>0</v>
      </c>
      <c r="AM823" s="44"/>
      <c r="AN823" s="25">
        <f t="array" ref="AN823">SUM(IF(Period=$AN$2,IF(Site=$A$807,IF(Provider=$B823,I))))</f>
        <v>0</v>
      </c>
      <c r="AO823" s="26">
        <f t="array" ref="AO823">SUM(IF(Period=$AN$2,IF(Site=$A$807,IF(Provider=$B823,J))))</f>
        <v>0</v>
      </c>
      <c r="AP823" s="26"/>
      <c r="AQ823" s="27">
        <f t="shared" si="426"/>
        <v>0</v>
      </c>
      <c r="AR823" s="27">
        <f t="shared" si="414"/>
        <v>0</v>
      </c>
      <c r="AS823" s="44"/>
      <c r="AT823" s="25">
        <f t="array" ref="AT823">SUM(IF(Period=$AT$2,IF(Site=$A$807,IF(Provider=$B823,I))))</f>
        <v>8</v>
      </c>
      <c r="AU823" s="26">
        <f t="array" ref="AU823">SUM(IF(Period=$AT$2,IF(Site=$A$807,IF(Provider=$B823,J))))</f>
        <v>8.25</v>
      </c>
      <c r="AV823" s="26"/>
      <c r="AW823" s="27">
        <f t="shared" si="427"/>
        <v>1.6832440703902066E-2</v>
      </c>
      <c r="AX823" s="27">
        <f t="shared" si="415"/>
        <v>2.0795916438226679E-3</v>
      </c>
      <c r="AY823" s="44"/>
      <c r="AZ823" s="25">
        <f t="array" ref="AZ823">SUM(IF(Period=$AZ$2,IF(Site=$A$807,IF(Provider=$B823,I))))</f>
        <v>0</v>
      </c>
      <c r="BA823" s="26">
        <f t="array" ref="BA823">SUM(IF(Period=$AZ$2,IF(Site=$A$807,IF(Provider=$B823,J))))</f>
        <v>0</v>
      </c>
      <c r="BB823" s="26"/>
      <c r="BC823" s="27">
        <f t="shared" si="428"/>
        <v>0</v>
      </c>
      <c r="BD823" s="27">
        <f t="shared" si="416"/>
        <v>0</v>
      </c>
      <c r="BE823" s="44"/>
      <c r="BF823" s="25">
        <f t="array" ref="BF823">SUM(IF(Period=$BF$2,IF(Site=$A$807,IF(Provider=$B823,I))))</f>
        <v>0</v>
      </c>
      <c r="BG823" s="26">
        <f t="array" ref="BG823">SUM(IF(Period=$BF$2,IF(Site=$A$807,IF(Provider=$B823,J))))</f>
        <v>0</v>
      </c>
      <c r="BH823" s="26"/>
      <c r="BI823" s="27">
        <f t="shared" si="429"/>
        <v>0</v>
      </c>
      <c r="BJ823" s="27">
        <f t="shared" si="417"/>
        <v>0</v>
      </c>
      <c r="BK823" s="44"/>
      <c r="BL823" s="25">
        <f t="array" ref="BL823">SUM(IF(Period=$BL$2,IF(Site=$A$807,IF(Provider=$B823,I))))</f>
        <v>0</v>
      </c>
      <c r="BM823" s="26">
        <f t="array" ref="BM823">SUM(IF(Period=$BL$2,IF(Site=$A$807,IF(Provider=$B823,J))))</f>
        <v>0</v>
      </c>
      <c r="BN823" s="26"/>
      <c r="BO823" s="27">
        <f t="shared" si="430"/>
        <v>0</v>
      </c>
      <c r="BP823" s="27">
        <f t="shared" si="418"/>
        <v>0</v>
      </c>
      <c r="BQ823" s="44"/>
      <c r="BR823" s="25">
        <f t="array" ref="BR823">SUM(IF(Period=$BR$2,IF(Site=$A$807,IF(Provider=$B823,I))))</f>
        <v>0</v>
      </c>
      <c r="BS823" s="26">
        <f t="array" ref="BS823">SUM(IF(Period=$BR$2,IF(Site=$A$807,IF(Provider=$B823,J))))</f>
        <v>0</v>
      </c>
      <c r="BT823" s="26"/>
      <c r="BU823" s="27">
        <f t="shared" si="431"/>
        <v>0</v>
      </c>
      <c r="BV823" s="27">
        <f t="shared" si="419"/>
        <v>0</v>
      </c>
    </row>
    <row r="824" spans="2:74" outlineLevel="1" x14ac:dyDescent="0.25">
      <c r="B824" s="20" t="s">
        <v>1043</v>
      </c>
      <c r="C824" s="44"/>
      <c r="D824" s="25">
        <f t="array" ref="D824">SUM(IF(Period=$D$2,IF(Site=$A$807,IF(Provider=$B824,I))))</f>
        <v>0</v>
      </c>
      <c r="E824" s="26">
        <f t="array" ref="E824">SUM(IF(Period=$D$2,IF(Site=$A$807,IF(Provider=$B824,J))))</f>
        <v>0</v>
      </c>
      <c r="F824" s="26"/>
      <c r="G824" s="27">
        <f t="shared" si="420"/>
        <v>0</v>
      </c>
      <c r="H824" s="27">
        <f t="shared" si="408"/>
        <v>0</v>
      </c>
      <c r="I824" s="44"/>
      <c r="J824" s="25">
        <f t="array" ref="J824">SUM(IF(Period=$J$2,IF(Site=$A$807,IF(Provider=$B824,I))))</f>
        <v>0</v>
      </c>
      <c r="K824" s="26">
        <f t="array" ref="K824">SUM(IF(Period=$J$2,IF(Site=$A$807,IF(Provider=$B824,J))))</f>
        <v>0</v>
      </c>
      <c r="L824" s="26"/>
      <c r="M824" s="27">
        <f t="shared" si="421"/>
        <v>0</v>
      </c>
      <c r="N824" s="27">
        <f t="shared" si="409"/>
        <v>0</v>
      </c>
      <c r="O824" s="44"/>
      <c r="P824" s="25">
        <f t="array" ref="P824">SUM(IF(Period=$P$2,IF(Site=$A$807,IF(Provider=$B824,I))))</f>
        <v>0</v>
      </c>
      <c r="Q824" s="26">
        <f t="array" ref="Q824">SUM(IF(Period=$P$2,IF(Site=$A$807,IF(Provider=$B824,J))))</f>
        <v>0</v>
      </c>
      <c r="R824" s="26"/>
      <c r="S824" s="27">
        <f t="shared" si="422"/>
        <v>0</v>
      </c>
      <c r="T824" s="27">
        <f t="shared" si="410"/>
        <v>0</v>
      </c>
      <c r="U824" s="44"/>
      <c r="V824" s="25">
        <f t="array" ref="V824">SUM(IF(Period=$V$2,IF(Site=$A$807,IF(Provider=$B824,I))))</f>
        <v>0</v>
      </c>
      <c r="W824" s="26">
        <f t="array" ref="W824">SUM(IF(Period=$V$2,IF(Site=$A$807,IF(Provider=$B824,J))))</f>
        <v>0</v>
      </c>
      <c r="X824" s="26"/>
      <c r="Y824" s="27">
        <f t="shared" si="423"/>
        <v>0</v>
      </c>
      <c r="Z824" s="27">
        <f t="shared" si="411"/>
        <v>0</v>
      </c>
      <c r="AA824" s="44"/>
      <c r="AB824" s="25">
        <f t="array" ref="AB824">SUM(IF(Period=$AB$2,IF(Site=$A$807,IF(Provider=$B824,I))))</f>
        <v>0</v>
      </c>
      <c r="AC824" s="26">
        <f t="array" ref="AC824">SUM(IF(Period=$AB$2,IF(Site=$A$807,IF(Provider=$B824,J))))</f>
        <v>0</v>
      </c>
      <c r="AD824" s="26"/>
      <c r="AE824" s="27">
        <f t="shared" si="424"/>
        <v>0</v>
      </c>
      <c r="AF824" s="27">
        <f t="shared" si="412"/>
        <v>0</v>
      </c>
      <c r="AG824" s="44"/>
      <c r="AH824" s="25">
        <f t="array" ref="AH824">SUM(IF(Period=$AH$2,IF(Site=$A$807,IF(Provider=$B824,I))))</f>
        <v>0</v>
      </c>
      <c r="AI824" s="26">
        <f t="array" ref="AI824">SUM(IF(Period=$AH$2,IF(Site=$A$807,IF(Provider=$B824,J))))</f>
        <v>0</v>
      </c>
      <c r="AJ824" s="26"/>
      <c r="AK824" s="27">
        <f t="shared" si="425"/>
        <v>0</v>
      </c>
      <c r="AL824" s="27">
        <f t="shared" si="413"/>
        <v>0</v>
      </c>
      <c r="AM824" s="44"/>
      <c r="AN824" s="25">
        <f t="array" ref="AN824">SUM(IF(Period=$AN$2,IF(Site=$A$807,IF(Provider=$B824,I))))</f>
        <v>0</v>
      </c>
      <c r="AO824" s="26">
        <f t="array" ref="AO824">SUM(IF(Period=$AN$2,IF(Site=$A$807,IF(Provider=$B824,J))))</f>
        <v>0</v>
      </c>
      <c r="AP824" s="26"/>
      <c r="AQ824" s="27">
        <f t="shared" si="426"/>
        <v>0</v>
      </c>
      <c r="AR824" s="27">
        <f t="shared" si="414"/>
        <v>0</v>
      </c>
      <c r="AS824" s="44"/>
      <c r="AT824" s="25">
        <f t="array" ref="AT824">SUM(IF(Period=$AT$2,IF(Site=$A$807,IF(Provider=$B824,I))))</f>
        <v>0</v>
      </c>
      <c r="AU824" s="26">
        <f t="array" ref="AU824">SUM(IF(Period=$AT$2,IF(Site=$A$807,IF(Provider=$B824,J))))</f>
        <v>0</v>
      </c>
      <c r="AV824" s="26"/>
      <c r="AW824" s="27">
        <f t="shared" si="427"/>
        <v>0</v>
      </c>
      <c r="AX824" s="27">
        <f t="shared" si="415"/>
        <v>0</v>
      </c>
      <c r="AY824" s="44"/>
      <c r="AZ824" s="25">
        <f t="array" ref="AZ824">SUM(IF(Period=$AZ$2,IF(Site=$A$807,IF(Provider=$B824,I))))</f>
        <v>0</v>
      </c>
      <c r="BA824" s="26">
        <f t="array" ref="BA824">SUM(IF(Period=$AZ$2,IF(Site=$A$807,IF(Provider=$B824,J))))</f>
        <v>0</v>
      </c>
      <c r="BB824" s="26"/>
      <c r="BC824" s="27">
        <f t="shared" si="428"/>
        <v>0</v>
      </c>
      <c r="BD824" s="27">
        <f t="shared" si="416"/>
        <v>0</v>
      </c>
      <c r="BE824" s="44"/>
      <c r="BF824" s="25">
        <f t="array" ref="BF824">SUM(IF(Period=$BF$2,IF(Site=$A$807,IF(Provider=$B824,I))))</f>
        <v>0</v>
      </c>
      <c r="BG824" s="26">
        <f t="array" ref="BG824">SUM(IF(Period=$BF$2,IF(Site=$A$807,IF(Provider=$B824,J))))</f>
        <v>0</v>
      </c>
      <c r="BH824" s="26"/>
      <c r="BI824" s="27">
        <f t="shared" si="429"/>
        <v>0</v>
      </c>
      <c r="BJ824" s="27">
        <f t="shared" si="417"/>
        <v>0</v>
      </c>
      <c r="BK824" s="44"/>
      <c r="BL824" s="25">
        <f t="array" ref="BL824">SUM(IF(Period=$BL$2,IF(Site=$A$807,IF(Provider=$B824,I))))</f>
        <v>0</v>
      </c>
      <c r="BM824" s="26">
        <f t="array" ref="BM824">SUM(IF(Period=$BL$2,IF(Site=$A$807,IF(Provider=$B824,J))))</f>
        <v>0</v>
      </c>
      <c r="BN824" s="26"/>
      <c r="BO824" s="27">
        <f t="shared" si="430"/>
        <v>0</v>
      </c>
      <c r="BP824" s="27">
        <f t="shared" si="418"/>
        <v>0</v>
      </c>
      <c r="BQ824" s="44"/>
      <c r="BR824" s="25">
        <f t="array" ref="BR824">SUM(IF(Period=$BR$2,IF(Site=$A$807,IF(Provider=$B824,I))))</f>
        <v>0</v>
      </c>
      <c r="BS824" s="26">
        <f t="array" ref="BS824">SUM(IF(Period=$BR$2,IF(Site=$A$807,IF(Provider=$B824,J))))</f>
        <v>0</v>
      </c>
      <c r="BT824" s="26"/>
      <c r="BU824" s="27">
        <f t="shared" si="431"/>
        <v>0</v>
      </c>
      <c r="BV824" s="27">
        <f t="shared" si="419"/>
        <v>0</v>
      </c>
    </row>
    <row r="825" spans="2:74" outlineLevel="1" x14ac:dyDescent="0.25">
      <c r="B825" s="20" t="s">
        <v>1133</v>
      </c>
      <c r="C825" s="44"/>
      <c r="D825" s="25">
        <f t="array" ref="D825">SUM(IF(Period=$D$2,IF(Site=$A$807,IF(Provider=$B825,I))))</f>
        <v>0</v>
      </c>
      <c r="E825" s="26">
        <f t="array" ref="E825">SUM(IF(Period=$D$2,IF(Site=$A$807,IF(Provider=$B825,J))))</f>
        <v>0</v>
      </c>
      <c r="F825" s="26"/>
      <c r="G825" s="27">
        <f t="shared" si="420"/>
        <v>0</v>
      </c>
      <c r="H825" s="27">
        <f t="shared" si="408"/>
        <v>0</v>
      </c>
      <c r="I825" s="44"/>
      <c r="J825" s="25">
        <f t="array" ref="J825">SUM(IF(Period=$J$2,IF(Site=$A$807,IF(Provider=$B825,I))))</f>
        <v>0</v>
      </c>
      <c r="K825" s="26">
        <f t="array" ref="K825">SUM(IF(Period=$J$2,IF(Site=$A$807,IF(Provider=$B825,J))))</f>
        <v>0</v>
      </c>
      <c r="L825" s="26"/>
      <c r="M825" s="27">
        <f t="shared" si="421"/>
        <v>0</v>
      </c>
      <c r="N825" s="27">
        <f t="shared" si="409"/>
        <v>0</v>
      </c>
      <c r="O825" s="44"/>
      <c r="P825" s="25">
        <f t="array" ref="P825">SUM(IF(Period=$P$2,IF(Site=$A$807,IF(Provider=$B825,I))))</f>
        <v>0</v>
      </c>
      <c r="Q825" s="26">
        <f t="array" ref="Q825">SUM(IF(Period=$P$2,IF(Site=$A$807,IF(Provider=$B825,J))))</f>
        <v>0</v>
      </c>
      <c r="R825" s="26"/>
      <c r="S825" s="27">
        <f t="shared" si="422"/>
        <v>0</v>
      </c>
      <c r="T825" s="27">
        <f t="shared" si="410"/>
        <v>0</v>
      </c>
      <c r="U825" s="44"/>
      <c r="V825" s="25">
        <f t="array" ref="V825">SUM(IF(Period=$V$2,IF(Site=$A$807,IF(Provider=$B825,I))))</f>
        <v>0</v>
      </c>
      <c r="W825" s="26">
        <f t="array" ref="W825">SUM(IF(Period=$V$2,IF(Site=$A$807,IF(Provider=$B825,J))))</f>
        <v>0</v>
      </c>
      <c r="X825" s="26"/>
      <c r="Y825" s="27">
        <f t="shared" si="423"/>
        <v>0</v>
      </c>
      <c r="Z825" s="27">
        <f t="shared" si="411"/>
        <v>0</v>
      </c>
      <c r="AA825" s="44"/>
      <c r="AB825" s="25">
        <f t="array" ref="AB825">SUM(IF(Period=$AB$2,IF(Site=$A$807,IF(Provider=$B825,I))))</f>
        <v>0</v>
      </c>
      <c r="AC825" s="26">
        <f t="array" ref="AC825">SUM(IF(Period=$AB$2,IF(Site=$A$807,IF(Provider=$B825,J))))</f>
        <v>0</v>
      </c>
      <c r="AD825" s="26"/>
      <c r="AE825" s="27">
        <f t="shared" si="424"/>
        <v>0</v>
      </c>
      <c r="AF825" s="27">
        <f t="shared" si="412"/>
        <v>0</v>
      </c>
      <c r="AG825" s="44"/>
      <c r="AH825" s="25">
        <f t="array" ref="AH825">SUM(IF(Period=$AH$2,IF(Site=$A$807,IF(Provider=$B825,I))))</f>
        <v>0</v>
      </c>
      <c r="AI825" s="26">
        <f t="array" ref="AI825">SUM(IF(Period=$AH$2,IF(Site=$A$807,IF(Provider=$B825,J))))</f>
        <v>0</v>
      </c>
      <c r="AJ825" s="26"/>
      <c r="AK825" s="27">
        <f t="shared" si="425"/>
        <v>0</v>
      </c>
      <c r="AL825" s="27">
        <f t="shared" si="413"/>
        <v>0</v>
      </c>
      <c r="AM825" s="44"/>
      <c r="AN825" s="25">
        <f t="array" ref="AN825">SUM(IF(Period=$AN$2,IF(Site=$A$807,IF(Provider=$B825,I))))</f>
        <v>0</v>
      </c>
      <c r="AO825" s="26">
        <f t="array" ref="AO825">SUM(IF(Period=$AN$2,IF(Site=$A$807,IF(Provider=$B825,J))))</f>
        <v>0</v>
      </c>
      <c r="AP825" s="26"/>
      <c r="AQ825" s="27">
        <f t="shared" si="426"/>
        <v>0</v>
      </c>
      <c r="AR825" s="27">
        <f t="shared" si="414"/>
        <v>0</v>
      </c>
      <c r="AS825" s="44"/>
      <c r="AT825" s="25">
        <f t="array" ref="AT825">SUM(IF(Period=$AT$2,IF(Site=$A$807,IF(Provider=$B825,I))))</f>
        <v>0</v>
      </c>
      <c r="AU825" s="26">
        <f t="array" ref="AU825">SUM(IF(Period=$AT$2,IF(Site=$A$807,IF(Provider=$B825,J))))</f>
        <v>0</v>
      </c>
      <c r="AV825" s="26"/>
      <c r="AW825" s="27">
        <f t="shared" si="427"/>
        <v>0</v>
      </c>
      <c r="AX825" s="27">
        <f t="shared" si="415"/>
        <v>0</v>
      </c>
      <c r="AY825" s="44"/>
      <c r="AZ825" s="25">
        <f t="array" ref="AZ825">SUM(IF(Period=$AZ$2,IF(Site=$A$807,IF(Provider=$B825,I))))</f>
        <v>0</v>
      </c>
      <c r="BA825" s="26">
        <f t="array" ref="BA825">SUM(IF(Period=$AZ$2,IF(Site=$A$807,IF(Provider=$B825,J))))</f>
        <v>0</v>
      </c>
      <c r="BB825" s="26"/>
      <c r="BC825" s="27">
        <f t="shared" si="428"/>
        <v>0</v>
      </c>
      <c r="BD825" s="27">
        <f t="shared" si="416"/>
        <v>0</v>
      </c>
      <c r="BE825" s="44"/>
      <c r="BF825" s="25">
        <f t="array" ref="BF825">SUM(IF(Period=$BF$2,IF(Site=$A$807,IF(Provider=$B825,I))))</f>
        <v>0</v>
      </c>
      <c r="BG825" s="26">
        <f t="array" ref="BG825">SUM(IF(Period=$BF$2,IF(Site=$A$807,IF(Provider=$B825,J))))</f>
        <v>0</v>
      </c>
      <c r="BH825" s="26"/>
      <c r="BI825" s="27">
        <f t="shared" si="429"/>
        <v>0</v>
      </c>
      <c r="BJ825" s="27">
        <f t="shared" si="417"/>
        <v>0</v>
      </c>
      <c r="BK825" s="44"/>
      <c r="BL825" s="25">
        <f t="array" ref="BL825">SUM(IF(Period=$BL$2,IF(Site=$A$807,IF(Provider=$B825,I))))</f>
        <v>0</v>
      </c>
      <c r="BM825" s="26">
        <f t="array" ref="BM825">SUM(IF(Period=$BL$2,IF(Site=$A$807,IF(Provider=$B825,J))))</f>
        <v>0</v>
      </c>
      <c r="BN825" s="26"/>
      <c r="BO825" s="27">
        <f t="shared" si="430"/>
        <v>0</v>
      </c>
      <c r="BP825" s="27">
        <f t="shared" si="418"/>
        <v>0</v>
      </c>
      <c r="BQ825" s="44"/>
      <c r="BR825" s="25">
        <f t="array" ref="BR825">SUM(IF(Period=$BR$2,IF(Site=$A$807,IF(Provider=$B825,I))))</f>
        <v>1</v>
      </c>
      <c r="BS825" s="26">
        <f t="array" ref="BS825">SUM(IF(Period=$BR$2,IF(Site=$A$807,IF(Provider=$B825,J))))</f>
        <v>10</v>
      </c>
      <c r="BT825" s="26"/>
      <c r="BU825" s="27">
        <f t="shared" si="431"/>
        <v>2.294630564479119E-3</v>
      </c>
      <c r="BV825" s="27">
        <f t="shared" si="419"/>
        <v>2.9333255111319701E-4</v>
      </c>
    </row>
    <row r="826" spans="2:74" outlineLevel="1" x14ac:dyDescent="0.25">
      <c r="B826" s="20" t="s">
        <v>872</v>
      </c>
      <c r="C826" s="44"/>
      <c r="D826" s="25">
        <f t="array" ref="D826">SUM(IF(Period=$D$2,IF(Site=$A$807,IF(Provider=$B826,I))))</f>
        <v>0</v>
      </c>
      <c r="E826" s="26">
        <f t="array" ref="E826">SUM(IF(Period=$D$2,IF(Site=$A$807,IF(Provider=$B826,J))))</f>
        <v>0</v>
      </c>
      <c r="F826" s="26"/>
      <c r="G826" s="27">
        <f t="shared" si="420"/>
        <v>0</v>
      </c>
      <c r="H826" s="27">
        <f t="shared" si="408"/>
        <v>0</v>
      </c>
      <c r="I826" s="44"/>
      <c r="J826" s="25">
        <f t="array" ref="J826">SUM(IF(Period=$J$2,IF(Site=$A$807,IF(Provider=$B826,I))))</f>
        <v>0</v>
      </c>
      <c r="K826" s="26">
        <f t="array" ref="K826">SUM(IF(Period=$J$2,IF(Site=$A$807,IF(Provider=$B826,J))))</f>
        <v>0</v>
      </c>
      <c r="L826" s="26"/>
      <c r="M826" s="27">
        <f t="shared" si="421"/>
        <v>0</v>
      </c>
      <c r="N826" s="27">
        <f t="shared" si="409"/>
        <v>0</v>
      </c>
      <c r="O826" s="44"/>
      <c r="P826" s="25">
        <f t="array" ref="P826">SUM(IF(Period=$P$2,IF(Site=$A$807,IF(Provider=$B826,I))))</f>
        <v>0</v>
      </c>
      <c r="Q826" s="26">
        <f t="array" ref="Q826">SUM(IF(Period=$P$2,IF(Site=$A$807,IF(Provider=$B826,J))))</f>
        <v>0</v>
      </c>
      <c r="R826" s="26"/>
      <c r="S826" s="27">
        <f t="shared" si="422"/>
        <v>0</v>
      </c>
      <c r="T826" s="27">
        <f t="shared" si="410"/>
        <v>0</v>
      </c>
      <c r="U826" s="44"/>
      <c r="V826" s="25">
        <f t="array" ref="V826">SUM(IF(Period=$V$2,IF(Site=$A$807,IF(Provider=$B826,I))))</f>
        <v>37</v>
      </c>
      <c r="W826" s="26">
        <f t="array" ref="W826">SUM(IF(Period=$V$2,IF(Site=$A$807,IF(Provider=$B826,J))))</f>
        <v>6.9729729729729728</v>
      </c>
      <c r="X826" s="26"/>
      <c r="Y826" s="27">
        <f t="shared" si="423"/>
        <v>6.089214066556526E-2</v>
      </c>
      <c r="Z826" s="27">
        <f t="shared" si="411"/>
        <v>7.8025766648521146E-3</v>
      </c>
      <c r="AA826" s="44"/>
      <c r="AB826" s="25">
        <f t="array" ref="AB826">SUM(IF(Period=$AB$2,IF(Site=$A$807,IF(Provider=$B826,I))))</f>
        <v>85</v>
      </c>
      <c r="AC826" s="26">
        <f t="array" ref="AC826">SUM(IF(Period=$AB$2,IF(Site=$A$807,IF(Provider=$B826,J))))</f>
        <v>5.8117647058823527</v>
      </c>
      <c r="AD826" s="26"/>
      <c r="AE826" s="27">
        <f t="shared" si="424"/>
        <v>0.11634479510127177</v>
      </c>
      <c r="AF826" s="27">
        <f t="shared" si="412"/>
        <v>1.4861165428236213E-2</v>
      </c>
      <c r="AG826" s="44"/>
      <c r="AH826" s="25">
        <f t="array" ref="AH826">SUM(IF(Period=$AH$2,IF(Site=$A$807,IF(Provider=$B826,I))))</f>
        <v>106</v>
      </c>
      <c r="AI826" s="26">
        <f t="array" ref="AI826">SUM(IF(Period=$AH$2,IF(Site=$A$807,IF(Provider=$B826,J))))</f>
        <v>5.5943396226415096</v>
      </c>
      <c r="AJ826" s="26"/>
      <c r="AK826" s="27">
        <f t="shared" si="425"/>
        <v>0.15915190552871714</v>
      </c>
      <c r="AL826" s="27">
        <f t="shared" si="413"/>
        <v>2.0193420963018457E-2</v>
      </c>
      <c r="AM826" s="44"/>
      <c r="AN826" s="25">
        <f t="array" ref="AN826">SUM(IF(Period=$AN$2,IF(Site=$A$807,IF(Provider=$B826,I))))</f>
        <v>55</v>
      </c>
      <c r="AO826" s="26">
        <f t="array" ref="AO826">SUM(IF(Period=$AN$2,IF(Site=$A$807,IF(Provider=$B826,J))))</f>
        <v>4.7818181818181804</v>
      </c>
      <c r="AP826" s="26"/>
      <c r="AQ826" s="27">
        <f t="shared" si="426"/>
        <v>6.9448111961975159E-2</v>
      </c>
      <c r="AR826" s="27">
        <f t="shared" si="414"/>
        <v>8.4106172049888041E-3</v>
      </c>
      <c r="AS826" s="44"/>
      <c r="AT826" s="25">
        <f t="array" ref="AT826">SUM(IF(Period=$AT$2,IF(Site=$A$807,IF(Provider=$B826,I))))</f>
        <v>77</v>
      </c>
      <c r="AU826" s="26">
        <f t="array" ref="AU826">SUM(IF(Period=$AT$2,IF(Site=$A$807,IF(Provider=$B826,J))))</f>
        <v>6.37662337662338</v>
      </c>
      <c r="AV826" s="26"/>
      <c r="AW826" s="27">
        <f t="shared" si="427"/>
        <v>0.12522315735781694</v>
      </c>
      <c r="AX826" s="27">
        <f t="shared" si="415"/>
        <v>1.5470901471468641E-2</v>
      </c>
      <c r="AY826" s="44"/>
      <c r="AZ826" s="25">
        <f t="array" ref="AZ826">SUM(IF(Period=$AZ$2,IF(Site=$A$807,IF(Provider=$B826,I))))</f>
        <v>0</v>
      </c>
      <c r="BA826" s="26">
        <f t="array" ref="BA826">SUM(IF(Period=$AZ$2,IF(Site=$A$807,IF(Provider=$B826,J))))</f>
        <v>0</v>
      </c>
      <c r="BB826" s="26"/>
      <c r="BC826" s="27">
        <f t="shared" si="428"/>
        <v>0</v>
      </c>
      <c r="BD826" s="27">
        <f t="shared" si="416"/>
        <v>0</v>
      </c>
      <c r="BE826" s="44"/>
      <c r="BF826" s="25">
        <f t="array" ref="BF826">SUM(IF(Period=$BF$2,IF(Site=$A$807,IF(Provider=$B826,I))))</f>
        <v>0</v>
      </c>
      <c r="BG826" s="26">
        <f t="array" ref="BG826">SUM(IF(Period=$BF$2,IF(Site=$A$807,IF(Provider=$B826,J))))</f>
        <v>0</v>
      </c>
      <c r="BH826" s="26"/>
      <c r="BI826" s="27">
        <f t="shared" si="429"/>
        <v>0</v>
      </c>
      <c r="BJ826" s="27">
        <f t="shared" si="417"/>
        <v>0</v>
      </c>
      <c r="BK826" s="44"/>
      <c r="BL826" s="25">
        <f t="array" ref="BL826">SUM(IF(Period=$BL$2,IF(Site=$A$807,IF(Provider=$B826,I))))</f>
        <v>0</v>
      </c>
      <c r="BM826" s="26">
        <f t="array" ref="BM826">SUM(IF(Period=$BL$2,IF(Site=$A$807,IF(Provider=$B826,J))))</f>
        <v>0</v>
      </c>
      <c r="BN826" s="26"/>
      <c r="BO826" s="27">
        <f t="shared" si="430"/>
        <v>0</v>
      </c>
      <c r="BP826" s="27">
        <f t="shared" si="418"/>
        <v>0</v>
      </c>
      <c r="BQ826" s="44"/>
      <c r="BR826" s="25">
        <f t="array" ref="BR826">SUM(IF(Period=$BR$2,IF(Site=$A$807,IF(Provider=$B826,I))))</f>
        <v>0</v>
      </c>
      <c r="BS826" s="26">
        <f t="array" ref="BS826">SUM(IF(Period=$BR$2,IF(Site=$A$807,IF(Provider=$B826,J))))</f>
        <v>0</v>
      </c>
      <c r="BT826" s="26"/>
      <c r="BU826" s="27">
        <f t="shared" si="431"/>
        <v>0</v>
      </c>
      <c r="BV826" s="27">
        <f t="shared" si="419"/>
        <v>0</v>
      </c>
    </row>
    <row r="827" spans="2:74" outlineLevel="1" x14ac:dyDescent="0.25">
      <c r="B827" s="20" t="s">
        <v>794</v>
      </c>
      <c r="C827" s="44"/>
      <c r="D827" s="25">
        <f t="array" ref="D827">SUM(IF(Period=$D$2,IF(Site=$A$807,IF(Provider=$B827,I))))</f>
        <v>226</v>
      </c>
      <c r="E827" s="26">
        <f t="array" ref="E827">SUM(IF(Period=$D$2,IF(Site=$A$807,IF(Provider=$B827,J))))</f>
        <v>7.2123893805309738</v>
      </c>
      <c r="F827" s="26"/>
      <c r="G827" s="27">
        <f t="shared" si="420"/>
        <v>0.36919592298980747</v>
      </c>
      <c r="H827" s="27">
        <f t="shared" si="408"/>
        <v>4.7209430300923921E-2</v>
      </c>
      <c r="I827" s="44"/>
      <c r="J827" s="25">
        <f t="array" ref="J827">SUM(IF(Period=$J$2,IF(Site=$A$807,IF(Provider=$B827,I))))</f>
        <v>194</v>
      </c>
      <c r="K827" s="26">
        <f t="array" ref="K827">SUM(IF(Period=$J$2,IF(Site=$A$807,IF(Provider=$B827,J))))</f>
        <v>8.2628865979381452</v>
      </c>
      <c r="L827" s="26"/>
      <c r="M827" s="27">
        <f t="shared" si="421"/>
        <v>0.3830346475507766</v>
      </c>
      <c r="N827" s="27">
        <f t="shared" si="409"/>
        <v>4.9663847321622212E-2</v>
      </c>
      <c r="O827" s="44"/>
      <c r="P827" s="25">
        <f t="array" ref="P827">SUM(IF(Period=$P$2,IF(Site=$A$807,IF(Provider=$B827,I))))</f>
        <v>247</v>
      </c>
      <c r="Q827" s="26">
        <f t="array" ref="Q827">SUM(IF(Period=$P$2,IF(Site=$A$807,IF(Provider=$B827,J))))</f>
        <v>4.9230769230769234</v>
      </c>
      <c r="R827" s="26"/>
      <c r="S827" s="27">
        <f t="shared" si="422"/>
        <v>0.27486437613019893</v>
      </c>
      <c r="T827" s="27">
        <f t="shared" si="410"/>
        <v>3.5041207999538936E-2</v>
      </c>
      <c r="U827" s="44"/>
      <c r="V827" s="25">
        <f t="array" ref="V827">SUM(IF(Period=$V$2,IF(Site=$A$807,IF(Provider=$B827,I))))</f>
        <v>190</v>
      </c>
      <c r="W827" s="26">
        <f t="array" ref="W827">SUM(IF(Period=$V$2,IF(Site=$A$807,IF(Provider=$B827,J))))</f>
        <v>5.5210526315789474</v>
      </c>
      <c r="X827" s="26"/>
      <c r="Y827" s="27">
        <f t="shared" si="423"/>
        <v>0.24758083549681378</v>
      </c>
      <c r="Z827" s="27">
        <f t="shared" si="411"/>
        <v>3.172442992802274E-2</v>
      </c>
      <c r="AA827" s="44"/>
      <c r="AB827" s="25">
        <f t="array" ref="AB827">SUM(IF(Period=$AB$2,IF(Site=$A$807,IF(Provider=$B827,I))))</f>
        <v>201</v>
      </c>
      <c r="AC827" s="26">
        <f t="array" ref="AC827">SUM(IF(Period=$AB$2,IF(Site=$A$807,IF(Provider=$B827,J))))</f>
        <v>6.0099502487562191</v>
      </c>
      <c r="AD827" s="26"/>
      <c r="AE827" s="27">
        <f t="shared" si="424"/>
        <v>0.28450306170513423</v>
      </c>
      <c r="AF827" s="27">
        <f t="shared" si="412"/>
        <v>3.634066363827803E-2</v>
      </c>
      <c r="AG827" s="44"/>
      <c r="AH827" s="25">
        <f t="array" ref="AH827">SUM(IF(Period=$AH$2,IF(Site=$A$807,IF(Provider=$B827,I))))</f>
        <v>162</v>
      </c>
      <c r="AI827" s="26">
        <f t="array" ref="AI827">SUM(IF(Period=$AH$2,IF(Site=$A$807,IF(Provider=$B827,J))))</f>
        <v>6.3086419753086398</v>
      </c>
      <c r="AJ827" s="26"/>
      <c r="AK827" s="27">
        <f t="shared" si="425"/>
        <v>0.27428878153515823</v>
      </c>
      <c r="AL827" s="27">
        <f t="shared" si="413"/>
        <v>3.4802152148743437E-2</v>
      </c>
      <c r="AM827" s="44"/>
      <c r="AN827" s="25">
        <f t="array" ref="AN827">SUM(IF(Period=$AN$2,IF(Site=$A$807,IF(Provider=$B827,I))))</f>
        <v>122</v>
      </c>
      <c r="AO827" s="26">
        <f t="array" ref="AO827">SUM(IF(Period=$AN$2,IF(Site=$A$807,IF(Provider=$B827,J))))</f>
        <v>4.1967213114754101</v>
      </c>
      <c r="AP827" s="26"/>
      <c r="AQ827" s="27">
        <f t="shared" si="426"/>
        <v>0.13519936625297072</v>
      </c>
      <c r="AR827" s="27">
        <f t="shared" si="414"/>
        <v>1.6373520946594181E-2</v>
      </c>
      <c r="AS827" s="44"/>
      <c r="AT827" s="25">
        <f t="array" ref="AT827">SUM(IF(Period=$AT$2,IF(Site=$A$807,IF(Provider=$B827,I))))</f>
        <v>0</v>
      </c>
      <c r="AU827" s="26">
        <f t="array" ref="AU827">SUM(IF(Period=$AT$2,IF(Site=$A$807,IF(Provider=$B827,J))))</f>
        <v>0</v>
      </c>
      <c r="AV827" s="26"/>
      <c r="AW827" s="27">
        <f t="shared" si="427"/>
        <v>0</v>
      </c>
      <c r="AX827" s="27">
        <f t="shared" si="415"/>
        <v>0</v>
      </c>
      <c r="AY827" s="44"/>
      <c r="AZ827" s="25">
        <f t="array" ref="AZ827">SUM(IF(Period=$AZ$2,IF(Site=$A$807,IF(Provider=$B827,I))))</f>
        <v>0</v>
      </c>
      <c r="BA827" s="26">
        <f t="array" ref="BA827">SUM(IF(Period=$AZ$2,IF(Site=$A$807,IF(Provider=$B827,J))))</f>
        <v>0</v>
      </c>
      <c r="BB827" s="26"/>
      <c r="BC827" s="27">
        <f t="shared" si="428"/>
        <v>0</v>
      </c>
      <c r="BD827" s="27">
        <f t="shared" si="416"/>
        <v>0</v>
      </c>
      <c r="BE827" s="44"/>
      <c r="BF827" s="25">
        <f t="array" ref="BF827">SUM(IF(Period=$BF$2,IF(Site=$A$807,IF(Provider=$B827,I))))</f>
        <v>0</v>
      </c>
      <c r="BG827" s="26">
        <f t="array" ref="BG827">SUM(IF(Period=$BF$2,IF(Site=$A$807,IF(Provider=$B827,J))))</f>
        <v>0</v>
      </c>
      <c r="BH827" s="26"/>
      <c r="BI827" s="27">
        <f t="shared" si="429"/>
        <v>0</v>
      </c>
      <c r="BJ827" s="27">
        <f t="shared" si="417"/>
        <v>0</v>
      </c>
      <c r="BK827" s="44"/>
      <c r="BL827" s="25">
        <f t="array" ref="BL827">SUM(IF(Period=$BL$2,IF(Site=$A$807,IF(Provider=$B827,I))))</f>
        <v>0</v>
      </c>
      <c r="BM827" s="26">
        <f t="array" ref="BM827">SUM(IF(Period=$BL$2,IF(Site=$A$807,IF(Provider=$B827,J))))</f>
        <v>0</v>
      </c>
      <c r="BN827" s="26"/>
      <c r="BO827" s="27">
        <f t="shared" si="430"/>
        <v>0</v>
      </c>
      <c r="BP827" s="27">
        <f t="shared" si="418"/>
        <v>0</v>
      </c>
      <c r="BQ827" s="44"/>
      <c r="BR827" s="25">
        <f t="array" ref="BR827">SUM(IF(Period=$BR$2,IF(Site=$A$807,IF(Provider=$B827,I))))</f>
        <v>0</v>
      </c>
      <c r="BS827" s="26">
        <f t="array" ref="BS827">SUM(IF(Period=$BR$2,IF(Site=$A$807,IF(Provider=$B827,J))))</f>
        <v>0</v>
      </c>
      <c r="BT827" s="26"/>
      <c r="BU827" s="27">
        <f t="shared" si="431"/>
        <v>0</v>
      </c>
      <c r="BV827" s="27">
        <f t="shared" si="419"/>
        <v>0</v>
      </c>
    </row>
    <row r="828" spans="2:74" outlineLevel="1" x14ac:dyDescent="0.25">
      <c r="B828" s="20" t="s">
        <v>908</v>
      </c>
      <c r="C828" s="44"/>
      <c r="D828" s="25">
        <f t="array" ref="D828">SUM(IF(Period=$D$2,IF(Site=$A$807,IF(Provider=$B828,I))))</f>
        <v>0</v>
      </c>
      <c r="E828" s="26">
        <f t="array" ref="E828">SUM(IF(Period=$D$2,IF(Site=$A$807,IF(Provider=$B828,J))))</f>
        <v>0</v>
      </c>
      <c r="F828" s="26"/>
      <c r="G828" s="27">
        <f t="shared" si="420"/>
        <v>0</v>
      </c>
      <c r="H828" s="27">
        <f t="shared" si="408"/>
        <v>0</v>
      </c>
      <c r="I828" s="44"/>
      <c r="J828" s="25">
        <f t="array" ref="J828">SUM(IF(Period=$J$2,IF(Site=$A$807,IF(Provider=$B828,I))))</f>
        <v>0</v>
      </c>
      <c r="K828" s="26">
        <f t="array" ref="K828">SUM(IF(Period=$J$2,IF(Site=$A$807,IF(Provider=$B828,J))))</f>
        <v>0</v>
      </c>
      <c r="L828" s="26"/>
      <c r="M828" s="27">
        <f t="shared" si="421"/>
        <v>0</v>
      </c>
      <c r="N828" s="27">
        <f t="shared" si="409"/>
        <v>0</v>
      </c>
      <c r="O828" s="44"/>
      <c r="P828" s="25">
        <f t="array" ref="P828">SUM(IF(Period=$P$2,IF(Site=$A$807,IF(Provider=$B828,I))))</f>
        <v>0</v>
      </c>
      <c r="Q828" s="26">
        <f t="array" ref="Q828">SUM(IF(Period=$P$2,IF(Site=$A$807,IF(Provider=$B828,J))))</f>
        <v>0</v>
      </c>
      <c r="R828" s="26"/>
      <c r="S828" s="27">
        <f t="shared" si="422"/>
        <v>0</v>
      </c>
      <c r="T828" s="27">
        <f t="shared" si="410"/>
        <v>0</v>
      </c>
      <c r="U828" s="44"/>
      <c r="V828" s="25">
        <f t="array" ref="V828">SUM(IF(Period=$V$2,IF(Site=$A$807,IF(Provider=$B828,I))))</f>
        <v>0</v>
      </c>
      <c r="W828" s="26">
        <f t="array" ref="W828">SUM(IF(Period=$V$2,IF(Site=$A$807,IF(Provider=$B828,J))))</f>
        <v>0</v>
      </c>
      <c r="X828" s="26"/>
      <c r="Y828" s="27">
        <f t="shared" si="423"/>
        <v>0</v>
      </c>
      <c r="Z828" s="27">
        <f t="shared" si="411"/>
        <v>0</v>
      </c>
      <c r="AA828" s="44"/>
      <c r="AB828" s="25">
        <f t="array" ref="AB828">SUM(IF(Period=$AB$2,IF(Site=$A$807,IF(Provider=$B828,I))))</f>
        <v>0</v>
      </c>
      <c r="AC828" s="26">
        <f t="array" ref="AC828">SUM(IF(Period=$AB$2,IF(Site=$A$807,IF(Provider=$B828,J))))</f>
        <v>0</v>
      </c>
      <c r="AD828" s="26"/>
      <c r="AE828" s="27">
        <f t="shared" si="424"/>
        <v>0</v>
      </c>
      <c r="AF828" s="27">
        <f t="shared" si="412"/>
        <v>0</v>
      </c>
      <c r="AG828" s="44"/>
      <c r="AH828" s="25">
        <f t="array" ref="AH828">SUM(IF(Period=$AH$2,IF(Site=$A$807,IF(Provider=$B828,I))))</f>
        <v>8</v>
      </c>
      <c r="AI828" s="26">
        <f t="array" ref="AI828">SUM(IF(Period=$AH$2,IF(Site=$A$807,IF(Provider=$B828,J))))</f>
        <v>4.875</v>
      </c>
      <c r="AJ828" s="26"/>
      <c r="AK828" s="27">
        <f t="shared" si="425"/>
        <v>1.0466988727858293E-2</v>
      </c>
      <c r="AL828" s="27">
        <f t="shared" si="413"/>
        <v>1.3280664714295444E-3</v>
      </c>
      <c r="AM828" s="44"/>
      <c r="AN828" s="25">
        <f t="array" ref="AN828">SUM(IF(Period=$AN$2,IF(Site=$A$807,IF(Provider=$B828,I))))</f>
        <v>10</v>
      </c>
      <c r="AO828" s="26">
        <f t="array" ref="AO828">SUM(IF(Period=$AN$2,IF(Site=$A$807,IF(Provider=$B828,J))))</f>
        <v>5.5</v>
      </c>
      <c r="AP828" s="26"/>
      <c r="AQ828" s="27">
        <f t="shared" si="426"/>
        <v>1.4523369421705835E-2</v>
      </c>
      <c r="AR828" s="27">
        <f t="shared" si="414"/>
        <v>1.7588743204349218E-3</v>
      </c>
      <c r="AS828" s="44"/>
      <c r="AT828" s="25">
        <f t="array" ref="AT828">SUM(IF(Period=$AT$2,IF(Site=$A$807,IF(Provider=$B828,I))))</f>
        <v>7</v>
      </c>
      <c r="AU828" s="26">
        <f t="array" ref="AU828">SUM(IF(Period=$AT$2,IF(Site=$A$807,IF(Provider=$B828,J))))</f>
        <v>4.71428571428571</v>
      </c>
      <c r="AV828" s="26"/>
      <c r="AW828" s="27">
        <f t="shared" si="427"/>
        <v>8.4162203519510242E-3</v>
      </c>
      <c r="AX828" s="27">
        <f t="shared" si="415"/>
        <v>1.0397958219113329E-3</v>
      </c>
      <c r="AY828" s="44"/>
      <c r="AZ828" s="25">
        <f t="array" ref="AZ828">SUM(IF(Period=$AZ$2,IF(Site=$A$807,IF(Provider=$B828,I))))</f>
        <v>6</v>
      </c>
      <c r="BA828" s="26">
        <f t="array" ref="BA828">SUM(IF(Period=$AZ$2,IF(Site=$A$807,IF(Provider=$B828,J))))</f>
        <v>2.3333333333333299</v>
      </c>
      <c r="BB828" s="26"/>
      <c r="BC828" s="27">
        <f t="shared" si="428"/>
        <v>3.5641547861507074E-3</v>
      </c>
      <c r="BD828" s="27">
        <f t="shared" si="416"/>
        <v>4.5618951415816675E-4</v>
      </c>
      <c r="BE828" s="44"/>
      <c r="BF828" s="25">
        <f t="array" ref="BF828">SUM(IF(Period=$BF$2,IF(Site=$A$807,IF(Provider=$B828,I))))</f>
        <v>5</v>
      </c>
      <c r="BG828" s="26">
        <f t="array" ref="BG828">SUM(IF(Period=$BF$2,IF(Site=$A$807,IF(Provider=$B828,J))))</f>
        <v>5.4</v>
      </c>
      <c r="BH828" s="26"/>
      <c r="BI828" s="27">
        <f t="shared" si="429"/>
        <v>6.5518078136374679E-3</v>
      </c>
      <c r="BJ828" s="27">
        <f t="shared" si="417"/>
        <v>8.3544773810260542E-4</v>
      </c>
      <c r="BK828" s="44"/>
      <c r="BL828" s="25">
        <f t="array" ref="BL828">SUM(IF(Period=$BL$2,IF(Site=$A$807,IF(Provider=$B828,I))))</f>
        <v>1</v>
      </c>
      <c r="BM828" s="26">
        <f t="array" ref="BM828">SUM(IF(Period=$BL$2,IF(Site=$A$807,IF(Provider=$B828,J))))</f>
        <v>2</v>
      </c>
      <c r="BN828" s="26"/>
      <c r="BO828" s="27">
        <f t="shared" si="430"/>
        <v>4.8567265662943174E-4</v>
      </c>
      <c r="BP828" s="27">
        <f t="shared" si="418"/>
        <v>6.2183254049684417E-5</v>
      </c>
      <c r="BQ828" s="44"/>
      <c r="BR828" s="25">
        <f t="array" ref="BR828">SUM(IF(Period=$BR$2,IF(Site=$A$807,IF(Provider=$B828,I))))</f>
        <v>5</v>
      </c>
      <c r="BS828" s="26">
        <f t="array" ref="BS828">SUM(IF(Period=$BR$2,IF(Site=$A$807,IF(Provider=$B828,J))))</f>
        <v>4.2</v>
      </c>
      <c r="BT828" s="26"/>
      <c r="BU828" s="27">
        <f t="shared" si="431"/>
        <v>4.8187241854061504E-3</v>
      </c>
      <c r="BV828" s="27">
        <f t="shared" si="419"/>
        <v>6.1599835733771376E-4</v>
      </c>
    </row>
    <row r="829" spans="2:74" outlineLevel="1" x14ac:dyDescent="0.25">
      <c r="B829" s="20" t="s">
        <v>898</v>
      </c>
      <c r="C829" s="44"/>
      <c r="D829" s="25">
        <f t="array" ref="D829">SUM(IF(Period=$D$2,IF(Site=$A$807,IF(Provider=$B829,I))))</f>
        <v>0</v>
      </c>
      <c r="E829" s="26">
        <f t="array" ref="E829">SUM(IF(Period=$D$2,IF(Site=$A$807,IF(Provider=$B829,J))))</f>
        <v>0</v>
      </c>
      <c r="F829" s="26"/>
      <c r="G829" s="27">
        <f t="shared" si="420"/>
        <v>0</v>
      </c>
      <c r="H829" s="27">
        <f t="shared" si="408"/>
        <v>0</v>
      </c>
      <c r="I829" s="44"/>
      <c r="J829" s="25">
        <f t="array" ref="J829">SUM(IF(Period=$J$2,IF(Site=$A$807,IF(Provider=$B829,I))))</f>
        <v>0</v>
      </c>
      <c r="K829" s="26">
        <f t="array" ref="K829">SUM(IF(Period=$J$2,IF(Site=$A$807,IF(Provider=$B829,J))))</f>
        <v>0</v>
      </c>
      <c r="L829" s="26"/>
      <c r="M829" s="27">
        <f t="shared" si="421"/>
        <v>0</v>
      </c>
      <c r="N829" s="27">
        <f t="shared" si="409"/>
        <v>0</v>
      </c>
      <c r="O829" s="44"/>
      <c r="P829" s="25">
        <f t="array" ref="P829">SUM(IF(Period=$P$2,IF(Site=$A$807,IF(Provider=$B829,I))))</f>
        <v>0</v>
      </c>
      <c r="Q829" s="26">
        <f t="array" ref="Q829">SUM(IF(Period=$P$2,IF(Site=$A$807,IF(Provider=$B829,J))))</f>
        <v>0</v>
      </c>
      <c r="R829" s="26"/>
      <c r="S829" s="27">
        <f t="shared" si="422"/>
        <v>0</v>
      </c>
      <c r="T829" s="27">
        <f t="shared" si="410"/>
        <v>0</v>
      </c>
      <c r="U829" s="44"/>
      <c r="V829" s="25">
        <f t="array" ref="V829">SUM(IF(Period=$V$2,IF(Site=$A$807,IF(Provider=$B829,I))))</f>
        <v>0</v>
      </c>
      <c r="W829" s="26">
        <f t="array" ref="W829">SUM(IF(Period=$V$2,IF(Site=$A$807,IF(Provider=$B829,J))))</f>
        <v>0</v>
      </c>
      <c r="X829" s="26"/>
      <c r="Y829" s="27">
        <f t="shared" si="423"/>
        <v>0</v>
      </c>
      <c r="Z829" s="27">
        <f t="shared" si="411"/>
        <v>0</v>
      </c>
      <c r="AA829" s="44"/>
      <c r="AB829" s="25">
        <f t="array" ref="AB829">SUM(IF(Period=$AB$2,IF(Site=$A$807,IF(Provider=$B829,I))))</f>
        <v>0</v>
      </c>
      <c r="AC829" s="26">
        <f t="array" ref="AC829">SUM(IF(Period=$AB$2,IF(Site=$A$807,IF(Provider=$B829,J))))</f>
        <v>0</v>
      </c>
      <c r="AD829" s="26"/>
      <c r="AE829" s="27">
        <f t="shared" si="424"/>
        <v>0</v>
      </c>
      <c r="AF829" s="27">
        <f t="shared" si="412"/>
        <v>0</v>
      </c>
      <c r="AG829" s="44"/>
      <c r="AH829" s="25">
        <f t="array" ref="AH829">SUM(IF(Period=$AH$2,IF(Site=$A$807,IF(Provider=$B829,I))))</f>
        <v>0</v>
      </c>
      <c r="AI829" s="26">
        <f t="array" ref="AI829">SUM(IF(Period=$AH$2,IF(Site=$A$807,IF(Provider=$B829,J))))</f>
        <v>0</v>
      </c>
      <c r="AJ829" s="26"/>
      <c r="AK829" s="27">
        <f t="shared" si="425"/>
        <v>0</v>
      </c>
      <c r="AL829" s="27">
        <f t="shared" si="413"/>
        <v>0</v>
      </c>
      <c r="AM829" s="44"/>
      <c r="AN829" s="25">
        <f t="array" ref="AN829">SUM(IF(Period=$AN$2,IF(Site=$A$807,IF(Provider=$B829,I))))</f>
        <v>0</v>
      </c>
      <c r="AO829" s="26">
        <f t="array" ref="AO829">SUM(IF(Period=$AN$2,IF(Site=$A$807,IF(Provider=$B829,J))))</f>
        <v>0</v>
      </c>
      <c r="AP829" s="26"/>
      <c r="AQ829" s="27">
        <f t="shared" si="426"/>
        <v>0</v>
      </c>
      <c r="AR829" s="27">
        <f t="shared" si="414"/>
        <v>0</v>
      </c>
      <c r="AS829" s="44"/>
      <c r="AT829" s="25">
        <f t="array" ref="AT829">SUM(IF(Period=$AT$2,IF(Site=$A$807,IF(Provider=$B829,I))))</f>
        <v>0</v>
      </c>
      <c r="AU829" s="26">
        <f t="array" ref="AU829">SUM(IF(Period=$AT$2,IF(Site=$A$807,IF(Provider=$B829,J))))</f>
        <v>0</v>
      </c>
      <c r="AV829" s="26"/>
      <c r="AW829" s="27">
        <f t="shared" si="427"/>
        <v>0</v>
      </c>
      <c r="AX829" s="27">
        <f t="shared" si="415"/>
        <v>0</v>
      </c>
      <c r="AY829" s="44"/>
      <c r="AZ829" s="25">
        <f t="array" ref="AZ829">SUM(IF(Period=$AZ$2,IF(Site=$A$807,IF(Provider=$B829,I))))</f>
        <v>0</v>
      </c>
      <c r="BA829" s="26">
        <f t="array" ref="BA829">SUM(IF(Period=$AZ$2,IF(Site=$A$807,IF(Provider=$B829,J))))</f>
        <v>0</v>
      </c>
      <c r="BB829" s="26"/>
      <c r="BC829" s="27">
        <f t="shared" si="428"/>
        <v>0</v>
      </c>
      <c r="BD829" s="27">
        <f t="shared" si="416"/>
        <v>0</v>
      </c>
      <c r="BE829" s="44"/>
      <c r="BF829" s="25">
        <f t="array" ref="BF829">SUM(IF(Period=$BF$2,IF(Site=$A$807,IF(Provider=$B829,I))))</f>
        <v>0</v>
      </c>
      <c r="BG829" s="26">
        <f t="array" ref="BG829">SUM(IF(Period=$BF$2,IF(Site=$A$807,IF(Provider=$B829,J))))</f>
        <v>0</v>
      </c>
      <c r="BH829" s="26"/>
      <c r="BI829" s="27">
        <f t="shared" si="429"/>
        <v>0</v>
      </c>
      <c r="BJ829" s="27">
        <f t="shared" si="417"/>
        <v>0</v>
      </c>
      <c r="BK829" s="44"/>
      <c r="BL829" s="25">
        <f t="array" ref="BL829">SUM(IF(Period=$BL$2,IF(Site=$A$807,IF(Provider=$B829,I))))</f>
        <v>0</v>
      </c>
      <c r="BM829" s="26">
        <f t="array" ref="BM829">SUM(IF(Period=$BL$2,IF(Site=$A$807,IF(Provider=$B829,J))))</f>
        <v>0</v>
      </c>
      <c r="BN829" s="26"/>
      <c r="BO829" s="27">
        <f t="shared" si="430"/>
        <v>0</v>
      </c>
      <c r="BP829" s="27">
        <f t="shared" si="418"/>
        <v>0</v>
      </c>
      <c r="BQ829" s="44"/>
      <c r="BR829" s="25">
        <f t="array" ref="BR829">SUM(IF(Period=$BR$2,IF(Site=$A$807,IF(Provider=$B829,I))))</f>
        <v>30</v>
      </c>
      <c r="BS829" s="26">
        <f t="array" ref="BS829">SUM(IF(Period=$BR$2,IF(Site=$A$807,IF(Provider=$B829,J))))</f>
        <v>6.8666666666666698</v>
      </c>
      <c r="BT829" s="26"/>
      <c r="BU829" s="27">
        <f t="shared" si="431"/>
        <v>4.7269389628269869E-2</v>
      </c>
      <c r="BV829" s="27">
        <f t="shared" si="419"/>
        <v>6.0426505529318619E-3</v>
      </c>
    </row>
    <row r="830" spans="2:74" outlineLevel="1" x14ac:dyDescent="0.25">
      <c r="B830" s="20" t="s">
        <v>956</v>
      </c>
      <c r="C830" s="44"/>
      <c r="D830" s="25">
        <f t="array" ref="D830">SUM(IF(Period=$D$2,IF(Site=$A$807,IF(Provider=$B830,I))))</f>
        <v>0</v>
      </c>
      <c r="E830" s="26">
        <f t="array" ref="E830">SUM(IF(Period=$D$2,IF(Site=$A$807,IF(Provider=$B830,J))))</f>
        <v>0</v>
      </c>
      <c r="F830" s="26"/>
      <c r="G830" s="27">
        <f t="shared" si="420"/>
        <v>0</v>
      </c>
      <c r="H830" s="27">
        <f t="shared" si="408"/>
        <v>0</v>
      </c>
      <c r="I830" s="44"/>
      <c r="J830" s="25">
        <f t="array" ref="J830">SUM(IF(Period=$J$2,IF(Site=$A$807,IF(Provider=$B830,I))))</f>
        <v>0</v>
      </c>
      <c r="K830" s="26">
        <f t="array" ref="K830">SUM(IF(Period=$J$2,IF(Site=$A$807,IF(Provider=$B830,J))))</f>
        <v>0</v>
      </c>
      <c r="L830" s="26"/>
      <c r="M830" s="27">
        <f t="shared" si="421"/>
        <v>0</v>
      </c>
      <c r="N830" s="27">
        <f t="shared" si="409"/>
        <v>0</v>
      </c>
      <c r="O830" s="44"/>
      <c r="P830" s="25">
        <f t="array" ref="P830">SUM(IF(Period=$P$2,IF(Site=$A$807,IF(Provider=$B830,I))))</f>
        <v>0</v>
      </c>
      <c r="Q830" s="26">
        <f t="array" ref="Q830">SUM(IF(Period=$P$2,IF(Site=$A$807,IF(Provider=$B830,J))))</f>
        <v>0</v>
      </c>
      <c r="R830" s="26"/>
      <c r="S830" s="27">
        <f t="shared" si="422"/>
        <v>0</v>
      </c>
      <c r="T830" s="27">
        <f t="shared" si="410"/>
        <v>0</v>
      </c>
      <c r="U830" s="44"/>
      <c r="V830" s="25">
        <f t="array" ref="V830">SUM(IF(Period=$V$2,IF(Site=$A$807,IF(Provider=$B830,I))))</f>
        <v>0</v>
      </c>
      <c r="W830" s="26">
        <f t="array" ref="W830">SUM(IF(Period=$V$2,IF(Site=$A$807,IF(Provider=$B830,J))))</f>
        <v>0</v>
      </c>
      <c r="X830" s="26"/>
      <c r="Y830" s="27">
        <f t="shared" si="423"/>
        <v>0</v>
      </c>
      <c r="Z830" s="27">
        <f t="shared" si="411"/>
        <v>0</v>
      </c>
      <c r="AA830" s="44"/>
      <c r="AB830" s="25">
        <f t="array" ref="AB830">SUM(IF(Period=$AB$2,IF(Site=$A$807,IF(Provider=$B830,I))))</f>
        <v>0</v>
      </c>
      <c r="AC830" s="26">
        <f t="array" ref="AC830">SUM(IF(Period=$AB$2,IF(Site=$A$807,IF(Provider=$B830,J))))</f>
        <v>0</v>
      </c>
      <c r="AD830" s="26"/>
      <c r="AE830" s="27">
        <f t="shared" si="424"/>
        <v>0</v>
      </c>
      <c r="AF830" s="27">
        <f t="shared" si="412"/>
        <v>0</v>
      </c>
      <c r="AG830" s="44"/>
      <c r="AH830" s="25">
        <f t="array" ref="AH830">SUM(IF(Period=$AH$2,IF(Site=$A$807,IF(Provider=$B830,I))))</f>
        <v>0</v>
      </c>
      <c r="AI830" s="26">
        <f t="array" ref="AI830">SUM(IF(Period=$AH$2,IF(Site=$A$807,IF(Provider=$B830,J))))</f>
        <v>0</v>
      </c>
      <c r="AJ830" s="26"/>
      <c r="AK830" s="27">
        <f t="shared" si="425"/>
        <v>0</v>
      </c>
      <c r="AL830" s="27">
        <f t="shared" si="413"/>
        <v>0</v>
      </c>
      <c r="AM830" s="44"/>
      <c r="AN830" s="25">
        <f t="array" ref="AN830">SUM(IF(Period=$AN$2,IF(Site=$A$807,IF(Provider=$B830,I))))</f>
        <v>1</v>
      </c>
      <c r="AO830" s="26">
        <f t="array" ref="AO830">SUM(IF(Period=$AN$2,IF(Site=$A$807,IF(Provider=$B830,J))))</f>
        <v>3</v>
      </c>
      <c r="AP830" s="26"/>
      <c r="AQ830" s="27">
        <f t="shared" si="426"/>
        <v>7.9218378663850012E-4</v>
      </c>
      <c r="AR830" s="27">
        <f t="shared" si="414"/>
        <v>9.5938599296450277E-5</v>
      </c>
      <c r="AS830" s="44"/>
      <c r="AT830" s="25">
        <f t="array" ref="AT830">SUM(IF(Period=$AT$2,IF(Site=$A$807,IF(Provider=$B830,I))))</f>
        <v>0</v>
      </c>
      <c r="AU830" s="26">
        <f t="array" ref="AU830">SUM(IF(Period=$AT$2,IF(Site=$A$807,IF(Provider=$B830,J))))</f>
        <v>0</v>
      </c>
      <c r="AV830" s="26"/>
      <c r="AW830" s="27">
        <f t="shared" si="427"/>
        <v>0</v>
      </c>
      <c r="AX830" s="27">
        <f t="shared" si="415"/>
        <v>0</v>
      </c>
      <c r="AY830" s="44"/>
      <c r="AZ830" s="25">
        <f t="array" ref="AZ830">SUM(IF(Period=$AZ$2,IF(Site=$A$807,IF(Provider=$B830,I))))</f>
        <v>0</v>
      </c>
      <c r="BA830" s="26">
        <f t="array" ref="BA830">SUM(IF(Period=$AZ$2,IF(Site=$A$807,IF(Provider=$B830,J))))</f>
        <v>0</v>
      </c>
      <c r="BB830" s="26"/>
      <c r="BC830" s="27">
        <f t="shared" si="428"/>
        <v>0</v>
      </c>
      <c r="BD830" s="27">
        <f t="shared" si="416"/>
        <v>0</v>
      </c>
      <c r="BE830" s="44"/>
      <c r="BF830" s="25">
        <f t="array" ref="BF830">SUM(IF(Period=$BF$2,IF(Site=$A$807,IF(Provider=$B830,I))))</f>
        <v>0</v>
      </c>
      <c r="BG830" s="26">
        <f t="array" ref="BG830">SUM(IF(Period=$BF$2,IF(Site=$A$807,IF(Provider=$B830,J))))</f>
        <v>0</v>
      </c>
      <c r="BH830" s="26"/>
      <c r="BI830" s="27">
        <f t="shared" si="429"/>
        <v>0</v>
      </c>
      <c r="BJ830" s="27">
        <f t="shared" si="417"/>
        <v>0</v>
      </c>
      <c r="BK830" s="44"/>
      <c r="BL830" s="25">
        <f t="array" ref="BL830">SUM(IF(Period=$BL$2,IF(Site=$A$807,IF(Provider=$B830,I))))</f>
        <v>0</v>
      </c>
      <c r="BM830" s="26">
        <f t="array" ref="BM830">SUM(IF(Period=$BL$2,IF(Site=$A$807,IF(Provider=$B830,J))))</f>
        <v>0</v>
      </c>
      <c r="BN830" s="26"/>
      <c r="BO830" s="27">
        <f t="shared" si="430"/>
        <v>0</v>
      </c>
      <c r="BP830" s="27">
        <f t="shared" si="418"/>
        <v>0</v>
      </c>
      <c r="BQ830" s="44"/>
      <c r="BR830" s="25">
        <f t="array" ref="BR830">SUM(IF(Period=$BR$2,IF(Site=$A$807,IF(Provider=$B830,I))))</f>
        <v>0</v>
      </c>
      <c r="BS830" s="26">
        <f t="array" ref="BS830">SUM(IF(Period=$BR$2,IF(Site=$A$807,IF(Provider=$B830,J))))</f>
        <v>0</v>
      </c>
      <c r="BT830" s="26"/>
      <c r="BU830" s="27">
        <f t="shared" si="431"/>
        <v>0</v>
      </c>
      <c r="BV830" s="27">
        <f t="shared" si="419"/>
        <v>0</v>
      </c>
    </row>
    <row r="831" spans="2:74" outlineLevel="1" x14ac:dyDescent="0.25">
      <c r="B831" s="20" t="s">
        <v>718</v>
      </c>
      <c r="C831" s="44"/>
      <c r="D831" s="25">
        <f t="array" ref="D831">SUM(IF(Period=$D$2,IF(Site=$A$807,IF(Provider=$B831,I))))</f>
        <v>0</v>
      </c>
      <c r="E831" s="26">
        <f t="array" ref="E831">SUM(IF(Period=$D$2,IF(Site=$A$807,IF(Provider=$B831,J))))</f>
        <v>0</v>
      </c>
      <c r="F831" s="26"/>
      <c r="G831" s="27">
        <f t="shared" si="420"/>
        <v>0</v>
      </c>
      <c r="H831" s="27">
        <f t="shared" si="408"/>
        <v>0</v>
      </c>
      <c r="I831" s="44"/>
      <c r="J831" s="25">
        <f t="array" ref="J831">SUM(IF(Period=$J$2,IF(Site=$A$807,IF(Provider=$B831,I))))</f>
        <v>35</v>
      </c>
      <c r="K831" s="26">
        <f t="array" ref="K831">SUM(IF(Period=$J$2,IF(Site=$A$807,IF(Provider=$B831,J))))</f>
        <v>5.1142857142857139</v>
      </c>
      <c r="L831" s="26"/>
      <c r="M831" s="27">
        <f t="shared" si="421"/>
        <v>4.2771804062126641E-2</v>
      </c>
      <c r="N831" s="27">
        <f t="shared" si="409"/>
        <v>5.5457446478916874E-3</v>
      </c>
      <c r="O831" s="44"/>
      <c r="P831" s="25">
        <f t="array" ref="P831">SUM(IF(Period=$P$2,IF(Site=$A$807,IF(Provider=$B831,I))))</f>
        <v>0</v>
      </c>
      <c r="Q831" s="26">
        <f t="array" ref="Q831">SUM(IF(Period=$P$2,IF(Site=$A$807,IF(Provider=$B831,J))))</f>
        <v>0</v>
      </c>
      <c r="R831" s="26"/>
      <c r="S831" s="27">
        <f t="shared" si="422"/>
        <v>0</v>
      </c>
      <c r="T831" s="27">
        <f t="shared" si="410"/>
        <v>0</v>
      </c>
      <c r="U831" s="44"/>
      <c r="V831" s="25">
        <f t="array" ref="V831">SUM(IF(Period=$V$2,IF(Site=$A$807,IF(Provider=$B831,I))))</f>
        <v>0</v>
      </c>
      <c r="W831" s="26">
        <f t="array" ref="W831">SUM(IF(Period=$V$2,IF(Site=$A$807,IF(Provider=$B831,J))))</f>
        <v>0</v>
      </c>
      <c r="X831" s="26"/>
      <c r="Y831" s="27">
        <f t="shared" si="423"/>
        <v>0</v>
      </c>
      <c r="Z831" s="27">
        <f t="shared" si="411"/>
        <v>0</v>
      </c>
      <c r="AA831" s="44"/>
      <c r="AB831" s="25">
        <f t="array" ref="AB831">SUM(IF(Period=$AB$2,IF(Site=$A$807,IF(Provider=$B831,I))))</f>
        <v>28</v>
      </c>
      <c r="AC831" s="26">
        <f t="array" ref="AC831">SUM(IF(Period=$AB$2,IF(Site=$A$807,IF(Provider=$B831,J))))</f>
        <v>4.5357142857142856</v>
      </c>
      <c r="AD831" s="26"/>
      <c r="AE831" s="27">
        <f t="shared" si="424"/>
        <v>2.9910504003768254E-2</v>
      </c>
      <c r="AF831" s="27">
        <f t="shared" si="412"/>
        <v>3.8205830149514149E-3</v>
      </c>
      <c r="AG831" s="44"/>
      <c r="AH831" s="25">
        <f t="array" ref="AH831">SUM(IF(Period=$AH$2,IF(Site=$A$807,IF(Provider=$B831,I))))</f>
        <v>46</v>
      </c>
      <c r="AI831" s="26">
        <f t="array" ref="AI831">SUM(IF(Period=$AH$2,IF(Site=$A$807,IF(Provider=$B831,J))))</f>
        <v>1.52173913043478</v>
      </c>
      <c r="AJ831" s="26"/>
      <c r="AK831" s="27">
        <f t="shared" si="425"/>
        <v>1.8786902844873828E-2</v>
      </c>
      <c r="AL831" s="27">
        <f t="shared" si="413"/>
        <v>2.3837090512837935E-3</v>
      </c>
      <c r="AM831" s="44"/>
      <c r="AN831" s="25">
        <f t="array" ref="AN831">SUM(IF(Period=$AN$2,IF(Site=$A$807,IF(Provider=$B831,I))))</f>
        <v>2</v>
      </c>
      <c r="AO831" s="26">
        <f t="array" ref="AO831">SUM(IF(Period=$AN$2,IF(Site=$A$807,IF(Provider=$B831,J))))</f>
        <v>0.5</v>
      </c>
      <c r="AP831" s="26"/>
      <c r="AQ831" s="27">
        <f t="shared" si="426"/>
        <v>2.6406126221283337E-4</v>
      </c>
      <c r="AR831" s="27">
        <f t="shared" si="414"/>
        <v>3.1979533098816759E-5</v>
      </c>
      <c r="AS831" s="44"/>
      <c r="AT831" s="25">
        <f t="array" ref="AT831">SUM(IF(Period=$AT$2,IF(Site=$A$807,IF(Provider=$B831,I))))</f>
        <v>0</v>
      </c>
      <c r="AU831" s="26">
        <f t="array" ref="AU831">SUM(IF(Period=$AT$2,IF(Site=$A$807,IF(Provider=$B831,J))))</f>
        <v>0</v>
      </c>
      <c r="AV831" s="26"/>
      <c r="AW831" s="27">
        <f t="shared" si="427"/>
        <v>0</v>
      </c>
      <c r="AX831" s="27">
        <f t="shared" si="415"/>
        <v>0</v>
      </c>
      <c r="AY831" s="44"/>
      <c r="AZ831" s="25">
        <f t="array" ref="AZ831">SUM(IF(Period=$AZ$2,IF(Site=$A$807,IF(Provider=$B831,I))))</f>
        <v>2</v>
      </c>
      <c r="BA831" s="26">
        <f t="array" ref="BA831">SUM(IF(Period=$AZ$2,IF(Site=$A$807,IF(Provider=$B831,J))))</f>
        <v>0</v>
      </c>
      <c r="BB831" s="26"/>
      <c r="BC831" s="27">
        <f t="shared" si="428"/>
        <v>0</v>
      </c>
      <c r="BD831" s="27">
        <f t="shared" si="416"/>
        <v>0</v>
      </c>
      <c r="BE831" s="44"/>
      <c r="BF831" s="25">
        <f t="array" ref="BF831">SUM(IF(Period=$BF$2,IF(Site=$A$807,IF(Provider=$B831,I))))</f>
        <v>2</v>
      </c>
      <c r="BG831" s="26">
        <f t="array" ref="BG831">SUM(IF(Period=$BF$2,IF(Site=$A$807,IF(Provider=$B831,J))))</f>
        <v>2.5</v>
      </c>
      <c r="BH831" s="26"/>
      <c r="BI831" s="27">
        <f t="shared" si="429"/>
        <v>1.2132977432661976E-3</v>
      </c>
      <c r="BJ831" s="27">
        <f t="shared" si="417"/>
        <v>1.5471254409307506E-4</v>
      </c>
      <c r="BK831" s="44"/>
      <c r="BL831" s="25">
        <f t="array" ref="BL831">SUM(IF(Period=$BL$2,IF(Site=$A$807,IF(Provider=$B831,I))))</f>
        <v>2</v>
      </c>
      <c r="BM831" s="26">
        <f t="array" ref="BM831">SUM(IF(Period=$BL$2,IF(Site=$A$807,IF(Provider=$B831,J))))</f>
        <v>3</v>
      </c>
      <c r="BN831" s="26"/>
      <c r="BO831" s="27">
        <f t="shared" si="430"/>
        <v>1.4570179698882952E-3</v>
      </c>
      <c r="BP831" s="27">
        <f t="shared" si="418"/>
        <v>1.8654976214905325E-4</v>
      </c>
      <c r="BQ831" s="44"/>
      <c r="BR831" s="25">
        <f t="array" ref="BR831">SUM(IF(Period=$BR$2,IF(Site=$A$807,IF(Provider=$B831,I))))</f>
        <v>0</v>
      </c>
      <c r="BS831" s="26">
        <f t="array" ref="BS831">SUM(IF(Period=$BR$2,IF(Site=$A$807,IF(Provider=$B831,J))))</f>
        <v>0</v>
      </c>
      <c r="BT831" s="26"/>
      <c r="BU831" s="27">
        <f t="shared" si="431"/>
        <v>0</v>
      </c>
      <c r="BV831" s="27">
        <f t="shared" si="419"/>
        <v>0</v>
      </c>
    </row>
    <row r="832" spans="2:74" outlineLevel="1" x14ac:dyDescent="0.25">
      <c r="B832" s="20" t="s">
        <v>874</v>
      </c>
      <c r="C832" s="44"/>
      <c r="D832" s="25">
        <f t="array" ref="D832">SUM(IF(Period=$D$2,IF(Site=$A$807,IF(Provider=$B832,I))))</f>
        <v>0</v>
      </c>
      <c r="E832" s="26">
        <f t="array" ref="E832">SUM(IF(Period=$D$2,IF(Site=$A$807,IF(Provider=$B832,J))))</f>
        <v>0</v>
      </c>
      <c r="F832" s="26"/>
      <c r="G832" s="27">
        <f t="shared" si="420"/>
        <v>0</v>
      </c>
      <c r="H832" s="27">
        <f t="shared" si="408"/>
        <v>0</v>
      </c>
      <c r="I832" s="44"/>
      <c r="J832" s="25">
        <f t="array" ref="J832">SUM(IF(Period=$J$2,IF(Site=$A$807,IF(Provider=$B832,I))))</f>
        <v>0</v>
      </c>
      <c r="K832" s="26">
        <f t="array" ref="K832">SUM(IF(Period=$J$2,IF(Site=$A$807,IF(Provider=$B832,J))))</f>
        <v>0</v>
      </c>
      <c r="L832" s="26"/>
      <c r="M832" s="27">
        <f t="shared" si="421"/>
        <v>0</v>
      </c>
      <c r="N832" s="27">
        <f t="shared" si="409"/>
        <v>0</v>
      </c>
      <c r="O832" s="44"/>
      <c r="P832" s="25">
        <f t="array" ref="P832">SUM(IF(Period=$P$2,IF(Site=$A$807,IF(Provider=$B832,I))))</f>
        <v>0</v>
      </c>
      <c r="Q832" s="26">
        <f t="array" ref="Q832">SUM(IF(Period=$P$2,IF(Site=$A$807,IF(Provider=$B832,J))))</f>
        <v>0</v>
      </c>
      <c r="R832" s="26"/>
      <c r="S832" s="27">
        <f t="shared" si="422"/>
        <v>0</v>
      </c>
      <c r="T832" s="27">
        <f t="shared" si="410"/>
        <v>0</v>
      </c>
      <c r="U832" s="44"/>
      <c r="V832" s="25">
        <f t="array" ref="V832">SUM(IF(Period=$V$2,IF(Site=$A$807,IF(Provider=$B832,I))))</f>
        <v>0</v>
      </c>
      <c r="W832" s="26">
        <f t="array" ref="W832">SUM(IF(Period=$V$2,IF(Site=$A$807,IF(Provider=$B832,J))))</f>
        <v>0</v>
      </c>
      <c r="X832" s="26"/>
      <c r="Y832" s="27">
        <f t="shared" si="423"/>
        <v>0</v>
      </c>
      <c r="Z832" s="27">
        <f t="shared" si="411"/>
        <v>0</v>
      </c>
      <c r="AA832" s="44"/>
      <c r="AB832" s="25">
        <f t="array" ref="AB832">SUM(IF(Period=$AB$2,IF(Site=$A$807,IF(Provider=$B832,I))))</f>
        <v>1</v>
      </c>
      <c r="AC832" s="26">
        <f t="array" ref="AC832">SUM(IF(Period=$AB$2,IF(Site=$A$807,IF(Provider=$B832,J))))</f>
        <v>0</v>
      </c>
      <c r="AD832" s="26"/>
      <c r="AE832" s="27">
        <f t="shared" si="424"/>
        <v>0</v>
      </c>
      <c r="AF832" s="27">
        <f t="shared" si="412"/>
        <v>0</v>
      </c>
      <c r="AG832" s="44"/>
      <c r="AH832" s="25">
        <f t="array" ref="AH832">SUM(IF(Period=$AH$2,IF(Site=$A$807,IF(Provider=$B832,I))))</f>
        <v>1</v>
      </c>
      <c r="AI832" s="26">
        <f t="array" ref="AI832">SUM(IF(Period=$AH$2,IF(Site=$A$807,IF(Provider=$B832,J))))</f>
        <v>1</v>
      </c>
      <c r="AJ832" s="26"/>
      <c r="AK832" s="27">
        <f t="shared" si="425"/>
        <v>2.6838432635534085E-4</v>
      </c>
      <c r="AL832" s="27">
        <f t="shared" si="413"/>
        <v>3.4052986446911397E-5</v>
      </c>
      <c r="AM832" s="44"/>
      <c r="AN832" s="25">
        <f t="array" ref="AN832">SUM(IF(Period=$AN$2,IF(Site=$A$807,IF(Provider=$B832,I))))</f>
        <v>0</v>
      </c>
      <c r="AO832" s="26">
        <f t="array" ref="AO832">SUM(IF(Period=$AN$2,IF(Site=$A$807,IF(Provider=$B832,J))))</f>
        <v>0</v>
      </c>
      <c r="AP832" s="26"/>
      <c r="AQ832" s="27">
        <f t="shared" si="426"/>
        <v>0</v>
      </c>
      <c r="AR832" s="27">
        <f t="shared" si="414"/>
        <v>0</v>
      </c>
      <c r="AS832" s="44"/>
      <c r="AT832" s="25">
        <f t="array" ref="AT832">SUM(IF(Period=$AT$2,IF(Site=$A$807,IF(Provider=$B832,I))))</f>
        <v>0</v>
      </c>
      <c r="AU832" s="26">
        <f t="array" ref="AU832">SUM(IF(Period=$AT$2,IF(Site=$A$807,IF(Provider=$B832,J))))</f>
        <v>0</v>
      </c>
      <c r="AV832" s="26"/>
      <c r="AW832" s="27">
        <f t="shared" si="427"/>
        <v>0</v>
      </c>
      <c r="AX832" s="27">
        <f t="shared" si="415"/>
        <v>0</v>
      </c>
      <c r="AY832" s="44"/>
      <c r="AZ832" s="25">
        <f t="array" ref="AZ832">SUM(IF(Period=$AZ$2,IF(Site=$A$807,IF(Provider=$B832,I))))</f>
        <v>2</v>
      </c>
      <c r="BA832" s="26">
        <f t="array" ref="BA832">SUM(IF(Period=$AZ$2,IF(Site=$A$807,IF(Provider=$B832,J))))</f>
        <v>4</v>
      </c>
      <c r="BB832" s="26"/>
      <c r="BC832" s="27">
        <f t="shared" si="428"/>
        <v>2.0366598778004071E-3</v>
      </c>
      <c r="BD832" s="27">
        <f t="shared" si="416"/>
        <v>2.6067972237609567E-4</v>
      </c>
      <c r="BE832" s="44"/>
      <c r="BF832" s="25">
        <f t="array" ref="BF832">SUM(IF(Period=$BF$2,IF(Site=$A$807,IF(Provider=$B832,I))))</f>
        <v>3</v>
      </c>
      <c r="BG832" s="26">
        <f t="array" ref="BG832">SUM(IF(Period=$BF$2,IF(Site=$A$807,IF(Provider=$B832,J))))</f>
        <v>5.6666666666666696</v>
      </c>
      <c r="BH832" s="26"/>
      <c r="BI832" s="27">
        <f t="shared" si="429"/>
        <v>4.1252123271050736E-3</v>
      </c>
      <c r="BJ832" s="27">
        <f t="shared" si="417"/>
        <v>5.2602264991645552E-4</v>
      </c>
      <c r="BK832" s="44"/>
      <c r="BL832" s="25">
        <f t="array" ref="BL832">SUM(IF(Period=$BL$2,IF(Site=$A$807,IF(Provider=$B832,I))))</f>
        <v>0</v>
      </c>
      <c r="BM832" s="26">
        <f t="array" ref="BM832">SUM(IF(Period=$BL$2,IF(Site=$A$807,IF(Provider=$B832,J))))</f>
        <v>0</v>
      </c>
      <c r="BN832" s="26"/>
      <c r="BO832" s="27">
        <f t="shared" si="430"/>
        <v>0</v>
      </c>
      <c r="BP832" s="27">
        <f t="shared" si="418"/>
        <v>0</v>
      </c>
      <c r="BQ832" s="44"/>
      <c r="BR832" s="25">
        <f t="array" ref="BR832">SUM(IF(Period=$BR$2,IF(Site=$A$807,IF(Provider=$B832,I))))</f>
        <v>0</v>
      </c>
      <c r="BS832" s="26">
        <f t="array" ref="BS832">SUM(IF(Period=$BR$2,IF(Site=$A$807,IF(Provider=$B832,J))))</f>
        <v>0</v>
      </c>
      <c r="BT832" s="26"/>
      <c r="BU832" s="27">
        <f t="shared" si="431"/>
        <v>0</v>
      </c>
      <c r="BV832" s="27">
        <f t="shared" si="419"/>
        <v>0</v>
      </c>
    </row>
    <row r="833" spans="2:74" outlineLevel="1" x14ac:dyDescent="0.25">
      <c r="B833" s="20" t="s">
        <v>881</v>
      </c>
      <c r="C833" s="44"/>
      <c r="D833" s="25">
        <f t="array" ref="D833">SUM(IF(Period=$D$2,IF(Site=$A$807,IF(Provider=$B833,I))))</f>
        <v>0</v>
      </c>
      <c r="E833" s="26">
        <f t="array" ref="E833">SUM(IF(Period=$D$2,IF(Site=$A$807,IF(Provider=$B833,J))))</f>
        <v>0</v>
      </c>
      <c r="F833" s="26"/>
      <c r="G833" s="27">
        <f t="shared" si="420"/>
        <v>0</v>
      </c>
      <c r="H833" s="27">
        <f t="shared" si="408"/>
        <v>0</v>
      </c>
      <c r="I833" s="44"/>
      <c r="J833" s="25">
        <f t="array" ref="J833">SUM(IF(Period=$J$2,IF(Site=$A$807,IF(Provider=$B833,I))))</f>
        <v>0</v>
      </c>
      <c r="K833" s="26">
        <f t="array" ref="K833">SUM(IF(Period=$J$2,IF(Site=$A$807,IF(Provider=$B833,J))))</f>
        <v>0</v>
      </c>
      <c r="L833" s="26"/>
      <c r="M833" s="27">
        <f t="shared" si="421"/>
        <v>0</v>
      </c>
      <c r="N833" s="27">
        <f t="shared" si="409"/>
        <v>0</v>
      </c>
      <c r="O833" s="44"/>
      <c r="P833" s="25">
        <f t="array" ref="P833">SUM(IF(Period=$P$2,IF(Site=$A$807,IF(Provider=$B833,I))))</f>
        <v>0</v>
      </c>
      <c r="Q833" s="26">
        <f t="array" ref="Q833">SUM(IF(Period=$P$2,IF(Site=$A$807,IF(Provider=$B833,J))))</f>
        <v>0</v>
      </c>
      <c r="R833" s="26"/>
      <c r="S833" s="27">
        <f t="shared" si="422"/>
        <v>0</v>
      </c>
      <c r="T833" s="27">
        <f t="shared" si="410"/>
        <v>0</v>
      </c>
      <c r="U833" s="44"/>
      <c r="V833" s="25">
        <f t="array" ref="V833">SUM(IF(Period=$V$2,IF(Site=$A$807,IF(Provider=$B833,I))))</f>
        <v>22</v>
      </c>
      <c r="W833" s="26">
        <f t="array" ref="W833">SUM(IF(Period=$V$2,IF(Site=$A$807,IF(Provider=$B833,J))))</f>
        <v>3.3636363636363638</v>
      </c>
      <c r="X833" s="26"/>
      <c r="Y833" s="27">
        <f t="shared" si="423"/>
        <v>1.7465187632759026E-2</v>
      </c>
      <c r="Z833" s="27">
        <f t="shared" si="411"/>
        <v>2.2379483457327771E-3</v>
      </c>
      <c r="AA833" s="44"/>
      <c r="AB833" s="25">
        <f t="array" ref="AB833">SUM(IF(Period=$AB$2,IF(Site=$A$807,IF(Provider=$B833,I))))</f>
        <v>0</v>
      </c>
      <c r="AC833" s="26">
        <f t="array" ref="AC833">SUM(IF(Period=$AB$2,IF(Site=$A$807,IF(Provider=$B833,J))))</f>
        <v>0</v>
      </c>
      <c r="AD833" s="26"/>
      <c r="AE833" s="27">
        <f t="shared" si="424"/>
        <v>0</v>
      </c>
      <c r="AF833" s="27">
        <f t="shared" si="412"/>
        <v>0</v>
      </c>
      <c r="AG833" s="44"/>
      <c r="AH833" s="25">
        <f t="array" ref="AH833">SUM(IF(Period=$AH$2,IF(Site=$A$807,IF(Provider=$B833,I))))</f>
        <v>0</v>
      </c>
      <c r="AI833" s="26">
        <f t="array" ref="AI833">SUM(IF(Period=$AH$2,IF(Site=$A$807,IF(Provider=$B833,J))))</f>
        <v>0</v>
      </c>
      <c r="AJ833" s="26"/>
      <c r="AK833" s="27">
        <f t="shared" si="425"/>
        <v>0</v>
      </c>
      <c r="AL833" s="27">
        <f t="shared" si="413"/>
        <v>0</v>
      </c>
      <c r="AM833" s="44"/>
      <c r="AN833" s="25">
        <f t="array" ref="AN833">SUM(IF(Period=$AN$2,IF(Site=$A$807,IF(Provider=$B833,I))))</f>
        <v>18</v>
      </c>
      <c r="AO833" s="26">
        <f t="array" ref="AO833">SUM(IF(Period=$AN$2,IF(Site=$A$807,IF(Provider=$B833,J))))</f>
        <v>3.0555555555555598</v>
      </c>
      <c r="AP833" s="26"/>
      <c r="AQ833" s="27">
        <f t="shared" si="426"/>
        <v>1.4523369421705856E-2</v>
      </c>
      <c r="AR833" s="27">
        <f t="shared" si="414"/>
        <v>1.7588743204349239E-3</v>
      </c>
      <c r="AS833" s="44"/>
      <c r="AT833" s="25">
        <f t="array" ref="AT833">SUM(IF(Period=$AT$2,IF(Site=$A$807,IF(Provider=$B833,I))))</f>
        <v>0</v>
      </c>
      <c r="AU833" s="26">
        <f t="array" ref="AU833">SUM(IF(Period=$AT$2,IF(Site=$A$807,IF(Provider=$B833,J))))</f>
        <v>0</v>
      </c>
      <c r="AV833" s="26"/>
      <c r="AW833" s="27">
        <f t="shared" si="427"/>
        <v>0</v>
      </c>
      <c r="AX833" s="27">
        <f t="shared" si="415"/>
        <v>0</v>
      </c>
      <c r="AY833" s="44"/>
      <c r="AZ833" s="25">
        <f t="array" ref="AZ833">SUM(IF(Period=$AZ$2,IF(Site=$A$807,IF(Provider=$B833,I))))</f>
        <v>0</v>
      </c>
      <c r="BA833" s="26">
        <f t="array" ref="BA833">SUM(IF(Period=$AZ$2,IF(Site=$A$807,IF(Provider=$B833,J))))</f>
        <v>0</v>
      </c>
      <c r="BB833" s="26"/>
      <c r="BC833" s="27">
        <f t="shared" si="428"/>
        <v>0</v>
      </c>
      <c r="BD833" s="27">
        <f t="shared" si="416"/>
        <v>0</v>
      </c>
      <c r="BE833" s="44"/>
      <c r="BF833" s="25">
        <f t="array" ref="BF833">SUM(IF(Period=$BF$2,IF(Site=$A$807,IF(Provider=$B833,I))))</f>
        <v>0</v>
      </c>
      <c r="BG833" s="26">
        <f t="array" ref="BG833">SUM(IF(Period=$BF$2,IF(Site=$A$807,IF(Provider=$B833,J))))</f>
        <v>0</v>
      </c>
      <c r="BH833" s="26"/>
      <c r="BI833" s="27">
        <f t="shared" si="429"/>
        <v>0</v>
      </c>
      <c r="BJ833" s="27">
        <f t="shared" si="417"/>
        <v>0</v>
      </c>
      <c r="BK833" s="44"/>
      <c r="BL833" s="25">
        <f t="array" ref="BL833">SUM(IF(Period=$BL$2,IF(Site=$A$807,IF(Provider=$B833,I))))</f>
        <v>0</v>
      </c>
      <c r="BM833" s="26">
        <f t="array" ref="BM833">SUM(IF(Period=$BL$2,IF(Site=$A$807,IF(Provider=$B833,J))))</f>
        <v>0</v>
      </c>
      <c r="BN833" s="26"/>
      <c r="BO833" s="27">
        <f t="shared" si="430"/>
        <v>0</v>
      </c>
      <c r="BP833" s="27">
        <f t="shared" si="418"/>
        <v>0</v>
      </c>
      <c r="BQ833" s="44"/>
      <c r="BR833" s="25">
        <f t="array" ref="BR833">SUM(IF(Period=$BR$2,IF(Site=$A$807,IF(Provider=$B833,I))))</f>
        <v>28</v>
      </c>
      <c r="BS833" s="26">
        <f t="array" ref="BS833">SUM(IF(Period=$BR$2,IF(Site=$A$807,IF(Provider=$B833,J))))</f>
        <v>16.071428571428601</v>
      </c>
      <c r="BT833" s="26"/>
      <c r="BU833" s="27">
        <f t="shared" si="431"/>
        <v>0.10325837540156053</v>
      </c>
      <c r="BV833" s="27">
        <f t="shared" si="419"/>
        <v>1.319996480009389E-2</v>
      </c>
    </row>
    <row r="834" spans="2:74" outlineLevel="1" x14ac:dyDescent="0.25">
      <c r="B834" s="20" t="s">
        <v>953</v>
      </c>
      <c r="C834" s="44"/>
      <c r="D834" s="25">
        <f t="array" ref="D834">SUM(IF(Period=$D$2,IF(Site=$A$807,IF(Provider=$B834,I))))</f>
        <v>0</v>
      </c>
      <c r="E834" s="26">
        <f t="array" ref="E834">SUM(IF(Period=$D$2,IF(Site=$A$807,IF(Provider=$B834,J))))</f>
        <v>0</v>
      </c>
      <c r="F834" s="26"/>
      <c r="G834" s="27">
        <f t="shared" si="420"/>
        <v>0</v>
      </c>
      <c r="H834" s="27">
        <f t="shared" si="408"/>
        <v>0</v>
      </c>
      <c r="I834" s="44"/>
      <c r="J834" s="25">
        <f t="array" ref="J834">SUM(IF(Period=$J$2,IF(Site=$A$807,IF(Provider=$B834,I))))</f>
        <v>0</v>
      </c>
      <c r="K834" s="26">
        <f t="array" ref="K834">SUM(IF(Period=$J$2,IF(Site=$A$807,IF(Provider=$B834,J))))</f>
        <v>0</v>
      </c>
      <c r="L834" s="26"/>
      <c r="M834" s="27">
        <f t="shared" si="421"/>
        <v>0</v>
      </c>
      <c r="N834" s="27">
        <f t="shared" si="409"/>
        <v>0</v>
      </c>
      <c r="O834" s="44"/>
      <c r="P834" s="25">
        <f t="array" ref="P834">SUM(IF(Period=$P$2,IF(Site=$A$807,IF(Provider=$B834,I))))</f>
        <v>0</v>
      </c>
      <c r="Q834" s="26">
        <f t="array" ref="Q834">SUM(IF(Period=$P$2,IF(Site=$A$807,IF(Provider=$B834,J))))</f>
        <v>0</v>
      </c>
      <c r="R834" s="26"/>
      <c r="S834" s="27">
        <f t="shared" si="422"/>
        <v>0</v>
      </c>
      <c r="T834" s="27">
        <f t="shared" si="410"/>
        <v>0</v>
      </c>
      <c r="U834" s="44"/>
      <c r="V834" s="25">
        <f t="array" ref="V834">SUM(IF(Period=$V$2,IF(Site=$A$807,IF(Provider=$B834,I))))</f>
        <v>0</v>
      </c>
      <c r="W834" s="26">
        <f t="array" ref="W834">SUM(IF(Period=$V$2,IF(Site=$A$807,IF(Provider=$B834,J))))</f>
        <v>0</v>
      </c>
      <c r="X834" s="26"/>
      <c r="Y834" s="27">
        <f t="shared" si="423"/>
        <v>0</v>
      </c>
      <c r="Z834" s="27">
        <f t="shared" si="411"/>
        <v>0</v>
      </c>
      <c r="AA834" s="44"/>
      <c r="AB834" s="25">
        <f t="array" ref="AB834">SUM(IF(Period=$AB$2,IF(Site=$A$807,IF(Provider=$B834,I))))</f>
        <v>0</v>
      </c>
      <c r="AC834" s="26">
        <f t="array" ref="AC834">SUM(IF(Period=$AB$2,IF(Site=$A$807,IF(Provider=$B834,J))))</f>
        <v>0</v>
      </c>
      <c r="AD834" s="26"/>
      <c r="AE834" s="27">
        <f t="shared" si="424"/>
        <v>0</v>
      </c>
      <c r="AF834" s="27">
        <f t="shared" si="412"/>
        <v>0</v>
      </c>
      <c r="AG834" s="44"/>
      <c r="AH834" s="25">
        <f t="array" ref="AH834">SUM(IF(Period=$AH$2,IF(Site=$A$807,IF(Provider=$B834,I))))</f>
        <v>0</v>
      </c>
      <c r="AI834" s="26">
        <f t="array" ref="AI834">SUM(IF(Period=$AH$2,IF(Site=$A$807,IF(Provider=$B834,J))))</f>
        <v>0</v>
      </c>
      <c r="AJ834" s="26"/>
      <c r="AK834" s="27">
        <f t="shared" si="425"/>
        <v>0</v>
      </c>
      <c r="AL834" s="27">
        <f t="shared" si="413"/>
        <v>0</v>
      </c>
      <c r="AM834" s="44"/>
      <c r="AN834" s="25">
        <f t="array" ref="AN834">SUM(IF(Period=$AN$2,IF(Site=$A$807,IF(Provider=$B834,I))))</f>
        <v>1</v>
      </c>
      <c r="AO834" s="26">
        <f t="array" ref="AO834">SUM(IF(Period=$AN$2,IF(Site=$A$807,IF(Provider=$B834,J))))</f>
        <v>0</v>
      </c>
      <c r="AP834" s="26"/>
      <c r="AQ834" s="27">
        <f t="shared" si="426"/>
        <v>0</v>
      </c>
      <c r="AR834" s="27">
        <f t="shared" si="414"/>
        <v>0</v>
      </c>
      <c r="AS834" s="44"/>
      <c r="AT834" s="25">
        <f t="array" ref="AT834">SUM(IF(Period=$AT$2,IF(Site=$A$807,IF(Provider=$B834,I))))</f>
        <v>0</v>
      </c>
      <c r="AU834" s="26">
        <f t="array" ref="AU834">SUM(IF(Period=$AT$2,IF(Site=$A$807,IF(Provider=$B834,J))))</f>
        <v>0</v>
      </c>
      <c r="AV834" s="26"/>
      <c r="AW834" s="27">
        <f t="shared" si="427"/>
        <v>0</v>
      </c>
      <c r="AX834" s="27">
        <f t="shared" si="415"/>
        <v>0</v>
      </c>
      <c r="AY834" s="44"/>
      <c r="AZ834" s="25">
        <f t="array" ref="AZ834">SUM(IF(Period=$AZ$2,IF(Site=$A$807,IF(Provider=$B834,I))))</f>
        <v>0</v>
      </c>
      <c r="BA834" s="26">
        <f t="array" ref="BA834">SUM(IF(Period=$AZ$2,IF(Site=$A$807,IF(Provider=$B834,J))))</f>
        <v>0</v>
      </c>
      <c r="BB834" s="26"/>
      <c r="BC834" s="27">
        <f t="shared" si="428"/>
        <v>0</v>
      </c>
      <c r="BD834" s="27">
        <f t="shared" si="416"/>
        <v>0</v>
      </c>
      <c r="BE834" s="44"/>
      <c r="BF834" s="25">
        <f t="array" ref="BF834">SUM(IF(Period=$BF$2,IF(Site=$A$807,IF(Provider=$B834,I))))</f>
        <v>0</v>
      </c>
      <c r="BG834" s="26">
        <f t="array" ref="BG834">SUM(IF(Period=$BF$2,IF(Site=$A$807,IF(Provider=$B834,J))))</f>
        <v>0</v>
      </c>
      <c r="BH834" s="26"/>
      <c r="BI834" s="27">
        <f t="shared" si="429"/>
        <v>0</v>
      </c>
      <c r="BJ834" s="27">
        <f t="shared" si="417"/>
        <v>0</v>
      </c>
      <c r="BK834" s="44"/>
      <c r="BL834" s="25">
        <f t="array" ref="BL834">SUM(IF(Period=$BL$2,IF(Site=$A$807,IF(Provider=$B834,I))))</f>
        <v>0</v>
      </c>
      <c r="BM834" s="26">
        <f t="array" ref="BM834">SUM(IF(Period=$BL$2,IF(Site=$A$807,IF(Provider=$B834,J))))</f>
        <v>0</v>
      </c>
      <c r="BN834" s="26"/>
      <c r="BO834" s="27">
        <f t="shared" si="430"/>
        <v>0</v>
      </c>
      <c r="BP834" s="27">
        <f t="shared" si="418"/>
        <v>0</v>
      </c>
      <c r="BQ834" s="44"/>
      <c r="BR834" s="25">
        <f t="array" ref="BR834">SUM(IF(Period=$BR$2,IF(Site=$A$807,IF(Provider=$B834,I))))</f>
        <v>0</v>
      </c>
      <c r="BS834" s="26">
        <f t="array" ref="BS834">SUM(IF(Period=$BR$2,IF(Site=$A$807,IF(Provider=$B834,J))))</f>
        <v>0</v>
      </c>
      <c r="BT834" s="26"/>
      <c r="BU834" s="27">
        <f t="shared" si="431"/>
        <v>0</v>
      </c>
      <c r="BV834" s="27">
        <f t="shared" si="419"/>
        <v>0</v>
      </c>
    </row>
    <row r="835" spans="2:74" outlineLevel="1" x14ac:dyDescent="0.25">
      <c r="B835" s="20" t="s">
        <v>740</v>
      </c>
      <c r="C835" s="44"/>
      <c r="D835" s="25">
        <f t="array" ref="D835">SUM(IF(Period=$D$2,IF(Site=$A$807,IF(Provider=$B835,I))))</f>
        <v>102</v>
      </c>
      <c r="E835" s="26">
        <f t="array" ref="E835">SUM(IF(Period=$D$2,IF(Site=$A$807,IF(Provider=$B835,J))))</f>
        <v>8</v>
      </c>
      <c r="F835" s="26"/>
      <c r="G835" s="27">
        <f t="shared" si="420"/>
        <v>0.18482446206115516</v>
      </c>
      <c r="H835" s="27">
        <f t="shared" si="408"/>
        <v>2.3633677991137372E-2</v>
      </c>
      <c r="I835" s="44"/>
      <c r="J835" s="25">
        <f t="array" ref="J835">SUM(IF(Period=$J$2,IF(Site=$A$807,IF(Provider=$B835,I))))</f>
        <v>98</v>
      </c>
      <c r="K835" s="26">
        <f t="array" ref="K835">SUM(IF(Period=$J$2,IF(Site=$A$807,IF(Provider=$B835,J))))</f>
        <v>5.5714285714285712</v>
      </c>
      <c r="L835" s="26"/>
      <c r="M835" s="27">
        <f t="shared" si="421"/>
        <v>0.13046594982078852</v>
      </c>
      <c r="N835" s="27">
        <f t="shared" si="409"/>
        <v>1.6916070266753416E-2</v>
      </c>
      <c r="O835" s="44"/>
      <c r="P835" s="25">
        <f t="array" ref="P835">SUM(IF(Period=$P$2,IF(Site=$A$807,IF(Provider=$B835,I))))</f>
        <v>84</v>
      </c>
      <c r="Q835" s="26">
        <f t="array" ref="Q835">SUM(IF(Period=$P$2,IF(Site=$A$807,IF(Provider=$B835,J))))</f>
        <v>6.5476190476190474</v>
      </c>
      <c r="R835" s="26"/>
      <c r="S835" s="27">
        <f t="shared" si="422"/>
        <v>0.12432188065099457</v>
      </c>
      <c r="T835" s="27">
        <f t="shared" si="410"/>
        <v>1.5849230591896721E-2</v>
      </c>
      <c r="U835" s="44"/>
      <c r="V835" s="25">
        <f t="array" ref="V835">SUM(IF(Period=$V$2,IF(Site=$A$807,IF(Provider=$B835,I))))</f>
        <v>44</v>
      </c>
      <c r="W835" s="26">
        <f t="array" ref="W835">SUM(IF(Period=$V$2,IF(Site=$A$807,IF(Provider=$B835,J))))</f>
        <v>5.25</v>
      </c>
      <c r="X835" s="26"/>
      <c r="Y835" s="27">
        <f t="shared" si="423"/>
        <v>5.4519707340099123E-2</v>
      </c>
      <c r="Z835" s="27">
        <f t="shared" si="411"/>
        <v>6.9860279441117763E-3</v>
      </c>
      <c r="AA835" s="44"/>
      <c r="AB835" s="25">
        <f t="array" ref="AB835">SUM(IF(Period=$AB$2,IF(Site=$A$807,IF(Provider=$B835,I))))</f>
        <v>79</v>
      </c>
      <c r="AC835" s="26">
        <f t="array" ref="AC835">SUM(IF(Period=$AB$2,IF(Site=$A$807,IF(Provider=$B835,J))))</f>
        <v>4.2278481012658231</v>
      </c>
      <c r="AD835" s="26"/>
      <c r="AE835" s="27">
        <f t="shared" si="424"/>
        <v>7.8662270372114942E-2</v>
      </c>
      <c r="AF835" s="27">
        <f t="shared" si="412"/>
        <v>1.0047832496013959E-2</v>
      </c>
      <c r="AG835" s="44"/>
      <c r="AH835" s="25">
        <f t="array" ref="AH835">SUM(IF(Period=$AH$2,IF(Site=$A$807,IF(Provider=$B835,I))))</f>
        <v>50</v>
      </c>
      <c r="AI835" s="26">
        <f t="array" ref="AI835">SUM(IF(Period=$AH$2,IF(Site=$A$807,IF(Provider=$B835,J))))</f>
        <v>3.32</v>
      </c>
      <c r="AJ835" s="26"/>
      <c r="AK835" s="27">
        <f t="shared" si="425"/>
        <v>4.4551798174986577E-2</v>
      </c>
      <c r="AL835" s="27">
        <f t="shared" si="413"/>
        <v>5.6527957501872911E-3</v>
      </c>
      <c r="AM835" s="44"/>
      <c r="AN835" s="25">
        <f t="array" ref="AN835">SUM(IF(Period=$AN$2,IF(Site=$A$807,IF(Provider=$B835,I))))</f>
        <v>87</v>
      </c>
      <c r="AO835" s="26">
        <f t="array" ref="AO835">SUM(IF(Period=$AN$2,IF(Site=$A$807,IF(Provider=$B835,J))))</f>
        <v>4</v>
      </c>
      <c r="AP835" s="26"/>
      <c r="AQ835" s="27">
        <f t="shared" si="426"/>
        <v>9.1893319250066011E-2</v>
      </c>
      <c r="AR835" s="27">
        <f t="shared" si="414"/>
        <v>1.1128877518388232E-2</v>
      </c>
      <c r="AS835" s="44"/>
      <c r="AT835" s="25">
        <f t="array" ref="AT835">SUM(IF(Period=$AT$2,IF(Site=$A$807,IF(Provider=$B835,I))))</f>
        <v>90</v>
      </c>
      <c r="AU835" s="26">
        <f t="array" ref="AU835">SUM(IF(Period=$AT$2,IF(Site=$A$807,IF(Provider=$B835,J))))</f>
        <v>4.0222222222222204</v>
      </c>
      <c r="AV835" s="26"/>
      <c r="AW835" s="27">
        <f t="shared" si="427"/>
        <v>9.2323386891099174E-2</v>
      </c>
      <c r="AX835" s="27">
        <f t="shared" si="415"/>
        <v>1.1406245076724322E-2</v>
      </c>
      <c r="AY835" s="44"/>
      <c r="AZ835" s="25">
        <f t="array" ref="AZ835">SUM(IF(Period=$AZ$2,IF(Site=$A$807,IF(Provider=$B835,I))))</f>
        <v>123</v>
      </c>
      <c r="BA835" s="26">
        <f t="array" ref="BA835">SUM(IF(Period=$AZ$2,IF(Site=$A$807,IF(Provider=$B835,J))))</f>
        <v>4.9105691056910601</v>
      </c>
      <c r="BB835" s="26"/>
      <c r="BC835" s="27">
        <f t="shared" si="428"/>
        <v>0.15376782077393084</v>
      </c>
      <c r="BD835" s="27">
        <f t="shared" si="416"/>
        <v>1.9681319039395233E-2</v>
      </c>
      <c r="BE835" s="44"/>
      <c r="BF835" s="25">
        <f t="array" ref="BF835">SUM(IF(Period=$BF$2,IF(Site=$A$807,IF(Provider=$B835,I))))</f>
        <v>84</v>
      </c>
      <c r="BG835" s="26">
        <f t="array" ref="BG835">SUM(IF(Period=$BF$2,IF(Site=$A$807,IF(Provider=$B835,J))))</f>
        <v>2.4880952380952399</v>
      </c>
      <c r="BH835" s="26"/>
      <c r="BI835" s="27">
        <f t="shared" si="429"/>
        <v>5.0715845668527097E-2</v>
      </c>
      <c r="BJ835" s="27">
        <f t="shared" si="417"/>
        <v>6.4669843430905424E-3</v>
      </c>
      <c r="BK835" s="44"/>
      <c r="BL835" s="25">
        <f t="array" ref="BL835">SUM(IF(Period=$BL$2,IF(Site=$A$807,IF(Provider=$B835,I))))</f>
        <v>153</v>
      </c>
      <c r="BM835" s="26">
        <f t="array" ref="BM835">SUM(IF(Period=$BL$2,IF(Site=$A$807,IF(Provider=$B835,J))))</f>
        <v>2.7712418300653598</v>
      </c>
      <c r="BN835" s="26"/>
      <c r="BO835" s="27">
        <f t="shared" si="430"/>
        <v>0.10296260320543954</v>
      </c>
      <c r="BP835" s="27">
        <f t="shared" si="418"/>
        <v>1.3182849858533099E-2</v>
      </c>
      <c r="BQ835" s="44"/>
      <c r="BR835" s="25">
        <f t="array" ref="BR835">SUM(IF(Period=$BR$2,IF(Site=$A$807,IF(Provider=$B835,I))))</f>
        <v>125</v>
      </c>
      <c r="BS835" s="26">
        <f t="array" ref="BS835">SUM(IF(Period=$BR$2,IF(Site=$A$807,IF(Provider=$B835,J))))</f>
        <v>2.7839999999999998</v>
      </c>
      <c r="BT835" s="26"/>
      <c r="BU835" s="27">
        <f t="shared" si="431"/>
        <v>7.9853143643873331E-2</v>
      </c>
      <c r="BV835" s="27">
        <f t="shared" si="419"/>
        <v>1.0207972778739256E-2</v>
      </c>
    </row>
    <row r="836" spans="2:74" outlineLevel="1" x14ac:dyDescent="0.25">
      <c r="B836" s="20" t="s">
        <v>1134</v>
      </c>
      <c r="C836" s="44"/>
      <c r="D836" s="25">
        <f t="array" ref="D836">SUM(IF(Period=$D$2,IF(Site=$A$807,IF(Provider=$B836,I))))</f>
        <v>0</v>
      </c>
      <c r="E836" s="26">
        <f t="array" ref="E836">SUM(IF(Period=$D$2,IF(Site=$A$807,IF(Provider=$B836,J))))</f>
        <v>0</v>
      </c>
      <c r="F836" s="26"/>
      <c r="G836" s="27">
        <f t="shared" si="420"/>
        <v>0</v>
      </c>
      <c r="H836" s="27">
        <f t="shared" si="408"/>
        <v>0</v>
      </c>
      <c r="I836" s="44"/>
      <c r="J836" s="25">
        <f t="array" ref="J836">SUM(IF(Period=$J$2,IF(Site=$A$807,IF(Provider=$B836,I))))</f>
        <v>0</v>
      </c>
      <c r="K836" s="26">
        <f t="array" ref="K836">SUM(IF(Period=$J$2,IF(Site=$A$807,IF(Provider=$B836,J))))</f>
        <v>0</v>
      </c>
      <c r="L836" s="26"/>
      <c r="M836" s="27">
        <f t="shared" si="421"/>
        <v>0</v>
      </c>
      <c r="N836" s="27">
        <f t="shared" si="409"/>
        <v>0</v>
      </c>
      <c r="O836" s="44"/>
      <c r="P836" s="25">
        <f t="array" ref="P836">SUM(IF(Period=$P$2,IF(Site=$A$807,IF(Provider=$B836,I))))</f>
        <v>0</v>
      </c>
      <c r="Q836" s="26">
        <f t="array" ref="Q836">SUM(IF(Period=$P$2,IF(Site=$A$807,IF(Provider=$B836,J))))</f>
        <v>0</v>
      </c>
      <c r="R836" s="26"/>
      <c r="S836" s="27">
        <f t="shared" si="422"/>
        <v>0</v>
      </c>
      <c r="T836" s="27">
        <f t="shared" si="410"/>
        <v>0</v>
      </c>
      <c r="U836" s="44"/>
      <c r="V836" s="25">
        <f t="array" ref="V836">SUM(IF(Period=$V$2,IF(Site=$A$807,IF(Provider=$B836,I))))</f>
        <v>0</v>
      </c>
      <c r="W836" s="26">
        <f t="array" ref="W836">SUM(IF(Period=$V$2,IF(Site=$A$807,IF(Provider=$B836,J))))</f>
        <v>0</v>
      </c>
      <c r="X836" s="26"/>
      <c r="Y836" s="27">
        <f t="shared" si="423"/>
        <v>0</v>
      </c>
      <c r="Z836" s="27">
        <f t="shared" si="411"/>
        <v>0</v>
      </c>
      <c r="AA836" s="44"/>
      <c r="AB836" s="25">
        <f t="array" ref="AB836">SUM(IF(Period=$AB$2,IF(Site=$A$807,IF(Provider=$B836,I))))</f>
        <v>0</v>
      </c>
      <c r="AC836" s="26">
        <f t="array" ref="AC836">SUM(IF(Period=$AB$2,IF(Site=$A$807,IF(Provider=$B836,J))))</f>
        <v>0</v>
      </c>
      <c r="AD836" s="26"/>
      <c r="AE836" s="27">
        <f t="shared" si="424"/>
        <v>0</v>
      </c>
      <c r="AF836" s="27">
        <f t="shared" si="412"/>
        <v>0</v>
      </c>
      <c r="AG836" s="44"/>
      <c r="AH836" s="25">
        <f t="array" ref="AH836">SUM(IF(Period=$AH$2,IF(Site=$A$807,IF(Provider=$B836,I))))</f>
        <v>0</v>
      </c>
      <c r="AI836" s="26">
        <f t="array" ref="AI836">SUM(IF(Period=$AH$2,IF(Site=$A$807,IF(Provider=$B836,J))))</f>
        <v>0</v>
      </c>
      <c r="AJ836" s="26"/>
      <c r="AK836" s="27">
        <f t="shared" si="425"/>
        <v>0</v>
      </c>
      <c r="AL836" s="27">
        <f t="shared" si="413"/>
        <v>0</v>
      </c>
      <c r="AM836" s="44"/>
      <c r="AN836" s="25">
        <f t="array" ref="AN836">SUM(IF(Period=$AN$2,IF(Site=$A$807,IF(Provider=$B836,I))))</f>
        <v>0</v>
      </c>
      <c r="AO836" s="26">
        <f t="array" ref="AO836">SUM(IF(Period=$AN$2,IF(Site=$A$807,IF(Provider=$B836,J))))</f>
        <v>0</v>
      </c>
      <c r="AP836" s="26"/>
      <c r="AQ836" s="27">
        <f t="shared" si="426"/>
        <v>0</v>
      </c>
      <c r="AR836" s="27">
        <f t="shared" si="414"/>
        <v>0</v>
      </c>
      <c r="AS836" s="44"/>
      <c r="AT836" s="25">
        <f t="array" ref="AT836">SUM(IF(Period=$AT$2,IF(Site=$A$807,IF(Provider=$B836,I))))</f>
        <v>0</v>
      </c>
      <c r="AU836" s="26">
        <f t="array" ref="AU836">SUM(IF(Period=$AT$2,IF(Site=$A$807,IF(Provider=$B836,J))))</f>
        <v>0</v>
      </c>
      <c r="AV836" s="26"/>
      <c r="AW836" s="27">
        <f t="shared" si="427"/>
        <v>0</v>
      </c>
      <c r="AX836" s="27">
        <f t="shared" si="415"/>
        <v>0</v>
      </c>
      <c r="AY836" s="44"/>
      <c r="AZ836" s="25">
        <f t="array" ref="AZ836">SUM(IF(Period=$AZ$2,IF(Site=$A$807,IF(Provider=$B836,I))))</f>
        <v>0</v>
      </c>
      <c r="BA836" s="26">
        <f t="array" ref="BA836">SUM(IF(Period=$AZ$2,IF(Site=$A$807,IF(Provider=$B836,J))))</f>
        <v>0</v>
      </c>
      <c r="BB836" s="26"/>
      <c r="BC836" s="27">
        <f t="shared" si="428"/>
        <v>0</v>
      </c>
      <c r="BD836" s="27">
        <f t="shared" si="416"/>
        <v>0</v>
      </c>
      <c r="BE836" s="44"/>
      <c r="BF836" s="25">
        <f t="array" ref="BF836">SUM(IF(Period=$BF$2,IF(Site=$A$807,IF(Provider=$B836,I))))</f>
        <v>0</v>
      </c>
      <c r="BG836" s="26">
        <f t="array" ref="BG836">SUM(IF(Period=$BF$2,IF(Site=$A$807,IF(Provider=$B836,J))))</f>
        <v>0</v>
      </c>
      <c r="BH836" s="26"/>
      <c r="BI836" s="27">
        <f t="shared" si="429"/>
        <v>0</v>
      </c>
      <c r="BJ836" s="27">
        <f t="shared" si="417"/>
        <v>0</v>
      </c>
      <c r="BK836" s="44"/>
      <c r="BL836" s="25">
        <f t="array" ref="BL836">SUM(IF(Period=$BL$2,IF(Site=$A$807,IF(Provider=$B836,I))))</f>
        <v>0</v>
      </c>
      <c r="BM836" s="26">
        <f t="array" ref="BM836">SUM(IF(Period=$BL$2,IF(Site=$A$807,IF(Provider=$B836,J))))</f>
        <v>0</v>
      </c>
      <c r="BN836" s="26"/>
      <c r="BO836" s="27">
        <f t="shared" si="430"/>
        <v>0</v>
      </c>
      <c r="BP836" s="27">
        <f t="shared" si="418"/>
        <v>0</v>
      </c>
      <c r="BQ836" s="44"/>
      <c r="BR836" s="25">
        <f t="array" ref="BR836">SUM(IF(Period=$BR$2,IF(Site=$A$807,IF(Provider=$B836,I))))</f>
        <v>17</v>
      </c>
      <c r="BS836" s="26">
        <f t="array" ref="BS836">SUM(IF(Period=$BR$2,IF(Site=$A$807,IF(Provider=$B836,J))))</f>
        <v>12.647058823529401</v>
      </c>
      <c r="BT836" s="26"/>
      <c r="BU836" s="27">
        <f t="shared" si="431"/>
        <v>4.9334557136301013E-2</v>
      </c>
      <c r="BV836" s="27">
        <f t="shared" si="419"/>
        <v>6.3066498489337307E-3</v>
      </c>
    </row>
    <row r="837" spans="2:74" outlineLevel="1" x14ac:dyDescent="0.25">
      <c r="B837" s="20" t="s">
        <v>721</v>
      </c>
      <c r="C837" s="44"/>
      <c r="D837" s="25">
        <f t="array" ref="D837">SUM(IF(Period=$D$2,IF(Site=$A$807,IF(Provider=$B837,I))))</f>
        <v>128</v>
      </c>
      <c r="E837" s="26">
        <f t="array" ref="E837">SUM(IF(Period=$D$2,IF(Site=$A$807,IF(Provider=$B837,J))))</f>
        <v>5.625</v>
      </c>
      <c r="F837" s="26"/>
      <c r="G837" s="27">
        <f t="shared" si="420"/>
        <v>0.16308040770101925</v>
      </c>
      <c r="H837" s="27">
        <f t="shared" si="408"/>
        <v>2.0853245286297679E-2</v>
      </c>
      <c r="I837" s="44"/>
      <c r="J837" s="25">
        <f t="array" ref="J837">SUM(IF(Period=$J$2,IF(Site=$A$807,IF(Provider=$B837,I))))</f>
        <v>125</v>
      </c>
      <c r="K837" s="26">
        <f t="array" ref="K837">SUM(IF(Period=$J$2,IF(Site=$A$807,IF(Provider=$B837,J))))</f>
        <v>7.96</v>
      </c>
      <c r="L837" s="26"/>
      <c r="M837" s="27">
        <f t="shared" si="421"/>
        <v>0.23775388291517324</v>
      </c>
      <c r="N837" s="27">
        <f t="shared" si="409"/>
        <v>3.0826904606995695E-2</v>
      </c>
      <c r="O837" s="44"/>
      <c r="P837" s="25">
        <f t="array" ref="P837">SUM(IF(Period=$P$2,IF(Site=$A$807,IF(Provider=$B837,I))))</f>
        <v>177</v>
      </c>
      <c r="Q837" s="26">
        <f t="array" ref="Q837">SUM(IF(Period=$P$2,IF(Site=$A$807,IF(Provider=$B837,J))))</f>
        <v>5.5310734463276834</v>
      </c>
      <c r="R837" s="26"/>
      <c r="S837" s="27">
        <f t="shared" si="422"/>
        <v>0.22129294755877033</v>
      </c>
      <c r="T837" s="27">
        <f t="shared" si="410"/>
        <v>2.8211630453576161E-2</v>
      </c>
      <c r="U837" s="44"/>
      <c r="V837" s="25">
        <f t="array" ref="V837">SUM(IF(Period=$V$2,IF(Site=$A$807,IF(Provider=$B837,I))))</f>
        <v>69</v>
      </c>
      <c r="W837" s="26">
        <f t="array" ref="W837">SUM(IF(Period=$V$2,IF(Site=$A$807,IF(Provider=$B837,J))))</f>
        <v>3.9275362318840581</v>
      </c>
      <c r="X837" s="26"/>
      <c r="Y837" s="27">
        <f t="shared" si="423"/>
        <v>6.3960349303752662E-2</v>
      </c>
      <c r="Z837" s="27">
        <f t="shared" si="411"/>
        <v>8.1957297526159805E-3</v>
      </c>
      <c r="AA837" s="44"/>
      <c r="AB837" s="25">
        <f t="array" ref="AB837">SUM(IF(Period=$AB$2,IF(Site=$A$807,IF(Provider=$B837,I))))</f>
        <v>17</v>
      </c>
      <c r="AC837" s="26">
        <f t="array" ref="AC837">SUM(IF(Period=$AB$2,IF(Site=$A$807,IF(Provider=$B837,J))))</f>
        <v>4.5882352941176467</v>
      </c>
      <c r="AD837" s="26"/>
      <c r="AE837" s="27">
        <f t="shared" si="424"/>
        <v>1.8370230805463964E-2</v>
      </c>
      <c r="AF837" s="27">
        <f t="shared" si="412"/>
        <v>2.3464998044583495E-3</v>
      </c>
      <c r="AG837" s="44"/>
      <c r="AH837" s="25">
        <f t="array" ref="AH837">SUM(IF(Period=$AH$2,IF(Site=$A$807,IF(Provider=$B837,I))))</f>
        <v>62</v>
      </c>
      <c r="AI837" s="26">
        <f t="array" ref="AI837">SUM(IF(Period=$AH$2,IF(Site=$A$807,IF(Provider=$B837,J))))</f>
        <v>3.5161290322580601</v>
      </c>
      <c r="AJ837" s="26"/>
      <c r="AK837" s="27">
        <f t="shared" si="425"/>
        <v>5.8507783145464232E-2</v>
      </c>
      <c r="AL837" s="27">
        <f t="shared" si="413"/>
        <v>7.423551045426675E-3</v>
      </c>
      <c r="AM837" s="44"/>
      <c r="AN837" s="25">
        <f t="array" ref="AN837">SUM(IF(Period=$AN$2,IF(Site=$A$807,IF(Provider=$B837,I))))</f>
        <v>60</v>
      </c>
      <c r="AO837" s="26">
        <f t="array" ref="AO837">SUM(IF(Period=$AN$2,IF(Site=$A$807,IF(Provider=$B837,J))))</f>
        <v>4.5166666666666702</v>
      </c>
      <c r="AP837" s="26"/>
      <c r="AQ837" s="27">
        <f t="shared" si="426"/>
        <v>7.1560602059677902E-2</v>
      </c>
      <c r="AR837" s="27">
        <f t="shared" si="414"/>
        <v>8.6664534697793484E-3</v>
      </c>
      <c r="AS837" s="44"/>
      <c r="AT837" s="25">
        <f t="array" ref="AT837">SUM(IF(Period=$AT$2,IF(Site=$A$807,IF(Provider=$B837,I))))</f>
        <v>114</v>
      </c>
      <c r="AU837" s="26">
        <f t="array" ref="AU837">SUM(IF(Period=$AT$2,IF(Site=$A$807,IF(Provider=$B837,J))))</f>
        <v>4.3771929824561404</v>
      </c>
      <c r="AV837" s="26"/>
      <c r="AW837" s="27">
        <f t="shared" si="427"/>
        <v>0.12726345320071411</v>
      </c>
      <c r="AX837" s="27">
        <f t="shared" si="415"/>
        <v>1.5722973185871382E-2</v>
      </c>
      <c r="AY837" s="44"/>
      <c r="AZ837" s="25">
        <f t="array" ref="AZ837">SUM(IF(Period=$AZ$2,IF(Site=$A$807,IF(Provider=$B837,I))))</f>
        <v>54</v>
      </c>
      <c r="BA837" s="26">
        <f t="array" ref="BA837">SUM(IF(Period=$AZ$2,IF(Site=$A$807,IF(Provider=$B837,J))))</f>
        <v>3.0185185185185199</v>
      </c>
      <c r="BB837" s="26"/>
      <c r="BC837" s="27">
        <f t="shared" si="428"/>
        <v>4.149694501018332E-2</v>
      </c>
      <c r="BD837" s="27">
        <f t="shared" si="416"/>
        <v>5.3113493434129517E-3</v>
      </c>
      <c r="BE837" s="44"/>
      <c r="BF837" s="25">
        <f t="array" ref="BF837">SUM(IF(Period=$BF$2,IF(Site=$A$807,IF(Provider=$B837,I))))</f>
        <v>79</v>
      </c>
      <c r="BG837" s="26">
        <f t="array" ref="BG837">SUM(IF(Period=$BF$2,IF(Site=$A$807,IF(Provider=$B837,J))))</f>
        <v>3.6962025316455702</v>
      </c>
      <c r="BH837" s="26"/>
      <c r="BI837" s="27">
        <f t="shared" si="429"/>
        <v>7.0856588206745952E-2</v>
      </c>
      <c r="BJ837" s="27">
        <f t="shared" si="417"/>
        <v>9.0352125750355859E-3</v>
      </c>
      <c r="BK837" s="44"/>
      <c r="BL837" s="25">
        <f t="array" ref="BL837">SUM(IF(Period=$BL$2,IF(Site=$A$807,IF(Provider=$B837,I))))</f>
        <v>21</v>
      </c>
      <c r="BM837" s="26">
        <f t="array" ref="BM837">SUM(IF(Period=$BL$2,IF(Site=$A$807,IF(Provider=$B837,J))))</f>
        <v>1.47619047619048</v>
      </c>
      <c r="BN837" s="26"/>
      <c r="BO837" s="27">
        <f t="shared" si="430"/>
        <v>7.5279261777562124E-3</v>
      </c>
      <c r="BP837" s="27">
        <f t="shared" si="418"/>
        <v>9.6384043777011106E-4</v>
      </c>
      <c r="BQ837" s="44"/>
      <c r="BR837" s="25">
        <f t="array" ref="BR837">SUM(IF(Period=$BR$2,IF(Site=$A$807,IF(Provider=$B837,I))))</f>
        <v>3</v>
      </c>
      <c r="BS837" s="26">
        <f t="array" ref="BS837">SUM(IF(Period=$BR$2,IF(Site=$A$807,IF(Provider=$B837,J))))</f>
        <v>7.3333333333333304</v>
      </c>
      <c r="BT837" s="26"/>
      <c r="BU837" s="27">
        <f t="shared" si="431"/>
        <v>5.0481872418540593E-3</v>
      </c>
      <c r="BV837" s="27">
        <f t="shared" si="419"/>
        <v>6.4533161244903318E-4</v>
      </c>
    </row>
    <row r="838" spans="2:74" outlineLevel="1" x14ac:dyDescent="0.25">
      <c r="B838" s="20" t="s">
        <v>859</v>
      </c>
      <c r="C838" s="44"/>
      <c r="D838" s="25">
        <f t="array" ref="D838">SUM(IF(Period=$D$2,IF(Site=$A$807,IF(Provider=$B838,I))))</f>
        <v>0</v>
      </c>
      <c r="E838" s="26">
        <f t="array" ref="E838">SUM(IF(Period=$D$2,IF(Site=$A$807,IF(Provider=$B838,J))))</f>
        <v>0</v>
      </c>
      <c r="F838" s="26"/>
      <c r="G838" s="27">
        <f t="shared" si="420"/>
        <v>0</v>
      </c>
      <c r="H838" s="27">
        <f t="shared" si="408"/>
        <v>0</v>
      </c>
      <c r="I838" s="44"/>
      <c r="J838" s="25">
        <f t="array" ref="J838">SUM(IF(Period=$J$2,IF(Site=$A$807,IF(Provider=$B838,I))))</f>
        <v>0</v>
      </c>
      <c r="K838" s="26">
        <f t="array" ref="K838">SUM(IF(Period=$J$2,IF(Site=$A$807,IF(Provider=$B838,J))))</f>
        <v>0</v>
      </c>
      <c r="L838" s="26"/>
      <c r="M838" s="27">
        <f t="shared" si="421"/>
        <v>0</v>
      </c>
      <c r="N838" s="27">
        <f t="shared" si="409"/>
        <v>0</v>
      </c>
      <c r="O838" s="44"/>
      <c r="P838" s="25">
        <f t="array" ref="P838">SUM(IF(Period=$P$2,IF(Site=$A$807,IF(Provider=$B838,I))))</f>
        <v>1</v>
      </c>
      <c r="Q838" s="26">
        <f t="array" ref="Q838">SUM(IF(Period=$P$2,IF(Site=$A$807,IF(Provider=$B838,J))))</f>
        <v>3</v>
      </c>
      <c r="R838" s="26"/>
      <c r="S838" s="27">
        <f t="shared" si="422"/>
        <v>6.7811934900542496E-4</v>
      </c>
      <c r="T838" s="27">
        <f t="shared" si="410"/>
        <v>8.6450348683073016E-5</v>
      </c>
      <c r="U838" s="44"/>
      <c r="V838" s="25">
        <f t="array" ref="V838">SUM(IF(Period=$V$2,IF(Site=$A$807,IF(Provider=$B838,I))))</f>
        <v>0</v>
      </c>
      <c r="W838" s="26">
        <f t="array" ref="W838">SUM(IF(Period=$V$2,IF(Site=$A$807,IF(Provider=$B838,J))))</f>
        <v>0</v>
      </c>
      <c r="X838" s="26"/>
      <c r="Y838" s="27">
        <f t="shared" si="423"/>
        <v>0</v>
      </c>
      <c r="Z838" s="27">
        <f t="shared" si="411"/>
        <v>0</v>
      </c>
      <c r="AA838" s="44"/>
      <c r="AB838" s="25">
        <f t="array" ref="AB838">SUM(IF(Period=$AB$2,IF(Site=$A$807,IF(Provider=$B838,I))))</f>
        <v>0</v>
      </c>
      <c r="AC838" s="26">
        <f t="array" ref="AC838">SUM(IF(Period=$AB$2,IF(Site=$A$807,IF(Provider=$B838,J))))</f>
        <v>0</v>
      </c>
      <c r="AD838" s="26"/>
      <c r="AE838" s="27">
        <f t="shared" si="424"/>
        <v>0</v>
      </c>
      <c r="AF838" s="27">
        <f t="shared" si="412"/>
        <v>0</v>
      </c>
      <c r="AG838" s="44"/>
      <c r="AH838" s="25">
        <f t="array" ref="AH838">SUM(IF(Period=$AH$2,IF(Site=$A$807,IF(Provider=$B838,I))))</f>
        <v>0</v>
      </c>
      <c r="AI838" s="26">
        <f t="array" ref="AI838">SUM(IF(Period=$AH$2,IF(Site=$A$807,IF(Provider=$B838,J))))</f>
        <v>0</v>
      </c>
      <c r="AJ838" s="26"/>
      <c r="AK838" s="27">
        <f t="shared" si="425"/>
        <v>0</v>
      </c>
      <c r="AL838" s="27">
        <f t="shared" si="413"/>
        <v>0</v>
      </c>
      <c r="AM838" s="44"/>
      <c r="AN838" s="25">
        <f t="array" ref="AN838">SUM(IF(Period=$AN$2,IF(Site=$A$807,IF(Provider=$B838,I))))</f>
        <v>0</v>
      </c>
      <c r="AO838" s="26">
        <f t="array" ref="AO838">SUM(IF(Period=$AN$2,IF(Site=$A$807,IF(Provider=$B838,J))))</f>
        <v>0</v>
      </c>
      <c r="AP838" s="26"/>
      <c r="AQ838" s="27">
        <f t="shared" si="426"/>
        <v>0</v>
      </c>
      <c r="AR838" s="27">
        <f t="shared" si="414"/>
        <v>0</v>
      </c>
      <c r="AS838" s="44"/>
      <c r="AT838" s="25">
        <f t="array" ref="AT838">SUM(IF(Period=$AT$2,IF(Site=$A$807,IF(Provider=$B838,I))))</f>
        <v>0</v>
      </c>
      <c r="AU838" s="26">
        <f t="array" ref="AU838">SUM(IF(Period=$AT$2,IF(Site=$A$807,IF(Provider=$B838,J))))</f>
        <v>0</v>
      </c>
      <c r="AV838" s="26"/>
      <c r="AW838" s="27">
        <f t="shared" si="427"/>
        <v>0</v>
      </c>
      <c r="AX838" s="27">
        <f t="shared" si="415"/>
        <v>0</v>
      </c>
      <c r="AY838" s="44"/>
      <c r="AZ838" s="25">
        <f t="array" ref="AZ838">SUM(IF(Period=$AZ$2,IF(Site=$A$807,IF(Provider=$B838,I))))</f>
        <v>0</v>
      </c>
      <c r="BA838" s="26">
        <f t="array" ref="BA838">SUM(IF(Period=$AZ$2,IF(Site=$A$807,IF(Provider=$B838,J))))</f>
        <v>0</v>
      </c>
      <c r="BB838" s="26"/>
      <c r="BC838" s="27">
        <f t="shared" si="428"/>
        <v>0</v>
      </c>
      <c r="BD838" s="27">
        <f t="shared" si="416"/>
        <v>0</v>
      </c>
      <c r="BE838" s="44"/>
      <c r="BF838" s="25">
        <f t="array" ref="BF838">SUM(IF(Period=$BF$2,IF(Site=$A$807,IF(Provider=$B838,I))))</f>
        <v>0</v>
      </c>
      <c r="BG838" s="26">
        <f t="array" ref="BG838">SUM(IF(Period=$BF$2,IF(Site=$A$807,IF(Provider=$B838,J))))</f>
        <v>0</v>
      </c>
      <c r="BH838" s="26"/>
      <c r="BI838" s="27">
        <f t="shared" si="429"/>
        <v>0</v>
      </c>
      <c r="BJ838" s="27">
        <f t="shared" si="417"/>
        <v>0</v>
      </c>
      <c r="BK838" s="44"/>
      <c r="BL838" s="25">
        <f t="array" ref="BL838">SUM(IF(Period=$BL$2,IF(Site=$A$807,IF(Provider=$B838,I))))</f>
        <v>0</v>
      </c>
      <c r="BM838" s="26">
        <f t="array" ref="BM838">SUM(IF(Period=$BL$2,IF(Site=$A$807,IF(Provider=$B838,J))))</f>
        <v>0</v>
      </c>
      <c r="BN838" s="26"/>
      <c r="BO838" s="27">
        <f t="shared" si="430"/>
        <v>0</v>
      </c>
      <c r="BP838" s="27">
        <f t="shared" si="418"/>
        <v>0</v>
      </c>
      <c r="BQ838" s="44"/>
      <c r="BR838" s="25">
        <f t="array" ref="BR838">SUM(IF(Period=$BR$2,IF(Site=$A$807,IF(Provider=$B838,I))))</f>
        <v>0</v>
      </c>
      <c r="BS838" s="26">
        <f t="array" ref="BS838">SUM(IF(Period=$BR$2,IF(Site=$A$807,IF(Provider=$B838,J))))</f>
        <v>0</v>
      </c>
      <c r="BT838" s="26"/>
      <c r="BU838" s="27">
        <f t="shared" si="431"/>
        <v>0</v>
      </c>
      <c r="BV838" s="27">
        <f t="shared" si="419"/>
        <v>0</v>
      </c>
    </row>
    <row r="839" spans="2:74" outlineLevel="1" x14ac:dyDescent="0.25">
      <c r="B839" s="20" t="s">
        <v>791</v>
      </c>
      <c r="C839" s="44"/>
      <c r="D839" s="25">
        <f t="array" ref="D839">SUM(IF(Period=$D$2,IF(Site=$A$807,IF(Provider=$B839,I))))</f>
        <v>517</v>
      </c>
      <c r="E839" s="26">
        <f t="array" ref="E839">SUM(IF(Period=$D$2,IF(Site=$A$807,IF(Provider=$B839,J))))</f>
        <v>6.7891682785299805</v>
      </c>
      <c r="F839" s="26"/>
      <c r="G839" s="27">
        <f t="shared" si="420"/>
        <v>0.79501698754246886</v>
      </c>
      <c r="H839" s="27">
        <f t="shared" si="408"/>
        <v>0.10165957077070119</v>
      </c>
      <c r="I839" s="44"/>
      <c r="J839" s="25">
        <f t="array" ref="J839">SUM(IF(Period=$J$2,IF(Site=$A$807,IF(Provider=$B839,I))))</f>
        <v>437</v>
      </c>
      <c r="K839" s="26">
        <f t="array" ref="K839">SUM(IF(Period=$J$2,IF(Site=$A$807,IF(Provider=$B839,J))))</f>
        <v>7.1052631578947372</v>
      </c>
      <c r="L839" s="26"/>
      <c r="M839" s="27">
        <f t="shared" si="421"/>
        <v>0.74193548387096786</v>
      </c>
      <c r="N839" s="27">
        <f t="shared" si="409"/>
        <v>9.6198531462031792E-2</v>
      </c>
      <c r="O839" s="44"/>
      <c r="P839" s="25">
        <f t="array" ref="P839">SUM(IF(Period=$P$2,IF(Site=$A$807,IF(Provider=$B839,I))))</f>
        <v>568</v>
      </c>
      <c r="Q839" s="26">
        <f t="array" ref="Q839">SUM(IF(Period=$P$2,IF(Site=$A$807,IF(Provider=$B839,J))))</f>
        <v>6.52112676056338</v>
      </c>
      <c r="R839" s="26"/>
      <c r="S839" s="27">
        <f t="shared" si="422"/>
        <v>0.83725135623869795</v>
      </c>
      <c r="T839" s="27">
        <f t="shared" si="410"/>
        <v>0.10673736384070082</v>
      </c>
      <c r="U839" s="44"/>
      <c r="V839" s="25">
        <f t="array" ref="V839">SUM(IF(Period=$V$2,IF(Site=$A$807,IF(Provider=$B839,I))))</f>
        <v>559</v>
      </c>
      <c r="W839" s="26">
        <f t="array" ref="W839">SUM(IF(Period=$V$2,IF(Site=$A$807,IF(Provider=$B839,J))))</f>
        <v>5.6833631484794278</v>
      </c>
      <c r="X839" s="26"/>
      <c r="Y839" s="27">
        <f t="shared" si="423"/>
        <v>0.74982298796318159</v>
      </c>
      <c r="Z839" s="27">
        <f t="shared" si="411"/>
        <v>9.6080566140446383E-2</v>
      </c>
      <c r="AA839" s="44"/>
      <c r="AB839" s="25">
        <f t="array" ref="AB839">SUM(IF(Period=$AB$2,IF(Site=$A$807,IF(Provider=$B839,I))))</f>
        <v>603</v>
      </c>
      <c r="AC839" s="26">
        <f t="array" ref="AC839">SUM(IF(Period=$AB$2,IF(Site=$A$807,IF(Provider=$B839,J))))</f>
        <v>5.3482587064676617</v>
      </c>
      <c r="AD839" s="26"/>
      <c r="AE839" s="27">
        <f t="shared" si="424"/>
        <v>0.75953838907206783</v>
      </c>
      <c r="AF839" s="27">
        <f t="shared" si="412"/>
        <v>9.7018741915104845E-2</v>
      </c>
      <c r="AG839" s="44"/>
      <c r="AH839" s="25">
        <f t="array" ref="AH839">SUM(IF(Period=$AH$2,IF(Site=$A$807,IF(Provider=$B839,I))))</f>
        <v>528</v>
      </c>
      <c r="AI839" s="26">
        <f t="array" ref="AI839">SUM(IF(Period=$AH$2,IF(Site=$A$807,IF(Provider=$B839,J))))</f>
        <v>5.1969696969696999</v>
      </c>
      <c r="AJ839" s="26"/>
      <c r="AK839" s="27">
        <f t="shared" si="425"/>
        <v>0.73644659151905567</v>
      </c>
      <c r="AL839" s="27">
        <f t="shared" si="413"/>
        <v>9.3441394810324915E-2</v>
      </c>
      <c r="AM839" s="44"/>
      <c r="AN839" s="25">
        <f t="array" ref="AN839">SUM(IF(Period=$AN$2,IF(Site=$A$807,IF(Provider=$B839,I))))</f>
        <v>512</v>
      </c>
      <c r="AO839" s="26">
        <f t="array" ref="AO839">SUM(IF(Period=$AN$2,IF(Site=$A$807,IF(Provider=$B839,J))))</f>
        <v>4.58984375</v>
      </c>
      <c r="AP839" s="26"/>
      <c r="AQ839" s="27">
        <f t="shared" si="426"/>
        <v>0.62054396620015839</v>
      </c>
      <c r="AR839" s="27">
        <f t="shared" si="414"/>
        <v>7.5151902782219379E-2</v>
      </c>
      <c r="AS839" s="44"/>
      <c r="AT839" s="25">
        <f t="array" ref="AT839">SUM(IF(Period=$AT$2,IF(Site=$A$807,IF(Provider=$B839,I))))</f>
        <v>529</v>
      </c>
      <c r="AU839" s="26">
        <f t="array" ref="AU839">SUM(IF(Period=$AT$2,IF(Site=$A$807,IF(Provider=$B839,J))))</f>
        <v>4.4990548204158802</v>
      </c>
      <c r="AV839" s="26"/>
      <c r="AW839" s="27">
        <f t="shared" si="427"/>
        <v>0.6069880132619232</v>
      </c>
      <c r="AX839" s="27">
        <f t="shared" si="415"/>
        <v>7.4991335034817419E-2</v>
      </c>
      <c r="AY839" s="44"/>
      <c r="AZ839" s="25">
        <f t="array" ref="AZ839">SUM(IF(Period=$AZ$2,IF(Site=$A$807,IF(Provider=$B839,I))))</f>
        <v>538</v>
      </c>
      <c r="BA839" s="26">
        <f t="array" ref="BA839">SUM(IF(Period=$AZ$2,IF(Site=$A$807,IF(Provider=$B839,J))))</f>
        <v>5.0669144981412604</v>
      </c>
      <c r="BB839" s="26"/>
      <c r="BC839" s="27">
        <f t="shared" si="428"/>
        <v>0.69399185336048841</v>
      </c>
      <c r="BD839" s="27">
        <f t="shared" si="416"/>
        <v>8.8826615399654543E-2</v>
      </c>
      <c r="BE839" s="44"/>
      <c r="BF839" s="25">
        <f t="array" ref="BF839">SUM(IF(Period=$BF$2,IF(Site=$A$807,IF(Provider=$B839,I))))</f>
        <v>406</v>
      </c>
      <c r="BG839" s="26">
        <f t="array" ref="BG839">SUM(IF(Period=$BF$2,IF(Site=$A$807,IF(Provider=$B839,J))))</f>
        <v>4.0689655172413799</v>
      </c>
      <c r="BH839" s="26"/>
      <c r="BI839" s="27">
        <f t="shared" si="429"/>
        <v>0.40087357437515175</v>
      </c>
      <c r="BJ839" s="27">
        <f t="shared" si="417"/>
        <v>5.1117024568352008E-2</v>
      </c>
      <c r="BK839" s="44"/>
      <c r="BL839" s="25">
        <f t="array" ref="BL839">SUM(IF(Period=$BL$2,IF(Site=$A$807,IF(Provider=$B839,I))))</f>
        <v>399</v>
      </c>
      <c r="BM839" s="26">
        <f t="array" ref="BM839">SUM(IF(Period=$BL$2,IF(Site=$A$807,IF(Provider=$B839,J))))</f>
        <v>4.5238095238095202</v>
      </c>
      <c r="BN839" s="26"/>
      <c r="BO839" s="27">
        <f t="shared" si="430"/>
        <v>0.43831957260806181</v>
      </c>
      <c r="BP839" s="27">
        <f t="shared" si="418"/>
        <v>5.6120386779840145E-2</v>
      </c>
      <c r="BQ839" s="44"/>
      <c r="BR839" s="25">
        <f t="array" ref="BR839">SUM(IF(Period=$BR$2,IF(Site=$A$807,IF(Provider=$B839,I))))</f>
        <v>494</v>
      </c>
      <c r="BS839" s="26">
        <f t="array" ref="BS839">SUM(IF(Period=$BR$2,IF(Site=$A$807,IF(Provider=$B839,J))))</f>
        <v>5.4777327935222697</v>
      </c>
      <c r="BT839" s="26"/>
      <c r="BU839" s="27">
        <f t="shared" si="431"/>
        <v>0.62092703074804989</v>
      </c>
      <c r="BV839" s="27">
        <f t="shared" si="419"/>
        <v>7.9375788331231156E-2</v>
      </c>
    </row>
    <row r="840" spans="2:74" outlineLevel="1" x14ac:dyDescent="0.25">
      <c r="B840" s="20" t="s">
        <v>719</v>
      </c>
      <c r="C840" s="44"/>
      <c r="D840" s="25">
        <f t="array" ref="D840">SUM(IF(Period=$D$2,IF(Site=$A$807,IF(Provider=$B840,I))))</f>
        <v>7</v>
      </c>
      <c r="E840" s="26">
        <f t="array" ref="E840">SUM(IF(Period=$D$2,IF(Site=$A$807,IF(Provider=$B840,J))))</f>
        <v>7</v>
      </c>
      <c r="F840" s="26"/>
      <c r="G840" s="27">
        <f t="shared" si="420"/>
        <v>1.1098527746319366E-2</v>
      </c>
      <c r="H840" s="27">
        <f t="shared" si="408"/>
        <v>1.4191791930952588E-3</v>
      </c>
      <c r="I840" s="44"/>
      <c r="J840" s="25">
        <f t="array" ref="J840">SUM(IF(Period=$J$2,IF(Site=$A$807,IF(Provider=$B840,I))))</f>
        <v>0</v>
      </c>
      <c r="K840" s="26">
        <f t="array" ref="K840">SUM(IF(Period=$J$2,IF(Site=$A$807,IF(Provider=$B840,J))))</f>
        <v>0</v>
      </c>
      <c r="L840" s="26"/>
      <c r="M840" s="27">
        <f t="shared" si="421"/>
        <v>0</v>
      </c>
      <c r="N840" s="27">
        <f t="shared" si="409"/>
        <v>0</v>
      </c>
      <c r="O840" s="44"/>
      <c r="P840" s="25">
        <f t="array" ref="P840">SUM(IF(Period=$P$2,IF(Site=$A$807,IF(Provider=$B840,I))))</f>
        <v>65</v>
      </c>
      <c r="Q840" s="26">
        <f t="array" ref="Q840">SUM(IF(Period=$P$2,IF(Site=$A$807,IF(Provider=$B840,J))))</f>
        <v>6.3692307692307688</v>
      </c>
      <c r="R840" s="26"/>
      <c r="S840" s="27">
        <f t="shared" si="422"/>
        <v>9.3580470162748633E-2</v>
      </c>
      <c r="T840" s="27">
        <f t="shared" si="410"/>
        <v>1.1930148118264075E-2</v>
      </c>
      <c r="U840" s="44"/>
      <c r="V840" s="25">
        <f t="array" ref="V840">SUM(IF(Period=$V$2,IF(Site=$A$807,IF(Provider=$B840,I))))</f>
        <v>0</v>
      </c>
      <c r="W840" s="26">
        <f t="array" ref="W840">SUM(IF(Period=$V$2,IF(Site=$A$807,IF(Provider=$B840,J))))</f>
        <v>0</v>
      </c>
      <c r="X840" s="26"/>
      <c r="Y840" s="27">
        <f t="shared" si="423"/>
        <v>0</v>
      </c>
      <c r="Z840" s="27">
        <f t="shared" si="411"/>
        <v>0</v>
      </c>
      <c r="AA840" s="44"/>
      <c r="AB840" s="25">
        <f t="array" ref="AB840">SUM(IF(Period=$AB$2,IF(Site=$A$807,IF(Provider=$B840,I))))</f>
        <v>0</v>
      </c>
      <c r="AC840" s="26">
        <f t="array" ref="AC840">SUM(IF(Period=$AB$2,IF(Site=$A$807,IF(Provider=$B840,J))))</f>
        <v>0</v>
      </c>
      <c r="AD840" s="26"/>
      <c r="AE840" s="27">
        <f t="shared" si="424"/>
        <v>0</v>
      </c>
      <c r="AF840" s="27">
        <f t="shared" si="412"/>
        <v>0</v>
      </c>
      <c r="AG840" s="44"/>
      <c r="AH840" s="25">
        <f t="array" ref="AH840">SUM(IF(Period=$AH$2,IF(Site=$A$807,IF(Provider=$B840,I))))</f>
        <v>0</v>
      </c>
      <c r="AI840" s="26">
        <f t="array" ref="AI840">SUM(IF(Period=$AH$2,IF(Site=$A$807,IF(Provider=$B840,J))))</f>
        <v>0</v>
      </c>
      <c r="AJ840" s="26"/>
      <c r="AK840" s="27">
        <f t="shared" si="425"/>
        <v>0</v>
      </c>
      <c r="AL840" s="27">
        <f t="shared" si="413"/>
        <v>0</v>
      </c>
      <c r="AM840" s="44"/>
      <c r="AN840" s="25">
        <f t="array" ref="AN840">SUM(IF(Period=$AN$2,IF(Site=$A$807,IF(Provider=$B840,I))))</f>
        <v>25</v>
      </c>
      <c r="AO840" s="26">
        <f t="array" ref="AO840">SUM(IF(Period=$AN$2,IF(Site=$A$807,IF(Provider=$B840,J))))</f>
        <v>10.72</v>
      </c>
      <c r="AP840" s="26"/>
      <c r="AQ840" s="27">
        <f t="shared" si="426"/>
        <v>7.0768418273039355E-2</v>
      </c>
      <c r="AR840" s="27">
        <f t="shared" si="414"/>
        <v>8.5705148704828919E-3</v>
      </c>
      <c r="AS840" s="44"/>
      <c r="AT840" s="25">
        <f t="array" ref="AT840">SUM(IF(Period=$AT$2,IF(Site=$A$807,IF(Provider=$B840,I))))</f>
        <v>47</v>
      </c>
      <c r="AU840" s="26">
        <f t="array" ref="AU840">SUM(IF(Period=$AT$2,IF(Site=$A$807,IF(Provider=$B840,J))))</f>
        <v>6.8297872340425503</v>
      </c>
      <c r="AV840" s="26"/>
      <c r="AW840" s="27">
        <f t="shared" si="427"/>
        <v>8.1866870696250912E-2</v>
      </c>
      <c r="AX840" s="27">
        <f t="shared" si="415"/>
        <v>1.0114377540410242E-2</v>
      </c>
      <c r="AY840" s="44"/>
      <c r="AZ840" s="25">
        <f t="array" ref="AZ840">SUM(IF(Period=$AZ$2,IF(Site=$A$807,IF(Provider=$B840,I))))</f>
        <v>0</v>
      </c>
      <c r="BA840" s="26">
        <f t="array" ref="BA840">SUM(IF(Period=$AZ$2,IF(Site=$A$807,IF(Provider=$B840,J))))</f>
        <v>0</v>
      </c>
      <c r="BB840" s="26"/>
      <c r="BC840" s="27">
        <f t="shared" si="428"/>
        <v>0</v>
      </c>
      <c r="BD840" s="27">
        <f t="shared" si="416"/>
        <v>0</v>
      </c>
      <c r="BE840" s="44"/>
      <c r="BF840" s="25">
        <f t="array" ref="BF840">SUM(IF(Period=$BF$2,IF(Site=$A$807,IF(Provider=$B840,I))))</f>
        <v>0</v>
      </c>
      <c r="BG840" s="26">
        <f t="array" ref="BG840">SUM(IF(Period=$BF$2,IF(Site=$A$807,IF(Provider=$B840,J))))</f>
        <v>0</v>
      </c>
      <c r="BH840" s="26"/>
      <c r="BI840" s="27">
        <f t="shared" si="429"/>
        <v>0</v>
      </c>
      <c r="BJ840" s="27">
        <f t="shared" si="417"/>
        <v>0</v>
      </c>
      <c r="BK840" s="44"/>
      <c r="BL840" s="25">
        <f t="array" ref="BL840">SUM(IF(Period=$BL$2,IF(Site=$A$807,IF(Provider=$B840,I))))</f>
        <v>0</v>
      </c>
      <c r="BM840" s="26">
        <f t="array" ref="BM840">SUM(IF(Period=$BL$2,IF(Site=$A$807,IF(Provider=$B840,J))))</f>
        <v>0</v>
      </c>
      <c r="BN840" s="26"/>
      <c r="BO840" s="27">
        <f t="shared" si="430"/>
        <v>0</v>
      </c>
      <c r="BP840" s="27">
        <f t="shared" si="418"/>
        <v>0</v>
      </c>
      <c r="BQ840" s="44"/>
      <c r="BR840" s="25">
        <f t="array" ref="BR840">SUM(IF(Period=$BR$2,IF(Site=$A$807,IF(Provider=$B840,I))))</f>
        <v>0</v>
      </c>
      <c r="BS840" s="26">
        <f t="array" ref="BS840">SUM(IF(Period=$BR$2,IF(Site=$A$807,IF(Provider=$B840,J))))</f>
        <v>0</v>
      </c>
      <c r="BT840" s="26"/>
      <c r="BU840" s="27">
        <f t="shared" si="431"/>
        <v>0</v>
      </c>
      <c r="BV840" s="27">
        <f t="shared" si="419"/>
        <v>0</v>
      </c>
    </row>
    <row r="841" spans="2:74" outlineLevel="1" x14ac:dyDescent="0.25">
      <c r="B841" s="20" t="s">
        <v>799</v>
      </c>
      <c r="C841" s="44"/>
      <c r="D841" s="25">
        <f t="array" ref="D841">SUM(IF(Period=$D$2,IF(Site=$A$807,IF(Provider=$B841,I))))</f>
        <v>1</v>
      </c>
      <c r="E841" s="26">
        <f t="array" ref="E841">SUM(IF(Period=$D$2,IF(Site=$A$807,IF(Provider=$B841,J))))</f>
        <v>3</v>
      </c>
      <c r="F841" s="26"/>
      <c r="G841" s="27">
        <f t="shared" si="420"/>
        <v>6.7950169875424684E-4</v>
      </c>
      <c r="H841" s="27">
        <f t="shared" si="408"/>
        <v>8.6888522026240322E-5</v>
      </c>
      <c r="I841" s="44"/>
      <c r="J841" s="25">
        <f t="array" ref="J841">SUM(IF(Period=$J$2,IF(Site=$A$807,IF(Provider=$B841,I))))</f>
        <v>0</v>
      </c>
      <c r="K841" s="26">
        <f t="array" ref="K841">SUM(IF(Period=$J$2,IF(Site=$A$807,IF(Provider=$B841,J))))</f>
        <v>0</v>
      </c>
      <c r="L841" s="26"/>
      <c r="M841" s="27">
        <f t="shared" si="421"/>
        <v>0</v>
      </c>
      <c r="N841" s="27">
        <f t="shared" si="409"/>
        <v>0</v>
      </c>
      <c r="O841" s="44"/>
      <c r="P841" s="25">
        <f t="array" ref="P841">SUM(IF(Period=$P$2,IF(Site=$A$807,IF(Provider=$B841,I))))</f>
        <v>0</v>
      </c>
      <c r="Q841" s="26">
        <f t="array" ref="Q841">SUM(IF(Period=$P$2,IF(Site=$A$807,IF(Provider=$B841,J))))</f>
        <v>0</v>
      </c>
      <c r="R841" s="26"/>
      <c r="S841" s="27">
        <f t="shared" si="422"/>
        <v>0</v>
      </c>
      <c r="T841" s="27">
        <f t="shared" si="410"/>
        <v>0</v>
      </c>
      <c r="U841" s="44"/>
      <c r="V841" s="25">
        <f t="array" ref="V841">SUM(IF(Period=$V$2,IF(Site=$A$807,IF(Provider=$B841,I))))</f>
        <v>0</v>
      </c>
      <c r="W841" s="26">
        <f t="array" ref="W841">SUM(IF(Period=$V$2,IF(Site=$A$807,IF(Provider=$B841,J))))</f>
        <v>0</v>
      </c>
      <c r="X841" s="26"/>
      <c r="Y841" s="27">
        <f t="shared" si="423"/>
        <v>0</v>
      </c>
      <c r="Z841" s="27">
        <f t="shared" si="411"/>
        <v>0</v>
      </c>
      <c r="AA841" s="44"/>
      <c r="AB841" s="25">
        <f t="array" ref="AB841">SUM(IF(Period=$AB$2,IF(Site=$A$807,IF(Provider=$B841,I))))</f>
        <v>0</v>
      </c>
      <c r="AC841" s="26">
        <f t="array" ref="AC841">SUM(IF(Period=$AB$2,IF(Site=$A$807,IF(Provider=$B841,J))))</f>
        <v>0</v>
      </c>
      <c r="AD841" s="26"/>
      <c r="AE841" s="27">
        <f t="shared" si="424"/>
        <v>0</v>
      </c>
      <c r="AF841" s="27">
        <f t="shared" si="412"/>
        <v>0</v>
      </c>
      <c r="AG841" s="44"/>
      <c r="AH841" s="25">
        <f t="array" ref="AH841">SUM(IF(Period=$AH$2,IF(Site=$A$807,IF(Provider=$B841,I))))</f>
        <v>0</v>
      </c>
      <c r="AI841" s="26">
        <f t="array" ref="AI841">SUM(IF(Period=$AH$2,IF(Site=$A$807,IF(Provider=$B841,J))))</f>
        <v>0</v>
      </c>
      <c r="AJ841" s="26"/>
      <c r="AK841" s="27">
        <f t="shared" si="425"/>
        <v>0</v>
      </c>
      <c r="AL841" s="27">
        <f t="shared" si="413"/>
        <v>0</v>
      </c>
      <c r="AM841" s="44"/>
      <c r="AN841" s="25">
        <f t="array" ref="AN841">SUM(IF(Period=$AN$2,IF(Site=$A$807,IF(Provider=$B841,I))))</f>
        <v>0</v>
      </c>
      <c r="AO841" s="26">
        <f t="array" ref="AO841">SUM(IF(Period=$AN$2,IF(Site=$A$807,IF(Provider=$B841,J))))</f>
        <v>0</v>
      </c>
      <c r="AP841" s="26"/>
      <c r="AQ841" s="27">
        <f t="shared" si="426"/>
        <v>0</v>
      </c>
      <c r="AR841" s="27">
        <f t="shared" si="414"/>
        <v>0</v>
      </c>
      <c r="AS841" s="44"/>
      <c r="AT841" s="25">
        <f t="array" ref="AT841">SUM(IF(Period=$AT$2,IF(Site=$A$807,IF(Provider=$B841,I))))</f>
        <v>0</v>
      </c>
      <c r="AU841" s="26">
        <f t="array" ref="AU841">SUM(IF(Period=$AT$2,IF(Site=$A$807,IF(Provider=$B841,J))))</f>
        <v>0</v>
      </c>
      <c r="AV841" s="26"/>
      <c r="AW841" s="27">
        <f t="shared" si="427"/>
        <v>0</v>
      </c>
      <c r="AX841" s="27">
        <f t="shared" si="415"/>
        <v>0</v>
      </c>
      <c r="AY841" s="44"/>
      <c r="AZ841" s="25">
        <f t="array" ref="AZ841">SUM(IF(Period=$AZ$2,IF(Site=$A$807,IF(Provider=$B841,I))))</f>
        <v>0</v>
      </c>
      <c r="BA841" s="26">
        <f t="array" ref="BA841">SUM(IF(Period=$AZ$2,IF(Site=$A$807,IF(Provider=$B841,J))))</f>
        <v>0</v>
      </c>
      <c r="BB841" s="26"/>
      <c r="BC841" s="27">
        <f t="shared" si="428"/>
        <v>0</v>
      </c>
      <c r="BD841" s="27">
        <f t="shared" si="416"/>
        <v>0</v>
      </c>
      <c r="BE841" s="44"/>
      <c r="BF841" s="25">
        <f t="array" ref="BF841">SUM(IF(Period=$BF$2,IF(Site=$A$807,IF(Provider=$B841,I))))</f>
        <v>0</v>
      </c>
      <c r="BG841" s="26">
        <f t="array" ref="BG841">SUM(IF(Period=$BF$2,IF(Site=$A$807,IF(Provider=$B841,J))))</f>
        <v>0</v>
      </c>
      <c r="BH841" s="26"/>
      <c r="BI841" s="27">
        <f t="shared" si="429"/>
        <v>0</v>
      </c>
      <c r="BJ841" s="27">
        <f t="shared" si="417"/>
        <v>0</v>
      </c>
      <c r="BK841" s="44"/>
      <c r="BL841" s="25">
        <f t="array" ref="BL841">SUM(IF(Period=$BL$2,IF(Site=$A$807,IF(Provider=$B841,I))))</f>
        <v>0</v>
      </c>
      <c r="BM841" s="26">
        <f t="array" ref="BM841">SUM(IF(Period=$BL$2,IF(Site=$A$807,IF(Provider=$B841,J))))</f>
        <v>0</v>
      </c>
      <c r="BN841" s="26"/>
      <c r="BO841" s="27">
        <f t="shared" si="430"/>
        <v>0</v>
      </c>
      <c r="BP841" s="27">
        <f t="shared" si="418"/>
        <v>0</v>
      </c>
      <c r="BQ841" s="44"/>
      <c r="BR841" s="25">
        <f t="array" ref="BR841">SUM(IF(Period=$BR$2,IF(Site=$A$807,IF(Provider=$B841,I))))</f>
        <v>0</v>
      </c>
      <c r="BS841" s="26">
        <f t="array" ref="BS841">SUM(IF(Period=$BR$2,IF(Site=$A$807,IF(Provider=$B841,J))))</f>
        <v>0</v>
      </c>
      <c r="BT841" s="26"/>
      <c r="BU841" s="27">
        <f t="shared" si="431"/>
        <v>0</v>
      </c>
      <c r="BV841" s="27">
        <f t="shared" si="419"/>
        <v>0</v>
      </c>
    </row>
    <row r="842" spans="2:74" outlineLevel="1" x14ac:dyDescent="0.25">
      <c r="B842" s="20" t="s">
        <v>1037</v>
      </c>
      <c r="C842" s="44"/>
      <c r="D842" s="25">
        <f t="array" ref="D842">SUM(IF(Period=$D$2,IF(Site=$A$807,IF(Provider=$B842,I))))</f>
        <v>0</v>
      </c>
      <c r="E842" s="26">
        <f t="array" ref="E842">SUM(IF(Period=$D$2,IF(Site=$A$807,IF(Provider=$B842,J))))</f>
        <v>0</v>
      </c>
      <c r="F842" s="26"/>
      <c r="G842" s="27">
        <f t="shared" si="420"/>
        <v>0</v>
      </c>
      <c r="H842" s="27">
        <f t="shared" si="408"/>
        <v>0</v>
      </c>
      <c r="I842" s="44"/>
      <c r="J842" s="25">
        <f t="array" ref="J842">SUM(IF(Period=$J$2,IF(Site=$A$807,IF(Provider=$B842,I))))</f>
        <v>0</v>
      </c>
      <c r="K842" s="26">
        <f t="array" ref="K842">SUM(IF(Period=$J$2,IF(Site=$A$807,IF(Provider=$B842,J))))</f>
        <v>0</v>
      </c>
      <c r="L842" s="26"/>
      <c r="M842" s="27">
        <f t="shared" si="421"/>
        <v>0</v>
      </c>
      <c r="N842" s="27">
        <f t="shared" si="409"/>
        <v>0</v>
      </c>
      <c r="O842" s="44"/>
      <c r="P842" s="25">
        <f t="array" ref="P842">SUM(IF(Period=$P$2,IF(Site=$A$807,IF(Provider=$B842,I))))</f>
        <v>0</v>
      </c>
      <c r="Q842" s="26">
        <f t="array" ref="Q842">SUM(IF(Period=$P$2,IF(Site=$A$807,IF(Provider=$B842,J))))</f>
        <v>0</v>
      </c>
      <c r="R842" s="26"/>
      <c r="S842" s="27">
        <f t="shared" si="422"/>
        <v>0</v>
      </c>
      <c r="T842" s="27">
        <f t="shared" si="410"/>
        <v>0</v>
      </c>
      <c r="U842" s="44"/>
      <c r="V842" s="25">
        <f t="array" ref="V842">SUM(IF(Period=$V$2,IF(Site=$A$807,IF(Provider=$B842,I))))</f>
        <v>0</v>
      </c>
      <c r="W842" s="26">
        <f t="array" ref="W842">SUM(IF(Period=$V$2,IF(Site=$A$807,IF(Provider=$B842,J))))</f>
        <v>0</v>
      </c>
      <c r="X842" s="26"/>
      <c r="Y842" s="27">
        <f t="shared" si="423"/>
        <v>0</v>
      </c>
      <c r="Z842" s="27">
        <f t="shared" si="411"/>
        <v>0</v>
      </c>
      <c r="AA842" s="44"/>
      <c r="AB842" s="25">
        <f t="array" ref="AB842">SUM(IF(Period=$AB$2,IF(Site=$A$807,IF(Provider=$B842,I))))</f>
        <v>0</v>
      </c>
      <c r="AC842" s="26">
        <f t="array" ref="AC842">SUM(IF(Period=$AB$2,IF(Site=$A$807,IF(Provider=$B842,J))))</f>
        <v>0</v>
      </c>
      <c r="AD842" s="26"/>
      <c r="AE842" s="27">
        <f t="shared" si="424"/>
        <v>0</v>
      </c>
      <c r="AF842" s="27">
        <f t="shared" si="412"/>
        <v>0</v>
      </c>
      <c r="AG842" s="44"/>
      <c r="AH842" s="25">
        <f t="array" ref="AH842">SUM(IF(Period=$AH$2,IF(Site=$A$807,IF(Provider=$B842,I))))</f>
        <v>0</v>
      </c>
      <c r="AI842" s="26">
        <f t="array" ref="AI842">SUM(IF(Period=$AH$2,IF(Site=$A$807,IF(Provider=$B842,J))))</f>
        <v>0</v>
      </c>
      <c r="AJ842" s="26"/>
      <c r="AK842" s="27">
        <f t="shared" si="425"/>
        <v>0</v>
      </c>
      <c r="AL842" s="27">
        <f t="shared" si="413"/>
        <v>0</v>
      </c>
      <c r="AM842" s="44"/>
      <c r="AN842" s="25">
        <f t="array" ref="AN842">SUM(IF(Period=$AN$2,IF(Site=$A$807,IF(Provider=$B842,I))))</f>
        <v>0</v>
      </c>
      <c r="AO842" s="26">
        <f t="array" ref="AO842">SUM(IF(Period=$AN$2,IF(Site=$A$807,IF(Provider=$B842,J))))</f>
        <v>0</v>
      </c>
      <c r="AP842" s="26"/>
      <c r="AQ842" s="27">
        <f t="shared" si="426"/>
        <v>0</v>
      </c>
      <c r="AR842" s="27">
        <f t="shared" si="414"/>
        <v>0</v>
      </c>
      <c r="AS842" s="44"/>
      <c r="AT842" s="25">
        <f t="array" ref="AT842">SUM(IF(Period=$AT$2,IF(Site=$A$807,IF(Provider=$B842,I))))</f>
        <v>0</v>
      </c>
      <c r="AU842" s="26">
        <f t="array" ref="AU842">SUM(IF(Period=$AT$2,IF(Site=$A$807,IF(Provider=$B842,J))))</f>
        <v>0</v>
      </c>
      <c r="AV842" s="26"/>
      <c r="AW842" s="27">
        <f t="shared" si="427"/>
        <v>0</v>
      </c>
      <c r="AX842" s="27">
        <f t="shared" si="415"/>
        <v>0</v>
      </c>
      <c r="AY842" s="44"/>
      <c r="AZ842" s="25">
        <f t="array" ref="AZ842">SUM(IF(Period=$AZ$2,IF(Site=$A$807,IF(Provider=$B842,I))))</f>
        <v>0</v>
      </c>
      <c r="BA842" s="26">
        <f t="array" ref="BA842">SUM(IF(Period=$AZ$2,IF(Site=$A$807,IF(Provider=$B842,J))))</f>
        <v>0</v>
      </c>
      <c r="BB842" s="26"/>
      <c r="BC842" s="27">
        <f t="shared" si="428"/>
        <v>0</v>
      </c>
      <c r="BD842" s="27">
        <f t="shared" si="416"/>
        <v>0</v>
      </c>
      <c r="BE842" s="44"/>
      <c r="BF842" s="25">
        <f t="array" ref="BF842">SUM(IF(Period=$BF$2,IF(Site=$A$807,IF(Provider=$B842,I))))</f>
        <v>1</v>
      </c>
      <c r="BG842" s="26">
        <f t="array" ref="BG842">SUM(IF(Period=$BF$2,IF(Site=$A$807,IF(Provider=$B842,J))))</f>
        <v>348</v>
      </c>
      <c r="BH842" s="26"/>
      <c r="BI842" s="27">
        <f t="shared" si="429"/>
        <v>8.4445522931327344E-2</v>
      </c>
      <c r="BJ842" s="27">
        <f t="shared" si="417"/>
        <v>1.0767993068878025E-2</v>
      </c>
      <c r="BK842" s="44"/>
      <c r="BL842" s="25">
        <f t="array" ref="BL842">SUM(IF(Period=$BL$2,IF(Site=$A$807,IF(Provider=$B842,I))))</f>
        <v>0</v>
      </c>
      <c r="BM842" s="26">
        <f t="array" ref="BM842">SUM(IF(Period=$BL$2,IF(Site=$A$807,IF(Provider=$B842,J))))</f>
        <v>0</v>
      </c>
      <c r="BN842" s="26"/>
      <c r="BO842" s="27">
        <f t="shared" si="430"/>
        <v>0</v>
      </c>
      <c r="BP842" s="27">
        <f t="shared" si="418"/>
        <v>0</v>
      </c>
      <c r="BQ842" s="44"/>
      <c r="BR842" s="25">
        <f t="array" ref="BR842">SUM(IF(Period=$BR$2,IF(Site=$A$807,IF(Provider=$B842,I))))</f>
        <v>0</v>
      </c>
      <c r="BS842" s="26">
        <f t="array" ref="BS842">SUM(IF(Period=$BR$2,IF(Site=$A$807,IF(Provider=$B842,J))))</f>
        <v>0</v>
      </c>
      <c r="BT842" s="26"/>
      <c r="BU842" s="27">
        <f t="shared" si="431"/>
        <v>0</v>
      </c>
      <c r="BV842" s="27">
        <f t="shared" si="419"/>
        <v>0</v>
      </c>
    </row>
    <row r="843" spans="2:74" outlineLevel="1" x14ac:dyDescent="0.25">
      <c r="B843" s="20" t="s">
        <v>707</v>
      </c>
      <c r="C843" s="44"/>
      <c r="D843" s="25">
        <f t="array" ref="D843">SUM(IF(Period=$D$2,IF(Site=$A$807,IF(Provider=$B843,I))))</f>
        <v>20</v>
      </c>
      <c r="E843" s="26">
        <f t="array" ref="E843">SUM(IF(Period=$D$2,IF(Site=$A$807,IF(Provider=$B843,J))))</f>
        <v>0.9</v>
      </c>
      <c r="F843" s="26"/>
      <c r="G843" s="27">
        <f t="shared" si="420"/>
        <v>4.0770101925254815E-3</v>
      </c>
      <c r="H843" s="27">
        <f t="shared" si="408"/>
        <v>5.2133113215744199E-4</v>
      </c>
      <c r="I843" s="44"/>
      <c r="J843" s="25">
        <f t="array" ref="J843">SUM(IF(Period=$J$2,IF(Site=$A$807,IF(Provider=$B843,I))))</f>
        <v>60</v>
      </c>
      <c r="K843" s="26">
        <f t="array" ref="K843">SUM(IF(Period=$J$2,IF(Site=$A$807,IF(Provider=$B843,J))))</f>
        <v>1.4833333333333334</v>
      </c>
      <c r="L843" s="26"/>
      <c r="M843" s="27">
        <f t="shared" si="421"/>
        <v>2.1266427718040621E-2</v>
      </c>
      <c r="N843" s="27">
        <f t="shared" si="409"/>
        <v>2.7573814171081576E-3</v>
      </c>
      <c r="O843" s="44"/>
      <c r="P843" s="25">
        <f t="array" ref="P843">SUM(IF(Period=$P$2,IF(Site=$A$807,IF(Provider=$B843,I))))</f>
        <v>0</v>
      </c>
      <c r="Q843" s="26">
        <f t="array" ref="Q843">SUM(IF(Period=$P$2,IF(Site=$A$807,IF(Provider=$B843,J))))</f>
        <v>0</v>
      </c>
      <c r="R843" s="26"/>
      <c r="S843" s="27">
        <f t="shared" si="422"/>
        <v>0</v>
      </c>
      <c r="T843" s="27">
        <f t="shared" si="410"/>
        <v>0</v>
      </c>
      <c r="U843" s="44"/>
      <c r="V843" s="25">
        <f t="array" ref="V843">SUM(IF(Period=$V$2,IF(Site=$A$807,IF(Provider=$B843,I))))</f>
        <v>0</v>
      </c>
      <c r="W843" s="26">
        <f t="array" ref="W843">SUM(IF(Period=$V$2,IF(Site=$A$807,IF(Provider=$B843,J))))</f>
        <v>0</v>
      </c>
      <c r="X843" s="26"/>
      <c r="Y843" s="27">
        <f t="shared" si="423"/>
        <v>0</v>
      </c>
      <c r="Z843" s="27">
        <f t="shared" si="411"/>
        <v>0</v>
      </c>
      <c r="AA843" s="44"/>
      <c r="AB843" s="25">
        <f t="array" ref="AB843">SUM(IF(Period=$AB$2,IF(Site=$A$807,IF(Provider=$B843,I))))</f>
        <v>0</v>
      </c>
      <c r="AC843" s="26">
        <f t="array" ref="AC843">SUM(IF(Period=$AB$2,IF(Site=$A$807,IF(Provider=$B843,J))))</f>
        <v>0</v>
      </c>
      <c r="AD843" s="26"/>
      <c r="AE843" s="27">
        <f t="shared" si="424"/>
        <v>0</v>
      </c>
      <c r="AF843" s="27">
        <f t="shared" si="412"/>
        <v>0</v>
      </c>
      <c r="AG843" s="44"/>
      <c r="AH843" s="25">
        <f t="array" ref="AH843">SUM(IF(Period=$AH$2,IF(Site=$A$807,IF(Provider=$B843,I))))</f>
        <v>0</v>
      </c>
      <c r="AI843" s="26">
        <f t="array" ref="AI843">SUM(IF(Period=$AH$2,IF(Site=$A$807,IF(Provider=$B843,J))))</f>
        <v>0</v>
      </c>
      <c r="AJ843" s="26"/>
      <c r="AK843" s="27">
        <f t="shared" si="425"/>
        <v>0</v>
      </c>
      <c r="AL843" s="27">
        <f t="shared" si="413"/>
        <v>0</v>
      </c>
      <c r="AM843" s="44"/>
      <c r="AN843" s="25">
        <f t="array" ref="AN843">SUM(IF(Period=$AN$2,IF(Site=$A$807,IF(Provider=$B843,I))))</f>
        <v>0</v>
      </c>
      <c r="AO843" s="26">
        <f t="array" ref="AO843">SUM(IF(Period=$AN$2,IF(Site=$A$807,IF(Provider=$B843,J))))</f>
        <v>0</v>
      </c>
      <c r="AP843" s="26"/>
      <c r="AQ843" s="27">
        <f t="shared" si="426"/>
        <v>0</v>
      </c>
      <c r="AR843" s="27">
        <f t="shared" si="414"/>
        <v>0</v>
      </c>
      <c r="AS843" s="44"/>
      <c r="AT843" s="25">
        <f t="array" ref="AT843">SUM(IF(Period=$AT$2,IF(Site=$A$807,IF(Provider=$B843,I))))</f>
        <v>19</v>
      </c>
      <c r="AU843" s="26">
        <f t="array" ref="AU843">SUM(IF(Period=$AT$2,IF(Site=$A$807,IF(Provider=$B843,J))))</f>
        <v>3.5263157894736801</v>
      </c>
      <c r="AV843" s="26"/>
      <c r="AW843" s="27">
        <f t="shared" si="427"/>
        <v>1.7087477684264198E-2</v>
      </c>
      <c r="AX843" s="27">
        <f t="shared" si="415"/>
        <v>2.1111006081230084E-3</v>
      </c>
      <c r="AY843" s="44"/>
      <c r="AZ843" s="25">
        <f t="array" ref="AZ843">SUM(IF(Period=$AZ$2,IF(Site=$A$807,IF(Provider=$B843,I))))</f>
        <v>0</v>
      </c>
      <c r="BA843" s="26">
        <f t="array" ref="BA843">SUM(IF(Period=$AZ$2,IF(Site=$A$807,IF(Provider=$B843,J))))</f>
        <v>0</v>
      </c>
      <c r="BB843" s="26"/>
      <c r="BC843" s="27">
        <f t="shared" si="428"/>
        <v>0</v>
      </c>
      <c r="BD843" s="27">
        <f t="shared" si="416"/>
        <v>0</v>
      </c>
      <c r="BE843" s="44"/>
      <c r="BF843" s="25">
        <f t="array" ref="BF843">SUM(IF(Period=$BF$2,IF(Site=$A$807,IF(Provider=$B843,I))))</f>
        <v>2</v>
      </c>
      <c r="BG843" s="26">
        <f t="array" ref="BG843">SUM(IF(Period=$BF$2,IF(Site=$A$807,IF(Provider=$B843,J))))</f>
        <v>1.5</v>
      </c>
      <c r="BH843" s="26"/>
      <c r="BI843" s="27">
        <f t="shared" si="429"/>
        <v>7.2797864595971855E-4</v>
      </c>
      <c r="BJ843" s="27">
        <f t="shared" si="417"/>
        <v>9.2827526455845034E-5</v>
      </c>
      <c r="BK843" s="44"/>
      <c r="BL843" s="25">
        <f t="array" ref="BL843">SUM(IF(Period=$BL$2,IF(Site=$A$807,IF(Provider=$B843,I))))</f>
        <v>1</v>
      </c>
      <c r="BM843" s="26">
        <f t="array" ref="BM843">SUM(IF(Period=$BL$2,IF(Site=$A$807,IF(Provider=$B843,J))))</f>
        <v>5</v>
      </c>
      <c r="BN843" s="26"/>
      <c r="BO843" s="27">
        <f t="shared" si="430"/>
        <v>1.2141816415735794E-3</v>
      </c>
      <c r="BP843" s="27">
        <f t="shared" si="418"/>
        <v>1.5545813512421106E-4</v>
      </c>
      <c r="BQ843" s="44"/>
      <c r="BR843" s="25">
        <f t="array" ref="BR843">SUM(IF(Period=$BR$2,IF(Site=$A$807,IF(Provider=$B843,I))))</f>
        <v>1</v>
      </c>
      <c r="BS843" s="26">
        <f t="array" ref="BS843">SUM(IF(Period=$BR$2,IF(Site=$A$807,IF(Provider=$B843,J))))</f>
        <v>2</v>
      </c>
      <c r="BT843" s="26"/>
      <c r="BU843" s="27">
        <f t="shared" si="431"/>
        <v>4.5892611289582378E-4</v>
      </c>
      <c r="BV843" s="27">
        <f t="shared" si="419"/>
        <v>5.8666510222639404E-5</v>
      </c>
    </row>
    <row r="844" spans="2:74" outlineLevel="1" x14ac:dyDescent="0.25">
      <c r="B844" s="20" t="s">
        <v>906</v>
      </c>
      <c r="C844" s="44"/>
      <c r="D844" s="25">
        <f t="array" ref="D844">SUM(IF(Period=$D$2,IF(Site=$A$807,IF(Provider=$B844,I))))</f>
        <v>0</v>
      </c>
      <c r="E844" s="26">
        <f t="array" ref="E844">SUM(IF(Period=$D$2,IF(Site=$A$807,IF(Provider=$B844,J))))</f>
        <v>0</v>
      </c>
      <c r="F844" s="26"/>
      <c r="G844" s="27">
        <f t="shared" si="420"/>
        <v>0</v>
      </c>
      <c r="H844" s="27">
        <f t="shared" si="408"/>
        <v>0</v>
      </c>
      <c r="I844" s="44"/>
      <c r="J844" s="25">
        <f t="array" ref="J844">SUM(IF(Period=$J$2,IF(Site=$A$807,IF(Provider=$B844,I))))</f>
        <v>0</v>
      </c>
      <c r="K844" s="26">
        <f t="array" ref="K844">SUM(IF(Period=$J$2,IF(Site=$A$807,IF(Provider=$B844,J))))</f>
        <v>0</v>
      </c>
      <c r="L844" s="26"/>
      <c r="M844" s="27">
        <f t="shared" si="421"/>
        <v>0</v>
      </c>
      <c r="N844" s="27">
        <f t="shared" si="409"/>
        <v>0</v>
      </c>
      <c r="O844" s="44"/>
      <c r="P844" s="25">
        <f t="array" ref="P844">SUM(IF(Period=$P$2,IF(Site=$A$807,IF(Provider=$B844,I))))</f>
        <v>0</v>
      </c>
      <c r="Q844" s="26">
        <f t="array" ref="Q844">SUM(IF(Period=$P$2,IF(Site=$A$807,IF(Provider=$B844,J))))</f>
        <v>0</v>
      </c>
      <c r="R844" s="26"/>
      <c r="S844" s="27">
        <f t="shared" si="422"/>
        <v>0</v>
      </c>
      <c r="T844" s="27">
        <f t="shared" si="410"/>
        <v>0</v>
      </c>
      <c r="U844" s="44"/>
      <c r="V844" s="25">
        <f t="array" ref="V844">SUM(IF(Period=$V$2,IF(Site=$A$807,IF(Provider=$B844,I))))</f>
        <v>0</v>
      </c>
      <c r="W844" s="26">
        <f t="array" ref="W844">SUM(IF(Period=$V$2,IF(Site=$A$807,IF(Provider=$B844,J))))</f>
        <v>0</v>
      </c>
      <c r="X844" s="26"/>
      <c r="Y844" s="27">
        <f t="shared" si="423"/>
        <v>0</v>
      </c>
      <c r="Z844" s="27">
        <f t="shared" si="411"/>
        <v>0</v>
      </c>
      <c r="AA844" s="44"/>
      <c r="AB844" s="25">
        <f t="array" ref="AB844">SUM(IF(Period=$AB$2,IF(Site=$A$807,IF(Provider=$B844,I))))</f>
        <v>1</v>
      </c>
      <c r="AC844" s="26">
        <f t="array" ref="AC844">SUM(IF(Period=$AB$2,IF(Site=$A$807,IF(Provider=$B844,J))))</f>
        <v>7</v>
      </c>
      <c r="AD844" s="26"/>
      <c r="AE844" s="27">
        <f t="shared" si="424"/>
        <v>1.6486104569006124E-3</v>
      </c>
      <c r="AF844" s="27">
        <f t="shared" si="412"/>
        <v>2.1058331578472367E-4</v>
      </c>
      <c r="AG844" s="44"/>
      <c r="AH844" s="25">
        <f t="array" ref="AH844">SUM(IF(Period=$AH$2,IF(Site=$A$807,IF(Provider=$B844,I))))</f>
        <v>0</v>
      </c>
      <c r="AI844" s="26">
        <f t="array" ref="AI844">SUM(IF(Period=$AH$2,IF(Site=$A$807,IF(Provider=$B844,J))))</f>
        <v>0</v>
      </c>
      <c r="AJ844" s="26"/>
      <c r="AK844" s="27">
        <f t="shared" si="425"/>
        <v>0</v>
      </c>
      <c r="AL844" s="27">
        <f t="shared" si="413"/>
        <v>0</v>
      </c>
      <c r="AM844" s="44"/>
      <c r="AN844" s="25">
        <f t="array" ref="AN844">SUM(IF(Period=$AN$2,IF(Site=$A$807,IF(Provider=$B844,I))))</f>
        <v>0</v>
      </c>
      <c r="AO844" s="26">
        <f t="array" ref="AO844">SUM(IF(Period=$AN$2,IF(Site=$A$807,IF(Provider=$B844,J))))</f>
        <v>0</v>
      </c>
      <c r="AP844" s="26"/>
      <c r="AQ844" s="27">
        <f t="shared" si="426"/>
        <v>0</v>
      </c>
      <c r="AR844" s="27">
        <f t="shared" si="414"/>
        <v>0</v>
      </c>
      <c r="AS844" s="44"/>
      <c r="AT844" s="25">
        <f t="array" ref="AT844">SUM(IF(Period=$AT$2,IF(Site=$A$807,IF(Provider=$B844,I))))</f>
        <v>0</v>
      </c>
      <c r="AU844" s="26">
        <f t="array" ref="AU844">SUM(IF(Period=$AT$2,IF(Site=$A$807,IF(Provider=$B844,J))))</f>
        <v>0</v>
      </c>
      <c r="AV844" s="26"/>
      <c r="AW844" s="27">
        <f t="shared" si="427"/>
        <v>0</v>
      </c>
      <c r="AX844" s="27">
        <f t="shared" si="415"/>
        <v>0</v>
      </c>
      <c r="AY844" s="44"/>
      <c r="AZ844" s="25">
        <f t="array" ref="AZ844">SUM(IF(Period=$AZ$2,IF(Site=$A$807,IF(Provider=$B844,I))))</f>
        <v>0</v>
      </c>
      <c r="BA844" s="26">
        <f t="array" ref="BA844">SUM(IF(Period=$AZ$2,IF(Site=$A$807,IF(Provider=$B844,J))))</f>
        <v>0</v>
      </c>
      <c r="BB844" s="26"/>
      <c r="BC844" s="27">
        <f t="shared" si="428"/>
        <v>0</v>
      </c>
      <c r="BD844" s="27">
        <f t="shared" si="416"/>
        <v>0</v>
      </c>
      <c r="BE844" s="44"/>
      <c r="BF844" s="25">
        <f t="array" ref="BF844">SUM(IF(Period=$BF$2,IF(Site=$A$807,IF(Provider=$B844,I))))</f>
        <v>0</v>
      </c>
      <c r="BG844" s="26">
        <f t="array" ref="BG844">SUM(IF(Period=$BF$2,IF(Site=$A$807,IF(Provider=$B844,J))))</f>
        <v>0</v>
      </c>
      <c r="BH844" s="26"/>
      <c r="BI844" s="27">
        <f t="shared" si="429"/>
        <v>0</v>
      </c>
      <c r="BJ844" s="27">
        <f t="shared" si="417"/>
        <v>0</v>
      </c>
      <c r="BK844" s="44"/>
      <c r="BL844" s="25">
        <f t="array" ref="BL844">SUM(IF(Period=$BL$2,IF(Site=$A$807,IF(Provider=$B844,I))))</f>
        <v>0</v>
      </c>
      <c r="BM844" s="26">
        <f t="array" ref="BM844">SUM(IF(Period=$BL$2,IF(Site=$A$807,IF(Provider=$B844,J))))</f>
        <v>0</v>
      </c>
      <c r="BN844" s="26"/>
      <c r="BO844" s="27">
        <f t="shared" si="430"/>
        <v>0</v>
      </c>
      <c r="BP844" s="27">
        <f t="shared" si="418"/>
        <v>0</v>
      </c>
      <c r="BQ844" s="44"/>
      <c r="BR844" s="25">
        <f t="array" ref="BR844">SUM(IF(Period=$BR$2,IF(Site=$A$807,IF(Provider=$B844,I))))</f>
        <v>0</v>
      </c>
      <c r="BS844" s="26">
        <f t="array" ref="BS844">SUM(IF(Period=$BR$2,IF(Site=$A$807,IF(Provider=$B844,J))))</f>
        <v>0</v>
      </c>
      <c r="BT844" s="26"/>
      <c r="BU844" s="27">
        <f t="shared" si="431"/>
        <v>0</v>
      </c>
      <c r="BV844" s="27">
        <f t="shared" si="419"/>
        <v>0</v>
      </c>
    </row>
    <row r="845" spans="2:74" outlineLevel="1" x14ac:dyDescent="0.25">
      <c r="B845" s="20" t="s">
        <v>738</v>
      </c>
      <c r="C845" s="44"/>
      <c r="D845" s="25">
        <f t="array" ref="D845">SUM(IF(Period=$D$2,IF(Site=$A$807,IF(Provider=$B845,I))))</f>
        <v>128</v>
      </c>
      <c r="E845" s="26">
        <f t="array" ref="E845">SUM(IF(Period=$D$2,IF(Site=$A$807,IF(Provider=$B845,J))))</f>
        <v>7.9765625</v>
      </c>
      <c r="F845" s="26"/>
      <c r="G845" s="27">
        <f t="shared" si="420"/>
        <v>0.23125707814269536</v>
      </c>
      <c r="H845" s="27">
        <f t="shared" si="408"/>
        <v>2.9571060329597124E-2</v>
      </c>
      <c r="I845" s="44"/>
      <c r="J845" s="25">
        <f t="array" ref="J845">SUM(IF(Period=$J$2,IF(Site=$A$807,IF(Provider=$B845,I))))</f>
        <v>34</v>
      </c>
      <c r="K845" s="26">
        <f t="array" ref="K845">SUM(IF(Period=$J$2,IF(Site=$A$807,IF(Provider=$B845,J))))</f>
        <v>11.882352941176471</v>
      </c>
      <c r="L845" s="26"/>
      <c r="M845" s="27">
        <f t="shared" si="421"/>
        <v>9.6535244922341695E-2</v>
      </c>
      <c r="N845" s="27">
        <f t="shared" si="409"/>
        <v>1.2516652724850513E-2</v>
      </c>
      <c r="O845" s="44"/>
      <c r="P845" s="25">
        <f t="array" ref="P845">SUM(IF(Period=$P$2,IF(Site=$A$807,IF(Provider=$B845,I))))</f>
        <v>62</v>
      </c>
      <c r="Q845" s="26">
        <f t="array" ref="Q845">SUM(IF(Period=$P$2,IF(Site=$A$807,IF(Provider=$B845,J))))</f>
        <v>5.0483870967741939</v>
      </c>
      <c r="R845" s="26"/>
      <c r="S845" s="27">
        <f t="shared" si="422"/>
        <v>7.0750452079566012E-2</v>
      </c>
      <c r="T845" s="27">
        <f t="shared" si="410"/>
        <v>9.0196530459339536E-3</v>
      </c>
      <c r="U845" s="44"/>
      <c r="V845" s="25">
        <f t="array" ref="V845">SUM(IF(Period=$V$2,IF(Site=$A$807,IF(Provider=$B845,I))))</f>
        <v>112</v>
      </c>
      <c r="W845" s="26">
        <f t="array" ref="W845">SUM(IF(Period=$V$2,IF(Site=$A$807,IF(Provider=$B845,J))))</f>
        <v>3.3839285714285716</v>
      </c>
      <c r="X845" s="26"/>
      <c r="Y845" s="27">
        <f t="shared" si="423"/>
        <v>8.9450082605617182E-2</v>
      </c>
      <c r="Z845" s="27">
        <f t="shared" si="411"/>
        <v>1.146192463557733E-2</v>
      </c>
      <c r="AA845" s="44"/>
      <c r="AB845" s="25">
        <f t="array" ref="AB845">SUM(IF(Period=$AB$2,IF(Site=$A$807,IF(Provider=$B845,I))))</f>
        <v>122</v>
      </c>
      <c r="AC845" s="26">
        <f t="array" ref="AC845">SUM(IF(Period=$AB$2,IF(Site=$A$807,IF(Provider=$B845,J))))</f>
        <v>3.418032786885246</v>
      </c>
      <c r="AD845" s="26"/>
      <c r="AE845" s="27">
        <f t="shared" si="424"/>
        <v>9.8210080075365053E-2</v>
      </c>
      <c r="AF845" s="27">
        <f t="shared" si="412"/>
        <v>1.2544748954604255E-2</v>
      </c>
      <c r="AG845" s="44"/>
      <c r="AH845" s="25">
        <f t="array" ref="AH845">SUM(IF(Period=$AH$2,IF(Site=$A$807,IF(Provider=$B845,I))))</f>
        <v>126</v>
      </c>
      <c r="AI845" s="26">
        <f t="array" ref="AI845">SUM(IF(Period=$AH$2,IF(Site=$A$807,IF(Provider=$B845,J))))</f>
        <v>3.57936507936508</v>
      </c>
      <c r="AJ845" s="26"/>
      <c r="AK845" s="27">
        <f t="shared" si="425"/>
        <v>0.12104133118625873</v>
      </c>
      <c r="AL845" s="27">
        <f t="shared" si="413"/>
        <v>1.5357896887557041E-2</v>
      </c>
      <c r="AM845" s="44"/>
      <c r="AN845" s="25">
        <f t="array" ref="AN845">SUM(IF(Period=$AN$2,IF(Site=$A$807,IF(Provider=$B845,I))))</f>
        <v>166</v>
      </c>
      <c r="AO845" s="26">
        <f t="array" ref="AO845">SUM(IF(Period=$AN$2,IF(Site=$A$807,IF(Provider=$B845,J))))</f>
        <v>3.1144578313253</v>
      </c>
      <c r="AP845" s="26"/>
      <c r="AQ845" s="27">
        <f t="shared" si="426"/>
        <v>0.1365196725640348</v>
      </c>
      <c r="AR845" s="27">
        <f t="shared" si="414"/>
        <v>1.6533418612088256E-2</v>
      </c>
      <c r="AS845" s="44"/>
      <c r="AT845" s="25">
        <f t="array" ref="AT845">SUM(IF(Period=$AT$2,IF(Site=$A$807,IF(Provider=$B845,I))))</f>
        <v>21</v>
      </c>
      <c r="AU845" s="26">
        <f t="array" ref="AU845">SUM(IF(Period=$AT$2,IF(Site=$A$807,IF(Provider=$B845,J))))</f>
        <v>4.3809523809523796</v>
      </c>
      <c r="AV845" s="26"/>
      <c r="AW845" s="27">
        <f t="shared" si="427"/>
        <v>2.3463402193318023E-2</v>
      </c>
      <c r="AX845" s="27">
        <f t="shared" si="415"/>
        <v>2.898824715631596E-3</v>
      </c>
      <c r="AY845" s="44"/>
      <c r="AZ845" s="25">
        <f t="array" ref="AZ845">SUM(IF(Period=$AZ$2,IF(Site=$A$807,IF(Provider=$B845,I))))</f>
        <v>0</v>
      </c>
      <c r="BA845" s="26">
        <f t="array" ref="BA845">SUM(IF(Period=$AZ$2,IF(Site=$A$807,IF(Provider=$B845,J))))</f>
        <v>0</v>
      </c>
      <c r="BB845" s="26"/>
      <c r="BC845" s="27">
        <f t="shared" si="428"/>
        <v>0</v>
      </c>
      <c r="BD845" s="27">
        <f t="shared" si="416"/>
        <v>0</v>
      </c>
      <c r="BE845" s="44"/>
      <c r="BF845" s="25">
        <f t="array" ref="BF845">SUM(IF(Period=$BF$2,IF(Site=$A$807,IF(Provider=$B845,I))))</f>
        <v>0</v>
      </c>
      <c r="BG845" s="26">
        <f t="array" ref="BG845">SUM(IF(Period=$BF$2,IF(Site=$A$807,IF(Provider=$B845,J))))</f>
        <v>0</v>
      </c>
      <c r="BH845" s="26"/>
      <c r="BI845" s="27">
        <f t="shared" si="429"/>
        <v>0</v>
      </c>
      <c r="BJ845" s="27">
        <f t="shared" si="417"/>
        <v>0</v>
      </c>
      <c r="BK845" s="44"/>
      <c r="BL845" s="25">
        <f t="array" ref="BL845">SUM(IF(Period=$BL$2,IF(Site=$A$807,IF(Provider=$B845,I))))</f>
        <v>0</v>
      </c>
      <c r="BM845" s="26">
        <f t="array" ref="BM845">SUM(IF(Period=$BL$2,IF(Site=$A$807,IF(Provider=$B845,J))))</f>
        <v>0</v>
      </c>
      <c r="BN845" s="26"/>
      <c r="BO845" s="27">
        <f t="shared" si="430"/>
        <v>0</v>
      </c>
      <c r="BP845" s="27">
        <f t="shared" si="418"/>
        <v>0</v>
      </c>
      <c r="BQ845" s="44"/>
      <c r="BR845" s="25">
        <f t="array" ref="BR845">SUM(IF(Period=$BR$2,IF(Site=$A$807,IF(Provider=$B845,I))))</f>
        <v>0</v>
      </c>
      <c r="BS845" s="26">
        <f t="array" ref="BS845">SUM(IF(Period=$BR$2,IF(Site=$A$807,IF(Provider=$B845,J))))</f>
        <v>0</v>
      </c>
      <c r="BT845" s="26"/>
      <c r="BU845" s="27">
        <f t="shared" si="431"/>
        <v>0</v>
      </c>
      <c r="BV845" s="27">
        <f t="shared" si="419"/>
        <v>0</v>
      </c>
    </row>
    <row r="846" spans="2:74" outlineLevel="1" x14ac:dyDescent="0.25">
      <c r="B846" s="20" t="s">
        <v>982</v>
      </c>
      <c r="C846" s="44"/>
      <c r="D846" s="25">
        <f t="array" ref="D846">SUM(IF(Period=$D$2,IF(Site=$A$807,IF(Provider=$B846,I))))</f>
        <v>0</v>
      </c>
      <c r="E846" s="26">
        <f t="array" ref="E846">SUM(IF(Period=$D$2,IF(Site=$A$807,IF(Provider=$B846,J))))</f>
        <v>0</v>
      </c>
      <c r="F846" s="26"/>
      <c r="G846" s="27">
        <f t="shared" si="420"/>
        <v>0</v>
      </c>
      <c r="H846" s="27">
        <f t="shared" si="408"/>
        <v>0</v>
      </c>
      <c r="I846" s="44"/>
      <c r="J846" s="25">
        <f t="array" ref="J846">SUM(IF(Period=$J$2,IF(Site=$A$807,IF(Provider=$B846,I))))</f>
        <v>0</v>
      </c>
      <c r="K846" s="26">
        <f t="array" ref="K846">SUM(IF(Period=$J$2,IF(Site=$A$807,IF(Provider=$B846,J))))</f>
        <v>0</v>
      </c>
      <c r="L846" s="26"/>
      <c r="M846" s="27">
        <f t="shared" si="421"/>
        <v>0</v>
      </c>
      <c r="N846" s="27">
        <f t="shared" si="409"/>
        <v>0</v>
      </c>
      <c r="O846" s="44"/>
      <c r="P846" s="25">
        <f t="array" ref="P846">SUM(IF(Period=$P$2,IF(Site=$A$807,IF(Provider=$B846,I))))</f>
        <v>0</v>
      </c>
      <c r="Q846" s="26">
        <f t="array" ref="Q846">SUM(IF(Period=$P$2,IF(Site=$A$807,IF(Provider=$B846,J))))</f>
        <v>0</v>
      </c>
      <c r="R846" s="26"/>
      <c r="S846" s="27">
        <f t="shared" si="422"/>
        <v>0</v>
      </c>
      <c r="T846" s="27">
        <f t="shared" si="410"/>
        <v>0</v>
      </c>
      <c r="U846" s="44"/>
      <c r="V846" s="25">
        <f t="array" ref="V846">SUM(IF(Period=$V$2,IF(Site=$A$807,IF(Provider=$B846,I))))</f>
        <v>0</v>
      </c>
      <c r="W846" s="26">
        <f t="array" ref="W846">SUM(IF(Period=$V$2,IF(Site=$A$807,IF(Provider=$B846,J))))</f>
        <v>0</v>
      </c>
      <c r="X846" s="26"/>
      <c r="Y846" s="27">
        <f t="shared" si="423"/>
        <v>0</v>
      </c>
      <c r="Z846" s="27">
        <f t="shared" si="411"/>
        <v>0</v>
      </c>
      <c r="AA846" s="44"/>
      <c r="AB846" s="25">
        <f t="array" ref="AB846">SUM(IF(Period=$AB$2,IF(Site=$A$807,IF(Provider=$B846,I))))</f>
        <v>0</v>
      </c>
      <c r="AC846" s="26">
        <f t="array" ref="AC846">SUM(IF(Period=$AB$2,IF(Site=$A$807,IF(Provider=$B846,J))))</f>
        <v>0</v>
      </c>
      <c r="AD846" s="26"/>
      <c r="AE846" s="27">
        <f t="shared" si="424"/>
        <v>0</v>
      </c>
      <c r="AF846" s="27">
        <f t="shared" si="412"/>
        <v>0</v>
      </c>
      <c r="AG846" s="44"/>
      <c r="AH846" s="25">
        <f t="array" ref="AH846">SUM(IF(Period=$AH$2,IF(Site=$A$807,IF(Provider=$B846,I))))</f>
        <v>0</v>
      </c>
      <c r="AI846" s="26">
        <f t="array" ref="AI846">SUM(IF(Period=$AH$2,IF(Site=$A$807,IF(Provider=$B846,J))))</f>
        <v>0</v>
      </c>
      <c r="AJ846" s="26"/>
      <c r="AK846" s="27">
        <f t="shared" si="425"/>
        <v>0</v>
      </c>
      <c r="AL846" s="27">
        <f t="shared" si="413"/>
        <v>0</v>
      </c>
      <c r="AM846" s="44"/>
      <c r="AN846" s="25">
        <f t="array" ref="AN846">SUM(IF(Period=$AN$2,IF(Site=$A$807,IF(Provider=$B846,I))))</f>
        <v>1</v>
      </c>
      <c r="AO846" s="26">
        <f t="array" ref="AO846">SUM(IF(Period=$AN$2,IF(Site=$A$807,IF(Provider=$B846,J))))</f>
        <v>3</v>
      </c>
      <c r="AP846" s="26"/>
      <c r="AQ846" s="27">
        <f t="shared" si="426"/>
        <v>7.9218378663850012E-4</v>
      </c>
      <c r="AR846" s="27">
        <f t="shared" si="414"/>
        <v>9.5938599296450277E-5</v>
      </c>
      <c r="AS846" s="44"/>
      <c r="AT846" s="25">
        <f t="array" ref="AT846">SUM(IF(Period=$AT$2,IF(Site=$A$807,IF(Provider=$B846,I))))</f>
        <v>0</v>
      </c>
      <c r="AU846" s="26">
        <f t="array" ref="AU846">SUM(IF(Period=$AT$2,IF(Site=$A$807,IF(Provider=$B846,J))))</f>
        <v>0</v>
      </c>
      <c r="AV846" s="26"/>
      <c r="AW846" s="27">
        <f t="shared" si="427"/>
        <v>0</v>
      </c>
      <c r="AX846" s="27">
        <f t="shared" si="415"/>
        <v>0</v>
      </c>
      <c r="AY846" s="44"/>
      <c r="AZ846" s="25">
        <f t="array" ref="AZ846">SUM(IF(Period=$AZ$2,IF(Site=$A$807,IF(Provider=$B846,I))))</f>
        <v>0</v>
      </c>
      <c r="BA846" s="26">
        <f t="array" ref="BA846">SUM(IF(Period=$AZ$2,IF(Site=$A$807,IF(Provider=$B846,J))))</f>
        <v>0</v>
      </c>
      <c r="BB846" s="26"/>
      <c r="BC846" s="27">
        <f t="shared" si="428"/>
        <v>0</v>
      </c>
      <c r="BD846" s="27">
        <f t="shared" si="416"/>
        <v>0</v>
      </c>
      <c r="BE846" s="44"/>
      <c r="BF846" s="25">
        <f t="array" ref="BF846">SUM(IF(Period=$BF$2,IF(Site=$A$807,IF(Provider=$B846,I))))</f>
        <v>0</v>
      </c>
      <c r="BG846" s="26">
        <f t="array" ref="BG846">SUM(IF(Period=$BF$2,IF(Site=$A$807,IF(Provider=$B846,J))))</f>
        <v>0</v>
      </c>
      <c r="BH846" s="26"/>
      <c r="BI846" s="27">
        <f t="shared" si="429"/>
        <v>0</v>
      </c>
      <c r="BJ846" s="27">
        <f t="shared" si="417"/>
        <v>0</v>
      </c>
      <c r="BK846" s="44"/>
      <c r="BL846" s="25">
        <f t="array" ref="BL846">SUM(IF(Period=$BL$2,IF(Site=$A$807,IF(Provider=$B846,I))))</f>
        <v>0</v>
      </c>
      <c r="BM846" s="26">
        <f t="array" ref="BM846">SUM(IF(Period=$BL$2,IF(Site=$A$807,IF(Provider=$B846,J))))</f>
        <v>0</v>
      </c>
      <c r="BN846" s="26"/>
      <c r="BO846" s="27">
        <f t="shared" si="430"/>
        <v>0</v>
      </c>
      <c r="BP846" s="27">
        <f t="shared" si="418"/>
        <v>0</v>
      </c>
      <c r="BQ846" s="44"/>
      <c r="BR846" s="25">
        <f t="array" ref="BR846">SUM(IF(Period=$BR$2,IF(Site=$A$807,IF(Provider=$B846,I))))</f>
        <v>0</v>
      </c>
      <c r="BS846" s="26">
        <f t="array" ref="BS846">SUM(IF(Period=$BR$2,IF(Site=$A$807,IF(Provider=$B846,J))))</f>
        <v>0</v>
      </c>
      <c r="BT846" s="26"/>
      <c r="BU846" s="27">
        <f t="shared" si="431"/>
        <v>0</v>
      </c>
      <c r="BV846" s="27">
        <f t="shared" si="419"/>
        <v>0</v>
      </c>
    </row>
    <row r="847" spans="2:74" outlineLevel="1" x14ac:dyDescent="0.25">
      <c r="B847" s="20" t="s">
        <v>744</v>
      </c>
      <c r="C847" s="44"/>
      <c r="D847" s="25">
        <f t="array" ref="D847">SUM(IF(Period=$D$2,IF(Site=$A$807,IF(Provider=$B847,I))))</f>
        <v>43</v>
      </c>
      <c r="E847" s="26">
        <f t="array" ref="E847">SUM(IF(Period=$D$2,IF(Site=$A$807,IF(Provider=$B847,J))))</f>
        <v>7.7209302325581399</v>
      </c>
      <c r="F847" s="26"/>
      <c r="G847" s="27">
        <f t="shared" si="420"/>
        <v>7.5198187995469998E-2</v>
      </c>
      <c r="H847" s="27">
        <f t="shared" si="408"/>
        <v>9.6156631042372646E-3</v>
      </c>
      <c r="I847" s="44"/>
      <c r="J847" s="25">
        <f t="array" ref="J847">SUM(IF(Period=$J$2,IF(Site=$A$807,IF(Provider=$B847,I))))</f>
        <v>143</v>
      </c>
      <c r="K847" s="26">
        <f t="array" ref="K847">SUM(IF(Period=$J$2,IF(Site=$A$807,IF(Provider=$B847,J))))</f>
        <v>11.146853146853147</v>
      </c>
      <c r="L847" s="26"/>
      <c r="M847" s="27">
        <f t="shared" si="421"/>
        <v>0.38088410991636801</v>
      </c>
      <c r="N847" s="27">
        <f t="shared" si="409"/>
        <v>4.9385010998543859E-2</v>
      </c>
      <c r="O847" s="44"/>
      <c r="P847" s="25">
        <f t="array" ref="P847">SUM(IF(Period=$P$2,IF(Site=$A$807,IF(Provider=$B847,I))))</f>
        <v>97</v>
      </c>
      <c r="Q847" s="26">
        <f t="array" ref="Q847">SUM(IF(Period=$P$2,IF(Site=$A$807,IF(Provider=$B847,J))))</f>
        <v>2.5567010309278349</v>
      </c>
      <c r="R847" s="26"/>
      <c r="S847" s="27">
        <f t="shared" si="422"/>
        <v>5.6057866184448454E-2</v>
      </c>
      <c r="T847" s="27">
        <f t="shared" si="410"/>
        <v>7.1465621578007026E-3</v>
      </c>
      <c r="U847" s="44"/>
      <c r="V847" s="25">
        <f t="array" ref="V847">SUM(IF(Period=$V$2,IF(Site=$A$807,IF(Provider=$B847,I))))</f>
        <v>79</v>
      </c>
      <c r="W847" s="26">
        <f t="array" ref="W847">SUM(IF(Period=$V$2,IF(Site=$A$807,IF(Provider=$B847,J))))</f>
        <v>3.6835443037974684</v>
      </c>
      <c r="X847" s="26"/>
      <c r="Y847" s="27">
        <f t="shared" si="423"/>
        <v>6.868067028557942E-2</v>
      </c>
      <c r="Z847" s="27">
        <f t="shared" si="411"/>
        <v>8.8005806568680813E-3</v>
      </c>
      <c r="AA847" s="44"/>
      <c r="AB847" s="25">
        <f t="array" ref="AB847">SUM(IF(Period=$AB$2,IF(Site=$A$807,IF(Provider=$B847,I))))</f>
        <v>13</v>
      </c>
      <c r="AC847" s="26">
        <f t="array" ref="AC847">SUM(IF(Period=$AB$2,IF(Site=$A$807,IF(Provider=$B847,J))))</f>
        <v>0.92307692307692313</v>
      </c>
      <c r="AD847" s="26"/>
      <c r="AE847" s="27">
        <f t="shared" si="424"/>
        <v>2.8261893546867641E-3</v>
      </c>
      <c r="AF847" s="27">
        <f t="shared" si="412"/>
        <v>3.6099996991666915E-4</v>
      </c>
      <c r="AG847" s="44"/>
      <c r="AH847" s="25">
        <f t="array" ref="AH847">SUM(IF(Period=$AH$2,IF(Site=$A$807,IF(Provider=$B847,I))))</f>
        <v>0</v>
      </c>
      <c r="AI847" s="26">
        <f t="array" ref="AI847">SUM(IF(Period=$AH$2,IF(Site=$A$807,IF(Provider=$B847,J))))</f>
        <v>0</v>
      </c>
      <c r="AJ847" s="26"/>
      <c r="AK847" s="27">
        <f t="shared" si="425"/>
        <v>0</v>
      </c>
      <c r="AL847" s="27">
        <f t="shared" si="413"/>
        <v>0</v>
      </c>
      <c r="AM847" s="44"/>
      <c r="AN847" s="25">
        <f t="array" ref="AN847">SUM(IF(Period=$AN$2,IF(Site=$A$807,IF(Provider=$B847,I))))</f>
        <v>47</v>
      </c>
      <c r="AO847" s="26">
        <f t="array" ref="AO847">SUM(IF(Period=$AN$2,IF(Site=$A$807,IF(Provider=$B847,J))))</f>
        <v>4.4468085106383004</v>
      </c>
      <c r="AP847" s="26"/>
      <c r="AQ847" s="27">
        <f t="shared" si="426"/>
        <v>5.5188803802482207E-2</v>
      </c>
      <c r="AR847" s="27">
        <f t="shared" si="414"/>
        <v>6.6837224176527063E-3</v>
      </c>
      <c r="AS847" s="44"/>
      <c r="AT847" s="25">
        <f t="array" ref="AT847">SUM(IF(Period=$AT$2,IF(Site=$A$807,IF(Provider=$B847,I))))</f>
        <v>0</v>
      </c>
      <c r="AU847" s="26">
        <f t="array" ref="AU847">SUM(IF(Period=$AT$2,IF(Site=$A$807,IF(Provider=$B847,J))))</f>
        <v>0</v>
      </c>
      <c r="AV847" s="26"/>
      <c r="AW847" s="27">
        <f t="shared" si="427"/>
        <v>0</v>
      </c>
      <c r="AX847" s="27">
        <f t="shared" si="415"/>
        <v>0</v>
      </c>
      <c r="AY847" s="44"/>
      <c r="AZ847" s="25">
        <f t="array" ref="AZ847">SUM(IF(Period=$AZ$2,IF(Site=$A$807,IF(Provider=$B847,I))))</f>
        <v>0</v>
      </c>
      <c r="BA847" s="26">
        <f t="array" ref="BA847">SUM(IF(Period=$AZ$2,IF(Site=$A$807,IF(Provider=$B847,J))))</f>
        <v>0</v>
      </c>
      <c r="BB847" s="26"/>
      <c r="BC847" s="27">
        <f t="shared" si="428"/>
        <v>0</v>
      </c>
      <c r="BD847" s="27">
        <f t="shared" si="416"/>
        <v>0</v>
      </c>
      <c r="BE847" s="44"/>
      <c r="BF847" s="25">
        <f t="array" ref="BF847">SUM(IF(Period=$BF$2,IF(Site=$A$807,IF(Provider=$B847,I))))</f>
        <v>0</v>
      </c>
      <c r="BG847" s="26">
        <f t="array" ref="BG847">SUM(IF(Period=$BF$2,IF(Site=$A$807,IF(Provider=$B847,J))))</f>
        <v>0</v>
      </c>
      <c r="BH847" s="26"/>
      <c r="BI847" s="27">
        <f t="shared" si="429"/>
        <v>0</v>
      </c>
      <c r="BJ847" s="27">
        <f t="shared" si="417"/>
        <v>0</v>
      </c>
      <c r="BK847" s="44"/>
      <c r="BL847" s="25">
        <f t="array" ref="BL847">SUM(IF(Period=$BL$2,IF(Site=$A$807,IF(Provider=$B847,I))))</f>
        <v>0</v>
      </c>
      <c r="BM847" s="26">
        <f t="array" ref="BM847">SUM(IF(Period=$BL$2,IF(Site=$A$807,IF(Provider=$B847,J))))</f>
        <v>0</v>
      </c>
      <c r="BN847" s="26"/>
      <c r="BO847" s="27">
        <f t="shared" si="430"/>
        <v>0</v>
      </c>
      <c r="BP847" s="27">
        <f t="shared" si="418"/>
        <v>0</v>
      </c>
      <c r="BQ847" s="44"/>
      <c r="BR847" s="25">
        <f t="array" ref="BR847">SUM(IF(Period=$BR$2,IF(Site=$A$807,IF(Provider=$B847,I))))</f>
        <v>88</v>
      </c>
      <c r="BS847" s="26">
        <f t="array" ref="BS847">SUM(IF(Period=$BR$2,IF(Site=$A$807,IF(Provider=$B847,J))))</f>
        <v>6.3068181818181799</v>
      </c>
      <c r="BT847" s="26"/>
      <c r="BU847" s="27">
        <f t="shared" si="431"/>
        <v>0.12735199632859104</v>
      </c>
      <c r="BV847" s="27">
        <f t="shared" si="419"/>
        <v>1.627995658678243E-2</v>
      </c>
    </row>
    <row r="848" spans="2:74" outlineLevel="1" x14ac:dyDescent="0.25">
      <c r="B848" s="20" t="s">
        <v>690</v>
      </c>
      <c r="C848" s="44"/>
      <c r="D848" s="25">
        <f t="array" ref="D848">SUM(IF(Period=$D$2,IF(Site=$A$807,IF(Provider=$B848,I))))</f>
        <v>0</v>
      </c>
      <c r="E848" s="26">
        <f t="array" ref="E848">SUM(IF(Period=$D$2,IF(Site=$A$807,IF(Provider=$B848,J))))</f>
        <v>0</v>
      </c>
      <c r="F848" s="26"/>
      <c r="G848" s="27">
        <f t="shared" si="420"/>
        <v>0</v>
      </c>
      <c r="H848" s="27">
        <f t="shared" si="408"/>
        <v>0</v>
      </c>
      <c r="I848" s="44"/>
      <c r="J848" s="25">
        <f t="array" ref="J848">SUM(IF(Period=$J$2,IF(Site=$A$807,IF(Provider=$B848,I))))</f>
        <v>0</v>
      </c>
      <c r="K848" s="26">
        <f t="array" ref="K848">SUM(IF(Period=$J$2,IF(Site=$A$807,IF(Provider=$B848,J))))</f>
        <v>0</v>
      </c>
      <c r="L848" s="26"/>
      <c r="M848" s="27">
        <f t="shared" si="421"/>
        <v>0</v>
      </c>
      <c r="N848" s="27">
        <f t="shared" si="409"/>
        <v>0</v>
      </c>
      <c r="O848" s="44"/>
      <c r="P848" s="25">
        <f t="array" ref="P848">SUM(IF(Period=$P$2,IF(Site=$A$807,IF(Provider=$B848,I))))</f>
        <v>0</v>
      </c>
      <c r="Q848" s="26">
        <f t="array" ref="Q848">SUM(IF(Period=$P$2,IF(Site=$A$807,IF(Provider=$B848,J))))</f>
        <v>0</v>
      </c>
      <c r="R848" s="26"/>
      <c r="S848" s="27">
        <f t="shared" si="422"/>
        <v>0</v>
      </c>
      <c r="T848" s="27">
        <f t="shared" si="410"/>
        <v>0</v>
      </c>
      <c r="U848" s="44"/>
      <c r="V848" s="25">
        <f t="array" ref="V848">SUM(IF(Period=$V$2,IF(Site=$A$807,IF(Provider=$B848,I))))</f>
        <v>0</v>
      </c>
      <c r="W848" s="26">
        <f t="array" ref="W848">SUM(IF(Period=$V$2,IF(Site=$A$807,IF(Provider=$B848,J))))</f>
        <v>0</v>
      </c>
      <c r="X848" s="26"/>
      <c r="Y848" s="27">
        <f t="shared" si="423"/>
        <v>0</v>
      </c>
      <c r="Z848" s="27">
        <f t="shared" si="411"/>
        <v>0</v>
      </c>
      <c r="AA848" s="44"/>
      <c r="AB848" s="25">
        <f t="array" ref="AB848">SUM(IF(Period=$AB$2,IF(Site=$A$807,IF(Provider=$B848,I))))</f>
        <v>0</v>
      </c>
      <c r="AC848" s="26">
        <f t="array" ref="AC848">SUM(IF(Period=$AB$2,IF(Site=$A$807,IF(Provider=$B848,J))))</f>
        <v>0</v>
      </c>
      <c r="AD848" s="26"/>
      <c r="AE848" s="27">
        <f t="shared" si="424"/>
        <v>0</v>
      </c>
      <c r="AF848" s="27">
        <f t="shared" si="412"/>
        <v>0</v>
      </c>
      <c r="AG848" s="44"/>
      <c r="AH848" s="25">
        <f t="array" ref="AH848">SUM(IF(Period=$AH$2,IF(Site=$A$807,IF(Provider=$B848,I))))</f>
        <v>0</v>
      </c>
      <c r="AI848" s="26">
        <f t="array" ref="AI848">SUM(IF(Period=$AH$2,IF(Site=$A$807,IF(Provider=$B848,J))))</f>
        <v>0</v>
      </c>
      <c r="AJ848" s="26"/>
      <c r="AK848" s="27">
        <f t="shared" si="425"/>
        <v>0</v>
      </c>
      <c r="AL848" s="27">
        <f t="shared" si="413"/>
        <v>0</v>
      </c>
      <c r="AM848" s="44"/>
      <c r="AN848" s="25">
        <f t="array" ref="AN848">SUM(IF(Period=$AN$2,IF(Site=$A$807,IF(Provider=$B848,I))))</f>
        <v>0</v>
      </c>
      <c r="AO848" s="26">
        <f t="array" ref="AO848">SUM(IF(Period=$AN$2,IF(Site=$A$807,IF(Provider=$B848,J))))</f>
        <v>0</v>
      </c>
      <c r="AP848" s="26"/>
      <c r="AQ848" s="27">
        <f t="shared" si="426"/>
        <v>0</v>
      </c>
      <c r="AR848" s="27">
        <f t="shared" si="414"/>
        <v>0</v>
      </c>
      <c r="AS848" s="44"/>
      <c r="AT848" s="25">
        <f t="array" ref="AT848">SUM(IF(Period=$AT$2,IF(Site=$A$807,IF(Provider=$B848,I))))</f>
        <v>0</v>
      </c>
      <c r="AU848" s="26">
        <f t="array" ref="AU848">SUM(IF(Period=$AT$2,IF(Site=$A$807,IF(Provider=$B848,J))))</f>
        <v>0</v>
      </c>
      <c r="AV848" s="26"/>
      <c r="AW848" s="27">
        <f t="shared" si="427"/>
        <v>0</v>
      </c>
      <c r="AX848" s="27">
        <f t="shared" si="415"/>
        <v>0</v>
      </c>
      <c r="AY848" s="44"/>
      <c r="AZ848" s="25">
        <f t="array" ref="AZ848">SUM(IF(Period=$AZ$2,IF(Site=$A$807,IF(Provider=$B848,I))))</f>
        <v>0</v>
      </c>
      <c r="BA848" s="26">
        <f t="array" ref="BA848">SUM(IF(Period=$AZ$2,IF(Site=$A$807,IF(Provider=$B848,J))))</f>
        <v>0</v>
      </c>
      <c r="BB848" s="26"/>
      <c r="BC848" s="27">
        <f t="shared" si="428"/>
        <v>0</v>
      </c>
      <c r="BD848" s="27">
        <f t="shared" si="416"/>
        <v>0</v>
      </c>
      <c r="BE848" s="44"/>
      <c r="BF848" s="25">
        <f t="array" ref="BF848">SUM(IF(Period=$BF$2,IF(Site=$A$807,IF(Provider=$B848,I))))</f>
        <v>0</v>
      </c>
      <c r="BG848" s="26">
        <f t="array" ref="BG848">SUM(IF(Period=$BF$2,IF(Site=$A$807,IF(Provider=$B848,J))))</f>
        <v>0</v>
      </c>
      <c r="BH848" s="26"/>
      <c r="BI848" s="27">
        <f t="shared" si="429"/>
        <v>0</v>
      </c>
      <c r="BJ848" s="27">
        <f t="shared" si="417"/>
        <v>0</v>
      </c>
      <c r="BK848" s="44"/>
      <c r="BL848" s="25">
        <f t="array" ref="BL848">SUM(IF(Period=$BL$2,IF(Site=$A$807,IF(Provider=$B848,I))))</f>
        <v>0</v>
      </c>
      <c r="BM848" s="26">
        <f t="array" ref="BM848">SUM(IF(Period=$BL$2,IF(Site=$A$807,IF(Provider=$B848,J))))</f>
        <v>0</v>
      </c>
      <c r="BN848" s="26"/>
      <c r="BO848" s="27">
        <f t="shared" si="430"/>
        <v>0</v>
      </c>
      <c r="BP848" s="27">
        <f t="shared" si="418"/>
        <v>0</v>
      </c>
      <c r="BQ848" s="44"/>
      <c r="BR848" s="25">
        <f t="array" ref="BR848">SUM(IF(Period=$BR$2,IF(Site=$A$807,IF(Provider=$B848,I))))</f>
        <v>0</v>
      </c>
      <c r="BS848" s="26">
        <f t="array" ref="BS848">SUM(IF(Period=$BR$2,IF(Site=$A$807,IF(Provider=$B848,J))))</f>
        <v>0</v>
      </c>
      <c r="BT848" s="26"/>
      <c r="BU848" s="27">
        <f t="shared" si="431"/>
        <v>0</v>
      </c>
      <c r="BV848" s="27">
        <f t="shared" si="419"/>
        <v>0</v>
      </c>
    </row>
    <row r="849" spans="2:74" outlineLevel="1" x14ac:dyDescent="0.25">
      <c r="B849" s="20" t="s">
        <v>716</v>
      </c>
      <c r="C849" s="44"/>
      <c r="D849" s="25">
        <f t="array" ref="D849">SUM(IF(Period=$D$2,IF(Site=$A$807,IF(Provider=$B849,I))))</f>
        <v>16</v>
      </c>
      <c r="E849" s="26">
        <f t="array" ref="E849">SUM(IF(Period=$D$2,IF(Site=$A$807,IF(Provider=$B849,J))))</f>
        <v>13.875</v>
      </c>
      <c r="F849" s="26"/>
      <c r="G849" s="27">
        <f t="shared" si="420"/>
        <v>5.028312570781427E-2</v>
      </c>
      <c r="H849" s="27">
        <f t="shared" si="408"/>
        <v>6.4297506299417842E-3</v>
      </c>
      <c r="I849" s="44"/>
      <c r="J849" s="25">
        <f t="array" ref="J849">SUM(IF(Period=$J$2,IF(Site=$A$807,IF(Provider=$B849,I))))</f>
        <v>64</v>
      </c>
      <c r="K849" s="26">
        <f t="array" ref="K849">SUM(IF(Period=$J$2,IF(Site=$A$807,IF(Provider=$B849,J))))</f>
        <v>9.0625</v>
      </c>
      <c r="L849" s="26"/>
      <c r="M849" s="27">
        <f t="shared" si="421"/>
        <v>0.13859020310633213</v>
      </c>
      <c r="N849" s="27">
        <f t="shared" si="409"/>
        <v>1.7969451931716084E-2</v>
      </c>
      <c r="O849" s="44"/>
      <c r="P849" s="25">
        <f t="array" ref="P849">SUM(IF(Period=$P$2,IF(Site=$A$807,IF(Provider=$B849,I))))</f>
        <v>28</v>
      </c>
      <c r="Q849" s="26">
        <f t="array" ref="Q849">SUM(IF(Period=$P$2,IF(Site=$A$807,IF(Provider=$B849,J))))</f>
        <v>7.2857142857142856</v>
      </c>
      <c r="R849" s="26"/>
      <c r="S849" s="27">
        <f t="shared" si="422"/>
        <v>4.6112115732368897E-2</v>
      </c>
      <c r="T849" s="27">
        <f t="shared" si="410"/>
        <v>5.8786237104489656E-3</v>
      </c>
      <c r="U849" s="44"/>
      <c r="V849" s="25">
        <f t="array" ref="V849">SUM(IF(Period=$V$2,IF(Site=$A$807,IF(Provider=$B849,I))))</f>
        <v>65</v>
      </c>
      <c r="W849" s="26">
        <f t="array" ref="W849">SUM(IF(Period=$V$2,IF(Site=$A$807,IF(Provider=$B849,J))))</f>
        <v>6.7384615384615385</v>
      </c>
      <c r="X849" s="26"/>
      <c r="Y849" s="27">
        <f t="shared" si="423"/>
        <v>0.10337502950200614</v>
      </c>
      <c r="Z849" s="27">
        <f t="shared" si="411"/>
        <v>1.3246234803121031E-2</v>
      </c>
      <c r="AA849" s="44"/>
      <c r="AB849" s="25">
        <f t="array" ref="AB849">SUM(IF(Period=$AB$2,IF(Site=$A$807,IF(Provider=$B849,I))))</f>
        <v>14</v>
      </c>
      <c r="AC849" s="26">
        <f t="array" ref="AC849">SUM(IF(Period=$AB$2,IF(Site=$A$807,IF(Provider=$B849,J))))</f>
        <v>2.9285714285714284</v>
      </c>
      <c r="AD849" s="26"/>
      <c r="AE849" s="27">
        <f t="shared" si="424"/>
        <v>9.6561469618464436E-3</v>
      </c>
      <c r="AF849" s="27">
        <f t="shared" si="412"/>
        <v>1.2334165638819528E-3</v>
      </c>
      <c r="AG849" s="44"/>
      <c r="AH849" s="25">
        <f t="array" ref="AH849">SUM(IF(Period=$AH$2,IF(Site=$A$807,IF(Provider=$B849,I))))</f>
        <v>32</v>
      </c>
      <c r="AI849" s="26">
        <f t="array" ref="AI849">SUM(IF(Period=$AH$2,IF(Site=$A$807,IF(Provider=$B849,J))))</f>
        <v>4.8125</v>
      </c>
      <c r="AJ849" s="26"/>
      <c r="AK849" s="27">
        <f t="shared" si="425"/>
        <v>4.1331186258722494E-2</v>
      </c>
      <c r="AL849" s="27">
        <f t="shared" si="413"/>
        <v>5.2441599128243551E-3</v>
      </c>
      <c r="AM849" s="44"/>
      <c r="AN849" s="25">
        <f t="array" ref="AN849">SUM(IF(Period=$AN$2,IF(Site=$A$807,IF(Provider=$B849,I))))</f>
        <v>49</v>
      </c>
      <c r="AO849" s="26">
        <f t="array" ref="AO849">SUM(IF(Period=$AN$2,IF(Site=$A$807,IF(Provider=$B849,J))))</f>
        <v>5.0408163265306101</v>
      </c>
      <c r="AP849" s="26"/>
      <c r="AQ849" s="27">
        <f t="shared" si="426"/>
        <v>6.5223131766569825E-2</v>
      </c>
      <c r="AR849" s="27">
        <f t="shared" si="414"/>
        <v>7.8989446754077364E-3</v>
      </c>
      <c r="AS849" s="44"/>
      <c r="AT849" s="25">
        <f t="array" ref="AT849">SUM(IF(Period=$AT$2,IF(Site=$A$807,IF(Provider=$B849,I))))</f>
        <v>61</v>
      </c>
      <c r="AU849" s="26">
        <f t="array" ref="AU849">SUM(IF(Period=$AT$2,IF(Site=$A$807,IF(Provider=$B849,J))))</f>
        <v>4.6885245901639303</v>
      </c>
      <c r="AV849" s="26"/>
      <c r="AW849" s="27">
        <f t="shared" si="427"/>
        <v>7.2940576383575553E-2</v>
      </c>
      <c r="AX849" s="27">
        <f t="shared" si="415"/>
        <v>9.0115637898982182E-3</v>
      </c>
      <c r="AY849" s="44"/>
      <c r="AZ849" s="25">
        <f t="array" ref="AZ849">SUM(IF(Period=$AZ$2,IF(Site=$A$807,IF(Provider=$B849,I))))</f>
        <v>44</v>
      </c>
      <c r="BA849" s="26">
        <f t="array" ref="BA849">SUM(IF(Period=$AZ$2,IF(Site=$A$807,IF(Provider=$B849,J))))</f>
        <v>5.5909090909090899</v>
      </c>
      <c r="BB849" s="26"/>
      <c r="BC849" s="27">
        <f t="shared" si="428"/>
        <v>6.2627291242362507E-2</v>
      </c>
      <c r="BD849" s="27">
        <f t="shared" si="416"/>
        <v>8.0159014630649394E-3</v>
      </c>
      <c r="BE849" s="44"/>
      <c r="BF849" s="25">
        <f t="array" ref="BF849">SUM(IF(Period=$BF$2,IF(Site=$A$807,IF(Provider=$B849,I))))</f>
        <v>67</v>
      </c>
      <c r="BG849" s="26">
        <f t="array" ref="BG849">SUM(IF(Period=$BF$2,IF(Site=$A$807,IF(Provider=$B849,J))))</f>
        <v>3.08955223880597</v>
      </c>
      <c r="BH849" s="26"/>
      <c r="BI849" s="27">
        <f t="shared" si="429"/>
        <v>5.0230526571220575E-2</v>
      </c>
      <c r="BJ849" s="27">
        <f t="shared" si="417"/>
        <v>6.4050993254533076E-3</v>
      </c>
      <c r="BK849" s="44"/>
      <c r="BL849" s="25">
        <f t="array" ref="BL849">SUM(IF(Period=$BL$2,IF(Site=$A$807,IF(Provider=$B849,I))))</f>
        <v>17</v>
      </c>
      <c r="BM849" s="26">
        <f t="array" ref="BM849">SUM(IF(Period=$BL$2,IF(Site=$A$807,IF(Provider=$B849,J))))</f>
        <v>2.2941176470588198</v>
      </c>
      <c r="BN849" s="26"/>
      <c r="BO849" s="27">
        <f t="shared" si="430"/>
        <v>9.4706168042739038E-3</v>
      </c>
      <c r="BP849" s="27">
        <f t="shared" si="418"/>
        <v>1.2125734539688443E-3</v>
      </c>
      <c r="BQ849" s="44"/>
      <c r="BR849" s="25">
        <f t="array" ref="BR849">SUM(IF(Period=$BR$2,IF(Site=$A$807,IF(Provider=$B849,I))))</f>
        <v>23</v>
      </c>
      <c r="BS849" s="26">
        <f t="array" ref="BS849">SUM(IF(Period=$BR$2,IF(Site=$A$807,IF(Provider=$B849,J))))</f>
        <v>2.2173913043478302</v>
      </c>
      <c r="BT849" s="26"/>
      <c r="BU849" s="27">
        <f t="shared" si="431"/>
        <v>1.1702615878843527E-2</v>
      </c>
      <c r="BV849" s="27">
        <f t="shared" si="419"/>
        <v>1.4959960106773077E-3</v>
      </c>
    </row>
    <row r="850" spans="2:74" outlineLevel="1" x14ac:dyDescent="0.25">
      <c r="B850" s="20" t="s">
        <v>729</v>
      </c>
      <c r="C850" s="44"/>
      <c r="D850" s="25">
        <f t="array" ref="D850">SUM(IF(Period=$D$2,IF(Site=$A$807,IF(Provider=$B850,I))))</f>
        <v>43</v>
      </c>
      <c r="E850" s="26">
        <f t="array" ref="E850">SUM(IF(Period=$D$2,IF(Site=$A$807,IF(Provider=$B850,J))))</f>
        <v>11.116279069767442</v>
      </c>
      <c r="F850" s="26"/>
      <c r="G850" s="27">
        <f t="shared" si="420"/>
        <v>0.10826727066817667</v>
      </c>
      <c r="H850" s="27">
        <f t="shared" si="408"/>
        <v>1.3844237842847627E-2</v>
      </c>
      <c r="I850" s="44"/>
      <c r="J850" s="25">
        <f t="array" ref="J850">SUM(IF(Period=$J$2,IF(Site=$A$807,IF(Provider=$B850,I))))</f>
        <v>18</v>
      </c>
      <c r="K850" s="26">
        <f t="array" ref="K850">SUM(IF(Period=$J$2,IF(Site=$A$807,IF(Provider=$B850,J))))</f>
        <v>15.222222222222221</v>
      </c>
      <c r="L850" s="26"/>
      <c r="M850" s="27">
        <f t="shared" si="421"/>
        <v>6.5471923536439658E-2</v>
      </c>
      <c r="N850" s="27">
        <f t="shared" si="409"/>
        <v>8.4890169470520794E-3</v>
      </c>
      <c r="O850" s="44"/>
      <c r="P850" s="25">
        <f t="array" ref="P850">SUM(IF(Period=$P$2,IF(Site=$A$807,IF(Provider=$B850,I))))</f>
        <v>23</v>
      </c>
      <c r="Q850" s="26">
        <f t="array" ref="Q850">SUM(IF(Period=$P$2,IF(Site=$A$807,IF(Provider=$B850,J))))</f>
        <v>0.91304347826086951</v>
      </c>
      <c r="R850" s="26"/>
      <c r="S850" s="27">
        <f t="shared" si="422"/>
        <v>4.7468354430379748E-3</v>
      </c>
      <c r="T850" s="27">
        <f t="shared" si="410"/>
        <v>6.0515244078151109E-4</v>
      </c>
      <c r="U850" s="44"/>
      <c r="V850" s="25">
        <f t="array" ref="V850">SUM(IF(Period=$V$2,IF(Site=$A$807,IF(Provider=$B850,I))))</f>
        <v>88</v>
      </c>
      <c r="W850" s="26">
        <f t="array" ref="W850">SUM(IF(Period=$V$2,IF(Site=$A$807,IF(Provider=$B850,J))))</f>
        <v>3.9090909090909092</v>
      </c>
      <c r="X850" s="26"/>
      <c r="Y850" s="27">
        <f t="shared" si="423"/>
        <v>8.1189520887420347E-2</v>
      </c>
      <c r="Z850" s="27">
        <f t="shared" si="411"/>
        <v>1.0403435553136152E-2</v>
      </c>
      <c r="AA850" s="44"/>
      <c r="AB850" s="25">
        <f t="array" ref="AB850">SUM(IF(Period=$AB$2,IF(Site=$A$807,IF(Provider=$B850,I))))</f>
        <v>52</v>
      </c>
      <c r="AC850" s="26">
        <f t="array" ref="AC850">SUM(IF(Period=$AB$2,IF(Site=$A$807,IF(Provider=$B850,J))))</f>
        <v>2.8076923076923075</v>
      </c>
      <c r="AD850" s="26"/>
      <c r="AE850" s="27">
        <f t="shared" si="424"/>
        <v>3.4385303815355629E-2</v>
      </c>
      <c r="AF850" s="27">
        <f t="shared" si="412"/>
        <v>4.3921663006528076E-3</v>
      </c>
      <c r="AG850" s="44"/>
      <c r="AH850" s="25">
        <f t="array" ref="AH850">SUM(IF(Period=$AH$2,IF(Site=$A$807,IF(Provider=$B850,I))))</f>
        <v>0</v>
      </c>
      <c r="AI850" s="26">
        <f t="array" ref="AI850">SUM(IF(Period=$AH$2,IF(Site=$A$807,IF(Provider=$B850,J))))</f>
        <v>0</v>
      </c>
      <c r="AJ850" s="26"/>
      <c r="AK850" s="27">
        <f t="shared" si="425"/>
        <v>0</v>
      </c>
      <c r="AL850" s="27">
        <f t="shared" si="413"/>
        <v>0</v>
      </c>
      <c r="AM850" s="44"/>
      <c r="AN850" s="25">
        <f t="array" ref="AN850">SUM(IF(Period=$AN$2,IF(Site=$A$807,IF(Provider=$B850,I))))</f>
        <v>0</v>
      </c>
      <c r="AO850" s="26">
        <f t="array" ref="AO850">SUM(IF(Period=$AN$2,IF(Site=$A$807,IF(Provider=$B850,J))))</f>
        <v>0</v>
      </c>
      <c r="AP850" s="26"/>
      <c r="AQ850" s="27">
        <f t="shared" si="426"/>
        <v>0</v>
      </c>
      <c r="AR850" s="27">
        <f t="shared" si="414"/>
        <v>0</v>
      </c>
      <c r="AS850" s="44"/>
      <c r="AT850" s="25">
        <f t="array" ref="AT850">SUM(IF(Period=$AT$2,IF(Site=$A$807,IF(Provider=$B850,I))))</f>
        <v>109</v>
      </c>
      <c r="AU850" s="26">
        <f t="array" ref="AU850">SUM(IF(Period=$AT$2,IF(Site=$A$807,IF(Provider=$B850,J))))</f>
        <v>5.5596330275229402</v>
      </c>
      <c r="AV850" s="26"/>
      <c r="AW850" s="27">
        <f t="shared" si="427"/>
        <v>0.15455241009946455</v>
      </c>
      <c r="AX850" s="27">
        <f t="shared" si="415"/>
        <v>1.9094432366008145E-2</v>
      </c>
      <c r="AY850" s="44"/>
      <c r="AZ850" s="25">
        <f t="array" ref="AZ850">SUM(IF(Period=$AZ$2,IF(Site=$A$807,IF(Provider=$B850,I))))</f>
        <v>211</v>
      </c>
      <c r="BA850" s="26">
        <f t="array" ref="BA850">SUM(IF(Period=$AZ$2,IF(Site=$A$807,IF(Provider=$B850,J))))</f>
        <v>4.4928909952606597</v>
      </c>
      <c r="BB850" s="26"/>
      <c r="BC850" s="27">
        <f t="shared" si="428"/>
        <v>0.24134419551934808</v>
      </c>
      <c r="BD850" s="27">
        <f t="shared" si="416"/>
        <v>3.0890547101567307E-2</v>
      </c>
      <c r="BE850" s="44"/>
      <c r="BF850" s="25">
        <f t="array" ref="BF850">SUM(IF(Period=$BF$2,IF(Site=$A$807,IF(Provider=$B850,I))))</f>
        <v>1</v>
      </c>
      <c r="BG850" s="26">
        <f t="array" ref="BG850">SUM(IF(Period=$BF$2,IF(Site=$A$807,IF(Provider=$B850,J))))</f>
        <v>15</v>
      </c>
      <c r="BH850" s="26"/>
      <c r="BI850" s="27">
        <f t="shared" si="429"/>
        <v>3.6398932297985924E-3</v>
      </c>
      <c r="BJ850" s="27">
        <f t="shared" si="417"/>
        <v>4.6413763227922517E-4</v>
      </c>
      <c r="BK850" s="44"/>
      <c r="BL850" s="25">
        <f t="array" ref="BL850">SUM(IF(Period=$BL$2,IF(Site=$A$807,IF(Provider=$B850,I))))</f>
        <v>79</v>
      </c>
      <c r="BM850" s="26">
        <f t="array" ref="BM850">SUM(IF(Period=$BL$2,IF(Site=$A$807,IF(Provider=$B850,J))))</f>
        <v>4.62025316455696</v>
      </c>
      <c r="BN850" s="26"/>
      <c r="BO850" s="27">
        <f t="shared" si="430"/>
        <v>8.8635259834871263E-2</v>
      </c>
      <c r="BP850" s="27">
        <f t="shared" si="418"/>
        <v>1.1348443864067402E-2</v>
      </c>
      <c r="BQ850" s="44"/>
      <c r="BR850" s="25">
        <f t="array" ref="BR850">SUM(IF(Period=$BR$2,IF(Site=$A$807,IF(Provider=$B850,I))))</f>
        <v>48</v>
      </c>
      <c r="BS850" s="26">
        <f t="array" ref="BS850">SUM(IF(Period=$BR$2,IF(Site=$A$807,IF(Provider=$B850,J))))</f>
        <v>4.3125</v>
      </c>
      <c r="BT850" s="26"/>
      <c r="BU850" s="27">
        <f t="shared" si="431"/>
        <v>4.7498852684717756E-2</v>
      </c>
      <c r="BV850" s="27">
        <f t="shared" si="419"/>
        <v>6.0719838080431788E-3</v>
      </c>
    </row>
    <row r="851" spans="2:74" outlineLevel="1" x14ac:dyDescent="0.25">
      <c r="B851" s="20" t="s">
        <v>916</v>
      </c>
      <c r="C851" s="44"/>
      <c r="D851" s="25">
        <f t="array" ref="D851">SUM(IF(Period=$D$2,IF(Site=$A$807,IF(Provider=$B851,I))))</f>
        <v>0</v>
      </c>
      <c r="E851" s="26">
        <f t="array" ref="E851">SUM(IF(Period=$D$2,IF(Site=$A$807,IF(Provider=$B851,J))))</f>
        <v>0</v>
      </c>
      <c r="F851" s="26"/>
      <c r="G851" s="27">
        <f t="shared" si="420"/>
        <v>0</v>
      </c>
      <c r="H851" s="27">
        <f t="shared" si="408"/>
        <v>0</v>
      </c>
      <c r="I851" s="44"/>
      <c r="J851" s="25">
        <f t="array" ref="J851">SUM(IF(Period=$J$2,IF(Site=$A$807,IF(Provider=$B851,I))))</f>
        <v>0</v>
      </c>
      <c r="K851" s="26">
        <f t="array" ref="K851">SUM(IF(Period=$J$2,IF(Site=$A$807,IF(Provider=$B851,J))))</f>
        <v>0</v>
      </c>
      <c r="L851" s="26"/>
      <c r="M851" s="27">
        <f t="shared" si="421"/>
        <v>0</v>
      </c>
      <c r="N851" s="27">
        <f t="shared" si="409"/>
        <v>0</v>
      </c>
      <c r="O851" s="44"/>
      <c r="P851" s="25">
        <f t="array" ref="P851">SUM(IF(Period=$P$2,IF(Site=$A$807,IF(Provider=$B851,I))))</f>
        <v>0</v>
      </c>
      <c r="Q851" s="26">
        <f t="array" ref="Q851">SUM(IF(Period=$P$2,IF(Site=$A$807,IF(Provider=$B851,J))))</f>
        <v>0</v>
      </c>
      <c r="R851" s="26"/>
      <c r="S851" s="27">
        <f t="shared" si="422"/>
        <v>0</v>
      </c>
      <c r="T851" s="27">
        <f t="shared" si="410"/>
        <v>0</v>
      </c>
      <c r="U851" s="44"/>
      <c r="V851" s="25">
        <f t="array" ref="V851">SUM(IF(Period=$V$2,IF(Site=$A$807,IF(Provider=$B851,I))))</f>
        <v>0</v>
      </c>
      <c r="W851" s="26">
        <f t="array" ref="W851">SUM(IF(Period=$V$2,IF(Site=$A$807,IF(Provider=$B851,J))))</f>
        <v>0</v>
      </c>
      <c r="X851" s="26"/>
      <c r="Y851" s="27">
        <f t="shared" si="423"/>
        <v>0</v>
      </c>
      <c r="Z851" s="27">
        <f t="shared" si="411"/>
        <v>0</v>
      </c>
      <c r="AA851" s="44"/>
      <c r="AB851" s="25">
        <f t="array" ref="AB851">SUM(IF(Period=$AB$2,IF(Site=$A$807,IF(Provider=$B851,I))))</f>
        <v>0</v>
      </c>
      <c r="AC851" s="26">
        <f t="array" ref="AC851">SUM(IF(Period=$AB$2,IF(Site=$A$807,IF(Provider=$B851,J))))</f>
        <v>0</v>
      </c>
      <c r="AD851" s="26"/>
      <c r="AE851" s="27">
        <f t="shared" si="424"/>
        <v>0</v>
      </c>
      <c r="AF851" s="27">
        <f t="shared" si="412"/>
        <v>0</v>
      </c>
      <c r="AG851" s="44"/>
      <c r="AH851" s="25">
        <f t="array" ref="AH851">SUM(IF(Period=$AH$2,IF(Site=$A$807,IF(Provider=$B851,I))))</f>
        <v>0</v>
      </c>
      <c r="AI851" s="26">
        <f t="array" ref="AI851">SUM(IF(Period=$AH$2,IF(Site=$A$807,IF(Provider=$B851,J))))</f>
        <v>0</v>
      </c>
      <c r="AJ851" s="26"/>
      <c r="AK851" s="27">
        <f t="shared" si="425"/>
        <v>0</v>
      </c>
      <c r="AL851" s="27">
        <f t="shared" si="413"/>
        <v>0</v>
      </c>
      <c r="AM851" s="44"/>
      <c r="AN851" s="25">
        <f t="array" ref="AN851">SUM(IF(Period=$AN$2,IF(Site=$A$807,IF(Provider=$B851,I))))</f>
        <v>41</v>
      </c>
      <c r="AO851" s="26">
        <f t="array" ref="AO851">SUM(IF(Period=$AN$2,IF(Site=$A$807,IF(Provider=$B851,J))))</f>
        <v>6.51219512195122</v>
      </c>
      <c r="AP851" s="26"/>
      <c r="AQ851" s="27">
        <f t="shared" si="426"/>
        <v>7.0504357010826524E-2</v>
      </c>
      <c r="AR851" s="27">
        <f t="shared" si="414"/>
        <v>8.5385353373840754E-3</v>
      </c>
      <c r="AS851" s="44"/>
      <c r="AT851" s="25">
        <f t="array" ref="AT851">SUM(IF(Period=$AT$2,IF(Site=$A$807,IF(Provider=$B851,I))))</f>
        <v>0</v>
      </c>
      <c r="AU851" s="26">
        <f t="array" ref="AU851">SUM(IF(Period=$AT$2,IF(Site=$A$807,IF(Provider=$B851,J))))</f>
        <v>0</v>
      </c>
      <c r="AV851" s="26"/>
      <c r="AW851" s="27">
        <f t="shared" si="427"/>
        <v>0</v>
      </c>
      <c r="AX851" s="27">
        <f t="shared" si="415"/>
        <v>0</v>
      </c>
      <c r="AY851" s="44"/>
      <c r="AZ851" s="25">
        <f t="array" ref="AZ851">SUM(IF(Period=$AZ$2,IF(Site=$A$807,IF(Provider=$B851,I))))</f>
        <v>0</v>
      </c>
      <c r="BA851" s="26">
        <f t="array" ref="BA851">SUM(IF(Period=$AZ$2,IF(Site=$A$807,IF(Provider=$B851,J))))</f>
        <v>0</v>
      </c>
      <c r="BB851" s="26"/>
      <c r="BC851" s="27">
        <f t="shared" si="428"/>
        <v>0</v>
      </c>
      <c r="BD851" s="27">
        <f t="shared" si="416"/>
        <v>0</v>
      </c>
      <c r="BE851" s="44"/>
      <c r="BF851" s="25">
        <f t="array" ref="BF851">SUM(IF(Period=$BF$2,IF(Site=$A$807,IF(Provider=$B851,I))))</f>
        <v>0</v>
      </c>
      <c r="BG851" s="26">
        <f t="array" ref="BG851">SUM(IF(Period=$BF$2,IF(Site=$A$807,IF(Provider=$B851,J))))</f>
        <v>0</v>
      </c>
      <c r="BH851" s="26"/>
      <c r="BI851" s="27">
        <f t="shared" si="429"/>
        <v>0</v>
      </c>
      <c r="BJ851" s="27">
        <f t="shared" si="417"/>
        <v>0</v>
      </c>
      <c r="BK851" s="44"/>
      <c r="BL851" s="25">
        <f t="array" ref="BL851">SUM(IF(Period=$BL$2,IF(Site=$A$807,IF(Provider=$B851,I))))</f>
        <v>0</v>
      </c>
      <c r="BM851" s="26">
        <f t="array" ref="BM851">SUM(IF(Period=$BL$2,IF(Site=$A$807,IF(Provider=$B851,J))))</f>
        <v>0</v>
      </c>
      <c r="BN851" s="26"/>
      <c r="BO851" s="27">
        <f t="shared" si="430"/>
        <v>0</v>
      </c>
      <c r="BP851" s="27">
        <f t="shared" si="418"/>
        <v>0</v>
      </c>
      <c r="BQ851" s="44"/>
      <c r="BR851" s="25">
        <f t="array" ref="BR851">SUM(IF(Period=$BR$2,IF(Site=$A$807,IF(Provider=$B851,I))))</f>
        <v>0</v>
      </c>
      <c r="BS851" s="26">
        <f t="array" ref="BS851">SUM(IF(Period=$BR$2,IF(Site=$A$807,IF(Provider=$B851,J))))</f>
        <v>0</v>
      </c>
      <c r="BT851" s="26"/>
      <c r="BU851" s="27">
        <f t="shared" si="431"/>
        <v>0</v>
      </c>
      <c r="BV851" s="27">
        <f t="shared" si="419"/>
        <v>0</v>
      </c>
    </row>
    <row r="852" spans="2:74" outlineLevel="1" x14ac:dyDescent="0.25">
      <c r="B852" s="20" t="s">
        <v>732</v>
      </c>
      <c r="C852" s="44"/>
      <c r="D852" s="25">
        <f t="array" ref="D852">SUM(IF(Period=$D$2,IF(Site=$A$807,IF(Provider=$B852,I))))</f>
        <v>0</v>
      </c>
      <c r="E852" s="26">
        <f t="array" ref="E852">SUM(IF(Period=$D$2,IF(Site=$A$807,IF(Provider=$B852,J))))</f>
        <v>0</v>
      </c>
      <c r="F852" s="26"/>
      <c r="G852" s="27">
        <f t="shared" si="420"/>
        <v>0</v>
      </c>
      <c r="H852" s="27">
        <f t="shared" si="408"/>
        <v>0</v>
      </c>
      <c r="I852" s="44"/>
      <c r="J852" s="25">
        <f t="array" ref="J852">SUM(IF(Period=$J$2,IF(Site=$A$807,IF(Provider=$B852,I))))</f>
        <v>5</v>
      </c>
      <c r="K852" s="26">
        <f t="array" ref="K852">SUM(IF(Period=$J$2,IF(Site=$A$807,IF(Provider=$B852,J))))</f>
        <v>11.8</v>
      </c>
      <c r="L852" s="26"/>
      <c r="M852" s="27">
        <f t="shared" si="421"/>
        <v>1.4097968936678614E-2</v>
      </c>
      <c r="N852" s="27">
        <f t="shared" si="409"/>
        <v>1.8279270068469807E-3</v>
      </c>
      <c r="O852" s="44"/>
      <c r="P852" s="25">
        <f t="array" ref="P852">SUM(IF(Period=$P$2,IF(Site=$A$807,IF(Provider=$B852,I))))</f>
        <v>96</v>
      </c>
      <c r="Q852" s="26">
        <f t="array" ref="Q852">SUM(IF(Period=$P$2,IF(Site=$A$807,IF(Provider=$B852,J))))</f>
        <v>6.552083333333333</v>
      </c>
      <c r="R852" s="26"/>
      <c r="S852" s="27">
        <f t="shared" si="422"/>
        <v>0.14217902350813744</v>
      </c>
      <c r="T852" s="27">
        <f t="shared" si="410"/>
        <v>1.8125756440550974E-2</v>
      </c>
      <c r="U852" s="44"/>
      <c r="V852" s="25">
        <f t="array" ref="V852">SUM(IF(Period=$V$2,IF(Site=$A$807,IF(Provider=$B852,I))))</f>
        <v>46</v>
      </c>
      <c r="W852" s="26">
        <f t="array" ref="W852">SUM(IF(Period=$V$2,IF(Site=$A$807,IF(Provider=$B852,J))))</f>
        <v>5.3043478260869561</v>
      </c>
      <c r="X852" s="26"/>
      <c r="Y852" s="27">
        <f t="shared" si="423"/>
        <v>5.7587915978286525E-2</v>
      </c>
      <c r="Z852" s="27">
        <f t="shared" si="411"/>
        <v>7.3791810318756422E-3</v>
      </c>
      <c r="AA852" s="44"/>
      <c r="AB852" s="25">
        <f t="array" ref="AB852">SUM(IF(Period=$AB$2,IF(Site=$A$807,IF(Provider=$B852,I))))</f>
        <v>110</v>
      </c>
      <c r="AC852" s="26">
        <f t="array" ref="AC852">SUM(IF(Period=$AB$2,IF(Site=$A$807,IF(Provider=$B852,J))))</f>
        <v>9.1181818181818191</v>
      </c>
      <c r="AD852" s="26"/>
      <c r="AE852" s="27">
        <f t="shared" si="424"/>
        <v>0.23622232689590203</v>
      </c>
      <c r="AF852" s="27">
        <f t="shared" si="412"/>
        <v>3.0173580818868267E-2</v>
      </c>
      <c r="AG852" s="44"/>
      <c r="AH852" s="25">
        <f t="array" ref="AH852">SUM(IF(Period=$AH$2,IF(Site=$A$807,IF(Provider=$B852,I))))</f>
        <v>76</v>
      </c>
      <c r="AI852" s="26">
        <f t="array" ref="AI852">SUM(IF(Period=$AH$2,IF(Site=$A$807,IF(Provider=$B852,J))))</f>
        <v>6.1184210526315796</v>
      </c>
      <c r="AJ852" s="26"/>
      <c r="AK852" s="27">
        <f t="shared" si="425"/>
        <v>0.12479871175523351</v>
      </c>
      <c r="AL852" s="27">
        <f t="shared" si="413"/>
        <v>1.5834638697813798E-2</v>
      </c>
      <c r="AM852" s="44"/>
      <c r="AN852" s="25">
        <f t="array" ref="AN852">SUM(IF(Period=$AN$2,IF(Site=$A$807,IF(Provider=$B852,I))))</f>
        <v>69</v>
      </c>
      <c r="AO852" s="26">
        <f t="array" ref="AO852">SUM(IF(Period=$AN$2,IF(Site=$A$807,IF(Provider=$B852,J))))</f>
        <v>4.1159420289855104</v>
      </c>
      <c r="AP852" s="26"/>
      <c r="AQ852" s="27">
        <f t="shared" si="426"/>
        <v>7.4993398468444744E-2</v>
      </c>
      <c r="AR852" s="27">
        <f t="shared" si="414"/>
        <v>9.0821874000639666E-3</v>
      </c>
      <c r="AS852" s="44"/>
      <c r="AT852" s="25">
        <f t="array" ref="AT852">SUM(IF(Period=$AT$2,IF(Site=$A$807,IF(Provider=$B852,I))))</f>
        <v>91</v>
      </c>
      <c r="AU852" s="26">
        <f t="array" ref="AU852">SUM(IF(Period=$AT$2,IF(Site=$A$807,IF(Provider=$B852,J))))</f>
        <v>6.1868131868131897</v>
      </c>
      <c r="AV852" s="26"/>
      <c r="AW852" s="27">
        <f t="shared" si="427"/>
        <v>0.14358581994389194</v>
      </c>
      <c r="AX852" s="27">
        <f t="shared" si="415"/>
        <v>1.7739546901093368E-2</v>
      </c>
      <c r="AY852" s="44"/>
      <c r="AZ852" s="25">
        <f t="array" ref="AZ852">SUM(IF(Period=$AZ$2,IF(Site=$A$807,IF(Provider=$B852,I))))</f>
        <v>65</v>
      </c>
      <c r="BA852" s="26">
        <f t="array" ref="BA852">SUM(IF(Period=$AZ$2,IF(Site=$A$807,IF(Provider=$B852,J))))</f>
        <v>5.12307692307692</v>
      </c>
      <c r="BB852" s="26"/>
      <c r="BC852" s="27">
        <f t="shared" si="428"/>
        <v>8.4775967413441899E-2</v>
      </c>
      <c r="BD852" s="27">
        <f t="shared" si="416"/>
        <v>1.0850793443904976E-2</v>
      </c>
      <c r="BE852" s="44"/>
      <c r="BF852" s="25">
        <f t="array" ref="BF852">SUM(IF(Period=$BF$2,IF(Site=$A$807,IF(Provider=$B852,I))))</f>
        <v>66</v>
      </c>
      <c r="BG852" s="26">
        <f t="array" ref="BG852">SUM(IF(Period=$BF$2,IF(Site=$A$807,IF(Provider=$B852,J))))</f>
        <v>5.4242424242424203</v>
      </c>
      <c r="BH852" s="26"/>
      <c r="BI852" s="27">
        <f t="shared" si="429"/>
        <v>8.6872118417859676E-2</v>
      </c>
      <c r="BJ852" s="27">
        <f t="shared" si="417"/>
        <v>1.1077418157064166E-2</v>
      </c>
      <c r="BK852" s="44"/>
      <c r="BL852" s="25">
        <f t="array" ref="BL852">SUM(IF(Period=$BL$2,IF(Site=$A$807,IF(Provider=$B852,I))))</f>
        <v>55</v>
      </c>
      <c r="BM852" s="26">
        <f t="array" ref="BM852">SUM(IF(Period=$BL$2,IF(Site=$A$807,IF(Provider=$B852,J))))</f>
        <v>3.1090909090909098</v>
      </c>
      <c r="BN852" s="26"/>
      <c r="BO852" s="27">
        <f t="shared" si="430"/>
        <v>4.1525012141816427E-2</v>
      </c>
      <c r="BP852" s="27">
        <f t="shared" si="418"/>
        <v>5.3166682212480191E-3</v>
      </c>
      <c r="BQ852" s="44"/>
      <c r="BR852" s="25">
        <f t="array" ref="BR852">SUM(IF(Period=$BR$2,IF(Site=$A$807,IF(Provider=$B852,I))))</f>
        <v>31</v>
      </c>
      <c r="BS852" s="26">
        <f t="array" ref="BS852">SUM(IF(Period=$BR$2,IF(Site=$A$807,IF(Provider=$B852,J))))</f>
        <v>3.32258064516129</v>
      </c>
      <c r="BT852" s="26"/>
      <c r="BU852" s="27">
        <f t="shared" si="431"/>
        <v>2.363469481413492E-2</v>
      </c>
      <c r="BV852" s="27">
        <f t="shared" si="419"/>
        <v>3.0213252764659292E-3</v>
      </c>
    </row>
    <row r="853" spans="2:74" outlineLevel="1" x14ac:dyDescent="0.25">
      <c r="B853" s="20" t="s">
        <v>711</v>
      </c>
      <c r="C853" s="44"/>
      <c r="D853" s="25">
        <f t="array" ref="D853">SUM(IF(Period=$D$2,IF(Site=$A$807,IF(Provider=$B853,I))))</f>
        <v>28</v>
      </c>
      <c r="E853" s="26">
        <f t="array" ref="E853">SUM(IF(Period=$D$2,IF(Site=$A$807,IF(Provider=$B853,J))))</f>
        <v>3.2142857142857144</v>
      </c>
      <c r="F853" s="26"/>
      <c r="G853" s="27">
        <f t="shared" si="420"/>
        <v>2.0385050962627407E-2</v>
      </c>
      <c r="H853" s="27">
        <f t="shared" si="408"/>
        <v>2.6066556607872104E-3</v>
      </c>
      <c r="I853" s="44"/>
      <c r="J853" s="25">
        <f t="array" ref="J853">SUM(IF(Period=$J$2,IF(Site=$A$807,IF(Provider=$B853,I))))</f>
        <v>26</v>
      </c>
      <c r="K853" s="26">
        <f t="array" ref="K853">SUM(IF(Period=$J$2,IF(Site=$A$807,IF(Provider=$B853,J))))</f>
        <v>8.5</v>
      </c>
      <c r="L853" s="26"/>
      <c r="M853" s="27">
        <f t="shared" si="421"/>
        <v>5.2807646356033452E-2</v>
      </c>
      <c r="N853" s="27">
        <f t="shared" si="409"/>
        <v>6.846980822257335E-3</v>
      </c>
      <c r="O853" s="44"/>
      <c r="P853" s="25">
        <f t="array" ref="P853">SUM(IF(Period=$P$2,IF(Site=$A$807,IF(Provider=$B853,I))))</f>
        <v>0</v>
      </c>
      <c r="Q853" s="26">
        <f t="array" ref="Q853">SUM(IF(Period=$P$2,IF(Site=$A$807,IF(Provider=$B853,J))))</f>
        <v>0</v>
      </c>
      <c r="R853" s="26"/>
      <c r="S853" s="27">
        <f t="shared" si="422"/>
        <v>0</v>
      </c>
      <c r="T853" s="27">
        <f t="shared" si="410"/>
        <v>0</v>
      </c>
      <c r="U853" s="44"/>
      <c r="V853" s="25">
        <f t="array" ref="V853">SUM(IF(Period=$V$2,IF(Site=$A$807,IF(Provider=$B853,I))))</f>
        <v>0</v>
      </c>
      <c r="W853" s="26">
        <f t="array" ref="W853">SUM(IF(Period=$V$2,IF(Site=$A$807,IF(Provider=$B853,J))))</f>
        <v>0</v>
      </c>
      <c r="X853" s="26"/>
      <c r="Y853" s="27">
        <f t="shared" si="423"/>
        <v>0</v>
      </c>
      <c r="Z853" s="27">
        <f t="shared" si="411"/>
        <v>0</v>
      </c>
      <c r="AA853" s="44"/>
      <c r="AB853" s="25">
        <f t="array" ref="AB853">SUM(IF(Period=$AB$2,IF(Site=$A$807,IF(Provider=$B853,I))))</f>
        <v>0</v>
      </c>
      <c r="AC853" s="26">
        <f t="array" ref="AC853">SUM(IF(Period=$AB$2,IF(Site=$A$807,IF(Provider=$B853,J))))</f>
        <v>0</v>
      </c>
      <c r="AD853" s="26"/>
      <c r="AE853" s="27">
        <f t="shared" si="424"/>
        <v>0</v>
      </c>
      <c r="AF853" s="27">
        <f t="shared" si="412"/>
        <v>0</v>
      </c>
      <c r="AG853" s="44"/>
      <c r="AH853" s="25">
        <f t="array" ref="AH853">SUM(IF(Period=$AH$2,IF(Site=$A$807,IF(Provider=$B853,I))))</f>
        <v>0</v>
      </c>
      <c r="AI853" s="26">
        <f t="array" ref="AI853">SUM(IF(Period=$AH$2,IF(Site=$A$807,IF(Provider=$B853,J))))</f>
        <v>0</v>
      </c>
      <c r="AJ853" s="26"/>
      <c r="AK853" s="27">
        <f t="shared" si="425"/>
        <v>0</v>
      </c>
      <c r="AL853" s="27">
        <f t="shared" si="413"/>
        <v>0</v>
      </c>
      <c r="AM853" s="44"/>
      <c r="AN853" s="25">
        <f t="array" ref="AN853">SUM(IF(Period=$AN$2,IF(Site=$A$807,IF(Provider=$B853,I))))</f>
        <v>0</v>
      </c>
      <c r="AO853" s="26">
        <f t="array" ref="AO853">SUM(IF(Period=$AN$2,IF(Site=$A$807,IF(Provider=$B853,J))))</f>
        <v>0</v>
      </c>
      <c r="AP853" s="26"/>
      <c r="AQ853" s="27">
        <f t="shared" si="426"/>
        <v>0</v>
      </c>
      <c r="AR853" s="27">
        <f t="shared" si="414"/>
        <v>0</v>
      </c>
      <c r="AS853" s="44"/>
      <c r="AT853" s="25">
        <f t="array" ref="AT853">SUM(IF(Period=$AT$2,IF(Site=$A$807,IF(Provider=$B853,I))))</f>
        <v>0</v>
      </c>
      <c r="AU853" s="26">
        <f t="array" ref="AU853">SUM(IF(Period=$AT$2,IF(Site=$A$807,IF(Provider=$B853,J))))</f>
        <v>0</v>
      </c>
      <c r="AV853" s="26"/>
      <c r="AW853" s="27">
        <f t="shared" si="427"/>
        <v>0</v>
      </c>
      <c r="AX853" s="27">
        <f t="shared" si="415"/>
        <v>0</v>
      </c>
      <c r="AY853" s="44"/>
      <c r="AZ853" s="25">
        <f t="array" ref="AZ853">SUM(IF(Period=$AZ$2,IF(Site=$A$807,IF(Provider=$B853,I))))</f>
        <v>0</v>
      </c>
      <c r="BA853" s="26">
        <f t="array" ref="BA853">SUM(IF(Period=$AZ$2,IF(Site=$A$807,IF(Provider=$B853,J))))</f>
        <v>0</v>
      </c>
      <c r="BB853" s="26"/>
      <c r="BC853" s="27">
        <f t="shared" si="428"/>
        <v>0</v>
      </c>
      <c r="BD853" s="27">
        <f t="shared" si="416"/>
        <v>0</v>
      </c>
      <c r="BE853" s="44"/>
      <c r="BF853" s="25">
        <f t="array" ref="BF853">SUM(IF(Period=$BF$2,IF(Site=$A$807,IF(Provider=$B853,I))))</f>
        <v>0</v>
      </c>
      <c r="BG853" s="26">
        <f t="array" ref="BG853">SUM(IF(Period=$BF$2,IF(Site=$A$807,IF(Provider=$B853,J))))</f>
        <v>0</v>
      </c>
      <c r="BH853" s="26"/>
      <c r="BI853" s="27">
        <f t="shared" si="429"/>
        <v>0</v>
      </c>
      <c r="BJ853" s="27">
        <f t="shared" si="417"/>
        <v>0</v>
      </c>
      <c r="BK853" s="44"/>
      <c r="BL853" s="25">
        <f t="array" ref="BL853">SUM(IF(Period=$BL$2,IF(Site=$A$807,IF(Provider=$B853,I))))</f>
        <v>0</v>
      </c>
      <c r="BM853" s="26">
        <f t="array" ref="BM853">SUM(IF(Period=$BL$2,IF(Site=$A$807,IF(Provider=$B853,J))))</f>
        <v>0</v>
      </c>
      <c r="BN853" s="26"/>
      <c r="BO853" s="27">
        <f t="shared" si="430"/>
        <v>0</v>
      </c>
      <c r="BP853" s="27">
        <f t="shared" si="418"/>
        <v>0</v>
      </c>
      <c r="BQ853" s="44"/>
      <c r="BR853" s="25">
        <f t="array" ref="BR853">SUM(IF(Period=$BR$2,IF(Site=$A$807,IF(Provider=$B853,I))))</f>
        <v>0</v>
      </c>
      <c r="BS853" s="26">
        <f t="array" ref="BS853">SUM(IF(Period=$BR$2,IF(Site=$A$807,IF(Provider=$B853,J))))</f>
        <v>0</v>
      </c>
      <c r="BT853" s="26"/>
      <c r="BU853" s="27">
        <f t="shared" si="431"/>
        <v>0</v>
      </c>
      <c r="BV853" s="27">
        <f t="shared" si="419"/>
        <v>0</v>
      </c>
    </row>
    <row r="854" spans="2:74" outlineLevel="1" x14ac:dyDescent="0.25">
      <c r="B854" s="20" t="s">
        <v>819</v>
      </c>
      <c r="C854" s="44"/>
      <c r="D854" s="25">
        <f t="array" ref="D854">SUM(IF(Period=$D$2,IF(Site=$A$807,IF(Provider=$B854,I))))</f>
        <v>0</v>
      </c>
      <c r="E854" s="26">
        <f t="array" ref="E854">SUM(IF(Period=$D$2,IF(Site=$A$807,IF(Provider=$B854,J))))</f>
        <v>0</v>
      </c>
      <c r="F854" s="26"/>
      <c r="G854" s="27">
        <f t="shared" si="420"/>
        <v>0</v>
      </c>
      <c r="H854" s="27">
        <f t="shared" si="408"/>
        <v>0</v>
      </c>
      <c r="I854" s="44"/>
      <c r="J854" s="25">
        <f t="array" ref="J854">SUM(IF(Period=$J$2,IF(Site=$A$807,IF(Provider=$B854,I))))</f>
        <v>133</v>
      </c>
      <c r="K854" s="26">
        <f t="array" ref="K854">SUM(IF(Period=$J$2,IF(Site=$A$807,IF(Provider=$B854,J))))</f>
        <v>10.165413533834586</v>
      </c>
      <c r="L854" s="26"/>
      <c r="M854" s="27">
        <f t="shared" si="421"/>
        <v>0.32305854241338117</v>
      </c>
      <c r="N854" s="27">
        <f t="shared" si="409"/>
        <v>4.1887412089103702E-2</v>
      </c>
      <c r="O854" s="44"/>
      <c r="P854" s="25">
        <f t="array" ref="P854">SUM(IF(Period=$P$2,IF(Site=$A$807,IF(Provider=$B854,I))))</f>
        <v>114</v>
      </c>
      <c r="Q854" s="26">
        <f t="array" ref="Q854">SUM(IF(Period=$P$2,IF(Site=$A$807,IF(Provider=$B854,J))))</f>
        <v>4.7105263157894735</v>
      </c>
      <c r="R854" s="26"/>
      <c r="S854" s="27">
        <f t="shared" si="422"/>
        <v>0.12138336347197105</v>
      </c>
      <c r="T854" s="27">
        <f t="shared" si="410"/>
        <v>1.547461241427007E-2</v>
      </c>
      <c r="U854" s="44"/>
      <c r="V854" s="25">
        <f t="array" ref="V854">SUM(IF(Period=$V$2,IF(Site=$A$807,IF(Provider=$B854,I))))</f>
        <v>103</v>
      </c>
      <c r="W854" s="26">
        <f t="array" ref="W854">SUM(IF(Period=$V$2,IF(Site=$A$807,IF(Provider=$B854,J))))</f>
        <v>4.9029126213592233</v>
      </c>
      <c r="X854" s="26"/>
      <c r="Y854" s="27">
        <f t="shared" si="423"/>
        <v>0.11918810479112581</v>
      </c>
      <c r="Z854" s="27">
        <f t="shared" si="411"/>
        <v>1.5272485332365573E-2</v>
      </c>
      <c r="AA854" s="44"/>
      <c r="AB854" s="25">
        <f t="array" ref="AB854">SUM(IF(Period=$AB$2,IF(Site=$A$807,IF(Provider=$B854,I))))</f>
        <v>124</v>
      </c>
      <c r="AC854" s="26">
        <f t="array" ref="AC854">SUM(IF(Period=$AB$2,IF(Site=$A$807,IF(Provider=$B854,J))))</f>
        <v>4.7016129032258061</v>
      </c>
      <c r="AD854" s="26"/>
      <c r="AE854" s="27">
        <f t="shared" si="424"/>
        <v>0.13730569948186527</v>
      </c>
      <c r="AF854" s="27">
        <f t="shared" si="412"/>
        <v>1.7538581871784843E-2</v>
      </c>
      <c r="AG854" s="44"/>
      <c r="AH854" s="25">
        <f t="array" ref="AH854">SUM(IF(Period=$AH$2,IF(Site=$A$807,IF(Provider=$B854,I))))</f>
        <v>76</v>
      </c>
      <c r="AI854" s="26">
        <f t="array" ref="AI854">SUM(IF(Period=$AH$2,IF(Site=$A$807,IF(Provider=$B854,J))))</f>
        <v>4.25</v>
      </c>
      <c r="AJ854" s="26"/>
      <c r="AK854" s="27">
        <f t="shared" si="425"/>
        <v>8.668813741277509E-2</v>
      </c>
      <c r="AL854" s="27">
        <f t="shared" si="413"/>
        <v>1.0999114622352381E-2</v>
      </c>
      <c r="AM854" s="44"/>
      <c r="AN854" s="25">
        <f t="array" ref="AN854">SUM(IF(Period=$AN$2,IF(Site=$A$807,IF(Provider=$B854,I))))</f>
        <v>112</v>
      </c>
      <c r="AO854" s="26">
        <f t="array" ref="AO854">SUM(IF(Period=$AN$2,IF(Site=$A$807,IF(Provider=$B854,J))))</f>
        <v>5.8303571428571397</v>
      </c>
      <c r="AP854" s="26"/>
      <c r="AQ854" s="27">
        <f t="shared" si="426"/>
        <v>0.17243200422498009</v>
      </c>
      <c r="AR854" s="27">
        <f t="shared" si="414"/>
        <v>2.0882635113527333E-2</v>
      </c>
      <c r="AS854" s="44"/>
      <c r="AT854" s="25">
        <f t="array" ref="AT854">SUM(IF(Period=$AT$2,IF(Site=$A$807,IF(Provider=$B854,I))))</f>
        <v>13</v>
      </c>
      <c r="AU854" s="26">
        <f t="array" ref="AU854">SUM(IF(Period=$AT$2,IF(Site=$A$807,IF(Provider=$B854,J))))</f>
        <v>3.0769230769230802</v>
      </c>
      <c r="AV854" s="26"/>
      <c r="AW854" s="27">
        <f t="shared" si="427"/>
        <v>1.0201479214486112E-2</v>
      </c>
      <c r="AX854" s="27">
        <f t="shared" si="415"/>
        <v>1.2603585720137392E-3</v>
      </c>
      <c r="AY854" s="44"/>
      <c r="AZ854" s="25">
        <f t="array" ref="AZ854">SUM(IF(Period=$AZ$2,IF(Site=$A$807,IF(Provider=$B854,I))))</f>
        <v>96</v>
      </c>
      <c r="BA854" s="26">
        <f t="array" ref="BA854">SUM(IF(Period=$AZ$2,IF(Site=$A$807,IF(Provider=$B854,J))))</f>
        <v>5.5104166666666696</v>
      </c>
      <c r="BB854" s="26"/>
      <c r="BC854" s="27">
        <f t="shared" si="428"/>
        <v>0.13467413441955201</v>
      </c>
      <c r="BD854" s="27">
        <f t="shared" si="416"/>
        <v>1.7237446642119337E-2</v>
      </c>
      <c r="BE854" s="44"/>
      <c r="BF854" s="25">
        <f t="array" ref="BF854">SUM(IF(Period=$BF$2,IF(Site=$A$807,IF(Provider=$B854,I))))</f>
        <v>87</v>
      </c>
      <c r="BG854" s="26">
        <f t="array" ref="BG854">SUM(IF(Period=$BF$2,IF(Site=$A$807,IF(Provider=$B854,J))))</f>
        <v>2.14942528735632</v>
      </c>
      <c r="BH854" s="26"/>
      <c r="BI854" s="27">
        <f t="shared" si="429"/>
        <v>4.5377335598155745E-2</v>
      </c>
      <c r="BJ854" s="27">
        <f t="shared" si="417"/>
        <v>5.786249149081003E-3</v>
      </c>
      <c r="BK854" s="44"/>
      <c r="BL854" s="25">
        <f t="array" ref="BL854">SUM(IF(Period=$BL$2,IF(Site=$A$807,IF(Provider=$B854,I))))</f>
        <v>54</v>
      </c>
      <c r="BM854" s="26">
        <f t="array" ref="BM854">SUM(IF(Period=$BL$2,IF(Site=$A$807,IF(Provider=$B854,J))))</f>
        <v>2.7222222222222201</v>
      </c>
      <c r="BN854" s="26"/>
      <c r="BO854" s="27">
        <f t="shared" si="430"/>
        <v>3.5696940262263208E-2</v>
      </c>
      <c r="BP854" s="27">
        <f t="shared" si="418"/>
        <v>4.5704691726518015E-3</v>
      </c>
      <c r="BQ854" s="44"/>
      <c r="BR854" s="25">
        <f t="array" ref="BR854">SUM(IF(Period=$BR$2,IF(Site=$A$807,IF(Provider=$B854,I))))</f>
        <v>136</v>
      </c>
      <c r="BS854" s="26">
        <f t="array" ref="BS854">SUM(IF(Period=$BR$2,IF(Site=$A$807,IF(Provider=$B854,J))))</f>
        <v>5.0294117647058796</v>
      </c>
      <c r="BT854" s="26"/>
      <c r="BU854" s="27">
        <f t="shared" si="431"/>
        <v>0.15695273061037165</v>
      </c>
      <c r="BV854" s="27">
        <f t="shared" si="419"/>
        <v>2.0063946496142668E-2</v>
      </c>
    </row>
    <row r="855" spans="2:74" outlineLevel="1" x14ac:dyDescent="0.25">
      <c r="B855" s="20" t="s">
        <v>856</v>
      </c>
      <c r="C855" s="44"/>
      <c r="D855" s="25">
        <f t="array" ref="D855">SUM(IF(Period=$D$2,IF(Site=$A$807,IF(Provider=$B855,I))))</f>
        <v>0</v>
      </c>
      <c r="E855" s="26">
        <f t="array" ref="E855">SUM(IF(Period=$D$2,IF(Site=$A$807,IF(Provider=$B855,J))))</f>
        <v>0</v>
      </c>
      <c r="F855" s="26"/>
      <c r="G855" s="27">
        <f t="shared" si="420"/>
        <v>0</v>
      </c>
      <c r="H855" s="27">
        <f t="shared" si="408"/>
        <v>0</v>
      </c>
      <c r="I855" s="44"/>
      <c r="J855" s="25">
        <f t="array" ref="J855">SUM(IF(Period=$J$2,IF(Site=$A$807,IF(Provider=$B855,I))))</f>
        <v>0</v>
      </c>
      <c r="K855" s="26">
        <f t="array" ref="K855">SUM(IF(Period=$J$2,IF(Site=$A$807,IF(Provider=$B855,J))))</f>
        <v>0</v>
      </c>
      <c r="L855" s="26"/>
      <c r="M855" s="27">
        <f t="shared" si="421"/>
        <v>0</v>
      </c>
      <c r="N855" s="27">
        <f t="shared" si="409"/>
        <v>0</v>
      </c>
      <c r="O855" s="44"/>
      <c r="P855" s="25">
        <f t="array" ref="P855">SUM(IF(Period=$P$2,IF(Site=$A$807,IF(Provider=$B855,I))))</f>
        <v>3</v>
      </c>
      <c r="Q855" s="26">
        <f t="array" ref="Q855">SUM(IF(Period=$P$2,IF(Site=$A$807,IF(Provider=$B855,J))))</f>
        <v>6.333333333333333</v>
      </c>
      <c r="R855" s="26"/>
      <c r="S855" s="27">
        <f t="shared" si="422"/>
        <v>4.2947558770343583E-3</v>
      </c>
      <c r="T855" s="27">
        <f t="shared" si="410"/>
        <v>5.4751887499279576E-4</v>
      </c>
      <c r="U855" s="44"/>
      <c r="V855" s="25">
        <f t="array" ref="V855">SUM(IF(Period=$V$2,IF(Site=$A$807,IF(Provider=$B855,I))))</f>
        <v>0</v>
      </c>
      <c r="W855" s="26">
        <f t="array" ref="W855">SUM(IF(Period=$V$2,IF(Site=$A$807,IF(Provider=$B855,J))))</f>
        <v>0</v>
      </c>
      <c r="X855" s="26"/>
      <c r="Y855" s="27">
        <f t="shared" si="423"/>
        <v>0</v>
      </c>
      <c r="Z855" s="27">
        <f t="shared" si="411"/>
        <v>0</v>
      </c>
      <c r="AA855" s="44"/>
      <c r="AB855" s="25">
        <f t="array" ref="AB855">SUM(IF(Period=$AB$2,IF(Site=$A$807,IF(Provider=$B855,I))))</f>
        <v>0</v>
      </c>
      <c r="AC855" s="26">
        <f t="array" ref="AC855">SUM(IF(Period=$AB$2,IF(Site=$A$807,IF(Provider=$B855,J))))</f>
        <v>0</v>
      </c>
      <c r="AD855" s="26"/>
      <c r="AE855" s="27">
        <f t="shared" si="424"/>
        <v>0</v>
      </c>
      <c r="AF855" s="27">
        <f t="shared" si="412"/>
        <v>0</v>
      </c>
      <c r="AG855" s="44"/>
      <c r="AH855" s="25">
        <f t="array" ref="AH855">SUM(IF(Period=$AH$2,IF(Site=$A$807,IF(Provider=$B855,I))))</f>
        <v>0</v>
      </c>
      <c r="AI855" s="26">
        <f t="array" ref="AI855">SUM(IF(Period=$AH$2,IF(Site=$A$807,IF(Provider=$B855,J))))</f>
        <v>0</v>
      </c>
      <c r="AJ855" s="26"/>
      <c r="AK855" s="27">
        <f t="shared" si="425"/>
        <v>0</v>
      </c>
      <c r="AL855" s="27">
        <f t="shared" si="413"/>
        <v>0</v>
      </c>
      <c r="AM855" s="44"/>
      <c r="AN855" s="25">
        <f t="array" ref="AN855">SUM(IF(Period=$AN$2,IF(Site=$A$807,IF(Provider=$B855,I))))</f>
        <v>0</v>
      </c>
      <c r="AO855" s="26">
        <f t="array" ref="AO855">SUM(IF(Period=$AN$2,IF(Site=$A$807,IF(Provider=$B855,J))))</f>
        <v>0</v>
      </c>
      <c r="AP855" s="26"/>
      <c r="AQ855" s="27">
        <f t="shared" si="426"/>
        <v>0</v>
      </c>
      <c r="AR855" s="27">
        <f t="shared" si="414"/>
        <v>0</v>
      </c>
      <c r="AS855" s="44"/>
      <c r="AT855" s="25">
        <f t="array" ref="AT855">SUM(IF(Period=$AT$2,IF(Site=$A$807,IF(Provider=$B855,I))))</f>
        <v>0</v>
      </c>
      <c r="AU855" s="26">
        <f t="array" ref="AU855">SUM(IF(Period=$AT$2,IF(Site=$A$807,IF(Provider=$B855,J))))</f>
        <v>0</v>
      </c>
      <c r="AV855" s="26"/>
      <c r="AW855" s="27">
        <f t="shared" si="427"/>
        <v>0</v>
      </c>
      <c r="AX855" s="27">
        <f t="shared" si="415"/>
        <v>0</v>
      </c>
      <c r="AY855" s="44"/>
      <c r="AZ855" s="25">
        <f t="array" ref="AZ855">SUM(IF(Period=$AZ$2,IF(Site=$A$807,IF(Provider=$B855,I))))</f>
        <v>0</v>
      </c>
      <c r="BA855" s="26">
        <f t="array" ref="BA855">SUM(IF(Period=$AZ$2,IF(Site=$A$807,IF(Provider=$B855,J))))</f>
        <v>0</v>
      </c>
      <c r="BB855" s="26"/>
      <c r="BC855" s="27">
        <f t="shared" si="428"/>
        <v>0</v>
      </c>
      <c r="BD855" s="27">
        <f t="shared" si="416"/>
        <v>0</v>
      </c>
      <c r="BE855" s="44"/>
      <c r="BF855" s="25">
        <f t="array" ref="BF855">SUM(IF(Period=$BF$2,IF(Site=$A$807,IF(Provider=$B855,I))))</f>
        <v>0</v>
      </c>
      <c r="BG855" s="26">
        <f t="array" ref="BG855">SUM(IF(Period=$BF$2,IF(Site=$A$807,IF(Provider=$B855,J))))</f>
        <v>0</v>
      </c>
      <c r="BH855" s="26"/>
      <c r="BI855" s="27">
        <f t="shared" si="429"/>
        <v>0</v>
      </c>
      <c r="BJ855" s="27">
        <f t="shared" si="417"/>
        <v>0</v>
      </c>
      <c r="BK855" s="44"/>
      <c r="BL855" s="25">
        <f t="array" ref="BL855">SUM(IF(Period=$BL$2,IF(Site=$A$807,IF(Provider=$B855,I))))</f>
        <v>0</v>
      </c>
      <c r="BM855" s="26">
        <f t="array" ref="BM855">SUM(IF(Period=$BL$2,IF(Site=$A$807,IF(Provider=$B855,J))))</f>
        <v>0</v>
      </c>
      <c r="BN855" s="26"/>
      <c r="BO855" s="27">
        <f t="shared" si="430"/>
        <v>0</v>
      </c>
      <c r="BP855" s="27">
        <f t="shared" si="418"/>
        <v>0</v>
      </c>
      <c r="BQ855" s="44"/>
      <c r="BR855" s="25">
        <f t="array" ref="BR855">SUM(IF(Period=$BR$2,IF(Site=$A$807,IF(Provider=$B855,I))))</f>
        <v>0</v>
      </c>
      <c r="BS855" s="26">
        <f t="array" ref="BS855">SUM(IF(Period=$BR$2,IF(Site=$A$807,IF(Provider=$B855,J))))</f>
        <v>0</v>
      </c>
      <c r="BT855" s="26"/>
      <c r="BU855" s="27">
        <f t="shared" si="431"/>
        <v>0</v>
      </c>
      <c r="BV855" s="27">
        <f t="shared" si="419"/>
        <v>0</v>
      </c>
    </row>
    <row r="856" spans="2:74" outlineLevel="1" x14ac:dyDescent="0.25">
      <c r="B856" s="20" t="s">
        <v>655</v>
      </c>
      <c r="C856" s="44"/>
      <c r="D856" s="25">
        <f t="array" ref="D856">SUM(IF(Period=$D$2,IF(Site=$A$807,IF(Provider=$B856,I))))</f>
        <v>0</v>
      </c>
      <c r="E856" s="26">
        <f t="array" ref="E856">SUM(IF(Period=$D$2,IF(Site=$A$807,IF(Provider=$B856,J))))</f>
        <v>0</v>
      </c>
      <c r="F856" s="26"/>
      <c r="G856" s="27">
        <f t="shared" si="420"/>
        <v>0</v>
      </c>
      <c r="H856" s="27">
        <f t="shared" si="408"/>
        <v>0</v>
      </c>
      <c r="I856" s="44"/>
      <c r="J856" s="25">
        <f t="array" ref="J856">SUM(IF(Period=$J$2,IF(Site=$A$807,IF(Provider=$B856,I))))</f>
        <v>23</v>
      </c>
      <c r="K856" s="26">
        <f t="array" ref="K856">SUM(IF(Period=$J$2,IF(Site=$A$807,IF(Provider=$B856,J))))</f>
        <v>7.7826086956521738</v>
      </c>
      <c r="L856" s="26"/>
      <c r="M856" s="27">
        <f t="shared" si="421"/>
        <v>4.2771804062126641E-2</v>
      </c>
      <c r="N856" s="27">
        <f t="shared" si="409"/>
        <v>5.5457446478916874E-3</v>
      </c>
      <c r="O856" s="44"/>
      <c r="P856" s="25">
        <f t="array" ref="P856">SUM(IF(Period=$P$2,IF(Site=$A$807,IF(Provider=$B856,I))))</f>
        <v>0</v>
      </c>
      <c r="Q856" s="26">
        <f t="array" ref="Q856">SUM(IF(Period=$P$2,IF(Site=$A$807,IF(Provider=$B856,J))))</f>
        <v>0</v>
      </c>
      <c r="R856" s="26"/>
      <c r="S856" s="27">
        <f t="shared" si="422"/>
        <v>0</v>
      </c>
      <c r="T856" s="27">
        <f t="shared" si="410"/>
        <v>0</v>
      </c>
      <c r="U856" s="44"/>
      <c r="V856" s="25">
        <f t="array" ref="V856">SUM(IF(Period=$V$2,IF(Site=$A$807,IF(Provider=$B856,I))))</f>
        <v>0</v>
      </c>
      <c r="W856" s="26">
        <f t="array" ref="W856">SUM(IF(Period=$V$2,IF(Site=$A$807,IF(Provider=$B856,J))))</f>
        <v>0</v>
      </c>
      <c r="X856" s="26"/>
      <c r="Y856" s="27">
        <f t="shared" si="423"/>
        <v>0</v>
      </c>
      <c r="Z856" s="27">
        <f t="shared" si="411"/>
        <v>0</v>
      </c>
      <c r="AA856" s="44"/>
      <c r="AB856" s="25">
        <f t="array" ref="AB856">SUM(IF(Period=$AB$2,IF(Site=$A$807,IF(Provider=$B856,I))))</f>
        <v>0</v>
      </c>
      <c r="AC856" s="26">
        <f t="array" ref="AC856">SUM(IF(Period=$AB$2,IF(Site=$A$807,IF(Provider=$B856,J))))</f>
        <v>0</v>
      </c>
      <c r="AD856" s="26"/>
      <c r="AE856" s="27">
        <f t="shared" si="424"/>
        <v>0</v>
      </c>
      <c r="AF856" s="27">
        <f t="shared" si="412"/>
        <v>0</v>
      </c>
      <c r="AG856" s="44"/>
      <c r="AH856" s="25">
        <f t="array" ref="AH856">SUM(IF(Period=$AH$2,IF(Site=$A$807,IF(Provider=$B856,I))))</f>
        <v>0</v>
      </c>
      <c r="AI856" s="26">
        <f t="array" ref="AI856">SUM(IF(Period=$AH$2,IF(Site=$A$807,IF(Provider=$B856,J))))</f>
        <v>0</v>
      </c>
      <c r="AJ856" s="26"/>
      <c r="AK856" s="27">
        <f t="shared" si="425"/>
        <v>0</v>
      </c>
      <c r="AL856" s="27">
        <f t="shared" si="413"/>
        <v>0</v>
      </c>
      <c r="AM856" s="44"/>
      <c r="AN856" s="25">
        <f t="array" ref="AN856">SUM(IF(Period=$AN$2,IF(Site=$A$807,IF(Provider=$B856,I))))</f>
        <v>0</v>
      </c>
      <c r="AO856" s="26">
        <f t="array" ref="AO856">SUM(IF(Period=$AN$2,IF(Site=$A$807,IF(Provider=$B856,J))))</f>
        <v>0</v>
      </c>
      <c r="AP856" s="26"/>
      <c r="AQ856" s="27">
        <f t="shared" si="426"/>
        <v>0</v>
      </c>
      <c r="AR856" s="27">
        <f t="shared" si="414"/>
        <v>0</v>
      </c>
      <c r="AS856" s="44"/>
      <c r="AT856" s="25">
        <f t="array" ref="AT856">SUM(IF(Period=$AT$2,IF(Site=$A$807,IF(Provider=$B856,I))))</f>
        <v>0</v>
      </c>
      <c r="AU856" s="26">
        <f t="array" ref="AU856">SUM(IF(Period=$AT$2,IF(Site=$A$807,IF(Provider=$B856,J))))</f>
        <v>0</v>
      </c>
      <c r="AV856" s="26"/>
      <c r="AW856" s="27">
        <f t="shared" si="427"/>
        <v>0</v>
      </c>
      <c r="AX856" s="27">
        <f t="shared" si="415"/>
        <v>0</v>
      </c>
      <c r="AY856" s="44"/>
      <c r="AZ856" s="25">
        <f t="array" ref="AZ856">SUM(IF(Period=$AZ$2,IF(Site=$A$807,IF(Provider=$B856,I))))</f>
        <v>12</v>
      </c>
      <c r="BA856" s="26">
        <f t="array" ref="BA856">SUM(IF(Period=$AZ$2,IF(Site=$A$807,IF(Provider=$B856,J))))</f>
        <v>4.4166666666666696</v>
      </c>
      <c r="BB856" s="26"/>
      <c r="BC856" s="27">
        <f t="shared" si="428"/>
        <v>1.3492871690427708E-2</v>
      </c>
      <c r="BD856" s="27">
        <f t="shared" si="416"/>
        <v>1.727003160741635E-3</v>
      </c>
      <c r="BE856" s="44"/>
      <c r="BF856" s="25">
        <f t="array" ref="BF856">SUM(IF(Period=$BF$2,IF(Site=$A$807,IF(Provider=$B856,I))))</f>
        <v>43</v>
      </c>
      <c r="BG856" s="26">
        <f t="array" ref="BG856">SUM(IF(Period=$BF$2,IF(Site=$A$807,IF(Provider=$B856,J))))</f>
        <v>3.3023255813953498</v>
      </c>
      <c r="BH856" s="26"/>
      <c r="BI856" s="27">
        <f t="shared" si="429"/>
        <v>3.4457655908760015E-2</v>
      </c>
      <c r="BJ856" s="27">
        <f t="shared" si="417"/>
        <v>4.3938362522433329E-3</v>
      </c>
      <c r="BK856" s="44"/>
      <c r="BL856" s="25">
        <f t="array" ref="BL856">SUM(IF(Period=$BL$2,IF(Site=$A$807,IF(Provider=$B856,I))))</f>
        <v>71</v>
      </c>
      <c r="BM856" s="26">
        <f t="array" ref="BM856">SUM(IF(Period=$BL$2,IF(Site=$A$807,IF(Provider=$B856,J))))</f>
        <v>2.5070422535211301</v>
      </c>
      <c r="BN856" s="26"/>
      <c r="BO856" s="27">
        <f t="shared" si="430"/>
        <v>4.3224866440019487E-2</v>
      </c>
      <c r="BP856" s="27">
        <f t="shared" si="418"/>
        <v>5.5343096104219208E-3</v>
      </c>
      <c r="BQ856" s="44"/>
      <c r="BR856" s="25">
        <f t="array" ref="BR856">SUM(IF(Period=$BR$2,IF(Site=$A$807,IF(Provider=$B856,I))))</f>
        <v>37</v>
      </c>
      <c r="BS856" s="26">
        <f t="array" ref="BS856">SUM(IF(Period=$BR$2,IF(Site=$A$807,IF(Provider=$B856,J))))</f>
        <v>43.243243243243199</v>
      </c>
      <c r="BT856" s="26"/>
      <c r="BU856" s="27">
        <f t="shared" si="431"/>
        <v>0.36714089031665864</v>
      </c>
      <c r="BV856" s="27">
        <f t="shared" si="419"/>
        <v>4.6933208178111474E-2</v>
      </c>
    </row>
    <row r="857" spans="2:74" outlineLevel="1" x14ac:dyDescent="0.25">
      <c r="B857" s="20" t="s">
        <v>833</v>
      </c>
      <c r="C857" s="44"/>
      <c r="D857" s="25">
        <f t="array" ref="D857">SUM(IF(Period=$D$2,IF(Site=$A$807,IF(Provider=$B857,I))))</f>
        <v>0</v>
      </c>
      <c r="E857" s="26">
        <f t="array" ref="E857">SUM(IF(Period=$D$2,IF(Site=$A$807,IF(Provider=$B857,J))))</f>
        <v>0</v>
      </c>
      <c r="F857" s="26"/>
      <c r="G857" s="27">
        <f t="shared" si="420"/>
        <v>0</v>
      </c>
      <c r="H857" s="27">
        <f t="shared" si="408"/>
        <v>0</v>
      </c>
      <c r="I857" s="44"/>
      <c r="J857" s="25">
        <f t="array" ref="J857">SUM(IF(Period=$J$2,IF(Site=$A$807,IF(Provider=$B857,I))))</f>
        <v>25</v>
      </c>
      <c r="K857" s="26">
        <f t="array" ref="K857">SUM(IF(Period=$J$2,IF(Site=$A$807,IF(Provider=$B857,J))))</f>
        <v>8.64</v>
      </c>
      <c r="L857" s="26"/>
      <c r="M857" s="27">
        <f t="shared" si="421"/>
        <v>5.1612903225806459E-2</v>
      </c>
      <c r="N857" s="27">
        <f t="shared" si="409"/>
        <v>6.6920717538804728E-3</v>
      </c>
      <c r="O857" s="44"/>
      <c r="P857" s="25">
        <f t="array" ref="P857">SUM(IF(Period=$P$2,IF(Site=$A$807,IF(Provider=$B857,I))))</f>
        <v>267</v>
      </c>
      <c r="Q857" s="26">
        <f t="array" ref="Q857">SUM(IF(Period=$P$2,IF(Site=$A$807,IF(Provider=$B857,J))))</f>
        <v>9.273408239700375</v>
      </c>
      <c r="R857" s="26"/>
      <c r="S857" s="27">
        <f t="shared" si="422"/>
        <v>0.55967450271247743</v>
      </c>
      <c r="T857" s="27">
        <f t="shared" si="410"/>
        <v>7.1350354446429606E-2</v>
      </c>
      <c r="U857" s="44"/>
      <c r="V857" s="25">
        <f t="array" ref="V857">SUM(IF(Period=$V$2,IF(Site=$A$807,IF(Provider=$B857,I))))</f>
        <v>436</v>
      </c>
      <c r="W857" s="26">
        <f t="array" ref="W857">SUM(IF(Period=$V$2,IF(Site=$A$807,IF(Provider=$B857,J))))</f>
        <v>8.9518348623853203</v>
      </c>
      <c r="X857" s="26"/>
      <c r="Y857" s="27">
        <f t="shared" si="423"/>
        <v>0.92117063960349288</v>
      </c>
      <c r="Z857" s="27">
        <f t="shared" si="411"/>
        <v>0.11803665396479766</v>
      </c>
      <c r="AA857" s="44"/>
      <c r="AB857" s="25">
        <f t="array" ref="AB857">SUM(IF(Period=$AB$2,IF(Site=$A$807,IF(Provider=$B857,I))))</f>
        <v>434</v>
      </c>
      <c r="AC857" s="26">
        <f t="array" ref="AC857">SUM(IF(Period=$AB$2,IF(Site=$A$807,IF(Provider=$B857,J))))</f>
        <v>6.0829493087557607</v>
      </c>
      <c r="AD857" s="26"/>
      <c r="AE857" s="27">
        <f t="shared" si="424"/>
        <v>0.62176165803108807</v>
      </c>
      <c r="AF857" s="27">
        <f t="shared" si="412"/>
        <v>7.941999338166722E-2</v>
      </c>
      <c r="AG857" s="44"/>
      <c r="AH857" s="25">
        <f t="array" ref="AH857">SUM(IF(Period=$AH$2,IF(Site=$A$807,IF(Provider=$B857,I))))</f>
        <v>357</v>
      </c>
      <c r="AI857" s="26">
        <f t="array" ref="AI857">SUM(IF(Period=$AH$2,IF(Site=$A$807,IF(Provider=$B857,J))))</f>
        <v>6.5798319327731098</v>
      </c>
      <c r="AJ857" s="26"/>
      <c r="AK857" s="27">
        <f t="shared" si="425"/>
        <v>0.63043478260869568</v>
      </c>
      <c r="AL857" s="27">
        <f t="shared" si="413"/>
        <v>7.9990465163794877E-2</v>
      </c>
      <c r="AM857" s="44"/>
      <c r="AN857" s="25">
        <f t="array" ref="AN857">SUM(IF(Period=$AN$2,IF(Site=$A$807,IF(Provider=$B857,I))))</f>
        <v>342</v>
      </c>
      <c r="AO857" s="26">
        <f t="array" ref="AO857">SUM(IF(Period=$AN$2,IF(Site=$A$807,IF(Provider=$B857,J))))</f>
        <v>5.0321637426900603</v>
      </c>
      <c r="AP857" s="26"/>
      <c r="AQ857" s="27">
        <f t="shared" si="426"/>
        <v>0.45444943226828638</v>
      </c>
      <c r="AR857" s="27">
        <f t="shared" si="414"/>
        <v>5.5036776463063659E-2</v>
      </c>
      <c r="AS857" s="44"/>
      <c r="AT857" s="25">
        <f t="array" ref="AT857">SUM(IF(Period=$AT$2,IF(Site=$A$807,IF(Provider=$B857,I))))</f>
        <v>369</v>
      </c>
      <c r="AU857" s="26">
        <f t="array" ref="AU857">SUM(IF(Period=$AT$2,IF(Site=$A$807,IF(Provider=$B857,J))))</f>
        <v>5.00542005420054</v>
      </c>
      <c r="AV857" s="26"/>
      <c r="AW857" s="27">
        <f t="shared" si="427"/>
        <v>0.47105330272889545</v>
      </c>
      <c r="AX857" s="27">
        <f t="shared" si="415"/>
        <v>5.8197057062734321E-2</v>
      </c>
      <c r="AY857" s="44"/>
      <c r="AZ857" s="25">
        <f t="array" ref="AZ857">SUM(IF(Period=$AZ$2,IF(Site=$A$807,IF(Provider=$B857,I))))</f>
        <v>315</v>
      </c>
      <c r="BA857" s="26">
        <f t="array" ref="BA857">SUM(IF(Period=$AZ$2,IF(Site=$A$807,IF(Provider=$B857,J))))</f>
        <v>6.2730158730158703</v>
      </c>
      <c r="BB857" s="26"/>
      <c r="BC857" s="27">
        <f t="shared" si="428"/>
        <v>0.50305498981670038</v>
      </c>
      <c r="BD857" s="27">
        <f t="shared" si="416"/>
        <v>6.4387891426895605E-2</v>
      </c>
      <c r="BE857" s="44"/>
      <c r="BF857" s="25">
        <f t="array" ref="BF857">SUM(IF(Period=$BF$2,IF(Site=$A$807,IF(Provider=$B857,I))))</f>
        <v>431</v>
      </c>
      <c r="BG857" s="26">
        <f t="array" ref="BG857">SUM(IF(Period=$BF$2,IF(Site=$A$807,IF(Provider=$B857,J))))</f>
        <v>5.0649651972157796</v>
      </c>
      <c r="BH857" s="26"/>
      <c r="BI857" s="27">
        <f t="shared" si="429"/>
        <v>0.52972579471002212</v>
      </c>
      <c r="BJ857" s="27">
        <f t="shared" si="417"/>
        <v>6.7547496751036606E-2</v>
      </c>
      <c r="BK857" s="44"/>
      <c r="BL857" s="25">
        <f t="array" ref="BL857">SUM(IF(Period=$BL$2,IF(Site=$A$807,IF(Provider=$B857,I))))</f>
        <v>447</v>
      </c>
      <c r="BM857" s="26">
        <f t="array" ref="BM857">SUM(IF(Period=$BL$2,IF(Site=$A$807,IF(Provider=$B857,J))))</f>
        <v>6.2192393736017904</v>
      </c>
      <c r="BN857" s="26"/>
      <c r="BO857" s="27">
        <f t="shared" si="430"/>
        <v>0.67508499271491029</v>
      </c>
      <c r="BP857" s="27">
        <f t="shared" si="418"/>
        <v>8.643472312906135E-2</v>
      </c>
      <c r="BQ857" s="44"/>
      <c r="BR857" s="25">
        <f t="array" ref="BR857">SUM(IF(Period=$BR$2,IF(Site=$A$807,IF(Provider=$B857,I))))</f>
        <v>466</v>
      </c>
      <c r="BS857" s="26">
        <f t="array" ref="BS857">SUM(IF(Period=$BR$2,IF(Site=$A$807,IF(Provider=$B857,J))))</f>
        <v>7.3175965665235996</v>
      </c>
      <c r="BT857" s="26"/>
      <c r="BU857" s="27">
        <f t="shared" si="431"/>
        <v>0.78246902248737893</v>
      </c>
      <c r="BV857" s="27">
        <f t="shared" si="419"/>
        <v>0.10002639992960011</v>
      </c>
    </row>
    <row r="858" spans="2:74" outlineLevel="1" x14ac:dyDescent="0.25">
      <c r="B858" s="20" t="s">
        <v>1044</v>
      </c>
      <c r="C858" s="44"/>
      <c r="D858" s="25">
        <f t="array" ref="D858">SUM(IF(Period=$D$2,IF(Site=$A$807,IF(Provider=$B858,I))))</f>
        <v>0</v>
      </c>
      <c r="E858" s="26">
        <f t="array" ref="E858">SUM(IF(Period=$D$2,IF(Site=$A$807,IF(Provider=$B858,J))))</f>
        <v>0</v>
      </c>
      <c r="F858" s="26"/>
      <c r="G858" s="27">
        <f t="shared" si="420"/>
        <v>0</v>
      </c>
      <c r="H858" s="27">
        <f t="shared" si="408"/>
        <v>0</v>
      </c>
      <c r="I858" s="44"/>
      <c r="J858" s="25">
        <f t="array" ref="J858">SUM(IF(Period=$J$2,IF(Site=$A$807,IF(Provider=$B858,I))))</f>
        <v>0</v>
      </c>
      <c r="K858" s="26">
        <f t="array" ref="K858">SUM(IF(Period=$J$2,IF(Site=$A$807,IF(Provider=$B858,J))))</f>
        <v>0</v>
      </c>
      <c r="L858" s="26"/>
      <c r="M858" s="27">
        <f t="shared" si="421"/>
        <v>0</v>
      </c>
      <c r="N858" s="27">
        <f t="shared" si="409"/>
        <v>0</v>
      </c>
      <c r="O858" s="44"/>
      <c r="P858" s="25">
        <f t="array" ref="P858">SUM(IF(Period=$P$2,IF(Site=$A$807,IF(Provider=$B858,I))))</f>
        <v>0</v>
      </c>
      <c r="Q858" s="26">
        <f t="array" ref="Q858">SUM(IF(Period=$P$2,IF(Site=$A$807,IF(Provider=$B858,J))))</f>
        <v>0</v>
      </c>
      <c r="R858" s="26"/>
      <c r="S858" s="27">
        <f t="shared" si="422"/>
        <v>0</v>
      </c>
      <c r="T858" s="27">
        <f t="shared" si="410"/>
        <v>0</v>
      </c>
      <c r="U858" s="44"/>
      <c r="V858" s="25">
        <f t="array" ref="V858">SUM(IF(Period=$V$2,IF(Site=$A$807,IF(Provider=$B858,I))))</f>
        <v>0</v>
      </c>
      <c r="W858" s="26">
        <f t="array" ref="W858">SUM(IF(Period=$V$2,IF(Site=$A$807,IF(Provider=$B858,J))))</f>
        <v>0</v>
      </c>
      <c r="X858" s="26"/>
      <c r="Y858" s="27">
        <f t="shared" si="423"/>
        <v>0</v>
      </c>
      <c r="Z858" s="27">
        <f t="shared" si="411"/>
        <v>0</v>
      </c>
      <c r="AA858" s="44"/>
      <c r="AB858" s="25">
        <f t="array" ref="AB858">SUM(IF(Period=$AB$2,IF(Site=$A$807,IF(Provider=$B858,I))))</f>
        <v>0</v>
      </c>
      <c r="AC858" s="26">
        <f t="array" ref="AC858">SUM(IF(Period=$AB$2,IF(Site=$A$807,IF(Provider=$B858,J))))</f>
        <v>0</v>
      </c>
      <c r="AD858" s="26"/>
      <c r="AE858" s="27">
        <f t="shared" si="424"/>
        <v>0</v>
      </c>
      <c r="AF858" s="27">
        <f t="shared" si="412"/>
        <v>0</v>
      </c>
      <c r="AG858" s="44"/>
      <c r="AH858" s="25">
        <f t="array" ref="AH858">SUM(IF(Period=$AH$2,IF(Site=$A$807,IF(Provider=$B858,I))))</f>
        <v>0</v>
      </c>
      <c r="AI858" s="26">
        <f t="array" ref="AI858">SUM(IF(Period=$AH$2,IF(Site=$A$807,IF(Provider=$B858,J))))</f>
        <v>0</v>
      </c>
      <c r="AJ858" s="26"/>
      <c r="AK858" s="27">
        <f t="shared" si="425"/>
        <v>0</v>
      </c>
      <c r="AL858" s="27">
        <f t="shared" si="413"/>
        <v>0</v>
      </c>
      <c r="AM858" s="44"/>
      <c r="AN858" s="25">
        <f t="array" ref="AN858">SUM(IF(Period=$AN$2,IF(Site=$A$807,IF(Provider=$B858,I))))</f>
        <v>0</v>
      </c>
      <c r="AO858" s="26">
        <f t="array" ref="AO858">SUM(IF(Period=$AN$2,IF(Site=$A$807,IF(Provider=$B858,J))))</f>
        <v>0</v>
      </c>
      <c r="AP858" s="26"/>
      <c r="AQ858" s="27">
        <f t="shared" si="426"/>
        <v>0</v>
      </c>
      <c r="AR858" s="27">
        <f t="shared" si="414"/>
        <v>0</v>
      </c>
      <c r="AS858" s="44"/>
      <c r="AT858" s="25">
        <f t="array" ref="AT858">SUM(IF(Period=$AT$2,IF(Site=$A$807,IF(Provider=$B858,I))))</f>
        <v>0</v>
      </c>
      <c r="AU858" s="26">
        <f t="array" ref="AU858">SUM(IF(Period=$AT$2,IF(Site=$A$807,IF(Provider=$B858,J))))</f>
        <v>0</v>
      </c>
      <c r="AV858" s="26"/>
      <c r="AW858" s="27">
        <f t="shared" si="427"/>
        <v>0</v>
      </c>
      <c r="AX858" s="27">
        <f t="shared" si="415"/>
        <v>0</v>
      </c>
      <c r="AY858" s="44"/>
      <c r="AZ858" s="25">
        <f t="array" ref="AZ858">SUM(IF(Period=$AZ$2,IF(Site=$A$807,IF(Provider=$B858,I))))</f>
        <v>0</v>
      </c>
      <c r="BA858" s="26">
        <f t="array" ref="BA858">SUM(IF(Period=$AZ$2,IF(Site=$A$807,IF(Provider=$B858,J))))</f>
        <v>0</v>
      </c>
      <c r="BB858" s="26"/>
      <c r="BC858" s="27">
        <f t="shared" si="428"/>
        <v>0</v>
      </c>
      <c r="BD858" s="27">
        <f t="shared" si="416"/>
        <v>0</v>
      </c>
      <c r="BE858" s="44"/>
      <c r="BF858" s="25">
        <f t="array" ref="BF858">SUM(IF(Period=$BF$2,IF(Site=$A$807,IF(Provider=$B858,I))))</f>
        <v>1</v>
      </c>
      <c r="BG858" s="26">
        <f t="array" ref="BG858">SUM(IF(Period=$BF$2,IF(Site=$A$807,IF(Provider=$B858,J))))</f>
        <v>0</v>
      </c>
      <c r="BH858" s="26"/>
      <c r="BI858" s="27">
        <f t="shared" si="429"/>
        <v>0</v>
      </c>
      <c r="BJ858" s="27">
        <f t="shared" si="417"/>
        <v>0</v>
      </c>
      <c r="BK858" s="44"/>
      <c r="BL858" s="25">
        <f t="array" ref="BL858">SUM(IF(Period=$BL$2,IF(Site=$A$807,IF(Provider=$B858,I))))</f>
        <v>0</v>
      </c>
      <c r="BM858" s="26">
        <f t="array" ref="BM858">SUM(IF(Period=$BL$2,IF(Site=$A$807,IF(Provider=$B858,J))))</f>
        <v>0</v>
      </c>
      <c r="BN858" s="26"/>
      <c r="BO858" s="27">
        <f t="shared" si="430"/>
        <v>0</v>
      </c>
      <c r="BP858" s="27">
        <f t="shared" si="418"/>
        <v>0</v>
      </c>
      <c r="BQ858" s="44"/>
      <c r="BR858" s="25">
        <f t="array" ref="BR858">SUM(IF(Period=$BR$2,IF(Site=$A$807,IF(Provider=$B858,I))))</f>
        <v>0</v>
      </c>
      <c r="BS858" s="26">
        <f t="array" ref="BS858">SUM(IF(Period=$BR$2,IF(Site=$A$807,IF(Provider=$B858,J))))</f>
        <v>0</v>
      </c>
      <c r="BT858" s="26"/>
      <c r="BU858" s="27">
        <f t="shared" si="431"/>
        <v>0</v>
      </c>
      <c r="BV858" s="27">
        <f t="shared" si="419"/>
        <v>0</v>
      </c>
    </row>
    <row r="859" spans="2:74" outlineLevel="1" x14ac:dyDescent="0.25">
      <c r="B859" s="20" t="s">
        <v>907</v>
      </c>
      <c r="C859" s="44"/>
      <c r="D859" s="25">
        <f t="array" ref="D859">SUM(IF(Period=$D$2,IF(Site=$A$807,IF(Provider=$B859,I))))</f>
        <v>0</v>
      </c>
      <c r="E859" s="26">
        <f t="array" ref="E859">SUM(IF(Period=$D$2,IF(Site=$A$807,IF(Provider=$B859,J))))</f>
        <v>0</v>
      </c>
      <c r="F859" s="26"/>
      <c r="G859" s="27">
        <f t="shared" si="420"/>
        <v>0</v>
      </c>
      <c r="H859" s="27">
        <f t="shared" si="408"/>
        <v>0</v>
      </c>
      <c r="I859" s="44"/>
      <c r="J859" s="25">
        <f t="array" ref="J859">SUM(IF(Period=$J$2,IF(Site=$A$807,IF(Provider=$B859,I))))</f>
        <v>0</v>
      </c>
      <c r="K859" s="26">
        <f t="array" ref="K859">SUM(IF(Period=$J$2,IF(Site=$A$807,IF(Provider=$B859,J))))</f>
        <v>0</v>
      </c>
      <c r="L859" s="26"/>
      <c r="M859" s="27">
        <f t="shared" si="421"/>
        <v>0</v>
      </c>
      <c r="N859" s="27">
        <f t="shared" si="409"/>
        <v>0</v>
      </c>
      <c r="O859" s="44"/>
      <c r="P859" s="25">
        <f t="array" ref="P859">SUM(IF(Period=$P$2,IF(Site=$A$807,IF(Provider=$B859,I))))</f>
        <v>0</v>
      </c>
      <c r="Q859" s="26">
        <f t="array" ref="Q859">SUM(IF(Period=$P$2,IF(Site=$A$807,IF(Provider=$B859,J))))</f>
        <v>0</v>
      </c>
      <c r="R859" s="26"/>
      <c r="S859" s="27">
        <f t="shared" si="422"/>
        <v>0</v>
      </c>
      <c r="T859" s="27">
        <f t="shared" si="410"/>
        <v>0</v>
      </c>
      <c r="U859" s="44"/>
      <c r="V859" s="25">
        <f t="array" ref="V859">SUM(IF(Period=$V$2,IF(Site=$A$807,IF(Provider=$B859,I))))</f>
        <v>0</v>
      </c>
      <c r="W859" s="26">
        <f t="array" ref="W859">SUM(IF(Period=$V$2,IF(Site=$A$807,IF(Provider=$B859,J))))</f>
        <v>0</v>
      </c>
      <c r="X859" s="26"/>
      <c r="Y859" s="27">
        <f t="shared" si="423"/>
        <v>0</v>
      </c>
      <c r="Z859" s="27">
        <f t="shared" si="411"/>
        <v>0</v>
      </c>
      <c r="AA859" s="44"/>
      <c r="AB859" s="25">
        <f t="array" ref="AB859">SUM(IF(Period=$AB$2,IF(Site=$A$807,IF(Provider=$B859,I))))</f>
        <v>0</v>
      </c>
      <c r="AC859" s="26">
        <f t="array" ref="AC859">SUM(IF(Period=$AB$2,IF(Site=$A$807,IF(Provider=$B859,J))))</f>
        <v>0</v>
      </c>
      <c r="AD859" s="26"/>
      <c r="AE859" s="27">
        <f t="shared" si="424"/>
        <v>0</v>
      </c>
      <c r="AF859" s="27">
        <f t="shared" si="412"/>
        <v>0</v>
      </c>
      <c r="AG859" s="44"/>
      <c r="AH859" s="25">
        <f t="array" ref="AH859">SUM(IF(Period=$AH$2,IF(Site=$A$807,IF(Provider=$B859,I))))</f>
        <v>0</v>
      </c>
      <c r="AI859" s="26">
        <f t="array" ref="AI859">SUM(IF(Period=$AH$2,IF(Site=$A$807,IF(Provider=$B859,J))))</f>
        <v>0</v>
      </c>
      <c r="AJ859" s="26"/>
      <c r="AK859" s="27">
        <f t="shared" si="425"/>
        <v>0</v>
      </c>
      <c r="AL859" s="27">
        <f t="shared" si="413"/>
        <v>0</v>
      </c>
      <c r="AM859" s="44"/>
      <c r="AN859" s="25">
        <f t="array" ref="AN859">SUM(IF(Period=$AN$2,IF(Site=$A$807,IF(Provider=$B859,I))))</f>
        <v>0</v>
      </c>
      <c r="AO859" s="26">
        <f t="array" ref="AO859">SUM(IF(Period=$AN$2,IF(Site=$A$807,IF(Provider=$B859,J))))</f>
        <v>0</v>
      </c>
      <c r="AP859" s="26"/>
      <c r="AQ859" s="27">
        <f t="shared" si="426"/>
        <v>0</v>
      </c>
      <c r="AR859" s="27">
        <f t="shared" si="414"/>
        <v>0</v>
      </c>
      <c r="AS859" s="44"/>
      <c r="AT859" s="25">
        <f t="array" ref="AT859">SUM(IF(Period=$AT$2,IF(Site=$A$807,IF(Provider=$B859,I))))</f>
        <v>3</v>
      </c>
      <c r="AU859" s="26">
        <f t="array" ref="AU859">SUM(IF(Period=$AT$2,IF(Site=$A$807,IF(Provider=$B859,J))))</f>
        <v>14.6666666666667</v>
      </c>
      <c r="AV859" s="26"/>
      <c r="AW859" s="27">
        <f t="shared" si="427"/>
        <v>1.1221627135934735E-2</v>
      </c>
      <c r="AX859" s="27">
        <f t="shared" si="415"/>
        <v>1.3863944292151148E-3</v>
      </c>
      <c r="AY859" s="44"/>
      <c r="AZ859" s="25">
        <f t="array" ref="AZ859">SUM(IF(Period=$AZ$2,IF(Site=$A$807,IF(Provider=$B859,I))))</f>
        <v>1</v>
      </c>
      <c r="BA859" s="26">
        <f t="array" ref="BA859">SUM(IF(Period=$AZ$2,IF(Site=$A$807,IF(Provider=$B859,J))))</f>
        <v>3</v>
      </c>
      <c r="BB859" s="26"/>
      <c r="BC859" s="27">
        <f t="shared" si="428"/>
        <v>7.6374745417515273E-4</v>
      </c>
      <c r="BD859" s="27">
        <f t="shared" si="416"/>
        <v>9.7754895891035876E-5</v>
      </c>
      <c r="BE859" s="44"/>
      <c r="BF859" s="25">
        <f t="array" ref="BF859">SUM(IF(Period=$BF$2,IF(Site=$A$807,IF(Provider=$B859,I))))</f>
        <v>0</v>
      </c>
      <c r="BG859" s="26">
        <f t="array" ref="BG859">SUM(IF(Period=$BF$2,IF(Site=$A$807,IF(Provider=$B859,J))))</f>
        <v>0</v>
      </c>
      <c r="BH859" s="26"/>
      <c r="BI859" s="27">
        <f t="shared" si="429"/>
        <v>0</v>
      </c>
      <c r="BJ859" s="27">
        <f t="shared" si="417"/>
        <v>0</v>
      </c>
      <c r="BK859" s="44"/>
      <c r="BL859" s="25">
        <f t="array" ref="BL859">SUM(IF(Period=$BL$2,IF(Site=$A$807,IF(Provider=$B859,I))))</f>
        <v>0</v>
      </c>
      <c r="BM859" s="26">
        <f t="array" ref="BM859">SUM(IF(Period=$BL$2,IF(Site=$A$807,IF(Provider=$B859,J))))</f>
        <v>0</v>
      </c>
      <c r="BN859" s="26"/>
      <c r="BO859" s="27">
        <f t="shared" si="430"/>
        <v>0</v>
      </c>
      <c r="BP859" s="27">
        <f t="shared" si="418"/>
        <v>0</v>
      </c>
      <c r="BQ859" s="44"/>
      <c r="BR859" s="25">
        <f t="array" ref="BR859">SUM(IF(Period=$BR$2,IF(Site=$A$807,IF(Provider=$B859,I))))</f>
        <v>0</v>
      </c>
      <c r="BS859" s="26">
        <f t="array" ref="BS859">SUM(IF(Period=$BR$2,IF(Site=$A$807,IF(Provider=$B859,J))))</f>
        <v>0</v>
      </c>
      <c r="BT859" s="26"/>
      <c r="BU859" s="27">
        <f t="shared" si="431"/>
        <v>0</v>
      </c>
      <c r="BV859" s="27">
        <f t="shared" si="419"/>
        <v>0</v>
      </c>
    </row>
    <row r="860" spans="2:74" outlineLevel="1" x14ac:dyDescent="0.25">
      <c r="B860" s="20" t="s">
        <v>606</v>
      </c>
      <c r="C860" s="44"/>
      <c r="D860" s="25">
        <f t="array" ref="D860">SUM(IF(Period=$D$2,IF(Site=$A$807,IF(Provider=$B860,I))))</f>
        <v>1</v>
      </c>
      <c r="E860" s="26">
        <f t="array" ref="E860">SUM(IF(Period=$D$2,IF(Site=$A$807,IF(Provider=$B860,J))))</f>
        <v>4</v>
      </c>
      <c r="F860" s="26"/>
      <c r="G860" s="27">
        <f t="shared" si="420"/>
        <v>9.0600226500566253E-4</v>
      </c>
      <c r="H860" s="27">
        <f t="shared" si="408"/>
        <v>1.1585136270165377E-4</v>
      </c>
      <c r="I860" s="44"/>
      <c r="J860" s="25">
        <f t="array" ref="J860">SUM(IF(Period=$J$2,IF(Site=$A$807,IF(Provider=$B860,I))))</f>
        <v>1</v>
      </c>
      <c r="K860" s="26">
        <f t="array" ref="K860">SUM(IF(Period=$J$2,IF(Site=$A$807,IF(Provider=$B860,J))))</f>
        <v>4</v>
      </c>
      <c r="L860" s="26"/>
      <c r="M860" s="27">
        <f t="shared" si="421"/>
        <v>9.5579450418160092E-4</v>
      </c>
      <c r="N860" s="27">
        <f t="shared" si="409"/>
        <v>1.2392725470149023E-4</v>
      </c>
      <c r="O860" s="44"/>
      <c r="P860" s="25">
        <f t="array" ref="P860">SUM(IF(Period=$P$2,IF(Site=$A$807,IF(Provider=$B860,I))))</f>
        <v>6</v>
      </c>
      <c r="Q860" s="26">
        <f t="array" ref="Q860">SUM(IF(Period=$P$2,IF(Site=$A$807,IF(Provider=$B860,J))))</f>
        <v>7</v>
      </c>
      <c r="R860" s="26"/>
      <c r="S860" s="27">
        <f t="shared" si="422"/>
        <v>9.4936708860759497E-3</v>
      </c>
      <c r="T860" s="27">
        <f t="shared" si="410"/>
        <v>1.2103048815630222E-3</v>
      </c>
      <c r="U860" s="44"/>
      <c r="V860" s="25">
        <f t="array" ref="V860">SUM(IF(Period=$V$2,IF(Site=$A$807,IF(Provider=$B860,I))))</f>
        <v>5</v>
      </c>
      <c r="W860" s="26">
        <f t="array" ref="W860">SUM(IF(Period=$V$2,IF(Site=$A$807,IF(Provider=$B860,J))))</f>
        <v>4.4000000000000004</v>
      </c>
      <c r="X860" s="26"/>
      <c r="Y860" s="27">
        <f t="shared" si="423"/>
        <v>5.1923530800094412E-3</v>
      </c>
      <c r="Z860" s="27">
        <f t="shared" si="411"/>
        <v>6.6533599467731217E-4</v>
      </c>
      <c r="AA860" s="44"/>
      <c r="AB860" s="25">
        <f t="array" ref="AB860">SUM(IF(Period=$AB$2,IF(Site=$A$807,IF(Provider=$B860,I))))</f>
        <v>2</v>
      </c>
      <c r="AC860" s="26">
        <f t="array" ref="AC860">SUM(IF(Period=$AB$2,IF(Site=$A$807,IF(Provider=$B860,J))))</f>
        <v>8.5</v>
      </c>
      <c r="AD860" s="26"/>
      <c r="AE860" s="27">
        <f t="shared" si="424"/>
        <v>4.0037682524729154E-3</v>
      </c>
      <c r="AF860" s="27">
        <f t="shared" si="412"/>
        <v>5.1141662404861465E-4</v>
      </c>
      <c r="AG860" s="44"/>
      <c r="AH860" s="25">
        <f t="array" ref="AH860">SUM(IF(Period=$AH$2,IF(Site=$A$807,IF(Provider=$B860,I))))</f>
        <v>0</v>
      </c>
      <c r="AI860" s="26">
        <f t="array" ref="AI860">SUM(IF(Period=$AH$2,IF(Site=$A$807,IF(Provider=$B860,J))))</f>
        <v>0</v>
      </c>
      <c r="AJ860" s="26"/>
      <c r="AK860" s="27">
        <f t="shared" si="425"/>
        <v>0</v>
      </c>
      <c r="AL860" s="27">
        <f t="shared" si="413"/>
        <v>0</v>
      </c>
      <c r="AM860" s="44"/>
      <c r="AN860" s="25">
        <f t="array" ref="AN860">SUM(IF(Period=$AN$2,IF(Site=$A$807,IF(Provider=$B860,I))))</f>
        <v>0</v>
      </c>
      <c r="AO860" s="26">
        <f t="array" ref="AO860">SUM(IF(Period=$AN$2,IF(Site=$A$807,IF(Provider=$B860,J))))</f>
        <v>0</v>
      </c>
      <c r="AP860" s="26"/>
      <c r="AQ860" s="27">
        <f t="shared" si="426"/>
        <v>0</v>
      </c>
      <c r="AR860" s="27">
        <f t="shared" si="414"/>
        <v>0</v>
      </c>
      <c r="AS860" s="44"/>
      <c r="AT860" s="25">
        <f t="array" ref="AT860">SUM(IF(Period=$AT$2,IF(Site=$A$807,IF(Provider=$B860,I))))</f>
        <v>0</v>
      </c>
      <c r="AU860" s="26">
        <f t="array" ref="AU860">SUM(IF(Period=$AT$2,IF(Site=$A$807,IF(Provider=$B860,J))))</f>
        <v>0</v>
      </c>
      <c r="AV860" s="26"/>
      <c r="AW860" s="27">
        <f t="shared" si="427"/>
        <v>0</v>
      </c>
      <c r="AX860" s="27">
        <f t="shared" si="415"/>
        <v>0</v>
      </c>
      <c r="AY860" s="44"/>
      <c r="AZ860" s="25">
        <f t="array" ref="AZ860">SUM(IF(Period=$AZ$2,IF(Site=$A$807,IF(Provider=$B860,I))))</f>
        <v>0</v>
      </c>
      <c r="BA860" s="26">
        <f t="array" ref="BA860">SUM(IF(Period=$AZ$2,IF(Site=$A$807,IF(Provider=$B860,J))))</f>
        <v>0</v>
      </c>
      <c r="BB860" s="26"/>
      <c r="BC860" s="27">
        <f t="shared" si="428"/>
        <v>0</v>
      </c>
      <c r="BD860" s="27">
        <f t="shared" si="416"/>
        <v>0</v>
      </c>
      <c r="BE860" s="44"/>
      <c r="BF860" s="25">
        <f t="array" ref="BF860">SUM(IF(Period=$BF$2,IF(Site=$A$807,IF(Provider=$B860,I))))</f>
        <v>0</v>
      </c>
      <c r="BG860" s="26">
        <f t="array" ref="BG860">SUM(IF(Period=$BF$2,IF(Site=$A$807,IF(Provider=$B860,J))))</f>
        <v>0</v>
      </c>
      <c r="BH860" s="26"/>
      <c r="BI860" s="27">
        <f t="shared" si="429"/>
        <v>0</v>
      </c>
      <c r="BJ860" s="27">
        <f t="shared" si="417"/>
        <v>0</v>
      </c>
      <c r="BK860" s="44"/>
      <c r="BL860" s="25">
        <f t="array" ref="BL860">SUM(IF(Period=$BL$2,IF(Site=$A$807,IF(Provider=$B860,I))))</f>
        <v>0</v>
      </c>
      <c r="BM860" s="26">
        <f t="array" ref="BM860">SUM(IF(Period=$BL$2,IF(Site=$A$807,IF(Provider=$B860,J))))</f>
        <v>0</v>
      </c>
      <c r="BN860" s="26"/>
      <c r="BO860" s="27">
        <f t="shared" si="430"/>
        <v>0</v>
      </c>
      <c r="BP860" s="27">
        <f t="shared" si="418"/>
        <v>0</v>
      </c>
      <c r="BQ860" s="44"/>
      <c r="BR860" s="25">
        <f t="array" ref="BR860">SUM(IF(Period=$BR$2,IF(Site=$A$807,IF(Provider=$B860,I))))</f>
        <v>0</v>
      </c>
      <c r="BS860" s="26">
        <f t="array" ref="BS860">SUM(IF(Period=$BR$2,IF(Site=$A$807,IF(Provider=$B860,J))))</f>
        <v>0</v>
      </c>
      <c r="BT860" s="26"/>
      <c r="BU860" s="27">
        <f t="shared" si="431"/>
        <v>0</v>
      </c>
      <c r="BV860" s="27">
        <f t="shared" si="419"/>
        <v>0</v>
      </c>
    </row>
    <row r="861" spans="2:74" outlineLevel="1" x14ac:dyDescent="0.25">
      <c r="B861" s="20" t="s">
        <v>875</v>
      </c>
      <c r="C861" s="44"/>
      <c r="D861" s="25">
        <f t="array" ref="D861">SUM(IF(Period=$D$2,IF(Site=$A$807,IF(Provider=$B861,I))))</f>
        <v>0</v>
      </c>
      <c r="E861" s="26">
        <f t="array" ref="E861">SUM(IF(Period=$D$2,IF(Site=$A$807,IF(Provider=$B861,J))))</f>
        <v>0</v>
      </c>
      <c r="F861" s="26"/>
      <c r="G861" s="27">
        <f t="shared" si="420"/>
        <v>0</v>
      </c>
      <c r="H861" s="27">
        <f t="shared" si="408"/>
        <v>0</v>
      </c>
      <c r="I861" s="44"/>
      <c r="J861" s="25">
        <f t="array" ref="J861">SUM(IF(Period=$J$2,IF(Site=$A$807,IF(Provider=$B861,I))))</f>
        <v>0</v>
      </c>
      <c r="K861" s="26">
        <f t="array" ref="K861">SUM(IF(Period=$J$2,IF(Site=$A$807,IF(Provider=$B861,J))))</f>
        <v>0</v>
      </c>
      <c r="L861" s="26"/>
      <c r="M861" s="27">
        <f t="shared" si="421"/>
        <v>0</v>
      </c>
      <c r="N861" s="27">
        <f t="shared" si="409"/>
        <v>0</v>
      </c>
      <c r="O861" s="44"/>
      <c r="P861" s="25">
        <f t="array" ref="P861">SUM(IF(Period=$P$2,IF(Site=$A$807,IF(Provider=$B861,I))))</f>
        <v>0</v>
      </c>
      <c r="Q861" s="26">
        <f t="array" ref="Q861">SUM(IF(Period=$P$2,IF(Site=$A$807,IF(Provider=$B861,J))))</f>
        <v>0</v>
      </c>
      <c r="R861" s="26"/>
      <c r="S861" s="27">
        <f t="shared" si="422"/>
        <v>0</v>
      </c>
      <c r="T861" s="27">
        <f t="shared" si="410"/>
        <v>0</v>
      </c>
      <c r="U861" s="44"/>
      <c r="V861" s="25">
        <f t="array" ref="V861">SUM(IF(Period=$V$2,IF(Site=$A$807,IF(Provider=$B861,I))))</f>
        <v>0</v>
      </c>
      <c r="W861" s="26">
        <f t="array" ref="W861">SUM(IF(Period=$V$2,IF(Site=$A$807,IF(Provider=$B861,J))))</f>
        <v>0</v>
      </c>
      <c r="X861" s="26"/>
      <c r="Y861" s="27">
        <f t="shared" si="423"/>
        <v>0</v>
      </c>
      <c r="Z861" s="27">
        <f t="shared" si="411"/>
        <v>0</v>
      </c>
      <c r="AA861" s="44"/>
      <c r="AB861" s="25">
        <f t="array" ref="AB861">SUM(IF(Period=$AB$2,IF(Site=$A$807,IF(Provider=$B861,I))))</f>
        <v>0</v>
      </c>
      <c r="AC861" s="26">
        <f t="array" ref="AC861">SUM(IF(Period=$AB$2,IF(Site=$A$807,IF(Provider=$B861,J))))</f>
        <v>0</v>
      </c>
      <c r="AD861" s="26"/>
      <c r="AE861" s="27">
        <f t="shared" si="424"/>
        <v>0</v>
      </c>
      <c r="AF861" s="27">
        <f t="shared" si="412"/>
        <v>0</v>
      </c>
      <c r="AG861" s="44"/>
      <c r="AH861" s="25">
        <f t="array" ref="AH861">SUM(IF(Period=$AH$2,IF(Site=$A$807,IF(Provider=$B861,I))))</f>
        <v>1</v>
      </c>
      <c r="AI861" s="26">
        <f t="array" ref="AI861">SUM(IF(Period=$AH$2,IF(Site=$A$807,IF(Provider=$B861,J))))</f>
        <v>3</v>
      </c>
      <c r="AJ861" s="26"/>
      <c r="AK861" s="27">
        <f t="shared" si="425"/>
        <v>8.0515297906602254E-4</v>
      </c>
      <c r="AL861" s="27">
        <f t="shared" si="413"/>
        <v>1.0215895934073419E-4</v>
      </c>
      <c r="AM861" s="44"/>
      <c r="AN861" s="25">
        <f t="array" ref="AN861">SUM(IF(Period=$AN$2,IF(Site=$A$807,IF(Provider=$B861,I))))</f>
        <v>0</v>
      </c>
      <c r="AO861" s="26">
        <f t="array" ref="AO861">SUM(IF(Period=$AN$2,IF(Site=$A$807,IF(Provider=$B861,J))))</f>
        <v>0</v>
      </c>
      <c r="AP861" s="26"/>
      <c r="AQ861" s="27">
        <f t="shared" si="426"/>
        <v>0</v>
      </c>
      <c r="AR861" s="27">
        <f t="shared" si="414"/>
        <v>0</v>
      </c>
      <c r="AS861" s="44"/>
      <c r="AT861" s="25">
        <f t="array" ref="AT861">SUM(IF(Period=$AT$2,IF(Site=$A$807,IF(Provider=$B861,I))))</f>
        <v>0</v>
      </c>
      <c r="AU861" s="26">
        <f t="array" ref="AU861">SUM(IF(Period=$AT$2,IF(Site=$A$807,IF(Provider=$B861,J))))</f>
        <v>0</v>
      </c>
      <c r="AV861" s="26"/>
      <c r="AW861" s="27">
        <f t="shared" si="427"/>
        <v>0</v>
      </c>
      <c r="AX861" s="27">
        <f t="shared" si="415"/>
        <v>0</v>
      </c>
      <c r="AY861" s="44"/>
      <c r="AZ861" s="25">
        <f t="array" ref="AZ861">SUM(IF(Period=$AZ$2,IF(Site=$A$807,IF(Provider=$B861,I))))</f>
        <v>0</v>
      </c>
      <c r="BA861" s="26">
        <f t="array" ref="BA861">SUM(IF(Period=$AZ$2,IF(Site=$A$807,IF(Provider=$B861,J))))</f>
        <v>0</v>
      </c>
      <c r="BB861" s="26"/>
      <c r="BC861" s="27">
        <f t="shared" si="428"/>
        <v>0</v>
      </c>
      <c r="BD861" s="27">
        <f t="shared" si="416"/>
        <v>0</v>
      </c>
      <c r="BE861" s="44"/>
      <c r="BF861" s="25">
        <f t="array" ref="BF861">SUM(IF(Period=$BF$2,IF(Site=$A$807,IF(Provider=$B861,I))))</f>
        <v>0</v>
      </c>
      <c r="BG861" s="26">
        <f t="array" ref="BG861">SUM(IF(Period=$BF$2,IF(Site=$A$807,IF(Provider=$B861,J))))</f>
        <v>0</v>
      </c>
      <c r="BH861" s="26"/>
      <c r="BI861" s="27">
        <f t="shared" si="429"/>
        <v>0</v>
      </c>
      <c r="BJ861" s="27">
        <f t="shared" si="417"/>
        <v>0</v>
      </c>
      <c r="BK861" s="44"/>
      <c r="BL861" s="25">
        <f t="array" ref="BL861">SUM(IF(Period=$BL$2,IF(Site=$A$807,IF(Provider=$B861,I))))</f>
        <v>0</v>
      </c>
      <c r="BM861" s="26">
        <f t="array" ref="BM861">SUM(IF(Period=$BL$2,IF(Site=$A$807,IF(Provider=$B861,J))))</f>
        <v>0</v>
      </c>
      <c r="BN861" s="26"/>
      <c r="BO861" s="27">
        <f t="shared" si="430"/>
        <v>0</v>
      </c>
      <c r="BP861" s="27">
        <f t="shared" si="418"/>
        <v>0</v>
      </c>
      <c r="BQ861" s="44"/>
      <c r="BR861" s="25">
        <f t="array" ref="BR861">SUM(IF(Period=$BR$2,IF(Site=$A$807,IF(Provider=$B861,I))))</f>
        <v>0</v>
      </c>
      <c r="BS861" s="26">
        <f t="array" ref="BS861">SUM(IF(Period=$BR$2,IF(Site=$A$807,IF(Provider=$B861,J))))</f>
        <v>0</v>
      </c>
      <c r="BT861" s="26"/>
      <c r="BU861" s="27">
        <f t="shared" si="431"/>
        <v>0</v>
      </c>
      <c r="BV861" s="27">
        <f t="shared" si="419"/>
        <v>0</v>
      </c>
    </row>
    <row r="862" spans="2:74" outlineLevel="1" x14ac:dyDescent="0.25">
      <c r="B862" s="20" t="s">
        <v>748</v>
      </c>
      <c r="C862" s="44"/>
      <c r="D862" s="25">
        <f t="array" ref="D862">SUM(IF(Period=$D$2,IF(Site=$A$807,IF(Provider=$B862,I))))</f>
        <v>156</v>
      </c>
      <c r="E862" s="26">
        <f t="array" ref="E862">SUM(IF(Period=$D$2,IF(Site=$A$807,IF(Provider=$B862,J))))</f>
        <v>5.4038461538461542</v>
      </c>
      <c r="F862" s="26"/>
      <c r="G862" s="27">
        <f t="shared" si="420"/>
        <v>0.19093997734994339</v>
      </c>
      <c r="H862" s="27">
        <f t="shared" si="408"/>
        <v>2.4415674689373536E-2</v>
      </c>
      <c r="I862" s="44"/>
      <c r="J862" s="25">
        <f t="array" ref="J862">SUM(IF(Period=$J$2,IF(Site=$A$807,IF(Provider=$B862,I))))</f>
        <v>264</v>
      </c>
      <c r="K862" s="26">
        <f t="array" ref="K862">SUM(IF(Period=$J$2,IF(Site=$A$807,IF(Provider=$B862,J))))</f>
        <v>4.2954545454545459</v>
      </c>
      <c r="L862" s="26"/>
      <c r="M862" s="27">
        <f t="shared" si="421"/>
        <v>0.27096774193548395</v>
      </c>
      <c r="N862" s="27">
        <f t="shared" si="409"/>
        <v>3.5133376707872484E-2</v>
      </c>
      <c r="O862" s="44"/>
      <c r="P862" s="25">
        <f t="array" ref="P862">SUM(IF(Period=$P$2,IF(Site=$A$807,IF(Provider=$B862,I))))</f>
        <v>0</v>
      </c>
      <c r="Q862" s="26">
        <f t="array" ref="Q862">SUM(IF(Period=$P$2,IF(Site=$A$807,IF(Provider=$B862,J))))</f>
        <v>0</v>
      </c>
      <c r="R862" s="26"/>
      <c r="S862" s="27">
        <f t="shared" si="422"/>
        <v>0</v>
      </c>
      <c r="T862" s="27">
        <f t="shared" si="410"/>
        <v>0</v>
      </c>
      <c r="U862" s="44"/>
      <c r="V862" s="25">
        <f t="array" ref="V862">SUM(IF(Period=$V$2,IF(Site=$A$807,IF(Provider=$B862,I))))</f>
        <v>0</v>
      </c>
      <c r="W862" s="26">
        <f t="array" ref="W862">SUM(IF(Period=$V$2,IF(Site=$A$807,IF(Provider=$B862,J))))</f>
        <v>0</v>
      </c>
      <c r="X862" s="26"/>
      <c r="Y862" s="27">
        <f t="shared" si="423"/>
        <v>0</v>
      </c>
      <c r="Z862" s="27">
        <f t="shared" si="411"/>
        <v>0</v>
      </c>
      <c r="AA862" s="44"/>
      <c r="AB862" s="25">
        <f t="array" ref="AB862">SUM(IF(Period=$AB$2,IF(Site=$A$807,IF(Provider=$B862,I))))</f>
        <v>0</v>
      </c>
      <c r="AC862" s="26">
        <f t="array" ref="AC862">SUM(IF(Period=$AB$2,IF(Site=$A$807,IF(Provider=$B862,J))))</f>
        <v>0</v>
      </c>
      <c r="AD862" s="26"/>
      <c r="AE862" s="27">
        <f t="shared" si="424"/>
        <v>0</v>
      </c>
      <c r="AF862" s="27">
        <f t="shared" si="412"/>
        <v>0</v>
      </c>
      <c r="AG862" s="44"/>
      <c r="AH862" s="25">
        <f t="array" ref="AH862">SUM(IF(Period=$AH$2,IF(Site=$A$807,IF(Provider=$B862,I))))</f>
        <v>0</v>
      </c>
      <c r="AI862" s="26">
        <f t="array" ref="AI862">SUM(IF(Period=$AH$2,IF(Site=$A$807,IF(Provider=$B862,J))))</f>
        <v>0</v>
      </c>
      <c r="AJ862" s="26"/>
      <c r="AK862" s="27">
        <f t="shared" si="425"/>
        <v>0</v>
      </c>
      <c r="AL862" s="27">
        <f t="shared" si="413"/>
        <v>0</v>
      </c>
      <c r="AM862" s="44"/>
      <c r="AN862" s="25">
        <f t="array" ref="AN862">SUM(IF(Period=$AN$2,IF(Site=$A$807,IF(Provider=$B862,I))))</f>
        <v>0</v>
      </c>
      <c r="AO862" s="26">
        <f t="array" ref="AO862">SUM(IF(Period=$AN$2,IF(Site=$A$807,IF(Provider=$B862,J))))</f>
        <v>0</v>
      </c>
      <c r="AP862" s="26"/>
      <c r="AQ862" s="27">
        <f t="shared" si="426"/>
        <v>0</v>
      </c>
      <c r="AR862" s="27">
        <f t="shared" si="414"/>
        <v>0</v>
      </c>
      <c r="AS862" s="44"/>
      <c r="AT862" s="25">
        <f t="array" ref="AT862">SUM(IF(Period=$AT$2,IF(Site=$A$807,IF(Provider=$B862,I))))</f>
        <v>0</v>
      </c>
      <c r="AU862" s="26">
        <f t="array" ref="AU862">SUM(IF(Period=$AT$2,IF(Site=$A$807,IF(Provider=$B862,J))))</f>
        <v>0</v>
      </c>
      <c r="AV862" s="26"/>
      <c r="AW862" s="27">
        <f t="shared" si="427"/>
        <v>0</v>
      </c>
      <c r="AX862" s="27">
        <f t="shared" si="415"/>
        <v>0</v>
      </c>
      <c r="AY862" s="44"/>
      <c r="AZ862" s="25">
        <f t="array" ref="AZ862">SUM(IF(Period=$AZ$2,IF(Site=$A$807,IF(Provider=$B862,I))))</f>
        <v>0</v>
      </c>
      <c r="BA862" s="26">
        <f t="array" ref="BA862">SUM(IF(Period=$AZ$2,IF(Site=$A$807,IF(Provider=$B862,J))))</f>
        <v>0</v>
      </c>
      <c r="BB862" s="26"/>
      <c r="BC862" s="27">
        <f t="shared" si="428"/>
        <v>0</v>
      </c>
      <c r="BD862" s="27">
        <f t="shared" si="416"/>
        <v>0</v>
      </c>
      <c r="BE862" s="44"/>
      <c r="BF862" s="25">
        <f t="array" ref="BF862">SUM(IF(Period=$BF$2,IF(Site=$A$807,IF(Provider=$B862,I))))</f>
        <v>0</v>
      </c>
      <c r="BG862" s="26">
        <f t="array" ref="BG862">SUM(IF(Period=$BF$2,IF(Site=$A$807,IF(Provider=$B862,J))))</f>
        <v>0</v>
      </c>
      <c r="BH862" s="26"/>
      <c r="BI862" s="27">
        <f t="shared" si="429"/>
        <v>0</v>
      </c>
      <c r="BJ862" s="27">
        <f t="shared" si="417"/>
        <v>0</v>
      </c>
      <c r="BK862" s="44"/>
      <c r="BL862" s="25">
        <f t="array" ref="BL862">SUM(IF(Period=$BL$2,IF(Site=$A$807,IF(Provider=$B862,I))))</f>
        <v>0</v>
      </c>
      <c r="BM862" s="26">
        <f t="array" ref="BM862">SUM(IF(Period=$BL$2,IF(Site=$A$807,IF(Provider=$B862,J))))</f>
        <v>0</v>
      </c>
      <c r="BN862" s="26"/>
      <c r="BO862" s="27">
        <f t="shared" si="430"/>
        <v>0</v>
      </c>
      <c r="BP862" s="27">
        <f t="shared" si="418"/>
        <v>0</v>
      </c>
      <c r="BQ862" s="44"/>
      <c r="BR862" s="25">
        <f t="array" ref="BR862">SUM(IF(Period=$BR$2,IF(Site=$A$807,IF(Provider=$B862,I))))</f>
        <v>0</v>
      </c>
      <c r="BS862" s="26">
        <f t="array" ref="BS862">SUM(IF(Period=$BR$2,IF(Site=$A$807,IF(Provider=$B862,J))))</f>
        <v>0</v>
      </c>
      <c r="BT862" s="26"/>
      <c r="BU862" s="27">
        <f t="shared" si="431"/>
        <v>0</v>
      </c>
      <c r="BV862" s="27">
        <f t="shared" si="419"/>
        <v>0</v>
      </c>
    </row>
    <row r="863" spans="2:74" outlineLevel="1" x14ac:dyDescent="0.25">
      <c r="B863" s="20" t="s">
        <v>736</v>
      </c>
      <c r="C863" s="44"/>
      <c r="D863" s="25">
        <f t="array" ref="D863">SUM(IF(Period=$D$2,IF(Site=$A$807,IF(Provider=$B863,I))))</f>
        <v>174</v>
      </c>
      <c r="E863" s="26">
        <f t="array" ref="E863">SUM(IF(Period=$D$2,IF(Site=$A$807,IF(Provider=$B863,J))))</f>
        <v>8.3965517241379306</v>
      </c>
      <c r="F863" s="26"/>
      <c r="G863" s="27">
        <f t="shared" si="420"/>
        <v>0.33091732729331819</v>
      </c>
      <c r="H863" s="27">
        <f t="shared" si="408"/>
        <v>4.2314710226779038E-2</v>
      </c>
      <c r="I863" s="44"/>
      <c r="J863" s="25">
        <f t="array" ref="J863">SUM(IF(Period=$J$2,IF(Site=$A$807,IF(Provider=$B863,I))))</f>
        <v>63</v>
      </c>
      <c r="K863" s="26">
        <f t="array" ref="K863">SUM(IF(Period=$J$2,IF(Site=$A$807,IF(Provider=$B863,J))))</f>
        <v>6.7619047619047619</v>
      </c>
      <c r="L863" s="26"/>
      <c r="M863" s="27">
        <f t="shared" si="421"/>
        <v>0.10179211469534051</v>
      </c>
      <c r="N863" s="27">
        <f t="shared" si="409"/>
        <v>1.3198252625708709E-2</v>
      </c>
      <c r="O863" s="44"/>
      <c r="P863" s="25">
        <f t="array" ref="P863">SUM(IF(Period=$P$2,IF(Site=$A$807,IF(Provider=$B863,I))))</f>
        <v>75</v>
      </c>
      <c r="Q863" s="26">
        <f t="array" ref="Q863">SUM(IF(Period=$P$2,IF(Site=$A$807,IF(Provider=$B863,J))))</f>
        <v>6.2</v>
      </c>
      <c r="R863" s="26"/>
      <c r="S863" s="27">
        <f t="shared" si="422"/>
        <v>0.10510849909584087</v>
      </c>
      <c r="T863" s="27">
        <f t="shared" si="410"/>
        <v>1.3399804045876318E-2</v>
      </c>
      <c r="U863" s="44"/>
      <c r="V863" s="25">
        <f t="array" ref="V863">SUM(IF(Period=$V$2,IF(Site=$A$807,IF(Provider=$B863,I))))</f>
        <v>165</v>
      </c>
      <c r="W863" s="26">
        <f t="array" ref="W863">SUM(IF(Period=$V$2,IF(Site=$A$807,IF(Provider=$B863,J))))</f>
        <v>5.4303030303030306</v>
      </c>
      <c r="X863" s="26"/>
      <c r="Y863" s="27">
        <f t="shared" si="423"/>
        <v>0.21147037998583904</v>
      </c>
      <c r="Z863" s="27">
        <f t="shared" si="411"/>
        <v>2.7097320510494165E-2</v>
      </c>
      <c r="AA863" s="44"/>
      <c r="AB863" s="25">
        <f t="array" ref="AB863">SUM(IF(Period=$AB$2,IF(Site=$A$807,IF(Provider=$B863,I))))</f>
        <v>112</v>
      </c>
      <c r="AC863" s="26">
        <f t="array" ref="AC863">SUM(IF(Period=$AB$2,IF(Site=$A$807,IF(Provider=$B863,J))))</f>
        <v>5.4285714285714288</v>
      </c>
      <c r="AD863" s="26"/>
      <c r="AE863" s="27">
        <f t="shared" si="424"/>
        <v>0.14319359397079606</v>
      </c>
      <c r="AF863" s="27">
        <f t="shared" si="412"/>
        <v>1.8290665142444571E-2</v>
      </c>
      <c r="AG863" s="44"/>
      <c r="AH863" s="25">
        <f t="array" ref="AH863">SUM(IF(Period=$AH$2,IF(Site=$A$807,IF(Provider=$B863,I))))</f>
        <v>34</v>
      </c>
      <c r="AI863" s="26">
        <f t="array" ref="AI863">SUM(IF(Period=$AH$2,IF(Site=$A$807,IF(Provider=$B863,J))))</f>
        <v>4.4705882352941204</v>
      </c>
      <c r="AJ863" s="26"/>
      <c r="AK863" s="27">
        <f t="shared" si="425"/>
        <v>4.0794417606011837E-2</v>
      </c>
      <c r="AL863" s="27">
        <f t="shared" si="413"/>
        <v>5.1760539399305352E-3</v>
      </c>
      <c r="AM863" s="44"/>
      <c r="AN863" s="25">
        <f t="array" ref="AN863">SUM(IF(Period=$AN$2,IF(Site=$A$807,IF(Provider=$B863,I))))</f>
        <v>120</v>
      </c>
      <c r="AO863" s="26">
        <f t="array" ref="AO863">SUM(IF(Period=$AN$2,IF(Site=$A$807,IF(Provider=$B863,J))))</f>
        <v>5.1583333333333297</v>
      </c>
      <c r="AP863" s="26"/>
      <c r="AQ863" s="27">
        <f t="shared" si="426"/>
        <v>0.16345392130974373</v>
      </c>
      <c r="AR863" s="27">
        <f t="shared" si="414"/>
        <v>1.9795330988167558E-2</v>
      </c>
      <c r="AS863" s="44"/>
      <c r="AT863" s="25">
        <f t="array" ref="AT863">SUM(IF(Period=$AT$2,IF(Site=$A$807,IF(Provider=$B863,I))))</f>
        <v>14</v>
      </c>
      <c r="AU863" s="26">
        <f t="array" ref="AU863">SUM(IF(Period=$AT$2,IF(Site=$A$807,IF(Provider=$B863,J))))</f>
        <v>7.0714285714285703</v>
      </c>
      <c r="AV863" s="26"/>
      <c r="AW863" s="27">
        <f t="shared" si="427"/>
        <v>2.5248661055853095E-2</v>
      </c>
      <c r="AX863" s="27">
        <f t="shared" si="415"/>
        <v>3.1193874657340012E-3</v>
      </c>
      <c r="AY863" s="44"/>
      <c r="AZ863" s="25">
        <f t="array" ref="AZ863">SUM(IF(Period=$AZ$2,IF(Site=$A$807,IF(Provider=$B863,I))))</f>
        <v>43</v>
      </c>
      <c r="BA863" s="26">
        <f t="array" ref="BA863">SUM(IF(Period=$AZ$2,IF(Site=$A$807,IF(Provider=$B863,J))))</f>
        <v>4.8372093023255802</v>
      </c>
      <c r="BB863" s="26"/>
      <c r="BC863" s="27">
        <f t="shared" si="428"/>
        <v>5.2953156822810578E-2</v>
      </c>
      <c r="BD863" s="27">
        <f t="shared" si="416"/>
        <v>6.7776727817784859E-3</v>
      </c>
      <c r="BE863" s="44"/>
      <c r="BF863" s="25">
        <f t="array" ref="BF863">SUM(IF(Period=$BF$2,IF(Site=$A$807,IF(Provider=$B863,I))))</f>
        <v>100</v>
      </c>
      <c r="BG863" s="26">
        <f t="array" ref="BG863">SUM(IF(Period=$BF$2,IF(Site=$A$807,IF(Provider=$B863,J))))</f>
        <v>4.43</v>
      </c>
      <c r="BH863" s="26"/>
      <c r="BI863" s="27">
        <f t="shared" si="429"/>
        <v>0.1074981800533851</v>
      </c>
      <c r="BJ863" s="27">
        <f t="shared" si="417"/>
        <v>1.3707531406646449E-2</v>
      </c>
      <c r="BK863" s="44"/>
      <c r="BL863" s="25">
        <f t="array" ref="BL863">SUM(IF(Period=$BL$2,IF(Site=$A$807,IF(Provider=$B863,I))))</f>
        <v>81</v>
      </c>
      <c r="BM863" s="26">
        <f t="array" ref="BM863">SUM(IF(Period=$BL$2,IF(Site=$A$807,IF(Provider=$B863,J))))</f>
        <v>3.9753086419753099</v>
      </c>
      <c r="BN863" s="26"/>
      <c r="BO863" s="27">
        <f t="shared" si="430"/>
        <v>7.8193297717338531E-2</v>
      </c>
      <c r="BP863" s="27">
        <f t="shared" si="418"/>
        <v>1.0011503901999196E-2</v>
      </c>
      <c r="BQ863" s="44"/>
      <c r="BR863" s="25">
        <f t="array" ref="BR863">SUM(IF(Period=$BR$2,IF(Site=$A$807,IF(Provider=$B863,I))))</f>
        <v>95</v>
      </c>
      <c r="BS863" s="26">
        <f t="array" ref="BS863">SUM(IF(Period=$BR$2,IF(Site=$A$807,IF(Provider=$B863,J))))</f>
        <v>2.76842105263158</v>
      </c>
      <c r="BT863" s="26"/>
      <c r="BU863" s="27">
        <f t="shared" si="431"/>
        <v>6.0348783845800849E-2</v>
      </c>
      <c r="BV863" s="27">
        <f t="shared" si="419"/>
        <v>7.7146460942770848E-3</v>
      </c>
    </row>
    <row r="864" spans="2:74" outlineLevel="1" x14ac:dyDescent="0.25">
      <c r="B864" s="20" t="s">
        <v>749</v>
      </c>
      <c r="C864" s="44"/>
      <c r="D864" s="25">
        <f t="array" ref="D864">SUM(IF(Period=$D$2,IF(Site=$A$807,IF(Provider=$B864,I))))</f>
        <v>0</v>
      </c>
      <c r="E864" s="26">
        <f t="array" ref="E864">SUM(IF(Period=$D$2,IF(Site=$A$807,IF(Provider=$B864,J))))</f>
        <v>0</v>
      </c>
      <c r="F864" s="26"/>
      <c r="G864" s="27">
        <f t="shared" si="420"/>
        <v>0</v>
      </c>
      <c r="H864" s="27">
        <f t="shared" si="408"/>
        <v>0</v>
      </c>
      <c r="I864" s="44"/>
      <c r="J864" s="25">
        <f t="array" ref="J864">SUM(IF(Period=$J$2,IF(Site=$A$807,IF(Provider=$B864,I))))</f>
        <v>0</v>
      </c>
      <c r="K864" s="26">
        <f t="array" ref="K864">SUM(IF(Period=$J$2,IF(Site=$A$807,IF(Provider=$B864,J))))</f>
        <v>0</v>
      </c>
      <c r="L864" s="26"/>
      <c r="M864" s="27">
        <f t="shared" si="421"/>
        <v>0</v>
      </c>
      <c r="N864" s="27">
        <f t="shared" si="409"/>
        <v>0</v>
      </c>
      <c r="O864" s="44"/>
      <c r="P864" s="25">
        <f t="array" ref="P864">SUM(IF(Period=$P$2,IF(Site=$A$807,IF(Provider=$B864,I))))</f>
        <v>0</v>
      </c>
      <c r="Q864" s="26">
        <f t="array" ref="Q864">SUM(IF(Period=$P$2,IF(Site=$A$807,IF(Provider=$B864,J))))</f>
        <v>0</v>
      </c>
      <c r="R864" s="26"/>
      <c r="S864" s="27">
        <f t="shared" si="422"/>
        <v>0</v>
      </c>
      <c r="T864" s="27">
        <f t="shared" si="410"/>
        <v>0</v>
      </c>
      <c r="U864" s="44"/>
      <c r="V864" s="25">
        <f t="array" ref="V864">SUM(IF(Period=$V$2,IF(Site=$A$807,IF(Provider=$B864,I))))</f>
        <v>0</v>
      </c>
      <c r="W864" s="26">
        <f t="array" ref="W864">SUM(IF(Period=$V$2,IF(Site=$A$807,IF(Provider=$B864,J))))</f>
        <v>0</v>
      </c>
      <c r="X864" s="26"/>
      <c r="Y864" s="27">
        <f t="shared" si="423"/>
        <v>0</v>
      </c>
      <c r="Z864" s="27">
        <f t="shared" si="411"/>
        <v>0</v>
      </c>
      <c r="AA864" s="44"/>
      <c r="AB864" s="25">
        <f t="array" ref="AB864">SUM(IF(Period=$AB$2,IF(Site=$A$807,IF(Provider=$B864,I))))</f>
        <v>0</v>
      </c>
      <c r="AC864" s="26">
        <f t="array" ref="AC864">SUM(IF(Period=$AB$2,IF(Site=$A$807,IF(Provider=$B864,J))))</f>
        <v>0</v>
      </c>
      <c r="AD864" s="26"/>
      <c r="AE864" s="27">
        <f t="shared" si="424"/>
        <v>0</v>
      </c>
      <c r="AF864" s="27">
        <f t="shared" si="412"/>
        <v>0</v>
      </c>
      <c r="AG864" s="44"/>
      <c r="AH864" s="25">
        <f t="array" ref="AH864">SUM(IF(Period=$AH$2,IF(Site=$A$807,IF(Provider=$B864,I))))</f>
        <v>0</v>
      </c>
      <c r="AI864" s="26">
        <f t="array" ref="AI864">SUM(IF(Period=$AH$2,IF(Site=$A$807,IF(Provider=$B864,J))))</f>
        <v>0</v>
      </c>
      <c r="AJ864" s="26"/>
      <c r="AK864" s="27">
        <f t="shared" si="425"/>
        <v>0</v>
      </c>
      <c r="AL864" s="27">
        <f t="shared" si="413"/>
        <v>0</v>
      </c>
      <c r="AM864" s="44"/>
      <c r="AN864" s="25">
        <f t="array" ref="AN864">SUM(IF(Period=$AN$2,IF(Site=$A$807,IF(Provider=$B864,I))))</f>
        <v>1</v>
      </c>
      <c r="AO864" s="26">
        <f t="array" ref="AO864">SUM(IF(Period=$AN$2,IF(Site=$A$807,IF(Provider=$B864,J))))</f>
        <v>2</v>
      </c>
      <c r="AP864" s="26"/>
      <c r="AQ864" s="27">
        <f t="shared" si="426"/>
        <v>5.2812252442566675E-4</v>
      </c>
      <c r="AR864" s="27">
        <f t="shared" si="414"/>
        <v>6.3959066197633518E-5</v>
      </c>
      <c r="AS864" s="44"/>
      <c r="AT864" s="25">
        <f t="array" ref="AT864">SUM(IF(Period=$AT$2,IF(Site=$A$807,IF(Provider=$B864,I))))</f>
        <v>0</v>
      </c>
      <c r="AU864" s="26">
        <f t="array" ref="AU864">SUM(IF(Period=$AT$2,IF(Site=$A$807,IF(Provider=$B864,J))))</f>
        <v>0</v>
      </c>
      <c r="AV864" s="26"/>
      <c r="AW864" s="27">
        <f t="shared" si="427"/>
        <v>0</v>
      </c>
      <c r="AX864" s="27">
        <f t="shared" si="415"/>
        <v>0</v>
      </c>
      <c r="AY864" s="44"/>
      <c r="AZ864" s="25">
        <f t="array" ref="AZ864">SUM(IF(Period=$AZ$2,IF(Site=$A$807,IF(Provider=$B864,I))))</f>
        <v>0</v>
      </c>
      <c r="BA864" s="26">
        <f t="array" ref="BA864">SUM(IF(Period=$AZ$2,IF(Site=$A$807,IF(Provider=$B864,J))))</f>
        <v>0</v>
      </c>
      <c r="BB864" s="26"/>
      <c r="BC864" s="27">
        <f t="shared" si="428"/>
        <v>0</v>
      </c>
      <c r="BD864" s="27">
        <f t="shared" si="416"/>
        <v>0</v>
      </c>
      <c r="BE864" s="44"/>
      <c r="BF864" s="25">
        <f t="array" ref="BF864">SUM(IF(Period=$BF$2,IF(Site=$A$807,IF(Provider=$B864,I))))</f>
        <v>0</v>
      </c>
      <c r="BG864" s="26">
        <f t="array" ref="BG864">SUM(IF(Period=$BF$2,IF(Site=$A$807,IF(Provider=$B864,J))))</f>
        <v>0</v>
      </c>
      <c r="BH864" s="26"/>
      <c r="BI864" s="27">
        <f t="shared" si="429"/>
        <v>0</v>
      </c>
      <c r="BJ864" s="27">
        <f t="shared" si="417"/>
        <v>0</v>
      </c>
      <c r="BK864" s="44"/>
      <c r="BL864" s="25">
        <f t="array" ref="BL864">SUM(IF(Period=$BL$2,IF(Site=$A$807,IF(Provider=$B864,I))))</f>
        <v>0</v>
      </c>
      <c r="BM864" s="26">
        <f t="array" ref="BM864">SUM(IF(Period=$BL$2,IF(Site=$A$807,IF(Provider=$B864,J))))</f>
        <v>0</v>
      </c>
      <c r="BN864" s="26"/>
      <c r="BO864" s="27">
        <f t="shared" si="430"/>
        <v>0</v>
      </c>
      <c r="BP864" s="27">
        <f t="shared" si="418"/>
        <v>0</v>
      </c>
      <c r="BQ864" s="44"/>
      <c r="BR864" s="25">
        <f t="array" ref="BR864">SUM(IF(Period=$BR$2,IF(Site=$A$807,IF(Provider=$B864,I))))</f>
        <v>0</v>
      </c>
      <c r="BS864" s="26">
        <f t="array" ref="BS864">SUM(IF(Period=$BR$2,IF(Site=$A$807,IF(Provider=$B864,J))))</f>
        <v>0</v>
      </c>
      <c r="BT864" s="26"/>
      <c r="BU864" s="27">
        <f t="shared" si="431"/>
        <v>0</v>
      </c>
      <c r="BV864" s="27">
        <f t="shared" si="419"/>
        <v>0</v>
      </c>
    </row>
    <row r="865" spans="2:74" outlineLevel="1" x14ac:dyDescent="0.25">
      <c r="B865" s="20" t="s">
        <v>715</v>
      </c>
      <c r="C865" s="44"/>
      <c r="D865" s="25">
        <f t="array" ref="D865">SUM(IF(Period=$D$2,IF(Site=$A$807,IF(Provider=$B865,I))))</f>
        <v>15</v>
      </c>
      <c r="E865" s="26">
        <f t="array" ref="E865">SUM(IF(Period=$D$2,IF(Site=$A$807,IF(Provider=$B865,J))))</f>
        <v>16.066666666666666</v>
      </c>
      <c r="F865" s="26"/>
      <c r="G865" s="27">
        <f t="shared" si="420"/>
        <v>5.4586636466591169E-2</v>
      </c>
      <c r="H865" s="27">
        <f t="shared" si="408"/>
        <v>6.9800446027746404E-3</v>
      </c>
      <c r="I865" s="44"/>
      <c r="J865" s="25">
        <f t="array" ref="J865">SUM(IF(Period=$J$2,IF(Site=$A$807,IF(Provider=$B865,I))))</f>
        <v>66</v>
      </c>
      <c r="K865" s="26">
        <f t="array" ref="K865">SUM(IF(Period=$J$2,IF(Site=$A$807,IF(Provider=$B865,J))))</f>
        <v>8.1969696969696972</v>
      </c>
      <c r="L865" s="26"/>
      <c r="M865" s="27">
        <f t="shared" si="421"/>
        <v>0.12927120669056155</v>
      </c>
      <c r="N865" s="27">
        <f t="shared" si="409"/>
        <v>1.6761161198376555E-2</v>
      </c>
      <c r="O865" s="44"/>
      <c r="P865" s="25">
        <f t="array" ref="P865">SUM(IF(Period=$P$2,IF(Site=$A$807,IF(Provider=$B865,I))))</f>
        <v>156</v>
      </c>
      <c r="Q865" s="26">
        <f t="array" ref="Q865">SUM(IF(Period=$P$2,IF(Site=$A$807,IF(Provider=$B865,J))))</f>
        <v>6.1987179487179489</v>
      </c>
      <c r="R865" s="26"/>
      <c r="S865" s="27">
        <f t="shared" si="422"/>
        <v>0.21858047016274865</v>
      </c>
      <c r="T865" s="27">
        <f t="shared" si="410"/>
        <v>2.7865829058843869E-2</v>
      </c>
      <c r="U865" s="44"/>
      <c r="V865" s="25">
        <f t="array" ref="V865">SUM(IF(Period=$V$2,IF(Site=$A$807,IF(Provider=$B865,I))))</f>
        <v>51</v>
      </c>
      <c r="W865" s="26">
        <f t="array" ref="W865">SUM(IF(Period=$V$2,IF(Site=$A$807,IF(Provider=$B865,J))))</f>
        <v>6.3137254901960782</v>
      </c>
      <c r="X865" s="26"/>
      <c r="Y865" s="27">
        <f t="shared" si="423"/>
        <v>7.5997167807410893E-2</v>
      </c>
      <c r="Z865" s="27">
        <f t="shared" si="411"/>
        <v>9.73809955845884E-3</v>
      </c>
      <c r="AA865" s="44"/>
      <c r="AB865" s="25">
        <f t="array" ref="AB865">SUM(IF(Period=$AB$2,IF(Site=$A$807,IF(Provider=$B865,I))))</f>
        <v>28</v>
      </c>
      <c r="AC865" s="26">
        <f t="array" ref="AC865">SUM(IF(Period=$AB$2,IF(Site=$A$807,IF(Provider=$B865,J))))</f>
        <v>3.7857142857142856</v>
      </c>
      <c r="AD865" s="26"/>
      <c r="AE865" s="27">
        <f t="shared" si="424"/>
        <v>2.4964672633066416E-2</v>
      </c>
      <c r="AF865" s="27">
        <f t="shared" si="412"/>
        <v>3.1888330675972441E-3</v>
      </c>
      <c r="AG865" s="44"/>
      <c r="AH865" s="25">
        <f t="array" ref="AH865">SUM(IF(Period=$AH$2,IF(Site=$A$807,IF(Provider=$B865,I))))</f>
        <v>22</v>
      </c>
      <c r="AI865" s="26">
        <f t="array" ref="AI865">SUM(IF(Period=$AH$2,IF(Site=$A$807,IF(Provider=$B865,J))))</f>
        <v>3.3181818181818201</v>
      </c>
      <c r="AJ865" s="26"/>
      <c r="AK865" s="27">
        <f t="shared" si="425"/>
        <v>1.9592055823939893E-2</v>
      </c>
      <c r="AL865" s="27">
        <f t="shared" si="413"/>
        <v>2.4858680106245334E-3</v>
      </c>
      <c r="AM865" s="44"/>
      <c r="AN865" s="25">
        <f t="array" ref="AN865">SUM(IF(Period=$AN$2,IF(Site=$A$807,IF(Provider=$B865,I))))</f>
        <v>48</v>
      </c>
      <c r="AO865" s="26">
        <f t="array" ref="AO865">SUM(IF(Period=$AN$2,IF(Site=$A$807,IF(Provider=$B865,J))))</f>
        <v>8.8125</v>
      </c>
      <c r="AP865" s="26"/>
      <c r="AQ865" s="27">
        <f t="shared" si="426"/>
        <v>0.11169791391602851</v>
      </c>
      <c r="AR865" s="27">
        <f t="shared" si="414"/>
        <v>1.3527342500799488E-2</v>
      </c>
      <c r="AS865" s="44"/>
      <c r="AT865" s="25">
        <f t="array" ref="AT865">SUM(IF(Period=$AT$2,IF(Site=$A$807,IF(Provider=$B865,I))))</f>
        <v>83</v>
      </c>
      <c r="AU865" s="26">
        <f t="array" ref="AU865">SUM(IF(Period=$AT$2,IF(Site=$A$807,IF(Provider=$B865,J))))</f>
        <v>4.6987951807228896</v>
      </c>
      <c r="AV865" s="26"/>
      <c r="AW865" s="27">
        <f t="shared" si="427"/>
        <v>9.9464422341239436E-2</v>
      </c>
      <c r="AX865" s="27">
        <f t="shared" si="415"/>
        <v>1.2288496077133941E-2</v>
      </c>
      <c r="AY865" s="44"/>
      <c r="AZ865" s="25">
        <f t="array" ref="AZ865">SUM(IF(Period=$AZ$2,IF(Site=$A$807,IF(Provider=$B865,I))))</f>
        <v>60</v>
      </c>
      <c r="BA865" s="26">
        <f t="array" ref="BA865">SUM(IF(Period=$AZ$2,IF(Site=$A$807,IF(Provider=$B865,J))))</f>
        <v>5.7333333333333298</v>
      </c>
      <c r="BB865" s="26"/>
      <c r="BC865" s="27">
        <f t="shared" si="428"/>
        <v>8.7576374745417462E-2</v>
      </c>
      <c r="BD865" s="27">
        <f t="shared" si="416"/>
        <v>1.1209228062172108E-2</v>
      </c>
      <c r="BE865" s="44"/>
      <c r="BF865" s="25">
        <f t="array" ref="BF865">SUM(IF(Period=$BF$2,IF(Site=$A$807,IF(Provider=$B865,I))))</f>
        <v>109</v>
      </c>
      <c r="BG865" s="26">
        <f t="array" ref="BG865">SUM(IF(Period=$BF$2,IF(Site=$A$807,IF(Provider=$B865,J))))</f>
        <v>5.0183486238532096</v>
      </c>
      <c r="BH865" s="26"/>
      <c r="BI865" s="27">
        <f t="shared" si="429"/>
        <v>0.13273477311332196</v>
      </c>
      <c r="BJ865" s="27">
        <f t="shared" si="417"/>
        <v>1.6925552323782407E-2</v>
      </c>
      <c r="BK865" s="44"/>
      <c r="BL865" s="25">
        <f t="array" ref="BL865">SUM(IF(Period=$BL$2,IF(Site=$A$807,IF(Provider=$B865,I))))</f>
        <v>156</v>
      </c>
      <c r="BM865" s="26">
        <f t="array" ref="BM865">SUM(IF(Period=$BL$2,IF(Site=$A$807,IF(Provider=$B865,J))))</f>
        <v>4.4102564102564097</v>
      </c>
      <c r="BN865" s="26"/>
      <c r="BO865" s="27">
        <f t="shared" si="430"/>
        <v>0.1670713938805245</v>
      </c>
      <c r="BP865" s="27">
        <f t="shared" si="418"/>
        <v>2.1391039393091438E-2</v>
      </c>
      <c r="BQ865" s="44"/>
      <c r="BR865" s="25">
        <f t="array" ref="BR865">SUM(IF(Period=$BR$2,IF(Site=$A$807,IF(Provider=$B865,I))))</f>
        <v>103</v>
      </c>
      <c r="BS865" s="26">
        <f t="array" ref="BS865">SUM(IF(Period=$BR$2,IF(Site=$A$807,IF(Provider=$B865,J))))</f>
        <v>5.9320388349514603</v>
      </c>
      <c r="BT865" s="26"/>
      <c r="BU865" s="27">
        <f t="shared" si="431"/>
        <v>0.14020192748967425</v>
      </c>
      <c r="BV865" s="27">
        <f t="shared" si="419"/>
        <v>1.7922618873016351E-2</v>
      </c>
    </row>
    <row r="866" spans="2:74" outlineLevel="1" x14ac:dyDescent="0.25">
      <c r="B866" s="20" t="s">
        <v>627</v>
      </c>
      <c r="C866" s="44"/>
      <c r="D866" s="25">
        <f t="array" ref="D866">SUM(IF(Period=$D$2,IF(Site=$A$807,IF(Provider=$B866,I))))</f>
        <v>0</v>
      </c>
      <c r="E866" s="26">
        <f t="array" ref="E866">SUM(IF(Period=$D$2,IF(Site=$A$807,IF(Provider=$B866,J))))</f>
        <v>0</v>
      </c>
      <c r="F866" s="26"/>
      <c r="G866" s="27">
        <f t="shared" si="420"/>
        <v>0</v>
      </c>
      <c r="H866" s="27">
        <f t="shared" si="408"/>
        <v>0</v>
      </c>
      <c r="I866" s="44"/>
      <c r="J866" s="25">
        <f t="array" ref="J866">SUM(IF(Period=$J$2,IF(Site=$A$807,IF(Provider=$B866,I))))</f>
        <v>0</v>
      </c>
      <c r="K866" s="26">
        <f t="array" ref="K866">SUM(IF(Period=$J$2,IF(Site=$A$807,IF(Provider=$B866,J))))</f>
        <v>0</v>
      </c>
      <c r="L866" s="26"/>
      <c r="M866" s="27">
        <f t="shared" si="421"/>
        <v>0</v>
      </c>
      <c r="N866" s="27">
        <f t="shared" si="409"/>
        <v>0</v>
      </c>
      <c r="O866" s="44"/>
      <c r="P866" s="25">
        <f t="array" ref="P866">SUM(IF(Period=$P$2,IF(Site=$A$807,IF(Provider=$B866,I))))</f>
        <v>0</v>
      </c>
      <c r="Q866" s="26">
        <f t="array" ref="Q866">SUM(IF(Period=$P$2,IF(Site=$A$807,IF(Provider=$B866,J))))</f>
        <v>0</v>
      </c>
      <c r="R866" s="26"/>
      <c r="S866" s="27">
        <f t="shared" si="422"/>
        <v>0</v>
      </c>
      <c r="T866" s="27">
        <f t="shared" si="410"/>
        <v>0</v>
      </c>
      <c r="U866" s="44"/>
      <c r="V866" s="25">
        <f t="array" ref="V866">SUM(IF(Period=$V$2,IF(Site=$A$807,IF(Provider=$B866,I))))</f>
        <v>0</v>
      </c>
      <c r="W866" s="26">
        <f t="array" ref="W866">SUM(IF(Period=$V$2,IF(Site=$A$807,IF(Provider=$B866,J))))</f>
        <v>0</v>
      </c>
      <c r="X866" s="26"/>
      <c r="Y866" s="27">
        <f t="shared" si="423"/>
        <v>0</v>
      </c>
      <c r="Z866" s="27">
        <f t="shared" si="411"/>
        <v>0</v>
      </c>
      <c r="AA866" s="44"/>
      <c r="AB866" s="25">
        <f t="array" ref="AB866">SUM(IF(Period=$AB$2,IF(Site=$A$807,IF(Provider=$B866,I))))</f>
        <v>0</v>
      </c>
      <c r="AC866" s="26">
        <f t="array" ref="AC866">SUM(IF(Period=$AB$2,IF(Site=$A$807,IF(Provider=$B866,J))))</f>
        <v>0</v>
      </c>
      <c r="AD866" s="26"/>
      <c r="AE866" s="27">
        <f t="shared" si="424"/>
        <v>0</v>
      </c>
      <c r="AF866" s="27">
        <f t="shared" si="412"/>
        <v>0</v>
      </c>
      <c r="AG866" s="44"/>
      <c r="AH866" s="25">
        <f t="array" ref="AH866">SUM(IF(Period=$AH$2,IF(Site=$A$807,IF(Provider=$B866,I))))</f>
        <v>0</v>
      </c>
      <c r="AI866" s="26">
        <f t="array" ref="AI866">SUM(IF(Period=$AH$2,IF(Site=$A$807,IF(Provider=$B866,J))))</f>
        <v>0</v>
      </c>
      <c r="AJ866" s="26"/>
      <c r="AK866" s="27">
        <f t="shared" si="425"/>
        <v>0</v>
      </c>
      <c r="AL866" s="27">
        <f t="shared" si="413"/>
        <v>0</v>
      </c>
      <c r="AM866" s="44"/>
      <c r="AN866" s="25">
        <f t="array" ref="AN866">SUM(IF(Period=$AN$2,IF(Site=$A$807,IF(Provider=$B866,I))))</f>
        <v>1</v>
      </c>
      <c r="AO866" s="26">
        <f t="array" ref="AO866">SUM(IF(Period=$AN$2,IF(Site=$A$807,IF(Provider=$B866,J))))</f>
        <v>0</v>
      </c>
      <c r="AP866" s="26"/>
      <c r="AQ866" s="27">
        <f t="shared" si="426"/>
        <v>0</v>
      </c>
      <c r="AR866" s="27">
        <f t="shared" si="414"/>
        <v>0</v>
      </c>
      <c r="AS866" s="44"/>
      <c r="AT866" s="25">
        <f t="array" ref="AT866">SUM(IF(Period=$AT$2,IF(Site=$A$807,IF(Provider=$B866,I))))</f>
        <v>0</v>
      </c>
      <c r="AU866" s="26">
        <f t="array" ref="AU866">SUM(IF(Period=$AT$2,IF(Site=$A$807,IF(Provider=$B866,J))))</f>
        <v>0</v>
      </c>
      <c r="AV866" s="26"/>
      <c r="AW866" s="27">
        <f t="shared" si="427"/>
        <v>0</v>
      </c>
      <c r="AX866" s="27">
        <f t="shared" si="415"/>
        <v>0</v>
      </c>
      <c r="AY866" s="44"/>
      <c r="AZ866" s="25">
        <f t="array" ref="AZ866">SUM(IF(Period=$AZ$2,IF(Site=$A$807,IF(Provider=$B866,I))))</f>
        <v>0</v>
      </c>
      <c r="BA866" s="26">
        <f t="array" ref="BA866">SUM(IF(Period=$AZ$2,IF(Site=$A$807,IF(Provider=$B866,J))))</f>
        <v>0</v>
      </c>
      <c r="BB866" s="26"/>
      <c r="BC866" s="27">
        <f t="shared" si="428"/>
        <v>0</v>
      </c>
      <c r="BD866" s="27">
        <f t="shared" si="416"/>
        <v>0</v>
      </c>
      <c r="BE866" s="44"/>
      <c r="BF866" s="25">
        <f t="array" ref="BF866">SUM(IF(Period=$BF$2,IF(Site=$A$807,IF(Provider=$B866,I))))</f>
        <v>0</v>
      </c>
      <c r="BG866" s="26">
        <f t="array" ref="BG866">SUM(IF(Period=$BF$2,IF(Site=$A$807,IF(Provider=$B866,J))))</f>
        <v>0</v>
      </c>
      <c r="BH866" s="26"/>
      <c r="BI866" s="27">
        <f t="shared" si="429"/>
        <v>0</v>
      </c>
      <c r="BJ866" s="27">
        <f t="shared" si="417"/>
        <v>0</v>
      </c>
      <c r="BK866" s="44"/>
      <c r="BL866" s="25">
        <f t="array" ref="BL866">SUM(IF(Period=$BL$2,IF(Site=$A$807,IF(Provider=$B866,I))))</f>
        <v>0</v>
      </c>
      <c r="BM866" s="26">
        <f t="array" ref="BM866">SUM(IF(Period=$BL$2,IF(Site=$A$807,IF(Provider=$B866,J))))</f>
        <v>0</v>
      </c>
      <c r="BN866" s="26"/>
      <c r="BO866" s="27">
        <f t="shared" si="430"/>
        <v>0</v>
      </c>
      <c r="BP866" s="27">
        <f t="shared" si="418"/>
        <v>0</v>
      </c>
      <c r="BQ866" s="44"/>
      <c r="BR866" s="25">
        <f t="array" ref="BR866">SUM(IF(Period=$BR$2,IF(Site=$A$807,IF(Provider=$B866,I))))</f>
        <v>0</v>
      </c>
      <c r="BS866" s="26">
        <f t="array" ref="BS866">SUM(IF(Period=$BR$2,IF(Site=$A$807,IF(Provider=$B866,J))))</f>
        <v>0</v>
      </c>
      <c r="BT866" s="26"/>
      <c r="BU866" s="27">
        <f t="shared" si="431"/>
        <v>0</v>
      </c>
      <c r="BV866" s="27">
        <f t="shared" si="419"/>
        <v>0</v>
      </c>
    </row>
    <row r="867" spans="2:74" outlineLevel="1" x14ac:dyDescent="0.25">
      <c r="B867" s="20" t="s">
        <v>714</v>
      </c>
      <c r="C867" s="44"/>
      <c r="D867" s="25">
        <f t="array" ref="D867">SUM(IF(Period=$D$2,IF(Site=$A$807,IF(Provider=$B867,I))))</f>
        <v>72</v>
      </c>
      <c r="E867" s="26">
        <f t="array" ref="E867">SUM(IF(Period=$D$2,IF(Site=$A$807,IF(Provider=$B867,J))))</f>
        <v>0.29166666666666669</v>
      </c>
      <c r="F867" s="26"/>
      <c r="G867" s="27">
        <f t="shared" si="420"/>
        <v>4.7565118912797286E-3</v>
      </c>
      <c r="H867" s="27">
        <f t="shared" si="408"/>
        <v>6.0821965418368239E-4</v>
      </c>
      <c r="I867" s="44"/>
      <c r="J867" s="25">
        <f t="array" ref="J867">SUM(IF(Period=$J$2,IF(Site=$A$807,IF(Provider=$B867,I))))</f>
        <v>112</v>
      </c>
      <c r="K867" s="26">
        <f t="array" ref="K867">SUM(IF(Period=$J$2,IF(Site=$A$807,IF(Provider=$B867,J))))</f>
        <v>1.4017857142857142</v>
      </c>
      <c r="L867" s="26"/>
      <c r="M867" s="27">
        <f t="shared" si="421"/>
        <v>3.751493428912784E-2</v>
      </c>
      <c r="N867" s="27">
        <f t="shared" si="409"/>
        <v>4.8641447470334906E-3</v>
      </c>
      <c r="O867" s="44"/>
      <c r="P867" s="25">
        <f t="array" ref="P867">SUM(IF(Period=$P$2,IF(Site=$A$807,IF(Provider=$B867,I))))</f>
        <v>139</v>
      </c>
      <c r="Q867" s="26">
        <f t="array" ref="Q867">SUM(IF(Period=$P$2,IF(Site=$A$807,IF(Provider=$B867,J))))</f>
        <v>0.39568345323741005</v>
      </c>
      <c r="R867" s="26"/>
      <c r="S867" s="27">
        <f t="shared" si="422"/>
        <v>1.2432188065099456E-2</v>
      </c>
      <c r="T867" s="27">
        <f t="shared" si="410"/>
        <v>1.5849230591896718E-3</v>
      </c>
      <c r="U867" s="44"/>
      <c r="V867" s="25">
        <f t="array" ref="V867">SUM(IF(Period=$V$2,IF(Site=$A$807,IF(Provider=$B867,I))))</f>
        <v>0</v>
      </c>
      <c r="W867" s="26">
        <f t="array" ref="W867">SUM(IF(Period=$V$2,IF(Site=$A$807,IF(Provider=$B867,J))))</f>
        <v>0</v>
      </c>
      <c r="X867" s="26"/>
      <c r="Y867" s="27">
        <f t="shared" si="423"/>
        <v>0</v>
      </c>
      <c r="Z867" s="27">
        <f t="shared" si="411"/>
        <v>0</v>
      </c>
      <c r="AA867" s="44"/>
      <c r="AB867" s="25">
        <f t="array" ref="AB867">SUM(IF(Period=$AB$2,IF(Site=$A$807,IF(Provider=$B867,I))))</f>
        <v>183</v>
      </c>
      <c r="AC867" s="26">
        <f t="array" ref="AC867">SUM(IF(Period=$AB$2,IF(Site=$A$807,IF(Provider=$B867,J))))</f>
        <v>1.8688524590163935</v>
      </c>
      <c r="AD867" s="26"/>
      <c r="AE867" s="27">
        <f t="shared" si="424"/>
        <v>8.0546396608572782E-2</v>
      </c>
      <c r="AF867" s="27">
        <f t="shared" si="412"/>
        <v>1.0288499142625073E-2</v>
      </c>
      <c r="AG867" s="44"/>
      <c r="AH867" s="25">
        <f t="array" ref="AH867">SUM(IF(Period=$AH$2,IF(Site=$A$807,IF(Provider=$B867,I))))</f>
        <v>0</v>
      </c>
      <c r="AI867" s="26">
        <f t="array" ref="AI867">SUM(IF(Period=$AH$2,IF(Site=$A$807,IF(Provider=$B867,J))))</f>
        <v>0</v>
      </c>
      <c r="AJ867" s="26"/>
      <c r="AK867" s="27">
        <f t="shared" si="425"/>
        <v>0</v>
      </c>
      <c r="AL867" s="27">
        <f t="shared" si="413"/>
        <v>0</v>
      </c>
      <c r="AM867" s="44"/>
      <c r="AN867" s="25">
        <f t="array" ref="AN867">SUM(IF(Period=$AN$2,IF(Site=$A$807,IF(Provider=$B867,I))))</f>
        <v>180</v>
      </c>
      <c r="AO867" s="26">
        <f t="array" ref="AO867">SUM(IF(Period=$AN$2,IF(Site=$A$807,IF(Provider=$B867,J))))</f>
        <v>0.36666666666666697</v>
      </c>
      <c r="AP867" s="26"/>
      <c r="AQ867" s="27">
        <f t="shared" si="426"/>
        <v>1.7428043306047018E-2</v>
      </c>
      <c r="AR867" s="27">
        <f t="shared" si="414"/>
        <v>2.1106491845219078E-3</v>
      </c>
      <c r="AS867" s="44"/>
      <c r="AT867" s="25">
        <f t="array" ref="AT867">SUM(IF(Period=$AT$2,IF(Site=$A$807,IF(Provider=$B867,I))))</f>
        <v>84</v>
      </c>
      <c r="AU867" s="26">
        <f t="array" ref="AU867">SUM(IF(Period=$AT$2,IF(Site=$A$807,IF(Provider=$B867,J))))</f>
        <v>3.7976190476190501</v>
      </c>
      <c r="AV867" s="26"/>
      <c r="AW867" s="27">
        <f t="shared" si="427"/>
        <v>8.1356796735526704E-2</v>
      </c>
      <c r="AX867" s="27">
        <f t="shared" si="415"/>
        <v>1.0051359611809566E-2</v>
      </c>
      <c r="AY867" s="44"/>
      <c r="AZ867" s="25">
        <f t="array" ref="AZ867">SUM(IF(Period=$AZ$2,IF(Site=$A$807,IF(Provider=$B867,I))))</f>
        <v>57</v>
      </c>
      <c r="BA867" s="26">
        <f t="array" ref="BA867">SUM(IF(Period=$AZ$2,IF(Site=$A$807,IF(Provider=$B867,J))))</f>
        <v>0.94736842105263197</v>
      </c>
      <c r="BB867" s="26"/>
      <c r="BC867" s="27">
        <f t="shared" si="428"/>
        <v>1.3747454175152754E-2</v>
      </c>
      <c r="BD867" s="27">
        <f t="shared" si="416"/>
        <v>1.7595881260386464E-3</v>
      </c>
      <c r="BE867" s="44"/>
      <c r="BF867" s="25">
        <f t="array" ref="BF867">SUM(IF(Period=$BF$2,IF(Site=$A$807,IF(Provider=$B867,I))))</f>
        <v>64</v>
      </c>
      <c r="BG867" s="26">
        <f t="array" ref="BG867">SUM(IF(Period=$BF$2,IF(Site=$A$807,IF(Provider=$B867,J))))</f>
        <v>1.328125</v>
      </c>
      <c r="BH867" s="26"/>
      <c r="BI867" s="27">
        <f t="shared" si="429"/>
        <v>2.0626061635525359E-2</v>
      </c>
      <c r="BJ867" s="27">
        <f t="shared" si="417"/>
        <v>2.6301132495822757E-3</v>
      </c>
      <c r="BK867" s="44"/>
      <c r="BL867" s="25">
        <f t="array" ref="BL867">SUM(IF(Period=$BL$2,IF(Site=$A$807,IF(Provider=$B867,I))))</f>
        <v>120</v>
      </c>
      <c r="BM867" s="26">
        <f t="array" ref="BM867">SUM(IF(Period=$BL$2,IF(Site=$A$807,IF(Provider=$B867,J))))</f>
        <v>1.2083333333333299</v>
      </c>
      <c r="BN867" s="26"/>
      <c r="BO867" s="27">
        <f t="shared" si="430"/>
        <v>3.52112676056337E-2</v>
      </c>
      <c r="BP867" s="27">
        <f t="shared" si="418"/>
        <v>4.5082859186021083E-3</v>
      </c>
      <c r="BQ867" s="44"/>
      <c r="BR867" s="25">
        <f t="array" ref="BR867">SUM(IF(Period=$BR$2,IF(Site=$A$807,IF(Provider=$B867,I))))</f>
        <v>93</v>
      </c>
      <c r="BS867" s="26">
        <f t="array" ref="BS867">SUM(IF(Period=$BR$2,IF(Site=$A$807,IF(Provider=$B867,J))))</f>
        <v>1.02150537634409</v>
      </c>
      <c r="BT867" s="26"/>
      <c r="BU867" s="27">
        <f t="shared" si="431"/>
        <v>2.1798990362551715E-2</v>
      </c>
      <c r="BV867" s="27">
        <f t="shared" si="419"/>
        <v>2.7866592355753829E-3</v>
      </c>
    </row>
    <row r="868" spans="2:74" outlineLevel="1" x14ac:dyDescent="0.25">
      <c r="B868" s="20" t="s">
        <v>750</v>
      </c>
      <c r="C868" s="44"/>
      <c r="D868" s="25">
        <f t="array" ref="D868">SUM(IF(Period=$D$2,IF(Site=$A$807,IF(Provider=$B868,I))))</f>
        <v>188</v>
      </c>
      <c r="E868" s="26">
        <f t="array" ref="E868">SUM(IF(Period=$D$2,IF(Site=$A$807,IF(Provider=$B868,J))))</f>
        <v>9.1010638297872344</v>
      </c>
      <c r="F868" s="26"/>
      <c r="G868" s="27">
        <f t="shared" si="420"/>
        <v>0.38754246885617216</v>
      </c>
      <c r="H868" s="27">
        <f t="shared" si="408"/>
        <v>4.9555420395632412E-2</v>
      </c>
      <c r="I868" s="44"/>
      <c r="J868" s="25">
        <f t="array" ref="J868">SUM(IF(Period=$J$2,IF(Site=$A$807,IF(Provider=$B868,I))))</f>
        <v>149</v>
      </c>
      <c r="K868" s="26">
        <f t="array" ref="K868">SUM(IF(Period=$J$2,IF(Site=$A$807,IF(Provider=$B868,J))))</f>
        <v>7.449664429530201</v>
      </c>
      <c r="L868" s="26"/>
      <c r="M868" s="27">
        <f t="shared" si="421"/>
        <v>0.26523297491039427</v>
      </c>
      <c r="N868" s="27">
        <f t="shared" si="409"/>
        <v>3.4389813179663539E-2</v>
      </c>
      <c r="O868" s="44"/>
      <c r="P868" s="25">
        <f t="array" ref="P868">SUM(IF(Period=$P$2,IF(Site=$A$807,IF(Provider=$B868,I))))</f>
        <v>168</v>
      </c>
      <c r="Q868" s="26">
        <f t="array" ref="Q868">SUM(IF(Period=$P$2,IF(Site=$A$807,IF(Provider=$B868,J))))</f>
        <v>8.625</v>
      </c>
      <c r="R868" s="26"/>
      <c r="S868" s="27">
        <f t="shared" si="422"/>
        <v>0.32753164556962028</v>
      </c>
      <c r="T868" s="27">
        <f t="shared" si="410"/>
        <v>4.1755518413924275E-2</v>
      </c>
      <c r="U868" s="44"/>
      <c r="V868" s="25">
        <f t="array" ref="V868">SUM(IF(Period=$V$2,IF(Site=$A$807,IF(Provider=$B868,I))))</f>
        <v>148</v>
      </c>
      <c r="W868" s="26">
        <f t="array" ref="W868">SUM(IF(Period=$V$2,IF(Site=$A$807,IF(Provider=$B868,J))))</f>
        <v>5.8986486486486482</v>
      </c>
      <c r="X868" s="26"/>
      <c r="Y868" s="27">
        <f t="shared" si="423"/>
        <v>0.20604201085673826</v>
      </c>
      <c r="Z868" s="27">
        <f t="shared" si="411"/>
        <v>2.6401741970604246E-2</v>
      </c>
      <c r="AA868" s="44"/>
      <c r="AB868" s="25">
        <f t="array" ref="AB868">SUM(IF(Period=$AB$2,IF(Site=$A$807,IF(Provider=$B868,I))))</f>
        <v>138</v>
      </c>
      <c r="AC868" s="26">
        <f t="array" ref="AC868">SUM(IF(Period=$AB$2,IF(Site=$A$807,IF(Provider=$B868,J))))</f>
        <v>5.7608695652173916</v>
      </c>
      <c r="AD868" s="26"/>
      <c r="AE868" s="27">
        <f t="shared" si="424"/>
        <v>0.1872350447479981</v>
      </c>
      <c r="AF868" s="27">
        <f t="shared" si="412"/>
        <v>2.3916248006979331E-2</v>
      </c>
      <c r="AG868" s="44"/>
      <c r="AH868" s="25">
        <f t="array" ref="AH868">SUM(IF(Period=$AH$2,IF(Site=$A$807,IF(Provider=$B868,I))))</f>
        <v>105</v>
      </c>
      <c r="AI868" s="26">
        <f t="array" ref="AI868">SUM(IF(Period=$AH$2,IF(Site=$A$807,IF(Provider=$B868,J))))</f>
        <v>5.5809523809523798</v>
      </c>
      <c r="AJ868" s="26"/>
      <c r="AK868" s="27">
        <f t="shared" si="425"/>
        <v>0.15727321524422971</v>
      </c>
      <c r="AL868" s="27">
        <f t="shared" si="413"/>
        <v>1.9955050057890073E-2</v>
      </c>
      <c r="AM868" s="44"/>
      <c r="AN868" s="25">
        <f t="array" ref="AN868">SUM(IF(Period=$AN$2,IF(Site=$A$807,IF(Provider=$B868,I))))</f>
        <v>22</v>
      </c>
      <c r="AO868" s="26">
        <f t="array" ref="AO868">SUM(IF(Period=$AN$2,IF(Site=$A$807,IF(Provider=$B868,J))))</f>
        <v>8.2272727272727302</v>
      </c>
      <c r="AP868" s="26"/>
      <c r="AQ868" s="27">
        <f t="shared" si="426"/>
        <v>4.7795088460522855E-2</v>
      </c>
      <c r="AR868" s="27">
        <f t="shared" si="414"/>
        <v>5.7882954908858352E-3</v>
      </c>
      <c r="AS868" s="44"/>
      <c r="AT868" s="25">
        <f t="array" ref="AT868">SUM(IF(Period=$AT$2,IF(Site=$A$807,IF(Provider=$B868,I))))</f>
        <v>64</v>
      </c>
      <c r="AU868" s="26">
        <f t="array" ref="AU868">SUM(IF(Period=$AT$2,IF(Site=$A$807,IF(Provider=$B868,J))))</f>
        <v>4.9375</v>
      </c>
      <c r="AV868" s="26"/>
      <c r="AW868" s="27">
        <f t="shared" si="427"/>
        <v>8.059168579444019E-2</v>
      </c>
      <c r="AX868" s="27">
        <f t="shared" si="415"/>
        <v>9.9568327189085305E-3</v>
      </c>
      <c r="AY868" s="44"/>
      <c r="AZ868" s="25">
        <f t="array" ref="AZ868">SUM(IF(Period=$AZ$2,IF(Site=$A$807,IF(Provider=$B868,I))))</f>
        <v>23</v>
      </c>
      <c r="BA868" s="26">
        <f t="array" ref="BA868">SUM(IF(Period=$AZ$2,IF(Site=$A$807,IF(Provider=$B868,J))))</f>
        <v>4.7826086956521703</v>
      </c>
      <c r="BB868" s="26"/>
      <c r="BC868" s="27">
        <f t="shared" si="428"/>
        <v>2.8004073319755581E-2</v>
      </c>
      <c r="BD868" s="27">
        <f t="shared" si="416"/>
        <v>3.5843461826713129E-3</v>
      </c>
      <c r="BE868" s="44"/>
      <c r="BF868" s="25">
        <f t="array" ref="BF868">SUM(IF(Period=$BF$2,IF(Site=$A$807,IF(Provider=$B868,I))))</f>
        <v>0</v>
      </c>
      <c r="BG868" s="26">
        <f t="array" ref="BG868">SUM(IF(Period=$BF$2,IF(Site=$A$807,IF(Provider=$B868,J))))</f>
        <v>0</v>
      </c>
      <c r="BH868" s="26"/>
      <c r="BI868" s="27">
        <f t="shared" si="429"/>
        <v>0</v>
      </c>
      <c r="BJ868" s="27">
        <f t="shared" si="417"/>
        <v>0</v>
      </c>
      <c r="BK868" s="44"/>
      <c r="BL868" s="25">
        <f t="array" ref="BL868">SUM(IF(Period=$BL$2,IF(Site=$A$807,IF(Provider=$B868,I))))</f>
        <v>0</v>
      </c>
      <c r="BM868" s="26">
        <f t="array" ref="BM868">SUM(IF(Period=$BL$2,IF(Site=$A$807,IF(Provider=$B868,J))))</f>
        <v>0</v>
      </c>
      <c r="BN868" s="26"/>
      <c r="BO868" s="27">
        <f t="shared" si="430"/>
        <v>0</v>
      </c>
      <c r="BP868" s="27">
        <f t="shared" si="418"/>
        <v>0</v>
      </c>
      <c r="BQ868" s="44"/>
      <c r="BR868" s="25">
        <f t="array" ref="BR868">SUM(IF(Period=$BR$2,IF(Site=$A$807,IF(Provider=$B868,I))))</f>
        <v>0</v>
      </c>
      <c r="BS868" s="26">
        <f t="array" ref="BS868">SUM(IF(Period=$BR$2,IF(Site=$A$807,IF(Provider=$B868,J))))</f>
        <v>0</v>
      </c>
      <c r="BT868" s="26"/>
      <c r="BU868" s="27">
        <f t="shared" si="431"/>
        <v>0</v>
      </c>
      <c r="BV868" s="27">
        <f t="shared" si="419"/>
        <v>0</v>
      </c>
    </row>
    <row r="869" spans="2:74" outlineLevel="1" x14ac:dyDescent="0.25">
      <c r="B869" s="20" t="s">
        <v>797</v>
      </c>
      <c r="C869" s="44"/>
      <c r="D869" s="25">
        <f t="array" ref="D869">SUM(IF(Period=$D$2,IF(Site=$A$807,IF(Provider=$B869,I))))</f>
        <v>86</v>
      </c>
      <c r="E869" s="26">
        <f t="array" ref="E869">SUM(IF(Period=$D$2,IF(Site=$A$807,IF(Provider=$B869,J))))</f>
        <v>13.267441860465116</v>
      </c>
      <c r="F869" s="26"/>
      <c r="G869" s="27">
        <f t="shared" si="420"/>
        <v>0.25843714609286522</v>
      </c>
      <c r="H869" s="27">
        <f t="shared" si="408"/>
        <v>3.3046601210646738E-2</v>
      </c>
      <c r="I869" s="44"/>
      <c r="J869" s="25">
        <f t="array" ref="J869">SUM(IF(Period=$J$2,IF(Site=$A$807,IF(Provider=$B869,I))))</f>
        <v>0</v>
      </c>
      <c r="K869" s="26">
        <f t="array" ref="K869">SUM(IF(Period=$J$2,IF(Site=$A$807,IF(Provider=$B869,J))))</f>
        <v>0</v>
      </c>
      <c r="L869" s="26"/>
      <c r="M869" s="27">
        <f t="shared" si="421"/>
        <v>0</v>
      </c>
      <c r="N869" s="27">
        <f t="shared" si="409"/>
        <v>0</v>
      </c>
      <c r="O869" s="44"/>
      <c r="P869" s="25">
        <f t="array" ref="P869">SUM(IF(Period=$P$2,IF(Site=$A$807,IF(Provider=$B869,I))))</f>
        <v>0</v>
      </c>
      <c r="Q869" s="26">
        <f t="array" ref="Q869">SUM(IF(Period=$P$2,IF(Site=$A$807,IF(Provider=$B869,J))))</f>
        <v>0</v>
      </c>
      <c r="R869" s="26"/>
      <c r="S869" s="27">
        <f t="shared" si="422"/>
        <v>0</v>
      </c>
      <c r="T869" s="27">
        <f t="shared" si="410"/>
        <v>0</v>
      </c>
      <c r="U869" s="44"/>
      <c r="V869" s="25">
        <f t="array" ref="V869">SUM(IF(Period=$V$2,IF(Site=$A$807,IF(Provider=$B869,I))))</f>
        <v>0</v>
      </c>
      <c r="W869" s="26">
        <f t="array" ref="W869">SUM(IF(Period=$V$2,IF(Site=$A$807,IF(Provider=$B869,J))))</f>
        <v>0</v>
      </c>
      <c r="X869" s="26"/>
      <c r="Y869" s="27">
        <f t="shared" si="423"/>
        <v>0</v>
      </c>
      <c r="Z869" s="27">
        <f t="shared" si="411"/>
        <v>0</v>
      </c>
      <c r="AA869" s="44"/>
      <c r="AB869" s="25">
        <f t="array" ref="AB869">SUM(IF(Period=$AB$2,IF(Site=$A$807,IF(Provider=$B869,I))))</f>
        <v>0</v>
      </c>
      <c r="AC869" s="26">
        <f t="array" ref="AC869">SUM(IF(Period=$AB$2,IF(Site=$A$807,IF(Provider=$B869,J))))</f>
        <v>0</v>
      </c>
      <c r="AD869" s="26"/>
      <c r="AE869" s="27">
        <f t="shared" si="424"/>
        <v>0</v>
      </c>
      <c r="AF869" s="27">
        <f t="shared" si="412"/>
        <v>0</v>
      </c>
      <c r="AG869" s="44"/>
      <c r="AH869" s="25">
        <f t="array" ref="AH869">SUM(IF(Period=$AH$2,IF(Site=$A$807,IF(Provider=$B869,I))))</f>
        <v>0</v>
      </c>
      <c r="AI869" s="26">
        <f t="array" ref="AI869">SUM(IF(Period=$AH$2,IF(Site=$A$807,IF(Provider=$B869,J))))</f>
        <v>0</v>
      </c>
      <c r="AJ869" s="26"/>
      <c r="AK869" s="27">
        <f t="shared" si="425"/>
        <v>0</v>
      </c>
      <c r="AL869" s="27">
        <f t="shared" si="413"/>
        <v>0</v>
      </c>
      <c r="AM869" s="44"/>
      <c r="AN869" s="25">
        <f t="array" ref="AN869">SUM(IF(Period=$AN$2,IF(Site=$A$807,IF(Provider=$B869,I))))</f>
        <v>0</v>
      </c>
      <c r="AO869" s="26">
        <f t="array" ref="AO869">SUM(IF(Period=$AN$2,IF(Site=$A$807,IF(Provider=$B869,J))))</f>
        <v>0</v>
      </c>
      <c r="AP869" s="26"/>
      <c r="AQ869" s="27">
        <f t="shared" si="426"/>
        <v>0</v>
      </c>
      <c r="AR869" s="27">
        <f t="shared" si="414"/>
        <v>0</v>
      </c>
      <c r="AS869" s="44"/>
      <c r="AT869" s="25">
        <f t="array" ref="AT869">SUM(IF(Period=$AT$2,IF(Site=$A$807,IF(Provider=$B869,I))))</f>
        <v>0</v>
      </c>
      <c r="AU869" s="26">
        <f t="array" ref="AU869">SUM(IF(Period=$AT$2,IF(Site=$A$807,IF(Provider=$B869,J))))</f>
        <v>0</v>
      </c>
      <c r="AV869" s="26"/>
      <c r="AW869" s="27">
        <f t="shared" si="427"/>
        <v>0</v>
      </c>
      <c r="AX869" s="27">
        <f t="shared" si="415"/>
        <v>0</v>
      </c>
      <c r="AY869" s="44"/>
      <c r="AZ869" s="25">
        <f t="array" ref="AZ869">SUM(IF(Period=$AZ$2,IF(Site=$A$807,IF(Provider=$B869,I))))</f>
        <v>0</v>
      </c>
      <c r="BA869" s="26">
        <f t="array" ref="BA869">SUM(IF(Period=$AZ$2,IF(Site=$A$807,IF(Provider=$B869,J))))</f>
        <v>0</v>
      </c>
      <c r="BB869" s="26"/>
      <c r="BC869" s="27">
        <f t="shared" si="428"/>
        <v>0</v>
      </c>
      <c r="BD869" s="27">
        <f t="shared" si="416"/>
        <v>0</v>
      </c>
      <c r="BE869" s="44"/>
      <c r="BF869" s="25">
        <f t="array" ref="BF869">SUM(IF(Period=$BF$2,IF(Site=$A$807,IF(Provider=$B869,I))))</f>
        <v>0</v>
      </c>
      <c r="BG869" s="26">
        <f t="array" ref="BG869">SUM(IF(Period=$BF$2,IF(Site=$A$807,IF(Provider=$B869,J))))</f>
        <v>0</v>
      </c>
      <c r="BH869" s="26"/>
      <c r="BI869" s="27">
        <f t="shared" si="429"/>
        <v>0</v>
      </c>
      <c r="BJ869" s="27">
        <f t="shared" si="417"/>
        <v>0</v>
      </c>
      <c r="BK869" s="44"/>
      <c r="BL869" s="25">
        <f t="array" ref="BL869">SUM(IF(Period=$BL$2,IF(Site=$A$807,IF(Provider=$B869,I))))</f>
        <v>0</v>
      </c>
      <c r="BM869" s="26">
        <f t="array" ref="BM869">SUM(IF(Period=$BL$2,IF(Site=$A$807,IF(Provider=$B869,J))))</f>
        <v>0</v>
      </c>
      <c r="BN869" s="26"/>
      <c r="BO869" s="27">
        <f t="shared" si="430"/>
        <v>0</v>
      </c>
      <c r="BP869" s="27">
        <f t="shared" si="418"/>
        <v>0</v>
      </c>
      <c r="BQ869" s="44"/>
      <c r="BR869" s="25">
        <f t="array" ref="BR869">SUM(IF(Period=$BR$2,IF(Site=$A$807,IF(Provider=$B869,I))))</f>
        <v>0</v>
      </c>
      <c r="BS869" s="26">
        <f t="array" ref="BS869">SUM(IF(Period=$BR$2,IF(Site=$A$807,IF(Provider=$B869,J))))</f>
        <v>0</v>
      </c>
      <c r="BT869" s="26"/>
      <c r="BU869" s="27">
        <f t="shared" si="431"/>
        <v>0</v>
      </c>
      <c r="BV869" s="27">
        <f t="shared" si="419"/>
        <v>0</v>
      </c>
    </row>
    <row r="870" spans="2:74" outlineLevel="1" x14ac:dyDescent="0.25">
      <c r="B870" s="20" t="s">
        <v>723</v>
      </c>
      <c r="C870" s="44"/>
      <c r="D870" s="25">
        <f t="array" ref="D870">SUM(IF(Period=$D$2,IF(Site=$A$807,IF(Provider=$B870,I))))</f>
        <v>140</v>
      </c>
      <c r="E870" s="26">
        <f t="array" ref="E870">SUM(IF(Period=$D$2,IF(Site=$A$807,IF(Provider=$B870,J))))</f>
        <v>6.65</v>
      </c>
      <c r="F870" s="26"/>
      <c r="G870" s="27">
        <f t="shared" si="420"/>
        <v>0.21087202718006795</v>
      </c>
      <c r="H870" s="27">
        <f t="shared" si="408"/>
        <v>2.6964404668809918E-2</v>
      </c>
      <c r="I870" s="44"/>
      <c r="J870" s="25">
        <f t="array" ref="J870">SUM(IF(Period=$J$2,IF(Site=$A$807,IF(Provider=$B870,I))))</f>
        <v>94</v>
      </c>
      <c r="K870" s="26">
        <f t="array" ref="K870">SUM(IF(Period=$J$2,IF(Site=$A$807,IF(Provider=$B870,J))))</f>
        <v>7.2765957446808507</v>
      </c>
      <c r="L870" s="26"/>
      <c r="M870" s="27">
        <f t="shared" si="421"/>
        <v>0.16344086021505375</v>
      </c>
      <c r="N870" s="27">
        <f t="shared" si="409"/>
        <v>2.1191560553954828E-2</v>
      </c>
      <c r="O870" s="44"/>
      <c r="P870" s="25">
        <f t="array" ref="P870">SUM(IF(Period=$P$2,IF(Site=$A$807,IF(Provider=$B870,I))))</f>
        <v>27</v>
      </c>
      <c r="Q870" s="26">
        <f t="array" ref="Q870">SUM(IF(Period=$P$2,IF(Site=$A$807,IF(Provider=$B870,J))))</f>
        <v>6.7777777777777777</v>
      </c>
      <c r="R870" s="26"/>
      <c r="S870" s="27">
        <f t="shared" si="422"/>
        <v>4.1365280289330925E-2</v>
      </c>
      <c r="T870" s="27">
        <f t="shared" si="410"/>
        <v>5.2734712696674542E-3</v>
      </c>
      <c r="U870" s="44"/>
      <c r="V870" s="25">
        <f t="array" ref="V870">SUM(IF(Period=$V$2,IF(Site=$A$807,IF(Provider=$B870,I))))</f>
        <v>53</v>
      </c>
      <c r="W870" s="26">
        <f t="array" ref="W870">SUM(IF(Period=$V$2,IF(Site=$A$807,IF(Provider=$B870,J))))</f>
        <v>6.2264150943396226</v>
      </c>
      <c r="X870" s="26"/>
      <c r="Y870" s="27">
        <f t="shared" si="423"/>
        <v>7.7885296200141604E-2</v>
      </c>
      <c r="Z870" s="27">
        <f t="shared" si="411"/>
        <v>9.9800399201596807E-3</v>
      </c>
      <c r="AA870" s="44"/>
      <c r="AB870" s="25">
        <f t="array" ref="AB870">SUM(IF(Period=$AB$2,IF(Site=$A$807,IF(Provider=$B870,I))))</f>
        <v>31</v>
      </c>
      <c r="AC870" s="26">
        <f t="array" ref="AC870">SUM(IF(Period=$AB$2,IF(Site=$A$807,IF(Provider=$B870,J))))</f>
        <v>3.225806451612903</v>
      </c>
      <c r="AD870" s="26"/>
      <c r="AE870" s="27">
        <f t="shared" si="424"/>
        <v>2.3551577955723033E-2</v>
      </c>
      <c r="AF870" s="27">
        <f t="shared" si="412"/>
        <v>3.0083330826389098E-3</v>
      </c>
      <c r="AG870" s="44"/>
      <c r="AH870" s="25">
        <f t="array" ref="AH870">SUM(IF(Period=$AH$2,IF(Site=$A$807,IF(Provider=$B870,I))))</f>
        <v>44</v>
      </c>
      <c r="AI870" s="26">
        <f t="array" ref="AI870">SUM(IF(Period=$AH$2,IF(Site=$A$807,IF(Provider=$B870,J))))</f>
        <v>4.2272727272727302</v>
      </c>
      <c r="AJ870" s="26"/>
      <c r="AK870" s="27">
        <f t="shared" si="425"/>
        <v>4.9919484702093432E-2</v>
      </c>
      <c r="AL870" s="27">
        <f t="shared" si="413"/>
        <v>6.3338554791255242E-3</v>
      </c>
      <c r="AM870" s="44"/>
      <c r="AN870" s="25">
        <f t="array" ref="AN870">SUM(IF(Period=$AN$2,IF(Site=$A$807,IF(Provider=$B870,I))))</f>
        <v>45</v>
      </c>
      <c r="AO870" s="26">
        <f t="array" ref="AO870">SUM(IF(Period=$AN$2,IF(Site=$A$807,IF(Provider=$B870,J))))</f>
        <v>5.4</v>
      </c>
      <c r="AP870" s="26"/>
      <c r="AQ870" s="27">
        <f t="shared" si="426"/>
        <v>6.4166886717718516E-2</v>
      </c>
      <c r="AR870" s="27">
        <f t="shared" si="414"/>
        <v>7.7710265430124721E-3</v>
      </c>
      <c r="AS870" s="44"/>
      <c r="AT870" s="25">
        <f t="array" ref="AT870">SUM(IF(Period=$AT$2,IF(Site=$A$807,IF(Provider=$B870,I))))</f>
        <v>77</v>
      </c>
      <c r="AU870" s="26">
        <f t="array" ref="AU870">SUM(IF(Period=$AT$2,IF(Site=$A$807,IF(Provider=$B870,J))))</f>
        <v>4.2597402597402603</v>
      </c>
      <c r="AV870" s="26"/>
      <c r="AW870" s="27">
        <f t="shared" si="427"/>
        <v>8.3652129558786023E-2</v>
      </c>
      <c r="AX870" s="27">
        <f t="shared" si="415"/>
        <v>1.0334940290512653E-2</v>
      </c>
      <c r="AY870" s="44"/>
      <c r="AZ870" s="25">
        <f t="array" ref="AZ870">SUM(IF(Period=$AZ$2,IF(Site=$A$807,IF(Provider=$B870,I))))</f>
        <v>42</v>
      </c>
      <c r="BA870" s="26">
        <f t="array" ref="BA870">SUM(IF(Period=$AZ$2,IF(Site=$A$807,IF(Provider=$B870,J))))</f>
        <v>11.4285714285714</v>
      </c>
      <c r="BB870" s="26"/>
      <c r="BC870" s="27">
        <f t="shared" si="428"/>
        <v>0.12219959266802413</v>
      </c>
      <c r="BD870" s="27">
        <f t="shared" si="416"/>
        <v>1.5640783342565703E-2</v>
      </c>
      <c r="BE870" s="44"/>
      <c r="BF870" s="25">
        <f t="array" ref="BF870">SUM(IF(Period=$BF$2,IF(Site=$A$807,IF(Provider=$B870,I))))</f>
        <v>83</v>
      </c>
      <c r="BG870" s="26">
        <f t="array" ref="BG870">SUM(IF(Period=$BF$2,IF(Site=$A$807,IF(Provider=$B870,J))))</f>
        <v>3.6626506024096401</v>
      </c>
      <c r="BH870" s="26"/>
      <c r="BI870" s="27">
        <f t="shared" si="429"/>
        <v>7.3768502790584847E-2</v>
      </c>
      <c r="BJ870" s="27">
        <f t="shared" si="417"/>
        <v>9.4065226808589687E-3</v>
      </c>
      <c r="BK870" s="44"/>
      <c r="BL870" s="25">
        <f t="array" ref="BL870">SUM(IF(Period=$BL$2,IF(Site=$A$807,IF(Provider=$B870,I))))</f>
        <v>31</v>
      </c>
      <c r="BM870" s="26">
        <f t="array" ref="BM870">SUM(IF(Period=$BL$2,IF(Site=$A$807,IF(Provider=$B870,J))))</f>
        <v>3.12903225806452</v>
      </c>
      <c r="BN870" s="26"/>
      <c r="BO870" s="27">
        <f t="shared" si="430"/>
        <v>2.355512384652747E-2</v>
      </c>
      <c r="BP870" s="27">
        <f t="shared" si="418"/>
        <v>3.0158878214096982E-3</v>
      </c>
      <c r="BQ870" s="44"/>
      <c r="BR870" s="25">
        <f t="array" ref="BR870">SUM(IF(Period=$BR$2,IF(Site=$A$807,IF(Provider=$B870,I))))</f>
        <v>6</v>
      </c>
      <c r="BS870" s="26">
        <f t="array" ref="BS870">SUM(IF(Period=$BR$2,IF(Site=$A$807,IF(Provider=$B870,J))))</f>
        <v>7</v>
      </c>
      <c r="BT870" s="26"/>
      <c r="BU870" s="27">
        <f t="shared" si="431"/>
        <v>9.6374483708122991E-3</v>
      </c>
      <c r="BV870" s="27">
        <f t="shared" si="419"/>
        <v>1.2319967146754275E-3</v>
      </c>
    </row>
    <row r="871" spans="2:74" outlineLevel="1" x14ac:dyDescent="0.25">
      <c r="B871" s="20" t="s">
        <v>795</v>
      </c>
      <c r="C871" s="44"/>
      <c r="D871" s="25">
        <f t="array" ref="D871">SUM(IF(Period=$D$2,IF(Site=$A$807,IF(Provider=$B871,I))))</f>
        <v>174</v>
      </c>
      <c r="E871" s="26">
        <f t="array" ref="E871">SUM(IF(Period=$D$2,IF(Site=$A$807,IF(Provider=$B871,J))))</f>
        <v>9.0977011494252871</v>
      </c>
      <c r="F871" s="26"/>
      <c r="G871" s="27">
        <f t="shared" si="420"/>
        <v>0.3585503963759909</v>
      </c>
      <c r="H871" s="27">
        <f t="shared" si="408"/>
        <v>4.5848176789179483E-2</v>
      </c>
      <c r="I871" s="44"/>
      <c r="J871" s="25">
        <f t="array" ref="J871">SUM(IF(Period=$J$2,IF(Site=$A$807,IF(Provider=$B871,I))))</f>
        <v>128</v>
      </c>
      <c r="K871" s="26">
        <f t="array" ref="K871">SUM(IF(Period=$J$2,IF(Site=$A$807,IF(Provider=$B871,J))))</f>
        <v>9.890625</v>
      </c>
      <c r="L871" s="26"/>
      <c r="M871" s="27">
        <f t="shared" si="421"/>
        <v>0.3025089605734767</v>
      </c>
      <c r="N871" s="27">
        <f t="shared" si="409"/>
        <v>3.9222976113021654E-2</v>
      </c>
      <c r="O871" s="44"/>
      <c r="P871" s="25">
        <f t="array" ref="P871">SUM(IF(Period=$P$2,IF(Site=$A$807,IF(Provider=$B871,I))))</f>
        <v>24</v>
      </c>
      <c r="Q871" s="26">
        <f t="array" ref="Q871">SUM(IF(Period=$P$2,IF(Site=$A$807,IF(Provider=$B871,J))))</f>
        <v>7.166666666666667</v>
      </c>
      <c r="R871" s="26"/>
      <c r="S871" s="27">
        <f t="shared" si="422"/>
        <v>3.8878842676311032E-2</v>
      </c>
      <c r="T871" s="27">
        <f t="shared" si="410"/>
        <v>4.9564866578295196E-3</v>
      </c>
      <c r="U871" s="44"/>
      <c r="V871" s="25">
        <f t="array" ref="V871">SUM(IF(Period=$V$2,IF(Site=$A$807,IF(Provider=$B871,I))))</f>
        <v>0</v>
      </c>
      <c r="W871" s="26">
        <f t="array" ref="W871">SUM(IF(Period=$V$2,IF(Site=$A$807,IF(Provider=$B871,J))))</f>
        <v>0</v>
      </c>
      <c r="X871" s="26"/>
      <c r="Y871" s="27">
        <f t="shared" si="423"/>
        <v>0</v>
      </c>
      <c r="Z871" s="27">
        <f t="shared" si="411"/>
        <v>0</v>
      </c>
      <c r="AA871" s="44"/>
      <c r="AB871" s="25">
        <f t="array" ref="AB871">SUM(IF(Period=$AB$2,IF(Site=$A$807,IF(Provider=$B871,I))))</f>
        <v>0</v>
      </c>
      <c r="AC871" s="26">
        <f t="array" ref="AC871">SUM(IF(Period=$AB$2,IF(Site=$A$807,IF(Provider=$B871,J))))</f>
        <v>0</v>
      </c>
      <c r="AD871" s="26"/>
      <c r="AE871" s="27">
        <f t="shared" si="424"/>
        <v>0</v>
      </c>
      <c r="AF871" s="27">
        <f t="shared" si="412"/>
        <v>0</v>
      </c>
      <c r="AG871" s="44"/>
      <c r="AH871" s="25">
        <f t="array" ref="AH871">SUM(IF(Period=$AH$2,IF(Site=$A$807,IF(Provider=$B871,I))))</f>
        <v>0</v>
      </c>
      <c r="AI871" s="26">
        <f t="array" ref="AI871">SUM(IF(Period=$AH$2,IF(Site=$A$807,IF(Provider=$B871,J))))</f>
        <v>0</v>
      </c>
      <c r="AJ871" s="26"/>
      <c r="AK871" s="27">
        <f t="shared" si="425"/>
        <v>0</v>
      </c>
      <c r="AL871" s="27">
        <f t="shared" si="413"/>
        <v>0</v>
      </c>
      <c r="AM871" s="44"/>
      <c r="AN871" s="25">
        <f t="array" ref="AN871">SUM(IF(Period=$AN$2,IF(Site=$A$807,IF(Provider=$B871,I))))</f>
        <v>0</v>
      </c>
      <c r="AO871" s="26">
        <f t="array" ref="AO871">SUM(IF(Period=$AN$2,IF(Site=$A$807,IF(Provider=$B871,J))))</f>
        <v>0</v>
      </c>
      <c r="AP871" s="26"/>
      <c r="AQ871" s="27">
        <f t="shared" si="426"/>
        <v>0</v>
      </c>
      <c r="AR871" s="27">
        <f t="shared" si="414"/>
        <v>0</v>
      </c>
      <c r="AS871" s="44"/>
      <c r="AT871" s="25">
        <f t="array" ref="AT871">SUM(IF(Period=$AT$2,IF(Site=$A$807,IF(Provider=$B871,I))))</f>
        <v>0</v>
      </c>
      <c r="AU871" s="26">
        <f t="array" ref="AU871">SUM(IF(Period=$AT$2,IF(Site=$A$807,IF(Provider=$B871,J))))</f>
        <v>0</v>
      </c>
      <c r="AV871" s="26"/>
      <c r="AW871" s="27">
        <f t="shared" si="427"/>
        <v>0</v>
      </c>
      <c r="AX871" s="27">
        <f t="shared" si="415"/>
        <v>0</v>
      </c>
      <c r="AY871" s="44"/>
      <c r="AZ871" s="25">
        <f t="array" ref="AZ871">SUM(IF(Period=$AZ$2,IF(Site=$A$807,IF(Provider=$B871,I))))</f>
        <v>0</v>
      </c>
      <c r="BA871" s="26">
        <f t="array" ref="BA871">SUM(IF(Period=$AZ$2,IF(Site=$A$807,IF(Provider=$B871,J))))</f>
        <v>0</v>
      </c>
      <c r="BB871" s="26"/>
      <c r="BC871" s="27">
        <f t="shared" si="428"/>
        <v>0</v>
      </c>
      <c r="BD871" s="27">
        <f t="shared" si="416"/>
        <v>0</v>
      </c>
      <c r="BE871" s="44"/>
      <c r="BF871" s="25">
        <f t="array" ref="BF871">SUM(IF(Period=$BF$2,IF(Site=$A$807,IF(Provider=$B871,I))))</f>
        <v>0</v>
      </c>
      <c r="BG871" s="26">
        <f t="array" ref="BG871">SUM(IF(Period=$BF$2,IF(Site=$A$807,IF(Provider=$B871,J))))</f>
        <v>0</v>
      </c>
      <c r="BH871" s="26"/>
      <c r="BI871" s="27">
        <f t="shared" si="429"/>
        <v>0</v>
      </c>
      <c r="BJ871" s="27">
        <f t="shared" si="417"/>
        <v>0</v>
      </c>
      <c r="BK871" s="44"/>
      <c r="BL871" s="25">
        <f t="array" ref="BL871">SUM(IF(Period=$BL$2,IF(Site=$A$807,IF(Provider=$B871,I))))</f>
        <v>0</v>
      </c>
      <c r="BM871" s="26">
        <f t="array" ref="BM871">SUM(IF(Period=$BL$2,IF(Site=$A$807,IF(Provider=$B871,J))))</f>
        <v>0</v>
      </c>
      <c r="BN871" s="26"/>
      <c r="BO871" s="27">
        <f t="shared" si="430"/>
        <v>0</v>
      </c>
      <c r="BP871" s="27">
        <f t="shared" si="418"/>
        <v>0</v>
      </c>
      <c r="BQ871" s="44"/>
      <c r="BR871" s="25">
        <f t="array" ref="BR871">SUM(IF(Period=$BR$2,IF(Site=$A$807,IF(Provider=$B871,I))))</f>
        <v>0</v>
      </c>
      <c r="BS871" s="26">
        <f t="array" ref="BS871">SUM(IF(Period=$BR$2,IF(Site=$A$807,IF(Provider=$B871,J))))</f>
        <v>0</v>
      </c>
      <c r="BT871" s="26"/>
      <c r="BU871" s="27">
        <f t="shared" si="431"/>
        <v>0</v>
      </c>
      <c r="BV871" s="27">
        <f t="shared" si="419"/>
        <v>0</v>
      </c>
    </row>
    <row r="872" spans="2:74" outlineLevel="1" x14ac:dyDescent="0.25">
      <c r="B872" s="20" t="s">
        <v>905</v>
      </c>
      <c r="C872" s="44"/>
      <c r="D872" s="25">
        <f t="array" ref="D872">SUM(IF(Period=$D$2,IF(Site=$A$807,IF(Provider=$B872,I))))</f>
        <v>0</v>
      </c>
      <c r="E872" s="26">
        <f t="array" ref="E872">SUM(IF(Period=$D$2,IF(Site=$A$807,IF(Provider=$B872,J))))</f>
        <v>0</v>
      </c>
      <c r="F872" s="26"/>
      <c r="G872" s="27">
        <f t="shared" si="420"/>
        <v>0</v>
      </c>
      <c r="H872" s="27">
        <f t="shared" ref="H872:H888" si="432">E872*(D872/D$891)</f>
        <v>0</v>
      </c>
      <c r="I872" s="44"/>
      <c r="J872" s="25">
        <f t="array" ref="J872">SUM(IF(Period=$J$2,IF(Site=$A$807,IF(Provider=$B872,I))))</f>
        <v>0</v>
      </c>
      <c r="K872" s="26">
        <f t="array" ref="K872">SUM(IF(Period=$J$2,IF(Site=$A$807,IF(Provider=$B872,J))))</f>
        <v>0</v>
      </c>
      <c r="L872" s="26"/>
      <c r="M872" s="27">
        <f t="shared" si="421"/>
        <v>0</v>
      </c>
      <c r="N872" s="27">
        <f t="shared" ref="N872:N888" si="433">K872*(J872/J$891)</f>
        <v>0</v>
      </c>
      <c r="O872" s="44"/>
      <c r="P872" s="25">
        <f t="array" ref="P872">SUM(IF(Period=$P$2,IF(Site=$A$807,IF(Provider=$B872,I))))</f>
        <v>0</v>
      </c>
      <c r="Q872" s="26">
        <f t="array" ref="Q872">SUM(IF(Period=$P$2,IF(Site=$A$807,IF(Provider=$B872,J))))</f>
        <v>0</v>
      </c>
      <c r="R872" s="26"/>
      <c r="S872" s="27">
        <f t="shared" si="422"/>
        <v>0</v>
      </c>
      <c r="T872" s="27">
        <f t="shared" ref="T872:T888" si="434">Q872*(P872/P$891)</f>
        <v>0</v>
      </c>
      <c r="U872" s="44"/>
      <c r="V872" s="25">
        <f t="array" ref="V872">SUM(IF(Period=$V$2,IF(Site=$A$807,IF(Provider=$B872,I))))</f>
        <v>0</v>
      </c>
      <c r="W872" s="26">
        <f t="array" ref="W872">SUM(IF(Period=$V$2,IF(Site=$A$807,IF(Provider=$B872,J))))</f>
        <v>0</v>
      </c>
      <c r="X872" s="26"/>
      <c r="Y872" s="27">
        <f t="shared" si="423"/>
        <v>0</v>
      </c>
      <c r="Z872" s="27">
        <f t="shared" ref="Z872:Z888" si="435">W872*(V872/V$891)</f>
        <v>0</v>
      </c>
      <c r="AA872" s="44"/>
      <c r="AB872" s="25">
        <f t="array" ref="AB872">SUM(IF(Period=$AB$2,IF(Site=$A$807,IF(Provider=$B872,I))))</f>
        <v>2</v>
      </c>
      <c r="AC872" s="26">
        <f t="array" ref="AC872">SUM(IF(Period=$AB$2,IF(Site=$A$807,IF(Provider=$B872,J))))</f>
        <v>6</v>
      </c>
      <c r="AD872" s="26"/>
      <c r="AE872" s="27">
        <f t="shared" si="424"/>
        <v>2.8261893546867641E-3</v>
      </c>
      <c r="AF872" s="27">
        <f t="shared" ref="AF872:AF888" si="436">AC872*(AB872/AB$891)</f>
        <v>3.6099996991666915E-4</v>
      </c>
      <c r="AG872" s="44"/>
      <c r="AH872" s="25">
        <f t="array" ref="AH872">SUM(IF(Period=$AH$2,IF(Site=$A$807,IF(Provider=$B872,I))))</f>
        <v>0</v>
      </c>
      <c r="AI872" s="26">
        <f t="array" ref="AI872">SUM(IF(Period=$AH$2,IF(Site=$A$807,IF(Provider=$B872,J))))</f>
        <v>0</v>
      </c>
      <c r="AJ872" s="26"/>
      <c r="AK872" s="27">
        <f t="shared" si="425"/>
        <v>0</v>
      </c>
      <c r="AL872" s="27">
        <f t="shared" ref="AL872:AL888" si="437">AI872*(AH872/AH$891)</f>
        <v>0</v>
      </c>
      <c r="AM872" s="44"/>
      <c r="AN872" s="25">
        <f t="array" ref="AN872">SUM(IF(Period=$AN$2,IF(Site=$A$807,IF(Provider=$B872,I))))</f>
        <v>0</v>
      </c>
      <c r="AO872" s="26">
        <f t="array" ref="AO872">SUM(IF(Period=$AN$2,IF(Site=$A$807,IF(Provider=$B872,J))))</f>
        <v>0</v>
      </c>
      <c r="AP872" s="26"/>
      <c r="AQ872" s="27">
        <f t="shared" si="426"/>
        <v>0</v>
      </c>
      <c r="AR872" s="27">
        <f t="shared" ref="AR872:AR888" si="438">AO872*(AN872/AN$891)</f>
        <v>0</v>
      </c>
      <c r="AS872" s="44"/>
      <c r="AT872" s="25">
        <f t="array" ref="AT872">SUM(IF(Period=$AT$2,IF(Site=$A$807,IF(Provider=$B872,I))))</f>
        <v>0</v>
      </c>
      <c r="AU872" s="26">
        <f t="array" ref="AU872">SUM(IF(Period=$AT$2,IF(Site=$A$807,IF(Provider=$B872,J))))</f>
        <v>0</v>
      </c>
      <c r="AV872" s="26"/>
      <c r="AW872" s="27">
        <f t="shared" si="427"/>
        <v>0</v>
      </c>
      <c r="AX872" s="27">
        <f t="shared" ref="AX872:AX888" si="439">AU872*(AT872/AT$891)</f>
        <v>0</v>
      </c>
      <c r="AY872" s="44"/>
      <c r="AZ872" s="25">
        <f t="array" ref="AZ872">SUM(IF(Period=$AZ$2,IF(Site=$A$807,IF(Provider=$B872,I))))</f>
        <v>0</v>
      </c>
      <c r="BA872" s="26">
        <f t="array" ref="BA872">SUM(IF(Period=$AZ$2,IF(Site=$A$807,IF(Provider=$B872,J))))</f>
        <v>0</v>
      </c>
      <c r="BB872" s="26"/>
      <c r="BC872" s="27">
        <f t="shared" si="428"/>
        <v>0</v>
      </c>
      <c r="BD872" s="27">
        <f t="shared" ref="BD872:BD888" si="440">BA872*(AZ872/AZ$891)</f>
        <v>0</v>
      </c>
      <c r="BE872" s="44"/>
      <c r="BF872" s="25">
        <f t="array" ref="BF872">SUM(IF(Period=$BF$2,IF(Site=$A$807,IF(Provider=$B872,I))))</f>
        <v>0</v>
      </c>
      <c r="BG872" s="26">
        <f t="array" ref="BG872">SUM(IF(Period=$BF$2,IF(Site=$A$807,IF(Provider=$B872,J))))</f>
        <v>0</v>
      </c>
      <c r="BH872" s="26"/>
      <c r="BI872" s="27">
        <f t="shared" si="429"/>
        <v>0</v>
      </c>
      <c r="BJ872" s="27">
        <f t="shared" ref="BJ872:BJ888" si="441">BG872*(BF872/BF$891)</f>
        <v>0</v>
      </c>
      <c r="BK872" s="44"/>
      <c r="BL872" s="25">
        <f t="array" ref="BL872">SUM(IF(Period=$BL$2,IF(Site=$A$807,IF(Provider=$B872,I))))</f>
        <v>0</v>
      </c>
      <c r="BM872" s="26">
        <f t="array" ref="BM872">SUM(IF(Period=$BL$2,IF(Site=$A$807,IF(Provider=$B872,J))))</f>
        <v>0</v>
      </c>
      <c r="BN872" s="26"/>
      <c r="BO872" s="27">
        <f t="shared" si="430"/>
        <v>0</v>
      </c>
      <c r="BP872" s="27">
        <f t="shared" ref="BP872:BP888" si="442">BM872*(BL872/BL$891)</f>
        <v>0</v>
      </c>
      <c r="BQ872" s="44"/>
      <c r="BR872" s="25">
        <f t="array" ref="BR872">SUM(IF(Period=$BR$2,IF(Site=$A$807,IF(Provider=$B872,I))))</f>
        <v>0</v>
      </c>
      <c r="BS872" s="26">
        <f t="array" ref="BS872">SUM(IF(Period=$BR$2,IF(Site=$A$807,IF(Provider=$B872,J))))</f>
        <v>0</v>
      </c>
      <c r="BT872" s="26"/>
      <c r="BU872" s="27">
        <f t="shared" si="431"/>
        <v>0</v>
      </c>
      <c r="BV872" s="27">
        <f t="shared" ref="BV872:BV888" si="443">BS872*(BR872/BR$891)</f>
        <v>0</v>
      </c>
    </row>
    <row r="873" spans="2:74" outlineLevel="1" x14ac:dyDescent="0.25">
      <c r="B873" s="20" t="s">
        <v>742</v>
      </c>
      <c r="C873" s="44"/>
      <c r="D873" s="25">
        <f t="array" ref="D873">SUM(IF(Period=$D$2,IF(Site=$A$807,IF(Provider=$B873,I))))</f>
        <v>287</v>
      </c>
      <c r="E873" s="26">
        <f t="array" ref="E873">SUM(IF(Period=$D$2,IF(Site=$A$807,IF(Provider=$B873,J))))</f>
        <v>4.4111498257839719</v>
      </c>
      <c r="F873" s="26"/>
      <c r="G873" s="27">
        <f t="shared" ref="G873:G888" si="444">E873*(D873/D$889)</f>
        <v>0.28674971687429213</v>
      </c>
      <c r="H873" s="27">
        <f t="shared" si="432"/>
        <v>3.6666956295073418E-2</v>
      </c>
      <c r="I873" s="44"/>
      <c r="J873" s="25">
        <f t="array" ref="J873">SUM(IF(Period=$J$2,IF(Site=$A$807,IF(Provider=$B873,I))))</f>
        <v>229</v>
      </c>
      <c r="K873" s="26">
        <f t="array" ref="K873">SUM(IF(Period=$J$2,IF(Site=$A$807,IF(Provider=$B873,J))))</f>
        <v>3.0698689956331879</v>
      </c>
      <c r="L873" s="26"/>
      <c r="M873" s="27">
        <f t="shared" ref="M873:M888" si="445">K873*(J873/J$889)</f>
        <v>0.16798088410991638</v>
      </c>
      <c r="N873" s="27">
        <f t="shared" si="433"/>
        <v>2.1780215013786908E-2</v>
      </c>
      <c r="O873" s="44"/>
      <c r="P873" s="25">
        <f t="array" ref="P873">SUM(IF(Period=$P$2,IF(Site=$A$807,IF(Provider=$B873,I))))</f>
        <v>274</v>
      </c>
      <c r="Q873" s="26">
        <f t="array" ref="Q873">SUM(IF(Period=$P$2,IF(Site=$A$807,IF(Provider=$B873,J))))</f>
        <v>3.8795620437956204</v>
      </c>
      <c r="R873" s="26"/>
      <c r="S873" s="27">
        <f t="shared" ref="S873:S888" si="446">Q873*(P873/P$889)</f>
        <v>0.24028028933092224</v>
      </c>
      <c r="T873" s="27">
        <f t="shared" si="434"/>
        <v>3.0632240216702206E-2</v>
      </c>
      <c r="U873" s="44"/>
      <c r="V873" s="25">
        <f t="array" ref="V873">SUM(IF(Period=$V$2,IF(Site=$A$807,IF(Provider=$B873,I))))</f>
        <v>297</v>
      </c>
      <c r="W873" s="26">
        <f t="array" ref="W873">SUM(IF(Period=$V$2,IF(Site=$A$807,IF(Provider=$B873,J))))</f>
        <v>4.6127946127946124</v>
      </c>
      <c r="X873" s="26"/>
      <c r="Y873" s="27">
        <f t="shared" ref="Y873:Y888" si="447">W873*(V873/V$889)</f>
        <v>0.32334198725513336</v>
      </c>
      <c r="Z873" s="27">
        <f t="shared" si="435"/>
        <v>4.1432286941268971E-2</v>
      </c>
      <c r="AA873" s="44"/>
      <c r="AB873" s="25">
        <f t="array" ref="AB873">SUM(IF(Period=$AB$2,IF(Site=$A$807,IF(Provider=$B873,I))))</f>
        <v>261</v>
      </c>
      <c r="AC873" s="26">
        <f t="array" ref="AC873">SUM(IF(Period=$AB$2,IF(Site=$A$807,IF(Provider=$B873,J))))</f>
        <v>3.7931034482758621</v>
      </c>
      <c r="AD873" s="26"/>
      <c r="AE873" s="27">
        <f t="shared" ref="AE873:AE888" si="448">AC873*(AB873/AB$889)</f>
        <v>0.23316062176165803</v>
      </c>
      <c r="AF873" s="27">
        <f t="shared" si="436"/>
        <v>2.9782497518125207E-2</v>
      </c>
      <c r="AG873" s="44"/>
      <c r="AH873" s="25">
        <f t="array" ref="AH873">SUM(IF(Period=$AH$2,IF(Site=$A$807,IF(Provider=$B873,I))))</f>
        <v>261</v>
      </c>
      <c r="AI873" s="26">
        <f t="array" ref="AI873">SUM(IF(Period=$AH$2,IF(Site=$A$807,IF(Provider=$B873,J))))</f>
        <v>3.0421455938697299</v>
      </c>
      <c r="AJ873" s="26"/>
      <c r="AK873" s="27">
        <f t="shared" ref="AK873:AK888" si="449">AI873*(AH873/AH$889)</f>
        <v>0.21309715512614053</v>
      </c>
      <c r="AL873" s="27">
        <f t="shared" si="437"/>
        <v>2.7038071238847633E-2</v>
      </c>
      <c r="AM873" s="44"/>
      <c r="AN873" s="25">
        <f t="array" ref="AN873">SUM(IF(Period=$AN$2,IF(Site=$A$807,IF(Provider=$B873,I))))</f>
        <v>267</v>
      </c>
      <c r="AO873" s="26">
        <f t="array" ref="AO873">SUM(IF(Period=$AN$2,IF(Site=$A$807,IF(Provider=$B873,J))))</f>
        <v>3.3370786516853901</v>
      </c>
      <c r="AP873" s="26"/>
      <c r="AQ873" s="27">
        <f t="shared" ref="AQ873:AQ888" si="450">AO873*(AN873/AN$889)</f>
        <v>0.23527858463163431</v>
      </c>
      <c r="AR873" s="27">
        <f t="shared" si="438"/>
        <v>2.8493763991045702E-2</v>
      </c>
      <c r="AS873" s="44"/>
      <c r="AT873" s="25">
        <f t="array" ref="AT873">SUM(IF(Period=$AT$2,IF(Site=$A$807,IF(Provider=$B873,I))))</f>
        <v>223</v>
      </c>
      <c r="AU873" s="26">
        <f t="array" ref="AU873">SUM(IF(Period=$AT$2,IF(Site=$A$807,IF(Provider=$B873,J))))</f>
        <v>3.1479820627802702</v>
      </c>
      <c r="AV873" s="26"/>
      <c r="AW873" s="27">
        <f t="shared" ref="AW873:AW888" si="451">AU873*(AT873/AT$889)</f>
        <v>0.17903596021423113</v>
      </c>
      <c r="AX873" s="27">
        <f t="shared" si="439"/>
        <v>2.2119292938841108E-2</v>
      </c>
      <c r="AY873" s="44"/>
      <c r="AZ873" s="25">
        <f t="array" ref="AZ873">SUM(IF(Period=$AZ$2,IF(Site=$A$807,IF(Provider=$B873,I))))</f>
        <v>211</v>
      </c>
      <c r="BA873" s="26">
        <f t="array" ref="BA873">SUM(IF(Period=$AZ$2,IF(Site=$A$807,IF(Provider=$B873,J))))</f>
        <v>2.6303317535545001</v>
      </c>
      <c r="BB873" s="26"/>
      <c r="BC873" s="27">
        <f t="shared" ref="BC873:BC888" si="452">BA873*(AZ873/AZ$889)</f>
        <v>0.14129327902240313</v>
      </c>
      <c r="BD873" s="27">
        <f t="shared" si="440"/>
        <v>1.808465573984162E-2</v>
      </c>
      <c r="BE873" s="44"/>
      <c r="BF873" s="25">
        <f t="array" ref="BF873">SUM(IF(Period=$BF$2,IF(Site=$A$807,IF(Provider=$B873,I))))</f>
        <v>219</v>
      </c>
      <c r="BG873" s="26">
        <f t="array" ref="BG873">SUM(IF(Period=$BF$2,IF(Site=$A$807,IF(Provider=$B873,J))))</f>
        <v>2.7671232876712302</v>
      </c>
      <c r="BH873" s="26"/>
      <c r="BI873" s="27">
        <f t="shared" ref="BI873:BI888" si="453">BG873*(BF873/BF$889)</f>
        <v>0.14705168648386299</v>
      </c>
      <c r="BJ873" s="27">
        <f t="shared" si="441"/>
        <v>1.875116034408068E-2</v>
      </c>
      <c r="BK873" s="44"/>
      <c r="BL873" s="25">
        <f t="array" ref="BL873">SUM(IF(Period=$BL$2,IF(Site=$A$807,IF(Provider=$B873,I))))</f>
        <v>262</v>
      </c>
      <c r="BM873" s="26">
        <f t="array" ref="BM873">SUM(IF(Period=$BL$2,IF(Site=$A$807,IF(Provider=$B873,J))))</f>
        <v>3.0877862595419798</v>
      </c>
      <c r="BN873" s="26"/>
      <c r="BO873" s="27">
        <f t="shared" ref="BO873:BO888" si="454">BM873*(BL873/BL$889)</f>
        <v>0.19645458960660483</v>
      </c>
      <c r="BP873" s="27">
        <f t="shared" si="442"/>
        <v>2.5153126263097306E-2</v>
      </c>
      <c r="BQ873" s="44"/>
      <c r="BR873" s="25">
        <f t="array" ref="BR873">SUM(IF(Period=$BR$2,IF(Site=$A$807,IF(Provider=$B873,I))))</f>
        <v>313</v>
      </c>
      <c r="BS873" s="26">
        <f t="array" ref="BS873">SUM(IF(Period=$BR$2,IF(Site=$A$807,IF(Provider=$B873,J))))</f>
        <v>3.1118210862619802</v>
      </c>
      <c r="BT873" s="26"/>
      <c r="BU873" s="27">
        <f t="shared" ref="BU873:BU888" si="455">BS873*(BR873/BR$889)</f>
        <v>0.22349701698026611</v>
      </c>
      <c r="BV873" s="27">
        <f t="shared" si="443"/>
        <v>2.8570590478425383E-2</v>
      </c>
    </row>
    <row r="874" spans="2:74" outlineLevel="1" x14ac:dyDescent="0.25">
      <c r="B874" s="20" t="s">
        <v>751</v>
      </c>
      <c r="C874" s="44"/>
      <c r="D874" s="25">
        <f t="array" ref="D874">SUM(IF(Period=$D$2,IF(Site=$A$807,IF(Provider=$B874,I))))</f>
        <v>298</v>
      </c>
      <c r="E874" s="26">
        <f t="array" ref="E874">SUM(IF(Period=$D$2,IF(Site=$A$807,IF(Provider=$B874,J))))</f>
        <v>5.1140939597315436</v>
      </c>
      <c r="F874" s="26"/>
      <c r="G874" s="27">
        <f t="shared" si="444"/>
        <v>0.34518686296715745</v>
      </c>
      <c r="H874" s="27">
        <f t="shared" si="432"/>
        <v>4.4139369189330084E-2</v>
      </c>
      <c r="I874" s="44"/>
      <c r="J874" s="25">
        <f t="array" ref="J874">SUM(IF(Period=$J$2,IF(Site=$A$807,IF(Provider=$B874,I))))</f>
        <v>275</v>
      </c>
      <c r="K874" s="26">
        <f t="array" ref="K874">SUM(IF(Period=$J$2,IF(Site=$A$807,IF(Provider=$B874,J))))</f>
        <v>2.9927272727272727</v>
      </c>
      <c r="L874" s="26"/>
      <c r="M874" s="27">
        <f t="shared" si="445"/>
        <v>0.1966547192353644</v>
      </c>
      <c r="N874" s="27">
        <f t="shared" si="433"/>
        <v>2.5498032654831613E-2</v>
      </c>
      <c r="O874" s="44"/>
      <c r="P874" s="25">
        <f t="array" ref="P874">SUM(IF(Period=$P$2,IF(Site=$A$807,IF(Provider=$B874,I))))</f>
        <v>300</v>
      </c>
      <c r="Q874" s="26">
        <f t="array" ref="Q874">SUM(IF(Period=$P$2,IF(Site=$A$807,IF(Provider=$B874,J))))</f>
        <v>1.6666666666666667</v>
      </c>
      <c r="R874" s="26"/>
      <c r="S874" s="27">
        <f t="shared" si="446"/>
        <v>0.11301989150090416</v>
      </c>
      <c r="T874" s="27">
        <f t="shared" si="434"/>
        <v>1.4408391447178837E-2</v>
      </c>
      <c r="U874" s="44"/>
      <c r="V874" s="25">
        <f t="array" ref="V874">SUM(IF(Period=$V$2,IF(Site=$A$807,IF(Provider=$B874,I))))</f>
        <v>286</v>
      </c>
      <c r="W874" s="26">
        <f t="array" ref="W874">SUM(IF(Period=$V$2,IF(Site=$A$807,IF(Provider=$B874,J))))</f>
        <v>3.3671328671328671</v>
      </c>
      <c r="X874" s="26"/>
      <c r="Y874" s="27">
        <f t="shared" si="447"/>
        <v>0.22728345527495869</v>
      </c>
      <c r="Z874" s="27">
        <f t="shared" si="435"/>
        <v>2.9123571039738703E-2</v>
      </c>
      <c r="AA874" s="44"/>
      <c r="AB874" s="25">
        <f t="array" ref="AB874">SUM(IF(Period=$AB$2,IF(Site=$A$807,IF(Provider=$B874,I))))</f>
        <v>300</v>
      </c>
      <c r="AC874" s="26">
        <f t="array" ref="AC874">SUM(IF(Period=$AB$2,IF(Site=$A$807,IF(Provider=$B874,J))))</f>
        <v>2.5433333333333334</v>
      </c>
      <c r="AD874" s="26"/>
      <c r="AE874" s="27">
        <f t="shared" si="448"/>
        <v>0.17969853980216674</v>
      </c>
      <c r="AF874" s="27">
        <f t="shared" si="436"/>
        <v>2.2953581420534882E-2</v>
      </c>
      <c r="AG874" s="44"/>
      <c r="AH874" s="25">
        <f t="array" ref="AH874">SUM(IF(Period=$AH$2,IF(Site=$A$807,IF(Provider=$B874,I))))</f>
        <v>274</v>
      </c>
      <c r="AI874" s="26">
        <f t="array" ref="AI874">SUM(IF(Period=$AH$2,IF(Site=$A$807,IF(Provider=$B874,J))))</f>
        <v>1.9708029197080299</v>
      </c>
      <c r="AJ874" s="26"/>
      <c r="AK874" s="27">
        <f t="shared" si="449"/>
        <v>0.14492753623188409</v>
      </c>
      <c r="AL874" s="27">
        <f t="shared" si="437"/>
        <v>1.8388612681332159E-2</v>
      </c>
      <c r="AM874" s="44"/>
      <c r="AN874" s="25">
        <f t="array" ref="AN874">SUM(IF(Period=$AN$2,IF(Site=$A$807,IF(Provider=$B874,I))))</f>
        <v>294</v>
      </c>
      <c r="AO874" s="26">
        <f t="array" ref="AO874">SUM(IF(Period=$AN$2,IF(Site=$A$807,IF(Provider=$B874,J))))</f>
        <v>2.2993197278911599</v>
      </c>
      <c r="AP874" s="26"/>
      <c r="AQ874" s="27">
        <f t="shared" si="450"/>
        <v>0.17850541325587563</v>
      </c>
      <c r="AR874" s="27">
        <f t="shared" si="438"/>
        <v>2.1618164374800158E-2</v>
      </c>
      <c r="AS874" s="44"/>
      <c r="AT874" s="25">
        <f t="array" ref="AT874">SUM(IF(Period=$AT$2,IF(Site=$A$807,IF(Provider=$B874,I))))</f>
        <v>276</v>
      </c>
      <c r="AU874" s="26">
        <f t="array" ref="AU874">SUM(IF(Period=$AT$2,IF(Site=$A$807,IF(Provider=$B874,J))))</f>
        <v>1.86231884057971</v>
      </c>
      <c r="AV874" s="26"/>
      <c r="AW874" s="27">
        <f t="shared" si="451"/>
        <v>0.13108900790614639</v>
      </c>
      <c r="AX874" s="27">
        <f t="shared" si="439"/>
        <v>1.6195607650376531E-2</v>
      </c>
      <c r="AY874" s="44"/>
      <c r="AZ874" s="25">
        <f t="array" ref="AZ874">SUM(IF(Period=$AZ$2,IF(Site=$A$807,IF(Provider=$B874,I))))</f>
        <v>293</v>
      </c>
      <c r="BA874" s="26">
        <f t="array" ref="BA874">SUM(IF(Period=$AZ$2,IF(Site=$A$807,IF(Provider=$B874,J))))</f>
        <v>1.3276450511945399</v>
      </c>
      <c r="BB874" s="26"/>
      <c r="BC874" s="27">
        <f t="shared" si="452"/>
        <v>9.9032586558044866E-2</v>
      </c>
      <c r="BD874" s="27">
        <f t="shared" si="440"/>
        <v>1.2675551500537658E-2</v>
      </c>
      <c r="BE874" s="44"/>
      <c r="BF874" s="25">
        <f t="array" ref="BF874">SUM(IF(Period=$BF$2,IF(Site=$A$807,IF(Provider=$B874,I))))</f>
        <v>295</v>
      </c>
      <c r="BG874" s="26">
        <f t="array" ref="BG874">SUM(IF(Period=$BF$2,IF(Site=$A$807,IF(Provider=$B874,J))))</f>
        <v>2.1932203389830498</v>
      </c>
      <c r="BH874" s="26"/>
      <c r="BI874" s="27">
        <f t="shared" si="453"/>
        <v>0.15700072797864589</v>
      </c>
      <c r="BJ874" s="27">
        <f t="shared" si="441"/>
        <v>2.0019803205643904E-2</v>
      </c>
      <c r="BK874" s="44"/>
      <c r="BL874" s="25">
        <f t="array" ref="BL874">SUM(IF(Period=$BL$2,IF(Site=$A$807,IF(Provider=$B874,I))))</f>
        <v>252</v>
      </c>
      <c r="BM874" s="26">
        <f t="array" ref="BM874">SUM(IF(Period=$BL$2,IF(Site=$A$807,IF(Provider=$B874,J))))</f>
        <v>1.23412698412698</v>
      </c>
      <c r="BN874" s="26"/>
      <c r="BO874" s="27">
        <f t="shared" si="454"/>
        <v>7.5522098105876387E-2</v>
      </c>
      <c r="BP874" s="27">
        <f t="shared" si="442"/>
        <v>9.6694960047258947E-3</v>
      </c>
      <c r="BQ874" s="44"/>
      <c r="BR874" s="25">
        <f t="array" ref="BR874">SUM(IF(Period=$BR$2,IF(Site=$A$807,IF(Provider=$B874,I))))</f>
        <v>325</v>
      </c>
      <c r="BS874" s="26">
        <f t="array" ref="BS874">SUM(IF(Period=$BR$2,IF(Site=$A$807,IF(Provider=$B874,J))))</f>
        <v>3.1969230769230799</v>
      </c>
      <c r="BT874" s="26"/>
      <c r="BU874" s="27">
        <f t="shared" si="455"/>
        <v>0.2384121156493807</v>
      </c>
      <c r="BV874" s="27">
        <f t="shared" si="443"/>
        <v>3.0477252060661198E-2</v>
      </c>
    </row>
    <row r="875" spans="2:74" outlineLevel="1" x14ac:dyDescent="0.25">
      <c r="B875" s="20" t="s">
        <v>710</v>
      </c>
      <c r="C875" s="44"/>
      <c r="D875" s="25">
        <f t="array" ref="D875">SUM(IF(Period=$D$2,IF(Site=$A$807,IF(Provider=$B875,I))))</f>
        <v>0</v>
      </c>
      <c r="E875" s="26">
        <f t="array" ref="E875">SUM(IF(Period=$D$2,IF(Site=$A$807,IF(Provider=$B875,J))))</f>
        <v>0</v>
      </c>
      <c r="F875" s="26"/>
      <c r="G875" s="27">
        <f t="shared" si="444"/>
        <v>0</v>
      </c>
      <c r="H875" s="27">
        <f t="shared" si="432"/>
        <v>0</v>
      </c>
      <c r="I875" s="44"/>
      <c r="J875" s="25">
        <f t="array" ref="J875">SUM(IF(Period=$J$2,IF(Site=$A$807,IF(Provider=$B875,I))))</f>
        <v>10</v>
      </c>
      <c r="K875" s="26">
        <f t="array" ref="K875">SUM(IF(Period=$J$2,IF(Site=$A$807,IF(Provider=$B875,J))))</f>
        <v>8.6</v>
      </c>
      <c r="L875" s="26"/>
      <c r="M875" s="27">
        <f t="shared" si="445"/>
        <v>2.0549581839904418E-2</v>
      </c>
      <c r="N875" s="27">
        <f t="shared" si="433"/>
        <v>2.6644359760820396E-3</v>
      </c>
      <c r="O875" s="44"/>
      <c r="P875" s="25">
        <f t="array" ref="P875">SUM(IF(Period=$P$2,IF(Site=$A$807,IF(Provider=$B875,I))))</f>
        <v>57</v>
      </c>
      <c r="Q875" s="26">
        <f t="array" ref="Q875">SUM(IF(Period=$P$2,IF(Site=$A$807,IF(Provider=$B875,J))))</f>
        <v>5.3859649122807021</v>
      </c>
      <c r="R875" s="26"/>
      <c r="S875" s="27">
        <f t="shared" si="446"/>
        <v>6.9394213381555159E-2</v>
      </c>
      <c r="T875" s="27">
        <f t="shared" si="434"/>
        <v>8.8467523485678077E-3</v>
      </c>
      <c r="U875" s="44"/>
      <c r="V875" s="25">
        <f t="array" ref="V875">SUM(IF(Period=$V$2,IF(Site=$A$807,IF(Provider=$B875,I))))</f>
        <v>73</v>
      </c>
      <c r="W875" s="26">
        <f t="array" ref="W875">SUM(IF(Period=$V$2,IF(Site=$A$807,IF(Provider=$B875,J))))</f>
        <v>6</v>
      </c>
      <c r="X875" s="26"/>
      <c r="Y875" s="27">
        <f t="shared" si="447"/>
        <v>0.10337502950200614</v>
      </c>
      <c r="Z875" s="27">
        <f t="shared" si="435"/>
        <v>1.3246234803121031E-2</v>
      </c>
      <c r="AA875" s="44"/>
      <c r="AB875" s="25">
        <f t="array" ref="AB875">SUM(IF(Period=$AB$2,IF(Site=$A$807,IF(Provider=$B875,I))))</f>
        <v>54</v>
      </c>
      <c r="AC875" s="26">
        <f t="array" ref="AC875">SUM(IF(Period=$AB$2,IF(Site=$A$807,IF(Provider=$B875,J))))</f>
        <v>4.2962962962962967</v>
      </c>
      <c r="AD875" s="26"/>
      <c r="AE875" s="27">
        <f t="shared" si="448"/>
        <v>5.4639660857277443E-2</v>
      </c>
      <c r="AF875" s="27">
        <f t="shared" si="436"/>
        <v>6.9793327517222717E-3</v>
      </c>
      <c r="AG875" s="44"/>
      <c r="AH875" s="25">
        <f t="array" ref="AH875">SUM(IF(Period=$AH$2,IF(Site=$A$807,IF(Provider=$B875,I))))</f>
        <v>101</v>
      </c>
      <c r="AI875" s="26">
        <f t="array" ref="AI875">SUM(IF(Period=$AH$2,IF(Site=$A$807,IF(Provider=$B875,J))))</f>
        <v>3.5841584158415798</v>
      </c>
      <c r="AJ875" s="26"/>
      <c r="AK875" s="27">
        <f t="shared" si="449"/>
        <v>9.7155126140633263E-2</v>
      </c>
      <c r="AL875" s="27">
        <f t="shared" si="437"/>
        <v>1.2327181093781911E-2</v>
      </c>
      <c r="AM875" s="44"/>
      <c r="AN875" s="25">
        <f t="array" ref="AN875">SUM(IF(Period=$AN$2,IF(Site=$A$807,IF(Provider=$B875,I))))</f>
        <v>115</v>
      </c>
      <c r="AO875" s="26">
        <f t="array" ref="AO875">SUM(IF(Period=$AN$2,IF(Site=$A$807,IF(Provider=$B875,J))))</f>
        <v>3.9913043478260901</v>
      </c>
      <c r="AP875" s="26"/>
      <c r="AQ875" s="27">
        <f t="shared" si="450"/>
        <v>0.12120411935569061</v>
      </c>
      <c r="AR875" s="27">
        <f t="shared" si="438"/>
        <v>1.4678605692356904E-2</v>
      </c>
      <c r="AS875" s="44"/>
      <c r="AT875" s="25">
        <f t="array" ref="AT875">SUM(IF(Period=$AT$2,IF(Site=$A$807,IF(Provider=$B875,I))))</f>
        <v>94</v>
      </c>
      <c r="AU875" s="26">
        <f t="array" ref="AU875">SUM(IF(Period=$AT$2,IF(Site=$A$807,IF(Provider=$B875,J))))</f>
        <v>4.0106382978723403</v>
      </c>
      <c r="AV875" s="26"/>
      <c r="AW875" s="27">
        <f t="shared" si="451"/>
        <v>9.6148941596531493E-2</v>
      </c>
      <c r="AX875" s="27">
        <f t="shared" si="439"/>
        <v>1.1878879541229478E-2</v>
      </c>
      <c r="AY875" s="44"/>
      <c r="AZ875" s="25">
        <f t="array" ref="AZ875">SUM(IF(Period=$AZ$2,IF(Site=$A$807,IF(Provider=$B875,I))))</f>
        <v>196</v>
      </c>
      <c r="BA875" s="26">
        <f t="array" ref="BA875">SUM(IF(Period=$AZ$2,IF(Site=$A$807,IF(Provider=$B875,J))))</f>
        <v>5.8673469387755102</v>
      </c>
      <c r="BB875" s="26"/>
      <c r="BC875" s="27">
        <f t="shared" si="452"/>
        <v>0.29276985743380857</v>
      </c>
      <c r="BD875" s="27">
        <f t="shared" si="440"/>
        <v>3.7472710091563756E-2</v>
      </c>
      <c r="BE875" s="44"/>
      <c r="BF875" s="25">
        <f t="array" ref="BF875">SUM(IF(Period=$BF$2,IF(Site=$A$807,IF(Provider=$B875,I))))</f>
        <v>66</v>
      </c>
      <c r="BG875" s="26">
        <f t="array" ref="BG875">SUM(IF(Period=$BF$2,IF(Site=$A$807,IF(Provider=$B875,J))))</f>
        <v>2.9393939393939399</v>
      </c>
      <c r="BH875" s="26"/>
      <c r="BI875" s="27">
        <f t="shared" si="453"/>
        <v>4.7075952438728474E-2</v>
      </c>
      <c r="BJ875" s="27">
        <f t="shared" si="441"/>
        <v>6.0028467108113135E-3</v>
      </c>
      <c r="BK875" s="44"/>
      <c r="BL875" s="25">
        <f t="array" ref="BL875">SUM(IF(Period=$BL$2,IF(Site=$A$807,IF(Provider=$B875,I))))</f>
        <v>152</v>
      </c>
      <c r="BM875" s="26">
        <f t="array" ref="BM875">SUM(IF(Period=$BL$2,IF(Site=$A$807,IF(Provider=$B875,J))))</f>
        <v>3.2763157894736801</v>
      </c>
      <c r="BN875" s="26"/>
      <c r="BO875" s="27">
        <f t="shared" si="454"/>
        <v>0.12093249150072836</v>
      </c>
      <c r="BP875" s="27">
        <f t="shared" si="442"/>
        <v>1.5483630258371401E-2</v>
      </c>
      <c r="BQ875" s="44"/>
      <c r="BR875" s="25">
        <f t="array" ref="BR875">SUM(IF(Period=$BR$2,IF(Site=$A$807,IF(Provider=$B875,I))))</f>
        <v>139</v>
      </c>
      <c r="BS875" s="26">
        <f t="array" ref="BS875">SUM(IF(Period=$BR$2,IF(Site=$A$807,IF(Provider=$B875,J))))</f>
        <v>6.3237410071942399</v>
      </c>
      <c r="BT875" s="26"/>
      <c r="BU875" s="27">
        <f t="shared" si="455"/>
        <v>0.20169802661771441</v>
      </c>
      <c r="BV875" s="27">
        <f t="shared" si="443"/>
        <v>2.5783931242849997E-2</v>
      </c>
    </row>
    <row r="876" spans="2:74" outlineLevel="1" x14ac:dyDescent="0.25">
      <c r="B876" s="20" t="s">
        <v>1017</v>
      </c>
      <c r="C876" s="44"/>
      <c r="D876" s="25">
        <f t="array" ref="D876">SUM(IF(Period=$D$2,IF(Site=$A$807,IF(Provider=$B876,I))))</f>
        <v>0</v>
      </c>
      <c r="E876" s="26">
        <f t="array" ref="E876">SUM(IF(Period=$D$2,IF(Site=$A$807,IF(Provider=$B876,J))))</f>
        <v>0</v>
      </c>
      <c r="F876" s="26"/>
      <c r="G876" s="27">
        <f t="shared" si="444"/>
        <v>0</v>
      </c>
      <c r="H876" s="27">
        <f t="shared" si="432"/>
        <v>0</v>
      </c>
      <c r="I876" s="44"/>
      <c r="J876" s="25">
        <f t="array" ref="J876">SUM(IF(Period=$J$2,IF(Site=$A$807,IF(Provider=$B876,I))))</f>
        <v>0</v>
      </c>
      <c r="K876" s="26">
        <f t="array" ref="K876">SUM(IF(Period=$J$2,IF(Site=$A$807,IF(Provider=$B876,J))))</f>
        <v>0</v>
      </c>
      <c r="L876" s="26"/>
      <c r="M876" s="27">
        <f t="shared" si="445"/>
        <v>0</v>
      </c>
      <c r="N876" s="27">
        <f t="shared" si="433"/>
        <v>0</v>
      </c>
      <c r="O876" s="44"/>
      <c r="P876" s="25">
        <f t="array" ref="P876">SUM(IF(Period=$P$2,IF(Site=$A$807,IF(Provider=$B876,I))))</f>
        <v>0</v>
      </c>
      <c r="Q876" s="26">
        <f t="array" ref="Q876">SUM(IF(Period=$P$2,IF(Site=$A$807,IF(Provider=$B876,J))))</f>
        <v>0</v>
      </c>
      <c r="R876" s="26"/>
      <c r="S876" s="27">
        <f t="shared" si="446"/>
        <v>0</v>
      </c>
      <c r="T876" s="27">
        <f t="shared" si="434"/>
        <v>0</v>
      </c>
      <c r="U876" s="44"/>
      <c r="V876" s="25">
        <f t="array" ref="V876">SUM(IF(Period=$V$2,IF(Site=$A$807,IF(Provider=$B876,I))))</f>
        <v>0</v>
      </c>
      <c r="W876" s="26">
        <f t="array" ref="W876">SUM(IF(Period=$V$2,IF(Site=$A$807,IF(Provider=$B876,J))))</f>
        <v>0</v>
      </c>
      <c r="X876" s="26"/>
      <c r="Y876" s="27">
        <f t="shared" si="447"/>
        <v>0</v>
      </c>
      <c r="Z876" s="27">
        <f t="shared" si="435"/>
        <v>0</v>
      </c>
      <c r="AA876" s="44"/>
      <c r="AB876" s="25">
        <f t="array" ref="AB876">SUM(IF(Period=$AB$2,IF(Site=$A$807,IF(Provider=$B876,I))))</f>
        <v>0</v>
      </c>
      <c r="AC876" s="26">
        <f t="array" ref="AC876">SUM(IF(Period=$AB$2,IF(Site=$A$807,IF(Provider=$B876,J))))</f>
        <v>0</v>
      </c>
      <c r="AD876" s="26"/>
      <c r="AE876" s="27">
        <f t="shared" si="448"/>
        <v>0</v>
      </c>
      <c r="AF876" s="27">
        <f t="shared" si="436"/>
        <v>0</v>
      </c>
      <c r="AG876" s="44"/>
      <c r="AH876" s="25">
        <f t="array" ref="AH876">SUM(IF(Period=$AH$2,IF(Site=$A$807,IF(Provider=$B876,I))))</f>
        <v>0</v>
      </c>
      <c r="AI876" s="26">
        <f t="array" ref="AI876">SUM(IF(Period=$AH$2,IF(Site=$A$807,IF(Provider=$B876,J))))</f>
        <v>0</v>
      </c>
      <c r="AJ876" s="26"/>
      <c r="AK876" s="27">
        <f t="shared" si="449"/>
        <v>0</v>
      </c>
      <c r="AL876" s="27">
        <f t="shared" si="437"/>
        <v>0</v>
      </c>
      <c r="AM876" s="44"/>
      <c r="AN876" s="25">
        <f t="array" ref="AN876">SUM(IF(Period=$AN$2,IF(Site=$A$807,IF(Provider=$B876,I))))</f>
        <v>0</v>
      </c>
      <c r="AO876" s="26">
        <f t="array" ref="AO876">SUM(IF(Period=$AN$2,IF(Site=$A$807,IF(Provider=$B876,J))))</f>
        <v>0</v>
      </c>
      <c r="AP876" s="26"/>
      <c r="AQ876" s="27">
        <f t="shared" si="450"/>
        <v>0</v>
      </c>
      <c r="AR876" s="27">
        <f t="shared" si="438"/>
        <v>0</v>
      </c>
      <c r="AS876" s="44"/>
      <c r="AT876" s="25">
        <f t="array" ref="AT876">SUM(IF(Period=$AT$2,IF(Site=$A$807,IF(Provider=$B876,I))))</f>
        <v>0</v>
      </c>
      <c r="AU876" s="26">
        <f t="array" ref="AU876">SUM(IF(Period=$AT$2,IF(Site=$A$807,IF(Provider=$B876,J))))</f>
        <v>0</v>
      </c>
      <c r="AV876" s="26"/>
      <c r="AW876" s="27">
        <f t="shared" si="451"/>
        <v>0</v>
      </c>
      <c r="AX876" s="27">
        <f t="shared" si="439"/>
        <v>0</v>
      </c>
      <c r="AY876" s="44"/>
      <c r="AZ876" s="25">
        <f t="array" ref="AZ876">SUM(IF(Period=$AZ$2,IF(Site=$A$807,IF(Provider=$B876,I))))</f>
        <v>39</v>
      </c>
      <c r="BA876" s="26">
        <f t="array" ref="BA876">SUM(IF(Period=$AZ$2,IF(Site=$A$807,IF(Provider=$B876,J))))</f>
        <v>21.476470588235291</v>
      </c>
      <c r="BB876" s="26"/>
      <c r="BC876" s="27">
        <f t="shared" si="452"/>
        <v>0.21323379657361924</v>
      </c>
      <c r="BD876" s="27">
        <f t="shared" si="440"/>
        <v>2.7292591903977856E-2</v>
      </c>
      <c r="BE876" s="44"/>
      <c r="BF876" s="25">
        <f t="array" ref="BF876">SUM(IF(Period=$BF$2,IF(Site=$A$807,IF(Provider=$B876,I))))</f>
        <v>176</v>
      </c>
      <c r="BG876" s="26">
        <f t="array" ref="BG876">SUM(IF(Period=$BF$2,IF(Site=$A$807,IF(Provider=$B876,J))))</f>
        <v>5.1931818181818201</v>
      </c>
      <c r="BH876" s="26"/>
      <c r="BI876" s="27">
        <f t="shared" si="453"/>
        <v>0.22179082746906098</v>
      </c>
      <c r="BJ876" s="27">
        <f t="shared" si="441"/>
        <v>2.828145306021413E-2</v>
      </c>
      <c r="BK876" s="44"/>
      <c r="BL876" s="25">
        <f t="array" ref="BL876">SUM(IF(Period=$BL$2,IF(Site=$A$807,IF(Provider=$B876,I))))</f>
        <v>182</v>
      </c>
      <c r="BM876" s="26">
        <f t="array" ref="BM876">SUM(IF(Period=$BL$2,IF(Site=$A$807,IF(Provider=$B876,J))))</f>
        <v>3.6428571428571401</v>
      </c>
      <c r="BN876" s="26"/>
      <c r="BO876" s="27">
        <f t="shared" si="454"/>
        <v>0.16100048567265651</v>
      </c>
      <c r="BP876" s="27">
        <f t="shared" si="442"/>
        <v>2.0613748717470369E-2</v>
      </c>
      <c r="BQ876" s="44"/>
      <c r="BR876" s="25">
        <f t="array" ref="BR876">SUM(IF(Period=$BR$2,IF(Site=$A$807,IF(Provider=$B876,I))))</f>
        <v>174</v>
      </c>
      <c r="BS876" s="26">
        <f t="array" ref="BS876">SUM(IF(Period=$BR$2,IF(Site=$A$807,IF(Provider=$B876,J))))</f>
        <v>5.7068965517241397</v>
      </c>
      <c r="BT876" s="26"/>
      <c r="BU876" s="27">
        <f t="shared" si="455"/>
        <v>0.22785681505277655</v>
      </c>
      <c r="BV876" s="27">
        <f t="shared" si="443"/>
        <v>2.9127922325540474E-2</v>
      </c>
    </row>
    <row r="877" spans="2:74" outlineLevel="1" x14ac:dyDescent="0.25">
      <c r="B877" s="20" t="s">
        <v>726</v>
      </c>
      <c r="C877" s="44"/>
      <c r="D877" s="25">
        <f t="array" ref="D877">SUM(IF(Period=$D$2,IF(Site=$A$807,IF(Provider=$B877,I))))</f>
        <v>137</v>
      </c>
      <c r="E877" s="26">
        <f t="array" ref="E877">SUM(IF(Period=$D$2,IF(Site=$A$807,IF(Provider=$B877,J))))</f>
        <v>6.6715328467153281</v>
      </c>
      <c r="F877" s="26"/>
      <c r="G877" s="27">
        <f t="shared" si="444"/>
        <v>0.20702151755379389</v>
      </c>
      <c r="H877" s="27">
        <f t="shared" si="432"/>
        <v>2.6472036377327889E-2</v>
      </c>
      <c r="I877" s="44"/>
      <c r="J877" s="25">
        <f t="array" ref="J877">SUM(IF(Period=$J$2,IF(Site=$A$807,IF(Provider=$B877,I))))</f>
        <v>151</v>
      </c>
      <c r="K877" s="26">
        <f t="array" ref="K877">SUM(IF(Period=$J$2,IF(Site=$A$807,IF(Provider=$B877,J))))</f>
        <v>6.3377483443708611</v>
      </c>
      <c r="L877" s="26"/>
      <c r="M877" s="27">
        <f t="shared" si="445"/>
        <v>0.22867383512544801</v>
      </c>
      <c r="N877" s="27">
        <f t="shared" si="433"/>
        <v>2.964959568733154E-2</v>
      </c>
      <c r="O877" s="44"/>
      <c r="P877" s="25">
        <f t="array" ref="P877">SUM(IF(Period=$P$2,IF(Site=$A$807,IF(Provider=$B877,I))))</f>
        <v>128</v>
      </c>
      <c r="Q877" s="26">
        <f t="array" ref="Q877">SUM(IF(Period=$P$2,IF(Site=$A$807,IF(Provider=$B877,J))))</f>
        <v>6.1875</v>
      </c>
      <c r="R877" s="26"/>
      <c r="S877" s="27">
        <f t="shared" si="446"/>
        <v>0.17902350813743217</v>
      </c>
      <c r="T877" s="27">
        <f t="shared" si="434"/>
        <v>2.2822892052331276E-2</v>
      </c>
      <c r="U877" s="44"/>
      <c r="V877" s="25">
        <f t="array" ref="V877">SUM(IF(Period=$V$2,IF(Site=$A$807,IF(Provider=$B877,I))))</f>
        <v>136</v>
      </c>
      <c r="W877" s="26">
        <f t="array" ref="W877">SUM(IF(Period=$V$2,IF(Site=$A$807,IF(Provider=$B877,J))))</f>
        <v>5.0588235294117645</v>
      </c>
      <c r="X877" s="26"/>
      <c r="Y877" s="27">
        <f t="shared" si="447"/>
        <v>0.16237904177484069</v>
      </c>
      <c r="Z877" s="27">
        <f t="shared" si="435"/>
        <v>2.0806871106272301E-2</v>
      </c>
      <c r="AA877" s="44"/>
      <c r="AB877" s="25">
        <f t="array" ref="AB877">SUM(IF(Period=$AB$2,IF(Site=$A$807,IF(Provider=$B877,I))))</f>
        <v>213</v>
      </c>
      <c r="AC877" s="26">
        <f t="array" ref="AC877">SUM(IF(Period=$AB$2,IF(Site=$A$807,IF(Provider=$B877,J))))</f>
        <v>5.178403755868545</v>
      </c>
      <c r="AD877" s="26"/>
      <c r="AE877" s="27">
        <f t="shared" si="448"/>
        <v>0.25977390485162505</v>
      </c>
      <c r="AF877" s="27">
        <f t="shared" si="436"/>
        <v>3.3181913901507175E-2</v>
      </c>
      <c r="AG877" s="44"/>
      <c r="AH877" s="25">
        <f t="array" ref="AH877">SUM(IF(Period=$AH$2,IF(Site=$A$807,IF(Provider=$B877,I))))</f>
        <v>127</v>
      </c>
      <c r="AI877" s="26">
        <f t="array" ref="AI877">SUM(IF(Period=$AH$2,IF(Site=$A$807,IF(Provider=$B877,J))))</f>
        <v>4.9527559055118102</v>
      </c>
      <c r="AJ877" s="26"/>
      <c r="AK877" s="27">
        <f t="shared" si="449"/>
        <v>0.16881374127750937</v>
      </c>
      <c r="AL877" s="27">
        <f t="shared" si="437"/>
        <v>2.1419328475107264E-2</v>
      </c>
      <c r="AM877" s="44"/>
      <c r="AN877" s="25">
        <f t="array" ref="AN877">SUM(IF(Period=$AN$2,IF(Site=$A$807,IF(Provider=$B877,I))))</f>
        <v>70</v>
      </c>
      <c r="AO877" s="26">
        <f t="array" ref="AO877">SUM(IF(Period=$AN$2,IF(Site=$A$807,IF(Provider=$B877,J))))</f>
        <v>3.9714285714285702</v>
      </c>
      <c r="AP877" s="26"/>
      <c r="AQ877" s="27">
        <f t="shared" si="450"/>
        <v>7.3409030895167662E-2</v>
      </c>
      <c r="AR877" s="27">
        <f t="shared" si="438"/>
        <v>8.8903102014710553E-3</v>
      </c>
      <c r="AS877" s="44"/>
      <c r="AT877" s="25">
        <f t="array" ref="AT877">SUM(IF(Period=$AT$2,IF(Site=$A$807,IF(Provider=$B877,I))))</f>
        <v>246</v>
      </c>
      <c r="AU877" s="26">
        <f t="array" ref="AU877">SUM(IF(Period=$AT$2,IF(Site=$A$807,IF(Provider=$B877,J))))</f>
        <v>4.9105691056910601</v>
      </c>
      <c r="AV877" s="26"/>
      <c r="AW877" s="27">
        <f t="shared" si="451"/>
        <v>0.30808467227748043</v>
      </c>
      <c r="AX877" s="27">
        <f t="shared" si="439"/>
        <v>3.8062828874814908E-2</v>
      </c>
      <c r="AY877" s="44"/>
      <c r="AZ877" s="25">
        <f t="array" ref="AZ877">SUM(IF(Period=$AZ$2,IF(Site=$A$807,IF(Provider=$B877,I))))</f>
        <v>249</v>
      </c>
      <c r="BA877" s="26">
        <f t="array" ref="BA877">SUM(IF(Period=$AZ$2,IF(Site=$A$807,IF(Provider=$B877,J))))</f>
        <v>4.4216867469879499</v>
      </c>
      <c r="BB877" s="26"/>
      <c r="BC877" s="27">
        <f t="shared" si="452"/>
        <v>0.28029531568228089</v>
      </c>
      <c r="BD877" s="27">
        <f t="shared" si="440"/>
        <v>3.5876046792010154E-2</v>
      </c>
      <c r="BE877" s="44"/>
      <c r="BF877" s="25">
        <f t="array" ref="BF877">SUM(IF(Period=$BF$2,IF(Site=$A$807,IF(Provider=$B877,I))))</f>
        <v>293</v>
      </c>
      <c r="BG877" s="26">
        <f t="array" ref="BG877">SUM(IF(Period=$BF$2,IF(Site=$A$807,IF(Provider=$B877,J))))</f>
        <v>3.6518771331058</v>
      </c>
      <c r="BH877" s="26"/>
      <c r="BI877" s="27">
        <f t="shared" si="453"/>
        <v>0.25964571705896611</v>
      </c>
      <c r="BJ877" s="27">
        <f t="shared" si="441"/>
        <v>3.3108484435918045E-2</v>
      </c>
      <c r="BK877" s="44"/>
      <c r="BL877" s="25">
        <f t="array" ref="BL877">SUM(IF(Period=$BL$2,IF(Site=$A$807,IF(Provider=$B877,I))))</f>
        <v>329</v>
      </c>
      <c r="BM877" s="26">
        <f t="array" ref="BM877">SUM(IF(Period=$BL$2,IF(Site=$A$807,IF(Provider=$B877,J))))</f>
        <v>3.0121580547112501</v>
      </c>
      <c r="BN877" s="26"/>
      <c r="BO877" s="27">
        <f t="shared" si="454"/>
        <v>0.24065080135988373</v>
      </c>
      <c r="BP877" s="27">
        <f t="shared" si="442"/>
        <v>3.081180238161867E-2</v>
      </c>
      <c r="BQ877" s="44"/>
      <c r="BR877" s="25">
        <f t="array" ref="BR877">SUM(IF(Period=$BR$2,IF(Site=$A$807,IF(Provider=$B877,I))))</f>
        <v>328</v>
      </c>
      <c r="BS877" s="26">
        <f t="array" ref="BS877">SUM(IF(Period=$BR$2,IF(Site=$A$807,IF(Provider=$B877,J))))</f>
        <v>3.2743902439024399</v>
      </c>
      <c r="BT877" s="26"/>
      <c r="BU877" s="27">
        <f t="shared" si="455"/>
        <v>0.24644332262505744</v>
      </c>
      <c r="BV877" s="27">
        <f t="shared" si="443"/>
        <v>3.1503915989557367E-2</v>
      </c>
    </row>
    <row r="878" spans="2:74" outlineLevel="1" x14ac:dyDescent="0.25">
      <c r="B878" s="20" t="s">
        <v>796</v>
      </c>
      <c r="C878" s="44"/>
      <c r="D878" s="25">
        <f t="array" ref="D878">SUM(IF(Period=$D$2,IF(Site=$A$807,IF(Provider=$B878,I))))</f>
        <v>121</v>
      </c>
      <c r="E878" s="26">
        <f t="array" ref="E878">SUM(IF(Period=$D$2,IF(Site=$A$807,IF(Provider=$B878,J))))</f>
        <v>10.057851239669422</v>
      </c>
      <c r="F878" s="26"/>
      <c r="G878" s="27">
        <f t="shared" si="444"/>
        <v>0.27565118912797282</v>
      </c>
      <c r="H878" s="27">
        <f t="shared" si="432"/>
        <v>3.5247777101978163E-2</v>
      </c>
      <c r="I878" s="44"/>
      <c r="J878" s="25">
        <f t="array" ref="J878">SUM(IF(Period=$J$2,IF(Site=$A$807,IF(Provider=$B878,I))))</f>
        <v>57</v>
      </c>
      <c r="K878" s="26">
        <f t="array" ref="K878">SUM(IF(Period=$J$2,IF(Site=$A$807,IF(Provider=$B878,J))))</f>
        <v>8.2807017543859658</v>
      </c>
      <c r="L878" s="26"/>
      <c r="M878" s="27">
        <f t="shared" si="445"/>
        <v>0.11278375149342894</v>
      </c>
      <c r="N878" s="27">
        <f t="shared" si="433"/>
        <v>1.4623416054775847E-2</v>
      </c>
      <c r="O878" s="44"/>
      <c r="P878" s="25">
        <f t="array" ref="P878">SUM(IF(Period=$P$2,IF(Site=$A$807,IF(Provider=$B878,I))))</f>
        <v>48</v>
      </c>
      <c r="Q878" s="26">
        <f t="array" ref="Q878">SUM(IF(Period=$P$2,IF(Site=$A$807,IF(Provider=$B878,J))))</f>
        <v>7.75</v>
      </c>
      <c r="R878" s="26"/>
      <c r="S878" s="27">
        <f t="shared" si="446"/>
        <v>8.4086799276672688E-2</v>
      </c>
      <c r="T878" s="27">
        <f t="shared" si="434"/>
        <v>1.0719843236701054E-2</v>
      </c>
      <c r="U878" s="44"/>
      <c r="V878" s="25">
        <f t="array" ref="V878">SUM(IF(Period=$V$2,IF(Site=$A$807,IF(Provider=$B878,I))))</f>
        <v>0</v>
      </c>
      <c r="W878" s="26">
        <f t="array" ref="W878">SUM(IF(Period=$V$2,IF(Site=$A$807,IF(Provider=$B878,J))))</f>
        <v>0</v>
      </c>
      <c r="X878" s="26"/>
      <c r="Y878" s="27">
        <f t="shared" si="447"/>
        <v>0</v>
      </c>
      <c r="Z878" s="27">
        <f t="shared" si="435"/>
        <v>0</v>
      </c>
      <c r="AA878" s="44"/>
      <c r="AB878" s="25">
        <f t="array" ref="AB878">SUM(IF(Period=$AB$2,IF(Site=$A$807,IF(Provider=$B878,I))))</f>
        <v>0</v>
      </c>
      <c r="AC878" s="26">
        <f t="array" ref="AC878">SUM(IF(Period=$AB$2,IF(Site=$A$807,IF(Provider=$B878,J))))</f>
        <v>0</v>
      </c>
      <c r="AD878" s="26"/>
      <c r="AE878" s="27">
        <f t="shared" si="448"/>
        <v>0</v>
      </c>
      <c r="AF878" s="27">
        <f t="shared" si="436"/>
        <v>0</v>
      </c>
      <c r="AG878" s="44"/>
      <c r="AH878" s="25">
        <f t="array" ref="AH878">SUM(IF(Period=$AH$2,IF(Site=$A$807,IF(Provider=$B878,I))))</f>
        <v>0</v>
      </c>
      <c r="AI878" s="26">
        <f t="array" ref="AI878">SUM(IF(Period=$AH$2,IF(Site=$A$807,IF(Provider=$B878,J))))</f>
        <v>0</v>
      </c>
      <c r="AJ878" s="26"/>
      <c r="AK878" s="27">
        <f t="shared" si="449"/>
        <v>0</v>
      </c>
      <c r="AL878" s="27">
        <f t="shared" si="437"/>
        <v>0</v>
      </c>
      <c r="AM878" s="44"/>
      <c r="AN878" s="25">
        <f t="array" ref="AN878">SUM(IF(Period=$AN$2,IF(Site=$A$807,IF(Provider=$B878,I))))</f>
        <v>0</v>
      </c>
      <c r="AO878" s="26">
        <f t="array" ref="AO878">SUM(IF(Period=$AN$2,IF(Site=$A$807,IF(Provider=$B878,J))))</f>
        <v>0</v>
      </c>
      <c r="AP878" s="26"/>
      <c r="AQ878" s="27">
        <f t="shared" si="450"/>
        <v>0</v>
      </c>
      <c r="AR878" s="27">
        <f t="shared" si="438"/>
        <v>0</v>
      </c>
      <c r="AS878" s="44"/>
      <c r="AT878" s="25">
        <f t="array" ref="AT878">SUM(IF(Period=$AT$2,IF(Site=$A$807,IF(Provider=$B878,I))))</f>
        <v>0</v>
      </c>
      <c r="AU878" s="26">
        <f t="array" ref="AU878">SUM(IF(Period=$AT$2,IF(Site=$A$807,IF(Provider=$B878,J))))</f>
        <v>0</v>
      </c>
      <c r="AV878" s="26"/>
      <c r="AW878" s="27">
        <f t="shared" si="451"/>
        <v>0</v>
      </c>
      <c r="AX878" s="27">
        <f t="shared" si="439"/>
        <v>0</v>
      </c>
      <c r="AY878" s="44"/>
      <c r="AZ878" s="25">
        <f t="array" ref="AZ878">SUM(IF(Period=$AZ$2,IF(Site=$A$807,IF(Provider=$B878,I))))</f>
        <v>0</v>
      </c>
      <c r="BA878" s="26">
        <f t="array" ref="BA878">SUM(IF(Period=$AZ$2,IF(Site=$A$807,IF(Provider=$B878,J))))</f>
        <v>0</v>
      </c>
      <c r="BB878" s="26"/>
      <c r="BC878" s="27">
        <f t="shared" si="452"/>
        <v>0</v>
      </c>
      <c r="BD878" s="27">
        <f t="shared" si="440"/>
        <v>0</v>
      </c>
      <c r="BE878" s="44"/>
      <c r="BF878" s="25">
        <f t="array" ref="BF878">SUM(IF(Period=$BF$2,IF(Site=$A$807,IF(Provider=$B878,I))))</f>
        <v>0</v>
      </c>
      <c r="BG878" s="26">
        <f t="array" ref="BG878">SUM(IF(Period=$BF$2,IF(Site=$A$807,IF(Provider=$B878,J))))</f>
        <v>0</v>
      </c>
      <c r="BH878" s="26"/>
      <c r="BI878" s="27">
        <f t="shared" si="453"/>
        <v>0</v>
      </c>
      <c r="BJ878" s="27">
        <f t="shared" si="441"/>
        <v>0</v>
      </c>
      <c r="BK878" s="44"/>
      <c r="BL878" s="25">
        <f t="array" ref="BL878">SUM(IF(Period=$BL$2,IF(Site=$A$807,IF(Provider=$B878,I))))</f>
        <v>0</v>
      </c>
      <c r="BM878" s="26">
        <f t="array" ref="BM878">SUM(IF(Period=$BL$2,IF(Site=$A$807,IF(Provider=$B878,J))))</f>
        <v>0</v>
      </c>
      <c r="BN878" s="26"/>
      <c r="BO878" s="27">
        <f t="shared" si="454"/>
        <v>0</v>
      </c>
      <c r="BP878" s="27">
        <f t="shared" si="442"/>
        <v>0</v>
      </c>
      <c r="BQ878" s="44"/>
      <c r="BR878" s="25">
        <f t="array" ref="BR878">SUM(IF(Period=$BR$2,IF(Site=$A$807,IF(Provider=$B878,I))))</f>
        <v>0</v>
      </c>
      <c r="BS878" s="26">
        <f t="array" ref="BS878">SUM(IF(Period=$BR$2,IF(Site=$A$807,IF(Provider=$B878,J))))</f>
        <v>0</v>
      </c>
      <c r="BT878" s="26"/>
      <c r="BU878" s="27">
        <f t="shared" si="455"/>
        <v>0</v>
      </c>
      <c r="BV878" s="27">
        <f t="shared" si="443"/>
        <v>0</v>
      </c>
    </row>
    <row r="879" spans="2:74" outlineLevel="1" x14ac:dyDescent="0.25">
      <c r="B879" s="20" t="s">
        <v>735</v>
      </c>
      <c r="C879" s="44"/>
      <c r="D879" s="25">
        <f t="array" ref="D879">SUM(IF(Period=$D$2,IF(Site=$A$807,IF(Provider=$B879,I))))</f>
        <v>175</v>
      </c>
      <c r="E879" s="26">
        <f t="array" ref="E879">SUM(IF(Period=$D$2,IF(Site=$A$807,IF(Provider=$B879,J))))</f>
        <v>6.3657142857142857</v>
      </c>
      <c r="F879" s="26"/>
      <c r="G879" s="27">
        <f t="shared" si="444"/>
        <v>0.25232163080407699</v>
      </c>
      <c r="H879" s="27">
        <f t="shared" si="432"/>
        <v>3.2264604512410575E-2</v>
      </c>
      <c r="I879" s="44"/>
      <c r="J879" s="25">
        <f t="array" ref="J879">SUM(IF(Period=$J$2,IF(Site=$A$807,IF(Provider=$B879,I))))</f>
        <v>107</v>
      </c>
      <c r="K879" s="26">
        <f t="array" ref="K879">SUM(IF(Period=$J$2,IF(Site=$A$807,IF(Provider=$B879,J))))</f>
        <v>6.3925233644859816</v>
      </c>
      <c r="L879" s="26"/>
      <c r="M879" s="27">
        <f t="shared" si="445"/>
        <v>0.16344086021505377</v>
      </c>
      <c r="N879" s="27">
        <f t="shared" si="433"/>
        <v>2.1191560553954828E-2</v>
      </c>
      <c r="O879" s="44"/>
      <c r="P879" s="25">
        <f t="array" ref="P879">SUM(IF(Period=$P$2,IF(Site=$A$807,IF(Provider=$B879,I))))</f>
        <v>152</v>
      </c>
      <c r="Q879" s="26">
        <f t="array" ref="Q879">SUM(IF(Period=$P$2,IF(Site=$A$807,IF(Provider=$B879,J))))</f>
        <v>3.5921052631578947</v>
      </c>
      <c r="R879" s="26"/>
      <c r="S879" s="27">
        <f t="shared" si="446"/>
        <v>0.12341772151898735</v>
      </c>
      <c r="T879" s="27">
        <f t="shared" si="434"/>
        <v>1.573396346031929E-2</v>
      </c>
      <c r="U879" s="44"/>
      <c r="V879" s="25">
        <f t="array" ref="V879">SUM(IF(Period=$V$2,IF(Site=$A$807,IF(Provider=$B879,I))))</f>
        <v>170</v>
      </c>
      <c r="W879" s="26">
        <f t="array" ref="W879">SUM(IF(Period=$V$2,IF(Site=$A$807,IF(Provider=$B879,J))))</f>
        <v>3.5647058823529414</v>
      </c>
      <c r="X879" s="26"/>
      <c r="Y879" s="27">
        <f t="shared" si="447"/>
        <v>0.14302572574935096</v>
      </c>
      <c r="Z879" s="27">
        <f t="shared" si="435"/>
        <v>1.8326982398838686E-2</v>
      </c>
      <c r="AA879" s="44"/>
      <c r="AB879" s="25">
        <f t="array" ref="AB879">SUM(IF(Period=$AB$2,IF(Site=$A$807,IF(Provider=$B879,I))))</f>
        <v>202</v>
      </c>
      <c r="AC879" s="26">
        <f t="array" ref="AC879">SUM(IF(Period=$AB$2,IF(Site=$A$807,IF(Provider=$B879,J))))</f>
        <v>2.6534653465346536</v>
      </c>
      <c r="AD879" s="26"/>
      <c r="AE879" s="27">
        <f t="shared" si="448"/>
        <v>0.12623645784267545</v>
      </c>
      <c r="AF879" s="27">
        <f t="shared" si="436"/>
        <v>1.6124665322944556E-2</v>
      </c>
      <c r="AG879" s="44"/>
      <c r="AH879" s="25">
        <f t="array" ref="AH879">SUM(IF(Period=$AH$2,IF(Site=$A$807,IF(Provider=$B879,I))))</f>
        <v>103</v>
      </c>
      <c r="AI879" s="26">
        <f t="array" ref="AI879">SUM(IF(Period=$AH$2,IF(Site=$A$807,IF(Provider=$B879,J))))</f>
        <v>3.6699029126213598</v>
      </c>
      <c r="AJ879" s="26"/>
      <c r="AK879" s="27">
        <f t="shared" si="449"/>
        <v>0.10144927536231886</v>
      </c>
      <c r="AL879" s="27">
        <f t="shared" si="437"/>
        <v>1.2872028876932508E-2</v>
      </c>
      <c r="AM879" s="44"/>
      <c r="AN879" s="25">
        <f t="array" ref="AN879">SUM(IF(Period=$AN$2,IF(Site=$A$807,IF(Provider=$B879,I))))</f>
        <v>275</v>
      </c>
      <c r="AO879" s="26">
        <f t="array" ref="AO879">SUM(IF(Period=$AN$2,IF(Site=$A$807,IF(Provider=$B879,J))))</f>
        <v>3.84</v>
      </c>
      <c r="AP879" s="26"/>
      <c r="AQ879" s="27">
        <f t="shared" si="450"/>
        <v>0.27884869289675207</v>
      </c>
      <c r="AR879" s="27">
        <f t="shared" si="438"/>
        <v>3.377038695235049E-2</v>
      </c>
      <c r="AS879" s="44"/>
      <c r="AT879" s="25">
        <f t="array" ref="AT879">SUM(IF(Period=$AT$2,IF(Site=$A$807,IF(Provider=$B879,I))))</f>
        <v>210</v>
      </c>
      <c r="AU879" s="26">
        <f t="array" ref="AU879">SUM(IF(Period=$AT$2,IF(Site=$A$807,IF(Provider=$B879,J))))</f>
        <v>3.5333333333333301</v>
      </c>
      <c r="AV879" s="26"/>
      <c r="AW879" s="27">
        <f t="shared" si="451"/>
        <v>0.18923743942871699</v>
      </c>
      <c r="AX879" s="27">
        <f t="shared" si="439"/>
        <v>2.3379651510854818E-2</v>
      </c>
      <c r="AY879" s="44"/>
      <c r="AZ879" s="25">
        <f t="array" ref="AZ879">SUM(IF(Period=$AZ$2,IF(Site=$A$807,IF(Provider=$B879,I))))</f>
        <v>198</v>
      </c>
      <c r="BA879" s="26">
        <f t="array" ref="BA879">SUM(IF(Period=$AZ$2,IF(Site=$A$807,IF(Provider=$B879,J))))</f>
        <v>3.5353535353535399</v>
      </c>
      <c r="BB879" s="26"/>
      <c r="BC879" s="27">
        <f t="shared" si="452"/>
        <v>0.17820773930753589</v>
      </c>
      <c r="BD879" s="27">
        <f t="shared" si="440"/>
        <v>2.2809475707908401E-2</v>
      </c>
      <c r="BE879" s="44"/>
      <c r="BF879" s="25">
        <f t="array" ref="BF879">SUM(IF(Period=$BF$2,IF(Site=$A$807,IF(Provider=$B879,I))))</f>
        <v>311</v>
      </c>
      <c r="BG879" s="26">
        <f t="array" ref="BG879">SUM(IF(Period=$BF$2,IF(Site=$A$807,IF(Provider=$B879,J))))</f>
        <v>3.3954983922829598</v>
      </c>
      <c r="BH879" s="26"/>
      <c r="BI879" s="27">
        <f t="shared" si="453"/>
        <v>0.25624848337782102</v>
      </c>
      <c r="BJ879" s="27">
        <f t="shared" si="441"/>
        <v>3.2675289312457466E-2</v>
      </c>
      <c r="BK879" s="44"/>
      <c r="BL879" s="25">
        <f t="array" ref="BL879">SUM(IF(Period=$BL$2,IF(Site=$A$807,IF(Provider=$B879,I))))</f>
        <v>243</v>
      </c>
      <c r="BM879" s="26">
        <f t="array" ref="BM879">SUM(IF(Period=$BL$2,IF(Site=$A$807,IF(Provider=$B879,J))))</f>
        <v>2.9629629629629601</v>
      </c>
      <c r="BN879" s="26"/>
      <c r="BO879" s="27">
        <f t="shared" si="454"/>
        <v>0.17484215638659525</v>
      </c>
      <c r="BP879" s="27">
        <f t="shared" si="442"/>
        <v>2.2385971457886372E-2</v>
      </c>
      <c r="BQ879" s="44"/>
      <c r="BR879" s="25">
        <f t="array" ref="BR879">SUM(IF(Period=$BR$2,IF(Site=$A$807,IF(Provider=$B879,I))))</f>
        <v>260</v>
      </c>
      <c r="BS879" s="26">
        <f t="array" ref="BS879">SUM(IF(Period=$BR$2,IF(Site=$A$807,IF(Provider=$B879,J))))</f>
        <v>4.1961538461538499</v>
      </c>
      <c r="BT879" s="26"/>
      <c r="BU879" s="27">
        <f t="shared" si="455"/>
        <v>0.25034419458467211</v>
      </c>
      <c r="BV879" s="27">
        <f t="shared" si="443"/>
        <v>3.2002581326449821E-2</v>
      </c>
    </row>
    <row r="880" spans="2:74" outlineLevel="1" x14ac:dyDescent="0.25">
      <c r="B880" s="20" t="s">
        <v>724</v>
      </c>
      <c r="C880" s="44"/>
      <c r="D880" s="25">
        <f t="array" ref="D880">SUM(IF(Period=$D$2,IF(Site=$A$807,IF(Provider=$B880,I))))</f>
        <v>80</v>
      </c>
      <c r="E880" s="26">
        <f t="array" ref="E880">SUM(IF(Period=$D$2,IF(Site=$A$807,IF(Provider=$B880,J))))</f>
        <v>7.3624999999999998</v>
      </c>
      <c r="F880" s="26"/>
      <c r="G880" s="27">
        <f t="shared" si="444"/>
        <v>0.1334088335220838</v>
      </c>
      <c r="H880" s="27">
        <f t="shared" si="432"/>
        <v>1.7059113157818519E-2</v>
      </c>
      <c r="I880" s="44"/>
      <c r="J880" s="25">
        <f t="array" ref="J880">SUM(IF(Period=$J$2,IF(Site=$A$807,IF(Provider=$B880,I))))</f>
        <v>113</v>
      </c>
      <c r="K880" s="26">
        <f t="array" ref="K880">SUM(IF(Period=$J$2,IF(Site=$A$807,IF(Provider=$B880,J))))</f>
        <v>6.6548672566371678</v>
      </c>
      <c r="L880" s="26"/>
      <c r="M880" s="27">
        <f t="shared" si="445"/>
        <v>0.17968936678614097</v>
      </c>
      <c r="N880" s="27">
        <f t="shared" si="433"/>
        <v>2.3298323883880159E-2</v>
      </c>
      <c r="O880" s="44"/>
      <c r="P880" s="25">
        <f t="array" ref="P880">SUM(IF(Period=$P$2,IF(Site=$A$807,IF(Provider=$B880,I))))</f>
        <v>82</v>
      </c>
      <c r="Q880" s="26">
        <f t="array" ref="Q880">SUM(IF(Period=$P$2,IF(Site=$A$807,IF(Provider=$B880,J))))</f>
        <v>5.3780487804878048</v>
      </c>
      <c r="R880" s="26"/>
      <c r="S880" s="27">
        <f t="shared" si="446"/>
        <v>9.9683544303797472E-2</v>
      </c>
      <c r="T880" s="27">
        <f t="shared" si="434"/>
        <v>1.2708201256411734E-2</v>
      </c>
      <c r="U880" s="44"/>
      <c r="V880" s="25">
        <f t="array" ref="V880">SUM(IF(Period=$V$2,IF(Site=$A$807,IF(Provider=$B880,I))))</f>
        <v>59</v>
      </c>
      <c r="W880" s="26">
        <f t="array" ref="W880">SUM(IF(Period=$V$2,IF(Site=$A$807,IF(Provider=$B880,J))))</f>
        <v>5.8644067796610173</v>
      </c>
      <c r="X880" s="26"/>
      <c r="Y880" s="27">
        <f t="shared" si="447"/>
        <v>8.1661552985603028E-2</v>
      </c>
      <c r="Z880" s="27">
        <f t="shared" si="435"/>
        <v>1.0463920643561362E-2</v>
      </c>
      <c r="AA880" s="44"/>
      <c r="AB880" s="25">
        <f t="array" ref="AB880">SUM(IF(Period=$AB$2,IF(Site=$A$807,IF(Provider=$B880,I))))</f>
        <v>41</v>
      </c>
      <c r="AC880" s="26">
        <f t="array" ref="AC880">SUM(IF(Period=$AB$2,IF(Site=$A$807,IF(Provider=$B880,J))))</f>
        <v>3.4634146341463414</v>
      </c>
      <c r="AD880" s="26"/>
      <c r="AE880" s="27">
        <f t="shared" si="448"/>
        <v>3.344324069712671E-2</v>
      </c>
      <c r="AF880" s="27">
        <f t="shared" si="436"/>
        <v>4.2718329773472523E-3</v>
      </c>
      <c r="AG880" s="44"/>
      <c r="AH880" s="25">
        <f t="array" ref="AH880">SUM(IF(Period=$AH$2,IF(Site=$A$807,IF(Provider=$B880,I))))</f>
        <v>53</v>
      </c>
      <c r="AI880" s="26">
        <f t="array" ref="AI880">SUM(IF(Period=$AH$2,IF(Site=$A$807,IF(Provider=$B880,J))))</f>
        <v>3.6981132075471699</v>
      </c>
      <c r="AJ880" s="26"/>
      <c r="AK880" s="27">
        <f t="shared" si="449"/>
        <v>5.2603327965646811E-2</v>
      </c>
      <c r="AL880" s="27">
        <f t="shared" si="437"/>
        <v>6.6743853435946333E-3</v>
      </c>
      <c r="AM880" s="44"/>
      <c r="AN880" s="25">
        <f t="array" ref="AN880">SUM(IF(Period=$AN$2,IF(Site=$A$807,IF(Provider=$B880,I))))</f>
        <v>30</v>
      </c>
      <c r="AO880" s="26">
        <f t="array" ref="AO880">SUM(IF(Period=$AN$2,IF(Site=$A$807,IF(Provider=$B880,J))))</f>
        <v>3.8333333333333299</v>
      </c>
      <c r="AP880" s="26"/>
      <c r="AQ880" s="27">
        <f t="shared" si="450"/>
        <v>3.0367045154475809E-2</v>
      </c>
      <c r="AR880" s="27">
        <f t="shared" si="438"/>
        <v>3.6776463063639239E-3</v>
      </c>
      <c r="AS880" s="44"/>
      <c r="AT880" s="25">
        <f t="array" ref="AT880">SUM(IF(Period=$AT$2,IF(Site=$A$807,IF(Provider=$B880,I))))</f>
        <v>158</v>
      </c>
      <c r="AU880" s="26">
        <f t="array" ref="AU880">SUM(IF(Period=$AT$2,IF(Site=$A$807,IF(Provider=$B880,J))))</f>
        <v>4.71518987341772</v>
      </c>
      <c r="AV880" s="26"/>
      <c r="AW880" s="27">
        <f t="shared" si="451"/>
        <v>0.19000255036980354</v>
      </c>
      <c r="AX880" s="27">
        <f t="shared" si="439"/>
        <v>2.347417840375586E-2</v>
      </c>
      <c r="AY880" s="44"/>
      <c r="AZ880" s="25">
        <f t="array" ref="AZ880">SUM(IF(Period=$AZ$2,IF(Site=$A$807,IF(Provider=$B880,I))))</f>
        <v>189</v>
      </c>
      <c r="BA880" s="26">
        <f t="array" ref="BA880">SUM(IF(Period=$AZ$2,IF(Site=$A$807,IF(Provider=$B880,J))))</f>
        <v>5.0105820105820102</v>
      </c>
      <c r="BB880" s="26"/>
      <c r="BC880" s="27">
        <f t="shared" si="452"/>
        <v>0.2410896130346232</v>
      </c>
      <c r="BD880" s="27">
        <f t="shared" si="440"/>
        <v>3.0857962136270321E-2</v>
      </c>
      <c r="BE880" s="44"/>
      <c r="BF880" s="25">
        <f t="array" ref="BF880">SUM(IF(Period=$BF$2,IF(Site=$A$807,IF(Provider=$B880,I))))</f>
        <v>75</v>
      </c>
      <c r="BG880" s="26">
        <f t="array" ref="BG880">SUM(IF(Period=$BF$2,IF(Site=$A$807,IF(Provider=$B880,J))))</f>
        <v>2.3199999999999998</v>
      </c>
      <c r="BH880" s="26"/>
      <c r="BI880" s="27">
        <f t="shared" si="453"/>
        <v>4.2222761465663665E-2</v>
      </c>
      <c r="BJ880" s="27">
        <f t="shared" si="441"/>
        <v>5.3839965344390124E-3</v>
      </c>
      <c r="BK880" s="44"/>
      <c r="BL880" s="25">
        <f t="array" ref="BL880">SUM(IF(Period=$BL$2,IF(Site=$A$807,IF(Provider=$B880,I))))</f>
        <v>104</v>
      </c>
      <c r="BM880" s="26">
        <f t="array" ref="BM880">SUM(IF(Period=$BL$2,IF(Site=$A$807,IF(Provider=$B880,J))))</f>
        <v>3.3076923076923102</v>
      </c>
      <c r="BN880" s="26"/>
      <c r="BO880" s="27">
        <f t="shared" si="454"/>
        <v>8.3535696940262319E-2</v>
      </c>
      <c r="BP880" s="27">
        <f t="shared" si="442"/>
        <v>1.0695519696545728E-2</v>
      </c>
      <c r="BQ880" s="44"/>
      <c r="BR880" s="25">
        <f t="array" ref="BR880">SUM(IF(Period=$BR$2,IF(Site=$A$807,IF(Provider=$B880,I))))</f>
        <v>123</v>
      </c>
      <c r="BS880" s="26">
        <f t="array" ref="BS880">SUM(IF(Period=$BR$2,IF(Site=$A$807,IF(Provider=$B880,J))))</f>
        <v>3.4959349593495901</v>
      </c>
      <c r="BT880" s="26"/>
      <c r="BU880" s="27">
        <f t="shared" si="455"/>
        <v>9.8669114272602013E-2</v>
      </c>
      <c r="BV880" s="27">
        <f t="shared" si="443"/>
        <v>1.261329969786746E-2</v>
      </c>
    </row>
    <row r="881" spans="1:74" outlineLevel="1" x14ac:dyDescent="0.25">
      <c r="B881" s="20" t="s">
        <v>727</v>
      </c>
      <c r="C881" s="44"/>
      <c r="D881" s="25">
        <f t="array" ref="D881">SUM(IF(Period=$D$2,IF(Site=$A$807,IF(Provider=$B881,I))))</f>
        <v>92</v>
      </c>
      <c r="E881" s="26">
        <f t="array" ref="E881">SUM(IF(Period=$D$2,IF(Site=$A$807,IF(Provider=$B881,J))))</f>
        <v>5.6521739130434785</v>
      </c>
      <c r="F881" s="26"/>
      <c r="G881" s="27">
        <f t="shared" si="444"/>
        <v>0.11778029445073612</v>
      </c>
      <c r="H881" s="27">
        <f t="shared" si="432"/>
        <v>1.506067715121499E-2</v>
      </c>
      <c r="I881" s="44"/>
      <c r="J881" s="25">
        <f t="array" ref="J881">SUM(IF(Period=$J$2,IF(Site=$A$807,IF(Provider=$B881,I))))</f>
        <v>142</v>
      </c>
      <c r="K881" s="26">
        <f t="array" ref="K881">SUM(IF(Period=$J$2,IF(Site=$A$807,IF(Provider=$B881,J))))</f>
        <v>7.823943661971831</v>
      </c>
      <c r="L881" s="26"/>
      <c r="M881" s="27">
        <f t="shared" si="445"/>
        <v>0.26547192353643967</v>
      </c>
      <c r="N881" s="27">
        <f t="shared" si="433"/>
        <v>3.4420794993338909E-2</v>
      </c>
      <c r="O881" s="44"/>
      <c r="P881" s="25">
        <f t="array" ref="P881">SUM(IF(Period=$P$2,IF(Site=$A$807,IF(Provider=$B881,I))))</f>
        <v>0</v>
      </c>
      <c r="Q881" s="26">
        <f t="array" ref="Q881">SUM(IF(Period=$P$2,IF(Site=$A$807,IF(Provider=$B881,J))))</f>
        <v>0</v>
      </c>
      <c r="R881" s="26"/>
      <c r="S881" s="27">
        <f t="shared" si="446"/>
        <v>0</v>
      </c>
      <c r="T881" s="27">
        <f t="shared" si="434"/>
        <v>0</v>
      </c>
      <c r="U881" s="44"/>
      <c r="V881" s="25">
        <f t="array" ref="V881">SUM(IF(Period=$V$2,IF(Site=$A$807,IF(Provider=$B881,I))))</f>
        <v>30</v>
      </c>
      <c r="W881" s="26">
        <f t="array" ref="W881">SUM(IF(Period=$V$2,IF(Site=$A$807,IF(Provider=$B881,J))))</f>
        <v>5.2666666666666666</v>
      </c>
      <c r="X881" s="26"/>
      <c r="Y881" s="27">
        <f t="shared" si="447"/>
        <v>3.7290535756431438E-2</v>
      </c>
      <c r="Z881" s="27">
        <f t="shared" si="435"/>
        <v>4.7783221435916045E-3</v>
      </c>
      <c r="AA881" s="44"/>
      <c r="AB881" s="25">
        <f t="array" ref="AB881">SUM(IF(Period=$AB$2,IF(Site=$A$807,IF(Provider=$B881,I))))</f>
        <v>0</v>
      </c>
      <c r="AC881" s="26">
        <f t="array" ref="AC881">SUM(IF(Period=$AB$2,IF(Site=$A$807,IF(Provider=$B881,J))))</f>
        <v>0</v>
      </c>
      <c r="AD881" s="26"/>
      <c r="AE881" s="27">
        <f t="shared" si="448"/>
        <v>0</v>
      </c>
      <c r="AF881" s="27">
        <f t="shared" si="436"/>
        <v>0</v>
      </c>
      <c r="AG881" s="44"/>
      <c r="AH881" s="25">
        <f t="array" ref="AH881">SUM(IF(Period=$AH$2,IF(Site=$A$807,IF(Provider=$B881,I))))</f>
        <v>38</v>
      </c>
      <c r="AI881" s="26">
        <f t="array" ref="AI881">SUM(IF(Period=$AH$2,IF(Site=$A$807,IF(Provider=$B881,J))))</f>
        <v>5.2894736842105301</v>
      </c>
      <c r="AJ881" s="26"/>
      <c r="AK881" s="27">
        <f t="shared" si="449"/>
        <v>5.3945249597423549E-2</v>
      </c>
      <c r="AL881" s="27">
        <f t="shared" si="437"/>
        <v>6.8446502758291953E-3</v>
      </c>
      <c r="AM881" s="44"/>
      <c r="AN881" s="25">
        <f t="array" ref="AN881">SUM(IF(Period=$AN$2,IF(Site=$A$807,IF(Provider=$B881,I))))</f>
        <v>17</v>
      </c>
      <c r="AO881" s="26">
        <f t="array" ref="AO881">SUM(IF(Period=$AN$2,IF(Site=$A$807,IF(Provider=$B881,J))))</f>
        <v>0.70588235294117696</v>
      </c>
      <c r="AP881" s="26"/>
      <c r="AQ881" s="27">
        <f t="shared" si="450"/>
        <v>3.1687351465540027E-3</v>
      </c>
      <c r="AR881" s="27">
        <f t="shared" si="438"/>
        <v>3.8375439718580138E-4</v>
      </c>
      <c r="AS881" s="44"/>
      <c r="AT881" s="25">
        <f t="array" ref="AT881">SUM(IF(Period=$AT$2,IF(Site=$A$807,IF(Provider=$B881,I))))</f>
        <v>130</v>
      </c>
      <c r="AU881" s="26">
        <f t="array" ref="AU881">SUM(IF(Period=$AT$2,IF(Site=$A$807,IF(Provider=$B881,J))))</f>
        <v>4.0384615384615401</v>
      </c>
      <c r="AV881" s="26"/>
      <c r="AW881" s="27">
        <f t="shared" si="451"/>
        <v>0.13389441469013011</v>
      </c>
      <c r="AX881" s="27">
        <f t="shared" si="439"/>
        <v>1.6542206257680315E-2</v>
      </c>
      <c r="AY881" s="44"/>
      <c r="AZ881" s="25">
        <f t="array" ref="AZ881">SUM(IF(Period=$AZ$2,IF(Site=$A$807,IF(Provider=$B881,I))))</f>
        <v>63</v>
      </c>
      <c r="BA881" s="26">
        <f t="array" ref="BA881">SUM(IF(Period=$AZ$2,IF(Site=$A$807,IF(Provider=$B881,J))))</f>
        <v>2.4761904761904798</v>
      </c>
      <c r="BB881" s="26"/>
      <c r="BC881" s="27">
        <f t="shared" si="452"/>
        <v>3.9714867617108005E-2</v>
      </c>
      <c r="BD881" s="27">
        <f t="shared" si="440"/>
        <v>5.0832545863338727E-3</v>
      </c>
      <c r="BE881" s="44"/>
      <c r="BF881" s="25">
        <f t="array" ref="BF881">SUM(IF(Period=$BF$2,IF(Site=$A$807,IF(Provider=$B881,I))))</f>
        <v>104</v>
      </c>
      <c r="BG881" s="26">
        <f t="array" ref="BG881">SUM(IF(Period=$BF$2,IF(Site=$A$807,IF(Provider=$B881,J))))</f>
        <v>5.7980769230769198</v>
      </c>
      <c r="BH881" s="26"/>
      <c r="BI881" s="27">
        <f t="shared" si="453"/>
        <v>0.14632370783790333</v>
      </c>
      <c r="BJ881" s="27">
        <f t="shared" si="441"/>
        <v>1.8658332817624843E-2</v>
      </c>
      <c r="BK881" s="44"/>
      <c r="BL881" s="25">
        <f t="array" ref="BL881">SUM(IF(Period=$BL$2,IF(Site=$A$807,IF(Provider=$B881,I))))</f>
        <v>19</v>
      </c>
      <c r="BM881" s="26">
        <f t="array" ref="BM881">SUM(IF(Period=$BL$2,IF(Site=$A$807,IF(Provider=$B881,J))))</f>
        <v>4.0526315789473699</v>
      </c>
      <c r="BN881" s="26"/>
      <c r="BO881" s="27">
        <f t="shared" si="454"/>
        <v>1.869839728023313E-2</v>
      </c>
      <c r="BP881" s="27">
        <f t="shared" si="442"/>
        <v>2.3940552809128511E-3</v>
      </c>
      <c r="BQ881" s="44"/>
      <c r="BR881" s="25">
        <f t="array" ref="BR881">SUM(IF(Period=$BR$2,IF(Site=$A$807,IF(Provider=$B881,I))))</f>
        <v>22</v>
      </c>
      <c r="BS881" s="26">
        <f t="array" ref="BS881">SUM(IF(Period=$BR$2,IF(Site=$A$807,IF(Provider=$B881,J))))</f>
        <v>5.2272727272727302</v>
      </c>
      <c r="BT881" s="26"/>
      <c r="BU881" s="27">
        <f t="shared" si="455"/>
        <v>2.6388251491509879E-2</v>
      </c>
      <c r="BV881" s="27">
        <f t="shared" si="443"/>
        <v>3.3733243378017679E-3</v>
      </c>
    </row>
    <row r="882" spans="1:74" outlineLevel="1" x14ac:dyDescent="0.25">
      <c r="B882" s="20" t="s">
        <v>792</v>
      </c>
      <c r="C882" s="44"/>
      <c r="D882" s="25">
        <f t="array" ref="D882">SUM(IF(Period=$D$2,IF(Site=$A$807,IF(Provider=$B882,I))))</f>
        <v>350</v>
      </c>
      <c r="E882" s="26">
        <f t="array" ref="E882">SUM(IF(Period=$D$2,IF(Site=$A$807,IF(Provider=$B882,J))))</f>
        <v>10.168571428571429</v>
      </c>
      <c r="F882" s="26"/>
      <c r="G882" s="27">
        <f t="shared" si="444"/>
        <v>0.80611551528878822</v>
      </c>
      <c r="H882" s="27">
        <f t="shared" si="432"/>
        <v>0.10307874996379646</v>
      </c>
      <c r="I882" s="44"/>
      <c r="J882" s="25">
        <f t="array" ref="J882">SUM(IF(Period=$J$2,IF(Site=$A$807,IF(Provider=$B882,I))))</f>
        <v>374</v>
      </c>
      <c r="K882" s="26">
        <f t="array" ref="K882">SUM(IF(Period=$J$2,IF(Site=$A$807,IF(Provider=$B882,J))))</f>
        <v>10.593582887700535</v>
      </c>
      <c r="L882" s="26"/>
      <c r="M882" s="27">
        <f t="shared" si="445"/>
        <v>0.94671445639187579</v>
      </c>
      <c r="N882" s="27">
        <f t="shared" si="433"/>
        <v>0.12274994578182606</v>
      </c>
      <c r="O882" s="44"/>
      <c r="P882" s="25">
        <f t="array" ref="P882">SUM(IF(Period=$P$2,IF(Site=$A$807,IF(Provider=$B882,I))))</f>
        <v>504</v>
      </c>
      <c r="Q882" s="26">
        <f t="array" ref="Q882">SUM(IF(Period=$P$2,IF(Site=$A$807,IF(Provider=$B882,J))))</f>
        <v>12.912698412698413</v>
      </c>
      <c r="R882" s="26"/>
      <c r="S882" s="27">
        <f t="shared" si="446"/>
        <v>1.4710669077757685</v>
      </c>
      <c r="T882" s="27">
        <f t="shared" si="434"/>
        <v>0.18753962307647973</v>
      </c>
      <c r="U882" s="44"/>
      <c r="V882" s="25">
        <f t="array" ref="V882">SUM(IF(Period=$V$2,IF(Site=$A$807,IF(Provider=$B882,I))))</f>
        <v>476</v>
      </c>
      <c r="W882" s="26">
        <f t="array" ref="W882">SUM(IF(Period=$V$2,IF(Site=$A$807,IF(Provider=$B882,J))))</f>
        <v>12.165966386554622</v>
      </c>
      <c r="X882" s="26"/>
      <c r="Y882" s="27">
        <f t="shared" si="447"/>
        <v>1.3667689402879397</v>
      </c>
      <c r="Z882" s="27">
        <f t="shared" si="435"/>
        <v>0.17513457932619611</v>
      </c>
      <c r="AA882" s="44"/>
      <c r="AB882" s="25">
        <f t="array" ref="AB882">SUM(IF(Period=$AB$2,IF(Site=$A$807,IF(Provider=$B882,I))))</f>
        <v>392</v>
      </c>
      <c r="AC882" s="26">
        <f t="array" ref="AC882">SUM(IF(Period=$AB$2,IF(Site=$A$807,IF(Provider=$B882,J))))</f>
        <v>9.6096938775510203</v>
      </c>
      <c r="AD882" s="26"/>
      <c r="AE882" s="27">
        <f t="shared" si="448"/>
        <v>0.88718794159208669</v>
      </c>
      <c r="AF882" s="27">
        <f t="shared" si="436"/>
        <v>0.11332390722300774</v>
      </c>
      <c r="AG882" s="44"/>
      <c r="AH882" s="25">
        <f t="array" ref="AH882">SUM(IF(Period=$AH$2,IF(Site=$A$807,IF(Provider=$B882,I))))</f>
        <v>333</v>
      </c>
      <c r="AI882" s="26">
        <f t="array" ref="AI882">SUM(IF(Period=$AH$2,IF(Site=$A$807,IF(Provider=$B882,J))))</f>
        <v>13.951951951951999</v>
      </c>
      <c r="AJ882" s="26"/>
      <c r="AK882" s="27">
        <f t="shared" si="449"/>
        <v>1.2469135802469178</v>
      </c>
      <c r="AL882" s="27">
        <f t="shared" si="437"/>
        <v>0.15821017503235088</v>
      </c>
      <c r="AM882" s="44"/>
      <c r="AN882" s="25">
        <f t="array" ref="AN882">SUM(IF(Period=$AN$2,IF(Site=$A$807,IF(Provider=$B882,I))))</f>
        <v>192</v>
      </c>
      <c r="AO882" s="26">
        <f t="array" ref="AO882">SUM(IF(Period=$AN$2,IF(Site=$A$807,IF(Provider=$B882,J))))</f>
        <v>5.5520833333333304</v>
      </c>
      <c r="AP882" s="26"/>
      <c r="AQ882" s="27">
        <f t="shared" si="450"/>
        <v>0.28148930551888024</v>
      </c>
      <c r="AR882" s="27">
        <f t="shared" si="438"/>
        <v>3.4090182283338648E-2</v>
      </c>
      <c r="AS882" s="44"/>
      <c r="AT882" s="25">
        <f t="array" ref="AT882">SUM(IF(Period=$AT$2,IF(Site=$A$807,IF(Provider=$B882,I))))</f>
        <v>316</v>
      </c>
      <c r="AU882" s="26">
        <f t="array" ref="AU882">SUM(IF(Period=$AT$2,IF(Site=$A$807,IF(Provider=$B882,J))))</f>
        <v>10.4620253164557</v>
      </c>
      <c r="AV882" s="26"/>
      <c r="AW882" s="27">
        <f t="shared" si="451"/>
        <v>0.84315225707727648</v>
      </c>
      <c r="AX882" s="27">
        <f t="shared" si="439"/>
        <v>0.10416863597693546</v>
      </c>
      <c r="AY882" s="44"/>
      <c r="AZ882" s="25">
        <f t="array" ref="AZ882">SUM(IF(Period=$AZ$2,IF(Site=$A$807,IF(Provider=$B882,I))))</f>
        <v>319</v>
      </c>
      <c r="BA882" s="26">
        <f t="array" ref="BA882">SUM(IF(Period=$AZ$2,IF(Site=$A$807,IF(Provider=$B882,J))))</f>
        <v>10.163009404388699</v>
      </c>
      <c r="BB882" s="26"/>
      <c r="BC882" s="27">
        <f t="shared" si="452"/>
        <v>0.82535641547861383</v>
      </c>
      <c r="BD882" s="27">
        <f t="shared" si="440"/>
        <v>0.10564045749291261</v>
      </c>
      <c r="BE882" s="44"/>
      <c r="BF882" s="25">
        <f t="array" ref="BF882">SUM(IF(Period=$BF$2,IF(Site=$A$807,IF(Provider=$B882,I))))</f>
        <v>349</v>
      </c>
      <c r="BG882" s="26">
        <f t="array" ref="BG882">SUM(IF(Period=$BF$2,IF(Site=$A$807,IF(Provider=$B882,J))))</f>
        <v>5.2693409742120298</v>
      </c>
      <c r="BH882" s="26"/>
      <c r="BI882" s="27">
        <f t="shared" si="453"/>
        <v>0.44625090997330707</v>
      </c>
      <c r="BJ882" s="27">
        <f t="shared" si="441"/>
        <v>5.6903273717432958E-2</v>
      </c>
      <c r="BK882" s="44"/>
      <c r="BL882" s="25">
        <f t="array" ref="BL882">SUM(IF(Period=$BL$2,IF(Site=$A$807,IF(Provider=$B882,I))))</f>
        <v>328</v>
      </c>
      <c r="BM882" s="26">
        <f t="array" ref="BM882">SUM(IF(Period=$BL$2,IF(Site=$A$807,IF(Provider=$B882,J))))</f>
        <v>9.3689024390243905</v>
      </c>
      <c r="BN882" s="26"/>
      <c r="BO882" s="27">
        <f t="shared" si="454"/>
        <v>0.74623603691112184</v>
      </c>
      <c r="BP882" s="27">
        <f t="shared" si="442"/>
        <v>9.5544569847340124E-2</v>
      </c>
      <c r="BQ882" s="44"/>
      <c r="BR882" s="25">
        <f t="array" ref="BR882">SUM(IF(Period=$BR$2,IF(Site=$A$807,IF(Provider=$B882,I))))</f>
        <v>303</v>
      </c>
      <c r="BS882" s="26">
        <f t="array" ref="BS882">SUM(IF(Period=$BR$2,IF(Site=$A$807,IF(Provider=$B882,J))))</f>
        <v>7.9900990099009901</v>
      </c>
      <c r="BT882" s="26"/>
      <c r="BU882" s="27">
        <f t="shared" si="455"/>
        <v>0.55553005966039459</v>
      </c>
      <c r="BV882" s="27">
        <f t="shared" si="443"/>
        <v>7.1015810624505002E-2</v>
      </c>
    </row>
    <row r="883" spans="1:74" outlineLevel="1" x14ac:dyDescent="0.25">
      <c r="B883" s="20" t="s">
        <v>708</v>
      </c>
      <c r="C883" s="44"/>
      <c r="D883" s="25">
        <f t="array" ref="D883">SUM(IF(Period=$D$2,IF(Site=$A$807,IF(Provider=$B883,I))))</f>
        <v>0</v>
      </c>
      <c r="E883" s="26">
        <f t="array" ref="E883">SUM(IF(Period=$D$2,IF(Site=$A$807,IF(Provider=$B883,J))))</f>
        <v>0</v>
      </c>
      <c r="F883" s="26"/>
      <c r="G883" s="27">
        <f t="shared" si="444"/>
        <v>0</v>
      </c>
      <c r="H883" s="27">
        <f t="shared" si="432"/>
        <v>0</v>
      </c>
      <c r="I883" s="44"/>
      <c r="J883" s="25">
        <f t="array" ref="J883">SUM(IF(Period=$J$2,IF(Site=$A$807,IF(Provider=$B883,I))))</f>
        <v>0</v>
      </c>
      <c r="K883" s="26">
        <f t="array" ref="K883">SUM(IF(Period=$J$2,IF(Site=$A$807,IF(Provider=$B883,J))))</f>
        <v>0</v>
      </c>
      <c r="L883" s="26"/>
      <c r="M883" s="27">
        <f t="shared" si="445"/>
        <v>0</v>
      </c>
      <c r="N883" s="27">
        <f t="shared" si="433"/>
        <v>0</v>
      </c>
      <c r="O883" s="44"/>
      <c r="P883" s="25">
        <f t="array" ref="P883">SUM(IF(Period=$P$2,IF(Site=$A$807,IF(Provider=$B883,I))))</f>
        <v>0</v>
      </c>
      <c r="Q883" s="26">
        <f t="array" ref="Q883">SUM(IF(Period=$P$2,IF(Site=$A$807,IF(Provider=$B883,J))))</f>
        <v>0</v>
      </c>
      <c r="R883" s="26"/>
      <c r="S883" s="27">
        <f t="shared" si="446"/>
        <v>0</v>
      </c>
      <c r="T883" s="27">
        <f t="shared" si="434"/>
        <v>0</v>
      </c>
      <c r="U883" s="44"/>
      <c r="V883" s="25">
        <f t="array" ref="V883">SUM(IF(Period=$V$2,IF(Site=$A$807,IF(Provider=$B883,I))))</f>
        <v>0</v>
      </c>
      <c r="W883" s="26">
        <f t="array" ref="W883">SUM(IF(Period=$V$2,IF(Site=$A$807,IF(Provider=$B883,J))))</f>
        <v>0</v>
      </c>
      <c r="X883" s="26"/>
      <c r="Y883" s="27">
        <f t="shared" si="447"/>
        <v>0</v>
      </c>
      <c r="Z883" s="27">
        <f t="shared" si="435"/>
        <v>0</v>
      </c>
      <c r="AA883" s="44"/>
      <c r="AB883" s="25">
        <f t="array" ref="AB883">SUM(IF(Period=$AB$2,IF(Site=$A$807,IF(Provider=$B883,I))))</f>
        <v>0</v>
      </c>
      <c r="AC883" s="26">
        <f t="array" ref="AC883">SUM(IF(Period=$AB$2,IF(Site=$A$807,IF(Provider=$B883,J))))</f>
        <v>0</v>
      </c>
      <c r="AD883" s="26"/>
      <c r="AE883" s="27">
        <f t="shared" si="448"/>
        <v>0</v>
      </c>
      <c r="AF883" s="27">
        <f t="shared" si="436"/>
        <v>0</v>
      </c>
      <c r="AG883" s="44"/>
      <c r="AH883" s="25">
        <f t="array" ref="AH883">SUM(IF(Period=$AH$2,IF(Site=$A$807,IF(Provider=$B883,I))))</f>
        <v>0</v>
      </c>
      <c r="AI883" s="26">
        <f t="array" ref="AI883">SUM(IF(Period=$AH$2,IF(Site=$A$807,IF(Provider=$B883,J))))</f>
        <v>0</v>
      </c>
      <c r="AJ883" s="26"/>
      <c r="AK883" s="27">
        <f t="shared" si="449"/>
        <v>0</v>
      </c>
      <c r="AL883" s="27">
        <f t="shared" si="437"/>
        <v>0</v>
      </c>
      <c r="AM883" s="44"/>
      <c r="AN883" s="25">
        <f t="array" ref="AN883">SUM(IF(Period=$AN$2,IF(Site=$A$807,IF(Provider=$B883,I))))</f>
        <v>0</v>
      </c>
      <c r="AO883" s="26">
        <f t="array" ref="AO883">SUM(IF(Period=$AN$2,IF(Site=$A$807,IF(Provider=$B883,J))))</f>
        <v>0</v>
      </c>
      <c r="AP883" s="26"/>
      <c r="AQ883" s="27">
        <f t="shared" si="450"/>
        <v>0</v>
      </c>
      <c r="AR883" s="27">
        <f t="shared" si="438"/>
        <v>0</v>
      </c>
      <c r="AS883" s="44"/>
      <c r="AT883" s="25">
        <f t="array" ref="AT883">SUM(IF(Period=$AT$2,IF(Site=$A$807,IF(Provider=$B883,I))))</f>
        <v>1</v>
      </c>
      <c r="AU883" s="26">
        <f t="array" ref="AU883">SUM(IF(Period=$AT$2,IF(Site=$A$807,IF(Provider=$B883,J))))</f>
        <v>13</v>
      </c>
      <c r="AV883" s="26"/>
      <c r="AW883" s="27">
        <f t="shared" si="451"/>
        <v>3.3154807447079828E-3</v>
      </c>
      <c r="AX883" s="27">
        <f t="shared" si="439"/>
        <v>4.0961653590446486E-4</v>
      </c>
      <c r="AY883" s="44"/>
      <c r="AZ883" s="25">
        <f t="array" ref="AZ883">SUM(IF(Period=$AZ$2,IF(Site=$A$807,IF(Provider=$B883,I))))</f>
        <v>0</v>
      </c>
      <c r="BA883" s="26">
        <f t="array" ref="BA883">SUM(IF(Period=$AZ$2,IF(Site=$A$807,IF(Provider=$B883,J))))</f>
        <v>0</v>
      </c>
      <c r="BB883" s="26"/>
      <c r="BC883" s="27">
        <f t="shared" si="452"/>
        <v>0</v>
      </c>
      <c r="BD883" s="27">
        <f t="shared" si="440"/>
        <v>0</v>
      </c>
      <c r="BE883" s="44"/>
      <c r="BF883" s="25">
        <f t="array" ref="BF883">SUM(IF(Period=$BF$2,IF(Site=$A$807,IF(Provider=$B883,I))))</f>
        <v>0</v>
      </c>
      <c r="BG883" s="26">
        <f t="array" ref="BG883">SUM(IF(Period=$BF$2,IF(Site=$A$807,IF(Provider=$B883,J))))</f>
        <v>0</v>
      </c>
      <c r="BH883" s="26"/>
      <c r="BI883" s="27">
        <f t="shared" si="453"/>
        <v>0</v>
      </c>
      <c r="BJ883" s="27">
        <f t="shared" si="441"/>
        <v>0</v>
      </c>
      <c r="BK883" s="44"/>
      <c r="BL883" s="25">
        <f t="array" ref="BL883">SUM(IF(Period=$BL$2,IF(Site=$A$807,IF(Provider=$B883,I))))</f>
        <v>0</v>
      </c>
      <c r="BM883" s="26">
        <f t="array" ref="BM883">SUM(IF(Period=$BL$2,IF(Site=$A$807,IF(Provider=$B883,J))))</f>
        <v>0</v>
      </c>
      <c r="BN883" s="26"/>
      <c r="BO883" s="27">
        <f t="shared" si="454"/>
        <v>0</v>
      </c>
      <c r="BP883" s="27">
        <f t="shared" si="442"/>
        <v>0</v>
      </c>
      <c r="BQ883" s="44"/>
      <c r="BR883" s="25">
        <f t="array" ref="BR883">SUM(IF(Period=$BR$2,IF(Site=$A$807,IF(Provider=$B883,I))))</f>
        <v>1</v>
      </c>
      <c r="BS883" s="26">
        <f t="array" ref="BS883">SUM(IF(Period=$BR$2,IF(Site=$A$807,IF(Provider=$B883,J))))</f>
        <v>0</v>
      </c>
      <c r="BT883" s="26"/>
      <c r="BU883" s="27">
        <f t="shared" si="455"/>
        <v>0</v>
      </c>
      <c r="BV883" s="27">
        <f t="shared" si="443"/>
        <v>0</v>
      </c>
    </row>
    <row r="884" spans="1:74" outlineLevel="1" x14ac:dyDescent="0.25">
      <c r="B884" s="20" t="s">
        <v>743</v>
      </c>
      <c r="C884" s="44"/>
      <c r="D884" s="25">
        <f t="array" ref="D884">SUM(IF(Period=$D$2,IF(Site=$A$807,IF(Provider=$B884,I))))</f>
        <v>36</v>
      </c>
      <c r="E884" s="26">
        <f t="array" ref="E884">SUM(IF(Period=$D$2,IF(Site=$A$807,IF(Provider=$B884,J))))</f>
        <v>14.083333333333334</v>
      </c>
      <c r="F884" s="26"/>
      <c r="G884" s="27">
        <f t="shared" si="444"/>
        <v>0.11483578708946773</v>
      </c>
      <c r="H884" s="27">
        <f t="shared" si="432"/>
        <v>1.4684160222434616E-2</v>
      </c>
      <c r="I884" s="44"/>
      <c r="J884" s="25">
        <f t="array" ref="J884">SUM(IF(Period=$J$2,IF(Site=$A$807,IF(Provider=$B884,I))))</f>
        <v>0</v>
      </c>
      <c r="K884" s="26">
        <f t="array" ref="K884">SUM(IF(Period=$J$2,IF(Site=$A$807,IF(Provider=$B884,J))))</f>
        <v>0</v>
      </c>
      <c r="L884" s="26"/>
      <c r="M884" s="27">
        <f t="shared" si="445"/>
        <v>0</v>
      </c>
      <c r="N884" s="27">
        <f t="shared" si="433"/>
        <v>0</v>
      </c>
      <c r="O884" s="44"/>
      <c r="P884" s="25">
        <f t="array" ref="P884">SUM(IF(Period=$P$2,IF(Site=$A$807,IF(Provider=$B884,I))))</f>
        <v>0</v>
      </c>
      <c r="Q884" s="26">
        <f t="array" ref="Q884">SUM(IF(Period=$P$2,IF(Site=$A$807,IF(Provider=$B884,J))))</f>
        <v>0</v>
      </c>
      <c r="R884" s="26"/>
      <c r="S884" s="27">
        <f t="shared" si="446"/>
        <v>0</v>
      </c>
      <c r="T884" s="27">
        <f t="shared" si="434"/>
        <v>0</v>
      </c>
      <c r="U884" s="44"/>
      <c r="V884" s="25">
        <f t="array" ref="V884">SUM(IF(Period=$V$2,IF(Site=$A$807,IF(Provider=$B884,I))))</f>
        <v>0</v>
      </c>
      <c r="W884" s="26">
        <f t="array" ref="W884">SUM(IF(Period=$V$2,IF(Site=$A$807,IF(Provider=$B884,J))))</f>
        <v>0</v>
      </c>
      <c r="X884" s="26"/>
      <c r="Y884" s="27">
        <f t="shared" si="447"/>
        <v>0</v>
      </c>
      <c r="Z884" s="27">
        <f t="shared" si="435"/>
        <v>0</v>
      </c>
      <c r="AA884" s="44"/>
      <c r="AB884" s="25">
        <f t="array" ref="AB884">SUM(IF(Period=$AB$2,IF(Site=$A$807,IF(Provider=$B884,I))))</f>
        <v>0</v>
      </c>
      <c r="AC884" s="26">
        <f t="array" ref="AC884">SUM(IF(Period=$AB$2,IF(Site=$A$807,IF(Provider=$B884,J))))</f>
        <v>0</v>
      </c>
      <c r="AD884" s="26"/>
      <c r="AE884" s="27">
        <f t="shared" si="448"/>
        <v>0</v>
      </c>
      <c r="AF884" s="27">
        <f t="shared" si="436"/>
        <v>0</v>
      </c>
      <c r="AG884" s="44"/>
      <c r="AH884" s="25">
        <f t="array" ref="AH884">SUM(IF(Period=$AH$2,IF(Site=$A$807,IF(Provider=$B884,I))))</f>
        <v>34</v>
      </c>
      <c r="AI884" s="26">
        <f t="array" ref="AI884">SUM(IF(Period=$AH$2,IF(Site=$A$807,IF(Provider=$B884,J))))</f>
        <v>6.5</v>
      </c>
      <c r="AJ884" s="26"/>
      <c r="AK884" s="27">
        <f t="shared" si="449"/>
        <v>5.9312936124530334E-2</v>
      </c>
      <c r="AL884" s="27">
        <f t="shared" si="437"/>
        <v>7.5257100047674188E-3</v>
      </c>
      <c r="AM884" s="44"/>
      <c r="AN884" s="25">
        <f t="array" ref="AN884">SUM(IF(Period=$AN$2,IF(Site=$A$807,IF(Provider=$B884,I))))</f>
        <v>0</v>
      </c>
      <c r="AO884" s="26">
        <f t="array" ref="AO884">SUM(IF(Period=$AN$2,IF(Site=$A$807,IF(Provider=$B884,J))))</f>
        <v>0</v>
      </c>
      <c r="AP884" s="26"/>
      <c r="AQ884" s="27">
        <f t="shared" si="450"/>
        <v>0</v>
      </c>
      <c r="AR884" s="27">
        <f t="shared" si="438"/>
        <v>0</v>
      </c>
      <c r="AS884" s="44"/>
      <c r="AT884" s="25">
        <f t="array" ref="AT884">SUM(IF(Period=$AT$2,IF(Site=$A$807,IF(Provider=$B884,I))))</f>
        <v>0</v>
      </c>
      <c r="AU884" s="26">
        <f t="array" ref="AU884">SUM(IF(Period=$AT$2,IF(Site=$A$807,IF(Provider=$B884,J))))</f>
        <v>0</v>
      </c>
      <c r="AV884" s="26"/>
      <c r="AW884" s="27">
        <f t="shared" si="451"/>
        <v>0</v>
      </c>
      <c r="AX884" s="27">
        <f t="shared" si="439"/>
        <v>0</v>
      </c>
      <c r="AY884" s="44"/>
      <c r="AZ884" s="25">
        <f t="array" ref="AZ884">SUM(IF(Period=$AZ$2,IF(Site=$A$807,IF(Provider=$B884,I))))</f>
        <v>0</v>
      </c>
      <c r="BA884" s="26">
        <f t="array" ref="BA884">SUM(IF(Period=$AZ$2,IF(Site=$A$807,IF(Provider=$B884,J))))</f>
        <v>0</v>
      </c>
      <c r="BB884" s="26"/>
      <c r="BC884" s="27">
        <f t="shared" si="452"/>
        <v>0</v>
      </c>
      <c r="BD884" s="27">
        <f t="shared" si="440"/>
        <v>0</v>
      </c>
      <c r="BE884" s="44"/>
      <c r="BF884" s="25">
        <f t="array" ref="BF884">SUM(IF(Period=$BF$2,IF(Site=$A$807,IF(Provider=$B884,I))))</f>
        <v>0</v>
      </c>
      <c r="BG884" s="26">
        <f t="array" ref="BG884">SUM(IF(Period=$BF$2,IF(Site=$A$807,IF(Provider=$B884,J))))</f>
        <v>0</v>
      </c>
      <c r="BH884" s="26"/>
      <c r="BI884" s="27">
        <f t="shared" si="453"/>
        <v>0</v>
      </c>
      <c r="BJ884" s="27">
        <f t="shared" si="441"/>
        <v>0</v>
      </c>
      <c r="BK884" s="44"/>
      <c r="BL884" s="25">
        <f t="array" ref="BL884">SUM(IF(Period=$BL$2,IF(Site=$A$807,IF(Provider=$B884,I))))</f>
        <v>0</v>
      </c>
      <c r="BM884" s="26">
        <f t="array" ref="BM884">SUM(IF(Period=$BL$2,IF(Site=$A$807,IF(Provider=$B884,J))))</f>
        <v>0</v>
      </c>
      <c r="BN884" s="26"/>
      <c r="BO884" s="27">
        <f t="shared" si="454"/>
        <v>0</v>
      </c>
      <c r="BP884" s="27">
        <f t="shared" si="442"/>
        <v>0</v>
      </c>
      <c r="BQ884" s="44"/>
      <c r="BR884" s="25">
        <f t="array" ref="BR884">SUM(IF(Period=$BR$2,IF(Site=$A$807,IF(Provider=$B884,I))))</f>
        <v>25</v>
      </c>
      <c r="BS884" s="26">
        <f t="array" ref="BS884">SUM(IF(Period=$BR$2,IF(Site=$A$807,IF(Provider=$B884,J))))</f>
        <v>3.96</v>
      </c>
      <c r="BT884" s="26"/>
      <c r="BU884" s="27">
        <f t="shared" si="455"/>
        <v>2.2716842588343278E-2</v>
      </c>
      <c r="BV884" s="27">
        <f t="shared" si="443"/>
        <v>2.9039922560206506E-3</v>
      </c>
    </row>
    <row r="885" spans="1:74" outlineLevel="1" x14ac:dyDescent="0.25">
      <c r="B885" s="20" t="s">
        <v>725</v>
      </c>
      <c r="C885" s="44"/>
      <c r="D885" s="25">
        <f t="array" ref="D885">SUM(IF(Period=$D$2,IF(Site=$A$807,IF(Provider=$B885,I))))</f>
        <v>238</v>
      </c>
      <c r="E885" s="26">
        <f t="array" ref="E885">SUM(IF(Period=$D$2,IF(Site=$A$807,IF(Provider=$B885,J))))</f>
        <v>5.4789915966386555</v>
      </c>
      <c r="F885" s="26"/>
      <c r="G885" s="27">
        <f t="shared" si="444"/>
        <v>0.29535673839184601</v>
      </c>
      <c r="H885" s="27">
        <f t="shared" si="432"/>
        <v>3.776754424073913E-2</v>
      </c>
      <c r="I885" s="44"/>
      <c r="J885" s="25">
        <f t="array" ref="J885">SUM(IF(Period=$J$2,IF(Site=$A$807,IF(Provider=$B885,I))))</f>
        <v>112</v>
      </c>
      <c r="K885" s="26">
        <f t="array" ref="K885">SUM(IF(Period=$J$2,IF(Site=$A$807,IF(Provider=$B885,J))))</f>
        <v>5.4642857142857144</v>
      </c>
      <c r="L885" s="26"/>
      <c r="M885" s="27">
        <f t="shared" si="445"/>
        <v>0.14623655913978495</v>
      </c>
      <c r="N885" s="27">
        <f t="shared" si="433"/>
        <v>1.8960869969328005E-2</v>
      </c>
      <c r="O885" s="44"/>
      <c r="P885" s="25">
        <f t="array" ref="P885">SUM(IF(Period=$P$2,IF(Site=$A$807,IF(Provider=$B885,I))))</f>
        <v>69</v>
      </c>
      <c r="Q885" s="26">
        <f t="array" ref="Q885">SUM(IF(Period=$P$2,IF(Site=$A$807,IF(Provider=$B885,J))))</f>
        <v>3.8550724637681157</v>
      </c>
      <c r="R885" s="26"/>
      <c r="S885" s="27">
        <f t="shared" si="446"/>
        <v>6.0126582278481007E-2</v>
      </c>
      <c r="T885" s="27">
        <f t="shared" si="434"/>
        <v>7.6652642498991419E-3</v>
      </c>
      <c r="U885" s="44"/>
      <c r="V885" s="25">
        <f t="array" ref="V885">SUM(IF(Period=$V$2,IF(Site=$A$807,IF(Provider=$B885,I))))</f>
        <v>71</v>
      </c>
      <c r="W885" s="26">
        <f t="array" ref="W885">SUM(IF(Period=$V$2,IF(Site=$A$807,IF(Provider=$B885,J))))</f>
        <v>4.492957746478873</v>
      </c>
      <c r="X885" s="26"/>
      <c r="Y885" s="27">
        <f t="shared" si="447"/>
        <v>7.5289119660136891E-2</v>
      </c>
      <c r="Z885" s="27">
        <f t="shared" si="435"/>
        <v>9.6473719228210245E-3</v>
      </c>
      <c r="AA885" s="44"/>
      <c r="AB885" s="25">
        <f t="array" ref="AB885">SUM(IF(Period=$AB$2,IF(Site=$A$807,IF(Provider=$B885,I))))</f>
        <v>20</v>
      </c>
      <c r="AC885" s="26">
        <f t="array" ref="AC885">SUM(IF(Period=$AB$2,IF(Site=$A$807,IF(Provider=$B885,J))))</f>
        <v>2.2999999999999998</v>
      </c>
      <c r="AD885" s="26"/>
      <c r="AE885" s="27">
        <f t="shared" si="448"/>
        <v>1.0833725859632595E-2</v>
      </c>
      <c r="AF885" s="27">
        <f t="shared" si="436"/>
        <v>1.3838332180138985E-3</v>
      </c>
      <c r="AG885" s="44"/>
      <c r="AH885" s="25">
        <f t="array" ref="AH885">SUM(IF(Period=$AH$2,IF(Site=$A$807,IF(Provider=$B885,I))))</f>
        <v>126</v>
      </c>
      <c r="AI885" s="26">
        <f t="array" ref="AI885">SUM(IF(Period=$AH$2,IF(Site=$A$807,IF(Provider=$B885,J))))</f>
        <v>3.1507936507936498</v>
      </c>
      <c r="AJ885" s="26"/>
      <c r="AK885" s="27">
        <f t="shared" si="449"/>
        <v>0.10654857756307028</v>
      </c>
      <c r="AL885" s="27">
        <f t="shared" si="437"/>
        <v>1.3519035619423818E-2</v>
      </c>
      <c r="AM885" s="44"/>
      <c r="AN885" s="25">
        <f t="array" ref="AN885">SUM(IF(Period=$AN$2,IF(Site=$A$807,IF(Provider=$B885,I))))</f>
        <v>118</v>
      </c>
      <c r="AO885" s="26">
        <f t="array" ref="AO885">SUM(IF(Period=$AN$2,IF(Site=$A$807,IF(Provider=$B885,J))))</f>
        <v>3.4067796610169498</v>
      </c>
      <c r="AP885" s="26"/>
      <c r="AQ885" s="27">
        <f t="shared" si="450"/>
        <v>0.10615262740955904</v>
      </c>
      <c r="AR885" s="27">
        <f t="shared" si="438"/>
        <v>1.285577230572434E-2</v>
      </c>
      <c r="AS885" s="44"/>
      <c r="AT885" s="25">
        <f t="array" ref="AT885">SUM(IF(Period=$AT$2,IF(Site=$A$807,IF(Provider=$B885,I))))</f>
        <v>70</v>
      </c>
      <c r="AU885" s="26">
        <f t="array" ref="AU885">SUM(IF(Period=$AT$2,IF(Site=$A$807,IF(Provider=$B885,J))))</f>
        <v>4.5571428571428596</v>
      </c>
      <c r="AV885" s="26"/>
      <c r="AW885" s="27">
        <f t="shared" si="451"/>
        <v>8.1356796735526704E-2</v>
      </c>
      <c r="AX885" s="27">
        <f t="shared" si="439"/>
        <v>1.0051359611809564E-2</v>
      </c>
      <c r="AY885" s="44"/>
      <c r="AZ885" s="25">
        <f t="array" ref="AZ885">SUM(IF(Period=$AZ$2,IF(Site=$A$807,IF(Provider=$B885,I))))</f>
        <v>62</v>
      </c>
      <c r="BA885" s="26">
        <f t="array" ref="BA885">SUM(IF(Period=$AZ$2,IF(Site=$A$807,IF(Provider=$B885,J))))</f>
        <v>4</v>
      </c>
      <c r="BB885" s="26"/>
      <c r="BC885" s="27">
        <f t="shared" si="452"/>
        <v>6.313645621181263E-2</v>
      </c>
      <c r="BD885" s="27">
        <f t="shared" si="440"/>
        <v>8.0810713936589652E-3</v>
      </c>
      <c r="BE885" s="44"/>
      <c r="BF885" s="25">
        <f t="array" ref="BF885">SUM(IF(Period=$BF$2,IF(Site=$A$807,IF(Provider=$B885,I))))</f>
        <v>154</v>
      </c>
      <c r="BG885" s="26">
        <f t="array" ref="BG885">SUM(IF(Period=$BF$2,IF(Site=$A$807,IF(Provider=$B885,J))))</f>
        <v>6.7077922077922096</v>
      </c>
      <c r="BH885" s="26"/>
      <c r="BI885" s="27">
        <f t="shared" si="453"/>
        <v>0.25066731375879647</v>
      </c>
      <c r="BJ885" s="27">
        <f t="shared" si="441"/>
        <v>3.1963611609629315E-2</v>
      </c>
      <c r="BK885" s="44"/>
      <c r="BL885" s="25">
        <f t="array" ref="BL885">SUM(IF(Period=$BL$2,IF(Site=$A$807,IF(Provider=$B885,I))))</f>
        <v>111</v>
      </c>
      <c r="BM885" s="26">
        <f t="array" ref="BM885">SUM(IF(Period=$BL$2,IF(Site=$A$807,IF(Provider=$B885,J))))</f>
        <v>2.9009009009009001</v>
      </c>
      <c r="BN885" s="26"/>
      <c r="BO885" s="27">
        <f t="shared" si="454"/>
        <v>7.8193297717338489E-2</v>
      </c>
      <c r="BP885" s="27">
        <f t="shared" si="442"/>
        <v>1.0011503901999189E-2</v>
      </c>
      <c r="BQ885" s="44"/>
      <c r="BR885" s="25">
        <f t="array" ref="BR885">SUM(IF(Period=$BR$2,IF(Site=$A$807,IF(Provider=$B885,I))))</f>
        <v>95</v>
      </c>
      <c r="BS885" s="26">
        <f t="array" ref="BS885">SUM(IF(Period=$BR$2,IF(Site=$A$807,IF(Provider=$B885,J))))</f>
        <v>3.0947368421052599</v>
      </c>
      <c r="BT885" s="26"/>
      <c r="BU885" s="27">
        <f t="shared" si="455"/>
        <v>6.7462138595686019E-2</v>
      </c>
      <c r="BV885" s="27">
        <f t="shared" si="443"/>
        <v>8.6239770027279825E-3</v>
      </c>
    </row>
    <row r="886" spans="1:74" outlineLevel="1" x14ac:dyDescent="0.25">
      <c r="B886" s="20" t="s">
        <v>717</v>
      </c>
      <c r="C886" s="44"/>
      <c r="D886" s="25">
        <f t="array" ref="D886">SUM(IF(Period=$D$2,IF(Site=$A$807,IF(Provider=$B886,I))))</f>
        <v>0</v>
      </c>
      <c r="E886" s="26">
        <f t="array" ref="E886">SUM(IF(Period=$D$2,IF(Site=$A$807,IF(Provider=$B886,J))))</f>
        <v>0</v>
      </c>
      <c r="F886" s="26"/>
      <c r="G886" s="27">
        <f t="shared" si="444"/>
        <v>0</v>
      </c>
      <c r="H886" s="27">
        <f t="shared" si="432"/>
        <v>0</v>
      </c>
      <c r="I886" s="44"/>
      <c r="J886" s="25">
        <f t="array" ref="J886">SUM(IF(Period=$J$2,IF(Site=$A$807,IF(Provider=$B886,I))))</f>
        <v>5</v>
      </c>
      <c r="K886" s="26">
        <f t="array" ref="K886">SUM(IF(Period=$J$2,IF(Site=$A$807,IF(Provider=$B886,J))))</f>
        <v>2</v>
      </c>
      <c r="L886" s="26"/>
      <c r="M886" s="27">
        <f t="shared" si="445"/>
        <v>2.3894862604540022E-3</v>
      </c>
      <c r="N886" s="27">
        <f t="shared" si="433"/>
        <v>3.0981813675372554E-4</v>
      </c>
      <c r="O886" s="44"/>
      <c r="P886" s="25">
        <f t="array" ref="P886">SUM(IF(Period=$P$2,IF(Site=$A$807,IF(Provider=$B886,I))))</f>
        <v>82</v>
      </c>
      <c r="Q886" s="26">
        <f t="array" ref="Q886">SUM(IF(Period=$P$2,IF(Site=$A$807,IF(Provider=$B886,J))))</f>
        <v>5.0609756097560972</v>
      </c>
      <c r="R886" s="26"/>
      <c r="S886" s="27">
        <f t="shared" si="446"/>
        <v>9.3806509945750446E-2</v>
      </c>
      <c r="T886" s="27">
        <f t="shared" si="434"/>
        <v>1.1958964901158433E-2</v>
      </c>
      <c r="U886" s="44"/>
      <c r="V886" s="25">
        <f t="array" ref="V886">SUM(IF(Period=$V$2,IF(Site=$A$807,IF(Provider=$B886,I))))</f>
        <v>21</v>
      </c>
      <c r="W886" s="26">
        <f t="array" ref="W886">SUM(IF(Period=$V$2,IF(Site=$A$807,IF(Provider=$B886,J))))</f>
        <v>6.7619047619047619</v>
      </c>
      <c r="X886" s="26"/>
      <c r="Y886" s="27">
        <f t="shared" si="447"/>
        <v>3.3514278970970021E-2</v>
      </c>
      <c r="Z886" s="27">
        <f t="shared" si="435"/>
        <v>4.2944414201899232E-3</v>
      </c>
      <c r="AA886" s="44"/>
      <c r="AB886" s="25">
        <f t="array" ref="AB886">SUM(IF(Period=$AB$2,IF(Site=$A$807,IF(Provider=$B886,I))))</f>
        <v>26</v>
      </c>
      <c r="AC886" s="26">
        <f t="array" ref="AC886">SUM(IF(Period=$AB$2,IF(Site=$A$807,IF(Provider=$B886,J))))</f>
        <v>8</v>
      </c>
      <c r="AD886" s="26"/>
      <c r="AE886" s="27">
        <f t="shared" si="448"/>
        <v>4.8987282147903911E-2</v>
      </c>
      <c r="AF886" s="27">
        <f t="shared" si="436"/>
        <v>6.257332811888932E-3</v>
      </c>
      <c r="AG886" s="44"/>
      <c r="AH886" s="25">
        <f t="array" ref="AH886">SUM(IF(Period=$AH$2,IF(Site=$A$807,IF(Provider=$B886,I))))</f>
        <v>89</v>
      </c>
      <c r="AI886" s="26">
        <f t="array" ref="AI886">SUM(IF(Period=$AH$2,IF(Site=$A$807,IF(Provider=$B886,J))))</f>
        <v>4.69662921348315</v>
      </c>
      <c r="AJ886" s="26"/>
      <c r="AK886" s="27">
        <f t="shared" si="449"/>
        <v>0.11218464841653256</v>
      </c>
      <c r="AL886" s="27">
        <f t="shared" si="437"/>
        <v>1.4234148334808974E-2</v>
      </c>
      <c r="AM886" s="44"/>
      <c r="AN886" s="25">
        <f t="array" ref="AN886">SUM(IF(Period=$AN$2,IF(Site=$A$807,IF(Provider=$B886,I))))</f>
        <v>61</v>
      </c>
      <c r="AO886" s="26">
        <f t="array" ref="AO886">SUM(IF(Period=$AN$2,IF(Site=$A$807,IF(Provider=$B886,J))))</f>
        <v>3.42622950819672</v>
      </c>
      <c r="AP886" s="26"/>
      <c r="AQ886" s="27">
        <f t="shared" si="450"/>
        <v>5.5188803802482159E-2</v>
      </c>
      <c r="AR886" s="27">
        <f t="shared" si="438"/>
        <v>6.6837224176526993E-3</v>
      </c>
      <c r="AS886" s="44"/>
      <c r="AT886" s="25">
        <f t="array" ref="AT886">SUM(IF(Period=$AT$2,IF(Site=$A$807,IF(Provider=$B886,I))))</f>
        <v>9</v>
      </c>
      <c r="AU886" s="26">
        <f t="array" ref="AU886">SUM(IF(Period=$AT$2,IF(Site=$A$807,IF(Provider=$B886,J))))</f>
        <v>5.8888888888888902</v>
      </c>
      <c r="AV886" s="26"/>
      <c r="AW886" s="27">
        <f t="shared" si="451"/>
        <v>1.3516959959194087E-2</v>
      </c>
      <c r="AX886" s="27">
        <f t="shared" si="439"/>
        <v>1.6699751079182032E-3</v>
      </c>
      <c r="AY886" s="44"/>
      <c r="AZ886" s="25">
        <f t="array" ref="AZ886">SUM(IF(Period=$AZ$2,IF(Site=$A$807,IF(Provider=$B886,I))))</f>
        <v>86</v>
      </c>
      <c r="BA886" s="26">
        <f t="array" ref="BA886">SUM(IF(Period=$AZ$2,IF(Site=$A$807,IF(Provider=$B886,J))))</f>
        <v>6.5697674418604697</v>
      </c>
      <c r="BB886" s="26"/>
      <c r="BC886" s="27">
        <f t="shared" si="452"/>
        <v>0.14383910386965387</v>
      </c>
      <c r="BD886" s="27">
        <f t="shared" si="440"/>
        <v>1.841050539281177E-2</v>
      </c>
      <c r="BE886" s="44"/>
      <c r="BF886" s="25">
        <f t="array" ref="BF886">SUM(IF(Period=$BF$2,IF(Site=$A$807,IF(Provider=$B886,I))))</f>
        <v>46</v>
      </c>
      <c r="BG886" s="26">
        <f t="array" ref="BG886">SUM(IF(Period=$BF$2,IF(Site=$A$807,IF(Provider=$B886,J))))</f>
        <v>6.1521739130434803</v>
      </c>
      <c r="BH886" s="26"/>
      <c r="BI886" s="27">
        <f t="shared" si="453"/>
        <v>6.8672652268866805E-2</v>
      </c>
      <c r="BJ886" s="27">
        <f t="shared" si="441"/>
        <v>8.756729995668051E-3</v>
      </c>
      <c r="BK886" s="44"/>
      <c r="BL886" s="25">
        <f t="array" ref="BL886">SUM(IF(Period=$BL$2,IF(Site=$A$807,IF(Provider=$B886,I))))</f>
        <v>14</v>
      </c>
      <c r="BM886" s="26">
        <f t="array" ref="BM886">SUM(IF(Period=$BL$2,IF(Site=$A$807,IF(Provider=$B886,J))))</f>
        <v>7.5</v>
      </c>
      <c r="BN886" s="26"/>
      <c r="BO886" s="27">
        <f t="shared" si="454"/>
        <v>2.5497814473045166E-2</v>
      </c>
      <c r="BP886" s="27">
        <f t="shared" si="442"/>
        <v>3.264620837608432E-3</v>
      </c>
      <c r="BQ886" s="44"/>
      <c r="BR886" s="25">
        <f t="array" ref="BR886">SUM(IF(Period=$BR$2,IF(Site=$A$807,IF(Provider=$B886,I))))</f>
        <v>0</v>
      </c>
      <c r="BS886" s="26">
        <f t="array" ref="BS886">SUM(IF(Period=$BR$2,IF(Site=$A$807,IF(Provider=$B886,J))))</f>
        <v>0</v>
      </c>
      <c r="BT886" s="26"/>
      <c r="BU886" s="27">
        <f t="shared" si="455"/>
        <v>0</v>
      </c>
      <c r="BV886" s="27">
        <f t="shared" si="443"/>
        <v>0</v>
      </c>
    </row>
    <row r="887" spans="1:74" outlineLevel="1" x14ac:dyDescent="0.25">
      <c r="B887" s="20" t="s">
        <v>712</v>
      </c>
      <c r="C887" s="44"/>
      <c r="D887" s="25">
        <f t="array" ref="D887">SUM(IF(Period=$D$2,IF(Site=$A$807,IF(Provider=$B887,I))))</f>
        <v>0</v>
      </c>
      <c r="E887" s="26">
        <f t="array" ref="E887">SUM(IF(Period=$D$2,IF(Site=$A$807,IF(Provider=$B887,J))))</f>
        <v>0</v>
      </c>
      <c r="F887" s="26"/>
      <c r="G887" s="27">
        <f t="shared" si="444"/>
        <v>0</v>
      </c>
      <c r="H887" s="27">
        <f t="shared" si="432"/>
        <v>0</v>
      </c>
      <c r="I887" s="44"/>
      <c r="J887" s="25">
        <f t="array" ref="J887">SUM(IF(Period=$J$2,IF(Site=$A$807,IF(Provider=$B887,I))))</f>
        <v>9</v>
      </c>
      <c r="K887" s="26">
        <f t="array" ref="K887">SUM(IF(Period=$J$2,IF(Site=$A$807,IF(Provider=$B887,J))))</f>
        <v>1.7777777777777777</v>
      </c>
      <c r="L887" s="26"/>
      <c r="M887" s="27">
        <f t="shared" si="445"/>
        <v>3.8231780167264037E-3</v>
      </c>
      <c r="N887" s="27">
        <f t="shared" si="433"/>
        <v>4.9570901880596091E-4</v>
      </c>
      <c r="O887" s="44"/>
      <c r="P887" s="25">
        <f t="array" ref="P887">SUM(IF(Period=$P$2,IF(Site=$A$807,IF(Provider=$B887,I))))</f>
        <v>12</v>
      </c>
      <c r="Q887" s="26">
        <f t="array" ref="Q887">SUM(IF(Period=$P$2,IF(Site=$A$807,IF(Provider=$B887,J))))</f>
        <v>3.0833333333333335</v>
      </c>
      <c r="R887" s="26"/>
      <c r="S887" s="27">
        <f t="shared" si="446"/>
        <v>8.3634719710669082E-3</v>
      </c>
      <c r="T887" s="27">
        <f t="shared" si="434"/>
        <v>1.066220967091234E-3</v>
      </c>
      <c r="U887" s="44"/>
      <c r="V887" s="25">
        <f t="array" ref="V887">SUM(IF(Period=$V$2,IF(Site=$A$807,IF(Provider=$B887,I))))</f>
        <v>0</v>
      </c>
      <c r="W887" s="26">
        <f t="array" ref="W887">SUM(IF(Period=$V$2,IF(Site=$A$807,IF(Provider=$B887,J))))</f>
        <v>0</v>
      </c>
      <c r="X887" s="26"/>
      <c r="Y887" s="27">
        <f t="shared" si="447"/>
        <v>0</v>
      </c>
      <c r="Z887" s="27">
        <f t="shared" si="435"/>
        <v>0</v>
      </c>
      <c r="AA887" s="44"/>
      <c r="AB887" s="25">
        <f t="array" ref="AB887">SUM(IF(Period=$AB$2,IF(Site=$A$807,IF(Provider=$B887,I))))</f>
        <v>0</v>
      </c>
      <c r="AC887" s="26">
        <f t="array" ref="AC887">SUM(IF(Period=$AB$2,IF(Site=$A$807,IF(Provider=$B887,J))))</f>
        <v>0</v>
      </c>
      <c r="AD887" s="26"/>
      <c r="AE887" s="27">
        <f t="shared" si="448"/>
        <v>0</v>
      </c>
      <c r="AF887" s="27">
        <f t="shared" si="436"/>
        <v>0</v>
      </c>
      <c r="AG887" s="44"/>
      <c r="AH887" s="25">
        <f t="array" ref="AH887">SUM(IF(Period=$AH$2,IF(Site=$A$807,IF(Provider=$B887,I))))</f>
        <v>0</v>
      </c>
      <c r="AI887" s="26">
        <f t="array" ref="AI887">SUM(IF(Period=$AH$2,IF(Site=$A$807,IF(Provider=$B887,J))))</f>
        <v>0</v>
      </c>
      <c r="AJ887" s="26"/>
      <c r="AK887" s="27">
        <f t="shared" si="449"/>
        <v>0</v>
      </c>
      <c r="AL887" s="27">
        <f t="shared" si="437"/>
        <v>0</v>
      </c>
      <c r="AM887" s="44"/>
      <c r="AN887" s="25">
        <f t="array" ref="AN887">SUM(IF(Period=$AN$2,IF(Site=$A$807,IF(Provider=$B887,I))))</f>
        <v>0</v>
      </c>
      <c r="AO887" s="26">
        <f t="array" ref="AO887">SUM(IF(Period=$AN$2,IF(Site=$A$807,IF(Provider=$B887,J))))</f>
        <v>0</v>
      </c>
      <c r="AP887" s="26"/>
      <c r="AQ887" s="27">
        <f t="shared" si="450"/>
        <v>0</v>
      </c>
      <c r="AR887" s="27">
        <f t="shared" si="438"/>
        <v>0</v>
      </c>
      <c r="AS887" s="44"/>
      <c r="AT887" s="25">
        <f t="array" ref="AT887">SUM(IF(Period=$AT$2,IF(Site=$A$807,IF(Provider=$B887,I))))</f>
        <v>0</v>
      </c>
      <c r="AU887" s="26">
        <f t="array" ref="AU887">SUM(IF(Period=$AT$2,IF(Site=$A$807,IF(Provider=$B887,J))))</f>
        <v>0</v>
      </c>
      <c r="AV887" s="26"/>
      <c r="AW887" s="27">
        <f t="shared" si="451"/>
        <v>0</v>
      </c>
      <c r="AX887" s="27">
        <f t="shared" si="439"/>
        <v>0</v>
      </c>
      <c r="AY887" s="44"/>
      <c r="AZ887" s="25">
        <f t="array" ref="AZ887">SUM(IF(Period=$AZ$2,IF(Site=$A$807,IF(Provider=$B887,I))))</f>
        <v>0</v>
      </c>
      <c r="BA887" s="26">
        <f t="array" ref="BA887">SUM(IF(Period=$AZ$2,IF(Site=$A$807,IF(Provider=$B887,J))))</f>
        <v>0</v>
      </c>
      <c r="BB887" s="26"/>
      <c r="BC887" s="27">
        <f t="shared" si="452"/>
        <v>0</v>
      </c>
      <c r="BD887" s="27">
        <f t="shared" si="440"/>
        <v>0</v>
      </c>
      <c r="BE887" s="44"/>
      <c r="BF887" s="25">
        <f t="array" ref="BF887">SUM(IF(Period=$BF$2,IF(Site=$A$807,IF(Provider=$B887,I))))</f>
        <v>0</v>
      </c>
      <c r="BG887" s="26">
        <f t="array" ref="BG887">SUM(IF(Period=$BF$2,IF(Site=$A$807,IF(Provider=$B887,J))))</f>
        <v>0</v>
      </c>
      <c r="BH887" s="26"/>
      <c r="BI887" s="27">
        <f t="shared" si="453"/>
        <v>0</v>
      </c>
      <c r="BJ887" s="27">
        <f t="shared" si="441"/>
        <v>0</v>
      </c>
      <c r="BK887" s="44"/>
      <c r="BL887" s="25">
        <f t="array" ref="BL887">SUM(IF(Period=$BL$2,IF(Site=$A$807,IF(Provider=$B887,I))))</f>
        <v>0</v>
      </c>
      <c r="BM887" s="26">
        <f t="array" ref="BM887">SUM(IF(Period=$BL$2,IF(Site=$A$807,IF(Provider=$B887,J))))</f>
        <v>0</v>
      </c>
      <c r="BN887" s="26"/>
      <c r="BO887" s="27">
        <f t="shared" si="454"/>
        <v>0</v>
      </c>
      <c r="BP887" s="27">
        <f t="shared" si="442"/>
        <v>0</v>
      </c>
      <c r="BQ887" s="44"/>
      <c r="BR887" s="25">
        <f t="array" ref="BR887">SUM(IF(Period=$BR$2,IF(Site=$A$807,IF(Provider=$B887,I))))</f>
        <v>0</v>
      </c>
      <c r="BS887" s="26">
        <f t="array" ref="BS887">SUM(IF(Period=$BR$2,IF(Site=$A$807,IF(Provider=$B887,J))))</f>
        <v>0</v>
      </c>
      <c r="BT887" s="26"/>
      <c r="BU887" s="27">
        <f t="shared" si="455"/>
        <v>0</v>
      </c>
      <c r="BV887" s="27">
        <f t="shared" si="443"/>
        <v>0</v>
      </c>
    </row>
    <row r="888" spans="1:74" outlineLevel="1" x14ac:dyDescent="0.25">
      <c r="B888" s="20" t="s">
        <v>733</v>
      </c>
      <c r="C888" s="44"/>
      <c r="D888" s="25">
        <f t="array" ref="D888">SUM(IF(Period=$D$2,IF(Site=$A$807,IF(Provider=$B888,I))))</f>
        <v>8</v>
      </c>
      <c r="E888" s="26">
        <f t="array" ref="E888">SUM(IF(Period=$D$2,IF(Site=$A$807,IF(Provider=$B888,J))))</f>
        <v>10.125</v>
      </c>
      <c r="F888" s="26"/>
      <c r="G888" s="27">
        <f t="shared" si="444"/>
        <v>1.8346545866364666E-2</v>
      </c>
      <c r="H888" s="27">
        <f t="shared" si="432"/>
        <v>2.3459900947084889E-3</v>
      </c>
      <c r="I888" s="44"/>
      <c r="J888" s="25">
        <f t="array" ref="J888">SUM(IF(Period=$J$2,IF(Site=$A$807,IF(Provider=$B888,I))))</f>
        <v>25</v>
      </c>
      <c r="K888" s="26">
        <f t="array" ref="K888">SUM(IF(Period=$J$2,IF(Site=$A$807,IF(Provider=$B888,J))))</f>
        <v>7.76</v>
      </c>
      <c r="L888" s="26"/>
      <c r="M888" s="27">
        <f t="shared" si="445"/>
        <v>4.635603345280765E-2</v>
      </c>
      <c r="N888" s="27">
        <f t="shared" si="433"/>
        <v>6.0104718530222759E-3</v>
      </c>
      <c r="O888" s="44"/>
      <c r="P888" s="25">
        <f t="array" ref="P888">SUM(IF(Period=$P$2,IF(Site=$A$807,IF(Provider=$B888,I))))</f>
        <v>0</v>
      </c>
      <c r="Q888" s="26">
        <f t="array" ref="Q888">SUM(IF(Period=$P$2,IF(Site=$A$807,IF(Provider=$B888,J))))</f>
        <v>0</v>
      </c>
      <c r="R888" s="26"/>
      <c r="S888" s="27">
        <f t="shared" si="446"/>
        <v>0</v>
      </c>
      <c r="T888" s="27">
        <f t="shared" si="434"/>
        <v>0</v>
      </c>
      <c r="U888" s="44"/>
      <c r="V888" s="25">
        <f t="array" ref="V888">SUM(IF(Period=$V$2,IF(Site=$A$807,IF(Provider=$B888,I))))</f>
        <v>29</v>
      </c>
      <c r="W888" s="26">
        <f t="array" ref="W888">SUM(IF(Period=$V$2,IF(Site=$A$807,IF(Provider=$B888,J))))</f>
        <v>4.3103448275862073</v>
      </c>
      <c r="X888" s="26"/>
      <c r="Y888" s="27">
        <f t="shared" si="447"/>
        <v>2.9502006136417278E-2</v>
      </c>
      <c r="Z888" s="27">
        <f t="shared" si="435"/>
        <v>3.7803181515756366E-3</v>
      </c>
      <c r="AA888" s="44"/>
      <c r="AB888" s="25">
        <f t="array" ref="AB888">SUM(IF(Period=$AB$2,IF(Site=$A$807,IF(Provider=$B888,I))))</f>
        <v>41</v>
      </c>
      <c r="AC888" s="26">
        <f t="array" ref="AC888">SUM(IF(Period=$AB$2,IF(Site=$A$807,IF(Provider=$B888,J))))</f>
        <v>4.6585365853658534</v>
      </c>
      <c r="AD888" s="26"/>
      <c r="AE888" s="27">
        <f t="shared" si="448"/>
        <v>4.4983513895430989E-2</v>
      </c>
      <c r="AF888" s="27">
        <f t="shared" si="436"/>
        <v>5.7459161878403173E-3</v>
      </c>
      <c r="AG888" s="44"/>
      <c r="AH888" s="25">
        <f t="array" ref="AH888">SUM(IF(Period=$AH$2,IF(Site=$A$807,IF(Provider=$B888,I))))</f>
        <v>48</v>
      </c>
      <c r="AI888" s="26">
        <f t="array" ref="AI888">SUM(IF(Period=$AH$2,IF(Site=$A$807,IF(Provider=$B888,J))))</f>
        <v>6.9583333333333304</v>
      </c>
      <c r="AJ888" s="26"/>
      <c r="AK888" s="27">
        <f t="shared" si="449"/>
        <v>8.9640365002683811E-2</v>
      </c>
      <c r="AL888" s="27">
        <f t="shared" si="437"/>
        <v>1.13736974732684E-2</v>
      </c>
      <c r="AM888" s="44"/>
      <c r="AN888" s="25">
        <f t="array" ref="AN888">SUM(IF(Period=$AN$2,IF(Site=$A$807,IF(Provider=$B888,I))))</f>
        <v>8</v>
      </c>
      <c r="AO888" s="26">
        <f t="array" ref="AO888">SUM(IF(Period=$AN$2,IF(Site=$A$807,IF(Provider=$B888,J))))</f>
        <v>4.25</v>
      </c>
      <c r="AP888" s="26"/>
      <c r="AQ888" s="27">
        <f t="shared" si="450"/>
        <v>8.9780829152363347E-3</v>
      </c>
      <c r="AR888" s="27">
        <f t="shared" si="438"/>
        <v>1.0873041253597697E-3</v>
      </c>
      <c r="AS888" s="44"/>
      <c r="AT888" s="25">
        <f t="array" ref="AT888">SUM(IF(Period=$AT$2,IF(Site=$A$807,IF(Provider=$B888,I))))</f>
        <v>0</v>
      </c>
      <c r="AU888" s="26">
        <f t="array" ref="AU888">SUM(IF(Period=$AT$2,IF(Site=$A$807,IF(Provider=$B888,J))))</f>
        <v>0</v>
      </c>
      <c r="AV888" s="26"/>
      <c r="AW888" s="27">
        <f t="shared" si="451"/>
        <v>0</v>
      </c>
      <c r="AX888" s="27">
        <f t="shared" si="439"/>
        <v>0</v>
      </c>
      <c r="AY888" s="44"/>
      <c r="AZ888" s="25">
        <f t="array" ref="AZ888">SUM(IF(Period=$AZ$2,IF(Site=$A$807,IF(Provider=$B888,I))))</f>
        <v>0</v>
      </c>
      <c r="BA888" s="26">
        <f t="array" ref="BA888">SUM(IF(Period=$AZ$2,IF(Site=$A$807,IF(Provider=$B888,J))))</f>
        <v>0</v>
      </c>
      <c r="BB888" s="26"/>
      <c r="BC888" s="27">
        <f t="shared" si="452"/>
        <v>0</v>
      </c>
      <c r="BD888" s="27">
        <f t="shared" si="440"/>
        <v>0</v>
      </c>
      <c r="BE888" s="44"/>
      <c r="BF888" s="25">
        <f t="array" ref="BF888">SUM(IF(Period=$BF$2,IF(Site=$A$807,IF(Provider=$B888,I))))</f>
        <v>10</v>
      </c>
      <c r="BG888" s="26">
        <f t="array" ref="BG888">SUM(IF(Period=$BF$2,IF(Site=$A$807,IF(Provider=$B888,J))))</f>
        <v>1.3</v>
      </c>
      <c r="BH888" s="26"/>
      <c r="BI888" s="27">
        <f t="shared" si="453"/>
        <v>3.1545741324921139E-3</v>
      </c>
      <c r="BJ888" s="27">
        <f t="shared" si="441"/>
        <v>4.0225261464199515E-4</v>
      </c>
      <c r="BK888" s="44"/>
      <c r="BL888" s="25">
        <f t="array" ref="BL888">SUM(IF(Period=$BL$2,IF(Site=$A$807,IF(Provider=$B888,I))))</f>
        <v>30</v>
      </c>
      <c r="BM888" s="26">
        <f t="array" ref="BM888">SUM(IF(Period=$BL$2,IF(Site=$A$807,IF(Provider=$B888,J))))</f>
        <v>4.2666666666666702</v>
      </c>
      <c r="BN888" s="26"/>
      <c r="BO888" s="27">
        <f t="shared" si="454"/>
        <v>3.1083050024283656E-2</v>
      </c>
      <c r="BP888" s="27">
        <f t="shared" si="442"/>
        <v>3.9797282591798062E-3</v>
      </c>
      <c r="BQ888" s="44"/>
      <c r="BR888" s="25">
        <f t="array" ref="BR888">SUM(IF(Period=$BR$2,IF(Site=$A$807,IF(Provider=$B888,I))))</f>
        <v>43</v>
      </c>
      <c r="BS888" s="26">
        <f t="array" ref="BS888">SUM(IF(Period=$BR$2,IF(Site=$A$807,IF(Provider=$B888,J))))</f>
        <v>6.46511627906977</v>
      </c>
      <c r="BT888" s="26"/>
      <c r="BU888" s="27">
        <f t="shared" si="455"/>
        <v>6.3790729692519532E-2</v>
      </c>
      <c r="BV888" s="27">
        <f t="shared" si="443"/>
        <v>8.1546449209468803E-3</v>
      </c>
    </row>
    <row r="889" spans="1:74" x14ac:dyDescent="0.25">
      <c r="B889" s="28" t="s">
        <v>1142</v>
      </c>
      <c r="D889" s="30">
        <f>SUM(D808:D888)</f>
        <v>4415</v>
      </c>
      <c r="E889" s="31">
        <f>SUM(G808:G888)</f>
        <v>7.1977349943374858</v>
      </c>
      <c r="F889" s="31">
        <f>MEDIAN(E809:E811,E813,E818,E827,E835,E837,E839:E841,E843,E845,E847,E849:E850,E853,E860,E862:E863,E865,E867:E871,E873:E874,E877:E882,E884:E885,E888)</f>
        <v>7</v>
      </c>
      <c r="G889" s="29"/>
      <c r="H889" s="29"/>
      <c r="J889" s="30">
        <f>SUM(J808:J888)</f>
        <v>4185</v>
      </c>
      <c r="K889" s="31">
        <f>SUM(M808:M888)</f>
        <v>6.9304659498207881</v>
      </c>
      <c r="L889" s="31">
        <f>MEDIAN(K808:K809,K815,K818,K827,K831,K835,K837,K839,K843,K845,K847,K849:K850,K852:K854,K856:K857,K860,K862:K863,K865,K867:K868,K870:K871,K873:K875,K877:K882,K885:K888)</f>
        <v>7.5155298891837052</v>
      </c>
      <c r="M889" s="29"/>
      <c r="N889" s="29"/>
      <c r="P889" s="30">
        <f>SUM(P808:P888)</f>
        <v>4424</v>
      </c>
      <c r="Q889" s="31">
        <f>SUM(S808:S888)</f>
        <v>6.1932640144665454</v>
      </c>
      <c r="R889" s="31">
        <f>MEDIAN(Q809,Q814:Q816,Q822,Q827,Q835,Q837:Q840,Q845,Q847,Q849:Q850,Q852,Q854:Q855,Q857,Q860,Q863,Q865,Q867:Q868,Q870:Q871,Q873:Q875,Q877:Q880,Q882,Q885:Q887)</f>
        <v>5.3859649122807021</v>
      </c>
      <c r="S889" s="29"/>
      <c r="T889" s="29"/>
      <c r="V889" s="30">
        <f>SUM(V808:V888)</f>
        <v>4237</v>
      </c>
      <c r="W889" s="31">
        <f>SUM(Y808:Y888)</f>
        <v>6.1930611281567147</v>
      </c>
      <c r="X889" s="31">
        <f>MEDIAN(W809,W814,W816,W818,W826:W827,W833,W835,W837,W839,W845,W847,W849:W850,W852,W854,W857,W860,W863,W865,W868,W870,W873:W875,W877,W879:W882,W885:W886,W888)</f>
        <v>5.2666666666666666</v>
      </c>
      <c r="Y889" s="29"/>
      <c r="Z889" s="29"/>
      <c r="AB889" s="30">
        <f>SUM(AB808:AB888)</f>
        <v>4246</v>
      </c>
      <c r="AC889" s="31">
        <f>SUM(AE808:AE888)</f>
        <v>5.1342439943476208</v>
      </c>
      <c r="AD889" s="31">
        <f>MEDIAN(AC809,AC814:AC815,AC826:AC827,AC831,AC835,AC837,AC839,AC844:AC845,AC847,AC849:AC850,AC852,AC854,AC857,AC860,AC863,AC865,AC867:AC868,AC870,AC872:AC875,AC877,AC879:AC880,AC882,AC885:AC886,AC888)</f>
        <v>4.5619747899159666</v>
      </c>
      <c r="AE889" s="29"/>
      <c r="AF889" s="29"/>
      <c r="AH889" s="30">
        <f>SUM(AH808:AH888)</f>
        <v>3726</v>
      </c>
      <c r="AI889" s="31">
        <f>SUM(AK808:AK888)</f>
        <v>5.4428341384863188</v>
      </c>
      <c r="AJ889" s="31">
        <f>MEDIAN(AI809,AI814,AI816,AI826:AI828,AI831:AI832,AI835,AI837,AI839,AI845,AI849,AI852,AI854,AI857,AI861,AI863,AI865,AI868,AI870,AI873:AI875,AI877,AI879:AI882,AI884:AI886,AI888)</f>
        <v>4.25</v>
      </c>
      <c r="AK889" s="29"/>
      <c r="AL889" s="29"/>
      <c r="AN889" s="30">
        <f>SUM(AN808:AN888)</f>
        <v>3787</v>
      </c>
      <c r="AO889" s="31">
        <f>SUM(AQ808:AQ888)</f>
        <v>4.2564034856086614</v>
      </c>
      <c r="AP889" s="31">
        <f>MEDIAN(AO809,AO814,AO819,AO826:AO828,AO830:AO831,AO833,AO835,AO837,AO839:AO840,AO845:AO847,AO849,AO851:AO852,AO854,AO857,AO863,AO864,AO865,AO867:AO868,AO870,AO873:AO875,AO877,AO879:AO882,AO885:AO886,AO888)</f>
        <v>4.2233606557377055</v>
      </c>
      <c r="AQ889" s="29"/>
      <c r="AR889" s="29"/>
      <c r="AT889" s="30">
        <f>SUM(AT808:AT888)</f>
        <v>3921</v>
      </c>
      <c r="AU889" s="31">
        <f>SUM(AW808:AW888)</f>
        <v>4.8306554450395307</v>
      </c>
      <c r="AV889" s="31">
        <f>MEDIAN(AU809,AU811,AU814,AU819,AU823,AU826,AU828,AU835,AU837,AU839:AU840,AU843,AU845,AU849:AU850,AU852,AU854,AU857,AU859,AU863,AU865,AU867:AU868,AU870,AU873:AU875,AU877,AU879:AU883,AU885:AU886)</f>
        <v>4.6885245901639303</v>
      </c>
      <c r="AW889" s="29"/>
      <c r="AX889" s="29"/>
      <c r="AZ889" s="30">
        <f>SUM(AZ808:AZ888)</f>
        <v>3928</v>
      </c>
      <c r="BA889" s="31">
        <f>SUM(BC808:BC888)</f>
        <v>5.2132337965736175</v>
      </c>
      <c r="BB889" s="31">
        <f>MEDIAN(BA809,BA811:BA812,BA814,BA816,BA819,BA828,BA832,BA835,BA837,BA839,BA849:BA850,BA852,BA854,BA856:BA857,BA859,BA863,BA865,BA867:BA868,BA870,BA873:BA877,BA879:BA882,BA885:BA886)</f>
        <v>4.8738892040083197</v>
      </c>
      <c r="BC889" s="29"/>
      <c r="BD889" s="29"/>
      <c r="BF889" s="30">
        <f>SUM(BF808:BF888)</f>
        <v>4121</v>
      </c>
      <c r="BG889" s="31">
        <f>SUM(BI808:BI888)</f>
        <v>4.1385586022809981</v>
      </c>
      <c r="BH889" s="31">
        <f>MEDIAN(BG809,BG811,BG814,BG817,BG819,BG828,BG831:BG832,BG835,BG837,BG839,BG842:BG843,BG849:BG850,BG852,BG854,BG856:BG857,BG863,BG865,BG867,BG870,BG873:BG877,BG879:BG882,BG885:BG886,BG888)</f>
        <v>4</v>
      </c>
      <c r="BI889" s="29"/>
      <c r="BJ889" s="29"/>
      <c r="BL889" s="30">
        <f>SUM(BL808:BL888)</f>
        <v>4118</v>
      </c>
      <c r="BM889" s="31">
        <f>SUM(BO808:BO888)</f>
        <v>4.2049538610976205</v>
      </c>
      <c r="BN889" s="31">
        <f>MEDIAN(BM809,BM811,BM814,BM819:BM820,BM828,BM831,BM835,BM837,BM839,BM843,BM849:BM850,BM852,BM854,BM856:BM857,BM863,BM865,BM867,BM870,BM873:BM877,BM879:BM882,BM885:BM886,BM888)</f>
        <v>3.12903225806452</v>
      </c>
      <c r="BO889" s="29"/>
      <c r="BP889" s="29"/>
      <c r="BR889" s="30">
        <f>SUM(BR808:BR888)</f>
        <v>4358</v>
      </c>
      <c r="BS889" s="31">
        <f>SUM(BU808:BU888)</f>
        <v>5.4150986691142728</v>
      </c>
      <c r="BT889" s="31">
        <f>MEDIAN(BS809,BS811,BS814,BS819,BS825,BS828:BS829,BS833,BS835:BS837,BS839,BS843,BS847,BS849:BS850,BS852,BS854,BS856:BS857,BS863,BS865,BS867,BS870,BS873:BS877,BS879:BS882,BS884:BS885,BS888)</f>
        <v>5.1283422459893053</v>
      </c>
      <c r="BU889" s="29"/>
      <c r="BV889" s="29"/>
    </row>
    <row r="891" spans="1:74" ht="17.25" x14ac:dyDescent="0.4">
      <c r="A891" t="s">
        <v>1143</v>
      </c>
      <c r="D891" s="35">
        <f>D83+D128+D219+D243+D380+D504+D661+D728+D805+D889</f>
        <v>34527</v>
      </c>
      <c r="E891" s="36">
        <f>SUM(H6:H888)</f>
        <v>8.9696469429721652</v>
      </c>
      <c r="F891" s="36"/>
      <c r="J891" s="35">
        <f>J83+J128+J219+J243+J380+J504+J661+J728+J805+J889</f>
        <v>32277</v>
      </c>
      <c r="K891" s="36">
        <f>SUM(N6:N888)</f>
        <v>7.9330483006475232</v>
      </c>
      <c r="L891" s="36"/>
      <c r="P891" s="35">
        <f>P83+P128+P219+P243+P380+P504+P661+P728+P805+P889</f>
        <v>34702</v>
      </c>
      <c r="Q891" s="36">
        <f>SUM(T6:T888)</f>
        <v>7.4883292029277895</v>
      </c>
      <c r="R891" s="36"/>
      <c r="V891" s="35">
        <f>V83+V128+V219+V243+V380+V504+V661+V728+V805+V889</f>
        <v>33066</v>
      </c>
      <c r="W891" s="36">
        <f>SUM(Z6:Z888)</f>
        <v>6.940270973205104</v>
      </c>
      <c r="X891" s="36"/>
      <c r="AB891" s="35">
        <f>AB83+AB128+AB219+AB243+AB380+AB504+AB661+AB728+AB805+AB889</f>
        <v>33241</v>
      </c>
      <c r="AC891" s="36">
        <f>SUM(AF6:AF888)</f>
        <v>6.3081134743238785</v>
      </c>
      <c r="AD891" s="36"/>
      <c r="AH891" s="35">
        <f>AH83+AH128+AH219+AH243+AH380+AH504+AH661+AH728+AH805+AH889</f>
        <v>29366</v>
      </c>
      <c r="AI891" s="36">
        <f>SUM(AL6:AL888)</f>
        <v>5.7516073982135163</v>
      </c>
      <c r="AJ891" s="36"/>
      <c r="AN891" s="35">
        <f>AN83+AN128+AN219+AN243+AN380+AN504+AN661+AN728+AN805+AN889</f>
        <v>31270</v>
      </c>
      <c r="AO891" s="36">
        <f>SUM(AR6:AR888)</f>
        <v>6.2393244712095113</v>
      </c>
      <c r="AP891" s="36"/>
      <c r="AT891" s="35">
        <f>AT83+AT128+AT219+AT243+AT380+AT504+AT661+AT728+AT805+AT889</f>
        <v>31737</v>
      </c>
      <c r="AU891" s="36">
        <f>SUM(AX6:AX888)</f>
        <v>5.3007442158389946</v>
      </c>
      <c r="AV891" s="36"/>
      <c r="AZ891" s="35">
        <f>AZ83+AZ128+AZ219+AZ243+AZ380+AZ504+AZ661+AZ728+AZ805+AZ889</f>
        <v>30689</v>
      </c>
      <c r="BA891" s="36">
        <f>SUM(BD6:BD888)</f>
        <v>8.6980941071349012</v>
      </c>
      <c r="BB891" s="36"/>
      <c r="BF891" s="35">
        <f>BF83+BF128+BF219+BF243+BF380+BF504+BF661+BF728+BF805+BF889</f>
        <v>32318</v>
      </c>
      <c r="BG891" s="36">
        <f>SUM(BJ6:BJ888)</f>
        <v>5.7966650377391939</v>
      </c>
      <c r="BH891" s="36"/>
      <c r="BL891" s="35">
        <f>BL83+BL128+BL219+BL243+BL380+BL504+BL661+BL728+BL805+BL889</f>
        <v>32163</v>
      </c>
      <c r="BM891" s="36">
        <f>SUM(BP6:BP888)</f>
        <v>6.2164605167895042</v>
      </c>
      <c r="BN891" s="36"/>
      <c r="BR891" s="35">
        <f>BR83+BR128+BR219+BR243+BR380+BR504+BR661+BR728+BR805+BR889</f>
        <v>34091</v>
      </c>
      <c r="BS891" s="36">
        <f>SUM(BV6:BV888)</f>
        <v>6.0362141773204865</v>
      </c>
      <c r="BT891" s="36"/>
    </row>
  </sheetData>
  <mergeCells count="12">
    <mergeCell ref="BR3:BV3"/>
    <mergeCell ref="D3:H3"/>
    <mergeCell ref="J3:N3"/>
    <mergeCell ref="P3:T3"/>
    <mergeCell ref="V3:Z3"/>
    <mergeCell ref="AB3:AF3"/>
    <mergeCell ref="AH3:AL3"/>
    <mergeCell ref="AN3:AR3"/>
    <mergeCell ref="AT3:AX3"/>
    <mergeCell ref="AZ3:BD3"/>
    <mergeCell ref="BF3:BJ3"/>
    <mergeCell ref="BL3:BP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N891"/>
  <sheetViews>
    <sheetView showGridLines="0"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I243" sqref="I243:J243"/>
    </sheetView>
  </sheetViews>
  <sheetFormatPr defaultRowHeight="15" outlineLevelRow="1" outlineLevelCol="1" x14ac:dyDescent="0.25"/>
  <cols>
    <col min="1" max="1" width="4.42578125" customWidth="1"/>
    <col min="2" max="2" width="37.140625" bestFit="1" customWidth="1"/>
    <col min="3" max="3" width="3.7109375" style="18" customWidth="1"/>
    <col min="4" max="4" width="20" customWidth="1"/>
    <col min="5" max="5" width="20.42578125" customWidth="1"/>
    <col min="6" max="7" width="9.42578125" hidden="1" customWidth="1" outlineLevel="1"/>
    <col min="8" max="8" width="4.5703125" style="18" customWidth="1" collapsed="1"/>
    <col min="9" max="9" width="19.28515625" customWidth="1"/>
    <col min="10" max="10" width="19.140625" customWidth="1"/>
    <col min="11" max="12" width="9.42578125" hidden="1" customWidth="1" outlineLevel="1"/>
    <col min="13" max="13" width="4.5703125" style="18" customWidth="1" collapsed="1"/>
    <col min="14" max="14" width="14.28515625" customWidth="1"/>
    <col min="15" max="15" width="10.85546875" customWidth="1"/>
    <col min="16" max="16" width="4.5703125" style="18" customWidth="1"/>
    <col min="17" max="17" width="16.85546875" customWidth="1"/>
    <col min="18" max="18" width="17.7109375" customWidth="1"/>
    <col min="19" max="20" width="9.42578125" hidden="1" customWidth="1" outlineLevel="1"/>
    <col min="21" max="21" width="4.7109375" customWidth="1" collapsed="1"/>
    <col min="22" max="22" width="17" customWidth="1"/>
    <col min="23" max="23" width="17.140625" customWidth="1"/>
    <col min="24" max="25" width="9.42578125" customWidth="1" outlineLevel="1"/>
    <col min="26" max="26" width="4.5703125" style="18" customWidth="1"/>
    <col min="27" max="27" width="17" customWidth="1"/>
    <col min="28" max="28" width="16.42578125" customWidth="1"/>
    <col min="29" max="30" width="9.42578125" customWidth="1" outlineLevel="1"/>
    <col min="31" max="31" width="4.5703125" style="18" customWidth="1"/>
  </cols>
  <sheetData>
    <row r="1" spans="1:40" ht="18.75" x14ac:dyDescent="0.3">
      <c r="A1" s="24" t="s">
        <v>1141</v>
      </c>
    </row>
    <row r="2" spans="1:40" ht="15.75" x14ac:dyDescent="0.25">
      <c r="A2" s="33" t="s">
        <v>52</v>
      </c>
    </row>
    <row r="3" spans="1:40" ht="15.75" thickBot="1" x14ac:dyDescent="0.3">
      <c r="D3" s="4"/>
      <c r="V3" s="4"/>
      <c r="AA3" s="4" t="s">
        <v>1146</v>
      </c>
      <c r="AB3" t="s">
        <v>1147</v>
      </c>
    </row>
    <row r="4" spans="1:40" ht="30.75" thickBot="1" x14ac:dyDescent="0.3">
      <c r="D4" s="22" t="s">
        <v>6</v>
      </c>
      <c r="E4" s="22" t="s">
        <v>7</v>
      </c>
      <c r="F4" s="23" t="s">
        <v>1144</v>
      </c>
      <c r="G4" s="23" t="s">
        <v>1145</v>
      </c>
      <c r="H4" s="43"/>
      <c r="I4" s="47" t="s">
        <v>8</v>
      </c>
      <c r="J4" s="47" t="s">
        <v>9</v>
      </c>
      <c r="K4" s="23" t="s">
        <v>1144</v>
      </c>
      <c r="L4" s="23" t="s">
        <v>1145</v>
      </c>
      <c r="M4" s="43"/>
      <c r="N4" s="22" t="s">
        <v>10</v>
      </c>
      <c r="O4" s="22" t="s">
        <v>11</v>
      </c>
      <c r="P4" s="43"/>
      <c r="Q4" s="22" t="s">
        <v>12</v>
      </c>
      <c r="R4" s="22" t="s">
        <v>13</v>
      </c>
      <c r="S4" s="23" t="s">
        <v>1144</v>
      </c>
      <c r="T4" s="23" t="s">
        <v>1145</v>
      </c>
      <c r="V4" s="22" t="s">
        <v>15</v>
      </c>
      <c r="W4" s="22" t="s">
        <v>16</v>
      </c>
      <c r="X4" s="23" t="s">
        <v>1144</v>
      </c>
      <c r="Y4" s="23" t="s">
        <v>1145</v>
      </c>
      <c r="Z4" s="43"/>
      <c r="AA4" s="22" t="s">
        <v>17</v>
      </c>
      <c r="AB4" s="22" t="s">
        <v>18</v>
      </c>
      <c r="AC4" s="23" t="s">
        <v>1144</v>
      </c>
      <c r="AD4" s="23" t="s">
        <v>1145</v>
      </c>
      <c r="AE4" s="43"/>
    </row>
    <row r="5" spans="1:40" x14ac:dyDescent="0.25">
      <c r="A5" s="19" t="s">
        <v>170</v>
      </c>
    </row>
    <row r="6" spans="1:40" hidden="1" outlineLevel="1" x14ac:dyDescent="0.25">
      <c r="B6" s="20" t="s">
        <v>700</v>
      </c>
      <c r="C6" s="44"/>
      <c r="D6" s="25">
        <f t="array" ref="D6">SUM(IF(Period=$A$2,IF(Site=$A$5,IF(Provider=$B6,G))))</f>
        <v>41</v>
      </c>
      <c r="E6" s="26">
        <f t="array" ref="E6">SUM(IF(Period=$A$2,IF(Site=$A$5,IF(Provider=$B6,H))))</f>
        <v>11</v>
      </c>
      <c r="F6" s="27">
        <f>E6*(D6/D$83)</f>
        <v>0.22</v>
      </c>
      <c r="G6" s="27">
        <f>E6*(D6/D$891)</f>
        <v>2.3492030419835403E-2</v>
      </c>
      <c r="H6" s="44"/>
      <c r="I6" s="25">
        <f t="array" ref="I6">SUM(IF(Period=$A$2,IF(Site=$A$5,IF(Provider=$B6,I))))</f>
        <v>41</v>
      </c>
      <c r="J6" s="26">
        <f t="array" ref="J6">SUM(IF(Period=$A$2,IF(Site=$A$5,IF(Provider=$B6,J))))</f>
        <v>12.707317073170731</v>
      </c>
      <c r="K6" s="27">
        <f>J6*(I6/I$83)</f>
        <v>0.24042455006922012</v>
      </c>
      <c r="L6" s="27">
        <f>J6*(I6/I$891)</f>
        <v>1.5089639991890403E-2</v>
      </c>
      <c r="M6" s="44"/>
      <c r="N6" s="25">
        <f t="array" ref="N6">SUM(IF(Period=$A$2,IF(Site=$A$5,IF(Provider=$B6,K))))</f>
        <v>0</v>
      </c>
      <c r="O6" s="37">
        <f>IF(ISERROR(N6/I6),0,N6/I6)</f>
        <v>0</v>
      </c>
      <c r="P6" s="44"/>
      <c r="Q6" s="25">
        <f t="array" ref="Q6">SUM(IF(Period=$A$2,IF(Site=$A$5,IF(Provider=$B6,M))))</f>
        <v>0</v>
      </c>
      <c r="R6" s="26">
        <f t="array" ref="R6">SUM(IF(Period=$A$2,IF(Site=$A$5,IF(Provider=$B6,N))))</f>
        <v>0</v>
      </c>
      <c r="S6" s="27" t="e">
        <f t="shared" ref="S6:S37" si="0">R6*(Q6/Q$83)</f>
        <v>#DIV/0!</v>
      </c>
      <c r="T6" s="27" t="e">
        <f t="shared" ref="T6:T37" si="1">R6*(Q6/Q$891)</f>
        <v>#DIV/0!</v>
      </c>
      <c r="U6" s="20"/>
      <c r="V6" s="25">
        <f t="array" ref="V6">SUM(IF(Period=$A$2,IF(Site=$A$5,IF(Provider=$B6,P))))</f>
        <v>29</v>
      </c>
      <c r="W6" s="26">
        <f t="array" ref="W6">SUM(IF(Period=$A$2,IF(Site=$A$5,IF(Provider=$B6,Q))))</f>
        <v>28</v>
      </c>
      <c r="X6" s="27">
        <f>W6*(V6/V$83)</f>
        <v>0.52624756966947506</v>
      </c>
      <c r="Y6" s="27">
        <f>W6*(V6/V$891)</f>
        <v>3.0274784683643415E-2</v>
      </c>
      <c r="Z6" s="44"/>
      <c r="AA6" s="25">
        <f t="array" ref="AA6">SUM(IF(Period=$A$2,IF(Site=$A$5,IF(Provider=$B6,G))))</f>
        <v>41</v>
      </c>
      <c r="AB6" s="26">
        <f t="array" ref="AB6">SUM(IF(Period=$A$2,IF(Site=$A$5,IF(Provider=$B6,H))))</f>
        <v>11</v>
      </c>
      <c r="AC6" s="27">
        <f>AB6*(AA6/AA$83)</f>
        <v>0.22</v>
      </c>
      <c r="AD6" s="27">
        <f>AB6*(AA6/AA$891)</f>
        <v>2.3492030419835403E-2</v>
      </c>
      <c r="AE6" s="44"/>
      <c r="AF6" s="20"/>
      <c r="AG6" s="20"/>
      <c r="AH6" s="20"/>
      <c r="AI6" s="20"/>
      <c r="AJ6" s="20"/>
      <c r="AK6" s="20"/>
      <c r="AL6" s="20"/>
      <c r="AM6" s="20"/>
      <c r="AN6" s="20"/>
    </row>
    <row r="7" spans="1:40" hidden="1" outlineLevel="1" x14ac:dyDescent="0.25">
      <c r="B7" s="20" t="s">
        <v>705</v>
      </c>
      <c r="C7" s="44"/>
      <c r="D7" s="25">
        <f t="array" ref="D7">SUM(IF(Period=$A$2,IF(Site=$A$5,IF(Provider=$B7,G))))</f>
        <v>30</v>
      </c>
      <c r="E7" s="26">
        <f t="array" ref="E7">SUM(IF(Period=$A$2,IF(Site=$A$5,IF(Provider=$B7,H))))</f>
        <v>1</v>
      </c>
      <c r="F7" s="27">
        <f t="shared" ref="F7:F70" si="2">E7*(D7/D$83)</f>
        <v>1.4634146341463415E-2</v>
      </c>
      <c r="G7" s="27">
        <f t="shared" ref="G7:G70" si="3">E7*(D7/D$891)</f>
        <v>1.5626627773726431E-3</v>
      </c>
      <c r="H7" s="44"/>
      <c r="I7" s="25">
        <f t="array" ref="I7">SUM(IF(Period=$A$2,IF(Site=$A$5,IF(Provider=$B7,I))))</f>
        <v>30</v>
      </c>
      <c r="J7" s="26">
        <f t="array" ref="J7">SUM(IF(Period=$A$2,IF(Site=$A$5,IF(Provider=$B7,J))))</f>
        <v>3.0333333333333332</v>
      </c>
      <c r="K7" s="27">
        <f t="shared" ref="K7:K70" si="4">J7*(I7/I$83)</f>
        <v>4.1993539455468389E-2</v>
      </c>
      <c r="L7" s="27">
        <f t="shared" ref="L7:L70" si="5">J7*(I7/I$891)</f>
        <v>2.6356185014626233E-3</v>
      </c>
      <c r="M7" s="44"/>
      <c r="N7" s="25">
        <f t="array" ref="N7">SUM(IF(Period=$A$2,IF(Site=$A$5,IF(Provider=$B7,K))))</f>
        <v>0</v>
      </c>
      <c r="O7" s="37">
        <f t="shared" ref="O7:O70" si="6">IF(ISERROR(N7/I7),0,N7/I7)</f>
        <v>0</v>
      </c>
      <c r="P7" s="44"/>
      <c r="Q7" s="25">
        <f t="array" ref="Q7">SUM(IF(Period=$A$2,IF(Site=$A$5,IF(Provider=$B7,M))))</f>
        <v>0</v>
      </c>
      <c r="R7" s="26">
        <f t="array" ref="R7">SUM(IF(Period=$A$2,IF(Site=$A$5,IF(Provider=$B7,N))))</f>
        <v>0</v>
      </c>
      <c r="S7" s="27" t="e">
        <f t="shared" si="0"/>
        <v>#DIV/0!</v>
      </c>
      <c r="T7" s="27" t="e">
        <f t="shared" si="1"/>
        <v>#DIV/0!</v>
      </c>
      <c r="U7" s="20"/>
      <c r="V7" s="25">
        <f t="array" ref="V7">SUM(IF(Period=$A$2,IF(Site=$A$5,IF(Provider=$B7,P))))</f>
        <v>19</v>
      </c>
      <c r="W7" s="26">
        <f t="array" ref="W7">SUM(IF(Period=$A$2,IF(Site=$A$5,IF(Provider=$B7,Q))))</f>
        <v>17</v>
      </c>
      <c r="X7" s="27">
        <f t="shared" ref="X7:X70" si="7">W7*(V7/V$83)</f>
        <v>0.20933246921581333</v>
      </c>
      <c r="Y7" s="27">
        <f t="shared" ref="Y7:Y70" si="8">W7*(V7/V$891)</f>
        <v>1.2042802281794116E-2</v>
      </c>
      <c r="Z7" s="44"/>
      <c r="AA7" s="25">
        <f t="array" ref="AA7">SUM(IF(Period=$A$2,IF(Site=$A$5,IF(Provider=$B7,G))))</f>
        <v>30</v>
      </c>
      <c r="AB7" s="26">
        <f t="array" ref="AB7">SUM(IF(Period=$A$2,IF(Site=$A$5,IF(Provider=$B7,H))))</f>
        <v>1</v>
      </c>
      <c r="AC7" s="27">
        <f t="shared" ref="AC7:AC70" si="9">AB7*(AA7/AA$83)</f>
        <v>1.4634146341463415E-2</v>
      </c>
      <c r="AD7" s="27">
        <f t="shared" ref="AD7:AD70" si="10">AB7*(AA7/AA$891)</f>
        <v>1.5626627773726431E-3</v>
      </c>
      <c r="AE7" s="44"/>
      <c r="AF7" s="20"/>
      <c r="AG7" s="20"/>
      <c r="AH7" s="20"/>
      <c r="AI7" s="20"/>
      <c r="AJ7" s="20"/>
      <c r="AK7" s="20"/>
      <c r="AL7" s="20"/>
      <c r="AM7" s="20"/>
      <c r="AN7" s="20"/>
    </row>
    <row r="8" spans="1:40" hidden="1" outlineLevel="1" x14ac:dyDescent="0.25">
      <c r="B8" s="20" t="s">
        <v>770</v>
      </c>
      <c r="C8" s="44"/>
      <c r="D8" s="25">
        <f t="array" ref="D8">SUM(IF(Period=$A$2,IF(Site=$A$5,IF(Provider=$B8,G))))</f>
        <v>0</v>
      </c>
      <c r="E8" s="26">
        <f t="array" ref="E8">SUM(IF(Period=$A$2,IF(Site=$A$5,IF(Provider=$B8,H))))</f>
        <v>0</v>
      </c>
      <c r="F8" s="27">
        <f t="shared" si="2"/>
        <v>0</v>
      </c>
      <c r="G8" s="27">
        <f t="shared" si="3"/>
        <v>0</v>
      </c>
      <c r="H8" s="44"/>
      <c r="I8" s="25">
        <f t="array" ref="I8">SUM(IF(Period=$A$2,IF(Site=$A$5,IF(Provider=$B8,I))))</f>
        <v>0</v>
      </c>
      <c r="J8" s="26">
        <f t="array" ref="J8">SUM(IF(Period=$A$2,IF(Site=$A$5,IF(Provider=$B8,J))))</f>
        <v>0</v>
      </c>
      <c r="K8" s="27">
        <f t="shared" si="4"/>
        <v>0</v>
      </c>
      <c r="L8" s="27">
        <f t="shared" si="5"/>
        <v>0</v>
      </c>
      <c r="M8" s="44"/>
      <c r="N8" s="25">
        <f t="array" ref="N8">SUM(IF(Period=$A$2,IF(Site=$A$5,IF(Provider=$B8,K))))</f>
        <v>0</v>
      </c>
      <c r="O8" s="37">
        <f t="shared" si="6"/>
        <v>0</v>
      </c>
      <c r="P8" s="44"/>
      <c r="Q8" s="25">
        <f t="array" ref="Q8">SUM(IF(Period=$A$2,IF(Site=$A$5,IF(Provider=$B8,M))))</f>
        <v>0</v>
      </c>
      <c r="R8" s="26">
        <f t="array" ref="R8">SUM(IF(Period=$A$2,IF(Site=$A$5,IF(Provider=$B8,N))))</f>
        <v>0</v>
      </c>
      <c r="S8" s="27" t="e">
        <f t="shared" si="0"/>
        <v>#DIV/0!</v>
      </c>
      <c r="T8" s="27" t="e">
        <f t="shared" si="1"/>
        <v>#DIV/0!</v>
      </c>
      <c r="U8" s="20"/>
      <c r="V8" s="25">
        <f t="array" ref="V8">SUM(IF(Period=$A$2,IF(Site=$A$5,IF(Provider=$B8,P))))</f>
        <v>0</v>
      </c>
      <c r="W8" s="26">
        <f t="array" ref="W8">SUM(IF(Period=$A$2,IF(Site=$A$5,IF(Provider=$B8,Q))))</f>
        <v>0</v>
      </c>
      <c r="X8" s="27">
        <f t="shared" si="7"/>
        <v>0</v>
      </c>
      <c r="Y8" s="27">
        <f t="shared" si="8"/>
        <v>0</v>
      </c>
      <c r="Z8" s="44"/>
      <c r="AA8" s="25">
        <f t="array" ref="AA8">SUM(IF(Period=$A$2,IF(Site=$A$5,IF(Provider=$B8,G))))</f>
        <v>0</v>
      </c>
      <c r="AB8" s="26">
        <f t="array" ref="AB8">SUM(IF(Period=$A$2,IF(Site=$A$5,IF(Provider=$B8,H))))</f>
        <v>0</v>
      </c>
      <c r="AC8" s="27">
        <f t="shared" si="9"/>
        <v>0</v>
      </c>
      <c r="AD8" s="27">
        <f t="shared" si="10"/>
        <v>0</v>
      </c>
      <c r="AE8" s="44"/>
      <c r="AF8" s="20"/>
      <c r="AG8" s="20"/>
      <c r="AH8" s="20"/>
      <c r="AI8" s="20"/>
      <c r="AJ8" s="20"/>
      <c r="AK8" s="20"/>
      <c r="AL8" s="20"/>
      <c r="AM8" s="20"/>
      <c r="AN8" s="20"/>
    </row>
    <row r="9" spans="1:40" hidden="1" outlineLevel="1" x14ac:dyDescent="0.25">
      <c r="B9" s="20" t="s">
        <v>739</v>
      </c>
      <c r="C9" s="44"/>
      <c r="D9" s="25">
        <f t="array" ref="D9">SUM(IF(Period=$A$2,IF(Site=$A$5,IF(Provider=$B9,G))))</f>
        <v>0</v>
      </c>
      <c r="E9" s="26">
        <f t="array" ref="E9">SUM(IF(Period=$A$2,IF(Site=$A$5,IF(Provider=$B9,H))))</f>
        <v>0</v>
      </c>
      <c r="F9" s="27">
        <f t="shared" si="2"/>
        <v>0</v>
      </c>
      <c r="G9" s="27">
        <f t="shared" si="3"/>
        <v>0</v>
      </c>
      <c r="H9" s="44"/>
      <c r="I9" s="25">
        <f t="array" ref="I9">SUM(IF(Period=$A$2,IF(Site=$A$5,IF(Provider=$B9,I))))</f>
        <v>0</v>
      </c>
      <c r="J9" s="26">
        <f t="array" ref="J9">SUM(IF(Period=$A$2,IF(Site=$A$5,IF(Provider=$B9,J))))</f>
        <v>0</v>
      </c>
      <c r="K9" s="27">
        <f t="shared" si="4"/>
        <v>0</v>
      </c>
      <c r="L9" s="27">
        <f t="shared" si="5"/>
        <v>0</v>
      </c>
      <c r="M9" s="44"/>
      <c r="N9" s="25">
        <f t="array" ref="N9">SUM(IF(Period=$A$2,IF(Site=$A$5,IF(Provider=$B9,K))))</f>
        <v>0</v>
      </c>
      <c r="O9" s="37">
        <f t="shared" si="6"/>
        <v>0</v>
      </c>
      <c r="P9" s="44"/>
      <c r="Q9" s="25">
        <f t="array" ref="Q9">SUM(IF(Period=$A$2,IF(Site=$A$5,IF(Provider=$B9,M))))</f>
        <v>0</v>
      </c>
      <c r="R9" s="26">
        <f t="array" ref="R9">SUM(IF(Period=$A$2,IF(Site=$A$5,IF(Provider=$B9,N))))</f>
        <v>0</v>
      </c>
      <c r="S9" s="27" t="e">
        <f t="shared" si="0"/>
        <v>#DIV/0!</v>
      </c>
      <c r="T9" s="27" t="e">
        <f t="shared" si="1"/>
        <v>#DIV/0!</v>
      </c>
      <c r="U9" s="20"/>
      <c r="V9" s="25">
        <f t="array" ref="V9">SUM(IF(Period=$A$2,IF(Site=$A$5,IF(Provider=$B9,P))))</f>
        <v>0</v>
      </c>
      <c r="W9" s="26">
        <f t="array" ref="W9">SUM(IF(Period=$A$2,IF(Site=$A$5,IF(Provider=$B9,Q))))</f>
        <v>0</v>
      </c>
      <c r="X9" s="27">
        <f t="shared" si="7"/>
        <v>0</v>
      </c>
      <c r="Y9" s="27">
        <f t="shared" si="8"/>
        <v>0</v>
      </c>
      <c r="Z9" s="44"/>
      <c r="AA9" s="25">
        <f t="array" ref="AA9">SUM(IF(Period=$A$2,IF(Site=$A$5,IF(Provider=$B9,G))))</f>
        <v>0</v>
      </c>
      <c r="AB9" s="26">
        <f t="array" ref="AB9">SUM(IF(Period=$A$2,IF(Site=$A$5,IF(Provider=$B9,H))))</f>
        <v>0</v>
      </c>
      <c r="AC9" s="27">
        <f t="shared" si="9"/>
        <v>0</v>
      </c>
      <c r="AD9" s="27">
        <f t="shared" si="10"/>
        <v>0</v>
      </c>
      <c r="AE9" s="44"/>
      <c r="AF9" s="20"/>
      <c r="AG9" s="20"/>
      <c r="AH9" s="20"/>
      <c r="AI9" s="20"/>
      <c r="AJ9" s="20"/>
      <c r="AK9" s="20"/>
      <c r="AL9" s="20"/>
      <c r="AM9" s="20"/>
      <c r="AN9" s="20"/>
    </row>
    <row r="10" spans="1:40" hidden="1" outlineLevel="1" x14ac:dyDescent="0.25">
      <c r="B10" s="20" t="s">
        <v>768</v>
      </c>
      <c r="C10" s="44"/>
      <c r="D10" s="25">
        <f t="array" ref="D10">SUM(IF(Period=$A$2,IF(Site=$A$5,IF(Provider=$B10,G))))</f>
        <v>0</v>
      </c>
      <c r="E10" s="26">
        <f t="array" ref="E10">SUM(IF(Period=$A$2,IF(Site=$A$5,IF(Provider=$B10,H))))</f>
        <v>0</v>
      </c>
      <c r="F10" s="27">
        <f t="shared" si="2"/>
        <v>0</v>
      </c>
      <c r="G10" s="27">
        <f t="shared" si="3"/>
        <v>0</v>
      </c>
      <c r="H10" s="44"/>
      <c r="I10" s="25">
        <f t="array" ref="I10">SUM(IF(Period=$A$2,IF(Site=$A$5,IF(Provider=$B10,I))))</f>
        <v>0</v>
      </c>
      <c r="J10" s="26">
        <f t="array" ref="J10">SUM(IF(Period=$A$2,IF(Site=$A$5,IF(Provider=$B10,J))))</f>
        <v>0</v>
      </c>
      <c r="K10" s="27">
        <f t="shared" si="4"/>
        <v>0</v>
      </c>
      <c r="L10" s="27">
        <f t="shared" si="5"/>
        <v>0</v>
      </c>
      <c r="M10" s="44"/>
      <c r="N10" s="25">
        <f t="array" ref="N10">SUM(IF(Period=$A$2,IF(Site=$A$5,IF(Provider=$B10,K))))</f>
        <v>0</v>
      </c>
      <c r="O10" s="37">
        <f t="shared" si="6"/>
        <v>0</v>
      </c>
      <c r="P10" s="44"/>
      <c r="Q10" s="25">
        <f t="array" ref="Q10">SUM(IF(Period=$A$2,IF(Site=$A$5,IF(Provider=$B10,M))))</f>
        <v>0</v>
      </c>
      <c r="R10" s="26">
        <f t="array" ref="R10">SUM(IF(Period=$A$2,IF(Site=$A$5,IF(Provider=$B10,N))))</f>
        <v>0</v>
      </c>
      <c r="S10" s="27" t="e">
        <f t="shared" si="0"/>
        <v>#DIV/0!</v>
      </c>
      <c r="T10" s="27" t="e">
        <f t="shared" si="1"/>
        <v>#DIV/0!</v>
      </c>
      <c r="U10" s="20"/>
      <c r="V10" s="25">
        <f t="array" ref="V10">SUM(IF(Period=$A$2,IF(Site=$A$5,IF(Provider=$B10,P))))</f>
        <v>0</v>
      </c>
      <c r="W10" s="26">
        <f t="array" ref="W10">SUM(IF(Period=$A$2,IF(Site=$A$5,IF(Provider=$B10,Q))))</f>
        <v>0</v>
      </c>
      <c r="X10" s="27">
        <f t="shared" si="7"/>
        <v>0</v>
      </c>
      <c r="Y10" s="27">
        <f t="shared" si="8"/>
        <v>0</v>
      </c>
      <c r="Z10" s="44"/>
      <c r="AA10" s="25">
        <f t="array" ref="AA10">SUM(IF(Period=$A$2,IF(Site=$A$5,IF(Provider=$B10,G))))</f>
        <v>0</v>
      </c>
      <c r="AB10" s="26">
        <f t="array" ref="AB10">SUM(IF(Period=$A$2,IF(Site=$A$5,IF(Provider=$B10,H))))</f>
        <v>0</v>
      </c>
      <c r="AC10" s="27">
        <f t="shared" si="9"/>
        <v>0</v>
      </c>
      <c r="AD10" s="27">
        <f t="shared" si="10"/>
        <v>0</v>
      </c>
      <c r="AE10" s="44"/>
      <c r="AF10" s="20"/>
      <c r="AG10" s="20"/>
      <c r="AH10" s="20"/>
      <c r="AI10" s="20"/>
      <c r="AJ10" s="20"/>
      <c r="AK10" s="20"/>
      <c r="AL10" s="20"/>
      <c r="AM10" s="20"/>
      <c r="AN10" s="20"/>
    </row>
    <row r="11" spans="1:40" hidden="1" outlineLevel="1" x14ac:dyDescent="0.25">
      <c r="B11" s="20" t="s">
        <v>781</v>
      </c>
      <c r="C11" s="44"/>
      <c r="D11" s="25">
        <f t="array" ref="D11">SUM(IF(Period=$A$2,IF(Site=$A$5,IF(Provider=$B11,G))))</f>
        <v>0</v>
      </c>
      <c r="E11" s="26">
        <f t="array" ref="E11">SUM(IF(Period=$A$2,IF(Site=$A$5,IF(Provider=$B11,H))))</f>
        <v>0</v>
      </c>
      <c r="F11" s="27">
        <f t="shared" si="2"/>
        <v>0</v>
      </c>
      <c r="G11" s="27">
        <f t="shared" si="3"/>
        <v>0</v>
      </c>
      <c r="H11" s="44"/>
      <c r="I11" s="25">
        <f t="array" ref="I11">SUM(IF(Period=$A$2,IF(Site=$A$5,IF(Provider=$B11,I))))</f>
        <v>0</v>
      </c>
      <c r="J11" s="26">
        <f t="array" ref="J11">SUM(IF(Period=$A$2,IF(Site=$A$5,IF(Provider=$B11,J))))</f>
        <v>0</v>
      </c>
      <c r="K11" s="27">
        <f t="shared" si="4"/>
        <v>0</v>
      </c>
      <c r="L11" s="27">
        <f t="shared" si="5"/>
        <v>0</v>
      </c>
      <c r="M11" s="44"/>
      <c r="N11" s="25">
        <f t="array" ref="N11">SUM(IF(Period=$A$2,IF(Site=$A$5,IF(Provider=$B11,K))))</f>
        <v>0</v>
      </c>
      <c r="O11" s="37">
        <f t="shared" si="6"/>
        <v>0</v>
      </c>
      <c r="P11" s="44"/>
      <c r="Q11" s="25">
        <f t="array" ref="Q11">SUM(IF(Period=$A$2,IF(Site=$A$5,IF(Provider=$B11,M))))</f>
        <v>0</v>
      </c>
      <c r="R11" s="26">
        <f t="array" ref="R11">SUM(IF(Period=$A$2,IF(Site=$A$5,IF(Provider=$B11,N))))</f>
        <v>0</v>
      </c>
      <c r="S11" s="27" t="e">
        <f t="shared" si="0"/>
        <v>#DIV/0!</v>
      </c>
      <c r="T11" s="27" t="e">
        <f t="shared" si="1"/>
        <v>#DIV/0!</v>
      </c>
      <c r="U11" s="20"/>
      <c r="V11" s="25">
        <f t="array" ref="V11">SUM(IF(Period=$A$2,IF(Site=$A$5,IF(Provider=$B11,P))))</f>
        <v>0</v>
      </c>
      <c r="W11" s="26">
        <f t="array" ref="W11">SUM(IF(Period=$A$2,IF(Site=$A$5,IF(Provider=$B11,Q))))</f>
        <v>0</v>
      </c>
      <c r="X11" s="27">
        <f t="shared" si="7"/>
        <v>0</v>
      </c>
      <c r="Y11" s="27">
        <f t="shared" si="8"/>
        <v>0</v>
      </c>
      <c r="Z11" s="44"/>
      <c r="AA11" s="25">
        <f t="array" ref="AA11">SUM(IF(Period=$A$2,IF(Site=$A$5,IF(Provider=$B11,G))))</f>
        <v>0</v>
      </c>
      <c r="AB11" s="26">
        <f t="array" ref="AB11">SUM(IF(Period=$A$2,IF(Site=$A$5,IF(Provider=$B11,H))))</f>
        <v>0</v>
      </c>
      <c r="AC11" s="27">
        <f t="shared" si="9"/>
        <v>0</v>
      </c>
      <c r="AD11" s="27">
        <f t="shared" si="10"/>
        <v>0</v>
      </c>
      <c r="AE11" s="44"/>
      <c r="AF11" s="20"/>
      <c r="AG11" s="20"/>
      <c r="AH11" s="20"/>
      <c r="AI11" s="20"/>
      <c r="AJ11" s="20"/>
      <c r="AK11" s="20"/>
      <c r="AL11" s="20"/>
      <c r="AM11" s="20"/>
      <c r="AN11" s="20"/>
    </row>
    <row r="12" spans="1:40" hidden="1" outlineLevel="1" x14ac:dyDescent="0.25">
      <c r="B12" s="20" t="s">
        <v>687</v>
      </c>
      <c r="C12" s="44"/>
      <c r="D12" s="25">
        <f t="array" ref="D12">SUM(IF(Period=$A$2,IF(Site=$A$5,IF(Provider=$B12,G))))</f>
        <v>210</v>
      </c>
      <c r="E12" s="26">
        <f t="array" ref="E12">SUM(IF(Period=$A$2,IF(Site=$A$5,IF(Provider=$B12,H))))</f>
        <v>7</v>
      </c>
      <c r="F12" s="27">
        <f t="shared" si="2"/>
        <v>0.71707317073170729</v>
      </c>
      <c r="G12" s="27">
        <f t="shared" si="3"/>
        <v>7.6570476091259512E-2</v>
      </c>
      <c r="H12" s="44"/>
      <c r="I12" s="25">
        <f t="array" ref="I12">SUM(IF(Period=$A$2,IF(Site=$A$5,IF(Provider=$B12,I))))</f>
        <v>219</v>
      </c>
      <c r="J12" s="26">
        <f t="array" ref="J12">SUM(IF(Period=$A$2,IF(Site=$A$5,IF(Provider=$B12,J))))</f>
        <v>9.5753424657534243</v>
      </c>
      <c r="K12" s="27">
        <f t="shared" si="4"/>
        <v>0.96769727734194744</v>
      </c>
      <c r="L12" s="27">
        <f t="shared" si="5"/>
        <v>6.0735076896341986E-2</v>
      </c>
      <c r="M12" s="44"/>
      <c r="N12" s="25">
        <f t="array" ref="N12">SUM(IF(Period=$A$2,IF(Site=$A$5,IF(Provider=$B12,K))))</f>
        <v>4</v>
      </c>
      <c r="O12" s="37">
        <f t="shared" si="6"/>
        <v>1.8264840182648401E-2</v>
      </c>
      <c r="P12" s="44"/>
      <c r="Q12" s="25">
        <f t="array" ref="Q12">SUM(IF(Period=$A$2,IF(Site=$A$5,IF(Provider=$B12,M))))</f>
        <v>0</v>
      </c>
      <c r="R12" s="26">
        <f t="array" ref="R12">SUM(IF(Period=$A$2,IF(Site=$A$5,IF(Provider=$B12,N))))</f>
        <v>0</v>
      </c>
      <c r="S12" s="27" t="e">
        <f t="shared" si="0"/>
        <v>#DIV/0!</v>
      </c>
      <c r="T12" s="27" t="e">
        <f t="shared" si="1"/>
        <v>#DIV/0!</v>
      </c>
      <c r="U12" s="20"/>
      <c r="V12" s="25">
        <f t="array" ref="V12">SUM(IF(Period=$A$2,IF(Site=$A$5,IF(Provider=$B12,P))))</f>
        <v>167</v>
      </c>
      <c r="W12" s="26">
        <f t="array" ref="W12">SUM(IF(Period=$A$2,IF(Site=$A$5,IF(Provider=$B12,Q))))</f>
        <v>38</v>
      </c>
      <c r="X12" s="27">
        <f t="shared" si="7"/>
        <v>4.1127673363577451</v>
      </c>
      <c r="Y12" s="27">
        <f t="shared" si="8"/>
        <v>0.23660564483054325</v>
      </c>
      <c r="Z12" s="44"/>
      <c r="AA12" s="25">
        <f t="array" ref="AA12">SUM(IF(Period=$A$2,IF(Site=$A$5,IF(Provider=$B12,G))))</f>
        <v>210</v>
      </c>
      <c r="AB12" s="26">
        <f t="array" ref="AB12">SUM(IF(Period=$A$2,IF(Site=$A$5,IF(Provider=$B12,H))))</f>
        <v>7</v>
      </c>
      <c r="AC12" s="27">
        <f t="shared" si="9"/>
        <v>0.71707317073170729</v>
      </c>
      <c r="AD12" s="27">
        <f t="shared" si="10"/>
        <v>7.6570476091259512E-2</v>
      </c>
      <c r="AE12" s="44"/>
      <c r="AF12" s="20"/>
      <c r="AG12" s="20"/>
      <c r="AH12" s="20"/>
      <c r="AI12" s="20"/>
      <c r="AJ12" s="20"/>
      <c r="AK12" s="20"/>
      <c r="AL12" s="20"/>
      <c r="AM12" s="20"/>
      <c r="AN12" s="20"/>
    </row>
    <row r="13" spans="1:40" hidden="1" outlineLevel="1" x14ac:dyDescent="0.25">
      <c r="B13" s="20" t="s">
        <v>969</v>
      </c>
      <c r="C13" s="44"/>
      <c r="D13" s="25">
        <f t="array" ref="D13">SUM(IF(Period=$A$2,IF(Site=$A$5,IF(Provider=$B13,G))))</f>
        <v>0</v>
      </c>
      <c r="E13" s="26">
        <f t="array" ref="E13">SUM(IF(Period=$A$2,IF(Site=$A$5,IF(Provider=$B13,H))))</f>
        <v>0</v>
      </c>
      <c r="F13" s="27">
        <f t="shared" si="2"/>
        <v>0</v>
      </c>
      <c r="G13" s="27">
        <f t="shared" si="3"/>
        <v>0</v>
      </c>
      <c r="H13" s="44"/>
      <c r="I13" s="25">
        <f t="array" ref="I13">SUM(IF(Period=$A$2,IF(Site=$A$5,IF(Provider=$B13,I))))</f>
        <v>0</v>
      </c>
      <c r="J13" s="26">
        <f t="array" ref="J13">SUM(IF(Period=$A$2,IF(Site=$A$5,IF(Provider=$B13,J))))</f>
        <v>0</v>
      </c>
      <c r="K13" s="27">
        <f t="shared" si="4"/>
        <v>0</v>
      </c>
      <c r="L13" s="27">
        <f t="shared" si="5"/>
        <v>0</v>
      </c>
      <c r="M13" s="44"/>
      <c r="N13" s="25">
        <f t="array" ref="N13">SUM(IF(Period=$A$2,IF(Site=$A$5,IF(Provider=$B13,K))))</f>
        <v>0</v>
      </c>
      <c r="O13" s="37">
        <f t="shared" si="6"/>
        <v>0</v>
      </c>
      <c r="P13" s="44"/>
      <c r="Q13" s="25">
        <f t="array" ref="Q13">SUM(IF(Period=$A$2,IF(Site=$A$5,IF(Provider=$B13,M))))</f>
        <v>0</v>
      </c>
      <c r="R13" s="26">
        <f t="array" ref="R13">SUM(IF(Period=$A$2,IF(Site=$A$5,IF(Provider=$B13,N))))</f>
        <v>0</v>
      </c>
      <c r="S13" s="27" t="e">
        <f t="shared" si="0"/>
        <v>#DIV/0!</v>
      </c>
      <c r="T13" s="27" t="e">
        <f t="shared" si="1"/>
        <v>#DIV/0!</v>
      </c>
      <c r="U13" s="20"/>
      <c r="V13" s="25">
        <f t="array" ref="V13">SUM(IF(Period=$A$2,IF(Site=$A$5,IF(Provider=$B13,P))))</f>
        <v>0</v>
      </c>
      <c r="W13" s="26">
        <f t="array" ref="W13">SUM(IF(Period=$A$2,IF(Site=$A$5,IF(Provider=$B13,Q))))</f>
        <v>0</v>
      </c>
      <c r="X13" s="27">
        <f t="shared" si="7"/>
        <v>0</v>
      </c>
      <c r="Y13" s="27">
        <f t="shared" si="8"/>
        <v>0</v>
      </c>
      <c r="Z13" s="44"/>
      <c r="AA13" s="25">
        <f t="array" ref="AA13">SUM(IF(Period=$A$2,IF(Site=$A$5,IF(Provider=$B13,G))))</f>
        <v>0</v>
      </c>
      <c r="AB13" s="26">
        <f t="array" ref="AB13">SUM(IF(Period=$A$2,IF(Site=$A$5,IF(Provider=$B13,H))))</f>
        <v>0</v>
      </c>
      <c r="AC13" s="27">
        <f t="shared" si="9"/>
        <v>0</v>
      </c>
      <c r="AD13" s="27">
        <f t="shared" si="10"/>
        <v>0</v>
      </c>
      <c r="AE13" s="44"/>
      <c r="AF13" s="20"/>
      <c r="AG13" s="20"/>
      <c r="AH13" s="20"/>
      <c r="AI13" s="20"/>
      <c r="AJ13" s="20"/>
      <c r="AK13" s="20"/>
      <c r="AL13" s="20"/>
      <c r="AM13" s="20"/>
      <c r="AN13" s="20"/>
    </row>
    <row r="14" spans="1:40" hidden="1" outlineLevel="1" x14ac:dyDescent="0.25">
      <c r="B14" s="20" t="s">
        <v>915</v>
      </c>
      <c r="C14" s="44"/>
      <c r="D14" s="25">
        <f t="array" ref="D14">SUM(IF(Period=$A$2,IF(Site=$A$5,IF(Provider=$B14,G))))</f>
        <v>0</v>
      </c>
      <c r="E14" s="26">
        <f t="array" ref="E14">SUM(IF(Period=$A$2,IF(Site=$A$5,IF(Provider=$B14,H))))</f>
        <v>0</v>
      </c>
      <c r="F14" s="27">
        <f t="shared" si="2"/>
        <v>0</v>
      </c>
      <c r="G14" s="27">
        <f t="shared" si="3"/>
        <v>0</v>
      </c>
      <c r="H14" s="44"/>
      <c r="I14" s="25">
        <f t="array" ref="I14">SUM(IF(Period=$A$2,IF(Site=$A$5,IF(Provider=$B14,I))))</f>
        <v>0</v>
      </c>
      <c r="J14" s="26">
        <f t="array" ref="J14">SUM(IF(Period=$A$2,IF(Site=$A$5,IF(Provider=$B14,J))))</f>
        <v>0</v>
      </c>
      <c r="K14" s="27">
        <f t="shared" si="4"/>
        <v>0</v>
      </c>
      <c r="L14" s="27">
        <f t="shared" si="5"/>
        <v>0</v>
      </c>
      <c r="M14" s="44"/>
      <c r="N14" s="25">
        <f t="array" ref="N14">SUM(IF(Period=$A$2,IF(Site=$A$5,IF(Provider=$B14,K))))</f>
        <v>0</v>
      </c>
      <c r="O14" s="37">
        <f t="shared" si="6"/>
        <v>0</v>
      </c>
      <c r="P14" s="44"/>
      <c r="Q14" s="25">
        <f t="array" ref="Q14">SUM(IF(Period=$A$2,IF(Site=$A$5,IF(Provider=$B14,M))))</f>
        <v>0</v>
      </c>
      <c r="R14" s="26">
        <f t="array" ref="R14">SUM(IF(Period=$A$2,IF(Site=$A$5,IF(Provider=$B14,N))))</f>
        <v>0</v>
      </c>
      <c r="S14" s="27" t="e">
        <f t="shared" si="0"/>
        <v>#DIV/0!</v>
      </c>
      <c r="T14" s="27" t="e">
        <f t="shared" si="1"/>
        <v>#DIV/0!</v>
      </c>
      <c r="U14" s="20"/>
      <c r="V14" s="25">
        <f t="array" ref="V14">SUM(IF(Period=$A$2,IF(Site=$A$5,IF(Provider=$B14,P))))</f>
        <v>0</v>
      </c>
      <c r="W14" s="26">
        <f t="array" ref="W14">SUM(IF(Period=$A$2,IF(Site=$A$5,IF(Provider=$B14,Q))))</f>
        <v>0</v>
      </c>
      <c r="X14" s="27">
        <f t="shared" si="7"/>
        <v>0</v>
      </c>
      <c r="Y14" s="27">
        <f t="shared" si="8"/>
        <v>0</v>
      </c>
      <c r="Z14" s="44"/>
      <c r="AA14" s="25">
        <f t="array" ref="AA14">SUM(IF(Period=$A$2,IF(Site=$A$5,IF(Provider=$B14,G))))</f>
        <v>0</v>
      </c>
      <c r="AB14" s="26">
        <f t="array" ref="AB14">SUM(IF(Period=$A$2,IF(Site=$A$5,IF(Provider=$B14,H))))</f>
        <v>0</v>
      </c>
      <c r="AC14" s="27">
        <f t="shared" si="9"/>
        <v>0</v>
      </c>
      <c r="AD14" s="27">
        <f t="shared" si="10"/>
        <v>0</v>
      </c>
      <c r="AE14" s="44"/>
      <c r="AF14" s="20"/>
      <c r="AG14" s="20"/>
      <c r="AH14" s="20"/>
      <c r="AI14" s="20"/>
      <c r="AJ14" s="20"/>
      <c r="AK14" s="20"/>
      <c r="AL14" s="20"/>
      <c r="AM14" s="20"/>
      <c r="AN14" s="20"/>
    </row>
    <row r="15" spans="1:40" hidden="1" outlineLevel="1" x14ac:dyDescent="0.25">
      <c r="B15" s="20" t="s">
        <v>762</v>
      </c>
      <c r="C15" s="44"/>
      <c r="D15" s="25">
        <f t="array" ref="D15">SUM(IF(Period=$A$2,IF(Site=$A$5,IF(Provider=$B15,G))))</f>
        <v>0</v>
      </c>
      <c r="E15" s="26">
        <f t="array" ref="E15">SUM(IF(Period=$A$2,IF(Site=$A$5,IF(Provider=$B15,H))))</f>
        <v>0</v>
      </c>
      <c r="F15" s="27">
        <f t="shared" si="2"/>
        <v>0</v>
      </c>
      <c r="G15" s="27">
        <f t="shared" si="3"/>
        <v>0</v>
      </c>
      <c r="H15" s="44"/>
      <c r="I15" s="25">
        <f t="array" ref="I15">SUM(IF(Period=$A$2,IF(Site=$A$5,IF(Provider=$B15,I))))</f>
        <v>0</v>
      </c>
      <c r="J15" s="26">
        <f t="array" ref="J15">SUM(IF(Period=$A$2,IF(Site=$A$5,IF(Provider=$B15,J))))</f>
        <v>0</v>
      </c>
      <c r="K15" s="27">
        <f t="shared" si="4"/>
        <v>0</v>
      </c>
      <c r="L15" s="27">
        <f t="shared" si="5"/>
        <v>0</v>
      </c>
      <c r="M15" s="44"/>
      <c r="N15" s="25">
        <f t="array" ref="N15">SUM(IF(Period=$A$2,IF(Site=$A$5,IF(Provider=$B15,K))))</f>
        <v>0</v>
      </c>
      <c r="O15" s="37">
        <f t="shared" si="6"/>
        <v>0</v>
      </c>
      <c r="P15" s="44"/>
      <c r="Q15" s="25">
        <f t="array" ref="Q15">SUM(IF(Period=$A$2,IF(Site=$A$5,IF(Provider=$B15,M))))</f>
        <v>0</v>
      </c>
      <c r="R15" s="26">
        <f t="array" ref="R15">SUM(IF(Period=$A$2,IF(Site=$A$5,IF(Provider=$B15,N))))</f>
        <v>0</v>
      </c>
      <c r="S15" s="27" t="e">
        <f t="shared" si="0"/>
        <v>#DIV/0!</v>
      </c>
      <c r="T15" s="27" t="e">
        <f t="shared" si="1"/>
        <v>#DIV/0!</v>
      </c>
      <c r="U15" s="20"/>
      <c r="V15" s="25">
        <f t="array" ref="V15">SUM(IF(Period=$A$2,IF(Site=$A$5,IF(Provider=$B15,P))))</f>
        <v>0</v>
      </c>
      <c r="W15" s="26">
        <f t="array" ref="W15">SUM(IF(Period=$A$2,IF(Site=$A$5,IF(Provider=$B15,Q))))</f>
        <v>0</v>
      </c>
      <c r="X15" s="27">
        <f t="shared" si="7"/>
        <v>0</v>
      </c>
      <c r="Y15" s="27">
        <f t="shared" si="8"/>
        <v>0</v>
      </c>
      <c r="Z15" s="44"/>
      <c r="AA15" s="25">
        <f t="array" ref="AA15">SUM(IF(Period=$A$2,IF(Site=$A$5,IF(Provider=$B15,G))))</f>
        <v>0</v>
      </c>
      <c r="AB15" s="26">
        <f t="array" ref="AB15">SUM(IF(Period=$A$2,IF(Site=$A$5,IF(Provider=$B15,H))))</f>
        <v>0</v>
      </c>
      <c r="AC15" s="27">
        <f t="shared" si="9"/>
        <v>0</v>
      </c>
      <c r="AD15" s="27">
        <f t="shared" si="10"/>
        <v>0</v>
      </c>
      <c r="AE15" s="44"/>
      <c r="AF15" s="20"/>
      <c r="AG15" s="20"/>
      <c r="AH15" s="20"/>
      <c r="AI15" s="20"/>
      <c r="AJ15" s="20"/>
      <c r="AK15" s="20"/>
      <c r="AL15" s="20"/>
      <c r="AM15" s="20"/>
      <c r="AN15" s="20"/>
    </row>
    <row r="16" spans="1:40" hidden="1" outlineLevel="1" x14ac:dyDescent="0.25">
      <c r="B16" s="20" t="s">
        <v>993</v>
      </c>
      <c r="C16" s="44"/>
      <c r="D16" s="25">
        <f t="array" ref="D16">SUM(IF(Period=$A$2,IF(Site=$A$5,IF(Provider=$B16,G))))</f>
        <v>0</v>
      </c>
      <c r="E16" s="26">
        <f t="array" ref="E16">SUM(IF(Period=$A$2,IF(Site=$A$5,IF(Provider=$B16,H))))</f>
        <v>0</v>
      </c>
      <c r="F16" s="27">
        <f t="shared" si="2"/>
        <v>0</v>
      </c>
      <c r="G16" s="27">
        <f t="shared" si="3"/>
        <v>0</v>
      </c>
      <c r="H16" s="44"/>
      <c r="I16" s="25">
        <f t="array" ref="I16">SUM(IF(Period=$A$2,IF(Site=$A$5,IF(Provider=$B16,I))))</f>
        <v>0</v>
      </c>
      <c r="J16" s="26">
        <f t="array" ref="J16">SUM(IF(Period=$A$2,IF(Site=$A$5,IF(Provider=$B16,J))))</f>
        <v>0</v>
      </c>
      <c r="K16" s="27">
        <f t="shared" si="4"/>
        <v>0</v>
      </c>
      <c r="L16" s="27">
        <f t="shared" si="5"/>
        <v>0</v>
      </c>
      <c r="M16" s="44"/>
      <c r="N16" s="25">
        <f t="array" ref="N16">SUM(IF(Period=$A$2,IF(Site=$A$5,IF(Provider=$B16,K))))</f>
        <v>0</v>
      </c>
      <c r="O16" s="37">
        <f t="shared" si="6"/>
        <v>0</v>
      </c>
      <c r="P16" s="44"/>
      <c r="Q16" s="25">
        <f t="array" ref="Q16">SUM(IF(Period=$A$2,IF(Site=$A$5,IF(Provider=$B16,M))))</f>
        <v>0</v>
      </c>
      <c r="R16" s="26">
        <f t="array" ref="R16">SUM(IF(Period=$A$2,IF(Site=$A$5,IF(Provider=$B16,N))))</f>
        <v>0</v>
      </c>
      <c r="S16" s="27" t="e">
        <f t="shared" si="0"/>
        <v>#DIV/0!</v>
      </c>
      <c r="T16" s="27" t="e">
        <f t="shared" si="1"/>
        <v>#DIV/0!</v>
      </c>
      <c r="U16" s="20"/>
      <c r="V16" s="25">
        <f t="array" ref="V16">SUM(IF(Period=$A$2,IF(Site=$A$5,IF(Provider=$B16,P))))</f>
        <v>0</v>
      </c>
      <c r="W16" s="26">
        <f t="array" ref="W16">SUM(IF(Period=$A$2,IF(Site=$A$5,IF(Provider=$B16,Q))))</f>
        <v>0</v>
      </c>
      <c r="X16" s="27">
        <f t="shared" si="7"/>
        <v>0</v>
      </c>
      <c r="Y16" s="27">
        <f t="shared" si="8"/>
        <v>0</v>
      </c>
      <c r="Z16" s="44"/>
      <c r="AA16" s="25">
        <f t="array" ref="AA16">SUM(IF(Period=$A$2,IF(Site=$A$5,IF(Provider=$B16,G))))</f>
        <v>0</v>
      </c>
      <c r="AB16" s="26">
        <f t="array" ref="AB16">SUM(IF(Period=$A$2,IF(Site=$A$5,IF(Provider=$B16,H))))</f>
        <v>0</v>
      </c>
      <c r="AC16" s="27">
        <f t="shared" si="9"/>
        <v>0</v>
      </c>
      <c r="AD16" s="27">
        <f t="shared" si="10"/>
        <v>0</v>
      </c>
      <c r="AE16" s="44"/>
      <c r="AF16" s="20"/>
      <c r="AG16" s="20"/>
      <c r="AH16" s="20"/>
      <c r="AI16" s="20"/>
      <c r="AJ16" s="20"/>
      <c r="AK16" s="20"/>
      <c r="AL16" s="20"/>
      <c r="AM16" s="20"/>
      <c r="AN16" s="20"/>
    </row>
    <row r="17" spans="2:40" hidden="1" outlineLevel="1" x14ac:dyDescent="0.25">
      <c r="B17" s="20" t="s">
        <v>965</v>
      </c>
      <c r="C17" s="44"/>
      <c r="D17" s="25">
        <f t="array" ref="D17">SUM(IF(Period=$A$2,IF(Site=$A$5,IF(Provider=$B17,G))))</f>
        <v>0</v>
      </c>
      <c r="E17" s="26">
        <f t="array" ref="E17">SUM(IF(Period=$A$2,IF(Site=$A$5,IF(Provider=$B17,H))))</f>
        <v>0</v>
      </c>
      <c r="F17" s="27">
        <f t="shared" si="2"/>
        <v>0</v>
      </c>
      <c r="G17" s="27">
        <f t="shared" si="3"/>
        <v>0</v>
      </c>
      <c r="H17" s="44"/>
      <c r="I17" s="25">
        <f t="array" ref="I17">SUM(IF(Period=$A$2,IF(Site=$A$5,IF(Provider=$B17,I))))</f>
        <v>0</v>
      </c>
      <c r="J17" s="26">
        <f t="array" ref="J17">SUM(IF(Period=$A$2,IF(Site=$A$5,IF(Provider=$B17,J))))</f>
        <v>0</v>
      </c>
      <c r="K17" s="27">
        <f t="shared" si="4"/>
        <v>0</v>
      </c>
      <c r="L17" s="27">
        <f t="shared" si="5"/>
        <v>0</v>
      </c>
      <c r="M17" s="44"/>
      <c r="N17" s="25">
        <f t="array" ref="N17">SUM(IF(Period=$A$2,IF(Site=$A$5,IF(Provider=$B17,K))))</f>
        <v>0</v>
      </c>
      <c r="O17" s="37">
        <f t="shared" si="6"/>
        <v>0</v>
      </c>
      <c r="P17" s="44"/>
      <c r="Q17" s="25">
        <f t="array" ref="Q17">SUM(IF(Period=$A$2,IF(Site=$A$5,IF(Provider=$B17,M))))</f>
        <v>0</v>
      </c>
      <c r="R17" s="26">
        <f t="array" ref="R17">SUM(IF(Period=$A$2,IF(Site=$A$5,IF(Provider=$B17,N))))</f>
        <v>0</v>
      </c>
      <c r="S17" s="27" t="e">
        <f t="shared" si="0"/>
        <v>#DIV/0!</v>
      </c>
      <c r="T17" s="27" t="e">
        <f t="shared" si="1"/>
        <v>#DIV/0!</v>
      </c>
      <c r="U17" s="20"/>
      <c r="V17" s="25">
        <f t="array" ref="V17">SUM(IF(Period=$A$2,IF(Site=$A$5,IF(Provider=$B17,P))))</f>
        <v>0</v>
      </c>
      <c r="W17" s="26">
        <f t="array" ref="W17">SUM(IF(Period=$A$2,IF(Site=$A$5,IF(Provider=$B17,Q))))</f>
        <v>0</v>
      </c>
      <c r="X17" s="27">
        <f t="shared" si="7"/>
        <v>0</v>
      </c>
      <c r="Y17" s="27">
        <f t="shared" si="8"/>
        <v>0</v>
      </c>
      <c r="Z17" s="44"/>
      <c r="AA17" s="25">
        <f t="array" ref="AA17">SUM(IF(Period=$A$2,IF(Site=$A$5,IF(Provider=$B17,G))))</f>
        <v>0</v>
      </c>
      <c r="AB17" s="26">
        <f t="array" ref="AB17">SUM(IF(Period=$A$2,IF(Site=$A$5,IF(Provider=$B17,H))))</f>
        <v>0</v>
      </c>
      <c r="AC17" s="27">
        <f t="shared" si="9"/>
        <v>0</v>
      </c>
      <c r="AD17" s="27">
        <f t="shared" si="10"/>
        <v>0</v>
      </c>
      <c r="AE17" s="44"/>
      <c r="AF17" s="20"/>
      <c r="AG17" s="20"/>
      <c r="AH17" s="20"/>
      <c r="AI17" s="20"/>
      <c r="AJ17" s="20"/>
      <c r="AK17" s="20"/>
      <c r="AL17" s="20"/>
      <c r="AM17" s="20"/>
      <c r="AN17" s="20"/>
    </row>
    <row r="18" spans="2:40" hidden="1" outlineLevel="1" x14ac:dyDescent="0.25">
      <c r="B18" s="20" t="s">
        <v>688</v>
      </c>
      <c r="C18" s="44"/>
      <c r="D18" s="25">
        <f t="array" ref="D18">SUM(IF(Period=$A$2,IF(Site=$A$5,IF(Provider=$B18,G))))</f>
        <v>124</v>
      </c>
      <c r="E18" s="26">
        <f t="array" ref="E18">SUM(IF(Period=$A$2,IF(Site=$A$5,IF(Provider=$B18,H))))</f>
        <v>8</v>
      </c>
      <c r="F18" s="27">
        <f t="shared" si="2"/>
        <v>0.48390243902439023</v>
      </c>
      <c r="G18" s="27">
        <f t="shared" si="3"/>
        <v>5.1672049171788727E-2</v>
      </c>
      <c r="H18" s="44"/>
      <c r="I18" s="25">
        <f t="array" ref="I18">SUM(IF(Period=$A$2,IF(Site=$A$5,IF(Provider=$B18,I))))</f>
        <v>156</v>
      </c>
      <c r="J18" s="26">
        <f t="array" ref="J18">SUM(IF(Period=$A$2,IF(Site=$A$5,IF(Provider=$B18,J))))</f>
        <v>8.7243589743589745</v>
      </c>
      <c r="K18" s="27">
        <f t="shared" si="4"/>
        <v>0.62805722196585145</v>
      </c>
      <c r="L18" s="27">
        <f t="shared" si="5"/>
        <v>3.9418426159237699E-2</v>
      </c>
      <c r="M18" s="44"/>
      <c r="N18" s="25">
        <f t="array" ref="N18">SUM(IF(Period=$A$2,IF(Site=$A$5,IF(Provider=$B18,K))))</f>
        <v>10</v>
      </c>
      <c r="O18" s="37">
        <f t="shared" si="6"/>
        <v>6.4102564102564097E-2</v>
      </c>
      <c r="P18" s="44"/>
      <c r="Q18" s="25">
        <f t="array" ref="Q18">SUM(IF(Period=$A$2,IF(Site=$A$5,IF(Provider=$B18,M))))</f>
        <v>0</v>
      </c>
      <c r="R18" s="26">
        <f t="array" ref="R18">SUM(IF(Period=$A$2,IF(Site=$A$5,IF(Provider=$B18,N))))</f>
        <v>0</v>
      </c>
      <c r="S18" s="27" t="e">
        <f t="shared" si="0"/>
        <v>#DIV/0!</v>
      </c>
      <c r="T18" s="27" t="e">
        <f t="shared" si="1"/>
        <v>#DIV/0!</v>
      </c>
      <c r="U18" s="20"/>
      <c r="V18" s="25">
        <f t="array" ref="V18">SUM(IF(Period=$A$2,IF(Site=$A$5,IF(Provider=$B18,P))))</f>
        <v>114</v>
      </c>
      <c r="W18" s="26">
        <f t="array" ref="W18">SUM(IF(Period=$A$2,IF(Site=$A$5,IF(Provider=$B18,Q))))</f>
        <v>31</v>
      </c>
      <c r="X18" s="27">
        <f t="shared" si="7"/>
        <v>2.2903434867141934</v>
      </c>
      <c r="Y18" s="27">
        <f t="shared" si="8"/>
        <v>0.1317624249655121</v>
      </c>
      <c r="Z18" s="44"/>
      <c r="AA18" s="25">
        <f t="array" ref="AA18">SUM(IF(Period=$A$2,IF(Site=$A$5,IF(Provider=$B18,G))))</f>
        <v>124</v>
      </c>
      <c r="AB18" s="26">
        <f t="array" ref="AB18">SUM(IF(Period=$A$2,IF(Site=$A$5,IF(Provider=$B18,H))))</f>
        <v>8</v>
      </c>
      <c r="AC18" s="27">
        <f t="shared" si="9"/>
        <v>0.48390243902439023</v>
      </c>
      <c r="AD18" s="27">
        <f t="shared" si="10"/>
        <v>5.1672049171788727E-2</v>
      </c>
      <c r="AE18" s="44"/>
      <c r="AF18" s="20"/>
      <c r="AG18" s="20"/>
      <c r="AH18" s="20"/>
      <c r="AI18" s="20"/>
      <c r="AJ18" s="20"/>
      <c r="AK18" s="20"/>
      <c r="AL18" s="20"/>
      <c r="AM18" s="20"/>
      <c r="AN18" s="20"/>
    </row>
    <row r="19" spans="2:40" hidden="1" outlineLevel="1" x14ac:dyDescent="0.25">
      <c r="B19" s="20" t="s">
        <v>760</v>
      </c>
      <c r="C19" s="44"/>
      <c r="D19" s="25">
        <f t="array" ref="D19">SUM(IF(Period=$A$2,IF(Site=$A$5,IF(Provider=$B19,G))))</f>
        <v>0</v>
      </c>
      <c r="E19" s="26">
        <f t="array" ref="E19">SUM(IF(Period=$A$2,IF(Site=$A$5,IF(Provider=$B19,H))))</f>
        <v>0</v>
      </c>
      <c r="F19" s="27">
        <f t="shared" si="2"/>
        <v>0</v>
      </c>
      <c r="G19" s="27">
        <f t="shared" si="3"/>
        <v>0</v>
      </c>
      <c r="H19" s="44"/>
      <c r="I19" s="25">
        <f t="array" ref="I19">SUM(IF(Period=$A$2,IF(Site=$A$5,IF(Provider=$B19,I))))</f>
        <v>0</v>
      </c>
      <c r="J19" s="26">
        <f t="array" ref="J19">SUM(IF(Period=$A$2,IF(Site=$A$5,IF(Provider=$B19,J))))</f>
        <v>0</v>
      </c>
      <c r="K19" s="27">
        <f t="shared" si="4"/>
        <v>0</v>
      </c>
      <c r="L19" s="27">
        <f t="shared" si="5"/>
        <v>0</v>
      </c>
      <c r="M19" s="44"/>
      <c r="N19" s="25">
        <f t="array" ref="N19">SUM(IF(Period=$A$2,IF(Site=$A$5,IF(Provider=$B19,K))))</f>
        <v>0</v>
      </c>
      <c r="O19" s="37">
        <f t="shared" si="6"/>
        <v>0</v>
      </c>
      <c r="P19" s="44"/>
      <c r="Q19" s="25">
        <f t="array" ref="Q19">SUM(IF(Period=$A$2,IF(Site=$A$5,IF(Provider=$B19,M))))</f>
        <v>0</v>
      </c>
      <c r="R19" s="26">
        <f t="array" ref="R19">SUM(IF(Period=$A$2,IF(Site=$A$5,IF(Provider=$B19,N))))</f>
        <v>0</v>
      </c>
      <c r="S19" s="27" t="e">
        <f t="shared" si="0"/>
        <v>#DIV/0!</v>
      </c>
      <c r="T19" s="27" t="e">
        <f t="shared" si="1"/>
        <v>#DIV/0!</v>
      </c>
      <c r="U19" s="20"/>
      <c r="V19" s="25">
        <f t="array" ref="V19">SUM(IF(Period=$A$2,IF(Site=$A$5,IF(Provider=$B19,P))))</f>
        <v>0</v>
      </c>
      <c r="W19" s="26">
        <f t="array" ref="W19">SUM(IF(Period=$A$2,IF(Site=$A$5,IF(Provider=$B19,Q))))</f>
        <v>0</v>
      </c>
      <c r="X19" s="27">
        <f t="shared" si="7"/>
        <v>0</v>
      </c>
      <c r="Y19" s="27">
        <f t="shared" si="8"/>
        <v>0</v>
      </c>
      <c r="Z19" s="44"/>
      <c r="AA19" s="25">
        <f t="array" ref="AA19">SUM(IF(Period=$A$2,IF(Site=$A$5,IF(Provider=$B19,G))))</f>
        <v>0</v>
      </c>
      <c r="AB19" s="26">
        <f t="array" ref="AB19">SUM(IF(Period=$A$2,IF(Site=$A$5,IF(Provider=$B19,H))))</f>
        <v>0</v>
      </c>
      <c r="AC19" s="27">
        <f t="shared" si="9"/>
        <v>0</v>
      </c>
      <c r="AD19" s="27">
        <f t="shared" si="10"/>
        <v>0</v>
      </c>
      <c r="AE19" s="44"/>
      <c r="AF19" s="20"/>
      <c r="AG19" s="20"/>
      <c r="AH19" s="20"/>
      <c r="AI19" s="20"/>
      <c r="AJ19" s="20"/>
      <c r="AK19" s="20"/>
      <c r="AL19" s="20"/>
      <c r="AM19" s="20"/>
      <c r="AN19" s="20"/>
    </row>
    <row r="20" spans="2:40" hidden="1" outlineLevel="1" x14ac:dyDescent="0.25">
      <c r="B20" s="20" t="s">
        <v>111</v>
      </c>
      <c r="C20" s="44"/>
      <c r="D20" s="25">
        <f t="array" ref="D20">SUM(IF(Period=$A$2,IF(Site=$A$5,IF(Provider=$B20,G))))</f>
        <v>0</v>
      </c>
      <c r="E20" s="26">
        <f t="array" ref="E20">SUM(IF(Period=$A$2,IF(Site=$A$5,IF(Provider=$B20,H))))</f>
        <v>0</v>
      </c>
      <c r="F20" s="27">
        <f t="shared" si="2"/>
        <v>0</v>
      </c>
      <c r="G20" s="27">
        <f t="shared" si="3"/>
        <v>0</v>
      </c>
      <c r="H20" s="44"/>
      <c r="I20" s="25">
        <f t="array" ref="I20">SUM(IF(Period=$A$2,IF(Site=$A$5,IF(Provider=$B20,I))))</f>
        <v>0</v>
      </c>
      <c r="J20" s="26">
        <f t="array" ref="J20">SUM(IF(Period=$A$2,IF(Site=$A$5,IF(Provider=$B20,J))))</f>
        <v>0</v>
      </c>
      <c r="K20" s="27">
        <f t="shared" si="4"/>
        <v>0</v>
      </c>
      <c r="L20" s="27">
        <f t="shared" si="5"/>
        <v>0</v>
      </c>
      <c r="M20" s="44"/>
      <c r="N20" s="25">
        <f t="array" ref="N20">SUM(IF(Period=$A$2,IF(Site=$A$5,IF(Provider=$B20,K))))</f>
        <v>0</v>
      </c>
      <c r="O20" s="37">
        <f t="shared" si="6"/>
        <v>0</v>
      </c>
      <c r="P20" s="44"/>
      <c r="Q20" s="25">
        <f t="array" ref="Q20">SUM(IF(Period=$A$2,IF(Site=$A$5,IF(Provider=$B20,M))))</f>
        <v>0</v>
      </c>
      <c r="R20" s="26">
        <f t="array" ref="R20">SUM(IF(Period=$A$2,IF(Site=$A$5,IF(Provider=$B20,N))))</f>
        <v>0</v>
      </c>
      <c r="S20" s="27" t="e">
        <f t="shared" si="0"/>
        <v>#DIV/0!</v>
      </c>
      <c r="T20" s="27" t="e">
        <f t="shared" si="1"/>
        <v>#DIV/0!</v>
      </c>
      <c r="U20" s="20"/>
      <c r="V20" s="25">
        <f t="array" ref="V20">SUM(IF(Period=$A$2,IF(Site=$A$5,IF(Provider=$B20,P))))</f>
        <v>0</v>
      </c>
      <c r="W20" s="26">
        <f t="array" ref="W20">SUM(IF(Period=$A$2,IF(Site=$A$5,IF(Provider=$B20,Q))))</f>
        <v>0</v>
      </c>
      <c r="X20" s="27">
        <f t="shared" si="7"/>
        <v>0</v>
      </c>
      <c r="Y20" s="27">
        <f t="shared" si="8"/>
        <v>0</v>
      </c>
      <c r="Z20" s="44"/>
      <c r="AA20" s="25">
        <f t="array" ref="AA20">SUM(IF(Period=$A$2,IF(Site=$A$5,IF(Provider=$B20,G))))</f>
        <v>0</v>
      </c>
      <c r="AB20" s="26">
        <f t="array" ref="AB20">SUM(IF(Period=$A$2,IF(Site=$A$5,IF(Provider=$B20,H))))</f>
        <v>0</v>
      </c>
      <c r="AC20" s="27">
        <f t="shared" si="9"/>
        <v>0</v>
      </c>
      <c r="AD20" s="27">
        <f t="shared" si="10"/>
        <v>0</v>
      </c>
      <c r="AE20" s="44"/>
      <c r="AF20" s="20"/>
      <c r="AG20" s="20"/>
      <c r="AH20" s="20"/>
      <c r="AI20" s="20"/>
      <c r="AJ20" s="20"/>
      <c r="AK20" s="20"/>
      <c r="AL20" s="20"/>
      <c r="AM20" s="20"/>
      <c r="AN20" s="20"/>
    </row>
    <row r="21" spans="2:40" hidden="1" outlineLevel="1" x14ac:dyDescent="0.25">
      <c r="B21" s="20" t="s">
        <v>896</v>
      </c>
      <c r="C21" s="44"/>
      <c r="D21" s="25">
        <f t="array" ref="D21">SUM(IF(Period=$A$2,IF(Site=$A$5,IF(Provider=$B21,G))))</f>
        <v>0</v>
      </c>
      <c r="E21" s="26">
        <f t="array" ref="E21">SUM(IF(Period=$A$2,IF(Site=$A$5,IF(Provider=$B21,H))))</f>
        <v>0</v>
      </c>
      <c r="F21" s="27">
        <f t="shared" si="2"/>
        <v>0</v>
      </c>
      <c r="G21" s="27">
        <f t="shared" si="3"/>
        <v>0</v>
      </c>
      <c r="H21" s="44"/>
      <c r="I21" s="25">
        <f t="array" ref="I21">SUM(IF(Period=$A$2,IF(Site=$A$5,IF(Provider=$B21,I))))</f>
        <v>0</v>
      </c>
      <c r="J21" s="26">
        <f t="array" ref="J21">SUM(IF(Period=$A$2,IF(Site=$A$5,IF(Provider=$B21,J))))</f>
        <v>0</v>
      </c>
      <c r="K21" s="27">
        <f t="shared" si="4"/>
        <v>0</v>
      </c>
      <c r="L21" s="27">
        <f t="shared" si="5"/>
        <v>0</v>
      </c>
      <c r="M21" s="44"/>
      <c r="N21" s="25">
        <f t="array" ref="N21">SUM(IF(Period=$A$2,IF(Site=$A$5,IF(Provider=$B21,K))))</f>
        <v>0</v>
      </c>
      <c r="O21" s="37">
        <f t="shared" si="6"/>
        <v>0</v>
      </c>
      <c r="P21" s="44"/>
      <c r="Q21" s="25">
        <f t="array" ref="Q21">SUM(IF(Period=$A$2,IF(Site=$A$5,IF(Provider=$B21,M))))</f>
        <v>0</v>
      </c>
      <c r="R21" s="26">
        <f t="array" ref="R21">SUM(IF(Period=$A$2,IF(Site=$A$5,IF(Provider=$B21,N))))</f>
        <v>0</v>
      </c>
      <c r="S21" s="27" t="e">
        <f t="shared" si="0"/>
        <v>#DIV/0!</v>
      </c>
      <c r="T21" s="27" t="e">
        <f t="shared" si="1"/>
        <v>#DIV/0!</v>
      </c>
      <c r="U21" s="20"/>
      <c r="V21" s="25">
        <f t="array" ref="V21">SUM(IF(Period=$A$2,IF(Site=$A$5,IF(Provider=$B21,P))))</f>
        <v>0</v>
      </c>
      <c r="W21" s="26">
        <f t="array" ref="W21">SUM(IF(Period=$A$2,IF(Site=$A$5,IF(Provider=$B21,Q))))</f>
        <v>0</v>
      </c>
      <c r="X21" s="27">
        <f t="shared" si="7"/>
        <v>0</v>
      </c>
      <c r="Y21" s="27">
        <f t="shared" si="8"/>
        <v>0</v>
      </c>
      <c r="Z21" s="44"/>
      <c r="AA21" s="25">
        <f t="array" ref="AA21">SUM(IF(Period=$A$2,IF(Site=$A$5,IF(Provider=$B21,G))))</f>
        <v>0</v>
      </c>
      <c r="AB21" s="26">
        <f t="array" ref="AB21">SUM(IF(Period=$A$2,IF(Site=$A$5,IF(Provider=$B21,H))))</f>
        <v>0</v>
      </c>
      <c r="AC21" s="27">
        <f t="shared" si="9"/>
        <v>0</v>
      </c>
      <c r="AD21" s="27">
        <f t="shared" si="10"/>
        <v>0</v>
      </c>
      <c r="AE21" s="44"/>
      <c r="AF21" s="20"/>
      <c r="AG21" s="20"/>
      <c r="AH21" s="20"/>
      <c r="AI21" s="20"/>
      <c r="AJ21" s="20"/>
      <c r="AK21" s="20"/>
      <c r="AL21" s="20"/>
      <c r="AM21" s="20"/>
      <c r="AN21" s="20"/>
    </row>
    <row r="22" spans="2:40" hidden="1" outlineLevel="1" x14ac:dyDescent="0.25">
      <c r="B22" s="20" t="s">
        <v>755</v>
      </c>
      <c r="C22" s="44"/>
      <c r="D22" s="25">
        <f t="array" ref="D22">SUM(IF(Period=$A$2,IF(Site=$A$5,IF(Provider=$B22,G))))</f>
        <v>0</v>
      </c>
      <c r="E22" s="26">
        <f t="array" ref="E22">SUM(IF(Period=$A$2,IF(Site=$A$5,IF(Provider=$B22,H))))</f>
        <v>0</v>
      </c>
      <c r="F22" s="27">
        <f t="shared" si="2"/>
        <v>0</v>
      </c>
      <c r="G22" s="27">
        <f t="shared" si="3"/>
        <v>0</v>
      </c>
      <c r="H22" s="44"/>
      <c r="I22" s="25">
        <f t="array" ref="I22">SUM(IF(Period=$A$2,IF(Site=$A$5,IF(Provider=$B22,I))))</f>
        <v>0</v>
      </c>
      <c r="J22" s="26">
        <f t="array" ref="J22">SUM(IF(Period=$A$2,IF(Site=$A$5,IF(Provider=$B22,J))))</f>
        <v>0</v>
      </c>
      <c r="K22" s="27">
        <f t="shared" si="4"/>
        <v>0</v>
      </c>
      <c r="L22" s="27">
        <f t="shared" si="5"/>
        <v>0</v>
      </c>
      <c r="M22" s="44"/>
      <c r="N22" s="25">
        <f t="array" ref="N22">SUM(IF(Period=$A$2,IF(Site=$A$5,IF(Provider=$B22,K))))</f>
        <v>0</v>
      </c>
      <c r="O22" s="37">
        <f t="shared" si="6"/>
        <v>0</v>
      </c>
      <c r="P22" s="44"/>
      <c r="Q22" s="25">
        <f t="array" ref="Q22">SUM(IF(Period=$A$2,IF(Site=$A$5,IF(Provider=$B22,M))))</f>
        <v>0</v>
      </c>
      <c r="R22" s="26">
        <f t="array" ref="R22">SUM(IF(Period=$A$2,IF(Site=$A$5,IF(Provider=$B22,N))))</f>
        <v>0</v>
      </c>
      <c r="S22" s="27" t="e">
        <f t="shared" si="0"/>
        <v>#DIV/0!</v>
      </c>
      <c r="T22" s="27" t="e">
        <f t="shared" si="1"/>
        <v>#DIV/0!</v>
      </c>
      <c r="U22" s="20"/>
      <c r="V22" s="25">
        <f t="array" ref="V22">SUM(IF(Period=$A$2,IF(Site=$A$5,IF(Provider=$B22,P))))</f>
        <v>0</v>
      </c>
      <c r="W22" s="26">
        <f t="array" ref="W22">SUM(IF(Period=$A$2,IF(Site=$A$5,IF(Provider=$B22,Q))))</f>
        <v>0</v>
      </c>
      <c r="X22" s="27">
        <f t="shared" si="7"/>
        <v>0</v>
      </c>
      <c r="Y22" s="27">
        <f t="shared" si="8"/>
        <v>0</v>
      </c>
      <c r="Z22" s="44"/>
      <c r="AA22" s="25">
        <f t="array" ref="AA22">SUM(IF(Period=$A$2,IF(Site=$A$5,IF(Provider=$B22,G))))</f>
        <v>0</v>
      </c>
      <c r="AB22" s="26">
        <f t="array" ref="AB22">SUM(IF(Period=$A$2,IF(Site=$A$5,IF(Provider=$B22,H))))</f>
        <v>0</v>
      </c>
      <c r="AC22" s="27">
        <f t="shared" si="9"/>
        <v>0</v>
      </c>
      <c r="AD22" s="27">
        <f t="shared" si="10"/>
        <v>0</v>
      </c>
      <c r="AE22" s="44"/>
      <c r="AF22" s="20"/>
      <c r="AG22" s="20"/>
      <c r="AH22" s="20"/>
      <c r="AI22" s="20"/>
      <c r="AJ22" s="20"/>
      <c r="AK22" s="20"/>
      <c r="AL22" s="20"/>
      <c r="AM22" s="20"/>
      <c r="AN22" s="20"/>
    </row>
    <row r="23" spans="2:40" hidden="1" outlineLevel="1" x14ac:dyDescent="0.25">
      <c r="B23" s="20" t="s">
        <v>908</v>
      </c>
      <c r="C23" s="44"/>
      <c r="D23" s="25">
        <f t="array" ref="D23">SUM(IF(Period=$A$2,IF(Site=$A$5,IF(Provider=$B23,G))))</f>
        <v>0</v>
      </c>
      <c r="E23" s="26">
        <f t="array" ref="E23">SUM(IF(Period=$A$2,IF(Site=$A$5,IF(Provider=$B23,H))))</f>
        <v>0</v>
      </c>
      <c r="F23" s="27">
        <f t="shared" si="2"/>
        <v>0</v>
      </c>
      <c r="G23" s="27">
        <f t="shared" si="3"/>
        <v>0</v>
      </c>
      <c r="H23" s="44"/>
      <c r="I23" s="25">
        <f t="array" ref="I23">SUM(IF(Period=$A$2,IF(Site=$A$5,IF(Provider=$B23,I))))</f>
        <v>0</v>
      </c>
      <c r="J23" s="26">
        <f t="array" ref="J23">SUM(IF(Period=$A$2,IF(Site=$A$5,IF(Provider=$B23,J))))</f>
        <v>0</v>
      </c>
      <c r="K23" s="27">
        <f t="shared" si="4"/>
        <v>0</v>
      </c>
      <c r="L23" s="27">
        <f t="shared" si="5"/>
        <v>0</v>
      </c>
      <c r="M23" s="44"/>
      <c r="N23" s="25">
        <f t="array" ref="N23">SUM(IF(Period=$A$2,IF(Site=$A$5,IF(Provider=$B23,K))))</f>
        <v>0</v>
      </c>
      <c r="O23" s="37">
        <f t="shared" si="6"/>
        <v>0</v>
      </c>
      <c r="P23" s="44"/>
      <c r="Q23" s="25">
        <f t="array" ref="Q23">SUM(IF(Period=$A$2,IF(Site=$A$5,IF(Provider=$B23,M))))</f>
        <v>0</v>
      </c>
      <c r="R23" s="26">
        <f t="array" ref="R23">SUM(IF(Period=$A$2,IF(Site=$A$5,IF(Provider=$B23,N))))</f>
        <v>0</v>
      </c>
      <c r="S23" s="27" t="e">
        <f t="shared" si="0"/>
        <v>#DIV/0!</v>
      </c>
      <c r="T23" s="27" t="e">
        <f t="shared" si="1"/>
        <v>#DIV/0!</v>
      </c>
      <c r="U23" s="20"/>
      <c r="V23" s="25">
        <f t="array" ref="V23">SUM(IF(Period=$A$2,IF(Site=$A$5,IF(Provider=$B23,P))))</f>
        <v>0</v>
      </c>
      <c r="W23" s="26">
        <f t="array" ref="W23">SUM(IF(Period=$A$2,IF(Site=$A$5,IF(Provider=$B23,Q))))</f>
        <v>0</v>
      </c>
      <c r="X23" s="27">
        <f t="shared" si="7"/>
        <v>0</v>
      </c>
      <c r="Y23" s="27">
        <f t="shared" si="8"/>
        <v>0</v>
      </c>
      <c r="Z23" s="44"/>
      <c r="AA23" s="25">
        <f t="array" ref="AA23">SUM(IF(Period=$A$2,IF(Site=$A$5,IF(Provider=$B23,G))))</f>
        <v>0</v>
      </c>
      <c r="AB23" s="26">
        <f t="array" ref="AB23">SUM(IF(Period=$A$2,IF(Site=$A$5,IF(Provider=$B23,H))))</f>
        <v>0</v>
      </c>
      <c r="AC23" s="27">
        <f t="shared" si="9"/>
        <v>0</v>
      </c>
      <c r="AD23" s="27">
        <f t="shared" si="10"/>
        <v>0</v>
      </c>
      <c r="AE23" s="44"/>
      <c r="AF23" s="20"/>
      <c r="AG23" s="20"/>
      <c r="AH23" s="20"/>
      <c r="AI23" s="20"/>
      <c r="AJ23" s="20"/>
      <c r="AK23" s="20"/>
      <c r="AL23" s="20"/>
      <c r="AM23" s="20"/>
      <c r="AN23" s="20"/>
    </row>
    <row r="24" spans="2:40" hidden="1" outlineLevel="1" x14ac:dyDescent="0.25">
      <c r="B24" s="20" t="s">
        <v>914</v>
      </c>
      <c r="C24" s="44"/>
      <c r="D24" s="25">
        <f t="array" ref="D24">SUM(IF(Period=$A$2,IF(Site=$A$5,IF(Provider=$B24,G))))</f>
        <v>0</v>
      </c>
      <c r="E24" s="26">
        <f t="array" ref="E24">SUM(IF(Period=$A$2,IF(Site=$A$5,IF(Provider=$B24,H))))</f>
        <v>0</v>
      </c>
      <c r="F24" s="27">
        <f t="shared" si="2"/>
        <v>0</v>
      </c>
      <c r="G24" s="27">
        <f t="shared" si="3"/>
        <v>0</v>
      </c>
      <c r="H24" s="44"/>
      <c r="I24" s="25">
        <f t="array" ref="I24">SUM(IF(Period=$A$2,IF(Site=$A$5,IF(Provider=$B24,I))))</f>
        <v>0</v>
      </c>
      <c r="J24" s="26">
        <f t="array" ref="J24">SUM(IF(Period=$A$2,IF(Site=$A$5,IF(Provider=$B24,J))))</f>
        <v>0</v>
      </c>
      <c r="K24" s="27">
        <f t="shared" si="4"/>
        <v>0</v>
      </c>
      <c r="L24" s="27">
        <f t="shared" si="5"/>
        <v>0</v>
      </c>
      <c r="M24" s="44"/>
      <c r="N24" s="25">
        <f t="array" ref="N24">SUM(IF(Period=$A$2,IF(Site=$A$5,IF(Provider=$B24,K))))</f>
        <v>0</v>
      </c>
      <c r="O24" s="37">
        <f t="shared" si="6"/>
        <v>0</v>
      </c>
      <c r="P24" s="44"/>
      <c r="Q24" s="25">
        <f t="array" ref="Q24">SUM(IF(Period=$A$2,IF(Site=$A$5,IF(Provider=$B24,M))))</f>
        <v>0</v>
      </c>
      <c r="R24" s="26">
        <f t="array" ref="R24">SUM(IF(Period=$A$2,IF(Site=$A$5,IF(Provider=$B24,N))))</f>
        <v>0</v>
      </c>
      <c r="S24" s="27" t="e">
        <f t="shared" si="0"/>
        <v>#DIV/0!</v>
      </c>
      <c r="T24" s="27" t="e">
        <f t="shared" si="1"/>
        <v>#DIV/0!</v>
      </c>
      <c r="U24" s="20"/>
      <c r="V24" s="25">
        <f t="array" ref="V24">SUM(IF(Period=$A$2,IF(Site=$A$5,IF(Provider=$B24,P))))</f>
        <v>0</v>
      </c>
      <c r="W24" s="26">
        <f t="array" ref="W24">SUM(IF(Period=$A$2,IF(Site=$A$5,IF(Provider=$B24,Q))))</f>
        <v>0</v>
      </c>
      <c r="X24" s="27">
        <f t="shared" si="7"/>
        <v>0</v>
      </c>
      <c r="Y24" s="27">
        <f t="shared" si="8"/>
        <v>0</v>
      </c>
      <c r="Z24" s="44"/>
      <c r="AA24" s="25">
        <f t="array" ref="AA24">SUM(IF(Period=$A$2,IF(Site=$A$5,IF(Provider=$B24,G))))</f>
        <v>0</v>
      </c>
      <c r="AB24" s="26">
        <f t="array" ref="AB24">SUM(IF(Period=$A$2,IF(Site=$A$5,IF(Provider=$B24,H))))</f>
        <v>0</v>
      </c>
      <c r="AC24" s="27">
        <f t="shared" si="9"/>
        <v>0</v>
      </c>
      <c r="AD24" s="27">
        <f t="shared" si="10"/>
        <v>0</v>
      </c>
      <c r="AE24" s="44"/>
      <c r="AF24" s="20"/>
      <c r="AG24" s="20"/>
      <c r="AH24" s="20"/>
      <c r="AI24" s="20"/>
      <c r="AJ24" s="20"/>
      <c r="AK24" s="20"/>
      <c r="AL24" s="20"/>
      <c r="AM24" s="20"/>
      <c r="AN24" s="20"/>
    </row>
    <row r="25" spans="2:40" hidden="1" outlineLevel="1" x14ac:dyDescent="0.25">
      <c r="B25" s="20" t="s">
        <v>696</v>
      </c>
      <c r="C25" s="44"/>
      <c r="D25" s="25">
        <f t="array" ref="D25">SUM(IF(Period=$A$2,IF(Site=$A$5,IF(Provider=$B25,G))))</f>
        <v>55</v>
      </c>
      <c r="E25" s="26">
        <f t="array" ref="E25">SUM(IF(Period=$A$2,IF(Site=$A$5,IF(Provider=$B25,H))))</f>
        <v>6</v>
      </c>
      <c r="F25" s="27">
        <f t="shared" si="2"/>
        <v>0.16097560975609757</v>
      </c>
      <c r="G25" s="27">
        <f t="shared" si="3"/>
        <v>1.7189290551099072E-2</v>
      </c>
      <c r="H25" s="44"/>
      <c r="I25" s="25">
        <f t="array" ref="I25">SUM(IF(Period=$A$2,IF(Site=$A$5,IF(Provider=$B25,I))))</f>
        <v>57</v>
      </c>
      <c r="J25" s="26">
        <f t="array" ref="J25">SUM(IF(Period=$A$2,IF(Site=$A$5,IF(Provider=$B25,J))))</f>
        <v>7.807017543859649</v>
      </c>
      <c r="K25" s="27">
        <f t="shared" si="4"/>
        <v>0.20535302261190586</v>
      </c>
      <c r="L25" s="27">
        <f t="shared" si="5"/>
        <v>1.2888464100558984E-2</v>
      </c>
      <c r="M25" s="44"/>
      <c r="N25" s="25">
        <f t="array" ref="N25">SUM(IF(Period=$A$2,IF(Site=$A$5,IF(Provider=$B25,K))))</f>
        <v>2</v>
      </c>
      <c r="O25" s="37">
        <f t="shared" si="6"/>
        <v>3.5087719298245612E-2</v>
      </c>
      <c r="P25" s="44"/>
      <c r="Q25" s="25">
        <f t="array" ref="Q25">SUM(IF(Period=$A$2,IF(Site=$A$5,IF(Provider=$B25,M))))</f>
        <v>0</v>
      </c>
      <c r="R25" s="26">
        <f t="array" ref="R25">SUM(IF(Period=$A$2,IF(Site=$A$5,IF(Provider=$B25,N))))</f>
        <v>0</v>
      </c>
      <c r="S25" s="27" t="e">
        <f t="shared" si="0"/>
        <v>#DIV/0!</v>
      </c>
      <c r="T25" s="27" t="e">
        <f t="shared" si="1"/>
        <v>#DIV/0!</v>
      </c>
      <c r="U25" s="20"/>
      <c r="V25" s="25">
        <f t="array" ref="V25">SUM(IF(Period=$A$2,IF(Site=$A$5,IF(Provider=$B25,P))))</f>
        <v>45</v>
      </c>
      <c r="W25" s="26">
        <f t="array" ref="W25">SUM(IF(Period=$A$2,IF(Site=$A$5,IF(Provider=$B25,Q))))</f>
        <v>29</v>
      </c>
      <c r="X25" s="27">
        <f t="shared" si="7"/>
        <v>0.84575502268308489</v>
      </c>
      <c r="Y25" s="27">
        <f t="shared" si="8"/>
        <v>4.8655903955855485E-2</v>
      </c>
      <c r="Z25" s="44"/>
      <c r="AA25" s="25">
        <f t="array" ref="AA25">SUM(IF(Period=$A$2,IF(Site=$A$5,IF(Provider=$B25,G))))</f>
        <v>55</v>
      </c>
      <c r="AB25" s="26">
        <f t="array" ref="AB25">SUM(IF(Period=$A$2,IF(Site=$A$5,IF(Provider=$B25,H))))</f>
        <v>6</v>
      </c>
      <c r="AC25" s="27">
        <f t="shared" si="9"/>
        <v>0.16097560975609757</v>
      </c>
      <c r="AD25" s="27">
        <f t="shared" si="10"/>
        <v>1.7189290551099072E-2</v>
      </c>
      <c r="AE25" s="44"/>
      <c r="AF25" s="20"/>
      <c r="AG25" s="20"/>
      <c r="AH25" s="20"/>
      <c r="AI25" s="20"/>
      <c r="AJ25" s="20"/>
      <c r="AK25" s="20"/>
      <c r="AL25" s="20"/>
      <c r="AM25" s="20"/>
      <c r="AN25" s="20"/>
    </row>
    <row r="26" spans="2:40" hidden="1" outlineLevel="1" x14ac:dyDescent="0.25">
      <c r="B26" s="20" t="s">
        <v>1019</v>
      </c>
      <c r="C26" s="44"/>
      <c r="D26" s="25">
        <f t="array" ref="D26">SUM(IF(Period=$A$2,IF(Site=$A$5,IF(Provider=$B26,G))))</f>
        <v>0</v>
      </c>
      <c r="E26" s="26">
        <f t="array" ref="E26">SUM(IF(Period=$A$2,IF(Site=$A$5,IF(Provider=$B26,H))))</f>
        <v>0</v>
      </c>
      <c r="F26" s="27">
        <f t="shared" si="2"/>
        <v>0</v>
      </c>
      <c r="G26" s="27">
        <f t="shared" si="3"/>
        <v>0</v>
      </c>
      <c r="H26" s="44"/>
      <c r="I26" s="25">
        <f t="array" ref="I26">SUM(IF(Period=$A$2,IF(Site=$A$5,IF(Provider=$B26,I))))</f>
        <v>0</v>
      </c>
      <c r="J26" s="26">
        <f t="array" ref="J26">SUM(IF(Period=$A$2,IF(Site=$A$5,IF(Provider=$B26,J))))</f>
        <v>0</v>
      </c>
      <c r="K26" s="27">
        <f t="shared" si="4"/>
        <v>0</v>
      </c>
      <c r="L26" s="27">
        <f t="shared" si="5"/>
        <v>0</v>
      </c>
      <c r="M26" s="44"/>
      <c r="N26" s="25">
        <f t="array" ref="N26">SUM(IF(Period=$A$2,IF(Site=$A$5,IF(Provider=$B26,K))))</f>
        <v>0</v>
      </c>
      <c r="O26" s="37">
        <f t="shared" si="6"/>
        <v>0</v>
      </c>
      <c r="P26" s="44"/>
      <c r="Q26" s="25">
        <f t="array" ref="Q26">SUM(IF(Period=$A$2,IF(Site=$A$5,IF(Provider=$B26,M))))</f>
        <v>0</v>
      </c>
      <c r="R26" s="26">
        <f t="array" ref="R26">SUM(IF(Period=$A$2,IF(Site=$A$5,IF(Provider=$B26,N))))</f>
        <v>0</v>
      </c>
      <c r="S26" s="27" t="e">
        <f t="shared" si="0"/>
        <v>#DIV/0!</v>
      </c>
      <c r="T26" s="27" t="e">
        <f t="shared" si="1"/>
        <v>#DIV/0!</v>
      </c>
      <c r="U26" s="20"/>
      <c r="V26" s="25">
        <f t="array" ref="V26">SUM(IF(Period=$A$2,IF(Site=$A$5,IF(Provider=$B26,P))))</f>
        <v>0</v>
      </c>
      <c r="W26" s="26">
        <f t="array" ref="W26">SUM(IF(Period=$A$2,IF(Site=$A$5,IF(Provider=$B26,Q))))</f>
        <v>0</v>
      </c>
      <c r="X26" s="27">
        <f t="shared" si="7"/>
        <v>0</v>
      </c>
      <c r="Y26" s="27">
        <f t="shared" si="8"/>
        <v>0</v>
      </c>
      <c r="Z26" s="44"/>
      <c r="AA26" s="25">
        <f t="array" ref="AA26">SUM(IF(Period=$A$2,IF(Site=$A$5,IF(Provider=$B26,G))))</f>
        <v>0</v>
      </c>
      <c r="AB26" s="26">
        <f t="array" ref="AB26">SUM(IF(Period=$A$2,IF(Site=$A$5,IF(Provider=$B26,H))))</f>
        <v>0</v>
      </c>
      <c r="AC26" s="27">
        <f t="shared" si="9"/>
        <v>0</v>
      </c>
      <c r="AD26" s="27">
        <f t="shared" si="10"/>
        <v>0</v>
      </c>
      <c r="AE26" s="44"/>
      <c r="AF26" s="20"/>
      <c r="AG26" s="20"/>
      <c r="AH26" s="20"/>
      <c r="AI26" s="20"/>
      <c r="AJ26" s="20"/>
      <c r="AK26" s="20"/>
      <c r="AL26" s="20"/>
      <c r="AM26" s="20"/>
      <c r="AN26" s="20"/>
    </row>
    <row r="27" spans="2:40" hidden="1" outlineLevel="1" x14ac:dyDescent="0.25">
      <c r="B27" s="20" t="s">
        <v>702</v>
      </c>
      <c r="C27" s="44"/>
      <c r="D27" s="25">
        <f t="array" ref="D27">SUM(IF(Period=$A$2,IF(Site=$A$5,IF(Provider=$B27,G))))</f>
        <v>39</v>
      </c>
      <c r="E27" s="26">
        <f t="array" ref="E27">SUM(IF(Period=$A$2,IF(Site=$A$5,IF(Provider=$B27,H))))</f>
        <v>2</v>
      </c>
      <c r="F27" s="27">
        <f t="shared" si="2"/>
        <v>3.8048780487804877E-2</v>
      </c>
      <c r="G27" s="27">
        <f t="shared" si="3"/>
        <v>4.0629232211688718E-3</v>
      </c>
      <c r="H27" s="44"/>
      <c r="I27" s="25">
        <f t="array" ref="I27">SUM(IF(Period=$A$2,IF(Site=$A$5,IF(Provider=$B27,I))))</f>
        <v>39</v>
      </c>
      <c r="J27" s="26">
        <f t="array" ref="J27">SUM(IF(Period=$A$2,IF(Site=$A$5,IF(Provider=$B27,J))))</f>
        <v>3.3076923076923075</v>
      </c>
      <c r="K27" s="27">
        <f t="shared" si="4"/>
        <v>5.9529303184125519E-2</v>
      </c>
      <c r="L27" s="27">
        <f t="shared" si="5"/>
        <v>3.7362064471283341E-3</v>
      </c>
      <c r="M27" s="44"/>
      <c r="N27" s="25">
        <f t="array" ref="N27">SUM(IF(Period=$A$2,IF(Site=$A$5,IF(Provider=$B27,K))))</f>
        <v>0</v>
      </c>
      <c r="O27" s="37">
        <f t="shared" si="6"/>
        <v>0</v>
      </c>
      <c r="P27" s="44"/>
      <c r="Q27" s="25">
        <f t="array" ref="Q27">SUM(IF(Period=$A$2,IF(Site=$A$5,IF(Provider=$B27,M))))</f>
        <v>0</v>
      </c>
      <c r="R27" s="26">
        <f t="array" ref="R27">SUM(IF(Period=$A$2,IF(Site=$A$5,IF(Provider=$B27,N))))</f>
        <v>0</v>
      </c>
      <c r="S27" s="27" t="e">
        <f t="shared" si="0"/>
        <v>#DIV/0!</v>
      </c>
      <c r="T27" s="27" t="e">
        <f t="shared" si="1"/>
        <v>#DIV/0!</v>
      </c>
      <c r="U27" s="20"/>
      <c r="V27" s="25">
        <f t="array" ref="V27">SUM(IF(Period=$A$2,IF(Site=$A$5,IF(Provider=$B27,P))))</f>
        <v>25</v>
      </c>
      <c r="W27" s="26">
        <f t="array" ref="W27">SUM(IF(Period=$A$2,IF(Site=$A$5,IF(Provider=$B27,Q))))</f>
        <v>13</v>
      </c>
      <c r="X27" s="27">
        <f t="shared" si="7"/>
        <v>0.21062864549578741</v>
      </c>
      <c r="Y27" s="27">
        <f t="shared" si="8"/>
        <v>1.2117370716975504E-2</v>
      </c>
      <c r="Z27" s="44"/>
      <c r="AA27" s="25">
        <f t="array" ref="AA27">SUM(IF(Period=$A$2,IF(Site=$A$5,IF(Provider=$B27,G))))</f>
        <v>39</v>
      </c>
      <c r="AB27" s="26">
        <f t="array" ref="AB27">SUM(IF(Period=$A$2,IF(Site=$A$5,IF(Provider=$B27,H))))</f>
        <v>2</v>
      </c>
      <c r="AC27" s="27">
        <f t="shared" si="9"/>
        <v>3.8048780487804877E-2</v>
      </c>
      <c r="AD27" s="27">
        <f t="shared" si="10"/>
        <v>4.0629232211688718E-3</v>
      </c>
      <c r="AE27" s="44"/>
      <c r="AF27" s="20"/>
      <c r="AG27" s="20"/>
      <c r="AH27" s="20"/>
      <c r="AI27" s="20"/>
      <c r="AJ27" s="20"/>
      <c r="AK27" s="20"/>
      <c r="AL27" s="20"/>
      <c r="AM27" s="20"/>
      <c r="AN27" s="20"/>
    </row>
    <row r="28" spans="2:40" hidden="1" outlineLevel="1" x14ac:dyDescent="0.25">
      <c r="B28" s="20" t="s">
        <v>691</v>
      </c>
      <c r="C28" s="44"/>
      <c r="D28" s="25">
        <f t="array" ref="D28">SUM(IF(Period=$A$2,IF(Site=$A$5,IF(Provider=$B28,G))))</f>
        <v>91</v>
      </c>
      <c r="E28" s="26">
        <f t="array" ref="E28">SUM(IF(Period=$A$2,IF(Site=$A$5,IF(Provider=$B28,H))))</f>
        <v>5</v>
      </c>
      <c r="F28" s="27">
        <f t="shared" si="2"/>
        <v>0.2219512195121951</v>
      </c>
      <c r="G28" s="27">
        <f t="shared" si="3"/>
        <v>2.3700385456818417E-2</v>
      </c>
      <c r="H28" s="44"/>
      <c r="I28" s="25">
        <f t="array" ref="I28">SUM(IF(Period=$A$2,IF(Site=$A$5,IF(Provider=$B28,I))))</f>
        <v>91</v>
      </c>
      <c r="J28" s="26">
        <f t="array" ref="J28">SUM(IF(Period=$A$2,IF(Site=$A$5,IF(Provider=$B28,J))))</f>
        <v>6.615384615384615</v>
      </c>
      <c r="K28" s="27">
        <f t="shared" si="4"/>
        <v>0.27780341485925242</v>
      </c>
      <c r="L28" s="27">
        <f t="shared" si="5"/>
        <v>1.7435630086598892E-2</v>
      </c>
      <c r="M28" s="44"/>
      <c r="N28" s="25">
        <f t="array" ref="N28">SUM(IF(Period=$A$2,IF(Site=$A$5,IF(Provider=$B28,K))))</f>
        <v>0</v>
      </c>
      <c r="O28" s="37">
        <f t="shared" si="6"/>
        <v>0</v>
      </c>
      <c r="P28" s="44"/>
      <c r="Q28" s="25">
        <f t="array" ref="Q28">SUM(IF(Period=$A$2,IF(Site=$A$5,IF(Provider=$B28,M))))</f>
        <v>0</v>
      </c>
      <c r="R28" s="26">
        <f t="array" ref="R28">SUM(IF(Period=$A$2,IF(Site=$A$5,IF(Provider=$B28,N))))</f>
        <v>0</v>
      </c>
      <c r="S28" s="27" t="e">
        <f t="shared" si="0"/>
        <v>#DIV/0!</v>
      </c>
      <c r="T28" s="27" t="e">
        <f t="shared" si="1"/>
        <v>#DIV/0!</v>
      </c>
      <c r="U28" s="20"/>
      <c r="V28" s="25">
        <f t="array" ref="V28">SUM(IF(Period=$A$2,IF(Site=$A$5,IF(Provider=$B28,P))))</f>
        <v>53</v>
      </c>
      <c r="W28" s="26">
        <f t="array" ref="W28">SUM(IF(Period=$A$2,IF(Site=$A$5,IF(Provider=$B28,Q))))</f>
        <v>17</v>
      </c>
      <c r="X28" s="27">
        <f t="shared" si="7"/>
        <v>0.5839274141283215</v>
      </c>
      <c r="Y28" s="27">
        <f t="shared" si="8"/>
        <v>3.3593080049215171E-2</v>
      </c>
      <c r="Z28" s="44"/>
      <c r="AA28" s="25">
        <f t="array" ref="AA28">SUM(IF(Period=$A$2,IF(Site=$A$5,IF(Provider=$B28,G))))</f>
        <v>91</v>
      </c>
      <c r="AB28" s="26">
        <f t="array" ref="AB28">SUM(IF(Period=$A$2,IF(Site=$A$5,IF(Provider=$B28,H))))</f>
        <v>5</v>
      </c>
      <c r="AC28" s="27">
        <f t="shared" si="9"/>
        <v>0.2219512195121951</v>
      </c>
      <c r="AD28" s="27">
        <f t="shared" si="10"/>
        <v>2.3700385456818417E-2</v>
      </c>
      <c r="AE28" s="44"/>
      <c r="AF28" s="20"/>
      <c r="AG28" s="20"/>
      <c r="AH28" s="20"/>
      <c r="AI28" s="20"/>
      <c r="AJ28" s="20"/>
      <c r="AK28" s="20"/>
      <c r="AL28" s="20"/>
      <c r="AM28" s="20"/>
      <c r="AN28" s="20"/>
    </row>
    <row r="29" spans="2:40" hidden="1" outlineLevel="1" x14ac:dyDescent="0.25">
      <c r="B29" s="20" t="s">
        <v>706</v>
      </c>
      <c r="C29" s="44"/>
      <c r="D29" s="25">
        <f t="array" ref="D29">SUM(IF(Period=$A$2,IF(Site=$A$5,IF(Provider=$B29,G))))</f>
        <v>11</v>
      </c>
      <c r="E29" s="26">
        <f t="array" ref="E29">SUM(IF(Period=$A$2,IF(Site=$A$5,IF(Provider=$B29,H))))</f>
        <v>1</v>
      </c>
      <c r="F29" s="27">
        <f t="shared" si="2"/>
        <v>5.3658536585365858E-3</v>
      </c>
      <c r="G29" s="27">
        <f t="shared" si="3"/>
        <v>5.7297635170330244E-4</v>
      </c>
      <c r="H29" s="44"/>
      <c r="I29" s="25">
        <f t="array" ref="I29">SUM(IF(Period=$A$2,IF(Site=$A$5,IF(Provider=$B29,I))))</f>
        <v>17</v>
      </c>
      <c r="J29" s="26">
        <f t="array" ref="J29">SUM(IF(Period=$A$2,IF(Site=$A$5,IF(Provider=$B29,J))))</f>
        <v>3.7058823529411766</v>
      </c>
      <c r="K29" s="27">
        <f t="shared" si="4"/>
        <v>2.9072450392247349E-2</v>
      </c>
      <c r="L29" s="27">
        <f t="shared" si="5"/>
        <v>1.8246589625510472E-3</v>
      </c>
      <c r="M29" s="44"/>
      <c r="N29" s="25">
        <f t="array" ref="N29">SUM(IF(Period=$A$2,IF(Site=$A$5,IF(Provider=$B29,K))))</f>
        <v>0</v>
      </c>
      <c r="O29" s="37">
        <f t="shared" si="6"/>
        <v>0</v>
      </c>
      <c r="P29" s="44"/>
      <c r="Q29" s="25">
        <f t="array" ref="Q29">SUM(IF(Period=$A$2,IF(Site=$A$5,IF(Provider=$B29,M))))</f>
        <v>0</v>
      </c>
      <c r="R29" s="26">
        <f t="array" ref="R29">SUM(IF(Period=$A$2,IF(Site=$A$5,IF(Provider=$B29,N))))</f>
        <v>0</v>
      </c>
      <c r="S29" s="27" t="e">
        <f t="shared" si="0"/>
        <v>#DIV/0!</v>
      </c>
      <c r="T29" s="27" t="e">
        <f t="shared" si="1"/>
        <v>#DIV/0!</v>
      </c>
      <c r="U29" s="20"/>
      <c r="V29" s="25">
        <f t="array" ref="V29">SUM(IF(Period=$A$2,IF(Site=$A$5,IF(Provider=$B29,P))))</f>
        <v>16</v>
      </c>
      <c r="W29" s="26">
        <f t="array" ref="W29">SUM(IF(Period=$A$2,IF(Site=$A$5,IF(Provider=$B29,Q))))</f>
        <v>17</v>
      </c>
      <c r="X29" s="27">
        <f t="shared" si="7"/>
        <v>0.17627997407647439</v>
      </c>
      <c r="Y29" s="27">
        <f t="shared" si="8"/>
        <v>1.014130718466873E-2</v>
      </c>
      <c r="Z29" s="44"/>
      <c r="AA29" s="25">
        <f t="array" ref="AA29">SUM(IF(Period=$A$2,IF(Site=$A$5,IF(Provider=$B29,G))))</f>
        <v>11</v>
      </c>
      <c r="AB29" s="26">
        <f t="array" ref="AB29">SUM(IF(Period=$A$2,IF(Site=$A$5,IF(Provider=$B29,H))))</f>
        <v>1</v>
      </c>
      <c r="AC29" s="27">
        <f t="shared" si="9"/>
        <v>5.3658536585365858E-3</v>
      </c>
      <c r="AD29" s="27">
        <f t="shared" si="10"/>
        <v>5.7297635170330244E-4</v>
      </c>
      <c r="AE29" s="44"/>
      <c r="AF29" s="20"/>
      <c r="AG29" s="20"/>
      <c r="AH29" s="20"/>
      <c r="AI29" s="20"/>
      <c r="AJ29" s="20"/>
      <c r="AK29" s="20"/>
      <c r="AL29" s="20"/>
      <c r="AM29" s="20"/>
      <c r="AN29" s="20"/>
    </row>
    <row r="30" spans="2:40" hidden="1" outlineLevel="1" x14ac:dyDescent="0.25">
      <c r="B30" s="20" t="s">
        <v>698</v>
      </c>
      <c r="C30" s="44"/>
      <c r="D30" s="25">
        <f t="array" ref="D30">SUM(IF(Period=$A$2,IF(Site=$A$5,IF(Provider=$B30,G))))</f>
        <v>49</v>
      </c>
      <c r="E30" s="26">
        <f t="array" ref="E30">SUM(IF(Period=$A$2,IF(Site=$A$5,IF(Provider=$B30,H))))</f>
        <v>1</v>
      </c>
      <c r="F30" s="27">
        <f t="shared" si="2"/>
        <v>2.3902439024390244E-2</v>
      </c>
      <c r="G30" s="27">
        <f t="shared" si="3"/>
        <v>2.5523492030419836E-3</v>
      </c>
      <c r="H30" s="44"/>
      <c r="I30" s="25">
        <f t="array" ref="I30">SUM(IF(Period=$A$2,IF(Site=$A$5,IF(Provider=$B30,I))))</f>
        <v>50</v>
      </c>
      <c r="J30" s="26">
        <f t="array" ref="J30">SUM(IF(Period=$A$2,IF(Site=$A$5,IF(Provider=$B30,J))))</f>
        <v>3.2</v>
      </c>
      <c r="K30" s="27">
        <f t="shared" si="4"/>
        <v>7.3834794646977384E-2</v>
      </c>
      <c r="L30" s="27">
        <f t="shared" si="5"/>
        <v>4.6340545080661511E-3</v>
      </c>
      <c r="M30" s="44"/>
      <c r="N30" s="25">
        <f t="array" ref="N30">SUM(IF(Period=$A$2,IF(Site=$A$5,IF(Provider=$B30,K))))</f>
        <v>0</v>
      </c>
      <c r="O30" s="37">
        <f t="shared" si="6"/>
        <v>0</v>
      </c>
      <c r="P30" s="44"/>
      <c r="Q30" s="25">
        <f t="array" ref="Q30">SUM(IF(Period=$A$2,IF(Site=$A$5,IF(Provider=$B30,M))))</f>
        <v>0</v>
      </c>
      <c r="R30" s="26">
        <f t="array" ref="R30">SUM(IF(Period=$A$2,IF(Site=$A$5,IF(Provider=$B30,N))))</f>
        <v>0</v>
      </c>
      <c r="S30" s="27" t="e">
        <f t="shared" si="0"/>
        <v>#DIV/0!</v>
      </c>
      <c r="T30" s="27" t="e">
        <f t="shared" si="1"/>
        <v>#DIV/0!</v>
      </c>
      <c r="U30" s="20"/>
      <c r="V30" s="25">
        <f t="array" ref="V30">SUM(IF(Period=$A$2,IF(Site=$A$5,IF(Provider=$B30,P))))</f>
        <v>33</v>
      </c>
      <c r="W30" s="26">
        <f t="array" ref="W30">SUM(IF(Period=$A$2,IF(Site=$A$5,IF(Provider=$B30,Q))))</f>
        <v>17</v>
      </c>
      <c r="X30" s="27">
        <f t="shared" si="7"/>
        <v>0.36357744653272844</v>
      </c>
      <c r="Y30" s="27">
        <f t="shared" si="8"/>
        <v>2.0916446068379255E-2</v>
      </c>
      <c r="Z30" s="44"/>
      <c r="AA30" s="25">
        <f t="array" ref="AA30">SUM(IF(Period=$A$2,IF(Site=$A$5,IF(Provider=$B30,G))))</f>
        <v>49</v>
      </c>
      <c r="AB30" s="26">
        <f t="array" ref="AB30">SUM(IF(Period=$A$2,IF(Site=$A$5,IF(Provider=$B30,H))))</f>
        <v>1</v>
      </c>
      <c r="AC30" s="27">
        <f t="shared" si="9"/>
        <v>2.3902439024390244E-2</v>
      </c>
      <c r="AD30" s="27">
        <f t="shared" si="10"/>
        <v>2.5523492030419836E-3</v>
      </c>
      <c r="AE30" s="44"/>
      <c r="AF30" s="20"/>
      <c r="AG30" s="20"/>
      <c r="AH30" s="20"/>
      <c r="AI30" s="20"/>
      <c r="AJ30" s="20"/>
      <c r="AK30" s="20"/>
      <c r="AL30" s="20"/>
      <c r="AM30" s="20"/>
      <c r="AN30" s="20"/>
    </row>
    <row r="31" spans="2:40" hidden="1" outlineLevel="1" x14ac:dyDescent="0.25">
      <c r="B31" s="20" t="s">
        <v>692</v>
      </c>
      <c r="C31" s="44"/>
      <c r="D31" s="25">
        <f t="array" ref="D31">SUM(IF(Period=$A$2,IF(Site=$A$5,IF(Provider=$B31,G))))</f>
        <v>77</v>
      </c>
      <c r="E31" s="26">
        <f t="array" ref="E31">SUM(IF(Period=$A$2,IF(Site=$A$5,IF(Provider=$B31,H))))</f>
        <v>5</v>
      </c>
      <c r="F31" s="27">
        <f t="shared" si="2"/>
        <v>0.18780487804878049</v>
      </c>
      <c r="G31" s="27">
        <f t="shared" si="3"/>
        <v>2.0054172309615585E-2</v>
      </c>
      <c r="H31" s="44"/>
      <c r="I31" s="25">
        <f t="array" ref="I31">SUM(IF(Period=$A$2,IF(Site=$A$5,IF(Provider=$B31,I))))</f>
        <v>86</v>
      </c>
      <c r="J31" s="26">
        <f t="array" ref="J31">SUM(IF(Period=$A$2,IF(Site=$A$5,IF(Provider=$B31,J))))</f>
        <v>7.2093023255813957</v>
      </c>
      <c r="K31" s="27">
        <f t="shared" si="4"/>
        <v>0.28610982925703743</v>
      </c>
      <c r="L31" s="27">
        <f t="shared" si="5"/>
        <v>1.7956961218756336E-2</v>
      </c>
      <c r="M31" s="44"/>
      <c r="N31" s="25">
        <f t="array" ref="N31">SUM(IF(Period=$A$2,IF(Site=$A$5,IF(Provider=$B31,K))))</f>
        <v>0</v>
      </c>
      <c r="O31" s="37">
        <f t="shared" si="6"/>
        <v>0</v>
      </c>
      <c r="P31" s="44"/>
      <c r="Q31" s="25">
        <f t="array" ref="Q31">SUM(IF(Period=$A$2,IF(Site=$A$5,IF(Provider=$B31,M))))</f>
        <v>0</v>
      </c>
      <c r="R31" s="26">
        <f t="array" ref="R31">SUM(IF(Period=$A$2,IF(Site=$A$5,IF(Provider=$B31,N))))</f>
        <v>0</v>
      </c>
      <c r="S31" s="27" t="e">
        <f t="shared" si="0"/>
        <v>#DIV/0!</v>
      </c>
      <c r="T31" s="27" t="e">
        <f t="shared" si="1"/>
        <v>#DIV/0!</v>
      </c>
      <c r="U31" s="20"/>
      <c r="V31" s="25">
        <f t="array" ref="V31">SUM(IF(Period=$A$2,IF(Site=$A$5,IF(Provider=$B31,P))))</f>
        <v>65</v>
      </c>
      <c r="W31" s="26">
        <f t="array" ref="W31">SUM(IF(Period=$A$2,IF(Site=$A$5,IF(Provider=$B31,Q))))</f>
        <v>26</v>
      </c>
      <c r="X31" s="27">
        <f t="shared" si="7"/>
        <v>1.0952689565780946</v>
      </c>
      <c r="Y31" s="27">
        <f t="shared" si="8"/>
        <v>6.3010327728272628E-2</v>
      </c>
      <c r="Z31" s="44"/>
      <c r="AA31" s="25">
        <f t="array" ref="AA31">SUM(IF(Period=$A$2,IF(Site=$A$5,IF(Provider=$B31,G))))</f>
        <v>77</v>
      </c>
      <c r="AB31" s="26">
        <f t="array" ref="AB31">SUM(IF(Period=$A$2,IF(Site=$A$5,IF(Provider=$B31,H))))</f>
        <v>5</v>
      </c>
      <c r="AC31" s="27">
        <f t="shared" si="9"/>
        <v>0.18780487804878049</v>
      </c>
      <c r="AD31" s="27">
        <f t="shared" si="10"/>
        <v>2.0054172309615585E-2</v>
      </c>
      <c r="AE31" s="44"/>
      <c r="AF31" s="20"/>
      <c r="AG31" s="20"/>
      <c r="AH31" s="20"/>
      <c r="AI31" s="20"/>
      <c r="AJ31" s="20"/>
      <c r="AK31" s="20"/>
      <c r="AL31" s="20"/>
      <c r="AM31" s="20"/>
      <c r="AN31" s="20"/>
    </row>
    <row r="32" spans="2:40" hidden="1" outlineLevel="1" x14ac:dyDescent="0.25">
      <c r="B32" s="20" t="s">
        <v>783</v>
      </c>
      <c r="C32" s="44"/>
      <c r="D32" s="25">
        <f t="array" ref="D32">SUM(IF(Period=$A$2,IF(Site=$A$5,IF(Provider=$B32,G))))</f>
        <v>0</v>
      </c>
      <c r="E32" s="26">
        <f t="array" ref="E32">SUM(IF(Period=$A$2,IF(Site=$A$5,IF(Provider=$B32,H))))</f>
        <v>0</v>
      </c>
      <c r="F32" s="27">
        <f t="shared" si="2"/>
        <v>0</v>
      </c>
      <c r="G32" s="27">
        <f t="shared" si="3"/>
        <v>0</v>
      </c>
      <c r="H32" s="44"/>
      <c r="I32" s="25">
        <f t="array" ref="I32">SUM(IF(Period=$A$2,IF(Site=$A$5,IF(Provider=$B32,I))))</f>
        <v>0</v>
      </c>
      <c r="J32" s="26">
        <f t="array" ref="J32">SUM(IF(Period=$A$2,IF(Site=$A$5,IF(Provider=$B32,J))))</f>
        <v>0</v>
      </c>
      <c r="K32" s="27">
        <f t="shared" si="4"/>
        <v>0</v>
      </c>
      <c r="L32" s="27">
        <f t="shared" si="5"/>
        <v>0</v>
      </c>
      <c r="M32" s="44"/>
      <c r="N32" s="25">
        <f t="array" ref="N32">SUM(IF(Period=$A$2,IF(Site=$A$5,IF(Provider=$B32,K))))</f>
        <v>0</v>
      </c>
      <c r="O32" s="37">
        <f t="shared" si="6"/>
        <v>0</v>
      </c>
      <c r="P32" s="44"/>
      <c r="Q32" s="25">
        <f t="array" ref="Q32">SUM(IF(Period=$A$2,IF(Site=$A$5,IF(Provider=$B32,M))))</f>
        <v>0</v>
      </c>
      <c r="R32" s="26">
        <f t="array" ref="R32">SUM(IF(Period=$A$2,IF(Site=$A$5,IF(Provider=$B32,N))))</f>
        <v>0</v>
      </c>
      <c r="S32" s="27" t="e">
        <f t="shared" si="0"/>
        <v>#DIV/0!</v>
      </c>
      <c r="T32" s="27" t="e">
        <f t="shared" si="1"/>
        <v>#DIV/0!</v>
      </c>
      <c r="U32" s="20"/>
      <c r="V32" s="25">
        <f t="array" ref="V32">SUM(IF(Period=$A$2,IF(Site=$A$5,IF(Provider=$B32,P))))</f>
        <v>0</v>
      </c>
      <c r="W32" s="26">
        <f t="array" ref="W32">SUM(IF(Period=$A$2,IF(Site=$A$5,IF(Provider=$B32,Q))))</f>
        <v>0</v>
      </c>
      <c r="X32" s="27">
        <f t="shared" si="7"/>
        <v>0</v>
      </c>
      <c r="Y32" s="27">
        <f t="shared" si="8"/>
        <v>0</v>
      </c>
      <c r="Z32" s="44"/>
      <c r="AA32" s="25">
        <f t="array" ref="AA32">SUM(IF(Period=$A$2,IF(Site=$A$5,IF(Provider=$B32,G))))</f>
        <v>0</v>
      </c>
      <c r="AB32" s="26">
        <f t="array" ref="AB32">SUM(IF(Period=$A$2,IF(Site=$A$5,IF(Provider=$B32,H))))</f>
        <v>0</v>
      </c>
      <c r="AC32" s="27">
        <f t="shared" si="9"/>
        <v>0</v>
      </c>
      <c r="AD32" s="27">
        <f t="shared" si="10"/>
        <v>0</v>
      </c>
      <c r="AE32" s="44"/>
      <c r="AF32" s="20"/>
      <c r="AG32" s="20"/>
      <c r="AH32" s="20"/>
      <c r="AI32" s="20"/>
      <c r="AJ32" s="20"/>
      <c r="AK32" s="20"/>
      <c r="AL32" s="20"/>
      <c r="AM32" s="20"/>
      <c r="AN32" s="20"/>
    </row>
    <row r="33" spans="2:40" hidden="1" outlineLevel="1" x14ac:dyDescent="0.25">
      <c r="B33" s="20" t="s">
        <v>754</v>
      </c>
      <c r="C33" s="44"/>
      <c r="D33" s="25">
        <f t="array" ref="D33">SUM(IF(Period=$A$2,IF(Site=$A$5,IF(Provider=$B33,G))))</f>
        <v>0</v>
      </c>
      <c r="E33" s="26">
        <f t="array" ref="E33">SUM(IF(Period=$A$2,IF(Site=$A$5,IF(Provider=$B33,H))))</f>
        <v>0</v>
      </c>
      <c r="F33" s="27">
        <f t="shared" si="2"/>
        <v>0</v>
      </c>
      <c r="G33" s="27">
        <f t="shared" si="3"/>
        <v>0</v>
      </c>
      <c r="H33" s="44"/>
      <c r="I33" s="25">
        <f t="array" ref="I33">SUM(IF(Period=$A$2,IF(Site=$A$5,IF(Provider=$B33,I))))</f>
        <v>0</v>
      </c>
      <c r="J33" s="26">
        <f t="array" ref="J33">SUM(IF(Period=$A$2,IF(Site=$A$5,IF(Provider=$B33,J))))</f>
        <v>0</v>
      </c>
      <c r="K33" s="27">
        <f t="shared" si="4"/>
        <v>0</v>
      </c>
      <c r="L33" s="27">
        <f t="shared" si="5"/>
        <v>0</v>
      </c>
      <c r="M33" s="44"/>
      <c r="N33" s="25">
        <f t="array" ref="N33">SUM(IF(Period=$A$2,IF(Site=$A$5,IF(Provider=$B33,K))))</f>
        <v>0</v>
      </c>
      <c r="O33" s="37">
        <f t="shared" si="6"/>
        <v>0</v>
      </c>
      <c r="P33" s="44"/>
      <c r="Q33" s="25">
        <f t="array" ref="Q33">SUM(IF(Period=$A$2,IF(Site=$A$5,IF(Provider=$B33,M))))</f>
        <v>0</v>
      </c>
      <c r="R33" s="26">
        <f t="array" ref="R33">SUM(IF(Period=$A$2,IF(Site=$A$5,IF(Provider=$B33,N))))</f>
        <v>0</v>
      </c>
      <c r="S33" s="27" t="e">
        <f t="shared" si="0"/>
        <v>#DIV/0!</v>
      </c>
      <c r="T33" s="27" t="e">
        <f t="shared" si="1"/>
        <v>#DIV/0!</v>
      </c>
      <c r="U33" s="20"/>
      <c r="V33" s="25">
        <f t="array" ref="V33">SUM(IF(Period=$A$2,IF(Site=$A$5,IF(Provider=$B33,P))))</f>
        <v>0</v>
      </c>
      <c r="W33" s="26">
        <f t="array" ref="W33">SUM(IF(Period=$A$2,IF(Site=$A$5,IF(Provider=$B33,Q))))</f>
        <v>0</v>
      </c>
      <c r="X33" s="27">
        <f t="shared" si="7"/>
        <v>0</v>
      </c>
      <c r="Y33" s="27">
        <f t="shared" si="8"/>
        <v>0</v>
      </c>
      <c r="Z33" s="44"/>
      <c r="AA33" s="25">
        <f t="array" ref="AA33">SUM(IF(Period=$A$2,IF(Site=$A$5,IF(Provider=$B33,G))))</f>
        <v>0</v>
      </c>
      <c r="AB33" s="26">
        <f t="array" ref="AB33">SUM(IF(Period=$A$2,IF(Site=$A$5,IF(Provider=$B33,H))))</f>
        <v>0</v>
      </c>
      <c r="AC33" s="27">
        <f t="shared" si="9"/>
        <v>0</v>
      </c>
      <c r="AD33" s="27">
        <f t="shared" si="10"/>
        <v>0</v>
      </c>
      <c r="AE33" s="44"/>
      <c r="AF33" s="20"/>
      <c r="AG33" s="20"/>
      <c r="AH33" s="20"/>
      <c r="AI33" s="20"/>
      <c r="AJ33" s="20"/>
      <c r="AK33" s="20"/>
      <c r="AL33" s="20"/>
      <c r="AM33" s="20"/>
      <c r="AN33" s="20"/>
    </row>
    <row r="34" spans="2:40" hidden="1" outlineLevel="1" x14ac:dyDescent="0.25">
      <c r="B34" s="20" t="s">
        <v>704</v>
      </c>
      <c r="C34" s="44"/>
      <c r="D34" s="25">
        <f t="array" ref="D34">SUM(IF(Period=$A$2,IF(Site=$A$5,IF(Provider=$B34,G))))</f>
        <v>32</v>
      </c>
      <c r="E34" s="26">
        <f t="array" ref="E34">SUM(IF(Period=$A$2,IF(Site=$A$5,IF(Provider=$B34,H))))</f>
        <v>6</v>
      </c>
      <c r="F34" s="27">
        <f t="shared" si="2"/>
        <v>9.3658536585365854E-2</v>
      </c>
      <c r="G34" s="27">
        <f t="shared" si="3"/>
        <v>1.0001041775184915E-2</v>
      </c>
      <c r="H34" s="44"/>
      <c r="I34" s="25">
        <f t="array" ref="I34">SUM(IF(Period=$A$2,IF(Site=$A$5,IF(Provider=$B34,I))))</f>
        <v>35</v>
      </c>
      <c r="J34" s="26">
        <f t="array" ref="J34">SUM(IF(Period=$A$2,IF(Site=$A$5,IF(Provider=$B34,J))))</f>
        <v>9.1428571428571423</v>
      </c>
      <c r="K34" s="27">
        <f t="shared" si="4"/>
        <v>0.14766958929395477</v>
      </c>
      <c r="L34" s="27">
        <f t="shared" si="5"/>
        <v>9.2681090161323022E-3</v>
      </c>
      <c r="M34" s="44"/>
      <c r="N34" s="25">
        <f t="array" ref="N34">SUM(IF(Period=$A$2,IF(Site=$A$5,IF(Provider=$B34,K))))</f>
        <v>0</v>
      </c>
      <c r="O34" s="37">
        <f t="shared" si="6"/>
        <v>0</v>
      </c>
      <c r="P34" s="44"/>
      <c r="Q34" s="25">
        <f t="array" ref="Q34">SUM(IF(Period=$A$2,IF(Site=$A$5,IF(Provider=$B34,M))))</f>
        <v>0</v>
      </c>
      <c r="R34" s="26">
        <f t="array" ref="R34">SUM(IF(Period=$A$2,IF(Site=$A$5,IF(Provider=$B34,N))))</f>
        <v>0</v>
      </c>
      <c r="S34" s="27" t="e">
        <f t="shared" si="0"/>
        <v>#DIV/0!</v>
      </c>
      <c r="T34" s="27" t="e">
        <f t="shared" si="1"/>
        <v>#DIV/0!</v>
      </c>
      <c r="U34" s="20"/>
      <c r="V34" s="25">
        <f t="array" ref="V34">SUM(IF(Period=$A$2,IF(Site=$A$5,IF(Provider=$B34,P))))</f>
        <v>25</v>
      </c>
      <c r="W34" s="26">
        <f t="array" ref="W34">SUM(IF(Period=$A$2,IF(Site=$A$5,IF(Provider=$B34,Q))))</f>
        <v>18</v>
      </c>
      <c r="X34" s="27">
        <f t="shared" si="7"/>
        <v>0.29163966299416721</v>
      </c>
      <c r="Y34" s="27">
        <f t="shared" si="8"/>
        <v>1.6777897915812235E-2</v>
      </c>
      <c r="Z34" s="44"/>
      <c r="AA34" s="25">
        <f t="array" ref="AA34">SUM(IF(Period=$A$2,IF(Site=$A$5,IF(Provider=$B34,G))))</f>
        <v>32</v>
      </c>
      <c r="AB34" s="26">
        <f t="array" ref="AB34">SUM(IF(Period=$A$2,IF(Site=$A$5,IF(Provider=$B34,H))))</f>
        <v>6</v>
      </c>
      <c r="AC34" s="27">
        <f t="shared" si="9"/>
        <v>9.3658536585365854E-2</v>
      </c>
      <c r="AD34" s="27">
        <f t="shared" si="10"/>
        <v>1.0001041775184915E-2</v>
      </c>
      <c r="AE34" s="44"/>
      <c r="AF34" s="20"/>
      <c r="AG34" s="20"/>
      <c r="AH34" s="20"/>
      <c r="AI34" s="20"/>
      <c r="AJ34" s="20"/>
      <c r="AK34" s="20"/>
      <c r="AL34" s="20"/>
      <c r="AM34" s="20"/>
      <c r="AN34" s="20"/>
    </row>
    <row r="35" spans="2:40" hidden="1" outlineLevel="1" x14ac:dyDescent="0.25">
      <c r="B35" s="20" t="s">
        <v>761</v>
      </c>
      <c r="C35" s="44"/>
      <c r="D35" s="25">
        <f t="array" ref="D35">SUM(IF(Period=$A$2,IF(Site=$A$5,IF(Provider=$B35,G))))</f>
        <v>0</v>
      </c>
      <c r="E35" s="26">
        <f t="array" ref="E35">SUM(IF(Period=$A$2,IF(Site=$A$5,IF(Provider=$B35,H))))</f>
        <v>0</v>
      </c>
      <c r="F35" s="27">
        <f t="shared" si="2"/>
        <v>0</v>
      </c>
      <c r="G35" s="27">
        <f t="shared" si="3"/>
        <v>0</v>
      </c>
      <c r="H35" s="44"/>
      <c r="I35" s="25">
        <f t="array" ref="I35">SUM(IF(Period=$A$2,IF(Site=$A$5,IF(Provider=$B35,I))))</f>
        <v>0</v>
      </c>
      <c r="J35" s="26">
        <f t="array" ref="J35">SUM(IF(Period=$A$2,IF(Site=$A$5,IF(Provider=$B35,J))))</f>
        <v>0</v>
      </c>
      <c r="K35" s="27">
        <f t="shared" si="4"/>
        <v>0</v>
      </c>
      <c r="L35" s="27">
        <f t="shared" si="5"/>
        <v>0</v>
      </c>
      <c r="M35" s="44"/>
      <c r="N35" s="25">
        <f t="array" ref="N35">SUM(IF(Period=$A$2,IF(Site=$A$5,IF(Provider=$B35,K))))</f>
        <v>0</v>
      </c>
      <c r="O35" s="37">
        <f t="shared" si="6"/>
        <v>0</v>
      </c>
      <c r="P35" s="44"/>
      <c r="Q35" s="25">
        <f t="array" ref="Q35">SUM(IF(Period=$A$2,IF(Site=$A$5,IF(Provider=$B35,M))))</f>
        <v>0</v>
      </c>
      <c r="R35" s="26">
        <f t="array" ref="R35">SUM(IF(Period=$A$2,IF(Site=$A$5,IF(Provider=$B35,N))))</f>
        <v>0</v>
      </c>
      <c r="S35" s="27" t="e">
        <f t="shared" si="0"/>
        <v>#DIV/0!</v>
      </c>
      <c r="T35" s="27" t="e">
        <f t="shared" si="1"/>
        <v>#DIV/0!</v>
      </c>
      <c r="U35" s="20"/>
      <c r="V35" s="25">
        <f t="array" ref="V35">SUM(IF(Period=$A$2,IF(Site=$A$5,IF(Provider=$B35,P))))</f>
        <v>0</v>
      </c>
      <c r="W35" s="26">
        <f t="array" ref="W35">SUM(IF(Period=$A$2,IF(Site=$A$5,IF(Provider=$B35,Q))))</f>
        <v>0</v>
      </c>
      <c r="X35" s="27">
        <f t="shared" si="7"/>
        <v>0</v>
      </c>
      <c r="Y35" s="27">
        <f t="shared" si="8"/>
        <v>0</v>
      </c>
      <c r="Z35" s="44"/>
      <c r="AA35" s="25">
        <f t="array" ref="AA35">SUM(IF(Period=$A$2,IF(Site=$A$5,IF(Provider=$B35,G))))</f>
        <v>0</v>
      </c>
      <c r="AB35" s="26">
        <f t="array" ref="AB35">SUM(IF(Period=$A$2,IF(Site=$A$5,IF(Provider=$B35,H))))</f>
        <v>0</v>
      </c>
      <c r="AC35" s="27">
        <f t="shared" si="9"/>
        <v>0</v>
      </c>
      <c r="AD35" s="27">
        <f t="shared" si="10"/>
        <v>0</v>
      </c>
      <c r="AE35" s="44"/>
      <c r="AF35" s="20"/>
      <c r="AG35" s="20"/>
      <c r="AH35" s="20"/>
      <c r="AI35" s="20"/>
      <c r="AJ35" s="20"/>
      <c r="AK35" s="20"/>
      <c r="AL35" s="20"/>
      <c r="AM35" s="20"/>
      <c r="AN35" s="20"/>
    </row>
    <row r="36" spans="2:40" hidden="1" outlineLevel="1" x14ac:dyDescent="0.25">
      <c r="B36" s="20" t="s">
        <v>769</v>
      </c>
      <c r="C36" s="44"/>
      <c r="D36" s="25">
        <f t="array" ref="D36">SUM(IF(Period=$A$2,IF(Site=$A$5,IF(Provider=$B36,G))))</f>
        <v>0</v>
      </c>
      <c r="E36" s="26">
        <f t="array" ref="E36">SUM(IF(Period=$A$2,IF(Site=$A$5,IF(Provider=$B36,H))))</f>
        <v>0</v>
      </c>
      <c r="F36" s="27">
        <f t="shared" si="2"/>
        <v>0</v>
      </c>
      <c r="G36" s="27">
        <f t="shared" si="3"/>
        <v>0</v>
      </c>
      <c r="H36" s="44"/>
      <c r="I36" s="25">
        <f t="array" ref="I36">SUM(IF(Period=$A$2,IF(Site=$A$5,IF(Provider=$B36,I))))</f>
        <v>0</v>
      </c>
      <c r="J36" s="26">
        <f t="array" ref="J36">SUM(IF(Period=$A$2,IF(Site=$A$5,IF(Provider=$B36,J))))</f>
        <v>0</v>
      </c>
      <c r="K36" s="27">
        <f t="shared" si="4"/>
        <v>0</v>
      </c>
      <c r="L36" s="27">
        <f t="shared" si="5"/>
        <v>0</v>
      </c>
      <c r="M36" s="44"/>
      <c r="N36" s="25">
        <f t="array" ref="N36">SUM(IF(Period=$A$2,IF(Site=$A$5,IF(Provider=$B36,K))))</f>
        <v>0</v>
      </c>
      <c r="O36" s="37">
        <f t="shared" si="6"/>
        <v>0</v>
      </c>
      <c r="P36" s="44"/>
      <c r="Q36" s="25">
        <f t="array" ref="Q36">SUM(IF(Period=$A$2,IF(Site=$A$5,IF(Provider=$B36,M))))</f>
        <v>0</v>
      </c>
      <c r="R36" s="26">
        <f t="array" ref="R36">SUM(IF(Period=$A$2,IF(Site=$A$5,IF(Provider=$B36,N))))</f>
        <v>0</v>
      </c>
      <c r="S36" s="27" t="e">
        <f t="shared" si="0"/>
        <v>#DIV/0!</v>
      </c>
      <c r="T36" s="27" t="e">
        <f t="shared" si="1"/>
        <v>#DIV/0!</v>
      </c>
      <c r="U36" s="20"/>
      <c r="V36" s="25">
        <f t="array" ref="V36">SUM(IF(Period=$A$2,IF(Site=$A$5,IF(Provider=$B36,P))))</f>
        <v>0</v>
      </c>
      <c r="W36" s="26">
        <f t="array" ref="W36">SUM(IF(Period=$A$2,IF(Site=$A$5,IF(Provider=$B36,Q))))</f>
        <v>0</v>
      </c>
      <c r="X36" s="27">
        <f t="shared" si="7"/>
        <v>0</v>
      </c>
      <c r="Y36" s="27">
        <f t="shared" si="8"/>
        <v>0</v>
      </c>
      <c r="Z36" s="44"/>
      <c r="AA36" s="25">
        <f t="array" ref="AA36">SUM(IF(Period=$A$2,IF(Site=$A$5,IF(Provider=$B36,G))))</f>
        <v>0</v>
      </c>
      <c r="AB36" s="26">
        <f t="array" ref="AB36">SUM(IF(Period=$A$2,IF(Site=$A$5,IF(Provider=$B36,H))))</f>
        <v>0</v>
      </c>
      <c r="AC36" s="27">
        <f t="shared" si="9"/>
        <v>0</v>
      </c>
      <c r="AD36" s="27">
        <f t="shared" si="10"/>
        <v>0</v>
      </c>
      <c r="AE36" s="44"/>
      <c r="AF36" s="20"/>
      <c r="AG36" s="20"/>
      <c r="AH36" s="20"/>
      <c r="AI36" s="20"/>
      <c r="AJ36" s="20"/>
      <c r="AK36" s="20"/>
      <c r="AL36" s="20"/>
      <c r="AM36" s="20"/>
      <c r="AN36" s="20"/>
    </row>
    <row r="37" spans="2:40" hidden="1" outlineLevel="1" x14ac:dyDescent="0.25">
      <c r="B37" s="20" t="s">
        <v>1034</v>
      </c>
      <c r="C37" s="44"/>
      <c r="D37" s="25">
        <f t="array" ref="D37">SUM(IF(Period=$A$2,IF(Site=$A$5,IF(Provider=$B37,G))))</f>
        <v>0</v>
      </c>
      <c r="E37" s="26">
        <f t="array" ref="E37">SUM(IF(Period=$A$2,IF(Site=$A$5,IF(Provider=$B37,H))))</f>
        <v>0</v>
      </c>
      <c r="F37" s="27">
        <f t="shared" si="2"/>
        <v>0</v>
      </c>
      <c r="G37" s="27">
        <f t="shared" si="3"/>
        <v>0</v>
      </c>
      <c r="H37" s="44"/>
      <c r="I37" s="25">
        <f t="array" ref="I37">SUM(IF(Period=$A$2,IF(Site=$A$5,IF(Provider=$B37,I))))</f>
        <v>0</v>
      </c>
      <c r="J37" s="26">
        <f t="array" ref="J37">SUM(IF(Period=$A$2,IF(Site=$A$5,IF(Provider=$B37,J))))</f>
        <v>0</v>
      </c>
      <c r="K37" s="27">
        <f t="shared" si="4"/>
        <v>0</v>
      </c>
      <c r="L37" s="27">
        <f t="shared" si="5"/>
        <v>0</v>
      </c>
      <c r="M37" s="44"/>
      <c r="N37" s="25">
        <f t="array" ref="N37">SUM(IF(Period=$A$2,IF(Site=$A$5,IF(Provider=$B37,K))))</f>
        <v>0</v>
      </c>
      <c r="O37" s="37">
        <f t="shared" si="6"/>
        <v>0</v>
      </c>
      <c r="P37" s="44"/>
      <c r="Q37" s="25">
        <f t="array" ref="Q37">SUM(IF(Period=$A$2,IF(Site=$A$5,IF(Provider=$B37,M))))</f>
        <v>0</v>
      </c>
      <c r="R37" s="26">
        <f t="array" ref="R37">SUM(IF(Period=$A$2,IF(Site=$A$5,IF(Provider=$B37,N))))</f>
        <v>0</v>
      </c>
      <c r="S37" s="27" t="e">
        <f t="shared" si="0"/>
        <v>#DIV/0!</v>
      </c>
      <c r="T37" s="27" t="e">
        <f t="shared" si="1"/>
        <v>#DIV/0!</v>
      </c>
      <c r="U37" s="20"/>
      <c r="V37" s="25">
        <f t="array" ref="V37">SUM(IF(Period=$A$2,IF(Site=$A$5,IF(Provider=$B37,P))))</f>
        <v>0</v>
      </c>
      <c r="W37" s="26">
        <f t="array" ref="W37">SUM(IF(Period=$A$2,IF(Site=$A$5,IF(Provider=$B37,Q))))</f>
        <v>0</v>
      </c>
      <c r="X37" s="27">
        <f t="shared" si="7"/>
        <v>0</v>
      </c>
      <c r="Y37" s="27">
        <f t="shared" si="8"/>
        <v>0</v>
      </c>
      <c r="Z37" s="44"/>
      <c r="AA37" s="25">
        <f t="array" ref="AA37">SUM(IF(Period=$A$2,IF(Site=$A$5,IF(Provider=$B37,G))))</f>
        <v>0</v>
      </c>
      <c r="AB37" s="26">
        <f t="array" ref="AB37">SUM(IF(Period=$A$2,IF(Site=$A$5,IF(Provider=$B37,H))))</f>
        <v>0</v>
      </c>
      <c r="AC37" s="27">
        <f t="shared" si="9"/>
        <v>0</v>
      </c>
      <c r="AD37" s="27">
        <f t="shared" si="10"/>
        <v>0</v>
      </c>
      <c r="AE37" s="44"/>
      <c r="AF37" s="20"/>
      <c r="AG37" s="20"/>
      <c r="AH37" s="20"/>
      <c r="AI37" s="20"/>
      <c r="AJ37" s="20"/>
      <c r="AK37" s="20"/>
      <c r="AL37" s="20"/>
      <c r="AM37" s="20"/>
      <c r="AN37" s="20"/>
    </row>
    <row r="38" spans="2:40" hidden="1" outlineLevel="1" x14ac:dyDescent="0.25">
      <c r="B38" s="20" t="s">
        <v>757</v>
      </c>
      <c r="C38" s="44"/>
      <c r="D38" s="25">
        <f t="array" ref="D38">SUM(IF(Period=$A$2,IF(Site=$A$5,IF(Provider=$B38,G))))</f>
        <v>0</v>
      </c>
      <c r="E38" s="26">
        <f t="array" ref="E38">SUM(IF(Period=$A$2,IF(Site=$A$5,IF(Provider=$B38,H))))</f>
        <v>0</v>
      </c>
      <c r="F38" s="27">
        <f t="shared" si="2"/>
        <v>0</v>
      </c>
      <c r="G38" s="27">
        <f t="shared" si="3"/>
        <v>0</v>
      </c>
      <c r="H38" s="44"/>
      <c r="I38" s="25">
        <f t="array" ref="I38">SUM(IF(Period=$A$2,IF(Site=$A$5,IF(Provider=$B38,I))))</f>
        <v>0</v>
      </c>
      <c r="J38" s="26">
        <f t="array" ref="J38">SUM(IF(Period=$A$2,IF(Site=$A$5,IF(Provider=$B38,J))))</f>
        <v>0</v>
      </c>
      <c r="K38" s="27">
        <f t="shared" si="4"/>
        <v>0</v>
      </c>
      <c r="L38" s="27">
        <f t="shared" si="5"/>
        <v>0</v>
      </c>
      <c r="M38" s="44"/>
      <c r="N38" s="25">
        <f t="array" ref="N38">SUM(IF(Period=$A$2,IF(Site=$A$5,IF(Provider=$B38,K))))</f>
        <v>0</v>
      </c>
      <c r="O38" s="37">
        <f t="shared" si="6"/>
        <v>0</v>
      </c>
      <c r="P38" s="44"/>
      <c r="Q38" s="25">
        <f t="array" ref="Q38">SUM(IF(Period=$A$2,IF(Site=$A$5,IF(Provider=$B38,M))))</f>
        <v>0</v>
      </c>
      <c r="R38" s="26">
        <f t="array" ref="R38">SUM(IF(Period=$A$2,IF(Site=$A$5,IF(Provider=$B38,N))))</f>
        <v>0</v>
      </c>
      <c r="S38" s="27" t="e">
        <f t="shared" ref="S38:S69" si="11">R38*(Q38/Q$83)</f>
        <v>#DIV/0!</v>
      </c>
      <c r="T38" s="27" t="e">
        <f t="shared" ref="T38:T69" si="12">R38*(Q38/Q$891)</f>
        <v>#DIV/0!</v>
      </c>
      <c r="U38" s="20"/>
      <c r="V38" s="25">
        <f t="array" ref="V38">SUM(IF(Period=$A$2,IF(Site=$A$5,IF(Provider=$B38,P))))</f>
        <v>0</v>
      </c>
      <c r="W38" s="26">
        <f t="array" ref="W38">SUM(IF(Period=$A$2,IF(Site=$A$5,IF(Provider=$B38,Q))))</f>
        <v>0</v>
      </c>
      <c r="X38" s="27">
        <f t="shared" si="7"/>
        <v>0</v>
      </c>
      <c r="Y38" s="27">
        <f t="shared" si="8"/>
        <v>0</v>
      </c>
      <c r="Z38" s="44"/>
      <c r="AA38" s="25">
        <f t="array" ref="AA38">SUM(IF(Period=$A$2,IF(Site=$A$5,IF(Provider=$B38,G))))</f>
        <v>0</v>
      </c>
      <c r="AB38" s="26">
        <f t="array" ref="AB38">SUM(IF(Period=$A$2,IF(Site=$A$5,IF(Provider=$B38,H))))</f>
        <v>0</v>
      </c>
      <c r="AC38" s="27">
        <f t="shared" si="9"/>
        <v>0</v>
      </c>
      <c r="AD38" s="27">
        <f t="shared" si="10"/>
        <v>0</v>
      </c>
      <c r="AE38" s="44"/>
      <c r="AF38" s="20"/>
      <c r="AG38" s="20"/>
      <c r="AH38" s="20"/>
      <c r="AI38" s="20"/>
      <c r="AJ38" s="20"/>
      <c r="AK38" s="20"/>
      <c r="AL38" s="20"/>
      <c r="AM38" s="20"/>
      <c r="AN38" s="20"/>
    </row>
    <row r="39" spans="2:40" hidden="1" outlineLevel="1" x14ac:dyDescent="0.25">
      <c r="B39" s="20" t="s">
        <v>764</v>
      </c>
      <c r="C39" s="44"/>
      <c r="D39" s="25">
        <f t="array" ref="D39">SUM(IF(Period=$A$2,IF(Site=$A$5,IF(Provider=$B39,G))))</f>
        <v>0</v>
      </c>
      <c r="E39" s="26">
        <f t="array" ref="E39">SUM(IF(Period=$A$2,IF(Site=$A$5,IF(Provider=$B39,H))))</f>
        <v>0</v>
      </c>
      <c r="F39" s="27">
        <f t="shared" si="2"/>
        <v>0</v>
      </c>
      <c r="G39" s="27">
        <f t="shared" si="3"/>
        <v>0</v>
      </c>
      <c r="H39" s="44"/>
      <c r="I39" s="25">
        <f t="array" ref="I39">SUM(IF(Period=$A$2,IF(Site=$A$5,IF(Provider=$B39,I))))</f>
        <v>0</v>
      </c>
      <c r="J39" s="26">
        <f t="array" ref="J39">SUM(IF(Period=$A$2,IF(Site=$A$5,IF(Provider=$B39,J))))</f>
        <v>0</v>
      </c>
      <c r="K39" s="27">
        <f t="shared" si="4"/>
        <v>0</v>
      </c>
      <c r="L39" s="27">
        <f t="shared" si="5"/>
        <v>0</v>
      </c>
      <c r="M39" s="44"/>
      <c r="N39" s="25">
        <f t="array" ref="N39">SUM(IF(Period=$A$2,IF(Site=$A$5,IF(Provider=$B39,K))))</f>
        <v>0</v>
      </c>
      <c r="O39" s="37">
        <f t="shared" si="6"/>
        <v>0</v>
      </c>
      <c r="P39" s="44"/>
      <c r="Q39" s="25">
        <f t="array" ref="Q39">SUM(IF(Period=$A$2,IF(Site=$A$5,IF(Provider=$B39,M))))</f>
        <v>0</v>
      </c>
      <c r="R39" s="26">
        <f t="array" ref="R39">SUM(IF(Period=$A$2,IF(Site=$A$5,IF(Provider=$B39,N))))</f>
        <v>0</v>
      </c>
      <c r="S39" s="27" t="e">
        <f t="shared" si="11"/>
        <v>#DIV/0!</v>
      </c>
      <c r="T39" s="27" t="e">
        <f t="shared" si="12"/>
        <v>#DIV/0!</v>
      </c>
      <c r="U39" s="20"/>
      <c r="V39" s="25">
        <f t="array" ref="V39">SUM(IF(Period=$A$2,IF(Site=$A$5,IF(Provider=$B39,P))))</f>
        <v>0</v>
      </c>
      <c r="W39" s="26">
        <f t="array" ref="W39">SUM(IF(Period=$A$2,IF(Site=$A$5,IF(Provider=$B39,Q))))</f>
        <v>0</v>
      </c>
      <c r="X39" s="27">
        <f t="shared" si="7"/>
        <v>0</v>
      </c>
      <c r="Y39" s="27">
        <f t="shared" si="8"/>
        <v>0</v>
      </c>
      <c r="Z39" s="44"/>
      <c r="AA39" s="25">
        <f t="array" ref="AA39">SUM(IF(Period=$A$2,IF(Site=$A$5,IF(Provider=$B39,G))))</f>
        <v>0</v>
      </c>
      <c r="AB39" s="26">
        <f t="array" ref="AB39">SUM(IF(Period=$A$2,IF(Site=$A$5,IF(Provider=$B39,H))))</f>
        <v>0</v>
      </c>
      <c r="AC39" s="27">
        <f t="shared" si="9"/>
        <v>0</v>
      </c>
      <c r="AD39" s="27">
        <f t="shared" si="10"/>
        <v>0</v>
      </c>
      <c r="AE39" s="44"/>
      <c r="AF39" s="20"/>
      <c r="AG39" s="20"/>
      <c r="AH39" s="20"/>
      <c r="AI39" s="20"/>
      <c r="AJ39" s="20"/>
      <c r="AK39" s="20"/>
      <c r="AL39" s="20"/>
      <c r="AM39" s="20"/>
      <c r="AN39" s="20"/>
    </row>
    <row r="40" spans="2:40" hidden="1" outlineLevel="1" x14ac:dyDescent="0.25">
      <c r="B40" s="20" t="s">
        <v>604</v>
      </c>
      <c r="C40" s="44"/>
      <c r="D40" s="25">
        <f t="array" ref="D40">SUM(IF(Period=$A$2,IF(Site=$A$5,IF(Provider=$B40,G))))</f>
        <v>0</v>
      </c>
      <c r="E40" s="26">
        <f t="array" ref="E40">SUM(IF(Period=$A$2,IF(Site=$A$5,IF(Provider=$B40,H))))</f>
        <v>0</v>
      </c>
      <c r="F40" s="27">
        <f t="shared" si="2"/>
        <v>0</v>
      </c>
      <c r="G40" s="27">
        <f t="shared" si="3"/>
        <v>0</v>
      </c>
      <c r="H40" s="44"/>
      <c r="I40" s="25">
        <f t="array" ref="I40">SUM(IF(Period=$A$2,IF(Site=$A$5,IF(Provider=$B40,I))))</f>
        <v>0</v>
      </c>
      <c r="J40" s="26">
        <f t="array" ref="J40">SUM(IF(Period=$A$2,IF(Site=$A$5,IF(Provider=$B40,J))))</f>
        <v>0</v>
      </c>
      <c r="K40" s="27">
        <f t="shared" si="4"/>
        <v>0</v>
      </c>
      <c r="L40" s="27">
        <f t="shared" si="5"/>
        <v>0</v>
      </c>
      <c r="M40" s="44"/>
      <c r="N40" s="25">
        <f t="array" ref="N40">SUM(IF(Period=$A$2,IF(Site=$A$5,IF(Provider=$B40,K))))</f>
        <v>0</v>
      </c>
      <c r="O40" s="37">
        <f t="shared" si="6"/>
        <v>0</v>
      </c>
      <c r="P40" s="44"/>
      <c r="Q40" s="25">
        <f t="array" ref="Q40">SUM(IF(Period=$A$2,IF(Site=$A$5,IF(Provider=$B40,M))))</f>
        <v>0</v>
      </c>
      <c r="R40" s="26">
        <f t="array" ref="R40">SUM(IF(Period=$A$2,IF(Site=$A$5,IF(Provider=$B40,N))))</f>
        <v>0</v>
      </c>
      <c r="S40" s="27" t="e">
        <f t="shared" si="11"/>
        <v>#DIV/0!</v>
      </c>
      <c r="T40" s="27" t="e">
        <f t="shared" si="12"/>
        <v>#DIV/0!</v>
      </c>
      <c r="U40" s="20"/>
      <c r="V40" s="25">
        <f t="array" ref="V40">SUM(IF(Period=$A$2,IF(Site=$A$5,IF(Provider=$B40,P))))</f>
        <v>0</v>
      </c>
      <c r="W40" s="26">
        <f t="array" ref="W40">SUM(IF(Period=$A$2,IF(Site=$A$5,IF(Provider=$B40,Q))))</f>
        <v>0</v>
      </c>
      <c r="X40" s="27">
        <f t="shared" si="7"/>
        <v>0</v>
      </c>
      <c r="Y40" s="27">
        <f t="shared" si="8"/>
        <v>0</v>
      </c>
      <c r="Z40" s="44"/>
      <c r="AA40" s="25">
        <f t="array" ref="AA40">SUM(IF(Period=$A$2,IF(Site=$A$5,IF(Provider=$B40,G))))</f>
        <v>0</v>
      </c>
      <c r="AB40" s="26">
        <f t="array" ref="AB40">SUM(IF(Period=$A$2,IF(Site=$A$5,IF(Provider=$B40,H))))</f>
        <v>0</v>
      </c>
      <c r="AC40" s="27">
        <f t="shared" si="9"/>
        <v>0</v>
      </c>
      <c r="AD40" s="27">
        <f t="shared" si="10"/>
        <v>0</v>
      </c>
      <c r="AE40" s="44"/>
      <c r="AF40" s="20"/>
      <c r="AG40" s="20"/>
      <c r="AH40" s="20"/>
      <c r="AI40" s="20"/>
      <c r="AJ40" s="20"/>
      <c r="AK40" s="20"/>
      <c r="AL40" s="20"/>
      <c r="AM40" s="20"/>
      <c r="AN40" s="20"/>
    </row>
    <row r="41" spans="2:40" hidden="1" outlineLevel="1" x14ac:dyDescent="0.25">
      <c r="B41" s="20" t="s">
        <v>690</v>
      </c>
      <c r="C41" s="44"/>
      <c r="D41" s="25">
        <f t="array" ref="D41">SUM(IF(Period=$A$2,IF(Site=$A$5,IF(Provider=$B41,G))))</f>
        <v>98</v>
      </c>
      <c r="E41" s="26">
        <f t="array" ref="E41">SUM(IF(Period=$A$2,IF(Site=$A$5,IF(Provider=$B41,H))))</f>
        <v>6</v>
      </c>
      <c r="F41" s="27">
        <f t="shared" si="2"/>
        <v>0.28682926829268296</v>
      </c>
      <c r="G41" s="27">
        <f t="shared" si="3"/>
        <v>3.0628190436503805E-2</v>
      </c>
      <c r="H41" s="44"/>
      <c r="I41" s="25">
        <f t="array" ref="I41">SUM(IF(Period=$A$2,IF(Site=$A$5,IF(Provider=$B41,I))))</f>
        <v>98</v>
      </c>
      <c r="J41" s="26">
        <f t="array" ref="J41">SUM(IF(Period=$A$2,IF(Site=$A$5,IF(Provider=$B41,J))))</f>
        <v>7.9591836734693882</v>
      </c>
      <c r="K41" s="27">
        <f t="shared" si="4"/>
        <v>0.35994462390401477</v>
      </c>
      <c r="L41" s="27">
        <f t="shared" si="5"/>
        <v>2.2591015726822487E-2</v>
      </c>
      <c r="M41" s="44"/>
      <c r="N41" s="25">
        <f t="array" ref="N41">SUM(IF(Period=$A$2,IF(Site=$A$5,IF(Provider=$B41,K))))</f>
        <v>0</v>
      </c>
      <c r="O41" s="37">
        <f t="shared" si="6"/>
        <v>0</v>
      </c>
      <c r="P41" s="44"/>
      <c r="Q41" s="25">
        <f t="array" ref="Q41">SUM(IF(Period=$A$2,IF(Site=$A$5,IF(Provider=$B41,M))))</f>
        <v>0</v>
      </c>
      <c r="R41" s="26">
        <f t="array" ref="R41">SUM(IF(Period=$A$2,IF(Site=$A$5,IF(Provider=$B41,N))))</f>
        <v>0</v>
      </c>
      <c r="S41" s="27" t="e">
        <f t="shared" si="11"/>
        <v>#DIV/0!</v>
      </c>
      <c r="T41" s="27" t="e">
        <f t="shared" si="12"/>
        <v>#DIV/0!</v>
      </c>
      <c r="U41" s="20"/>
      <c r="V41" s="25">
        <f t="array" ref="V41">SUM(IF(Period=$A$2,IF(Site=$A$5,IF(Provider=$B41,P))))</f>
        <v>70</v>
      </c>
      <c r="W41" s="26">
        <f t="array" ref="W41">SUM(IF(Period=$A$2,IF(Site=$A$5,IF(Provider=$B41,Q))))</f>
        <v>23</v>
      </c>
      <c r="X41" s="27">
        <f t="shared" si="7"/>
        <v>1.0434219053791316</v>
      </c>
      <c r="Y41" s="27">
        <f t="shared" si="8"/>
        <v>6.0027590321017114E-2</v>
      </c>
      <c r="Z41" s="44"/>
      <c r="AA41" s="25">
        <f t="array" ref="AA41">SUM(IF(Period=$A$2,IF(Site=$A$5,IF(Provider=$B41,G))))</f>
        <v>98</v>
      </c>
      <c r="AB41" s="26">
        <f t="array" ref="AB41">SUM(IF(Period=$A$2,IF(Site=$A$5,IF(Provider=$B41,H))))</f>
        <v>6</v>
      </c>
      <c r="AC41" s="27">
        <f t="shared" si="9"/>
        <v>0.28682926829268296</v>
      </c>
      <c r="AD41" s="27">
        <f t="shared" si="10"/>
        <v>3.0628190436503805E-2</v>
      </c>
      <c r="AE41" s="44"/>
      <c r="AF41" s="20"/>
      <c r="AG41" s="20"/>
      <c r="AH41" s="20"/>
      <c r="AI41" s="20"/>
      <c r="AJ41" s="20"/>
      <c r="AK41" s="20"/>
      <c r="AL41" s="20"/>
      <c r="AM41" s="20"/>
      <c r="AN41" s="20"/>
    </row>
    <row r="42" spans="2:40" hidden="1" outlineLevel="1" x14ac:dyDescent="0.25">
      <c r="B42" s="20" t="s">
        <v>729</v>
      </c>
      <c r="C42" s="44"/>
      <c r="D42" s="25">
        <f t="array" ref="D42">SUM(IF(Period=$A$2,IF(Site=$A$5,IF(Provider=$B42,G))))</f>
        <v>0</v>
      </c>
      <c r="E42" s="26">
        <f t="array" ref="E42">SUM(IF(Period=$A$2,IF(Site=$A$5,IF(Provider=$B42,H))))</f>
        <v>0</v>
      </c>
      <c r="F42" s="27">
        <f t="shared" si="2"/>
        <v>0</v>
      </c>
      <c r="G42" s="27">
        <f t="shared" si="3"/>
        <v>0</v>
      </c>
      <c r="H42" s="44"/>
      <c r="I42" s="25">
        <f t="array" ref="I42">SUM(IF(Period=$A$2,IF(Site=$A$5,IF(Provider=$B42,I))))</f>
        <v>0</v>
      </c>
      <c r="J42" s="26">
        <f t="array" ref="J42">SUM(IF(Period=$A$2,IF(Site=$A$5,IF(Provider=$B42,J))))</f>
        <v>0</v>
      </c>
      <c r="K42" s="27">
        <f t="shared" si="4"/>
        <v>0</v>
      </c>
      <c r="L42" s="27">
        <f t="shared" si="5"/>
        <v>0</v>
      </c>
      <c r="M42" s="44"/>
      <c r="N42" s="25">
        <f t="array" ref="N42">SUM(IF(Period=$A$2,IF(Site=$A$5,IF(Provider=$B42,K))))</f>
        <v>0</v>
      </c>
      <c r="O42" s="37">
        <f t="shared" si="6"/>
        <v>0</v>
      </c>
      <c r="P42" s="44"/>
      <c r="Q42" s="25">
        <f t="array" ref="Q42">SUM(IF(Period=$A$2,IF(Site=$A$5,IF(Provider=$B42,M))))</f>
        <v>0</v>
      </c>
      <c r="R42" s="26">
        <f t="array" ref="R42">SUM(IF(Period=$A$2,IF(Site=$A$5,IF(Provider=$B42,N))))</f>
        <v>0</v>
      </c>
      <c r="S42" s="27" t="e">
        <f t="shared" si="11"/>
        <v>#DIV/0!</v>
      </c>
      <c r="T42" s="27" t="e">
        <f t="shared" si="12"/>
        <v>#DIV/0!</v>
      </c>
      <c r="U42" s="20"/>
      <c r="V42" s="25">
        <f t="array" ref="V42">SUM(IF(Period=$A$2,IF(Site=$A$5,IF(Provider=$B42,P))))</f>
        <v>0</v>
      </c>
      <c r="W42" s="26">
        <f t="array" ref="W42">SUM(IF(Period=$A$2,IF(Site=$A$5,IF(Provider=$B42,Q))))</f>
        <v>0</v>
      </c>
      <c r="X42" s="27">
        <f t="shared" si="7"/>
        <v>0</v>
      </c>
      <c r="Y42" s="27">
        <f t="shared" si="8"/>
        <v>0</v>
      </c>
      <c r="Z42" s="44"/>
      <c r="AA42" s="25">
        <f t="array" ref="AA42">SUM(IF(Period=$A$2,IF(Site=$A$5,IF(Provider=$B42,G))))</f>
        <v>0</v>
      </c>
      <c r="AB42" s="26">
        <f t="array" ref="AB42">SUM(IF(Period=$A$2,IF(Site=$A$5,IF(Provider=$B42,H))))</f>
        <v>0</v>
      </c>
      <c r="AC42" s="27">
        <f t="shared" si="9"/>
        <v>0</v>
      </c>
      <c r="AD42" s="27">
        <f t="shared" si="10"/>
        <v>0</v>
      </c>
      <c r="AE42" s="44"/>
      <c r="AF42" s="20"/>
      <c r="AG42" s="20"/>
      <c r="AH42" s="20"/>
      <c r="AI42" s="20"/>
      <c r="AJ42" s="20"/>
      <c r="AK42" s="20"/>
      <c r="AL42" s="20"/>
      <c r="AM42" s="20"/>
      <c r="AN42" s="20"/>
    </row>
    <row r="43" spans="2:40" hidden="1" outlineLevel="1" x14ac:dyDescent="0.25">
      <c r="B43" s="20" t="s">
        <v>701</v>
      </c>
      <c r="C43" s="44"/>
      <c r="D43" s="25">
        <f t="array" ref="D43">SUM(IF(Period=$A$2,IF(Site=$A$5,IF(Provider=$B43,G))))</f>
        <v>40</v>
      </c>
      <c r="E43" s="26">
        <f t="array" ref="E43">SUM(IF(Period=$A$2,IF(Site=$A$5,IF(Provider=$B43,H))))</f>
        <v>11</v>
      </c>
      <c r="F43" s="27">
        <f t="shared" si="2"/>
        <v>0.21463414634146341</v>
      </c>
      <c r="G43" s="27">
        <f t="shared" si="3"/>
        <v>2.2919054068132098E-2</v>
      </c>
      <c r="H43" s="44"/>
      <c r="I43" s="25">
        <f t="array" ref="I43">SUM(IF(Period=$A$2,IF(Site=$A$5,IF(Provider=$B43,I))))</f>
        <v>40</v>
      </c>
      <c r="J43" s="26">
        <f t="array" ref="J43">SUM(IF(Period=$A$2,IF(Site=$A$5,IF(Provider=$B43,J))))</f>
        <v>12.925000000000001</v>
      </c>
      <c r="K43" s="27">
        <f t="shared" si="4"/>
        <v>0.23857868020304568</v>
      </c>
      <c r="L43" s="27">
        <f t="shared" si="5"/>
        <v>1.4973788629188751E-2</v>
      </c>
      <c r="M43" s="44"/>
      <c r="N43" s="25">
        <f t="array" ref="N43">SUM(IF(Period=$A$2,IF(Site=$A$5,IF(Provider=$B43,K))))</f>
        <v>0</v>
      </c>
      <c r="O43" s="37">
        <f t="shared" si="6"/>
        <v>0</v>
      </c>
      <c r="P43" s="44"/>
      <c r="Q43" s="25">
        <f t="array" ref="Q43">SUM(IF(Period=$A$2,IF(Site=$A$5,IF(Provider=$B43,M))))</f>
        <v>0</v>
      </c>
      <c r="R43" s="26">
        <f t="array" ref="R43">SUM(IF(Period=$A$2,IF(Site=$A$5,IF(Provider=$B43,N))))</f>
        <v>0</v>
      </c>
      <c r="S43" s="27" t="e">
        <f t="shared" si="11"/>
        <v>#DIV/0!</v>
      </c>
      <c r="T43" s="27" t="e">
        <f t="shared" si="12"/>
        <v>#DIV/0!</v>
      </c>
      <c r="U43" s="20"/>
      <c r="V43" s="25">
        <f t="array" ref="V43">SUM(IF(Period=$A$2,IF(Site=$A$5,IF(Provider=$B43,P))))</f>
        <v>25</v>
      </c>
      <c r="W43" s="26">
        <f t="array" ref="W43">SUM(IF(Period=$A$2,IF(Site=$A$5,IF(Provider=$B43,Q))))</f>
        <v>25</v>
      </c>
      <c r="X43" s="27">
        <f t="shared" si="7"/>
        <v>0.40505508749189889</v>
      </c>
      <c r="Y43" s="27">
        <f t="shared" si="8"/>
        <v>2.3302635994183661E-2</v>
      </c>
      <c r="Z43" s="44"/>
      <c r="AA43" s="25">
        <f t="array" ref="AA43">SUM(IF(Period=$A$2,IF(Site=$A$5,IF(Provider=$B43,G))))</f>
        <v>40</v>
      </c>
      <c r="AB43" s="26">
        <f t="array" ref="AB43">SUM(IF(Period=$A$2,IF(Site=$A$5,IF(Provider=$B43,H))))</f>
        <v>11</v>
      </c>
      <c r="AC43" s="27">
        <f t="shared" si="9"/>
        <v>0.21463414634146341</v>
      </c>
      <c r="AD43" s="27">
        <f t="shared" si="10"/>
        <v>2.2919054068132098E-2</v>
      </c>
      <c r="AE43" s="44"/>
      <c r="AF43" s="20"/>
      <c r="AG43" s="20"/>
      <c r="AH43" s="20"/>
      <c r="AI43" s="20"/>
      <c r="AJ43" s="20"/>
      <c r="AK43" s="20"/>
      <c r="AL43" s="20"/>
      <c r="AM43" s="20"/>
      <c r="AN43" s="20"/>
    </row>
    <row r="44" spans="2:40" hidden="1" outlineLevel="1" x14ac:dyDescent="0.25">
      <c r="B44" s="20" t="s">
        <v>695</v>
      </c>
      <c r="C44" s="44"/>
      <c r="D44" s="25">
        <f t="array" ref="D44">SUM(IF(Period=$A$2,IF(Site=$A$5,IF(Provider=$B44,G))))</f>
        <v>61</v>
      </c>
      <c r="E44" s="26">
        <f t="array" ref="E44">SUM(IF(Period=$A$2,IF(Site=$A$5,IF(Provider=$B44,H))))</f>
        <v>1</v>
      </c>
      <c r="F44" s="27">
        <f t="shared" si="2"/>
        <v>2.9756097560975608E-2</v>
      </c>
      <c r="G44" s="27">
        <f t="shared" si="3"/>
        <v>3.1774143139910406E-3</v>
      </c>
      <c r="H44" s="44"/>
      <c r="I44" s="25">
        <f t="array" ref="I44">SUM(IF(Period=$A$2,IF(Site=$A$5,IF(Provider=$B44,I))))</f>
        <v>61</v>
      </c>
      <c r="J44" s="26">
        <f t="array" ref="J44">SUM(IF(Period=$A$2,IF(Site=$A$5,IF(Provider=$B44,J))))</f>
        <v>2.7868852459016393</v>
      </c>
      <c r="K44" s="27">
        <f t="shared" si="4"/>
        <v>7.8449469312413478E-2</v>
      </c>
      <c r="L44" s="27">
        <f t="shared" si="5"/>
        <v>4.9236829148202859E-3</v>
      </c>
      <c r="M44" s="44"/>
      <c r="N44" s="25">
        <f t="array" ref="N44">SUM(IF(Period=$A$2,IF(Site=$A$5,IF(Provider=$B44,K))))</f>
        <v>0</v>
      </c>
      <c r="O44" s="37">
        <f t="shared" si="6"/>
        <v>0</v>
      </c>
      <c r="P44" s="44"/>
      <c r="Q44" s="25">
        <f t="array" ref="Q44">SUM(IF(Period=$A$2,IF(Site=$A$5,IF(Provider=$B44,M))))</f>
        <v>0</v>
      </c>
      <c r="R44" s="26">
        <f t="array" ref="R44">SUM(IF(Period=$A$2,IF(Site=$A$5,IF(Provider=$B44,N))))</f>
        <v>0</v>
      </c>
      <c r="S44" s="27" t="e">
        <f t="shared" si="11"/>
        <v>#DIV/0!</v>
      </c>
      <c r="T44" s="27" t="e">
        <f t="shared" si="12"/>
        <v>#DIV/0!</v>
      </c>
      <c r="U44" s="20"/>
      <c r="V44" s="25">
        <f t="array" ref="V44">SUM(IF(Period=$A$2,IF(Site=$A$5,IF(Provider=$B44,P))))</f>
        <v>47</v>
      </c>
      <c r="W44" s="26">
        <f t="array" ref="W44">SUM(IF(Period=$A$2,IF(Site=$A$5,IF(Provider=$B44,Q))))</f>
        <v>17</v>
      </c>
      <c r="X44" s="27">
        <f t="shared" si="7"/>
        <v>0.51782242384964361</v>
      </c>
      <c r="Y44" s="27">
        <f t="shared" si="8"/>
        <v>2.9790089854964393E-2</v>
      </c>
      <c r="Z44" s="44"/>
      <c r="AA44" s="25">
        <f t="array" ref="AA44">SUM(IF(Period=$A$2,IF(Site=$A$5,IF(Provider=$B44,G))))</f>
        <v>61</v>
      </c>
      <c r="AB44" s="26">
        <f t="array" ref="AB44">SUM(IF(Period=$A$2,IF(Site=$A$5,IF(Provider=$B44,H))))</f>
        <v>1</v>
      </c>
      <c r="AC44" s="27">
        <f t="shared" si="9"/>
        <v>2.9756097560975608E-2</v>
      </c>
      <c r="AD44" s="27">
        <f t="shared" si="10"/>
        <v>3.1774143139910406E-3</v>
      </c>
      <c r="AE44" s="44"/>
      <c r="AF44" s="20"/>
      <c r="AG44" s="20"/>
      <c r="AH44" s="20"/>
      <c r="AI44" s="20"/>
      <c r="AJ44" s="20"/>
      <c r="AK44" s="20"/>
      <c r="AL44" s="20"/>
      <c r="AM44" s="20"/>
      <c r="AN44" s="20"/>
    </row>
    <row r="45" spans="2:40" hidden="1" outlineLevel="1" x14ac:dyDescent="0.25">
      <c r="B45" s="20" t="s">
        <v>976</v>
      </c>
      <c r="C45" s="44"/>
      <c r="D45" s="25">
        <f t="array" ref="D45">SUM(IF(Period=$A$2,IF(Site=$A$5,IF(Provider=$B45,G))))</f>
        <v>0</v>
      </c>
      <c r="E45" s="26">
        <f t="array" ref="E45">SUM(IF(Period=$A$2,IF(Site=$A$5,IF(Provider=$B45,H))))</f>
        <v>0</v>
      </c>
      <c r="F45" s="27">
        <f t="shared" si="2"/>
        <v>0</v>
      </c>
      <c r="G45" s="27">
        <f t="shared" si="3"/>
        <v>0</v>
      </c>
      <c r="H45" s="44"/>
      <c r="I45" s="25">
        <f t="array" ref="I45">SUM(IF(Period=$A$2,IF(Site=$A$5,IF(Provider=$B45,I))))</f>
        <v>0</v>
      </c>
      <c r="J45" s="26">
        <f t="array" ref="J45">SUM(IF(Period=$A$2,IF(Site=$A$5,IF(Provider=$B45,J))))</f>
        <v>0</v>
      </c>
      <c r="K45" s="27">
        <f t="shared" si="4"/>
        <v>0</v>
      </c>
      <c r="L45" s="27">
        <f t="shared" si="5"/>
        <v>0</v>
      </c>
      <c r="M45" s="44"/>
      <c r="N45" s="25">
        <f t="array" ref="N45">SUM(IF(Period=$A$2,IF(Site=$A$5,IF(Provider=$B45,K))))</f>
        <v>0</v>
      </c>
      <c r="O45" s="37">
        <f t="shared" si="6"/>
        <v>0</v>
      </c>
      <c r="P45" s="44"/>
      <c r="Q45" s="25">
        <f t="array" ref="Q45">SUM(IF(Period=$A$2,IF(Site=$A$5,IF(Provider=$B45,M))))</f>
        <v>0</v>
      </c>
      <c r="R45" s="26">
        <f t="array" ref="R45">SUM(IF(Period=$A$2,IF(Site=$A$5,IF(Provider=$B45,N))))</f>
        <v>0</v>
      </c>
      <c r="S45" s="27" t="e">
        <f t="shared" si="11"/>
        <v>#DIV/0!</v>
      </c>
      <c r="T45" s="27" t="e">
        <f t="shared" si="12"/>
        <v>#DIV/0!</v>
      </c>
      <c r="U45" s="20"/>
      <c r="V45" s="25">
        <f t="array" ref="V45">SUM(IF(Period=$A$2,IF(Site=$A$5,IF(Provider=$B45,P))))</f>
        <v>0</v>
      </c>
      <c r="W45" s="26">
        <f t="array" ref="W45">SUM(IF(Period=$A$2,IF(Site=$A$5,IF(Provider=$B45,Q))))</f>
        <v>0</v>
      </c>
      <c r="X45" s="27">
        <f t="shared" si="7"/>
        <v>0</v>
      </c>
      <c r="Y45" s="27">
        <f t="shared" si="8"/>
        <v>0</v>
      </c>
      <c r="Z45" s="44"/>
      <c r="AA45" s="25">
        <f t="array" ref="AA45">SUM(IF(Period=$A$2,IF(Site=$A$5,IF(Provider=$B45,G))))</f>
        <v>0</v>
      </c>
      <c r="AB45" s="26">
        <f t="array" ref="AB45">SUM(IF(Period=$A$2,IF(Site=$A$5,IF(Provider=$B45,H))))</f>
        <v>0</v>
      </c>
      <c r="AC45" s="27">
        <f t="shared" si="9"/>
        <v>0</v>
      </c>
      <c r="AD45" s="27">
        <f t="shared" si="10"/>
        <v>0</v>
      </c>
      <c r="AE45" s="44"/>
      <c r="AF45" s="20"/>
      <c r="AG45" s="20"/>
      <c r="AH45" s="20"/>
      <c r="AI45" s="20"/>
      <c r="AJ45" s="20"/>
      <c r="AK45" s="20"/>
      <c r="AL45" s="20"/>
      <c r="AM45" s="20"/>
      <c r="AN45" s="20"/>
    </row>
    <row r="46" spans="2:40" hidden="1" outlineLevel="1" x14ac:dyDescent="0.25">
      <c r="B46" s="20" t="s">
        <v>1012</v>
      </c>
      <c r="C46" s="44"/>
      <c r="D46" s="25">
        <f t="array" ref="D46">SUM(IF(Period=$A$2,IF(Site=$A$5,IF(Provider=$B46,G))))</f>
        <v>0</v>
      </c>
      <c r="E46" s="26">
        <f t="array" ref="E46">SUM(IF(Period=$A$2,IF(Site=$A$5,IF(Provider=$B46,H))))</f>
        <v>0</v>
      </c>
      <c r="F46" s="27">
        <f t="shared" si="2"/>
        <v>0</v>
      </c>
      <c r="G46" s="27">
        <f t="shared" si="3"/>
        <v>0</v>
      </c>
      <c r="H46" s="44"/>
      <c r="I46" s="25">
        <f t="array" ref="I46">SUM(IF(Period=$A$2,IF(Site=$A$5,IF(Provider=$B46,I))))</f>
        <v>0</v>
      </c>
      <c r="J46" s="26">
        <f t="array" ref="J46">SUM(IF(Period=$A$2,IF(Site=$A$5,IF(Provider=$B46,J))))</f>
        <v>0</v>
      </c>
      <c r="K46" s="27">
        <f t="shared" si="4"/>
        <v>0</v>
      </c>
      <c r="L46" s="27">
        <f t="shared" si="5"/>
        <v>0</v>
      </c>
      <c r="M46" s="44"/>
      <c r="N46" s="25">
        <f t="array" ref="N46">SUM(IF(Period=$A$2,IF(Site=$A$5,IF(Provider=$B46,K))))</f>
        <v>0</v>
      </c>
      <c r="O46" s="37">
        <f t="shared" si="6"/>
        <v>0</v>
      </c>
      <c r="P46" s="44"/>
      <c r="Q46" s="25">
        <f t="array" ref="Q46">SUM(IF(Period=$A$2,IF(Site=$A$5,IF(Provider=$B46,M))))</f>
        <v>0</v>
      </c>
      <c r="R46" s="26">
        <f t="array" ref="R46">SUM(IF(Period=$A$2,IF(Site=$A$5,IF(Provider=$B46,N))))</f>
        <v>0</v>
      </c>
      <c r="S46" s="27" t="e">
        <f t="shared" si="11"/>
        <v>#DIV/0!</v>
      </c>
      <c r="T46" s="27" t="e">
        <f t="shared" si="12"/>
        <v>#DIV/0!</v>
      </c>
      <c r="U46" s="20"/>
      <c r="V46" s="25">
        <f t="array" ref="V46">SUM(IF(Period=$A$2,IF(Site=$A$5,IF(Provider=$B46,P))))</f>
        <v>0</v>
      </c>
      <c r="W46" s="26">
        <f t="array" ref="W46">SUM(IF(Period=$A$2,IF(Site=$A$5,IF(Provider=$B46,Q))))</f>
        <v>0</v>
      </c>
      <c r="X46" s="27">
        <f t="shared" si="7"/>
        <v>0</v>
      </c>
      <c r="Y46" s="27">
        <f t="shared" si="8"/>
        <v>0</v>
      </c>
      <c r="Z46" s="44"/>
      <c r="AA46" s="25">
        <f t="array" ref="AA46">SUM(IF(Period=$A$2,IF(Site=$A$5,IF(Provider=$B46,G))))</f>
        <v>0</v>
      </c>
      <c r="AB46" s="26">
        <f t="array" ref="AB46">SUM(IF(Period=$A$2,IF(Site=$A$5,IF(Provider=$B46,H))))</f>
        <v>0</v>
      </c>
      <c r="AC46" s="27">
        <f t="shared" si="9"/>
        <v>0</v>
      </c>
      <c r="AD46" s="27">
        <f t="shared" si="10"/>
        <v>0</v>
      </c>
      <c r="AE46" s="44"/>
      <c r="AF46" s="20"/>
      <c r="AG46" s="20"/>
      <c r="AH46" s="20"/>
      <c r="AI46" s="20"/>
      <c r="AJ46" s="20"/>
      <c r="AK46" s="20"/>
      <c r="AL46" s="20"/>
      <c r="AM46" s="20"/>
      <c r="AN46" s="20"/>
    </row>
    <row r="47" spans="2:40" hidden="1" outlineLevel="1" x14ac:dyDescent="0.25">
      <c r="B47" s="20" t="s">
        <v>753</v>
      </c>
      <c r="C47" s="44"/>
      <c r="D47" s="25">
        <f t="array" ref="D47">SUM(IF(Period=$A$2,IF(Site=$A$5,IF(Provider=$B47,G))))</f>
        <v>0</v>
      </c>
      <c r="E47" s="26">
        <f t="array" ref="E47">SUM(IF(Period=$A$2,IF(Site=$A$5,IF(Provider=$B47,H))))</f>
        <v>0</v>
      </c>
      <c r="F47" s="27">
        <f t="shared" si="2"/>
        <v>0</v>
      </c>
      <c r="G47" s="27">
        <f t="shared" si="3"/>
        <v>0</v>
      </c>
      <c r="H47" s="44"/>
      <c r="I47" s="25">
        <f t="array" ref="I47">SUM(IF(Period=$A$2,IF(Site=$A$5,IF(Provider=$B47,I))))</f>
        <v>0</v>
      </c>
      <c r="J47" s="26">
        <f t="array" ref="J47">SUM(IF(Period=$A$2,IF(Site=$A$5,IF(Provider=$B47,J))))</f>
        <v>0</v>
      </c>
      <c r="K47" s="27">
        <f t="shared" si="4"/>
        <v>0</v>
      </c>
      <c r="L47" s="27">
        <f t="shared" si="5"/>
        <v>0</v>
      </c>
      <c r="M47" s="44"/>
      <c r="N47" s="25">
        <f t="array" ref="N47">SUM(IF(Period=$A$2,IF(Site=$A$5,IF(Provider=$B47,K))))</f>
        <v>0</v>
      </c>
      <c r="O47" s="37">
        <f t="shared" si="6"/>
        <v>0</v>
      </c>
      <c r="P47" s="44"/>
      <c r="Q47" s="25">
        <f t="array" ref="Q47">SUM(IF(Period=$A$2,IF(Site=$A$5,IF(Provider=$B47,M))))</f>
        <v>0</v>
      </c>
      <c r="R47" s="26">
        <f t="array" ref="R47">SUM(IF(Period=$A$2,IF(Site=$A$5,IF(Provider=$B47,N))))</f>
        <v>0</v>
      </c>
      <c r="S47" s="27" t="e">
        <f t="shared" si="11"/>
        <v>#DIV/0!</v>
      </c>
      <c r="T47" s="27" t="e">
        <f t="shared" si="12"/>
        <v>#DIV/0!</v>
      </c>
      <c r="U47" s="20"/>
      <c r="V47" s="25">
        <f t="array" ref="V47">SUM(IF(Period=$A$2,IF(Site=$A$5,IF(Provider=$B47,P))))</f>
        <v>0</v>
      </c>
      <c r="W47" s="26">
        <f t="array" ref="W47">SUM(IF(Period=$A$2,IF(Site=$A$5,IF(Provider=$B47,Q))))</f>
        <v>0</v>
      </c>
      <c r="X47" s="27">
        <f t="shared" si="7"/>
        <v>0</v>
      </c>
      <c r="Y47" s="27">
        <f t="shared" si="8"/>
        <v>0</v>
      </c>
      <c r="Z47" s="44"/>
      <c r="AA47" s="25">
        <f t="array" ref="AA47">SUM(IF(Period=$A$2,IF(Site=$A$5,IF(Provider=$B47,G))))</f>
        <v>0</v>
      </c>
      <c r="AB47" s="26">
        <f t="array" ref="AB47">SUM(IF(Period=$A$2,IF(Site=$A$5,IF(Provider=$B47,H))))</f>
        <v>0</v>
      </c>
      <c r="AC47" s="27">
        <f t="shared" si="9"/>
        <v>0</v>
      </c>
      <c r="AD47" s="27">
        <f t="shared" si="10"/>
        <v>0</v>
      </c>
      <c r="AE47" s="44"/>
      <c r="AF47" s="20"/>
      <c r="AG47" s="20"/>
      <c r="AH47" s="20"/>
      <c r="AI47" s="20"/>
      <c r="AJ47" s="20"/>
      <c r="AK47" s="20"/>
      <c r="AL47" s="20"/>
      <c r="AM47" s="20"/>
      <c r="AN47" s="20"/>
    </row>
    <row r="48" spans="2:40" hidden="1" outlineLevel="1" x14ac:dyDescent="0.25">
      <c r="B48" s="20" t="s">
        <v>818</v>
      </c>
      <c r="C48" s="44"/>
      <c r="D48" s="25">
        <f t="array" ref="D48">SUM(IF(Period=$A$2,IF(Site=$A$5,IF(Provider=$B48,G))))</f>
        <v>0</v>
      </c>
      <c r="E48" s="26">
        <f t="array" ref="E48">SUM(IF(Period=$A$2,IF(Site=$A$5,IF(Provider=$B48,H))))</f>
        <v>0</v>
      </c>
      <c r="F48" s="27">
        <f t="shared" si="2"/>
        <v>0</v>
      </c>
      <c r="G48" s="27">
        <f t="shared" si="3"/>
        <v>0</v>
      </c>
      <c r="H48" s="44"/>
      <c r="I48" s="25">
        <f t="array" ref="I48">SUM(IF(Period=$A$2,IF(Site=$A$5,IF(Provider=$B48,I))))</f>
        <v>0</v>
      </c>
      <c r="J48" s="26">
        <f t="array" ref="J48">SUM(IF(Period=$A$2,IF(Site=$A$5,IF(Provider=$B48,J))))</f>
        <v>0</v>
      </c>
      <c r="K48" s="27">
        <f t="shared" si="4"/>
        <v>0</v>
      </c>
      <c r="L48" s="27">
        <f t="shared" si="5"/>
        <v>0</v>
      </c>
      <c r="M48" s="44"/>
      <c r="N48" s="25">
        <f t="array" ref="N48">SUM(IF(Period=$A$2,IF(Site=$A$5,IF(Provider=$B48,K))))</f>
        <v>0</v>
      </c>
      <c r="O48" s="37">
        <f t="shared" si="6"/>
        <v>0</v>
      </c>
      <c r="P48" s="44"/>
      <c r="Q48" s="25">
        <f t="array" ref="Q48">SUM(IF(Period=$A$2,IF(Site=$A$5,IF(Provider=$B48,M))))</f>
        <v>0</v>
      </c>
      <c r="R48" s="26">
        <f t="array" ref="R48">SUM(IF(Period=$A$2,IF(Site=$A$5,IF(Provider=$B48,N))))</f>
        <v>0</v>
      </c>
      <c r="S48" s="27" t="e">
        <f t="shared" si="11"/>
        <v>#DIV/0!</v>
      </c>
      <c r="T48" s="27" t="e">
        <f t="shared" si="12"/>
        <v>#DIV/0!</v>
      </c>
      <c r="U48" s="20"/>
      <c r="V48" s="25">
        <f t="array" ref="V48">SUM(IF(Period=$A$2,IF(Site=$A$5,IF(Provider=$B48,P))))</f>
        <v>0</v>
      </c>
      <c r="W48" s="26">
        <f t="array" ref="W48">SUM(IF(Period=$A$2,IF(Site=$A$5,IF(Provider=$B48,Q))))</f>
        <v>0</v>
      </c>
      <c r="X48" s="27">
        <f t="shared" si="7"/>
        <v>0</v>
      </c>
      <c r="Y48" s="27">
        <f t="shared" si="8"/>
        <v>0</v>
      </c>
      <c r="Z48" s="44"/>
      <c r="AA48" s="25">
        <f t="array" ref="AA48">SUM(IF(Period=$A$2,IF(Site=$A$5,IF(Provider=$B48,G))))</f>
        <v>0</v>
      </c>
      <c r="AB48" s="26">
        <f t="array" ref="AB48">SUM(IF(Period=$A$2,IF(Site=$A$5,IF(Provider=$B48,H))))</f>
        <v>0</v>
      </c>
      <c r="AC48" s="27">
        <f t="shared" si="9"/>
        <v>0</v>
      </c>
      <c r="AD48" s="27">
        <f t="shared" si="10"/>
        <v>0</v>
      </c>
      <c r="AE48" s="44"/>
      <c r="AF48" s="20"/>
      <c r="AG48" s="20"/>
      <c r="AH48" s="20"/>
      <c r="AI48" s="20"/>
      <c r="AJ48" s="20"/>
      <c r="AK48" s="20"/>
      <c r="AL48" s="20"/>
      <c r="AM48" s="20"/>
      <c r="AN48" s="20"/>
    </row>
    <row r="49" spans="2:40" hidden="1" outlineLevel="1" x14ac:dyDescent="0.25">
      <c r="B49" s="20" t="s">
        <v>655</v>
      </c>
      <c r="C49" s="44"/>
      <c r="D49" s="25">
        <f t="array" ref="D49">SUM(IF(Period=$A$2,IF(Site=$A$5,IF(Provider=$B49,G))))</f>
        <v>30</v>
      </c>
      <c r="E49" s="26">
        <f t="array" ref="E49">SUM(IF(Period=$A$2,IF(Site=$A$5,IF(Provider=$B49,H))))</f>
        <v>5</v>
      </c>
      <c r="F49" s="27">
        <f t="shared" si="2"/>
        <v>7.3170731707317083E-2</v>
      </c>
      <c r="G49" s="27">
        <f t="shared" si="3"/>
        <v>7.8133138868632154E-3</v>
      </c>
      <c r="H49" s="44"/>
      <c r="I49" s="25">
        <f t="array" ref="I49">SUM(IF(Period=$A$2,IF(Site=$A$5,IF(Provider=$B49,I))))</f>
        <v>30</v>
      </c>
      <c r="J49" s="26">
        <f t="array" ref="J49">SUM(IF(Period=$A$2,IF(Site=$A$5,IF(Provider=$B49,J))))</f>
        <v>6.5333333333333332</v>
      </c>
      <c r="K49" s="27">
        <f t="shared" si="4"/>
        <v>9.0447623442547295E-2</v>
      </c>
      <c r="L49" s="27">
        <f t="shared" si="5"/>
        <v>5.6767167723810351E-3</v>
      </c>
      <c r="M49" s="44"/>
      <c r="N49" s="25">
        <f t="array" ref="N49">SUM(IF(Period=$A$2,IF(Site=$A$5,IF(Provider=$B49,K))))</f>
        <v>2</v>
      </c>
      <c r="O49" s="37">
        <f t="shared" si="6"/>
        <v>6.6666666666666666E-2</v>
      </c>
      <c r="P49" s="44"/>
      <c r="Q49" s="25">
        <f t="array" ref="Q49">SUM(IF(Period=$A$2,IF(Site=$A$5,IF(Provider=$B49,M))))</f>
        <v>0</v>
      </c>
      <c r="R49" s="26">
        <f t="array" ref="R49">SUM(IF(Period=$A$2,IF(Site=$A$5,IF(Provider=$B49,N))))</f>
        <v>0</v>
      </c>
      <c r="S49" s="27" t="e">
        <f t="shared" si="11"/>
        <v>#DIV/0!</v>
      </c>
      <c r="T49" s="27" t="e">
        <f t="shared" si="12"/>
        <v>#DIV/0!</v>
      </c>
      <c r="U49" s="20"/>
      <c r="V49" s="25">
        <f t="array" ref="V49">SUM(IF(Period=$A$2,IF(Site=$A$5,IF(Provider=$B49,P))))</f>
        <v>24</v>
      </c>
      <c r="W49" s="26">
        <f t="array" ref="W49">SUM(IF(Period=$A$2,IF(Site=$A$5,IF(Provider=$B49,Q))))</f>
        <v>27</v>
      </c>
      <c r="X49" s="27">
        <f t="shared" si="7"/>
        <v>0.4199611147116008</v>
      </c>
      <c r="Y49" s="27">
        <f t="shared" si="8"/>
        <v>2.416017299876962E-2</v>
      </c>
      <c r="Z49" s="44"/>
      <c r="AA49" s="25">
        <f t="array" ref="AA49">SUM(IF(Period=$A$2,IF(Site=$A$5,IF(Provider=$B49,G))))</f>
        <v>30</v>
      </c>
      <c r="AB49" s="26">
        <f t="array" ref="AB49">SUM(IF(Period=$A$2,IF(Site=$A$5,IF(Provider=$B49,H))))</f>
        <v>5</v>
      </c>
      <c r="AC49" s="27">
        <f t="shared" si="9"/>
        <v>7.3170731707317083E-2</v>
      </c>
      <c r="AD49" s="27">
        <f t="shared" si="10"/>
        <v>7.8133138868632154E-3</v>
      </c>
      <c r="AE49" s="44"/>
      <c r="AF49" s="20"/>
      <c r="AG49" s="20"/>
      <c r="AH49" s="20"/>
      <c r="AI49" s="20"/>
      <c r="AJ49" s="20"/>
      <c r="AK49" s="20"/>
      <c r="AL49" s="20"/>
      <c r="AM49" s="20"/>
      <c r="AN49" s="20"/>
    </row>
    <row r="50" spans="2:40" hidden="1" outlineLevel="1" x14ac:dyDescent="0.25">
      <c r="B50" s="20" t="s">
        <v>694</v>
      </c>
      <c r="C50" s="44"/>
      <c r="D50" s="25">
        <f t="array" ref="D50">SUM(IF(Period=$A$2,IF(Site=$A$5,IF(Provider=$B50,G))))</f>
        <v>76</v>
      </c>
      <c r="E50" s="26">
        <f t="array" ref="E50">SUM(IF(Period=$A$2,IF(Site=$A$5,IF(Provider=$B50,H))))</f>
        <v>19</v>
      </c>
      <c r="F50" s="27">
        <f t="shared" si="2"/>
        <v>0.70439024390243898</v>
      </c>
      <c r="G50" s="27">
        <f t="shared" si="3"/>
        <v>7.5216168350869875E-2</v>
      </c>
      <c r="H50" s="44"/>
      <c r="I50" s="25">
        <f t="array" ref="I50">SUM(IF(Period=$A$2,IF(Site=$A$5,IF(Provider=$B50,I))))</f>
        <v>76</v>
      </c>
      <c r="J50" s="26">
        <f t="array" ref="J50">SUM(IF(Period=$A$2,IF(Site=$A$5,IF(Provider=$B50,J))))</f>
        <v>20.671052631578949</v>
      </c>
      <c r="K50" s="27">
        <f t="shared" si="4"/>
        <v>0.72496538994000936</v>
      </c>
      <c r="L50" s="27">
        <f t="shared" si="5"/>
        <v>4.5500622701074529E-2</v>
      </c>
      <c r="M50" s="44"/>
      <c r="N50" s="25">
        <f t="array" ref="N50">SUM(IF(Period=$A$2,IF(Site=$A$5,IF(Provider=$B50,K))))</f>
        <v>0</v>
      </c>
      <c r="O50" s="37">
        <f t="shared" si="6"/>
        <v>0</v>
      </c>
      <c r="P50" s="44"/>
      <c r="Q50" s="25">
        <f t="array" ref="Q50">SUM(IF(Period=$A$2,IF(Site=$A$5,IF(Provider=$B50,M))))</f>
        <v>0</v>
      </c>
      <c r="R50" s="26">
        <f t="array" ref="R50">SUM(IF(Period=$A$2,IF(Site=$A$5,IF(Provider=$B50,N))))</f>
        <v>0</v>
      </c>
      <c r="S50" s="27" t="e">
        <f t="shared" si="11"/>
        <v>#DIV/0!</v>
      </c>
      <c r="T50" s="27" t="e">
        <f t="shared" si="12"/>
        <v>#DIV/0!</v>
      </c>
      <c r="U50" s="20"/>
      <c r="V50" s="25">
        <f t="array" ref="V50">SUM(IF(Period=$A$2,IF(Site=$A$5,IF(Provider=$B50,P))))</f>
        <v>56</v>
      </c>
      <c r="W50" s="26">
        <f t="array" ref="W50">SUM(IF(Period=$A$2,IF(Site=$A$5,IF(Provider=$B50,Q))))</f>
        <v>40</v>
      </c>
      <c r="X50" s="27">
        <f t="shared" si="7"/>
        <v>1.4517174335709657</v>
      </c>
      <c r="Y50" s="27">
        <f t="shared" si="8"/>
        <v>8.3516647403154259E-2</v>
      </c>
      <c r="Z50" s="44"/>
      <c r="AA50" s="25">
        <f t="array" ref="AA50">SUM(IF(Period=$A$2,IF(Site=$A$5,IF(Provider=$B50,G))))</f>
        <v>76</v>
      </c>
      <c r="AB50" s="26">
        <f t="array" ref="AB50">SUM(IF(Period=$A$2,IF(Site=$A$5,IF(Provider=$B50,H))))</f>
        <v>19</v>
      </c>
      <c r="AC50" s="27">
        <f t="shared" si="9"/>
        <v>0.70439024390243898</v>
      </c>
      <c r="AD50" s="27">
        <f t="shared" si="10"/>
        <v>7.5216168350869875E-2</v>
      </c>
      <c r="AE50" s="44"/>
      <c r="AF50" s="20"/>
      <c r="AG50" s="20"/>
      <c r="AH50" s="20"/>
      <c r="AI50" s="20"/>
      <c r="AJ50" s="20"/>
      <c r="AK50" s="20"/>
      <c r="AL50" s="20"/>
      <c r="AM50" s="20"/>
      <c r="AN50" s="20"/>
    </row>
    <row r="51" spans="2:40" hidden="1" outlineLevel="1" x14ac:dyDescent="0.25">
      <c r="B51" s="20" t="s">
        <v>907</v>
      </c>
      <c r="C51" s="44"/>
      <c r="D51" s="25">
        <f t="array" ref="D51">SUM(IF(Period=$A$2,IF(Site=$A$5,IF(Provider=$B51,G))))</f>
        <v>0</v>
      </c>
      <c r="E51" s="26">
        <f t="array" ref="E51">SUM(IF(Period=$A$2,IF(Site=$A$5,IF(Provider=$B51,H))))</f>
        <v>0</v>
      </c>
      <c r="F51" s="27">
        <f t="shared" si="2"/>
        <v>0</v>
      </c>
      <c r="G51" s="27">
        <f t="shared" si="3"/>
        <v>0</v>
      </c>
      <c r="H51" s="44"/>
      <c r="I51" s="25">
        <f t="array" ref="I51">SUM(IF(Period=$A$2,IF(Site=$A$5,IF(Provider=$B51,I))))</f>
        <v>0</v>
      </c>
      <c r="J51" s="26">
        <f t="array" ref="J51">SUM(IF(Period=$A$2,IF(Site=$A$5,IF(Provider=$B51,J))))</f>
        <v>0</v>
      </c>
      <c r="K51" s="27">
        <f t="shared" si="4"/>
        <v>0</v>
      </c>
      <c r="L51" s="27">
        <f t="shared" si="5"/>
        <v>0</v>
      </c>
      <c r="M51" s="44"/>
      <c r="N51" s="25">
        <f t="array" ref="N51">SUM(IF(Period=$A$2,IF(Site=$A$5,IF(Provider=$B51,K))))</f>
        <v>0</v>
      </c>
      <c r="O51" s="37">
        <f t="shared" si="6"/>
        <v>0</v>
      </c>
      <c r="P51" s="44"/>
      <c r="Q51" s="25">
        <f t="array" ref="Q51">SUM(IF(Period=$A$2,IF(Site=$A$5,IF(Provider=$B51,M))))</f>
        <v>0</v>
      </c>
      <c r="R51" s="26">
        <f t="array" ref="R51">SUM(IF(Period=$A$2,IF(Site=$A$5,IF(Provider=$B51,N))))</f>
        <v>0</v>
      </c>
      <c r="S51" s="27" t="e">
        <f t="shared" si="11"/>
        <v>#DIV/0!</v>
      </c>
      <c r="T51" s="27" t="e">
        <f t="shared" si="12"/>
        <v>#DIV/0!</v>
      </c>
      <c r="U51" s="20"/>
      <c r="V51" s="25">
        <f t="array" ref="V51">SUM(IF(Period=$A$2,IF(Site=$A$5,IF(Provider=$B51,P))))</f>
        <v>0</v>
      </c>
      <c r="W51" s="26">
        <f t="array" ref="W51">SUM(IF(Period=$A$2,IF(Site=$A$5,IF(Provider=$B51,Q))))</f>
        <v>0</v>
      </c>
      <c r="X51" s="27">
        <f t="shared" si="7"/>
        <v>0</v>
      </c>
      <c r="Y51" s="27">
        <f t="shared" si="8"/>
        <v>0</v>
      </c>
      <c r="Z51" s="44"/>
      <c r="AA51" s="25">
        <f t="array" ref="AA51">SUM(IF(Period=$A$2,IF(Site=$A$5,IF(Provider=$B51,G))))</f>
        <v>0</v>
      </c>
      <c r="AB51" s="26">
        <f t="array" ref="AB51">SUM(IF(Period=$A$2,IF(Site=$A$5,IF(Provider=$B51,H))))</f>
        <v>0</v>
      </c>
      <c r="AC51" s="27">
        <f t="shared" si="9"/>
        <v>0</v>
      </c>
      <c r="AD51" s="27">
        <f t="shared" si="10"/>
        <v>0</v>
      </c>
      <c r="AE51" s="44"/>
      <c r="AF51" s="20"/>
      <c r="AG51" s="20"/>
      <c r="AH51" s="20"/>
      <c r="AI51" s="20"/>
      <c r="AJ51" s="20"/>
      <c r="AK51" s="20"/>
      <c r="AL51" s="20"/>
      <c r="AM51" s="20"/>
      <c r="AN51" s="20"/>
    </row>
    <row r="52" spans="2:40" hidden="1" outlineLevel="1" x14ac:dyDescent="0.25">
      <c r="B52" s="20" t="s">
        <v>606</v>
      </c>
      <c r="C52" s="44"/>
      <c r="D52" s="25">
        <f t="array" ref="D52">SUM(IF(Period=$A$2,IF(Site=$A$5,IF(Provider=$B52,G))))</f>
        <v>9</v>
      </c>
      <c r="E52" s="26">
        <f t="array" ref="E52">SUM(IF(Period=$A$2,IF(Site=$A$5,IF(Provider=$B52,H))))</f>
        <v>5</v>
      </c>
      <c r="F52" s="27">
        <f t="shared" si="2"/>
        <v>2.1951219512195124E-2</v>
      </c>
      <c r="G52" s="27">
        <f t="shared" si="3"/>
        <v>2.3439941660589646E-3</v>
      </c>
      <c r="H52" s="44"/>
      <c r="I52" s="25">
        <f t="array" ref="I52">SUM(IF(Period=$A$2,IF(Site=$A$5,IF(Provider=$B52,I))))</f>
        <v>13</v>
      </c>
      <c r="J52" s="26">
        <f t="array" ref="J52">SUM(IF(Period=$A$2,IF(Site=$A$5,IF(Provider=$B52,J))))</f>
        <v>6.384615384615385</v>
      </c>
      <c r="K52" s="27">
        <f t="shared" si="4"/>
        <v>3.8301799723119527E-2</v>
      </c>
      <c r="L52" s="27">
        <f t="shared" si="5"/>
        <v>2.4039157760593162E-3</v>
      </c>
      <c r="M52" s="44"/>
      <c r="N52" s="25">
        <f t="array" ref="N52">SUM(IF(Period=$A$2,IF(Site=$A$5,IF(Provider=$B52,K))))</f>
        <v>0</v>
      </c>
      <c r="O52" s="37">
        <f t="shared" si="6"/>
        <v>0</v>
      </c>
      <c r="P52" s="44"/>
      <c r="Q52" s="25">
        <f t="array" ref="Q52">SUM(IF(Period=$A$2,IF(Site=$A$5,IF(Provider=$B52,M))))</f>
        <v>0</v>
      </c>
      <c r="R52" s="26">
        <f t="array" ref="R52">SUM(IF(Period=$A$2,IF(Site=$A$5,IF(Provider=$B52,N))))</f>
        <v>0</v>
      </c>
      <c r="S52" s="27" t="e">
        <f t="shared" si="11"/>
        <v>#DIV/0!</v>
      </c>
      <c r="T52" s="27" t="e">
        <f t="shared" si="12"/>
        <v>#DIV/0!</v>
      </c>
      <c r="U52" s="20"/>
      <c r="V52" s="25">
        <f t="array" ref="V52">SUM(IF(Period=$A$2,IF(Site=$A$5,IF(Provider=$B52,P))))</f>
        <v>0</v>
      </c>
      <c r="W52" s="26">
        <f t="array" ref="W52">SUM(IF(Period=$A$2,IF(Site=$A$5,IF(Provider=$B52,Q))))</f>
        <v>0</v>
      </c>
      <c r="X52" s="27">
        <f t="shared" si="7"/>
        <v>0</v>
      </c>
      <c r="Y52" s="27">
        <f t="shared" si="8"/>
        <v>0</v>
      </c>
      <c r="Z52" s="44"/>
      <c r="AA52" s="25">
        <f t="array" ref="AA52">SUM(IF(Period=$A$2,IF(Site=$A$5,IF(Provider=$B52,G))))</f>
        <v>9</v>
      </c>
      <c r="AB52" s="26">
        <f t="array" ref="AB52">SUM(IF(Period=$A$2,IF(Site=$A$5,IF(Provider=$B52,H))))</f>
        <v>5</v>
      </c>
      <c r="AC52" s="27">
        <f t="shared" si="9"/>
        <v>2.1951219512195124E-2</v>
      </c>
      <c r="AD52" s="27">
        <f t="shared" si="10"/>
        <v>2.3439941660589646E-3</v>
      </c>
      <c r="AE52" s="44"/>
      <c r="AF52" s="20"/>
      <c r="AG52" s="20"/>
      <c r="AH52" s="20"/>
      <c r="AI52" s="20"/>
      <c r="AJ52" s="20"/>
      <c r="AK52" s="20"/>
      <c r="AL52" s="20"/>
      <c r="AM52" s="20"/>
      <c r="AN52" s="20"/>
    </row>
    <row r="53" spans="2:40" hidden="1" outlineLevel="1" x14ac:dyDescent="0.25">
      <c r="B53" s="20" t="s">
        <v>686</v>
      </c>
      <c r="C53" s="44"/>
      <c r="D53" s="25">
        <f t="array" ref="D53">SUM(IF(Period=$A$2,IF(Site=$A$5,IF(Provider=$B53,G))))</f>
        <v>224</v>
      </c>
      <c r="E53" s="26">
        <f t="array" ref="E53">SUM(IF(Period=$A$2,IF(Site=$A$5,IF(Provider=$B53,H))))</f>
        <v>10</v>
      </c>
      <c r="F53" s="27">
        <f t="shared" si="2"/>
        <v>1.0926829268292684</v>
      </c>
      <c r="G53" s="27">
        <f t="shared" si="3"/>
        <v>0.11667882071049067</v>
      </c>
      <c r="H53" s="44"/>
      <c r="I53" s="25">
        <f t="array" ref="I53">SUM(IF(Period=$A$2,IF(Site=$A$5,IF(Provider=$B53,I))))</f>
        <v>226</v>
      </c>
      <c r="J53" s="26">
        <f t="array" ref="J53">SUM(IF(Period=$A$2,IF(Site=$A$5,IF(Provider=$B53,J))))</f>
        <v>12.053097345132743</v>
      </c>
      <c r="K53" s="27">
        <f t="shared" si="4"/>
        <v>1.2570373788647899</v>
      </c>
      <c r="L53" s="27">
        <f t="shared" si="5"/>
        <v>7.8894777999826221E-2</v>
      </c>
      <c r="M53" s="44"/>
      <c r="N53" s="25">
        <f t="array" ref="N53">SUM(IF(Period=$A$2,IF(Site=$A$5,IF(Provider=$B53,K))))</f>
        <v>6</v>
      </c>
      <c r="O53" s="37">
        <f t="shared" si="6"/>
        <v>2.6548672566371681E-2</v>
      </c>
      <c r="P53" s="44"/>
      <c r="Q53" s="25">
        <f t="array" ref="Q53">SUM(IF(Period=$A$2,IF(Site=$A$5,IF(Provider=$B53,M))))</f>
        <v>0</v>
      </c>
      <c r="R53" s="26">
        <f t="array" ref="R53">SUM(IF(Period=$A$2,IF(Site=$A$5,IF(Provider=$B53,N))))</f>
        <v>0</v>
      </c>
      <c r="S53" s="27" t="e">
        <f t="shared" si="11"/>
        <v>#DIV/0!</v>
      </c>
      <c r="T53" s="27" t="e">
        <f t="shared" si="12"/>
        <v>#DIV/0!</v>
      </c>
      <c r="U53" s="20"/>
      <c r="V53" s="25">
        <f t="array" ref="V53">SUM(IF(Period=$A$2,IF(Site=$A$5,IF(Provider=$B53,P))))</f>
        <v>133</v>
      </c>
      <c r="W53" s="26">
        <f t="array" ref="W53">SUM(IF(Period=$A$2,IF(Site=$A$5,IF(Provider=$B53,Q))))</f>
        <v>35</v>
      </c>
      <c r="X53" s="27">
        <f t="shared" si="7"/>
        <v>3.0168502916396629</v>
      </c>
      <c r="Y53" s="27">
        <f t="shared" si="8"/>
        <v>0.17355803288467991</v>
      </c>
      <c r="Z53" s="44"/>
      <c r="AA53" s="25">
        <f t="array" ref="AA53">SUM(IF(Period=$A$2,IF(Site=$A$5,IF(Provider=$B53,G))))</f>
        <v>224</v>
      </c>
      <c r="AB53" s="26">
        <f t="array" ref="AB53">SUM(IF(Period=$A$2,IF(Site=$A$5,IF(Provider=$B53,H))))</f>
        <v>10</v>
      </c>
      <c r="AC53" s="27">
        <f t="shared" si="9"/>
        <v>1.0926829268292684</v>
      </c>
      <c r="AD53" s="27">
        <f t="shared" si="10"/>
        <v>0.11667882071049067</v>
      </c>
      <c r="AE53" s="44"/>
      <c r="AF53" s="20"/>
      <c r="AG53" s="20"/>
      <c r="AH53" s="20"/>
      <c r="AI53" s="20"/>
      <c r="AJ53" s="20"/>
      <c r="AK53" s="20"/>
      <c r="AL53" s="20"/>
      <c r="AM53" s="20"/>
      <c r="AN53" s="20"/>
    </row>
    <row r="54" spans="2:40" hidden="1" outlineLevel="1" x14ac:dyDescent="0.25">
      <c r="B54" s="20" t="s">
        <v>776</v>
      </c>
      <c r="C54" s="44"/>
      <c r="D54" s="25">
        <f t="array" ref="D54">SUM(IF(Period=$A$2,IF(Site=$A$5,IF(Provider=$B54,G))))</f>
        <v>0</v>
      </c>
      <c r="E54" s="26">
        <f t="array" ref="E54">SUM(IF(Period=$A$2,IF(Site=$A$5,IF(Provider=$B54,H))))</f>
        <v>0</v>
      </c>
      <c r="F54" s="27">
        <f t="shared" si="2"/>
        <v>0</v>
      </c>
      <c r="G54" s="27">
        <f t="shared" si="3"/>
        <v>0</v>
      </c>
      <c r="H54" s="44"/>
      <c r="I54" s="25">
        <f t="array" ref="I54">SUM(IF(Period=$A$2,IF(Site=$A$5,IF(Provider=$B54,I))))</f>
        <v>0</v>
      </c>
      <c r="J54" s="26">
        <f t="array" ref="J54">SUM(IF(Period=$A$2,IF(Site=$A$5,IF(Provider=$B54,J))))</f>
        <v>0</v>
      </c>
      <c r="K54" s="27">
        <f t="shared" si="4"/>
        <v>0</v>
      </c>
      <c r="L54" s="27">
        <f t="shared" si="5"/>
        <v>0</v>
      </c>
      <c r="M54" s="44"/>
      <c r="N54" s="25">
        <f t="array" ref="N54">SUM(IF(Period=$A$2,IF(Site=$A$5,IF(Provider=$B54,K))))</f>
        <v>0</v>
      </c>
      <c r="O54" s="37">
        <f t="shared" si="6"/>
        <v>0</v>
      </c>
      <c r="P54" s="44"/>
      <c r="Q54" s="25">
        <f t="array" ref="Q54">SUM(IF(Period=$A$2,IF(Site=$A$5,IF(Provider=$B54,M))))</f>
        <v>0</v>
      </c>
      <c r="R54" s="26">
        <f t="array" ref="R54">SUM(IF(Period=$A$2,IF(Site=$A$5,IF(Provider=$B54,N))))</f>
        <v>0</v>
      </c>
      <c r="S54" s="27" t="e">
        <f t="shared" si="11"/>
        <v>#DIV/0!</v>
      </c>
      <c r="T54" s="27" t="e">
        <f t="shared" si="12"/>
        <v>#DIV/0!</v>
      </c>
      <c r="U54" s="20"/>
      <c r="V54" s="25">
        <f t="array" ref="V54">SUM(IF(Period=$A$2,IF(Site=$A$5,IF(Provider=$B54,P))))</f>
        <v>0</v>
      </c>
      <c r="W54" s="26">
        <f t="array" ref="W54">SUM(IF(Period=$A$2,IF(Site=$A$5,IF(Provider=$B54,Q))))</f>
        <v>0</v>
      </c>
      <c r="X54" s="27">
        <f t="shared" si="7"/>
        <v>0</v>
      </c>
      <c r="Y54" s="27">
        <f t="shared" si="8"/>
        <v>0</v>
      </c>
      <c r="Z54" s="44"/>
      <c r="AA54" s="25">
        <f t="array" ref="AA54">SUM(IF(Period=$A$2,IF(Site=$A$5,IF(Provider=$B54,G))))</f>
        <v>0</v>
      </c>
      <c r="AB54" s="26">
        <f t="array" ref="AB54">SUM(IF(Period=$A$2,IF(Site=$A$5,IF(Provider=$B54,H))))</f>
        <v>0</v>
      </c>
      <c r="AC54" s="27">
        <f t="shared" si="9"/>
        <v>0</v>
      </c>
      <c r="AD54" s="27">
        <f t="shared" si="10"/>
        <v>0</v>
      </c>
      <c r="AE54" s="44"/>
      <c r="AF54" s="20"/>
      <c r="AG54" s="20"/>
      <c r="AH54" s="20"/>
      <c r="AI54" s="20"/>
      <c r="AJ54" s="20"/>
      <c r="AK54" s="20"/>
      <c r="AL54" s="20"/>
      <c r="AM54" s="20"/>
      <c r="AN54" s="20"/>
    </row>
    <row r="55" spans="2:40" hidden="1" outlineLevel="1" x14ac:dyDescent="0.25">
      <c r="B55" s="20" t="s">
        <v>1013</v>
      </c>
      <c r="C55" s="44"/>
      <c r="D55" s="25">
        <f t="array" ref="D55">SUM(IF(Period=$A$2,IF(Site=$A$5,IF(Provider=$B55,G))))</f>
        <v>0</v>
      </c>
      <c r="E55" s="26">
        <f t="array" ref="E55">SUM(IF(Period=$A$2,IF(Site=$A$5,IF(Provider=$B55,H))))</f>
        <v>0</v>
      </c>
      <c r="F55" s="27">
        <f t="shared" si="2"/>
        <v>0</v>
      </c>
      <c r="G55" s="27">
        <f t="shared" si="3"/>
        <v>0</v>
      </c>
      <c r="H55" s="44"/>
      <c r="I55" s="25">
        <f t="array" ref="I55">SUM(IF(Period=$A$2,IF(Site=$A$5,IF(Provider=$B55,I))))</f>
        <v>0</v>
      </c>
      <c r="J55" s="26">
        <f t="array" ref="J55">SUM(IF(Period=$A$2,IF(Site=$A$5,IF(Provider=$B55,J))))</f>
        <v>0</v>
      </c>
      <c r="K55" s="27">
        <f t="shared" si="4"/>
        <v>0</v>
      </c>
      <c r="L55" s="27">
        <f t="shared" si="5"/>
        <v>0</v>
      </c>
      <c r="M55" s="44"/>
      <c r="N55" s="25">
        <f t="array" ref="N55">SUM(IF(Period=$A$2,IF(Site=$A$5,IF(Provider=$B55,K))))</f>
        <v>0</v>
      </c>
      <c r="O55" s="37">
        <f t="shared" si="6"/>
        <v>0</v>
      </c>
      <c r="P55" s="44"/>
      <c r="Q55" s="25">
        <f t="array" ref="Q55">SUM(IF(Period=$A$2,IF(Site=$A$5,IF(Provider=$B55,M))))</f>
        <v>0</v>
      </c>
      <c r="R55" s="26">
        <f t="array" ref="R55">SUM(IF(Period=$A$2,IF(Site=$A$5,IF(Provider=$B55,N))))</f>
        <v>0</v>
      </c>
      <c r="S55" s="27" t="e">
        <f t="shared" si="11"/>
        <v>#DIV/0!</v>
      </c>
      <c r="T55" s="27" t="e">
        <f t="shared" si="12"/>
        <v>#DIV/0!</v>
      </c>
      <c r="U55" s="20"/>
      <c r="V55" s="25">
        <f t="array" ref="V55">SUM(IF(Period=$A$2,IF(Site=$A$5,IF(Provider=$B55,P))))</f>
        <v>0</v>
      </c>
      <c r="W55" s="26">
        <f t="array" ref="W55">SUM(IF(Period=$A$2,IF(Site=$A$5,IF(Provider=$B55,Q))))</f>
        <v>0</v>
      </c>
      <c r="X55" s="27">
        <f t="shared" si="7"/>
        <v>0</v>
      </c>
      <c r="Y55" s="27">
        <f t="shared" si="8"/>
        <v>0</v>
      </c>
      <c r="Z55" s="44"/>
      <c r="AA55" s="25">
        <f t="array" ref="AA55">SUM(IF(Period=$A$2,IF(Site=$A$5,IF(Provider=$B55,G))))</f>
        <v>0</v>
      </c>
      <c r="AB55" s="26">
        <f t="array" ref="AB55">SUM(IF(Period=$A$2,IF(Site=$A$5,IF(Provider=$B55,H))))</f>
        <v>0</v>
      </c>
      <c r="AC55" s="27">
        <f t="shared" si="9"/>
        <v>0</v>
      </c>
      <c r="AD55" s="27">
        <f t="shared" si="10"/>
        <v>0</v>
      </c>
      <c r="AE55" s="44"/>
      <c r="AF55" s="20"/>
      <c r="AG55" s="20"/>
      <c r="AH55" s="20"/>
      <c r="AI55" s="20"/>
      <c r="AJ55" s="20"/>
      <c r="AK55" s="20"/>
      <c r="AL55" s="20"/>
      <c r="AM55" s="20"/>
      <c r="AN55" s="20"/>
    </row>
    <row r="56" spans="2:40" hidden="1" outlineLevel="1" x14ac:dyDescent="0.25">
      <c r="B56" s="20" t="s">
        <v>684</v>
      </c>
      <c r="C56" s="44"/>
      <c r="D56" s="25">
        <f t="array" ref="D56">SUM(IF(Period=$A$2,IF(Site=$A$5,IF(Provider=$B56,G))))</f>
        <v>212</v>
      </c>
      <c r="E56" s="26">
        <f t="array" ref="E56">SUM(IF(Period=$A$2,IF(Site=$A$5,IF(Provider=$B56,H))))</f>
        <v>4</v>
      </c>
      <c r="F56" s="27">
        <f t="shared" si="2"/>
        <v>0.41365853658536583</v>
      </c>
      <c r="G56" s="27">
        <f t="shared" si="3"/>
        <v>4.4171267840400041E-2</v>
      </c>
      <c r="H56" s="44"/>
      <c r="I56" s="25">
        <f t="array" ref="I56">SUM(IF(Period=$A$2,IF(Site=$A$5,IF(Provider=$B56,I))))</f>
        <v>235</v>
      </c>
      <c r="J56" s="26">
        <f t="array" ref="J56">SUM(IF(Period=$A$2,IF(Site=$A$5,IF(Provider=$B56,J))))</f>
        <v>6.0978723404255319</v>
      </c>
      <c r="K56" s="27">
        <f t="shared" si="4"/>
        <v>0.66128287955699128</v>
      </c>
      <c r="L56" s="27">
        <f t="shared" si="5"/>
        <v>4.1503750687867463E-2</v>
      </c>
      <c r="M56" s="44"/>
      <c r="N56" s="25">
        <f t="array" ref="N56">SUM(IF(Period=$A$2,IF(Site=$A$5,IF(Provider=$B56,K))))</f>
        <v>6</v>
      </c>
      <c r="O56" s="37">
        <f t="shared" si="6"/>
        <v>2.553191489361702E-2</v>
      </c>
      <c r="P56" s="44"/>
      <c r="Q56" s="25">
        <f t="array" ref="Q56">SUM(IF(Period=$A$2,IF(Site=$A$5,IF(Provider=$B56,M))))</f>
        <v>0</v>
      </c>
      <c r="R56" s="26">
        <f t="array" ref="R56">SUM(IF(Period=$A$2,IF(Site=$A$5,IF(Provider=$B56,N))))</f>
        <v>0</v>
      </c>
      <c r="S56" s="27" t="e">
        <f t="shared" si="11"/>
        <v>#DIV/0!</v>
      </c>
      <c r="T56" s="27" t="e">
        <f t="shared" si="12"/>
        <v>#DIV/0!</v>
      </c>
      <c r="U56" s="20"/>
      <c r="V56" s="25">
        <f t="array" ref="V56">SUM(IF(Period=$A$2,IF(Site=$A$5,IF(Provider=$B56,P))))</f>
        <v>198</v>
      </c>
      <c r="W56" s="26">
        <f t="array" ref="W56">SUM(IF(Period=$A$2,IF(Site=$A$5,IF(Provider=$B56,Q))))</f>
        <v>27</v>
      </c>
      <c r="X56" s="27">
        <f t="shared" si="7"/>
        <v>3.4646791963707062</v>
      </c>
      <c r="Y56" s="27">
        <f t="shared" si="8"/>
        <v>0.19932142723984936</v>
      </c>
      <c r="Z56" s="44"/>
      <c r="AA56" s="25">
        <f t="array" ref="AA56">SUM(IF(Period=$A$2,IF(Site=$A$5,IF(Provider=$B56,G))))</f>
        <v>212</v>
      </c>
      <c r="AB56" s="26">
        <f t="array" ref="AB56">SUM(IF(Period=$A$2,IF(Site=$A$5,IF(Provider=$B56,H))))</f>
        <v>4</v>
      </c>
      <c r="AC56" s="27">
        <f t="shared" si="9"/>
        <v>0.41365853658536583</v>
      </c>
      <c r="AD56" s="27">
        <f t="shared" si="10"/>
        <v>4.4171267840400041E-2</v>
      </c>
      <c r="AE56" s="44"/>
      <c r="AF56" s="20"/>
      <c r="AG56" s="20"/>
      <c r="AH56" s="20"/>
      <c r="AI56" s="20"/>
      <c r="AJ56" s="20"/>
      <c r="AK56" s="20"/>
      <c r="AL56" s="20"/>
      <c r="AM56" s="20"/>
      <c r="AN56" s="20"/>
    </row>
    <row r="57" spans="2:40" hidden="1" outlineLevel="1" x14ac:dyDescent="0.25">
      <c r="B57" s="20" t="s">
        <v>627</v>
      </c>
      <c r="C57" s="44"/>
      <c r="D57" s="25">
        <f t="array" ref="D57">SUM(IF(Period=$A$2,IF(Site=$A$5,IF(Provider=$B57,G))))</f>
        <v>0</v>
      </c>
      <c r="E57" s="26">
        <f t="array" ref="E57">SUM(IF(Period=$A$2,IF(Site=$A$5,IF(Provider=$B57,H))))</f>
        <v>0</v>
      </c>
      <c r="F57" s="27">
        <f t="shared" si="2"/>
        <v>0</v>
      </c>
      <c r="G57" s="27">
        <f t="shared" si="3"/>
        <v>0</v>
      </c>
      <c r="H57" s="44"/>
      <c r="I57" s="25">
        <f t="array" ref="I57">SUM(IF(Period=$A$2,IF(Site=$A$5,IF(Provider=$B57,I))))</f>
        <v>0</v>
      </c>
      <c r="J57" s="26">
        <f t="array" ref="J57">SUM(IF(Period=$A$2,IF(Site=$A$5,IF(Provider=$B57,J))))</f>
        <v>0</v>
      </c>
      <c r="K57" s="27">
        <f t="shared" si="4"/>
        <v>0</v>
      </c>
      <c r="L57" s="27">
        <f t="shared" si="5"/>
        <v>0</v>
      </c>
      <c r="M57" s="44"/>
      <c r="N57" s="25">
        <f t="array" ref="N57">SUM(IF(Period=$A$2,IF(Site=$A$5,IF(Provider=$B57,K))))</f>
        <v>0</v>
      </c>
      <c r="O57" s="37">
        <f t="shared" si="6"/>
        <v>0</v>
      </c>
      <c r="P57" s="44"/>
      <c r="Q57" s="25">
        <f t="array" ref="Q57">SUM(IF(Period=$A$2,IF(Site=$A$5,IF(Provider=$B57,M))))</f>
        <v>0</v>
      </c>
      <c r="R57" s="26">
        <f t="array" ref="R57">SUM(IF(Period=$A$2,IF(Site=$A$5,IF(Provider=$B57,N))))</f>
        <v>0</v>
      </c>
      <c r="S57" s="27" t="e">
        <f t="shared" si="11"/>
        <v>#DIV/0!</v>
      </c>
      <c r="T57" s="27" t="e">
        <f t="shared" si="12"/>
        <v>#DIV/0!</v>
      </c>
      <c r="U57" s="20"/>
      <c r="V57" s="25">
        <f t="array" ref="V57">SUM(IF(Period=$A$2,IF(Site=$A$5,IF(Provider=$B57,P))))</f>
        <v>0</v>
      </c>
      <c r="W57" s="26">
        <f t="array" ref="W57">SUM(IF(Period=$A$2,IF(Site=$A$5,IF(Provider=$B57,Q))))</f>
        <v>0</v>
      </c>
      <c r="X57" s="27">
        <f t="shared" si="7"/>
        <v>0</v>
      </c>
      <c r="Y57" s="27">
        <f t="shared" si="8"/>
        <v>0</v>
      </c>
      <c r="Z57" s="44"/>
      <c r="AA57" s="25">
        <f t="array" ref="AA57">SUM(IF(Period=$A$2,IF(Site=$A$5,IF(Provider=$B57,G))))</f>
        <v>0</v>
      </c>
      <c r="AB57" s="26">
        <f t="array" ref="AB57">SUM(IF(Period=$A$2,IF(Site=$A$5,IF(Provider=$B57,H))))</f>
        <v>0</v>
      </c>
      <c r="AC57" s="27">
        <f t="shared" si="9"/>
        <v>0</v>
      </c>
      <c r="AD57" s="27">
        <f t="shared" si="10"/>
        <v>0</v>
      </c>
      <c r="AE57" s="44"/>
      <c r="AF57" s="20"/>
      <c r="AG57" s="20"/>
      <c r="AH57" s="20"/>
      <c r="AI57" s="20"/>
      <c r="AJ57" s="20"/>
      <c r="AK57" s="20"/>
      <c r="AL57" s="20"/>
      <c r="AM57" s="20"/>
      <c r="AN57" s="20"/>
    </row>
    <row r="58" spans="2:40" hidden="1" outlineLevel="1" x14ac:dyDescent="0.25">
      <c r="B58" s="20" t="s">
        <v>970</v>
      </c>
      <c r="C58" s="44"/>
      <c r="D58" s="25">
        <f t="array" ref="D58">SUM(IF(Period=$A$2,IF(Site=$A$5,IF(Provider=$B58,G))))</f>
        <v>0</v>
      </c>
      <c r="E58" s="26">
        <f t="array" ref="E58">SUM(IF(Period=$A$2,IF(Site=$A$5,IF(Provider=$B58,H))))</f>
        <v>0</v>
      </c>
      <c r="F58" s="27">
        <f t="shared" si="2"/>
        <v>0</v>
      </c>
      <c r="G58" s="27">
        <f t="shared" si="3"/>
        <v>0</v>
      </c>
      <c r="H58" s="44"/>
      <c r="I58" s="25">
        <f t="array" ref="I58">SUM(IF(Period=$A$2,IF(Site=$A$5,IF(Provider=$B58,I))))</f>
        <v>0</v>
      </c>
      <c r="J58" s="26">
        <f t="array" ref="J58">SUM(IF(Period=$A$2,IF(Site=$A$5,IF(Provider=$B58,J))))</f>
        <v>0</v>
      </c>
      <c r="K58" s="27">
        <f t="shared" si="4"/>
        <v>0</v>
      </c>
      <c r="L58" s="27">
        <f t="shared" si="5"/>
        <v>0</v>
      </c>
      <c r="M58" s="44"/>
      <c r="N58" s="25">
        <f t="array" ref="N58">SUM(IF(Period=$A$2,IF(Site=$A$5,IF(Provider=$B58,K))))</f>
        <v>0</v>
      </c>
      <c r="O58" s="37">
        <f t="shared" si="6"/>
        <v>0</v>
      </c>
      <c r="P58" s="44"/>
      <c r="Q58" s="25">
        <f t="array" ref="Q58">SUM(IF(Period=$A$2,IF(Site=$A$5,IF(Provider=$B58,M))))</f>
        <v>0</v>
      </c>
      <c r="R58" s="26">
        <f t="array" ref="R58">SUM(IF(Period=$A$2,IF(Site=$A$5,IF(Provider=$B58,N))))</f>
        <v>0</v>
      </c>
      <c r="S58" s="27" t="e">
        <f t="shared" si="11"/>
        <v>#DIV/0!</v>
      </c>
      <c r="T58" s="27" t="e">
        <f t="shared" si="12"/>
        <v>#DIV/0!</v>
      </c>
      <c r="U58" s="20"/>
      <c r="V58" s="25">
        <f t="array" ref="V58">SUM(IF(Period=$A$2,IF(Site=$A$5,IF(Provider=$B58,P))))</f>
        <v>0</v>
      </c>
      <c r="W58" s="26">
        <f t="array" ref="W58">SUM(IF(Period=$A$2,IF(Site=$A$5,IF(Provider=$B58,Q))))</f>
        <v>0</v>
      </c>
      <c r="X58" s="27">
        <f t="shared" si="7"/>
        <v>0</v>
      </c>
      <c r="Y58" s="27">
        <f t="shared" si="8"/>
        <v>0</v>
      </c>
      <c r="Z58" s="44"/>
      <c r="AA58" s="25">
        <f t="array" ref="AA58">SUM(IF(Period=$A$2,IF(Site=$A$5,IF(Provider=$B58,G))))</f>
        <v>0</v>
      </c>
      <c r="AB58" s="26">
        <f t="array" ref="AB58">SUM(IF(Period=$A$2,IF(Site=$A$5,IF(Provider=$B58,H))))</f>
        <v>0</v>
      </c>
      <c r="AC58" s="27">
        <f t="shared" si="9"/>
        <v>0</v>
      </c>
      <c r="AD58" s="27">
        <f t="shared" si="10"/>
        <v>0</v>
      </c>
      <c r="AE58" s="44"/>
      <c r="AF58" s="20"/>
      <c r="AG58" s="20"/>
      <c r="AH58" s="20"/>
      <c r="AI58" s="20"/>
      <c r="AJ58" s="20"/>
      <c r="AK58" s="20"/>
      <c r="AL58" s="20"/>
      <c r="AM58" s="20"/>
      <c r="AN58" s="20"/>
    </row>
    <row r="59" spans="2:40" hidden="1" outlineLevel="1" x14ac:dyDescent="0.25">
      <c r="B59" s="20" t="s">
        <v>845</v>
      </c>
      <c r="C59" s="44"/>
      <c r="D59" s="25">
        <f t="array" ref="D59">SUM(IF(Period=$A$2,IF(Site=$A$5,IF(Provider=$B59,G))))</f>
        <v>0</v>
      </c>
      <c r="E59" s="26">
        <f t="array" ref="E59">SUM(IF(Period=$A$2,IF(Site=$A$5,IF(Provider=$B59,H))))</f>
        <v>0</v>
      </c>
      <c r="F59" s="27">
        <f t="shared" si="2"/>
        <v>0</v>
      </c>
      <c r="G59" s="27">
        <f t="shared" si="3"/>
        <v>0</v>
      </c>
      <c r="H59" s="44"/>
      <c r="I59" s="25">
        <f t="array" ref="I59">SUM(IF(Period=$A$2,IF(Site=$A$5,IF(Provider=$B59,I))))</f>
        <v>0</v>
      </c>
      <c r="J59" s="26">
        <f t="array" ref="J59">SUM(IF(Period=$A$2,IF(Site=$A$5,IF(Provider=$B59,J))))</f>
        <v>0</v>
      </c>
      <c r="K59" s="27">
        <f t="shared" si="4"/>
        <v>0</v>
      </c>
      <c r="L59" s="27">
        <f t="shared" si="5"/>
        <v>0</v>
      </c>
      <c r="M59" s="44"/>
      <c r="N59" s="25">
        <f t="array" ref="N59">SUM(IF(Period=$A$2,IF(Site=$A$5,IF(Provider=$B59,K))))</f>
        <v>0</v>
      </c>
      <c r="O59" s="37">
        <f t="shared" si="6"/>
        <v>0</v>
      </c>
      <c r="P59" s="44"/>
      <c r="Q59" s="25">
        <f t="array" ref="Q59">SUM(IF(Period=$A$2,IF(Site=$A$5,IF(Provider=$B59,M))))</f>
        <v>0</v>
      </c>
      <c r="R59" s="26">
        <f t="array" ref="R59">SUM(IF(Period=$A$2,IF(Site=$A$5,IF(Provider=$B59,N))))</f>
        <v>0</v>
      </c>
      <c r="S59" s="27" t="e">
        <f t="shared" si="11"/>
        <v>#DIV/0!</v>
      </c>
      <c r="T59" s="27" t="e">
        <f t="shared" si="12"/>
        <v>#DIV/0!</v>
      </c>
      <c r="U59" s="20"/>
      <c r="V59" s="25">
        <f t="array" ref="V59">SUM(IF(Period=$A$2,IF(Site=$A$5,IF(Provider=$B59,P))))</f>
        <v>0</v>
      </c>
      <c r="W59" s="26">
        <f t="array" ref="W59">SUM(IF(Period=$A$2,IF(Site=$A$5,IF(Provider=$B59,Q))))</f>
        <v>0</v>
      </c>
      <c r="X59" s="27">
        <f t="shared" si="7"/>
        <v>0</v>
      </c>
      <c r="Y59" s="27">
        <f t="shared" si="8"/>
        <v>0</v>
      </c>
      <c r="Z59" s="44"/>
      <c r="AA59" s="25">
        <f t="array" ref="AA59">SUM(IF(Period=$A$2,IF(Site=$A$5,IF(Provider=$B59,G))))</f>
        <v>0</v>
      </c>
      <c r="AB59" s="26">
        <f t="array" ref="AB59">SUM(IF(Period=$A$2,IF(Site=$A$5,IF(Provider=$B59,H))))</f>
        <v>0</v>
      </c>
      <c r="AC59" s="27">
        <f t="shared" si="9"/>
        <v>0</v>
      </c>
      <c r="AD59" s="27">
        <f t="shared" si="10"/>
        <v>0</v>
      </c>
      <c r="AE59" s="44"/>
      <c r="AF59" s="20"/>
      <c r="AG59" s="20"/>
      <c r="AH59" s="20"/>
      <c r="AI59" s="20"/>
      <c r="AJ59" s="20"/>
      <c r="AK59" s="20"/>
      <c r="AL59" s="20"/>
      <c r="AM59" s="20"/>
      <c r="AN59" s="20"/>
    </row>
    <row r="60" spans="2:40" hidden="1" outlineLevel="1" x14ac:dyDescent="0.25">
      <c r="B60" s="20" t="s">
        <v>693</v>
      </c>
      <c r="C60" s="44"/>
      <c r="D60" s="25">
        <f t="array" ref="D60">SUM(IF(Period=$A$2,IF(Site=$A$5,IF(Provider=$B60,G))))</f>
        <v>78</v>
      </c>
      <c r="E60" s="26">
        <f t="array" ref="E60">SUM(IF(Period=$A$2,IF(Site=$A$5,IF(Provider=$B60,H))))</f>
        <v>2</v>
      </c>
      <c r="F60" s="27">
        <f t="shared" si="2"/>
        <v>7.6097560975609754E-2</v>
      </c>
      <c r="G60" s="27">
        <f t="shared" si="3"/>
        <v>8.1258464423377436E-3</v>
      </c>
      <c r="H60" s="44"/>
      <c r="I60" s="25">
        <f t="array" ref="I60">SUM(IF(Period=$A$2,IF(Site=$A$5,IF(Provider=$B60,I))))</f>
        <v>85</v>
      </c>
      <c r="J60" s="26">
        <f t="array" ref="J60">SUM(IF(Period=$A$2,IF(Site=$A$5,IF(Provider=$B60,J))))</f>
        <v>4.658823529411765</v>
      </c>
      <c r="K60" s="27">
        <f t="shared" si="4"/>
        <v>0.18274111675126906</v>
      </c>
      <c r="L60" s="27">
        <f t="shared" si="5"/>
        <v>1.1469284907463725E-2</v>
      </c>
      <c r="M60" s="44"/>
      <c r="N60" s="25">
        <f t="array" ref="N60">SUM(IF(Period=$A$2,IF(Site=$A$5,IF(Provider=$B60,K))))</f>
        <v>0</v>
      </c>
      <c r="O60" s="37">
        <f t="shared" si="6"/>
        <v>0</v>
      </c>
      <c r="P60" s="44"/>
      <c r="Q60" s="25">
        <f t="array" ref="Q60">SUM(IF(Period=$A$2,IF(Site=$A$5,IF(Provider=$B60,M))))</f>
        <v>0</v>
      </c>
      <c r="R60" s="26">
        <f t="array" ref="R60">SUM(IF(Period=$A$2,IF(Site=$A$5,IF(Provider=$B60,N))))</f>
        <v>0</v>
      </c>
      <c r="S60" s="27" t="e">
        <f t="shared" si="11"/>
        <v>#DIV/0!</v>
      </c>
      <c r="T60" s="27" t="e">
        <f t="shared" si="12"/>
        <v>#DIV/0!</v>
      </c>
      <c r="U60" s="20"/>
      <c r="V60" s="25">
        <f t="array" ref="V60">SUM(IF(Period=$A$2,IF(Site=$A$5,IF(Provider=$B60,P))))</f>
        <v>61</v>
      </c>
      <c r="W60" s="26">
        <f t="array" ref="W60">SUM(IF(Period=$A$2,IF(Site=$A$5,IF(Provider=$B60,Q))))</f>
        <v>17</v>
      </c>
      <c r="X60" s="27">
        <f t="shared" si="7"/>
        <v>0.67206740116655861</v>
      </c>
      <c r="Y60" s="27">
        <f t="shared" si="8"/>
        <v>3.8663733641549534E-2</v>
      </c>
      <c r="Z60" s="44"/>
      <c r="AA60" s="25">
        <f t="array" ref="AA60">SUM(IF(Period=$A$2,IF(Site=$A$5,IF(Provider=$B60,G))))</f>
        <v>78</v>
      </c>
      <c r="AB60" s="26">
        <f t="array" ref="AB60">SUM(IF(Period=$A$2,IF(Site=$A$5,IF(Provider=$B60,H))))</f>
        <v>2</v>
      </c>
      <c r="AC60" s="27">
        <f t="shared" si="9"/>
        <v>7.6097560975609754E-2</v>
      </c>
      <c r="AD60" s="27">
        <f t="shared" si="10"/>
        <v>8.1258464423377436E-3</v>
      </c>
      <c r="AE60" s="44"/>
      <c r="AF60" s="20"/>
      <c r="AG60" s="20"/>
      <c r="AH60" s="20"/>
      <c r="AI60" s="20"/>
      <c r="AJ60" s="20"/>
      <c r="AK60" s="20"/>
      <c r="AL60" s="20"/>
      <c r="AM60" s="20"/>
      <c r="AN60" s="20"/>
    </row>
    <row r="61" spans="2:40" hidden="1" outlineLevel="1" x14ac:dyDescent="0.25">
      <c r="B61" s="20" t="s">
        <v>685</v>
      </c>
      <c r="C61" s="44"/>
      <c r="D61" s="25">
        <f t="array" ref="D61">SUM(IF(Period=$A$2,IF(Site=$A$5,IF(Provider=$B61,G))))</f>
        <v>228</v>
      </c>
      <c r="E61" s="26">
        <f t="array" ref="E61">SUM(IF(Period=$A$2,IF(Site=$A$5,IF(Provider=$B61,H))))</f>
        <v>7</v>
      </c>
      <c r="F61" s="27">
        <f t="shared" si="2"/>
        <v>0.77853658536585368</v>
      </c>
      <c r="G61" s="27">
        <f t="shared" si="3"/>
        <v>8.3133659756224609E-2</v>
      </c>
      <c r="H61" s="44"/>
      <c r="I61" s="25">
        <f t="array" ref="I61">SUM(IF(Period=$A$2,IF(Site=$A$5,IF(Provider=$B61,I))))</f>
        <v>235</v>
      </c>
      <c r="J61" s="26">
        <f t="array" ref="J61">SUM(IF(Period=$A$2,IF(Site=$A$5,IF(Provider=$B61,J))))</f>
        <v>8.8085106382978715</v>
      </c>
      <c r="K61" s="27">
        <f t="shared" si="4"/>
        <v>0.95523765574526986</v>
      </c>
      <c r="L61" s="27">
        <f t="shared" si="5"/>
        <v>5.9953080198105822E-2</v>
      </c>
      <c r="M61" s="44"/>
      <c r="N61" s="25">
        <f t="array" ref="N61">SUM(IF(Period=$A$2,IF(Site=$A$5,IF(Provider=$B61,K))))</f>
        <v>4</v>
      </c>
      <c r="O61" s="37">
        <f t="shared" si="6"/>
        <v>1.7021276595744681E-2</v>
      </c>
      <c r="P61" s="44"/>
      <c r="Q61" s="25">
        <f t="array" ref="Q61">SUM(IF(Period=$A$2,IF(Site=$A$5,IF(Provider=$B61,M))))</f>
        <v>0</v>
      </c>
      <c r="R61" s="26">
        <f t="array" ref="R61">SUM(IF(Period=$A$2,IF(Site=$A$5,IF(Provider=$B61,N))))</f>
        <v>0</v>
      </c>
      <c r="S61" s="27" t="e">
        <f t="shared" si="11"/>
        <v>#DIV/0!</v>
      </c>
      <c r="T61" s="27" t="e">
        <f t="shared" si="12"/>
        <v>#DIV/0!</v>
      </c>
      <c r="U61" s="20"/>
      <c r="V61" s="25">
        <f t="array" ref="V61">SUM(IF(Period=$A$2,IF(Site=$A$5,IF(Provider=$B61,P))))</f>
        <v>160</v>
      </c>
      <c r="W61" s="26">
        <f t="array" ref="W61">SUM(IF(Period=$A$2,IF(Site=$A$5,IF(Provider=$B61,Q))))</f>
        <v>34</v>
      </c>
      <c r="X61" s="27">
        <f t="shared" si="7"/>
        <v>3.525599481529488</v>
      </c>
      <c r="Y61" s="27">
        <f t="shared" si="8"/>
        <v>0.20282614369337459</v>
      </c>
      <c r="Z61" s="44"/>
      <c r="AA61" s="25">
        <f t="array" ref="AA61">SUM(IF(Period=$A$2,IF(Site=$A$5,IF(Provider=$B61,G))))</f>
        <v>228</v>
      </c>
      <c r="AB61" s="26">
        <f t="array" ref="AB61">SUM(IF(Period=$A$2,IF(Site=$A$5,IF(Provider=$B61,H))))</f>
        <v>7</v>
      </c>
      <c r="AC61" s="27">
        <f t="shared" si="9"/>
        <v>0.77853658536585368</v>
      </c>
      <c r="AD61" s="27">
        <f t="shared" si="10"/>
        <v>8.3133659756224609E-2</v>
      </c>
      <c r="AE61" s="44"/>
      <c r="AF61" s="20"/>
      <c r="AG61" s="20"/>
      <c r="AH61" s="20"/>
      <c r="AI61" s="20"/>
      <c r="AJ61" s="20"/>
      <c r="AK61" s="20"/>
      <c r="AL61" s="20"/>
      <c r="AM61" s="20"/>
      <c r="AN61" s="20"/>
    </row>
    <row r="62" spans="2:40" hidden="1" outlineLevel="1" x14ac:dyDescent="0.25">
      <c r="B62" s="20" t="s">
        <v>699</v>
      </c>
      <c r="C62" s="44"/>
      <c r="D62" s="25">
        <f t="array" ref="D62">SUM(IF(Period=$A$2,IF(Site=$A$5,IF(Provider=$B62,G))))</f>
        <v>46</v>
      </c>
      <c r="E62" s="26">
        <f t="array" ref="E62">SUM(IF(Period=$A$2,IF(Site=$A$5,IF(Provider=$B62,H))))</f>
        <v>4</v>
      </c>
      <c r="F62" s="27">
        <f t="shared" si="2"/>
        <v>8.9756097560975606E-2</v>
      </c>
      <c r="G62" s="27">
        <f t="shared" si="3"/>
        <v>9.5843317012188761E-3</v>
      </c>
      <c r="H62" s="44"/>
      <c r="I62" s="25">
        <f t="array" ref="I62">SUM(IF(Period=$A$2,IF(Site=$A$5,IF(Provider=$B62,I))))</f>
        <v>47</v>
      </c>
      <c r="J62" s="26">
        <f t="array" ref="J62">SUM(IF(Period=$A$2,IF(Site=$A$5,IF(Provider=$B62,J))))</f>
        <v>6.4680851063829783</v>
      </c>
      <c r="K62" s="27">
        <f t="shared" si="4"/>
        <v>0.14028610982925704</v>
      </c>
      <c r="L62" s="27">
        <f t="shared" si="5"/>
        <v>8.8047035653256878E-3</v>
      </c>
      <c r="M62" s="44"/>
      <c r="N62" s="25">
        <f t="array" ref="N62">SUM(IF(Period=$A$2,IF(Site=$A$5,IF(Provider=$B62,K))))</f>
        <v>6</v>
      </c>
      <c r="O62" s="37">
        <f t="shared" si="6"/>
        <v>0.1276595744680851</v>
      </c>
      <c r="P62" s="44"/>
      <c r="Q62" s="25">
        <f t="array" ref="Q62">SUM(IF(Period=$A$2,IF(Site=$A$5,IF(Provider=$B62,M))))</f>
        <v>0</v>
      </c>
      <c r="R62" s="26">
        <f t="array" ref="R62">SUM(IF(Period=$A$2,IF(Site=$A$5,IF(Provider=$B62,N))))</f>
        <v>0</v>
      </c>
      <c r="S62" s="27" t="e">
        <f t="shared" si="11"/>
        <v>#DIV/0!</v>
      </c>
      <c r="T62" s="27" t="e">
        <f t="shared" si="12"/>
        <v>#DIV/0!</v>
      </c>
      <c r="U62" s="20"/>
      <c r="V62" s="25">
        <f t="array" ref="V62">SUM(IF(Period=$A$2,IF(Site=$A$5,IF(Provider=$B62,P))))</f>
        <v>37</v>
      </c>
      <c r="W62" s="26">
        <f t="array" ref="W62">SUM(IF(Period=$A$2,IF(Site=$A$5,IF(Provider=$B62,Q))))</f>
        <v>37</v>
      </c>
      <c r="X62" s="27">
        <f t="shared" si="7"/>
        <v>0.88723266364225528</v>
      </c>
      <c r="Y62" s="27">
        <f t="shared" si="8"/>
        <v>5.1042093881659895E-2</v>
      </c>
      <c r="Z62" s="44"/>
      <c r="AA62" s="25">
        <f t="array" ref="AA62">SUM(IF(Period=$A$2,IF(Site=$A$5,IF(Provider=$B62,G))))</f>
        <v>46</v>
      </c>
      <c r="AB62" s="26">
        <f t="array" ref="AB62">SUM(IF(Period=$A$2,IF(Site=$A$5,IF(Provider=$B62,H))))</f>
        <v>4</v>
      </c>
      <c r="AC62" s="27">
        <f t="shared" si="9"/>
        <v>8.9756097560975606E-2</v>
      </c>
      <c r="AD62" s="27">
        <f t="shared" si="10"/>
        <v>9.5843317012188761E-3</v>
      </c>
      <c r="AE62" s="44"/>
      <c r="AF62" s="20"/>
      <c r="AG62" s="20"/>
      <c r="AH62" s="20"/>
      <c r="AI62" s="20"/>
      <c r="AJ62" s="20"/>
      <c r="AK62" s="20"/>
      <c r="AL62" s="20"/>
      <c r="AM62" s="20"/>
      <c r="AN62" s="20"/>
    </row>
    <row r="63" spans="2:40" hidden="1" outlineLevel="1" x14ac:dyDescent="0.25">
      <c r="B63" s="20" t="s">
        <v>961</v>
      </c>
      <c r="C63" s="44"/>
      <c r="D63" s="25">
        <f t="array" ref="D63">SUM(IF(Period=$A$2,IF(Site=$A$5,IF(Provider=$B63,G))))</f>
        <v>0</v>
      </c>
      <c r="E63" s="26">
        <f t="array" ref="E63">SUM(IF(Period=$A$2,IF(Site=$A$5,IF(Provider=$B63,H))))</f>
        <v>0</v>
      </c>
      <c r="F63" s="27">
        <f t="shared" si="2"/>
        <v>0</v>
      </c>
      <c r="G63" s="27">
        <f t="shared" si="3"/>
        <v>0</v>
      </c>
      <c r="H63" s="44"/>
      <c r="I63" s="25">
        <f t="array" ref="I63">SUM(IF(Period=$A$2,IF(Site=$A$5,IF(Provider=$B63,I))))</f>
        <v>0</v>
      </c>
      <c r="J63" s="26">
        <f t="array" ref="J63">SUM(IF(Period=$A$2,IF(Site=$A$5,IF(Provider=$B63,J))))</f>
        <v>0</v>
      </c>
      <c r="K63" s="27">
        <f t="shared" si="4"/>
        <v>0</v>
      </c>
      <c r="L63" s="27">
        <f t="shared" si="5"/>
        <v>0</v>
      </c>
      <c r="M63" s="44"/>
      <c r="N63" s="25">
        <f t="array" ref="N63">SUM(IF(Period=$A$2,IF(Site=$A$5,IF(Provider=$B63,K))))</f>
        <v>0</v>
      </c>
      <c r="O63" s="37">
        <f t="shared" si="6"/>
        <v>0</v>
      </c>
      <c r="P63" s="44"/>
      <c r="Q63" s="25">
        <f t="array" ref="Q63">SUM(IF(Period=$A$2,IF(Site=$A$5,IF(Provider=$B63,M))))</f>
        <v>0</v>
      </c>
      <c r="R63" s="26">
        <f t="array" ref="R63">SUM(IF(Period=$A$2,IF(Site=$A$5,IF(Provider=$B63,N))))</f>
        <v>0</v>
      </c>
      <c r="S63" s="27" t="e">
        <f t="shared" si="11"/>
        <v>#DIV/0!</v>
      </c>
      <c r="T63" s="27" t="e">
        <f t="shared" si="12"/>
        <v>#DIV/0!</v>
      </c>
      <c r="U63" s="20"/>
      <c r="V63" s="25">
        <f t="array" ref="V63">SUM(IF(Period=$A$2,IF(Site=$A$5,IF(Provider=$B63,P))))</f>
        <v>0</v>
      </c>
      <c r="W63" s="26">
        <f t="array" ref="W63">SUM(IF(Period=$A$2,IF(Site=$A$5,IF(Provider=$B63,Q))))</f>
        <v>0</v>
      </c>
      <c r="X63" s="27">
        <f t="shared" si="7"/>
        <v>0</v>
      </c>
      <c r="Y63" s="27">
        <f t="shared" si="8"/>
        <v>0</v>
      </c>
      <c r="Z63" s="44"/>
      <c r="AA63" s="25">
        <f t="array" ref="AA63">SUM(IF(Period=$A$2,IF(Site=$A$5,IF(Provider=$B63,G))))</f>
        <v>0</v>
      </c>
      <c r="AB63" s="26">
        <f t="array" ref="AB63">SUM(IF(Period=$A$2,IF(Site=$A$5,IF(Provider=$B63,H))))</f>
        <v>0</v>
      </c>
      <c r="AC63" s="27">
        <f t="shared" si="9"/>
        <v>0</v>
      </c>
      <c r="AD63" s="27">
        <f t="shared" si="10"/>
        <v>0</v>
      </c>
      <c r="AE63" s="44"/>
      <c r="AF63" s="20"/>
      <c r="AG63" s="20"/>
      <c r="AH63" s="20"/>
      <c r="AI63" s="20"/>
      <c r="AJ63" s="20"/>
      <c r="AK63" s="20"/>
      <c r="AL63" s="20"/>
      <c r="AM63" s="20"/>
      <c r="AN63" s="20"/>
    </row>
    <row r="64" spans="2:40" hidden="1" outlineLevel="1" x14ac:dyDescent="0.25">
      <c r="B64" s="20" t="s">
        <v>765</v>
      </c>
      <c r="C64" s="44"/>
      <c r="D64" s="25">
        <f t="array" ref="D64">SUM(IF(Period=$A$2,IF(Site=$A$5,IF(Provider=$B64,G))))</f>
        <v>0</v>
      </c>
      <c r="E64" s="26">
        <f t="array" ref="E64">SUM(IF(Period=$A$2,IF(Site=$A$5,IF(Provider=$B64,H))))</f>
        <v>0</v>
      </c>
      <c r="F64" s="27">
        <f t="shared" si="2"/>
        <v>0</v>
      </c>
      <c r="G64" s="27">
        <f t="shared" si="3"/>
        <v>0</v>
      </c>
      <c r="H64" s="44"/>
      <c r="I64" s="25">
        <f t="array" ref="I64">SUM(IF(Period=$A$2,IF(Site=$A$5,IF(Provider=$B64,I))))</f>
        <v>0</v>
      </c>
      <c r="J64" s="26">
        <f t="array" ref="J64">SUM(IF(Period=$A$2,IF(Site=$A$5,IF(Provider=$B64,J))))</f>
        <v>0</v>
      </c>
      <c r="K64" s="27">
        <f t="shared" si="4"/>
        <v>0</v>
      </c>
      <c r="L64" s="27">
        <f t="shared" si="5"/>
        <v>0</v>
      </c>
      <c r="M64" s="44"/>
      <c r="N64" s="25">
        <f t="array" ref="N64">SUM(IF(Period=$A$2,IF(Site=$A$5,IF(Provider=$B64,K))))</f>
        <v>0</v>
      </c>
      <c r="O64" s="37">
        <f t="shared" si="6"/>
        <v>0</v>
      </c>
      <c r="P64" s="44"/>
      <c r="Q64" s="25">
        <f t="array" ref="Q64">SUM(IF(Period=$A$2,IF(Site=$A$5,IF(Provider=$B64,M))))</f>
        <v>0</v>
      </c>
      <c r="R64" s="26">
        <f t="array" ref="R64">SUM(IF(Period=$A$2,IF(Site=$A$5,IF(Provider=$B64,N))))</f>
        <v>0</v>
      </c>
      <c r="S64" s="27" t="e">
        <f t="shared" si="11"/>
        <v>#DIV/0!</v>
      </c>
      <c r="T64" s="27" t="e">
        <f t="shared" si="12"/>
        <v>#DIV/0!</v>
      </c>
      <c r="U64" s="20"/>
      <c r="V64" s="25">
        <f t="array" ref="V64">SUM(IF(Period=$A$2,IF(Site=$A$5,IF(Provider=$B64,P))))</f>
        <v>0</v>
      </c>
      <c r="W64" s="26">
        <f t="array" ref="W64">SUM(IF(Period=$A$2,IF(Site=$A$5,IF(Provider=$B64,Q))))</f>
        <v>0</v>
      </c>
      <c r="X64" s="27">
        <f t="shared" si="7"/>
        <v>0</v>
      </c>
      <c r="Y64" s="27">
        <f t="shared" si="8"/>
        <v>0</v>
      </c>
      <c r="Z64" s="44"/>
      <c r="AA64" s="25">
        <f t="array" ref="AA64">SUM(IF(Period=$A$2,IF(Site=$A$5,IF(Provider=$B64,G))))</f>
        <v>0</v>
      </c>
      <c r="AB64" s="26">
        <f t="array" ref="AB64">SUM(IF(Period=$A$2,IF(Site=$A$5,IF(Provider=$B64,H))))</f>
        <v>0</v>
      </c>
      <c r="AC64" s="27">
        <f t="shared" si="9"/>
        <v>0</v>
      </c>
      <c r="AD64" s="27">
        <f t="shared" si="10"/>
        <v>0</v>
      </c>
      <c r="AE64" s="44"/>
      <c r="AF64" s="20"/>
      <c r="AG64" s="20"/>
      <c r="AH64" s="20"/>
      <c r="AI64" s="20"/>
      <c r="AJ64" s="20"/>
      <c r="AK64" s="20"/>
      <c r="AL64" s="20"/>
      <c r="AM64" s="20"/>
      <c r="AN64" s="20"/>
    </row>
    <row r="65" spans="2:40" hidden="1" outlineLevel="1" x14ac:dyDescent="0.25">
      <c r="B65" s="20" t="s">
        <v>756</v>
      </c>
      <c r="C65" s="44"/>
      <c r="D65" s="25">
        <f t="array" ref="D65">SUM(IF(Period=$A$2,IF(Site=$A$5,IF(Provider=$B65,G))))</f>
        <v>0</v>
      </c>
      <c r="E65" s="26">
        <f t="array" ref="E65">SUM(IF(Period=$A$2,IF(Site=$A$5,IF(Provider=$B65,H))))</f>
        <v>0</v>
      </c>
      <c r="F65" s="27">
        <f t="shared" si="2"/>
        <v>0</v>
      </c>
      <c r="G65" s="27">
        <f t="shared" si="3"/>
        <v>0</v>
      </c>
      <c r="H65" s="44"/>
      <c r="I65" s="25">
        <f t="array" ref="I65">SUM(IF(Period=$A$2,IF(Site=$A$5,IF(Provider=$B65,I))))</f>
        <v>0</v>
      </c>
      <c r="J65" s="26">
        <f t="array" ref="J65">SUM(IF(Period=$A$2,IF(Site=$A$5,IF(Provider=$B65,J))))</f>
        <v>0</v>
      </c>
      <c r="K65" s="27">
        <f t="shared" si="4"/>
        <v>0</v>
      </c>
      <c r="L65" s="27">
        <f t="shared" si="5"/>
        <v>0</v>
      </c>
      <c r="M65" s="44"/>
      <c r="N65" s="25">
        <f t="array" ref="N65">SUM(IF(Period=$A$2,IF(Site=$A$5,IF(Provider=$B65,K))))</f>
        <v>0</v>
      </c>
      <c r="O65" s="37">
        <f t="shared" si="6"/>
        <v>0</v>
      </c>
      <c r="P65" s="44"/>
      <c r="Q65" s="25">
        <f t="array" ref="Q65">SUM(IF(Period=$A$2,IF(Site=$A$5,IF(Provider=$B65,M))))</f>
        <v>0</v>
      </c>
      <c r="R65" s="26">
        <f t="array" ref="R65">SUM(IF(Period=$A$2,IF(Site=$A$5,IF(Provider=$B65,N))))</f>
        <v>0</v>
      </c>
      <c r="S65" s="27" t="e">
        <f t="shared" si="11"/>
        <v>#DIV/0!</v>
      </c>
      <c r="T65" s="27" t="e">
        <f t="shared" si="12"/>
        <v>#DIV/0!</v>
      </c>
      <c r="U65" s="20"/>
      <c r="V65" s="25">
        <f t="array" ref="V65">SUM(IF(Period=$A$2,IF(Site=$A$5,IF(Provider=$B65,P))))</f>
        <v>0</v>
      </c>
      <c r="W65" s="26">
        <f t="array" ref="W65">SUM(IF(Period=$A$2,IF(Site=$A$5,IF(Provider=$B65,Q))))</f>
        <v>0</v>
      </c>
      <c r="X65" s="27">
        <f t="shared" si="7"/>
        <v>0</v>
      </c>
      <c r="Y65" s="27">
        <f t="shared" si="8"/>
        <v>0</v>
      </c>
      <c r="Z65" s="44"/>
      <c r="AA65" s="25">
        <f t="array" ref="AA65">SUM(IF(Period=$A$2,IF(Site=$A$5,IF(Provider=$B65,G))))</f>
        <v>0</v>
      </c>
      <c r="AB65" s="26">
        <f t="array" ref="AB65">SUM(IF(Period=$A$2,IF(Site=$A$5,IF(Provider=$B65,H))))</f>
        <v>0</v>
      </c>
      <c r="AC65" s="27">
        <f t="shared" si="9"/>
        <v>0</v>
      </c>
      <c r="AD65" s="27">
        <f t="shared" si="10"/>
        <v>0</v>
      </c>
      <c r="AE65" s="44"/>
      <c r="AF65" s="20"/>
      <c r="AG65" s="20"/>
      <c r="AH65" s="20"/>
      <c r="AI65" s="20"/>
      <c r="AJ65" s="20"/>
      <c r="AK65" s="20"/>
      <c r="AL65" s="20"/>
      <c r="AM65" s="20"/>
      <c r="AN65" s="20"/>
    </row>
    <row r="66" spans="2:40" hidden="1" outlineLevel="1" x14ac:dyDescent="0.25">
      <c r="B66" s="20" t="s">
        <v>766</v>
      </c>
      <c r="C66" s="44"/>
      <c r="D66" s="25">
        <f t="array" ref="D66">SUM(IF(Period=$A$2,IF(Site=$A$5,IF(Provider=$B66,G))))</f>
        <v>0</v>
      </c>
      <c r="E66" s="26">
        <f t="array" ref="E66">SUM(IF(Period=$A$2,IF(Site=$A$5,IF(Provider=$B66,H))))</f>
        <v>0</v>
      </c>
      <c r="F66" s="27">
        <f t="shared" si="2"/>
        <v>0</v>
      </c>
      <c r="G66" s="27">
        <f t="shared" si="3"/>
        <v>0</v>
      </c>
      <c r="H66" s="44"/>
      <c r="I66" s="25">
        <f t="array" ref="I66">SUM(IF(Period=$A$2,IF(Site=$A$5,IF(Provider=$B66,I))))</f>
        <v>0</v>
      </c>
      <c r="J66" s="26">
        <f t="array" ref="J66">SUM(IF(Period=$A$2,IF(Site=$A$5,IF(Provider=$B66,J))))</f>
        <v>0</v>
      </c>
      <c r="K66" s="27">
        <f t="shared" si="4"/>
        <v>0</v>
      </c>
      <c r="L66" s="27">
        <f t="shared" si="5"/>
        <v>0</v>
      </c>
      <c r="M66" s="44"/>
      <c r="N66" s="25">
        <f t="array" ref="N66">SUM(IF(Period=$A$2,IF(Site=$A$5,IF(Provider=$B66,K))))</f>
        <v>0</v>
      </c>
      <c r="O66" s="37">
        <f t="shared" si="6"/>
        <v>0</v>
      </c>
      <c r="P66" s="44"/>
      <c r="Q66" s="25">
        <f t="array" ref="Q66">SUM(IF(Period=$A$2,IF(Site=$A$5,IF(Provider=$B66,M))))</f>
        <v>0</v>
      </c>
      <c r="R66" s="26">
        <f t="array" ref="R66">SUM(IF(Period=$A$2,IF(Site=$A$5,IF(Provider=$B66,N))))</f>
        <v>0</v>
      </c>
      <c r="S66" s="27" t="e">
        <f t="shared" si="11"/>
        <v>#DIV/0!</v>
      </c>
      <c r="T66" s="27" t="e">
        <f t="shared" si="12"/>
        <v>#DIV/0!</v>
      </c>
      <c r="U66" s="20"/>
      <c r="V66" s="25">
        <f t="array" ref="V66">SUM(IF(Period=$A$2,IF(Site=$A$5,IF(Provider=$B66,P))))</f>
        <v>0</v>
      </c>
      <c r="W66" s="26">
        <f t="array" ref="W66">SUM(IF(Period=$A$2,IF(Site=$A$5,IF(Provider=$B66,Q))))</f>
        <v>0</v>
      </c>
      <c r="X66" s="27">
        <f t="shared" si="7"/>
        <v>0</v>
      </c>
      <c r="Y66" s="27">
        <f t="shared" si="8"/>
        <v>0</v>
      </c>
      <c r="Z66" s="44"/>
      <c r="AA66" s="25">
        <f t="array" ref="AA66">SUM(IF(Period=$A$2,IF(Site=$A$5,IF(Provider=$B66,G))))</f>
        <v>0</v>
      </c>
      <c r="AB66" s="26">
        <f t="array" ref="AB66">SUM(IF(Period=$A$2,IF(Site=$A$5,IF(Provider=$B66,H))))</f>
        <v>0</v>
      </c>
      <c r="AC66" s="27">
        <f t="shared" si="9"/>
        <v>0</v>
      </c>
      <c r="AD66" s="27">
        <f t="shared" si="10"/>
        <v>0</v>
      </c>
      <c r="AE66" s="44"/>
      <c r="AF66" s="20"/>
      <c r="AG66" s="20"/>
      <c r="AH66" s="20"/>
      <c r="AI66" s="20"/>
      <c r="AJ66" s="20"/>
      <c r="AK66" s="20"/>
      <c r="AL66" s="20"/>
      <c r="AM66" s="20"/>
      <c r="AN66" s="20"/>
    </row>
    <row r="67" spans="2:40" hidden="1" outlineLevel="1" x14ac:dyDescent="0.25">
      <c r="B67" s="20" t="s">
        <v>828</v>
      </c>
      <c r="C67" s="44"/>
      <c r="D67" s="25">
        <f t="array" ref="D67">SUM(IF(Period=$A$2,IF(Site=$A$5,IF(Provider=$B67,G))))</f>
        <v>0</v>
      </c>
      <c r="E67" s="26">
        <f t="array" ref="E67">SUM(IF(Period=$A$2,IF(Site=$A$5,IF(Provider=$B67,H))))</f>
        <v>0</v>
      </c>
      <c r="F67" s="27">
        <f t="shared" si="2"/>
        <v>0</v>
      </c>
      <c r="G67" s="27">
        <f t="shared" si="3"/>
        <v>0</v>
      </c>
      <c r="H67" s="44"/>
      <c r="I67" s="25">
        <f t="array" ref="I67">SUM(IF(Period=$A$2,IF(Site=$A$5,IF(Provider=$B67,I))))</f>
        <v>0</v>
      </c>
      <c r="J67" s="26">
        <f t="array" ref="J67">SUM(IF(Period=$A$2,IF(Site=$A$5,IF(Provider=$B67,J))))</f>
        <v>0</v>
      </c>
      <c r="K67" s="27">
        <f t="shared" si="4"/>
        <v>0</v>
      </c>
      <c r="L67" s="27">
        <f t="shared" si="5"/>
        <v>0</v>
      </c>
      <c r="M67" s="44"/>
      <c r="N67" s="25">
        <f t="array" ref="N67">SUM(IF(Period=$A$2,IF(Site=$A$5,IF(Provider=$B67,K))))</f>
        <v>0</v>
      </c>
      <c r="O67" s="37">
        <f t="shared" si="6"/>
        <v>0</v>
      </c>
      <c r="P67" s="44"/>
      <c r="Q67" s="25">
        <f t="array" ref="Q67">SUM(IF(Period=$A$2,IF(Site=$A$5,IF(Provider=$B67,M))))</f>
        <v>0</v>
      </c>
      <c r="R67" s="26">
        <f t="array" ref="R67">SUM(IF(Period=$A$2,IF(Site=$A$5,IF(Provider=$B67,N))))</f>
        <v>0</v>
      </c>
      <c r="S67" s="27" t="e">
        <f t="shared" si="11"/>
        <v>#DIV/0!</v>
      </c>
      <c r="T67" s="27" t="e">
        <f t="shared" si="12"/>
        <v>#DIV/0!</v>
      </c>
      <c r="U67" s="20"/>
      <c r="V67" s="25">
        <f t="array" ref="V67">SUM(IF(Period=$A$2,IF(Site=$A$5,IF(Provider=$B67,P))))</f>
        <v>0</v>
      </c>
      <c r="W67" s="26">
        <f t="array" ref="W67">SUM(IF(Period=$A$2,IF(Site=$A$5,IF(Provider=$B67,Q))))</f>
        <v>0</v>
      </c>
      <c r="X67" s="27">
        <f t="shared" si="7"/>
        <v>0</v>
      </c>
      <c r="Y67" s="27">
        <f t="shared" si="8"/>
        <v>0</v>
      </c>
      <c r="Z67" s="44"/>
      <c r="AA67" s="25">
        <f t="array" ref="AA67">SUM(IF(Period=$A$2,IF(Site=$A$5,IF(Provider=$B67,G))))</f>
        <v>0</v>
      </c>
      <c r="AB67" s="26">
        <f t="array" ref="AB67">SUM(IF(Period=$A$2,IF(Site=$A$5,IF(Provider=$B67,H))))</f>
        <v>0</v>
      </c>
      <c r="AC67" s="27">
        <f t="shared" si="9"/>
        <v>0</v>
      </c>
      <c r="AD67" s="27">
        <f t="shared" si="10"/>
        <v>0</v>
      </c>
      <c r="AE67" s="44"/>
      <c r="AF67" s="20"/>
      <c r="AG67" s="20"/>
      <c r="AH67" s="20"/>
      <c r="AI67" s="20"/>
      <c r="AJ67" s="20"/>
      <c r="AK67" s="20"/>
      <c r="AL67" s="20"/>
      <c r="AM67" s="20"/>
      <c r="AN67" s="20"/>
    </row>
    <row r="68" spans="2:40" hidden="1" outlineLevel="1" x14ac:dyDescent="0.25">
      <c r="B68" s="20" t="s">
        <v>785</v>
      </c>
      <c r="C68" s="44"/>
      <c r="D68" s="25">
        <f t="array" ref="D68">SUM(IF(Period=$A$2,IF(Site=$A$5,IF(Provider=$B68,G))))</f>
        <v>0</v>
      </c>
      <c r="E68" s="26">
        <f t="array" ref="E68">SUM(IF(Period=$A$2,IF(Site=$A$5,IF(Provider=$B68,H))))</f>
        <v>0</v>
      </c>
      <c r="F68" s="27">
        <f t="shared" si="2"/>
        <v>0</v>
      </c>
      <c r="G68" s="27">
        <f t="shared" si="3"/>
        <v>0</v>
      </c>
      <c r="H68" s="44"/>
      <c r="I68" s="25">
        <f t="array" ref="I68">SUM(IF(Period=$A$2,IF(Site=$A$5,IF(Provider=$B68,I))))</f>
        <v>0</v>
      </c>
      <c r="J68" s="26">
        <f t="array" ref="J68">SUM(IF(Period=$A$2,IF(Site=$A$5,IF(Provider=$B68,J))))</f>
        <v>0</v>
      </c>
      <c r="K68" s="27">
        <f t="shared" si="4"/>
        <v>0</v>
      </c>
      <c r="L68" s="27">
        <f t="shared" si="5"/>
        <v>0</v>
      </c>
      <c r="M68" s="44"/>
      <c r="N68" s="25">
        <f t="array" ref="N68">SUM(IF(Period=$A$2,IF(Site=$A$5,IF(Provider=$B68,K))))</f>
        <v>0</v>
      </c>
      <c r="O68" s="37">
        <f t="shared" si="6"/>
        <v>0</v>
      </c>
      <c r="P68" s="44"/>
      <c r="Q68" s="25">
        <f t="array" ref="Q68">SUM(IF(Period=$A$2,IF(Site=$A$5,IF(Provider=$B68,M))))</f>
        <v>0</v>
      </c>
      <c r="R68" s="26">
        <f t="array" ref="R68">SUM(IF(Period=$A$2,IF(Site=$A$5,IF(Provider=$B68,N))))</f>
        <v>0</v>
      </c>
      <c r="S68" s="27" t="e">
        <f t="shared" si="11"/>
        <v>#DIV/0!</v>
      </c>
      <c r="T68" s="27" t="e">
        <f t="shared" si="12"/>
        <v>#DIV/0!</v>
      </c>
      <c r="U68" s="20"/>
      <c r="V68" s="25">
        <f t="array" ref="V68">SUM(IF(Period=$A$2,IF(Site=$A$5,IF(Provider=$B68,P))))</f>
        <v>0</v>
      </c>
      <c r="W68" s="26">
        <f t="array" ref="W68">SUM(IF(Period=$A$2,IF(Site=$A$5,IF(Provider=$B68,Q))))</f>
        <v>0</v>
      </c>
      <c r="X68" s="27">
        <f t="shared" si="7"/>
        <v>0</v>
      </c>
      <c r="Y68" s="27">
        <f t="shared" si="8"/>
        <v>0</v>
      </c>
      <c r="Z68" s="44"/>
      <c r="AA68" s="25">
        <f t="array" ref="AA68">SUM(IF(Period=$A$2,IF(Site=$A$5,IF(Provider=$B68,G))))</f>
        <v>0</v>
      </c>
      <c r="AB68" s="26">
        <f t="array" ref="AB68">SUM(IF(Period=$A$2,IF(Site=$A$5,IF(Provider=$B68,H))))</f>
        <v>0</v>
      </c>
      <c r="AC68" s="27">
        <f t="shared" si="9"/>
        <v>0</v>
      </c>
      <c r="AD68" s="27">
        <f t="shared" si="10"/>
        <v>0</v>
      </c>
      <c r="AE68" s="44"/>
      <c r="AF68" s="20"/>
      <c r="AG68" s="20"/>
      <c r="AH68" s="20"/>
      <c r="AI68" s="20"/>
      <c r="AJ68" s="20"/>
      <c r="AK68" s="20"/>
      <c r="AL68" s="20"/>
      <c r="AM68" s="20"/>
      <c r="AN68" s="20"/>
    </row>
    <row r="69" spans="2:40" hidden="1" outlineLevel="1" x14ac:dyDescent="0.25">
      <c r="B69" s="20" t="s">
        <v>759</v>
      </c>
      <c r="C69" s="44"/>
      <c r="D69" s="25">
        <f t="array" ref="D69">SUM(IF(Period=$A$2,IF(Site=$A$5,IF(Provider=$B69,G))))</f>
        <v>0</v>
      </c>
      <c r="E69" s="26">
        <f t="array" ref="E69">SUM(IF(Period=$A$2,IF(Site=$A$5,IF(Provider=$B69,H))))</f>
        <v>0</v>
      </c>
      <c r="F69" s="27">
        <f t="shared" si="2"/>
        <v>0</v>
      </c>
      <c r="G69" s="27">
        <f t="shared" si="3"/>
        <v>0</v>
      </c>
      <c r="H69" s="44"/>
      <c r="I69" s="25">
        <f t="array" ref="I69">SUM(IF(Period=$A$2,IF(Site=$A$5,IF(Provider=$B69,I))))</f>
        <v>0</v>
      </c>
      <c r="J69" s="26">
        <f t="array" ref="J69">SUM(IF(Period=$A$2,IF(Site=$A$5,IF(Provider=$B69,J))))</f>
        <v>0</v>
      </c>
      <c r="K69" s="27">
        <f t="shared" si="4"/>
        <v>0</v>
      </c>
      <c r="L69" s="27">
        <f t="shared" si="5"/>
        <v>0</v>
      </c>
      <c r="M69" s="44"/>
      <c r="N69" s="25">
        <f t="array" ref="N69">SUM(IF(Period=$A$2,IF(Site=$A$5,IF(Provider=$B69,K))))</f>
        <v>0</v>
      </c>
      <c r="O69" s="37">
        <f t="shared" si="6"/>
        <v>0</v>
      </c>
      <c r="P69" s="44"/>
      <c r="Q69" s="25">
        <f t="array" ref="Q69">SUM(IF(Period=$A$2,IF(Site=$A$5,IF(Provider=$B69,M))))</f>
        <v>0</v>
      </c>
      <c r="R69" s="26">
        <f t="array" ref="R69">SUM(IF(Period=$A$2,IF(Site=$A$5,IF(Provider=$B69,N))))</f>
        <v>0</v>
      </c>
      <c r="S69" s="27" t="e">
        <f t="shared" si="11"/>
        <v>#DIV/0!</v>
      </c>
      <c r="T69" s="27" t="e">
        <f t="shared" si="12"/>
        <v>#DIV/0!</v>
      </c>
      <c r="U69" s="20"/>
      <c r="V69" s="25">
        <f t="array" ref="V69">SUM(IF(Period=$A$2,IF(Site=$A$5,IF(Provider=$B69,P))))</f>
        <v>0</v>
      </c>
      <c r="W69" s="26">
        <f t="array" ref="W69">SUM(IF(Period=$A$2,IF(Site=$A$5,IF(Provider=$B69,Q))))</f>
        <v>0</v>
      </c>
      <c r="X69" s="27">
        <f t="shared" si="7"/>
        <v>0</v>
      </c>
      <c r="Y69" s="27">
        <f t="shared" si="8"/>
        <v>0</v>
      </c>
      <c r="Z69" s="44"/>
      <c r="AA69" s="25">
        <f t="array" ref="AA69">SUM(IF(Period=$A$2,IF(Site=$A$5,IF(Provider=$B69,G))))</f>
        <v>0</v>
      </c>
      <c r="AB69" s="26">
        <f t="array" ref="AB69">SUM(IF(Period=$A$2,IF(Site=$A$5,IF(Provider=$B69,H))))</f>
        <v>0</v>
      </c>
      <c r="AC69" s="27">
        <f t="shared" si="9"/>
        <v>0</v>
      </c>
      <c r="AD69" s="27">
        <f t="shared" si="10"/>
        <v>0</v>
      </c>
      <c r="AE69" s="44"/>
      <c r="AF69" s="20"/>
      <c r="AG69" s="20"/>
      <c r="AH69" s="20"/>
      <c r="AI69" s="20"/>
      <c r="AJ69" s="20"/>
      <c r="AK69" s="20"/>
      <c r="AL69" s="20"/>
      <c r="AM69" s="20"/>
      <c r="AN69" s="20"/>
    </row>
    <row r="70" spans="2:40" hidden="1" outlineLevel="1" x14ac:dyDescent="0.25">
      <c r="B70" s="20" t="s">
        <v>1132</v>
      </c>
      <c r="C70" s="44"/>
      <c r="D70" s="25">
        <f t="array" ref="D70">SUM(IF(Period=$A$2,IF(Site=$A$5,IF(Provider=$B70,G))))</f>
        <v>0</v>
      </c>
      <c r="E70" s="26">
        <f t="array" ref="E70">SUM(IF(Period=$A$2,IF(Site=$A$5,IF(Provider=$B70,H))))</f>
        <v>0</v>
      </c>
      <c r="F70" s="27">
        <f t="shared" si="2"/>
        <v>0</v>
      </c>
      <c r="G70" s="27">
        <f t="shared" si="3"/>
        <v>0</v>
      </c>
      <c r="H70" s="44"/>
      <c r="I70" s="25">
        <f t="array" ref="I70">SUM(IF(Period=$A$2,IF(Site=$A$5,IF(Provider=$B70,I))))</f>
        <v>0</v>
      </c>
      <c r="J70" s="26">
        <f t="array" ref="J70">SUM(IF(Period=$A$2,IF(Site=$A$5,IF(Provider=$B70,J))))</f>
        <v>0</v>
      </c>
      <c r="K70" s="27">
        <f t="shared" si="4"/>
        <v>0</v>
      </c>
      <c r="L70" s="27">
        <f t="shared" si="5"/>
        <v>0</v>
      </c>
      <c r="M70" s="44"/>
      <c r="N70" s="25">
        <f t="array" ref="N70">SUM(IF(Period=$A$2,IF(Site=$A$5,IF(Provider=$B70,K))))</f>
        <v>0</v>
      </c>
      <c r="O70" s="37">
        <f t="shared" si="6"/>
        <v>0</v>
      </c>
      <c r="P70" s="44"/>
      <c r="Q70" s="25">
        <f t="array" ref="Q70">SUM(IF(Period=$A$2,IF(Site=$A$5,IF(Provider=$B70,M))))</f>
        <v>0</v>
      </c>
      <c r="R70" s="26">
        <f t="array" ref="R70">SUM(IF(Period=$A$2,IF(Site=$A$5,IF(Provider=$B70,N))))</f>
        <v>0</v>
      </c>
      <c r="S70" s="27" t="e">
        <f t="shared" ref="S70:S82" si="13">R70*(Q70/Q$83)</f>
        <v>#DIV/0!</v>
      </c>
      <c r="T70" s="27" t="e">
        <f t="shared" ref="T70:T82" si="14">R70*(Q70/Q$891)</f>
        <v>#DIV/0!</v>
      </c>
      <c r="U70" s="20"/>
      <c r="V70" s="25">
        <f t="array" ref="V70">SUM(IF(Period=$A$2,IF(Site=$A$5,IF(Provider=$B70,P))))</f>
        <v>0</v>
      </c>
      <c r="W70" s="26">
        <f t="array" ref="W70">SUM(IF(Period=$A$2,IF(Site=$A$5,IF(Provider=$B70,Q))))</f>
        <v>0</v>
      </c>
      <c r="X70" s="27">
        <f t="shared" si="7"/>
        <v>0</v>
      </c>
      <c r="Y70" s="27">
        <f t="shared" si="8"/>
        <v>0</v>
      </c>
      <c r="Z70" s="44"/>
      <c r="AA70" s="25">
        <f t="array" ref="AA70">SUM(IF(Period=$A$2,IF(Site=$A$5,IF(Provider=$B70,G))))</f>
        <v>0</v>
      </c>
      <c r="AB70" s="26">
        <f t="array" ref="AB70">SUM(IF(Period=$A$2,IF(Site=$A$5,IF(Provider=$B70,H))))</f>
        <v>0</v>
      </c>
      <c r="AC70" s="27">
        <f t="shared" si="9"/>
        <v>0</v>
      </c>
      <c r="AD70" s="27">
        <f t="shared" si="10"/>
        <v>0</v>
      </c>
      <c r="AE70" s="44"/>
      <c r="AF70" s="20"/>
      <c r="AG70" s="20"/>
      <c r="AH70" s="20"/>
      <c r="AI70" s="20"/>
      <c r="AJ70" s="20"/>
      <c r="AK70" s="20"/>
      <c r="AL70" s="20"/>
      <c r="AM70" s="20"/>
      <c r="AN70" s="20"/>
    </row>
    <row r="71" spans="2:40" hidden="1" outlineLevel="1" x14ac:dyDescent="0.25">
      <c r="B71" s="20" t="s">
        <v>689</v>
      </c>
      <c r="C71" s="44"/>
      <c r="D71" s="25">
        <f t="array" ref="D71">SUM(IF(Period=$A$2,IF(Site=$A$5,IF(Provider=$B71,G))))</f>
        <v>101</v>
      </c>
      <c r="E71" s="26">
        <f t="array" ref="E71">SUM(IF(Period=$A$2,IF(Site=$A$5,IF(Provider=$B71,H))))</f>
        <v>4</v>
      </c>
      <c r="F71" s="27">
        <f t="shared" ref="F71:F82" si="15">E71*(D71/D$83)</f>
        <v>0.19707317073170733</v>
      </c>
      <c r="G71" s="27">
        <f t="shared" ref="G71:G82" si="16">E71*(D71/D$891)</f>
        <v>2.1043858735284925E-2</v>
      </c>
      <c r="H71" s="44"/>
      <c r="I71" s="25">
        <f t="array" ref="I71">SUM(IF(Period=$A$2,IF(Site=$A$5,IF(Provider=$B71,I))))</f>
        <v>110</v>
      </c>
      <c r="J71" s="26">
        <f t="array" ref="J71">SUM(IF(Period=$A$2,IF(Site=$A$5,IF(Provider=$B71,J))))</f>
        <v>6.5</v>
      </c>
      <c r="K71" s="27">
        <f t="shared" ref="K71:K82" si="17">J71*(I71/I$83)</f>
        <v>0.32994923857868019</v>
      </c>
      <c r="L71" s="27">
        <f t="shared" ref="L71:L82" si="18">J71*(I71/I$891)</f>
        <v>2.0708431082920611E-2</v>
      </c>
      <c r="M71" s="44"/>
      <c r="N71" s="25">
        <f t="array" ref="N71">SUM(IF(Period=$A$2,IF(Site=$A$5,IF(Provider=$B71,K))))</f>
        <v>0</v>
      </c>
      <c r="O71" s="37">
        <f t="shared" ref="O71:O83" si="19">IF(ISERROR(N71/I71),0,N71/I71)</f>
        <v>0</v>
      </c>
      <c r="P71" s="44"/>
      <c r="Q71" s="25">
        <f t="array" ref="Q71">SUM(IF(Period=$A$2,IF(Site=$A$5,IF(Provider=$B71,M))))</f>
        <v>0</v>
      </c>
      <c r="R71" s="26">
        <f t="array" ref="R71">SUM(IF(Period=$A$2,IF(Site=$A$5,IF(Provider=$B71,N))))</f>
        <v>0</v>
      </c>
      <c r="S71" s="27" t="e">
        <f t="shared" si="13"/>
        <v>#DIV/0!</v>
      </c>
      <c r="T71" s="27" t="e">
        <f t="shared" si="14"/>
        <v>#DIV/0!</v>
      </c>
      <c r="U71" s="20"/>
      <c r="V71" s="25">
        <f t="array" ref="V71">SUM(IF(Period=$A$2,IF(Site=$A$5,IF(Provider=$B71,P))))</f>
        <v>76</v>
      </c>
      <c r="W71" s="26">
        <f t="array" ref="W71">SUM(IF(Period=$A$2,IF(Site=$A$5,IF(Provider=$B71,Q))))</f>
        <v>20</v>
      </c>
      <c r="X71" s="27">
        <f t="shared" ref="X71:X82" si="20">W71*(V71/V$83)</f>
        <v>0.98509397278029809</v>
      </c>
      <c r="Y71" s="27">
        <f t="shared" ref="Y71:Y82" si="21">W71*(V71/V$891)</f>
        <v>5.6672010737854668E-2</v>
      </c>
      <c r="Z71" s="44"/>
      <c r="AA71" s="25">
        <f t="array" ref="AA71">SUM(IF(Period=$A$2,IF(Site=$A$5,IF(Provider=$B71,G))))</f>
        <v>101</v>
      </c>
      <c r="AB71" s="26">
        <f t="array" ref="AB71">SUM(IF(Period=$A$2,IF(Site=$A$5,IF(Provider=$B71,H))))</f>
        <v>4</v>
      </c>
      <c r="AC71" s="27">
        <f t="shared" ref="AC71:AC82" si="22">AB71*(AA71/AA$83)</f>
        <v>0.19707317073170733</v>
      </c>
      <c r="AD71" s="27">
        <f t="shared" ref="AD71:AD82" si="23">AB71*(AA71/AA$891)</f>
        <v>2.1043858735284925E-2</v>
      </c>
      <c r="AE71" s="44"/>
      <c r="AF71" s="20"/>
      <c r="AG71" s="20"/>
      <c r="AH71" s="20"/>
      <c r="AI71" s="20"/>
      <c r="AJ71" s="20"/>
      <c r="AK71" s="20"/>
      <c r="AL71" s="20"/>
      <c r="AM71" s="20"/>
      <c r="AN71" s="20"/>
    </row>
    <row r="72" spans="2:40" hidden="1" outlineLevel="1" x14ac:dyDescent="0.25">
      <c r="B72" s="20" t="s">
        <v>777</v>
      </c>
      <c r="C72" s="44"/>
      <c r="D72" s="25">
        <f t="array" ref="D72">SUM(IF(Period=$A$2,IF(Site=$A$5,IF(Provider=$B72,G))))</f>
        <v>0</v>
      </c>
      <c r="E72" s="26">
        <f t="array" ref="E72">SUM(IF(Period=$A$2,IF(Site=$A$5,IF(Provider=$B72,H))))</f>
        <v>0</v>
      </c>
      <c r="F72" s="27">
        <f t="shared" si="15"/>
        <v>0</v>
      </c>
      <c r="G72" s="27">
        <f t="shared" si="16"/>
        <v>0</v>
      </c>
      <c r="H72" s="44"/>
      <c r="I72" s="25">
        <f t="array" ref="I72">SUM(IF(Period=$A$2,IF(Site=$A$5,IF(Provider=$B72,I))))</f>
        <v>0</v>
      </c>
      <c r="J72" s="26">
        <f t="array" ref="J72">SUM(IF(Period=$A$2,IF(Site=$A$5,IF(Provider=$B72,J))))</f>
        <v>0</v>
      </c>
      <c r="K72" s="27">
        <f t="shared" si="17"/>
        <v>0</v>
      </c>
      <c r="L72" s="27">
        <f t="shared" si="18"/>
        <v>0</v>
      </c>
      <c r="M72" s="44"/>
      <c r="N72" s="25">
        <f t="array" ref="N72">SUM(IF(Period=$A$2,IF(Site=$A$5,IF(Provider=$B72,K))))</f>
        <v>0</v>
      </c>
      <c r="O72" s="37">
        <f t="shared" si="19"/>
        <v>0</v>
      </c>
      <c r="P72" s="44"/>
      <c r="Q72" s="25">
        <f t="array" ref="Q72">SUM(IF(Period=$A$2,IF(Site=$A$5,IF(Provider=$B72,M))))</f>
        <v>0</v>
      </c>
      <c r="R72" s="26">
        <f t="array" ref="R72">SUM(IF(Period=$A$2,IF(Site=$A$5,IF(Provider=$B72,N))))</f>
        <v>0</v>
      </c>
      <c r="S72" s="27" t="e">
        <f t="shared" si="13"/>
        <v>#DIV/0!</v>
      </c>
      <c r="T72" s="27" t="e">
        <f t="shared" si="14"/>
        <v>#DIV/0!</v>
      </c>
      <c r="U72" s="20"/>
      <c r="V72" s="25">
        <f t="array" ref="V72">SUM(IF(Period=$A$2,IF(Site=$A$5,IF(Provider=$B72,P))))</f>
        <v>0</v>
      </c>
      <c r="W72" s="26">
        <f t="array" ref="W72">SUM(IF(Period=$A$2,IF(Site=$A$5,IF(Provider=$B72,Q))))</f>
        <v>0</v>
      </c>
      <c r="X72" s="27">
        <f t="shared" si="20"/>
        <v>0</v>
      </c>
      <c r="Y72" s="27">
        <f t="shared" si="21"/>
        <v>0</v>
      </c>
      <c r="Z72" s="44"/>
      <c r="AA72" s="25">
        <f t="array" ref="AA72">SUM(IF(Period=$A$2,IF(Site=$A$5,IF(Provider=$B72,G))))</f>
        <v>0</v>
      </c>
      <c r="AB72" s="26">
        <f t="array" ref="AB72">SUM(IF(Period=$A$2,IF(Site=$A$5,IF(Provider=$B72,H))))</f>
        <v>0</v>
      </c>
      <c r="AC72" s="27">
        <f t="shared" si="22"/>
        <v>0</v>
      </c>
      <c r="AD72" s="27">
        <f t="shared" si="23"/>
        <v>0</v>
      </c>
      <c r="AE72" s="44"/>
      <c r="AF72" s="20"/>
      <c r="AG72" s="20"/>
      <c r="AH72" s="20"/>
      <c r="AI72" s="20"/>
      <c r="AJ72" s="20"/>
      <c r="AK72" s="20"/>
      <c r="AL72" s="20"/>
      <c r="AM72" s="20"/>
      <c r="AN72" s="20"/>
    </row>
    <row r="73" spans="2:40" hidden="1" outlineLevel="1" x14ac:dyDescent="0.25">
      <c r="B73" s="20" t="s">
        <v>979</v>
      </c>
      <c r="C73" s="44"/>
      <c r="D73" s="25">
        <f t="array" ref="D73">SUM(IF(Period=$A$2,IF(Site=$A$5,IF(Provider=$B73,G))))</f>
        <v>0</v>
      </c>
      <c r="E73" s="26">
        <f t="array" ref="E73">SUM(IF(Period=$A$2,IF(Site=$A$5,IF(Provider=$B73,H))))</f>
        <v>0</v>
      </c>
      <c r="F73" s="27">
        <f t="shared" si="15"/>
        <v>0</v>
      </c>
      <c r="G73" s="27">
        <f t="shared" si="16"/>
        <v>0</v>
      </c>
      <c r="H73" s="44"/>
      <c r="I73" s="25">
        <f t="array" ref="I73">SUM(IF(Period=$A$2,IF(Site=$A$5,IF(Provider=$B73,I))))</f>
        <v>0</v>
      </c>
      <c r="J73" s="26">
        <f t="array" ref="J73">SUM(IF(Period=$A$2,IF(Site=$A$5,IF(Provider=$B73,J))))</f>
        <v>0</v>
      </c>
      <c r="K73" s="27">
        <f t="shared" si="17"/>
        <v>0</v>
      </c>
      <c r="L73" s="27">
        <f t="shared" si="18"/>
        <v>0</v>
      </c>
      <c r="M73" s="44"/>
      <c r="N73" s="25">
        <f t="array" ref="N73">SUM(IF(Period=$A$2,IF(Site=$A$5,IF(Provider=$B73,K))))</f>
        <v>0</v>
      </c>
      <c r="O73" s="37">
        <f t="shared" si="19"/>
        <v>0</v>
      </c>
      <c r="P73" s="44"/>
      <c r="Q73" s="25">
        <f t="array" ref="Q73">SUM(IF(Period=$A$2,IF(Site=$A$5,IF(Provider=$B73,M))))</f>
        <v>0</v>
      </c>
      <c r="R73" s="26">
        <f t="array" ref="R73">SUM(IF(Period=$A$2,IF(Site=$A$5,IF(Provider=$B73,N))))</f>
        <v>0</v>
      </c>
      <c r="S73" s="27" t="e">
        <f t="shared" si="13"/>
        <v>#DIV/0!</v>
      </c>
      <c r="T73" s="27" t="e">
        <f t="shared" si="14"/>
        <v>#DIV/0!</v>
      </c>
      <c r="U73" s="20"/>
      <c r="V73" s="25">
        <f t="array" ref="V73">SUM(IF(Period=$A$2,IF(Site=$A$5,IF(Provider=$B73,P))))</f>
        <v>0</v>
      </c>
      <c r="W73" s="26">
        <f t="array" ref="W73">SUM(IF(Period=$A$2,IF(Site=$A$5,IF(Provider=$B73,Q))))</f>
        <v>0</v>
      </c>
      <c r="X73" s="27">
        <f t="shared" si="20"/>
        <v>0</v>
      </c>
      <c r="Y73" s="27">
        <f t="shared" si="21"/>
        <v>0</v>
      </c>
      <c r="Z73" s="44"/>
      <c r="AA73" s="25">
        <f t="array" ref="AA73">SUM(IF(Period=$A$2,IF(Site=$A$5,IF(Provider=$B73,G))))</f>
        <v>0</v>
      </c>
      <c r="AB73" s="26">
        <f t="array" ref="AB73">SUM(IF(Period=$A$2,IF(Site=$A$5,IF(Provider=$B73,H))))</f>
        <v>0</v>
      </c>
      <c r="AC73" s="27">
        <f t="shared" si="22"/>
        <v>0</v>
      </c>
      <c r="AD73" s="27">
        <f t="shared" si="23"/>
        <v>0</v>
      </c>
      <c r="AE73" s="44"/>
      <c r="AF73" s="20"/>
      <c r="AG73" s="20"/>
      <c r="AH73" s="20"/>
      <c r="AI73" s="20"/>
      <c r="AJ73" s="20"/>
      <c r="AK73" s="20"/>
      <c r="AL73" s="20"/>
      <c r="AM73" s="20"/>
      <c r="AN73" s="20"/>
    </row>
    <row r="74" spans="2:40" hidden="1" outlineLevel="1" x14ac:dyDescent="0.25">
      <c r="B74" s="20" t="s">
        <v>902</v>
      </c>
      <c r="C74" s="44"/>
      <c r="D74" s="25">
        <f t="array" ref="D74">SUM(IF(Period=$A$2,IF(Site=$A$5,IF(Provider=$B74,G))))</f>
        <v>0</v>
      </c>
      <c r="E74" s="26">
        <f t="array" ref="E74">SUM(IF(Period=$A$2,IF(Site=$A$5,IF(Provider=$B74,H))))</f>
        <v>0</v>
      </c>
      <c r="F74" s="27">
        <f t="shared" si="15"/>
        <v>0</v>
      </c>
      <c r="G74" s="27">
        <f t="shared" si="16"/>
        <v>0</v>
      </c>
      <c r="H74" s="44"/>
      <c r="I74" s="25">
        <f t="array" ref="I74">SUM(IF(Period=$A$2,IF(Site=$A$5,IF(Provider=$B74,I))))</f>
        <v>0</v>
      </c>
      <c r="J74" s="26">
        <f t="array" ref="J74">SUM(IF(Period=$A$2,IF(Site=$A$5,IF(Provider=$B74,J))))</f>
        <v>0</v>
      </c>
      <c r="K74" s="27">
        <f t="shared" si="17"/>
        <v>0</v>
      </c>
      <c r="L74" s="27">
        <f t="shared" si="18"/>
        <v>0</v>
      </c>
      <c r="M74" s="44"/>
      <c r="N74" s="25">
        <f t="array" ref="N74">SUM(IF(Period=$A$2,IF(Site=$A$5,IF(Provider=$B74,K))))</f>
        <v>0</v>
      </c>
      <c r="O74" s="37">
        <f t="shared" si="19"/>
        <v>0</v>
      </c>
      <c r="P74" s="44"/>
      <c r="Q74" s="25">
        <f t="array" ref="Q74">SUM(IF(Period=$A$2,IF(Site=$A$5,IF(Provider=$B74,M))))</f>
        <v>0</v>
      </c>
      <c r="R74" s="26">
        <f t="array" ref="R74">SUM(IF(Period=$A$2,IF(Site=$A$5,IF(Provider=$B74,N))))</f>
        <v>0</v>
      </c>
      <c r="S74" s="27" t="e">
        <f t="shared" si="13"/>
        <v>#DIV/0!</v>
      </c>
      <c r="T74" s="27" t="e">
        <f t="shared" si="14"/>
        <v>#DIV/0!</v>
      </c>
      <c r="U74" s="20"/>
      <c r="V74" s="25">
        <f t="array" ref="V74">SUM(IF(Period=$A$2,IF(Site=$A$5,IF(Provider=$B74,P))))</f>
        <v>0</v>
      </c>
      <c r="W74" s="26">
        <f t="array" ref="W74">SUM(IF(Period=$A$2,IF(Site=$A$5,IF(Provider=$B74,Q))))</f>
        <v>0</v>
      </c>
      <c r="X74" s="27">
        <f t="shared" si="20"/>
        <v>0</v>
      </c>
      <c r="Y74" s="27">
        <f t="shared" si="21"/>
        <v>0</v>
      </c>
      <c r="Z74" s="44"/>
      <c r="AA74" s="25">
        <f t="array" ref="AA74">SUM(IF(Period=$A$2,IF(Site=$A$5,IF(Provider=$B74,G))))</f>
        <v>0</v>
      </c>
      <c r="AB74" s="26">
        <f t="array" ref="AB74">SUM(IF(Period=$A$2,IF(Site=$A$5,IF(Provider=$B74,H))))</f>
        <v>0</v>
      </c>
      <c r="AC74" s="27">
        <f t="shared" si="22"/>
        <v>0</v>
      </c>
      <c r="AD74" s="27">
        <f t="shared" si="23"/>
        <v>0</v>
      </c>
      <c r="AE74" s="44"/>
      <c r="AF74" s="20"/>
      <c r="AG74" s="20"/>
      <c r="AH74" s="20"/>
      <c r="AI74" s="20"/>
      <c r="AJ74" s="20"/>
      <c r="AK74" s="20"/>
      <c r="AL74" s="20"/>
      <c r="AM74" s="20"/>
      <c r="AN74" s="20"/>
    </row>
    <row r="75" spans="2:40" hidden="1" outlineLevel="1" x14ac:dyDescent="0.25">
      <c r="B75" s="20" t="s">
        <v>727</v>
      </c>
      <c r="C75" s="44"/>
      <c r="D75" s="25">
        <f t="array" ref="D75">SUM(IF(Period=$A$2,IF(Site=$A$5,IF(Provider=$B75,G))))</f>
        <v>0</v>
      </c>
      <c r="E75" s="26">
        <f t="array" ref="E75">SUM(IF(Period=$A$2,IF(Site=$A$5,IF(Provider=$B75,H))))</f>
        <v>0</v>
      </c>
      <c r="F75" s="27">
        <f t="shared" si="15"/>
        <v>0</v>
      </c>
      <c r="G75" s="27">
        <f t="shared" si="16"/>
        <v>0</v>
      </c>
      <c r="H75" s="44"/>
      <c r="I75" s="25">
        <f t="array" ref="I75">SUM(IF(Period=$A$2,IF(Site=$A$5,IF(Provider=$B75,I))))</f>
        <v>0</v>
      </c>
      <c r="J75" s="26">
        <f t="array" ref="J75">SUM(IF(Period=$A$2,IF(Site=$A$5,IF(Provider=$B75,J))))</f>
        <v>0</v>
      </c>
      <c r="K75" s="27">
        <f t="shared" si="17"/>
        <v>0</v>
      </c>
      <c r="L75" s="27">
        <f t="shared" si="18"/>
        <v>0</v>
      </c>
      <c r="M75" s="44"/>
      <c r="N75" s="25">
        <f t="array" ref="N75">SUM(IF(Period=$A$2,IF(Site=$A$5,IF(Provider=$B75,K))))</f>
        <v>0</v>
      </c>
      <c r="O75" s="37">
        <f t="shared" si="19"/>
        <v>0</v>
      </c>
      <c r="P75" s="44"/>
      <c r="Q75" s="25">
        <f t="array" ref="Q75">SUM(IF(Period=$A$2,IF(Site=$A$5,IF(Provider=$B75,M))))</f>
        <v>0</v>
      </c>
      <c r="R75" s="26">
        <f t="array" ref="R75">SUM(IF(Period=$A$2,IF(Site=$A$5,IF(Provider=$B75,N))))</f>
        <v>0</v>
      </c>
      <c r="S75" s="27" t="e">
        <f t="shared" si="13"/>
        <v>#DIV/0!</v>
      </c>
      <c r="T75" s="27" t="e">
        <f t="shared" si="14"/>
        <v>#DIV/0!</v>
      </c>
      <c r="U75" s="20"/>
      <c r="V75" s="25">
        <f t="array" ref="V75">SUM(IF(Period=$A$2,IF(Site=$A$5,IF(Provider=$B75,P))))</f>
        <v>0</v>
      </c>
      <c r="W75" s="26">
        <f t="array" ref="W75">SUM(IF(Period=$A$2,IF(Site=$A$5,IF(Provider=$B75,Q))))</f>
        <v>0</v>
      </c>
      <c r="X75" s="27">
        <f t="shared" si="20"/>
        <v>0</v>
      </c>
      <c r="Y75" s="27">
        <f t="shared" si="21"/>
        <v>0</v>
      </c>
      <c r="Z75" s="44"/>
      <c r="AA75" s="25">
        <f t="array" ref="AA75">SUM(IF(Period=$A$2,IF(Site=$A$5,IF(Provider=$B75,G))))</f>
        <v>0</v>
      </c>
      <c r="AB75" s="26">
        <f t="array" ref="AB75">SUM(IF(Period=$A$2,IF(Site=$A$5,IF(Provider=$B75,H))))</f>
        <v>0</v>
      </c>
      <c r="AC75" s="27">
        <f t="shared" si="22"/>
        <v>0</v>
      </c>
      <c r="AD75" s="27">
        <f t="shared" si="23"/>
        <v>0</v>
      </c>
      <c r="AE75" s="44"/>
      <c r="AF75" s="20"/>
      <c r="AG75" s="20"/>
      <c r="AH75" s="20"/>
      <c r="AI75" s="20"/>
      <c r="AJ75" s="20"/>
      <c r="AK75" s="20"/>
      <c r="AL75" s="20"/>
      <c r="AM75" s="20"/>
      <c r="AN75" s="20"/>
    </row>
    <row r="76" spans="2:40" hidden="1" outlineLevel="1" x14ac:dyDescent="0.25">
      <c r="B76" s="20" t="s">
        <v>697</v>
      </c>
      <c r="C76" s="44"/>
      <c r="D76" s="25">
        <f t="array" ref="D76">SUM(IF(Period=$A$2,IF(Site=$A$5,IF(Provider=$B76,G))))</f>
        <v>51</v>
      </c>
      <c r="E76" s="26">
        <f t="array" ref="E76">SUM(IF(Period=$A$2,IF(Site=$A$5,IF(Provider=$B76,H))))</f>
        <v>3</v>
      </c>
      <c r="F76" s="27">
        <f t="shared" si="15"/>
        <v>7.4634146341463425E-2</v>
      </c>
      <c r="G76" s="27">
        <f t="shared" si="16"/>
        <v>7.9695801646004795E-3</v>
      </c>
      <c r="H76" s="44"/>
      <c r="I76" s="25">
        <f t="array" ref="I76">SUM(IF(Period=$A$2,IF(Site=$A$5,IF(Provider=$B76,I))))</f>
        <v>53</v>
      </c>
      <c r="J76" s="26">
        <f t="array" ref="J76">SUM(IF(Period=$A$2,IF(Site=$A$5,IF(Provider=$B76,J))))</f>
        <v>5.5471698113207548</v>
      </c>
      <c r="K76" s="27">
        <f t="shared" si="17"/>
        <v>0.13567143516382096</v>
      </c>
      <c r="L76" s="27">
        <f t="shared" si="18"/>
        <v>8.5150751585715521E-3</v>
      </c>
      <c r="M76" s="44"/>
      <c r="N76" s="25">
        <f t="array" ref="N76">SUM(IF(Period=$A$2,IF(Site=$A$5,IF(Provider=$B76,K))))</f>
        <v>0</v>
      </c>
      <c r="O76" s="37">
        <f t="shared" si="19"/>
        <v>0</v>
      </c>
      <c r="P76" s="44"/>
      <c r="Q76" s="25">
        <f t="array" ref="Q76">SUM(IF(Period=$A$2,IF(Site=$A$5,IF(Provider=$B76,M))))</f>
        <v>0</v>
      </c>
      <c r="R76" s="26">
        <f t="array" ref="R76">SUM(IF(Period=$A$2,IF(Site=$A$5,IF(Provider=$B76,N))))</f>
        <v>0</v>
      </c>
      <c r="S76" s="27" t="e">
        <f t="shared" si="13"/>
        <v>#DIV/0!</v>
      </c>
      <c r="T76" s="27" t="e">
        <f t="shared" si="14"/>
        <v>#DIV/0!</v>
      </c>
      <c r="U76" s="20"/>
      <c r="V76" s="25">
        <f t="array" ref="V76">SUM(IF(Period=$A$2,IF(Site=$A$5,IF(Provider=$B76,P))))</f>
        <v>36</v>
      </c>
      <c r="W76" s="26">
        <f t="array" ref="W76">SUM(IF(Period=$A$2,IF(Site=$A$5,IF(Provider=$B76,Q))))</f>
        <v>17</v>
      </c>
      <c r="X76" s="27">
        <f t="shared" si="20"/>
        <v>0.39662994167206739</v>
      </c>
      <c r="Y76" s="27">
        <f t="shared" si="21"/>
        <v>2.2817941165504639E-2</v>
      </c>
      <c r="Z76" s="44"/>
      <c r="AA76" s="25">
        <f t="array" ref="AA76">SUM(IF(Period=$A$2,IF(Site=$A$5,IF(Provider=$B76,G))))</f>
        <v>51</v>
      </c>
      <c r="AB76" s="26">
        <f t="array" ref="AB76">SUM(IF(Period=$A$2,IF(Site=$A$5,IF(Provider=$B76,H))))</f>
        <v>3</v>
      </c>
      <c r="AC76" s="27">
        <f t="shared" si="22"/>
        <v>7.4634146341463425E-2</v>
      </c>
      <c r="AD76" s="27">
        <f t="shared" si="23"/>
        <v>7.9695801646004795E-3</v>
      </c>
      <c r="AE76" s="44"/>
      <c r="AF76" s="20"/>
      <c r="AG76" s="20"/>
      <c r="AH76" s="20"/>
      <c r="AI76" s="20"/>
      <c r="AJ76" s="20"/>
      <c r="AK76" s="20"/>
      <c r="AL76" s="20"/>
      <c r="AM76" s="20"/>
      <c r="AN76" s="20"/>
    </row>
    <row r="77" spans="2:40" hidden="1" outlineLevel="1" x14ac:dyDescent="0.25">
      <c r="B77" s="20" t="s">
        <v>950</v>
      </c>
      <c r="C77" s="44"/>
      <c r="D77" s="25">
        <f t="array" ref="D77">SUM(IF(Period=$A$2,IF(Site=$A$5,IF(Provider=$B77,G))))</f>
        <v>0</v>
      </c>
      <c r="E77" s="26">
        <f t="array" ref="E77">SUM(IF(Period=$A$2,IF(Site=$A$5,IF(Provider=$B77,H))))</f>
        <v>0</v>
      </c>
      <c r="F77" s="27">
        <f t="shared" si="15"/>
        <v>0</v>
      </c>
      <c r="G77" s="27">
        <f t="shared" si="16"/>
        <v>0</v>
      </c>
      <c r="H77" s="44"/>
      <c r="I77" s="25">
        <f t="array" ref="I77">SUM(IF(Period=$A$2,IF(Site=$A$5,IF(Provider=$B77,I))))</f>
        <v>0</v>
      </c>
      <c r="J77" s="26">
        <f t="array" ref="J77">SUM(IF(Period=$A$2,IF(Site=$A$5,IF(Provider=$B77,J))))</f>
        <v>0</v>
      </c>
      <c r="K77" s="27">
        <f t="shared" si="17"/>
        <v>0</v>
      </c>
      <c r="L77" s="27">
        <f t="shared" si="18"/>
        <v>0</v>
      </c>
      <c r="M77" s="44"/>
      <c r="N77" s="25">
        <f t="array" ref="N77">SUM(IF(Period=$A$2,IF(Site=$A$5,IF(Provider=$B77,K))))</f>
        <v>0</v>
      </c>
      <c r="O77" s="37">
        <f t="shared" si="19"/>
        <v>0</v>
      </c>
      <c r="P77" s="44"/>
      <c r="Q77" s="25">
        <f t="array" ref="Q77">SUM(IF(Period=$A$2,IF(Site=$A$5,IF(Provider=$B77,M))))</f>
        <v>0</v>
      </c>
      <c r="R77" s="26">
        <f t="array" ref="R77">SUM(IF(Period=$A$2,IF(Site=$A$5,IF(Provider=$B77,N))))</f>
        <v>0</v>
      </c>
      <c r="S77" s="27" t="e">
        <f t="shared" si="13"/>
        <v>#DIV/0!</v>
      </c>
      <c r="T77" s="27" t="e">
        <f t="shared" si="14"/>
        <v>#DIV/0!</v>
      </c>
      <c r="U77" s="20"/>
      <c r="V77" s="25">
        <f t="array" ref="V77">SUM(IF(Period=$A$2,IF(Site=$A$5,IF(Provider=$B77,P))))</f>
        <v>0</v>
      </c>
      <c r="W77" s="26">
        <f t="array" ref="W77">SUM(IF(Period=$A$2,IF(Site=$A$5,IF(Provider=$B77,Q))))</f>
        <v>0</v>
      </c>
      <c r="X77" s="27">
        <f t="shared" si="20"/>
        <v>0</v>
      </c>
      <c r="Y77" s="27">
        <f t="shared" si="21"/>
        <v>0</v>
      </c>
      <c r="Z77" s="44"/>
      <c r="AA77" s="25">
        <f t="array" ref="AA77">SUM(IF(Period=$A$2,IF(Site=$A$5,IF(Provider=$B77,G))))</f>
        <v>0</v>
      </c>
      <c r="AB77" s="26">
        <f t="array" ref="AB77">SUM(IF(Period=$A$2,IF(Site=$A$5,IF(Provider=$B77,H))))</f>
        <v>0</v>
      </c>
      <c r="AC77" s="27">
        <f t="shared" si="22"/>
        <v>0</v>
      </c>
      <c r="AD77" s="27">
        <f t="shared" si="23"/>
        <v>0</v>
      </c>
      <c r="AE77" s="44"/>
      <c r="AF77" s="20"/>
      <c r="AG77" s="20"/>
      <c r="AH77" s="20"/>
      <c r="AI77" s="20"/>
      <c r="AJ77" s="20"/>
      <c r="AK77" s="20"/>
      <c r="AL77" s="20"/>
      <c r="AM77" s="20"/>
      <c r="AN77" s="20"/>
    </row>
    <row r="78" spans="2:40" hidden="1" outlineLevel="1" x14ac:dyDescent="0.25">
      <c r="B78" s="20" t="s">
        <v>743</v>
      </c>
      <c r="C78" s="44"/>
      <c r="D78" s="25">
        <f t="array" ref="D78">SUM(IF(Period=$A$2,IF(Site=$A$5,IF(Provider=$B78,G))))</f>
        <v>0</v>
      </c>
      <c r="E78" s="26">
        <f t="array" ref="E78">SUM(IF(Period=$A$2,IF(Site=$A$5,IF(Provider=$B78,H))))</f>
        <v>0</v>
      </c>
      <c r="F78" s="27">
        <f t="shared" si="15"/>
        <v>0</v>
      </c>
      <c r="G78" s="27">
        <f t="shared" si="16"/>
        <v>0</v>
      </c>
      <c r="H78" s="44"/>
      <c r="I78" s="25">
        <f t="array" ref="I78">SUM(IF(Period=$A$2,IF(Site=$A$5,IF(Provider=$B78,I))))</f>
        <v>0</v>
      </c>
      <c r="J78" s="26">
        <f t="array" ref="J78">SUM(IF(Period=$A$2,IF(Site=$A$5,IF(Provider=$B78,J))))</f>
        <v>0</v>
      </c>
      <c r="K78" s="27">
        <f t="shared" si="17"/>
        <v>0</v>
      </c>
      <c r="L78" s="27">
        <f t="shared" si="18"/>
        <v>0</v>
      </c>
      <c r="M78" s="44"/>
      <c r="N78" s="25">
        <f t="array" ref="N78">SUM(IF(Period=$A$2,IF(Site=$A$5,IF(Provider=$B78,K))))</f>
        <v>0</v>
      </c>
      <c r="O78" s="37">
        <f t="shared" si="19"/>
        <v>0</v>
      </c>
      <c r="P78" s="44"/>
      <c r="Q78" s="25">
        <f t="array" ref="Q78">SUM(IF(Period=$A$2,IF(Site=$A$5,IF(Provider=$B78,M))))</f>
        <v>0</v>
      </c>
      <c r="R78" s="26">
        <f t="array" ref="R78">SUM(IF(Period=$A$2,IF(Site=$A$5,IF(Provider=$B78,N))))</f>
        <v>0</v>
      </c>
      <c r="S78" s="27" t="e">
        <f t="shared" si="13"/>
        <v>#DIV/0!</v>
      </c>
      <c r="T78" s="27" t="e">
        <f t="shared" si="14"/>
        <v>#DIV/0!</v>
      </c>
      <c r="U78" s="20"/>
      <c r="V78" s="25">
        <f t="array" ref="V78">SUM(IF(Period=$A$2,IF(Site=$A$5,IF(Provider=$B78,P))))</f>
        <v>0</v>
      </c>
      <c r="W78" s="26">
        <f t="array" ref="W78">SUM(IF(Period=$A$2,IF(Site=$A$5,IF(Provider=$B78,Q))))</f>
        <v>0</v>
      </c>
      <c r="X78" s="27">
        <f t="shared" si="20"/>
        <v>0</v>
      </c>
      <c r="Y78" s="27">
        <f t="shared" si="21"/>
        <v>0</v>
      </c>
      <c r="Z78" s="44"/>
      <c r="AA78" s="25">
        <f t="array" ref="AA78">SUM(IF(Period=$A$2,IF(Site=$A$5,IF(Provider=$B78,G))))</f>
        <v>0</v>
      </c>
      <c r="AB78" s="26">
        <f t="array" ref="AB78">SUM(IF(Period=$A$2,IF(Site=$A$5,IF(Provider=$B78,H))))</f>
        <v>0</v>
      </c>
      <c r="AC78" s="27">
        <f t="shared" si="22"/>
        <v>0</v>
      </c>
      <c r="AD78" s="27">
        <f t="shared" si="23"/>
        <v>0</v>
      </c>
      <c r="AE78" s="44"/>
      <c r="AF78" s="20"/>
      <c r="AG78" s="20"/>
      <c r="AH78" s="20"/>
      <c r="AI78" s="20"/>
      <c r="AJ78" s="20"/>
      <c r="AK78" s="20"/>
      <c r="AL78" s="20"/>
      <c r="AM78" s="20"/>
      <c r="AN78" s="20"/>
    </row>
    <row r="79" spans="2:40" hidden="1" outlineLevel="1" x14ac:dyDescent="0.25">
      <c r="B79" s="20" t="s">
        <v>767</v>
      </c>
      <c r="C79" s="44"/>
      <c r="D79" s="25">
        <f t="array" ref="D79">SUM(IF(Period=$A$2,IF(Site=$A$5,IF(Provider=$B79,G))))</f>
        <v>0</v>
      </c>
      <c r="E79" s="26">
        <f t="array" ref="E79">SUM(IF(Period=$A$2,IF(Site=$A$5,IF(Provider=$B79,H))))</f>
        <v>0</v>
      </c>
      <c r="F79" s="27">
        <f t="shared" si="15"/>
        <v>0</v>
      </c>
      <c r="G79" s="27">
        <f t="shared" si="16"/>
        <v>0</v>
      </c>
      <c r="H79" s="44"/>
      <c r="I79" s="25">
        <f t="array" ref="I79">SUM(IF(Period=$A$2,IF(Site=$A$5,IF(Provider=$B79,I))))</f>
        <v>0</v>
      </c>
      <c r="J79" s="26">
        <f t="array" ref="J79">SUM(IF(Period=$A$2,IF(Site=$A$5,IF(Provider=$B79,J))))</f>
        <v>0</v>
      </c>
      <c r="K79" s="27">
        <f t="shared" si="17"/>
        <v>0</v>
      </c>
      <c r="L79" s="27">
        <f t="shared" si="18"/>
        <v>0</v>
      </c>
      <c r="M79" s="44"/>
      <c r="N79" s="25">
        <f t="array" ref="N79">SUM(IF(Period=$A$2,IF(Site=$A$5,IF(Provider=$B79,K))))</f>
        <v>0</v>
      </c>
      <c r="O79" s="37">
        <f t="shared" si="19"/>
        <v>0</v>
      </c>
      <c r="P79" s="44"/>
      <c r="Q79" s="25">
        <f t="array" ref="Q79">SUM(IF(Period=$A$2,IF(Site=$A$5,IF(Provider=$B79,M))))</f>
        <v>0</v>
      </c>
      <c r="R79" s="26">
        <f t="array" ref="R79">SUM(IF(Period=$A$2,IF(Site=$A$5,IF(Provider=$B79,N))))</f>
        <v>0</v>
      </c>
      <c r="S79" s="27" t="e">
        <f t="shared" si="13"/>
        <v>#DIV/0!</v>
      </c>
      <c r="T79" s="27" t="e">
        <f t="shared" si="14"/>
        <v>#DIV/0!</v>
      </c>
      <c r="U79" s="20"/>
      <c r="V79" s="25">
        <f t="array" ref="V79">SUM(IF(Period=$A$2,IF(Site=$A$5,IF(Provider=$B79,P))))</f>
        <v>0</v>
      </c>
      <c r="W79" s="26">
        <f t="array" ref="W79">SUM(IF(Period=$A$2,IF(Site=$A$5,IF(Provider=$B79,Q))))</f>
        <v>0</v>
      </c>
      <c r="X79" s="27">
        <f t="shared" si="20"/>
        <v>0</v>
      </c>
      <c r="Y79" s="27">
        <f t="shared" si="21"/>
        <v>0</v>
      </c>
      <c r="Z79" s="44"/>
      <c r="AA79" s="25">
        <f t="array" ref="AA79">SUM(IF(Period=$A$2,IF(Site=$A$5,IF(Provider=$B79,G))))</f>
        <v>0</v>
      </c>
      <c r="AB79" s="26">
        <f t="array" ref="AB79">SUM(IF(Period=$A$2,IF(Site=$A$5,IF(Provider=$B79,H))))</f>
        <v>0</v>
      </c>
      <c r="AC79" s="27">
        <f t="shared" si="22"/>
        <v>0</v>
      </c>
      <c r="AD79" s="27">
        <f t="shared" si="23"/>
        <v>0</v>
      </c>
      <c r="AE79" s="44"/>
      <c r="AF79" s="20"/>
      <c r="AG79" s="20"/>
      <c r="AH79" s="20"/>
      <c r="AI79" s="20"/>
      <c r="AJ79" s="20"/>
      <c r="AK79" s="20"/>
      <c r="AL79" s="20"/>
      <c r="AM79" s="20"/>
      <c r="AN79" s="20"/>
    </row>
    <row r="80" spans="2:40" hidden="1" outlineLevel="1" x14ac:dyDescent="0.25">
      <c r="B80" s="20" t="s">
        <v>1050</v>
      </c>
      <c r="C80" s="44"/>
      <c r="D80" s="25">
        <f t="array" ref="D80">SUM(IF(Period=$A$2,IF(Site=$A$5,IF(Provider=$B80,G))))</f>
        <v>0</v>
      </c>
      <c r="E80" s="26">
        <f t="array" ref="E80">SUM(IF(Period=$A$2,IF(Site=$A$5,IF(Provider=$B80,H))))</f>
        <v>0</v>
      </c>
      <c r="F80" s="27">
        <f t="shared" si="15"/>
        <v>0</v>
      </c>
      <c r="G80" s="27">
        <f t="shared" si="16"/>
        <v>0</v>
      </c>
      <c r="H80" s="44"/>
      <c r="I80" s="25">
        <f t="array" ref="I80">SUM(IF(Period=$A$2,IF(Site=$A$5,IF(Provider=$B80,I))))</f>
        <v>0</v>
      </c>
      <c r="J80" s="26">
        <f t="array" ref="J80">SUM(IF(Period=$A$2,IF(Site=$A$5,IF(Provider=$B80,J))))</f>
        <v>0</v>
      </c>
      <c r="K80" s="27">
        <f t="shared" si="17"/>
        <v>0</v>
      </c>
      <c r="L80" s="27">
        <f t="shared" si="18"/>
        <v>0</v>
      </c>
      <c r="M80" s="44"/>
      <c r="N80" s="25">
        <f t="array" ref="N80">SUM(IF(Period=$A$2,IF(Site=$A$5,IF(Provider=$B80,K))))</f>
        <v>0</v>
      </c>
      <c r="O80" s="37">
        <f t="shared" si="19"/>
        <v>0</v>
      </c>
      <c r="P80" s="44"/>
      <c r="Q80" s="25">
        <f t="array" ref="Q80">SUM(IF(Period=$A$2,IF(Site=$A$5,IF(Provider=$B80,M))))</f>
        <v>0</v>
      </c>
      <c r="R80" s="26">
        <f t="array" ref="R80">SUM(IF(Period=$A$2,IF(Site=$A$5,IF(Provider=$B80,N))))</f>
        <v>0</v>
      </c>
      <c r="S80" s="27" t="e">
        <f t="shared" si="13"/>
        <v>#DIV/0!</v>
      </c>
      <c r="T80" s="27" t="e">
        <f t="shared" si="14"/>
        <v>#DIV/0!</v>
      </c>
      <c r="U80" s="20"/>
      <c r="V80" s="25">
        <f t="array" ref="V80">SUM(IF(Period=$A$2,IF(Site=$A$5,IF(Provider=$B80,P))))</f>
        <v>0</v>
      </c>
      <c r="W80" s="26">
        <f t="array" ref="W80">SUM(IF(Period=$A$2,IF(Site=$A$5,IF(Provider=$B80,Q))))</f>
        <v>0</v>
      </c>
      <c r="X80" s="27">
        <f t="shared" si="20"/>
        <v>0</v>
      </c>
      <c r="Y80" s="27">
        <f t="shared" si="21"/>
        <v>0</v>
      </c>
      <c r="Z80" s="44"/>
      <c r="AA80" s="25">
        <f t="array" ref="AA80">SUM(IF(Period=$A$2,IF(Site=$A$5,IF(Provider=$B80,G))))</f>
        <v>0</v>
      </c>
      <c r="AB80" s="26">
        <f t="array" ref="AB80">SUM(IF(Period=$A$2,IF(Site=$A$5,IF(Provider=$B80,H))))</f>
        <v>0</v>
      </c>
      <c r="AC80" s="27">
        <f t="shared" si="22"/>
        <v>0</v>
      </c>
      <c r="AD80" s="27">
        <f t="shared" si="23"/>
        <v>0</v>
      </c>
      <c r="AE80" s="44"/>
      <c r="AF80" s="20"/>
      <c r="AG80" s="20"/>
      <c r="AH80" s="20"/>
      <c r="AI80" s="20"/>
      <c r="AJ80" s="20"/>
      <c r="AK80" s="20"/>
      <c r="AL80" s="20"/>
      <c r="AM80" s="20"/>
      <c r="AN80" s="20"/>
    </row>
    <row r="81" spans="1:40" hidden="1" outlineLevel="1" x14ac:dyDescent="0.25">
      <c r="B81" s="20" t="s">
        <v>717</v>
      </c>
      <c r="C81" s="44"/>
      <c r="D81" s="25">
        <f t="array" ref="D81">SUM(IF(Period=$A$2,IF(Site=$A$5,IF(Provider=$B81,G))))</f>
        <v>0</v>
      </c>
      <c r="E81" s="26">
        <f t="array" ref="E81">SUM(IF(Period=$A$2,IF(Site=$A$5,IF(Provider=$B81,H))))</f>
        <v>0</v>
      </c>
      <c r="F81" s="27">
        <f t="shared" si="15"/>
        <v>0</v>
      </c>
      <c r="G81" s="27">
        <f t="shared" si="16"/>
        <v>0</v>
      </c>
      <c r="H81" s="44"/>
      <c r="I81" s="25">
        <f t="array" ref="I81">SUM(IF(Period=$A$2,IF(Site=$A$5,IF(Provider=$B81,I))))</f>
        <v>0</v>
      </c>
      <c r="J81" s="26">
        <f t="array" ref="J81">SUM(IF(Period=$A$2,IF(Site=$A$5,IF(Provider=$B81,J))))</f>
        <v>0</v>
      </c>
      <c r="K81" s="27">
        <f t="shared" si="17"/>
        <v>0</v>
      </c>
      <c r="L81" s="27">
        <f t="shared" si="18"/>
        <v>0</v>
      </c>
      <c r="M81" s="44"/>
      <c r="N81" s="25">
        <f t="array" ref="N81">SUM(IF(Period=$A$2,IF(Site=$A$5,IF(Provider=$B81,K))))</f>
        <v>0</v>
      </c>
      <c r="O81" s="37">
        <f t="shared" si="19"/>
        <v>0</v>
      </c>
      <c r="P81" s="44"/>
      <c r="Q81" s="25">
        <f t="array" ref="Q81">SUM(IF(Period=$A$2,IF(Site=$A$5,IF(Provider=$B81,M))))</f>
        <v>0</v>
      </c>
      <c r="R81" s="26">
        <f t="array" ref="R81">SUM(IF(Period=$A$2,IF(Site=$A$5,IF(Provider=$B81,N))))</f>
        <v>0</v>
      </c>
      <c r="S81" s="27" t="e">
        <f t="shared" si="13"/>
        <v>#DIV/0!</v>
      </c>
      <c r="T81" s="27" t="e">
        <f t="shared" si="14"/>
        <v>#DIV/0!</v>
      </c>
      <c r="U81" s="20"/>
      <c r="V81" s="25">
        <f t="array" ref="V81">SUM(IF(Period=$A$2,IF(Site=$A$5,IF(Provider=$B81,P))))</f>
        <v>0</v>
      </c>
      <c r="W81" s="26">
        <f t="array" ref="W81">SUM(IF(Period=$A$2,IF(Site=$A$5,IF(Provider=$B81,Q))))</f>
        <v>0</v>
      </c>
      <c r="X81" s="27">
        <f t="shared" si="20"/>
        <v>0</v>
      </c>
      <c r="Y81" s="27">
        <f t="shared" si="21"/>
        <v>0</v>
      </c>
      <c r="Z81" s="44"/>
      <c r="AA81" s="25">
        <f t="array" ref="AA81">SUM(IF(Period=$A$2,IF(Site=$A$5,IF(Provider=$B81,G))))</f>
        <v>0</v>
      </c>
      <c r="AB81" s="26">
        <f t="array" ref="AB81">SUM(IF(Period=$A$2,IF(Site=$A$5,IF(Provider=$B81,H))))</f>
        <v>0</v>
      </c>
      <c r="AC81" s="27">
        <f t="shared" si="22"/>
        <v>0</v>
      </c>
      <c r="AD81" s="27">
        <f t="shared" si="23"/>
        <v>0</v>
      </c>
      <c r="AE81" s="44"/>
      <c r="AF81" s="20"/>
      <c r="AG81" s="20"/>
      <c r="AH81" s="20"/>
      <c r="AI81" s="20"/>
      <c r="AJ81" s="20"/>
      <c r="AK81" s="20"/>
      <c r="AL81" s="20"/>
      <c r="AM81" s="20"/>
      <c r="AN81" s="20"/>
    </row>
    <row r="82" spans="1:40" hidden="1" outlineLevel="1" x14ac:dyDescent="0.25">
      <c r="B82" s="20" t="s">
        <v>703</v>
      </c>
      <c r="C82" s="44"/>
      <c r="D82" s="25">
        <f t="array" ref="D82">SUM(IF(Period=$A$2,IF(Site=$A$5,IF(Provider=$B82,G))))</f>
        <v>37</v>
      </c>
      <c r="E82" s="26">
        <f t="array" ref="E82">SUM(IF(Period=$A$2,IF(Site=$A$5,IF(Provider=$B82,H))))</f>
        <v>4</v>
      </c>
      <c r="F82" s="27">
        <f t="shared" si="15"/>
        <v>7.2195121951219507E-2</v>
      </c>
      <c r="G82" s="27">
        <f t="shared" si="16"/>
        <v>7.7091363683717056E-3</v>
      </c>
      <c r="H82" s="44"/>
      <c r="I82" s="25">
        <f t="array" ref="I82">SUM(IF(Period=$A$2,IF(Site=$A$5,IF(Provider=$B82,I))))</f>
        <v>37</v>
      </c>
      <c r="J82" s="26">
        <f t="array" ref="J82">SUM(IF(Period=$A$2,IF(Site=$A$5,IF(Provider=$B82,J))))</f>
        <v>5.8648648648648649</v>
      </c>
      <c r="K82" s="27">
        <f t="shared" si="17"/>
        <v>0.10013844023996309</v>
      </c>
      <c r="L82" s="27">
        <f t="shared" si="18"/>
        <v>6.2849364265647172E-3</v>
      </c>
      <c r="M82" s="44"/>
      <c r="N82" s="25">
        <f t="array" ref="N82">SUM(IF(Period=$A$2,IF(Site=$A$5,IF(Provider=$B82,K))))</f>
        <v>0</v>
      </c>
      <c r="O82" s="37">
        <f t="shared" si="19"/>
        <v>0</v>
      </c>
      <c r="P82" s="44"/>
      <c r="Q82" s="25">
        <f t="array" ref="Q82">SUM(IF(Period=$A$2,IF(Site=$A$5,IF(Provider=$B82,M))))</f>
        <v>0</v>
      </c>
      <c r="R82" s="26">
        <f t="array" ref="R82">SUM(IF(Period=$A$2,IF(Site=$A$5,IF(Provider=$B82,N))))</f>
        <v>0</v>
      </c>
      <c r="S82" s="27" t="e">
        <f t="shared" si="13"/>
        <v>#DIV/0!</v>
      </c>
      <c r="T82" s="27" t="e">
        <f t="shared" si="14"/>
        <v>#DIV/0!</v>
      </c>
      <c r="U82" s="20"/>
      <c r="V82" s="25">
        <f t="array" ref="V82">SUM(IF(Period=$A$2,IF(Site=$A$5,IF(Provider=$B82,P))))</f>
        <v>29</v>
      </c>
      <c r="W82" s="26">
        <f t="array" ref="W82">SUM(IF(Period=$A$2,IF(Site=$A$5,IF(Provider=$B82,Q))))</f>
        <v>14</v>
      </c>
      <c r="X82" s="27">
        <f t="shared" si="20"/>
        <v>0.26312378483473753</v>
      </c>
      <c r="Y82" s="27">
        <f t="shared" si="21"/>
        <v>1.5137392341821708E-2</v>
      </c>
      <c r="Z82" s="44"/>
      <c r="AA82" s="25">
        <f t="array" ref="AA82">SUM(IF(Period=$A$2,IF(Site=$A$5,IF(Provider=$B82,G))))</f>
        <v>37</v>
      </c>
      <c r="AB82" s="26">
        <f t="array" ref="AB82">SUM(IF(Period=$A$2,IF(Site=$A$5,IF(Provider=$B82,H))))</f>
        <v>4</v>
      </c>
      <c r="AC82" s="27">
        <f t="shared" si="22"/>
        <v>7.2195121951219507E-2</v>
      </c>
      <c r="AD82" s="27">
        <f t="shared" si="23"/>
        <v>7.7091363683717056E-3</v>
      </c>
      <c r="AE82" s="44"/>
      <c r="AF82" s="20"/>
      <c r="AG82" s="20"/>
      <c r="AH82" s="20"/>
      <c r="AI82" s="20"/>
      <c r="AJ82" s="20"/>
      <c r="AK82" s="20"/>
      <c r="AL82" s="20"/>
      <c r="AM82" s="20"/>
      <c r="AN82" s="20"/>
    </row>
    <row r="83" spans="1:40" collapsed="1" x14ac:dyDescent="0.25">
      <c r="B83" s="28" t="s">
        <v>1142</v>
      </c>
      <c r="D83" s="30">
        <f>SUM(D6:D82)</f>
        <v>2050</v>
      </c>
      <c r="E83" s="31">
        <f>SUM(F6:F82)</f>
        <v>6.2926829268292694</v>
      </c>
      <c r="F83" s="32"/>
      <c r="G83" s="34"/>
      <c r="I83" s="30">
        <f>SUM(I6:I82)</f>
        <v>2167</v>
      </c>
      <c r="J83" s="31">
        <f>SUM(K6:K82)</f>
        <v>8.2505768343331791</v>
      </c>
      <c r="K83" s="32"/>
      <c r="L83" s="34"/>
      <c r="N83" s="30">
        <f>SUM(N6:N82)</f>
        <v>40</v>
      </c>
      <c r="O83" s="38">
        <f t="shared" si="19"/>
        <v>1.8458698661744346E-2</v>
      </c>
      <c r="Q83" s="30">
        <f>SUM(Q6:Q82)</f>
        <v>0</v>
      </c>
      <c r="R83" s="31">
        <f>IF(ISERROR(SUM(S6:S82)),0,SUM(S6:S82))</f>
        <v>0</v>
      </c>
      <c r="S83" s="32"/>
      <c r="T83" s="34"/>
      <c r="V83" s="30">
        <f>SUM(V6:V82)</f>
        <v>1543</v>
      </c>
      <c r="W83" s="31">
        <f>SUM(X6:X82)</f>
        <v>27.755022683084903</v>
      </c>
      <c r="X83" s="32"/>
      <c r="Y83" s="34"/>
      <c r="AA83" s="30">
        <f>SUM(AA6:AA82)</f>
        <v>2050</v>
      </c>
      <c r="AB83" s="31">
        <f>SUM(AC6:AC82)</f>
        <v>6.2926829268292694</v>
      </c>
      <c r="AC83" s="32"/>
      <c r="AD83" s="34"/>
    </row>
    <row r="84" spans="1:40" x14ac:dyDescent="0.25">
      <c r="F84" s="21"/>
      <c r="G84" s="21"/>
      <c r="K84" s="21"/>
      <c r="L84" s="21"/>
      <c r="O84" s="39"/>
      <c r="S84" s="21"/>
      <c r="T84" s="21"/>
      <c r="X84" s="21"/>
      <c r="Y84" s="21"/>
      <c r="AC84" s="21"/>
      <c r="AD84" s="21"/>
    </row>
    <row r="85" spans="1:40" x14ac:dyDescent="0.25">
      <c r="A85" s="19" t="s">
        <v>163</v>
      </c>
      <c r="O85" s="39"/>
    </row>
    <row r="86" spans="1:40" hidden="1" outlineLevel="1" x14ac:dyDescent="0.25">
      <c r="B86" s="20" t="s">
        <v>868</v>
      </c>
      <c r="C86" s="44"/>
      <c r="D86" s="25">
        <f t="array" ref="D86">SUM(IF(Period=$A$2,IF(Site=$A$85,IF(Provider=$B86,G))))</f>
        <v>0</v>
      </c>
      <c r="E86" s="26">
        <f t="array" ref="E86">SUM(IF(Period=$A$2,IF(Site=$A$85,IF(Provider=$B86,H))))</f>
        <v>0</v>
      </c>
      <c r="F86" s="27">
        <f>E86*(D86/D$128)</f>
        <v>0</v>
      </c>
      <c r="G86" s="27">
        <f t="shared" ref="G86:G127" si="24">E86*(D86/D$891)</f>
        <v>0</v>
      </c>
      <c r="H86" s="44"/>
      <c r="I86" s="25">
        <f t="array" ref="I86">SUM(IF(Period=$A$2,IF(Site=$A$85,IF(Provider=$B86,I))))</f>
        <v>0</v>
      </c>
      <c r="J86" s="26">
        <f t="array" ref="J86">SUM(IF(Period=$A$2,IF(Site=$A$85,IF(Provider=$B86,J))))</f>
        <v>0</v>
      </c>
      <c r="K86" s="27">
        <f>J86*(I86/I$128)</f>
        <v>0</v>
      </c>
      <c r="L86" s="27">
        <f t="shared" ref="L86:L127" si="25">J86*(I86/I$891)</f>
        <v>0</v>
      </c>
      <c r="M86" s="44"/>
      <c r="N86" s="25">
        <f t="array" ref="N86">SUM(IF(Period=$A$2,IF(Site=$A$85,IF(Provider=$B86,K))))</f>
        <v>0</v>
      </c>
      <c r="O86" s="37">
        <f t="shared" ref="O86:O128" si="26">IF(ISERROR(N86/I86),0,N86/I86)</f>
        <v>0</v>
      </c>
      <c r="P86" s="44"/>
      <c r="Q86" s="25">
        <f t="array" ref="Q86">SUM(IF(Period=$A$2,IF(Site=$A$85,IF(Provider=$B86,M))))</f>
        <v>0</v>
      </c>
      <c r="R86" s="26">
        <f t="array" ref="R86">SUM(IF(Period=$A$2,IF(Site=$A$85,IF(Provider=$B86,N))))</f>
        <v>0</v>
      </c>
      <c r="S86" s="27" t="e">
        <f t="shared" ref="S86:S127" si="27">R86*(Q86/Q$128)</f>
        <v>#DIV/0!</v>
      </c>
      <c r="T86" s="27" t="e">
        <f t="shared" ref="T86:T127" si="28">R86*(Q86/Q$891)</f>
        <v>#DIV/0!</v>
      </c>
      <c r="U86" s="20"/>
      <c r="V86" s="25">
        <f t="array" ref="V86">SUM(IF(Period=$A$2,IF(Site=$A$85,IF(Provider=$B86,P))))</f>
        <v>0</v>
      </c>
      <c r="W86" s="26">
        <f t="array" ref="W86">SUM(IF(Period=$A$2,IF(Site=$A$85,IF(Provider=$B86,Q))))</f>
        <v>0</v>
      </c>
      <c r="X86" s="27">
        <f>W86*(V86/V$128)</f>
        <v>0</v>
      </c>
      <c r="Y86" s="27">
        <f t="shared" ref="Y86:Y127" si="29">W86*(V86/V$891)</f>
        <v>0</v>
      </c>
      <c r="Z86" s="44"/>
      <c r="AA86" s="25">
        <f t="array" ref="AA86">SUM(IF(Period=$A$2,IF(Site=$A$85,IF(Provider=$B86,G))))</f>
        <v>0</v>
      </c>
      <c r="AB86" s="26">
        <f t="array" ref="AB86">SUM(IF(Period=$A$2,IF(Site=$A$85,IF(Provider=$B86,H))))</f>
        <v>0</v>
      </c>
      <c r="AC86" s="27">
        <f>AB86*(AA86/AA$128)</f>
        <v>0</v>
      </c>
      <c r="AD86" s="27">
        <f t="shared" ref="AD86:AD127" si="30">AB86*(AA86/AA$891)</f>
        <v>0</v>
      </c>
      <c r="AE86" s="44"/>
      <c r="AF86" s="20"/>
      <c r="AG86" s="20"/>
      <c r="AH86" s="20"/>
      <c r="AI86" s="20"/>
      <c r="AJ86" s="20"/>
      <c r="AK86" s="20"/>
      <c r="AL86" s="20"/>
      <c r="AM86" s="20"/>
      <c r="AN86" s="20"/>
    </row>
    <row r="87" spans="1:40" hidden="1" outlineLevel="1" x14ac:dyDescent="0.25">
      <c r="B87" s="20" t="s">
        <v>596</v>
      </c>
      <c r="C87" s="44"/>
      <c r="D87" s="25">
        <f t="array" ref="D87">SUM(IF(Period=$A$2,IF(Site=$A$85,IF(Provider=$B87,G))))</f>
        <v>0</v>
      </c>
      <c r="E87" s="26">
        <f t="array" ref="E87">SUM(IF(Period=$A$2,IF(Site=$A$85,IF(Provider=$B87,H))))</f>
        <v>0</v>
      </c>
      <c r="F87" s="27">
        <f t="shared" ref="F87:F127" si="31">E87*(D87/D$128)</f>
        <v>0</v>
      </c>
      <c r="G87" s="27">
        <f t="shared" si="24"/>
        <v>0</v>
      </c>
      <c r="H87" s="44"/>
      <c r="I87" s="25">
        <f t="array" ref="I87">SUM(IF(Period=$A$2,IF(Site=$A$85,IF(Provider=$B87,I))))</f>
        <v>0</v>
      </c>
      <c r="J87" s="26">
        <f t="array" ref="J87">SUM(IF(Period=$A$2,IF(Site=$A$85,IF(Provider=$B87,J))))</f>
        <v>0</v>
      </c>
      <c r="K87" s="27">
        <f t="shared" ref="K87:K127" si="32">J87*(I87/I$128)</f>
        <v>0</v>
      </c>
      <c r="L87" s="27">
        <f t="shared" si="25"/>
        <v>0</v>
      </c>
      <c r="M87" s="44"/>
      <c r="N87" s="25">
        <f t="array" ref="N87">SUM(IF(Period=$A$2,IF(Site=$A$85,IF(Provider=$B87,K))))</f>
        <v>0</v>
      </c>
      <c r="O87" s="37">
        <f t="shared" si="26"/>
        <v>0</v>
      </c>
      <c r="P87" s="44"/>
      <c r="Q87" s="25">
        <f t="array" ref="Q87">SUM(IF(Period=$A$2,IF(Site=$A$85,IF(Provider=$B87,M))))</f>
        <v>0</v>
      </c>
      <c r="R87" s="26">
        <f t="array" ref="R87">SUM(IF(Period=$A$2,IF(Site=$A$85,IF(Provider=$B87,N))))</f>
        <v>0</v>
      </c>
      <c r="S87" s="27" t="e">
        <f t="shared" si="27"/>
        <v>#DIV/0!</v>
      </c>
      <c r="T87" s="27" t="e">
        <f t="shared" si="28"/>
        <v>#DIV/0!</v>
      </c>
      <c r="U87" s="20"/>
      <c r="V87" s="25">
        <f t="array" ref="V87">SUM(IF(Period=$A$2,IF(Site=$A$85,IF(Provider=$B87,P))))</f>
        <v>0</v>
      </c>
      <c r="W87" s="26">
        <f t="array" ref="W87">SUM(IF(Period=$A$2,IF(Site=$A$85,IF(Provider=$B87,Q))))</f>
        <v>0</v>
      </c>
      <c r="X87" s="27">
        <f t="shared" ref="X87:X127" si="33">W87*(V87/V$128)</f>
        <v>0</v>
      </c>
      <c r="Y87" s="27">
        <f t="shared" si="29"/>
        <v>0</v>
      </c>
      <c r="Z87" s="44"/>
      <c r="AA87" s="25">
        <f t="array" ref="AA87">SUM(IF(Period=$A$2,IF(Site=$A$85,IF(Provider=$B87,G))))</f>
        <v>0</v>
      </c>
      <c r="AB87" s="26">
        <f t="array" ref="AB87">SUM(IF(Period=$A$2,IF(Site=$A$85,IF(Provider=$B87,H))))</f>
        <v>0</v>
      </c>
      <c r="AC87" s="27">
        <f t="shared" ref="AC87:AC127" si="34">AB87*(AA87/AA$128)</f>
        <v>0</v>
      </c>
      <c r="AD87" s="27">
        <f t="shared" si="30"/>
        <v>0</v>
      </c>
      <c r="AE87" s="44"/>
      <c r="AF87" s="20"/>
      <c r="AG87" s="20"/>
      <c r="AH87" s="20"/>
      <c r="AI87" s="20"/>
      <c r="AJ87" s="20"/>
      <c r="AK87" s="20"/>
      <c r="AL87" s="20"/>
      <c r="AM87" s="20"/>
      <c r="AN87" s="20"/>
    </row>
    <row r="88" spans="1:40" hidden="1" outlineLevel="1" x14ac:dyDescent="0.25">
      <c r="B88" s="20" t="s">
        <v>638</v>
      </c>
      <c r="C88" s="44"/>
      <c r="D88" s="25">
        <f t="array" ref="D88">SUM(IF(Period=$A$2,IF(Site=$A$85,IF(Provider=$B88,G))))</f>
        <v>0</v>
      </c>
      <c r="E88" s="26">
        <f t="array" ref="E88">SUM(IF(Period=$A$2,IF(Site=$A$85,IF(Provider=$B88,H))))</f>
        <v>0</v>
      </c>
      <c r="F88" s="27">
        <f t="shared" si="31"/>
        <v>0</v>
      </c>
      <c r="G88" s="27">
        <f t="shared" si="24"/>
        <v>0</v>
      </c>
      <c r="H88" s="44"/>
      <c r="I88" s="25">
        <f t="array" ref="I88">SUM(IF(Period=$A$2,IF(Site=$A$85,IF(Provider=$B88,I))))</f>
        <v>0</v>
      </c>
      <c r="J88" s="26">
        <f t="array" ref="J88">SUM(IF(Period=$A$2,IF(Site=$A$85,IF(Provider=$B88,J))))</f>
        <v>0</v>
      </c>
      <c r="K88" s="27">
        <f t="shared" si="32"/>
        <v>0</v>
      </c>
      <c r="L88" s="27">
        <f t="shared" si="25"/>
        <v>0</v>
      </c>
      <c r="M88" s="44"/>
      <c r="N88" s="25">
        <f t="array" ref="N88">SUM(IF(Period=$A$2,IF(Site=$A$85,IF(Provider=$B88,K))))</f>
        <v>0</v>
      </c>
      <c r="O88" s="37">
        <f t="shared" si="26"/>
        <v>0</v>
      </c>
      <c r="P88" s="44"/>
      <c r="Q88" s="25">
        <f t="array" ref="Q88">SUM(IF(Period=$A$2,IF(Site=$A$85,IF(Provider=$B88,M))))</f>
        <v>0</v>
      </c>
      <c r="R88" s="26">
        <f t="array" ref="R88">SUM(IF(Period=$A$2,IF(Site=$A$85,IF(Provider=$B88,N))))</f>
        <v>0</v>
      </c>
      <c r="S88" s="27" t="e">
        <f t="shared" si="27"/>
        <v>#DIV/0!</v>
      </c>
      <c r="T88" s="27" t="e">
        <f t="shared" si="28"/>
        <v>#DIV/0!</v>
      </c>
      <c r="U88" s="20"/>
      <c r="V88" s="25">
        <f t="array" ref="V88">SUM(IF(Period=$A$2,IF(Site=$A$85,IF(Provider=$B88,P))))</f>
        <v>0</v>
      </c>
      <c r="W88" s="26">
        <f t="array" ref="W88">SUM(IF(Period=$A$2,IF(Site=$A$85,IF(Provider=$B88,Q))))</f>
        <v>0</v>
      </c>
      <c r="X88" s="27">
        <f t="shared" si="33"/>
        <v>0</v>
      </c>
      <c r="Y88" s="27">
        <f t="shared" si="29"/>
        <v>0</v>
      </c>
      <c r="Z88" s="44"/>
      <c r="AA88" s="25">
        <f t="array" ref="AA88">SUM(IF(Period=$A$2,IF(Site=$A$85,IF(Provider=$B88,G))))</f>
        <v>0</v>
      </c>
      <c r="AB88" s="26">
        <f t="array" ref="AB88">SUM(IF(Period=$A$2,IF(Site=$A$85,IF(Provider=$B88,H))))</f>
        <v>0</v>
      </c>
      <c r="AC88" s="27">
        <f t="shared" si="34"/>
        <v>0</v>
      </c>
      <c r="AD88" s="27">
        <f t="shared" si="30"/>
        <v>0</v>
      </c>
      <c r="AE88" s="44"/>
      <c r="AF88" s="20"/>
      <c r="AG88" s="20"/>
      <c r="AH88" s="20"/>
      <c r="AI88" s="20"/>
      <c r="AJ88" s="20"/>
      <c r="AK88" s="20"/>
      <c r="AL88" s="20"/>
      <c r="AM88" s="20"/>
      <c r="AN88" s="20"/>
    </row>
    <row r="89" spans="1:40" hidden="1" outlineLevel="1" x14ac:dyDescent="0.25">
      <c r="B89" s="20" t="s">
        <v>633</v>
      </c>
      <c r="C89" s="44"/>
      <c r="D89" s="25">
        <f t="array" ref="D89">SUM(IF(Period=$A$2,IF(Site=$A$85,IF(Provider=$B89,G))))</f>
        <v>0</v>
      </c>
      <c r="E89" s="26">
        <f t="array" ref="E89">SUM(IF(Period=$A$2,IF(Site=$A$85,IF(Provider=$B89,H))))</f>
        <v>0</v>
      </c>
      <c r="F89" s="27">
        <f t="shared" si="31"/>
        <v>0</v>
      </c>
      <c r="G89" s="27">
        <f t="shared" si="24"/>
        <v>0</v>
      </c>
      <c r="H89" s="44"/>
      <c r="I89" s="25">
        <f t="array" ref="I89">SUM(IF(Period=$A$2,IF(Site=$A$85,IF(Provider=$B89,I))))</f>
        <v>0</v>
      </c>
      <c r="J89" s="26">
        <f t="array" ref="J89">SUM(IF(Period=$A$2,IF(Site=$A$85,IF(Provider=$B89,J))))</f>
        <v>0</v>
      </c>
      <c r="K89" s="27">
        <f t="shared" si="32"/>
        <v>0</v>
      </c>
      <c r="L89" s="27">
        <f t="shared" si="25"/>
        <v>0</v>
      </c>
      <c r="M89" s="44"/>
      <c r="N89" s="25">
        <f t="array" ref="N89">SUM(IF(Period=$A$2,IF(Site=$A$85,IF(Provider=$B89,K))))</f>
        <v>0</v>
      </c>
      <c r="O89" s="37">
        <f t="shared" si="26"/>
        <v>0</v>
      </c>
      <c r="P89" s="44"/>
      <c r="Q89" s="25">
        <f t="array" ref="Q89">SUM(IF(Period=$A$2,IF(Site=$A$85,IF(Provider=$B89,M))))</f>
        <v>0</v>
      </c>
      <c r="R89" s="26">
        <f t="array" ref="R89">SUM(IF(Period=$A$2,IF(Site=$A$85,IF(Provider=$B89,N))))</f>
        <v>0</v>
      </c>
      <c r="S89" s="27" t="e">
        <f t="shared" si="27"/>
        <v>#DIV/0!</v>
      </c>
      <c r="T89" s="27" t="e">
        <f t="shared" si="28"/>
        <v>#DIV/0!</v>
      </c>
      <c r="U89" s="20"/>
      <c r="V89" s="25">
        <f t="array" ref="V89">SUM(IF(Period=$A$2,IF(Site=$A$85,IF(Provider=$B89,P))))</f>
        <v>0</v>
      </c>
      <c r="W89" s="26">
        <f t="array" ref="W89">SUM(IF(Period=$A$2,IF(Site=$A$85,IF(Provider=$B89,Q))))</f>
        <v>0</v>
      </c>
      <c r="X89" s="27">
        <f t="shared" si="33"/>
        <v>0</v>
      </c>
      <c r="Y89" s="27">
        <f t="shared" si="29"/>
        <v>0</v>
      </c>
      <c r="Z89" s="44"/>
      <c r="AA89" s="25">
        <f t="array" ref="AA89">SUM(IF(Period=$A$2,IF(Site=$A$85,IF(Provider=$B89,G))))</f>
        <v>0</v>
      </c>
      <c r="AB89" s="26">
        <f t="array" ref="AB89">SUM(IF(Period=$A$2,IF(Site=$A$85,IF(Provider=$B89,H))))</f>
        <v>0</v>
      </c>
      <c r="AC89" s="27">
        <f t="shared" si="34"/>
        <v>0</v>
      </c>
      <c r="AD89" s="27">
        <f t="shared" si="30"/>
        <v>0</v>
      </c>
      <c r="AE89" s="44"/>
      <c r="AF89" s="20"/>
      <c r="AG89" s="20"/>
      <c r="AH89" s="20"/>
      <c r="AI89" s="20"/>
      <c r="AJ89" s="20"/>
      <c r="AK89" s="20"/>
      <c r="AL89" s="20"/>
      <c r="AM89" s="20"/>
      <c r="AN89" s="20"/>
    </row>
    <row r="90" spans="1:40" hidden="1" outlineLevel="1" x14ac:dyDescent="0.25">
      <c r="B90" s="20" t="s">
        <v>949</v>
      </c>
      <c r="C90" s="44"/>
      <c r="D90" s="25">
        <f t="array" ref="D90">SUM(IF(Period=$A$2,IF(Site=$A$85,IF(Provider=$B90,G))))</f>
        <v>0</v>
      </c>
      <c r="E90" s="26">
        <f t="array" ref="E90">SUM(IF(Period=$A$2,IF(Site=$A$85,IF(Provider=$B90,H))))</f>
        <v>0</v>
      </c>
      <c r="F90" s="27">
        <f t="shared" si="31"/>
        <v>0</v>
      </c>
      <c r="G90" s="27">
        <f t="shared" si="24"/>
        <v>0</v>
      </c>
      <c r="H90" s="44"/>
      <c r="I90" s="25">
        <f t="array" ref="I90">SUM(IF(Period=$A$2,IF(Site=$A$85,IF(Provider=$B90,I))))</f>
        <v>0</v>
      </c>
      <c r="J90" s="26">
        <f t="array" ref="J90">SUM(IF(Period=$A$2,IF(Site=$A$85,IF(Provider=$B90,J))))</f>
        <v>0</v>
      </c>
      <c r="K90" s="27">
        <f t="shared" si="32"/>
        <v>0</v>
      </c>
      <c r="L90" s="27">
        <f t="shared" si="25"/>
        <v>0</v>
      </c>
      <c r="M90" s="44"/>
      <c r="N90" s="25">
        <f t="array" ref="N90">SUM(IF(Period=$A$2,IF(Site=$A$85,IF(Provider=$B90,K))))</f>
        <v>0</v>
      </c>
      <c r="O90" s="37">
        <f t="shared" si="26"/>
        <v>0</v>
      </c>
      <c r="P90" s="44"/>
      <c r="Q90" s="25">
        <f t="array" ref="Q90">SUM(IF(Period=$A$2,IF(Site=$A$85,IF(Provider=$B90,M))))</f>
        <v>0</v>
      </c>
      <c r="R90" s="26">
        <f t="array" ref="R90">SUM(IF(Period=$A$2,IF(Site=$A$85,IF(Provider=$B90,N))))</f>
        <v>0</v>
      </c>
      <c r="S90" s="27" t="e">
        <f t="shared" si="27"/>
        <v>#DIV/0!</v>
      </c>
      <c r="T90" s="27" t="e">
        <f t="shared" si="28"/>
        <v>#DIV/0!</v>
      </c>
      <c r="U90" s="20"/>
      <c r="V90" s="25">
        <f t="array" ref="V90">SUM(IF(Period=$A$2,IF(Site=$A$85,IF(Provider=$B90,P))))</f>
        <v>0</v>
      </c>
      <c r="W90" s="26">
        <f t="array" ref="W90">SUM(IF(Period=$A$2,IF(Site=$A$85,IF(Provider=$B90,Q))))</f>
        <v>0</v>
      </c>
      <c r="X90" s="27">
        <f t="shared" si="33"/>
        <v>0</v>
      </c>
      <c r="Y90" s="27">
        <f t="shared" si="29"/>
        <v>0</v>
      </c>
      <c r="Z90" s="44"/>
      <c r="AA90" s="25">
        <f t="array" ref="AA90">SUM(IF(Period=$A$2,IF(Site=$A$85,IF(Provider=$B90,G))))</f>
        <v>0</v>
      </c>
      <c r="AB90" s="26">
        <f t="array" ref="AB90">SUM(IF(Period=$A$2,IF(Site=$A$85,IF(Provider=$B90,H))))</f>
        <v>0</v>
      </c>
      <c r="AC90" s="27">
        <f t="shared" si="34"/>
        <v>0</v>
      </c>
      <c r="AD90" s="27">
        <f t="shared" si="30"/>
        <v>0</v>
      </c>
      <c r="AE90" s="44"/>
      <c r="AF90" s="20"/>
      <c r="AG90" s="20"/>
      <c r="AH90" s="20"/>
      <c r="AI90" s="20"/>
      <c r="AJ90" s="20"/>
      <c r="AK90" s="20"/>
      <c r="AL90" s="20"/>
      <c r="AM90" s="20"/>
      <c r="AN90" s="20"/>
    </row>
    <row r="91" spans="1:40" hidden="1" outlineLevel="1" x14ac:dyDescent="0.25">
      <c r="B91" s="20" t="s">
        <v>666</v>
      </c>
      <c r="C91" s="44"/>
      <c r="D91" s="25">
        <f t="array" ref="D91">SUM(IF(Period=$A$2,IF(Site=$A$85,IF(Provider=$B91,G))))</f>
        <v>113</v>
      </c>
      <c r="E91" s="26">
        <f t="array" ref="E91">SUM(IF(Period=$A$2,IF(Site=$A$85,IF(Provider=$B91,H))))</f>
        <v>1</v>
      </c>
      <c r="F91" s="27">
        <f t="shared" si="31"/>
        <v>0.12150537634408602</v>
      </c>
      <c r="G91" s="27">
        <f t="shared" si="24"/>
        <v>5.8860297947702887E-3</v>
      </c>
      <c r="H91" s="44"/>
      <c r="I91" s="25">
        <f t="array" ref="I91">SUM(IF(Period=$A$2,IF(Site=$A$85,IF(Provider=$B91,I))))</f>
        <v>114</v>
      </c>
      <c r="J91" s="26">
        <f t="array" ref="J91">SUM(IF(Period=$A$2,IF(Site=$A$85,IF(Provider=$B91,J))))</f>
        <v>3.9035087719298245</v>
      </c>
      <c r="K91" s="27">
        <f t="shared" si="32"/>
        <v>0.47239915074309979</v>
      </c>
      <c r="L91" s="27">
        <f t="shared" si="25"/>
        <v>1.2888464100558984E-2</v>
      </c>
      <c r="M91" s="44"/>
      <c r="N91" s="25">
        <f t="array" ref="N91">SUM(IF(Period=$A$2,IF(Site=$A$85,IF(Provider=$B91,K))))</f>
        <v>0</v>
      </c>
      <c r="O91" s="37">
        <f t="shared" si="26"/>
        <v>0</v>
      </c>
      <c r="P91" s="44"/>
      <c r="Q91" s="25">
        <f t="array" ref="Q91">SUM(IF(Period=$A$2,IF(Site=$A$85,IF(Provider=$B91,M))))</f>
        <v>0</v>
      </c>
      <c r="R91" s="26">
        <f t="array" ref="R91">SUM(IF(Period=$A$2,IF(Site=$A$85,IF(Provider=$B91,N))))</f>
        <v>0</v>
      </c>
      <c r="S91" s="27" t="e">
        <f t="shared" si="27"/>
        <v>#DIV/0!</v>
      </c>
      <c r="T91" s="27" t="e">
        <f t="shared" si="28"/>
        <v>#DIV/0!</v>
      </c>
      <c r="U91" s="20"/>
      <c r="V91" s="25">
        <f t="array" ref="V91">SUM(IF(Period=$A$2,IF(Site=$A$85,IF(Provider=$B91,P))))</f>
        <v>96</v>
      </c>
      <c r="W91" s="26">
        <f t="array" ref="W91">SUM(IF(Period=$A$2,IF(Site=$A$85,IF(Provider=$B91,Q))))</f>
        <v>13</v>
      </c>
      <c r="X91" s="27">
        <f t="shared" si="33"/>
        <v>1.760225669957687</v>
      </c>
      <c r="Y91" s="27">
        <f t="shared" si="29"/>
        <v>4.6530703553185934E-2</v>
      </c>
      <c r="Z91" s="44"/>
      <c r="AA91" s="25">
        <f t="array" ref="AA91">SUM(IF(Period=$A$2,IF(Site=$A$85,IF(Provider=$B91,G))))</f>
        <v>113</v>
      </c>
      <c r="AB91" s="26">
        <f t="array" ref="AB91">SUM(IF(Period=$A$2,IF(Site=$A$85,IF(Provider=$B91,H))))</f>
        <v>1</v>
      </c>
      <c r="AC91" s="27">
        <f t="shared" si="34"/>
        <v>0.12150537634408602</v>
      </c>
      <c r="AD91" s="27">
        <f t="shared" si="30"/>
        <v>5.8860297947702887E-3</v>
      </c>
      <c r="AE91" s="44"/>
      <c r="AF91" s="20"/>
      <c r="AG91" s="20"/>
      <c r="AH91" s="20"/>
      <c r="AI91" s="20"/>
      <c r="AJ91" s="20"/>
      <c r="AK91" s="20"/>
      <c r="AL91" s="20"/>
      <c r="AM91" s="20"/>
      <c r="AN91" s="20"/>
    </row>
    <row r="92" spans="1:40" hidden="1" outlineLevel="1" x14ac:dyDescent="0.25">
      <c r="B92" s="20" t="s">
        <v>870</v>
      </c>
      <c r="C92" s="44"/>
      <c r="D92" s="25">
        <f t="array" ref="D92">SUM(IF(Period=$A$2,IF(Site=$A$85,IF(Provider=$B92,G))))</f>
        <v>0</v>
      </c>
      <c r="E92" s="26">
        <f t="array" ref="E92">SUM(IF(Period=$A$2,IF(Site=$A$85,IF(Provider=$B92,H))))</f>
        <v>0</v>
      </c>
      <c r="F92" s="27">
        <f t="shared" si="31"/>
        <v>0</v>
      </c>
      <c r="G92" s="27">
        <f t="shared" si="24"/>
        <v>0</v>
      </c>
      <c r="H92" s="44"/>
      <c r="I92" s="25">
        <f t="array" ref="I92">SUM(IF(Period=$A$2,IF(Site=$A$85,IF(Provider=$B92,I))))</f>
        <v>0</v>
      </c>
      <c r="J92" s="26">
        <f t="array" ref="J92">SUM(IF(Period=$A$2,IF(Site=$A$85,IF(Provider=$B92,J))))</f>
        <v>0</v>
      </c>
      <c r="K92" s="27">
        <f t="shared" si="32"/>
        <v>0</v>
      </c>
      <c r="L92" s="27">
        <f t="shared" si="25"/>
        <v>0</v>
      </c>
      <c r="M92" s="44"/>
      <c r="N92" s="25">
        <f t="array" ref="N92">SUM(IF(Period=$A$2,IF(Site=$A$85,IF(Provider=$B92,K))))</f>
        <v>0</v>
      </c>
      <c r="O92" s="37">
        <f t="shared" si="26"/>
        <v>0</v>
      </c>
      <c r="P92" s="44"/>
      <c r="Q92" s="25">
        <f t="array" ref="Q92">SUM(IF(Period=$A$2,IF(Site=$A$85,IF(Provider=$B92,M))))</f>
        <v>0</v>
      </c>
      <c r="R92" s="26">
        <f t="array" ref="R92">SUM(IF(Period=$A$2,IF(Site=$A$85,IF(Provider=$B92,N))))</f>
        <v>0</v>
      </c>
      <c r="S92" s="27" t="e">
        <f t="shared" si="27"/>
        <v>#DIV/0!</v>
      </c>
      <c r="T92" s="27" t="e">
        <f t="shared" si="28"/>
        <v>#DIV/0!</v>
      </c>
      <c r="U92" s="20"/>
      <c r="V92" s="25">
        <f t="array" ref="V92">SUM(IF(Period=$A$2,IF(Site=$A$85,IF(Provider=$B92,P))))</f>
        <v>0</v>
      </c>
      <c r="W92" s="26">
        <f t="array" ref="W92">SUM(IF(Period=$A$2,IF(Site=$A$85,IF(Provider=$B92,Q))))</f>
        <v>0</v>
      </c>
      <c r="X92" s="27">
        <f t="shared" si="33"/>
        <v>0</v>
      </c>
      <c r="Y92" s="27">
        <f t="shared" si="29"/>
        <v>0</v>
      </c>
      <c r="Z92" s="44"/>
      <c r="AA92" s="25">
        <f t="array" ref="AA92">SUM(IF(Period=$A$2,IF(Site=$A$85,IF(Provider=$B92,G))))</f>
        <v>0</v>
      </c>
      <c r="AB92" s="26">
        <f t="array" ref="AB92">SUM(IF(Period=$A$2,IF(Site=$A$85,IF(Provider=$B92,H))))</f>
        <v>0</v>
      </c>
      <c r="AC92" s="27">
        <f t="shared" si="34"/>
        <v>0</v>
      </c>
      <c r="AD92" s="27">
        <f t="shared" si="30"/>
        <v>0</v>
      </c>
      <c r="AE92" s="44"/>
      <c r="AF92" s="20"/>
      <c r="AG92" s="20"/>
      <c r="AH92" s="20"/>
      <c r="AI92" s="20"/>
      <c r="AJ92" s="20"/>
      <c r="AK92" s="20"/>
      <c r="AL92" s="20"/>
      <c r="AM92" s="20"/>
      <c r="AN92" s="20"/>
    </row>
    <row r="93" spans="1:40" hidden="1" outlineLevel="1" x14ac:dyDescent="0.25">
      <c r="B93" s="20" t="s">
        <v>844</v>
      </c>
      <c r="C93" s="44"/>
      <c r="D93" s="25">
        <f t="array" ref="D93">SUM(IF(Period=$A$2,IF(Site=$A$85,IF(Provider=$B93,G))))</f>
        <v>0</v>
      </c>
      <c r="E93" s="26">
        <f t="array" ref="E93">SUM(IF(Period=$A$2,IF(Site=$A$85,IF(Provider=$B93,H))))</f>
        <v>0</v>
      </c>
      <c r="F93" s="27">
        <f t="shared" si="31"/>
        <v>0</v>
      </c>
      <c r="G93" s="27">
        <f t="shared" si="24"/>
        <v>0</v>
      </c>
      <c r="H93" s="44"/>
      <c r="I93" s="25">
        <f t="array" ref="I93">SUM(IF(Period=$A$2,IF(Site=$A$85,IF(Provider=$B93,I))))</f>
        <v>0</v>
      </c>
      <c r="J93" s="26">
        <f t="array" ref="J93">SUM(IF(Period=$A$2,IF(Site=$A$85,IF(Provider=$B93,J))))</f>
        <v>0</v>
      </c>
      <c r="K93" s="27">
        <f t="shared" si="32"/>
        <v>0</v>
      </c>
      <c r="L93" s="27">
        <f t="shared" si="25"/>
        <v>0</v>
      </c>
      <c r="M93" s="44"/>
      <c r="N93" s="25">
        <f t="array" ref="N93">SUM(IF(Period=$A$2,IF(Site=$A$85,IF(Provider=$B93,K))))</f>
        <v>0</v>
      </c>
      <c r="O93" s="37">
        <f t="shared" si="26"/>
        <v>0</v>
      </c>
      <c r="P93" s="44"/>
      <c r="Q93" s="25">
        <f t="array" ref="Q93">SUM(IF(Period=$A$2,IF(Site=$A$85,IF(Provider=$B93,M))))</f>
        <v>0</v>
      </c>
      <c r="R93" s="26">
        <f t="array" ref="R93">SUM(IF(Period=$A$2,IF(Site=$A$85,IF(Provider=$B93,N))))</f>
        <v>0</v>
      </c>
      <c r="S93" s="27" t="e">
        <f t="shared" si="27"/>
        <v>#DIV/0!</v>
      </c>
      <c r="T93" s="27" t="e">
        <f t="shared" si="28"/>
        <v>#DIV/0!</v>
      </c>
      <c r="U93" s="20"/>
      <c r="V93" s="25">
        <f t="array" ref="V93">SUM(IF(Period=$A$2,IF(Site=$A$85,IF(Provider=$B93,P))))</f>
        <v>0</v>
      </c>
      <c r="W93" s="26">
        <f t="array" ref="W93">SUM(IF(Period=$A$2,IF(Site=$A$85,IF(Provider=$B93,Q))))</f>
        <v>0</v>
      </c>
      <c r="X93" s="27">
        <f t="shared" si="33"/>
        <v>0</v>
      </c>
      <c r="Y93" s="27">
        <f t="shared" si="29"/>
        <v>0</v>
      </c>
      <c r="Z93" s="44"/>
      <c r="AA93" s="25">
        <f t="array" ref="AA93">SUM(IF(Period=$A$2,IF(Site=$A$85,IF(Provider=$B93,G))))</f>
        <v>0</v>
      </c>
      <c r="AB93" s="26">
        <f t="array" ref="AB93">SUM(IF(Period=$A$2,IF(Site=$A$85,IF(Provider=$B93,H))))</f>
        <v>0</v>
      </c>
      <c r="AC93" s="27">
        <f t="shared" si="34"/>
        <v>0</v>
      </c>
      <c r="AD93" s="27">
        <f t="shared" si="30"/>
        <v>0</v>
      </c>
      <c r="AE93" s="44"/>
      <c r="AF93" s="20"/>
      <c r="AG93" s="20"/>
      <c r="AH93" s="20"/>
      <c r="AI93" s="20"/>
      <c r="AJ93" s="20"/>
      <c r="AK93" s="20"/>
      <c r="AL93" s="20"/>
      <c r="AM93" s="20"/>
      <c r="AN93" s="20"/>
    </row>
    <row r="94" spans="1:40" hidden="1" outlineLevel="1" x14ac:dyDescent="0.25">
      <c r="B94" s="20" t="s">
        <v>664</v>
      </c>
      <c r="C94" s="44"/>
      <c r="D94" s="25">
        <f t="array" ref="D94">SUM(IF(Period=$A$2,IF(Site=$A$85,IF(Provider=$B94,G))))</f>
        <v>0</v>
      </c>
      <c r="E94" s="26">
        <f t="array" ref="E94">SUM(IF(Period=$A$2,IF(Site=$A$85,IF(Provider=$B94,H))))</f>
        <v>0</v>
      </c>
      <c r="F94" s="27">
        <f t="shared" si="31"/>
        <v>0</v>
      </c>
      <c r="G94" s="27">
        <f t="shared" si="24"/>
        <v>0</v>
      </c>
      <c r="H94" s="44"/>
      <c r="I94" s="25">
        <f t="array" ref="I94">SUM(IF(Period=$A$2,IF(Site=$A$85,IF(Provider=$B94,I))))</f>
        <v>0</v>
      </c>
      <c r="J94" s="26">
        <f t="array" ref="J94">SUM(IF(Period=$A$2,IF(Site=$A$85,IF(Provider=$B94,J))))</f>
        <v>0</v>
      </c>
      <c r="K94" s="27">
        <f t="shared" si="32"/>
        <v>0</v>
      </c>
      <c r="L94" s="27">
        <f t="shared" si="25"/>
        <v>0</v>
      </c>
      <c r="M94" s="44"/>
      <c r="N94" s="25">
        <f t="array" ref="N94">SUM(IF(Period=$A$2,IF(Site=$A$85,IF(Provider=$B94,K))))</f>
        <v>0</v>
      </c>
      <c r="O94" s="37">
        <f t="shared" si="26"/>
        <v>0</v>
      </c>
      <c r="P94" s="44"/>
      <c r="Q94" s="25">
        <f t="array" ref="Q94">SUM(IF(Period=$A$2,IF(Site=$A$85,IF(Provider=$B94,M))))</f>
        <v>0</v>
      </c>
      <c r="R94" s="26">
        <f t="array" ref="R94">SUM(IF(Period=$A$2,IF(Site=$A$85,IF(Provider=$B94,N))))</f>
        <v>0</v>
      </c>
      <c r="S94" s="27" t="e">
        <f t="shared" si="27"/>
        <v>#DIV/0!</v>
      </c>
      <c r="T94" s="27" t="e">
        <f t="shared" si="28"/>
        <v>#DIV/0!</v>
      </c>
      <c r="U94" s="20"/>
      <c r="V94" s="25">
        <f t="array" ref="V94">SUM(IF(Period=$A$2,IF(Site=$A$85,IF(Provider=$B94,P))))</f>
        <v>0</v>
      </c>
      <c r="W94" s="26">
        <f t="array" ref="W94">SUM(IF(Period=$A$2,IF(Site=$A$85,IF(Provider=$B94,Q))))</f>
        <v>0</v>
      </c>
      <c r="X94" s="27">
        <f t="shared" si="33"/>
        <v>0</v>
      </c>
      <c r="Y94" s="27">
        <f t="shared" si="29"/>
        <v>0</v>
      </c>
      <c r="Z94" s="44"/>
      <c r="AA94" s="25">
        <f t="array" ref="AA94">SUM(IF(Period=$A$2,IF(Site=$A$85,IF(Provider=$B94,G))))</f>
        <v>0</v>
      </c>
      <c r="AB94" s="26">
        <f t="array" ref="AB94">SUM(IF(Period=$A$2,IF(Site=$A$85,IF(Provider=$B94,H))))</f>
        <v>0</v>
      </c>
      <c r="AC94" s="27">
        <f t="shared" si="34"/>
        <v>0</v>
      </c>
      <c r="AD94" s="27">
        <f t="shared" si="30"/>
        <v>0</v>
      </c>
      <c r="AE94" s="44"/>
      <c r="AF94" s="20"/>
      <c r="AG94" s="20"/>
      <c r="AH94" s="20"/>
      <c r="AI94" s="20"/>
      <c r="AJ94" s="20"/>
      <c r="AK94" s="20"/>
      <c r="AL94" s="20"/>
      <c r="AM94" s="20"/>
      <c r="AN94" s="20"/>
    </row>
    <row r="95" spans="1:40" hidden="1" outlineLevel="1" x14ac:dyDescent="0.25">
      <c r="B95" s="20" t="s">
        <v>946</v>
      </c>
      <c r="C95" s="44"/>
      <c r="D95" s="25">
        <f t="array" ref="D95">SUM(IF(Period=$A$2,IF(Site=$A$85,IF(Provider=$B95,G))))</f>
        <v>0</v>
      </c>
      <c r="E95" s="26">
        <f t="array" ref="E95">SUM(IF(Period=$A$2,IF(Site=$A$85,IF(Provider=$B95,H))))</f>
        <v>0</v>
      </c>
      <c r="F95" s="27">
        <f t="shared" si="31"/>
        <v>0</v>
      </c>
      <c r="G95" s="27">
        <f t="shared" si="24"/>
        <v>0</v>
      </c>
      <c r="H95" s="44"/>
      <c r="I95" s="25">
        <f t="array" ref="I95">SUM(IF(Period=$A$2,IF(Site=$A$85,IF(Provider=$B95,I))))</f>
        <v>0</v>
      </c>
      <c r="J95" s="26">
        <f t="array" ref="J95">SUM(IF(Period=$A$2,IF(Site=$A$85,IF(Provider=$B95,J))))</f>
        <v>0</v>
      </c>
      <c r="K95" s="27">
        <f t="shared" si="32"/>
        <v>0</v>
      </c>
      <c r="L95" s="27">
        <f t="shared" si="25"/>
        <v>0</v>
      </c>
      <c r="M95" s="44"/>
      <c r="N95" s="25">
        <f t="array" ref="N95">SUM(IF(Period=$A$2,IF(Site=$A$85,IF(Provider=$B95,K))))</f>
        <v>0</v>
      </c>
      <c r="O95" s="37">
        <f t="shared" si="26"/>
        <v>0</v>
      </c>
      <c r="P95" s="44"/>
      <c r="Q95" s="25">
        <f t="array" ref="Q95">SUM(IF(Period=$A$2,IF(Site=$A$85,IF(Provider=$B95,M))))</f>
        <v>0</v>
      </c>
      <c r="R95" s="26">
        <f t="array" ref="R95">SUM(IF(Period=$A$2,IF(Site=$A$85,IF(Provider=$B95,N))))</f>
        <v>0</v>
      </c>
      <c r="S95" s="27" t="e">
        <f t="shared" si="27"/>
        <v>#DIV/0!</v>
      </c>
      <c r="T95" s="27" t="e">
        <f t="shared" si="28"/>
        <v>#DIV/0!</v>
      </c>
      <c r="U95" s="20"/>
      <c r="V95" s="25">
        <f t="array" ref="V95">SUM(IF(Period=$A$2,IF(Site=$A$85,IF(Provider=$B95,P))))</f>
        <v>0</v>
      </c>
      <c r="W95" s="26">
        <f t="array" ref="W95">SUM(IF(Period=$A$2,IF(Site=$A$85,IF(Provider=$B95,Q))))</f>
        <v>0</v>
      </c>
      <c r="X95" s="27">
        <f t="shared" si="33"/>
        <v>0</v>
      </c>
      <c r="Y95" s="27">
        <f t="shared" si="29"/>
        <v>0</v>
      </c>
      <c r="Z95" s="44"/>
      <c r="AA95" s="25">
        <f t="array" ref="AA95">SUM(IF(Period=$A$2,IF(Site=$A$85,IF(Provider=$B95,G))))</f>
        <v>0</v>
      </c>
      <c r="AB95" s="26">
        <f t="array" ref="AB95">SUM(IF(Period=$A$2,IF(Site=$A$85,IF(Provider=$B95,H))))</f>
        <v>0</v>
      </c>
      <c r="AC95" s="27">
        <f t="shared" si="34"/>
        <v>0</v>
      </c>
      <c r="AD95" s="27">
        <f t="shared" si="30"/>
        <v>0</v>
      </c>
      <c r="AE95" s="44"/>
      <c r="AF95" s="20"/>
      <c r="AG95" s="20"/>
      <c r="AH95" s="20"/>
      <c r="AI95" s="20"/>
      <c r="AJ95" s="20"/>
      <c r="AK95" s="20"/>
      <c r="AL95" s="20"/>
      <c r="AM95" s="20"/>
      <c r="AN95" s="20"/>
    </row>
    <row r="96" spans="1:40" hidden="1" outlineLevel="1" x14ac:dyDescent="0.25">
      <c r="B96" s="20" t="s">
        <v>908</v>
      </c>
      <c r="C96" s="44"/>
      <c r="D96" s="25">
        <f t="array" ref="D96">SUM(IF(Period=$A$2,IF(Site=$A$85,IF(Provider=$B96,G))))</f>
        <v>0</v>
      </c>
      <c r="E96" s="26">
        <f t="array" ref="E96">SUM(IF(Period=$A$2,IF(Site=$A$85,IF(Provider=$B96,H))))</f>
        <v>0</v>
      </c>
      <c r="F96" s="27">
        <f t="shared" si="31"/>
        <v>0</v>
      </c>
      <c r="G96" s="27">
        <f t="shared" si="24"/>
        <v>0</v>
      </c>
      <c r="H96" s="44"/>
      <c r="I96" s="25">
        <f t="array" ref="I96">SUM(IF(Period=$A$2,IF(Site=$A$85,IF(Provider=$B96,I))))</f>
        <v>0</v>
      </c>
      <c r="J96" s="26">
        <f t="array" ref="J96">SUM(IF(Period=$A$2,IF(Site=$A$85,IF(Provider=$B96,J))))</f>
        <v>0</v>
      </c>
      <c r="K96" s="27">
        <f t="shared" si="32"/>
        <v>0</v>
      </c>
      <c r="L96" s="27">
        <f t="shared" si="25"/>
        <v>0</v>
      </c>
      <c r="M96" s="44"/>
      <c r="N96" s="25">
        <f t="array" ref="N96">SUM(IF(Period=$A$2,IF(Site=$A$85,IF(Provider=$B96,K))))</f>
        <v>0</v>
      </c>
      <c r="O96" s="37">
        <f t="shared" si="26"/>
        <v>0</v>
      </c>
      <c r="P96" s="44"/>
      <c r="Q96" s="25">
        <f t="array" ref="Q96">SUM(IF(Period=$A$2,IF(Site=$A$85,IF(Provider=$B96,M))))</f>
        <v>0</v>
      </c>
      <c r="R96" s="26">
        <f t="array" ref="R96">SUM(IF(Period=$A$2,IF(Site=$A$85,IF(Provider=$B96,N))))</f>
        <v>0</v>
      </c>
      <c r="S96" s="27" t="e">
        <f t="shared" si="27"/>
        <v>#DIV/0!</v>
      </c>
      <c r="T96" s="27" t="e">
        <f t="shared" si="28"/>
        <v>#DIV/0!</v>
      </c>
      <c r="U96" s="20"/>
      <c r="V96" s="25">
        <f t="array" ref="V96">SUM(IF(Period=$A$2,IF(Site=$A$85,IF(Provider=$B96,P))))</f>
        <v>0</v>
      </c>
      <c r="W96" s="26">
        <f t="array" ref="W96">SUM(IF(Period=$A$2,IF(Site=$A$85,IF(Provider=$B96,Q))))</f>
        <v>0</v>
      </c>
      <c r="X96" s="27">
        <f t="shared" si="33"/>
        <v>0</v>
      </c>
      <c r="Y96" s="27">
        <f t="shared" si="29"/>
        <v>0</v>
      </c>
      <c r="Z96" s="44"/>
      <c r="AA96" s="25">
        <f t="array" ref="AA96">SUM(IF(Period=$A$2,IF(Site=$A$85,IF(Provider=$B96,G))))</f>
        <v>0</v>
      </c>
      <c r="AB96" s="26">
        <f t="array" ref="AB96">SUM(IF(Period=$A$2,IF(Site=$A$85,IF(Provider=$B96,H))))</f>
        <v>0</v>
      </c>
      <c r="AC96" s="27">
        <f t="shared" si="34"/>
        <v>0</v>
      </c>
      <c r="AD96" s="27">
        <f t="shared" si="30"/>
        <v>0</v>
      </c>
      <c r="AE96" s="44"/>
      <c r="AF96" s="20"/>
      <c r="AG96" s="20"/>
      <c r="AH96" s="20"/>
      <c r="AI96" s="20"/>
      <c r="AJ96" s="20"/>
      <c r="AK96" s="20"/>
      <c r="AL96" s="20"/>
      <c r="AM96" s="20"/>
      <c r="AN96" s="20"/>
    </row>
    <row r="97" spans="2:40" hidden="1" outlineLevel="1" x14ac:dyDescent="0.25">
      <c r="B97" s="20" t="s">
        <v>681</v>
      </c>
      <c r="C97" s="44"/>
      <c r="D97" s="25">
        <f t="array" ref="D97">SUM(IF(Period=$A$2,IF(Site=$A$85,IF(Provider=$B97,G))))</f>
        <v>1</v>
      </c>
      <c r="E97" s="26">
        <f t="array" ref="E97">SUM(IF(Period=$A$2,IF(Site=$A$85,IF(Provider=$B97,H))))</f>
        <v>2</v>
      </c>
      <c r="F97" s="27">
        <f t="shared" si="31"/>
        <v>2.1505376344086021E-3</v>
      </c>
      <c r="G97" s="27">
        <f t="shared" si="24"/>
        <v>1.0417751849150954E-4</v>
      </c>
      <c r="H97" s="44"/>
      <c r="I97" s="25">
        <f t="array" ref="I97">SUM(IF(Period=$A$2,IF(Site=$A$85,IF(Provider=$B97,I))))</f>
        <v>1</v>
      </c>
      <c r="J97" s="26">
        <f t="array" ref="J97">SUM(IF(Period=$A$2,IF(Site=$A$85,IF(Provider=$B97,J))))</f>
        <v>4</v>
      </c>
      <c r="K97" s="27">
        <f t="shared" si="32"/>
        <v>4.246284501061571E-3</v>
      </c>
      <c r="L97" s="27">
        <f t="shared" si="25"/>
        <v>1.1585136270165377E-4</v>
      </c>
      <c r="M97" s="44"/>
      <c r="N97" s="25">
        <f t="array" ref="N97">SUM(IF(Period=$A$2,IF(Site=$A$85,IF(Provider=$B97,K))))</f>
        <v>0</v>
      </c>
      <c r="O97" s="37">
        <f t="shared" si="26"/>
        <v>0</v>
      </c>
      <c r="P97" s="44"/>
      <c r="Q97" s="25">
        <f t="array" ref="Q97">SUM(IF(Period=$A$2,IF(Site=$A$85,IF(Provider=$B97,M))))</f>
        <v>0</v>
      </c>
      <c r="R97" s="26">
        <f t="array" ref="R97">SUM(IF(Period=$A$2,IF(Site=$A$85,IF(Provider=$B97,N))))</f>
        <v>0</v>
      </c>
      <c r="S97" s="27" t="e">
        <f t="shared" si="27"/>
        <v>#DIV/0!</v>
      </c>
      <c r="T97" s="27" t="e">
        <f t="shared" si="28"/>
        <v>#DIV/0!</v>
      </c>
      <c r="U97" s="20"/>
      <c r="V97" s="25">
        <f t="array" ref="V97">SUM(IF(Period=$A$2,IF(Site=$A$85,IF(Provider=$B97,P))))</f>
        <v>1</v>
      </c>
      <c r="W97" s="26">
        <f t="array" ref="W97">SUM(IF(Period=$A$2,IF(Site=$A$85,IF(Provider=$B97,Q))))</f>
        <v>8</v>
      </c>
      <c r="X97" s="27">
        <f t="shared" si="33"/>
        <v>1.1283497884344146E-2</v>
      </c>
      <c r="Y97" s="27">
        <f t="shared" si="29"/>
        <v>2.9827374072555088E-4</v>
      </c>
      <c r="Z97" s="44"/>
      <c r="AA97" s="25">
        <f t="array" ref="AA97">SUM(IF(Period=$A$2,IF(Site=$A$85,IF(Provider=$B97,G))))</f>
        <v>1</v>
      </c>
      <c r="AB97" s="26">
        <f t="array" ref="AB97">SUM(IF(Period=$A$2,IF(Site=$A$85,IF(Provider=$B97,H))))</f>
        <v>2</v>
      </c>
      <c r="AC97" s="27">
        <f t="shared" si="34"/>
        <v>2.1505376344086021E-3</v>
      </c>
      <c r="AD97" s="27">
        <f t="shared" si="30"/>
        <v>1.0417751849150954E-4</v>
      </c>
      <c r="AE97" s="44"/>
      <c r="AF97" s="20"/>
      <c r="AG97" s="20"/>
      <c r="AH97" s="20"/>
      <c r="AI97" s="20"/>
      <c r="AJ97" s="20"/>
      <c r="AK97" s="20"/>
      <c r="AL97" s="20"/>
      <c r="AM97" s="20"/>
      <c r="AN97" s="20"/>
    </row>
    <row r="98" spans="2:40" hidden="1" outlineLevel="1" x14ac:dyDescent="0.25">
      <c r="B98" s="20" t="s">
        <v>675</v>
      </c>
      <c r="C98" s="44"/>
      <c r="D98" s="25">
        <f t="array" ref="D98">SUM(IF(Period=$A$2,IF(Site=$A$85,IF(Provider=$B98,G))))</f>
        <v>46</v>
      </c>
      <c r="E98" s="26">
        <f t="array" ref="E98">SUM(IF(Period=$A$2,IF(Site=$A$85,IF(Provider=$B98,H))))</f>
        <v>5</v>
      </c>
      <c r="F98" s="27">
        <f t="shared" si="31"/>
        <v>0.24731182795698925</v>
      </c>
      <c r="G98" s="27">
        <f t="shared" si="24"/>
        <v>1.1980414626523595E-2</v>
      </c>
      <c r="H98" s="44"/>
      <c r="I98" s="25">
        <f t="array" ref="I98">SUM(IF(Period=$A$2,IF(Site=$A$85,IF(Provider=$B98,I))))</f>
        <v>46</v>
      </c>
      <c r="J98" s="26">
        <f t="array" ref="J98">SUM(IF(Period=$A$2,IF(Site=$A$85,IF(Provider=$B98,J))))</f>
        <v>6.1086956521739131</v>
      </c>
      <c r="K98" s="27">
        <f t="shared" si="32"/>
        <v>0.29830148619957542</v>
      </c>
      <c r="L98" s="27">
        <f t="shared" si="25"/>
        <v>8.138558229791178E-3</v>
      </c>
      <c r="M98" s="44"/>
      <c r="N98" s="25">
        <f t="array" ref="N98">SUM(IF(Period=$A$2,IF(Site=$A$85,IF(Provider=$B98,K))))</f>
        <v>0</v>
      </c>
      <c r="O98" s="37">
        <f t="shared" si="26"/>
        <v>0</v>
      </c>
      <c r="P98" s="44"/>
      <c r="Q98" s="25">
        <f t="array" ref="Q98">SUM(IF(Period=$A$2,IF(Site=$A$85,IF(Provider=$B98,M))))</f>
        <v>0</v>
      </c>
      <c r="R98" s="26">
        <f t="array" ref="R98">SUM(IF(Period=$A$2,IF(Site=$A$85,IF(Provider=$B98,N))))</f>
        <v>0</v>
      </c>
      <c r="S98" s="27" t="e">
        <f t="shared" si="27"/>
        <v>#DIV/0!</v>
      </c>
      <c r="T98" s="27" t="e">
        <f t="shared" si="28"/>
        <v>#DIV/0!</v>
      </c>
      <c r="U98" s="20"/>
      <c r="V98" s="25">
        <f t="array" ref="V98">SUM(IF(Period=$A$2,IF(Site=$A$85,IF(Provider=$B98,P))))</f>
        <v>25</v>
      </c>
      <c r="W98" s="26">
        <f t="array" ref="W98">SUM(IF(Period=$A$2,IF(Site=$A$85,IF(Provider=$B98,Q))))</f>
        <v>17</v>
      </c>
      <c r="X98" s="27">
        <f t="shared" si="33"/>
        <v>0.59943582510578275</v>
      </c>
      <c r="Y98" s="27">
        <f t="shared" si="29"/>
        <v>1.5845792476044888E-2</v>
      </c>
      <c r="Z98" s="44"/>
      <c r="AA98" s="25">
        <f t="array" ref="AA98">SUM(IF(Period=$A$2,IF(Site=$A$85,IF(Provider=$B98,G))))</f>
        <v>46</v>
      </c>
      <c r="AB98" s="26">
        <f t="array" ref="AB98">SUM(IF(Period=$A$2,IF(Site=$A$85,IF(Provider=$B98,H))))</f>
        <v>5</v>
      </c>
      <c r="AC98" s="27">
        <f t="shared" si="34"/>
        <v>0.24731182795698925</v>
      </c>
      <c r="AD98" s="27">
        <f t="shared" si="30"/>
        <v>1.1980414626523595E-2</v>
      </c>
      <c r="AE98" s="44"/>
      <c r="AF98" s="20"/>
      <c r="AG98" s="20"/>
      <c r="AH98" s="20"/>
      <c r="AI98" s="20"/>
      <c r="AJ98" s="20"/>
      <c r="AK98" s="20"/>
      <c r="AL98" s="20"/>
      <c r="AM98" s="20"/>
      <c r="AN98" s="20"/>
    </row>
    <row r="99" spans="2:40" hidden="1" outlineLevel="1" x14ac:dyDescent="0.25">
      <c r="B99" s="20" t="s">
        <v>667</v>
      </c>
      <c r="C99" s="44"/>
      <c r="D99" s="25">
        <f t="array" ref="D99">SUM(IF(Period=$A$2,IF(Site=$A$85,IF(Provider=$B99,G))))</f>
        <v>14</v>
      </c>
      <c r="E99" s="26">
        <f t="array" ref="E99">SUM(IF(Period=$A$2,IF(Site=$A$85,IF(Provider=$B99,H))))</f>
        <v>5</v>
      </c>
      <c r="F99" s="27">
        <f t="shared" si="31"/>
        <v>7.5268817204301078E-2</v>
      </c>
      <c r="G99" s="27">
        <f t="shared" si="24"/>
        <v>3.6462131472028334E-3</v>
      </c>
      <c r="H99" s="44"/>
      <c r="I99" s="25">
        <f t="array" ref="I99">SUM(IF(Period=$A$2,IF(Site=$A$85,IF(Provider=$B99,I))))</f>
        <v>16</v>
      </c>
      <c r="J99" s="26">
        <f t="array" ref="J99">SUM(IF(Period=$A$2,IF(Site=$A$85,IF(Provider=$B99,J))))</f>
        <v>5.625</v>
      </c>
      <c r="K99" s="27">
        <f t="shared" si="32"/>
        <v>9.5541401273885343E-2</v>
      </c>
      <c r="L99" s="27">
        <f t="shared" si="25"/>
        <v>2.6066556607872099E-3</v>
      </c>
      <c r="M99" s="44"/>
      <c r="N99" s="25">
        <f t="array" ref="N99">SUM(IF(Period=$A$2,IF(Site=$A$85,IF(Provider=$B99,K))))</f>
        <v>0</v>
      </c>
      <c r="O99" s="37">
        <f t="shared" si="26"/>
        <v>0</v>
      </c>
      <c r="P99" s="44"/>
      <c r="Q99" s="25">
        <f t="array" ref="Q99">SUM(IF(Period=$A$2,IF(Site=$A$85,IF(Provider=$B99,M))))</f>
        <v>0</v>
      </c>
      <c r="R99" s="26">
        <f t="array" ref="R99">SUM(IF(Period=$A$2,IF(Site=$A$85,IF(Provider=$B99,N))))</f>
        <v>0</v>
      </c>
      <c r="S99" s="27" t="e">
        <f t="shared" si="27"/>
        <v>#DIV/0!</v>
      </c>
      <c r="T99" s="27" t="e">
        <f t="shared" si="28"/>
        <v>#DIV/0!</v>
      </c>
      <c r="U99" s="20"/>
      <c r="V99" s="25">
        <f t="array" ref="V99">SUM(IF(Period=$A$2,IF(Site=$A$85,IF(Provider=$B99,P))))</f>
        <v>13</v>
      </c>
      <c r="W99" s="26">
        <f t="array" ref="W99">SUM(IF(Period=$A$2,IF(Site=$A$85,IF(Provider=$B99,Q))))</f>
        <v>22</v>
      </c>
      <c r="X99" s="27">
        <f t="shared" si="33"/>
        <v>0.40338504936530323</v>
      </c>
      <c r="Y99" s="27">
        <f t="shared" si="29"/>
        <v>1.0663286230938445E-2</v>
      </c>
      <c r="Z99" s="44"/>
      <c r="AA99" s="25">
        <f t="array" ref="AA99">SUM(IF(Period=$A$2,IF(Site=$A$85,IF(Provider=$B99,G))))</f>
        <v>14</v>
      </c>
      <c r="AB99" s="26">
        <f t="array" ref="AB99">SUM(IF(Period=$A$2,IF(Site=$A$85,IF(Provider=$B99,H))))</f>
        <v>5</v>
      </c>
      <c r="AC99" s="27">
        <f t="shared" si="34"/>
        <v>7.5268817204301078E-2</v>
      </c>
      <c r="AD99" s="27">
        <f t="shared" si="30"/>
        <v>3.6462131472028334E-3</v>
      </c>
      <c r="AE99" s="44"/>
      <c r="AF99" s="20"/>
      <c r="AG99" s="20"/>
      <c r="AH99" s="20"/>
      <c r="AI99" s="20"/>
      <c r="AJ99" s="20"/>
      <c r="AK99" s="20"/>
      <c r="AL99" s="20"/>
      <c r="AM99" s="20"/>
      <c r="AN99" s="20"/>
    </row>
    <row r="100" spans="2:40" hidden="1" outlineLevel="1" x14ac:dyDescent="0.25">
      <c r="B100" s="20" t="s">
        <v>661</v>
      </c>
      <c r="C100" s="44"/>
      <c r="D100" s="25">
        <f t="array" ref="D100">SUM(IF(Period=$A$2,IF(Site=$A$85,IF(Provider=$B100,G))))</f>
        <v>198</v>
      </c>
      <c r="E100" s="26">
        <f t="array" ref="E100">SUM(IF(Period=$A$2,IF(Site=$A$85,IF(Provider=$B100,H))))</f>
        <v>6</v>
      </c>
      <c r="F100" s="27">
        <f t="shared" si="31"/>
        <v>1.2774193548387096</v>
      </c>
      <c r="G100" s="27">
        <f t="shared" si="24"/>
        <v>6.1881445983956659E-2</v>
      </c>
      <c r="H100" s="44"/>
      <c r="I100" s="25">
        <f t="array" ref="I100">SUM(IF(Period=$A$2,IF(Site=$A$85,IF(Provider=$B100,I))))</f>
        <v>201</v>
      </c>
      <c r="J100" s="26">
        <f t="array" ref="J100">SUM(IF(Period=$A$2,IF(Site=$A$85,IF(Provider=$B100,J))))</f>
        <v>6.9701492537313436</v>
      </c>
      <c r="K100" s="27">
        <f t="shared" si="32"/>
        <v>1.4872611464968155</v>
      </c>
      <c r="L100" s="27">
        <f t="shared" si="25"/>
        <v>4.0576939786254235E-2</v>
      </c>
      <c r="M100" s="44"/>
      <c r="N100" s="25">
        <f t="array" ref="N100">SUM(IF(Period=$A$2,IF(Site=$A$85,IF(Provider=$B100,K))))</f>
        <v>4</v>
      </c>
      <c r="O100" s="37">
        <f t="shared" si="26"/>
        <v>1.9900497512437811E-2</v>
      </c>
      <c r="P100" s="44"/>
      <c r="Q100" s="25">
        <f t="array" ref="Q100">SUM(IF(Period=$A$2,IF(Site=$A$85,IF(Provider=$B100,M))))</f>
        <v>0</v>
      </c>
      <c r="R100" s="26">
        <f t="array" ref="R100">SUM(IF(Period=$A$2,IF(Site=$A$85,IF(Provider=$B100,N))))</f>
        <v>0</v>
      </c>
      <c r="S100" s="27" t="e">
        <f t="shared" si="27"/>
        <v>#DIV/0!</v>
      </c>
      <c r="T100" s="27" t="e">
        <f t="shared" si="28"/>
        <v>#DIV/0!</v>
      </c>
      <c r="U100" s="20"/>
      <c r="V100" s="25">
        <f t="array" ref="V100">SUM(IF(Period=$A$2,IF(Site=$A$85,IF(Provider=$B100,P))))</f>
        <v>130</v>
      </c>
      <c r="W100" s="26">
        <f t="array" ref="W100">SUM(IF(Period=$A$2,IF(Site=$A$85,IF(Provider=$B100,Q))))</f>
        <v>20</v>
      </c>
      <c r="X100" s="27">
        <f t="shared" si="33"/>
        <v>3.6671368124118473</v>
      </c>
      <c r="Y100" s="27">
        <f t="shared" si="29"/>
        <v>9.6938965735804045E-2</v>
      </c>
      <c r="Z100" s="44"/>
      <c r="AA100" s="25">
        <f t="array" ref="AA100">SUM(IF(Period=$A$2,IF(Site=$A$85,IF(Provider=$B100,G))))</f>
        <v>198</v>
      </c>
      <c r="AB100" s="26">
        <f t="array" ref="AB100">SUM(IF(Period=$A$2,IF(Site=$A$85,IF(Provider=$B100,H))))</f>
        <v>6</v>
      </c>
      <c r="AC100" s="27">
        <f t="shared" si="34"/>
        <v>1.2774193548387096</v>
      </c>
      <c r="AD100" s="27">
        <f t="shared" si="30"/>
        <v>6.1881445983956659E-2</v>
      </c>
      <c r="AE100" s="44"/>
      <c r="AF100" s="20"/>
      <c r="AG100" s="20"/>
      <c r="AH100" s="20"/>
      <c r="AI100" s="20"/>
      <c r="AJ100" s="20"/>
      <c r="AK100" s="20"/>
      <c r="AL100" s="20"/>
      <c r="AM100" s="20"/>
      <c r="AN100" s="20"/>
    </row>
    <row r="101" spans="2:40" hidden="1" outlineLevel="1" x14ac:dyDescent="0.25">
      <c r="B101" s="20" t="s">
        <v>674</v>
      </c>
      <c r="C101" s="44"/>
      <c r="D101" s="25">
        <f t="array" ref="D101">SUM(IF(Period=$A$2,IF(Site=$A$85,IF(Provider=$B101,G))))</f>
        <v>65</v>
      </c>
      <c r="E101" s="26">
        <f t="array" ref="E101">SUM(IF(Period=$A$2,IF(Site=$A$85,IF(Provider=$B101,H))))</f>
        <v>10</v>
      </c>
      <c r="F101" s="27">
        <f t="shared" si="31"/>
        <v>0.69892473118279563</v>
      </c>
      <c r="G101" s="27">
        <f t="shared" si="24"/>
        <v>3.3857693509740598E-2</v>
      </c>
      <c r="H101" s="44"/>
      <c r="I101" s="25">
        <f t="array" ref="I101">SUM(IF(Period=$A$2,IF(Site=$A$85,IF(Provider=$B101,I))))</f>
        <v>65</v>
      </c>
      <c r="J101" s="26">
        <f t="array" ref="J101">SUM(IF(Period=$A$2,IF(Site=$A$85,IF(Provider=$B101,J))))</f>
        <v>11.338461538461539</v>
      </c>
      <c r="K101" s="27">
        <f t="shared" si="32"/>
        <v>0.78237791932059453</v>
      </c>
      <c r="L101" s="27">
        <f t="shared" si="25"/>
        <v>2.1345613577779709E-2</v>
      </c>
      <c r="M101" s="44"/>
      <c r="N101" s="25">
        <f t="array" ref="N101">SUM(IF(Period=$A$2,IF(Site=$A$85,IF(Provider=$B101,K))))</f>
        <v>0</v>
      </c>
      <c r="O101" s="37">
        <f t="shared" si="26"/>
        <v>0</v>
      </c>
      <c r="P101" s="44"/>
      <c r="Q101" s="25">
        <f t="array" ref="Q101">SUM(IF(Period=$A$2,IF(Site=$A$85,IF(Provider=$B101,M))))</f>
        <v>0</v>
      </c>
      <c r="R101" s="26">
        <f t="array" ref="R101">SUM(IF(Period=$A$2,IF(Site=$A$85,IF(Provider=$B101,N))))</f>
        <v>0</v>
      </c>
      <c r="S101" s="27" t="e">
        <f t="shared" si="27"/>
        <v>#DIV/0!</v>
      </c>
      <c r="T101" s="27" t="e">
        <f t="shared" si="28"/>
        <v>#DIV/0!</v>
      </c>
      <c r="U101" s="20"/>
      <c r="V101" s="25">
        <f t="array" ref="V101">SUM(IF(Period=$A$2,IF(Site=$A$85,IF(Provider=$B101,P))))</f>
        <v>58</v>
      </c>
      <c r="W101" s="26">
        <f t="array" ref="W101">SUM(IF(Period=$A$2,IF(Site=$A$85,IF(Provider=$B101,Q))))</f>
        <v>30</v>
      </c>
      <c r="X101" s="27">
        <f t="shared" si="33"/>
        <v>2.4541607898448516</v>
      </c>
      <c r="Y101" s="27">
        <f t="shared" si="29"/>
        <v>6.4874538607807314E-2</v>
      </c>
      <c r="Z101" s="44"/>
      <c r="AA101" s="25">
        <f t="array" ref="AA101">SUM(IF(Period=$A$2,IF(Site=$A$85,IF(Provider=$B101,G))))</f>
        <v>65</v>
      </c>
      <c r="AB101" s="26">
        <f t="array" ref="AB101">SUM(IF(Period=$A$2,IF(Site=$A$85,IF(Provider=$B101,H))))</f>
        <v>10</v>
      </c>
      <c r="AC101" s="27">
        <f t="shared" si="34"/>
        <v>0.69892473118279563</v>
      </c>
      <c r="AD101" s="27">
        <f t="shared" si="30"/>
        <v>3.3857693509740598E-2</v>
      </c>
      <c r="AE101" s="44"/>
      <c r="AF101" s="20"/>
      <c r="AG101" s="20"/>
      <c r="AH101" s="20"/>
      <c r="AI101" s="20"/>
      <c r="AJ101" s="20"/>
      <c r="AK101" s="20"/>
      <c r="AL101" s="20"/>
      <c r="AM101" s="20"/>
      <c r="AN101" s="20"/>
    </row>
    <row r="102" spans="2:40" hidden="1" outlineLevel="1" x14ac:dyDescent="0.25">
      <c r="B102" s="20" t="s">
        <v>634</v>
      </c>
      <c r="C102" s="44"/>
      <c r="D102" s="25">
        <f t="array" ref="D102">SUM(IF(Period=$A$2,IF(Site=$A$85,IF(Provider=$B102,G))))</f>
        <v>0</v>
      </c>
      <c r="E102" s="26">
        <f t="array" ref="E102">SUM(IF(Period=$A$2,IF(Site=$A$85,IF(Provider=$B102,H))))</f>
        <v>0</v>
      </c>
      <c r="F102" s="27">
        <f t="shared" si="31"/>
        <v>0</v>
      </c>
      <c r="G102" s="27">
        <f t="shared" si="24"/>
        <v>0</v>
      </c>
      <c r="H102" s="44"/>
      <c r="I102" s="25">
        <f t="array" ref="I102">SUM(IF(Period=$A$2,IF(Site=$A$85,IF(Provider=$B102,I))))</f>
        <v>0</v>
      </c>
      <c r="J102" s="26">
        <f t="array" ref="J102">SUM(IF(Period=$A$2,IF(Site=$A$85,IF(Provider=$B102,J))))</f>
        <v>0</v>
      </c>
      <c r="K102" s="27">
        <f t="shared" si="32"/>
        <v>0</v>
      </c>
      <c r="L102" s="27">
        <f t="shared" si="25"/>
        <v>0</v>
      </c>
      <c r="M102" s="44"/>
      <c r="N102" s="25">
        <f t="array" ref="N102">SUM(IF(Period=$A$2,IF(Site=$A$85,IF(Provider=$B102,K))))</f>
        <v>0</v>
      </c>
      <c r="O102" s="37">
        <f t="shared" si="26"/>
        <v>0</v>
      </c>
      <c r="P102" s="44"/>
      <c r="Q102" s="25">
        <f t="array" ref="Q102">SUM(IF(Period=$A$2,IF(Site=$A$85,IF(Provider=$B102,M))))</f>
        <v>0</v>
      </c>
      <c r="R102" s="26">
        <f t="array" ref="R102">SUM(IF(Period=$A$2,IF(Site=$A$85,IF(Provider=$B102,N))))</f>
        <v>0</v>
      </c>
      <c r="S102" s="27" t="e">
        <f t="shared" si="27"/>
        <v>#DIV/0!</v>
      </c>
      <c r="T102" s="27" t="e">
        <f t="shared" si="28"/>
        <v>#DIV/0!</v>
      </c>
      <c r="U102" s="20"/>
      <c r="V102" s="25">
        <f t="array" ref="V102">SUM(IF(Period=$A$2,IF(Site=$A$85,IF(Provider=$B102,P))))</f>
        <v>0</v>
      </c>
      <c r="W102" s="26">
        <f t="array" ref="W102">SUM(IF(Period=$A$2,IF(Site=$A$85,IF(Provider=$B102,Q))))</f>
        <v>0</v>
      </c>
      <c r="X102" s="27">
        <f t="shared" si="33"/>
        <v>0</v>
      </c>
      <c r="Y102" s="27">
        <f t="shared" si="29"/>
        <v>0</v>
      </c>
      <c r="Z102" s="44"/>
      <c r="AA102" s="25">
        <f t="array" ref="AA102">SUM(IF(Period=$A$2,IF(Site=$A$85,IF(Provider=$B102,G))))</f>
        <v>0</v>
      </c>
      <c r="AB102" s="26">
        <f t="array" ref="AB102">SUM(IF(Period=$A$2,IF(Site=$A$85,IF(Provider=$B102,H))))</f>
        <v>0</v>
      </c>
      <c r="AC102" s="27">
        <f t="shared" si="34"/>
        <v>0</v>
      </c>
      <c r="AD102" s="27">
        <f t="shared" si="30"/>
        <v>0</v>
      </c>
      <c r="AE102" s="44"/>
      <c r="AF102" s="20"/>
      <c r="AG102" s="20"/>
      <c r="AH102" s="20"/>
      <c r="AI102" s="20"/>
      <c r="AJ102" s="20"/>
      <c r="AK102" s="20"/>
      <c r="AL102" s="20"/>
      <c r="AM102" s="20"/>
      <c r="AN102" s="20"/>
    </row>
    <row r="103" spans="2:40" hidden="1" outlineLevel="1" x14ac:dyDescent="0.25">
      <c r="B103" s="20" t="s">
        <v>663</v>
      </c>
      <c r="C103" s="44"/>
      <c r="D103" s="25">
        <f t="array" ref="D103">SUM(IF(Period=$A$2,IF(Site=$A$85,IF(Provider=$B103,G))))</f>
        <v>0</v>
      </c>
      <c r="E103" s="26">
        <f t="array" ref="E103">SUM(IF(Period=$A$2,IF(Site=$A$85,IF(Provider=$B103,H))))</f>
        <v>0</v>
      </c>
      <c r="F103" s="27">
        <f t="shared" si="31"/>
        <v>0</v>
      </c>
      <c r="G103" s="27">
        <f t="shared" si="24"/>
        <v>0</v>
      </c>
      <c r="H103" s="44"/>
      <c r="I103" s="25">
        <f t="array" ref="I103">SUM(IF(Period=$A$2,IF(Site=$A$85,IF(Provider=$B103,I))))</f>
        <v>0</v>
      </c>
      <c r="J103" s="26">
        <f t="array" ref="J103">SUM(IF(Period=$A$2,IF(Site=$A$85,IF(Provider=$B103,J))))</f>
        <v>0</v>
      </c>
      <c r="K103" s="27">
        <f t="shared" si="32"/>
        <v>0</v>
      </c>
      <c r="L103" s="27">
        <f t="shared" si="25"/>
        <v>0</v>
      </c>
      <c r="M103" s="44"/>
      <c r="N103" s="25">
        <f t="array" ref="N103">SUM(IF(Period=$A$2,IF(Site=$A$85,IF(Provider=$B103,K))))</f>
        <v>0</v>
      </c>
      <c r="O103" s="37">
        <f t="shared" si="26"/>
        <v>0</v>
      </c>
      <c r="P103" s="44"/>
      <c r="Q103" s="25">
        <f t="array" ref="Q103">SUM(IF(Period=$A$2,IF(Site=$A$85,IF(Provider=$B103,M))))</f>
        <v>0</v>
      </c>
      <c r="R103" s="26">
        <f t="array" ref="R103">SUM(IF(Period=$A$2,IF(Site=$A$85,IF(Provider=$B103,N))))</f>
        <v>0</v>
      </c>
      <c r="S103" s="27" t="e">
        <f t="shared" si="27"/>
        <v>#DIV/0!</v>
      </c>
      <c r="T103" s="27" t="e">
        <f t="shared" si="28"/>
        <v>#DIV/0!</v>
      </c>
      <c r="U103" s="20"/>
      <c r="V103" s="25">
        <f t="array" ref="V103">SUM(IF(Period=$A$2,IF(Site=$A$85,IF(Provider=$B103,P))))</f>
        <v>0</v>
      </c>
      <c r="W103" s="26">
        <f t="array" ref="W103">SUM(IF(Period=$A$2,IF(Site=$A$85,IF(Provider=$B103,Q))))</f>
        <v>0</v>
      </c>
      <c r="X103" s="27">
        <f t="shared" si="33"/>
        <v>0</v>
      </c>
      <c r="Y103" s="27">
        <f t="shared" si="29"/>
        <v>0</v>
      </c>
      <c r="Z103" s="44"/>
      <c r="AA103" s="25">
        <f t="array" ref="AA103">SUM(IF(Period=$A$2,IF(Site=$A$85,IF(Provider=$B103,G))))</f>
        <v>0</v>
      </c>
      <c r="AB103" s="26">
        <f t="array" ref="AB103">SUM(IF(Period=$A$2,IF(Site=$A$85,IF(Provider=$B103,H))))</f>
        <v>0</v>
      </c>
      <c r="AC103" s="27">
        <f t="shared" si="34"/>
        <v>0</v>
      </c>
      <c r="AD103" s="27">
        <f t="shared" si="30"/>
        <v>0</v>
      </c>
      <c r="AE103" s="44"/>
      <c r="AF103" s="20"/>
      <c r="AG103" s="20"/>
      <c r="AH103" s="20"/>
      <c r="AI103" s="20"/>
      <c r="AJ103" s="20"/>
      <c r="AK103" s="20"/>
      <c r="AL103" s="20"/>
      <c r="AM103" s="20"/>
      <c r="AN103" s="20"/>
    </row>
    <row r="104" spans="2:40" hidden="1" outlineLevel="1" x14ac:dyDescent="0.25">
      <c r="B104" s="20" t="s">
        <v>652</v>
      </c>
      <c r="C104" s="44"/>
      <c r="D104" s="25">
        <f t="array" ref="D104">SUM(IF(Period=$A$2,IF(Site=$A$85,IF(Provider=$B104,G))))</f>
        <v>0</v>
      </c>
      <c r="E104" s="26">
        <f t="array" ref="E104">SUM(IF(Period=$A$2,IF(Site=$A$85,IF(Provider=$B104,H))))</f>
        <v>0</v>
      </c>
      <c r="F104" s="27">
        <f t="shared" si="31"/>
        <v>0</v>
      </c>
      <c r="G104" s="27">
        <f t="shared" si="24"/>
        <v>0</v>
      </c>
      <c r="H104" s="44"/>
      <c r="I104" s="25">
        <f t="array" ref="I104">SUM(IF(Period=$A$2,IF(Site=$A$85,IF(Provider=$B104,I))))</f>
        <v>0</v>
      </c>
      <c r="J104" s="26">
        <f t="array" ref="J104">SUM(IF(Period=$A$2,IF(Site=$A$85,IF(Provider=$B104,J))))</f>
        <v>0</v>
      </c>
      <c r="K104" s="27">
        <f t="shared" si="32"/>
        <v>0</v>
      </c>
      <c r="L104" s="27">
        <f t="shared" si="25"/>
        <v>0</v>
      </c>
      <c r="M104" s="44"/>
      <c r="N104" s="25">
        <f t="array" ref="N104">SUM(IF(Period=$A$2,IF(Site=$A$85,IF(Provider=$B104,K))))</f>
        <v>0</v>
      </c>
      <c r="O104" s="37">
        <f t="shared" si="26"/>
        <v>0</v>
      </c>
      <c r="P104" s="44"/>
      <c r="Q104" s="25">
        <f t="array" ref="Q104">SUM(IF(Period=$A$2,IF(Site=$A$85,IF(Provider=$B104,M))))</f>
        <v>0</v>
      </c>
      <c r="R104" s="26">
        <f t="array" ref="R104">SUM(IF(Period=$A$2,IF(Site=$A$85,IF(Provider=$B104,N))))</f>
        <v>0</v>
      </c>
      <c r="S104" s="27" t="e">
        <f t="shared" si="27"/>
        <v>#DIV/0!</v>
      </c>
      <c r="T104" s="27" t="e">
        <f t="shared" si="28"/>
        <v>#DIV/0!</v>
      </c>
      <c r="U104" s="20"/>
      <c r="V104" s="25">
        <f t="array" ref="V104">SUM(IF(Period=$A$2,IF(Site=$A$85,IF(Provider=$B104,P))))</f>
        <v>0</v>
      </c>
      <c r="W104" s="26">
        <f t="array" ref="W104">SUM(IF(Period=$A$2,IF(Site=$A$85,IF(Provider=$B104,Q))))</f>
        <v>0</v>
      </c>
      <c r="X104" s="27">
        <f t="shared" si="33"/>
        <v>0</v>
      </c>
      <c r="Y104" s="27">
        <f t="shared" si="29"/>
        <v>0</v>
      </c>
      <c r="Z104" s="44"/>
      <c r="AA104" s="25">
        <f t="array" ref="AA104">SUM(IF(Period=$A$2,IF(Site=$A$85,IF(Provider=$B104,G))))</f>
        <v>0</v>
      </c>
      <c r="AB104" s="26">
        <f t="array" ref="AB104">SUM(IF(Period=$A$2,IF(Site=$A$85,IF(Provider=$B104,H))))</f>
        <v>0</v>
      </c>
      <c r="AC104" s="27">
        <f t="shared" si="34"/>
        <v>0</v>
      </c>
      <c r="AD104" s="27">
        <f t="shared" si="30"/>
        <v>0</v>
      </c>
      <c r="AE104" s="44"/>
      <c r="AF104" s="20"/>
      <c r="AG104" s="20"/>
      <c r="AH104" s="20"/>
      <c r="AI104" s="20"/>
      <c r="AJ104" s="20"/>
      <c r="AK104" s="20"/>
      <c r="AL104" s="20"/>
      <c r="AM104" s="20"/>
      <c r="AN104" s="20"/>
    </row>
    <row r="105" spans="2:40" hidden="1" outlineLevel="1" x14ac:dyDescent="0.25">
      <c r="B105" s="20" t="s">
        <v>662</v>
      </c>
      <c r="C105" s="44"/>
      <c r="D105" s="25">
        <f t="array" ref="D105">SUM(IF(Period=$A$2,IF(Site=$A$85,IF(Provider=$B105,G))))</f>
        <v>45</v>
      </c>
      <c r="E105" s="26">
        <f t="array" ref="E105">SUM(IF(Period=$A$2,IF(Site=$A$85,IF(Provider=$B105,H))))</f>
        <v>2</v>
      </c>
      <c r="F105" s="27">
        <f t="shared" si="31"/>
        <v>9.6774193548387094E-2</v>
      </c>
      <c r="G105" s="27">
        <f t="shared" si="24"/>
        <v>4.6879883321179292E-3</v>
      </c>
      <c r="H105" s="44"/>
      <c r="I105" s="25">
        <f t="array" ref="I105">SUM(IF(Period=$A$2,IF(Site=$A$85,IF(Provider=$B105,I))))</f>
        <v>48</v>
      </c>
      <c r="J105" s="26">
        <f t="array" ref="J105">SUM(IF(Period=$A$2,IF(Site=$A$85,IF(Provider=$B105,J))))</f>
        <v>3.9166666666666665</v>
      </c>
      <c r="K105" s="27">
        <f t="shared" si="32"/>
        <v>0.19957537154989385</v>
      </c>
      <c r="L105" s="27">
        <f t="shared" si="25"/>
        <v>5.4450140469777279E-3</v>
      </c>
      <c r="M105" s="44"/>
      <c r="N105" s="25">
        <f t="array" ref="N105">SUM(IF(Period=$A$2,IF(Site=$A$85,IF(Provider=$B105,K))))</f>
        <v>0</v>
      </c>
      <c r="O105" s="37">
        <f t="shared" si="26"/>
        <v>0</v>
      </c>
      <c r="P105" s="44"/>
      <c r="Q105" s="25">
        <f t="array" ref="Q105">SUM(IF(Period=$A$2,IF(Site=$A$85,IF(Provider=$B105,M))))</f>
        <v>0</v>
      </c>
      <c r="R105" s="26">
        <f t="array" ref="R105">SUM(IF(Period=$A$2,IF(Site=$A$85,IF(Provider=$B105,N))))</f>
        <v>0</v>
      </c>
      <c r="S105" s="27" t="e">
        <f t="shared" si="27"/>
        <v>#DIV/0!</v>
      </c>
      <c r="T105" s="27" t="e">
        <f t="shared" si="28"/>
        <v>#DIV/0!</v>
      </c>
      <c r="U105" s="20"/>
      <c r="V105" s="25">
        <f t="array" ref="V105">SUM(IF(Period=$A$2,IF(Site=$A$85,IF(Provider=$B105,P))))</f>
        <v>38</v>
      </c>
      <c r="W105" s="26">
        <f t="array" ref="W105">SUM(IF(Period=$A$2,IF(Site=$A$85,IF(Provider=$B105,Q))))</f>
        <v>6</v>
      </c>
      <c r="X105" s="27">
        <f t="shared" si="33"/>
        <v>0.32157968970380818</v>
      </c>
      <c r="Y105" s="27">
        <f t="shared" si="29"/>
        <v>8.5008016106781995E-3</v>
      </c>
      <c r="Z105" s="44"/>
      <c r="AA105" s="25">
        <f t="array" ref="AA105">SUM(IF(Period=$A$2,IF(Site=$A$85,IF(Provider=$B105,G))))</f>
        <v>45</v>
      </c>
      <c r="AB105" s="26">
        <f t="array" ref="AB105">SUM(IF(Period=$A$2,IF(Site=$A$85,IF(Provider=$B105,H))))</f>
        <v>2</v>
      </c>
      <c r="AC105" s="27">
        <f t="shared" si="34"/>
        <v>9.6774193548387094E-2</v>
      </c>
      <c r="AD105" s="27">
        <f t="shared" si="30"/>
        <v>4.6879883321179292E-3</v>
      </c>
      <c r="AE105" s="44"/>
      <c r="AF105" s="20"/>
      <c r="AG105" s="20"/>
      <c r="AH105" s="20"/>
      <c r="AI105" s="20"/>
      <c r="AJ105" s="20"/>
      <c r="AK105" s="20"/>
      <c r="AL105" s="20"/>
      <c r="AM105" s="20"/>
      <c r="AN105" s="20"/>
    </row>
    <row r="106" spans="2:40" hidden="1" outlineLevel="1" x14ac:dyDescent="0.25">
      <c r="B106" s="20" t="s">
        <v>1049</v>
      </c>
      <c r="C106" s="44"/>
      <c r="D106" s="25">
        <f t="array" ref="D106">SUM(IF(Period=$A$2,IF(Site=$A$85,IF(Provider=$B106,G))))</f>
        <v>0</v>
      </c>
      <c r="E106" s="26">
        <f t="array" ref="E106">SUM(IF(Period=$A$2,IF(Site=$A$85,IF(Provider=$B106,H))))</f>
        <v>0</v>
      </c>
      <c r="F106" s="27">
        <f t="shared" si="31"/>
        <v>0</v>
      </c>
      <c r="G106" s="27">
        <f t="shared" si="24"/>
        <v>0</v>
      </c>
      <c r="H106" s="44"/>
      <c r="I106" s="25">
        <f t="array" ref="I106">SUM(IF(Period=$A$2,IF(Site=$A$85,IF(Provider=$B106,I))))</f>
        <v>0</v>
      </c>
      <c r="J106" s="26">
        <f t="array" ref="J106">SUM(IF(Period=$A$2,IF(Site=$A$85,IF(Provider=$B106,J))))</f>
        <v>0</v>
      </c>
      <c r="K106" s="27">
        <f t="shared" si="32"/>
        <v>0</v>
      </c>
      <c r="L106" s="27">
        <f t="shared" si="25"/>
        <v>0</v>
      </c>
      <c r="M106" s="44"/>
      <c r="N106" s="25">
        <f t="array" ref="N106">SUM(IF(Period=$A$2,IF(Site=$A$85,IF(Provider=$B106,K))))</f>
        <v>0</v>
      </c>
      <c r="O106" s="37">
        <f t="shared" si="26"/>
        <v>0</v>
      </c>
      <c r="P106" s="44"/>
      <c r="Q106" s="25">
        <f t="array" ref="Q106">SUM(IF(Period=$A$2,IF(Site=$A$85,IF(Provider=$B106,M))))</f>
        <v>0</v>
      </c>
      <c r="R106" s="26">
        <f t="array" ref="R106">SUM(IF(Period=$A$2,IF(Site=$A$85,IF(Provider=$B106,N))))</f>
        <v>0</v>
      </c>
      <c r="S106" s="27" t="e">
        <f t="shared" si="27"/>
        <v>#DIV/0!</v>
      </c>
      <c r="T106" s="27" t="e">
        <f t="shared" si="28"/>
        <v>#DIV/0!</v>
      </c>
      <c r="U106" s="20"/>
      <c r="V106" s="25">
        <f t="array" ref="V106">SUM(IF(Period=$A$2,IF(Site=$A$85,IF(Provider=$B106,P))))</f>
        <v>0</v>
      </c>
      <c r="W106" s="26">
        <f t="array" ref="W106">SUM(IF(Period=$A$2,IF(Site=$A$85,IF(Provider=$B106,Q))))</f>
        <v>0</v>
      </c>
      <c r="X106" s="27">
        <f t="shared" si="33"/>
        <v>0</v>
      </c>
      <c r="Y106" s="27">
        <f t="shared" si="29"/>
        <v>0</v>
      </c>
      <c r="Z106" s="44"/>
      <c r="AA106" s="25">
        <f t="array" ref="AA106">SUM(IF(Period=$A$2,IF(Site=$A$85,IF(Provider=$B106,G))))</f>
        <v>0</v>
      </c>
      <c r="AB106" s="26">
        <f t="array" ref="AB106">SUM(IF(Period=$A$2,IF(Site=$A$85,IF(Provider=$B106,H))))</f>
        <v>0</v>
      </c>
      <c r="AC106" s="27">
        <f t="shared" si="34"/>
        <v>0</v>
      </c>
      <c r="AD106" s="27">
        <f t="shared" si="30"/>
        <v>0</v>
      </c>
      <c r="AE106" s="44"/>
      <c r="AF106" s="20"/>
      <c r="AG106" s="20"/>
      <c r="AH106" s="20"/>
      <c r="AI106" s="20"/>
      <c r="AJ106" s="20"/>
      <c r="AK106" s="20"/>
      <c r="AL106" s="20"/>
      <c r="AM106" s="20"/>
      <c r="AN106" s="20"/>
    </row>
    <row r="107" spans="2:40" hidden="1" outlineLevel="1" x14ac:dyDescent="0.25">
      <c r="B107" s="20" t="s">
        <v>744</v>
      </c>
      <c r="C107" s="44"/>
      <c r="D107" s="25">
        <f t="array" ref="D107">SUM(IF(Period=$A$2,IF(Site=$A$85,IF(Provider=$B107,G))))</f>
        <v>0</v>
      </c>
      <c r="E107" s="26">
        <f t="array" ref="E107">SUM(IF(Period=$A$2,IF(Site=$A$85,IF(Provider=$B107,H))))</f>
        <v>0</v>
      </c>
      <c r="F107" s="27">
        <f t="shared" si="31"/>
        <v>0</v>
      </c>
      <c r="G107" s="27">
        <f t="shared" si="24"/>
        <v>0</v>
      </c>
      <c r="H107" s="44"/>
      <c r="I107" s="25">
        <f t="array" ref="I107">SUM(IF(Period=$A$2,IF(Site=$A$85,IF(Provider=$B107,I))))</f>
        <v>0</v>
      </c>
      <c r="J107" s="26">
        <f t="array" ref="J107">SUM(IF(Period=$A$2,IF(Site=$A$85,IF(Provider=$B107,J))))</f>
        <v>0</v>
      </c>
      <c r="K107" s="27">
        <f t="shared" si="32"/>
        <v>0</v>
      </c>
      <c r="L107" s="27">
        <f t="shared" si="25"/>
        <v>0</v>
      </c>
      <c r="M107" s="44"/>
      <c r="N107" s="25">
        <f t="array" ref="N107">SUM(IF(Period=$A$2,IF(Site=$A$85,IF(Provider=$B107,K))))</f>
        <v>0</v>
      </c>
      <c r="O107" s="37">
        <f t="shared" si="26"/>
        <v>0</v>
      </c>
      <c r="P107" s="44"/>
      <c r="Q107" s="25">
        <f t="array" ref="Q107">SUM(IF(Period=$A$2,IF(Site=$A$85,IF(Provider=$B107,M))))</f>
        <v>0</v>
      </c>
      <c r="R107" s="26">
        <f t="array" ref="R107">SUM(IF(Period=$A$2,IF(Site=$A$85,IF(Provider=$B107,N))))</f>
        <v>0</v>
      </c>
      <c r="S107" s="27" t="e">
        <f t="shared" si="27"/>
        <v>#DIV/0!</v>
      </c>
      <c r="T107" s="27" t="e">
        <f t="shared" si="28"/>
        <v>#DIV/0!</v>
      </c>
      <c r="U107" s="20"/>
      <c r="V107" s="25">
        <f t="array" ref="V107">SUM(IF(Period=$A$2,IF(Site=$A$85,IF(Provider=$B107,P))))</f>
        <v>0</v>
      </c>
      <c r="W107" s="26">
        <f t="array" ref="W107">SUM(IF(Period=$A$2,IF(Site=$A$85,IF(Provider=$B107,Q))))</f>
        <v>0</v>
      </c>
      <c r="X107" s="27">
        <f t="shared" si="33"/>
        <v>0</v>
      </c>
      <c r="Y107" s="27">
        <f t="shared" si="29"/>
        <v>0</v>
      </c>
      <c r="Z107" s="44"/>
      <c r="AA107" s="25">
        <f t="array" ref="AA107">SUM(IF(Period=$A$2,IF(Site=$A$85,IF(Provider=$B107,G))))</f>
        <v>0</v>
      </c>
      <c r="AB107" s="26">
        <f t="array" ref="AB107">SUM(IF(Period=$A$2,IF(Site=$A$85,IF(Provider=$B107,H))))</f>
        <v>0</v>
      </c>
      <c r="AC107" s="27">
        <f t="shared" si="34"/>
        <v>0</v>
      </c>
      <c r="AD107" s="27">
        <f t="shared" si="30"/>
        <v>0</v>
      </c>
      <c r="AE107" s="44"/>
      <c r="AF107" s="20"/>
      <c r="AG107" s="20"/>
      <c r="AH107" s="20"/>
      <c r="AI107" s="20"/>
      <c r="AJ107" s="20"/>
      <c r="AK107" s="20"/>
      <c r="AL107" s="20"/>
      <c r="AM107" s="20"/>
      <c r="AN107" s="20"/>
    </row>
    <row r="108" spans="2:40" hidden="1" outlineLevel="1" x14ac:dyDescent="0.25">
      <c r="B108" s="20" t="s">
        <v>843</v>
      </c>
      <c r="C108" s="44"/>
      <c r="D108" s="25">
        <f t="array" ref="D108">SUM(IF(Period=$A$2,IF(Site=$A$85,IF(Provider=$B108,G))))</f>
        <v>0</v>
      </c>
      <c r="E108" s="26">
        <f t="array" ref="E108">SUM(IF(Period=$A$2,IF(Site=$A$85,IF(Provider=$B108,H))))</f>
        <v>0</v>
      </c>
      <c r="F108" s="27">
        <f t="shared" si="31"/>
        <v>0</v>
      </c>
      <c r="G108" s="27">
        <f t="shared" si="24"/>
        <v>0</v>
      </c>
      <c r="H108" s="44"/>
      <c r="I108" s="25">
        <f t="array" ref="I108">SUM(IF(Period=$A$2,IF(Site=$A$85,IF(Provider=$B108,I))))</f>
        <v>0</v>
      </c>
      <c r="J108" s="26">
        <f t="array" ref="J108">SUM(IF(Period=$A$2,IF(Site=$A$85,IF(Provider=$B108,J))))</f>
        <v>0</v>
      </c>
      <c r="K108" s="27">
        <f t="shared" si="32"/>
        <v>0</v>
      </c>
      <c r="L108" s="27">
        <f t="shared" si="25"/>
        <v>0</v>
      </c>
      <c r="M108" s="44"/>
      <c r="N108" s="25">
        <f t="array" ref="N108">SUM(IF(Period=$A$2,IF(Site=$A$85,IF(Provider=$B108,K))))</f>
        <v>0</v>
      </c>
      <c r="O108" s="37">
        <f t="shared" si="26"/>
        <v>0</v>
      </c>
      <c r="P108" s="44"/>
      <c r="Q108" s="25">
        <f t="array" ref="Q108">SUM(IF(Period=$A$2,IF(Site=$A$85,IF(Provider=$B108,M))))</f>
        <v>0</v>
      </c>
      <c r="R108" s="26">
        <f t="array" ref="R108">SUM(IF(Period=$A$2,IF(Site=$A$85,IF(Provider=$B108,N))))</f>
        <v>0</v>
      </c>
      <c r="S108" s="27" t="e">
        <f t="shared" si="27"/>
        <v>#DIV/0!</v>
      </c>
      <c r="T108" s="27" t="e">
        <f t="shared" si="28"/>
        <v>#DIV/0!</v>
      </c>
      <c r="U108" s="20"/>
      <c r="V108" s="25">
        <f t="array" ref="V108">SUM(IF(Period=$A$2,IF(Site=$A$85,IF(Provider=$B108,P))))</f>
        <v>0</v>
      </c>
      <c r="W108" s="26">
        <f t="array" ref="W108">SUM(IF(Period=$A$2,IF(Site=$A$85,IF(Provider=$B108,Q))))</f>
        <v>0</v>
      </c>
      <c r="X108" s="27">
        <f t="shared" si="33"/>
        <v>0</v>
      </c>
      <c r="Y108" s="27">
        <f t="shared" si="29"/>
        <v>0</v>
      </c>
      <c r="Z108" s="44"/>
      <c r="AA108" s="25">
        <f t="array" ref="AA108">SUM(IF(Period=$A$2,IF(Site=$A$85,IF(Provider=$B108,G))))</f>
        <v>0</v>
      </c>
      <c r="AB108" s="26">
        <f t="array" ref="AB108">SUM(IF(Period=$A$2,IF(Site=$A$85,IF(Provider=$B108,H))))</f>
        <v>0</v>
      </c>
      <c r="AC108" s="27">
        <f t="shared" si="34"/>
        <v>0</v>
      </c>
      <c r="AD108" s="27">
        <f t="shared" si="30"/>
        <v>0</v>
      </c>
      <c r="AE108" s="44"/>
      <c r="AF108" s="20"/>
      <c r="AG108" s="20"/>
      <c r="AH108" s="20"/>
      <c r="AI108" s="20"/>
      <c r="AJ108" s="20"/>
      <c r="AK108" s="20"/>
      <c r="AL108" s="20"/>
      <c r="AM108" s="20"/>
      <c r="AN108" s="20"/>
    </row>
    <row r="109" spans="2:40" hidden="1" outlineLevel="1" x14ac:dyDescent="0.25">
      <c r="B109" s="20" t="s">
        <v>869</v>
      </c>
      <c r="C109" s="44"/>
      <c r="D109" s="25">
        <f t="array" ref="D109">SUM(IF(Period=$A$2,IF(Site=$A$85,IF(Provider=$B109,G))))</f>
        <v>0</v>
      </c>
      <c r="E109" s="26">
        <f t="array" ref="E109">SUM(IF(Period=$A$2,IF(Site=$A$85,IF(Provider=$B109,H))))</f>
        <v>0</v>
      </c>
      <c r="F109" s="27">
        <f t="shared" si="31"/>
        <v>0</v>
      </c>
      <c r="G109" s="27">
        <f t="shared" si="24"/>
        <v>0</v>
      </c>
      <c r="H109" s="44"/>
      <c r="I109" s="25">
        <f t="array" ref="I109">SUM(IF(Period=$A$2,IF(Site=$A$85,IF(Provider=$B109,I))))</f>
        <v>0</v>
      </c>
      <c r="J109" s="26">
        <f t="array" ref="J109">SUM(IF(Period=$A$2,IF(Site=$A$85,IF(Provider=$B109,J))))</f>
        <v>0</v>
      </c>
      <c r="K109" s="27">
        <f t="shared" si="32"/>
        <v>0</v>
      </c>
      <c r="L109" s="27">
        <f t="shared" si="25"/>
        <v>0</v>
      </c>
      <c r="M109" s="44"/>
      <c r="N109" s="25">
        <f t="array" ref="N109">SUM(IF(Period=$A$2,IF(Site=$A$85,IF(Provider=$B109,K))))</f>
        <v>0</v>
      </c>
      <c r="O109" s="37">
        <f t="shared" si="26"/>
        <v>0</v>
      </c>
      <c r="P109" s="44"/>
      <c r="Q109" s="25">
        <f t="array" ref="Q109">SUM(IF(Period=$A$2,IF(Site=$A$85,IF(Provider=$B109,M))))</f>
        <v>0</v>
      </c>
      <c r="R109" s="26">
        <f t="array" ref="R109">SUM(IF(Period=$A$2,IF(Site=$A$85,IF(Provider=$B109,N))))</f>
        <v>0</v>
      </c>
      <c r="S109" s="27" t="e">
        <f t="shared" si="27"/>
        <v>#DIV/0!</v>
      </c>
      <c r="T109" s="27" t="e">
        <f t="shared" si="28"/>
        <v>#DIV/0!</v>
      </c>
      <c r="U109" s="20"/>
      <c r="V109" s="25">
        <f t="array" ref="V109">SUM(IF(Period=$A$2,IF(Site=$A$85,IF(Provider=$B109,P))))</f>
        <v>0</v>
      </c>
      <c r="W109" s="26">
        <f t="array" ref="W109">SUM(IF(Period=$A$2,IF(Site=$A$85,IF(Provider=$B109,Q))))</f>
        <v>0</v>
      </c>
      <c r="X109" s="27">
        <f t="shared" si="33"/>
        <v>0</v>
      </c>
      <c r="Y109" s="27">
        <f t="shared" si="29"/>
        <v>0</v>
      </c>
      <c r="Z109" s="44"/>
      <c r="AA109" s="25">
        <f t="array" ref="AA109">SUM(IF(Period=$A$2,IF(Site=$A$85,IF(Provider=$B109,G))))</f>
        <v>0</v>
      </c>
      <c r="AB109" s="26">
        <f t="array" ref="AB109">SUM(IF(Period=$A$2,IF(Site=$A$85,IF(Provider=$B109,H))))</f>
        <v>0</v>
      </c>
      <c r="AC109" s="27">
        <f t="shared" si="34"/>
        <v>0</v>
      </c>
      <c r="AD109" s="27">
        <f t="shared" si="30"/>
        <v>0</v>
      </c>
      <c r="AE109" s="44"/>
      <c r="AF109" s="20"/>
      <c r="AG109" s="20"/>
      <c r="AH109" s="20"/>
      <c r="AI109" s="20"/>
      <c r="AJ109" s="20"/>
      <c r="AK109" s="20"/>
      <c r="AL109" s="20"/>
      <c r="AM109" s="20"/>
      <c r="AN109" s="20"/>
    </row>
    <row r="110" spans="2:40" hidden="1" outlineLevel="1" x14ac:dyDescent="0.25">
      <c r="B110" s="20" t="s">
        <v>682</v>
      </c>
      <c r="C110" s="44"/>
      <c r="D110" s="25">
        <f t="array" ref="D110">SUM(IF(Period=$A$2,IF(Site=$A$85,IF(Provider=$B110,G))))</f>
        <v>1</v>
      </c>
      <c r="E110" s="26">
        <f t="array" ref="E110">SUM(IF(Period=$A$2,IF(Site=$A$85,IF(Provider=$B110,H))))</f>
        <v>0</v>
      </c>
      <c r="F110" s="27">
        <f t="shared" si="31"/>
        <v>0</v>
      </c>
      <c r="G110" s="27">
        <f t="shared" si="24"/>
        <v>0</v>
      </c>
      <c r="H110" s="44"/>
      <c r="I110" s="25">
        <f t="array" ref="I110">SUM(IF(Period=$A$2,IF(Site=$A$85,IF(Provider=$B110,I))))</f>
        <v>1</v>
      </c>
      <c r="J110" s="26">
        <f t="array" ref="J110">SUM(IF(Period=$A$2,IF(Site=$A$85,IF(Provider=$B110,J))))</f>
        <v>1</v>
      </c>
      <c r="K110" s="27">
        <f t="shared" si="32"/>
        <v>1.0615711252653928E-3</v>
      </c>
      <c r="L110" s="27">
        <f t="shared" si="25"/>
        <v>2.8962840675413443E-5</v>
      </c>
      <c r="M110" s="44"/>
      <c r="N110" s="25">
        <f t="array" ref="N110">SUM(IF(Period=$A$2,IF(Site=$A$85,IF(Provider=$B110,K))))</f>
        <v>0</v>
      </c>
      <c r="O110" s="37">
        <f t="shared" si="26"/>
        <v>0</v>
      </c>
      <c r="P110" s="44"/>
      <c r="Q110" s="25">
        <f t="array" ref="Q110">SUM(IF(Period=$A$2,IF(Site=$A$85,IF(Provider=$B110,M))))</f>
        <v>0</v>
      </c>
      <c r="R110" s="26">
        <f t="array" ref="R110">SUM(IF(Period=$A$2,IF(Site=$A$85,IF(Provider=$B110,N))))</f>
        <v>0</v>
      </c>
      <c r="S110" s="27" t="e">
        <f t="shared" si="27"/>
        <v>#DIV/0!</v>
      </c>
      <c r="T110" s="27" t="e">
        <f t="shared" si="28"/>
        <v>#DIV/0!</v>
      </c>
      <c r="U110" s="20"/>
      <c r="V110" s="25">
        <f t="array" ref="V110">SUM(IF(Period=$A$2,IF(Site=$A$85,IF(Provider=$B110,P))))</f>
        <v>1</v>
      </c>
      <c r="W110" s="26">
        <f t="array" ref="W110">SUM(IF(Period=$A$2,IF(Site=$A$85,IF(Provider=$B110,Q))))</f>
        <v>11</v>
      </c>
      <c r="X110" s="27">
        <f t="shared" si="33"/>
        <v>1.5514809590973202E-2</v>
      </c>
      <c r="Y110" s="27">
        <f t="shared" si="29"/>
        <v>4.1012639349763245E-4</v>
      </c>
      <c r="Z110" s="44"/>
      <c r="AA110" s="25">
        <f t="array" ref="AA110">SUM(IF(Period=$A$2,IF(Site=$A$85,IF(Provider=$B110,G))))</f>
        <v>1</v>
      </c>
      <c r="AB110" s="26">
        <f t="array" ref="AB110">SUM(IF(Period=$A$2,IF(Site=$A$85,IF(Provider=$B110,H))))</f>
        <v>0</v>
      </c>
      <c r="AC110" s="27">
        <f t="shared" si="34"/>
        <v>0</v>
      </c>
      <c r="AD110" s="27">
        <f t="shared" si="30"/>
        <v>0</v>
      </c>
      <c r="AE110" s="44"/>
      <c r="AF110" s="20"/>
      <c r="AG110" s="20"/>
      <c r="AH110" s="20"/>
      <c r="AI110" s="20"/>
      <c r="AJ110" s="20"/>
      <c r="AK110" s="20"/>
      <c r="AL110" s="20"/>
      <c r="AM110" s="20"/>
      <c r="AN110" s="20"/>
    </row>
    <row r="111" spans="2:40" hidden="1" outlineLevel="1" x14ac:dyDescent="0.25">
      <c r="B111" s="20" t="s">
        <v>680</v>
      </c>
      <c r="C111" s="44"/>
      <c r="D111" s="25">
        <f t="array" ref="D111">SUM(IF(Period=$A$2,IF(Site=$A$85,IF(Provider=$B111,G))))</f>
        <v>105</v>
      </c>
      <c r="E111" s="26">
        <f t="array" ref="E111">SUM(IF(Period=$A$2,IF(Site=$A$85,IF(Provider=$B111,H))))</f>
        <v>2</v>
      </c>
      <c r="F111" s="27">
        <f t="shared" si="31"/>
        <v>0.22580645161290322</v>
      </c>
      <c r="G111" s="27">
        <f t="shared" si="24"/>
        <v>1.0938639441608502E-2</v>
      </c>
      <c r="H111" s="44"/>
      <c r="I111" s="25">
        <f t="array" ref="I111">SUM(IF(Period=$A$2,IF(Site=$A$85,IF(Provider=$B111,I))))</f>
        <v>105</v>
      </c>
      <c r="J111" s="26">
        <f t="array" ref="J111">SUM(IF(Period=$A$2,IF(Site=$A$85,IF(Provider=$B111,J))))</f>
        <v>3.8095238095238093</v>
      </c>
      <c r="K111" s="27">
        <f t="shared" si="32"/>
        <v>0.42462845010615707</v>
      </c>
      <c r="L111" s="27">
        <f t="shared" si="25"/>
        <v>1.1585136270165377E-2</v>
      </c>
      <c r="M111" s="44"/>
      <c r="N111" s="25">
        <f t="array" ref="N111">SUM(IF(Period=$A$2,IF(Site=$A$85,IF(Provider=$B111,K))))</f>
        <v>8</v>
      </c>
      <c r="O111" s="37">
        <f t="shared" si="26"/>
        <v>7.6190476190476197E-2</v>
      </c>
      <c r="P111" s="44"/>
      <c r="Q111" s="25">
        <f t="array" ref="Q111">SUM(IF(Period=$A$2,IF(Site=$A$85,IF(Provider=$B111,M))))</f>
        <v>0</v>
      </c>
      <c r="R111" s="26">
        <f t="array" ref="R111">SUM(IF(Period=$A$2,IF(Site=$A$85,IF(Provider=$B111,N))))</f>
        <v>0</v>
      </c>
      <c r="S111" s="27" t="e">
        <f t="shared" si="27"/>
        <v>#DIV/0!</v>
      </c>
      <c r="T111" s="27" t="e">
        <f t="shared" si="28"/>
        <v>#DIV/0!</v>
      </c>
      <c r="U111" s="20"/>
      <c r="V111" s="25">
        <f t="array" ref="V111">SUM(IF(Period=$A$2,IF(Site=$A$85,IF(Provider=$B111,P))))</f>
        <v>73</v>
      </c>
      <c r="W111" s="26">
        <f t="array" ref="W111">SUM(IF(Period=$A$2,IF(Site=$A$85,IF(Provider=$B111,Q))))</f>
        <v>11</v>
      </c>
      <c r="X111" s="27">
        <f t="shared" si="33"/>
        <v>1.1325811001410437</v>
      </c>
      <c r="Y111" s="27">
        <f t="shared" si="29"/>
        <v>2.9939226725327169E-2</v>
      </c>
      <c r="Z111" s="44"/>
      <c r="AA111" s="25">
        <f t="array" ref="AA111">SUM(IF(Period=$A$2,IF(Site=$A$85,IF(Provider=$B111,G))))</f>
        <v>105</v>
      </c>
      <c r="AB111" s="26">
        <f t="array" ref="AB111">SUM(IF(Period=$A$2,IF(Site=$A$85,IF(Provider=$B111,H))))</f>
        <v>2</v>
      </c>
      <c r="AC111" s="27">
        <f t="shared" si="34"/>
        <v>0.22580645161290322</v>
      </c>
      <c r="AD111" s="27">
        <f t="shared" si="30"/>
        <v>1.0938639441608502E-2</v>
      </c>
      <c r="AE111" s="44"/>
      <c r="AF111" s="20"/>
      <c r="AG111" s="20"/>
      <c r="AH111" s="20"/>
      <c r="AI111" s="20"/>
      <c r="AJ111" s="20"/>
      <c r="AK111" s="20"/>
      <c r="AL111" s="20"/>
      <c r="AM111" s="20"/>
      <c r="AN111" s="20"/>
    </row>
    <row r="112" spans="2:40" hidden="1" outlineLevel="1" x14ac:dyDescent="0.25">
      <c r="B112" s="20" t="s">
        <v>683</v>
      </c>
      <c r="C112" s="44"/>
      <c r="D112" s="25">
        <f t="array" ref="D112">SUM(IF(Period=$A$2,IF(Site=$A$85,IF(Provider=$B112,G))))</f>
        <v>1</v>
      </c>
      <c r="E112" s="26">
        <f t="array" ref="E112">SUM(IF(Period=$A$2,IF(Site=$A$85,IF(Provider=$B112,H))))</f>
        <v>0</v>
      </c>
      <c r="F112" s="27">
        <f t="shared" si="31"/>
        <v>0</v>
      </c>
      <c r="G112" s="27">
        <f t="shared" si="24"/>
        <v>0</v>
      </c>
      <c r="H112" s="44"/>
      <c r="I112" s="25">
        <f t="array" ref="I112">SUM(IF(Period=$A$2,IF(Site=$A$85,IF(Provider=$B112,I))))</f>
        <v>1</v>
      </c>
      <c r="J112" s="26">
        <f t="array" ref="J112">SUM(IF(Period=$A$2,IF(Site=$A$85,IF(Provider=$B112,J))))</f>
        <v>2</v>
      </c>
      <c r="K112" s="27">
        <f t="shared" si="32"/>
        <v>2.1231422505307855E-3</v>
      </c>
      <c r="L112" s="27">
        <f t="shared" si="25"/>
        <v>5.7925681350826886E-5</v>
      </c>
      <c r="M112" s="44"/>
      <c r="N112" s="25">
        <f t="array" ref="N112">SUM(IF(Period=$A$2,IF(Site=$A$85,IF(Provider=$B112,K))))</f>
        <v>0</v>
      </c>
      <c r="O112" s="37">
        <f t="shared" si="26"/>
        <v>0</v>
      </c>
      <c r="P112" s="44"/>
      <c r="Q112" s="25">
        <f t="array" ref="Q112">SUM(IF(Period=$A$2,IF(Site=$A$85,IF(Provider=$B112,M))))</f>
        <v>0</v>
      </c>
      <c r="R112" s="26">
        <f t="array" ref="R112">SUM(IF(Period=$A$2,IF(Site=$A$85,IF(Provider=$B112,N))))</f>
        <v>0</v>
      </c>
      <c r="S112" s="27" t="e">
        <f t="shared" si="27"/>
        <v>#DIV/0!</v>
      </c>
      <c r="T112" s="27" t="e">
        <f t="shared" si="28"/>
        <v>#DIV/0!</v>
      </c>
      <c r="U112" s="20"/>
      <c r="V112" s="25">
        <f t="array" ref="V112">SUM(IF(Period=$A$2,IF(Site=$A$85,IF(Provider=$B112,P))))</f>
        <v>0</v>
      </c>
      <c r="W112" s="26">
        <f t="array" ref="W112">SUM(IF(Period=$A$2,IF(Site=$A$85,IF(Provider=$B112,Q))))</f>
        <v>0</v>
      </c>
      <c r="X112" s="27">
        <f t="shared" si="33"/>
        <v>0</v>
      </c>
      <c r="Y112" s="27">
        <f t="shared" si="29"/>
        <v>0</v>
      </c>
      <c r="Z112" s="44"/>
      <c r="AA112" s="25">
        <f t="array" ref="AA112">SUM(IF(Period=$A$2,IF(Site=$A$85,IF(Provider=$B112,G))))</f>
        <v>1</v>
      </c>
      <c r="AB112" s="26">
        <f t="array" ref="AB112">SUM(IF(Period=$A$2,IF(Site=$A$85,IF(Provider=$B112,H))))</f>
        <v>0</v>
      </c>
      <c r="AC112" s="27">
        <f t="shared" si="34"/>
        <v>0</v>
      </c>
      <c r="AD112" s="27">
        <f t="shared" si="30"/>
        <v>0</v>
      </c>
      <c r="AE112" s="44"/>
      <c r="AF112" s="20"/>
      <c r="AG112" s="20"/>
      <c r="AH112" s="20"/>
      <c r="AI112" s="20"/>
      <c r="AJ112" s="20"/>
      <c r="AK112" s="20"/>
      <c r="AL112" s="20"/>
      <c r="AM112" s="20"/>
      <c r="AN112" s="20"/>
    </row>
    <row r="113" spans="2:40" hidden="1" outlineLevel="1" x14ac:dyDescent="0.25">
      <c r="B113" s="20" t="s">
        <v>816</v>
      </c>
      <c r="C113" s="44"/>
      <c r="D113" s="25">
        <f t="array" ref="D113">SUM(IF(Period=$A$2,IF(Site=$A$85,IF(Provider=$B113,G))))</f>
        <v>0</v>
      </c>
      <c r="E113" s="26">
        <f t="array" ref="E113">SUM(IF(Period=$A$2,IF(Site=$A$85,IF(Provider=$B113,H))))</f>
        <v>0</v>
      </c>
      <c r="F113" s="27">
        <f t="shared" si="31"/>
        <v>0</v>
      </c>
      <c r="G113" s="27">
        <f t="shared" si="24"/>
        <v>0</v>
      </c>
      <c r="H113" s="44"/>
      <c r="I113" s="25">
        <f t="array" ref="I113">SUM(IF(Period=$A$2,IF(Site=$A$85,IF(Provider=$B113,I))))</f>
        <v>0</v>
      </c>
      <c r="J113" s="26">
        <f t="array" ref="J113">SUM(IF(Period=$A$2,IF(Site=$A$85,IF(Provider=$B113,J))))</f>
        <v>0</v>
      </c>
      <c r="K113" s="27">
        <f t="shared" si="32"/>
        <v>0</v>
      </c>
      <c r="L113" s="27">
        <f t="shared" si="25"/>
        <v>0</v>
      </c>
      <c r="M113" s="44"/>
      <c r="N113" s="25">
        <f t="array" ref="N113">SUM(IF(Period=$A$2,IF(Site=$A$85,IF(Provider=$B113,K))))</f>
        <v>0</v>
      </c>
      <c r="O113" s="37">
        <f t="shared" si="26"/>
        <v>0</v>
      </c>
      <c r="P113" s="44"/>
      <c r="Q113" s="25">
        <f t="array" ref="Q113">SUM(IF(Period=$A$2,IF(Site=$A$85,IF(Provider=$B113,M))))</f>
        <v>0</v>
      </c>
      <c r="R113" s="26">
        <f t="array" ref="R113">SUM(IF(Period=$A$2,IF(Site=$A$85,IF(Provider=$B113,N))))</f>
        <v>0</v>
      </c>
      <c r="S113" s="27" t="e">
        <f t="shared" si="27"/>
        <v>#DIV/0!</v>
      </c>
      <c r="T113" s="27" t="e">
        <f t="shared" si="28"/>
        <v>#DIV/0!</v>
      </c>
      <c r="U113" s="20"/>
      <c r="V113" s="25">
        <f t="array" ref="V113">SUM(IF(Period=$A$2,IF(Site=$A$85,IF(Provider=$B113,P))))</f>
        <v>0</v>
      </c>
      <c r="W113" s="26">
        <f t="array" ref="W113">SUM(IF(Period=$A$2,IF(Site=$A$85,IF(Provider=$B113,Q))))</f>
        <v>0</v>
      </c>
      <c r="X113" s="27">
        <f t="shared" si="33"/>
        <v>0</v>
      </c>
      <c r="Y113" s="27">
        <f t="shared" si="29"/>
        <v>0</v>
      </c>
      <c r="Z113" s="44"/>
      <c r="AA113" s="25">
        <f t="array" ref="AA113">SUM(IF(Period=$A$2,IF(Site=$A$85,IF(Provider=$B113,G))))</f>
        <v>0</v>
      </c>
      <c r="AB113" s="26">
        <f t="array" ref="AB113">SUM(IF(Period=$A$2,IF(Site=$A$85,IF(Provider=$B113,H))))</f>
        <v>0</v>
      </c>
      <c r="AC113" s="27">
        <f t="shared" si="34"/>
        <v>0</v>
      </c>
      <c r="AD113" s="27">
        <f t="shared" si="30"/>
        <v>0</v>
      </c>
      <c r="AE113" s="44"/>
      <c r="AF113" s="20"/>
      <c r="AG113" s="20"/>
      <c r="AH113" s="20"/>
      <c r="AI113" s="20"/>
      <c r="AJ113" s="20"/>
      <c r="AK113" s="20"/>
      <c r="AL113" s="20"/>
      <c r="AM113" s="20"/>
      <c r="AN113" s="20"/>
    </row>
    <row r="114" spans="2:40" hidden="1" outlineLevel="1" x14ac:dyDescent="0.25">
      <c r="B114" s="20" t="s">
        <v>679</v>
      </c>
      <c r="C114" s="44"/>
      <c r="D114" s="25">
        <f t="array" ref="D114">SUM(IF(Period=$A$2,IF(Site=$A$85,IF(Provider=$B114,G))))</f>
        <v>107</v>
      </c>
      <c r="E114" s="26">
        <f t="array" ref="E114">SUM(IF(Period=$A$2,IF(Site=$A$85,IF(Provider=$B114,H))))</f>
        <v>9</v>
      </c>
      <c r="F114" s="27">
        <f t="shared" si="31"/>
        <v>1.0354838709677419</v>
      </c>
      <c r="G114" s="27">
        <f t="shared" si="24"/>
        <v>5.0161475153661837E-2</v>
      </c>
      <c r="H114" s="44"/>
      <c r="I114" s="25">
        <f t="array" ref="I114">SUM(IF(Period=$A$2,IF(Site=$A$85,IF(Provider=$B114,I))))</f>
        <v>108</v>
      </c>
      <c r="J114" s="26">
        <f t="array" ref="J114">SUM(IF(Period=$A$2,IF(Site=$A$85,IF(Provider=$B114,J))))</f>
        <v>11</v>
      </c>
      <c r="K114" s="27">
        <f t="shared" si="32"/>
        <v>1.2611464968152866</v>
      </c>
      <c r="L114" s="27">
        <f t="shared" si="25"/>
        <v>3.4407854722391169E-2</v>
      </c>
      <c r="M114" s="44"/>
      <c r="N114" s="25">
        <f t="array" ref="N114">SUM(IF(Period=$A$2,IF(Site=$A$85,IF(Provider=$B114,K))))</f>
        <v>9</v>
      </c>
      <c r="O114" s="37">
        <f t="shared" si="26"/>
        <v>8.3333333333333329E-2</v>
      </c>
      <c r="P114" s="44"/>
      <c r="Q114" s="25">
        <f t="array" ref="Q114">SUM(IF(Period=$A$2,IF(Site=$A$85,IF(Provider=$B114,M))))</f>
        <v>0</v>
      </c>
      <c r="R114" s="26">
        <f t="array" ref="R114">SUM(IF(Period=$A$2,IF(Site=$A$85,IF(Provider=$B114,N))))</f>
        <v>0</v>
      </c>
      <c r="S114" s="27" t="e">
        <f t="shared" si="27"/>
        <v>#DIV/0!</v>
      </c>
      <c r="T114" s="27" t="e">
        <f t="shared" si="28"/>
        <v>#DIV/0!</v>
      </c>
      <c r="U114" s="20"/>
      <c r="V114" s="25">
        <f t="array" ref="V114">SUM(IF(Period=$A$2,IF(Site=$A$85,IF(Provider=$B114,P))))</f>
        <v>80</v>
      </c>
      <c r="W114" s="26">
        <f t="array" ref="W114">SUM(IF(Period=$A$2,IF(Site=$A$85,IF(Provider=$B114,Q))))</f>
        <v>31</v>
      </c>
      <c r="X114" s="27">
        <f t="shared" si="33"/>
        <v>3.4978843441466858</v>
      </c>
      <c r="Y114" s="27">
        <f t="shared" si="29"/>
        <v>9.2464859624920778E-2</v>
      </c>
      <c r="Z114" s="44"/>
      <c r="AA114" s="25">
        <f t="array" ref="AA114">SUM(IF(Period=$A$2,IF(Site=$A$85,IF(Provider=$B114,G))))</f>
        <v>107</v>
      </c>
      <c r="AB114" s="26">
        <f t="array" ref="AB114">SUM(IF(Period=$A$2,IF(Site=$A$85,IF(Provider=$B114,H))))</f>
        <v>9</v>
      </c>
      <c r="AC114" s="27">
        <f t="shared" si="34"/>
        <v>1.0354838709677419</v>
      </c>
      <c r="AD114" s="27">
        <f t="shared" si="30"/>
        <v>5.0161475153661837E-2</v>
      </c>
      <c r="AE114" s="44"/>
      <c r="AF114" s="20"/>
      <c r="AG114" s="20"/>
      <c r="AH114" s="20"/>
      <c r="AI114" s="20"/>
      <c r="AJ114" s="20"/>
      <c r="AK114" s="20"/>
      <c r="AL114" s="20"/>
      <c r="AM114" s="20"/>
      <c r="AN114" s="20"/>
    </row>
    <row r="115" spans="2:40" hidden="1" outlineLevel="1" x14ac:dyDescent="0.25">
      <c r="B115" s="20" t="s">
        <v>907</v>
      </c>
      <c r="C115" s="44"/>
      <c r="D115" s="25">
        <f t="array" ref="D115">SUM(IF(Period=$A$2,IF(Site=$A$85,IF(Provider=$B115,G))))</f>
        <v>0</v>
      </c>
      <c r="E115" s="26">
        <f t="array" ref="E115">SUM(IF(Period=$A$2,IF(Site=$A$85,IF(Provider=$B115,H))))</f>
        <v>0</v>
      </c>
      <c r="F115" s="27">
        <f t="shared" si="31"/>
        <v>0</v>
      </c>
      <c r="G115" s="27">
        <f t="shared" si="24"/>
        <v>0</v>
      </c>
      <c r="H115" s="44"/>
      <c r="I115" s="25">
        <f t="array" ref="I115">SUM(IF(Period=$A$2,IF(Site=$A$85,IF(Provider=$B115,I))))</f>
        <v>0</v>
      </c>
      <c r="J115" s="26">
        <f t="array" ref="J115">SUM(IF(Period=$A$2,IF(Site=$A$85,IF(Provider=$B115,J))))</f>
        <v>0</v>
      </c>
      <c r="K115" s="27">
        <f t="shared" si="32"/>
        <v>0</v>
      </c>
      <c r="L115" s="27">
        <f t="shared" si="25"/>
        <v>0</v>
      </c>
      <c r="M115" s="44"/>
      <c r="N115" s="25">
        <f t="array" ref="N115">SUM(IF(Period=$A$2,IF(Site=$A$85,IF(Provider=$B115,K))))</f>
        <v>0</v>
      </c>
      <c r="O115" s="37">
        <f t="shared" si="26"/>
        <v>0</v>
      </c>
      <c r="P115" s="44"/>
      <c r="Q115" s="25">
        <f t="array" ref="Q115">SUM(IF(Period=$A$2,IF(Site=$A$85,IF(Provider=$B115,M))))</f>
        <v>0</v>
      </c>
      <c r="R115" s="26">
        <f t="array" ref="R115">SUM(IF(Period=$A$2,IF(Site=$A$85,IF(Provider=$B115,N))))</f>
        <v>0</v>
      </c>
      <c r="S115" s="27" t="e">
        <f t="shared" si="27"/>
        <v>#DIV/0!</v>
      </c>
      <c r="T115" s="27" t="e">
        <f t="shared" si="28"/>
        <v>#DIV/0!</v>
      </c>
      <c r="U115" s="20"/>
      <c r="V115" s="25">
        <f t="array" ref="V115">SUM(IF(Period=$A$2,IF(Site=$A$85,IF(Provider=$B115,P))))</f>
        <v>0</v>
      </c>
      <c r="W115" s="26">
        <f t="array" ref="W115">SUM(IF(Period=$A$2,IF(Site=$A$85,IF(Provider=$B115,Q))))</f>
        <v>0</v>
      </c>
      <c r="X115" s="27">
        <f t="shared" si="33"/>
        <v>0</v>
      </c>
      <c r="Y115" s="27">
        <f t="shared" si="29"/>
        <v>0</v>
      </c>
      <c r="Z115" s="44"/>
      <c r="AA115" s="25">
        <f t="array" ref="AA115">SUM(IF(Period=$A$2,IF(Site=$A$85,IF(Provider=$B115,G))))</f>
        <v>0</v>
      </c>
      <c r="AB115" s="26">
        <f t="array" ref="AB115">SUM(IF(Period=$A$2,IF(Site=$A$85,IF(Provider=$B115,H))))</f>
        <v>0</v>
      </c>
      <c r="AC115" s="27">
        <f t="shared" si="34"/>
        <v>0</v>
      </c>
      <c r="AD115" s="27">
        <f t="shared" si="30"/>
        <v>0</v>
      </c>
      <c r="AE115" s="44"/>
      <c r="AF115" s="20"/>
      <c r="AG115" s="20"/>
      <c r="AH115" s="20"/>
      <c r="AI115" s="20"/>
      <c r="AJ115" s="20"/>
      <c r="AK115" s="20"/>
      <c r="AL115" s="20"/>
      <c r="AM115" s="20"/>
      <c r="AN115" s="20"/>
    </row>
    <row r="116" spans="2:40" hidden="1" outlineLevel="1" x14ac:dyDescent="0.25">
      <c r="B116" s="20" t="s">
        <v>606</v>
      </c>
      <c r="C116" s="44"/>
      <c r="D116" s="25">
        <f t="array" ref="D116">SUM(IF(Period=$A$2,IF(Site=$A$85,IF(Provider=$B116,G))))</f>
        <v>0</v>
      </c>
      <c r="E116" s="26">
        <f t="array" ref="E116">SUM(IF(Period=$A$2,IF(Site=$A$85,IF(Provider=$B116,H))))</f>
        <v>0</v>
      </c>
      <c r="F116" s="27">
        <f t="shared" si="31"/>
        <v>0</v>
      </c>
      <c r="G116" s="27">
        <f t="shared" si="24"/>
        <v>0</v>
      </c>
      <c r="H116" s="44"/>
      <c r="I116" s="25">
        <f t="array" ref="I116">SUM(IF(Period=$A$2,IF(Site=$A$85,IF(Provider=$B116,I))))</f>
        <v>0</v>
      </c>
      <c r="J116" s="26">
        <f t="array" ref="J116">SUM(IF(Period=$A$2,IF(Site=$A$85,IF(Provider=$B116,J))))</f>
        <v>0</v>
      </c>
      <c r="K116" s="27">
        <f t="shared" si="32"/>
        <v>0</v>
      </c>
      <c r="L116" s="27">
        <f t="shared" si="25"/>
        <v>0</v>
      </c>
      <c r="M116" s="44"/>
      <c r="N116" s="25">
        <f t="array" ref="N116">SUM(IF(Period=$A$2,IF(Site=$A$85,IF(Provider=$B116,K))))</f>
        <v>0</v>
      </c>
      <c r="O116" s="37">
        <f t="shared" si="26"/>
        <v>0</v>
      </c>
      <c r="P116" s="44"/>
      <c r="Q116" s="25">
        <f t="array" ref="Q116">SUM(IF(Period=$A$2,IF(Site=$A$85,IF(Provider=$B116,M))))</f>
        <v>0</v>
      </c>
      <c r="R116" s="26">
        <f t="array" ref="R116">SUM(IF(Period=$A$2,IF(Site=$A$85,IF(Provider=$B116,N))))</f>
        <v>0</v>
      </c>
      <c r="S116" s="27" t="e">
        <f t="shared" si="27"/>
        <v>#DIV/0!</v>
      </c>
      <c r="T116" s="27" t="e">
        <f t="shared" si="28"/>
        <v>#DIV/0!</v>
      </c>
      <c r="U116" s="20"/>
      <c r="V116" s="25">
        <f t="array" ref="V116">SUM(IF(Period=$A$2,IF(Site=$A$85,IF(Provider=$B116,P))))</f>
        <v>0</v>
      </c>
      <c r="W116" s="26">
        <f t="array" ref="W116">SUM(IF(Period=$A$2,IF(Site=$A$85,IF(Provider=$B116,Q))))</f>
        <v>0</v>
      </c>
      <c r="X116" s="27">
        <f t="shared" si="33"/>
        <v>0</v>
      </c>
      <c r="Y116" s="27">
        <f t="shared" si="29"/>
        <v>0</v>
      </c>
      <c r="Z116" s="44"/>
      <c r="AA116" s="25">
        <f t="array" ref="AA116">SUM(IF(Period=$A$2,IF(Site=$A$85,IF(Provider=$B116,G))))</f>
        <v>0</v>
      </c>
      <c r="AB116" s="26">
        <f t="array" ref="AB116">SUM(IF(Period=$A$2,IF(Site=$A$85,IF(Provider=$B116,H))))</f>
        <v>0</v>
      </c>
      <c r="AC116" s="27">
        <f t="shared" si="34"/>
        <v>0</v>
      </c>
      <c r="AD116" s="27">
        <f t="shared" si="30"/>
        <v>0</v>
      </c>
      <c r="AE116" s="44"/>
      <c r="AF116" s="20"/>
      <c r="AG116" s="20"/>
      <c r="AH116" s="20"/>
      <c r="AI116" s="20"/>
      <c r="AJ116" s="20"/>
      <c r="AK116" s="20"/>
      <c r="AL116" s="20"/>
      <c r="AM116" s="20"/>
      <c r="AN116" s="20"/>
    </row>
    <row r="117" spans="2:40" hidden="1" outlineLevel="1" x14ac:dyDescent="0.25">
      <c r="B117" s="20" t="s">
        <v>866</v>
      </c>
      <c r="C117" s="44"/>
      <c r="D117" s="25">
        <f t="array" ref="D117">SUM(IF(Period=$A$2,IF(Site=$A$85,IF(Provider=$B117,G))))</f>
        <v>0</v>
      </c>
      <c r="E117" s="26">
        <f t="array" ref="E117">SUM(IF(Period=$A$2,IF(Site=$A$85,IF(Provider=$B117,H))))</f>
        <v>0</v>
      </c>
      <c r="F117" s="27">
        <f t="shared" si="31"/>
        <v>0</v>
      </c>
      <c r="G117" s="27">
        <f t="shared" si="24"/>
        <v>0</v>
      </c>
      <c r="H117" s="44"/>
      <c r="I117" s="25">
        <f t="array" ref="I117">SUM(IF(Period=$A$2,IF(Site=$A$85,IF(Provider=$B117,I))))</f>
        <v>0</v>
      </c>
      <c r="J117" s="26">
        <f t="array" ref="J117">SUM(IF(Period=$A$2,IF(Site=$A$85,IF(Provider=$B117,J))))</f>
        <v>0</v>
      </c>
      <c r="K117" s="27">
        <f t="shared" si="32"/>
        <v>0</v>
      </c>
      <c r="L117" s="27">
        <f t="shared" si="25"/>
        <v>0</v>
      </c>
      <c r="M117" s="44"/>
      <c r="N117" s="25">
        <f t="array" ref="N117">SUM(IF(Period=$A$2,IF(Site=$A$85,IF(Provider=$B117,K))))</f>
        <v>0</v>
      </c>
      <c r="O117" s="37">
        <f t="shared" si="26"/>
        <v>0</v>
      </c>
      <c r="P117" s="44"/>
      <c r="Q117" s="25">
        <f t="array" ref="Q117">SUM(IF(Period=$A$2,IF(Site=$A$85,IF(Provider=$B117,M))))</f>
        <v>0</v>
      </c>
      <c r="R117" s="26">
        <f t="array" ref="R117">SUM(IF(Period=$A$2,IF(Site=$A$85,IF(Provider=$B117,N))))</f>
        <v>0</v>
      </c>
      <c r="S117" s="27" t="e">
        <f t="shared" si="27"/>
        <v>#DIV/0!</v>
      </c>
      <c r="T117" s="27" t="e">
        <f t="shared" si="28"/>
        <v>#DIV/0!</v>
      </c>
      <c r="U117" s="20"/>
      <c r="V117" s="25">
        <f t="array" ref="V117">SUM(IF(Period=$A$2,IF(Site=$A$85,IF(Provider=$B117,P))))</f>
        <v>0</v>
      </c>
      <c r="W117" s="26">
        <f t="array" ref="W117">SUM(IF(Period=$A$2,IF(Site=$A$85,IF(Provider=$B117,Q))))</f>
        <v>0</v>
      </c>
      <c r="X117" s="27">
        <f t="shared" si="33"/>
        <v>0</v>
      </c>
      <c r="Y117" s="27">
        <f t="shared" si="29"/>
        <v>0</v>
      </c>
      <c r="Z117" s="44"/>
      <c r="AA117" s="25">
        <f t="array" ref="AA117">SUM(IF(Period=$A$2,IF(Site=$A$85,IF(Provider=$B117,G))))</f>
        <v>0</v>
      </c>
      <c r="AB117" s="26">
        <f t="array" ref="AB117">SUM(IF(Period=$A$2,IF(Site=$A$85,IF(Provider=$B117,H))))</f>
        <v>0</v>
      </c>
      <c r="AC117" s="27">
        <f t="shared" si="34"/>
        <v>0</v>
      </c>
      <c r="AD117" s="27">
        <f t="shared" si="30"/>
        <v>0</v>
      </c>
      <c r="AE117" s="44"/>
      <c r="AF117" s="20"/>
      <c r="AG117" s="20"/>
      <c r="AH117" s="20"/>
      <c r="AI117" s="20"/>
      <c r="AJ117" s="20"/>
      <c r="AK117" s="20"/>
      <c r="AL117" s="20"/>
      <c r="AM117" s="20"/>
      <c r="AN117" s="20"/>
    </row>
    <row r="118" spans="2:40" hidden="1" outlineLevel="1" x14ac:dyDescent="0.25">
      <c r="B118" s="20" t="s">
        <v>912</v>
      </c>
      <c r="C118" s="44"/>
      <c r="D118" s="25">
        <f t="array" ref="D118">SUM(IF(Period=$A$2,IF(Site=$A$85,IF(Provider=$B118,G))))</f>
        <v>0</v>
      </c>
      <c r="E118" s="26">
        <f t="array" ref="E118">SUM(IF(Period=$A$2,IF(Site=$A$85,IF(Provider=$B118,H))))</f>
        <v>0</v>
      </c>
      <c r="F118" s="27">
        <f t="shared" si="31"/>
        <v>0</v>
      </c>
      <c r="G118" s="27">
        <f t="shared" si="24"/>
        <v>0</v>
      </c>
      <c r="H118" s="44"/>
      <c r="I118" s="25">
        <f t="array" ref="I118">SUM(IF(Period=$A$2,IF(Site=$A$85,IF(Provider=$B118,I))))</f>
        <v>0</v>
      </c>
      <c r="J118" s="26">
        <f t="array" ref="J118">SUM(IF(Period=$A$2,IF(Site=$A$85,IF(Provider=$B118,J))))</f>
        <v>0</v>
      </c>
      <c r="K118" s="27">
        <f t="shared" si="32"/>
        <v>0</v>
      </c>
      <c r="L118" s="27">
        <f t="shared" si="25"/>
        <v>0</v>
      </c>
      <c r="M118" s="44"/>
      <c r="N118" s="25">
        <f t="array" ref="N118">SUM(IF(Period=$A$2,IF(Site=$A$85,IF(Provider=$B118,K))))</f>
        <v>0</v>
      </c>
      <c r="O118" s="37">
        <f t="shared" si="26"/>
        <v>0</v>
      </c>
      <c r="P118" s="44"/>
      <c r="Q118" s="25">
        <f t="array" ref="Q118">SUM(IF(Period=$A$2,IF(Site=$A$85,IF(Provider=$B118,M))))</f>
        <v>0</v>
      </c>
      <c r="R118" s="26">
        <f t="array" ref="R118">SUM(IF(Period=$A$2,IF(Site=$A$85,IF(Provider=$B118,N))))</f>
        <v>0</v>
      </c>
      <c r="S118" s="27" t="e">
        <f t="shared" si="27"/>
        <v>#DIV/0!</v>
      </c>
      <c r="T118" s="27" t="e">
        <f t="shared" si="28"/>
        <v>#DIV/0!</v>
      </c>
      <c r="U118" s="20"/>
      <c r="V118" s="25">
        <f t="array" ref="V118">SUM(IF(Period=$A$2,IF(Site=$A$85,IF(Provider=$B118,P))))</f>
        <v>0</v>
      </c>
      <c r="W118" s="26">
        <f t="array" ref="W118">SUM(IF(Period=$A$2,IF(Site=$A$85,IF(Provider=$B118,Q))))</f>
        <v>0</v>
      </c>
      <c r="X118" s="27">
        <f t="shared" si="33"/>
        <v>0</v>
      </c>
      <c r="Y118" s="27">
        <f t="shared" si="29"/>
        <v>0</v>
      </c>
      <c r="Z118" s="44"/>
      <c r="AA118" s="25">
        <f t="array" ref="AA118">SUM(IF(Period=$A$2,IF(Site=$A$85,IF(Provider=$B118,G))))</f>
        <v>0</v>
      </c>
      <c r="AB118" s="26">
        <f t="array" ref="AB118">SUM(IF(Period=$A$2,IF(Site=$A$85,IF(Provider=$B118,H))))</f>
        <v>0</v>
      </c>
      <c r="AC118" s="27">
        <f t="shared" si="34"/>
        <v>0</v>
      </c>
      <c r="AD118" s="27">
        <f t="shared" si="30"/>
        <v>0</v>
      </c>
      <c r="AE118" s="44"/>
      <c r="AF118" s="20"/>
      <c r="AG118" s="20"/>
      <c r="AH118" s="20"/>
      <c r="AI118" s="20"/>
      <c r="AJ118" s="20"/>
      <c r="AK118" s="20"/>
      <c r="AL118" s="20"/>
      <c r="AM118" s="20"/>
      <c r="AN118" s="20"/>
    </row>
    <row r="119" spans="2:40" hidden="1" outlineLevel="1" x14ac:dyDescent="0.25">
      <c r="B119" s="20" t="s">
        <v>672</v>
      </c>
      <c r="C119" s="44"/>
      <c r="D119" s="25">
        <f t="array" ref="D119">SUM(IF(Period=$A$2,IF(Site=$A$85,IF(Provider=$B119,G))))</f>
        <v>0</v>
      </c>
      <c r="E119" s="26">
        <f t="array" ref="E119">SUM(IF(Period=$A$2,IF(Site=$A$85,IF(Provider=$B119,H))))</f>
        <v>0</v>
      </c>
      <c r="F119" s="27">
        <f t="shared" si="31"/>
        <v>0</v>
      </c>
      <c r="G119" s="27">
        <f t="shared" si="24"/>
        <v>0</v>
      </c>
      <c r="H119" s="44"/>
      <c r="I119" s="25">
        <f t="array" ref="I119">SUM(IF(Period=$A$2,IF(Site=$A$85,IF(Provider=$B119,I))))</f>
        <v>0</v>
      </c>
      <c r="J119" s="26">
        <f t="array" ref="J119">SUM(IF(Period=$A$2,IF(Site=$A$85,IF(Provider=$B119,J))))</f>
        <v>0</v>
      </c>
      <c r="K119" s="27">
        <f t="shared" si="32"/>
        <v>0</v>
      </c>
      <c r="L119" s="27">
        <f t="shared" si="25"/>
        <v>0</v>
      </c>
      <c r="M119" s="44"/>
      <c r="N119" s="25">
        <f t="array" ref="N119">SUM(IF(Period=$A$2,IF(Site=$A$85,IF(Provider=$B119,K))))</f>
        <v>0</v>
      </c>
      <c r="O119" s="37">
        <f t="shared" si="26"/>
        <v>0</v>
      </c>
      <c r="P119" s="44"/>
      <c r="Q119" s="25">
        <f t="array" ref="Q119">SUM(IF(Period=$A$2,IF(Site=$A$85,IF(Provider=$B119,M))))</f>
        <v>0</v>
      </c>
      <c r="R119" s="26">
        <f t="array" ref="R119">SUM(IF(Period=$A$2,IF(Site=$A$85,IF(Provider=$B119,N))))</f>
        <v>0</v>
      </c>
      <c r="S119" s="27" t="e">
        <f t="shared" si="27"/>
        <v>#DIV/0!</v>
      </c>
      <c r="T119" s="27" t="e">
        <f t="shared" si="28"/>
        <v>#DIV/0!</v>
      </c>
      <c r="U119" s="20"/>
      <c r="V119" s="25">
        <f t="array" ref="V119">SUM(IF(Period=$A$2,IF(Site=$A$85,IF(Provider=$B119,P))))</f>
        <v>0</v>
      </c>
      <c r="W119" s="26">
        <f t="array" ref="W119">SUM(IF(Period=$A$2,IF(Site=$A$85,IF(Provider=$B119,Q))))</f>
        <v>0</v>
      </c>
      <c r="X119" s="27">
        <f t="shared" si="33"/>
        <v>0</v>
      </c>
      <c r="Y119" s="27">
        <f t="shared" si="29"/>
        <v>0</v>
      </c>
      <c r="Z119" s="44"/>
      <c r="AA119" s="25">
        <f t="array" ref="AA119">SUM(IF(Period=$A$2,IF(Site=$A$85,IF(Provider=$B119,G))))</f>
        <v>0</v>
      </c>
      <c r="AB119" s="26">
        <f t="array" ref="AB119">SUM(IF(Period=$A$2,IF(Site=$A$85,IF(Provider=$B119,H))))</f>
        <v>0</v>
      </c>
      <c r="AC119" s="27">
        <f t="shared" si="34"/>
        <v>0</v>
      </c>
      <c r="AD119" s="27">
        <f t="shared" si="30"/>
        <v>0</v>
      </c>
      <c r="AE119" s="44"/>
      <c r="AF119" s="20"/>
      <c r="AG119" s="20"/>
      <c r="AH119" s="20"/>
      <c r="AI119" s="20"/>
      <c r="AJ119" s="20"/>
      <c r="AK119" s="20"/>
      <c r="AL119" s="20"/>
      <c r="AM119" s="20"/>
      <c r="AN119" s="20"/>
    </row>
    <row r="120" spans="2:40" hidden="1" outlineLevel="1" x14ac:dyDescent="0.25">
      <c r="B120" s="20" t="s">
        <v>1048</v>
      </c>
      <c r="C120" s="44"/>
      <c r="D120" s="25">
        <f t="array" ref="D120">SUM(IF(Period=$A$2,IF(Site=$A$85,IF(Provider=$B120,G))))</f>
        <v>0</v>
      </c>
      <c r="E120" s="26">
        <f t="array" ref="E120">SUM(IF(Period=$A$2,IF(Site=$A$85,IF(Provider=$B120,H))))</f>
        <v>0</v>
      </c>
      <c r="F120" s="27">
        <f t="shared" si="31"/>
        <v>0</v>
      </c>
      <c r="G120" s="27">
        <f t="shared" si="24"/>
        <v>0</v>
      </c>
      <c r="H120" s="44"/>
      <c r="I120" s="25">
        <f t="array" ref="I120">SUM(IF(Period=$A$2,IF(Site=$A$85,IF(Provider=$B120,I))))</f>
        <v>0</v>
      </c>
      <c r="J120" s="26">
        <f t="array" ref="J120">SUM(IF(Period=$A$2,IF(Site=$A$85,IF(Provider=$B120,J))))</f>
        <v>0</v>
      </c>
      <c r="K120" s="27">
        <f t="shared" si="32"/>
        <v>0</v>
      </c>
      <c r="L120" s="27">
        <f t="shared" si="25"/>
        <v>0</v>
      </c>
      <c r="M120" s="44"/>
      <c r="N120" s="25">
        <f t="array" ref="N120">SUM(IF(Period=$A$2,IF(Site=$A$85,IF(Provider=$B120,K))))</f>
        <v>0</v>
      </c>
      <c r="O120" s="37">
        <f t="shared" si="26"/>
        <v>0</v>
      </c>
      <c r="P120" s="44"/>
      <c r="Q120" s="25">
        <f t="array" ref="Q120">SUM(IF(Period=$A$2,IF(Site=$A$85,IF(Provider=$B120,M))))</f>
        <v>0</v>
      </c>
      <c r="R120" s="26">
        <f t="array" ref="R120">SUM(IF(Period=$A$2,IF(Site=$A$85,IF(Provider=$B120,N))))</f>
        <v>0</v>
      </c>
      <c r="S120" s="27" t="e">
        <f t="shared" si="27"/>
        <v>#DIV/0!</v>
      </c>
      <c r="T120" s="27" t="e">
        <f t="shared" si="28"/>
        <v>#DIV/0!</v>
      </c>
      <c r="U120" s="20"/>
      <c r="V120" s="25">
        <f t="array" ref="V120">SUM(IF(Period=$A$2,IF(Site=$A$85,IF(Provider=$B120,P))))</f>
        <v>0</v>
      </c>
      <c r="W120" s="26">
        <f t="array" ref="W120">SUM(IF(Period=$A$2,IF(Site=$A$85,IF(Provider=$B120,Q))))</f>
        <v>0</v>
      </c>
      <c r="X120" s="27">
        <f t="shared" si="33"/>
        <v>0</v>
      </c>
      <c r="Y120" s="27">
        <f t="shared" si="29"/>
        <v>0</v>
      </c>
      <c r="Z120" s="44"/>
      <c r="AA120" s="25">
        <f t="array" ref="AA120">SUM(IF(Period=$A$2,IF(Site=$A$85,IF(Provider=$B120,G))))</f>
        <v>0</v>
      </c>
      <c r="AB120" s="26">
        <f t="array" ref="AB120">SUM(IF(Period=$A$2,IF(Site=$A$85,IF(Provider=$B120,H))))</f>
        <v>0</v>
      </c>
      <c r="AC120" s="27">
        <f t="shared" si="34"/>
        <v>0</v>
      </c>
      <c r="AD120" s="27">
        <f t="shared" si="30"/>
        <v>0</v>
      </c>
      <c r="AE120" s="44"/>
      <c r="AF120" s="20"/>
      <c r="AG120" s="20"/>
      <c r="AH120" s="20"/>
      <c r="AI120" s="20"/>
      <c r="AJ120" s="20"/>
      <c r="AK120" s="20"/>
      <c r="AL120" s="20"/>
      <c r="AM120" s="20"/>
      <c r="AN120" s="20"/>
    </row>
    <row r="121" spans="2:40" hidden="1" outlineLevel="1" x14ac:dyDescent="0.25">
      <c r="B121" s="20" t="s">
        <v>992</v>
      </c>
      <c r="C121" s="44"/>
      <c r="D121" s="25">
        <f t="array" ref="D121">SUM(IF(Period=$A$2,IF(Site=$A$85,IF(Provider=$B121,G))))</f>
        <v>0</v>
      </c>
      <c r="E121" s="26">
        <f t="array" ref="E121">SUM(IF(Period=$A$2,IF(Site=$A$85,IF(Provider=$B121,H))))</f>
        <v>0</v>
      </c>
      <c r="F121" s="27">
        <f t="shared" si="31"/>
        <v>0</v>
      </c>
      <c r="G121" s="27">
        <f t="shared" si="24"/>
        <v>0</v>
      </c>
      <c r="H121" s="44"/>
      <c r="I121" s="25">
        <f t="array" ref="I121">SUM(IF(Period=$A$2,IF(Site=$A$85,IF(Provider=$B121,I))))</f>
        <v>0</v>
      </c>
      <c r="J121" s="26">
        <f t="array" ref="J121">SUM(IF(Period=$A$2,IF(Site=$A$85,IF(Provider=$B121,J))))</f>
        <v>0</v>
      </c>
      <c r="K121" s="27">
        <f t="shared" si="32"/>
        <v>0</v>
      </c>
      <c r="L121" s="27">
        <f t="shared" si="25"/>
        <v>0</v>
      </c>
      <c r="M121" s="44"/>
      <c r="N121" s="25">
        <f t="array" ref="N121">SUM(IF(Period=$A$2,IF(Site=$A$85,IF(Provider=$B121,K))))</f>
        <v>0</v>
      </c>
      <c r="O121" s="37">
        <f t="shared" si="26"/>
        <v>0</v>
      </c>
      <c r="P121" s="44"/>
      <c r="Q121" s="25">
        <f t="array" ref="Q121">SUM(IF(Period=$A$2,IF(Site=$A$85,IF(Provider=$B121,M))))</f>
        <v>0</v>
      </c>
      <c r="R121" s="26">
        <f t="array" ref="R121">SUM(IF(Period=$A$2,IF(Site=$A$85,IF(Provider=$B121,N))))</f>
        <v>0</v>
      </c>
      <c r="S121" s="27" t="e">
        <f t="shared" si="27"/>
        <v>#DIV/0!</v>
      </c>
      <c r="T121" s="27" t="e">
        <f t="shared" si="28"/>
        <v>#DIV/0!</v>
      </c>
      <c r="U121" s="20"/>
      <c r="V121" s="25">
        <f t="array" ref="V121">SUM(IF(Period=$A$2,IF(Site=$A$85,IF(Provider=$B121,P))))</f>
        <v>0</v>
      </c>
      <c r="W121" s="26">
        <f t="array" ref="W121">SUM(IF(Period=$A$2,IF(Site=$A$85,IF(Provider=$B121,Q))))</f>
        <v>0</v>
      </c>
      <c r="X121" s="27">
        <f t="shared" si="33"/>
        <v>0</v>
      </c>
      <c r="Y121" s="27">
        <f t="shared" si="29"/>
        <v>0</v>
      </c>
      <c r="Z121" s="44"/>
      <c r="AA121" s="25">
        <f t="array" ref="AA121">SUM(IF(Period=$A$2,IF(Site=$A$85,IF(Provider=$B121,G))))</f>
        <v>0</v>
      </c>
      <c r="AB121" s="26">
        <f t="array" ref="AB121">SUM(IF(Period=$A$2,IF(Site=$A$85,IF(Provider=$B121,H))))</f>
        <v>0</v>
      </c>
      <c r="AC121" s="27">
        <f t="shared" si="34"/>
        <v>0</v>
      </c>
      <c r="AD121" s="27">
        <f t="shared" si="30"/>
        <v>0</v>
      </c>
      <c r="AE121" s="44"/>
      <c r="AF121" s="20"/>
      <c r="AG121" s="20"/>
      <c r="AH121" s="20"/>
      <c r="AI121" s="20"/>
      <c r="AJ121" s="20"/>
      <c r="AK121" s="20"/>
      <c r="AL121" s="20"/>
      <c r="AM121" s="20"/>
      <c r="AN121" s="20"/>
    </row>
    <row r="122" spans="2:40" hidden="1" outlineLevel="1" x14ac:dyDescent="0.25">
      <c r="B122" s="20" t="s">
        <v>636</v>
      </c>
      <c r="C122" s="44"/>
      <c r="D122" s="25">
        <f t="array" ref="D122">SUM(IF(Period=$A$2,IF(Site=$A$85,IF(Provider=$B122,G))))</f>
        <v>106</v>
      </c>
      <c r="E122" s="26">
        <f t="array" ref="E122">SUM(IF(Period=$A$2,IF(Site=$A$85,IF(Provider=$B122,H))))</f>
        <v>3</v>
      </c>
      <c r="F122" s="27">
        <f t="shared" si="31"/>
        <v>0.34193548387096773</v>
      </c>
      <c r="G122" s="27">
        <f t="shared" si="24"/>
        <v>1.6564225440150016E-2</v>
      </c>
      <c r="H122" s="44"/>
      <c r="I122" s="25">
        <f t="array" ref="I122">SUM(IF(Period=$A$2,IF(Site=$A$85,IF(Provider=$B122,I))))</f>
        <v>107</v>
      </c>
      <c r="J122" s="26">
        <f t="array" ref="J122">SUM(IF(Period=$A$2,IF(Site=$A$85,IF(Provider=$B122,J))))</f>
        <v>4.2336448598130838</v>
      </c>
      <c r="K122" s="27">
        <f t="shared" si="32"/>
        <v>0.48089171974522288</v>
      </c>
      <c r="L122" s="27">
        <f t="shared" si="25"/>
        <v>1.3120166825962289E-2</v>
      </c>
      <c r="M122" s="44"/>
      <c r="N122" s="25">
        <f t="array" ref="N122">SUM(IF(Period=$A$2,IF(Site=$A$85,IF(Provider=$B122,K))))</f>
        <v>16</v>
      </c>
      <c r="O122" s="37">
        <f t="shared" si="26"/>
        <v>0.14953271028037382</v>
      </c>
      <c r="P122" s="44"/>
      <c r="Q122" s="25">
        <f t="array" ref="Q122">SUM(IF(Period=$A$2,IF(Site=$A$85,IF(Provider=$B122,M))))</f>
        <v>0</v>
      </c>
      <c r="R122" s="26">
        <f t="array" ref="R122">SUM(IF(Period=$A$2,IF(Site=$A$85,IF(Provider=$B122,N))))</f>
        <v>0</v>
      </c>
      <c r="S122" s="27" t="e">
        <f t="shared" si="27"/>
        <v>#DIV/0!</v>
      </c>
      <c r="T122" s="27" t="e">
        <f t="shared" si="28"/>
        <v>#DIV/0!</v>
      </c>
      <c r="U122" s="20"/>
      <c r="V122" s="25">
        <f t="array" ref="V122">SUM(IF(Period=$A$2,IF(Site=$A$85,IF(Provider=$B122,P))))</f>
        <v>90</v>
      </c>
      <c r="W122" s="26">
        <f t="array" ref="W122">SUM(IF(Period=$A$2,IF(Site=$A$85,IF(Provider=$B122,Q))))</f>
        <v>7</v>
      </c>
      <c r="X122" s="27">
        <f t="shared" si="33"/>
        <v>0.8885754583921015</v>
      </c>
      <c r="Y122" s="27">
        <f t="shared" si="29"/>
        <v>2.3489057082137131E-2</v>
      </c>
      <c r="Z122" s="44"/>
      <c r="AA122" s="25">
        <f t="array" ref="AA122">SUM(IF(Period=$A$2,IF(Site=$A$85,IF(Provider=$B122,G))))</f>
        <v>106</v>
      </c>
      <c r="AB122" s="26">
        <f t="array" ref="AB122">SUM(IF(Period=$A$2,IF(Site=$A$85,IF(Provider=$B122,H))))</f>
        <v>3</v>
      </c>
      <c r="AC122" s="27">
        <f t="shared" si="34"/>
        <v>0.34193548387096773</v>
      </c>
      <c r="AD122" s="27">
        <f t="shared" si="30"/>
        <v>1.6564225440150016E-2</v>
      </c>
      <c r="AE122" s="44"/>
      <c r="AF122" s="20"/>
      <c r="AG122" s="20"/>
      <c r="AH122" s="20"/>
      <c r="AI122" s="20"/>
      <c r="AJ122" s="20"/>
      <c r="AK122" s="20"/>
      <c r="AL122" s="20"/>
      <c r="AM122" s="20"/>
      <c r="AN122" s="20"/>
    </row>
    <row r="123" spans="2:40" hidden="1" outlineLevel="1" x14ac:dyDescent="0.25">
      <c r="B123" s="20" t="s">
        <v>678</v>
      </c>
      <c r="C123" s="44"/>
      <c r="D123" s="25">
        <f t="array" ref="D123">SUM(IF(Period=$A$2,IF(Site=$A$85,IF(Provider=$B123,G))))</f>
        <v>128</v>
      </c>
      <c r="E123" s="26">
        <f t="array" ref="E123">SUM(IF(Period=$A$2,IF(Site=$A$85,IF(Provider=$B123,H))))</f>
        <v>3</v>
      </c>
      <c r="F123" s="27">
        <f t="shared" si="31"/>
        <v>0.41290322580645161</v>
      </c>
      <c r="G123" s="27">
        <f t="shared" si="24"/>
        <v>2.000208355036983E-2</v>
      </c>
      <c r="H123" s="44"/>
      <c r="I123" s="25">
        <f t="array" ref="I123">SUM(IF(Period=$A$2,IF(Site=$A$85,IF(Provider=$B123,I))))</f>
        <v>129</v>
      </c>
      <c r="J123" s="26">
        <f t="array" ref="J123">SUM(IF(Period=$A$2,IF(Site=$A$85,IF(Provider=$B123,J))))</f>
        <v>3.8449612403100777</v>
      </c>
      <c r="K123" s="27">
        <f t="shared" si="32"/>
        <v>0.52653927813163481</v>
      </c>
      <c r="L123" s="27">
        <f t="shared" si="25"/>
        <v>1.436556897500507E-2</v>
      </c>
      <c r="M123" s="44"/>
      <c r="N123" s="25">
        <f t="array" ref="N123">SUM(IF(Period=$A$2,IF(Site=$A$85,IF(Provider=$B123,K))))</f>
        <v>0</v>
      </c>
      <c r="O123" s="37">
        <f t="shared" si="26"/>
        <v>0</v>
      </c>
      <c r="P123" s="44"/>
      <c r="Q123" s="25">
        <f t="array" ref="Q123">SUM(IF(Period=$A$2,IF(Site=$A$85,IF(Provider=$B123,M))))</f>
        <v>0</v>
      </c>
      <c r="R123" s="26">
        <f t="array" ref="R123">SUM(IF(Period=$A$2,IF(Site=$A$85,IF(Provider=$B123,N))))</f>
        <v>0</v>
      </c>
      <c r="S123" s="27" t="e">
        <f t="shared" si="27"/>
        <v>#DIV/0!</v>
      </c>
      <c r="T123" s="27" t="e">
        <f t="shared" si="28"/>
        <v>#DIV/0!</v>
      </c>
      <c r="U123" s="20"/>
      <c r="V123" s="25">
        <f t="array" ref="V123">SUM(IF(Period=$A$2,IF(Site=$A$85,IF(Provider=$B123,P))))</f>
        <v>104</v>
      </c>
      <c r="W123" s="26">
        <f t="array" ref="W123">SUM(IF(Period=$A$2,IF(Site=$A$85,IF(Provider=$B123,Q))))</f>
        <v>7</v>
      </c>
      <c r="X123" s="27">
        <f t="shared" si="33"/>
        <v>1.0267983074753173</v>
      </c>
      <c r="Y123" s="27">
        <f t="shared" si="29"/>
        <v>2.7142910406025129E-2</v>
      </c>
      <c r="Z123" s="44"/>
      <c r="AA123" s="25">
        <f t="array" ref="AA123">SUM(IF(Period=$A$2,IF(Site=$A$85,IF(Provider=$B123,G))))</f>
        <v>128</v>
      </c>
      <c r="AB123" s="26">
        <f t="array" ref="AB123">SUM(IF(Period=$A$2,IF(Site=$A$85,IF(Provider=$B123,H))))</f>
        <v>3</v>
      </c>
      <c r="AC123" s="27">
        <f t="shared" si="34"/>
        <v>0.41290322580645161</v>
      </c>
      <c r="AD123" s="27">
        <f t="shared" si="30"/>
        <v>2.000208355036983E-2</v>
      </c>
      <c r="AE123" s="44"/>
      <c r="AF123" s="20"/>
      <c r="AG123" s="20"/>
      <c r="AH123" s="20"/>
      <c r="AI123" s="20"/>
      <c r="AJ123" s="20"/>
      <c r="AK123" s="20"/>
      <c r="AL123" s="20"/>
      <c r="AM123" s="20"/>
      <c r="AN123" s="20"/>
    </row>
    <row r="124" spans="2:40" hidden="1" outlineLevel="1" x14ac:dyDescent="0.25">
      <c r="B124" s="20" t="s">
        <v>817</v>
      </c>
      <c r="C124" s="44"/>
      <c r="D124" s="25">
        <f t="array" ref="D124">SUM(IF(Period=$A$2,IF(Site=$A$85,IF(Provider=$B124,G))))</f>
        <v>0</v>
      </c>
      <c r="E124" s="26">
        <f t="array" ref="E124">SUM(IF(Period=$A$2,IF(Site=$A$85,IF(Provider=$B124,H))))</f>
        <v>0</v>
      </c>
      <c r="F124" s="27">
        <f t="shared" si="31"/>
        <v>0</v>
      </c>
      <c r="G124" s="27">
        <f t="shared" si="24"/>
        <v>0</v>
      </c>
      <c r="H124" s="44"/>
      <c r="I124" s="25">
        <f t="array" ref="I124">SUM(IF(Period=$A$2,IF(Site=$A$85,IF(Provider=$B124,I))))</f>
        <v>0</v>
      </c>
      <c r="J124" s="26">
        <f t="array" ref="J124">SUM(IF(Period=$A$2,IF(Site=$A$85,IF(Provider=$B124,J))))</f>
        <v>0</v>
      </c>
      <c r="K124" s="27">
        <f t="shared" si="32"/>
        <v>0</v>
      </c>
      <c r="L124" s="27">
        <f t="shared" si="25"/>
        <v>0</v>
      </c>
      <c r="M124" s="44"/>
      <c r="N124" s="25">
        <f t="array" ref="N124">SUM(IF(Period=$A$2,IF(Site=$A$85,IF(Provider=$B124,K))))</f>
        <v>0</v>
      </c>
      <c r="O124" s="37">
        <f t="shared" si="26"/>
        <v>0</v>
      </c>
      <c r="P124" s="44"/>
      <c r="Q124" s="25">
        <f t="array" ref="Q124">SUM(IF(Period=$A$2,IF(Site=$A$85,IF(Provider=$B124,M))))</f>
        <v>0</v>
      </c>
      <c r="R124" s="26">
        <f t="array" ref="R124">SUM(IF(Period=$A$2,IF(Site=$A$85,IF(Provider=$B124,N))))</f>
        <v>0</v>
      </c>
      <c r="S124" s="27" t="e">
        <f t="shared" si="27"/>
        <v>#DIV/0!</v>
      </c>
      <c r="T124" s="27" t="e">
        <f t="shared" si="28"/>
        <v>#DIV/0!</v>
      </c>
      <c r="U124" s="20"/>
      <c r="V124" s="25">
        <f t="array" ref="V124">SUM(IF(Period=$A$2,IF(Site=$A$85,IF(Provider=$B124,P))))</f>
        <v>0</v>
      </c>
      <c r="W124" s="26">
        <f t="array" ref="W124">SUM(IF(Period=$A$2,IF(Site=$A$85,IF(Provider=$B124,Q))))</f>
        <v>0</v>
      </c>
      <c r="X124" s="27">
        <f t="shared" si="33"/>
        <v>0</v>
      </c>
      <c r="Y124" s="27">
        <f t="shared" si="29"/>
        <v>0</v>
      </c>
      <c r="Z124" s="44"/>
      <c r="AA124" s="25">
        <f t="array" ref="AA124">SUM(IF(Period=$A$2,IF(Site=$A$85,IF(Provider=$B124,G))))</f>
        <v>0</v>
      </c>
      <c r="AB124" s="26">
        <f t="array" ref="AB124">SUM(IF(Period=$A$2,IF(Site=$A$85,IF(Provider=$B124,H))))</f>
        <v>0</v>
      </c>
      <c r="AC124" s="27">
        <f t="shared" si="34"/>
        <v>0</v>
      </c>
      <c r="AD124" s="27">
        <f t="shared" si="30"/>
        <v>0</v>
      </c>
      <c r="AE124" s="44"/>
      <c r="AF124" s="20"/>
      <c r="AG124" s="20"/>
      <c r="AH124" s="20"/>
      <c r="AI124" s="20"/>
      <c r="AJ124" s="20"/>
      <c r="AK124" s="20"/>
      <c r="AL124" s="20"/>
      <c r="AM124" s="20"/>
      <c r="AN124" s="20"/>
    </row>
    <row r="125" spans="2:40" hidden="1" outlineLevel="1" x14ac:dyDescent="0.25">
      <c r="B125" s="20" t="s">
        <v>871</v>
      </c>
      <c r="C125" s="44"/>
      <c r="D125" s="25">
        <f t="array" ref="D125">SUM(IF(Period=$A$2,IF(Site=$A$85,IF(Provider=$B125,G))))</f>
        <v>0</v>
      </c>
      <c r="E125" s="26">
        <f t="array" ref="E125">SUM(IF(Period=$A$2,IF(Site=$A$85,IF(Provider=$B125,H))))</f>
        <v>0</v>
      </c>
      <c r="F125" s="27">
        <f t="shared" si="31"/>
        <v>0</v>
      </c>
      <c r="G125" s="27">
        <f t="shared" si="24"/>
        <v>0</v>
      </c>
      <c r="H125" s="44"/>
      <c r="I125" s="25">
        <f t="array" ref="I125">SUM(IF(Period=$A$2,IF(Site=$A$85,IF(Provider=$B125,I))))</f>
        <v>0</v>
      </c>
      <c r="J125" s="26">
        <f t="array" ref="J125">SUM(IF(Period=$A$2,IF(Site=$A$85,IF(Provider=$B125,J))))</f>
        <v>0</v>
      </c>
      <c r="K125" s="27">
        <f t="shared" si="32"/>
        <v>0</v>
      </c>
      <c r="L125" s="27">
        <f t="shared" si="25"/>
        <v>0</v>
      </c>
      <c r="M125" s="44"/>
      <c r="N125" s="25">
        <f t="array" ref="N125">SUM(IF(Period=$A$2,IF(Site=$A$85,IF(Provider=$B125,K))))</f>
        <v>0</v>
      </c>
      <c r="O125" s="37">
        <f t="shared" si="26"/>
        <v>0</v>
      </c>
      <c r="P125" s="44"/>
      <c r="Q125" s="25">
        <f t="array" ref="Q125">SUM(IF(Period=$A$2,IF(Site=$A$85,IF(Provider=$B125,M))))</f>
        <v>0</v>
      </c>
      <c r="R125" s="26">
        <f t="array" ref="R125">SUM(IF(Period=$A$2,IF(Site=$A$85,IF(Provider=$B125,N))))</f>
        <v>0</v>
      </c>
      <c r="S125" s="27" t="e">
        <f t="shared" si="27"/>
        <v>#DIV/0!</v>
      </c>
      <c r="T125" s="27" t="e">
        <f t="shared" si="28"/>
        <v>#DIV/0!</v>
      </c>
      <c r="U125" s="20"/>
      <c r="V125" s="25">
        <f t="array" ref="V125">SUM(IF(Period=$A$2,IF(Site=$A$85,IF(Provider=$B125,P))))</f>
        <v>0</v>
      </c>
      <c r="W125" s="26">
        <f t="array" ref="W125">SUM(IF(Period=$A$2,IF(Site=$A$85,IF(Provider=$B125,Q))))</f>
        <v>0</v>
      </c>
      <c r="X125" s="27">
        <f t="shared" si="33"/>
        <v>0</v>
      </c>
      <c r="Y125" s="27">
        <f t="shared" si="29"/>
        <v>0</v>
      </c>
      <c r="Z125" s="44"/>
      <c r="AA125" s="25">
        <f t="array" ref="AA125">SUM(IF(Period=$A$2,IF(Site=$A$85,IF(Provider=$B125,G))))</f>
        <v>0</v>
      </c>
      <c r="AB125" s="26">
        <f t="array" ref="AB125">SUM(IF(Period=$A$2,IF(Site=$A$85,IF(Provider=$B125,H))))</f>
        <v>0</v>
      </c>
      <c r="AC125" s="27">
        <f t="shared" si="34"/>
        <v>0</v>
      </c>
      <c r="AD125" s="27">
        <f t="shared" si="30"/>
        <v>0</v>
      </c>
      <c r="AE125" s="44"/>
      <c r="AF125" s="20"/>
      <c r="AG125" s="20"/>
      <c r="AH125" s="20"/>
      <c r="AI125" s="20"/>
      <c r="AJ125" s="20"/>
      <c r="AK125" s="20"/>
      <c r="AL125" s="20"/>
      <c r="AM125" s="20"/>
      <c r="AN125" s="20"/>
    </row>
    <row r="126" spans="2:40" hidden="1" outlineLevel="1" x14ac:dyDescent="0.25">
      <c r="B126" s="20" t="s">
        <v>733</v>
      </c>
      <c r="C126" s="44"/>
      <c r="D126" s="25">
        <f t="array" ref="D126">SUM(IF(Period=$A$2,IF(Site=$A$85,IF(Provider=$B126,G))))</f>
        <v>0</v>
      </c>
      <c r="E126" s="26">
        <f t="array" ref="E126">SUM(IF(Period=$A$2,IF(Site=$A$85,IF(Provider=$B126,H))))</f>
        <v>0</v>
      </c>
      <c r="F126" s="27">
        <f t="shared" si="31"/>
        <v>0</v>
      </c>
      <c r="G126" s="27">
        <f t="shared" si="24"/>
        <v>0</v>
      </c>
      <c r="H126" s="44"/>
      <c r="I126" s="25">
        <f t="array" ref="I126">SUM(IF(Period=$A$2,IF(Site=$A$85,IF(Provider=$B126,I))))</f>
        <v>0</v>
      </c>
      <c r="J126" s="26">
        <f t="array" ref="J126">SUM(IF(Period=$A$2,IF(Site=$A$85,IF(Provider=$B126,J))))</f>
        <v>0</v>
      </c>
      <c r="K126" s="27">
        <f t="shared" si="32"/>
        <v>0</v>
      </c>
      <c r="L126" s="27">
        <f t="shared" si="25"/>
        <v>0</v>
      </c>
      <c r="M126" s="44"/>
      <c r="N126" s="25">
        <f t="array" ref="N126">SUM(IF(Period=$A$2,IF(Site=$A$85,IF(Provider=$B126,K))))</f>
        <v>0</v>
      </c>
      <c r="O126" s="37">
        <f t="shared" si="26"/>
        <v>0</v>
      </c>
      <c r="P126" s="44"/>
      <c r="Q126" s="25">
        <f t="array" ref="Q126">SUM(IF(Period=$A$2,IF(Site=$A$85,IF(Provider=$B126,M))))</f>
        <v>0</v>
      </c>
      <c r="R126" s="26">
        <f t="array" ref="R126">SUM(IF(Period=$A$2,IF(Site=$A$85,IF(Provider=$B126,N))))</f>
        <v>0</v>
      </c>
      <c r="S126" s="27" t="e">
        <f t="shared" si="27"/>
        <v>#DIV/0!</v>
      </c>
      <c r="T126" s="27" t="e">
        <f t="shared" si="28"/>
        <v>#DIV/0!</v>
      </c>
      <c r="U126" s="20"/>
      <c r="V126" s="25">
        <f t="array" ref="V126">SUM(IF(Period=$A$2,IF(Site=$A$85,IF(Provider=$B126,P))))</f>
        <v>0</v>
      </c>
      <c r="W126" s="26">
        <f t="array" ref="W126">SUM(IF(Period=$A$2,IF(Site=$A$85,IF(Provider=$B126,Q))))</f>
        <v>0</v>
      </c>
      <c r="X126" s="27">
        <f t="shared" si="33"/>
        <v>0</v>
      </c>
      <c r="Y126" s="27">
        <f t="shared" si="29"/>
        <v>0</v>
      </c>
      <c r="Z126" s="44"/>
      <c r="AA126" s="25">
        <f t="array" ref="AA126">SUM(IF(Period=$A$2,IF(Site=$A$85,IF(Provider=$B126,G))))</f>
        <v>0</v>
      </c>
      <c r="AB126" s="26">
        <f t="array" ref="AB126">SUM(IF(Period=$A$2,IF(Site=$A$85,IF(Provider=$B126,H))))</f>
        <v>0</v>
      </c>
      <c r="AC126" s="27">
        <f t="shared" si="34"/>
        <v>0</v>
      </c>
      <c r="AD126" s="27">
        <f t="shared" si="30"/>
        <v>0</v>
      </c>
      <c r="AE126" s="44"/>
      <c r="AF126" s="20"/>
      <c r="AG126" s="20"/>
      <c r="AH126" s="20"/>
      <c r="AI126" s="20"/>
      <c r="AJ126" s="20"/>
      <c r="AK126" s="20"/>
      <c r="AL126" s="20"/>
      <c r="AM126" s="20"/>
      <c r="AN126" s="20"/>
    </row>
    <row r="127" spans="2:40" hidden="1" outlineLevel="1" x14ac:dyDescent="0.25">
      <c r="B127" s="20" t="s">
        <v>649</v>
      </c>
      <c r="C127" s="44"/>
      <c r="D127" s="25">
        <f t="array" ref="D127">SUM(IF(Period=$A$2,IF(Site=$A$85,IF(Provider=$B127,G))))</f>
        <v>0</v>
      </c>
      <c r="E127" s="26">
        <f t="array" ref="E127">SUM(IF(Period=$A$2,IF(Site=$A$85,IF(Provider=$B127,H))))</f>
        <v>0</v>
      </c>
      <c r="F127" s="27">
        <f t="shared" si="31"/>
        <v>0</v>
      </c>
      <c r="G127" s="27">
        <f t="shared" si="24"/>
        <v>0</v>
      </c>
      <c r="H127" s="44"/>
      <c r="I127" s="25">
        <f t="array" ref="I127">SUM(IF(Period=$A$2,IF(Site=$A$85,IF(Provider=$B127,I))))</f>
        <v>0</v>
      </c>
      <c r="J127" s="26">
        <f t="array" ref="J127">SUM(IF(Period=$A$2,IF(Site=$A$85,IF(Provider=$B127,J))))</f>
        <v>0</v>
      </c>
      <c r="K127" s="27">
        <f t="shared" si="32"/>
        <v>0</v>
      </c>
      <c r="L127" s="27">
        <f t="shared" si="25"/>
        <v>0</v>
      </c>
      <c r="M127" s="44"/>
      <c r="N127" s="25">
        <f t="array" ref="N127">SUM(IF(Period=$A$2,IF(Site=$A$85,IF(Provider=$B127,K))))</f>
        <v>0</v>
      </c>
      <c r="O127" s="37">
        <f t="shared" si="26"/>
        <v>0</v>
      </c>
      <c r="P127" s="44"/>
      <c r="Q127" s="25">
        <f t="array" ref="Q127">SUM(IF(Period=$A$2,IF(Site=$A$85,IF(Provider=$B127,M))))</f>
        <v>0</v>
      </c>
      <c r="R127" s="26">
        <f t="array" ref="R127">SUM(IF(Period=$A$2,IF(Site=$A$85,IF(Provider=$B127,N))))</f>
        <v>0</v>
      </c>
      <c r="S127" s="27" t="e">
        <f t="shared" si="27"/>
        <v>#DIV/0!</v>
      </c>
      <c r="T127" s="27" t="e">
        <f t="shared" si="28"/>
        <v>#DIV/0!</v>
      </c>
      <c r="U127" s="20"/>
      <c r="V127" s="25">
        <f t="array" ref="V127">SUM(IF(Period=$A$2,IF(Site=$A$85,IF(Provider=$B127,P))))</f>
        <v>0</v>
      </c>
      <c r="W127" s="26">
        <f t="array" ref="W127">SUM(IF(Period=$A$2,IF(Site=$A$85,IF(Provider=$B127,Q))))</f>
        <v>0</v>
      </c>
      <c r="X127" s="27">
        <f t="shared" si="33"/>
        <v>0</v>
      </c>
      <c r="Y127" s="27">
        <f t="shared" si="29"/>
        <v>0</v>
      </c>
      <c r="Z127" s="44"/>
      <c r="AA127" s="25">
        <f t="array" ref="AA127">SUM(IF(Period=$A$2,IF(Site=$A$85,IF(Provider=$B127,G))))</f>
        <v>0</v>
      </c>
      <c r="AB127" s="26">
        <f t="array" ref="AB127">SUM(IF(Period=$A$2,IF(Site=$A$85,IF(Provider=$B127,H))))</f>
        <v>0</v>
      </c>
      <c r="AC127" s="27">
        <f t="shared" si="34"/>
        <v>0</v>
      </c>
      <c r="AD127" s="27">
        <f t="shared" si="30"/>
        <v>0</v>
      </c>
      <c r="AE127" s="44"/>
      <c r="AF127" s="20"/>
      <c r="AG127" s="20"/>
      <c r="AH127" s="20"/>
      <c r="AI127" s="20"/>
      <c r="AJ127" s="20"/>
      <c r="AK127" s="20"/>
      <c r="AL127" s="20"/>
      <c r="AM127" s="20"/>
      <c r="AN127" s="20"/>
    </row>
    <row r="128" spans="2:40" collapsed="1" x14ac:dyDescent="0.25">
      <c r="B128" s="28" t="s">
        <v>1142</v>
      </c>
      <c r="D128" s="30">
        <f>SUM(D86:D127)</f>
        <v>930</v>
      </c>
      <c r="E128" s="31">
        <f>SUM(F86:F127)</f>
        <v>4.5354838709677416</v>
      </c>
      <c r="F128" s="32"/>
      <c r="G128" s="34"/>
      <c r="I128" s="30">
        <f>SUM(I86:I127)</f>
        <v>942</v>
      </c>
      <c r="J128" s="31">
        <f>SUM(K86:K127)</f>
        <v>6.036093418259024</v>
      </c>
      <c r="K128" s="32"/>
      <c r="L128" s="34"/>
      <c r="N128" s="30">
        <f>SUM(N86:N127)</f>
        <v>37</v>
      </c>
      <c r="O128" s="38">
        <f t="shared" si="26"/>
        <v>3.9278131634819531E-2</v>
      </c>
      <c r="Q128" s="30">
        <f>SUM(Q86:Q127)</f>
        <v>0</v>
      </c>
      <c r="R128" s="31">
        <f>IF(ISERROR(SUM(S86:S127)),0,SUM(S86:S127))</f>
        <v>0</v>
      </c>
      <c r="S128" s="32"/>
      <c r="T128" s="34"/>
      <c r="V128" s="30">
        <f>SUM(V86:V127)</f>
        <v>709</v>
      </c>
      <c r="W128" s="31">
        <f>SUM(X86:X127)</f>
        <v>15.778561354019747</v>
      </c>
      <c r="X128" s="32"/>
      <c r="Y128" s="34"/>
      <c r="AA128" s="30">
        <f>SUM(AA86:AA127)</f>
        <v>930</v>
      </c>
      <c r="AB128" s="31">
        <f>SUM(AC86:AC127)</f>
        <v>4.5354838709677416</v>
      </c>
      <c r="AC128" s="32"/>
      <c r="AD128" s="34"/>
    </row>
    <row r="129" spans="1:40" x14ac:dyDescent="0.25">
      <c r="B129" s="21"/>
      <c r="C129" s="45"/>
      <c r="D129" s="21"/>
      <c r="E129" s="21"/>
      <c r="F129" s="21"/>
      <c r="G129" s="21"/>
      <c r="H129" s="45"/>
      <c r="I129" s="21"/>
      <c r="J129" s="21"/>
      <c r="K129" s="21"/>
      <c r="L129" s="21"/>
      <c r="M129" s="45"/>
      <c r="N129" s="21"/>
      <c r="O129" s="40"/>
      <c r="P129" s="45"/>
      <c r="Q129" s="21"/>
      <c r="R129" s="21"/>
      <c r="S129" s="21"/>
      <c r="T129" s="21"/>
      <c r="U129" s="21"/>
      <c r="V129" s="21"/>
      <c r="W129" s="21"/>
      <c r="X129" s="21"/>
      <c r="Y129" s="21"/>
      <c r="Z129" s="45"/>
      <c r="AA129" s="21"/>
      <c r="AB129" s="21"/>
      <c r="AC129" s="21"/>
      <c r="AD129" s="21"/>
      <c r="AE129" s="45"/>
      <c r="AF129" s="21"/>
      <c r="AG129" s="21"/>
      <c r="AH129" s="21"/>
      <c r="AI129" s="21"/>
      <c r="AJ129" s="21"/>
      <c r="AK129" s="21"/>
      <c r="AL129" s="21"/>
      <c r="AM129" s="21"/>
      <c r="AN129" s="21"/>
    </row>
    <row r="130" spans="1:40" x14ac:dyDescent="0.25">
      <c r="A130" s="19" t="s">
        <v>116</v>
      </c>
      <c r="O130" s="39"/>
    </row>
    <row r="131" spans="1:40" hidden="1" outlineLevel="1" x14ac:dyDescent="0.25">
      <c r="B131" s="20" t="s">
        <v>643</v>
      </c>
      <c r="C131" s="44"/>
      <c r="D131" s="25">
        <f t="array" ref="D131">SUM(IF(Period=$A$2,IF(Site=$A$130,IF(Provider=$B131,G))))</f>
        <v>121</v>
      </c>
      <c r="E131" s="26">
        <f t="array" ref="E131">SUM(IF(Period=$A$2,IF(Site=$A$130,IF(Provider=$B131,H))))</f>
        <v>5</v>
      </c>
      <c r="F131" s="27">
        <f>E131*(D131/D$219)</f>
        <v>0.1398197365380171</v>
      </c>
      <c r="G131" s="27">
        <f t="shared" ref="G131:G194" si="35">E131*(D131/D$891)</f>
        <v>3.1513699343681631E-2</v>
      </c>
      <c r="H131" s="44"/>
      <c r="I131" s="25">
        <f t="array" ref="I131">SUM(IF(Period=$A$2,IF(Site=$A$130,IF(Provider=$B131,I))))</f>
        <v>263</v>
      </c>
      <c r="J131" s="26">
        <f t="array" ref="J131">SUM(IF(Period=$A$2,IF(Site=$A$130,IF(Provider=$B131,J))))</f>
        <v>6.6768060836501899</v>
      </c>
      <c r="K131" s="27">
        <f>J131*(I131/I$219)</f>
        <v>0.22864583333333335</v>
      </c>
      <c r="L131" s="27">
        <f t="shared" ref="L131:L194" si="36">J131*(I131/I$891)</f>
        <v>5.0858748226026006E-2</v>
      </c>
      <c r="M131" s="44"/>
      <c r="N131" s="25">
        <f t="array" ref="N131">SUM(IF(Period=$A$2,IF(Site=$A$130,IF(Provider=$B131,K))))</f>
        <v>8</v>
      </c>
      <c r="O131" s="37">
        <f t="shared" ref="O131:O194" si="37">IF(ISERROR(N131/I131),0,N131/I131)</f>
        <v>3.0418250950570342E-2</v>
      </c>
      <c r="P131" s="44"/>
      <c r="Q131" s="25">
        <f t="array" ref="Q131">SUM(IF(Period=$A$2,IF(Site=$A$130,IF(Provider=$B131,M))))</f>
        <v>0</v>
      </c>
      <c r="R131" s="26">
        <f t="array" ref="R131">SUM(IF(Period=$A$2,IF(Site=$A$130,IF(Provider=$B131,N))))</f>
        <v>0</v>
      </c>
      <c r="S131" s="27" t="e">
        <f t="shared" ref="S131:S162" si="38">R131*(Q131/Q$219)</f>
        <v>#DIV/0!</v>
      </c>
      <c r="T131" s="27" t="e">
        <f t="shared" ref="T131:T162" si="39">R131*(Q131/Q$891)</f>
        <v>#DIV/0!</v>
      </c>
      <c r="U131" s="20"/>
      <c r="V131" s="25">
        <f t="array" ref="V131">SUM(IF(Period=$A$2,IF(Site=$A$130,IF(Provider=$B131,P))))</f>
        <v>171</v>
      </c>
      <c r="W131" s="26">
        <f t="array" ref="W131">SUM(IF(Period=$A$2,IF(Site=$A$130,IF(Provider=$B131,Q))))</f>
        <v>25</v>
      </c>
      <c r="X131" s="27">
        <f>W131*(V131/V$219)</f>
        <v>0.6696428571428571</v>
      </c>
      <c r="Y131" s="27">
        <f t="shared" ref="Y131:Y194" si="40">W131*(V131/V$891)</f>
        <v>0.15939003020021625</v>
      </c>
      <c r="Z131" s="44"/>
      <c r="AA131" s="25">
        <f t="array" ref="AA131">SUM(IF(Period=$A$2,IF(Site=$A$130,IF(Provider=$B131,G))))</f>
        <v>121</v>
      </c>
      <c r="AB131" s="26">
        <f t="array" ref="AB131">SUM(IF(Period=$A$2,IF(Site=$A$130,IF(Provider=$B131,H))))</f>
        <v>5</v>
      </c>
      <c r="AC131" s="27">
        <f>AB131*(AA131/AA$219)</f>
        <v>0.1398197365380171</v>
      </c>
      <c r="AD131" s="27">
        <f t="shared" ref="AD131:AD194" si="41">AB131*(AA131/AA$891)</f>
        <v>3.1513699343681631E-2</v>
      </c>
      <c r="AE131" s="44"/>
      <c r="AF131" s="20"/>
      <c r="AG131" s="20"/>
      <c r="AH131" s="20"/>
      <c r="AI131" s="20"/>
      <c r="AJ131" s="20"/>
      <c r="AK131" s="20"/>
      <c r="AL131" s="20"/>
      <c r="AM131" s="20"/>
      <c r="AN131" s="20"/>
    </row>
    <row r="132" spans="1:40" hidden="1" outlineLevel="1" x14ac:dyDescent="0.25">
      <c r="B132" s="20" t="s">
        <v>597</v>
      </c>
      <c r="C132" s="44"/>
      <c r="D132" s="25">
        <f t="array" ref="D132">SUM(IF(Period=$A$2,IF(Site=$A$130,IF(Provider=$B132,G))))</f>
        <v>0</v>
      </c>
      <c r="E132" s="26">
        <f t="array" ref="E132">SUM(IF(Period=$A$2,IF(Site=$A$130,IF(Provider=$B132,H))))</f>
        <v>0</v>
      </c>
      <c r="F132" s="27">
        <f t="shared" ref="F132:F195" si="42">E132*(D132/D$219)</f>
        <v>0</v>
      </c>
      <c r="G132" s="27">
        <f t="shared" si="35"/>
        <v>0</v>
      </c>
      <c r="H132" s="44"/>
      <c r="I132" s="25">
        <f t="array" ref="I132">SUM(IF(Period=$A$2,IF(Site=$A$130,IF(Provider=$B132,I))))</f>
        <v>0</v>
      </c>
      <c r="J132" s="26">
        <f t="array" ref="J132">SUM(IF(Period=$A$2,IF(Site=$A$130,IF(Provider=$B132,J))))</f>
        <v>0</v>
      </c>
      <c r="K132" s="27">
        <f t="shared" ref="K132:K195" si="43">J132*(I132/I$219)</f>
        <v>0</v>
      </c>
      <c r="L132" s="27">
        <f t="shared" si="36"/>
        <v>0</v>
      </c>
      <c r="M132" s="44"/>
      <c r="N132" s="25">
        <f t="array" ref="N132">SUM(IF(Period=$A$2,IF(Site=$A$130,IF(Provider=$B132,K))))</f>
        <v>0</v>
      </c>
      <c r="O132" s="37">
        <f t="shared" si="37"/>
        <v>0</v>
      </c>
      <c r="P132" s="44"/>
      <c r="Q132" s="25">
        <f t="array" ref="Q132">SUM(IF(Period=$A$2,IF(Site=$A$130,IF(Provider=$B132,M))))</f>
        <v>0</v>
      </c>
      <c r="R132" s="26">
        <f t="array" ref="R132">SUM(IF(Period=$A$2,IF(Site=$A$130,IF(Provider=$B132,N))))</f>
        <v>0</v>
      </c>
      <c r="S132" s="27" t="e">
        <f t="shared" si="38"/>
        <v>#DIV/0!</v>
      </c>
      <c r="T132" s="27" t="e">
        <f t="shared" si="39"/>
        <v>#DIV/0!</v>
      </c>
      <c r="U132" s="20"/>
      <c r="V132" s="25">
        <f t="array" ref="V132">SUM(IF(Period=$A$2,IF(Site=$A$130,IF(Provider=$B132,P))))</f>
        <v>0</v>
      </c>
      <c r="W132" s="26">
        <f t="array" ref="W132">SUM(IF(Period=$A$2,IF(Site=$A$130,IF(Provider=$B132,Q))))</f>
        <v>0</v>
      </c>
      <c r="X132" s="27">
        <f t="shared" ref="X132:X195" si="44">W132*(V132/V$219)</f>
        <v>0</v>
      </c>
      <c r="Y132" s="27">
        <f t="shared" si="40"/>
        <v>0</v>
      </c>
      <c r="Z132" s="44"/>
      <c r="AA132" s="25">
        <f t="array" ref="AA132">SUM(IF(Period=$A$2,IF(Site=$A$130,IF(Provider=$B132,G))))</f>
        <v>0</v>
      </c>
      <c r="AB132" s="26">
        <f t="array" ref="AB132">SUM(IF(Period=$A$2,IF(Site=$A$130,IF(Provider=$B132,H))))</f>
        <v>0</v>
      </c>
      <c r="AC132" s="27">
        <f t="shared" ref="AC132:AC195" si="45">AB132*(AA132/AA$219)</f>
        <v>0</v>
      </c>
      <c r="AD132" s="27">
        <f t="shared" si="41"/>
        <v>0</v>
      </c>
      <c r="AE132" s="44"/>
      <c r="AF132" s="20"/>
      <c r="AG132" s="20"/>
      <c r="AH132" s="20"/>
      <c r="AI132" s="20"/>
      <c r="AJ132" s="20"/>
      <c r="AK132" s="20"/>
      <c r="AL132" s="20"/>
      <c r="AM132" s="20"/>
      <c r="AN132" s="20"/>
    </row>
    <row r="133" spans="1:40" hidden="1" outlineLevel="1" x14ac:dyDescent="0.25">
      <c r="B133" s="20" t="s">
        <v>812</v>
      </c>
      <c r="C133" s="44"/>
      <c r="D133" s="25">
        <f t="array" ref="D133">SUM(IF(Period=$A$2,IF(Site=$A$130,IF(Provider=$B133,G))))</f>
        <v>0</v>
      </c>
      <c r="E133" s="26">
        <f t="array" ref="E133">SUM(IF(Period=$A$2,IF(Site=$A$130,IF(Provider=$B133,H))))</f>
        <v>0</v>
      </c>
      <c r="F133" s="27">
        <f t="shared" si="42"/>
        <v>0</v>
      </c>
      <c r="G133" s="27">
        <f t="shared" si="35"/>
        <v>0</v>
      </c>
      <c r="H133" s="44"/>
      <c r="I133" s="25">
        <f t="array" ref="I133">SUM(IF(Period=$A$2,IF(Site=$A$130,IF(Provider=$B133,I))))</f>
        <v>0</v>
      </c>
      <c r="J133" s="26">
        <f t="array" ref="J133">SUM(IF(Period=$A$2,IF(Site=$A$130,IF(Provider=$B133,J))))</f>
        <v>0</v>
      </c>
      <c r="K133" s="27">
        <f t="shared" si="43"/>
        <v>0</v>
      </c>
      <c r="L133" s="27">
        <f t="shared" si="36"/>
        <v>0</v>
      </c>
      <c r="M133" s="44"/>
      <c r="N133" s="25">
        <f t="array" ref="N133">SUM(IF(Period=$A$2,IF(Site=$A$130,IF(Provider=$B133,K))))</f>
        <v>0</v>
      </c>
      <c r="O133" s="37">
        <f t="shared" si="37"/>
        <v>0</v>
      </c>
      <c r="P133" s="44"/>
      <c r="Q133" s="25">
        <f t="array" ref="Q133">SUM(IF(Period=$A$2,IF(Site=$A$130,IF(Provider=$B133,M))))</f>
        <v>0</v>
      </c>
      <c r="R133" s="26">
        <f t="array" ref="R133">SUM(IF(Period=$A$2,IF(Site=$A$130,IF(Provider=$B133,N))))</f>
        <v>0</v>
      </c>
      <c r="S133" s="27" t="e">
        <f t="shared" si="38"/>
        <v>#DIV/0!</v>
      </c>
      <c r="T133" s="27" t="e">
        <f t="shared" si="39"/>
        <v>#DIV/0!</v>
      </c>
      <c r="U133" s="20"/>
      <c r="V133" s="25">
        <f t="array" ref="V133">SUM(IF(Period=$A$2,IF(Site=$A$130,IF(Provider=$B133,P))))</f>
        <v>0</v>
      </c>
      <c r="W133" s="26">
        <f t="array" ref="W133">SUM(IF(Period=$A$2,IF(Site=$A$130,IF(Provider=$B133,Q))))</f>
        <v>0</v>
      </c>
      <c r="X133" s="27">
        <f t="shared" si="44"/>
        <v>0</v>
      </c>
      <c r="Y133" s="27">
        <f t="shared" si="40"/>
        <v>0</v>
      </c>
      <c r="Z133" s="44"/>
      <c r="AA133" s="25">
        <f t="array" ref="AA133">SUM(IF(Period=$A$2,IF(Site=$A$130,IF(Provider=$B133,G))))</f>
        <v>0</v>
      </c>
      <c r="AB133" s="26">
        <f t="array" ref="AB133">SUM(IF(Period=$A$2,IF(Site=$A$130,IF(Provider=$B133,H))))</f>
        <v>0</v>
      </c>
      <c r="AC133" s="27">
        <f t="shared" si="45"/>
        <v>0</v>
      </c>
      <c r="AD133" s="27">
        <f t="shared" si="41"/>
        <v>0</v>
      </c>
      <c r="AE133" s="44"/>
      <c r="AF133" s="20"/>
      <c r="AG133" s="20"/>
      <c r="AH133" s="20"/>
      <c r="AI133" s="20"/>
      <c r="AJ133" s="20"/>
      <c r="AK133" s="20"/>
      <c r="AL133" s="20"/>
      <c r="AM133" s="20"/>
      <c r="AN133" s="20"/>
    </row>
    <row r="134" spans="1:40" hidden="1" outlineLevel="1" x14ac:dyDescent="0.25">
      <c r="B134" s="20" t="s">
        <v>868</v>
      </c>
      <c r="C134" s="44"/>
      <c r="D134" s="25">
        <f t="array" ref="D134">SUM(IF(Period=$A$2,IF(Site=$A$130,IF(Provider=$B134,G))))</f>
        <v>0</v>
      </c>
      <c r="E134" s="26">
        <f t="array" ref="E134">SUM(IF(Period=$A$2,IF(Site=$A$130,IF(Provider=$B134,H))))</f>
        <v>0</v>
      </c>
      <c r="F134" s="27">
        <f t="shared" si="42"/>
        <v>0</v>
      </c>
      <c r="G134" s="27">
        <f t="shared" si="35"/>
        <v>0</v>
      </c>
      <c r="H134" s="44"/>
      <c r="I134" s="25">
        <f t="array" ref="I134">SUM(IF(Period=$A$2,IF(Site=$A$130,IF(Provider=$B134,I))))</f>
        <v>0</v>
      </c>
      <c r="J134" s="26">
        <f t="array" ref="J134">SUM(IF(Period=$A$2,IF(Site=$A$130,IF(Provider=$B134,J))))</f>
        <v>0</v>
      </c>
      <c r="K134" s="27">
        <f t="shared" si="43"/>
        <v>0</v>
      </c>
      <c r="L134" s="27">
        <f t="shared" si="36"/>
        <v>0</v>
      </c>
      <c r="M134" s="44"/>
      <c r="N134" s="25">
        <f t="array" ref="N134">SUM(IF(Period=$A$2,IF(Site=$A$130,IF(Provider=$B134,K))))</f>
        <v>0</v>
      </c>
      <c r="O134" s="37">
        <f t="shared" si="37"/>
        <v>0</v>
      </c>
      <c r="P134" s="44"/>
      <c r="Q134" s="25">
        <f t="array" ref="Q134">SUM(IF(Period=$A$2,IF(Site=$A$130,IF(Provider=$B134,M))))</f>
        <v>0</v>
      </c>
      <c r="R134" s="26">
        <f t="array" ref="R134">SUM(IF(Period=$A$2,IF(Site=$A$130,IF(Provider=$B134,N))))</f>
        <v>0</v>
      </c>
      <c r="S134" s="27" t="e">
        <f t="shared" si="38"/>
        <v>#DIV/0!</v>
      </c>
      <c r="T134" s="27" t="e">
        <f t="shared" si="39"/>
        <v>#DIV/0!</v>
      </c>
      <c r="U134" s="20"/>
      <c r="V134" s="25">
        <f t="array" ref="V134">SUM(IF(Period=$A$2,IF(Site=$A$130,IF(Provider=$B134,P))))</f>
        <v>0</v>
      </c>
      <c r="W134" s="26">
        <f t="array" ref="W134">SUM(IF(Period=$A$2,IF(Site=$A$130,IF(Provider=$B134,Q))))</f>
        <v>0</v>
      </c>
      <c r="X134" s="27">
        <f t="shared" si="44"/>
        <v>0</v>
      </c>
      <c r="Y134" s="27">
        <f t="shared" si="40"/>
        <v>0</v>
      </c>
      <c r="Z134" s="44"/>
      <c r="AA134" s="25">
        <f t="array" ref="AA134">SUM(IF(Period=$A$2,IF(Site=$A$130,IF(Provider=$B134,G))))</f>
        <v>0</v>
      </c>
      <c r="AB134" s="26">
        <f t="array" ref="AB134">SUM(IF(Period=$A$2,IF(Site=$A$130,IF(Provider=$B134,H))))</f>
        <v>0</v>
      </c>
      <c r="AC134" s="27">
        <f t="shared" si="45"/>
        <v>0</v>
      </c>
      <c r="AD134" s="27">
        <f t="shared" si="41"/>
        <v>0</v>
      </c>
      <c r="AE134" s="44"/>
      <c r="AF134" s="20"/>
      <c r="AG134" s="20"/>
      <c r="AH134" s="20"/>
      <c r="AI134" s="20"/>
      <c r="AJ134" s="20"/>
      <c r="AK134" s="20"/>
      <c r="AL134" s="20"/>
      <c r="AM134" s="20"/>
      <c r="AN134" s="20"/>
    </row>
    <row r="135" spans="1:40" hidden="1" outlineLevel="1" x14ac:dyDescent="0.25">
      <c r="B135" s="20" t="s">
        <v>890</v>
      </c>
      <c r="C135" s="44"/>
      <c r="D135" s="25">
        <f t="array" ref="D135">SUM(IF(Period=$A$2,IF(Site=$A$130,IF(Provider=$B135,G))))</f>
        <v>0</v>
      </c>
      <c r="E135" s="26">
        <f t="array" ref="E135">SUM(IF(Period=$A$2,IF(Site=$A$130,IF(Provider=$B135,H))))</f>
        <v>0</v>
      </c>
      <c r="F135" s="27">
        <f t="shared" si="42"/>
        <v>0</v>
      </c>
      <c r="G135" s="27">
        <f t="shared" si="35"/>
        <v>0</v>
      </c>
      <c r="H135" s="44"/>
      <c r="I135" s="25">
        <f t="array" ref="I135">SUM(IF(Period=$A$2,IF(Site=$A$130,IF(Provider=$B135,I))))</f>
        <v>0</v>
      </c>
      <c r="J135" s="26">
        <f t="array" ref="J135">SUM(IF(Period=$A$2,IF(Site=$A$130,IF(Provider=$B135,J))))</f>
        <v>0</v>
      </c>
      <c r="K135" s="27">
        <f t="shared" si="43"/>
        <v>0</v>
      </c>
      <c r="L135" s="27">
        <f t="shared" si="36"/>
        <v>0</v>
      </c>
      <c r="M135" s="44"/>
      <c r="N135" s="25">
        <f t="array" ref="N135">SUM(IF(Period=$A$2,IF(Site=$A$130,IF(Provider=$B135,K))))</f>
        <v>0</v>
      </c>
      <c r="O135" s="37">
        <f t="shared" si="37"/>
        <v>0</v>
      </c>
      <c r="P135" s="44"/>
      <c r="Q135" s="25">
        <f t="array" ref="Q135">SUM(IF(Period=$A$2,IF(Site=$A$130,IF(Provider=$B135,M))))</f>
        <v>0</v>
      </c>
      <c r="R135" s="26">
        <f t="array" ref="R135">SUM(IF(Period=$A$2,IF(Site=$A$130,IF(Provider=$B135,N))))</f>
        <v>0</v>
      </c>
      <c r="S135" s="27" t="e">
        <f t="shared" si="38"/>
        <v>#DIV/0!</v>
      </c>
      <c r="T135" s="27" t="e">
        <f t="shared" si="39"/>
        <v>#DIV/0!</v>
      </c>
      <c r="U135" s="20"/>
      <c r="V135" s="25">
        <f t="array" ref="V135">SUM(IF(Period=$A$2,IF(Site=$A$130,IF(Provider=$B135,P))))</f>
        <v>0</v>
      </c>
      <c r="W135" s="26">
        <f t="array" ref="W135">SUM(IF(Period=$A$2,IF(Site=$A$130,IF(Provider=$B135,Q))))</f>
        <v>0</v>
      </c>
      <c r="X135" s="27">
        <f t="shared" si="44"/>
        <v>0</v>
      </c>
      <c r="Y135" s="27">
        <f t="shared" si="40"/>
        <v>0</v>
      </c>
      <c r="Z135" s="44"/>
      <c r="AA135" s="25">
        <f t="array" ref="AA135">SUM(IF(Period=$A$2,IF(Site=$A$130,IF(Provider=$B135,G))))</f>
        <v>0</v>
      </c>
      <c r="AB135" s="26">
        <f t="array" ref="AB135">SUM(IF(Period=$A$2,IF(Site=$A$130,IF(Provider=$B135,H))))</f>
        <v>0</v>
      </c>
      <c r="AC135" s="27">
        <f t="shared" si="45"/>
        <v>0</v>
      </c>
      <c r="AD135" s="27">
        <f t="shared" si="41"/>
        <v>0</v>
      </c>
      <c r="AE135" s="44"/>
      <c r="AF135" s="20"/>
      <c r="AG135" s="20"/>
      <c r="AH135" s="20"/>
      <c r="AI135" s="20"/>
      <c r="AJ135" s="20"/>
      <c r="AK135" s="20"/>
      <c r="AL135" s="20"/>
      <c r="AM135" s="20"/>
      <c r="AN135" s="20"/>
    </row>
    <row r="136" spans="1:40" hidden="1" outlineLevel="1" x14ac:dyDescent="0.25">
      <c r="B136" s="20" t="s">
        <v>813</v>
      </c>
      <c r="C136" s="44"/>
      <c r="D136" s="25">
        <f t="array" ref="D136">SUM(IF(Period=$A$2,IF(Site=$A$130,IF(Provider=$B136,G))))</f>
        <v>0</v>
      </c>
      <c r="E136" s="26">
        <f t="array" ref="E136">SUM(IF(Period=$A$2,IF(Site=$A$130,IF(Provider=$B136,H))))</f>
        <v>0</v>
      </c>
      <c r="F136" s="27">
        <f t="shared" si="42"/>
        <v>0</v>
      </c>
      <c r="G136" s="27">
        <f t="shared" si="35"/>
        <v>0</v>
      </c>
      <c r="H136" s="44"/>
      <c r="I136" s="25">
        <f t="array" ref="I136">SUM(IF(Period=$A$2,IF(Site=$A$130,IF(Provider=$B136,I))))</f>
        <v>0</v>
      </c>
      <c r="J136" s="26">
        <f t="array" ref="J136">SUM(IF(Period=$A$2,IF(Site=$A$130,IF(Provider=$B136,J))))</f>
        <v>0</v>
      </c>
      <c r="K136" s="27">
        <f t="shared" si="43"/>
        <v>0</v>
      </c>
      <c r="L136" s="27">
        <f t="shared" si="36"/>
        <v>0</v>
      </c>
      <c r="M136" s="44"/>
      <c r="N136" s="25">
        <f t="array" ref="N136">SUM(IF(Period=$A$2,IF(Site=$A$130,IF(Provider=$B136,K))))</f>
        <v>0</v>
      </c>
      <c r="O136" s="37">
        <f t="shared" si="37"/>
        <v>0</v>
      </c>
      <c r="P136" s="44"/>
      <c r="Q136" s="25">
        <f t="array" ref="Q136">SUM(IF(Period=$A$2,IF(Site=$A$130,IF(Provider=$B136,M))))</f>
        <v>0</v>
      </c>
      <c r="R136" s="26">
        <f t="array" ref="R136">SUM(IF(Period=$A$2,IF(Site=$A$130,IF(Provider=$B136,N))))</f>
        <v>0</v>
      </c>
      <c r="S136" s="27" t="e">
        <f t="shared" si="38"/>
        <v>#DIV/0!</v>
      </c>
      <c r="T136" s="27" t="e">
        <f t="shared" si="39"/>
        <v>#DIV/0!</v>
      </c>
      <c r="U136" s="20"/>
      <c r="V136" s="25">
        <f t="array" ref="V136">SUM(IF(Period=$A$2,IF(Site=$A$130,IF(Provider=$B136,P))))</f>
        <v>0</v>
      </c>
      <c r="W136" s="26">
        <f t="array" ref="W136">SUM(IF(Period=$A$2,IF(Site=$A$130,IF(Provider=$B136,Q))))</f>
        <v>0</v>
      </c>
      <c r="X136" s="27">
        <f t="shared" si="44"/>
        <v>0</v>
      </c>
      <c r="Y136" s="27">
        <f t="shared" si="40"/>
        <v>0</v>
      </c>
      <c r="Z136" s="44"/>
      <c r="AA136" s="25">
        <f t="array" ref="AA136">SUM(IF(Period=$A$2,IF(Site=$A$130,IF(Provider=$B136,G))))</f>
        <v>0</v>
      </c>
      <c r="AB136" s="26">
        <f t="array" ref="AB136">SUM(IF(Period=$A$2,IF(Site=$A$130,IF(Provider=$B136,H))))</f>
        <v>0</v>
      </c>
      <c r="AC136" s="27">
        <f t="shared" si="45"/>
        <v>0</v>
      </c>
      <c r="AD136" s="27">
        <f t="shared" si="41"/>
        <v>0</v>
      </c>
      <c r="AE136" s="44"/>
      <c r="AF136" s="20"/>
      <c r="AG136" s="20"/>
      <c r="AH136" s="20"/>
      <c r="AI136" s="20"/>
      <c r="AJ136" s="20"/>
      <c r="AK136" s="20"/>
      <c r="AL136" s="20"/>
      <c r="AM136" s="20"/>
      <c r="AN136" s="20"/>
    </row>
    <row r="137" spans="1:40" hidden="1" outlineLevel="1" x14ac:dyDescent="0.25">
      <c r="B137" s="20" t="s">
        <v>642</v>
      </c>
      <c r="C137" s="44"/>
      <c r="D137" s="25">
        <f t="array" ref="D137">SUM(IF(Period=$A$2,IF(Site=$A$130,IF(Provider=$B137,G))))</f>
        <v>118</v>
      </c>
      <c r="E137" s="26">
        <f t="array" ref="E137">SUM(IF(Period=$A$2,IF(Site=$A$130,IF(Provider=$B137,H))))</f>
        <v>5</v>
      </c>
      <c r="F137" s="27">
        <f t="shared" si="42"/>
        <v>0.13635313149988446</v>
      </c>
      <c r="G137" s="27">
        <f t="shared" si="35"/>
        <v>3.0732367954995312E-2</v>
      </c>
      <c r="H137" s="44"/>
      <c r="I137" s="25">
        <f t="array" ref="I137">SUM(IF(Period=$A$2,IF(Site=$A$130,IF(Provider=$B137,I))))</f>
        <v>277</v>
      </c>
      <c r="J137" s="26">
        <f t="array" ref="J137">SUM(IF(Period=$A$2,IF(Site=$A$130,IF(Provider=$B137,J))))</f>
        <v>5.7472924187725631</v>
      </c>
      <c r="K137" s="27">
        <f t="shared" si="43"/>
        <v>0.20729166666666665</v>
      </c>
      <c r="L137" s="27">
        <f t="shared" si="36"/>
        <v>4.6108842355258202E-2</v>
      </c>
      <c r="M137" s="44"/>
      <c r="N137" s="25">
        <f t="array" ref="N137">SUM(IF(Period=$A$2,IF(Site=$A$130,IF(Provider=$B137,K))))</f>
        <v>10</v>
      </c>
      <c r="O137" s="37">
        <f t="shared" si="37"/>
        <v>3.6101083032490974E-2</v>
      </c>
      <c r="P137" s="44"/>
      <c r="Q137" s="25">
        <f t="array" ref="Q137">SUM(IF(Period=$A$2,IF(Site=$A$130,IF(Provider=$B137,M))))</f>
        <v>0</v>
      </c>
      <c r="R137" s="26">
        <f t="array" ref="R137">SUM(IF(Period=$A$2,IF(Site=$A$130,IF(Provider=$B137,N))))</f>
        <v>0</v>
      </c>
      <c r="S137" s="27" t="e">
        <f t="shared" si="38"/>
        <v>#DIV/0!</v>
      </c>
      <c r="T137" s="27" t="e">
        <f t="shared" si="39"/>
        <v>#DIV/0!</v>
      </c>
      <c r="U137" s="20"/>
      <c r="V137" s="25">
        <f t="array" ref="V137">SUM(IF(Period=$A$2,IF(Site=$A$130,IF(Provider=$B137,P))))</f>
        <v>213</v>
      </c>
      <c r="W137" s="26">
        <f t="array" ref="W137">SUM(IF(Period=$A$2,IF(Site=$A$130,IF(Provider=$B137,Q))))</f>
        <v>17</v>
      </c>
      <c r="X137" s="27">
        <f t="shared" si="44"/>
        <v>0.56719924812030076</v>
      </c>
      <c r="Y137" s="27">
        <f t="shared" si="40"/>
        <v>0.13500615189590245</v>
      </c>
      <c r="Z137" s="44"/>
      <c r="AA137" s="25">
        <f t="array" ref="AA137">SUM(IF(Period=$A$2,IF(Site=$A$130,IF(Provider=$B137,G))))</f>
        <v>118</v>
      </c>
      <c r="AB137" s="26">
        <f t="array" ref="AB137">SUM(IF(Period=$A$2,IF(Site=$A$130,IF(Provider=$B137,H))))</f>
        <v>5</v>
      </c>
      <c r="AC137" s="27">
        <f t="shared" si="45"/>
        <v>0.13635313149988446</v>
      </c>
      <c r="AD137" s="27">
        <f t="shared" si="41"/>
        <v>3.0732367954995312E-2</v>
      </c>
      <c r="AE137" s="44"/>
      <c r="AF137" s="20"/>
      <c r="AG137" s="20"/>
      <c r="AH137" s="20"/>
      <c r="AI137" s="20"/>
      <c r="AJ137" s="20"/>
      <c r="AK137" s="20"/>
      <c r="AL137" s="20"/>
      <c r="AM137" s="20"/>
      <c r="AN137" s="20"/>
    </row>
    <row r="138" spans="1:40" hidden="1" outlineLevel="1" x14ac:dyDescent="0.25">
      <c r="B138" s="20" t="s">
        <v>989</v>
      </c>
      <c r="C138" s="44"/>
      <c r="D138" s="25">
        <f t="array" ref="D138">SUM(IF(Period=$A$2,IF(Site=$A$130,IF(Provider=$B138,G))))</f>
        <v>0</v>
      </c>
      <c r="E138" s="26">
        <f t="array" ref="E138">SUM(IF(Period=$A$2,IF(Site=$A$130,IF(Provider=$B138,H))))</f>
        <v>0</v>
      </c>
      <c r="F138" s="27">
        <f t="shared" si="42"/>
        <v>0</v>
      </c>
      <c r="G138" s="27">
        <f t="shared" si="35"/>
        <v>0</v>
      </c>
      <c r="H138" s="44"/>
      <c r="I138" s="25">
        <f t="array" ref="I138">SUM(IF(Period=$A$2,IF(Site=$A$130,IF(Provider=$B138,I))))</f>
        <v>0</v>
      </c>
      <c r="J138" s="26">
        <f t="array" ref="J138">SUM(IF(Period=$A$2,IF(Site=$A$130,IF(Provider=$B138,J))))</f>
        <v>0</v>
      </c>
      <c r="K138" s="27">
        <f t="shared" si="43"/>
        <v>0</v>
      </c>
      <c r="L138" s="27">
        <f t="shared" si="36"/>
        <v>0</v>
      </c>
      <c r="M138" s="44"/>
      <c r="N138" s="25">
        <f t="array" ref="N138">SUM(IF(Period=$A$2,IF(Site=$A$130,IF(Provider=$B138,K))))</f>
        <v>0</v>
      </c>
      <c r="O138" s="37">
        <f t="shared" si="37"/>
        <v>0</v>
      </c>
      <c r="P138" s="44"/>
      <c r="Q138" s="25">
        <f t="array" ref="Q138">SUM(IF(Period=$A$2,IF(Site=$A$130,IF(Provider=$B138,M))))</f>
        <v>0</v>
      </c>
      <c r="R138" s="26">
        <f t="array" ref="R138">SUM(IF(Period=$A$2,IF(Site=$A$130,IF(Provider=$B138,N))))</f>
        <v>0</v>
      </c>
      <c r="S138" s="27" t="e">
        <f t="shared" si="38"/>
        <v>#DIV/0!</v>
      </c>
      <c r="T138" s="27" t="e">
        <f t="shared" si="39"/>
        <v>#DIV/0!</v>
      </c>
      <c r="U138" s="20"/>
      <c r="V138" s="25">
        <f t="array" ref="V138">SUM(IF(Period=$A$2,IF(Site=$A$130,IF(Provider=$B138,P))))</f>
        <v>0</v>
      </c>
      <c r="W138" s="26">
        <f t="array" ref="W138">SUM(IF(Period=$A$2,IF(Site=$A$130,IF(Provider=$B138,Q))))</f>
        <v>0</v>
      </c>
      <c r="X138" s="27">
        <f t="shared" si="44"/>
        <v>0</v>
      </c>
      <c r="Y138" s="27">
        <f t="shared" si="40"/>
        <v>0</v>
      </c>
      <c r="Z138" s="44"/>
      <c r="AA138" s="25">
        <f t="array" ref="AA138">SUM(IF(Period=$A$2,IF(Site=$A$130,IF(Provider=$B138,G))))</f>
        <v>0</v>
      </c>
      <c r="AB138" s="26">
        <f t="array" ref="AB138">SUM(IF(Period=$A$2,IF(Site=$A$130,IF(Provider=$B138,H))))</f>
        <v>0</v>
      </c>
      <c r="AC138" s="27">
        <f t="shared" si="45"/>
        <v>0</v>
      </c>
      <c r="AD138" s="27">
        <f t="shared" si="41"/>
        <v>0</v>
      </c>
      <c r="AE138" s="44"/>
      <c r="AF138" s="20"/>
      <c r="AG138" s="20"/>
      <c r="AH138" s="20"/>
      <c r="AI138" s="20"/>
      <c r="AJ138" s="20"/>
      <c r="AK138" s="20"/>
      <c r="AL138" s="20"/>
      <c r="AM138" s="20"/>
      <c r="AN138" s="20"/>
    </row>
    <row r="139" spans="1:40" hidden="1" outlineLevel="1" x14ac:dyDescent="0.25">
      <c r="B139" s="20" t="s">
        <v>943</v>
      </c>
      <c r="C139" s="44"/>
      <c r="D139" s="25">
        <f t="array" ref="D139">SUM(IF(Period=$A$2,IF(Site=$A$130,IF(Provider=$B139,G))))</f>
        <v>0</v>
      </c>
      <c r="E139" s="26">
        <f t="array" ref="E139">SUM(IF(Period=$A$2,IF(Site=$A$130,IF(Provider=$B139,H))))</f>
        <v>0</v>
      </c>
      <c r="F139" s="27">
        <f t="shared" si="42"/>
        <v>0</v>
      </c>
      <c r="G139" s="27">
        <f t="shared" si="35"/>
        <v>0</v>
      </c>
      <c r="H139" s="44"/>
      <c r="I139" s="25">
        <f t="array" ref="I139">SUM(IF(Period=$A$2,IF(Site=$A$130,IF(Provider=$B139,I))))</f>
        <v>0</v>
      </c>
      <c r="J139" s="26">
        <f t="array" ref="J139">SUM(IF(Period=$A$2,IF(Site=$A$130,IF(Provider=$B139,J))))</f>
        <v>0</v>
      </c>
      <c r="K139" s="27">
        <f t="shared" si="43"/>
        <v>0</v>
      </c>
      <c r="L139" s="27">
        <f t="shared" si="36"/>
        <v>0</v>
      </c>
      <c r="M139" s="44"/>
      <c r="N139" s="25">
        <f t="array" ref="N139">SUM(IF(Period=$A$2,IF(Site=$A$130,IF(Provider=$B139,K))))</f>
        <v>0</v>
      </c>
      <c r="O139" s="37">
        <f t="shared" si="37"/>
        <v>0</v>
      </c>
      <c r="P139" s="44"/>
      <c r="Q139" s="25">
        <f t="array" ref="Q139">SUM(IF(Period=$A$2,IF(Site=$A$130,IF(Provider=$B139,M))))</f>
        <v>0</v>
      </c>
      <c r="R139" s="26">
        <f t="array" ref="R139">SUM(IF(Period=$A$2,IF(Site=$A$130,IF(Provider=$B139,N))))</f>
        <v>0</v>
      </c>
      <c r="S139" s="27" t="e">
        <f t="shared" si="38"/>
        <v>#DIV/0!</v>
      </c>
      <c r="T139" s="27" t="e">
        <f t="shared" si="39"/>
        <v>#DIV/0!</v>
      </c>
      <c r="U139" s="20"/>
      <c r="V139" s="25">
        <f t="array" ref="V139">SUM(IF(Period=$A$2,IF(Site=$A$130,IF(Provider=$B139,P))))</f>
        <v>0</v>
      </c>
      <c r="W139" s="26">
        <f t="array" ref="W139">SUM(IF(Period=$A$2,IF(Site=$A$130,IF(Provider=$B139,Q))))</f>
        <v>0</v>
      </c>
      <c r="X139" s="27">
        <f t="shared" si="44"/>
        <v>0</v>
      </c>
      <c r="Y139" s="27">
        <f t="shared" si="40"/>
        <v>0</v>
      </c>
      <c r="Z139" s="44"/>
      <c r="AA139" s="25">
        <f t="array" ref="AA139">SUM(IF(Period=$A$2,IF(Site=$A$130,IF(Provider=$B139,G))))</f>
        <v>0</v>
      </c>
      <c r="AB139" s="26">
        <f t="array" ref="AB139">SUM(IF(Period=$A$2,IF(Site=$A$130,IF(Provider=$B139,H))))</f>
        <v>0</v>
      </c>
      <c r="AC139" s="27">
        <f t="shared" si="45"/>
        <v>0</v>
      </c>
      <c r="AD139" s="27">
        <f t="shared" si="41"/>
        <v>0</v>
      </c>
      <c r="AE139" s="44"/>
      <c r="AF139" s="20"/>
      <c r="AG139" s="20"/>
      <c r="AH139" s="20"/>
      <c r="AI139" s="20"/>
      <c r="AJ139" s="20"/>
      <c r="AK139" s="20"/>
      <c r="AL139" s="20"/>
      <c r="AM139" s="20"/>
      <c r="AN139" s="20"/>
    </row>
    <row r="140" spans="1:40" hidden="1" outlineLevel="1" x14ac:dyDescent="0.25">
      <c r="B140" s="20" t="s">
        <v>657</v>
      </c>
      <c r="C140" s="44"/>
      <c r="D140" s="25">
        <f t="array" ref="D140">SUM(IF(Period=$A$2,IF(Site=$A$130,IF(Provider=$B140,G))))</f>
        <v>102</v>
      </c>
      <c r="E140" s="26">
        <f t="array" ref="E140">SUM(IF(Period=$A$2,IF(Site=$A$130,IF(Provider=$B140,H))))</f>
        <v>13</v>
      </c>
      <c r="F140" s="27">
        <f t="shared" si="42"/>
        <v>0.30644788537092671</v>
      </c>
      <c r="G140" s="27">
        <f t="shared" si="35"/>
        <v>6.906969475987082E-2</v>
      </c>
      <c r="H140" s="44"/>
      <c r="I140" s="25">
        <f t="array" ref="I140">SUM(IF(Period=$A$2,IF(Site=$A$130,IF(Provider=$B140,I))))</f>
        <v>177</v>
      </c>
      <c r="J140" s="26">
        <f t="array" ref="J140">SUM(IF(Period=$A$2,IF(Site=$A$130,IF(Provider=$B140,J))))</f>
        <v>11.384180790960452</v>
      </c>
      <c r="K140" s="27">
        <f t="shared" si="43"/>
        <v>0.26236979166666669</v>
      </c>
      <c r="L140" s="27">
        <f t="shared" si="36"/>
        <v>5.8360123960958091E-2</v>
      </c>
      <c r="M140" s="44"/>
      <c r="N140" s="25">
        <f t="array" ref="N140">SUM(IF(Period=$A$2,IF(Site=$A$130,IF(Provider=$B140,K))))</f>
        <v>8</v>
      </c>
      <c r="O140" s="37">
        <f t="shared" si="37"/>
        <v>4.519774011299435E-2</v>
      </c>
      <c r="P140" s="44"/>
      <c r="Q140" s="25">
        <f t="array" ref="Q140">SUM(IF(Period=$A$2,IF(Site=$A$130,IF(Provider=$B140,M))))</f>
        <v>0</v>
      </c>
      <c r="R140" s="26">
        <f t="array" ref="R140">SUM(IF(Period=$A$2,IF(Site=$A$130,IF(Provider=$B140,N))))</f>
        <v>0</v>
      </c>
      <c r="S140" s="27" t="e">
        <f t="shared" si="38"/>
        <v>#DIV/0!</v>
      </c>
      <c r="T140" s="27" t="e">
        <f t="shared" si="39"/>
        <v>#DIV/0!</v>
      </c>
      <c r="U140" s="20"/>
      <c r="V140" s="25">
        <f t="array" ref="V140">SUM(IF(Period=$A$2,IF(Site=$A$130,IF(Provider=$B140,P))))</f>
        <v>157</v>
      </c>
      <c r="W140" s="26">
        <f t="array" ref="W140">SUM(IF(Period=$A$2,IF(Site=$A$130,IF(Provider=$B140,Q))))</f>
        <v>25</v>
      </c>
      <c r="X140" s="27">
        <f t="shared" si="44"/>
        <v>0.61481829573934832</v>
      </c>
      <c r="Y140" s="27">
        <f t="shared" si="40"/>
        <v>0.1463405540434734</v>
      </c>
      <c r="Z140" s="44"/>
      <c r="AA140" s="25">
        <f t="array" ref="AA140">SUM(IF(Period=$A$2,IF(Site=$A$130,IF(Provider=$B140,G))))</f>
        <v>102</v>
      </c>
      <c r="AB140" s="26">
        <f t="array" ref="AB140">SUM(IF(Period=$A$2,IF(Site=$A$130,IF(Provider=$B140,H))))</f>
        <v>13</v>
      </c>
      <c r="AC140" s="27">
        <f t="shared" si="45"/>
        <v>0.30644788537092671</v>
      </c>
      <c r="AD140" s="27">
        <f t="shared" si="41"/>
        <v>6.906969475987082E-2</v>
      </c>
      <c r="AE140" s="44"/>
      <c r="AF140" s="20"/>
      <c r="AG140" s="20"/>
      <c r="AH140" s="20"/>
      <c r="AI140" s="20"/>
      <c r="AJ140" s="20"/>
      <c r="AK140" s="20"/>
      <c r="AL140" s="20"/>
      <c r="AM140" s="20"/>
      <c r="AN140" s="20"/>
    </row>
    <row r="141" spans="1:40" hidden="1" outlineLevel="1" x14ac:dyDescent="0.25">
      <c r="B141" s="20" t="s">
        <v>638</v>
      </c>
      <c r="C141" s="44"/>
      <c r="D141" s="25">
        <f t="array" ref="D141">SUM(IF(Period=$A$2,IF(Site=$A$130,IF(Provider=$B141,G))))</f>
        <v>175</v>
      </c>
      <c r="E141" s="26">
        <f t="array" ref="E141">SUM(IF(Period=$A$2,IF(Site=$A$130,IF(Provider=$B141,H))))</f>
        <v>9</v>
      </c>
      <c r="F141" s="27">
        <f t="shared" si="42"/>
        <v>0.36399352900392878</v>
      </c>
      <c r="G141" s="27">
        <f t="shared" si="35"/>
        <v>8.2039795812063748E-2</v>
      </c>
      <c r="H141" s="44"/>
      <c r="I141" s="25">
        <f t="array" ref="I141">SUM(IF(Period=$A$2,IF(Site=$A$130,IF(Provider=$B141,I))))</f>
        <v>303</v>
      </c>
      <c r="J141" s="26">
        <f t="array" ref="J141">SUM(IF(Period=$A$2,IF(Site=$A$130,IF(Provider=$B141,J))))</f>
        <v>8.996699669966997</v>
      </c>
      <c r="K141" s="27">
        <f t="shared" si="43"/>
        <v>0.35494791666666664</v>
      </c>
      <c r="L141" s="27">
        <f t="shared" si="36"/>
        <v>7.8952703681177058E-2</v>
      </c>
      <c r="M141" s="44"/>
      <c r="N141" s="25">
        <f t="array" ref="N141">SUM(IF(Period=$A$2,IF(Site=$A$130,IF(Provider=$B141,K))))</f>
        <v>2</v>
      </c>
      <c r="O141" s="37">
        <f t="shared" si="37"/>
        <v>6.6006600660066007E-3</v>
      </c>
      <c r="P141" s="44"/>
      <c r="Q141" s="25">
        <f t="array" ref="Q141">SUM(IF(Period=$A$2,IF(Site=$A$130,IF(Provider=$B141,M))))</f>
        <v>0</v>
      </c>
      <c r="R141" s="26">
        <f t="array" ref="R141">SUM(IF(Period=$A$2,IF(Site=$A$130,IF(Provider=$B141,N))))</f>
        <v>0</v>
      </c>
      <c r="S141" s="27" t="e">
        <f t="shared" si="38"/>
        <v>#DIV/0!</v>
      </c>
      <c r="T141" s="27" t="e">
        <f t="shared" si="39"/>
        <v>#DIV/0!</v>
      </c>
      <c r="U141" s="20"/>
      <c r="V141" s="25">
        <f t="array" ref="V141">SUM(IF(Period=$A$2,IF(Site=$A$130,IF(Provider=$B141,P))))</f>
        <v>261</v>
      </c>
      <c r="W141" s="26">
        <f t="array" ref="W141">SUM(IF(Period=$A$2,IF(Site=$A$130,IF(Provider=$B141,Q))))</f>
        <v>21</v>
      </c>
      <c r="X141" s="27">
        <f t="shared" si="44"/>
        <v>0.85855263157894735</v>
      </c>
      <c r="Y141" s="27">
        <f t="shared" si="40"/>
        <v>0.20435479661459305</v>
      </c>
      <c r="Z141" s="44"/>
      <c r="AA141" s="25">
        <f t="array" ref="AA141">SUM(IF(Period=$A$2,IF(Site=$A$130,IF(Provider=$B141,G))))</f>
        <v>175</v>
      </c>
      <c r="AB141" s="26">
        <f t="array" ref="AB141">SUM(IF(Period=$A$2,IF(Site=$A$130,IF(Provider=$B141,H))))</f>
        <v>9</v>
      </c>
      <c r="AC141" s="27">
        <f t="shared" si="45"/>
        <v>0.36399352900392878</v>
      </c>
      <c r="AD141" s="27">
        <f t="shared" si="41"/>
        <v>8.2039795812063748E-2</v>
      </c>
      <c r="AE141" s="44"/>
      <c r="AF141" s="20"/>
      <c r="AG141" s="20"/>
      <c r="AH141" s="20"/>
      <c r="AI141" s="20"/>
      <c r="AJ141" s="20"/>
      <c r="AK141" s="20"/>
      <c r="AL141" s="20"/>
      <c r="AM141" s="20"/>
      <c r="AN141" s="20"/>
    </row>
    <row r="142" spans="1:40" hidden="1" outlineLevel="1" x14ac:dyDescent="0.25">
      <c r="B142" s="20" t="s">
        <v>942</v>
      </c>
      <c r="C142" s="44"/>
      <c r="D142" s="25">
        <f t="array" ref="D142">SUM(IF(Period=$A$2,IF(Site=$A$130,IF(Provider=$B142,G))))</f>
        <v>0</v>
      </c>
      <c r="E142" s="26">
        <f t="array" ref="E142">SUM(IF(Period=$A$2,IF(Site=$A$130,IF(Provider=$B142,H))))</f>
        <v>0</v>
      </c>
      <c r="F142" s="27">
        <f t="shared" si="42"/>
        <v>0</v>
      </c>
      <c r="G142" s="27">
        <f t="shared" si="35"/>
        <v>0</v>
      </c>
      <c r="H142" s="44"/>
      <c r="I142" s="25">
        <f t="array" ref="I142">SUM(IF(Period=$A$2,IF(Site=$A$130,IF(Provider=$B142,I))))</f>
        <v>0</v>
      </c>
      <c r="J142" s="26">
        <f t="array" ref="J142">SUM(IF(Period=$A$2,IF(Site=$A$130,IF(Provider=$B142,J))))</f>
        <v>0</v>
      </c>
      <c r="K142" s="27">
        <f t="shared" si="43"/>
        <v>0</v>
      </c>
      <c r="L142" s="27">
        <f t="shared" si="36"/>
        <v>0</v>
      </c>
      <c r="M142" s="44"/>
      <c r="N142" s="25">
        <f t="array" ref="N142">SUM(IF(Period=$A$2,IF(Site=$A$130,IF(Provider=$B142,K))))</f>
        <v>0</v>
      </c>
      <c r="O142" s="37">
        <f t="shared" si="37"/>
        <v>0</v>
      </c>
      <c r="P142" s="44"/>
      <c r="Q142" s="25">
        <f t="array" ref="Q142">SUM(IF(Period=$A$2,IF(Site=$A$130,IF(Provider=$B142,M))))</f>
        <v>0</v>
      </c>
      <c r="R142" s="26">
        <f t="array" ref="R142">SUM(IF(Period=$A$2,IF(Site=$A$130,IF(Provider=$B142,N))))</f>
        <v>0</v>
      </c>
      <c r="S142" s="27" t="e">
        <f t="shared" si="38"/>
        <v>#DIV/0!</v>
      </c>
      <c r="T142" s="27" t="e">
        <f t="shared" si="39"/>
        <v>#DIV/0!</v>
      </c>
      <c r="U142" s="20"/>
      <c r="V142" s="25">
        <f t="array" ref="V142">SUM(IF(Period=$A$2,IF(Site=$A$130,IF(Provider=$B142,P))))</f>
        <v>0</v>
      </c>
      <c r="W142" s="26">
        <f t="array" ref="W142">SUM(IF(Period=$A$2,IF(Site=$A$130,IF(Provider=$B142,Q))))</f>
        <v>0</v>
      </c>
      <c r="X142" s="27">
        <f t="shared" si="44"/>
        <v>0</v>
      </c>
      <c r="Y142" s="27">
        <f t="shared" si="40"/>
        <v>0</v>
      </c>
      <c r="Z142" s="44"/>
      <c r="AA142" s="25">
        <f t="array" ref="AA142">SUM(IF(Period=$A$2,IF(Site=$A$130,IF(Provider=$B142,G))))</f>
        <v>0</v>
      </c>
      <c r="AB142" s="26">
        <f t="array" ref="AB142">SUM(IF(Period=$A$2,IF(Site=$A$130,IF(Provider=$B142,H))))</f>
        <v>0</v>
      </c>
      <c r="AC142" s="27">
        <f t="shared" si="45"/>
        <v>0</v>
      </c>
      <c r="AD142" s="27">
        <f t="shared" si="41"/>
        <v>0</v>
      </c>
      <c r="AE142" s="44"/>
      <c r="AF142" s="20"/>
      <c r="AG142" s="20"/>
      <c r="AH142" s="20"/>
      <c r="AI142" s="20"/>
      <c r="AJ142" s="20"/>
      <c r="AK142" s="20"/>
      <c r="AL142" s="20"/>
      <c r="AM142" s="20"/>
      <c r="AN142" s="20"/>
    </row>
    <row r="143" spans="1:40" hidden="1" outlineLevel="1" x14ac:dyDescent="0.25">
      <c r="B143" s="20" t="s">
        <v>660</v>
      </c>
      <c r="C143" s="44"/>
      <c r="D143" s="25">
        <f t="array" ref="D143">SUM(IF(Period=$A$2,IF(Site=$A$130,IF(Provider=$B143,G))))</f>
        <v>74</v>
      </c>
      <c r="E143" s="26">
        <f t="array" ref="E143">SUM(IF(Period=$A$2,IF(Site=$A$130,IF(Provider=$B143,H))))</f>
        <v>14</v>
      </c>
      <c r="F143" s="27">
        <f t="shared" si="42"/>
        <v>0.2394268546336954</v>
      </c>
      <c r="G143" s="27">
        <f t="shared" si="35"/>
        <v>5.3963954578601939E-2</v>
      </c>
      <c r="H143" s="44"/>
      <c r="I143" s="25">
        <f t="array" ref="I143">SUM(IF(Period=$A$2,IF(Site=$A$130,IF(Provider=$B143,I))))</f>
        <v>120</v>
      </c>
      <c r="J143" s="26">
        <f t="array" ref="J143">SUM(IF(Period=$A$2,IF(Site=$A$130,IF(Provider=$B143,J))))</f>
        <v>11.608333333333333</v>
      </c>
      <c r="K143" s="27">
        <f t="shared" si="43"/>
        <v>0.18138020833333332</v>
      </c>
      <c r="L143" s="27">
        <f t="shared" si="36"/>
        <v>4.0345237060850928E-2</v>
      </c>
      <c r="M143" s="44"/>
      <c r="N143" s="25">
        <f t="array" ref="N143">SUM(IF(Period=$A$2,IF(Site=$A$130,IF(Provider=$B143,K))))</f>
        <v>4</v>
      </c>
      <c r="O143" s="37">
        <f t="shared" si="37"/>
        <v>3.3333333333333333E-2</v>
      </c>
      <c r="P143" s="44"/>
      <c r="Q143" s="25">
        <f t="array" ref="Q143">SUM(IF(Period=$A$2,IF(Site=$A$130,IF(Provider=$B143,M))))</f>
        <v>0</v>
      </c>
      <c r="R143" s="26">
        <f t="array" ref="R143">SUM(IF(Period=$A$2,IF(Site=$A$130,IF(Provider=$B143,N))))</f>
        <v>0</v>
      </c>
      <c r="S143" s="27" t="e">
        <f t="shared" si="38"/>
        <v>#DIV/0!</v>
      </c>
      <c r="T143" s="27" t="e">
        <f t="shared" si="39"/>
        <v>#DIV/0!</v>
      </c>
      <c r="U143" s="20"/>
      <c r="V143" s="25">
        <f t="array" ref="V143">SUM(IF(Period=$A$2,IF(Site=$A$130,IF(Provider=$B143,P))))</f>
        <v>114</v>
      </c>
      <c r="W143" s="26">
        <f t="array" ref="W143">SUM(IF(Period=$A$2,IF(Site=$A$130,IF(Provider=$B143,Q))))</f>
        <v>20</v>
      </c>
      <c r="X143" s="27">
        <f t="shared" si="44"/>
        <v>0.3571428571428571</v>
      </c>
      <c r="Y143" s="27">
        <f t="shared" si="40"/>
        <v>8.5008016106781992E-2</v>
      </c>
      <c r="Z143" s="44"/>
      <c r="AA143" s="25">
        <f t="array" ref="AA143">SUM(IF(Period=$A$2,IF(Site=$A$130,IF(Provider=$B143,G))))</f>
        <v>74</v>
      </c>
      <c r="AB143" s="26">
        <f t="array" ref="AB143">SUM(IF(Period=$A$2,IF(Site=$A$130,IF(Provider=$B143,H))))</f>
        <v>14</v>
      </c>
      <c r="AC143" s="27">
        <f t="shared" si="45"/>
        <v>0.2394268546336954</v>
      </c>
      <c r="AD143" s="27">
        <f t="shared" si="41"/>
        <v>5.3963954578601939E-2</v>
      </c>
      <c r="AE143" s="44"/>
      <c r="AF143" s="20"/>
      <c r="AG143" s="20"/>
      <c r="AH143" s="20"/>
      <c r="AI143" s="20"/>
      <c r="AJ143" s="20"/>
      <c r="AK143" s="20"/>
      <c r="AL143" s="20"/>
      <c r="AM143" s="20"/>
      <c r="AN143" s="20"/>
    </row>
    <row r="144" spans="1:40" hidden="1" outlineLevel="1" x14ac:dyDescent="0.25">
      <c r="B144" s="20" t="s">
        <v>633</v>
      </c>
      <c r="C144" s="44"/>
      <c r="D144" s="25">
        <f t="array" ref="D144">SUM(IF(Period=$A$2,IF(Site=$A$130,IF(Provider=$B144,G))))</f>
        <v>286</v>
      </c>
      <c r="E144" s="26">
        <f t="array" ref="E144">SUM(IF(Period=$A$2,IF(Site=$A$130,IF(Provider=$B144,H))))</f>
        <v>9</v>
      </c>
      <c r="F144" s="27">
        <f t="shared" si="42"/>
        <v>0.59486942454356373</v>
      </c>
      <c r="G144" s="27">
        <f t="shared" si="35"/>
        <v>0.13407646629857278</v>
      </c>
      <c r="H144" s="44"/>
      <c r="I144" s="25">
        <f t="array" ref="I144">SUM(IF(Period=$A$2,IF(Site=$A$130,IF(Provider=$B144,I))))</f>
        <v>558</v>
      </c>
      <c r="J144" s="26">
        <f t="array" ref="J144">SUM(IF(Period=$A$2,IF(Site=$A$130,IF(Provider=$B144,J))))</f>
        <v>8.6827956989247319</v>
      </c>
      <c r="K144" s="27">
        <f t="shared" si="43"/>
        <v>0.63085937500000011</v>
      </c>
      <c r="L144" s="27">
        <f t="shared" si="36"/>
        <v>0.14032496307237816</v>
      </c>
      <c r="M144" s="44"/>
      <c r="N144" s="25">
        <f t="array" ref="N144">SUM(IF(Period=$A$2,IF(Site=$A$130,IF(Provider=$B144,K))))</f>
        <v>12</v>
      </c>
      <c r="O144" s="37">
        <f t="shared" si="37"/>
        <v>2.1505376344086023E-2</v>
      </c>
      <c r="P144" s="44"/>
      <c r="Q144" s="25">
        <f t="array" ref="Q144">SUM(IF(Period=$A$2,IF(Site=$A$130,IF(Provider=$B144,M))))</f>
        <v>0</v>
      </c>
      <c r="R144" s="26">
        <f t="array" ref="R144">SUM(IF(Period=$A$2,IF(Site=$A$130,IF(Provider=$B144,N))))</f>
        <v>0</v>
      </c>
      <c r="S144" s="27" t="e">
        <f t="shared" si="38"/>
        <v>#DIV/0!</v>
      </c>
      <c r="T144" s="27" t="e">
        <f t="shared" si="39"/>
        <v>#DIV/0!</v>
      </c>
      <c r="U144" s="20"/>
      <c r="V144" s="25">
        <f t="array" ref="V144">SUM(IF(Period=$A$2,IF(Site=$A$130,IF(Provider=$B144,P))))</f>
        <v>497</v>
      </c>
      <c r="W144" s="26">
        <f t="array" ref="W144">SUM(IF(Period=$A$2,IF(Site=$A$130,IF(Provider=$B144,Q))))</f>
        <v>19</v>
      </c>
      <c r="X144" s="27">
        <f t="shared" si="44"/>
        <v>1.4791666666666667</v>
      </c>
      <c r="Y144" s="27">
        <f t="shared" si="40"/>
        <v>0.35207486670892213</v>
      </c>
      <c r="Z144" s="44"/>
      <c r="AA144" s="25">
        <f t="array" ref="AA144">SUM(IF(Period=$A$2,IF(Site=$A$130,IF(Provider=$B144,G))))</f>
        <v>286</v>
      </c>
      <c r="AB144" s="26">
        <f t="array" ref="AB144">SUM(IF(Period=$A$2,IF(Site=$A$130,IF(Provider=$B144,H))))</f>
        <v>9</v>
      </c>
      <c r="AC144" s="27">
        <f t="shared" si="45"/>
        <v>0.59486942454356373</v>
      </c>
      <c r="AD144" s="27">
        <f t="shared" si="41"/>
        <v>0.13407646629857278</v>
      </c>
      <c r="AE144" s="44"/>
      <c r="AF144" s="20"/>
      <c r="AG144" s="20"/>
      <c r="AH144" s="20"/>
      <c r="AI144" s="20"/>
      <c r="AJ144" s="20"/>
      <c r="AK144" s="20"/>
      <c r="AL144" s="20"/>
      <c r="AM144" s="20"/>
      <c r="AN144" s="20"/>
    </row>
    <row r="145" spans="2:40" hidden="1" outlineLevel="1" x14ac:dyDescent="0.25">
      <c r="B145" s="20" t="s">
        <v>651</v>
      </c>
      <c r="C145" s="44"/>
      <c r="D145" s="25">
        <f t="array" ref="D145">SUM(IF(Period=$A$2,IF(Site=$A$130,IF(Provider=$B145,G))))</f>
        <v>126</v>
      </c>
      <c r="E145" s="26">
        <f t="array" ref="E145">SUM(IF(Period=$A$2,IF(Site=$A$130,IF(Provider=$B145,H))))</f>
        <v>9</v>
      </c>
      <c r="F145" s="27">
        <f t="shared" si="42"/>
        <v>0.26207534088282874</v>
      </c>
      <c r="G145" s="27">
        <f t="shared" si="35"/>
        <v>5.9068652984685902E-2</v>
      </c>
      <c r="H145" s="44"/>
      <c r="I145" s="25">
        <f t="array" ref="I145">SUM(IF(Period=$A$2,IF(Site=$A$130,IF(Provider=$B145,I))))</f>
        <v>219</v>
      </c>
      <c r="J145" s="26">
        <f t="array" ref="J145">SUM(IF(Period=$A$2,IF(Site=$A$130,IF(Provider=$B145,J))))</f>
        <v>8.237442922374429</v>
      </c>
      <c r="K145" s="27">
        <f t="shared" si="43"/>
        <v>0.23489583333333333</v>
      </c>
      <c r="L145" s="27">
        <f t="shared" si="36"/>
        <v>5.2248964578445849E-2</v>
      </c>
      <c r="M145" s="44"/>
      <c r="N145" s="25">
        <f t="array" ref="N145">SUM(IF(Period=$A$2,IF(Site=$A$130,IF(Provider=$B145,K))))</f>
        <v>6</v>
      </c>
      <c r="O145" s="37">
        <f t="shared" si="37"/>
        <v>2.7397260273972601E-2</v>
      </c>
      <c r="P145" s="44"/>
      <c r="Q145" s="25">
        <f t="array" ref="Q145">SUM(IF(Period=$A$2,IF(Site=$A$130,IF(Provider=$B145,M))))</f>
        <v>0</v>
      </c>
      <c r="R145" s="26">
        <f t="array" ref="R145">SUM(IF(Period=$A$2,IF(Site=$A$130,IF(Provider=$B145,N))))</f>
        <v>0</v>
      </c>
      <c r="S145" s="27" t="e">
        <f t="shared" si="38"/>
        <v>#DIV/0!</v>
      </c>
      <c r="T145" s="27" t="e">
        <f t="shared" si="39"/>
        <v>#DIV/0!</v>
      </c>
      <c r="U145" s="20"/>
      <c r="V145" s="25">
        <f t="array" ref="V145">SUM(IF(Period=$A$2,IF(Site=$A$130,IF(Provider=$B145,P))))</f>
        <v>185</v>
      </c>
      <c r="W145" s="26">
        <f t="array" ref="W145">SUM(IF(Period=$A$2,IF(Site=$A$130,IF(Provider=$B145,Q))))</f>
        <v>25</v>
      </c>
      <c r="X145" s="27">
        <f t="shared" si="44"/>
        <v>0.72446741854636587</v>
      </c>
      <c r="Y145" s="27">
        <f t="shared" si="40"/>
        <v>0.17243950635695912</v>
      </c>
      <c r="Z145" s="44"/>
      <c r="AA145" s="25">
        <f t="array" ref="AA145">SUM(IF(Period=$A$2,IF(Site=$A$130,IF(Provider=$B145,G))))</f>
        <v>126</v>
      </c>
      <c r="AB145" s="26">
        <f t="array" ref="AB145">SUM(IF(Period=$A$2,IF(Site=$A$130,IF(Provider=$B145,H))))</f>
        <v>9</v>
      </c>
      <c r="AC145" s="27">
        <f t="shared" si="45"/>
        <v>0.26207534088282874</v>
      </c>
      <c r="AD145" s="27">
        <f t="shared" si="41"/>
        <v>5.9068652984685902E-2</v>
      </c>
      <c r="AE145" s="44"/>
      <c r="AF145" s="20"/>
      <c r="AG145" s="20"/>
      <c r="AH145" s="20"/>
      <c r="AI145" s="20"/>
      <c r="AJ145" s="20"/>
      <c r="AK145" s="20"/>
      <c r="AL145" s="20"/>
      <c r="AM145" s="20"/>
      <c r="AN145" s="20"/>
    </row>
    <row r="146" spans="2:40" hidden="1" outlineLevel="1" x14ac:dyDescent="0.25">
      <c r="B146" s="20" t="s">
        <v>646</v>
      </c>
      <c r="C146" s="44"/>
      <c r="D146" s="25">
        <f t="array" ref="D146">SUM(IF(Period=$A$2,IF(Site=$A$130,IF(Provider=$B146,G))))</f>
        <v>110</v>
      </c>
      <c r="E146" s="26">
        <f t="array" ref="E146">SUM(IF(Period=$A$2,IF(Site=$A$130,IF(Provider=$B146,H))))</f>
        <v>7</v>
      </c>
      <c r="F146" s="27">
        <f t="shared" si="42"/>
        <v>0.17795239195747631</v>
      </c>
      <c r="G146" s="27">
        <f t="shared" si="35"/>
        <v>4.010834461923117E-2</v>
      </c>
      <c r="H146" s="44"/>
      <c r="I146" s="25">
        <f t="array" ref="I146">SUM(IF(Period=$A$2,IF(Site=$A$130,IF(Provider=$B146,I))))</f>
        <v>260</v>
      </c>
      <c r="J146" s="26">
        <f t="array" ref="J146">SUM(IF(Period=$A$2,IF(Site=$A$130,IF(Provider=$B146,J))))</f>
        <v>7.0615384615384613</v>
      </c>
      <c r="K146" s="27">
        <f t="shared" si="43"/>
        <v>0.23906249999999998</v>
      </c>
      <c r="L146" s="27">
        <f t="shared" si="36"/>
        <v>5.3175775480059084E-2</v>
      </c>
      <c r="M146" s="44"/>
      <c r="N146" s="25">
        <f t="array" ref="N146">SUM(IF(Period=$A$2,IF(Site=$A$130,IF(Provider=$B146,K))))</f>
        <v>29</v>
      </c>
      <c r="O146" s="37">
        <f t="shared" si="37"/>
        <v>0.11153846153846154</v>
      </c>
      <c r="P146" s="44"/>
      <c r="Q146" s="25">
        <f t="array" ref="Q146">SUM(IF(Period=$A$2,IF(Site=$A$130,IF(Provider=$B146,M))))</f>
        <v>0</v>
      </c>
      <c r="R146" s="26">
        <f t="array" ref="R146">SUM(IF(Period=$A$2,IF(Site=$A$130,IF(Provider=$B146,N))))</f>
        <v>0</v>
      </c>
      <c r="S146" s="27" t="e">
        <f t="shared" si="38"/>
        <v>#DIV/0!</v>
      </c>
      <c r="T146" s="27" t="e">
        <f t="shared" si="39"/>
        <v>#DIV/0!</v>
      </c>
      <c r="U146" s="20"/>
      <c r="V146" s="25">
        <f t="array" ref="V146">SUM(IF(Period=$A$2,IF(Site=$A$130,IF(Provider=$B146,P))))</f>
        <v>183</v>
      </c>
      <c r="W146" s="26">
        <f t="array" ref="W146">SUM(IF(Period=$A$2,IF(Site=$A$130,IF(Provider=$B146,Q))))</f>
        <v>23</v>
      </c>
      <c r="X146" s="27">
        <f t="shared" si="44"/>
        <v>0.65930451127819545</v>
      </c>
      <c r="Y146" s="27">
        <f t="shared" si="40"/>
        <v>0.15692927183923044</v>
      </c>
      <c r="Z146" s="44"/>
      <c r="AA146" s="25">
        <f t="array" ref="AA146">SUM(IF(Period=$A$2,IF(Site=$A$130,IF(Provider=$B146,G))))</f>
        <v>110</v>
      </c>
      <c r="AB146" s="26">
        <f t="array" ref="AB146">SUM(IF(Period=$A$2,IF(Site=$A$130,IF(Provider=$B146,H))))</f>
        <v>7</v>
      </c>
      <c r="AC146" s="27">
        <f t="shared" si="45"/>
        <v>0.17795239195747631</v>
      </c>
      <c r="AD146" s="27">
        <f t="shared" si="41"/>
        <v>4.010834461923117E-2</v>
      </c>
      <c r="AE146" s="44"/>
      <c r="AF146" s="20"/>
      <c r="AG146" s="20"/>
      <c r="AH146" s="20"/>
      <c r="AI146" s="20"/>
      <c r="AJ146" s="20"/>
      <c r="AK146" s="20"/>
      <c r="AL146" s="20"/>
      <c r="AM146" s="20"/>
      <c r="AN146" s="20"/>
    </row>
    <row r="147" spans="2:40" hidden="1" outlineLevel="1" x14ac:dyDescent="0.25">
      <c r="B147" s="20" t="s">
        <v>841</v>
      </c>
      <c r="C147" s="44"/>
      <c r="D147" s="25">
        <f t="array" ref="D147">SUM(IF(Period=$A$2,IF(Site=$A$130,IF(Provider=$B147,G))))</f>
        <v>0</v>
      </c>
      <c r="E147" s="26">
        <f t="array" ref="E147">SUM(IF(Period=$A$2,IF(Site=$A$130,IF(Provider=$B147,H))))</f>
        <v>0</v>
      </c>
      <c r="F147" s="27">
        <f t="shared" si="42"/>
        <v>0</v>
      </c>
      <c r="G147" s="27">
        <f t="shared" si="35"/>
        <v>0</v>
      </c>
      <c r="H147" s="44"/>
      <c r="I147" s="25">
        <f t="array" ref="I147">SUM(IF(Period=$A$2,IF(Site=$A$130,IF(Provider=$B147,I))))</f>
        <v>0</v>
      </c>
      <c r="J147" s="26">
        <f t="array" ref="J147">SUM(IF(Period=$A$2,IF(Site=$A$130,IF(Provider=$B147,J))))</f>
        <v>0</v>
      </c>
      <c r="K147" s="27">
        <f t="shared" si="43"/>
        <v>0</v>
      </c>
      <c r="L147" s="27">
        <f t="shared" si="36"/>
        <v>0</v>
      </c>
      <c r="M147" s="44"/>
      <c r="N147" s="25">
        <f t="array" ref="N147">SUM(IF(Period=$A$2,IF(Site=$A$130,IF(Provider=$B147,K))))</f>
        <v>0</v>
      </c>
      <c r="O147" s="37">
        <f t="shared" si="37"/>
        <v>0</v>
      </c>
      <c r="P147" s="44"/>
      <c r="Q147" s="25">
        <f t="array" ref="Q147">SUM(IF(Period=$A$2,IF(Site=$A$130,IF(Provider=$B147,M))))</f>
        <v>0</v>
      </c>
      <c r="R147" s="26">
        <f t="array" ref="R147">SUM(IF(Period=$A$2,IF(Site=$A$130,IF(Provider=$B147,N))))</f>
        <v>0</v>
      </c>
      <c r="S147" s="27" t="e">
        <f t="shared" si="38"/>
        <v>#DIV/0!</v>
      </c>
      <c r="T147" s="27" t="e">
        <f t="shared" si="39"/>
        <v>#DIV/0!</v>
      </c>
      <c r="U147" s="20"/>
      <c r="V147" s="25">
        <f t="array" ref="V147">SUM(IF(Period=$A$2,IF(Site=$A$130,IF(Provider=$B147,P))))</f>
        <v>0</v>
      </c>
      <c r="W147" s="26">
        <f t="array" ref="W147">SUM(IF(Period=$A$2,IF(Site=$A$130,IF(Provider=$B147,Q))))</f>
        <v>0</v>
      </c>
      <c r="X147" s="27">
        <f t="shared" si="44"/>
        <v>0</v>
      </c>
      <c r="Y147" s="27">
        <f t="shared" si="40"/>
        <v>0</v>
      </c>
      <c r="Z147" s="44"/>
      <c r="AA147" s="25">
        <f t="array" ref="AA147">SUM(IF(Period=$A$2,IF(Site=$A$130,IF(Provider=$B147,G))))</f>
        <v>0</v>
      </c>
      <c r="AB147" s="26">
        <f t="array" ref="AB147">SUM(IF(Period=$A$2,IF(Site=$A$130,IF(Provider=$B147,H))))</f>
        <v>0</v>
      </c>
      <c r="AC147" s="27">
        <f t="shared" si="45"/>
        <v>0</v>
      </c>
      <c r="AD147" s="27">
        <f t="shared" si="41"/>
        <v>0</v>
      </c>
      <c r="AE147" s="44"/>
      <c r="AF147" s="20"/>
      <c r="AG147" s="20"/>
      <c r="AH147" s="20"/>
      <c r="AI147" s="20"/>
      <c r="AJ147" s="20"/>
      <c r="AK147" s="20"/>
      <c r="AL147" s="20"/>
      <c r="AM147" s="20"/>
      <c r="AN147" s="20"/>
    </row>
    <row r="148" spans="2:40" hidden="1" outlineLevel="1" x14ac:dyDescent="0.25">
      <c r="B148" s="20" t="s">
        <v>990</v>
      </c>
      <c r="C148" s="44"/>
      <c r="D148" s="25">
        <f t="array" ref="D148">SUM(IF(Period=$A$2,IF(Site=$A$130,IF(Provider=$B148,G))))</f>
        <v>0</v>
      </c>
      <c r="E148" s="26">
        <f t="array" ref="E148">SUM(IF(Period=$A$2,IF(Site=$A$130,IF(Provider=$B148,H))))</f>
        <v>0</v>
      </c>
      <c r="F148" s="27">
        <f t="shared" si="42"/>
        <v>0</v>
      </c>
      <c r="G148" s="27">
        <f t="shared" si="35"/>
        <v>0</v>
      </c>
      <c r="H148" s="44"/>
      <c r="I148" s="25">
        <f t="array" ref="I148">SUM(IF(Period=$A$2,IF(Site=$A$130,IF(Provider=$B148,I))))</f>
        <v>0</v>
      </c>
      <c r="J148" s="26">
        <f t="array" ref="J148">SUM(IF(Period=$A$2,IF(Site=$A$130,IF(Provider=$B148,J))))</f>
        <v>0</v>
      </c>
      <c r="K148" s="27">
        <f t="shared" si="43"/>
        <v>0</v>
      </c>
      <c r="L148" s="27">
        <f t="shared" si="36"/>
        <v>0</v>
      </c>
      <c r="M148" s="44"/>
      <c r="N148" s="25">
        <f t="array" ref="N148">SUM(IF(Period=$A$2,IF(Site=$A$130,IF(Provider=$B148,K))))</f>
        <v>0</v>
      </c>
      <c r="O148" s="37">
        <f t="shared" si="37"/>
        <v>0</v>
      </c>
      <c r="P148" s="44"/>
      <c r="Q148" s="25">
        <f t="array" ref="Q148">SUM(IF(Period=$A$2,IF(Site=$A$130,IF(Provider=$B148,M))))</f>
        <v>0</v>
      </c>
      <c r="R148" s="26">
        <f t="array" ref="R148">SUM(IF(Period=$A$2,IF(Site=$A$130,IF(Provider=$B148,N))))</f>
        <v>0</v>
      </c>
      <c r="S148" s="27" t="e">
        <f t="shared" si="38"/>
        <v>#DIV/0!</v>
      </c>
      <c r="T148" s="27" t="e">
        <f t="shared" si="39"/>
        <v>#DIV/0!</v>
      </c>
      <c r="U148" s="20"/>
      <c r="V148" s="25">
        <f t="array" ref="V148">SUM(IF(Period=$A$2,IF(Site=$A$130,IF(Provider=$B148,P))))</f>
        <v>0</v>
      </c>
      <c r="W148" s="26">
        <f t="array" ref="W148">SUM(IF(Period=$A$2,IF(Site=$A$130,IF(Provider=$B148,Q))))</f>
        <v>0</v>
      </c>
      <c r="X148" s="27">
        <f t="shared" si="44"/>
        <v>0</v>
      </c>
      <c r="Y148" s="27">
        <f t="shared" si="40"/>
        <v>0</v>
      </c>
      <c r="Z148" s="44"/>
      <c r="AA148" s="25">
        <f t="array" ref="AA148">SUM(IF(Period=$A$2,IF(Site=$A$130,IF(Provider=$B148,G))))</f>
        <v>0</v>
      </c>
      <c r="AB148" s="26">
        <f t="array" ref="AB148">SUM(IF(Period=$A$2,IF(Site=$A$130,IF(Provider=$B148,H))))</f>
        <v>0</v>
      </c>
      <c r="AC148" s="27">
        <f t="shared" si="45"/>
        <v>0</v>
      </c>
      <c r="AD148" s="27">
        <f t="shared" si="41"/>
        <v>0</v>
      </c>
      <c r="AE148" s="44"/>
      <c r="AF148" s="20"/>
      <c r="AG148" s="20"/>
      <c r="AH148" s="20"/>
      <c r="AI148" s="20"/>
      <c r="AJ148" s="20"/>
      <c r="AK148" s="20"/>
      <c r="AL148" s="20"/>
      <c r="AM148" s="20"/>
      <c r="AN148" s="20"/>
    </row>
    <row r="149" spans="2:40" hidden="1" outlineLevel="1" x14ac:dyDescent="0.25">
      <c r="B149" s="20" t="s">
        <v>666</v>
      </c>
      <c r="C149" s="44"/>
      <c r="D149" s="25">
        <f t="array" ref="D149">SUM(IF(Period=$A$2,IF(Site=$A$130,IF(Provider=$B149,G))))</f>
        <v>1</v>
      </c>
      <c r="E149" s="26">
        <f t="array" ref="E149">SUM(IF(Period=$A$2,IF(Site=$A$130,IF(Provider=$B149,H))))</f>
        <v>3</v>
      </c>
      <c r="F149" s="27">
        <f t="shared" si="42"/>
        <v>6.9332100762653113E-4</v>
      </c>
      <c r="G149" s="27">
        <f t="shared" si="35"/>
        <v>1.562662777372643E-4</v>
      </c>
      <c r="H149" s="44"/>
      <c r="I149" s="25">
        <f t="array" ref="I149">SUM(IF(Period=$A$2,IF(Site=$A$130,IF(Provider=$B149,I))))</f>
        <v>1</v>
      </c>
      <c r="J149" s="26">
        <f t="array" ref="J149">SUM(IF(Period=$A$2,IF(Site=$A$130,IF(Provider=$B149,J))))</f>
        <v>4</v>
      </c>
      <c r="K149" s="27">
        <f t="shared" si="43"/>
        <v>5.2083333333333333E-4</v>
      </c>
      <c r="L149" s="27">
        <f t="shared" si="36"/>
        <v>1.1585136270165377E-4</v>
      </c>
      <c r="M149" s="44"/>
      <c r="N149" s="25">
        <f t="array" ref="N149">SUM(IF(Period=$A$2,IF(Site=$A$130,IF(Provider=$B149,K))))</f>
        <v>0</v>
      </c>
      <c r="O149" s="37">
        <f t="shared" si="37"/>
        <v>0</v>
      </c>
      <c r="P149" s="44"/>
      <c r="Q149" s="25">
        <f t="array" ref="Q149">SUM(IF(Period=$A$2,IF(Site=$A$130,IF(Provider=$B149,M))))</f>
        <v>0</v>
      </c>
      <c r="R149" s="26">
        <f t="array" ref="R149">SUM(IF(Period=$A$2,IF(Site=$A$130,IF(Provider=$B149,N))))</f>
        <v>0</v>
      </c>
      <c r="S149" s="27" t="e">
        <f t="shared" si="38"/>
        <v>#DIV/0!</v>
      </c>
      <c r="T149" s="27" t="e">
        <f t="shared" si="39"/>
        <v>#DIV/0!</v>
      </c>
      <c r="U149" s="20"/>
      <c r="V149" s="25">
        <f t="array" ref="V149">SUM(IF(Period=$A$2,IF(Site=$A$130,IF(Provider=$B149,P))))</f>
        <v>1</v>
      </c>
      <c r="W149" s="26">
        <f t="array" ref="W149">SUM(IF(Period=$A$2,IF(Site=$A$130,IF(Provider=$B149,Q))))</f>
        <v>1</v>
      </c>
      <c r="X149" s="27">
        <f t="shared" si="44"/>
        <v>1.5664160401002505E-4</v>
      </c>
      <c r="Y149" s="27">
        <f t="shared" si="40"/>
        <v>3.728421759069386E-5</v>
      </c>
      <c r="Z149" s="44"/>
      <c r="AA149" s="25">
        <f t="array" ref="AA149">SUM(IF(Period=$A$2,IF(Site=$A$130,IF(Provider=$B149,G))))</f>
        <v>1</v>
      </c>
      <c r="AB149" s="26">
        <f t="array" ref="AB149">SUM(IF(Period=$A$2,IF(Site=$A$130,IF(Provider=$B149,H))))</f>
        <v>3</v>
      </c>
      <c r="AC149" s="27">
        <f t="shared" si="45"/>
        <v>6.9332100762653113E-4</v>
      </c>
      <c r="AD149" s="27">
        <f t="shared" si="41"/>
        <v>1.562662777372643E-4</v>
      </c>
      <c r="AE149" s="44"/>
      <c r="AF149" s="20"/>
      <c r="AG149" s="20"/>
      <c r="AH149" s="20"/>
      <c r="AI149" s="20"/>
      <c r="AJ149" s="20"/>
      <c r="AK149" s="20"/>
      <c r="AL149" s="20"/>
      <c r="AM149" s="20"/>
      <c r="AN149" s="20"/>
    </row>
    <row r="150" spans="2:40" hidden="1" outlineLevel="1" x14ac:dyDescent="0.25">
      <c r="B150" s="20" t="s">
        <v>664</v>
      </c>
      <c r="C150" s="44"/>
      <c r="D150" s="25">
        <f t="array" ref="D150">SUM(IF(Period=$A$2,IF(Site=$A$130,IF(Provider=$B150,G))))</f>
        <v>10</v>
      </c>
      <c r="E150" s="26">
        <f t="array" ref="E150">SUM(IF(Period=$A$2,IF(Site=$A$130,IF(Provider=$B150,H))))</f>
        <v>9</v>
      </c>
      <c r="F150" s="27">
        <f t="shared" si="42"/>
        <v>2.0799630228795933E-2</v>
      </c>
      <c r="G150" s="27">
        <f t="shared" si="35"/>
        <v>4.6879883321179292E-3</v>
      </c>
      <c r="H150" s="44"/>
      <c r="I150" s="25">
        <f t="array" ref="I150">SUM(IF(Period=$A$2,IF(Site=$A$130,IF(Provider=$B150,I))))</f>
        <v>27</v>
      </c>
      <c r="J150" s="26">
        <f t="array" ref="J150">SUM(IF(Period=$A$2,IF(Site=$A$130,IF(Provider=$B150,J))))</f>
        <v>5.9629629629629628</v>
      </c>
      <c r="K150" s="27">
        <f t="shared" si="43"/>
        <v>2.0963541666666665E-2</v>
      </c>
      <c r="L150" s="27">
        <f t="shared" si="36"/>
        <v>4.6630173487415645E-3</v>
      </c>
      <c r="M150" s="44"/>
      <c r="N150" s="25">
        <f t="array" ref="N150">SUM(IF(Period=$A$2,IF(Site=$A$130,IF(Provider=$B150,K))))</f>
        <v>0</v>
      </c>
      <c r="O150" s="37">
        <f t="shared" si="37"/>
        <v>0</v>
      </c>
      <c r="P150" s="44"/>
      <c r="Q150" s="25">
        <f t="array" ref="Q150">SUM(IF(Period=$A$2,IF(Site=$A$130,IF(Provider=$B150,M))))</f>
        <v>0</v>
      </c>
      <c r="R150" s="26">
        <f t="array" ref="R150">SUM(IF(Period=$A$2,IF(Site=$A$130,IF(Provider=$B150,N))))</f>
        <v>0</v>
      </c>
      <c r="S150" s="27" t="e">
        <f t="shared" si="38"/>
        <v>#DIV/0!</v>
      </c>
      <c r="T150" s="27" t="e">
        <f t="shared" si="39"/>
        <v>#DIV/0!</v>
      </c>
      <c r="U150" s="20"/>
      <c r="V150" s="25">
        <f t="array" ref="V150">SUM(IF(Period=$A$2,IF(Site=$A$130,IF(Provider=$B150,P))))</f>
        <v>25</v>
      </c>
      <c r="W150" s="26">
        <f t="array" ref="W150">SUM(IF(Period=$A$2,IF(Site=$A$130,IF(Provider=$B150,Q))))</f>
        <v>28</v>
      </c>
      <c r="X150" s="27">
        <f t="shared" si="44"/>
        <v>0.10964912280701754</v>
      </c>
      <c r="Y150" s="27">
        <f t="shared" si="40"/>
        <v>2.6098952313485701E-2</v>
      </c>
      <c r="Z150" s="44"/>
      <c r="AA150" s="25">
        <f t="array" ref="AA150">SUM(IF(Period=$A$2,IF(Site=$A$130,IF(Provider=$B150,G))))</f>
        <v>10</v>
      </c>
      <c r="AB150" s="26">
        <f t="array" ref="AB150">SUM(IF(Period=$A$2,IF(Site=$A$130,IF(Provider=$B150,H))))</f>
        <v>9</v>
      </c>
      <c r="AC150" s="27">
        <f t="shared" si="45"/>
        <v>2.0799630228795933E-2</v>
      </c>
      <c r="AD150" s="27">
        <f t="shared" si="41"/>
        <v>4.6879883321179292E-3</v>
      </c>
      <c r="AE150" s="44"/>
      <c r="AF150" s="20"/>
      <c r="AG150" s="20"/>
      <c r="AH150" s="20"/>
      <c r="AI150" s="20"/>
      <c r="AJ150" s="20"/>
      <c r="AK150" s="20"/>
      <c r="AL150" s="20"/>
      <c r="AM150" s="20"/>
      <c r="AN150" s="20"/>
    </row>
    <row r="151" spans="2:40" hidden="1" outlineLevel="1" x14ac:dyDescent="0.25">
      <c r="B151" s="20" t="s">
        <v>946</v>
      </c>
      <c r="C151" s="44"/>
      <c r="D151" s="25">
        <f t="array" ref="D151">SUM(IF(Period=$A$2,IF(Site=$A$130,IF(Provider=$B151,G))))</f>
        <v>0</v>
      </c>
      <c r="E151" s="26">
        <f t="array" ref="E151">SUM(IF(Period=$A$2,IF(Site=$A$130,IF(Provider=$B151,H))))</f>
        <v>0</v>
      </c>
      <c r="F151" s="27">
        <f t="shared" si="42"/>
        <v>0</v>
      </c>
      <c r="G151" s="27">
        <f t="shared" si="35"/>
        <v>0</v>
      </c>
      <c r="H151" s="44"/>
      <c r="I151" s="25">
        <f t="array" ref="I151">SUM(IF(Period=$A$2,IF(Site=$A$130,IF(Provider=$B151,I))))</f>
        <v>0</v>
      </c>
      <c r="J151" s="26">
        <f t="array" ref="J151">SUM(IF(Period=$A$2,IF(Site=$A$130,IF(Provider=$B151,J))))</f>
        <v>0</v>
      </c>
      <c r="K151" s="27">
        <f t="shared" si="43"/>
        <v>0</v>
      </c>
      <c r="L151" s="27">
        <f t="shared" si="36"/>
        <v>0</v>
      </c>
      <c r="M151" s="44"/>
      <c r="N151" s="25">
        <f t="array" ref="N151">SUM(IF(Period=$A$2,IF(Site=$A$130,IF(Provider=$B151,K))))</f>
        <v>0</v>
      </c>
      <c r="O151" s="37">
        <f t="shared" si="37"/>
        <v>0</v>
      </c>
      <c r="P151" s="44"/>
      <c r="Q151" s="25">
        <f t="array" ref="Q151">SUM(IF(Period=$A$2,IF(Site=$A$130,IF(Provider=$B151,M))))</f>
        <v>0</v>
      </c>
      <c r="R151" s="26">
        <f t="array" ref="R151">SUM(IF(Period=$A$2,IF(Site=$A$130,IF(Provider=$B151,N))))</f>
        <v>0</v>
      </c>
      <c r="S151" s="27" t="e">
        <f t="shared" si="38"/>
        <v>#DIV/0!</v>
      </c>
      <c r="T151" s="27" t="e">
        <f t="shared" si="39"/>
        <v>#DIV/0!</v>
      </c>
      <c r="U151" s="20"/>
      <c r="V151" s="25">
        <f t="array" ref="V151">SUM(IF(Period=$A$2,IF(Site=$A$130,IF(Provider=$B151,P))))</f>
        <v>0</v>
      </c>
      <c r="W151" s="26">
        <f t="array" ref="W151">SUM(IF(Period=$A$2,IF(Site=$A$130,IF(Provider=$B151,Q))))</f>
        <v>0</v>
      </c>
      <c r="X151" s="27">
        <f t="shared" si="44"/>
        <v>0</v>
      </c>
      <c r="Y151" s="27">
        <f t="shared" si="40"/>
        <v>0</v>
      </c>
      <c r="Z151" s="44"/>
      <c r="AA151" s="25">
        <f t="array" ref="AA151">SUM(IF(Period=$A$2,IF(Site=$A$130,IF(Provider=$B151,G))))</f>
        <v>0</v>
      </c>
      <c r="AB151" s="26">
        <f t="array" ref="AB151">SUM(IF(Period=$A$2,IF(Site=$A$130,IF(Provider=$B151,H))))</f>
        <v>0</v>
      </c>
      <c r="AC151" s="27">
        <f t="shared" si="45"/>
        <v>0</v>
      </c>
      <c r="AD151" s="27">
        <f t="shared" si="41"/>
        <v>0</v>
      </c>
      <c r="AE151" s="44"/>
      <c r="AF151" s="20"/>
      <c r="AG151" s="20"/>
      <c r="AH151" s="20"/>
      <c r="AI151" s="20"/>
      <c r="AJ151" s="20"/>
      <c r="AK151" s="20"/>
      <c r="AL151" s="20"/>
      <c r="AM151" s="20"/>
      <c r="AN151" s="20"/>
    </row>
    <row r="152" spans="2:40" hidden="1" outlineLevel="1" x14ac:dyDescent="0.25">
      <c r="B152" s="20" t="s">
        <v>865</v>
      </c>
      <c r="C152" s="44"/>
      <c r="D152" s="25">
        <f t="array" ref="D152">SUM(IF(Period=$A$2,IF(Site=$A$130,IF(Provider=$B152,G))))</f>
        <v>0</v>
      </c>
      <c r="E152" s="26">
        <f t="array" ref="E152">SUM(IF(Period=$A$2,IF(Site=$A$130,IF(Provider=$B152,H))))</f>
        <v>0</v>
      </c>
      <c r="F152" s="27">
        <f t="shared" si="42"/>
        <v>0</v>
      </c>
      <c r="G152" s="27">
        <f t="shared" si="35"/>
        <v>0</v>
      </c>
      <c r="H152" s="44"/>
      <c r="I152" s="25">
        <f t="array" ref="I152">SUM(IF(Period=$A$2,IF(Site=$A$130,IF(Provider=$B152,I))))</f>
        <v>0</v>
      </c>
      <c r="J152" s="26">
        <f t="array" ref="J152">SUM(IF(Period=$A$2,IF(Site=$A$130,IF(Provider=$B152,J))))</f>
        <v>0</v>
      </c>
      <c r="K152" s="27">
        <f t="shared" si="43"/>
        <v>0</v>
      </c>
      <c r="L152" s="27">
        <f t="shared" si="36"/>
        <v>0</v>
      </c>
      <c r="M152" s="44"/>
      <c r="N152" s="25">
        <f t="array" ref="N152">SUM(IF(Period=$A$2,IF(Site=$A$130,IF(Provider=$B152,K))))</f>
        <v>0</v>
      </c>
      <c r="O152" s="37">
        <f t="shared" si="37"/>
        <v>0</v>
      </c>
      <c r="P152" s="44"/>
      <c r="Q152" s="25">
        <f t="array" ref="Q152">SUM(IF(Period=$A$2,IF(Site=$A$130,IF(Provider=$B152,M))))</f>
        <v>0</v>
      </c>
      <c r="R152" s="26">
        <f t="array" ref="R152">SUM(IF(Period=$A$2,IF(Site=$A$130,IF(Provider=$B152,N))))</f>
        <v>0</v>
      </c>
      <c r="S152" s="27" t="e">
        <f t="shared" si="38"/>
        <v>#DIV/0!</v>
      </c>
      <c r="T152" s="27" t="e">
        <f t="shared" si="39"/>
        <v>#DIV/0!</v>
      </c>
      <c r="U152" s="20"/>
      <c r="V152" s="25">
        <f t="array" ref="V152">SUM(IF(Period=$A$2,IF(Site=$A$130,IF(Provider=$B152,P))))</f>
        <v>0</v>
      </c>
      <c r="W152" s="26">
        <f t="array" ref="W152">SUM(IF(Period=$A$2,IF(Site=$A$130,IF(Provider=$B152,Q))))</f>
        <v>0</v>
      </c>
      <c r="X152" s="27">
        <f t="shared" si="44"/>
        <v>0</v>
      </c>
      <c r="Y152" s="27">
        <f t="shared" si="40"/>
        <v>0</v>
      </c>
      <c r="Z152" s="44"/>
      <c r="AA152" s="25">
        <f t="array" ref="AA152">SUM(IF(Period=$A$2,IF(Site=$A$130,IF(Provider=$B152,G))))</f>
        <v>0</v>
      </c>
      <c r="AB152" s="26">
        <f t="array" ref="AB152">SUM(IF(Period=$A$2,IF(Site=$A$130,IF(Provider=$B152,H))))</f>
        <v>0</v>
      </c>
      <c r="AC152" s="27">
        <f t="shared" si="45"/>
        <v>0</v>
      </c>
      <c r="AD152" s="27">
        <f t="shared" si="41"/>
        <v>0</v>
      </c>
      <c r="AE152" s="44"/>
      <c r="AF152" s="20"/>
      <c r="AG152" s="20"/>
      <c r="AH152" s="20"/>
      <c r="AI152" s="20"/>
      <c r="AJ152" s="20"/>
      <c r="AK152" s="20"/>
      <c r="AL152" s="20"/>
      <c r="AM152" s="20"/>
      <c r="AN152" s="20"/>
    </row>
    <row r="153" spans="2:40" hidden="1" outlineLevel="1" x14ac:dyDescent="0.25">
      <c r="B153" s="20" t="s">
        <v>896</v>
      </c>
      <c r="C153" s="44"/>
      <c r="D153" s="25">
        <f t="array" ref="D153">SUM(IF(Period=$A$2,IF(Site=$A$130,IF(Provider=$B153,G))))</f>
        <v>0</v>
      </c>
      <c r="E153" s="26">
        <f t="array" ref="E153">SUM(IF(Period=$A$2,IF(Site=$A$130,IF(Provider=$B153,H))))</f>
        <v>0</v>
      </c>
      <c r="F153" s="27">
        <f t="shared" si="42"/>
        <v>0</v>
      </c>
      <c r="G153" s="27">
        <f t="shared" si="35"/>
        <v>0</v>
      </c>
      <c r="H153" s="44"/>
      <c r="I153" s="25">
        <f t="array" ref="I153">SUM(IF(Period=$A$2,IF(Site=$A$130,IF(Provider=$B153,I))))</f>
        <v>0</v>
      </c>
      <c r="J153" s="26">
        <f t="array" ref="J153">SUM(IF(Period=$A$2,IF(Site=$A$130,IF(Provider=$B153,J))))</f>
        <v>0</v>
      </c>
      <c r="K153" s="27">
        <f t="shared" si="43"/>
        <v>0</v>
      </c>
      <c r="L153" s="27">
        <f t="shared" si="36"/>
        <v>0</v>
      </c>
      <c r="M153" s="44"/>
      <c r="N153" s="25">
        <f t="array" ref="N153">SUM(IF(Period=$A$2,IF(Site=$A$130,IF(Provider=$B153,K))))</f>
        <v>0</v>
      </c>
      <c r="O153" s="37">
        <f t="shared" si="37"/>
        <v>0</v>
      </c>
      <c r="P153" s="44"/>
      <c r="Q153" s="25">
        <f t="array" ref="Q153">SUM(IF(Period=$A$2,IF(Site=$A$130,IF(Provider=$B153,M))))</f>
        <v>0</v>
      </c>
      <c r="R153" s="26">
        <f t="array" ref="R153">SUM(IF(Period=$A$2,IF(Site=$A$130,IF(Provider=$B153,N))))</f>
        <v>0</v>
      </c>
      <c r="S153" s="27" t="e">
        <f t="shared" si="38"/>
        <v>#DIV/0!</v>
      </c>
      <c r="T153" s="27" t="e">
        <f t="shared" si="39"/>
        <v>#DIV/0!</v>
      </c>
      <c r="U153" s="20"/>
      <c r="V153" s="25">
        <f t="array" ref="V153">SUM(IF(Period=$A$2,IF(Site=$A$130,IF(Provider=$B153,P))))</f>
        <v>0</v>
      </c>
      <c r="W153" s="26">
        <f t="array" ref="W153">SUM(IF(Period=$A$2,IF(Site=$A$130,IF(Provider=$B153,Q))))</f>
        <v>0</v>
      </c>
      <c r="X153" s="27">
        <f t="shared" si="44"/>
        <v>0</v>
      </c>
      <c r="Y153" s="27">
        <f t="shared" si="40"/>
        <v>0</v>
      </c>
      <c r="Z153" s="44"/>
      <c r="AA153" s="25">
        <f t="array" ref="AA153">SUM(IF(Period=$A$2,IF(Site=$A$130,IF(Provider=$B153,G))))</f>
        <v>0</v>
      </c>
      <c r="AB153" s="26">
        <f t="array" ref="AB153">SUM(IF(Period=$A$2,IF(Site=$A$130,IF(Provider=$B153,H))))</f>
        <v>0</v>
      </c>
      <c r="AC153" s="27">
        <f t="shared" si="45"/>
        <v>0</v>
      </c>
      <c r="AD153" s="27">
        <f t="shared" si="41"/>
        <v>0</v>
      </c>
      <c r="AE153" s="44"/>
      <c r="AF153" s="20"/>
      <c r="AG153" s="20"/>
      <c r="AH153" s="20"/>
      <c r="AI153" s="20"/>
      <c r="AJ153" s="20"/>
      <c r="AK153" s="20"/>
      <c r="AL153" s="20"/>
      <c r="AM153" s="20"/>
      <c r="AN153" s="20"/>
    </row>
    <row r="154" spans="2:40" hidden="1" outlineLevel="1" x14ac:dyDescent="0.25">
      <c r="B154" s="20" t="s">
        <v>908</v>
      </c>
      <c r="C154" s="44"/>
      <c r="D154" s="25">
        <f t="array" ref="D154">SUM(IF(Period=$A$2,IF(Site=$A$130,IF(Provider=$B154,G))))</f>
        <v>0</v>
      </c>
      <c r="E154" s="26">
        <f t="array" ref="E154">SUM(IF(Period=$A$2,IF(Site=$A$130,IF(Provider=$B154,H))))</f>
        <v>0</v>
      </c>
      <c r="F154" s="27">
        <f t="shared" si="42"/>
        <v>0</v>
      </c>
      <c r="G154" s="27">
        <f t="shared" si="35"/>
        <v>0</v>
      </c>
      <c r="H154" s="44"/>
      <c r="I154" s="25">
        <f t="array" ref="I154">SUM(IF(Period=$A$2,IF(Site=$A$130,IF(Provider=$B154,I))))</f>
        <v>0</v>
      </c>
      <c r="J154" s="26">
        <f t="array" ref="J154">SUM(IF(Period=$A$2,IF(Site=$A$130,IF(Provider=$B154,J))))</f>
        <v>0</v>
      </c>
      <c r="K154" s="27">
        <f t="shared" si="43"/>
        <v>0</v>
      </c>
      <c r="L154" s="27">
        <f t="shared" si="36"/>
        <v>0</v>
      </c>
      <c r="M154" s="44"/>
      <c r="N154" s="25">
        <f t="array" ref="N154">SUM(IF(Period=$A$2,IF(Site=$A$130,IF(Provider=$B154,K))))</f>
        <v>0</v>
      </c>
      <c r="O154" s="37">
        <f t="shared" si="37"/>
        <v>0</v>
      </c>
      <c r="P154" s="44"/>
      <c r="Q154" s="25">
        <f t="array" ref="Q154">SUM(IF(Period=$A$2,IF(Site=$A$130,IF(Provider=$B154,M))))</f>
        <v>0</v>
      </c>
      <c r="R154" s="26">
        <f t="array" ref="R154">SUM(IF(Period=$A$2,IF(Site=$A$130,IF(Provider=$B154,N))))</f>
        <v>0</v>
      </c>
      <c r="S154" s="27" t="e">
        <f t="shared" si="38"/>
        <v>#DIV/0!</v>
      </c>
      <c r="T154" s="27" t="e">
        <f t="shared" si="39"/>
        <v>#DIV/0!</v>
      </c>
      <c r="U154" s="20"/>
      <c r="V154" s="25">
        <f t="array" ref="V154">SUM(IF(Period=$A$2,IF(Site=$A$130,IF(Provider=$B154,P))))</f>
        <v>0</v>
      </c>
      <c r="W154" s="26">
        <f t="array" ref="W154">SUM(IF(Period=$A$2,IF(Site=$A$130,IF(Provider=$B154,Q))))</f>
        <v>0</v>
      </c>
      <c r="X154" s="27">
        <f t="shared" si="44"/>
        <v>0</v>
      </c>
      <c r="Y154" s="27">
        <f t="shared" si="40"/>
        <v>0</v>
      </c>
      <c r="Z154" s="44"/>
      <c r="AA154" s="25">
        <f t="array" ref="AA154">SUM(IF(Period=$A$2,IF(Site=$A$130,IF(Provider=$B154,G))))</f>
        <v>0</v>
      </c>
      <c r="AB154" s="26">
        <f t="array" ref="AB154">SUM(IF(Period=$A$2,IF(Site=$A$130,IF(Provider=$B154,H))))</f>
        <v>0</v>
      </c>
      <c r="AC154" s="27">
        <f t="shared" si="45"/>
        <v>0</v>
      </c>
      <c r="AD154" s="27">
        <f t="shared" si="41"/>
        <v>0</v>
      </c>
      <c r="AE154" s="44"/>
      <c r="AF154" s="20"/>
      <c r="AG154" s="20"/>
      <c r="AH154" s="20"/>
      <c r="AI154" s="20"/>
      <c r="AJ154" s="20"/>
      <c r="AK154" s="20"/>
      <c r="AL154" s="20"/>
      <c r="AM154" s="20"/>
      <c r="AN154" s="20"/>
    </row>
    <row r="155" spans="2:40" hidden="1" outlineLevel="1" x14ac:dyDescent="0.25">
      <c r="B155" s="20" t="s">
        <v>889</v>
      </c>
      <c r="C155" s="44"/>
      <c r="D155" s="25">
        <f t="array" ref="D155">SUM(IF(Period=$A$2,IF(Site=$A$130,IF(Provider=$B155,G))))</f>
        <v>0</v>
      </c>
      <c r="E155" s="26">
        <f t="array" ref="E155">SUM(IF(Period=$A$2,IF(Site=$A$130,IF(Provider=$B155,H))))</f>
        <v>0</v>
      </c>
      <c r="F155" s="27">
        <f t="shared" si="42"/>
        <v>0</v>
      </c>
      <c r="G155" s="27">
        <f t="shared" si="35"/>
        <v>0</v>
      </c>
      <c r="H155" s="44"/>
      <c r="I155" s="25">
        <f t="array" ref="I155">SUM(IF(Period=$A$2,IF(Site=$A$130,IF(Provider=$B155,I))))</f>
        <v>0</v>
      </c>
      <c r="J155" s="26">
        <f t="array" ref="J155">SUM(IF(Period=$A$2,IF(Site=$A$130,IF(Provider=$B155,J))))</f>
        <v>0</v>
      </c>
      <c r="K155" s="27">
        <f t="shared" si="43"/>
        <v>0</v>
      </c>
      <c r="L155" s="27">
        <f t="shared" si="36"/>
        <v>0</v>
      </c>
      <c r="M155" s="44"/>
      <c r="N155" s="25">
        <f t="array" ref="N155">SUM(IF(Period=$A$2,IF(Site=$A$130,IF(Provider=$B155,K))))</f>
        <v>0</v>
      </c>
      <c r="O155" s="37">
        <f t="shared" si="37"/>
        <v>0</v>
      </c>
      <c r="P155" s="44"/>
      <c r="Q155" s="25">
        <f t="array" ref="Q155">SUM(IF(Period=$A$2,IF(Site=$A$130,IF(Provider=$B155,M))))</f>
        <v>0</v>
      </c>
      <c r="R155" s="26">
        <f t="array" ref="R155">SUM(IF(Period=$A$2,IF(Site=$A$130,IF(Provider=$B155,N))))</f>
        <v>0</v>
      </c>
      <c r="S155" s="27" t="e">
        <f t="shared" si="38"/>
        <v>#DIV/0!</v>
      </c>
      <c r="T155" s="27" t="e">
        <f t="shared" si="39"/>
        <v>#DIV/0!</v>
      </c>
      <c r="U155" s="20"/>
      <c r="V155" s="25">
        <f t="array" ref="V155">SUM(IF(Period=$A$2,IF(Site=$A$130,IF(Provider=$B155,P))))</f>
        <v>0</v>
      </c>
      <c r="W155" s="26">
        <f t="array" ref="W155">SUM(IF(Period=$A$2,IF(Site=$A$130,IF(Provider=$B155,Q))))</f>
        <v>0</v>
      </c>
      <c r="X155" s="27">
        <f t="shared" si="44"/>
        <v>0</v>
      </c>
      <c r="Y155" s="27">
        <f t="shared" si="40"/>
        <v>0</v>
      </c>
      <c r="Z155" s="44"/>
      <c r="AA155" s="25">
        <f t="array" ref="AA155">SUM(IF(Period=$A$2,IF(Site=$A$130,IF(Provider=$B155,G))))</f>
        <v>0</v>
      </c>
      <c r="AB155" s="26">
        <f t="array" ref="AB155">SUM(IF(Period=$A$2,IF(Site=$A$130,IF(Provider=$B155,H))))</f>
        <v>0</v>
      </c>
      <c r="AC155" s="27">
        <f t="shared" si="45"/>
        <v>0</v>
      </c>
      <c r="AD155" s="27">
        <f t="shared" si="41"/>
        <v>0</v>
      </c>
      <c r="AE155" s="44"/>
      <c r="AF155" s="20"/>
      <c r="AG155" s="20"/>
      <c r="AH155" s="20"/>
      <c r="AI155" s="20"/>
      <c r="AJ155" s="20"/>
      <c r="AK155" s="20"/>
      <c r="AL155" s="20"/>
      <c r="AM155" s="20"/>
      <c r="AN155" s="20"/>
    </row>
    <row r="156" spans="2:40" hidden="1" outlineLevel="1" x14ac:dyDescent="0.25">
      <c r="B156" s="20" t="s">
        <v>891</v>
      </c>
      <c r="C156" s="44"/>
      <c r="D156" s="25">
        <f t="array" ref="D156">SUM(IF(Period=$A$2,IF(Site=$A$130,IF(Provider=$B156,G))))</f>
        <v>0</v>
      </c>
      <c r="E156" s="26">
        <f t="array" ref="E156">SUM(IF(Period=$A$2,IF(Site=$A$130,IF(Provider=$B156,H))))</f>
        <v>0</v>
      </c>
      <c r="F156" s="27">
        <f t="shared" si="42"/>
        <v>0</v>
      </c>
      <c r="G156" s="27">
        <f t="shared" si="35"/>
        <v>0</v>
      </c>
      <c r="H156" s="44"/>
      <c r="I156" s="25">
        <f t="array" ref="I156">SUM(IF(Period=$A$2,IF(Site=$A$130,IF(Provider=$B156,I))))</f>
        <v>0</v>
      </c>
      <c r="J156" s="26">
        <f t="array" ref="J156">SUM(IF(Period=$A$2,IF(Site=$A$130,IF(Provider=$B156,J))))</f>
        <v>0</v>
      </c>
      <c r="K156" s="27">
        <f t="shared" si="43"/>
        <v>0</v>
      </c>
      <c r="L156" s="27">
        <f t="shared" si="36"/>
        <v>0</v>
      </c>
      <c r="M156" s="44"/>
      <c r="N156" s="25">
        <f t="array" ref="N156">SUM(IF(Period=$A$2,IF(Site=$A$130,IF(Provider=$B156,K))))</f>
        <v>0</v>
      </c>
      <c r="O156" s="37">
        <f t="shared" si="37"/>
        <v>0</v>
      </c>
      <c r="P156" s="44"/>
      <c r="Q156" s="25">
        <f t="array" ref="Q156">SUM(IF(Period=$A$2,IF(Site=$A$130,IF(Provider=$B156,M))))</f>
        <v>0</v>
      </c>
      <c r="R156" s="26">
        <f t="array" ref="R156">SUM(IF(Period=$A$2,IF(Site=$A$130,IF(Provider=$B156,N))))</f>
        <v>0</v>
      </c>
      <c r="S156" s="27" t="e">
        <f t="shared" si="38"/>
        <v>#DIV/0!</v>
      </c>
      <c r="T156" s="27" t="e">
        <f t="shared" si="39"/>
        <v>#DIV/0!</v>
      </c>
      <c r="U156" s="20"/>
      <c r="V156" s="25">
        <f t="array" ref="V156">SUM(IF(Period=$A$2,IF(Site=$A$130,IF(Provider=$B156,P))))</f>
        <v>0</v>
      </c>
      <c r="W156" s="26">
        <f t="array" ref="W156">SUM(IF(Period=$A$2,IF(Site=$A$130,IF(Provider=$B156,Q))))</f>
        <v>0</v>
      </c>
      <c r="X156" s="27">
        <f t="shared" si="44"/>
        <v>0</v>
      </c>
      <c r="Y156" s="27">
        <f t="shared" si="40"/>
        <v>0</v>
      </c>
      <c r="Z156" s="44"/>
      <c r="AA156" s="25">
        <f t="array" ref="AA156">SUM(IF(Period=$A$2,IF(Site=$A$130,IF(Provider=$B156,G))))</f>
        <v>0</v>
      </c>
      <c r="AB156" s="26">
        <f t="array" ref="AB156">SUM(IF(Period=$A$2,IF(Site=$A$130,IF(Provider=$B156,H))))</f>
        <v>0</v>
      </c>
      <c r="AC156" s="27">
        <f t="shared" si="45"/>
        <v>0</v>
      </c>
      <c r="AD156" s="27">
        <f t="shared" si="41"/>
        <v>0</v>
      </c>
      <c r="AE156" s="44"/>
      <c r="AF156" s="20"/>
      <c r="AG156" s="20"/>
      <c r="AH156" s="20"/>
      <c r="AI156" s="20"/>
      <c r="AJ156" s="20"/>
      <c r="AK156" s="20"/>
      <c r="AL156" s="20"/>
      <c r="AM156" s="20"/>
      <c r="AN156" s="20"/>
    </row>
    <row r="157" spans="2:40" hidden="1" outlineLevel="1" x14ac:dyDescent="0.25">
      <c r="B157" s="20" t="s">
        <v>675</v>
      </c>
      <c r="C157" s="44"/>
      <c r="D157" s="25">
        <f t="array" ref="D157">SUM(IF(Period=$A$2,IF(Site=$A$130,IF(Provider=$B157,G))))</f>
        <v>0</v>
      </c>
      <c r="E157" s="26">
        <f t="array" ref="E157">SUM(IF(Period=$A$2,IF(Site=$A$130,IF(Provider=$B157,H))))</f>
        <v>0</v>
      </c>
      <c r="F157" s="27">
        <f t="shared" si="42"/>
        <v>0</v>
      </c>
      <c r="G157" s="27">
        <f t="shared" si="35"/>
        <v>0</v>
      </c>
      <c r="H157" s="44"/>
      <c r="I157" s="25">
        <f t="array" ref="I157">SUM(IF(Period=$A$2,IF(Site=$A$130,IF(Provider=$B157,I))))</f>
        <v>0</v>
      </c>
      <c r="J157" s="26">
        <f t="array" ref="J157">SUM(IF(Period=$A$2,IF(Site=$A$130,IF(Provider=$B157,J))))</f>
        <v>0</v>
      </c>
      <c r="K157" s="27">
        <f t="shared" si="43"/>
        <v>0</v>
      </c>
      <c r="L157" s="27">
        <f t="shared" si="36"/>
        <v>0</v>
      </c>
      <c r="M157" s="44"/>
      <c r="N157" s="25">
        <f t="array" ref="N157">SUM(IF(Period=$A$2,IF(Site=$A$130,IF(Provider=$B157,K))))</f>
        <v>0</v>
      </c>
      <c r="O157" s="37">
        <f t="shared" si="37"/>
        <v>0</v>
      </c>
      <c r="P157" s="44"/>
      <c r="Q157" s="25">
        <f t="array" ref="Q157">SUM(IF(Period=$A$2,IF(Site=$A$130,IF(Provider=$B157,M))))</f>
        <v>0</v>
      </c>
      <c r="R157" s="26">
        <f t="array" ref="R157">SUM(IF(Period=$A$2,IF(Site=$A$130,IF(Provider=$B157,N))))</f>
        <v>0</v>
      </c>
      <c r="S157" s="27" t="e">
        <f t="shared" si="38"/>
        <v>#DIV/0!</v>
      </c>
      <c r="T157" s="27" t="e">
        <f t="shared" si="39"/>
        <v>#DIV/0!</v>
      </c>
      <c r="U157" s="20"/>
      <c r="V157" s="25">
        <f t="array" ref="V157">SUM(IF(Period=$A$2,IF(Site=$A$130,IF(Provider=$B157,P))))</f>
        <v>0</v>
      </c>
      <c r="W157" s="26">
        <f t="array" ref="W157">SUM(IF(Period=$A$2,IF(Site=$A$130,IF(Provider=$B157,Q))))</f>
        <v>0</v>
      </c>
      <c r="X157" s="27">
        <f t="shared" si="44"/>
        <v>0</v>
      </c>
      <c r="Y157" s="27">
        <f t="shared" si="40"/>
        <v>0</v>
      </c>
      <c r="Z157" s="44"/>
      <c r="AA157" s="25">
        <f t="array" ref="AA157">SUM(IF(Period=$A$2,IF(Site=$A$130,IF(Provider=$B157,G))))</f>
        <v>0</v>
      </c>
      <c r="AB157" s="26">
        <f t="array" ref="AB157">SUM(IF(Period=$A$2,IF(Site=$A$130,IF(Provider=$B157,H))))</f>
        <v>0</v>
      </c>
      <c r="AC157" s="27">
        <f t="shared" si="45"/>
        <v>0</v>
      </c>
      <c r="AD157" s="27">
        <f t="shared" si="41"/>
        <v>0</v>
      </c>
      <c r="AE157" s="44"/>
      <c r="AF157" s="20"/>
      <c r="AG157" s="20"/>
      <c r="AH157" s="20"/>
      <c r="AI157" s="20"/>
      <c r="AJ157" s="20"/>
      <c r="AK157" s="20"/>
      <c r="AL157" s="20"/>
      <c r="AM157" s="20"/>
      <c r="AN157" s="20"/>
    </row>
    <row r="158" spans="2:40" hidden="1" outlineLevel="1" x14ac:dyDescent="0.25">
      <c r="B158" s="20" t="s">
        <v>667</v>
      </c>
      <c r="C158" s="44"/>
      <c r="D158" s="25">
        <f t="array" ref="D158">SUM(IF(Period=$A$2,IF(Site=$A$130,IF(Provider=$B158,G))))</f>
        <v>1</v>
      </c>
      <c r="E158" s="26">
        <f t="array" ref="E158">SUM(IF(Period=$A$2,IF(Site=$A$130,IF(Provider=$B158,H))))</f>
        <v>1</v>
      </c>
      <c r="F158" s="27">
        <f t="shared" si="42"/>
        <v>2.3110700254217703E-4</v>
      </c>
      <c r="G158" s="27">
        <f t="shared" si="35"/>
        <v>5.2088759245754768E-5</v>
      </c>
      <c r="H158" s="44"/>
      <c r="I158" s="25">
        <f t="array" ref="I158">SUM(IF(Period=$A$2,IF(Site=$A$130,IF(Provider=$B158,I))))</f>
        <v>1</v>
      </c>
      <c r="J158" s="26">
        <f t="array" ref="J158">SUM(IF(Period=$A$2,IF(Site=$A$130,IF(Provider=$B158,J))))</f>
        <v>4</v>
      </c>
      <c r="K158" s="27">
        <f t="shared" si="43"/>
        <v>5.2083333333333333E-4</v>
      </c>
      <c r="L158" s="27">
        <f t="shared" si="36"/>
        <v>1.1585136270165377E-4</v>
      </c>
      <c r="M158" s="44"/>
      <c r="N158" s="25">
        <f t="array" ref="N158">SUM(IF(Period=$A$2,IF(Site=$A$130,IF(Provider=$B158,K))))</f>
        <v>0</v>
      </c>
      <c r="O158" s="37">
        <f t="shared" si="37"/>
        <v>0</v>
      </c>
      <c r="P158" s="44"/>
      <c r="Q158" s="25">
        <f t="array" ref="Q158">SUM(IF(Period=$A$2,IF(Site=$A$130,IF(Provider=$B158,M))))</f>
        <v>0</v>
      </c>
      <c r="R158" s="26">
        <f t="array" ref="R158">SUM(IF(Period=$A$2,IF(Site=$A$130,IF(Provider=$B158,N))))</f>
        <v>0</v>
      </c>
      <c r="S158" s="27" t="e">
        <f t="shared" si="38"/>
        <v>#DIV/0!</v>
      </c>
      <c r="T158" s="27" t="e">
        <f t="shared" si="39"/>
        <v>#DIV/0!</v>
      </c>
      <c r="U158" s="20"/>
      <c r="V158" s="25">
        <f t="array" ref="V158">SUM(IF(Period=$A$2,IF(Site=$A$130,IF(Provider=$B158,P))))</f>
        <v>0</v>
      </c>
      <c r="W158" s="26">
        <f t="array" ref="W158">SUM(IF(Period=$A$2,IF(Site=$A$130,IF(Provider=$B158,Q))))</f>
        <v>0</v>
      </c>
      <c r="X158" s="27">
        <f t="shared" si="44"/>
        <v>0</v>
      </c>
      <c r="Y158" s="27">
        <f t="shared" si="40"/>
        <v>0</v>
      </c>
      <c r="Z158" s="44"/>
      <c r="AA158" s="25">
        <f t="array" ref="AA158">SUM(IF(Period=$A$2,IF(Site=$A$130,IF(Provider=$B158,G))))</f>
        <v>1</v>
      </c>
      <c r="AB158" s="26">
        <f t="array" ref="AB158">SUM(IF(Period=$A$2,IF(Site=$A$130,IF(Provider=$B158,H))))</f>
        <v>1</v>
      </c>
      <c r="AC158" s="27">
        <f t="shared" si="45"/>
        <v>2.3110700254217703E-4</v>
      </c>
      <c r="AD158" s="27">
        <f t="shared" si="41"/>
        <v>5.2088759245754768E-5</v>
      </c>
      <c r="AE158" s="44"/>
      <c r="AF158" s="20"/>
      <c r="AG158" s="20"/>
      <c r="AH158" s="20"/>
      <c r="AI158" s="20"/>
      <c r="AJ158" s="20"/>
      <c r="AK158" s="20"/>
      <c r="AL158" s="20"/>
      <c r="AM158" s="20"/>
      <c r="AN158" s="20"/>
    </row>
    <row r="159" spans="2:40" hidden="1" outlineLevel="1" x14ac:dyDescent="0.25">
      <c r="B159" s="20" t="s">
        <v>661</v>
      </c>
      <c r="C159" s="44"/>
      <c r="D159" s="25">
        <f t="array" ref="D159">SUM(IF(Period=$A$2,IF(Site=$A$130,IF(Provider=$B159,G))))</f>
        <v>37</v>
      </c>
      <c r="E159" s="26">
        <f t="array" ref="E159">SUM(IF(Period=$A$2,IF(Site=$A$130,IF(Provider=$B159,H))))</f>
        <v>12</v>
      </c>
      <c r="F159" s="27">
        <f t="shared" si="42"/>
        <v>0.1026115091287266</v>
      </c>
      <c r="G159" s="27">
        <f t="shared" si="35"/>
        <v>2.3127409105115116E-2</v>
      </c>
      <c r="H159" s="44"/>
      <c r="I159" s="25">
        <f t="array" ref="I159">SUM(IF(Period=$A$2,IF(Site=$A$130,IF(Provider=$B159,I))))</f>
        <v>60</v>
      </c>
      <c r="J159" s="26">
        <f t="array" ref="J159">SUM(IF(Period=$A$2,IF(Site=$A$130,IF(Provider=$B159,J))))</f>
        <v>10.1</v>
      </c>
      <c r="K159" s="27">
        <f t="shared" si="43"/>
        <v>7.8906249999999997E-2</v>
      </c>
      <c r="L159" s="27">
        <f t="shared" si="36"/>
        <v>1.7551481449300549E-2</v>
      </c>
      <c r="M159" s="44"/>
      <c r="N159" s="25">
        <f t="array" ref="N159">SUM(IF(Period=$A$2,IF(Site=$A$130,IF(Provider=$B159,K))))</f>
        <v>0</v>
      </c>
      <c r="O159" s="37">
        <f t="shared" si="37"/>
        <v>0</v>
      </c>
      <c r="P159" s="44"/>
      <c r="Q159" s="25">
        <f t="array" ref="Q159">SUM(IF(Period=$A$2,IF(Site=$A$130,IF(Provider=$B159,M))))</f>
        <v>0</v>
      </c>
      <c r="R159" s="26">
        <f t="array" ref="R159">SUM(IF(Period=$A$2,IF(Site=$A$130,IF(Provider=$B159,N))))</f>
        <v>0</v>
      </c>
      <c r="S159" s="27" t="e">
        <f t="shared" si="38"/>
        <v>#DIV/0!</v>
      </c>
      <c r="T159" s="27" t="e">
        <f t="shared" si="39"/>
        <v>#DIV/0!</v>
      </c>
      <c r="U159" s="20"/>
      <c r="V159" s="25">
        <f t="array" ref="V159">SUM(IF(Period=$A$2,IF(Site=$A$130,IF(Provider=$B159,P))))</f>
        <v>52</v>
      </c>
      <c r="W159" s="26">
        <f t="array" ref="W159">SUM(IF(Period=$A$2,IF(Site=$A$130,IF(Provider=$B159,Q))))</f>
        <v>20</v>
      </c>
      <c r="X159" s="27">
        <f t="shared" si="44"/>
        <v>0.16290726817042606</v>
      </c>
      <c r="Y159" s="27">
        <f t="shared" si="40"/>
        <v>3.8775586294321616E-2</v>
      </c>
      <c r="Z159" s="44"/>
      <c r="AA159" s="25">
        <f t="array" ref="AA159">SUM(IF(Period=$A$2,IF(Site=$A$130,IF(Provider=$B159,G))))</f>
        <v>37</v>
      </c>
      <c r="AB159" s="26">
        <f t="array" ref="AB159">SUM(IF(Period=$A$2,IF(Site=$A$130,IF(Provider=$B159,H))))</f>
        <v>12</v>
      </c>
      <c r="AC159" s="27">
        <f t="shared" si="45"/>
        <v>0.1026115091287266</v>
      </c>
      <c r="AD159" s="27">
        <f t="shared" si="41"/>
        <v>2.3127409105115116E-2</v>
      </c>
      <c r="AE159" s="44"/>
      <c r="AF159" s="20"/>
      <c r="AG159" s="20"/>
      <c r="AH159" s="20"/>
      <c r="AI159" s="20"/>
      <c r="AJ159" s="20"/>
      <c r="AK159" s="20"/>
      <c r="AL159" s="20"/>
      <c r="AM159" s="20"/>
      <c r="AN159" s="20"/>
    </row>
    <row r="160" spans="2:40" hidden="1" outlineLevel="1" x14ac:dyDescent="0.25">
      <c r="B160" s="20" t="s">
        <v>635</v>
      </c>
      <c r="C160" s="44"/>
      <c r="D160" s="25">
        <f t="array" ref="D160">SUM(IF(Period=$A$2,IF(Site=$A$130,IF(Provider=$B160,G))))</f>
        <v>258</v>
      </c>
      <c r="E160" s="26">
        <f t="array" ref="E160">SUM(IF(Period=$A$2,IF(Site=$A$130,IF(Provider=$B160,H))))</f>
        <v>6</v>
      </c>
      <c r="F160" s="27">
        <f t="shared" si="42"/>
        <v>0.35775363993529002</v>
      </c>
      <c r="G160" s="27">
        <f t="shared" si="35"/>
        <v>8.0633399312428383E-2</v>
      </c>
      <c r="H160" s="44"/>
      <c r="I160" s="25">
        <f t="array" ref="I160">SUM(IF(Period=$A$2,IF(Site=$A$130,IF(Provider=$B160,I))))</f>
        <v>394</v>
      </c>
      <c r="J160" s="26">
        <f t="array" ref="J160">SUM(IF(Period=$A$2,IF(Site=$A$130,IF(Provider=$B160,J))))</f>
        <v>8.2157360406091371</v>
      </c>
      <c r="K160" s="27">
        <f t="shared" si="43"/>
        <v>0.42148437499999997</v>
      </c>
      <c r="L160" s="27">
        <f t="shared" si="36"/>
        <v>9.3752715266313319E-2</v>
      </c>
      <c r="M160" s="44"/>
      <c r="N160" s="25">
        <f t="array" ref="N160">SUM(IF(Period=$A$2,IF(Site=$A$130,IF(Provider=$B160,K))))</f>
        <v>4</v>
      </c>
      <c r="O160" s="37">
        <f t="shared" si="37"/>
        <v>1.015228426395939E-2</v>
      </c>
      <c r="P160" s="44"/>
      <c r="Q160" s="25">
        <f t="array" ref="Q160">SUM(IF(Period=$A$2,IF(Site=$A$130,IF(Provider=$B160,M))))</f>
        <v>0</v>
      </c>
      <c r="R160" s="26">
        <f t="array" ref="R160">SUM(IF(Period=$A$2,IF(Site=$A$130,IF(Provider=$B160,N))))</f>
        <v>0</v>
      </c>
      <c r="S160" s="27" t="e">
        <f t="shared" si="38"/>
        <v>#DIV/0!</v>
      </c>
      <c r="T160" s="27" t="e">
        <f t="shared" si="39"/>
        <v>#DIV/0!</v>
      </c>
      <c r="U160" s="20"/>
      <c r="V160" s="25">
        <f t="array" ref="V160">SUM(IF(Period=$A$2,IF(Site=$A$130,IF(Provider=$B160,P))))</f>
        <v>365</v>
      </c>
      <c r="W160" s="26">
        <f t="array" ref="W160">SUM(IF(Period=$A$2,IF(Site=$A$130,IF(Provider=$B160,Q))))</f>
        <v>14</v>
      </c>
      <c r="X160" s="27">
        <f t="shared" si="44"/>
        <v>0.80043859649122806</v>
      </c>
      <c r="Y160" s="27">
        <f t="shared" si="40"/>
        <v>0.19052235188844563</v>
      </c>
      <c r="Z160" s="44"/>
      <c r="AA160" s="25">
        <f t="array" ref="AA160">SUM(IF(Period=$A$2,IF(Site=$A$130,IF(Provider=$B160,G))))</f>
        <v>258</v>
      </c>
      <c r="AB160" s="26">
        <f t="array" ref="AB160">SUM(IF(Period=$A$2,IF(Site=$A$130,IF(Provider=$B160,H))))</f>
        <v>6</v>
      </c>
      <c r="AC160" s="27">
        <f t="shared" si="45"/>
        <v>0.35775363993529002</v>
      </c>
      <c r="AD160" s="27">
        <f t="shared" si="41"/>
        <v>8.0633399312428383E-2</v>
      </c>
      <c r="AE160" s="44"/>
      <c r="AF160" s="20"/>
      <c r="AG160" s="20"/>
      <c r="AH160" s="20"/>
      <c r="AI160" s="20"/>
      <c r="AJ160" s="20"/>
      <c r="AK160" s="20"/>
      <c r="AL160" s="20"/>
      <c r="AM160" s="20"/>
      <c r="AN160" s="20"/>
    </row>
    <row r="161" spans="2:40" hidden="1" outlineLevel="1" x14ac:dyDescent="0.25">
      <c r="B161" s="20" t="s">
        <v>674</v>
      </c>
      <c r="C161" s="44"/>
      <c r="D161" s="25">
        <f t="array" ref="D161">SUM(IF(Period=$A$2,IF(Site=$A$130,IF(Provider=$B161,G))))</f>
        <v>0</v>
      </c>
      <c r="E161" s="26">
        <f t="array" ref="E161">SUM(IF(Period=$A$2,IF(Site=$A$130,IF(Provider=$B161,H))))</f>
        <v>0</v>
      </c>
      <c r="F161" s="27">
        <f t="shared" si="42"/>
        <v>0</v>
      </c>
      <c r="G161" s="27">
        <f t="shared" si="35"/>
        <v>0</v>
      </c>
      <c r="H161" s="44"/>
      <c r="I161" s="25">
        <f t="array" ref="I161">SUM(IF(Period=$A$2,IF(Site=$A$130,IF(Provider=$B161,I))))</f>
        <v>0</v>
      </c>
      <c r="J161" s="26">
        <f t="array" ref="J161">SUM(IF(Period=$A$2,IF(Site=$A$130,IF(Provider=$B161,J))))</f>
        <v>0</v>
      </c>
      <c r="K161" s="27">
        <f t="shared" si="43"/>
        <v>0</v>
      </c>
      <c r="L161" s="27">
        <f t="shared" si="36"/>
        <v>0</v>
      </c>
      <c r="M161" s="44"/>
      <c r="N161" s="25">
        <f t="array" ref="N161">SUM(IF(Period=$A$2,IF(Site=$A$130,IF(Provider=$B161,K))))</f>
        <v>0</v>
      </c>
      <c r="O161" s="37">
        <f t="shared" si="37"/>
        <v>0</v>
      </c>
      <c r="P161" s="44"/>
      <c r="Q161" s="25">
        <f t="array" ref="Q161">SUM(IF(Period=$A$2,IF(Site=$A$130,IF(Provider=$B161,M))))</f>
        <v>0</v>
      </c>
      <c r="R161" s="26">
        <f t="array" ref="R161">SUM(IF(Period=$A$2,IF(Site=$A$130,IF(Provider=$B161,N))))</f>
        <v>0</v>
      </c>
      <c r="S161" s="27" t="e">
        <f t="shared" si="38"/>
        <v>#DIV/0!</v>
      </c>
      <c r="T161" s="27" t="e">
        <f t="shared" si="39"/>
        <v>#DIV/0!</v>
      </c>
      <c r="U161" s="20"/>
      <c r="V161" s="25">
        <f t="array" ref="V161">SUM(IF(Period=$A$2,IF(Site=$A$130,IF(Provider=$B161,P))))</f>
        <v>0</v>
      </c>
      <c r="W161" s="26">
        <f t="array" ref="W161">SUM(IF(Period=$A$2,IF(Site=$A$130,IF(Provider=$B161,Q))))</f>
        <v>0</v>
      </c>
      <c r="X161" s="27">
        <f t="shared" si="44"/>
        <v>0</v>
      </c>
      <c r="Y161" s="27">
        <f t="shared" si="40"/>
        <v>0</v>
      </c>
      <c r="Z161" s="44"/>
      <c r="AA161" s="25">
        <f t="array" ref="AA161">SUM(IF(Period=$A$2,IF(Site=$A$130,IF(Provider=$B161,G))))</f>
        <v>0</v>
      </c>
      <c r="AB161" s="26">
        <f t="array" ref="AB161">SUM(IF(Period=$A$2,IF(Site=$A$130,IF(Provider=$B161,H))))</f>
        <v>0</v>
      </c>
      <c r="AC161" s="27">
        <f t="shared" si="45"/>
        <v>0</v>
      </c>
      <c r="AD161" s="27">
        <f t="shared" si="41"/>
        <v>0</v>
      </c>
      <c r="AE161" s="44"/>
      <c r="AF161" s="20"/>
      <c r="AG161" s="20"/>
      <c r="AH161" s="20"/>
      <c r="AI161" s="20"/>
      <c r="AJ161" s="20"/>
      <c r="AK161" s="20"/>
      <c r="AL161" s="20"/>
      <c r="AM161" s="20"/>
      <c r="AN161" s="20"/>
    </row>
    <row r="162" spans="2:40" hidden="1" outlineLevel="1" x14ac:dyDescent="0.25">
      <c r="B162" s="20" t="s">
        <v>671</v>
      </c>
      <c r="C162" s="44"/>
      <c r="D162" s="25">
        <f t="array" ref="D162">SUM(IF(Period=$A$2,IF(Site=$A$130,IF(Provider=$B162,G))))</f>
        <v>0</v>
      </c>
      <c r="E162" s="26">
        <f t="array" ref="E162">SUM(IF(Period=$A$2,IF(Site=$A$130,IF(Provider=$B162,H))))</f>
        <v>0</v>
      </c>
      <c r="F162" s="27">
        <f t="shared" si="42"/>
        <v>0</v>
      </c>
      <c r="G162" s="27">
        <f t="shared" si="35"/>
        <v>0</v>
      </c>
      <c r="H162" s="44"/>
      <c r="I162" s="25">
        <f t="array" ref="I162">SUM(IF(Period=$A$2,IF(Site=$A$130,IF(Provider=$B162,I))))</f>
        <v>0</v>
      </c>
      <c r="J162" s="26">
        <f t="array" ref="J162">SUM(IF(Period=$A$2,IF(Site=$A$130,IF(Provider=$B162,J))))</f>
        <v>0</v>
      </c>
      <c r="K162" s="27">
        <f t="shared" si="43"/>
        <v>0</v>
      </c>
      <c r="L162" s="27">
        <f t="shared" si="36"/>
        <v>0</v>
      </c>
      <c r="M162" s="44"/>
      <c r="N162" s="25">
        <f t="array" ref="N162">SUM(IF(Period=$A$2,IF(Site=$A$130,IF(Provider=$B162,K))))</f>
        <v>0</v>
      </c>
      <c r="O162" s="37">
        <f t="shared" si="37"/>
        <v>0</v>
      </c>
      <c r="P162" s="44"/>
      <c r="Q162" s="25">
        <f t="array" ref="Q162">SUM(IF(Period=$A$2,IF(Site=$A$130,IF(Provider=$B162,M))))</f>
        <v>0</v>
      </c>
      <c r="R162" s="26">
        <f t="array" ref="R162">SUM(IF(Period=$A$2,IF(Site=$A$130,IF(Provider=$B162,N))))</f>
        <v>0</v>
      </c>
      <c r="S162" s="27" t="e">
        <f t="shared" si="38"/>
        <v>#DIV/0!</v>
      </c>
      <c r="T162" s="27" t="e">
        <f t="shared" si="39"/>
        <v>#DIV/0!</v>
      </c>
      <c r="U162" s="20"/>
      <c r="V162" s="25">
        <f t="array" ref="V162">SUM(IF(Period=$A$2,IF(Site=$A$130,IF(Provider=$B162,P))))</f>
        <v>0</v>
      </c>
      <c r="W162" s="26">
        <f t="array" ref="W162">SUM(IF(Period=$A$2,IF(Site=$A$130,IF(Provider=$B162,Q))))</f>
        <v>0</v>
      </c>
      <c r="X162" s="27">
        <f t="shared" si="44"/>
        <v>0</v>
      </c>
      <c r="Y162" s="27">
        <f t="shared" si="40"/>
        <v>0</v>
      </c>
      <c r="Z162" s="44"/>
      <c r="AA162" s="25">
        <f t="array" ref="AA162">SUM(IF(Period=$A$2,IF(Site=$A$130,IF(Provider=$B162,G))))</f>
        <v>0</v>
      </c>
      <c r="AB162" s="26">
        <f t="array" ref="AB162">SUM(IF(Period=$A$2,IF(Site=$A$130,IF(Provider=$B162,H))))</f>
        <v>0</v>
      </c>
      <c r="AC162" s="27">
        <f t="shared" si="45"/>
        <v>0</v>
      </c>
      <c r="AD162" s="27">
        <f t="shared" si="41"/>
        <v>0</v>
      </c>
      <c r="AE162" s="44"/>
      <c r="AF162" s="20"/>
      <c r="AG162" s="20"/>
      <c r="AH162" s="20"/>
      <c r="AI162" s="20"/>
      <c r="AJ162" s="20"/>
      <c r="AK162" s="20"/>
      <c r="AL162" s="20"/>
      <c r="AM162" s="20"/>
      <c r="AN162" s="20"/>
    </row>
    <row r="163" spans="2:40" hidden="1" outlineLevel="1" x14ac:dyDescent="0.25">
      <c r="B163" s="20" t="s">
        <v>634</v>
      </c>
      <c r="C163" s="44"/>
      <c r="D163" s="25">
        <f t="array" ref="D163">SUM(IF(Period=$A$2,IF(Site=$A$130,IF(Provider=$B163,G))))</f>
        <v>377</v>
      </c>
      <c r="E163" s="26">
        <f t="array" ref="E163">SUM(IF(Period=$A$2,IF(Site=$A$130,IF(Provider=$B163,H))))</f>
        <v>6</v>
      </c>
      <c r="F163" s="27">
        <f t="shared" si="42"/>
        <v>0.52276403975040453</v>
      </c>
      <c r="G163" s="27">
        <f t="shared" si="35"/>
        <v>0.11782477341389727</v>
      </c>
      <c r="H163" s="44"/>
      <c r="I163" s="25">
        <f t="array" ref="I163">SUM(IF(Period=$A$2,IF(Site=$A$130,IF(Provider=$B163,I))))</f>
        <v>543</v>
      </c>
      <c r="J163" s="26">
        <f t="array" ref="J163">SUM(IF(Period=$A$2,IF(Site=$A$130,IF(Provider=$B163,J))))</f>
        <v>7.5230202578268877</v>
      </c>
      <c r="K163" s="27">
        <f t="shared" si="43"/>
        <v>0.53190104166666674</v>
      </c>
      <c r="L163" s="27">
        <f t="shared" si="36"/>
        <v>0.11831320415906392</v>
      </c>
      <c r="M163" s="44"/>
      <c r="N163" s="25">
        <f t="array" ref="N163">SUM(IF(Period=$A$2,IF(Site=$A$130,IF(Provider=$B163,K))))</f>
        <v>16</v>
      </c>
      <c r="O163" s="37">
        <f t="shared" si="37"/>
        <v>2.9465930018416207E-2</v>
      </c>
      <c r="P163" s="44"/>
      <c r="Q163" s="25">
        <f t="array" ref="Q163">SUM(IF(Period=$A$2,IF(Site=$A$130,IF(Provider=$B163,M))))</f>
        <v>0</v>
      </c>
      <c r="R163" s="26">
        <f t="array" ref="R163">SUM(IF(Period=$A$2,IF(Site=$A$130,IF(Provider=$B163,N))))</f>
        <v>0</v>
      </c>
      <c r="S163" s="27" t="e">
        <f t="shared" ref="S163:S194" si="46">R163*(Q163/Q$219)</f>
        <v>#DIV/0!</v>
      </c>
      <c r="T163" s="27" t="e">
        <f t="shared" ref="T163:T194" si="47">R163*(Q163/Q$891)</f>
        <v>#DIV/0!</v>
      </c>
      <c r="U163" s="20"/>
      <c r="V163" s="25">
        <f t="array" ref="V163">SUM(IF(Period=$A$2,IF(Site=$A$130,IF(Provider=$B163,P))))</f>
        <v>473</v>
      </c>
      <c r="W163" s="26">
        <f t="array" ref="W163">SUM(IF(Period=$A$2,IF(Site=$A$130,IF(Provider=$B163,Q))))</f>
        <v>12</v>
      </c>
      <c r="X163" s="27">
        <f t="shared" si="44"/>
        <v>0.88909774436090228</v>
      </c>
      <c r="Y163" s="27">
        <f t="shared" si="40"/>
        <v>0.21162521904477838</v>
      </c>
      <c r="Z163" s="44"/>
      <c r="AA163" s="25">
        <f t="array" ref="AA163">SUM(IF(Period=$A$2,IF(Site=$A$130,IF(Provider=$B163,G))))</f>
        <v>377</v>
      </c>
      <c r="AB163" s="26">
        <f t="array" ref="AB163">SUM(IF(Period=$A$2,IF(Site=$A$130,IF(Provider=$B163,H))))</f>
        <v>6</v>
      </c>
      <c r="AC163" s="27">
        <f t="shared" si="45"/>
        <v>0.52276403975040453</v>
      </c>
      <c r="AD163" s="27">
        <f t="shared" si="41"/>
        <v>0.11782477341389727</v>
      </c>
      <c r="AE163" s="44"/>
      <c r="AF163" s="20"/>
      <c r="AG163" s="20"/>
      <c r="AH163" s="20"/>
      <c r="AI163" s="20"/>
      <c r="AJ163" s="20"/>
      <c r="AK163" s="20"/>
      <c r="AL163" s="20"/>
      <c r="AM163" s="20"/>
      <c r="AN163" s="20"/>
    </row>
    <row r="164" spans="2:40" hidden="1" outlineLevel="1" x14ac:dyDescent="0.25">
      <c r="B164" s="20" t="s">
        <v>647</v>
      </c>
      <c r="C164" s="44"/>
      <c r="D164" s="25">
        <f t="array" ref="D164">SUM(IF(Period=$A$2,IF(Site=$A$130,IF(Provider=$B164,G))))</f>
        <v>117</v>
      </c>
      <c r="E164" s="26">
        <f t="array" ref="E164">SUM(IF(Period=$A$2,IF(Site=$A$130,IF(Provider=$B164,H))))</f>
        <v>5</v>
      </c>
      <c r="F164" s="27">
        <f t="shared" si="42"/>
        <v>0.13519759648717355</v>
      </c>
      <c r="G164" s="27">
        <f t="shared" si="35"/>
        <v>3.0471924158766536E-2</v>
      </c>
      <c r="H164" s="44"/>
      <c r="I164" s="25">
        <f t="array" ref="I164">SUM(IF(Period=$A$2,IF(Site=$A$130,IF(Provider=$B164,I))))</f>
        <v>242</v>
      </c>
      <c r="J164" s="26">
        <f t="array" ref="J164">SUM(IF(Period=$A$2,IF(Site=$A$130,IF(Provider=$B164,J))))</f>
        <v>6.0661157024793386</v>
      </c>
      <c r="K164" s="27">
        <f t="shared" si="43"/>
        <v>0.19114583333333332</v>
      </c>
      <c r="L164" s="27">
        <f t="shared" si="36"/>
        <v>4.2517450111506934E-2</v>
      </c>
      <c r="M164" s="44"/>
      <c r="N164" s="25">
        <f t="array" ref="N164">SUM(IF(Period=$A$2,IF(Site=$A$130,IF(Provider=$B164,K))))</f>
        <v>4</v>
      </c>
      <c r="O164" s="37">
        <f t="shared" si="37"/>
        <v>1.6528925619834711E-2</v>
      </c>
      <c r="P164" s="44"/>
      <c r="Q164" s="25">
        <f t="array" ref="Q164">SUM(IF(Period=$A$2,IF(Site=$A$130,IF(Provider=$B164,M))))</f>
        <v>0</v>
      </c>
      <c r="R164" s="26">
        <f t="array" ref="R164">SUM(IF(Period=$A$2,IF(Site=$A$130,IF(Provider=$B164,N))))</f>
        <v>0</v>
      </c>
      <c r="S164" s="27" t="e">
        <f t="shared" si="46"/>
        <v>#DIV/0!</v>
      </c>
      <c r="T164" s="27" t="e">
        <f t="shared" si="47"/>
        <v>#DIV/0!</v>
      </c>
      <c r="U164" s="20"/>
      <c r="V164" s="25">
        <f t="array" ref="V164">SUM(IF(Period=$A$2,IF(Site=$A$130,IF(Provider=$B164,P))))</f>
        <v>185</v>
      </c>
      <c r="W164" s="26">
        <f t="array" ref="W164">SUM(IF(Period=$A$2,IF(Site=$A$130,IF(Provider=$B164,Q))))</f>
        <v>14</v>
      </c>
      <c r="X164" s="27">
        <f t="shared" si="44"/>
        <v>0.4057017543859649</v>
      </c>
      <c r="Y164" s="27">
        <f t="shared" si="40"/>
        <v>9.6566123559897105E-2</v>
      </c>
      <c r="Z164" s="44"/>
      <c r="AA164" s="25">
        <f t="array" ref="AA164">SUM(IF(Period=$A$2,IF(Site=$A$130,IF(Provider=$B164,G))))</f>
        <v>117</v>
      </c>
      <c r="AB164" s="26">
        <f t="array" ref="AB164">SUM(IF(Period=$A$2,IF(Site=$A$130,IF(Provider=$B164,H))))</f>
        <v>5</v>
      </c>
      <c r="AC164" s="27">
        <f t="shared" si="45"/>
        <v>0.13519759648717355</v>
      </c>
      <c r="AD164" s="27">
        <f t="shared" si="41"/>
        <v>3.0471924158766536E-2</v>
      </c>
      <c r="AE164" s="44"/>
      <c r="AF164" s="20"/>
      <c r="AG164" s="20"/>
      <c r="AH164" s="20"/>
      <c r="AI164" s="20"/>
      <c r="AJ164" s="20"/>
      <c r="AK164" s="20"/>
      <c r="AL164" s="20"/>
      <c r="AM164" s="20"/>
      <c r="AN164" s="20"/>
    </row>
    <row r="165" spans="2:40" hidden="1" outlineLevel="1" x14ac:dyDescent="0.25">
      <c r="B165" s="20" t="s">
        <v>892</v>
      </c>
      <c r="C165" s="44"/>
      <c r="D165" s="25">
        <f t="array" ref="D165">SUM(IF(Period=$A$2,IF(Site=$A$130,IF(Provider=$B165,G))))</f>
        <v>0</v>
      </c>
      <c r="E165" s="26">
        <f t="array" ref="E165">SUM(IF(Period=$A$2,IF(Site=$A$130,IF(Provider=$B165,H))))</f>
        <v>0</v>
      </c>
      <c r="F165" s="27">
        <f t="shared" si="42"/>
        <v>0</v>
      </c>
      <c r="G165" s="27">
        <f t="shared" si="35"/>
        <v>0</v>
      </c>
      <c r="H165" s="44"/>
      <c r="I165" s="25">
        <f t="array" ref="I165">SUM(IF(Period=$A$2,IF(Site=$A$130,IF(Provider=$B165,I))))</f>
        <v>0</v>
      </c>
      <c r="J165" s="26">
        <f t="array" ref="J165">SUM(IF(Period=$A$2,IF(Site=$A$130,IF(Provider=$B165,J))))</f>
        <v>0</v>
      </c>
      <c r="K165" s="27">
        <f t="shared" si="43"/>
        <v>0</v>
      </c>
      <c r="L165" s="27">
        <f t="shared" si="36"/>
        <v>0</v>
      </c>
      <c r="M165" s="44"/>
      <c r="N165" s="25">
        <f t="array" ref="N165">SUM(IF(Period=$A$2,IF(Site=$A$130,IF(Provider=$B165,K))))</f>
        <v>0</v>
      </c>
      <c r="O165" s="37">
        <f t="shared" si="37"/>
        <v>0</v>
      </c>
      <c r="P165" s="44"/>
      <c r="Q165" s="25">
        <f t="array" ref="Q165">SUM(IF(Period=$A$2,IF(Site=$A$130,IF(Provider=$B165,M))))</f>
        <v>0</v>
      </c>
      <c r="R165" s="26">
        <f t="array" ref="R165">SUM(IF(Period=$A$2,IF(Site=$A$130,IF(Provider=$B165,N))))</f>
        <v>0</v>
      </c>
      <c r="S165" s="27" t="e">
        <f t="shared" si="46"/>
        <v>#DIV/0!</v>
      </c>
      <c r="T165" s="27" t="e">
        <f t="shared" si="47"/>
        <v>#DIV/0!</v>
      </c>
      <c r="U165" s="20"/>
      <c r="V165" s="25">
        <f t="array" ref="V165">SUM(IF(Period=$A$2,IF(Site=$A$130,IF(Provider=$B165,P))))</f>
        <v>0</v>
      </c>
      <c r="W165" s="26">
        <f t="array" ref="W165">SUM(IF(Period=$A$2,IF(Site=$A$130,IF(Provider=$B165,Q))))</f>
        <v>0</v>
      </c>
      <c r="X165" s="27">
        <f t="shared" si="44"/>
        <v>0</v>
      </c>
      <c r="Y165" s="27">
        <f t="shared" si="40"/>
        <v>0</v>
      </c>
      <c r="Z165" s="44"/>
      <c r="AA165" s="25">
        <f t="array" ref="AA165">SUM(IF(Period=$A$2,IF(Site=$A$130,IF(Provider=$B165,G))))</f>
        <v>0</v>
      </c>
      <c r="AB165" s="26">
        <f t="array" ref="AB165">SUM(IF(Period=$A$2,IF(Site=$A$130,IF(Provider=$B165,H))))</f>
        <v>0</v>
      </c>
      <c r="AC165" s="27">
        <f t="shared" si="45"/>
        <v>0</v>
      </c>
      <c r="AD165" s="27">
        <f t="shared" si="41"/>
        <v>0</v>
      </c>
      <c r="AE165" s="44"/>
      <c r="AF165" s="20"/>
      <c r="AG165" s="20"/>
      <c r="AH165" s="20"/>
      <c r="AI165" s="20"/>
      <c r="AJ165" s="20"/>
      <c r="AK165" s="20"/>
      <c r="AL165" s="20"/>
      <c r="AM165" s="20"/>
      <c r="AN165" s="20"/>
    </row>
    <row r="166" spans="2:40" hidden="1" outlineLevel="1" x14ac:dyDescent="0.25">
      <c r="B166" s="20" t="s">
        <v>644</v>
      </c>
      <c r="C166" s="44"/>
      <c r="D166" s="25">
        <f t="array" ref="D166">SUM(IF(Period=$A$2,IF(Site=$A$130,IF(Provider=$B166,G))))</f>
        <v>187</v>
      </c>
      <c r="E166" s="26">
        <f t="array" ref="E166">SUM(IF(Period=$A$2,IF(Site=$A$130,IF(Provider=$B166,H))))</f>
        <v>8</v>
      </c>
      <c r="F166" s="27">
        <f t="shared" si="42"/>
        <v>0.34573607580309684</v>
      </c>
      <c r="G166" s="27">
        <f t="shared" si="35"/>
        <v>7.7924783831649136E-2</v>
      </c>
      <c r="H166" s="44"/>
      <c r="I166" s="25">
        <f t="array" ref="I166">SUM(IF(Period=$A$2,IF(Site=$A$130,IF(Provider=$B166,I))))</f>
        <v>263</v>
      </c>
      <c r="J166" s="26">
        <f t="array" ref="J166">SUM(IF(Period=$A$2,IF(Site=$A$130,IF(Provider=$B166,J))))</f>
        <v>9.6311787072243344</v>
      </c>
      <c r="K166" s="27">
        <f t="shared" si="43"/>
        <v>0.32981770833333335</v>
      </c>
      <c r="L166" s="27">
        <f t="shared" si="36"/>
        <v>7.3362875430822261E-2</v>
      </c>
      <c r="M166" s="44"/>
      <c r="N166" s="25">
        <f t="array" ref="N166">SUM(IF(Period=$A$2,IF(Site=$A$130,IF(Provider=$B166,K))))</f>
        <v>8</v>
      </c>
      <c r="O166" s="37">
        <f t="shared" si="37"/>
        <v>3.0418250950570342E-2</v>
      </c>
      <c r="P166" s="44"/>
      <c r="Q166" s="25">
        <f t="array" ref="Q166">SUM(IF(Period=$A$2,IF(Site=$A$130,IF(Provider=$B166,M))))</f>
        <v>0</v>
      </c>
      <c r="R166" s="26">
        <f t="array" ref="R166">SUM(IF(Period=$A$2,IF(Site=$A$130,IF(Provider=$B166,N))))</f>
        <v>0</v>
      </c>
      <c r="S166" s="27" t="e">
        <f t="shared" si="46"/>
        <v>#DIV/0!</v>
      </c>
      <c r="T166" s="27" t="e">
        <f t="shared" si="47"/>
        <v>#DIV/0!</v>
      </c>
      <c r="U166" s="20"/>
      <c r="V166" s="25">
        <f t="array" ref="V166">SUM(IF(Period=$A$2,IF(Site=$A$130,IF(Provider=$B166,P))))</f>
        <v>246</v>
      </c>
      <c r="W166" s="26">
        <f t="array" ref="W166">SUM(IF(Period=$A$2,IF(Site=$A$130,IF(Provider=$B166,Q))))</f>
        <v>17</v>
      </c>
      <c r="X166" s="27">
        <f t="shared" si="44"/>
        <v>0.65507518796992481</v>
      </c>
      <c r="Y166" s="27">
        <f t="shared" si="40"/>
        <v>0.15592259796428173</v>
      </c>
      <c r="Z166" s="44"/>
      <c r="AA166" s="25">
        <f t="array" ref="AA166">SUM(IF(Period=$A$2,IF(Site=$A$130,IF(Provider=$B166,G))))</f>
        <v>187</v>
      </c>
      <c r="AB166" s="26">
        <f t="array" ref="AB166">SUM(IF(Period=$A$2,IF(Site=$A$130,IF(Provider=$B166,H))))</f>
        <v>8</v>
      </c>
      <c r="AC166" s="27">
        <f t="shared" si="45"/>
        <v>0.34573607580309684</v>
      </c>
      <c r="AD166" s="27">
        <f t="shared" si="41"/>
        <v>7.7924783831649136E-2</v>
      </c>
      <c r="AE166" s="44"/>
      <c r="AF166" s="20"/>
      <c r="AG166" s="20"/>
      <c r="AH166" s="20"/>
      <c r="AI166" s="20"/>
      <c r="AJ166" s="20"/>
      <c r="AK166" s="20"/>
      <c r="AL166" s="20"/>
      <c r="AM166" s="20"/>
      <c r="AN166" s="20"/>
    </row>
    <row r="167" spans="2:40" hidden="1" outlineLevel="1" x14ac:dyDescent="0.25">
      <c r="B167" s="20" t="s">
        <v>650</v>
      </c>
      <c r="C167" s="44"/>
      <c r="D167" s="25">
        <f t="array" ref="D167">SUM(IF(Period=$A$2,IF(Site=$A$130,IF(Provider=$B167,G))))</f>
        <v>152</v>
      </c>
      <c r="E167" s="26">
        <f t="array" ref="E167">SUM(IF(Period=$A$2,IF(Site=$A$130,IF(Provider=$B167,H))))</f>
        <v>14</v>
      </c>
      <c r="F167" s="27">
        <f t="shared" si="42"/>
        <v>0.49179570140975271</v>
      </c>
      <c r="G167" s="27">
        <f t="shared" si="35"/>
        <v>0.11084487967496615</v>
      </c>
      <c r="H167" s="44"/>
      <c r="I167" s="25">
        <f t="array" ref="I167">SUM(IF(Period=$A$2,IF(Site=$A$130,IF(Provider=$B167,I))))</f>
        <v>220</v>
      </c>
      <c r="J167" s="26">
        <f t="array" ref="J167">SUM(IF(Period=$A$2,IF(Site=$A$130,IF(Provider=$B167,J))))</f>
        <v>11.909090909090908</v>
      </c>
      <c r="K167" s="27">
        <f t="shared" si="43"/>
        <v>0.34114583333333331</v>
      </c>
      <c r="L167" s="27">
        <f t="shared" si="36"/>
        <v>7.5882642569583214E-2</v>
      </c>
      <c r="M167" s="44"/>
      <c r="N167" s="25">
        <f t="array" ref="N167">SUM(IF(Period=$A$2,IF(Site=$A$130,IF(Provider=$B167,K))))</f>
        <v>8</v>
      </c>
      <c r="O167" s="37">
        <f t="shared" si="37"/>
        <v>3.6363636363636362E-2</v>
      </c>
      <c r="P167" s="44"/>
      <c r="Q167" s="25">
        <f t="array" ref="Q167">SUM(IF(Period=$A$2,IF(Site=$A$130,IF(Provider=$B167,M))))</f>
        <v>0</v>
      </c>
      <c r="R167" s="26">
        <f t="array" ref="R167">SUM(IF(Period=$A$2,IF(Site=$A$130,IF(Provider=$B167,N))))</f>
        <v>0</v>
      </c>
      <c r="S167" s="27" t="e">
        <f t="shared" si="46"/>
        <v>#DIV/0!</v>
      </c>
      <c r="T167" s="27" t="e">
        <f t="shared" si="47"/>
        <v>#DIV/0!</v>
      </c>
      <c r="U167" s="20"/>
      <c r="V167" s="25">
        <f t="array" ref="V167">SUM(IF(Period=$A$2,IF(Site=$A$130,IF(Provider=$B167,P))))</f>
        <v>212</v>
      </c>
      <c r="W167" s="26">
        <f t="array" ref="W167">SUM(IF(Period=$A$2,IF(Site=$A$130,IF(Provider=$B167,Q))))</f>
        <v>20</v>
      </c>
      <c r="X167" s="27">
        <f t="shared" si="44"/>
        <v>0.66416040100250617</v>
      </c>
      <c r="Y167" s="27">
        <f t="shared" si="40"/>
        <v>0.15808508258454199</v>
      </c>
      <c r="Z167" s="44"/>
      <c r="AA167" s="25">
        <f t="array" ref="AA167">SUM(IF(Period=$A$2,IF(Site=$A$130,IF(Provider=$B167,G))))</f>
        <v>152</v>
      </c>
      <c r="AB167" s="26">
        <f t="array" ref="AB167">SUM(IF(Period=$A$2,IF(Site=$A$130,IF(Provider=$B167,H))))</f>
        <v>14</v>
      </c>
      <c r="AC167" s="27">
        <f t="shared" si="45"/>
        <v>0.49179570140975271</v>
      </c>
      <c r="AD167" s="27">
        <f t="shared" si="41"/>
        <v>0.11084487967496615</v>
      </c>
      <c r="AE167" s="44"/>
      <c r="AF167" s="20"/>
      <c r="AG167" s="20"/>
      <c r="AH167" s="20"/>
      <c r="AI167" s="20"/>
      <c r="AJ167" s="20"/>
      <c r="AK167" s="20"/>
      <c r="AL167" s="20"/>
      <c r="AM167" s="20"/>
      <c r="AN167" s="20"/>
    </row>
    <row r="168" spans="2:40" hidden="1" outlineLevel="1" x14ac:dyDescent="0.25">
      <c r="B168" s="20" t="s">
        <v>665</v>
      </c>
      <c r="C168" s="44"/>
      <c r="D168" s="25">
        <f t="array" ref="D168">SUM(IF(Period=$A$2,IF(Site=$A$130,IF(Provider=$B168,G))))</f>
        <v>4</v>
      </c>
      <c r="E168" s="26">
        <f t="array" ref="E168">SUM(IF(Period=$A$2,IF(Site=$A$130,IF(Provider=$B168,H))))</f>
        <v>0</v>
      </c>
      <c r="F168" s="27">
        <f t="shared" si="42"/>
        <v>0</v>
      </c>
      <c r="G168" s="27">
        <f t="shared" si="35"/>
        <v>0</v>
      </c>
      <c r="H168" s="44"/>
      <c r="I168" s="25">
        <f t="array" ref="I168">SUM(IF(Period=$A$2,IF(Site=$A$130,IF(Provider=$B168,I))))</f>
        <v>19</v>
      </c>
      <c r="J168" s="26">
        <f t="array" ref="J168">SUM(IF(Period=$A$2,IF(Site=$A$130,IF(Provider=$B168,J))))</f>
        <v>3.263157894736842</v>
      </c>
      <c r="K168" s="27">
        <f t="shared" si="43"/>
        <v>8.0729166666666657E-3</v>
      </c>
      <c r="L168" s="27">
        <f t="shared" si="36"/>
        <v>1.7956961218756338E-3</v>
      </c>
      <c r="M168" s="44"/>
      <c r="N168" s="25">
        <f t="array" ref="N168">SUM(IF(Period=$A$2,IF(Site=$A$130,IF(Provider=$B168,K))))</f>
        <v>0</v>
      </c>
      <c r="O168" s="37">
        <f t="shared" si="37"/>
        <v>0</v>
      </c>
      <c r="P168" s="44"/>
      <c r="Q168" s="25">
        <f t="array" ref="Q168">SUM(IF(Period=$A$2,IF(Site=$A$130,IF(Provider=$B168,M))))</f>
        <v>0</v>
      </c>
      <c r="R168" s="26">
        <f t="array" ref="R168">SUM(IF(Period=$A$2,IF(Site=$A$130,IF(Provider=$B168,N))))</f>
        <v>0</v>
      </c>
      <c r="S168" s="27" t="e">
        <f t="shared" si="46"/>
        <v>#DIV/0!</v>
      </c>
      <c r="T168" s="27" t="e">
        <f t="shared" si="47"/>
        <v>#DIV/0!</v>
      </c>
      <c r="U168" s="20"/>
      <c r="V168" s="25">
        <f t="array" ref="V168">SUM(IF(Period=$A$2,IF(Site=$A$130,IF(Provider=$B168,P))))</f>
        <v>11</v>
      </c>
      <c r="W168" s="26">
        <f t="array" ref="W168">SUM(IF(Period=$A$2,IF(Site=$A$130,IF(Provider=$B168,Q))))</f>
        <v>17</v>
      </c>
      <c r="X168" s="27">
        <f t="shared" si="44"/>
        <v>2.9291979949874685E-2</v>
      </c>
      <c r="Y168" s="27">
        <f t="shared" si="40"/>
        <v>6.9721486894597515E-3</v>
      </c>
      <c r="Z168" s="44"/>
      <c r="AA168" s="25">
        <f t="array" ref="AA168">SUM(IF(Period=$A$2,IF(Site=$A$130,IF(Provider=$B168,G))))</f>
        <v>4</v>
      </c>
      <c r="AB168" s="26">
        <f t="array" ref="AB168">SUM(IF(Period=$A$2,IF(Site=$A$130,IF(Provider=$B168,H))))</f>
        <v>0</v>
      </c>
      <c r="AC168" s="27">
        <f t="shared" si="45"/>
        <v>0</v>
      </c>
      <c r="AD168" s="27">
        <f t="shared" si="41"/>
        <v>0</v>
      </c>
      <c r="AE168" s="44"/>
      <c r="AF168" s="20"/>
      <c r="AG168" s="20"/>
      <c r="AH168" s="20"/>
      <c r="AI168" s="20"/>
      <c r="AJ168" s="20"/>
      <c r="AK168" s="20"/>
      <c r="AL168" s="20"/>
      <c r="AM168" s="20"/>
      <c r="AN168" s="20"/>
    </row>
    <row r="169" spans="2:40" hidden="1" outlineLevel="1" x14ac:dyDescent="0.25">
      <c r="B169" s="20" t="s">
        <v>910</v>
      </c>
      <c r="C169" s="44"/>
      <c r="D169" s="25">
        <f t="array" ref="D169">SUM(IF(Period=$A$2,IF(Site=$A$130,IF(Provider=$B169,G))))</f>
        <v>0</v>
      </c>
      <c r="E169" s="26">
        <f t="array" ref="E169">SUM(IF(Period=$A$2,IF(Site=$A$130,IF(Provider=$B169,H))))</f>
        <v>0</v>
      </c>
      <c r="F169" s="27">
        <f t="shared" si="42"/>
        <v>0</v>
      </c>
      <c r="G169" s="27">
        <f t="shared" si="35"/>
        <v>0</v>
      </c>
      <c r="H169" s="44"/>
      <c r="I169" s="25">
        <f t="array" ref="I169">SUM(IF(Period=$A$2,IF(Site=$A$130,IF(Provider=$B169,I))))</f>
        <v>0</v>
      </c>
      <c r="J169" s="26">
        <f t="array" ref="J169">SUM(IF(Period=$A$2,IF(Site=$A$130,IF(Provider=$B169,J))))</f>
        <v>0</v>
      </c>
      <c r="K169" s="27">
        <f t="shared" si="43"/>
        <v>0</v>
      </c>
      <c r="L169" s="27">
        <f t="shared" si="36"/>
        <v>0</v>
      </c>
      <c r="M169" s="44"/>
      <c r="N169" s="25">
        <f t="array" ref="N169">SUM(IF(Period=$A$2,IF(Site=$A$130,IF(Provider=$B169,K))))</f>
        <v>0</v>
      </c>
      <c r="O169" s="37">
        <f t="shared" si="37"/>
        <v>0</v>
      </c>
      <c r="P169" s="44"/>
      <c r="Q169" s="25">
        <f t="array" ref="Q169">SUM(IF(Period=$A$2,IF(Site=$A$130,IF(Provider=$B169,M))))</f>
        <v>0</v>
      </c>
      <c r="R169" s="26">
        <f t="array" ref="R169">SUM(IF(Period=$A$2,IF(Site=$A$130,IF(Provider=$B169,N))))</f>
        <v>0</v>
      </c>
      <c r="S169" s="27" t="e">
        <f t="shared" si="46"/>
        <v>#DIV/0!</v>
      </c>
      <c r="T169" s="27" t="e">
        <f t="shared" si="47"/>
        <v>#DIV/0!</v>
      </c>
      <c r="U169" s="20"/>
      <c r="V169" s="25">
        <f t="array" ref="V169">SUM(IF(Period=$A$2,IF(Site=$A$130,IF(Provider=$B169,P))))</f>
        <v>0</v>
      </c>
      <c r="W169" s="26">
        <f t="array" ref="W169">SUM(IF(Period=$A$2,IF(Site=$A$130,IF(Provider=$B169,Q))))</f>
        <v>0</v>
      </c>
      <c r="X169" s="27">
        <f t="shared" si="44"/>
        <v>0</v>
      </c>
      <c r="Y169" s="27">
        <f t="shared" si="40"/>
        <v>0</v>
      </c>
      <c r="Z169" s="44"/>
      <c r="AA169" s="25">
        <f t="array" ref="AA169">SUM(IF(Period=$A$2,IF(Site=$A$130,IF(Provider=$B169,G))))</f>
        <v>0</v>
      </c>
      <c r="AB169" s="26">
        <f t="array" ref="AB169">SUM(IF(Period=$A$2,IF(Site=$A$130,IF(Provider=$B169,H))))</f>
        <v>0</v>
      </c>
      <c r="AC169" s="27">
        <f t="shared" si="45"/>
        <v>0</v>
      </c>
      <c r="AD169" s="27">
        <f t="shared" si="41"/>
        <v>0</v>
      </c>
      <c r="AE169" s="44"/>
      <c r="AF169" s="20"/>
      <c r="AG169" s="20"/>
      <c r="AH169" s="20"/>
      <c r="AI169" s="20"/>
      <c r="AJ169" s="20"/>
      <c r="AK169" s="20"/>
      <c r="AL169" s="20"/>
      <c r="AM169" s="20"/>
      <c r="AN169" s="20"/>
    </row>
    <row r="170" spans="2:40" hidden="1" outlineLevel="1" x14ac:dyDescent="0.25">
      <c r="B170" s="20" t="s">
        <v>663</v>
      </c>
      <c r="C170" s="44"/>
      <c r="D170" s="25">
        <f t="array" ref="D170">SUM(IF(Period=$A$2,IF(Site=$A$130,IF(Provider=$B170,G))))</f>
        <v>23</v>
      </c>
      <c r="E170" s="26">
        <f t="array" ref="E170">SUM(IF(Period=$A$2,IF(Site=$A$130,IF(Provider=$B170,H))))</f>
        <v>14</v>
      </c>
      <c r="F170" s="27">
        <f t="shared" si="42"/>
        <v>7.4416454818581002E-2</v>
      </c>
      <c r="G170" s="27">
        <f t="shared" si="35"/>
        <v>1.6772580477133033E-2</v>
      </c>
      <c r="H170" s="44"/>
      <c r="I170" s="25">
        <f t="array" ref="I170">SUM(IF(Period=$A$2,IF(Site=$A$130,IF(Provider=$B170,I))))</f>
        <v>41</v>
      </c>
      <c r="J170" s="26">
        <f t="array" ref="J170">SUM(IF(Period=$A$2,IF(Site=$A$130,IF(Provider=$B170,J))))</f>
        <v>11.853658536585366</v>
      </c>
      <c r="K170" s="27">
        <f t="shared" si="43"/>
        <v>6.3281249999999997E-2</v>
      </c>
      <c r="L170" s="27">
        <f t="shared" si="36"/>
        <v>1.4075940568250933E-2</v>
      </c>
      <c r="M170" s="44"/>
      <c r="N170" s="25">
        <f t="array" ref="N170">SUM(IF(Period=$A$2,IF(Site=$A$130,IF(Provider=$B170,K))))</f>
        <v>0</v>
      </c>
      <c r="O170" s="37">
        <f t="shared" si="37"/>
        <v>0</v>
      </c>
      <c r="P170" s="44"/>
      <c r="Q170" s="25">
        <f t="array" ref="Q170">SUM(IF(Period=$A$2,IF(Site=$A$130,IF(Provider=$B170,M))))</f>
        <v>0</v>
      </c>
      <c r="R170" s="26">
        <f t="array" ref="R170">SUM(IF(Period=$A$2,IF(Site=$A$130,IF(Provider=$B170,N))))</f>
        <v>0</v>
      </c>
      <c r="S170" s="27" t="e">
        <f t="shared" si="46"/>
        <v>#DIV/0!</v>
      </c>
      <c r="T170" s="27" t="e">
        <f t="shared" si="47"/>
        <v>#DIV/0!</v>
      </c>
      <c r="U170" s="20"/>
      <c r="V170" s="25">
        <f t="array" ref="V170">SUM(IF(Period=$A$2,IF(Site=$A$130,IF(Provider=$B170,P))))</f>
        <v>33</v>
      </c>
      <c r="W170" s="26">
        <f t="array" ref="W170">SUM(IF(Period=$A$2,IF(Site=$A$130,IF(Provider=$B170,Q))))</f>
        <v>47</v>
      </c>
      <c r="X170" s="27">
        <f t="shared" si="44"/>
        <v>0.24295112781954886</v>
      </c>
      <c r="Y170" s="27">
        <f t="shared" si="40"/>
        <v>5.7827821483166175E-2</v>
      </c>
      <c r="Z170" s="44"/>
      <c r="AA170" s="25">
        <f t="array" ref="AA170">SUM(IF(Period=$A$2,IF(Site=$A$130,IF(Provider=$B170,G))))</f>
        <v>23</v>
      </c>
      <c r="AB170" s="26">
        <f t="array" ref="AB170">SUM(IF(Period=$A$2,IF(Site=$A$130,IF(Provider=$B170,H))))</f>
        <v>14</v>
      </c>
      <c r="AC170" s="27">
        <f t="shared" si="45"/>
        <v>7.4416454818581002E-2</v>
      </c>
      <c r="AD170" s="27">
        <f t="shared" si="41"/>
        <v>1.6772580477133033E-2</v>
      </c>
      <c r="AE170" s="44"/>
      <c r="AF170" s="20"/>
      <c r="AG170" s="20"/>
      <c r="AH170" s="20"/>
      <c r="AI170" s="20"/>
      <c r="AJ170" s="20"/>
      <c r="AK170" s="20"/>
      <c r="AL170" s="20"/>
      <c r="AM170" s="20"/>
      <c r="AN170" s="20"/>
    </row>
    <row r="171" spans="2:40" hidden="1" outlineLevel="1" x14ac:dyDescent="0.25">
      <c r="B171" s="20" t="s">
        <v>652</v>
      </c>
      <c r="C171" s="44"/>
      <c r="D171" s="25">
        <f t="array" ref="D171">SUM(IF(Period=$A$2,IF(Site=$A$130,IF(Provider=$B171,G))))</f>
        <v>142</v>
      </c>
      <c r="E171" s="26">
        <f t="array" ref="E171">SUM(IF(Period=$A$2,IF(Site=$A$130,IF(Provider=$B171,H))))</f>
        <v>9</v>
      </c>
      <c r="F171" s="27">
        <f t="shared" si="42"/>
        <v>0.2953547492489022</v>
      </c>
      <c r="G171" s="27">
        <f t="shared" si="35"/>
        <v>6.6569434316074594E-2</v>
      </c>
      <c r="H171" s="44"/>
      <c r="I171" s="25">
        <f t="array" ref="I171">SUM(IF(Period=$A$2,IF(Site=$A$130,IF(Provider=$B171,I))))</f>
        <v>218</v>
      </c>
      <c r="J171" s="26">
        <f t="array" ref="J171">SUM(IF(Period=$A$2,IF(Site=$A$130,IF(Provider=$B171,J))))</f>
        <v>8.5366972477064227</v>
      </c>
      <c r="K171" s="27">
        <f t="shared" si="43"/>
        <v>0.24231770833333335</v>
      </c>
      <c r="L171" s="27">
        <f t="shared" si="36"/>
        <v>5.3899846496944424E-2</v>
      </c>
      <c r="M171" s="44"/>
      <c r="N171" s="25">
        <f t="array" ref="N171">SUM(IF(Period=$A$2,IF(Site=$A$130,IF(Provider=$B171,K))))</f>
        <v>4</v>
      </c>
      <c r="O171" s="37">
        <f t="shared" si="37"/>
        <v>1.834862385321101E-2</v>
      </c>
      <c r="P171" s="44"/>
      <c r="Q171" s="25">
        <f t="array" ref="Q171">SUM(IF(Period=$A$2,IF(Site=$A$130,IF(Provider=$B171,M))))</f>
        <v>0</v>
      </c>
      <c r="R171" s="26">
        <f t="array" ref="R171">SUM(IF(Period=$A$2,IF(Site=$A$130,IF(Provider=$B171,N))))</f>
        <v>0</v>
      </c>
      <c r="S171" s="27" t="e">
        <f t="shared" si="46"/>
        <v>#DIV/0!</v>
      </c>
      <c r="T171" s="27" t="e">
        <f t="shared" si="47"/>
        <v>#DIV/0!</v>
      </c>
      <c r="U171" s="20"/>
      <c r="V171" s="25">
        <f t="array" ref="V171">SUM(IF(Period=$A$2,IF(Site=$A$130,IF(Provider=$B171,P))))</f>
        <v>192</v>
      </c>
      <c r="W171" s="26">
        <f t="array" ref="W171">SUM(IF(Period=$A$2,IF(Site=$A$130,IF(Provider=$B171,Q))))</f>
        <v>18</v>
      </c>
      <c r="X171" s="27">
        <f t="shared" si="44"/>
        <v>0.54135338345864659</v>
      </c>
      <c r="Y171" s="27">
        <f t="shared" si="40"/>
        <v>0.12885425599343797</v>
      </c>
      <c r="Z171" s="44"/>
      <c r="AA171" s="25">
        <f t="array" ref="AA171">SUM(IF(Period=$A$2,IF(Site=$A$130,IF(Provider=$B171,G))))</f>
        <v>142</v>
      </c>
      <c r="AB171" s="26">
        <f t="array" ref="AB171">SUM(IF(Period=$A$2,IF(Site=$A$130,IF(Provider=$B171,H))))</f>
        <v>9</v>
      </c>
      <c r="AC171" s="27">
        <f t="shared" si="45"/>
        <v>0.2953547492489022</v>
      </c>
      <c r="AD171" s="27">
        <f t="shared" si="41"/>
        <v>6.6569434316074594E-2</v>
      </c>
      <c r="AE171" s="44"/>
      <c r="AF171" s="20"/>
      <c r="AG171" s="20"/>
      <c r="AH171" s="20"/>
      <c r="AI171" s="20"/>
      <c r="AJ171" s="20"/>
      <c r="AK171" s="20"/>
      <c r="AL171" s="20"/>
      <c r="AM171" s="20"/>
      <c r="AN171" s="20"/>
    </row>
    <row r="172" spans="2:40" hidden="1" outlineLevel="1" x14ac:dyDescent="0.25">
      <c r="B172" s="20" t="s">
        <v>659</v>
      </c>
      <c r="C172" s="44"/>
      <c r="D172" s="25">
        <f t="array" ref="D172">SUM(IF(Period=$A$2,IF(Site=$A$130,IF(Provider=$B172,G))))</f>
        <v>80</v>
      </c>
      <c r="E172" s="26">
        <f t="array" ref="E172">SUM(IF(Period=$A$2,IF(Site=$A$130,IF(Provider=$B172,H))))</f>
        <v>21</v>
      </c>
      <c r="F172" s="27">
        <f t="shared" si="42"/>
        <v>0.3882597642708574</v>
      </c>
      <c r="G172" s="27">
        <f t="shared" si="35"/>
        <v>8.7509115532868012E-2</v>
      </c>
      <c r="H172" s="44"/>
      <c r="I172" s="25">
        <f t="array" ref="I172">SUM(IF(Period=$A$2,IF(Site=$A$130,IF(Provider=$B172,I))))</f>
        <v>131</v>
      </c>
      <c r="J172" s="26">
        <f t="array" ref="J172">SUM(IF(Period=$A$2,IF(Site=$A$130,IF(Provider=$B172,J))))</f>
        <v>16.381679389312978</v>
      </c>
      <c r="K172" s="27">
        <f t="shared" si="43"/>
        <v>0.27942708333333333</v>
      </c>
      <c r="L172" s="27">
        <f t="shared" si="36"/>
        <v>6.2154256089437261E-2</v>
      </c>
      <c r="M172" s="44"/>
      <c r="N172" s="25">
        <f t="array" ref="N172">SUM(IF(Period=$A$2,IF(Site=$A$130,IF(Provider=$B172,K))))</f>
        <v>2</v>
      </c>
      <c r="O172" s="37">
        <f t="shared" si="37"/>
        <v>1.5267175572519083E-2</v>
      </c>
      <c r="P172" s="44"/>
      <c r="Q172" s="25">
        <f t="array" ref="Q172">SUM(IF(Period=$A$2,IF(Site=$A$130,IF(Provider=$B172,M))))</f>
        <v>0</v>
      </c>
      <c r="R172" s="26">
        <f t="array" ref="R172">SUM(IF(Period=$A$2,IF(Site=$A$130,IF(Provider=$B172,N))))</f>
        <v>0</v>
      </c>
      <c r="S172" s="27" t="e">
        <f t="shared" si="46"/>
        <v>#DIV/0!</v>
      </c>
      <c r="T172" s="27" t="e">
        <f t="shared" si="47"/>
        <v>#DIV/0!</v>
      </c>
      <c r="U172" s="20"/>
      <c r="V172" s="25">
        <f t="array" ref="V172">SUM(IF(Period=$A$2,IF(Site=$A$130,IF(Provider=$B172,P))))</f>
        <v>123</v>
      </c>
      <c r="W172" s="26">
        <f t="array" ref="W172">SUM(IF(Period=$A$2,IF(Site=$A$130,IF(Provider=$B172,Q))))</f>
        <v>27</v>
      </c>
      <c r="X172" s="27">
        <f t="shared" si="44"/>
        <v>0.52020676691729317</v>
      </c>
      <c r="Y172" s="27">
        <f t="shared" si="40"/>
        <v>0.12382088661869431</v>
      </c>
      <c r="Z172" s="44"/>
      <c r="AA172" s="25">
        <f t="array" ref="AA172">SUM(IF(Period=$A$2,IF(Site=$A$130,IF(Provider=$B172,G))))</f>
        <v>80</v>
      </c>
      <c r="AB172" s="26">
        <f t="array" ref="AB172">SUM(IF(Period=$A$2,IF(Site=$A$130,IF(Provider=$B172,H))))</f>
        <v>21</v>
      </c>
      <c r="AC172" s="27">
        <f t="shared" si="45"/>
        <v>0.3882597642708574</v>
      </c>
      <c r="AD172" s="27">
        <f t="shared" si="41"/>
        <v>8.7509115532868012E-2</v>
      </c>
      <c r="AE172" s="44"/>
      <c r="AF172" s="20"/>
      <c r="AG172" s="20"/>
      <c r="AH172" s="20"/>
      <c r="AI172" s="20"/>
      <c r="AJ172" s="20"/>
      <c r="AK172" s="20"/>
      <c r="AL172" s="20"/>
      <c r="AM172" s="20"/>
      <c r="AN172" s="20"/>
    </row>
    <row r="173" spans="2:40" hidden="1" outlineLevel="1" x14ac:dyDescent="0.25">
      <c r="B173" s="20" t="s">
        <v>911</v>
      </c>
      <c r="C173" s="44"/>
      <c r="D173" s="25">
        <f t="array" ref="D173">SUM(IF(Period=$A$2,IF(Site=$A$130,IF(Provider=$B173,G))))</f>
        <v>0</v>
      </c>
      <c r="E173" s="26">
        <f t="array" ref="E173">SUM(IF(Period=$A$2,IF(Site=$A$130,IF(Provider=$B173,H))))</f>
        <v>0</v>
      </c>
      <c r="F173" s="27">
        <f t="shared" si="42"/>
        <v>0</v>
      </c>
      <c r="G173" s="27">
        <f t="shared" si="35"/>
        <v>0</v>
      </c>
      <c r="H173" s="44"/>
      <c r="I173" s="25">
        <f t="array" ref="I173">SUM(IF(Period=$A$2,IF(Site=$A$130,IF(Provider=$B173,I))))</f>
        <v>0</v>
      </c>
      <c r="J173" s="26">
        <f t="array" ref="J173">SUM(IF(Period=$A$2,IF(Site=$A$130,IF(Provider=$B173,J))))</f>
        <v>0</v>
      </c>
      <c r="K173" s="27">
        <f t="shared" si="43"/>
        <v>0</v>
      </c>
      <c r="L173" s="27">
        <f t="shared" si="36"/>
        <v>0</v>
      </c>
      <c r="M173" s="44"/>
      <c r="N173" s="25">
        <f t="array" ref="N173">SUM(IF(Period=$A$2,IF(Site=$A$130,IF(Provider=$B173,K))))</f>
        <v>0</v>
      </c>
      <c r="O173" s="37">
        <f t="shared" si="37"/>
        <v>0</v>
      </c>
      <c r="P173" s="44"/>
      <c r="Q173" s="25">
        <f t="array" ref="Q173">SUM(IF(Period=$A$2,IF(Site=$A$130,IF(Provider=$B173,M))))</f>
        <v>0</v>
      </c>
      <c r="R173" s="26">
        <f t="array" ref="R173">SUM(IF(Period=$A$2,IF(Site=$A$130,IF(Provider=$B173,N))))</f>
        <v>0</v>
      </c>
      <c r="S173" s="27" t="e">
        <f t="shared" si="46"/>
        <v>#DIV/0!</v>
      </c>
      <c r="T173" s="27" t="e">
        <f t="shared" si="47"/>
        <v>#DIV/0!</v>
      </c>
      <c r="U173" s="20"/>
      <c r="V173" s="25">
        <f t="array" ref="V173">SUM(IF(Period=$A$2,IF(Site=$A$130,IF(Provider=$B173,P))))</f>
        <v>0</v>
      </c>
      <c r="W173" s="26">
        <f t="array" ref="W173">SUM(IF(Period=$A$2,IF(Site=$A$130,IF(Provider=$B173,Q))))</f>
        <v>0</v>
      </c>
      <c r="X173" s="27">
        <f t="shared" si="44"/>
        <v>0</v>
      </c>
      <c r="Y173" s="27">
        <f t="shared" si="40"/>
        <v>0</v>
      </c>
      <c r="Z173" s="44"/>
      <c r="AA173" s="25">
        <f t="array" ref="AA173">SUM(IF(Period=$A$2,IF(Site=$A$130,IF(Provider=$B173,G))))</f>
        <v>0</v>
      </c>
      <c r="AB173" s="26">
        <f t="array" ref="AB173">SUM(IF(Period=$A$2,IF(Site=$A$130,IF(Provider=$B173,H))))</f>
        <v>0</v>
      </c>
      <c r="AC173" s="27">
        <f t="shared" si="45"/>
        <v>0</v>
      </c>
      <c r="AD173" s="27">
        <f t="shared" si="41"/>
        <v>0</v>
      </c>
      <c r="AE173" s="44"/>
      <c r="AF173" s="20"/>
      <c r="AG173" s="20"/>
      <c r="AH173" s="20"/>
      <c r="AI173" s="20"/>
      <c r="AJ173" s="20"/>
      <c r="AK173" s="20"/>
      <c r="AL173" s="20"/>
      <c r="AM173" s="20"/>
      <c r="AN173" s="20"/>
    </row>
    <row r="174" spans="2:40" hidden="1" outlineLevel="1" x14ac:dyDescent="0.25">
      <c r="B174" s="20" t="s">
        <v>641</v>
      </c>
      <c r="C174" s="44"/>
      <c r="D174" s="25">
        <f t="array" ref="D174">SUM(IF(Period=$A$2,IF(Site=$A$130,IF(Provider=$B174,G))))</f>
        <v>135</v>
      </c>
      <c r="E174" s="26">
        <f t="array" ref="E174">SUM(IF(Period=$A$2,IF(Site=$A$130,IF(Provider=$B174,H))))</f>
        <v>5</v>
      </c>
      <c r="F174" s="27">
        <f t="shared" si="42"/>
        <v>0.15599722671596949</v>
      </c>
      <c r="G174" s="27">
        <f t="shared" si="35"/>
        <v>3.5159912490884467E-2</v>
      </c>
      <c r="H174" s="44"/>
      <c r="I174" s="25">
        <f t="array" ref="I174">SUM(IF(Period=$A$2,IF(Site=$A$130,IF(Provider=$B174,I))))</f>
        <v>294</v>
      </c>
      <c r="J174" s="26">
        <f t="array" ref="J174">SUM(IF(Period=$A$2,IF(Site=$A$130,IF(Provider=$B174,J))))</f>
        <v>5.5</v>
      </c>
      <c r="K174" s="27">
        <f t="shared" si="43"/>
        <v>0.21054687500000002</v>
      </c>
      <c r="L174" s="27">
        <f t="shared" si="36"/>
        <v>4.6832913372143535E-2</v>
      </c>
      <c r="M174" s="44"/>
      <c r="N174" s="25">
        <f t="array" ref="N174">SUM(IF(Period=$A$2,IF(Site=$A$130,IF(Provider=$B174,K))))</f>
        <v>6</v>
      </c>
      <c r="O174" s="37">
        <f t="shared" si="37"/>
        <v>2.0408163265306121E-2</v>
      </c>
      <c r="P174" s="44"/>
      <c r="Q174" s="25">
        <f t="array" ref="Q174">SUM(IF(Period=$A$2,IF(Site=$A$130,IF(Provider=$B174,M))))</f>
        <v>0</v>
      </c>
      <c r="R174" s="26">
        <f t="array" ref="R174">SUM(IF(Period=$A$2,IF(Site=$A$130,IF(Provider=$B174,N))))</f>
        <v>0</v>
      </c>
      <c r="S174" s="27" t="e">
        <f t="shared" si="46"/>
        <v>#DIV/0!</v>
      </c>
      <c r="T174" s="27" t="e">
        <f t="shared" si="47"/>
        <v>#DIV/0!</v>
      </c>
      <c r="U174" s="20"/>
      <c r="V174" s="25">
        <f t="array" ref="V174">SUM(IF(Period=$A$2,IF(Site=$A$130,IF(Provider=$B174,P))))</f>
        <v>221</v>
      </c>
      <c r="W174" s="26">
        <f t="array" ref="W174">SUM(IF(Period=$A$2,IF(Site=$A$130,IF(Provider=$B174,Q))))</f>
        <v>18</v>
      </c>
      <c r="X174" s="27">
        <f t="shared" si="44"/>
        <v>0.62312030075187974</v>
      </c>
      <c r="Y174" s="27">
        <f t="shared" si="40"/>
        <v>0.14831661757578019</v>
      </c>
      <c r="Z174" s="44"/>
      <c r="AA174" s="25">
        <f t="array" ref="AA174">SUM(IF(Period=$A$2,IF(Site=$A$130,IF(Provider=$B174,G))))</f>
        <v>135</v>
      </c>
      <c r="AB174" s="26">
        <f t="array" ref="AB174">SUM(IF(Period=$A$2,IF(Site=$A$130,IF(Provider=$B174,H))))</f>
        <v>5</v>
      </c>
      <c r="AC174" s="27">
        <f t="shared" si="45"/>
        <v>0.15599722671596949</v>
      </c>
      <c r="AD174" s="27">
        <f t="shared" si="41"/>
        <v>3.5159912490884467E-2</v>
      </c>
      <c r="AE174" s="44"/>
      <c r="AF174" s="20"/>
      <c r="AG174" s="20"/>
      <c r="AH174" s="20"/>
      <c r="AI174" s="20"/>
      <c r="AJ174" s="20"/>
      <c r="AK174" s="20"/>
      <c r="AL174" s="20"/>
      <c r="AM174" s="20"/>
      <c r="AN174" s="20"/>
    </row>
    <row r="175" spans="2:40" hidden="1" outlineLevel="1" x14ac:dyDescent="0.25">
      <c r="B175" s="20" t="s">
        <v>893</v>
      </c>
      <c r="C175" s="44"/>
      <c r="D175" s="25">
        <f t="array" ref="D175">SUM(IF(Period=$A$2,IF(Site=$A$130,IF(Provider=$B175,G))))</f>
        <v>0</v>
      </c>
      <c r="E175" s="26">
        <f t="array" ref="E175">SUM(IF(Period=$A$2,IF(Site=$A$130,IF(Provider=$B175,H))))</f>
        <v>0</v>
      </c>
      <c r="F175" s="27">
        <f t="shared" si="42"/>
        <v>0</v>
      </c>
      <c r="G175" s="27">
        <f t="shared" si="35"/>
        <v>0</v>
      </c>
      <c r="H175" s="44"/>
      <c r="I175" s="25">
        <f t="array" ref="I175">SUM(IF(Period=$A$2,IF(Site=$A$130,IF(Provider=$B175,I))))</f>
        <v>0</v>
      </c>
      <c r="J175" s="26">
        <f t="array" ref="J175">SUM(IF(Period=$A$2,IF(Site=$A$130,IF(Provider=$B175,J))))</f>
        <v>0</v>
      </c>
      <c r="K175" s="27">
        <f t="shared" si="43"/>
        <v>0</v>
      </c>
      <c r="L175" s="27">
        <f t="shared" si="36"/>
        <v>0</v>
      </c>
      <c r="M175" s="44"/>
      <c r="N175" s="25">
        <f t="array" ref="N175">SUM(IF(Period=$A$2,IF(Site=$A$130,IF(Provider=$B175,K))))</f>
        <v>0</v>
      </c>
      <c r="O175" s="37">
        <f t="shared" si="37"/>
        <v>0</v>
      </c>
      <c r="P175" s="44"/>
      <c r="Q175" s="25">
        <f t="array" ref="Q175">SUM(IF(Period=$A$2,IF(Site=$A$130,IF(Provider=$B175,M))))</f>
        <v>0</v>
      </c>
      <c r="R175" s="26">
        <f t="array" ref="R175">SUM(IF(Period=$A$2,IF(Site=$A$130,IF(Provider=$B175,N))))</f>
        <v>0</v>
      </c>
      <c r="S175" s="27" t="e">
        <f t="shared" si="46"/>
        <v>#DIV/0!</v>
      </c>
      <c r="T175" s="27" t="e">
        <f t="shared" si="47"/>
        <v>#DIV/0!</v>
      </c>
      <c r="U175" s="20"/>
      <c r="V175" s="25">
        <f t="array" ref="V175">SUM(IF(Period=$A$2,IF(Site=$A$130,IF(Provider=$B175,P))))</f>
        <v>0</v>
      </c>
      <c r="W175" s="26">
        <f t="array" ref="W175">SUM(IF(Period=$A$2,IF(Site=$A$130,IF(Provider=$B175,Q))))</f>
        <v>0</v>
      </c>
      <c r="X175" s="27">
        <f t="shared" si="44"/>
        <v>0</v>
      </c>
      <c r="Y175" s="27">
        <f t="shared" si="40"/>
        <v>0</v>
      </c>
      <c r="Z175" s="44"/>
      <c r="AA175" s="25">
        <f t="array" ref="AA175">SUM(IF(Period=$A$2,IF(Site=$A$130,IF(Provider=$B175,G))))</f>
        <v>0</v>
      </c>
      <c r="AB175" s="26">
        <f t="array" ref="AB175">SUM(IF(Period=$A$2,IF(Site=$A$130,IF(Provider=$B175,H))))</f>
        <v>0</v>
      </c>
      <c r="AC175" s="27">
        <f t="shared" si="45"/>
        <v>0</v>
      </c>
      <c r="AD175" s="27">
        <f t="shared" si="41"/>
        <v>0</v>
      </c>
      <c r="AE175" s="44"/>
      <c r="AF175" s="20"/>
      <c r="AG175" s="20"/>
      <c r="AH175" s="20"/>
      <c r="AI175" s="20"/>
      <c r="AJ175" s="20"/>
      <c r="AK175" s="20"/>
      <c r="AL175" s="20"/>
      <c r="AM175" s="20"/>
      <c r="AN175" s="20"/>
    </row>
    <row r="176" spans="2:40" hidden="1" outlineLevel="1" x14ac:dyDescent="0.25">
      <c r="B176" s="20" t="s">
        <v>867</v>
      </c>
      <c r="C176" s="44"/>
      <c r="D176" s="25">
        <f t="array" ref="D176">SUM(IF(Period=$A$2,IF(Site=$A$130,IF(Provider=$B176,G))))</f>
        <v>0</v>
      </c>
      <c r="E176" s="26">
        <f t="array" ref="E176">SUM(IF(Period=$A$2,IF(Site=$A$130,IF(Provider=$B176,H))))</f>
        <v>0</v>
      </c>
      <c r="F176" s="27">
        <f t="shared" si="42"/>
        <v>0</v>
      </c>
      <c r="G176" s="27">
        <f t="shared" si="35"/>
        <v>0</v>
      </c>
      <c r="H176" s="44"/>
      <c r="I176" s="25">
        <f t="array" ref="I176">SUM(IF(Period=$A$2,IF(Site=$A$130,IF(Provider=$B176,I))))</f>
        <v>0</v>
      </c>
      <c r="J176" s="26">
        <f t="array" ref="J176">SUM(IF(Period=$A$2,IF(Site=$A$130,IF(Provider=$B176,J))))</f>
        <v>0</v>
      </c>
      <c r="K176" s="27">
        <f t="shared" si="43"/>
        <v>0</v>
      </c>
      <c r="L176" s="27">
        <f t="shared" si="36"/>
        <v>0</v>
      </c>
      <c r="M176" s="44"/>
      <c r="N176" s="25">
        <f t="array" ref="N176">SUM(IF(Period=$A$2,IF(Site=$A$130,IF(Provider=$B176,K))))</f>
        <v>0</v>
      </c>
      <c r="O176" s="37">
        <f t="shared" si="37"/>
        <v>0</v>
      </c>
      <c r="P176" s="44"/>
      <c r="Q176" s="25">
        <f t="array" ref="Q176">SUM(IF(Period=$A$2,IF(Site=$A$130,IF(Provider=$B176,M))))</f>
        <v>0</v>
      </c>
      <c r="R176" s="26">
        <f t="array" ref="R176">SUM(IF(Period=$A$2,IF(Site=$A$130,IF(Provider=$B176,N))))</f>
        <v>0</v>
      </c>
      <c r="S176" s="27" t="e">
        <f t="shared" si="46"/>
        <v>#DIV/0!</v>
      </c>
      <c r="T176" s="27" t="e">
        <f t="shared" si="47"/>
        <v>#DIV/0!</v>
      </c>
      <c r="U176" s="20"/>
      <c r="V176" s="25">
        <f t="array" ref="V176">SUM(IF(Period=$A$2,IF(Site=$A$130,IF(Provider=$B176,P))))</f>
        <v>0</v>
      </c>
      <c r="W176" s="26">
        <f t="array" ref="W176">SUM(IF(Period=$A$2,IF(Site=$A$130,IF(Provider=$B176,Q))))</f>
        <v>0</v>
      </c>
      <c r="X176" s="27">
        <f t="shared" si="44"/>
        <v>0</v>
      </c>
      <c r="Y176" s="27">
        <f t="shared" si="40"/>
        <v>0</v>
      </c>
      <c r="Z176" s="44"/>
      <c r="AA176" s="25">
        <f t="array" ref="AA176">SUM(IF(Period=$A$2,IF(Site=$A$130,IF(Provider=$B176,G))))</f>
        <v>0</v>
      </c>
      <c r="AB176" s="26">
        <f t="array" ref="AB176">SUM(IF(Period=$A$2,IF(Site=$A$130,IF(Provider=$B176,H))))</f>
        <v>0</v>
      </c>
      <c r="AC176" s="27">
        <f t="shared" si="45"/>
        <v>0</v>
      </c>
      <c r="AD176" s="27">
        <f t="shared" si="41"/>
        <v>0</v>
      </c>
      <c r="AE176" s="44"/>
      <c r="AF176" s="20"/>
      <c r="AG176" s="20"/>
      <c r="AH176" s="20"/>
      <c r="AI176" s="20"/>
      <c r="AJ176" s="20"/>
      <c r="AK176" s="20"/>
      <c r="AL176" s="20"/>
      <c r="AM176" s="20"/>
      <c r="AN176" s="20"/>
    </row>
    <row r="177" spans="2:40" hidden="1" outlineLevel="1" x14ac:dyDescent="0.25">
      <c r="B177" s="20" t="s">
        <v>662</v>
      </c>
      <c r="C177" s="44"/>
      <c r="D177" s="25">
        <f t="array" ref="D177">SUM(IF(Period=$A$2,IF(Site=$A$130,IF(Provider=$B177,G))))</f>
        <v>34</v>
      </c>
      <c r="E177" s="26">
        <f t="array" ref="E177">SUM(IF(Period=$A$2,IF(Site=$A$130,IF(Provider=$B177,H))))</f>
        <v>9</v>
      </c>
      <c r="F177" s="27">
        <f t="shared" si="42"/>
        <v>7.0718742777906185E-2</v>
      </c>
      <c r="G177" s="27">
        <f t="shared" si="35"/>
        <v>1.5939160329200959E-2</v>
      </c>
      <c r="H177" s="44"/>
      <c r="I177" s="25">
        <f t="array" ref="I177">SUM(IF(Period=$A$2,IF(Site=$A$130,IF(Provider=$B177,I))))</f>
        <v>45</v>
      </c>
      <c r="J177" s="26">
        <f t="array" ref="J177">SUM(IF(Period=$A$2,IF(Site=$A$130,IF(Provider=$B177,J))))</f>
        <v>9.7111111111111104</v>
      </c>
      <c r="K177" s="27">
        <f t="shared" si="43"/>
        <v>5.6901041666666666E-2</v>
      </c>
      <c r="L177" s="27">
        <f t="shared" si="36"/>
        <v>1.2656761375155675E-2</v>
      </c>
      <c r="M177" s="44"/>
      <c r="N177" s="25">
        <f t="array" ref="N177">SUM(IF(Period=$A$2,IF(Site=$A$130,IF(Provider=$B177,K))))</f>
        <v>0</v>
      </c>
      <c r="O177" s="37">
        <f t="shared" si="37"/>
        <v>0</v>
      </c>
      <c r="P177" s="44"/>
      <c r="Q177" s="25">
        <f t="array" ref="Q177">SUM(IF(Period=$A$2,IF(Site=$A$130,IF(Provider=$B177,M))))</f>
        <v>0</v>
      </c>
      <c r="R177" s="26">
        <f t="array" ref="R177">SUM(IF(Period=$A$2,IF(Site=$A$130,IF(Provider=$B177,N))))</f>
        <v>0</v>
      </c>
      <c r="S177" s="27" t="e">
        <f t="shared" si="46"/>
        <v>#DIV/0!</v>
      </c>
      <c r="T177" s="27" t="e">
        <f t="shared" si="47"/>
        <v>#DIV/0!</v>
      </c>
      <c r="U177" s="20"/>
      <c r="V177" s="25">
        <f t="array" ref="V177">SUM(IF(Period=$A$2,IF(Site=$A$130,IF(Provider=$B177,P))))</f>
        <v>43</v>
      </c>
      <c r="W177" s="26">
        <f t="array" ref="W177">SUM(IF(Period=$A$2,IF(Site=$A$130,IF(Provider=$B177,Q))))</f>
        <v>15</v>
      </c>
      <c r="X177" s="27">
        <f t="shared" si="44"/>
        <v>0.10103383458646616</v>
      </c>
      <c r="Y177" s="27">
        <f t="shared" si="40"/>
        <v>2.4048320345997541E-2</v>
      </c>
      <c r="Z177" s="44"/>
      <c r="AA177" s="25">
        <f t="array" ref="AA177">SUM(IF(Period=$A$2,IF(Site=$A$130,IF(Provider=$B177,G))))</f>
        <v>34</v>
      </c>
      <c r="AB177" s="26">
        <f t="array" ref="AB177">SUM(IF(Period=$A$2,IF(Site=$A$130,IF(Provider=$B177,H))))</f>
        <v>9</v>
      </c>
      <c r="AC177" s="27">
        <f t="shared" si="45"/>
        <v>7.0718742777906185E-2</v>
      </c>
      <c r="AD177" s="27">
        <f t="shared" si="41"/>
        <v>1.5939160329200959E-2</v>
      </c>
      <c r="AE177" s="44"/>
      <c r="AF177" s="20"/>
      <c r="AG177" s="20"/>
      <c r="AH177" s="20"/>
      <c r="AI177" s="20"/>
      <c r="AJ177" s="20"/>
      <c r="AK177" s="20"/>
      <c r="AL177" s="20"/>
      <c r="AM177" s="20"/>
      <c r="AN177" s="20"/>
    </row>
    <row r="178" spans="2:40" hidden="1" outlineLevel="1" x14ac:dyDescent="0.25">
      <c r="B178" s="20" t="s">
        <v>1049</v>
      </c>
      <c r="C178" s="44"/>
      <c r="D178" s="25">
        <f t="array" ref="D178">SUM(IF(Period=$A$2,IF(Site=$A$130,IF(Provider=$B178,G))))</f>
        <v>0</v>
      </c>
      <c r="E178" s="26">
        <f t="array" ref="E178">SUM(IF(Period=$A$2,IF(Site=$A$130,IF(Provider=$B178,H))))</f>
        <v>0</v>
      </c>
      <c r="F178" s="27">
        <f t="shared" si="42"/>
        <v>0</v>
      </c>
      <c r="G178" s="27">
        <f t="shared" si="35"/>
        <v>0</v>
      </c>
      <c r="H178" s="44"/>
      <c r="I178" s="25">
        <f t="array" ref="I178">SUM(IF(Period=$A$2,IF(Site=$A$130,IF(Provider=$B178,I))))</f>
        <v>0</v>
      </c>
      <c r="J178" s="26">
        <f t="array" ref="J178">SUM(IF(Period=$A$2,IF(Site=$A$130,IF(Provider=$B178,J))))</f>
        <v>0</v>
      </c>
      <c r="K178" s="27">
        <f t="shared" si="43"/>
        <v>0</v>
      </c>
      <c r="L178" s="27">
        <f t="shared" si="36"/>
        <v>0</v>
      </c>
      <c r="M178" s="44"/>
      <c r="N178" s="25">
        <f t="array" ref="N178">SUM(IF(Period=$A$2,IF(Site=$A$130,IF(Provider=$B178,K))))</f>
        <v>0</v>
      </c>
      <c r="O178" s="37">
        <f t="shared" si="37"/>
        <v>0</v>
      </c>
      <c r="P178" s="44"/>
      <c r="Q178" s="25">
        <f t="array" ref="Q178">SUM(IF(Period=$A$2,IF(Site=$A$130,IF(Provider=$B178,M))))</f>
        <v>0</v>
      </c>
      <c r="R178" s="26">
        <f t="array" ref="R178">SUM(IF(Period=$A$2,IF(Site=$A$130,IF(Provider=$B178,N))))</f>
        <v>0</v>
      </c>
      <c r="S178" s="27" t="e">
        <f t="shared" si="46"/>
        <v>#DIV/0!</v>
      </c>
      <c r="T178" s="27" t="e">
        <f t="shared" si="47"/>
        <v>#DIV/0!</v>
      </c>
      <c r="U178" s="20"/>
      <c r="V178" s="25">
        <f t="array" ref="V178">SUM(IF(Period=$A$2,IF(Site=$A$130,IF(Provider=$B178,P))))</f>
        <v>0</v>
      </c>
      <c r="W178" s="26">
        <f t="array" ref="W178">SUM(IF(Period=$A$2,IF(Site=$A$130,IF(Provider=$B178,Q))))</f>
        <v>0</v>
      </c>
      <c r="X178" s="27">
        <f t="shared" si="44"/>
        <v>0</v>
      </c>
      <c r="Y178" s="27">
        <f t="shared" si="40"/>
        <v>0</v>
      </c>
      <c r="Z178" s="44"/>
      <c r="AA178" s="25">
        <f t="array" ref="AA178">SUM(IF(Period=$A$2,IF(Site=$A$130,IF(Provider=$B178,G))))</f>
        <v>0</v>
      </c>
      <c r="AB178" s="26">
        <f t="array" ref="AB178">SUM(IF(Period=$A$2,IF(Site=$A$130,IF(Provider=$B178,H))))</f>
        <v>0</v>
      </c>
      <c r="AC178" s="27">
        <f t="shared" si="45"/>
        <v>0</v>
      </c>
      <c r="AD178" s="27">
        <f t="shared" si="41"/>
        <v>0</v>
      </c>
      <c r="AE178" s="44"/>
      <c r="AF178" s="20"/>
      <c r="AG178" s="20"/>
      <c r="AH178" s="20"/>
      <c r="AI178" s="20"/>
      <c r="AJ178" s="20"/>
      <c r="AK178" s="20"/>
      <c r="AL178" s="20"/>
      <c r="AM178" s="20"/>
      <c r="AN178" s="20"/>
    </row>
    <row r="179" spans="2:40" hidden="1" outlineLevel="1" x14ac:dyDescent="0.25">
      <c r="B179" s="20" t="s">
        <v>648</v>
      </c>
      <c r="C179" s="44"/>
      <c r="D179" s="25">
        <f t="array" ref="D179">SUM(IF(Period=$A$2,IF(Site=$A$130,IF(Provider=$B179,G))))</f>
        <v>111</v>
      </c>
      <c r="E179" s="26">
        <f t="array" ref="E179">SUM(IF(Period=$A$2,IF(Site=$A$130,IF(Provider=$B179,H))))</f>
        <v>7</v>
      </c>
      <c r="F179" s="27">
        <f t="shared" si="42"/>
        <v>0.17957014097527155</v>
      </c>
      <c r="G179" s="27">
        <f t="shared" si="35"/>
        <v>4.0472965933951451E-2</v>
      </c>
      <c r="H179" s="44"/>
      <c r="I179" s="25">
        <f t="array" ref="I179">SUM(IF(Period=$A$2,IF(Site=$A$130,IF(Provider=$B179,I))))</f>
        <v>238</v>
      </c>
      <c r="J179" s="26">
        <f t="array" ref="J179">SUM(IF(Period=$A$2,IF(Site=$A$130,IF(Provider=$B179,J))))</f>
        <v>7.4327731092436977</v>
      </c>
      <c r="K179" s="27">
        <f t="shared" si="43"/>
        <v>0.23033854166666667</v>
      </c>
      <c r="L179" s="27">
        <f t="shared" si="36"/>
        <v>5.1235265154806385E-2</v>
      </c>
      <c r="M179" s="44"/>
      <c r="N179" s="25">
        <f t="array" ref="N179">SUM(IF(Period=$A$2,IF(Site=$A$130,IF(Provider=$B179,K))))</f>
        <v>0</v>
      </c>
      <c r="O179" s="37">
        <f t="shared" si="37"/>
        <v>0</v>
      </c>
      <c r="P179" s="44"/>
      <c r="Q179" s="25">
        <f t="array" ref="Q179">SUM(IF(Period=$A$2,IF(Site=$A$130,IF(Provider=$B179,M))))</f>
        <v>0</v>
      </c>
      <c r="R179" s="26">
        <f t="array" ref="R179">SUM(IF(Period=$A$2,IF(Site=$A$130,IF(Provider=$B179,N))))</f>
        <v>0</v>
      </c>
      <c r="S179" s="27" t="e">
        <f t="shared" si="46"/>
        <v>#DIV/0!</v>
      </c>
      <c r="T179" s="27" t="e">
        <f t="shared" si="47"/>
        <v>#DIV/0!</v>
      </c>
      <c r="U179" s="20"/>
      <c r="V179" s="25">
        <f t="array" ref="V179">SUM(IF(Period=$A$2,IF(Site=$A$130,IF(Provider=$B179,P))))</f>
        <v>188</v>
      </c>
      <c r="W179" s="26">
        <f t="array" ref="W179">SUM(IF(Period=$A$2,IF(Site=$A$130,IF(Provider=$B179,Q))))</f>
        <v>19</v>
      </c>
      <c r="X179" s="27">
        <f t="shared" si="44"/>
        <v>0.55952380952380953</v>
      </c>
      <c r="Y179" s="27">
        <f t="shared" si="40"/>
        <v>0.13317922523395848</v>
      </c>
      <c r="Z179" s="44"/>
      <c r="AA179" s="25">
        <f t="array" ref="AA179">SUM(IF(Period=$A$2,IF(Site=$A$130,IF(Provider=$B179,G))))</f>
        <v>111</v>
      </c>
      <c r="AB179" s="26">
        <f t="array" ref="AB179">SUM(IF(Period=$A$2,IF(Site=$A$130,IF(Provider=$B179,H))))</f>
        <v>7</v>
      </c>
      <c r="AC179" s="27">
        <f t="shared" si="45"/>
        <v>0.17957014097527155</v>
      </c>
      <c r="AD179" s="27">
        <f t="shared" si="41"/>
        <v>4.0472965933951451E-2</v>
      </c>
      <c r="AE179" s="44"/>
      <c r="AF179" s="20"/>
      <c r="AG179" s="20"/>
      <c r="AH179" s="20"/>
      <c r="AI179" s="20"/>
      <c r="AJ179" s="20"/>
      <c r="AK179" s="20"/>
      <c r="AL179" s="20"/>
      <c r="AM179" s="20"/>
      <c r="AN179" s="20"/>
    </row>
    <row r="180" spans="2:40" hidden="1" outlineLevel="1" x14ac:dyDescent="0.25">
      <c r="B180" s="20" t="s">
        <v>744</v>
      </c>
      <c r="C180" s="44"/>
      <c r="D180" s="25">
        <f t="array" ref="D180">SUM(IF(Period=$A$2,IF(Site=$A$130,IF(Provider=$B180,G))))</f>
        <v>0</v>
      </c>
      <c r="E180" s="26">
        <f t="array" ref="E180">SUM(IF(Period=$A$2,IF(Site=$A$130,IF(Provider=$B180,H))))</f>
        <v>0</v>
      </c>
      <c r="F180" s="27">
        <f t="shared" si="42"/>
        <v>0</v>
      </c>
      <c r="G180" s="27">
        <f t="shared" si="35"/>
        <v>0</v>
      </c>
      <c r="H180" s="44"/>
      <c r="I180" s="25">
        <f t="array" ref="I180">SUM(IF(Period=$A$2,IF(Site=$A$130,IF(Provider=$B180,I))))</f>
        <v>0</v>
      </c>
      <c r="J180" s="26">
        <f t="array" ref="J180">SUM(IF(Period=$A$2,IF(Site=$A$130,IF(Provider=$B180,J))))</f>
        <v>0</v>
      </c>
      <c r="K180" s="27">
        <f t="shared" si="43"/>
        <v>0</v>
      </c>
      <c r="L180" s="27">
        <f t="shared" si="36"/>
        <v>0</v>
      </c>
      <c r="M180" s="44"/>
      <c r="N180" s="25">
        <f t="array" ref="N180">SUM(IF(Period=$A$2,IF(Site=$A$130,IF(Provider=$B180,K))))</f>
        <v>0</v>
      </c>
      <c r="O180" s="37">
        <f t="shared" si="37"/>
        <v>0</v>
      </c>
      <c r="P180" s="44"/>
      <c r="Q180" s="25">
        <f t="array" ref="Q180">SUM(IF(Period=$A$2,IF(Site=$A$130,IF(Provider=$B180,M))))</f>
        <v>0</v>
      </c>
      <c r="R180" s="26">
        <f t="array" ref="R180">SUM(IF(Period=$A$2,IF(Site=$A$130,IF(Provider=$B180,N))))</f>
        <v>0</v>
      </c>
      <c r="S180" s="27" t="e">
        <f t="shared" si="46"/>
        <v>#DIV/0!</v>
      </c>
      <c r="T180" s="27" t="e">
        <f t="shared" si="47"/>
        <v>#DIV/0!</v>
      </c>
      <c r="U180" s="20"/>
      <c r="V180" s="25">
        <f t="array" ref="V180">SUM(IF(Period=$A$2,IF(Site=$A$130,IF(Provider=$B180,P))))</f>
        <v>0</v>
      </c>
      <c r="W180" s="26">
        <f t="array" ref="W180">SUM(IF(Period=$A$2,IF(Site=$A$130,IF(Provider=$B180,Q))))</f>
        <v>0</v>
      </c>
      <c r="X180" s="27">
        <f t="shared" si="44"/>
        <v>0</v>
      </c>
      <c r="Y180" s="27">
        <f t="shared" si="40"/>
        <v>0</v>
      </c>
      <c r="Z180" s="44"/>
      <c r="AA180" s="25">
        <f t="array" ref="AA180">SUM(IF(Period=$A$2,IF(Site=$A$130,IF(Provider=$B180,G))))</f>
        <v>0</v>
      </c>
      <c r="AB180" s="26">
        <f t="array" ref="AB180">SUM(IF(Period=$A$2,IF(Site=$A$130,IF(Provider=$B180,H))))</f>
        <v>0</v>
      </c>
      <c r="AC180" s="27">
        <f t="shared" si="45"/>
        <v>0</v>
      </c>
      <c r="AD180" s="27">
        <f t="shared" si="41"/>
        <v>0</v>
      </c>
      <c r="AE180" s="44"/>
      <c r="AF180" s="20"/>
      <c r="AG180" s="20"/>
      <c r="AH180" s="20"/>
      <c r="AI180" s="20"/>
      <c r="AJ180" s="20"/>
      <c r="AK180" s="20"/>
      <c r="AL180" s="20"/>
      <c r="AM180" s="20"/>
      <c r="AN180" s="20"/>
    </row>
    <row r="181" spans="2:40" hidden="1" outlineLevel="1" x14ac:dyDescent="0.25">
      <c r="B181" s="20" t="s">
        <v>944</v>
      </c>
      <c r="C181" s="44"/>
      <c r="D181" s="25">
        <f t="array" ref="D181">SUM(IF(Period=$A$2,IF(Site=$A$130,IF(Provider=$B181,G))))</f>
        <v>0</v>
      </c>
      <c r="E181" s="26">
        <f t="array" ref="E181">SUM(IF(Period=$A$2,IF(Site=$A$130,IF(Provider=$B181,H))))</f>
        <v>0</v>
      </c>
      <c r="F181" s="27">
        <f t="shared" si="42"/>
        <v>0</v>
      </c>
      <c r="G181" s="27">
        <f t="shared" si="35"/>
        <v>0</v>
      </c>
      <c r="H181" s="44"/>
      <c r="I181" s="25">
        <f t="array" ref="I181">SUM(IF(Period=$A$2,IF(Site=$A$130,IF(Provider=$B181,I))))</f>
        <v>0</v>
      </c>
      <c r="J181" s="26">
        <f t="array" ref="J181">SUM(IF(Period=$A$2,IF(Site=$A$130,IF(Provider=$B181,J))))</f>
        <v>0</v>
      </c>
      <c r="K181" s="27">
        <f t="shared" si="43"/>
        <v>0</v>
      </c>
      <c r="L181" s="27">
        <f t="shared" si="36"/>
        <v>0</v>
      </c>
      <c r="M181" s="44"/>
      <c r="N181" s="25">
        <f t="array" ref="N181">SUM(IF(Period=$A$2,IF(Site=$A$130,IF(Provider=$B181,K))))</f>
        <v>0</v>
      </c>
      <c r="O181" s="37">
        <f t="shared" si="37"/>
        <v>0</v>
      </c>
      <c r="P181" s="44"/>
      <c r="Q181" s="25">
        <f t="array" ref="Q181">SUM(IF(Period=$A$2,IF(Site=$A$130,IF(Provider=$B181,M))))</f>
        <v>0</v>
      </c>
      <c r="R181" s="26">
        <f t="array" ref="R181">SUM(IF(Period=$A$2,IF(Site=$A$130,IF(Provider=$B181,N))))</f>
        <v>0</v>
      </c>
      <c r="S181" s="27" t="e">
        <f t="shared" si="46"/>
        <v>#DIV/0!</v>
      </c>
      <c r="T181" s="27" t="e">
        <f t="shared" si="47"/>
        <v>#DIV/0!</v>
      </c>
      <c r="U181" s="20"/>
      <c r="V181" s="25">
        <f t="array" ref="V181">SUM(IF(Period=$A$2,IF(Site=$A$130,IF(Provider=$B181,P))))</f>
        <v>0</v>
      </c>
      <c r="W181" s="26">
        <f t="array" ref="W181">SUM(IF(Period=$A$2,IF(Site=$A$130,IF(Provider=$B181,Q))))</f>
        <v>0</v>
      </c>
      <c r="X181" s="27">
        <f t="shared" si="44"/>
        <v>0</v>
      </c>
      <c r="Y181" s="27">
        <f t="shared" si="40"/>
        <v>0</v>
      </c>
      <c r="Z181" s="44"/>
      <c r="AA181" s="25">
        <f t="array" ref="AA181">SUM(IF(Period=$A$2,IF(Site=$A$130,IF(Provider=$B181,G))))</f>
        <v>0</v>
      </c>
      <c r="AB181" s="26">
        <f t="array" ref="AB181">SUM(IF(Period=$A$2,IF(Site=$A$130,IF(Provider=$B181,H))))</f>
        <v>0</v>
      </c>
      <c r="AC181" s="27">
        <f t="shared" si="45"/>
        <v>0</v>
      </c>
      <c r="AD181" s="27">
        <f t="shared" si="41"/>
        <v>0</v>
      </c>
      <c r="AE181" s="44"/>
      <c r="AF181" s="20"/>
      <c r="AG181" s="20"/>
      <c r="AH181" s="20"/>
      <c r="AI181" s="20"/>
      <c r="AJ181" s="20"/>
      <c r="AK181" s="20"/>
      <c r="AL181" s="20"/>
      <c r="AM181" s="20"/>
      <c r="AN181" s="20"/>
    </row>
    <row r="182" spans="2:40" hidden="1" outlineLevel="1" x14ac:dyDescent="0.25">
      <c r="B182" s="20" t="s">
        <v>639</v>
      </c>
      <c r="C182" s="44"/>
      <c r="D182" s="25">
        <f t="array" ref="D182">SUM(IF(Period=$A$2,IF(Site=$A$130,IF(Provider=$B182,G))))</f>
        <v>211</v>
      </c>
      <c r="E182" s="26">
        <f t="array" ref="E182">SUM(IF(Period=$A$2,IF(Site=$A$130,IF(Provider=$B182,H))))</f>
        <v>8</v>
      </c>
      <c r="F182" s="27">
        <f t="shared" si="42"/>
        <v>0.39010862029119481</v>
      </c>
      <c r="G182" s="27">
        <f t="shared" si="35"/>
        <v>8.792582560683404E-2</v>
      </c>
      <c r="H182" s="44"/>
      <c r="I182" s="25">
        <f t="array" ref="I182">SUM(IF(Period=$A$2,IF(Site=$A$130,IF(Provider=$B182,I))))</f>
        <v>302</v>
      </c>
      <c r="J182" s="26">
        <f t="array" ref="J182">SUM(IF(Period=$A$2,IF(Site=$A$130,IF(Provider=$B182,J))))</f>
        <v>9.9668874172185422</v>
      </c>
      <c r="K182" s="27">
        <f t="shared" si="43"/>
        <v>0.39192708333333331</v>
      </c>
      <c r="L182" s="27">
        <f t="shared" si="36"/>
        <v>8.717815043299447E-2</v>
      </c>
      <c r="M182" s="44"/>
      <c r="N182" s="25">
        <f t="array" ref="N182">SUM(IF(Period=$A$2,IF(Site=$A$130,IF(Provider=$B182,K))))</f>
        <v>4</v>
      </c>
      <c r="O182" s="37">
        <f t="shared" si="37"/>
        <v>1.3245033112582781E-2</v>
      </c>
      <c r="P182" s="44"/>
      <c r="Q182" s="25">
        <f t="array" ref="Q182">SUM(IF(Period=$A$2,IF(Site=$A$130,IF(Provider=$B182,M))))</f>
        <v>0</v>
      </c>
      <c r="R182" s="26">
        <f t="array" ref="R182">SUM(IF(Period=$A$2,IF(Site=$A$130,IF(Provider=$B182,N))))</f>
        <v>0</v>
      </c>
      <c r="S182" s="27" t="e">
        <f t="shared" si="46"/>
        <v>#DIV/0!</v>
      </c>
      <c r="T182" s="27" t="e">
        <f t="shared" si="47"/>
        <v>#DIV/0!</v>
      </c>
      <c r="U182" s="20"/>
      <c r="V182" s="25">
        <f t="array" ref="V182">SUM(IF(Period=$A$2,IF(Site=$A$130,IF(Provider=$B182,P))))</f>
        <v>284</v>
      </c>
      <c r="W182" s="26">
        <f t="array" ref="W182">SUM(IF(Period=$A$2,IF(Site=$A$130,IF(Provider=$B182,Q))))</f>
        <v>17</v>
      </c>
      <c r="X182" s="27">
        <f t="shared" si="44"/>
        <v>0.75626566416040097</v>
      </c>
      <c r="Y182" s="27">
        <f t="shared" si="40"/>
        <v>0.18000820252786998</v>
      </c>
      <c r="Z182" s="44"/>
      <c r="AA182" s="25">
        <f t="array" ref="AA182">SUM(IF(Period=$A$2,IF(Site=$A$130,IF(Provider=$B182,G))))</f>
        <v>211</v>
      </c>
      <c r="AB182" s="26">
        <f t="array" ref="AB182">SUM(IF(Period=$A$2,IF(Site=$A$130,IF(Provider=$B182,H))))</f>
        <v>8</v>
      </c>
      <c r="AC182" s="27">
        <f t="shared" si="45"/>
        <v>0.39010862029119481</v>
      </c>
      <c r="AD182" s="27">
        <f t="shared" si="41"/>
        <v>8.792582560683404E-2</v>
      </c>
      <c r="AE182" s="44"/>
      <c r="AF182" s="20"/>
      <c r="AG182" s="20"/>
      <c r="AH182" s="20"/>
      <c r="AI182" s="20"/>
      <c r="AJ182" s="20"/>
      <c r="AK182" s="20"/>
      <c r="AL182" s="20"/>
      <c r="AM182" s="20"/>
      <c r="AN182" s="20"/>
    </row>
    <row r="183" spans="2:40" hidden="1" outlineLevel="1" x14ac:dyDescent="0.25">
      <c r="B183" s="20" t="s">
        <v>653</v>
      </c>
      <c r="C183" s="44"/>
      <c r="D183" s="25">
        <f t="array" ref="D183">SUM(IF(Period=$A$2,IF(Site=$A$130,IF(Provider=$B183,G))))</f>
        <v>93</v>
      </c>
      <c r="E183" s="26">
        <f t="array" ref="E183">SUM(IF(Period=$A$2,IF(Site=$A$130,IF(Provider=$B183,H))))</f>
        <v>3</v>
      </c>
      <c r="F183" s="27">
        <f t="shared" si="42"/>
        <v>6.4478853709267397E-2</v>
      </c>
      <c r="G183" s="27">
        <f t="shared" si="35"/>
        <v>1.453276382956558E-2</v>
      </c>
      <c r="H183" s="44"/>
      <c r="I183" s="25">
        <f t="array" ref="I183">SUM(IF(Period=$A$2,IF(Site=$A$130,IF(Provider=$B183,I))))</f>
        <v>217</v>
      </c>
      <c r="J183" s="26">
        <f t="array" ref="J183">SUM(IF(Period=$A$2,IF(Site=$A$130,IF(Provider=$B183,J))))</f>
        <v>4.258064516129032</v>
      </c>
      <c r="K183" s="27">
        <f t="shared" si="43"/>
        <v>0.12031249999999999</v>
      </c>
      <c r="L183" s="27">
        <f t="shared" si="36"/>
        <v>2.6761664784082019E-2</v>
      </c>
      <c r="M183" s="44"/>
      <c r="N183" s="25">
        <f t="array" ref="N183">SUM(IF(Period=$A$2,IF(Site=$A$130,IF(Provider=$B183,K))))</f>
        <v>4</v>
      </c>
      <c r="O183" s="37">
        <f t="shared" si="37"/>
        <v>1.8433179723502304E-2</v>
      </c>
      <c r="P183" s="44"/>
      <c r="Q183" s="25">
        <f t="array" ref="Q183">SUM(IF(Period=$A$2,IF(Site=$A$130,IF(Provider=$B183,M))))</f>
        <v>0</v>
      </c>
      <c r="R183" s="26">
        <f t="array" ref="R183">SUM(IF(Period=$A$2,IF(Site=$A$130,IF(Provider=$B183,N))))</f>
        <v>0</v>
      </c>
      <c r="S183" s="27" t="e">
        <f t="shared" si="46"/>
        <v>#DIV/0!</v>
      </c>
      <c r="T183" s="27" t="e">
        <f t="shared" si="47"/>
        <v>#DIV/0!</v>
      </c>
      <c r="U183" s="20"/>
      <c r="V183" s="25">
        <f t="array" ref="V183">SUM(IF(Period=$A$2,IF(Site=$A$130,IF(Provider=$B183,P))))</f>
        <v>148</v>
      </c>
      <c r="W183" s="26">
        <f t="array" ref="W183">SUM(IF(Period=$A$2,IF(Site=$A$130,IF(Provider=$B183,Q))))</f>
        <v>13</v>
      </c>
      <c r="X183" s="27">
        <f t="shared" si="44"/>
        <v>0.30137844611528819</v>
      </c>
      <c r="Y183" s="27">
        <f t="shared" si="40"/>
        <v>7.1734834644494982E-2</v>
      </c>
      <c r="Z183" s="44"/>
      <c r="AA183" s="25">
        <f t="array" ref="AA183">SUM(IF(Period=$A$2,IF(Site=$A$130,IF(Provider=$B183,G))))</f>
        <v>93</v>
      </c>
      <c r="AB183" s="26">
        <f t="array" ref="AB183">SUM(IF(Period=$A$2,IF(Site=$A$130,IF(Provider=$B183,H))))</f>
        <v>3</v>
      </c>
      <c r="AC183" s="27">
        <f t="shared" si="45"/>
        <v>6.4478853709267397E-2</v>
      </c>
      <c r="AD183" s="27">
        <f t="shared" si="41"/>
        <v>1.453276382956558E-2</v>
      </c>
      <c r="AE183" s="44"/>
      <c r="AF183" s="20"/>
      <c r="AG183" s="20"/>
      <c r="AH183" s="20"/>
      <c r="AI183" s="20"/>
      <c r="AJ183" s="20"/>
      <c r="AK183" s="20"/>
      <c r="AL183" s="20"/>
      <c r="AM183" s="20"/>
      <c r="AN183" s="20"/>
    </row>
    <row r="184" spans="2:40" hidden="1" outlineLevel="1" x14ac:dyDescent="0.25">
      <c r="B184" s="20" t="s">
        <v>637</v>
      </c>
      <c r="C184" s="44"/>
      <c r="D184" s="25">
        <f t="array" ref="D184">SUM(IF(Period=$A$2,IF(Site=$A$130,IF(Provider=$B184,G))))</f>
        <v>185</v>
      </c>
      <c r="E184" s="26">
        <f t="array" ref="E184">SUM(IF(Period=$A$2,IF(Site=$A$130,IF(Provider=$B184,H))))</f>
        <v>11</v>
      </c>
      <c r="F184" s="27">
        <f t="shared" si="42"/>
        <v>0.47030275017333029</v>
      </c>
      <c r="G184" s="27">
        <f t="shared" si="35"/>
        <v>0.10600062506511095</v>
      </c>
      <c r="H184" s="44"/>
      <c r="I184" s="25">
        <f t="array" ref="I184">SUM(IF(Period=$A$2,IF(Site=$A$130,IF(Provider=$B184,I))))</f>
        <v>325</v>
      </c>
      <c r="J184" s="26">
        <f t="array" ref="J184">SUM(IF(Period=$A$2,IF(Site=$A$130,IF(Provider=$B184,J))))</f>
        <v>9.6338461538461537</v>
      </c>
      <c r="K184" s="27">
        <f t="shared" si="43"/>
        <v>0.4076822916666667</v>
      </c>
      <c r="L184" s="27">
        <f t="shared" si="36"/>
        <v>9.0682654154719489E-2</v>
      </c>
      <c r="M184" s="44"/>
      <c r="N184" s="25">
        <f t="array" ref="N184">SUM(IF(Period=$A$2,IF(Site=$A$130,IF(Provider=$B184,K))))</f>
        <v>8</v>
      </c>
      <c r="O184" s="37">
        <f t="shared" si="37"/>
        <v>2.4615384615384615E-2</v>
      </c>
      <c r="P184" s="44"/>
      <c r="Q184" s="25">
        <f t="array" ref="Q184">SUM(IF(Period=$A$2,IF(Site=$A$130,IF(Provider=$B184,M))))</f>
        <v>0</v>
      </c>
      <c r="R184" s="26">
        <f t="array" ref="R184">SUM(IF(Period=$A$2,IF(Site=$A$130,IF(Provider=$B184,N))))</f>
        <v>0</v>
      </c>
      <c r="S184" s="27" t="e">
        <f t="shared" si="46"/>
        <v>#DIV/0!</v>
      </c>
      <c r="T184" s="27" t="e">
        <f t="shared" si="47"/>
        <v>#DIV/0!</v>
      </c>
      <c r="U184" s="20"/>
      <c r="V184" s="25">
        <f t="array" ref="V184">SUM(IF(Period=$A$2,IF(Site=$A$130,IF(Provider=$B184,P))))</f>
        <v>293</v>
      </c>
      <c r="W184" s="26">
        <f t="array" ref="W184">SUM(IF(Period=$A$2,IF(Site=$A$130,IF(Provider=$B184,Q))))</f>
        <v>23</v>
      </c>
      <c r="X184" s="27">
        <f t="shared" si="44"/>
        <v>1.0556077694235588</v>
      </c>
      <c r="Y184" s="27">
        <f t="shared" si="40"/>
        <v>0.25125834234368594</v>
      </c>
      <c r="Z184" s="44"/>
      <c r="AA184" s="25">
        <f t="array" ref="AA184">SUM(IF(Period=$A$2,IF(Site=$A$130,IF(Provider=$B184,G))))</f>
        <v>185</v>
      </c>
      <c r="AB184" s="26">
        <f t="array" ref="AB184">SUM(IF(Period=$A$2,IF(Site=$A$130,IF(Provider=$B184,H))))</f>
        <v>11</v>
      </c>
      <c r="AC184" s="27">
        <f t="shared" si="45"/>
        <v>0.47030275017333029</v>
      </c>
      <c r="AD184" s="27">
        <f t="shared" si="41"/>
        <v>0.10600062506511095</v>
      </c>
      <c r="AE184" s="44"/>
      <c r="AF184" s="20"/>
      <c r="AG184" s="20"/>
      <c r="AH184" s="20"/>
      <c r="AI184" s="20"/>
      <c r="AJ184" s="20"/>
      <c r="AK184" s="20"/>
      <c r="AL184" s="20"/>
      <c r="AM184" s="20"/>
      <c r="AN184" s="20"/>
    </row>
    <row r="185" spans="2:40" hidden="1" outlineLevel="1" x14ac:dyDescent="0.25">
      <c r="B185" s="20" t="s">
        <v>869</v>
      </c>
      <c r="C185" s="44"/>
      <c r="D185" s="25">
        <f t="array" ref="D185">SUM(IF(Period=$A$2,IF(Site=$A$130,IF(Provider=$B185,G))))</f>
        <v>0</v>
      </c>
      <c r="E185" s="26">
        <f t="array" ref="E185">SUM(IF(Period=$A$2,IF(Site=$A$130,IF(Provider=$B185,H))))</f>
        <v>0</v>
      </c>
      <c r="F185" s="27">
        <f t="shared" si="42"/>
        <v>0</v>
      </c>
      <c r="G185" s="27">
        <f t="shared" si="35"/>
        <v>0</v>
      </c>
      <c r="H185" s="44"/>
      <c r="I185" s="25">
        <f t="array" ref="I185">SUM(IF(Period=$A$2,IF(Site=$A$130,IF(Provider=$B185,I))))</f>
        <v>0</v>
      </c>
      <c r="J185" s="26">
        <f t="array" ref="J185">SUM(IF(Period=$A$2,IF(Site=$A$130,IF(Provider=$B185,J))))</f>
        <v>0</v>
      </c>
      <c r="K185" s="27">
        <f t="shared" si="43"/>
        <v>0</v>
      </c>
      <c r="L185" s="27">
        <f t="shared" si="36"/>
        <v>0</v>
      </c>
      <c r="M185" s="44"/>
      <c r="N185" s="25">
        <f t="array" ref="N185">SUM(IF(Period=$A$2,IF(Site=$A$130,IF(Provider=$B185,K))))</f>
        <v>0</v>
      </c>
      <c r="O185" s="37">
        <f t="shared" si="37"/>
        <v>0</v>
      </c>
      <c r="P185" s="44"/>
      <c r="Q185" s="25">
        <f t="array" ref="Q185">SUM(IF(Period=$A$2,IF(Site=$A$130,IF(Provider=$B185,M))))</f>
        <v>0</v>
      </c>
      <c r="R185" s="26">
        <f t="array" ref="R185">SUM(IF(Period=$A$2,IF(Site=$A$130,IF(Provider=$B185,N))))</f>
        <v>0</v>
      </c>
      <c r="S185" s="27" t="e">
        <f t="shared" si="46"/>
        <v>#DIV/0!</v>
      </c>
      <c r="T185" s="27" t="e">
        <f t="shared" si="47"/>
        <v>#DIV/0!</v>
      </c>
      <c r="U185" s="20"/>
      <c r="V185" s="25">
        <f t="array" ref="V185">SUM(IF(Period=$A$2,IF(Site=$A$130,IF(Provider=$B185,P))))</f>
        <v>0</v>
      </c>
      <c r="W185" s="26">
        <f t="array" ref="W185">SUM(IF(Period=$A$2,IF(Site=$A$130,IF(Provider=$B185,Q))))</f>
        <v>0</v>
      </c>
      <c r="X185" s="27">
        <f t="shared" si="44"/>
        <v>0</v>
      </c>
      <c r="Y185" s="27">
        <f t="shared" si="40"/>
        <v>0</v>
      </c>
      <c r="Z185" s="44"/>
      <c r="AA185" s="25">
        <f t="array" ref="AA185">SUM(IF(Period=$A$2,IF(Site=$A$130,IF(Provider=$B185,G))))</f>
        <v>0</v>
      </c>
      <c r="AB185" s="26">
        <f t="array" ref="AB185">SUM(IF(Period=$A$2,IF(Site=$A$130,IF(Provider=$B185,H))))</f>
        <v>0</v>
      </c>
      <c r="AC185" s="27">
        <f t="shared" si="45"/>
        <v>0</v>
      </c>
      <c r="AD185" s="27">
        <f t="shared" si="41"/>
        <v>0</v>
      </c>
      <c r="AE185" s="44"/>
      <c r="AF185" s="20"/>
      <c r="AG185" s="20"/>
      <c r="AH185" s="20"/>
      <c r="AI185" s="20"/>
      <c r="AJ185" s="20"/>
      <c r="AK185" s="20"/>
      <c r="AL185" s="20"/>
      <c r="AM185" s="20"/>
      <c r="AN185" s="20"/>
    </row>
    <row r="186" spans="2:40" hidden="1" outlineLevel="1" x14ac:dyDescent="0.25">
      <c r="B186" s="20" t="s">
        <v>655</v>
      </c>
      <c r="C186" s="44"/>
      <c r="D186" s="25">
        <f t="array" ref="D186">SUM(IF(Period=$A$2,IF(Site=$A$130,IF(Provider=$B186,G))))</f>
        <v>75</v>
      </c>
      <c r="E186" s="26">
        <f t="array" ref="E186">SUM(IF(Period=$A$2,IF(Site=$A$130,IF(Provider=$B186,H))))</f>
        <v>6</v>
      </c>
      <c r="F186" s="27">
        <f t="shared" si="42"/>
        <v>0.10399815114397967</v>
      </c>
      <c r="G186" s="27">
        <f t="shared" si="35"/>
        <v>2.3439941660589644E-2</v>
      </c>
      <c r="H186" s="44"/>
      <c r="I186" s="25">
        <f t="array" ref="I186">SUM(IF(Period=$A$2,IF(Site=$A$130,IF(Provider=$B186,I))))</f>
        <v>190</v>
      </c>
      <c r="J186" s="26">
        <f t="array" ref="J186">SUM(IF(Period=$A$2,IF(Site=$A$130,IF(Provider=$B186,J))))</f>
        <v>6.0368421052631582</v>
      </c>
      <c r="K186" s="27">
        <f t="shared" si="43"/>
        <v>0.14934895833333334</v>
      </c>
      <c r="L186" s="27">
        <f t="shared" si="36"/>
        <v>3.3220378254699222E-2</v>
      </c>
      <c r="M186" s="44"/>
      <c r="N186" s="25">
        <f t="array" ref="N186">SUM(IF(Period=$A$2,IF(Site=$A$130,IF(Provider=$B186,K))))</f>
        <v>0</v>
      </c>
      <c r="O186" s="37">
        <f t="shared" si="37"/>
        <v>0</v>
      </c>
      <c r="P186" s="44"/>
      <c r="Q186" s="25">
        <f t="array" ref="Q186">SUM(IF(Period=$A$2,IF(Site=$A$130,IF(Provider=$B186,M))))</f>
        <v>0</v>
      </c>
      <c r="R186" s="26">
        <f t="array" ref="R186">SUM(IF(Period=$A$2,IF(Site=$A$130,IF(Provider=$B186,N))))</f>
        <v>0</v>
      </c>
      <c r="S186" s="27" t="e">
        <f t="shared" si="46"/>
        <v>#DIV/0!</v>
      </c>
      <c r="T186" s="27" t="e">
        <f t="shared" si="47"/>
        <v>#DIV/0!</v>
      </c>
      <c r="U186" s="20"/>
      <c r="V186" s="25">
        <f t="array" ref="V186">SUM(IF(Period=$A$2,IF(Site=$A$130,IF(Provider=$B186,P))))</f>
        <v>76</v>
      </c>
      <c r="W186" s="26">
        <f t="array" ref="W186">SUM(IF(Period=$A$2,IF(Site=$A$130,IF(Provider=$B186,Q))))</f>
        <v>21</v>
      </c>
      <c r="X186" s="27">
        <f t="shared" si="44"/>
        <v>0.25</v>
      </c>
      <c r="Y186" s="27">
        <f t="shared" si="40"/>
        <v>5.9505611274747398E-2</v>
      </c>
      <c r="Z186" s="44"/>
      <c r="AA186" s="25">
        <f t="array" ref="AA186">SUM(IF(Period=$A$2,IF(Site=$A$130,IF(Provider=$B186,G))))</f>
        <v>75</v>
      </c>
      <c r="AB186" s="26">
        <f t="array" ref="AB186">SUM(IF(Period=$A$2,IF(Site=$A$130,IF(Provider=$B186,H))))</f>
        <v>6</v>
      </c>
      <c r="AC186" s="27">
        <f t="shared" si="45"/>
        <v>0.10399815114397967</v>
      </c>
      <c r="AD186" s="27">
        <f t="shared" si="41"/>
        <v>2.3439941660589644E-2</v>
      </c>
      <c r="AE186" s="44"/>
      <c r="AF186" s="20"/>
      <c r="AG186" s="20"/>
      <c r="AH186" s="20"/>
      <c r="AI186" s="20"/>
      <c r="AJ186" s="20"/>
      <c r="AK186" s="20"/>
      <c r="AL186" s="20"/>
      <c r="AM186" s="20"/>
      <c r="AN186" s="20"/>
    </row>
    <row r="187" spans="2:40" hidden="1" outlineLevel="1" x14ac:dyDescent="0.25">
      <c r="B187" s="20" t="s">
        <v>814</v>
      </c>
      <c r="C187" s="44"/>
      <c r="D187" s="25">
        <f t="array" ref="D187">SUM(IF(Period=$A$2,IF(Site=$A$130,IF(Provider=$B187,G))))</f>
        <v>0</v>
      </c>
      <c r="E187" s="26">
        <f t="array" ref="E187">SUM(IF(Period=$A$2,IF(Site=$A$130,IF(Provider=$B187,H))))</f>
        <v>0</v>
      </c>
      <c r="F187" s="27">
        <f t="shared" si="42"/>
        <v>0</v>
      </c>
      <c r="G187" s="27">
        <f t="shared" si="35"/>
        <v>0</v>
      </c>
      <c r="H187" s="44"/>
      <c r="I187" s="25">
        <f t="array" ref="I187">SUM(IF(Period=$A$2,IF(Site=$A$130,IF(Provider=$B187,I))))</f>
        <v>0</v>
      </c>
      <c r="J187" s="26">
        <f t="array" ref="J187">SUM(IF(Period=$A$2,IF(Site=$A$130,IF(Provider=$B187,J))))</f>
        <v>0</v>
      </c>
      <c r="K187" s="27">
        <f t="shared" si="43"/>
        <v>0</v>
      </c>
      <c r="L187" s="27">
        <f t="shared" si="36"/>
        <v>0</v>
      </c>
      <c r="M187" s="44"/>
      <c r="N187" s="25">
        <f t="array" ref="N187">SUM(IF(Period=$A$2,IF(Site=$A$130,IF(Provider=$B187,K))))</f>
        <v>0</v>
      </c>
      <c r="O187" s="37">
        <f t="shared" si="37"/>
        <v>0</v>
      </c>
      <c r="P187" s="44"/>
      <c r="Q187" s="25">
        <f t="array" ref="Q187">SUM(IF(Period=$A$2,IF(Site=$A$130,IF(Provider=$B187,M))))</f>
        <v>0</v>
      </c>
      <c r="R187" s="26">
        <f t="array" ref="R187">SUM(IF(Period=$A$2,IF(Site=$A$130,IF(Provider=$B187,N))))</f>
        <v>0</v>
      </c>
      <c r="S187" s="27" t="e">
        <f t="shared" si="46"/>
        <v>#DIV/0!</v>
      </c>
      <c r="T187" s="27" t="e">
        <f t="shared" si="47"/>
        <v>#DIV/0!</v>
      </c>
      <c r="U187" s="20"/>
      <c r="V187" s="25">
        <f t="array" ref="V187">SUM(IF(Period=$A$2,IF(Site=$A$130,IF(Provider=$B187,P))))</f>
        <v>0</v>
      </c>
      <c r="W187" s="26">
        <f t="array" ref="W187">SUM(IF(Period=$A$2,IF(Site=$A$130,IF(Provider=$B187,Q))))</f>
        <v>0</v>
      </c>
      <c r="X187" s="27">
        <f t="shared" si="44"/>
        <v>0</v>
      </c>
      <c r="Y187" s="27">
        <f t="shared" si="40"/>
        <v>0</v>
      </c>
      <c r="Z187" s="44"/>
      <c r="AA187" s="25">
        <f t="array" ref="AA187">SUM(IF(Period=$A$2,IF(Site=$A$130,IF(Provider=$B187,G))))</f>
        <v>0</v>
      </c>
      <c r="AB187" s="26">
        <f t="array" ref="AB187">SUM(IF(Period=$A$2,IF(Site=$A$130,IF(Provider=$B187,H))))</f>
        <v>0</v>
      </c>
      <c r="AC187" s="27">
        <f t="shared" si="45"/>
        <v>0</v>
      </c>
      <c r="AD187" s="27">
        <f t="shared" si="41"/>
        <v>0</v>
      </c>
      <c r="AE187" s="44"/>
      <c r="AF187" s="20"/>
      <c r="AG187" s="20"/>
      <c r="AH187" s="20"/>
      <c r="AI187" s="20"/>
      <c r="AJ187" s="20"/>
      <c r="AK187" s="20"/>
      <c r="AL187" s="20"/>
      <c r="AM187" s="20"/>
      <c r="AN187" s="20"/>
    </row>
    <row r="188" spans="2:40" hidden="1" outlineLevel="1" x14ac:dyDescent="0.25">
      <c r="B188" s="20" t="s">
        <v>679</v>
      </c>
      <c r="C188" s="44"/>
      <c r="D188" s="25">
        <f t="array" ref="D188">SUM(IF(Period=$A$2,IF(Site=$A$130,IF(Provider=$B188,G))))</f>
        <v>0</v>
      </c>
      <c r="E188" s="26">
        <f t="array" ref="E188">SUM(IF(Period=$A$2,IF(Site=$A$130,IF(Provider=$B188,H))))</f>
        <v>0</v>
      </c>
      <c r="F188" s="27">
        <f t="shared" si="42"/>
        <v>0</v>
      </c>
      <c r="G188" s="27">
        <f t="shared" si="35"/>
        <v>0</v>
      </c>
      <c r="H188" s="44"/>
      <c r="I188" s="25">
        <f t="array" ref="I188">SUM(IF(Period=$A$2,IF(Site=$A$130,IF(Provider=$B188,I))))</f>
        <v>0</v>
      </c>
      <c r="J188" s="26">
        <f t="array" ref="J188">SUM(IF(Period=$A$2,IF(Site=$A$130,IF(Provider=$B188,J))))</f>
        <v>0</v>
      </c>
      <c r="K188" s="27">
        <f t="shared" si="43"/>
        <v>0</v>
      </c>
      <c r="L188" s="27">
        <f t="shared" si="36"/>
        <v>0</v>
      </c>
      <c r="M188" s="44"/>
      <c r="N188" s="25">
        <f t="array" ref="N188">SUM(IF(Period=$A$2,IF(Site=$A$130,IF(Provider=$B188,K))))</f>
        <v>0</v>
      </c>
      <c r="O188" s="37">
        <f t="shared" si="37"/>
        <v>0</v>
      </c>
      <c r="P188" s="44"/>
      <c r="Q188" s="25">
        <f t="array" ref="Q188">SUM(IF(Period=$A$2,IF(Site=$A$130,IF(Provider=$B188,M))))</f>
        <v>0</v>
      </c>
      <c r="R188" s="26">
        <f t="array" ref="R188">SUM(IF(Period=$A$2,IF(Site=$A$130,IF(Provider=$B188,N))))</f>
        <v>0</v>
      </c>
      <c r="S188" s="27" t="e">
        <f t="shared" si="46"/>
        <v>#DIV/0!</v>
      </c>
      <c r="T188" s="27" t="e">
        <f t="shared" si="47"/>
        <v>#DIV/0!</v>
      </c>
      <c r="U188" s="20"/>
      <c r="V188" s="25">
        <f t="array" ref="V188">SUM(IF(Period=$A$2,IF(Site=$A$130,IF(Provider=$B188,P))))</f>
        <v>0</v>
      </c>
      <c r="W188" s="26">
        <f t="array" ref="W188">SUM(IF(Period=$A$2,IF(Site=$A$130,IF(Provider=$B188,Q))))</f>
        <v>0</v>
      </c>
      <c r="X188" s="27">
        <f t="shared" si="44"/>
        <v>0</v>
      </c>
      <c r="Y188" s="27">
        <f t="shared" si="40"/>
        <v>0</v>
      </c>
      <c r="Z188" s="44"/>
      <c r="AA188" s="25">
        <f t="array" ref="AA188">SUM(IF(Period=$A$2,IF(Site=$A$130,IF(Provider=$B188,G))))</f>
        <v>0</v>
      </c>
      <c r="AB188" s="26">
        <f t="array" ref="AB188">SUM(IF(Period=$A$2,IF(Site=$A$130,IF(Provider=$B188,H))))</f>
        <v>0</v>
      </c>
      <c r="AC188" s="27">
        <f t="shared" si="45"/>
        <v>0</v>
      </c>
      <c r="AD188" s="27">
        <f t="shared" si="41"/>
        <v>0</v>
      </c>
      <c r="AE188" s="44"/>
      <c r="AF188" s="20"/>
      <c r="AG188" s="20"/>
      <c r="AH188" s="20"/>
      <c r="AI188" s="20"/>
      <c r="AJ188" s="20"/>
      <c r="AK188" s="20"/>
      <c r="AL188" s="20"/>
      <c r="AM188" s="20"/>
      <c r="AN188" s="20"/>
    </row>
    <row r="189" spans="2:40" hidden="1" outlineLevel="1" x14ac:dyDescent="0.25">
      <c r="B189" s="20" t="s">
        <v>907</v>
      </c>
      <c r="C189" s="44"/>
      <c r="D189" s="25">
        <f t="array" ref="D189">SUM(IF(Period=$A$2,IF(Site=$A$130,IF(Provider=$B189,G))))</f>
        <v>0</v>
      </c>
      <c r="E189" s="26">
        <f t="array" ref="E189">SUM(IF(Period=$A$2,IF(Site=$A$130,IF(Provider=$B189,H))))</f>
        <v>0</v>
      </c>
      <c r="F189" s="27">
        <f t="shared" si="42"/>
        <v>0</v>
      </c>
      <c r="G189" s="27">
        <f t="shared" si="35"/>
        <v>0</v>
      </c>
      <c r="H189" s="44"/>
      <c r="I189" s="25">
        <f t="array" ref="I189">SUM(IF(Period=$A$2,IF(Site=$A$130,IF(Provider=$B189,I))))</f>
        <v>0</v>
      </c>
      <c r="J189" s="26">
        <f t="array" ref="J189">SUM(IF(Period=$A$2,IF(Site=$A$130,IF(Provider=$B189,J))))</f>
        <v>0</v>
      </c>
      <c r="K189" s="27">
        <f t="shared" si="43"/>
        <v>0</v>
      </c>
      <c r="L189" s="27">
        <f t="shared" si="36"/>
        <v>0</v>
      </c>
      <c r="M189" s="44"/>
      <c r="N189" s="25">
        <f t="array" ref="N189">SUM(IF(Period=$A$2,IF(Site=$A$130,IF(Provider=$B189,K))))</f>
        <v>0</v>
      </c>
      <c r="O189" s="37">
        <f t="shared" si="37"/>
        <v>0</v>
      </c>
      <c r="P189" s="44"/>
      <c r="Q189" s="25">
        <f t="array" ref="Q189">SUM(IF(Period=$A$2,IF(Site=$A$130,IF(Provider=$B189,M))))</f>
        <v>0</v>
      </c>
      <c r="R189" s="26">
        <f t="array" ref="R189">SUM(IF(Period=$A$2,IF(Site=$A$130,IF(Provider=$B189,N))))</f>
        <v>0</v>
      </c>
      <c r="S189" s="27" t="e">
        <f t="shared" si="46"/>
        <v>#DIV/0!</v>
      </c>
      <c r="T189" s="27" t="e">
        <f t="shared" si="47"/>
        <v>#DIV/0!</v>
      </c>
      <c r="U189" s="20"/>
      <c r="V189" s="25">
        <f t="array" ref="V189">SUM(IF(Period=$A$2,IF(Site=$A$130,IF(Provider=$B189,P))))</f>
        <v>0</v>
      </c>
      <c r="W189" s="26">
        <f t="array" ref="W189">SUM(IF(Period=$A$2,IF(Site=$A$130,IF(Provider=$B189,Q))))</f>
        <v>0</v>
      </c>
      <c r="X189" s="27">
        <f t="shared" si="44"/>
        <v>0</v>
      </c>
      <c r="Y189" s="27">
        <f t="shared" si="40"/>
        <v>0</v>
      </c>
      <c r="Z189" s="44"/>
      <c r="AA189" s="25">
        <f t="array" ref="AA189">SUM(IF(Period=$A$2,IF(Site=$A$130,IF(Provider=$B189,G))))</f>
        <v>0</v>
      </c>
      <c r="AB189" s="26">
        <f t="array" ref="AB189">SUM(IF(Period=$A$2,IF(Site=$A$130,IF(Provider=$B189,H))))</f>
        <v>0</v>
      </c>
      <c r="AC189" s="27">
        <f t="shared" si="45"/>
        <v>0</v>
      </c>
      <c r="AD189" s="27">
        <f t="shared" si="41"/>
        <v>0</v>
      </c>
      <c r="AE189" s="44"/>
      <c r="AF189" s="20"/>
      <c r="AG189" s="20"/>
      <c r="AH189" s="20"/>
      <c r="AI189" s="20"/>
      <c r="AJ189" s="20"/>
      <c r="AK189" s="20"/>
      <c r="AL189" s="20"/>
      <c r="AM189" s="20"/>
      <c r="AN189" s="20"/>
    </row>
    <row r="190" spans="2:40" hidden="1" outlineLevel="1" x14ac:dyDescent="0.25">
      <c r="B190" s="20" t="s">
        <v>606</v>
      </c>
      <c r="C190" s="44"/>
      <c r="D190" s="25">
        <f t="array" ref="D190">SUM(IF(Period=$A$2,IF(Site=$A$130,IF(Provider=$B190,G))))</f>
        <v>1</v>
      </c>
      <c r="E190" s="26">
        <f t="array" ref="E190">SUM(IF(Period=$A$2,IF(Site=$A$130,IF(Provider=$B190,H))))</f>
        <v>36</v>
      </c>
      <c r="F190" s="27">
        <f t="shared" si="42"/>
        <v>8.3198520915183736E-3</v>
      </c>
      <c r="G190" s="27">
        <f t="shared" si="35"/>
        <v>1.8751953328471716E-3</v>
      </c>
      <c r="H190" s="44"/>
      <c r="I190" s="25">
        <f t="array" ref="I190">SUM(IF(Period=$A$2,IF(Site=$A$130,IF(Provider=$B190,I))))</f>
        <v>5</v>
      </c>
      <c r="J190" s="26">
        <f t="array" ref="J190">SUM(IF(Period=$A$2,IF(Site=$A$130,IF(Provider=$B190,J))))</f>
        <v>8.8000000000000007</v>
      </c>
      <c r="K190" s="27">
        <f t="shared" si="43"/>
        <v>5.7291666666666671E-3</v>
      </c>
      <c r="L190" s="27">
        <f t="shared" si="36"/>
        <v>1.2743649897181916E-3</v>
      </c>
      <c r="M190" s="44"/>
      <c r="N190" s="25">
        <f t="array" ref="N190">SUM(IF(Period=$A$2,IF(Site=$A$130,IF(Provider=$B190,K))))</f>
        <v>0</v>
      </c>
      <c r="O190" s="37">
        <f t="shared" si="37"/>
        <v>0</v>
      </c>
      <c r="P190" s="44"/>
      <c r="Q190" s="25">
        <f t="array" ref="Q190">SUM(IF(Period=$A$2,IF(Site=$A$130,IF(Provider=$B190,M))))</f>
        <v>0</v>
      </c>
      <c r="R190" s="26">
        <f t="array" ref="R190">SUM(IF(Period=$A$2,IF(Site=$A$130,IF(Provider=$B190,N))))</f>
        <v>0</v>
      </c>
      <c r="S190" s="27" t="e">
        <f t="shared" si="46"/>
        <v>#DIV/0!</v>
      </c>
      <c r="T190" s="27" t="e">
        <f t="shared" si="47"/>
        <v>#DIV/0!</v>
      </c>
      <c r="U190" s="20"/>
      <c r="V190" s="25">
        <f t="array" ref="V190">SUM(IF(Period=$A$2,IF(Site=$A$130,IF(Provider=$B190,P))))</f>
        <v>0</v>
      </c>
      <c r="W190" s="26">
        <f t="array" ref="W190">SUM(IF(Period=$A$2,IF(Site=$A$130,IF(Provider=$B190,Q))))</f>
        <v>0</v>
      </c>
      <c r="X190" s="27">
        <f t="shared" si="44"/>
        <v>0</v>
      </c>
      <c r="Y190" s="27">
        <f t="shared" si="40"/>
        <v>0</v>
      </c>
      <c r="Z190" s="44"/>
      <c r="AA190" s="25">
        <f t="array" ref="AA190">SUM(IF(Period=$A$2,IF(Site=$A$130,IF(Provider=$B190,G))))</f>
        <v>1</v>
      </c>
      <c r="AB190" s="26">
        <f t="array" ref="AB190">SUM(IF(Period=$A$2,IF(Site=$A$130,IF(Provider=$B190,H))))</f>
        <v>36</v>
      </c>
      <c r="AC190" s="27">
        <f t="shared" si="45"/>
        <v>8.3198520915183736E-3</v>
      </c>
      <c r="AD190" s="27">
        <f t="shared" si="41"/>
        <v>1.8751953328471716E-3</v>
      </c>
      <c r="AE190" s="44"/>
      <c r="AF190" s="20"/>
      <c r="AG190" s="20"/>
      <c r="AH190" s="20"/>
      <c r="AI190" s="20"/>
      <c r="AJ190" s="20"/>
      <c r="AK190" s="20"/>
      <c r="AL190" s="20"/>
      <c r="AM190" s="20"/>
      <c r="AN190" s="20"/>
    </row>
    <row r="191" spans="2:40" hidden="1" outlineLevel="1" x14ac:dyDescent="0.25">
      <c r="B191" s="20" t="s">
        <v>888</v>
      </c>
      <c r="C191" s="44"/>
      <c r="D191" s="25">
        <f t="array" ref="D191">SUM(IF(Period=$A$2,IF(Site=$A$130,IF(Provider=$B191,G))))</f>
        <v>0</v>
      </c>
      <c r="E191" s="26">
        <f t="array" ref="E191">SUM(IF(Period=$A$2,IF(Site=$A$130,IF(Provider=$B191,H))))</f>
        <v>0</v>
      </c>
      <c r="F191" s="27">
        <f t="shared" si="42"/>
        <v>0</v>
      </c>
      <c r="G191" s="27">
        <f t="shared" si="35"/>
        <v>0</v>
      </c>
      <c r="H191" s="44"/>
      <c r="I191" s="25">
        <f t="array" ref="I191">SUM(IF(Period=$A$2,IF(Site=$A$130,IF(Provider=$B191,I))))</f>
        <v>0</v>
      </c>
      <c r="J191" s="26">
        <f t="array" ref="J191">SUM(IF(Period=$A$2,IF(Site=$A$130,IF(Provider=$B191,J))))</f>
        <v>0</v>
      </c>
      <c r="K191" s="27">
        <f t="shared" si="43"/>
        <v>0</v>
      </c>
      <c r="L191" s="27">
        <f t="shared" si="36"/>
        <v>0</v>
      </c>
      <c r="M191" s="44"/>
      <c r="N191" s="25">
        <f t="array" ref="N191">SUM(IF(Period=$A$2,IF(Site=$A$130,IF(Provider=$B191,K))))</f>
        <v>0</v>
      </c>
      <c r="O191" s="37">
        <f t="shared" si="37"/>
        <v>0</v>
      </c>
      <c r="P191" s="44"/>
      <c r="Q191" s="25">
        <f t="array" ref="Q191">SUM(IF(Period=$A$2,IF(Site=$A$130,IF(Provider=$B191,M))))</f>
        <v>0</v>
      </c>
      <c r="R191" s="26">
        <f t="array" ref="R191">SUM(IF(Period=$A$2,IF(Site=$A$130,IF(Provider=$B191,N))))</f>
        <v>0</v>
      </c>
      <c r="S191" s="27" t="e">
        <f t="shared" si="46"/>
        <v>#DIV/0!</v>
      </c>
      <c r="T191" s="27" t="e">
        <f t="shared" si="47"/>
        <v>#DIV/0!</v>
      </c>
      <c r="U191" s="20"/>
      <c r="V191" s="25">
        <f t="array" ref="V191">SUM(IF(Period=$A$2,IF(Site=$A$130,IF(Provider=$B191,P))))</f>
        <v>0</v>
      </c>
      <c r="W191" s="26">
        <f t="array" ref="W191">SUM(IF(Period=$A$2,IF(Site=$A$130,IF(Provider=$B191,Q))))</f>
        <v>0</v>
      </c>
      <c r="X191" s="27">
        <f t="shared" si="44"/>
        <v>0</v>
      </c>
      <c r="Y191" s="27">
        <f t="shared" si="40"/>
        <v>0</v>
      </c>
      <c r="Z191" s="44"/>
      <c r="AA191" s="25">
        <f t="array" ref="AA191">SUM(IF(Period=$A$2,IF(Site=$A$130,IF(Provider=$B191,G))))</f>
        <v>0</v>
      </c>
      <c r="AB191" s="26">
        <f t="array" ref="AB191">SUM(IF(Period=$A$2,IF(Site=$A$130,IF(Provider=$B191,H))))</f>
        <v>0</v>
      </c>
      <c r="AC191" s="27">
        <f t="shared" si="45"/>
        <v>0</v>
      </c>
      <c r="AD191" s="27">
        <f t="shared" si="41"/>
        <v>0</v>
      </c>
      <c r="AE191" s="44"/>
      <c r="AF191" s="20"/>
      <c r="AG191" s="20"/>
      <c r="AH191" s="20"/>
      <c r="AI191" s="20"/>
      <c r="AJ191" s="20"/>
      <c r="AK191" s="20"/>
      <c r="AL191" s="20"/>
      <c r="AM191" s="20"/>
      <c r="AN191" s="20"/>
    </row>
    <row r="192" spans="2:40" hidden="1" outlineLevel="1" x14ac:dyDescent="0.25">
      <c r="B192" s="20" t="s">
        <v>815</v>
      </c>
      <c r="C192" s="44"/>
      <c r="D192" s="25">
        <f t="array" ref="D192">SUM(IF(Period=$A$2,IF(Site=$A$130,IF(Provider=$B192,G))))</f>
        <v>0</v>
      </c>
      <c r="E192" s="26">
        <f t="array" ref="E192">SUM(IF(Period=$A$2,IF(Site=$A$130,IF(Provider=$B192,H))))</f>
        <v>0</v>
      </c>
      <c r="F192" s="27">
        <f t="shared" si="42"/>
        <v>0</v>
      </c>
      <c r="G192" s="27">
        <f t="shared" si="35"/>
        <v>0</v>
      </c>
      <c r="H192" s="44"/>
      <c r="I192" s="25">
        <f t="array" ref="I192">SUM(IF(Period=$A$2,IF(Site=$A$130,IF(Provider=$B192,I))))</f>
        <v>0</v>
      </c>
      <c r="J192" s="26">
        <f t="array" ref="J192">SUM(IF(Period=$A$2,IF(Site=$A$130,IF(Provider=$B192,J))))</f>
        <v>0</v>
      </c>
      <c r="K192" s="27">
        <f t="shared" si="43"/>
        <v>0</v>
      </c>
      <c r="L192" s="27">
        <f t="shared" si="36"/>
        <v>0</v>
      </c>
      <c r="M192" s="44"/>
      <c r="N192" s="25">
        <f t="array" ref="N192">SUM(IF(Period=$A$2,IF(Site=$A$130,IF(Provider=$B192,K))))</f>
        <v>0</v>
      </c>
      <c r="O192" s="37">
        <f t="shared" si="37"/>
        <v>0</v>
      </c>
      <c r="P192" s="44"/>
      <c r="Q192" s="25">
        <f t="array" ref="Q192">SUM(IF(Period=$A$2,IF(Site=$A$130,IF(Provider=$B192,M))))</f>
        <v>0</v>
      </c>
      <c r="R192" s="26">
        <f t="array" ref="R192">SUM(IF(Period=$A$2,IF(Site=$A$130,IF(Provider=$B192,N))))</f>
        <v>0</v>
      </c>
      <c r="S192" s="27" t="e">
        <f t="shared" si="46"/>
        <v>#DIV/0!</v>
      </c>
      <c r="T192" s="27" t="e">
        <f t="shared" si="47"/>
        <v>#DIV/0!</v>
      </c>
      <c r="U192" s="20"/>
      <c r="V192" s="25">
        <f t="array" ref="V192">SUM(IF(Period=$A$2,IF(Site=$A$130,IF(Provider=$B192,P))))</f>
        <v>0</v>
      </c>
      <c r="W192" s="26">
        <f t="array" ref="W192">SUM(IF(Period=$A$2,IF(Site=$A$130,IF(Provider=$B192,Q))))</f>
        <v>0</v>
      </c>
      <c r="X192" s="27">
        <f t="shared" si="44"/>
        <v>0</v>
      </c>
      <c r="Y192" s="27">
        <f t="shared" si="40"/>
        <v>0</v>
      </c>
      <c r="Z192" s="44"/>
      <c r="AA192" s="25">
        <f t="array" ref="AA192">SUM(IF(Period=$A$2,IF(Site=$A$130,IF(Provider=$B192,G))))</f>
        <v>0</v>
      </c>
      <c r="AB192" s="26">
        <f t="array" ref="AB192">SUM(IF(Period=$A$2,IF(Site=$A$130,IF(Provider=$B192,H))))</f>
        <v>0</v>
      </c>
      <c r="AC192" s="27">
        <f t="shared" si="45"/>
        <v>0</v>
      </c>
      <c r="AD192" s="27">
        <f t="shared" si="41"/>
        <v>0</v>
      </c>
      <c r="AE192" s="44"/>
      <c r="AF192" s="20"/>
      <c r="AG192" s="20"/>
      <c r="AH192" s="20"/>
      <c r="AI192" s="20"/>
      <c r="AJ192" s="20"/>
      <c r="AK192" s="20"/>
      <c r="AL192" s="20"/>
      <c r="AM192" s="20"/>
      <c r="AN192" s="20"/>
    </row>
    <row r="193" spans="2:40" hidden="1" outlineLevel="1" x14ac:dyDescent="0.25">
      <c r="B193" s="20" t="s">
        <v>866</v>
      </c>
      <c r="C193" s="44"/>
      <c r="D193" s="25">
        <f t="array" ref="D193">SUM(IF(Period=$A$2,IF(Site=$A$130,IF(Provider=$B193,G))))</f>
        <v>0</v>
      </c>
      <c r="E193" s="26">
        <f t="array" ref="E193">SUM(IF(Period=$A$2,IF(Site=$A$130,IF(Provider=$B193,H))))</f>
        <v>0</v>
      </c>
      <c r="F193" s="27">
        <f t="shared" si="42"/>
        <v>0</v>
      </c>
      <c r="G193" s="27">
        <f t="shared" si="35"/>
        <v>0</v>
      </c>
      <c r="H193" s="44"/>
      <c r="I193" s="25">
        <f t="array" ref="I193">SUM(IF(Period=$A$2,IF(Site=$A$130,IF(Provider=$B193,I))))</f>
        <v>0</v>
      </c>
      <c r="J193" s="26">
        <f t="array" ref="J193">SUM(IF(Period=$A$2,IF(Site=$A$130,IF(Provider=$B193,J))))</f>
        <v>0</v>
      </c>
      <c r="K193" s="27">
        <f t="shared" si="43"/>
        <v>0</v>
      </c>
      <c r="L193" s="27">
        <f t="shared" si="36"/>
        <v>0</v>
      </c>
      <c r="M193" s="44"/>
      <c r="N193" s="25">
        <f t="array" ref="N193">SUM(IF(Period=$A$2,IF(Site=$A$130,IF(Provider=$B193,K))))</f>
        <v>0</v>
      </c>
      <c r="O193" s="37">
        <f t="shared" si="37"/>
        <v>0</v>
      </c>
      <c r="P193" s="44"/>
      <c r="Q193" s="25">
        <f t="array" ref="Q193">SUM(IF(Period=$A$2,IF(Site=$A$130,IF(Provider=$B193,M))))</f>
        <v>0</v>
      </c>
      <c r="R193" s="26">
        <f t="array" ref="R193">SUM(IF(Period=$A$2,IF(Site=$A$130,IF(Provider=$B193,N))))</f>
        <v>0</v>
      </c>
      <c r="S193" s="27" t="e">
        <f t="shared" si="46"/>
        <v>#DIV/0!</v>
      </c>
      <c r="T193" s="27" t="e">
        <f t="shared" si="47"/>
        <v>#DIV/0!</v>
      </c>
      <c r="U193" s="20"/>
      <c r="V193" s="25">
        <f t="array" ref="V193">SUM(IF(Period=$A$2,IF(Site=$A$130,IF(Provider=$B193,P))))</f>
        <v>0</v>
      </c>
      <c r="W193" s="26">
        <f t="array" ref="W193">SUM(IF(Period=$A$2,IF(Site=$A$130,IF(Provider=$B193,Q))))</f>
        <v>0</v>
      </c>
      <c r="X193" s="27">
        <f t="shared" si="44"/>
        <v>0</v>
      </c>
      <c r="Y193" s="27">
        <f t="shared" si="40"/>
        <v>0</v>
      </c>
      <c r="Z193" s="44"/>
      <c r="AA193" s="25">
        <f t="array" ref="AA193">SUM(IF(Period=$A$2,IF(Site=$A$130,IF(Provider=$B193,G))))</f>
        <v>0</v>
      </c>
      <c r="AB193" s="26">
        <f t="array" ref="AB193">SUM(IF(Period=$A$2,IF(Site=$A$130,IF(Provider=$B193,H))))</f>
        <v>0</v>
      </c>
      <c r="AC193" s="27">
        <f t="shared" si="45"/>
        <v>0</v>
      </c>
      <c r="AD193" s="27">
        <f t="shared" si="41"/>
        <v>0</v>
      </c>
      <c r="AE193" s="44"/>
      <c r="AF193" s="20"/>
      <c r="AG193" s="20"/>
      <c r="AH193" s="20"/>
      <c r="AI193" s="20"/>
      <c r="AJ193" s="20"/>
      <c r="AK193" s="20"/>
      <c r="AL193" s="20"/>
      <c r="AM193" s="20"/>
      <c r="AN193" s="20"/>
    </row>
    <row r="194" spans="2:40" hidden="1" outlineLevel="1" x14ac:dyDescent="0.25">
      <c r="B194" s="20" t="s">
        <v>912</v>
      </c>
      <c r="C194" s="44"/>
      <c r="D194" s="25">
        <f t="array" ref="D194">SUM(IF(Period=$A$2,IF(Site=$A$130,IF(Provider=$B194,G))))</f>
        <v>0</v>
      </c>
      <c r="E194" s="26">
        <f t="array" ref="E194">SUM(IF(Period=$A$2,IF(Site=$A$130,IF(Provider=$B194,H))))</f>
        <v>0</v>
      </c>
      <c r="F194" s="27">
        <f t="shared" si="42"/>
        <v>0</v>
      </c>
      <c r="G194" s="27">
        <f t="shared" si="35"/>
        <v>0</v>
      </c>
      <c r="H194" s="44"/>
      <c r="I194" s="25">
        <f t="array" ref="I194">SUM(IF(Period=$A$2,IF(Site=$A$130,IF(Provider=$B194,I))))</f>
        <v>0</v>
      </c>
      <c r="J194" s="26">
        <f t="array" ref="J194">SUM(IF(Period=$A$2,IF(Site=$A$130,IF(Provider=$B194,J))))</f>
        <v>0</v>
      </c>
      <c r="K194" s="27">
        <f t="shared" si="43"/>
        <v>0</v>
      </c>
      <c r="L194" s="27">
        <f t="shared" si="36"/>
        <v>0</v>
      </c>
      <c r="M194" s="44"/>
      <c r="N194" s="25">
        <f t="array" ref="N194">SUM(IF(Period=$A$2,IF(Site=$A$130,IF(Provider=$B194,K))))</f>
        <v>0</v>
      </c>
      <c r="O194" s="37">
        <f t="shared" si="37"/>
        <v>0</v>
      </c>
      <c r="P194" s="44"/>
      <c r="Q194" s="25">
        <f t="array" ref="Q194">SUM(IF(Period=$A$2,IF(Site=$A$130,IF(Provider=$B194,M))))</f>
        <v>0</v>
      </c>
      <c r="R194" s="26">
        <f t="array" ref="R194">SUM(IF(Period=$A$2,IF(Site=$A$130,IF(Provider=$B194,N))))</f>
        <v>0</v>
      </c>
      <c r="S194" s="27" t="e">
        <f t="shared" si="46"/>
        <v>#DIV/0!</v>
      </c>
      <c r="T194" s="27" t="e">
        <f t="shared" si="47"/>
        <v>#DIV/0!</v>
      </c>
      <c r="U194" s="20"/>
      <c r="V194" s="25">
        <f t="array" ref="V194">SUM(IF(Period=$A$2,IF(Site=$A$130,IF(Provider=$B194,P))))</f>
        <v>0</v>
      </c>
      <c r="W194" s="26">
        <f t="array" ref="W194">SUM(IF(Period=$A$2,IF(Site=$A$130,IF(Provider=$B194,Q))))</f>
        <v>0</v>
      </c>
      <c r="X194" s="27">
        <f t="shared" si="44"/>
        <v>0</v>
      </c>
      <c r="Y194" s="27">
        <f t="shared" si="40"/>
        <v>0</v>
      </c>
      <c r="Z194" s="44"/>
      <c r="AA194" s="25">
        <f t="array" ref="AA194">SUM(IF(Period=$A$2,IF(Site=$A$130,IF(Provider=$B194,G))))</f>
        <v>0</v>
      </c>
      <c r="AB194" s="26">
        <f t="array" ref="AB194">SUM(IF(Period=$A$2,IF(Site=$A$130,IF(Provider=$B194,H))))</f>
        <v>0</v>
      </c>
      <c r="AC194" s="27">
        <f t="shared" si="45"/>
        <v>0</v>
      </c>
      <c r="AD194" s="27">
        <f t="shared" si="41"/>
        <v>0</v>
      </c>
      <c r="AE194" s="44"/>
      <c r="AF194" s="20"/>
      <c r="AG194" s="20"/>
      <c r="AH194" s="20"/>
      <c r="AI194" s="20"/>
      <c r="AJ194" s="20"/>
      <c r="AK194" s="20"/>
      <c r="AL194" s="20"/>
      <c r="AM194" s="20"/>
      <c r="AN194" s="20"/>
    </row>
    <row r="195" spans="2:40" hidden="1" outlineLevel="1" x14ac:dyDescent="0.25">
      <c r="B195" s="20" t="s">
        <v>945</v>
      </c>
      <c r="C195" s="44"/>
      <c r="D195" s="25">
        <f t="array" ref="D195">SUM(IF(Period=$A$2,IF(Site=$A$130,IF(Provider=$B195,G))))</f>
        <v>0</v>
      </c>
      <c r="E195" s="26">
        <f t="array" ref="E195">SUM(IF(Period=$A$2,IF(Site=$A$130,IF(Provider=$B195,H))))</f>
        <v>0</v>
      </c>
      <c r="F195" s="27">
        <f t="shared" si="42"/>
        <v>0</v>
      </c>
      <c r="G195" s="27">
        <f t="shared" ref="G195:G218" si="48">E195*(D195/D$891)</f>
        <v>0</v>
      </c>
      <c r="H195" s="44"/>
      <c r="I195" s="25">
        <f t="array" ref="I195">SUM(IF(Period=$A$2,IF(Site=$A$130,IF(Provider=$B195,I))))</f>
        <v>0</v>
      </c>
      <c r="J195" s="26">
        <f t="array" ref="J195">SUM(IF(Period=$A$2,IF(Site=$A$130,IF(Provider=$B195,J))))</f>
        <v>0</v>
      </c>
      <c r="K195" s="27">
        <f t="shared" si="43"/>
        <v>0</v>
      </c>
      <c r="L195" s="27">
        <f t="shared" ref="L195:L218" si="49">J195*(I195/I$891)</f>
        <v>0</v>
      </c>
      <c r="M195" s="44"/>
      <c r="N195" s="25">
        <f t="array" ref="N195">SUM(IF(Period=$A$2,IF(Site=$A$130,IF(Provider=$B195,K))))</f>
        <v>0</v>
      </c>
      <c r="O195" s="37">
        <f t="shared" ref="O195:O219" si="50">IF(ISERROR(N195/I195),0,N195/I195)</f>
        <v>0</v>
      </c>
      <c r="P195" s="44"/>
      <c r="Q195" s="25">
        <f t="array" ref="Q195">SUM(IF(Period=$A$2,IF(Site=$A$130,IF(Provider=$B195,M))))</f>
        <v>0</v>
      </c>
      <c r="R195" s="26">
        <f t="array" ref="R195">SUM(IF(Period=$A$2,IF(Site=$A$130,IF(Provider=$B195,N))))</f>
        <v>0</v>
      </c>
      <c r="S195" s="27" t="e">
        <f t="shared" ref="S195:S218" si="51">R195*(Q195/Q$219)</f>
        <v>#DIV/0!</v>
      </c>
      <c r="T195" s="27" t="e">
        <f t="shared" ref="T195:T218" si="52">R195*(Q195/Q$891)</f>
        <v>#DIV/0!</v>
      </c>
      <c r="U195" s="20"/>
      <c r="V195" s="25">
        <f t="array" ref="V195">SUM(IF(Period=$A$2,IF(Site=$A$130,IF(Provider=$B195,P))))</f>
        <v>0</v>
      </c>
      <c r="W195" s="26">
        <f t="array" ref="W195">SUM(IF(Period=$A$2,IF(Site=$A$130,IF(Provider=$B195,Q))))</f>
        <v>0</v>
      </c>
      <c r="X195" s="27">
        <f t="shared" si="44"/>
        <v>0</v>
      </c>
      <c r="Y195" s="27">
        <f t="shared" ref="Y195:Y218" si="53">W195*(V195/V$891)</f>
        <v>0</v>
      </c>
      <c r="Z195" s="44"/>
      <c r="AA195" s="25">
        <f t="array" ref="AA195">SUM(IF(Period=$A$2,IF(Site=$A$130,IF(Provider=$B195,G))))</f>
        <v>0</v>
      </c>
      <c r="AB195" s="26">
        <f t="array" ref="AB195">SUM(IF(Period=$A$2,IF(Site=$A$130,IF(Provider=$B195,H))))</f>
        <v>0</v>
      </c>
      <c r="AC195" s="27">
        <f t="shared" si="45"/>
        <v>0</v>
      </c>
      <c r="AD195" s="27">
        <f t="shared" ref="AD195:AD218" si="54">AB195*(AA195/AA$891)</f>
        <v>0</v>
      </c>
      <c r="AE195" s="44"/>
      <c r="AF195" s="20"/>
      <c r="AG195" s="20"/>
      <c r="AH195" s="20"/>
      <c r="AI195" s="20"/>
      <c r="AJ195" s="20"/>
      <c r="AK195" s="20"/>
      <c r="AL195" s="20"/>
      <c r="AM195" s="20"/>
      <c r="AN195" s="20"/>
    </row>
    <row r="196" spans="2:40" hidden="1" outlineLevel="1" x14ac:dyDescent="0.25">
      <c r="B196" s="20" t="s">
        <v>991</v>
      </c>
      <c r="C196" s="44"/>
      <c r="D196" s="25">
        <f t="array" ref="D196">SUM(IF(Period=$A$2,IF(Site=$A$130,IF(Provider=$B196,G))))</f>
        <v>0</v>
      </c>
      <c r="E196" s="26">
        <f t="array" ref="E196">SUM(IF(Period=$A$2,IF(Site=$A$130,IF(Provider=$B196,H))))</f>
        <v>0</v>
      </c>
      <c r="F196" s="27">
        <f t="shared" ref="F196:F218" si="55">E196*(D196/D$219)</f>
        <v>0</v>
      </c>
      <c r="G196" s="27">
        <f t="shared" si="48"/>
        <v>0</v>
      </c>
      <c r="H196" s="44"/>
      <c r="I196" s="25">
        <f t="array" ref="I196">SUM(IF(Period=$A$2,IF(Site=$A$130,IF(Provider=$B196,I))))</f>
        <v>0</v>
      </c>
      <c r="J196" s="26">
        <f t="array" ref="J196">SUM(IF(Period=$A$2,IF(Site=$A$130,IF(Provider=$B196,J))))</f>
        <v>0</v>
      </c>
      <c r="K196" s="27">
        <f t="shared" ref="K196:K218" si="56">J196*(I196/I$219)</f>
        <v>0</v>
      </c>
      <c r="L196" s="27">
        <f t="shared" si="49"/>
        <v>0</v>
      </c>
      <c r="M196" s="44"/>
      <c r="N196" s="25">
        <f t="array" ref="N196">SUM(IF(Period=$A$2,IF(Site=$A$130,IF(Provider=$B196,K))))</f>
        <v>0</v>
      </c>
      <c r="O196" s="37">
        <f t="shared" si="50"/>
        <v>0</v>
      </c>
      <c r="P196" s="44"/>
      <c r="Q196" s="25">
        <f t="array" ref="Q196">SUM(IF(Period=$A$2,IF(Site=$A$130,IF(Provider=$B196,M))))</f>
        <v>0</v>
      </c>
      <c r="R196" s="26">
        <f t="array" ref="R196">SUM(IF(Period=$A$2,IF(Site=$A$130,IF(Provider=$B196,N))))</f>
        <v>0</v>
      </c>
      <c r="S196" s="27" t="e">
        <f t="shared" si="51"/>
        <v>#DIV/0!</v>
      </c>
      <c r="T196" s="27" t="e">
        <f t="shared" si="52"/>
        <v>#DIV/0!</v>
      </c>
      <c r="U196" s="20"/>
      <c r="V196" s="25">
        <f t="array" ref="V196">SUM(IF(Period=$A$2,IF(Site=$A$130,IF(Provider=$B196,P))))</f>
        <v>0</v>
      </c>
      <c r="W196" s="26">
        <f t="array" ref="W196">SUM(IF(Period=$A$2,IF(Site=$A$130,IF(Provider=$B196,Q))))</f>
        <v>0</v>
      </c>
      <c r="X196" s="27">
        <f t="shared" ref="X196:X218" si="57">W196*(V196/V$219)</f>
        <v>0</v>
      </c>
      <c r="Y196" s="27">
        <f t="shared" si="53"/>
        <v>0</v>
      </c>
      <c r="Z196" s="44"/>
      <c r="AA196" s="25">
        <f t="array" ref="AA196">SUM(IF(Period=$A$2,IF(Site=$A$130,IF(Provider=$B196,G))))</f>
        <v>0</v>
      </c>
      <c r="AB196" s="26">
        <f t="array" ref="AB196">SUM(IF(Period=$A$2,IF(Site=$A$130,IF(Provider=$B196,H))))</f>
        <v>0</v>
      </c>
      <c r="AC196" s="27">
        <f t="shared" ref="AC196:AC218" si="58">AB196*(AA196/AA$219)</f>
        <v>0</v>
      </c>
      <c r="AD196" s="27">
        <f t="shared" si="54"/>
        <v>0</v>
      </c>
      <c r="AE196" s="44"/>
      <c r="AF196" s="20"/>
      <c r="AG196" s="20"/>
      <c r="AH196" s="20"/>
      <c r="AI196" s="20"/>
      <c r="AJ196" s="20"/>
      <c r="AK196" s="20"/>
      <c r="AL196" s="20"/>
      <c r="AM196" s="20"/>
      <c r="AN196" s="20"/>
    </row>
    <row r="197" spans="2:40" hidden="1" outlineLevel="1" x14ac:dyDescent="0.25">
      <c r="B197" s="20" t="s">
        <v>658</v>
      </c>
      <c r="C197" s="44"/>
      <c r="D197" s="25">
        <f t="array" ref="D197">SUM(IF(Period=$A$2,IF(Site=$A$130,IF(Provider=$B197,G))))</f>
        <v>80</v>
      </c>
      <c r="E197" s="26">
        <f t="array" ref="E197">SUM(IF(Period=$A$2,IF(Site=$A$130,IF(Provider=$B197,H))))</f>
        <v>6</v>
      </c>
      <c r="F197" s="27">
        <f t="shared" si="55"/>
        <v>0.11093136122024497</v>
      </c>
      <c r="G197" s="27">
        <f t="shared" si="48"/>
        <v>2.5002604437962289E-2</v>
      </c>
      <c r="H197" s="44"/>
      <c r="I197" s="25">
        <f t="array" ref="I197">SUM(IF(Period=$A$2,IF(Site=$A$130,IF(Provider=$B197,I))))</f>
        <v>161</v>
      </c>
      <c r="J197" s="26">
        <f t="array" ref="J197">SUM(IF(Period=$A$2,IF(Site=$A$130,IF(Provider=$B197,J))))</f>
        <v>6.5341614906832302</v>
      </c>
      <c r="K197" s="27">
        <f t="shared" si="56"/>
        <v>0.13697916666666665</v>
      </c>
      <c r="L197" s="27">
        <f t="shared" si="49"/>
        <v>3.0468908390534944E-2</v>
      </c>
      <c r="M197" s="44"/>
      <c r="N197" s="25">
        <f t="array" ref="N197">SUM(IF(Period=$A$2,IF(Site=$A$130,IF(Provider=$B197,K))))</f>
        <v>0</v>
      </c>
      <c r="O197" s="37">
        <f t="shared" si="50"/>
        <v>0</v>
      </c>
      <c r="P197" s="44"/>
      <c r="Q197" s="25">
        <f t="array" ref="Q197">SUM(IF(Period=$A$2,IF(Site=$A$130,IF(Provider=$B197,M))))</f>
        <v>0</v>
      </c>
      <c r="R197" s="26">
        <f t="array" ref="R197">SUM(IF(Period=$A$2,IF(Site=$A$130,IF(Provider=$B197,N))))</f>
        <v>0</v>
      </c>
      <c r="S197" s="27" t="e">
        <f t="shared" si="51"/>
        <v>#DIV/0!</v>
      </c>
      <c r="T197" s="27" t="e">
        <f t="shared" si="52"/>
        <v>#DIV/0!</v>
      </c>
      <c r="U197" s="20"/>
      <c r="V197" s="25">
        <f t="array" ref="V197">SUM(IF(Period=$A$2,IF(Site=$A$130,IF(Provider=$B197,P))))</f>
        <v>116</v>
      </c>
      <c r="W197" s="26">
        <f t="array" ref="W197">SUM(IF(Period=$A$2,IF(Site=$A$130,IF(Provider=$B197,Q))))</f>
        <v>21</v>
      </c>
      <c r="X197" s="27">
        <f t="shared" si="57"/>
        <v>0.38157894736842102</v>
      </c>
      <c r="Y197" s="27">
        <f t="shared" si="53"/>
        <v>9.0824354050930242E-2</v>
      </c>
      <c r="Z197" s="44"/>
      <c r="AA197" s="25">
        <f t="array" ref="AA197">SUM(IF(Period=$A$2,IF(Site=$A$130,IF(Provider=$B197,G))))</f>
        <v>80</v>
      </c>
      <c r="AB197" s="26">
        <f t="array" ref="AB197">SUM(IF(Period=$A$2,IF(Site=$A$130,IF(Provider=$B197,H))))</f>
        <v>6</v>
      </c>
      <c r="AC197" s="27">
        <f t="shared" si="58"/>
        <v>0.11093136122024497</v>
      </c>
      <c r="AD197" s="27">
        <f t="shared" si="54"/>
        <v>2.5002604437962289E-2</v>
      </c>
      <c r="AE197" s="44"/>
      <c r="AF197" s="20"/>
      <c r="AG197" s="20"/>
      <c r="AH197" s="20"/>
      <c r="AI197" s="20"/>
      <c r="AJ197" s="20"/>
      <c r="AK197" s="20"/>
      <c r="AL197" s="20"/>
      <c r="AM197" s="20"/>
      <c r="AN197" s="20"/>
    </row>
    <row r="198" spans="2:40" hidden="1" outlineLevel="1" x14ac:dyDescent="0.25">
      <c r="B198" s="20" t="s">
        <v>894</v>
      </c>
      <c r="C198" s="44"/>
      <c r="D198" s="25">
        <f t="array" ref="D198">SUM(IF(Period=$A$2,IF(Site=$A$130,IF(Provider=$B198,G))))</f>
        <v>0</v>
      </c>
      <c r="E198" s="26">
        <f t="array" ref="E198">SUM(IF(Period=$A$2,IF(Site=$A$130,IF(Provider=$B198,H))))</f>
        <v>0</v>
      </c>
      <c r="F198" s="27">
        <f t="shared" si="55"/>
        <v>0</v>
      </c>
      <c r="G198" s="27">
        <f t="shared" si="48"/>
        <v>0</v>
      </c>
      <c r="H198" s="44"/>
      <c r="I198" s="25">
        <f t="array" ref="I198">SUM(IF(Period=$A$2,IF(Site=$A$130,IF(Provider=$B198,I))))</f>
        <v>0</v>
      </c>
      <c r="J198" s="26">
        <f t="array" ref="J198">SUM(IF(Period=$A$2,IF(Site=$A$130,IF(Provider=$B198,J))))</f>
        <v>0</v>
      </c>
      <c r="K198" s="27">
        <f t="shared" si="56"/>
        <v>0</v>
      </c>
      <c r="L198" s="27">
        <f t="shared" si="49"/>
        <v>0</v>
      </c>
      <c r="M198" s="44"/>
      <c r="N198" s="25">
        <f t="array" ref="N198">SUM(IF(Period=$A$2,IF(Site=$A$130,IF(Provider=$B198,K))))</f>
        <v>0</v>
      </c>
      <c r="O198" s="37">
        <f t="shared" si="50"/>
        <v>0</v>
      </c>
      <c r="P198" s="44"/>
      <c r="Q198" s="25">
        <f t="array" ref="Q198">SUM(IF(Period=$A$2,IF(Site=$A$130,IF(Provider=$B198,M))))</f>
        <v>0</v>
      </c>
      <c r="R198" s="26">
        <f t="array" ref="R198">SUM(IF(Period=$A$2,IF(Site=$A$130,IF(Provider=$B198,N))))</f>
        <v>0</v>
      </c>
      <c r="S198" s="27" t="e">
        <f t="shared" si="51"/>
        <v>#DIV/0!</v>
      </c>
      <c r="T198" s="27" t="e">
        <f t="shared" si="52"/>
        <v>#DIV/0!</v>
      </c>
      <c r="U198" s="20"/>
      <c r="V198" s="25">
        <f t="array" ref="V198">SUM(IF(Period=$A$2,IF(Site=$A$130,IF(Provider=$B198,P))))</f>
        <v>0</v>
      </c>
      <c r="W198" s="26">
        <f t="array" ref="W198">SUM(IF(Period=$A$2,IF(Site=$A$130,IF(Provider=$B198,Q))))</f>
        <v>0</v>
      </c>
      <c r="X198" s="27">
        <f t="shared" si="57"/>
        <v>0</v>
      </c>
      <c r="Y198" s="27">
        <f t="shared" si="53"/>
        <v>0</v>
      </c>
      <c r="Z198" s="44"/>
      <c r="AA198" s="25">
        <f t="array" ref="AA198">SUM(IF(Period=$A$2,IF(Site=$A$130,IF(Provider=$B198,G))))</f>
        <v>0</v>
      </c>
      <c r="AB198" s="26">
        <f t="array" ref="AB198">SUM(IF(Period=$A$2,IF(Site=$A$130,IF(Provider=$B198,H))))</f>
        <v>0</v>
      </c>
      <c r="AC198" s="27">
        <f t="shared" si="58"/>
        <v>0</v>
      </c>
      <c r="AD198" s="27">
        <f t="shared" si="54"/>
        <v>0</v>
      </c>
      <c r="AE198" s="44"/>
      <c r="AF198" s="20"/>
      <c r="AG198" s="20"/>
      <c r="AH198" s="20"/>
      <c r="AI198" s="20"/>
      <c r="AJ198" s="20"/>
      <c r="AK198" s="20"/>
      <c r="AL198" s="20"/>
      <c r="AM198" s="20"/>
      <c r="AN198" s="20"/>
    </row>
    <row r="199" spans="2:40" hidden="1" outlineLevel="1" x14ac:dyDescent="0.25">
      <c r="B199" s="20" t="s">
        <v>668</v>
      </c>
      <c r="C199" s="44"/>
      <c r="D199" s="25">
        <f t="array" ref="D199">SUM(IF(Period=$A$2,IF(Site=$A$130,IF(Provider=$B199,G))))</f>
        <v>1</v>
      </c>
      <c r="E199" s="26">
        <f t="array" ref="E199">SUM(IF(Period=$A$2,IF(Site=$A$130,IF(Provider=$B199,H))))</f>
        <v>1</v>
      </c>
      <c r="F199" s="27">
        <f t="shared" si="55"/>
        <v>2.3110700254217703E-4</v>
      </c>
      <c r="G199" s="27">
        <f t="shared" si="48"/>
        <v>5.2088759245754768E-5</v>
      </c>
      <c r="H199" s="44"/>
      <c r="I199" s="25">
        <f t="array" ref="I199">SUM(IF(Period=$A$2,IF(Site=$A$130,IF(Provider=$B199,I))))</f>
        <v>1</v>
      </c>
      <c r="J199" s="26">
        <f t="array" ref="J199">SUM(IF(Period=$A$2,IF(Site=$A$130,IF(Provider=$B199,J))))</f>
        <v>2</v>
      </c>
      <c r="K199" s="27">
        <f t="shared" si="56"/>
        <v>2.6041666666666666E-4</v>
      </c>
      <c r="L199" s="27">
        <f t="shared" si="49"/>
        <v>5.7925681350826886E-5</v>
      </c>
      <c r="M199" s="44"/>
      <c r="N199" s="25">
        <f t="array" ref="N199">SUM(IF(Period=$A$2,IF(Site=$A$130,IF(Provider=$B199,K))))</f>
        <v>0</v>
      </c>
      <c r="O199" s="37">
        <f t="shared" si="50"/>
        <v>0</v>
      </c>
      <c r="P199" s="44"/>
      <c r="Q199" s="25">
        <f t="array" ref="Q199">SUM(IF(Period=$A$2,IF(Site=$A$130,IF(Provider=$B199,M))))</f>
        <v>0</v>
      </c>
      <c r="R199" s="26">
        <f t="array" ref="R199">SUM(IF(Period=$A$2,IF(Site=$A$130,IF(Provider=$B199,N))))</f>
        <v>0</v>
      </c>
      <c r="S199" s="27" t="e">
        <f t="shared" si="51"/>
        <v>#DIV/0!</v>
      </c>
      <c r="T199" s="27" t="e">
        <f t="shared" si="52"/>
        <v>#DIV/0!</v>
      </c>
      <c r="U199" s="20"/>
      <c r="V199" s="25">
        <f t="array" ref="V199">SUM(IF(Period=$A$2,IF(Site=$A$130,IF(Provider=$B199,P))))</f>
        <v>1</v>
      </c>
      <c r="W199" s="26">
        <f t="array" ref="W199">SUM(IF(Period=$A$2,IF(Site=$A$130,IF(Provider=$B199,Q))))</f>
        <v>4</v>
      </c>
      <c r="X199" s="27">
        <f t="shared" si="57"/>
        <v>6.2656641604010022E-4</v>
      </c>
      <c r="Y199" s="27">
        <f t="shared" si="53"/>
        <v>1.4913687036277544E-4</v>
      </c>
      <c r="Z199" s="44"/>
      <c r="AA199" s="25">
        <f t="array" ref="AA199">SUM(IF(Period=$A$2,IF(Site=$A$130,IF(Provider=$B199,G))))</f>
        <v>1</v>
      </c>
      <c r="AB199" s="26">
        <f t="array" ref="AB199">SUM(IF(Period=$A$2,IF(Site=$A$130,IF(Provider=$B199,H))))</f>
        <v>1</v>
      </c>
      <c r="AC199" s="27">
        <f t="shared" si="58"/>
        <v>2.3110700254217703E-4</v>
      </c>
      <c r="AD199" s="27">
        <f t="shared" si="54"/>
        <v>5.2088759245754768E-5</v>
      </c>
      <c r="AE199" s="44"/>
      <c r="AF199" s="20"/>
      <c r="AG199" s="20"/>
      <c r="AH199" s="20"/>
      <c r="AI199" s="20"/>
      <c r="AJ199" s="20"/>
      <c r="AK199" s="20"/>
      <c r="AL199" s="20"/>
      <c r="AM199" s="20"/>
      <c r="AN199" s="20"/>
    </row>
    <row r="200" spans="2:40" hidden="1" outlineLevel="1" x14ac:dyDescent="0.25">
      <c r="B200" s="20" t="s">
        <v>811</v>
      </c>
      <c r="C200" s="44"/>
      <c r="D200" s="25">
        <f t="array" ref="D200">SUM(IF(Period=$A$2,IF(Site=$A$130,IF(Provider=$B200,G))))</f>
        <v>0</v>
      </c>
      <c r="E200" s="26">
        <f t="array" ref="E200">SUM(IF(Period=$A$2,IF(Site=$A$130,IF(Provider=$B200,H))))</f>
        <v>0</v>
      </c>
      <c r="F200" s="27">
        <f t="shared" si="55"/>
        <v>0</v>
      </c>
      <c r="G200" s="27">
        <f t="shared" si="48"/>
        <v>0</v>
      </c>
      <c r="H200" s="44"/>
      <c r="I200" s="25">
        <f t="array" ref="I200">SUM(IF(Period=$A$2,IF(Site=$A$130,IF(Provider=$B200,I))))</f>
        <v>0</v>
      </c>
      <c r="J200" s="26">
        <f t="array" ref="J200">SUM(IF(Period=$A$2,IF(Site=$A$130,IF(Provider=$B200,J))))</f>
        <v>0</v>
      </c>
      <c r="K200" s="27">
        <f t="shared" si="56"/>
        <v>0</v>
      </c>
      <c r="L200" s="27">
        <f t="shared" si="49"/>
        <v>0</v>
      </c>
      <c r="M200" s="44"/>
      <c r="N200" s="25">
        <f t="array" ref="N200">SUM(IF(Period=$A$2,IF(Site=$A$130,IF(Provider=$B200,K))))</f>
        <v>0</v>
      </c>
      <c r="O200" s="37">
        <f t="shared" si="50"/>
        <v>0</v>
      </c>
      <c r="P200" s="44"/>
      <c r="Q200" s="25">
        <f t="array" ref="Q200">SUM(IF(Period=$A$2,IF(Site=$A$130,IF(Provider=$B200,M))))</f>
        <v>0</v>
      </c>
      <c r="R200" s="26">
        <f t="array" ref="R200">SUM(IF(Period=$A$2,IF(Site=$A$130,IF(Provider=$B200,N))))</f>
        <v>0</v>
      </c>
      <c r="S200" s="27" t="e">
        <f t="shared" si="51"/>
        <v>#DIV/0!</v>
      </c>
      <c r="T200" s="27" t="e">
        <f t="shared" si="52"/>
        <v>#DIV/0!</v>
      </c>
      <c r="U200" s="20"/>
      <c r="V200" s="25">
        <f t="array" ref="V200">SUM(IF(Period=$A$2,IF(Site=$A$130,IF(Provider=$B200,P))))</f>
        <v>0</v>
      </c>
      <c r="W200" s="26">
        <f t="array" ref="W200">SUM(IF(Period=$A$2,IF(Site=$A$130,IF(Provider=$B200,Q))))</f>
        <v>0</v>
      </c>
      <c r="X200" s="27">
        <f t="shared" si="57"/>
        <v>0</v>
      </c>
      <c r="Y200" s="27">
        <f t="shared" si="53"/>
        <v>0</v>
      </c>
      <c r="Z200" s="44"/>
      <c r="AA200" s="25">
        <f t="array" ref="AA200">SUM(IF(Period=$A$2,IF(Site=$A$130,IF(Provider=$B200,G))))</f>
        <v>0</v>
      </c>
      <c r="AB200" s="26">
        <f t="array" ref="AB200">SUM(IF(Period=$A$2,IF(Site=$A$130,IF(Provider=$B200,H))))</f>
        <v>0</v>
      </c>
      <c r="AC200" s="27">
        <f t="shared" si="58"/>
        <v>0</v>
      </c>
      <c r="AD200" s="27">
        <f t="shared" si="54"/>
        <v>0</v>
      </c>
      <c r="AE200" s="44"/>
      <c r="AF200" s="20"/>
      <c r="AG200" s="20"/>
      <c r="AH200" s="20"/>
      <c r="AI200" s="20"/>
      <c r="AJ200" s="20"/>
      <c r="AK200" s="20"/>
      <c r="AL200" s="20"/>
      <c r="AM200" s="20"/>
      <c r="AN200" s="20"/>
    </row>
    <row r="201" spans="2:40" hidden="1" outlineLevel="1" x14ac:dyDescent="0.25">
      <c r="B201" s="20" t="s">
        <v>895</v>
      </c>
      <c r="C201" s="44"/>
      <c r="D201" s="25">
        <f t="array" ref="D201">SUM(IF(Period=$A$2,IF(Site=$A$130,IF(Provider=$B201,G))))</f>
        <v>0</v>
      </c>
      <c r="E201" s="26">
        <f t="array" ref="E201">SUM(IF(Period=$A$2,IF(Site=$A$130,IF(Provider=$B201,H))))</f>
        <v>0</v>
      </c>
      <c r="F201" s="27">
        <f t="shared" si="55"/>
        <v>0</v>
      </c>
      <c r="G201" s="27">
        <f t="shared" si="48"/>
        <v>0</v>
      </c>
      <c r="H201" s="44"/>
      <c r="I201" s="25">
        <f t="array" ref="I201">SUM(IF(Period=$A$2,IF(Site=$A$130,IF(Provider=$B201,I))))</f>
        <v>0</v>
      </c>
      <c r="J201" s="26">
        <f t="array" ref="J201">SUM(IF(Period=$A$2,IF(Site=$A$130,IF(Provider=$B201,J))))</f>
        <v>0</v>
      </c>
      <c r="K201" s="27">
        <f t="shared" si="56"/>
        <v>0</v>
      </c>
      <c r="L201" s="27">
        <f t="shared" si="49"/>
        <v>0</v>
      </c>
      <c r="M201" s="44"/>
      <c r="N201" s="25">
        <f t="array" ref="N201">SUM(IF(Period=$A$2,IF(Site=$A$130,IF(Provider=$B201,K))))</f>
        <v>0</v>
      </c>
      <c r="O201" s="37">
        <f t="shared" si="50"/>
        <v>0</v>
      </c>
      <c r="P201" s="44"/>
      <c r="Q201" s="25">
        <f t="array" ref="Q201">SUM(IF(Period=$A$2,IF(Site=$A$130,IF(Provider=$B201,M))))</f>
        <v>0</v>
      </c>
      <c r="R201" s="26">
        <f t="array" ref="R201">SUM(IF(Period=$A$2,IF(Site=$A$130,IF(Provider=$B201,N))))</f>
        <v>0</v>
      </c>
      <c r="S201" s="27" t="e">
        <f t="shared" si="51"/>
        <v>#DIV/0!</v>
      </c>
      <c r="T201" s="27" t="e">
        <f t="shared" si="52"/>
        <v>#DIV/0!</v>
      </c>
      <c r="U201" s="20"/>
      <c r="V201" s="25">
        <f t="array" ref="V201">SUM(IF(Period=$A$2,IF(Site=$A$130,IF(Provider=$B201,P))))</f>
        <v>0</v>
      </c>
      <c r="W201" s="26">
        <f t="array" ref="W201">SUM(IF(Period=$A$2,IF(Site=$A$130,IF(Provider=$B201,Q))))</f>
        <v>0</v>
      </c>
      <c r="X201" s="27">
        <f t="shared" si="57"/>
        <v>0</v>
      </c>
      <c r="Y201" s="27">
        <f t="shared" si="53"/>
        <v>0</v>
      </c>
      <c r="Z201" s="44"/>
      <c r="AA201" s="25">
        <f t="array" ref="AA201">SUM(IF(Period=$A$2,IF(Site=$A$130,IF(Provider=$B201,G))))</f>
        <v>0</v>
      </c>
      <c r="AB201" s="26">
        <f t="array" ref="AB201">SUM(IF(Period=$A$2,IF(Site=$A$130,IF(Provider=$B201,H))))</f>
        <v>0</v>
      </c>
      <c r="AC201" s="27">
        <f t="shared" si="58"/>
        <v>0</v>
      </c>
      <c r="AD201" s="27">
        <f t="shared" si="54"/>
        <v>0</v>
      </c>
      <c r="AE201" s="44"/>
      <c r="AF201" s="20"/>
      <c r="AG201" s="20"/>
      <c r="AH201" s="20"/>
      <c r="AI201" s="20"/>
      <c r="AJ201" s="20"/>
      <c r="AK201" s="20"/>
      <c r="AL201" s="20"/>
      <c r="AM201" s="20"/>
      <c r="AN201" s="20"/>
    </row>
    <row r="202" spans="2:40" hidden="1" outlineLevel="1" x14ac:dyDescent="0.25">
      <c r="B202" s="20" t="s">
        <v>897</v>
      </c>
      <c r="C202" s="44"/>
      <c r="D202" s="25">
        <f t="array" ref="D202">SUM(IF(Period=$A$2,IF(Site=$A$130,IF(Provider=$B202,G))))</f>
        <v>0</v>
      </c>
      <c r="E202" s="26">
        <f t="array" ref="E202">SUM(IF(Period=$A$2,IF(Site=$A$130,IF(Provider=$B202,H))))</f>
        <v>0</v>
      </c>
      <c r="F202" s="27">
        <f t="shared" si="55"/>
        <v>0</v>
      </c>
      <c r="G202" s="27">
        <f t="shared" si="48"/>
        <v>0</v>
      </c>
      <c r="H202" s="44"/>
      <c r="I202" s="25">
        <f t="array" ref="I202">SUM(IF(Period=$A$2,IF(Site=$A$130,IF(Provider=$B202,I))))</f>
        <v>0</v>
      </c>
      <c r="J202" s="26">
        <f t="array" ref="J202">SUM(IF(Period=$A$2,IF(Site=$A$130,IF(Provider=$B202,J))))</f>
        <v>0</v>
      </c>
      <c r="K202" s="27">
        <f t="shared" si="56"/>
        <v>0</v>
      </c>
      <c r="L202" s="27">
        <f t="shared" si="49"/>
        <v>0</v>
      </c>
      <c r="M202" s="44"/>
      <c r="N202" s="25">
        <f t="array" ref="N202">SUM(IF(Period=$A$2,IF(Site=$A$130,IF(Provider=$B202,K))))</f>
        <v>0</v>
      </c>
      <c r="O202" s="37">
        <f t="shared" si="50"/>
        <v>0</v>
      </c>
      <c r="P202" s="44"/>
      <c r="Q202" s="25">
        <f t="array" ref="Q202">SUM(IF(Period=$A$2,IF(Site=$A$130,IF(Provider=$B202,M))))</f>
        <v>0</v>
      </c>
      <c r="R202" s="26">
        <f t="array" ref="R202">SUM(IF(Period=$A$2,IF(Site=$A$130,IF(Provider=$B202,N))))</f>
        <v>0</v>
      </c>
      <c r="S202" s="27" t="e">
        <f t="shared" si="51"/>
        <v>#DIV/0!</v>
      </c>
      <c r="T202" s="27" t="e">
        <f t="shared" si="52"/>
        <v>#DIV/0!</v>
      </c>
      <c r="U202" s="20"/>
      <c r="V202" s="25">
        <f t="array" ref="V202">SUM(IF(Period=$A$2,IF(Site=$A$130,IF(Provider=$B202,P))))</f>
        <v>0</v>
      </c>
      <c r="W202" s="26">
        <f t="array" ref="W202">SUM(IF(Period=$A$2,IF(Site=$A$130,IF(Provider=$B202,Q))))</f>
        <v>0</v>
      </c>
      <c r="X202" s="27">
        <f t="shared" si="57"/>
        <v>0</v>
      </c>
      <c r="Y202" s="27">
        <f t="shared" si="53"/>
        <v>0</v>
      </c>
      <c r="Z202" s="44"/>
      <c r="AA202" s="25">
        <f t="array" ref="AA202">SUM(IF(Period=$A$2,IF(Site=$A$130,IF(Provider=$B202,G))))</f>
        <v>0</v>
      </c>
      <c r="AB202" s="26">
        <f t="array" ref="AB202">SUM(IF(Period=$A$2,IF(Site=$A$130,IF(Provider=$B202,H))))</f>
        <v>0</v>
      </c>
      <c r="AC202" s="27">
        <f t="shared" si="58"/>
        <v>0</v>
      </c>
      <c r="AD202" s="27">
        <f t="shared" si="54"/>
        <v>0</v>
      </c>
      <c r="AE202" s="44"/>
      <c r="AF202" s="20"/>
      <c r="AG202" s="20"/>
      <c r="AH202" s="20"/>
      <c r="AI202" s="20"/>
      <c r="AJ202" s="20"/>
      <c r="AK202" s="20"/>
      <c r="AL202" s="20"/>
      <c r="AM202" s="20"/>
      <c r="AN202" s="20"/>
    </row>
    <row r="203" spans="2:40" hidden="1" outlineLevel="1" x14ac:dyDescent="0.25">
      <c r="B203" s="20" t="s">
        <v>669</v>
      </c>
      <c r="C203" s="44"/>
      <c r="D203" s="25">
        <f t="array" ref="D203">SUM(IF(Period=$A$2,IF(Site=$A$130,IF(Provider=$B203,G))))</f>
        <v>0</v>
      </c>
      <c r="E203" s="26">
        <f t="array" ref="E203">SUM(IF(Period=$A$2,IF(Site=$A$130,IF(Provider=$B203,H))))</f>
        <v>0</v>
      </c>
      <c r="F203" s="27">
        <f t="shared" si="55"/>
        <v>0</v>
      </c>
      <c r="G203" s="27">
        <f t="shared" si="48"/>
        <v>0</v>
      </c>
      <c r="H203" s="44"/>
      <c r="I203" s="25">
        <f t="array" ref="I203">SUM(IF(Period=$A$2,IF(Site=$A$130,IF(Provider=$B203,I))))</f>
        <v>0</v>
      </c>
      <c r="J203" s="26">
        <f t="array" ref="J203">SUM(IF(Period=$A$2,IF(Site=$A$130,IF(Provider=$B203,J))))</f>
        <v>0</v>
      </c>
      <c r="K203" s="27">
        <f t="shared" si="56"/>
        <v>0</v>
      </c>
      <c r="L203" s="27">
        <f t="shared" si="49"/>
        <v>0</v>
      </c>
      <c r="M203" s="44"/>
      <c r="N203" s="25">
        <f t="array" ref="N203">SUM(IF(Period=$A$2,IF(Site=$A$130,IF(Provider=$B203,K))))</f>
        <v>0</v>
      </c>
      <c r="O203" s="37">
        <f t="shared" si="50"/>
        <v>0</v>
      </c>
      <c r="P203" s="44"/>
      <c r="Q203" s="25">
        <f t="array" ref="Q203">SUM(IF(Period=$A$2,IF(Site=$A$130,IF(Provider=$B203,M))))</f>
        <v>0</v>
      </c>
      <c r="R203" s="26">
        <f t="array" ref="R203">SUM(IF(Period=$A$2,IF(Site=$A$130,IF(Provider=$B203,N))))</f>
        <v>0</v>
      </c>
      <c r="S203" s="27" t="e">
        <f t="shared" si="51"/>
        <v>#DIV/0!</v>
      </c>
      <c r="T203" s="27" t="e">
        <f t="shared" si="52"/>
        <v>#DIV/0!</v>
      </c>
      <c r="U203" s="20"/>
      <c r="V203" s="25">
        <f t="array" ref="V203">SUM(IF(Period=$A$2,IF(Site=$A$130,IF(Provider=$B203,P))))</f>
        <v>0</v>
      </c>
      <c r="W203" s="26">
        <f t="array" ref="W203">SUM(IF(Period=$A$2,IF(Site=$A$130,IF(Provider=$B203,Q))))</f>
        <v>0</v>
      </c>
      <c r="X203" s="27">
        <f t="shared" si="57"/>
        <v>0</v>
      </c>
      <c r="Y203" s="27">
        <f t="shared" si="53"/>
        <v>0</v>
      </c>
      <c r="Z203" s="44"/>
      <c r="AA203" s="25">
        <f t="array" ref="AA203">SUM(IF(Period=$A$2,IF(Site=$A$130,IF(Provider=$B203,G))))</f>
        <v>0</v>
      </c>
      <c r="AB203" s="26">
        <f t="array" ref="AB203">SUM(IF(Period=$A$2,IF(Site=$A$130,IF(Provider=$B203,H))))</f>
        <v>0</v>
      </c>
      <c r="AC203" s="27">
        <f t="shared" si="58"/>
        <v>0</v>
      </c>
      <c r="AD203" s="27">
        <f t="shared" si="54"/>
        <v>0</v>
      </c>
      <c r="AE203" s="44"/>
      <c r="AF203" s="20"/>
      <c r="AG203" s="20"/>
      <c r="AH203" s="20"/>
      <c r="AI203" s="20"/>
      <c r="AJ203" s="20"/>
      <c r="AK203" s="20"/>
      <c r="AL203" s="20"/>
      <c r="AM203" s="20"/>
      <c r="AN203" s="20"/>
    </row>
    <row r="204" spans="2:40" hidden="1" outlineLevel="1" x14ac:dyDescent="0.25">
      <c r="B204" s="20" t="s">
        <v>948</v>
      </c>
      <c r="C204" s="44"/>
      <c r="D204" s="25">
        <f t="array" ref="D204">SUM(IF(Period=$A$2,IF(Site=$A$130,IF(Provider=$B204,G))))</f>
        <v>0</v>
      </c>
      <c r="E204" s="26">
        <f t="array" ref="E204">SUM(IF(Period=$A$2,IF(Site=$A$130,IF(Provider=$B204,H))))</f>
        <v>0</v>
      </c>
      <c r="F204" s="27">
        <f t="shared" si="55"/>
        <v>0</v>
      </c>
      <c r="G204" s="27">
        <f t="shared" si="48"/>
        <v>0</v>
      </c>
      <c r="H204" s="44"/>
      <c r="I204" s="25">
        <f t="array" ref="I204">SUM(IF(Period=$A$2,IF(Site=$A$130,IF(Provider=$B204,I))))</f>
        <v>0</v>
      </c>
      <c r="J204" s="26">
        <f t="array" ref="J204">SUM(IF(Period=$A$2,IF(Site=$A$130,IF(Provider=$B204,J))))</f>
        <v>0</v>
      </c>
      <c r="K204" s="27">
        <f t="shared" si="56"/>
        <v>0</v>
      </c>
      <c r="L204" s="27">
        <f t="shared" si="49"/>
        <v>0</v>
      </c>
      <c r="M204" s="44"/>
      <c r="N204" s="25">
        <f t="array" ref="N204">SUM(IF(Period=$A$2,IF(Site=$A$130,IF(Provider=$B204,K))))</f>
        <v>0</v>
      </c>
      <c r="O204" s="37">
        <f t="shared" si="50"/>
        <v>0</v>
      </c>
      <c r="P204" s="44"/>
      <c r="Q204" s="25">
        <f t="array" ref="Q204">SUM(IF(Period=$A$2,IF(Site=$A$130,IF(Provider=$B204,M))))</f>
        <v>0</v>
      </c>
      <c r="R204" s="26">
        <f t="array" ref="R204">SUM(IF(Period=$A$2,IF(Site=$A$130,IF(Provider=$B204,N))))</f>
        <v>0</v>
      </c>
      <c r="S204" s="27" t="e">
        <f t="shared" si="51"/>
        <v>#DIV/0!</v>
      </c>
      <c r="T204" s="27" t="e">
        <f t="shared" si="52"/>
        <v>#DIV/0!</v>
      </c>
      <c r="U204" s="20"/>
      <c r="V204" s="25">
        <f t="array" ref="V204">SUM(IF(Period=$A$2,IF(Site=$A$130,IF(Provider=$B204,P))))</f>
        <v>0</v>
      </c>
      <c r="W204" s="26">
        <f t="array" ref="W204">SUM(IF(Period=$A$2,IF(Site=$A$130,IF(Provider=$B204,Q))))</f>
        <v>0</v>
      </c>
      <c r="X204" s="27">
        <f t="shared" si="57"/>
        <v>0</v>
      </c>
      <c r="Y204" s="27">
        <f t="shared" si="53"/>
        <v>0</v>
      </c>
      <c r="Z204" s="44"/>
      <c r="AA204" s="25">
        <f t="array" ref="AA204">SUM(IF(Period=$A$2,IF(Site=$A$130,IF(Provider=$B204,G))))</f>
        <v>0</v>
      </c>
      <c r="AB204" s="26">
        <f t="array" ref="AB204">SUM(IF(Period=$A$2,IF(Site=$A$130,IF(Provider=$B204,H))))</f>
        <v>0</v>
      </c>
      <c r="AC204" s="27">
        <f t="shared" si="58"/>
        <v>0</v>
      </c>
      <c r="AD204" s="27">
        <f t="shared" si="54"/>
        <v>0</v>
      </c>
      <c r="AE204" s="44"/>
      <c r="AF204" s="20"/>
      <c r="AG204" s="20"/>
      <c r="AH204" s="20"/>
      <c r="AI204" s="20"/>
      <c r="AJ204" s="20"/>
      <c r="AK204" s="20"/>
      <c r="AL204" s="20"/>
      <c r="AM204" s="20"/>
      <c r="AN204" s="20"/>
    </row>
    <row r="205" spans="2:40" hidden="1" outlineLevel="1" x14ac:dyDescent="0.25">
      <c r="B205" s="20" t="s">
        <v>645</v>
      </c>
      <c r="C205" s="44"/>
      <c r="D205" s="25">
        <f t="array" ref="D205">SUM(IF(Period=$A$2,IF(Site=$A$130,IF(Provider=$B205,G))))</f>
        <v>195</v>
      </c>
      <c r="E205" s="26">
        <f t="array" ref="E205">SUM(IF(Period=$A$2,IF(Site=$A$130,IF(Provider=$B205,H))))</f>
        <v>8</v>
      </c>
      <c r="F205" s="27">
        <f t="shared" si="55"/>
        <v>0.36052692396579616</v>
      </c>
      <c r="G205" s="27">
        <f t="shared" si="48"/>
        <v>8.1258464423377433E-2</v>
      </c>
      <c r="H205" s="44"/>
      <c r="I205" s="25">
        <f t="array" ref="I205">SUM(IF(Period=$A$2,IF(Site=$A$130,IF(Provider=$B205,I))))</f>
        <v>262</v>
      </c>
      <c r="J205" s="26">
        <f t="array" ref="J205">SUM(IF(Period=$A$2,IF(Site=$A$130,IF(Provider=$B205,J))))</f>
        <v>9.0152671755725198</v>
      </c>
      <c r="K205" s="27">
        <f t="shared" si="56"/>
        <v>0.30755208333333334</v>
      </c>
      <c r="L205" s="27">
        <f t="shared" si="49"/>
        <v>6.8410229675326562E-2</v>
      </c>
      <c r="M205" s="44"/>
      <c r="N205" s="25">
        <f t="array" ref="N205">SUM(IF(Period=$A$2,IF(Site=$A$130,IF(Provider=$B205,K))))</f>
        <v>8</v>
      </c>
      <c r="O205" s="37">
        <f t="shared" si="50"/>
        <v>3.0534351145038167E-2</v>
      </c>
      <c r="P205" s="44"/>
      <c r="Q205" s="25">
        <f t="array" ref="Q205">SUM(IF(Period=$A$2,IF(Site=$A$130,IF(Provider=$B205,M))))</f>
        <v>0</v>
      </c>
      <c r="R205" s="26">
        <f t="array" ref="R205">SUM(IF(Period=$A$2,IF(Site=$A$130,IF(Provider=$B205,N))))</f>
        <v>0</v>
      </c>
      <c r="S205" s="27" t="e">
        <f t="shared" si="51"/>
        <v>#DIV/0!</v>
      </c>
      <c r="T205" s="27" t="e">
        <f t="shared" si="52"/>
        <v>#DIV/0!</v>
      </c>
      <c r="U205" s="20"/>
      <c r="V205" s="25">
        <f t="array" ref="V205">SUM(IF(Period=$A$2,IF(Site=$A$130,IF(Provider=$B205,P))))</f>
        <v>240</v>
      </c>
      <c r="W205" s="26">
        <f t="array" ref="W205">SUM(IF(Period=$A$2,IF(Site=$A$130,IF(Provider=$B205,Q))))</f>
        <v>15</v>
      </c>
      <c r="X205" s="27">
        <f t="shared" si="57"/>
        <v>0.56390977443609014</v>
      </c>
      <c r="Y205" s="27">
        <f t="shared" si="53"/>
        <v>0.13422318332649788</v>
      </c>
      <c r="Z205" s="44"/>
      <c r="AA205" s="25">
        <f t="array" ref="AA205">SUM(IF(Period=$A$2,IF(Site=$A$130,IF(Provider=$B205,G))))</f>
        <v>195</v>
      </c>
      <c r="AB205" s="26">
        <f t="array" ref="AB205">SUM(IF(Period=$A$2,IF(Site=$A$130,IF(Provider=$B205,H))))</f>
        <v>8</v>
      </c>
      <c r="AC205" s="27">
        <f t="shared" si="58"/>
        <v>0.36052692396579616</v>
      </c>
      <c r="AD205" s="27">
        <f t="shared" si="54"/>
        <v>8.1258464423377433E-2</v>
      </c>
      <c r="AE205" s="44"/>
      <c r="AF205" s="20"/>
      <c r="AG205" s="20"/>
      <c r="AH205" s="20"/>
      <c r="AI205" s="20"/>
      <c r="AJ205" s="20"/>
      <c r="AK205" s="20"/>
      <c r="AL205" s="20"/>
      <c r="AM205" s="20"/>
      <c r="AN205" s="20"/>
    </row>
    <row r="206" spans="2:40" hidden="1" outlineLevel="1" x14ac:dyDescent="0.25">
      <c r="B206" s="20" t="s">
        <v>1011</v>
      </c>
      <c r="C206" s="44"/>
      <c r="D206" s="25">
        <f t="array" ref="D206">SUM(IF(Period=$A$2,IF(Site=$A$130,IF(Provider=$B206,G))))</f>
        <v>0</v>
      </c>
      <c r="E206" s="26">
        <f t="array" ref="E206">SUM(IF(Period=$A$2,IF(Site=$A$130,IF(Provider=$B206,H))))</f>
        <v>0</v>
      </c>
      <c r="F206" s="27">
        <f t="shared" si="55"/>
        <v>0</v>
      </c>
      <c r="G206" s="27">
        <f t="shared" si="48"/>
        <v>0</v>
      </c>
      <c r="H206" s="44"/>
      <c r="I206" s="25">
        <f t="array" ref="I206">SUM(IF(Period=$A$2,IF(Site=$A$130,IF(Provider=$B206,I))))</f>
        <v>0</v>
      </c>
      <c r="J206" s="26">
        <f t="array" ref="J206">SUM(IF(Period=$A$2,IF(Site=$A$130,IF(Provider=$B206,J))))</f>
        <v>0</v>
      </c>
      <c r="K206" s="27">
        <f t="shared" si="56"/>
        <v>0</v>
      </c>
      <c r="L206" s="27">
        <f t="shared" si="49"/>
        <v>0</v>
      </c>
      <c r="M206" s="44"/>
      <c r="N206" s="25">
        <f t="array" ref="N206">SUM(IF(Period=$A$2,IF(Site=$A$130,IF(Provider=$B206,K))))</f>
        <v>0</v>
      </c>
      <c r="O206" s="37">
        <f t="shared" si="50"/>
        <v>0</v>
      </c>
      <c r="P206" s="44"/>
      <c r="Q206" s="25">
        <f t="array" ref="Q206">SUM(IF(Period=$A$2,IF(Site=$A$130,IF(Provider=$B206,M))))</f>
        <v>0</v>
      </c>
      <c r="R206" s="26">
        <f t="array" ref="R206">SUM(IF(Period=$A$2,IF(Site=$A$130,IF(Provider=$B206,N))))</f>
        <v>0</v>
      </c>
      <c r="S206" s="27" t="e">
        <f t="shared" si="51"/>
        <v>#DIV/0!</v>
      </c>
      <c r="T206" s="27" t="e">
        <f t="shared" si="52"/>
        <v>#DIV/0!</v>
      </c>
      <c r="U206" s="20"/>
      <c r="V206" s="25">
        <f t="array" ref="V206">SUM(IF(Period=$A$2,IF(Site=$A$130,IF(Provider=$B206,P))))</f>
        <v>0</v>
      </c>
      <c r="W206" s="26">
        <f t="array" ref="W206">SUM(IF(Period=$A$2,IF(Site=$A$130,IF(Provider=$B206,Q))))</f>
        <v>0</v>
      </c>
      <c r="X206" s="27">
        <f t="shared" si="57"/>
        <v>0</v>
      </c>
      <c r="Y206" s="27">
        <f t="shared" si="53"/>
        <v>0</v>
      </c>
      <c r="Z206" s="44"/>
      <c r="AA206" s="25">
        <f t="array" ref="AA206">SUM(IF(Period=$A$2,IF(Site=$A$130,IF(Provider=$B206,G))))</f>
        <v>0</v>
      </c>
      <c r="AB206" s="26">
        <f t="array" ref="AB206">SUM(IF(Period=$A$2,IF(Site=$A$130,IF(Provider=$B206,H))))</f>
        <v>0</v>
      </c>
      <c r="AC206" s="27">
        <f t="shared" si="58"/>
        <v>0</v>
      </c>
      <c r="AD206" s="27">
        <f t="shared" si="54"/>
        <v>0</v>
      </c>
      <c r="AE206" s="44"/>
      <c r="AF206" s="20"/>
      <c r="AG206" s="20"/>
      <c r="AH206" s="20"/>
      <c r="AI206" s="20"/>
      <c r="AJ206" s="20"/>
      <c r="AK206" s="20"/>
      <c r="AL206" s="20"/>
      <c r="AM206" s="20"/>
      <c r="AN206" s="20"/>
    </row>
    <row r="207" spans="2:40" hidden="1" outlineLevel="1" x14ac:dyDescent="0.25">
      <c r="B207" s="20" t="s">
        <v>1048</v>
      </c>
      <c r="C207" s="44"/>
      <c r="D207" s="25">
        <f t="array" ref="D207">SUM(IF(Period=$A$2,IF(Site=$A$130,IF(Provider=$B207,G))))</f>
        <v>0</v>
      </c>
      <c r="E207" s="26">
        <f t="array" ref="E207">SUM(IF(Period=$A$2,IF(Site=$A$130,IF(Provider=$B207,H))))</f>
        <v>0</v>
      </c>
      <c r="F207" s="27">
        <f t="shared" si="55"/>
        <v>0</v>
      </c>
      <c r="G207" s="27">
        <f t="shared" si="48"/>
        <v>0</v>
      </c>
      <c r="H207" s="44"/>
      <c r="I207" s="25">
        <f t="array" ref="I207">SUM(IF(Period=$A$2,IF(Site=$A$130,IF(Provider=$B207,I))))</f>
        <v>0</v>
      </c>
      <c r="J207" s="26">
        <f t="array" ref="J207">SUM(IF(Period=$A$2,IF(Site=$A$130,IF(Provider=$B207,J))))</f>
        <v>0</v>
      </c>
      <c r="K207" s="27">
        <f t="shared" si="56"/>
        <v>0</v>
      </c>
      <c r="L207" s="27">
        <f t="shared" si="49"/>
        <v>0</v>
      </c>
      <c r="M207" s="44"/>
      <c r="N207" s="25">
        <f t="array" ref="N207">SUM(IF(Period=$A$2,IF(Site=$A$130,IF(Provider=$B207,K))))</f>
        <v>0</v>
      </c>
      <c r="O207" s="37">
        <f t="shared" si="50"/>
        <v>0</v>
      </c>
      <c r="P207" s="44"/>
      <c r="Q207" s="25">
        <f t="array" ref="Q207">SUM(IF(Period=$A$2,IF(Site=$A$130,IF(Provider=$B207,M))))</f>
        <v>0</v>
      </c>
      <c r="R207" s="26">
        <f t="array" ref="R207">SUM(IF(Period=$A$2,IF(Site=$A$130,IF(Provider=$B207,N))))</f>
        <v>0</v>
      </c>
      <c r="S207" s="27" t="e">
        <f t="shared" si="51"/>
        <v>#DIV/0!</v>
      </c>
      <c r="T207" s="27" t="e">
        <f t="shared" si="52"/>
        <v>#DIV/0!</v>
      </c>
      <c r="U207" s="20"/>
      <c r="V207" s="25">
        <f t="array" ref="V207">SUM(IF(Period=$A$2,IF(Site=$A$130,IF(Provider=$B207,P))))</f>
        <v>0</v>
      </c>
      <c r="W207" s="26">
        <f t="array" ref="W207">SUM(IF(Period=$A$2,IF(Site=$A$130,IF(Provider=$B207,Q))))</f>
        <v>0</v>
      </c>
      <c r="X207" s="27">
        <f t="shared" si="57"/>
        <v>0</v>
      </c>
      <c r="Y207" s="27">
        <f t="shared" si="53"/>
        <v>0</v>
      </c>
      <c r="Z207" s="44"/>
      <c r="AA207" s="25">
        <f t="array" ref="AA207">SUM(IF(Period=$A$2,IF(Site=$A$130,IF(Provider=$B207,G))))</f>
        <v>0</v>
      </c>
      <c r="AB207" s="26">
        <f t="array" ref="AB207">SUM(IF(Period=$A$2,IF(Site=$A$130,IF(Provider=$B207,H))))</f>
        <v>0</v>
      </c>
      <c r="AC207" s="27">
        <f t="shared" si="58"/>
        <v>0</v>
      </c>
      <c r="AD207" s="27">
        <f t="shared" si="54"/>
        <v>0</v>
      </c>
      <c r="AE207" s="44"/>
      <c r="AF207" s="20"/>
      <c r="AG207" s="20"/>
      <c r="AH207" s="20"/>
      <c r="AI207" s="20"/>
      <c r="AJ207" s="20"/>
      <c r="AK207" s="20"/>
      <c r="AL207" s="20"/>
      <c r="AM207" s="20"/>
      <c r="AN207" s="20"/>
    </row>
    <row r="208" spans="2:40" hidden="1" outlineLevel="1" x14ac:dyDescent="0.25">
      <c r="B208" s="20" t="s">
        <v>656</v>
      </c>
      <c r="C208" s="44"/>
      <c r="D208" s="25">
        <f t="array" ref="D208">SUM(IF(Period=$A$2,IF(Site=$A$130,IF(Provider=$B208,G))))</f>
        <v>79</v>
      </c>
      <c r="E208" s="26">
        <f t="array" ref="E208">SUM(IF(Period=$A$2,IF(Site=$A$130,IF(Provider=$B208,H))))</f>
        <v>4</v>
      </c>
      <c r="F208" s="27">
        <f t="shared" si="55"/>
        <v>7.3029812803327945E-2</v>
      </c>
      <c r="G208" s="27">
        <f t="shared" si="48"/>
        <v>1.6460047921658505E-2</v>
      </c>
      <c r="H208" s="44"/>
      <c r="I208" s="25">
        <f t="array" ref="I208">SUM(IF(Period=$A$2,IF(Site=$A$130,IF(Provider=$B208,I))))</f>
        <v>185</v>
      </c>
      <c r="J208" s="26">
        <f t="array" ref="J208">SUM(IF(Period=$A$2,IF(Site=$A$130,IF(Provider=$B208,J))))</f>
        <v>4.8486486486486484</v>
      </c>
      <c r="K208" s="27">
        <f t="shared" si="56"/>
        <v>0.11679687499999999</v>
      </c>
      <c r="L208" s="27">
        <f t="shared" si="49"/>
        <v>2.5979668085845856E-2</v>
      </c>
      <c r="M208" s="44"/>
      <c r="N208" s="25">
        <f t="array" ref="N208">SUM(IF(Period=$A$2,IF(Site=$A$130,IF(Provider=$B208,K))))</f>
        <v>0</v>
      </c>
      <c r="O208" s="37">
        <f t="shared" si="50"/>
        <v>0</v>
      </c>
      <c r="P208" s="44"/>
      <c r="Q208" s="25">
        <f t="array" ref="Q208">SUM(IF(Period=$A$2,IF(Site=$A$130,IF(Provider=$B208,M))))</f>
        <v>0</v>
      </c>
      <c r="R208" s="26">
        <f t="array" ref="R208">SUM(IF(Period=$A$2,IF(Site=$A$130,IF(Provider=$B208,N))))</f>
        <v>0</v>
      </c>
      <c r="S208" s="27" t="e">
        <f t="shared" si="51"/>
        <v>#DIV/0!</v>
      </c>
      <c r="T208" s="27" t="e">
        <f t="shared" si="52"/>
        <v>#DIV/0!</v>
      </c>
      <c r="U208" s="20"/>
      <c r="V208" s="25">
        <f t="array" ref="V208">SUM(IF(Period=$A$2,IF(Site=$A$130,IF(Provider=$B208,P))))</f>
        <v>139</v>
      </c>
      <c r="W208" s="26">
        <f t="array" ref="W208">SUM(IF(Period=$A$2,IF(Site=$A$130,IF(Provider=$B208,Q))))</f>
        <v>11</v>
      </c>
      <c r="X208" s="27">
        <f t="shared" si="57"/>
        <v>0.2395050125313283</v>
      </c>
      <c r="Y208" s="27">
        <f t="shared" si="53"/>
        <v>5.7007568696170907E-2</v>
      </c>
      <c r="Z208" s="44"/>
      <c r="AA208" s="25">
        <f t="array" ref="AA208">SUM(IF(Period=$A$2,IF(Site=$A$130,IF(Provider=$B208,G))))</f>
        <v>79</v>
      </c>
      <c r="AB208" s="26">
        <f t="array" ref="AB208">SUM(IF(Period=$A$2,IF(Site=$A$130,IF(Provider=$B208,H))))</f>
        <v>4</v>
      </c>
      <c r="AC208" s="27">
        <f t="shared" si="58"/>
        <v>7.3029812803327945E-2</v>
      </c>
      <c r="AD208" s="27">
        <f t="shared" si="54"/>
        <v>1.6460047921658505E-2</v>
      </c>
      <c r="AE208" s="44"/>
      <c r="AF208" s="20"/>
      <c r="AG208" s="20"/>
      <c r="AH208" s="20"/>
      <c r="AI208" s="20"/>
      <c r="AJ208" s="20"/>
      <c r="AK208" s="20"/>
      <c r="AL208" s="20"/>
      <c r="AM208" s="20"/>
      <c r="AN208" s="20"/>
    </row>
    <row r="209" spans="1:40" hidden="1" outlineLevel="1" x14ac:dyDescent="0.25">
      <c r="B209" s="20" t="s">
        <v>640</v>
      </c>
      <c r="C209" s="44"/>
      <c r="D209" s="25">
        <f t="array" ref="D209">SUM(IF(Period=$A$2,IF(Site=$A$130,IF(Provider=$B209,G))))</f>
        <v>162</v>
      </c>
      <c r="E209" s="26">
        <f t="array" ref="E209">SUM(IF(Period=$A$2,IF(Site=$A$130,IF(Provider=$B209,H))))</f>
        <v>8</v>
      </c>
      <c r="F209" s="27">
        <f t="shared" si="55"/>
        <v>0.29951467529466141</v>
      </c>
      <c r="G209" s="27">
        <f t="shared" si="48"/>
        <v>6.7507031982498175E-2</v>
      </c>
      <c r="H209" s="44"/>
      <c r="I209" s="25">
        <f t="array" ref="I209">SUM(IF(Period=$A$2,IF(Site=$A$130,IF(Provider=$B209,I))))</f>
        <v>295</v>
      </c>
      <c r="J209" s="26">
        <f t="array" ref="J209">SUM(IF(Period=$A$2,IF(Site=$A$130,IF(Provider=$B209,J))))</f>
        <v>8.0169491525423737</v>
      </c>
      <c r="K209" s="27">
        <f t="shared" si="56"/>
        <v>0.30794270833333337</v>
      </c>
      <c r="L209" s="27">
        <f t="shared" si="49"/>
        <v>6.8497118197352796E-2</v>
      </c>
      <c r="M209" s="44"/>
      <c r="N209" s="25">
        <f t="array" ref="N209">SUM(IF(Period=$A$2,IF(Site=$A$130,IF(Provider=$B209,K))))</f>
        <v>6</v>
      </c>
      <c r="O209" s="37">
        <f t="shared" si="50"/>
        <v>2.0338983050847456E-2</v>
      </c>
      <c r="P209" s="44"/>
      <c r="Q209" s="25">
        <f t="array" ref="Q209">SUM(IF(Period=$A$2,IF(Site=$A$130,IF(Provider=$B209,M))))</f>
        <v>0</v>
      </c>
      <c r="R209" s="26">
        <f t="array" ref="R209">SUM(IF(Period=$A$2,IF(Site=$A$130,IF(Provider=$B209,N))))</f>
        <v>0</v>
      </c>
      <c r="S209" s="27" t="e">
        <f t="shared" si="51"/>
        <v>#DIV/0!</v>
      </c>
      <c r="T209" s="27" t="e">
        <f t="shared" si="52"/>
        <v>#DIV/0!</v>
      </c>
      <c r="U209" s="20"/>
      <c r="V209" s="25">
        <f t="array" ref="V209">SUM(IF(Period=$A$2,IF(Site=$A$130,IF(Provider=$B209,P))))</f>
        <v>213</v>
      </c>
      <c r="W209" s="26">
        <f t="array" ref="W209">SUM(IF(Period=$A$2,IF(Site=$A$130,IF(Provider=$B209,Q))))</f>
        <v>24</v>
      </c>
      <c r="X209" s="27">
        <f t="shared" si="57"/>
        <v>0.8007518796992481</v>
      </c>
      <c r="Y209" s="27">
        <f t="shared" si="53"/>
        <v>0.19059692032362699</v>
      </c>
      <c r="Z209" s="44"/>
      <c r="AA209" s="25">
        <f t="array" ref="AA209">SUM(IF(Period=$A$2,IF(Site=$A$130,IF(Provider=$B209,G))))</f>
        <v>162</v>
      </c>
      <c r="AB209" s="26">
        <f t="array" ref="AB209">SUM(IF(Period=$A$2,IF(Site=$A$130,IF(Provider=$B209,H))))</f>
        <v>8</v>
      </c>
      <c r="AC209" s="27">
        <f t="shared" si="58"/>
        <v>0.29951467529466141</v>
      </c>
      <c r="AD209" s="27">
        <f t="shared" si="54"/>
        <v>6.7507031982498175E-2</v>
      </c>
      <c r="AE209" s="44"/>
      <c r="AF209" s="20"/>
      <c r="AG209" s="20"/>
      <c r="AH209" s="20"/>
      <c r="AI209" s="20"/>
      <c r="AJ209" s="20"/>
      <c r="AK209" s="20"/>
      <c r="AL209" s="20"/>
      <c r="AM209" s="20"/>
      <c r="AN209" s="20"/>
    </row>
    <row r="210" spans="1:40" hidden="1" outlineLevel="1" x14ac:dyDescent="0.25">
      <c r="B210" s="20" t="s">
        <v>636</v>
      </c>
      <c r="C210" s="44"/>
      <c r="D210" s="25">
        <f t="array" ref="D210">SUM(IF(Period=$A$2,IF(Site=$A$130,IF(Provider=$B210,G))))</f>
        <v>222</v>
      </c>
      <c r="E210" s="26">
        <f t="array" ref="E210">SUM(IF(Period=$A$2,IF(Site=$A$130,IF(Provider=$B210,H))))</f>
        <v>8</v>
      </c>
      <c r="F210" s="27">
        <f t="shared" si="55"/>
        <v>0.41044603651490641</v>
      </c>
      <c r="G210" s="27">
        <f t="shared" si="48"/>
        <v>9.2509636420460464E-2</v>
      </c>
      <c r="H210" s="44"/>
      <c r="I210" s="25">
        <f t="array" ref="I210">SUM(IF(Period=$A$2,IF(Site=$A$130,IF(Provider=$B210,I))))</f>
        <v>372</v>
      </c>
      <c r="J210" s="26">
        <f t="array" ref="J210">SUM(IF(Period=$A$2,IF(Site=$A$130,IF(Provider=$B210,J))))</f>
        <v>7.806451612903226</v>
      </c>
      <c r="K210" s="27">
        <f t="shared" si="56"/>
        <v>0.37812500000000004</v>
      </c>
      <c r="L210" s="27">
        <f t="shared" si="49"/>
        <v>8.4108089321400653E-2</v>
      </c>
      <c r="M210" s="44"/>
      <c r="N210" s="25">
        <f t="array" ref="N210">SUM(IF(Period=$A$2,IF(Site=$A$130,IF(Provider=$B210,K))))</f>
        <v>33</v>
      </c>
      <c r="O210" s="37">
        <f t="shared" si="50"/>
        <v>8.8709677419354843E-2</v>
      </c>
      <c r="P210" s="44"/>
      <c r="Q210" s="25">
        <f t="array" ref="Q210">SUM(IF(Period=$A$2,IF(Site=$A$130,IF(Provider=$B210,M))))</f>
        <v>0</v>
      </c>
      <c r="R210" s="26">
        <f t="array" ref="R210">SUM(IF(Period=$A$2,IF(Site=$A$130,IF(Provider=$B210,N))))</f>
        <v>0</v>
      </c>
      <c r="S210" s="27" t="e">
        <f t="shared" si="51"/>
        <v>#DIV/0!</v>
      </c>
      <c r="T210" s="27" t="e">
        <f t="shared" si="52"/>
        <v>#DIV/0!</v>
      </c>
      <c r="U210" s="20"/>
      <c r="V210" s="25">
        <f t="array" ref="V210">SUM(IF(Period=$A$2,IF(Site=$A$130,IF(Provider=$B210,P))))</f>
        <v>344</v>
      </c>
      <c r="W210" s="26">
        <f t="array" ref="W210">SUM(IF(Period=$A$2,IF(Site=$A$130,IF(Provider=$B210,Q))))</f>
        <v>16</v>
      </c>
      <c r="X210" s="27">
        <f t="shared" si="57"/>
        <v>0.8621553884711779</v>
      </c>
      <c r="Y210" s="27">
        <f t="shared" si="53"/>
        <v>0.20521233361917901</v>
      </c>
      <c r="Z210" s="44"/>
      <c r="AA210" s="25">
        <f t="array" ref="AA210">SUM(IF(Period=$A$2,IF(Site=$A$130,IF(Provider=$B210,G))))</f>
        <v>222</v>
      </c>
      <c r="AB210" s="26">
        <f t="array" ref="AB210">SUM(IF(Period=$A$2,IF(Site=$A$130,IF(Provider=$B210,H))))</f>
        <v>8</v>
      </c>
      <c r="AC210" s="27">
        <f t="shared" si="58"/>
        <v>0.41044603651490641</v>
      </c>
      <c r="AD210" s="27">
        <f t="shared" si="54"/>
        <v>9.2509636420460464E-2</v>
      </c>
      <c r="AE210" s="44"/>
      <c r="AF210" s="20"/>
      <c r="AG210" s="20"/>
      <c r="AH210" s="20"/>
      <c r="AI210" s="20"/>
      <c r="AJ210" s="20"/>
      <c r="AK210" s="20"/>
      <c r="AL210" s="20"/>
      <c r="AM210" s="20"/>
      <c r="AN210" s="20"/>
    </row>
    <row r="211" spans="1:40" hidden="1" outlineLevel="1" x14ac:dyDescent="0.25">
      <c r="B211" s="20" t="s">
        <v>842</v>
      </c>
      <c r="C211" s="44"/>
      <c r="D211" s="25">
        <f t="array" ref="D211">SUM(IF(Period=$A$2,IF(Site=$A$130,IF(Provider=$B211,G))))</f>
        <v>0</v>
      </c>
      <c r="E211" s="26">
        <f t="array" ref="E211">SUM(IF(Period=$A$2,IF(Site=$A$130,IF(Provider=$B211,H))))</f>
        <v>0</v>
      </c>
      <c r="F211" s="27">
        <f t="shared" si="55"/>
        <v>0</v>
      </c>
      <c r="G211" s="27">
        <f t="shared" si="48"/>
        <v>0</v>
      </c>
      <c r="H211" s="44"/>
      <c r="I211" s="25">
        <f t="array" ref="I211">SUM(IF(Period=$A$2,IF(Site=$A$130,IF(Provider=$B211,I))))</f>
        <v>0</v>
      </c>
      <c r="J211" s="26">
        <f t="array" ref="J211">SUM(IF(Period=$A$2,IF(Site=$A$130,IF(Provider=$B211,J))))</f>
        <v>0</v>
      </c>
      <c r="K211" s="27">
        <f t="shared" si="56"/>
        <v>0</v>
      </c>
      <c r="L211" s="27">
        <f t="shared" si="49"/>
        <v>0</v>
      </c>
      <c r="M211" s="44"/>
      <c r="N211" s="25">
        <f t="array" ref="N211">SUM(IF(Period=$A$2,IF(Site=$A$130,IF(Provider=$B211,K))))</f>
        <v>0</v>
      </c>
      <c r="O211" s="37">
        <f t="shared" si="50"/>
        <v>0</v>
      </c>
      <c r="P211" s="44"/>
      <c r="Q211" s="25">
        <f t="array" ref="Q211">SUM(IF(Period=$A$2,IF(Site=$A$130,IF(Provider=$B211,M))))</f>
        <v>0</v>
      </c>
      <c r="R211" s="26">
        <f t="array" ref="R211">SUM(IF(Period=$A$2,IF(Site=$A$130,IF(Provider=$B211,N))))</f>
        <v>0</v>
      </c>
      <c r="S211" s="27" t="e">
        <f t="shared" si="51"/>
        <v>#DIV/0!</v>
      </c>
      <c r="T211" s="27" t="e">
        <f t="shared" si="52"/>
        <v>#DIV/0!</v>
      </c>
      <c r="U211" s="20"/>
      <c r="V211" s="25">
        <f t="array" ref="V211">SUM(IF(Period=$A$2,IF(Site=$A$130,IF(Provider=$B211,P))))</f>
        <v>0</v>
      </c>
      <c r="W211" s="26">
        <f t="array" ref="W211">SUM(IF(Period=$A$2,IF(Site=$A$130,IF(Provider=$B211,Q))))</f>
        <v>0</v>
      </c>
      <c r="X211" s="27">
        <f t="shared" si="57"/>
        <v>0</v>
      </c>
      <c r="Y211" s="27">
        <f t="shared" si="53"/>
        <v>0</v>
      </c>
      <c r="Z211" s="44"/>
      <c r="AA211" s="25">
        <f t="array" ref="AA211">SUM(IF(Period=$A$2,IF(Site=$A$130,IF(Provider=$B211,G))))</f>
        <v>0</v>
      </c>
      <c r="AB211" s="26">
        <f t="array" ref="AB211">SUM(IF(Period=$A$2,IF(Site=$A$130,IF(Provider=$B211,H))))</f>
        <v>0</v>
      </c>
      <c r="AC211" s="27">
        <f t="shared" si="58"/>
        <v>0</v>
      </c>
      <c r="AD211" s="27">
        <f t="shared" si="54"/>
        <v>0</v>
      </c>
      <c r="AE211" s="44"/>
      <c r="AF211" s="20"/>
      <c r="AG211" s="20"/>
      <c r="AH211" s="20"/>
      <c r="AI211" s="20"/>
      <c r="AJ211" s="20"/>
      <c r="AK211" s="20"/>
      <c r="AL211" s="20"/>
      <c r="AM211" s="20"/>
      <c r="AN211" s="20"/>
    </row>
    <row r="212" spans="1:40" hidden="1" outlineLevel="1" x14ac:dyDescent="0.25">
      <c r="B212" s="20" t="s">
        <v>988</v>
      </c>
      <c r="C212" s="44"/>
      <c r="D212" s="25">
        <f t="array" ref="D212">SUM(IF(Period=$A$2,IF(Site=$A$130,IF(Provider=$B212,G))))</f>
        <v>0</v>
      </c>
      <c r="E212" s="26">
        <f t="array" ref="E212">SUM(IF(Period=$A$2,IF(Site=$A$130,IF(Provider=$B212,H))))</f>
        <v>0</v>
      </c>
      <c r="F212" s="27">
        <f t="shared" si="55"/>
        <v>0</v>
      </c>
      <c r="G212" s="27">
        <f t="shared" si="48"/>
        <v>0</v>
      </c>
      <c r="H212" s="44"/>
      <c r="I212" s="25">
        <f t="array" ref="I212">SUM(IF(Period=$A$2,IF(Site=$A$130,IF(Provider=$B212,I))))</f>
        <v>0</v>
      </c>
      <c r="J212" s="26">
        <f t="array" ref="J212">SUM(IF(Period=$A$2,IF(Site=$A$130,IF(Provider=$B212,J))))</f>
        <v>0</v>
      </c>
      <c r="K212" s="27">
        <f t="shared" si="56"/>
        <v>0</v>
      </c>
      <c r="L212" s="27">
        <f t="shared" si="49"/>
        <v>0</v>
      </c>
      <c r="M212" s="44"/>
      <c r="N212" s="25">
        <f t="array" ref="N212">SUM(IF(Period=$A$2,IF(Site=$A$130,IF(Provider=$B212,K))))</f>
        <v>0</v>
      </c>
      <c r="O212" s="37">
        <f t="shared" si="50"/>
        <v>0</v>
      </c>
      <c r="P212" s="44"/>
      <c r="Q212" s="25">
        <f t="array" ref="Q212">SUM(IF(Period=$A$2,IF(Site=$A$130,IF(Provider=$B212,M))))</f>
        <v>0</v>
      </c>
      <c r="R212" s="26">
        <f t="array" ref="R212">SUM(IF(Period=$A$2,IF(Site=$A$130,IF(Provider=$B212,N))))</f>
        <v>0</v>
      </c>
      <c r="S212" s="27" t="e">
        <f t="shared" si="51"/>
        <v>#DIV/0!</v>
      </c>
      <c r="T212" s="27" t="e">
        <f t="shared" si="52"/>
        <v>#DIV/0!</v>
      </c>
      <c r="U212" s="20"/>
      <c r="V212" s="25">
        <f t="array" ref="V212">SUM(IF(Period=$A$2,IF(Site=$A$130,IF(Provider=$B212,P))))</f>
        <v>0</v>
      </c>
      <c r="W212" s="26">
        <f t="array" ref="W212">SUM(IF(Period=$A$2,IF(Site=$A$130,IF(Provider=$B212,Q))))</f>
        <v>0</v>
      </c>
      <c r="X212" s="27">
        <f t="shared" si="57"/>
        <v>0</v>
      </c>
      <c r="Y212" s="27">
        <f t="shared" si="53"/>
        <v>0</v>
      </c>
      <c r="Z212" s="44"/>
      <c r="AA212" s="25">
        <f t="array" ref="AA212">SUM(IF(Period=$A$2,IF(Site=$A$130,IF(Provider=$B212,G))))</f>
        <v>0</v>
      </c>
      <c r="AB212" s="26">
        <f t="array" ref="AB212">SUM(IF(Period=$A$2,IF(Site=$A$130,IF(Provider=$B212,H))))</f>
        <v>0</v>
      </c>
      <c r="AC212" s="27">
        <f t="shared" si="58"/>
        <v>0</v>
      </c>
      <c r="AD212" s="27">
        <f t="shared" si="54"/>
        <v>0</v>
      </c>
      <c r="AE212" s="44"/>
      <c r="AF212" s="20"/>
      <c r="AG212" s="20"/>
      <c r="AH212" s="20"/>
      <c r="AI212" s="20"/>
      <c r="AJ212" s="20"/>
      <c r="AK212" s="20"/>
      <c r="AL212" s="20"/>
      <c r="AM212" s="20"/>
      <c r="AN212" s="20"/>
    </row>
    <row r="213" spans="1:40" hidden="1" outlineLevel="1" x14ac:dyDescent="0.25">
      <c r="B213" s="20" t="s">
        <v>712</v>
      </c>
      <c r="C213" s="44"/>
      <c r="D213" s="25">
        <f t="array" ref="D213">SUM(IF(Period=$A$2,IF(Site=$A$130,IF(Provider=$B213,G))))</f>
        <v>0</v>
      </c>
      <c r="E213" s="26">
        <f t="array" ref="E213">SUM(IF(Period=$A$2,IF(Site=$A$130,IF(Provider=$B213,H))))</f>
        <v>0</v>
      </c>
      <c r="F213" s="27">
        <f t="shared" si="55"/>
        <v>0</v>
      </c>
      <c r="G213" s="27">
        <f t="shared" si="48"/>
        <v>0</v>
      </c>
      <c r="H213" s="44"/>
      <c r="I213" s="25">
        <f t="array" ref="I213">SUM(IF(Period=$A$2,IF(Site=$A$130,IF(Provider=$B213,I))))</f>
        <v>0</v>
      </c>
      <c r="J213" s="26">
        <f t="array" ref="J213">SUM(IF(Period=$A$2,IF(Site=$A$130,IF(Provider=$B213,J))))</f>
        <v>0</v>
      </c>
      <c r="K213" s="27">
        <f t="shared" si="56"/>
        <v>0</v>
      </c>
      <c r="L213" s="27">
        <f t="shared" si="49"/>
        <v>0</v>
      </c>
      <c r="M213" s="44"/>
      <c r="N213" s="25">
        <f t="array" ref="N213">SUM(IF(Period=$A$2,IF(Site=$A$130,IF(Provider=$B213,K))))</f>
        <v>0</v>
      </c>
      <c r="O213" s="37">
        <f t="shared" si="50"/>
        <v>0</v>
      </c>
      <c r="P213" s="44"/>
      <c r="Q213" s="25">
        <f t="array" ref="Q213">SUM(IF(Period=$A$2,IF(Site=$A$130,IF(Provider=$B213,M))))</f>
        <v>0</v>
      </c>
      <c r="R213" s="26">
        <f t="array" ref="R213">SUM(IF(Period=$A$2,IF(Site=$A$130,IF(Provider=$B213,N))))</f>
        <v>0</v>
      </c>
      <c r="S213" s="27" t="e">
        <f t="shared" si="51"/>
        <v>#DIV/0!</v>
      </c>
      <c r="T213" s="27" t="e">
        <f t="shared" si="52"/>
        <v>#DIV/0!</v>
      </c>
      <c r="U213" s="20"/>
      <c r="V213" s="25">
        <f t="array" ref="V213">SUM(IF(Period=$A$2,IF(Site=$A$130,IF(Provider=$B213,P))))</f>
        <v>0</v>
      </c>
      <c r="W213" s="26">
        <f t="array" ref="W213">SUM(IF(Period=$A$2,IF(Site=$A$130,IF(Provider=$B213,Q))))</f>
        <v>0</v>
      </c>
      <c r="X213" s="27">
        <f t="shared" si="57"/>
        <v>0</v>
      </c>
      <c r="Y213" s="27">
        <f t="shared" si="53"/>
        <v>0</v>
      </c>
      <c r="Z213" s="44"/>
      <c r="AA213" s="25">
        <f t="array" ref="AA213">SUM(IF(Period=$A$2,IF(Site=$A$130,IF(Provider=$B213,G))))</f>
        <v>0</v>
      </c>
      <c r="AB213" s="26">
        <f t="array" ref="AB213">SUM(IF(Period=$A$2,IF(Site=$A$130,IF(Provider=$B213,H))))</f>
        <v>0</v>
      </c>
      <c r="AC213" s="27">
        <f t="shared" si="58"/>
        <v>0</v>
      </c>
      <c r="AD213" s="27">
        <f t="shared" si="54"/>
        <v>0</v>
      </c>
      <c r="AE213" s="44"/>
      <c r="AF213" s="20"/>
      <c r="AG213" s="20"/>
      <c r="AH213" s="20"/>
      <c r="AI213" s="20"/>
      <c r="AJ213" s="20"/>
      <c r="AK213" s="20"/>
      <c r="AL213" s="20"/>
      <c r="AM213" s="20"/>
      <c r="AN213" s="20"/>
    </row>
    <row r="214" spans="1:40" hidden="1" outlineLevel="1" x14ac:dyDescent="0.25">
      <c r="B214" s="20" t="s">
        <v>733</v>
      </c>
      <c r="C214" s="44"/>
      <c r="D214" s="25">
        <f t="array" ref="D214">SUM(IF(Period=$A$2,IF(Site=$A$130,IF(Provider=$B214,G))))</f>
        <v>0</v>
      </c>
      <c r="E214" s="26">
        <f t="array" ref="E214">SUM(IF(Period=$A$2,IF(Site=$A$130,IF(Provider=$B214,H))))</f>
        <v>0</v>
      </c>
      <c r="F214" s="27">
        <f t="shared" si="55"/>
        <v>0</v>
      </c>
      <c r="G214" s="27">
        <f t="shared" si="48"/>
        <v>0</v>
      </c>
      <c r="H214" s="44"/>
      <c r="I214" s="25">
        <f t="array" ref="I214">SUM(IF(Period=$A$2,IF(Site=$A$130,IF(Provider=$B214,I))))</f>
        <v>0</v>
      </c>
      <c r="J214" s="26">
        <f t="array" ref="J214">SUM(IF(Period=$A$2,IF(Site=$A$130,IF(Provider=$B214,J))))</f>
        <v>0</v>
      </c>
      <c r="K214" s="27">
        <f t="shared" si="56"/>
        <v>0</v>
      </c>
      <c r="L214" s="27">
        <f t="shared" si="49"/>
        <v>0</v>
      </c>
      <c r="M214" s="44"/>
      <c r="N214" s="25">
        <f t="array" ref="N214">SUM(IF(Period=$A$2,IF(Site=$A$130,IF(Provider=$B214,K))))</f>
        <v>0</v>
      </c>
      <c r="O214" s="37">
        <f t="shared" si="50"/>
        <v>0</v>
      </c>
      <c r="P214" s="44"/>
      <c r="Q214" s="25">
        <f t="array" ref="Q214">SUM(IF(Period=$A$2,IF(Site=$A$130,IF(Provider=$B214,M))))</f>
        <v>0</v>
      </c>
      <c r="R214" s="26">
        <f t="array" ref="R214">SUM(IF(Period=$A$2,IF(Site=$A$130,IF(Provider=$B214,N))))</f>
        <v>0</v>
      </c>
      <c r="S214" s="27" t="e">
        <f t="shared" si="51"/>
        <v>#DIV/0!</v>
      </c>
      <c r="T214" s="27" t="e">
        <f t="shared" si="52"/>
        <v>#DIV/0!</v>
      </c>
      <c r="U214" s="20"/>
      <c r="V214" s="25">
        <f t="array" ref="V214">SUM(IF(Period=$A$2,IF(Site=$A$130,IF(Provider=$B214,P))))</f>
        <v>0</v>
      </c>
      <c r="W214" s="26">
        <f t="array" ref="W214">SUM(IF(Period=$A$2,IF(Site=$A$130,IF(Provider=$B214,Q))))</f>
        <v>0</v>
      </c>
      <c r="X214" s="27">
        <f t="shared" si="57"/>
        <v>0</v>
      </c>
      <c r="Y214" s="27">
        <f t="shared" si="53"/>
        <v>0</v>
      </c>
      <c r="Z214" s="44"/>
      <c r="AA214" s="25">
        <f t="array" ref="AA214">SUM(IF(Period=$A$2,IF(Site=$A$130,IF(Provider=$B214,G))))</f>
        <v>0</v>
      </c>
      <c r="AB214" s="26">
        <f t="array" ref="AB214">SUM(IF(Period=$A$2,IF(Site=$A$130,IF(Provider=$B214,H))))</f>
        <v>0</v>
      </c>
      <c r="AC214" s="27">
        <f t="shared" si="58"/>
        <v>0</v>
      </c>
      <c r="AD214" s="27">
        <f t="shared" si="54"/>
        <v>0</v>
      </c>
      <c r="AE214" s="44"/>
      <c r="AF214" s="20"/>
      <c r="AG214" s="20"/>
      <c r="AH214" s="20"/>
      <c r="AI214" s="20"/>
      <c r="AJ214" s="20"/>
      <c r="AK214" s="20"/>
      <c r="AL214" s="20"/>
      <c r="AM214" s="20"/>
      <c r="AN214" s="20"/>
    </row>
    <row r="215" spans="1:40" hidden="1" outlineLevel="1" x14ac:dyDescent="0.25">
      <c r="B215" s="20" t="s">
        <v>654</v>
      </c>
      <c r="C215" s="44"/>
      <c r="D215" s="25">
        <f t="array" ref="D215">SUM(IF(Period=$A$2,IF(Site=$A$130,IF(Provider=$B215,G))))</f>
        <v>94</v>
      </c>
      <c r="E215" s="26">
        <f t="array" ref="E215">SUM(IF(Period=$A$2,IF(Site=$A$130,IF(Provider=$B215,H))))</f>
        <v>9</v>
      </c>
      <c r="F215" s="27">
        <f t="shared" si="55"/>
        <v>0.19551652415068177</v>
      </c>
      <c r="G215" s="27">
        <f t="shared" si="48"/>
        <v>4.4067090321908531E-2</v>
      </c>
      <c r="H215" s="44"/>
      <c r="I215" s="25">
        <f t="array" ref="I215">SUM(IF(Period=$A$2,IF(Site=$A$130,IF(Provider=$B215,I))))</f>
        <v>212</v>
      </c>
      <c r="J215" s="26">
        <f t="array" ref="J215">SUM(IF(Period=$A$2,IF(Site=$A$130,IF(Provider=$B215,J))))</f>
        <v>8.2122641509433958</v>
      </c>
      <c r="K215" s="27">
        <f t="shared" si="56"/>
        <v>0.22669270833333333</v>
      </c>
      <c r="L215" s="27">
        <f t="shared" si="49"/>
        <v>5.0424305615894803E-2</v>
      </c>
      <c r="M215" s="44"/>
      <c r="N215" s="25">
        <f t="array" ref="N215">SUM(IF(Period=$A$2,IF(Site=$A$130,IF(Provider=$B215,K))))</f>
        <v>2</v>
      </c>
      <c r="O215" s="37">
        <f t="shared" si="50"/>
        <v>9.433962264150943E-3</v>
      </c>
      <c r="P215" s="44"/>
      <c r="Q215" s="25">
        <f t="array" ref="Q215">SUM(IF(Period=$A$2,IF(Site=$A$130,IF(Provider=$B215,M))))</f>
        <v>0</v>
      </c>
      <c r="R215" s="26">
        <f t="array" ref="R215">SUM(IF(Period=$A$2,IF(Site=$A$130,IF(Provider=$B215,N))))</f>
        <v>0</v>
      </c>
      <c r="S215" s="27" t="e">
        <f t="shared" si="51"/>
        <v>#DIV/0!</v>
      </c>
      <c r="T215" s="27" t="e">
        <f t="shared" si="52"/>
        <v>#DIV/0!</v>
      </c>
      <c r="U215" s="20"/>
      <c r="V215" s="25">
        <f t="array" ref="V215">SUM(IF(Period=$A$2,IF(Site=$A$130,IF(Provider=$B215,P))))</f>
        <v>163</v>
      </c>
      <c r="W215" s="26">
        <f t="array" ref="W215">SUM(IF(Period=$A$2,IF(Site=$A$130,IF(Provider=$B215,Q))))</f>
        <v>30</v>
      </c>
      <c r="X215" s="27">
        <f t="shared" si="57"/>
        <v>0.76597744360902253</v>
      </c>
      <c r="Y215" s="27">
        <f t="shared" si="53"/>
        <v>0.18231982401849298</v>
      </c>
      <c r="Z215" s="44"/>
      <c r="AA215" s="25">
        <f t="array" ref="AA215">SUM(IF(Period=$A$2,IF(Site=$A$130,IF(Provider=$B215,G))))</f>
        <v>94</v>
      </c>
      <c r="AB215" s="26">
        <f t="array" ref="AB215">SUM(IF(Period=$A$2,IF(Site=$A$130,IF(Provider=$B215,H))))</f>
        <v>9</v>
      </c>
      <c r="AC215" s="27">
        <f t="shared" si="58"/>
        <v>0.19551652415068177</v>
      </c>
      <c r="AD215" s="27">
        <f t="shared" si="54"/>
        <v>4.4067090321908531E-2</v>
      </c>
      <c r="AE215" s="44"/>
      <c r="AF215" s="20"/>
      <c r="AG215" s="20"/>
      <c r="AH215" s="20"/>
      <c r="AI215" s="20"/>
      <c r="AJ215" s="20"/>
      <c r="AK215" s="20"/>
      <c r="AL215" s="20"/>
      <c r="AM215" s="20"/>
      <c r="AN215" s="20"/>
    </row>
    <row r="216" spans="1:40" hidden="1" outlineLevel="1" x14ac:dyDescent="0.25">
      <c r="B216" s="20" t="s">
        <v>649</v>
      </c>
      <c r="C216" s="44"/>
      <c r="D216" s="25">
        <f t="array" ref="D216">SUM(IF(Period=$A$2,IF(Site=$A$130,IF(Provider=$B216,G))))</f>
        <v>147</v>
      </c>
      <c r="E216" s="26">
        <f t="array" ref="E216">SUM(IF(Period=$A$2,IF(Site=$A$130,IF(Provider=$B216,H))))</f>
        <v>11</v>
      </c>
      <c r="F216" s="27">
        <f t="shared" si="55"/>
        <v>0.37370002311070027</v>
      </c>
      <c r="G216" s="27">
        <f t="shared" si="48"/>
        <v>8.4227523700385457E-2</v>
      </c>
      <c r="H216" s="44"/>
      <c r="I216" s="25">
        <f t="array" ref="I216">SUM(IF(Period=$A$2,IF(Site=$A$130,IF(Provider=$B216,I))))</f>
        <v>238</v>
      </c>
      <c r="J216" s="26">
        <f t="array" ref="J216">SUM(IF(Period=$A$2,IF(Site=$A$130,IF(Provider=$B216,J))))</f>
        <v>10.184873949579831</v>
      </c>
      <c r="K216" s="27">
        <f t="shared" si="56"/>
        <v>0.31562499999999999</v>
      </c>
      <c r="L216" s="27">
        <f t="shared" si="49"/>
        <v>7.0205925797202182E-2</v>
      </c>
      <c r="M216" s="44"/>
      <c r="N216" s="25">
        <f t="array" ref="N216">SUM(IF(Period=$A$2,IF(Site=$A$130,IF(Provider=$B216,K))))</f>
        <v>8</v>
      </c>
      <c r="O216" s="37">
        <f t="shared" si="50"/>
        <v>3.3613445378151259E-2</v>
      </c>
      <c r="P216" s="44"/>
      <c r="Q216" s="25">
        <f t="array" ref="Q216">SUM(IF(Period=$A$2,IF(Site=$A$130,IF(Provider=$B216,M))))</f>
        <v>0</v>
      </c>
      <c r="R216" s="26">
        <f t="array" ref="R216">SUM(IF(Period=$A$2,IF(Site=$A$130,IF(Provider=$B216,N))))</f>
        <v>0</v>
      </c>
      <c r="S216" s="27" t="e">
        <f t="shared" si="51"/>
        <v>#DIV/0!</v>
      </c>
      <c r="T216" s="27" t="e">
        <f t="shared" si="52"/>
        <v>#DIV/0!</v>
      </c>
      <c r="U216" s="20"/>
      <c r="V216" s="25">
        <f t="array" ref="V216">SUM(IF(Period=$A$2,IF(Site=$A$130,IF(Provider=$B216,P))))</f>
        <v>215</v>
      </c>
      <c r="W216" s="26">
        <f t="array" ref="W216">SUM(IF(Period=$A$2,IF(Site=$A$130,IF(Provider=$B216,Q))))</f>
        <v>24</v>
      </c>
      <c r="X216" s="27">
        <f t="shared" si="57"/>
        <v>0.80827067669172936</v>
      </c>
      <c r="Y216" s="27">
        <f t="shared" si="53"/>
        <v>0.1923865627679803</v>
      </c>
      <c r="Z216" s="44"/>
      <c r="AA216" s="25">
        <f t="array" ref="AA216">SUM(IF(Period=$A$2,IF(Site=$A$130,IF(Provider=$B216,G))))</f>
        <v>147</v>
      </c>
      <c r="AB216" s="26">
        <f t="array" ref="AB216">SUM(IF(Period=$A$2,IF(Site=$A$130,IF(Provider=$B216,H))))</f>
        <v>11</v>
      </c>
      <c r="AC216" s="27">
        <f t="shared" si="58"/>
        <v>0.37370002311070027</v>
      </c>
      <c r="AD216" s="27">
        <f t="shared" si="54"/>
        <v>8.4227523700385457E-2</v>
      </c>
      <c r="AE216" s="44"/>
      <c r="AF216" s="20"/>
      <c r="AG216" s="20"/>
      <c r="AH216" s="20"/>
      <c r="AI216" s="20"/>
      <c r="AJ216" s="20"/>
      <c r="AK216" s="20"/>
      <c r="AL216" s="20"/>
      <c r="AM216" s="20"/>
      <c r="AN216" s="20"/>
    </row>
    <row r="217" spans="1:40" hidden="1" outlineLevel="1" x14ac:dyDescent="0.25">
      <c r="B217" s="20" t="s">
        <v>947</v>
      </c>
      <c r="C217" s="44"/>
      <c r="D217" s="25">
        <f t="array" ref="D217">SUM(IF(Period=$A$2,IF(Site=$A$130,IF(Provider=$B217,G))))</f>
        <v>0</v>
      </c>
      <c r="E217" s="26">
        <f t="array" ref="E217">SUM(IF(Period=$A$2,IF(Site=$A$130,IF(Provider=$B217,H))))</f>
        <v>0</v>
      </c>
      <c r="F217" s="27">
        <f t="shared" si="55"/>
        <v>0</v>
      </c>
      <c r="G217" s="27">
        <f t="shared" si="48"/>
        <v>0</v>
      </c>
      <c r="H217" s="44"/>
      <c r="I217" s="25">
        <f t="array" ref="I217">SUM(IF(Period=$A$2,IF(Site=$A$130,IF(Provider=$B217,I))))</f>
        <v>0</v>
      </c>
      <c r="J217" s="26">
        <f t="array" ref="J217">SUM(IF(Period=$A$2,IF(Site=$A$130,IF(Provider=$B217,J))))</f>
        <v>0</v>
      </c>
      <c r="K217" s="27">
        <f t="shared" si="56"/>
        <v>0</v>
      </c>
      <c r="L217" s="27">
        <f t="shared" si="49"/>
        <v>0</v>
      </c>
      <c r="M217" s="44"/>
      <c r="N217" s="25">
        <f t="array" ref="N217">SUM(IF(Period=$A$2,IF(Site=$A$130,IF(Provider=$B217,K))))</f>
        <v>0</v>
      </c>
      <c r="O217" s="37">
        <f t="shared" si="50"/>
        <v>0</v>
      </c>
      <c r="P217" s="44"/>
      <c r="Q217" s="25">
        <f t="array" ref="Q217">SUM(IF(Period=$A$2,IF(Site=$A$130,IF(Provider=$B217,M))))</f>
        <v>0</v>
      </c>
      <c r="R217" s="26">
        <f t="array" ref="R217">SUM(IF(Period=$A$2,IF(Site=$A$130,IF(Provider=$B217,N))))</f>
        <v>0</v>
      </c>
      <c r="S217" s="27" t="e">
        <f t="shared" si="51"/>
        <v>#DIV/0!</v>
      </c>
      <c r="T217" s="27" t="e">
        <f t="shared" si="52"/>
        <v>#DIV/0!</v>
      </c>
      <c r="U217" s="20"/>
      <c r="V217" s="25">
        <f t="array" ref="V217">SUM(IF(Period=$A$2,IF(Site=$A$130,IF(Provider=$B217,P))))</f>
        <v>0</v>
      </c>
      <c r="W217" s="26">
        <f t="array" ref="W217">SUM(IF(Period=$A$2,IF(Site=$A$130,IF(Provider=$B217,Q))))</f>
        <v>0</v>
      </c>
      <c r="X217" s="27">
        <f t="shared" si="57"/>
        <v>0</v>
      </c>
      <c r="Y217" s="27">
        <f t="shared" si="53"/>
        <v>0</v>
      </c>
      <c r="Z217" s="44"/>
      <c r="AA217" s="25">
        <f t="array" ref="AA217">SUM(IF(Period=$A$2,IF(Site=$A$130,IF(Provider=$B217,G))))</f>
        <v>0</v>
      </c>
      <c r="AB217" s="26">
        <f t="array" ref="AB217">SUM(IF(Period=$A$2,IF(Site=$A$130,IF(Provider=$B217,H))))</f>
        <v>0</v>
      </c>
      <c r="AC217" s="27">
        <f t="shared" si="58"/>
        <v>0</v>
      </c>
      <c r="AD217" s="27">
        <f t="shared" si="54"/>
        <v>0</v>
      </c>
      <c r="AE217" s="44"/>
      <c r="AF217" s="20"/>
      <c r="AG217" s="20"/>
      <c r="AH217" s="20"/>
      <c r="AI217" s="20"/>
      <c r="AJ217" s="20"/>
      <c r="AK217" s="20"/>
      <c r="AL217" s="20"/>
      <c r="AM217" s="20"/>
      <c r="AN217" s="20"/>
    </row>
    <row r="218" spans="1:40" hidden="1" outlineLevel="1" x14ac:dyDescent="0.25">
      <c r="B218" s="20" t="s">
        <v>670</v>
      </c>
      <c r="C218" s="44"/>
      <c r="D218" s="25">
        <f t="array" ref="D218">SUM(IF(Period=$A$2,IF(Site=$A$130,IF(Provider=$B218,G))))</f>
        <v>1</v>
      </c>
      <c r="E218" s="26">
        <f t="array" ref="E218">SUM(IF(Period=$A$2,IF(Site=$A$130,IF(Provider=$B218,H))))</f>
        <v>19</v>
      </c>
      <c r="F218" s="27">
        <f t="shared" si="55"/>
        <v>4.3910330483013637E-3</v>
      </c>
      <c r="G218" s="27">
        <f t="shared" si="48"/>
        <v>9.8968642566934053E-4</v>
      </c>
      <c r="H218" s="44"/>
      <c r="I218" s="25">
        <f t="array" ref="I218">SUM(IF(Period=$A$2,IF(Site=$A$130,IF(Provider=$B218,I))))</f>
        <v>1</v>
      </c>
      <c r="J218" s="26">
        <f t="array" ref="J218">SUM(IF(Period=$A$2,IF(Site=$A$130,IF(Provider=$B218,J))))</f>
        <v>28</v>
      </c>
      <c r="K218" s="27">
        <f t="shared" si="56"/>
        <v>3.6458333333333334E-3</v>
      </c>
      <c r="L218" s="27">
        <f t="shared" si="49"/>
        <v>8.1095953891157637E-4</v>
      </c>
      <c r="M218" s="44"/>
      <c r="N218" s="25">
        <f t="array" ref="N218">SUM(IF(Period=$A$2,IF(Site=$A$130,IF(Provider=$B218,K))))</f>
        <v>0</v>
      </c>
      <c r="O218" s="37">
        <f t="shared" si="50"/>
        <v>0</v>
      </c>
      <c r="P218" s="44"/>
      <c r="Q218" s="25">
        <f t="array" ref="Q218">SUM(IF(Period=$A$2,IF(Site=$A$130,IF(Provider=$B218,M))))</f>
        <v>0</v>
      </c>
      <c r="R218" s="26">
        <f t="array" ref="R218">SUM(IF(Period=$A$2,IF(Site=$A$130,IF(Provider=$B218,N))))</f>
        <v>0</v>
      </c>
      <c r="S218" s="27" t="e">
        <f t="shared" si="51"/>
        <v>#DIV/0!</v>
      </c>
      <c r="T218" s="27" t="e">
        <f t="shared" si="52"/>
        <v>#DIV/0!</v>
      </c>
      <c r="U218" s="20"/>
      <c r="V218" s="25">
        <f t="array" ref="V218">SUM(IF(Period=$A$2,IF(Site=$A$130,IF(Provider=$B218,P))))</f>
        <v>1</v>
      </c>
      <c r="W218" s="26">
        <f t="array" ref="W218">SUM(IF(Period=$A$2,IF(Site=$A$130,IF(Provider=$B218,Q))))</f>
        <v>29</v>
      </c>
      <c r="X218" s="27">
        <f t="shared" si="57"/>
        <v>4.5426065162907266E-3</v>
      </c>
      <c r="Y218" s="27">
        <f t="shared" si="53"/>
        <v>1.0812423101301219E-3</v>
      </c>
      <c r="Z218" s="44"/>
      <c r="AA218" s="25">
        <f t="array" ref="AA218">SUM(IF(Period=$A$2,IF(Site=$A$130,IF(Provider=$B218,G))))</f>
        <v>1</v>
      </c>
      <c r="AB218" s="26">
        <f t="array" ref="AB218">SUM(IF(Period=$A$2,IF(Site=$A$130,IF(Provider=$B218,H))))</f>
        <v>19</v>
      </c>
      <c r="AC218" s="27">
        <f t="shared" si="58"/>
        <v>4.3910330483013637E-3</v>
      </c>
      <c r="AD218" s="27">
        <f t="shared" si="54"/>
        <v>9.8968642566934053E-4</v>
      </c>
      <c r="AE218" s="44"/>
      <c r="AF218" s="20"/>
      <c r="AG218" s="20"/>
      <c r="AH218" s="20"/>
      <c r="AI218" s="20"/>
      <c r="AJ218" s="20"/>
      <c r="AK218" s="20"/>
      <c r="AL218" s="20"/>
      <c r="AM218" s="20"/>
      <c r="AN218" s="20"/>
    </row>
    <row r="219" spans="1:40" collapsed="1" x14ac:dyDescent="0.25">
      <c r="B219" s="28" t="s">
        <v>1142</v>
      </c>
      <c r="D219" s="30">
        <f>SUM(D131:D218)</f>
        <v>4327</v>
      </c>
      <c r="E219" s="31">
        <f>SUM(F131:F218)</f>
        <v>8.2283337185116707</v>
      </c>
      <c r="F219" s="29"/>
      <c r="G219" s="29"/>
      <c r="I219" s="30">
        <f>SUM(I131:I218)</f>
        <v>7680</v>
      </c>
      <c r="J219" s="31">
        <f>SUM(K131:K218)</f>
        <v>8.2153645833333329</v>
      </c>
      <c r="K219" s="29"/>
      <c r="L219" s="29"/>
      <c r="N219" s="30">
        <f>SUM(N131:N218)</f>
        <v>204</v>
      </c>
      <c r="O219" s="38">
        <f t="shared" si="50"/>
        <v>2.6562499999999999E-2</v>
      </c>
      <c r="Q219" s="30">
        <f>SUM(Q131:Q218)</f>
        <v>0</v>
      </c>
      <c r="R219" s="31">
        <f>IF(ISERROR(SUM(S131:S218)),0,SUM(S131:S218))</f>
        <v>0</v>
      </c>
      <c r="S219" s="29"/>
      <c r="T219" s="29"/>
      <c r="V219" s="30">
        <f>SUM(V131:V218)</f>
        <v>6384</v>
      </c>
      <c r="W219" s="31">
        <f>SUM(X131:X218)</f>
        <v>19.025532581453632</v>
      </c>
      <c r="X219" s="29"/>
      <c r="Y219" s="29"/>
      <c r="AA219" s="30">
        <f>SUM(AA131:AA218)</f>
        <v>4327</v>
      </c>
      <c r="AB219" s="31">
        <f>SUM(AC131:AC218)</f>
        <v>8.2283337185116707</v>
      </c>
      <c r="AC219" s="29"/>
      <c r="AD219" s="29"/>
    </row>
    <row r="220" spans="1:40" x14ac:dyDescent="0.25">
      <c r="O220" s="39"/>
    </row>
    <row r="221" spans="1:40" x14ac:dyDescent="0.25">
      <c r="A221" s="19" t="s">
        <v>155</v>
      </c>
      <c r="O221" s="39"/>
    </row>
    <row r="222" spans="1:40" hidden="1" outlineLevel="1" x14ac:dyDescent="0.25">
      <c r="B222" s="20" t="s">
        <v>596</v>
      </c>
      <c r="C222" s="44"/>
      <c r="D222" s="25">
        <f t="array" ref="D222">SUM(IF(Period=$A$2,IF(Site=$A$221,IF(Provider=$B222,G))))</f>
        <v>0</v>
      </c>
      <c r="E222" s="26">
        <f t="array" ref="E222">SUM(IF(Period=$A$2,IF(Site=$A$221,IF(Provider=$B222,H))))</f>
        <v>0</v>
      </c>
      <c r="F222" s="27">
        <f>E222*(D222/D$243)</f>
        <v>0</v>
      </c>
      <c r="G222" s="27">
        <f t="shared" ref="G222:G242" si="59">E222*(D222/D$891)</f>
        <v>0</v>
      </c>
      <c r="H222" s="44"/>
      <c r="I222" s="25">
        <f t="array" ref="I222">SUM(IF(Period=$A$2,IF(Site=$A$221,IF(Provider=$B222,I))))</f>
        <v>0</v>
      </c>
      <c r="J222" s="26">
        <f t="array" ref="J222">SUM(IF(Period=$A$2,IF(Site=$A$221,IF(Provider=$B222,J))))</f>
        <v>0</v>
      </c>
      <c r="K222" s="27">
        <f>J222*(I222/I$243)</f>
        <v>0</v>
      </c>
      <c r="L222" s="27">
        <f t="shared" ref="L222:L242" si="60">J222*(I222/I$891)</f>
        <v>0</v>
      </c>
      <c r="M222" s="44"/>
      <c r="N222" s="25">
        <f t="array" ref="N222">SUM(IF(Period=$A$2,IF(Site=$A$221,IF(Provider=$B222,K))))</f>
        <v>0</v>
      </c>
      <c r="O222" s="37">
        <f t="shared" ref="O222:O243" si="61">IF(ISERROR(N222/I222),0,N222/I222)</f>
        <v>0</v>
      </c>
      <c r="P222" s="44"/>
      <c r="Q222" s="25">
        <f t="array" ref="Q222">SUM(IF(Period=$A$2,IF(Site=$A$221,IF(Provider=$B222,M))))</f>
        <v>0</v>
      </c>
      <c r="R222" s="26">
        <f t="array" ref="R222">SUM(IF(Period=$A$2,IF(Site=$A$221,IF(Provider=$B222,N))))</f>
        <v>0</v>
      </c>
      <c r="S222" s="27" t="e">
        <f t="shared" ref="S222:S242" si="62">R222*(Q222/Q$243)</f>
        <v>#DIV/0!</v>
      </c>
      <c r="T222" s="27" t="e">
        <f t="shared" ref="T222:T242" si="63">R222*(Q222/Q$891)</f>
        <v>#DIV/0!</v>
      </c>
      <c r="U222" s="20"/>
      <c r="V222" s="25">
        <f t="array" ref="V222">SUM(IF(Period=$A$2,IF(Site=$A$221,IF(Provider=$B222,P))))</f>
        <v>0</v>
      </c>
      <c r="W222" s="26">
        <f t="array" ref="W222">SUM(IF(Period=$A$2,IF(Site=$A$221,IF(Provider=$B222,Q))))</f>
        <v>0</v>
      </c>
      <c r="X222" s="27">
        <f>W222*(V222/V$243)</f>
        <v>0</v>
      </c>
      <c r="Y222" s="27">
        <f t="shared" ref="Y222:Y242" si="64">W222*(V222/V$891)</f>
        <v>0</v>
      </c>
      <c r="Z222" s="44"/>
      <c r="AA222" s="25">
        <f t="array" ref="AA222">SUM(IF(Period=$A$2,IF(Site=$A$221,IF(Provider=$B222,G))))</f>
        <v>0</v>
      </c>
      <c r="AB222" s="26">
        <f t="array" ref="AB222">SUM(IF(Period=$A$2,IF(Site=$A$221,IF(Provider=$B222,H))))</f>
        <v>0</v>
      </c>
      <c r="AC222" s="27">
        <f>AB222*(AA222/AA$243)</f>
        <v>0</v>
      </c>
      <c r="AD222" s="27">
        <f t="shared" ref="AD222:AD242" si="65">AB222*(AA222/AA$891)</f>
        <v>0</v>
      </c>
      <c r="AE222" s="44"/>
      <c r="AF222" s="20"/>
      <c r="AG222" s="20"/>
      <c r="AH222" s="20"/>
      <c r="AI222" s="20"/>
      <c r="AJ222" s="20"/>
      <c r="AK222" s="20"/>
      <c r="AL222" s="20"/>
      <c r="AM222" s="20"/>
      <c r="AN222" s="20"/>
    </row>
    <row r="223" spans="1:40" hidden="1" outlineLevel="1" x14ac:dyDescent="0.25">
      <c r="B223" s="20" t="s">
        <v>633</v>
      </c>
      <c r="C223" s="44"/>
      <c r="D223" s="25">
        <f t="array" ref="D223">SUM(IF(Period=$A$2,IF(Site=$A$221,IF(Provider=$B223,G))))</f>
        <v>0</v>
      </c>
      <c r="E223" s="26">
        <f t="array" ref="E223">SUM(IF(Period=$A$2,IF(Site=$A$221,IF(Provider=$B223,H))))</f>
        <v>0</v>
      </c>
      <c r="F223" s="27">
        <f t="shared" ref="F223:F242" si="66">E223*(D223/D$243)</f>
        <v>0</v>
      </c>
      <c r="G223" s="27">
        <f t="shared" si="59"/>
        <v>0</v>
      </c>
      <c r="H223" s="44"/>
      <c r="I223" s="25">
        <f t="array" ref="I223">SUM(IF(Period=$A$2,IF(Site=$A$221,IF(Provider=$B223,I))))</f>
        <v>0</v>
      </c>
      <c r="J223" s="26">
        <f t="array" ref="J223">SUM(IF(Period=$A$2,IF(Site=$A$221,IF(Provider=$B223,J))))</f>
        <v>0</v>
      </c>
      <c r="K223" s="27">
        <f t="shared" ref="K223:K242" si="67">J223*(I223/I$243)</f>
        <v>0</v>
      </c>
      <c r="L223" s="27">
        <f t="shared" si="60"/>
        <v>0</v>
      </c>
      <c r="M223" s="44"/>
      <c r="N223" s="25">
        <f t="array" ref="N223">SUM(IF(Period=$A$2,IF(Site=$A$221,IF(Provider=$B223,K))))</f>
        <v>0</v>
      </c>
      <c r="O223" s="37">
        <f t="shared" si="61"/>
        <v>0</v>
      </c>
      <c r="P223" s="44"/>
      <c r="Q223" s="25">
        <f t="array" ref="Q223">SUM(IF(Period=$A$2,IF(Site=$A$221,IF(Provider=$B223,M))))</f>
        <v>0</v>
      </c>
      <c r="R223" s="26">
        <f t="array" ref="R223">SUM(IF(Period=$A$2,IF(Site=$A$221,IF(Provider=$B223,N))))</f>
        <v>0</v>
      </c>
      <c r="S223" s="27" t="e">
        <f t="shared" si="62"/>
        <v>#DIV/0!</v>
      </c>
      <c r="T223" s="27" t="e">
        <f t="shared" si="63"/>
        <v>#DIV/0!</v>
      </c>
      <c r="U223" s="20"/>
      <c r="V223" s="25">
        <f t="array" ref="V223">SUM(IF(Period=$A$2,IF(Site=$A$221,IF(Provider=$B223,P))))</f>
        <v>0</v>
      </c>
      <c r="W223" s="26">
        <f t="array" ref="W223">SUM(IF(Period=$A$2,IF(Site=$A$221,IF(Provider=$B223,Q))))</f>
        <v>0</v>
      </c>
      <c r="X223" s="27">
        <f t="shared" ref="X223:X242" si="68">W223*(V223/V$243)</f>
        <v>0</v>
      </c>
      <c r="Y223" s="27">
        <f t="shared" si="64"/>
        <v>0</v>
      </c>
      <c r="Z223" s="44"/>
      <c r="AA223" s="25">
        <f t="array" ref="AA223">SUM(IF(Period=$A$2,IF(Site=$A$221,IF(Provider=$B223,G))))</f>
        <v>0</v>
      </c>
      <c r="AB223" s="26">
        <f t="array" ref="AB223">SUM(IF(Period=$A$2,IF(Site=$A$221,IF(Provider=$B223,H))))</f>
        <v>0</v>
      </c>
      <c r="AC223" s="27">
        <f t="shared" ref="AC223:AC242" si="69">AB223*(AA223/AA$243)</f>
        <v>0</v>
      </c>
      <c r="AD223" s="27">
        <f t="shared" si="65"/>
        <v>0</v>
      </c>
      <c r="AE223" s="44"/>
      <c r="AF223" s="20"/>
      <c r="AG223" s="20"/>
      <c r="AH223" s="20"/>
      <c r="AI223" s="20"/>
      <c r="AJ223" s="20"/>
      <c r="AK223" s="20"/>
      <c r="AL223" s="20"/>
      <c r="AM223" s="20"/>
      <c r="AN223" s="20"/>
    </row>
    <row r="224" spans="1:40" hidden="1" outlineLevel="1" x14ac:dyDescent="0.25">
      <c r="B224" s="20" t="s">
        <v>946</v>
      </c>
      <c r="C224" s="44"/>
      <c r="D224" s="25">
        <f t="array" ref="D224">SUM(IF(Period=$A$2,IF(Site=$A$221,IF(Provider=$B224,G))))</f>
        <v>0</v>
      </c>
      <c r="E224" s="26">
        <f t="array" ref="E224">SUM(IF(Period=$A$2,IF(Site=$A$221,IF(Provider=$B224,H))))</f>
        <v>0</v>
      </c>
      <c r="F224" s="27">
        <f t="shared" si="66"/>
        <v>0</v>
      </c>
      <c r="G224" s="27">
        <f t="shared" si="59"/>
        <v>0</v>
      </c>
      <c r="H224" s="44"/>
      <c r="I224" s="25">
        <f t="array" ref="I224">SUM(IF(Period=$A$2,IF(Site=$A$221,IF(Provider=$B224,I))))</f>
        <v>0</v>
      </c>
      <c r="J224" s="26">
        <f t="array" ref="J224">SUM(IF(Period=$A$2,IF(Site=$A$221,IF(Provider=$B224,J))))</f>
        <v>0</v>
      </c>
      <c r="K224" s="27">
        <f t="shared" si="67"/>
        <v>0</v>
      </c>
      <c r="L224" s="27">
        <f t="shared" si="60"/>
        <v>0</v>
      </c>
      <c r="M224" s="44"/>
      <c r="N224" s="25">
        <f t="array" ref="N224">SUM(IF(Period=$A$2,IF(Site=$A$221,IF(Provider=$B224,K))))</f>
        <v>0</v>
      </c>
      <c r="O224" s="37">
        <f t="shared" si="61"/>
        <v>0</v>
      </c>
      <c r="P224" s="44"/>
      <c r="Q224" s="25">
        <f t="array" ref="Q224">SUM(IF(Period=$A$2,IF(Site=$A$221,IF(Provider=$B224,M))))</f>
        <v>0</v>
      </c>
      <c r="R224" s="26">
        <f t="array" ref="R224">SUM(IF(Period=$A$2,IF(Site=$A$221,IF(Provider=$B224,N))))</f>
        <v>0</v>
      </c>
      <c r="S224" s="27" t="e">
        <f t="shared" si="62"/>
        <v>#DIV/0!</v>
      </c>
      <c r="T224" s="27" t="e">
        <f t="shared" si="63"/>
        <v>#DIV/0!</v>
      </c>
      <c r="U224" s="20"/>
      <c r="V224" s="25">
        <f t="array" ref="V224">SUM(IF(Period=$A$2,IF(Site=$A$221,IF(Provider=$B224,P))))</f>
        <v>0</v>
      </c>
      <c r="W224" s="26">
        <f t="array" ref="W224">SUM(IF(Period=$A$2,IF(Site=$A$221,IF(Provider=$B224,Q))))</f>
        <v>0</v>
      </c>
      <c r="X224" s="27">
        <f t="shared" si="68"/>
        <v>0</v>
      </c>
      <c r="Y224" s="27">
        <f t="shared" si="64"/>
        <v>0</v>
      </c>
      <c r="Z224" s="44"/>
      <c r="AA224" s="25">
        <f t="array" ref="AA224">SUM(IF(Period=$A$2,IF(Site=$A$221,IF(Provider=$B224,G))))</f>
        <v>0</v>
      </c>
      <c r="AB224" s="26">
        <f t="array" ref="AB224">SUM(IF(Period=$A$2,IF(Site=$A$221,IF(Provider=$B224,H))))</f>
        <v>0</v>
      </c>
      <c r="AC224" s="27">
        <f t="shared" si="69"/>
        <v>0</v>
      </c>
      <c r="AD224" s="27">
        <f t="shared" si="65"/>
        <v>0</v>
      </c>
      <c r="AE224" s="44"/>
      <c r="AF224" s="20"/>
      <c r="AG224" s="20"/>
      <c r="AH224" s="20"/>
      <c r="AI224" s="20"/>
      <c r="AJ224" s="20"/>
      <c r="AK224" s="20"/>
      <c r="AL224" s="20"/>
      <c r="AM224" s="20"/>
      <c r="AN224" s="20"/>
    </row>
    <row r="225" spans="2:40" hidden="1" outlineLevel="1" x14ac:dyDescent="0.25">
      <c r="B225" s="20" t="s">
        <v>908</v>
      </c>
      <c r="C225" s="44"/>
      <c r="D225" s="25">
        <f t="array" ref="D225">SUM(IF(Period=$A$2,IF(Site=$A$221,IF(Provider=$B225,G))))</f>
        <v>0</v>
      </c>
      <c r="E225" s="26">
        <f t="array" ref="E225">SUM(IF(Period=$A$2,IF(Site=$A$221,IF(Provider=$B225,H))))</f>
        <v>0</v>
      </c>
      <c r="F225" s="27">
        <f t="shared" si="66"/>
        <v>0</v>
      </c>
      <c r="G225" s="27">
        <f t="shared" si="59"/>
        <v>0</v>
      </c>
      <c r="H225" s="44"/>
      <c r="I225" s="25">
        <f t="array" ref="I225">SUM(IF(Period=$A$2,IF(Site=$A$221,IF(Provider=$B225,I))))</f>
        <v>0</v>
      </c>
      <c r="J225" s="26">
        <f t="array" ref="J225">SUM(IF(Period=$A$2,IF(Site=$A$221,IF(Provider=$B225,J))))</f>
        <v>0</v>
      </c>
      <c r="K225" s="27">
        <f t="shared" si="67"/>
        <v>0</v>
      </c>
      <c r="L225" s="27">
        <f t="shared" si="60"/>
        <v>0</v>
      </c>
      <c r="M225" s="44"/>
      <c r="N225" s="25">
        <f t="array" ref="N225">SUM(IF(Period=$A$2,IF(Site=$A$221,IF(Provider=$B225,K))))</f>
        <v>0</v>
      </c>
      <c r="O225" s="37">
        <f t="shared" si="61"/>
        <v>0</v>
      </c>
      <c r="P225" s="44"/>
      <c r="Q225" s="25">
        <f t="array" ref="Q225">SUM(IF(Period=$A$2,IF(Site=$A$221,IF(Provider=$B225,M))))</f>
        <v>0</v>
      </c>
      <c r="R225" s="26">
        <f t="array" ref="R225">SUM(IF(Period=$A$2,IF(Site=$A$221,IF(Provider=$B225,N))))</f>
        <v>0</v>
      </c>
      <c r="S225" s="27" t="e">
        <f t="shared" si="62"/>
        <v>#DIV/0!</v>
      </c>
      <c r="T225" s="27" t="e">
        <f t="shared" si="63"/>
        <v>#DIV/0!</v>
      </c>
      <c r="U225" s="20"/>
      <c r="V225" s="25">
        <f t="array" ref="V225">SUM(IF(Period=$A$2,IF(Site=$A$221,IF(Provider=$B225,P))))</f>
        <v>0</v>
      </c>
      <c r="W225" s="26">
        <f t="array" ref="W225">SUM(IF(Period=$A$2,IF(Site=$A$221,IF(Provider=$B225,Q))))</f>
        <v>0</v>
      </c>
      <c r="X225" s="27">
        <f t="shared" si="68"/>
        <v>0</v>
      </c>
      <c r="Y225" s="27">
        <f t="shared" si="64"/>
        <v>0</v>
      </c>
      <c r="Z225" s="44"/>
      <c r="AA225" s="25">
        <f t="array" ref="AA225">SUM(IF(Period=$A$2,IF(Site=$A$221,IF(Provider=$B225,G))))</f>
        <v>0</v>
      </c>
      <c r="AB225" s="26">
        <f t="array" ref="AB225">SUM(IF(Period=$A$2,IF(Site=$A$221,IF(Provider=$B225,H))))</f>
        <v>0</v>
      </c>
      <c r="AC225" s="27">
        <f t="shared" si="69"/>
        <v>0</v>
      </c>
      <c r="AD225" s="27">
        <f t="shared" si="65"/>
        <v>0</v>
      </c>
      <c r="AE225" s="44"/>
      <c r="AF225" s="20"/>
      <c r="AG225" s="20"/>
      <c r="AH225" s="20"/>
      <c r="AI225" s="20"/>
      <c r="AJ225" s="20"/>
      <c r="AK225" s="20"/>
      <c r="AL225" s="20"/>
      <c r="AM225" s="20"/>
      <c r="AN225" s="20"/>
    </row>
    <row r="226" spans="2:40" hidden="1" outlineLevel="1" x14ac:dyDescent="0.25">
      <c r="B226" s="20" t="s">
        <v>675</v>
      </c>
      <c r="C226" s="44"/>
      <c r="D226" s="25">
        <f t="array" ref="D226">SUM(IF(Period=$A$2,IF(Site=$A$221,IF(Provider=$B226,G))))</f>
        <v>6</v>
      </c>
      <c r="E226" s="26">
        <f t="array" ref="E226">SUM(IF(Period=$A$2,IF(Site=$A$221,IF(Provider=$B226,H))))</f>
        <v>2</v>
      </c>
      <c r="F226" s="27">
        <f t="shared" si="66"/>
        <v>2.7459954233409609E-2</v>
      </c>
      <c r="G226" s="27">
        <f t="shared" si="59"/>
        <v>6.2506511094905719E-4</v>
      </c>
      <c r="H226" s="44"/>
      <c r="I226" s="25">
        <f t="array" ref="I226">SUM(IF(Period=$A$2,IF(Site=$A$221,IF(Provider=$B226,I))))</f>
        <v>6</v>
      </c>
      <c r="J226" s="26">
        <f t="array" ref="J226">SUM(IF(Period=$A$2,IF(Site=$A$221,IF(Provider=$B226,J))))</f>
        <v>4.833333333333333</v>
      </c>
      <c r="K226" s="27">
        <f t="shared" si="67"/>
        <v>6.5315315315315314E-2</v>
      </c>
      <c r="L226" s="27">
        <f t="shared" si="60"/>
        <v>8.3992237958698988E-4</v>
      </c>
      <c r="M226" s="44"/>
      <c r="N226" s="25">
        <f t="array" ref="N226">SUM(IF(Period=$A$2,IF(Site=$A$221,IF(Provider=$B226,K))))</f>
        <v>0</v>
      </c>
      <c r="O226" s="37">
        <f t="shared" si="61"/>
        <v>0</v>
      </c>
      <c r="P226" s="44"/>
      <c r="Q226" s="25">
        <f t="array" ref="Q226">SUM(IF(Period=$A$2,IF(Site=$A$221,IF(Provider=$B226,M))))</f>
        <v>0</v>
      </c>
      <c r="R226" s="26">
        <f t="array" ref="R226">SUM(IF(Period=$A$2,IF(Site=$A$221,IF(Provider=$B226,N))))</f>
        <v>0</v>
      </c>
      <c r="S226" s="27" t="e">
        <f t="shared" si="62"/>
        <v>#DIV/0!</v>
      </c>
      <c r="T226" s="27" t="e">
        <f t="shared" si="63"/>
        <v>#DIV/0!</v>
      </c>
      <c r="U226" s="20"/>
      <c r="V226" s="25">
        <f t="array" ref="V226">SUM(IF(Period=$A$2,IF(Site=$A$221,IF(Provider=$B226,P))))</f>
        <v>3</v>
      </c>
      <c r="W226" s="26">
        <f t="array" ref="W226">SUM(IF(Period=$A$2,IF(Site=$A$221,IF(Provider=$B226,Q))))</f>
        <v>20</v>
      </c>
      <c r="X226" s="27">
        <f t="shared" si="68"/>
        <v>0.18461538461538463</v>
      </c>
      <c r="Y226" s="27">
        <f t="shared" si="64"/>
        <v>2.2370530554416315E-3</v>
      </c>
      <c r="Z226" s="44"/>
      <c r="AA226" s="25">
        <f t="array" ref="AA226">SUM(IF(Period=$A$2,IF(Site=$A$221,IF(Provider=$B226,G))))</f>
        <v>6</v>
      </c>
      <c r="AB226" s="26">
        <f t="array" ref="AB226">SUM(IF(Period=$A$2,IF(Site=$A$221,IF(Provider=$B226,H))))</f>
        <v>2</v>
      </c>
      <c r="AC226" s="27">
        <f t="shared" si="69"/>
        <v>2.7459954233409609E-2</v>
      </c>
      <c r="AD226" s="27">
        <f t="shared" si="65"/>
        <v>6.2506511094905719E-4</v>
      </c>
      <c r="AE226" s="44"/>
      <c r="AF226" s="20"/>
      <c r="AG226" s="20"/>
      <c r="AH226" s="20"/>
      <c r="AI226" s="20"/>
      <c r="AJ226" s="20"/>
      <c r="AK226" s="20"/>
      <c r="AL226" s="20"/>
      <c r="AM226" s="20"/>
      <c r="AN226" s="20"/>
    </row>
    <row r="227" spans="2:40" hidden="1" outlineLevel="1" x14ac:dyDescent="0.25">
      <c r="B227" s="20" t="s">
        <v>667</v>
      </c>
      <c r="C227" s="44"/>
      <c r="D227" s="25">
        <f t="array" ref="D227">SUM(IF(Period=$A$2,IF(Site=$A$221,IF(Provider=$B227,G))))</f>
        <v>86</v>
      </c>
      <c r="E227" s="26">
        <f t="array" ref="E227">SUM(IF(Period=$A$2,IF(Site=$A$221,IF(Provider=$B227,H))))</f>
        <v>1</v>
      </c>
      <c r="F227" s="27">
        <f t="shared" si="66"/>
        <v>0.19679633867276888</v>
      </c>
      <c r="G227" s="27">
        <f t="shared" si="59"/>
        <v>4.4796332951349098E-3</v>
      </c>
      <c r="H227" s="44"/>
      <c r="I227" s="25">
        <f t="array" ref="I227">SUM(IF(Period=$A$2,IF(Site=$A$221,IF(Provider=$B227,I))))</f>
        <v>90</v>
      </c>
      <c r="J227" s="26">
        <f t="array" ref="J227">SUM(IF(Period=$A$2,IF(Site=$A$221,IF(Provider=$B227,J))))</f>
        <v>2.9888888888888889</v>
      </c>
      <c r="K227" s="27">
        <f t="shared" si="67"/>
        <v>0.60585585585585588</v>
      </c>
      <c r="L227" s="27">
        <f t="shared" si="60"/>
        <v>7.7910041416862164E-3</v>
      </c>
      <c r="M227" s="44"/>
      <c r="N227" s="25">
        <f t="array" ref="N227">SUM(IF(Period=$A$2,IF(Site=$A$221,IF(Provider=$B227,K))))</f>
        <v>2</v>
      </c>
      <c r="O227" s="37">
        <f t="shared" si="61"/>
        <v>2.2222222222222223E-2</v>
      </c>
      <c r="P227" s="44"/>
      <c r="Q227" s="25">
        <f t="array" ref="Q227">SUM(IF(Period=$A$2,IF(Site=$A$221,IF(Provider=$B227,M))))</f>
        <v>0</v>
      </c>
      <c r="R227" s="26">
        <f t="array" ref="R227">SUM(IF(Period=$A$2,IF(Site=$A$221,IF(Provider=$B227,N))))</f>
        <v>0</v>
      </c>
      <c r="S227" s="27" t="e">
        <f t="shared" si="62"/>
        <v>#DIV/0!</v>
      </c>
      <c r="T227" s="27" t="e">
        <f t="shared" si="63"/>
        <v>#DIV/0!</v>
      </c>
      <c r="U227" s="20"/>
      <c r="V227" s="25">
        <f t="array" ref="V227">SUM(IF(Period=$A$2,IF(Site=$A$221,IF(Provider=$B227,P))))</f>
        <v>70</v>
      </c>
      <c r="W227" s="26">
        <f t="array" ref="W227">SUM(IF(Period=$A$2,IF(Site=$A$221,IF(Provider=$B227,Q))))</f>
        <v>17</v>
      </c>
      <c r="X227" s="27">
        <f t="shared" si="68"/>
        <v>3.6615384615384619</v>
      </c>
      <c r="Y227" s="27">
        <f t="shared" si="64"/>
        <v>4.4368218932925696E-2</v>
      </c>
      <c r="Z227" s="44"/>
      <c r="AA227" s="25">
        <f t="array" ref="AA227">SUM(IF(Period=$A$2,IF(Site=$A$221,IF(Provider=$B227,G))))</f>
        <v>86</v>
      </c>
      <c r="AB227" s="26">
        <f t="array" ref="AB227">SUM(IF(Period=$A$2,IF(Site=$A$221,IF(Provider=$B227,H))))</f>
        <v>1</v>
      </c>
      <c r="AC227" s="27">
        <f t="shared" si="69"/>
        <v>0.19679633867276888</v>
      </c>
      <c r="AD227" s="27">
        <f t="shared" si="65"/>
        <v>4.4796332951349098E-3</v>
      </c>
      <c r="AE227" s="44"/>
      <c r="AF227" s="20"/>
      <c r="AG227" s="20"/>
      <c r="AH227" s="20"/>
      <c r="AI227" s="20"/>
      <c r="AJ227" s="20"/>
      <c r="AK227" s="20"/>
      <c r="AL227" s="20"/>
      <c r="AM227" s="20"/>
      <c r="AN227" s="20"/>
    </row>
    <row r="228" spans="2:40" hidden="1" outlineLevel="1" x14ac:dyDescent="0.25">
      <c r="B228" s="20" t="s">
        <v>1131</v>
      </c>
      <c r="C228" s="44"/>
      <c r="D228" s="25">
        <f t="array" ref="D228">SUM(IF(Period=$A$2,IF(Site=$A$221,IF(Provider=$B228,G))))</f>
        <v>0</v>
      </c>
      <c r="E228" s="26">
        <f t="array" ref="E228">SUM(IF(Period=$A$2,IF(Site=$A$221,IF(Provider=$B228,H))))</f>
        <v>0</v>
      </c>
      <c r="F228" s="27">
        <f t="shared" si="66"/>
        <v>0</v>
      </c>
      <c r="G228" s="27">
        <f t="shared" si="59"/>
        <v>0</v>
      </c>
      <c r="H228" s="44"/>
      <c r="I228" s="25">
        <f t="array" ref="I228">SUM(IF(Period=$A$2,IF(Site=$A$221,IF(Provider=$B228,I))))</f>
        <v>0</v>
      </c>
      <c r="J228" s="26">
        <f t="array" ref="J228">SUM(IF(Period=$A$2,IF(Site=$A$221,IF(Provider=$B228,J))))</f>
        <v>0</v>
      </c>
      <c r="K228" s="27">
        <f t="shared" si="67"/>
        <v>0</v>
      </c>
      <c r="L228" s="27">
        <f t="shared" si="60"/>
        <v>0</v>
      </c>
      <c r="M228" s="44"/>
      <c r="N228" s="25">
        <f t="array" ref="N228">SUM(IF(Period=$A$2,IF(Site=$A$221,IF(Provider=$B228,K))))</f>
        <v>0</v>
      </c>
      <c r="O228" s="37">
        <f t="shared" si="61"/>
        <v>0</v>
      </c>
      <c r="P228" s="44"/>
      <c r="Q228" s="25">
        <f t="array" ref="Q228">SUM(IF(Period=$A$2,IF(Site=$A$221,IF(Provider=$B228,M))))</f>
        <v>0</v>
      </c>
      <c r="R228" s="26">
        <f t="array" ref="R228">SUM(IF(Period=$A$2,IF(Site=$A$221,IF(Provider=$B228,N))))</f>
        <v>0</v>
      </c>
      <c r="S228" s="27" t="e">
        <f t="shared" si="62"/>
        <v>#DIV/0!</v>
      </c>
      <c r="T228" s="27" t="e">
        <f t="shared" si="63"/>
        <v>#DIV/0!</v>
      </c>
      <c r="U228" s="20"/>
      <c r="V228" s="25">
        <f t="array" ref="V228">SUM(IF(Period=$A$2,IF(Site=$A$221,IF(Provider=$B228,P))))</f>
        <v>0</v>
      </c>
      <c r="W228" s="26">
        <f t="array" ref="W228">SUM(IF(Period=$A$2,IF(Site=$A$221,IF(Provider=$B228,Q))))</f>
        <v>0</v>
      </c>
      <c r="X228" s="27">
        <f t="shared" si="68"/>
        <v>0</v>
      </c>
      <c r="Y228" s="27">
        <f t="shared" si="64"/>
        <v>0</v>
      </c>
      <c r="Z228" s="44"/>
      <c r="AA228" s="25">
        <f t="array" ref="AA228">SUM(IF(Period=$A$2,IF(Site=$A$221,IF(Provider=$B228,G))))</f>
        <v>0</v>
      </c>
      <c r="AB228" s="26">
        <f t="array" ref="AB228">SUM(IF(Period=$A$2,IF(Site=$A$221,IF(Provider=$B228,H))))</f>
        <v>0</v>
      </c>
      <c r="AC228" s="27">
        <f t="shared" si="69"/>
        <v>0</v>
      </c>
      <c r="AD228" s="27">
        <f t="shared" si="65"/>
        <v>0</v>
      </c>
      <c r="AE228" s="44"/>
      <c r="AF228" s="20"/>
      <c r="AG228" s="20"/>
      <c r="AH228" s="20"/>
      <c r="AI228" s="20"/>
      <c r="AJ228" s="20"/>
      <c r="AK228" s="20"/>
      <c r="AL228" s="20"/>
      <c r="AM228" s="20"/>
      <c r="AN228" s="20"/>
    </row>
    <row r="229" spans="2:40" hidden="1" outlineLevel="1" x14ac:dyDescent="0.25">
      <c r="B229" s="20" t="s">
        <v>661</v>
      </c>
      <c r="C229" s="44"/>
      <c r="D229" s="25">
        <f t="array" ref="D229">SUM(IF(Period=$A$2,IF(Site=$A$221,IF(Provider=$B229,G))))</f>
        <v>17</v>
      </c>
      <c r="E229" s="26">
        <f t="array" ref="E229">SUM(IF(Period=$A$2,IF(Site=$A$221,IF(Provider=$B229,H))))</f>
        <v>6</v>
      </c>
      <c r="F229" s="27">
        <f t="shared" si="66"/>
        <v>0.23340961098398169</v>
      </c>
      <c r="G229" s="27">
        <f t="shared" si="59"/>
        <v>5.3130534430669858E-3</v>
      </c>
      <c r="H229" s="44"/>
      <c r="I229" s="25">
        <f t="array" ref="I229">SUM(IF(Period=$A$2,IF(Site=$A$221,IF(Provider=$B229,I))))</f>
        <v>17</v>
      </c>
      <c r="J229" s="26">
        <f t="array" ref="J229">SUM(IF(Period=$A$2,IF(Site=$A$221,IF(Provider=$B229,J))))</f>
        <v>7.5294117647058822</v>
      </c>
      <c r="K229" s="27">
        <f t="shared" si="67"/>
        <v>0.28828828828828829</v>
      </c>
      <c r="L229" s="27">
        <f t="shared" si="60"/>
        <v>3.7072436064529211E-3</v>
      </c>
      <c r="M229" s="44"/>
      <c r="N229" s="25">
        <f t="array" ref="N229">SUM(IF(Period=$A$2,IF(Site=$A$221,IF(Provider=$B229,K))))</f>
        <v>0</v>
      </c>
      <c r="O229" s="37">
        <f t="shared" si="61"/>
        <v>0</v>
      </c>
      <c r="P229" s="44"/>
      <c r="Q229" s="25">
        <f t="array" ref="Q229">SUM(IF(Period=$A$2,IF(Site=$A$221,IF(Provider=$B229,M))))</f>
        <v>0</v>
      </c>
      <c r="R229" s="26">
        <f t="array" ref="R229">SUM(IF(Period=$A$2,IF(Site=$A$221,IF(Provider=$B229,N))))</f>
        <v>0</v>
      </c>
      <c r="S229" s="27" t="e">
        <f t="shared" si="62"/>
        <v>#DIV/0!</v>
      </c>
      <c r="T229" s="27" t="e">
        <f t="shared" si="63"/>
        <v>#DIV/0!</v>
      </c>
      <c r="U229" s="20"/>
      <c r="V229" s="25">
        <f t="array" ref="V229">SUM(IF(Period=$A$2,IF(Site=$A$221,IF(Provider=$B229,P))))</f>
        <v>14</v>
      </c>
      <c r="W229" s="26">
        <f t="array" ref="W229">SUM(IF(Period=$A$2,IF(Site=$A$221,IF(Provider=$B229,Q))))</f>
        <v>14</v>
      </c>
      <c r="X229" s="27">
        <f t="shared" si="68"/>
        <v>0.60307692307692307</v>
      </c>
      <c r="Y229" s="27">
        <f t="shared" si="64"/>
        <v>7.3077066477759967E-3</v>
      </c>
      <c r="Z229" s="44"/>
      <c r="AA229" s="25">
        <f t="array" ref="AA229">SUM(IF(Period=$A$2,IF(Site=$A$221,IF(Provider=$B229,G))))</f>
        <v>17</v>
      </c>
      <c r="AB229" s="26">
        <f t="array" ref="AB229">SUM(IF(Period=$A$2,IF(Site=$A$221,IF(Provider=$B229,H))))</f>
        <v>6</v>
      </c>
      <c r="AC229" s="27">
        <f t="shared" si="69"/>
        <v>0.23340961098398169</v>
      </c>
      <c r="AD229" s="27">
        <f t="shared" si="65"/>
        <v>5.3130534430669858E-3</v>
      </c>
      <c r="AE229" s="44"/>
      <c r="AF229" s="20"/>
      <c r="AG229" s="20"/>
      <c r="AH229" s="20"/>
      <c r="AI229" s="20"/>
      <c r="AJ229" s="20"/>
      <c r="AK229" s="20"/>
      <c r="AL229" s="20"/>
      <c r="AM229" s="20"/>
      <c r="AN229" s="20"/>
    </row>
    <row r="230" spans="2:40" hidden="1" outlineLevel="1" x14ac:dyDescent="0.25">
      <c r="B230" s="20" t="s">
        <v>674</v>
      </c>
      <c r="C230" s="44"/>
      <c r="D230" s="25">
        <f t="array" ref="D230">SUM(IF(Period=$A$2,IF(Site=$A$221,IF(Provider=$B230,G))))</f>
        <v>17</v>
      </c>
      <c r="E230" s="26">
        <f t="array" ref="E230">SUM(IF(Period=$A$2,IF(Site=$A$221,IF(Provider=$B230,H))))</f>
        <v>5</v>
      </c>
      <c r="F230" s="27">
        <f t="shared" si="66"/>
        <v>0.19450800915331806</v>
      </c>
      <c r="G230" s="27">
        <f t="shared" si="59"/>
        <v>4.4275445358891554E-3</v>
      </c>
      <c r="H230" s="44"/>
      <c r="I230" s="25">
        <f t="array" ref="I230">SUM(IF(Period=$A$2,IF(Site=$A$221,IF(Provider=$B230,I))))</f>
        <v>17</v>
      </c>
      <c r="J230" s="26">
        <f t="array" ref="J230">SUM(IF(Period=$A$2,IF(Site=$A$221,IF(Provider=$B230,J))))</f>
        <v>7</v>
      </c>
      <c r="K230" s="27">
        <f t="shared" si="67"/>
        <v>0.268018018018018</v>
      </c>
      <c r="L230" s="27">
        <f t="shared" si="60"/>
        <v>3.4465780403742001E-3</v>
      </c>
      <c r="M230" s="44"/>
      <c r="N230" s="25">
        <f t="array" ref="N230">SUM(IF(Period=$A$2,IF(Site=$A$221,IF(Provider=$B230,K))))</f>
        <v>0</v>
      </c>
      <c r="O230" s="37">
        <f t="shared" si="61"/>
        <v>0</v>
      </c>
      <c r="P230" s="44"/>
      <c r="Q230" s="25">
        <f t="array" ref="Q230">SUM(IF(Period=$A$2,IF(Site=$A$221,IF(Provider=$B230,M))))</f>
        <v>0</v>
      </c>
      <c r="R230" s="26">
        <f t="array" ref="R230">SUM(IF(Period=$A$2,IF(Site=$A$221,IF(Provider=$B230,N))))</f>
        <v>0</v>
      </c>
      <c r="S230" s="27" t="e">
        <f t="shared" si="62"/>
        <v>#DIV/0!</v>
      </c>
      <c r="T230" s="27" t="e">
        <f t="shared" si="63"/>
        <v>#DIV/0!</v>
      </c>
      <c r="U230" s="20"/>
      <c r="V230" s="25">
        <f t="array" ref="V230">SUM(IF(Period=$A$2,IF(Site=$A$221,IF(Provider=$B230,P))))</f>
        <v>14</v>
      </c>
      <c r="W230" s="26">
        <f t="array" ref="W230">SUM(IF(Period=$A$2,IF(Site=$A$221,IF(Provider=$B230,Q))))</f>
        <v>21</v>
      </c>
      <c r="X230" s="27">
        <f t="shared" si="68"/>
        <v>0.9046153846153846</v>
      </c>
      <c r="Y230" s="27">
        <f t="shared" si="64"/>
        <v>1.0961559971663995E-2</v>
      </c>
      <c r="Z230" s="44"/>
      <c r="AA230" s="25">
        <f t="array" ref="AA230">SUM(IF(Period=$A$2,IF(Site=$A$221,IF(Provider=$B230,G))))</f>
        <v>17</v>
      </c>
      <c r="AB230" s="26">
        <f t="array" ref="AB230">SUM(IF(Period=$A$2,IF(Site=$A$221,IF(Provider=$B230,H))))</f>
        <v>5</v>
      </c>
      <c r="AC230" s="27">
        <f t="shared" si="69"/>
        <v>0.19450800915331806</v>
      </c>
      <c r="AD230" s="27">
        <f t="shared" si="65"/>
        <v>4.4275445358891554E-3</v>
      </c>
      <c r="AE230" s="44"/>
      <c r="AF230" s="20"/>
      <c r="AG230" s="20"/>
      <c r="AH230" s="20"/>
      <c r="AI230" s="20"/>
      <c r="AJ230" s="20"/>
      <c r="AK230" s="20"/>
      <c r="AL230" s="20"/>
      <c r="AM230" s="20"/>
      <c r="AN230" s="20"/>
    </row>
    <row r="231" spans="2:40" hidden="1" outlineLevel="1" x14ac:dyDescent="0.25">
      <c r="B231" s="20" t="s">
        <v>671</v>
      </c>
      <c r="C231" s="44"/>
      <c r="D231" s="25">
        <f t="array" ref="D231">SUM(IF(Period=$A$2,IF(Site=$A$221,IF(Provider=$B231,G))))</f>
        <v>89</v>
      </c>
      <c r="E231" s="26">
        <f t="array" ref="E231">SUM(IF(Period=$A$2,IF(Site=$A$221,IF(Provider=$B231,H))))</f>
        <v>3</v>
      </c>
      <c r="F231" s="27">
        <f t="shared" si="66"/>
        <v>0.61098398169336388</v>
      </c>
      <c r="G231" s="27">
        <f t="shared" si="59"/>
        <v>1.3907698718616522E-2</v>
      </c>
      <c r="H231" s="44"/>
      <c r="I231" s="25">
        <f t="array" ref="I231">SUM(IF(Period=$A$2,IF(Site=$A$221,IF(Provider=$B231,I))))</f>
        <v>89</v>
      </c>
      <c r="J231" s="26">
        <f t="array" ref="J231">SUM(IF(Period=$A$2,IF(Site=$A$221,IF(Provider=$B231,J))))</f>
        <v>5.0561797752808992</v>
      </c>
      <c r="K231" s="27">
        <f t="shared" si="67"/>
        <v>1.0135135135135136</v>
      </c>
      <c r="L231" s="27">
        <f t="shared" si="60"/>
        <v>1.3033278303936051E-2</v>
      </c>
      <c r="M231" s="44"/>
      <c r="N231" s="25">
        <f t="array" ref="N231">SUM(IF(Period=$A$2,IF(Site=$A$221,IF(Provider=$B231,K))))</f>
        <v>0</v>
      </c>
      <c r="O231" s="37">
        <f t="shared" si="61"/>
        <v>0</v>
      </c>
      <c r="P231" s="44"/>
      <c r="Q231" s="25">
        <f t="array" ref="Q231">SUM(IF(Period=$A$2,IF(Site=$A$221,IF(Provider=$B231,M))))</f>
        <v>0</v>
      </c>
      <c r="R231" s="26">
        <f t="array" ref="R231">SUM(IF(Period=$A$2,IF(Site=$A$221,IF(Provider=$B231,N))))</f>
        <v>0</v>
      </c>
      <c r="S231" s="27" t="e">
        <f t="shared" si="62"/>
        <v>#DIV/0!</v>
      </c>
      <c r="T231" s="27" t="e">
        <f t="shared" si="63"/>
        <v>#DIV/0!</v>
      </c>
      <c r="U231" s="20"/>
      <c r="V231" s="25">
        <f t="array" ref="V231">SUM(IF(Period=$A$2,IF(Site=$A$221,IF(Provider=$B231,P))))</f>
        <v>72</v>
      </c>
      <c r="W231" s="26">
        <f t="array" ref="W231">SUM(IF(Period=$A$2,IF(Site=$A$221,IF(Provider=$B231,Q))))</f>
        <v>18</v>
      </c>
      <c r="X231" s="27">
        <f t="shared" si="68"/>
        <v>3.9876923076923076</v>
      </c>
      <c r="Y231" s="27">
        <f t="shared" si="64"/>
        <v>4.8320345997539239E-2</v>
      </c>
      <c r="Z231" s="44"/>
      <c r="AA231" s="25">
        <f t="array" ref="AA231">SUM(IF(Period=$A$2,IF(Site=$A$221,IF(Provider=$B231,G))))</f>
        <v>89</v>
      </c>
      <c r="AB231" s="26">
        <f t="array" ref="AB231">SUM(IF(Period=$A$2,IF(Site=$A$221,IF(Provider=$B231,H))))</f>
        <v>3</v>
      </c>
      <c r="AC231" s="27">
        <f t="shared" si="69"/>
        <v>0.61098398169336388</v>
      </c>
      <c r="AD231" s="27">
        <f t="shared" si="65"/>
        <v>1.3907698718616522E-2</v>
      </c>
      <c r="AE231" s="44"/>
      <c r="AF231" s="20"/>
      <c r="AG231" s="20"/>
      <c r="AH231" s="20"/>
      <c r="AI231" s="20"/>
      <c r="AJ231" s="20"/>
      <c r="AK231" s="20"/>
      <c r="AL231" s="20"/>
      <c r="AM231" s="20"/>
      <c r="AN231" s="20"/>
    </row>
    <row r="232" spans="2:40" hidden="1" outlineLevel="1" x14ac:dyDescent="0.25">
      <c r="B232" s="20" t="s">
        <v>634</v>
      </c>
      <c r="C232" s="44"/>
      <c r="D232" s="25">
        <f t="array" ref="D232">SUM(IF(Period=$A$2,IF(Site=$A$221,IF(Provider=$B232,G))))</f>
        <v>0</v>
      </c>
      <c r="E232" s="26">
        <f t="array" ref="E232">SUM(IF(Period=$A$2,IF(Site=$A$221,IF(Provider=$B232,H))))</f>
        <v>0</v>
      </c>
      <c r="F232" s="27">
        <f t="shared" si="66"/>
        <v>0</v>
      </c>
      <c r="G232" s="27">
        <f t="shared" si="59"/>
        <v>0</v>
      </c>
      <c r="H232" s="44"/>
      <c r="I232" s="25">
        <f t="array" ref="I232">SUM(IF(Period=$A$2,IF(Site=$A$221,IF(Provider=$B232,I))))</f>
        <v>0</v>
      </c>
      <c r="J232" s="26">
        <f t="array" ref="J232">SUM(IF(Period=$A$2,IF(Site=$A$221,IF(Provider=$B232,J))))</f>
        <v>0</v>
      </c>
      <c r="K232" s="27">
        <f t="shared" si="67"/>
        <v>0</v>
      </c>
      <c r="L232" s="27">
        <f t="shared" si="60"/>
        <v>0</v>
      </c>
      <c r="M232" s="44"/>
      <c r="N232" s="25">
        <f t="array" ref="N232">SUM(IF(Period=$A$2,IF(Site=$A$221,IF(Provider=$B232,K))))</f>
        <v>0</v>
      </c>
      <c r="O232" s="37">
        <f t="shared" si="61"/>
        <v>0</v>
      </c>
      <c r="P232" s="44"/>
      <c r="Q232" s="25">
        <f t="array" ref="Q232">SUM(IF(Period=$A$2,IF(Site=$A$221,IF(Provider=$B232,M))))</f>
        <v>0</v>
      </c>
      <c r="R232" s="26">
        <f t="array" ref="R232">SUM(IF(Period=$A$2,IF(Site=$A$221,IF(Provider=$B232,N))))</f>
        <v>0</v>
      </c>
      <c r="S232" s="27" t="e">
        <f t="shared" si="62"/>
        <v>#DIV/0!</v>
      </c>
      <c r="T232" s="27" t="e">
        <f t="shared" si="63"/>
        <v>#DIV/0!</v>
      </c>
      <c r="U232" s="20"/>
      <c r="V232" s="25">
        <f t="array" ref="V232">SUM(IF(Period=$A$2,IF(Site=$A$221,IF(Provider=$B232,P))))</f>
        <v>0</v>
      </c>
      <c r="W232" s="26">
        <f t="array" ref="W232">SUM(IF(Period=$A$2,IF(Site=$A$221,IF(Provider=$B232,Q))))</f>
        <v>0</v>
      </c>
      <c r="X232" s="27">
        <f t="shared" si="68"/>
        <v>0</v>
      </c>
      <c r="Y232" s="27">
        <f t="shared" si="64"/>
        <v>0</v>
      </c>
      <c r="Z232" s="44"/>
      <c r="AA232" s="25">
        <f t="array" ref="AA232">SUM(IF(Period=$A$2,IF(Site=$A$221,IF(Provider=$B232,G))))</f>
        <v>0</v>
      </c>
      <c r="AB232" s="26">
        <f t="array" ref="AB232">SUM(IF(Period=$A$2,IF(Site=$A$221,IF(Provider=$B232,H))))</f>
        <v>0</v>
      </c>
      <c r="AC232" s="27">
        <f t="shared" si="69"/>
        <v>0</v>
      </c>
      <c r="AD232" s="27">
        <f t="shared" si="65"/>
        <v>0</v>
      </c>
      <c r="AE232" s="44"/>
      <c r="AF232" s="20"/>
      <c r="AG232" s="20"/>
      <c r="AH232" s="20"/>
      <c r="AI232" s="20"/>
      <c r="AJ232" s="20"/>
      <c r="AK232" s="20"/>
      <c r="AL232" s="20"/>
      <c r="AM232" s="20"/>
      <c r="AN232" s="20"/>
    </row>
    <row r="233" spans="2:40" hidden="1" outlineLevel="1" x14ac:dyDescent="0.25">
      <c r="B233" s="20" t="s">
        <v>662</v>
      </c>
      <c r="C233" s="44"/>
      <c r="D233" s="25">
        <f t="array" ref="D233">SUM(IF(Period=$A$2,IF(Site=$A$221,IF(Provider=$B233,G))))</f>
        <v>4</v>
      </c>
      <c r="E233" s="26">
        <f t="array" ref="E233">SUM(IF(Period=$A$2,IF(Site=$A$221,IF(Provider=$B233,H))))</f>
        <v>7</v>
      </c>
      <c r="F233" s="27">
        <f t="shared" si="66"/>
        <v>6.4073226544622428E-2</v>
      </c>
      <c r="G233" s="27">
        <f t="shared" si="59"/>
        <v>1.4584852588811336E-3</v>
      </c>
      <c r="H233" s="44"/>
      <c r="I233" s="25">
        <f t="array" ref="I233">SUM(IF(Period=$A$2,IF(Site=$A$221,IF(Provider=$B233,I))))</f>
        <v>4</v>
      </c>
      <c r="J233" s="26">
        <f t="array" ref="J233">SUM(IF(Period=$A$2,IF(Site=$A$221,IF(Provider=$B233,J))))</f>
        <v>9</v>
      </c>
      <c r="K233" s="27">
        <f t="shared" si="67"/>
        <v>8.1081081081081086E-2</v>
      </c>
      <c r="L233" s="27">
        <f t="shared" si="60"/>
        <v>1.042662264314884E-3</v>
      </c>
      <c r="M233" s="44"/>
      <c r="N233" s="25">
        <f t="array" ref="N233">SUM(IF(Period=$A$2,IF(Site=$A$221,IF(Provider=$B233,K))))</f>
        <v>0</v>
      </c>
      <c r="O233" s="37">
        <f t="shared" si="61"/>
        <v>0</v>
      </c>
      <c r="P233" s="44"/>
      <c r="Q233" s="25">
        <f t="array" ref="Q233">SUM(IF(Period=$A$2,IF(Site=$A$221,IF(Provider=$B233,M))))</f>
        <v>0</v>
      </c>
      <c r="R233" s="26">
        <f t="array" ref="R233">SUM(IF(Period=$A$2,IF(Site=$A$221,IF(Provider=$B233,N))))</f>
        <v>0</v>
      </c>
      <c r="S233" s="27" t="e">
        <f t="shared" si="62"/>
        <v>#DIV/0!</v>
      </c>
      <c r="T233" s="27" t="e">
        <f t="shared" si="63"/>
        <v>#DIV/0!</v>
      </c>
      <c r="U233" s="20"/>
      <c r="V233" s="25">
        <f t="array" ref="V233">SUM(IF(Period=$A$2,IF(Site=$A$221,IF(Provider=$B233,P))))</f>
        <v>4</v>
      </c>
      <c r="W233" s="26">
        <f t="array" ref="W233">SUM(IF(Period=$A$2,IF(Site=$A$221,IF(Provider=$B233,Q))))</f>
        <v>11</v>
      </c>
      <c r="X233" s="27">
        <f t="shared" si="68"/>
        <v>0.13538461538461538</v>
      </c>
      <c r="Y233" s="27">
        <f t="shared" si="64"/>
        <v>1.6405055739905298E-3</v>
      </c>
      <c r="Z233" s="44"/>
      <c r="AA233" s="25">
        <f t="array" ref="AA233">SUM(IF(Period=$A$2,IF(Site=$A$221,IF(Provider=$B233,G))))</f>
        <v>4</v>
      </c>
      <c r="AB233" s="26">
        <f t="array" ref="AB233">SUM(IF(Period=$A$2,IF(Site=$A$221,IF(Provider=$B233,H))))</f>
        <v>7</v>
      </c>
      <c r="AC233" s="27">
        <f t="shared" si="69"/>
        <v>6.4073226544622428E-2</v>
      </c>
      <c r="AD233" s="27">
        <f t="shared" si="65"/>
        <v>1.4584852588811336E-3</v>
      </c>
      <c r="AE233" s="44"/>
      <c r="AF233" s="20"/>
      <c r="AG233" s="20"/>
      <c r="AH233" s="20"/>
      <c r="AI233" s="20"/>
      <c r="AJ233" s="20"/>
      <c r="AK233" s="20"/>
      <c r="AL233" s="20"/>
      <c r="AM233" s="20"/>
      <c r="AN233" s="20"/>
    </row>
    <row r="234" spans="2:40" hidden="1" outlineLevel="1" x14ac:dyDescent="0.25">
      <c r="B234" s="20" t="s">
        <v>606</v>
      </c>
      <c r="C234" s="44"/>
      <c r="D234" s="25">
        <f t="array" ref="D234">SUM(IF(Period=$A$2,IF(Site=$A$221,IF(Provider=$B234,G))))</f>
        <v>0</v>
      </c>
      <c r="E234" s="26">
        <f t="array" ref="E234">SUM(IF(Period=$A$2,IF(Site=$A$221,IF(Provider=$B234,H))))</f>
        <v>0</v>
      </c>
      <c r="F234" s="27">
        <f t="shared" si="66"/>
        <v>0</v>
      </c>
      <c r="G234" s="27">
        <f t="shared" si="59"/>
        <v>0</v>
      </c>
      <c r="H234" s="44"/>
      <c r="I234" s="25">
        <f t="array" ref="I234">SUM(IF(Period=$A$2,IF(Site=$A$221,IF(Provider=$B234,I))))</f>
        <v>0</v>
      </c>
      <c r="J234" s="26">
        <f t="array" ref="J234">SUM(IF(Period=$A$2,IF(Site=$A$221,IF(Provider=$B234,J))))</f>
        <v>0</v>
      </c>
      <c r="K234" s="27">
        <f t="shared" si="67"/>
        <v>0</v>
      </c>
      <c r="L234" s="27">
        <f t="shared" si="60"/>
        <v>0</v>
      </c>
      <c r="M234" s="44"/>
      <c r="N234" s="25">
        <f t="array" ref="N234">SUM(IF(Period=$A$2,IF(Site=$A$221,IF(Provider=$B234,K))))</f>
        <v>0</v>
      </c>
      <c r="O234" s="37">
        <f t="shared" si="61"/>
        <v>0</v>
      </c>
      <c r="P234" s="44"/>
      <c r="Q234" s="25">
        <f t="array" ref="Q234">SUM(IF(Period=$A$2,IF(Site=$A$221,IF(Provider=$B234,M))))</f>
        <v>0</v>
      </c>
      <c r="R234" s="26">
        <f t="array" ref="R234">SUM(IF(Period=$A$2,IF(Site=$A$221,IF(Provider=$B234,N))))</f>
        <v>0</v>
      </c>
      <c r="S234" s="27" t="e">
        <f t="shared" si="62"/>
        <v>#DIV/0!</v>
      </c>
      <c r="T234" s="27" t="e">
        <f t="shared" si="63"/>
        <v>#DIV/0!</v>
      </c>
      <c r="U234" s="20"/>
      <c r="V234" s="25">
        <f t="array" ref="V234">SUM(IF(Period=$A$2,IF(Site=$A$221,IF(Provider=$B234,P))))</f>
        <v>0</v>
      </c>
      <c r="W234" s="26">
        <f t="array" ref="W234">SUM(IF(Period=$A$2,IF(Site=$A$221,IF(Provider=$B234,Q))))</f>
        <v>0</v>
      </c>
      <c r="X234" s="27">
        <f t="shared" si="68"/>
        <v>0</v>
      </c>
      <c r="Y234" s="27">
        <f t="shared" si="64"/>
        <v>0</v>
      </c>
      <c r="Z234" s="44"/>
      <c r="AA234" s="25">
        <f t="array" ref="AA234">SUM(IF(Period=$A$2,IF(Site=$A$221,IF(Provider=$B234,G))))</f>
        <v>0</v>
      </c>
      <c r="AB234" s="26">
        <f t="array" ref="AB234">SUM(IF(Period=$A$2,IF(Site=$A$221,IF(Provider=$B234,H))))</f>
        <v>0</v>
      </c>
      <c r="AC234" s="27">
        <f t="shared" si="69"/>
        <v>0</v>
      </c>
      <c r="AD234" s="27">
        <f t="shared" si="65"/>
        <v>0</v>
      </c>
      <c r="AE234" s="44"/>
      <c r="AF234" s="20"/>
      <c r="AG234" s="20"/>
      <c r="AH234" s="20"/>
      <c r="AI234" s="20"/>
      <c r="AJ234" s="20"/>
      <c r="AK234" s="20"/>
      <c r="AL234" s="20"/>
      <c r="AM234" s="20"/>
      <c r="AN234" s="20"/>
    </row>
    <row r="235" spans="2:40" hidden="1" outlineLevel="1" x14ac:dyDescent="0.25">
      <c r="B235" s="20" t="s">
        <v>672</v>
      </c>
      <c r="C235" s="44"/>
      <c r="D235" s="25">
        <f t="array" ref="D235">SUM(IF(Period=$A$2,IF(Site=$A$221,IF(Provider=$B235,G))))</f>
        <v>83</v>
      </c>
      <c r="E235" s="26">
        <f t="array" ref="E235">SUM(IF(Period=$A$2,IF(Site=$A$221,IF(Provider=$B235,H))))</f>
        <v>2</v>
      </c>
      <c r="F235" s="27">
        <f t="shared" si="66"/>
        <v>0.37986270022883295</v>
      </c>
      <c r="G235" s="27">
        <f t="shared" si="59"/>
        <v>8.6467340347952913E-3</v>
      </c>
      <c r="H235" s="44"/>
      <c r="I235" s="25">
        <f t="array" ref="I235">SUM(IF(Period=$A$2,IF(Site=$A$221,IF(Provider=$B235,I))))</f>
        <v>83</v>
      </c>
      <c r="J235" s="26">
        <f t="array" ref="J235">SUM(IF(Period=$A$2,IF(Site=$A$221,IF(Provider=$B235,J))))</f>
        <v>4.1807228915662646</v>
      </c>
      <c r="K235" s="27">
        <f t="shared" si="67"/>
        <v>0.78153153153153143</v>
      </c>
      <c r="L235" s="27">
        <f t="shared" si="60"/>
        <v>1.0050105714368464E-2</v>
      </c>
      <c r="M235" s="44"/>
      <c r="N235" s="25">
        <f t="array" ref="N235">SUM(IF(Period=$A$2,IF(Site=$A$221,IF(Provider=$B235,K))))</f>
        <v>0</v>
      </c>
      <c r="O235" s="37">
        <f t="shared" si="61"/>
        <v>0</v>
      </c>
      <c r="P235" s="44"/>
      <c r="Q235" s="25">
        <f t="array" ref="Q235">SUM(IF(Period=$A$2,IF(Site=$A$221,IF(Provider=$B235,M))))</f>
        <v>0</v>
      </c>
      <c r="R235" s="26">
        <f t="array" ref="R235">SUM(IF(Period=$A$2,IF(Site=$A$221,IF(Provider=$B235,N))))</f>
        <v>0</v>
      </c>
      <c r="S235" s="27" t="e">
        <f t="shared" si="62"/>
        <v>#DIV/0!</v>
      </c>
      <c r="T235" s="27" t="e">
        <f t="shared" si="63"/>
        <v>#DIV/0!</v>
      </c>
      <c r="U235" s="20"/>
      <c r="V235" s="25">
        <f t="array" ref="V235">SUM(IF(Period=$A$2,IF(Site=$A$221,IF(Provider=$B235,P))))</f>
        <v>60</v>
      </c>
      <c r="W235" s="26">
        <f t="array" ref="W235">SUM(IF(Period=$A$2,IF(Site=$A$221,IF(Provider=$B235,Q))))</f>
        <v>9</v>
      </c>
      <c r="X235" s="27">
        <f t="shared" si="68"/>
        <v>1.6615384615384616</v>
      </c>
      <c r="Y235" s="27">
        <f t="shared" si="64"/>
        <v>2.0133477498974685E-2</v>
      </c>
      <c r="Z235" s="44"/>
      <c r="AA235" s="25">
        <f t="array" ref="AA235">SUM(IF(Period=$A$2,IF(Site=$A$221,IF(Provider=$B235,G))))</f>
        <v>83</v>
      </c>
      <c r="AB235" s="26">
        <f t="array" ref="AB235">SUM(IF(Period=$A$2,IF(Site=$A$221,IF(Provider=$B235,H))))</f>
        <v>2</v>
      </c>
      <c r="AC235" s="27">
        <f t="shared" si="69"/>
        <v>0.37986270022883295</v>
      </c>
      <c r="AD235" s="27">
        <f t="shared" si="65"/>
        <v>8.6467340347952913E-3</v>
      </c>
      <c r="AE235" s="44"/>
      <c r="AF235" s="20"/>
      <c r="AG235" s="20"/>
      <c r="AH235" s="20"/>
      <c r="AI235" s="20"/>
      <c r="AJ235" s="20"/>
      <c r="AK235" s="20"/>
      <c r="AL235" s="20"/>
      <c r="AM235" s="20"/>
      <c r="AN235" s="20"/>
    </row>
    <row r="236" spans="2:40" hidden="1" outlineLevel="1" x14ac:dyDescent="0.25">
      <c r="B236" s="20" t="s">
        <v>668</v>
      </c>
      <c r="C236" s="44"/>
      <c r="D236" s="25">
        <f t="array" ref="D236">SUM(IF(Period=$A$2,IF(Site=$A$221,IF(Provider=$B236,G))))</f>
        <v>70</v>
      </c>
      <c r="E236" s="26">
        <f t="array" ref="E236">SUM(IF(Period=$A$2,IF(Site=$A$221,IF(Provider=$B236,H))))</f>
        <v>4</v>
      </c>
      <c r="F236" s="27">
        <f t="shared" si="66"/>
        <v>0.6407322654462243</v>
      </c>
      <c r="G236" s="27">
        <f t="shared" si="59"/>
        <v>1.4584852588811335E-2</v>
      </c>
      <c r="H236" s="44"/>
      <c r="I236" s="25">
        <f t="array" ref="I236">SUM(IF(Period=$A$2,IF(Site=$A$221,IF(Provider=$B236,I))))</f>
        <v>73</v>
      </c>
      <c r="J236" s="26">
        <f t="array" ref="J236">SUM(IF(Period=$A$2,IF(Site=$A$221,IF(Provider=$B236,J))))</f>
        <v>5.493150684931507</v>
      </c>
      <c r="K236" s="27">
        <f t="shared" si="67"/>
        <v>0.90315315315315325</v>
      </c>
      <c r="L236" s="27">
        <f t="shared" si="60"/>
        <v>1.1614099110840791E-2</v>
      </c>
      <c r="M236" s="44"/>
      <c r="N236" s="25">
        <f t="array" ref="N236">SUM(IF(Period=$A$2,IF(Site=$A$221,IF(Provider=$B236,K))))</f>
        <v>0</v>
      </c>
      <c r="O236" s="37">
        <f t="shared" si="61"/>
        <v>0</v>
      </c>
      <c r="P236" s="44"/>
      <c r="Q236" s="25">
        <f t="array" ref="Q236">SUM(IF(Period=$A$2,IF(Site=$A$221,IF(Provider=$B236,M))))</f>
        <v>0</v>
      </c>
      <c r="R236" s="26">
        <f t="array" ref="R236">SUM(IF(Period=$A$2,IF(Site=$A$221,IF(Provider=$B236,N))))</f>
        <v>0</v>
      </c>
      <c r="S236" s="27" t="e">
        <f t="shared" si="62"/>
        <v>#DIV/0!</v>
      </c>
      <c r="T236" s="27" t="e">
        <f t="shared" si="63"/>
        <v>#DIV/0!</v>
      </c>
      <c r="U236" s="20"/>
      <c r="V236" s="25">
        <f t="array" ref="V236">SUM(IF(Period=$A$2,IF(Site=$A$221,IF(Provider=$B236,P))))</f>
        <v>45</v>
      </c>
      <c r="W236" s="26">
        <f t="array" ref="W236">SUM(IF(Period=$A$2,IF(Site=$A$221,IF(Provider=$B236,Q))))</f>
        <v>18</v>
      </c>
      <c r="X236" s="27">
        <f t="shared" si="68"/>
        <v>2.4923076923076923</v>
      </c>
      <c r="Y236" s="27">
        <f t="shared" si="64"/>
        <v>3.0200216248462024E-2</v>
      </c>
      <c r="Z236" s="44"/>
      <c r="AA236" s="25">
        <f t="array" ref="AA236">SUM(IF(Period=$A$2,IF(Site=$A$221,IF(Provider=$B236,G))))</f>
        <v>70</v>
      </c>
      <c r="AB236" s="26">
        <f t="array" ref="AB236">SUM(IF(Period=$A$2,IF(Site=$A$221,IF(Provider=$B236,H))))</f>
        <v>4</v>
      </c>
      <c r="AC236" s="27">
        <f t="shared" si="69"/>
        <v>0.6407322654462243</v>
      </c>
      <c r="AD236" s="27">
        <f t="shared" si="65"/>
        <v>1.4584852588811335E-2</v>
      </c>
      <c r="AE236" s="44"/>
      <c r="AF236" s="20"/>
      <c r="AG236" s="20"/>
      <c r="AH236" s="20"/>
      <c r="AI236" s="20"/>
      <c r="AJ236" s="20"/>
      <c r="AK236" s="20"/>
      <c r="AL236" s="20"/>
      <c r="AM236" s="20"/>
      <c r="AN236" s="20"/>
    </row>
    <row r="237" spans="2:40" hidden="1" outlineLevel="1" x14ac:dyDescent="0.25">
      <c r="B237" s="20" t="s">
        <v>645</v>
      </c>
      <c r="C237" s="44"/>
      <c r="D237" s="25">
        <f t="array" ref="D237">SUM(IF(Period=$A$2,IF(Site=$A$221,IF(Provider=$B237,G))))</f>
        <v>0</v>
      </c>
      <c r="E237" s="26">
        <f t="array" ref="E237">SUM(IF(Period=$A$2,IF(Site=$A$221,IF(Provider=$B237,H))))</f>
        <v>0</v>
      </c>
      <c r="F237" s="27">
        <f t="shared" si="66"/>
        <v>0</v>
      </c>
      <c r="G237" s="27">
        <f t="shared" si="59"/>
        <v>0</v>
      </c>
      <c r="H237" s="44"/>
      <c r="I237" s="25">
        <f t="array" ref="I237">SUM(IF(Period=$A$2,IF(Site=$A$221,IF(Provider=$B237,I))))</f>
        <v>0</v>
      </c>
      <c r="J237" s="26">
        <f t="array" ref="J237">SUM(IF(Period=$A$2,IF(Site=$A$221,IF(Provider=$B237,J))))</f>
        <v>0</v>
      </c>
      <c r="K237" s="27">
        <f t="shared" si="67"/>
        <v>0</v>
      </c>
      <c r="L237" s="27">
        <f t="shared" si="60"/>
        <v>0</v>
      </c>
      <c r="M237" s="44"/>
      <c r="N237" s="25">
        <f t="array" ref="N237">SUM(IF(Period=$A$2,IF(Site=$A$221,IF(Provider=$B237,K))))</f>
        <v>0</v>
      </c>
      <c r="O237" s="37">
        <f t="shared" si="61"/>
        <v>0</v>
      </c>
      <c r="P237" s="44"/>
      <c r="Q237" s="25">
        <f t="array" ref="Q237">SUM(IF(Period=$A$2,IF(Site=$A$221,IF(Provider=$B237,M))))</f>
        <v>0</v>
      </c>
      <c r="R237" s="26">
        <f t="array" ref="R237">SUM(IF(Period=$A$2,IF(Site=$A$221,IF(Provider=$B237,N))))</f>
        <v>0</v>
      </c>
      <c r="S237" s="27" t="e">
        <f t="shared" si="62"/>
        <v>#DIV/0!</v>
      </c>
      <c r="T237" s="27" t="e">
        <f t="shared" si="63"/>
        <v>#DIV/0!</v>
      </c>
      <c r="U237" s="20"/>
      <c r="V237" s="25">
        <f t="array" ref="V237">SUM(IF(Period=$A$2,IF(Site=$A$221,IF(Provider=$B237,P))))</f>
        <v>0</v>
      </c>
      <c r="W237" s="26">
        <f t="array" ref="W237">SUM(IF(Period=$A$2,IF(Site=$A$221,IF(Provider=$B237,Q))))</f>
        <v>0</v>
      </c>
      <c r="X237" s="27">
        <f t="shared" si="68"/>
        <v>0</v>
      </c>
      <c r="Y237" s="27">
        <f t="shared" si="64"/>
        <v>0</v>
      </c>
      <c r="Z237" s="44"/>
      <c r="AA237" s="25">
        <f t="array" ref="AA237">SUM(IF(Period=$A$2,IF(Site=$A$221,IF(Provider=$B237,G))))</f>
        <v>0</v>
      </c>
      <c r="AB237" s="26">
        <f t="array" ref="AB237">SUM(IF(Period=$A$2,IF(Site=$A$221,IF(Provider=$B237,H))))</f>
        <v>0</v>
      </c>
      <c r="AC237" s="27">
        <f t="shared" si="69"/>
        <v>0</v>
      </c>
      <c r="AD237" s="27">
        <f t="shared" si="65"/>
        <v>0</v>
      </c>
      <c r="AE237" s="44"/>
      <c r="AF237" s="20"/>
      <c r="AG237" s="20"/>
      <c r="AH237" s="20"/>
      <c r="AI237" s="20"/>
      <c r="AJ237" s="20"/>
      <c r="AK237" s="20"/>
      <c r="AL237" s="20"/>
      <c r="AM237" s="20"/>
      <c r="AN237" s="20"/>
    </row>
    <row r="238" spans="2:40" hidden="1" outlineLevel="1" x14ac:dyDescent="0.25">
      <c r="B238" s="20" t="s">
        <v>676</v>
      </c>
      <c r="C238" s="44"/>
      <c r="D238" s="25">
        <f t="array" ref="D238">SUM(IF(Period=$A$2,IF(Site=$A$221,IF(Provider=$B238,G))))</f>
        <v>1</v>
      </c>
      <c r="E238" s="26">
        <f t="array" ref="E238">SUM(IF(Period=$A$2,IF(Site=$A$221,IF(Provider=$B238,H))))</f>
        <v>0</v>
      </c>
      <c r="F238" s="27">
        <f t="shared" si="66"/>
        <v>0</v>
      </c>
      <c r="G238" s="27">
        <f t="shared" si="59"/>
        <v>0</v>
      </c>
      <c r="H238" s="44"/>
      <c r="I238" s="25">
        <f t="array" ref="I238">SUM(IF(Period=$A$2,IF(Site=$A$221,IF(Provider=$B238,I))))</f>
        <v>1</v>
      </c>
      <c r="J238" s="26">
        <f t="array" ref="J238">SUM(IF(Period=$A$2,IF(Site=$A$221,IF(Provider=$B238,J))))</f>
        <v>1</v>
      </c>
      <c r="K238" s="27">
        <f t="shared" si="67"/>
        <v>2.2522522522522522E-3</v>
      </c>
      <c r="L238" s="27">
        <f t="shared" si="60"/>
        <v>2.8962840675413443E-5</v>
      </c>
      <c r="M238" s="44"/>
      <c r="N238" s="25">
        <f t="array" ref="N238">SUM(IF(Period=$A$2,IF(Site=$A$221,IF(Provider=$B238,K))))</f>
        <v>0</v>
      </c>
      <c r="O238" s="37">
        <f t="shared" si="61"/>
        <v>0</v>
      </c>
      <c r="P238" s="44"/>
      <c r="Q238" s="25">
        <f t="array" ref="Q238">SUM(IF(Period=$A$2,IF(Site=$A$221,IF(Provider=$B238,M))))</f>
        <v>0</v>
      </c>
      <c r="R238" s="26">
        <f t="array" ref="R238">SUM(IF(Period=$A$2,IF(Site=$A$221,IF(Provider=$B238,N))))</f>
        <v>0</v>
      </c>
      <c r="S238" s="27" t="e">
        <f t="shared" si="62"/>
        <v>#DIV/0!</v>
      </c>
      <c r="T238" s="27" t="e">
        <f t="shared" si="63"/>
        <v>#DIV/0!</v>
      </c>
      <c r="U238" s="20"/>
      <c r="V238" s="25">
        <f t="array" ref="V238">SUM(IF(Period=$A$2,IF(Site=$A$221,IF(Provider=$B238,P))))</f>
        <v>1</v>
      </c>
      <c r="W238" s="26">
        <f t="array" ref="W238">SUM(IF(Period=$A$2,IF(Site=$A$221,IF(Provider=$B238,Q))))</f>
        <v>1</v>
      </c>
      <c r="X238" s="27">
        <f t="shared" si="68"/>
        <v>3.0769230769230769E-3</v>
      </c>
      <c r="Y238" s="27">
        <f t="shared" si="64"/>
        <v>3.728421759069386E-5</v>
      </c>
      <c r="Z238" s="44"/>
      <c r="AA238" s="25">
        <f t="array" ref="AA238">SUM(IF(Period=$A$2,IF(Site=$A$221,IF(Provider=$B238,G))))</f>
        <v>1</v>
      </c>
      <c r="AB238" s="26">
        <f t="array" ref="AB238">SUM(IF(Period=$A$2,IF(Site=$A$221,IF(Provider=$B238,H))))</f>
        <v>0</v>
      </c>
      <c r="AC238" s="27">
        <f t="shared" si="69"/>
        <v>0</v>
      </c>
      <c r="AD238" s="27">
        <f t="shared" si="65"/>
        <v>0</v>
      </c>
      <c r="AE238" s="44"/>
      <c r="AF238" s="20"/>
      <c r="AG238" s="20"/>
      <c r="AH238" s="20"/>
      <c r="AI238" s="20"/>
      <c r="AJ238" s="20"/>
      <c r="AK238" s="20"/>
      <c r="AL238" s="20"/>
      <c r="AM238" s="20"/>
      <c r="AN238" s="20"/>
    </row>
    <row r="239" spans="2:40" hidden="1" outlineLevel="1" x14ac:dyDescent="0.25">
      <c r="B239" s="20" t="s">
        <v>673</v>
      </c>
      <c r="C239" s="44"/>
      <c r="D239" s="25">
        <f t="array" ref="D239">SUM(IF(Period=$A$2,IF(Site=$A$221,IF(Provider=$B239,G))))</f>
        <v>63</v>
      </c>
      <c r="E239" s="26">
        <f t="array" ref="E239">SUM(IF(Period=$A$2,IF(Site=$A$221,IF(Provider=$B239,H))))</f>
        <v>3</v>
      </c>
      <c r="F239" s="27">
        <f t="shared" si="66"/>
        <v>0.43249427917620142</v>
      </c>
      <c r="G239" s="27">
        <f t="shared" si="59"/>
        <v>9.8447754974476508E-3</v>
      </c>
      <c r="H239" s="44"/>
      <c r="I239" s="25">
        <f t="array" ref="I239">SUM(IF(Period=$A$2,IF(Site=$A$221,IF(Provider=$B239,I))))</f>
        <v>63</v>
      </c>
      <c r="J239" s="26">
        <f t="array" ref="J239">SUM(IF(Period=$A$2,IF(Site=$A$221,IF(Provider=$B239,J))))</f>
        <v>4.5238095238095237</v>
      </c>
      <c r="K239" s="27">
        <f t="shared" si="67"/>
        <v>0.64189189189189189</v>
      </c>
      <c r="L239" s="27">
        <f t="shared" si="60"/>
        <v>8.2544095924928316E-3</v>
      </c>
      <c r="M239" s="44"/>
      <c r="N239" s="25">
        <f t="array" ref="N239">SUM(IF(Period=$A$2,IF(Site=$A$221,IF(Provider=$B239,K))))</f>
        <v>0</v>
      </c>
      <c r="O239" s="37">
        <f t="shared" si="61"/>
        <v>0</v>
      </c>
      <c r="P239" s="44"/>
      <c r="Q239" s="25">
        <f t="array" ref="Q239">SUM(IF(Period=$A$2,IF(Site=$A$221,IF(Provider=$B239,M))))</f>
        <v>0</v>
      </c>
      <c r="R239" s="26">
        <f t="array" ref="R239">SUM(IF(Period=$A$2,IF(Site=$A$221,IF(Provider=$B239,N))))</f>
        <v>0</v>
      </c>
      <c r="S239" s="27" t="e">
        <f t="shared" si="62"/>
        <v>#DIV/0!</v>
      </c>
      <c r="T239" s="27" t="e">
        <f t="shared" si="63"/>
        <v>#DIV/0!</v>
      </c>
      <c r="U239" s="20"/>
      <c r="V239" s="25">
        <f t="array" ref="V239">SUM(IF(Period=$A$2,IF(Site=$A$221,IF(Provider=$B239,P))))</f>
        <v>41</v>
      </c>
      <c r="W239" s="26">
        <f t="array" ref="W239">SUM(IF(Period=$A$2,IF(Site=$A$221,IF(Provider=$B239,Q))))</f>
        <v>18</v>
      </c>
      <c r="X239" s="27">
        <f t="shared" si="68"/>
        <v>2.2707692307692304</v>
      </c>
      <c r="Y239" s="27">
        <f t="shared" si="64"/>
        <v>2.7515752581932069E-2</v>
      </c>
      <c r="Z239" s="44"/>
      <c r="AA239" s="25">
        <f t="array" ref="AA239">SUM(IF(Period=$A$2,IF(Site=$A$221,IF(Provider=$B239,G))))</f>
        <v>63</v>
      </c>
      <c r="AB239" s="26">
        <f t="array" ref="AB239">SUM(IF(Period=$A$2,IF(Site=$A$221,IF(Provider=$B239,H))))</f>
        <v>3</v>
      </c>
      <c r="AC239" s="27">
        <f t="shared" si="69"/>
        <v>0.43249427917620142</v>
      </c>
      <c r="AD239" s="27">
        <f t="shared" si="65"/>
        <v>9.8447754974476508E-3</v>
      </c>
      <c r="AE239" s="44"/>
      <c r="AF239" s="20"/>
      <c r="AG239" s="20"/>
      <c r="AH239" s="20"/>
      <c r="AI239" s="20"/>
      <c r="AJ239" s="20"/>
      <c r="AK239" s="20"/>
      <c r="AL239" s="20"/>
      <c r="AM239" s="20"/>
      <c r="AN239" s="20"/>
    </row>
    <row r="240" spans="2:40" hidden="1" outlineLevel="1" x14ac:dyDescent="0.25">
      <c r="B240" s="20" t="s">
        <v>913</v>
      </c>
      <c r="C240" s="44"/>
      <c r="D240" s="25">
        <f t="array" ref="D240">SUM(IF(Period=$A$2,IF(Site=$A$221,IF(Provider=$B240,G))))</f>
        <v>0</v>
      </c>
      <c r="E240" s="26">
        <f t="array" ref="E240">SUM(IF(Period=$A$2,IF(Site=$A$221,IF(Provider=$B240,H))))</f>
        <v>0</v>
      </c>
      <c r="F240" s="27">
        <f t="shared" si="66"/>
        <v>0</v>
      </c>
      <c r="G240" s="27">
        <f t="shared" si="59"/>
        <v>0</v>
      </c>
      <c r="H240" s="44"/>
      <c r="I240" s="25">
        <f t="array" ref="I240">SUM(IF(Period=$A$2,IF(Site=$A$221,IF(Provider=$B240,I))))</f>
        <v>0</v>
      </c>
      <c r="J240" s="26">
        <f t="array" ref="J240">SUM(IF(Period=$A$2,IF(Site=$A$221,IF(Provider=$B240,J))))</f>
        <v>0</v>
      </c>
      <c r="K240" s="27">
        <f t="shared" si="67"/>
        <v>0</v>
      </c>
      <c r="L240" s="27">
        <f t="shared" si="60"/>
        <v>0</v>
      </c>
      <c r="M240" s="44"/>
      <c r="N240" s="25">
        <f t="array" ref="N240">SUM(IF(Period=$A$2,IF(Site=$A$221,IF(Provider=$B240,K))))</f>
        <v>0</v>
      </c>
      <c r="O240" s="37">
        <f t="shared" si="61"/>
        <v>0</v>
      </c>
      <c r="P240" s="44"/>
      <c r="Q240" s="25">
        <f t="array" ref="Q240">SUM(IF(Period=$A$2,IF(Site=$A$221,IF(Provider=$B240,M))))</f>
        <v>0</v>
      </c>
      <c r="R240" s="26">
        <f t="array" ref="R240">SUM(IF(Period=$A$2,IF(Site=$A$221,IF(Provider=$B240,N))))</f>
        <v>0</v>
      </c>
      <c r="S240" s="27" t="e">
        <f t="shared" si="62"/>
        <v>#DIV/0!</v>
      </c>
      <c r="T240" s="27" t="e">
        <f t="shared" si="63"/>
        <v>#DIV/0!</v>
      </c>
      <c r="U240" s="20"/>
      <c r="V240" s="25">
        <f t="array" ref="V240">SUM(IF(Period=$A$2,IF(Site=$A$221,IF(Provider=$B240,P))))</f>
        <v>0</v>
      </c>
      <c r="W240" s="26">
        <f t="array" ref="W240">SUM(IF(Period=$A$2,IF(Site=$A$221,IF(Provider=$B240,Q))))</f>
        <v>0</v>
      </c>
      <c r="X240" s="27">
        <f t="shared" si="68"/>
        <v>0</v>
      </c>
      <c r="Y240" s="27">
        <f t="shared" si="64"/>
        <v>0</v>
      </c>
      <c r="Z240" s="44"/>
      <c r="AA240" s="25">
        <f t="array" ref="AA240">SUM(IF(Period=$A$2,IF(Site=$A$221,IF(Provider=$B240,G))))</f>
        <v>0</v>
      </c>
      <c r="AB240" s="26">
        <f t="array" ref="AB240">SUM(IF(Period=$A$2,IF(Site=$A$221,IF(Provider=$B240,H))))</f>
        <v>0</v>
      </c>
      <c r="AC240" s="27">
        <f t="shared" si="69"/>
        <v>0</v>
      </c>
      <c r="AD240" s="27">
        <f t="shared" si="65"/>
        <v>0</v>
      </c>
      <c r="AE240" s="44"/>
      <c r="AF240" s="20"/>
      <c r="AG240" s="20"/>
      <c r="AH240" s="20"/>
      <c r="AI240" s="20"/>
      <c r="AJ240" s="20"/>
      <c r="AK240" s="20"/>
      <c r="AL240" s="20"/>
      <c r="AM240" s="20"/>
      <c r="AN240" s="20"/>
    </row>
    <row r="241" spans="1:40" hidden="1" outlineLevel="1" x14ac:dyDescent="0.25">
      <c r="B241" s="20" t="s">
        <v>678</v>
      </c>
      <c r="C241" s="44"/>
      <c r="D241" s="25">
        <f t="array" ref="D241">SUM(IF(Period=$A$2,IF(Site=$A$221,IF(Provider=$B241,G))))</f>
        <v>0</v>
      </c>
      <c r="E241" s="26">
        <f t="array" ref="E241">SUM(IF(Period=$A$2,IF(Site=$A$221,IF(Provider=$B241,H))))</f>
        <v>0</v>
      </c>
      <c r="F241" s="27">
        <f t="shared" si="66"/>
        <v>0</v>
      </c>
      <c r="G241" s="27">
        <f t="shared" si="59"/>
        <v>0</v>
      </c>
      <c r="H241" s="44"/>
      <c r="I241" s="25">
        <f t="array" ref="I241">SUM(IF(Period=$A$2,IF(Site=$A$221,IF(Provider=$B241,I))))</f>
        <v>0</v>
      </c>
      <c r="J241" s="26">
        <f t="array" ref="J241">SUM(IF(Period=$A$2,IF(Site=$A$221,IF(Provider=$B241,J))))</f>
        <v>0</v>
      </c>
      <c r="K241" s="27">
        <f t="shared" si="67"/>
        <v>0</v>
      </c>
      <c r="L241" s="27">
        <f t="shared" si="60"/>
        <v>0</v>
      </c>
      <c r="M241" s="44"/>
      <c r="N241" s="25">
        <f t="array" ref="N241">SUM(IF(Period=$A$2,IF(Site=$A$221,IF(Provider=$B241,K))))</f>
        <v>0</v>
      </c>
      <c r="O241" s="37">
        <f t="shared" si="61"/>
        <v>0</v>
      </c>
      <c r="P241" s="44"/>
      <c r="Q241" s="25">
        <f t="array" ref="Q241">SUM(IF(Period=$A$2,IF(Site=$A$221,IF(Provider=$B241,M))))</f>
        <v>0</v>
      </c>
      <c r="R241" s="26">
        <f t="array" ref="R241">SUM(IF(Period=$A$2,IF(Site=$A$221,IF(Provider=$B241,N))))</f>
        <v>0</v>
      </c>
      <c r="S241" s="27" t="e">
        <f t="shared" si="62"/>
        <v>#DIV/0!</v>
      </c>
      <c r="T241" s="27" t="e">
        <f t="shared" si="63"/>
        <v>#DIV/0!</v>
      </c>
      <c r="U241" s="20"/>
      <c r="V241" s="25">
        <f t="array" ref="V241">SUM(IF(Period=$A$2,IF(Site=$A$221,IF(Provider=$B241,P))))</f>
        <v>0</v>
      </c>
      <c r="W241" s="26">
        <f t="array" ref="W241">SUM(IF(Period=$A$2,IF(Site=$A$221,IF(Provider=$B241,Q))))</f>
        <v>0</v>
      </c>
      <c r="X241" s="27">
        <f t="shared" si="68"/>
        <v>0</v>
      </c>
      <c r="Y241" s="27">
        <f t="shared" si="64"/>
        <v>0</v>
      </c>
      <c r="Z241" s="44"/>
      <c r="AA241" s="25">
        <f t="array" ref="AA241">SUM(IF(Period=$A$2,IF(Site=$A$221,IF(Provider=$B241,G))))</f>
        <v>0</v>
      </c>
      <c r="AB241" s="26">
        <f t="array" ref="AB241">SUM(IF(Period=$A$2,IF(Site=$A$221,IF(Provider=$B241,H))))</f>
        <v>0</v>
      </c>
      <c r="AC241" s="27">
        <f t="shared" si="69"/>
        <v>0</v>
      </c>
      <c r="AD241" s="27">
        <f t="shared" si="65"/>
        <v>0</v>
      </c>
      <c r="AE241" s="44"/>
      <c r="AF241" s="20"/>
      <c r="AG241" s="20"/>
      <c r="AH241" s="20"/>
      <c r="AI241" s="20"/>
      <c r="AJ241" s="20"/>
      <c r="AK241" s="20"/>
      <c r="AL241" s="20"/>
      <c r="AM241" s="20"/>
      <c r="AN241" s="20"/>
    </row>
    <row r="242" spans="1:40" hidden="1" outlineLevel="1" x14ac:dyDescent="0.25">
      <c r="B242" s="20" t="s">
        <v>677</v>
      </c>
      <c r="C242" s="44"/>
      <c r="D242" s="25">
        <f t="array" ref="D242">SUM(IF(Period=$A$2,IF(Site=$A$221,IF(Provider=$B242,G))))</f>
        <v>1</v>
      </c>
      <c r="E242" s="26">
        <f t="array" ref="E242">SUM(IF(Period=$A$2,IF(Site=$A$221,IF(Provider=$B242,H))))</f>
        <v>7</v>
      </c>
      <c r="F242" s="27">
        <f t="shared" si="66"/>
        <v>1.6018306636155607E-2</v>
      </c>
      <c r="G242" s="27">
        <f t="shared" si="59"/>
        <v>3.6462131472028339E-4</v>
      </c>
      <c r="H242" s="44"/>
      <c r="I242" s="25">
        <f t="array" ref="I242">SUM(IF(Period=$A$2,IF(Site=$A$221,IF(Provider=$B242,I))))</f>
        <v>1</v>
      </c>
      <c r="J242" s="26">
        <f t="array" ref="J242">SUM(IF(Period=$A$2,IF(Site=$A$221,IF(Provider=$B242,J))))</f>
        <v>8</v>
      </c>
      <c r="K242" s="27">
        <f t="shared" si="67"/>
        <v>1.8018018018018018E-2</v>
      </c>
      <c r="L242" s="27">
        <f t="shared" si="60"/>
        <v>2.3170272540330754E-4</v>
      </c>
      <c r="M242" s="44"/>
      <c r="N242" s="25">
        <f t="array" ref="N242">SUM(IF(Period=$A$2,IF(Site=$A$221,IF(Provider=$B242,K))))</f>
        <v>0</v>
      </c>
      <c r="O242" s="37">
        <f t="shared" si="61"/>
        <v>0</v>
      </c>
      <c r="P242" s="44"/>
      <c r="Q242" s="25">
        <f t="array" ref="Q242">SUM(IF(Period=$A$2,IF(Site=$A$221,IF(Provider=$B242,M))))</f>
        <v>0</v>
      </c>
      <c r="R242" s="26">
        <f t="array" ref="R242">SUM(IF(Period=$A$2,IF(Site=$A$221,IF(Provider=$B242,N))))</f>
        <v>0</v>
      </c>
      <c r="S242" s="27" t="e">
        <f t="shared" si="62"/>
        <v>#DIV/0!</v>
      </c>
      <c r="T242" s="27" t="e">
        <f t="shared" si="63"/>
        <v>#DIV/0!</v>
      </c>
      <c r="U242" s="20"/>
      <c r="V242" s="25">
        <f t="array" ref="V242">SUM(IF(Period=$A$2,IF(Site=$A$221,IF(Provider=$B242,P))))</f>
        <v>1</v>
      </c>
      <c r="W242" s="26">
        <f t="array" ref="W242">SUM(IF(Period=$A$2,IF(Site=$A$221,IF(Provider=$B242,Q))))</f>
        <v>8</v>
      </c>
      <c r="X242" s="27">
        <f t="shared" si="68"/>
        <v>2.4615384615384615E-2</v>
      </c>
      <c r="Y242" s="27">
        <f t="shared" si="64"/>
        <v>2.9827374072555088E-4</v>
      </c>
      <c r="Z242" s="44"/>
      <c r="AA242" s="25">
        <f t="array" ref="AA242">SUM(IF(Period=$A$2,IF(Site=$A$221,IF(Provider=$B242,G))))</f>
        <v>1</v>
      </c>
      <c r="AB242" s="26">
        <f t="array" ref="AB242">SUM(IF(Period=$A$2,IF(Site=$A$221,IF(Provider=$B242,H))))</f>
        <v>7</v>
      </c>
      <c r="AC242" s="27">
        <f t="shared" si="69"/>
        <v>1.6018306636155607E-2</v>
      </c>
      <c r="AD242" s="27">
        <f t="shared" si="65"/>
        <v>3.6462131472028339E-4</v>
      </c>
      <c r="AE242" s="44"/>
      <c r="AF242" s="20"/>
      <c r="AG242" s="20"/>
      <c r="AH242" s="20"/>
      <c r="AI242" s="20"/>
      <c r="AJ242" s="20"/>
      <c r="AK242" s="20"/>
      <c r="AL242" s="20"/>
      <c r="AM242" s="20"/>
      <c r="AN242" s="20"/>
    </row>
    <row r="243" spans="1:40" collapsed="1" x14ac:dyDescent="0.25">
      <c r="B243" s="28" t="s">
        <v>1142</v>
      </c>
      <c r="D243" s="30">
        <f>SUM(D222:D242)</f>
        <v>437</v>
      </c>
      <c r="E243" s="31">
        <f>SUM(F222:F242)</f>
        <v>2.7963386727688788</v>
      </c>
      <c r="F243" s="29"/>
      <c r="G243" s="29"/>
      <c r="I243" s="30">
        <f>SUM(I222:I242)</f>
        <v>444</v>
      </c>
      <c r="J243" s="31">
        <f>SUM(K222:K242)</f>
        <v>4.6689189189189193</v>
      </c>
      <c r="K243" s="29"/>
      <c r="L243" s="29"/>
      <c r="N243" s="30">
        <f>SUM(N222:N242)</f>
        <v>2</v>
      </c>
      <c r="O243" s="38">
        <f t="shared" si="61"/>
        <v>4.5045045045045045E-3</v>
      </c>
      <c r="Q243" s="30">
        <f>SUM(Q222:Q242)</f>
        <v>0</v>
      </c>
      <c r="R243" s="31">
        <f>IF(ISERROR(SUM(S222:S242)),0,SUM(S222:S242))</f>
        <v>0</v>
      </c>
      <c r="S243" s="29"/>
      <c r="T243" s="29"/>
      <c r="V243" s="30">
        <f>SUM(V222:V242)</f>
        <v>325</v>
      </c>
      <c r="W243" s="31">
        <f>SUM(X222:X242)</f>
        <v>15.929230769230768</v>
      </c>
      <c r="X243" s="29"/>
      <c r="Y243" s="29"/>
      <c r="AA243" s="30">
        <f>SUM(AA222:AA242)</f>
        <v>437</v>
      </c>
      <c r="AB243" s="31">
        <f>SUM(AC222:AC242)</f>
        <v>2.7963386727688788</v>
      </c>
      <c r="AC243" s="29"/>
      <c r="AD243" s="29"/>
    </row>
    <row r="244" spans="1:40" x14ac:dyDescent="0.25">
      <c r="O244" s="39"/>
    </row>
    <row r="245" spans="1:40" x14ac:dyDescent="0.25">
      <c r="A245" s="19" t="s">
        <v>53</v>
      </c>
      <c r="O245" s="39"/>
    </row>
    <row r="246" spans="1:40" hidden="1" outlineLevel="1" x14ac:dyDescent="0.25">
      <c r="B246" s="20" t="s">
        <v>1010</v>
      </c>
      <c r="C246" s="44"/>
      <c r="D246" s="25">
        <f t="array" ref="D246">SUM(IF(Period=$A$2,IF(Site=$A$245,IF(Provider=$B246,G))))</f>
        <v>0</v>
      </c>
      <c r="E246" s="26">
        <f t="array" ref="E246">SUM(IF(Period=$A$2,IF(Site=$A$245,IF(Provider=$B246,H))))</f>
        <v>0</v>
      </c>
      <c r="F246" s="27">
        <f>E246*(D246/D$380)</f>
        <v>0</v>
      </c>
      <c r="G246" s="27">
        <f t="shared" ref="G246:G309" si="70">E246*(D246/D$891)</f>
        <v>0</v>
      </c>
      <c r="H246" s="44"/>
      <c r="I246" s="25">
        <f t="array" ref="I246">SUM(IF(Period=$A$2,IF(Site=$A$245,IF(Provider=$B246,I))))</f>
        <v>0</v>
      </c>
      <c r="J246" s="26">
        <f t="array" ref="J246">SUM(IF(Period=$A$2,IF(Site=$A$245,IF(Provider=$B246,J))))</f>
        <v>0</v>
      </c>
      <c r="K246" s="27">
        <f>J246*(I246/I$380)</f>
        <v>0</v>
      </c>
      <c r="L246" s="27">
        <f t="shared" ref="L246:L309" si="71">J246*(I246/I$891)</f>
        <v>0</v>
      </c>
      <c r="M246" s="44"/>
      <c r="N246" s="25">
        <f t="array" ref="N246">SUM(IF(Period=$A$2,IF(Site=$A$245,IF(Provider=$B246,K))))</f>
        <v>0</v>
      </c>
      <c r="O246" s="37">
        <f t="shared" ref="O246:O309" si="72">IF(ISERROR(N246/I246),0,N246/I246)</f>
        <v>0</v>
      </c>
      <c r="P246" s="44"/>
      <c r="Q246" s="25">
        <f t="array" ref="Q246">SUM(IF(Period=$A$2,IF(Site=$A$245,IF(Provider=$B246,M))))</f>
        <v>0</v>
      </c>
      <c r="R246" s="26">
        <f t="array" ref="R246">SUM(IF(Period=$A$2,IF(Site=$A$245,IF(Provider=$B246,N))))</f>
        <v>0</v>
      </c>
      <c r="S246" s="27" t="e">
        <f t="shared" ref="S246:S277" si="73">R246*(Q246/Q$380)</f>
        <v>#DIV/0!</v>
      </c>
      <c r="T246" s="27" t="e">
        <f t="shared" ref="T246:T277" si="74">R246*(Q246/Q$891)</f>
        <v>#DIV/0!</v>
      </c>
      <c r="U246" s="20"/>
      <c r="V246" s="25">
        <f t="array" ref="V246">SUM(IF(Period=$A$2,IF(Site=$A$245,IF(Provider=$B246,P))))</f>
        <v>0</v>
      </c>
      <c r="W246" s="26">
        <f t="array" ref="W246">SUM(IF(Period=$A$2,IF(Site=$A$245,IF(Provider=$B246,Q))))</f>
        <v>0</v>
      </c>
      <c r="X246" s="27">
        <f>W246*(V246/V$380)</f>
        <v>0</v>
      </c>
      <c r="Y246" s="27">
        <f t="shared" ref="Y246:Y309" si="75">W246*(V246/V$891)</f>
        <v>0</v>
      </c>
      <c r="Z246" s="44"/>
      <c r="AA246" s="25">
        <f t="array" ref="AA246">SUM(IF(Period=$A$2,IF(Site=$A$245,IF(Provider=$B246,G))))</f>
        <v>0</v>
      </c>
      <c r="AB246" s="26">
        <f t="array" ref="AB246">SUM(IF(Period=$A$2,IF(Site=$A$245,IF(Provider=$B246,H))))</f>
        <v>0</v>
      </c>
      <c r="AC246" s="27">
        <f>AB246*(AA246/AA$380)</f>
        <v>0</v>
      </c>
      <c r="AD246" s="27">
        <f t="shared" ref="AD246:AD309" si="76">AB246*(AA246/AA$891)</f>
        <v>0</v>
      </c>
      <c r="AE246" s="44"/>
      <c r="AF246" s="20"/>
      <c r="AG246" s="20"/>
      <c r="AH246" s="20"/>
      <c r="AI246" s="20"/>
      <c r="AJ246" s="20"/>
      <c r="AK246" s="20"/>
      <c r="AL246" s="20"/>
      <c r="AM246" s="20"/>
      <c r="AN246" s="20"/>
    </row>
    <row r="247" spans="1:40" hidden="1" outlineLevel="1" x14ac:dyDescent="0.25">
      <c r="B247" s="20" t="s">
        <v>597</v>
      </c>
      <c r="C247" s="44"/>
      <c r="D247" s="25">
        <f t="array" ref="D247">SUM(IF(Period=$A$2,IF(Site=$A$245,IF(Provider=$B247,G))))</f>
        <v>80</v>
      </c>
      <c r="E247" s="26">
        <f t="array" ref="E247">SUM(IF(Period=$A$2,IF(Site=$A$245,IF(Provider=$B247,H))))</f>
        <v>5</v>
      </c>
      <c r="F247" s="27">
        <f t="shared" ref="F247:F310" si="77">E247*(D247/D$380)</f>
        <v>0.10327911179963851</v>
      </c>
      <c r="G247" s="27">
        <f t="shared" si="70"/>
        <v>2.0835503698301908E-2</v>
      </c>
      <c r="H247" s="44"/>
      <c r="I247" s="25">
        <f t="array" ref="I247">SUM(IF(Period=$A$2,IF(Site=$A$245,IF(Provider=$B247,I))))</f>
        <v>133</v>
      </c>
      <c r="J247" s="26">
        <f t="array" ref="J247">SUM(IF(Period=$A$2,IF(Site=$A$245,IF(Provider=$B247,J))))</f>
        <v>8.9849624060150379</v>
      </c>
      <c r="K247" s="27">
        <f t="shared" ref="K247:K310" si="78">J247*(I247/I$380)</f>
        <v>0.16249660048952952</v>
      </c>
      <c r="L247" s="27">
        <f t="shared" si="71"/>
        <v>3.4610594607119065E-2</v>
      </c>
      <c r="M247" s="44"/>
      <c r="N247" s="25">
        <f t="array" ref="N247">SUM(IF(Period=$A$2,IF(Site=$A$245,IF(Provider=$B247,K))))</f>
        <v>6</v>
      </c>
      <c r="O247" s="37">
        <f t="shared" si="72"/>
        <v>4.5112781954887216E-2</v>
      </c>
      <c r="P247" s="44"/>
      <c r="Q247" s="25">
        <f t="array" ref="Q247">SUM(IF(Period=$A$2,IF(Site=$A$245,IF(Provider=$B247,M))))</f>
        <v>0</v>
      </c>
      <c r="R247" s="26">
        <f t="array" ref="R247">SUM(IF(Period=$A$2,IF(Site=$A$245,IF(Provider=$B247,N))))</f>
        <v>0</v>
      </c>
      <c r="S247" s="27" t="e">
        <f t="shared" si="73"/>
        <v>#DIV/0!</v>
      </c>
      <c r="T247" s="27" t="e">
        <f t="shared" si="74"/>
        <v>#DIV/0!</v>
      </c>
      <c r="U247" s="20"/>
      <c r="V247" s="25">
        <f t="array" ref="V247">SUM(IF(Period=$A$2,IF(Site=$A$245,IF(Provider=$B247,P))))</f>
        <v>123</v>
      </c>
      <c r="W247" s="26">
        <f t="array" ref="W247">SUM(IF(Period=$A$2,IF(Site=$A$245,IF(Provider=$B247,Q))))</f>
        <v>16</v>
      </c>
      <c r="X247" s="27">
        <f t="shared" ref="X247:X310" si="79">W247*(V247/V$380)</f>
        <v>0.32718204488778052</v>
      </c>
      <c r="Y247" s="27">
        <f t="shared" si="75"/>
        <v>7.3375340218485519E-2</v>
      </c>
      <c r="Z247" s="44"/>
      <c r="AA247" s="25">
        <f t="array" ref="AA247">SUM(IF(Period=$A$2,IF(Site=$A$245,IF(Provider=$B247,G))))</f>
        <v>80</v>
      </c>
      <c r="AB247" s="26">
        <f t="array" ref="AB247">SUM(IF(Period=$A$2,IF(Site=$A$245,IF(Provider=$B247,H))))</f>
        <v>5</v>
      </c>
      <c r="AC247" s="27">
        <f t="shared" ref="AC247:AC310" si="80">AB247*(AA247/AA$380)</f>
        <v>0.10327911179963851</v>
      </c>
      <c r="AD247" s="27">
        <f t="shared" si="76"/>
        <v>2.0835503698301908E-2</v>
      </c>
      <c r="AE247" s="44"/>
      <c r="AF247" s="20"/>
      <c r="AG247" s="20"/>
      <c r="AH247" s="20"/>
      <c r="AI247" s="20"/>
      <c r="AJ247" s="20"/>
      <c r="AK247" s="20"/>
      <c r="AL247" s="20"/>
      <c r="AM247" s="20"/>
      <c r="AN247" s="20"/>
    </row>
    <row r="248" spans="1:40" hidden="1" outlineLevel="1" x14ac:dyDescent="0.25">
      <c r="B248" s="20" t="s">
        <v>1129</v>
      </c>
      <c r="C248" s="44"/>
      <c r="D248" s="25">
        <f t="array" ref="D248">SUM(IF(Period=$A$2,IF(Site=$A$245,IF(Provider=$B248,G))))</f>
        <v>0</v>
      </c>
      <c r="E248" s="26">
        <f t="array" ref="E248">SUM(IF(Period=$A$2,IF(Site=$A$245,IF(Provider=$B248,H))))</f>
        <v>0</v>
      </c>
      <c r="F248" s="27">
        <f t="shared" si="77"/>
        <v>0</v>
      </c>
      <c r="G248" s="27">
        <f t="shared" si="70"/>
        <v>0</v>
      </c>
      <c r="H248" s="44"/>
      <c r="I248" s="25">
        <f t="array" ref="I248">SUM(IF(Period=$A$2,IF(Site=$A$245,IF(Provider=$B248,I))))</f>
        <v>0</v>
      </c>
      <c r="J248" s="26">
        <f t="array" ref="J248">SUM(IF(Period=$A$2,IF(Site=$A$245,IF(Provider=$B248,J))))</f>
        <v>0</v>
      </c>
      <c r="K248" s="27">
        <f t="shared" si="78"/>
        <v>0</v>
      </c>
      <c r="L248" s="27">
        <f t="shared" si="71"/>
        <v>0</v>
      </c>
      <c r="M248" s="44"/>
      <c r="N248" s="25">
        <f t="array" ref="N248">SUM(IF(Period=$A$2,IF(Site=$A$245,IF(Provider=$B248,K))))</f>
        <v>0</v>
      </c>
      <c r="O248" s="37">
        <f t="shared" si="72"/>
        <v>0</v>
      </c>
      <c r="P248" s="44"/>
      <c r="Q248" s="25">
        <f t="array" ref="Q248">SUM(IF(Period=$A$2,IF(Site=$A$245,IF(Provider=$B248,M))))</f>
        <v>0</v>
      </c>
      <c r="R248" s="26">
        <f t="array" ref="R248">SUM(IF(Period=$A$2,IF(Site=$A$245,IF(Provider=$B248,N))))</f>
        <v>0</v>
      </c>
      <c r="S248" s="27" t="e">
        <f t="shared" si="73"/>
        <v>#DIV/0!</v>
      </c>
      <c r="T248" s="27" t="e">
        <f t="shared" si="74"/>
        <v>#DIV/0!</v>
      </c>
      <c r="U248" s="20"/>
      <c r="V248" s="25">
        <f t="array" ref="V248">SUM(IF(Period=$A$2,IF(Site=$A$245,IF(Provider=$B248,P))))</f>
        <v>0</v>
      </c>
      <c r="W248" s="26">
        <f t="array" ref="W248">SUM(IF(Period=$A$2,IF(Site=$A$245,IF(Provider=$B248,Q))))</f>
        <v>0</v>
      </c>
      <c r="X248" s="27">
        <f t="shared" si="79"/>
        <v>0</v>
      </c>
      <c r="Y248" s="27">
        <f t="shared" si="75"/>
        <v>0</v>
      </c>
      <c r="Z248" s="44"/>
      <c r="AA248" s="25">
        <f t="array" ref="AA248">SUM(IF(Period=$A$2,IF(Site=$A$245,IF(Provider=$B248,G))))</f>
        <v>0</v>
      </c>
      <c r="AB248" s="26">
        <f t="array" ref="AB248">SUM(IF(Period=$A$2,IF(Site=$A$245,IF(Provider=$B248,H))))</f>
        <v>0</v>
      </c>
      <c r="AC248" s="27">
        <f t="shared" si="80"/>
        <v>0</v>
      </c>
      <c r="AD248" s="27">
        <f t="shared" si="76"/>
        <v>0</v>
      </c>
      <c r="AE248" s="44"/>
      <c r="AF248" s="20"/>
      <c r="AG248" s="20"/>
      <c r="AH248" s="20"/>
      <c r="AI248" s="20"/>
      <c r="AJ248" s="20"/>
      <c r="AK248" s="20"/>
      <c r="AL248" s="20"/>
      <c r="AM248" s="20"/>
      <c r="AN248" s="20"/>
    </row>
    <row r="249" spans="1:40" hidden="1" outlineLevel="1" x14ac:dyDescent="0.25">
      <c r="B249" s="20" t="s">
        <v>1032</v>
      </c>
      <c r="C249" s="44"/>
      <c r="D249" s="25">
        <f t="array" ref="D249">SUM(IF(Period=$A$2,IF(Site=$A$245,IF(Provider=$B249,G))))</f>
        <v>0</v>
      </c>
      <c r="E249" s="26">
        <f t="array" ref="E249">SUM(IF(Period=$A$2,IF(Site=$A$245,IF(Provider=$B249,H))))</f>
        <v>0</v>
      </c>
      <c r="F249" s="27">
        <f t="shared" si="77"/>
        <v>0</v>
      </c>
      <c r="G249" s="27">
        <f t="shared" si="70"/>
        <v>0</v>
      </c>
      <c r="H249" s="44"/>
      <c r="I249" s="25">
        <f t="array" ref="I249">SUM(IF(Period=$A$2,IF(Site=$A$245,IF(Provider=$B249,I))))</f>
        <v>0</v>
      </c>
      <c r="J249" s="26">
        <f t="array" ref="J249">SUM(IF(Period=$A$2,IF(Site=$A$245,IF(Provider=$B249,J))))</f>
        <v>0</v>
      </c>
      <c r="K249" s="27">
        <f t="shared" si="78"/>
        <v>0</v>
      </c>
      <c r="L249" s="27">
        <f t="shared" si="71"/>
        <v>0</v>
      </c>
      <c r="M249" s="44"/>
      <c r="N249" s="25">
        <f t="array" ref="N249">SUM(IF(Period=$A$2,IF(Site=$A$245,IF(Provider=$B249,K))))</f>
        <v>0</v>
      </c>
      <c r="O249" s="37">
        <f t="shared" si="72"/>
        <v>0</v>
      </c>
      <c r="P249" s="44"/>
      <c r="Q249" s="25">
        <f t="array" ref="Q249">SUM(IF(Period=$A$2,IF(Site=$A$245,IF(Provider=$B249,M))))</f>
        <v>0</v>
      </c>
      <c r="R249" s="26">
        <f t="array" ref="R249">SUM(IF(Period=$A$2,IF(Site=$A$245,IF(Provider=$B249,N))))</f>
        <v>0</v>
      </c>
      <c r="S249" s="27" t="e">
        <f t="shared" si="73"/>
        <v>#DIV/0!</v>
      </c>
      <c r="T249" s="27" t="e">
        <f t="shared" si="74"/>
        <v>#DIV/0!</v>
      </c>
      <c r="U249" s="20"/>
      <c r="V249" s="25">
        <f t="array" ref="V249">SUM(IF(Period=$A$2,IF(Site=$A$245,IF(Provider=$B249,P))))</f>
        <v>0</v>
      </c>
      <c r="W249" s="26">
        <f t="array" ref="W249">SUM(IF(Period=$A$2,IF(Site=$A$245,IF(Provider=$B249,Q))))</f>
        <v>0</v>
      </c>
      <c r="X249" s="27">
        <f t="shared" si="79"/>
        <v>0</v>
      </c>
      <c r="Y249" s="27">
        <f t="shared" si="75"/>
        <v>0</v>
      </c>
      <c r="Z249" s="44"/>
      <c r="AA249" s="25">
        <f t="array" ref="AA249">SUM(IF(Period=$A$2,IF(Site=$A$245,IF(Provider=$B249,G))))</f>
        <v>0</v>
      </c>
      <c r="AB249" s="26">
        <f t="array" ref="AB249">SUM(IF(Period=$A$2,IF(Site=$A$245,IF(Provider=$B249,H))))</f>
        <v>0</v>
      </c>
      <c r="AC249" s="27">
        <f t="shared" si="80"/>
        <v>0</v>
      </c>
      <c r="AD249" s="27">
        <f t="shared" si="76"/>
        <v>0</v>
      </c>
      <c r="AE249" s="44"/>
      <c r="AF249" s="20"/>
      <c r="AG249" s="20"/>
      <c r="AH249" s="20"/>
      <c r="AI249" s="20"/>
      <c r="AJ249" s="20"/>
      <c r="AK249" s="20"/>
      <c r="AL249" s="20"/>
      <c r="AM249" s="20"/>
      <c r="AN249" s="20"/>
    </row>
    <row r="250" spans="1:40" hidden="1" outlineLevel="1" x14ac:dyDescent="0.25">
      <c r="B250" s="20" t="s">
        <v>807</v>
      </c>
      <c r="C250" s="44"/>
      <c r="D250" s="25">
        <f t="array" ref="D250">SUM(IF(Period=$A$2,IF(Site=$A$245,IF(Provider=$B250,G))))</f>
        <v>0</v>
      </c>
      <c r="E250" s="26">
        <f t="array" ref="E250">SUM(IF(Period=$A$2,IF(Site=$A$245,IF(Provider=$B250,H))))</f>
        <v>0</v>
      </c>
      <c r="F250" s="27">
        <f t="shared" si="77"/>
        <v>0</v>
      </c>
      <c r="G250" s="27">
        <f t="shared" si="70"/>
        <v>0</v>
      </c>
      <c r="H250" s="44"/>
      <c r="I250" s="25">
        <f t="array" ref="I250">SUM(IF(Period=$A$2,IF(Site=$A$245,IF(Provider=$B250,I))))</f>
        <v>0</v>
      </c>
      <c r="J250" s="26">
        <f t="array" ref="J250">SUM(IF(Period=$A$2,IF(Site=$A$245,IF(Provider=$B250,J))))</f>
        <v>0</v>
      </c>
      <c r="K250" s="27">
        <f t="shared" si="78"/>
        <v>0</v>
      </c>
      <c r="L250" s="27">
        <f t="shared" si="71"/>
        <v>0</v>
      </c>
      <c r="M250" s="44"/>
      <c r="N250" s="25">
        <f t="array" ref="N250">SUM(IF(Period=$A$2,IF(Site=$A$245,IF(Provider=$B250,K))))</f>
        <v>0</v>
      </c>
      <c r="O250" s="37">
        <f t="shared" si="72"/>
        <v>0</v>
      </c>
      <c r="P250" s="44"/>
      <c r="Q250" s="25">
        <f t="array" ref="Q250">SUM(IF(Period=$A$2,IF(Site=$A$245,IF(Provider=$B250,M))))</f>
        <v>0</v>
      </c>
      <c r="R250" s="26">
        <f t="array" ref="R250">SUM(IF(Period=$A$2,IF(Site=$A$245,IF(Provider=$B250,N))))</f>
        <v>0</v>
      </c>
      <c r="S250" s="27" t="e">
        <f t="shared" si="73"/>
        <v>#DIV/0!</v>
      </c>
      <c r="T250" s="27" t="e">
        <f t="shared" si="74"/>
        <v>#DIV/0!</v>
      </c>
      <c r="U250" s="20"/>
      <c r="V250" s="25">
        <f t="array" ref="V250">SUM(IF(Period=$A$2,IF(Site=$A$245,IF(Provider=$B250,P))))</f>
        <v>0</v>
      </c>
      <c r="W250" s="26">
        <f t="array" ref="W250">SUM(IF(Period=$A$2,IF(Site=$A$245,IF(Provider=$B250,Q))))</f>
        <v>0</v>
      </c>
      <c r="X250" s="27">
        <f t="shared" si="79"/>
        <v>0</v>
      </c>
      <c r="Y250" s="27">
        <f t="shared" si="75"/>
        <v>0</v>
      </c>
      <c r="Z250" s="44"/>
      <c r="AA250" s="25">
        <f t="array" ref="AA250">SUM(IF(Period=$A$2,IF(Site=$A$245,IF(Provider=$B250,G))))</f>
        <v>0</v>
      </c>
      <c r="AB250" s="26">
        <f t="array" ref="AB250">SUM(IF(Period=$A$2,IF(Site=$A$245,IF(Provider=$B250,H))))</f>
        <v>0</v>
      </c>
      <c r="AC250" s="27">
        <f t="shared" si="80"/>
        <v>0</v>
      </c>
      <c r="AD250" s="27">
        <f t="shared" si="76"/>
        <v>0</v>
      </c>
      <c r="AE250" s="44"/>
      <c r="AF250" s="20"/>
      <c r="AG250" s="20"/>
      <c r="AH250" s="20"/>
      <c r="AI250" s="20"/>
      <c r="AJ250" s="20"/>
      <c r="AK250" s="20"/>
      <c r="AL250" s="20"/>
      <c r="AM250" s="20"/>
      <c r="AN250" s="20"/>
    </row>
    <row r="251" spans="1:40" hidden="1" outlineLevel="1" x14ac:dyDescent="0.25">
      <c r="B251" s="20" t="s">
        <v>803</v>
      </c>
      <c r="C251" s="44"/>
      <c r="D251" s="25">
        <f t="array" ref="D251">SUM(IF(Period=$A$2,IF(Site=$A$245,IF(Provider=$B251,G))))</f>
        <v>0</v>
      </c>
      <c r="E251" s="26">
        <f t="array" ref="E251">SUM(IF(Period=$A$2,IF(Site=$A$245,IF(Provider=$B251,H))))</f>
        <v>0</v>
      </c>
      <c r="F251" s="27">
        <f t="shared" si="77"/>
        <v>0</v>
      </c>
      <c r="G251" s="27">
        <f t="shared" si="70"/>
        <v>0</v>
      </c>
      <c r="H251" s="44"/>
      <c r="I251" s="25">
        <f t="array" ref="I251">SUM(IF(Period=$A$2,IF(Site=$A$245,IF(Provider=$B251,I))))</f>
        <v>0</v>
      </c>
      <c r="J251" s="26">
        <f t="array" ref="J251">SUM(IF(Period=$A$2,IF(Site=$A$245,IF(Provider=$B251,J))))</f>
        <v>0</v>
      </c>
      <c r="K251" s="27">
        <f t="shared" si="78"/>
        <v>0</v>
      </c>
      <c r="L251" s="27">
        <f t="shared" si="71"/>
        <v>0</v>
      </c>
      <c r="M251" s="44"/>
      <c r="N251" s="25">
        <f t="array" ref="N251">SUM(IF(Period=$A$2,IF(Site=$A$245,IF(Provider=$B251,K))))</f>
        <v>0</v>
      </c>
      <c r="O251" s="37">
        <f t="shared" si="72"/>
        <v>0</v>
      </c>
      <c r="P251" s="44"/>
      <c r="Q251" s="25">
        <f t="array" ref="Q251">SUM(IF(Period=$A$2,IF(Site=$A$245,IF(Provider=$B251,M))))</f>
        <v>0</v>
      </c>
      <c r="R251" s="26">
        <f t="array" ref="R251">SUM(IF(Period=$A$2,IF(Site=$A$245,IF(Provider=$B251,N))))</f>
        <v>0</v>
      </c>
      <c r="S251" s="27" t="e">
        <f t="shared" si="73"/>
        <v>#DIV/0!</v>
      </c>
      <c r="T251" s="27" t="e">
        <f t="shared" si="74"/>
        <v>#DIV/0!</v>
      </c>
      <c r="U251" s="20"/>
      <c r="V251" s="25">
        <f t="array" ref="V251">SUM(IF(Period=$A$2,IF(Site=$A$245,IF(Provider=$B251,P))))</f>
        <v>0</v>
      </c>
      <c r="W251" s="26">
        <f t="array" ref="W251">SUM(IF(Period=$A$2,IF(Site=$A$245,IF(Provider=$B251,Q))))</f>
        <v>0</v>
      </c>
      <c r="X251" s="27">
        <f t="shared" si="79"/>
        <v>0</v>
      </c>
      <c r="Y251" s="27">
        <f t="shared" si="75"/>
        <v>0</v>
      </c>
      <c r="Z251" s="44"/>
      <c r="AA251" s="25">
        <f t="array" ref="AA251">SUM(IF(Period=$A$2,IF(Site=$A$245,IF(Provider=$B251,G))))</f>
        <v>0</v>
      </c>
      <c r="AB251" s="26">
        <f t="array" ref="AB251">SUM(IF(Period=$A$2,IF(Site=$A$245,IF(Provider=$B251,H))))</f>
        <v>0</v>
      </c>
      <c r="AC251" s="27">
        <f t="shared" si="80"/>
        <v>0</v>
      </c>
      <c r="AD251" s="27">
        <f t="shared" si="76"/>
        <v>0</v>
      </c>
      <c r="AE251" s="44"/>
      <c r="AF251" s="20"/>
      <c r="AG251" s="20"/>
      <c r="AH251" s="20"/>
      <c r="AI251" s="20"/>
      <c r="AJ251" s="20"/>
      <c r="AK251" s="20"/>
      <c r="AL251" s="20"/>
      <c r="AM251" s="20"/>
      <c r="AN251" s="20"/>
    </row>
    <row r="252" spans="1:40" hidden="1" outlineLevel="1" x14ac:dyDescent="0.25">
      <c r="B252" s="20" t="s">
        <v>610</v>
      </c>
      <c r="C252" s="44"/>
      <c r="D252" s="25">
        <f t="array" ref="D252">SUM(IF(Period=$A$2,IF(Site=$A$245,IF(Provider=$B252,G))))</f>
        <v>51</v>
      </c>
      <c r="E252" s="26">
        <f t="array" ref="E252">SUM(IF(Period=$A$2,IF(Site=$A$245,IF(Provider=$B252,H))))</f>
        <v>4</v>
      </c>
      <c r="F252" s="27">
        <f t="shared" si="77"/>
        <v>5.2672347017815646E-2</v>
      </c>
      <c r="G252" s="27">
        <f t="shared" si="70"/>
        <v>1.0626106886133972E-2</v>
      </c>
      <c r="H252" s="44"/>
      <c r="I252" s="25">
        <f t="array" ref="I252">SUM(IF(Period=$A$2,IF(Site=$A$245,IF(Provider=$B252,I))))</f>
        <v>73</v>
      </c>
      <c r="J252" s="26">
        <f t="array" ref="J252">SUM(IF(Period=$A$2,IF(Site=$A$245,IF(Provider=$B252,J))))</f>
        <v>11.712328767123287</v>
      </c>
      <c r="K252" s="27">
        <f t="shared" si="78"/>
        <v>0.11626325809083492</v>
      </c>
      <c r="L252" s="27">
        <f t="shared" si="71"/>
        <v>2.4763228777478493E-2</v>
      </c>
      <c r="M252" s="44"/>
      <c r="N252" s="25">
        <f t="array" ref="N252">SUM(IF(Period=$A$2,IF(Site=$A$245,IF(Provider=$B252,K))))</f>
        <v>0</v>
      </c>
      <c r="O252" s="37">
        <f t="shared" si="72"/>
        <v>0</v>
      </c>
      <c r="P252" s="44"/>
      <c r="Q252" s="25">
        <f t="array" ref="Q252">SUM(IF(Period=$A$2,IF(Site=$A$245,IF(Provider=$B252,M))))</f>
        <v>0</v>
      </c>
      <c r="R252" s="26">
        <f t="array" ref="R252">SUM(IF(Period=$A$2,IF(Site=$A$245,IF(Provider=$B252,N))))</f>
        <v>0</v>
      </c>
      <c r="S252" s="27" t="e">
        <f t="shared" si="73"/>
        <v>#DIV/0!</v>
      </c>
      <c r="T252" s="27" t="e">
        <f t="shared" si="74"/>
        <v>#DIV/0!</v>
      </c>
      <c r="U252" s="20"/>
      <c r="V252" s="25">
        <f t="array" ref="V252">SUM(IF(Period=$A$2,IF(Site=$A$245,IF(Provider=$B252,P))))</f>
        <v>69</v>
      </c>
      <c r="W252" s="26">
        <f t="array" ref="W252">SUM(IF(Period=$A$2,IF(Site=$A$245,IF(Provider=$B252,Q))))</f>
        <v>17</v>
      </c>
      <c r="X252" s="27">
        <f t="shared" si="79"/>
        <v>0.19501246882793016</v>
      </c>
      <c r="Y252" s="27">
        <f t="shared" si="75"/>
        <v>4.3734387233883898E-2</v>
      </c>
      <c r="Z252" s="44"/>
      <c r="AA252" s="25">
        <f t="array" ref="AA252">SUM(IF(Period=$A$2,IF(Site=$A$245,IF(Provider=$B252,G))))</f>
        <v>51</v>
      </c>
      <c r="AB252" s="26">
        <f t="array" ref="AB252">SUM(IF(Period=$A$2,IF(Site=$A$245,IF(Provider=$B252,H))))</f>
        <v>4</v>
      </c>
      <c r="AC252" s="27">
        <f t="shared" si="80"/>
        <v>5.2672347017815646E-2</v>
      </c>
      <c r="AD252" s="27">
        <f t="shared" si="76"/>
        <v>1.0626106886133972E-2</v>
      </c>
      <c r="AE252" s="44"/>
      <c r="AF252" s="20"/>
      <c r="AG252" s="20"/>
      <c r="AH252" s="20"/>
      <c r="AI252" s="20"/>
      <c r="AJ252" s="20"/>
      <c r="AK252" s="20"/>
      <c r="AL252" s="20"/>
      <c r="AM252" s="20"/>
      <c r="AN252" s="20"/>
    </row>
    <row r="253" spans="1:40" hidden="1" outlineLevel="1" x14ac:dyDescent="0.25">
      <c r="B253" s="20" t="s">
        <v>986</v>
      </c>
      <c r="C253" s="44"/>
      <c r="D253" s="25">
        <f t="array" ref="D253">SUM(IF(Period=$A$2,IF(Site=$A$245,IF(Provider=$B253,G))))</f>
        <v>0</v>
      </c>
      <c r="E253" s="26">
        <f t="array" ref="E253">SUM(IF(Period=$A$2,IF(Site=$A$245,IF(Provider=$B253,H))))</f>
        <v>0</v>
      </c>
      <c r="F253" s="27">
        <f t="shared" si="77"/>
        <v>0</v>
      </c>
      <c r="G253" s="27">
        <f t="shared" si="70"/>
        <v>0</v>
      </c>
      <c r="H253" s="44"/>
      <c r="I253" s="25">
        <f t="array" ref="I253">SUM(IF(Period=$A$2,IF(Site=$A$245,IF(Provider=$B253,I))))</f>
        <v>0</v>
      </c>
      <c r="J253" s="26">
        <f t="array" ref="J253">SUM(IF(Period=$A$2,IF(Site=$A$245,IF(Provider=$B253,J))))</f>
        <v>0</v>
      </c>
      <c r="K253" s="27">
        <f t="shared" si="78"/>
        <v>0</v>
      </c>
      <c r="L253" s="27">
        <f t="shared" si="71"/>
        <v>0</v>
      </c>
      <c r="M253" s="44"/>
      <c r="N253" s="25">
        <f t="array" ref="N253">SUM(IF(Period=$A$2,IF(Site=$A$245,IF(Provider=$B253,K))))</f>
        <v>0</v>
      </c>
      <c r="O253" s="37">
        <f t="shared" si="72"/>
        <v>0</v>
      </c>
      <c r="P253" s="44"/>
      <c r="Q253" s="25">
        <f t="array" ref="Q253">SUM(IF(Period=$A$2,IF(Site=$A$245,IF(Provider=$B253,M))))</f>
        <v>0</v>
      </c>
      <c r="R253" s="26">
        <f t="array" ref="R253">SUM(IF(Period=$A$2,IF(Site=$A$245,IF(Provider=$B253,N))))</f>
        <v>0</v>
      </c>
      <c r="S253" s="27" t="e">
        <f t="shared" si="73"/>
        <v>#DIV/0!</v>
      </c>
      <c r="T253" s="27" t="e">
        <f t="shared" si="74"/>
        <v>#DIV/0!</v>
      </c>
      <c r="U253" s="20"/>
      <c r="V253" s="25">
        <f t="array" ref="V253">SUM(IF(Period=$A$2,IF(Site=$A$245,IF(Provider=$B253,P))))</f>
        <v>0</v>
      </c>
      <c r="W253" s="26">
        <f t="array" ref="W253">SUM(IF(Period=$A$2,IF(Site=$A$245,IF(Provider=$B253,Q))))</f>
        <v>0</v>
      </c>
      <c r="X253" s="27">
        <f t="shared" si="79"/>
        <v>0</v>
      </c>
      <c r="Y253" s="27">
        <f t="shared" si="75"/>
        <v>0</v>
      </c>
      <c r="Z253" s="44"/>
      <c r="AA253" s="25">
        <f t="array" ref="AA253">SUM(IF(Period=$A$2,IF(Site=$A$245,IF(Provider=$B253,G))))</f>
        <v>0</v>
      </c>
      <c r="AB253" s="26">
        <f t="array" ref="AB253">SUM(IF(Period=$A$2,IF(Site=$A$245,IF(Provider=$B253,H))))</f>
        <v>0</v>
      </c>
      <c r="AC253" s="27">
        <f t="shared" si="80"/>
        <v>0</v>
      </c>
      <c r="AD253" s="27">
        <f t="shared" si="76"/>
        <v>0</v>
      </c>
      <c r="AE253" s="44"/>
      <c r="AF253" s="20"/>
      <c r="AG253" s="20"/>
      <c r="AH253" s="20"/>
      <c r="AI253" s="20"/>
      <c r="AJ253" s="20"/>
      <c r="AK253" s="20"/>
      <c r="AL253" s="20"/>
      <c r="AM253" s="20"/>
      <c r="AN253" s="20"/>
    </row>
    <row r="254" spans="1:40" hidden="1" outlineLevel="1" x14ac:dyDescent="0.25">
      <c r="B254" s="20" t="s">
        <v>927</v>
      </c>
      <c r="C254" s="44"/>
      <c r="D254" s="25">
        <f t="array" ref="D254">SUM(IF(Period=$A$2,IF(Site=$A$245,IF(Provider=$B254,G))))</f>
        <v>0</v>
      </c>
      <c r="E254" s="26">
        <f t="array" ref="E254">SUM(IF(Period=$A$2,IF(Site=$A$245,IF(Provider=$B254,H))))</f>
        <v>0</v>
      </c>
      <c r="F254" s="27">
        <f t="shared" si="77"/>
        <v>0</v>
      </c>
      <c r="G254" s="27">
        <f t="shared" si="70"/>
        <v>0</v>
      </c>
      <c r="H254" s="44"/>
      <c r="I254" s="25">
        <f t="array" ref="I254">SUM(IF(Period=$A$2,IF(Site=$A$245,IF(Provider=$B254,I))))</f>
        <v>0</v>
      </c>
      <c r="J254" s="26">
        <f t="array" ref="J254">SUM(IF(Period=$A$2,IF(Site=$A$245,IF(Provider=$B254,J))))</f>
        <v>0</v>
      </c>
      <c r="K254" s="27">
        <f t="shared" si="78"/>
        <v>0</v>
      </c>
      <c r="L254" s="27">
        <f t="shared" si="71"/>
        <v>0</v>
      </c>
      <c r="M254" s="44"/>
      <c r="N254" s="25">
        <f t="array" ref="N254">SUM(IF(Period=$A$2,IF(Site=$A$245,IF(Provider=$B254,K))))</f>
        <v>0</v>
      </c>
      <c r="O254" s="37">
        <f t="shared" si="72"/>
        <v>0</v>
      </c>
      <c r="P254" s="44"/>
      <c r="Q254" s="25">
        <f t="array" ref="Q254">SUM(IF(Period=$A$2,IF(Site=$A$245,IF(Provider=$B254,M))))</f>
        <v>0</v>
      </c>
      <c r="R254" s="26">
        <f t="array" ref="R254">SUM(IF(Period=$A$2,IF(Site=$A$245,IF(Provider=$B254,N))))</f>
        <v>0</v>
      </c>
      <c r="S254" s="27" t="e">
        <f t="shared" si="73"/>
        <v>#DIV/0!</v>
      </c>
      <c r="T254" s="27" t="e">
        <f t="shared" si="74"/>
        <v>#DIV/0!</v>
      </c>
      <c r="U254" s="20"/>
      <c r="V254" s="25">
        <f t="array" ref="V254">SUM(IF(Period=$A$2,IF(Site=$A$245,IF(Provider=$B254,P))))</f>
        <v>0</v>
      </c>
      <c r="W254" s="26">
        <f t="array" ref="W254">SUM(IF(Period=$A$2,IF(Site=$A$245,IF(Provider=$B254,Q))))</f>
        <v>0</v>
      </c>
      <c r="X254" s="27">
        <f t="shared" si="79"/>
        <v>0</v>
      </c>
      <c r="Y254" s="27">
        <f t="shared" si="75"/>
        <v>0</v>
      </c>
      <c r="Z254" s="44"/>
      <c r="AA254" s="25">
        <f t="array" ref="AA254">SUM(IF(Period=$A$2,IF(Site=$A$245,IF(Provider=$B254,G))))</f>
        <v>0</v>
      </c>
      <c r="AB254" s="26">
        <f t="array" ref="AB254">SUM(IF(Period=$A$2,IF(Site=$A$245,IF(Provider=$B254,H))))</f>
        <v>0</v>
      </c>
      <c r="AC254" s="27">
        <f t="shared" si="80"/>
        <v>0</v>
      </c>
      <c r="AD254" s="27">
        <f t="shared" si="76"/>
        <v>0</v>
      </c>
      <c r="AE254" s="44"/>
      <c r="AF254" s="20"/>
      <c r="AG254" s="20"/>
      <c r="AH254" s="20"/>
      <c r="AI254" s="20"/>
      <c r="AJ254" s="20"/>
      <c r="AK254" s="20"/>
      <c r="AL254" s="20"/>
      <c r="AM254" s="20"/>
      <c r="AN254" s="20"/>
    </row>
    <row r="255" spans="1:40" hidden="1" outlineLevel="1" x14ac:dyDescent="0.25">
      <c r="B255" s="20" t="s">
        <v>596</v>
      </c>
      <c r="C255" s="44"/>
      <c r="D255" s="25">
        <f t="array" ref="D255">SUM(IF(Period=$A$2,IF(Site=$A$245,IF(Provider=$B255,G))))</f>
        <v>78</v>
      </c>
      <c r="E255" s="26">
        <f t="array" ref="E255">SUM(IF(Period=$A$2,IF(Site=$A$245,IF(Provider=$B255,H))))</f>
        <v>5</v>
      </c>
      <c r="F255" s="27">
        <f t="shared" si="77"/>
        <v>0.10069713400464755</v>
      </c>
      <c r="G255" s="27">
        <f t="shared" si="70"/>
        <v>2.0314616105844358E-2</v>
      </c>
      <c r="H255" s="44"/>
      <c r="I255" s="25">
        <f t="array" ref="I255">SUM(IF(Period=$A$2,IF(Site=$A$245,IF(Provider=$B255,I))))</f>
        <v>131</v>
      </c>
      <c r="J255" s="26">
        <f t="array" ref="J255">SUM(IF(Period=$A$2,IF(Site=$A$245,IF(Provider=$B255,J))))</f>
        <v>8.3587786259541978</v>
      </c>
      <c r="K255" s="27">
        <f t="shared" si="78"/>
        <v>0.14889855860756052</v>
      </c>
      <c r="L255" s="27">
        <f t="shared" si="71"/>
        <v>3.1714310539577718E-2</v>
      </c>
      <c r="M255" s="44"/>
      <c r="N255" s="25">
        <f t="array" ref="N255">SUM(IF(Period=$A$2,IF(Site=$A$245,IF(Provider=$B255,K))))</f>
        <v>2</v>
      </c>
      <c r="O255" s="37">
        <f t="shared" si="72"/>
        <v>1.5267175572519083E-2</v>
      </c>
      <c r="P255" s="44"/>
      <c r="Q255" s="25">
        <f t="array" ref="Q255">SUM(IF(Period=$A$2,IF(Site=$A$245,IF(Provider=$B255,M))))</f>
        <v>0</v>
      </c>
      <c r="R255" s="26">
        <f t="array" ref="R255">SUM(IF(Period=$A$2,IF(Site=$A$245,IF(Provider=$B255,N))))</f>
        <v>0</v>
      </c>
      <c r="S255" s="27" t="e">
        <f t="shared" si="73"/>
        <v>#DIV/0!</v>
      </c>
      <c r="T255" s="27" t="e">
        <f t="shared" si="74"/>
        <v>#DIV/0!</v>
      </c>
      <c r="U255" s="20"/>
      <c r="V255" s="25">
        <f t="array" ref="V255">SUM(IF(Period=$A$2,IF(Site=$A$245,IF(Provider=$B255,P))))</f>
        <v>117</v>
      </c>
      <c r="W255" s="26">
        <f t="array" ref="W255">SUM(IF(Period=$A$2,IF(Site=$A$245,IF(Provider=$B255,Q))))</f>
        <v>12</v>
      </c>
      <c r="X255" s="27">
        <f t="shared" si="79"/>
        <v>0.23341645885286783</v>
      </c>
      <c r="Y255" s="27">
        <f t="shared" si="75"/>
        <v>5.2347041497334185E-2</v>
      </c>
      <c r="Z255" s="44"/>
      <c r="AA255" s="25">
        <f t="array" ref="AA255">SUM(IF(Period=$A$2,IF(Site=$A$245,IF(Provider=$B255,G))))</f>
        <v>78</v>
      </c>
      <c r="AB255" s="26">
        <f t="array" ref="AB255">SUM(IF(Period=$A$2,IF(Site=$A$245,IF(Provider=$B255,H))))</f>
        <v>5</v>
      </c>
      <c r="AC255" s="27">
        <f t="shared" si="80"/>
        <v>0.10069713400464755</v>
      </c>
      <c r="AD255" s="27">
        <f t="shared" si="76"/>
        <v>2.0314616105844358E-2</v>
      </c>
      <c r="AE255" s="44"/>
      <c r="AF255" s="20"/>
      <c r="AG255" s="20"/>
      <c r="AH255" s="20"/>
      <c r="AI255" s="20"/>
      <c r="AJ255" s="20"/>
      <c r="AK255" s="20"/>
      <c r="AL255" s="20"/>
      <c r="AM255" s="20"/>
      <c r="AN255" s="20"/>
    </row>
    <row r="256" spans="1:40" hidden="1" outlineLevel="1" x14ac:dyDescent="0.25">
      <c r="B256" s="20" t="s">
        <v>598</v>
      </c>
      <c r="C256" s="44"/>
      <c r="D256" s="25">
        <f t="array" ref="D256">SUM(IF(Period=$A$2,IF(Site=$A$245,IF(Provider=$B256,G))))</f>
        <v>70</v>
      </c>
      <c r="E256" s="26">
        <f t="array" ref="E256">SUM(IF(Period=$A$2,IF(Site=$A$245,IF(Provider=$B256,H))))</f>
        <v>5</v>
      </c>
      <c r="F256" s="27">
        <f t="shared" si="77"/>
        <v>9.0369222824683709E-2</v>
      </c>
      <c r="G256" s="27">
        <f t="shared" si="70"/>
        <v>1.8231065736014171E-2</v>
      </c>
      <c r="H256" s="44"/>
      <c r="I256" s="25">
        <f t="array" ref="I256">SUM(IF(Period=$A$2,IF(Site=$A$245,IF(Provider=$B256,I))))</f>
        <v>129</v>
      </c>
      <c r="J256" s="26">
        <f t="array" ref="J256">SUM(IF(Period=$A$2,IF(Site=$A$245,IF(Provider=$B256,J))))</f>
        <v>14.255813953488373</v>
      </c>
      <c r="K256" s="27">
        <f t="shared" si="78"/>
        <v>0.25006799020940984</v>
      </c>
      <c r="L256" s="27">
        <f t="shared" si="71"/>
        <v>5.3262664002085326E-2</v>
      </c>
      <c r="M256" s="44"/>
      <c r="N256" s="25">
        <f t="array" ref="N256">SUM(IF(Period=$A$2,IF(Site=$A$245,IF(Provider=$B256,K))))</f>
        <v>0</v>
      </c>
      <c r="O256" s="37">
        <f t="shared" si="72"/>
        <v>0</v>
      </c>
      <c r="P256" s="44"/>
      <c r="Q256" s="25">
        <f t="array" ref="Q256">SUM(IF(Period=$A$2,IF(Site=$A$245,IF(Provider=$B256,M))))</f>
        <v>0</v>
      </c>
      <c r="R256" s="26">
        <f t="array" ref="R256">SUM(IF(Period=$A$2,IF(Site=$A$245,IF(Provider=$B256,N))))</f>
        <v>0</v>
      </c>
      <c r="S256" s="27" t="e">
        <f t="shared" si="73"/>
        <v>#DIV/0!</v>
      </c>
      <c r="T256" s="27" t="e">
        <f t="shared" si="74"/>
        <v>#DIV/0!</v>
      </c>
      <c r="U256" s="20"/>
      <c r="V256" s="25">
        <f t="array" ref="V256">SUM(IF(Period=$A$2,IF(Site=$A$245,IF(Provider=$B256,P))))</f>
        <v>124</v>
      </c>
      <c r="W256" s="26">
        <f t="array" ref="W256">SUM(IF(Period=$A$2,IF(Site=$A$245,IF(Provider=$B256,Q))))</f>
        <v>19</v>
      </c>
      <c r="X256" s="27">
        <f t="shared" si="79"/>
        <v>0.39168744804655031</v>
      </c>
      <c r="Y256" s="27">
        <f t="shared" si="75"/>
        <v>8.7841616643674736E-2</v>
      </c>
      <c r="Z256" s="44"/>
      <c r="AA256" s="25">
        <f t="array" ref="AA256">SUM(IF(Period=$A$2,IF(Site=$A$245,IF(Provider=$B256,G))))</f>
        <v>70</v>
      </c>
      <c r="AB256" s="26">
        <f t="array" ref="AB256">SUM(IF(Period=$A$2,IF(Site=$A$245,IF(Provider=$B256,H))))</f>
        <v>5</v>
      </c>
      <c r="AC256" s="27">
        <f t="shared" si="80"/>
        <v>9.0369222824683709E-2</v>
      </c>
      <c r="AD256" s="27">
        <f t="shared" si="76"/>
        <v>1.8231065736014171E-2</v>
      </c>
      <c r="AE256" s="44"/>
      <c r="AF256" s="20"/>
      <c r="AG256" s="20"/>
      <c r="AH256" s="20"/>
      <c r="AI256" s="20"/>
      <c r="AJ256" s="20"/>
      <c r="AK256" s="20"/>
      <c r="AL256" s="20"/>
      <c r="AM256" s="20"/>
      <c r="AN256" s="20"/>
    </row>
    <row r="257" spans="2:40" hidden="1" outlineLevel="1" x14ac:dyDescent="0.25">
      <c r="B257" s="20" t="s">
        <v>1127</v>
      </c>
      <c r="C257" s="44"/>
      <c r="D257" s="25">
        <f t="array" ref="D257">SUM(IF(Period=$A$2,IF(Site=$A$245,IF(Provider=$B257,G))))</f>
        <v>0</v>
      </c>
      <c r="E257" s="26">
        <f t="array" ref="E257">SUM(IF(Period=$A$2,IF(Site=$A$245,IF(Provider=$B257,H))))</f>
        <v>0</v>
      </c>
      <c r="F257" s="27">
        <f t="shared" si="77"/>
        <v>0</v>
      </c>
      <c r="G257" s="27">
        <f t="shared" si="70"/>
        <v>0</v>
      </c>
      <c r="H257" s="44"/>
      <c r="I257" s="25">
        <f t="array" ref="I257">SUM(IF(Period=$A$2,IF(Site=$A$245,IF(Provider=$B257,I))))</f>
        <v>0</v>
      </c>
      <c r="J257" s="26">
        <f t="array" ref="J257">SUM(IF(Period=$A$2,IF(Site=$A$245,IF(Provider=$B257,J))))</f>
        <v>0</v>
      </c>
      <c r="K257" s="27">
        <f t="shared" si="78"/>
        <v>0</v>
      </c>
      <c r="L257" s="27">
        <f t="shared" si="71"/>
        <v>0</v>
      </c>
      <c r="M257" s="44"/>
      <c r="N257" s="25">
        <f t="array" ref="N257">SUM(IF(Period=$A$2,IF(Site=$A$245,IF(Provider=$B257,K))))</f>
        <v>0</v>
      </c>
      <c r="O257" s="37">
        <f t="shared" si="72"/>
        <v>0</v>
      </c>
      <c r="P257" s="44"/>
      <c r="Q257" s="25">
        <f t="array" ref="Q257">SUM(IF(Period=$A$2,IF(Site=$A$245,IF(Provider=$B257,M))))</f>
        <v>0</v>
      </c>
      <c r="R257" s="26">
        <f t="array" ref="R257">SUM(IF(Period=$A$2,IF(Site=$A$245,IF(Provider=$B257,N))))</f>
        <v>0</v>
      </c>
      <c r="S257" s="27" t="e">
        <f t="shared" si="73"/>
        <v>#DIV/0!</v>
      </c>
      <c r="T257" s="27" t="e">
        <f t="shared" si="74"/>
        <v>#DIV/0!</v>
      </c>
      <c r="U257" s="20"/>
      <c r="V257" s="25">
        <f t="array" ref="V257">SUM(IF(Period=$A$2,IF(Site=$A$245,IF(Provider=$B257,P))))</f>
        <v>0</v>
      </c>
      <c r="W257" s="26">
        <f t="array" ref="W257">SUM(IF(Period=$A$2,IF(Site=$A$245,IF(Provider=$B257,Q))))</f>
        <v>0</v>
      </c>
      <c r="X257" s="27">
        <f t="shared" si="79"/>
        <v>0</v>
      </c>
      <c r="Y257" s="27">
        <f t="shared" si="75"/>
        <v>0</v>
      </c>
      <c r="Z257" s="44"/>
      <c r="AA257" s="25">
        <f t="array" ref="AA257">SUM(IF(Period=$A$2,IF(Site=$A$245,IF(Provider=$B257,G))))</f>
        <v>0</v>
      </c>
      <c r="AB257" s="26">
        <f t="array" ref="AB257">SUM(IF(Period=$A$2,IF(Site=$A$245,IF(Provider=$B257,H))))</f>
        <v>0</v>
      </c>
      <c r="AC257" s="27">
        <f t="shared" si="80"/>
        <v>0</v>
      </c>
      <c r="AD257" s="27">
        <f t="shared" si="76"/>
        <v>0</v>
      </c>
      <c r="AE257" s="44"/>
      <c r="AF257" s="20"/>
      <c r="AG257" s="20"/>
      <c r="AH257" s="20"/>
      <c r="AI257" s="20"/>
      <c r="AJ257" s="20"/>
      <c r="AK257" s="20"/>
      <c r="AL257" s="20"/>
      <c r="AM257" s="20"/>
      <c r="AN257" s="20"/>
    </row>
    <row r="258" spans="2:40" hidden="1" outlineLevel="1" x14ac:dyDescent="0.25">
      <c r="B258" s="20" t="s">
        <v>930</v>
      </c>
      <c r="C258" s="44"/>
      <c r="D258" s="25">
        <f t="array" ref="D258">SUM(IF(Period=$A$2,IF(Site=$A$245,IF(Provider=$B258,G))))</f>
        <v>0</v>
      </c>
      <c r="E258" s="26">
        <f t="array" ref="E258">SUM(IF(Period=$A$2,IF(Site=$A$245,IF(Provider=$B258,H))))</f>
        <v>0</v>
      </c>
      <c r="F258" s="27">
        <f t="shared" si="77"/>
        <v>0</v>
      </c>
      <c r="G258" s="27">
        <f t="shared" si="70"/>
        <v>0</v>
      </c>
      <c r="H258" s="44"/>
      <c r="I258" s="25">
        <f t="array" ref="I258">SUM(IF(Period=$A$2,IF(Site=$A$245,IF(Provider=$B258,I))))</f>
        <v>0</v>
      </c>
      <c r="J258" s="26">
        <f t="array" ref="J258">SUM(IF(Period=$A$2,IF(Site=$A$245,IF(Provider=$B258,J))))</f>
        <v>0</v>
      </c>
      <c r="K258" s="27">
        <f t="shared" si="78"/>
        <v>0</v>
      </c>
      <c r="L258" s="27">
        <f t="shared" si="71"/>
        <v>0</v>
      </c>
      <c r="M258" s="44"/>
      <c r="N258" s="25">
        <f t="array" ref="N258">SUM(IF(Period=$A$2,IF(Site=$A$245,IF(Provider=$B258,K))))</f>
        <v>0</v>
      </c>
      <c r="O258" s="37">
        <f t="shared" si="72"/>
        <v>0</v>
      </c>
      <c r="P258" s="44"/>
      <c r="Q258" s="25">
        <f t="array" ref="Q258">SUM(IF(Period=$A$2,IF(Site=$A$245,IF(Provider=$B258,M))))</f>
        <v>0</v>
      </c>
      <c r="R258" s="26">
        <f t="array" ref="R258">SUM(IF(Period=$A$2,IF(Site=$A$245,IF(Provider=$B258,N))))</f>
        <v>0</v>
      </c>
      <c r="S258" s="27" t="e">
        <f t="shared" si="73"/>
        <v>#DIV/0!</v>
      </c>
      <c r="T258" s="27" t="e">
        <f t="shared" si="74"/>
        <v>#DIV/0!</v>
      </c>
      <c r="U258" s="20"/>
      <c r="V258" s="25">
        <f t="array" ref="V258">SUM(IF(Period=$A$2,IF(Site=$A$245,IF(Provider=$B258,P))))</f>
        <v>0</v>
      </c>
      <c r="W258" s="26">
        <f t="array" ref="W258">SUM(IF(Period=$A$2,IF(Site=$A$245,IF(Provider=$B258,Q))))</f>
        <v>0</v>
      </c>
      <c r="X258" s="27">
        <f t="shared" si="79"/>
        <v>0</v>
      </c>
      <c r="Y258" s="27">
        <f t="shared" si="75"/>
        <v>0</v>
      </c>
      <c r="Z258" s="44"/>
      <c r="AA258" s="25">
        <f t="array" ref="AA258">SUM(IF(Period=$A$2,IF(Site=$A$245,IF(Provider=$B258,G))))</f>
        <v>0</v>
      </c>
      <c r="AB258" s="26">
        <f t="array" ref="AB258">SUM(IF(Period=$A$2,IF(Site=$A$245,IF(Provider=$B258,H))))</f>
        <v>0</v>
      </c>
      <c r="AC258" s="27">
        <f t="shared" si="80"/>
        <v>0</v>
      </c>
      <c r="AD258" s="27">
        <f t="shared" si="76"/>
        <v>0</v>
      </c>
      <c r="AE258" s="44"/>
      <c r="AF258" s="20"/>
      <c r="AG258" s="20"/>
      <c r="AH258" s="20"/>
      <c r="AI258" s="20"/>
      <c r="AJ258" s="20"/>
      <c r="AK258" s="20"/>
      <c r="AL258" s="20"/>
      <c r="AM258" s="20"/>
      <c r="AN258" s="20"/>
    </row>
    <row r="259" spans="2:40" hidden="1" outlineLevel="1" x14ac:dyDescent="0.25">
      <c r="B259" s="20" t="s">
        <v>628</v>
      </c>
      <c r="C259" s="44"/>
      <c r="D259" s="25">
        <f t="array" ref="D259">SUM(IF(Period=$A$2,IF(Site=$A$245,IF(Provider=$B259,G))))</f>
        <v>16</v>
      </c>
      <c r="E259" s="26">
        <f t="array" ref="E259">SUM(IF(Period=$A$2,IF(Site=$A$245,IF(Provider=$B259,H))))</f>
        <v>3</v>
      </c>
      <c r="F259" s="27">
        <f t="shared" si="77"/>
        <v>1.2393493415956622E-2</v>
      </c>
      <c r="G259" s="27">
        <f t="shared" si="70"/>
        <v>2.5002604437962287E-3</v>
      </c>
      <c r="H259" s="44"/>
      <c r="I259" s="25">
        <f t="array" ref="I259">SUM(IF(Period=$A$2,IF(Site=$A$245,IF(Provider=$B259,I))))</f>
        <v>16</v>
      </c>
      <c r="J259" s="26">
        <f t="array" ref="J259">SUM(IF(Period=$A$2,IF(Site=$A$245,IF(Provider=$B259,J))))</f>
        <v>4.9375</v>
      </c>
      <c r="K259" s="27">
        <f t="shared" si="78"/>
        <v>1.0742453086755506E-2</v>
      </c>
      <c r="L259" s="27">
        <f t="shared" si="71"/>
        <v>2.2880644133576621E-3</v>
      </c>
      <c r="M259" s="44"/>
      <c r="N259" s="25">
        <f t="array" ref="N259">SUM(IF(Period=$A$2,IF(Site=$A$245,IF(Provider=$B259,K))))</f>
        <v>0</v>
      </c>
      <c r="O259" s="37">
        <f t="shared" si="72"/>
        <v>0</v>
      </c>
      <c r="P259" s="44"/>
      <c r="Q259" s="25">
        <f t="array" ref="Q259">SUM(IF(Period=$A$2,IF(Site=$A$245,IF(Provider=$B259,M))))</f>
        <v>0</v>
      </c>
      <c r="R259" s="26">
        <f t="array" ref="R259">SUM(IF(Period=$A$2,IF(Site=$A$245,IF(Provider=$B259,N))))</f>
        <v>0</v>
      </c>
      <c r="S259" s="27" t="e">
        <f t="shared" si="73"/>
        <v>#DIV/0!</v>
      </c>
      <c r="T259" s="27" t="e">
        <f t="shared" si="74"/>
        <v>#DIV/0!</v>
      </c>
      <c r="U259" s="20"/>
      <c r="V259" s="25">
        <f t="array" ref="V259">SUM(IF(Period=$A$2,IF(Site=$A$245,IF(Provider=$B259,P))))</f>
        <v>9</v>
      </c>
      <c r="W259" s="26">
        <f t="array" ref="W259">SUM(IF(Period=$A$2,IF(Site=$A$245,IF(Provider=$B259,Q))))</f>
        <v>14</v>
      </c>
      <c r="X259" s="27">
        <f t="shared" si="79"/>
        <v>2.0947630922693267E-2</v>
      </c>
      <c r="Y259" s="27">
        <f t="shared" si="75"/>
        <v>4.697811416427426E-3</v>
      </c>
      <c r="Z259" s="44"/>
      <c r="AA259" s="25">
        <f t="array" ref="AA259">SUM(IF(Period=$A$2,IF(Site=$A$245,IF(Provider=$B259,G))))</f>
        <v>16</v>
      </c>
      <c r="AB259" s="26">
        <f t="array" ref="AB259">SUM(IF(Period=$A$2,IF(Site=$A$245,IF(Provider=$B259,H))))</f>
        <v>3</v>
      </c>
      <c r="AC259" s="27">
        <f t="shared" si="80"/>
        <v>1.2393493415956622E-2</v>
      </c>
      <c r="AD259" s="27">
        <f t="shared" si="76"/>
        <v>2.5002604437962287E-3</v>
      </c>
      <c r="AE259" s="44"/>
      <c r="AF259" s="20"/>
      <c r="AG259" s="20"/>
      <c r="AH259" s="20"/>
      <c r="AI259" s="20"/>
      <c r="AJ259" s="20"/>
      <c r="AK259" s="20"/>
      <c r="AL259" s="20"/>
      <c r="AM259" s="20"/>
      <c r="AN259" s="20"/>
    </row>
    <row r="260" spans="2:40" hidden="1" outlineLevel="1" x14ac:dyDescent="0.25">
      <c r="B260" s="20" t="s">
        <v>603</v>
      </c>
      <c r="C260" s="44"/>
      <c r="D260" s="25">
        <f t="array" ref="D260">SUM(IF(Period=$A$2,IF(Site=$A$245,IF(Provider=$B260,G))))</f>
        <v>89</v>
      </c>
      <c r="E260" s="26">
        <f t="array" ref="E260">SUM(IF(Period=$A$2,IF(Site=$A$245,IF(Provider=$B260,H))))</f>
        <v>8</v>
      </c>
      <c r="F260" s="27">
        <f t="shared" si="77"/>
        <v>0.18383681900335658</v>
      </c>
      <c r="G260" s="27">
        <f t="shared" si="70"/>
        <v>3.7087196582977391E-2</v>
      </c>
      <c r="H260" s="44"/>
      <c r="I260" s="25">
        <f t="array" ref="I260">SUM(IF(Period=$A$2,IF(Site=$A$245,IF(Provider=$B260,I))))</f>
        <v>117</v>
      </c>
      <c r="J260" s="26">
        <f t="array" ref="J260">SUM(IF(Period=$A$2,IF(Site=$A$245,IF(Provider=$B260,J))))</f>
        <v>11.965811965811966</v>
      </c>
      <c r="K260" s="27">
        <f t="shared" si="78"/>
        <v>0.19037258634756593</v>
      </c>
      <c r="L260" s="27">
        <f t="shared" si="71"/>
        <v>4.0547976945578823E-2</v>
      </c>
      <c r="M260" s="44"/>
      <c r="N260" s="25">
        <f t="array" ref="N260">SUM(IF(Period=$A$2,IF(Site=$A$245,IF(Provider=$B260,K))))</f>
        <v>4</v>
      </c>
      <c r="O260" s="37">
        <f t="shared" si="72"/>
        <v>3.4188034188034191E-2</v>
      </c>
      <c r="P260" s="44"/>
      <c r="Q260" s="25">
        <f t="array" ref="Q260">SUM(IF(Period=$A$2,IF(Site=$A$245,IF(Provider=$B260,M))))</f>
        <v>0</v>
      </c>
      <c r="R260" s="26">
        <f t="array" ref="R260">SUM(IF(Period=$A$2,IF(Site=$A$245,IF(Provider=$B260,N))))</f>
        <v>0</v>
      </c>
      <c r="S260" s="27" t="e">
        <f t="shared" si="73"/>
        <v>#DIV/0!</v>
      </c>
      <c r="T260" s="27" t="e">
        <f t="shared" si="74"/>
        <v>#DIV/0!</v>
      </c>
      <c r="U260" s="20"/>
      <c r="V260" s="25">
        <f t="array" ref="V260">SUM(IF(Period=$A$2,IF(Site=$A$245,IF(Provider=$B260,P))))</f>
        <v>110</v>
      </c>
      <c r="W260" s="26">
        <f t="array" ref="W260">SUM(IF(Period=$A$2,IF(Site=$A$245,IF(Provider=$B260,Q))))</f>
        <v>24</v>
      </c>
      <c r="X260" s="27">
        <f t="shared" si="79"/>
        <v>0.43890274314214461</v>
      </c>
      <c r="Y260" s="27">
        <f t="shared" si="75"/>
        <v>9.8430334439431791E-2</v>
      </c>
      <c r="Z260" s="44"/>
      <c r="AA260" s="25">
        <f t="array" ref="AA260">SUM(IF(Period=$A$2,IF(Site=$A$245,IF(Provider=$B260,G))))</f>
        <v>89</v>
      </c>
      <c r="AB260" s="26">
        <f t="array" ref="AB260">SUM(IF(Period=$A$2,IF(Site=$A$245,IF(Provider=$B260,H))))</f>
        <v>8</v>
      </c>
      <c r="AC260" s="27">
        <f t="shared" si="80"/>
        <v>0.18383681900335658</v>
      </c>
      <c r="AD260" s="27">
        <f t="shared" si="76"/>
        <v>3.7087196582977391E-2</v>
      </c>
      <c r="AE260" s="44"/>
      <c r="AF260" s="20"/>
      <c r="AG260" s="20"/>
      <c r="AH260" s="20"/>
      <c r="AI260" s="20"/>
      <c r="AJ260" s="20"/>
      <c r="AK260" s="20"/>
      <c r="AL260" s="20"/>
      <c r="AM260" s="20"/>
      <c r="AN260" s="20"/>
    </row>
    <row r="261" spans="2:40" hidden="1" outlineLevel="1" x14ac:dyDescent="0.25">
      <c r="B261" s="20" t="s">
        <v>863</v>
      </c>
      <c r="C261" s="44"/>
      <c r="D261" s="25">
        <f t="array" ref="D261">SUM(IF(Period=$A$2,IF(Site=$A$245,IF(Provider=$B261,G))))</f>
        <v>0</v>
      </c>
      <c r="E261" s="26">
        <f t="array" ref="E261">SUM(IF(Period=$A$2,IF(Site=$A$245,IF(Provider=$B261,H))))</f>
        <v>0</v>
      </c>
      <c r="F261" s="27">
        <f t="shared" si="77"/>
        <v>0</v>
      </c>
      <c r="G261" s="27">
        <f t="shared" si="70"/>
        <v>0</v>
      </c>
      <c r="H261" s="44"/>
      <c r="I261" s="25">
        <f t="array" ref="I261">SUM(IF(Period=$A$2,IF(Site=$A$245,IF(Provider=$B261,I))))</f>
        <v>0</v>
      </c>
      <c r="J261" s="26">
        <f t="array" ref="J261">SUM(IF(Period=$A$2,IF(Site=$A$245,IF(Provider=$B261,J))))</f>
        <v>0</v>
      </c>
      <c r="K261" s="27">
        <f t="shared" si="78"/>
        <v>0</v>
      </c>
      <c r="L261" s="27">
        <f t="shared" si="71"/>
        <v>0</v>
      </c>
      <c r="M261" s="44"/>
      <c r="N261" s="25">
        <f t="array" ref="N261">SUM(IF(Period=$A$2,IF(Site=$A$245,IF(Provider=$B261,K))))</f>
        <v>0</v>
      </c>
      <c r="O261" s="37">
        <f t="shared" si="72"/>
        <v>0</v>
      </c>
      <c r="P261" s="44"/>
      <c r="Q261" s="25">
        <f t="array" ref="Q261">SUM(IF(Period=$A$2,IF(Site=$A$245,IF(Provider=$B261,M))))</f>
        <v>0</v>
      </c>
      <c r="R261" s="26">
        <f t="array" ref="R261">SUM(IF(Period=$A$2,IF(Site=$A$245,IF(Provider=$B261,N))))</f>
        <v>0</v>
      </c>
      <c r="S261" s="27" t="e">
        <f t="shared" si="73"/>
        <v>#DIV/0!</v>
      </c>
      <c r="T261" s="27" t="e">
        <f t="shared" si="74"/>
        <v>#DIV/0!</v>
      </c>
      <c r="U261" s="20"/>
      <c r="V261" s="25">
        <f t="array" ref="V261">SUM(IF(Period=$A$2,IF(Site=$A$245,IF(Provider=$B261,P))))</f>
        <v>0</v>
      </c>
      <c r="W261" s="26">
        <f t="array" ref="W261">SUM(IF(Period=$A$2,IF(Site=$A$245,IF(Provider=$B261,Q))))</f>
        <v>0</v>
      </c>
      <c r="X261" s="27">
        <f t="shared" si="79"/>
        <v>0</v>
      </c>
      <c r="Y261" s="27">
        <f t="shared" si="75"/>
        <v>0</v>
      </c>
      <c r="Z261" s="44"/>
      <c r="AA261" s="25">
        <f t="array" ref="AA261">SUM(IF(Period=$A$2,IF(Site=$A$245,IF(Provider=$B261,G))))</f>
        <v>0</v>
      </c>
      <c r="AB261" s="26">
        <f t="array" ref="AB261">SUM(IF(Period=$A$2,IF(Site=$A$245,IF(Provider=$B261,H))))</f>
        <v>0</v>
      </c>
      <c r="AC261" s="27">
        <f t="shared" si="80"/>
        <v>0</v>
      </c>
      <c r="AD261" s="27">
        <f t="shared" si="76"/>
        <v>0</v>
      </c>
      <c r="AE261" s="44"/>
      <c r="AF261" s="20"/>
      <c r="AG261" s="20"/>
      <c r="AH261" s="20"/>
      <c r="AI261" s="20"/>
      <c r="AJ261" s="20"/>
      <c r="AK261" s="20"/>
      <c r="AL261" s="20"/>
      <c r="AM261" s="20"/>
      <c r="AN261" s="20"/>
    </row>
    <row r="262" spans="2:40" hidden="1" outlineLevel="1" x14ac:dyDescent="0.25">
      <c r="B262" s="20" t="s">
        <v>612</v>
      </c>
      <c r="C262" s="44"/>
      <c r="D262" s="25">
        <f t="array" ref="D262">SUM(IF(Period=$A$2,IF(Site=$A$245,IF(Provider=$B262,G))))</f>
        <v>47</v>
      </c>
      <c r="E262" s="26">
        <f t="array" ref="E262">SUM(IF(Period=$A$2,IF(Site=$A$245,IF(Provider=$B262,H))))</f>
        <v>6</v>
      </c>
      <c r="F262" s="27">
        <f t="shared" si="77"/>
        <v>7.2811773818745151E-2</v>
      </c>
      <c r="G262" s="27">
        <f t="shared" si="70"/>
        <v>1.4689030107302842E-2</v>
      </c>
      <c r="H262" s="44"/>
      <c r="I262" s="25">
        <f t="array" ref="I262">SUM(IF(Period=$A$2,IF(Site=$A$245,IF(Provider=$B262,I))))</f>
        <v>71</v>
      </c>
      <c r="J262" s="26">
        <f t="array" ref="J262">SUM(IF(Period=$A$2,IF(Site=$A$245,IF(Provider=$B262,J))))</f>
        <v>16.577464788732396</v>
      </c>
      <c r="K262" s="27">
        <f t="shared" si="78"/>
        <v>0.16004895295077512</v>
      </c>
      <c r="L262" s="27">
        <f t="shared" si="71"/>
        <v>3.4089263474961627E-2</v>
      </c>
      <c r="M262" s="44"/>
      <c r="N262" s="25">
        <f t="array" ref="N262">SUM(IF(Period=$A$2,IF(Site=$A$245,IF(Provider=$B262,K))))</f>
        <v>4</v>
      </c>
      <c r="O262" s="37">
        <f t="shared" si="72"/>
        <v>5.6338028169014086E-2</v>
      </c>
      <c r="P262" s="44"/>
      <c r="Q262" s="25">
        <f t="array" ref="Q262">SUM(IF(Period=$A$2,IF(Site=$A$245,IF(Provider=$B262,M))))</f>
        <v>0</v>
      </c>
      <c r="R262" s="26">
        <f t="array" ref="R262">SUM(IF(Period=$A$2,IF(Site=$A$245,IF(Provider=$B262,N))))</f>
        <v>0</v>
      </c>
      <c r="S262" s="27" t="e">
        <f t="shared" si="73"/>
        <v>#DIV/0!</v>
      </c>
      <c r="T262" s="27" t="e">
        <f t="shared" si="74"/>
        <v>#DIV/0!</v>
      </c>
      <c r="U262" s="20"/>
      <c r="V262" s="25">
        <f t="array" ref="V262">SUM(IF(Period=$A$2,IF(Site=$A$245,IF(Provider=$B262,P))))</f>
        <v>70</v>
      </c>
      <c r="W262" s="26">
        <f t="array" ref="W262">SUM(IF(Period=$A$2,IF(Site=$A$245,IF(Provider=$B262,Q))))</f>
        <v>28</v>
      </c>
      <c r="X262" s="27">
        <f t="shared" si="79"/>
        <v>0.3258520365752286</v>
      </c>
      <c r="Y262" s="27">
        <f t="shared" si="75"/>
        <v>7.3077066477759967E-2</v>
      </c>
      <c r="Z262" s="44"/>
      <c r="AA262" s="25">
        <f t="array" ref="AA262">SUM(IF(Period=$A$2,IF(Site=$A$245,IF(Provider=$B262,G))))</f>
        <v>47</v>
      </c>
      <c r="AB262" s="26">
        <f t="array" ref="AB262">SUM(IF(Period=$A$2,IF(Site=$A$245,IF(Provider=$B262,H))))</f>
        <v>6</v>
      </c>
      <c r="AC262" s="27">
        <f t="shared" si="80"/>
        <v>7.2811773818745151E-2</v>
      </c>
      <c r="AD262" s="27">
        <f t="shared" si="76"/>
        <v>1.4689030107302842E-2</v>
      </c>
      <c r="AE262" s="44"/>
      <c r="AF262" s="20"/>
      <c r="AG262" s="20"/>
      <c r="AH262" s="20"/>
      <c r="AI262" s="20"/>
      <c r="AJ262" s="20"/>
      <c r="AK262" s="20"/>
      <c r="AL262" s="20"/>
      <c r="AM262" s="20"/>
      <c r="AN262" s="20"/>
    </row>
    <row r="263" spans="2:40" hidden="1" outlineLevel="1" x14ac:dyDescent="0.25">
      <c r="B263" s="20" t="s">
        <v>1007</v>
      </c>
      <c r="C263" s="44"/>
      <c r="D263" s="25">
        <f t="array" ref="D263">SUM(IF(Period=$A$2,IF(Site=$A$245,IF(Provider=$B263,G))))</f>
        <v>0</v>
      </c>
      <c r="E263" s="26">
        <f t="array" ref="E263">SUM(IF(Period=$A$2,IF(Site=$A$245,IF(Provider=$B263,H))))</f>
        <v>0</v>
      </c>
      <c r="F263" s="27">
        <f t="shared" si="77"/>
        <v>0</v>
      </c>
      <c r="G263" s="27">
        <f t="shared" si="70"/>
        <v>0</v>
      </c>
      <c r="H263" s="44"/>
      <c r="I263" s="25">
        <f t="array" ref="I263">SUM(IF(Period=$A$2,IF(Site=$A$245,IF(Provider=$B263,I))))</f>
        <v>0</v>
      </c>
      <c r="J263" s="26">
        <f t="array" ref="J263">SUM(IF(Period=$A$2,IF(Site=$A$245,IF(Provider=$B263,J))))</f>
        <v>0</v>
      </c>
      <c r="K263" s="27">
        <f t="shared" si="78"/>
        <v>0</v>
      </c>
      <c r="L263" s="27">
        <f t="shared" si="71"/>
        <v>0</v>
      </c>
      <c r="M263" s="44"/>
      <c r="N263" s="25">
        <f t="array" ref="N263">SUM(IF(Period=$A$2,IF(Site=$A$245,IF(Provider=$B263,K))))</f>
        <v>0</v>
      </c>
      <c r="O263" s="37">
        <f t="shared" si="72"/>
        <v>0</v>
      </c>
      <c r="P263" s="44"/>
      <c r="Q263" s="25">
        <f t="array" ref="Q263">SUM(IF(Period=$A$2,IF(Site=$A$245,IF(Provider=$B263,M))))</f>
        <v>0</v>
      </c>
      <c r="R263" s="26">
        <f t="array" ref="R263">SUM(IF(Period=$A$2,IF(Site=$A$245,IF(Provider=$B263,N))))</f>
        <v>0</v>
      </c>
      <c r="S263" s="27" t="e">
        <f t="shared" si="73"/>
        <v>#DIV/0!</v>
      </c>
      <c r="T263" s="27" t="e">
        <f t="shared" si="74"/>
        <v>#DIV/0!</v>
      </c>
      <c r="U263" s="20"/>
      <c r="V263" s="25">
        <f t="array" ref="V263">SUM(IF(Period=$A$2,IF(Site=$A$245,IF(Provider=$B263,P))))</f>
        <v>0</v>
      </c>
      <c r="W263" s="26">
        <f t="array" ref="W263">SUM(IF(Period=$A$2,IF(Site=$A$245,IF(Provider=$B263,Q))))</f>
        <v>0</v>
      </c>
      <c r="X263" s="27">
        <f t="shared" si="79"/>
        <v>0</v>
      </c>
      <c r="Y263" s="27">
        <f t="shared" si="75"/>
        <v>0</v>
      </c>
      <c r="Z263" s="44"/>
      <c r="AA263" s="25">
        <f t="array" ref="AA263">SUM(IF(Period=$A$2,IF(Site=$A$245,IF(Provider=$B263,G))))</f>
        <v>0</v>
      </c>
      <c r="AB263" s="26">
        <f t="array" ref="AB263">SUM(IF(Period=$A$2,IF(Site=$A$245,IF(Provider=$B263,H))))</f>
        <v>0</v>
      </c>
      <c r="AC263" s="27">
        <f t="shared" si="80"/>
        <v>0</v>
      </c>
      <c r="AD263" s="27">
        <f t="shared" si="76"/>
        <v>0</v>
      </c>
      <c r="AE263" s="44"/>
      <c r="AF263" s="20"/>
      <c r="AG263" s="20"/>
      <c r="AH263" s="20"/>
      <c r="AI263" s="20"/>
      <c r="AJ263" s="20"/>
      <c r="AK263" s="20"/>
      <c r="AL263" s="20"/>
      <c r="AM263" s="20"/>
      <c r="AN263" s="20"/>
    </row>
    <row r="264" spans="2:40" hidden="1" outlineLevel="1" x14ac:dyDescent="0.25">
      <c r="B264" s="20" t="s">
        <v>1026</v>
      </c>
      <c r="C264" s="44"/>
      <c r="D264" s="25">
        <f t="array" ref="D264">SUM(IF(Period=$A$2,IF(Site=$A$245,IF(Provider=$B264,G))))</f>
        <v>0</v>
      </c>
      <c r="E264" s="26">
        <f t="array" ref="E264">SUM(IF(Period=$A$2,IF(Site=$A$245,IF(Provider=$B264,H))))</f>
        <v>0</v>
      </c>
      <c r="F264" s="27">
        <f t="shared" si="77"/>
        <v>0</v>
      </c>
      <c r="G264" s="27">
        <f t="shared" si="70"/>
        <v>0</v>
      </c>
      <c r="H264" s="44"/>
      <c r="I264" s="25">
        <f t="array" ref="I264">SUM(IF(Period=$A$2,IF(Site=$A$245,IF(Provider=$B264,I))))</f>
        <v>0</v>
      </c>
      <c r="J264" s="26">
        <f t="array" ref="J264">SUM(IF(Period=$A$2,IF(Site=$A$245,IF(Provider=$B264,J))))</f>
        <v>0</v>
      </c>
      <c r="K264" s="27">
        <f t="shared" si="78"/>
        <v>0</v>
      </c>
      <c r="L264" s="27">
        <f t="shared" si="71"/>
        <v>0</v>
      </c>
      <c r="M264" s="44"/>
      <c r="N264" s="25">
        <f t="array" ref="N264">SUM(IF(Period=$A$2,IF(Site=$A$245,IF(Provider=$B264,K))))</f>
        <v>0</v>
      </c>
      <c r="O264" s="37">
        <f t="shared" si="72"/>
        <v>0</v>
      </c>
      <c r="P264" s="44"/>
      <c r="Q264" s="25">
        <f t="array" ref="Q264">SUM(IF(Period=$A$2,IF(Site=$A$245,IF(Provider=$B264,M))))</f>
        <v>0</v>
      </c>
      <c r="R264" s="26">
        <f t="array" ref="R264">SUM(IF(Period=$A$2,IF(Site=$A$245,IF(Provider=$B264,N))))</f>
        <v>0</v>
      </c>
      <c r="S264" s="27" t="e">
        <f t="shared" si="73"/>
        <v>#DIV/0!</v>
      </c>
      <c r="T264" s="27" t="e">
        <f t="shared" si="74"/>
        <v>#DIV/0!</v>
      </c>
      <c r="U264" s="20"/>
      <c r="V264" s="25">
        <f t="array" ref="V264">SUM(IF(Period=$A$2,IF(Site=$A$245,IF(Provider=$B264,P))))</f>
        <v>0</v>
      </c>
      <c r="W264" s="26">
        <f t="array" ref="W264">SUM(IF(Period=$A$2,IF(Site=$A$245,IF(Provider=$B264,Q))))</f>
        <v>0</v>
      </c>
      <c r="X264" s="27">
        <f t="shared" si="79"/>
        <v>0</v>
      </c>
      <c r="Y264" s="27">
        <f t="shared" si="75"/>
        <v>0</v>
      </c>
      <c r="Z264" s="44"/>
      <c r="AA264" s="25">
        <f t="array" ref="AA264">SUM(IF(Period=$A$2,IF(Site=$A$245,IF(Provider=$B264,G))))</f>
        <v>0</v>
      </c>
      <c r="AB264" s="26">
        <f t="array" ref="AB264">SUM(IF(Period=$A$2,IF(Site=$A$245,IF(Provider=$B264,H))))</f>
        <v>0</v>
      </c>
      <c r="AC264" s="27">
        <f t="shared" si="80"/>
        <v>0</v>
      </c>
      <c r="AD264" s="27">
        <f t="shared" si="76"/>
        <v>0</v>
      </c>
      <c r="AE264" s="44"/>
      <c r="AF264" s="20"/>
      <c r="AG264" s="20"/>
      <c r="AH264" s="20"/>
      <c r="AI264" s="20"/>
      <c r="AJ264" s="20"/>
      <c r="AK264" s="20"/>
      <c r="AL264" s="20"/>
      <c r="AM264" s="20"/>
      <c r="AN264" s="20"/>
    </row>
    <row r="265" spans="2:40" hidden="1" outlineLevel="1" x14ac:dyDescent="0.25">
      <c r="B265" s="20" t="s">
        <v>629</v>
      </c>
      <c r="C265" s="44"/>
      <c r="D265" s="25">
        <f t="array" ref="D265">SUM(IF(Period=$A$2,IF(Site=$A$245,IF(Provider=$B265,G))))</f>
        <v>0</v>
      </c>
      <c r="E265" s="26">
        <f t="array" ref="E265">SUM(IF(Period=$A$2,IF(Site=$A$245,IF(Provider=$B265,H))))</f>
        <v>0</v>
      </c>
      <c r="F265" s="27">
        <f t="shared" si="77"/>
        <v>0</v>
      </c>
      <c r="G265" s="27">
        <f t="shared" si="70"/>
        <v>0</v>
      </c>
      <c r="H265" s="44"/>
      <c r="I265" s="25">
        <f t="array" ref="I265">SUM(IF(Period=$A$2,IF(Site=$A$245,IF(Provider=$B265,I))))</f>
        <v>1</v>
      </c>
      <c r="J265" s="26">
        <f t="array" ref="J265">SUM(IF(Period=$A$2,IF(Site=$A$245,IF(Provider=$B265,J))))</f>
        <v>2</v>
      </c>
      <c r="K265" s="27">
        <f t="shared" si="78"/>
        <v>2.7196083763937991E-4</v>
      </c>
      <c r="L265" s="27">
        <f t="shared" si="71"/>
        <v>5.7925681350826886E-5</v>
      </c>
      <c r="M265" s="44"/>
      <c r="N265" s="25">
        <f t="array" ref="N265">SUM(IF(Period=$A$2,IF(Site=$A$245,IF(Provider=$B265,K))))</f>
        <v>0</v>
      </c>
      <c r="O265" s="37">
        <f t="shared" si="72"/>
        <v>0</v>
      </c>
      <c r="P265" s="44"/>
      <c r="Q265" s="25">
        <f t="array" ref="Q265">SUM(IF(Period=$A$2,IF(Site=$A$245,IF(Provider=$B265,M))))</f>
        <v>0</v>
      </c>
      <c r="R265" s="26">
        <f t="array" ref="R265">SUM(IF(Period=$A$2,IF(Site=$A$245,IF(Provider=$B265,N))))</f>
        <v>0</v>
      </c>
      <c r="S265" s="27" t="e">
        <f t="shared" si="73"/>
        <v>#DIV/0!</v>
      </c>
      <c r="T265" s="27" t="e">
        <f t="shared" si="74"/>
        <v>#DIV/0!</v>
      </c>
      <c r="U265" s="20"/>
      <c r="V265" s="25">
        <f t="array" ref="V265">SUM(IF(Period=$A$2,IF(Site=$A$245,IF(Provider=$B265,P))))</f>
        <v>1</v>
      </c>
      <c r="W265" s="26">
        <f t="array" ref="W265">SUM(IF(Period=$A$2,IF(Site=$A$245,IF(Provider=$B265,Q))))</f>
        <v>51</v>
      </c>
      <c r="X265" s="27">
        <f t="shared" si="79"/>
        <v>8.4788029925187032E-3</v>
      </c>
      <c r="Y265" s="27">
        <f t="shared" si="75"/>
        <v>1.901495097125387E-3</v>
      </c>
      <c r="Z265" s="44"/>
      <c r="AA265" s="25">
        <f t="array" ref="AA265">SUM(IF(Period=$A$2,IF(Site=$A$245,IF(Provider=$B265,G))))</f>
        <v>0</v>
      </c>
      <c r="AB265" s="26">
        <f t="array" ref="AB265">SUM(IF(Period=$A$2,IF(Site=$A$245,IF(Provider=$B265,H))))</f>
        <v>0</v>
      </c>
      <c r="AC265" s="27">
        <f t="shared" si="80"/>
        <v>0</v>
      </c>
      <c r="AD265" s="27">
        <f t="shared" si="76"/>
        <v>0</v>
      </c>
      <c r="AE265" s="44"/>
      <c r="AF265" s="20"/>
      <c r="AG265" s="20"/>
      <c r="AH265" s="20"/>
      <c r="AI265" s="20"/>
      <c r="AJ265" s="20"/>
      <c r="AK265" s="20"/>
      <c r="AL265" s="20"/>
      <c r="AM265" s="20"/>
      <c r="AN265" s="20"/>
    </row>
    <row r="266" spans="2:40" hidden="1" outlineLevel="1" x14ac:dyDescent="0.25">
      <c r="B266" s="20" t="s">
        <v>601</v>
      </c>
      <c r="C266" s="44"/>
      <c r="D266" s="25">
        <f t="array" ref="D266">SUM(IF(Period=$A$2,IF(Site=$A$245,IF(Provider=$B266,G))))</f>
        <v>32</v>
      </c>
      <c r="E266" s="26">
        <f t="array" ref="E266">SUM(IF(Period=$A$2,IF(Site=$A$245,IF(Provider=$B266,H))))</f>
        <v>3</v>
      </c>
      <c r="F266" s="27">
        <f t="shared" si="77"/>
        <v>2.4786986831913244E-2</v>
      </c>
      <c r="G266" s="27">
        <f t="shared" si="70"/>
        <v>5.0005208875924575E-3</v>
      </c>
      <c r="H266" s="44"/>
      <c r="I266" s="25">
        <f t="array" ref="I266">SUM(IF(Period=$A$2,IF(Site=$A$245,IF(Provider=$B266,I))))</f>
        <v>121</v>
      </c>
      <c r="J266" s="26">
        <f t="array" ref="J266">SUM(IF(Period=$A$2,IF(Site=$A$245,IF(Provider=$B266,J))))</f>
        <v>5.6446280991735538</v>
      </c>
      <c r="K266" s="27">
        <f t="shared" si="78"/>
        <v>9.2874626053848233E-2</v>
      </c>
      <c r="L266" s="27">
        <f t="shared" si="71"/>
        <v>1.9781620181307382E-2</v>
      </c>
      <c r="M266" s="44"/>
      <c r="N266" s="25">
        <f t="array" ref="N266">SUM(IF(Period=$A$2,IF(Site=$A$245,IF(Provider=$B266,K))))</f>
        <v>0</v>
      </c>
      <c r="O266" s="37">
        <f t="shared" si="72"/>
        <v>0</v>
      </c>
      <c r="P266" s="44"/>
      <c r="Q266" s="25">
        <f t="array" ref="Q266">SUM(IF(Period=$A$2,IF(Site=$A$245,IF(Provider=$B266,M))))</f>
        <v>0</v>
      </c>
      <c r="R266" s="26">
        <f t="array" ref="R266">SUM(IF(Period=$A$2,IF(Site=$A$245,IF(Provider=$B266,N))))</f>
        <v>0</v>
      </c>
      <c r="S266" s="27" t="e">
        <f t="shared" si="73"/>
        <v>#DIV/0!</v>
      </c>
      <c r="T266" s="27" t="e">
        <f t="shared" si="74"/>
        <v>#DIV/0!</v>
      </c>
      <c r="U266" s="20"/>
      <c r="V266" s="25">
        <f t="array" ref="V266">SUM(IF(Period=$A$2,IF(Site=$A$245,IF(Provider=$B266,P))))</f>
        <v>80</v>
      </c>
      <c r="W266" s="26">
        <f t="array" ref="W266">SUM(IF(Period=$A$2,IF(Site=$A$245,IF(Provider=$B266,Q))))</f>
        <v>13</v>
      </c>
      <c r="X266" s="27">
        <f t="shared" si="79"/>
        <v>0.17290108063175394</v>
      </c>
      <c r="Y266" s="27">
        <f t="shared" si="75"/>
        <v>3.8775586294321616E-2</v>
      </c>
      <c r="Z266" s="44"/>
      <c r="AA266" s="25">
        <f t="array" ref="AA266">SUM(IF(Period=$A$2,IF(Site=$A$245,IF(Provider=$B266,G))))</f>
        <v>32</v>
      </c>
      <c r="AB266" s="26">
        <f t="array" ref="AB266">SUM(IF(Period=$A$2,IF(Site=$A$245,IF(Provider=$B266,H))))</f>
        <v>3</v>
      </c>
      <c r="AC266" s="27">
        <f t="shared" si="80"/>
        <v>2.4786986831913244E-2</v>
      </c>
      <c r="AD266" s="27">
        <f t="shared" si="76"/>
        <v>5.0005208875924575E-3</v>
      </c>
      <c r="AE266" s="44"/>
      <c r="AF266" s="20"/>
      <c r="AG266" s="20"/>
      <c r="AH266" s="20"/>
      <c r="AI266" s="20"/>
      <c r="AJ266" s="20"/>
      <c r="AK266" s="20"/>
      <c r="AL266" s="20"/>
      <c r="AM266" s="20"/>
      <c r="AN266" s="20"/>
    </row>
    <row r="267" spans="2:40" hidden="1" outlineLevel="1" x14ac:dyDescent="0.25">
      <c r="B267" s="20" t="s">
        <v>805</v>
      </c>
      <c r="C267" s="44"/>
      <c r="D267" s="25">
        <f t="array" ref="D267">SUM(IF(Period=$A$2,IF(Site=$A$245,IF(Provider=$B267,G))))</f>
        <v>0</v>
      </c>
      <c r="E267" s="26">
        <f t="array" ref="E267">SUM(IF(Period=$A$2,IF(Site=$A$245,IF(Provider=$B267,H))))</f>
        <v>0</v>
      </c>
      <c r="F267" s="27">
        <f t="shared" si="77"/>
        <v>0</v>
      </c>
      <c r="G267" s="27">
        <f t="shared" si="70"/>
        <v>0</v>
      </c>
      <c r="H267" s="44"/>
      <c r="I267" s="25">
        <f t="array" ref="I267">SUM(IF(Period=$A$2,IF(Site=$A$245,IF(Provider=$B267,I))))</f>
        <v>0</v>
      </c>
      <c r="J267" s="26">
        <f t="array" ref="J267">SUM(IF(Period=$A$2,IF(Site=$A$245,IF(Provider=$B267,J))))</f>
        <v>0</v>
      </c>
      <c r="K267" s="27">
        <f t="shared" si="78"/>
        <v>0</v>
      </c>
      <c r="L267" s="27">
        <f t="shared" si="71"/>
        <v>0</v>
      </c>
      <c r="M267" s="44"/>
      <c r="N267" s="25">
        <f t="array" ref="N267">SUM(IF(Period=$A$2,IF(Site=$A$245,IF(Provider=$B267,K))))</f>
        <v>0</v>
      </c>
      <c r="O267" s="37">
        <f t="shared" si="72"/>
        <v>0</v>
      </c>
      <c r="P267" s="44"/>
      <c r="Q267" s="25">
        <f t="array" ref="Q267">SUM(IF(Period=$A$2,IF(Site=$A$245,IF(Provider=$B267,M))))</f>
        <v>0</v>
      </c>
      <c r="R267" s="26">
        <f t="array" ref="R267">SUM(IF(Period=$A$2,IF(Site=$A$245,IF(Provider=$B267,N))))</f>
        <v>0</v>
      </c>
      <c r="S267" s="27" t="e">
        <f t="shared" si="73"/>
        <v>#DIV/0!</v>
      </c>
      <c r="T267" s="27" t="e">
        <f t="shared" si="74"/>
        <v>#DIV/0!</v>
      </c>
      <c r="U267" s="20"/>
      <c r="V267" s="25">
        <f t="array" ref="V267">SUM(IF(Period=$A$2,IF(Site=$A$245,IF(Provider=$B267,P))))</f>
        <v>0</v>
      </c>
      <c r="W267" s="26">
        <f t="array" ref="W267">SUM(IF(Period=$A$2,IF(Site=$A$245,IF(Provider=$B267,Q))))</f>
        <v>0</v>
      </c>
      <c r="X267" s="27">
        <f t="shared" si="79"/>
        <v>0</v>
      </c>
      <c r="Y267" s="27">
        <f t="shared" si="75"/>
        <v>0</v>
      </c>
      <c r="Z267" s="44"/>
      <c r="AA267" s="25">
        <f t="array" ref="AA267">SUM(IF(Period=$A$2,IF(Site=$A$245,IF(Provider=$B267,G))))</f>
        <v>0</v>
      </c>
      <c r="AB267" s="26">
        <f t="array" ref="AB267">SUM(IF(Period=$A$2,IF(Site=$A$245,IF(Provider=$B267,H))))</f>
        <v>0</v>
      </c>
      <c r="AC267" s="27">
        <f t="shared" si="80"/>
        <v>0</v>
      </c>
      <c r="AD267" s="27">
        <f t="shared" si="76"/>
        <v>0</v>
      </c>
      <c r="AE267" s="44"/>
      <c r="AF267" s="20"/>
      <c r="AG267" s="20"/>
      <c r="AH267" s="20"/>
      <c r="AI267" s="20"/>
      <c r="AJ267" s="20"/>
      <c r="AK267" s="20"/>
      <c r="AL267" s="20"/>
      <c r="AM267" s="20"/>
      <c r="AN267" s="20"/>
    </row>
    <row r="268" spans="2:40" hidden="1" outlineLevel="1" x14ac:dyDescent="0.25">
      <c r="B268" s="20" t="s">
        <v>615</v>
      </c>
      <c r="C268" s="44"/>
      <c r="D268" s="25">
        <f t="array" ref="D268">SUM(IF(Period=$A$2,IF(Site=$A$245,IF(Provider=$B268,G))))</f>
        <v>32</v>
      </c>
      <c r="E268" s="26">
        <f t="array" ref="E268">SUM(IF(Period=$A$2,IF(Site=$A$245,IF(Provider=$B268,H))))</f>
        <v>5</v>
      </c>
      <c r="F268" s="27">
        <f t="shared" si="77"/>
        <v>4.1311644719855406E-2</v>
      </c>
      <c r="G268" s="27">
        <f t="shared" si="70"/>
        <v>8.3342014793207631E-3</v>
      </c>
      <c r="H268" s="44"/>
      <c r="I268" s="25">
        <f t="array" ref="I268">SUM(IF(Period=$A$2,IF(Site=$A$245,IF(Provider=$B268,I))))</f>
        <v>68</v>
      </c>
      <c r="J268" s="26">
        <f t="array" ref="J268">SUM(IF(Period=$A$2,IF(Site=$A$245,IF(Provider=$B268,J))))</f>
        <v>11.764705882352942</v>
      </c>
      <c r="K268" s="27">
        <f t="shared" si="78"/>
        <v>0.10878433505575198</v>
      </c>
      <c r="L268" s="27">
        <f t="shared" si="71"/>
        <v>2.3170272540330758E-2</v>
      </c>
      <c r="M268" s="44"/>
      <c r="N268" s="25">
        <f t="array" ref="N268">SUM(IF(Period=$A$2,IF(Site=$A$245,IF(Provider=$B268,K))))</f>
        <v>2</v>
      </c>
      <c r="O268" s="37">
        <f t="shared" si="72"/>
        <v>2.9411764705882353E-2</v>
      </c>
      <c r="P268" s="44"/>
      <c r="Q268" s="25">
        <f t="array" ref="Q268">SUM(IF(Period=$A$2,IF(Site=$A$245,IF(Provider=$B268,M))))</f>
        <v>0</v>
      </c>
      <c r="R268" s="26">
        <f t="array" ref="R268">SUM(IF(Period=$A$2,IF(Site=$A$245,IF(Provider=$B268,N))))</f>
        <v>0</v>
      </c>
      <c r="S268" s="27" t="e">
        <f t="shared" si="73"/>
        <v>#DIV/0!</v>
      </c>
      <c r="T268" s="27" t="e">
        <f t="shared" si="74"/>
        <v>#DIV/0!</v>
      </c>
      <c r="U268" s="20"/>
      <c r="V268" s="25">
        <f t="array" ref="V268">SUM(IF(Period=$A$2,IF(Site=$A$245,IF(Provider=$B268,P))))</f>
        <v>66</v>
      </c>
      <c r="W268" s="26">
        <f t="array" ref="W268">SUM(IF(Period=$A$2,IF(Site=$A$245,IF(Provider=$B268,Q))))</f>
        <v>22</v>
      </c>
      <c r="X268" s="27">
        <f t="shared" si="79"/>
        <v>0.24139650872817958</v>
      </c>
      <c r="Y268" s="27">
        <f t="shared" si="75"/>
        <v>5.4136683941687483E-2</v>
      </c>
      <c r="Z268" s="44"/>
      <c r="AA268" s="25">
        <f t="array" ref="AA268">SUM(IF(Period=$A$2,IF(Site=$A$245,IF(Provider=$B268,G))))</f>
        <v>32</v>
      </c>
      <c r="AB268" s="26">
        <f t="array" ref="AB268">SUM(IF(Period=$A$2,IF(Site=$A$245,IF(Provider=$B268,H))))</f>
        <v>5</v>
      </c>
      <c r="AC268" s="27">
        <f t="shared" si="80"/>
        <v>4.1311644719855406E-2</v>
      </c>
      <c r="AD268" s="27">
        <f t="shared" si="76"/>
        <v>8.3342014793207631E-3</v>
      </c>
      <c r="AE268" s="44"/>
      <c r="AF268" s="20"/>
      <c r="AG268" s="20"/>
      <c r="AH268" s="20"/>
      <c r="AI268" s="20"/>
      <c r="AJ268" s="20"/>
      <c r="AK268" s="20"/>
      <c r="AL268" s="20"/>
      <c r="AM268" s="20"/>
      <c r="AN268" s="20"/>
    </row>
    <row r="269" spans="2:40" hidden="1" outlineLevel="1" x14ac:dyDescent="0.25">
      <c r="B269" s="20" t="s">
        <v>591</v>
      </c>
      <c r="C269" s="44"/>
      <c r="D269" s="25">
        <f t="array" ref="D269">SUM(IF(Period=$A$2,IF(Site=$A$245,IF(Provider=$B269,G))))</f>
        <v>86</v>
      </c>
      <c r="E269" s="26">
        <f t="array" ref="E269">SUM(IF(Period=$A$2,IF(Site=$A$245,IF(Provider=$B269,H))))</f>
        <v>8</v>
      </c>
      <c r="F269" s="27">
        <f t="shared" si="77"/>
        <v>0.17764007229537826</v>
      </c>
      <c r="G269" s="27">
        <f t="shared" si="70"/>
        <v>3.5837066361079278E-2</v>
      </c>
      <c r="H269" s="44"/>
      <c r="I269" s="25">
        <f t="array" ref="I269">SUM(IF(Period=$A$2,IF(Site=$A$245,IF(Provider=$B269,I))))</f>
        <v>154</v>
      </c>
      <c r="J269" s="26">
        <f t="array" ref="J269">SUM(IF(Period=$A$2,IF(Site=$A$245,IF(Provider=$B269,J))))</f>
        <v>10.220779220779221</v>
      </c>
      <c r="K269" s="27">
        <f t="shared" si="78"/>
        <v>0.214033179222192</v>
      </c>
      <c r="L269" s="27">
        <f t="shared" si="71"/>
        <v>4.5587511223100764E-2</v>
      </c>
      <c r="M269" s="44"/>
      <c r="N269" s="25">
        <f t="array" ref="N269">SUM(IF(Period=$A$2,IF(Site=$A$245,IF(Provider=$B269,K))))</f>
        <v>4</v>
      </c>
      <c r="O269" s="37">
        <f t="shared" si="72"/>
        <v>2.5974025974025976E-2</v>
      </c>
      <c r="P269" s="44"/>
      <c r="Q269" s="25">
        <f t="array" ref="Q269">SUM(IF(Period=$A$2,IF(Site=$A$245,IF(Provider=$B269,M))))</f>
        <v>0</v>
      </c>
      <c r="R269" s="26">
        <f t="array" ref="R269">SUM(IF(Period=$A$2,IF(Site=$A$245,IF(Provider=$B269,N))))</f>
        <v>0</v>
      </c>
      <c r="S269" s="27" t="e">
        <f t="shared" si="73"/>
        <v>#DIV/0!</v>
      </c>
      <c r="T269" s="27" t="e">
        <f t="shared" si="74"/>
        <v>#DIV/0!</v>
      </c>
      <c r="U269" s="20"/>
      <c r="V269" s="25">
        <f t="array" ref="V269">SUM(IF(Period=$A$2,IF(Site=$A$245,IF(Provider=$B269,P))))</f>
        <v>142</v>
      </c>
      <c r="W269" s="26">
        <f t="array" ref="W269">SUM(IF(Period=$A$2,IF(Site=$A$245,IF(Provider=$B269,Q))))</f>
        <v>19</v>
      </c>
      <c r="X269" s="27">
        <f t="shared" si="79"/>
        <v>0.4485453034081463</v>
      </c>
      <c r="Y269" s="27">
        <f t="shared" si="75"/>
        <v>0.10059281905969204</v>
      </c>
      <c r="Z269" s="44"/>
      <c r="AA269" s="25">
        <f t="array" ref="AA269">SUM(IF(Period=$A$2,IF(Site=$A$245,IF(Provider=$B269,G))))</f>
        <v>86</v>
      </c>
      <c r="AB269" s="26">
        <f t="array" ref="AB269">SUM(IF(Period=$A$2,IF(Site=$A$245,IF(Provider=$B269,H))))</f>
        <v>8</v>
      </c>
      <c r="AC269" s="27">
        <f t="shared" si="80"/>
        <v>0.17764007229537826</v>
      </c>
      <c r="AD269" s="27">
        <f t="shared" si="76"/>
        <v>3.5837066361079278E-2</v>
      </c>
      <c r="AE269" s="44"/>
      <c r="AF269" s="20"/>
      <c r="AG269" s="20"/>
      <c r="AH269" s="20"/>
      <c r="AI269" s="20"/>
      <c r="AJ269" s="20"/>
      <c r="AK269" s="20"/>
      <c r="AL269" s="20"/>
      <c r="AM269" s="20"/>
      <c r="AN269" s="20"/>
    </row>
    <row r="270" spans="2:40" hidden="1" outlineLevel="1" x14ac:dyDescent="0.25">
      <c r="B270" s="20" t="s">
        <v>600</v>
      </c>
      <c r="C270" s="44"/>
      <c r="D270" s="25">
        <f t="array" ref="D270">SUM(IF(Period=$A$2,IF(Site=$A$245,IF(Provider=$B270,G))))</f>
        <v>99</v>
      </c>
      <c r="E270" s="26">
        <f t="array" ref="E270">SUM(IF(Period=$A$2,IF(Site=$A$245,IF(Provider=$B270,H))))</f>
        <v>5</v>
      </c>
      <c r="F270" s="27">
        <f t="shared" si="77"/>
        <v>0.12780790085205268</v>
      </c>
      <c r="G270" s="27">
        <f t="shared" si="70"/>
        <v>2.5783935826648608E-2</v>
      </c>
      <c r="H270" s="44"/>
      <c r="I270" s="25">
        <f t="array" ref="I270">SUM(IF(Period=$A$2,IF(Site=$A$245,IF(Provider=$B270,I))))</f>
        <v>127</v>
      </c>
      <c r="J270" s="26">
        <f t="array" ref="J270">SUM(IF(Period=$A$2,IF(Site=$A$245,IF(Provider=$B270,J))))</f>
        <v>14.811023622047244</v>
      </c>
      <c r="K270" s="27">
        <f t="shared" si="78"/>
        <v>0.25577916779983684</v>
      </c>
      <c r="L270" s="27">
        <f t="shared" si="71"/>
        <v>5.4479103310452685E-2</v>
      </c>
      <c r="M270" s="44"/>
      <c r="N270" s="25">
        <f t="array" ref="N270">SUM(IF(Period=$A$2,IF(Site=$A$245,IF(Provider=$B270,K))))</f>
        <v>2</v>
      </c>
      <c r="O270" s="37">
        <f t="shared" si="72"/>
        <v>1.5748031496062992E-2</v>
      </c>
      <c r="P270" s="44"/>
      <c r="Q270" s="25">
        <f t="array" ref="Q270">SUM(IF(Period=$A$2,IF(Site=$A$245,IF(Provider=$B270,M))))</f>
        <v>0</v>
      </c>
      <c r="R270" s="26">
        <f t="array" ref="R270">SUM(IF(Period=$A$2,IF(Site=$A$245,IF(Provider=$B270,N))))</f>
        <v>0</v>
      </c>
      <c r="S270" s="27" t="e">
        <f t="shared" si="73"/>
        <v>#DIV/0!</v>
      </c>
      <c r="T270" s="27" t="e">
        <f t="shared" si="74"/>
        <v>#DIV/0!</v>
      </c>
      <c r="U270" s="20"/>
      <c r="V270" s="25">
        <f t="array" ref="V270">SUM(IF(Period=$A$2,IF(Site=$A$245,IF(Provider=$B270,P))))</f>
        <v>114</v>
      </c>
      <c r="W270" s="26">
        <f t="array" ref="W270">SUM(IF(Period=$A$2,IF(Site=$A$245,IF(Provider=$B270,Q))))</f>
        <v>25</v>
      </c>
      <c r="X270" s="27">
        <f t="shared" si="79"/>
        <v>0.47381546134663338</v>
      </c>
      <c r="Y270" s="27">
        <f t="shared" si="75"/>
        <v>0.10626002013347749</v>
      </c>
      <c r="Z270" s="44"/>
      <c r="AA270" s="25">
        <f t="array" ref="AA270">SUM(IF(Period=$A$2,IF(Site=$A$245,IF(Provider=$B270,G))))</f>
        <v>99</v>
      </c>
      <c r="AB270" s="26">
        <f t="array" ref="AB270">SUM(IF(Period=$A$2,IF(Site=$A$245,IF(Provider=$B270,H))))</f>
        <v>5</v>
      </c>
      <c r="AC270" s="27">
        <f t="shared" si="80"/>
        <v>0.12780790085205268</v>
      </c>
      <c r="AD270" s="27">
        <f t="shared" si="76"/>
        <v>2.5783935826648608E-2</v>
      </c>
      <c r="AE270" s="44"/>
      <c r="AF270" s="20"/>
      <c r="AG270" s="20"/>
      <c r="AH270" s="20"/>
      <c r="AI270" s="20"/>
      <c r="AJ270" s="20"/>
      <c r="AK270" s="20"/>
      <c r="AL270" s="20"/>
      <c r="AM270" s="20"/>
      <c r="AN270" s="20"/>
    </row>
    <row r="271" spans="2:40" hidden="1" outlineLevel="1" x14ac:dyDescent="0.25">
      <c r="B271" s="20" t="s">
        <v>588</v>
      </c>
      <c r="C271" s="44"/>
      <c r="D271" s="25">
        <f t="array" ref="D271">SUM(IF(Period=$A$2,IF(Site=$A$245,IF(Provider=$B271,G))))</f>
        <v>116</v>
      </c>
      <c r="E271" s="26">
        <f t="array" ref="E271">SUM(IF(Period=$A$2,IF(Site=$A$245,IF(Provider=$B271,H))))</f>
        <v>2</v>
      </c>
      <c r="F271" s="27">
        <f t="shared" si="77"/>
        <v>5.9901884843790346E-2</v>
      </c>
      <c r="G271" s="27">
        <f t="shared" si="70"/>
        <v>1.2084592145015106E-2</v>
      </c>
      <c r="H271" s="44"/>
      <c r="I271" s="25">
        <f t="array" ref="I271">SUM(IF(Period=$A$2,IF(Site=$A$245,IF(Provider=$B271,I))))</f>
        <v>166</v>
      </c>
      <c r="J271" s="26">
        <f t="array" ref="J271">SUM(IF(Period=$A$2,IF(Site=$A$245,IF(Provider=$B271,J))))</f>
        <v>5.572289156626506</v>
      </c>
      <c r="K271" s="27">
        <f t="shared" si="78"/>
        <v>0.12578188740821322</v>
      </c>
      <c r="L271" s="27">
        <f t="shared" si="71"/>
        <v>2.6790627624757434E-2</v>
      </c>
      <c r="M271" s="44"/>
      <c r="N271" s="25">
        <f t="array" ref="N271">SUM(IF(Period=$A$2,IF(Site=$A$245,IF(Provider=$B271,K))))</f>
        <v>0</v>
      </c>
      <c r="O271" s="37">
        <f t="shared" si="72"/>
        <v>0</v>
      </c>
      <c r="P271" s="44"/>
      <c r="Q271" s="25">
        <f t="array" ref="Q271">SUM(IF(Period=$A$2,IF(Site=$A$245,IF(Provider=$B271,M))))</f>
        <v>0</v>
      </c>
      <c r="R271" s="26">
        <f t="array" ref="R271">SUM(IF(Period=$A$2,IF(Site=$A$245,IF(Provider=$B271,N))))</f>
        <v>0</v>
      </c>
      <c r="S271" s="27" t="e">
        <f t="shared" si="73"/>
        <v>#DIV/0!</v>
      </c>
      <c r="T271" s="27" t="e">
        <f t="shared" si="74"/>
        <v>#DIV/0!</v>
      </c>
      <c r="U271" s="20"/>
      <c r="V271" s="25">
        <f t="array" ref="V271">SUM(IF(Period=$A$2,IF(Site=$A$245,IF(Provider=$B271,P))))</f>
        <v>117</v>
      </c>
      <c r="W271" s="26">
        <f t="array" ref="W271">SUM(IF(Period=$A$2,IF(Site=$A$245,IF(Provider=$B271,Q))))</f>
        <v>14</v>
      </c>
      <c r="X271" s="27">
        <f t="shared" si="79"/>
        <v>0.27231920199501247</v>
      </c>
      <c r="Y271" s="27">
        <f t="shared" si="75"/>
        <v>6.1071548413556546E-2</v>
      </c>
      <c r="Z271" s="44"/>
      <c r="AA271" s="25">
        <f t="array" ref="AA271">SUM(IF(Period=$A$2,IF(Site=$A$245,IF(Provider=$B271,G))))</f>
        <v>116</v>
      </c>
      <c r="AB271" s="26">
        <f t="array" ref="AB271">SUM(IF(Period=$A$2,IF(Site=$A$245,IF(Provider=$B271,H))))</f>
        <v>2</v>
      </c>
      <c r="AC271" s="27">
        <f t="shared" si="80"/>
        <v>5.9901884843790346E-2</v>
      </c>
      <c r="AD271" s="27">
        <f t="shared" si="76"/>
        <v>1.2084592145015106E-2</v>
      </c>
      <c r="AE271" s="44"/>
      <c r="AF271" s="20"/>
      <c r="AG271" s="20"/>
      <c r="AH271" s="20"/>
      <c r="AI271" s="20"/>
      <c r="AJ271" s="20"/>
      <c r="AK271" s="20"/>
      <c r="AL271" s="20"/>
      <c r="AM271" s="20"/>
      <c r="AN271" s="20"/>
    </row>
    <row r="272" spans="2:40" hidden="1" outlineLevel="1" x14ac:dyDescent="0.25">
      <c r="B272" s="20" t="s">
        <v>938</v>
      </c>
      <c r="C272" s="44"/>
      <c r="D272" s="25">
        <f t="array" ref="D272">SUM(IF(Period=$A$2,IF(Site=$A$245,IF(Provider=$B272,G))))</f>
        <v>0</v>
      </c>
      <c r="E272" s="26">
        <f t="array" ref="E272">SUM(IF(Period=$A$2,IF(Site=$A$245,IF(Provider=$B272,H))))</f>
        <v>0</v>
      </c>
      <c r="F272" s="27">
        <f t="shared" si="77"/>
        <v>0</v>
      </c>
      <c r="G272" s="27">
        <f t="shared" si="70"/>
        <v>0</v>
      </c>
      <c r="H272" s="44"/>
      <c r="I272" s="25">
        <f t="array" ref="I272">SUM(IF(Period=$A$2,IF(Site=$A$245,IF(Provider=$B272,I))))</f>
        <v>0</v>
      </c>
      <c r="J272" s="26">
        <f t="array" ref="J272">SUM(IF(Period=$A$2,IF(Site=$A$245,IF(Provider=$B272,J))))</f>
        <v>0</v>
      </c>
      <c r="K272" s="27">
        <f t="shared" si="78"/>
        <v>0</v>
      </c>
      <c r="L272" s="27">
        <f t="shared" si="71"/>
        <v>0</v>
      </c>
      <c r="M272" s="44"/>
      <c r="N272" s="25">
        <f t="array" ref="N272">SUM(IF(Period=$A$2,IF(Site=$A$245,IF(Provider=$B272,K))))</f>
        <v>0</v>
      </c>
      <c r="O272" s="37">
        <f t="shared" si="72"/>
        <v>0</v>
      </c>
      <c r="P272" s="44"/>
      <c r="Q272" s="25">
        <f t="array" ref="Q272">SUM(IF(Period=$A$2,IF(Site=$A$245,IF(Provider=$B272,M))))</f>
        <v>0</v>
      </c>
      <c r="R272" s="26">
        <f t="array" ref="R272">SUM(IF(Period=$A$2,IF(Site=$A$245,IF(Provider=$B272,N))))</f>
        <v>0</v>
      </c>
      <c r="S272" s="27" t="e">
        <f t="shared" si="73"/>
        <v>#DIV/0!</v>
      </c>
      <c r="T272" s="27" t="e">
        <f t="shared" si="74"/>
        <v>#DIV/0!</v>
      </c>
      <c r="U272" s="20"/>
      <c r="V272" s="25">
        <f t="array" ref="V272">SUM(IF(Period=$A$2,IF(Site=$A$245,IF(Provider=$B272,P))))</f>
        <v>0</v>
      </c>
      <c r="W272" s="26">
        <f t="array" ref="W272">SUM(IF(Period=$A$2,IF(Site=$A$245,IF(Provider=$B272,Q))))</f>
        <v>0</v>
      </c>
      <c r="X272" s="27">
        <f t="shared" si="79"/>
        <v>0</v>
      </c>
      <c r="Y272" s="27">
        <f t="shared" si="75"/>
        <v>0</v>
      </c>
      <c r="Z272" s="44"/>
      <c r="AA272" s="25">
        <f t="array" ref="AA272">SUM(IF(Period=$A$2,IF(Site=$A$245,IF(Provider=$B272,G))))</f>
        <v>0</v>
      </c>
      <c r="AB272" s="26">
        <f t="array" ref="AB272">SUM(IF(Period=$A$2,IF(Site=$A$245,IF(Provider=$B272,H))))</f>
        <v>0</v>
      </c>
      <c r="AC272" s="27">
        <f t="shared" si="80"/>
        <v>0</v>
      </c>
      <c r="AD272" s="27">
        <f t="shared" si="76"/>
        <v>0</v>
      </c>
      <c r="AE272" s="44"/>
      <c r="AF272" s="20"/>
      <c r="AG272" s="20"/>
      <c r="AH272" s="20"/>
      <c r="AI272" s="20"/>
      <c r="AJ272" s="20"/>
      <c r="AK272" s="20"/>
      <c r="AL272" s="20"/>
      <c r="AM272" s="20"/>
      <c r="AN272" s="20"/>
    </row>
    <row r="273" spans="2:40" hidden="1" outlineLevel="1" x14ac:dyDescent="0.25">
      <c r="B273" s="20" t="s">
        <v>589</v>
      </c>
      <c r="C273" s="44"/>
      <c r="D273" s="25">
        <f t="array" ref="D273">SUM(IF(Period=$A$2,IF(Site=$A$245,IF(Provider=$B273,G))))</f>
        <v>85</v>
      </c>
      <c r="E273" s="26">
        <f t="array" ref="E273">SUM(IF(Period=$A$2,IF(Site=$A$245,IF(Provider=$B273,H))))</f>
        <v>5</v>
      </c>
      <c r="F273" s="27">
        <f t="shared" si="77"/>
        <v>0.10973405628711594</v>
      </c>
      <c r="G273" s="27">
        <f t="shared" si="70"/>
        <v>2.2137722679445776E-2</v>
      </c>
      <c r="H273" s="44"/>
      <c r="I273" s="25">
        <f t="array" ref="I273">SUM(IF(Period=$A$2,IF(Site=$A$245,IF(Provider=$B273,I))))</f>
        <v>161</v>
      </c>
      <c r="J273" s="26">
        <f t="array" ref="J273">SUM(IF(Period=$A$2,IF(Site=$A$245,IF(Provider=$B273,J))))</f>
        <v>11.018633540372671</v>
      </c>
      <c r="K273" s="27">
        <f t="shared" si="78"/>
        <v>0.24122926298612998</v>
      </c>
      <c r="L273" s="27">
        <f t="shared" si="71"/>
        <v>5.138007935818345E-2</v>
      </c>
      <c r="M273" s="44"/>
      <c r="N273" s="25">
        <f t="array" ref="N273">SUM(IF(Period=$A$2,IF(Site=$A$245,IF(Provider=$B273,K))))</f>
        <v>0</v>
      </c>
      <c r="O273" s="37">
        <f t="shared" si="72"/>
        <v>0</v>
      </c>
      <c r="P273" s="44"/>
      <c r="Q273" s="25">
        <f t="array" ref="Q273">SUM(IF(Period=$A$2,IF(Site=$A$245,IF(Provider=$B273,M))))</f>
        <v>0</v>
      </c>
      <c r="R273" s="26">
        <f t="array" ref="R273">SUM(IF(Period=$A$2,IF(Site=$A$245,IF(Provider=$B273,N))))</f>
        <v>0</v>
      </c>
      <c r="S273" s="27" t="e">
        <f t="shared" si="73"/>
        <v>#DIV/0!</v>
      </c>
      <c r="T273" s="27" t="e">
        <f t="shared" si="74"/>
        <v>#DIV/0!</v>
      </c>
      <c r="U273" s="20"/>
      <c r="V273" s="25">
        <f t="array" ref="V273">SUM(IF(Period=$A$2,IF(Site=$A$245,IF(Provider=$B273,P))))</f>
        <v>154</v>
      </c>
      <c r="W273" s="26">
        <f t="array" ref="W273">SUM(IF(Period=$A$2,IF(Site=$A$245,IF(Provider=$B273,Q))))</f>
        <v>20</v>
      </c>
      <c r="X273" s="27">
        <f t="shared" si="79"/>
        <v>0.51205320033250201</v>
      </c>
      <c r="Y273" s="27">
        <f t="shared" si="75"/>
        <v>0.1148353901793371</v>
      </c>
      <c r="Z273" s="44"/>
      <c r="AA273" s="25">
        <f t="array" ref="AA273">SUM(IF(Period=$A$2,IF(Site=$A$245,IF(Provider=$B273,G))))</f>
        <v>85</v>
      </c>
      <c r="AB273" s="26">
        <f t="array" ref="AB273">SUM(IF(Period=$A$2,IF(Site=$A$245,IF(Provider=$B273,H))))</f>
        <v>5</v>
      </c>
      <c r="AC273" s="27">
        <f t="shared" si="80"/>
        <v>0.10973405628711594</v>
      </c>
      <c r="AD273" s="27">
        <f t="shared" si="76"/>
        <v>2.2137722679445776E-2</v>
      </c>
      <c r="AE273" s="44"/>
      <c r="AF273" s="20"/>
      <c r="AG273" s="20"/>
      <c r="AH273" s="20"/>
      <c r="AI273" s="20"/>
      <c r="AJ273" s="20"/>
      <c r="AK273" s="20"/>
      <c r="AL273" s="20"/>
      <c r="AM273" s="20"/>
      <c r="AN273" s="20"/>
    </row>
    <row r="274" spans="2:40" hidden="1" outlineLevel="1" x14ac:dyDescent="0.25">
      <c r="B274" s="20" t="s">
        <v>886</v>
      </c>
      <c r="C274" s="44"/>
      <c r="D274" s="25">
        <f t="array" ref="D274">SUM(IF(Period=$A$2,IF(Site=$A$245,IF(Provider=$B274,G))))</f>
        <v>0</v>
      </c>
      <c r="E274" s="26">
        <f t="array" ref="E274">SUM(IF(Period=$A$2,IF(Site=$A$245,IF(Provider=$B274,H))))</f>
        <v>0</v>
      </c>
      <c r="F274" s="27">
        <f t="shared" si="77"/>
        <v>0</v>
      </c>
      <c r="G274" s="27">
        <f t="shared" si="70"/>
        <v>0</v>
      </c>
      <c r="H274" s="44"/>
      <c r="I274" s="25">
        <f t="array" ref="I274">SUM(IF(Period=$A$2,IF(Site=$A$245,IF(Provider=$B274,I))))</f>
        <v>0</v>
      </c>
      <c r="J274" s="26">
        <f t="array" ref="J274">SUM(IF(Period=$A$2,IF(Site=$A$245,IF(Provider=$B274,J))))</f>
        <v>0</v>
      </c>
      <c r="K274" s="27">
        <f t="shared" si="78"/>
        <v>0</v>
      </c>
      <c r="L274" s="27">
        <f t="shared" si="71"/>
        <v>0</v>
      </c>
      <c r="M274" s="44"/>
      <c r="N274" s="25">
        <f t="array" ref="N274">SUM(IF(Period=$A$2,IF(Site=$A$245,IF(Provider=$B274,K))))</f>
        <v>0</v>
      </c>
      <c r="O274" s="37">
        <f t="shared" si="72"/>
        <v>0</v>
      </c>
      <c r="P274" s="44"/>
      <c r="Q274" s="25">
        <f t="array" ref="Q274">SUM(IF(Period=$A$2,IF(Site=$A$245,IF(Provider=$B274,M))))</f>
        <v>0</v>
      </c>
      <c r="R274" s="26">
        <f t="array" ref="R274">SUM(IF(Period=$A$2,IF(Site=$A$245,IF(Provider=$B274,N))))</f>
        <v>0</v>
      </c>
      <c r="S274" s="27" t="e">
        <f t="shared" si="73"/>
        <v>#DIV/0!</v>
      </c>
      <c r="T274" s="27" t="e">
        <f t="shared" si="74"/>
        <v>#DIV/0!</v>
      </c>
      <c r="U274" s="20"/>
      <c r="V274" s="25">
        <f t="array" ref="V274">SUM(IF(Period=$A$2,IF(Site=$A$245,IF(Provider=$B274,P))))</f>
        <v>0</v>
      </c>
      <c r="W274" s="26">
        <f t="array" ref="W274">SUM(IF(Period=$A$2,IF(Site=$A$245,IF(Provider=$B274,Q))))</f>
        <v>0</v>
      </c>
      <c r="X274" s="27">
        <f t="shared" si="79"/>
        <v>0</v>
      </c>
      <c r="Y274" s="27">
        <f t="shared" si="75"/>
        <v>0</v>
      </c>
      <c r="Z274" s="44"/>
      <c r="AA274" s="25">
        <f t="array" ref="AA274">SUM(IF(Period=$A$2,IF(Site=$A$245,IF(Provider=$B274,G))))</f>
        <v>0</v>
      </c>
      <c r="AB274" s="26">
        <f t="array" ref="AB274">SUM(IF(Period=$A$2,IF(Site=$A$245,IF(Provider=$B274,H))))</f>
        <v>0</v>
      </c>
      <c r="AC274" s="27">
        <f t="shared" si="80"/>
        <v>0</v>
      </c>
      <c r="AD274" s="27">
        <f t="shared" si="76"/>
        <v>0</v>
      </c>
      <c r="AE274" s="44"/>
      <c r="AF274" s="20"/>
      <c r="AG274" s="20"/>
      <c r="AH274" s="20"/>
      <c r="AI274" s="20"/>
      <c r="AJ274" s="20"/>
      <c r="AK274" s="20"/>
      <c r="AL274" s="20"/>
      <c r="AM274" s="20"/>
      <c r="AN274" s="20"/>
    </row>
    <row r="275" spans="2:40" hidden="1" outlineLevel="1" x14ac:dyDescent="0.25">
      <c r="B275" s="20" t="s">
        <v>932</v>
      </c>
      <c r="C275" s="44"/>
      <c r="D275" s="25">
        <f t="array" ref="D275">SUM(IF(Period=$A$2,IF(Site=$A$245,IF(Provider=$B275,G))))</f>
        <v>0</v>
      </c>
      <c r="E275" s="26">
        <f t="array" ref="E275">SUM(IF(Period=$A$2,IF(Site=$A$245,IF(Provider=$B275,H))))</f>
        <v>0</v>
      </c>
      <c r="F275" s="27">
        <f t="shared" si="77"/>
        <v>0</v>
      </c>
      <c r="G275" s="27">
        <f t="shared" si="70"/>
        <v>0</v>
      </c>
      <c r="H275" s="44"/>
      <c r="I275" s="25">
        <f t="array" ref="I275">SUM(IF(Period=$A$2,IF(Site=$A$245,IF(Provider=$B275,I))))</f>
        <v>0</v>
      </c>
      <c r="J275" s="26">
        <f t="array" ref="J275">SUM(IF(Period=$A$2,IF(Site=$A$245,IF(Provider=$B275,J))))</f>
        <v>0</v>
      </c>
      <c r="K275" s="27">
        <f t="shared" si="78"/>
        <v>0</v>
      </c>
      <c r="L275" s="27">
        <f t="shared" si="71"/>
        <v>0</v>
      </c>
      <c r="M275" s="44"/>
      <c r="N275" s="25">
        <f t="array" ref="N275">SUM(IF(Period=$A$2,IF(Site=$A$245,IF(Provider=$B275,K))))</f>
        <v>0</v>
      </c>
      <c r="O275" s="37">
        <f t="shared" si="72"/>
        <v>0</v>
      </c>
      <c r="P275" s="44"/>
      <c r="Q275" s="25">
        <f t="array" ref="Q275">SUM(IF(Period=$A$2,IF(Site=$A$245,IF(Provider=$B275,M))))</f>
        <v>0</v>
      </c>
      <c r="R275" s="26">
        <f t="array" ref="R275">SUM(IF(Period=$A$2,IF(Site=$A$245,IF(Provider=$B275,N))))</f>
        <v>0</v>
      </c>
      <c r="S275" s="27" t="e">
        <f t="shared" si="73"/>
        <v>#DIV/0!</v>
      </c>
      <c r="T275" s="27" t="e">
        <f t="shared" si="74"/>
        <v>#DIV/0!</v>
      </c>
      <c r="U275" s="20"/>
      <c r="V275" s="25">
        <f t="array" ref="V275">SUM(IF(Period=$A$2,IF(Site=$A$245,IF(Provider=$B275,P))))</f>
        <v>0</v>
      </c>
      <c r="W275" s="26">
        <f t="array" ref="W275">SUM(IF(Period=$A$2,IF(Site=$A$245,IF(Provider=$B275,Q))))</f>
        <v>0</v>
      </c>
      <c r="X275" s="27">
        <f t="shared" si="79"/>
        <v>0</v>
      </c>
      <c r="Y275" s="27">
        <f t="shared" si="75"/>
        <v>0</v>
      </c>
      <c r="Z275" s="44"/>
      <c r="AA275" s="25">
        <f t="array" ref="AA275">SUM(IF(Period=$A$2,IF(Site=$A$245,IF(Provider=$B275,G))))</f>
        <v>0</v>
      </c>
      <c r="AB275" s="26">
        <f t="array" ref="AB275">SUM(IF(Period=$A$2,IF(Site=$A$245,IF(Provider=$B275,H))))</f>
        <v>0</v>
      </c>
      <c r="AC275" s="27">
        <f t="shared" si="80"/>
        <v>0</v>
      </c>
      <c r="AD275" s="27">
        <f t="shared" si="76"/>
        <v>0</v>
      </c>
      <c r="AE275" s="44"/>
      <c r="AF275" s="20"/>
      <c r="AG275" s="20"/>
      <c r="AH275" s="20"/>
      <c r="AI275" s="20"/>
      <c r="AJ275" s="20"/>
      <c r="AK275" s="20"/>
      <c r="AL275" s="20"/>
      <c r="AM275" s="20"/>
      <c r="AN275" s="20"/>
    </row>
    <row r="276" spans="2:40" hidden="1" outlineLevel="1" x14ac:dyDescent="0.25">
      <c r="B276" s="20" t="s">
        <v>111</v>
      </c>
      <c r="C276" s="44"/>
      <c r="D276" s="25">
        <f t="array" ref="D276">SUM(IF(Period=$A$2,IF(Site=$A$245,IF(Provider=$B276,G))))</f>
        <v>1</v>
      </c>
      <c r="E276" s="26">
        <f t="array" ref="E276">SUM(IF(Period=$A$2,IF(Site=$A$245,IF(Provider=$B276,H))))</f>
        <v>34</v>
      </c>
      <c r="F276" s="27">
        <f t="shared" si="77"/>
        <v>8.7787245029692738E-3</v>
      </c>
      <c r="G276" s="27">
        <f t="shared" si="70"/>
        <v>1.7710178143556621E-3</v>
      </c>
      <c r="H276" s="44"/>
      <c r="I276" s="25">
        <f t="array" ref="I276">SUM(IF(Period=$A$2,IF(Site=$A$245,IF(Provider=$B276,I))))</f>
        <v>6</v>
      </c>
      <c r="J276" s="26">
        <f t="array" ref="J276">SUM(IF(Period=$A$2,IF(Site=$A$245,IF(Provider=$B276,J))))</f>
        <v>24.5</v>
      </c>
      <c r="K276" s="27">
        <f t="shared" si="78"/>
        <v>1.9989121566494426E-2</v>
      </c>
      <c r="L276" s="27">
        <f t="shared" si="71"/>
        <v>4.2575375792857761E-3</v>
      </c>
      <c r="M276" s="44"/>
      <c r="N276" s="25">
        <f t="array" ref="N276">SUM(IF(Period=$A$2,IF(Site=$A$245,IF(Provider=$B276,K))))</f>
        <v>0</v>
      </c>
      <c r="O276" s="37">
        <f t="shared" si="72"/>
        <v>0</v>
      </c>
      <c r="P276" s="44"/>
      <c r="Q276" s="25">
        <f t="array" ref="Q276">SUM(IF(Period=$A$2,IF(Site=$A$245,IF(Provider=$B276,M))))</f>
        <v>0</v>
      </c>
      <c r="R276" s="26">
        <f t="array" ref="R276">SUM(IF(Period=$A$2,IF(Site=$A$245,IF(Provider=$B276,N))))</f>
        <v>0</v>
      </c>
      <c r="S276" s="27" t="e">
        <f t="shared" si="73"/>
        <v>#DIV/0!</v>
      </c>
      <c r="T276" s="27" t="e">
        <f t="shared" si="74"/>
        <v>#DIV/0!</v>
      </c>
      <c r="U276" s="20"/>
      <c r="V276" s="25">
        <f t="array" ref="V276">SUM(IF(Period=$A$2,IF(Site=$A$245,IF(Provider=$B276,P))))</f>
        <v>1</v>
      </c>
      <c r="W276" s="26">
        <f t="array" ref="W276">SUM(IF(Period=$A$2,IF(Site=$A$245,IF(Provider=$B276,Q))))</f>
        <v>30</v>
      </c>
      <c r="X276" s="27">
        <f t="shared" si="79"/>
        <v>4.9875311720698253E-3</v>
      </c>
      <c r="Y276" s="27">
        <f t="shared" si="75"/>
        <v>1.1185265277208157E-3</v>
      </c>
      <c r="Z276" s="44"/>
      <c r="AA276" s="25">
        <f t="array" ref="AA276">SUM(IF(Period=$A$2,IF(Site=$A$245,IF(Provider=$B276,G))))</f>
        <v>1</v>
      </c>
      <c r="AB276" s="26">
        <f t="array" ref="AB276">SUM(IF(Period=$A$2,IF(Site=$A$245,IF(Provider=$B276,H))))</f>
        <v>34</v>
      </c>
      <c r="AC276" s="27">
        <f t="shared" si="80"/>
        <v>8.7787245029692738E-3</v>
      </c>
      <c r="AD276" s="27">
        <f t="shared" si="76"/>
        <v>1.7710178143556621E-3</v>
      </c>
      <c r="AE276" s="44"/>
      <c r="AF276" s="20"/>
      <c r="AG276" s="20"/>
      <c r="AH276" s="20"/>
      <c r="AI276" s="20"/>
      <c r="AJ276" s="20"/>
      <c r="AK276" s="20"/>
      <c r="AL276" s="20"/>
      <c r="AM276" s="20"/>
      <c r="AN276" s="20"/>
    </row>
    <row r="277" spans="2:40" hidden="1" outlineLevel="1" x14ac:dyDescent="0.25">
      <c r="B277" s="20" t="s">
        <v>584</v>
      </c>
      <c r="C277" s="44"/>
      <c r="D277" s="25">
        <f t="array" ref="D277">SUM(IF(Period=$A$2,IF(Site=$A$245,IF(Provider=$B277,G))))</f>
        <v>106</v>
      </c>
      <c r="E277" s="26">
        <f t="array" ref="E277">SUM(IF(Period=$A$2,IF(Site=$A$245,IF(Provider=$B277,H))))</f>
        <v>7</v>
      </c>
      <c r="F277" s="27">
        <f t="shared" si="77"/>
        <v>0.19158275238832945</v>
      </c>
      <c r="G277" s="27">
        <f t="shared" si="70"/>
        <v>3.8649859360350036E-2</v>
      </c>
      <c r="H277" s="44"/>
      <c r="I277" s="25">
        <f t="array" ref="I277">SUM(IF(Period=$A$2,IF(Site=$A$245,IF(Provider=$B277,I))))</f>
        <v>177</v>
      </c>
      <c r="J277" s="26">
        <f t="array" ref="J277">SUM(IF(Period=$A$2,IF(Site=$A$245,IF(Provider=$B277,J))))</f>
        <v>18.89265536723164</v>
      </c>
      <c r="K277" s="27">
        <f t="shared" si="78"/>
        <v>0.45471852053304329</v>
      </c>
      <c r="L277" s="27">
        <f t="shared" si="71"/>
        <v>9.6851739218582561E-2</v>
      </c>
      <c r="M277" s="44"/>
      <c r="N277" s="25">
        <f t="array" ref="N277">SUM(IF(Period=$A$2,IF(Site=$A$245,IF(Provider=$B277,K))))</f>
        <v>4</v>
      </c>
      <c r="O277" s="37">
        <f t="shared" si="72"/>
        <v>2.2598870056497175E-2</v>
      </c>
      <c r="P277" s="44"/>
      <c r="Q277" s="25">
        <f t="array" ref="Q277">SUM(IF(Period=$A$2,IF(Site=$A$245,IF(Provider=$B277,M))))</f>
        <v>0</v>
      </c>
      <c r="R277" s="26">
        <f t="array" ref="R277">SUM(IF(Period=$A$2,IF(Site=$A$245,IF(Provider=$B277,N))))</f>
        <v>0</v>
      </c>
      <c r="S277" s="27" t="e">
        <f t="shared" si="73"/>
        <v>#DIV/0!</v>
      </c>
      <c r="T277" s="27" t="e">
        <f t="shared" si="74"/>
        <v>#DIV/0!</v>
      </c>
      <c r="U277" s="20"/>
      <c r="V277" s="25">
        <f t="array" ref="V277">SUM(IF(Period=$A$2,IF(Site=$A$245,IF(Provider=$B277,P))))</f>
        <v>172</v>
      </c>
      <c r="W277" s="26">
        <f t="array" ref="W277">SUM(IF(Period=$A$2,IF(Site=$A$245,IF(Provider=$B277,Q))))</f>
        <v>31</v>
      </c>
      <c r="X277" s="27">
        <f t="shared" si="79"/>
        <v>0.88645054031587689</v>
      </c>
      <c r="Y277" s="27">
        <f t="shared" si="75"/>
        <v>0.19879944819357967</v>
      </c>
      <c r="Z277" s="44"/>
      <c r="AA277" s="25">
        <f t="array" ref="AA277">SUM(IF(Period=$A$2,IF(Site=$A$245,IF(Provider=$B277,G))))</f>
        <v>106</v>
      </c>
      <c r="AB277" s="26">
        <f t="array" ref="AB277">SUM(IF(Period=$A$2,IF(Site=$A$245,IF(Provider=$B277,H))))</f>
        <v>7</v>
      </c>
      <c r="AC277" s="27">
        <f t="shared" si="80"/>
        <v>0.19158275238832945</v>
      </c>
      <c r="AD277" s="27">
        <f t="shared" si="76"/>
        <v>3.8649859360350036E-2</v>
      </c>
      <c r="AE277" s="44"/>
      <c r="AF277" s="20"/>
      <c r="AG277" s="20"/>
      <c r="AH277" s="20"/>
      <c r="AI277" s="20"/>
      <c r="AJ277" s="20"/>
      <c r="AK277" s="20"/>
      <c r="AL277" s="20"/>
      <c r="AM277" s="20"/>
      <c r="AN277" s="20"/>
    </row>
    <row r="278" spans="2:40" hidden="1" outlineLevel="1" x14ac:dyDescent="0.25">
      <c r="B278" s="20" t="s">
        <v>908</v>
      </c>
      <c r="C278" s="44"/>
      <c r="D278" s="25">
        <f t="array" ref="D278">SUM(IF(Period=$A$2,IF(Site=$A$245,IF(Provider=$B278,G))))</f>
        <v>0</v>
      </c>
      <c r="E278" s="26">
        <f t="array" ref="E278">SUM(IF(Period=$A$2,IF(Site=$A$245,IF(Provider=$B278,H))))</f>
        <v>0</v>
      </c>
      <c r="F278" s="27">
        <f t="shared" si="77"/>
        <v>0</v>
      </c>
      <c r="G278" s="27">
        <f t="shared" si="70"/>
        <v>0</v>
      </c>
      <c r="H278" s="44"/>
      <c r="I278" s="25">
        <f t="array" ref="I278">SUM(IF(Period=$A$2,IF(Site=$A$245,IF(Provider=$B278,I))))</f>
        <v>0</v>
      </c>
      <c r="J278" s="26">
        <f t="array" ref="J278">SUM(IF(Period=$A$2,IF(Site=$A$245,IF(Provider=$B278,J))))</f>
        <v>0</v>
      </c>
      <c r="K278" s="27">
        <f t="shared" si="78"/>
        <v>0</v>
      </c>
      <c r="L278" s="27">
        <f t="shared" si="71"/>
        <v>0</v>
      </c>
      <c r="M278" s="44"/>
      <c r="N278" s="25">
        <f t="array" ref="N278">SUM(IF(Period=$A$2,IF(Site=$A$245,IF(Provider=$B278,K))))</f>
        <v>0</v>
      </c>
      <c r="O278" s="37">
        <f t="shared" si="72"/>
        <v>0</v>
      </c>
      <c r="P278" s="44"/>
      <c r="Q278" s="25">
        <f t="array" ref="Q278">SUM(IF(Period=$A$2,IF(Site=$A$245,IF(Provider=$B278,M))))</f>
        <v>0</v>
      </c>
      <c r="R278" s="26">
        <f t="array" ref="R278">SUM(IF(Period=$A$2,IF(Site=$A$245,IF(Provider=$B278,N))))</f>
        <v>0</v>
      </c>
      <c r="S278" s="27" t="e">
        <f t="shared" ref="S278:S309" si="81">R278*(Q278/Q$380)</f>
        <v>#DIV/0!</v>
      </c>
      <c r="T278" s="27" t="e">
        <f t="shared" ref="T278:T309" si="82">R278*(Q278/Q$891)</f>
        <v>#DIV/0!</v>
      </c>
      <c r="U278" s="20"/>
      <c r="V278" s="25">
        <f t="array" ref="V278">SUM(IF(Period=$A$2,IF(Site=$A$245,IF(Provider=$B278,P))))</f>
        <v>0</v>
      </c>
      <c r="W278" s="26">
        <f t="array" ref="W278">SUM(IF(Period=$A$2,IF(Site=$A$245,IF(Provider=$B278,Q))))</f>
        <v>0</v>
      </c>
      <c r="X278" s="27">
        <f t="shared" si="79"/>
        <v>0</v>
      </c>
      <c r="Y278" s="27">
        <f t="shared" si="75"/>
        <v>0</v>
      </c>
      <c r="Z278" s="44"/>
      <c r="AA278" s="25">
        <f t="array" ref="AA278">SUM(IF(Period=$A$2,IF(Site=$A$245,IF(Provider=$B278,G))))</f>
        <v>0</v>
      </c>
      <c r="AB278" s="26">
        <f t="array" ref="AB278">SUM(IF(Period=$A$2,IF(Site=$A$245,IF(Provider=$B278,H))))</f>
        <v>0</v>
      </c>
      <c r="AC278" s="27">
        <f t="shared" si="80"/>
        <v>0</v>
      </c>
      <c r="AD278" s="27">
        <f t="shared" si="76"/>
        <v>0</v>
      </c>
      <c r="AE278" s="44"/>
      <c r="AF278" s="20"/>
      <c r="AG278" s="20"/>
      <c r="AH278" s="20"/>
      <c r="AI278" s="20"/>
      <c r="AJ278" s="20"/>
      <c r="AK278" s="20"/>
      <c r="AL278" s="20"/>
      <c r="AM278" s="20"/>
      <c r="AN278" s="20"/>
    </row>
    <row r="279" spans="2:40" hidden="1" outlineLevel="1" x14ac:dyDescent="0.25">
      <c r="B279" s="20" t="s">
        <v>1047</v>
      </c>
      <c r="C279" s="44"/>
      <c r="D279" s="25">
        <f t="array" ref="D279">SUM(IF(Period=$A$2,IF(Site=$A$245,IF(Provider=$B279,G))))</f>
        <v>0</v>
      </c>
      <c r="E279" s="26">
        <f t="array" ref="E279">SUM(IF(Period=$A$2,IF(Site=$A$245,IF(Provider=$B279,H))))</f>
        <v>0</v>
      </c>
      <c r="F279" s="27">
        <f t="shared" si="77"/>
        <v>0</v>
      </c>
      <c r="G279" s="27">
        <f t="shared" si="70"/>
        <v>0</v>
      </c>
      <c r="H279" s="44"/>
      <c r="I279" s="25">
        <f t="array" ref="I279">SUM(IF(Period=$A$2,IF(Site=$A$245,IF(Provider=$B279,I))))</f>
        <v>0</v>
      </c>
      <c r="J279" s="26">
        <f t="array" ref="J279">SUM(IF(Period=$A$2,IF(Site=$A$245,IF(Provider=$B279,J))))</f>
        <v>0</v>
      </c>
      <c r="K279" s="27">
        <f t="shared" si="78"/>
        <v>0</v>
      </c>
      <c r="L279" s="27">
        <f t="shared" si="71"/>
        <v>0</v>
      </c>
      <c r="M279" s="44"/>
      <c r="N279" s="25">
        <f t="array" ref="N279">SUM(IF(Period=$A$2,IF(Site=$A$245,IF(Provider=$B279,K))))</f>
        <v>0</v>
      </c>
      <c r="O279" s="37">
        <f t="shared" si="72"/>
        <v>0</v>
      </c>
      <c r="P279" s="44"/>
      <c r="Q279" s="25">
        <f t="array" ref="Q279">SUM(IF(Period=$A$2,IF(Site=$A$245,IF(Provider=$B279,M))))</f>
        <v>0</v>
      </c>
      <c r="R279" s="26">
        <f t="array" ref="R279">SUM(IF(Period=$A$2,IF(Site=$A$245,IF(Provider=$B279,N))))</f>
        <v>0</v>
      </c>
      <c r="S279" s="27" t="e">
        <f t="shared" si="81"/>
        <v>#DIV/0!</v>
      </c>
      <c r="T279" s="27" t="e">
        <f t="shared" si="82"/>
        <v>#DIV/0!</v>
      </c>
      <c r="U279" s="20"/>
      <c r="V279" s="25">
        <f t="array" ref="V279">SUM(IF(Period=$A$2,IF(Site=$A$245,IF(Provider=$B279,P))))</f>
        <v>0</v>
      </c>
      <c r="W279" s="26">
        <f t="array" ref="W279">SUM(IF(Period=$A$2,IF(Site=$A$245,IF(Provider=$B279,Q))))</f>
        <v>0</v>
      </c>
      <c r="X279" s="27">
        <f t="shared" si="79"/>
        <v>0</v>
      </c>
      <c r="Y279" s="27">
        <f t="shared" si="75"/>
        <v>0</v>
      </c>
      <c r="Z279" s="44"/>
      <c r="AA279" s="25">
        <f t="array" ref="AA279">SUM(IF(Period=$A$2,IF(Site=$A$245,IF(Provider=$B279,G))))</f>
        <v>0</v>
      </c>
      <c r="AB279" s="26">
        <f t="array" ref="AB279">SUM(IF(Period=$A$2,IF(Site=$A$245,IF(Provider=$B279,H))))</f>
        <v>0</v>
      </c>
      <c r="AC279" s="27">
        <f t="shared" si="80"/>
        <v>0</v>
      </c>
      <c r="AD279" s="27">
        <f t="shared" si="76"/>
        <v>0</v>
      </c>
      <c r="AE279" s="44"/>
      <c r="AF279" s="20"/>
      <c r="AG279" s="20"/>
      <c r="AH279" s="20"/>
      <c r="AI279" s="20"/>
      <c r="AJ279" s="20"/>
      <c r="AK279" s="20"/>
      <c r="AL279" s="20"/>
      <c r="AM279" s="20"/>
      <c r="AN279" s="20"/>
    </row>
    <row r="280" spans="2:40" hidden="1" outlineLevel="1" x14ac:dyDescent="0.25">
      <c r="B280" s="20" t="s">
        <v>1033</v>
      </c>
      <c r="C280" s="44"/>
      <c r="D280" s="25">
        <f t="array" ref="D280">SUM(IF(Period=$A$2,IF(Site=$A$245,IF(Provider=$B280,G))))</f>
        <v>0</v>
      </c>
      <c r="E280" s="26">
        <f t="array" ref="E280">SUM(IF(Period=$A$2,IF(Site=$A$245,IF(Provider=$B280,H))))</f>
        <v>0</v>
      </c>
      <c r="F280" s="27">
        <f t="shared" si="77"/>
        <v>0</v>
      </c>
      <c r="G280" s="27">
        <f t="shared" si="70"/>
        <v>0</v>
      </c>
      <c r="H280" s="44"/>
      <c r="I280" s="25">
        <f t="array" ref="I280">SUM(IF(Period=$A$2,IF(Site=$A$245,IF(Provider=$B280,I))))</f>
        <v>0</v>
      </c>
      <c r="J280" s="26">
        <f t="array" ref="J280">SUM(IF(Period=$A$2,IF(Site=$A$245,IF(Provider=$B280,J))))</f>
        <v>0</v>
      </c>
      <c r="K280" s="27">
        <f t="shared" si="78"/>
        <v>0</v>
      </c>
      <c r="L280" s="27">
        <f t="shared" si="71"/>
        <v>0</v>
      </c>
      <c r="M280" s="44"/>
      <c r="N280" s="25">
        <f t="array" ref="N280">SUM(IF(Period=$A$2,IF(Site=$A$245,IF(Provider=$B280,K))))</f>
        <v>0</v>
      </c>
      <c r="O280" s="37">
        <f t="shared" si="72"/>
        <v>0</v>
      </c>
      <c r="P280" s="44"/>
      <c r="Q280" s="25">
        <f t="array" ref="Q280">SUM(IF(Period=$A$2,IF(Site=$A$245,IF(Provider=$B280,M))))</f>
        <v>0</v>
      </c>
      <c r="R280" s="26">
        <f t="array" ref="R280">SUM(IF(Period=$A$2,IF(Site=$A$245,IF(Provider=$B280,N))))</f>
        <v>0</v>
      </c>
      <c r="S280" s="27" t="e">
        <f t="shared" si="81"/>
        <v>#DIV/0!</v>
      </c>
      <c r="T280" s="27" t="e">
        <f t="shared" si="82"/>
        <v>#DIV/0!</v>
      </c>
      <c r="U280" s="20"/>
      <c r="V280" s="25">
        <f t="array" ref="V280">SUM(IF(Period=$A$2,IF(Site=$A$245,IF(Provider=$B280,P))))</f>
        <v>0</v>
      </c>
      <c r="W280" s="26">
        <f t="array" ref="W280">SUM(IF(Period=$A$2,IF(Site=$A$245,IF(Provider=$B280,Q))))</f>
        <v>0</v>
      </c>
      <c r="X280" s="27">
        <f t="shared" si="79"/>
        <v>0</v>
      </c>
      <c r="Y280" s="27">
        <f t="shared" si="75"/>
        <v>0</v>
      </c>
      <c r="Z280" s="44"/>
      <c r="AA280" s="25">
        <f t="array" ref="AA280">SUM(IF(Period=$A$2,IF(Site=$A$245,IF(Provider=$B280,G))))</f>
        <v>0</v>
      </c>
      <c r="AB280" s="26">
        <f t="array" ref="AB280">SUM(IF(Period=$A$2,IF(Site=$A$245,IF(Provider=$B280,H))))</f>
        <v>0</v>
      </c>
      <c r="AC280" s="27">
        <f t="shared" si="80"/>
        <v>0</v>
      </c>
      <c r="AD280" s="27">
        <f t="shared" si="76"/>
        <v>0</v>
      </c>
      <c r="AE280" s="44"/>
      <c r="AF280" s="20"/>
      <c r="AG280" s="20"/>
      <c r="AH280" s="20"/>
      <c r="AI280" s="20"/>
      <c r="AJ280" s="20"/>
      <c r="AK280" s="20"/>
      <c r="AL280" s="20"/>
      <c r="AM280" s="20"/>
      <c r="AN280" s="20"/>
    </row>
    <row r="281" spans="2:40" hidden="1" outlineLevel="1" x14ac:dyDescent="0.25">
      <c r="B281" s="20" t="s">
        <v>605</v>
      </c>
      <c r="C281" s="44"/>
      <c r="D281" s="25">
        <f t="array" ref="D281">SUM(IF(Period=$A$2,IF(Site=$A$245,IF(Provider=$B281,G))))</f>
        <v>29</v>
      </c>
      <c r="E281" s="26">
        <f t="array" ref="E281">SUM(IF(Period=$A$2,IF(Site=$A$245,IF(Provider=$B281,H))))</f>
        <v>10</v>
      </c>
      <c r="F281" s="27">
        <f t="shared" si="77"/>
        <v>7.4877356054737929E-2</v>
      </c>
      <c r="G281" s="27">
        <f t="shared" si="70"/>
        <v>1.5105740181268881E-2</v>
      </c>
      <c r="H281" s="44"/>
      <c r="I281" s="25">
        <f t="array" ref="I281">SUM(IF(Period=$A$2,IF(Site=$A$245,IF(Provider=$B281,I))))</f>
        <v>100</v>
      </c>
      <c r="J281" s="26">
        <f t="array" ref="J281">SUM(IF(Period=$A$2,IF(Site=$A$245,IF(Provider=$B281,J))))</f>
        <v>10.15</v>
      </c>
      <c r="K281" s="27">
        <f t="shared" si="78"/>
        <v>0.1380201251019853</v>
      </c>
      <c r="L281" s="27">
        <f t="shared" si="71"/>
        <v>2.9397283285544647E-2</v>
      </c>
      <c r="M281" s="44"/>
      <c r="N281" s="25">
        <f t="array" ref="N281">SUM(IF(Period=$A$2,IF(Site=$A$245,IF(Provider=$B281,K))))</f>
        <v>0</v>
      </c>
      <c r="O281" s="37">
        <f t="shared" si="72"/>
        <v>0</v>
      </c>
      <c r="P281" s="44"/>
      <c r="Q281" s="25">
        <f t="array" ref="Q281">SUM(IF(Period=$A$2,IF(Site=$A$245,IF(Provider=$B281,M))))</f>
        <v>0</v>
      </c>
      <c r="R281" s="26">
        <f t="array" ref="R281">SUM(IF(Period=$A$2,IF(Site=$A$245,IF(Provider=$B281,N))))</f>
        <v>0</v>
      </c>
      <c r="S281" s="27" t="e">
        <f t="shared" si="81"/>
        <v>#DIV/0!</v>
      </c>
      <c r="T281" s="27" t="e">
        <f t="shared" si="82"/>
        <v>#DIV/0!</v>
      </c>
      <c r="U281" s="20"/>
      <c r="V281" s="25">
        <f t="array" ref="V281">SUM(IF(Period=$A$2,IF(Site=$A$245,IF(Provider=$B281,P))))</f>
        <v>54</v>
      </c>
      <c r="W281" s="26">
        <f t="array" ref="W281">SUM(IF(Period=$A$2,IF(Site=$A$245,IF(Provider=$B281,Q))))</f>
        <v>20</v>
      </c>
      <c r="X281" s="27">
        <f t="shared" si="79"/>
        <v>0.17955112219451372</v>
      </c>
      <c r="Y281" s="27">
        <f t="shared" si="75"/>
        <v>4.026695499794937E-2</v>
      </c>
      <c r="Z281" s="44"/>
      <c r="AA281" s="25">
        <f t="array" ref="AA281">SUM(IF(Period=$A$2,IF(Site=$A$245,IF(Provider=$B281,G))))</f>
        <v>29</v>
      </c>
      <c r="AB281" s="26">
        <f t="array" ref="AB281">SUM(IF(Period=$A$2,IF(Site=$A$245,IF(Provider=$B281,H))))</f>
        <v>10</v>
      </c>
      <c r="AC281" s="27">
        <f t="shared" si="80"/>
        <v>7.4877356054737929E-2</v>
      </c>
      <c r="AD281" s="27">
        <f t="shared" si="76"/>
        <v>1.5105740181268881E-2</v>
      </c>
      <c r="AE281" s="44"/>
      <c r="AF281" s="20"/>
      <c r="AG281" s="20"/>
      <c r="AH281" s="20"/>
      <c r="AI281" s="20"/>
      <c r="AJ281" s="20"/>
      <c r="AK281" s="20"/>
      <c r="AL281" s="20"/>
      <c r="AM281" s="20"/>
      <c r="AN281" s="20"/>
    </row>
    <row r="282" spans="2:40" hidden="1" outlineLevel="1" x14ac:dyDescent="0.25">
      <c r="B282" s="20" t="s">
        <v>1030</v>
      </c>
      <c r="C282" s="44"/>
      <c r="D282" s="25">
        <f t="array" ref="D282">SUM(IF(Period=$A$2,IF(Site=$A$245,IF(Provider=$B282,G))))</f>
        <v>0</v>
      </c>
      <c r="E282" s="26">
        <f t="array" ref="E282">SUM(IF(Period=$A$2,IF(Site=$A$245,IF(Provider=$B282,H))))</f>
        <v>0</v>
      </c>
      <c r="F282" s="27">
        <f t="shared" si="77"/>
        <v>0</v>
      </c>
      <c r="G282" s="27">
        <f t="shared" si="70"/>
        <v>0</v>
      </c>
      <c r="H282" s="44"/>
      <c r="I282" s="25">
        <f t="array" ref="I282">SUM(IF(Period=$A$2,IF(Site=$A$245,IF(Provider=$B282,I))))</f>
        <v>0</v>
      </c>
      <c r="J282" s="26">
        <f t="array" ref="J282">SUM(IF(Period=$A$2,IF(Site=$A$245,IF(Provider=$B282,J))))</f>
        <v>0</v>
      </c>
      <c r="K282" s="27">
        <f t="shared" si="78"/>
        <v>0</v>
      </c>
      <c r="L282" s="27">
        <f t="shared" si="71"/>
        <v>0</v>
      </c>
      <c r="M282" s="44"/>
      <c r="N282" s="25">
        <f t="array" ref="N282">SUM(IF(Period=$A$2,IF(Site=$A$245,IF(Provider=$B282,K))))</f>
        <v>0</v>
      </c>
      <c r="O282" s="37">
        <f t="shared" si="72"/>
        <v>0</v>
      </c>
      <c r="P282" s="44"/>
      <c r="Q282" s="25">
        <f t="array" ref="Q282">SUM(IF(Period=$A$2,IF(Site=$A$245,IF(Provider=$B282,M))))</f>
        <v>0</v>
      </c>
      <c r="R282" s="26">
        <f t="array" ref="R282">SUM(IF(Period=$A$2,IF(Site=$A$245,IF(Provider=$B282,N))))</f>
        <v>0</v>
      </c>
      <c r="S282" s="27" t="e">
        <f t="shared" si="81"/>
        <v>#DIV/0!</v>
      </c>
      <c r="T282" s="27" t="e">
        <f t="shared" si="82"/>
        <v>#DIV/0!</v>
      </c>
      <c r="U282" s="20"/>
      <c r="V282" s="25">
        <f t="array" ref="V282">SUM(IF(Period=$A$2,IF(Site=$A$245,IF(Provider=$B282,P))))</f>
        <v>0</v>
      </c>
      <c r="W282" s="26">
        <f t="array" ref="W282">SUM(IF(Period=$A$2,IF(Site=$A$245,IF(Provider=$B282,Q))))</f>
        <v>0</v>
      </c>
      <c r="X282" s="27">
        <f t="shared" si="79"/>
        <v>0</v>
      </c>
      <c r="Y282" s="27">
        <f t="shared" si="75"/>
        <v>0</v>
      </c>
      <c r="Z282" s="44"/>
      <c r="AA282" s="25">
        <f t="array" ref="AA282">SUM(IF(Period=$A$2,IF(Site=$A$245,IF(Provider=$B282,G))))</f>
        <v>0</v>
      </c>
      <c r="AB282" s="26">
        <f t="array" ref="AB282">SUM(IF(Period=$A$2,IF(Site=$A$245,IF(Provider=$B282,H))))</f>
        <v>0</v>
      </c>
      <c r="AC282" s="27">
        <f t="shared" si="80"/>
        <v>0</v>
      </c>
      <c r="AD282" s="27">
        <f t="shared" si="76"/>
        <v>0</v>
      </c>
      <c r="AE282" s="44"/>
      <c r="AF282" s="20"/>
      <c r="AG282" s="20"/>
      <c r="AH282" s="20"/>
      <c r="AI282" s="20"/>
      <c r="AJ282" s="20"/>
      <c r="AK282" s="20"/>
      <c r="AL282" s="20"/>
      <c r="AM282" s="20"/>
      <c r="AN282" s="20"/>
    </row>
    <row r="283" spans="2:40" hidden="1" outlineLevel="1" x14ac:dyDescent="0.25">
      <c r="B283" s="20" t="s">
        <v>935</v>
      </c>
      <c r="C283" s="44"/>
      <c r="D283" s="25">
        <f t="array" ref="D283">SUM(IF(Period=$A$2,IF(Site=$A$245,IF(Provider=$B283,G))))</f>
        <v>0</v>
      </c>
      <c r="E283" s="26">
        <f t="array" ref="E283">SUM(IF(Period=$A$2,IF(Site=$A$245,IF(Provider=$B283,H))))</f>
        <v>0</v>
      </c>
      <c r="F283" s="27">
        <f t="shared" si="77"/>
        <v>0</v>
      </c>
      <c r="G283" s="27">
        <f t="shared" si="70"/>
        <v>0</v>
      </c>
      <c r="H283" s="44"/>
      <c r="I283" s="25">
        <f t="array" ref="I283">SUM(IF(Period=$A$2,IF(Site=$A$245,IF(Provider=$B283,I))))</f>
        <v>0</v>
      </c>
      <c r="J283" s="26">
        <f t="array" ref="J283">SUM(IF(Period=$A$2,IF(Site=$A$245,IF(Provider=$B283,J))))</f>
        <v>0</v>
      </c>
      <c r="K283" s="27">
        <f t="shared" si="78"/>
        <v>0</v>
      </c>
      <c r="L283" s="27">
        <f t="shared" si="71"/>
        <v>0</v>
      </c>
      <c r="M283" s="44"/>
      <c r="N283" s="25">
        <f t="array" ref="N283">SUM(IF(Period=$A$2,IF(Site=$A$245,IF(Provider=$B283,K))))</f>
        <v>0</v>
      </c>
      <c r="O283" s="37">
        <f t="shared" si="72"/>
        <v>0</v>
      </c>
      <c r="P283" s="44"/>
      <c r="Q283" s="25">
        <f t="array" ref="Q283">SUM(IF(Period=$A$2,IF(Site=$A$245,IF(Provider=$B283,M))))</f>
        <v>0</v>
      </c>
      <c r="R283" s="26">
        <f t="array" ref="R283">SUM(IF(Period=$A$2,IF(Site=$A$245,IF(Provider=$B283,N))))</f>
        <v>0</v>
      </c>
      <c r="S283" s="27" t="e">
        <f t="shared" si="81"/>
        <v>#DIV/0!</v>
      </c>
      <c r="T283" s="27" t="e">
        <f t="shared" si="82"/>
        <v>#DIV/0!</v>
      </c>
      <c r="U283" s="20"/>
      <c r="V283" s="25">
        <f t="array" ref="V283">SUM(IF(Period=$A$2,IF(Site=$A$245,IF(Provider=$B283,P))))</f>
        <v>0</v>
      </c>
      <c r="W283" s="26">
        <f t="array" ref="W283">SUM(IF(Period=$A$2,IF(Site=$A$245,IF(Provider=$B283,Q))))</f>
        <v>0</v>
      </c>
      <c r="X283" s="27">
        <f t="shared" si="79"/>
        <v>0</v>
      </c>
      <c r="Y283" s="27">
        <f t="shared" si="75"/>
        <v>0</v>
      </c>
      <c r="Z283" s="44"/>
      <c r="AA283" s="25">
        <f t="array" ref="AA283">SUM(IF(Period=$A$2,IF(Site=$A$245,IF(Provider=$B283,G))))</f>
        <v>0</v>
      </c>
      <c r="AB283" s="26">
        <f t="array" ref="AB283">SUM(IF(Period=$A$2,IF(Site=$A$245,IF(Provider=$B283,H))))</f>
        <v>0</v>
      </c>
      <c r="AC283" s="27">
        <f t="shared" si="80"/>
        <v>0</v>
      </c>
      <c r="AD283" s="27">
        <f t="shared" si="76"/>
        <v>0</v>
      </c>
      <c r="AE283" s="44"/>
      <c r="AF283" s="20"/>
      <c r="AG283" s="20"/>
      <c r="AH283" s="20"/>
      <c r="AI283" s="20"/>
      <c r="AJ283" s="20"/>
      <c r="AK283" s="20"/>
      <c r="AL283" s="20"/>
      <c r="AM283" s="20"/>
      <c r="AN283" s="20"/>
    </row>
    <row r="284" spans="2:40" hidden="1" outlineLevel="1" x14ac:dyDescent="0.25">
      <c r="B284" s="20" t="s">
        <v>1027</v>
      </c>
      <c r="C284" s="44"/>
      <c r="D284" s="25">
        <f t="array" ref="D284">SUM(IF(Period=$A$2,IF(Site=$A$245,IF(Provider=$B284,G))))</f>
        <v>0</v>
      </c>
      <c r="E284" s="26">
        <f t="array" ref="E284">SUM(IF(Period=$A$2,IF(Site=$A$245,IF(Provider=$B284,H))))</f>
        <v>0</v>
      </c>
      <c r="F284" s="27">
        <f t="shared" si="77"/>
        <v>0</v>
      </c>
      <c r="G284" s="27">
        <f t="shared" si="70"/>
        <v>0</v>
      </c>
      <c r="H284" s="44"/>
      <c r="I284" s="25">
        <f t="array" ref="I284">SUM(IF(Period=$A$2,IF(Site=$A$245,IF(Provider=$B284,I))))</f>
        <v>0</v>
      </c>
      <c r="J284" s="26">
        <f t="array" ref="J284">SUM(IF(Period=$A$2,IF(Site=$A$245,IF(Provider=$B284,J))))</f>
        <v>0</v>
      </c>
      <c r="K284" s="27">
        <f t="shared" si="78"/>
        <v>0</v>
      </c>
      <c r="L284" s="27">
        <f t="shared" si="71"/>
        <v>0</v>
      </c>
      <c r="M284" s="44"/>
      <c r="N284" s="25">
        <f t="array" ref="N284">SUM(IF(Period=$A$2,IF(Site=$A$245,IF(Provider=$B284,K))))</f>
        <v>0</v>
      </c>
      <c r="O284" s="37">
        <f t="shared" si="72"/>
        <v>0</v>
      </c>
      <c r="P284" s="44"/>
      <c r="Q284" s="25">
        <f t="array" ref="Q284">SUM(IF(Period=$A$2,IF(Site=$A$245,IF(Provider=$B284,M))))</f>
        <v>0</v>
      </c>
      <c r="R284" s="26">
        <f t="array" ref="R284">SUM(IF(Period=$A$2,IF(Site=$A$245,IF(Provider=$B284,N))))</f>
        <v>0</v>
      </c>
      <c r="S284" s="27" t="e">
        <f t="shared" si="81"/>
        <v>#DIV/0!</v>
      </c>
      <c r="T284" s="27" t="e">
        <f t="shared" si="82"/>
        <v>#DIV/0!</v>
      </c>
      <c r="U284" s="20"/>
      <c r="V284" s="25">
        <f t="array" ref="V284">SUM(IF(Period=$A$2,IF(Site=$A$245,IF(Provider=$B284,P))))</f>
        <v>0</v>
      </c>
      <c r="W284" s="26">
        <f t="array" ref="W284">SUM(IF(Period=$A$2,IF(Site=$A$245,IF(Provider=$B284,Q))))</f>
        <v>0</v>
      </c>
      <c r="X284" s="27">
        <f t="shared" si="79"/>
        <v>0</v>
      </c>
      <c r="Y284" s="27">
        <f t="shared" si="75"/>
        <v>0</v>
      </c>
      <c r="Z284" s="44"/>
      <c r="AA284" s="25">
        <f t="array" ref="AA284">SUM(IF(Period=$A$2,IF(Site=$A$245,IF(Provider=$B284,G))))</f>
        <v>0</v>
      </c>
      <c r="AB284" s="26">
        <f t="array" ref="AB284">SUM(IF(Period=$A$2,IF(Site=$A$245,IF(Provider=$B284,H))))</f>
        <v>0</v>
      </c>
      <c r="AC284" s="27">
        <f t="shared" si="80"/>
        <v>0</v>
      </c>
      <c r="AD284" s="27">
        <f t="shared" si="76"/>
        <v>0</v>
      </c>
      <c r="AE284" s="44"/>
      <c r="AF284" s="20"/>
      <c r="AG284" s="20"/>
      <c r="AH284" s="20"/>
      <c r="AI284" s="20"/>
      <c r="AJ284" s="20"/>
      <c r="AK284" s="20"/>
      <c r="AL284" s="20"/>
      <c r="AM284" s="20"/>
      <c r="AN284" s="20"/>
    </row>
    <row r="285" spans="2:40" hidden="1" outlineLevel="1" x14ac:dyDescent="0.25">
      <c r="B285" s="20" t="s">
        <v>592</v>
      </c>
      <c r="C285" s="44"/>
      <c r="D285" s="25">
        <f t="array" ref="D285">SUM(IF(Period=$A$2,IF(Site=$A$245,IF(Provider=$B285,G))))</f>
        <v>101</v>
      </c>
      <c r="E285" s="26">
        <f t="array" ref="E285">SUM(IF(Period=$A$2,IF(Site=$A$245,IF(Provider=$B285,H))))</f>
        <v>3</v>
      </c>
      <c r="F285" s="27">
        <f t="shared" si="77"/>
        <v>7.8233927188226179E-2</v>
      </c>
      <c r="G285" s="27">
        <f t="shared" si="70"/>
        <v>1.5782894051463693E-2</v>
      </c>
      <c r="H285" s="44"/>
      <c r="I285" s="25">
        <f t="array" ref="I285">SUM(IF(Period=$A$2,IF(Site=$A$245,IF(Provider=$B285,I))))</f>
        <v>149</v>
      </c>
      <c r="J285" s="26">
        <f t="array" ref="J285">SUM(IF(Period=$A$2,IF(Site=$A$245,IF(Provider=$B285,J))))</f>
        <v>24.19463087248322</v>
      </c>
      <c r="K285" s="27">
        <f t="shared" si="78"/>
        <v>0.49020940984498235</v>
      </c>
      <c r="L285" s="27">
        <f t="shared" si="71"/>
        <v>0.10441104063486545</v>
      </c>
      <c r="M285" s="44"/>
      <c r="N285" s="25">
        <f t="array" ref="N285">SUM(IF(Period=$A$2,IF(Site=$A$245,IF(Provider=$B285,K))))</f>
        <v>2</v>
      </c>
      <c r="O285" s="37">
        <f t="shared" si="72"/>
        <v>1.3422818791946308E-2</v>
      </c>
      <c r="P285" s="44"/>
      <c r="Q285" s="25">
        <f t="array" ref="Q285">SUM(IF(Period=$A$2,IF(Site=$A$245,IF(Provider=$B285,M))))</f>
        <v>0</v>
      </c>
      <c r="R285" s="26">
        <f t="array" ref="R285">SUM(IF(Period=$A$2,IF(Site=$A$245,IF(Provider=$B285,N))))</f>
        <v>0</v>
      </c>
      <c r="S285" s="27" t="e">
        <f t="shared" si="81"/>
        <v>#DIV/0!</v>
      </c>
      <c r="T285" s="27" t="e">
        <f t="shared" si="82"/>
        <v>#DIV/0!</v>
      </c>
      <c r="U285" s="20"/>
      <c r="V285" s="25">
        <f t="array" ref="V285">SUM(IF(Period=$A$2,IF(Site=$A$245,IF(Provider=$B285,P))))</f>
        <v>143</v>
      </c>
      <c r="W285" s="26">
        <f t="array" ref="W285">SUM(IF(Period=$A$2,IF(Site=$A$245,IF(Provider=$B285,Q))))</f>
        <v>36</v>
      </c>
      <c r="X285" s="27">
        <f t="shared" si="79"/>
        <v>0.85586034912718212</v>
      </c>
      <c r="Y285" s="27">
        <f t="shared" si="75"/>
        <v>0.19193915215689197</v>
      </c>
      <c r="Z285" s="44"/>
      <c r="AA285" s="25">
        <f t="array" ref="AA285">SUM(IF(Period=$A$2,IF(Site=$A$245,IF(Provider=$B285,G))))</f>
        <v>101</v>
      </c>
      <c r="AB285" s="26">
        <f t="array" ref="AB285">SUM(IF(Period=$A$2,IF(Site=$A$245,IF(Provider=$B285,H))))</f>
        <v>3</v>
      </c>
      <c r="AC285" s="27">
        <f t="shared" si="80"/>
        <v>7.8233927188226179E-2</v>
      </c>
      <c r="AD285" s="27">
        <f t="shared" si="76"/>
        <v>1.5782894051463693E-2</v>
      </c>
      <c r="AE285" s="44"/>
      <c r="AF285" s="20"/>
      <c r="AG285" s="20"/>
      <c r="AH285" s="20"/>
      <c r="AI285" s="20"/>
      <c r="AJ285" s="20"/>
      <c r="AK285" s="20"/>
      <c r="AL285" s="20"/>
      <c r="AM285" s="20"/>
      <c r="AN285" s="20"/>
    </row>
    <row r="286" spans="2:40" hidden="1" outlineLevel="1" x14ac:dyDescent="0.25">
      <c r="B286" s="20" t="s">
        <v>864</v>
      </c>
      <c r="C286" s="44"/>
      <c r="D286" s="25">
        <f t="array" ref="D286">SUM(IF(Period=$A$2,IF(Site=$A$245,IF(Provider=$B286,G))))</f>
        <v>0</v>
      </c>
      <c r="E286" s="26">
        <f t="array" ref="E286">SUM(IF(Period=$A$2,IF(Site=$A$245,IF(Provider=$B286,H))))</f>
        <v>0</v>
      </c>
      <c r="F286" s="27">
        <f t="shared" si="77"/>
        <v>0</v>
      </c>
      <c r="G286" s="27">
        <f t="shared" si="70"/>
        <v>0</v>
      </c>
      <c r="H286" s="44"/>
      <c r="I286" s="25">
        <f t="array" ref="I286">SUM(IF(Period=$A$2,IF(Site=$A$245,IF(Provider=$B286,I))))</f>
        <v>0</v>
      </c>
      <c r="J286" s="26">
        <f t="array" ref="J286">SUM(IF(Period=$A$2,IF(Site=$A$245,IF(Provider=$B286,J))))</f>
        <v>0</v>
      </c>
      <c r="K286" s="27">
        <f t="shared" si="78"/>
        <v>0</v>
      </c>
      <c r="L286" s="27">
        <f t="shared" si="71"/>
        <v>0</v>
      </c>
      <c r="M286" s="44"/>
      <c r="N286" s="25">
        <f t="array" ref="N286">SUM(IF(Period=$A$2,IF(Site=$A$245,IF(Provider=$B286,K))))</f>
        <v>0</v>
      </c>
      <c r="O286" s="37">
        <f t="shared" si="72"/>
        <v>0</v>
      </c>
      <c r="P286" s="44"/>
      <c r="Q286" s="25">
        <f t="array" ref="Q286">SUM(IF(Period=$A$2,IF(Site=$A$245,IF(Provider=$B286,M))))</f>
        <v>0</v>
      </c>
      <c r="R286" s="26">
        <f t="array" ref="R286">SUM(IF(Period=$A$2,IF(Site=$A$245,IF(Provider=$B286,N))))</f>
        <v>0</v>
      </c>
      <c r="S286" s="27" t="e">
        <f t="shared" si="81"/>
        <v>#DIV/0!</v>
      </c>
      <c r="T286" s="27" t="e">
        <f t="shared" si="82"/>
        <v>#DIV/0!</v>
      </c>
      <c r="U286" s="20"/>
      <c r="V286" s="25">
        <f t="array" ref="V286">SUM(IF(Period=$A$2,IF(Site=$A$245,IF(Provider=$B286,P))))</f>
        <v>0</v>
      </c>
      <c r="W286" s="26">
        <f t="array" ref="W286">SUM(IF(Period=$A$2,IF(Site=$A$245,IF(Provider=$B286,Q))))</f>
        <v>0</v>
      </c>
      <c r="X286" s="27">
        <f t="shared" si="79"/>
        <v>0</v>
      </c>
      <c r="Y286" s="27">
        <f t="shared" si="75"/>
        <v>0</v>
      </c>
      <c r="Z286" s="44"/>
      <c r="AA286" s="25">
        <f t="array" ref="AA286">SUM(IF(Period=$A$2,IF(Site=$A$245,IF(Provider=$B286,G))))</f>
        <v>0</v>
      </c>
      <c r="AB286" s="26">
        <f t="array" ref="AB286">SUM(IF(Period=$A$2,IF(Site=$A$245,IF(Provider=$B286,H))))</f>
        <v>0</v>
      </c>
      <c r="AC286" s="27">
        <f t="shared" si="80"/>
        <v>0</v>
      </c>
      <c r="AD286" s="27">
        <f t="shared" si="76"/>
        <v>0</v>
      </c>
      <c r="AE286" s="44"/>
      <c r="AF286" s="20"/>
      <c r="AG286" s="20"/>
      <c r="AH286" s="20"/>
      <c r="AI286" s="20"/>
      <c r="AJ286" s="20"/>
      <c r="AK286" s="20"/>
      <c r="AL286" s="20"/>
      <c r="AM286" s="20"/>
      <c r="AN286" s="20"/>
    </row>
    <row r="287" spans="2:40" hidden="1" outlineLevel="1" x14ac:dyDescent="0.25">
      <c r="B287" s="20" t="s">
        <v>585</v>
      </c>
      <c r="C287" s="44"/>
      <c r="D287" s="25">
        <f t="array" ref="D287">SUM(IF(Period=$A$2,IF(Site=$A$245,IF(Provider=$B287,G))))</f>
        <v>98</v>
      </c>
      <c r="E287" s="26">
        <f t="array" ref="E287">SUM(IF(Period=$A$2,IF(Site=$A$245,IF(Provider=$B287,H))))</f>
        <v>4</v>
      </c>
      <c r="F287" s="27">
        <f t="shared" si="77"/>
        <v>0.10121352956364575</v>
      </c>
      <c r="G287" s="27">
        <f t="shared" si="70"/>
        <v>2.0418793624335869E-2</v>
      </c>
      <c r="H287" s="44"/>
      <c r="I287" s="25">
        <f t="array" ref="I287">SUM(IF(Period=$A$2,IF(Site=$A$245,IF(Provider=$B287,I))))</f>
        <v>175</v>
      </c>
      <c r="J287" s="26">
        <f t="array" ref="J287">SUM(IF(Period=$A$2,IF(Site=$A$245,IF(Provider=$B287,J))))</f>
        <v>9.7314285714285713</v>
      </c>
      <c r="K287" s="27">
        <f t="shared" si="78"/>
        <v>0.23157465324993201</v>
      </c>
      <c r="L287" s="27">
        <f t="shared" si="71"/>
        <v>4.9323717670229097E-2</v>
      </c>
      <c r="M287" s="44"/>
      <c r="N287" s="25">
        <f t="array" ref="N287">SUM(IF(Period=$A$2,IF(Site=$A$245,IF(Provider=$B287,K))))</f>
        <v>2</v>
      </c>
      <c r="O287" s="37">
        <f t="shared" si="72"/>
        <v>1.1428571428571429E-2</v>
      </c>
      <c r="P287" s="44"/>
      <c r="Q287" s="25">
        <f t="array" ref="Q287">SUM(IF(Period=$A$2,IF(Site=$A$245,IF(Provider=$B287,M))))</f>
        <v>0</v>
      </c>
      <c r="R287" s="26">
        <f t="array" ref="R287">SUM(IF(Period=$A$2,IF(Site=$A$245,IF(Provider=$B287,N))))</f>
        <v>0</v>
      </c>
      <c r="S287" s="27" t="e">
        <f t="shared" si="81"/>
        <v>#DIV/0!</v>
      </c>
      <c r="T287" s="27" t="e">
        <f t="shared" si="82"/>
        <v>#DIV/0!</v>
      </c>
      <c r="U287" s="20"/>
      <c r="V287" s="25">
        <f t="array" ref="V287">SUM(IF(Period=$A$2,IF(Site=$A$245,IF(Provider=$B287,P))))</f>
        <v>163</v>
      </c>
      <c r="W287" s="26">
        <f t="array" ref="W287">SUM(IF(Period=$A$2,IF(Site=$A$245,IF(Provider=$B287,Q))))</f>
        <v>15</v>
      </c>
      <c r="X287" s="27">
        <f t="shared" si="79"/>
        <v>0.40648379052369077</v>
      </c>
      <c r="Y287" s="27">
        <f t="shared" si="75"/>
        <v>9.1159912009246488E-2</v>
      </c>
      <c r="Z287" s="44"/>
      <c r="AA287" s="25">
        <f t="array" ref="AA287">SUM(IF(Period=$A$2,IF(Site=$A$245,IF(Provider=$B287,G))))</f>
        <v>98</v>
      </c>
      <c r="AB287" s="26">
        <f t="array" ref="AB287">SUM(IF(Period=$A$2,IF(Site=$A$245,IF(Provider=$B287,H))))</f>
        <v>4</v>
      </c>
      <c r="AC287" s="27">
        <f t="shared" si="80"/>
        <v>0.10121352956364575</v>
      </c>
      <c r="AD287" s="27">
        <f t="shared" si="76"/>
        <v>2.0418793624335869E-2</v>
      </c>
      <c r="AE287" s="44"/>
      <c r="AF287" s="20"/>
      <c r="AG287" s="20"/>
      <c r="AH287" s="20"/>
      <c r="AI287" s="20"/>
      <c r="AJ287" s="20"/>
      <c r="AK287" s="20"/>
      <c r="AL287" s="20"/>
      <c r="AM287" s="20"/>
      <c r="AN287" s="20"/>
    </row>
    <row r="288" spans="2:40" hidden="1" outlineLevel="1" x14ac:dyDescent="0.25">
      <c r="B288" s="20" t="s">
        <v>929</v>
      </c>
      <c r="C288" s="44"/>
      <c r="D288" s="25">
        <f t="array" ref="D288">SUM(IF(Period=$A$2,IF(Site=$A$245,IF(Provider=$B288,G))))</f>
        <v>0</v>
      </c>
      <c r="E288" s="26">
        <f t="array" ref="E288">SUM(IF(Period=$A$2,IF(Site=$A$245,IF(Provider=$B288,H))))</f>
        <v>0</v>
      </c>
      <c r="F288" s="27">
        <f t="shared" si="77"/>
        <v>0</v>
      </c>
      <c r="G288" s="27">
        <f t="shared" si="70"/>
        <v>0</v>
      </c>
      <c r="H288" s="44"/>
      <c r="I288" s="25">
        <f t="array" ref="I288">SUM(IF(Period=$A$2,IF(Site=$A$245,IF(Provider=$B288,I))))</f>
        <v>0</v>
      </c>
      <c r="J288" s="26">
        <f t="array" ref="J288">SUM(IF(Period=$A$2,IF(Site=$A$245,IF(Provider=$B288,J))))</f>
        <v>0</v>
      </c>
      <c r="K288" s="27">
        <f t="shared" si="78"/>
        <v>0</v>
      </c>
      <c r="L288" s="27">
        <f t="shared" si="71"/>
        <v>0</v>
      </c>
      <c r="M288" s="44"/>
      <c r="N288" s="25">
        <f t="array" ref="N288">SUM(IF(Period=$A$2,IF(Site=$A$245,IF(Provider=$B288,K))))</f>
        <v>0</v>
      </c>
      <c r="O288" s="37">
        <f t="shared" si="72"/>
        <v>0</v>
      </c>
      <c r="P288" s="44"/>
      <c r="Q288" s="25">
        <f t="array" ref="Q288">SUM(IF(Period=$A$2,IF(Site=$A$245,IF(Provider=$B288,M))))</f>
        <v>0</v>
      </c>
      <c r="R288" s="26">
        <f t="array" ref="R288">SUM(IF(Period=$A$2,IF(Site=$A$245,IF(Provider=$B288,N))))</f>
        <v>0</v>
      </c>
      <c r="S288" s="27" t="e">
        <f t="shared" si="81"/>
        <v>#DIV/0!</v>
      </c>
      <c r="T288" s="27" t="e">
        <f t="shared" si="82"/>
        <v>#DIV/0!</v>
      </c>
      <c r="U288" s="20"/>
      <c r="V288" s="25">
        <f t="array" ref="V288">SUM(IF(Period=$A$2,IF(Site=$A$245,IF(Provider=$B288,P))))</f>
        <v>0</v>
      </c>
      <c r="W288" s="26">
        <f t="array" ref="W288">SUM(IF(Period=$A$2,IF(Site=$A$245,IF(Provider=$B288,Q))))</f>
        <v>0</v>
      </c>
      <c r="X288" s="27">
        <f t="shared" si="79"/>
        <v>0</v>
      </c>
      <c r="Y288" s="27">
        <f t="shared" si="75"/>
        <v>0</v>
      </c>
      <c r="Z288" s="44"/>
      <c r="AA288" s="25">
        <f t="array" ref="AA288">SUM(IF(Period=$A$2,IF(Site=$A$245,IF(Provider=$B288,G))))</f>
        <v>0</v>
      </c>
      <c r="AB288" s="26">
        <f t="array" ref="AB288">SUM(IF(Period=$A$2,IF(Site=$A$245,IF(Provider=$B288,H))))</f>
        <v>0</v>
      </c>
      <c r="AC288" s="27">
        <f t="shared" si="80"/>
        <v>0</v>
      </c>
      <c r="AD288" s="27">
        <f t="shared" si="76"/>
        <v>0</v>
      </c>
      <c r="AE288" s="44"/>
      <c r="AF288" s="20"/>
      <c r="AG288" s="20"/>
      <c r="AH288" s="20"/>
      <c r="AI288" s="20"/>
      <c r="AJ288" s="20"/>
      <c r="AK288" s="20"/>
      <c r="AL288" s="20"/>
      <c r="AM288" s="20"/>
      <c r="AN288" s="20"/>
    </row>
    <row r="289" spans="2:40" hidden="1" outlineLevel="1" x14ac:dyDescent="0.25">
      <c r="B289" s="20" t="s">
        <v>933</v>
      </c>
      <c r="C289" s="44"/>
      <c r="D289" s="25">
        <f t="array" ref="D289">SUM(IF(Period=$A$2,IF(Site=$A$245,IF(Provider=$B289,G))))</f>
        <v>0</v>
      </c>
      <c r="E289" s="26">
        <f t="array" ref="E289">SUM(IF(Period=$A$2,IF(Site=$A$245,IF(Provider=$B289,H))))</f>
        <v>0</v>
      </c>
      <c r="F289" s="27">
        <f t="shared" si="77"/>
        <v>0</v>
      </c>
      <c r="G289" s="27">
        <f t="shared" si="70"/>
        <v>0</v>
      </c>
      <c r="H289" s="44"/>
      <c r="I289" s="25">
        <f t="array" ref="I289">SUM(IF(Period=$A$2,IF(Site=$A$245,IF(Provider=$B289,I))))</f>
        <v>0</v>
      </c>
      <c r="J289" s="26">
        <f t="array" ref="J289">SUM(IF(Period=$A$2,IF(Site=$A$245,IF(Provider=$B289,J))))</f>
        <v>0</v>
      </c>
      <c r="K289" s="27">
        <f t="shared" si="78"/>
        <v>0</v>
      </c>
      <c r="L289" s="27">
        <f t="shared" si="71"/>
        <v>0</v>
      </c>
      <c r="M289" s="44"/>
      <c r="N289" s="25">
        <f t="array" ref="N289">SUM(IF(Period=$A$2,IF(Site=$A$245,IF(Provider=$B289,K))))</f>
        <v>0</v>
      </c>
      <c r="O289" s="37">
        <f t="shared" si="72"/>
        <v>0</v>
      </c>
      <c r="P289" s="44"/>
      <c r="Q289" s="25">
        <f t="array" ref="Q289">SUM(IF(Period=$A$2,IF(Site=$A$245,IF(Provider=$B289,M))))</f>
        <v>0</v>
      </c>
      <c r="R289" s="26">
        <f t="array" ref="R289">SUM(IF(Period=$A$2,IF(Site=$A$245,IF(Provider=$B289,N))))</f>
        <v>0</v>
      </c>
      <c r="S289" s="27" t="e">
        <f t="shared" si="81"/>
        <v>#DIV/0!</v>
      </c>
      <c r="T289" s="27" t="e">
        <f t="shared" si="82"/>
        <v>#DIV/0!</v>
      </c>
      <c r="U289" s="20"/>
      <c r="V289" s="25">
        <f t="array" ref="V289">SUM(IF(Period=$A$2,IF(Site=$A$245,IF(Provider=$B289,P))))</f>
        <v>0</v>
      </c>
      <c r="W289" s="26">
        <f t="array" ref="W289">SUM(IF(Period=$A$2,IF(Site=$A$245,IF(Provider=$B289,Q))))</f>
        <v>0</v>
      </c>
      <c r="X289" s="27">
        <f t="shared" si="79"/>
        <v>0</v>
      </c>
      <c r="Y289" s="27">
        <f t="shared" si="75"/>
        <v>0</v>
      </c>
      <c r="Z289" s="44"/>
      <c r="AA289" s="25">
        <f t="array" ref="AA289">SUM(IF(Period=$A$2,IF(Site=$A$245,IF(Provider=$B289,G))))</f>
        <v>0</v>
      </c>
      <c r="AB289" s="26">
        <f t="array" ref="AB289">SUM(IF(Period=$A$2,IF(Site=$A$245,IF(Provider=$B289,H))))</f>
        <v>0</v>
      </c>
      <c r="AC289" s="27">
        <f t="shared" si="80"/>
        <v>0</v>
      </c>
      <c r="AD289" s="27">
        <f t="shared" si="76"/>
        <v>0</v>
      </c>
      <c r="AE289" s="44"/>
      <c r="AF289" s="20"/>
      <c r="AG289" s="20"/>
      <c r="AH289" s="20"/>
      <c r="AI289" s="20"/>
      <c r="AJ289" s="20"/>
      <c r="AK289" s="20"/>
      <c r="AL289" s="20"/>
      <c r="AM289" s="20"/>
      <c r="AN289" s="20"/>
    </row>
    <row r="290" spans="2:40" hidden="1" outlineLevel="1" x14ac:dyDescent="0.25">
      <c r="B290" s="20" t="s">
        <v>931</v>
      </c>
      <c r="C290" s="44"/>
      <c r="D290" s="25">
        <f t="array" ref="D290">SUM(IF(Period=$A$2,IF(Site=$A$245,IF(Provider=$B290,G))))</f>
        <v>0</v>
      </c>
      <c r="E290" s="26">
        <f t="array" ref="E290">SUM(IF(Period=$A$2,IF(Site=$A$245,IF(Provider=$B290,H))))</f>
        <v>0</v>
      </c>
      <c r="F290" s="27">
        <f t="shared" si="77"/>
        <v>0</v>
      </c>
      <c r="G290" s="27">
        <f t="shared" si="70"/>
        <v>0</v>
      </c>
      <c r="H290" s="44"/>
      <c r="I290" s="25">
        <f t="array" ref="I290">SUM(IF(Period=$A$2,IF(Site=$A$245,IF(Provider=$B290,I))))</f>
        <v>0</v>
      </c>
      <c r="J290" s="26">
        <f t="array" ref="J290">SUM(IF(Period=$A$2,IF(Site=$A$245,IF(Provider=$B290,J))))</f>
        <v>0</v>
      </c>
      <c r="K290" s="27">
        <f t="shared" si="78"/>
        <v>0</v>
      </c>
      <c r="L290" s="27">
        <f t="shared" si="71"/>
        <v>0</v>
      </c>
      <c r="M290" s="44"/>
      <c r="N290" s="25">
        <f t="array" ref="N290">SUM(IF(Period=$A$2,IF(Site=$A$245,IF(Provider=$B290,K))))</f>
        <v>0</v>
      </c>
      <c r="O290" s="37">
        <f t="shared" si="72"/>
        <v>0</v>
      </c>
      <c r="P290" s="44"/>
      <c r="Q290" s="25">
        <f t="array" ref="Q290">SUM(IF(Period=$A$2,IF(Site=$A$245,IF(Provider=$B290,M))))</f>
        <v>0</v>
      </c>
      <c r="R290" s="26">
        <f t="array" ref="R290">SUM(IF(Period=$A$2,IF(Site=$A$245,IF(Provider=$B290,N))))</f>
        <v>0</v>
      </c>
      <c r="S290" s="27" t="e">
        <f t="shared" si="81"/>
        <v>#DIV/0!</v>
      </c>
      <c r="T290" s="27" t="e">
        <f t="shared" si="82"/>
        <v>#DIV/0!</v>
      </c>
      <c r="U290" s="20"/>
      <c r="V290" s="25">
        <f t="array" ref="V290">SUM(IF(Period=$A$2,IF(Site=$A$245,IF(Provider=$B290,P))))</f>
        <v>0</v>
      </c>
      <c r="W290" s="26">
        <f t="array" ref="W290">SUM(IF(Period=$A$2,IF(Site=$A$245,IF(Provider=$B290,Q))))</f>
        <v>0</v>
      </c>
      <c r="X290" s="27">
        <f t="shared" si="79"/>
        <v>0</v>
      </c>
      <c r="Y290" s="27">
        <f t="shared" si="75"/>
        <v>0</v>
      </c>
      <c r="Z290" s="44"/>
      <c r="AA290" s="25">
        <f t="array" ref="AA290">SUM(IF(Period=$A$2,IF(Site=$A$245,IF(Provider=$B290,G))))</f>
        <v>0</v>
      </c>
      <c r="AB290" s="26">
        <f t="array" ref="AB290">SUM(IF(Period=$A$2,IF(Site=$A$245,IF(Provider=$B290,H))))</f>
        <v>0</v>
      </c>
      <c r="AC290" s="27">
        <f t="shared" si="80"/>
        <v>0</v>
      </c>
      <c r="AD290" s="27">
        <f t="shared" si="76"/>
        <v>0</v>
      </c>
      <c r="AE290" s="44"/>
      <c r="AF290" s="20"/>
      <c r="AG290" s="20"/>
      <c r="AH290" s="20"/>
      <c r="AI290" s="20"/>
      <c r="AJ290" s="20"/>
      <c r="AK290" s="20"/>
      <c r="AL290" s="20"/>
      <c r="AM290" s="20"/>
      <c r="AN290" s="20"/>
    </row>
    <row r="291" spans="2:40" hidden="1" outlineLevel="1" x14ac:dyDescent="0.25">
      <c r="B291" s="20" t="s">
        <v>576</v>
      </c>
      <c r="C291" s="44"/>
      <c r="D291" s="25">
        <f t="array" ref="D291">SUM(IF(Period=$A$2,IF(Site=$A$245,IF(Provider=$B291,G))))</f>
        <v>32</v>
      </c>
      <c r="E291" s="26">
        <f t="array" ref="E291">SUM(IF(Period=$A$2,IF(Site=$A$245,IF(Provider=$B291,H))))</f>
        <v>4</v>
      </c>
      <c r="F291" s="27">
        <f t="shared" si="77"/>
        <v>3.3049315775884325E-2</v>
      </c>
      <c r="G291" s="27">
        <f t="shared" si="70"/>
        <v>6.6673611834566103E-3</v>
      </c>
      <c r="H291" s="44"/>
      <c r="I291" s="25">
        <f t="array" ref="I291">SUM(IF(Period=$A$2,IF(Site=$A$245,IF(Provider=$B291,I))))</f>
        <v>275</v>
      </c>
      <c r="J291" s="26">
        <f t="array" ref="J291">SUM(IF(Period=$A$2,IF(Site=$A$245,IF(Provider=$B291,J))))</f>
        <v>8.7163636363636368</v>
      </c>
      <c r="K291" s="27">
        <f t="shared" si="78"/>
        <v>0.32594506391079686</v>
      </c>
      <c r="L291" s="27">
        <f t="shared" si="71"/>
        <v>6.9423929098966039E-2</v>
      </c>
      <c r="M291" s="44"/>
      <c r="N291" s="25">
        <f t="array" ref="N291">SUM(IF(Period=$A$2,IF(Site=$A$245,IF(Provider=$B291,K))))</f>
        <v>0</v>
      </c>
      <c r="O291" s="37">
        <f t="shared" si="72"/>
        <v>0</v>
      </c>
      <c r="P291" s="44"/>
      <c r="Q291" s="25">
        <f t="array" ref="Q291">SUM(IF(Period=$A$2,IF(Site=$A$245,IF(Provider=$B291,M))))</f>
        <v>0</v>
      </c>
      <c r="R291" s="26">
        <f t="array" ref="R291">SUM(IF(Period=$A$2,IF(Site=$A$245,IF(Provider=$B291,N))))</f>
        <v>0</v>
      </c>
      <c r="S291" s="27" t="e">
        <f t="shared" si="81"/>
        <v>#DIV/0!</v>
      </c>
      <c r="T291" s="27" t="e">
        <f t="shared" si="82"/>
        <v>#DIV/0!</v>
      </c>
      <c r="U291" s="20"/>
      <c r="V291" s="25">
        <f t="array" ref="V291">SUM(IF(Period=$A$2,IF(Site=$A$245,IF(Provider=$B291,P))))</f>
        <v>198</v>
      </c>
      <c r="W291" s="26">
        <f t="array" ref="W291">SUM(IF(Period=$A$2,IF(Site=$A$245,IF(Provider=$B291,Q))))</f>
        <v>36</v>
      </c>
      <c r="X291" s="27">
        <f t="shared" si="79"/>
        <v>1.1850374064837905</v>
      </c>
      <c r="Y291" s="27">
        <f t="shared" si="75"/>
        <v>0.26576190298646579</v>
      </c>
      <c r="Z291" s="44"/>
      <c r="AA291" s="25">
        <f t="array" ref="AA291">SUM(IF(Period=$A$2,IF(Site=$A$245,IF(Provider=$B291,G))))</f>
        <v>32</v>
      </c>
      <c r="AB291" s="26">
        <f t="array" ref="AB291">SUM(IF(Period=$A$2,IF(Site=$A$245,IF(Provider=$B291,H))))</f>
        <v>4</v>
      </c>
      <c r="AC291" s="27">
        <f t="shared" si="80"/>
        <v>3.3049315775884325E-2</v>
      </c>
      <c r="AD291" s="27">
        <f t="shared" si="76"/>
        <v>6.6673611834566103E-3</v>
      </c>
      <c r="AE291" s="44"/>
      <c r="AF291" s="20"/>
      <c r="AG291" s="20"/>
      <c r="AH291" s="20"/>
      <c r="AI291" s="20"/>
      <c r="AJ291" s="20"/>
      <c r="AK291" s="20"/>
      <c r="AL291" s="20"/>
      <c r="AM291" s="20"/>
      <c r="AN291" s="20"/>
    </row>
    <row r="292" spans="2:40" hidden="1" outlineLevel="1" x14ac:dyDescent="0.25">
      <c r="B292" s="20" t="s">
        <v>860</v>
      </c>
      <c r="C292" s="44"/>
      <c r="D292" s="25">
        <f t="array" ref="D292">SUM(IF(Period=$A$2,IF(Site=$A$245,IF(Provider=$B292,G))))</f>
        <v>0</v>
      </c>
      <c r="E292" s="26">
        <f t="array" ref="E292">SUM(IF(Period=$A$2,IF(Site=$A$245,IF(Provider=$B292,H))))</f>
        <v>0</v>
      </c>
      <c r="F292" s="27">
        <f t="shared" si="77"/>
        <v>0</v>
      </c>
      <c r="G292" s="27">
        <f t="shared" si="70"/>
        <v>0</v>
      </c>
      <c r="H292" s="44"/>
      <c r="I292" s="25">
        <f t="array" ref="I292">SUM(IF(Period=$A$2,IF(Site=$A$245,IF(Provider=$B292,I))))</f>
        <v>0</v>
      </c>
      <c r="J292" s="26">
        <f t="array" ref="J292">SUM(IF(Period=$A$2,IF(Site=$A$245,IF(Provider=$B292,J))))</f>
        <v>0</v>
      </c>
      <c r="K292" s="27">
        <f t="shared" si="78"/>
        <v>0</v>
      </c>
      <c r="L292" s="27">
        <f t="shared" si="71"/>
        <v>0</v>
      </c>
      <c r="M292" s="44"/>
      <c r="N292" s="25">
        <f t="array" ref="N292">SUM(IF(Period=$A$2,IF(Site=$A$245,IF(Provider=$B292,K))))</f>
        <v>0</v>
      </c>
      <c r="O292" s="37">
        <f t="shared" si="72"/>
        <v>0</v>
      </c>
      <c r="P292" s="44"/>
      <c r="Q292" s="25">
        <f t="array" ref="Q292">SUM(IF(Period=$A$2,IF(Site=$A$245,IF(Provider=$B292,M))))</f>
        <v>0</v>
      </c>
      <c r="R292" s="26">
        <f t="array" ref="R292">SUM(IF(Period=$A$2,IF(Site=$A$245,IF(Provider=$B292,N))))</f>
        <v>0</v>
      </c>
      <c r="S292" s="27" t="e">
        <f t="shared" si="81"/>
        <v>#DIV/0!</v>
      </c>
      <c r="T292" s="27" t="e">
        <f t="shared" si="82"/>
        <v>#DIV/0!</v>
      </c>
      <c r="U292" s="20"/>
      <c r="V292" s="25">
        <f t="array" ref="V292">SUM(IF(Period=$A$2,IF(Site=$A$245,IF(Provider=$B292,P))))</f>
        <v>0</v>
      </c>
      <c r="W292" s="26">
        <f t="array" ref="W292">SUM(IF(Period=$A$2,IF(Site=$A$245,IF(Provider=$B292,Q))))</f>
        <v>0</v>
      </c>
      <c r="X292" s="27">
        <f t="shared" si="79"/>
        <v>0</v>
      </c>
      <c r="Y292" s="27">
        <f t="shared" si="75"/>
        <v>0</v>
      </c>
      <c r="Z292" s="44"/>
      <c r="AA292" s="25">
        <f t="array" ref="AA292">SUM(IF(Period=$A$2,IF(Site=$A$245,IF(Provider=$B292,G))))</f>
        <v>0</v>
      </c>
      <c r="AB292" s="26">
        <f t="array" ref="AB292">SUM(IF(Period=$A$2,IF(Site=$A$245,IF(Provider=$B292,H))))</f>
        <v>0</v>
      </c>
      <c r="AC292" s="27">
        <f t="shared" si="80"/>
        <v>0</v>
      </c>
      <c r="AD292" s="27">
        <f t="shared" si="76"/>
        <v>0</v>
      </c>
      <c r="AE292" s="44"/>
      <c r="AF292" s="20"/>
      <c r="AG292" s="20"/>
      <c r="AH292" s="20"/>
      <c r="AI292" s="20"/>
      <c r="AJ292" s="20"/>
      <c r="AK292" s="20"/>
      <c r="AL292" s="20"/>
      <c r="AM292" s="20"/>
      <c r="AN292" s="20"/>
    </row>
    <row r="293" spans="2:40" hidden="1" outlineLevel="1" x14ac:dyDescent="0.25">
      <c r="B293" s="20" t="s">
        <v>835</v>
      </c>
      <c r="C293" s="44"/>
      <c r="D293" s="25">
        <f t="array" ref="D293">SUM(IF(Period=$A$2,IF(Site=$A$245,IF(Provider=$B293,G))))</f>
        <v>0</v>
      </c>
      <c r="E293" s="26">
        <f t="array" ref="E293">SUM(IF(Period=$A$2,IF(Site=$A$245,IF(Provider=$B293,H))))</f>
        <v>0</v>
      </c>
      <c r="F293" s="27">
        <f t="shared" si="77"/>
        <v>0</v>
      </c>
      <c r="G293" s="27">
        <f t="shared" si="70"/>
        <v>0</v>
      </c>
      <c r="H293" s="44"/>
      <c r="I293" s="25">
        <f t="array" ref="I293">SUM(IF(Period=$A$2,IF(Site=$A$245,IF(Provider=$B293,I))))</f>
        <v>0</v>
      </c>
      <c r="J293" s="26">
        <f t="array" ref="J293">SUM(IF(Period=$A$2,IF(Site=$A$245,IF(Provider=$B293,J))))</f>
        <v>0</v>
      </c>
      <c r="K293" s="27">
        <f t="shared" si="78"/>
        <v>0</v>
      </c>
      <c r="L293" s="27">
        <f t="shared" si="71"/>
        <v>0</v>
      </c>
      <c r="M293" s="44"/>
      <c r="N293" s="25">
        <f t="array" ref="N293">SUM(IF(Period=$A$2,IF(Site=$A$245,IF(Provider=$B293,K))))</f>
        <v>0</v>
      </c>
      <c r="O293" s="37">
        <f t="shared" si="72"/>
        <v>0</v>
      </c>
      <c r="P293" s="44"/>
      <c r="Q293" s="25">
        <f t="array" ref="Q293">SUM(IF(Period=$A$2,IF(Site=$A$245,IF(Provider=$B293,M))))</f>
        <v>0</v>
      </c>
      <c r="R293" s="26">
        <f t="array" ref="R293">SUM(IF(Period=$A$2,IF(Site=$A$245,IF(Provider=$B293,N))))</f>
        <v>0</v>
      </c>
      <c r="S293" s="27" t="e">
        <f t="shared" si="81"/>
        <v>#DIV/0!</v>
      </c>
      <c r="T293" s="27" t="e">
        <f t="shared" si="82"/>
        <v>#DIV/0!</v>
      </c>
      <c r="U293" s="20"/>
      <c r="V293" s="25">
        <f t="array" ref="V293">SUM(IF(Period=$A$2,IF(Site=$A$245,IF(Provider=$B293,P))))</f>
        <v>0</v>
      </c>
      <c r="W293" s="26">
        <f t="array" ref="W293">SUM(IF(Period=$A$2,IF(Site=$A$245,IF(Provider=$B293,Q))))</f>
        <v>0</v>
      </c>
      <c r="X293" s="27">
        <f t="shared" si="79"/>
        <v>0</v>
      </c>
      <c r="Y293" s="27">
        <f t="shared" si="75"/>
        <v>0</v>
      </c>
      <c r="Z293" s="44"/>
      <c r="AA293" s="25">
        <f t="array" ref="AA293">SUM(IF(Period=$A$2,IF(Site=$A$245,IF(Provider=$B293,G))))</f>
        <v>0</v>
      </c>
      <c r="AB293" s="26">
        <f t="array" ref="AB293">SUM(IF(Period=$A$2,IF(Site=$A$245,IF(Provider=$B293,H))))</f>
        <v>0</v>
      </c>
      <c r="AC293" s="27">
        <f t="shared" si="80"/>
        <v>0</v>
      </c>
      <c r="AD293" s="27">
        <f t="shared" si="76"/>
        <v>0</v>
      </c>
      <c r="AE293" s="44"/>
      <c r="AF293" s="20"/>
      <c r="AG293" s="20"/>
      <c r="AH293" s="20"/>
      <c r="AI293" s="20"/>
      <c r="AJ293" s="20"/>
      <c r="AK293" s="20"/>
      <c r="AL293" s="20"/>
      <c r="AM293" s="20"/>
      <c r="AN293" s="20"/>
    </row>
    <row r="294" spans="2:40" hidden="1" outlineLevel="1" x14ac:dyDescent="0.25">
      <c r="B294" s="20" t="s">
        <v>1046</v>
      </c>
      <c r="C294" s="44"/>
      <c r="D294" s="25">
        <f t="array" ref="D294">SUM(IF(Period=$A$2,IF(Site=$A$245,IF(Provider=$B294,G))))</f>
        <v>0</v>
      </c>
      <c r="E294" s="26">
        <f t="array" ref="E294">SUM(IF(Period=$A$2,IF(Site=$A$245,IF(Provider=$B294,H))))</f>
        <v>0</v>
      </c>
      <c r="F294" s="27">
        <f t="shared" si="77"/>
        <v>0</v>
      </c>
      <c r="G294" s="27">
        <f t="shared" si="70"/>
        <v>0</v>
      </c>
      <c r="H294" s="44"/>
      <c r="I294" s="25">
        <f t="array" ref="I294">SUM(IF(Period=$A$2,IF(Site=$A$245,IF(Provider=$B294,I))))</f>
        <v>0</v>
      </c>
      <c r="J294" s="26">
        <f t="array" ref="J294">SUM(IF(Period=$A$2,IF(Site=$A$245,IF(Provider=$B294,J))))</f>
        <v>0</v>
      </c>
      <c r="K294" s="27">
        <f t="shared" si="78"/>
        <v>0</v>
      </c>
      <c r="L294" s="27">
        <f t="shared" si="71"/>
        <v>0</v>
      </c>
      <c r="M294" s="44"/>
      <c r="N294" s="25">
        <f t="array" ref="N294">SUM(IF(Period=$A$2,IF(Site=$A$245,IF(Provider=$B294,K))))</f>
        <v>0</v>
      </c>
      <c r="O294" s="37">
        <f t="shared" si="72"/>
        <v>0</v>
      </c>
      <c r="P294" s="44"/>
      <c r="Q294" s="25">
        <f t="array" ref="Q294">SUM(IF(Period=$A$2,IF(Site=$A$245,IF(Provider=$B294,M))))</f>
        <v>0</v>
      </c>
      <c r="R294" s="26">
        <f t="array" ref="R294">SUM(IF(Period=$A$2,IF(Site=$A$245,IF(Provider=$B294,N))))</f>
        <v>0</v>
      </c>
      <c r="S294" s="27" t="e">
        <f t="shared" si="81"/>
        <v>#DIV/0!</v>
      </c>
      <c r="T294" s="27" t="e">
        <f t="shared" si="82"/>
        <v>#DIV/0!</v>
      </c>
      <c r="U294" s="20"/>
      <c r="V294" s="25">
        <f t="array" ref="V294">SUM(IF(Period=$A$2,IF(Site=$A$245,IF(Provider=$B294,P))))</f>
        <v>0</v>
      </c>
      <c r="W294" s="26">
        <f t="array" ref="W294">SUM(IF(Period=$A$2,IF(Site=$A$245,IF(Provider=$B294,Q))))</f>
        <v>0</v>
      </c>
      <c r="X294" s="27">
        <f t="shared" si="79"/>
        <v>0</v>
      </c>
      <c r="Y294" s="27">
        <f t="shared" si="75"/>
        <v>0</v>
      </c>
      <c r="Z294" s="44"/>
      <c r="AA294" s="25">
        <f t="array" ref="AA294">SUM(IF(Period=$A$2,IF(Site=$A$245,IF(Provider=$B294,G))))</f>
        <v>0</v>
      </c>
      <c r="AB294" s="26">
        <f t="array" ref="AB294">SUM(IF(Period=$A$2,IF(Site=$A$245,IF(Provider=$B294,H))))</f>
        <v>0</v>
      </c>
      <c r="AC294" s="27">
        <f t="shared" si="80"/>
        <v>0</v>
      </c>
      <c r="AD294" s="27">
        <f t="shared" si="76"/>
        <v>0</v>
      </c>
      <c r="AE294" s="44"/>
      <c r="AF294" s="20"/>
      <c r="AG294" s="20"/>
      <c r="AH294" s="20"/>
      <c r="AI294" s="20"/>
      <c r="AJ294" s="20"/>
      <c r="AK294" s="20"/>
      <c r="AL294" s="20"/>
      <c r="AM294" s="20"/>
      <c r="AN294" s="20"/>
    </row>
    <row r="295" spans="2:40" hidden="1" outlineLevel="1" x14ac:dyDescent="0.25">
      <c r="B295" s="20" t="s">
        <v>937</v>
      </c>
      <c r="C295" s="44"/>
      <c r="D295" s="25">
        <f t="array" ref="D295">SUM(IF(Period=$A$2,IF(Site=$A$245,IF(Provider=$B295,G))))</f>
        <v>0</v>
      </c>
      <c r="E295" s="26">
        <f t="array" ref="E295">SUM(IF(Period=$A$2,IF(Site=$A$245,IF(Provider=$B295,H))))</f>
        <v>0</v>
      </c>
      <c r="F295" s="27">
        <f t="shared" si="77"/>
        <v>0</v>
      </c>
      <c r="G295" s="27">
        <f t="shared" si="70"/>
        <v>0</v>
      </c>
      <c r="H295" s="44"/>
      <c r="I295" s="25">
        <f t="array" ref="I295">SUM(IF(Period=$A$2,IF(Site=$A$245,IF(Provider=$B295,I))))</f>
        <v>0</v>
      </c>
      <c r="J295" s="26">
        <f t="array" ref="J295">SUM(IF(Period=$A$2,IF(Site=$A$245,IF(Provider=$B295,J))))</f>
        <v>0</v>
      </c>
      <c r="K295" s="27">
        <f t="shared" si="78"/>
        <v>0</v>
      </c>
      <c r="L295" s="27">
        <f t="shared" si="71"/>
        <v>0</v>
      </c>
      <c r="M295" s="44"/>
      <c r="N295" s="25">
        <f t="array" ref="N295">SUM(IF(Period=$A$2,IF(Site=$A$245,IF(Provider=$B295,K))))</f>
        <v>0</v>
      </c>
      <c r="O295" s="37">
        <f t="shared" si="72"/>
        <v>0</v>
      </c>
      <c r="P295" s="44"/>
      <c r="Q295" s="25">
        <f t="array" ref="Q295">SUM(IF(Period=$A$2,IF(Site=$A$245,IF(Provider=$B295,M))))</f>
        <v>0</v>
      </c>
      <c r="R295" s="26">
        <f t="array" ref="R295">SUM(IF(Period=$A$2,IF(Site=$A$245,IF(Provider=$B295,N))))</f>
        <v>0</v>
      </c>
      <c r="S295" s="27" t="e">
        <f t="shared" si="81"/>
        <v>#DIV/0!</v>
      </c>
      <c r="T295" s="27" t="e">
        <f t="shared" si="82"/>
        <v>#DIV/0!</v>
      </c>
      <c r="U295" s="20"/>
      <c r="V295" s="25">
        <f t="array" ref="V295">SUM(IF(Period=$A$2,IF(Site=$A$245,IF(Provider=$B295,P))))</f>
        <v>0</v>
      </c>
      <c r="W295" s="26">
        <f t="array" ref="W295">SUM(IF(Period=$A$2,IF(Site=$A$245,IF(Provider=$B295,Q))))</f>
        <v>0</v>
      </c>
      <c r="X295" s="27">
        <f t="shared" si="79"/>
        <v>0</v>
      </c>
      <c r="Y295" s="27">
        <f t="shared" si="75"/>
        <v>0</v>
      </c>
      <c r="Z295" s="44"/>
      <c r="AA295" s="25">
        <f t="array" ref="AA295">SUM(IF(Period=$A$2,IF(Site=$A$245,IF(Provider=$B295,G))))</f>
        <v>0</v>
      </c>
      <c r="AB295" s="26">
        <f t="array" ref="AB295">SUM(IF(Period=$A$2,IF(Site=$A$245,IF(Provider=$B295,H))))</f>
        <v>0</v>
      </c>
      <c r="AC295" s="27">
        <f t="shared" si="80"/>
        <v>0</v>
      </c>
      <c r="AD295" s="27">
        <f t="shared" si="76"/>
        <v>0</v>
      </c>
      <c r="AE295" s="44"/>
      <c r="AF295" s="20"/>
      <c r="AG295" s="20"/>
      <c r="AH295" s="20"/>
      <c r="AI295" s="20"/>
      <c r="AJ295" s="20"/>
      <c r="AK295" s="20"/>
      <c r="AL295" s="20"/>
      <c r="AM295" s="20"/>
      <c r="AN295" s="20"/>
    </row>
    <row r="296" spans="2:40" hidden="1" outlineLevel="1" x14ac:dyDescent="0.25">
      <c r="B296" s="20" t="s">
        <v>611</v>
      </c>
      <c r="C296" s="44"/>
      <c r="D296" s="25">
        <f t="array" ref="D296">SUM(IF(Period=$A$2,IF(Site=$A$245,IF(Provider=$B296,G))))</f>
        <v>36</v>
      </c>
      <c r="E296" s="26">
        <f t="array" ref="E296">SUM(IF(Period=$A$2,IF(Site=$A$245,IF(Provider=$B296,H))))</f>
        <v>2</v>
      </c>
      <c r="F296" s="27">
        <f t="shared" si="77"/>
        <v>1.8590240123934933E-2</v>
      </c>
      <c r="G296" s="27">
        <f t="shared" si="70"/>
        <v>3.7503906656943431E-3</v>
      </c>
      <c r="H296" s="44"/>
      <c r="I296" s="25">
        <f t="array" ref="I296">SUM(IF(Period=$A$2,IF(Site=$A$245,IF(Provider=$B296,I))))</f>
        <v>73</v>
      </c>
      <c r="J296" s="26">
        <f t="array" ref="J296">SUM(IF(Period=$A$2,IF(Site=$A$245,IF(Provider=$B296,J))))</f>
        <v>5.6712328767123283</v>
      </c>
      <c r="K296" s="27">
        <f t="shared" si="78"/>
        <v>5.6295893391351638E-2</v>
      </c>
      <c r="L296" s="27">
        <f t="shared" si="71"/>
        <v>1.1990616039621165E-2</v>
      </c>
      <c r="M296" s="44"/>
      <c r="N296" s="25">
        <f t="array" ref="N296">SUM(IF(Period=$A$2,IF(Site=$A$245,IF(Provider=$B296,K))))</f>
        <v>0</v>
      </c>
      <c r="O296" s="37">
        <f t="shared" si="72"/>
        <v>0</v>
      </c>
      <c r="P296" s="44"/>
      <c r="Q296" s="25">
        <f t="array" ref="Q296">SUM(IF(Period=$A$2,IF(Site=$A$245,IF(Provider=$B296,M))))</f>
        <v>0</v>
      </c>
      <c r="R296" s="26">
        <f t="array" ref="R296">SUM(IF(Period=$A$2,IF(Site=$A$245,IF(Provider=$B296,N))))</f>
        <v>0</v>
      </c>
      <c r="S296" s="27" t="e">
        <f t="shared" si="81"/>
        <v>#DIV/0!</v>
      </c>
      <c r="T296" s="27" t="e">
        <f t="shared" si="82"/>
        <v>#DIV/0!</v>
      </c>
      <c r="U296" s="20"/>
      <c r="V296" s="25">
        <f t="array" ref="V296">SUM(IF(Period=$A$2,IF(Site=$A$245,IF(Provider=$B296,P))))</f>
        <v>69</v>
      </c>
      <c r="W296" s="26">
        <f t="array" ref="W296">SUM(IF(Period=$A$2,IF(Site=$A$245,IF(Provider=$B296,Q))))</f>
        <v>15</v>
      </c>
      <c r="X296" s="27">
        <f t="shared" si="79"/>
        <v>0.17206982543640897</v>
      </c>
      <c r="Y296" s="27">
        <f t="shared" si="75"/>
        <v>3.858916520636814E-2</v>
      </c>
      <c r="Z296" s="44"/>
      <c r="AA296" s="25">
        <f t="array" ref="AA296">SUM(IF(Period=$A$2,IF(Site=$A$245,IF(Provider=$B296,G))))</f>
        <v>36</v>
      </c>
      <c r="AB296" s="26">
        <f t="array" ref="AB296">SUM(IF(Period=$A$2,IF(Site=$A$245,IF(Provider=$B296,H))))</f>
        <v>2</v>
      </c>
      <c r="AC296" s="27">
        <f t="shared" si="80"/>
        <v>1.8590240123934933E-2</v>
      </c>
      <c r="AD296" s="27">
        <f t="shared" si="76"/>
        <v>3.7503906656943431E-3</v>
      </c>
      <c r="AE296" s="44"/>
      <c r="AF296" s="20"/>
      <c r="AG296" s="20"/>
      <c r="AH296" s="20"/>
      <c r="AI296" s="20"/>
      <c r="AJ296" s="20"/>
      <c r="AK296" s="20"/>
      <c r="AL296" s="20"/>
      <c r="AM296" s="20"/>
      <c r="AN296" s="20"/>
    </row>
    <row r="297" spans="2:40" hidden="1" outlineLevel="1" x14ac:dyDescent="0.25">
      <c r="B297" s="20" t="s">
        <v>884</v>
      </c>
      <c r="C297" s="44"/>
      <c r="D297" s="25">
        <f t="array" ref="D297">SUM(IF(Period=$A$2,IF(Site=$A$245,IF(Provider=$B297,G))))</f>
        <v>0</v>
      </c>
      <c r="E297" s="26">
        <f t="array" ref="E297">SUM(IF(Period=$A$2,IF(Site=$A$245,IF(Provider=$B297,H))))</f>
        <v>0</v>
      </c>
      <c r="F297" s="27">
        <f t="shared" si="77"/>
        <v>0</v>
      </c>
      <c r="G297" s="27">
        <f t="shared" si="70"/>
        <v>0</v>
      </c>
      <c r="H297" s="44"/>
      <c r="I297" s="25">
        <f t="array" ref="I297">SUM(IF(Period=$A$2,IF(Site=$A$245,IF(Provider=$B297,I))))</f>
        <v>0</v>
      </c>
      <c r="J297" s="26">
        <f t="array" ref="J297">SUM(IF(Period=$A$2,IF(Site=$A$245,IF(Provider=$B297,J))))</f>
        <v>0</v>
      </c>
      <c r="K297" s="27">
        <f t="shared" si="78"/>
        <v>0</v>
      </c>
      <c r="L297" s="27">
        <f t="shared" si="71"/>
        <v>0</v>
      </c>
      <c r="M297" s="44"/>
      <c r="N297" s="25">
        <f t="array" ref="N297">SUM(IF(Period=$A$2,IF(Site=$A$245,IF(Provider=$B297,K))))</f>
        <v>0</v>
      </c>
      <c r="O297" s="37">
        <f t="shared" si="72"/>
        <v>0</v>
      </c>
      <c r="P297" s="44"/>
      <c r="Q297" s="25">
        <f t="array" ref="Q297">SUM(IF(Period=$A$2,IF(Site=$A$245,IF(Provider=$B297,M))))</f>
        <v>0</v>
      </c>
      <c r="R297" s="26">
        <f t="array" ref="R297">SUM(IF(Period=$A$2,IF(Site=$A$245,IF(Provider=$B297,N))))</f>
        <v>0</v>
      </c>
      <c r="S297" s="27" t="e">
        <f t="shared" si="81"/>
        <v>#DIV/0!</v>
      </c>
      <c r="T297" s="27" t="e">
        <f t="shared" si="82"/>
        <v>#DIV/0!</v>
      </c>
      <c r="U297" s="20"/>
      <c r="V297" s="25">
        <f t="array" ref="V297">SUM(IF(Period=$A$2,IF(Site=$A$245,IF(Provider=$B297,P))))</f>
        <v>0</v>
      </c>
      <c r="W297" s="26">
        <f t="array" ref="W297">SUM(IF(Period=$A$2,IF(Site=$A$245,IF(Provider=$B297,Q))))</f>
        <v>0</v>
      </c>
      <c r="X297" s="27">
        <f t="shared" si="79"/>
        <v>0</v>
      </c>
      <c r="Y297" s="27">
        <f t="shared" si="75"/>
        <v>0</v>
      </c>
      <c r="Z297" s="44"/>
      <c r="AA297" s="25">
        <f t="array" ref="AA297">SUM(IF(Period=$A$2,IF(Site=$A$245,IF(Provider=$B297,G))))</f>
        <v>0</v>
      </c>
      <c r="AB297" s="26">
        <f t="array" ref="AB297">SUM(IF(Period=$A$2,IF(Site=$A$245,IF(Provider=$B297,H))))</f>
        <v>0</v>
      </c>
      <c r="AC297" s="27">
        <f t="shared" si="80"/>
        <v>0</v>
      </c>
      <c r="AD297" s="27">
        <f t="shared" si="76"/>
        <v>0</v>
      </c>
      <c r="AE297" s="44"/>
      <c r="AF297" s="20"/>
      <c r="AG297" s="20"/>
      <c r="AH297" s="20"/>
      <c r="AI297" s="20"/>
      <c r="AJ297" s="20"/>
      <c r="AK297" s="20"/>
      <c r="AL297" s="20"/>
      <c r="AM297" s="20"/>
      <c r="AN297" s="20"/>
    </row>
    <row r="298" spans="2:40" hidden="1" outlineLevel="1" x14ac:dyDescent="0.25">
      <c r="B298" s="20" t="s">
        <v>802</v>
      </c>
      <c r="C298" s="44"/>
      <c r="D298" s="25">
        <f t="array" ref="D298">SUM(IF(Period=$A$2,IF(Site=$A$245,IF(Provider=$B298,G))))</f>
        <v>0</v>
      </c>
      <c r="E298" s="26">
        <f t="array" ref="E298">SUM(IF(Period=$A$2,IF(Site=$A$245,IF(Provider=$B298,H))))</f>
        <v>0</v>
      </c>
      <c r="F298" s="27">
        <f t="shared" si="77"/>
        <v>0</v>
      </c>
      <c r="G298" s="27">
        <f t="shared" si="70"/>
        <v>0</v>
      </c>
      <c r="H298" s="44"/>
      <c r="I298" s="25">
        <f t="array" ref="I298">SUM(IF(Period=$A$2,IF(Site=$A$245,IF(Provider=$B298,I))))</f>
        <v>0</v>
      </c>
      <c r="J298" s="26">
        <f t="array" ref="J298">SUM(IF(Period=$A$2,IF(Site=$A$245,IF(Provider=$B298,J))))</f>
        <v>0</v>
      </c>
      <c r="K298" s="27">
        <f t="shared" si="78"/>
        <v>0</v>
      </c>
      <c r="L298" s="27">
        <f t="shared" si="71"/>
        <v>0</v>
      </c>
      <c r="M298" s="44"/>
      <c r="N298" s="25">
        <f t="array" ref="N298">SUM(IF(Period=$A$2,IF(Site=$A$245,IF(Provider=$B298,K))))</f>
        <v>0</v>
      </c>
      <c r="O298" s="37">
        <f t="shared" si="72"/>
        <v>0</v>
      </c>
      <c r="P298" s="44"/>
      <c r="Q298" s="25">
        <f t="array" ref="Q298">SUM(IF(Period=$A$2,IF(Site=$A$245,IF(Provider=$B298,M))))</f>
        <v>0</v>
      </c>
      <c r="R298" s="26">
        <f t="array" ref="R298">SUM(IF(Period=$A$2,IF(Site=$A$245,IF(Provider=$B298,N))))</f>
        <v>0</v>
      </c>
      <c r="S298" s="27" t="e">
        <f t="shared" si="81"/>
        <v>#DIV/0!</v>
      </c>
      <c r="T298" s="27" t="e">
        <f t="shared" si="82"/>
        <v>#DIV/0!</v>
      </c>
      <c r="U298" s="20"/>
      <c r="V298" s="25">
        <f t="array" ref="V298">SUM(IF(Period=$A$2,IF(Site=$A$245,IF(Provider=$B298,P))))</f>
        <v>0</v>
      </c>
      <c r="W298" s="26">
        <f t="array" ref="W298">SUM(IF(Period=$A$2,IF(Site=$A$245,IF(Provider=$B298,Q))))</f>
        <v>0</v>
      </c>
      <c r="X298" s="27">
        <f t="shared" si="79"/>
        <v>0</v>
      </c>
      <c r="Y298" s="27">
        <f t="shared" si="75"/>
        <v>0</v>
      </c>
      <c r="Z298" s="44"/>
      <c r="AA298" s="25">
        <f t="array" ref="AA298">SUM(IF(Period=$A$2,IF(Site=$A$245,IF(Provider=$B298,G))))</f>
        <v>0</v>
      </c>
      <c r="AB298" s="26">
        <f t="array" ref="AB298">SUM(IF(Period=$A$2,IF(Site=$A$245,IF(Provider=$B298,H))))</f>
        <v>0</v>
      </c>
      <c r="AC298" s="27">
        <f t="shared" si="80"/>
        <v>0</v>
      </c>
      <c r="AD298" s="27">
        <f t="shared" si="76"/>
        <v>0</v>
      </c>
      <c r="AE298" s="44"/>
      <c r="AF298" s="20"/>
      <c r="AG298" s="20"/>
      <c r="AH298" s="20"/>
      <c r="AI298" s="20"/>
      <c r="AJ298" s="20"/>
      <c r="AK298" s="20"/>
      <c r="AL298" s="20"/>
      <c r="AM298" s="20"/>
      <c r="AN298" s="20"/>
    </row>
    <row r="299" spans="2:40" hidden="1" outlineLevel="1" x14ac:dyDescent="0.25">
      <c r="B299" s="20" t="s">
        <v>984</v>
      </c>
      <c r="C299" s="44"/>
      <c r="D299" s="25">
        <f t="array" ref="D299">SUM(IF(Period=$A$2,IF(Site=$A$245,IF(Provider=$B299,G))))</f>
        <v>0</v>
      </c>
      <c r="E299" s="26">
        <f t="array" ref="E299">SUM(IF(Period=$A$2,IF(Site=$A$245,IF(Provider=$B299,H))))</f>
        <v>0</v>
      </c>
      <c r="F299" s="27">
        <f t="shared" si="77"/>
        <v>0</v>
      </c>
      <c r="G299" s="27">
        <f t="shared" si="70"/>
        <v>0</v>
      </c>
      <c r="H299" s="44"/>
      <c r="I299" s="25">
        <f t="array" ref="I299">SUM(IF(Period=$A$2,IF(Site=$A$245,IF(Provider=$B299,I))))</f>
        <v>0</v>
      </c>
      <c r="J299" s="26">
        <f t="array" ref="J299">SUM(IF(Period=$A$2,IF(Site=$A$245,IF(Provider=$B299,J))))</f>
        <v>0</v>
      </c>
      <c r="K299" s="27">
        <f t="shared" si="78"/>
        <v>0</v>
      </c>
      <c r="L299" s="27">
        <f t="shared" si="71"/>
        <v>0</v>
      </c>
      <c r="M299" s="44"/>
      <c r="N299" s="25">
        <f t="array" ref="N299">SUM(IF(Period=$A$2,IF(Site=$A$245,IF(Provider=$B299,K))))</f>
        <v>0</v>
      </c>
      <c r="O299" s="37">
        <f t="shared" si="72"/>
        <v>0</v>
      </c>
      <c r="P299" s="44"/>
      <c r="Q299" s="25">
        <f t="array" ref="Q299">SUM(IF(Period=$A$2,IF(Site=$A$245,IF(Provider=$B299,M))))</f>
        <v>0</v>
      </c>
      <c r="R299" s="26">
        <f t="array" ref="R299">SUM(IF(Period=$A$2,IF(Site=$A$245,IF(Provider=$B299,N))))</f>
        <v>0</v>
      </c>
      <c r="S299" s="27" t="e">
        <f t="shared" si="81"/>
        <v>#DIV/0!</v>
      </c>
      <c r="T299" s="27" t="e">
        <f t="shared" si="82"/>
        <v>#DIV/0!</v>
      </c>
      <c r="U299" s="20"/>
      <c r="V299" s="25">
        <f t="array" ref="V299">SUM(IF(Period=$A$2,IF(Site=$A$245,IF(Provider=$B299,P))))</f>
        <v>0</v>
      </c>
      <c r="W299" s="26">
        <f t="array" ref="W299">SUM(IF(Period=$A$2,IF(Site=$A$245,IF(Provider=$B299,Q))))</f>
        <v>0</v>
      </c>
      <c r="X299" s="27">
        <f t="shared" si="79"/>
        <v>0</v>
      </c>
      <c r="Y299" s="27">
        <f t="shared" si="75"/>
        <v>0</v>
      </c>
      <c r="Z299" s="44"/>
      <c r="AA299" s="25">
        <f t="array" ref="AA299">SUM(IF(Period=$A$2,IF(Site=$A$245,IF(Provider=$B299,G))))</f>
        <v>0</v>
      </c>
      <c r="AB299" s="26">
        <f t="array" ref="AB299">SUM(IF(Period=$A$2,IF(Site=$A$245,IF(Provider=$B299,H))))</f>
        <v>0</v>
      </c>
      <c r="AC299" s="27">
        <f t="shared" si="80"/>
        <v>0</v>
      </c>
      <c r="AD299" s="27">
        <f t="shared" si="76"/>
        <v>0</v>
      </c>
      <c r="AE299" s="44"/>
      <c r="AF299" s="20"/>
      <c r="AG299" s="20"/>
      <c r="AH299" s="20"/>
      <c r="AI299" s="20"/>
      <c r="AJ299" s="20"/>
      <c r="AK299" s="20"/>
      <c r="AL299" s="20"/>
      <c r="AM299" s="20"/>
      <c r="AN299" s="20"/>
    </row>
    <row r="300" spans="2:40" hidden="1" outlineLevel="1" x14ac:dyDescent="0.25">
      <c r="B300" s="20" t="s">
        <v>617</v>
      </c>
      <c r="C300" s="44"/>
      <c r="D300" s="25">
        <f t="array" ref="D300">SUM(IF(Period=$A$2,IF(Site=$A$245,IF(Provider=$B300,G))))</f>
        <v>42</v>
      </c>
      <c r="E300" s="26">
        <f t="array" ref="E300">SUM(IF(Period=$A$2,IF(Site=$A$245,IF(Provider=$B300,H))))</f>
        <v>4</v>
      </c>
      <c r="F300" s="27">
        <f t="shared" si="77"/>
        <v>4.3377226955848176E-2</v>
      </c>
      <c r="G300" s="27">
        <f t="shared" si="70"/>
        <v>8.7509115532868002E-3</v>
      </c>
      <c r="H300" s="44"/>
      <c r="I300" s="25">
        <f t="array" ref="I300">SUM(IF(Period=$A$2,IF(Site=$A$245,IF(Provider=$B300,I))))</f>
        <v>61</v>
      </c>
      <c r="J300" s="26">
        <f t="array" ref="J300">SUM(IF(Period=$A$2,IF(Site=$A$245,IF(Provider=$B300,J))))</f>
        <v>6.6065573770491799</v>
      </c>
      <c r="K300" s="27">
        <f t="shared" si="78"/>
        <v>5.4800108784335048E-2</v>
      </c>
      <c r="L300" s="27">
        <f t="shared" si="71"/>
        <v>1.1672024792191617E-2</v>
      </c>
      <c r="M300" s="44"/>
      <c r="N300" s="25">
        <f t="array" ref="N300">SUM(IF(Period=$A$2,IF(Site=$A$245,IF(Provider=$B300,K))))</f>
        <v>0</v>
      </c>
      <c r="O300" s="37">
        <f t="shared" si="72"/>
        <v>0</v>
      </c>
      <c r="P300" s="44"/>
      <c r="Q300" s="25">
        <f t="array" ref="Q300">SUM(IF(Period=$A$2,IF(Site=$A$245,IF(Provider=$B300,M))))</f>
        <v>0</v>
      </c>
      <c r="R300" s="26">
        <f t="array" ref="R300">SUM(IF(Period=$A$2,IF(Site=$A$245,IF(Provider=$B300,N))))</f>
        <v>0</v>
      </c>
      <c r="S300" s="27" t="e">
        <f t="shared" si="81"/>
        <v>#DIV/0!</v>
      </c>
      <c r="T300" s="27" t="e">
        <f t="shared" si="82"/>
        <v>#DIV/0!</v>
      </c>
      <c r="U300" s="20"/>
      <c r="V300" s="25">
        <f t="array" ref="V300">SUM(IF(Period=$A$2,IF(Site=$A$245,IF(Provider=$B300,P))))</f>
        <v>55</v>
      </c>
      <c r="W300" s="26">
        <f t="array" ref="W300">SUM(IF(Period=$A$2,IF(Site=$A$245,IF(Provider=$B300,Q))))</f>
        <v>20</v>
      </c>
      <c r="X300" s="27">
        <f t="shared" si="79"/>
        <v>0.18287614297589361</v>
      </c>
      <c r="Y300" s="27">
        <f t="shared" si="75"/>
        <v>4.101263934976325E-2</v>
      </c>
      <c r="Z300" s="44"/>
      <c r="AA300" s="25">
        <f t="array" ref="AA300">SUM(IF(Period=$A$2,IF(Site=$A$245,IF(Provider=$B300,G))))</f>
        <v>42</v>
      </c>
      <c r="AB300" s="26">
        <f t="array" ref="AB300">SUM(IF(Period=$A$2,IF(Site=$A$245,IF(Provider=$B300,H))))</f>
        <v>4</v>
      </c>
      <c r="AC300" s="27">
        <f t="shared" si="80"/>
        <v>4.3377226955848176E-2</v>
      </c>
      <c r="AD300" s="27">
        <f t="shared" si="76"/>
        <v>8.7509115532868002E-3</v>
      </c>
      <c r="AE300" s="44"/>
      <c r="AF300" s="20"/>
      <c r="AG300" s="20"/>
      <c r="AH300" s="20"/>
      <c r="AI300" s="20"/>
      <c r="AJ300" s="20"/>
      <c r="AK300" s="20"/>
      <c r="AL300" s="20"/>
      <c r="AM300" s="20"/>
      <c r="AN300" s="20"/>
    </row>
    <row r="301" spans="2:40" hidden="1" outlineLevel="1" x14ac:dyDescent="0.25">
      <c r="B301" s="20" t="s">
        <v>608</v>
      </c>
      <c r="C301" s="44"/>
      <c r="D301" s="25">
        <f t="array" ref="D301">SUM(IF(Period=$A$2,IF(Site=$A$245,IF(Provider=$B301,G))))</f>
        <v>64</v>
      </c>
      <c r="E301" s="26">
        <f t="array" ref="E301">SUM(IF(Period=$A$2,IF(Site=$A$245,IF(Provider=$B301,H))))</f>
        <v>2</v>
      </c>
      <c r="F301" s="27">
        <f t="shared" si="77"/>
        <v>3.3049315775884325E-2</v>
      </c>
      <c r="G301" s="27">
        <f t="shared" si="70"/>
        <v>6.6673611834566103E-3</v>
      </c>
      <c r="H301" s="44"/>
      <c r="I301" s="25">
        <f t="array" ref="I301">SUM(IF(Period=$A$2,IF(Site=$A$245,IF(Provider=$B301,I))))</f>
        <v>85</v>
      </c>
      <c r="J301" s="26">
        <f t="array" ref="J301">SUM(IF(Period=$A$2,IF(Site=$A$245,IF(Provider=$B301,J))))</f>
        <v>5.6470588235294121</v>
      </c>
      <c r="K301" s="27">
        <f t="shared" si="78"/>
        <v>6.5270601033451184E-2</v>
      </c>
      <c r="L301" s="27">
        <f t="shared" si="71"/>
        <v>1.3902163524198456E-2</v>
      </c>
      <c r="M301" s="44"/>
      <c r="N301" s="25">
        <f t="array" ref="N301">SUM(IF(Period=$A$2,IF(Site=$A$245,IF(Provider=$B301,K))))</f>
        <v>2</v>
      </c>
      <c r="O301" s="37">
        <f t="shared" si="72"/>
        <v>2.3529411764705882E-2</v>
      </c>
      <c r="P301" s="44"/>
      <c r="Q301" s="25">
        <f t="array" ref="Q301">SUM(IF(Period=$A$2,IF(Site=$A$245,IF(Provider=$B301,M))))</f>
        <v>0</v>
      </c>
      <c r="R301" s="26">
        <f t="array" ref="R301">SUM(IF(Period=$A$2,IF(Site=$A$245,IF(Provider=$B301,N))))</f>
        <v>0</v>
      </c>
      <c r="S301" s="27" t="e">
        <f t="shared" si="81"/>
        <v>#DIV/0!</v>
      </c>
      <c r="T301" s="27" t="e">
        <f t="shared" si="82"/>
        <v>#DIV/0!</v>
      </c>
      <c r="U301" s="20"/>
      <c r="V301" s="25">
        <f t="array" ref="V301">SUM(IF(Period=$A$2,IF(Site=$A$245,IF(Provider=$B301,P))))</f>
        <v>61</v>
      </c>
      <c r="W301" s="26">
        <f t="array" ref="W301">SUM(IF(Period=$A$2,IF(Site=$A$245,IF(Provider=$B301,Q))))</f>
        <v>19</v>
      </c>
      <c r="X301" s="27">
        <f t="shared" si="79"/>
        <v>0.19268495428096424</v>
      </c>
      <c r="Y301" s="27">
        <f t="shared" si="75"/>
        <v>4.3212408187614182E-2</v>
      </c>
      <c r="Z301" s="44"/>
      <c r="AA301" s="25">
        <f t="array" ref="AA301">SUM(IF(Period=$A$2,IF(Site=$A$245,IF(Provider=$B301,G))))</f>
        <v>64</v>
      </c>
      <c r="AB301" s="26">
        <f t="array" ref="AB301">SUM(IF(Period=$A$2,IF(Site=$A$245,IF(Provider=$B301,H))))</f>
        <v>2</v>
      </c>
      <c r="AC301" s="27">
        <f t="shared" si="80"/>
        <v>3.3049315775884325E-2</v>
      </c>
      <c r="AD301" s="27">
        <f t="shared" si="76"/>
        <v>6.6673611834566103E-3</v>
      </c>
      <c r="AE301" s="44"/>
      <c r="AF301" s="20"/>
      <c r="AG301" s="20"/>
      <c r="AH301" s="20"/>
      <c r="AI301" s="20"/>
      <c r="AJ301" s="20"/>
      <c r="AK301" s="20"/>
      <c r="AL301" s="20"/>
      <c r="AM301" s="20"/>
      <c r="AN301" s="20"/>
    </row>
    <row r="302" spans="2:40" hidden="1" outlineLevel="1" x14ac:dyDescent="0.25">
      <c r="B302" s="20" t="s">
        <v>622</v>
      </c>
      <c r="C302" s="44"/>
      <c r="D302" s="25">
        <f t="array" ref="D302">SUM(IF(Period=$A$2,IF(Site=$A$245,IF(Provider=$B302,G))))</f>
        <v>36</v>
      </c>
      <c r="E302" s="26">
        <f t="array" ref="E302">SUM(IF(Period=$A$2,IF(Site=$A$245,IF(Provider=$B302,H))))</f>
        <v>3</v>
      </c>
      <c r="F302" s="27">
        <f t="shared" si="77"/>
        <v>2.7885360185902399E-2</v>
      </c>
      <c r="G302" s="27">
        <f t="shared" si="70"/>
        <v>5.6255859985415149E-3</v>
      </c>
      <c r="H302" s="44"/>
      <c r="I302" s="25">
        <f t="array" ref="I302">SUM(IF(Period=$A$2,IF(Site=$A$245,IF(Provider=$B302,I))))</f>
        <v>55</v>
      </c>
      <c r="J302" s="26">
        <f t="array" ref="J302">SUM(IF(Period=$A$2,IF(Site=$A$245,IF(Provider=$B302,J))))</f>
        <v>15.745454545454546</v>
      </c>
      <c r="K302" s="27">
        <f t="shared" si="78"/>
        <v>0.11775904269785151</v>
      </c>
      <c r="L302" s="27">
        <f t="shared" si="71"/>
        <v>2.5081820024908042E-2</v>
      </c>
      <c r="M302" s="44"/>
      <c r="N302" s="25">
        <f t="array" ref="N302">SUM(IF(Period=$A$2,IF(Site=$A$245,IF(Provider=$B302,K))))</f>
        <v>0</v>
      </c>
      <c r="O302" s="37">
        <f t="shared" si="72"/>
        <v>0</v>
      </c>
      <c r="P302" s="44"/>
      <c r="Q302" s="25">
        <f t="array" ref="Q302">SUM(IF(Period=$A$2,IF(Site=$A$245,IF(Provider=$B302,M))))</f>
        <v>0</v>
      </c>
      <c r="R302" s="26">
        <f t="array" ref="R302">SUM(IF(Period=$A$2,IF(Site=$A$245,IF(Provider=$B302,N))))</f>
        <v>0</v>
      </c>
      <c r="S302" s="27" t="e">
        <f t="shared" si="81"/>
        <v>#DIV/0!</v>
      </c>
      <c r="T302" s="27" t="e">
        <f t="shared" si="82"/>
        <v>#DIV/0!</v>
      </c>
      <c r="U302" s="20"/>
      <c r="V302" s="25">
        <f t="array" ref="V302">SUM(IF(Period=$A$2,IF(Site=$A$245,IF(Provider=$B302,P))))</f>
        <v>53</v>
      </c>
      <c r="W302" s="26">
        <f t="array" ref="W302">SUM(IF(Period=$A$2,IF(Site=$A$245,IF(Provider=$B302,Q))))</f>
        <v>16</v>
      </c>
      <c r="X302" s="27">
        <f t="shared" si="79"/>
        <v>0.14098088113050705</v>
      </c>
      <c r="Y302" s="27">
        <f t="shared" si="75"/>
        <v>3.1617016516908396E-2</v>
      </c>
      <c r="Z302" s="44"/>
      <c r="AA302" s="25">
        <f t="array" ref="AA302">SUM(IF(Period=$A$2,IF(Site=$A$245,IF(Provider=$B302,G))))</f>
        <v>36</v>
      </c>
      <c r="AB302" s="26">
        <f t="array" ref="AB302">SUM(IF(Period=$A$2,IF(Site=$A$245,IF(Provider=$B302,H))))</f>
        <v>3</v>
      </c>
      <c r="AC302" s="27">
        <f t="shared" si="80"/>
        <v>2.7885360185902399E-2</v>
      </c>
      <c r="AD302" s="27">
        <f t="shared" si="76"/>
        <v>5.6255859985415149E-3</v>
      </c>
      <c r="AE302" s="44"/>
      <c r="AF302" s="20"/>
      <c r="AG302" s="20"/>
      <c r="AH302" s="20"/>
      <c r="AI302" s="20"/>
      <c r="AJ302" s="20"/>
      <c r="AK302" s="20"/>
      <c r="AL302" s="20"/>
      <c r="AM302" s="20"/>
      <c r="AN302" s="20"/>
    </row>
    <row r="303" spans="2:40" hidden="1" outlineLevel="1" x14ac:dyDescent="0.25">
      <c r="B303" s="20" t="s">
        <v>595</v>
      </c>
      <c r="C303" s="44"/>
      <c r="D303" s="25">
        <f t="array" ref="D303">SUM(IF(Period=$A$2,IF(Site=$A$245,IF(Provider=$B303,G))))</f>
        <v>67</v>
      </c>
      <c r="E303" s="26">
        <f t="array" ref="E303">SUM(IF(Period=$A$2,IF(Site=$A$245,IF(Provider=$B303,H))))</f>
        <v>5</v>
      </c>
      <c r="F303" s="27">
        <f t="shared" si="77"/>
        <v>8.6496256132197261E-2</v>
      </c>
      <c r="G303" s="27">
        <f t="shared" si="70"/>
        <v>1.7449734347327845E-2</v>
      </c>
      <c r="H303" s="44"/>
      <c r="I303" s="25">
        <f t="array" ref="I303">SUM(IF(Period=$A$2,IF(Site=$A$245,IF(Provider=$B303,I))))</f>
        <v>141</v>
      </c>
      <c r="J303" s="26">
        <f t="array" ref="J303">SUM(IF(Period=$A$2,IF(Site=$A$245,IF(Provider=$B303,J))))</f>
        <v>9.787234042553191</v>
      </c>
      <c r="K303" s="27">
        <f t="shared" si="78"/>
        <v>0.18765297797117214</v>
      </c>
      <c r="L303" s="27">
        <f t="shared" si="71"/>
        <v>3.9968720132070548E-2</v>
      </c>
      <c r="M303" s="44"/>
      <c r="N303" s="25">
        <f t="array" ref="N303">SUM(IF(Period=$A$2,IF(Site=$A$245,IF(Provider=$B303,K))))</f>
        <v>2</v>
      </c>
      <c r="O303" s="37">
        <f t="shared" si="72"/>
        <v>1.4184397163120567E-2</v>
      </c>
      <c r="P303" s="44"/>
      <c r="Q303" s="25">
        <f t="array" ref="Q303">SUM(IF(Period=$A$2,IF(Site=$A$245,IF(Provider=$B303,M))))</f>
        <v>0</v>
      </c>
      <c r="R303" s="26">
        <f t="array" ref="R303">SUM(IF(Period=$A$2,IF(Site=$A$245,IF(Provider=$B303,N))))</f>
        <v>0</v>
      </c>
      <c r="S303" s="27" t="e">
        <f t="shared" si="81"/>
        <v>#DIV/0!</v>
      </c>
      <c r="T303" s="27" t="e">
        <f t="shared" si="82"/>
        <v>#DIV/0!</v>
      </c>
      <c r="U303" s="20"/>
      <c r="V303" s="25">
        <f t="array" ref="V303">SUM(IF(Period=$A$2,IF(Site=$A$245,IF(Provider=$B303,P))))</f>
        <v>133</v>
      </c>
      <c r="W303" s="26">
        <f t="array" ref="W303">SUM(IF(Period=$A$2,IF(Site=$A$245,IF(Provider=$B303,Q))))</f>
        <v>24</v>
      </c>
      <c r="X303" s="27">
        <f t="shared" si="79"/>
        <v>0.53067331670822948</v>
      </c>
      <c r="Y303" s="27">
        <f t="shared" si="75"/>
        <v>0.1190112225494948</v>
      </c>
      <c r="Z303" s="44"/>
      <c r="AA303" s="25">
        <f t="array" ref="AA303">SUM(IF(Period=$A$2,IF(Site=$A$245,IF(Provider=$B303,G))))</f>
        <v>67</v>
      </c>
      <c r="AB303" s="26">
        <f t="array" ref="AB303">SUM(IF(Period=$A$2,IF(Site=$A$245,IF(Provider=$B303,H))))</f>
        <v>5</v>
      </c>
      <c r="AC303" s="27">
        <f t="shared" si="80"/>
        <v>8.6496256132197261E-2</v>
      </c>
      <c r="AD303" s="27">
        <f t="shared" si="76"/>
        <v>1.7449734347327845E-2</v>
      </c>
      <c r="AE303" s="44"/>
      <c r="AF303" s="20"/>
      <c r="AG303" s="20"/>
      <c r="AH303" s="20"/>
      <c r="AI303" s="20"/>
      <c r="AJ303" s="20"/>
      <c r="AK303" s="20"/>
      <c r="AL303" s="20"/>
      <c r="AM303" s="20"/>
      <c r="AN303" s="20"/>
    </row>
    <row r="304" spans="2:40" hidden="1" outlineLevel="1" x14ac:dyDescent="0.25">
      <c r="B304" s="20" t="s">
        <v>861</v>
      </c>
      <c r="C304" s="44"/>
      <c r="D304" s="25">
        <f t="array" ref="D304">SUM(IF(Period=$A$2,IF(Site=$A$245,IF(Provider=$B304,G))))</f>
        <v>0</v>
      </c>
      <c r="E304" s="26">
        <f t="array" ref="E304">SUM(IF(Period=$A$2,IF(Site=$A$245,IF(Provider=$B304,H))))</f>
        <v>0</v>
      </c>
      <c r="F304" s="27">
        <f t="shared" si="77"/>
        <v>0</v>
      </c>
      <c r="G304" s="27">
        <f t="shared" si="70"/>
        <v>0</v>
      </c>
      <c r="H304" s="44"/>
      <c r="I304" s="25">
        <f t="array" ref="I304">SUM(IF(Period=$A$2,IF(Site=$A$245,IF(Provider=$B304,I))))</f>
        <v>0</v>
      </c>
      <c r="J304" s="26">
        <f t="array" ref="J304">SUM(IF(Period=$A$2,IF(Site=$A$245,IF(Provider=$B304,J))))</f>
        <v>0</v>
      </c>
      <c r="K304" s="27">
        <f t="shared" si="78"/>
        <v>0</v>
      </c>
      <c r="L304" s="27">
        <f t="shared" si="71"/>
        <v>0</v>
      </c>
      <c r="M304" s="44"/>
      <c r="N304" s="25">
        <f t="array" ref="N304">SUM(IF(Period=$A$2,IF(Site=$A$245,IF(Provider=$B304,K))))</f>
        <v>0</v>
      </c>
      <c r="O304" s="37">
        <f t="shared" si="72"/>
        <v>0</v>
      </c>
      <c r="P304" s="44"/>
      <c r="Q304" s="25">
        <f t="array" ref="Q304">SUM(IF(Period=$A$2,IF(Site=$A$245,IF(Provider=$B304,M))))</f>
        <v>0</v>
      </c>
      <c r="R304" s="26">
        <f t="array" ref="R304">SUM(IF(Period=$A$2,IF(Site=$A$245,IF(Provider=$B304,N))))</f>
        <v>0</v>
      </c>
      <c r="S304" s="27" t="e">
        <f t="shared" si="81"/>
        <v>#DIV/0!</v>
      </c>
      <c r="T304" s="27" t="e">
        <f t="shared" si="82"/>
        <v>#DIV/0!</v>
      </c>
      <c r="U304" s="20"/>
      <c r="V304" s="25">
        <f t="array" ref="V304">SUM(IF(Period=$A$2,IF(Site=$A$245,IF(Provider=$B304,P))))</f>
        <v>0</v>
      </c>
      <c r="W304" s="26">
        <f t="array" ref="W304">SUM(IF(Period=$A$2,IF(Site=$A$245,IF(Provider=$B304,Q))))</f>
        <v>0</v>
      </c>
      <c r="X304" s="27">
        <f t="shared" si="79"/>
        <v>0</v>
      </c>
      <c r="Y304" s="27">
        <f t="shared" si="75"/>
        <v>0</v>
      </c>
      <c r="Z304" s="44"/>
      <c r="AA304" s="25">
        <f t="array" ref="AA304">SUM(IF(Period=$A$2,IF(Site=$A$245,IF(Provider=$B304,G))))</f>
        <v>0</v>
      </c>
      <c r="AB304" s="26">
        <f t="array" ref="AB304">SUM(IF(Period=$A$2,IF(Site=$A$245,IF(Provider=$B304,H))))</f>
        <v>0</v>
      </c>
      <c r="AC304" s="27">
        <f t="shared" si="80"/>
        <v>0</v>
      </c>
      <c r="AD304" s="27">
        <f t="shared" si="76"/>
        <v>0</v>
      </c>
      <c r="AE304" s="44"/>
      <c r="AF304" s="20"/>
      <c r="AG304" s="20"/>
      <c r="AH304" s="20"/>
      <c r="AI304" s="20"/>
      <c r="AJ304" s="20"/>
      <c r="AK304" s="20"/>
      <c r="AL304" s="20"/>
      <c r="AM304" s="20"/>
      <c r="AN304" s="20"/>
    </row>
    <row r="305" spans="2:40" hidden="1" outlineLevel="1" x14ac:dyDescent="0.25">
      <c r="B305" s="20" t="s">
        <v>983</v>
      </c>
      <c r="C305" s="44"/>
      <c r="D305" s="25">
        <f t="array" ref="D305">SUM(IF(Period=$A$2,IF(Site=$A$245,IF(Provider=$B305,G))))</f>
        <v>0</v>
      </c>
      <c r="E305" s="26">
        <f t="array" ref="E305">SUM(IF(Period=$A$2,IF(Site=$A$245,IF(Provider=$B305,H))))</f>
        <v>0</v>
      </c>
      <c r="F305" s="27">
        <f t="shared" si="77"/>
        <v>0</v>
      </c>
      <c r="G305" s="27">
        <f t="shared" si="70"/>
        <v>0</v>
      </c>
      <c r="H305" s="44"/>
      <c r="I305" s="25">
        <f t="array" ref="I305">SUM(IF(Period=$A$2,IF(Site=$A$245,IF(Provider=$B305,I))))</f>
        <v>0</v>
      </c>
      <c r="J305" s="26">
        <f t="array" ref="J305">SUM(IF(Period=$A$2,IF(Site=$A$245,IF(Provider=$B305,J))))</f>
        <v>0</v>
      </c>
      <c r="K305" s="27">
        <f t="shared" si="78"/>
        <v>0</v>
      </c>
      <c r="L305" s="27">
        <f t="shared" si="71"/>
        <v>0</v>
      </c>
      <c r="M305" s="44"/>
      <c r="N305" s="25">
        <f t="array" ref="N305">SUM(IF(Period=$A$2,IF(Site=$A$245,IF(Provider=$B305,K))))</f>
        <v>0</v>
      </c>
      <c r="O305" s="37">
        <f t="shared" si="72"/>
        <v>0</v>
      </c>
      <c r="P305" s="44"/>
      <c r="Q305" s="25">
        <f t="array" ref="Q305">SUM(IF(Period=$A$2,IF(Site=$A$245,IF(Provider=$B305,M))))</f>
        <v>0</v>
      </c>
      <c r="R305" s="26">
        <f t="array" ref="R305">SUM(IF(Period=$A$2,IF(Site=$A$245,IF(Provider=$B305,N))))</f>
        <v>0</v>
      </c>
      <c r="S305" s="27" t="e">
        <f t="shared" si="81"/>
        <v>#DIV/0!</v>
      </c>
      <c r="T305" s="27" t="e">
        <f t="shared" si="82"/>
        <v>#DIV/0!</v>
      </c>
      <c r="U305" s="20"/>
      <c r="V305" s="25">
        <f t="array" ref="V305">SUM(IF(Period=$A$2,IF(Site=$A$245,IF(Provider=$B305,P))))</f>
        <v>0</v>
      </c>
      <c r="W305" s="26">
        <f t="array" ref="W305">SUM(IF(Period=$A$2,IF(Site=$A$245,IF(Provider=$B305,Q))))</f>
        <v>0</v>
      </c>
      <c r="X305" s="27">
        <f t="shared" si="79"/>
        <v>0</v>
      </c>
      <c r="Y305" s="27">
        <f t="shared" si="75"/>
        <v>0</v>
      </c>
      <c r="Z305" s="44"/>
      <c r="AA305" s="25">
        <f t="array" ref="AA305">SUM(IF(Period=$A$2,IF(Site=$A$245,IF(Provider=$B305,G))))</f>
        <v>0</v>
      </c>
      <c r="AB305" s="26">
        <f t="array" ref="AB305">SUM(IF(Period=$A$2,IF(Site=$A$245,IF(Provider=$B305,H))))</f>
        <v>0</v>
      </c>
      <c r="AC305" s="27">
        <f t="shared" si="80"/>
        <v>0</v>
      </c>
      <c r="AD305" s="27">
        <f t="shared" si="76"/>
        <v>0</v>
      </c>
      <c r="AE305" s="44"/>
      <c r="AF305" s="20"/>
      <c r="AG305" s="20"/>
      <c r="AH305" s="20"/>
      <c r="AI305" s="20"/>
      <c r="AJ305" s="20"/>
      <c r="AK305" s="20"/>
      <c r="AL305" s="20"/>
      <c r="AM305" s="20"/>
      <c r="AN305" s="20"/>
    </row>
    <row r="306" spans="2:40" hidden="1" outlineLevel="1" x14ac:dyDescent="0.25">
      <c r="B306" s="20" t="s">
        <v>940</v>
      </c>
      <c r="C306" s="44"/>
      <c r="D306" s="25">
        <f t="array" ref="D306">SUM(IF(Period=$A$2,IF(Site=$A$245,IF(Provider=$B306,G))))</f>
        <v>0</v>
      </c>
      <c r="E306" s="26">
        <f t="array" ref="E306">SUM(IF(Period=$A$2,IF(Site=$A$245,IF(Provider=$B306,H))))</f>
        <v>0</v>
      </c>
      <c r="F306" s="27">
        <f t="shared" si="77"/>
        <v>0</v>
      </c>
      <c r="G306" s="27">
        <f t="shared" si="70"/>
        <v>0</v>
      </c>
      <c r="H306" s="44"/>
      <c r="I306" s="25">
        <f t="array" ref="I306">SUM(IF(Period=$A$2,IF(Site=$A$245,IF(Provider=$B306,I))))</f>
        <v>0</v>
      </c>
      <c r="J306" s="26">
        <f t="array" ref="J306">SUM(IF(Period=$A$2,IF(Site=$A$245,IF(Provider=$B306,J))))</f>
        <v>0</v>
      </c>
      <c r="K306" s="27">
        <f t="shared" si="78"/>
        <v>0</v>
      </c>
      <c r="L306" s="27">
        <f t="shared" si="71"/>
        <v>0</v>
      </c>
      <c r="M306" s="44"/>
      <c r="N306" s="25">
        <f t="array" ref="N306">SUM(IF(Period=$A$2,IF(Site=$A$245,IF(Provider=$B306,K))))</f>
        <v>0</v>
      </c>
      <c r="O306" s="37">
        <f t="shared" si="72"/>
        <v>0</v>
      </c>
      <c r="P306" s="44"/>
      <c r="Q306" s="25">
        <f t="array" ref="Q306">SUM(IF(Period=$A$2,IF(Site=$A$245,IF(Provider=$B306,M))))</f>
        <v>0</v>
      </c>
      <c r="R306" s="26">
        <f t="array" ref="R306">SUM(IF(Period=$A$2,IF(Site=$A$245,IF(Provider=$B306,N))))</f>
        <v>0</v>
      </c>
      <c r="S306" s="27" t="e">
        <f t="shared" si="81"/>
        <v>#DIV/0!</v>
      </c>
      <c r="T306" s="27" t="e">
        <f t="shared" si="82"/>
        <v>#DIV/0!</v>
      </c>
      <c r="U306" s="20"/>
      <c r="V306" s="25">
        <f t="array" ref="V306">SUM(IF(Period=$A$2,IF(Site=$A$245,IF(Provider=$B306,P))))</f>
        <v>0</v>
      </c>
      <c r="W306" s="26">
        <f t="array" ref="W306">SUM(IF(Period=$A$2,IF(Site=$A$245,IF(Provider=$B306,Q))))</f>
        <v>0</v>
      </c>
      <c r="X306" s="27">
        <f t="shared" si="79"/>
        <v>0</v>
      </c>
      <c r="Y306" s="27">
        <f t="shared" si="75"/>
        <v>0</v>
      </c>
      <c r="Z306" s="44"/>
      <c r="AA306" s="25">
        <f t="array" ref="AA306">SUM(IF(Period=$A$2,IF(Site=$A$245,IF(Provider=$B306,G))))</f>
        <v>0</v>
      </c>
      <c r="AB306" s="26">
        <f t="array" ref="AB306">SUM(IF(Period=$A$2,IF(Site=$A$245,IF(Provider=$B306,H))))</f>
        <v>0</v>
      </c>
      <c r="AC306" s="27">
        <f t="shared" si="80"/>
        <v>0</v>
      </c>
      <c r="AD306" s="27">
        <f t="shared" si="76"/>
        <v>0</v>
      </c>
      <c r="AE306" s="44"/>
      <c r="AF306" s="20"/>
      <c r="AG306" s="20"/>
      <c r="AH306" s="20"/>
      <c r="AI306" s="20"/>
      <c r="AJ306" s="20"/>
      <c r="AK306" s="20"/>
      <c r="AL306" s="20"/>
      <c r="AM306" s="20"/>
      <c r="AN306" s="20"/>
    </row>
    <row r="307" spans="2:40" hidden="1" outlineLevel="1" x14ac:dyDescent="0.25">
      <c r="B307" s="20" t="s">
        <v>837</v>
      </c>
      <c r="C307" s="44"/>
      <c r="D307" s="25">
        <f t="array" ref="D307">SUM(IF(Period=$A$2,IF(Site=$A$245,IF(Provider=$B307,G))))</f>
        <v>0</v>
      </c>
      <c r="E307" s="26">
        <f t="array" ref="E307">SUM(IF(Period=$A$2,IF(Site=$A$245,IF(Provider=$B307,H))))</f>
        <v>0</v>
      </c>
      <c r="F307" s="27">
        <f t="shared" si="77"/>
        <v>0</v>
      </c>
      <c r="G307" s="27">
        <f t="shared" si="70"/>
        <v>0</v>
      </c>
      <c r="H307" s="44"/>
      <c r="I307" s="25">
        <f t="array" ref="I307">SUM(IF(Period=$A$2,IF(Site=$A$245,IF(Provider=$B307,I))))</f>
        <v>0</v>
      </c>
      <c r="J307" s="26">
        <f t="array" ref="J307">SUM(IF(Period=$A$2,IF(Site=$A$245,IF(Provider=$B307,J))))</f>
        <v>0</v>
      </c>
      <c r="K307" s="27">
        <f t="shared" si="78"/>
        <v>0</v>
      </c>
      <c r="L307" s="27">
        <f t="shared" si="71"/>
        <v>0</v>
      </c>
      <c r="M307" s="44"/>
      <c r="N307" s="25">
        <f t="array" ref="N307">SUM(IF(Period=$A$2,IF(Site=$A$245,IF(Provider=$B307,K))))</f>
        <v>0</v>
      </c>
      <c r="O307" s="37">
        <f t="shared" si="72"/>
        <v>0</v>
      </c>
      <c r="P307" s="44"/>
      <c r="Q307" s="25">
        <f t="array" ref="Q307">SUM(IF(Period=$A$2,IF(Site=$A$245,IF(Provider=$B307,M))))</f>
        <v>0</v>
      </c>
      <c r="R307" s="26">
        <f t="array" ref="R307">SUM(IF(Period=$A$2,IF(Site=$A$245,IF(Provider=$B307,N))))</f>
        <v>0</v>
      </c>
      <c r="S307" s="27" t="e">
        <f t="shared" si="81"/>
        <v>#DIV/0!</v>
      </c>
      <c r="T307" s="27" t="e">
        <f t="shared" si="82"/>
        <v>#DIV/0!</v>
      </c>
      <c r="U307" s="20"/>
      <c r="V307" s="25">
        <f t="array" ref="V307">SUM(IF(Period=$A$2,IF(Site=$A$245,IF(Provider=$B307,P))))</f>
        <v>0</v>
      </c>
      <c r="W307" s="26">
        <f t="array" ref="W307">SUM(IF(Period=$A$2,IF(Site=$A$245,IF(Provider=$B307,Q))))</f>
        <v>0</v>
      </c>
      <c r="X307" s="27">
        <f t="shared" si="79"/>
        <v>0</v>
      </c>
      <c r="Y307" s="27">
        <f t="shared" si="75"/>
        <v>0</v>
      </c>
      <c r="Z307" s="44"/>
      <c r="AA307" s="25">
        <f t="array" ref="AA307">SUM(IF(Period=$A$2,IF(Site=$A$245,IF(Provider=$B307,G))))</f>
        <v>0</v>
      </c>
      <c r="AB307" s="26">
        <f t="array" ref="AB307">SUM(IF(Period=$A$2,IF(Site=$A$245,IF(Provider=$B307,H))))</f>
        <v>0</v>
      </c>
      <c r="AC307" s="27">
        <f t="shared" si="80"/>
        <v>0</v>
      </c>
      <c r="AD307" s="27">
        <f t="shared" si="76"/>
        <v>0</v>
      </c>
      <c r="AE307" s="44"/>
      <c r="AF307" s="20"/>
      <c r="AG307" s="20"/>
      <c r="AH307" s="20"/>
      <c r="AI307" s="20"/>
      <c r="AJ307" s="20"/>
      <c r="AK307" s="20"/>
      <c r="AL307" s="20"/>
      <c r="AM307" s="20"/>
      <c r="AN307" s="20"/>
    </row>
    <row r="308" spans="2:40" hidden="1" outlineLevel="1" x14ac:dyDescent="0.25">
      <c r="B308" s="20" t="s">
        <v>623</v>
      </c>
      <c r="C308" s="44"/>
      <c r="D308" s="25">
        <f t="array" ref="D308">SUM(IF(Period=$A$2,IF(Site=$A$245,IF(Provider=$B308,G))))</f>
        <v>30</v>
      </c>
      <c r="E308" s="26">
        <f t="array" ref="E308">SUM(IF(Period=$A$2,IF(Site=$A$245,IF(Provider=$B308,H))))</f>
        <v>3</v>
      </c>
      <c r="F308" s="27">
        <f t="shared" si="77"/>
        <v>2.3237800154918668E-2</v>
      </c>
      <c r="G308" s="27">
        <f t="shared" si="70"/>
        <v>4.6879883321179292E-3</v>
      </c>
      <c r="H308" s="44"/>
      <c r="I308" s="25">
        <f t="array" ref="I308">SUM(IF(Period=$A$2,IF(Site=$A$245,IF(Provider=$B308,I))))</f>
        <v>48</v>
      </c>
      <c r="J308" s="26">
        <f t="array" ref="J308">SUM(IF(Period=$A$2,IF(Site=$A$245,IF(Provider=$B308,J))))</f>
        <v>10.020833333333334</v>
      </c>
      <c r="K308" s="27">
        <f t="shared" si="78"/>
        <v>6.5406581452270879E-2</v>
      </c>
      <c r="L308" s="27">
        <f t="shared" si="71"/>
        <v>1.3931126364873868E-2</v>
      </c>
      <c r="M308" s="44"/>
      <c r="N308" s="25">
        <f t="array" ref="N308">SUM(IF(Period=$A$2,IF(Site=$A$245,IF(Provider=$B308,K))))</f>
        <v>2</v>
      </c>
      <c r="O308" s="37">
        <f t="shared" si="72"/>
        <v>4.1666666666666664E-2</v>
      </c>
      <c r="P308" s="44"/>
      <c r="Q308" s="25">
        <f t="array" ref="Q308">SUM(IF(Period=$A$2,IF(Site=$A$245,IF(Provider=$B308,M))))</f>
        <v>0</v>
      </c>
      <c r="R308" s="26">
        <f t="array" ref="R308">SUM(IF(Period=$A$2,IF(Site=$A$245,IF(Provider=$B308,N))))</f>
        <v>0</v>
      </c>
      <c r="S308" s="27" t="e">
        <f t="shared" si="81"/>
        <v>#DIV/0!</v>
      </c>
      <c r="T308" s="27" t="e">
        <f t="shared" si="82"/>
        <v>#DIV/0!</v>
      </c>
      <c r="U308" s="20"/>
      <c r="V308" s="25">
        <f t="array" ref="V308">SUM(IF(Period=$A$2,IF(Site=$A$245,IF(Provider=$B308,P))))</f>
        <v>45</v>
      </c>
      <c r="W308" s="26">
        <f t="array" ref="W308">SUM(IF(Period=$A$2,IF(Site=$A$245,IF(Provider=$B308,Q))))</f>
        <v>19</v>
      </c>
      <c r="X308" s="27">
        <f t="shared" si="79"/>
        <v>0.14214463840399003</v>
      </c>
      <c r="Y308" s="27">
        <f t="shared" si="75"/>
        <v>3.1878006040043247E-2</v>
      </c>
      <c r="Z308" s="44"/>
      <c r="AA308" s="25">
        <f t="array" ref="AA308">SUM(IF(Period=$A$2,IF(Site=$A$245,IF(Provider=$B308,G))))</f>
        <v>30</v>
      </c>
      <c r="AB308" s="26">
        <f t="array" ref="AB308">SUM(IF(Period=$A$2,IF(Site=$A$245,IF(Provider=$B308,H))))</f>
        <v>3</v>
      </c>
      <c r="AC308" s="27">
        <f t="shared" si="80"/>
        <v>2.3237800154918668E-2</v>
      </c>
      <c r="AD308" s="27">
        <f t="shared" si="76"/>
        <v>4.6879883321179292E-3</v>
      </c>
      <c r="AE308" s="44"/>
      <c r="AF308" s="20"/>
      <c r="AG308" s="20"/>
      <c r="AH308" s="20"/>
      <c r="AI308" s="20"/>
      <c r="AJ308" s="20"/>
      <c r="AK308" s="20"/>
      <c r="AL308" s="20"/>
      <c r="AM308" s="20"/>
      <c r="AN308" s="20"/>
    </row>
    <row r="309" spans="2:40" hidden="1" outlineLevel="1" x14ac:dyDescent="0.25">
      <c r="B309" s="20" t="s">
        <v>630</v>
      </c>
      <c r="C309" s="44"/>
      <c r="D309" s="25">
        <f t="array" ref="D309">SUM(IF(Period=$A$2,IF(Site=$A$245,IF(Provider=$B309,G))))</f>
        <v>0</v>
      </c>
      <c r="E309" s="26">
        <f t="array" ref="E309">SUM(IF(Period=$A$2,IF(Site=$A$245,IF(Provider=$B309,H))))</f>
        <v>0</v>
      </c>
      <c r="F309" s="27">
        <f t="shared" si="77"/>
        <v>0</v>
      </c>
      <c r="G309" s="27">
        <f t="shared" si="70"/>
        <v>0</v>
      </c>
      <c r="H309" s="44"/>
      <c r="I309" s="25">
        <f t="array" ref="I309">SUM(IF(Period=$A$2,IF(Site=$A$245,IF(Provider=$B309,I))))</f>
        <v>1</v>
      </c>
      <c r="J309" s="26">
        <f t="array" ref="J309">SUM(IF(Period=$A$2,IF(Site=$A$245,IF(Provider=$B309,J))))</f>
        <v>12</v>
      </c>
      <c r="K309" s="27">
        <f t="shared" si="78"/>
        <v>1.6317650258362796E-3</v>
      </c>
      <c r="L309" s="27">
        <f t="shared" si="71"/>
        <v>3.4755408810496129E-4</v>
      </c>
      <c r="M309" s="44"/>
      <c r="N309" s="25">
        <f t="array" ref="N309">SUM(IF(Period=$A$2,IF(Site=$A$245,IF(Provider=$B309,K))))</f>
        <v>0</v>
      </c>
      <c r="O309" s="37">
        <f t="shared" si="72"/>
        <v>0</v>
      </c>
      <c r="P309" s="44"/>
      <c r="Q309" s="25">
        <f t="array" ref="Q309">SUM(IF(Period=$A$2,IF(Site=$A$245,IF(Provider=$B309,M))))</f>
        <v>0</v>
      </c>
      <c r="R309" s="26">
        <f t="array" ref="R309">SUM(IF(Period=$A$2,IF(Site=$A$245,IF(Provider=$B309,N))))</f>
        <v>0</v>
      </c>
      <c r="S309" s="27" t="e">
        <f t="shared" si="81"/>
        <v>#DIV/0!</v>
      </c>
      <c r="T309" s="27" t="e">
        <f t="shared" si="82"/>
        <v>#DIV/0!</v>
      </c>
      <c r="U309" s="20"/>
      <c r="V309" s="25">
        <f t="array" ref="V309">SUM(IF(Period=$A$2,IF(Site=$A$245,IF(Provider=$B309,P))))</f>
        <v>1</v>
      </c>
      <c r="W309" s="26">
        <f t="array" ref="W309">SUM(IF(Period=$A$2,IF(Site=$A$245,IF(Provider=$B309,Q))))</f>
        <v>103</v>
      </c>
      <c r="X309" s="27">
        <f t="shared" si="79"/>
        <v>1.71238570241064E-2</v>
      </c>
      <c r="Y309" s="27">
        <f t="shared" si="75"/>
        <v>3.8402744118414675E-3</v>
      </c>
      <c r="Z309" s="44"/>
      <c r="AA309" s="25">
        <f t="array" ref="AA309">SUM(IF(Period=$A$2,IF(Site=$A$245,IF(Provider=$B309,G))))</f>
        <v>0</v>
      </c>
      <c r="AB309" s="26">
        <f t="array" ref="AB309">SUM(IF(Period=$A$2,IF(Site=$A$245,IF(Provider=$B309,H))))</f>
        <v>0</v>
      </c>
      <c r="AC309" s="27">
        <f t="shared" si="80"/>
        <v>0</v>
      </c>
      <c r="AD309" s="27">
        <f t="shared" si="76"/>
        <v>0</v>
      </c>
      <c r="AE309" s="44"/>
      <c r="AF309" s="20"/>
      <c r="AG309" s="20"/>
      <c r="AH309" s="20"/>
      <c r="AI309" s="20"/>
      <c r="AJ309" s="20"/>
      <c r="AK309" s="20"/>
      <c r="AL309" s="20"/>
      <c r="AM309" s="20"/>
      <c r="AN309" s="20"/>
    </row>
    <row r="310" spans="2:40" hidden="1" outlineLevel="1" x14ac:dyDescent="0.25">
      <c r="B310" s="20" t="s">
        <v>626</v>
      </c>
      <c r="C310" s="44"/>
      <c r="D310" s="25">
        <f t="array" ref="D310">SUM(IF(Period=$A$2,IF(Site=$A$245,IF(Provider=$B310,G))))</f>
        <v>15</v>
      </c>
      <c r="E310" s="26">
        <f t="array" ref="E310">SUM(IF(Period=$A$2,IF(Site=$A$245,IF(Provider=$B310,H))))</f>
        <v>4</v>
      </c>
      <c r="F310" s="27">
        <f t="shared" si="77"/>
        <v>1.5491866769945779E-2</v>
      </c>
      <c r="G310" s="27">
        <f t="shared" ref="G310:G373" si="83">E310*(D310/D$891)</f>
        <v>3.1253255547452861E-3</v>
      </c>
      <c r="H310" s="44"/>
      <c r="I310" s="25">
        <f t="array" ref="I310">SUM(IF(Period=$A$2,IF(Site=$A$245,IF(Provider=$B310,I))))</f>
        <v>28</v>
      </c>
      <c r="J310" s="26">
        <f t="array" ref="J310">SUM(IF(Period=$A$2,IF(Site=$A$245,IF(Provider=$B310,J))))</f>
        <v>6.7857142857142856</v>
      </c>
      <c r="K310" s="27">
        <f t="shared" si="78"/>
        <v>2.583627957574109E-2</v>
      </c>
      <c r="L310" s="27">
        <f t="shared" ref="L310:L373" si="84">J310*(I310/I$891)</f>
        <v>5.5029397283285547E-3</v>
      </c>
      <c r="M310" s="44"/>
      <c r="N310" s="25">
        <f t="array" ref="N310">SUM(IF(Period=$A$2,IF(Site=$A$245,IF(Provider=$B310,K))))</f>
        <v>0</v>
      </c>
      <c r="O310" s="37">
        <f t="shared" ref="O310:O373" si="85">IF(ISERROR(N310/I310),0,N310/I310)</f>
        <v>0</v>
      </c>
      <c r="P310" s="44"/>
      <c r="Q310" s="25">
        <f t="array" ref="Q310">SUM(IF(Period=$A$2,IF(Site=$A$245,IF(Provider=$B310,M))))</f>
        <v>0</v>
      </c>
      <c r="R310" s="26">
        <f t="array" ref="R310">SUM(IF(Period=$A$2,IF(Site=$A$245,IF(Provider=$B310,N))))</f>
        <v>0</v>
      </c>
      <c r="S310" s="27" t="e">
        <f t="shared" ref="S310:S341" si="86">R310*(Q310/Q$380)</f>
        <v>#DIV/0!</v>
      </c>
      <c r="T310" s="27" t="e">
        <f t="shared" ref="T310:T341" si="87">R310*(Q310/Q$891)</f>
        <v>#DIV/0!</v>
      </c>
      <c r="U310" s="20"/>
      <c r="V310" s="25">
        <f t="array" ref="V310">SUM(IF(Period=$A$2,IF(Site=$A$245,IF(Provider=$B310,P))))</f>
        <v>25</v>
      </c>
      <c r="W310" s="26">
        <f t="array" ref="W310">SUM(IF(Period=$A$2,IF(Site=$A$245,IF(Provider=$B310,Q))))</f>
        <v>16</v>
      </c>
      <c r="X310" s="27">
        <f t="shared" si="79"/>
        <v>6.6500415627597675E-2</v>
      </c>
      <c r="Y310" s="27">
        <f t="shared" ref="Y310:Y373" si="88">W310*(V310/V$891)</f>
        <v>1.4913687036277544E-2</v>
      </c>
      <c r="Z310" s="44"/>
      <c r="AA310" s="25">
        <f t="array" ref="AA310">SUM(IF(Period=$A$2,IF(Site=$A$245,IF(Provider=$B310,G))))</f>
        <v>15</v>
      </c>
      <c r="AB310" s="26">
        <f t="array" ref="AB310">SUM(IF(Period=$A$2,IF(Site=$A$245,IF(Provider=$B310,H))))</f>
        <v>4</v>
      </c>
      <c r="AC310" s="27">
        <f t="shared" si="80"/>
        <v>1.5491866769945779E-2</v>
      </c>
      <c r="AD310" s="27">
        <f t="shared" ref="AD310:AD373" si="89">AB310*(AA310/AA$891)</f>
        <v>3.1253255547452861E-3</v>
      </c>
      <c r="AE310" s="44"/>
      <c r="AF310" s="20"/>
      <c r="AG310" s="20"/>
      <c r="AH310" s="20"/>
      <c r="AI310" s="20"/>
      <c r="AJ310" s="20"/>
      <c r="AK310" s="20"/>
      <c r="AL310" s="20"/>
      <c r="AM310" s="20"/>
      <c r="AN310" s="20"/>
    </row>
    <row r="311" spans="2:40" hidden="1" outlineLevel="1" x14ac:dyDescent="0.25">
      <c r="B311" s="20" t="s">
        <v>1006</v>
      </c>
      <c r="C311" s="44"/>
      <c r="D311" s="25">
        <f t="array" ref="D311">SUM(IF(Period=$A$2,IF(Site=$A$245,IF(Provider=$B311,G))))</f>
        <v>0</v>
      </c>
      <c r="E311" s="26">
        <f t="array" ref="E311">SUM(IF(Period=$A$2,IF(Site=$A$245,IF(Provider=$B311,H))))</f>
        <v>0</v>
      </c>
      <c r="F311" s="27">
        <f t="shared" ref="F311:F374" si="90">E311*(D311/D$380)</f>
        <v>0</v>
      </c>
      <c r="G311" s="27">
        <f t="shared" si="83"/>
        <v>0</v>
      </c>
      <c r="H311" s="44"/>
      <c r="I311" s="25">
        <f t="array" ref="I311">SUM(IF(Period=$A$2,IF(Site=$A$245,IF(Provider=$B311,I))))</f>
        <v>0</v>
      </c>
      <c r="J311" s="26">
        <f t="array" ref="J311">SUM(IF(Period=$A$2,IF(Site=$A$245,IF(Provider=$B311,J))))</f>
        <v>0</v>
      </c>
      <c r="K311" s="27">
        <f t="shared" ref="K311:K374" si="91">J311*(I311/I$380)</f>
        <v>0</v>
      </c>
      <c r="L311" s="27">
        <f t="shared" si="84"/>
        <v>0</v>
      </c>
      <c r="M311" s="44"/>
      <c r="N311" s="25">
        <f t="array" ref="N311">SUM(IF(Period=$A$2,IF(Site=$A$245,IF(Provider=$B311,K))))</f>
        <v>0</v>
      </c>
      <c r="O311" s="37">
        <f t="shared" si="85"/>
        <v>0</v>
      </c>
      <c r="P311" s="44"/>
      <c r="Q311" s="25">
        <f t="array" ref="Q311">SUM(IF(Period=$A$2,IF(Site=$A$245,IF(Provider=$B311,M))))</f>
        <v>0</v>
      </c>
      <c r="R311" s="26">
        <f t="array" ref="R311">SUM(IF(Period=$A$2,IF(Site=$A$245,IF(Provider=$B311,N))))</f>
        <v>0</v>
      </c>
      <c r="S311" s="27" t="e">
        <f t="shared" si="86"/>
        <v>#DIV/0!</v>
      </c>
      <c r="T311" s="27" t="e">
        <f t="shared" si="87"/>
        <v>#DIV/0!</v>
      </c>
      <c r="U311" s="20"/>
      <c r="V311" s="25">
        <f t="array" ref="V311">SUM(IF(Period=$A$2,IF(Site=$A$245,IF(Provider=$B311,P))))</f>
        <v>0</v>
      </c>
      <c r="W311" s="26">
        <f t="array" ref="W311">SUM(IF(Period=$A$2,IF(Site=$A$245,IF(Provider=$B311,Q))))</f>
        <v>0</v>
      </c>
      <c r="X311" s="27">
        <f t="shared" ref="X311:X374" si="92">W311*(V311/V$380)</f>
        <v>0</v>
      </c>
      <c r="Y311" s="27">
        <f t="shared" si="88"/>
        <v>0</v>
      </c>
      <c r="Z311" s="44"/>
      <c r="AA311" s="25">
        <f t="array" ref="AA311">SUM(IF(Period=$A$2,IF(Site=$A$245,IF(Provider=$B311,G))))</f>
        <v>0</v>
      </c>
      <c r="AB311" s="26">
        <f t="array" ref="AB311">SUM(IF(Period=$A$2,IF(Site=$A$245,IF(Provider=$B311,H))))</f>
        <v>0</v>
      </c>
      <c r="AC311" s="27">
        <f t="shared" ref="AC311:AC374" si="93">AB311*(AA311/AA$380)</f>
        <v>0</v>
      </c>
      <c r="AD311" s="27">
        <f t="shared" si="89"/>
        <v>0</v>
      </c>
      <c r="AE311" s="44"/>
      <c r="AF311" s="20"/>
      <c r="AG311" s="20"/>
      <c r="AH311" s="20"/>
      <c r="AI311" s="20"/>
      <c r="AJ311" s="20"/>
      <c r="AK311" s="20"/>
      <c r="AL311" s="20"/>
      <c r="AM311" s="20"/>
      <c r="AN311" s="20"/>
    </row>
    <row r="312" spans="2:40" hidden="1" outlineLevel="1" x14ac:dyDescent="0.25">
      <c r="B312" s="20" t="s">
        <v>604</v>
      </c>
      <c r="C312" s="44"/>
      <c r="D312" s="25">
        <f t="array" ref="D312">SUM(IF(Period=$A$2,IF(Site=$A$245,IF(Provider=$B312,G))))</f>
        <v>84</v>
      </c>
      <c r="E312" s="26">
        <f t="array" ref="E312">SUM(IF(Period=$A$2,IF(Site=$A$245,IF(Provider=$B312,H))))</f>
        <v>7</v>
      </c>
      <c r="F312" s="27">
        <f t="shared" si="90"/>
        <v>0.15182029434546862</v>
      </c>
      <c r="G312" s="27">
        <f t="shared" si="83"/>
        <v>3.0628190436503801E-2</v>
      </c>
      <c r="H312" s="44"/>
      <c r="I312" s="25">
        <f t="array" ref="I312">SUM(IF(Period=$A$2,IF(Site=$A$245,IF(Provider=$B312,I))))</f>
        <v>102</v>
      </c>
      <c r="J312" s="26">
        <f t="array" ref="J312">SUM(IF(Period=$A$2,IF(Site=$A$245,IF(Provider=$B312,J))))</f>
        <v>17.509803921568629</v>
      </c>
      <c r="K312" s="27">
        <f t="shared" si="91"/>
        <v>0.2428610280119663</v>
      </c>
      <c r="L312" s="27">
        <f t="shared" si="84"/>
        <v>5.1727633446288418E-2</v>
      </c>
      <c r="M312" s="44"/>
      <c r="N312" s="25">
        <f t="array" ref="N312">SUM(IF(Period=$A$2,IF(Site=$A$245,IF(Provider=$B312,K))))</f>
        <v>2</v>
      </c>
      <c r="O312" s="37">
        <f t="shared" si="85"/>
        <v>1.9607843137254902E-2</v>
      </c>
      <c r="P312" s="44"/>
      <c r="Q312" s="25">
        <f t="array" ref="Q312">SUM(IF(Period=$A$2,IF(Site=$A$245,IF(Provider=$B312,M))))</f>
        <v>0</v>
      </c>
      <c r="R312" s="26">
        <f t="array" ref="R312">SUM(IF(Period=$A$2,IF(Site=$A$245,IF(Provider=$B312,N))))</f>
        <v>0</v>
      </c>
      <c r="S312" s="27" t="e">
        <f t="shared" si="86"/>
        <v>#DIV/0!</v>
      </c>
      <c r="T312" s="27" t="e">
        <f t="shared" si="87"/>
        <v>#DIV/0!</v>
      </c>
      <c r="U312" s="20"/>
      <c r="V312" s="25">
        <f t="array" ref="V312">SUM(IF(Period=$A$2,IF(Site=$A$245,IF(Provider=$B312,P))))</f>
        <v>94</v>
      </c>
      <c r="W312" s="26">
        <f t="array" ref="W312">SUM(IF(Period=$A$2,IF(Site=$A$245,IF(Provider=$B312,Q))))</f>
        <v>23</v>
      </c>
      <c r="X312" s="27">
        <f t="shared" si="92"/>
        <v>0.35943474646716539</v>
      </c>
      <c r="Y312" s="27">
        <f t="shared" si="88"/>
        <v>8.0608478431080127E-2</v>
      </c>
      <c r="Z312" s="44"/>
      <c r="AA312" s="25">
        <f t="array" ref="AA312">SUM(IF(Period=$A$2,IF(Site=$A$245,IF(Provider=$B312,G))))</f>
        <v>84</v>
      </c>
      <c r="AB312" s="26">
        <f t="array" ref="AB312">SUM(IF(Period=$A$2,IF(Site=$A$245,IF(Provider=$B312,H))))</f>
        <v>7</v>
      </c>
      <c r="AC312" s="27">
        <f t="shared" si="93"/>
        <v>0.15182029434546862</v>
      </c>
      <c r="AD312" s="27">
        <f t="shared" si="89"/>
        <v>3.0628190436503801E-2</v>
      </c>
      <c r="AE312" s="44"/>
      <c r="AF312" s="20"/>
      <c r="AG312" s="20"/>
      <c r="AH312" s="20"/>
      <c r="AI312" s="20"/>
      <c r="AJ312" s="20"/>
      <c r="AK312" s="20"/>
      <c r="AL312" s="20"/>
      <c r="AM312" s="20"/>
      <c r="AN312" s="20"/>
    </row>
    <row r="313" spans="2:40" hidden="1" outlineLevel="1" x14ac:dyDescent="0.25">
      <c r="B313" s="20" t="s">
        <v>729</v>
      </c>
      <c r="C313" s="44"/>
      <c r="D313" s="25">
        <f t="array" ref="D313">SUM(IF(Period=$A$2,IF(Site=$A$245,IF(Provider=$B313,G))))</f>
        <v>0</v>
      </c>
      <c r="E313" s="26">
        <f t="array" ref="E313">SUM(IF(Period=$A$2,IF(Site=$A$245,IF(Provider=$B313,H))))</f>
        <v>0</v>
      </c>
      <c r="F313" s="27">
        <f t="shared" si="90"/>
        <v>0</v>
      </c>
      <c r="G313" s="27">
        <f t="shared" si="83"/>
        <v>0</v>
      </c>
      <c r="H313" s="44"/>
      <c r="I313" s="25">
        <f t="array" ref="I313">SUM(IF(Period=$A$2,IF(Site=$A$245,IF(Provider=$B313,I))))</f>
        <v>0</v>
      </c>
      <c r="J313" s="26">
        <f t="array" ref="J313">SUM(IF(Period=$A$2,IF(Site=$A$245,IF(Provider=$B313,J))))</f>
        <v>0</v>
      </c>
      <c r="K313" s="27">
        <f t="shared" si="91"/>
        <v>0</v>
      </c>
      <c r="L313" s="27">
        <f t="shared" si="84"/>
        <v>0</v>
      </c>
      <c r="M313" s="44"/>
      <c r="N313" s="25">
        <f t="array" ref="N313">SUM(IF(Period=$A$2,IF(Site=$A$245,IF(Provider=$B313,K))))</f>
        <v>0</v>
      </c>
      <c r="O313" s="37">
        <f t="shared" si="85"/>
        <v>0</v>
      </c>
      <c r="P313" s="44"/>
      <c r="Q313" s="25">
        <f t="array" ref="Q313">SUM(IF(Period=$A$2,IF(Site=$A$245,IF(Provider=$B313,M))))</f>
        <v>0</v>
      </c>
      <c r="R313" s="26">
        <f t="array" ref="R313">SUM(IF(Period=$A$2,IF(Site=$A$245,IF(Provider=$B313,N))))</f>
        <v>0</v>
      </c>
      <c r="S313" s="27" t="e">
        <f t="shared" si="86"/>
        <v>#DIV/0!</v>
      </c>
      <c r="T313" s="27" t="e">
        <f t="shared" si="87"/>
        <v>#DIV/0!</v>
      </c>
      <c r="U313" s="20"/>
      <c r="V313" s="25">
        <f t="array" ref="V313">SUM(IF(Period=$A$2,IF(Site=$A$245,IF(Provider=$B313,P))))</f>
        <v>0</v>
      </c>
      <c r="W313" s="26">
        <f t="array" ref="W313">SUM(IF(Period=$A$2,IF(Site=$A$245,IF(Provider=$B313,Q))))</f>
        <v>0</v>
      </c>
      <c r="X313" s="27">
        <f t="shared" si="92"/>
        <v>0</v>
      </c>
      <c r="Y313" s="27">
        <f t="shared" si="88"/>
        <v>0</v>
      </c>
      <c r="Z313" s="44"/>
      <c r="AA313" s="25">
        <f t="array" ref="AA313">SUM(IF(Period=$A$2,IF(Site=$A$245,IF(Provider=$B313,G))))</f>
        <v>0</v>
      </c>
      <c r="AB313" s="26">
        <f t="array" ref="AB313">SUM(IF(Period=$A$2,IF(Site=$A$245,IF(Provider=$B313,H))))</f>
        <v>0</v>
      </c>
      <c r="AC313" s="27">
        <f t="shared" si="93"/>
        <v>0</v>
      </c>
      <c r="AD313" s="27">
        <f t="shared" si="89"/>
        <v>0</v>
      </c>
      <c r="AE313" s="44"/>
      <c r="AF313" s="20"/>
      <c r="AG313" s="20"/>
      <c r="AH313" s="20"/>
      <c r="AI313" s="20"/>
      <c r="AJ313" s="20"/>
      <c r="AK313" s="20"/>
      <c r="AL313" s="20"/>
      <c r="AM313" s="20"/>
      <c r="AN313" s="20"/>
    </row>
    <row r="314" spans="2:40" hidden="1" outlineLevel="1" x14ac:dyDescent="0.25">
      <c r="B314" s="20" t="s">
        <v>838</v>
      </c>
      <c r="C314" s="44"/>
      <c r="D314" s="25">
        <f t="array" ref="D314">SUM(IF(Period=$A$2,IF(Site=$A$245,IF(Provider=$B314,G))))</f>
        <v>0</v>
      </c>
      <c r="E314" s="26">
        <f t="array" ref="E314">SUM(IF(Period=$A$2,IF(Site=$A$245,IF(Provider=$B314,H))))</f>
        <v>0</v>
      </c>
      <c r="F314" s="27">
        <f t="shared" si="90"/>
        <v>0</v>
      </c>
      <c r="G314" s="27">
        <f t="shared" si="83"/>
        <v>0</v>
      </c>
      <c r="H314" s="44"/>
      <c r="I314" s="25">
        <f t="array" ref="I314">SUM(IF(Period=$A$2,IF(Site=$A$245,IF(Provider=$B314,I))))</f>
        <v>0</v>
      </c>
      <c r="J314" s="26">
        <f t="array" ref="J314">SUM(IF(Period=$A$2,IF(Site=$A$245,IF(Provider=$B314,J))))</f>
        <v>0</v>
      </c>
      <c r="K314" s="27">
        <f t="shared" si="91"/>
        <v>0</v>
      </c>
      <c r="L314" s="27">
        <f t="shared" si="84"/>
        <v>0</v>
      </c>
      <c r="M314" s="44"/>
      <c r="N314" s="25">
        <f t="array" ref="N314">SUM(IF(Period=$A$2,IF(Site=$A$245,IF(Provider=$B314,K))))</f>
        <v>0</v>
      </c>
      <c r="O314" s="37">
        <f t="shared" si="85"/>
        <v>0</v>
      </c>
      <c r="P314" s="44"/>
      <c r="Q314" s="25">
        <f t="array" ref="Q314">SUM(IF(Period=$A$2,IF(Site=$A$245,IF(Provider=$B314,M))))</f>
        <v>0</v>
      </c>
      <c r="R314" s="26">
        <f t="array" ref="R314">SUM(IF(Period=$A$2,IF(Site=$A$245,IF(Provider=$B314,N))))</f>
        <v>0</v>
      </c>
      <c r="S314" s="27" t="e">
        <f t="shared" si="86"/>
        <v>#DIV/0!</v>
      </c>
      <c r="T314" s="27" t="e">
        <f t="shared" si="87"/>
        <v>#DIV/0!</v>
      </c>
      <c r="U314" s="20"/>
      <c r="V314" s="25">
        <f t="array" ref="V314">SUM(IF(Period=$A$2,IF(Site=$A$245,IF(Provider=$B314,P))))</f>
        <v>0</v>
      </c>
      <c r="W314" s="26">
        <f t="array" ref="W314">SUM(IF(Period=$A$2,IF(Site=$A$245,IF(Provider=$B314,Q))))</f>
        <v>0</v>
      </c>
      <c r="X314" s="27">
        <f t="shared" si="92"/>
        <v>0</v>
      </c>
      <c r="Y314" s="27">
        <f t="shared" si="88"/>
        <v>0</v>
      </c>
      <c r="Z314" s="44"/>
      <c r="AA314" s="25">
        <f t="array" ref="AA314">SUM(IF(Period=$A$2,IF(Site=$A$245,IF(Provider=$B314,G))))</f>
        <v>0</v>
      </c>
      <c r="AB314" s="26">
        <f t="array" ref="AB314">SUM(IF(Period=$A$2,IF(Site=$A$245,IF(Provider=$B314,H))))</f>
        <v>0</v>
      </c>
      <c r="AC314" s="27">
        <f t="shared" si="93"/>
        <v>0</v>
      </c>
      <c r="AD314" s="27">
        <f t="shared" si="89"/>
        <v>0</v>
      </c>
      <c r="AE314" s="44"/>
      <c r="AF314" s="20"/>
      <c r="AG314" s="20"/>
      <c r="AH314" s="20"/>
      <c r="AI314" s="20"/>
      <c r="AJ314" s="20"/>
      <c r="AK314" s="20"/>
      <c r="AL314" s="20"/>
      <c r="AM314" s="20"/>
      <c r="AN314" s="20"/>
    </row>
    <row r="315" spans="2:40" hidden="1" outlineLevel="1" x14ac:dyDescent="0.25">
      <c r="B315" s="20" t="s">
        <v>618</v>
      </c>
      <c r="C315" s="44"/>
      <c r="D315" s="25">
        <f t="array" ref="D315">SUM(IF(Period=$A$2,IF(Site=$A$245,IF(Provider=$B315,G))))</f>
        <v>43</v>
      </c>
      <c r="E315" s="26">
        <f t="array" ref="E315">SUM(IF(Period=$A$2,IF(Site=$A$245,IF(Provider=$B315,H))))</f>
        <v>1</v>
      </c>
      <c r="F315" s="27">
        <f t="shared" si="90"/>
        <v>1.1102504518461141E-2</v>
      </c>
      <c r="G315" s="27">
        <f t="shared" si="83"/>
        <v>2.2398166475674549E-3</v>
      </c>
      <c r="H315" s="44"/>
      <c r="I315" s="25">
        <f t="array" ref="I315">SUM(IF(Period=$A$2,IF(Site=$A$245,IF(Provider=$B315,I))))</f>
        <v>60</v>
      </c>
      <c r="J315" s="26">
        <f t="array" ref="J315">SUM(IF(Period=$A$2,IF(Site=$A$245,IF(Provider=$B315,J))))</f>
        <v>6.1</v>
      </c>
      <c r="K315" s="27">
        <f t="shared" si="91"/>
        <v>4.9768833288006527E-2</v>
      </c>
      <c r="L315" s="27">
        <f t="shared" si="84"/>
        <v>1.060039968720132E-2</v>
      </c>
      <c r="M315" s="44"/>
      <c r="N315" s="25">
        <f t="array" ref="N315">SUM(IF(Period=$A$2,IF(Site=$A$245,IF(Provider=$B315,K))))</f>
        <v>0</v>
      </c>
      <c r="O315" s="37">
        <f t="shared" si="85"/>
        <v>0</v>
      </c>
      <c r="P315" s="44"/>
      <c r="Q315" s="25">
        <f t="array" ref="Q315">SUM(IF(Period=$A$2,IF(Site=$A$245,IF(Provider=$B315,M))))</f>
        <v>0</v>
      </c>
      <c r="R315" s="26">
        <f t="array" ref="R315">SUM(IF(Period=$A$2,IF(Site=$A$245,IF(Provider=$B315,N))))</f>
        <v>0</v>
      </c>
      <c r="S315" s="27" t="e">
        <f t="shared" si="86"/>
        <v>#DIV/0!</v>
      </c>
      <c r="T315" s="27" t="e">
        <f t="shared" si="87"/>
        <v>#DIV/0!</v>
      </c>
      <c r="U315" s="20"/>
      <c r="V315" s="25">
        <f t="array" ref="V315">SUM(IF(Period=$A$2,IF(Site=$A$245,IF(Provider=$B315,P))))</f>
        <v>40</v>
      </c>
      <c r="W315" s="26">
        <f t="array" ref="W315">SUM(IF(Period=$A$2,IF(Site=$A$245,IF(Provider=$B315,Q))))</f>
        <v>14</v>
      </c>
      <c r="X315" s="27">
        <f t="shared" si="92"/>
        <v>9.3100581878636748E-2</v>
      </c>
      <c r="Y315" s="27">
        <f t="shared" si="88"/>
        <v>2.0879161850788561E-2</v>
      </c>
      <c r="Z315" s="44"/>
      <c r="AA315" s="25">
        <f t="array" ref="AA315">SUM(IF(Period=$A$2,IF(Site=$A$245,IF(Provider=$B315,G))))</f>
        <v>43</v>
      </c>
      <c r="AB315" s="26">
        <f t="array" ref="AB315">SUM(IF(Period=$A$2,IF(Site=$A$245,IF(Provider=$B315,H))))</f>
        <v>1</v>
      </c>
      <c r="AC315" s="27">
        <f t="shared" si="93"/>
        <v>1.1102504518461141E-2</v>
      </c>
      <c r="AD315" s="27">
        <f t="shared" si="89"/>
        <v>2.2398166475674549E-3</v>
      </c>
      <c r="AE315" s="44"/>
      <c r="AF315" s="20"/>
      <c r="AG315" s="20"/>
      <c r="AH315" s="20"/>
      <c r="AI315" s="20"/>
      <c r="AJ315" s="20"/>
      <c r="AK315" s="20"/>
      <c r="AL315" s="20"/>
      <c r="AM315" s="20"/>
      <c r="AN315" s="20"/>
    </row>
    <row r="316" spans="2:40" hidden="1" outlineLevel="1" x14ac:dyDescent="0.25">
      <c r="B316" s="20" t="s">
        <v>616</v>
      </c>
      <c r="C316" s="44"/>
      <c r="D316" s="25">
        <f t="array" ref="D316">SUM(IF(Period=$A$2,IF(Site=$A$245,IF(Provider=$B316,G))))</f>
        <v>46</v>
      </c>
      <c r="E316" s="26">
        <f t="array" ref="E316">SUM(IF(Period=$A$2,IF(Site=$A$245,IF(Provider=$B316,H))))</f>
        <v>2</v>
      </c>
      <c r="F316" s="27">
        <f t="shared" si="90"/>
        <v>2.3754195713916862E-2</v>
      </c>
      <c r="G316" s="27">
        <f t="shared" si="83"/>
        <v>4.7921658506094381E-3</v>
      </c>
      <c r="H316" s="44"/>
      <c r="I316" s="25">
        <f t="array" ref="I316">SUM(IF(Period=$A$2,IF(Site=$A$245,IF(Provider=$B316,I))))</f>
        <v>66</v>
      </c>
      <c r="J316" s="26">
        <f t="array" ref="J316">SUM(IF(Period=$A$2,IF(Site=$A$245,IF(Provider=$B316,J))))</f>
        <v>4.8181818181818183</v>
      </c>
      <c r="K316" s="27">
        <f t="shared" si="91"/>
        <v>4.3241773184661408E-2</v>
      </c>
      <c r="L316" s="27">
        <f t="shared" si="84"/>
        <v>9.2101833347814754E-3</v>
      </c>
      <c r="M316" s="44"/>
      <c r="N316" s="25">
        <f t="array" ref="N316">SUM(IF(Period=$A$2,IF(Site=$A$245,IF(Provider=$B316,K))))</f>
        <v>0</v>
      </c>
      <c r="O316" s="37">
        <f t="shared" si="85"/>
        <v>0</v>
      </c>
      <c r="P316" s="44"/>
      <c r="Q316" s="25">
        <f t="array" ref="Q316">SUM(IF(Period=$A$2,IF(Site=$A$245,IF(Provider=$B316,M))))</f>
        <v>0</v>
      </c>
      <c r="R316" s="26">
        <f t="array" ref="R316">SUM(IF(Period=$A$2,IF(Site=$A$245,IF(Provider=$B316,N))))</f>
        <v>0</v>
      </c>
      <c r="S316" s="27" t="e">
        <f t="shared" si="86"/>
        <v>#DIV/0!</v>
      </c>
      <c r="T316" s="27" t="e">
        <f t="shared" si="87"/>
        <v>#DIV/0!</v>
      </c>
      <c r="U316" s="20"/>
      <c r="V316" s="25">
        <f t="array" ref="V316">SUM(IF(Period=$A$2,IF(Site=$A$245,IF(Provider=$B316,P))))</f>
        <v>58</v>
      </c>
      <c r="W316" s="26">
        <f t="array" ref="W316">SUM(IF(Period=$A$2,IF(Site=$A$245,IF(Provider=$B316,Q))))</f>
        <v>18</v>
      </c>
      <c r="X316" s="27">
        <f t="shared" si="92"/>
        <v>0.17356608478802993</v>
      </c>
      <c r="Y316" s="27">
        <f t="shared" si="88"/>
        <v>3.8924723164684392E-2</v>
      </c>
      <c r="Z316" s="44"/>
      <c r="AA316" s="25">
        <f t="array" ref="AA316">SUM(IF(Period=$A$2,IF(Site=$A$245,IF(Provider=$B316,G))))</f>
        <v>46</v>
      </c>
      <c r="AB316" s="26">
        <f t="array" ref="AB316">SUM(IF(Period=$A$2,IF(Site=$A$245,IF(Provider=$B316,H))))</f>
        <v>2</v>
      </c>
      <c r="AC316" s="27">
        <f t="shared" si="93"/>
        <v>2.3754195713916862E-2</v>
      </c>
      <c r="AD316" s="27">
        <f t="shared" si="89"/>
        <v>4.7921658506094381E-3</v>
      </c>
      <c r="AE316" s="44"/>
      <c r="AF316" s="20"/>
      <c r="AG316" s="20"/>
      <c r="AH316" s="20"/>
      <c r="AI316" s="20"/>
      <c r="AJ316" s="20"/>
      <c r="AK316" s="20"/>
      <c r="AL316" s="20"/>
      <c r="AM316" s="20"/>
      <c r="AN316" s="20"/>
    </row>
    <row r="317" spans="2:40" hidden="1" outlineLevel="1" x14ac:dyDescent="0.25">
      <c r="B317" s="20" t="s">
        <v>602</v>
      </c>
      <c r="C317" s="44"/>
      <c r="D317" s="25">
        <f t="array" ref="D317">SUM(IF(Period=$A$2,IF(Site=$A$245,IF(Provider=$B317,G))))</f>
        <v>88</v>
      </c>
      <c r="E317" s="26">
        <f t="array" ref="E317">SUM(IF(Period=$A$2,IF(Site=$A$245,IF(Provider=$B317,H))))</f>
        <v>5</v>
      </c>
      <c r="F317" s="27">
        <f t="shared" si="90"/>
        <v>0.11360702297960239</v>
      </c>
      <c r="G317" s="27">
        <f t="shared" si="83"/>
        <v>2.2919054068132098E-2</v>
      </c>
      <c r="H317" s="44"/>
      <c r="I317" s="25">
        <f t="array" ref="I317">SUM(IF(Period=$A$2,IF(Site=$A$245,IF(Provider=$B317,I))))</f>
        <v>121</v>
      </c>
      <c r="J317" s="26">
        <f t="array" ref="J317">SUM(IF(Period=$A$2,IF(Site=$A$245,IF(Provider=$B317,J))))</f>
        <v>15.438016528925619</v>
      </c>
      <c r="K317" s="27">
        <f t="shared" si="91"/>
        <v>0.25401142235518082</v>
      </c>
      <c r="L317" s="27">
        <f t="shared" si="84"/>
        <v>5.4102586381672313E-2</v>
      </c>
      <c r="M317" s="44"/>
      <c r="N317" s="25">
        <f t="array" ref="N317">SUM(IF(Period=$A$2,IF(Site=$A$245,IF(Provider=$B317,K))))</f>
        <v>0</v>
      </c>
      <c r="O317" s="37">
        <f t="shared" si="85"/>
        <v>0</v>
      </c>
      <c r="P317" s="44"/>
      <c r="Q317" s="25">
        <f t="array" ref="Q317">SUM(IF(Period=$A$2,IF(Site=$A$245,IF(Provider=$B317,M))))</f>
        <v>0</v>
      </c>
      <c r="R317" s="26">
        <f t="array" ref="R317">SUM(IF(Period=$A$2,IF(Site=$A$245,IF(Provider=$B317,N))))</f>
        <v>0</v>
      </c>
      <c r="S317" s="27" t="e">
        <f t="shared" si="86"/>
        <v>#DIV/0!</v>
      </c>
      <c r="T317" s="27" t="e">
        <f t="shared" si="87"/>
        <v>#DIV/0!</v>
      </c>
      <c r="U317" s="20"/>
      <c r="V317" s="25">
        <f t="array" ref="V317">SUM(IF(Period=$A$2,IF(Site=$A$245,IF(Provider=$B317,P))))</f>
        <v>108</v>
      </c>
      <c r="W317" s="26">
        <f t="array" ref="W317">SUM(IF(Period=$A$2,IF(Site=$A$245,IF(Provider=$B317,Q))))</f>
        <v>27</v>
      </c>
      <c r="X317" s="27">
        <f t="shared" si="92"/>
        <v>0.48478802992518705</v>
      </c>
      <c r="Y317" s="27">
        <f t="shared" si="88"/>
        <v>0.10872077849446329</v>
      </c>
      <c r="Z317" s="44"/>
      <c r="AA317" s="25">
        <f t="array" ref="AA317">SUM(IF(Period=$A$2,IF(Site=$A$245,IF(Provider=$B317,G))))</f>
        <v>88</v>
      </c>
      <c r="AB317" s="26">
        <f t="array" ref="AB317">SUM(IF(Period=$A$2,IF(Site=$A$245,IF(Provider=$B317,H))))</f>
        <v>5</v>
      </c>
      <c r="AC317" s="27">
        <f t="shared" si="93"/>
        <v>0.11360702297960239</v>
      </c>
      <c r="AD317" s="27">
        <f t="shared" si="89"/>
        <v>2.2919054068132098E-2</v>
      </c>
      <c r="AE317" s="44"/>
      <c r="AF317" s="20"/>
      <c r="AG317" s="20"/>
      <c r="AH317" s="20"/>
      <c r="AI317" s="20"/>
      <c r="AJ317" s="20"/>
      <c r="AK317" s="20"/>
      <c r="AL317" s="20"/>
      <c r="AM317" s="20"/>
      <c r="AN317" s="20"/>
    </row>
    <row r="318" spans="2:40" hidden="1" outlineLevel="1" x14ac:dyDescent="0.25">
      <c r="B318" s="20" t="s">
        <v>808</v>
      </c>
      <c r="C318" s="44"/>
      <c r="D318" s="25">
        <f t="array" ref="D318">SUM(IF(Period=$A$2,IF(Site=$A$245,IF(Provider=$B318,G))))</f>
        <v>0</v>
      </c>
      <c r="E318" s="26">
        <f t="array" ref="E318">SUM(IF(Period=$A$2,IF(Site=$A$245,IF(Provider=$B318,H))))</f>
        <v>0</v>
      </c>
      <c r="F318" s="27">
        <f t="shared" si="90"/>
        <v>0</v>
      </c>
      <c r="G318" s="27">
        <f t="shared" si="83"/>
        <v>0</v>
      </c>
      <c r="H318" s="44"/>
      <c r="I318" s="25">
        <f t="array" ref="I318">SUM(IF(Period=$A$2,IF(Site=$A$245,IF(Provider=$B318,I))))</f>
        <v>0</v>
      </c>
      <c r="J318" s="26">
        <f t="array" ref="J318">SUM(IF(Period=$A$2,IF(Site=$A$245,IF(Provider=$B318,J))))</f>
        <v>0</v>
      </c>
      <c r="K318" s="27">
        <f t="shared" si="91"/>
        <v>0</v>
      </c>
      <c r="L318" s="27">
        <f t="shared" si="84"/>
        <v>0</v>
      </c>
      <c r="M318" s="44"/>
      <c r="N318" s="25">
        <f t="array" ref="N318">SUM(IF(Period=$A$2,IF(Site=$A$245,IF(Provider=$B318,K))))</f>
        <v>0</v>
      </c>
      <c r="O318" s="37">
        <f t="shared" si="85"/>
        <v>0</v>
      </c>
      <c r="P318" s="44"/>
      <c r="Q318" s="25">
        <f t="array" ref="Q318">SUM(IF(Period=$A$2,IF(Site=$A$245,IF(Provider=$B318,M))))</f>
        <v>0</v>
      </c>
      <c r="R318" s="26">
        <f t="array" ref="R318">SUM(IF(Period=$A$2,IF(Site=$A$245,IF(Provider=$B318,N))))</f>
        <v>0</v>
      </c>
      <c r="S318" s="27" t="e">
        <f t="shared" si="86"/>
        <v>#DIV/0!</v>
      </c>
      <c r="T318" s="27" t="e">
        <f t="shared" si="87"/>
        <v>#DIV/0!</v>
      </c>
      <c r="U318" s="20"/>
      <c r="V318" s="25">
        <f t="array" ref="V318">SUM(IF(Period=$A$2,IF(Site=$A$245,IF(Provider=$B318,P))))</f>
        <v>0</v>
      </c>
      <c r="W318" s="26">
        <f t="array" ref="W318">SUM(IF(Period=$A$2,IF(Site=$A$245,IF(Provider=$B318,Q))))</f>
        <v>0</v>
      </c>
      <c r="X318" s="27">
        <f t="shared" si="92"/>
        <v>0</v>
      </c>
      <c r="Y318" s="27">
        <f t="shared" si="88"/>
        <v>0</v>
      </c>
      <c r="Z318" s="44"/>
      <c r="AA318" s="25">
        <f t="array" ref="AA318">SUM(IF(Period=$A$2,IF(Site=$A$245,IF(Provider=$B318,G))))</f>
        <v>0</v>
      </c>
      <c r="AB318" s="26">
        <f t="array" ref="AB318">SUM(IF(Period=$A$2,IF(Site=$A$245,IF(Provider=$B318,H))))</f>
        <v>0</v>
      </c>
      <c r="AC318" s="27">
        <f t="shared" si="93"/>
        <v>0</v>
      </c>
      <c r="AD318" s="27">
        <f t="shared" si="89"/>
        <v>0</v>
      </c>
      <c r="AE318" s="44"/>
      <c r="AF318" s="20"/>
      <c r="AG318" s="20"/>
      <c r="AH318" s="20"/>
      <c r="AI318" s="20"/>
      <c r="AJ318" s="20"/>
      <c r="AK318" s="20"/>
      <c r="AL318" s="20"/>
      <c r="AM318" s="20"/>
      <c r="AN318" s="20"/>
    </row>
    <row r="319" spans="2:40" hidden="1" outlineLevel="1" x14ac:dyDescent="0.25">
      <c r="B319" s="20" t="s">
        <v>619</v>
      </c>
      <c r="C319" s="44"/>
      <c r="D319" s="25">
        <f t="array" ref="D319">SUM(IF(Period=$A$2,IF(Site=$A$245,IF(Provider=$B319,G))))</f>
        <v>4</v>
      </c>
      <c r="E319" s="26">
        <f t="array" ref="E319">SUM(IF(Period=$A$2,IF(Site=$A$245,IF(Provider=$B319,H))))</f>
        <v>7</v>
      </c>
      <c r="F319" s="27">
        <f t="shared" si="90"/>
        <v>7.229537825974696E-3</v>
      </c>
      <c r="G319" s="27">
        <f t="shared" si="83"/>
        <v>1.4584852588811336E-3</v>
      </c>
      <c r="H319" s="44"/>
      <c r="I319" s="25">
        <f t="array" ref="I319">SUM(IF(Period=$A$2,IF(Site=$A$245,IF(Provider=$B319,I))))</f>
        <v>59</v>
      </c>
      <c r="J319" s="26">
        <f t="array" ref="J319">SUM(IF(Period=$A$2,IF(Site=$A$245,IF(Provider=$B319,J))))</f>
        <v>8.2881355932203391</v>
      </c>
      <c r="K319" s="27">
        <f t="shared" si="91"/>
        <v>6.6494424802828397E-2</v>
      </c>
      <c r="L319" s="27">
        <f t="shared" si="84"/>
        <v>1.4162829090277175E-2</v>
      </c>
      <c r="M319" s="44"/>
      <c r="N319" s="25">
        <f t="array" ref="N319">SUM(IF(Period=$A$2,IF(Site=$A$245,IF(Provider=$B319,K))))</f>
        <v>0</v>
      </c>
      <c r="O319" s="37">
        <f t="shared" si="85"/>
        <v>0</v>
      </c>
      <c r="P319" s="44"/>
      <c r="Q319" s="25">
        <f t="array" ref="Q319">SUM(IF(Period=$A$2,IF(Site=$A$245,IF(Provider=$B319,M))))</f>
        <v>0</v>
      </c>
      <c r="R319" s="26">
        <f t="array" ref="R319">SUM(IF(Period=$A$2,IF(Site=$A$245,IF(Provider=$B319,N))))</f>
        <v>0</v>
      </c>
      <c r="S319" s="27" t="e">
        <f t="shared" si="86"/>
        <v>#DIV/0!</v>
      </c>
      <c r="T319" s="27" t="e">
        <f t="shared" si="87"/>
        <v>#DIV/0!</v>
      </c>
      <c r="U319" s="20"/>
      <c r="V319" s="25">
        <f t="array" ref="V319">SUM(IF(Period=$A$2,IF(Site=$A$245,IF(Provider=$B319,P))))</f>
        <v>42</v>
      </c>
      <c r="W319" s="26">
        <f t="array" ref="W319">SUM(IF(Period=$A$2,IF(Site=$A$245,IF(Provider=$B319,Q))))</f>
        <v>23</v>
      </c>
      <c r="X319" s="27">
        <f t="shared" si="92"/>
        <v>0.16059850374064838</v>
      </c>
      <c r="Y319" s="27">
        <f t="shared" si="88"/>
        <v>3.6016554192610267E-2</v>
      </c>
      <c r="Z319" s="44"/>
      <c r="AA319" s="25">
        <f t="array" ref="AA319">SUM(IF(Period=$A$2,IF(Site=$A$245,IF(Provider=$B319,G))))</f>
        <v>4</v>
      </c>
      <c r="AB319" s="26">
        <f t="array" ref="AB319">SUM(IF(Period=$A$2,IF(Site=$A$245,IF(Provider=$B319,H))))</f>
        <v>7</v>
      </c>
      <c r="AC319" s="27">
        <f t="shared" si="93"/>
        <v>7.229537825974696E-3</v>
      </c>
      <c r="AD319" s="27">
        <f t="shared" si="89"/>
        <v>1.4584852588811336E-3</v>
      </c>
      <c r="AE319" s="44"/>
      <c r="AF319" s="20"/>
      <c r="AG319" s="20"/>
      <c r="AH319" s="20"/>
      <c r="AI319" s="20"/>
      <c r="AJ319" s="20"/>
      <c r="AK319" s="20"/>
      <c r="AL319" s="20"/>
      <c r="AM319" s="20"/>
      <c r="AN319" s="20"/>
    </row>
    <row r="320" spans="2:40" hidden="1" outlineLevel="1" x14ac:dyDescent="0.25">
      <c r="B320" s="20" t="s">
        <v>887</v>
      </c>
      <c r="C320" s="44"/>
      <c r="D320" s="25">
        <f t="array" ref="D320">SUM(IF(Period=$A$2,IF(Site=$A$245,IF(Provider=$B320,G))))</f>
        <v>0</v>
      </c>
      <c r="E320" s="26">
        <f t="array" ref="E320">SUM(IF(Period=$A$2,IF(Site=$A$245,IF(Provider=$B320,H))))</f>
        <v>0</v>
      </c>
      <c r="F320" s="27">
        <f t="shared" si="90"/>
        <v>0</v>
      </c>
      <c r="G320" s="27">
        <f t="shared" si="83"/>
        <v>0</v>
      </c>
      <c r="H320" s="44"/>
      <c r="I320" s="25">
        <f t="array" ref="I320">SUM(IF(Period=$A$2,IF(Site=$A$245,IF(Provider=$B320,I))))</f>
        <v>0</v>
      </c>
      <c r="J320" s="26">
        <f t="array" ref="J320">SUM(IF(Period=$A$2,IF(Site=$A$245,IF(Provider=$B320,J))))</f>
        <v>0</v>
      </c>
      <c r="K320" s="27">
        <f t="shared" si="91"/>
        <v>0</v>
      </c>
      <c r="L320" s="27">
        <f t="shared" si="84"/>
        <v>0</v>
      </c>
      <c r="M320" s="44"/>
      <c r="N320" s="25">
        <f t="array" ref="N320">SUM(IF(Period=$A$2,IF(Site=$A$245,IF(Provider=$B320,K))))</f>
        <v>0</v>
      </c>
      <c r="O320" s="37">
        <f t="shared" si="85"/>
        <v>0</v>
      </c>
      <c r="P320" s="44"/>
      <c r="Q320" s="25">
        <f t="array" ref="Q320">SUM(IF(Period=$A$2,IF(Site=$A$245,IF(Provider=$B320,M))))</f>
        <v>0</v>
      </c>
      <c r="R320" s="26">
        <f t="array" ref="R320">SUM(IF(Period=$A$2,IF(Site=$A$245,IF(Provider=$B320,N))))</f>
        <v>0</v>
      </c>
      <c r="S320" s="27" t="e">
        <f t="shared" si="86"/>
        <v>#DIV/0!</v>
      </c>
      <c r="T320" s="27" t="e">
        <f t="shared" si="87"/>
        <v>#DIV/0!</v>
      </c>
      <c r="U320" s="20"/>
      <c r="V320" s="25">
        <f t="array" ref="V320">SUM(IF(Period=$A$2,IF(Site=$A$245,IF(Provider=$B320,P))))</f>
        <v>0</v>
      </c>
      <c r="W320" s="26">
        <f t="array" ref="W320">SUM(IF(Period=$A$2,IF(Site=$A$245,IF(Provider=$B320,Q))))</f>
        <v>0</v>
      </c>
      <c r="X320" s="27">
        <f t="shared" si="92"/>
        <v>0</v>
      </c>
      <c r="Y320" s="27">
        <f t="shared" si="88"/>
        <v>0</v>
      </c>
      <c r="Z320" s="44"/>
      <c r="AA320" s="25">
        <f t="array" ref="AA320">SUM(IF(Period=$A$2,IF(Site=$A$245,IF(Provider=$B320,G))))</f>
        <v>0</v>
      </c>
      <c r="AB320" s="26">
        <f t="array" ref="AB320">SUM(IF(Period=$A$2,IF(Site=$A$245,IF(Provider=$B320,H))))</f>
        <v>0</v>
      </c>
      <c r="AC320" s="27">
        <f t="shared" si="93"/>
        <v>0</v>
      </c>
      <c r="AD320" s="27">
        <f t="shared" si="89"/>
        <v>0</v>
      </c>
      <c r="AE320" s="44"/>
      <c r="AF320" s="20"/>
      <c r="AG320" s="20"/>
      <c r="AH320" s="20"/>
      <c r="AI320" s="20"/>
      <c r="AJ320" s="20"/>
      <c r="AK320" s="20"/>
      <c r="AL320" s="20"/>
      <c r="AM320" s="20"/>
      <c r="AN320" s="20"/>
    </row>
    <row r="321" spans="2:40" hidden="1" outlineLevel="1" x14ac:dyDescent="0.25">
      <c r="B321" s="20" t="s">
        <v>613</v>
      </c>
      <c r="C321" s="44"/>
      <c r="D321" s="25">
        <f t="array" ref="D321">SUM(IF(Period=$A$2,IF(Site=$A$245,IF(Provider=$B321,G))))</f>
        <v>41</v>
      </c>
      <c r="E321" s="26">
        <f t="array" ref="E321">SUM(IF(Period=$A$2,IF(Site=$A$245,IF(Provider=$B321,H))))</f>
        <v>5</v>
      </c>
      <c r="F321" s="27">
        <f t="shared" si="90"/>
        <v>5.2930544797314745E-2</v>
      </c>
      <c r="G321" s="27">
        <f t="shared" si="83"/>
        <v>1.0678195645379729E-2</v>
      </c>
      <c r="H321" s="44"/>
      <c r="I321" s="25">
        <f t="array" ref="I321">SUM(IF(Period=$A$2,IF(Site=$A$245,IF(Provider=$B321,I))))</f>
        <v>70</v>
      </c>
      <c r="J321" s="26">
        <f t="array" ref="J321">SUM(IF(Period=$A$2,IF(Site=$A$245,IF(Provider=$B321,J))))</f>
        <v>7.128571428571429</v>
      </c>
      <c r="K321" s="27">
        <f t="shared" si="91"/>
        <v>6.7854228991025306E-2</v>
      </c>
      <c r="L321" s="27">
        <f t="shared" si="84"/>
        <v>1.445245749703131E-2</v>
      </c>
      <c r="M321" s="44"/>
      <c r="N321" s="25">
        <f t="array" ref="N321">SUM(IF(Period=$A$2,IF(Site=$A$245,IF(Provider=$B321,K))))</f>
        <v>0</v>
      </c>
      <c r="O321" s="37">
        <f t="shared" si="85"/>
        <v>0</v>
      </c>
      <c r="P321" s="44"/>
      <c r="Q321" s="25">
        <f t="array" ref="Q321">SUM(IF(Period=$A$2,IF(Site=$A$245,IF(Provider=$B321,M))))</f>
        <v>0</v>
      </c>
      <c r="R321" s="26">
        <f t="array" ref="R321">SUM(IF(Period=$A$2,IF(Site=$A$245,IF(Provider=$B321,N))))</f>
        <v>0</v>
      </c>
      <c r="S321" s="27" t="e">
        <f t="shared" si="86"/>
        <v>#DIV/0!</v>
      </c>
      <c r="T321" s="27" t="e">
        <f t="shared" si="87"/>
        <v>#DIV/0!</v>
      </c>
      <c r="U321" s="20"/>
      <c r="V321" s="25">
        <f t="array" ref="V321">SUM(IF(Period=$A$2,IF(Site=$A$245,IF(Provider=$B321,P))))</f>
        <v>62</v>
      </c>
      <c r="W321" s="26">
        <f t="array" ref="W321">SUM(IF(Period=$A$2,IF(Site=$A$245,IF(Provider=$B321,Q))))</f>
        <v>19</v>
      </c>
      <c r="X321" s="27">
        <f t="shared" si="92"/>
        <v>0.19584372402327516</v>
      </c>
      <c r="Y321" s="27">
        <f t="shared" si="88"/>
        <v>4.3920808321837368E-2</v>
      </c>
      <c r="Z321" s="44"/>
      <c r="AA321" s="25">
        <f t="array" ref="AA321">SUM(IF(Period=$A$2,IF(Site=$A$245,IF(Provider=$B321,G))))</f>
        <v>41</v>
      </c>
      <c r="AB321" s="26">
        <f t="array" ref="AB321">SUM(IF(Period=$A$2,IF(Site=$A$245,IF(Provider=$B321,H))))</f>
        <v>5</v>
      </c>
      <c r="AC321" s="27">
        <f t="shared" si="93"/>
        <v>5.2930544797314745E-2</v>
      </c>
      <c r="AD321" s="27">
        <f t="shared" si="89"/>
        <v>1.0678195645379729E-2</v>
      </c>
      <c r="AE321" s="44"/>
      <c r="AF321" s="20"/>
      <c r="AG321" s="20"/>
      <c r="AH321" s="20"/>
      <c r="AI321" s="20"/>
      <c r="AJ321" s="20"/>
      <c r="AK321" s="20"/>
      <c r="AL321" s="20"/>
      <c r="AM321" s="20"/>
      <c r="AN321" s="20"/>
    </row>
    <row r="322" spans="2:40" hidden="1" outlineLevel="1" x14ac:dyDescent="0.25">
      <c r="B322" s="20" t="s">
        <v>577</v>
      </c>
      <c r="C322" s="44"/>
      <c r="D322" s="25">
        <f t="array" ref="D322">SUM(IF(Period=$A$2,IF(Site=$A$245,IF(Provider=$B322,G))))</f>
        <v>50</v>
      </c>
      <c r="E322" s="26">
        <f t="array" ref="E322">SUM(IF(Period=$A$2,IF(Site=$A$245,IF(Provider=$B322,H))))</f>
        <v>3</v>
      </c>
      <c r="F322" s="27">
        <f t="shared" si="90"/>
        <v>3.8729666924864445E-2</v>
      </c>
      <c r="G322" s="27">
        <f t="shared" si="83"/>
        <v>7.8133138868632154E-3</v>
      </c>
      <c r="H322" s="44"/>
      <c r="I322" s="25">
        <f t="array" ref="I322">SUM(IF(Period=$A$2,IF(Site=$A$245,IF(Provider=$B322,I))))</f>
        <v>267</v>
      </c>
      <c r="J322" s="26">
        <f t="array" ref="J322">SUM(IF(Period=$A$2,IF(Site=$A$245,IF(Provider=$B322,J))))</f>
        <v>8.8539325842696623</v>
      </c>
      <c r="K322" s="27">
        <f t="shared" si="91"/>
        <v>0.32145771008974705</v>
      </c>
      <c r="L322" s="27">
        <f t="shared" si="84"/>
        <v>6.8468155356677371E-2</v>
      </c>
      <c r="M322" s="44"/>
      <c r="N322" s="25">
        <f t="array" ref="N322">SUM(IF(Period=$A$2,IF(Site=$A$245,IF(Provider=$B322,K))))</f>
        <v>0</v>
      </c>
      <c r="O322" s="37">
        <f t="shared" si="85"/>
        <v>0</v>
      </c>
      <c r="P322" s="44"/>
      <c r="Q322" s="25">
        <f t="array" ref="Q322">SUM(IF(Period=$A$2,IF(Site=$A$245,IF(Provider=$B322,M))))</f>
        <v>0</v>
      </c>
      <c r="R322" s="26">
        <f t="array" ref="R322">SUM(IF(Period=$A$2,IF(Site=$A$245,IF(Provider=$B322,N))))</f>
        <v>0</v>
      </c>
      <c r="S322" s="27" t="e">
        <f t="shared" si="86"/>
        <v>#DIV/0!</v>
      </c>
      <c r="T322" s="27" t="e">
        <f t="shared" si="87"/>
        <v>#DIV/0!</v>
      </c>
      <c r="U322" s="20"/>
      <c r="V322" s="25">
        <f t="array" ref="V322">SUM(IF(Period=$A$2,IF(Site=$A$245,IF(Provider=$B322,P))))</f>
        <v>195</v>
      </c>
      <c r="W322" s="26">
        <f t="array" ref="W322">SUM(IF(Period=$A$2,IF(Site=$A$245,IF(Provider=$B322,Q))))</f>
        <v>25</v>
      </c>
      <c r="X322" s="27">
        <f t="shared" si="92"/>
        <v>0.81047381546134667</v>
      </c>
      <c r="Y322" s="27">
        <f t="shared" si="88"/>
        <v>0.18176056075463257</v>
      </c>
      <c r="Z322" s="44"/>
      <c r="AA322" s="25">
        <f t="array" ref="AA322">SUM(IF(Period=$A$2,IF(Site=$A$245,IF(Provider=$B322,G))))</f>
        <v>50</v>
      </c>
      <c r="AB322" s="26">
        <f t="array" ref="AB322">SUM(IF(Period=$A$2,IF(Site=$A$245,IF(Provider=$B322,H))))</f>
        <v>3</v>
      </c>
      <c r="AC322" s="27">
        <f t="shared" si="93"/>
        <v>3.8729666924864445E-2</v>
      </c>
      <c r="AD322" s="27">
        <f t="shared" si="89"/>
        <v>7.8133138868632154E-3</v>
      </c>
      <c r="AE322" s="44"/>
      <c r="AF322" s="20"/>
      <c r="AG322" s="20"/>
      <c r="AH322" s="20"/>
      <c r="AI322" s="20"/>
      <c r="AJ322" s="20"/>
      <c r="AK322" s="20"/>
      <c r="AL322" s="20"/>
      <c r="AM322" s="20"/>
      <c r="AN322" s="20"/>
    </row>
    <row r="323" spans="2:40" hidden="1" outlineLevel="1" x14ac:dyDescent="0.25">
      <c r="B323" s="20" t="s">
        <v>928</v>
      </c>
      <c r="C323" s="44"/>
      <c r="D323" s="25">
        <f t="array" ref="D323">SUM(IF(Period=$A$2,IF(Site=$A$245,IF(Provider=$B323,G))))</f>
        <v>0</v>
      </c>
      <c r="E323" s="26">
        <f t="array" ref="E323">SUM(IF(Period=$A$2,IF(Site=$A$245,IF(Provider=$B323,H))))</f>
        <v>0</v>
      </c>
      <c r="F323" s="27">
        <f t="shared" si="90"/>
        <v>0</v>
      </c>
      <c r="G323" s="27">
        <f t="shared" si="83"/>
        <v>0</v>
      </c>
      <c r="H323" s="44"/>
      <c r="I323" s="25">
        <f t="array" ref="I323">SUM(IF(Period=$A$2,IF(Site=$A$245,IF(Provider=$B323,I))))</f>
        <v>0</v>
      </c>
      <c r="J323" s="26">
        <f t="array" ref="J323">SUM(IF(Period=$A$2,IF(Site=$A$245,IF(Provider=$B323,J))))</f>
        <v>0</v>
      </c>
      <c r="K323" s="27">
        <f t="shared" si="91"/>
        <v>0</v>
      </c>
      <c r="L323" s="27">
        <f t="shared" si="84"/>
        <v>0</v>
      </c>
      <c r="M323" s="44"/>
      <c r="N323" s="25">
        <f t="array" ref="N323">SUM(IF(Period=$A$2,IF(Site=$A$245,IF(Provider=$B323,K))))</f>
        <v>0</v>
      </c>
      <c r="O323" s="37">
        <f t="shared" si="85"/>
        <v>0</v>
      </c>
      <c r="P323" s="44"/>
      <c r="Q323" s="25">
        <f t="array" ref="Q323">SUM(IF(Period=$A$2,IF(Site=$A$245,IF(Provider=$B323,M))))</f>
        <v>0</v>
      </c>
      <c r="R323" s="26">
        <f t="array" ref="R323">SUM(IF(Period=$A$2,IF(Site=$A$245,IF(Provider=$B323,N))))</f>
        <v>0</v>
      </c>
      <c r="S323" s="27" t="e">
        <f t="shared" si="86"/>
        <v>#DIV/0!</v>
      </c>
      <c r="T323" s="27" t="e">
        <f t="shared" si="87"/>
        <v>#DIV/0!</v>
      </c>
      <c r="U323" s="20"/>
      <c r="V323" s="25">
        <f t="array" ref="V323">SUM(IF(Period=$A$2,IF(Site=$A$245,IF(Provider=$B323,P))))</f>
        <v>0</v>
      </c>
      <c r="W323" s="26">
        <f t="array" ref="W323">SUM(IF(Period=$A$2,IF(Site=$A$245,IF(Provider=$B323,Q))))</f>
        <v>0</v>
      </c>
      <c r="X323" s="27">
        <f t="shared" si="92"/>
        <v>0</v>
      </c>
      <c r="Y323" s="27">
        <f t="shared" si="88"/>
        <v>0</v>
      </c>
      <c r="Z323" s="44"/>
      <c r="AA323" s="25">
        <f t="array" ref="AA323">SUM(IF(Period=$A$2,IF(Site=$A$245,IF(Provider=$B323,G))))</f>
        <v>0</v>
      </c>
      <c r="AB323" s="26">
        <f t="array" ref="AB323">SUM(IF(Period=$A$2,IF(Site=$A$245,IF(Provider=$B323,H))))</f>
        <v>0</v>
      </c>
      <c r="AC323" s="27">
        <f t="shared" si="93"/>
        <v>0</v>
      </c>
      <c r="AD323" s="27">
        <f t="shared" si="89"/>
        <v>0</v>
      </c>
      <c r="AE323" s="44"/>
      <c r="AF323" s="20"/>
      <c r="AG323" s="20"/>
      <c r="AH323" s="20"/>
      <c r="AI323" s="20"/>
      <c r="AJ323" s="20"/>
      <c r="AK323" s="20"/>
      <c r="AL323" s="20"/>
      <c r="AM323" s="20"/>
      <c r="AN323" s="20"/>
    </row>
    <row r="324" spans="2:40" hidden="1" outlineLevel="1" x14ac:dyDescent="0.25">
      <c r="B324" s="20" t="s">
        <v>941</v>
      </c>
      <c r="C324" s="44"/>
      <c r="D324" s="25">
        <f t="array" ref="D324">SUM(IF(Period=$A$2,IF(Site=$A$245,IF(Provider=$B324,G))))</f>
        <v>0</v>
      </c>
      <c r="E324" s="26">
        <f t="array" ref="E324">SUM(IF(Period=$A$2,IF(Site=$A$245,IF(Provider=$B324,H))))</f>
        <v>0</v>
      </c>
      <c r="F324" s="27">
        <f t="shared" si="90"/>
        <v>0</v>
      </c>
      <c r="G324" s="27">
        <f t="shared" si="83"/>
        <v>0</v>
      </c>
      <c r="H324" s="44"/>
      <c r="I324" s="25">
        <f t="array" ref="I324">SUM(IF(Period=$A$2,IF(Site=$A$245,IF(Provider=$B324,I))))</f>
        <v>0</v>
      </c>
      <c r="J324" s="26">
        <f t="array" ref="J324">SUM(IF(Period=$A$2,IF(Site=$A$245,IF(Provider=$B324,J))))</f>
        <v>0</v>
      </c>
      <c r="K324" s="27">
        <f t="shared" si="91"/>
        <v>0</v>
      </c>
      <c r="L324" s="27">
        <f t="shared" si="84"/>
        <v>0</v>
      </c>
      <c r="M324" s="44"/>
      <c r="N324" s="25">
        <f t="array" ref="N324">SUM(IF(Period=$A$2,IF(Site=$A$245,IF(Provider=$B324,K))))</f>
        <v>0</v>
      </c>
      <c r="O324" s="37">
        <f t="shared" si="85"/>
        <v>0</v>
      </c>
      <c r="P324" s="44"/>
      <c r="Q324" s="25">
        <f t="array" ref="Q324">SUM(IF(Period=$A$2,IF(Site=$A$245,IF(Provider=$B324,M))))</f>
        <v>0</v>
      </c>
      <c r="R324" s="26">
        <f t="array" ref="R324">SUM(IF(Period=$A$2,IF(Site=$A$245,IF(Provider=$B324,N))))</f>
        <v>0</v>
      </c>
      <c r="S324" s="27" t="e">
        <f t="shared" si="86"/>
        <v>#DIV/0!</v>
      </c>
      <c r="T324" s="27" t="e">
        <f t="shared" si="87"/>
        <v>#DIV/0!</v>
      </c>
      <c r="U324" s="20"/>
      <c r="V324" s="25">
        <f t="array" ref="V324">SUM(IF(Period=$A$2,IF(Site=$A$245,IF(Provider=$B324,P))))</f>
        <v>0</v>
      </c>
      <c r="W324" s="26">
        <f t="array" ref="W324">SUM(IF(Period=$A$2,IF(Site=$A$245,IF(Provider=$B324,Q))))</f>
        <v>0</v>
      </c>
      <c r="X324" s="27">
        <f t="shared" si="92"/>
        <v>0</v>
      </c>
      <c r="Y324" s="27">
        <f t="shared" si="88"/>
        <v>0</v>
      </c>
      <c r="Z324" s="44"/>
      <c r="AA324" s="25">
        <f t="array" ref="AA324">SUM(IF(Period=$A$2,IF(Site=$A$245,IF(Provider=$B324,G))))</f>
        <v>0</v>
      </c>
      <c r="AB324" s="26">
        <f t="array" ref="AB324">SUM(IF(Period=$A$2,IF(Site=$A$245,IF(Provider=$B324,H))))</f>
        <v>0</v>
      </c>
      <c r="AC324" s="27">
        <f t="shared" si="93"/>
        <v>0</v>
      </c>
      <c r="AD324" s="27">
        <f t="shared" si="89"/>
        <v>0</v>
      </c>
      <c r="AE324" s="44"/>
      <c r="AF324" s="20"/>
      <c r="AG324" s="20"/>
      <c r="AH324" s="20"/>
      <c r="AI324" s="20"/>
      <c r="AJ324" s="20"/>
      <c r="AK324" s="20"/>
      <c r="AL324" s="20"/>
      <c r="AM324" s="20"/>
      <c r="AN324" s="20"/>
    </row>
    <row r="325" spans="2:40" hidden="1" outlineLevel="1" x14ac:dyDescent="0.25">
      <c r="B325" s="20" t="s">
        <v>907</v>
      </c>
      <c r="C325" s="44"/>
      <c r="D325" s="25">
        <f t="array" ref="D325">SUM(IF(Period=$A$2,IF(Site=$A$245,IF(Provider=$B325,G))))</f>
        <v>0</v>
      </c>
      <c r="E325" s="26">
        <f t="array" ref="E325">SUM(IF(Period=$A$2,IF(Site=$A$245,IF(Provider=$B325,H))))</f>
        <v>0</v>
      </c>
      <c r="F325" s="27">
        <f t="shared" si="90"/>
        <v>0</v>
      </c>
      <c r="G325" s="27">
        <f t="shared" si="83"/>
        <v>0</v>
      </c>
      <c r="H325" s="44"/>
      <c r="I325" s="25">
        <f t="array" ref="I325">SUM(IF(Period=$A$2,IF(Site=$A$245,IF(Provider=$B325,I))))</f>
        <v>0</v>
      </c>
      <c r="J325" s="26">
        <f t="array" ref="J325">SUM(IF(Period=$A$2,IF(Site=$A$245,IF(Provider=$B325,J))))</f>
        <v>0</v>
      </c>
      <c r="K325" s="27">
        <f t="shared" si="91"/>
        <v>0</v>
      </c>
      <c r="L325" s="27">
        <f t="shared" si="84"/>
        <v>0</v>
      </c>
      <c r="M325" s="44"/>
      <c r="N325" s="25">
        <f t="array" ref="N325">SUM(IF(Period=$A$2,IF(Site=$A$245,IF(Provider=$B325,K))))</f>
        <v>0</v>
      </c>
      <c r="O325" s="37">
        <f t="shared" si="85"/>
        <v>0</v>
      </c>
      <c r="P325" s="44"/>
      <c r="Q325" s="25">
        <f t="array" ref="Q325">SUM(IF(Period=$A$2,IF(Site=$A$245,IF(Provider=$B325,M))))</f>
        <v>0</v>
      </c>
      <c r="R325" s="26">
        <f t="array" ref="R325">SUM(IF(Period=$A$2,IF(Site=$A$245,IF(Provider=$B325,N))))</f>
        <v>0</v>
      </c>
      <c r="S325" s="27" t="e">
        <f t="shared" si="86"/>
        <v>#DIV/0!</v>
      </c>
      <c r="T325" s="27" t="e">
        <f t="shared" si="87"/>
        <v>#DIV/0!</v>
      </c>
      <c r="U325" s="20"/>
      <c r="V325" s="25">
        <f t="array" ref="V325">SUM(IF(Period=$A$2,IF(Site=$A$245,IF(Provider=$B325,P))))</f>
        <v>0</v>
      </c>
      <c r="W325" s="26">
        <f t="array" ref="W325">SUM(IF(Period=$A$2,IF(Site=$A$245,IF(Provider=$B325,Q))))</f>
        <v>0</v>
      </c>
      <c r="X325" s="27">
        <f t="shared" si="92"/>
        <v>0</v>
      </c>
      <c r="Y325" s="27">
        <f t="shared" si="88"/>
        <v>0</v>
      </c>
      <c r="Z325" s="44"/>
      <c r="AA325" s="25">
        <f t="array" ref="AA325">SUM(IF(Period=$A$2,IF(Site=$A$245,IF(Provider=$B325,G))))</f>
        <v>0</v>
      </c>
      <c r="AB325" s="26">
        <f t="array" ref="AB325">SUM(IF(Period=$A$2,IF(Site=$A$245,IF(Provider=$B325,H))))</f>
        <v>0</v>
      </c>
      <c r="AC325" s="27">
        <f t="shared" si="93"/>
        <v>0</v>
      </c>
      <c r="AD325" s="27">
        <f t="shared" si="89"/>
        <v>0</v>
      </c>
      <c r="AE325" s="44"/>
      <c r="AF325" s="20"/>
      <c r="AG325" s="20"/>
      <c r="AH325" s="20"/>
      <c r="AI325" s="20"/>
      <c r="AJ325" s="20"/>
      <c r="AK325" s="20"/>
      <c r="AL325" s="20"/>
      <c r="AM325" s="20"/>
      <c r="AN325" s="20"/>
    </row>
    <row r="326" spans="2:40" hidden="1" outlineLevel="1" x14ac:dyDescent="0.25">
      <c r="B326" s="20" t="s">
        <v>606</v>
      </c>
      <c r="C326" s="44"/>
      <c r="D326" s="25">
        <f t="array" ref="D326">SUM(IF(Period=$A$2,IF(Site=$A$245,IF(Provider=$B326,G))))</f>
        <v>0</v>
      </c>
      <c r="E326" s="26">
        <f t="array" ref="E326">SUM(IF(Period=$A$2,IF(Site=$A$245,IF(Provider=$B326,H))))</f>
        <v>0</v>
      </c>
      <c r="F326" s="27">
        <f t="shared" si="90"/>
        <v>0</v>
      </c>
      <c r="G326" s="27">
        <f t="shared" si="83"/>
        <v>0</v>
      </c>
      <c r="H326" s="44"/>
      <c r="I326" s="25">
        <f t="array" ref="I326">SUM(IF(Period=$A$2,IF(Site=$A$245,IF(Provider=$B326,I))))</f>
        <v>15</v>
      </c>
      <c r="J326" s="26">
        <f t="array" ref="J326">SUM(IF(Period=$A$2,IF(Site=$A$245,IF(Provider=$B326,J))))</f>
        <v>37.266666666666666</v>
      </c>
      <c r="K326" s="27">
        <f t="shared" si="91"/>
        <v>7.6013054120206688E-2</v>
      </c>
      <c r="L326" s="27">
        <f t="shared" si="84"/>
        <v>1.6190227937556118E-2</v>
      </c>
      <c r="M326" s="44"/>
      <c r="N326" s="25">
        <f t="array" ref="N326">SUM(IF(Period=$A$2,IF(Site=$A$245,IF(Provider=$B326,K))))</f>
        <v>0</v>
      </c>
      <c r="O326" s="37">
        <f t="shared" si="85"/>
        <v>0</v>
      </c>
      <c r="P326" s="44"/>
      <c r="Q326" s="25">
        <f t="array" ref="Q326">SUM(IF(Period=$A$2,IF(Site=$A$245,IF(Provider=$B326,M))))</f>
        <v>0</v>
      </c>
      <c r="R326" s="26">
        <f t="array" ref="R326">SUM(IF(Period=$A$2,IF(Site=$A$245,IF(Provider=$B326,N))))</f>
        <v>0</v>
      </c>
      <c r="S326" s="27" t="e">
        <f t="shared" si="86"/>
        <v>#DIV/0!</v>
      </c>
      <c r="T326" s="27" t="e">
        <f t="shared" si="87"/>
        <v>#DIV/0!</v>
      </c>
      <c r="U326" s="20"/>
      <c r="V326" s="25">
        <f t="array" ref="V326">SUM(IF(Period=$A$2,IF(Site=$A$245,IF(Provider=$B326,P))))</f>
        <v>1</v>
      </c>
      <c r="W326" s="26">
        <f t="array" ref="W326">SUM(IF(Period=$A$2,IF(Site=$A$245,IF(Provider=$B326,Q))))</f>
        <v>4</v>
      </c>
      <c r="X326" s="27">
        <f t="shared" si="92"/>
        <v>6.6500415627597672E-4</v>
      </c>
      <c r="Y326" s="27">
        <f t="shared" si="88"/>
        <v>1.4913687036277544E-4</v>
      </c>
      <c r="Z326" s="44"/>
      <c r="AA326" s="25">
        <f t="array" ref="AA326">SUM(IF(Period=$A$2,IF(Site=$A$245,IF(Provider=$B326,G))))</f>
        <v>0</v>
      </c>
      <c r="AB326" s="26">
        <f t="array" ref="AB326">SUM(IF(Period=$A$2,IF(Site=$A$245,IF(Provider=$B326,H))))</f>
        <v>0</v>
      </c>
      <c r="AC326" s="27">
        <f t="shared" si="93"/>
        <v>0</v>
      </c>
      <c r="AD326" s="27">
        <f t="shared" si="89"/>
        <v>0</v>
      </c>
      <c r="AE326" s="44"/>
      <c r="AF326" s="20"/>
      <c r="AG326" s="20"/>
      <c r="AH326" s="20"/>
      <c r="AI326" s="20"/>
      <c r="AJ326" s="20"/>
      <c r="AK326" s="20"/>
      <c r="AL326" s="20"/>
      <c r="AM326" s="20"/>
      <c r="AN326" s="20"/>
    </row>
    <row r="327" spans="2:40" hidden="1" outlineLevel="1" x14ac:dyDescent="0.25">
      <c r="B327" s="20" t="s">
        <v>936</v>
      </c>
      <c r="C327" s="44"/>
      <c r="D327" s="25">
        <f t="array" ref="D327">SUM(IF(Period=$A$2,IF(Site=$A$245,IF(Provider=$B327,G))))</f>
        <v>0</v>
      </c>
      <c r="E327" s="26">
        <f t="array" ref="E327">SUM(IF(Period=$A$2,IF(Site=$A$245,IF(Provider=$B327,H))))</f>
        <v>0</v>
      </c>
      <c r="F327" s="27">
        <f t="shared" si="90"/>
        <v>0</v>
      </c>
      <c r="G327" s="27">
        <f t="shared" si="83"/>
        <v>0</v>
      </c>
      <c r="H327" s="44"/>
      <c r="I327" s="25">
        <f t="array" ref="I327">SUM(IF(Period=$A$2,IF(Site=$A$245,IF(Provider=$B327,I))))</f>
        <v>0</v>
      </c>
      <c r="J327" s="26">
        <f t="array" ref="J327">SUM(IF(Period=$A$2,IF(Site=$A$245,IF(Provider=$B327,J))))</f>
        <v>0</v>
      </c>
      <c r="K327" s="27">
        <f t="shared" si="91"/>
        <v>0</v>
      </c>
      <c r="L327" s="27">
        <f t="shared" si="84"/>
        <v>0</v>
      </c>
      <c r="M327" s="44"/>
      <c r="N327" s="25">
        <f t="array" ref="N327">SUM(IF(Period=$A$2,IF(Site=$A$245,IF(Provider=$B327,K))))</f>
        <v>0</v>
      </c>
      <c r="O327" s="37">
        <f t="shared" si="85"/>
        <v>0</v>
      </c>
      <c r="P327" s="44"/>
      <c r="Q327" s="25">
        <f t="array" ref="Q327">SUM(IF(Period=$A$2,IF(Site=$A$245,IF(Provider=$B327,M))))</f>
        <v>0</v>
      </c>
      <c r="R327" s="26">
        <f t="array" ref="R327">SUM(IF(Period=$A$2,IF(Site=$A$245,IF(Provider=$B327,N))))</f>
        <v>0</v>
      </c>
      <c r="S327" s="27" t="e">
        <f t="shared" si="86"/>
        <v>#DIV/0!</v>
      </c>
      <c r="T327" s="27" t="e">
        <f t="shared" si="87"/>
        <v>#DIV/0!</v>
      </c>
      <c r="U327" s="20"/>
      <c r="V327" s="25">
        <f t="array" ref="V327">SUM(IF(Period=$A$2,IF(Site=$A$245,IF(Provider=$B327,P))))</f>
        <v>0</v>
      </c>
      <c r="W327" s="26">
        <f t="array" ref="W327">SUM(IF(Period=$A$2,IF(Site=$A$245,IF(Provider=$B327,Q))))</f>
        <v>0</v>
      </c>
      <c r="X327" s="27">
        <f t="shared" si="92"/>
        <v>0</v>
      </c>
      <c r="Y327" s="27">
        <f t="shared" si="88"/>
        <v>0</v>
      </c>
      <c r="Z327" s="44"/>
      <c r="AA327" s="25">
        <f t="array" ref="AA327">SUM(IF(Period=$A$2,IF(Site=$A$245,IF(Provider=$B327,G))))</f>
        <v>0</v>
      </c>
      <c r="AB327" s="26">
        <f t="array" ref="AB327">SUM(IF(Period=$A$2,IF(Site=$A$245,IF(Provider=$B327,H))))</f>
        <v>0</v>
      </c>
      <c r="AC327" s="27">
        <f t="shared" si="93"/>
        <v>0</v>
      </c>
      <c r="AD327" s="27">
        <f t="shared" si="89"/>
        <v>0</v>
      </c>
      <c r="AE327" s="44"/>
      <c r="AF327" s="20"/>
      <c r="AG327" s="20"/>
      <c r="AH327" s="20"/>
      <c r="AI327" s="20"/>
      <c r="AJ327" s="20"/>
      <c r="AK327" s="20"/>
      <c r="AL327" s="20"/>
      <c r="AM327" s="20"/>
      <c r="AN327" s="20"/>
    </row>
    <row r="328" spans="2:40" hidden="1" outlineLevel="1" x14ac:dyDescent="0.25">
      <c r="B328" s="20" t="s">
        <v>909</v>
      </c>
      <c r="C328" s="44"/>
      <c r="D328" s="25">
        <f t="array" ref="D328">SUM(IF(Period=$A$2,IF(Site=$A$245,IF(Provider=$B328,G))))</f>
        <v>0</v>
      </c>
      <c r="E328" s="26">
        <f t="array" ref="E328">SUM(IF(Period=$A$2,IF(Site=$A$245,IF(Provider=$B328,H))))</f>
        <v>0</v>
      </c>
      <c r="F328" s="27">
        <f t="shared" si="90"/>
        <v>0</v>
      </c>
      <c r="G328" s="27">
        <f t="shared" si="83"/>
        <v>0</v>
      </c>
      <c r="H328" s="44"/>
      <c r="I328" s="25">
        <f t="array" ref="I328">SUM(IF(Period=$A$2,IF(Site=$A$245,IF(Provider=$B328,I))))</f>
        <v>0</v>
      </c>
      <c r="J328" s="26">
        <f t="array" ref="J328">SUM(IF(Period=$A$2,IF(Site=$A$245,IF(Provider=$B328,J))))</f>
        <v>0</v>
      </c>
      <c r="K328" s="27">
        <f t="shared" si="91"/>
        <v>0</v>
      </c>
      <c r="L328" s="27">
        <f t="shared" si="84"/>
        <v>0</v>
      </c>
      <c r="M328" s="44"/>
      <c r="N328" s="25">
        <f t="array" ref="N328">SUM(IF(Period=$A$2,IF(Site=$A$245,IF(Provider=$B328,K))))</f>
        <v>0</v>
      </c>
      <c r="O328" s="37">
        <f t="shared" si="85"/>
        <v>0</v>
      </c>
      <c r="P328" s="44"/>
      <c r="Q328" s="25">
        <f t="array" ref="Q328">SUM(IF(Period=$A$2,IF(Site=$A$245,IF(Provider=$B328,M))))</f>
        <v>0</v>
      </c>
      <c r="R328" s="26">
        <f t="array" ref="R328">SUM(IF(Period=$A$2,IF(Site=$A$245,IF(Provider=$B328,N))))</f>
        <v>0</v>
      </c>
      <c r="S328" s="27" t="e">
        <f t="shared" si="86"/>
        <v>#DIV/0!</v>
      </c>
      <c r="T328" s="27" t="e">
        <f t="shared" si="87"/>
        <v>#DIV/0!</v>
      </c>
      <c r="U328" s="20"/>
      <c r="V328" s="25">
        <f t="array" ref="V328">SUM(IF(Period=$A$2,IF(Site=$A$245,IF(Provider=$B328,P))))</f>
        <v>0</v>
      </c>
      <c r="W328" s="26">
        <f t="array" ref="W328">SUM(IF(Period=$A$2,IF(Site=$A$245,IF(Provider=$B328,Q))))</f>
        <v>0</v>
      </c>
      <c r="X328" s="27">
        <f t="shared" si="92"/>
        <v>0</v>
      </c>
      <c r="Y328" s="27">
        <f t="shared" si="88"/>
        <v>0</v>
      </c>
      <c r="Z328" s="44"/>
      <c r="AA328" s="25">
        <f t="array" ref="AA328">SUM(IF(Period=$A$2,IF(Site=$A$245,IF(Provider=$B328,G))))</f>
        <v>0</v>
      </c>
      <c r="AB328" s="26">
        <f t="array" ref="AB328">SUM(IF(Period=$A$2,IF(Site=$A$245,IF(Provider=$B328,H))))</f>
        <v>0</v>
      </c>
      <c r="AC328" s="27">
        <f t="shared" si="93"/>
        <v>0</v>
      </c>
      <c r="AD328" s="27">
        <f t="shared" si="89"/>
        <v>0</v>
      </c>
      <c r="AE328" s="44"/>
      <c r="AF328" s="20"/>
      <c r="AG328" s="20"/>
      <c r="AH328" s="20"/>
      <c r="AI328" s="20"/>
      <c r="AJ328" s="20"/>
      <c r="AK328" s="20"/>
      <c r="AL328" s="20"/>
      <c r="AM328" s="20"/>
      <c r="AN328" s="20"/>
    </row>
    <row r="329" spans="2:40" hidden="1" outlineLevel="1" x14ac:dyDescent="0.25">
      <c r="B329" s="20" t="s">
        <v>582</v>
      </c>
      <c r="C329" s="44"/>
      <c r="D329" s="25">
        <f t="array" ref="D329">SUM(IF(Period=$A$2,IF(Site=$A$245,IF(Provider=$B329,G))))</f>
        <v>160</v>
      </c>
      <c r="E329" s="26">
        <f t="array" ref="E329">SUM(IF(Period=$A$2,IF(Site=$A$245,IF(Provider=$B329,H))))</f>
        <v>3</v>
      </c>
      <c r="F329" s="27">
        <f t="shared" si="90"/>
        <v>0.12393493415956622</v>
      </c>
      <c r="G329" s="27">
        <f t="shared" si="83"/>
        <v>2.5002604437962289E-2</v>
      </c>
      <c r="H329" s="44"/>
      <c r="I329" s="25">
        <f t="array" ref="I329">SUM(IF(Period=$A$2,IF(Site=$A$245,IF(Provider=$B329,I))))</f>
        <v>186</v>
      </c>
      <c r="J329" s="26">
        <f t="array" ref="J329">SUM(IF(Period=$A$2,IF(Site=$A$245,IF(Provider=$B329,J))))</f>
        <v>6.688172043010753</v>
      </c>
      <c r="K329" s="27">
        <f t="shared" si="91"/>
        <v>0.16915964101169434</v>
      </c>
      <c r="L329" s="27">
        <f t="shared" si="84"/>
        <v>3.6029773800214326E-2</v>
      </c>
      <c r="M329" s="44"/>
      <c r="N329" s="25">
        <f t="array" ref="N329">SUM(IF(Period=$A$2,IF(Site=$A$245,IF(Provider=$B329,K))))</f>
        <v>4</v>
      </c>
      <c r="O329" s="37">
        <f t="shared" si="85"/>
        <v>2.1505376344086023E-2</v>
      </c>
      <c r="P329" s="44"/>
      <c r="Q329" s="25">
        <f t="array" ref="Q329">SUM(IF(Period=$A$2,IF(Site=$A$245,IF(Provider=$B329,M))))</f>
        <v>0</v>
      </c>
      <c r="R329" s="26">
        <f t="array" ref="R329">SUM(IF(Period=$A$2,IF(Site=$A$245,IF(Provider=$B329,N))))</f>
        <v>0</v>
      </c>
      <c r="S329" s="27" t="e">
        <f t="shared" si="86"/>
        <v>#DIV/0!</v>
      </c>
      <c r="T329" s="27" t="e">
        <f t="shared" si="87"/>
        <v>#DIV/0!</v>
      </c>
      <c r="U329" s="20"/>
      <c r="V329" s="25">
        <f t="array" ref="V329">SUM(IF(Period=$A$2,IF(Site=$A$245,IF(Provider=$B329,P))))</f>
        <v>143</v>
      </c>
      <c r="W329" s="26">
        <f t="array" ref="W329">SUM(IF(Period=$A$2,IF(Site=$A$245,IF(Provider=$B329,Q))))</f>
        <v>11</v>
      </c>
      <c r="X329" s="27">
        <f t="shared" si="92"/>
        <v>0.26151288445552784</v>
      </c>
      <c r="Y329" s="27">
        <f t="shared" si="88"/>
        <v>5.8648074270161436E-2</v>
      </c>
      <c r="Z329" s="44"/>
      <c r="AA329" s="25">
        <f t="array" ref="AA329">SUM(IF(Period=$A$2,IF(Site=$A$245,IF(Provider=$B329,G))))</f>
        <v>160</v>
      </c>
      <c r="AB329" s="26">
        <f t="array" ref="AB329">SUM(IF(Period=$A$2,IF(Site=$A$245,IF(Provider=$B329,H))))</f>
        <v>3</v>
      </c>
      <c r="AC329" s="27">
        <f t="shared" si="93"/>
        <v>0.12393493415956622</v>
      </c>
      <c r="AD329" s="27">
        <f t="shared" si="89"/>
        <v>2.5002604437962289E-2</v>
      </c>
      <c r="AE329" s="44"/>
      <c r="AF329" s="20"/>
      <c r="AG329" s="20"/>
      <c r="AH329" s="20"/>
      <c r="AI329" s="20"/>
      <c r="AJ329" s="20"/>
      <c r="AK329" s="20"/>
      <c r="AL329" s="20"/>
      <c r="AM329" s="20"/>
      <c r="AN329" s="20"/>
    </row>
    <row r="330" spans="2:40" hidden="1" outlineLevel="1" x14ac:dyDescent="0.25">
      <c r="B330" s="20" t="s">
        <v>862</v>
      </c>
      <c r="C330" s="44"/>
      <c r="D330" s="25">
        <f t="array" ref="D330">SUM(IF(Period=$A$2,IF(Site=$A$245,IF(Provider=$B330,G))))</f>
        <v>0</v>
      </c>
      <c r="E330" s="26">
        <f t="array" ref="E330">SUM(IF(Period=$A$2,IF(Site=$A$245,IF(Provider=$B330,H))))</f>
        <v>0</v>
      </c>
      <c r="F330" s="27">
        <f t="shared" si="90"/>
        <v>0</v>
      </c>
      <c r="G330" s="27">
        <f t="shared" si="83"/>
        <v>0</v>
      </c>
      <c r="H330" s="44"/>
      <c r="I330" s="25">
        <f t="array" ref="I330">SUM(IF(Period=$A$2,IF(Site=$A$245,IF(Provider=$B330,I))))</f>
        <v>0</v>
      </c>
      <c r="J330" s="26">
        <f t="array" ref="J330">SUM(IF(Period=$A$2,IF(Site=$A$245,IF(Provider=$B330,J))))</f>
        <v>0</v>
      </c>
      <c r="K330" s="27">
        <f t="shared" si="91"/>
        <v>0</v>
      </c>
      <c r="L330" s="27">
        <f t="shared" si="84"/>
        <v>0</v>
      </c>
      <c r="M330" s="44"/>
      <c r="N330" s="25">
        <f t="array" ref="N330">SUM(IF(Period=$A$2,IF(Site=$A$245,IF(Provider=$B330,K))))</f>
        <v>0</v>
      </c>
      <c r="O330" s="37">
        <f t="shared" si="85"/>
        <v>0</v>
      </c>
      <c r="P330" s="44"/>
      <c r="Q330" s="25">
        <f t="array" ref="Q330">SUM(IF(Period=$A$2,IF(Site=$A$245,IF(Provider=$B330,M))))</f>
        <v>0</v>
      </c>
      <c r="R330" s="26">
        <f t="array" ref="R330">SUM(IF(Period=$A$2,IF(Site=$A$245,IF(Provider=$B330,N))))</f>
        <v>0</v>
      </c>
      <c r="S330" s="27" t="e">
        <f t="shared" si="86"/>
        <v>#DIV/0!</v>
      </c>
      <c r="T330" s="27" t="e">
        <f t="shared" si="87"/>
        <v>#DIV/0!</v>
      </c>
      <c r="U330" s="20"/>
      <c r="V330" s="25">
        <f t="array" ref="V330">SUM(IF(Period=$A$2,IF(Site=$A$245,IF(Provider=$B330,P))))</f>
        <v>0</v>
      </c>
      <c r="W330" s="26">
        <f t="array" ref="W330">SUM(IF(Period=$A$2,IF(Site=$A$245,IF(Provider=$B330,Q))))</f>
        <v>0</v>
      </c>
      <c r="X330" s="27">
        <f t="shared" si="92"/>
        <v>0</v>
      </c>
      <c r="Y330" s="27">
        <f t="shared" si="88"/>
        <v>0</v>
      </c>
      <c r="Z330" s="44"/>
      <c r="AA330" s="25">
        <f t="array" ref="AA330">SUM(IF(Period=$A$2,IF(Site=$A$245,IF(Provider=$B330,G))))</f>
        <v>0</v>
      </c>
      <c r="AB330" s="26">
        <f t="array" ref="AB330">SUM(IF(Period=$A$2,IF(Site=$A$245,IF(Provider=$B330,H))))</f>
        <v>0</v>
      </c>
      <c r="AC330" s="27">
        <f t="shared" si="93"/>
        <v>0</v>
      </c>
      <c r="AD330" s="27">
        <f t="shared" si="89"/>
        <v>0</v>
      </c>
      <c r="AE330" s="44"/>
      <c r="AF330" s="20"/>
      <c r="AG330" s="20"/>
      <c r="AH330" s="20"/>
      <c r="AI330" s="20"/>
      <c r="AJ330" s="20"/>
      <c r="AK330" s="20"/>
      <c r="AL330" s="20"/>
      <c r="AM330" s="20"/>
      <c r="AN330" s="20"/>
    </row>
    <row r="331" spans="2:40" hidden="1" outlineLevel="1" x14ac:dyDescent="0.25">
      <c r="B331" s="20" t="s">
        <v>625</v>
      </c>
      <c r="C331" s="44"/>
      <c r="D331" s="25">
        <f t="array" ref="D331">SUM(IF(Period=$A$2,IF(Site=$A$245,IF(Provider=$B331,G))))</f>
        <v>18</v>
      </c>
      <c r="E331" s="26">
        <f t="array" ref="E331">SUM(IF(Period=$A$2,IF(Site=$A$245,IF(Provider=$B331,H))))</f>
        <v>5</v>
      </c>
      <c r="F331" s="27">
        <f t="shared" si="90"/>
        <v>2.3237800154918664E-2</v>
      </c>
      <c r="G331" s="27">
        <f t="shared" si="83"/>
        <v>4.6879883321179292E-3</v>
      </c>
      <c r="H331" s="44"/>
      <c r="I331" s="25">
        <f t="array" ref="I331">SUM(IF(Period=$A$2,IF(Site=$A$245,IF(Provider=$B331,I))))</f>
        <v>29</v>
      </c>
      <c r="J331" s="26">
        <f t="array" ref="J331">SUM(IF(Period=$A$2,IF(Site=$A$245,IF(Provider=$B331,J))))</f>
        <v>9.3448275862068968</v>
      </c>
      <c r="K331" s="27">
        <f t="shared" si="91"/>
        <v>3.6850693500135985E-2</v>
      </c>
      <c r="L331" s="27">
        <f t="shared" si="84"/>
        <v>7.848929823037044E-3</v>
      </c>
      <c r="M331" s="44"/>
      <c r="N331" s="25">
        <f t="array" ref="N331">SUM(IF(Period=$A$2,IF(Site=$A$245,IF(Provider=$B331,K))))</f>
        <v>0</v>
      </c>
      <c r="O331" s="37">
        <f t="shared" si="85"/>
        <v>0</v>
      </c>
      <c r="P331" s="44"/>
      <c r="Q331" s="25">
        <f t="array" ref="Q331">SUM(IF(Period=$A$2,IF(Site=$A$245,IF(Provider=$B331,M))))</f>
        <v>0</v>
      </c>
      <c r="R331" s="26">
        <f t="array" ref="R331">SUM(IF(Period=$A$2,IF(Site=$A$245,IF(Provider=$B331,N))))</f>
        <v>0</v>
      </c>
      <c r="S331" s="27" t="e">
        <f t="shared" si="86"/>
        <v>#DIV/0!</v>
      </c>
      <c r="T331" s="27" t="e">
        <f t="shared" si="87"/>
        <v>#DIV/0!</v>
      </c>
      <c r="U331" s="20"/>
      <c r="V331" s="25">
        <f t="array" ref="V331">SUM(IF(Period=$A$2,IF(Site=$A$245,IF(Provider=$B331,P))))</f>
        <v>28</v>
      </c>
      <c r="W331" s="26">
        <f t="array" ref="W331">SUM(IF(Period=$A$2,IF(Site=$A$245,IF(Provider=$B331,Q))))</f>
        <v>22</v>
      </c>
      <c r="X331" s="27">
        <f t="shared" si="92"/>
        <v>0.10241064006650041</v>
      </c>
      <c r="Y331" s="27">
        <f t="shared" si="88"/>
        <v>2.2967078035867419E-2</v>
      </c>
      <c r="Z331" s="44"/>
      <c r="AA331" s="25">
        <f t="array" ref="AA331">SUM(IF(Period=$A$2,IF(Site=$A$245,IF(Provider=$B331,G))))</f>
        <v>18</v>
      </c>
      <c r="AB331" s="26">
        <f t="array" ref="AB331">SUM(IF(Period=$A$2,IF(Site=$A$245,IF(Provider=$B331,H))))</f>
        <v>5</v>
      </c>
      <c r="AC331" s="27">
        <f t="shared" si="93"/>
        <v>2.3237800154918664E-2</v>
      </c>
      <c r="AD331" s="27">
        <f t="shared" si="89"/>
        <v>4.6879883321179292E-3</v>
      </c>
      <c r="AE331" s="44"/>
      <c r="AF331" s="20"/>
      <c r="AG331" s="20"/>
      <c r="AH331" s="20"/>
      <c r="AI331" s="20"/>
      <c r="AJ331" s="20"/>
      <c r="AK331" s="20"/>
      <c r="AL331" s="20"/>
      <c r="AM331" s="20"/>
      <c r="AN331" s="20"/>
    </row>
    <row r="332" spans="2:40" hidden="1" outlineLevel="1" x14ac:dyDescent="0.25">
      <c r="B332" s="20" t="s">
        <v>575</v>
      </c>
      <c r="C332" s="44"/>
      <c r="D332" s="25">
        <f t="array" ref="D332">SUM(IF(Period=$A$2,IF(Site=$A$245,IF(Provider=$B332,G))))</f>
        <v>282</v>
      </c>
      <c r="E332" s="26">
        <f t="array" ref="E332">SUM(IF(Period=$A$2,IF(Site=$A$245,IF(Provider=$B332,H))))</f>
        <v>2</v>
      </c>
      <c r="F332" s="27">
        <f t="shared" si="90"/>
        <v>0.14562354763749033</v>
      </c>
      <c r="G332" s="27">
        <f t="shared" si="83"/>
        <v>2.9378060214605688E-2</v>
      </c>
      <c r="H332" s="44"/>
      <c r="I332" s="25">
        <f t="array" ref="I332">SUM(IF(Period=$A$2,IF(Site=$A$245,IF(Provider=$B332,I))))</f>
        <v>292</v>
      </c>
      <c r="J332" s="26">
        <f t="array" ref="J332">SUM(IF(Period=$A$2,IF(Site=$A$245,IF(Provider=$B332,J))))</f>
        <v>3.0034246575342465</v>
      </c>
      <c r="K332" s="27">
        <f t="shared" si="91"/>
        <v>0.1192548273048681</v>
      </c>
      <c r="L332" s="27">
        <f t="shared" si="84"/>
        <v>2.5400411272337588E-2</v>
      </c>
      <c r="M332" s="44"/>
      <c r="N332" s="25">
        <f t="array" ref="N332">SUM(IF(Period=$A$2,IF(Site=$A$245,IF(Provider=$B332,K))))</f>
        <v>0</v>
      </c>
      <c r="O332" s="37">
        <f t="shared" si="85"/>
        <v>0</v>
      </c>
      <c r="P332" s="44"/>
      <c r="Q332" s="25">
        <f t="array" ref="Q332">SUM(IF(Period=$A$2,IF(Site=$A$245,IF(Provider=$B332,M))))</f>
        <v>0</v>
      </c>
      <c r="R332" s="26">
        <f t="array" ref="R332">SUM(IF(Period=$A$2,IF(Site=$A$245,IF(Provider=$B332,N))))</f>
        <v>0</v>
      </c>
      <c r="S332" s="27" t="e">
        <f t="shared" si="86"/>
        <v>#DIV/0!</v>
      </c>
      <c r="T332" s="27" t="e">
        <f t="shared" si="87"/>
        <v>#DIV/0!</v>
      </c>
      <c r="U332" s="20"/>
      <c r="V332" s="25">
        <f t="array" ref="V332">SUM(IF(Period=$A$2,IF(Site=$A$245,IF(Provider=$B332,P))))</f>
        <v>219</v>
      </c>
      <c r="W332" s="26">
        <f t="array" ref="W332">SUM(IF(Period=$A$2,IF(Site=$A$245,IF(Provider=$B332,Q))))</f>
        <v>10</v>
      </c>
      <c r="X332" s="27">
        <f t="shared" si="92"/>
        <v>0.36408977556109723</v>
      </c>
      <c r="Y332" s="27">
        <f t="shared" si="88"/>
        <v>8.1652436523619559E-2</v>
      </c>
      <c r="Z332" s="44"/>
      <c r="AA332" s="25">
        <f t="array" ref="AA332">SUM(IF(Period=$A$2,IF(Site=$A$245,IF(Provider=$B332,G))))</f>
        <v>282</v>
      </c>
      <c r="AB332" s="26">
        <f t="array" ref="AB332">SUM(IF(Period=$A$2,IF(Site=$A$245,IF(Provider=$B332,H))))</f>
        <v>2</v>
      </c>
      <c r="AC332" s="27">
        <f t="shared" si="93"/>
        <v>0.14562354763749033</v>
      </c>
      <c r="AD332" s="27">
        <f t="shared" si="89"/>
        <v>2.9378060214605688E-2</v>
      </c>
      <c r="AE332" s="44"/>
      <c r="AF332" s="20"/>
      <c r="AG332" s="20"/>
      <c r="AH332" s="20"/>
      <c r="AI332" s="20"/>
      <c r="AJ332" s="20"/>
      <c r="AK332" s="20"/>
      <c r="AL332" s="20"/>
      <c r="AM332" s="20"/>
      <c r="AN332" s="20"/>
    </row>
    <row r="333" spans="2:40" hidden="1" outlineLevel="1" x14ac:dyDescent="0.25">
      <c r="B333" s="20" t="s">
        <v>609</v>
      </c>
      <c r="C333" s="44"/>
      <c r="D333" s="25">
        <f t="array" ref="D333">SUM(IF(Period=$A$2,IF(Site=$A$245,IF(Provider=$B333,G))))</f>
        <v>43</v>
      </c>
      <c r="E333" s="26">
        <f t="array" ref="E333">SUM(IF(Period=$A$2,IF(Site=$A$245,IF(Provider=$B333,H))))</f>
        <v>4</v>
      </c>
      <c r="F333" s="27">
        <f t="shared" si="90"/>
        <v>4.4410018073844565E-2</v>
      </c>
      <c r="G333" s="27">
        <f t="shared" si="83"/>
        <v>8.9592665902698196E-3</v>
      </c>
      <c r="H333" s="44"/>
      <c r="I333" s="25">
        <f t="array" ref="I333">SUM(IF(Period=$A$2,IF(Site=$A$245,IF(Provider=$B333,I))))</f>
        <v>79</v>
      </c>
      <c r="J333" s="26">
        <f t="array" ref="J333">SUM(IF(Period=$A$2,IF(Site=$A$245,IF(Provider=$B333,J))))</f>
        <v>13.79746835443038</v>
      </c>
      <c r="K333" s="27">
        <f t="shared" si="91"/>
        <v>0.14821865651346208</v>
      </c>
      <c r="L333" s="27">
        <f t="shared" si="84"/>
        <v>3.1569496336200653E-2</v>
      </c>
      <c r="M333" s="44"/>
      <c r="N333" s="25">
        <f t="array" ref="N333">SUM(IF(Period=$A$2,IF(Site=$A$245,IF(Provider=$B333,K))))</f>
        <v>0</v>
      </c>
      <c r="O333" s="37">
        <f t="shared" si="85"/>
        <v>0</v>
      </c>
      <c r="P333" s="44"/>
      <c r="Q333" s="25">
        <f t="array" ref="Q333">SUM(IF(Period=$A$2,IF(Site=$A$245,IF(Provider=$B333,M))))</f>
        <v>0</v>
      </c>
      <c r="R333" s="26">
        <f t="array" ref="R333">SUM(IF(Period=$A$2,IF(Site=$A$245,IF(Provider=$B333,N))))</f>
        <v>0</v>
      </c>
      <c r="S333" s="27" t="e">
        <f t="shared" si="86"/>
        <v>#DIV/0!</v>
      </c>
      <c r="T333" s="27" t="e">
        <f t="shared" si="87"/>
        <v>#DIV/0!</v>
      </c>
      <c r="U333" s="20"/>
      <c r="V333" s="25">
        <f t="array" ref="V333">SUM(IF(Period=$A$2,IF(Site=$A$245,IF(Provider=$B333,P))))</f>
        <v>67</v>
      </c>
      <c r="W333" s="26">
        <f t="array" ref="W333">SUM(IF(Period=$A$2,IF(Site=$A$245,IF(Provider=$B333,Q))))</f>
        <v>24</v>
      </c>
      <c r="X333" s="27">
        <f t="shared" si="92"/>
        <v>0.26733167082294262</v>
      </c>
      <c r="Y333" s="27">
        <f t="shared" si="88"/>
        <v>5.9953021885835726E-2</v>
      </c>
      <c r="Z333" s="44"/>
      <c r="AA333" s="25">
        <f t="array" ref="AA333">SUM(IF(Period=$A$2,IF(Site=$A$245,IF(Provider=$B333,G))))</f>
        <v>43</v>
      </c>
      <c r="AB333" s="26">
        <f t="array" ref="AB333">SUM(IF(Period=$A$2,IF(Site=$A$245,IF(Provider=$B333,H))))</f>
        <v>4</v>
      </c>
      <c r="AC333" s="27">
        <f t="shared" si="93"/>
        <v>4.4410018073844565E-2</v>
      </c>
      <c r="AD333" s="27">
        <f t="shared" si="89"/>
        <v>8.9592665902698196E-3</v>
      </c>
      <c r="AE333" s="44"/>
      <c r="AF333" s="20"/>
      <c r="AG333" s="20"/>
      <c r="AH333" s="20"/>
      <c r="AI333" s="20"/>
      <c r="AJ333" s="20"/>
      <c r="AK333" s="20"/>
      <c r="AL333" s="20"/>
      <c r="AM333" s="20"/>
      <c r="AN333" s="20"/>
    </row>
    <row r="334" spans="2:40" hidden="1" outlineLevel="1" x14ac:dyDescent="0.25">
      <c r="B334" s="20" t="s">
        <v>578</v>
      </c>
      <c r="C334" s="44"/>
      <c r="D334" s="25">
        <f t="array" ref="D334">SUM(IF(Period=$A$2,IF(Site=$A$245,IF(Provider=$B334,G))))</f>
        <v>156</v>
      </c>
      <c r="E334" s="26">
        <f t="array" ref="E334">SUM(IF(Period=$A$2,IF(Site=$A$245,IF(Provider=$B334,H))))</f>
        <v>6</v>
      </c>
      <c r="F334" s="27">
        <f t="shared" si="90"/>
        <v>0.24167312161115415</v>
      </c>
      <c r="G334" s="27">
        <f t="shared" si="83"/>
        <v>4.8755078654026465E-2</v>
      </c>
      <c r="H334" s="44"/>
      <c r="I334" s="25">
        <f t="array" ref="I334">SUM(IF(Period=$A$2,IF(Site=$A$245,IF(Provider=$B334,I))))</f>
        <v>226</v>
      </c>
      <c r="J334" s="26">
        <f t="array" ref="J334">SUM(IF(Period=$A$2,IF(Site=$A$245,IF(Provider=$B334,J))))</f>
        <v>9.5221238938053094</v>
      </c>
      <c r="K334" s="27">
        <f t="shared" si="91"/>
        <v>0.29262986129997276</v>
      </c>
      <c r="L334" s="27">
        <f t="shared" si="84"/>
        <v>6.2328033133489731E-2</v>
      </c>
      <c r="M334" s="44"/>
      <c r="N334" s="25">
        <f t="array" ref="N334">SUM(IF(Period=$A$2,IF(Site=$A$245,IF(Provider=$B334,K))))</f>
        <v>8</v>
      </c>
      <c r="O334" s="37">
        <f t="shared" si="85"/>
        <v>3.5398230088495575E-2</v>
      </c>
      <c r="P334" s="44"/>
      <c r="Q334" s="25">
        <f t="array" ref="Q334">SUM(IF(Period=$A$2,IF(Site=$A$245,IF(Provider=$B334,M))))</f>
        <v>0</v>
      </c>
      <c r="R334" s="26">
        <f t="array" ref="R334">SUM(IF(Period=$A$2,IF(Site=$A$245,IF(Provider=$B334,N))))</f>
        <v>0</v>
      </c>
      <c r="S334" s="27" t="e">
        <f t="shared" si="86"/>
        <v>#DIV/0!</v>
      </c>
      <c r="T334" s="27" t="e">
        <f t="shared" si="87"/>
        <v>#DIV/0!</v>
      </c>
      <c r="U334" s="20"/>
      <c r="V334" s="25">
        <f t="array" ref="V334">SUM(IF(Period=$A$2,IF(Site=$A$245,IF(Provider=$B334,P))))</f>
        <v>174</v>
      </c>
      <c r="W334" s="26">
        <f t="array" ref="W334">SUM(IF(Period=$A$2,IF(Site=$A$245,IF(Provider=$B334,Q))))</f>
        <v>13</v>
      </c>
      <c r="X334" s="27">
        <f t="shared" si="92"/>
        <v>0.37605985037406486</v>
      </c>
      <c r="Y334" s="27">
        <f t="shared" si="88"/>
        <v>8.43369001901495E-2</v>
      </c>
      <c r="Z334" s="44"/>
      <c r="AA334" s="25">
        <f t="array" ref="AA334">SUM(IF(Period=$A$2,IF(Site=$A$245,IF(Provider=$B334,G))))</f>
        <v>156</v>
      </c>
      <c r="AB334" s="26">
        <f t="array" ref="AB334">SUM(IF(Period=$A$2,IF(Site=$A$245,IF(Provider=$B334,H))))</f>
        <v>6</v>
      </c>
      <c r="AC334" s="27">
        <f t="shared" si="93"/>
        <v>0.24167312161115415</v>
      </c>
      <c r="AD334" s="27">
        <f t="shared" si="89"/>
        <v>4.8755078654026465E-2</v>
      </c>
      <c r="AE334" s="44"/>
      <c r="AF334" s="20"/>
      <c r="AG334" s="20"/>
      <c r="AH334" s="20"/>
      <c r="AI334" s="20"/>
      <c r="AJ334" s="20"/>
      <c r="AK334" s="20"/>
      <c r="AL334" s="20"/>
      <c r="AM334" s="20"/>
      <c r="AN334" s="20"/>
    </row>
    <row r="335" spans="2:40" hidden="1" outlineLevel="1" x14ac:dyDescent="0.25">
      <c r="B335" s="20" t="s">
        <v>627</v>
      </c>
      <c r="C335" s="44"/>
      <c r="D335" s="25">
        <f t="array" ref="D335">SUM(IF(Period=$A$2,IF(Site=$A$245,IF(Provider=$B335,G))))</f>
        <v>17</v>
      </c>
      <c r="E335" s="26">
        <f t="array" ref="E335">SUM(IF(Period=$A$2,IF(Site=$A$245,IF(Provider=$B335,H))))</f>
        <v>4</v>
      </c>
      <c r="F335" s="27">
        <f t="shared" si="90"/>
        <v>1.7557449005938548E-2</v>
      </c>
      <c r="G335" s="27">
        <f t="shared" si="83"/>
        <v>3.5420356287113241E-3</v>
      </c>
      <c r="H335" s="44"/>
      <c r="I335" s="25">
        <f t="array" ref="I335">SUM(IF(Period=$A$2,IF(Site=$A$245,IF(Provider=$B335,I))))</f>
        <v>25</v>
      </c>
      <c r="J335" s="26">
        <f t="array" ref="J335">SUM(IF(Period=$A$2,IF(Site=$A$245,IF(Provider=$B335,J))))</f>
        <v>5.44</v>
      </c>
      <c r="K335" s="27">
        <f t="shared" si="91"/>
        <v>1.8493336959477837E-2</v>
      </c>
      <c r="L335" s="27">
        <f t="shared" si="84"/>
        <v>3.9389463318562287E-3</v>
      </c>
      <c r="M335" s="44"/>
      <c r="N335" s="25">
        <f t="array" ref="N335">SUM(IF(Period=$A$2,IF(Site=$A$245,IF(Provider=$B335,K))))</f>
        <v>0</v>
      </c>
      <c r="O335" s="37">
        <f t="shared" si="85"/>
        <v>0</v>
      </c>
      <c r="P335" s="44"/>
      <c r="Q335" s="25">
        <f t="array" ref="Q335">SUM(IF(Period=$A$2,IF(Site=$A$245,IF(Provider=$B335,M))))</f>
        <v>0</v>
      </c>
      <c r="R335" s="26">
        <f t="array" ref="R335">SUM(IF(Period=$A$2,IF(Site=$A$245,IF(Provider=$B335,N))))</f>
        <v>0</v>
      </c>
      <c r="S335" s="27" t="e">
        <f t="shared" si="86"/>
        <v>#DIV/0!</v>
      </c>
      <c r="T335" s="27" t="e">
        <f t="shared" si="87"/>
        <v>#DIV/0!</v>
      </c>
      <c r="U335" s="20"/>
      <c r="V335" s="25">
        <f t="array" ref="V335">SUM(IF(Period=$A$2,IF(Site=$A$245,IF(Provider=$B335,P))))</f>
        <v>24</v>
      </c>
      <c r="W335" s="26">
        <f t="array" ref="W335">SUM(IF(Period=$A$2,IF(Site=$A$245,IF(Provider=$B335,Q))))</f>
        <v>9</v>
      </c>
      <c r="X335" s="27">
        <f t="shared" si="92"/>
        <v>3.5910224438902738E-2</v>
      </c>
      <c r="Y335" s="27">
        <f t="shared" si="88"/>
        <v>8.0533909995898732E-3</v>
      </c>
      <c r="Z335" s="44"/>
      <c r="AA335" s="25">
        <f t="array" ref="AA335">SUM(IF(Period=$A$2,IF(Site=$A$245,IF(Provider=$B335,G))))</f>
        <v>17</v>
      </c>
      <c r="AB335" s="26">
        <f t="array" ref="AB335">SUM(IF(Period=$A$2,IF(Site=$A$245,IF(Provider=$B335,H))))</f>
        <v>4</v>
      </c>
      <c r="AC335" s="27">
        <f t="shared" si="93"/>
        <v>1.7557449005938548E-2</v>
      </c>
      <c r="AD335" s="27">
        <f t="shared" si="89"/>
        <v>3.5420356287113241E-3</v>
      </c>
      <c r="AE335" s="44"/>
      <c r="AF335" s="20"/>
      <c r="AG335" s="20"/>
      <c r="AH335" s="20"/>
      <c r="AI335" s="20"/>
      <c r="AJ335" s="20"/>
      <c r="AK335" s="20"/>
      <c r="AL335" s="20"/>
      <c r="AM335" s="20"/>
      <c r="AN335" s="20"/>
    </row>
    <row r="336" spans="2:40" hidden="1" outlineLevel="1" x14ac:dyDescent="0.25">
      <c r="B336" s="20" t="s">
        <v>624</v>
      </c>
      <c r="C336" s="44"/>
      <c r="D336" s="25">
        <f t="array" ref="D336">SUM(IF(Period=$A$2,IF(Site=$A$245,IF(Provider=$B336,G))))</f>
        <v>29</v>
      </c>
      <c r="E336" s="26">
        <f t="array" ref="E336">SUM(IF(Period=$A$2,IF(Site=$A$245,IF(Provider=$B336,H))))</f>
        <v>4</v>
      </c>
      <c r="F336" s="27">
        <f t="shared" si="90"/>
        <v>2.9950942421895173E-2</v>
      </c>
      <c r="G336" s="27">
        <f t="shared" si="83"/>
        <v>6.0422960725075529E-3</v>
      </c>
      <c r="H336" s="44"/>
      <c r="I336" s="25">
        <f t="array" ref="I336">SUM(IF(Period=$A$2,IF(Site=$A$245,IF(Provider=$B336,I))))</f>
        <v>44</v>
      </c>
      <c r="J336" s="26">
        <f t="array" ref="J336">SUM(IF(Period=$A$2,IF(Site=$A$245,IF(Provider=$B336,J))))</f>
        <v>5.8181818181818183</v>
      </c>
      <c r="K336" s="27">
        <f t="shared" si="91"/>
        <v>3.4810987217840629E-2</v>
      </c>
      <c r="L336" s="27">
        <f t="shared" si="84"/>
        <v>7.4144872129058422E-3</v>
      </c>
      <c r="M336" s="44"/>
      <c r="N336" s="25">
        <f t="array" ref="N336">SUM(IF(Period=$A$2,IF(Site=$A$245,IF(Provider=$B336,K))))</f>
        <v>0</v>
      </c>
      <c r="O336" s="37">
        <f t="shared" si="85"/>
        <v>0</v>
      </c>
      <c r="P336" s="44"/>
      <c r="Q336" s="25">
        <f t="array" ref="Q336">SUM(IF(Period=$A$2,IF(Site=$A$245,IF(Provider=$B336,M))))</f>
        <v>0</v>
      </c>
      <c r="R336" s="26">
        <f t="array" ref="R336">SUM(IF(Period=$A$2,IF(Site=$A$245,IF(Provider=$B336,N))))</f>
        <v>0</v>
      </c>
      <c r="S336" s="27" t="e">
        <f t="shared" si="86"/>
        <v>#DIV/0!</v>
      </c>
      <c r="T336" s="27" t="e">
        <f t="shared" si="87"/>
        <v>#DIV/0!</v>
      </c>
      <c r="U336" s="20"/>
      <c r="V336" s="25">
        <f t="array" ref="V336">SUM(IF(Period=$A$2,IF(Site=$A$245,IF(Provider=$B336,P))))</f>
        <v>43</v>
      </c>
      <c r="W336" s="26">
        <f t="array" ref="W336">SUM(IF(Period=$A$2,IF(Site=$A$245,IF(Provider=$B336,Q))))</f>
        <v>15</v>
      </c>
      <c r="X336" s="27">
        <f t="shared" si="92"/>
        <v>0.10723192019950124</v>
      </c>
      <c r="Y336" s="27">
        <f t="shared" si="88"/>
        <v>2.4048320345997541E-2</v>
      </c>
      <c r="Z336" s="44"/>
      <c r="AA336" s="25">
        <f t="array" ref="AA336">SUM(IF(Period=$A$2,IF(Site=$A$245,IF(Provider=$B336,G))))</f>
        <v>29</v>
      </c>
      <c r="AB336" s="26">
        <f t="array" ref="AB336">SUM(IF(Period=$A$2,IF(Site=$A$245,IF(Provider=$B336,H))))</f>
        <v>4</v>
      </c>
      <c r="AC336" s="27">
        <f t="shared" si="93"/>
        <v>2.9950942421895173E-2</v>
      </c>
      <c r="AD336" s="27">
        <f t="shared" si="89"/>
        <v>6.0422960725075529E-3</v>
      </c>
      <c r="AE336" s="44"/>
      <c r="AF336" s="20"/>
      <c r="AG336" s="20"/>
      <c r="AH336" s="20"/>
      <c r="AI336" s="20"/>
      <c r="AJ336" s="20"/>
      <c r="AK336" s="20"/>
      <c r="AL336" s="20"/>
      <c r="AM336" s="20"/>
      <c r="AN336" s="20"/>
    </row>
    <row r="337" spans="2:40" hidden="1" outlineLevel="1" x14ac:dyDescent="0.25">
      <c r="B337" s="20" t="s">
        <v>574</v>
      </c>
      <c r="C337" s="44"/>
      <c r="D337" s="25">
        <f t="array" ref="D337">SUM(IF(Period=$A$2,IF(Site=$A$245,IF(Provider=$B337,G))))</f>
        <v>54</v>
      </c>
      <c r="E337" s="26">
        <f t="array" ref="E337">SUM(IF(Period=$A$2,IF(Site=$A$245,IF(Provider=$B337,H))))</f>
        <v>5</v>
      </c>
      <c r="F337" s="27">
        <f t="shared" si="90"/>
        <v>6.9713400464756006E-2</v>
      </c>
      <c r="G337" s="27">
        <f t="shared" si="83"/>
        <v>1.4063964996353788E-2</v>
      </c>
      <c r="H337" s="44"/>
      <c r="I337" s="25">
        <f t="array" ref="I337">SUM(IF(Period=$A$2,IF(Site=$A$245,IF(Provider=$B337,I))))</f>
        <v>437</v>
      </c>
      <c r="J337" s="26">
        <f t="array" ref="J337">SUM(IF(Period=$A$2,IF(Site=$A$245,IF(Provider=$B337,J))))</f>
        <v>12.203661327231121</v>
      </c>
      <c r="K337" s="27">
        <f t="shared" si="91"/>
        <v>0.72518357356540653</v>
      </c>
      <c r="L337" s="27">
        <f t="shared" si="84"/>
        <v>0.15445882932197988</v>
      </c>
      <c r="M337" s="44"/>
      <c r="N337" s="25">
        <f t="array" ref="N337">SUM(IF(Period=$A$2,IF(Site=$A$245,IF(Provider=$B337,K))))</f>
        <v>10</v>
      </c>
      <c r="O337" s="37">
        <f t="shared" si="85"/>
        <v>2.2883295194508008E-2</v>
      </c>
      <c r="P337" s="44"/>
      <c r="Q337" s="25">
        <f t="array" ref="Q337">SUM(IF(Period=$A$2,IF(Site=$A$245,IF(Provider=$B337,M))))</f>
        <v>0</v>
      </c>
      <c r="R337" s="26">
        <f t="array" ref="R337">SUM(IF(Period=$A$2,IF(Site=$A$245,IF(Provider=$B337,N))))</f>
        <v>0</v>
      </c>
      <c r="S337" s="27" t="e">
        <f t="shared" si="86"/>
        <v>#DIV/0!</v>
      </c>
      <c r="T337" s="27" t="e">
        <f t="shared" si="87"/>
        <v>#DIV/0!</v>
      </c>
      <c r="U337" s="20"/>
      <c r="V337" s="25">
        <f t="array" ref="V337">SUM(IF(Period=$A$2,IF(Site=$A$245,IF(Provider=$B337,P))))</f>
        <v>289</v>
      </c>
      <c r="W337" s="26">
        <f t="array" ref="W337">SUM(IF(Period=$A$2,IF(Site=$A$245,IF(Provider=$B337,Q))))</f>
        <v>26</v>
      </c>
      <c r="X337" s="27">
        <f t="shared" si="92"/>
        <v>1.2492103075644223</v>
      </c>
      <c r="Y337" s="27">
        <f t="shared" si="88"/>
        <v>0.28015361097647362</v>
      </c>
      <c r="Z337" s="44"/>
      <c r="AA337" s="25">
        <f t="array" ref="AA337">SUM(IF(Period=$A$2,IF(Site=$A$245,IF(Provider=$B337,G))))</f>
        <v>54</v>
      </c>
      <c r="AB337" s="26">
        <f t="array" ref="AB337">SUM(IF(Period=$A$2,IF(Site=$A$245,IF(Provider=$B337,H))))</f>
        <v>5</v>
      </c>
      <c r="AC337" s="27">
        <f t="shared" si="93"/>
        <v>6.9713400464756006E-2</v>
      </c>
      <c r="AD337" s="27">
        <f t="shared" si="89"/>
        <v>1.4063964996353788E-2</v>
      </c>
      <c r="AE337" s="44"/>
      <c r="AF337" s="20"/>
      <c r="AG337" s="20"/>
      <c r="AH337" s="20"/>
      <c r="AI337" s="20"/>
      <c r="AJ337" s="20"/>
      <c r="AK337" s="20"/>
      <c r="AL337" s="20"/>
      <c r="AM337" s="20"/>
      <c r="AN337" s="20"/>
    </row>
    <row r="338" spans="2:40" hidden="1" outlineLevel="1" x14ac:dyDescent="0.25">
      <c r="B338" s="20" t="s">
        <v>586</v>
      </c>
      <c r="C338" s="44"/>
      <c r="D338" s="25">
        <f t="array" ref="D338">SUM(IF(Period=$A$2,IF(Site=$A$245,IF(Provider=$B338,G))))</f>
        <v>94</v>
      </c>
      <c r="E338" s="26">
        <f t="array" ref="E338">SUM(IF(Period=$A$2,IF(Site=$A$245,IF(Provider=$B338,H))))</f>
        <v>5</v>
      </c>
      <c r="F338" s="27">
        <f t="shared" si="90"/>
        <v>0.12135295636457527</v>
      </c>
      <c r="G338" s="27">
        <f t="shared" si="83"/>
        <v>2.448171684550474E-2</v>
      </c>
      <c r="H338" s="44"/>
      <c r="I338" s="25">
        <f t="array" ref="I338">SUM(IF(Period=$A$2,IF(Site=$A$245,IF(Provider=$B338,I))))</f>
        <v>175</v>
      </c>
      <c r="J338" s="26">
        <f t="array" ref="J338">SUM(IF(Period=$A$2,IF(Site=$A$245,IF(Provider=$B338,J))))</f>
        <v>10.017142857142858</v>
      </c>
      <c r="K338" s="27">
        <f t="shared" si="91"/>
        <v>0.23837367419091654</v>
      </c>
      <c r="L338" s="27">
        <f t="shared" si="84"/>
        <v>5.0771859703999771E-2</v>
      </c>
      <c r="M338" s="44"/>
      <c r="N338" s="25">
        <f t="array" ref="N338">SUM(IF(Period=$A$2,IF(Site=$A$245,IF(Provider=$B338,K))))</f>
        <v>2</v>
      </c>
      <c r="O338" s="37">
        <f t="shared" si="85"/>
        <v>1.1428571428571429E-2</v>
      </c>
      <c r="P338" s="44"/>
      <c r="Q338" s="25">
        <f t="array" ref="Q338">SUM(IF(Period=$A$2,IF(Site=$A$245,IF(Provider=$B338,M))))</f>
        <v>0</v>
      </c>
      <c r="R338" s="26">
        <f t="array" ref="R338">SUM(IF(Period=$A$2,IF(Site=$A$245,IF(Provider=$B338,N))))</f>
        <v>0</v>
      </c>
      <c r="S338" s="27" t="e">
        <f t="shared" si="86"/>
        <v>#DIV/0!</v>
      </c>
      <c r="T338" s="27" t="e">
        <f t="shared" si="87"/>
        <v>#DIV/0!</v>
      </c>
      <c r="U338" s="20"/>
      <c r="V338" s="25">
        <f t="array" ref="V338">SUM(IF(Period=$A$2,IF(Site=$A$245,IF(Provider=$B338,P))))</f>
        <v>158</v>
      </c>
      <c r="W338" s="26">
        <f t="array" ref="W338">SUM(IF(Period=$A$2,IF(Site=$A$245,IF(Provider=$B338,Q))))</f>
        <v>16</v>
      </c>
      <c r="X338" s="27">
        <f t="shared" si="92"/>
        <v>0.42028262676641731</v>
      </c>
      <c r="Y338" s="27">
        <f t="shared" si="88"/>
        <v>9.4254502069274076E-2</v>
      </c>
      <c r="Z338" s="44"/>
      <c r="AA338" s="25">
        <f t="array" ref="AA338">SUM(IF(Period=$A$2,IF(Site=$A$245,IF(Provider=$B338,G))))</f>
        <v>94</v>
      </c>
      <c r="AB338" s="26">
        <f t="array" ref="AB338">SUM(IF(Period=$A$2,IF(Site=$A$245,IF(Provider=$B338,H))))</f>
        <v>5</v>
      </c>
      <c r="AC338" s="27">
        <f t="shared" si="93"/>
        <v>0.12135295636457527</v>
      </c>
      <c r="AD338" s="27">
        <f t="shared" si="89"/>
        <v>2.448171684550474E-2</v>
      </c>
      <c r="AE338" s="44"/>
      <c r="AF338" s="20"/>
      <c r="AG338" s="20"/>
      <c r="AH338" s="20"/>
      <c r="AI338" s="20"/>
      <c r="AJ338" s="20"/>
      <c r="AK338" s="20"/>
      <c r="AL338" s="20"/>
      <c r="AM338" s="20"/>
      <c r="AN338" s="20"/>
    </row>
    <row r="339" spans="2:40" hidden="1" outlineLevel="1" x14ac:dyDescent="0.25">
      <c r="B339" s="20" t="s">
        <v>804</v>
      </c>
      <c r="C339" s="44"/>
      <c r="D339" s="25">
        <f t="array" ref="D339">SUM(IF(Period=$A$2,IF(Site=$A$245,IF(Provider=$B339,G))))</f>
        <v>0</v>
      </c>
      <c r="E339" s="26">
        <f t="array" ref="E339">SUM(IF(Period=$A$2,IF(Site=$A$245,IF(Provider=$B339,H))))</f>
        <v>0</v>
      </c>
      <c r="F339" s="27">
        <f t="shared" si="90"/>
        <v>0</v>
      </c>
      <c r="G339" s="27">
        <f t="shared" si="83"/>
        <v>0</v>
      </c>
      <c r="H339" s="44"/>
      <c r="I339" s="25">
        <f t="array" ref="I339">SUM(IF(Period=$A$2,IF(Site=$A$245,IF(Provider=$B339,I))))</f>
        <v>0</v>
      </c>
      <c r="J339" s="26">
        <f t="array" ref="J339">SUM(IF(Period=$A$2,IF(Site=$A$245,IF(Provider=$B339,J))))</f>
        <v>0</v>
      </c>
      <c r="K339" s="27">
        <f t="shared" si="91"/>
        <v>0</v>
      </c>
      <c r="L339" s="27">
        <f t="shared" si="84"/>
        <v>0</v>
      </c>
      <c r="M339" s="44"/>
      <c r="N339" s="25">
        <f t="array" ref="N339">SUM(IF(Period=$A$2,IF(Site=$A$245,IF(Provider=$B339,K))))</f>
        <v>0</v>
      </c>
      <c r="O339" s="37">
        <f t="shared" si="85"/>
        <v>0</v>
      </c>
      <c r="P339" s="44"/>
      <c r="Q339" s="25">
        <f t="array" ref="Q339">SUM(IF(Period=$A$2,IF(Site=$A$245,IF(Provider=$B339,M))))</f>
        <v>0</v>
      </c>
      <c r="R339" s="26">
        <f t="array" ref="R339">SUM(IF(Period=$A$2,IF(Site=$A$245,IF(Provider=$B339,N))))</f>
        <v>0</v>
      </c>
      <c r="S339" s="27" t="e">
        <f t="shared" si="86"/>
        <v>#DIV/0!</v>
      </c>
      <c r="T339" s="27" t="e">
        <f t="shared" si="87"/>
        <v>#DIV/0!</v>
      </c>
      <c r="U339" s="20"/>
      <c r="V339" s="25">
        <f t="array" ref="V339">SUM(IF(Period=$A$2,IF(Site=$A$245,IF(Provider=$B339,P))))</f>
        <v>0</v>
      </c>
      <c r="W339" s="26">
        <f t="array" ref="W339">SUM(IF(Period=$A$2,IF(Site=$A$245,IF(Provider=$B339,Q))))</f>
        <v>0</v>
      </c>
      <c r="X339" s="27">
        <f t="shared" si="92"/>
        <v>0</v>
      </c>
      <c r="Y339" s="27">
        <f t="shared" si="88"/>
        <v>0</v>
      </c>
      <c r="Z339" s="44"/>
      <c r="AA339" s="25">
        <f t="array" ref="AA339">SUM(IF(Period=$A$2,IF(Site=$A$245,IF(Provider=$B339,G))))</f>
        <v>0</v>
      </c>
      <c r="AB339" s="26">
        <f t="array" ref="AB339">SUM(IF(Period=$A$2,IF(Site=$A$245,IF(Provider=$B339,H))))</f>
        <v>0</v>
      </c>
      <c r="AC339" s="27">
        <f t="shared" si="93"/>
        <v>0</v>
      </c>
      <c r="AD339" s="27">
        <f t="shared" si="89"/>
        <v>0</v>
      </c>
      <c r="AE339" s="44"/>
      <c r="AF339" s="20"/>
      <c r="AG339" s="20"/>
      <c r="AH339" s="20"/>
      <c r="AI339" s="20"/>
      <c r="AJ339" s="20"/>
      <c r="AK339" s="20"/>
      <c r="AL339" s="20"/>
      <c r="AM339" s="20"/>
      <c r="AN339" s="20"/>
    </row>
    <row r="340" spans="2:40" hidden="1" outlineLevel="1" x14ac:dyDescent="0.25">
      <c r="B340" s="20" t="s">
        <v>1128</v>
      </c>
      <c r="C340" s="44"/>
      <c r="D340" s="25">
        <f t="array" ref="D340">SUM(IF(Period=$A$2,IF(Site=$A$245,IF(Provider=$B340,G))))</f>
        <v>0</v>
      </c>
      <c r="E340" s="26">
        <f t="array" ref="E340">SUM(IF(Period=$A$2,IF(Site=$A$245,IF(Provider=$B340,H))))</f>
        <v>0</v>
      </c>
      <c r="F340" s="27">
        <f t="shared" si="90"/>
        <v>0</v>
      </c>
      <c r="G340" s="27">
        <f t="shared" si="83"/>
        <v>0</v>
      </c>
      <c r="H340" s="44"/>
      <c r="I340" s="25">
        <f t="array" ref="I340">SUM(IF(Period=$A$2,IF(Site=$A$245,IF(Provider=$B340,I))))</f>
        <v>0</v>
      </c>
      <c r="J340" s="26">
        <f t="array" ref="J340">SUM(IF(Period=$A$2,IF(Site=$A$245,IF(Provider=$B340,J))))</f>
        <v>0</v>
      </c>
      <c r="K340" s="27">
        <f t="shared" si="91"/>
        <v>0</v>
      </c>
      <c r="L340" s="27">
        <f t="shared" si="84"/>
        <v>0</v>
      </c>
      <c r="M340" s="44"/>
      <c r="N340" s="25">
        <f t="array" ref="N340">SUM(IF(Period=$A$2,IF(Site=$A$245,IF(Provider=$B340,K))))</f>
        <v>0</v>
      </c>
      <c r="O340" s="37">
        <f t="shared" si="85"/>
        <v>0</v>
      </c>
      <c r="P340" s="44"/>
      <c r="Q340" s="25">
        <f t="array" ref="Q340">SUM(IF(Period=$A$2,IF(Site=$A$245,IF(Provider=$B340,M))))</f>
        <v>0</v>
      </c>
      <c r="R340" s="26">
        <f t="array" ref="R340">SUM(IF(Period=$A$2,IF(Site=$A$245,IF(Provider=$B340,N))))</f>
        <v>0</v>
      </c>
      <c r="S340" s="27" t="e">
        <f t="shared" si="86"/>
        <v>#DIV/0!</v>
      </c>
      <c r="T340" s="27" t="e">
        <f t="shared" si="87"/>
        <v>#DIV/0!</v>
      </c>
      <c r="U340" s="20"/>
      <c r="V340" s="25">
        <f t="array" ref="V340">SUM(IF(Period=$A$2,IF(Site=$A$245,IF(Provider=$B340,P))))</f>
        <v>0</v>
      </c>
      <c r="W340" s="26">
        <f t="array" ref="W340">SUM(IF(Period=$A$2,IF(Site=$A$245,IF(Provider=$B340,Q))))</f>
        <v>0</v>
      </c>
      <c r="X340" s="27">
        <f t="shared" si="92"/>
        <v>0</v>
      </c>
      <c r="Y340" s="27">
        <f t="shared" si="88"/>
        <v>0</v>
      </c>
      <c r="Z340" s="44"/>
      <c r="AA340" s="25">
        <f t="array" ref="AA340">SUM(IF(Period=$A$2,IF(Site=$A$245,IF(Provider=$B340,G))))</f>
        <v>0</v>
      </c>
      <c r="AB340" s="26">
        <f t="array" ref="AB340">SUM(IF(Period=$A$2,IF(Site=$A$245,IF(Provider=$B340,H))))</f>
        <v>0</v>
      </c>
      <c r="AC340" s="27">
        <f t="shared" si="93"/>
        <v>0</v>
      </c>
      <c r="AD340" s="27">
        <f t="shared" si="89"/>
        <v>0</v>
      </c>
      <c r="AE340" s="44"/>
      <c r="AF340" s="20"/>
      <c r="AG340" s="20"/>
      <c r="AH340" s="20"/>
      <c r="AI340" s="20"/>
      <c r="AJ340" s="20"/>
      <c r="AK340" s="20"/>
      <c r="AL340" s="20"/>
      <c r="AM340" s="20"/>
      <c r="AN340" s="20"/>
    </row>
    <row r="341" spans="2:40" hidden="1" outlineLevel="1" x14ac:dyDescent="0.25">
      <c r="B341" s="20" t="s">
        <v>587</v>
      </c>
      <c r="C341" s="44"/>
      <c r="D341" s="25">
        <f t="array" ref="D341">SUM(IF(Period=$A$2,IF(Site=$A$245,IF(Provider=$B341,G))))</f>
        <v>92</v>
      </c>
      <c r="E341" s="26">
        <f t="array" ref="E341">SUM(IF(Period=$A$2,IF(Site=$A$245,IF(Provider=$B341,H))))</f>
        <v>4</v>
      </c>
      <c r="F341" s="27">
        <f t="shared" si="90"/>
        <v>9.5016782855667448E-2</v>
      </c>
      <c r="G341" s="27">
        <f t="shared" si="83"/>
        <v>1.9168663402437752E-2</v>
      </c>
      <c r="H341" s="44"/>
      <c r="I341" s="25">
        <f t="array" ref="I341">SUM(IF(Period=$A$2,IF(Site=$A$245,IF(Provider=$B341,I))))</f>
        <v>168</v>
      </c>
      <c r="J341" s="26">
        <f t="array" ref="J341">SUM(IF(Period=$A$2,IF(Site=$A$245,IF(Provider=$B341,J))))</f>
        <v>14.148809523809524</v>
      </c>
      <c r="K341" s="27">
        <f t="shared" si="91"/>
        <v>0.32322545553440307</v>
      </c>
      <c r="L341" s="27">
        <f t="shared" si="84"/>
        <v>6.8844672285457764E-2</v>
      </c>
      <c r="M341" s="44"/>
      <c r="N341" s="25">
        <f t="array" ref="N341">SUM(IF(Period=$A$2,IF(Site=$A$245,IF(Provider=$B341,K))))</f>
        <v>0</v>
      </c>
      <c r="O341" s="37">
        <f t="shared" si="85"/>
        <v>0</v>
      </c>
      <c r="P341" s="44"/>
      <c r="Q341" s="25">
        <f t="array" ref="Q341">SUM(IF(Period=$A$2,IF(Site=$A$245,IF(Provider=$B341,M))))</f>
        <v>0</v>
      </c>
      <c r="R341" s="26">
        <f t="array" ref="R341">SUM(IF(Period=$A$2,IF(Site=$A$245,IF(Provider=$B341,N))))</f>
        <v>0</v>
      </c>
      <c r="S341" s="27" t="e">
        <f t="shared" si="86"/>
        <v>#DIV/0!</v>
      </c>
      <c r="T341" s="27" t="e">
        <f t="shared" si="87"/>
        <v>#DIV/0!</v>
      </c>
      <c r="U341" s="20"/>
      <c r="V341" s="25">
        <f t="array" ref="V341">SUM(IF(Period=$A$2,IF(Site=$A$245,IF(Provider=$B341,P))))</f>
        <v>162</v>
      </c>
      <c r="W341" s="26">
        <f t="array" ref="W341">SUM(IF(Period=$A$2,IF(Site=$A$245,IF(Provider=$B341,Q))))</f>
        <v>25</v>
      </c>
      <c r="X341" s="27">
        <f t="shared" si="92"/>
        <v>0.67331670822942646</v>
      </c>
      <c r="Y341" s="27">
        <f t="shared" si="88"/>
        <v>0.15100108124231013</v>
      </c>
      <c r="Z341" s="44"/>
      <c r="AA341" s="25">
        <f t="array" ref="AA341">SUM(IF(Period=$A$2,IF(Site=$A$245,IF(Provider=$B341,G))))</f>
        <v>92</v>
      </c>
      <c r="AB341" s="26">
        <f t="array" ref="AB341">SUM(IF(Period=$A$2,IF(Site=$A$245,IF(Provider=$B341,H))))</f>
        <v>4</v>
      </c>
      <c r="AC341" s="27">
        <f t="shared" si="93"/>
        <v>9.5016782855667448E-2</v>
      </c>
      <c r="AD341" s="27">
        <f t="shared" si="89"/>
        <v>1.9168663402437752E-2</v>
      </c>
      <c r="AE341" s="44"/>
      <c r="AF341" s="20"/>
      <c r="AG341" s="20"/>
      <c r="AH341" s="20"/>
      <c r="AI341" s="20"/>
      <c r="AJ341" s="20"/>
      <c r="AK341" s="20"/>
      <c r="AL341" s="20"/>
      <c r="AM341" s="20"/>
      <c r="AN341" s="20"/>
    </row>
    <row r="342" spans="2:40" hidden="1" outlineLevel="1" x14ac:dyDescent="0.25">
      <c r="B342" s="20" t="s">
        <v>631</v>
      </c>
      <c r="C342" s="44"/>
      <c r="D342" s="25">
        <f t="array" ref="D342">SUM(IF(Period=$A$2,IF(Site=$A$245,IF(Provider=$B342,G))))</f>
        <v>1</v>
      </c>
      <c r="E342" s="26">
        <f t="array" ref="E342">SUM(IF(Period=$A$2,IF(Site=$A$245,IF(Provider=$B342,H))))</f>
        <v>7</v>
      </c>
      <c r="F342" s="27">
        <f t="shared" si="90"/>
        <v>1.807384456493674E-3</v>
      </c>
      <c r="G342" s="27">
        <f t="shared" si="83"/>
        <v>3.6462131472028339E-4</v>
      </c>
      <c r="H342" s="44"/>
      <c r="I342" s="25">
        <f t="array" ref="I342">SUM(IF(Period=$A$2,IF(Site=$A$245,IF(Provider=$B342,I))))</f>
        <v>1</v>
      </c>
      <c r="J342" s="26">
        <f t="array" ref="J342">SUM(IF(Period=$A$2,IF(Site=$A$245,IF(Provider=$B342,J))))</f>
        <v>9</v>
      </c>
      <c r="K342" s="27">
        <f t="shared" si="91"/>
        <v>1.2238237693772097E-3</v>
      </c>
      <c r="L342" s="27">
        <f t="shared" si="84"/>
        <v>2.6066556607872099E-4</v>
      </c>
      <c r="M342" s="44"/>
      <c r="N342" s="25">
        <f t="array" ref="N342">SUM(IF(Period=$A$2,IF(Site=$A$245,IF(Provider=$B342,K))))</f>
        <v>0</v>
      </c>
      <c r="O342" s="37">
        <f t="shared" si="85"/>
        <v>0</v>
      </c>
      <c r="P342" s="44"/>
      <c r="Q342" s="25">
        <f t="array" ref="Q342">SUM(IF(Period=$A$2,IF(Site=$A$245,IF(Provider=$B342,M))))</f>
        <v>0</v>
      </c>
      <c r="R342" s="26">
        <f t="array" ref="R342">SUM(IF(Period=$A$2,IF(Site=$A$245,IF(Provider=$B342,N))))</f>
        <v>0</v>
      </c>
      <c r="S342" s="27" t="e">
        <f t="shared" ref="S342:S373" si="94">R342*(Q342/Q$380)</f>
        <v>#DIV/0!</v>
      </c>
      <c r="T342" s="27" t="e">
        <f t="shared" ref="T342:T373" si="95">R342*(Q342/Q$891)</f>
        <v>#DIV/0!</v>
      </c>
      <c r="U342" s="20"/>
      <c r="V342" s="25">
        <f t="array" ref="V342">SUM(IF(Period=$A$2,IF(Site=$A$245,IF(Provider=$B342,P))))</f>
        <v>1</v>
      </c>
      <c r="W342" s="26">
        <f t="array" ref="W342">SUM(IF(Period=$A$2,IF(Site=$A$245,IF(Provider=$B342,Q))))</f>
        <v>16</v>
      </c>
      <c r="X342" s="27">
        <f t="shared" si="92"/>
        <v>2.6600166251039069E-3</v>
      </c>
      <c r="Y342" s="27">
        <f t="shared" si="88"/>
        <v>5.9654748145110176E-4</v>
      </c>
      <c r="Z342" s="44"/>
      <c r="AA342" s="25">
        <f t="array" ref="AA342">SUM(IF(Period=$A$2,IF(Site=$A$245,IF(Provider=$B342,G))))</f>
        <v>1</v>
      </c>
      <c r="AB342" s="26">
        <f t="array" ref="AB342">SUM(IF(Period=$A$2,IF(Site=$A$245,IF(Provider=$B342,H))))</f>
        <v>7</v>
      </c>
      <c r="AC342" s="27">
        <f t="shared" si="93"/>
        <v>1.807384456493674E-3</v>
      </c>
      <c r="AD342" s="27">
        <f t="shared" si="89"/>
        <v>3.6462131472028339E-4</v>
      </c>
      <c r="AE342" s="44"/>
      <c r="AF342" s="20"/>
      <c r="AG342" s="20"/>
      <c r="AH342" s="20"/>
      <c r="AI342" s="20"/>
      <c r="AJ342" s="20"/>
      <c r="AK342" s="20"/>
      <c r="AL342" s="20"/>
      <c r="AM342" s="20"/>
      <c r="AN342" s="20"/>
    </row>
    <row r="343" spans="2:40" hidden="1" outlineLevel="1" x14ac:dyDescent="0.25">
      <c r="B343" s="20" t="s">
        <v>885</v>
      </c>
      <c r="C343" s="44"/>
      <c r="D343" s="25">
        <f t="array" ref="D343">SUM(IF(Period=$A$2,IF(Site=$A$245,IF(Provider=$B343,G))))</f>
        <v>0</v>
      </c>
      <c r="E343" s="26">
        <f t="array" ref="E343">SUM(IF(Period=$A$2,IF(Site=$A$245,IF(Provider=$B343,H))))</f>
        <v>0</v>
      </c>
      <c r="F343" s="27">
        <f t="shared" si="90"/>
        <v>0</v>
      </c>
      <c r="G343" s="27">
        <f t="shared" si="83"/>
        <v>0</v>
      </c>
      <c r="H343" s="44"/>
      <c r="I343" s="25">
        <f t="array" ref="I343">SUM(IF(Period=$A$2,IF(Site=$A$245,IF(Provider=$B343,I))))</f>
        <v>0</v>
      </c>
      <c r="J343" s="26">
        <f t="array" ref="J343">SUM(IF(Period=$A$2,IF(Site=$A$245,IF(Provider=$B343,J))))</f>
        <v>0</v>
      </c>
      <c r="K343" s="27">
        <f t="shared" si="91"/>
        <v>0</v>
      </c>
      <c r="L343" s="27">
        <f t="shared" si="84"/>
        <v>0</v>
      </c>
      <c r="M343" s="44"/>
      <c r="N343" s="25">
        <f t="array" ref="N343">SUM(IF(Period=$A$2,IF(Site=$A$245,IF(Provider=$B343,K))))</f>
        <v>0</v>
      </c>
      <c r="O343" s="37">
        <f t="shared" si="85"/>
        <v>0</v>
      </c>
      <c r="P343" s="44"/>
      <c r="Q343" s="25">
        <f t="array" ref="Q343">SUM(IF(Period=$A$2,IF(Site=$A$245,IF(Provider=$B343,M))))</f>
        <v>0</v>
      </c>
      <c r="R343" s="26">
        <f t="array" ref="R343">SUM(IF(Period=$A$2,IF(Site=$A$245,IF(Provider=$B343,N))))</f>
        <v>0</v>
      </c>
      <c r="S343" s="27" t="e">
        <f t="shared" si="94"/>
        <v>#DIV/0!</v>
      </c>
      <c r="T343" s="27" t="e">
        <f t="shared" si="95"/>
        <v>#DIV/0!</v>
      </c>
      <c r="U343" s="20"/>
      <c r="V343" s="25">
        <f t="array" ref="V343">SUM(IF(Period=$A$2,IF(Site=$A$245,IF(Provider=$B343,P))))</f>
        <v>0</v>
      </c>
      <c r="W343" s="26">
        <f t="array" ref="W343">SUM(IF(Period=$A$2,IF(Site=$A$245,IF(Provider=$B343,Q))))</f>
        <v>0</v>
      </c>
      <c r="X343" s="27">
        <f t="shared" si="92"/>
        <v>0</v>
      </c>
      <c r="Y343" s="27">
        <f t="shared" si="88"/>
        <v>0</v>
      </c>
      <c r="Z343" s="44"/>
      <c r="AA343" s="25">
        <f t="array" ref="AA343">SUM(IF(Period=$A$2,IF(Site=$A$245,IF(Provider=$B343,G))))</f>
        <v>0</v>
      </c>
      <c r="AB343" s="26">
        <f t="array" ref="AB343">SUM(IF(Period=$A$2,IF(Site=$A$245,IF(Provider=$B343,H))))</f>
        <v>0</v>
      </c>
      <c r="AC343" s="27">
        <f t="shared" si="93"/>
        <v>0</v>
      </c>
      <c r="AD343" s="27">
        <f t="shared" si="89"/>
        <v>0</v>
      </c>
      <c r="AE343" s="44"/>
      <c r="AF343" s="20"/>
      <c r="AG343" s="20"/>
      <c r="AH343" s="20"/>
      <c r="AI343" s="20"/>
      <c r="AJ343" s="20"/>
      <c r="AK343" s="20"/>
      <c r="AL343" s="20"/>
      <c r="AM343" s="20"/>
      <c r="AN343" s="20"/>
    </row>
    <row r="344" spans="2:40" hidden="1" outlineLevel="1" x14ac:dyDescent="0.25">
      <c r="B344" s="20" t="s">
        <v>1031</v>
      </c>
      <c r="C344" s="44"/>
      <c r="D344" s="25">
        <f t="array" ref="D344">SUM(IF(Period=$A$2,IF(Site=$A$245,IF(Provider=$B344,G))))</f>
        <v>0</v>
      </c>
      <c r="E344" s="26">
        <f t="array" ref="E344">SUM(IF(Period=$A$2,IF(Site=$A$245,IF(Provider=$B344,H))))</f>
        <v>0</v>
      </c>
      <c r="F344" s="27">
        <f t="shared" si="90"/>
        <v>0</v>
      </c>
      <c r="G344" s="27">
        <f t="shared" si="83"/>
        <v>0</v>
      </c>
      <c r="H344" s="44"/>
      <c r="I344" s="25">
        <f t="array" ref="I344">SUM(IF(Period=$A$2,IF(Site=$A$245,IF(Provider=$B344,I))))</f>
        <v>0</v>
      </c>
      <c r="J344" s="26">
        <f t="array" ref="J344">SUM(IF(Period=$A$2,IF(Site=$A$245,IF(Provider=$B344,J))))</f>
        <v>0</v>
      </c>
      <c r="K344" s="27">
        <f t="shared" si="91"/>
        <v>0</v>
      </c>
      <c r="L344" s="27">
        <f t="shared" si="84"/>
        <v>0</v>
      </c>
      <c r="M344" s="44"/>
      <c r="N344" s="25">
        <f t="array" ref="N344">SUM(IF(Period=$A$2,IF(Site=$A$245,IF(Provider=$B344,K))))</f>
        <v>0</v>
      </c>
      <c r="O344" s="37">
        <f t="shared" si="85"/>
        <v>0</v>
      </c>
      <c r="P344" s="44"/>
      <c r="Q344" s="25">
        <f t="array" ref="Q344">SUM(IF(Period=$A$2,IF(Site=$A$245,IF(Provider=$B344,M))))</f>
        <v>0</v>
      </c>
      <c r="R344" s="26">
        <f t="array" ref="R344">SUM(IF(Period=$A$2,IF(Site=$A$245,IF(Provider=$B344,N))))</f>
        <v>0</v>
      </c>
      <c r="S344" s="27" t="e">
        <f t="shared" si="94"/>
        <v>#DIV/0!</v>
      </c>
      <c r="T344" s="27" t="e">
        <f t="shared" si="95"/>
        <v>#DIV/0!</v>
      </c>
      <c r="U344" s="20"/>
      <c r="V344" s="25">
        <f t="array" ref="V344">SUM(IF(Period=$A$2,IF(Site=$A$245,IF(Provider=$B344,P))))</f>
        <v>0</v>
      </c>
      <c r="W344" s="26">
        <f t="array" ref="W344">SUM(IF(Period=$A$2,IF(Site=$A$245,IF(Provider=$B344,Q))))</f>
        <v>0</v>
      </c>
      <c r="X344" s="27">
        <f t="shared" si="92"/>
        <v>0</v>
      </c>
      <c r="Y344" s="27">
        <f t="shared" si="88"/>
        <v>0</v>
      </c>
      <c r="Z344" s="44"/>
      <c r="AA344" s="25">
        <f t="array" ref="AA344">SUM(IF(Period=$A$2,IF(Site=$A$245,IF(Provider=$B344,G))))</f>
        <v>0</v>
      </c>
      <c r="AB344" s="26">
        <f t="array" ref="AB344">SUM(IF(Period=$A$2,IF(Site=$A$245,IF(Provider=$B344,H))))</f>
        <v>0</v>
      </c>
      <c r="AC344" s="27">
        <f t="shared" si="93"/>
        <v>0</v>
      </c>
      <c r="AD344" s="27">
        <f t="shared" si="89"/>
        <v>0</v>
      </c>
      <c r="AE344" s="44"/>
      <c r="AF344" s="20"/>
      <c r="AG344" s="20"/>
      <c r="AH344" s="20"/>
      <c r="AI344" s="20"/>
      <c r="AJ344" s="20"/>
      <c r="AK344" s="20"/>
      <c r="AL344" s="20"/>
      <c r="AM344" s="20"/>
      <c r="AN344" s="20"/>
    </row>
    <row r="345" spans="2:40" hidden="1" outlineLevel="1" x14ac:dyDescent="0.25">
      <c r="B345" s="20" t="s">
        <v>573</v>
      </c>
      <c r="C345" s="44"/>
      <c r="D345" s="25">
        <f t="array" ref="D345">SUM(IF(Period=$A$2,IF(Site=$A$245,IF(Provider=$B345,G))))</f>
        <v>38</v>
      </c>
      <c r="E345" s="26">
        <f t="array" ref="E345">SUM(IF(Period=$A$2,IF(Site=$A$245,IF(Provider=$B345,H))))</f>
        <v>1</v>
      </c>
      <c r="F345" s="27">
        <f t="shared" si="90"/>
        <v>9.8115156209656589E-3</v>
      </c>
      <c r="G345" s="27">
        <f t="shared" si="83"/>
        <v>1.9793728513386811E-3</v>
      </c>
      <c r="H345" s="44"/>
      <c r="I345" s="25">
        <f t="array" ref="I345">SUM(IF(Period=$A$2,IF(Site=$A$245,IF(Provider=$B345,I))))</f>
        <v>465</v>
      </c>
      <c r="J345" s="26">
        <f t="array" ref="J345">SUM(IF(Period=$A$2,IF(Site=$A$245,IF(Provider=$B345,J))))</f>
        <v>9.5182795698924725</v>
      </c>
      <c r="K345" s="27">
        <f t="shared" si="91"/>
        <v>0.60184933369594773</v>
      </c>
      <c r="L345" s="27">
        <f t="shared" si="84"/>
        <v>0.12818953282937989</v>
      </c>
      <c r="M345" s="44"/>
      <c r="N345" s="25">
        <f t="array" ref="N345">SUM(IF(Period=$A$2,IF(Site=$A$245,IF(Provider=$B345,K))))</f>
        <v>2</v>
      </c>
      <c r="O345" s="37">
        <f t="shared" si="85"/>
        <v>4.3010752688172043E-3</v>
      </c>
      <c r="P345" s="44"/>
      <c r="Q345" s="25">
        <f t="array" ref="Q345">SUM(IF(Period=$A$2,IF(Site=$A$245,IF(Provider=$B345,M))))</f>
        <v>0</v>
      </c>
      <c r="R345" s="26">
        <f t="array" ref="R345">SUM(IF(Period=$A$2,IF(Site=$A$245,IF(Provider=$B345,N))))</f>
        <v>0</v>
      </c>
      <c r="S345" s="27" t="e">
        <f t="shared" si="94"/>
        <v>#DIV/0!</v>
      </c>
      <c r="T345" s="27" t="e">
        <f t="shared" si="95"/>
        <v>#DIV/0!</v>
      </c>
      <c r="U345" s="20"/>
      <c r="V345" s="25">
        <f t="array" ref="V345">SUM(IF(Period=$A$2,IF(Site=$A$245,IF(Provider=$B345,P))))</f>
        <v>303</v>
      </c>
      <c r="W345" s="26">
        <f t="array" ref="W345">SUM(IF(Period=$A$2,IF(Site=$A$245,IF(Provider=$B345,Q))))</f>
        <v>27</v>
      </c>
      <c r="X345" s="27">
        <f t="shared" si="92"/>
        <v>1.3600997506234414</v>
      </c>
      <c r="Y345" s="27">
        <f t="shared" si="88"/>
        <v>0.30502218410946647</v>
      </c>
      <c r="Z345" s="44"/>
      <c r="AA345" s="25">
        <f t="array" ref="AA345">SUM(IF(Period=$A$2,IF(Site=$A$245,IF(Provider=$B345,G))))</f>
        <v>38</v>
      </c>
      <c r="AB345" s="26">
        <f t="array" ref="AB345">SUM(IF(Period=$A$2,IF(Site=$A$245,IF(Provider=$B345,H))))</f>
        <v>1</v>
      </c>
      <c r="AC345" s="27">
        <f t="shared" si="93"/>
        <v>9.8115156209656589E-3</v>
      </c>
      <c r="AD345" s="27">
        <f t="shared" si="89"/>
        <v>1.9793728513386811E-3</v>
      </c>
      <c r="AE345" s="44"/>
      <c r="AF345" s="20"/>
      <c r="AG345" s="20"/>
      <c r="AH345" s="20"/>
      <c r="AI345" s="20"/>
      <c r="AJ345" s="20"/>
      <c r="AK345" s="20"/>
      <c r="AL345" s="20"/>
      <c r="AM345" s="20"/>
      <c r="AN345" s="20"/>
    </row>
    <row r="346" spans="2:40" hidden="1" outlineLevel="1" x14ac:dyDescent="0.25">
      <c r="B346" s="20" t="s">
        <v>1028</v>
      </c>
      <c r="C346" s="44"/>
      <c r="D346" s="25">
        <f t="array" ref="D346">SUM(IF(Period=$A$2,IF(Site=$A$245,IF(Provider=$B346,G))))</f>
        <v>0</v>
      </c>
      <c r="E346" s="26">
        <f t="array" ref="E346">SUM(IF(Period=$A$2,IF(Site=$A$245,IF(Provider=$B346,H))))</f>
        <v>0</v>
      </c>
      <c r="F346" s="27">
        <f t="shared" si="90"/>
        <v>0</v>
      </c>
      <c r="G346" s="27">
        <f t="shared" si="83"/>
        <v>0</v>
      </c>
      <c r="H346" s="44"/>
      <c r="I346" s="25">
        <f t="array" ref="I346">SUM(IF(Period=$A$2,IF(Site=$A$245,IF(Provider=$B346,I))))</f>
        <v>0</v>
      </c>
      <c r="J346" s="26">
        <f t="array" ref="J346">SUM(IF(Period=$A$2,IF(Site=$A$245,IF(Provider=$B346,J))))</f>
        <v>0</v>
      </c>
      <c r="K346" s="27">
        <f t="shared" si="91"/>
        <v>0</v>
      </c>
      <c r="L346" s="27">
        <f t="shared" si="84"/>
        <v>0</v>
      </c>
      <c r="M346" s="44"/>
      <c r="N346" s="25">
        <f t="array" ref="N346">SUM(IF(Period=$A$2,IF(Site=$A$245,IF(Provider=$B346,K))))</f>
        <v>0</v>
      </c>
      <c r="O346" s="37">
        <f t="shared" si="85"/>
        <v>0</v>
      </c>
      <c r="P346" s="44"/>
      <c r="Q346" s="25">
        <f t="array" ref="Q346">SUM(IF(Period=$A$2,IF(Site=$A$245,IF(Provider=$B346,M))))</f>
        <v>0</v>
      </c>
      <c r="R346" s="26">
        <f t="array" ref="R346">SUM(IF(Period=$A$2,IF(Site=$A$245,IF(Provider=$B346,N))))</f>
        <v>0</v>
      </c>
      <c r="S346" s="27" t="e">
        <f t="shared" si="94"/>
        <v>#DIV/0!</v>
      </c>
      <c r="T346" s="27" t="e">
        <f t="shared" si="95"/>
        <v>#DIV/0!</v>
      </c>
      <c r="U346" s="20"/>
      <c r="V346" s="25">
        <f t="array" ref="V346">SUM(IF(Period=$A$2,IF(Site=$A$245,IF(Provider=$B346,P))))</f>
        <v>0</v>
      </c>
      <c r="W346" s="26">
        <f t="array" ref="W346">SUM(IF(Period=$A$2,IF(Site=$A$245,IF(Provider=$B346,Q))))</f>
        <v>0</v>
      </c>
      <c r="X346" s="27">
        <f t="shared" si="92"/>
        <v>0</v>
      </c>
      <c r="Y346" s="27">
        <f t="shared" si="88"/>
        <v>0</v>
      </c>
      <c r="Z346" s="44"/>
      <c r="AA346" s="25">
        <f t="array" ref="AA346">SUM(IF(Period=$A$2,IF(Site=$A$245,IF(Provider=$B346,G))))</f>
        <v>0</v>
      </c>
      <c r="AB346" s="26">
        <f t="array" ref="AB346">SUM(IF(Period=$A$2,IF(Site=$A$245,IF(Provider=$B346,H))))</f>
        <v>0</v>
      </c>
      <c r="AC346" s="27">
        <f t="shared" si="93"/>
        <v>0</v>
      </c>
      <c r="AD346" s="27">
        <f t="shared" si="89"/>
        <v>0</v>
      </c>
      <c r="AE346" s="44"/>
      <c r="AF346" s="20"/>
      <c r="AG346" s="20"/>
      <c r="AH346" s="20"/>
      <c r="AI346" s="20"/>
      <c r="AJ346" s="20"/>
      <c r="AK346" s="20"/>
      <c r="AL346" s="20"/>
      <c r="AM346" s="20"/>
      <c r="AN346" s="20"/>
    </row>
    <row r="347" spans="2:40" hidden="1" outlineLevel="1" x14ac:dyDescent="0.25">
      <c r="B347" s="20" t="s">
        <v>1029</v>
      </c>
      <c r="C347" s="44"/>
      <c r="D347" s="25">
        <f t="array" ref="D347">SUM(IF(Period=$A$2,IF(Site=$A$245,IF(Provider=$B347,G))))</f>
        <v>0</v>
      </c>
      <c r="E347" s="26">
        <f t="array" ref="E347">SUM(IF(Period=$A$2,IF(Site=$A$245,IF(Provider=$B347,H))))</f>
        <v>0</v>
      </c>
      <c r="F347" s="27">
        <f t="shared" si="90"/>
        <v>0</v>
      </c>
      <c r="G347" s="27">
        <f t="shared" si="83"/>
        <v>0</v>
      </c>
      <c r="H347" s="44"/>
      <c r="I347" s="25">
        <f t="array" ref="I347">SUM(IF(Period=$A$2,IF(Site=$A$245,IF(Provider=$B347,I))))</f>
        <v>0</v>
      </c>
      <c r="J347" s="26">
        <f t="array" ref="J347">SUM(IF(Period=$A$2,IF(Site=$A$245,IF(Provider=$B347,J))))</f>
        <v>0</v>
      </c>
      <c r="K347" s="27">
        <f t="shared" si="91"/>
        <v>0</v>
      </c>
      <c r="L347" s="27">
        <f t="shared" si="84"/>
        <v>0</v>
      </c>
      <c r="M347" s="44"/>
      <c r="N347" s="25">
        <f t="array" ref="N347">SUM(IF(Period=$A$2,IF(Site=$A$245,IF(Provider=$B347,K))))</f>
        <v>0</v>
      </c>
      <c r="O347" s="37">
        <f t="shared" si="85"/>
        <v>0</v>
      </c>
      <c r="P347" s="44"/>
      <c r="Q347" s="25">
        <f t="array" ref="Q347">SUM(IF(Period=$A$2,IF(Site=$A$245,IF(Provider=$B347,M))))</f>
        <v>0</v>
      </c>
      <c r="R347" s="26">
        <f t="array" ref="R347">SUM(IF(Period=$A$2,IF(Site=$A$245,IF(Provider=$B347,N))))</f>
        <v>0</v>
      </c>
      <c r="S347" s="27" t="e">
        <f t="shared" si="94"/>
        <v>#DIV/0!</v>
      </c>
      <c r="T347" s="27" t="e">
        <f t="shared" si="95"/>
        <v>#DIV/0!</v>
      </c>
      <c r="U347" s="20"/>
      <c r="V347" s="25">
        <f t="array" ref="V347">SUM(IF(Period=$A$2,IF(Site=$A$245,IF(Provider=$B347,P))))</f>
        <v>0</v>
      </c>
      <c r="W347" s="26">
        <f t="array" ref="W347">SUM(IF(Period=$A$2,IF(Site=$A$245,IF(Provider=$B347,Q))))</f>
        <v>0</v>
      </c>
      <c r="X347" s="27">
        <f t="shared" si="92"/>
        <v>0</v>
      </c>
      <c r="Y347" s="27">
        <f t="shared" si="88"/>
        <v>0</v>
      </c>
      <c r="Z347" s="44"/>
      <c r="AA347" s="25">
        <f t="array" ref="AA347">SUM(IF(Period=$A$2,IF(Site=$A$245,IF(Provider=$B347,G))))</f>
        <v>0</v>
      </c>
      <c r="AB347" s="26">
        <f t="array" ref="AB347">SUM(IF(Period=$A$2,IF(Site=$A$245,IF(Provider=$B347,H))))</f>
        <v>0</v>
      </c>
      <c r="AC347" s="27">
        <f t="shared" si="93"/>
        <v>0</v>
      </c>
      <c r="AD347" s="27">
        <f t="shared" si="89"/>
        <v>0</v>
      </c>
      <c r="AE347" s="44"/>
      <c r="AF347" s="20"/>
      <c r="AG347" s="20"/>
      <c r="AH347" s="20"/>
      <c r="AI347" s="20"/>
      <c r="AJ347" s="20"/>
      <c r="AK347" s="20"/>
      <c r="AL347" s="20"/>
      <c r="AM347" s="20"/>
      <c r="AN347" s="20"/>
    </row>
    <row r="348" spans="2:40" hidden="1" outlineLevel="1" x14ac:dyDescent="0.25">
      <c r="B348" s="20" t="s">
        <v>579</v>
      </c>
      <c r="C348" s="44"/>
      <c r="D348" s="25">
        <f t="array" ref="D348">SUM(IF(Period=$A$2,IF(Site=$A$245,IF(Provider=$B348,G))))</f>
        <v>139</v>
      </c>
      <c r="E348" s="26">
        <f t="array" ref="E348">SUM(IF(Period=$A$2,IF(Site=$A$245,IF(Provider=$B348,H))))</f>
        <v>4</v>
      </c>
      <c r="F348" s="27">
        <f t="shared" si="90"/>
        <v>0.14355796540149754</v>
      </c>
      <c r="G348" s="27">
        <f t="shared" si="83"/>
        <v>2.896135014063965E-2</v>
      </c>
      <c r="H348" s="44"/>
      <c r="I348" s="25">
        <f t="array" ref="I348">SUM(IF(Period=$A$2,IF(Site=$A$245,IF(Provider=$B348,I))))</f>
        <v>197</v>
      </c>
      <c r="J348" s="26">
        <f t="array" ref="J348">SUM(IF(Period=$A$2,IF(Site=$A$245,IF(Provider=$B348,J))))</f>
        <v>10.050761421319796</v>
      </c>
      <c r="K348" s="27">
        <f t="shared" si="91"/>
        <v>0.2692412292629861</v>
      </c>
      <c r="L348" s="27">
        <f t="shared" si="84"/>
        <v>5.7346424537318613E-2</v>
      </c>
      <c r="M348" s="44"/>
      <c r="N348" s="25">
        <f t="array" ref="N348">SUM(IF(Period=$A$2,IF(Site=$A$245,IF(Provider=$B348,K))))</f>
        <v>2</v>
      </c>
      <c r="O348" s="37">
        <f t="shared" si="85"/>
        <v>1.015228426395939E-2</v>
      </c>
      <c r="P348" s="44"/>
      <c r="Q348" s="25">
        <f t="array" ref="Q348">SUM(IF(Period=$A$2,IF(Site=$A$245,IF(Provider=$B348,M))))</f>
        <v>0</v>
      </c>
      <c r="R348" s="26">
        <f t="array" ref="R348">SUM(IF(Period=$A$2,IF(Site=$A$245,IF(Provider=$B348,N))))</f>
        <v>0</v>
      </c>
      <c r="S348" s="27" t="e">
        <f t="shared" si="94"/>
        <v>#DIV/0!</v>
      </c>
      <c r="T348" s="27" t="e">
        <f t="shared" si="95"/>
        <v>#DIV/0!</v>
      </c>
      <c r="U348" s="20"/>
      <c r="V348" s="25">
        <f t="array" ref="V348">SUM(IF(Period=$A$2,IF(Site=$A$245,IF(Provider=$B348,P))))</f>
        <v>168</v>
      </c>
      <c r="W348" s="26">
        <f t="array" ref="W348">SUM(IF(Period=$A$2,IF(Site=$A$245,IF(Provider=$B348,Q))))</f>
        <v>22</v>
      </c>
      <c r="X348" s="27">
        <f t="shared" si="92"/>
        <v>0.61446384039900248</v>
      </c>
      <c r="Y348" s="27">
        <f t="shared" si="88"/>
        <v>0.1378024682152045</v>
      </c>
      <c r="Z348" s="44"/>
      <c r="AA348" s="25">
        <f t="array" ref="AA348">SUM(IF(Period=$A$2,IF(Site=$A$245,IF(Provider=$B348,G))))</f>
        <v>139</v>
      </c>
      <c r="AB348" s="26">
        <f t="array" ref="AB348">SUM(IF(Period=$A$2,IF(Site=$A$245,IF(Provider=$B348,H))))</f>
        <v>4</v>
      </c>
      <c r="AC348" s="27">
        <f t="shared" si="93"/>
        <v>0.14355796540149754</v>
      </c>
      <c r="AD348" s="27">
        <f t="shared" si="89"/>
        <v>2.896135014063965E-2</v>
      </c>
      <c r="AE348" s="44"/>
      <c r="AF348" s="20"/>
      <c r="AG348" s="20"/>
      <c r="AH348" s="20"/>
      <c r="AI348" s="20"/>
      <c r="AJ348" s="20"/>
      <c r="AK348" s="20"/>
      <c r="AL348" s="20"/>
      <c r="AM348" s="20"/>
      <c r="AN348" s="20"/>
    </row>
    <row r="349" spans="2:40" hidden="1" outlineLevel="1" x14ac:dyDescent="0.25">
      <c r="B349" s="20" t="s">
        <v>594</v>
      </c>
      <c r="C349" s="44"/>
      <c r="D349" s="25">
        <f t="array" ref="D349">SUM(IF(Period=$A$2,IF(Site=$A$245,IF(Provider=$B349,G))))</f>
        <v>91</v>
      </c>
      <c r="E349" s="26">
        <f t="array" ref="E349">SUM(IF(Period=$A$2,IF(Site=$A$245,IF(Provider=$B349,H))))</f>
        <v>6</v>
      </c>
      <c r="F349" s="27">
        <f t="shared" si="90"/>
        <v>0.14097598760650659</v>
      </c>
      <c r="G349" s="27">
        <f t="shared" si="83"/>
        <v>2.8440462548182104E-2</v>
      </c>
      <c r="H349" s="44"/>
      <c r="I349" s="25">
        <f t="array" ref="I349">SUM(IF(Period=$A$2,IF(Site=$A$245,IF(Provider=$B349,I))))</f>
        <v>146</v>
      </c>
      <c r="J349" s="26">
        <f t="array" ref="J349">SUM(IF(Period=$A$2,IF(Site=$A$245,IF(Provider=$B349,J))))</f>
        <v>9.8082191780821919</v>
      </c>
      <c r="K349" s="27">
        <f t="shared" si="91"/>
        <v>0.19472395974979603</v>
      </c>
      <c r="L349" s="27">
        <f t="shared" si="84"/>
        <v>4.1474787847192052E-2</v>
      </c>
      <c r="M349" s="44"/>
      <c r="N349" s="25">
        <f t="array" ref="N349">SUM(IF(Period=$A$2,IF(Site=$A$245,IF(Provider=$B349,K))))</f>
        <v>2</v>
      </c>
      <c r="O349" s="37">
        <f t="shared" si="85"/>
        <v>1.3698630136986301E-2</v>
      </c>
      <c r="P349" s="44"/>
      <c r="Q349" s="25">
        <f t="array" ref="Q349">SUM(IF(Period=$A$2,IF(Site=$A$245,IF(Provider=$B349,M))))</f>
        <v>0</v>
      </c>
      <c r="R349" s="26">
        <f t="array" ref="R349">SUM(IF(Period=$A$2,IF(Site=$A$245,IF(Provider=$B349,N))))</f>
        <v>0</v>
      </c>
      <c r="S349" s="27" t="e">
        <f t="shared" si="94"/>
        <v>#DIV/0!</v>
      </c>
      <c r="T349" s="27" t="e">
        <f t="shared" si="95"/>
        <v>#DIV/0!</v>
      </c>
      <c r="U349" s="20"/>
      <c r="V349" s="25">
        <f t="array" ref="V349">SUM(IF(Period=$A$2,IF(Site=$A$245,IF(Provider=$B349,P))))</f>
        <v>134</v>
      </c>
      <c r="W349" s="26">
        <f t="array" ref="W349">SUM(IF(Period=$A$2,IF(Site=$A$245,IF(Provider=$B349,Q))))</f>
        <v>21</v>
      </c>
      <c r="X349" s="27">
        <f t="shared" si="92"/>
        <v>0.46783042394014962</v>
      </c>
      <c r="Y349" s="27">
        <f t="shared" si="88"/>
        <v>0.10491778830021252</v>
      </c>
      <c r="Z349" s="44"/>
      <c r="AA349" s="25">
        <f t="array" ref="AA349">SUM(IF(Period=$A$2,IF(Site=$A$245,IF(Provider=$B349,G))))</f>
        <v>91</v>
      </c>
      <c r="AB349" s="26">
        <f t="array" ref="AB349">SUM(IF(Period=$A$2,IF(Site=$A$245,IF(Provider=$B349,H))))</f>
        <v>6</v>
      </c>
      <c r="AC349" s="27">
        <f t="shared" si="93"/>
        <v>0.14097598760650659</v>
      </c>
      <c r="AD349" s="27">
        <f t="shared" si="89"/>
        <v>2.8440462548182104E-2</v>
      </c>
      <c r="AE349" s="44"/>
      <c r="AF349" s="20"/>
      <c r="AG349" s="20"/>
      <c r="AH349" s="20"/>
      <c r="AI349" s="20"/>
      <c r="AJ349" s="20"/>
      <c r="AK349" s="20"/>
      <c r="AL349" s="20"/>
      <c r="AM349" s="20"/>
      <c r="AN349" s="20"/>
    </row>
    <row r="350" spans="2:40" hidden="1" outlineLevel="1" x14ac:dyDescent="0.25">
      <c r="B350" s="20" t="s">
        <v>1008</v>
      </c>
      <c r="C350" s="44"/>
      <c r="D350" s="25">
        <f t="array" ref="D350">SUM(IF(Period=$A$2,IF(Site=$A$245,IF(Provider=$B350,G))))</f>
        <v>0</v>
      </c>
      <c r="E350" s="26">
        <f t="array" ref="E350">SUM(IF(Period=$A$2,IF(Site=$A$245,IF(Provider=$B350,H))))</f>
        <v>0</v>
      </c>
      <c r="F350" s="27">
        <f t="shared" si="90"/>
        <v>0</v>
      </c>
      <c r="G350" s="27">
        <f t="shared" si="83"/>
        <v>0</v>
      </c>
      <c r="H350" s="44"/>
      <c r="I350" s="25">
        <f t="array" ref="I350">SUM(IF(Period=$A$2,IF(Site=$A$245,IF(Provider=$B350,I))))</f>
        <v>0</v>
      </c>
      <c r="J350" s="26">
        <f t="array" ref="J350">SUM(IF(Period=$A$2,IF(Site=$A$245,IF(Provider=$B350,J))))</f>
        <v>0</v>
      </c>
      <c r="K350" s="27">
        <f t="shared" si="91"/>
        <v>0</v>
      </c>
      <c r="L350" s="27">
        <f t="shared" si="84"/>
        <v>0</v>
      </c>
      <c r="M350" s="44"/>
      <c r="N350" s="25">
        <f t="array" ref="N350">SUM(IF(Period=$A$2,IF(Site=$A$245,IF(Provider=$B350,K))))</f>
        <v>0</v>
      </c>
      <c r="O350" s="37">
        <f t="shared" si="85"/>
        <v>0</v>
      </c>
      <c r="P350" s="44"/>
      <c r="Q350" s="25">
        <f t="array" ref="Q350">SUM(IF(Period=$A$2,IF(Site=$A$245,IF(Provider=$B350,M))))</f>
        <v>0</v>
      </c>
      <c r="R350" s="26">
        <f t="array" ref="R350">SUM(IF(Period=$A$2,IF(Site=$A$245,IF(Provider=$B350,N))))</f>
        <v>0</v>
      </c>
      <c r="S350" s="27" t="e">
        <f t="shared" si="94"/>
        <v>#DIV/0!</v>
      </c>
      <c r="T350" s="27" t="e">
        <f t="shared" si="95"/>
        <v>#DIV/0!</v>
      </c>
      <c r="U350" s="20"/>
      <c r="V350" s="25">
        <f t="array" ref="V350">SUM(IF(Period=$A$2,IF(Site=$A$245,IF(Provider=$B350,P))))</f>
        <v>0</v>
      </c>
      <c r="W350" s="26">
        <f t="array" ref="W350">SUM(IF(Period=$A$2,IF(Site=$A$245,IF(Provider=$B350,Q))))</f>
        <v>0</v>
      </c>
      <c r="X350" s="27">
        <f t="shared" si="92"/>
        <v>0</v>
      </c>
      <c r="Y350" s="27">
        <f t="shared" si="88"/>
        <v>0</v>
      </c>
      <c r="Z350" s="44"/>
      <c r="AA350" s="25">
        <f t="array" ref="AA350">SUM(IF(Period=$A$2,IF(Site=$A$245,IF(Provider=$B350,G))))</f>
        <v>0</v>
      </c>
      <c r="AB350" s="26">
        <f t="array" ref="AB350">SUM(IF(Period=$A$2,IF(Site=$A$245,IF(Provider=$B350,H))))</f>
        <v>0</v>
      </c>
      <c r="AC350" s="27">
        <f t="shared" si="93"/>
        <v>0</v>
      </c>
      <c r="AD350" s="27">
        <f t="shared" si="89"/>
        <v>0</v>
      </c>
      <c r="AE350" s="44"/>
      <c r="AF350" s="20"/>
      <c r="AG350" s="20"/>
      <c r="AH350" s="20"/>
      <c r="AI350" s="20"/>
      <c r="AJ350" s="20"/>
      <c r="AK350" s="20"/>
      <c r="AL350" s="20"/>
      <c r="AM350" s="20"/>
      <c r="AN350" s="20"/>
    </row>
    <row r="351" spans="2:40" hidden="1" outlineLevel="1" x14ac:dyDescent="0.25">
      <c r="B351" s="20" t="s">
        <v>607</v>
      </c>
      <c r="C351" s="44"/>
      <c r="D351" s="25">
        <f t="array" ref="D351">SUM(IF(Period=$A$2,IF(Site=$A$245,IF(Provider=$B351,G))))</f>
        <v>49</v>
      </c>
      <c r="E351" s="26">
        <f t="array" ref="E351">SUM(IF(Period=$A$2,IF(Site=$A$245,IF(Provider=$B351,H))))</f>
        <v>3</v>
      </c>
      <c r="F351" s="27">
        <f t="shared" si="90"/>
        <v>3.7955073586367155E-2</v>
      </c>
      <c r="G351" s="27">
        <f t="shared" si="83"/>
        <v>7.6570476091259512E-3</v>
      </c>
      <c r="H351" s="44"/>
      <c r="I351" s="25">
        <f t="array" ref="I351">SUM(IF(Period=$A$2,IF(Site=$A$245,IF(Provider=$B351,I))))</f>
        <v>94</v>
      </c>
      <c r="J351" s="26">
        <f t="array" ref="J351">SUM(IF(Period=$A$2,IF(Site=$A$245,IF(Provider=$B351,J))))</f>
        <v>9.5425531914893611</v>
      </c>
      <c r="K351" s="27">
        <f t="shared" si="91"/>
        <v>0.1219744356812619</v>
      </c>
      <c r="L351" s="27">
        <f t="shared" si="84"/>
        <v>2.5979668085845859E-2</v>
      </c>
      <c r="M351" s="44"/>
      <c r="N351" s="25">
        <f t="array" ref="N351">SUM(IF(Period=$A$2,IF(Site=$A$245,IF(Provider=$B351,K))))</f>
        <v>2</v>
      </c>
      <c r="O351" s="37">
        <f t="shared" si="85"/>
        <v>2.1276595744680851E-2</v>
      </c>
      <c r="P351" s="44"/>
      <c r="Q351" s="25">
        <f t="array" ref="Q351">SUM(IF(Period=$A$2,IF(Site=$A$245,IF(Provider=$B351,M))))</f>
        <v>0</v>
      </c>
      <c r="R351" s="26">
        <f t="array" ref="R351">SUM(IF(Period=$A$2,IF(Site=$A$245,IF(Provider=$B351,N))))</f>
        <v>0</v>
      </c>
      <c r="S351" s="27" t="e">
        <f t="shared" si="94"/>
        <v>#DIV/0!</v>
      </c>
      <c r="T351" s="27" t="e">
        <f t="shared" si="95"/>
        <v>#DIV/0!</v>
      </c>
      <c r="U351" s="20"/>
      <c r="V351" s="25">
        <f t="array" ref="V351">SUM(IF(Period=$A$2,IF(Site=$A$245,IF(Provider=$B351,P))))</f>
        <v>90</v>
      </c>
      <c r="W351" s="26">
        <f t="array" ref="W351">SUM(IF(Period=$A$2,IF(Site=$A$245,IF(Provider=$B351,Q))))</f>
        <v>16</v>
      </c>
      <c r="X351" s="27">
        <f t="shared" si="92"/>
        <v>0.23940149625935161</v>
      </c>
      <c r="Y351" s="27">
        <f t="shared" si="88"/>
        <v>5.3689273330599155E-2</v>
      </c>
      <c r="Z351" s="44"/>
      <c r="AA351" s="25">
        <f t="array" ref="AA351">SUM(IF(Period=$A$2,IF(Site=$A$245,IF(Provider=$B351,G))))</f>
        <v>49</v>
      </c>
      <c r="AB351" s="26">
        <f t="array" ref="AB351">SUM(IF(Period=$A$2,IF(Site=$A$245,IF(Provider=$B351,H))))</f>
        <v>3</v>
      </c>
      <c r="AC351" s="27">
        <f t="shared" si="93"/>
        <v>3.7955073586367155E-2</v>
      </c>
      <c r="AD351" s="27">
        <f t="shared" si="89"/>
        <v>7.6570476091259512E-3</v>
      </c>
      <c r="AE351" s="44"/>
      <c r="AF351" s="20"/>
      <c r="AG351" s="20"/>
      <c r="AH351" s="20"/>
      <c r="AI351" s="20"/>
      <c r="AJ351" s="20"/>
      <c r="AK351" s="20"/>
      <c r="AL351" s="20"/>
      <c r="AM351" s="20"/>
      <c r="AN351" s="20"/>
    </row>
    <row r="352" spans="2:40" hidden="1" outlineLevel="1" x14ac:dyDescent="0.25">
      <c r="B352" s="20" t="s">
        <v>590</v>
      </c>
      <c r="C352" s="44"/>
      <c r="D352" s="25">
        <f t="array" ref="D352">SUM(IF(Period=$A$2,IF(Site=$A$245,IF(Provider=$B352,G))))</f>
        <v>153</v>
      </c>
      <c r="E352" s="26">
        <f t="array" ref="E352">SUM(IF(Period=$A$2,IF(Site=$A$245,IF(Provider=$B352,H))))</f>
        <v>3</v>
      </c>
      <c r="F352" s="27">
        <f t="shared" si="90"/>
        <v>0.1185127807900852</v>
      </c>
      <c r="G352" s="27">
        <f t="shared" si="83"/>
        <v>2.3908740493801438E-2</v>
      </c>
      <c r="H352" s="44"/>
      <c r="I352" s="25">
        <f t="array" ref="I352">SUM(IF(Period=$A$2,IF(Site=$A$245,IF(Provider=$B352,I))))</f>
        <v>162</v>
      </c>
      <c r="J352" s="26">
        <f t="array" ref="J352">SUM(IF(Period=$A$2,IF(Site=$A$245,IF(Provider=$B352,J))))</f>
        <v>7.3395061728395063</v>
      </c>
      <c r="K352" s="27">
        <f t="shared" si="91"/>
        <v>0.16168071797661138</v>
      </c>
      <c r="L352" s="27">
        <f t="shared" si="84"/>
        <v>3.4436817563066588E-2</v>
      </c>
      <c r="M352" s="44"/>
      <c r="N352" s="25">
        <f t="array" ref="N352">SUM(IF(Period=$A$2,IF(Site=$A$245,IF(Provider=$B352,K))))</f>
        <v>2</v>
      </c>
      <c r="O352" s="37">
        <f t="shared" si="85"/>
        <v>1.2345679012345678E-2</v>
      </c>
      <c r="P352" s="44"/>
      <c r="Q352" s="25">
        <f t="array" ref="Q352">SUM(IF(Period=$A$2,IF(Site=$A$245,IF(Provider=$B352,M))))</f>
        <v>0</v>
      </c>
      <c r="R352" s="26">
        <f t="array" ref="R352">SUM(IF(Period=$A$2,IF(Site=$A$245,IF(Provider=$B352,N))))</f>
        <v>0</v>
      </c>
      <c r="S352" s="27" t="e">
        <f t="shared" si="94"/>
        <v>#DIV/0!</v>
      </c>
      <c r="T352" s="27" t="e">
        <f t="shared" si="95"/>
        <v>#DIV/0!</v>
      </c>
      <c r="U352" s="20"/>
      <c r="V352" s="25">
        <f t="array" ref="V352">SUM(IF(Period=$A$2,IF(Site=$A$245,IF(Provider=$B352,P))))</f>
        <v>102</v>
      </c>
      <c r="W352" s="26">
        <f t="array" ref="W352">SUM(IF(Period=$A$2,IF(Site=$A$245,IF(Provider=$B352,Q))))</f>
        <v>9</v>
      </c>
      <c r="X352" s="27">
        <f t="shared" si="92"/>
        <v>0.15261845386533665</v>
      </c>
      <c r="Y352" s="27">
        <f t="shared" si="88"/>
        <v>3.4226911748256962E-2</v>
      </c>
      <c r="Z352" s="44"/>
      <c r="AA352" s="25">
        <f t="array" ref="AA352">SUM(IF(Period=$A$2,IF(Site=$A$245,IF(Provider=$B352,G))))</f>
        <v>153</v>
      </c>
      <c r="AB352" s="26">
        <f t="array" ref="AB352">SUM(IF(Period=$A$2,IF(Site=$A$245,IF(Provider=$B352,H))))</f>
        <v>3</v>
      </c>
      <c r="AC352" s="27">
        <f t="shared" si="93"/>
        <v>0.1185127807900852</v>
      </c>
      <c r="AD352" s="27">
        <f t="shared" si="89"/>
        <v>2.3908740493801438E-2</v>
      </c>
      <c r="AE352" s="44"/>
      <c r="AF352" s="20"/>
      <c r="AG352" s="20"/>
      <c r="AH352" s="20"/>
      <c r="AI352" s="20"/>
      <c r="AJ352" s="20"/>
      <c r="AK352" s="20"/>
      <c r="AL352" s="20"/>
      <c r="AM352" s="20"/>
      <c r="AN352" s="20"/>
    </row>
    <row r="353" spans="2:40" hidden="1" outlineLevel="1" x14ac:dyDescent="0.25">
      <c r="B353" s="20" t="s">
        <v>882</v>
      </c>
      <c r="C353" s="44"/>
      <c r="D353" s="25">
        <f t="array" ref="D353">SUM(IF(Period=$A$2,IF(Site=$A$245,IF(Provider=$B353,G))))</f>
        <v>0</v>
      </c>
      <c r="E353" s="26">
        <f t="array" ref="E353">SUM(IF(Period=$A$2,IF(Site=$A$245,IF(Provider=$B353,H))))</f>
        <v>0</v>
      </c>
      <c r="F353" s="27">
        <f t="shared" si="90"/>
        <v>0</v>
      </c>
      <c r="G353" s="27">
        <f t="shared" si="83"/>
        <v>0</v>
      </c>
      <c r="H353" s="44"/>
      <c r="I353" s="25">
        <f t="array" ref="I353">SUM(IF(Period=$A$2,IF(Site=$A$245,IF(Provider=$B353,I))))</f>
        <v>0</v>
      </c>
      <c r="J353" s="26">
        <f t="array" ref="J353">SUM(IF(Period=$A$2,IF(Site=$A$245,IF(Provider=$B353,J))))</f>
        <v>0</v>
      </c>
      <c r="K353" s="27">
        <f t="shared" si="91"/>
        <v>0</v>
      </c>
      <c r="L353" s="27">
        <f t="shared" si="84"/>
        <v>0</v>
      </c>
      <c r="M353" s="44"/>
      <c r="N353" s="25">
        <f t="array" ref="N353">SUM(IF(Period=$A$2,IF(Site=$A$245,IF(Provider=$B353,K))))</f>
        <v>0</v>
      </c>
      <c r="O353" s="37">
        <f t="shared" si="85"/>
        <v>0</v>
      </c>
      <c r="P353" s="44"/>
      <c r="Q353" s="25">
        <f t="array" ref="Q353">SUM(IF(Period=$A$2,IF(Site=$A$245,IF(Provider=$B353,M))))</f>
        <v>0</v>
      </c>
      <c r="R353" s="26">
        <f t="array" ref="R353">SUM(IF(Period=$A$2,IF(Site=$A$245,IF(Provider=$B353,N))))</f>
        <v>0</v>
      </c>
      <c r="S353" s="27" t="e">
        <f t="shared" si="94"/>
        <v>#DIV/0!</v>
      </c>
      <c r="T353" s="27" t="e">
        <f t="shared" si="95"/>
        <v>#DIV/0!</v>
      </c>
      <c r="U353" s="20"/>
      <c r="V353" s="25">
        <f t="array" ref="V353">SUM(IF(Period=$A$2,IF(Site=$A$245,IF(Provider=$B353,P))))</f>
        <v>0</v>
      </c>
      <c r="W353" s="26">
        <f t="array" ref="W353">SUM(IF(Period=$A$2,IF(Site=$A$245,IF(Provider=$B353,Q))))</f>
        <v>0</v>
      </c>
      <c r="X353" s="27">
        <f t="shared" si="92"/>
        <v>0</v>
      </c>
      <c r="Y353" s="27">
        <f t="shared" si="88"/>
        <v>0</v>
      </c>
      <c r="Z353" s="44"/>
      <c r="AA353" s="25">
        <f t="array" ref="AA353">SUM(IF(Period=$A$2,IF(Site=$A$245,IF(Provider=$B353,G))))</f>
        <v>0</v>
      </c>
      <c r="AB353" s="26">
        <f t="array" ref="AB353">SUM(IF(Period=$A$2,IF(Site=$A$245,IF(Provider=$B353,H))))</f>
        <v>0</v>
      </c>
      <c r="AC353" s="27">
        <f t="shared" si="93"/>
        <v>0</v>
      </c>
      <c r="AD353" s="27">
        <f t="shared" si="89"/>
        <v>0</v>
      </c>
      <c r="AE353" s="44"/>
      <c r="AF353" s="20"/>
      <c r="AG353" s="20"/>
      <c r="AH353" s="20"/>
      <c r="AI353" s="20"/>
      <c r="AJ353" s="20"/>
      <c r="AK353" s="20"/>
      <c r="AL353" s="20"/>
      <c r="AM353" s="20"/>
      <c r="AN353" s="20"/>
    </row>
    <row r="354" spans="2:40" hidden="1" outlineLevel="1" x14ac:dyDescent="0.25">
      <c r="B354" s="20" t="s">
        <v>1009</v>
      </c>
      <c r="C354" s="44"/>
      <c r="D354" s="25">
        <f t="array" ref="D354">SUM(IF(Period=$A$2,IF(Site=$A$245,IF(Provider=$B354,G))))</f>
        <v>0</v>
      </c>
      <c r="E354" s="26">
        <f t="array" ref="E354">SUM(IF(Period=$A$2,IF(Site=$A$245,IF(Provider=$B354,H))))</f>
        <v>0</v>
      </c>
      <c r="F354" s="27">
        <f t="shared" si="90"/>
        <v>0</v>
      </c>
      <c r="G354" s="27">
        <f t="shared" si="83"/>
        <v>0</v>
      </c>
      <c r="H354" s="44"/>
      <c r="I354" s="25">
        <f t="array" ref="I354">SUM(IF(Period=$A$2,IF(Site=$A$245,IF(Provider=$B354,I))))</f>
        <v>0</v>
      </c>
      <c r="J354" s="26">
        <f t="array" ref="J354">SUM(IF(Period=$A$2,IF(Site=$A$245,IF(Provider=$B354,J))))</f>
        <v>0</v>
      </c>
      <c r="K354" s="27">
        <f t="shared" si="91"/>
        <v>0</v>
      </c>
      <c r="L354" s="27">
        <f t="shared" si="84"/>
        <v>0</v>
      </c>
      <c r="M354" s="44"/>
      <c r="N354" s="25">
        <f t="array" ref="N354">SUM(IF(Period=$A$2,IF(Site=$A$245,IF(Provider=$B354,K))))</f>
        <v>0</v>
      </c>
      <c r="O354" s="37">
        <f t="shared" si="85"/>
        <v>0</v>
      </c>
      <c r="P354" s="44"/>
      <c r="Q354" s="25">
        <f t="array" ref="Q354">SUM(IF(Period=$A$2,IF(Site=$A$245,IF(Provider=$B354,M))))</f>
        <v>0</v>
      </c>
      <c r="R354" s="26">
        <f t="array" ref="R354">SUM(IF(Period=$A$2,IF(Site=$A$245,IF(Provider=$B354,N))))</f>
        <v>0</v>
      </c>
      <c r="S354" s="27" t="e">
        <f t="shared" si="94"/>
        <v>#DIV/0!</v>
      </c>
      <c r="T354" s="27" t="e">
        <f t="shared" si="95"/>
        <v>#DIV/0!</v>
      </c>
      <c r="U354" s="20"/>
      <c r="V354" s="25">
        <f t="array" ref="V354">SUM(IF(Period=$A$2,IF(Site=$A$245,IF(Provider=$B354,P))))</f>
        <v>0</v>
      </c>
      <c r="W354" s="26">
        <f t="array" ref="W354">SUM(IF(Period=$A$2,IF(Site=$A$245,IF(Provider=$B354,Q))))</f>
        <v>0</v>
      </c>
      <c r="X354" s="27">
        <f t="shared" si="92"/>
        <v>0</v>
      </c>
      <c r="Y354" s="27">
        <f t="shared" si="88"/>
        <v>0</v>
      </c>
      <c r="Z354" s="44"/>
      <c r="AA354" s="25">
        <f t="array" ref="AA354">SUM(IF(Period=$A$2,IF(Site=$A$245,IF(Provider=$B354,G))))</f>
        <v>0</v>
      </c>
      <c r="AB354" s="26">
        <f t="array" ref="AB354">SUM(IF(Period=$A$2,IF(Site=$A$245,IF(Provider=$B354,H))))</f>
        <v>0</v>
      </c>
      <c r="AC354" s="27">
        <f t="shared" si="93"/>
        <v>0</v>
      </c>
      <c r="AD354" s="27">
        <f t="shared" si="89"/>
        <v>0</v>
      </c>
      <c r="AE354" s="44"/>
      <c r="AF354" s="20"/>
      <c r="AG354" s="20"/>
      <c r="AH354" s="20"/>
      <c r="AI354" s="20"/>
      <c r="AJ354" s="20"/>
      <c r="AK354" s="20"/>
      <c r="AL354" s="20"/>
      <c r="AM354" s="20"/>
      <c r="AN354" s="20"/>
    </row>
    <row r="355" spans="2:40" hidden="1" outlineLevel="1" x14ac:dyDescent="0.25">
      <c r="B355" s="20" t="s">
        <v>580</v>
      </c>
      <c r="C355" s="44"/>
      <c r="D355" s="25">
        <f t="array" ref="D355">SUM(IF(Period=$A$2,IF(Site=$A$245,IF(Provider=$B355,G))))</f>
        <v>94</v>
      </c>
      <c r="E355" s="26">
        <f t="array" ref="E355">SUM(IF(Period=$A$2,IF(Site=$A$245,IF(Provider=$B355,H))))</f>
        <v>4</v>
      </c>
      <c r="F355" s="27">
        <f t="shared" si="90"/>
        <v>9.7082365091660211E-2</v>
      </c>
      <c r="G355" s="27">
        <f t="shared" si="83"/>
        <v>1.9585373476403791E-2</v>
      </c>
      <c r="H355" s="44"/>
      <c r="I355" s="25">
        <f t="array" ref="I355">SUM(IF(Period=$A$2,IF(Site=$A$245,IF(Provider=$B355,I))))</f>
        <v>197</v>
      </c>
      <c r="J355" s="26">
        <f t="array" ref="J355">SUM(IF(Period=$A$2,IF(Site=$A$245,IF(Provider=$B355,J))))</f>
        <v>12.243654822335026</v>
      </c>
      <c r="K355" s="27">
        <f t="shared" si="91"/>
        <v>0.32798477019309225</v>
      </c>
      <c r="L355" s="27">
        <f t="shared" si="84"/>
        <v>6.9858371709097228E-2</v>
      </c>
      <c r="M355" s="44"/>
      <c r="N355" s="25">
        <f t="array" ref="N355">SUM(IF(Period=$A$2,IF(Site=$A$245,IF(Provider=$B355,K))))</f>
        <v>0</v>
      </c>
      <c r="O355" s="37">
        <f t="shared" si="85"/>
        <v>0</v>
      </c>
      <c r="P355" s="44"/>
      <c r="Q355" s="25">
        <f t="array" ref="Q355">SUM(IF(Period=$A$2,IF(Site=$A$245,IF(Provider=$B355,M))))</f>
        <v>0</v>
      </c>
      <c r="R355" s="26">
        <f t="array" ref="R355">SUM(IF(Period=$A$2,IF(Site=$A$245,IF(Provider=$B355,N))))</f>
        <v>0</v>
      </c>
      <c r="S355" s="27" t="e">
        <f t="shared" si="94"/>
        <v>#DIV/0!</v>
      </c>
      <c r="T355" s="27" t="e">
        <f t="shared" si="95"/>
        <v>#DIV/0!</v>
      </c>
      <c r="U355" s="20"/>
      <c r="V355" s="25">
        <f t="array" ref="V355">SUM(IF(Period=$A$2,IF(Site=$A$245,IF(Provider=$B355,P))))</f>
        <v>185</v>
      </c>
      <c r="W355" s="26">
        <f t="array" ref="W355">SUM(IF(Period=$A$2,IF(Site=$A$245,IF(Provider=$B355,Q))))</f>
        <v>21</v>
      </c>
      <c r="X355" s="27">
        <f t="shared" si="92"/>
        <v>0.64588528678304236</v>
      </c>
      <c r="Y355" s="27">
        <f t="shared" si="88"/>
        <v>0.14484918533984564</v>
      </c>
      <c r="Z355" s="44"/>
      <c r="AA355" s="25">
        <f t="array" ref="AA355">SUM(IF(Period=$A$2,IF(Site=$A$245,IF(Provider=$B355,G))))</f>
        <v>94</v>
      </c>
      <c r="AB355" s="26">
        <f t="array" ref="AB355">SUM(IF(Period=$A$2,IF(Site=$A$245,IF(Provider=$B355,H))))</f>
        <v>4</v>
      </c>
      <c r="AC355" s="27">
        <f t="shared" si="93"/>
        <v>9.7082365091660211E-2</v>
      </c>
      <c r="AD355" s="27">
        <f t="shared" si="89"/>
        <v>1.9585373476403791E-2</v>
      </c>
      <c r="AE355" s="44"/>
      <c r="AF355" s="20"/>
      <c r="AG355" s="20"/>
      <c r="AH355" s="20"/>
      <c r="AI355" s="20"/>
      <c r="AJ355" s="20"/>
      <c r="AK355" s="20"/>
      <c r="AL355" s="20"/>
      <c r="AM355" s="20"/>
      <c r="AN355" s="20"/>
    </row>
    <row r="356" spans="2:40" hidden="1" outlineLevel="1" x14ac:dyDescent="0.25">
      <c r="B356" s="20" t="s">
        <v>836</v>
      </c>
      <c r="C356" s="44"/>
      <c r="D356" s="25">
        <f t="array" ref="D356">SUM(IF(Period=$A$2,IF(Site=$A$245,IF(Provider=$B356,G))))</f>
        <v>0</v>
      </c>
      <c r="E356" s="26">
        <f t="array" ref="E356">SUM(IF(Period=$A$2,IF(Site=$A$245,IF(Provider=$B356,H))))</f>
        <v>0</v>
      </c>
      <c r="F356" s="27">
        <f t="shared" si="90"/>
        <v>0</v>
      </c>
      <c r="G356" s="27">
        <f t="shared" si="83"/>
        <v>0</v>
      </c>
      <c r="H356" s="44"/>
      <c r="I356" s="25">
        <f t="array" ref="I356">SUM(IF(Period=$A$2,IF(Site=$A$245,IF(Provider=$B356,I))))</f>
        <v>0</v>
      </c>
      <c r="J356" s="26">
        <f t="array" ref="J356">SUM(IF(Period=$A$2,IF(Site=$A$245,IF(Provider=$B356,J))))</f>
        <v>0</v>
      </c>
      <c r="K356" s="27">
        <f t="shared" si="91"/>
        <v>0</v>
      </c>
      <c r="L356" s="27">
        <f t="shared" si="84"/>
        <v>0</v>
      </c>
      <c r="M356" s="44"/>
      <c r="N356" s="25">
        <f t="array" ref="N356">SUM(IF(Period=$A$2,IF(Site=$A$245,IF(Provider=$B356,K))))</f>
        <v>0</v>
      </c>
      <c r="O356" s="37">
        <f t="shared" si="85"/>
        <v>0</v>
      </c>
      <c r="P356" s="44"/>
      <c r="Q356" s="25">
        <f t="array" ref="Q356">SUM(IF(Period=$A$2,IF(Site=$A$245,IF(Provider=$B356,M))))</f>
        <v>0</v>
      </c>
      <c r="R356" s="26">
        <f t="array" ref="R356">SUM(IF(Period=$A$2,IF(Site=$A$245,IF(Provider=$B356,N))))</f>
        <v>0</v>
      </c>
      <c r="S356" s="27" t="e">
        <f t="shared" si="94"/>
        <v>#DIV/0!</v>
      </c>
      <c r="T356" s="27" t="e">
        <f t="shared" si="95"/>
        <v>#DIV/0!</v>
      </c>
      <c r="U356" s="20"/>
      <c r="V356" s="25">
        <f t="array" ref="V356">SUM(IF(Period=$A$2,IF(Site=$A$245,IF(Provider=$B356,P))))</f>
        <v>0</v>
      </c>
      <c r="W356" s="26">
        <f t="array" ref="W356">SUM(IF(Period=$A$2,IF(Site=$A$245,IF(Provider=$B356,Q))))</f>
        <v>0</v>
      </c>
      <c r="X356" s="27">
        <f t="shared" si="92"/>
        <v>0</v>
      </c>
      <c r="Y356" s="27">
        <f t="shared" si="88"/>
        <v>0</v>
      </c>
      <c r="Z356" s="44"/>
      <c r="AA356" s="25">
        <f t="array" ref="AA356">SUM(IF(Period=$A$2,IF(Site=$A$245,IF(Provider=$B356,G))))</f>
        <v>0</v>
      </c>
      <c r="AB356" s="26">
        <f t="array" ref="AB356">SUM(IF(Period=$A$2,IF(Site=$A$245,IF(Provider=$B356,H))))</f>
        <v>0</v>
      </c>
      <c r="AC356" s="27">
        <f t="shared" si="93"/>
        <v>0</v>
      </c>
      <c r="AD356" s="27">
        <f t="shared" si="89"/>
        <v>0</v>
      </c>
      <c r="AE356" s="44"/>
      <c r="AF356" s="20"/>
      <c r="AG356" s="20"/>
      <c r="AH356" s="20"/>
      <c r="AI356" s="20"/>
      <c r="AJ356" s="20"/>
      <c r="AK356" s="20"/>
      <c r="AL356" s="20"/>
      <c r="AM356" s="20"/>
      <c r="AN356" s="20"/>
    </row>
    <row r="357" spans="2:40" hidden="1" outlineLevel="1" x14ac:dyDescent="0.25">
      <c r="B357" s="20" t="s">
        <v>839</v>
      </c>
      <c r="C357" s="44"/>
      <c r="D357" s="25">
        <f t="array" ref="D357">SUM(IF(Period=$A$2,IF(Site=$A$245,IF(Provider=$B357,G))))</f>
        <v>0</v>
      </c>
      <c r="E357" s="26">
        <f t="array" ref="E357">SUM(IF(Period=$A$2,IF(Site=$A$245,IF(Provider=$B357,H))))</f>
        <v>0</v>
      </c>
      <c r="F357" s="27">
        <f t="shared" si="90"/>
        <v>0</v>
      </c>
      <c r="G357" s="27">
        <f t="shared" si="83"/>
        <v>0</v>
      </c>
      <c r="H357" s="44"/>
      <c r="I357" s="25">
        <f t="array" ref="I357">SUM(IF(Period=$A$2,IF(Site=$A$245,IF(Provider=$B357,I))))</f>
        <v>0</v>
      </c>
      <c r="J357" s="26">
        <f t="array" ref="J357">SUM(IF(Period=$A$2,IF(Site=$A$245,IF(Provider=$B357,J))))</f>
        <v>0</v>
      </c>
      <c r="K357" s="27">
        <f t="shared" si="91"/>
        <v>0</v>
      </c>
      <c r="L357" s="27">
        <f t="shared" si="84"/>
        <v>0</v>
      </c>
      <c r="M357" s="44"/>
      <c r="N357" s="25">
        <f t="array" ref="N357">SUM(IF(Period=$A$2,IF(Site=$A$245,IF(Provider=$B357,K))))</f>
        <v>0</v>
      </c>
      <c r="O357" s="37">
        <f t="shared" si="85"/>
        <v>0</v>
      </c>
      <c r="P357" s="44"/>
      <c r="Q357" s="25">
        <f t="array" ref="Q357">SUM(IF(Period=$A$2,IF(Site=$A$245,IF(Provider=$B357,M))))</f>
        <v>0</v>
      </c>
      <c r="R357" s="26">
        <f t="array" ref="R357">SUM(IF(Period=$A$2,IF(Site=$A$245,IF(Provider=$B357,N))))</f>
        <v>0</v>
      </c>
      <c r="S357" s="27" t="e">
        <f t="shared" si="94"/>
        <v>#DIV/0!</v>
      </c>
      <c r="T357" s="27" t="e">
        <f t="shared" si="95"/>
        <v>#DIV/0!</v>
      </c>
      <c r="U357" s="20"/>
      <c r="V357" s="25">
        <f t="array" ref="V357">SUM(IF(Period=$A$2,IF(Site=$A$245,IF(Provider=$B357,P))))</f>
        <v>0</v>
      </c>
      <c r="W357" s="26">
        <f t="array" ref="W357">SUM(IF(Period=$A$2,IF(Site=$A$245,IF(Provider=$B357,Q))))</f>
        <v>0</v>
      </c>
      <c r="X357" s="27">
        <f t="shared" si="92"/>
        <v>0</v>
      </c>
      <c r="Y357" s="27">
        <f t="shared" si="88"/>
        <v>0</v>
      </c>
      <c r="Z357" s="44"/>
      <c r="AA357" s="25">
        <f t="array" ref="AA357">SUM(IF(Period=$A$2,IF(Site=$A$245,IF(Provider=$B357,G))))</f>
        <v>0</v>
      </c>
      <c r="AB357" s="26">
        <f t="array" ref="AB357">SUM(IF(Period=$A$2,IF(Site=$A$245,IF(Provider=$B357,H))))</f>
        <v>0</v>
      </c>
      <c r="AC357" s="27">
        <f t="shared" si="93"/>
        <v>0</v>
      </c>
      <c r="AD357" s="27">
        <f t="shared" si="89"/>
        <v>0</v>
      </c>
      <c r="AE357" s="44"/>
      <c r="AF357" s="20"/>
      <c r="AG357" s="20"/>
      <c r="AH357" s="20"/>
      <c r="AI357" s="20"/>
      <c r="AJ357" s="20"/>
      <c r="AK357" s="20"/>
      <c r="AL357" s="20"/>
      <c r="AM357" s="20"/>
      <c r="AN357" s="20"/>
    </row>
    <row r="358" spans="2:40" hidden="1" outlineLevel="1" x14ac:dyDescent="0.25">
      <c r="B358" s="20" t="s">
        <v>620</v>
      </c>
      <c r="C358" s="44"/>
      <c r="D358" s="25">
        <f t="array" ref="D358">SUM(IF(Period=$A$2,IF(Site=$A$245,IF(Provider=$B358,G))))</f>
        <v>37</v>
      </c>
      <c r="E358" s="26">
        <f t="array" ref="E358">SUM(IF(Period=$A$2,IF(Site=$A$245,IF(Provider=$B358,H))))</f>
        <v>6</v>
      </c>
      <c r="F358" s="27">
        <f t="shared" si="90"/>
        <v>5.7319907048799384E-2</v>
      </c>
      <c r="G358" s="27">
        <f t="shared" si="83"/>
        <v>1.1563704552557558E-2</v>
      </c>
      <c r="H358" s="44"/>
      <c r="I358" s="25">
        <f t="array" ref="I358">SUM(IF(Period=$A$2,IF(Site=$A$245,IF(Provider=$B358,I))))</f>
        <v>57</v>
      </c>
      <c r="J358" s="26">
        <f t="array" ref="J358">SUM(IF(Period=$A$2,IF(Site=$A$245,IF(Provider=$B358,J))))</f>
        <v>9.4561403508771935</v>
      </c>
      <c r="K358" s="27">
        <f t="shared" si="91"/>
        <v>7.3293445743812885E-2</v>
      </c>
      <c r="L358" s="27">
        <f t="shared" si="84"/>
        <v>1.5610971124047848E-2</v>
      </c>
      <c r="M358" s="44"/>
      <c r="N358" s="25">
        <f t="array" ref="N358">SUM(IF(Period=$A$2,IF(Site=$A$245,IF(Provider=$B358,K))))</f>
        <v>0</v>
      </c>
      <c r="O358" s="37">
        <f t="shared" si="85"/>
        <v>0</v>
      </c>
      <c r="P358" s="44"/>
      <c r="Q358" s="25">
        <f t="array" ref="Q358">SUM(IF(Period=$A$2,IF(Site=$A$245,IF(Provider=$B358,M))))</f>
        <v>0</v>
      </c>
      <c r="R358" s="26">
        <f t="array" ref="R358">SUM(IF(Period=$A$2,IF(Site=$A$245,IF(Provider=$B358,N))))</f>
        <v>0</v>
      </c>
      <c r="S358" s="27" t="e">
        <f t="shared" si="94"/>
        <v>#DIV/0!</v>
      </c>
      <c r="T358" s="27" t="e">
        <f t="shared" si="95"/>
        <v>#DIV/0!</v>
      </c>
      <c r="U358" s="20"/>
      <c r="V358" s="25">
        <f t="array" ref="V358">SUM(IF(Period=$A$2,IF(Site=$A$245,IF(Provider=$B358,P))))</f>
        <v>49</v>
      </c>
      <c r="W358" s="26">
        <f t="array" ref="W358">SUM(IF(Period=$A$2,IF(Site=$A$245,IF(Provider=$B358,Q))))</f>
        <v>17</v>
      </c>
      <c r="X358" s="27">
        <f t="shared" si="92"/>
        <v>0.13848711554447216</v>
      </c>
      <c r="Y358" s="27">
        <f t="shared" si="88"/>
        <v>3.1057753253047986E-2</v>
      </c>
      <c r="Z358" s="44"/>
      <c r="AA358" s="25">
        <f t="array" ref="AA358">SUM(IF(Period=$A$2,IF(Site=$A$245,IF(Provider=$B358,G))))</f>
        <v>37</v>
      </c>
      <c r="AB358" s="26">
        <f t="array" ref="AB358">SUM(IF(Period=$A$2,IF(Site=$A$245,IF(Provider=$B358,H))))</f>
        <v>6</v>
      </c>
      <c r="AC358" s="27">
        <f t="shared" si="93"/>
        <v>5.7319907048799384E-2</v>
      </c>
      <c r="AD358" s="27">
        <f t="shared" si="89"/>
        <v>1.1563704552557558E-2</v>
      </c>
      <c r="AE358" s="44"/>
      <c r="AF358" s="20"/>
      <c r="AG358" s="20"/>
      <c r="AH358" s="20"/>
      <c r="AI358" s="20"/>
      <c r="AJ358" s="20"/>
      <c r="AK358" s="20"/>
      <c r="AL358" s="20"/>
      <c r="AM358" s="20"/>
      <c r="AN358" s="20"/>
    </row>
    <row r="359" spans="2:40" hidden="1" outlineLevel="1" x14ac:dyDescent="0.25">
      <c r="B359" s="20" t="s">
        <v>800</v>
      </c>
      <c r="C359" s="44"/>
      <c r="D359" s="25">
        <f t="array" ref="D359">SUM(IF(Period=$A$2,IF(Site=$A$245,IF(Provider=$B359,G))))</f>
        <v>0</v>
      </c>
      <c r="E359" s="26">
        <f t="array" ref="E359">SUM(IF(Period=$A$2,IF(Site=$A$245,IF(Provider=$B359,H))))</f>
        <v>0</v>
      </c>
      <c r="F359" s="27">
        <f t="shared" si="90"/>
        <v>0</v>
      </c>
      <c r="G359" s="27">
        <f t="shared" si="83"/>
        <v>0</v>
      </c>
      <c r="H359" s="44"/>
      <c r="I359" s="25">
        <f t="array" ref="I359">SUM(IF(Period=$A$2,IF(Site=$A$245,IF(Provider=$B359,I))))</f>
        <v>0</v>
      </c>
      <c r="J359" s="26">
        <f t="array" ref="J359">SUM(IF(Period=$A$2,IF(Site=$A$245,IF(Provider=$B359,J))))</f>
        <v>0</v>
      </c>
      <c r="K359" s="27">
        <f t="shared" si="91"/>
        <v>0</v>
      </c>
      <c r="L359" s="27">
        <f t="shared" si="84"/>
        <v>0</v>
      </c>
      <c r="M359" s="44"/>
      <c r="N359" s="25">
        <f t="array" ref="N359">SUM(IF(Period=$A$2,IF(Site=$A$245,IF(Provider=$B359,K))))</f>
        <v>0</v>
      </c>
      <c r="O359" s="37">
        <f t="shared" si="85"/>
        <v>0</v>
      </c>
      <c r="P359" s="44"/>
      <c r="Q359" s="25">
        <f t="array" ref="Q359">SUM(IF(Period=$A$2,IF(Site=$A$245,IF(Provider=$B359,M))))</f>
        <v>0</v>
      </c>
      <c r="R359" s="26">
        <f t="array" ref="R359">SUM(IF(Period=$A$2,IF(Site=$A$245,IF(Provider=$B359,N))))</f>
        <v>0</v>
      </c>
      <c r="S359" s="27" t="e">
        <f t="shared" si="94"/>
        <v>#DIV/0!</v>
      </c>
      <c r="T359" s="27" t="e">
        <f t="shared" si="95"/>
        <v>#DIV/0!</v>
      </c>
      <c r="U359" s="20"/>
      <c r="V359" s="25">
        <f t="array" ref="V359">SUM(IF(Period=$A$2,IF(Site=$A$245,IF(Provider=$B359,P))))</f>
        <v>0</v>
      </c>
      <c r="W359" s="26">
        <f t="array" ref="W359">SUM(IF(Period=$A$2,IF(Site=$A$245,IF(Provider=$B359,Q))))</f>
        <v>0</v>
      </c>
      <c r="X359" s="27">
        <f t="shared" si="92"/>
        <v>0</v>
      </c>
      <c r="Y359" s="27">
        <f t="shared" si="88"/>
        <v>0</v>
      </c>
      <c r="Z359" s="44"/>
      <c r="AA359" s="25">
        <f t="array" ref="AA359">SUM(IF(Period=$A$2,IF(Site=$A$245,IF(Provider=$B359,G))))</f>
        <v>0</v>
      </c>
      <c r="AB359" s="26">
        <f t="array" ref="AB359">SUM(IF(Period=$A$2,IF(Site=$A$245,IF(Provider=$B359,H))))</f>
        <v>0</v>
      </c>
      <c r="AC359" s="27">
        <f t="shared" si="93"/>
        <v>0</v>
      </c>
      <c r="AD359" s="27">
        <f t="shared" si="89"/>
        <v>0</v>
      </c>
      <c r="AE359" s="44"/>
      <c r="AF359" s="20"/>
      <c r="AG359" s="20"/>
      <c r="AH359" s="20"/>
      <c r="AI359" s="20"/>
      <c r="AJ359" s="20"/>
      <c r="AK359" s="20"/>
      <c r="AL359" s="20"/>
      <c r="AM359" s="20"/>
      <c r="AN359" s="20"/>
    </row>
    <row r="360" spans="2:40" hidden="1" outlineLevel="1" x14ac:dyDescent="0.25">
      <c r="B360" s="20" t="s">
        <v>801</v>
      </c>
      <c r="C360" s="44"/>
      <c r="D360" s="25">
        <f t="array" ref="D360">SUM(IF(Period=$A$2,IF(Site=$A$245,IF(Provider=$B360,G))))</f>
        <v>0</v>
      </c>
      <c r="E360" s="26">
        <f t="array" ref="E360">SUM(IF(Period=$A$2,IF(Site=$A$245,IF(Provider=$B360,H))))</f>
        <v>0</v>
      </c>
      <c r="F360" s="27">
        <f t="shared" si="90"/>
        <v>0</v>
      </c>
      <c r="G360" s="27">
        <f t="shared" si="83"/>
        <v>0</v>
      </c>
      <c r="H360" s="44"/>
      <c r="I360" s="25">
        <f t="array" ref="I360">SUM(IF(Period=$A$2,IF(Site=$A$245,IF(Provider=$B360,I))))</f>
        <v>0</v>
      </c>
      <c r="J360" s="26">
        <f t="array" ref="J360">SUM(IF(Period=$A$2,IF(Site=$A$245,IF(Provider=$B360,J))))</f>
        <v>0</v>
      </c>
      <c r="K360" s="27">
        <f t="shared" si="91"/>
        <v>0</v>
      </c>
      <c r="L360" s="27">
        <f t="shared" si="84"/>
        <v>0</v>
      </c>
      <c r="M360" s="44"/>
      <c r="N360" s="25">
        <f t="array" ref="N360">SUM(IF(Period=$A$2,IF(Site=$A$245,IF(Provider=$B360,K))))</f>
        <v>0</v>
      </c>
      <c r="O360" s="37">
        <f t="shared" si="85"/>
        <v>0</v>
      </c>
      <c r="P360" s="44"/>
      <c r="Q360" s="25">
        <f t="array" ref="Q360">SUM(IF(Period=$A$2,IF(Site=$A$245,IF(Provider=$B360,M))))</f>
        <v>0</v>
      </c>
      <c r="R360" s="26">
        <f t="array" ref="R360">SUM(IF(Period=$A$2,IF(Site=$A$245,IF(Provider=$B360,N))))</f>
        <v>0</v>
      </c>
      <c r="S360" s="27" t="e">
        <f t="shared" si="94"/>
        <v>#DIV/0!</v>
      </c>
      <c r="T360" s="27" t="e">
        <f t="shared" si="95"/>
        <v>#DIV/0!</v>
      </c>
      <c r="U360" s="20"/>
      <c r="V360" s="25">
        <f t="array" ref="V360">SUM(IF(Period=$A$2,IF(Site=$A$245,IF(Provider=$B360,P))))</f>
        <v>0</v>
      </c>
      <c r="W360" s="26">
        <f t="array" ref="W360">SUM(IF(Period=$A$2,IF(Site=$A$245,IF(Provider=$B360,Q))))</f>
        <v>0</v>
      </c>
      <c r="X360" s="27">
        <f t="shared" si="92"/>
        <v>0</v>
      </c>
      <c r="Y360" s="27">
        <f t="shared" si="88"/>
        <v>0</v>
      </c>
      <c r="Z360" s="44"/>
      <c r="AA360" s="25">
        <f t="array" ref="AA360">SUM(IF(Period=$A$2,IF(Site=$A$245,IF(Provider=$B360,G))))</f>
        <v>0</v>
      </c>
      <c r="AB360" s="26">
        <f t="array" ref="AB360">SUM(IF(Period=$A$2,IF(Site=$A$245,IF(Provider=$B360,H))))</f>
        <v>0</v>
      </c>
      <c r="AC360" s="27">
        <f t="shared" si="93"/>
        <v>0</v>
      </c>
      <c r="AD360" s="27">
        <f t="shared" si="89"/>
        <v>0</v>
      </c>
      <c r="AE360" s="44"/>
      <c r="AF360" s="20"/>
      <c r="AG360" s="20"/>
      <c r="AH360" s="20"/>
      <c r="AI360" s="20"/>
      <c r="AJ360" s="20"/>
      <c r="AK360" s="20"/>
      <c r="AL360" s="20"/>
      <c r="AM360" s="20"/>
      <c r="AN360" s="20"/>
    </row>
    <row r="361" spans="2:40" hidden="1" outlineLevel="1" x14ac:dyDescent="0.25">
      <c r="B361" s="20" t="s">
        <v>987</v>
      </c>
      <c r="C361" s="44"/>
      <c r="D361" s="25">
        <f t="array" ref="D361">SUM(IF(Period=$A$2,IF(Site=$A$245,IF(Provider=$B361,G))))</f>
        <v>0</v>
      </c>
      <c r="E361" s="26">
        <f t="array" ref="E361">SUM(IF(Period=$A$2,IF(Site=$A$245,IF(Provider=$B361,H))))</f>
        <v>0</v>
      </c>
      <c r="F361" s="27">
        <f t="shared" si="90"/>
        <v>0</v>
      </c>
      <c r="G361" s="27">
        <f t="shared" si="83"/>
        <v>0</v>
      </c>
      <c r="H361" s="44"/>
      <c r="I361" s="25">
        <f t="array" ref="I361">SUM(IF(Period=$A$2,IF(Site=$A$245,IF(Provider=$B361,I))))</f>
        <v>0</v>
      </c>
      <c r="J361" s="26">
        <f t="array" ref="J361">SUM(IF(Period=$A$2,IF(Site=$A$245,IF(Provider=$B361,J))))</f>
        <v>0</v>
      </c>
      <c r="K361" s="27">
        <f t="shared" si="91"/>
        <v>0</v>
      </c>
      <c r="L361" s="27">
        <f t="shared" si="84"/>
        <v>0</v>
      </c>
      <c r="M361" s="44"/>
      <c r="N361" s="25">
        <f t="array" ref="N361">SUM(IF(Period=$A$2,IF(Site=$A$245,IF(Provider=$B361,K))))</f>
        <v>0</v>
      </c>
      <c r="O361" s="37">
        <f t="shared" si="85"/>
        <v>0</v>
      </c>
      <c r="P361" s="44"/>
      <c r="Q361" s="25">
        <f t="array" ref="Q361">SUM(IF(Period=$A$2,IF(Site=$A$245,IF(Provider=$B361,M))))</f>
        <v>0</v>
      </c>
      <c r="R361" s="26">
        <f t="array" ref="R361">SUM(IF(Period=$A$2,IF(Site=$A$245,IF(Provider=$B361,N))))</f>
        <v>0</v>
      </c>
      <c r="S361" s="27" t="e">
        <f t="shared" si="94"/>
        <v>#DIV/0!</v>
      </c>
      <c r="T361" s="27" t="e">
        <f t="shared" si="95"/>
        <v>#DIV/0!</v>
      </c>
      <c r="U361" s="20"/>
      <c r="V361" s="25">
        <f t="array" ref="V361">SUM(IF(Period=$A$2,IF(Site=$A$245,IF(Provider=$B361,P))))</f>
        <v>0</v>
      </c>
      <c r="W361" s="26">
        <f t="array" ref="W361">SUM(IF(Period=$A$2,IF(Site=$A$245,IF(Provider=$B361,Q))))</f>
        <v>0</v>
      </c>
      <c r="X361" s="27">
        <f t="shared" si="92"/>
        <v>0</v>
      </c>
      <c r="Y361" s="27">
        <f t="shared" si="88"/>
        <v>0</v>
      </c>
      <c r="Z361" s="44"/>
      <c r="AA361" s="25">
        <f t="array" ref="AA361">SUM(IF(Period=$A$2,IF(Site=$A$245,IF(Provider=$B361,G))))</f>
        <v>0</v>
      </c>
      <c r="AB361" s="26">
        <f t="array" ref="AB361">SUM(IF(Period=$A$2,IF(Site=$A$245,IF(Provider=$B361,H))))</f>
        <v>0</v>
      </c>
      <c r="AC361" s="27">
        <f t="shared" si="93"/>
        <v>0</v>
      </c>
      <c r="AD361" s="27">
        <f t="shared" si="89"/>
        <v>0</v>
      </c>
      <c r="AE361" s="44"/>
      <c r="AF361" s="20"/>
      <c r="AG361" s="20"/>
      <c r="AH361" s="20"/>
      <c r="AI361" s="20"/>
      <c r="AJ361" s="20"/>
      <c r="AK361" s="20"/>
      <c r="AL361" s="20"/>
      <c r="AM361" s="20"/>
      <c r="AN361" s="20"/>
    </row>
    <row r="362" spans="2:40" hidden="1" outlineLevel="1" x14ac:dyDescent="0.25">
      <c r="B362" s="20" t="s">
        <v>583</v>
      </c>
      <c r="C362" s="44"/>
      <c r="D362" s="25">
        <f t="array" ref="D362">SUM(IF(Period=$A$2,IF(Site=$A$245,IF(Provider=$B362,G))))</f>
        <v>107</v>
      </c>
      <c r="E362" s="26">
        <f t="array" ref="E362">SUM(IF(Period=$A$2,IF(Site=$A$245,IF(Provider=$B362,H))))</f>
        <v>4</v>
      </c>
      <c r="F362" s="27">
        <f t="shared" si="90"/>
        <v>0.11050864962561321</v>
      </c>
      <c r="G362" s="27">
        <f t="shared" si="83"/>
        <v>2.2293988957183038E-2</v>
      </c>
      <c r="H362" s="44"/>
      <c r="I362" s="25">
        <f t="array" ref="I362">SUM(IF(Period=$A$2,IF(Site=$A$245,IF(Provider=$B362,I))))</f>
        <v>179</v>
      </c>
      <c r="J362" s="26">
        <f t="array" ref="J362">SUM(IF(Period=$A$2,IF(Site=$A$245,IF(Provider=$B362,J))))</f>
        <v>8.949720670391061</v>
      </c>
      <c r="K362" s="27">
        <f t="shared" si="91"/>
        <v>0.21784063094914333</v>
      </c>
      <c r="L362" s="27">
        <f t="shared" si="84"/>
        <v>4.6398470762012332E-2</v>
      </c>
      <c r="M362" s="44"/>
      <c r="N362" s="25">
        <f t="array" ref="N362">SUM(IF(Period=$A$2,IF(Site=$A$245,IF(Provider=$B362,K))))</f>
        <v>4</v>
      </c>
      <c r="O362" s="37">
        <f t="shared" si="85"/>
        <v>2.23463687150838E-2</v>
      </c>
      <c r="P362" s="44"/>
      <c r="Q362" s="25">
        <f t="array" ref="Q362">SUM(IF(Period=$A$2,IF(Site=$A$245,IF(Provider=$B362,M))))</f>
        <v>0</v>
      </c>
      <c r="R362" s="26">
        <f t="array" ref="R362">SUM(IF(Period=$A$2,IF(Site=$A$245,IF(Provider=$B362,N))))</f>
        <v>0</v>
      </c>
      <c r="S362" s="27" t="e">
        <f t="shared" si="94"/>
        <v>#DIV/0!</v>
      </c>
      <c r="T362" s="27" t="e">
        <f t="shared" si="95"/>
        <v>#DIV/0!</v>
      </c>
      <c r="U362" s="20"/>
      <c r="V362" s="25">
        <f t="array" ref="V362">SUM(IF(Period=$A$2,IF(Site=$A$245,IF(Provider=$B362,P))))</f>
        <v>160</v>
      </c>
      <c r="W362" s="26">
        <f t="array" ref="W362">SUM(IF(Period=$A$2,IF(Site=$A$245,IF(Provider=$B362,Q))))</f>
        <v>19</v>
      </c>
      <c r="X362" s="27">
        <f t="shared" si="92"/>
        <v>0.50540315876974229</v>
      </c>
      <c r="Y362" s="27">
        <f t="shared" si="88"/>
        <v>0.11334402147570934</v>
      </c>
      <c r="Z362" s="44"/>
      <c r="AA362" s="25">
        <f t="array" ref="AA362">SUM(IF(Period=$A$2,IF(Site=$A$245,IF(Provider=$B362,G))))</f>
        <v>107</v>
      </c>
      <c r="AB362" s="26">
        <f t="array" ref="AB362">SUM(IF(Period=$A$2,IF(Site=$A$245,IF(Provider=$B362,H))))</f>
        <v>4</v>
      </c>
      <c r="AC362" s="27">
        <f t="shared" si="93"/>
        <v>0.11050864962561321</v>
      </c>
      <c r="AD362" s="27">
        <f t="shared" si="89"/>
        <v>2.2293988957183038E-2</v>
      </c>
      <c r="AE362" s="44"/>
      <c r="AF362" s="20"/>
      <c r="AG362" s="20"/>
      <c r="AH362" s="20"/>
      <c r="AI362" s="20"/>
      <c r="AJ362" s="20"/>
      <c r="AK362" s="20"/>
      <c r="AL362" s="20"/>
      <c r="AM362" s="20"/>
      <c r="AN362" s="20"/>
    </row>
    <row r="363" spans="2:40" hidden="1" outlineLevel="1" x14ac:dyDescent="0.25">
      <c r="B363" s="20" t="s">
        <v>621</v>
      </c>
      <c r="C363" s="44"/>
      <c r="D363" s="25">
        <f t="array" ref="D363">SUM(IF(Period=$A$2,IF(Site=$A$245,IF(Provider=$B363,G))))</f>
        <v>34</v>
      </c>
      <c r="E363" s="26">
        <f t="array" ref="E363">SUM(IF(Period=$A$2,IF(Site=$A$245,IF(Provider=$B363,H))))</f>
        <v>3</v>
      </c>
      <c r="F363" s="27">
        <f t="shared" si="90"/>
        <v>2.6336173508907823E-2</v>
      </c>
      <c r="G363" s="27">
        <f t="shared" si="83"/>
        <v>5.3130534430669858E-3</v>
      </c>
      <c r="H363" s="44"/>
      <c r="I363" s="25">
        <f t="array" ref="I363">SUM(IF(Period=$A$2,IF(Site=$A$245,IF(Provider=$B363,I))))</f>
        <v>56</v>
      </c>
      <c r="J363" s="26">
        <f t="array" ref="J363">SUM(IF(Period=$A$2,IF(Site=$A$245,IF(Provider=$B363,J))))</f>
        <v>12.928571428571429</v>
      </c>
      <c r="K363" s="27">
        <f t="shared" si="91"/>
        <v>9.8449823225455535E-2</v>
      </c>
      <c r="L363" s="27">
        <f t="shared" si="84"/>
        <v>2.0969096648999336E-2</v>
      </c>
      <c r="M363" s="44"/>
      <c r="N363" s="25">
        <f t="array" ref="N363">SUM(IF(Period=$A$2,IF(Site=$A$245,IF(Provider=$B363,K))))</f>
        <v>0</v>
      </c>
      <c r="O363" s="37">
        <f t="shared" si="85"/>
        <v>0</v>
      </c>
      <c r="P363" s="44"/>
      <c r="Q363" s="25">
        <f t="array" ref="Q363">SUM(IF(Period=$A$2,IF(Site=$A$245,IF(Provider=$B363,M))))</f>
        <v>0</v>
      </c>
      <c r="R363" s="26">
        <f t="array" ref="R363">SUM(IF(Period=$A$2,IF(Site=$A$245,IF(Provider=$B363,N))))</f>
        <v>0</v>
      </c>
      <c r="S363" s="27" t="e">
        <f t="shared" si="94"/>
        <v>#DIV/0!</v>
      </c>
      <c r="T363" s="27" t="e">
        <f t="shared" si="95"/>
        <v>#DIV/0!</v>
      </c>
      <c r="U363" s="20"/>
      <c r="V363" s="25">
        <f t="array" ref="V363">SUM(IF(Period=$A$2,IF(Site=$A$245,IF(Provider=$B363,P))))</f>
        <v>51</v>
      </c>
      <c r="W363" s="26">
        <f t="array" ref="W363">SUM(IF(Period=$A$2,IF(Site=$A$245,IF(Provider=$B363,Q))))</f>
        <v>26</v>
      </c>
      <c r="X363" s="27">
        <f t="shared" si="92"/>
        <v>0.22044887780548628</v>
      </c>
      <c r="Y363" s="27">
        <f t="shared" si="88"/>
        <v>4.9438872525260052E-2</v>
      </c>
      <c r="Z363" s="44"/>
      <c r="AA363" s="25">
        <f t="array" ref="AA363">SUM(IF(Period=$A$2,IF(Site=$A$245,IF(Provider=$B363,G))))</f>
        <v>34</v>
      </c>
      <c r="AB363" s="26">
        <f t="array" ref="AB363">SUM(IF(Period=$A$2,IF(Site=$A$245,IF(Provider=$B363,H))))</f>
        <v>3</v>
      </c>
      <c r="AC363" s="27">
        <f t="shared" si="93"/>
        <v>2.6336173508907823E-2</v>
      </c>
      <c r="AD363" s="27">
        <f t="shared" si="89"/>
        <v>5.3130534430669858E-3</v>
      </c>
      <c r="AE363" s="44"/>
      <c r="AF363" s="20"/>
      <c r="AG363" s="20"/>
      <c r="AH363" s="20"/>
      <c r="AI363" s="20"/>
      <c r="AJ363" s="20"/>
      <c r="AK363" s="20"/>
      <c r="AL363" s="20"/>
      <c r="AM363" s="20"/>
      <c r="AN363" s="20"/>
    </row>
    <row r="364" spans="2:40" hidden="1" outlineLevel="1" x14ac:dyDescent="0.25">
      <c r="B364" s="20" t="s">
        <v>809</v>
      </c>
      <c r="C364" s="44"/>
      <c r="D364" s="25">
        <f t="array" ref="D364">SUM(IF(Period=$A$2,IF(Site=$A$245,IF(Provider=$B364,G))))</f>
        <v>0</v>
      </c>
      <c r="E364" s="26">
        <f t="array" ref="E364">SUM(IF(Period=$A$2,IF(Site=$A$245,IF(Provider=$B364,H))))</f>
        <v>0</v>
      </c>
      <c r="F364" s="27">
        <f t="shared" si="90"/>
        <v>0</v>
      </c>
      <c r="G364" s="27">
        <f t="shared" si="83"/>
        <v>0</v>
      </c>
      <c r="H364" s="44"/>
      <c r="I364" s="25">
        <f t="array" ref="I364">SUM(IF(Period=$A$2,IF(Site=$A$245,IF(Provider=$B364,I))))</f>
        <v>0</v>
      </c>
      <c r="J364" s="26">
        <f t="array" ref="J364">SUM(IF(Period=$A$2,IF(Site=$A$245,IF(Provider=$B364,J))))</f>
        <v>0</v>
      </c>
      <c r="K364" s="27">
        <f t="shared" si="91"/>
        <v>0</v>
      </c>
      <c r="L364" s="27">
        <f t="shared" si="84"/>
        <v>0</v>
      </c>
      <c r="M364" s="44"/>
      <c r="N364" s="25">
        <f t="array" ref="N364">SUM(IF(Period=$A$2,IF(Site=$A$245,IF(Provider=$B364,K))))</f>
        <v>0</v>
      </c>
      <c r="O364" s="37">
        <f t="shared" si="85"/>
        <v>0</v>
      </c>
      <c r="P364" s="44"/>
      <c r="Q364" s="25">
        <f t="array" ref="Q364">SUM(IF(Period=$A$2,IF(Site=$A$245,IF(Provider=$B364,M))))</f>
        <v>0</v>
      </c>
      <c r="R364" s="26">
        <f t="array" ref="R364">SUM(IF(Period=$A$2,IF(Site=$A$245,IF(Provider=$B364,N))))</f>
        <v>0</v>
      </c>
      <c r="S364" s="27" t="e">
        <f t="shared" si="94"/>
        <v>#DIV/0!</v>
      </c>
      <c r="T364" s="27" t="e">
        <f t="shared" si="95"/>
        <v>#DIV/0!</v>
      </c>
      <c r="U364" s="20"/>
      <c r="V364" s="25">
        <f t="array" ref="V364">SUM(IF(Period=$A$2,IF(Site=$A$245,IF(Provider=$B364,P))))</f>
        <v>0</v>
      </c>
      <c r="W364" s="26">
        <f t="array" ref="W364">SUM(IF(Period=$A$2,IF(Site=$A$245,IF(Provider=$B364,Q))))</f>
        <v>0</v>
      </c>
      <c r="X364" s="27">
        <f t="shared" si="92"/>
        <v>0</v>
      </c>
      <c r="Y364" s="27">
        <f t="shared" si="88"/>
        <v>0</v>
      </c>
      <c r="Z364" s="44"/>
      <c r="AA364" s="25">
        <f t="array" ref="AA364">SUM(IF(Period=$A$2,IF(Site=$A$245,IF(Provider=$B364,G))))</f>
        <v>0</v>
      </c>
      <c r="AB364" s="26">
        <f t="array" ref="AB364">SUM(IF(Period=$A$2,IF(Site=$A$245,IF(Provider=$B364,H))))</f>
        <v>0</v>
      </c>
      <c r="AC364" s="27">
        <f t="shared" si="93"/>
        <v>0</v>
      </c>
      <c r="AD364" s="27">
        <f t="shared" si="89"/>
        <v>0</v>
      </c>
      <c r="AE364" s="44"/>
      <c r="AF364" s="20"/>
      <c r="AG364" s="20"/>
      <c r="AH364" s="20"/>
      <c r="AI364" s="20"/>
      <c r="AJ364" s="20"/>
      <c r="AK364" s="20"/>
      <c r="AL364" s="20"/>
      <c r="AM364" s="20"/>
      <c r="AN364" s="20"/>
    </row>
    <row r="365" spans="2:40" hidden="1" outlineLevel="1" x14ac:dyDescent="0.25">
      <c r="B365" s="20" t="s">
        <v>985</v>
      </c>
      <c r="C365" s="44"/>
      <c r="D365" s="25">
        <f t="array" ref="D365">SUM(IF(Period=$A$2,IF(Site=$A$245,IF(Provider=$B365,G))))</f>
        <v>0</v>
      </c>
      <c r="E365" s="26">
        <f t="array" ref="E365">SUM(IF(Period=$A$2,IF(Site=$A$245,IF(Provider=$B365,H))))</f>
        <v>0</v>
      </c>
      <c r="F365" s="27">
        <f t="shared" si="90"/>
        <v>0</v>
      </c>
      <c r="G365" s="27">
        <f t="shared" si="83"/>
        <v>0</v>
      </c>
      <c r="H365" s="44"/>
      <c r="I365" s="25">
        <f t="array" ref="I365">SUM(IF(Period=$A$2,IF(Site=$A$245,IF(Provider=$B365,I))))</f>
        <v>0</v>
      </c>
      <c r="J365" s="26">
        <f t="array" ref="J365">SUM(IF(Period=$A$2,IF(Site=$A$245,IF(Provider=$B365,J))))</f>
        <v>0</v>
      </c>
      <c r="K365" s="27">
        <f t="shared" si="91"/>
        <v>0</v>
      </c>
      <c r="L365" s="27">
        <f t="shared" si="84"/>
        <v>0</v>
      </c>
      <c r="M365" s="44"/>
      <c r="N365" s="25">
        <f t="array" ref="N365">SUM(IF(Period=$A$2,IF(Site=$A$245,IF(Provider=$B365,K))))</f>
        <v>0</v>
      </c>
      <c r="O365" s="37">
        <f t="shared" si="85"/>
        <v>0</v>
      </c>
      <c r="P365" s="44"/>
      <c r="Q365" s="25">
        <f t="array" ref="Q365">SUM(IF(Period=$A$2,IF(Site=$A$245,IF(Provider=$B365,M))))</f>
        <v>0</v>
      </c>
      <c r="R365" s="26">
        <f t="array" ref="R365">SUM(IF(Period=$A$2,IF(Site=$A$245,IF(Provider=$B365,N))))</f>
        <v>0</v>
      </c>
      <c r="S365" s="27" t="e">
        <f t="shared" si="94"/>
        <v>#DIV/0!</v>
      </c>
      <c r="T365" s="27" t="e">
        <f t="shared" si="95"/>
        <v>#DIV/0!</v>
      </c>
      <c r="U365" s="20"/>
      <c r="V365" s="25">
        <f t="array" ref="V365">SUM(IF(Period=$A$2,IF(Site=$A$245,IF(Provider=$B365,P))))</f>
        <v>0</v>
      </c>
      <c r="W365" s="26">
        <f t="array" ref="W365">SUM(IF(Period=$A$2,IF(Site=$A$245,IF(Provider=$B365,Q))))</f>
        <v>0</v>
      </c>
      <c r="X365" s="27">
        <f t="shared" si="92"/>
        <v>0</v>
      </c>
      <c r="Y365" s="27">
        <f t="shared" si="88"/>
        <v>0</v>
      </c>
      <c r="Z365" s="44"/>
      <c r="AA365" s="25">
        <f t="array" ref="AA365">SUM(IF(Period=$A$2,IF(Site=$A$245,IF(Provider=$B365,G))))</f>
        <v>0</v>
      </c>
      <c r="AB365" s="26">
        <f t="array" ref="AB365">SUM(IF(Period=$A$2,IF(Site=$A$245,IF(Provider=$B365,H))))</f>
        <v>0</v>
      </c>
      <c r="AC365" s="27">
        <f t="shared" si="93"/>
        <v>0</v>
      </c>
      <c r="AD365" s="27">
        <f t="shared" si="89"/>
        <v>0</v>
      </c>
      <c r="AE365" s="44"/>
      <c r="AF365" s="20"/>
      <c r="AG365" s="20"/>
      <c r="AH365" s="20"/>
      <c r="AI365" s="20"/>
      <c r="AJ365" s="20"/>
      <c r="AK365" s="20"/>
      <c r="AL365" s="20"/>
      <c r="AM365" s="20"/>
      <c r="AN365" s="20"/>
    </row>
    <row r="366" spans="2:40" hidden="1" outlineLevel="1" x14ac:dyDescent="0.25">
      <c r="B366" s="20" t="s">
        <v>581</v>
      </c>
      <c r="C366" s="44"/>
      <c r="D366" s="25">
        <f t="array" ref="D366">SUM(IF(Period=$A$2,IF(Site=$A$245,IF(Provider=$B366,G))))</f>
        <v>14</v>
      </c>
      <c r="E366" s="26">
        <f t="array" ref="E366">SUM(IF(Period=$A$2,IF(Site=$A$245,IF(Provider=$B366,H))))</f>
        <v>3</v>
      </c>
      <c r="F366" s="27">
        <f t="shared" si="90"/>
        <v>1.0844306738962046E-2</v>
      </c>
      <c r="G366" s="27">
        <f t="shared" si="83"/>
        <v>2.1877278883217E-3</v>
      </c>
      <c r="H366" s="44"/>
      <c r="I366" s="25">
        <f t="array" ref="I366">SUM(IF(Period=$A$2,IF(Site=$A$245,IF(Provider=$B366,I))))</f>
        <v>191</v>
      </c>
      <c r="J366" s="26">
        <f t="array" ref="J366">SUM(IF(Period=$A$2,IF(Site=$A$245,IF(Provider=$B366,J))))</f>
        <v>12.329842931937172</v>
      </c>
      <c r="K366" s="27">
        <f t="shared" si="91"/>
        <v>0.32023388632036981</v>
      </c>
      <c r="L366" s="27">
        <f t="shared" si="84"/>
        <v>6.8207489790598666E-2</v>
      </c>
      <c r="M366" s="44"/>
      <c r="N366" s="25">
        <f t="array" ref="N366">SUM(IF(Period=$A$2,IF(Site=$A$245,IF(Provider=$B366,K))))</f>
        <v>0</v>
      </c>
      <c r="O366" s="37">
        <f t="shared" si="85"/>
        <v>0</v>
      </c>
      <c r="P366" s="44"/>
      <c r="Q366" s="25">
        <f t="array" ref="Q366">SUM(IF(Period=$A$2,IF(Site=$A$245,IF(Provider=$B366,M))))</f>
        <v>0</v>
      </c>
      <c r="R366" s="26">
        <f t="array" ref="R366">SUM(IF(Period=$A$2,IF(Site=$A$245,IF(Provider=$B366,N))))</f>
        <v>0</v>
      </c>
      <c r="S366" s="27" t="e">
        <f t="shared" si="94"/>
        <v>#DIV/0!</v>
      </c>
      <c r="T366" s="27" t="e">
        <f t="shared" si="95"/>
        <v>#DIV/0!</v>
      </c>
      <c r="U366" s="20"/>
      <c r="V366" s="25">
        <f t="array" ref="V366">SUM(IF(Period=$A$2,IF(Site=$A$245,IF(Provider=$B366,P))))</f>
        <v>124</v>
      </c>
      <c r="W366" s="26">
        <f t="array" ref="W366">SUM(IF(Period=$A$2,IF(Site=$A$245,IF(Provider=$B366,Q))))</f>
        <v>30</v>
      </c>
      <c r="X366" s="27">
        <f t="shared" si="92"/>
        <v>0.61845386533665836</v>
      </c>
      <c r="Y366" s="27">
        <f t="shared" si="88"/>
        <v>0.13869728943738116</v>
      </c>
      <c r="Z366" s="44"/>
      <c r="AA366" s="25">
        <f t="array" ref="AA366">SUM(IF(Period=$A$2,IF(Site=$A$245,IF(Provider=$B366,G))))</f>
        <v>14</v>
      </c>
      <c r="AB366" s="26">
        <f t="array" ref="AB366">SUM(IF(Period=$A$2,IF(Site=$A$245,IF(Provider=$B366,H))))</f>
        <v>3</v>
      </c>
      <c r="AC366" s="27">
        <f t="shared" si="93"/>
        <v>1.0844306738962046E-2</v>
      </c>
      <c r="AD366" s="27">
        <f t="shared" si="89"/>
        <v>2.1877278883217E-3</v>
      </c>
      <c r="AE366" s="44"/>
      <c r="AF366" s="20"/>
      <c r="AG366" s="20"/>
      <c r="AH366" s="20"/>
      <c r="AI366" s="20"/>
      <c r="AJ366" s="20"/>
      <c r="AK366" s="20"/>
      <c r="AL366" s="20"/>
      <c r="AM366" s="20"/>
      <c r="AN366" s="20"/>
    </row>
    <row r="367" spans="2:40" hidden="1" outlineLevel="1" x14ac:dyDescent="0.25">
      <c r="B367" s="20" t="s">
        <v>840</v>
      </c>
      <c r="C367" s="44"/>
      <c r="D367" s="25">
        <f t="array" ref="D367">SUM(IF(Period=$A$2,IF(Site=$A$245,IF(Provider=$B367,G))))</f>
        <v>0</v>
      </c>
      <c r="E367" s="26">
        <f t="array" ref="E367">SUM(IF(Period=$A$2,IF(Site=$A$245,IF(Provider=$B367,H))))</f>
        <v>0</v>
      </c>
      <c r="F367" s="27">
        <f t="shared" si="90"/>
        <v>0</v>
      </c>
      <c r="G367" s="27">
        <f t="shared" si="83"/>
        <v>0</v>
      </c>
      <c r="H367" s="44"/>
      <c r="I367" s="25">
        <f t="array" ref="I367">SUM(IF(Period=$A$2,IF(Site=$A$245,IF(Provider=$B367,I))))</f>
        <v>0</v>
      </c>
      <c r="J367" s="26">
        <f t="array" ref="J367">SUM(IF(Period=$A$2,IF(Site=$A$245,IF(Provider=$B367,J))))</f>
        <v>0</v>
      </c>
      <c r="K367" s="27">
        <f t="shared" si="91"/>
        <v>0</v>
      </c>
      <c r="L367" s="27">
        <f t="shared" si="84"/>
        <v>0</v>
      </c>
      <c r="M367" s="44"/>
      <c r="N367" s="25">
        <f t="array" ref="N367">SUM(IF(Period=$A$2,IF(Site=$A$245,IF(Provider=$B367,K))))</f>
        <v>0</v>
      </c>
      <c r="O367" s="37">
        <f t="shared" si="85"/>
        <v>0</v>
      </c>
      <c r="P367" s="44"/>
      <c r="Q367" s="25">
        <f t="array" ref="Q367">SUM(IF(Period=$A$2,IF(Site=$A$245,IF(Provider=$B367,M))))</f>
        <v>0</v>
      </c>
      <c r="R367" s="26">
        <f t="array" ref="R367">SUM(IF(Period=$A$2,IF(Site=$A$245,IF(Provider=$B367,N))))</f>
        <v>0</v>
      </c>
      <c r="S367" s="27" t="e">
        <f t="shared" si="94"/>
        <v>#DIV/0!</v>
      </c>
      <c r="T367" s="27" t="e">
        <f t="shared" si="95"/>
        <v>#DIV/0!</v>
      </c>
      <c r="U367" s="20"/>
      <c r="V367" s="25">
        <f t="array" ref="V367">SUM(IF(Period=$A$2,IF(Site=$A$245,IF(Provider=$B367,P))))</f>
        <v>0</v>
      </c>
      <c r="W367" s="26">
        <f t="array" ref="W367">SUM(IF(Period=$A$2,IF(Site=$A$245,IF(Provider=$B367,Q))))</f>
        <v>0</v>
      </c>
      <c r="X367" s="27">
        <f t="shared" si="92"/>
        <v>0</v>
      </c>
      <c r="Y367" s="27">
        <f t="shared" si="88"/>
        <v>0</v>
      </c>
      <c r="Z367" s="44"/>
      <c r="AA367" s="25">
        <f t="array" ref="AA367">SUM(IF(Period=$A$2,IF(Site=$A$245,IF(Provider=$B367,G))))</f>
        <v>0</v>
      </c>
      <c r="AB367" s="26">
        <f t="array" ref="AB367">SUM(IF(Period=$A$2,IF(Site=$A$245,IF(Provider=$B367,H))))</f>
        <v>0</v>
      </c>
      <c r="AC367" s="27">
        <f t="shared" si="93"/>
        <v>0</v>
      </c>
      <c r="AD367" s="27">
        <f t="shared" si="89"/>
        <v>0</v>
      </c>
      <c r="AE367" s="44"/>
      <c r="AF367" s="20"/>
      <c r="AG367" s="20"/>
      <c r="AH367" s="20"/>
      <c r="AI367" s="20"/>
      <c r="AJ367" s="20"/>
      <c r="AK367" s="20"/>
      <c r="AL367" s="20"/>
      <c r="AM367" s="20"/>
      <c r="AN367" s="20"/>
    </row>
    <row r="368" spans="2:40" hidden="1" outlineLevel="1" x14ac:dyDescent="0.25">
      <c r="B368" s="20" t="s">
        <v>810</v>
      </c>
      <c r="C368" s="44"/>
      <c r="D368" s="25">
        <f t="array" ref="D368">SUM(IF(Period=$A$2,IF(Site=$A$245,IF(Provider=$B368,G))))</f>
        <v>0</v>
      </c>
      <c r="E368" s="26">
        <f t="array" ref="E368">SUM(IF(Period=$A$2,IF(Site=$A$245,IF(Provider=$B368,H))))</f>
        <v>0</v>
      </c>
      <c r="F368" s="27">
        <f t="shared" si="90"/>
        <v>0</v>
      </c>
      <c r="G368" s="27">
        <f t="shared" si="83"/>
        <v>0</v>
      </c>
      <c r="H368" s="44"/>
      <c r="I368" s="25">
        <f t="array" ref="I368">SUM(IF(Period=$A$2,IF(Site=$A$245,IF(Provider=$B368,I))))</f>
        <v>0</v>
      </c>
      <c r="J368" s="26">
        <f t="array" ref="J368">SUM(IF(Period=$A$2,IF(Site=$A$245,IF(Provider=$B368,J))))</f>
        <v>0</v>
      </c>
      <c r="K368" s="27">
        <f t="shared" si="91"/>
        <v>0</v>
      </c>
      <c r="L368" s="27">
        <f t="shared" si="84"/>
        <v>0</v>
      </c>
      <c r="M368" s="44"/>
      <c r="N368" s="25">
        <f t="array" ref="N368">SUM(IF(Period=$A$2,IF(Site=$A$245,IF(Provider=$B368,K))))</f>
        <v>0</v>
      </c>
      <c r="O368" s="37">
        <f t="shared" si="85"/>
        <v>0</v>
      </c>
      <c r="P368" s="44"/>
      <c r="Q368" s="25">
        <f t="array" ref="Q368">SUM(IF(Period=$A$2,IF(Site=$A$245,IF(Provider=$B368,M))))</f>
        <v>0</v>
      </c>
      <c r="R368" s="26">
        <f t="array" ref="R368">SUM(IF(Period=$A$2,IF(Site=$A$245,IF(Provider=$B368,N))))</f>
        <v>0</v>
      </c>
      <c r="S368" s="27" t="e">
        <f t="shared" si="94"/>
        <v>#DIV/0!</v>
      </c>
      <c r="T368" s="27" t="e">
        <f t="shared" si="95"/>
        <v>#DIV/0!</v>
      </c>
      <c r="U368" s="20"/>
      <c r="V368" s="25">
        <f t="array" ref="V368">SUM(IF(Period=$A$2,IF(Site=$A$245,IF(Provider=$B368,P))))</f>
        <v>0</v>
      </c>
      <c r="W368" s="26">
        <f t="array" ref="W368">SUM(IF(Period=$A$2,IF(Site=$A$245,IF(Provider=$B368,Q))))</f>
        <v>0</v>
      </c>
      <c r="X368" s="27">
        <f t="shared" si="92"/>
        <v>0</v>
      </c>
      <c r="Y368" s="27">
        <f t="shared" si="88"/>
        <v>0</v>
      </c>
      <c r="Z368" s="44"/>
      <c r="AA368" s="25">
        <f t="array" ref="AA368">SUM(IF(Period=$A$2,IF(Site=$A$245,IF(Provider=$B368,G))))</f>
        <v>0</v>
      </c>
      <c r="AB368" s="26">
        <f t="array" ref="AB368">SUM(IF(Period=$A$2,IF(Site=$A$245,IF(Provider=$B368,H))))</f>
        <v>0</v>
      </c>
      <c r="AC368" s="27">
        <f t="shared" si="93"/>
        <v>0</v>
      </c>
      <c r="AD368" s="27">
        <f t="shared" si="89"/>
        <v>0</v>
      </c>
      <c r="AE368" s="44"/>
      <c r="AF368" s="20"/>
      <c r="AG368" s="20"/>
      <c r="AH368" s="20"/>
      <c r="AI368" s="20"/>
      <c r="AJ368" s="20"/>
      <c r="AK368" s="20"/>
      <c r="AL368" s="20"/>
      <c r="AM368" s="20"/>
      <c r="AN368" s="20"/>
    </row>
    <row r="369" spans="1:40" hidden="1" outlineLevel="1" x14ac:dyDescent="0.25">
      <c r="B369" s="20" t="s">
        <v>926</v>
      </c>
      <c r="C369" s="44"/>
      <c r="D369" s="25">
        <f t="array" ref="D369">SUM(IF(Period=$A$2,IF(Site=$A$245,IF(Provider=$B369,G))))</f>
        <v>0</v>
      </c>
      <c r="E369" s="26">
        <f t="array" ref="E369">SUM(IF(Period=$A$2,IF(Site=$A$245,IF(Provider=$B369,H))))</f>
        <v>0</v>
      </c>
      <c r="F369" s="27">
        <f t="shared" si="90"/>
        <v>0</v>
      </c>
      <c r="G369" s="27">
        <f t="shared" si="83"/>
        <v>0</v>
      </c>
      <c r="H369" s="44"/>
      <c r="I369" s="25">
        <f t="array" ref="I369">SUM(IF(Period=$A$2,IF(Site=$A$245,IF(Provider=$B369,I))))</f>
        <v>0</v>
      </c>
      <c r="J369" s="26">
        <f t="array" ref="J369">SUM(IF(Period=$A$2,IF(Site=$A$245,IF(Provider=$B369,J))))</f>
        <v>0</v>
      </c>
      <c r="K369" s="27">
        <f t="shared" si="91"/>
        <v>0</v>
      </c>
      <c r="L369" s="27">
        <f t="shared" si="84"/>
        <v>0</v>
      </c>
      <c r="M369" s="44"/>
      <c r="N369" s="25">
        <f t="array" ref="N369">SUM(IF(Period=$A$2,IF(Site=$A$245,IF(Provider=$B369,K))))</f>
        <v>0</v>
      </c>
      <c r="O369" s="37">
        <f t="shared" si="85"/>
        <v>0</v>
      </c>
      <c r="P369" s="44"/>
      <c r="Q369" s="25">
        <f t="array" ref="Q369">SUM(IF(Period=$A$2,IF(Site=$A$245,IF(Provider=$B369,M))))</f>
        <v>0</v>
      </c>
      <c r="R369" s="26">
        <f t="array" ref="R369">SUM(IF(Period=$A$2,IF(Site=$A$245,IF(Provider=$B369,N))))</f>
        <v>0</v>
      </c>
      <c r="S369" s="27" t="e">
        <f t="shared" si="94"/>
        <v>#DIV/0!</v>
      </c>
      <c r="T369" s="27" t="e">
        <f t="shared" si="95"/>
        <v>#DIV/0!</v>
      </c>
      <c r="U369" s="20"/>
      <c r="V369" s="25">
        <f t="array" ref="V369">SUM(IF(Period=$A$2,IF(Site=$A$245,IF(Provider=$B369,P))))</f>
        <v>0</v>
      </c>
      <c r="W369" s="26">
        <f t="array" ref="W369">SUM(IF(Period=$A$2,IF(Site=$A$245,IF(Provider=$B369,Q))))</f>
        <v>0</v>
      </c>
      <c r="X369" s="27">
        <f t="shared" si="92"/>
        <v>0</v>
      </c>
      <c r="Y369" s="27">
        <f t="shared" si="88"/>
        <v>0</v>
      </c>
      <c r="Z369" s="44"/>
      <c r="AA369" s="25">
        <f t="array" ref="AA369">SUM(IF(Period=$A$2,IF(Site=$A$245,IF(Provider=$B369,G))))</f>
        <v>0</v>
      </c>
      <c r="AB369" s="26">
        <f t="array" ref="AB369">SUM(IF(Period=$A$2,IF(Site=$A$245,IF(Provider=$B369,H))))</f>
        <v>0</v>
      </c>
      <c r="AC369" s="27">
        <f t="shared" si="93"/>
        <v>0</v>
      </c>
      <c r="AD369" s="27">
        <f t="shared" si="89"/>
        <v>0</v>
      </c>
      <c r="AE369" s="44"/>
      <c r="AF369" s="20"/>
      <c r="AG369" s="20"/>
      <c r="AH369" s="20"/>
      <c r="AI369" s="20"/>
      <c r="AJ369" s="20"/>
      <c r="AK369" s="20"/>
      <c r="AL369" s="20"/>
      <c r="AM369" s="20"/>
      <c r="AN369" s="20"/>
    </row>
    <row r="370" spans="1:40" hidden="1" outlineLevel="1" x14ac:dyDescent="0.25">
      <c r="B370" s="20" t="s">
        <v>934</v>
      </c>
      <c r="C370" s="44"/>
      <c r="D370" s="25">
        <f t="array" ref="D370">SUM(IF(Period=$A$2,IF(Site=$A$245,IF(Provider=$B370,G))))</f>
        <v>0</v>
      </c>
      <c r="E370" s="26">
        <f t="array" ref="E370">SUM(IF(Period=$A$2,IF(Site=$A$245,IF(Provider=$B370,H))))</f>
        <v>0</v>
      </c>
      <c r="F370" s="27">
        <f t="shared" si="90"/>
        <v>0</v>
      </c>
      <c r="G370" s="27">
        <f t="shared" si="83"/>
        <v>0</v>
      </c>
      <c r="H370" s="44"/>
      <c r="I370" s="25">
        <f t="array" ref="I370">SUM(IF(Period=$A$2,IF(Site=$A$245,IF(Provider=$B370,I))))</f>
        <v>0</v>
      </c>
      <c r="J370" s="26">
        <f t="array" ref="J370">SUM(IF(Period=$A$2,IF(Site=$A$245,IF(Provider=$B370,J))))</f>
        <v>0</v>
      </c>
      <c r="K370" s="27">
        <f t="shared" si="91"/>
        <v>0</v>
      </c>
      <c r="L370" s="27">
        <f t="shared" si="84"/>
        <v>0</v>
      </c>
      <c r="M370" s="44"/>
      <c r="N370" s="25">
        <f t="array" ref="N370">SUM(IF(Period=$A$2,IF(Site=$A$245,IF(Provider=$B370,K))))</f>
        <v>0</v>
      </c>
      <c r="O370" s="37">
        <f t="shared" si="85"/>
        <v>0</v>
      </c>
      <c r="P370" s="44"/>
      <c r="Q370" s="25">
        <f t="array" ref="Q370">SUM(IF(Period=$A$2,IF(Site=$A$245,IF(Provider=$B370,M))))</f>
        <v>0</v>
      </c>
      <c r="R370" s="26">
        <f t="array" ref="R370">SUM(IF(Period=$A$2,IF(Site=$A$245,IF(Provider=$B370,N))))</f>
        <v>0</v>
      </c>
      <c r="S370" s="27" t="e">
        <f t="shared" si="94"/>
        <v>#DIV/0!</v>
      </c>
      <c r="T370" s="27" t="e">
        <f t="shared" si="95"/>
        <v>#DIV/0!</v>
      </c>
      <c r="U370" s="20"/>
      <c r="V370" s="25">
        <f t="array" ref="V370">SUM(IF(Period=$A$2,IF(Site=$A$245,IF(Provider=$B370,P))))</f>
        <v>0</v>
      </c>
      <c r="W370" s="26">
        <f t="array" ref="W370">SUM(IF(Period=$A$2,IF(Site=$A$245,IF(Provider=$B370,Q))))</f>
        <v>0</v>
      </c>
      <c r="X370" s="27">
        <f t="shared" si="92"/>
        <v>0</v>
      </c>
      <c r="Y370" s="27">
        <f t="shared" si="88"/>
        <v>0</v>
      </c>
      <c r="Z370" s="44"/>
      <c r="AA370" s="25">
        <f t="array" ref="AA370">SUM(IF(Period=$A$2,IF(Site=$A$245,IF(Provider=$B370,G))))</f>
        <v>0</v>
      </c>
      <c r="AB370" s="26">
        <f t="array" ref="AB370">SUM(IF(Period=$A$2,IF(Site=$A$245,IF(Provider=$B370,H))))</f>
        <v>0</v>
      </c>
      <c r="AC370" s="27">
        <f t="shared" si="93"/>
        <v>0</v>
      </c>
      <c r="AD370" s="27">
        <f t="shared" si="89"/>
        <v>0</v>
      </c>
      <c r="AE370" s="44"/>
      <c r="AF370" s="20"/>
      <c r="AG370" s="20"/>
      <c r="AH370" s="20"/>
      <c r="AI370" s="20"/>
      <c r="AJ370" s="20"/>
      <c r="AK370" s="20"/>
      <c r="AL370" s="20"/>
      <c r="AM370" s="20"/>
      <c r="AN370" s="20"/>
    </row>
    <row r="371" spans="1:40" hidden="1" outlineLevel="1" x14ac:dyDescent="0.25">
      <c r="B371" s="20" t="s">
        <v>593</v>
      </c>
      <c r="C371" s="44"/>
      <c r="D371" s="25">
        <f t="array" ref="D371">SUM(IF(Period=$A$2,IF(Site=$A$245,IF(Provider=$B371,G))))</f>
        <v>147</v>
      </c>
      <c r="E371" s="26">
        <f t="array" ref="E371">SUM(IF(Period=$A$2,IF(Site=$A$245,IF(Provider=$B371,H))))</f>
        <v>1</v>
      </c>
      <c r="F371" s="27">
        <f t="shared" si="90"/>
        <v>3.7955073586367155E-2</v>
      </c>
      <c r="G371" s="27">
        <f t="shared" si="83"/>
        <v>7.6570476091259504E-3</v>
      </c>
      <c r="H371" s="44"/>
      <c r="I371" s="25">
        <f t="array" ref="I371">SUM(IF(Period=$A$2,IF(Site=$A$245,IF(Provider=$B371,I))))</f>
        <v>148</v>
      </c>
      <c r="J371" s="26">
        <f t="array" ref="J371">SUM(IF(Period=$A$2,IF(Site=$A$245,IF(Provider=$B371,J))))</f>
        <v>4.5337837837837842</v>
      </c>
      <c r="K371" s="27">
        <f t="shared" si="91"/>
        <v>9.1242861028011976E-2</v>
      </c>
      <c r="L371" s="27">
        <f t="shared" si="84"/>
        <v>1.9434066093202421E-2</v>
      </c>
      <c r="M371" s="44"/>
      <c r="N371" s="25">
        <f t="array" ref="N371">SUM(IF(Period=$A$2,IF(Site=$A$245,IF(Provider=$B371,K))))</f>
        <v>0</v>
      </c>
      <c r="O371" s="37">
        <f t="shared" si="85"/>
        <v>0</v>
      </c>
      <c r="P371" s="44"/>
      <c r="Q371" s="25">
        <f t="array" ref="Q371">SUM(IF(Period=$A$2,IF(Site=$A$245,IF(Provider=$B371,M))))</f>
        <v>0</v>
      </c>
      <c r="R371" s="26">
        <f t="array" ref="R371">SUM(IF(Period=$A$2,IF(Site=$A$245,IF(Provider=$B371,N))))</f>
        <v>0</v>
      </c>
      <c r="S371" s="27" t="e">
        <f t="shared" si="94"/>
        <v>#DIV/0!</v>
      </c>
      <c r="T371" s="27" t="e">
        <f t="shared" si="95"/>
        <v>#DIV/0!</v>
      </c>
      <c r="U371" s="20"/>
      <c r="V371" s="25">
        <f t="array" ref="V371">SUM(IF(Period=$A$2,IF(Site=$A$245,IF(Provider=$B371,P))))</f>
        <v>109</v>
      </c>
      <c r="W371" s="26">
        <f t="array" ref="W371">SUM(IF(Period=$A$2,IF(Site=$A$245,IF(Provider=$B371,Q))))</f>
        <v>8</v>
      </c>
      <c r="X371" s="27">
        <f t="shared" si="92"/>
        <v>0.14497090606816293</v>
      </c>
      <c r="Y371" s="27">
        <f t="shared" si="88"/>
        <v>3.2511837739085045E-2</v>
      </c>
      <c r="Z371" s="44"/>
      <c r="AA371" s="25">
        <f t="array" ref="AA371">SUM(IF(Period=$A$2,IF(Site=$A$245,IF(Provider=$B371,G))))</f>
        <v>147</v>
      </c>
      <c r="AB371" s="26">
        <f t="array" ref="AB371">SUM(IF(Period=$A$2,IF(Site=$A$245,IF(Provider=$B371,H))))</f>
        <v>1</v>
      </c>
      <c r="AC371" s="27">
        <f t="shared" si="93"/>
        <v>3.7955073586367155E-2</v>
      </c>
      <c r="AD371" s="27">
        <f t="shared" si="89"/>
        <v>7.6570476091259504E-3</v>
      </c>
      <c r="AE371" s="44"/>
      <c r="AF371" s="20"/>
      <c r="AG371" s="20"/>
      <c r="AH371" s="20"/>
      <c r="AI371" s="20"/>
      <c r="AJ371" s="20"/>
      <c r="AK371" s="20"/>
      <c r="AL371" s="20"/>
      <c r="AM371" s="20"/>
      <c r="AN371" s="20"/>
    </row>
    <row r="372" spans="1:40" hidden="1" outlineLevel="1" x14ac:dyDescent="0.25">
      <c r="B372" s="20" t="s">
        <v>1045</v>
      </c>
      <c r="C372" s="44"/>
      <c r="D372" s="25">
        <f t="array" ref="D372">SUM(IF(Period=$A$2,IF(Site=$A$245,IF(Provider=$B372,G))))</f>
        <v>0</v>
      </c>
      <c r="E372" s="26">
        <f t="array" ref="E372">SUM(IF(Period=$A$2,IF(Site=$A$245,IF(Provider=$B372,H))))</f>
        <v>0</v>
      </c>
      <c r="F372" s="27">
        <f t="shared" si="90"/>
        <v>0</v>
      </c>
      <c r="G372" s="27">
        <f t="shared" si="83"/>
        <v>0</v>
      </c>
      <c r="H372" s="44"/>
      <c r="I372" s="25">
        <f t="array" ref="I372">SUM(IF(Period=$A$2,IF(Site=$A$245,IF(Provider=$B372,I))))</f>
        <v>0</v>
      </c>
      <c r="J372" s="26">
        <f t="array" ref="J372">SUM(IF(Period=$A$2,IF(Site=$A$245,IF(Provider=$B372,J))))</f>
        <v>0</v>
      </c>
      <c r="K372" s="27">
        <f t="shared" si="91"/>
        <v>0</v>
      </c>
      <c r="L372" s="27">
        <f t="shared" si="84"/>
        <v>0</v>
      </c>
      <c r="M372" s="44"/>
      <c r="N372" s="25">
        <f t="array" ref="N372">SUM(IF(Period=$A$2,IF(Site=$A$245,IF(Provider=$B372,K))))</f>
        <v>0</v>
      </c>
      <c r="O372" s="37">
        <f t="shared" si="85"/>
        <v>0</v>
      </c>
      <c r="P372" s="44"/>
      <c r="Q372" s="25">
        <f t="array" ref="Q372">SUM(IF(Period=$A$2,IF(Site=$A$245,IF(Provider=$B372,M))))</f>
        <v>0</v>
      </c>
      <c r="R372" s="26">
        <f t="array" ref="R372">SUM(IF(Period=$A$2,IF(Site=$A$245,IF(Provider=$B372,N))))</f>
        <v>0</v>
      </c>
      <c r="S372" s="27" t="e">
        <f t="shared" si="94"/>
        <v>#DIV/0!</v>
      </c>
      <c r="T372" s="27" t="e">
        <f t="shared" si="95"/>
        <v>#DIV/0!</v>
      </c>
      <c r="U372" s="20"/>
      <c r="V372" s="25">
        <f t="array" ref="V372">SUM(IF(Period=$A$2,IF(Site=$A$245,IF(Provider=$B372,P))))</f>
        <v>0</v>
      </c>
      <c r="W372" s="26">
        <f t="array" ref="W372">SUM(IF(Period=$A$2,IF(Site=$A$245,IF(Provider=$B372,Q))))</f>
        <v>0</v>
      </c>
      <c r="X372" s="27">
        <f t="shared" si="92"/>
        <v>0</v>
      </c>
      <c r="Y372" s="27">
        <f t="shared" si="88"/>
        <v>0</v>
      </c>
      <c r="Z372" s="44"/>
      <c r="AA372" s="25">
        <f t="array" ref="AA372">SUM(IF(Period=$A$2,IF(Site=$A$245,IF(Provider=$B372,G))))</f>
        <v>0</v>
      </c>
      <c r="AB372" s="26">
        <f t="array" ref="AB372">SUM(IF(Period=$A$2,IF(Site=$A$245,IF(Provider=$B372,H))))</f>
        <v>0</v>
      </c>
      <c r="AC372" s="27">
        <f t="shared" si="93"/>
        <v>0</v>
      </c>
      <c r="AD372" s="27">
        <f t="shared" si="89"/>
        <v>0</v>
      </c>
      <c r="AE372" s="44"/>
      <c r="AF372" s="20"/>
      <c r="AG372" s="20"/>
      <c r="AH372" s="20"/>
      <c r="AI372" s="20"/>
      <c r="AJ372" s="20"/>
      <c r="AK372" s="20"/>
      <c r="AL372" s="20"/>
      <c r="AM372" s="20"/>
      <c r="AN372" s="20"/>
    </row>
    <row r="373" spans="1:40" hidden="1" outlineLevel="1" x14ac:dyDescent="0.25">
      <c r="B373" s="20" t="s">
        <v>632</v>
      </c>
      <c r="C373" s="44"/>
      <c r="D373" s="25">
        <f t="array" ref="D373">SUM(IF(Period=$A$2,IF(Site=$A$245,IF(Provider=$B373,G))))</f>
        <v>1</v>
      </c>
      <c r="E373" s="26">
        <f t="array" ref="E373">SUM(IF(Period=$A$2,IF(Site=$A$245,IF(Provider=$B373,H))))</f>
        <v>4</v>
      </c>
      <c r="F373" s="27">
        <f t="shared" si="90"/>
        <v>1.0327911179963851E-3</v>
      </c>
      <c r="G373" s="27">
        <f t="shared" si="83"/>
        <v>2.0835503698301907E-4</v>
      </c>
      <c r="H373" s="44"/>
      <c r="I373" s="25">
        <f t="array" ref="I373">SUM(IF(Period=$A$2,IF(Site=$A$245,IF(Provider=$B373,I))))</f>
        <v>1</v>
      </c>
      <c r="J373" s="26">
        <f t="array" ref="J373">SUM(IF(Period=$A$2,IF(Site=$A$245,IF(Provider=$B373,J))))</f>
        <v>6</v>
      </c>
      <c r="K373" s="27">
        <f t="shared" si="91"/>
        <v>8.158825129181398E-4</v>
      </c>
      <c r="L373" s="27">
        <f t="shared" si="84"/>
        <v>1.7377704405248064E-4</v>
      </c>
      <c r="M373" s="44"/>
      <c r="N373" s="25">
        <f t="array" ref="N373">SUM(IF(Period=$A$2,IF(Site=$A$245,IF(Provider=$B373,K))))</f>
        <v>0</v>
      </c>
      <c r="O373" s="37">
        <f t="shared" si="85"/>
        <v>0</v>
      </c>
      <c r="P373" s="44"/>
      <c r="Q373" s="25">
        <f t="array" ref="Q373">SUM(IF(Period=$A$2,IF(Site=$A$245,IF(Provider=$B373,M))))</f>
        <v>0</v>
      </c>
      <c r="R373" s="26">
        <f t="array" ref="R373">SUM(IF(Period=$A$2,IF(Site=$A$245,IF(Provider=$B373,N))))</f>
        <v>0</v>
      </c>
      <c r="S373" s="27" t="e">
        <f t="shared" si="94"/>
        <v>#DIV/0!</v>
      </c>
      <c r="T373" s="27" t="e">
        <f t="shared" si="95"/>
        <v>#DIV/0!</v>
      </c>
      <c r="U373" s="20"/>
      <c r="V373" s="25">
        <f t="array" ref="V373">SUM(IF(Period=$A$2,IF(Site=$A$245,IF(Provider=$B373,P))))</f>
        <v>1</v>
      </c>
      <c r="W373" s="26">
        <f t="array" ref="W373">SUM(IF(Period=$A$2,IF(Site=$A$245,IF(Provider=$B373,Q))))</f>
        <v>64</v>
      </c>
      <c r="X373" s="27">
        <f t="shared" si="92"/>
        <v>1.0640066500415627E-2</v>
      </c>
      <c r="Y373" s="27">
        <f t="shared" si="88"/>
        <v>2.386189925804407E-3</v>
      </c>
      <c r="Z373" s="44"/>
      <c r="AA373" s="25">
        <f t="array" ref="AA373">SUM(IF(Period=$A$2,IF(Site=$A$245,IF(Provider=$B373,G))))</f>
        <v>1</v>
      </c>
      <c r="AB373" s="26">
        <f t="array" ref="AB373">SUM(IF(Period=$A$2,IF(Site=$A$245,IF(Provider=$B373,H))))</f>
        <v>4</v>
      </c>
      <c r="AC373" s="27">
        <f t="shared" si="93"/>
        <v>1.0327911179963851E-3</v>
      </c>
      <c r="AD373" s="27">
        <f t="shared" si="89"/>
        <v>2.0835503698301907E-4</v>
      </c>
      <c r="AE373" s="44"/>
      <c r="AF373" s="20"/>
      <c r="AG373" s="20"/>
      <c r="AH373" s="20"/>
      <c r="AI373" s="20"/>
      <c r="AJ373" s="20"/>
      <c r="AK373" s="20"/>
      <c r="AL373" s="20"/>
      <c r="AM373" s="20"/>
      <c r="AN373" s="20"/>
    </row>
    <row r="374" spans="1:40" hidden="1" outlineLevel="1" x14ac:dyDescent="0.25">
      <c r="B374" s="20" t="s">
        <v>939</v>
      </c>
      <c r="C374" s="44"/>
      <c r="D374" s="25">
        <f t="array" ref="D374">SUM(IF(Period=$A$2,IF(Site=$A$245,IF(Provider=$B374,G))))</f>
        <v>0</v>
      </c>
      <c r="E374" s="26">
        <f t="array" ref="E374">SUM(IF(Period=$A$2,IF(Site=$A$245,IF(Provider=$B374,H))))</f>
        <v>0</v>
      </c>
      <c r="F374" s="27">
        <f t="shared" si="90"/>
        <v>0</v>
      </c>
      <c r="G374" s="27">
        <f t="shared" ref="G374:G379" si="96">E374*(D374/D$891)</f>
        <v>0</v>
      </c>
      <c r="H374" s="44"/>
      <c r="I374" s="25">
        <f t="array" ref="I374">SUM(IF(Period=$A$2,IF(Site=$A$245,IF(Provider=$B374,I))))</f>
        <v>0</v>
      </c>
      <c r="J374" s="26">
        <f t="array" ref="J374">SUM(IF(Period=$A$2,IF(Site=$A$245,IF(Provider=$B374,J))))</f>
        <v>0</v>
      </c>
      <c r="K374" s="27">
        <f t="shared" si="91"/>
        <v>0</v>
      </c>
      <c r="L374" s="27">
        <f t="shared" ref="L374:L379" si="97">J374*(I374/I$891)</f>
        <v>0</v>
      </c>
      <c r="M374" s="44"/>
      <c r="N374" s="25">
        <f t="array" ref="N374">SUM(IF(Period=$A$2,IF(Site=$A$245,IF(Provider=$B374,K))))</f>
        <v>0</v>
      </c>
      <c r="O374" s="37">
        <f t="shared" ref="O374:O380" si="98">IF(ISERROR(N374/I374),0,N374/I374)</f>
        <v>0</v>
      </c>
      <c r="P374" s="44"/>
      <c r="Q374" s="25">
        <f t="array" ref="Q374">SUM(IF(Period=$A$2,IF(Site=$A$245,IF(Provider=$B374,M))))</f>
        <v>0</v>
      </c>
      <c r="R374" s="26">
        <f t="array" ref="R374">SUM(IF(Period=$A$2,IF(Site=$A$245,IF(Provider=$B374,N))))</f>
        <v>0</v>
      </c>
      <c r="S374" s="27" t="e">
        <f t="shared" ref="S374:S379" si="99">R374*(Q374/Q$380)</f>
        <v>#DIV/0!</v>
      </c>
      <c r="T374" s="27" t="e">
        <f t="shared" ref="T374:T379" si="100">R374*(Q374/Q$891)</f>
        <v>#DIV/0!</v>
      </c>
      <c r="U374" s="20"/>
      <c r="V374" s="25">
        <f t="array" ref="V374">SUM(IF(Period=$A$2,IF(Site=$A$245,IF(Provider=$B374,P))))</f>
        <v>0</v>
      </c>
      <c r="W374" s="26">
        <f t="array" ref="W374">SUM(IF(Period=$A$2,IF(Site=$A$245,IF(Provider=$B374,Q))))</f>
        <v>0</v>
      </c>
      <c r="X374" s="27">
        <f t="shared" si="92"/>
        <v>0</v>
      </c>
      <c r="Y374" s="27">
        <f t="shared" ref="Y374:Y379" si="101">W374*(V374/V$891)</f>
        <v>0</v>
      </c>
      <c r="Z374" s="44"/>
      <c r="AA374" s="25">
        <f t="array" ref="AA374">SUM(IF(Period=$A$2,IF(Site=$A$245,IF(Provider=$B374,G))))</f>
        <v>0</v>
      </c>
      <c r="AB374" s="26">
        <f t="array" ref="AB374">SUM(IF(Period=$A$2,IF(Site=$A$245,IF(Provider=$B374,H))))</f>
        <v>0</v>
      </c>
      <c r="AC374" s="27">
        <f t="shared" si="93"/>
        <v>0</v>
      </c>
      <c r="AD374" s="27">
        <f t="shared" ref="AD374:AD379" si="102">AB374*(AA374/AA$891)</f>
        <v>0</v>
      </c>
      <c r="AE374" s="44"/>
      <c r="AF374" s="20"/>
      <c r="AG374" s="20"/>
      <c r="AH374" s="20"/>
      <c r="AI374" s="20"/>
      <c r="AJ374" s="20"/>
      <c r="AK374" s="20"/>
      <c r="AL374" s="20"/>
      <c r="AM374" s="20"/>
      <c r="AN374" s="20"/>
    </row>
    <row r="375" spans="1:40" hidden="1" outlineLevel="1" x14ac:dyDescent="0.25">
      <c r="B375" s="20" t="s">
        <v>599</v>
      </c>
      <c r="C375" s="44"/>
      <c r="D375" s="25">
        <f t="array" ref="D375">SUM(IF(Period=$A$2,IF(Site=$A$245,IF(Provider=$B375,G))))</f>
        <v>80</v>
      </c>
      <c r="E375" s="26">
        <f t="array" ref="E375">SUM(IF(Period=$A$2,IF(Site=$A$245,IF(Provider=$B375,H))))</f>
        <v>4</v>
      </c>
      <c r="F375" s="27">
        <f t="shared" ref="F375:F379" si="103">E375*(D375/D$380)</f>
        <v>8.2623289439710812E-2</v>
      </c>
      <c r="G375" s="27">
        <f t="shared" si="96"/>
        <v>1.6668402958641526E-2</v>
      </c>
      <c r="H375" s="44"/>
      <c r="I375" s="25">
        <f t="array" ref="I375">SUM(IF(Period=$A$2,IF(Site=$A$245,IF(Provider=$B375,I))))</f>
        <v>128</v>
      </c>
      <c r="J375" s="26">
        <f t="array" ref="J375">SUM(IF(Period=$A$2,IF(Site=$A$245,IF(Provider=$B375,J))))</f>
        <v>10.8984375</v>
      </c>
      <c r="K375" s="27">
        <f t="shared" ref="K375:K379" si="104">J375*(I375/I$380)</f>
        <v>0.1896926842534675</v>
      </c>
      <c r="L375" s="27">
        <f t="shared" si="97"/>
        <v>4.0403162742201751E-2</v>
      </c>
      <c r="M375" s="44"/>
      <c r="N375" s="25">
        <f t="array" ref="N375">SUM(IF(Period=$A$2,IF(Site=$A$245,IF(Provider=$B375,K))))</f>
        <v>2</v>
      </c>
      <c r="O375" s="37">
        <f t="shared" si="98"/>
        <v>1.5625E-2</v>
      </c>
      <c r="P375" s="44"/>
      <c r="Q375" s="25">
        <f t="array" ref="Q375">SUM(IF(Period=$A$2,IF(Site=$A$245,IF(Provider=$B375,M))))</f>
        <v>0</v>
      </c>
      <c r="R375" s="26">
        <f t="array" ref="R375">SUM(IF(Period=$A$2,IF(Site=$A$245,IF(Provider=$B375,N))))</f>
        <v>0</v>
      </c>
      <c r="S375" s="27" t="e">
        <f t="shared" si="99"/>
        <v>#DIV/0!</v>
      </c>
      <c r="T375" s="27" t="e">
        <f t="shared" si="100"/>
        <v>#DIV/0!</v>
      </c>
      <c r="U375" s="20"/>
      <c r="V375" s="25">
        <f t="array" ref="V375">SUM(IF(Period=$A$2,IF(Site=$A$245,IF(Provider=$B375,P))))</f>
        <v>112</v>
      </c>
      <c r="W375" s="26">
        <f t="array" ref="W375">SUM(IF(Period=$A$2,IF(Site=$A$245,IF(Provider=$B375,Q))))</f>
        <v>21</v>
      </c>
      <c r="X375" s="27">
        <f t="shared" ref="X375:X379" si="105">W375*(V375/V$380)</f>
        <v>0.3910224438902743</v>
      </c>
      <c r="Y375" s="27">
        <f t="shared" si="101"/>
        <v>8.769247977331196E-2</v>
      </c>
      <c r="Z375" s="44"/>
      <c r="AA375" s="25">
        <f t="array" ref="AA375">SUM(IF(Period=$A$2,IF(Site=$A$245,IF(Provider=$B375,G))))</f>
        <v>80</v>
      </c>
      <c r="AB375" s="26">
        <f t="array" ref="AB375">SUM(IF(Period=$A$2,IF(Site=$A$245,IF(Provider=$B375,H))))</f>
        <v>4</v>
      </c>
      <c r="AC375" s="27">
        <f t="shared" ref="AC375:AC379" si="106">AB375*(AA375/AA$380)</f>
        <v>8.2623289439710812E-2</v>
      </c>
      <c r="AD375" s="27">
        <f t="shared" si="102"/>
        <v>1.6668402958641526E-2</v>
      </c>
      <c r="AE375" s="44"/>
      <c r="AF375" s="20"/>
      <c r="AG375" s="20"/>
      <c r="AH375" s="20"/>
      <c r="AI375" s="20"/>
      <c r="AJ375" s="20"/>
      <c r="AK375" s="20"/>
      <c r="AL375" s="20"/>
      <c r="AM375" s="20"/>
      <c r="AN375" s="20"/>
    </row>
    <row r="376" spans="1:40" hidden="1" outlineLevel="1" x14ac:dyDescent="0.25">
      <c r="B376" s="20" t="s">
        <v>614</v>
      </c>
      <c r="C376" s="44"/>
      <c r="D376" s="25">
        <f t="array" ref="D376">SUM(IF(Period=$A$2,IF(Site=$A$245,IF(Provider=$B376,G))))</f>
        <v>49</v>
      </c>
      <c r="E376" s="26">
        <f t="array" ref="E376">SUM(IF(Period=$A$2,IF(Site=$A$245,IF(Provider=$B376,H))))</f>
        <v>2</v>
      </c>
      <c r="F376" s="27">
        <f t="shared" si="103"/>
        <v>2.5303382390911438E-2</v>
      </c>
      <c r="G376" s="27">
        <f t="shared" si="96"/>
        <v>5.1046984060839672E-3</v>
      </c>
      <c r="H376" s="44"/>
      <c r="I376" s="25">
        <f t="array" ref="I376">SUM(IF(Period=$A$2,IF(Site=$A$245,IF(Provider=$B376,I))))</f>
        <v>69</v>
      </c>
      <c r="J376" s="26">
        <f t="array" ref="J376">SUM(IF(Period=$A$2,IF(Site=$A$245,IF(Provider=$B376,J))))</f>
        <v>8.3188405797101446</v>
      </c>
      <c r="K376" s="27">
        <f t="shared" si="104"/>
        <v>7.8052760402502044E-2</v>
      </c>
      <c r="L376" s="27">
        <f t="shared" si="97"/>
        <v>1.6624670547687317E-2</v>
      </c>
      <c r="M376" s="44"/>
      <c r="N376" s="25">
        <f t="array" ref="N376">SUM(IF(Period=$A$2,IF(Site=$A$245,IF(Provider=$B376,K))))</f>
        <v>0</v>
      </c>
      <c r="O376" s="37">
        <f t="shared" si="98"/>
        <v>0</v>
      </c>
      <c r="P376" s="44"/>
      <c r="Q376" s="25">
        <f t="array" ref="Q376">SUM(IF(Period=$A$2,IF(Site=$A$245,IF(Provider=$B376,M))))</f>
        <v>0</v>
      </c>
      <c r="R376" s="26">
        <f t="array" ref="R376">SUM(IF(Period=$A$2,IF(Site=$A$245,IF(Provider=$B376,N))))</f>
        <v>0</v>
      </c>
      <c r="S376" s="27" t="e">
        <f t="shared" si="99"/>
        <v>#DIV/0!</v>
      </c>
      <c r="T376" s="27" t="e">
        <f t="shared" si="100"/>
        <v>#DIV/0!</v>
      </c>
      <c r="U376" s="20"/>
      <c r="V376" s="25">
        <f t="array" ref="V376">SUM(IF(Period=$A$2,IF(Site=$A$245,IF(Provider=$B376,P))))</f>
        <v>50</v>
      </c>
      <c r="W376" s="26">
        <f t="array" ref="W376">SUM(IF(Period=$A$2,IF(Site=$A$245,IF(Provider=$B376,Q))))</f>
        <v>22</v>
      </c>
      <c r="X376" s="27">
        <f t="shared" si="105"/>
        <v>0.18287614297589361</v>
      </c>
      <c r="Y376" s="27">
        <f t="shared" si="101"/>
        <v>4.1012639349763243E-2</v>
      </c>
      <c r="Z376" s="44"/>
      <c r="AA376" s="25">
        <f t="array" ref="AA376">SUM(IF(Period=$A$2,IF(Site=$A$245,IF(Provider=$B376,G))))</f>
        <v>49</v>
      </c>
      <c r="AB376" s="26">
        <f t="array" ref="AB376">SUM(IF(Period=$A$2,IF(Site=$A$245,IF(Provider=$B376,H))))</f>
        <v>2</v>
      </c>
      <c r="AC376" s="27">
        <f t="shared" si="106"/>
        <v>2.5303382390911438E-2</v>
      </c>
      <c r="AD376" s="27">
        <f t="shared" si="102"/>
        <v>5.1046984060839672E-3</v>
      </c>
      <c r="AE376" s="44"/>
      <c r="AF376" s="20"/>
      <c r="AG376" s="20"/>
      <c r="AH376" s="20"/>
      <c r="AI376" s="20"/>
      <c r="AJ376" s="20"/>
      <c r="AK376" s="20"/>
      <c r="AL376" s="20"/>
      <c r="AM376" s="20"/>
      <c r="AN376" s="20"/>
    </row>
    <row r="377" spans="1:40" hidden="1" outlineLevel="1" x14ac:dyDescent="0.25">
      <c r="B377" s="20" t="s">
        <v>806</v>
      </c>
      <c r="C377" s="44"/>
      <c r="D377" s="25">
        <f t="array" ref="D377">SUM(IF(Period=$A$2,IF(Site=$A$245,IF(Provider=$B377,G))))</f>
        <v>0</v>
      </c>
      <c r="E377" s="26">
        <f t="array" ref="E377">SUM(IF(Period=$A$2,IF(Site=$A$245,IF(Provider=$B377,H))))</f>
        <v>0</v>
      </c>
      <c r="F377" s="27">
        <f t="shared" si="103"/>
        <v>0</v>
      </c>
      <c r="G377" s="27">
        <f t="shared" si="96"/>
        <v>0</v>
      </c>
      <c r="H377" s="44"/>
      <c r="I377" s="25">
        <f t="array" ref="I377">SUM(IF(Period=$A$2,IF(Site=$A$245,IF(Provider=$B377,I))))</f>
        <v>0</v>
      </c>
      <c r="J377" s="26">
        <f t="array" ref="J377">SUM(IF(Period=$A$2,IF(Site=$A$245,IF(Provider=$B377,J))))</f>
        <v>0</v>
      </c>
      <c r="K377" s="27">
        <f t="shared" si="104"/>
        <v>0</v>
      </c>
      <c r="L377" s="27">
        <f t="shared" si="97"/>
        <v>0</v>
      </c>
      <c r="M377" s="44"/>
      <c r="N377" s="25">
        <f t="array" ref="N377">SUM(IF(Period=$A$2,IF(Site=$A$245,IF(Provider=$B377,K))))</f>
        <v>0</v>
      </c>
      <c r="O377" s="37">
        <f t="shared" si="98"/>
        <v>0</v>
      </c>
      <c r="P377" s="44"/>
      <c r="Q377" s="25">
        <f t="array" ref="Q377">SUM(IF(Period=$A$2,IF(Site=$A$245,IF(Provider=$B377,M))))</f>
        <v>0</v>
      </c>
      <c r="R377" s="26">
        <f t="array" ref="R377">SUM(IF(Period=$A$2,IF(Site=$A$245,IF(Provider=$B377,N))))</f>
        <v>0</v>
      </c>
      <c r="S377" s="27" t="e">
        <f t="shared" si="99"/>
        <v>#DIV/0!</v>
      </c>
      <c r="T377" s="27" t="e">
        <f t="shared" si="100"/>
        <v>#DIV/0!</v>
      </c>
      <c r="U377" s="20"/>
      <c r="V377" s="25">
        <f t="array" ref="V377">SUM(IF(Period=$A$2,IF(Site=$A$245,IF(Provider=$B377,P))))</f>
        <v>0</v>
      </c>
      <c r="W377" s="26">
        <f t="array" ref="W377">SUM(IF(Period=$A$2,IF(Site=$A$245,IF(Provider=$B377,Q))))</f>
        <v>0</v>
      </c>
      <c r="X377" s="27">
        <f t="shared" si="105"/>
        <v>0</v>
      </c>
      <c r="Y377" s="27">
        <f t="shared" si="101"/>
        <v>0</v>
      </c>
      <c r="Z377" s="44"/>
      <c r="AA377" s="25">
        <f t="array" ref="AA377">SUM(IF(Period=$A$2,IF(Site=$A$245,IF(Provider=$B377,G))))</f>
        <v>0</v>
      </c>
      <c r="AB377" s="26">
        <f t="array" ref="AB377">SUM(IF(Period=$A$2,IF(Site=$A$245,IF(Provider=$B377,H))))</f>
        <v>0</v>
      </c>
      <c r="AC377" s="27">
        <f t="shared" si="106"/>
        <v>0</v>
      </c>
      <c r="AD377" s="27">
        <f t="shared" si="102"/>
        <v>0</v>
      </c>
      <c r="AE377" s="44"/>
      <c r="AF377" s="20"/>
      <c r="AG377" s="20"/>
      <c r="AH377" s="20"/>
      <c r="AI377" s="20"/>
      <c r="AJ377" s="20"/>
      <c r="AK377" s="20"/>
      <c r="AL377" s="20"/>
      <c r="AM377" s="20"/>
      <c r="AN377" s="20"/>
    </row>
    <row r="378" spans="1:40" hidden="1" outlineLevel="1" x14ac:dyDescent="0.25">
      <c r="B378" s="20" t="s">
        <v>883</v>
      </c>
      <c r="C378" s="44"/>
      <c r="D378" s="25">
        <f t="array" ref="D378">SUM(IF(Period=$A$2,IF(Site=$A$245,IF(Provider=$B378,G))))</f>
        <v>0</v>
      </c>
      <c r="E378" s="26">
        <f t="array" ref="E378">SUM(IF(Period=$A$2,IF(Site=$A$245,IF(Provider=$B378,H))))</f>
        <v>0</v>
      </c>
      <c r="F378" s="27">
        <f t="shared" si="103"/>
        <v>0</v>
      </c>
      <c r="G378" s="27">
        <f t="shared" si="96"/>
        <v>0</v>
      </c>
      <c r="H378" s="44"/>
      <c r="I378" s="25">
        <f t="array" ref="I378">SUM(IF(Period=$A$2,IF(Site=$A$245,IF(Provider=$B378,I))))</f>
        <v>0</v>
      </c>
      <c r="J378" s="26">
        <f t="array" ref="J378">SUM(IF(Period=$A$2,IF(Site=$A$245,IF(Provider=$B378,J))))</f>
        <v>0</v>
      </c>
      <c r="K378" s="27">
        <f t="shared" si="104"/>
        <v>0</v>
      </c>
      <c r="L378" s="27">
        <f t="shared" si="97"/>
        <v>0</v>
      </c>
      <c r="M378" s="44"/>
      <c r="N378" s="25">
        <f t="array" ref="N378">SUM(IF(Period=$A$2,IF(Site=$A$245,IF(Provider=$B378,K))))</f>
        <v>0</v>
      </c>
      <c r="O378" s="37">
        <f t="shared" si="98"/>
        <v>0</v>
      </c>
      <c r="P378" s="44"/>
      <c r="Q378" s="25">
        <f t="array" ref="Q378">SUM(IF(Period=$A$2,IF(Site=$A$245,IF(Provider=$B378,M))))</f>
        <v>0</v>
      </c>
      <c r="R378" s="26">
        <f t="array" ref="R378">SUM(IF(Period=$A$2,IF(Site=$A$245,IF(Provider=$B378,N))))</f>
        <v>0</v>
      </c>
      <c r="S378" s="27" t="e">
        <f t="shared" si="99"/>
        <v>#DIV/0!</v>
      </c>
      <c r="T378" s="27" t="e">
        <f t="shared" si="100"/>
        <v>#DIV/0!</v>
      </c>
      <c r="U378" s="20"/>
      <c r="V378" s="25">
        <f t="array" ref="V378">SUM(IF(Period=$A$2,IF(Site=$A$245,IF(Provider=$B378,P))))</f>
        <v>0</v>
      </c>
      <c r="W378" s="26">
        <f t="array" ref="W378">SUM(IF(Period=$A$2,IF(Site=$A$245,IF(Provider=$B378,Q))))</f>
        <v>0</v>
      </c>
      <c r="X378" s="27">
        <f t="shared" si="105"/>
        <v>0</v>
      </c>
      <c r="Y378" s="27">
        <f t="shared" si="101"/>
        <v>0</v>
      </c>
      <c r="Z378" s="44"/>
      <c r="AA378" s="25">
        <f t="array" ref="AA378">SUM(IF(Period=$A$2,IF(Site=$A$245,IF(Provider=$B378,G))))</f>
        <v>0</v>
      </c>
      <c r="AB378" s="26">
        <f t="array" ref="AB378">SUM(IF(Period=$A$2,IF(Site=$A$245,IF(Provider=$B378,H))))</f>
        <v>0</v>
      </c>
      <c r="AC378" s="27">
        <f t="shared" si="106"/>
        <v>0</v>
      </c>
      <c r="AD378" s="27">
        <f t="shared" si="102"/>
        <v>0</v>
      </c>
      <c r="AE378" s="44"/>
      <c r="AF378" s="20"/>
      <c r="AG378" s="20"/>
      <c r="AH378" s="20"/>
      <c r="AI378" s="20"/>
      <c r="AJ378" s="20"/>
      <c r="AK378" s="20"/>
      <c r="AL378" s="20"/>
      <c r="AM378" s="20"/>
      <c r="AN378" s="20"/>
    </row>
    <row r="379" spans="1:40" hidden="1" outlineLevel="1" x14ac:dyDescent="0.25">
      <c r="B379" s="20" t="s">
        <v>1130</v>
      </c>
      <c r="C379" s="44"/>
      <c r="D379" s="25">
        <f t="array" ref="D379">SUM(IF(Period=$A$2,IF(Site=$A$245,IF(Provider=$B379,G))))</f>
        <v>0</v>
      </c>
      <c r="E379" s="26">
        <f t="array" ref="E379">SUM(IF(Period=$A$2,IF(Site=$A$245,IF(Provider=$B379,H))))</f>
        <v>0</v>
      </c>
      <c r="F379" s="27">
        <f t="shared" si="103"/>
        <v>0</v>
      </c>
      <c r="G379" s="27">
        <f t="shared" si="96"/>
        <v>0</v>
      </c>
      <c r="H379" s="44"/>
      <c r="I379" s="25">
        <f t="array" ref="I379">SUM(IF(Period=$A$2,IF(Site=$A$245,IF(Provider=$B379,I))))</f>
        <v>0</v>
      </c>
      <c r="J379" s="26">
        <f t="array" ref="J379">SUM(IF(Period=$A$2,IF(Site=$A$245,IF(Provider=$B379,J))))</f>
        <v>0</v>
      </c>
      <c r="K379" s="27">
        <f t="shared" si="104"/>
        <v>0</v>
      </c>
      <c r="L379" s="27">
        <f t="shared" si="97"/>
        <v>0</v>
      </c>
      <c r="M379" s="44"/>
      <c r="N379" s="25">
        <f t="array" ref="N379">SUM(IF(Period=$A$2,IF(Site=$A$245,IF(Provider=$B379,K))))</f>
        <v>0</v>
      </c>
      <c r="O379" s="37">
        <f t="shared" si="98"/>
        <v>0</v>
      </c>
      <c r="P379" s="44"/>
      <c r="Q379" s="25">
        <f t="array" ref="Q379">SUM(IF(Period=$A$2,IF(Site=$A$245,IF(Provider=$B379,M))))</f>
        <v>0</v>
      </c>
      <c r="R379" s="26">
        <f t="array" ref="R379">SUM(IF(Period=$A$2,IF(Site=$A$245,IF(Provider=$B379,N))))</f>
        <v>0</v>
      </c>
      <c r="S379" s="27" t="e">
        <f t="shared" si="99"/>
        <v>#DIV/0!</v>
      </c>
      <c r="T379" s="27" t="e">
        <f t="shared" si="100"/>
        <v>#DIV/0!</v>
      </c>
      <c r="U379" s="20"/>
      <c r="V379" s="25">
        <f t="array" ref="V379">SUM(IF(Period=$A$2,IF(Site=$A$245,IF(Provider=$B379,P))))</f>
        <v>0</v>
      </c>
      <c r="W379" s="26">
        <f t="array" ref="W379">SUM(IF(Period=$A$2,IF(Site=$A$245,IF(Provider=$B379,Q))))</f>
        <v>0</v>
      </c>
      <c r="X379" s="27">
        <f t="shared" si="105"/>
        <v>0</v>
      </c>
      <c r="Y379" s="27">
        <f t="shared" si="101"/>
        <v>0</v>
      </c>
      <c r="Z379" s="44"/>
      <c r="AA379" s="25">
        <f t="array" ref="AA379">SUM(IF(Period=$A$2,IF(Site=$A$245,IF(Provider=$B379,G))))</f>
        <v>0</v>
      </c>
      <c r="AB379" s="26">
        <f t="array" ref="AB379">SUM(IF(Period=$A$2,IF(Site=$A$245,IF(Provider=$B379,H))))</f>
        <v>0</v>
      </c>
      <c r="AC379" s="27">
        <f t="shared" si="106"/>
        <v>0</v>
      </c>
      <c r="AD379" s="27">
        <f t="shared" si="102"/>
        <v>0</v>
      </c>
      <c r="AE379" s="44"/>
      <c r="AF379" s="20"/>
      <c r="AG379" s="20"/>
      <c r="AH379" s="20"/>
      <c r="AI379" s="20"/>
      <c r="AJ379" s="20"/>
      <c r="AK379" s="20"/>
      <c r="AL379" s="20"/>
      <c r="AM379" s="20"/>
      <c r="AN379" s="20"/>
    </row>
    <row r="380" spans="1:40" collapsed="1" x14ac:dyDescent="0.25">
      <c r="B380" s="28" t="s">
        <v>1142</v>
      </c>
      <c r="D380" s="30">
        <f>SUM(D246:D379)</f>
        <v>3873</v>
      </c>
      <c r="E380" s="31">
        <f>SUM(F246:F379)</f>
        <v>4.1063774851536268</v>
      </c>
      <c r="F380" s="29"/>
      <c r="G380" s="29"/>
      <c r="I380" s="30">
        <f>SUM(I246:I379)</f>
        <v>7354</v>
      </c>
      <c r="J380" s="31">
        <f>SUM(K246:K379)</f>
        <v>10.288958389991841</v>
      </c>
      <c r="K380" s="29"/>
      <c r="L380" s="29"/>
      <c r="N380" s="30">
        <f>SUM(N246:N379)</f>
        <v>80</v>
      </c>
      <c r="O380" s="38">
        <f t="shared" si="98"/>
        <v>1.0878433505575198E-2</v>
      </c>
      <c r="Q380" s="30">
        <f>SUM(Q246:Q379)</f>
        <v>0</v>
      </c>
      <c r="R380" s="31">
        <f>IF(ISERROR(SUM(S246:S379)),0,SUM(S246:S379))</f>
        <v>0</v>
      </c>
      <c r="S380" s="29"/>
      <c r="T380" s="29"/>
      <c r="V380" s="30">
        <f>SUM(V246:V379)</f>
        <v>6015</v>
      </c>
      <c r="W380" s="31">
        <f>SUM(X246:X379)</f>
        <v>20.857024106400655</v>
      </c>
      <c r="X380" s="29"/>
      <c r="Y380" s="29"/>
      <c r="AA380" s="30">
        <f>SUM(AA246:AA379)</f>
        <v>3873</v>
      </c>
      <c r="AB380" s="31">
        <f>SUM(AC246:AC379)</f>
        <v>4.1063774851536268</v>
      </c>
      <c r="AC380" s="29"/>
      <c r="AD380" s="29"/>
    </row>
    <row r="381" spans="1:40" x14ac:dyDescent="0.25">
      <c r="O381" s="39"/>
    </row>
    <row r="382" spans="1:40" x14ac:dyDescent="0.25">
      <c r="A382" s="19" t="s">
        <v>194</v>
      </c>
      <c r="O382" s="39"/>
    </row>
    <row r="383" spans="1:40" hidden="1" outlineLevel="1" x14ac:dyDescent="0.25">
      <c r="B383" s="20" t="s">
        <v>959</v>
      </c>
      <c r="C383" s="44"/>
      <c r="D383" s="25">
        <f t="array" ref="D383">SUM(IF(Period=$A$2,IF(Site=$A$382,IF(Provider=$B383,G))))</f>
        <v>0</v>
      </c>
      <c r="E383" s="26">
        <f t="array" ref="E383">SUM(IF(Period=$A$2,IF(Site=$A$382,IF(Provider=$B383,H))))</f>
        <v>0</v>
      </c>
      <c r="F383" s="27">
        <f>E383*(D383/D$504)</f>
        <v>0</v>
      </c>
      <c r="G383" s="27">
        <f t="shared" ref="G383:G446" si="107">E383*(D383/D$891)</f>
        <v>0</v>
      </c>
      <c r="H383" s="44"/>
      <c r="I383" s="25">
        <f t="array" ref="I383">SUM(IF(Period=$A$2,IF(Site=$A$382,IF(Provider=$B383,I))))</f>
        <v>0</v>
      </c>
      <c r="J383" s="26">
        <f t="array" ref="J383">SUM(IF(Period=$A$2,IF(Site=$A$382,IF(Provider=$B383,J))))</f>
        <v>0</v>
      </c>
      <c r="K383" s="27">
        <f>J383*(I383/I$504)</f>
        <v>0</v>
      </c>
      <c r="L383" s="27">
        <f t="shared" ref="L383:L446" si="108">J383*(I383/I$891)</f>
        <v>0</v>
      </c>
      <c r="M383" s="44"/>
      <c r="N383" s="25">
        <f t="array" ref="N383">SUM(IF(Period=$A$2,IF(Site=$A$382,IF(Provider=$B383,K))))</f>
        <v>0</v>
      </c>
      <c r="O383" s="37">
        <f t="shared" ref="O383:O446" si="109">IF(ISERROR(N383/I383),0,N383/I383)</f>
        <v>0</v>
      </c>
      <c r="P383" s="44"/>
      <c r="Q383" s="25">
        <f t="array" ref="Q383">SUM(IF(Period=$A$2,IF(Site=$A$382,IF(Provider=$B383,M))))</f>
        <v>0</v>
      </c>
      <c r="R383" s="26">
        <f t="array" ref="R383">SUM(IF(Period=$A$2,IF(Site=$A$382,IF(Provider=$B383,N))))</f>
        <v>0</v>
      </c>
      <c r="S383" s="27" t="e">
        <f t="shared" ref="S383:S414" si="110">R383*(Q383/Q$504)</f>
        <v>#DIV/0!</v>
      </c>
      <c r="T383" s="27" t="e">
        <f t="shared" ref="T383:T414" si="111">R383*(Q383/Q$891)</f>
        <v>#DIV/0!</v>
      </c>
      <c r="U383" s="20"/>
      <c r="V383" s="25">
        <f t="array" ref="V383">SUM(IF(Period=$A$2,IF(Site=$A$382,IF(Provider=$B383,P))))</f>
        <v>0</v>
      </c>
      <c r="W383" s="26">
        <f t="array" ref="W383">SUM(IF(Period=$A$2,IF(Site=$A$382,IF(Provider=$B383,Q))))</f>
        <v>0</v>
      </c>
      <c r="X383" s="27">
        <f>W383*(V383/V$504)</f>
        <v>0</v>
      </c>
      <c r="Y383" s="27">
        <f t="shared" ref="Y383:Y446" si="112">W383*(V383/V$891)</f>
        <v>0</v>
      </c>
      <c r="Z383" s="44"/>
      <c r="AA383" s="25">
        <f t="array" ref="AA383">SUM(IF(Period=$A$2,IF(Site=$A$382,IF(Provider=$B383,G))))</f>
        <v>0</v>
      </c>
      <c r="AB383" s="26">
        <f t="array" ref="AB383">SUM(IF(Period=$A$2,IF(Site=$A$382,IF(Provider=$B383,H))))</f>
        <v>0</v>
      </c>
      <c r="AC383" s="27">
        <f>AB383*(AA383/AA$504)</f>
        <v>0</v>
      </c>
      <c r="AD383" s="27">
        <f t="shared" ref="AD383:AD446" si="113">AB383*(AA383/AA$891)</f>
        <v>0</v>
      </c>
      <c r="AE383" s="44"/>
      <c r="AF383" s="20"/>
      <c r="AG383" s="20"/>
      <c r="AH383" s="20"/>
      <c r="AI383" s="20"/>
      <c r="AJ383" s="20"/>
      <c r="AK383" s="20"/>
      <c r="AL383" s="20"/>
      <c r="AM383" s="20"/>
      <c r="AN383" s="20"/>
    </row>
    <row r="384" spans="1:40" hidden="1" outlineLevel="1" x14ac:dyDescent="0.25">
      <c r="B384" s="20" t="s">
        <v>958</v>
      </c>
      <c r="C384" s="44"/>
      <c r="D384" s="25">
        <f t="array" ref="D384">SUM(IF(Period=$A$2,IF(Site=$A$382,IF(Provider=$B384,G))))</f>
        <v>0</v>
      </c>
      <c r="E384" s="26">
        <f t="array" ref="E384">SUM(IF(Period=$A$2,IF(Site=$A$382,IF(Provider=$B384,H))))</f>
        <v>0</v>
      </c>
      <c r="F384" s="27">
        <f t="shared" ref="F384:F447" si="114">E384*(D384/D$504)</f>
        <v>0</v>
      </c>
      <c r="G384" s="27">
        <f t="shared" si="107"/>
        <v>0</v>
      </c>
      <c r="H384" s="44"/>
      <c r="I384" s="25">
        <f t="array" ref="I384">SUM(IF(Period=$A$2,IF(Site=$A$382,IF(Provider=$B384,I))))</f>
        <v>0</v>
      </c>
      <c r="J384" s="26">
        <f t="array" ref="J384">SUM(IF(Period=$A$2,IF(Site=$A$382,IF(Provider=$B384,J))))</f>
        <v>0</v>
      </c>
      <c r="K384" s="27">
        <f t="shared" ref="K384:K447" si="115">J384*(I384/I$504)</f>
        <v>0</v>
      </c>
      <c r="L384" s="27">
        <f t="shared" si="108"/>
        <v>0</v>
      </c>
      <c r="M384" s="44"/>
      <c r="N384" s="25">
        <f t="array" ref="N384">SUM(IF(Period=$A$2,IF(Site=$A$382,IF(Provider=$B384,K))))</f>
        <v>0</v>
      </c>
      <c r="O384" s="37">
        <f t="shared" si="109"/>
        <v>0</v>
      </c>
      <c r="P384" s="44"/>
      <c r="Q384" s="25">
        <f t="array" ref="Q384">SUM(IF(Period=$A$2,IF(Site=$A$382,IF(Provider=$B384,M))))</f>
        <v>0</v>
      </c>
      <c r="R384" s="26">
        <f t="array" ref="R384">SUM(IF(Period=$A$2,IF(Site=$A$382,IF(Provider=$B384,N))))</f>
        <v>0</v>
      </c>
      <c r="S384" s="27" t="e">
        <f t="shared" si="110"/>
        <v>#DIV/0!</v>
      </c>
      <c r="T384" s="27" t="e">
        <f t="shared" si="111"/>
        <v>#DIV/0!</v>
      </c>
      <c r="U384" s="20"/>
      <c r="V384" s="25">
        <f t="array" ref="V384">SUM(IF(Period=$A$2,IF(Site=$A$382,IF(Provider=$B384,P))))</f>
        <v>0</v>
      </c>
      <c r="W384" s="26">
        <f t="array" ref="W384">SUM(IF(Period=$A$2,IF(Site=$A$382,IF(Provider=$B384,Q))))</f>
        <v>0</v>
      </c>
      <c r="X384" s="27">
        <f t="shared" ref="X384:X447" si="116">W384*(V384/V$504)</f>
        <v>0</v>
      </c>
      <c r="Y384" s="27">
        <f t="shared" si="112"/>
        <v>0</v>
      </c>
      <c r="Z384" s="44"/>
      <c r="AA384" s="25">
        <f t="array" ref="AA384">SUM(IF(Period=$A$2,IF(Site=$A$382,IF(Provider=$B384,G))))</f>
        <v>0</v>
      </c>
      <c r="AB384" s="26">
        <f t="array" ref="AB384">SUM(IF(Period=$A$2,IF(Site=$A$382,IF(Provider=$B384,H))))</f>
        <v>0</v>
      </c>
      <c r="AC384" s="27">
        <f t="shared" ref="AC384:AC447" si="117">AB384*(AA384/AA$504)</f>
        <v>0</v>
      </c>
      <c r="AD384" s="27">
        <f t="shared" si="113"/>
        <v>0</v>
      </c>
      <c r="AE384" s="44"/>
      <c r="AF384" s="20"/>
      <c r="AG384" s="20"/>
      <c r="AH384" s="20"/>
      <c r="AI384" s="20"/>
      <c r="AJ384" s="20"/>
      <c r="AK384" s="20"/>
      <c r="AL384" s="20"/>
      <c r="AM384" s="20"/>
      <c r="AN384" s="20"/>
    </row>
    <row r="385" spans="2:40" hidden="1" outlineLevel="1" x14ac:dyDescent="0.25">
      <c r="B385" s="20" t="s">
        <v>1052</v>
      </c>
      <c r="C385" s="44"/>
      <c r="D385" s="25">
        <f t="array" ref="D385">SUM(IF(Period=$A$2,IF(Site=$A$382,IF(Provider=$B385,G))))</f>
        <v>0</v>
      </c>
      <c r="E385" s="26">
        <f t="array" ref="E385">SUM(IF(Period=$A$2,IF(Site=$A$382,IF(Provider=$B385,H))))</f>
        <v>0</v>
      </c>
      <c r="F385" s="27">
        <f t="shared" si="114"/>
        <v>0</v>
      </c>
      <c r="G385" s="27">
        <f t="shared" si="107"/>
        <v>0</v>
      </c>
      <c r="H385" s="44"/>
      <c r="I385" s="25">
        <f t="array" ref="I385">SUM(IF(Period=$A$2,IF(Site=$A$382,IF(Provider=$B385,I))))</f>
        <v>0</v>
      </c>
      <c r="J385" s="26">
        <f t="array" ref="J385">SUM(IF(Period=$A$2,IF(Site=$A$382,IF(Provider=$B385,J))))</f>
        <v>0</v>
      </c>
      <c r="K385" s="27">
        <f t="shared" si="115"/>
        <v>0</v>
      </c>
      <c r="L385" s="27">
        <f t="shared" si="108"/>
        <v>0</v>
      </c>
      <c r="M385" s="44"/>
      <c r="N385" s="25">
        <f t="array" ref="N385">SUM(IF(Period=$A$2,IF(Site=$A$382,IF(Provider=$B385,K))))</f>
        <v>0</v>
      </c>
      <c r="O385" s="37">
        <f t="shared" si="109"/>
        <v>0</v>
      </c>
      <c r="P385" s="44"/>
      <c r="Q385" s="25">
        <f t="array" ref="Q385">SUM(IF(Period=$A$2,IF(Site=$A$382,IF(Provider=$B385,M))))</f>
        <v>0</v>
      </c>
      <c r="R385" s="26">
        <f t="array" ref="R385">SUM(IF(Period=$A$2,IF(Site=$A$382,IF(Provider=$B385,N))))</f>
        <v>0</v>
      </c>
      <c r="S385" s="27" t="e">
        <f t="shared" si="110"/>
        <v>#DIV/0!</v>
      </c>
      <c r="T385" s="27" t="e">
        <f t="shared" si="111"/>
        <v>#DIV/0!</v>
      </c>
      <c r="U385" s="20"/>
      <c r="V385" s="25">
        <f t="array" ref="V385">SUM(IF(Period=$A$2,IF(Site=$A$382,IF(Provider=$B385,P))))</f>
        <v>0</v>
      </c>
      <c r="W385" s="26">
        <f t="array" ref="W385">SUM(IF(Period=$A$2,IF(Site=$A$382,IF(Provider=$B385,Q))))</f>
        <v>0</v>
      </c>
      <c r="X385" s="27">
        <f t="shared" si="116"/>
        <v>0</v>
      </c>
      <c r="Y385" s="27">
        <f t="shared" si="112"/>
        <v>0</v>
      </c>
      <c r="Z385" s="44"/>
      <c r="AA385" s="25">
        <f t="array" ref="AA385">SUM(IF(Period=$A$2,IF(Site=$A$382,IF(Provider=$B385,G))))</f>
        <v>0</v>
      </c>
      <c r="AB385" s="26">
        <f t="array" ref="AB385">SUM(IF(Period=$A$2,IF(Site=$A$382,IF(Provider=$B385,H))))</f>
        <v>0</v>
      </c>
      <c r="AC385" s="27">
        <f t="shared" si="117"/>
        <v>0</v>
      </c>
      <c r="AD385" s="27">
        <f t="shared" si="113"/>
        <v>0</v>
      </c>
      <c r="AE385" s="44"/>
      <c r="AF385" s="20"/>
      <c r="AG385" s="20"/>
      <c r="AH385" s="20"/>
      <c r="AI385" s="20"/>
      <c r="AJ385" s="20"/>
      <c r="AK385" s="20"/>
      <c r="AL385" s="20"/>
      <c r="AM385" s="20"/>
      <c r="AN385" s="20"/>
    </row>
    <row r="386" spans="2:40" hidden="1" outlineLevel="1" x14ac:dyDescent="0.25">
      <c r="B386" s="20" t="s">
        <v>798</v>
      </c>
      <c r="C386" s="44"/>
      <c r="D386" s="25">
        <f t="array" ref="D386">SUM(IF(Period=$A$2,IF(Site=$A$382,IF(Provider=$B386,G))))</f>
        <v>0</v>
      </c>
      <c r="E386" s="26">
        <f t="array" ref="E386">SUM(IF(Period=$A$2,IF(Site=$A$382,IF(Provider=$B386,H))))</f>
        <v>0</v>
      </c>
      <c r="F386" s="27">
        <f t="shared" si="114"/>
        <v>0</v>
      </c>
      <c r="G386" s="27">
        <f t="shared" si="107"/>
        <v>0</v>
      </c>
      <c r="H386" s="44"/>
      <c r="I386" s="25">
        <f t="array" ref="I386">SUM(IF(Period=$A$2,IF(Site=$A$382,IF(Provider=$B386,I))))</f>
        <v>0</v>
      </c>
      <c r="J386" s="26">
        <f t="array" ref="J386">SUM(IF(Period=$A$2,IF(Site=$A$382,IF(Provider=$B386,J))))</f>
        <v>0</v>
      </c>
      <c r="K386" s="27">
        <f t="shared" si="115"/>
        <v>0</v>
      </c>
      <c r="L386" s="27">
        <f t="shared" si="108"/>
        <v>0</v>
      </c>
      <c r="M386" s="44"/>
      <c r="N386" s="25">
        <f t="array" ref="N386">SUM(IF(Period=$A$2,IF(Site=$A$382,IF(Provider=$B386,K))))</f>
        <v>0</v>
      </c>
      <c r="O386" s="37">
        <f t="shared" si="109"/>
        <v>0</v>
      </c>
      <c r="P386" s="44"/>
      <c r="Q386" s="25">
        <f t="array" ref="Q386">SUM(IF(Period=$A$2,IF(Site=$A$382,IF(Provider=$B386,M))))</f>
        <v>0</v>
      </c>
      <c r="R386" s="26">
        <f t="array" ref="R386">SUM(IF(Period=$A$2,IF(Site=$A$382,IF(Provider=$B386,N))))</f>
        <v>0</v>
      </c>
      <c r="S386" s="27" t="e">
        <f t="shared" si="110"/>
        <v>#DIV/0!</v>
      </c>
      <c r="T386" s="27" t="e">
        <f t="shared" si="111"/>
        <v>#DIV/0!</v>
      </c>
      <c r="U386" s="20"/>
      <c r="V386" s="25">
        <f t="array" ref="V386">SUM(IF(Period=$A$2,IF(Site=$A$382,IF(Provider=$B386,P))))</f>
        <v>0</v>
      </c>
      <c r="W386" s="26">
        <f t="array" ref="W386">SUM(IF(Period=$A$2,IF(Site=$A$382,IF(Provider=$B386,Q))))</f>
        <v>0</v>
      </c>
      <c r="X386" s="27">
        <f t="shared" si="116"/>
        <v>0</v>
      </c>
      <c r="Y386" s="27">
        <f t="shared" si="112"/>
        <v>0</v>
      </c>
      <c r="Z386" s="44"/>
      <c r="AA386" s="25">
        <f t="array" ref="AA386">SUM(IF(Period=$A$2,IF(Site=$A$382,IF(Provider=$B386,G))))</f>
        <v>0</v>
      </c>
      <c r="AB386" s="26">
        <f t="array" ref="AB386">SUM(IF(Period=$A$2,IF(Site=$A$382,IF(Provider=$B386,H))))</f>
        <v>0</v>
      </c>
      <c r="AC386" s="27">
        <f t="shared" si="117"/>
        <v>0</v>
      </c>
      <c r="AD386" s="27">
        <f t="shared" si="113"/>
        <v>0</v>
      </c>
      <c r="AE386" s="44"/>
      <c r="AF386" s="20"/>
      <c r="AG386" s="20"/>
      <c r="AH386" s="20"/>
      <c r="AI386" s="20"/>
      <c r="AJ386" s="20"/>
      <c r="AK386" s="20"/>
      <c r="AL386" s="20"/>
      <c r="AM386" s="20"/>
      <c r="AN386" s="20"/>
    </row>
    <row r="387" spans="2:40" hidden="1" outlineLevel="1" x14ac:dyDescent="0.25">
      <c r="B387" s="20" t="s">
        <v>745</v>
      </c>
      <c r="C387" s="44"/>
      <c r="D387" s="25">
        <f t="array" ref="D387">SUM(IF(Period=$A$2,IF(Site=$A$382,IF(Provider=$B387,G))))</f>
        <v>1</v>
      </c>
      <c r="E387" s="26">
        <f t="array" ref="E387">SUM(IF(Period=$A$2,IF(Site=$A$382,IF(Provider=$B387,H))))</f>
        <v>1</v>
      </c>
      <c r="F387" s="27">
        <f t="shared" si="114"/>
        <v>2.0964360587002098E-3</v>
      </c>
      <c r="G387" s="27">
        <f t="shared" si="107"/>
        <v>5.2088759245754768E-5</v>
      </c>
      <c r="H387" s="44"/>
      <c r="I387" s="25">
        <f t="array" ref="I387">SUM(IF(Period=$A$2,IF(Site=$A$382,IF(Provider=$B387,I))))</f>
        <v>1</v>
      </c>
      <c r="J387" s="26">
        <f t="array" ref="J387">SUM(IF(Period=$A$2,IF(Site=$A$382,IF(Provider=$B387,J))))</f>
        <v>3</v>
      </c>
      <c r="K387" s="27">
        <f t="shared" si="115"/>
        <v>7.5509690410269323E-4</v>
      </c>
      <c r="L387" s="27">
        <f t="shared" si="108"/>
        <v>8.6888522026240322E-5</v>
      </c>
      <c r="M387" s="44"/>
      <c r="N387" s="25">
        <f t="array" ref="N387">SUM(IF(Period=$A$2,IF(Site=$A$382,IF(Provider=$B387,K))))</f>
        <v>0</v>
      </c>
      <c r="O387" s="37">
        <f t="shared" si="109"/>
        <v>0</v>
      </c>
      <c r="P387" s="44"/>
      <c r="Q387" s="25">
        <f t="array" ref="Q387">SUM(IF(Period=$A$2,IF(Site=$A$382,IF(Provider=$B387,M))))</f>
        <v>0</v>
      </c>
      <c r="R387" s="26">
        <f t="array" ref="R387">SUM(IF(Period=$A$2,IF(Site=$A$382,IF(Provider=$B387,N))))</f>
        <v>0</v>
      </c>
      <c r="S387" s="27" t="e">
        <f t="shared" si="110"/>
        <v>#DIV/0!</v>
      </c>
      <c r="T387" s="27" t="e">
        <f t="shared" si="111"/>
        <v>#DIV/0!</v>
      </c>
      <c r="U387" s="20"/>
      <c r="V387" s="25">
        <f t="array" ref="V387">SUM(IF(Period=$A$2,IF(Site=$A$382,IF(Provider=$B387,P))))</f>
        <v>1</v>
      </c>
      <c r="W387" s="26">
        <f t="array" ref="W387">SUM(IF(Period=$A$2,IF(Site=$A$382,IF(Provider=$B387,Q))))</f>
        <v>22</v>
      </c>
      <c r="X387" s="27">
        <f t="shared" si="116"/>
        <v>7.1731333550701009E-3</v>
      </c>
      <c r="Y387" s="27">
        <f t="shared" si="112"/>
        <v>8.202527869952649E-4</v>
      </c>
      <c r="Z387" s="44"/>
      <c r="AA387" s="25">
        <f t="array" ref="AA387">SUM(IF(Period=$A$2,IF(Site=$A$382,IF(Provider=$B387,G))))</f>
        <v>1</v>
      </c>
      <c r="AB387" s="26">
        <f t="array" ref="AB387">SUM(IF(Period=$A$2,IF(Site=$A$382,IF(Provider=$B387,H))))</f>
        <v>1</v>
      </c>
      <c r="AC387" s="27">
        <f t="shared" si="117"/>
        <v>2.0964360587002098E-3</v>
      </c>
      <c r="AD387" s="27">
        <f t="shared" si="113"/>
        <v>5.2088759245754768E-5</v>
      </c>
      <c r="AE387" s="44"/>
      <c r="AF387" s="20"/>
      <c r="AG387" s="20"/>
      <c r="AH387" s="20"/>
      <c r="AI387" s="20"/>
      <c r="AJ387" s="20"/>
      <c r="AK387" s="20"/>
      <c r="AL387" s="20"/>
      <c r="AM387" s="20"/>
      <c r="AN387" s="20"/>
    </row>
    <row r="388" spans="2:40" hidden="1" outlineLevel="1" x14ac:dyDescent="0.25">
      <c r="B388" s="20" t="s">
        <v>822</v>
      </c>
      <c r="C388" s="44"/>
      <c r="D388" s="25">
        <f t="array" ref="D388">SUM(IF(Period=$A$2,IF(Site=$A$382,IF(Provider=$B388,G))))</f>
        <v>0</v>
      </c>
      <c r="E388" s="26">
        <f t="array" ref="E388">SUM(IF(Period=$A$2,IF(Site=$A$382,IF(Provider=$B388,H))))</f>
        <v>0</v>
      </c>
      <c r="F388" s="27">
        <f t="shared" si="114"/>
        <v>0</v>
      </c>
      <c r="G388" s="27">
        <f t="shared" si="107"/>
        <v>0</v>
      </c>
      <c r="H388" s="44"/>
      <c r="I388" s="25">
        <f t="array" ref="I388">SUM(IF(Period=$A$2,IF(Site=$A$382,IF(Provider=$B388,I))))</f>
        <v>0</v>
      </c>
      <c r="J388" s="26">
        <f t="array" ref="J388">SUM(IF(Period=$A$2,IF(Site=$A$382,IF(Provider=$B388,J))))</f>
        <v>0</v>
      </c>
      <c r="K388" s="27">
        <f t="shared" si="115"/>
        <v>0</v>
      </c>
      <c r="L388" s="27">
        <f t="shared" si="108"/>
        <v>0</v>
      </c>
      <c r="M388" s="44"/>
      <c r="N388" s="25">
        <f t="array" ref="N388">SUM(IF(Period=$A$2,IF(Site=$A$382,IF(Provider=$B388,K))))</f>
        <v>0</v>
      </c>
      <c r="O388" s="37">
        <f t="shared" si="109"/>
        <v>0</v>
      </c>
      <c r="P388" s="44"/>
      <c r="Q388" s="25">
        <f t="array" ref="Q388">SUM(IF(Period=$A$2,IF(Site=$A$382,IF(Provider=$B388,M))))</f>
        <v>0</v>
      </c>
      <c r="R388" s="26">
        <f t="array" ref="R388">SUM(IF(Period=$A$2,IF(Site=$A$382,IF(Provider=$B388,N))))</f>
        <v>0</v>
      </c>
      <c r="S388" s="27" t="e">
        <f t="shared" si="110"/>
        <v>#DIV/0!</v>
      </c>
      <c r="T388" s="27" t="e">
        <f t="shared" si="111"/>
        <v>#DIV/0!</v>
      </c>
      <c r="U388" s="20"/>
      <c r="V388" s="25">
        <f t="array" ref="V388">SUM(IF(Period=$A$2,IF(Site=$A$382,IF(Provider=$B388,P))))</f>
        <v>0</v>
      </c>
      <c r="W388" s="26">
        <f t="array" ref="W388">SUM(IF(Period=$A$2,IF(Site=$A$382,IF(Provider=$B388,Q))))</f>
        <v>0</v>
      </c>
      <c r="X388" s="27">
        <f t="shared" si="116"/>
        <v>0</v>
      </c>
      <c r="Y388" s="27">
        <f t="shared" si="112"/>
        <v>0</v>
      </c>
      <c r="Z388" s="44"/>
      <c r="AA388" s="25">
        <f t="array" ref="AA388">SUM(IF(Period=$A$2,IF(Site=$A$382,IF(Provider=$B388,G))))</f>
        <v>0</v>
      </c>
      <c r="AB388" s="26">
        <f t="array" ref="AB388">SUM(IF(Period=$A$2,IF(Site=$A$382,IF(Provider=$B388,H))))</f>
        <v>0</v>
      </c>
      <c r="AC388" s="27">
        <f t="shared" si="117"/>
        <v>0</v>
      </c>
      <c r="AD388" s="27">
        <f t="shared" si="113"/>
        <v>0</v>
      </c>
      <c r="AE388" s="44"/>
      <c r="AF388" s="20"/>
      <c r="AG388" s="20"/>
      <c r="AH388" s="20"/>
      <c r="AI388" s="20"/>
      <c r="AJ388" s="20"/>
      <c r="AK388" s="20"/>
      <c r="AL388" s="20"/>
      <c r="AM388" s="20"/>
      <c r="AN388" s="20"/>
    </row>
    <row r="389" spans="2:40" hidden="1" outlineLevel="1" x14ac:dyDescent="0.25">
      <c r="B389" s="20" t="s">
        <v>995</v>
      </c>
      <c r="C389" s="44"/>
      <c r="D389" s="25">
        <f t="array" ref="D389">SUM(IF(Period=$A$2,IF(Site=$A$382,IF(Provider=$B389,G))))</f>
        <v>0</v>
      </c>
      <c r="E389" s="26">
        <f t="array" ref="E389">SUM(IF(Period=$A$2,IF(Site=$A$382,IF(Provider=$B389,H))))</f>
        <v>0</v>
      </c>
      <c r="F389" s="27">
        <f t="shared" si="114"/>
        <v>0</v>
      </c>
      <c r="G389" s="27">
        <f t="shared" si="107"/>
        <v>0</v>
      </c>
      <c r="H389" s="44"/>
      <c r="I389" s="25">
        <f t="array" ref="I389">SUM(IF(Period=$A$2,IF(Site=$A$382,IF(Provider=$B389,I))))</f>
        <v>0</v>
      </c>
      <c r="J389" s="26">
        <f t="array" ref="J389">SUM(IF(Period=$A$2,IF(Site=$A$382,IF(Provider=$B389,J))))</f>
        <v>0</v>
      </c>
      <c r="K389" s="27">
        <f t="shared" si="115"/>
        <v>0</v>
      </c>
      <c r="L389" s="27">
        <f t="shared" si="108"/>
        <v>0</v>
      </c>
      <c r="M389" s="44"/>
      <c r="N389" s="25">
        <f t="array" ref="N389">SUM(IF(Period=$A$2,IF(Site=$A$382,IF(Provider=$B389,K))))</f>
        <v>0</v>
      </c>
      <c r="O389" s="37">
        <f t="shared" si="109"/>
        <v>0</v>
      </c>
      <c r="P389" s="44"/>
      <c r="Q389" s="25">
        <f t="array" ref="Q389">SUM(IF(Period=$A$2,IF(Site=$A$382,IF(Provider=$B389,M))))</f>
        <v>0</v>
      </c>
      <c r="R389" s="26">
        <f t="array" ref="R389">SUM(IF(Period=$A$2,IF(Site=$A$382,IF(Provider=$B389,N))))</f>
        <v>0</v>
      </c>
      <c r="S389" s="27" t="e">
        <f t="shared" si="110"/>
        <v>#DIV/0!</v>
      </c>
      <c r="T389" s="27" t="e">
        <f t="shared" si="111"/>
        <v>#DIV/0!</v>
      </c>
      <c r="U389" s="20"/>
      <c r="V389" s="25">
        <f t="array" ref="V389">SUM(IF(Period=$A$2,IF(Site=$A$382,IF(Provider=$B389,P))))</f>
        <v>0</v>
      </c>
      <c r="W389" s="26">
        <f t="array" ref="W389">SUM(IF(Period=$A$2,IF(Site=$A$382,IF(Provider=$B389,Q))))</f>
        <v>0</v>
      </c>
      <c r="X389" s="27">
        <f t="shared" si="116"/>
        <v>0</v>
      </c>
      <c r="Y389" s="27">
        <f t="shared" si="112"/>
        <v>0</v>
      </c>
      <c r="Z389" s="44"/>
      <c r="AA389" s="25">
        <f t="array" ref="AA389">SUM(IF(Period=$A$2,IF(Site=$A$382,IF(Provider=$B389,G))))</f>
        <v>0</v>
      </c>
      <c r="AB389" s="26">
        <f t="array" ref="AB389">SUM(IF(Period=$A$2,IF(Site=$A$382,IF(Provider=$B389,H))))</f>
        <v>0</v>
      </c>
      <c r="AC389" s="27">
        <f t="shared" si="117"/>
        <v>0</v>
      </c>
      <c r="AD389" s="27">
        <f t="shared" si="113"/>
        <v>0</v>
      </c>
      <c r="AE389" s="44"/>
      <c r="AF389" s="20"/>
      <c r="AG389" s="20"/>
      <c r="AH389" s="20"/>
      <c r="AI389" s="20"/>
      <c r="AJ389" s="20"/>
      <c r="AK389" s="20"/>
      <c r="AL389" s="20"/>
      <c r="AM389" s="20"/>
      <c r="AN389" s="20"/>
    </row>
    <row r="390" spans="2:40" hidden="1" outlineLevel="1" x14ac:dyDescent="0.25">
      <c r="B390" s="20" t="s">
        <v>917</v>
      </c>
      <c r="C390" s="44"/>
      <c r="D390" s="25">
        <f t="array" ref="D390">SUM(IF(Period=$A$2,IF(Site=$A$382,IF(Provider=$B390,G))))</f>
        <v>0</v>
      </c>
      <c r="E390" s="26">
        <f t="array" ref="E390">SUM(IF(Period=$A$2,IF(Site=$A$382,IF(Provider=$B390,H))))</f>
        <v>0</v>
      </c>
      <c r="F390" s="27">
        <f t="shared" si="114"/>
        <v>0</v>
      </c>
      <c r="G390" s="27">
        <f t="shared" si="107"/>
        <v>0</v>
      </c>
      <c r="H390" s="44"/>
      <c r="I390" s="25">
        <f t="array" ref="I390">SUM(IF(Period=$A$2,IF(Site=$A$382,IF(Provider=$B390,I))))</f>
        <v>0</v>
      </c>
      <c r="J390" s="26">
        <f t="array" ref="J390">SUM(IF(Period=$A$2,IF(Site=$A$382,IF(Provider=$B390,J))))</f>
        <v>0</v>
      </c>
      <c r="K390" s="27">
        <f t="shared" si="115"/>
        <v>0</v>
      </c>
      <c r="L390" s="27">
        <f t="shared" si="108"/>
        <v>0</v>
      </c>
      <c r="M390" s="44"/>
      <c r="N390" s="25">
        <f t="array" ref="N390">SUM(IF(Period=$A$2,IF(Site=$A$382,IF(Provider=$B390,K))))</f>
        <v>0</v>
      </c>
      <c r="O390" s="37">
        <f t="shared" si="109"/>
        <v>0</v>
      </c>
      <c r="P390" s="44"/>
      <c r="Q390" s="25">
        <f t="array" ref="Q390">SUM(IF(Period=$A$2,IF(Site=$A$382,IF(Provider=$B390,M))))</f>
        <v>0</v>
      </c>
      <c r="R390" s="26">
        <f t="array" ref="R390">SUM(IF(Period=$A$2,IF(Site=$A$382,IF(Provider=$B390,N))))</f>
        <v>0</v>
      </c>
      <c r="S390" s="27" t="e">
        <f t="shared" si="110"/>
        <v>#DIV/0!</v>
      </c>
      <c r="T390" s="27" t="e">
        <f t="shared" si="111"/>
        <v>#DIV/0!</v>
      </c>
      <c r="U390" s="20"/>
      <c r="V390" s="25">
        <f t="array" ref="V390">SUM(IF(Period=$A$2,IF(Site=$A$382,IF(Provider=$B390,P))))</f>
        <v>0</v>
      </c>
      <c r="W390" s="26">
        <f t="array" ref="W390">SUM(IF(Period=$A$2,IF(Site=$A$382,IF(Provider=$B390,Q))))</f>
        <v>0</v>
      </c>
      <c r="X390" s="27">
        <f t="shared" si="116"/>
        <v>0</v>
      </c>
      <c r="Y390" s="27">
        <f t="shared" si="112"/>
        <v>0</v>
      </c>
      <c r="Z390" s="44"/>
      <c r="AA390" s="25">
        <f t="array" ref="AA390">SUM(IF(Period=$A$2,IF(Site=$A$382,IF(Provider=$B390,G))))</f>
        <v>0</v>
      </c>
      <c r="AB390" s="26">
        <f t="array" ref="AB390">SUM(IF(Period=$A$2,IF(Site=$A$382,IF(Provider=$B390,H))))</f>
        <v>0</v>
      </c>
      <c r="AC390" s="27">
        <f t="shared" si="117"/>
        <v>0</v>
      </c>
      <c r="AD390" s="27">
        <f t="shared" si="113"/>
        <v>0</v>
      </c>
      <c r="AE390" s="44"/>
      <c r="AF390" s="20"/>
      <c r="AG390" s="20"/>
      <c r="AH390" s="20"/>
      <c r="AI390" s="20"/>
      <c r="AJ390" s="20"/>
      <c r="AK390" s="20"/>
      <c r="AL390" s="20"/>
      <c r="AM390" s="20"/>
      <c r="AN390" s="20"/>
    </row>
    <row r="391" spans="2:40" hidden="1" outlineLevel="1" x14ac:dyDescent="0.25">
      <c r="B391" s="20" t="s">
        <v>731</v>
      </c>
      <c r="C391" s="44"/>
      <c r="D391" s="25">
        <f t="array" ref="D391">SUM(IF(Period=$A$2,IF(Site=$A$382,IF(Provider=$B391,G))))</f>
        <v>5</v>
      </c>
      <c r="E391" s="26">
        <f t="array" ref="E391">SUM(IF(Period=$A$2,IF(Site=$A$382,IF(Provider=$B391,H))))</f>
        <v>3</v>
      </c>
      <c r="F391" s="27">
        <f t="shared" si="114"/>
        <v>3.1446540880503145E-2</v>
      </c>
      <c r="G391" s="27">
        <f t="shared" si="107"/>
        <v>7.8133138868632154E-4</v>
      </c>
      <c r="H391" s="44"/>
      <c r="I391" s="25">
        <f t="array" ref="I391">SUM(IF(Period=$A$2,IF(Site=$A$382,IF(Provider=$B391,I))))</f>
        <v>43</v>
      </c>
      <c r="J391" s="26">
        <f t="array" ref="J391">SUM(IF(Period=$A$2,IF(Site=$A$382,IF(Provider=$B391,J))))</f>
        <v>12.372093023255815</v>
      </c>
      <c r="K391" s="27">
        <f t="shared" si="115"/>
        <v>0.13390385099421093</v>
      </c>
      <c r="L391" s="27">
        <f t="shared" si="108"/>
        <v>1.5408231239319954E-2</v>
      </c>
      <c r="M391" s="44"/>
      <c r="N391" s="25">
        <f t="array" ref="N391">SUM(IF(Period=$A$2,IF(Site=$A$382,IF(Provider=$B391,K))))</f>
        <v>6</v>
      </c>
      <c r="O391" s="37">
        <f t="shared" si="109"/>
        <v>0.13953488372093023</v>
      </c>
      <c r="P391" s="44"/>
      <c r="Q391" s="25">
        <f t="array" ref="Q391">SUM(IF(Period=$A$2,IF(Site=$A$382,IF(Provider=$B391,M))))</f>
        <v>0</v>
      </c>
      <c r="R391" s="26">
        <f t="array" ref="R391">SUM(IF(Period=$A$2,IF(Site=$A$382,IF(Provider=$B391,N))))</f>
        <v>0</v>
      </c>
      <c r="S391" s="27" t="e">
        <f t="shared" si="110"/>
        <v>#DIV/0!</v>
      </c>
      <c r="T391" s="27" t="e">
        <f t="shared" si="111"/>
        <v>#DIV/0!</v>
      </c>
      <c r="U391" s="20"/>
      <c r="V391" s="25">
        <f t="array" ref="V391">SUM(IF(Period=$A$2,IF(Site=$A$382,IF(Provider=$B391,P))))</f>
        <v>27</v>
      </c>
      <c r="W391" s="26">
        <f t="array" ref="W391">SUM(IF(Period=$A$2,IF(Site=$A$382,IF(Provider=$B391,Q))))</f>
        <v>37</v>
      </c>
      <c r="X391" s="27">
        <f t="shared" si="116"/>
        <v>0.32572546462341051</v>
      </c>
      <c r="Y391" s="27">
        <f t="shared" si="112"/>
        <v>3.7246933373103162E-2</v>
      </c>
      <c r="Z391" s="44"/>
      <c r="AA391" s="25">
        <f t="array" ref="AA391">SUM(IF(Period=$A$2,IF(Site=$A$382,IF(Provider=$B391,G))))</f>
        <v>5</v>
      </c>
      <c r="AB391" s="26">
        <f t="array" ref="AB391">SUM(IF(Period=$A$2,IF(Site=$A$382,IF(Provider=$B391,H))))</f>
        <v>3</v>
      </c>
      <c r="AC391" s="27">
        <f t="shared" si="117"/>
        <v>3.1446540880503145E-2</v>
      </c>
      <c r="AD391" s="27">
        <f t="shared" si="113"/>
        <v>7.8133138868632154E-4</v>
      </c>
      <c r="AE391" s="44"/>
      <c r="AF391" s="20"/>
      <c r="AG391" s="20"/>
      <c r="AH391" s="20"/>
      <c r="AI391" s="20"/>
      <c r="AJ391" s="20"/>
      <c r="AK391" s="20"/>
      <c r="AL391" s="20"/>
      <c r="AM391" s="20"/>
      <c r="AN391" s="20"/>
    </row>
    <row r="392" spans="2:40" hidden="1" outlineLevel="1" x14ac:dyDescent="0.25">
      <c r="B392" s="20" t="s">
        <v>705</v>
      </c>
      <c r="C392" s="44"/>
      <c r="D392" s="25">
        <f t="array" ref="D392">SUM(IF(Period=$A$2,IF(Site=$A$382,IF(Provider=$B392,G))))</f>
        <v>0</v>
      </c>
      <c r="E392" s="26">
        <f t="array" ref="E392">SUM(IF(Period=$A$2,IF(Site=$A$382,IF(Provider=$B392,H))))</f>
        <v>0</v>
      </c>
      <c r="F392" s="27">
        <f t="shared" si="114"/>
        <v>0</v>
      </c>
      <c r="G392" s="27">
        <f t="shared" si="107"/>
        <v>0</v>
      </c>
      <c r="H392" s="44"/>
      <c r="I392" s="25">
        <f t="array" ref="I392">SUM(IF(Period=$A$2,IF(Site=$A$382,IF(Provider=$B392,I))))</f>
        <v>0</v>
      </c>
      <c r="J392" s="26">
        <f t="array" ref="J392">SUM(IF(Period=$A$2,IF(Site=$A$382,IF(Provider=$B392,J))))</f>
        <v>0</v>
      </c>
      <c r="K392" s="27">
        <f t="shared" si="115"/>
        <v>0</v>
      </c>
      <c r="L392" s="27">
        <f t="shared" si="108"/>
        <v>0</v>
      </c>
      <c r="M392" s="44"/>
      <c r="N392" s="25">
        <f t="array" ref="N392">SUM(IF(Period=$A$2,IF(Site=$A$382,IF(Provider=$B392,K))))</f>
        <v>0</v>
      </c>
      <c r="O392" s="37">
        <f t="shared" si="109"/>
        <v>0</v>
      </c>
      <c r="P392" s="44"/>
      <c r="Q392" s="25">
        <f t="array" ref="Q392">SUM(IF(Period=$A$2,IF(Site=$A$382,IF(Provider=$B392,M))))</f>
        <v>0</v>
      </c>
      <c r="R392" s="26">
        <f t="array" ref="R392">SUM(IF(Period=$A$2,IF(Site=$A$382,IF(Provider=$B392,N))))</f>
        <v>0</v>
      </c>
      <c r="S392" s="27" t="e">
        <f t="shared" si="110"/>
        <v>#DIV/0!</v>
      </c>
      <c r="T392" s="27" t="e">
        <f t="shared" si="111"/>
        <v>#DIV/0!</v>
      </c>
      <c r="U392" s="20"/>
      <c r="V392" s="25">
        <f t="array" ref="V392">SUM(IF(Period=$A$2,IF(Site=$A$382,IF(Provider=$B392,P))))</f>
        <v>0</v>
      </c>
      <c r="W392" s="26">
        <f t="array" ref="W392">SUM(IF(Period=$A$2,IF(Site=$A$382,IF(Provider=$B392,Q))))</f>
        <v>0</v>
      </c>
      <c r="X392" s="27">
        <f t="shared" si="116"/>
        <v>0</v>
      </c>
      <c r="Y392" s="27">
        <f t="shared" si="112"/>
        <v>0</v>
      </c>
      <c r="Z392" s="44"/>
      <c r="AA392" s="25">
        <f t="array" ref="AA392">SUM(IF(Period=$A$2,IF(Site=$A$382,IF(Provider=$B392,G))))</f>
        <v>0</v>
      </c>
      <c r="AB392" s="26">
        <f t="array" ref="AB392">SUM(IF(Period=$A$2,IF(Site=$A$382,IF(Provider=$B392,H))))</f>
        <v>0</v>
      </c>
      <c r="AC392" s="27">
        <f t="shared" si="117"/>
        <v>0</v>
      </c>
      <c r="AD392" s="27">
        <f t="shared" si="113"/>
        <v>0</v>
      </c>
      <c r="AE392" s="44"/>
      <c r="AF392" s="20"/>
      <c r="AG392" s="20"/>
      <c r="AH392" s="20"/>
      <c r="AI392" s="20"/>
      <c r="AJ392" s="20"/>
      <c r="AK392" s="20"/>
      <c r="AL392" s="20"/>
      <c r="AM392" s="20"/>
      <c r="AN392" s="20"/>
    </row>
    <row r="393" spans="2:40" hidden="1" outlineLevel="1" x14ac:dyDescent="0.25">
      <c r="B393" s="20" t="s">
        <v>847</v>
      </c>
      <c r="C393" s="44"/>
      <c r="D393" s="25">
        <f t="array" ref="D393">SUM(IF(Period=$A$2,IF(Site=$A$382,IF(Provider=$B393,G))))</f>
        <v>0</v>
      </c>
      <c r="E393" s="26">
        <f t="array" ref="E393">SUM(IF(Period=$A$2,IF(Site=$A$382,IF(Provider=$B393,H))))</f>
        <v>0</v>
      </c>
      <c r="F393" s="27">
        <f t="shared" si="114"/>
        <v>0</v>
      </c>
      <c r="G393" s="27">
        <f t="shared" si="107"/>
        <v>0</v>
      </c>
      <c r="H393" s="44"/>
      <c r="I393" s="25">
        <f t="array" ref="I393">SUM(IF(Period=$A$2,IF(Site=$A$382,IF(Provider=$B393,I))))</f>
        <v>0</v>
      </c>
      <c r="J393" s="26">
        <f t="array" ref="J393">SUM(IF(Period=$A$2,IF(Site=$A$382,IF(Provider=$B393,J))))</f>
        <v>0</v>
      </c>
      <c r="K393" s="27">
        <f t="shared" si="115"/>
        <v>0</v>
      </c>
      <c r="L393" s="27">
        <f t="shared" si="108"/>
        <v>0</v>
      </c>
      <c r="M393" s="44"/>
      <c r="N393" s="25">
        <f t="array" ref="N393">SUM(IF(Period=$A$2,IF(Site=$A$382,IF(Provider=$B393,K))))</f>
        <v>0</v>
      </c>
      <c r="O393" s="37">
        <f t="shared" si="109"/>
        <v>0</v>
      </c>
      <c r="P393" s="44"/>
      <c r="Q393" s="25">
        <f t="array" ref="Q393">SUM(IF(Period=$A$2,IF(Site=$A$382,IF(Provider=$B393,M))))</f>
        <v>0</v>
      </c>
      <c r="R393" s="26">
        <f t="array" ref="R393">SUM(IF(Period=$A$2,IF(Site=$A$382,IF(Provider=$B393,N))))</f>
        <v>0</v>
      </c>
      <c r="S393" s="27" t="e">
        <f t="shared" si="110"/>
        <v>#DIV/0!</v>
      </c>
      <c r="T393" s="27" t="e">
        <f t="shared" si="111"/>
        <v>#DIV/0!</v>
      </c>
      <c r="U393" s="20"/>
      <c r="V393" s="25">
        <f t="array" ref="V393">SUM(IF(Period=$A$2,IF(Site=$A$382,IF(Provider=$B393,P))))</f>
        <v>0</v>
      </c>
      <c r="W393" s="26">
        <f t="array" ref="W393">SUM(IF(Period=$A$2,IF(Site=$A$382,IF(Provider=$B393,Q))))</f>
        <v>0</v>
      </c>
      <c r="X393" s="27">
        <f t="shared" si="116"/>
        <v>0</v>
      </c>
      <c r="Y393" s="27">
        <f t="shared" si="112"/>
        <v>0</v>
      </c>
      <c r="Z393" s="44"/>
      <c r="AA393" s="25">
        <f t="array" ref="AA393">SUM(IF(Period=$A$2,IF(Site=$A$382,IF(Provider=$B393,G))))</f>
        <v>0</v>
      </c>
      <c r="AB393" s="26">
        <f t="array" ref="AB393">SUM(IF(Period=$A$2,IF(Site=$A$382,IF(Provider=$B393,H))))</f>
        <v>0</v>
      </c>
      <c r="AC393" s="27">
        <f t="shared" si="117"/>
        <v>0</v>
      </c>
      <c r="AD393" s="27">
        <f t="shared" si="113"/>
        <v>0</v>
      </c>
      <c r="AE393" s="44"/>
      <c r="AF393" s="20"/>
      <c r="AG393" s="20"/>
      <c r="AH393" s="20"/>
      <c r="AI393" s="20"/>
      <c r="AJ393" s="20"/>
      <c r="AK393" s="20"/>
      <c r="AL393" s="20"/>
      <c r="AM393" s="20"/>
      <c r="AN393" s="20"/>
    </row>
    <row r="394" spans="2:40" hidden="1" outlineLevel="1" x14ac:dyDescent="0.25">
      <c r="B394" s="20" t="s">
        <v>832</v>
      </c>
      <c r="C394" s="44"/>
      <c r="D394" s="25">
        <f t="array" ref="D394">SUM(IF(Period=$A$2,IF(Site=$A$382,IF(Provider=$B394,G))))</f>
        <v>0</v>
      </c>
      <c r="E394" s="26">
        <f t="array" ref="E394">SUM(IF(Period=$A$2,IF(Site=$A$382,IF(Provider=$B394,H))))</f>
        <v>0</v>
      </c>
      <c r="F394" s="27">
        <f t="shared" si="114"/>
        <v>0</v>
      </c>
      <c r="G394" s="27">
        <f t="shared" si="107"/>
        <v>0</v>
      </c>
      <c r="H394" s="44"/>
      <c r="I394" s="25">
        <f t="array" ref="I394">SUM(IF(Period=$A$2,IF(Site=$A$382,IF(Provider=$B394,I))))</f>
        <v>0</v>
      </c>
      <c r="J394" s="26">
        <f t="array" ref="J394">SUM(IF(Period=$A$2,IF(Site=$A$382,IF(Provider=$B394,J))))</f>
        <v>0</v>
      </c>
      <c r="K394" s="27">
        <f t="shared" si="115"/>
        <v>0</v>
      </c>
      <c r="L394" s="27">
        <f t="shared" si="108"/>
        <v>0</v>
      </c>
      <c r="M394" s="44"/>
      <c r="N394" s="25">
        <f t="array" ref="N394">SUM(IF(Period=$A$2,IF(Site=$A$382,IF(Provider=$B394,K))))</f>
        <v>0</v>
      </c>
      <c r="O394" s="37">
        <f t="shared" si="109"/>
        <v>0</v>
      </c>
      <c r="P394" s="44"/>
      <c r="Q394" s="25">
        <f t="array" ref="Q394">SUM(IF(Period=$A$2,IF(Site=$A$382,IF(Provider=$B394,M))))</f>
        <v>0</v>
      </c>
      <c r="R394" s="26">
        <f t="array" ref="R394">SUM(IF(Period=$A$2,IF(Site=$A$382,IF(Provider=$B394,N))))</f>
        <v>0</v>
      </c>
      <c r="S394" s="27" t="e">
        <f t="shared" si="110"/>
        <v>#DIV/0!</v>
      </c>
      <c r="T394" s="27" t="e">
        <f t="shared" si="111"/>
        <v>#DIV/0!</v>
      </c>
      <c r="U394" s="20"/>
      <c r="V394" s="25">
        <f t="array" ref="V394">SUM(IF(Period=$A$2,IF(Site=$A$382,IF(Provider=$B394,P))))</f>
        <v>0</v>
      </c>
      <c r="W394" s="26">
        <f t="array" ref="W394">SUM(IF(Period=$A$2,IF(Site=$A$382,IF(Provider=$B394,Q))))</f>
        <v>0</v>
      </c>
      <c r="X394" s="27">
        <f t="shared" si="116"/>
        <v>0</v>
      </c>
      <c r="Y394" s="27">
        <f t="shared" si="112"/>
        <v>0</v>
      </c>
      <c r="Z394" s="44"/>
      <c r="AA394" s="25">
        <f t="array" ref="AA394">SUM(IF(Period=$A$2,IF(Site=$A$382,IF(Provider=$B394,G))))</f>
        <v>0</v>
      </c>
      <c r="AB394" s="26">
        <f t="array" ref="AB394">SUM(IF(Period=$A$2,IF(Site=$A$382,IF(Provider=$B394,H))))</f>
        <v>0</v>
      </c>
      <c r="AC394" s="27">
        <f t="shared" si="117"/>
        <v>0</v>
      </c>
      <c r="AD394" s="27">
        <f t="shared" si="113"/>
        <v>0</v>
      </c>
      <c r="AE394" s="44"/>
      <c r="AF394" s="20"/>
      <c r="AG394" s="20"/>
      <c r="AH394" s="20"/>
      <c r="AI394" s="20"/>
      <c r="AJ394" s="20"/>
      <c r="AK394" s="20"/>
      <c r="AL394" s="20"/>
      <c r="AM394" s="20"/>
      <c r="AN394" s="20"/>
    </row>
    <row r="395" spans="2:40" hidden="1" outlineLevel="1" x14ac:dyDescent="0.25">
      <c r="B395" s="20" t="s">
        <v>994</v>
      </c>
      <c r="C395" s="44"/>
      <c r="D395" s="25">
        <f t="array" ref="D395">SUM(IF(Period=$A$2,IF(Site=$A$382,IF(Provider=$B395,G))))</f>
        <v>0</v>
      </c>
      <c r="E395" s="26">
        <f t="array" ref="E395">SUM(IF(Period=$A$2,IF(Site=$A$382,IF(Provider=$B395,H))))</f>
        <v>0</v>
      </c>
      <c r="F395" s="27">
        <f t="shared" si="114"/>
        <v>0</v>
      </c>
      <c r="G395" s="27">
        <f t="shared" si="107"/>
        <v>0</v>
      </c>
      <c r="H395" s="44"/>
      <c r="I395" s="25">
        <f t="array" ref="I395">SUM(IF(Period=$A$2,IF(Site=$A$382,IF(Provider=$B395,I))))</f>
        <v>0</v>
      </c>
      <c r="J395" s="26">
        <f t="array" ref="J395">SUM(IF(Period=$A$2,IF(Site=$A$382,IF(Provider=$B395,J))))</f>
        <v>0</v>
      </c>
      <c r="K395" s="27">
        <f t="shared" si="115"/>
        <v>0</v>
      </c>
      <c r="L395" s="27">
        <f t="shared" si="108"/>
        <v>0</v>
      </c>
      <c r="M395" s="44"/>
      <c r="N395" s="25">
        <f t="array" ref="N395">SUM(IF(Period=$A$2,IF(Site=$A$382,IF(Provider=$B395,K))))</f>
        <v>0</v>
      </c>
      <c r="O395" s="37">
        <f t="shared" si="109"/>
        <v>0</v>
      </c>
      <c r="P395" s="44"/>
      <c r="Q395" s="25">
        <f t="array" ref="Q395">SUM(IF(Period=$A$2,IF(Site=$A$382,IF(Provider=$B395,M))))</f>
        <v>0</v>
      </c>
      <c r="R395" s="26">
        <f t="array" ref="R395">SUM(IF(Period=$A$2,IF(Site=$A$382,IF(Provider=$B395,N))))</f>
        <v>0</v>
      </c>
      <c r="S395" s="27" t="e">
        <f t="shared" si="110"/>
        <v>#DIV/0!</v>
      </c>
      <c r="T395" s="27" t="e">
        <f t="shared" si="111"/>
        <v>#DIV/0!</v>
      </c>
      <c r="U395" s="20"/>
      <c r="V395" s="25">
        <f t="array" ref="V395">SUM(IF(Period=$A$2,IF(Site=$A$382,IF(Provider=$B395,P))))</f>
        <v>0</v>
      </c>
      <c r="W395" s="26">
        <f t="array" ref="W395">SUM(IF(Period=$A$2,IF(Site=$A$382,IF(Provider=$B395,Q))))</f>
        <v>0</v>
      </c>
      <c r="X395" s="27">
        <f t="shared" si="116"/>
        <v>0</v>
      </c>
      <c r="Y395" s="27">
        <f t="shared" si="112"/>
        <v>0</v>
      </c>
      <c r="Z395" s="44"/>
      <c r="AA395" s="25">
        <f t="array" ref="AA395">SUM(IF(Period=$A$2,IF(Site=$A$382,IF(Provider=$B395,G))))</f>
        <v>0</v>
      </c>
      <c r="AB395" s="26">
        <f t="array" ref="AB395">SUM(IF(Period=$A$2,IF(Site=$A$382,IF(Provider=$B395,H))))</f>
        <v>0</v>
      </c>
      <c r="AC395" s="27">
        <f t="shared" si="117"/>
        <v>0</v>
      </c>
      <c r="AD395" s="27">
        <f t="shared" si="113"/>
        <v>0</v>
      </c>
      <c r="AE395" s="44"/>
      <c r="AF395" s="20"/>
      <c r="AG395" s="20"/>
      <c r="AH395" s="20"/>
      <c r="AI395" s="20"/>
      <c r="AJ395" s="20"/>
      <c r="AK395" s="20"/>
      <c r="AL395" s="20"/>
      <c r="AM395" s="20"/>
      <c r="AN395" s="20"/>
    </row>
    <row r="396" spans="2:40" hidden="1" outlineLevel="1" x14ac:dyDescent="0.25">
      <c r="B396" s="20" t="s">
        <v>739</v>
      </c>
      <c r="C396" s="44"/>
      <c r="D396" s="25">
        <f t="array" ref="D396">SUM(IF(Period=$A$2,IF(Site=$A$382,IF(Provider=$B396,G))))</f>
        <v>3</v>
      </c>
      <c r="E396" s="26">
        <f t="array" ref="E396">SUM(IF(Period=$A$2,IF(Site=$A$382,IF(Provider=$B396,H))))</f>
        <v>4</v>
      </c>
      <c r="F396" s="27">
        <f t="shared" si="114"/>
        <v>2.5157232704402517E-2</v>
      </c>
      <c r="G396" s="27">
        <f t="shared" si="107"/>
        <v>6.2506511094905719E-4</v>
      </c>
      <c r="H396" s="44"/>
      <c r="I396" s="25">
        <f t="array" ref="I396">SUM(IF(Period=$A$2,IF(Site=$A$382,IF(Provider=$B396,I))))</f>
        <v>9</v>
      </c>
      <c r="J396" s="26">
        <f t="array" ref="J396">SUM(IF(Period=$A$2,IF(Site=$A$382,IF(Provider=$B396,J))))</f>
        <v>7.8888888888888893</v>
      </c>
      <c r="K396" s="27">
        <f t="shared" si="115"/>
        <v>1.7870626730430404E-2</v>
      </c>
      <c r="L396" s="27">
        <f t="shared" si="108"/>
        <v>2.0563616879543545E-3</v>
      </c>
      <c r="M396" s="44"/>
      <c r="N396" s="25">
        <f t="array" ref="N396">SUM(IF(Period=$A$2,IF(Site=$A$382,IF(Provider=$B396,K))))</f>
        <v>0</v>
      </c>
      <c r="O396" s="37">
        <f t="shared" si="109"/>
        <v>0</v>
      </c>
      <c r="P396" s="44"/>
      <c r="Q396" s="25">
        <f t="array" ref="Q396">SUM(IF(Period=$A$2,IF(Site=$A$382,IF(Provider=$B396,M))))</f>
        <v>0</v>
      </c>
      <c r="R396" s="26">
        <f t="array" ref="R396">SUM(IF(Period=$A$2,IF(Site=$A$382,IF(Provider=$B396,N))))</f>
        <v>0</v>
      </c>
      <c r="S396" s="27" t="e">
        <f t="shared" si="110"/>
        <v>#DIV/0!</v>
      </c>
      <c r="T396" s="27" t="e">
        <f t="shared" si="111"/>
        <v>#DIV/0!</v>
      </c>
      <c r="U396" s="20"/>
      <c r="V396" s="25">
        <f t="array" ref="V396">SUM(IF(Period=$A$2,IF(Site=$A$382,IF(Provider=$B396,P))))</f>
        <v>9</v>
      </c>
      <c r="W396" s="26">
        <f t="array" ref="W396">SUM(IF(Period=$A$2,IF(Site=$A$382,IF(Provider=$B396,Q))))</f>
        <v>14</v>
      </c>
      <c r="X396" s="27">
        <f t="shared" si="116"/>
        <v>4.1082491033583302E-2</v>
      </c>
      <c r="Y396" s="27">
        <f t="shared" si="112"/>
        <v>4.697811416427426E-3</v>
      </c>
      <c r="Z396" s="44"/>
      <c r="AA396" s="25">
        <f t="array" ref="AA396">SUM(IF(Period=$A$2,IF(Site=$A$382,IF(Provider=$B396,G))))</f>
        <v>3</v>
      </c>
      <c r="AB396" s="26">
        <f t="array" ref="AB396">SUM(IF(Period=$A$2,IF(Site=$A$382,IF(Provider=$B396,H))))</f>
        <v>4</v>
      </c>
      <c r="AC396" s="27">
        <f t="shared" si="117"/>
        <v>2.5157232704402517E-2</v>
      </c>
      <c r="AD396" s="27">
        <f t="shared" si="113"/>
        <v>6.2506511094905719E-4</v>
      </c>
      <c r="AE396" s="44"/>
      <c r="AF396" s="20"/>
      <c r="AG396" s="20"/>
      <c r="AH396" s="20"/>
      <c r="AI396" s="20"/>
      <c r="AJ396" s="20"/>
      <c r="AK396" s="20"/>
      <c r="AL396" s="20"/>
      <c r="AM396" s="20"/>
      <c r="AN396" s="20"/>
    </row>
    <row r="397" spans="2:40" hidden="1" outlineLevel="1" x14ac:dyDescent="0.25">
      <c r="B397" s="20" t="s">
        <v>955</v>
      </c>
      <c r="C397" s="44"/>
      <c r="D397" s="25">
        <f t="array" ref="D397">SUM(IF(Period=$A$2,IF(Site=$A$382,IF(Provider=$B397,G))))</f>
        <v>0</v>
      </c>
      <c r="E397" s="26">
        <f t="array" ref="E397">SUM(IF(Period=$A$2,IF(Site=$A$382,IF(Provider=$B397,H))))</f>
        <v>0</v>
      </c>
      <c r="F397" s="27">
        <f t="shared" si="114"/>
        <v>0</v>
      </c>
      <c r="G397" s="27">
        <f t="shared" si="107"/>
        <v>0</v>
      </c>
      <c r="H397" s="44"/>
      <c r="I397" s="25">
        <f t="array" ref="I397">SUM(IF(Period=$A$2,IF(Site=$A$382,IF(Provider=$B397,I))))</f>
        <v>0</v>
      </c>
      <c r="J397" s="26">
        <f t="array" ref="J397">SUM(IF(Period=$A$2,IF(Site=$A$382,IF(Provider=$B397,J))))</f>
        <v>0</v>
      </c>
      <c r="K397" s="27">
        <f t="shared" si="115"/>
        <v>0</v>
      </c>
      <c r="L397" s="27">
        <f t="shared" si="108"/>
        <v>0</v>
      </c>
      <c r="M397" s="44"/>
      <c r="N397" s="25">
        <f t="array" ref="N397">SUM(IF(Period=$A$2,IF(Site=$A$382,IF(Provider=$B397,K))))</f>
        <v>0</v>
      </c>
      <c r="O397" s="37">
        <f t="shared" si="109"/>
        <v>0</v>
      </c>
      <c r="P397" s="44"/>
      <c r="Q397" s="25">
        <f t="array" ref="Q397">SUM(IF(Period=$A$2,IF(Site=$A$382,IF(Provider=$B397,M))))</f>
        <v>0</v>
      </c>
      <c r="R397" s="26">
        <f t="array" ref="R397">SUM(IF(Period=$A$2,IF(Site=$A$382,IF(Provider=$B397,N))))</f>
        <v>0</v>
      </c>
      <c r="S397" s="27" t="e">
        <f t="shared" si="110"/>
        <v>#DIV/0!</v>
      </c>
      <c r="T397" s="27" t="e">
        <f t="shared" si="111"/>
        <v>#DIV/0!</v>
      </c>
      <c r="U397" s="20"/>
      <c r="V397" s="25">
        <f t="array" ref="V397">SUM(IF(Period=$A$2,IF(Site=$A$382,IF(Provider=$B397,P))))</f>
        <v>0</v>
      </c>
      <c r="W397" s="26">
        <f t="array" ref="W397">SUM(IF(Period=$A$2,IF(Site=$A$382,IF(Provider=$B397,Q))))</f>
        <v>0</v>
      </c>
      <c r="X397" s="27">
        <f t="shared" si="116"/>
        <v>0</v>
      </c>
      <c r="Y397" s="27">
        <f t="shared" si="112"/>
        <v>0</v>
      </c>
      <c r="Z397" s="44"/>
      <c r="AA397" s="25">
        <f t="array" ref="AA397">SUM(IF(Period=$A$2,IF(Site=$A$382,IF(Provider=$B397,G))))</f>
        <v>0</v>
      </c>
      <c r="AB397" s="26">
        <f t="array" ref="AB397">SUM(IF(Period=$A$2,IF(Site=$A$382,IF(Provider=$B397,H))))</f>
        <v>0</v>
      </c>
      <c r="AC397" s="27">
        <f t="shared" si="117"/>
        <v>0</v>
      </c>
      <c r="AD397" s="27">
        <f t="shared" si="113"/>
        <v>0</v>
      </c>
      <c r="AE397" s="44"/>
      <c r="AF397" s="20"/>
      <c r="AG397" s="20"/>
      <c r="AH397" s="20"/>
      <c r="AI397" s="20"/>
      <c r="AJ397" s="20"/>
      <c r="AK397" s="20"/>
      <c r="AL397" s="20"/>
      <c r="AM397" s="20"/>
      <c r="AN397" s="20"/>
    </row>
    <row r="398" spans="2:40" hidden="1" outlineLevel="1" x14ac:dyDescent="0.25">
      <c r="B398" s="20" t="s">
        <v>849</v>
      </c>
      <c r="C398" s="44"/>
      <c r="D398" s="25">
        <f t="array" ref="D398">SUM(IF(Period=$A$2,IF(Site=$A$382,IF(Provider=$B398,G))))</f>
        <v>0</v>
      </c>
      <c r="E398" s="26">
        <f t="array" ref="E398">SUM(IF(Period=$A$2,IF(Site=$A$382,IF(Provider=$B398,H))))</f>
        <v>0</v>
      </c>
      <c r="F398" s="27">
        <f t="shared" si="114"/>
        <v>0</v>
      </c>
      <c r="G398" s="27">
        <f t="shared" si="107"/>
        <v>0</v>
      </c>
      <c r="H398" s="44"/>
      <c r="I398" s="25">
        <f t="array" ref="I398">SUM(IF(Period=$A$2,IF(Site=$A$382,IF(Provider=$B398,I))))</f>
        <v>0</v>
      </c>
      <c r="J398" s="26">
        <f t="array" ref="J398">SUM(IF(Period=$A$2,IF(Site=$A$382,IF(Provider=$B398,J))))</f>
        <v>0</v>
      </c>
      <c r="K398" s="27">
        <f t="shared" si="115"/>
        <v>0</v>
      </c>
      <c r="L398" s="27">
        <f t="shared" si="108"/>
        <v>0</v>
      </c>
      <c r="M398" s="44"/>
      <c r="N398" s="25">
        <f t="array" ref="N398">SUM(IF(Period=$A$2,IF(Site=$A$382,IF(Provider=$B398,K))))</f>
        <v>0</v>
      </c>
      <c r="O398" s="37">
        <f t="shared" si="109"/>
        <v>0</v>
      </c>
      <c r="P398" s="44"/>
      <c r="Q398" s="25">
        <f t="array" ref="Q398">SUM(IF(Period=$A$2,IF(Site=$A$382,IF(Provider=$B398,M))))</f>
        <v>0</v>
      </c>
      <c r="R398" s="26">
        <f t="array" ref="R398">SUM(IF(Period=$A$2,IF(Site=$A$382,IF(Provider=$B398,N))))</f>
        <v>0</v>
      </c>
      <c r="S398" s="27" t="e">
        <f t="shared" si="110"/>
        <v>#DIV/0!</v>
      </c>
      <c r="T398" s="27" t="e">
        <f t="shared" si="111"/>
        <v>#DIV/0!</v>
      </c>
      <c r="U398" s="20"/>
      <c r="V398" s="25">
        <f t="array" ref="V398">SUM(IF(Period=$A$2,IF(Site=$A$382,IF(Provider=$B398,P))))</f>
        <v>0</v>
      </c>
      <c r="W398" s="26">
        <f t="array" ref="W398">SUM(IF(Period=$A$2,IF(Site=$A$382,IF(Provider=$B398,Q))))</f>
        <v>0</v>
      </c>
      <c r="X398" s="27">
        <f t="shared" si="116"/>
        <v>0</v>
      </c>
      <c r="Y398" s="27">
        <f t="shared" si="112"/>
        <v>0</v>
      </c>
      <c r="Z398" s="44"/>
      <c r="AA398" s="25">
        <f t="array" ref="AA398">SUM(IF(Period=$A$2,IF(Site=$A$382,IF(Provider=$B398,G))))</f>
        <v>0</v>
      </c>
      <c r="AB398" s="26">
        <f t="array" ref="AB398">SUM(IF(Period=$A$2,IF(Site=$A$382,IF(Provider=$B398,H))))</f>
        <v>0</v>
      </c>
      <c r="AC398" s="27">
        <f t="shared" si="117"/>
        <v>0</v>
      </c>
      <c r="AD398" s="27">
        <f t="shared" si="113"/>
        <v>0</v>
      </c>
      <c r="AE398" s="44"/>
      <c r="AF398" s="20"/>
      <c r="AG398" s="20"/>
      <c r="AH398" s="20"/>
      <c r="AI398" s="20"/>
      <c r="AJ398" s="20"/>
      <c r="AK398" s="20"/>
      <c r="AL398" s="20"/>
      <c r="AM398" s="20"/>
      <c r="AN398" s="20"/>
    </row>
    <row r="399" spans="2:40" hidden="1" outlineLevel="1" x14ac:dyDescent="0.25">
      <c r="B399" s="20" t="s">
        <v>741</v>
      </c>
      <c r="C399" s="44"/>
      <c r="D399" s="25">
        <f t="array" ref="D399">SUM(IF(Period=$A$2,IF(Site=$A$382,IF(Provider=$B399,G))))</f>
        <v>0</v>
      </c>
      <c r="E399" s="26">
        <f t="array" ref="E399">SUM(IF(Period=$A$2,IF(Site=$A$382,IF(Provider=$B399,H))))</f>
        <v>0</v>
      </c>
      <c r="F399" s="27">
        <f t="shared" si="114"/>
        <v>0</v>
      </c>
      <c r="G399" s="27">
        <f t="shared" si="107"/>
        <v>0</v>
      </c>
      <c r="H399" s="44"/>
      <c r="I399" s="25">
        <f t="array" ref="I399">SUM(IF(Period=$A$2,IF(Site=$A$382,IF(Provider=$B399,I))))</f>
        <v>7</v>
      </c>
      <c r="J399" s="26">
        <f t="array" ref="J399">SUM(IF(Period=$A$2,IF(Site=$A$382,IF(Provider=$B399,J))))</f>
        <v>12.428571428571429</v>
      </c>
      <c r="K399" s="27">
        <f t="shared" si="115"/>
        <v>2.1897810218978103E-2</v>
      </c>
      <c r="L399" s="27">
        <f t="shared" si="108"/>
        <v>2.5197671387609697E-3</v>
      </c>
      <c r="M399" s="44"/>
      <c r="N399" s="25">
        <f t="array" ref="N399">SUM(IF(Period=$A$2,IF(Site=$A$382,IF(Provider=$B399,K))))</f>
        <v>0</v>
      </c>
      <c r="O399" s="37">
        <f t="shared" si="109"/>
        <v>0</v>
      </c>
      <c r="P399" s="44"/>
      <c r="Q399" s="25">
        <f t="array" ref="Q399">SUM(IF(Period=$A$2,IF(Site=$A$382,IF(Provider=$B399,M))))</f>
        <v>0</v>
      </c>
      <c r="R399" s="26">
        <f t="array" ref="R399">SUM(IF(Period=$A$2,IF(Site=$A$382,IF(Provider=$B399,N))))</f>
        <v>0</v>
      </c>
      <c r="S399" s="27" t="e">
        <f t="shared" si="110"/>
        <v>#DIV/0!</v>
      </c>
      <c r="T399" s="27" t="e">
        <f t="shared" si="111"/>
        <v>#DIV/0!</v>
      </c>
      <c r="U399" s="20"/>
      <c r="V399" s="25">
        <f t="array" ref="V399">SUM(IF(Period=$A$2,IF(Site=$A$382,IF(Provider=$B399,P))))</f>
        <v>7</v>
      </c>
      <c r="W399" s="26">
        <f t="array" ref="W399">SUM(IF(Period=$A$2,IF(Site=$A$382,IF(Provider=$B399,Q))))</f>
        <v>36</v>
      </c>
      <c r="X399" s="27">
        <f t="shared" si="116"/>
        <v>8.2164982067166617E-2</v>
      </c>
      <c r="Y399" s="27">
        <f t="shared" si="112"/>
        <v>9.3956228328548538E-3</v>
      </c>
      <c r="Z399" s="44"/>
      <c r="AA399" s="25">
        <f t="array" ref="AA399">SUM(IF(Period=$A$2,IF(Site=$A$382,IF(Provider=$B399,G))))</f>
        <v>0</v>
      </c>
      <c r="AB399" s="26">
        <f t="array" ref="AB399">SUM(IF(Period=$A$2,IF(Site=$A$382,IF(Provider=$B399,H))))</f>
        <v>0</v>
      </c>
      <c r="AC399" s="27">
        <f t="shared" si="117"/>
        <v>0</v>
      </c>
      <c r="AD399" s="27">
        <f t="shared" si="113"/>
        <v>0</v>
      </c>
      <c r="AE399" s="44"/>
      <c r="AF399" s="20"/>
      <c r="AG399" s="20"/>
      <c r="AH399" s="20"/>
      <c r="AI399" s="20"/>
      <c r="AJ399" s="20"/>
      <c r="AK399" s="20"/>
      <c r="AL399" s="20"/>
      <c r="AM399" s="20"/>
      <c r="AN399" s="20"/>
    </row>
    <row r="400" spans="2:40" hidden="1" outlineLevel="1" x14ac:dyDescent="0.25">
      <c r="B400" s="20" t="s">
        <v>737</v>
      </c>
      <c r="C400" s="44"/>
      <c r="D400" s="25">
        <f t="array" ref="D400">SUM(IF(Period=$A$2,IF(Site=$A$382,IF(Provider=$B400,G))))</f>
        <v>4</v>
      </c>
      <c r="E400" s="26">
        <f t="array" ref="E400">SUM(IF(Period=$A$2,IF(Site=$A$382,IF(Provider=$B400,H))))</f>
        <v>3</v>
      </c>
      <c r="F400" s="27">
        <f t="shared" si="114"/>
        <v>2.5157232704402517E-2</v>
      </c>
      <c r="G400" s="27">
        <f t="shared" si="107"/>
        <v>6.2506511094905719E-4</v>
      </c>
      <c r="H400" s="44"/>
      <c r="I400" s="25">
        <f t="array" ref="I400">SUM(IF(Period=$A$2,IF(Site=$A$382,IF(Provider=$B400,I))))</f>
        <v>18</v>
      </c>
      <c r="J400" s="26">
        <f t="array" ref="J400">SUM(IF(Period=$A$2,IF(Site=$A$382,IF(Provider=$B400,J))))</f>
        <v>3.9444444444444446</v>
      </c>
      <c r="K400" s="27">
        <f t="shared" si="115"/>
        <v>1.7870626730430404E-2</v>
      </c>
      <c r="L400" s="27">
        <f t="shared" si="108"/>
        <v>2.0563616879543545E-3</v>
      </c>
      <c r="M400" s="44"/>
      <c r="N400" s="25">
        <f t="array" ref="N400">SUM(IF(Period=$A$2,IF(Site=$A$382,IF(Provider=$B400,K))))</f>
        <v>0</v>
      </c>
      <c r="O400" s="37">
        <f t="shared" si="109"/>
        <v>0</v>
      </c>
      <c r="P400" s="44"/>
      <c r="Q400" s="25">
        <f t="array" ref="Q400">SUM(IF(Period=$A$2,IF(Site=$A$382,IF(Provider=$B400,M))))</f>
        <v>0</v>
      </c>
      <c r="R400" s="26">
        <f t="array" ref="R400">SUM(IF(Period=$A$2,IF(Site=$A$382,IF(Provider=$B400,N))))</f>
        <v>0</v>
      </c>
      <c r="S400" s="27" t="e">
        <f t="shared" si="110"/>
        <v>#DIV/0!</v>
      </c>
      <c r="T400" s="27" t="e">
        <f t="shared" si="111"/>
        <v>#DIV/0!</v>
      </c>
      <c r="U400" s="20"/>
      <c r="V400" s="25">
        <f t="array" ref="V400">SUM(IF(Period=$A$2,IF(Site=$A$382,IF(Provider=$B400,P))))</f>
        <v>17</v>
      </c>
      <c r="W400" s="26">
        <f t="array" ref="W400">SUM(IF(Period=$A$2,IF(Site=$A$382,IF(Provider=$B400,Q))))</f>
        <v>13</v>
      </c>
      <c r="X400" s="27">
        <f t="shared" si="116"/>
        <v>7.2057385066840562E-2</v>
      </c>
      <c r="Y400" s="27">
        <f t="shared" si="112"/>
        <v>8.2398120875433432E-3</v>
      </c>
      <c r="Z400" s="44"/>
      <c r="AA400" s="25">
        <f t="array" ref="AA400">SUM(IF(Period=$A$2,IF(Site=$A$382,IF(Provider=$B400,G))))</f>
        <v>4</v>
      </c>
      <c r="AB400" s="26">
        <f t="array" ref="AB400">SUM(IF(Period=$A$2,IF(Site=$A$382,IF(Provider=$B400,H))))</f>
        <v>3</v>
      </c>
      <c r="AC400" s="27">
        <f t="shared" si="117"/>
        <v>2.5157232704402517E-2</v>
      </c>
      <c r="AD400" s="27">
        <f t="shared" si="113"/>
        <v>6.2506511094905719E-4</v>
      </c>
      <c r="AE400" s="44"/>
      <c r="AF400" s="20"/>
      <c r="AG400" s="20"/>
      <c r="AH400" s="20"/>
      <c r="AI400" s="20"/>
      <c r="AJ400" s="20"/>
      <c r="AK400" s="20"/>
      <c r="AL400" s="20"/>
      <c r="AM400" s="20"/>
      <c r="AN400" s="20"/>
    </row>
    <row r="401" spans="2:40" hidden="1" outlineLevel="1" x14ac:dyDescent="0.25">
      <c r="B401" s="20" t="s">
        <v>720</v>
      </c>
      <c r="C401" s="44"/>
      <c r="D401" s="25">
        <f t="array" ref="D401">SUM(IF(Period=$A$2,IF(Site=$A$382,IF(Provider=$B401,G))))</f>
        <v>19</v>
      </c>
      <c r="E401" s="26">
        <f t="array" ref="E401">SUM(IF(Period=$A$2,IF(Site=$A$382,IF(Provider=$B401,H))))</f>
        <v>5</v>
      </c>
      <c r="F401" s="27">
        <f t="shared" si="114"/>
        <v>0.19916142557651992</v>
      </c>
      <c r="G401" s="27">
        <f t="shared" si="107"/>
        <v>4.9484321283467022E-3</v>
      </c>
      <c r="H401" s="44"/>
      <c r="I401" s="25">
        <f t="array" ref="I401">SUM(IF(Period=$A$2,IF(Site=$A$382,IF(Provider=$B401,I))))</f>
        <v>122</v>
      </c>
      <c r="J401" s="26">
        <f t="array" ref="J401">SUM(IF(Period=$A$2,IF(Site=$A$382,IF(Provider=$B401,J))))</f>
        <v>6.7622950819672134</v>
      </c>
      <c r="K401" s="27">
        <f t="shared" si="115"/>
        <v>0.20765164862824065</v>
      </c>
      <c r="L401" s="27">
        <f t="shared" si="108"/>
        <v>2.3894343557216095E-2</v>
      </c>
      <c r="M401" s="44"/>
      <c r="N401" s="25">
        <f t="array" ref="N401">SUM(IF(Period=$A$2,IF(Site=$A$382,IF(Provider=$B401,K))))</f>
        <v>4</v>
      </c>
      <c r="O401" s="37">
        <f t="shared" si="109"/>
        <v>3.2786885245901641E-2</v>
      </c>
      <c r="P401" s="44"/>
      <c r="Q401" s="25">
        <f t="array" ref="Q401">SUM(IF(Period=$A$2,IF(Site=$A$382,IF(Provider=$B401,M))))</f>
        <v>0</v>
      </c>
      <c r="R401" s="26">
        <f t="array" ref="R401">SUM(IF(Period=$A$2,IF(Site=$A$382,IF(Provider=$B401,N))))</f>
        <v>0</v>
      </c>
      <c r="S401" s="27" t="e">
        <f t="shared" si="110"/>
        <v>#DIV/0!</v>
      </c>
      <c r="T401" s="27" t="e">
        <f t="shared" si="111"/>
        <v>#DIV/0!</v>
      </c>
      <c r="U401" s="20"/>
      <c r="V401" s="25">
        <f t="array" ref="V401">SUM(IF(Period=$A$2,IF(Site=$A$382,IF(Provider=$B401,P))))</f>
        <v>79</v>
      </c>
      <c r="W401" s="26">
        <f t="array" ref="W401">SUM(IF(Period=$A$2,IF(Site=$A$382,IF(Provider=$B401,Q))))</f>
        <v>20</v>
      </c>
      <c r="X401" s="27">
        <f t="shared" si="116"/>
        <v>0.51516139550048901</v>
      </c>
      <c r="Y401" s="27">
        <f t="shared" si="112"/>
        <v>5.8909063793296301E-2</v>
      </c>
      <c r="Z401" s="44"/>
      <c r="AA401" s="25">
        <f t="array" ref="AA401">SUM(IF(Period=$A$2,IF(Site=$A$382,IF(Provider=$B401,G))))</f>
        <v>19</v>
      </c>
      <c r="AB401" s="26">
        <f t="array" ref="AB401">SUM(IF(Period=$A$2,IF(Site=$A$382,IF(Provider=$B401,H))))</f>
        <v>5</v>
      </c>
      <c r="AC401" s="27">
        <f t="shared" si="117"/>
        <v>0.19916142557651992</v>
      </c>
      <c r="AD401" s="27">
        <f t="shared" si="113"/>
        <v>4.9484321283467022E-3</v>
      </c>
      <c r="AE401" s="44"/>
      <c r="AF401" s="20"/>
      <c r="AG401" s="20"/>
      <c r="AH401" s="20"/>
      <c r="AI401" s="20"/>
      <c r="AJ401" s="20"/>
      <c r="AK401" s="20"/>
      <c r="AL401" s="20"/>
      <c r="AM401" s="20"/>
      <c r="AN401" s="20"/>
    </row>
    <row r="402" spans="2:40" hidden="1" outlineLevel="1" x14ac:dyDescent="0.25">
      <c r="B402" s="20" t="s">
        <v>857</v>
      </c>
      <c r="C402" s="44"/>
      <c r="D402" s="25">
        <f t="array" ref="D402">SUM(IF(Period=$A$2,IF(Site=$A$382,IF(Provider=$B402,G))))</f>
        <v>0</v>
      </c>
      <c r="E402" s="26">
        <f t="array" ref="E402">SUM(IF(Period=$A$2,IF(Site=$A$382,IF(Provider=$B402,H))))</f>
        <v>0</v>
      </c>
      <c r="F402" s="27">
        <f t="shared" si="114"/>
        <v>0</v>
      </c>
      <c r="G402" s="27">
        <f t="shared" si="107"/>
        <v>0</v>
      </c>
      <c r="H402" s="44"/>
      <c r="I402" s="25">
        <f t="array" ref="I402">SUM(IF(Period=$A$2,IF(Site=$A$382,IF(Provider=$B402,I))))</f>
        <v>0</v>
      </c>
      <c r="J402" s="26">
        <f t="array" ref="J402">SUM(IF(Period=$A$2,IF(Site=$A$382,IF(Provider=$B402,J))))</f>
        <v>0</v>
      </c>
      <c r="K402" s="27">
        <f t="shared" si="115"/>
        <v>0</v>
      </c>
      <c r="L402" s="27">
        <f t="shared" si="108"/>
        <v>0</v>
      </c>
      <c r="M402" s="44"/>
      <c r="N402" s="25">
        <f t="array" ref="N402">SUM(IF(Period=$A$2,IF(Site=$A$382,IF(Provider=$B402,K))))</f>
        <v>0</v>
      </c>
      <c r="O402" s="37">
        <f t="shared" si="109"/>
        <v>0</v>
      </c>
      <c r="P402" s="44"/>
      <c r="Q402" s="25">
        <f t="array" ref="Q402">SUM(IF(Period=$A$2,IF(Site=$A$382,IF(Provider=$B402,M))))</f>
        <v>0</v>
      </c>
      <c r="R402" s="26">
        <f t="array" ref="R402">SUM(IF(Period=$A$2,IF(Site=$A$382,IF(Provider=$B402,N))))</f>
        <v>0</v>
      </c>
      <c r="S402" s="27" t="e">
        <f t="shared" si="110"/>
        <v>#DIV/0!</v>
      </c>
      <c r="T402" s="27" t="e">
        <f t="shared" si="111"/>
        <v>#DIV/0!</v>
      </c>
      <c r="U402" s="20"/>
      <c r="V402" s="25">
        <f t="array" ref="V402">SUM(IF(Period=$A$2,IF(Site=$A$382,IF(Provider=$B402,P))))</f>
        <v>0</v>
      </c>
      <c r="W402" s="26">
        <f t="array" ref="W402">SUM(IF(Period=$A$2,IF(Site=$A$382,IF(Provider=$B402,Q))))</f>
        <v>0</v>
      </c>
      <c r="X402" s="27">
        <f t="shared" si="116"/>
        <v>0</v>
      </c>
      <c r="Y402" s="27">
        <f t="shared" si="112"/>
        <v>0</v>
      </c>
      <c r="Z402" s="44"/>
      <c r="AA402" s="25">
        <f t="array" ref="AA402">SUM(IF(Period=$A$2,IF(Site=$A$382,IF(Provider=$B402,G))))</f>
        <v>0</v>
      </c>
      <c r="AB402" s="26">
        <f t="array" ref="AB402">SUM(IF(Period=$A$2,IF(Site=$A$382,IF(Provider=$B402,H))))</f>
        <v>0</v>
      </c>
      <c r="AC402" s="27">
        <f t="shared" si="117"/>
        <v>0</v>
      </c>
      <c r="AD402" s="27">
        <f t="shared" si="113"/>
        <v>0</v>
      </c>
      <c r="AE402" s="44"/>
      <c r="AF402" s="20"/>
      <c r="AG402" s="20"/>
      <c r="AH402" s="20"/>
      <c r="AI402" s="20"/>
      <c r="AJ402" s="20"/>
      <c r="AK402" s="20"/>
      <c r="AL402" s="20"/>
      <c r="AM402" s="20"/>
      <c r="AN402" s="20"/>
    </row>
    <row r="403" spans="2:40" hidden="1" outlineLevel="1" x14ac:dyDescent="0.25">
      <c r="B403" s="20" t="s">
        <v>1038</v>
      </c>
      <c r="C403" s="44"/>
      <c r="D403" s="25">
        <f t="array" ref="D403">SUM(IF(Period=$A$2,IF(Site=$A$382,IF(Provider=$B403,G))))</f>
        <v>0</v>
      </c>
      <c r="E403" s="26">
        <f t="array" ref="E403">SUM(IF(Period=$A$2,IF(Site=$A$382,IF(Provider=$B403,H))))</f>
        <v>0</v>
      </c>
      <c r="F403" s="27">
        <f t="shared" si="114"/>
        <v>0</v>
      </c>
      <c r="G403" s="27">
        <f t="shared" si="107"/>
        <v>0</v>
      </c>
      <c r="H403" s="44"/>
      <c r="I403" s="25">
        <f t="array" ref="I403">SUM(IF(Period=$A$2,IF(Site=$A$382,IF(Provider=$B403,I))))</f>
        <v>0</v>
      </c>
      <c r="J403" s="26">
        <f t="array" ref="J403">SUM(IF(Period=$A$2,IF(Site=$A$382,IF(Provider=$B403,J))))</f>
        <v>0</v>
      </c>
      <c r="K403" s="27">
        <f t="shared" si="115"/>
        <v>0</v>
      </c>
      <c r="L403" s="27">
        <f t="shared" si="108"/>
        <v>0</v>
      </c>
      <c r="M403" s="44"/>
      <c r="N403" s="25">
        <f t="array" ref="N403">SUM(IF(Period=$A$2,IF(Site=$A$382,IF(Provider=$B403,K))))</f>
        <v>0</v>
      </c>
      <c r="O403" s="37">
        <f t="shared" si="109"/>
        <v>0</v>
      </c>
      <c r="P403" s="44"/>
      <c r="Q403" s="25">
        <f t="array" ref="Q403">SUM(IF(Period=$A$2,IF(Site=$A$382,IF(Provider=$B403,M))))</f>
        <v>0</v>
      </c>
      <c r="R403" s="26">
        <f t="array" ref="R403">SUM(IF(Period=$A$2,IF(Site=$A$382,IF(Provider=$B403,N))))</f>
        <v>0</v>
      </c>
      <c r="S403" s="27" t="e">
        <f t="shared" si="110"/>
        <v>#DIV/0!</v>
      </c>
      <c r="T403" s="27" t="e">
        <f t="shared" si="111"/>
        <v>#DIV/0!</v>
      </c>
      <c r="U403" s="20"/>
      <c r="V403" s="25">
        <f t="array" ref="V403">SUM(IF(Period=$A$2,IF(Site=$A$382,IF(Provider=$B403,P))))</f>
        <v>0</v>
      </c>
      <c r="W403" s="26">
        <f t="array" ref="W403">SUM(IF(Period=$A$2,IF(Site=$A$382,IF(Provider=$B403,Q))))</f>
        <v>0</v>
      </c>
      <c r="X403" s="27">
        <f t="shared" si="116"/>
        <v>0</v>
      </c>
      <c r="Y403" s="27">
        <f t="shared" si="112"/>
        <v>0</v>
      </c>
      <c r="Z403" s="44"/>
      <c r="AA403" s="25">
        <f t="array" ref="AA403">SUM(IF(Period=$A$2,IF(Site=$A$382,IF(Provider=$B403,G))))</f>
        <v>0</v>
      </c>
      <c r="AB403" s="26">
        <f t="array" ref="AB403">SUM(IF(Period=$A$2,IF(Site=$A$382,IF(Provider=$B403,H))))</f>
        <v>0</v>
      </c>
      <c r="AC403" s="27">
        <f t="shared" si="117"/>
        <v>0</v>
      </c>
      <c r="AD403" s="27">
        <f t="shared" si="113"/>
        <v>0</v>
      </c>
      <c r="AE403" s="44"/>
      <c r="AF403" s="20"/>
      <c r="AG403" s="20"/>
      <c r="AH403" s="20"/>
      <c r="AI403" s="20"/>
      <c r="AJ403" s="20"/>
      <c r="AK403" s="20"/>
      <c r="AL403" s="20"/>
      <c r="AM403" s="20"/>
      <c r="AN403" s="20"/>
    </row>
    <row r="404" spans="2:40" hidden="1" outlineLevel="1" x14ac:dyDescent="0.25">
      <c r="B404" s="20" t="s">
        <v>1035</v>
      </c>
      <c r="C404" s="44"/>
      <c r="D404" s="25">
        <f t="array" ref="D404">SUM(IF(Period=$A$2,IF(Site=$A$382,IF(Provider=$B404,G))))</f>
        <v>0</v>
      </c>
      <c r="E404" s="26">
        <f t="array" ref="E404">SUM(IF(Period=$A$2,IF(Site=$A$382,IF(Provider=$B404,H))))</f>
        <v>0</v>
      </c>
      <c r="F404" s="27">
        <f t="shared" si="114"/>
        <v>0</v>
      </c>
      <c r="G404" s="27">
        <f t="shared" si="107"/>
        <v>0</v>
      </c>
      <c r="H404" s="44"/>
      <c r="I404" s="25">
        <f t="array" ref="I404">SUM(IF(Period=$A$2,IF(Site=$A$382,IF(Provider=$B404,I))))</f>
        <v>0</v>
      </c>
      <c r="J404" s="26">
        <f t="array" ref="J404">SUM(IF(Period=$A$2,IF(Site=$A$382,IF(Provider=$B404,J))))</f>
        <v>0</v>
      </c>
      <c r="K404" s="27">
        <f t="shared" si="115"/>
        <v>0</v>
      </c>
      <c r="L404" s="27">
        <f t="shared" si="108"/>
        <v>0</v>
      </c>
      <c r="M404" s="44"/>
      <c r="N404" s="25">
        <f t="array" ref="N404">SUM(IF(Period=$A$2,IF(Site=$A$382,IF(Provider=$B404,K))))</f>
        <v>0</v>
      </c>
      <c r="O404" s="37">
        <f t="shared" si="109"/>
        <v>0</v>
      </c>
      <c r="P404" s="44"/>
      <c r="Q404" s="25">
        <f t="array" ref="Q404">SUM(IF(Period=$A$2,IF(Site=$A$382,IF(Provider=$B404,M))))</f>
        <v>0</v>
      </c>
      <c r="R404" s="26">
        <f t="array" ref="R404">SUM(IF(Period=$A$2,IF(Site=$A$382,IF(Provider=$B404,N))))</f>
        <v>0</v>
      </c>
      <c r="S404" s="27" t="e">
        <f t="shared" si="110"/>
        <v>#DIV/0!</v>
      </c>
      <c r="T404" s="27" t="e">
        <f t="shared" si="111"/>
        <v>#DIV/0!</v>
      </c>
      <c r="U404" s="20"/>
      <c r="V404" s="25">
        <f t="array" ref="V404">SUM(IF(Period=$A$2,IF(Site=$A$382,IF(Provider=$B404,P))))</f>
        <v>0</v>
      </c>
      <c r="W404" s="26">
        <f t="array" ref="W404">SUM(IF(Period=$A$2,IF(Site=$A$382,IF(Provider=$B404,Q))))</f>
        <v>0</v>
      </c>
      <c r="X404" s="27">
        <f t="shared" si="116"/>
        <v>0</v>
      </c>
      <c r="Y404" s="27">
        <f t="shared" si="112"/>
        <v>0</v>
      </c>
      <c r="Z404" s="44"/>
      <c r="AA404" s="25">
        <f t="array" ref="AA404">SUM(IF(Period=$A$2,IF(Site=$A$382,IF(Provider=$B404,G))))</f>
        <v>0</v>
      </c>
      <c r="AB404" s="26">
        <f t="array" ref="AB404">SUM(IF(Period=$A$2,IF(Site=$A$382,IF(Provider=$B404,H))))</f>
        <v>0</v>
      </c>
      <c r="AC404" s="27">
        <f t="shared" si="117"/>
        <v>0</v>
      </c>
      <c r="AD404" s="27">
        <f t="shared" si="113"/>
        <v>0</v>
      </c>
      <c r="AE404" s="44"/>
      <c r="AF404" s="20"/>
      <c r="AG404" s="20"/>
      <c r="AH404" s="20"/>
      <c r="AI404" s="20"/>
      <c r="AJ404" s="20"/>
      <c r="AK404" s="20"/>
      <c r="AL404" s="20"/>
      <c r="AM404" s="20"/>
      <c r="AN404" s="20"/>
    </row>
    <row r="405" spans="2:40" hidden="1" outlineLevel="1" x14ac:dyDescent="0.25">
      <c r="B405" s="20" t="s">
        <v>855</v>
      </c>
      <c r="C405" s="44"/>
      <c r="D405" s="25">
        <f t="array" ref="D405">SUM(IF(Period=$A$2,IF(Site=$A$382,IF(Provider=$B405,G))))</f>
        <v>0</v>
      </c>
      <c r="E405" s="26">
        <f t="array" ref="E405">SUM(IF(Period=$A$2,IF(Site=$A$382,IF(Provider=$B405,H))))</f>
        <v>0</v>
      </c>
      <c r="F405" s="27">
        <f t="shared" si="114"/>
        <v>0</v>
      </c>
      <c r="G405" s="27">
        <f t="shared" si="107"/>
        <v>0</v>
      </c>
      <c r="H405" s="44"/>
      <c r="I405" s="25">
        <f t="array" ref="I405">SUM(IF(Period=$A$2,IF(Site=$A$382,IF(Provider=$B405,I))))</f>
        <v>0</v>
      </c>
      <c r="J405" s="26">
        <f t="array" ref="J405">SUM(IF(Period=$A$2,IF(Site=$A$382,IF(Provider=$B405,J))))</f>
        <v>0</v>
      </c>
      <c r="K405" s="27">
        <f t="shared" si="115"/>
        <v>0</v>
      </c>
      <c r="L405" s="27">
        <f t="shared" si="108"/>
        <v>0</v>
      </c>
      <c r="M405" s="44"/>
      <c r="N405" s="25">
        <f t="array" ref="N405">SUM(IF(Period=$A$2,IF(Site=$A$382,IF(Provider=$B405,K))))</f>
        <v>0</v>
      </c>
      <c r="O405" s="37">
        <f t="shared" si="109"/>
        <v>0</v>
      </c>
      <c r="P405" s="44"/>
      <c r="Q405" s="25">
        <f t="array" ref="Q405">SUM(IF(Period=$A$2,IF(Site=$A$382,IF(Provider=$B405,M))))</f>
        <v>0</v>
      </c>
      <c r="R405" s="26">
        <f t="array" ref="R405">SUM(IF(Period=$A$2,IF(Site=$A$382,IF(Provider=$B405,N))))</f>
        <v>0</v>
      </c>
      <c r="S405" s="27" t="e">
        <f t="shared" si="110"/>
        <v>#DIV/0!</v>
      </c>
      <c r="T405" s="27" t="e">
        <f t="shared" si="111"/>
        <v>#DIV/0!</v>
      </c>
      <c r="U405" s="20"/>
      <c r="V405" s="25">
        <f t="array" ref="V405">SUM(IF(Period=$A$2,IF(Site=$A$382,IF(Provider=$B405,P))))</f>
        <v>0</v>
      </c>
      <c r="W405" s="26">
        <f t="array" ref="W405">SUM(IF(Period=$A$2,IF(Site=$A$382,IF(Provider=$B405,Q))))</f>
        <v>0</v>
      </c>
      <c r="X405" s="27">
        <f t="shared" si="116"/>
        <v>0</v>
      </c>
      <c r="Y405" s="27">
        <f t="shared" si="112"/>
        <v>0</v>
      </c>
      <c r="Z405" s="44"/>
      <c r="AA405" s="25">
        <f t="array" ref="AA405">SUM(IF(Period=$A$2,IF(Site=$A$382,IF(Provider=$B405,G))))</f>
        <v>0</v>
      </c>
      <c r="AB405" s="26">
        <f t="array" ref="AB405">SUM(IF(Period=$A$2,IF(Site=$A$382,IF(Provider=$B405,H))))</f>
        <v>0</v>
      </c>
      <c r="AC405" s="27">
        <f t="shared" si="117"/>
        <v>0</v>
      </c>
      <c r="AD405" s="27">
        <f t="shared" si="113"/>
        <v>0</v>
      </c>
      <c r="AE405" s="44"/>
      <c r="AF405" s="20"/>
      <c r="AG405" s="20"/>
      <c r="AH405" s="20"/>
      <c r="AI405" s="20"/>
      <c r="AJ405" s="20"/>
      <c r="AK405" s="20"/>
      <c r="AL405" s="20"/>
      <c r="AM405" s="20"/>
      <c r="AN405" s="20"/>
    </row>
    <row r="406" spans="2:40" hidden="1" outlineLevel="1" x14ac:dyDescent="0.25">
      <c r="B406" s="20" t="s">
        <v>915</v>
      </c>
      <c r="C406" s="44"/>
      <c r="D406" s="25">
        <f t="array" ref="D406">SUM(IF(Period=$A$2,IF(Site=$A$382,IF(Provider=$B406,G))))</f>
        <v>0</v>
      </c>
      <c r="E406" s="26">
        <f t="array" ref="E406">SUM(IF(Period=$A$2,IF(Site=$A$382,IF(Provider=$B406,H))))</f>
        <v>0</v>
      </c>
      <c r="F406" s="27">
        <f t="shared" si="114"/>
        <v>0</v>
      </c>
      <c r="G406" s="27">
        <f t="shared" si="107"/>
        <v>0</v>
      </c>
      <c r="H406" s="44"/>
      <c r="I406" s="25">
        <f t="array" ref="I406">SUM(IF(Period=$A$2,IF(Site=$A$382,IF(Provider=$B406,I))))</f>
        <v>0</v>
      </c>
      <c r="J406" s="26">
        <f t="array" ref="J406">SUM(IF(Period=$A$2,IF(Site=$A$382,IF(Provider=$B406,J))))</f>
        <v>0</v>
      </c>
      <c r="K406" s="27">
        <f t="shared" si="115"/>
        <v>0</v>
      </c>
      <c r="L406" s="27">
        <f t="shared" si="108"/>
        <v>0</v>
      </c>
      <c r="M406" s="44"/>
      <c r="N406" s="25">
        <f t="array" ref="N406">SUM(IF(Period=$A$2,IF(Site=$A$382,IF(Provider=$B406,K))))</f>
        <v>0</v>
      </c>
      <c r="O406" s="37">
        <f t="shared" si="109"/>
        <v>0</v>
      </c>
      <c r="P406" s="44"/>
      <c r="Q406" s="25">
        <f t="array" ref="Q406">SUM(IF(Period=$A$2,IF(Site=$A$382,IF(Provider=$B406,M))))</f>
        <v>0</v>
      </c>
      <c r="R406" s="26">
        <f t="array" ref="R406">SUM(IF(Period=$A$2,IF(Site=$A$382,IF(Provider=$B406,N))))</f>
        <v>0</v>
      </c>
      <c r="S406" s="27" t="e">
        <f t="shared" si="110"/>
        <v>#DIV/0!</v>
      </c>
      <c r="T406" s="27" t="e">
        <f t="shared" si="111"/>
        <v>#DIV/0!</v>
      </c>
      <c r="U406" s="20"/>
      <c r="V406" s="25">
        <f t="array" ref="V406">SUM(IF(Period=$A$2,IF(Site=$A$382,IF(Provider=$B406,P))))</f>
        <v>0</v>
      </c>
      <c r="W406" s="26">
        <f t="array" ref="W406">SUM(IF(Period=$A$2,IF(Site=$A$382,IF(Provider=$B406,Q))))</f>
        <v>0</v>
      </c>
      <c r="X406" s="27">
        <f t="shared" si="116"/>
        <v>0</v>
      </c>
      <c r="Y406" s="27">
        <f t="shared" si="112"/>
        <v>0</v>
      </c>
      <c r="Z406" s="44"/>
      <c r="AA406" s="25">
        <f t="array" ref="AA406">SUM(IF(Period=$A$2,IF(Site=$A$382,IF(Provider=$B406,G))))</f>
        <v>0</v>
      </c>
      <c r="AB406" s="26">
        <f t="array" ref="AB406">SUM(IF(Period=$A$2,IF(Site=$A$382,IF(Provider=$B406,H))))</f>
        <v>0</v>
      </c>
      <c r="AC406" s="27">
        <f t="shared" si="117"/>
        <v>0</v>
      </c>
      <c r="AD406" s="27">
        <f t="shared" si="113"/>
        <v>0</v>
      </c>
      <c r="AE406" s="44"/>
      <c r="AF406" s="20"/>
      <c r="AG406" s="20"/>
      <c r="AH406" s="20"/>
      <c r="AI406" s="20"/>
      <c r="AJ406" s="20"/>
      <c r="AK406" s="20"/>
      <c r="AL406" s="20"/>
      <c r="AM406" s="20"/>
      <c r="AN406" s="20"/>
    </row>
    <row r="407" spans="2:40" hidden="1" outlineLevel="1" x14ac:dyDescent="0.25">
      <c r="B407" s="20" t="s">
        <v>996</v>
      </c>
      <c r="C407" s="44"/>
      <c r="D407" s="25">
        <f t="array" ref="D407">SUM(IF(Period=$A$2,IF(Site=$A$382,IF(Provider=$B407,G))))</f>
        <v>0</v>
      </c>
      <c r="E407" s="26">
        <f t="array" ref="E407">SUM(IF(Period=$A$2,IF(Site=$A$382,IF(Provider=$B407,H))))</f>
        <v>0</v>
      </c>
      <c r="F407" s="27">
        <f t="shared" si="114"/>
        <v>0</v>
      </c>
      <c r="G407" s="27">
        <f t="shared" si="107"/>
        <v>0</v>
      </c>
      <c r="H407" s="44"/>
      <c r="I407" s="25">
        <f t="array" ref="I407">SUM(IF(Period=$A$2,IF(Site=$A$382,IF(Provider=$B407,I))))</f>
        <v>0</v>
      </c>
      <c r="J407" s="26">
        <f t="array" ref="J407">SUM(IF(Period=$A$2,IF(Site=$A$382,IF(Provider=$B407,J))))</f>
        <v>0</v>
      </c>
      <c r="K407" s="27">
        <f t="shared" si="115"/>
        <v>0</v>
      </c>
      <c r="L407" s="27">
        <f t="shared" si="108"/>
        <v>0</v>
      </c>
      <c r="M407" s="44"/>
      <c r="N407" s="25">
        <f t="array" ref="N407">SUM(IF(Period=$A$2,IF(Site=$A$382,IF(Provider=$B407,K))))</f>
        <v>0</v>
      </c>
      <c r="O407" s="37">
        <f t="shared" si="109"/>
        <v>0</v>
      </c>
      <c r="P407" s="44"/>
      <c r="Q407" s="25">
        <f t="array" ref="Q407">SUM(IF(Period=$A$2,IF(Site=$A$382,IF(Provider=$B407,M))))</f>
        <v>0</v>
      </c>
      <c r="R407" s="26">
        <f t="array" ref="R407">SUM(IF(Period=$A$2,IF(Site=$A$382,IF(Provider=$B407,N))))</f>
        <v>0</v>
      </c>
      <c r="S407" s="27" t="e">
        <f t="shared" si="110"/>
        <v>#DIV/0!</v>
      </c>
      <c r="T407" s="27" t="e">
        <f t="shared" si="111"/>
        <v>#DIV/0!</v>
      </c>
      <c r="U407" s="20"/>
      <c r="V407" s="25">
        <f t="array" ref="V407">SUM(IF(Period=$A$2,IF(Site=$A$382,IF(Provider=$B407,P))))</f>
        <v>0</v>
      </c>
      <c r="W407" s="26">
        <f t="array" ref="W407">SUM(IF(Period=$A$2,IF(Site=$A$382,IF(Provider=$B407,Q))))</f>
        <v>0</v>
      </c>
      <c r="X407" s="27">
        <f t="shared" si="116"/>
        <v>0</v>
      </c>
      <c r="Y407" s="27">
        <f t="shared" si="112"/>
        <v>0</v>
      </c>
      <c r="Z407" s="44"/>
      <c r="AA407" s="25">
        <f t="array" ref="AA407">SUM(IF(Period=$A$2,IF(Site=$A$382,IF(Provider=$B407,G))))</f>
        <v>0</v>
      </c>
      <c r="AB407" s="26">
        <f t="array" ref="AB407">SUM(IF(Period=$A$2,IF(Site=$A$382,IF(Provider=$B407,H))))</f>
        <v>0</v>
      </c>
      <c r="AC407" s="27">
        <f t="shared" si="117"/>
        <v>0</v>
      </c>
      <c r="AD407" s="27">
        <f t="shared" si="113"/>
        <v>0</v>
      </c>
      <c r="AE407" s="44"/>
      <c r="AF407" s="20"/>
      <c r="AG407" s="20"/>
      <c r="AH407" s="20"/>
      <c r="AI407" s="20"/>
      <c r="AJ407" s="20"/>
      <c r="AK407" s="20"/>
      <c r="AL407" s="20"/>
      <c r="AM407" s="20"/>
      <c r="AN407" s="20"/>
    </row>
    <row r="408" spans="2:40" hidden="1" outlineLevel="1" x14ac:dyDescent="0.25">
      <c r="B408" s="20" t="s">
        <v>1133</v>
      </c>
      <c r="C408" s="44"/>
      <c r="D408" s="25">
        <f t="array" ref="D408">SUM(IF(Period=$A$2,IF(Site=$A$382,IF(Provider=$B408,G))))</f>
        <v>0</v>
      </c>
      <c r="E408" s="26">
        <f t="array" ref="E408">SUM(IF(Period=$A$2,IF(Site=$A$382,IF(Provider=$B408,H))))</f>
        <v>0</v>
      </c>
      <c r="F408" s="27">
        <f t="shared" si="114"/>
        <v>0</v>
      </c>
      <c r="G408" s="27">
        <f t="shared" si="107"/>
        <v>0</v>
      </c>
      <c r="H408" s="44"/>
      <c r="I408" s="25">
        <f t="array" ref="I408">SUM(IF(Period=$A$2,IF(Site=$A$382,IF(Provider=$B408,I))))</f>
        <v>0</v>
      </c>
      <c r="J408" s="26">
        <f t="array" ref="J408">SUM(IF(Period=$A$2,IF(Site=$A$382,IF(Provider=$B408,J))))</f>
        <v>0</v>
      </c>
      <c r="K408" s="27">
        <f t="shared" si="115"/>
        <v>0</v>
      </c>
      <c r="L408" s="27">
        <f t="shared" si="108"/>
        <v>0</v>
      </c>
      <c r="M408" s="44"/>
      <c r="N408" s="25">
        <f t="array" ref="N408">SUM(IF(Period=$A$2,IF(Site=$A$382,IF(Provider=$B408,K))))</f>
        <v>0</v>
      </c>
      <c r="O408" s="37">
        <f t="shared" si="109"/>
        <v>0</v>
      </c>
      <c r="P408" s="44"/>
      <c r="Q408" s="25">
        <f t="array" ref="Q408">SUM(IF(Period=$A$2,IF(Site=$A$382,IF(Provider=$B408,M))))</f>
        <v>0</v>
      </c>
      <c r="R408" s="26">
        <f t="array" ref="R408">SUM(IF(Period=$A$2,IF(Site=$A$382,IF(Provider=$B408,N))))</f>
        <v>0</v>
      </c>
      <c r="S408" s="27" t="e">
        <f t="shared" si="110"/>
        <v>#DIV/0!</v>
      </c>
      <c r="T408" s="27" t="e">
        <f t="shared" si="111"/>
        <v>#DIV/0!</v>
      </c>
      <c r="U408" s="20"/>
      <c r="V408" s="25">
        <f t="array" ref="V408">SUM(IF(Period=$A$2,IF(Site=$A$382,IF(Provider=$B408,P))))</f>
        <v>0</v>
      </c>
      <c r="W408" s="26">
        <f t="array" ref="W408">SUM(IF(Period=$A$2,IF(Site=$A$382,IF(Provider=$B408,Q))))</f>
        <v>0</v>
      </c>
      <c r="X408" s="27">
        <f t="shared" si="116"/>
        <v>0</v>
      </c>
      <c r="Y408" s="27">
        <f t="shared" si="112"/>
        <v>0</v>
      </c>
      <c r="Z408" s="44"/>
      <c r="AA408" s="25">
        <f t="array" ref="AA408">SUM(IF(Period=$A$2,IF(Site=$A$382,IF(Provider=$B408,G))))</f>
        <v>0</v>
      </c>
      <c r="AB408" s="26">
        <f t="array" ref="AB408">SUM(IF(Period=$A$2,IF(Site=$A$382,IF(Provider=$B408,H))))</f>
        <v>0</v>
      </c>
      <c r="AC408" s="27">
        <f t="shared" si="117"/>
        <v>0</v>
      </c>
      <c r="AD408" s="27">
        <f t="shared" si="113"/>
        <v>0</v>
      </c>
      <c r="AE408" s="44"/>
      <c r="AF408" s="20"/>
      <c r="AG408" s="20"/>
      <c r="AH408" s="20"/>
      <c r="AI408" s="20"/>
      <c r="AJ408" s="20"/>
      <c r="AK408" s="20"/>
      <c r="AL408" s="20"/>
      <c r="AM408" s="20"/>
      <c r="AN408" s="20"/>
    </row>
    <row r="409" spans="2:40" hidden="1" outlineLevel="1" x14ac:dyDescent="0.25">
      <c r="B409" s="20" t="s">
        <v>728</v>
      </c>
      <c r="C409" s="44"/>
      <c r="D409" s="25">
        <f t="array" ref="D409">SUM(IF(Period=$A$2,IF(Site=$A$382,IF(Provider=$B409,G))))</f>
        <v>12</v>
      </c>
      <c r="E409" s="26">
        <f t="array" ref="E409">SUM(IF(Period=$A$2,IF(Site=$A$382,IF(Provider=$B409,H))))</f>
        <v>4</v>
      </c>
      <c r="F409" s="27">
        <f t="shared" si="114"/>
        <v>0.10062893081761007</v>
      </c>
      <c r="G409" s="27">
        <f t="shared" si="107"/>
        <v>2.5002604437962287E-3</v>
      </c>
      <c r="H409" s="44"/>
      <c r="I409" s="25">
        <f t="array" ref="I409">SUM(IF(Period=$A$2,IF(Site=$A$382,IF(Provider=$B409,I))))</f>
        <v>65</v>
      </c>
      <c r="J409" s="26">
        <f t="array" ref="J409">SUM(IF(Period=$A$2,IF(Site=$A$382,IF(Provider=$B409,J))))</f>
        <v>6.615384615384615</v>
      </c>
      <c r="K409" s="27">
        <f t="shared" si="115"/>
        <v>0.10823055625471935</v>
      </c>
      <c r="L409" s="27">
        <f t="shared" si="108"/>
        <v>1.2454021490427781E-2</v>
      </c>
      <c r="M409" s="44"/>
      <c r="N409" s="25">
        <f t="array" ref="N409">SUM(IF(Period=$A$2,IF(Site=$A$382,IF(Provider=$B409,K))))</f>
        <v>4</v>
      </c>
      <c r="O409" s="37">
        <f t="shared" si="109"/>
        <v>6.1538461538461542E-2</v>
      </c>
      <c r="P409" s="44"/>
      <c r="Q409" s="25">
        <f t="array" ref="Q409">SUM(IF(Period=$A$2,IF(Site=$A$382,IF(Provider=$B409,M))))</f>
        <v>0</v>
      </c>
      <c r="R409" s="26">
        <f t="array" ref="R409">SUM(IF(Period=$A$2,IF(Site=$A$382,IF(Provider=$B409,N))))</f>
        <v>0</v>
      </c>
      <c r="S409" s="27" t="e">
        <f t="shared" si="110"/>
        <v>#DIV/0!</v>
      </c>
      <c r="T409" s="27" t="e">
        <f t="shared" si="111"/>
        <v>#DIV/0!</v>
      </c>
      <c r="U409" s="20"/>
      <c r="V409" s="25">
        <f t="array" ref="V409">SUM(IF(Period=$A$2,IF(Site=$A$382,IF(Provider=$B409,P))))</f>
        <v>33</v>
      </c>
      <c r="W409" s="26">
        <f t="array" ref="W409">SUM(IF(Period=$A$2,IF(Site=$A$382,IF(Provider=$B409,Q))))</f>
        <v>19</v>
      </c>
      <c r="X409" s="27">
        <f t="shared" si="116"/>
        <v>0.20443430061949788</v>
      </c>
      <c r="Y409" s="27">
        <f t="shared" si="112"/>
        <v>2.3377204429365049E-2</v>
      </c>
      <c r="Z409" s="44"/>
      <c r="AA409" s="25">
        <f t="array" ref="AA409">SUM(IF(Period=$A$2,IF(Site=$A$382,IF(Provider=$B409,G))))</f>
        <v>12</v>
      </c>
      <c r="AB409" s="26">
        <f t="array" ref="AB409">SUM(IF(Period=$A$2,IF(Site=$A$382,IF(Provider=$B409,H))))</f>
        <v>4</v>
      </c>
      <c r="AC409" s="27">
        <f t="shared" si="117"/>
        <v>0.10062893081761007</v>
      </c>
      <c r="AD409" s="27">
        <f t="shared" si="113"/>
        <v>2.5002604437962287E-3</v>
      </c>
      <c r="AE409" s="44"/>
      <c r="AF409" s="20"/>
      <c r="AG409" s="20"/>
      <c r="AH409" s="20"/>
      <c r="AI409" s="20"/>
      <c r="AJ409" s="20"/>
      <c r="AK409" s="20"/>
      <c r="AL409" s="20"/>
      <c r="AM409" s="20"/>
      <c r="AN409" s="20"/>
    </row>
    <row r="410" spans="2:40" hidden="1" outlineLevel="1" x14ac:dyDescent="0.25">
      <c r="B410" s="20" t="s">
        <v>872</v>
      </c>
      <c r="C410" s="44"/>
      <c r="D410" s="25">
        <f t="array" ref="D410">SUM(IF(Period=$A$2,IF(Site=$A$382,IF(Provider=$B410,G))))</f>
        <v>0</v>
      </c>
      <c r="E410" s="26">
        <f t="array" ref="E410">SUM(IF(Period=$A$2,IF(Site=$A$382,IF(Provider=$B410,H))))</f>
        <v>0</v>
      </c>
      <c r="F410" s="27">
        <f t="shared" si="114"/>
        <v>0</v>
      </c>
      <c r="G410" s="27">
        <f t="shared" si="107"/>
        <v>0</v>
      </c>
      <c r="H410" s="44"/>
      <c r="I410" s="25">
        <f t="array" ref="I410">SUM(IF(Period=$A$2,IF(Site=$A$382,IF(Provider=$B410,I))))</f>
        <v>0</v>
      </c>
      <c r="J410" s="26">
        <f t="array" ref="J410">SUM(IF(Period=$A$2,IF(Site=$A$382,IF(Provider=$B410,J))))</f>
        <v>0</v>
      </c>
      <c r="K410" s="27">
        <f t="shared" si="115"/>
        <v>0</v>
      </c>
      <c r="L410" s="27">
        <f t="shared" si="108"/>
        <v>0</v>
      </c>
      <c r="M410" s="44"/>
      <c r="N410" s="25">
        <f t="array" ref="N410">SUM(IF(Period=$A$2,IF(Site=$A$382,IF(Provider=$B410,K))))</f>
        <v>0</v>
      </c>
      <c r="O410" s="37">
        <f t="shared" si="109"/>
        <v>0</v>
      </c>
      <c r="P410" s="44"/>
      <c r="Q410" s="25">
        <f t="array" ref="Q410">SUM(IF(Period=$A$2,IF(Site=$A$382,IF(Provider=$B410,M))))</f>
        <v>0</v>
      </c>
      <c r="R410" s="26">
        <f t="array" ref="R410">SUM(IF(Period=$A$2,IF(Site=$A$382,IF(Provider=$B410,N))))</f>
        <v>0</v>
      </c>
      <c r="S410" s="27" t="e">
        <f t="shared" si="110"/>
        <v>#DIV/0!</v>
      </c>
      <c r="T410" s="27" t="e">
        <f t="shared" si="111"/>
        <v>#DIV/0!</v>
      </c>
      <c r="U410" s="20"/>
      <c r="V410" s="25">
        <f t="array" ref="V410">SUM(IF(Period=$A$2,IF(Site=$A$382,IF(Provider=$B410,P))))</f>
        <v>0</v>
      </c>
      <c r="W410" s="26">
        <f t="array" ref="W410">SUM(IF(Period=$A$2,IF(Site=$A$382,IF(Provider=$B410,Q))))</f>
        <v>0</v>
      </c>
      <c r="X410" s="27">
        <f t="shared" si="116"/>
        <v>0</v>
      </c>
      <c r="Y410" s="27">
        <f t="shared" si="112"/>
        <v>0</v>
      </c>
      <c r="Z410" s="44"/>
      <c r="AA410" s="25">
        <f t="array" ref="AA410">SUM(IF(Period=$A$2,IF(Site=$A$382,IF(Provider=$B410,G))))</f>
        <v>0</v>
      </c>
      <c r="AB410" s="26">
        <f t="array" ref="AB410">SUM(IF(Period=$A$2,IF(Site=$A$382,IF(Provider=$B410,H))))</f>
        <v>0</v>
      </c>
      <c r="AC410" s="27">
        <f t="shared" si="117"/>
        <v>0</v>
      </c>
      <c r="AD410" s="27">
        <f t="shared" si="113"/>
        <v>0</v>
      </c>
      <c r="AE410" s="44"/>
      <c r="AF410" s="20"/>
      <c r="AG410" s="20"/>
      <c r="AH410" s="20"/>
      <c r="AI410" s="20"/>
      <c r="AJ410" s="20"/>
      <c r="AK410" s="20"/>
      <c r="AL410" s="20"/>
      <c r="AM410" s="20"/>
      <c r="AN410" s="20"/>
    </row>
    <row r="411" spans="2:40" hidden="1" outlineLevel="1" x14ac:dyDescent="0.25">
      <c r="B411" s="20" t="s">
        <v>111</v>
      </c>
      <c r="C411" s="44"/>
      <c r="D411" s="25">
        <f t="array" ref="D411">SUM(IF(Period=$A$2,IF(Site=$A$382,IF(Provider=$B411,G))))</f>
        <v>0</v>
      </c>
      <c r="E411" s="26">
        <f t="array" ref="E411">SUM(IF(Period=$A$2,IF(Site=$A$382,IF(Provider=$B411,H))))</f>
        <v>0</v>
      </c>
      <c r="F411" s="27">
        <f t="shared" si="114"/>
        <v>0</v>
      </c>
      <c r="G411" s="27">
        <f t="shared" si="107"/>
        <v>0</v>
      </c>
      <c r="H411" s="44"/>
      <c r="I411" s="25">
        <f t="array" ref="I411">SUM(IF(Period=$A$2,IF(Site=$A$382,IF(Provider=$B411,I))))</f>
        <v>0</v>
      </c>
      <c r="J411" s="26">
        <f t="array" ref="J411">SUM(IF(Period=$A$2,IF(Site=$A$382,IF(Provider=$B411,J))))</f>
        <v>0</v>
      </c>
      <c r="K411" s="27">
        <f t="shared" si="115"/>
        <v>0</v>
      </c>
      <c r="L411" s="27">
        <f t="shared" si="108"/>
        <v>0</v>
      </c>
      <c r="M411" s="44"/>
      <c r="N411" s="25">
        <f t="array" ref="N411">SUM(IF(Period=$A$2,IF(Site=$A$382,IF(Provider=$B411,K))))</f>
        <v>0</v>
      </c>
      <c r="O411" s="37">
        <f t="shared" si="109"/>
        <v>0</v>
      </c>
      <c r="P411" s="44"/>
      <c r="Q411" s="25">
        <f t="array" ref="Q411">SUM(IF(Period=$A$2,IF(Site=$A$382,IF(Provider=$B411,M))))</f>
        <v>0</v>
      </c>
      <c r="R411" s="26">
        <f t="array" ref="R411">SUM(IF(Period=$A$2,IF(Site=$A$382,IF(Provider=$B411,N))))</f>
        <v>0</v>
      </c>
      <c r="S411" s="27" t="e">
        <f t="shared" si="110"/>
        <v>#DIV/0!</v>
      </c>
      <c r="T411" s="27" t="e">
        <f t="shared" si="111"/>
        <v>#DIV/0!</v>
      </c>
      <c r="U411" s="20"/>
      <c r="V411" s="25">
        <f t="array" ref="V411">SUM(IF(Period=$A$2,IF(Site=$A$382,IF(Provider=$B411,P))))</f>
        <v>0</v>
      </c>
      <c r="W411" s="26">
        <f t="array" ref="W411">SUM(IF(Period=$A$2,IF(Site=$A$382,IF(Provider=$B411,Q))))</f>
        <v>0</v>
      </c>
      <c r="X411" s="27">
        <f t="shared" si="116"/>
        <v>0</v>
      </c>
      <c r="Y411" s="27">
        <f t="shared" si="112"/>
        <v>0</v>
      </c>
      <c r="Z411" s="44"/>
      <c r="AA411" s="25">
        <f t="array" ref="AA411">SUM(IF(Period=$A$2,IF(Site=$A$382,IF(Provider=$B411,G))))</f>
        <v>0</v>
      </c>
      <c r="AB411" s="26">
        <f t="array" ref="AB411">SUM(IF(Period=$A$2,IF(Site=$A$382,IF(Provider=$B411,H))))</f>
        <v>0</v>
      </c>
      <c r="AC411" s="27">
        <f t="shared" si="117"/>
        <v>0</v>
      </c>
      <c r="AD411" s="27">
        <f t="shared" si="113"/>
        <v>0</v>
      </c>
      <c r="AE411" s="44"/>
      <c r="AF411" s="20"/>
      <c r="AG411" s="20"/>
      <c r="AH411" s="20"/>
      <c r="AI411" s="20"/>
      <c r="AJ411" s="20"/>
      <c r="AK411" s="20"/>
      <c r="AL411" s="20"/>
      <c r="AM411" s="20"/>
      <c r="AN411" s="20"/>
    </row>
    <row r="412" spans="2:40" hidden="1" outlineLevel="1" x14ac:dyDescent="0.25">
      <c r="B412" s="20" t="s">
        <v>794</v>
      </c>
      <c r="C412" s="44"/>
      <c r="D412" s="25">
        <f t="array" ref="D412">SUM(IF(Period=$A$2,IF(Site=$A$382,IF(Provider=$B412,G))))</f>
        <v>0</v>
      </c>
      <c r="E412" s="26">
        <f t="array" ref="E412">SUM(IF(Period=$A$2,IF(Site=$A$382,IF(Provider=$B412,H))))</f>
        <v>0</v>
      </c>
      <c r="F412" s="27">
        <f t="shared" si="114"/>
        <v>0</v>
      </c>
      <c r="G412" s="27">
        <f t="shared" si="107"/>
        <v>0</v>
      </c>
      <c r="H412" s="44"/>
      <c r="I412" s="25">
        <f t="array" ref="I412">SUM(IF(Period=$A$2,IF(Site=$A$382,IF(Provider=$B412,I))))</f>
        <v>0</v>
      </c>
      <c r="J412" s="26">
        <f t="array" ref="J412">SUM(IF(Period=$A$2,IF(Site=$A$382,IF(Provider=$B412,J))))</f>
        <v>0</v>
      </c>
      <c r="K412" s="27">
        <f t="shared" si="115"/>
        <v>0</v>
      </c>
      <c r="L412" s="27">
        <f t="shared" si="108"/>
        <v>0</v>
      </c>
      <c r="M412" s="44"/>
      <c r="N412" s="25">
        <f t="array" ref="N412">SUM(IF(Period=$A$2,IF(Site=$A$382,IF(Provider=$B412,K))))</f>
        <v>0</v>
      </c>
      <c r="O412" s="37">
        <f t="shared" si="109"/>
        <v>0</v>
      </c>
      <c r="P412" s="44"/>
      <c r="Q412" s="25">
        <f t="array" ref="Q412">SUM(IF(Period=$A$2,IF(Site=$A$382,IF(Provider=$B412,M))))</f>
        <v>0</v>
      </c>
      <c r="R412" s="26">
        <f t="array" ref="R412">SUM(IF(Period=$A$2,IF(Site=$A$382,IF(Provider=$B412,N))))</f>
        <v>0</v>
      </c>
      <c r="S412" s="27" t="e">
        <f t="shared" si="110"/>
        <v>#DIV/0!</v>
      </c>
      <c r="T412" s="27" t="e">
        <f t="shared" si="111"/>
        <v>#DIV/0!</v>
      </c>
      <c r="U412" s="20"/>
      <c r="V412" s="25">
        <f t="array" ref="V412">SUM(IF(Period=$A$2,IF(Site=$A$382,IF(Provider=$B412,P))))</f>
        <v>0</v>
      </c>
      <c r="W412" s="26">
        <f t="array" ref="W412">SUM(IF(Period=$A$2,IF(Site=$A$382,IF(Provider=$B412,Q))))</f>
        <v>0</v>
      </c>
      <c r="X412" s="27">
        <f t="shared" si="116"/>
        <v>0</v>
      </c>
      <c r="Y412" s="27">
        <f t="shared" si="112"/>
        <v>0</v>
      </c>
      <c r="Z412" s="44"/>
      <c r="AA412" s="25">
        <f t="array" ref="AA412">SUM(IF(Period=$A$2,IF(Site=$A$382,IF(Provider=$B412,G))))</f>
        <v>0</v>
      </c>
      <c r="AB412" s="26">
        <f t="array" ref="AB412">SUM(IF(Period=$A$2,IF(Site=$A$382,IF(Provider=$B412,H))))</f>
        <v>0</v>
      </c>
      <c r="AC412" s="27">
        <f t="shared" si="117"/>
        <v>0</v>
      </c>
      <c r="AD412" s="27">
        <f t="shared" si="113"/>
        <v>0</v>
      </c>
      <c r="AE412" s="44"/>
      <c r="AF412" s="20"/>
      <c r="AG412" s="20"/>
      <c r="AH412" s="20"/>
      <c r="AI412" s="20"/>
      <c r="AJ412" s="20"/>
      <c r="AK412" s="20"/>
      <c r="AL412" s="20"/>
      <c r="AM412" s="20"/>
      <c r="AN412" s="20"/>
    </row>
    <row r="413" spans="2:40" hidden="1" outlineLevel="1" x14ac:dyDescent="0.25">
      <c r="B413" s="20" t="s">
        <v>908</v>
      </c>
      <c r="C413" s="44"/>
      <c r="D413" s="25">
        <f t="array" ref="D413">SUM(IF(Period=$A$2,IF(Site=$A$382,IF(Provider=$B413,G))))</f>
        <v>0</v>
      </c>
      <c r="E413" s="26">
        <f t="array" ref="E413">SUM(IF(Period=$A$2,IF(Site=$A$382,IF(Provider=$B413,H))))</f>
        <v>0</v>
      </c>
      <c r="F413" s="27">
        <f t="shared" si="114"/>
        <v>0</v>
      </c>
      <c r="G413" s="27">
        <f t="shared" si="107"/>
        <v>0</v>
      </c>
      <c r="H413" s="44"/>
      <c r="I413" s="25">
        <f t="array" ref="I413">SUM(IF(Period=$A$2,IF(Site=$A$382,IF(Provider=$B413,I))))</f>
        <v>0</v>
      </c>
      <c r="J413" s="26">
        <f t="array" ref="J413">SUM(IF(Period=$A$2,IF(Site=$A$382,IF(Provider=$B413,J))))</f>
        <v>0</v>
      </c>
      <c r="K413" s="27">
        <f t="shared" si="115"/>
        <v>0</v>
      </c>
      <c r="L413" s="27">
        <f t="shared" si="108"/>
        <v>0</v>
      </c>
      <c r="M413" s="44"/>
      <c r="N413" s="25">
        <f t="array" ref="N413">SUM(IF(Period=$A$2,IF(Site=$A$382,IF(Provider=$B413,K))))</f>
        <v>0</v>
      </c>
      <c r="O413" s="37">
        <f t="shared" si="109"/>
        <v>0</v>
      </c>
      <c r="P413" s="44"/>
      <c r="Q413" s="25">
        <f t="array" ref="Q413">SUM(IF(Period=$A$2,IF(Site=$A$382,IF(Provider=$B413,M))))</f>
        <v>0</v>
      </c>
      <c r="R413" s="26">
        <f t="array" ref="R413">SUM(IF(Period=$A$2,IF(Site=$A$382,IF(Provider=$B413,N))))</f>
        <v>0</v>
      </c>
      <c r="S413" s="27" t="e">
        <f t="shared" si="110"/>
        <v>#DIV/0!</v>
      </c>
      <c r="T413" s="27" t="e">
        <f t="shared" si="111"/>
        <v>#DIV/0!</v>
      </c>
      <c r="U413" s="20"/>
      <c r="V413" s="25">
        <f t="array" ref="V413">SUM(IF(Period=$A$2,IF(Site=$A$382,IF(Provider=$B413,P))))</f>
        <v>0</v>
      </c>
      <c r="W413" s="26">
        <f t="array" ref="W413">SUM(IF(Period=$A$2,IF(Site=$A$382,IF(Provider=$B413,Q))))</f>
        <v>0</v>
      </c>
      <c r="X413" s="27">
        <f t="shared" si="116"/>
        <v>0</v>
      </c>
      <c r="Y413" s="27">
        <f t="shared" si="112"/>
        <v>0</v>
      </c>
      <c r="Z413" s="44"/>
      <c r="AA413" s="25">
        <f t="array" ref="AA413">SUM(IF(Period=$A$2,IF(Site=$A$382,IF(Provider=$B413,G))))</f>
        <v>0</v>
      </c>
      <c r="AB413" s="26">
        <f t="array" ref="AB413">SUM(IF(Period=$A$2,IF(Site=$A$382,IF(Provider=$B413,H))))</f>
        <v>0</v>
      </c>
      <c r="AC413" s="27">
        <f t="shared" si="117"/>
        <v>0</v>
      </c>
      <c r="AD413" s="27">
        <f t="shared" si="113"/>
        <v>0</v>
      </c>
      <c r="AE413" s="44"/>
      <c r="AF413" s="20"/>
      <c r="AG413" s="20"/>
      <c r="AH413" s="20"/>
      <c r="AI413" s="20"/>
      <c r="AJ413" s="20"/>
      <c r="AK413" s="20"/>
      <c r="AL413" s="20"/>
      <c r="AM413" s="20"/>
      <c r="AN413" s="20"/>
    </row>
    <row r="414" spans="2:40" hidden="1" outlineLevel="1" x14ac:dyDescent="0.25">
      <c r="B414" s="20" t="s">
        <v>900</v>
      </c>
      <c r="C414" s="44"/>
      <c r="D414" s="25">
        <f t="array" ref="D414">SUM(IF(Period=$A$2,IF(Site=$A$382,IF(Provider=$B414,G))))</f>
        <v>0</v>
      </c>
      <c r="E414" s="26">
        <f t="array" ref="E414">SUM(IF(Period=$A$2,IF(Site=$A$382,IF(Provider=$B414,H))))</f>
        <v>0</v>
      </c>
      <c r="F414" s="27">
        <f t="shared" si="114"/>
        <v>0</v>
      </c>
      <c r="G414" s="27">
        <f t="shared" si="107"/>
        <v>0</v>
      </c>
      <c r="H414" s="44"/>
      <c r="I414" s="25">
        <f t="array" ref="I414">SUM(IF(Period=$A$2,IF(Site=$A$382,IF(Provider=$B414,I))))</f>
        <v>0</v>
      </c>
      <c r="J414" s="26">
        <f t="array" ref="J414">SUM(IF(Period=$A$2,IF(Site=$A$382,IF(Provider=$B414,J))))</f>
        <v>0</v>
      </c>
      <c r="K414" s="27">
        <f t="shared" si="115"/>
        <v>0</v>
      </c>
      <c r="L414" s="27">
        <f t="shared" si="108"/>
        <v>0</v>
      </c>
      <c r="M414" s="44"/>
      <c r="N414" s="25">
        <f t="array" ref="N414">SUM(IF(Period=$A$2,IF(Site=$A$382,IF(Provider=$B414,K))))</f>
        <v>0</v>
      </c>
      <c r="O414" s="37">
        <f t="shared" si="109"/>
        <v>0</v>
      </c>
      <c r="P414" s="44"/>
      <c r="Q414" s="25">
        <f t="array" ref="Q414">SUM(IF(Period=$A$2,IF(Site=$A$382,IF(Provider=$B414,M))))</f>
        <v>0</v>
      </c>
      <c r="R414" s="26">
        <f t="array" ref="R414">SUM(IF(Period=$A$2,IF(Site=$A$382,IF(Provider=$B414,N))))</f>
        <v>0</v>
      </c>
      <c r="S414" s="27" t="e">
        <f t="shared" si="110"/>
        <v>#DIV/0!</v>
      </c>
      <c r="T414" s="27" t="e">
        <f t="shared" si="111"/>
        <v>#DIV/0!</v>
      </c>
      <c r="U414" s="20"/>
      <c r="V414" s="25">
        <f t="array" ref="V414">SUM(IF(Period=$A$2,IF(Site=$A$382,IF(Provider=$B414,P))))</f>
        <v>0</v>
      </c>
      <c r="W414" s="26">
        <f t="array" ref="W414">SUM(IF(Period=$A$2,IF(Site=$A$382,IF(Provider=$B414,Q))))</f>
        <v>0</v>
      </c>
      <c r="X414" s="27">
        <f t="shared" si="116"/>
        <v>0</v>
      </c>
      <c r="Y414" s="27">
        <f t="shared" si="112"/>
        <v>0</v>
      </c>
      <c r="Z414" s="44"/>
      <c r="AA414" s="25">
        <f t="array" ref="AA414">SUM(IF(Period=$A$2,IF(Site=$A$382,IF(Provider=$B414,G))))</f>
        <v>0</v>
      </c>
      <c r="AB414" s="26">
        <f t="array" ref="AB414">SUM(IF(Period=$A$2,IF(Site=$A$382,IF(Provider=$B414,H))))</f>
        <v>0</v>
      </c>
      <c r="AC414" s="27">
        <f t="shared" si="117"/>
        <v>0</v>
      </c>
      <c r="AD414" s="27">
        <f t="shared" si="113"/>
        <v>0</v>
      </c>
      <c r="AE414" s="44"/>
      <c r="AF414" s="20"/>
      <c r="AG414" s="20"/>
      <c r="AH414" s="20"/>
      <c r="AI414" s="20"/>
      <c r="AJ414" s="20"/>
      <c r="AK414" s="20"/>
      <c r="AL414" s="20"/>
      <c r="AM414" s="20"/>
      <c r="AN414" s="20"/>
    </row>
    <row r="415" spans="2:40" hidden="1" outlineLevel="1" x14ac:dyDescent="0.25">
      <c r="B415" s="20" t="s">
        <v>820</v>
      </c>
      <c r="C415" s="44"/>
      <c r="D415" s="25">
        <f t="array" ref="D415">SUM(IF(Period=$A$2,IF(Site=$A$382,IF(Provider=$B415,G))))</f>
        <v>0</v>
      </c>
      <c r="E415" s="26">
        <f t="array" ref="E415">SUM(IF(Period=$A$2,IF(Site=$A$382,IF(Provider=$B415,H))))</f>
        <v>0</v>
      </c>
      <c r="F415" s="27">
        <f t="shared" si="114"/>
        <v>0</v>
      </c>
      <c r="G415" s="27">
        <f t="shared" si="107"/>
        <v>0</v>
      </c>
      <c r="H415" s="44"/>
      <c r="I415" s="25">
        <f t="array" ref="I415">SUM(IF(Period=$A$2,IF(Site=$A$382,IF(Provider=$B415,I))))</f>
        <v>0</v>
      </c>
      <c r="J415" s="26">
        <f t="array" ref="J415">SUM(IF(Period=$A$2,IF(Site=$A$382,IF(Provider=$B415,J))))</f>
        <v>0</v>
      </c>
      <c r="K415" s="27">
        <f t="shared" si="115"/>
        <v>0</v>
      </c>
      <c r="L415" s="27">
        <f t="shared" si="108"/>
        <v>0</v>
      </c>
      <c r="M415" s="44"/>
      <c r="N415" s="25">
        <f t="array" ref="N415">SUM(IF(Period=$A$2,IF(Site=$A$382,IF(Provider=$B415,K))))</f>
        <v>0</v>
      </c>
      <c r="O415" s="37">
        <f t="shared" si="109"/>
        <v>0</v>
      </c>
      <c r="P415" s="44"/>
      <c r="Q415" s="25">
        <f t="array" ref="Q415">SUM(IF(Period=$A$2,IF(Site=$A$382,IF(Provider=$B415,M))))</f>
        <v>0</v>
      </c>
      <c r="R415" s="26">
        <f t="array" ref="R415">SUM(IF(Period=$A$2,IF(Site=$A$382,IF(Provider=$B415,N))))</f>
        <v>0</v>
      </c>
      <c r="S415" s="27" t="e">
        <f t="shared" ref="S415:S446" si="118">R415*(Q415/Q$504)</f>
        <v>#DIV/0!</v>
      </c>
      <c r="T415" s="27" t="e">
        <f t="shared" ref="T415:T446" si="119">R415*(Q415/Q$891)</f>
        <v>#DIV/0!</v>
      </c>
      <c r="U415" s="20"/>
      <c r="V415" s="25">
        <f t="array" ref="V415">SUM(IF(Period=$A$2,IF(Site=$A$382,IF(Provider=$B415,P))))</f>
        <v>0</v>
      </c>
      <c r="W415" s="26">
        <f t="array" ref="W415">SUM(IF(Period=$A$2,IF(Site=$A$382,IF(Provider=$B415,Q))))</f>
        <v>0</v>
      </c>
      <c r="X415" s="27">
        <f t="shared" si="116"/>
        <v>0</v>
      </c>
      <c r="Y415" s="27">
        <f t="shared" si="112"/>
        <v>0</v>
      </c>
      <c r="Z415" s="44"/>
      <c r="AA415" s="25">
        <f t="array" ref="AA415">SUM(IF(Period=$A$2,IF(Site=$A$382,IF(Provider=$B415,G))))</f>
        <v>0</v>
      </c>
      <c r="AB415" s="26">
        <f t="array" ref="AB415">SUM(IF(Period=$A$2,IF(Site=$A$382,IF(Provider=$B415,H))))</f>
        <v>0</v>
      </c>
      <c r="AC415" s="27">
        <f t="shared" si="117"/>
        <v>0</v>
      </c>
      <c r="AD415" s="27">
        <f t="shared" si="113"/>
        <v>0</v>
      </c>
      <c r="AE415" s="44"/>
      <c r="AF415" s="20"/>
      <c r="AG415" s="20"/>
      <c r="AH415" s="20"/>
      <c r="AI415" s="20"/>
      <c r="AJ415" s="20"/>
      <c r="AK415" s="20"/>
      <c r="AL415" s="20"/>
      <c r="AM415" s="20"/>
      <c r="AN415" s="20"/>
    </row>
    <row r="416" spans="2:40" hidden="1" outlineLevel="1" x14ac:dyDescent="0.25">
      <c r="B416" s="20" t="s">
        <v>898</v>
      </c>
      <c r="C416" s="44"/>
      <c r="D416" s="25">
        <f t="array" ref="D416">SUM(IF(Period=$A$2,IF(Site=$A$382,IF(Provider=$B416,G))))</f>
        <v>0</v>
      </c>
      <c r="E416" s="26">
        <f t="array" ref="E416">SUM(IF(Period=$A$2,IF(Site=$A$382,IF(Provider=$B416,H))))</f>
        <v>0</v>
      </c>
      <c r="F416" s="27">
        <f t="shared" si="114"/>
        <v>0</v>
      </c>
      <c r="G416" s="27">
        <f t="shared" si="107"/>
        <v>0</v>
      </c>
      <c r="H416" s="44"/>
      <c r="I416" s="25">
        <f t="array" ref="I416">SUM(IF(Period=$A$2,IF(Site=$A$382,IF(Provider=$B416,I))))</f>
        <v>0</v>
      </c>
      <c r="J416" s="26">
        <f t="array" ref="J416">SUM(IF(Period=$A$2,IF(Site=$A$382,IF(Provider=$B416,J))))</f>
        <v>0</v>
      </c>
      <c r="K416" s="27">
        <f t="shared" si="115"/>
        <v>0</v>
      </c>
      <c r="L416" s="27">
        <f t="shared" si="108"/>
        <v>0</v>
      </c>
      <c r="M416" s="44"/>
      <c r="N416" s="25">
        <f t="array" ref="N416">SUM(IF(Period=$A$2,IF(Site=$A$382,IF(Provider=$B416,K))))</f>
        <v>0</v>
      </c>
      <c r="O416" s="37">
        <f t="shared" si="109"/>
        <v>0</v>
      </c>
      <c r="P416" s="44"/>
      <c r="Q416" s="25">
        <f t="array" ref="Q416">SUM(IF(Period=$A$2,IF(Site=$A$382,IF(Provider=$B416,M))))</f>
        <v>0</v>
      </c>
      <c r="R416" s="26">
        <f t="array" ref="R416">SUM(IF(Period=$A$2,IF(Site=$A$382,IF(Provider=$B416,N))))</f>
        <v>0</v>
      </c>
      <c r="S416" s="27" t="e">
        <f t="shared" si="118"/>
        <v>#DIV/0!</v>
      </c>
      <c r="T416" s="27" t="e">
        <f t="shared" si="119"/>
        <v>#DIV/0!</v>
      </c>
      <c r="U416" s="20"/>
      <c r="V416" s="25">
        <f t="array" ref="V416">SUM(IF(Period=$A$2,IF(Site=$A$382,IF(Provider=$B416,P))))</f>
        <v>0</v>
      </c>
      <c r="W416" s="26">
        <f t="array" ref="W416">SUM(IF(Period=$A$2,IF(Site=$A$382,IF(Provider=$B416,Q))))</f>
        <v>0</v>
      </c>
      <c r="X416" s="27">
        <f t="shared" si="116"/>
        <v>0</v>
      </c>
      <c r="Y416" s="27">
        <f t="shared" si="112"/>
        <v>0</v>
      </c>
      <c r="Z416" s="44"/>
      <c r="AA416" s="25">
        <f t="array" ref="AA416">SUM(IF(Period=$A$2,IF(Site=$A$382,IF(Provider=$B416,G))))</f>
        <v>0</v>
      </c>
      <c r="AB416" s="26">
        <f t="array" ref="AB416">SUM(IF(Period=$A$2,IF(Site=$A$382,IF(Provider=$B416,H))))</f>
        <v>0</v>
      </c>
      <c r="AC416" s="27">
        <f t="shared" si="117"/>
        <v>0</v>
      </c>
      <c r="AD416" s="27">
        <f t="shared" si="113"/>
        <v>0</v>
      </c>
      <c r="AE416" s="44"/>
      <c r="AF416" s="20"/>
      <c r="AG416" s="20"/>
      <c r="AH416" s="20"/>
      <c r="AI416" s="20"/>
      <c r="AJ416" s="20"/>
      <c r="AK416" s="20"/>
      <c r="AL416" s="20"/>
      <c r="AM416" s="20"/>
      <c r="AN416" s="20"/>
    </row>
    <row r="417" spans="2:40" hidden="1" outlineLevel="1" x14ac:dyDescent="0.25">
      <c r="B417" s="20" t="s">
        <v>821</v>
      </c>
      <c r="C417" s="44"/>
      <c r="D417" s="25">
        <f t="array" ref="D417">SUM(IF(Period=$A$2,IF(Site=$A$382,IF(Provider=$B417,G))))</f>
        <v>0</v>
      </c>
      <c r="E417" s="26">
        <f t="array" ref="E417">SUM(IF(Period=$A$2,IF(Site=$A$382,IF(Provider=$B417,H))))</f>
        <v>0</v>
      </c>
      <c r="F417" s="27">
        <f t="shared" si="114"/>
        <v>0</v>
      </c>
      <c r="G417" s="27">
        <f t="shared" si="107"/>
        <v>0</v>
      </c>
      <c r="H417" s="44"/>
      <c r="I417" s="25">
        <f t="array" ref="I417">SUM(IF(Period=$A$2,IF(Site=$A$382,IF(Provider=$B417,I))))</f>
        <v>0</v>
      </c>
      <c r="J417" s="26">
        <f t="array" ref="J417">SUM(IF(Period=$A$2,IF(Site=$A$382,IF(Provider=$B417,J))))</f>
        <v>0</v>
      </c>
      <c r="K417" s="27">
        <f t="shared" si="115"/>
        <v>0</v>
      </c>
      <c r="L417" s="27">
        <f t="shared" si="108"/>
        <v>0</v>
      </c>
      <c r="M417" s="44"/>
      <c r="N417" s="25">
        <f t="array" ref="N417">SUM(IF(Period=$A$2,IF(Site=$A$382,IF(Provider=$B417,K))))</f>
        <v>0</v>
      </c>
      <c r="O417" s="37">
        <f t="shared" si="109"/>
        <v>0</v>
      </c>
      <c r="P417" s="44"/>
      <c r="Q417" s="25">
        <f t="array" ref="Q417">SUM(IF(Period=$A$2,IF(Site=$A$382,IF(Provider=$B417,M))))</f>
        <v>0</v>
      </c>
      <c r="R417" s="26">
        <f t="array" ref="R417">SUM(IF(Period=$A$2,IF(Site=$A$382,IF(Provider=$B417,N))))</f>
        <v>0</v>
      </c>
      <c r="S417" s="27" t="e">
        <f t="shared" si="118"/>
        <v>#DIV/0!</v>
      </c>
      <c r="T417" s="27" t="e">
        <f t="shared" si="119"/>
        <v>#DIV/0!</v>
      </c>
      <c r="U417" s="20"/>
      <c r="V417" s="25">
        <f t="array" ref="V417">SUM(IF(Period=$A$2,IF(Site=$A$382,IF(Provider=$B417,P))))</f>
        <v>0</v>
      </c>
      <c r="W417" s="26">
        <f t="array" ref="W417">SUM(IF(Period=$A$2,IF(Site=$A$382,IF(Provider=$B417,Q))))</f>
        <v>0</v>
      </c>
      <c r="X417" s="27">
        <f t="shared" si="116"/>
        <v>0</v>
      </c>
      <c r="Y417" s="27">
        <f t="shared" si="112"/>
        <v>0</v>
      </c>
      <c r="Z417" s="44"/>
      <c r="AA417" s="25">
        <f t="array" ref="AA417">SUM(IF(Period=$A$2,IF(Site=$A$382,IF(Provider=$B417,G))))</f>
        <v>0</v>
      </c>
      <c r="AB417" s="26">
        <f t="array" ref="AB417">SUM(IF(Period=$A$2,IF(Site=$A$382,IF(Provider=$B417,H))))</f>
        <v>0</v>
      </c>
      <c r="AC417" s="27">
        <f t="shared" si="117"/>
        <v>0</v>
      </c>
      <c r="AD417" s="27">
        <f t="shared" si="113"/>
        <v>0</v>
      </c>
      <c r="AE417" s="44"/>
      <c r="AF417" s="20"/>
      <c r="AG417" s="20"/>
      <c r="AH417" s="20"/>
      <c r="AI417" s="20"/>
      <c r="AJ417" s="20"/>
      <c r="AK417" s="20"/>
      <c r="AL417" s="20"/>
      <c r="AM417" s="20"/>
      <c r="AN417" s="20"/>
    </row>
    <row r="418" spans="2:40" hidden="1" outlineLevel="1" x14ac:dyDescent="0.25">
      <c r="B418" s="20" t="s">
        <v>956</v>
      </c>
      <c r="C418" s="44"/>
      <c r="D418" s="25">
        <f t="array" ref="D418">SUM(IF(Period=$A$2,IF(Site=$A$382,IF(Provider=$B418,G))))</f>
        <v>0</v>
      </c>
      <c r="E418" s="26">
        <f t="array" ref="E418">SUM(IF(Period=$A$2,IF(Site=$A$382,IF(Provider=$B418,H))))</f>
        <v>0</v>
      </c>
      <c r="F418" s="27">
        <f t="shared" si="114"/>
        <v>0</v>
      </c>
      <c r="G418" s="27">
        <f t="shared" si="107"/>
        <v>0</v>
      </c>
      <c r="H418" s="44"/>
      <c r="I418" s="25">
        <f t="array" ref="I418">SUM(IF(Period=$A$2,IF(Site=$A$382,IF(Provider=$B418,I))))</f>
        <v>0</v>
      </c>
      <c r="J418" s="26">
        <f t="array" ref="J418">SUM(IF(Period=$A$2,IF(Site=$A$382,IF(Provider=$B418,J))))</f>
        <v>0</v>
      </c>
      <c r="K418" s="27">
        <f t="shared" si="115"/>
        <v>0</v>
      </c>
      <c r="L418" s="27">
        <f t="shared" si="108"/>
        <v>0</v>
      </c>
      <c r="M418" s="44"/>
      <c r="N418" s="25">
        <f t="array" ref="N418">SUM(IF(Period=$A$2,IF(Site=$A$382,IF(Provider=$B418,K))))</f>
        <v>0</v>
      </c>
      <c r="O418" s="37">
        <f t="shared" si="109"/>
        <v>0</v>
      </c>
      <c r="P418" s="44"/>
      <c r="Q418" s="25">
        <f t="array" ref="Q418">SUM(IF(Period=$A$2,IF(Site=$A$382,IF(Provider=$B418,M))))</f>
        <v>0</v>
      </c>
      <c r="R418" s="26">
        <f t="array" ref="R418">SUM(IF(Period=$A$2,IF(Site=$A$382,IF(Provider=$B418,N))))</f>
        <v>0</v>
      </c>
      <c r="S418" s="27" t="e">
        <f t="shared" si="118"/>
        <v>#DIV/0!</v>
      </c>
      <c r="T418" s="27" t="e">
        <f t="shared" si="119"/>
        <v>#DIV/0!</v>
      </c>
      <c r="U418" s="20"/>
      <c r="V418" s="25">
        <f t="array" ref="V418">SUM(IF(Period=$A$2,IF(Site=$A$382,IF(Provider=$B418,P))))</f>
        <v>0</v>
      </c>
      <c r="W418" s="26">
        <f t="array" ref="W418">SUM(IF(Period=$A$2,IF(Site=$A$382,IF(Provider=$B418,Q))))</f>
        <v>0</v>
      </c>
      <c r="X418" s="27">
        <f t="shared" si="116"/>
        <v>0</v>
      </c>
      <c r="Y418" s="27">
        <f t="shared" si="112"/>
        <v>0</v>
      </c>
      <c r="Z418" s="44"/>
      <c r="AA418" s="25">
        <f t="array" ref="AA418">SUM(IF(Period=$A$2,IF(Site=$A$382,IF(Provider=$B418,G))))</f>
        <v>0</v>
      </c>
      <c r="AB418" s="26">
        <f t="array" ref="AB418">SUM(IF(Period=$A$2,IF(Site=$A$382,IF(Provider=$B418,H))))</f>
        <v>0</v>
      </c>
      <c r="AC418" s="27">
        <f t="shared" si="117"/>
        <v>0</v>
      </c>
      <c r="AD418" s="27">
        <f t="shared" si="113"/>
        <v>0</v>
      </c>
      <c r="AE418" s="44"/>
      <c r="AF418" s="20"/>
      <c r="AG418" s="20"/>
      <c r="AH418" s="20"/>
      <c r="AI418" s="20"/>
      <c r="AJ418" s="20"/>
      <c r="AK418" s="20"/>
      <c r="AL418" s="20"/>
      <c r="AM418" s="20"/>
      <c r="AN418" s="20"/>
    </row>
    <row r="419" spans="2:40" hidden="1" outlineLevel="1" x14ac:dyDescent="0.25">
      <c r="B419" s="20" t="s">
        <v>718</v>
      </c>
      <c r="C419" s="44"/>
      <c r="D419" s="25">
        <f t="array" ref="D419">SUM(IF(Period=$A$2,IF(Site=$A$382,IF(Provider=$B419,G))))</f>
        <v>5</v>
      </c>
      <c r="E419" s="26">
        <f t="array" ref="E419">SUM(IF(Period=$A$2,IF(Site=$A$382,IF(Provider=$B419,H))))</f>
        <v>2</v>
      </c>
      <c r="F419" s="27">
        <f t="shared" si="114"/>
        <v>2.0964360587002098E-2</v>
      </c>
      <c r="G419" s="27">
        <f t="shared" si="107"/>
        <v>5.2088759245754769E-4</v>
      </c>
      <c r="H419" s="44"/>
      <c r="I419" s="25">
        <f t="array" ref="I419">SUM(IF(Period=$A$2,IF(Site=$A$382,IF(Provider=$B419,I))))</f>
        <v>136</v>
      </c>
      <c r="J419" s="26">
        <f t="array" ref="J419">SUM(IF(Period=$A$2,IF(Site=$A$382,IF(Provider=$B419,J))))</f>
        <v>4.4264705882352944</v>
      </c>
      <c r="K419" s="27">
        <f t="shared" si="115"/>
        <v>0.15152277875660711</v>
      </c>
      <c r="L419" s="27">
        <f t="shared" si="108"/>
        <v>1.7435630086598895E-2</v>
      </c>
      <c r="M419" s="44"/>
      <c r="N419" s="25">
        <f t="array" ref="N419">SUM(IF(Period=$A$2,IF(Site=$A$382,IF(Provider=$B419,K))))</f>
        <v>2</v>
      </c>
      <c r="O419" s="37">
        <f t="shared" si="109"/>
        <v>1.4705882352941176E-2</v>
      </c>
      <c r="P419" s="44"/>
      <c r="Q419" s="25">
        <f t="array" ref="Q419">SUM(IF(Period=$A$2,IF(Site=$A$382,IF(Provider=$B419,M))))</f>
        <v>0</v>
      </c>
      <c r="R419" s="26">
        <f t="array" ref="R419">SUM(IF(Period=$A$2,IF(Site=$A$382,IF(Provider=$B419,N))))</f>
        <v>0</v>
      </c>
      <c r="S419" s="27" t="e">
        <f t="shared" si="118"/>
        <v>#DIV/0!</v>
      </c>
      <c r="T419" s="27" t="e">
        <f t="shared" si="119"/>
        <v>#DIV/0!</v>
      </c>
      <c r="U419" s="20"/>
      <c r="V419" s="25">
        <f t="array" ref="V419">SUM(IF(Period=$A$2,IF(Site=$A$382,IF(Provider=$B419,P))))</f>
        <v>99</v>
      </c>
      <c r="W419" s="26">
        <f t="array" ref="W419">SUM(IF(Period=$A$2,IF(Site=$A$382,IF(Provider=$B419,Q))))</f>
        <v>20</v>
      </c>
      <c r="X419" s="27">
        <f t="shared" si="116"/>
        <v>0.6455820019563091</v>
      </c>
      <c r="Y419" s="27">
        <f t="shared" si="112"/>
        <v>7.3822750829573833E-2</v>
      </c>
      <c r="Z419" s="44"/>
      <c r="AA419" s="25">
        <f t="array" ref="AA419">SUM(IF(Period=$A$2,IF(Site=$A$382,IF(Provider=$B419,G))))</f>
        <v>5</v>
      </c>
      <c r="AB419" s="26">
        <f t="array" ref="AB419">SUM(IF(Period=$A$2,IF(Site=$A$382,IF(Provider=$B419,H))))</f>
        <v>2</v>
      </c>
      <c r="AC419" s="27">
        <f t="shared" si="117"/>
        <v>2.0964360587002098E-2</v>
      </c>
      <c r="AD419" s="27">
        <f t="shared" si="113"/>
        <v>5.2088759245754769E-4</v>
      </c>
      <c r="AE419" s="44"/>
      <c r="AF419" s="20"/>
      <c r="AG419" s="20"/>
      <c r="AH419" s="20"/>
      <c r="AI419" s="20"/>
      <c r="AJ419" s="20"/>
      <c r="AK419" s="20"/>
      <c r="AL419" s="20"/>
      <c r="AM419" s="20"/>
      <c r="AN419" s="20"/>
    </row>
    <row r="420" spans="2:40" hidden="1" outlineLevel="1" x14ac:dyDescent="0.25">
      <c r="B420" s="20" t="s">
        <v>954</v>
      </c>
      <c r="C420" s="44"/>
      <c r="D420" s="25">
        <f t="array" ref="D420">SUM(IF(Period=$A$2,IF(Site=$A$382,IF(Provider=$B420,G))))</f>
        <v>0</v>
      </c>
      <c r="E420" s="26">
        <f t="array" ref="E420">SUM(IF(Period=$A$2,IF(Site=$A$382,IF(Provider=$B420,H))))</f>
        <v>0</v>
      </c>
      <c r="F420" s="27">
        <f t="shared" si="114"/>
        <v>0</v>
      </c>
      <c r="G420" s="27">
        <f t="shared" si="107"/>
        <v>0</v>
      </c>
      <c r="H420" s="44"/>
      <c r="I420" s="25">
        <f t="array" ref="I420">SUM(IF(Period=$A$2,IF(Site=$A$382,IF(Provider=$B420,I))))</f>
        <v>0</v>
      </c>
      <c r="J420" s="26">
        <f t="array" ref="J420">SUM(IF(Period=$A$2,IF(Site=$A$382,IF(Provider=$B420,J))))</f>
        <v>0</v>
      </c>
      <c r="K420" s="27">
        <f t="shared" si="115"/>
        <v>0</v>
      </c>
      <c r="L420" s="27">
        <f t="shared" si="108"/>
        <v>0</v>
      </c>
      <c r="M420" s="44"/>
      <c r="N420" s="25">
        <f t="array" ref="N420">SUM(IF(Period=$A$2,IF(Site=$A$382,IF(Provider=$B420,K))))</f>
        <v>0</v>
      </c>
      <c r="O420" s="37">
        <f t="shared" si="109"/>
        <v>0</v>
      </c>
      <c r="P420" s="44"/>
      <c r="Q420" s="25">
        <f t="array" ref="Q420">SUM(IF(Period=$A$2,IF(Site=$A$382,IF(Provider=$B420,M))))</f>
        <v>0</v>
      </c>
      <c r="R420" s="26">
        <f t="array" ref="R420">SUM(IF(Period=$A$2,IF(Site=$A$382,IF(Provider=$B420,N))))</f>
        <v>0</v>
      </c>
      <c r="S420" s="27" t="e">
        <f t="shared" si="118"/>
        <v>#DIV/0!</v>
      </c>
      <c r="T420" s="27" t="e">
        <f t="shared" si="119"/>
        <v>#DIV/0!</v>
      </c>
      <c r="U420" s="20"/>
      <c r="V420" s="25">
        <f t="array" ref="V420">SUM(IF(Period=$A$2,IF(Site=$A$382,IF(Provider=$B420,P))))</f>
        <v>0</v>
      </c>
      <c r="W420" s="26">
        <f t="array" ref="W420">SUM(IF(Period=$A$2,IF(Site=$A$382,IF(Provider=$B420,Q))))</f>
        <v>0</v>
      </c>
      <c r="X420" s="27">
        <f t="shared" si="116"/>
        <v>0</v>
      </c>
      <c r="Y420" s="27">
        <f t="shared" si="112"/>
        <v>0</v>
      </c>
      <c r="Z420" s="44"/>
      <c r="AA420" s="25">
        <f t="array" ref="AA420">SUM(IF(Period=$A$2,IF(Site=$A$382,IF(Provider=$B420,G))))</f>
        <v>0</v>
      </c>
      <c r="AB420" s="26">
        <f t="array" ref="AB420">SUM(IF(Period=$A$2,IF(Site=$A$382,IF(Provider=$B420,H))))</f>
        <v>0</v>
      </c>
      <c r="AC420" s="27">
        <f t="shared" si="117"/>
        <v>0</v>
      </c>
      <c r="AD420" s="27">
        <f t="shared" si="113"/>
        <v>0</v>
      </c>
      <c r="AE420" s="44"/>
      <c r="AF420" s="20"/>
      <c r="AG420" s="20"/>
      <c r="AH420" s="20"/>
      <c r="AI420" s="20"/>
      <c r="AJ420" s="20"/>
      <c r="AK420" s="20"/>
      <c r="AL420" s="20"/>
      <c r="AM420" s="20"/>
      <c r="AN420" s="20"/>
    </row>
    <row r="421" spans="2:40" hidden="1" outlineLevel="1" x14ac:dyDescent="0.25">
      <c r="B421" s="20" t="s">
        <v>874</v>
      </c>
      <c r="C421" s="44"/>
      <c r="D421" s="25">
        <f t="array" ref="D421">SUM(IF(Period=$A$2,IF(Site=$A$382,IF(Provider=$B421,G))))</f>
        <v>0</v>
      </c>
      <c r="E421" s="26">
        <f t="array" ref="E421">SUM(IF(Period=$A$2,IF(Site=$A$382,IF(Provider=$B421,H))))</f>
        <v>0</v>
      </c>
      <c r="F421" s="27">
        <f t="shared" si="114"/>
        <v>0</v>
      </c>
      <c r="G421" s="27">
        <f t="shared" si="107"/>
        <v>0</v>
      </c>
      <c r="H421" s="44"/>
      <c r="I421" s="25">
        <f t="array" ref="I421">SUM(IF(Period=$A$2,IF(Site=$A$382,IF(Provider=$B421,I))))</f>
        <v>0</v>
      </c>
      <c r="J421" s="26">
        <f t="array" ref="J421">SUM(IF(Period=$A$2,IF(Site=$A$382,IF(Provider=$B421,J))))</f>
        <v>0</v>
      </c>
      <c r="K421" s="27">
        <f t="shared" si="115"/>
        <v>0</v>
      </c>
      <c r="L421" s="27">
        <f t="shared" si="108"/>
        <v>0</v>
      </c>
      <c r="M421" s="44"/>
      <c r="N421" s="25">
        <f t="array" ref="N421">SUM(IF(Period=$A$2,IF(Site=$A$382,IF(Provider=$B421,K))))</f>
        <v>0</v>
      </c>
      <c r="O421" s="37">
        <f t="shared" si="109"/>
        <v>0</v>
      </c>
      <c r="P421" s="44"/>
      <c r="Q421" s="25">
        <f t="array" ref="Q421">SUM(IF(Period=$A$2,IF(Site=$A$382,IF(Provider=$B421,M))))</f>
        <v>0</v>
      </c>
      <c r="R421" s="26">
        <f t="array" ref="R421">SUM(IF(Period=$A$2,IF(Site=$A$382,IF(Provider=$B421,N))))</f>
        <v>0</v>
      </c>
      <c r="S421" s="27" t="e">
        <f t="shared" si="118"/>
        <v>#DIV/0!</v>
      </c>
      <c r="T421" s="27" t="e">
        <f t="shared" si="119"/>
        <v>#DIV/0!</v>
      </c>
      <c r="U421" s="20"/>
      <c r="V421" s="25">
        <f t="array" ref="V421">SUM(IF(Period=$A$2,IF(Site=$A$382,IF(Provider=$B421,P))))</f>
        <v>0</v>
      </c>
      <c r="W421" s="26">
        <f t="array" ref="W421">SUM(IF(Period=$A$2,IF(Site=$A$382,IF(Provider=$B421,Q))))</f>
        <v>0</v>
      </c>
      <c r="X421" s="27">
        <f t="shared" si="116"/>
        <v>0</v>
      </c>
      <c r="Y421" s="27">
        <f t="shared" si="112"/>
        <v>0</v>
      </c>
      <c r="Z421" s="44"/>
      <c r="AA421" s="25">
        <f t="array" ref="AA421">SUM(IF(Period=$A$2,IF(Site=$A$382,IF(Provider=$B421,G))))</f>
        <v>0</v>
      </c>
      <c r="AB421" s="26">
        <f t="array" ref="AB421">SUM(IF(Period=$A$2,IF(Site=$A$382,IF(Provider=$B421,H))))</f>
        <v>0</v>
      </c>
      <c r="AC421" s="27">
        <f t="shared" si="117"/>
        <v>0</v>
      </c>
      <c r="AD421" s="27">
        <f t="shared" si="113"/>
        <v>0</v>
      </c>
      <c r="AE421" s="44"/>
      <c r="AF421" s="20"/>
      <c r="AG421" s="20"/>
      <c r="AH421" s="20"/>
      <c r="AI421" s="20"/>
      <c r="AJ421" s="20"/>
      <c r="AK421" s="20"/>
      <c r="AL421" s="20"/>
      <c r="AM421" s="20"/>
      <c r="AN421" s="20"/>
    </row>
    <row r="422" spans="2:40" hidden="1" outlineLevel="1" x14ac:dyDescent="0.25">
      <c r="B422" s="20" t="s">
        <v>953</v>
      </c>
      <c r="C422" s="44"/>
      <c r="D422" s="25">
        <f t="array" ref="D422">SUM(IF(Period=$A$2,IF(Site=$A$382,IF(Provider=$B422,G))))</f>
        <v>0</v>
      </c>
      <c r="E422" s="26">
        <f t="array" ref="E422">SUM(IF(Period=$A$2,IF(Site=$A$382,IF(Provider=$B422,H))))</f>
        <v>0</v>
      </c>
      <c r="F422" s="27">
        <f t="shared" si="114"/>
        <v>0</v>
      </c>
      <c r="G422" s="27">
        <f t="shared" si="107"/>
        <v>0</v>
      </c>
      <c r="H422" s="44"/>
      <c r="I422" s="25">
        <f t="array" ref="I422">SUM(IF(Period=$A$2,IF(Site=$A$382,IF(Provider=$B422,I))))</f>
        <v>0</v>
      </c>
      <c r="J422" s="26">
        <f t="array" ref="J422">SUM(IF(Period=$A$2,IF(Site=$A$382,IF(Provider=$B422,J))))</f>
        <v>0</v>
      </c>
      <c r="K422" s="27">
        <f t="shared" si="115"/>
        <v>0</v>
      </c>
      <c r="L422" s="27">
        <f t="shared" si="108"/>
        <v>0</v>
      </c>
      <c r="M422" s="44"/>
      <c r="N422" s="25">
        <f t="array" ref="N422">SUM(IF(Period=$A$2,IF(Site=$A$382,IF(Provider=$B422,K))))</f>
        <v>0</v>
      </c>
      <c r="O422" s="37">
        <f t="shared" si="109"/>
        <v>0</v>
      </c>
      <c r="P422" s="44"/>
      <c r="Q422" s="25">
        <f t="array" ref="Q422">SUM(IF(Period=$A$2,IF(Site=$A$382,IF(Provider=$B422,M))))</f>
        <v>0</v>
      </c>
      <c r="R422" s="26">
        <f t="array" ref="R422">SUM(IF(Period=$A$2,IF(Site=$A$382,IF(Provider=$B422,N))))</f>
        <v>0</v>
      </c>
      <c r="S422" s="27" t="e">
        <f t="shared" si="118"/>
        <v>#DIV/0!</v>
      </c>
      <c r="T422" s="27" t="e">
        <f t="shared" si="119"/>
        <v>#DIV/0!</v>
      </c>
      <c r="U422" s="20"/>
      <c r="V422" s="25">
        <f t="array" ref="V422">SUM(IF(Period=$A$2,IF(Site=$A$382,IF(Provider=$B422,P))))</f>
        <v>0</v>
      </c>
      <c r="W422" s="26">
        <f t="array" ref="W422">SUM(IF(Period=$A$2,IF(Site=$A$382,IF(Provider=$B422,Q))))</f>
        <v>0</v>
      </c>
      <c r="X422" s="27">
        <f t="shared" si="116"/>
        <v>0</v>
      </c>
      <c r="Y422" s="27">
        <f t="shared" si="112"/>
        <v>0</v>
      </c>
      <c r="Z422" s="44"/>
      <c r="AA422" s="25">
        <f t="array" ref="AA422">SUM(IF(Period=$A$2,IF(Site=$A$382,IF(Provider=$B422,G))))</f>
        <v>0</v>
      </c>
      <c r="AB422" s="26">
        <f t="array" ref="AB422">SUM(IF(Period=$A$2,IF(Site=$A$382,IF(Provider=$B422,H))))</f>
        <v>0</v>
      </c>
      <c r="AC422" s="27">
        <f t="shared" si="117"/>
        <v>0</v>
      </c>
      <c r="AD422" s="27">
        <f t="shared" si="113"/>
        <v>0</v>
      </c>
      <c r="AE422" s="44"/>
      <c r="AF422" s="20"/>
      <c r="AG422" s="20"/>
      <c r="AH422" s="20"/>
      <c r="AI422" s="20"/>
      <c r="AJ422" s="20"/>
      <c r="AK422" s="20"/>
      <c r="AL422" s="20"/>
      <c r="AM422" s="20"/>
      <c r="AN422" s="20"/>
    </row>
    <row r="423" spans="2:40" hidden="1" outlineLevel="1" x14ac:dyDescent="0.25">
      <c r="B423" s="20" t="s">
        <v>740</v>
      </c>
      <c r="C423" s="44"/>
      <c r="D423" s="25">
        <f t="array" ref="D423">SUM(IF(Period=$A$2,IF(Site=$A$382,IF(Provider=$B423,G))))</f>
        <v>0</v>
      </c>
      <c r="E423" s="26">
        <f t="array" ref="E423">SUM(IF(Period=$A$2,IF(Site=$A$382,IF(Provider=$B423,H))))</f>
        <v>0</v>
      </c>
      <c r="F423" s="27">
        <f t="shared" si="114"/>
        <v>0</v>
      </c>
      <c r="G423" s="27">
        <f t="shared" si="107"/>
        <v>0</v>
      </c>
      <c r="H423" s="44"/>
      <c r="I423" s="25">
        <f t="array" ref="I423">SUM(IF(Period=$A$2,IF(Site=$A$382,IF(Provider=$B423,I))))</f>
        <v>8</v>
      </c>
      <c r="J423" s="26">
        <f t="array" ref="J423">SUM(IF(Period=$A$2,IF(Site=$A$382,IF(Provider=$B423,J))))</f>
        <v>1.375</v>
      </c>
      <c r="K423" s="27">
        <f t="shared" si="115"/>
        <v>2.7686886483765417E-3</v>
      </c>
      <c r="L423" s="27">
        <f t="shared" si="108"/>
        <v>3.1859124742954789E-4</v>
      </c>
      <c r="M423" s="44"/>
      <c r="N423" s="25">
        <f t="array" ref="N423">SUM(IF(Period=$A$2,IF(Site=$A$382,IF(Provider=$B423,K))))</f>
        <v>0</v>
      </c>
      <c r="O423" s="37">
        <f t="shared" si="109"/>
        <v>0</v>
      </c>
      <c r="P423" s="44"/>
      <c r="Q423" s="25">
        <f t="array" ref="Q423">SUM(IF(Period=$A$2,IF(Site=$A$382,IF(Provider=$B423,M))))</f>
        <v>0</v>
      </c>
      <c r="R423" s="26">
        <f t="array" ref="R423">SUM(IF(Period=$A$2,IF(Site=$A$382,IF(Provider=$B423,N))))</f>
        <v>0</v>
      </c>
      <c r="S423" s="27" t="e">
        <f t="shared" si="118"/>
        <v>#DIV/0!</v>
      </c>
      <c r="T423" s="27" t="e">
        <f t="shared" si="119"/>
        <v>#DIV/0!</v>
      </c>
      <c r="U423" s="20"/>
      <c r="V423" s="25">
        <f t="array" ref="V423">SUM(IF(Period=$A$2,IF(Site=$A$382,IF(Provider=$B423,P))))</f>
        <v>8</v>
      </c>
      <c r="W423" s="26">
        <f t="array" ref="W423">SUM(IF(Period=$A$2,IF(Site=$A$382,IF(Provider=$B423,Q))))</f>
        <v>12</v>
      </c>
      <c r="X423" s="27">
        <f t="shared" si="116"/>
        <v>3.1300945549396803E-2</v>
      </c>
      <c r="Y423" s="27">
        <f t="shared" si="112"/>
        <v>3.5792848887066103E-3</v>
      </c>
      <c r="Z423" s="44"/>
      <c r="AA423" s="25">
        <f t="array" ref="AA423">SUM(IF(Period=$A$2,IF(Site=$A$382,IF(Provider=$B423,G))))</f>
        <v>0</v>
      </c>
      <c r="AB423" s="26">
        <f t="array" ref="AB423">SUM(IF(Period=$A$2,IF(Site=$A$382,IF(Provider=$B423,H))))</f>
        <v>0</v>
      </c>
      <c r="AC423" s="27">
        <f t="shared" si="117"/>
        <v>0</v>
      </c>
      <c r="AD423" s="27">
        <f t="shared" si="113"/>
        <v>0</v>
      </c>
      <c r="AE423" s="44"/>
      <c r="AF423" s="20"/>
      <c r="AG423" s="20"/>
      <c r="AH423" s="20"/>
      <c r="AI423" s="20"/>
      <c r="AJ423" s="20"/>
      <c r="AK423" s="20"/>
      <c r="AL423" s="20"/>
      <c r="AM423" s="20"/>
      <c r="AN423" s="20"/>
    </row>
    <row r="424" spans="2:40" hidden="1" outlineLevel="1" x14ac:dyDescent="0.25">
      <c r="B424" s="20" t="s">
        <v>823</v>
      </c>
      <c r="C424" s="44"/>
      <c r="D424" s="25">
        <f t="array" ref="D424">SUM(IF(Period=$A$2,IF(Site=$A$382,IF(Provider=$B424,G))))</f>
        <v>0</v>
      </c>
      <c r="E424" s="26">
        <f t="array" ref="E424">SUM(IF(Period=$A$2,IF(Site=$A$382,IF(Provider=$B424,H))))</f>
        <v>0</v>
      </c>
      <c r="F424" s="27">
        <f t="shared" si="114"/>
        <v>0</v>
      </c>
      <c r="G424" s="27">
        <f t="shared" si="107"/>
        <v>0</v>
      </c>
      <c r="H424" s="44"/>
      <c r="I424" s="25">
        <f t="array" ref="I424">SUM(IF(Period=$A$2,IF(Site=$A$382,IF(Provider=$B424,I))))</f>
        <v>0</v>
      </c>
      <c r="J424" s="26">
        <f t="array" ref="J424">SUM(IF(Period=$A$2,IF(Site=$A$382,IF(Provider=$B424,J))))</f>
        <v>0</v>
      </c>
      <c r="K424" s="27">
        <f t="shared" si="115"/>
        <v>0</v>
      </c>
      <c r="L424" s="27">
        <f t="shared" si="108"/>
        <v>0</v>
      </c>
      <c r="M424" s="44"/>
      <c r="N424" s="25">
        <f t="array" ref="N424">SUM(IF(Period=$A$2,IF(Site=$A$382,IF(Provider=$B424,K))))</f>
        <v>0</v>
      </c>
      <c r="O424" s="37">
        <f t="shared" si="109"/>
        <v>0</v>
      </c>
      <c r="P424" s="44"/>
      <c r="Q424" s="25">
        <f t="array" ref="Q424">SUM(IF(Period=$A$2,IF(Site=$A$382,IF(Provider=$B424,M))))</f>
        <v>0</v>
      </c>
      <c r="R424" s="26">
        <f t="array" ref="R424">SUM(IF(Period=$A$2,IF(Site=$A$382,IF(Provider=$B424,N))))</f>
        <v>0</v>
      </c>
      <c r="S424" s="27" t="e">
        <f t="shared" si="118"/>
        <v>#DIV/0!</v>
      </c>
      <c r="T424" s="27" t="e">
        <f t="shared" si="119"/>
        <v>#DIV/0!</v>
      </c>
      <c r="U424" s="20"/>
      <c r="V424" s="25">
        <f t="array" ref="V424">SUM(IF(Period=$A$2,IF(Site=$A$382,IF(Provider=$B424,P))))</f>
        <v>0</v>
      </c>
      <c r="W424" s="26">
        <f t="array" ref="W424">SUM(IF(Period=$A$2,IF(Site=$A$382,IF(Provider=$B424,Q))))</f>
        <v>0</v>
      </c>
      <c r="X424" s="27">
        <f t="shared" si="116"/>
        <v>0</v>
      </c>
      <c r="Y424" s="27">
        <f t="shared" si="112"/>
        <v>0</v>
      </c>
      <c r="Z424" s="44"/>
      <c r="AA424" s="25">
        <f t="array" ref="AA424">SUM(IF(Period=$A$2,IF(Site=$A$382,IF(Provider=$B424,G))))</f>
        <v>0</v>
      </c>
      <c r="AB424" s="26">
        <f t="array" ref="AB424">SUM(IF(Period=$A$2,IF(Site=$A$382,IF(Provider=$B424,H))))</f>
        <v>0</v>
      </c>
      <c r="AC424" s="27">
        <f t="shared" si="117"/>
        <v>0</v>
      </c>
      <c r="AD424" s="27">
        <f t="shared" si="113"/>
        <v>0</v>
      </c>
      <c r="AE424" s="44"/>
      <c r="AF424" s="20"/>
      <c r="AG424" s="20"/>
      <c r="AH424" s="20"/>
      <c r="AI424" s="20"/>
      <c r="AJ424" s="20"/>
      <c r="AK424" s="20"/>
      <c r="AL424" s="20"/>
      <c r="AM424" s="20"/>
      <c r="AN424" s="20"/>
    </row>
    <row r="425" spans="2:40" hidden="1" outlineLevel="1" x14ac:dyDescent="0.25">
      <c r="B425" s="20" t="s">
        <v>850</v>
      </c>
      <c r="C425" s="44"/>
      <c r="D425" s="25">
        <f t="array" ref="D425">SUM(IF(Period=$A$2,IF(Site=$A$382,IF(Provider=$B425,G))))</f>
        <v>0</v>
      </c>
      <c r="E425" s="26">
        <f t="array" ref="E425">SUM(IF(Period=$A$2,IF(Site=$A$382,IF(Provider=$B425,H))))</f>
        <v>0</v>
      </c>
      <c r="F425" s="27">
        <f t="shared" si="114"/>
        <v>0</v>
      </c>
      <c r="G425" s="27">
        <f t="shared" si="107"/>
        <v>0</v>
      </c>
      <c r="H425" s="44"/>
      <c r="I425" s="25">
        <f t="array" ref="I425">SUM(IF(Period=$A$2,IF(Site=$A$382,IF(Provider=$B425,I))))</f>
        <v>0</v>
      </c>
      <c r="J425" s="26">
        <f t="array" ref="J425">SUM(IF(Period=$A$2,IF(Site=$A$382,IF(Provider=$B425,J))))</f>
        <v>0</v>
      </c>
      <c r="K425" s="27">
        <f t="shared" si="115"/>
        <v>0</v>
      </c>
      <c r="L425" s="27">
        <f t="shared" si="108"/>
        <v>0</v>
      </c>
      <c r="M425" s="44"/>
      <c r="N425" s="25">
        <f t="array" ref="N425">SUM(IF(Period=$A$2,IF(Site=$A$382,IF(Provider=$B425,K))))</f>
        <v>0</v>
      </c>
      <c r="O425" s="37">
        <f t="shared" si="109"/>
        <v>0</v>
      </c>
      <c r="P425" s="44"/>
      <c r="Q425" s="25">
        <f t="array" ref="Q425">SUM(IF(Period=$A$2,IF(Site=$A$382,IF(Provider=$B425,M))))</f>
        <v>0</v>
      </c>
      <c r="R425" s="26">
        <f t="array" ref="R425">SUM(IF(Period=$A$2,IF(Site=$A$382,IF(Provider=$B425,N))))</f>
        <v>0</v>
      </c>
      <c r="S425" s="27" t="e">
        <f t="shared" si="118"/>
        <v>#DIV/0!</v>
      </c>
      <c r="T425" s="27" t="e">
        <f t="shared" si="119"/>
        <v>#DIV/0!</v>
      </c>
      <c r="U425" s="20"/>
      <c r="V425" s="25">
        <f t="array" ref="V425">SUM(IF(Period=$A$2,IF(Site=$A$382,IF(Provider=$B425,P))))</f>
        <v>0</v>
      </c>
      <c r="W425" s="26">
        <f t="array" ref="W425">SUM(IF(Period=$A$2,IF(Site=$A$382,IF(Provider=$B425,Q))))</f>
        <v>0</v>
      </c>
      <c r="X425" s="27">
        <f t="shared" si="116"/>
        <v>0</v>
      </c>
      <c r="Y425" s="27">
        <f t="shared" si="112"/>
        <v>0</v>
      </c>
      <c r="Z425" s="44"/>
      <c r="AA425" s="25">
        <f t="array" ref="AA425">SUM(IF(Period=$A$2,IF(Site=$A$382,IF(Provider=$B425,G))))</f>
        <v>0</v>
      </c>
      <c r="AB425" s="26">
        <f t="array" ref="AB425">SUM(IF(Period=$A$2,IF(Site=$A$382,IF(Provider=$B425,H))))</f>
        <v>0</v>
      </c>
      <c r="AC425" s="27">
        <f t="shared" si="117"/>
        <v>0</v>
      </c>
      <c r="AD425" s="27">
        <f t="shared" si="113"/>
        <v>0</v>
      </c>
      <c r="AE425" s="44"/>
      <c r="AF425" s="20"/>
      <c r="AG425" s="20"/>
      <c r="AH425" s="20"/>
      <c r="AI425" s="20"/>
      <c r="AJ425" s="20"/>
      <c r="AK425" s="20"/>
      <c r="AL425" s="20"/>
      <c r="AM425" s="20"/>
      <c r="AN425" s="20"/>
    </row>
    <row r="426" spans="2:40" hidden="1" outlineLevel="1" x14ac:dyDescent="0.25">
      <c r="B426" s="20" t="s">
        <v>918</v>
      </c>
      <c r="C426" s="44"/>
      <c r="D426" s="25">
        <f t="array" ref="D426">SUM(IF(Period=$A$2,IF(Site=$A$382,IF(Provider=$B426,G))))</f>
        <v>0</v>
      </c>
      <c r="E426" s="26">
        <f t="array" ref="E426">SUM(IF(Period=$A$2,IF(Site=$A$382,IF(Provider=$B426,H))))</f>
        <v>0</v>
      </c>
      <c r="F426" s="27">
        <f t="shared" si="114"/>
        <v>0</v>
      </c>
      <c r="G426" s="27">
        <f t="shared" si="107"/>
        <v>0</v>
      </c>
      <c r="H426" s="44"/>
      <c r="I426" s="25">
        <f t="array" ref="I426">SUM(IF(Period=$A$2,IF(Site=$A$382,IF(Provider=$B426,I))))</f>
        <v>0</v>
      </c>
      <c r="J426" s="26">
        <f t="array" ref="J426">SUM(IF(Period=$A$2,IF(Site=$A$382,IF(Provider=$B426,J))))</f>
        <v>0</v>
      </c>
      <c r="K426" s="27">
        <f t="shared" si="115"/>
        <v>0</v>
      </c>
      <c r="L426" s="27">
        <f t="shared" si="108"/>
        <v>0</v>
      </c>
      <c r="M426" s="44"/>
      <c r="N426" s="25">
        <f t="array" ref="N426">SUM(IF(Period=$A$2,IF(Site=$A$382,IF(Provider=$B426,K))))</f>
        <v>0</v>
      </c>
      <c r="O426" s="37">
        <f t="shared" si="109"/>
        <v>0</v>
      </c>
      <c r="P426" s="44"/>
      <c r="Q426" s="25">
        <f t="array" ref="Q426">SUM(IF(Period=$A$2,IF(Site=$A$382,IF(Provider=$B426,M))))</f>
        <v>0</v>
      </c>
      <c r="R426" s="26">
        <f t="array" ref="R426">SUM(IF(Period=$A$2,IF(Site=$A$382,IF(Provider=$B426,N))))</f>
        <v>0</v>
      </c>
      <c r="S426" s="27" t="e">
        <f t="shared" si="118"/>
        <v>#DIV/0!</v>
      </c>
      <c r="T426" s="27" t="e">
        <f t="shared" si="119"/>
        <v>#DIV/0!</v>
      </c>
      <c r="U426" s="20"/>
      <c r="V426" s="25">
        <f t="array" ref="V426">SUM(IF(Period=$A$2,IF(Site=$A$382,IF(Provider=$B426,P))))</f>
        <v>0</v>
      </c>
      <c r="W426" s="26">
        <f t="array" ref="W426">SUM(IF(Period=$A$2,IF(Site=$A$382,IF(Provider=$B426,Q))))</f>
        <v>0</v>
      </c>
      <c r="X426" s="27">
        <f t="shared" si="116"/>
        <v>0</v>
      </c>
      <c r="Y426" s="27">
        <f t="shared" si="112"/>
        <v>0</v>
      </c>
      <c r="Z426" s="44"/>
      <c r="AA426" s="25">
        <f t="array" ref="AA426">SUM(IF(Period=$A$2,IF(Site=$A$382,IF(Provider=$B426,G))))</f>
        <v>0</v>
      </c>
      <c r="AB426" s="26">
        <f t="array" ref="AB426">SUM(IF(Period=$A$2,IF(Site=$A$382,IF(Provider=$B426,H))))</f>
        <v>0</v>
      </c>
      <c r="AC426" s="27">
        <f t="shared" si="117"/>
        <v>0</v>
      </c>
      <c r="AD426" s="27">
        <f t="shared" si="113"/>
        <v>0</v>
      </c>
      <c r="AE426" s="44"/>
      <c r="AF426" s="20"/>
      <c r="AG426" s="20"/>
      <c r="AH426" s="20"/>
      <c r="AI426" s="20"/>
      <c r="AJ426" s="20"/>
      <c r="AK426" s="20"/>
      <c r="AL426" s="20"/>
      <c r="AM426" s="20"/>
      <c r="AN426" s="20"/>
    </row>
    <row r="427" spans="2:40" hidden="1" outlineLevel="1" x14ac:dyDescent="0.25">
      <c r="B427" s="20" t="s">
        <v>998</v>
      </c>
      <c r="C427" s="44"/>
      <c r="D427" s="25">
        <f t="array" ref="D427">SUM(IF(Period=$A$2,IF(Site=$A$382,IF(Provider=$B427,G))))</f>
        <v>0</v>
      </c>
      <c r="E427" s="26">
        <f t="array" ref="E427">SUM(IF(Period=$A$2,IF(Site=$A$382,IF(Provider=$B427,H))))</f>
        <v>0</v>
      </c>
      <c r="F427" s="27">
        <f t="shared" si="114"/>
        <v>0</v>
      </c>
      <c r="G427" s="27">
        <f t="shared" si="107"/>
        <v>0</v>
      </c>
      <c r="H427" s="44"/>
      <c r="I427" s="25">
        <f t="array" ref="I427">SUM(IF(Period=$A$2,IF(Site=$A$382,IF(Provider=$B427,I))))</f>
        <v>0</v>
      </c>
      <c r="J427" s="26">
        <f t="array" ref="J427">SUM(IF(Period=$A$2,IF(Site=$A$382,IF(Provider=$B427,J))))</f>
        <v>0</v>
      </c>
      <c r="K427" s="27">
        <f t="shared" si="115"/>
        <v>0</v>
      </c>
      <c r="L427" s="27">
        <f t="shared" si="108"/>
        <v>0</v>
      </c>
      <c r="M427" s="44"/>
      <c r="N427" s="25">
        <f t="array" ref="N427">SUM(IF(Period=$A$2,IF(Site=$A$382,IF(Provider=$B427,K))))</f>
        <v>0</v>
      </c>
      <c r="O427" s="37">
        <f t="shared" si="109"/>
        <v>0</v>
      </c>
      <c r="P427" s="44"/>
      <c r="Q427" s="25">
        <f t="array" ref="Q427">SUM(IF(Period=$A$2,IF(Site=$A$382,IF(Provider=$B427,M))))</f>
        <v>0</v>
      </c>
      <c r="R427" s="26">
        <f t="array" ref="R427">SUM(IF(Period=$A$2,IF(Site=$A$382,IF(Provider=$B427,N))))</f>
        <v>0</v>
      </c>
      <c r="S427" s="27" t="e">
        <f t="shared" si="118"/>
        <v>#DIV/0!</v>
      </c>
      <c r="T427" s="27" t="e">
        <f t="shared" si="119"/>
        <v>#DIV/0!</v>
      </c>
      <c r="U427" s="20"/>
      <c r="V427" s="25">
        <f t="array" ref="V427">SUM(IF(Period=$A$2,IF(Site=$A$382,IF(Provider=$B427,P))))</f>
        <v>0</v>
      </c>
      <c r="W427" s="26">
        <f t="array" ref="W427">SUM(IF(Period=$A$2,IF(Site=$A$382,IF(Provider=$B427,Q))))</f>
        <v>0</v>
      </c>
      <c r="X427" s="27">
        <f t="shared" si="116"/>
        <v>0</v>
      </c>
      <c r="Y427" s="27">
        <f t="shared" si="112"/>
        <v>0</v>
      </c>
      <c r="Z427" s="44"/>
      <c r="AA427" s="25">
        <f t="array" ref="AA427">SUM(IF(Period=$A$2,IF(Site=$A$382,IF(Provider=$B427,G))))</f>
        <v>0</v>
      </c>
      <c r="AB427" s="26">
        <f t="array" ref="AB427">SUM(IF(Period=$A$2,IF(Site=$A$382,IF(Provider=$B427,H))))</f>
        <v>0</v>
      </c>
      <c r="AC427" s="27">
        <f t="shared" si="117"/>
        <v>0</v>
      </c>
      <c r="AD427" s="27">
        <f t="shared" si="113"/>
        <v>0</v>
      </c>
      <c r="AE427" s="44"/>
      <c r="AF427" s="20"/>
      <c r="AG427" s="20"/>
      <c r="AH427" s="20"/>
      <c r="AI427" s="20"/>
      <c r="AJ427" s="20"/>
      <c r="AK427" s="20"/>
      <c r="AL427" s="20"/>
      <c r="AM427" s="20"/>
      <c r="AN427" s="20"/>
    </row>
    <row r="428" spans="2:40" hidden="1" outlineLevel="1" x14ac:dyDescent="0.25">
      <c r="B428" s="20" t="s">
        <v>1134</v>
      </c>
      <c r="C428" s="44"/>
      <c r="D428" s="25">
        <f t="array" ref="D428">SUM(IF(Period=$A$2,IF(Site=$A$382,IF(Provider=$B428,G))))</f>
        <v>0</v>
      </c>
      <c r="E428" s="26">
        <f t="array" ref="E428">SUM(IF(Period=$A$2,IF(Site=$A$382,IF(Provider=$B428,H))))</f>
        <v>0</v>
      </c>
      <c r="F428" s="27">
        <f t="shared" si="114"/>
        <v>0</v>
      </c>
      <c r="G428" s="27">
        <f t="shared" si="107"/>
        <v>0</v>
      </c>
      <c r="H428" s="44"/>
      <c r="I428" s="25">
        <f t="array" ref="I428">SUM(IF(Period=$A$2,IF(Site=$A$382,IF(Provider=$B428,I))))</f>
        <v>0</v>
      </c>
      <c r="J428" s="26">
        <f t="array" ref="J428">SUM(IF(Period=$A$2,IF(Site=$A$382,IF(Provider=$B428,J))))</f>
        <v>0</v>
      </c>
      <c r="K428" s="27">
        <f t="shared" si="115"/>
        <v>0</v>
      </c>
      <c r="L428" s="27">
        <f t="shared" si="108"/>
        <v>0</v>
      </c>
      <c r="M428" s="44"/>
      <c r="N428" s="25">
        <f t="array" ref="N428">SUM(IF(Period=$A$2,IF(Site=$A$382,IF(Provider=$B428,K))))</f>
        <v>0</v>
      </c>
      <c r="O428" s="37">
        <f t="shared" si="109"/>
        <v>0</v>
      </c>
      <c r="P428" s="44"/>
      <c r="Q428" s="25">
        <f t="array" ref="Q428">SUM(IF(Period=$A$2,IF(Site=$A$382,IF(Provider=$B428,M))))</f>
        <v>0</v>
      </c>
      <c r="R428" s="26">
        <f t="array" ref="R428">SUM(IF(Period=$A$2,IF(Site=$A$382,IF(Provider=$B428,N))))</f>
        <v>0</v>
      </c>
      <c r="S428" s="27" t="e">
        <f t="shared" si="118"/>
        <v>#DIV/0!</v>
      </c>
      <c r="T428" s="27" t="e">
        <f t="shared" si="119"/>
        <v>#DIV/0!</v>
      </c>
      <c r="U428" s="20"/>
      <c r="V428" s="25">
        <f t="array" ref="V428">SUM(IF(Period=$A$2,IF(Site=$A$382,IF(Provider=$B428,P))))</f>
        <v>0</v>
      </c>
      <c r="W428" s="26">
        <f t="array" ref="W428">SUM(IF(Period=$A$2,IF(Site=$A$382,IF(Provider=$B428,Q))))</f>
        <v>0</v>
      </c>
      <c r="X428" s="27">
        <f t="shared" si="116"/>
        <v>0</v>
      </c>
      <c r="Y428" s="27">
        <f t="shared" si="112"/>
        <v>0</v>
      </c>
      <c r="Z428" s="44"/>
      <c r="AA428" s="25">
        <f t="array" ref="AA428">SUM(IF(Period=$A$2,IF(Site=$A$382,IF(Provider=$B428,G))))</f>
        <v>0</v>
      </c>
      <c r="AB428" s="26">
        <f t="array" ref="AB428">SUM(IF(Period=$A$2,IF(Site=$A$382,IF(Provider=$B428,H))))</f>
        <v>0</v>
      </c>
      <c r="AC428" s="27">
        <f t="shared" si="117"/>
        <v>0</v>
      </c>
      <c r="AD428" s="27">
        <f t="shared" si="113"/>
        <v>0</v>
      </c>
      <c r="AE428" s="44"/>
      <c r="AF428" s="20"/>
      <c r="AG428" s="20"/>
      <c r="AH428" s="20"/>
      <c r="AI428" s="20"/>
      <c r="AJ428" s="20"/>
      <c r="AK428" s="20"/>
      <c r="AL428" s="20"/>
      <c r="AM428" s="20"/>
      <c r="AN428" s="20"/>
    </row>
    <row r="429" spans="2:40" hidden="1" outlineLevel="1" x14ac:dyDescent="0.25">
      <c r="B429" s="20" t="s">
        <v>746</v>
      </c>
      <c r="C429" s="44"/>
      <c r="D429" s="25">
        <f t="array" ref="D429">SUM(IF(Period=$A$2,IF(Site=$A$382,IF(Provider=$B429,G))))</f>
        <v>0</v>
      </c>
      <c r="E429" s="26">
        <f t="array" ref="E429">SUM(IF(Period=$A$2,IF(Site=$A$382,IF(Provider=$B429,H))))</f>
        <v>0</v>
      </c>
      <c r="F429" s="27">
        <f t="shared" si="114"/>
        <v>0</v>
      </c>
      <c r="G429" s="27">
        <f t="shared" si="107"/>
        <v>0</v>
      </c>
      <c r="H429" s="44"/>
      <c r="I429" s="25">
        <f t="array" ref="I429">SUM(IF(Period=$A$2,IF(Site=$A$382,IF(Provider=$B429,I))))</f>
        <v>1</v>
      </c>
      <c r="J429" s="26">
        <f t="array" ref="J429">SUM(IF(Period=$A$2,IF(Site=$A$382,IF(Provider=$B429,J))))</f>
        <v>1</v>
      </c>
      <c r="K429" s="27">
        <f t="shared" si="115"/>
        <v>2.5169896803423108E-4</v>
      </c>
      <c r="L429" s="27">
        <f t="shared" si="108"/>
        <v>2.8962840675413443E-5</v>
      </c>
      <c r="M429" s="44"/>
      <c r="N429" s="25">
        <f t="array" ref="N429">SUM(IF(Period=$A$2,IF(Site=$A$382,IF(Provider=$B429,K))))</f>
        <v>0</v>
      </c>
      <c r="O429" s="37">
        <f t="shared" si="109"/>
        <v>0</v>
      </c>
      <c r="P429" s="44"/>
      <c r="Q429" s="25">
        <f t="array" ref="Q429">SUM(IF(Period=$A$2,IF(Site=$A$382,IF(Provider=$B429,M))))</f>
        <v>0</v>
      </c>
      <c r="R429" s="26">
        <f t="array" ref="R429">SUM(IF(Period=$A$2,IF(Site=$A$382,IF(Provider=$B429,N))))</f>
        <v>0</v>
      </c>
      <c r="S429" s="27" t="e">
        <f t="shared" si="118"/>
        <v>#DIV/0!</v>
      </c>
      <c r="T429" s="27" t="e">
        <f t="shared" si="119"/>
        <v>#DIV/0!</v>
      </c>
      <c r="U429" s="20"/>
      <c r="V429" s="25">
        <f t="array" ref="V429">SUM(IF(Period=$A$2,IF(Site=$A$382,IF(Provider=$B429,P))))</f>
        <v>1</v>
      </c>
      <c r="W429" s="26">
        <f t="array" ref="W429">SUM(IF(Period=$A$2,IF(Site=$A$382,IF(Provider=$B429,Q))))</f>
        <v>20</v>
      </c>
      <c r="X429" s="27">
        <f t="shared" si="116"/>
        <v>6.5210303227910011E-3</v>
      </c>
      <c r="Y429" s="27">
        <f t="shared" si="112"/>
        <v>7.4568435181387722E-4</v>
      </c>
      <c r="Z429" s="44"/>
      <c r="AA429" s="25">
        <f t="array" ref="AA429">SUM(IF(Period=$A$2,IF(Site=$A$382,IF(Provider=$B429,G))))</f>
        <v>0</v>
      </c>
      <c r="AB429" s="26">
        <f t="array" ref="AB429">SUM(IF(Period=$A$2,IF(Site=$A$382,IF(Provider=$B429,H))))</f>
        <v>0</v>
      </c>
      <c r="AC429" s="27">
        <f t="shared" si="117"/>
        <v>0</v>
      </c>
      <c r="AD429" s="27">
        <f t="shared" si="113"/>
        <v>0</v>
      </c>
      <c r="AE429" s="44"/>
      <c r="AF429" s="20"/>
      <c r="AG429" s="20"/>
      <c r="AH429" s="20"/>
      <c r="AI429" s="20"/>
      <c r="AJ429" s="20"/>
      <c r="AK429" s="20"/>
      <c r="AL429" s="20"/>
      <c r="AM429" s="20"/>
      <c r="AN429" s="20"/>
    </row>
    <row r="430" spans="2:40" hidden="1" outlineLevel="1" x14ac:dyDescent="0.25">
      <c r="B430" s="20" t="s">
        <v>713</v>
      </c>
      <c r="C430" s="44"/>
      <c r="D430" s="25">
        <f t="array" ref="D430">SUM(IF(Period=$A$2,IF(Site=$A$382,IF(Provider=$B430,G))))</f>
        <v>19</v>
      </c>
      <c r="E430" s="26">
        <f t="array" ref="E430">SUM(IF(Period=$A$2,IF(Site=$A$382,IF(Provider=$B430,H))))</f>
        <v>2</v>
      </c>
      <c r="F430" s="27">
        <f t="shared" si="114"/>
        <v>7.9664570230607967E-2</v>
      </c>
      <c r="G430" s="27">
        <f t="shared" si="107"/>
        <v>1.9793728513386811E-3</v>
      </c>
      <c r="H430" s="44"/>
      <c r="I430" s="25">
        <f t="array" ref="I430">SUM(IF(Period=$A$2,IF(Site=$A$382,IF(Provider=$B430,I))))</f>
        <v>160</v>
      </c>
      <c r="J430" s="26">
        <f t="array" ref="J430">SUM(IF(Period=$A$2,IF(Site=$A$382,IF(Provider=$B430,J))))</f>
        <v>4.1937499999999996</v>
      </c>
      <c r="K430" s="27">
        <f t="shared" si="115"/>
        <v>0.16889000755096903</v>
      </c>
      <c r="L430" s="27">
        <f t="shared" si="108"/>
        <v>1.9434066093202418E-2</v>
      </c>
      <c r="M430" s="44"/>
      <c r="N430" s="25">
        <f t="array" ref="N430">SUM(IF(Period=$A$2,IF(Site=$A$382,IF(Provider=$B430,K))))</f>
        <v>0</v>
      </c>
      <c r="O430" s="37">
        <f t="shared" si="109"/>
        <v>0</v>
      </c>
      <c r="P430" s="44"/>
      <c r="Q430" s="25">
        <f t="array" ref="Q430">SUM(IF(Period=$A$2,IF(Site=$A$382,IF(Provider=$B430,M))))</f>
        <v>0</v>
      </c>
      <c r="R430" s="26">
        <f t="array" ref="R430">SUM(IF(Period=$A$2,IF(Site=$A$382,IF(Provider=$B430,N))))</f>
        <v>0</v>
      </c>
      <c r="S430" s="27" t="e">
        <f t="shared" si="118"/>
        <v>#DIV/0!</v>
      </c>
      <c r="T430" s="27" t="e">
        <f t="shared" si="119"/>
        <v>#DIV/0!</v>
      </c>
      <c r="U430" s="20"/>
      <c r="V430" s="25">
        <f t="array" ref="V430">SUM(IF(Period=$A$2,IF(Site=$A$382,IF(Provider=$B430,P))))</f>
        <v>134</v>
      </c>
      <c r="W430" s="26">
        <f t="array" ref="W430">SUM(IF(Period=$A$2,IF(Site=$A$382,IF(Provider=$B430,Q))))</f>
        <v>21</v>
      </c>
      <c r="X430" s="27">
        <f t="shared" si="116"/>
        <v>0.91750896641669377</v>
      </c>
      <c r="Y430" s="27">
        <f t="shared" si="112"/>
        <v>0.10491778830021252</v>
      </c>
      <c r="Z430" s="44"/>
      <c r="AA430" s="25">
        <f t="array" ref="AA430">SUM(IF(Period=$A$2,IF(Site=$A$382,IF(Provider=$B430,G))))</f>
        <v>19</v>
      </c>
      <c r="AB430" s="26">
        <f t="array" ref="AB430">SUM(IF(Period=$A$2,IF(Site=$A$382,IF(Provider=$B430,H))))</f>
        <v>2</v>
      </c>
      <c r="AC430" s="27">
        <f t="shared" si="117"/>
        <v>7.9664570230607967E-2</v>
      </c>
      <c r="AD430" s="27">
        <f t="shared" si="113"/>
        <v>1.9793728513386811E-3</v>
      </c>
      <c r="AE430" s="44"/>
      <c r="AF430" s="20"/>
      <c r="AG430" s="20"/>
      <c r="AH430" s="20"/>
      <c r="AI430" s="20"/>
      <c r="AJ430" s="20"/>
      <c r="AK430" s="20"/>
      <c r="AL430" s="20"/>
      <c r="AM430" s="20"/>
      <c r="AN430" s="20"/>
    </row>
    <row r="431" spans="2:40" hidden="1" outlineLevel="1" x14ac:dyDescent="0.25">
      <c r="B431" s="20" t="s">
        <v>721</v>
      </c>
      <c r="C431" s="44"/>
      <c r="D431" s="25">
        <f t="array" ref="D431">SUM(IF(Period=$A$2,IF(Site=$A$382,IF(Provider=$B431,G))))</f>
        <v>14</v>
      </c>
      <c r="E431" s="26">
        <f t="array" ref="E431">SUM(IF(Period=$A$2,IF(Site=$A$382,IF(Provider=$B431,H))))</f>
        <v>4</v>
      </c>
      <c r="F431" s="27">
        <f t="shared" si="114"/>
        <v>0.11740041928721175</v>
      </c>
      <c r="G431" s="27">
        <f t="shared" si="107"/>
        <v>2.9169705177622667E-3</v>
      </c>
      <c r="H431" s="44"/>
      <c r="I431" s="25">
        <f t="array" ref="I431">SUM(IF(Period=$A$2,IF(Site=$A$382,IF(Provider=$B431,I))))</f>
        <v>120</v>
      </c>
      <c r="J431" s="26">
        <f t="array" ref="J431">SUM(IF(Period=$A$2,IF(Site=$A$382,IF(Provider=$B431,J))))</f>
        <v>6.4249999999999998</v>
      </c>
      <c r="K431" s="27">
        <f t="shared" si="115"/>
        <v>0.19405990435439216</v>
      </c>
      <c r="L431" s="27">
        <f t="shared" si="108"/>
        <v>2.2330350160743768E-2</v>
      </c>
      <c r="M431" s="44"/>
      <c r="N431" s="25">
        <f t="array" ref="N431">SUM(IF(Period=$A$2,IF(Site=$A$382,IF(Provider=$B431,K))))</f>
        <v>2</v>
      </c>
      <c r="O431" s="37">
        <f t="shared" si="109"/>
        <v>1.6666666666666666E-2</v>
      </c>
      <c r="P431" s="44"/>
      <c r="Q431" s="25">
        <f t="array" ref="Q431">SUM(IF(Period=$A$2,IF(Site=$A$382,IF(Provider=$B431,M))))</f>
        <v>0</v>
      </c>
      <c r="R431" s="26">
        <f t="array" ref="R431">SUM(IF(Period=$A$2,IF(Site=$A$382,IF(Provider=$B431,N))))</f>
        <v>0</v>
      </c>
      <c r="S431" s="27" t="e">
        <f t="shared" si="118"/>
        <v>#DIV/0!</v>
      </c>
      <c r="T431" s="27" t="e">
        <f t="shared" si="119"/>
        <v>#DIV/0!</v>
      </c>
      <c r="U431" s="20"/>
      <c r="V431" s="25">
        <f t="array" ref="V431">SUM(IF(Period=$A$2,IF(Site=$A$382,IF(Provider=$B431,P))))</f>
        <v>104</v>
      </c>
      <c r="W431" s="26">
        <f t="array" ref="W431">SUM(IF(Period=$A$2,IF(Site=$A$382,IF(Provider=$B431,Q))))</f>
        <v>24</v>
      </c>
      <c r="X431" s="27">
        <f t="shared" si="116"/>
        <v>0.81382458428431692</v>
      </c>
      <c r="Y431" s="27">
        <f t="shared" si="112"/>
        <v>9.3061407106371868E-2</v>
      </c>
      <c r="Z431" s="44"/>
      <c r="AA431" s="25">
        <f t="array" ref="AA431">SUM(IF(Period=$A$2,IF(Site=$A$382,IF(Provider=$B431,G))))</f>
        <v>14</v>
      </c>
      <c r="AB431" s="26">
        <f t="array" ref="AB431">SUM(IF(Period=$A$2,IF(Site=$A$382,IF(Provider=$B431,H))))</f>
        <v>4</v>
      </c>
      <c r="AC431" s="27">
        <f t="shared" si="117"/>
        <v>0.11740041928721175</v>
      </c>
      <c r="AD431" s="27">
        <f t="shared" si="113"/>
        <v>2.9169705177622667E-3</v>
      </c>
      <c r="AE431" s="44"/>
      <c r="AF431" s="20"/>
      <c r="AG431" s="20"/>
      <c r="AH431" s="20"/>
      <c r="AI431" s="20"/>
      <c r="AJ431" s="20"/>
      <c r="AK431" s="20"/>
      <c r="AL431" s="20"/>
      <c r="AM431" s="20"/>
      <c r="AN431" s="20"/>
    </row>
    <row r="432" spans="2:40" hidden="1" outlineLevel="1" x14ac:dyDescent="0.25">
      <c r="B432" s="20" t="s">
        <v>722</v>
      </c>
      <c r="C432" s="44"/>
      <c r="D432" s="25">
        <f t="array" ref="D432">SUM(IF(Period=$A$2,IF(Site=$A$382,IF(Provider=$B432,G))))</f>
        <v>9</v>
      </c>
      <c r="E432" s="26">
        <f t="array" ref="E432">SUM(IF(Period=$A$2,IF(Site=$A$382,IF(Provider=$B432,H))))</f>
        <v>5</v>
      </c>
      <c r="F432" s="27">
        <f t="shared" si="114"/>
        <v>9.4339622641509427E-2</v>
      </c>
      <c r="G432" s="27">
        <f t="shared" si="107"/>
        <v>2.3439941660589646E-3</v>
      </c>
      <c r="H432" s="44"/>
      <c r="I432" s="25">
        <f t="array" ref="I432">SUM(IF(Period=$A$2,IF(Site=$A$382,IF(Provider=$B432,I))))</f>
        <v>104</v>
      </c>
      <c r="J432" s="26">
        <f t="array" ref="J432">SUM(IF(Period=$A$2,IF(Site=$A$382,IF(Provider=$B432,J))))</f>
        <v>8.384615384615385</v>
      </c>
      <c r="K432" s="27">
        <f t="shared" si="115"/>
        <v>0.21948150012584949</v>
      </c>
      <c r="L432" s="27">
        <f t="shared" si="108"/>
        <v>2.5255597068960526E-2</v>
      </c>
      <c r="M432" s="44"/>
      <c r="N432" s="25">
        <f t="array" ref="N432">SUM(IF(Period=$A$2,IF(Site=$A$382,IF(Provider=$B432,K))))</f>
        <v>0</v>
      </c>
      <c r="O432" s="37">
        <f t="shared" si="109"/>
        <v>0</v>
      </c>
      <c r="P432" s="44"/>
      <c r="Q432" s="25">
        <f t="array" ref="Q432">SUM(IF(Period=$A$2,IF(Site=$A$382,IF(Provider=$B432,M))))</f>
        <v>0</v>
      </c>
      <c r="R432" s="26">
        <f t="array" ref="R432">SUM(IF(Period=$A$2,IF(Site=$A$382,IF(Provider=$B432,N))))</f>
        <v>0</v>
      </c>
      <c r="S432" s="27" t="e">
        <f t="shared" si="118"/>
        <v>#DIV/0!</v>
      </c>
      <c r="T432" s="27" t="e">
        <f t="shared" si="119"/>
        <v>#DIV/0!</v>
      </c>
      <c r="U432" s="20"/>
      <c r="V432" s="25">
        <f t="array" ref="V432">SUM(IF(Period=$A$2,IF(Site=$A$382,IF(Provider=$B432,P))))</f>
        <v>64</v>
      </c>
      <c r="W432" s="26">
        <f t="array" ref="W432">SUM(IF(Period=$A$2,IF(Site=$A$382,IF(Provider=$B432,Q))))</f>
        <v>24</v>
      </c>
      <c r="X432" s="27">
        <f t="shared" si="116"/>
        <v>0.50081512879034884</v>
      </c>
      <c r="Y432" s="27">
        <f t="shared" si="112"/>
        <v>5.7268558219305765E-2</v>
      </c>
      <c r="Z432" s="44"/>
      <c r="AA432" s="25">
        <f t="array" ref="AA432">SUM(IF(Period=$A$2,IF(Site=$A$382,IF(Provider=$B432,G))))</f>
        <v>9</v>
      </c>
      <c r="AB432" s="26">
        <f t="array" ref="AB432">SUM(IF(Period=$A$2,IF(Site=$A$382,IF(Provider=$B432,H))))</f>
        <v>5</v>
      </c>
      <c r="AC432" s="27">
        <f t="shared" si="117"/>
        <v>9.4339622641509427E-2</v>
      </c>
      <c r="AD432" s="27">
        <f t="shared" si="113"/>
        <v>2.3439941660589646E-3</v>
      </c>
      <c r="AE432" s="44"/>
      <c r="AF432" s="20"/>
      <c r="AG432" s="20"/>
      <c r="AH432" s="20"/>
      <c r="AI432" s="20"/>
      <c r="AJ432" s="20"/>
      <c r="AK432" s="20"/>
      <c r="AL432" s="20"/>
      <c r="AM432" s="20"/>
      <c r="AN432" s="20"/>
    </row>
    <row r="433" spans="2:40" hidden="1" outlineLevel="1" x14ac:dyDescent="0.25">
      <c r="B433" s="20" t="s">
        <v>747</v>
      </c>
      <c r="C433" s="44"/>
      <c r="D433" s="25">
        <f t="array" ref="D433">SUM(IF(Period=$A$2,IF(Site=$A$382,IF(Provider=$B433,G))))</f>
        <v>0</v>
      </c>
      <c r="E433" s="26">
        <f t="array" ref="E433">SUM(IF(Period=$A$2,IF(Site=$A$382,IF(Provider=$B433,H))))</f>
        <v>0</v>
      </c>
      <c r="F433" s="27">
        <f t="shared" si="114"/>
        <v>0</v>
      </c>
      <c r="G433" s="27">
        <f t="shared" si="107"/>
        <v>0</v>
      </c>
      <c r="H433" s="44"/>
      <c r="I433" s="25">
        <f t="array" ref="I433">SUM(IF(Period=$A$2,IF(Site=$A$382,IF(Provider=$B433,I))))</f>
        <v>1</v>
      </c>
      <c r="J433" s="26">
        <f t="array" ref="J433">SUM(IF(Period=$A$2,IF(Site=$A$382,IF(Provider=$B433,J))))</f>
        <v>0</v>
      </c>
      <c r="K433" s="27">
        <f t="shared" si="115"/>
        <v>0</v>
      </c>
      <c r="L433" s="27">
        <f t="shared" si="108"/>
        <v>0</v>
      </c>
      <c r="M433" s="44"/>
      <c r="N433" s="25">
        <f t="array" ref="N433">SUM(IF(Period=$A$2,IF(Site=$A$382,IF(Provider=$B433,K))))</f>
        <v>0</v>
      </c>
      <c r="O433" s="37">
        <f t="shared" si="109"/>
        <v>0</v>
      </c>
      <c r="P433" s="44"/>
      <c r="Q433" s="25">
        <f t="array" ref="Q433">SUM(IF(Period=$A$2,IF(Site=$A$382,IF(Provider=$B433,M))))</f>
        <v>0</v>
      </c>
      <c r="R433" s="26">
        <f t="array" ref="R433">SUM(IF(Period=$A$2,IF(Site=$A$382,IF(Provider=$B433,N))))</f>
        <v>0</v>
      </c>
      <c r="S433" s="27" t="e">
        <f t="shared" si="118"/>
        <v>#DIV/0!</v>
      </c>
      <c r="T433" s="27" t="e">
        <f t="shared" si="119"/>
        <v>#DIV/0!</v>
      </c>
      <c r="U433" s="20"/>
      <c r="V433" s="25">
        <f t="array" ref="V433">SUM(IF(Period=$A$2,IF(Site=$A$382,IF(Provider=$B433,P))))</f>
        <v>1</v>
      </c>
      <c r="W433" s="26">
        <f t="array" ref="W433">SUM(IF(Period=$A$2,IF(Site=$A$382,IF(Provider=$B433,Q))))</f>
        <v>11</v>
      </c>
      <c r="X433" s="27">
        <f t="shared" si="116"/>
        <v>3.5865666775350504E-3</v>
      </c>
      <c r="Y433" s="27">
        <f t="shared" si="112"/>
        <v>4.1012639349763245E-4</v>
      </c>
      <c r="Z433" s="44"/>
      <c r="AA433" s="25">
        <f t="array" ref="AA433">SUM(IF(Period=$A$2,IF(Site=$A$382,IF(Provider=$B433,G))))</f>
        <v>0</v>
      </c>
      <c r="AB433" s="26">
        <f t="array" ref="AB433">SUM(IF(Period=$A$2,IF(Site=$A$382,IF(Provider=$B433,H))))</f>
        <v>0</v>
      </c>
      <c r="AC433" s="27">
        <f t="shared" si="117"/>
        <v>0</v>
      </c>
      <c r="AD433" s="27">
        <f t="shared" si="113"/>
        <v>0</v>
      </c>
      <c r="AE433" s="44"/>
      <c r="AF433" s="20"/>
      <c r="AG433" s="20"/>
      <c r="AH433" s="20"/>
      <c r="AI433" s="20"/>
      <c r="AJ433" s="20"/>
      <c r="AK433" s="20"/>
      <c r="AL433" s="20"/>
      <c r="AM433" s="20"/>
      <c r="AN433" s="20"/>
    </row>
    <row r="434" spans="2:40" hidden="1" outlineLevel="1" x14ac:dyDescent="0.25">
      <c r="B434" s="20" t="s">
        <v>1016</v>
      </c>
      <c r="C434" s="44"/>
      <c r="D434" s="25">
        <f t="array" ref="D434">SUM(IF(Period=$A$2,IF(Site=$A$382,IF(Provider=$B434,G))))</f>
        <v>0</v>
      </c>
      <c r="E434" s="26">
        <f t="array" ref="E434">SUM(IF(Period=$A$2,IF(Site=$A$382,IF(Provider=$B434,H))))</f>
        <v>0</v>
      </c>
      <c r="F434" s="27">
        <f t="shared" si="114"/>
        <v>0</v>
      </c>
      <c r="G434" s="27">
        <f t="shared" si="107"/>
        <v>0</v>
      </c>
      <c r="H434" s="44"/>
      <c r="I434" s="25">
        <f t="array" ref="I434">SUM(IF(Period=$A$2,IF(Site=$A$382,IF(Provider=$B434,I))))</f>
        <v>0</v>
      </c>
      <c r="J434" s="26">
        <f t="array" ref="J434">SUM(IF(Period=$A$2,IF(Site=$A$382,IF(Provider=$B434,J))))</f>
        <v>0</v>
      </c>
      <c r="K434" s="27">
        <f t="shared" si="115"/>
        <v>0</v>
      </c>
      <c r="L434" s="27">
        <f t="shared" si="108"/>
        <v>0</v>
      </c>
      <c r="M434" s="44"/>
      <c r="N434" s="25">
        <f t="array" ref="N434">SUM(IF(Period=$A$2,IF(Site=$A$382,IF(Provider=$B434,K))))</f>
        <v>0</v>
      </c>
      <c r="O434" s="37">
        <f t="shared" si="109"/>
        <v>0</v>
      </c>
      <c r="P434" s="44"/>
      <c r="Q434" s="25">
        <f t="array" ref="Q434">SUM(IF(Period=$A$2,IF(Site=$A$382,IF(Provider=$B434,M))))</f>
        <v>0</v>
      </c>
      <c r="R434" s="26">
        <f t="array" ref="R434">SUM(IF(Period=$A$2,IF(Site=$A$382,IF(Provider=$B434,N))))</f>
        <v>0</v>
      </c>
      <c r="S434" s="27" t="e">
        <f t="shared" si="118"/>
        <v>#DIV/0!</v>
      </c>
      <c r="T434" s="27" t="e">
        <f t="shared" si="119"/>
        <v>#DIV/0!</v>
      </c>
      <c r="U434" s="20"/>
      <c r="V434" s="25">
        <f t="array" ref="V434">SUM(IF(Period=$A$2,IF(Site=$A$382,IF(Provider=$B434,P))))</f>
        <v>0</v>
      </c>
      <c r="W434" s="26">
        <f t="array" ref="W434">SUM(IF(Period=$A$2,IF(Site=$A$382,IF(Provider=$B434,Q))))</f>
        <v>0</v>
      </c>
      <c r="X434" s="27">
        <f t="shared" si="116"/>
        <v>0</v>
      </c>
      <c r="Y434" s="27">
        <f t="shared" si="112"/>
        <v>0</v>
      </c>
      <c r="Z434" s="44"/>
      <c r="AA434" s="25">
        <f t="array" ref="AA434">SUM(IF(Period=$A$2,IF(Site=$A$382,IF(Provider=$B434,G))))</f>
        <v>0</v>
      </c>
      <c r="AB434" s="26">
        <f t="array" ref="AB434">SUM(IF(Period=$A$2,IF(Site=$A$382,IF(Provider=$B434,H))))</f>
        <v>0</v>
      </c>
      <c r="AC434" s="27">
        <f t="shared" si="117"/>
        <v>0</v>
      </c>
      <c r="AD434" s="27">
        <f t="shared" si="113"/>
        <v>0</v>
      </c>
      <c r="AE434" s="44"/>
      <c r="AF434" s="20"/>
      <c r="AG434" s="20"/>
      <c r="AH434" s="20"/>
      <c r="AI434" s="20"/>
      <c r="AJ434" s="20"/>
      <c r="AK434" s="20"/>
      <c r="AL434" s="20"/>
      <c r="AM434" s="20"/>
      <c r="AN434" s="20"/>
    </row>
    <row r="435" spans="2:40" hidden="1" outlineLevel="1" x14ac:dyDescent="0.25">
      <c r="B435" s="20" t="s">
        <v>1054</v>
      </c>
      <c r="C435" s="44"/>
      <c r="D435" s="25">
        <f t="array" ref="D435">SUM(IF(Period=$A$2,IF(Site=$A$382,IF(Provider=$B435,G))))</f>
        <v>0</v>
      </c>
      <c r="E435" s="26">
        <f t="array" ref="E435">SUM(IF(Period=$A$2,IF(Site=$A$382,IF(Provider=$B435,H))))</f>
        <v>0</v>
      </c>
      <c r="F435" s="27">
        <f t="shared" si="114"/>
        <v>0</v>
      </c>
      <c r="G435" s="27">
        <f t="shared" si="107"/>
        <v>0</v>
      </c>
      <c r="H435" s="44"/>
      <c r="I435" s="25">
        <f t="array" ref="I435">SUM(IF(Period=$A$2,IF(Site=$A$382,IF(Provider=$B435,I))))</f>
        <v>0</v>
      </c>
      <c r="J435" s="26">
        <f t="array" ref="J435">SUM(IF(Period=$A$2,IF(Site=$A$382,IF(Provider=$B435,J))))</f>
        <v>0</v>
      </c>
      <c r="K435" s="27">
        <f t="shared" si="115"/>
        <v>0</v>
      </c>
      <c r="L435" s="27">
        <f t="shared" si="108"/>
        <v>0</v>
      </c>
      <c r="M435" s="44"/>
      <c r="N435" s="25">
        <f t="array" ref="N435">SUM(IF(Period=$A$2,IF(Site=$A$382,IF(Provider=$B435,K))))</f>
        <v>0</v>
      </c>
      <c r="O435" s="37">
        <f t="shared" si="109"/>
        <v>0</v>
      </c>
      <c r="P435" s="44"/>
      <c r="Q435" s="25">
        <f t="array" ref="Q435">SUM(IF(Period=$A$2,IF(Site=$A$382,IF(Provider=$B435,M))))</f>
        <v>0</v>
      </c>
      <c r="R435" s="26">
        <f t="array" ref="R435">SUM(IF(Period=$A$2,IF(Site=$A$382,IF(Provider=$B435,N))))</f>
        <v>0</v>
      </c>
      <c r="S435" s="27" t="e">
        <f t="shared" si="118"/>
        <v>#DIV/0!</v>
      </c>
      <c r="T435" s="27" t="e">
        <f t="shared" si="119"/>
        <v>#DIV/0!</v>
      </c>
      <c r="U435" s="20"/>
      <c r="V435" s="25">
        <f t="array" ref="V435">SUM(IF(Period=$A$2,IF(Site=$A$382,IF(Provider=$B435,P))))</f>
        <v>0</v>
      </c>
      <c r="W435" s="26">
        <f t="array" ref="W435">SUM(IF(Period=$A$2,IF(Site=$A$382,IF(Provider=$B435,Q))))</f>
        <v>0</v>
      </c>
      <c r="X435" s="27">
        <f t="shared" si="116"/>
        <v>0</v>
      </c>
      <c r="Y435" s="27">
        <f t="shared" si="112"/>
        <v>0</v>
      </c>
      <c r="Z435" s="44"/>
      <c r="AA435" s="25">
        <f t="array" ref="AA435">SUM(IF(Period=$A$2,IF(Site=$A$382,IF(Provider=$B435,G))))</f>
        <v>0</v>
      </c>
      <c r="AB435" s="26">
        <f t="array" ref="AB435">SUM(IF(Period=$A$2,IF(Site=$A$382,IF(Provider=$B435,H))))</f>
        <v>0</v>
      </c>
      <c r="AC435" s="27">
        <f t="shared" si="117"/>
        <v>0</v>
      </c>
      <c r="AD435" s="27">
        <f t="shared" si="113"/>
        <v>0</v>
      </c>
      <c r="AE435" s="44"/>
      <c r="AF435" s="20"/>
      <c r="AG435" s="20"/>
      <c r="AH435" s="20"/>
      <c r="AI435" s="20"/>
      <c r="AJ435" s="20"/>
      <c r="AK435" s="20"/>
      <c r="AL435" s="20"/>
      <c r="AM435" s="20"/>
      <c r="AN435" s="20"/>
    </row>
    <row r="436" spans="2:40" hidden="1" outlineLevel="1" x14ac:dyDescent="0.25">
      <c r="B436" s="20" t="s">
        <v>791</v>
      </c>
      <c r="C436" s="44"/>
      <c r="D436" s="25">
        <f t="array" ref="D436">SUM(IF(Period=$A$2,IF(Site=$A$382,IF(Provider=$B436,G))))</f>
        <v>0</v>
      </c>
      <c r="E436" s="26">
        <f t="array" ref="E436">SUM(IF(Period=$A$2,IF(Site=$A$382,IF(Provider=$B436,H))))</f>
        <v>0</v>
      </c>
      <c r="F436" s="27">
        <f t="shared" si="114"/>
        <v>0</v>
      </c>
      <c r="G436" s="27">
        <f t="shared" si="107"/>
        <v>0</v>
      </c>
      <c r="H436" s="44"/>
      <c r="I436" s="25">
        <f t="array" ref="I436">SUM(IF(Period=$A$2,IF(Site=$A$382,IF(Provider=$B436,I))))</f>
        <v>0</v>
      </c>
      <c r="J436" s="26">
        <f t="array" ref="J436">SUM(IF(Period=$A$2,IF(Site=$A$382,IF(Provider=$B436,J))))</f>
        <v>0</v>
      </c>
      <c r="K436" s="27">
        <f t="shared" si="115"/>
        <v>0</v>
      </c>
      <c r="L436" s="27">
        <f t="shared" si="108"/>
        <v>0</v>
      </c>
      <c r="M436" s="44"/>
      <c r="N436" s="25">
        <f t="array" ref="N436">SUM(IF(Period=$A$2,IF(Site=$A$382,IF(Provider=$B436,K))))</f>
        <v>0</v>
      </c>
      <c r="O436" s="37">
        <f t="shared" si="109"/>
        <v>0</v>
      </c>
      <c r="P436" s="44"/>
      <c r="Q436" s="25">
        <f t="array" ref="Q436">SUM(IF(Period=$A$2,IF(Site=$A$382,IF(Provider=$B436,M))))</f>
        <v>0</v>
      </c>
      <c r="R436" s="26">
        <f t="array" ref="R436">SUM(IF(Period=$A$2,IF(Site=$A$382,IF(Provider=$B436,N))))</f>
        <v>0</v>
      </c>
      <c r="S436" s="27" t="e">
        <f t="shared" si="118"/>
        <v>#DIV/0!</v>
      </c>
      <c r="T436" s="27" t="e">
        <f t="shared" si="119"/>
        <v>#DIV/0!</v>
      </c>
      <c r="U436" s="20"/>
      <c r="V436" s="25">
        <f t="array" ref="V436">SUM(IF(Period=$A$2,IF(Site=$A$382,IF(Provider=$B436,P))))</f>
        <v>0</v>
      </c>
      <c r="W436" s="26">
        <f t="array" ref="W436">SUM(IF(Period=$A$2,IF(Site=$A$382,IF(Provider=$B436,Q))))</f>
        <v>0</v>
      </c>
      <c r="X436" s="27">
        <f t="shared" si="116"/>
        <v>0</v>
      </c>
      <c r="Y436" s="27">
        <f t="shared" si="112"/>
        <v>0</v>
      </c>
      <c r="Z436" s="44"/>
      <c r="AA436" s="25">
        <f t="array" ref="AA436">SUM(IF(Period=$A$2,IF(Site=$A$382,IF(Provider=$B436,G))))</f>
        <v>0</v>
      </c>
      <c r="AB436" s="26">
        <f t="array" ref="AB436">SUM(IF(Period=$A$2,IF(Site=$A$382,IF(Provider=$B436,H))))</f>
        <v>0</v>
      </c>
      <c r="AC436" s="27">
        <f t="shared" si="117"/>
        <v>0</v>
      </c>
      <c r="AD436" s="27">
        <f t="shared" si="113"/>
        <v>0</v>
      </c>
      <c r="AE436" s="44"/>
      <c r="AF436" s="20"/>
      <c r="AG436" s="20"/>
      <c r="AH436" s="20"/>
      <c r="AI436" s="20"/>
      <c r="AJ436" s="20"/>
      <c r="AK436" s="20"/>
      <c r="AL436" s="20"/>
      <c r="AM436" s="20"/>
      <c r="AN436" s="20"/>
    </row>
    <row r="437" spans="2:40" hidden="1" outlineLevel="1" x14ac:dyDescent="0.25">
      <c r="B437" s="20" t="s">
        <v>848</v>
      </c>
      <c r="C437" s="44"/>
      <c r="D437" s="25">
        <f t="array" ref="D437">SUM(IF(Period=$A$2,IF(Site=$A$382,IF(Provider=$B437,G))))</f>
        <v>0</v>
      </c>
      <c r="E437" s="26">
        <f t="array" ref="E437">SUM(IF(Period=$A$2,IF(Site=$A$382,IF(Provider=$B437,H))))</f>
        <v>0</v>
      </c>
      <c r="F437" s="27">
        <f t="shared" si="114"/>
        <v>0</v>
      </c>
      <c r="G437" s="27">
        <f t="shared" si="107"/>
        <v>0</v>
      </c>
      <c r="H437" s="44"/>
      <c r="I437" s="25">
        <f t="array" ref="I437">SUM(IF(Period=$A$2,IF(Site=$A$382,IF(Provider=$B437,I))))</f>
        <v>0</v>
      </c>
      <c r="J437" s="26">
        <f t="array" ref="J437">SUM(IF(Period=$A$2,IF(Site=$A$382,IF(Provider=$B437,J))))</f>
        <v>0</v>
      </c>
      <c r="K437" s="27">
        <f t="shared" si="115"/>
        <v>0</v>
      </c>
      <c r="L437" s="27">
        <f t="shared" si="108"/>
        <v>0</v>
      </c>
      <c r="M437" s="44"/>
      <c r="N437" s="25">
        <f t="array" ref="N437">SUM(IF(Period=$A$2,IF(Site=$A$382,IF(Provider=$B437,K))))</f>
        <v>0</v>
      </c>
      <c r="O437" s="37">
        <f t="shared" si="109"/>
        <v>0</v>
      </c>
      <c r="P437" s="44"/>
      <c r="Q437" s="25">
        <f t="array" ref="Q437">SUM(IF(Period=$A$2,IF(Site=$A$382,IF(Provider=$B437,M))))</f>
        <v>0</v>
      </c>
      <c r="R437" s="26">
        <f t="array" ref="R437">SUM(IF(Period=$A$2,IF(Site=$A$382,IF(Provider=$B437,N))))</f>
        <v>0</v>
      </c>
      <c r="S437" s="27" t="e">
        <f t="shared" si="118"/>
        <v>#DIV/0!</v>
      </c>
      <c r="T437" s="27" t="e">
        <f t="shared" si="119"/>
        <v>#DIV/0!</v>
      </c>
      <c r="U437" s="20"/>
      <c r="V437" s="25">
        <f t="array" ref="V437">SUM(IF(Period=$A$2,IF(Site=$A$382,IF(Provider=$B437,P))))</f>
        <v>0</v>
      </c>
      <c r="W437" s="26">
        <f t="array" ref="W437">SUM(IF(Period=$A$2,IF(Site=$A$382,IF(Provider=$B437,Q))))</f>
        <v>0</v>
      </c>
      <c r="X437" s="27">
        <f t="shared" si="116"/>
        <v>0</v>
      </c>
      <c r="Y437" s="27">
        <f t="shared" si="112"/>
        <v>0</v>
      </c>
      <c r="Z437" s="44"/>
      <c r="AA437" s="25">
        <f t="array" ref="AA437">SUM(IF(Period=$A$2,IF(Site=$A$382,IF(Provider=$B437,G))))</f>
        <v>0</v>
      </c>
      <c r="AB437" s="26">
        <f t="array" ref="AB437">SUM(IF(Period=$A$2,IF(Site=$A$382,IF(Provider=$B437,H))))</f>
        <v>0</v>
      </c>
      <c r="AC437" s="27">
        <f t="shared" si="117"/>
        <v>0</v>
      </c>
      <c r="AD437" s="27">
        <f t="shared" si="113"/>
        <v>0</v>
      </c>
      <c r="AE437" s="44"/>
      <c r="AF437" s="20"/>
      <c r="AG437" s="20"/>
      <c r="AH437" s="20"/>
      <c r="AI437" s="20"/>
      <c r="AJ437" s="20"/>
      <c r="AK437" s="20"/>
      <c r="AL437" s="20"/>
      <c r="AM437" s="20"/>
      <c r="AN437" s="20"/>
    </row>
    <row r="438" spans="2:40" hidden="1" outlineLevel="1" x14ac:dyDescent="0.25">
      <c r="B438" s="20" t="s">
        <v>719</v>
      </c>
      <c r="C438" s="44"/>
      <c r="D438" s="25">
        <f t="array" ref="D438">SUM(IF(Period=$A$2,IF(Site=$A$382,IF(Provider=$B438,G))))</f>
        <v>11</v>
      </c>
      <c r="E438" s="26">
        <f t="array" ref="E438">SUM(IF(Period=$A$2,IF(Site=$A$382,IF(Provider=$B438,H))))</f>
        <v>5</v>
      </c>
      <c r="F438" s="27">
        <f t="shared" si="114"/>
        <v>0.11530398322851153</v>
      </c>
      <c r="G438" s="27">
        <f t="shared" si="107"/>
        <v>2.8648817585165123E-3</v>
      </c>
      <c r="H438" s="44"/>
      <c r="I438" s="25">
        <f t="array" ref="I438">SUM(IF(Period=$A$2,IF(Site=$A$382,IF(Provider=$B438,I))))</f>
        <v>127</v>
      </c>
      <c r="J438" s="26">
        <f t="array" ref="J438">SUM(IF(Period=$A$2,IF(Site=$A$382,IF(Provider=$B438,J))))</f>
        <v>8.2913385826771648</v>
      </c>
      <c r="K438" s="27">
        <f t="shared" si="115"/>
        <v>0.26503901334004532</v>
      </c>
      <c r="L438" s="27">
        <f t="shared" si="108"/>
        <v>3.0497871231210352E-2</v>
      </c>
      <c r="M438" s="44"/>
      <c r="N438" s="25">
        <f t="array" ref="N438">SUM(IF(Period=$A$2,IF(Site=$A$382,IF(Provider=$B438,K))))</f>
        <v>0</v>
      </c>
      <c r="O438" s="37">
        <f t="shared" si="109"/>
        <v>0</v>
      </c>
      <c r="P438" s="44"/>
      <c r="Q438" s="25">
        <f t="array" ref="Q438">SUM(IF(Period=$A$2,IF(Site=$A$382,IF(Provider=$B438,M))))</f>
        <v>0</v>
      </c>
      <c r="R438" s="26">
        <f t="array" ref="R438">SUM(IF(Period=$A$2,IF(Site=$A$382,IF(Provider=$B438,N))))</f>
        <v>0</v>
      </c>
      <c r="S438" s="27" t="e">
        <f t="shared" si="118"/>
        <v>#DIV/0!</v>
      </c>
      <c r="T438" s="27" t="e">
        <f t="shared" si="119"/>
        <v>#DIV/0!</v>
      </c>
      <c r="U438" s="20"/>
      <c r="V438" s="25">
        <f t="array" ref="V438">SUM(IF(Period=$A$2,IF(Site=$A$382,IF(Provider=$B438,P))))</f>
        <v>80</v>
      </c>
      <c r="W438" s="26">
        <f t="array" ref="W438">SUM(IF(Period=$A$2,IF(Site=$A$382,IF(Provider=$B438,Q))))</f>
        <v>15</v>
      </c>
      <c r="X438" s="27">
        <f t="shared" si="116"/>
        <v>0.39126181936746007</v>
      </c>
      <c r="Y438" s="27">
        <f t="shared" si="112"/>
        <v>4.4741061108832636E-2</v>
      </c>
      <c r="Z438" s="44"/>
      <c r="AA438" s="25">
        <f t="array" ref="AA438">SUM(IF(Period=$A$2,IF(Site=$A$382,IF(Provider=$B438,G))))</f>
        <v>11</v>
      </c>
      <c r="AB438" s="26">
        <f t="array" ref="AB438">SUM(IF(Period=$A$2,IF(Site=$A$382,IF(Provider=$B438,H))))</f>
        <v>5</v>
      </c>
      <c r="AC438" s="27">
        <f t="shared" si="117"/>
        <v>0.11530398322851153</v>
      </c>
      <c r="AD438" s="27">
        <f t="shared" si="113"/>
        <v>2.8648817585165123E-3</v>
      </c>
      <c r="AE438" s="44"/>
      <c r="AF438" s="20"/>
      <c r="AG438" s="20"/>
      <c r="AH438" s="20"/>
      <c r="AI438" s="20"/>
      <c r="AJ438" s="20"/>
      <c r="AK438" s="20"/>
      <c r="AL438" s="20"/>
      <c r="AM438" s="20"/>
      <c r="AN438" s="20"/>
    </row>
    <row r="439" spans="2:40" hidden="1" outlineLevel="1" x14ac:dyDescent="0.25">
      <c r="B439" s="20" t="s">
        <v>799</v>
      </c>
      <c r="C439" s="44"/>
      <c r="D439" s="25">
        <f t="array" ref="D439">SUM(IF(Period=$A$2,IF(Site=$A$382,IF(Provider=$B439,G))))</f>
        <v>0</v>
      </c>
      <c r="E439" s="26">
        <f t="array" ref="E439">SUM(IF(Period=$A$2,IF(Site=$A$382,IF(Provider=$B439,H))))</f>
        <v>0</v>
      </c>
      <c r="F439" s="27">
        <f t="shared" si="114"/>
        <v>0</v>
      </c>
      <c r="G439" s="27">
        <f t="shared" si="107"/>
        <v>0</v>
      </c>
      <c r="H439" s="44"/>
      <c r="I439" s="25">
        <f t="array" ref="I439">SUM(IF(Period=$A$2,IF(Site=$A$382,IF(Provider=$B439,I))))</f>
        <v>0</v>
      </c>
      <c r="J439" s="26">
        <f t="array" ref="J439">SUM(IF(Period=$A$2,IF(Site=$A$382,IF(Provider=$B439,J))))</f>
        <v>0</v>
      </c>
      <c r="K439" s="27">
        <f t="shared" si="115"/>
        <v>0</v>
      </c>
      <c r="L439" s="27">
        <f t="shared" si="108"/>
        <v>0</v>
      </c>
      <c r="M439" s="44"/>
      <c r="N439" s="25">
        <f t="array" ref="N439">SUM(IF(Period=$A$2,IF(Site=$A$382,IF(Provider=$B439,K))))</f>
        <v>0</v>
      </c>
      <c r="O439" s="37">
        <f t="shared" si="109"/>
        <v>0</v>
      </c>
      <c r="P439" s="44"/>
      <c r="Q439" s="25">
        <f t="array" ref="Q439">SUM(IF(Period=$A$2,IF(Site=$A$382,IF(Provider=$B439,M))))</f>
        <v>0</v>
      </c>
      <c r="R439" s="26">
        <f t="array" ref="R439">SUM(IF(Period=$A$2,IF(Site=$A$382,IF(Provider=$B439,N))))</f>
        <v>0</v>
      </c>
      <c r="S439" s="27" t="e">
        <f t="shared" si="118"/>
        <v>#DIV/0!</v>
      </c>
      <c r="T439" s="27" t="e">
        <f t="shared" si="119"/>
        <v>#DIV/0!</v>
      </c>
      <c r="U439" s="20"/>
      <c r="V439" s="25">
        <f t="array" ref="V439">SUM(IF(Period=$A$2,IF(Site=$A$382,IF(Provider=$B439,P))))</f>
        <v>0</v>
      </c>
      <c r="W439" s="26">
        <f t="array" ref="W439">SUM(IF(Period=$A$2,IF(Site=$A$382,IF(Provider=$B439,Q))))</f>
        <v>0</v>
      </c>
      <c r="X439" s="27">
        <f t="shared" si="116"/>
        <v>0</v>
      </c>
      <c r="Y439" s="27">
        <f t="shared" si="112"/>
        <v>0</v>
      </c>
      <c r="Z439" s="44"/>
      <c r="AA439" s="25">
        <f t="array" ref="AA439">SUM(IF(Period=$A$2,IF(Site=$A$382,IF(Provider=$B439,G))))</f>
        <v>0</v>
      </c>
      <c r="AB439" s="26">
        <f t="array" ref="AB439">SUM(IF(Period=$A$2,IF(Site=$A$382,IF(Provider=$B439,H))))</f>
        <v>0</v>
      </c>
      <c r="AC439" s="27">
        <f t="shared" si="117"/>
        <v>0</v>
      </c>
      <c r="AD439" s="27">
        <f t="shared" si="113"/>
        <v>0</v>
      </c>
      <c r="AE439" s="44"/>
      <c r="AF439" s="20"/>
      <c r="AG439" s="20"/>
      <c r="AH439" s="20"/>
      <c r="AI439" s="20"/>
      <c r="AJ439" s="20"/>
      <c r="AK439" s="20"/>
      <c r="AL439" s="20"/>
      <c r="AM439" s="20"/>
      <c r="AN439" s="20"/>
    </row>
    <row r="440" spans="2:40" hidden="1" outlineLevel="1" x14ac:dyDescent="0.25">
      <c r="B440" s="20" t="s">
        <v>1037</v>
      </c>
      <c r="C440" s="44"/>
      <c r="D440" s="25">
        <f t="array" ref="D440">SUM(IF(Period=$A$2,IF(Site=$A$382,IF(Provider=$B440,G))))</f>
        <v>0</v>
      </c>
      <c r="E440" s="26">
        <f t="array" ref="E440">SUM(IF(Period=$A$2,IF(Site=$A$382,IF(Provider=$B440,H))))</f>
        <v>0</v>
      </c>
      <c r="F440" s="27">
        <f t="shared" si="114"/>
        <v>0</v>
      </c>
      <c r="G440" s="27">
        <f t="shared" si="107"/>
        <v>0</v>
      </c>
      <c r="H440" s="44"/>
      <c r="I440" s="25">
        <f t="array" ref="I440">SUM(IF(Period=$A$2,IF(Site=$A$382,IF(Provider=$B440,I))))</f>
        <v>0</v>
      </c>
      <c r="J440" s="26">
        <f t="array" ref="J440">SUM(IF(Period=$A$2,IF(Site=$A$382,IF(Provider=$B440,J))))</f>
        <v>0</v>
      </c>
      <c r="K440" s="27">
        <f t="shared" si="115"/>
        <v>0</v>
      </c>
      <c r="L440" s="27">
        <f t="shared" si="108"/>
        <v>0</v>
      </c>
      <c r="M440" s="44"/>
      <c r="N440" s="25">
        <f t="array" ref="N440">SUM(IF(Period=$A$2,IF(Site=$A$382,IF(Provider=$B440,K))))</f>
        <v>0</v>
      </c>
      <c r="O440" s="37">
        <f t="shared" si="109"/>
        <v>0</v>
      </c>
      <c r="P440" s="44"/>
      <c r="Q440" s="25">
        <f t="array" ref="Q440">SUM(IF(Period=$A$2,IF(Site=$A$382,IF(Provider=$B440,M))))</f>
        <v>0</v>
      </c>
      <c r="R440" s="26">
        <f t="array" ref="R440">SUM(IF(Period=$A$2,IF(Site=$A$382,IF(Provider=$B440,N))))</f>
        <v>0</v>
      </c>
      <c r="S440" s="27" t="e">
        <f t="shared" si="118"/>
        <v>#DIV/0!</v>
      </c>
      <c r="T440" s="27" t="e">
        <f t="shared" si="119"/>
        <v>#DIV/0!</v>
      </c>
      <c r="U440" s="20"/>
      <c r="V440" s="25">
        <f t="array" ref="V440">SUM(IF(Period=$A$2,IF(Site=$A$382,IF(Provider=$B440,P))))</f>
        <v>0</v>
      </c>
      <c r="W440" s="26">
        <f t="array" ref="W440">SUM(IF(Period=$A$2,IF(Site=$A$382,IF(Provider=$B440,Q))))</f>
        <v>0</v>
      </c>
      <c r="X440" s="27">
        <f t="shared" si="116"/>
        <v>0</v>
      </c>
      <c r="Y440" s="27">
        <f t="shared" si="112"/>
        <v>0</v>
      </c>
      <c r="Z440" s="44"/>
      <c r="AA440" s="25">
        <f t="array" ref="AA440">SUM(IF(Period=$A$2,IF(Site=$A$382,IF(Provider=$B440,G))))</f>
        <v>0</v>
      </c>
      <c r="AB440" s="26">
        <f t="array" ref="AB440">SUM(IF(Period=$A$2,IF(Site=$A$382,IF(Provider=$B440,H))))</f>
        <v>0</v>
      </c>
      <c r="AC440" s="27">
        <f t="shared" si="117"/>
        <v>0</v>
      </c>
      <c r="AD440" s="27">
        <f t="shared" si="113"/>
        <v>0</v>
      </c>
      <c r="AE440" s="44"/>
      <c r="AF440" s="20"/>
      <c r="AG440" s="20"/>
      <c r="AH440" s="20"/>
      <c r="AI440" s="20"/>
      <c r="AJ440" s="20"/>
      <c r="AK440" s="20"/>
      <c r="AL440" s="20"/>
      <c r="AM440" s="20"/>
      <c r="AN440" s="20"/>
    </row>
    <row r="441" spans="2:40" hidden="1" outlineLevel="1" x14ac:dyDescent="0.25">
      <c r="B441" s="20" t="s">
        <v>1018</v>
      </c>
      <c r="C441" s="44"/>
      <c r="D441" s="25">
        <f t="array" ref="D441">SUM(IF(Period=$A$2,IF(Site=$A$382,IF(Provider=$B441,G))))</f>
        <v>0</v>
      </c>
      <c r="E441" s="26">
        <f t="array" ref="E441">SUM(IF(Period=$A$2,IF(Site=$A$382,IF(Provider=$B441,H))))</f>
        <v>0</v>
      </c>
      <c r="F441" s="27">
        <f t="shared" si="114"/>
        <v>0</v>
      </c>
      <c r="G441" s="27">
        <f t="shared" si="107"/>
        <v>0</v>
      </c>
      <c r="H441" s="44"/>
      <c r="I441" s="25">
        <f t="array" ref="I441">SUM(IF(Period=$A$2,IF(Site=$A$382,IF(Provider=$B441,I))))</f>
        <v>0</v>
      </c>
      <c r="J441" s="26">
        <f t="array" ref="J441">SUM(IF(Period=$A$2,IF(Site=$A$382,IF(Provider=$B441,J))))</f>
        <v>0</v>
      </c>
      <c r="K441" s="27">
        <f t="shared" si="115"/>
        <v>0</v>
      </c>
      <c r="L441" s="27">
        <f t="shared" si="108"/>
        <v>0</v>
      </c>
      <c r="M441" s="44"/>
      <c r="N441" s="25">
        <f t="array" ref="N441">SUM(IF(Period=$A$2,IF(Site=$A$382,IF(Provider=$B441,K))))</f>
        <v>0</v>
      </c>
      <c r="O441" s="37">
        <f t="shared" si="109"/>
        <v>0</v>
      </c>
      <c r="P441" s="44"/>
      <c r="Q441" s="25">
        <f t="array" ref="Q441">SUM(IF(Period=$A$2,IF(Site=$A$382,IF(Provider=$B441,M))))</f>
        <v>0</v>
      </c>
      <c r="R441" s="26">
        <f t="array" ref="R441">SUM(IF(Period=$A$2,IF(Site=$A$382,IF(Provider=$B441,N))))</f>
        <v>0</v>
      </c>
      <c r="S441" s="27" t="e">
        <f t="shared" si="118"/>
        <v>#DIV/0!</v>
      </c>
      <c r="T441" s="27" t="e">
        <f t="shared" si="119"/>
        <v>#DIV/0!</v>
      </c>
      <c r="U441" s="20"/>
      <c r="V441" s="25">
        <f t="array" ref="V441">SUM(IF(Period=$A$2,IF(Site=$A$382,IF(Provider=$B441,P))))</f>
        <v>0</v>
      </c>
      <c r="W441" s="26">
        <f t="array" ref="W441">SUM(IF(Period=$A$2,IF(Site=$A$382,IF(Provider=$B441,Q))))</f>
        <v>0</v>
      </c>
      <c r="X441" s="27">
        <f t="shared" si="116"/>
        <v>0</v>
      </c>
      <c r="Y441" s="27">
        <f t="shared" si="112"/>
        <v>0</v>
      </c>
      <c r="Z441" s="44"/>
      <c r="AA441" s="25">
        <f t="array" ref="AA441">SUM(IF(Period=$A$2,IF(Site=$A$382,IF(Provider=$B441,G))))</f>
        <v>0</v>
      </c>
      <c r="AB441" s="26">
        <f t="array" ref="AB441">SUM(IF(Period=$A$2,IF(Site=$A$382,IF(Provider=$B441,H))))</f>
        <v>0</v>
      </c>
      <c r="AC441" s="27">
        <f t="shared" si="117"/>
        <v>0</v>
      </c>
      <c r="AD441" s="27">
        <f t="shared" si="113"/>
        <v>0</v>
      </c>
      <c r="AE441" s="44"/>
      <c r="AF441" s="20"/>
      <c r="AG441" s="20"/>
      <c r="AH441" s="20"/>
      <c r="AI441" s="20"/>
      <c r="AJ441" s="20"/>
      <c r="AK441" s="20"/>
      <c r="AL441" s="20"/>
      <c r="AM441" s="20"/>
      <c r="AN441" s="20"/>
    </row>
    <row r="442" spans="2:40" hidden="1" outlineLevel="1" x14ac:dyDescent="0.25">
      <c r="B442" s="20" t="s">
        <v>709</v>
      </c>
      <c r="C442" s="44"/>
      <c r="D442" s="25">
        <f t="array" ref="D442">SUM(IF(Period=$A$2,IF(Site=$A$382,IF(Provider=$B442,G))))</f>
        <v>21</v>
      </c>
      <c r="E442" s="26">
        <f t="array" ref="E442">SUM(IF(Period=$A$2,IF(Site=$A$382,IF(Provider=$B442,H))))</f>
        <v>3</v>
      </c>
      <c r="F442" s="27">
        <f t="shared" si="114"/>
        <v>0.13207547169811321</v>
      </c>
      <c r="G442" s="27">
        <f t="shared" si="107"/>
        <v>3.2815918324825503E-3</v>
      </c>
      <c r="H442" s="44"/>
      <c r="I442" s="25">
        <f t="array" ref="I442">SUM(IF(Period=$A$2,IF(Site=$A$382,IF(Provider=$B442,I))))</f>
        <v>318</v>
      </c>
      <c r="J442" s="26">
        <f t="array" ref="J442">SUM(IF(Period=$A$2,IF(Site=$A$382,IF(Provider=$B442,J))))</f>
        <v>9.1163522012578611</v>
      </c>
      <c r="K442" s="27">
        <f t="shared" si="115"/>
        <v>0.72967530833123584</v>
      </c>
      <c r="L442" s="27">
        <f t="shared" si="108"/>
        <v>8.3963275118023567E-2</v>
      </c>
      <c r="M442" s="44"/>
      <c r="N442" s="25">
        <f t="array" ref="N442">SUM(IF(Period=$A$2,IF(Site=$A$382,IF(Provider=$B442,K))))</f>
        <v>2</v>
      </c>
      <c r="O442" s="37">
        <f t="shared" si="109"/>
        <v>6.2893081761006293E-3</v>
      </c>
      <c r="P442" s="44"/>
      <c r="Q442" s="25">
        <f t="array" ref="Q442">SUM(IF(Period=$A$2,IF(Site=$A$382,IF(Provider=$B442,M))))</f>
        <v>0</v>
      </c>
      <c r="R442" s="26">
        <f t="array" ref="R442">SUM(IF(Period=$A$2,IF(Site=$A$382,IF(Provider=$B442,N))))</f>
        <v>0</v>
      </c>
      <c r="S442" s="27" t="e">
        <f t="shared" si="118"/>
        <v>#DIV/0!</v>
      </c>
      <c r="T442" s="27" t="e">
        <f t="shared" si="119"/>
        <v>#DIV/0!</v>
      </c>
      <c r="U442" s="20"/>
      <c r="V442" s="25">
        <f t="array" ref="V442">SUM(IF(Period=$A$2,IF(Site=$A$382,IF(Provider=$B442,P))))</f>
        <v>259</v>
      </c>
      <c r="W442" s="26">
        <f t="array" ref="W442">SUM(IF(Period=$A$2,IF(Site=$A$382,IF(Provider=$B442,Q))))</f>
        <v>26</v>
      </c>
      <c r="X442" s="27">
        <f t="shared" si="116"/>
        <v>2.1956309096837301</v>
      </c>
      <c r="Y442" s="27">
        <f t="shared" si="112"/>
        <v>0.25107192125573247</v>
      </c>
      <c r="Z442" s="44"/>
      <c r="AA442" s="25">
        <f t="array" ref="AA442">SUM(IF(Period=$A$2,IF(Site=$A$382,IF(Provider=$B442,G))))</f>
        <v>21</v>
      </c>
      <c r="AB442" s="26">
        <f t="array" ref="AB442">SUM(IF(Period=$A$2,IF(Site=$A$382,IF(Provider=$B442,H))))</f>
        <v>3</v>
      </c>
      <c r="AC442" s="27">
        <f t="shared" si="117"/>
        <v>0.13207547169811321</v>
      </c>
      <c r="AD442" s="27">
        <f t="shared" si="113"/>
        <v>3.2815918324825503E-3</v>
      </c>
      <c r="AE442" s="44"/>
      <c r="AF442" s="20"/>
      <c r="AG442" s="20"/>
      <c r="AH442" s="20"/>
      <c r="AI442" s="20"/>
      <c r="AJ442" s="20"/>
      <c r="AK442" s="20"/>
      <c r="AL442" s="20"/>
      <c r="AM442" s="20"/>
      <c r="AN442" s="20"/>
    </row>
    <row r="443" spans="2:40" hidden="1" outlineLevel="1" x14ac:dyDescent="0.25">
      <c r="B443" s="20" t="s">
        <v>952</v>
      </c>
      <c r="C443" s="44"/>
      <c r="D443" s="25">
        <f t="array" ref="D443">SUM(IF(Period=$A$2,IF(Site=$A$382,IF(Provider=$B443,G))))</f>
        <v>0</v>
      </c>
      <c r="E443" s="26">
        <f t="array" ref="E443">SUM(IF(Period=$A$2,IF(Site=$A$382,IF(Provider=$B443,H))))</f>
        <v>0</v>
      </c>
      <c r="F443" s="27">
        <f t="shared" si="114"/>
        <v>0</v>
      </c>
      <c r="G443" s="27">
        <f t="shared" si="107"/>
        <v>0</v>
      </c>
      <c r="H443" s="44"/>
      <c r="I443" s="25">
        <f t="array" ref="I443">SUM(IF(Period=$A$2,IF(Site=$A$382,IF(Provider=$B443,I))))</f>
        <v>0</v>
      </c>
      <c r="J443" s="26">
        <f t="array" ref="J443">SUM(IF(Period=$A$2,IF(Site=$A$382,IF(Provider=$B443,J))))</f>
        <v>0</v>
      </c>
      <c r="K443" s="27">
        <f t="shared" si="115"/>
        <v>0</v>
      </c>
      <c r="L443" s="27">
        <f t="shared" si="108"/>
        <v>0</v>
      </c>
      <c r="M443" s="44"/>
      <c r="N443" s="25">
        <f t="array" ref="N443">SUM(IF(Period=$A$2,IF(Site=$A$382,IF(Provider=$B443,K))))</f>
        <v>0</v>
      </c>
      <c r="O443" s="37">
        <f t="shared" si="109"/>
        <v>0</v>
      </c>
      <c r="P443" s="44"/>
      <c r="Q443" s="25">
        <f t="array" ref="Q443">SUM(IF(Period=$A$2,IF(Site=$A$382,IF(Provider=$B443,M))))</f>
        <v>0</v>
      </c>
      <c r="R443" s="26">
        <f t="array" ref="R443">SUM(IF(Period=$A$2,IF(Site=$A$382,IF(Provider=$B443,N))))</f>
        <v>0</v>
      </c>
      <c r="S443" s="27" t="e">
        <f t="shared" si="118"/>
        <v>#DIV/0!</v>
      </c>
      <c r="T443" s="27" t="e">
        <f t="shared" si="119"/>
        <v>#DIV/0!</v>
      </c>
      <c r="U443" s="20"/>
      <c r="V443" s="25">
        <f t="array" ref="V443">SUM(IF(Period=$A$2,IF(Site=$A$382,IF(Provider=$B443,P))))</f>
        <v>0</v>
      </c>
      <c r="W443" s="26">
        <f t="array" ref="W443">SUM(IF(Period=$A$2,IF(Site=$A$382,IF(Provider=$B443,Q))))</f>
        <v>0</v>
      </c>
      <c r="X443" s="27">
        <f t="shared" si="116"/>
        <v>0</v>
      </c>
      <c r="Y443" s="27">
        <f t="shared" si="112"/>
        <v>0</v>
      </c>
      <c r="Z443" s="44"/>
      <c r="AA443" s="25">
        <f t="array" ref="AA443">SUM(IF(Period=$A$2,IF(Site=$A$382,IF(Provider=$B443,G))))</f>
        <v>0</v>
      </c>
      <c r="AB443" s="26">
        <f t="array" ref="AB443">SUM(IF(Period=$A$2,IF(Site=$A$382,IF(Provider=$B443,H))))</f>
        <v>0</v>
      </c>
      <c r="AC443" s="27">
        <f t="shared" si="117"/>
        <v>0</v>
      </c>
      <c r="AD443" s="27">
        <f t="shared" si="113"/>
        <v>0</v>
      </c>
      <c r="AE443" s="44"/>
      <c r="AF443" s="20"/>
      <c r="AG443" s="20"/>
      <c r="AH443" s="20"/>
      <c r="AI443" s="20"/>
      <c r="AJ443" s="20"/>
      <c r="AK443" s="20"/>
      <c r="AL443" s="20"/>
      <c r="AM443" s="20"/>
      <c r="AN443" s="20"/>
    </row>
    <row r="444" spans="2:40" hidden="1" outlineLevel="1" x14ac:dyDescent="0.25">
      <c r="B444" s="20" t="s">
        <v>707</v>
      </c>
      <c r="C444" s="44"/>
      <c r="D444" s="25">
        <f t="array" ref="D444">SUM(IF(Period=$A$2,IF(Site=$A$382,IF(Provider=$B444,G))))</f>
        <v>63</v>
      </c>
      <c r="E444" s="26">
        <f t="array" ref="E444">SUM(IF(Period=$A$2,IF(Site=$A$382,IF(Provider=$B444,H))))</f>
        <v>2</v>
      </c>
      <c r="F444" s="27">
        <f t="shared" si="114"/>
        <v>0.26415094339622641</v>
      </c>
      <c r="G444" s="27">
        <f t="shared" si="107"/>
        <v>6.5631836649651006E-3</v>
      </c>
      <c r="H444" s="44"/>
      <c r="I444" s="25">
        <f t="array" ref="I444">SUM(IF(Period=$A$2,IF(Site=$A$382,IF(Provider=$B444,I))))</f>
        <v>466</v>
      </c>
      <c r="J444" s="26">
        <f t="array" ref="J444">SUM(IF(Period=$A$2,IF(Site=$A$382,IF(Provider=$B444,J))))</f>
        <v>1.7317596566523605</v>
      </c>
      <c r="K444" s="27">
        <f t="shared" si="115"/>
        <v>0.20312106720362447</v>
      </c>
      <c r="L444" s="27">
        <f t="shared" si="108"/>
        <v>2.337301242505865E-2</v>
      </c>
      <c r="M444" s="44"/>
      <c r="N444" s="25">
        <f t="array" ref="N444">SUM(IF(Period=$A$2,IF(Site=$A$382,IF(Provider=$B444,K))))</f>
        <v>20</v>
      </c>
      <c r="O444" s="37">
        <f t="shared" si="109"/>
        <v>4.2918454935622317E-2</v>
      </c>
      <c r="P444" s="44"/>
      <c r="Q444" s="25">
        <f t="array" ref="Q444">SUM(IF(Period=$A$2,IF(Site=$A$382,IF(Provider=$B444,M))))</f>
        <v>0</v>
      </c>
      <c r="R444" s="26">
        <f t="array" ref="R444">SUM(IF(Period=$A$2,IF(Site=$A$382,IF(Provider=$B444,N))))</f>
        <v>0</v>
      </c>
      <c r="S444" s="27" t="e">
        <f t="shared" si="118"/>
        <v>#DIV/0!</v>
      </c>
      <c r="T444" s="27" t="e">
        <f t="shared" si="119"/>
        <v>#DIV/0!</v>
      </c>
      <c r="U444" s="20"/>
      <c r="V444" s="25">
        <f t="array" ref="V444">SUM(IF(Period=$A$2,IF(Site=$A$382,IF(Provider=$B444,P))))</f>
        <v>423</v>
      </c>
      <c r="W444" s="26">
        <f t="array" ref="W444">SUM(IF(Period=$A$2,IF(Site=$A$382,IF(Provider=$B444,Q))))</f>
        <v>14</v>
      </c>
      <c r="X444" s="27">
        <f t="shared" si="116"/>
        <v>1.9308770785784153</v>
      </c>
      <c r="Y444" s="27">
        <f t="shared" si="112"/>
        <v>0.22079713657208905</v>
      </c>
      <c r="Z444" s="44"/>
      <c r="AA444" s="25">
        <f t="array" ref="AA444">SUM(IF(Period=$A$2,IF(Site=$A$382,IF(Provider=$B444,G))))</f>
        <v>63</v>
      </c>
      <c r="AB444" s="26">
        <f t="array" ref="AB444">SUM(IF(Period=$A$2,IF(Site=$A$382,IF(Provider=$B444,H))))</f>
        <v>2</v>
      </c>
      <c r="AC444" s="27">
        <f t="shared" si="117"/>
        <v>0.26415094339622641</v>
      </c>
      <c r="AD444" s="27">
        <f t="shared" si="113"/>
        <v>6.5631836649651006E-3</v>
      </c>
      <c r="AE444" s="44"/>
      <c r="AF444" s="20"/>
      <c r="AG444" s="20"/>
      <c r="AH444" s="20"/>
      <c r="AI444" s="20"/>
      <c r="AJ444" s="20"/>
      <c r="AK444" s="20"/>
      <c r="AL444" s="20"/>
      <c r="AM444" s="20"/>
      <c r="AN444" s="20"/>
    </row>
    <row r="445" spans="2:40" hidden="1" outlineLevel="1" x14ac:dyDescent="0.25">
      <c r="B445" s="20" t="s">
        <v>738</v>
      </c>
      <c r="C445" s="44"/>
      <c r="D445" s="25">
        <f t="array" ref="D445">SUM(IF(Period=$A$2,IF(Site=$A$382,IF(Provider=$B445,G))))</f>
        <v>3</v>
      </c>
      <c r="E445" s="26">
        <f t="array" ref="E445">SUM(IF(Period=$A$2,IF(Site=$A$382,IF(Provider=$B445,H))))</f>
        <v>3</v>
      </c>
      <c r="F445" s="27">
        <f t="shared" si="114"/>
        <v>1.886792452830189E-2</v>
      </c>
      <c r="G445" s="27">
        <f t="shared" si="107"/>
        <v>4.6879883321179289E-4</v>
      </c>
      <c r="H445" s="44"/>
      <c r="I445" s="25">
        <f t="array" ref="I445">SUM(IF(Period=$A$2,IF(Site=$A$382,IF(Provider=$B445,I))))</f>
        <v>18</v>
      </c>
      <c r="J445" s="26">
        <f t="array" ref="J445">SUM(IF(Period=$A$2,IF(Site=$A$382,IF(Provider=$B445,J))))</f>
        <v>1.6111111111111112</v>
      </c>
      <c r="K445" s="27">
        <f t="shared" si="115"/>
        <v>7.2992700729927005E-3</v>
      </c>
      <c r="L445" s="27">
        <f t="shared" si="108"/>
        <v>8.3992237958698988E-4</v>
      </c>
      <c r="M445" s="44"/>
      <c r="N445" s="25">
        <f t="array" ref="N445">SUM(IF(Period=$A$2,IF(Site=$A$382,IF(Provider=$B445,K))))</f>
        <v>0</v>
      </c>
      <c r="O445" s="37">
        <f t="shared" si="109"/>
        <v>0</v>
      </c>
      <c r="P445" s="44"/>
      <c r="Q445" s="25">
        <f t="array" ref="Q445">SUM(IF(Period=$A$2,IF(Site=$A$382,IF(Provider=$B445,M))))</f>
        <v>0</v>
      </c>
      <c r="R445" s="26">
        <f t="array" ref="R445">SUM(IF(Period=$A$2,IF(Site=$A$382,IF(Provider=$B445,N))))</f>
        <v>0</v>
      </c>
      <c r="S445" s="27" t="e">
        <f t="shared" si="118"/>
        <v>#DIV/0!</v>
      </c>
      <c r="T445" s="27" t="e">
        <f t="shared" si="119"/>
        <v>#DIV/0!</v>
      </c>
      <c r="U445" s="20"/>
      <c r="V445" s="25">
        <f t="array" ref="V445">SUM(IF(Period=$A$2,IF(Site=$A$382,IF(Provider=$B445,P))))</f>
        <v>17</v>
      </c>
      <c r="W445" s="26">
        <f t="array" ref="W445">SUM(IF(Period=$A$2,IF(Site=$A$382,IF(Provider=$B445,Q))))</f>
        <v>23</v>
      </c>
      <c r="X445" s="27">
        <f t="shared" si="116"/>
        <v>0.12748614281056408</v>
      </c>
      <c r="Y445" s="27">
        <f t="shared" si="112"/>
        <v>1.4578129077961299E-2</v>
      </c>
      <c r="Z445" s="44"/>
      <c r="AA445" s="25">
        <f t="array" ref="AA445">SUM(IF(Period=$A$2,IF(Site=$A$382,IF(Provider=$B445,G))))</f>
        <v>3</v>
      </c>
      <c r="AB445" s="26">
        <f t="array" ref="AB445">SUM(IF(Period=$A$2,IF(Site=$A$382,IF(Provider=$B445,H))))</f>
        <v>3</v>
      </c>
      <c r="AC445" s="27">
        <f t="shared" si="117"/>
        <v>1.886792452830189E-2</v>
      </c>
      <c r="AD445" s="27">
        <f t="shared" si="113"/>
        <v>4.6879883321179289E-4</v>
      </c>
      <c r="AE445" s="44"/>
      <c r="AF445" s="20"/>
      <c r="AG445" s="20"/>
      <c r="AH445" s="20"/>
      <c r="AI445" s="20"/>
      <c r="AJ445" s="20"/>
      <c r="AK445" s="20"/>
      <c r="AL445" s="20"/>
      <c r="AM445" s="20"/>
      <c r="AN445" s="20"/>
    </row>
    <row r="446" spans="2:40" hidden="1" outlineLevel="1" x14ac:dyDescent="0.25">
      <c r="B446" s="20" t="s">
        <v>1015</v>
      </c>
      <c r="C446" s="44"/>
      <c r="D446" s="25">
        <f t="array" ref="D446">SUM(IF(Period=$A$2,IF(Site=$A$382,IF(Provider=$B446,G))))</f>
        <v>0</v>
      </c>
      <c r="E446" s="26">
        <f t="array" ref="E446">SUM(IF(Period=$A$2,IF(Site=$A$382,IF(Provider=$B446,H))))</f>
        <v>0</v>
      </c>
      <c r="F446" s="27">
        <f t="shared" si="114"/>
        <v>0</v>
      </c>
      <c r="G446" s="27">
        <f t="shared" si="107"/>
        <v>0</v>
      </c>
      <c r="H446" s="44"/>
      <c r="I446" s="25">
        <f t="array" ref="I446">SUM(IF(Period=$A$2,IF(Site=$A$382,IF(Provider=$B446,I))))</f>
        <v>0</v>
      </c>
      <c r="J446" s="26">
        <f t="array" ref="J446">SUM(IF(Period=$A$2,IF(Site=$A$382,IF(Provider=$B446,J))))</f>
        <v>0</v>
      </c>
      <c r="K446" s="27">
        <f t="shared" si="115"/>
        <v>0</v>
      </c>
      <c r="L446" s="27">
        <f t="shared" si="108"/>
        <v>0</v>
      </c>
      <c r="M446" s="44"/>
      <c r="N446" s="25">
        <f t="array" ref="N446">SUM(IF(Period=$A$2,IF(Site=$A$382,IF(Provider=$B446,K))))</f>
        <v>0</v>
      </c>
      <c r="O446" s="37">
        <f t="shared" si="109"/>
        <v>0</v>
      </c>
      <c r="P446" s="44"/>
      <c r="Q446" s="25">
        <f t="array" ref="Q446">SUM(IF(Period=$A$2,IF(Site=$A$382,IF(Provider=$B446,M))))</f>
        <v>0</v>
      </c>
      <c r="R446" s="26">
        <f t="array" ref="R446">SUM(IF(Period=$A$2,IF(Site=$A$382,IF(Provider=$B446,N))))</f>
        <v>0</v>
      </c>
      <c r="S446" s="27" t="e">
        <f t="shared" si="118"/>
        <v>#DIV/0!</v>
      </c>
      <c r="T446" s="27" t="e">
        <f t="shared" si="119"/>
        <v>#DIV/0!</v>
      </c>
      <c r="U446" s="20"/>
      <c r="V446" s="25">
        <f t="array" ref="V446">SUM(IF(Period=$A$2,IF(Site=$A$382,IF(Provider=$B446,P))))</f>
        <v>0</v>
      </c>
      <c r="W446" s="26">
        <f t="array" ref="W446">SUM(IF(Period=$A$2,IF(Site=$A$382,IF(Provider=$B446,Q))))</f>
        <v>0</v>
      </c>
      <c r="X446" s="27">
        <f t="shared" si="116"/>
        <v>0</v>
      </c>
      <c r="Y446" s="27">
        <f t="shared" si="112"/>
        <v>0</v>
      </c>
      <c r="Z446" s="44"/>
      <c r="AA446" s="25">
        <f t="array" ref="AA446">SUM(IF(Period=$A$2,IF(Site=$A$382,IF(Provider=$B446,G))))</f>
        <v>0</v>
      </c>
      <c r="AB446" s="26">
        <f t="array" ref="AB446">SUM(IF(Period=$A$2,IF(Site=$A$382,IF(Provider=$B446,H))))</f>
        <v>0</v>
      </c>
      <c r="AC446" s="27">
        <f t="shared" si="117"/>
        <v>0</v>
      </c>
      <c r="AD446" s="27">
        <f t="shared" si="113"/>
        <v>0</v>
      </c>
      <c r="AE446" s="44"/>
      <c r="AF446" s="20"/>
      <c r="AG446" s="20"/>
      <c r="AH446" s="20"/>
      <c r="AI446" s="20"/>
      <c r="AJ446" s="20"/>
      <c r="AK446" s="20"/>
      <c r="AL446" s="20"/>
      <c r="AM446" s="20"/>
      <c r="AN446" s="20"/>
    </row>
    <row r="447" spans="2:40" hidden="1" outlineLevel="1" x14ac:dyDescent="0.25">
      <c r="B447" s="20" t="s">
        <v>744</v>
      </c>
      <c r="C447" s="44"/>
      <c r="D447" s="25">
        <f t="array" ref="D447">SUM(IF(Period=$A$2,IF(Site=$A$382,IF(Provider=$B447,G))))</f>
        <v>1</v>
      </c>
      <c r="E447" s="26">
        <f t="array" ref="E447">SUM(IF(Period=$A$2,IF(Site=$A$382,IF(Provider=$B447,H))))</f>
        <v>0</v>
      </c>
      <c r="F447" s="27">
        <f t="shared" si="114"/>
        <v>0</v>
      </c>
      <c r="G447" s="27">
        <f t="shared" ref="G447:G503" si="120">E447*(D447/D$891)</f>
        <v>0</v>
      </c>
      <c r="H447" s="44"/>
      <c r="I447" s="25">
        <f t="array" ref="I447">SUM(IF(Period=$A$2,IF(Site=$A$382,IF(Provider=$B447,I))))</f>
        <v>2</v>
      </c>
      <c r="J447" s="26">
        <f t="array" ref="J447">SUM(IF(Period=$A$2,IF(Site=$A$382,IF(Provider=$B447,J))))</f>
        <v>8</v>
      </c>
      <c r="K447" s="27">
        <f t="shared" si="115"/>
        <v>4.0271834885476972E-3</v>
      </c>
      <c r="L447" s="27">
        <f t="shared" ref="L447:L503" si="121">J447*(I447/I$891)</f>
        <v>4.6340545080661509E-4</v>
      </c>
      <c r="M447" s="44"/>
      <c r="N447" s="25">
        <f t="array" ref="N447">SUM(IF(Period=$A$2,IF(Site=$A$382,IF(Provider=$B447,K))))</f>
        <v>0</v>
      </c>
      <c r="O447" s="37">
        <f t="shared" ref="O447:O504" si="122">IF(ISERROR(N447/I447),0,N447/I447)</f>
        <v>0</v>
      </c>
      <c r="P447" s="44"/>
      <c r="Q447" s="25">
        <f t="array" ref="Q447">SUM(IF(Period=$A$2,IF(Site=$A$382,IF(Provider=$B447,M))))</f>
        <v>0</v>
      </c>
      <c r="R447" s="26">
        <f t="array" ref="R447">SUM(IF(Period=$A$2,IF(Site=$A$382,IF(Provider=$B447,N))))</f>
        <v>0</v>
      </c>
      <c r="S447" s="27" t="e">
        <f t="shared" ref="S447:S478" si="123">R447*(Q447/Q$504)</f>
        <v>#DIV/0!</v>
      </c>
      <c r="T447" s="27" t="e">
        <f t="shared" ref="T447:T478" si="124">R447*(Q447/Q$891)</f>
        <v>#DIV/0!</v>
      </c>
      <c r="U447" s="20"/>
      <c r="V447" s="25">
        <f t="array" ref="V447">SUM(IF(Period=$A$2,IF(Site=$A$382,IF(Provider=$B447,P))))</f>
        <v>2</v>
      </c>
      <c r="W447" s="26">
        <f t="array" ref="W447">SUM(IF(Period=$A$2,IF(Site=$A$382,IF(Provider=$B447,Q))))</f>
        <v>11</v>
      </c>
      <c r="X447" s="27">
        <f t="shared" si="116"/>
        <v>7.1731333550701009E-3</v>
      </c>
      <c r="Y447" s="27">
        <f t="shared" ref="Y447:Y503" si="125">W447*(V447/V$891)</f>
        <v>8.202527869952649E-4</v>
      </c>
      <c r="Z447" s="44"/>
      <c r="AA447" s="25">
        <f t="array" ref="AA447">SUM(IF(Period=$A$2,IF(Site=$A$382,IF(Provider=$B447,G))))</f>
        <v>1</v>
      </c>
      <c r="AB447" s="26">
        <f t="array" ref="AB447">SUM(IF(Period=$A$2,IF(Site=$A$382,IF(Provider=$B447,H))))</f>
        <v>0</v>
      </c>
      <c r="AC447" s="27">
        <f t="shared" si="117"/>
        <v>0</v>
      </c>
      <c r="AD447" s="27">
        <f t="shared" ref="AD447:AD503" si="126">AB447*(AA447/AA$891)</f>
        <v>0</v>
      </c>
      <c r="AE447" s="44"/>
      <c r="AF447" s="20"/>
      <c r="AG447" s="20"/>
      <c r="AH447" s="20"/>
      <c r="AI447" s="20"/>
      <c r="AJ447" s="20"/>
      <c r="AK447" s="20"/>
      <c r="AL447" s="20"/>
      <c r="AM447" s="20"/>
      <c r="AN447" s="20"/>
    </row>
    <row r="448" spans="2:40" hidden="1" outlineLevel="1" x14ac:dyDescent="0.25">
      <c r="B448" s="20" t="s">
        <v>716</v>
      </c>
      <c r="C448" s="44"/>
      <c r="D448" s="25">
        <f t="array" ref="D448">SUM(IF(Period=$A$2,IF(Site=$A$382,IF(Provider=$B448,G))))</f>
        <v>13</v>
      </c>
      <c r="E448" s="26">
        <f t="array" ref="E448">SUM(IF(Period=$A$2,IF(Site=$A$382,IF(Provider=$B448,H))))</f>
        <v>4</v>
      </c>
      <c r="F448" s="27">
        <f t="shared" ref="F448:F503" si="127">E448*(D448/D$504)</f>
        <v>0.1090146750524109</v>
      </c>
      <c r="G448" s="27">
        <f t="shared" si="120"/>
        <v>2.7086154807792477E-3</v>
      </c>
      <c r="H448" s="44"/>
      <c r="I448" s="25">
        <f t="array" ref="I448">SUM(IF(Period=$A$2,IF(Site=$A$382,IF(Provider=$B448,I))))</f>
        <v>142</v>
      </c>
      <c r="J448" s="26">
        <f t="array" ref="J448">SUM(IF(Period=$A$2,IF(Site=$A$382,IF(Provider=$B448,J))))</f>
        <v>9.274647887323944</v>
      </c>
      <c r="K448" s="27">
        <f t="shared" ref="K448:K503" si="128">J448*(I448/I$504)</f>
        <v>0.33148754090108229</v>
      </c>
      <c r="L448" s="27">
        <f t="shared" si="121"/>
        <v>3.8144061169519509E-2</v>
      </c>
      <c r="M448" s="44"/>
      <c r="N448" s="25">
        <f t="array" ref="N448">SUM(IF(Period=$A$2,IF(Site=$A$382,IF(Provider=$B448,K))))</f>
        <v>0</v>
      </c>
      <c r="O448" s="37">
        <f t="shared" si="122"/>
        <v>0</v>
      </c>
      <c r="P448" s="44"/>
      <c r="Q448" s="25">
        <f t="array" ref="Q448">SUM(IF(Period=$A$2,IF(Site=$A$382,IF(Provider=$B448,M))))</f>
        <v>0</v>
      </c>
      <c r="R448" s="26">
        <f t="array" ref="R448">SUM(IF(Period=$A$2,IF(Site=$A$382,IF(Provider=$B448,N))))</f>
        <v>0</v>
      </c>
      <c r="S448" s="27" t="e">
        <f t="shared" si="123"/>
        <v>#DIV/0!</v>
      </c>
      <c r="T448" s="27" t="e">
        <f t="shared" si="124"/>
        <v>#DIV/0!</v>
      </c>
      <c r="U448" s="20"/>
      <c r="V448" s="25">
        <f t="array" ref="V448">SUM(IF(Period=$A$2,IF(Site=$A$382,IF(Provider=$B448,P))))</f>
        <v>120</v>
      </c>
      <c r="W448" s="26">
        <f t="array" ref="W448">SUM(IF(Period=$A$2,IF(Site=$A$382,IF(Provider=$B448,Q))))</f>
        <v>24</v>
      </c>
      <c r="X448" s="27">
        <f t="shared" ref="X448:X503" si="129">W448*(V448/V$504)</f>
        <v>0.93902836648190413</v>
      </c>
      <c r="Y448" s="27">
        <f t="shared" si="125"/>
        <v>0.10737854666119831</v>
      </c>
      <c r="Z448" s="44"/>
      <c r="AA448" s="25">
        <f t="array" ref="AA448">SUM(IF(Period=$A$2,IF(Site=$A$382,IF(Provider=$B448,G))))</f>
        <v>13</v>
      </c>
      <c r="AB448" s="26">
        <f t="array" ref="AB448">SUM(IF(Period=$A$2,IF(Site=$A$382,IF(Provider=$B448,H))))</f>
        <v>4</v>
      </c>
      <c r="AC448" s="27">
        <f t="shared" ref="AC448:AC503" si="130">AB448*(AA448/AA$504)</f>
        <v>0.1090146750524109</v>
      </c>
      <c r="AD448" s="27">
        <f t="shared" si="126"/>
        <v>2.7086154807792477E-3</v>
      </c>
      <c r="AE448" s="44"/>
      <c r="AF448" s="20"/>
      <c r="AG448" s="20"/>
      <c r="AH448" s="20"/>
      <c r="AI448" s="20"/>
      <c r="AJ448" s="20"/>
      <c r="AK448" s="20"/>
      <c r="AL448" s="20"/>
      <c r="AM448" s="20"/>
      <c r="AN448" s="20"/>
    </row>
    <row r="449" spans="2:40" hidden="1" outlineLevel="1" x14ac:dyDescent="0.25">
      <c r="B449" s="20" t="s">
        <v>729</v>
      </c>
      <c r="C449" s="44"/>
      <c r="D449" s="25">
        <f t="array" ref="D449">SUM(IF(Period=$A$2,IF(Site=$A$382,IF(Provider=$B449,G))))</f>
        <v>14</v>
      </c>
      <c r="E449" s="26">
        <f t="array" ref="E449">SUM(IF(Period=$A$2,IF(Site=$A$382,IF(Provider=$B449,H))))</f>
        <v>3</v>
      </c>
      <c r="F449" s="27">
        <f t="shared" si="127"/>
        <v>8.8050314465408813E-2</v>
      </c>
      <c r="G449" s="27">
        <f t="shared" si="120"/>
        <v>2.1877278883217E-3</v>
      </c>
      <c r="H449" s="44"/>
      <c r="I449" s="25">
        <f t="array" ref="I449">SUM(IF(Period=$A$2,IF(Site=$A$382,IF(Provider=$B449,I))))</f>
        <v>63</v>
      </c>
      <c r="J449" s="26">
        <f t="array" ref="J449">SUM(IF(Period=$A$2,IF(Site=$A$382,IF(Provider=$B449,J))))</f>
        <v>18.095238095238095</v>
      </c>
      <c r="K449" s="27">
        <f t="shared" si="128"/>
        <v>0.28693682355902345</v>
      </c>
      <c r="L449" s="27">
        <f t="shared" si="121"/>
        <v>3.3017638369971326E-2</v>
      </c>
      <c r="M449" s="44"/>
      <c r="N449" s="25">
        <f t="array" ref="N449">SUM(IF(Period=$A$2,IF(Site=$A$382,IF(Provider=$B449,K))))</f>
        <v>2</v>
      </c>
      <c r="O449" s="37">
        <f t="shared" si="122"/>
        <v>3.1746031746031744E-2</v>
      </c>
      <c r="P449" s="44"/>
      <c r="Q449" s="25">
        <f t="array" ref="Q449">SUM(IF(Period=$A$2,IF(Site=$A$382,IF(Provider=$B449,M))))</f>
        <v>0</v>
      </c>
      <c r="R449" s="26">
        <f t="array" ref="R449">SUM(IF(Period=$A$2,IF(Site=$A$382,IF(Provider=$B449,N))))</f>
        <v>0</v>
      </c>
      <c r="S449" s="27" t="e">
        <f t="shared" si="123"/>
        <v>#DIV/0!</v>
      </c>
      <c r="T449" s="27" t="e">
        <f t="shared" si="124"/>
        <v>#DIV/0!</v>
      </c>
      <c r="U449" s="20"/>
      <c r="V449" s="25">
        <f t="array" ref="V449">SUM(IF(Period=$A$2,IF(Site=$A$382,IF(Provider=$B449,P))))</f>
        <v>40</v>
      </c>
      <c r="W449" s="26">
        <f t="array" ref="W449">SUM(IF(Period=$A$2,IF(Site=$A$382,IF(Provider=$B449,Q))))</f>
        <v>30</v>
      </c>
      <c r="X449" s="27">
        <f t="shared" si="129"/>
        <v>0.39126181936746007</v>
      </c>
      <c r="Y449" s="27">
        <f t="shared" si="125"/>
        <v>4.4741061108832636E-2</v>
      </c>
      <c r="Z449" s="44"/>
      <c r="AA449" s="25">
        <f t="array" ref="AA449">SUM(IF(Period=$A$2,IF(Site=$A$382,IF(Provider=$B449,G))))</f>
        <v>14</v>
      </c>
      <c r="AB449" s="26">
        <f t="array" ref="AB449">SUM(IF(Period=$A$2,IF(Site=$A$382,IF(Provider=$B449,H))))</f>
        <v>3</v>
      </c>
      <c r="AC449" s="27">
        <f t="shared" si="130"/>
        <v>8.8050314465408813E-2</v>
      </c>
      <c r="AD449" s="27">
        <f t="shared" si="126"/>
        <v>2.1877278883217E-3</v>
      </c>
      <c r="AE449" s="44"/>
      <c r="AF449" s="20"/>
      <c r="AG449" s="20"/>
      <c r="AH449" s="20"/>
      <c r="AI449" s="20"/>
      <c r="AJ449" s="20"/>
      <c r="AK449" s="20"/>
      <c r="AL449" s="20"/>
      <c r="AM449" s="20"/>
      <c r="AN449" s="20"/>
    </row>
    <row r="450" spans="2:40" hidden="1" outlineLevel="1" x14ac:dyDescent="0.25">
      <c r="B450" s="20" t="s">
        <v>957</v>
      </c>
      <c r="C450" s="44"/>
      <c r="D450" s="25">
        <f t="array" ref="D450">SUM(IF(Period=$A$2,IF(Site=$A$382,IF(Provider=$B450,G))))</f>
        <v>0</v>
      </c>
      <c r="E450" s="26">
        <f t="array" ref="E450">SUM(IF(Period=$A$2,IF(Site=$A$382,IF(Provider=$B450,H))))</f>
        <v>0</v>
      </c>
      <c r="F450" s="27">
        <f t="shared" si="127"/>
        <v>0</v>
      </c>
      <c r="G450" s="27">
        <f t="shared" si="120"/>
        <v>0</v>
      </c>
      <c r="H450" s="44"/>
      <c r="I450" s="25">
        <f t="array" ref="I450">SUM(IF(Period=$A$2,IF(Site=$A$382,IF(Provider=$B450,I))))</f>
        <v>0</v>
      </c>
      <c r="J450" s="26">
        <f t="array" ref="J450">SUM(IF(Period=$A$2,IF(Site=$A$382,IF(Provider=$B450,J))))</f>
        <v>0</v>
      </c>
      <c r="K450" s="27">
        <f t="shared" si="128"/>
        <v>0</v>
      </c>
      <c r="L450" s="27">
        <f t="shared" si="121"/>
        <v>0</v>
      </c>
      <c r="M450" s="44"/>
      <c r="N450" s="25">
        <f t="array" ref="N450">SUM(IF(Period=$A$2,IF(Site=$A$382,IF(Provider=$B450,K))))</f>
        <v>0</v>
      </c>
      <c r="O450" s="37">
        <f t="shared" si="122"/>
        <v>0</v>
      </c>
      <c r="P450" s="44"/>
      <c r="Q450" s="25">
        <f t="array" ref="Q450">SUM(IF(Period=$A$2,IF(Site=$A$382,IF(Provider=$B450,M))))</f>
        <v>0</v>
      </c>
      <c r="R450" s="26">
        <f t="array" ref="R450">SUM(IF(Period=$A$2,IF(Site=$A$382,IF(Provider=$B450,N))))</f>
        <v>0</v>
      </c>
      <c r="S450" s="27" t="e">
        <f t="shared" si="123"/>
        <v>#DIV/0!</v>
      </c>
      <c r="T450" s="27" t="e">
        <f t="shared" si="124"/>
        <v>#DIV/0!</v>
      </c>
      <c r="U450" s="20"/>
      <c r="V450" s="25">
        <f t="array" ref="V450">SUM(IF(Period=$A$2,IF(Site=$A$382,IF(Provider=$B450,P))))</f>
        <v>0</v>
      </c>
      <c r="W450" s="26">
        <f t="array" ref="W450">SUM(IF(Period=$A$2,IF(Site=$A$382,IF(Provider=$B450,Q))))</f>
        <v>0</v>
      </c>
      <c r="X450" s="27">
        <f t="shared" si="129"/>
        <v>0</v>
      </c>
      <c r="Y450" s="27">
        <f t="shared" si="125"/>
        <v>0</v>
      </c>
      <c r="Z450" s="44"/>
      <c r="AA450" s="25">
        <f t="array" ref="AA450">SUM(IF(Period=$A$2,IF(Site=$A$382,IF(Provider=$B450,G))))</f>
        <v>0</v>
      </c>
      <c r="AB450" s="26">
        <f t="array" ref="AB450">SUM(IF(Period=$A$2,IF(Site=$A$382,IF(Provider=$B450,H))))</f>
        <v>0</v>
      </c>
      <c r="AC450" s="27">
        <f t="shared" si="130"/>
        <v>0</v>
      </c>
      <c r="AD450" s="27">
        <f t="shared" si="126"/>
        <v>0</v>
      </c>
      <c r="AE450" s="44"/>
      <c r="AF450" s="20"/>
      <c r="AG450" s="20"/>
      <c r="AH450" s="20"/>
      <c r="AI450" s="20"/>
      <c r="AJ450" s="20"/>
      <c r="AK450" s="20"/>
      <c r="AL450" s="20"/>
      <c r="AM450" s="20"/>
      <c r="AN450" s="20"/>
    </row>
    <row r="451" spans="2:40" hidden="1" outlineLevel="1" x14ac:dyDescent="0.25">
      <c r="B451" s="20" t="s">
        <v>916</v>
      </c>
      <c r="C451" s="44"/>
      <c r="D451" s="25">
        <f t="array" ref="D451">SUM(IF(Period=$A$2,IF(Site=$A$382,IF(Provider=$B451,G))))</f>
        <v>0</v>
      </c>
      <c r="E451" s="26">
        <f t="array" ref="E451">SUM(IF(Period=$A$2,IF(Site=$A$382,IF(Provider=$B451,H))))</f>
        <v>0</v>
      </c>
      <c r="F451" s="27">
        <f t="shared" si="127"/>
        <v>0</v>
      </c>
      <c r="G451" s="27">
        <f t="shared" si="120"/>
        <v>0</v>
      </c>
      <c r="H451" s="44"/>
      <c r="I451" s="25">
        <f t="array" ref="I451">SUM(IF(Period=$A$2,IF(Site=$A$382,IF(Provider=$B451,I))))</f>
        <v>0</v>
      </c>
      <c r="J451" s="26">
        <f t="array" ref="J451">SUM(IF(Period=$A$2,IF(Site=$A$382,IF(Provider=$B451,J))))</f>
        <v>0</v>
      </c>
      <c r="K451" s="27">
        <f t="shared" si="128"/>
        <v>0</v>
      </c>
      <c r="L451" s="27">
        <f t="shared" si="121"/>
        <v>0</v>
      </c>
      <c r="M451" s="44"/>
      <c r="N451" s="25">
        <f t="array" ref="N451">SUM(IF(Period=$A$2,IF(Site=$A$382,IF(Provider=$B451,K))))</f>
        <v>0</v>
      </c>
      <c r="O451" s="37">
        <f t="shared" si="122"/>
        <v>0</v>
      </c>
      <c r="P451" s="44"/>
      <c r="Q451" s="25">
        <f t="array" ref="Q451">SUM(IF(Period=$A$2,IF(Site=$A$382,IF(Provider=$B451,M))))</f>
        <v>0</v>
      </c>
      <c r="R451" s="26">
        <f t="array" ref="R451">SUM(IF(Period=$A$2,IF(Site=$A$382,IF(Provider=$B451,N))))</f>
        <v>0</v>
      </c>
      <c r="S451" s="27" t="e">
        <f t="shared" si="123"/>
        <v>#DIV/0!</v>
      </c>
      <c r="T451" s="27" t="e">
        <f t="shared" si="124"/>
        <v>#DIV/0!</v>
      </c>
      <c r="U451" s="20"/>
      <c r="V451" s="25">
        <f t="array" ref="V451">SUM(IF(Period=$A$2,IF(Site=$A$382,IF(Provider=$B451,P))))</f>
        <v>0</v>
      </c>
      <c r="W451" s="26">
        <f t="array" ref="W451">SUM(IF(Period=$A$2,IF(Site=$A$382,IF(Provider=$B451,Q))))</f>
        <v>0</v>
      </c>
      <c r="X451" s="27">
        <f t="shared" si="129"/>
        <v>0</v>
      </c>
      <c r="Y451" s="27">
        <f t="shared" si="125"/>
        <v>0</v>
      </c>
      <c r="Z451" s="44"/>
      <c r="AA451" s="25">
        <f t="array" ref="AA451">SUM(IF(Period=$A$2,IF(Site=$A$382,IF(Provider=$B451,G))))</f>
        <v>0</v>
      </c>
      <c r="AB451" s="26">
        <f t="array" ref="AB451">SUM(IF(Period=$A$2,IF(Site=$A$382,IF(Provider=$B451,H))))</f>
        <v>0</v>
      </c>
      <c r="AC451" s="27">
        <f t="shared" si="130"/>
        <v>0</v>
      </c>
      <c r="AD451" s="27">
        <f t="shared" si="126"/>
        <v>0</v>
      </c>
      <c r="AE451" s="44"/>
      <c r="AF451" s="20"/>
      <c r="AG451" s="20"/>
      <c r="AH451" s="20"/>
      <c r="AI451" s="20"/>
      <c r="AJ451" s="20"/>
      <c r="AK451" s="20"/>
      <c r="AL451" s="20"/>
      <c r="AM451" s="20"/>
      <c r="AN451" s="20"/>
    </row>
    <row r="452" spans="2:40" hidden="1" outlineLevel="1" x14ac:dyDescent="0.25">
      <c r="B452" s="20" t="s">
        <v>732</v>
      </c>
      <c r="C452" s="44"/>
      <c r="D452" s="25">
        <f t="array" ref="D452">SUM(IF(Period=$A$2,IF(Site=$A$382,IF(Provider=$B452,G))))</f>
        <v>6</v>
      </c>
      <c r="E452" s="26">
        <f t="array" ref="E452">SUM(IF(Period=$A$2,IF(Site=$A$382,IF(Provider=$B452,H))))</f>
        <v>8</v>
      </c>
      <c r="F452" s="27">
        <f t="shared" si="127"/>
        <v>0.10062893081761007</v>
      </c>
      <c r="G452" s="27">
        <f t="shared" si="120"/>
        <v>2.5002604437962287E-3</v>
      </c>
      <c r="H452" s="44"/>
      <c r="I452" s="25">
        <f t="array" ref="I452">SUM(IF(Period=$A$2,IF(Site=$A$382,IF(Provider=$B452,I))))</f>
        <v>33</v>
      </c>
      <c r="J452" s="26">
        <f t="array" ref="J452">SUM(IF(Period=$A$2,IF(Site=$A$382,IF(Provider=$B452,J))))</f>
        <v>6.4848484848484844</v>
      </c>
      <c r="K452" s="27">
        <f t="shared" si="128"/>
        <v>5.3863579159325443E-2</v>
      </c>
      <c r="L452" s="27">
        <f t="shared" si="121"/>
        <v>6.198047904538477E-3</v>
      </c>
      <c r="M452" s="44"/>
      <c r="N452" s="25">
        <f t="array" ref="N452">SUM(IF(Period=$A$2,IF(Site=$A$382,IF(Provider=$B452,K))))</f>
        <v>0</v>
      </c>
      <c r="O452" s="37">
        <f t="shared" si="122"/>
        <v>0</v>
      </c>
      <c r="P452" s="44"/>
      <c r="Q452" s="25">
        <f t="array" ref="Q452">SUM(IF(Period=$A$2,IF(Site=$A$382,IF(Provider=$B452,M))))</f>
        <v>0</v>
      </c>
      <c r="R452" s="26">
        <f t="array" ref="R452">SUM(IF(Period=$A$2,IF(Site=$A$382,IF(Provider=$B452,N))))</f>
        <v>0</v>
      </c>
      <c r="S452" s="27" t="e">
        <f t="shared" si="123"/>
        <v>#DIV/0!</v>
      </c>
      <c r="T452" s="27" t="e">
        <f t="shared" si="124"/>
        <v>#DIV/0!</v>
      </c>
      <c r="U452" s="20"/>
      <c r="V452" s="25">
        <f t="array" ref="V452">SUM(IF(Period=$A$2,IF(Site=$A$382,IF(Provider=$B452,P))))</f>
        <v>30</v>
      </c>
      <c r="W452" s="26">
        <f t="array" ref="W452">SUM(IF(Period=$A$2,IF(Site=$A$382,IF(Provider=$B452,Q))))</f>
        <v>14</v>
      </c>
      <c r="X452" s="27">
        <f t="shared" si="129"/>
        <v>0.13694163677861101</v>
      </c>
      <c r="Y452" s="27">
        <f t="shared" si="125"/>
        <v>1.5659371388091418E-2</v>
      </c>
      <c r="Z452" s="44"/>
      <c r="AA452" s="25">
        <f t="array" ref="AA452">SUM(IF(Period=$A$2,IF(Site=$A$382,IF(Provider=$B452,G))))</f>
        <v>6</v>
      </c>
      <c r="AB452" s="26">
        <f t="array" ref="AB452">SUM(IF(Period=$A$2,IF(Site=$A$382,IF(Provider=$B452,H))))</f>
        <v>8</v>
      </c>
      <c r="AC452" s="27">
        <f t="shared" si="130"/>
        <v>0.10062893081761007</v>
      </c>
      <c r="AD452" s="27">
        <f t="shared" si="126"/>
        <v>2.5002604437962287E-3</v>
      </c>
      <c r="AE452" s="44"/>
      <c r="AF452" s="20"/>
      <c r="AG452" s="20"/>
      <c r="AH452" s="20"/>
      <c r="AI452" s="20"/>
      <c r="AJ452" s="20"/>
      <c r="AK452" s="20"/>
      <c r="AL452" s="20"/>
      <c r="AM452" s="20"/>
      <c r="AN452" s="20"/>
    </row>
    <row r="453" spans="2:40" hidden="1" outlineLevel="1" x14ac:dyDescent="0.25">
      <c r="B453" s="20" t="s">
        <v>711</v>
      </c>
      <c r="C453" s="44"/>
      <c r="D453" s="25">
        <f t="array" ref="D453">SUM(IF(Period=$A$2,IF(Site=$A$382,IF(Provider=$B453,G))))</f>
        <v>28</v>
      </c>
      <c r="E453" s="26">
        <f t="array" ref="E453">SUM(IF(Period=$A$2,IF(Site=$A$382,IF(Provider=$B453,H))))</f>
        <v>7</v>
      </c>
      <c r="F453" s="27">
        <f t="shared" si="127"/>
        <v>0.41090146750524109</v>
      </c>
      <c r="G453" s="27">
        <f t="shared" si="120"/>
        <v>1.0209396812167933E-2</v>
      </c>
      <c r="H453" s="44"/>
      <c r="I453" s="25">
        <f t="array" ref="I453">SUM(IF(Period=$A$2,IF(Site=$A$382,IF(Provider=$B453,I))))</f>
        <v>170</v>
      </c>
      <c r="J453" s="26">
        <f t="array" ref="J453">SUM(IF(Period=$A$2,IF(Site=$A$382,IF(Provider=$B453,J))))</f>
        <v>10.3</v>
      </c>
      <c r="K453" s="27">
        <f t="shared" si="128"/>
        <v>0.44072489302793866</v>
      </c>
      <c r="L453" s="27">
        <f t="shared" si="121"/>
        <v>5.0713934022648947E-2</v>
      </c>
      <c r="M453" s="44"/>
      <c r="N453" s="25">
        <f t="array" ref="N453">SUM(IF(Period=$A$2,IF(Site=$A$382,IF(Provider=$B453,K))))</f>
        <v>2</v>
      </c>
      <c r="O453" s="37">
        <f t="shared" si="122"/>
        <v>1.1764705882352941E-2</v>
      </c>
      <c r="P453" s="44"/>
      <c r="Q453" s="25">
        <f t="array" ref="Q453">SUM(IF(Period=$A$2,IF(Site=$A$382,IF(Provider=$B453,M))))</f>
        <v>0</v>
      </c>
      <c r="R453" s="26">
        <f t="array" ref="R453">SUM(IF(Period=$A$2,IF(Site=$A$382,IF(Provider=$B453,N))))</f>
        <v>0</v>
      </c>
      <c r="S453" s="27" t="e">
        <f t="shared" si="123"/>
        <v>#DIV/0!</v>
      </c>
      <c r="T453" s="27" t="e">
        <f t="shared" si="124"/>
        <v>#DIV/0!</v>
      </c>
      <c r="U453" s="20"/>
      <c r="V453" s="25">
        <f t="array" ref="V453">SUM(IF(Period=$A$2,IF(Site=$A$382,IF(Provider=$B453,P))))</f>
        <v>80</v>
      </c>
      <c r="W453" s="26">
        <f t="array" ref="W453">SUM(IF(Period=$A$2,IF(Site=$A$382,IF(Provider=$B453,Q))))</f>
        <v>36</v>
      </c>
      <c r="X453" s="27">
        <f t="shared" si="129"/>
        <v>0.93902836648190413</v>
      </c>
      <c r="Y453" s="27">
        <f t="shared" si="125"/>
        <v>0.10737854666119832</v>
      </c>
      <c r="Z453" s="44"/>
      <c r="AA453" s="25">
        <f t="array" ref="AA453">SUM(IF(Period=$A$2,IF(Site=$A$382,IF(Provider=$B453,G))))</f>
        <v>28</v>
      </c>
      <c r="AB453" s="26">
        <f t="array" ref="AB453">SUM(IF(Period=$A$2,IF(Site=$A$382,IF(Provider=$B453,H))))</f>
        <v>7</v>
      </c>
      <c r="AC453" s="27">
        <f t="shared" si="130"/>
        <v>0.41090146750524109</v>
      </c>
      <c r="AD453" s="27">
        <f t="shared" si="126"/>
        <v>1.0209396812167933E-2</v>
      </c>
      <c r="AE453" s="44"/>
      <c r="AF453" s="20"/>
      <c r="AG453" s="20"/>
      <c r="AH453" s="20"/>
      <c r="AI453" s="20"/>
      <c r="AJ453" s="20"/>
      <c r="AK453" s="20"/>
      <c r="AL453" s="20"/>
      <c r="AM453" s="20"/>
      <c r="AN453" s="20"/>
    </row>
    <row r="454" spans="2:40" hidden="1" outlineLevel="1" x14ac:dyDescent="0.25">
      <c r="B454" s="20" t="s">
        <v>819</v>
      </c>
      <c r="C454" s="44"/>
      <c r="D454" s="25">
        <f t="array" ref="D454">SUM(IF(Period=$A$2,IF(Site=$A$382,IF(Provider=$B454,G))))</f>
        <v>0</v>
      </c>
      <c r="E454" s="26">
        <f t="array" ref="E454">SUM(IF(Period=$A$2,IF(Site=$A$382,IF(Provider=$B454,H))))</f>
        <v>0</v>
      </c>
      <c r="F454" s="27">
        <f t="shared" si="127"/>
        <v>0</v>
      </c>
      <c r="G454" s="27">
        <f t="shared" si="120"/>
        <v>0</v>
      </c>
      <c r="H454" s="44"/>
      <c r="I454" s="25">
        <f t="array" ref="I454">SUM(IF(Period=$A$2,IF(Site=$A$382,IF(Provider=$B454,I))))</f>
        <v>0</v>
      </c>
      <c r="J454" s="26">
        <f t="array" ref="J454">SUM(IF(Period=$A$2,IF(Site=$A$382,IF(Provider=$B454,J))))</f>
        <v>0</v>
      </c>
      <c r="K454" s="27">
        <f t="shared" si="128"/>
        <v>0</v>
      </c>
      <c r="L454" s="27">
        <f t="shared" si="121"/>
        <v>0</v>
      </c>
      <c r="M454" s="44"/>
      <c r="N454" s="25">
        <f t="array" ref="N454">SUM(IF(Period=$A$2,IF(Site=$A$382,IF(Provider=$B454,K))))</f>
        <v>0</v>
      </c>
      <c r="O454" s="37">
        <f t="shared" si="122"/>
        <v>0</v>
      </c>
      <c r="P454" s="44"/>
      <c r="Q454" s="25">
        <f t="array" ref="Q454">SUM(IF(Period=$A$2,IF(Site=$A$382,IF(Provider=$B454,M))))</f>
        <v>0</v>
      </c>
      <c r="R454" s="26">
        <f t="array" ref="R454">SUM(IF(Period=$A$2,IF(Site=$A$382,IF(Provider=$B454,N))))</f>
        <v>0</v>
      </c>
      <c r="S454" s="27" t="e">
        <f t="shared" si="123"/>
        <v>#DIV/0!</v>
      </c>
      <c r="T454" s="27" t="e">
        <f t="shared" si="124"/>
        <v>#DIV/0!</v>
      </c>
      <c r="U454" s="20"/>
      <c r="V454" s="25">
        <f t="array" ref="V454">SUM(IF(Period=$A$2,IF(Site=$A$382,IF(Provider=$B454,P))))</f>
        <v>0</v>
      </c>
      <c r="W454" s="26">
        <f t="array" ref="W454">SUM(IF(Period=$A$2,IF(Site=$A$382,IF(Provider=$B454,Q))))</f>
        <v>0</v>
      </c>
      <c r="X454" s="27">
        <f t="shared" si="129"/>
        <v>0</v>
      </c>
      <c r="Y454" s="27">
        <f t="shared" si="125"/>
        <v>0</v>
      </c>
      <c r="Z454" s="44"/>
      <c r="AA454" s="25">
        <f t="array" ref="AA454">SUM(IF(Period=$A$2,IF(Site=$A$382,IF(Provider=$B454,G))))</f>
        <v>0</v>
      </c>
      <c r="AB454" s="26">
        <f t="array" ref="AB454">SUM(IF(Period=$A$2,IF(Site=$A$382,IF(Provider=$B454,H))))</f>
        <v>0</v>
      </c>
      <c r="AC454" s="27">
        <f t="shared" si="130"/>
        <v>0</v>
      </c>
      <c r="AD454" s="27">
        <f t="shared" si="126"/>
        <v>0</v>
      </c>
      <c r="AE454" s="44"/>
      <c r="AF454" s="20"/>
      <c r="AG454" s="20"/>
      <c r="AH454" s="20"/>
      <c r="AI454" s="20"/>
      <c r="AJ454" s="20"/>
      <c r="AK454" s="20"/>
      <c r="AL454" s="20"/>
      <c r="AM454" s="20"/>
      <c r="AN454" s="20"/>
    </row>
    <row r="455" spans="2:40" hidden="1" outlineLevel="1" x14ac:dyDescent="0.25">
      <c r="B455" s="20" t="s">
        <v>655</v>
      </c>
      <c r="C455" s="44"/>
      <c r="D455" s="25">
        <f t="array" ref="D455">SUM(IF(Period=$A$2,IF(Site=$A$382,IF(Provider=$B455,G))))</f>
        <v>0</v>
      </c>
      <c r="E455" s="26">
        <f t="array" ref="E455">SUM(IF(Period=$A$2,IF(Site=$A$382,IF(Provider=$B455,H))))</f>
        <v>0</v>
      </c>
      <c r="F455" s="27">
        <f t="shared" si="127"/>
        <v>0</v>
      </c>
      <c r="G455" s="27">
        <f t="shared" si="120"/>
        <v>0</v>
      </c>
      <c r="H455" s="44"/>
      <c r="I455" s="25">
        <f t="array" ref="I455">SUM(IF(Period=$A$2,IF(Site=$A$382,IF(Provider=$B455,I))))</f>
        <v>0</v>
      </c>
      <c r="J455" s="26">
        <f t="array" ref="J455">SUM(IF(Period=$A$2,IF(Site=$A$382,IF(Provider=$B455,J))))</f>
        <v>0</v>
      </c>
      <c r="K455" s="27">
        <f t="shared" si="128"/>
        <v>0</v>
      </c>
      <c r="L455" s="27">
        <f t="shared" si="121"/>
        <v>0</v>
      </c>
      <c r="M455" s="44"/>
      <c r="N455" s="25">
        <f t="array" ref="N455">SUM(IF(Period=$A$2,IF(Site=$A$382,IF(Provider=$B455,K))))</f>
        <v>0</v>
      </c>
      <c r="O455" s="37">
        <f t="shared" si="122"/>
        <v>0</v>
      </c>
      <c r="P455" s="44"/>
      <c r="Q455" s="25">
        <f t="array" ref="Q455">SUM(IF(Period=$A$2,IF(Site=$A$382,IF(Provider=$B455,M))))</f>
        <v>0</v>
      </c>
      <c r="R455" s="26">
        <f t="array" ref="R455">SUM(IF(Period=$A$2,IF(Site=$A$382,IF(Provider=$B455,N))))</f>
        <v>0</v>
      </c>
      <c r="S455" s="27" t="e">
        <f t="shared" si="123"/>
        <v>#DIV/0!</v>
      </c>
      <c r="T455" s="27" t="e">
        <f t="shared" si="124"/>
        <v>#DIV/0!</v>
      </c>
      <c r="U455" s="20"/>
      <c r="V455" s="25">
        <f t="array" ref="V455">SUM(IF(Period=$A$2,IF(Site=$A$382,IF(Provider=$B455,P))))</f>
        <v>0</v>
      </c>
      <c r="W455" s="26">
        <f t="array" ref="W455">SUM(IF(Period=$A$2,IF(Site=$A$382,IF(Provider=$B455,Q))))</f>
        <v>0</v>
      </c>
      <c r="X455" s="27">
        <f t="shared" si="129"/>
        <v>0</v>
      </c>
      <c r="Y455" s="27">
        <f t="shared" si="125"/>
        <v>0</v>
      </c>
      <c r="Z455" s="44"/>
      <c r="AA455" s="25">
        <f t="array" ref="AA455">SUM(IF(Period=$A$2,IF(Site=$A$382,IF(Provider=$B455,G))))</f>
        <v>0</v>
      </c>
      <c r="AB455" s="26">
        <f t="array" ref="AB455">SUM(IF(Period=$A$2,IF(Site=$A$382,IF(Provider=$B455,H))))</f>
        <v>0</v>
      </c>
      <c r="AC455" s="27">
        <f t="shared" si="130"/>
        <v>0</v>
      </c>
      <c r="AD455" s="27">
        <f t="shared" si="126"/>
        <v>0</v>
      </c>
      <c r="AE455" s="44"/>
      <c r="AF455" s="20"/>
      <c r="AG455" s="20"/>
      <c r="AH455" s="20"/>
      <c r="AI455" s="20"/>
      <c r="AJ455" s="20"/>
      <c r="AK455" s="20"/>
      <c r="AL455" s="20"/>
      <c r="AM455" s="20"/>
      <c r="AN455" s="20"/>
    </row>
    <row r="456" spans="2:40" hidden="1" outlineLevel="1" x14ac:dyDescent="0.25">
      <c r="B456" s="20" t="s">
        <v>833</v>
      </c>
      <c r="C456" s="44"/>
      <c r="D456" s="25">
        <f t="array" ref="D456">SUM(IF(Period=$A$2,IF(Site=$A$382,IF(Provider=$B456,G))))</f>
        <v>0</v>
      </c>
      <c r="E456" s="26">
        <f t="array" ref="E456">SUM(IF(Period=$A$2,IF(Site=$A$382,IF(Provider=$B456,H))))</f>
        <v>0</v>
      </c>
      <c r="F456" s="27">
        <f t="shared" si="127"/>
        <v>0</v>
      </c>
      <c r="G456" s="27">
        <f t="shared" si="120"/>
        <v>0</v>
      </c>
      <c r="H456" s="44"/>
      <c r="I456" s="25">
        <f t="array" ref="I456">SUM(IF(Period=$A$2,IF(Site=$A$382,IF(Provider=$B456,I))))</f>
        <v>0</v>
      </c>
      <c r="J456" s="26">
        <f t="array" ref="J456">SUM(IF(Period=$A$2,IF(Site=$A$382,IF(Provider=$B456,J))))</f>
        <v>0</v>
      </c>
      <c r="K456" s="27">
        <f t="shared" si="128"/>
        <v>0</v>
      </c>
      <c r="L456" s="27">
        <f t="shared" si="121"/>
        <v>0</v>
      </c>
      <c r="M456" s="44"/>
      <c r="N456" s="25">
        <f t="array" ref="N456">SUM(IF(Period=$A$2,IF(Site=$A$382,IF(Provider=$B456,K))))</f>
        <v>0</v>
      </c>
      <c r="O456" s="37">
        <f t="shared" si="122"/>
        <v>0</v>
      </c>
      <c r="P456" s="44"/>
      <c r="Q456" s="25">
        <f t="array" ref="Q456">SUM(IF(Period=$A$2,IF(Site=$A$382,IF(Provider=$B456,M))))</f>
        <v>0</v>
      </c>
      <c r="R456" s="26">
        <f t="array" ref="R456">SUM(IF(Period=$A$2,IF(Site=$A$382,IF(Provider=$B456,N))))</f>
        <v>0</v>
      </c>
      <c r="S456" s="27" t="e">
        <f t="shared" si="123"/>
        <v>#DIV/0!</v>
      </c>
      <c r="T456" s="27" t="e">
        <f t="shared" si="124"/>
        <v>#DIV/0!</v>
      </c>
      <c r="U456" s="20"/>
      <c r="V456" s="25">
        <f t="array" ref="V456">SUM(IF(Period=$A$2,IF(Site=$A$382,IF(Provider=$B456,P))))</f>
        <v>0</v>
      </c>
      <c r="W456" s="26">
        <f t="array" ref="W456">SUM(IF(Period=$A$2,IF(Site=$A$382,IF(Provider=$B456,Q))))</f>
        <v>0</v>
      </c>
      <c r="X456" s="27">
        <f t="shared" si="129"/>
        <v>0</v>
      </c>
      <c r="Y456" s="27">
        <f t="shared" si="125"/>
        <v>0</v>
      </c>
      <c r="Z456" s="44"/>
      <c r="AA456" s="25">
        <f t="array" ref="AA456">SUM(IF(Period=$A$2,IF(Site=$A$382,IF(Provider=$B456,G))))</f>
        <v>0</v>
      </c>
      <c r="AB456" s="26">
        <f t="array" ref="AB456">SUM(IF(Period=$A$2,IF(Site=$A$382,IF(Provider=$B456,H))))</f>
        <v>0</v>
      </c>
      <c r="AC456" s="27">
        <f t="shared" si="130"/>
        <v>0</v>
      </c>
      <c r="AD456" s="27">
        <f t="shared" si="126"/>
        <v>0</v>
      </c>
      <c r="AE456" s="44"/>
      <c r="AF456" s="20"/>
      <c r="AG456" s="20"/>
      <c r="AH456" s="20"/>
      <c r="AI456" s="20"/>
      <c r="AJ456" s="20"/>
      <c r="AK456" s="20"/>
      <c r="AL456" s="20"/>
      <c r="AM456" s="20"/>
      <c r="AN456" s="20"/>
    </row>
    <row r="457" spans="2:40" hidden="1" outlineLevel="1" x14ac:dyDescent="0.25">
      <c r="B457" s="20" t="s">
        <v>1055</v>
      </c>
      <c r="C457" s="44"/>
      <c r="D457" s="25">
        <f t="array" ref="D457">SUM(IF(Period=$A$2,IF(Site=$A$382,IF(Provider=$B457,G))))</f>
        <v>0</v>
      </c>
      <c r="E457" s="26">
        <f t="array" ref="E457">SUM(IF(Period=$A$2,IF(Site=$A$382,IF(Provider=$B457,H))))</f>
        <v>0</v>
      </c>
      <c r="F457" s="27">
        <f t="shared" si="127"/>
        <v>0</v>
      </c>
      <c r="G457" s="27">
        <f t="shared" si="120"/>
        <v>0</v>
      </c>
      <c r="H457" s="44"/>
      <c r="I457" s="25">
        <f t="array" ref="I457">SUM(IF(Period=$A$2,IF(Site=$A$382,IF(Provider=$B457,I))))</f>
        <v>0</v>
      </c>
      <c r="J457" s="26">
        <f t="array" ref="J457">SUM(IF(Period=$A$2,IF(Site=$A$382,IF(Provider=$B457,J))))</f>
        <v>0</v>
      </c>
      <c r="K457" s="27">
        <f t="shared" si="128"/>
        <v>0</v>
      </c>
      <c r="L457" s="27">
        <f t="shared" si="121"/>
        <v>0</v>
      </c>
      <c r="M457" s="44"/>
      <c r="N457" s="25">
        <f t="array" ref="N457">SUM(IF(Period=$A$2,IF(Site=$A$382,IF(Provider=$B457,K))))</f>
        <v>0</v>
      </c>
      <c r="O457" s="37">
        <f t="shared" si="122"/>
        <v>0</v>
      </c>
      <c r="P457" s="44"/>
      <c r="Q457" s="25">
        <f t="array" ref="Q457">SUM(IF(Period=$A$2,IF(Site=$A$382,IF(Provider=$B457,M))))</f>
        <v>0</v>
      </c>
      <c r="R457" s="26">
        <f t="array" ref="R457">SUM(IF(Period=$A$2,IF(Site=$A$382,IF(Provider=$B457,N))))</f>
        <v>0</v>
      </c>
      <c r="S457" s="27" t="e">
        <f t="shared" si="123"/>
        <v>#DIV/0!</v>
      </c>
      <c r="T457" s="27" t="e">
        <f t="shared" si="124"/>
        <v>#DIV/0!</v>
      </c>
      <c r="U457" s="20"/>
      <c r="V457" s="25">
        <f t="array" ref="V457">SUM(IF(Period=$A$2,IF(Site=$A$382,IF(Provider=$B457,P))))</f>
        <v>0</v>
      </c>
      <c r="W457" s="26">
        <f t="array" ref="W457">SUM(IF(Period=$A$2,IF(Site=$A$382,IF(Provider=$B457,Q))))</f>
        <v>0</v>
      </c>
      <c r="X457" s="27">
        <f t="shared" si="129"/>
        <v>0</v>
      </c>
      <c r="Y457" s="27">
        <f t="shared" si="125"/>
        <v>0</v>
      </c>
      <c r="Z457" s="44"/>
      <c r="AA457" s="25">
        <f t="array" ref="AA457">SUM(IF(Period=$A$2,IF(Site=$A$382,IF(Provider=$B457,G))))</f>
        <v>0</v>
      </c>
      <c r="AB457" s="26">
        <f t="array" ref="AB457">SUM(IF(Period=$A$2,IF(Site=$A$382,IF(Provider=$B457,H))))</f>
        <v>0</v>
      </c>
      <c r="AC457" s="27">
        <f t="shared" si="130"/>
        <v>0</v>
      </c>
      <c r="AD457" s="27">
        <f t="shared" si="126"/>
        <v>0</v>
      </c>
      <c r="AE457" s="44"/>
      <c r="AF457" s="20"/>
      <c r="AG457" s="20"/>
      <c r="AH457" s="20"/>
      <c r="AI457" s="20"/>
      <c r="AJ457" s="20"/>
      <c r="AK457" s="20"/>
      <c r="AL457" s="20"/>
      <c r="AM457" s="20"/>
      <c r="AN457" s="20"/>
    </row>
    <row r="458" spans="2:40" hidden="1" outlineLevel="1" x14ac:dyDescent="0.25">
      <c r="B458" s="20" t="s">
        <v>907</v>
      </c>
      <c r="C458" s="44"/>
      <c r="D458" s="25">
        <f t="array" ref="D458">SUM(IF(Period=$A$2,IF(Site=$A$382,IF(Provider=$B458,G))))</f>
        <v>0</v>
      </c>
      <c r="E458" s="26">
        <f t="array" ref="E458">SUM(IF(Period=$A$2,IF(Site=$A$382,IF(Provider=$B458,H))))</f>
        <v>0</v>
      </c>
      <c r="F458" s="27">
        <f t="shared" si="127"/>
        <v>0</v>
      </c>
      <c r="G458" s="27">
        <f t="shared" si="120"/>
        <v>0</v>
      </c>
      <c r="H458" s="44"/>
      <c r="I458" s="25">
        <f t="array" ref="I458">SUM(IF(Period=$A$2,IF(Site=$A$382,IF(Provider=$B458,I))))</f>
        <v>0</v>
      </c>
      <c r="J458" s="26">
        <f t="array" ref="J458">SUM(IF(Period=$A$2,IF(Site=$A$382,IF(Provider=$B458,J))))</f>
        <v>0</v>
      </c>
      <c r="K458" s="27">
        <f t="shared" si="128"/>
        <v>0</v>
      </c>
      <c r="L458" s="27">
        <f t="shared" si="121"/>
        <v>0</v>
      </c>
      <c r="M458" s="44"/>
      <c r="N458" s="25">
        <f t="array" ref="N458">SUM(IF(Period=$A$2,IF(Site=$A$382,IF(Provider=$B458,K))))</f>
        <v>0</v>
      </c>
      <c r="O458" s="37">
        <f t="shared" si="122"/>
        <v>0</v>
      </c>
      <c r="P458" s="44"/>
      <c r="Q458" s="25">
        <f t="array" ref="Q458">SUM(IF(Period=$A$2,IF(Site=$A$382,IF(Provider=$B458,M))))</f>
        <v>0</v>
      </c>
      <c r="R458" s="26">
        <f t="array" ref="R458">SUM(IF(Period=$A$2,IF(Site=$A$382,IF(Provider=$B458,N))))</f>
        <v>0</v>
      </c>
      <c r="S458" s="27" t="e">
        <f t="shared" si="123"/>
        <v>#DIV/0!</v>
      </c>
      <c r="T458" s="27" t="e">
        <f t="shared" si="124"/>
        <v>#DIV/0!</v>
      </c>
      <c r="U458" s="20"/>
      <c r="V458" s="25">
        <f t="array" ref="V458">SUM(IF(Period=$A$2,IF(Site=$A$382,IF(Provider=$B458,P))))</f>
        <v>0</v>
      </c>
      <c r="W458" s="26">
        <f t="array" ref="W458">SUM(IF(Period=$A$2,IF(Site=$A$382,IF(Provider=$B458,Q))))</f>
        <v>0</v>
      </c>
      <c r="X458" s="27">
        <f t="shared" si="129"/>
        <v>0</v>
      </c>
      <c r="Y458" s="27">
        <f t="shared" si="125"/>
        <v>0</v>
      </c>
      <c r="Z458" s="44"/>
      <c r="AA458" s="25">
        <f t="array" ref="AA458">SUM(IF(Period=$A$2,IF(Site=$A$382,IF(Provider=$B458,G))))</f>
        <v>0</v>
      </c>
      <c r="AB458" s="26">
        <f t="array" ref="AB458">SUM(IF(Period=$A$2,IF(Site=$A$382,IF(Provider=$B458,H))))</f>
        <v>0</v>
      </c>
      <c r="AC458" s="27">
        <f t="shared" si="130"/>
        <v>0</v>
      </c>
      <c r="AD458" s="27">
        <f t="shared" si="126"/>
        <v>0</v>
      </c>
      <c r="AE458" s="44"/>
      <c r="AF458" s="20"/>
      <c r="AG458" s="20"/>
      <c r="AH458" s="20"/>
      <c r="AI458" s="20"/>
      <c r="AJ458" s="20"/>
      <c r="AK458" s="20"/>
      <c r="AL458" s="20"/>
      <c r="AM458" s="20"/>
      <c r="AN458" s="20"/>
    </row>
    <row r="459" spans="2:40" hidden="1" outlineLevel="1" x14ac:dyDescent="0.25">
      <c r="B459" s="20" t="s">
        <v>606</v>
      </c>
      <c r="C459" s="44"/>
      <c r="D459" s="25">
        <f t="array" ref="D459">SUM(IF(Period=$A$2,IF(Site=$A$382,IF(Provider=$B459,G))))</f>
        <v>0</v>
      </c>
      <c r="E459" s="26">
        <f t="array" ref="E459">SUM(IF(Period=$A$2,IF(Site=$A$382,IF(Provider=$B459,H))))</f>
        <v>0</v>
      </c>
      <c r="F459" s="27">
        <f t="shared" si="127"/>
        <v>0</v>
      </c>
      <c r="G459" s="27">
        <f t="shared" si="120"/>
        <v>0</v>
      </c>
      <c r="H459" s="44"/>
      <c r="I459" s="25">
        <f t="array" ref="I459">SUM(IF(Period=$A$2,IF(Site=$A$382,IF(Provider=$B459,I))))</f>
        <v>4</v>
      </c>
      <c r="J459" s="26">
        <f t="array" ref="J459">SUM(IF(Period=$A$2,IF(Site=$A$382,IF(Provider=$B459,J))))</f>
        <v>14</v>
      </c>
      <c r="K459" s="27">
        <f t="shared" si="128"/>
        <v>1.4095142209916939E-2</v>
      </c>
      <c r="L459" s="27">
        <f t="shared" si="121"/>
        <v>1.6219190778231527E-3</v>
      </c>
      <c r="M459" s="44"/>
      <c r="N459" s="25">
        <f t="array" ref="N459">SUM(IF(Period=$A$2,IF(Site=$A$382,IF(Provider=$B459,K))))</f>
        <v>0</v>
      </c>
      <c r="O459" s="37">
        <f t="shared" si="122"/>
        <v>0</v>
      </c>
      <c r="P459" s="44"/>
      <c r="Q459" s="25">
        <f t="array" ref="Q459">SUM(IF(Period=$A$2,IF(Site=$A$382,IF(Provider=$B459,M))))</f>
        <v>0</v>
      </c>
      <c r="R459" s="26">
        <f t="array" ref="R459">SUM(IF(Period=$A$2,IF(Site=$A$382,IF(Provider=$B459,N))))</f>
        <v>0</v>
      </c>
      <c r="S459" s="27" t="e">
        <f t="shared" si="123"/>
        <v>#DIV/0!</v>
      </c>
      <c r="T459" s="27" t="e">
        <f t="shared" si="124"/>
        <v>#DIV/0!</v>
      </c>
      <c r="U459" s="20"/>
      <c r="V459" s="25">
        <f t="array" ref="V459">SUM(IF(Period=$A$2,IF(Site=$A$382,IF(Provider=$B459,P))))</f>
        <v>0</v>
      </c>
      <c r="W459" s="26">
        <f t="array" ref="W459">SUM(IF(Period=$A$2,IF(Site=$A$382,IF(Provider=$B459,Q))))</f>
        <v>0</v>
      </c>
      <c r="X459" s="27">
        <f t="shared" si="129"/>
        <v>0</v>
      </c>
      <c r="Y459" s="27">
        <f t="shared" si="125"/>
        <v>0</v>
      </c>
      <c r="Z459" s="44"/>
      <c r="AA459" s="25">
        <f t="array" ref="AA459">SUM(IF(Period=$A$2,IF(Site=$A$382,IF(Provider=$B459,G))))</f>
        <v>0</v>
      </c>
      <c r="AB459" s="26">
        <f t="array" ref="AB459">SUM(IF(Period=$A$2,IF(Site=$A$382,IF(Provider=$B459,H))))</f>
        <v>0</v>
      </c>
      <c r="AC459" s="27">
        <f t="shared" si="130"/>
        <v>0</v>
      </c>
      <c r="AD459" s="27">
        <f t="shared" si="126"/>
        <v>0</v>
      </c>
      <c r="AE459" s="44"/>
      <c r="AF459" s="20"/>
      <c r="AG459" s="20"/>
      <c r="AH459" s="20"/>
      <c r="AI459" s="20"/>
      <c r="AJ459" s="20"/>
      <c r="AK459" s="20"/>
      <c r="AL459" s="20"/>
      <c r="AM459" s="20"/>
      <c r="AN459" s="20"/>
    </row>
    <row r="460" spans="2:40" hidden="1" outlineLevel="1" x14ac:dyDescent="0.25">
      <c r="B460" s="20" t="s">
        <v>320</v>
      </c>
      <c r="C460" s="44"/>
      <c r="D460" s="25">
        <f t="array" ref="D460">SUM(IF(Period=$A$2,IF(Site=$A$382,IF(Provider=$B460,G))))</f>
        <v>0</v>
      </c>
      <c r="E460" s="26">
        <f t="array" ref="E460">SUM(IF(Period=$A$2,IF(Site=$A$382,IF(Provider=$B460,H))))</f>
        <v>0</v>
      </c>
      <c r="F460" s="27">
        <f t="shared" si="127"/>
        <v>0</v>
      </c>
      <c r="G460" s="27">
        <f t="shared" si="120"/>
        <v>0</v>
      </c>
      <c r="H460" s="44"/>
      <c r="I460" s="25">
        <f t="array" ref="I460">SUM(IF(Period=$A$2,IF(Site=$A$382,IF(Provider=$B460,I))))</f>
        <v>0</v>
      </c>
      <c r="J460" s="26">
        <f t="array" ref="J460">SUM(IF(Period=$A$2,IF(Site=$A$382,IF(Provider=$B460,J))))</f>
        <v>0</v>
      </c>
      <c r="K460" s="27">
        <f t="shared" si="128"/>
        <v>0</v>
      </c>
      <c r="L460" s="27">
        <f t="shared" si="121"/>
        <v>0</v>
      </c>
      <c r="M460" s="44"/>
      <c r="N460" s="25">
        <f t="array" ref="N460">SUM(IF(Period=$A$2,IF(Site=$A$382,IF(Provider=$B460,K))))</f>
        <v>0</v>
      </c>
      <c r="O460" s="37">
        <f t="shared" si="122"/>
        <v>0</v>
      </c>
      <c r="P460" s="44"/>
      <c r="Q460" s="25">
        <f t="array" ref="Q460">SUM(IF(Period=$A$2,IF(Site=$A$382,IF(Provider=$B460,M))))</f>
        <v>0</v>
      </c>
      <c r="R460" s="26">
        <f t="array" ref="R460">SUM(IF(Period=$A$2,IF(Site=$A$382,IF(Provider=$B460,N))))</f>
        <v>0</v>
      </c>
      <c r="S460" s="27" t="e">
        <f t="shared" si="123"/>
        <v>#DIV/0!</v>
      </c>
      <c r="T460" s="27" t="e">
        <f t="shared" si="124"/>
        <v>#DIV/0!</v>
      </c>
      <c r="U460" s="20"/>
      <c r="V460" s="25">
        <f t="array" ref="V460">SUM(IF(Period=$A$2,IF(Site=$A$382,IF(Provider=$B460,P))))</f>
        <v>0</v>
      </c>
      <c r="W460" s="26">
        <f t="array" ref="W460">SUM(IF(Period=$A$2,IF(Site=$A$382,IF(Provider=$B460,Q))))</f>
        <v>0</v>
      </c>
      <c r="X460" s="27">
        <f t="shared" si="129"/>
        <v>0</v>
      </c>
      <c r="Y460" s="27">
        <f t="shared" si="125"/>
        <v>0</v>
      </c>
      <c r="Z460" s="44"/>
      <c r="AA460" s="25">
        <f t="array" ref="AA460">SUM(IF(Period=$A$2,IF(Site=$A$382,IF(Provider=$B460,G))))</f>
        <v>0</v>
      </c>
      <c r="AB460" s="26">
        <f t="array" ref="AB460">SUM(IF(Period=$A$2,IF(Site=$A$382,IF(Provider=$B460,H))))</f>
        <v>0</v>
      </c>
      <c r="AC460" s="27">
        <f t="shared" si="130"/>
        <v>0</v>
      </c>
      <c r="AD460" s="27">
        <f t="shared" si="126"/>
        <v>0</v>
      </c>
      <c r="AE460" s="44"/>
      <c r="AF460" s="20"/>
      <c r="AG460" s="20"/>
      <c r="AH460" s="20"/>
      <c r="AI460" s="20"/>
      <c r="AJ460" s="20"/>
      <c r="AK460" s="20"/>
      <c r="AL460" s="20"/>
      <c r="AM460" s="20"/>
      <c r="AN460" s="20"/>
    </row>
    <row r="461" spans="2:40" hidden="1" outlineLevel="1" x14ac:dyDescent="0.25">
      <c r="B461" s="20" t="s">
        <v>875</v>
      </c>
      <c r="C461" s="44"/>
      <c r="D461" s="25">
        <f t="array" ref="D461">SUM(IF(Period=$A$2,IF(Site=$A$382,IF(Provider=$B461,G))))</f>
        <v>0</v>
      </c>
      <c r="E461" s="26">
        <f t="array" ref="E461">SUM(IF(Period=$A$2,IF(Site=$A$382,IF(Provider=$B461,H))))</f>
        <v>0</v>
      </c>
      <c r="F461" s="27">
        <f t="shared" si="127"/>
        <v>0</v>
      </c>
      <c r="G461" s="27">
        <f t="shared" si="120"/>
        <v>0</v>
      </c>
      <c r="H461" s="44"/>
      <c r="I461" s="25">
        <f t="array" ref="I461">SUM(IF(Period=$A$2,IF(Site=$A$382,IF(Provider=$B461,I))))</f>
        <v>0</v>
      </c>
      <c r="J461" s="26">
        <f t="array" ref="J461">SUM(IF(Period=$A$2,IF(Site=$A$382,IF(Provider=$B461,J))))</f>
        <v>0</v>
      </c>
      <c r="K461" s="27">
        <f t="shared" si="128"/>
        <v>0</v>
      </c>
      <c r="L461" s="27">
        <f t="shared" si="121"/>
        <v>0</v>
      </c>
      <c r="M461" s="44"/>
      <c r="N461" s="25">
        <f t="array" ref="N461">SUM(IF(Period=$A$2,IF(Site=$A$382,IF(Provider=$B461,K))))</f>
        <v>0</v>
      </c>
      <c r="O461" s="37">
        <f t="shared" si="122"/>
        <v>0</v>
      </c>
      <c r="P461" s="44"/>
      <c r="Q461" s="25">
        <f t="array" ref="Q461">SUM(IF(Period=$A$2,IF(Site=$A$382,IF(Provider=$B461,M))))</f>
        <v>0</v>
      </c>
      <c r="R461" s="26">
        <f t="array" ref="R461">SUM(IF(Period=$A$2,IF(Site=$A$382,IF(Provider=$B461,N))))</f>
        <v>0</v>
      </c>
      <c r="S461" s="27" t="e">
        <f t="shared" si="123"/>
        <v>#DIV/0!</v>
      </c>
      <c r="T461" s="27" t="e">
        <f t="shared" si="124"/>
        <v>#DIV/0!</v>
      </c>
      <c r="U461" s="20"/>
      <c r="V461" s="25">
        <f t="array" ref="V461">SUM(IF(Period=$A$2,IF(Site=$A$382,IF(Provider=$B461,P))))</f>
        <v>0</v>
      </c>
      <c r="W461" s="26">
        <f t="array" ref="W461">SUM(IF(Period=$A$2,IF(Site=$A$382,IF(Provider=$B461,Q))))</f>
        <v>0</v>
      </c>
      <c r="X461" s="27">
        <f t="shared" si="129"/>
        <v>0</v>
      </c>
      <c r="Y461" s="27">
        <f t="shared" si="125"/>
        <v>0</v>
      </c>
      <c r="Z461" s="44"/>
      <c r="AA461" s="25">
        <f t="array" ref="AA461">SUM(IF(Period=$A$2,IF(Site=$A$382,IF(Provider=$B461,G))))</f>
        <v>0</v>
      </c>
      <c r="AB461" s="26">
        <f t="array" ref="AB461">SUM(IF(Period=$A$2,IF(Site=$A$382,IF(Provider=$B461,H))))</f>
        <v>0</v>
      </c>
      <c r="AC461" s="27">
        <f t="shared" si="130"/>
        <v>0</v>
      </c>
      <c r="AD461" s="27">
        <f t="shared" si="126"/>
        <v>0</v>
      </c>
      <c r="AE461" s="44"/>
      <c r="AF461" s="20"/>
      <c r="AG461" s="20"/>
      <c r="AH461" s="20"/>
      <c r="AI461" s="20"/>
      <c r="AJ461" s="20"/>
      <c r="AK461" s="20"/>
      <c r="AL461" s="20"/>
      <c r="AM461" s="20"/>
      <c r="AN461" s="20"/>
    </row>
    <row r="462" spans="2:40" hidden="1" outlineLevel="1" x14ac:dyDescent="0.25">
      <c r="B462" s="20" t="s">
        <v>1135</v>
      </c>
      <c r="C462" s="44"/>
      <c r="D462" s="25">
        <f t="array" ref="D462">SUM(IF(Period=$A$2,IF(Site=$A$382,IF(Provider=$B462,G))))</f>
        <v>0</v>
      </c>
      <c r="E462" s="26">
        <f t="array" ref="E462">SUM(IF(Period=$A$2,IF(Site=$A$382,IF(Provider=$B462,H))))</f>
        <v>0</v>
      </c>
      <c r="F462" s="27">
        <f t="shared" si="127"/>
        <v>0</v>
      </c>
      <c r="G462" s="27">
        <f t="shared" si="120"/>
        <v>0</v>
      </c>
      <c r="H462" s="44"/>
      <c r="I462" s="25">
        <f t="array" ref="I462">SUM(IF(Period=$A$2,IF(Site=$A$382,IF(Provider=$B462,I))))</f>
        <v>0</v>
      </c>
      <c r="J462" s="26">
        <f t="array" ref="J462">SUM(IF(Period=$A$2,IF(Site=$A$382,IF(Provider=$B462,J))))</f>
        <v>0</v>
      </c>
      <c r="K462" s="27">
        <f t="shared" si="128"/>
        <v>0</v>
      </c>
      <c r="L462" s="27">
        <f t="shared" si="121"/>
        <v>0</v>
      </c>
      <c r="M462" s="44"/>
      <c r="N462" s="25">
        <f t="array" ref="N462">SUM(IF(Period=$A$2,IF(Site=$A$382,IF(Provider=$B462,K))))</f>
        <v>0</v>
      </c>
      <c r="O462" s="37">
        <f t="shared" si="122"/>
        <v>0</v>
      </c>
      <c r="P462" s="44"/>
      <c r="Q462" s="25">
        <f t="array" ref="Q462">SUM(IF(Period=$A$2,IF(Site=$A$382,IF(Provider=$B462,M))))</f>
        <v>0</v>
      </c>
      <c r="R462" s="26">
        <f t="array" ref="R462">SUM(IF(Period=$A$2,IF(Site=$A$382,IF(Provider=$B462,N))))</f>
        <v>0</v>
      </c>
      <c r="S462" s="27" t="e">
        <f t="shared" si="123"/>
        <v>#DIV/0!</v>
      </c>
      <c r="T462" s="27" t="e">
        <f t="shared" si="124"/>
        <v>#DIV/0!</v>
      </c>
      <c r="U462" s="20"/>
      <c r="V462" s="25">
        <f t="array" ref="V462">SUM(IF(Period=$A$2,IF(Site=$A$382,IF(Provider=$B462,P))))</f>
        <v>0</v>
      </c>
      <c r="W462" s="26">
        <f t="array" ref="W462">SUM(IF(Period=$A$2,IF(Site=$A$382,IF(Provider=$B462,Q))))</f>
        <v>0</v>
      </c>
      <c r="X462" s="27">
        <f t="shared" si="129"/>
        <v>0</v>
      </c>
      <c r="Y462" s="27">
        <f t="shared" si="125"/>
        <v>0</v>
      </c>
      <c r="Z462" s="44"/>
      <c r="AA462" s="25">
        <f t="array" ref="AA462">SUM(IF(Period=$A$2,IF(Site=$A$382,IF(Provider=$B462,G))))</f>
        <v>0</v>
      </c>
      <c r="AB462" s="26">
        <f t="array" ref="AB462">SUM(IF(Period=$A$2,IF(Site=$A$382,IF(Provider=$B462,H))))</f>
        <v>0</v>
      </c>
      <c r="AC462" s="27">
        <f t="shared" si="130"/>
        <v>0</v>
      </c>
      <c r="AD462" s="27">
        <f t="shared" si="126"/>
        <v>0</v>
      </c>
      <c r="AE462" s="44"/>
      <c r="AF462" s="20"/>
      <c r="AG462" s="20"/>
      <c r="AH462" s="20"/>
      <c r="AI462" s="20"/>
      <c r="AJ462" s="20"/>
      <c r="AK462" s="20"/>
      <c r="AL462" s="20"/>
      <c r="AM462" s="20"/>
      <c r="AN462" s="20"/>
    </row>
    <row r="463" spans="2:40" hidden="1" outlineLevel="1" x14ac:dyDescent="0.25">
      <c r="B463" s="20" t="s">
        <v>748</v>
      </c>
      <c r="C463" s="44"/>
      <c r="D463" s="25">
        <f t="array" ref="D463">SUM(IF(Period=$A$2,IF(Site=$A$382,IF(Provider=$B463,G))))</f>
        <v>0</v>
      </c>
      <c r="E463" s="26">
        <f t="array" ref="E463">SUM(IF(Period=$A$2,IF(Site=$A$382,IF(Provider=$B463,H))))</f>
        <v>0</v>
      </c>
      <c r="F463" s="27">
        <f t="shared" si="127"/>
        <v>0</v>
      </c>
      <c r="G463" s="27">
        <f t="shared" si="120"/>
        <v>0</v>
      </c>
      <c r="H463" s="44"/>
      <c r="I463" s="25">
        <f t="array" ref="I463">SUM(IF(Period=$A$2,IF(Site=$A$382,IF(Provider=$B463,I))))</f>
        <v>1</v>
      </c>
      <c r="J463" s="26">
        <f t="array" ref="J463">SUM(IF(Period=$A$2,IF(Site=$A$382,IF(Provider=$B463,J))))</f>
        <v>0</v>
      </c>
      <c r="K463" s="27">
        <f t="shared" si="128"/>
        <v>0</v>
      </c>
      <c r="L463" s="27">
        <f t="shared" si="121"/>
        <v>0</v>
      </c>
      <c r="M463" s="44"/>
      <c r="N463" s="25">
        <f t="array" ref="N463">SUM(IF(Period=$A$2,IF(Site=$A$382,IF(Provider=$B463,K))))</f>
        <v>0</v>
      </c>
      <c r="O463" s="37">
        <f t="shared" si="122"/>
        <v>0</v>
      </c>
      <c r="P463" s="44"/>
      <c r="Q463" s="25">
        <f t="array" ref="Q463">SUM(IF(Period=$A$2,IF(Site=$A$382,IF(Provider=$B463,M))))</f>
        <v>0</v>
      </c>
      <c r="R463" s="26">
        <f t="array" ref="R463">SUM(IF(Period=$A$2,IF(Site=$A$382,IF(Provider=$B463,N))))</f>
        <v>0</v>
      </c>
      <c r="S463" s="27" t="e">
        <f t="shared" si="123"/>
        <v>#DIV/0!</v>
      </c>
      <c r="T463" s="27" t="e">
        <f t="shared" si="124"/>
        <v>#DIV/0!</v>
      </c>
      <c r="U463" s="20"/>
      <c r="V463" s="25">
        <f t="array" ref="V463">SUM(IF(Period=$A$2,IF(Site=$A$382,IF(Provider=$B463,P))))</f>
        <v>1</v>
      </c>
      <c r="W463" s="26">
        <f t="array" ref="W463">SUM(IF(Period=$A$2,IF(Site=$A$382,IF(Provider=$B463,Q))))</f>
        <v>8</v>
      </c>
      <c r="X463" s="27">
        <f t="shared" si="129"/>
        <v>2.6084121291164004E-3</v>
      </c>
      <c r="Y463" s="27">
        <f t="shared" si="125"/>
        <v>2.9827374072555088E-4</v>
      </c>
      <c r="Z463" s="44"/>
      <c r="AA463" s="25">
        <f t="array" ref="AA463">SUM(IF(Period=$A$2,IF(Site=$A$382,IF(Provider=$B463,G))))</f>
        <v>0</v>
      </c>
      <c r="AB463" s="26">
        <f t="array" ref="AB463">SUM(IF(Period=$A$2,IF(Site=$A$382,IF(Provider=$B463,H))))</f>
        <v>0</v>
      </c>
      <c r="AC463" s="27">
        <f t="shared" si="130"/>
        <v>0</v>
      </c>
      <c r="AD463" s="27">
        <f t="shared" si="126"/>
        <v>0</v>
      </c>
      <c r="AE463" s="44"/>
      <c r="AF463" s="20"/>
      <c r="AG463" s="20"/>
      <c r="AH463" s="20"/>
      <c r="AI463" s="20"/>
      <c r="AJ463" s="20"/>
      <c r="AK463" s="20"/>
      <c r="AL463" s="20"/>
      <c r="AM463" s="20"/>
      <c r="AN463" s="20"/>
    </row>
    <row r="464" spans="2:40" hidden="1" outlineLevel="1" x14ac:dyDescent="0.25">
      <c r="B464" s="20" t="s">
        <v>736</v>
      </c>
      <c r="C464" s="44"/>
      <c r="D464" s="25">
        <f t="array" ref="D464">SUM(IF(Period=$A$2,IF(Site=$A$382,IF(Provider=$B464,G))))</f>
        <v>2</v>
      </c>
      <c r="E464" s="26">
        <f t="array" ref="E464">SUM(IF(Period=$A$2,IF(Site=$A$382,IF(Provider=$B464,H))))</f>
        <v>1</v>
      </c>
      <c r="F464" s="27">
        <f t="shared" si="127"/>
        <v>4.1928721174004195E-3</v>
      </c>
      <c r="G464" s="27">
        <f t="shared" si="120"/>
        <v>1.0417751849150954E-4</v>
      </c>
      <c r="H464" s="44"/>
      <c r="I464" s="25">
        <f t="array" ref="I464">SUM(IF(Period=$A$2,IF(Site=$A$382,IF(Provider=$B464,I))))</f>
        <v>28</v>
      </c>
      <c r="J464" s="26">
        <f t="array" ref="J464">SUM(IF(Period=$A$2,IF(Site=$A$382,IF(Provider=$B464,J))))</f>
        <v>4.5714285714285712</v>
      </c>
      <c r="K464" s="27">
        <f t="shared" si="128"/>
        <v>3.2217467908381571E-2</v>
      </c>
      <c r="L464" s="27">
        <f t="shared" si="121"/>
        <v>3.7072436064529207E-3</v>
      </c>
      <c r="M464" s="44"/>
      <c r="N464" s="25">
        <f t="array" ref="N464">SUM(IF(Period=$A$2,IF(Site=$A$382,IF(Provider=$B464,K))))</f>
        <v>0</v>
      </c>
      <c r="O464" s="37">
        <f t="shared" si="122"/>
        <v>0</v>
      </c>
      <c r="P464" s="44"/>
      <c r="Q464" s="25">
        <f t="array" ref="Q464">SUM(IF(Period=$A$2,IF(Site=$A$382,IF(Provider=$B464,M))))</f>
        <v>0</v>
      </c>
      <c r="R464" s="26">
        <f t="array" ref="R464">SUM(IF(Period=$A$2,IF(Site=$A$382,IF(Provider=$B464,N))))</f>
        <v>0</v>
      </c>
      <c r="S464" s="27" t="e">
        <f t="shared" si="123"/>
        <v>#DIV/0!</v>
      </c>
      <c r="T464" s="27" t="e">
        <f t="shared" si="124"/>
        <v>#DIV/0!</v>
      </c>
      <c r="U464" s="20"/>
      <c r="V464" s="25">
        <f t="array" ref="V464">SUM(IF(Period=$A$2,IF(Site=$A$382,IF(Provider=$B464,P))))</f>
        <v>23</v>
      </c>
      <c r="W464" s="26">
        <f t="array" ref="W464">SUM(IF(Period=$A$2,IF(Site=$A$382,IF(Provider=$B464,Q))))</f>
        <v>11</v>
      </c>
      <c r="X464" s="27">
        <f t="shared" si="129"/>
        <v>8.2491033583306159E-2</v>
      </c>
      <c r="Y464" s="27">
        <f t="shared" si="125"/>
        <v>9.4329070504455461E-3</v>
      </c>
      <c r="Z464" s="44"/>
      <c r="AA464" s="25">
        <f t="array" ref="AA464">SUM(IF(Period=$A$2,IF(Site=$A$382,IF(Provider=$B464,G))))</f>
        <v>2</v>
      </c>
      <c r="AB464" s="26">
        <f t="array" ref="AB464">SUM(IF(Period=$A$2,IF(Site=$A$382,IF(Provider=$B464,H))))</f>
        <v>1</v>
      </c>
      <c r="AC464" s="27">
        <f t="shared" si="130"/>
        <v>4.1928721174004195E-3</v>
      </c>
      <c r="AD464" s="27">
        <f t="shared" si="126"/>
        <v>1.0417751849150954E-4</v>
      </c>
      <c r="AE464" s="44"/>
      <c r="AF464" s="20"/>
      <c r="AG464" s="20"/>
      <c r="AH464" s="20"/>
      <c r="AI464" s="20"/>
      <c r="AJ464" s="20"/>
      <c r="AK464" s="20"/>
      <c r="AL464" s="20"/>
      <c r="AM464" s="20"/>
      <c r="AN464" s="20"/>
    </row>
    <row r="465" spans="2:40" hidden="1" outlineLevel="1" x14ac:dyDescent="0.25">
      <c r="B465" s="20" t="s">
        <v>749</v>
      </c>
      <c r="C465" s="44"/>
      <c r="D465" s="25">
        <f t="array" ref="D465">SUM(IF(Period=$A$2,IF(Site=$A$382,IF(Provider=$B465,G))))</f>
        <v>0</v>
      </c>
      <c r="E465" s="26">
        <f t="array" ref="E465">SUM(IF(Period=$A$2,IF(Site=$A$382,IF(Provider=$B465,H))))</f>
        <v>0</v>
      </c>
      <c r="F465" s="27">
        <f t="shared" si="127"/>
        <v>0</v>
      </c>
      <c r="G465" s="27">
        <f t="shared" si="120"/>
        <v>0</v>
      </c>
      <c r="H465" s="44"/>
      <c r="I465" s="25">
        <f t="array" ref="I465">SUM(IF(Period=$A$2,IF(Site=$A$382,IF(Provider=$B465,I))))</f>
        <v>1</v>
      </c>
      <c r="J465" s="26">
        <f t="array" ref="J465">SUM(IF(Period=$A$2,IF(Site=$A$382,IF(Provider=$B465,J))))</f>
        <v>1</v>
      </c>
      <c r="K465" s="27">
        <f t="shared" si="128"/>
        <v>2.5169896803423108E-4</v>
      </c>
      <c r="L465" s="27">
        <f t="shared" si="121"/>
        <v>2.8962840675413443E-5</v>
      </c>
      <c r="M465" s="44"/>
      <c r="N465" s="25">
        <f t="array" ref="N465">SUM(IF(Period=$A$2,IF(Site=$A$382,IF(Provider=$B465,K))))</f>
        <v>0</v>
      </c>
      <c r="O465" s="37">
        <f t="shared" si="122"/>
        <v>0</v>
      </c>
      <c r="P465" s="44"/>
      <c r="Q465" s="25">
        <f t="array" ref="Q465">SUM(IF(Period=$A$2,IF(Site=$A$382,IF(Provider=$B465,M))))</f>
        <v>0</v>
      </c>
      <c r="R465" s="26">
        <f t="array" ref="R465">SUM(IF(Period=$A$2,IF(Site=$A$382,IF(Provider=$B465,N))))</f>
        <v>0</v>
      </c>
      <c r="S465" s="27" t="e">
        <f t="shared" si="123"/>
        <v>#DIV/0!</v>
      </c>
      <c r="T465" s="27" t="e">
        <f t="shared" si="124"/>
        <v>#DIV/0!</v>
      </c>
      <c r="U465" s="20"/>
      <c r="V465" s="25">
        <f t="array" ref="V465">SUM(IF(Period=$A$2,IF(Site=$A$382,IF(Provider=$B465,P))))</f>
        <v>1</v>
      </c>
      <c r="W465" s="26">
        <f t="array" ref="W465">SUM(IF(Period=$A$2,IF(Site=$A$382,IF(Provider=$B465,Q))))</f>
        <v>4</v>
      </c>
      <c r="X465" s="27">
        <f t="shared" si="129"/>
        <v>1.3042060645582002E-3</v>
      </c>
      <c r="Y465" s="27">
        <f t="shared" si="125"/>
        <v>1.4913687036277544E-4</v>
      </c>
      <c r="Z465" s="44"/>
      <c r="AA465" s="25">
        <f t="array" ref="AA465">SUM(IF(Period=$A$2,IF(Site=$A$382,IF(Provider=$B465,G))))</f>
        <v>0</v>
      </c>
      <c r="AB465" s="26">
        <f t="array" ref="AB465">SUM(IF(Period=$A$2,IF(Site=$A$382,IF(Provider=$B465,H))))</f>
        <v>0</v>
      </c>
      <c r="AC465" s="27">
        <f t="shared" si="130"/>
        <v>0</v>
      </c>
      <c r="AD465" s="27">
        <f t="shared" si="126"/>
        <v>0</v>
      </c>
      <c r="AE465" s="44"/>
      <c r="AF465" s="20"/>
      <c r="AG465" s="20"/>
      <c r="AH465" s="20"/>
      <c r="AI465" s="20"/>
      <c r="AJ465" s="20"/>
      <c r="AK465" s="20"/>
      <c r="AL465" s="20"/>
      <c r="AM465" s="20"/>
      <c r="AN465" s="20"/>
    </row>
    <row r="466" spans="2:40" hidden="1" outlineLevel="1" x14ac:dyDescent="0.25">
      <c r="B466" s="20" t="s">
        <v>1014</v>
      </c>
      <c r="C466" s="44"/>
      <c r="D466" s="25">
        <f t="array" ref="D466">SUM(IF(Period=$A$2,IF(Site=$A$382,IF(Provider=$B466,G))))</f>
        <v>0</v>
      </c>
      <c r="E466" s="26">
        <f t="array" ref="E466">SUM(IF(Period=$A$2,IF(Site=$A$382,IF(Provider=$B466,H))))</f>
        <v>0</v>
      </c>
      <c r="F466" s="27">
        <f t="shared" si="127"/>
        <v>0</v>
      </c>
      <c r="G466" s="27">
        <f t="shared" si="120"/>
        <v>0</v>
      </c>
      <c r="H466" s="44"/>
      <c r="I466" s="25">
        <f t="array" ref="I466">SUM(IF(Period=$A$2,IF(Site=$A$382,IF(Provider=$B466,I))))</f>
        <v>0</v>
      </c>
      <c r="J466" s="26">
        <f t="array" ref="J466">SUM(IF(Period=$A$2,IF(Site=$A$382,IF(Provider=$B466,J))))</f>
        <v>0</v>
      </c>
      <c r="K466" s="27">
        <f t="shared" si="128"/>
        <v>0</v>
      </c>
      <c r="L466" s="27">
        <f t="shared" si="121"/>
        <v>0</v>
      </c>
      <c r="M466" s="44"/>
      <c r="N466" s="25">
        <f t="array" ref="N466">SUM(IF(Period=$A$2,IF(Site=$A$382,IF(Provider=$B466,K))))</f>
        <v>0</v>
      </c>
      <c r="O466" s="37">
        <f t="shared" si="122"/>
        <v>0</v>
      </c>
      <c r="P466" s="44"/>
      <c r="Q466" s="25">
        <f t="array" ref="Q466">SUM(IF(Period=$A$2,IF(Site=$A$382,IF(Provider=$B466,M))))</f>
        <v>0</v>
      </c>
      <c r="R466" s="26">
        <f t="array" ref="R466">SUM(IF(Period=$A$2,IF(Site=$A$382,IF(Provider=$B466,N))))</f>
        <v>0</v>
      </c>
      <c r="S466" s="27" t="e">
        <f t="shared" si="123"/>
        <v>#DIV/0!</v>
      </c>
      <c r="T466" s="27" t="e">
        <f t="shared" si="124"/>
        <v>#DIV/0!</v>
      </c>
      <c r="U466" s="20"/>
      <c r="V466" s="25">
        <f t="array" ref="V466">SUM(IF(Period=$A$2,IF(Site=$A$382,IF(Provider=$B466,P))))</f>
        <v>0</v>
      </c>
      <c r="W466" s="26">
        <f t="array" ref="W466">SUM(IF(Period=$A$2,IF(Site=$A$382,IF(Provider=$B466,Q))))</f>
        <v>0</v>
      </c>
      <c r="X466" s="27">
        <f t="shared" si="129"/>
        <v>0</v>
      </c>
      <c r="Y466" s="27">
        <f t="shared" si="125"/>
        <v>0</v>
      </c>
      <c r="Z466" s="44"/>
      <c r="AA466" s="25">
        <f t="array" ref="AA466">SUM(IF(Period=$A$2,IF(Site=$A$382,IF(Provider=$B466,G))))</f>
        <v>0</v>
      </c>
      <c r="AB466" s="26">
        <f t="array" ref="AB466">SUM(IF(Period=$A$2,IF(Site=$A$382,IF(Provider=$B466,H))))</f>
        <v>0</v>
      </c>
      <c r="AC466" s="27">
        <f t="shared" si="130"/>
        <v>0</v>
      </c>
      <c r="AD466" s="27">
        <f t="shared" si="126"/>
        <v>0</v>
      </c>
      <c r="AE466" s="44"/>
      <c r="AF466" s="20"/>
      <c r="AG466" s="20"/>
      <c r="AH466" s="20"/>
      <c r="AI466" s="20"/>
      <c r="AJ466" s="20"/>
      <c r="AK466" s="20"/>
      <c r="AL466" s="20"/>
      <c r="AM466" s="20"/>
      <c r="AN466" s="20"/>
    </row>
    <row r="467" spans="2:40" hidden="1" outlineLevel="1" x14ac:dyDescent="0.25">
      <c r="B467" s="20" t="s">
        <v>715</v>
      </c>
      <c r="C467" s="44"/>
      <c r="D467" s="25">
        <f t="array" ref="D467">SUM(IF(Period=$A$2,IF(Site=$A$382,IF(Provider=$B467,G))))</f>
        <v>5</v>
      </c>
      <c r="E467" s="26">
        <f t="array" ref="E467">SUM(IF(Period=$A$2,IF(Site=$A$382,IF(Provider=$B467,H))))</f>
        <v>0</v>
      </c>
      <c r="F467" s="27">
        <f t="shared" si="127"/>
        <v>0</v>
      </c>
      <c r="G467" s="27">
        <f t="shared" si="120"/>
        <v>0</v>
      </c>
      <c r="H467" s="44"/>
      <c r="I467" s="25">
        <f t="array" ref="I467">SUM(IF(Period=$A$2,IF(Site=$A$382,IF(Provider=$B467,I))))</f>
        <v>148</v>
      </c>
      <c r="J467" s="26">
        <f t="array" ref="J467">SUM(IF(Period=$A$2,IF(Site=$A$382,IF(Provider=$B467,J))))</f>
        <v>6.0810810810810807</v>
      </c>
      <c r="K467" s="27">
        <f t="shared" si="128"/>
        <v>0.22652907123080795</v>
      </c>
      <c r="L467" s="27">
        <f t="shared" si="121"/>
        <v>2.6066556607872098E-2</v>
      </c>
      <c r="M467" s="44"/>
      <c r="N467" s="25">
        <f t="array" ref="N467">SUM(IF(Period=$A$2,IF(Site=$A$382,IF(Provider=$B467,K))))</f>
        <v>4</v>
      </c>
      <c r="O467" s="37">
        <f t="shared" si="122"/>
        <v>2.7027027027027029E-2</v>
      </c>
      <c r="P467" s="44"/>
      <c r="Q467" s="25">
        <f t="array" ref="Q467">SUM(IF(Period=$A$2,IF(Site=$A$382,IF(Provider=$B467,M))))</f>
        <v>0</v>
      </c>
      <c r="R467" s="26">
        <f t="array" ref="R467">SUM(IF(Period=$A$2,IF(Site=$A$382,IF(Provider=$B467,N))))</f>
        <v>0</v>
      </c>
      <c r="S467" s="27" t="e">
        <f t="shared" si="123"/>
        <v>#DIV/0!</v>
      </c>
      <c r="T467" s="27" t="e">
        <f t="shared" si="124"/>
        <v>#DIV/0!</v>
      </c>
      <c r="U467" s="20"/>
      <c r="V467" s="25">
        <f t="array" ref="V467">SUM(IF(Period=$A$2,IF(Site=$A$382,IF(Provider=$B467,P))))</f>
        <v>112</v>
      </c>
      <c r="W467" s="26">
        <f t="array" ref="W467">SUM(IF(Period=$A$2,IF(Site=$A$382,IF(Provider=$B467,Q))))</f>
        <v>20</v>
      </c>
      <c r="X467" s="27">
        <f t="shared" si="129"/>
        <v>0.73035539615259215</v>
      </c>
      <c r="Y467" s="27">
        <f t="shared" si="125"/>
        <v>8.3516647403154259E-2</v>
      </c>
      <c r="Z467" s="44"/>
      <c r="AA467" s="25">
        <f t="array" ref="AA467">SUM(IF(Period=$A$2,IF(Site=$A$382,IF(Provider=$B467,G))))</f>
        <v>5</v>
      </c>
      <c r="AB467" s="26">
        <f t="array" ref="AB467">SUM(IF(Period=$A$2,IF(Site=$A$382,IF(Provider=$B467,H))))</f>
        <v>0</v>
      </c>
      <c r="AC467" s="27">
        <f t="shared" si="130"/>
        <v>0</v>
      </c>
      <c r="AD467" s="27">
        <f t="shared" si="126"/>
        <v>0</v>
      </c>
      <c r="AE467" s="44"/>
      <c r="AF467" s="20"/>
      <c r="AG467" s="20"/>
      <c r="AH467" s="20"/>
      <c r="AI467" s="20"/>
      <c r="AJ467" s="20"/>
      <c r="AK467" s="20"/>
      <c r="AL467" s="20"/>
      <c r="AM467" s="20"/>
      <c r="AN467" s="20"/>
    </row>
    <row r="468" spans="2:40" hidden="1" outlineLevel="1" x14ac:dyDescent="0.25">
      <c r="B468" s="20" t="s">
        <v>824</v>
      </c>
      <c r="C468" s="44"/>
      <c r="D468" s="25">
        <f t="array" ref="D468">SUM(IF(Period=$A$2,IF(Site=$A$382,IF(Provider=$B468,G))))</f>
        <v>0</v>
      </c>
      <c r="E468" s="26">
        <f t="array" ref="E468">SUM(IF(Period=$A$2,IF(Site=$A$382,IF(Provider=$B468,H))))</f>
        <v>0</v>
      </c>
      <c r="F468" s="27">
        <f t="shared" si="127"/>
        <v>0</v>
      </c>
      <c r="G468" s="27">
        <f t="shared" si="120"/>
        <v>0</v>
      </c>
      <c r="H468" s="44"/>
      <c r="I468" s="25">
        <f t="array" ref="I468">SUM(IF(Period=$A$2,IF(Site=$A$382,IF(Provider=$B468,I))))</f>
        <v>0</v>
      </c>
      <c r="J468" s="26">
        <f t="array" ref="J468">SUM(IF(Period=$A$2,IF(Site=$A$382,IF(Provider=$B468,J))))</f>
        <v>0</v>
      </c>
      <c r="K468" s="27">
        <f t="shared" si="128"/>
        <v>0</v>
      </c>
      <c r="L468" s="27">
        <f t="shared" si="121"/>
        <v>0</v>
      </c>
      <c r="M468" s="44"/>
      <c r="N468" s="25">
        <f t="array" ref="N468">SUM(IF(Period=$A$2,IF(Site=$A$382,IF(Provider=$B468,K))))</f>
        <v>0</v>
      </c>
      <c r="O468" s="37">
        <f t="shared" si="122"/>
        <v>0</v>
      </c>
      <c r="P468" s="44"/>
      <c r="Q468" s="25">
        <f t="array" ref="Q468">SUM(IF(Period=$A$2,IF(Site=$A$382,IF(Provider=$B468,M))))</f>
        <v>0</v>
      </c>
      <c r="R468" s="26">
        <f t="array" ref="R468">SUM(IF(Period=$A$2,IF(Site=$A$382,IF(Provider=$B468,N))))</f>
        <v>0</v>
      </c>
      <c r="S468" s="27" t="e">
        <f t="shared" si="123"/>
        <v>#DIV/0!</v>
      </c>
      <c r="T468" s="27" t="e">
        <f t="shared" si="124"/>
        <v>#DIV/0!</v>
      </c>
      <c r="U468" s="20"/>
      <c r="V468" s="25">
        <f t="array" ref="V468">SUM(IF(Period=$A$2,IF(Site=$A$382,IF(Provider=$B468,P))))</f>
        <v>0</v>
      </c>
      <c r="W468" s="26">
        <f t="array" ref="W468">SUM(IF(Period=$A$2,IF(Site=$A$382,IF(Provider=$B468,Q))))</f>
        <v>0</v>
      </c>
      <c r="X468" s="27">
        <f t="shared" si="129"/>
        <v>0</v>
      </c>
      <c r="Y468" s="27">
        <f t="shared" si="125"/>
        <v>0</v>
      </c>
      <c r="Z468" s="44"/>
      <c r="AA468" s="25">
        <f t="array" ref="AA468">SUM(IF(Period=$A$2,IF(Site=$A$382,IF(Provider=$B468,G))))</f>
        <v>0</v>
      </c>
      <c r="AB468" s="26">
        <f t="array" ref="AB468">SUM(IF(Period=$A$2,IF(Site=$A$382,IF(Provider=$B468,H))))</f>
        <v>0</v>
      </c>
      <c r="AC468" s="27">
        <f t="shared" si="130"/>
        <v>0</v>
      </c>
      <c r="AD468" s="27">
        <f t="shared" si="126"/>
        <v>0</v>
      </c>
      <c r="AE468" s="44"/>
      <c r="AF468" s="20"/>
      <c r="AG468" s="20"/>
      <c r="AH468" s="20"/>
      <c r="AI468" s="20"/>
      <c r="AJ468" s="20"/>
      <c r="AK468" s="20"/>
      <c r="AL468" s="20"/>
      <c r="AM468" s="20"/>
      <c r="AN468" s="20"/>
    </row>
    <row r="469" spans="2:40" hidden="1" outlineLevel="1" x14ac:dyDescent="0.25">
      <c r="B469" s="20" t="s">
        <v>627</v>
      </c>
      <c r="C469" s="44"/>
      <c r="D469" s="25">
        <f t="array" ref="D469">SUM(IF(Period=$A$2,IF(Site=$A$382,IF(Provider=$B469,G))))</f>
        <v>16</v>
      </c>
      <c r="E469" s="26">
        <f t="array" ref="E469">SUM(IF(Period=$A$2,IF(Site=$A$382,IF(Provider=$B469,H))))</f>
        <v>3</v>
      </c>
      <c r="F469" s="27">
        <f t="shared" si="127"/>
        <v>0.10062893081761007</v>
      </c>
      <c r="G469" s="27">
        <f t="shared" si="120"/>
        <v>2.5002604437962287E-3</v>
      </c>
      <c r="H469" s="44"/>
      <c r="I469" s="25">
        <f t="array" ref="I469">SUM(IF(Period=$A$2,IF(Site=$A$382,IF(Provider=$B469,I))))</f>
        <v>37</v>
      </c>
      <c r="J469" s="26">
        <f t="array" ref="J469">SUM(IF(Period=$A$2,IF(Site=$A$382,IF(Provider=$B469,J))))</f>
        <v>3.9189189189189189</v>
      </c>
      <c r="K469" s="27">
        <f t="shared" si="128"/>
        <v>3.6496350364963508E-2</v>
      </c>
      <c r="L469" s="27">
        <f t="shared" si="121"/>
        <v>4.1996118979349493E-3</v>
      </c>
      <c r="M469" s="44"/>
      <c r="N469" s="25">
        <f t="array" ref="N469">SUM(IF(Period=$A$2,IF(Site=$A$382,IF(Provider=$B469,K))))</f>
        <v>4</v>
      </c>
      <c r="O469" s="37">
        <f t="shared" si="122"/>
        <v>0.10810810810810811</v>
      </c>
      <c r="P469" s="44"/>
      <c r="Q469" s="25">
        <f t="array" ref="Q469">SUM(IF(Period=$A$2,IF(Site=$A$382,IF(Provider=$B469,M))))</f>
        <v>0</v>
      </c>
      <c r="R469" s="26">
        <f t="array" ref="R469">SUM(IF(Period=$A$2,IF(Site=$A$382,IF(Provider=$B469,N))))</f>
        <v>0</v>
      </c>
      <c r="S469" s="27" t="e">
        <f t="shared" si="123"/>
        <v>#DIV/0!</v>
      </c>
      <c r="T469" s="27" t="e">
        <f t="shared" si="124"/>
        <v>#DIV/0!</v>
      </c>
      <c r="U469" s="20"/>
      <c r="V469" s="25">
        <f t="array" ref="V469">SUM(IF(Period=$A$2,IF(Site=$A$382,IF(Provider=$B469,P))))</f>
        <v>37</v>
      </c>
      <c r="W469" s="26">
        <f t="array" ref="W469">SUM(IF(Period=$A$2,IF(Site=$A$382,IF(Provider=$B469,Q))))</f>
        <v>16</v>
      </c>
      <c r="X469" s="27">
        <f t="shared" si="129"/>
        <v>0.19302249755461362</v>
      </c>
      <c r="Y469" s="27">
        <f t="shared" si="125"/>
        <v>2.2072256813690766E-2</v>
      </c>
      <c r="Z469" s="44"/>
      <c r="AA469" s="25">
        <f t="array" ref="AA469">SUM(IF(Period=$A$2,IF(Site=$A$382,IF(Provider=$B469,G))))</f>
        <v>16</v>
      </c>
      <c r="AB469" s="26">
        <f t="array" ref="AB469">SUM(IF(Period=$A$2,IF(Site=$A$382,IF(Provider=$B469,H))))</f>
        <v>3</v>
      </c>
      <c r="AC469" s="27">
        <f t="shared" si="130"/>
        <v>0.10062893081761007</v>
      </c>
      <c r="AD469" s="27">
        <f t="shared" si="126"/>
        <v>2.5002604437962287E-3</v>
      </c>
      <c r="AE469" s="44"/>
      <c r="AF469" s="20"/>
      <c r="AG469" s="20"/>
      <c r="AH469" s="20"/>
      <c r="AI469" s="20"/>
      <c r="AJ469" s="20"/>
      <c r="AK469" s="20"/>
      <c r="AL469" s="20"/>
      <c r="AM469" s="20"/>
      <c r="AN469" s="20"/>
    </row>
    <row r="470" spans="2:40" hidden="1" outlineLevel="1" x14ac:dyDescent="0.25">
      <c r="B470" s="20" t="s">
        <v>714</v>
      </c>
      <c r="C470" s="44"/>
      <c r="D470" s="25">
        <f t="array" ref="D470">SUM(IF(Period=$A$2,IF(Site=$A$382,IF(Provider=$B470,G))))</f>
        <v>1</v>
      </c>
      <c r="E470" s="26">
        <f t="array" ref="E470">SUM(IF(Period=$A$2,IF(Site=$A$382,IF(Provider=$B470,H))))</f>
        <v>1</v>
      </c>
      <c r="F470" s="27">
        <f t="shared" si="127"/>
        <v>2.0964360587002098E-3</v>
      </c>
      <c r="G470" s="27">
        <f t="shared" si="120"/>
        <v>5.2088759245754768E-5</v>
      </c>
      <c r="H470" s="44"/>
      <c r="I470" s="25">
        <f t="array" ref="I470">SUM(IF(Period=$A$2,IF(Site=$A$382,IF(Provider=$B470,I))))</f>
        <v>154</v>
      </c>
      <c r="J470" s="26">
        <f t="array" ref="J470">SUM(IF(Period=$A$2,IF(Site=$A$382,IF(Provider=$B470,J))))</f>
        <v>1.025974025974026</v>
      </c>
      <c r="K470" s="27">
        <f t="shared" si="128"/>
        <v>3.9768436949408507E-2</v>
      </c>
      <c r="L470" s="27">
        <f t="shared" si="121"/>
        <v>4.5761288267153243E-3</v>
      </c>
      <c r="M470" s="44"/>
      <c r="N470" s="25">
        <f t="array" ref="N470">SUM(IF(Period=$A$2,IF(Site=$A$382,IF(Provider=$B470,K))))</f>
        <v>2</v>
      </c>
      <c r="O470" s="37">
        <f t="shared" si="122"/>
        <v>1.2987012987012988E-2</v>
      </c>
      <c r="P470" s="44"/>
      <c r="Q470" s="25">
        <f t="array" ref="Q470">SUM(IF(Period=$A$2,IF(Site=$A$382,IF(Provider=$B470,M))))</f>
        <v>0</v>
      </c>
      <c r="R470" s="26">
        <f t="array" ref="R470">SUM(IF(Period=$A$2,IF(Site=$A$382,IF(Provider=$B470,N))))</f>
        <v>0</v>
      </c>
      <c r="S470" s="27" t="e">
        <f t="shared" si="123"/>
        <v>#DIV/0!</v>
      </c>
      <c r="T470" s="27" t="e">
        <f t="shared" si="124"/>
        <v>#DIV/0!</v>
      </c>
      <c r="U470" s="20"/>
      <c r="V470" s="25">
        <f t="array" ref="V470">SUM(IF(Period=$A$2,IF(Site=$A$382,IF(Provider=$B470,P))))</f>
        <v>88</v>
      </c>
      <c r="W470" s="26">
        <f t="array" ref="W470">SUM(IF(Period=$A$2,IF(Site=$A$382,IF(Provider=$B470,Q))))</f>
        <v>36</v>
      </c>
      <c r="X470" s="27">
        <f t="shared" si="129"/>
        <v>1.0329312031300946</v>
      </c>
      <c r="Y470" s="27">
        <f t="shared" si="125"/>
        <v>0.11811640132731814</v>
      </c>
      <c r="Z470" s="44"/>
      <c r="AA470" s="25">
        <f t="array" ref="AA470">SUM(IF(Period=$A$2,IF(Site=$A$382,IF(Provider=$B470,G))))</f>
        <v>1</v>
      </c>
      <c r="AB470" s="26">
        <f t="array" ref="AB470">SUM(IF(Period=$A$2,IF(Site=$A$382,IF(Provider=$B470,H))))</f>
        <v>1</v>
      </c>
      <c r="AC470" s="27">
        <f t="shared" si="130"/>
        <v>2.0964360587002098E-3</v>
      </c>
      <c r="AD470" s="27">
        <f t="shared" si="126"/>
        <v>5.2088759245754768E-5</v>
      </c>
      <c r="AE470" s="44"/>
      <c r="AF470" s="20"/>
      <c r="AG470" s="20"/>
      <c r="AH470" s="20"/>
      <c r="AI470" s="20"/>
      <c r="AJ470" s="20"/>
      <c r="AK470" s="20"/>
      <c r="AL470" s="20"/>
      <c r="AM470" s="20"/>
      <c r="AN470" s="20"/>
    </row>
    <row r="471" spans="2:40" hidden="1" outlineLevel="1" x14ac:dyDescent="0.25">
      <c r="B471" s="20" t="s">
        <v>750</v>
      </c>
      <c r="C471" s="44"/>
      <c r="D471" s="25">
        <f t="array" ref="D471">SUM(IF(Period=$A$2,IF(Site=$A$382,IF(Provider=$B471,G))))</f>
        <v>1</v>
      </c>
      <c r="E471" s="26">
        <f t="array" ref="E471">SUM(IF(Period=$A$2,IF(Site=$A$382,IF(Provider=$B471,H))))</f>
        <v>0</v>
      </c>
      <c r="F471" s="27">
        <f t="shared" si="127"/>
        <v>0</v>
      </c>
      <c r="G471" s="27">
        <f t="shared" si="120"/>
        <v>0</v>
      </c>
      <c r="H471" s="44"/>
      <c r="I471" s="25">
        <f t="array" ref="I471">SUM(IF(Period=$A$2,IF(Site=$A$382,IF(Provider=$B471,I))))</f>
        <v>1</v>
      </c>
      <c r="J471" s="26">
        <f t="array" ref="J471">SUM(IF(Period=$A$2,IF(Site=$A$382,IF(Provider=$B471,J))))</f>
        <v>2</v>
      </c>
      <c r="K471" s="27">
        <f t="shared" si="128"/>
        <v>5.0339793606846216E-4</v>
      </c>
      <c r="L471" s="27">
        <f t="shared" si="121"/>
        <v>5.7925681350826886E-5</v>
      </c>
      <c r="M471" s="44"/>
      <c r="N471" s="25">
        <f t="array" ref="N471">SUM(IF(Period=$A$2,IF(Site=$A$382,IF(Provider=$B471,K))))</f>
        <v>0</v>
      </c>
      <c r="O471" s="37">
        <f t="shared" si="122"/>
        <v>0</v>
      </c>
      <c r="P471" s="44"/>
      <c r="Q471" s="25">
        <f t="array" ref="Q471">SUM(IF(Period=$A$2,IF(Site=$A$382,IF(Provider=$B471,M))))</f>
        <v>0</v>
      </c>
      <c r="R471" s="26">
        <f t="array" ref="R471">SUM(IF(Period=$A$2,IF(Site=$A$382,IF(Provider=$B471,N))))</f>
        <v>0</v>
      </c>
      <c r="S471" s="27" t="e">
        <f t="shared" si="123"/>
        <v>#DIV/0!</v>
      </c>
      <c r="T471" s="27" t="e">
        <f t="shared" si="124"/>
        <v>#DIV/0!</v>
      </c>
      <c r="U471" s="20"/>
      <c r="V471" s="25">
        <f t="array" ref="V471">SUM(IF(Period=$A$2,IF(Site=$A$382,IF(Provider=$B471,P))))</f>
        <v>1</v>
      </c>
      <c r="W471" s="26">
        <f t="array" ref="W471">SUM(IF(Period=$A$2,IF(Site=$A$382,IF(Provider=$B471,Q))))</f>
        <v>8</v>
      </c>
      <c r="X471" s="27">
        <f t="shared" si="129"/>
        <v>2.6084121291164004E-3</v>
      </c>
      <c r="Y471" s="27">
        <f t="shared" si="125"/>
        <v>2.9827374072555088E-4</v>
      </c>
      <c r="Z471" s="44"/>
      <c r="AA471" s="25">
        <f t="array" ref="AA471">SUM(IF(Period=$A$2,IF(Site=$A$382,IF(Provider=$B471,G))))</f>
        <v>1</v>
      </c>
      <c r="AB471" s="26">
        <f t="array" ref="AB471">SUM(IF(Period=$A$2,IF(Site=$A$382,IF(Provider=$B471,H))))</f>
        <v>0</v>
      </c>
      <c r="AC471" s="27">
        <f t="shared" si="130"/>
        <v>0</v>
      </c>
      <c r="AD471" s="27">
        <f t="shared" si="126"/>
        <v>0</v>
      </c>
      <c r="AE471" s="44"/>
      <c r="AF471" s="20"/>
      <c r="AG471" s="20"/>
      <c r="AH471" s="20"/>
      <c r="AI471" s="20"/>
      <c r="AJ471" s="20"/>
      <c r="AK471" s="20"/>
      <c r="AL471" s="20"/>
      <c r="AM471" s="20"/>
      <c r="AN471" s="20"/>
    </row>
    <row r="472" spans="2:40" hidden="1" outlineLevel="1" x14ac:dyDescent="0.25">
      <c r="B472" s="20" t="s">
        <v>997</v>
      </c>
      <c r="C472" s="44"/>
      <c r="D472" s="25">
        <f t="array" ref="D472">SUM(IF(Period=$A$2,IF(Site=$A$382,IF(Provider=$B472,G))))</f>
        <v>0</v>
      </c>
      <c r="E472" s="26">
        <f t="array" ref="E472">SUM(IF(Period=$A$2,IF(Site=$A$382,IF(Provider=$B472,H))))</f>
        <v>0</v>
      </c>
      <c r="F472" s="27">
        <f t="shared" si="127"/>
        <v>0</v>
      </c>
      <c r="G472" s="27">
        <f t="shared" si="120"/>
        <v>0</v>
      </c>
      <c r="H472" s="44"/>
      <c r="I472" s="25">
        <f t="array" ref="I472">SUM(IF(Period=$A$2,IF(Site=$A$382,IF(Provider=$B472,I))))</f>
        <v>0</v>
      </c>
      <c r="J472" s="26">
        <f t="array" ref="J472">SUM(IF(Period=$A$2,IF(Site=$A$382,IF(Provider=$B472,J))))</f>
        <v>0</v>
      </c>
      <c r="K472" s="27">
        <f t="shared" si="128"/>
        <v>0</v>
      </c>
      <c r="L472" s="27">
        <f t="shared" si="121"/>
        <v>0</v>
      </c>
      <c r="M472" s="44"/>
      <c r="N472" s="25">
        <f t="array" ref="N472">SUM(IF(Period=$A$2,IF(Site=$A$382,IF(Provider=$B472,K))))</f>
        <v>0</v>
      </c>
      <c r="O472" s="37">
        <f t="shared" si="122"/>
        <v>0</v>
      </c>
      <c r="P472" s="44"/>
      <c r="Q472" s="25">
        <f t="array" ref="Q472">SUM(IF(Period=$A$2,IF(Site=$A$382,IF(Provider=$B472,M))))</f>
        <v>0</v>
      </c>
      <c r="R472" s="26">
        <f t="array" ref="R472">SUM(IF(Period=$A$2,IF(Site=$A$382,IF(Provider=$B472,N))))</f>
        <v>0</v>
      </c>
      <c r="S472" s="27" t="e">
        <f t="shared" si="123"/>
        <v>#DIV/0!</v>
      </c>
      <c r="T472" s="27" t="e">
        <f t="shared" si="124"/>
        <v>#DIV/0!</v>
      </c>
      <c r="U472" s="20"/>
      <c r="V472" s="25">
        <f t="array" ref="V472">SUM(IF(Period=$A$2,IF(Site=$A$382,IF(Provider=$B472,P))))</f>
        <v>0</v>
      </c>
      <c r="W472" s="26">
        <f t="array" ref="W472">SUM(IF(Period=$A$2,IF(Site=$A$382,IF(Provider=$B472,Q))))</f>
        <v>0</v>
      </c>
      <c r="X472" s="27">
        <f t="shared" si="129"/>
        <v>0</v>
      </c>
      <c r="Y472" s="27">
        <f t="shared" si="125"/>
        <v>0</v>
      </c>
      <c r="Z472" s="44"/>
      <c r="AA472" s="25">
        <f t="array" ref="AA472">SUM(IF(Period=$A$2,IF(Site=$A$382,IF(Provider=$B472,G))))</f>
        <v>0</v>
      </c>
      <c r="AB472" s="26">
        <f t="array" ref="AB472">SUM(IF(Period=$A$2,IF(Site=$A$382,IF(Provider=$B472,H))))</f>
        <v>0</v>
      </c>
      <c r="AC472" s="27">
        <f t="shared" si="130"/>
        <v>0</v>
      </c>
      <c r="AD472" s="27">
        <f t="shared" si="126"/>
        <v>0</v>
      </c>
      <c r="AE472" s="44"/>
      <c r="AF472" s="20"/>
      <c r="AG472" s="20"/>
      <c r="AH472" s="20"/>
      <c r="AI472" s="20"/>
      <c r="AJ472" s="20"/>
      <c r="AK472" s="20"/>
      <c r="AL472" s="20"/>
      <c r="AM472" s="20"/>
      <c r="AN472" s="20"/>
    </row>
    <row r="473" spans="2:40" hidden="1" outlineLevel="1" x14ac:dyDescent="0.25">
      <c r="B473" s="20" t="s">
        <v>897</v>
      </c>
      <c r="C473" s="44"/>
      <c r="D473" s="25">
        <f t="array" ref="D473">SUM(IF(Period=$A$2,IF(Site=$A$382,IF(Provider=$B473,G))))</f>
        <v>0</v>
      </c>
      <c r="E473" s="26">
        <f t="array" ref="E473">SUM(IF(Period=$A$2,IF(Site=$A$382,IF(Provider=$B473,H))))</f>
        <v>0</v>
      </c>
      <c r="F473" s="27">
        <f t="shared" si="127"/>
        <v>0</v>
      </c>
      <c r="G473" s="27">
        <f t="shared" si="120"/>
        <v>0</v>
      </c>
      <c r="H473" s="44"/>
      <c r="I473" s="25">
        <f t="array" ref="I473">SUM(IF(Period=$A$2,IF(Site=$A$382,IF(Provider=$B473,I))))</f>
        <v>0</v>
      </c>
      <c r="J473" s="26">
        <f t="array" ref="J473">SUM(IF(Period=$A$2,IF(Site=$A$382,IF(Provider=$B473,J))))</f>
        <v>0</v>
      </c>
      <c r="K473" s="27">
        <f t="shared" si="128"/>
        <v>0</v>
      </c>
      <c r="L473" s="27">
        <f t="shared" si="121"/>
        <v>0</v>
      </c>
      <c r="M473" s="44"/>
      <c r="N473" s="25">
        <f t="array" ref="N473">SUM(IF(Period=$A$2,IF(Site=$A$382,IF(Provider=$B473,K))))</f>
        <v>0</v>
      </c>
      <c r="O473" s="37">
        <f t="shared" si="122"/>
        <v>0</v>
      </c>
      <c r="P473" s="44"/>
      <c r="Q473" s="25">
        <f t="array" ref="Q473">SUM(IF(Period=$A$2,IF(Site=$A$382,IF(Provider=$B473,M))))</f>
        <v>0</v>
      </c>
      <c r="R473" s="26">
        <f t="array" ref="R473">SUM(IF(Period=$A$2,IF(Site=$A$382,IF(Provider=$B473,N))))</f>
        <v>0</v>
      </c>
      <c r="S473" s="27" t="e">
        <f t="shared" si="123"/>
        <v>#DIV/0!</v>
      </c>
      <c r="T473" s="27" t="e">
        <f t="shared" si="124"/>
        <v>#DIV/0!</v>
      </c>
      <c r="U473" s="20"/>
      <c r="V473" s="25">
        <f t="array" ref="V473">SUM(IF(Period=$A$2,IF(Site=$A$382,IF(Provider=$B473,P))))</f>
        <v>0</v>
      </c>
      <c r="W473" s="26">
        <f t="array" ref="W473">SUM(IF(Period=$A$2,IF(Site=$A$382,IF(Provider=$B473,Q))))</f>
        <v>0</v>
      </c>
      <c r="X473" s="27">
        <f t="shared" si="129"/>
        <v>0</v>
      </c>
      <c r="Y473" s="27">
        <f t="shared" si="125"/>
        <v>0</v>
      </c>
      <c r="Z473" s="44"/>
      <c r="AA473" s="25">
        <f t="array" ref="AA473">SUM(IF(Period=$A$2,IF(Site=$A$382,IF(Provider=$B473,G))))</f>
        <v>0</v>
      </c>
      <c r="AB473" s="26">
        <f t="array" ref="AB473">SUM(IF(Period=$A$2,IF(Site=$A$382,IF(Provider=$B473,H))))</f>
        <v>0</v>
      </c>
      <c r="AC473" s="27">
        <f t="shared" si="130"/>
        <v>0</v>
      </c>
      <c r="AD473" s="27">
        <f t="shared" si="126"/>
        <v>0</v>
      </c>
      <c r="AE473" s="44"/>
      <c r="AF473" s="20"/>
      <c r="AG473" s="20"/>
      <c r="AH473" s="20"/>
      <c r="AI473" s="20"/>
      <c r="AJ473" s="20"/>
      <c r="AK473" s="20"/>
      <c r="AL473" s="20"/>
      <c r="AM473" s="20"/>
      <c r="AN473" s="20"/>
    </row>
    <row r="474" spans="2:40" hidden="1" outlineLevel="1" x14ac:dyDescent="0.25">
      <c r="B474" s="20" t="s">
        <v>723</v>
      </c>
      <c r="C474" s="44"/>
      <c r="D474" s="25">
        <f t="array" ref="D474">SUM(IF(Period=$A$2,IF(Site=$A$382,IF(Provider=$B474,G))))</f>
        <v>7</v>
      </c>
      <c r="E474" s="26">
        <f t="array" ref="E474">SUM(IF(Period=$A$2,IF(Site=$A$382,IF(Provider=$B474,H))))</f>
        <v>3</v>
      </c>
      <c r="F474" s="27">
        <f t="shared" si="127"/>
        <v>4.4025157232704407E-2</v>
      </c>
      <c r="G474" s="27">
        <f t="shared" si="120"/>
        <v>1.09386394416085E-3</v>
      </c>
      <c r="H474" s="44"/>
      <c r="I474" s="25">
        <f t="array" ref="I474">SUM(IF(Period=$A$2,IF(Site=$A$382,IF(Provider=$B474,I))))</f>
        <v>93</v>
      </c>
      <c r="J474" s="26">
        <f t="array" ref="J474">SUM(IF(Period=$A$2,IF(Site=$A$382,IF(Provider=$B474,J))))</f>
        <v>3.6129032258064515</v>
      </c>
      <c r="K474" s="27">
        <f t="shared" si="128"/>
        <v>8.457085325950163E-2</v>
      </c>
      <c r="L474" s="27">
        <f t="shared" si="121"/>
        <v>9.7315144669389182E-3</v>
      </c>
      <c r="M474" s="44"/>
      <c r="N474" s="25">
        <f t="array" ref="N474">SUM(IF(Period=$A$2,IF(Site=$A$382,IF(Provider=$B474,K))))</f>
        <v>2</v>
      </c>
      <c r="O474" s="37">
        <f t="shared" si="122"/>
        <v>2.1505376344086023E-2</v>
      </c>
      <c r="P474" s="44"/>
      <c r="Q474" s="25">
        <f t="array" ref="Q474">SUM(IF(Period=$A$2,IF(Site=$A$382,IF(Provider=$B474,M))))</f>
        <v>0</v>
      </c>
      <c r="R474" s="26">
        <f t="array" ref="R474">SUM(IF(Period=$A$2,IF(Site=$A$382,IF(Provider=$B474,N))))</f>
        <v>0</v>
      </c>
      <c r="S474" s="27" t="e">
        <f t="shared" si="123"/>
        <v>#DIV/0!</v>
      </c>
      <c r="T474" s="27" t="e">
        <f t="shared" si="124"/>
        <v>#DIV/0!</v>
      </c>
      <c r="U474" s="20"/>
      <c r="V474" s="25">
        <f t="array" ref="V474">SUM(IF(Period=$A$2,IF(Site=$A$382,IF(Provider=$B474,P))))</f>
        <v>88</v>
      </c>
      <c r="W474" s="26">
        <f t="array" ref="W474">SUM(IF(Period=$A$2,IF(Site=$A$382,IF(Provider=$B474,Q))))</f>
        <v>16</v>
      </c>
      <c r="X474" s="27">
        <f t="shared" si="129"/>
        <v>0.45908053472448646</v>
      </c>
      <c r="Y474" s="27">
        <f t="shared" si="125"/>
        <v>5.2496178367696954E-2</v>
      </c>
      <c r="Z474" s="44"/>
      <c r="AA474" s="25">
        <f t="array" ref="AA474">SUM(IF(Period=$A$2,IF(Site=$A$382,IF(Provider=$B474,G))))</f>
        <v>7</v>
      </c>
      <c r="AB474" s="26">
        <f t="array" ref="AB474">SUM(IF(Period=$A$2,IF(Site=$A$382,IF(Provider=$B474,H))))</f>
        <v>3</v>
      </c>
      <c r="AC474" s="27">
        <f t="shared" si="130"/>
        <v>4.4025157232704407E-2</v>
      </c>
      <c r="AD474" s="27">
        <f t="shared" si="126"/>
        <v>1.09386394416085E-3</v>
      </c>
      <c r="AE474" s="44"/>
      <c r="AF474" s="20"/>
      <c r="AG474" s="20"/>
      <c r="AH474" s="20"/>
      <c r="AI474" s="20"/>
      <c r="AJ474" s="20"/>
      <c r="AK474" s="20"/>
      <c r="AL474" s="20"/>
      <c r="AM474" s="20"/>
      <c r="AN474" s="20"/>
    </row>
    <row r="475" spans="2:40" hidden="1" outlineLevel="1" x14ac:dyDescent="0.25">
      <c r="B475" s="20" t="s">
        <v>1053</v>
      </c>
      <c r="C475" s="44"/>
      <c r="D475" s="25">
        <f t="array" ref="D475">SUM(IF(Period=$A$2,IF(Site=$A$382,IF(Provider=$B475,G))))</f>
        <v>0</v>
      </c>
      <c r="E475" s="26">
        <f t="array" ref="E475">SUM(IF(Period=$A$2,IF(Site=$A$382,IF(Provider=$B475,H))))</f>
        <v>0</v>
      </c>
      <c r="F475" s="27">
        <f t="shared" si="127"/>
        <v>0</v>
      </c>
      <c r="G475" s="27">
        <f t="shared" si="120"/>
        <v>0</v>
      </c>
      <c r="H475" s="44"/>
      <c r="I475" s="25">
        <f t="array" ref="I475">SUM(IF(Period=$A$2,IF(Site=$A$382,IF(Provider=$B475,I))))</f>
        <v>0</v>
      </c>
      <c r="J475" s="26">
        <f t="array" ref="J475">SUM(IF(Period=$A$2,IF(Site=$A$382,IF(Provider=$B475,J))))</f>
        <v>0</v>
      </c>
      <c r="K475" s="27">
        <f t="shared" si="128"/>
        <v>0</v>
      </c>
      <c r="L475" s="27">
        <f t="shared" si="121"/>
        <v>0</v>
      </c>
      <c r="M475" s="44"/>
      <c r="N475" s="25">
        <f t="array" ref="N475">SUM(IF(Period=$A$2,IF(Site=$A$382,IF(Provider=$B475,K))))</f>
        <v>0</v>
      </c>
      <c r="O475" s="37">
        <f t="shared" si="122"/>
        <v>0</v>
      </c>
      <c r="P475" s="44"/>
      <c r="Q475" s="25">
        <f t="array" ref="Q475">SUM(IF(Period=$A$2,IF(Site=$A$382,IF(Provider=$B475,M))))</f>
        <v>0</v>
      </c>
      <c r="R475" s="26">
        <f t="array" ref="R475">SUM(IF(Period=$A$2,IF(Site=$A$382,IF(Provider=$B475,N))))</f>
        <v>0</v>
      </c>
      <c r="S475" s="27" t="e">
        <f t="shared" si="123"/>
        <v>#DIV/0!</v>
      </c>
      <c r="T475" s="27" t="e">
        <f t="shared" si="124"/>
        <v>#DIV/0!</v>
      </c>
      <c r="U475" s="20"/>
      <c r="V475" s="25">
        <f t="array" ref="V475">SUM(IF(Period=$A$2,IF(Site=$A$382,IF(Provider=$B475,P))))</f>
        <v>0</v>
      </c>
      <c r="W475" s="26">
        <f t="array" ref="W475">SUM(IF(Period=$A$2,IF(Site=$A$382,IF(Provider=$B475,Q))))</f>
        <v>0</v>
      </c>
      <c r="X475" s="27">
        <f t="shared" si="129"/>
        <v>0</v>
      </c>
      <c r="Y475" s="27">
        <f t="shared" si="125"/>
        <v>0</v>
      </c>
      <c r="Z475" s="44"/>
      <c r="AA475" s="25">
        <f t="array" ref="AA475">SUM(IF(Period=$A$2,IF(Site=$A$382,IF(Provider=$B475,G))))</f>
        <v>0</v>
      </c>
      <c r="AB475" s="26">
        <f t="array" ref="AB475">SUM(IF(Period=$A$2,IF(Site=$A$382,IF(Provider=$B475,H))))</f>
        <v>0</v>
      </c>
      <c r="AC475" s="27">
        <f t="shared" si="130"/>
        <v>0</v>
      </c>
      <c r="AD475" s="27">
        <f t="shared" si="126"/>
        <v>0</v>
      </c>
      <c r="AE475" s="44"/>
      <c r="AF475" s="20"/>
      <c r="AG475" s="20"/>
      <c r="AH475" s="20"/>
      <c r="AI475" s="20"/>
      <c r="AJ475" s="20"/>
      <c r="AK475" s="20"/>
      <c r="AL475" s="20"/>
      <c r="AM475" s="20"/>
      <c r="AN475" s="20"/>
    </row>
    <row r="476" spans="2:40" hidden="1" outlineLevel="1" x14ac:dyDescent="0.25">
      <c r="B476" s="20" t="s">
        <v>795</v>
      </c>
      <c r="C476" s="44"/>
      <c r="D476" s="25">
        <f t="array" ref="D476">SUM(IF(Period=$A$2,IF(Site=$A$382,IF(Provider=$B476,G))))</f>
        <v>0</v>
      </c>
      <c r="E476" s="26">
        <f t="array" ref="E476">SUM(IF(Period=$A$2,IF(Site=$A$382,IF(Provider=$B476,H))))</f>
        <v>0</v>
      </c>
      <c r="F476" s="27">
        <f t="shared" si="127"/>
        <v>0</v>
      </c>
      <c r="G476" s="27">
        <f t="shared" si="120"/>
        <v>0</v>
      </c>
      <c r="H476" s="44"/>
      <c r="I476" s="25">
        <f t="array" ref="I476">SUM(IF(Period=$A$2,IF(Site=$A$382,IF(Provider=$B476,I))))</f>
        <v>0</v>
      </c>
      <c r="J476" s="26">
        <f t="array" ref="J476">SUM(IF(Period=$A$2,IF(Site=$A$382,IF(Provider=$B476,J))))</f>
        <v>0</v>
      </c>
      <c r="K476" s="27">
        <f t="shared" si="128"/>
        <v>0</v>
      </c>
      <c r="L476" s="27">
        <f t="shared" si="121"/>
        <v>0</v>
      </c>
      <c r="M476" s="44"/>
      <c r="N476" s="25">
        <f t="array" ref="N476">SUM(IF(Period=$A$2,IF(Site=$A$382,IF(Provider=$B476,K))))</f>
        <v>0</v>
      </c>
      <c r="O476" s="37">
        <f t="shared" si="122"/>
        <v>0</v>
      </c>
      <c r="P476" s="44"/>
      <c r="Q476" s="25">
        <f t="array" ref="Q476">SUM(IF(Period=$A$2,IF(Site=$A$382,IF(Provider=$B476,M))))</f>
        <v>0</v>
      </c>
      <c r="R476" s="26">
        <f t="array" ref="R476">SUM(IF(Period=$A$2,IF(Site=$A$382,IF(Provider=$B476,N))))</f>
        <v>0</v>
      </c>
      <c r="S476" s="27" t="e">
        <f t="shared" si="123"/>
        <v>#DIV/0!</v>
      </c>
      <c r="T476" s="27" t="e">
        <f t="shared" si="124"/>
        <v>#DIV/0!</v>
      </c>
      <c r="U476" s="20"/>
      <c r="V476" s="25">
        <f t="array" ref="V476">SUM(IF(Period=$A$2,IF(Site=$A$382,IF(Provider=$B476,P))))</f>
        <v>0</v>
      </c>
      <c r="W476" s="26">
        <f t="array" ref="W476">SUM(IF(Period=$A$2,IF(Site=$A$382,IF(Provider=$B476,Q))))</f>
        <v>0</v>
      </c>
      <c r="X476" s="27">
        <f t="shared" si="129"/>
        <v>0</v>
      </c>
      <c r="Y476" s="27">
        <f t="shared" si="125"/>
        <v>0</v>
      </c>
      <c r="Z476" s="44"/>
      <c r="AA476" s="25">
        <f t="array" ref="AA476">SUM(IF(Period=$A$2,IF(Site=$A$382,IF(Provider=$B476,G))))</f>
        <v>0</v>
      </c>
      <c r="AB476" s="26">
        <f t="array" ref="AB476">SUM(IF(Period=$A$2,IF(Site=$A$382,IF(Provider=$B476,H))))</f>
        <v>0</v>
      </c>
      <c r="AC476" s="27">
        <f t="shared" si="130"/>
        <v>0</v>
      </c>
      <c r="AD476" s="27">
        <f t="shared" si="126"/>
        <v>0</v>
      </c>
      <c r="AE476" s="44"/>
      <c r="AF476" s="20"/>
      <c r="AG476" s="20"/>
      <c r="AH476" s="20"/>
      <c r="AI476" s="20"/>
      <c r="AJ476" s="20"/>
      <c r="AK476" s="20"/>
      <c r="AL476" s="20"/>
      <c r="AM476" s="20"/>
      <c r="AN476" s="20"/>
    </row>
    <row r="477" spans="2:40" hidden="1" outlineLevel="1" x14ac:dyDescent="0.25">
      <c r="B477" s="20" t="s">
        <v>742</v>
      </c>
      <c r="C477" s="44"/>
      <c r="D477" s="25">
        <f t="array" ref="D477">SUM(IF(Period=$A$2,IF(Site=$A$382,IF(Provider=$B477,G))))</f>
        <v>1</v>
      </c>
      <c r="E477" s="26">
        <f t="array" ref="E477">SUM(IF(Period=$A$2,IF(Site=$A$382,IF(Provider=$B477,H))))</f>
        <v>1</v>
      </c>
      <c r="F477" s="27">
        <f t="shared" si="127"/>
        <v>2.0964360587002098E-3</v>
      </c>
      <c r="G477" s="27">
        <f t="shared" si="120"/>
        <v>5.2088759245754768E-5</v>
      </c>
      <c r="H477" s="44"/>
      <c r="I477" s="25">
        <f t="array" ref="I477">SUM(IF(Period=$A$2,IF(Site=$A$382,IF(Provider=$B477,I))))</f>
        <v>3</v>
      </c>
      <c r="J477" s="26">
        <f t="array" ref="J477">SUM(IF(Period=$A$2,IF(Site=$A$382,IF(Provider=$B477,J))))</f>
        <v>9.3333333333333339</v>
      </c>
      <c r="K477" s="27">
        <f t="shared" si="128"/>
        <v>7.0475711049584706E-3</v>
      </c>
      <c r="L477" s="27">
        <f t="shared" si="121"/>
        <v>8.1095953891157648E-4</v>
      </c>
      <c r="M477" s="44"/>
      <c r="N477" s="25">
        <f t="array" ref="N477">SUM(IF(Period=$A$2,IF(Site=$A$382,IF(Provider=$B477,K))))</f>
        <v>0</v>
      </c>
      <c r="O477" s="37">
        <f t="shared" si="122"/>
        <v>0</v>
      </c>
      <c r="P477" s="44"/>
      <c r="Q477" s="25">
        <f t="array" ref="Q477">SUM(IF(Period=$A$2,IF(Site=$A$382,IF(Provider=$B477,M))))</f>
        <v>0</v>
      </c>
      <c r="R477" s="26">
        <f t="array" ref="R477">SUM(IF(Period=$A$2,IF(Site=$A$382,IF(Provider=$B477,N))))</f>
        <v>0</v>
      </c>
      <c r="S477" s="27" t="e">
        <f t="shared" si="123"/>
        <v>#DIV/0!</v>
      </c>
      <c r="T477" s="27" t="e">
        <f t="shared" si="124"/>
        <v>#DIV/0!</v>
      </c>
      <c r="U477" s="20"/>
      <c r="V477" s="25">
        <f t="array" ref="V477">SUM(IF(Period=$A$2,IF(Site=$A$382,IF(Provider=$B477,P))))</f>
        <v>3</v>
      </c>
      <c r="W477" s="26">
        <f t="array" ref="W477">SUM(IF(Period=$A$2,IF(Site=$A$382,IF(Provider=$B477,Q))))</f>
        <v>42</v>
      </c>
      <c r="X477" s="27">
        <f t="shared" si="129"/>
        <v>4.1082491033583302E-2</v>
      </c>
      <c r="Y477" s="27">
        <f t="shared" si="125"/>
        <v>4.697811416427426E-3</v>
      </c>
      <c r="Z477" s="44"/>
      <c r="AA477" s="25">
        <f t="array" ref="AA477">SUM(IF(Period=$A$2,IF(Site=$A$382,IF(Provider=$B477,G))))</f>
        <v>1</v>
      </c>
      <c r="AB477" s="26">
        <f t="array" ref="AB477">SUM(IF(Period=$A$2,IF(Site=$A$382,IF(Provider=$B477,H))))</f>
        <v>1</v>
      </c>
      <c r="AC477" s="27">
        <f t="shared" si="130"/>
        <v>2.0964360587002098E-3</v>
      </c>
      <c r="AD477" s="27">
        <f t="shared" si="126"/>
        <v>5.2088759245754768E-5</v>
      </c>
      <c r="AE477" s="44"/>
      <c r="AF477" s="20"/>
      <c r="AG477" s="20"/>
      <c r="AH477" s="20"/>
      <c r="AI477" s="20"/>
      <c r="AJ477" s="20"/>
      <c r="AK477" s="20"/>
      <c r="AL477" s="20"/>
      <c r="AM477" s="20"/>
      <c r="AN477" s="20"/>
    </row>
    <row r="478" spans="2:40" hidden="1" outlineLevel="1" x14ac:dyDescent="0.25">
      <c r="B478" s="20" t="s">
        <v>751</v>
      </c>
      <c r="C478" s="44"/>
      <c r="D478" s="25">
        <f t="array" ref="D478">SUM(IF(Period=$A$2,IF(Site=$A$382,IF(Provider=$B478,G))))</f>
        <v>1</v>
      </c>
      <c r="E478" s="26">
        <f t="array" ref="E478">SUM(IF(Period=$A$2,IF(Site=$A$382,IF(Provider=$B478,H))))</f>
        <v>1</v>
      </c>
      <c r="F478" s="27">
        <f t="shared" si="127"/>
        <v>2.0964360587002098E-3</v>
      </c>
      <c r="G478" s="27">
        <f t="shared" si="120"/>
        <v>5.2088759245754768E-5</v>
      </c>
      <c r="H478" s="44"/>
      <c r="I478" s="25">
        <f t="array" ref="I478">SUM(IF(Period=$A$2,IF(Site=$A$382,IF(Provider=$B478,I))))</f>
        <v>1</v>
      </c>
      <c r="J478" s="26">
        <f t="array" ref="J478">SUM(IF(Period=$A$2,IF(Site=$A$382,IF(Provider=$B478,J))))</f>
        <v>9</v>
      </c>
      <c r="K478" s="27">
        <f t="shared" si="128"/>
        <v>2.2652907123080798E-3</v>
      </c>
      <c r="L478" s="27">
        <f t="shared" si="121"/>
        <v>2.6066556607872099E-4</v>
      </c>
      <c r="M478" s="44"/>
      <c r="N478" s="25">
        <f t="array" ref="N478">SUM(IF(Period=$A$2,IF(Site=$A$382,IF(Provider=$B478,K))))</f>
        <v>0</v>
      </c>
      <c r="O478" s="37">
        <f t="shared" si="122"/>
        <v>0</v>
      </c>
      <c r="P478" s="44"/>
      <c r="Q478" s="25">
        <f t="array" ref="Q478">SUM(IF(Period=$A$2,IF(Site=$A$382,IF(Provider=$B478,M))))</f>
        <v>0</v>
      </c>
      <c r="R478" s="26">
        <f t="array" ref="R478">SUM(IF(Period=$A$2,IF(Site=$A$382,IF(Provider=$B478,N))))</f>
        <v>0</v>
      </c>
      <c r="S478" s="27" t="e">
        <f t="shared" si="123"/>
        <v>#DIV/0!</v>
      </c>
      <c r="T478" s="27" t="e">
        <f t="shared" si="124"/>
        <v>#DIV/0!</v>
      </c>
      <c r="U478" s="20"/>
      <c r="V478" s="25">
        <f t="array" ref="V478">SUM(IF(Period=$A$2,IF(Site=$A$382,IF(Provider=$B478,P))))</f>
        <v>1</v>
      </c>
      <c r="W478" s="26">
        <f t="array" ref="W478">SUM(IF(Period=$A$2,IF(Site=$A$382,IF(Provider=$B478,Q))))</f>
        <v>20</v>
      </c>
      <c r="X478" s="27">
        <f t="shared" si="129"/>
        <v>6.5210303227910011E-3</v>
      </c>
      <c r="Y478" s="27">
        <f t="shared" si="125"/>
        <v>7.4568435181387722E-4</v>
      </c>
      <c r="Z478" s="44"/>
      <c r="AA478" s="25">
        <f t="array" ref="AA478">SUM(IF(Period=$A$2,IF(Site=$A$382,IF(Provider=$B478,G))))</f>
        <v>1</v>
      </c>
      <c r="AB478" s="26">
        <f t="array" ref="AB478">SUM(IF(Period=$A$2,IF(Site=$A$382,IF(Provider=$B478,H))))</f>
        <v>1</v>
      </c>
      <c r="AC478" s="27">
        <f t="shared" si="130"/>
        <v>2.0964360587002098E-3</v>
      </c>
      <c r="AD478" s="27">
        <f t="shared" si="126"/>
        <v>5.2088759245754768E-5</v>
      </c>
      <c r="AE478" s="44"/>
      <c r="AF478" s="20"/>
      <c r="AG478" s="20"/>
      <c r="AH478" s="20"/>
      <c r="AI478" s="20"/>
      <c r="AJ478" s="20"/>
      <c r="AK478" s="20"/>
      <c r="AL478" s="20"/>
      <c r="AM478" s="20"/>
      <c r="AN478" s="20"/>
    </row>
    <row r="479" spans="2:40" hidden="1" outlineLevel="1" x14ac:dyDescent="0.25">
      <c r="B479" s="20" t="s">
        <v>752</v>
      </c>
      <c r="C479" s="44"/>
      <c r="D479" s="25">
        <f t="array" ref="D479">SUM(IF(Period=$A$2,IF(Site=$A$382,IF(Provider=$B479,G))))</f>
        <v>1</v>
      </c>
      <c r="E479" s="26">
        <f t="array" ref="E479">SUM(IF(Period=$A$2,IF(Site=$A$382,IF(Provider=$B479,H))))</f>
        <v>0</v>
      </c>
      <c r="F479" s="27">
        <f t="shared" si="127"/>
        <v>0</v>
      </c>
      <c r="G479" s="27">
        <f t="shared" si="120"/>
        <v>0</v>
      </c>
      <c r="H479" s="44"/>
      <c r="I479" s="25">
        <f t="array" ref="I479">SUM(IF(Period=$A$2,IF(Site=$A$382,IF(Provider=$B479,I))))</f>
        <v>1</v>
      </c>
      <c r="J479" s="26">
        <f t="array" ref="J479">SUM(IF(Period=$A$2,IF(Site=$A$382,IF(Provider=$B479,J))))</f>
        <v>9</v>
      </c>
      <c r="K479" s="27">
        <f t="shared" si="128"/>
        <v>2.2652907123080798E-3</v>
      </c>
      <c r="L479" s="27">
        <f t="shared" si="121"/>
        <v>2.6066556607872099E-4</v>
      </c>
      <c r="M479" s="44"/>
      <c r="N479" s="25">
        <f t="array" ref="N479">SUM(IF(Period=$A$2,IF(Site=$A$382,IF(Provider=$B479,K))))</f>
        <v>0</v>
      </c>
      <c r="O479" s="37">
        <f t="shared" si="122"/>
        <v>0</v>
      </c>
      <c r="P479" s="44"/>
      <c r="Q479" s="25">
        <f t="array" ref="Q479">SUM(IF(Period=$A$2,IF(Site=$A$382,IF(Provider=$B479,M))))</f>
        <v>0</v>
      </c>
      <c r="R479" s="26">
        <f t="array" ref="R479">SUM(IF(Period=$A$2,IF(Site=$A$382,IF(Provider=$B479,N))))</f>
        <v>0</v>
      </c>
      <c r="S479" s="27" t="e">
        <f t="shared" ref="S479:S503" si="131">R479*(Q479/Q$504)</f>
        <v>#DIV/0!</v>
      </c>
      <c r="T479" s="27" t="e">
        <f t="shared" ref="T479:T503" si="132">R479*(Q479/Q$891)</f>
        <v>#DIV/0!</v>
      </c>
      <c r="U479" s="20"/>
      <c r="V479" s="25">
        <f t="array" ref="V479">SUM(IF(Period=$A$2,IF(Site=$A$382,IF(Provider=$B479,P))))</f>
        <v>1</v>
      </c>
      <c r="W479" s="26">
        <f t="array" ref="W479">SUM(IF(Period=$A$2,IF(Site=$A$382,IF(Provider=$B479,Q))))</f>
        <v>9</v>
      </c>
      <c r="X479" s="27">
        <f t="shared" si="129"/>
        <v>2.9344636452559502E-3</v>
      </c>
      <c r="Y479" s="27">
        <f t="shared" si="125"/>
        <v>3.3555795831624472E-4</v>
      </c>
      <c r="Z479" s="44"/>
      <c r="AA479" s="25">
        <f t="array" ref="AA479">SUM(IF(Period=$A$2,IF(Site=$A$382,IF(Provider=$B479,G))))</f>
        <v>1</v>
      </c>
      <c r="AB479" s="26">
        <f t="array" ref="AB479">SUM(IF(Period=$A$2,IF(Site=$A$382,IF(Provider=$B479,H))))</f>
        <v>0</v>
      </c>
      <c r="AC479" s="27">
        <f t="shared" si="130"/>
        <v>0</v>
      </c>
      <c r="AD479" s="27">
        <f t="shared" si="126"/>
        <v>0</v>
      </c>
      <c r="AE479" s="44"/>
      <c r="AF479" s="20"/>
      <c r="AG479" s="20"/>
      <c r="AH479" s="20"/>
      <c r="AI479" s="20"/>
      <c r="AJ479" s="20"/>
      <c r="AK479" s="20"/>
      <c r="AL479" s="20"/>
      <c r="AM479" s="20"/>
      <c r="AN479" s="20"/>
    </row>
    <row r="480" spans="2:40" hidden="1" outlineLevel="1" x14ac:dyDescent="0.25">
      <c r="B480" s="20" t="s">
        <v>1051</v>
      </c>
      <c r="C480" s="44"/>
      <c r="D480" s="25">
        <f t="array" ref="D480">SUM(IF(Period=$A$2,IF(Site=$A$382,IF(Provider=$B480,G))))</f>
        <v>0</v>
      </c>
      <c r="E480" s="26">
        <f t="array" ref="E480">SUM(IF(Period=$A$2,IF(Site=$A$382,IF(Provider=$B480,H))))</f>
        <v>0</v>
      </c>
      <c r="F480" s="27">
        <f t="shared" si="127"/>
        <v>0</v>
      </c>
      <c r="G480" s="27">
        <f t="shared" si="120"/>
        <v>0</v>
      </c>
      <c r="H480" s="44"/>
      <c r="I480" s="25">
        <f t="array" ref="I480">SUM(IF(Period=$A$2,IF(Site=$A$382,IF(Provider=$B480,I))))</f>
        <v>0</v>
      </c>
      <c r="J480" s="26">
        <f t="array" ref="J480">SUM(IF(Period=$A$2,IF(Site=$A$382,IF(Provider=$B480,J))))</f>
        <v>0</v>
      </c>
      <c r="K480" s="27">
        <f t="shared" si="128"/>
        <v>0</v>
      </c>
      <c r="L480" s="27">
        <f t="shared" si="121"/>
        <v>0</v>
      </c>
      <c r="M480" s="44"/>
      <c r="N480" s="25">
        <f t="array" ref="N480">SUM(IF(Period=$A$2,IF(Site=$A$382,IF(Provider=$B480,K))))</f>
        <v>0</v>
      </c>
      <c r="O480" s="37">
        <f t="shared" si="122"/>
        <v>0</v>
      </c>
      <c r="P480" s="44"/>
      <c r="Q480" s="25">
        <f t="array" ref="Q480">SUM(IF(Period=$A$2,IF(Site=$A$382,IF(Provider=$B480,M))))</f>
        <v>0</v>
      </c>
      <c r="R480" s="26">
        <f t="array" ref="R480">SUM(IF(Period=$A$2,IF(Site=$A$382,IF(Provider=$B480,N))))</f>
        <v>0</v>
      </c>
      <c r="S480" s="27" t="e">
        <f t="shared" si="131"/>
        <v>#DIV/0!</v>
      </c>
      <c r="T480" s="27" t="e">
        <f t="shared" si="132"/>
        <v>#DIV/0!</v>
      </c>
      <c r="U480" s="20"/>
      <c r="V480" s="25">
        <f t="array" ref="V480">SUM(IF(Period=$A$2,IF(Site=$A$382,IF(Provider=$B480,P))))</f>
        <v>0</v>
      </c>
      <c r="W480" s="26">
        <f t="array" ref="W480">SUM(IF(Period=$A$2,IF(Site=$A$382,IF(Provider=$B480,Q))))</f>
        <v>0</v>
      </c>
      <c r="X480" s="27">
        <f t="shared" si="129"/>
        <v>0</v>
      </c>
      <c r="Y480" s="27">
        <f t="shared" si="125"/>
        <v>0</v>
      </c>
      <c r="Z480" s="44"/>
      <c r="AA480" s="25">
        <f t="array" ref="AA480">SUM(IF(Period=$A$2,IF(Site=$A$382,IF(Provider=$B480,G))))</f>
        <v>0</v>
      </c>
      <c r="AB480" s="26">
        <f t="array" ref="AB480">SUM(IF(Period=$A$2,IF(Site=$A$382,IF(Provider=$B480,H))))</f>
        <v>0</v>
      </c>
      <c r="AC480" s="27">
        <f t="shared" si="130"/>
        <v>0</v>
      </c>
      <c r="AD480" s="27">
        <f t="shared" si="126"/>
        <v>0</v>
      </c>
      <c r="AE480" s="44"/>
      <c r="AF480" s="20"/>
      <c r="AG480" s="20"/>
      <c r="AH480" s="20"/>
      <c r="AI480" s="20"/>
      <c r="AJ480" s="20"/>
      <c r="AK480" s="20"/>
      <c r="AL480" s="20"/>
      <c r="AM480" s="20"/>
      <c r="AN480" s="20"/>
    </row>
    <row r="481" spans="2:40" hidden="1" outlineLevel="1" x14ac:dyDescent="0.25">
      <c r="B481" s="20" t="s">
        <v>710</v>
      </c>
      <c r="C481" s="44"/>
      <c r="D481" s="25">
        <f t="array" ref="D481">SUM(IF(Period=$A$2,IF(Site=$A$382,IF(Provider=$B481,G))))</f>
        <v>27</v>
      </c>
      <c r="E481" s="26">
        <f t="array" ref="E481">SUM(IF(Period=$A$2,IF(Site=$A$382,IF(Provider=$B481,H))))</f>
        <v>11</v>
      </c>
      <c r="F481" s="27">
        <f t="shared" si="127"/>
        <v>0.62264150943396224</v>
      </c>
      <c r="G481" s="27">
        <f t="shared" si="120"/>
        <v>1.5470361495989167E-2</v>
      </c>
      <c r="H481" s="44"/>
      <c r="I481" s="25">
        <f t="array" ref="I481">SUM(IF(Period=$A$2,IF(Site=$A$382,IF(Provider=$B481,I))))</f>
        <v>213</v>
      </c>
      <c r="J481" s="26">
        <f t="array" ref="J481">SUM(IF(Period=$A$2,IF(Site=$A$382,IF(Provider=$B481,J))))</f>
        <v>7.784037558685446</v>
      </c>
      <c r="K481" s="27">
        <f t="shared" si="128"/>
        <v>0.41731688900075509</v>
      </c>
      <c r="L481" s="27">
        <f t="shared" si="121"/>
        <v>4.8020389839835489E-2</v>
      </c>
      <c r="M481" s="44"/>
      <c r="N481" s="25">
        <f t="array" ref="N481">SUM(IF(Period=$A$2,IF(Site=$A$382,IF(Provider=$B481,K))))</f>
        <v>4</v>
      </c>
      <c r="O481" s="37">
        <f t="shared" si="122"/>
        <v>1.8779342723004695E-2</v>
      </c>
      <c r="P481" s="44"/>
      <c r="Q481" s="25">
        <f t="array" ref="Q481">SUM(IF(Period=$A$2,IF(Site=$A$382,IF(Provider=$B481,M))))</f>
        <v>0</v>
      </c>
      <c r="R481" s="26">
        <f t="array" ref="R481">SUM(IF(Period=$A$2,IF(Site=$A$382,IF(Provider=$B481,N))))</f>
        <v>0</v>
      </c>
      <c r="S481" s="27" t="e">
        <f t="shared" si="131"/>
        <v>#DIV/0!</v>
      </c>
      <c r="T481" s="27" t="e">
        <f t="shared" si="132"/>
        <v>#DIV/0!</v>
      </c>
      <c r="U481" s="20"/>
      <c r="V481" s="25">
        <f t="array" ref="V481">SUM(IF(Period=$A$2,IF(Site=$A$382,IF(Provider=$B481,P))))</f>
        <v>177</v>
      </c>
      <c r="W481" s="26">
        <f t="array" ref="W481">SUM(IF(Period=$A$2,IF(Site=$A$382,IF(Provider=$B481,Q))))</f>
        <v>24</v>
      </c>
      <c r="X481" s="27">
        <f t="shared" si="129"/>
        <v>1.3850668405608086</v>
      </c>
      <c r="Y481" s="27">
        <f t="shared" si="125"/>
        <v>0.15838335632526751</v>
      </c>
      <c r="Z481" s="44"/>
      <c r="AA481" s="25">
        <f t="array" ref="AA481">SUM(IF(Period=$A$2,IF(Site=$A$382,IF(Provider=$B481,G))))</f>
        <v>27</v>
      </c>
      <c r="AB481" s="26">
        <f t="array" ref="AB481">SUM(IF(Period=$A$2,IF(Site=$A$382,IF(Provider=$B481,H))))</f>
        <v>11</v>
      </c>
      <c r="AC481" s="27">
        <f t="shared" si="130"/>
        <v>0.62264150943396224</v>
      </c>
      <c r="AD481" s="27">
        <f t="shared" si="126"/>
        <v>1.5470361495989167E-2</v>
      </c>
      <c r="AE481" s="44"/>
      <c r="AF481" s="20"/>
      <c r="AG481" s="20"/>
      <c r="AH481" s="20"/>
      <c r="AI481" s="20"/>
      <c r="AJ481" s="20"/>
      <c r="AK481" s="20"/>
      <c r="AL481" s="20"/>
      <c r="AM481" s="20"/>
      <c r="AN481" s="20"/>
    </row>
    <row r="482" spans="2:40" hidden="1" outlineLevel="1" x14ac:dyDescent="0.25">
      <c r="B482" s="20" t="s">
        <v>734</v>
      </c>
      <c r="C482" s="44"/>
      <c r="D482" s="25">
        <f t="array" ref="D482">SUM(IF(Period=$A$2,IF(Site=$A$382,IF(Provider=$B482,G))))</f>
        <v>5</v>
      </c>
      <c r="E482" s="26">
        <f t="array" ref="E482">SUM(IF(Period=$A$2,IF(Site=$A$382,IF(Provider=$B482,H))))</f>
        <v>2</v>
      </c>
      <c r="F482" s="27">
        <f t="shared" si="127"/>
        <v>2.0964360587002098E-2</v>
      </c>
      <c r="G482" s="27">
        <f t="shared" si="120"/>
        <v>5.2088759245754769E-4</v>
      </c>
      <c r="H482" s="44"/>
      <c r="I482" s="25">
        <f t="array" ref="I482">SUM(IF(Period=$A$2,IF(Site=$A$382,IF(Provider=$B482,I))))</f>
        <v>32</v>
      </c>
      <c r="J482" s="26">
        <f t="array" ref="J482">SUM(IF(Period=$A$2,IF(Site=$A$382,IF(Provider=$B482,J))))</f>
        <v>4.625</v>
      </c>
      <c r="K482" s="27">
        <f t="shared" si="128"/>
        <v>3.72514472690662E-2</v>
      </c>
      <c r="L482" s="27">
        <f t="shared" si="121"/>
        <v>4.2865004199611895E-3</v>
      </c>
      <c r="M482" s="44"/>
      <c r="N482" s="25">
        <f t="array" ref="N482">SUM(IF(Period=$A$2,IF(Site=$A$382,IF(Provider=$B482,K))))</f>
        <v>0</v>
      </c>
      <c r="O482" s="37">
        <f t="shared" si="122"/>
        <v>0</v>
      </c>
      <c r="P482" s="44"/>
      <c r="Q482" s="25">
        <f t="array" ref="Q482">SUM(IF(Period=$A$2,IF(Site=$A$382,IF(Provider=$B482,M))))</f>
        <v>0</v>
      </c>
      <c r="R482" s="26">
        <f t="array" ref="R482">SUM(IF(Period=$A$2,IF(Site=$A$382,IF(Provider=$B482,N))))</f>
        <v>0</v>
      </c>
      <c r="S482" s="27" t="e">
        <f t="shared" si="131"/>
        <v>#DIV/0!</v>
      </c>
      <c r="T482" s="27" t="e">
        <f t="shared" si="132"/>
        <v>#DIV/0!</v>
      </c>
      <c r="U482" s="20"/>
      <c r="V482" s="25">
        <f t="array" ref="V482">SUM(IF(Period=$A$2,IF(Site=$A$382,IF(Provider=$B482,P))))</f>
        <v>31</v>
      </c>
      <c r="W482" s="26">
        <f t="array" ref="W482">SUM(IF(Period=$A$2,IF(Site=$A$382,IF(Provider=$B482,Q))))</f>
        <v>16</v>
      </c>
      <c r="X482" s="27">
        <f t="shared" si="129"/>
        <v>0.16172155200521682</v>
      </c>
      <c r="Y482" s="27">
        <f t="shared" si="125"/>
        <v>1.8492971924984156E-2</v>
      </c>
      <c r="Z482" s="44"/>
      <c r="AA482" s="25">
        <f t="array" ref="AA482">SUM(IF(Period=$A$2,IF(Site=$A$382,IF(Provider=$B482,G))))</f>
        <v>5</v>
      </c>
      <c r="AB482" s="26">
        <f t="array" ref="AB482">SUM(IF(Period=$A$2,IF(Site=$A$382,IF(Provider=$B482,H))))</f>
        <v>2</v>
      </c>
      <c r="AC482" s="27">
        <f t="shared" si="130"/>
        <v>2.0964360587002098E-2</v>
      </c>
      <c r="AD482" s="27">
        <f t="shared" si="126"/>
        <v>5.2088759245754769E-4</v>
      </c>
      <c r="AE482" s="44"/>
      <c r="AF482" s="20"/>
      <c r="AG482" s="20"/>
      <c r="AH482" s="20"/>
      <c r="AI482" s="20"/>
      <c r="AJ482" s="20"/>
      <c r="AK482" s="20"/>
      <c r="AL482" s="20"/>
      <c r="AM482" s="20"/>
      <c r="AN482" s="20"/>
    </row>
    <row r="483" spans="2:40" hidden="1" outlineLevel="1" x14ac:dyDescent="0.25">
      <c r="B483" s="20" t="s">
        <v>1017</v>
      </c>
      <c r="C483" s="44"/>
      <c r="D483" s="25">
        <f t="array" ref="D483">SUM(IF(Period=$A$2,IF(Site=$A$382,IF(Provider=$B483,G))))</f>
        <v>0</v>
      </c>
      <c r="E483" s="26">
        <f t="array" ref="E483">SUM(IF(Period=$A$2,IF(Site=$A$382,IF(Provider=$B483,H))))</f>
        <v>0</v>
      </c>
      <c r="F483" s="27">
        <f t="shared" si="127"/>
        <v>0</v>
      </c>
      <c r="G483" s="27">
        <f t="shared" si="120"/>
        <v>0</v>
      </c>
      <c r="H483" s="44"/>
      <c r="I483" s="25">
        <f t="array" ref="I483">SUM(IF(Period=$A$2,IF(Site=$A$382,IF(Provider=$B483,I))))</f>
        <v>0</v>
      </c>
      <c r="J483" s="26">
        <f t="array" ref="J483">SUM(IF(Period=$A$2,IF(Site=$A$382,IF(Provider=$B483,J))))</f>
        <v>0</v>
      </c>
      <c r="K483" s="27">
        <f t="shared" si="128"/>
        <v>0</v>
      </c>
      <c r="L483" s="27">
        <f t="shared" si="121"/>
        <v>0</v>
      </c>
      <c r="M483" s="44"/>
      <c r="N483" s="25">
        <f t="array" ref="N483">SUM(IF(Period=$A$2,IF(Site=$A$382,IF(Provider=$B483,K))))</f>
        <v>0</v>
      </c>
      <c r="O483" s="37">
        <f t="shared" si="122"/>
        <v>0</v>
      </c>
      <c r="P483" s="44"/>
      <c r="Q483" s="25">
        <f t="array" ref="Q483">SUM(IF(Period=$A$2,IF(Site=$A$382,IF(Provider=$B483,M))))</f>
        <v>0</v>
      </c>
      <c r="R483" s="26">
        <f t="array" ref="R483">SUM(IF(Period=$A$2,IF(Site=$A$382,IF(Provider=$B483,N))))</f>
        <v>0</v>
      </c>
      <c r="S483" s="27" t="e">
        <f t="shared" si="131"/>
        <v>#DIV/0!</v>
      </c>
      <c r="T483" s="27" t="e">
        <f t="shared" si="132"/>
        <v>#DIV/0!</v>
      </c>
      <c r="U483" s="20"/>
      <c r="V483" s="25">
        <f t="array" ref="V483">SUM(IF(Period=$A$2,IF(Site=$A$382,IF(Provider=$B483,P))))</f>
        <v>0</v>
      </c>
      <c r="W483" s="26">
        <f t="array" ref="W483">SUM(IF(Period=$A$2,IF(Site=$A$382,IF(Provider=$B483,Q))))</f>
        <v>0</v>
      </c>
      <c r="X483" s="27">
        <f t="shared" si="129"/>
        <v>0</v>
      </c>
      <c r="Y483" s="27">
        <f t="shared" si="125"/>
        <v>0</v>
      </c>
      <c r="Z483" s="44"/>
      <c r="AA483" s="25">
        <f t="array" ref="AA483">SUM(IF(Period=$A$2,IF(Site=$A$382,IF(Provider=$B483,G))))</f>
        <v>0</v>
      </c>
      <c r="AB483" s="26">
        <f t="array" ref="AB483">SUM(IF(Period=$A$2,IF(Site=$A$382,IF(Provider=$B483,H))))</f>
        <v>0</v>
      </c>
      <c r="AC483" s="27">
        <f t="shared" si="130"/>
        <v>0</v>
      </c>
      <c r="AD483" s="27">
        <f t="shared" si="126"/>
        <v>0</v>
      </c>
      <c r="AE483" s="44"/>
      <c r="AF483" s="20"/>
      <c r="AG483" s="20"/>
      <c r="AH483" s="20"/>
      <c r="AI483" s="20"/>
      <c r="AJ483" s="20"/>
      <c r="AK483" s="20"/>
      <c r="AL483" s="20"/>
      <c r="AM483" s="20"/>
      <c r="AN483" s="20"/>
    </row>
    <row r="484" spans="2:40" hidden="1" outlineLevel="1" x14ac:dyDescent="0.25">
      <c r="B484" s="20" t="s">
        <v>951</v>
      </c>
      <c r="C484" s="44"/>
      <c r="D484" s="25">
        <f t="array" ref="D484">SUM(IF(Period=$A$2,IF(Site=$A$382,IF(Provider=$B484,G))))</f>
        <v>0</v>
      </c>
      <c r="E484" s="26">
        <f t="array" ref="E484">SUM(IF(Period=$A$2,IF(Site=$A$382,IF(Provider=$B484,H))))</f>
        <v>0</v>
      </c>
      <c r="F484" s="27">
        <f t="shared" si="127"/>
        <v>0</v>
      </c>
      <c r="G484" s="27">
        <f t="shared" si="120"/>
        <v>0</v>
      </c>
      <c r="H484" s="44"/>
      <c r="I484" s="25">
        <f t="array" ref="I484">SUM(IF(Period=$A$2,IF(Site=$A$382,IF(Provider=$B484,I))))</f>
        <v>0</v>
      </c>
      <c r="J484" s="26">
        <f t="array" ref="J484">SUM(IF(Period=$A$2,IF(Site=$A$382,IF(Provider=$B484,J))))</f>
        <v>0</v>
      </c>
      <c r="K484" s="27">
        <f t="shared" si="128"/>
        <v>0</v>
      </c>
      <c r="L484" s="27">
        <f t="shared" si="121"/>
        <v>0</v>
      </c>
      <c r="M484" s="44"/>
      <c r="N484" s="25">
        <f t="array" ref="N484">SUM(IF(Period=$A$2,IF(Site=$A$382,IF(Provider=$B484,K))))</f>
        <v>0</v>
      </c>
      <c r="O484" s="37">
        <f t="shared" si="122"/>
        <v>0</v>
      </c>
      <c r="P484" s="44"/>
      <c r="Q484" s="25">
        <f t="array" ref="Q484">SUM(IF(Period=$A$2,IF(Site=$A$382,IF(Provider=$B484,M))))</f>
        <v>0</v>
      </c>
      <c r="R484" s="26">
        <f t="array" ref="R484">SUM(IF(Period=$A$2,IF(Site=$A$382,IF(Provider=$B484,N))))</f>
        <v>0</v>
      </c>
      <c r="S484" s="27" t="e">
        <f t="shared" si="131"/>
        <v>#DIV/0!</v>
      </c>
      <c r="T484" s="27" t="e">
        <f t="shared" si="132"/>
        <v>#DIV/0!</v>
      </c>
      <c r="U484" s="20"/>
      <c r="V484" s="25">
        <f t="array" ref="V484">SUM(IF(Period=$A$2,IF(Site=$A$382,IF(Provider=$B484,P))))</f>
        <v>0</v>
      </c>
      <c r="W484" s="26">
        <f t="array" ref="W484">SUM(IF(Period=$A$2,IF(Site=$A$382,IF(Provider=$B484,Q))))</f>
        <v>0</v>
      </c>
      <c r="X484" s="27">
        <f t="shared" si="129"/>
        <v>0</v>
      </c>
      <c r="Y484" s="27">
        <f t="shared" si="125"/>
        <v>0</v>
      </c>
      <c r="Z484" s="44"/>
      <c r="AA484" s="25">
        <f t="array" ref="AA484">SUM(IF(Period=$A$2,IF(Site=$A$382,IF(Provider=$B484,G))))</f>
        <v>0</v>
      </c>
      <c r="AB484" s="26">
        <f t="array" ref="AB484">SUM(IF(Period=$A$2,IF(Site=$A$382,IF(Provider=$B484,H))))</f>
        <v>0</v>
      </c>
      <c r="AC484" s="27">
        <f t="shared" si="130"/>
        <v>0</v>
      </c>
      <c r="AD484" s="27">
        <f t="shared" si="126"/>
        <v>0</v>
      </c>
      <c r="AE484" s="44"/>
      <c r="AF484" s="20"/>
      <c r="AG484" s="20"/>
      <c r="AH484" s="20"/>
      <c r="AI484" s="20"/>
      <c r="AJ484" s="20"/>
      <c r="AK484" s="20"/>
      <c r="AL484" s="20"/>
      <c r="AM484" s="20"/>
      <c r="AN484" s="20"/>
    </row>
    <row r="485" spans="2:40" hidden="1" outlineLevel="1" x14ac:dyDescent="0.25">
      <c r="B485" s="20" t="s">
        <v>726</v>
      </c>
      <c r="C485" s="44"/>
      <c r="D485" s="25">
        <f t="array" ref="D485">SUM(IF(Period=$A$2,IF(Site=$A$382,IF(Provider=$B485,G))))</f>
        <v>9</v>
      </c>
      <c r="E485" s="26">
        <f t="array" ref="E485">SUM(IF(Period=$A$2,IF(Site=$A$382,IF(Provider=$B485,H))))</f>
        <v>6</v>
      </c>
      <c r="F485" s="27">
        <f t="shared" si="127"/>
        <v>0.11320754716981132</v>
      </c>
      <c r="G485" s="27">
        <f t="shared" si="120"/>
        <v>2.8127929992707574E-3</v>
      </c>
      <c r="H485" s="44"/>
      <c r="I485" s="25">
        <f t="array" ref="I485">SUM(IF(Period=$A$2,IF(Site=$A$382,IF(Provider=$B485,I))))</f>
        <v>82</v>
      </c>
      <c r="J485" s="26">
        <f t="array" ref="J485">SUM(IF(Period=$A$2,IF(Site=$A$382,IF(Provider=$B485,J))))</f>
        <v>5.024390243902439</v>
      </c>
      <c r="K485" s="27">
        <f t="shared" si="128"/>
        <v>0.10369997483010319</v>
      </c>
      <c r="L485" s="27">
        <f t="shared" si="121"/>
        <v>1.1932690358270338E-2</v>
      </c>
      <c r="M485" s="44"/>
      <c r="N485" s="25">
        <f t="array" ref="N485">SUM(IF(Period=$A$2,IF(Site=$A$382,IF(Provider=$B485,K))))</f>
        <v>2</v>
      </c>
      <c r="O485" s="37">
        <f t="shared" si="122"/>
        <v>2.4390243902439025E-2</v>
      </c>
      <c r="P485" s="44"/>
      <c r="Q485" s="25">
        <f t="array" ref="Q485">SUM(IF(Period=$A$2,IF(Site=$A$382,IF(Provider=$B485,M))))</f>
        <v>0</v>
      </c>
      <c r="R485" s="26">
        <f t="array" ref="R485">SUM(IF(Period=$A$2,IF(Site=$A$382,IF(Provider=$B485,N))))</f>
        <v>0</v>
      </c>
      <c r="S485" s="27" t="e">
        <f t="shared" si="131"/>
        <v>#DIV/0!</v>
      </c>
      <c r="T485" s="27" t="e">
        <f t="shared" si="132"/>
        <v>#DIV/0!</v>
      </c>
      <c r="U485" s="20"/>
      <c r="V485" s="25">
        <f t="array" ref="V485">SUM(IF(Period=$A$2,IF(Site=$A$382,IF(Provider=$B485,P))))</f>
        <v>64</v>
      </c>
      <c r="W485" s="26">
        <f t="array" ref="W485">SUM(IF(Period=$A$2,IF(Site=$A$382,IF(Provider=$B485,Q))))</f>
        <v>21</v>
      </c>
      <c r="X485" s="27">
        <f t="shared" si="129"/>
        <v>0.43821323769155524</v>
      </c>
      <c r="Y485" s="27">
        <f t="shared" si="125"/>
        <v>5.0109988441892545E-2</v>
      </c>
      <c r="Z485" s="44"/>
      <c r="AA485" s="25">
        <f t="array" ref="AA485">SUM(IF(Period=$A$2,IF(Site=$A$382,IF(Provider=$B485,G))))</f>
        <v>9</v>
      </c>
      <c r="AB485" s="26">
        <f t="array" ref="AB485">SUM(IF(Period=$A$2,IF(Site=$A$382,IF(Provider=$B485,H))))</f>
        <v>6</v>
      </c>
      <c r="AC485" s="27">
        <f t="shared" si="130"/>
        <v>0.11320754716981132</v>
      </c>
      <c r="AD485" s="27">
        <f t="shared" si="126"/>
        <v>2.8127929992707574E-3</v>
      </c>
      <c r="AE485" s="44"/>
      <c r="AF485" s="20"/>
      <c r="AG485" s="20"/>
      <c r="AH485" s="20"/>
      <c r="AI485" s="20"/>
      <c r="AJ485" s="20"/>
      <c r="AK485" s="20"/>
      <c r="AL485" s="20"/>
      <c r="AM485" s="20"/>
      <c r="AN485" s="20"/>
    </row>
    <row r="486" spans="2:40" hidden="1" outlineLevel="1" x14ac:dyDescent="0.25">
      <c r="B486" s="20" t="s">
        <v>735</v>
      </c>
      <c r="C486" s="44"/>
      <c r="D486" s="25">
        <f t="array" ref="D486">SUM(IF(Period=$A$2,IF(Site=$A$382,IF(Provider=$B486,G))))</f>
        <v>10</v>
      </c>
      <c r="E486" s="26">
        <f t="array" ref="E486">SUM(IF(Period=$A$2,IF(Site=$A$382,IF(Provider=$B486,H))))</f>
        <v>3</v>
      </c>
      <c r="F486" s="27">
        <f t="shared" si="127"/>
        <v>6.2893081761006289E-2</v>
      </c>
      <c r="G486" s="27">
        <f t="shared" si="120"/>
        <v>1.5626627773726431E-3</v>
      </c>
      <c r="H486" s="44"/>
      <c r="I486" s="25">
        <f t="array" ref="I486">SUM(IF(Period=$A$2,IF(Site=$A$382,IF(Provider=$B486,I))))</f>
        <v>28</v>
      </c>
      <c r="J486" s="26">
        <f t="array" ref="J486">SUM(IF(Period=$A$2,IF(Site=$A$382,IF(Provider=$B486,J))))</f>
        <v>6.9642857142857144</v>
      </c>
      <c r="K486" s="27">
        <f t="shared" si="128"/>
        <v>4.9081298766675059E-2</v>
      </c>
      <c r="L486" s="27">
        <f t="shared" si="121"/>
        <v>5.6477539317056217E-3</v>
      </c>
      <c r="M486" s="44"/>
      <c r="N486" s="25">
        <f t="array" ref="N486">SUM(IF(Period=$A$2,IF(Site=$A$382,IF(Provider=$B486,K))))</f>
        <v>0</v>
      </c>
      <c r="O486" s="37">
        <f t="shared" si="122"/>
        <v>0</v>
      </c>
      <c r="P486" s="44"/>
      <c r="Q486" s="25">
        <f t="array" ref="Q486">SUM(IF(Period=$A$2,IF(Site=$A$382,IF(Provider=$B486,M))))</f>
        <v>0</v>
      </c>
      <c r="R486" s="26">
        <f t="array" ref="R486">SUM(IF(Period=$A$2,IF(Site=$A$382,IF(Provider=$B486,N))))</f>
        <v>0</v>
      </c>
      <c r="S486" s="27" t="e">
        <f t="shared" si="131"/>
        <v>#DIV/0!</v>
      </c>
      <c r="T486" s="27" t="e">
        <f t="shared" si="132"/>
        <v>#DIV/0!</v>
      </c>
      <c r="U486" s="20"/>
      <c r="V486" s="25">
        <f t="array" ref="V486">SUM(IF(Period=$A$2,IF(Site=$A$382,IF(Provider=$B486,P))))</f>
        <v>28</v>
      </c>
      <c r="W486" s="26">
        <f t="array" ref="W486">SUM(IF(Period=$A$2,IF(Site=$A$382,IF(Provider=$B486,Q))))</f>
        <v>14</v>
      </c>
      <c r="X486" s="27">
        <f t="shared" si="129"/>
        <v>0.12781219432670363</v>
      </c>
      <c r="Y486" s="27">
        <f t="shared" si="125"/>
        <v>1.4615413295551993E-2</v>
      </c>
      <c r="Z486" s="44"/>
      <c r="AA486" s="25">
        <f t="array" ref="AA486">SUM(IF(Period=$A$2,IF(Site=$A$382,IF(Provider=$B486,G))))</f>
        <v>10</v>
      </c>
      <c r="AB486" s="26">
        <f t="array" ref="AB486">SUM(IF(Period=$A$2,IF(Site=$A$382,IF(Provider=$B486,H))))</f>
        <v>3</v>
      </c>
      <c r="AC486" s="27">
        <f t="shared" si="130"/>
        <v>6.2893081761006289E-2</v>
      </c>
      <c r="AD486" s="27">
        <f t="shared" si="126"/>
        <v>1.5626627773726431E-3</v>
      </c>
      <c r="AE486" s="44"/>
      <c r="AF486" s="20"/>
      <c r="AG486" s="20"/>
      <c r="AH486" s="20"/>
      <c r="AI486" s="20"/>
      <c r="AJ486" s="20"/>
      <c r="AK486" s="20"/>
      <c r="AL486" s="20"/>
      <c r="AM486" s="20"/>
      <c r="AN486" s="20"/>
    </row>
    <row r="487" spans="2:40" hidden="1" outlineLevel="1" x14ac:dyDescent="0.25">
      <c r="B487" s="20" t="s">
        <v>724</v>
      </c>
      <c r="C487" s="44"/>
      <c r="D487" s="25">
        <f t="array" ref="D487">SUM(IF(Period=$A$2,IF(Site=$A$382,IF(Provider=$B487,G))))</f>
        <v>13</v>
      </c>
      <c r="E487" s="26">
        <f t="array" ref="E487">SUM(IF(Period=$A$2,IF(Site=$A$382,IF(Provider=$B487,H))))</f>
        <v>2</v>
      </c>
      <c r="F487" s="27">
        <f t="shared" si="127"/>
        <v>5.450733752620545E-2</v>
      </c>
      <c r="G487" s="27">
        <f t="shared" si="120"/>
        <v>1.3543077403896239E-3</v>
      </c>
      <c r="H487" s="44"/>
      <c r="I487" s="25">
        <f t="array" ref="I487">SUM(IF(Period=$A$2,IF(Site=$A$382,IF(Provider=$B487,I))))</f>
        <v>90</v>
      </c>
      <c r="J487" s="26">
        <f t="array" ref="J487">SUM(IF(Period=$A$2,IF(Site=$A$382,IF(Provider=$B487,J))))</f>
        <v>5.1555555555555559</v>
      </c>
      <c r="K487" s="27">
        <f t="shared" si="128"/>
        <v>0.11678832116788322</v>
      </c>
      <c r="L487" s="27">
        <f t="shared" si="121"/>
        <v>1.3438758073391838E-2</v>
      </c>
      <c r="M487" s="44"/>
      <c r="N487" s="25">
        <f t="array" ref="N487">SUM(IF(Period=$A$2,IF(Site=$A$382,IF(Provider=$B487,K))))</f>
        <v>0</v>
      </c>
      <c r="O487" s="37">
        <f t="shared" si="122"/>
        <v>0</v>
      </c>
      <c r="P487" s="44"/>
      <c r="Q487" s="25">
        <f t="array" ref="Q487">SUM(IF(Period=$A$2,IF(Site=$A$382,IF(Provider=$B487,M))))</f>
        <v>0</v>
      </c>
      <c r="R487" s="26">
        <f t="array" ref="R487">SUM(IF(Period=$A$2,IF(Site=$A$382,IF(Provider=$B487,N))))</f>
        <v>0</v>
      </c>
      <c r="S487" s="27" t="e">
        <f t="shared" si="131"/>
        <v>#DIV/0!</v>
      </c>
      <c r="T487" s="27" t="e">
        <f t="shared" si="132"/>
        <v>#DIV/0!</v>
      </c>
      <c r="U487" s="20"/>
      <c r="V487" s="25">
        <f t="array" ref="V487">SUM(IF(Period=$A$2,IF(Site=$A$382,IF(Provider=$B487,P))))</f>
        <v>81</v>
      </c>
      <c r="W487" s="26">
        <f t="array" ref="W487">SUM(IF(Period=$A$2,IF(Site=$A$382,IF(Provider=$B487,Q))))</f>
        <v>18</v>
      </c>
      <c r="X487" s="27">
        <f t="shared" si="129"/>
        <v>0.47538311053146398</v>
      </c>
      <c r="Y487" s="27">
        <f t="shared" si="125"/>
        <v>5.4360389247231647E-2</v>
      </c>
      <c r="Z487" s="44"/>
      <c r="AA487" s="25">
        <f t="array" ref="AA487">SUM(IF(Period=$A$2,IF(Site=$A$382,IF(Provider=$B487,G))))</f>
        <v>13</v>
      </c>
      <c r="AB487" s="26">
        <f t="array" ref="AB487">SUM(IF(Period=$A$2,IF(Site=$A$382,IF(Provider=$B487,H))))</f>
        <v>2</v>
      </c>
      <c r="AC487" s="27">
        <f t="shared" si="130"/>
        <v>5.450733752620545E-2</v>
      </c>
      <c r="AD487" s="27">
        <f t="shared" si="126"/>
        <v>1.3543077403896239E-3</v>
      </c>
      <c r="AE487" s="44"/>
      <c r="AF487" s="20"/>
      <c r="AG487" s="20"/>
      <c r="AH487" s="20"/>
      <c r="AI487" s="20"/>
      <c r="AJ487" s="20"/>
      <c r="AK487" s="20"/>
      <c r="AL487" s="20"/>
      <c r="AM487" s="20"/>
      <c r="AN487" s="20"/>
    </row>
    <row r="488" spans="2:40" hidden="1" outlineLevel="1" x14ac:dyDescent="0.25">
      <c r="B488" s="20" t="s">
        <v>825</v>
      </c>
      <c r="C488" s="44"/>
      <c r="D488" s="25">
        <f t="array" ref="D488">SUM(IF(Period=$A$2,IF(Site=$A$382,IF(Provider=$B488,G))))</f>
        <v>0</v>
      </c>
      <c r="E488" s="26">
        <f t="array" ref="E488">SUM(IF(Period=$A$2,IF(Site=$A$382,IF(Provider=$B488,H))))</f>
        <v>0</v>
      </c>
      <c r="F488" s="27">
        <f t="shared" si="127"/>
        <v>0</v>
      </c>
      <c r="G488" s="27">
        <f t="shared" si="120"/>
        <v>0</v>
      </c>
      <c r="H488" s="44"/>
      <c r="I488" s="25">
        <f t="array" ref="I488">SUM(IF(Period=$A$2,IF(Site=$A$382,IF(Provider=$B488,I))))</f>
        <v>0</v>
      </c>
      <c r="J488" s="26">
        <f t="array" ref="J488">SUM(IF(Period=$A$2,IF(Site=$A$382,IF(Provider=$B488,J))))</f>
        <v>0</v>
      </c>
      <c r="K488" s="27">
        <f t="shared" si="128"/>
        <v>0</v>
      </c>
      <c r="L488" s="27">
        <f t="shared" si="121"/>
        <v>0</v>
      </c>
      <c r="M488" s="44"/>
      <c r="N488" s="25">
        <f t="array" ref="N488">SUM(IF(Period=$A$2,IF(Site=$A$382,IF(Provider=$B488,K))))</f>
        <v>0</v>
      </c>
      <c r="O488" s="37">
        <f t="shared" si="122"/>
        <v>0</v>
      </c>
      <c r="P488" s="44"/>
      <c r="Q488" s="25">
        <f t="array" ref="Q488">SUM(IF(Period=$A$2,IF(Site=$A$382,IF(Provider=$B488,M))))</f>
        <v>0</v>
      </c>
      <c r="R488" s="26">
        <f t="array" ref="R488">SUM(IF(Period=$A$2,IF(Site=$A$382,IF(Provider=$B488,N))))</f>
        <v>0</v>
      </c>
      <c r="S488" s="27" t="e">
        <f t="shared" si="131"/>
        <v>#DIV/0!</v>
      </c>
      <c r="T488" s="27" t="e">
        <f t="shared" si="132"/>
        <v>#DIV/0!</v>
      </c>
      <c r="U488" s="20"/>
      <c r="V488" s="25">
        <f t="array" ref="V488">SUM(IF(Period=$A$2,IF(Site=$A$382,IF(Provider=$B488,P))))</f>
        <v>0</v>
      </c>
      <c r="W488" s="26">
        <f t="array" ref="W488">SUM(IF(Period=$A$2,IF(Site=$A$382,IF(Provider=$B488,Q))))</f>
        <v>0</v>
      </c>
      <c r="X488" s="27">
        <f t="shared" si="129"/>
        <v>0</v>
      </c>
      <c r="Y488" s="27">
        <f t="shared" si="125"/>
        <v>0</v>
      </c>
      <c r="Z488" s="44"/>
      <c r="AA488" s="25">
        <f t="array" ref="AA488">SUM(IF(Period=$A$2,IF(Site=$A$382,IF(Provider=$B488,G))))</f>
        <v>0</v>
      </c>
      <c r="AB488" s="26">
        <f t="array" ref="AB488">SUM(IF(Period=$A$2,IF(Site=$A$382,IF(Provider=$B488,H))))</f>
        <v>0</v>
      </c>
      <c r="AC488" s="27">
        <f t="shared" si="130"/>
        <v>0</v>
      </c>
      <c r="AD488" s="27">
        <f t="shared" si="126"/>
        <v>0</v>
      </c>
      <c r="AE488" s="44"/>
      <c r="AF488" s="20"/>
      <c r="AG488" s="20"/>
      <c r="AH488" s="20"/>
      <c r="AI488" s="20"/>
      <c r="AJ488" s="20"/>
      <c r="AK488" s="20"/>
      <c r="AL488" s="20"/>
      <c r="AM488" s="20"/>
      <c r="AN488" s="20"/>
    </row>
    <row r="489" spans="2:40" hidden="1" outlineLevel="1" x14ac:dyDescent="0.25">
      <c r="B489" s="20" t="s">
        <v>846</v>
      </c>
      <c r="C489" s="44"/>
      <c r="D489" s="25">
        <f t="array" ref="D489">SUM(IF(Period=$A$2,IF(Site=$A$382,IF(Provider=$B489,G))))</f>
        <v>0</v>
      </c>
      <c r="E489" s="26">
        <f t="array" ref="E489">SUM(IF(Period=$A$2,IF(Site=$A$382,IF(Provider=$B489,H))))</f>
        <v>0</v>
      </c>
      <c r="F489" s="27">
        <f t="shared" si="127"/>
        <v>0</v>
      </c>
      <c r="G489" s="27">
        <f t="shared" si="120"/>
        <v>0</v>
      </c>
      <c r="H489" s="44"/>
      <c r="I489" s="25">
        <f t="array" ref="I489">SUM(IF(Period=$A$2,IF(Site=$A$382,IF(Provider=$B489,I))))</f>
        <v>0</v>
      </c>
      <c r="J489" s="26">
        <f t="array" ref="J489">SUM(IF(Period=$A$2,IF(Site=$A$382,IF(Provider=$B489,J))))</f>
        <v>0</v>
      </c>
      <c r="K489" s="27">
        <f t="shared" si="128"/>
        <v>0</v>
      </c>
      <c r="L489" s="27">
        <f t="shared" si="121"/>
        <v>0</v>
      </c>
      <c r="M489" s="44"/>
      <c r="N489" s="25">
        <f t="array" ref="N489">SUM(IF(Period=$A$2,IF(Site=$A$382,IF(Provider=$B489,K))))</f>
        <v>0</v>
      </c>
      <c r="O489" s="37">
        <f t="shared" si="122"/>
        <v>0</v>
      </c>
      <c r="P489" s="44"/>
      <c r="Q489" s="25">
        <f t="array" ref="Q489">SUM(IF(Period=$A$2,IF(Site=$A$382,IF(Provider=$B489,M))))</f>
        <v>0</v>
      </c>
      <c r="R489" s="26">
        <f t="array" ref="R489">SUM(IF(Period=$A$2,IF(Site=$A$382,IF(Provider=$B489,N))))</f>
        <v>0</v>
      </c>
      <c r="S489" s="27" t="e">
        <f t="shared" si="131"/>
        <v>#DIV/0!</v>
      </c>
      <c r="T489" s="27" t="e">
        <f t="shared" si="132"/>
        <v>#DIV/0!</v>
      </c>
      <c r="U489" s="20"/>
      <c r="V489" s="25">
        <f t="array" ref="V489">SUM(IF(Period=$A$2,IF(Site=$A$382,IF(Provider=$B489,P))))</f>
        <v>0</v>
      </c>
      <c r="W489" s="26">
        <f t="array" ref="W489">SUM(IF(Period=$A$2,IF(Site=$A$382,IF(Provider=$B489,Q))))</f>
        <v>0</v>
      </c>
      <c r="X489" s="27">
        <f t="shared" si="129"/>
        <v>0</v>
      </c>
      <c r="Y489" s="27">
        <f t="shared" si="125"/>
        <v>0</v>
      </c>
      <c r="Z489" s="44"/>
      <c r="AA489" s="25">
        <f t="array" ref="AA489">SUM(IF(Period=$A$2,IF(Site=$A$382,IF(Provider=$B489,G))))</f>
        <v>0</v>
      </c>
      <c r="AB489" s="26">
        <f t="array" ref="AB489">SUM(IF(Period=$A$2,IF(Site=$A$382,IF(Provider=$B489,H))))</f>
        <v>0</v>
      </c>
      <c r="AC489" s="27">
        <f t="shared" si="130"/>
        <v>0</v>
      </c>
      <c r="AD489" s="27">
        <f t="shared" si="126"/>
        <v>0</v>
      </c>
      <c r="AE489" s="44"/>
      <c r="AF489" s="20"/>
      <c r="AG489" s="20"/>
      <c r="AH489" s="20"/>
      <c r="AI489" s="20"/>
      <c r="AJ489" s="20"/>
      <c r="AK489" s="20"/>
      <c r="AL489" s="20"/>
      <c r="AM489" s="20"/>
      <c r="AN489" s="20"/>
    </row>
    <row r="490" spans="2:40" hidden="1" outlineLevel="1" x14ac:dyDescent="0.25">
      <c r="B490" s="20" t="s">
        <v>851</v>
      </c>
      <c r="C490" s="44"/>
      <c r="D490" s="25">
        <f t="array" ref="D490">SUM(IF(Period=$A$2,IF(Site=$A$382,IF(Provider=$B490,G))))</f>
        <v>0</v>
      </c>
      <c r="E490" s="26">
        <f t="array" ref="E490">SUM(IF(Period=$A$2,IF(Site=$A$382,IF(Provider=$B490,H))))</f>
        <v>0</v>
      </c>
      <c r="F490" s="27">
        <f t="shared" si="127"/>
        <v>0</v>
      </c>
      <c r="G490" s="27">
        <f t="shared" si="120"/>
        <v>0</v>
      </c>
      <c r="H490" s="44"/>
      <c r="I490" s="25">
        <f t="array" ref="I490">SUM(IF(Period=$A$2,IF(Site=$A$382,IF(Provider=$B490,I))))</f>
        <v>0</v>
      </c>
      <c r="J490" s="26">
        <f t="array" ref="J490">SUM(IF(Period=$A$2,IF(Site=$A$382,IF(Provider=$B490,J))))</f>
        <v>0</v>
      </c>
      <c r="K490" s="27">
        <f t="shared" si="128"/>
        <v>0</v>
      </c>
      <c r="L490" s="27">
        <f t="shared" si="121"/>
        <v>0</v>
      </c>
      <c r="M490" s="44"/>
      <c r="N490" s="25">
        <f t="array" ref="N490">SUM(IF(Period=$A$2,IF(Site=$A$382,IF(Provider=$B490,K))))</f>
        <v>0</v>
      </c>
      <c r="O490" s="37">
        <f t="shared" si="122"/>
        <v>0</v>
      </c>
      <c r="P490" s="44"/>
      <c r="Q490" s="25">
        <f t="array" ref="Q490">SUM(IF(Period=$A$2,IF(Site=$A$382,IF(Provider=$B490,M))))</f>
        <v>0</v>
      </c>
      <c r="R490" s="26">
        <f t="array" ref="R490">SUM(IF(Period=$A$2,IF(Site=$A$382,IF(Provider=$B490,N))))</f>
        <v>0</v>
      </c>
      <c r="S490" s="27" t="e">
        <f t="shared" si="131"/>
        <v>#DIV/0!</v>
      </c>
      <c r="T490" s="27" t="e">
        <f t="shared" si="132"/>
        <v>#DIV/0!</v>
      </c>
      <c r="U490" s="20"/>
      <c r="V490" s="25">
        <f t="array" ref="V490">SUM(IF(Period=$A$2,IF(Site=$A$382,IF(Provider=$B490,P))))</f>
        <v>0</v>
      </c>
      <c r="W490" s="26">
        <f t="array" ref="W490">SUM(IF(Period=$A$2,IF(Site=$A$382,IF(Provider=$B490,Q))))</f>
        <v>0</v>
      </c>
      <c r="X490" s="27">
        <f t="shared" si="129"/>
        <v>0</v>
      </c>
      <c r="Y490" s="27">
        <f t="shared" si="125"/>
        <v>0</v>
      </c>
      <c r="Z490" s="44"/>
      <c r="AA490" s="25">
        <f t="array" ref="AA490">SUM(IF(Period=$A$2,IF(Site=$A$382,IF(Provider=$B490,G))))</f>
        <v>0</v>
      </c>
      <c r="AB490" s="26">
        <f t="array" ref="AB490">SUM(IF(Period=$A$2,IF(Site=$A$382,IF(Provider=$B490,H))))</f>
        <v>0</v>
      </c>
      <c r="AC490" s="27">
        <f t="shared" si="130"/>
        <v>0</v>
      </c>
      <c r="AD490" s="27">
        <f t="shared" si="126"/>
        <v>0</v>
      </c>
      <c r="AE490" s="44"/>
      <c r="AF490" s="20"/>
      <c r="AG490" s="20"/>
      <c r="AH490" s="20"/>
      <c r="AI490" s="20"/>
      <c r="AJ490" s="20"/>
      <c r="AK490" s="20"/>
      <c r="AL490" s="20"/>
      <c r="AM490" s="20"/>
      <c r="AN490" s="20"/>
    </row>
    <row r="491" spans="2:40" hidden="1" outlineLevel="1" x14ac:dyDescent="0.25">
      <c r="B491" s="20" t="s">
        <v>873</v>
      </c>
      <c r="C491" s="44"/>
      <c r="D491" s="25">
        <f t="array" ref="D491">SUM(IF(Period=$A$2,IF(Site=$A$382,IF(Provider=$B491,G))))</f>
        <v>0</v>
      </c>
      <c r="E491" s="26">
        <f t="array" ref="E491">SUM(IF(Period=$A$2,IF(Site=$A$382,IF(Provider=$B491,H))))</f>
        <v>0</v>
      </c>
      <c r="F491" s="27">
        <f t="shared" si="127"/>
        <v>0</v>
      </c>
      <c r="G491" s="27">
        <f t="shared" si="120"/>
        <v>0</v>
      </c>
      <c r="H491" s="44"/>
      <c r="I491" s="25">
        <f t="array" ref="I491">SUM(IF(Period=$A$2,IF(Site=$A$382,IF(Provider=$B491,I))))</f>
        <v>0</v>
      </c>
      <c r="J491" s="26">
        <f t="array" ref="J491">SUM(IF(Period=$A$2,IF(Site=$A$382,IF(Provider=$B491,J))))</f>
        <v>0</v>
      </c>
      <c r="K491" s="27">
        <f t="shared" si="128"/>
        <v>0</v>
      </c>
      <c r="L491" s="27">
        <f t="shared" si="121"/>
        <v>0</v>
      </c>
      <c r="M491" s="44"/>
      <c r="N491" s="25">
        <f t="array" ref="N491">SUM(IF(Period=$A$2,IF(Site=$A$382,IF(Provider=$B491,K))))</f>
        <v>0</v>
      </c>
      <c r="O491" s="37">
        <f t="shared" si="122"/>
        <v>0</v>
      </c>
      <c r="P491" s="44"/>
      <c r="Q491" s="25">
        <f t="array" ref="Q491">SUM(IF(Period=$A$2,IF(Site=$A$382,IF(Provider=$B491,M))))</f>
        <v>0</v>
      </c>
      <c r="R491" s="26">
        <f t="array" ref="R491">SUM(IF(Period=$A$2,IF(Site=$A$382,IF(Provider=$B491,N))))</f>
        <v>0</v>
      </c>
      <c r="S491" s="27" t="e">
        <f t="shared" si="131"/>
        <v>#DIV/0!</v>
      </c>
      <c r="T491" s="27" t="e">
        <f t="shared" si="132"/>
        <v>#DIV/0!</v>
      </c>
      <c r="U491" s="20"/>
      <c r="V491" s="25">
        <f t="array" ref="V491">SUM(IF(Period=$A$2,IF(Site=$A$382,IF(Provider=$B491,P))))</f>
        <v>0</v>
      </c>
      <c r="W491" s="26">
        <f t="array" ref="W491">SUM(IF(Period=$A$2,IF(Site=$A$382,IF(Provider=$B491,Q))))</f>
        <v>0</v>
      </c>
      <c r="X491" s="27">
        <f t="shared" si="129"/>
        <v>0</v>
      </c>
      <c r="Y491" s="27">
        <f t="shared" si="125"/>
        <v>0</v>
      </c>
      <c r="Z491" s="44"/>
      <c r="AA491" s="25">
        <f t="array" ref="AA491">SUM(IF(Period=$A$2,IF(Site=$A$382,IF(Provider=$B491,G))))</f>
        <v>0</v>
      </c>
      <c r="AB491" s="26">
        <f t="array" ref="AB491">SUM(IF(Period=$A$2,IF(Site=$A$382,IF(Provider=$B491,H))))</f>
        <v>0</v>
      </c>
      <c r="AC491" s="27">
        <f t="shared" si="130"/>
        <v>0</v>
      </c>
      <c r="AD491" s="27">
        <f t="shared" si="126"/>
        <v>0</v>
      </c>
      <c r="AE491" s="44"/>
      <c r="AF491" s="20"/>
      <c r="AG491" s="20"/>
      <c r="AH491" s="20"/>
      <c r="AI491" s="20"/>
      <c r="AJ491" s="20"/>
      <c r="AK491" s="20"/>
      <c r="AL491" s="20"/>
      <c r="AM491" s="20"/>
      <c r="AN491" s="20"/>
    </row>
    <row r="492" spans="2:40" hidden="1" outlineLevel="1" x14ac:dyDescent="0.25">
      <c r="B492" s="20" t="s">
        <v>1036</v>
      </c>
      <c r="C492" s="44"/>
      <c r="D492" s="25">
        <f t="array" ref="D492">SUM(IF(Period=$A$2,IF(Site=$A$382,IF(Provider=$B492,G))))</f>
        <v>0</v>
      </c>
      <c r="E492" s="26">
        <f t="array" ref="E492">SUM(IF(Period=$A$2,IF(Site=$A$382,IF(Provider=$B492,H))))</f>
        <v>0</v>
      </c>
      <c r="F492" s="27">
        <f t="shared" si="127"/>
        <v>0</v>
      </c>
      <c r="G492" s="27">
        <f t="shared" si="120"/>
        <v>0</v>
      </c>
      <c r="H492" s="44"/>
      <c r="I492" s="25">
        <f t="array" ref="I492">SUM(IF(Period=$A$2,IF(Site=$A$382,IF(Provider=$B492,I))))</f>
        <v>0</v>
      </c>
      <c r="J492" s="26">
        <f t="array" ref="J492">SUM(IF(Period=$A$2,IF(Site=$A$382,IF(Provider=$B492,J))))</f>
        <v>0</v>
      </c>
      <c r="K492" s="27">
        <f t="shared" si="128"/>
        <v>0</v>
      </c>
      <c r="L492" s="27">
        <f t="shared" si="121"/>
        <v>0</v>
      </c>
      <c r="M492" s="44"/>
      <c r="N492" s="25">
        <f t="array" ref="N492">SUM(IF(Period=$A$2,IF(Site=$A$382,IF(Provider=$B492,K))))</f>
        <v>0</v>
      </c>
      <c r="O492" s="37">
        <f t="shared" si="122"/>
        <v>0</v>
      </c>
      <c r="P492" s="44"/>
      <c r="Q492" s="25">
        <f t="array" ref="Q492">SUM(IF(Period=$A$2,IF(Site=$A$382,IF(Provider=$B492,M))))</f>
        <v>0</v>
      </c>
      <c r="R492" s="26">
        <f t="array" ref="R492">SUM(IF(Period=$A$2,IF(Site=$A$382,IF(Provider=$B492,N))))</f>
        <v>0</v>
      </c>
      <c r="S492" s="27" t="e">
        <f t="shared" si="131"/>
        <v>#DIV/0!</v>
      </c>
      <c r="T492" s="27" t="e">
        <f t="shared" si="132"/>
        <v>#DIV/0!</v>
      </c>
      <c r="U492" s="20"/>
      <c r="V492" s="25">
        <f t="array" ref="V492">SUM(IF(Period=$A$2,IF(Site=$A$382,IF(Provider=$B492,P))))</f>
        <v>0</v>
      </c>
      <c r="W492" s="26">
        <f t="array" ref="W492">SUM(IF(Period=$A$2,IF(Site=$A$382,IF(Provider=$B492,Q))))</f>
        <v>0</v>
      </c>
      <c r="X492" s="27">
        <f t="shared" si="129"/>
        <v>0</v>
      </c>
      <c r="Y492" s="27">
        <f t="shared" si="125"/>
        <v>0</v>
      </c>
      <c r="Z492" s="44"/>
      <c r="AA492" s="25">
        <f t="array" ref="AA492">SUM(IF(Period=$A$2,IF(Site=$A$382,IF(Provider=$B492,G))))</f>
        <v>0</v>
      </c>
      <c r="AB492" s="26">
        <f t="array" ref="AB492">SUM(IF(Period=$A$2,IF(Site=$A$382,IF(Provider=$B492,H))))</f>
        <v>0</v>
      </c>
      <c r="AC492" s="27">
        <f t="shared" si="130"/>
        <v>0</v>
      </c>
      <c r="AD492" s="27">
        <f t="shared" si="126"/>
        <v>0</v>
      </c>
      <c r="AE492" s="44"/>
      <c r="AF492" s="20"/>
      <c r="AG492" s="20"/>
      <c r="AH492" s="20"/>
      <c r="AI492" s="20"/>
      <c r="AJ492" s="20"/>
      <c r="AK492" s="20"/>
      <c r="AL492" s="20"/>
      <c r="AM492" s="20"/>
      <c r="AN492" s="20"/>
    </row>
    <row r="493" spans="2:40" hidden="1" outlineLevel="1" x14ac:dyDescent="0.25">
      <c r="B493" s="20" t="s">
        <v>730</v>
      </c>
      <c r="C493" s="44"/>
      <c r="D493" s="25">
        <f t="array" ref="D493">SUM(IF(Period=$A$2,IF(Site=$A$382,IF(Provider=$B493,G))))</f>
        <v>7</v>
      </c>
      <c r="E493" s="26">
        <f t="array" ref="E493">SUM(IF(Period=$A$2,IF(Site=$A$382,IF(Provider=$B493,H))))</f>
        <v>6</v>
      </c>
      <c r="F493" s="27">
        <f t="shared" si="127"/>
        <v>8.8050314465408813E-2</v>
      </c>
      <c r="G493" s="27">
        <f t="shared" si="120"/>
        <v>2.1877278883217E-3</v>
      </c>
      <c r="H493" s="44"/>
      <c r="I493" s="25">
        <f t="array" ref="I493">SUM(IF(Period=$A$2,IF(Site=$A$382,IF(Provider=$B493,I))))</f>
        <v>54</v>
      </c>
      <c r="J493" s="26">
        <f t="array" ref="J493">SUM(IF(Period=$A$2,IF(Site=$A$382,IF(Provider=$B493,J))))</f>
        <v>3.0555555555555554</v>
      </c>
      <c r="K493" s="27">
        <f t="shared" si="128"/>
        <v>4.1530329725648123E-2</v>
      </c>
      <c r="L493" s="27">
        <f t="shared" si="121"/>
        <v>4.7788687114432181E-3</v>
      </c>
      <c r="M493" s="44"/>
      <c r="N493" s="25">
        <f t="array" ref="N493">SUM(IF(Period=$A$2,IF(Site=$A$382,IF(Provider=$B493,K))))</f>
        <v>0</v>
      </c>
      <c r="O493" s="37">
        <f t="shared" si="122"/>
        <v>0</v>
      </c>
      <c r="P493" s="44"/>
      <c r="Q493" s="25">
        <f t="array" ref="Q493">SUM(IF(Period=$A$2,IF(Site=$A$382,IF(Provider=$B493,M))))</f>
        <v>0</v>
      </c>
      <c r="R493" s="26">
        <f t="array" ref="R493">SUM(IF(Period=$A$2,IF(Site=$A$382,IF(Provider=$B493,N))))</f>
        <v>0</v>
      </c>
      <c r="S493" s="27" t="e">
        <f t="shared" si="131"/>
        <v>#DIV/0!</v>
      </c>
      <c r="T493" s="27" t="e">
        <f t="shared" si="132"/>
        <v>#DIV/0!</v>
      </c>
      <c r="U493" s="20"/>
      <c r="V493" s="25">
        <f t="array" ref="V493">SUM(IF(Period=$A$2,IF(Site=$A$382,IF(Provider=$B493,P))))</f>
        <v>48</v>
      </c>
      <c r="W493" s="26">
        <f t="array" ref="W493">SUM(IF(Period=$A$2,IF(Site=$A$382,IF(Provider=$B493,Q))))</f>
        <v>26</v>
      </c>
      <c r="X493" s="27">
        <f t="shared" si="129"/>
        <v>0.4069122921421584</v>
      </c>
      <c r="Y493" s="27">
        <f t="shared" si="125"/>
        <v>4.6530703553185934E-2</v>
      </c>
      <c r="Z493" s="44"/>
      <c r="AA493" s="25">
        <f t="array" ref="AA493">SUM(IF(Period=$A$2,IF(Site=$A$382,IF(Provider=$B493,G))))</f>
        <v>7</v>
      </c>
      <c r="AB493" s="26">
        <f t="array" ref="AB493">SUM(IF(Period=$A$2,IF(Site=$A$382,IF(Provider=$B493,H))))</f>
        <v>6</v>
      </c>
      <c r="AC493" s="27">
        <f t="shared" si="130"/>
        <v>8.8050314465408813E-2</v>
      </c>
      <c r="AD493" s="27">
        <f t="shared" si="126"/>
        <v>2.1877278883217E-3</v>
      </c>
      <c r="AE493" s="44"/>
      <c r="AF493" s="20"/>
      <c r="AG493" s="20"/>
      <c r="AH493" s="20"/>
      <c r="AI493" s="20"/>
      <c r="AJ493" s="20"/>
      <c r="AK493" s="20"/>
      <c r="AL493" s="20"/>
      <c r="AM493" s="20"/>
      <c r="AN493" s="20"/>
    </row>
    <row r="494" spans="2:40" hidden="1" outlineLevel="1" x14ac:dyDescent="0.25">
      <c r="B494" s="20" t="s">
        <v>727</v>
      </c>
      <c r="C494" s="44"/>
      <c r="D494" s="25">
        <f t="array" ref="D494">SUM(IF(Period=$A$2,IF(Site=$A$382,IF(Provider=$B494,G))))</f>
        <v>12</v>
      </c>
      <c r="E494" s="26">
        <f t="array" ref="E494">SUM(IF(Period=$A$2,IF(Site=$A$382,IF(Provider=$B494,H))))</f>
        <v>5</v>
      </c>
      <c r="F494" s="27">
        <f t="shared" si="127"/>
        <v>0.12578616352201258</v>
      </c>
      <c r="G494" s="27">
        <f t="shared" si="120"/>
        <v>3.1253255547452861E-3</v>
      </c>
      <c r="H494" s="44"/>
      <c r="I494" s="25">
        <f t="array" ref="I494">SUM(IF(Period=$A$2,IF(Site=$A$382,IF(Provider=$B494,I))))</f>
        <v>74</v>
      </c>
      <c r="J494" s="26">
        <f t="array" ref="J494">SUM(IF(Period=$A$2,IF(Site=$A$382,IF(Provider=$B494,J))))</f>
        <v>6.9324324324324325</v>
      </c>
      <c r="K494" s="27">
        <f t="shared" si="128"/>
        <v>0.12912157060156054</v>
      </c>
      <c r="L494" s="27">
        <f t="shared" si="121"/>
        <v>1.4857937266487096E-2</v>
      </c>
      <c r="M494" s="44"/>
      <c r="N494" s="25">
        <f t="array" ref="N494">SUM(IF(Period=$A$2,IF(Site=$A$382,IF(Provider=$B494,K))))</f>
        <v>0</v>
      </c>
      <c r="O494" s="37">
        <f t="shared" si="122"/>
        <v>0</v>
      </c>
      <c r="P494" s="44"/>
      <c r="Q494" s="25">
        <f t="array" ref="Q494">SUM(IF(Period=$A$2,IF(Site=$A$382,IF(Provider=$B494,M))))</f>
        <v>0</v>
      </c>
      <c r="R494" s="26">
        <f t="array" ref="R494">SUM(IF(Period=$A$2,IF(Site=$A$382,IF(Provider=$B494,N))))</f>
        <v>0</v>
      </c>
      <c r="S494" s="27" t="e">
        <f t="shared" si="131"/>
        <v>#DIV/0!</v>
      </c>
      <c r="T494" s="27" t="e">
        <f t="shared" si="132"/>
        <v>#DIV/0!</v>
      </c>
      <c r="U494" s="20"/>
      <c r="V494" s="25">
        <f t="array" ref="V494">SUM(IF(Period=$A$2,IF(Site=$A$382,IF(Provider=$B494,P))))</f>
        <v>45</v>
      </c>
      <c r="W494" s="26">
        <f t="array" ref="W494">SUM(IF(Period=$A$2,IF(Site=$A$382,IF(Provider=$B494,Q))))</f>
        <v>20</v>
      </c>
      <c r="X494" s="27">
        <f t="shared" si="129"/>
        <v>0.29344636452559503</v>
      </c>
      <c r="Y494" s="27">
        <f t="shared" si="125"/>
        <v>3.355579583162447E-2</v>
      </c>
      <c r="Z494" s="44"/>
      <c r="AA494" s="25">
        <f t="array" ref="AA494">SUM(IF(Period=$A$2,IF(Site=$A$382,IF(Provider=$B494,G))))</f>
        <v>12</v>
      </c>
      <c r="AB494" s="26">
        <f t="array" ref="AB494">SUM(IF(Period=$A$2,IF(Site=$A$382,IF(Provider=$B494,H))))</f>
        <v>5</v>
      </c>
      <c r="AC494" s="27">
        <f t="shared" si="130"/>
        <v>0.12578616352201258</v>
      </c>
      <c r="AD494" s="27">
        <f t="shared" si="126"/>
        <v>3.1253255547452861E-3</v>
      </c>
      <c r="AE494" s="44"/>
      <c r="AF494" s="20"/>
      <c r="AG494" s="20"/>
      <c r="AH494" s="20"/>
      <c r="AI494" s="20"/>
      <c r="AJ494" s="20"/>
      <c r="AK494" s="20"/>
      <c r="AL494" s="20"/>
      <c r="AM494" s="20"/>
      <c r="AN494" s="20"/>
    </row>
    <row r="495" spans="2:40" hidden="1" outlineLevel="1" x14ac:dyDescent="0.25">
      <c r="B495" s="20" t="s">
        <v>792</v>
      </c>
      <c r="C495" s="44"/>
      <c r="D495" s="25">
        <f t="array" ref="D495">SUM(IF(Period=$A$2,IF(Site=$A$382,IF(Provider=$B495,G))))</f>
        <v>0</v>
      </c>
      <c r="E495" s="26">
        <f t="array" ref="E495">SUM(IF(Period=$A$2,IF(Site=$A$382,IF(Provider=$B495,H))))</f>
        <v>0</v>
      </c>
      <c r="F495" s="27">
        <f t="shared" si="127"/>
        <v>0</v>
      </c>
      <c r="G495" s="27">
        <f t="shared" si="120"/>
        <v>0</v>
      </c>
      <c r="H495" s="44"/>
      <c r="I495" s="25">
        <f t="array" ref="I495">SUM(IF(Period=$A$2,IF(Site=$A$382,IF(Provider=$B495,I))))</f>
        <v>0</v>
      </c>
      <c r="J495" s="26">
        <f t="array" ref="J495">SUM(IF(Period=$A$2,IF(Site=$A$382,IF(Provider=$B495,J))))</f>
        <v>0</v>
      </c>
      <c r="K495" s="27">
        <f t="shared" si="128"/>
        <v>0</v>
      </c>
      <c r="L495" s="27">
        <f t="shared" si="121"/>
        <v>0</v>
      </c>
      <c r="M495" s="44"/>
      <c r="N495" s="25">
        <f t="array" ref="N495">SUM(IF(Period=$A$2,IF(Site=$A$382,IF(Provider=$B495,K))))</f>
        <v>0</v>
      </c>
      <c r="O495" s="37">
        <f t="shared" si="122"/>
        <v>0</v>
      </c>
      <c r="P495" s="44"/>
      <c r="Q495" s="25">
        <f t="array" ref="Q495">SUM(IF(Period=$A$2,IF(Site=$A$382,IF(Provider=$B495,M))))</f>
        <v>0</v>
      </c>
      <c r="R495" s="26">
        <f t="array" ref="R495">SUM(IF(Period=$A$2,IF(Site=$A$382,IF(Provider=$B495,N))))</f>
        <v>0</v>
      </c>
      <c r="S495" s="27" t="e">
        <f t="shared" si="131"/>
        <v>#DIV/0!</v>
      </c>
      <c r="T495" s="27" t="e">
        <f t="shared" si="132"/>
        <v>#DIV/0!</v>
      </c>
      <c r="U495" s="20"/>
      <c r="V495" s="25">
        <f t="array" ref="V495">SUM(IF(Period=$A$2,IF(Site=$A$382,IF(Provider=$B495,P))))</f>
        <v>0</v>
      </c>
      <c r="W495" s="26">
        <f t="array" ref="W495">SUM(IF(Period=$A$2,IF(Site=$A$382,IF(Provider=$B495,Q))))</f>
        <v>0</v>
      </c>
      <c r="X495" s="27">
        <f t="shared" si="129"/>
        <v>0</v>
      </c>
      <c r="Y495" s="27">
        <f t="shared" si="125"/>
        <v>0</v>
      </c>
      <c r="Z495" s="44"/>
      <c r="AA495" s="25">
        <f t="array" ref="AA495">SUM(IF(Period=$A$2,IF(Site=$A$382,IF(Provider=$B495,G))))</f>
        <v>0</v>
      </c>
      <c r="AB495" s="26">
        <f t="array" ref="AB495">SUM(IF(Period=$A$2,IF(Site=$A$382,IF(Provider=$B495,H))))</f>
        <v>0</v>
      </c>
      <c r="AC495" s="27">
        <f t="shared" si="130"/>
        <v>0</v>
      </c>
      <c r="AD495" s="27">
        <f t="shared" si="126"/>
        <v>0</v>
      </c>
      <c r="AE495" s="44"/>
      <c r="AF495" s="20"/>
      <c r="AG495" s="20"/>
      <c r="AH495" s="20"/>
      <c r="AI495" s="20"/>
      <c r="AJ495" s="20"/>
      <c r="AK495" s="20"/>
      <c r="AL495" s="20"/>
      <c r="AM495" s="20"/>
      <c r="AN495" s="20"/>
    </row>
    <row r="496" spans="2:40" hidden="1" outlineLevel="1" x14ac:dyDescent="0.25">
      <c r="B496" s="20" t="s">
        <v>708</v>
      </c>
      <c r="C496" s="44"/>
      <c r="D496" s="25">
        <f t="array" ref="D496">SUM(IF(Period=$A$2,IF(Site=$A$382,IF(Provider=$B496,G))))</f>
        <v>49</v>
      </c>
      <c r="E496" s="26">
        <f t="array" ref="E496">SUM(IF(Period=$A$2,IF(Site=$A$382,IF(Provider=$B496,H))))</f>
        <v>6</v>
      </c>
      <c r="F496" s="27">
        <f t="shared" si="127"/>
        <v>0.61635220125786161</v>
      </c>
      <c r="G496" s="27">
        <f t="shared" si="120"/>
        <v>1.5314095218251902E-2</v>
      </c>
      <c r="H496" s="44"/>
      <c r="I496" s="25">
        <f t="array" ref="I496">SUM(IF(Period=$A$2,IF(Site=$A$382,IF(Provider=$B496,I))))</f>
        <v>364</v>
      </c>
      <c r="J496" s="26">
        <f t="array" ref="J496">SUM(IF(Period=$A$2,IF(Site=$A$382,IF(Provider=$B496,J))))</f>
        <v>4.3049450549450547</v>
      </c>
      <c r="K496" s="27">
        <f t="shared" si="128"/>
        <v>0.39441228290964003</v>
      </c>
      <c r="L496" s="27">
        <f t="shared" si="121"/>
        <v>4.5384771338372862E-2</v>
      </c>
      <c r="M496" s="44"/>
      <c r="N496" s="25">
        <f t="array" ref="N496">SUM(IF(Period=$A$2,IF(Site=$A$382,IF(Provider=$B496,K))))</f>
        <v>2</v>
      </c>
      <c r="O496" s="37">
        <f t="shared" si="122"/>
        <v>5.4945054945054949E-3</v>
      </c>
      <c r="P496" s="44"/>
      <c r="Q496" s="25">
        <f t="array" ref="Q496">SUM(IF(Period=$A$2,IF(Site=$A$382,IF(Provider=$B496,M))))</f>
        <v>0</v>
      </c>
      <c r="R496" s="26">
        <f t="array" ref="R496">SUM(IF(Period=$A$2,IF(Site=$A$382,IF(Provider=$B496,N))))</f>
        <v>0</v>
      </c>
      <c r="S496" s="27" t="e">
        <f t="shared" si="131"/>
        <v>#DIV/0!</v>
      </c>
      <c r="T496" s="27" t="e">
        <f t="shared" si="132"/>
        <v>#DIV/0!</v>
      </c>
      <c r="U496" s="20"/>
      <c r="V496" s="25">
        <f t="array" ref="V496">SUM(IF(Period=$A$2,IF(Site=$A$382,IF(Provider=$B496,P))))</f>
        <v>332</v>
      </c>
      <c r="W496" s="26">
        <f t="array" ref="W496">SUM(IF(Period=$A$2,IF(Site=$A$382,IF(Provider=$B496,Q))))</f>
        <v>16</v>
      </c>
      <c r="X496" s="27">
        <f t="shared" si="129"/>
        <v>1.7319856537332898</v>
      </c>
      <c r="Y496" s="27">
        <f t="shared" si="125"/>
        <v>0.19805376384176579</v>
      </c>
      <c r="Z496" s="44"/>
      <c r="AA496" s="25">
        <f t="array" ref="AA496">SUM(IF(Period=$A$2,IF(Site=$A$382,IF(Provider=$B496,G))))</f>
        <v>49</v>
      </c>
      <c r="AB496" s="26">
        <f t="array" ref="AB496">SUM(IF(Period=$A$2,IF(Site=$A$382,IF(Provider=$B496,H))))</f>
        <v>6</v>
      </c>
      <c r="AC496" s="27">
        <f t="shared" si="130"/>
        <v>0.61635220125786161</v>
      </c>
      <c r="AD496" s="27">
        <f t="shared" si="126"/>
        <v>1.5314095218251902E-2</v>
      </c>
      <c r="AE496" s="44"/>
      <c r="AF496" s="20"/>
      <c r="AG496" s="20"/>
      <c r="AH496" s="20"/>
      <c r="AI496" s="20"/>
      <c r="AJ496" s="20"/>
      <c r="AK496" s="20"/>
      <c r="AL496" s="20"/>
      <c r="AM496" s="20"/>
      <c r="AN496" s="20"/>
    </row>
    <row r="497" spans="1:40" hidden="1" outlineLevel="1" x14ac:dyDescent="0.25">
      <c r="B497" s="20" t="s">
        <v>876</v>
      </c>
      <c r="C497" s="44"/>
      <c r="D497" s="25">
        <f t="array" ref="D497">SUM(IF(Period=$A$2,IF(Site=$A$382,IF(Provider=$B497,G))))</f>
        <v>0</v>
      </c>
      <c r="E497" s="26">
        <f t="array" ref="E497">SUM(IF(Period=$A$2,IF(Site=$A$382,IF(Provider=$B497,H))))</f>
        <v>0</v>
      </c>
      <c r="F497" s="27">
        <f t="shared" si="127"/>
        <v>0</v>
      </c>
      <c r="G497" s="27">
        <f t="shared" si="120"/>
        <v>0</v>
      </c>
      <c r="H497" s="44"/>
      <c r="I497" s="25">
        <f t="array" ref="I497">SUM(IF(Period=$A$2,IF(Site=$A$382,IF(Provider=$B497,I))))</f>
        <v>0</v>
      </c>
      <c r="J497" s="26">
        <f t="array" ref="J497">SUM(IF(Period=$A$2,IF(Site=$A$382,IF(Provider=$B497,J))))</f>
        <v>0</v>
      </c>
      <c r="K497" s="27">
        <f t="shared" si="128"/>
        <v>0</v>
      </c>
      <c r="L497" s="27">
        <f t="shared" si="121"/>
        <v>0</v>
      </c>
      <c r="M497" s="44"/>
      <c r="N497" s="25">
        <f t="array" ref="N497">SUM(IF(Period=$A$2,IF(Site=$A$382,IF(Provider=$B497,K))))</f>
        <v>0</v>
      </c>
      <c r="O497" s="37">
        <f t="shared" si="122"/>
        <v>0</v>
      </c>
      <c r="P497" s="44"/>
      <c r="Q497" s="25">
        <f t="array" ref="Q497">SUM(IF(Period=$A$2,IF(Site=$A$382,IF(Provider=$B497,M))))</f>
        <v>0</v>
      </c>
      <c r="R497" s="26">
        <f t="array" ref="R497">SUM(IF(Period=$A$2,IF(Site=$A$382,IF(Provider=$B497,N))))</f>
        <v>0</v>
      </c>
      <c r="S497" s="27" t="e">
        <f t="shared" si="131"/>
        <v>#DIV/0!</v>
      </c>
      <c r="T497" s="27" t="e">
        <f t="shared" si="132"/>
        <v>#DIV/0!</v>
      </c>
      <c r="U497" s="20"/>
      <c r="V497" s="25">
        <f t="array" ref="V497">SUM(IF(Period=$A$2,IF(Site=$A$382,IF(Provider=$B497,P))))</f>
        <v>0</v>
      </c>
      <c r="W497" s="26">
        <f t="array" ref="W497">SUM(IF(Period=$A$2,IF(Site=$A$382,IF(Provider=$B497,Q))))</f>
        <v>0</v>
      </c>
      <c r="X497" s="27">
        <f t="shared" si="129"/>
        <v>0</v>
      </c>
      <c r="Y497" s="27">
        <f t="shared" si="125"/>
        <v>0</v>
      </c>
      <c r="Z497" s="44"/>
      <c r="AA497" s="25">
        <f t="array" ref="AA497">SUM(IF(Period=$A$2,IF(Site=$A$382,IF(Provider=$B497,G))))</f>
        <v>0</v>
      </c>
      <c r="AB497" s="26">
        <f t="array" ref="AB497">SUM(IF(Period=$A$2,IF(Site=$A$382,IF(Provider=$B497,H))))</f>
        <v>0</v>
      </c>
      <c r="AC497" s="27">
        <f t="shared" si="130"/>
        <v>0</v>
      </c>
      <c r="AD497" s="27">
        <f t="shared" si="126"/>
        <v>0</v>
      </c>
      <c r="AE497" s="44"/>
      <c r="AF497" s="20"/>
      <c r="AG497" s="20"/>
      <c r="AH497" s="20"/>
      <c r="AI497" s="20"/>
      <c r="AJ497" s="20"/>
      <c r="AK497" s="20"/>
      <c r="AL497" s="20"/>
      <c r="AM497" s="20"/>
      <c r="AN497" s="20"/>
    </row>
    <row r="498" spans="1:40" hidden="1" outlineLevel="1" x14ac:dyDescent="0.25">
      <c r="B498" s="20" t="s">
        <v>743</v>
      </c>
      <c r="C498" s="44"/>
      <c r="D498" s="25">
        <f t="array" ref="D498">SUM(IF(Period=$A$2,IF(Site=$A$382,IF(Provider=$B498,G))))</f>
        <v>2</v>
      </c>
      <c r="E498" s="26">
        <f t="array" ref="E498">SUM(IF(Period=$A$2,IF(Site=$A$382,IF(Provider=$B498,H))))</f>
        <v>2</v>
      </c>
      <c r="F498" s="27">
        <f t="shared" si="127"/>
        <v>8.385744234800839E-3</v>
      </c>
      <c r="G498" s="27">
        <f t="shared" si="120"/>
        <v>2.0835503698301907E-4</v>
      </c>
      <c r="H498" s="44"/>
      <c r="I498" s="25">
        <f t="array" ref="I498">SUM(IF(Period=$A$2,IF(Site=$A$382,IF(Provider=$B498,I))))</f>
        <v>3</v>
      </c>
      <c r="J498" s="26">
        <f t="array" ref="J498">SUM(IF(Period=$A$2,IF(Site=$A$382,IF(Provider=$B498,J))))</f>
        <v>6.666666666666667</v>
      </c>
      <c r="K498" s="27">
        <f t="shared" si="128"/>
        <v>5.033979360684622E-3</v>
      </c>
      <c r="L498" s="27">
        <f t="shared" si="121"/>
        <v>5.7925681350826889E-4</v>
      </c>
      <c r="M498" s="44"/>
      <c r="N498" s="25">
        <f t="array" ref="N498">SUM(IF(Period=$A$2,IF(Site=$A$382,IF(Provider=$B498,K))))</f>
        <v>0</v>
      </c>
      <c r="O498" s="37">
        <f t="shared" si="122"/>
        <v>0</v>
      </c>
      <c r="P498" s="44"/>
      <c r="Q498" s="25">
        <f t="array" ref="Q498">SUM(IF(Period=$A$2,IF(Site=$A$382,IF(Provider=$B498,M))))</f>
        <v>0</v>
      </c>
      <c r="R498" s="26">
        <f t="array" ref="R498">SUM(IF(Period=$A$2,IF(Site=$A$382,IF(Provider=$B498,N))))</f>
        <v>0</v>
      </c>
      <c r="S498" s="27" t="e">
        <f t="shared" si="131"/>
        <v>#DIV/0!</v>
      </c>
      <c r="T498" s="27" t="e">
        <f t="shared" si="132"/>
        <v>#DIV/0!</v>
      </c>
      <c r="U498" s="20"/>
      <c r="V498" s="25">
        <f t="array" ref="V498">SUM(IF(Period=$A$2,IF(Site=$A$382,IF(Provider=$B498,P))))</f>
        <v>3</v>
      </c>
      <c r="W498" s="26">
        <f t="array" ref="W498">SUM(IF(Period=$A$2,IF(Site=$A$382,IF(Provider=$B498,Q))))</f>
        <v>17</v>
      </c>
      <c r="X498" s="27">
        <f t="shared" si="129"/>
        <v>1.662862732311705E-2</v>
      </c>
      <c r="Y498" s="27">
        <f t="shared" si="125"/>
        <v>1.9014950971253867E-3</v>
      </c>
      <c r="Z498" s="44"/>
      <c r="AA498" s="25">
        <f t="array" ref="AA498">SUM(IF(Period=$A$2,IF(Site=$A$382,IF(Provider=$B498,G))))</f>
        <v>2</v>
      </c>
      <c r="AB498" s="26">
        <f t="array" ref="AB498">SUM(IF(Period=$A$2,IF(Site=$A$382,IF(Provider=$B498,H))))</f>
        <v>2</v>
      </c>
      <c r="AC498" s="27">
        <f t="shared" si="130"/>
        <v>8.385744234800839E-3</v>
      </c>
      <c r="AD498" s="27">
        <f t="shared" si="126"/>
        <v>2.0835503698301907E-4</v>
      </c>
      <c r="AE498" s="44"/>
      <c r="AF498" s="20"/>
      <c r="AG498" s="20"/>
      <c r="AH498" s="20"/>
      <c r="AI498" s="20"/>
      <c r="AJ498" s="20"/>
      <c r="AK498" s="20"/>
      <c r="AL498" s="20"/>
      <c r="AM498" s="20"/>
      <c r="AN498" s="20"/>
    </row>
    <row r="499" spans="1:40" hidden="1" outlineLevel="1" x14ac:dyDescent="0.25">
      <c r="B499" s="20" t="s">
        <v>725</v>
      </c>
      <c r="C499" s="44"/>
      <c r="D499" s="25">
        <f t="array" ref="D499">SUM(IF(Period=$A$2,IF(Site=$A$382,IF(Provider=$B499,G))))</f>
        <v>10</v>
      </c>
      <c r="E499" s="26">
        <f t="array" ref="E499">SUM(IF(Period=$A$2,IF(Site=$A$382,IF(Provider=$B499,H))))</f>
        <v>6</v>
      </c>
      <c r="F499" s="27">
        <f t="shared" si="127"/>
        <v>0.12578616352201258</v>
      </c>
      <c r="G499" s="27">
        <f t="shared" si="120"/>
        <v>3.1253255547452861E-3</v>
      </c>
      <c r="H499" s="44"/>
      <c r="I499" s="25">
        <f t="array" ref="I499">SUM(IF(Period=$A$2,IF(Site=$A$382,IF(Provider=$B499,I))))</f>
        <v>83</v>
      </c>
      <c r="J499" s="26">
        <f t="array" ref="J499">SUM(IF(Period=$A$2,IF(Site=$A$382,IF(Provider=$B499,J))))</f>
        <v>5.6144578313253009</v>
      </c>
      <c r="K499" s="27">
        <f t="shared" si="128"/>
        <v>0.11729171910395166</v>
      </c>
      <c r="L499" s="27">
        <f t="shared" si="121"/>
        <v>1.3496683754742663E-2</v>
      </c>
      <c r="M499" s="44"/>
      <c r="N499" s="25">
        <f t="array" ref="N499">SUM(IF(Period=$A$2,IF(Site=$A$382,IF(Provider=$B499,K))))</f>
        <v>2</v>
      </c>
      <c r="O499" s="37">
        <f t="shared" si="122"/>
        <v>2.4096385542168676E-2</v>
      </c>
      <c r="P499" s="44"/>
      <c r="Q499" s="25">
        <f t="array" ref="Q499">SUM(IF(Period=$A$2,IF(Site=$A$382,IF(Provider=$B499,M))))</f>
        <v>0</v>
      </c>
      <c r="R499" s="26">
        <f t="array" ref="R499">SUM(IF(Period=$A$2,IF(Site=$A$382,IF(Provider=$B499,N))))</f>
        <v>0</v>
      </c>
      <c r="S499" s="27" t="e">
        <f t="shared" si="131"/>
        <v>#DIV/0!</v>
      </c>
      <c r="T499" s="27" t="e">
        <f t="shared" si="132"/>
        <v>#DIV/0!</v>
      </c>
      <c r="U499" s="20"/>
      <c r="V499" s="25">
        <f t="array" ref="V499">SUM(IF(Period=$A$2,IF(Site=$A$382,IF(Provider=$B499,P))))</f>
        <v>40</v>
      </c>
      <c r="W499" s="26">
        <f t="array" ref="W499">SUM(IF(Period=$A$2,IF(Site=$A$382,IF(Provider=$B499,Q))))</f>
        <v>15</v>
      </c>
      <c r="X499" s="27">
        <f t="shared" si="129"/>
        <v>0.19563090968373004</v>
      </c>
      <c r="Y499" s="27">
        <f t="shared" si="125"/>
        <v>2.2370530554416318E-2</v>
      </c>
      <c r="Z499" s="44"/>
      <c r="AA499" s="25">
        <f t="array" ref="AA499">SUM(IF(Period=$A$2,IF(Site=$A$382,IF(Provider=$B499,G))))</f>
        <v>10</v>
      </c>
      <c r="AB499" s="26">
        <f t="array" ref="AB499">SUM(IF(Period=$A$2,IF(Site=$A$382,IF(Provider=$B499,H))))</f>
        <v>6</v>
      </c>
      <c r="AC499" s="27">
        <f t="shared" si="130"/>
        <v>0.12578616352201258</v>
      </c>
      <c r="AD499" s="27">
        <f t="shared" si="126"/>
        <v>3.1253255547452861E-3</v>
      </c>
      <c r="AE499" s="44"/>
      <c r="AF499" s="20"/>
      <c r="AG499" s="20"/>
      <c r="AH499" s="20"/>
      <c r="AI499" s="20"/>
      <c r="AJ499" s="20"/>
      <c r="AK499" s="20"/>
      <c r="AL499" s="20"/>
      <c r="AM499" s="20"/>
      <c r="AN499" s="20"/>
    </row>
    <row r="500" spans="1:40" hidden="1" outlineLevel="1" x14ac:dyDescent="0.25">
      <c r="B500" s="20" t="s">
        <v>717</v>
      </c>
      <c r="C500" s="44"/>
      <c r="D500" s="25">
        <f t="array" ref="D500">SUM(IF(Period=$A$2,IF(Site=$A$382,IF(Provider=$B500,G))))</f>
        <v>28</v>
      </c>
      <c r="E500" s="26">
        <f t="array" ref="E500">SUM(IF(Period=$A$2,IF(Site=$A$382,IF(Provider=$B500,H))))</f>
        <v>3</v>
      </c>
      <c r="F500" s="27">
        <f t="shared" si="127"/>
        <v>0.17610062893081763</v>
      </c>
      <c r="G500" s="27">
        <f t="shared" si="120"/>
        <v>4.3754557766434001E-3</v>
      </c>
      <c r="H500" s="44"/>
      <c r="I500" s="25">
        <f t="array" ref="I500">SUM(IF(Period=$A$2,IF(Site=$A$382,IF(Provider=$B500,I))))</f>
        <v>142</v>
      </c>
      <c r="J500" s="26">
        <f t="array" ref="J500">SUM(IF(Period=$A$2,IF(Site=$A$382,IF(Provider=$B500,J))))</f>
        <v>4.830985915492958</v>
      </c>
      <c r="K500" s="27">
        <f t="shared" si="128"/>
        <v>0.17266549207148252</v>
      </c>
      <c r="L500" s="27">
        <f t="shared" si="121"/>
        <v>1.9868508703333624E-2</v>
      </c>
      <c r="M500" s="44"/>
      <c r="N500" s="25">
        <f t="array" ref="N500">SUM(IF(Period=$A$2,IF(Site=$A$382,IF(Provider=$B500,K))))</f>
        <v>0</v>
      </c>
      <c r="O500" s="37">
        <f t="shared" si="122"/>
        <v>0</v>
      </c>
      <c r="P500" s="44"/>
      <c r="Q500" s="25">
        <f t="array" ref="Q500">SUM(IF(Period=$A$2,IF(Site=$A$382,IF(Provider=$B500,M))))</f>
        <v>0</v>
      </c>
      <c r="R500" s="26">
        <f t="array" ref="R500">SUM(IF(Period=$A$2,IF(Site=$A$382,IF(Provider=$B500,N))))</f>
        <v>0</v>
      </c>
      <c r="S500" s="27" t="e">
        <f t="shared" si="131"/>
        <v>#DIV/0!</v>
      </c>
      <c r="T500" s="27" t="e">
        <f t="shared" si="132"/>
        <v>#DIV/0!</v>
      </c>
      <c r="U500" s="20"/>
      <c r="V500" s="25">
        <f t="array" ref="V500">SUM(IF(Period=$A$2,IF(Site=$A$382,IF(Provider=$B500,P))))</f>
        <v>109</v>
      </c>
      <c r="W500" s="26">
        <f t="array" ref="W500">SUM(IF(Period=$A$2,IF(Site=$A$382,IF(Provider=$B500,Q))))</f>
        <v>23</v>
      </c>
      <c r="X500" s="27">
        <f t="shared" si="129"/>
        <v>0.81741115096185202</v>
      </c>
      <c r="Y500" s="27">
        <f t="shared" si="125"/>
        <v>9.3471533499869502E-2</v>
      </c>
      <c r="Z500" s="44"/>
      <c r="AA500" s="25">
        <f t="array" ref="AA500">SUM(IF(Period=$A$2,IF(Site=$A$382,IF(Provider=$B500,G))))</f>
        <v>28</v>
      </c>
      <c r="AB500" s="26">
        <f t="array" ref="AB500">SUM(IF(Period=$A$2,IF(Site=$A$382,IF(Provider=$B500,H))))</f>
        <v>3</v>
      </c>
      <c r="AC500" s="27">
        <f t="shared" si="130"/>
        <v>0.17610062893081763</v>
      </c>
      <c r="AD500" s="27">
        <f t="shared" si="126"/>
        <v>4.3754557766434001E-3</v>
      </c>
      <c r="AE500" s="44"/>
      <c r="AF500" s="20"/>
      <c r="AG500" s="20"/>
      <c r="AH500" s="20"/>
      <c r="AI500" s="20"/>
      <c r="AJ500" s="20"/>
      <c r="AK500" s="20"/>
      <c r="AL500" s="20"/>
      <c r="AM500" s="20"/>
      <c r="AN500" s="20"/>
    </row>
    <row r="501" spans="1:40" hidden="1" outlineLevel="1" x14ac:dyDescent="0.25">
      <c r="B501" s="20" t="s">
        <v>712</v>
      </c>
      <c r="C501" s="44"/>
      <c r="D501" s="25">
        <f t="array" ref="D501">SUM(IF(Period=$A$2,IF(Site=$A$382,IF(Provider=$B501,G))))</f>
        <v>17</v>
      </c>
      <c r="E501" s="26">
        <f t="array" ref="E501">SUM(IF(Period=$A$2,IF(Site=$A$382,IF(Provider=$B501,H))))</f>
        <v>6</v>
      </c>
      <c r="F501" s="27">
        <f t="shared" si="127"/>
        <v>0.21383647798742136</v>
      </c>
      <c r="G501" s="27">
        <f t="shared" si="120"/>
        <v>5.3130534430669858E-3</v>
      </c>
      <c r="H501" s="44"/>
      <c r="I501" s="25">
        <f t="array" ref="I501">SUM(IF(Period=$A$2,IF(Site=$A$382,IF(Provider=$B501,I))))</f>
        <v>169</v>
      </c>
      <c r="J501" s="26">
        <f t="array" ref="J501">SUM(IF(Period=$A$2,IF(Site=$A$382,IF(Provider=$B501,J))))</f>
        <v>2.7988165680473371</v>
      </c>
      <c r="K501" s="27">
        <f t="shared" si="128"/>
        <v>0.11905361188019127</v>
      </c>
      <c r="L501" s="27">
        <f t="shared" si="121"/>
        <v>1.369942363947056E-2</v>
      </c>
      <c r="M501" s="44"/>
      <c r="N501" s="25">
        <f t="array" ref="N501">SUM(IF(Period=$A$2,IF(Site=$A$382,IF(Provider=$B501,K))))</f>
        <v>2</v>
      </c>
      <c r="O501" s="37">
        <f t="shared" si="122"/>
        <v>1.1834319526627219E-2</v>
      </c>
      <c r="P501" s="44"/>
      <c r="Q501" s="25">
        <f t="array" ref="Q501">SUM(IF(Period=$A$2,IF(Site=$A$382,IF(Provider=$B501,M))))</f>
        <v>0</v>
      </c>
      <c r="R501" s="26">
        <f t="array" ref="R501">SUM(IF(Period=$A$2,IF(Site=$A$382,IF(Provider=$B501,N))))</f>
        <v>0</v>
      </c>
      <c r="S501" s="27" t="e">
        <f t="shared" si="131"/>
        <v>#DIV/0!</v>
      </c>
      <c r="T501" s="27" t="e">
        <f t="shared" si="132"/>
        <v>#DIV/0!</v>
      </c>
      <c r="U501" s="20"/>
      <c r="V501" s="25">
        <f t="array" ref="V501">SUM(IF(Period=$A$2,IF(Site=$A$382,IF(Provider=$B501,P))))</f>
        <v>104</v>
      </c>
      <c r="W501" s="26">
        <f t="array" ref="W501">SUM(IF(Period=$A$2,IF(Site=$A$382,IF(Provider=$B501,Q))))</f>
        <v>15</v>
      </c>
      <c r="X501" s="27">
        <f t="shared" si="129"/>
        <v>0.50864036517769806</v>
      </c>
      <c r="Y501" s="27">
        <f t="shared" si="125"/>
        <v>5.8163379441482421E-2</v>
      </c>
      <c r="Z501" s="44"/>
      <c r="AA501" s="25">
        <f t="array" ref="AA501">SUM(IF(Period=$A$2,IF(Site=$A$382,IF(Provider=$B501,G))))</f>
        <v>17</v>
      </c>
      <c r="AB501" s="26">
        <f t="array" ref="AB501">SUM(IF(Period=$A$2,IF(Site=$A$382,IF(Provider=$B501,H))))</f>
        <v>6</v>
      </c>
      <c r="AC501" s="27">
        <f t="shared" si="130"/>
        <v>0.21383647798742136</v>
      </c>
      <c r="AD501" s="27">
        <f t="shared" si="126"/>
        <v>5.3130534430669858E-3</v>
      </c>
      <c r="AE501" s="44"/>
      <c r="AF501" s="20"/>
      <c r="AG501" s="20"/>
      <c r="AH501" s="20"/>
      <c r="AI501" s="20"/>
      <c r="AJ501" s="20"/>
      <c r="AK501" s="20"/>
      <c r="AL501" s="20"/>
      <c r="AM501" s="20"/>
      <c r="AN501" s="20"/>
    </row>
    <row r="502" spans="1:40" hidden="1" outlineLevel="1" x14ac:dyDescent="0.25">
      <c r="B502" s="20" t="s">
        <v>899</v>
      </c>
      <c r="C502" s="44"/>
      <c r="D502" s="25">
        <f t="array" ref="D502">SUM(IF(Period=$A$2,IF(Site=$A$382,IF(Provider=$B502,G))))</f>
        <v>0</v>
      </c>
      <c r="E502" s="26">
        <f t="array" ref="E502">SUM(IF(Period=$A$2,IF(Site=$A$382,IF(Provider=$B502,H))))</f>
        <v>0</v>
      </c>
      <c r="F502" s="27">
        <f t="shared" si="127"/>
        <v>0</v>
      </c>
      <c r="G502" s="27">
        <f t="shared" si="120"/>
        <v>0</v>
      </c>
      <c r="H502" s="44"/>
      <c r="I502" s="25">
        <f t="array" ref="I502">SUM(IF(Period=$A$2,IF(Site=$A$382,IF(Provider=$B502,I))))</f>
        <v>0</v>
      </c>
      <c r="J502" s="26">
        <f t="array" ref="J502">SUM(IF(Period=$A$2,IF(Site=$A$382,IF(Provider=$B502,J))))</f>
        <v>0</v>
      </c>
      <c r="K502" s="27">
        <f t="shared" si="128"/>
        <v>0</v>
      </c>
      <c r="L502" s="27">
        <f t="shared" si="121"/>
        <v>0</v>
      </c>
      <c r="M502" s="44"/>
      <c r="N502" s="25">
        <f t="array" ref="N502">SUM(IF(Period=$A$2,IF(Site=$A$382,IF(Provider=$B502,K))))</f>
        <v>0</v>
      </c>
      <c r="O502" s="37">
        <f t="shared" si="122"/>
        <v>0</v>
      </c>
      <c r="P502" s="44"/>
      <c r="Q502" s="25">
        <f t="array" ref="Q502">SUM(IF(Period=$A$2,IF(Site=$A$382,IF(Provider=$B502,M))))</f>
        <v>0</v>
      </c>
      <c r="R502" s="26">
        <f t="array" ref="R502">SUM(IF(Period=$A$2,IF(Site=$A$382,IF(Provider=$B502,N))))</f>
        <v>0</v>
      </c>
      <c r="S502" s="27" t="e">
        <f t="shared" si="131"/>
        <v>#DIV/0!</v>
      </c>
      <c r="T502" s="27" t="e">
        <f t="shared" si="132"/>
        <v>#DIV/0!</v>
      </c>
      <c r="U502" s="20"/>
      <c r="V502" s="25">
        <f t="array" ref="V502">SUM(IF(Period=$A$2,IF(Site=$A$382,IF(Provider=$B502,P))))</f>
        <v>0</v>
      </c>
      <c r="W502" s="26">
        <f t="array" ref="W502">SUM(IF(Period=$A$2,IF(Site=$A$382,IF(Provider=$B502,Q))))</f>
        <v>0</v>
      </c>
      <c r="X502" s="27">
        <f t="shared" si="129"/>
        <v>0</v>
      </c>
      <c r="Y502" s="27">
        <f t="shared" si="125"/>
        <v>0</v>
      </c>
      <c r="Z502" s="44"/>
      <c r="AA502" s="25">
        <f t="array" ref="AA502">SUM(IF(Period=$A$2,IF(Site=$A$382,IF(Provider=$B502,G))))</f>
        <v>0</v>
      </c>
      <c r="AB502" s="26">
        <f t="array" ref="AB502">SUM(IF(Period=$A$2,IF(Site=$A$382,IF(Provider=$B502,H))))</f>
        <v>0</v>
      </c>
      <c r="AC502" s="27">
        <f t="shared" si="130"/>
        <v>0</v>
      </c>
      <c r="AD502" s="27">
        <f t="shared" si="126"/>
        <v>0</v>
      </c>
      <c r="AE502" s="44"/>
      <c r="AF502" s="20"/>
      <c r="AG502" s="20"/>
      <c r="AH502" s="20"/>
      <c r="AI502" s="20"/>
      <c r="AJ502" s="20"/>
      <c r="AK502" s="20"/>
      <c r="AL502" s="20"/>
      <c r="AM502" s="20"/>
      <c r="AN502" s="20"/>
    </row>
    <row r="503" spans="1:40" hidden="1" outlineLevel="1" x14ac:dyDescent="0.25">
      <c r="B503" s="20" t="s">
        <v>733</v>
      </c>
      <c r="C503" s="44"/>
      <c r="D503" s="25">
        <f t="array" ref="D503">SUM(IF(Period=$A$2,IF(Site=$A$382,IF(Provider=$B503,G))))</f>
        <v>2</v>
      </c>
      <c r="E503" s="26">
        <f t="array" ref="E503">SUM(IF(Period=$A$2,IF(Site=$A$382,IF(Provider=$B503,H))))</f>
        <v>0</v>
      </c>
      <c r="F503" s="27">
        <f t="shared" si="127"/>
        <v>0</v>
      </c>
      <c r="G503" s="27">
        <f t="shared" si="120"/>
        <v>0</v>
      </c>
      <c r="H503" s="44"/>
      <c r="I503" s="25">
        <f t="array" ref="I503">SUM(IF(Period=$A$2,IF(Site=$A$382,IF(Provider=$B503,I))))</f>
        <v>33</v>
      </c>
      <c r="J503" s="26">
        <f t="array" ref="J503">SUM(IF(Period=$A$2,IF(Site=$A$382,IF(Provider=$B503,J))))</f>
        <v>4.3636363636363633</v>
      </c>
      <c r="K503" s="27">
        <f t="shared" si="128"/>
        <v>3.624465139692927E-2</v>
      </c>
      <c r="L503" s="27">
        <f t="shared" si="121"/>
        <v>4.1706490572595359E-3</v>
      </c>
      <c r="M503" s="44"/>
      <c r="N503" s="25">
        <f t="array" ref="N503">SUM(IF(Period=$A$2,IF(Site=$A$382,IF(Provider=$B503,K))))</f>
        <v>0</v>
      </c>
      <c r="O503" s="37">
        <f t="shared" si="122"/>
        <v>0</v>
      </c>
      <c r="P503" s="44"/>
      <c r="Q503" s="25">
        <f t="array" ref="Q503">SUM(IF(Period=$A$2,IF(Site=$A$382,IF(Provider=$B503,M))))</f>
        <v>0</v>
      </c>
      <c r="R503" s="26">
        <f t="array" ref="R503">SUM(IF(Period=$A$2,IF(Site=$A$382,IF(Provider=$B503,N))))</f>
        <v>0</v>
      </c>
      <c r="S503" s="27" t="e">
        <f t="shared" si="131"/>
        <v>#DIV/0!</v>
      </c>
      <c r="T503" s="27" t="e">
        <f t="shared" si="132"/>
        <v>#DIV/0!</v>
      </c>
      <c r="U503" s="20"/>
      <c r="V503" s="25">
        <f t="array" ref="V503">SUM(IF(Period=$A$2,IF(Site=$A$382,IF(Provider=$B503,P))))</f>
        <v>14</v>
      </c>
      <c r="W503" s="26">
        <f t="array" ref="W503">SUM(IF(Period=$A$2,IF(Site=$A$382,IF(Provider=$B503,Q))))</f>
        <v>25</v>
      </c>
      <c r="X503" s="27">
        <f t="shared" si="129"/>
        <v>0.11411803064884252</v>
      </c>
      <c r="Y503" s="27">
        <f t="shared" si="125"/>
        <v>1.3049476156742852E-2</v>
      </c>
      <c r="Z503" s="44"/>
      <c r="AA503" s="25">
        <f t="array" ref="AA503">SUM(IF(Period=$A$2,IF(Site=$A$382,IF(Provider=$B503,G))))</f>
        <v>2</v>
      </c>
      <c r="AB503" s="26">
        <f t="array" ref="AB503">SUM(IF(Period=$A$2,IF(Site=$A$382,IF(Provider=$B503,H))))</f>
        <v>0</v>
      </c>
      <c r="AC503" s="27">
        <f t="shared" si="130"/>
        <v>0</v>
      </c>
      <c r="AD503" s="27">
        <f t="shared" si="126"/>
        <v>0</v>
      </c>
      <c r="AE503" s="44"/>
      <c r="AF503" s="20"/>
      <c r="AG503" s="20"/>
      <c r="AH503" s="20"/>
      <c r="AI503" s="20"/>
      <c r="AJ503" s="20"/>
      <c r="AK503" s="20"/>
      <c r="AL503" s="20"/>
      <c r="AM503" s="20"/>
      <c r="AN503" s="20"/>
    </row>
    <row r="504" spans="1:40" collapsed="1" x14ac:dyDescent="0.25">
      <c r="B504" s="28" t="s">
        <v>1142</v>
      </c>
      <c r="D504" s="30">
        <f>SUM(D383:D503)</f>
        <v>477</v>
      </c>
      <c r="E504" s="31">
        <f>SUM(F383:F503)</f>
        <v>4.3186582809224321</v>
      </c>
      <c r="F504" s="29"/>
      <c r="G504" s="29"/>
      <c r="I504" s="30">
        <f>SUM(I383:I503)</f>
        <v>3973</v>
      </c>
      <c r="J504" s="31">
        <f>SUM(K383:K503)</f>
        <v>5.7528316133903852</v>
      </c>
      <c r="K504" s="29"/>
      <c r="L504" s="29"/>
      <c r="N504" s="30">
        <f>SUM(N383:N503)</f>
        <v>68</v>
      </c>
      <c r="O504" s="38">
        <f t="shared" si="122"/>
        <v>1.7115529826327712E-2</v>
      </c>
      <c r="Q504" s="30">
        <f>SUM(Q383:Q503)</f>
        <v>0</v>
      </c>
      <c r="R504" s="31">
        <f>IF(ISERROR(SUM(S383:S503)),0,SUM(S383:S503))</f>
        <v>0</v>
      </c>
      <c r="S504" s="29"/>
      <c r="T504" s="29"/>
      <c r="V504" s="30">
        <f>SUM(V383:V503)</f>
        <v>3067</v>
      </c>
      <c r="W504" s="31">
        <f>SUM(X383:X503)</f>
        <v>20.453537658950122</v>
      </c>
      <c r="X504" s="29"/>
      <c r="Y504" s="29"/>
      <c r="AA504" s="30">
        <f>SUM(AA383:AA503)</f>
        <v>477</v>
      </c>
      <c r="AB504" s="31">
        <f>SUM(AC383:AC503)</f>
        <v>4.3186582809224321</v>
      </c>
      <c r="AC504" s="29"/>
      <c r="AD504" s="29"/>
    </row>
    <row r="505" spans="1:40" x14ac:dyDescent="0.25">
      <c r="O505" s="39"/>
    </row>
    <row r="506" spans="1:40" x14ac:dyDescent="0.25">
      <c r="A506" s="19" t="s">
        <v>242</v>
      </c>
      <c r="O506" s="39"/>
    </row>
    <row r="507" spans="1:40" hidden="1" outlineLevel="1" x14ac:dyDescent="0.25">
      <c r="B507" s="20" t="s">
        <v>773</v>
      </c>
      <c r="C507" s="44"/>
      <c r="D507" s="25">
        <f t="array" ref="D507">SUM(IF(Period=$A$2,IF(Site=$A$506,IF(Provider=$B507,G))))</f>
        <v>35</v>
      </c>
      <c r="E507" s="26">
        <f t="array" ref="E507">SUM(IF(Period=$A$2,IF(Site=$A$506,IF(Provider=$B507,H))))</f>
        <v>8</v>
      </c>
      <c r="F507" s="27">
        <f>E507*(D507/D$661)</f>
        <v>6.4014631915866482E-2</v>
      </c>
      <c r="G507" s="27">
        <f t="shared" ref="G507:G570" si="133">E507*(D507/D$891)</f>
        <v>1.4584852588811335E-2</v>
      </c>
      <c r="H507" s="44"/>
      <c r="I507" s="25">
        <f t="array" ref="I507">SUM(IF(Period=$A$2,IF(Site=$A$506,IF(Provider=$B507,I))))</f>
        <v>38</v>
      </c>
      <c r="J507" s="26">
        <f t="array" ref="J507">SUM(IF(Period=$A$2,IF(Site=$A$506,IF(Provider=$B507,J))))</f>
        <v>11.184210526315789</v>
      </c>
      <c r="K507" s="27">
        <f>J507*(I507/I$661)</f>
        <v>8.8633993743482783E-2</v>
      </c>
      <c r="L507" s="27">
        <f t="shared" ref="L507:L570" si="134">J507*(I507/I$891)</f>
        <v>1.2309207287050716E-2</v>
      </c>
      <c r="M507" s="44"/>
      <c r="N507" s="25">
        <f t="array" ref="N507">SUM(IF(Period=$A$2,IF(Site=$A$506,IF(Provider=$B507,K))))</f>
        <v>0</v>
      </c>
      <c r="O507" s="37">
        <f t="shared" ref="O507:O570" si="135">IF(ISERROR(N507/I507),0,N507/I507)</f>
        <v>0</v>
      </c>
      <c r="P507" s="44"/>
      <c r="Q507" s="25">
        <f t="array" ref="Q507">SUM(IF(Period=$A$2,IF(Site=$A$506,IF(Provider=$B507,M))))</f>
        <v>0</v>
      </c>
      <c r="R507" s="26">
        <f t="array" ref="R507">SUM(IF(Period=$A$2,IF(Site=$A$506,IF(Provider=$B507,N))))</f>
        <v>0</v>
      </c>
      <c r="S507" s="27" t="e">
        <f t="shared" ref="S507:S538" si="136">R507*(Q507/Q$661)</f>
        <v>#DIV/0!</v>
      </c>
      <c r="T507" s="27" t="e">
        <f t="shared" ref="T507:T538" si="137">R507*(Q507/Q$891)</f>
        <v>#DIV/0!</v>
      </c>
      <c r="U507" s="20"/>
      <c r="V507" s="25">
        <f t="array" ref="V507">SUM(IF(Period=$A$2,IF(Site=$A$506,IF(Provider=$B507,P))))</f>
        <v>34</v>
      </c>
      <c r="W507" s="26">
        <f t="array" ref="W507">SUM(IF(Period=$A$2,IF(Site=$A$506,IF(Provider=$B507,Q))))</f>
        <v>21</v>
      </c>
      <c r="X507" s="27">
        <f>W507*(V507/V$661)</f>
        <v>0.18368922047851813</v>
      </c>
      <c r="Y507" s="27">
        <f t="shared" ref="Y507:Y570" si="138">W507*(V507/V$891)</f>
        <v>2.6620931359755417E-2</v>
      </c>
      <c r="Z507" s="44"/>
      <c r="AA507" s="25">
        <f t="array" ref="AA507">SUM(IF(Period=$A$2,IF(Site=$A$506,IF(Provider=$B507,G))))</f>
        <v>35</v>
      </c>
      <c r="AB507" s="26">
        <f t="array" ref="AB507">SUM(IF(Period=$A$2,IF(Site=$A$506,IF(Provider=$B507,H))))</f>
        <v>8</v>
      </c>
      <c r="AC507" s="27">
        <f>AB507*(AA507/AA$661)</f>
        <v>6.4014631915866482E-2</v>
      </c>
      <c r="AD507" s="27">
        <f t="shared" ref="AD507:AD570" si="139">AB507*(AA507/AA$891)</f>
        <v>1.4584852588811335E-2</v>
      </c>
      <c r="AE507" s="44"/>
      <c r="AF507" s="20"/>
      <c r="AG507" s="20"/>
      <c r="AH507" s="20"/>
      <c r="AI507" s="20"/>
      <c r="AJ507" s="20"/>
      <c r="AK507" s="20"/>
      <c r="AL507" s="20"/>
      <c r="AM507" s="20"/>
      <c r="AN507" s="20"/>
    </row>
    <row r="508" spans="1:40" hidden="1" outlineLevel="1" x14ac:dyDescent="0.25">
      <c r="B508" s="20" t="s">
        <v>774</v>
      </c>
      <c r="C508" s="44"/>
      <c r="D508" s="25">
        <f t="array" ref="D508">SUM(IF(Period=$A$2,IF(Site=$A$506,IF(Provider=$B508,G))))</f>
        <v>29</v>
      </c>
      <c r="E508" s="26">
        <f t="array" ref="E508">SUM(IF(Period=$A$2,IF(Site=$A$506,IF(Provider=$B508,H))))</f>
        <v>13</v>
      </c>
      <c r="F508" s="27">
        <f t="shared" ref="F508:F571" si="140">E508*(D508/D$661)</f>
        <v>8.6191129401005942E-2</v>
      </c>
      <c r="G508" s="27">
        <f t="shared" si="133"/>
        <v>1.9637462235649546E-2</v>
      </c>
      <c r="H508" s="44"/>
      <c r="I508" s="25">
        <f t="array" ref="I508">SUM(IF(Period=$A$2,IF(Site=$A$506,IF(Provider=$B508,I))))</f>
        <v>34</v>
      </c>
      <c r="J508" s="26">
        <f t="array" ref="J508">SUM(IF(Period=$A$2,IF(Site=$A$506,IF(Provider=$B508,J))))</f>
        <v>15.970588235294118</v>
      </c>
      <c r="K508" s="27">
        <f t="shared" ref="K508:K571" si="141">J508*(I508/I$661)</f>
        <v>0.11324296141814391</v>
      </c>
      <c r="L508" s="27">
        <f t="shared" si="134"/>
        <v>1.5726822486749503E-2</v>
      </c>
      <c r="M508" s="44"/>
      <c r="N508" s="25">
        <f t="array" ref="N508">SUM(IF(Period=$A$2,IF(Site=$A$506,IF(Provider=$B508,K))))</f>
        <v>2</v>
      </c>
      <c r="O508" s="37">
        <f t="shared" si="135"/>
        <v>5.8823529411764705E-2</v>
      </c>
      <c r="P508" s="44"/>
      <c r="Q508" s="25">
        <f t="array" ref="Q508">SUM(IF(Period=$A$2,IF(Site=$A$506,IF(Provider=$B508,M))))</f>
        <v>0</v>
      </c>
      <c r="R508" s="26">
        <f t="array" ref="R508">SUM(IF(Period=$A$2,IF(Site=$A$506,IF(Provider=$B508,N))))</f>
        <v>0</v>
      </c>
      <c r="S508" s="27" t="e">
        <f t="shared" si="136"/>
        <v>#DIV/0!</v>
      </c>
      <c r="T508" s="27" t="e">
        <f t="shared" si="137"/>
        <v>#DIV/0!</v>
      </c>
      <c r="U508" s="20"/>
      <c r="V508" s="25">
        <f t="array" ref="V508">SUM(IF(Period=$A$2,IF(Site=$A$506,IF(Provider=$B508,P))))</f>
        <v>32</v>
      </c>
      <c r="W508" s="26">
        <f t="array" ref="W508">SUM(IF(Period=$A$2,IF(Site=$A$506,IF(Provider=$B508,Q))))</f>
        <v>36</v>
      </c>
      <c r="X508" s="27">
        <f t="shared" ref="X508:X571" si="142">W508*(V508/V$661)</f>
        <v>0.29637252379727297</v>
      </c>
      <c r="Y508" s="27">
        <f t="shared" si="138"/>
        <v>4.2951418664479324E-2</v>
      </c>
      <c r="Z508" s="44"/>
      <c r="AA508" s="25">
        <f t="array" ref="AA508">SUM(IF(Period=$A$2,IF(Site=$A$506,IF(Provider=$B508,G))))</f>
        <v>29</v>
      </c>
      <c r="AB508" s="26">
        <f t="array" ref="AB508">SUM(IF(Period=$A$2,IF(Site=$A$506,IF(Provider=$B508,H))))</f>
        <v>13</v>
      </c>
      <c r="AC508" s="27">
        <f t="shared" ref="AC508:AC571" si="143">AB508*(AA508/AA$661)</f>
        <v>8.6191129401005942E-2</v>
      </c>
      <c r="AD508" s="27">
        <f t="shared" si="139"/>
        <v>1.9637462235649546E-2</v>
      </c>
      <c r="AE508" s="44"/>
      <c r="AF508" s="20"/>
      <c r="AG508" s="20"/>
      <c r="AH508" s="20"/>
      <c r="AI508" s="20"/>
      <c r="AJ508" s="20"/>
      <c r="AK508" s="20"/>
      <c r="AL508" s="20"/>
      <c r="AM508" s="20"/>
      <c r="AN508" s="20"/>
    </row>
    <row r="509" spans="1:40" hidden="1" outlineLevel="1" x14ac:dyDescent="0.25">
      <c r="B509" s="20" t="s">
        <v>1061</v>
      </c>
      <c r="C509" s="44"/>
      <c r="D509" s="25">
        <f t="array" ref="D509">SUM(IF(Period=$A$2,IF(Site=$A$506,IF(Provider=$B509,G))))</f>
        <v>0</v>
      </c>
      <c r="E509" s="26">
        <f t="array" ref="E509">SUM(IF(Period=$A$2,IF(Site=$A$506,IF(Provider=$B509,H))))</f>
        <v>0</v>
      </c>
      <c r="F509" s="27">
        <f t="shared" si="140"/>
        <v>0</v>
      </c>
      <c r="G509" s="27">
        <f t="shared" si="133"/>
        <v>0</v>
      </c>
      <c r="H509" s="44"/>
      <c r="I509" s="25">
        <f t="array" ref="I509">SUM(IF(Period=$A$2,IF(Site=$A$506,IF(Provider=$B509,I))))</f>
        <v>0</v>
      </c>
      <c r="J509" s="26">
        <f t="array" ref="J509">SUM(IF(Period=$A$2,IF(Site=$A$506,IF(Provider=$B509,J))))</f>
        <v>0</v>
      </c>
      <c r="K509" s="27">
        <f t="shared" si="141"/>
        <v>0</v>
      </c>
      <c r="L509" s="27">
        <f t="shared" si="134"/>
        <v>0</v>
      </c>
      <c r="M509" s="44"/>
      <c r="N509" s="25">
        <f t="array" ref="N509">SUM(IF(Period=$A$2,IF(Site=$A$506,IF(Provider=$B509,K))))</f>
        <v>0</v>
      </c>
      <c r="O509" s="37">
        <f t="shared" si="135"/>
        <v>0</v>
      </c>
      <c r="P509" s="44"/>
      <c r="Q509" s="25">
        <f t="array" ref="Q509">SUM(IF(Period=$A$2,IF(Site=$A$506,IF(Provider=$B509,M))))</f>
        <v>0</v>
      </c>
      <c r="R509" s="26">
        <f t="array" ref="R509">SUM(IF(Period=$A$2,IF(Site=$A$506,IF(Provider=$B509,N))))</f>
        <v>0</v>
      </c>
      <c r="S509" s="27" t="e">
        <f t="shared" si="136"/>
        <v>#DIV/0!</v>
      </c>
      <c r="T509" s="27" t="e">
        <f t="shared" si="137"/>
        <v>#DIV/0!</v>
      </c>
      <c r="U509" s="20"/>
      <c r="V509" s="25">
        <f t="array" ref="V509">SUM(IF(Period=$A$2,IF(Site=$A$506,IF(Provider=$B509,P))))</f>
        <v>0</v>
      </c>
      <c r="W509" s="26">
        <f t="array" ref="W509">SUM(IF(Period=$A$2,IF(Site=$A$506,IF(Provider=$B509,Q))))</f>
        <v>0</v>
      </c>
      <c r="X509" s="27">
        <f t="shared" si="142"/>
        <v>0</v>
      </c>
      <c r="Y509" s="27">
        <f t="shared" si="138"/>
        <v>0</v>
      </c>
      <c r="Z509" s="44"/>
      <c r="AA509" s="25">
        <f t="array" ref="AA509">SUM(IF(Period=$A$2,IF(Site=$A$506,IF(Provider=$B509,G))))</f>
        <v>0</v>
      </c>
      <c r="AB509" s="26">
        <f t="array" ref="AB509">SUM(IF(Period=$A$2,IF(Site=$A$506,IF(Provider=$B509,H))))</f>
        <v>0</v>
      </c>
      <c r="AC509" s="27">
        <f t="shared" si="143"/>
        <v>0</v>
      </c>
      <c r="AD509" s="27">
        <f t="shared" si="139"/>
        <v>0</v>
      </c>
      <c r="AE509" s="44"/>
      <c r="AF509" s="20"/>
      <c r="AG509" s="20"/>
      <c r="AH509" s="20"/>
      <c r="AI509" s="20"/>
      <c r="AJ509" s="20"/>
      <c r="AK509" s="20"/>
      <c r="AL509" s="20"/>
      <c r="AM509" s="20"/>
      <c r="AN509" s="20"/>
    </row>
    <row r="510" spans="1:40" hidden="1" outlineLevel="1" x14ac:dyDescent="0.25">
      <c r="B510" s="20" t="s">
        <v>700</v>
      </c>
      <c r="C510" s="44"/>
      <c r="D510" s="25">
        <f t="array" ref="D510">SUM(IF(Period=$A$2,IF(Site=$A$506,IF(Provider=$B510,G))))</f>
        <v>93</v>
      </c>
      <c r="E510" s="26">
        <f t="array" ref="E510">SUM(IF(Period=$A$2,IF(Site=$A$506,IF(Provider=$B510,H))))</f>
        <v>11</v>
      </c>
      <c r="F510" s="27">
        <f t="shared" si="140"/>
        <v>0.23388203017832646</v>
      </c>
      <c r="G510" s="27">
        <f t="shared" si="133"/>
        <v>5.3286800708407127E-2</v>
      </c>
      <c r="H510" s="44"/>
      <c r="I510" s="25">
        <f t="array" ref="I510">SUM(IF(Period=$A$2,IF(Site=$A$506,IF(Provider=$B510,I))))</f>
        <v>103</v>
      </c>
      <c r="J510" s="26">
        <f t="array" ref="J510">SUM(IF(Period=$A$2,IF(Site=$A$506,IF(Provider=$B510,J))))</f>
        <v>13.485436893203884</v>
      </c>
      <c r="K510" s="27">
        <f t="shared" si="141"/>
        <v>0.28967674661105319</v>
      </c>
      <c r="L510" s="27">
        <f t="shared" si="134"/>
        <v>4.0229385698149281E-2</v>
      </c>
      <c r="M510" s="44"/>
      <c r="N510" s="25">
        <f t="array" ref="N510">SUM(IF(Period=$A$2,IF(Site=$A$506,IF(Provider=$B510,K))))</f>
        <v>2</v>
      </c>
      <c r="O510" s="37">
        <f t="shared" si="135"/>
        <v>1.9417475728155338E-2</v>
      </c>
      <c r="P510" s="44"/>
      <c r="Q510" s="25">
        <f t="array" ref="Q510">SUM(IF(Period=$A$2,IF(Site=$A$506,IF(Provider=$B510,M))))</f>
        <v>0</v>
      </c>
      <c r="R510" s="26">
        <f t="array" ref="R510">SUM(IF(Period=$A$2,IF(Site=$A$506,IF(Provider=$B510,N))))</f>
        <v>0</v>
      </c>
      <c r="S510" s="27" t="e">
        <f t="shared" si="136"/>
        <v>#DIV/0!</v>
      </c>
      <c r="T510" s="27" t="e">
        <f t="shared" si="137"/>
        <v>#DIV/0!</v>
      </c>
      <c r="U510" s="20"/>
      <c r="V510" s="25">
        <f t="array" ref="V510">SUM(IF(Period=$A$2,IF(Site=$A$506,IF(Provider=$B510,P))))</f>
        <v>100</v>
      </c>
      <c r="W510" s="26">
        <f t="array" ref="W510">SUM(IF(Period=$A$2,IF(Site=$A$506,IF(Provider=$B510,Q))))</f>
        <v>22</v>
      </c>
      <c r="X510" s="27">
        <f t="shared" si="142"/>
        <v>0.56598919475173648</v>
      </c>
      <c r="Y510" s="27">
        <f t="shared" si="138"/>
        <v>8.2025278699526485E-2</v>
      </c>
      <c r="Z510" s="44"/>
      <c r="AA510" s="25">
        <f t="array" ref="AA510">SUM(IF(Period=$A$2,IF(Site=$A$506,IF(Provider=$B510,G))))</f>
        <v>93</v>
      </c>
      <c r="AB510" s="26">
        <f t="array" ref="AB510">SUM(IF(Period=$A$2,IF(Site=$A$506,IF(Provider=$B510,H))))</f>
        <v>11</v>
      </c>
      <c r="AC510" s="27">
        <f t="shared" si="143"/>
        <v>0.23388203017832646</v>
      </c>
      <c r="AD510" s="27">
        <f t="shared" si="139"/>
        <v>5.3286800708407127E-2</v>
      </c>
      <c r="AE510" s="44"/>
      <c r="AF510" s="20"/>
      <c r="AG510" s="20"/>
      <c r="AH510" s="20"/>
      <c r="AI510" s="20"/>
      <c r="AJ510" s="20"/>
      <c r="AK510" s="20"/>
      <c r="AL510" s="20"/>
      <c r="AM510" s="20"/>
      <c r="AN510" s="20"/>
    </row>
    <row r="511" spans="1:40" hidden="1" outlineLevel="1" x14ac:dyDescent="0.25">
      <c r="B511" s="20" t="s">
        <v>923</v>
      </c>
      <c r="C511" s="44"/>
      <c r="D511" s="25">
        <f t="array" ref="D511">SUM(IF(Period=$A$2,IF(Site=$A$506,IF(Provider=$B511,G))))</f>
        <v>0</v>
      </c>
      <c r="E511" s="26">
        <f t="array" ref="E511">SUM(IF(Period=$A$2,IF(Site=$A$506,IF(Provider=$B511,H))))</f>
        <v>0</v>
      </c>
      <c r="F511" s="27">
        <f t="shared" si="140"/>
        <v>0</v>
      </c>
      <c r="G511" s="27">
        <f t="shared" si="133"/>
        <v>0</v>
      </c>
      <c r="H511" s="44"/>
      <c r="I511" s="25">
        <f t="array" ref="I511">SUM(IF(Period=$A$2,IF(Site=$A$506,IF(Provider=$B511,I))))</f>
        <v>0</v>
      </c>
      <c r="J511" s="26">
        <f t="array" ref="J511">SUM(IF(Period=$A$2,IF(Site=$A$506,IF(Provider=$B511,J))))</f>
        <v>0</v>
      </c>
      <c r="K511" s="27">
        <f t="shared" si="141"/>
        <v>0</v>
      </c>
      <c r="L511" s="27">
        <f t="shared" si="134"/>
        <v>0</v>
      </c>
      <c r="M511" s="44"/>
      <c r="N511" s="25">
        <f t="array" ref="N511">SUM(IF(Period=$A$2,IF(Site=$A$506,IF(Provider=$B511,K))))</f>
        <v>0</v>
      </c>
      <c r="O511" s="37">
        <f t="shared" si="135"/>
        <v>0</v>
      </c>
      <c r="P511" s="44"/>
      <c r="Q511" s="25">
        <f t="array" ref="Q511">SUM(IF(Period=$A$2,IF(Site=$A$506,IF(Provider=$B511,M))))</f>
        <v>0</v>
      </c>
      <c r="R511" s="26">
        <f t="array" ref="R511">SUM(IF(Period=$A$2,IF(Site=$A$506,IF(Provider=$B511,N))))</f>
        <v>0</v>
      </c>
      <c r="S511" s="27" t="e">
        <f t="shared" si="136"/>
        <v>#DIV/0!</v>
      </c>
      <c r="T511" s="27" t="e">
        <f t="shared" si="137"/>
        <v>#DIV/0!</v>
      </c>
      <c r="U511" s="20"/>
      <c r="V511" s="25">
        <f t="array" ref="V511">SUM(IF(Period=$A$2,IF(Site=$A$506,IF(Provider=$B511,P))))</f>
        <v>0</v>
      </c>
      <c r="W511" s="26">
        <f t="array" ref="W511">SUM(IF(Period=$A$2,IF(Site=$A$506,IF(Provider=$B511,Q))))</f>
        <v>0</v>
      </c>
      <c r="X511" s="27">
        <f t="shared" si="142"/>
        <v>0</v>
      </c>
      <c r="Y511" s="27">
        <f t="shared" si="138"/>
        <v>0</v>
      </c>
      <c r="Z511" s="44"/>
      <c r="AA511" s="25">
        <f t="array" ref="AA511">SUM(IF(Period=$A$2,IF(Site=$A$506,IF(Provider=$B511,G))))</f>
        <v>0</v>
      </c>
      <c r="AB511" s="26">
        <f t="array" ref="AB511">SUM(IF(Period=$A$2,IF(Site=$A$506,IF(Provider=$B511,H))))</f>
        <v>0</v>
      </c>
      <c r="AC511" s="27">
        <f t="shared" si="143"/>
        <v>0</v>
      </c>
      <c r="AD511" s="27">
        <f t="shared" si="139"/>
        <v>0</v>
      </c>
      <c r="AE511" s="44"/>
      <c r="AF511" s="20"/>
      <c r="AG511" s="20"/>
      <c r="AH511" s="20"/>
      <c r="AI511" s="20"/>
      <c r="AJ511" s="20"/>
      <c r="AK511" s="20"/>
      <c r="AL511" s="20"/>
      <c r="AM511" s="20"/>
      <c r="AN511" s="20"/>
    </row>
    <row r="512" spans="1:40" hidden="1" outlineLevel="1" x14ac:dyDescent="0.25">
      <c r="B512" s="20" t="s">
        <v>705</v>
      </c>
      <c r="C512" s="44"/>
      <c r="D512" s="25">
        <f t="array" ref="D512">SUM(IF(Period=$A$2,IF(Site=$A$506,IF(Provider=$B512,G))))</f>
        <v>130</v>
      </c>
      <c r="E512" s="26">
        <f t="array" ref="E512">SUM(IF(Period=$A$2,IF(Site=$A$506,IF(Provider=$B512,H))))</f>
        <v>7</v>
      </c>
      <c r="F512" s="27">
        <f t="shared" si="140"/>
        <v>0.20804755372656608</v>
      </c>
      <c r="G512" s="27">
        <f t="shared" si="133"/>
        <v>4.7400770913636842E-2</v>
      </c>
      <c r="H512" s="44"/>
      <c r="I512" s="25">
        <f t="array" ref="I512">SUM(IF(Period=$A$2,IF(Site=$A$506,IF(Provider=$B512,I))))</f>
        <v>144</v>
      </c>
      <c r="J512" s="26">
        <f t="array" ref="J512">SUM(IF(Period=$A$2,IF(Site=$A$506,IF(Provider=$B512,J))))</f>
        <v>9.5</v>
      </c>
      <c r="K512" s="27">
        <f t="shared" si="141"/>
        <v>0.28529718456725756</v>
      </c>
      <c r="L512" s="27">
        <f t="shared" si="134"/>
        <v>3.9621166043965594E-2</v>
      </c>
      <c r="M512" s="44"/>
      <c r="N512" s="25">
        <f t="array" ref="N512">SUM(IF(Period=$A$2,IF(Site=$A$506,IF(Provider=$B512,K))))</f>
        <v>0</v>
      </c>
      <c r="O512" s="37">
        <f t="shared" si="135"/>
        <v>0</v>
      </c>
      <c r="P512" s="44"/>
      <c r="Q512" s="25">
        <f t="array" ref="Q512">SUM(IF(Period=$A$2,IF(Site=$A$506,IF(Provider=$B512,M))))</f>
        <v>0</v>
      </c>
      <c r="R512" s="26">
        <f t="array" ref="R512">SUM(IF(Period=$A$2,IF(Site=$A$506,IF(Provider=$B512,N))))</f>
        <v>0</v>
      </c>
      <c r="S512" s="27" t="e">
        <f t="shared" si="136"/>
        <v>#DIV/0!</v>
      </c>
      <c r="T512" s="27" t="e">
        <f t="shared" si="137"/>
        <v>#DIV/0!</v>
      </c>
      <c r="U512" s="20"/>
      <c r="V512" s="25">
        <f t="array" ref="V512">SUM(IF(Period=$A$2,IF(Site=$A$506,IF(Provider=$B512,P))))</f>
        <v>110</v>
      </c>
      <c r="W512" s="26">
        <f t="array" ref="W512">SUM(IF(Period=$A$2,IF(Site=$A$506,IF(Provider=$B512,Q))))</f>
        <v>19</v>
      </c>
      <c r="X512" s="27">
        <f t="shared" si="142"/>
        <v>0.53768973501414974</v>
      </c>
      <c r="Y512" s="27">
        <f t="shared" si="138"/>
        <v>7.7924014764550173E-2</v>
      </c>
      <c r="Z512" s="44"/>
      <c r="AA512" s="25">
        <f t="array" ref="AA512">SUM(IF(Period=$A$2,IF(Site=$A$506,IF(Provider=$B512,G))))</f>
        <v>130</v>
      </c>
      <c r="AB512" s="26">
        <f t="array" ref="AB512">SUM(IF(Period=$A$2,IF(Site=$A$506,IF(Provider=$B512,H))))</f>
        <v>7</v>
      </c>
      <c r="AC512" s="27">
        <f t="shared" si="143"/>
        <v>0.20804755372656608</v>
      </c>
      <c r="AD512" s="27">
        <f t="shared" si="139"/>
        <v>4.7400770913636842E-2</v>
      </c>
      <c r="AE512" s="44"/>
      <c r="AF512" s="20"/>
      <c r="AG512" s="20"/>
      <c r="AH512" s="20"/>
      <c r="AI512" s="20"/>
      <c r="AJ512" s="20"/>
      <c r="AK512" s="20"/>
      <c r="AL512" s="20"/>
      <c r="AM512" s="20"/>
      <c r="AN512" s="20"/>
    </row>
    <row r="513" spans="2:40" hidden="1" outlineLevel="1" x14ac:dyDescent="0.25">
      <c r="B513" s="20" t="s">
        <v>770</v>
      </c>
      <c r="C513" s="44"/>
      <c r="D513" s="25">
        <f t="array" ref="D513">SUM(IF(Period=$A$2,IF(Site=$A$506,IF(Provider=$B513,G))))</f>
        <v>58</v>
      </c>
      <c r="E513" s="26">
        <f t="array" ref="E513">SUM(IF(Period=$A$2,IF(Site=$A$506,IF(Provider=$B513,H))))</f>
        <v>8</v>
      </c>
      <c r="F513" s="27">
        <f t="shared" si="140"/>
        <v>0.10608139003200731</v>
      </c>
      <c r="G513" s="27">
        <f t="shared" si="133"/>
        <v>2.4169184290030211E-2</v>
      </c>
      <c r="H513" s="44"/>
      <c r="I513" s="25">
        <f t="array" ref="I513">SUM(IF(Period=$A$2,IF(Site=$A$506,IF(Provider=$B513,I))))</f>
        <v>61</v>
      </c>
      <c r="J513" s="26">
        <f t="array" ref="J513">SUM(IF(Period=$A$2,IF(Site=$A$506,IF(Provider=$B513,J))))</f>
        <v>10.737704918032787</v>
      </c>
      <c r="K513" s="27">
        <f t="shared" si="141"/>
        <v>0.13660062565172054</v>
      </c>
      <c r="L513" s="27">
        <f t="shared" si="134"/>
        <v>1.8970660642395807E-2</v>
      </c>
      <c r="M513" s="44"/>
      <c r="N513" s="25">
        <f t="array" ref="N513">SUM(IF(Period=$A$2,IF(Site=$A$506,IF(Provider=$B513,K))))</f>
        <v>0</v>
      </c>
      <c r="O513" s="37">
        <f t="shared" si="135"/>
        <v>0</v>
      </c>
      <c r="P513" s="44"/>
      <c r="Q513" s="25">
        <f t="array" ref="Q513">SUM(IF(Period=$A$2,IF(Site=$A$506,IF(Provider=$B513,M))))</f>
        <v>0</v>
      </c>
      <c r="R513" s="26">
        <f t="array" ref="R513">SUM(IF(Period=$A$2,IF(Site=$A$506,IF(Provider=$B513,N))))</f>
        <v>0</v>
      </c>
      <c r="S513" s="27" t="e">
        <f t="shared" si="136"/>
        <v>#DIV/0!</v>
      </c>
      <c r="T513" s="27" t="e">
        <f t="shared" si="137"/>
        <v>#DIV/0!</v>
      </c>
      <c r="U513" s="20"/>
      <c r="V513" s="25">
        <f t="array" ref="V513">SUM(IF(Period=$A$2,IF(Site=$A$506,IF(Provider=$B513,P))))</f>
        <v>53</v>
      </c>
      <c r="W513" s="26">
        <f t="array" ref="W513">SUM(IF(Period=$A$2,IF(Site=$A$506,IF(Provider=$B513,Q))))</f>
        <v>21</v>
      </c>
      <c r="X513" s="27">
        <f t="shared" si="142"/>
        <v>0.28633907898121941</v>
      </c>
      <c r="Y513" s="27">
        <f t="shared" si="138"/>
        <v>4.1497334178442272E-2</v>
      </c>
      <c r="Z513" s="44"/>
      <c r="AA513" s="25">
        <f t="array" ref="AA513">SUM(IF(Period=$A$2,IF(Site=$A$506,IF(Provider=$B513,G))))</f>
        <v>58</v>
      </c>
      <c r="AB513" s="26">
        <f t="array" ref="AB513">SUM(IF(Period=$A$2,IF(Site=$A$506,IF(Provider=$B513,H))))</f>
        <v>8</v>
      </c>
      <c r="AC513" s="27">
        <f t="shared" si="143"/>
        <v>0.10608139003200731</v>
      </c>
      <c r="AD513" s="27">
        <f t="shared" si="139"/>
        <v>2.4169184290030211E-2</v>
      </c>
      <c r="AE513" s="44"/>
      <c r="AF513" s="20"/>
      <c r="AG513" s="20"/>
      <c r="AH513" s="20"/>
      <c r="AI513" s="20"/>
      <c r="AJ513" s="20"/>
      <c r="AK513" s="20"/>
      <c r="AL513" s="20"/>
      <c r="AM513" s="20"/>
      <c r="AN513" s="20"/>
    </row>
    <row r="514" spans="2:40" hidden="1" outlineLevel="1" x14ac:dyDescent="0.25">
      <c r="B514" s="20" t="s">
        <v>739</v>
      </c>
      <c r="C514" s="44"/>
      <c r="D514" s="25">
        <f t="array" ref="D514">SUM(IF(Period=$A$2,IF(Site=$A$506,IF(Provider=$B514,G))))</f>
        <v>95</v>
      </c>
      <c r="E514" s="26">
        <f t="array" ref="E514">SUM(IF(Period=$A$2,IF(Site=$A$506,IF(Provider=$B514,H))))</f>
        <v>7</v>
      </c>
      <c r="F514" s="27">
        <f t="shared" si="140"/>
        <v>0.15203475080018292</v>
      </c>
      <c r="G514" s="27">
        <f t="shared" si="133"/>
        <v>3.4639024898426921E-2</v>
      </c>
      <c r="H514" s="44"/>
      <c r="I514" s="25">
        <f t="array" ref="I514">SUM(IF(Period=$A$2,IF(Site=$A$506,IF(Provider=$B514,I))))</f>
        <v>102</v>
      </c>
      <c r="J514" s="26">
        <f t="array" ref="J514">SUM(IF(Period=$A$2,IF(Site=$A$506,IF(Provider=$B514,J))))</f>
        <v>9.1372549019607838</v>
      </c>
      <c r="K514" s="27">
        <f t="shared" si="141"/>
        <v>0.19436913451511992</v>
      </c>
      <c r="L514" s="27">
        <f t="shared" si="134"/>
        <v>2.699336750948533E-2</v>
      </c>
      <c r="M514" s="44"/>
      <c r="N514" s="25">
        <f t="array" ref="N514">SUM(IF(Period=$A$2,IF(Site=$A$506,IF(Provider=$B514,K))))</f>
        <v>0</v>
      </c>
      <c r="O514" s="37">
        <f t="shared" si="135"/>
        <v>0</v>
      </c>
      <c r="P514" s="44"/>
      <c r="Q514" s="25">
        <f t="array" ref="Q514">SUM(IF(Period=$A$2,IF(Site=$A$506,IF(Provider=$B514,M))))</f>
        <v>0</v>
      </c>
      <c r="R514" s="26">
        <f t="array" ref="R514">SUM(IF(Period=$A$2,IF(Site=$A$506,IF(Provider=$B514,N))))</f>
        <v>0</v>
      </c>
      <c r="S514" s="27" t="e">
        <f t="shared" si="136"/>
        <v>#DIV/0!</v>
      </c>
      <c r="T514" s="27" t="e">
        <f t="shared" si="137"/>
        <v>#DIV/0!</v>
      </c>
      <c r="U514" s="20"/>
      <c r="V514" s="25">
        <f t="array" ref="V514">SUM(IF(Period=$A$2,IF(Site=$A$506,IF(Provider=$B514,P))))</f>
        <v>91</v>
      </c>
      <c r="W514" s="26">
        <f t="array" ref="W514">SUM(IF(Period=$A$2,IF(Site=$A$506,IF(Provider=$B514,Q))))</f>
        <v>17</v>
      </c>
      <c r="X514" s="27">
        <f t="shared" si="142"/>
        <v>0.39799331103678925</v>
      </c>
      <c r="Y514" s="27">
        <f t="shared" si="138"/>
        <v>5.7678684612803399E-2</v>
      </c>
      <c r="Z514" s="44"/>
      <c r="AA514" s="25">
        <f t="array" ref="AA514">SUM(IF(Period=$A$2,IF(Site=$A$506,IF(Provider=$B514,G))))</f>
        <v>95</v>
      </c>
      <c r="AB514" s="26">
        <f t="array" ref="AB514">SUM(IF(Period=$A$2,IF(Site=$A$506,IF(Provider=$B514,H))))</f>
        <v>7</v>
      </c>
      <c r="AC514" s="27">
        <f t="shared" si="143"/>
        <v>0.15203475080018292</v>
      </c>
      <c r="AD514" s="27">
        <f t="shared" si="139"/>
        <v>3.4639024898426921E-2</v>
      </c>
      <c r="AE514" s="44"/>
      <c r="AF514" s="20"/>
      <c r="AG514" s="20"/>
      <c r="AH514" s="20"/>
      <c r="AI514" s="20"/>
      <c r="AJ514" s="20"/>
      <c r="AK514" s="20"/>
      <c r="AL514" s="20"/>
      <c r="AM514" s="20"/>
      <c r="AN514" s="20"/>
    </row>
    <row r="515" spans="2:40" hidden="1" outlineLevel="1" x14ac:dyDescent="0.25">
      <c r="B515" s="20" t="s">
        <v>879</v>
      </c>
      <c r="C515" s="44"/>
      <c r="D515" s="25">
        <f t="array" ref="D515">SUM(IF(Period=$A$2,IF(Site=$A$506,IF(Provider=$B515,G))))</f>
        <v>0</v>
      </c>
      <c r="E515" s="26">
        <f t="array" ref="E515">SUM(IF(Period=$A$2,IF(Site=$A$506,IF(Provider=$B515,H))))</f>
        <v>0</v>
      </c>
      <c r="F515" s="27">
        <f t="shared" si="140"/>
        <v>0</v>
      </c>
      <c r="G515" s="27">
        <f t="shared" si="133"/>
        <v>0</v>
      </c>
      <c r="H515" s="44"/>
      <c r="I515" s="25">
        <f t="array" ref="I515">SUM(IF(Period=$A$2,IF(Site=$A$506,IF(Provider=$B515,I))))</f>
        <v>0</v>
      </c>
      <c r="J515" s="26">
        <f t="array" ref="J515">SUM(IF(Period=$A$2,IF(Site=$A$506,IF(Provider=$B515,J))))</f>
        <v>0</v>
      </c>
      <c r="K515" s="27">
        <f t="shared" si="141"/>
        <v>0</v>
      </c>
      <c r="L515" s="27">
        <f t="shared" si="134"/>
        <v>0</v>
      </c>
      <c r="M515" s="44"/>
      <c r="N515" s="25">
        <f t="array" ref="N515">SUM(IF(Period=$A$2,IF(Site=$A$506,IF(Provider=$B515,K))))</f>
        <v>0</v>
      </c>
      <c r="O515" s="37">
        <f t="shared" si="135"/>
        <v>0</v>
      </c>
      <c r="P515" s="44"/>
      <c r="Q515" s="25">
        <f t="array" ref="Q515">SUM(IF(Period=$A$2,IF(Site=$A$506,IF(Provider=$B515,M))))</f>
        <v>0</v>
      </c>
      <c r="R515" s="26">
        <f t="array" ref="R515">SUM(IF(Period=$A$2,IF(Site=$A$506,IF(Provider=$B515,N))))</f>
        <v>0</v>
      </c>
      <c r="S515" s="27" t="e">
        <f t="shared" si="136"/>
        <v>#DIV/0!</v>
      </c>
      <c r="T515" s="27" t="e">
        <f t="shared" si="137"/>
        <v>#DIV/0!</v>
      </c>
      <c r="U515" s="20"/>
      <c r="V515" s="25">
        <f t="array" ref="V515">SUM(IF(Period=$A$2,IF(Site=$A$506,IF(Provider=$B515,P))))</f>
        <v>0</v>
      </c>
      <c r="W515" s="26">
        <f t="array" ref="W515">SUM(IF(Period=$A$2,IF(Site=$A$506,IF(Provider=$B515,Q))))</f>
        <v>0</v>
      </c>
      <c r="X515" s="27">
        <f t="shared" si="142"/>
        <v>0</v>
      </c>
      <c r="Y515" s="27">
        <f t="shared" si="138"/>
        <v>0</v>
      </c>
      <c r="Z515" s="44"/>
      <c r="AA515" s="25">
        <f t="array" ref="AA515">SUM(IF(Period=$A$2,IF(Site=$A$506,IF(Provider=$B515,G))))</f>
        <v>0</v>
      </c>
      <c r="AB515" s="26">
        <f t="array" ref="AB515">SUM(IF(Period=$A$2,IF(Site=$A$506,IF(Provider=$B515,H))))</f>
        <v>0</v>
      </c>
      <c r="AC515" s="27">
        <f t="shared" si="143"/>
        <v>0</v>
      </c>
      <c r="AD515" s="27">
        <f t="shared" si="139"/>
        <v>0</v>
      </c>
      <c r="AE515" s="44"/>
      <c r="AF515" s="20"/>
      <c r="AG515" s="20"/>
      <c r="AH515" s="20"/>
      <c r="AI515" s="20"/>
      <c r="AJ515" s="20"/>
      <c r="AK515" s="20"/>
      <c r="AL515" s="20"/>
      <c r="AM515" s="20"/>
      <c r="AN515" s="20"/>
    </row>
    <row r="516" spans="2:40" hidden="1" outlineLevel="1" x14ac:dyDescent="0.25">
      <c r="B516" s="20" t="s">
        <v>1003</v>
      </c>
      <c r="C516" s="44"/>
      <c r="D516" s="25">
        <f t="array" ref="D516">SUM(IF(Period=$A$2,IF(Site=$A$506,IF(Provider=$B516,G))))</f>
        <v>0</v>
      </c>
      <c r="E516" s="26">
        <f t="array" ref="E516">SUM(IF(Period=$A$2,IF(Site=$A$506,IF(Provider=$B516,H))))</f>
        <v>0</v>
      </c>
      <c r="F516" s="27">
        <f t="shared" si="140"/>
        <v>0</v>
      </c>
      <c r="G516" s="27">
        <f t="shared" si="133"/>
        <v>0</v>
      </c>
      <c r="H516" s="44"/>
      <c r="I516" s="25">
        <f t="array" ref="I516">SUM(IF(Period=$A$2,IF(Site=$A$506,IF(Provider=$B516,I))))</f>
        <v>0</v>
      </c>
      <c r="J516" s="26">
        <f t="array" ref="J516">SUM(IF(Period=$A$2,IF(Site=$A$506,IF(Provider=$B516,J))))</f>
        <v>0</v>
      </c>
      <c r="K516" s="27">
        <f t="shared" si="141"/>
        <v>0</v>
      </c>
      <c r="L516" s="27">
        <f t="shared" si="134"/>
        <v>0</v>
      </c>
      <c r="M516" s="44"/>
      <c r="N516" s="25">
        <f t="array" ref="N516">SUM(IF(Period=$A$2,IF(Site=$A$506,IF(Provider=$B516,K))))</f>
        <v>0</v>
      </c>
      <c r="O516" s="37">
        <f t="shared" si="135"/>
        <v>0</v>
      </c>
      <c r="P516" s="44"/>
      <c r="Q516" s="25">
        <f t="array" ref="Q516">SUM(IF(Period=$A$2,IF(Site=$A$506,IF(Provider=$B516,M))))</f>
        <v>0</v>
      </c>
      <c r="R516" s="26">
        <f t="array" ref="R516">SUM(IF(Period=$A$2,IF(Site=$A$506,IF(Provider=$B516,N))))</f>
        <v>0</v>
      </c>
      <c r="S516" s="27" t="e">
        <f t="shared" si="136"/>
        <v>#DIV/0!</v>
      </c>
      <c r="T516" s="27" t="e">
        <f t="shared" si="137"/>
        <v>#DIV/0!</v>
      </c>
      <c r="U516" s="20"/>
      <c r="V516" s="25">
        <f t="array" ref="V516">SUM(IF(Period=$A$2,IF(Site=$A$506,IF(Provider=$B516,P))))</f>
        <v>0</v>
      </c>
      <c r="W516" s="26">
        <f t="array" ref="W516">SUM(IF(Period=$A$2,IF(Site=$A$506,IF(Provider=$B516,Q))))</f>
        <v>0</v>
      </c>
      <c r="X516" s="27">
        <f t="shared" si="142"/>
        <v>0</v>
      </c>
      <c r="Y516" s="27">
        <f t="shared" si="138"/>
        <v>0</v>
      </c>
      <c r="Z516" s="44"/>
      <c r="AA516" s="25">
        <f t="array" ref="AA516">SUM(IF(Period=$A$2,IF(Site=$A$506,IF(Provider=$B516,G))))</f>
        <v>0</v>
      </c>
      <c r="AB516" s="26">
        <f t="array" ref="AB516">SUM(IF(Period=$A$2,IF(Site=$A$506,IF(Provider=$B516,H))))</f>
        <v>0</v>
      </c>
      <c r="AC516" s="27">
        <f t="shared" si="143"/>
        <v>0</v>
      </c>
      <c r="AD516" s="27">
        <f t="shared" si="139"/>
        <v>0</v>
      </c>
      <c r="AE516" s="44"/>
      <c r="AF516" s="20"/>
      <c r="AG516" s="20"/>
      <c r="AH516" s="20"/>
      <c r="AI516" s="20"/>
      <c r="AJ516" s="20"/>
      <c r="AK516" s="20"/>
      <c r="AL516" s="20"/>
      <c r="AM516" s="20"/>
      <c r="AN516" s="20"/>
    </row>
    <row r="517" spans="2:40" hidden="1" outlineLevel="1" x14ac:dyDescent="0.25">
      <c r="B517" s="20" t="s">
        <v>999</v>
      </c>
      <c r="C517" s="44"/>
      <c r="D517" s="25">
        <f t="array" ref="D517">SUM(IF(Period=$A$2,IF(Site=$A$506,IF(Provider=$B517,G))))</f>
        <v>0</v>
      </c>
      <c r="E517" s="26">
        <f t="array" ref="E517">SUM(IF(Period=$A$2,IF(Site=$A$506,IF(Provider=$B517,H))))</f>
        <v>0</v>
      </c>
      <c r="F517" s="27">
        <f t="shared" si="140"/>
        <v>0</v>
      </c>
      <c r="G517" s="27">
        <f t="shared" si="133"/>
        <v>0</v>
      </c>
      <c r="H517" s="44"/>
      <c r="I517" s="25">
        <f t="array" ref="I517">SUM(IF(Period=$A$2,IF(Site=$A$506,IF(Provider=$B517,I))))</f>
        <v>0</v>
      </c>
      <c r="J517" s="26">
        <f t="array" ref="J517">SUM(IF(Period=$A$2,IF(Site=$A$506,IF(Provider=$B517,J))))</f>
        <v>0</v>
      </c>
      <c r="K517" s="27">
        <f t="shared" si="141"/>
        <v>0</v>
      </c>
      <c r="L517" s="27">
        <f t="shared" si="134"/>
        <v>0</v>
      </c>
      <c r="M517" s="44"/>
      <c r="N517" s="25">
        <f t="array" ref="N517">SUM(IF(Period=$A$2,IF(Site=$A$506,IF(Provider=$B517,K))))</f>
        <v>0</v>
      </c>
      <c r="O517" s="37">
        <f t="shared" si="135"/>
        <v>0</v>
      </c>
      <c r="P517" s="44"/>
      <c r="Q517" s="25">
        <f t="array" ref="Q517">SUM(IF(Period=$A$2,IF(Site=$A$506,IF(Provider=$B517,M))))</f>
        <v>0</v>
      </c>
      <c r="R517" s="26">
        <f t="array" ref="R517">SUM(IF(Period=$A$2,IF(Site=$A$506,IF(Provider=$B517,N))))</f>
        <v>0</v>
      </c>
      <c r="S517" s="27" t="e">
        <f t="shared" si="136"/>
        <v>#DIV/0!</v>
      </c>
      <c r="T517" s="27" t="e">
        <f t="shared" si="137"/>
        <v>#DIV/0!</v>
      </c>
      <c r="U517" s="20"/>
      <c r="V517" s="25">
        <f t="array" ref="V517">SUM(IF(Period=$A$2,IF(Site=$A$506,IF(Provider=$B517,P))))</f>
        <v>0</v>
      </c>
      <c r="W517" s="26">
        <f t="array" ref="W517">SUM(IF(Period=$A$2,IF(Site=$A$506,IF(Provider=$B517,Q))))</f>
        <v>0</v>
      </c>
      <c r="X517" s="27">
        <f t="shared" si="142"/>
        <v>0</v>
      </c>
      <c r="Y517" s="27">
        <f t="shared" si="138"/>
        <v>0</v>
      </c>
      <c r="Z517" s="44"/>
      <c r="AA517" s="25">
        <f t="array" ref="AA517">SUM(IF(Period=$A$2,IF(Site=$A$506,IF(Provider=$B517,G))))</f>
        <v>0</v>
      </c>
      <c r="AB517" s="26">
        <f t="array" ref="AB517">SUM(IF(Period=$A$2,IF(Site=$A$506,IF(Provider=$B517,H))))</f>
        <v>0</v>
      </c>
      <c r="AC517" s="27">
        <f t="shared" si="143"/>
        <v>0</v>
      </c>
      <c r="AD517" s="27">
        <f t="shared" si="139"/>
        <v>0</v>
      </c>
      <c r="AE517" s="44"/>
      <c r="AF517" s="20"/>
      <c r="AG517" s="20"/>
      <c r="AH517" s="20"/>
      <c r="AI517" s="20"/>
      <c r="AJ517" s="20"/>
      <c r="AK517" s="20"/>
      <c r="AL517" s="20"/>
      <c r="AM517" s="20"/>
      <c r="AN517" s="20"/>
    </row>
    <row r="518" spans="2:40" hidden="1" outlineLevel="1" x14ac:dyDescent="0.25">
      <c r="B518" s="20" t="s">
        <v>964</v>
      </c>
      <c r="C518" s="44"/>
      <c r="D518" s="25">
        <f t="array" ref="D518">SUM(IF(Period=$A$2,IF(Site=$A$506,IF(Provider=$B518,G))))</f>
        <v>0</v>
      </c>
      <c r="E518" s="26">
        <f t="array" ref="E518">SUM(IF(Period=$A$2,IF(Site=$A$506,IF(Provider=$B518,H))))</f>
        <v>0</v>
      </c>
      <c r="F518" s="27">
        <f t="shared" si="140"/>
        <v>0</v>
      </c>
      <c r="G518" s="27">
        <f t="shared" si="133"/>
        <v>0</v>
      </c>
      <c r="H518" s="44"/>
      <c r="I518" s="25">
        <f t="array" ref="I518">SUM(IF(Period=$A$2,IF(Site=$A$506,IF(Provider=$B518,I))))</f>
        <v>0</v>
      </c>
      <c r="J518" s="26">
        <f t="array" ref="J518">SUM(IF(Period=$A$2,IF(Site=$A$506,IF(Provider=$B518,J))))</f>
        <v>0</v>
      </c>
      <c r="K518" s="27">
        <f t="shared" si="141"/>
        <v>0</v>
      </c>
      <c r="L518" s="27">
        <f t="shared" si="134"/>
        <v>0</v>
      </c>
      <c r="M518" s="44"/>
      <c r="N518" s="25">
        <f t="array" ref="N518">SUM(IF(Period=$A$2,IF(Site=$A$506,IF(Provider=$B518,K))))</f>
        <v>0</v>
      </c>
      <c r="O518" s="37">
        <f t="shared" si="135"/>
        <v>0</v>
      </c>
      <c r="P518" s="44"/>
      <c r="Q518" s="25">
        <f t="array" ref="Q518">SUM(IF(Period=$A$2,IF(Site=$A$506,IF(Provider=$B518,M))))</f>
        <v>0</v>
      </c>
      <c r="R518" s="26">
        <f t="array" ref="R518">SUM(IF(Period=$A$2,IF(Site=$A$506,IF(Provider=$B518,N))))</f>
        <v>0</v>
      </c>
      <c r="S518" s="27" t="e">
        <f t="shared" si="136"/>
        <v>#DIV/0!</v>
      </c>
      <c r="T518" s="27" t="e">
        <f t="shared" si="137"/>
        <v>#DIV/0!</v>
      </c>
      <c r="U518" s="20"/>
      <c r="V518" s="25">
        <f t="array" ref="V518">SUM(IF(Period=$A$2,IF(Site=$A$506,IF(Provider=$B518,P))))</f>
        <v>0</v>
      </c>
      <c r="W518" s="26">
        <f t="array" ref="W518">SUM(IF(Period=$A$2,IF(Site=$A$506,IF(Provider=$B518,Q))))</f>
        <v>0</v>
      </c>
      <c r="X518" s="27">
        <f t="shared" si="142"/>
        <v>0</v>
      </c>
      <c r="Y518" s="27">
        <f t="shared" si="138"/>
        <v>0</v>
      </c>
      <c r="Z518" s="44"/>
      <c r="AA518" s="25">
        <f t="array" ref="AA518">SUM(IF(Period=$A$2,IF(Site=$A$506,IF(Provider=$B518,G))))</f>
        <v>0</v>
      </c>
      <c r="AB518" s="26">
        <f t="array" ref="AB518">SUM(IF(Period=$A$2,IF(Site=$A$506,IF(Provider=$B518,H))))</f>
        <v>0</v>
      </c>
      <c r="AC518" s="27">
        <f t="shared" si="143"/>
        <v>0</v>
      </c>
      <c r="AD518" s="27">
        <f t="shared" si="139"/>
        <v>0</v>
      </c>
      <c r="AE518" s="44"/>
      <c r="AF518" s="20"/>
      <c r="AG518" s="20"/>
      <c r="AH518" s="20"/>
      <c r="AI518" s="20"/>
      <c r="AJ518" s="20"/>
      <c r="AK518" s="20"/>
      <c r="AL518" s="20"/>
      <c r="AM518" s="20"/>
      <c r="AN518" s="20"/>
    </row>
    <row r="519" spans="2:40" hidden="1" outlineLevel="1" x14ac:dyDescent="0.25">
      <c r="B519" s="20" t="s">
        <v>1137</v>
      </c>
      <c r="C519" s="44"/>
      <c r="D519" s="25">
        <f t="array" ref="D519">SUM(IF(Period=$A$2,IF(Site=$A$506,IF(Provider=$B519,G))))</f>
        <v>0</v>
      </c>
      <c r="E519" s="26">
        <f t="array" ref="E519">SUM(IF(Period=$A$2,IF(Site=$A$506,IF(Provider=$B519,H))))</f>
        <v>0</v>
      </c>
      <c r="F519" s="27">
        <f t="shared" si="140"/>
        <v>0</v>
      </c>
      <c r="G519" s="27">
        <f t="shared" si="133"/>
        <v>0</v>
      </c>
      <c r="H519" s="44"/>
      <c r="I519" s="25">
        <f t="array" ref="I519">SUM(IF(Period=$A$2,IF(Site=$A$506,IF(Provider=$B519,I))))</f>
        <v>0</v>
      </c>
      <c r="J519" s="26">
        <f t="array" ref="J519">SUM(IF(Period=$A$2,IF(Site=$A$506,IF(Provider=$B519,J))))</f>
        <v>0</v>
      </c>
      <c r="K519" s="27">
        <f t="shared" si="141"/>
        <v>0</v>
      </c>
      <c r="L519" s="27">
        <f t="shared" si="134"/>
        <v>0</v>
      </c>
      <c r="M519" s="44"/>
      <c r="N519" s="25">
        <f t="array" ref="N519">SUM(IF(Period=$A$2,IF(Site=$A$506,IF(Provider=$B519,K))))</f>
        <v>0</v>
      </c>
      <c r="O519" s="37">
        <f t="shared" si="135"/>
        <v>0</v>
      </c>
      <c r="P519" s="44"/>
      <c r="Q519" s="25">
        <f t="array" ref="Q519">SUM(IF(Period=$A$2,IF(Site=$A$506,IF(Provider=$B519,M))))</f>
        <v>0</v>
      </c>
      <c r="R519" s="26">
        <f t="array" ref="R519">SUM(IF(Period=$A$2,IF(Site=$A$506,IF(Provider=$B519,N))))</f>
        <v>0</v>
      </c>
      <c r="S519" s="27" t="e">
        <f t="shared" si="136"/>
        <v>#DIV/0!</v>
      </c>
      <c r="T519" s="27" t="e">
        <f t="shared" si="137"/>
        <v>#DIV/0!</v>
      </c>
      <c r="U519" s="20"/>
      <c r="V519" s="25">
        <f t="array" ref="V519">SUM(IF(Period=$A$2,IF(Site=$A$506,IF(Provider=$B519,P))))</f>
        <v>0</v>
      </c>
      <c r="W519" s="26">
        <f t="array" ref="W519">SUM(IF(Period=$A$2,IF(Site=$A$506,IF(Provider=$B519,Q))))</f>
        <v>0</v>
      </c>
      <c r="X519" s="27">
        <f t="shared" si="142"/>
        <v>0</v>
      </c>
      <c r="Y519" s="27">
        <f t="shared" si="138"/>
        <v>0</v>
      </c>
      <c r="Z519" s="44"/>
      <c r="AA519" s="25">
        <f t="array" ref="AA519">SUM(IF(Period=$A$2,IF(Site=$A$506,IF(Provider=$B519,G))))</f>
        <v>0</v>
      </c>
      <c r="AB519" s="26">
        <f t="array" ref="AB519">SUM(IF(Period=$A$2,IF(Site=$A$506,IF(Provider=$B519,H))))</f>
        <v>0</v>
      </c>
      <c r="AC519" s="27">
        <f t="shared" si="143"/>
        <v>0</v>
      </c>
      <c r="AD519" s="27">
        <f t="shared" si="139"/>
        <v>0</v>
      </c>
      <c r="AE519" s="44"/>
      <c r="AF519" s="20"/>
      <c r="AG519" s="20"/>
      <c r="AH519" s="20"/>
      <c r="AI519" s="20"/>
      <c r="AJ519" s="20"/>
      <c r="AK519" s="20"/>
      <c r="AL519" s="20"/>
      <c r="AM519" s="20"/>
      <c r="AN519" s="20"/>
    </row>
    <row r="520" spans="2:40" hidden="1" outlineLevel="1" x14ac:dyDescent="0.25">
      <c r="B520" s="20" t="s">
        <v>768</v>
      </c>
      <c r="C520" s="44"/>
      <c r="D520" s="25">
        <f t="array" ref="D520">SUM(IF(Period=$A$2,IF(Site=$A$506,IF(Provider=$B520,G))))</f>
        <v>64</v>
      </c>
      <c r="E520" s="26">
        <f t="array" ref="E520">SUM(IF(Period=$A$2,IF(Site=$A$506,IF(Provider=$B520,H))))</f>
        <v>7</v>
      </c>
      <c r="F520" s="27">
        <f t="shared" si="140"/>
        <v>0.10242341106538637</v>
      </c>
      <c r="G520" s="27">
        <f t="shared" si="133"/>
        <v>2.3335764142098137E-2</v>
      </c>
      <c r="H520" s="44"/>
      <c r="I520" s="25">
        <f t="array" ref="I520">SUM(IF(Period=$A$2,IF(Site=$A$506,IF(Provider=$B520,I))))</f>
        <v>70</v>
      </c>
      <c r="J520" s="26">
        <f t="array" ref="J520">SUM(IF(Period=$A$2,IF(Site=$A$506,IF(Provider=$B520,J))))</f>
        <v>9.0142857142857142</v>
      </c>
      <c r="K520" s="27">
        <f t="shared" si="141"/>
        <v>0.13159541188738269</v>
      </c>
      <c r="L520" s="27">
        <f t="shared" si="134"/>
        <v>1.8275552466185882E-2</v>
      </c>
      <c r="M520" s="44"/>
      <c r="N520" s="25">
        <f t="array" ref="N520">SUM(IF(Period=$A$2,IF(Site=$A$506,IF(Provider=$B520,K))))</f>
        <v>0</v>
      </c>
      <c r="O520" s="37">
        <f t="shared" si="135"/>
        <v>0</v>
      </c>
      <c r="P520" s="44"/>
      <c r="Q520" s="25">
        <f t="array" ref="Q520">SUM(IF(Period=$A$2,IF(Site=$A$506,IF(Provider=$B520,M))))</f>
        <v>0</v>
      </c>
      <c r="R520" s="26">
        <f t="array" ref="R520">SUM(IF(Period=$A$2,IF(Site=$A$506,IF(Provider=$B520,N))))</f>
        <v>0</v>
      </c>
      <c r="S520" s="27" t="e">
        <f t="shared" si="136"/>
        <v>#DIV/0!</v>
      </c>
      <c r="T520" s="27" t="e">
        <f t="shared" si="137"/>
        <v>#DIV/0!</v>
      </c>
      <c r="U520" s="20"/>
      <c r="V520" s="25">
        <f t="array" ref="V520">SUM(IF(Period=$A$2,IF(Site=$A$506,IF(Provider=$B520,P))))</f>
        <v>67</v>
      </c>
      <c r="W520" s="26">
        <f t="array" ref="W520">SUM(IF(Period=$A$2,IF(Site=$A$506,IF(Provider=$B520,Q))))</f>
        <v>26</v>
      </c>
      <c r="X520" s="27">
        <f t="shared" si="142"/>
        <v>0.44816053511705689</v>
      </c>
      <c r="Y520" s="27">
        <f t="shared" si="138"/>
        <v>6.4949107042988702E-2</v>
      </c>
      <c r="Z520" s="44"/>
      <c r="AA520" s="25">
        <f t="array" ref="AA520">SUM(IF(Period=$A$2,IF(Site=$A$506,IF(Provider=$B520,G))))</f>
        <v>64</v>
      </c>
      <c r="AB520" s="26">
        <f t="array" ref="AB520">SUM(IF(Period=$A$2,IF(Site=$A$506,IF(Provider=$B520,H))))</f>
        <v>7</v>
      </c>
      <c r="AC520" s="27">
        <f t="shared" si="143"/>
        <v>0.10242341106538637</v>
      </c>
      <c r="AD520" s="27">
        <f t="shared" si="139"/>
        <v>2.3335764142098137E-2</v>
      </c>
      <c r="AE520" s="44"/>
      <c r="AF520" s="20"/>
      <c r="AG520" s="20"/>
      <c r="AH520" s="20"/>
      <c r="AI520" s="20"/>
      <c r="AJ520" s="20"/>
      <c r="AK520" s="20"/>
      <c r="AL520" s="20"/>
      <c r="AM520" s="20"/>
      <c r="AN520" s="20"/>
    </row>
    <row r="521" spans="2:40" hidden="1" outlineLevel="1" x14ac:dyDescent="0.25">
      <c r="B521" s="20" t="s">
        <v>778</v>
      </c>
      <c r="C521" s="44"/>
      <c r="D521" s="25">
        <f t="array" ref="D521">SUM(IF(Period=$A$2,IF(Site=$A$506,IF(Provider=$B521,G))))</f>
        <v>2</v>
      </c>
      <c r="E521" s="26">
        <f t="array" ref="E521">SUM(IF(Period=$A$2,IF(Site=$A$506,IF(Provider=$B521,H))))</f>
        <v>4</v>
      </c>
      <c r="F521" s="27">
        <f t="shared" si="140"/>
        <v>1.8289894833104709E-3</v>
      </c>
      <c r="G521" s="27">
        <f t="shared" si="133"/>
        <v>4.1671007396603814E-4</v>
      </c>
      <c r="H521" s="44"/>
      <c r="I521" s="25">
        <f t="array" ref="I521">SUM(IF(Period=$A$2,IF(Site=$A$506,IF(Provider=$B521,I))))</f>
        <v>16</v>
      </c>
      <c r="J521" s="26">
        <f t="array" ref="J521">SUM(IF(Period=$A$2,IF(Site=$A$506,IF(Provider=$B521,J))))</f>
        <v>10.25</v>
      </c>
      <c r="K521" s="27">
        <f t="shared" si="141"/>
        <v>3.4202294056308653E-2</v>
      </c>
      <c r="L521" s="27">
        <f t="shared" si="134"/>
        <v>4.7499058707678047E-3</v>
      </c>
      <c r="M521" s="44"/>
      <c r="N521" s="25">
        <f t="array" ref="N521">SUM(IF(Period=$A$2,IF(Site=$A$506,IF(Provider=$B521,K))))</f>
        <v>0</v>
      </c>
      <c r="O521" s="37">
        <f t="shared" si="135"/>
        <v>0</v>
      </c>
      <c r="P521" s="44"/>
      <c r="Q521" s="25">
        <f t="array" ref="Q521">SUM(IF(Period=$A$2,IF(Site=$A$506,IF(Provider=$B521,M))))</f>
        <v>0</v>
      </c>
      <c r="R521" s="26">
        <f t="array" ref="R521">SUM(IF(Period=$A$2,IF(Site=$A$506,IF(Provider=$B521,N))))</f>
        <v>0</v>
      </c>
      <c r="S521" s="27" t="e">
        <f t="shared" si="136"/>
        <v>#DIV/0!</v>
      </c>
      <c r="T521" s="27" t="e">
        <f t="shared" si="137"/>
        <v>#DIV/0!</v>
      </c>
      <c r="U521" s="20"/>
      <c r="V521" s="25">
        <f t="array" ref="V521">SUM(IF(Period=$A$2,IF(Site=$A$506,IF(Provider=$B521,P))))</f>
        <v>10</v>
      </c>
      <c r="W521" s="26">
        <f t="array" ref="W521">SUM(IF(Period=$A$2,IF(Site=$A$506,IF(Provider=$B521,Q))))</f>
        <v>41</v>
      </c>
      <c r="X521" s="27">
        <f t="shared" si="142"/>
        <v>0.10547980447645999</v>
      </c>
      <c r="Y521" s="27">
        <f t="shared" si="138"/>
        <v>1.5286529212184484E-2</v>
      </c>
      <c r="Z521" s="44"/>
      <c r="AA521" s="25">
        <f t="array" ref="AA521">SUM(IF(Period=$A$2,IF(Site=$A$506,IF(Provider=$B521,G))))</f>
        <v>2</v>
      </c>
      <c r="AB521" s="26">
        <f t="array" ref="AB521">SUM(IF(Period=$A$2,IF(Site=$A$506,IF(Provider=$B521,H))))</f>
        <v>4</v>
      </c>
      <c r="AC521" s="27">
        <f t="shared" si="143"/>
        <v>1.8289894833104709E-3</v>
      </c>
      <c r="AD521" s="27">
        <f t="shared" si="139"/>
        <v>4.1671007396603814E-4</v>
      </c>
      <c r="AE521" s="44"/>
      <c r="AF521" s="20"/>
      <c r="AG521" s="20"/>
      <c r="AH521" s="20"/>
      <c r="AI521" s="20"/>
      <c r="AJ521" s="20"/>
      <c r="AK521" s="20"/>
      <c r="AL521" s="20"/>
      <c r="AM521" s="20"/>
      <c r="AN521" s="20"/>
    </row>
    <row r="522" spans="2:40" hidden="1" outlineLevel="1" x14ac:dyDescent="0.25">
      <c r="B522" s="20" t="s">
        <v>878</v>
      </c>
      <c r="C522" s="44"/>
      <c r="D522" s="25">
        <f t="array" ref="D522">SUM(IF(Period=$A$2,IF(Site=$A$506,IF(Provider=$B522,G))))</f>
        <v>0</v>
      </c>
      <c r="E522" s="26">
        <f t="array" ref="E522">SUM(IF(Period=$A$2,IF(Site=$A$506,IF(Provider=$B522,H))))</f>
        <v>0</v>
      </c>
      <c r="F522" s="27">
        <f t="shared" si="140"/>
        <v>0</v>
      </c>
      <c r="G522" s="27">
        <f t="shared" si="133"/>
        <v>0</v>
      </c>
      <c r="H522" s="44"/>
      <c r="I522" s="25">
        <f t="array" ref="I522">SUM(IF(Period=$A$2,IF(Site=$A$506,IF(Provider=$B522,I))))</f>
        <v>0</v>
      </c>
      <c r="J522" s="26">
        <f t="array" ref="J522">SUM(IF(Period=$A$2,IF(Site=$A$506,IF(Provider=$B522,J))))</f>
        <v>0</v>
      </c>
      <c r="K522" s="27">
        <f t="shared" si="141"/>
        <v>0</v>
      </c>
      <c r="L522" s="27">
        <f t="shared" si="134"/>
        <v>0</v>
      </c>
      <c r="M522" s="44"/>
      <c r="N522" s="25">
        <f t="array" ref="N522">SUM(IF(Period=$A$2,IF(Site=$A$506,IF(Provider=$B522,K))))</f>
        <v>0</v>
      </c>
      <c r="O522" s="37">
        <f t="shared" si="135"/>
        <v>0</v>
      </c>
      <c r="P522" s="44"/>
      <c r="Q522" s="25">
        <f t="array" ref="Q522">SUM(IF(Period=$A$2,IF(Site=$A$506,IF(Provider=$B522,M))))</f>
        <v>0</v>
      </c>
      <c r="R522" s="26">
        <f t="array" ref="R522">SUM(IF(Period=$A$2,IF(Site=$A$506,IF(Provider=$B522,N))))</f>
        <v>0</v>
      </c>
      <c r="S522" s="27" t="e">
        <f t="shared" si="136"/>
        <v>#DIV/0!</v>
      </c>
      <c r="T522" s="27" t="e">
        <f t="shared" si="137"/>
        <v>#DIV/0!</v>
      </c>
      <c r="U522" s="20"/>
      <c r="V522" s="25">
        <f t="array" ref="V522">SUM(IF(Period=$A$2,IF(Site=$A$506,IF(Provider=$B522,P))))</f>
        <v>0</v>
      </c>
      <c r="W522" s="26">
        <f t="array" ref="W522">SUM(IF(Period=$A$2,IF(Site=$A$506,IF(Provider=$B522,Q))))</f>
        <v>0</v>
      </c>
      <c r="X522" s="27">
        <f t="shared" si="142"/>
        <v>0</v>
      </c>
      <c r="Y522" s="27">
        <f t="shared" si="138"/>
        <v>0</v>
      </c>
      <c r="Z522" s="44"/>
      <c r="AA522" s="25">
        <f t="array" ref="AA522">SUM(IF(Period=$A$2,IF(Site=$A$506,IF(Provider=$B522,G))))</f>
        <v>0</v>
      </c>
      <c r="AB522" s="26">
        <f t="array" ref="AB522">SUM(IF(Period=$A$2,IF(Site=$A$506,IF(Provider=$B522,H))))</f>
        <v>0</v>
      </c>
      <c r="AC522" s="27">
        <f t="shared" si="143"/>
        <v>0</v>
      </c>
      <c r="AD522" s="27">
        <f t="shared" si="139"/>
        <v>0</v>
      </c>
      <c r="AE522" s="44"/>
      <c r="AF522" s="20"/>
      <c r="AG522" s="20"/>
      <c r="AH522" s="20"/>
      <c r="AI522" s="20"/>
      <c r="AJ522" s="20"/>
      <c r="AK522" s="20"/>
      <c r="AL522" s="20"/>
      <c r="AM522" s="20"/>
      <c r="AN522" s="20"/>
    </row>
    <row r="523" spans="2:40" hidden="1" outlineLevel="1" x14ac:dyDescent="0.25">
      <c r="B523" s="20" t="s">
        <v>1023</v>
      </c>
      <c r="C523" s="44"/>
      <c r="D523" s="25">
        <f t="array" ref="D523">SUM(IF(Period=$A$2,IF(Site=$A$506,IF(Provider=$B523,G))))</f>
        <v>0</v>
      </c>
      <c r="E523" s="26">
        <f t="array" ref="E523">SUM(IF(Period=$A$2,IF(Site=$A$506,IF(Provider=$B523,H))))</f>
        <v>0</v>
      </c>
      <c r="F523" s="27">
        <f t="shared" si="140"/>
        <v>0</v>
      </c>
      <c r="G523" s="27">
        <f t="shared" si="133"/>
        <v>0</v>
      </c>
      <c r="H523" s="44"/>
      <c r="I523" s="25">
        <f t="array" ref="I523">SUM(IF(Period=$A$2,IF(Site=$A$506,IF(Provider=$B523,I))))</f>
        <v>0</v>
      </c>
      <c r="J523" s="26">
        <f t="array" ref="J523">SUM(IF(Period=$A$2,IF(Site=$A$506,IF(Provider=$B523,J))))</f>
        <v>0</v>
      </c>
      <c r="K523" s="27">
        <f t="shared" si="141"/>
        <v>0</v>
      </c>
      <c r="L523" s="27">
        <f t="shared" si="134"/>
        <v>0</v>
      </c>
      <c r="M523" s="44"/>
      <c r="N523" s="25">
        <f t="array" ref="N523">SUM(IF(Period=$A$2,IF(Site=$A$506,IF(Provider=$B523,K))))</f>
        <v>0</v>
      </c>
      <c r="O523" s="37">
        <f t="shared" si="135"/>
        <v>0</v>
      </c>
      <c r="P523" s="44"/>
      <c r="Q523" s="25">
        <f t="array" ref="Q523">SUM(IF(Period=$A$2,IF(Site=$A$506,IF(Provider=$B523,M))))</f>
        <v>0</v>
      </c>
      <c r="R523" s="26">
        <f t="array" ref="R523">SUM(IF(Period=$A$2,IF(Site=$A$506,IF(Provider=$B523,N))))</f>
        <v>0</v>
      </c>
      <c r="S523" s="27" t="e">
        <f t="shared" si="136"/>
        <v>#DIV/0!</v>
      </c>
      <c r="T523" s="27" t="e">
        <f t="shared" si="137"/>
        <v>#DIV/0!</v>
      </c>
      <c r="U523" s="20"/>
      <c r="V523" s="25">
        <f t="array" ref="V523">SUM(IF(Period=$A$2,IF(Site=$A$506,IF(Provider=$B523,P))))</f>
        <v>0</v>
      </c>
      <c r="W523" s="26">
        <f t="array" ref="W523">SUM(IF(Period=$A$2,IF(Site=$A$506,IF(Provider=$B523,Q))))</f>
        <v>0</v>
      </c>
      <c r="X523" s="27">
        <f t="shared" si="142"/>
        <v>0</v>
      </c>
      <c r="Y523" s="27">
        <f t="shared" si="138"/>
        <v>0</v>
      </c>
      <c r="Z523" s="44"/>
      <c r="AA523" s="25">
        <f t="array" ref="AA523">SUM(IF(Period=$A$2,IF(Site=$A$506,IF(Provider=$B523,G))))</f>
        <v>0</v>
      </c>
      <c r="AB523" s="26">
        <f t="array" ref="AB523">SUM(IF(Period=$A$2,IF(Site=$A$506,IF(Provider=$B523,H))))</f>
        <v>0</v>
      </c>
      <c r="AC523" s="27">
        <f t="shared" si="143"/>
        <v>0</v>
      </c>
      <c r="AD523" s="27">
        <f t="shared" si="139"/>
        <v>0</v>
      </c>
      <c r="AE523" s="44"/>
      <c r="AF523" s="20"/>
      <c r="AG523" s="20"/>
      <c r="AH523" s="20"/>
      <c r="AI523" s="20"/>
      <c r="AJ523" s="20"/>
      <c r="AK523" s="20"/>
      <c r="AL523" s="20"/>
      <c r="AM523" s="20"/>
      <c r="AN523" s="20"/>
    </row>
    <row r="524" spans="2:40" hidden="1" outlineLevel="1" x14ac:dyDescent="0.25">
      <c r="B524" s="20" t="s">
        <v>781</v>
      </c>
      <c r="C524" s="44"/>
      <c r="D524" s="25">
        <f t="array" ref="D524">SUM(IF(Period=$A$2,IF(Site=$A$506,IF(Provider=$B524,G))))</f>
        <v>0</v>
      </c>
      <c r="E524" s="26">
        <f t="array" ref="E524">SUM(IF(Period=$A$2,IF(Site=$A$506,IF(Provider=$B524,H))))</f>
        <v>0</v>
      </c>
      <c r="F524" s="27">
        <f t="shared" si="140"/>
        <v>0</v>
      </c>
      <c r="G524" s="27">
        <f t="shared" si="133"/>
        <v>0</v>
      </c>
      <c r="H524" s="44"/>
      <c r="I524" s="25">
        <f t="array" ref="I524">SUM(IF(Period=$A$2,IF(Site=$A$506,IF(Provider=$B524,I))))</f>
        <v>11</v>
      </c>
      <c r="J524" s="26">
        <f t="array" ref="J524">SUM(IF(Period=$A$2,IF(Site=$A$506,IF(Provider=$B524,J))))</f>
        <v>13.545454545454545</v>
      </c>
      <c r="K524" s="27">
        <f t="shared" si="141"/>
        <v>3.1074035453597496E-2</v>
      </c>
      <c r="L524" s="27">
        <f t="shared" si="134"/>
        <v>4.3154632606366029E-3</v>
      </c>
      <c r="M524" s="44"/>
      <c r="N524" s="25">
        <f t="array" ref="N524">SUM(IF(Period=$A$2,IF(Site=$A$506,IF(Provider=$B524,K))))</f>
        <v>0</v>
      </c>
      <c r="O524" s="37">
        <f t="shared" si="135"/>
        <v>0</v>
      </c>
      <c r="P524" s="44"/>
      <c r="Q524" s="25">
        <f t="array" ref="Q524">SUM(IF(Period=$A$2,IF(Site=$A$506,IF(Provider=$B524,M))))</f>
        <v>0</v>
      </c>
      <c r="R524" s="26">
        <f t="array" ref="R524">SUM(IF(Period=$A$2,IF(Site=$A$506,IF(Provider=$B524,N))))</f>
        <v>0</v>
      </c>
      <c r="S524" s="27" t="e">
        <f t="shared" si="136"/>
        <v>#DIV/0!</v>
      </c>
      <c r="T524" s="27" t="e">
        <f t="shared" si="137"/>
        <v>#DIV/0!</v>
      </c>
      <c r="U524" s="20"/>
      <c r="V524" s="25">
        <f t="array" ref="V524">SUM(IF(Period=$A$2,IF(Site=$A$506,IF(Provider=$B524,P))))</f>
        <v>4</v>
      </c>
      <c r="W524" s="26">
        <f t="array" ref="W524">SUM(IF(Period=$A$2,IF(Site=$A$506,IF(Provider=$B524,Q))))</f>
        <v>46</v>
      </c>
      <c r="X524" s="27">
        <f t="shared" si="142"/>
        <v>4.7337278106508882E-2</v>
      </c>
      <c r="Y524" s="27">
        <f t="shared" si="138"/>
        <v>6.8602960366876704E-3</v>
      </c>
      <c r="Z524" s="44"/>
      <c r="AA524" s="25">
        <f t="array" ref="AA524">SUM(IF(Period=$A$2,IF(Site=$A$506,IF(Provider=$B524,G))))</f>
        <v>0</v>
      </c>
      <c r="AB524" s="26">
        <f t="array" ref="AB524">SUM(IF(Period=$A$2,IF(Site=$A$506,IF(Provider=$B524,H))))</f>
        <v>0</v>
      </c>
      <c r="AC524" s="27">
        <f t="shared" si="143"/>
        <v>0</v>
      </c>
      <c r="AD524" s="27">
        <f t="shared" si="139"/>
        <v>0</v>
      </c>
      <c r="AE524" s="44"/>
      <c r="AF524" s="20"/>
      <c r="AG524" s="20"/>
      <c r="AH524" s="20"/>
      <c r="AI524" s="20"/>
      <c r="AJ524" s="20"/>
      <c r="AK524" s="20"/>
      <c r="AL524" s="20"/>
      <c r="AM524" s="20"/>
      <c r="AN524" s="20"/>
    </row>
    <row r="525" spans="2:40" hidden="1" outlineLevel="1" x14ac:dyDescent="0.25">
      <c r="B525" s="20" t="s">
        <v>967</v>
      </c>
      <c r="C525" s="44"/>
      <c r="D525" s="25">
        <f t="array" ref="D525">SUM(IF(Period=$A$2,IF(Site=$A$506,IF(Provider=$B525,G))))</f>
        <v>0</v>
      </c>
      <c r="E525" s="26">
        <f t="array" ref="E525">SUM(IF(Period=$A$2,IF(Site=$A$506,IF(Provider=$B525,H))))</f>
        <v>0</v>
      </c>
      <c r="F525" s="27">
        <f t="shared" si="140"/>
        <v>0</v>
      </c>
      <c r="G525" s="27">
        <f t="shared" si="133"/>
        <v>0</v>
      </c>
      <c r="H525" s="44"/>
      <c r="I525" s="25">
        <f t="array" ref="I525">SUM(IF(Period=$A$2,IF(Site=$A$506,IF(Provider=$B525,I))))</f>
        <v>0</v>
      </c>
      <c r="J525" s="26">
        <f t="array" ref="J525">SUM(IF(Period=$A$2,IF(Site=$A$506,IF(Provider=$B525,J))))</f>
        <v>0</v>
      </c>
      <c r="K525" s="27">
        <f t="shared" si="141"/>
        <v>0</v>
      </c>
      <c r="L525" s="27">
        <f t="shared" si="134"/>
        <v>0</v>
      </c>
      <c r="M525" s="44"/>
      <c r="N525" s="25">
        <f t="array" ref="N525">SUM(IF(Period=$A$2,IF(Site=$A$506,IF(Provider=$B525,K))))</f>
        <v>0</v>
      </c>
      <c r="O525" s="37">
        <f t="shared" si="135"/>
        <v>0</v>
      </c>
      <c r="P525" s="44"/>
      <c r="Q525" s="25">
        <f t="array" ref="Q525">SUM(IF(Period=$A$2,IF(Site=$A$506,IF(Provider=$B525,M))))</f>
        <v>0</v>
      </c>
      <c r="R525" s="26">
        <f t="array" ref="R525">SUM(IF(Period=$A$2,IF(Site=$A$506,IF(Provider=$B525,N))))</f>
        <v>0</v>
      </c>
      <c r="S525" s="27" t="e">
        <f t="shared" si="136"/>
        <v>#DIV/0!</v>
      </c>
      <c r="T525" s="27" t="e">
        <f t="shared" si="137"/>
        <v>#DIV/0!</v>
      </c>
      <c r="U525" s="20"/>
      <c r="V525" s="25">
        <f t="array" ref="V525">SUM(IF(Period=$A$2,IF(Site=$A$506,IF(Provider=$B525,P))))</f>
        <v>0</v>
      </c>
      <c r="W525" s="26">
        <f t="array" ref="W525">SUM(IF(Period=$A$2,IF(Site=$A$506,IF(Provider=$B525,Q))))</f>
        <v>0</v>
      </c>
      <c r="X525" s="27">
        <f t="shared" si="142"/>
        <v>0</v>
      </c>
      <c r="Y525" s="27">
        <f t="shared" si="138"/>
        <v>0</v>
      </c>
      <c r="Z525" s="44"/>
      <c r="AA525" s="25">
        <f t="array" ref="AA525">SUM(IF(Period=$A$2,IF(Site=$A$506,IF(Provider=$B525,G))))</f>
        <v>0</v>
      </c>
      <c r="AB525" s="26">
        <f t="array" ref="AB525">SUM(IF(Period=$A$2,IF(Site=$A$506,IF(Provider=$B525,H))))</f>
        <v>0</v>
      </c>
      <c r="AC525" s="27">
        <f t="shared" si="143"/>
        <v>0</v>
      </c>
      <c r="AD525" s="27">
        <f t="shared" si="139"/>
        <v>0</v>
      </c>
      <c r="AE525" s="44"/>
      <c r="AF525" s="20"/>
      <c r="AG525" s="20"/>
      <c r="AH525" s="20"/>
      <c r="AI525" s="20"/>
      <c r="AJ525" s="20"/>
      <c r="AK525" s="20"/>
      <c r="AL525" s="20"/>
      <c r="AM525" s="20"/>
      <c r="AN525" s="20"/>
    </row>
    <row r="526" spans="2:40" hidden="1" outlineLevel="1" x14ac:dyDescent="0.25">
      <c r="B526" s="20" t="s">
        <v>974</v>
      </c>
      <c r="C526" s="44"/>
      <c r="D526" s="25">
        <f t="array" ref="D526">SUM(IF(Period=$A$2,IF(Site=$A$506,IF(Provider=$B526,G))))</f>
        <v>0</v>
      </c>
      <c r="E526" s="26">
        <f t="array" ref="E526">SUM(IF(Period=$A$2,IF(Site=$A$506,IF(Provider=$B526,H))))</f>
        <v>0</v>
      </c>
      <c r="F526" s="27">
        <f t="shared" si="140"/>
        <v>0</v>
      </c>
      <c r="G526" s="27">
        <f t="shared" si="133"/>
        <v>0</v>
      </c>
      <c r="H526" s="44"/>
      <c r="I526" s="25">
        <f t="array" ref="I526">SUM(IF(Period=$A$2,IF(Site=$A$506,IF(Provider=$B526,I))))</f>
        <v>0</v>
      </c>
      <c r="J526" s="26">
        <f t="array" ref="J526">SUM(IF(Period=$A$2,IF(Site=$A$506,IF(Provider=$B526,J))))</f>
        <v>0</v>
      </c>
      <c r="K526" s="27">
        <f t="shared" si="141"/>
        <v>0</v>
      </c>
      <c r="L526" s="27">
        <f t="shared" si="134"/>
        <v>0</v>
      </c>
      <c r="M526" s="44"/>
      <c r="N526" s="25">
        <f t="array" ref="N526">SUM(IF(Period=$A$2,IF(Site=$A$506,IF(Provider=$B526,K))))</f>
        <v>0</v>
      </c>
      <c r="O526" s="37">
        <f t="shared" si="135"/>
        <v>0</v>
      </c>
      <c r="P526" s="44"/>
      <c r="Q526" s="25">
        <f t="array" ref="Q526">SUM(IF(Period=$A$2,IF(Site=$A$506,IF(Provider=$B526,M))))</f>
        <v>0</v>
      </c>
      <c r="R526" s="26">
        <f t="array" ref="R526">SUM(IF(Period=$A$2,IF(Site=$A$506,IF(Provider=$B526,N))))</f>
        <v>0</v>
      </c>
      <c r="S526" s="27" t="e">
        <f t="shared" si="136"/>
        <v>#DIV/0!</v>
      </c>
      <c r="T526" s="27" t="e">
        <f t="shared" si="137"/>
        <v>#DIV/0!</v>
      </c>
      <c r="U526" s="20"/>
      <c r="V526" s="25">
        <f t="array" ref="V526">SUM(IF(Period=$A$2,IF(Site=$A$506,IF(Provider=$B526,P))))</f>
        <v>0</v>
      </c>
      <c r="W526" s="26">
        <f t="array" ref="W526">SUM(IF(Period=$A$2,IF(Site=$A$506,IF(Provider=$B526,Q))))</f>
        <v>0</v>
      </c>
      <c r="X526" s="27">
        <f t="shared" si="142"/>
        <v>0</v>
      </c>
      <c r="Y526" s="27">
        <f t="shared" si="138"/>
        <v>0</v>
      </c>
      <c r="Z526" s="44"/>
      <c r="AA526" s="25">
        <f t="array" ref="AA526">SUM(IF(Period=$A$2,IF(Site=$A$506,IF(Provider=$B526,G))))</f>
        <v>0</v>
      </c>
      <c r="AB526" s="26">
        <f t="array" ref="AB526">SUM(IF(Period=$A$2,IF(Site=$A$506,IF(Provider=$B526,H))))</f>
        <v>0</v>
      </c>
      <c r="AC526" s="27">
        <f t="shared" si="143"/>
        <v>0</v>
      </c>
      <c r="AD526" s="27">
        <f t="shared" si="139"/>
        <v>0</v>
      </c>
      <c r="AE526" s="44"/>
      <c r="AF526" s="20"/>
      <c r="AG526" s="20"/>
      <c r="AH526" s="20"/>
      <c r="AI526" s="20"/>
      <c r="AJ526" s="20"/>
      <c r="AK526" s="20"/>
      <c r="AL526" s="20"/>
      <c r="AM526" s="20"/>
      <c r="AN526" s="20"/>
    </row>
    <row r="527" spans="2:40" hidden="1" outlineLevel="1" x14ac:dyDescent="0.25">
      <c r="B527" s="20" t="s">
        <v>1024</v>
      </c>
      <c r="C527" s="44"/>
      <c r="D527" s="25">
        <f t="array" ref="D527">SUM(IF(Period=$A$2,IF(Site=$A$506,IF(Provider=$B527,G))))</f>
        <v>0</v>
      </c>
      <c r="E527" s="26">
        <f t="array" ref="E527">SUM(IF(Period=$A$2,IF(Site=$A$506,IF(Provider=$B527,H))))</f>
        <v>0</v>
      </c>
      <c r="F527" s="27">
        <f t="shared" si="140"/>
        <v>0</v>
      </c>
      <c r="G527" s="27">
        <f t="shared" si="133"/>
        <v>0</v>
      </c>
      <c r="H527" s="44"/>
      <c r="I527" s="25">
        <f t="array" ref="I527">SUM(IF(Period=$A$2,IF(Site=$A$506,IF(Provider=$B527,I))))</f>
        <v>0</v>
      </c>
      <c r="J527" s="26">
        <f t="array" ref="J527">SUM(IF(Period=$A$2,IF(Site=$A$506,IF(Provider=$B527,J))))</f>
        <v>0</v>
      </c>
      <c r="K527" s="27">
        <f t="shared" si="141"/>
        <v>0</v>
      </c>
      <c r="L527" s="27">
        <f t="shared" si="134"/>
        <v>0</v>
      </c>
      <c r="M527" s="44"/>
      <c r="N527" s="25">
        <f t="array" ref="N527">SUM(IF(Period=$A$2,IF(Site=$A$506,IF(Provider=$B527,K))))</f>
        <v>0</v>
      </c>
      <c r="O527" s="37">
        <f t="shared" si="135"/>
        <v>0</v>
      </c>
      <c r="P527" s="44"/>
      <c r="Q527" s="25">
        <f t="array" ref="Q527">SUM(IF(Period=$A$2,IF(Site=$A$506,IF(Provider=$B527,M))))</f>
        <v>0</v>
      </c>
      <c r="R527" s="26">
        <f t="array" ref="R527">SUM(IF(Period=$A$2,IF(Site=$A$506,IF(Provider=$B527,N))))</f>
        <v>0</v>
      </c>
      <c r="S527" s="27" t="e">
        <f t="shared" si="136"/>
        <v>#DIV/0!</v>
      </c>
      <c r="T527" s="27" t="e">
        <f t="shared" si="137"/>
        <v>#DIV/0!</v>
      </c>
      <c r="U527" s="20"/>
      <c r="V527" s="25">
        <f t="array" ref="V527">SUM(IF(Period=$A$2,IF(Site=$A$506,IF(Provider=$B527,P))))</f>
        <v>0</v>
      </c>
      <c r="W527" s="26">
        <f t="array" ref="W527">SUM(IF(Period=$A$2,IF(Site=$A$506,IF(Provider=$B527,Q))))</f>
        <v>0</v>
      </c>
      <c r="X527" s="27">
        <f t="shared" si="142"/>
        <v>0</v>
      </c>
      <c r="Y527" s="27">
        <f t="shared" si="138"/>
        <v>0</v>
      </c>
      <c r="Z527" s="44"/>
      <c r="AA527" s="25">
        <f t="array" ref="AA527">SUM(IF(Period=$A$2,IF(Site=$A$506,IF(Provider=$B527,G))))</f>
        <v>0</v>
      </c>
      <c r="AB527" s="26">
        <f t="array" ref="AB527">SUM(IF(Period=$A$2,IF(Site=$A$506,IF(Provider=$B527,H))))</f>
        <v>0</v>
      </c>
      <c r="AC527" s="27">
        <f t="shared" si="143"/>
        <v>0</v>
      </c>
      <c r="AD527" s="27">
        <f t="shared" si="139"/>
        <v>0</v>
      </c>
      <c r="AE527" s="44"/>
      <c r="AF527" s="20"/>
      <c r="AG527" s="20"/>
      <c r="AH527" s="20"/>
      <c r="AI527" s="20"/>
      <c r="AJ527" s="20"/>
      <c r="AK527" s="20"/>
      <c r="AL527" s="20"/>
      <c r="AM527" s="20"/>
      <c r="AN527" s="20"/>
    </row>
    <row r="528" spans="2:40" hidden="1" outlineLevel="1" x14ac:dyDescent="0.25">
      <c r="B528" s="20" t="s">
        <v>1002</v>
      </c>
      <c r="C528" s="44"/>
      <c r="D528" s="25">
        <f t="array" ref="D528">SUM(IF(Period=$A$2,IF(Site=$A$506,IF(Provider=$B528,G))))</f>
        <v>0</v>
      </c>
      <c r="E528" s="26">
        <f t="array" ref="E528">SUM(IF(Period=$A$2,IF(Site=$A$506,IF(Provider=$B528,H))))</f>
        <v>0</v>
      </c>
      <c r="F528" s="27">
        <f t="shared" si="140"/>
        <v>0</v>
      </c>
      <c r="G528" s="27">
        <f t="shared" si="133"/>
        <v>0</v>
      </c>
      <c r="H528" s="44"/>
      <c r="I528" s="25">
        <f t="array" ref="I528">SUM(IF(Period=$A$2,IF(Site=$A$506,IF(Provider=$B528,I))))</f>
        <v>0</v>
      </c>
      <c r="J528" s="26">
        <f t="array" ref="J528">SUM(IF(Period=$A$2,IF(Site=$A$506,IF(Provider=$B528,J))))</f>
        <v>0</v>
      </c>
      <c r="K528" s="27">
        <f t="shared" si="141"/>
        <v>0</v>
      </c>
      <c r="L528" s="27">
        <f t="shared" si="134"/>
        <v>0</v>
      </c>
      <c r="M528" s="44"/>
      <c r="N528" s="25">
        <f t="array" ref="N528">SUM(IF(Period=$A$2,IF(Site=$A$506,IF(Provider=$B528,K))))</f>
        <v>0</v>
      </c>
      <c r="O528" s="37">
        <f t="shared" si="135"/>
        <v>0</v>
      </c>
      <c r="P528" s="44"/>
      <c r="Q528" s="25">
        <f t="array" ref="Q528">SUM(IF(Period=$A$2,IF(Site=$A$506,IF(Provider=$B528,M))))</f>
        <v>0</v>
      </c>
      <c r="R528" s="26">
        <f t="array" ref="R528">SUM(IF(Period=$A$2,IF(Site=$A$506,IF(Provider=$B528,N))))</f>
        <v>0</v>
      </c>
      <c r="S528" s="27" t="e">
        <f t="shared" si="136"/>
        <v>#DIV/0!</v>
      </c>
      <c r="T528" s="27" t="e">
        <f t="shared" si="137"/>
        <v>#DIV/0!</v>
      </c>
      <c r="U528" s="20"/>
      <c r="V528" s="25">
        <f t="array" ref="V528">SUM(IF(Period=$A$2,IF(Site=$A$506,IF(Provider=$B528,P))))</f>
        <v>0</v>
      </c>
      <c r="W528" s="26">
        <f t="array" ref="W528">SUM(IF(Period=$A$2,IF(Site=$A$506,IF(Provider=$B528,Q))))</f>
        <v>0</v>
      </c>
      <c r="X528" s="27">
        <f t="shared" si="142"/>
        <v>0</v>
      </c>
      <c r="Y528" s="27">
        <f t="shared" si="138"/>
        <v>0</v>
      </c>
      <c r="Z528" s="44"/>
      <c r="AA528" s="25">
        <f t="array" ref="AA528">SUM(IF(Period=$A$2,IF(Site=$A$506,IF(Provider=$B528,G))))</f>
        <v>0</v>
      </c>
      <c r="AB528" s="26">
        <f t="array" ref="AB528">SUM(IF(Period=$A$2,IF(Site=$A$506,IF(Provider=$B528,H))))</f>
        <v>0</v>
      </c>
      <c r="AC528" s="27">
        <f t="shared" si="143"/>
        <v>0</v>
      </c>
      <c r="AD528" s="27">
        <f t="shared" si="139"/>
        <v>0</v>
      </c>
      <c r="AE528" s="44"/>
      <c r="AF528" s="20"/>
      <c r="AG528" s="20"/>
      <c r="AH528" s="20"/>
      <c r="AI528" s="20"/>
      <c r="AJ528" s="20"/>
      <c r="AK528" s="20"/>
      <c r="AL528" s="20"/>
      <c r="AM528" s="20"/>
      <c r="AN528" s="20"/>
    </row>
    <row r="529" spans="2:40" hidden="1" outlineLevel="1" x14ac:dyDescent="0.25">
      <c r="B529" s="20" t="s">
        <v>687</v>
      </c>
      <c r="C529" s="44"/>
      <c r="D529" s="25">
        <f t="array" ref="D529">SUM(IF(Period=$A$2,IF(Site=$A$506,IF(Provider=$B529,G))))</f>
        <v>32</v>
      </c>
      <c r="E529" s="26">
        <f t="array" ref="E529">SUM(IF(Period=$A$2,IF(Site=$A$506,IF(Provider=$B529,H))))</f>
        <v>21</v>
      </c>
      <c r="F529" s="27">
        <f t="shared" si="140"/>
        <v>0.15363511659807955</v>
      </c>
      <c r="G529" s="27">
        <f t="shared" si="133"/>
        <v>3.5003646213147201E-2</v>
      </c>
      <c r="H529" s="44"/>
      <c r="I529" s="25">
        <f t="array" ref="I529">SUM(IF(Period=$A$2,IF(Site=$A$506,IF(Provider=$B529,I))))</f>
        <v>32</v>
      </c>
      <c r="J529" s="26">
        <f t="array" ref="J529">SUM(IF(Period=$A$2,IF(Site=$A$506,IF(Provider=$B529,J))))</f>
        <v>22.34375</v>
      </c>
      <c r="K529" s="27">
        <f t="shared" si="141"/>
        <v>0.14911366006256516</v>
      </c>
      <c r="L529" s="27">
        <f t="shared" si="134"/>
        <v>2.0708431082920611E-2</v>
      </c>
      <c r="M529" s="44"/>
      <c r="N529" s="25">
        <f t="array" ref="N529">SUM(IF(Period=$A$2,IF(Site=$A$506,IF(Provider=$B529,K))))</f>
        <v>0</v>
      </c>
      <c r="O529" s="37">
        <f t="shared" si="135"/>
        <v>0</v>
      </c>
      <c r="P529" s="44"/>
      <c r="Q529" s="25">
        <f t="array" ref="Q529">SUM(IF(Period=$A$2,IF(Site=$A$506,IF(Provider=$B529,M))))</f>
        <v>0</v>
      </c>
      <c r="R529" s="26">
        <f t="array" ref="R529">SUM(IF(Period=$A$2,IF(Site=$A$506,IF(Provider=$B529,N))))</f>
        <v>0</v>
      </c>
      <c r="S529" s="27" t="e">
        <f t="shared" si="136"/>
        <v>#DIV/0!</v>
      </c>
      <c r="T529" s="27" t="e">
        <f t="shared" si="137"/>
        <v>#DIV/0!</v>
      </c>
      <c r="U529" s="20"/>
      <c r="V529" s="25">
        <f t="array" ref="V529">SUM(IF(Period=$A$2,IF(Site=$A$506,IF(Provider=$B529,P))))</f>
        <v>32</v>
      </c>
      <c r="W529" s="26">
        <f t="array" ref="W529">SUM(IF(Period=$A$2,IF(Site=$A$506,IF(Provider=$B529,Q))))</f>
        <v>28</v>
      </c>
      <c r="X529" s="27">
        <f t="shared" si="142"/>
        <v>0.23051196295343454</v>
      </c>
      <c r="Y529" s="27">
        <f t="shared" si="138"/>
        <v>3.3406658961261701E-2</v>
      </c>
      <c r="Z529" s="44"/>
      <c r="AA529" s="25">
        <f t="array" ref="AA529">SUM(IF(Period=$A$2,IF(Site=$A$506,IF(Provider=$B529,G))))</f>
        <v>32</v>
      </c>
      <c r="AB529" s="26">
        <f t="array" ref="AB529">SUM(IF(Period=$A$2,IF(Site=$A$506,IF(Provider=$B529,H))))</f>
        <v>21</v>
      </c>
      <c r="AC529" s="27">
        <f t="shared" si="143"/>
        <v>0.15363511659807955</v>
      </c>
      <c r="AD529" s="27">
        <f t="shared" si="139"/>
        <v>3.5003646213147201E-2</v>
      </c>
      <c r="AE529" s="44"/>
      <c r="AF529" s="20"/>
      <c r="AG529" s="20"/>
      <c r="AH529" s="20"/>
      <c r="AI529" s="20"/>
      <c r="AJ529" s="20"/>
      <c r="AK529" s="20"/>
      <c r="AL529" s="20"/>
      <c r="AM529" s="20"/>
      <c r="AN529" s="20"/>
    </row>
    <row r="530" spans="2:40" hidden="1" outlineLevel="1" x14ac:dyDescent="0.25">
      <c r="B530" s="20" t="s">
        <v>969</v>
      </c>
      <c r="C530" s="44"/>
      <c r="D530" s="25">
        <f t="array" ref="D530">SUM(IF(Period=$A$2,IF(Site=$A$506,IF(Provider=$B530,G))))</f>
        <v>0</v>
      </c>
      <c r="E530" s="26">
        <f t="array" ref="E530">SUM(IF(Period=$A$2,IF(Site=$A$506,IF(Provider=$B530,H))))</f>
        <v>0</v>
      </c>
      <c r="F530" s="27">
        <f t="shared" si="140"/>
        <v>0</v>
      </c>
      <c r="G530" s="27">
        <f t="shared" si="133"/>
        <v>0</v>
      </c>
      <c r="H530" s="44"/>
      <c r="I530" s="25">
        <f t="array" ref="I530">SUM(IF(Period=$A$2,IF(Site=$A$506,IF(Provider=$B530,I))))</f>
        <v>0</v>
      </c>
      <c r="J530" s="26">
        <f t="array" ref="J530">SUM(IF(Period=$A$2,IF(Site=$A$506,IF(Provider=$B530,J))))</f>
        <v>0</v>
      </c>
      <c r="K530" s="27">
        <f t="shared" si="141"/>
        <v>0</v>
      </c>
      <c r="L530" s="27">
        <f t="shared" si="134"/>
        <v>0</v>
      </c>
      <c r="M530" s="44"/>
      <c r="N530" s="25">
        <f t="array" ref="N530">SUM(IF(Period=$A$2,IF(Site=$A$506,IF(Provider=$B530,K))))</f>
        <v>0</v>
      </c>
      <c r="O530" s="37">
        <f t="shared" si="135"/>
        <v>0</v>
      </c>
      <c r="P530" s="44"/>
      <c r="Q530" s="25">
        <f t="array" ref="Q530">SUM(IF(Period=$A$2,IF(Site=$A$506,IF(Provider=$B530,M))))</f>
        <v>0</v>
      </c>
      <c r="R530" s="26">
        <f t="array" ref="R530">SUM(IF(Period=$A$2,IF(Site=$A$506,IF(Provider=$B530,N))))</f>
        <v>0</v>
      </c>
      <c r="S530" s="27" t="e">
        <f t="shared" si="136"/>
        <v>#DIV/0!</v>
      </c>
      <c r="T530" s="27" t="e">
        <f t="shared" si="137"/>
        <v>#DIV/0!</v>
      </c>
      <c r="U530" s="20"/>
      <c r="V530" s="25">
        <f t="array" ref="V530">SUM(IF(Period=$A$2,IF(Site=$A$506,IF(Provider=$B530,P))))</f>
        <v>0</v>
      </c>
      <c r="W530" s="26">
        <f t="array" ref="W530">SUM(IF(Period=$A$2,IF(Site=$A$506,IF(Provider=$B530,Q))))</f>
        <v>0</v>
      </c>
      <c r="X530" s="27">
        <f t="shared" si="142"/>
        <v>0</v>
      </c>
      <c r="Y530" s="27">
        <f t="shared" si="138"/>
        <v>0</v>
      </c>
      <c r="Z530" s="44"/>
      <c r="AA530" s="25">
        <f t="array" ref="AA530">SUM(IF(Period=$A$2,IF(Site=$A$506,IF(Provider=$B530,G))))</f>
        <v>0</v>
      </c>
      <c r="AB530" s="26">
        <f t="array" ref="AB530">SUM(IF(Period=$A$2,IF(Site=$A$506,IF(Provider=$B530,H))))</f>
        <v>0</v>
      </c>
      <c r="AC530" s="27">
        <f t="shared" si="143"/>
        <v>0</v>
      </c>
      <c r="AD530" s="27">
        <f t="shared" si="139"/>
        <v>0</v>
      </c>
      <c r="AE530" s="44"/>
      <c r="AF530" s="20"/>
      <c r="AG530" s="20"/>
      <c r="AH530" s="20"/>
      <c r="AI530" s="20"/>
      <c r="AJ530" s="20"/>
      <c r="AK530" s="20"/>
      <c r="AL530" s="20"/>
      <c r="AM530" s="20"/>
      <c r="AN530" s="20"/>
    </row>
    <row r="531" spans="2:40" hidden="1" outlineLevel="1" x14ac:dyDescent="0.25">
      <c r="B531" s="20" t="s">
        <v>1041</v>
      </c>
      <c r="C531" s="44"/>
      <c r="D531" s="25">
        <f t="array" ref="D531">SUM(IF(Period=$A$2,IF(Site=$A$506,IF(Provider=$B531,G))))</f>
        <v>0</v>
      </c>
      <c r="E531" s="26">
        <f t="array" ref="E531">SUM(IF(Period=$A$2,IF(Site=$A$506,IF(Provider=$B531,H))))</f>
        <v>0</v>
      </c>
      <c r="F531" s="27">
        <f t="shared" si="140"/>
        <v>0</v>
      </c>
      <c r="G531" s="27">
        <f t="shared" si="133"/>
        <v>0</v>
      </c>
      <c r="H531" s="44"/>
      <c r="I531" s="25">
        <f t="array" ref="I531">SUM(IF(Period=$A$2,IF(Site=$A$506,IF(Provider=$B531,I))))</f>
        <v>0</v>
      </c>
      <c r="J531" s="26">
        <f t="array" ref="J531">SUM(IF(Period=$A$2,IF(Site=$A$506,IF(Provider=$B531,J))))</f>
        <v>0</v>
      </c>
      <c r="K531" s="27">
        <f t="shared" si="141"/>
        <v>0</v>
      </c>
      <c r="L531" s="27">
        <f t="shared" si="134"/>
        <v>0</v>
      </c>
      <c r="M531" s="44"/>
      <c r="N531" s="25">
        <f t="array" ref="N531">SUM(IF(Period=$A$2,IF(Site=$A$506,IF(Provider=$B531,K))))</f>
        <v>0</v>
      </c>
      <c r="O531" s="37">
        <f t="shared" si="135"/>
        <v>0</v>
      </c>
      <c r="P531" s="44"/>
      <c r="Q531" s="25">
        <f t="array" ref="Q531">SUM(IF(Period=$A$2,IF(Site=$A$506,IF(Provider=$B531,M))))</f>
        <v>0</v>
      </c>
      <c r="R531" s="26">
        <f t="array" ref="R531">SUM(IF(Period=$A$2,IF(Site=$A$506,IF(Provider=$B531,N))))</f>
        <v>0</v>
      </c>
      <c r="S531" s="27" t="e">
        <f t="shared" si="136"/>
        <v>#DIV/0!</v>
      </c>
      <c r="T531" s="27" t="e">
        <f t="shared" si="137"/>
        <v>#DIV/0!</v>
      </c>
      <c r="U531" s="20"/>
      <c r="V531" s="25">
        <f t="array" ref="V531">SUM(IF(Period=$A$2,IF(Site=$A$506,IF(Provider=$B531,P))))</f>
        <v>0</v>
      </c>
      <c r="W531" s="26">
        <f t="array" ref="W531">SUM(IF(Period=$A$2,IF(Site=$A$506,IF(Provider=$B531,Q))))</f>
        <v>0</v>
      </c>
      <c r="X531" s="27">
        <f t="shared" si="142"/>
        <v>0</v>
      </c>
      <c r="Y531" s="27">
        <f t="shared" si="138"/>
        <v>0</v>
      </c>
      <c r="Z531" s="44"/>
      <c r="AA531" s="25">
        <f t="array" ref="AA531">SUM(IF(Period=$A$2,IF(Site=$A$506,IF(Provider=$B531,G))))</f>
        <v>0</v>
      </c>
      <c r="AB531" s="26">
        <f t="array" ref="AB531">SUM(IF(Period=$A$2,IF(Site=$A$506,IF(Provider=$B531,H))))</f>
        <v>0</v>
      </c>
      <c r="AC531" s="27">
        <f t="shared" si="143"/>
        <v>0</v>
      </c>
      <c r="AD531" s="27">
        <f t="shared" si="139"/>
        <v>0</v>
      </c>
      <c r="AE531" s="44"/>
      <c r="AF531" s="20"/>
      <c r="AG531" s="20"/>
      <c r="AH531" s="20"/>
      <c r="AI531" s="20"/>
      <c r="AJ531" s="20"/>
      <c r="AK531" s="20"/>
      <c r="AL531" s="20"/>
      <c r="AM531" s="20"/>
      <c r="AN531" s="20"/>
    </row>
    <row r="532" spans="2:40" hidden="1" outlineLevel="1" x14ac:dyDescent="0.25">
      <c r="B532" s="20" t="s">
        <v>827</v>
      </c>
      <c r="C532" s="44"/>
      <c r="D532" s="25">
        <f t="array" ref="D532">SUM(IF(Period=$A$2,IF(Site=$A$506,IF(Provider=$B532,G))))</f>
        <v>0</v>
      </c>
      <c r="E532" s="26">
        <f t="array" ref="E532">SUM(IF(Period=$A$2,IF(Site=$A$506,IF(Provider=$B532,H))))</f>
        <v>0</v>
      </c>
      <c r="F532" s="27">
        <f t="shared" si="140"/>
        <v>0</v>
      </c>
      <c r="G532" s="27">
        <f t="shared" si="133"/>
        <v>0</v>
      </c>
      <c r="H532" s="44"/>
      <c r="I532" s="25">
        <f t="array" ref="I532">SUM(IF(Period=$A$2,IF(Site=$A$506,IF(Provider=$B532,I))))</f>
        <v>0</v>
      </c>
      <c r="J532" s="26">
        <f t="array" ref="J532">SUM(IF(Period=$A$2,IF(Site=$A$506,IF(Provider=$B532,J))))</f>
        <v>0</v>
      </c>
      <c r="K532" s="27">
        <f t="shared" si="141"/>
        <v>0</v>
      </c>
      <c r="L532" s="27">
        <f t="shared" si="134"/>
        <v>0</v>
      </c>
      <c r="M532" s="44"/>
      <c r="N532" s="25">
        <f t="array" ref="N532">SUM(IF(Period=$A$2,IF(Site=$A$506,IF(Provider=$B532,K))))</f>
        <v>0</v>
      </c>
      <c r="O532" s="37">
        <f t="shared" si="135"/>
        <v>0</v>
      </c>
      <c r="P532" s="44"/>
      <c r="Q532" s="25">
        <f t="array" ref="Q532">SUM(IF(Period=$A$2,IF(Site=$A$506,IF(Provider=$B532,M))))</f>
        <v>0</v>
      </c>
      <c r="R532" s="26">
        <f t="array" ref="R532">SUM(IF(Period=$A$2,IF(Site=$A$506,IF(Provider=$B532,N))))</f>
        <v>0</v>
      </c>
      <c r="S532" s="27" t="e">
        <f t="shared" si="136"/>
        <v>#DIV/0!</v>
      </c>
      <c r="T532" s="27" t="e">
        <f t="shared" si="137"/>
        <v>#DIV/0!</v>
      </c>
      <c r="U532" s="20"/>
      <c r="V532" s="25">
        <f t="array" ref="V532">SUM(IF(Period=$A$2,IF(Site=$A$506,IF(Provider=$B532,P))))</f>
        <v>0</v>
      </c>
      <c r="W532" s="26">
        <f t="array" ref="W532">SUM(IF(Period=$A$2,IF(Site=$A$506,IF(Provider=$B532,Q))))</f>
        <v>0</v>
      </c>
      <c r="X532" s="27">
        <f t="shared" si="142"/>
        <v>0</v>
      </c>
      <c r="Y532" s="27">
        <f t="shared" si="138"/>
        <v>0</v>
      </c>
      <c r="Z532" s="44"/>
      <c r="AA532" s="25">
        <f t="array" ref="AA532">SUM(IF(Period=$A$2,IF(Site=$A$506,IF(Provider=$B532,G))))</f>
        <v>0</v>
      </c>
      <c r="AB532" s="26">
        <f t="array" ref="AB532">SUM(IF(Period=$A$2,IF(Site=$A$506,IF(Provider=$B532,H))))</f>
        <v>0</v>
      </c>
      <c r="AC532" s="27">
        <f t="shared" si="143"/>
        <v>0</v>
      </c>
      <c r="AD532" s="27">
        <f t="shared" si="139"/>
        <v>0</v>
      </c>
      <c r="AE532" s="44"/>
      <c r="AF532" s="20"/>
      <c r="AG532" s="20"/>
      <c r="AH532" s="20"/>
      <c r="AI532" s="20"/>
      <c r="AJ532" s="20"/>
      <c r="AK532" s="20"/>
      <c r="AL532" s="20"/>
      <c r="AM532" s="20"/>
      <c r="AN532" s="20"/>
    </row>
    <row r="533" spans="2:40" hidden="1" outlineLevel="1" x14ac:dyDescent="0.25">
      <c r="B533" s="20" t="s">
        <v>915</v>
      </c>
      <c r="C533" s="44"/>
      <c r="D533" s="25">
        <f t="array" ref="D533">SUM(IF(Period=$A$2,IF(Site=$A$506,IF(Provider=$B533,G))))</f>
        <v>0</v>
      </c>
      <c r="E533" s="26">
        <f t="array" ref="E533">SUM(IF(Period=$A$2,IF(Site=$A$506,IF(Provider=$B533,H))))</f>
        <v>0</v>
      </c>
      <c r="F533" s="27">
        <f t="shared" si="140"/>
        <v>0</v>
      </c>
      <c r="G533" s="27">
        <f t="shared" si="133"/>
        <v>0</v>
      </c>
      <c r="H533" s="44"/>
      <c r="I533" s="25">
        <f t="array" ref="I533">SUM(IF(Period=$A$2,IF(Site=$A$506,IF(Provider=$B533,I))))</f>
        <v>0</v>
      </c>
      <c r="J533" s="26">
        <f t="array" ref="J533">SUM(IF(Period=$A$2,IF(Site=$A$506,IF(Provider=$B533,J))))</f>
        <v>0</v>
      </c>
      <c r="K533" s="27">
        <f t="shared" si="141"/>
        <v>0</v>
      </c>
      <c r="L533" s="27">
        <f t="shared" si="134"/>
        <v>0</v>
      </c>
      <c r="M533" s="44"/>
      <c r="N533" s="25">
        <f t="array" ref="N533">SUM(IF(Period=$A$2,IF(Site=$A$506,IF(Provider=$B533,K))))</f>
        <v>0</v>
      </c>
      <c r="O533" s="37">
        <f t="shared" si="135"/>
        <v>0</v>
      </c>
      <c r="P533" s="44"/>
      <c r="Q533" s="25">
        <f t="array" ref="Q533">SUM(IF(Period=$A$2,IF(Site=$A$506,IF(Provider=$B533,M))))</f>
        <v>0</v>
      </c>
      <c r="R533" s="26">
        <f t="array" ref="R533">SUM(IF(Period=$A$2,IF(Site=$A$506,IF(Provider=$B533,N))))</f>
        <v>0</v>
      </c>
      <c r="S533" s="27" t="e">
        <f t="shared" si="136"/>
        <v>#DIV/0!</v>
      </c>
      <c r="T533" s="27" t="e">
        <f t="shared" si="137"/>
        <v>#DIV/0!</v>
      </c>
      <c r="U533" s="20"/>
      <c r="V533" s="25">
        <f t="array" ref="V533">SUM(IF(Period=$A$2,IF(Site=$A$506,IF(Provider=$B533,P))))</f>
        <v>0</v>
      </c>
      <c r="W533" s="26">
        <f t="array" ref="W533">SUM(IF(Period=$A$2,IF(Site=$A$506,IF(Provider=$B533,Q))))</f>
        <v>0</v>
      </c>
      <c r="X533" s="27">
        <f t="shared" si="142"/>
        <v>0</v>
      </c>
      <c r="Y533" s="27">
        <f t="shared" si="138"/>
        <v>0</v>
      </c>
      <c r="Z533" s="44"/>
      <c r="AA533" s="25">
        <f t="array" ref="AA533">SUM(IF(Period=$A$2,IF(Site=$A$506,IF(Provider=$B533,G))))</f>
        <v>0</v>
      </c>
      <c r="AB533" s="26">
        <f t="array" ref="AB533">SUM(IF(Period=$A$2,IF(Site=$A$506,IF(Provider=$B533,H))))</f>
        <v>0</v>
      </c>
      <c r="AC533" s="27">
        <f t="shared" si="143"/>
        <v>0</v>
      </c>
      <c r="AD533" s="27">
        <f t="shared" si="139"/>
        <v>0</v>
      </c>
      <c r="AE533" s="44"/>
      <c r="AF533" s="20"/>
      <c r="AG533" s="20"/>
      <c r="AH533" s="20"/>
      <c r="AI533" s="20"/>
      <c r="AJ533" s="20"/>
      <c r="AK533" s="20"/>
      <c r="AL533" s="20"/>
      <c r="AM533" s="20"/>
      <c r="AN533" s="20"/>
    </row>
    <row r="534" spans="2:40" hidden="1" outlineLevel="1" x14ac:dyDescent="0.25">
      <c r="B534" s="20" t="s">
        <v>762</v>
      </c>
      <c r="C534" s="44"/>
      <c r="D534" s="25">
        <f t="array" ref="D534">SUM(IF(Period=$A$2,IF(Site=$A$506,IF(Provider=$B534,G))))</f>
        <v>119</v>
      </c>
      <c r="E534" s="26">
        <f t="array" ref="E534">SUM(IF(Period=$A$2,IF(Site=$A$506,IF(Provider=$B534,H))))</f>
        <v>25</v>
      </c>
      <c r="F534" s="27">
        <f t="shared" si="140"/>
        <v>0.68015546410608141</v>
      </c>
      <c r="G534" s="27">
        <f t="shared" si="133"/>
        <v>0.15496405875612043</v>
      </c>
      <c r="H534" s="44"/>
      <c r="I534" s="25">
        <f t="array" ref="I534">SUM(IF(Period=$A$2,IF(Site=$A$506,IF(Provider=$B534,I))))</f>
        <v>122</v>
      </c>
      <c r="J534" s="26">
        <f t="array" ref="J534">SUM(IF(Period=$A$2,IF(Site=$A$506,IF(Provider=$B534,J))))</f>
        <v>16.196721311475411</v>
      </c>
      <c r="K534" s="27">
        <f t="shared" si="141"/>
        <v>0.41209593326381649</v>
      </c>
      <c r="L534" s="27">
        <f t="shared" si="134"/>
        <v>5.7230573174616974E-2</v>
      </c>
      <c r="M534" s="44"/>
      <c r="N534" s="25">
        <f t="array" ref="N534">SUM(IF(Period=$A$2,IF(Site=$A$506,IF(Provider=$B534,K))))</f>
        <v>3</v>
      </c>
      <c r="O534" s="37">
        <f t="shared" si="135"/>
        <v>2.4590163934426229E-2</v>
      </c>
      <c r="P534" s="44"/>
      <c r="Q534" s="25">
        <f t="array" ref="Q534">SUM(IF(Period=$A$2,IF(Site=$A$506,IF(Provider=$B534,M))))</f>
        <v>0</v>
      </c>
      <c r="R534" s="26">
        <f t="array" ref="R534">SUM(IF(Period=$A$2,IF(Site=$A$506,IF(Provider=$B534,N))))</f>
        <v>0</v>
      </c>
      <c r="S534" s="27" t="e">
        <f t="shared" si="136"/>
        <v>#DIV/0!</v>
      </c>
      <c r="T534" s="27" t="e">
        <f t="shared" si="137"/>
        <v>#DIV/0!</v>
      </c>
      <c r="U534" s="20"/>
      <c r="V534" s="25">
        <f t="array" ref="V534">SUM(IF(Period=$A$2,IF(Site=$A$506,IF(Provider=$B534,P))))</f>
        <v>121</v>
      </c>
      <c r="W534" s="26">
        <f t="array" ref="W534">SUM(IF(Period=$A$2,IF(Site=$A$506,IF(Provider=$B534,Q))))</f>
        <v>27</v>
      </c>
      <c r="X534" s="27">
        <f t="shared" si="142"/>
        <v>0.84049395420632877</v>
      </c>
      <c r="Y534" s="27">
        <f t="shared" si="138"/>
        <v>0.12180753886879683</v>
      </c>
      <c r="Z534" s="44"/>
      <c r="AA534" s="25">
        <f t="array" ref="AA534">SUM(IF(Period=$A$2,IF(Site=$A$506,IF(Provider=$B534,G))))</f>
        <v>119</v>
      </c>
      <c r="AB534" s="26">
        <f t="array" ref="AB534">SUM(IF(Period=$A$2,IF(Site=$A$506,IF(Provider=$B534,H))))</f>
        <v>25</v>
      </c>
      <c r="AC534" s="27">
        <f t="shared" si="143"/>
        <v>0.68015546410608141</v>
      </c>
      <c r="AD534" s="27">
        <f t="shared" si="139"/>
        <v>0.15496405875612043</v>
      </c>
      <c r="AE534" s="44"/>
      <c r="AF534" s="20"/>
      <c r="AG534" s="20"/>
      <c r="AH534" s="20"/>
      <c r="AI534" s="20"/>
      <c r="AJ534" s="20"/>
      <c r="AK534" s="20"/>
      <c r="AL534" s="20"/>
      <c r="AM534" s="20"/>
      <c r="AN534" s="20"/>
    </row>
    <row r="535" spans="2:40" hidden="1" outlineLevel="1" x14ac:dyDescent="0.25">
      <c r="B535" s="20" t="s">
        <v>973</v>
      </c>
      <c r="C535" s="44"/>
      <c r="D535" s="25">
        <f t="array" ref="D535">SUM(IF(Period=$A$2,IF(Site=$A$506,IF(Provider=$B535,G))))</f>
        <v>0</v>
      </c>
      <c r="E535" s="26">
        <f t="array" ref="E535">SUM(IF(Period=$A$2,IF(Site=$A$506,IF(Provider=$B535,H))))</f>
        <v>0</v>
      </c>
      <c r="F535" s="27">
        <f t="shared" si="140"/>
        <v>0</v>
      </c>
      <c r="G535" s="27">
        <f t="shared" si="133"/>
        <v>0</v>
      </c>
      <c r="H535" s="44"/>
      <c r="I535" s="25">
        <f t="array" ref="I535">SUM(IF(Period=$A$2,IF(Site=$A$506,IF(Provider=$B535,I))))</f>
        <v>0</v>
      </c>
      <c r="J535" s="26">
        <f t="array" ref="J535">SUM(IF(Period=$A$2,IF(Site=$A$506,IF(Provider=$B535,J))))</f>
        <v>0</v>
      </c>
      <c r="K535" s="27">
        <f t="shared" si="141"/>
        <v>0</v>
      </c>
      <c r="L535" s="27">
        <f t="shared" si="134"/>
        <v>0</v>
      </c>
      <c r="M535" s="44"/>
      <c r="N535" s="25">
        <f t="array" ref="N535">SUM(IF(Period=$A$2,IF(Site=$A$506,IF(Provider=$B535,K))))</f>
        <v>0</v>
      </c>
      <c r="O535" s="37">
        <f t="shared" si="135"/>
        <v>0</v>
      </c>
      <c r="P535" s="44"/>
      <c r="Q535" s="25">
        <f t="array" ref="Q535">SUM(IF(Period=$A$2,IF(Site=$A$506,IF(Provider=$B535,M))))</f>
        <v>0</v>
      </c>
      <c r="R535" s="26">
        <f t="array" ref="R535">SUM(IF(Period=$A$2,IF(Site=$A$506,IF(Provider=$B535,N))))</f>
        <v>0</v>
      </c>
      <c r="S535" s="27" t="e">
        <f t="shared" si="136"/>
        <v>#DIV/0!</v>
      </c>
      <c r="T535" s="27" t="e">
        <f t="shared" si="137"/>
        <v>#DIV/0!</v>
      </c>
      <c r="U535" s="20"/>
      <c r="V535" s="25">
        <f t="array" ref="V535">SUM(IF(Period=$A$2,IF(Site=$A$506,IF(Provider=$B535,P))))</f>
        <v>0</v>
      </c>
      <c r="W535" s="26">
        <f t="array" ref="W535">SUM(IF(Period=$A$2,IF(Site=$A$506,IF(Provider=$B535,Q))))</f>
        <v>0</v>
      </c>
      <c r="X535" s="27">
        <f t="shared" si="142"/>
        <v>0</v>
      </c>
      <c r="Y535" s="27">
        <f t="shared" si="138"/>
        <v>0</v>
      </c>
      <c r="Z535" s="44"/>
      <c r="AA535" s="25">
        <f t="array" ref="AA535">SUM(IF(Period=$A$2,IF(Site=$A$506,IF(Provider=$B535,G))))</f>
        <v>0</v>
      </c>
      <c r="AB535" s="26">
        <f t="array" ref="AB535">SUM(IF(Period=$A$2,IF(Site=$A$506,IF(Provider=$B535,H))))</f>
        <v>0</v>
      </c>
      <c r="AC535" s="27">
        <f t="shared" si="143"/>
        <v>0</v>
      </c>
      <c r="AD535" s="27">
        <f t="shared" si="139"/>
        <v>0</v>
      </c>
      <c r="AE535" s="44"/>
      <c r="AF535" s="20"/>
      <c r="AG535" s="20"/>
      <c r="AH535" s="20"/>
      <c r="AI535" s="20"/>
      <c r="AJ535" s="20"/>
      <c r="AK535" s="20"/>
      <c r="AL535" s="20"/>
      <c r="AM535" s="20"/>
      <c r="AN535" s="20"/>
    </row>
    <row r="536" spans="2:40" hidden="1" outlineLevel="1" x14ac:dyDescent="0.25">
      <c r="B536" s="20" t="s">
        <v>993</v>
      </c>
      <c r="C536" s="44"/>
      <c r="D536" s="25">
        <f t="array" ref="D536">SUM(IF(Period=$A$2,IF(Site=$A$506,IF(Provider=$B536,G))))</f>
        <v>0</v>
      </c>
      <c r="E536" s="26">
        <f t="array" ref="E536">SUM(IF(Period=$A$2,IF(Site=$A$506,IF(Provider=$B536,H))))</f>
        <v>0</v>
      </c>
      <c r="F536" s="27">
        <f t="shared" si="140"/>
        <v>0</v>
      </c>
      <c r="G536" s="27">
        <f t="shared" si="133"/>
        <v>0</v>
      </c>
      <c r="H536" s="44"/>
      <c r="I536" s="25">
        <f t="array" ref="I536">SUM(IF(Period=$A$2,IF(Site=$A$506,IF(Provider=$B536,I))))</f>
        <v>0</v>
      </c>
      <c r="J536" s="26">
        <f t="array" ref="J536">SUM(IF(Period=$A$2,IF(Site=$A$506,IF(Provider=$B536,J))))</f>
        <v>0</v>
      </c>
      <c r="K536" s="27">
        <f t="shared" si="141"/>
        <v>0</v>
      </c>
      <c r="L536" s="27">
        <f t="shared" si="134"/>
        <v>0</v>
      </c>
      <c r="M536" s="44"/>
      <c r="N536" s="25">
        <f t="array" ref="N536">SUM(IF(Period=$A$2,IF(Site=$A$506,IF(Provider=$B536,K))))</f>
        <v>0</v>
      </c>
      <c r="O536" s="37">
        <f t="shared" si="135"/>
        <v>0</v>
      </c>
      <c r="P536" s="44"/>
      <c r="Q536" s="25">
        <f t="array" ref="Q536">SUM(IF(Period=$A$2,IF(Site=$A$506,IF(Provider=$B536,M))))</f>
        <v>0</v>
      </c>
      <c r="R536" s="26">
        <f t="array" ref="R536">SUM(IF(Period=$A$2,IF(Site=$A$506,IF(Provider=$B536,N))))</f>
        <v>0</v>
      </c>
      <c r="S536" s="27" t="e">
        <f t="shared" si="136"/>
        <v>#DIV/0!</v>
      </c>
      <c r="T536" s="27" t="e">
        <f t="shared" si="137"/>
        <v>#DIV/0!</v>
      </c>
      <c r="U536" s="20"/>
      <c r="V536" s="25">
        <f t="array" ref="V536">SUM(IF(Period=$A$2,IF(Site=$A$506,IF(Provider=$B536,P))))</f>
        <v>0</v>
      </c>
      <c r="W536" s="26">
        <f t="array" ref="W536">SUM(IF(Period=$A$2,IF(Site=$A$506,IF(Provider=$B536,Q))))</f>
        <v>0</v>
      </c>
      <c r="X536" s="27">
        <f t="shared" si="142"/>
        <v>0</v>
      </c>
      <c r="Y536" s="27">
        <f t="shared" si="138"/>
        <v>0</v>
      </c>
      <c r="Z536" s="44"/>
      <c r="AA536" s="25">
        <f t="array" ref="AA536">SUM(IF(Period=$A$2,IF(Site=$A$506,IF(Provider=$B536,G))))</f>
        <v>0</v>
      </c>
      <c r="AB536" s="26">
        <f t="array" ref="AB536">SUM(IF(Period=$A$2,IF(Site=$A$506,IF(Provider=$B536,H))))</f>
        <v>0</v>
      </c>
      <c r="AC536" s="27">
        <f t="shared" si="143"/>
        <v>0</v>
      </c>
      <c r="AD536" s="27">
        <f t="shared" si="139"/>
        <v>0</v>
      </c>
      <c r="AE536" s="44"/>
      <c r="AF536" s="20"/>
      <c r="AG536" s="20"/>
      <c r="AH536" s="20"/>
      <c r="AI536" s="20"/>
      <c r="AJ536" s="20"/>
      <c r="AK536" s="20"/>
      <c r="AL536" s="20"/>
      <c r="AM536" s="20"/>
      <c r="AN536" s="20"/>
    </row>
    <row r="537" spans="2:40" hidden="1" outlineLevel="1" x14ac:dyDescent="0.25">
      <c r="B537" s="20" t="s">
        <v>965</v>
      </c>
      <c r="C537" s="44"/>
      <c r="D537" s="25">
        <f t="array" ref="D537">SUM(IF(Period=$A$2,IF(Site=$A$506,IF(Provider=$B537,G))))</f>
        <v>0</v>
      </c>
      <c r="E537" s="26">
        <f t="array" ref="E537">SUM(IF(Period=$A$2,IF(Site=$A$506,IF(Provider=$B537,H))))</f>
        <v>0</v>
      </c>
      <c r="F537" s="27">
        <f t="shared" si="140"/>
        <v>0</v>
      </c>
      <c r="G537" s="27">
        <f t="shared" si="133"/>
        <v>0</v>
      </c>
      <c r="H537" s="44"/>
      <c r="I537" s="25">
        <f t="array" ref="I537">SUM(IF(Period=$A$2,IF(Site=$A$506,IF(Provider=$B537,I))))</f>
        <v>0</v>
      </c>
      <c r="J537" s="26">
        <f t="array" ref="J537">SUM(IF(Period=$A$2,IF(Site=$A$506,IF(Provider=$B537,J))))</f>
        <v>0</v>
      </c>
      <c r="K537" s="27">
        <f t="shared" si="141"/>
        <v>0</v>
      </c>
      <c r="L537" s="27">
        <f t="shared" si="134"/>
        <v>0</v>
      </c>
      <c r="M537" s="44"/>
      <c r="N537" s="25">
        <f t="array" ref="N537">SUM(IF(Period=$A$2,IF(Site=$A$506,IF(Provider=$B537,K))))</f>
        <v>0</v>
      </c>
      <c r="O537" s="37">
        <f t="shared" si="135"/>
        <v>0</v>
      </c>
      <c r="P537" s="44"/>
      <c r="Q537" s="25">
        <f t="array" ref="Q537">SUM(IF(Period=$A$2,IF(Site=$A$506,IF(Provider=$B537,M))))</f>
        <v>0</v>
      </c>
      <c r="R537" s="26">
        <f t="array" ref="R537">SUM(IF(Period=$A$2,IF(Site=$A$506,IF(Provider=$B537,N))))</f>
        <v>0</v>
      </c>
      <c r="S537" s="27" t="e">
        <f t="shared" si="136"/>
        <v>#DIV/0!</v>
      </c>
      <c r="T537" s="27" t="e">
        <f t="shared" si="137"/>
        <v>#DIV/0!</v>
      </c>
      <c r="U537" s="20"/>
      <c r="V537" s="25">
        <f t="array" ref="V537">SUM(IF(Period=$A$2,IF(Site=$A$506,IF(Provider=$B537,P))))</f>
        <v>0</v>
      </c>
      <c r="W537" s="26">
        <f t="array" ref="W537">SUM(IF(Period=$A$2,IF(Site=$A$506,IF(Provider=$B537,Q))))</f>
        <v>0</v>
      </c>
      <c r="X537" s="27">
        <f t="shared" si="142"/>
        <v>0</v>
      </c>
      <c r="Y537" s="27">
        <f t="shared" si="138"/>
        <v>0</v>
      </c>
      <c r="Z537" s="44"/>
      <c r="AA537" s="25">
        <f t="array" ref="AA537">SUM(IF(Period=$A$2,IF(Site=$A$506,IF(Provider=$B537,G))))</f>
        <v>0</v>
      </c>
      <c r="AB537" s="26">
        <f t="array" ref="AB537">SUM(IF(Period=$A$2,IF(Site=$A$506,IF(Provider=$B537,H))))</f>
        <v>0</v>
      </c>
      <c r="AC537" s="27">
        <f t="shared" si="143"/>
        <v>0</v>
      </c>
      <c r="AD537" s="27">
        <f t="shared" si="139"/>
        <v>0</v>
      </c>
      <c r="AE537" s="44"/>
      <c r="AF537" s="20"/>
      <c r="AG537" s="20"/>
      <c r="AH537" s="20"/>
      <c r="AI537" s="20"/>
      <c r="AJ537" s="20"/>
      <c r="AK537" s="20"/>
      <c r="AL537" s="20"/>
      <c r="AM537" s="20"/>
      <c r="AN537" s="20"/>
    </row>
    <row r="538" spans="2:40" hidden="1" outlineLevel="1" x14ac:dyDescent="0.25">
      <c r="B538" s="20" t="s">
        <v>688</v>
      </c>
      <c r="C538" s="44"/>
      <c r="D538" s="25">
        <f t="array" ref="D538">SUM(IF(Period=$A$2,IF(Site=$A$506,IF(Provider=$B538,G))))</f>
        <v>53</v>
      </c>
      <c r="E538" s="26">
        <f t="array" ref="E538">SUM(IF(Period=$A$2,IF(Site=$A$506,IF(Provider=$B538,H))))</f>
        <v>5</v>
      </c>
      <c r="F538" s="27">
        <f t="shared" si="140"/>
        <v>6.0585276634659353E-2</v>
      </c>
      <c r="G538" s="27">
        <f t="shared" si="133"/>
        <v>1.3803521200125013E-2</v>
      </c>
      <c r="H538" s="44"/>
      <c r="I538" s="25">
        <f t="array" ref="I538">SUM(IF(Period=$A$2,IF(Site=$A$506,IF(Provider=$B538,I))))</f>
        <v>55</v>
      </c>
      <c r="J538" s="26">
        <f t="array" ref="J538">SUM(IF(Period=$A$2,IF(Site=$A$506,IF(Provider=$B538,J))))</f>
        <v>7.6181818181818182</v>
      </c>
      <c r="K538" s="27">
        <f t="shared" si="141"/>
        <v>8.7382690302398328E-2</v>
      </c>
      <c r="L538" s="27">
        <f t="shared" si="134"/>
        <v>1.2135430242998232E-2</v>
      </c>
      <c r="M538" s="44"/>
      <c r="N538" s="25">
        <f t="array" ref="N538">SUM(IF(Period=$A$2,IF(Site=$A$506,IF(Provider=$B538,K))))</f>
        <v>0</v>
      </c>
      <c r="O538" s="37">
        <f t="shared" si="135"/>
        <v>0</v>
      </c>
      <c r="P538" s="44"/>
      <c r="Q538" s="25">
        <f t="array" ref="Q538">SUM(IF(Period=$A$2,IF(Site=$A$506,IF(Provider=$B538,M))))</f>
        <v>0</v>
      </c>
      <c r="R538" s="26">
        <f t="array" ref="R538">SUM(IF(Period=$A$2,IF(Site=$A$506,IF(Provider=$B538,N))))</f>
        <v>0</v>
      </c>
      <c r="S538" s="27" t="e">
        <f t="shared" si="136"/>
        <v>#DIV/0!</v>
      </c>
      <c r="T538" s="27" t="e">
        <f t="shared" si="137"/>
        <v>#DIV/0!</v>
      </c>
      <c r="U538" s="20"/>
      <c r="V538" s="25">
        <f t="array" ref="V538">SUM(IF(Period=$A$2,IF(Site=$A$506,IF(Provider=$B538,P))))</f>
        <v>43</v>
      </c>
      <c r="W538" s="26">
        <f t="array" ref="W538">SUM(IF(Period=$A$2,IF(Site=$A$506,IF(Provider=$B538,Q))))</f>
        <v>32</v>
      </c>
      <c r="X538" s="27">
        <f t="shared" si="142"/>
        <v>0.35400051453563158</v>
      </c>
      <c r="Y538" s="27">
        <f t="shared" si="138"/>
        <v>5.1303083404794753E-2</v>
      </c>
      <c r="Z538" s="44"/>
      <c r="AA538" s="25">
        <f t="array" ref="AA538">SUM(IF(Period=$A$2,IF(Site=$A$506,IF(Provider=$B538,G))))</f>
        <v>53</v>
      </c>
      <c r="AB538" s="26">
        <f t="array" ref="AB538">SUM(IF(Period=$A$2,IF(Site=$A$506,IF(Provider=$B538,H))))</f>
        <v>5</v>
      </c>
      <c r="AC538" s="27">
        <f t="shared" si="143"/>
        <v>6.0585276634659353E-2</v>
      </c>
      <c r="AD538" s="27">
        <f t="shared" si="139"/>
        <v>1.3803521200125013E-2</v>
      </c>
      <c r="AE538" s="44"/>
      <c r="AF538" s="20"/>
      <c r="AG538" s="20"/>
      <c r="AH538" s="20"/>
      <c r="AI538" s="20"/>
      <c r="AJ538" s="20"/>
      <c r="AK538" s="20"/>
      <c r="AL538" s="20"/>
      <c r="AM538" s="20"/>
      <c r="AN538" s="20"/>
    </row>
    <row r="539" spans="2:40" hidden="1" outlineLevel="1" x14ac:dyDescent="0.25">
      <c r="B539" s="20" t="s">
        <v>760</v>
      </c>
      <c r="C539" s="44"/>
      <c r="D539" s="25">
        <f t="array" ref="D539">SUM(IF(Period=$A$2,IF(Site=$A$506,IF(Provider=$B539,G))))</f>
        <v>127</v>
      </c>
      <c r="E539" s="26">
        <f t="array" ref="E539">SUM(IF(Period=$A$2,IF(Site=$A$506,IF(Provider=$B539,H))))</f>
        <v>12</v>
      </c>
      <c r="F539" s="27">
        <f t="shared" si="140"/>
        <v>0.34842249657064472</v>
      </c>
      <c r="G539" s="27">
        <f t="shared" si="133"/>
        <v>7.9383269090530256E-2</v>
      </c>
      <c r="H539" s="44"/>
      <c r="I539" s="25">
        <f t="array" ref="I539">SUM(IF(Period=$A$2,IF(Site=$A$506,IF(Provider=$B539,I))))</f>
        <v>135</v>
      </c>
      <c r="J539" s="26">
        <f t="array" ref="J539">SUM(IF(Period=$A$2,IF(Site=$A$506,IF(Provider=$B539,J))))</f>
        <v>15.555555555555555</v>
      </c>
      <c r="K539" s="27">
        <f t="shared" si="141"/>
        <v>0.43795620437956206</v>
      </c>
      <c r="L539" s="27">
        <f t="shared" si="134"/>
        <v>6.0821965418368235E-2</v>
      </c>
      <c r="M539" s="44"/>
      <c r="N539" s="25">
        <f t="array" ref="N539">SUM(IF(Period=$A$2,IF(Site=$A$506,IF(Provider=$B539,K))))</f>
        <v>2</v>
      </c>
      <c r="O539" s="37">
        <f t="shared" si="135"/>
        <v>1.4814814814814815E-2</v>
      </c>
      <c r="P539" s="44"/>
      <c r="Q539" s="25">
        <f t="array" ref="Q539">SUM(IF(Period=$A$2,IF(Site=$A$506,IF(Provider=$B539,M))))</f>
        <v>0</v>
      </c>
      <c r="R539" s="26">
        <f t="array" ref="R539">SUM(IF(Period=$A$2,IF(Site=$A$506,IF(Provider=$B539,N))))</f>
        <v>0</v>
      </c>
      <c r="S539" s="27" t="e">
        <f t="shared" ref="S539:S570" si="144">R539*(Q539/Q$661)</f>
        <v>#DIV/0!</v>
      </c>
      <c r="T539" s="27" t="e">
        <f t="shared" ref="T539:T570" si="145">R539*(Q539/Q$891)</f>
        <v>#DIV/0!</v>
      </c>
      <c r="U539" s="20"/>
      <c r="V539" s="25">
        <f t="array" ref="V539">SUM(IF(Period=$A$2,IF(Site=$A$506,IF(Provider=$B539,P))))</f>
        <v>125</v>
      </c>
      <c r="W539" s="26">
        <f t="array" ref="W539">SUM(IF(Period=$A$2,IF(Site=$A$506,IF(Provider=$B539,Q))))</f>
        <v>29</v>
      </c>
      <c r="X539" s="27">
        <f t="shared" si="142"/>
        <v>0.93259583226138421</v>
      </c>
      <c r="Y539" s="27">
        <f t="shared" si="138"/>
        <v>0.13515528876626523</v>
      </c>
      <c r="Z539" s="44"/>
      <c r="AA539" s="25">
        <f t="array" ref="AA539">SUM(IF(Period=$A$2,IF(Site=$A$506,IF(Provider=$B539,G))))</f>
        <v>127</v>
      </c>
      <c r="AB539" s="26">
        <f t="array" ref="AB539">SUM(IF(Period=$A$2,IF(Site=$A$506,IF(Provider=$B539,H))))</f>
        <v>12</v>
      </c>
      <c r="AC539" s="27">
        <f t="shared" si="143"/>
        <v>0.34842249657064472</v>
      </c>
      <c r="AD539" s="27">
        <f t="shared" si="139"/>
        <v>7.9383269090530256E-2</v>
      </c>
      <c r="AE539" s="44"/>
      <c r="AF539" s="20"/>
      <c r="AG539" s="20"/>
      <c r="AH539" s="20"/>
      <c r="AI539" s="20"/>
      <c r="AJ539" s="20"/>
      <c r="AK539" s="20"/>
      <c r="AL539" s="20"/>
      <c r="AM539" s="20"/>
      <c r="AN539" s="20"/>
    </row>
    <row r="540" spans="2:40" hidden="1" outlineLevel="1" x14ac:dyDescent="0.25">
      <c r="B540" s="20" t="s">
        <v>896</v>
      </c>
      <c r="C540" s="44"/>
      <c r="D540" s="25">
        <f t="array" ref="D540">SUM(IF(Period=$A$2,IF(Site=$A$506,IF(Provider=$B540,G))))</f>
        <v>0</v>
      </c>
      <c r="E540" s="26">
        <f t="array" ref="E540">SUM(IF(Period=$A$2,IF(Site=$A$506,IF(Provider=$B540,H))))</f>
        <v>0</v>
      </c>
      <c r="F540" s="27">
        <f t="shared" si="140"/>
        <v>0</v>
      </c>
      <c r="G540" s="27">
        <f t="shared" si="133"/>
        <v>0</v>
      </c>
      <c r="H540" s="44"/>
      <c r="I540" s="25">
        <f t="array" ref="I540">SUM(IF(Period=$A$2,IF(Site=$A$506,IF(Provider=$B540,I))))</f>
        <v>0</v>
      </c>
      <c r="J540" s="26">
        <f t="array" ref="J540">SUM(IF(Period=$A$2,IF(Site=$A$506,IF(Provider=$B540,J))))</f>
        <v>0</v>
      </c>
      <c r="K540" s="27">
        <f t="shared" si="141"/>
        <v>0</v>
      </c>
      <c r="L540" s="27">
        <f t="shared" si="134"/>
        <v>0</v>
      </c>
      <c r="M540" s="44"/>
      <c r="N540" s="25">
        <f t="array" ref="N540">SUM(IF(Period=$A$2,IF(Site=$A$506,IF(Provider=$B540,K))))</f>
        <v>0</v>
      </c>
      <c r="O540" s="37">
        <f t="shared" si="135"/>
        <v>0</v>
      </c>
      <c r="P540" s="44"/>
      <c r="Q540" s="25">
        <f t="array" ref="Q540">SUM(IF(Period=$A$2,IF(Site=$A$506,IF(Provider=$B540,M))))</f>
        <v>0</v>
      </c>
      <c r="R540" s="26">
        <f t="array" ref="R540">SUM(IF(Period=$A$2,IF(Site=$A$506,IF(Provider=$B540,N))))</f>
        <v>0</v>
      </c>
      <c r="S540" s="27" t="e">
        <f t="shared" si="144"/>
        <v>#DIV/0!</v>
      </c>
      <c r="T540" s="27" t="e">
        <f t="shared" si="145"/>
        <v>#DIV/0!</v>
      </c>
      <c r="U540" s="20"/>
      <c r="V540" s="25">
        <f t="array" ref="V540">SUM(IF(Period=$A$2,IF(Site=$A$506,IF(Provider=$B540,P))))</f>
        <v>0</v>
      </c>
      <c r="W540" s="26">
        <f t="array" ref="W540">SUM(IF(Period=$A$2,IF(Site=$A$506,IF(Provider=$B540,Q))))</f>
        <v>0</v>
      </c>
      <c r="X540" s="27">
        <f t="shared" si="142"/>
        <v>0</v>
      </c>
      <c r="Y540" s="27">
        <f t="shared" si="138"/>
        <v>0</v>
      </c>
      <c r="Z540" s="44"/>
      <c r="AA540" s="25">
        <f t="array" ref="AA540">SUM(IF(Period=$A$2,IF(Site=$A$506,IF(Provider=$B540,G))))</f>
        <v>0</v>
      </c>
      <c r="AB540" s="26">
        <f t="array" ref="AB540">SUM(IF(Period=$A$2,IF(Site=$A$506,IF(Provider=$B540,H))))</f>
        <v>0</v>
      </c>
      <c r="AC540" s="27">
        <f t="shared" si="143"/>
        <v>0</v>
      </c>
      <c r="AD540" s="27">
        <f t="shared" si="139"/>
        <v>0</v>
      </c>
      <c r="AE540" s="44"/>
      <c r="AF540" s="20"/>
      <c r="AG540" s="20"/>
      <c r="AH540" s="20"/>
      <c r="AI540" s="20"/>
      <c r="AJ540" s="20"/>
      <c r="AK540" s="20"/>
      <c r="AL540" s="20"/>
      <c r="AM540" s="20"/>
      <c r="AN540" s="20"/>
    </row>
    <row r="541" spans="2:40" hidden="1" outlineLevel="1" x14ac:dyDescent="0.25">
      <c r="B541" s="20" t="s">
        <v>755</v>
      </c>
      <c r="C541" s="44"/>
      <c r="D541" s="25">
        <f t="array" ref="D541">SUM(IF(Period=$A$2,IF(Site=$A$506,IF(Provider=$B541,G))))</f>
        <v>150</v>
      </c>
      <c r="E541" s="26">
        <f t="array" ref="E541">SUM(IF(Period=$A$2,IF(Site=$A$506,IF(Provider=$B541,H))))</f>
        <v>7</v>
      </c>
      <c r="F541" s="27">
        <f t="shared" si="140"/>
        <v>0.24005486968449932</v>
      </c>
      <c r="G541" s="27">
        <f t="shared" si="133"/>
        <v>5.4693197208042506E-2</v>
      </c>
      <c r="H541" s="44"/>
      <c r="I541" s="25">
        <f t="array" ref="I541">SUM(IF(Period=$A$2,IF(Site=$A$506,IF(Provider=$B541,I))))</f>
        <v>164</v>
      </c>
      <c r="J541" s="26">
        <f t="array" ref="J541">SUM(IF(Period=$A$2,IF(Site=$A$506,IF(Provider=$B541,J))))</f>
        <v>9.9573170731707314</v>
      </c>
      <c r="K541" s="27">
        <f t="shared" si="141"/>
        <v>0.34056308654848799</v>
      </c>
      <c r="L541" s="27">
        <f t="shared" si="134"/>
        <v>4.7296318822950149E-2</v>
      </c>
      <c r="M541" s="44"/>
      <c r="N541" s="25">
        <f t="array" ref="N541">SUM(IF(Period=$A$2,IF(Site=$A$506,IF(Provider=$B541,K))))</f>
        <v>0</v>
      </c>
      <c r="O541" s="37">
        <f t="shared" si="135"/>
        <v>0</v>
      </c>
      <c r="P541" s="44"/>
      <c r="Q541" s="25">
        <f t="array" ref="Q541">SUM(IF(Period=$A$2,IF(Site=$A$506,IF(Provider=$B541,M))))</f>
        <v>0</v>
      </c>
      <c r="R541" s="26">
        <f t="array" ref="R541">SUM(IF(Period=$A$2,IF(Site=$A$506,IF(Provider=$B541,N))))</f>
        <v>0</v>
      </c>
      <c r="S541" s="27" t="e">
        <f t="shared" si="144"/>
        <v>#DIV/0!</v>
      </c>
      <c r="T541" s="27" t="e">
        <f t="shared" si="145"/>
        <v>#DIV/0!</v>
      </c>
      <c r="U541" s="20"/>
      <c r="V541" s="25">
        <f t="array" ref="V541">SUM(IF(Period=$A$2,IF(Site=$A$506,IF(Provider=$B541,P))))</f>
        <v>119</v>
      </c>
      <c r="W541" s="26">
        <f t="array" ref="W541">SUM(IF(Period=$A$2,IF(Site=$A$506,IF(Provider=$B541,Q))))</f>
        <v>17</v>
      </c>
      <c r="X541" s="27">
        <f t="shared" si="142"/>
        <v>0.52045279135580136</v>
      </c>
      <c r="Y541" s="27">
        <f t="shared" si="138"/>
        <v>7.5425972185973675E-2</v>
      </c>
      <c r="Z541" s="44"/>
      <c r="AA541" s="25">
        <f t="array" ref="AA541">SUM(IF(Period=$A$2,IF(Site=$A$506,IF(Provider=$B541,G))))</f>
        <v>150</v>
      </c>
      <c r="AB541" s="26">
        <f t="array" ref="AB541">SUM(IF(Period=$A$2,IF(Site=$A$506,IF(Provider=$B541,H))))</f>
        <v>7</v>
      </c>
      <c r="AC541" s="27">
        <f t="shared" si="143"/>
        <v>0.24005486968449932</v>
      </c>
      <c r="AD541" s="27">
        <f t="shared" si="139"/>
        <v>5.4693197208042506E-2</v>
      </c>
      <c r="AE541" s="44"/>
      <c r="AF541" s="20"/>
      <c r="AG541" s="20"/>
      <c r="AH541" s="20"/>
      <c r="AI541" s="20"/>
      <c r="AJ541" s="20"/>
      <c r="AK541" s="20"/>
      <c r="AL541" s="20"/>
      <c r="AM541" s="20"/>
      <c r="AN541" s="20"/>
    </row>
    <row r="542" spans="2:40" hidden="1" outlineLevel="1" x14ac:dyDescent="0.25">
      <c r="B542" s="20" t="s">
        <v>829</v>
      </c>
      <c r="C542" s="44"/>
      <c r="D542" s="25">
        <f t="array" ref="D542">SUM(IF(Period=$A$2,IF(Site=$A$506,IF(Provider=$B542,G))))</f>
        <v>0</v>
      </c>
      <c r="E542" s="26">
        <f t="array" ref="E542">SUM(IF(Period=$A$2,IF(Site=$A$506,IF(Provider=$B542,H))))</f>
        <v>0</v>
      </c>
      <c r="F542" s="27">
        <f t="shared" si="140"/>
        <v>0</v>
      </c>
      <c r="G542" s="27">
        <f t="shared" si="133"/>
        <v>0</v>
      </c>
      <c r="H542" s="44"/>
      <c r="I542" s="25">
        <f t="array" ref="I542">SUM(IF(Period=$A$2,IF(Site=$A$506,IF(Provider=$B542,I))))</f>
        <v>0</v>
      </c>
      <c r="J542" s="26">
        <f t="array" ref="J542">SUM(IF(Period=$A$2,IF(Site=$A$506,IF(Provider=$B542,J))))</f>
        <v>0</v>
      </c>
      <c r="K542" s="27">
        <f t="shared" si="141"/>
        <v>0</v>
      </c>
      <c r="L542" s="27">
        <f t="shared" si="134"/>
        <v>0</v>
      </c>
      <c r="M542" s="44"/>
      <c r="N542" s="25">
        <f t="array" ref="N542">SUM(IF(Period=$A$2,IF(Site=$A$506,IF(Provider=$B542,K))))</f>
        <v>0</v>
      </c>
      <c r="O542" s="37">
        <f t="shared" si="135"/>
        <v>0</v>
      </c>
      <c r="P542" s="44"/>
      <c r="Q542" s="25">
        <f t="array" ref="Q542">SUM(IF(Period=$A$2,IF(Site=$A$506,IF(Provider=$B542,M))))</f>
        <v>0</v>
      </c>
      <c r="R542" s="26">
        <f t="array" ref="R542">SUM(IF(Period=$A$2,IF(Site=$A$506,IF(Provider=$B542,N))))</f>
        <v>0</v>
      </c>
      <c r="S542" s="27" t="e">
        <f t="shared" si="144"/>
        <v>#DIV/0!</v>
      </c>
      <c r="T542" s="27" t="e">
        <f t="shared" si="145"/>
        <v>#DIV/0!</v>
      </c>
      <c r="U542" s="20"/>
      <c r="V542" s="25">
        <f t="array" ref="V542">SUM(IF(Period=$A$2,IF(Site=$A$506,IF(Provider=$B542,P))))</f>
        <v>0</v>
      </c>
      <c r="W542" s="26">
        <f t="array" ref="W542">SUM(IF(Period=$A$2,IF(Site=$A$506,IF(Provider=$B542,Q))))</f>
        <v>0</v>
      </c>
      <c r="X542" s="27">
        <f t="shared" si="142"/>
        <v>0</v>
      </c>
      <c r="Y542" s="27">
        <f t="shared" si="138"/>
        <v>0</v>
      </c>
      <c r="Z542" s="44"/>
      <c r="AA542" s="25">
        <f t="array" ref="AA542">SUM(IF(Period=$A$2,IF(Site=$A$506,IF(Provider=$B542,G))))</f>
        <v>0</v>
      </c>
      <c r="AB542" s="26">
        <f t="array" ref="AB542">SUM(IF(Period=$A$2,IF(Site=$A$506,IF(Provider=$B542,H))))</f>
        <v>0</v>
      </c>
      <c r="AC542" s="27">
        <f t="shared" si="143"/>
        <v>0</v>
      </c>
      <c r="AD542" s="27">
        <f t="shared" si="139"/>
        <v>0</v>
      </c>
      <c r="AE542" s="44"/>
      <c r="AF542" s="20"/>
      <c r="AG542" s="20"/>
      <c r="AH542" s="20"/>
      <c r="AI542" s="20"/>
      <c r="AJ542" s="20"/>
      <c r="AK542" s="20"/>
      <c r="AL542" s="20"/>
      <c r="AM542" s="20"/>
      <c r="AN542" s="20"/>
    </row>
    <row r="543" spans="2:40" hidden="1" outlineLevel="1" x14ac:dyDescent="0.25">
      <c r="B543" s="20" t="s">
        <v>908</v>
      </c>
      <c r="C543" s="44"/>
      <c r="D543" s="25">
        <f t="array" ref="D543">SUM(IF(Period=$A$2,IF(Site=$A$506,IF(Provider=$B543,G))))</f>
        <v>0</v>
      </c>
      <c r="E543" s="26">
        <f t="array" ref="E543">SUM(IF(Period=$A$2,IF(Site=$A$506,IF(Provider=$B543,H))))</f>
        <v>0</v>
      </c>
      <c r="F543" s="27">
        <f t="shared" si="140"/>
        <v>0</v>
      </c>
      <c r="G543" s="27">
        <f t="shared" si="133"/>
        <v>0</v>
      </c>
      <c r="H543" s="44"/>
      <c r="I543" s="25">
        <f t="array" ref="I543">SUM(IF(Period=$A$2,IF(Site=$A$506,IF(Provider=$B543,I))))</f>
        <v>0</v>
      </c>
      <c r="J543" s="26">
        <f t="array" ref="J543">SUM(IF(Period=$A$2,IF(Site=$A$506,IF(Provider=$B543,J))))</f>
        <v>0</v>
      </c>
      <c r="K543" s="27">
        <f t="shared" si="141"/>
        <v>0</v>
      </c>
      <c r="L543" s="27">
        <f t="shared" si="134"/>
        <v>0</v>
      </c>
      <c r="M543" s="44"/>
      <c r="N543" s="25">
        <f t="array" ref="N543">SUM(IF(Period=$A$2,IF(Site=$A$506,IF(Provider=$B543,K))))</f>
        <v>0</v>
      </c>
      <c r="O543" s="37">
        <f t="shared" si="135"/>
        <v>0</v>
      </c>
      <c r="P543" s="44"/>
      <c r="Q543" s="25">
        <f t="array" ref="Q543">SUM(IF(Period=$A$2,IF(Site=$A$506,IF(Provider=$B543,M))))</f>
        <v>0</v>
      </c>
      <c r="R543" s="26">
        <f t="array" ref="R543">SUM(IF(Period=$A$2,IF(Site=$A$506,IF(Provider=$B543,N))))</f>
        <v>0</v>
      </c>
      <c r="S543" s="27" t="e">
        <f t="shared" si="144"/>
        <v>#DIV/0!</v>
      </c>
      <c r="T543" s="27" t="e">
        <f t="shared" si="145"/>
        <v>#DIV/0!</v>
      </c>
      <c r="U543" s="20"/>
      <c r="V543" s="25">
        <f t="array" ref="V543">SUM(IF(Period=$A$2,IF(Site=$A$506,IF(Provider=$B543,P))))</f>
        <v>0</v>
      </c>
      <c r="W543" s="26">
        <f t="array" ref="W543">SUM(IF(Period=$A$2,IF(Site=$A$506,IF(Provider=$B543,Q))))</f>
        <v>0</v>
      </c>
      <c r="X543" s="27">
        <f t="shared" si="142"/>
        <v>0</v>
      </c>
      <c r="Y543" s="27">
        <f t="shared" si="138"/>
        <v>0</v>
      </c>
      <c r="Z543" s="44"/>
      <c r="AA543" s="25">
        <f t="array" ref="AA543">SUM(IF(Period=$A$2,IF(Site=$A$506,IF(Provider=$B543,G))))</f>
        <v>0</v>
      </c>
      <c r="AB543" s="26">
        <f t="array" ref="AB543">SUM(IF(Period=$A$2,IF(Site=$A$506,IF(Provider=$B543,H))))</f>
        <v>0</v>
      </c>
      <c r="AC543" s="27">
        <f t="shared" si="143"/>
        <v>0</v>
      </c>
      <c r="AD543" s="27">
        <f t="shared" si="139"/>
        <v>0</v>
      </c>
      <c r="AE543" s="44"/>
      <c r="AF543" s="20"/>
      <c r="AG543" s="20"/>
      <c r="AH543" s="20"/>
      <c r="AI543" s="20"/>
      <c r="AJ543" s="20"/>
      <c r="AK543" s="20"/>
      <c r="AL543" s="20"/>
      <c r="AM543" s="20"/>
      <c r="AN543" s="20"/>
    </row>
    <row r="544" spans="2:40" hidden="1" outlineLevel="1" x14ac:dyDescent="0.25">
      <c r="B544" s="20" t="s">
        <v>900</v>
      </c>
      <c r="C544" s="44"/>
      <c r="D544" s="25">
        <f t="array" ref="D544">SUM(IF(Period=$A$2,IF(Site=$A$506,IF(Provider=$B544,G))))</f>
        <v>0</v>
      </c>
      <c r="E544" s="26">
        <f t="array" ref="E544">SUM(IF(Period=$A$2,IF(Site=$A$506,IF(Provider=$B544,H))))</f>
        <v>0</v>
      </c>
      <c r="F544" s="27">
        <f t="shared" si="140"/>
        <v>0</v>
      </c>
      <c r="G544" s="27">
        <f t="shared" si="133"/>
        <v>0</v>
      </c>
      <c r="H544" s="44"/>
      <c r="I544" s="25">
        <f t="array" ref="I544">SUM(IF(Period=$A$2,IF(Site=$A$506,IF(Provider=$B544,I))))</f>
        <v>0</v>
      </c>
      <c r="J544" s="26">
        <f t="array" ref="J544">SUM(IF(Period=$A$2,IF(Site=$A$506,IF(Provider=$B544,J))))</f>
        <v>0</v>
      </c>
      <c r="K544" s="27">
        <f t="shared" si="141"/>
        <v>0</v>
      </c>
      <c r="L544" s="27">
        <f t="shared" si="134"/>
        <v>0</v>
      </c>
      <c r="M544" s="44"/>
      <c r="N544" s="25">
        <f t="array" ref="N544">SUM(IF(Period=$A$2,IF(Site=$A$506,IF(Provider=$B544,K))))</f>
        <v>0</v>
      </c>
      <c r="O544" s="37">
        <f t="shared" si="135"/>
        <v>0</v>
      </c>
      <c r="P544" s="44"/>
      <c r="Q544" s="25">
        <f t="array" ref="Q544">SUM(IF(Period=$A$2,IF(Site=$A$506,IF(Provider=$B544,M))))</f>
        <v>0</v>
      </c>
      <c r="R544" s="26">
        <f t="array" ref="R544">SUM(IF(Period=$A$2,IF(Site=$A$506,IF(Provider=$B544,N))))</f>
        <v>0</v>
      </c>
      <c r="S544" s="27" t="e">
        <f t="shared" si="144"/>
        <v>#DIV/0!</v>
      </c>
      <c r="T544" s="27" t="e">
        <f t="shared" si="145"/>
        <v>#DIV/0!</v>
      </c>
      <c r="U544" s="20"/>
      <c r="V544" s="25">
        <f t="array" ref="V544">SUM(IF(Period=$A$2,IF(Site=$A$506,IF(Provider=$B544,P))))</f>
        <v>0</v>
      </c>
      <c r="W544" s="26">
        <f t="array" ref="W544">SUM(IF(Period=$A$2,IF(Site=$A$506,IF(Provider=$B544,Q))))</f>
        <v>0</v>
      </c>
      <c r="X544" s="27">
        <f t="shared" si="142"/>
        <v>0</v>
      </c>
      <c r="Y544" s="27">
        <f t="shared" si="138"/>
        <v>0</v>
      </c>
      <c r="Z544" s="44"/>
      <c r="AA544" s="25">
        <f t="array" ref="AA544">SUM(IF(Period=$A$2,IF(Site=$A$506,IF(Provider=$B544,G))))</f>
        <v>0</v>
      </c>
      <c r="AB544" s="26">
        <f t="array" ref="AB544">SUM(IF(Period=$A$2,IF(Site=$A$506,IF(Provider=$B544,H))))</f>
        <v>0</v>
      </c>
      <c r="AC544" s="27">
        <f t="shared" si="143"/>
        <v>0</v>
      </c>
      <c r="AD544" s="27">
        <f t="shared" si="139"/>
        <v>0</v>
      </c>
      <c r="AE544" s="44"/>
      <c r="AF544" s="20"/>
      <c r="AG544" s="20"/>
      <c r="AH544" s="20"/>
      <c r="AI544" s="20"/>
      <c r="AJ544" s="20"/>
      <c r="AK544" s="20"/>
      <c r="AL544" s="20"/>
      <c r="AM544" s="20"/>
      <c r="AN544" s="20"/>
    </row>
    <row r="545" spans="2:40" hidden="1" outlineLevel="1" x14ac:dyDescent="0.25">
      <c r="B545" s="20" t="s">
        <v>784</v>
      </c>
      <c r="C545" s="44"/>
      <c r="D545" s="25">
        <f t="array" ref="D545">SUM(IF(Period=$A$2,IF(Site=$A$506,IF(Provider=$B545,G))))</f>
        <v>7</v>
      </c>
      <c r="E545" s="26">
        <f t="array" ref="E545">SUM(IF(Period=$A$2,IF(Site=$A$506,IF(Provider=$B545,H))))</f>
        <v>417</v>
      </c>
      <c r="F545" s="27">
        <f t="shared" si="140"/>
        <v>0.66735253772290803</v>
      </c>
      <c r="G545" s="27">
        <f t="shared" si="133"/>
        <v>0.15204708823835816</v>
      </c>
      <c r="H545" s="44"/>
      <c r="I545" s="25">
        <f t="array" ref="I545">SUM(IF(Period=$A$2,IF(Site=$A$506,IF(Provider=$B545,I))))</f>
        <v>7</v>
      </c>
      <c r="J545" s="26">
        <f t="array" ref="J545">SUM(IF(Period=$A$2,IF(Site=$A$506,IF(Provider=$B545,J))))</f>
        <v>420</v>
      </c>
      <c r="K545" s="27">
        <f t="shared" si="141"/>
        <v>0.61313868613138678</v>
      </c>
      <c r="L545" s="27">
        <f t="shared" si="134"/>
        <v>8.5150751585715528E-2</v>
      </c>
      <c r="M545" s="44"/>
      <c r="N545" s="25">
        <f t="array" ref="N545">SUM(IF(Period=$A$2,IF(Site=$A$506,IF(Provider=$B545,K))))</f>
        <v>0</v>
      </c>
      <c r="O545" s="37">
        <f t="shared" si="135"/>
        <v>0</v>
      </c>
      <c r="P545" s="44"/>
      <c r="Q545" s="25">
        <f t="array" ref="Q545">SUM(IF(Period=$A$2,IF(Site=$A$506,IF(Provider=$B545,M))))</f>
        <v>0</v>
      </c>
      <c r="R545" s="26">
        <f t="array" ref="R545">SUM(IF(Period=$A$2,IF(Site=$A$506,IF(Provider=$B545,N))))</f>
        <v>0</v>
      </c>
      <c r="S545" s="27" t="e">
        <f t="shared" si="144"/>
        <v>#DIV/0!</v>
      </c>
      <c r="T545" s="27" t="e">
        <f t="shared" si="145"/>
        <v>#DIV/0!</v>
      </c>
      <c r="U545" s="20"/>
      <c r="V545" s="25">
        <f t="array" ref="V545">SUM(IF(Period=$A$2,IF(Site=$A$506,IF(Provider=$B545,P))))</f>
        <v>7</v>
      </c>
      <c r="W545" s="26">
        <f t="array" ref="W545">SUM(IF(Period=$A$2,IF(Site=$A$506,IF(Provider=$B545,Q))))</f>
        <v>57</v>
      </c>
      <c r="X545" s="27">
        <f t="shared" si="142"/>
        <v>0.10264985850270131</v>
      </c>
      <c r="Y545" s="27">
        <f t="shared" si="138"/>
        <v>1.4876402818686851E-2</v>
      </c>
      <c r="Z545" s="44"/>
      <c r="AA545" s="25">
        <f t="array" ref="AA545">SUM(IF(Period=$A$2,IF(Site=$A$506,IF(Provider=$B545,G))))</f>
        <v>7</v>
      </c>
      <c r="AB545" s="26">
        <f t="array" ref="AB545">SUM(IF(Period=$A$2,IF(Site=$A$506,IF(Provider=$B545,H))))</f>
        <v>417</v>
      </c>
      <c r="AC545" s="27">
        <f t="shared" si="143"/>
        <v>0.66735253772290803</v>
      </c>
      <c r="AD545" s="27">
        <f t="shared" si="139"/>
        <v>0.15204708823835816</v>
      </c>
      <c r="AE545" s="44"/>
      <c r="AF545" s="20"/>
      <c r="AG545" s="20"/>
      <c r="AH545" s="20"/>
      <c r="AI545" s="20"/>
      <c r="AJ545" s="20"/>
      <c r="AK545" s="20"/>
      <c r="AL545" s="20"/>
      <c r="AM545" s="20"/>
      <c r="AN545" s="20"/>
    </row>
    <row r="546" spans="2:40" hidden="1" outlineLevel="1" x14ac:dyDescent="0.25">
      <c r="B546" s="20" t="s">
        <v>968</v>
      </c>
      <c r="C546" s="44"/>
      <c r="D546" s="25">
        <f t="array" ref="D546">SUM(IF(Period=$A$2,IF(Site=$A$506,IF(Provider=$B546,G))))</f>
        <v>0</v>
      </c>
      <c r="E546" s="26">
        <f t="array" ref="E546">SUM(IF(Period=$A$2,IF(Site=$A$506,IF(Provider=$B546,H))))</f>
        <v>0</v>
      </c>
      <c r="F546" s="27">
        <f t="shared" si="140"/>
        <v>0</v>
      </c>
      <c r="G546" s="27">
        <f t="shared" si="133"/>
        <v>0</v>
      </c>
      <c r="H546" s="44"/>
      <c r="I546" s="25">
        <f t="array" ref="I546">SUM(IF(Period=$A$2,IF(Site=$A$506,IF(Provider=$B546,I))))</f>
        <v>0</v>
      </c>
      <c r="J546" s="26">
        <f t="array" ref="J546">SUM(IF(Period=$A$2,IF(Site=$A$506,IF(Provider=$B546,J))))</f>
        <v>0</v>
      </c>
      <c r="K546" s="27">
        <f t="shared" si="141"/>
        <v>0</v>
      </c>
      <c r="L546" s="27">
        <f t="shared" si="134"/>
        <v>0</v>
      </c>
      <c r="M546" s="44"/>
      <c r="N546" s="25">
        <f t="array" ref="N546">SUM(IF(Period=$A$2,IF(Site=$A$506,IF(Provider=$B546,K))))</f>
        <v>0</v>
      </c>
      <c r="O546" s="37">
        <f t="shared" si="135"/>
        <v>0</v>
      </c>
      <c r="P546" s="44"/>
      <c r="Q546" s="25">
        <f t="array" ref="Q546">SUM(IF(Period=$A$2,IF(Site=$A$506,IF(Provider=$B546,M))))</f>
        <v>0</v>
      </c>
      <c r="R546" s="26">
        <f t="array" ref="R546">SUM(IF(Period=$A$2,IF(Site=$A$506,IF(Provider=$B546,N))))</f>
        <v>0</v>
      </c>
      <c r="S546" s="27" t="e">
        <f t="shared" si="144"/>
        <v>#DIV/0!</v>
      </c>
      <c r="T546" s="27" t="e">
        <f t="shared" si="145"/>
        <v>#DIV/0!</v>
      </c>
      <c r="U546" s="20"/>
      <c r="V546" s="25">
        <f t="array" ref="V546">SUM(IF(Period=$A$2,IF(Site=$A$506,IF(Provider=$B546,P))))</f>
        <v>0</v>
      </c>
      <c r="W546" s="26">
        <f t="array" ref="W546">SUM(IF(Period=$A$2,IF(Site=$A$506,IF(Provider=$B546,Q))))</f>
        <v>0</v>
      </c>
      <c r="X546" s="27">
        <f t="shared" si="142"/>
        <v>0</v>
      </c>
      <c r="Y546" s="27">
        <f t="shared" si="138"/>
        <v>0</v>
      </c>
      <c r="Z546" s="44"/>
      <c r="AA546" s="25">
        <f t="array" ref="AA546">SUM(IF(Period=$A$2,IF(Site=$A$506,IF(Provider=$B546,G))))</f>
        <v>0</v>
      </c>
      <c r="AB546" s="26">
        <f t="array" ref="AB546">SUM(IF(Period=$A$2,IF(Site=$A$506,IF(Provider=$B546,H))))</f>
        <v>0</v>
      </c>
      <c r="AC546" s="27">
        <f t="shared" si="143"/>
        <v>0</v>
      </c>
      <c r="AD546" s="27">
        <f t="shared" si="139"/>
        <v>0</v>
      </c>
      <c r="AE546" s="44"/>
      <c r="AF546" s="20"/>
      <c r="AG546" s="20"/>
      <c r="AH546" s="20"/>
      <c r="AI546" s="20"/>
      <c r="AJ546" s="20"/>
      <c r="AK546" s="20"/>
      <c r="AL546" s="20"/>
      <c r="AM546" s="20"/>
      <c r="AN546" s="20"/>
    </row>
    <row r="547" spans="2:40" hidden="1" outlineLevel="1" x14ac:dyDescent="0.25">
      <c r="B547" s="20" t="s">
        <v>782</v>
      </c>
      <c r="C547" s="44"/>
      <c r="D547" s="25">
        <f t="array" ref="D547">SUM(IF(Period=$A$2,IF(Site=$A$506,IF(Provider=$B547,G))))</f>
        <v>1</v>
      </c>
      <c r="E547" s="26">
        <f t="array" ref="E547">SUM(IF(Period=$A$2,IF(Site=$A$506,IF(Provider=$B547,H))))</f>
        <v>13</v>
      </c>
      <c r="F547" s="27">
        <f t="shared" si="140"/>
        <v>2.9721079103795151E-3</v>
      </c>
      <c r="G547" s="27">
        <f t="shared" si="133"/>
        <v>6.7715387019481193E-4</v>
      </c>
      <c r="H547" s="44"/>
      <c r="I547" s="25">
        <f t="array" ref="I547">SUM(IF(Period=$A$2,IF(Site=$A$506,IF(Provider=$B547,I))))</f>
        <v>10</v>
      </c>
      <c r="J547" s="26">
        <f t="array" ref="J547">SUM(IF(Period=$A$2,IF(Site=$A$506,IF(Provider=$B547,J))))</f>
        <v>8.1999999999999993</v>
      </c>
      <c r="K547" s="27">
        <f t="shared" si="141"/>
        <v>1.7101147028154327E-2</v>
      </c>
      <c r="L547" s="27">
        <f t="shared" si="134"/>
        <v>2.3749529353839023E-3</v>
      </c>
      <c r="M547" s="44"/>
      <c r="N547" s="25">
        <f t="array" ref="N547">SUM(IF(Period=$A$2,IF(Site=$A$506,IF(Provider=$B547,K))))</f>
        <v>0</v>
      </c>
      <c r="O547" s="37">
        <f t="shared" si="135"/>
        <v>0</v>
      </c>
      <c r="P547" s="44"/>
      <c r="Q547" s="25">
        <f t="array" ref="Q547">SUM(IF(Period=$A$2,IF(Site=$A$506,IF(Provider=$B547,M))))</f>
        <v>0</v>
      </c>
      <c r="R547" s="26">
        <f t="array" ref="R547">SUM(IF(Period=$A$2,IF(Site=$A$506,IF(Provider=$B547,N))))</f>
        <v>0</v>
      </c>
      <c r="S547" s="27" t="e">
        <f t="shared" si="144"/>
        <v>#DIV/0!</v>
      </c>
      <c r="T547" s="27" t="e">
        <f t="shared" si="145"/>
        <v>#DIV/0!</v>
      </c>
      <c r="U547" s="20"/>
      <c r="V547" s="25">
        <f t="array" ref="V547">SUM(IF(Period=$A$2,IF(Site=$A$506,IF(Provider=$B547,P))))</f>
        <v>4</v>
      </c>
      <c r="W547" s="26">
        <f t="array" ref="W547">SUM(IF(Period=$A$2,IF(Site=$A$506,IF(Provider=$B547,Q))))</f>
        <v>49</v>
      </c>
      <c r="X547" s="27">
        <f t="shared" si="142"/>
        <v>5.0424491896063808E-2</v>
      </c>
      <c r="Y547" s="27">
        <f t="shared" si="138"/>
        <v>7.3077066477759967E-3</v>
      </c>
      <c r="Z547" s="44"/>
      <c r="AA547" s="25">
        <f t="array" ref="AA547">SUM(IF(Period=$A$2,IF(Site=$A$506,IF(Provider=$B547,G))))</f>
        <v>1</v>
      </c>
      <c r="AB547" s="26">
        <f t="array" ref="AB547">SUM(IF(Period=$A$2,IF(Site=$A$506,IF(Provider=$B547,H))))</f>
        <v>13</v>
      </c>
      <c r="AC547" s="27">
        <f t="shared" si="143"/>
        <v>2.9721079103795151E-3</v>
      </c>
      <c r="AD547" s="27">
        <f t="shared" si="139"/>
        <v>6.7715387019481193E-4</v>
      </c>
      <c r="AE547" s="44"/>
      <c r="AF547" s="20"/>
      <c r="AG547" s="20"/>
      <c r="AH547" s="20"/>
      <c r="AI547" s="20"/>
      <c r="AJ547" s="20"/>
      <c r="AK547" s="20"/>
      <c r="AL547" s="20"/>
      <c r="AM547" s="20"/>
      <c r="AN547" s="20"/>
    </row>
    <row r="548" spans="2:40" hidden="1" outlineLevel="1" x14ac:dyDescent="0.25">
      <c r="B548" s="20" t="s">
        <v>914</v>
      </c>
      <c r="C548" s="44"/>
      <c r="D548" s="25">
        <f t="array" ref="D548">SUM(IF(Period=$A$2,IF(Site=$A$506,IF(Provider=$B548,G))))</f>
        <v>0</v>
      </c>
      <c r="E548" s="26">
        <f t="array" ref="E548">SUM(IF(Period=$A$2,IF(Site=$A$506,IF(Provider=$B548,H))))</f>
        <v>0</v>
      </c>
      <c r="F548" s="27">
        <f t="shared" si="140"/>
        <v>0</v>
      </c>
      <c r="G548" s="27">
        <f t="shared" si="133"/>
        <v>0</v>
      </c>
      <c r="H548" s="44"/>
      <c r="I548" s="25">
        <f t="array" ref="I548">SUM(IF(Period=$A$2,IF(Site=$A$506,IF(Provider=$B548,I))))</f>
        <v>0</v>
      </c>
      <c r="J548" s="26">
        <f t="array" ref="J548">SUM(IF(Period=$A$2,IF(Site=$A$506,IF(Provider=$B548,J))))</f>
        <v>0</v>
      </c>
      <c r="K548" s="27">
        <f t="shared" si="141"/>
        <v>0</v>
      </c>
      <c r="L548" s="27">
        <f t="shared" si="134"/>
        <v>0</v>
      </c>
      <c r="M548" s="44"/>
      <c r="N548" s="25">
        <f t="array" ref="N548">SUM(IF(Period=$A$2,IF(Site=$A$506,IF(Provider=$B548,K))))</f>
        <v>0</v>
      </c>
      <c r="O548" s="37">
        <f t="shared" si="135"/>
        <v>0</v>
      </c>
      <c r="P548" s="44"/>
      <c r="Q548" s="25">
        <f t="array" ref="Q548">SUM(IF(Period=$A$2,IF(Site=$A$506,IF(Provider=$B548,M))))</f>
        <v>0</v>
      </c>
      <c r="R548" s="26">
        <f t="array" ref="R548">SUM(IF(Period=$A$2,IF(Site=$A$506,IF(Provider=$B548,N))))</f>
        <v>0</v>
      </c>
      <c r="S548" s="27" t="e">
        <f t="shared" si="144"/>
        <v>#DIV/0!</v>
      </c>
      <c r="T548" s="27" t="e">
        <f t="shared" si="145"/>
        <v>#DIV/0!</v>
      </c>
      <c r="U548" s="20"/>
      <c r="V548" s="25">
        <f t="array" ref="V548">SUM(IF(Period=$A$2,IF(Site=$A$506,IF(Provider=$B548,P))))</f>
        <v>0</v>
      </c>
      <c r="W548" s="26">
        <f t="array" ref="W548">SUM(IF(Period=$A$2,IF(Site=$A$506,IF(Provider=$B548,Q))))</f>
        <v>0</v>
      </c>
      <c r="X548" s="27">
        <f t="shared" si="142"/>
        <v>0</v>
      </c>
      <c r="Y548" s="27">
        <f t="shared" si="138"/>
        <v>0</v>
      </c>
      <c r="Z548" s="44"/>
      <c r="AA548" s="25">
        <f t="array" ref="AA548">SUM(IF(Period=$A$2,IF(Site=$A$506,IF(Provider=$B548,G))))</f>
        <v>0</v>
      </c>
      <c r="AB548" s="26">
        <f t="array" ref="AB548">SUM(IF(Period=$A$2,IF(Site=$A$506,IF(Provider=$B548,H))))</f>
        <v>0</v>
      </c>
      <c r="AC548" s="27">
        <f t="shared" si="143"/>
        <v>0</v>
      </c>
      <c r="AD548" s="27">
        <f t="shared" si="139"/>
        <v>0</v>
      </c>
      <c r="AE548" s="44"/>
      <c r="AF548" s="20"/>
      <c r="AG548" s="20"/>
      <c r="AH548" s="20"/>
      <c r="AI548" s="20"/>
      <c r="AJ548" s="20"/>
      <c r="AK548" s="20"/>
      <c r="AL548" s="20"/>
      <c r="AM548" s="20"/>
      <c r="AN548" s="20"/>
    </row>
    <row r="549" spans="2:40" hidden="1" outlineLevel="1" x14ac:dyDescent="0.25">
      <c r="B549" s="20" t="s">
        <v>763</v>
      </c>
      <c r="C549" s="44"/>
      <c r="D549" s="25">
        <f t="array" ref="D549">SUM(IF(Period=$A$2,IF(Site=$A$506,IF(Provider=$B549,G))))</f>
        <v>108</v>
      </c>
      <c r="E549" s="26">
        <f t="array" ref="E549">SUM(IF(Period=$A$2,IF(Site=$A$506,IF(Provider=$B549,H))))</f>
        <v>6</v>
      </c>
      <c r="F549" s="27">
        <f t="shared" si="140"/>
        <v>0.14814814814814814</v>
      </c>
      <c r="G549" s="27">
        <f t="shared" si="133"/>
        <v>3.3753515991249088E-2</v>
      </c>
      <c r="H549" s="44"/>
      <c r="I549" s="25">
        <f t="array" ref="I549">SUM(IF(Period=$A$2,IF(Site=$A$506,IF(Provider=$B549,I))))</f>
        <v>111</v>
      </c>
      <c r="J549" s="26">
        <f t="array" ref="J549">SUM(IF(Period=$A$2,IF(Site=$A$506,IF(Provider=$B549,J))))</f>
        <v>9.1801801801801801</v>
      </c>
      <c r="K549" s="27">
        <f t="shared" si="141"/>
        <v>0.21251303441084463</v>
      </c>
      <c r="L549" s="27">
        <f t="shared" si="134"/>
        <v>2.95131346482463E-2</v>
      </c>
      <c r="M549" s="44"/>
      <c r="N549" s="25">
        <f t="array" ref="N549">SUM(IF(Period=$A$2,IF(Site=$A$506,IF(Provider=$B549,K))))</f>
        <v>0</v>
      </c>
      <c r="O549" s="37">
        <f t="shared" si="135"/>
        <v>0</v>
      </c>
      <c r="P549" s="44"/>
      <c r="Q549" s="25">
        <f t="array" ref="Q549">SUM(IF(Period=$A$2,IF(Site=$A$506,IF(Provider=$B549,M))))</f>
        <v>0</v>
      </c>
      <c r="R549" s="26">
        <f t="array" ref="R549">SUM(IF(Period=$A$2,IF(Site=$A$506,IF(Provider=$B549,N))))</f>
        <v>0</v>
      </c>
      <c r="S549" s="27" t="e">
        <f t="shared" si="144"/>
        <v>#DIV/0!</v>
      </c>
      <c r="T549" s="27" t="e">
        <f t="shared" si="145"/>
        <v>#DIV/0!</v>
      </c>
      <c r="U549" s="20"/>
      <c r="V549" s="25">
        <f t="array" ref="V549">SUM(IF(Period=$A$2,IF(Site=$A$506,IF(Provider=$B549,P))))</f>
        <v>83</v>
      </c>
      <c r="W549" s="26">
        <f t="array" ref="W549">SUM(IF(Period=$A$2,IF(Site=$A$506,IF(Provider=$B549,Q))))</f>
        <v>22</v>
      </c>
      <c r="X549" s="27">
        <f t="shared" si="142"/>
        <v>0.46977103164394135</v>
      </c>
      <c r="Y549" s="27">
        <f t="shared" si="138"/>
        <v>6.8080981320606984E-2</v>
      </c>
      <c r="Z549" s="44"/>
      <c r="AA549" s="25">
        <f t="array" ref="AA549">SUM(IF(Period=$A$2,IF(Site=$A$506,IF(Provider=$B549,G))))</f>
        <v>108</v>
      </c>
      <c r="AB549" s="26">
        <f t="array" ref="AB549">SUM(IF(Period=$A$2,IF(Site=$A$506,IF(Provider=$B549,H))))</f>
        <v>6</v>
      </c>
      <c r="AC549" s="27">
        <f t="shared" si="143"/>
        <v>0.14814814814814814</v>
      </c>
      <c r="AD549" s="27">
        <f t="shared" si="139"/>
        <v>3.3753515991249088E-2</v>
      </c>
      <c r="AE549" s="44"/>
      <c r="AF549" s="20"/>
      <c r="AG549" s="20"/>
      <c r="AH549" s="20"/>
      <c r="AI549" s="20"/>
      <c r="AJ549" s="20"/>
      <c r="AK549" s="20"/>
      <c r="AL549" s="20"/>
      <c r="AM549" s="20"/>
      <c r="AN549" s="20"/>
    </row>
    <row r="550" spans="2:40" hidden="1" outlineLevel="1" x14ac:dyDescent="0.25">
      <c r="B550" s="20" t="s">
        <v>696</v>
      </c>
      <c r="C550" s="44"/>
      <c r="D550" s="25">
        <f t="array" ref="D550">SUM(IF(Period=$A$2,IF(Site=$A$506,IF(Provider=$B550,G))))</f>
        <v>159</v>
      </c>
      <c r="E550" s="26">
        <f t="array" ref="E550">SUM(IF(Period=$A$2,IF(Site=$A$506,IF(Provider=$B550,H))))</f>
        <v>6</v>
      </c>
      <c r="F550" s="27">
        <f t="shared" si="140"/>
        <v>0.21810699588477367</v>
      </c>
      <c r="G550" s="27">
        <f t="shared" si="133"/>
        <v>4.9692676320450047E-2</v>
      </c>
      <c r="H550" s="44"/>
      <c r="I550" s="25">
        <f t="array" ref="I550">SUM(IF(Period=$A$2,IF(Site=$A$506,IF(Provider=$B550,I))))</f>
        <v>169</v>
      </c>
      <c r="J550" s="26">
        <f t="array" ref="J550">SUM(IF(Period=$A$2,IF(Site=$A$506,IF(Provider=$B550,J))))</f>
        <v>8.2899408284023668</v>
      </c>
      <c r="K550" s="27">
        <f t="shared" si="141"/>
        <v>0.2921793534932221</v>
      </c>
      <c r="L550" s="27">
        <f t="shared" si="134"/>
        <v>4.0576939786254242E-2</v>
      </c>
      <c r="M550" s="44"/>
      <c r="N550" s="25">
        <f t="array" ref="N550">SUM(IF(Period=$A$2,IF(Site=$A$506,IF(Provider=$B550,K))))</f>
        <v>0</v>
      </c>
      <c r="O550" s="37">
        <f t="shared" si="135"/>
        <v>0</v>
      </c>
      <c r="P550" s="44"/>
      <c r="Q550" s="25">
        <f t="array" ref="Q550">SUM(IF(Period=$A$2,IF(Site=$A$506,IF(Provider=$B550,M))))</f>
        <v>0</v>
      </c>
      <c r="R550" s="26">
        <f t="array" ref="R550">SUM(IF(Period=$A$2,IF(Site=$A$506,IF(Provider=$B550,N))))</f>
        <v>0</v>
      </c>
      <c r="S550" s="27" t="e">
        <f t="shared" si="144"/>
        <v>#DIV/0!</v>
      </c>
      <c r="T550" s="27" t="e">
        <f t="shared" si="145"/>
        <v>#DIV/0!</v>
      </c>
      <c r="U550" s="20"/>
      <c r="V550" s="25">
        <f t="array" ref="V550">SUM(IF(Period=$A$2,IF(Site=$A$506,IF(Provider=$B550,P))))</f>
        <v>127</v>
      </c>
      <c r="W550" s="26">
        <f t="array" ref="W550">SUM(IF(Period=$A$2,IF(Site=$A$506,IF(Provider=$B550,Q))))</f>
        <v>18</v>
      </c>
      <c r="X550" s="27">
        <f t="shared" si="142"/>
        <v>0.58811422691021353</v>
      </c>
      <c r="Y550" s="27">
        <f t="shared" si="138"/>
        <v>8.5231721412326156E-2</v>
      </c>
      <c r="Z550" s="44"/>
      <c r="AA550" s="25">
        <f t="array" ref="AA550">SUM(IF(Period=$A$2,IF(Site=$A$506,IF(Provider=$B550,G))))</f>
        <v>159</v>
      </c>
      <c r="AB550" s="26">
        <f t="array" ref="AB550">SUM(IF(Period=$A$2,IF(Site=$A$506,IF(Provider=$B550,H))))</f>
        <v>6</v>
      </c>
      <c r="AC550" s="27">
        <f t="shared" si="143"/>
        <v>0.21810699588477367</v>
      </c>
      <c r="AD550" s="27">
        <f t="shared" si="139"/>
        <v>4.9692676320450047E-2</v>
      </c>
      <c r="AE550" s="44"/>
      <c r="AF550" s="20"/>
      <c r="AG550" s="20"/>
      <c r="AH550" s="20"/>
      <c r="AI550" s="20"/>
      <c r="AJ550" s="20"/>
      <c r="AK550" s="20"/>
      <c r="AL550" s="20"/>
      <c r="AM550" s="20"/>
      <c r="AN550" s="20"/>
    </row>
    <row r="551" spans="2:40" hidden="1" outlineLevel="1" x14ac:dyDescent="0.25">
      <c r="B551" s="20" t="s">
        <v>1019</v>
      </c>
      <c r="C551" s="44"/>
      <c r="D551" s="25">
        <f t="array" ref="D551">SUM(IF(Period=$A$2,IF(Site=$A$506,IF(Provider=$B551,G))))</f>
        <v>0</v>
      </c>
      <c r="E551" s="26">
        <f t="array" ref="E551">SUM(IF(Period=$A$2,IF(Site=$A$506,IF(Provider=$B551,H))))</f>
        <v>0</v>
      </c>
      <c r="F551" s="27">
        <f t="shared" si="140"/>
        <v>0</v>
      </c>
      <c r="G551" s="27">
        <f t="shared" si="133"/>
        <v>0</v>
      </c>
      <c r="H551" s="44"/>
      <c r="I551" s="25">
        <f t="array" ref="I551">SUM(IF(Period=$A$2,IF(Site=$A$506,IF(Provider=$B551,I))))</f>
        <v>0</v>
      </c>
      <c r="J551" s="26">
        <f t="array" ref="J551">SUM(IF(Period=$A$2,IF(Site=$A$506,IF(Provider=$B551,J))))</f>
        <v>0</v>
      </c>
      <c r="K551" s="27">
        <f t="shared" si="141"/>
        <v>0</v>
      </c>
      <c r="L551" s="27">
        <f t="shared" si="134"/>
        <v>0</v>
      </c>
      <c r="M551" s="44"/>
      <c r="N551" s="25">
        <f t="array" ref="N551">SUM(IF(Period=$A$2,IF(Site=$A$506,IF(Provider=$B551,K))))</f>
        <v>0</v>
      </c>
      <c r="O551" s="37">
        <f t="shared" si="135"/>
        <v>0</v>
      </c>
      <c r="P551" s="44"/>
      <c r="Q551" s="25">
        <f t="array" ref="Q551">SUM(IF(Period=$A$2,IF(Site=$A$506,IF(Provider=$B551,M))))</f>
        <v>0</v>
      </c>
      <c r="R551" s="26">
        <f t="array" ref="R551">SUM(IF(Period=$A$2,IF(Site=$A$506,IF(Provider=$B551,N))))</f>
        <v>0</v>
      </c>
      <c r="S551" s="27" t="e">
        <f t="shared" si="144"/>
        <v>#DIV/0!</v>
      </c>
      <c r="T551" s="27" t="e">
        <f t="shared" si="145"/>
        <v>#DIV/0!</v>
      </c>
      <c r="U551" s="20"/>
      <c r="V551" s="25">
        <f t="array" ref="V551">SUM(IF(Period=$A$2,IF(Site=$A$506,IF(Provider=$B551,P))))</f>
        <v>0</v>
      </c>
      <c r="W551" s="26">
        <f t="array" ref="W551">SUM(IF(Period=$A$2,IF(Site=$A$506,IF(Provider=$B551,Q))))</f>
        <v>0</v>
      </c>
      <c r="X551" s="27">
        <f t="shared" si="142"/>
        <v>0</v>
      </c>
      <c r="Y551" s="27">
        <f t="shared" si="138"/>
        <v>0</v>
      </c>
      <c r="Z551" s="44"/>
      <c r="AA551" s="25">
        <f t="array" ref="AA551">SUM(IF(Period=$A$2,IF(Site=$A$506,IF(Provider=$B551,G))))</f>
        <v>0</v>
      </c>
      <c r="AB551" s="26">
        <f t="array" ref="AB551">SUM(IF(Period=$A$2,IF(Site=$A$506,IF(Provider=$B551,H))))</f>
        <v>0</v>
      </c>
      <c r="AC551" s="27">
        <f t="shared" si="143"/>
        <v>0</v>
      </c>
      <c r="AD551" s="27">
        <f t="shared" si="139"/>
        <v>0</v>
      </c>
      <c r="AE551" s="44"/>
      <c r="AF551" s="20"/>
      <c r="AG551" s="20"/>
      <c r="AH551" s="20"/>
      <c r="AI551" s="20"/>
      <c r="AJ551" s="20"/>
      <c r="AK551" s="20"/>
      <c r="AL551" s="20"/>
      <c r="AM551" s="20"/>
      <c r="AN551" s="20"/>
    </row>
    <row r="552" spans="2:40" hidden="1" outlineLevel="1" x14ac:dyDescent="0.25">
      <c r="B552" s="20" t="s">
        <v>972</v>
      </c>
      <c r="C552" s="44"/>
      <c r="D552" s="25">
        <f t="array" ref="D552">SUM(IF(Period=$A$2,IF(Site=$A$506,IF(Provider=$B552,G))))</f>
        <v>0</v>
      </c>
      <c r="E552" s="26">
        <f t="array" ref="E552">SUM(IF(Period=$A$2,IF(Site=$A$506,IF(Provider=$B552,H))))</f>
        <v>0</v>
      </c>
      <c r="F552" s="27">
        <f t="shared" si="140"/>
        <v>0</v>
      </c>
      <c r="G552" s="27">
        <f t="shared" si="133"/>
        <v>0</v>
      </c>
      <c r="H552" s="44"/>
      <c r="I552" s="25">
        <f t="array" ref="I552">SUM(IF(Period=$A$2,IF(Site=$A$506,IF(Provider=$B552,I))))</f>
        <v>0</v>
      </c>
      <c r="J552" s="26">
        <f t="array" ref="J552">SUM(IF(Period=$A$2,IF(Site=$A$506,IF(Provider=$B552,J))))</f>
        <v>0</v>
      </c>
      <c r="K552" s="27">
        <f t="shared" si="141"/>
        <v>0</v>
      </c>
      <c r="L552" s="27">
        <f t="shared" si="134"/>
        <v>0</v>
      </c>
      <c r="M552" s="44"/>
      <c r="N552" s="25">
        <f t="array" ref="N552">SUM(IF(Period=$A$2,IF(Site=$A$506,IF(Provider=$B552,K))))</f>
        <v>0</v>
      </c>
      <c r="O552" s="37">
        <f t="shared" si="135"/>
        <v>0</v>
      </c>
      <c r="P552" s="44"/>
      <c r="Q552" s="25">
        <f t="array" ref="Q552">SUM(IF(Period=$A$2,IF(Site=$A$506,IF(Provider=$B552,M))))</f>
        <v>0</v>
      </c>
      <c r="R552" s="26">
        <f t="array" ref="R552">SUM(IF(Period=$A$2,IF(Site=$A$506,IF(Provider=$B552,N))))</f>
        <v>0</v>
      </c>
      <c r="S552" s="27" t="e">
        <f t="shared" si="144"/>
        <v>#DIV/0!</v>
      </c>
      <c r="T552" s="27" t="e">
        <f t="shared" si="145"/>
        <v>#DIV/0!</v>
      </c>
      <c r="U552" s="20"/>
      <c r="V552" s="25">
        <f t="array" ref="V552">SUM(IF(Period=$A$2,IF(Site=$A$506,IF(Provider=$B552,P))))</f>
        <v>0</v>
      </c>
      <c r="W552" s="26">
        <f t="array" ref="W552">SUM(IF(Period=$A$2,IF(Site=$A$506,IF(Provider=$B552,Q))))</f>
        <v>0</v>
      </c>
      <c r="X552" s="27">
        <f t="shared" si="142"/>
        <v>0</v>
      </c>
      <c r="Y552" s="27">
        <f t="shared" si="138"/>
        <v>0</v>
      </c>
      <c r="Z552" s="44"/>
      <c r="AA552" s="25">
        <f t="array" ref="AA552">SUM(IF(Period=$A$2,IF(Site=$A$506,IF(Provider=$B552,G))))</f>
        <v>0</v>
      </c>
      <c r="AB552" s="26">
        <f t="array" ref="AB552">SUM(IF(Period=$A$2,IF(Site=$A$506,IF(Provider=$B552,H))))</f>
        <v>0</v>
      </c>
      <c r="AC552" s="27">
        <f t="shared" si="143"/>
        <v>0</v>
      </c>
      <c r="AD552" s="27">
        <f t="shared" si="139"/>
        <v>0</v>
      </c>
      <c r="AE552" s="44"/>
      <c r="AF552" s="20"/>
      <c r="AG552" s="20"/>
      <c r="AH552" s="20"/>
      <c r="AI552" s="20"/>
      <c r="AJ552" s="20"/>
      <c r="AK552" s="20"/>
      <c r="AL552" s="20"/>
      <c r="AM552" s="20"/>
      <c r="AN552" s="20"/>
    </row>
    <row r="553" spans="2:40" hidden="1" outlineLevel="1" x14ac:dyDescent="0.25">
      <c r="B553" s="20" t="s">
        <v>702</v>
      </c>
      <c r="C553" s="44"/>
      <c r="D553" s="25">
        <f t="array" ref="D553">SUM(IF(Period=$A$2,IF(Site=$A$506,IF(Provider=$B553,G))))</f>
        <v>138</v>
      </c>
      <c r="E553" s="26">
        <f t="array" ref="E553">SUM(IF(Period=$A$2,IF(Site=$A$506,IF(Provider=$B553,H))))</f>
        <v>7</v>
      </c>
      <c r="F553" s="27">
        <f t="shared" si="140"/>
        <v>0.22085048010973934</v>
      </c>
      <c r="G553" s="27">
        <f t="shared" si="133"/>
        <v>5.0317741431399103E-2</v>
      </c>
      <c r="H553" s="44"/>
      <c r="I553" s="25">
        <f t="array" ref="I553">SUM(IF(Period=$A$2,IF(Site=$A$506,IF(Provider=$B553,I))))</f>
        <v>171</v>
      </c>
      <c r="J553" s="26">
        <f t="array" ref="J553">SUM(IF(Period=$A$2,IF(Site=$A$506,IF(Provider=$B553,J))))</f>
        <v>9.9415204678362574</v>
      </c>
      <c r="K553" s="27">
        <f t="shared" si="141"/>
        <v>0.35453597497393119</v>
      </c>
      <c r="L553" s="27">
        <f t="shared" si="134"/>
        <v>4.9236829148202862E-2</v>
      </c>
      <c r="M553" s="44"/>
      <c r="N553" s="25">
        <f t="array" ref="N553">SUM(IF(Period=$A$2,IF(Site=$A$506,IF(Provider=$B553,K))))</f>
        <v>2</v>
      </c>
      <c r="O553" s="37">
        <f t="shared" si="135"/>
        <v>1.1695906432748537E-2</v>
      </c>
      <c r="P553" s="44"/>
      <c r="Q553" s="25">
        <f t="array" ref="Q553">SUM(IF(Period=$A$2,IF(Site=$A$506,IF(Provider=$B553,M))))</f>
        <v>0</v>
      </c>
      <c r="R553" s="26">
        <f t="array" ref="R553">SUM(IF(Period=$A$2,IF(Site=$A$506,IF(Provider=$B553,N))))</f>
        <v>0</v>
      </c>
      <c r="S553" s="27" t="e">
        <f t="shared" si="144"/>
        <v>#DIV/0!</v>
      </c>
      <c r="T553" s="27" t="e">
        <f t="shared" si="145"/>
        <v>#DIV/0!</v>
      </c>
      <c r="U553" s="20"/>
      <c r="V553" s="25">
        <f t="array" ref="V553">SUM(IF(Period=$A$2,IF(Site=$A$506,IF(Provider=$B553,P))))</f>
        <v>154</v>
      </c>
      <c r="W553" s="26">
        <f t="array" ref="W553">SUM(IF(Period=$A$2,IF(Site=$A$506,IF(Provider=$B553,Q))))</f>
        <v>17</v>
      </c>
      <c r="X553" s="27">
        <f t="shared" si="142"/>
        <v>0.67352714175456652</v>
      </c>
      <c r="Y553" s="27">
        <f t="shared" si="138"/>
        <v>9.7610081652436523E-2</v>
      </c>
      <c r="Z553" s="44"/>
      <c r="AA553" s="25">
        <f t="array" ref="AA553">SUM(IF(Period=$A$2,IF(Site=$A$506,IF(Provider=$B553,G))))</f>
        <v>138</v>
      </c>
      <c r="AB553" s="26">
        <f t="array" ref="AB553">SUM(IF(Period=$A$2,IF(Site=$A$506,IF(Provider=$B553,H))))</f>
        <v>7</v>
      </c>
      <c r="AC553" s="27">
        <f t="shared" si="143"/>
        <v>0.22085048010973934</v>
      </c>
      <c r="AD553" s="27">
        <f t="shared" si="139"/>
        <v>5.0317741431399103E-2</v>
      </c>
      <c r="AE553" s="44"/>
      <c r="AF553" s="20"/>
      <c r="AG553" s="20"/>
      <c r="AH553" s="20"/>
      <c r="AI553" s="20"/>
      <c r="AJ553" s="20"/>
      <c r="AK553" s="20"/>
      <c r="AL553" s="20"/>
      <c r="AM553" s="20"/>
      <c r="AN553" s="20"/>
    </row>
    <row r="554" spans="2:40" hidden="1" outlineLevel="1" x14ac:dyDescent="0.25">
      <c r="B554" s="20" t="s">
        <v>758</v>
      </c>
      <c r="C554" s="44"/>
      <c r="D554" s="25">
        <f t="array" ref="D554">SUM(IF(Period=$A$2,IF(Site=$A$506,IF(Provider=$B554,G))))</f>
        <v>133</v>
      </c>
      <c r="E554" s="26">
        <f t="array" ref="E554">SUM(IF(Period=$A$2,IF(Site=$A$506,IF(Provider=$B554,H))))</f>
        <v>10</v>
      </c>
      <c r="F554" s="27">
        <f t="shared" si="140"/>
        <v>0.30406950160036578</v>
      </c>
      <c r="G554" s="27">
        <f t="shared" si="133"/>
        <v>6.9278049796853841E-2</v>
      </c>
      <c r="H554" s="44"/>
      <c r="I554" s="25">
        <f t="array" ref="I554">SUM(IF(Period=$A$2,IF(Site=$A$506,IF(Provider=$B554,I))))</f>
        <v>141</v>
      </c>
      <c r="J554" s="26">
        <f t="array" ref="J554">SUM(IF(Period=$A$2,IF(Site=$A$506,IF(Provider=$B554,J))))</f>
        <v>12.156028368794326</v>
      </c>
      <c r="K554" s="27">
        <f t="shared" si="141"/>
        <v>0.35745568300312824</v>
      </c>
      <c r="L554" s="27">
        <f t="shared" si="134"/>
        <v>4.964230891765864E-2</v>
      </c>
      <c r="M554" s="44"/>
      <c r="N554" s="25">
        <f t="array" ref="N554">SUM(IF(Period=$A$2,IF(Site=$A$506,IF(Provider=$B554,K))))</f>
        <v>2</v>
      </c>
      <c r="O554" s="37">
        <f t="shared" si="135"/>
        <v>1.4184397163120567E-2</v>
      </c>
      <c r="P554" s="44"/>
      <c r="Q554" s="25">
        <f t="array" ref="Q554">SUM(IF(Period=$A$2,IF(Site=$A$506,IF(Provider=$B554,M))))</f>
        <v>0</v>
      </c>
      <c r="R554" s="26">
        <f t="array" ref="R554">SUM(IF(Period=$A$2,IF(Site=$A$506,IF(Provider=$B554,N))))</f>
        <v>0</v>
      </c>
      <c r="S554" s="27" t="e">
        <f t="shared" si="144"/>
        <v>#DIV/0!</v>
      </c>
      <c r="T554" s="27" t="e">
        <f t="shared" si="145"/>
        <v>#DIV/0!</v>
      </c>
      <c r="U554" s="20"/>
      <c r="V554" s="25">
        <f t="array" ref="V554">SUM(IF(Period=$A$2,IF(Site=$A$506,IF(Provider=$B554,P))))</f>
        <v>121</v>
      </c>
      <c r="W554" s="26">
        <f t="array" ref="W554">SUM(IF(Period=$A$2,IF(Site=$A$506,IF(Provider=$B554,Q))))</f>
        <v>24</v>
      </c>
      <c r="X554" s="27">
        <f t="shared" si="142"/>
        <v>0.74710573707229222</v>
      </c>
      <c r="Y554" s="27">
        <f t="shared" si="138"/>
        <v>0.10827336788337497</v>
      </c>
      <c r="Z554" s="44"/>
      <c r="AA554" s="25">
        <f t="array" ref="AA554">SUM(IF(Period=$A$2,IF(Site=$A$506,IF(Provider=$B554,G))))</f>
        <v>133</v>
      </c>
      <c r="AB554" s="26">
        <f t="array" ref="AB554">SUM(IF(Period=$A$2,IF(Site=$A$506,IF(Provider=$B554,H))))</f>
        <v>10</v>
      </c>
      <c r="AC554" s="27">
        <f t="shared" si="143"/>
        <v>0.30406950160036578</v>
      </c>
      <c r="AD554" s="27">
        <f t="shared" si="139"/>
        <v>6.9278049796853841E-2</v>
      </c>
      <c r="AE554" s="44"/>
      <c r="AF554" s="20"/>
      <c r="AG554" s="20"/>
      <c r="AH554" s="20"/>
      <c r="AI554" s="20"/>
      <c r="AJ554" s="20"/>
      <c r="AK554" s="20"/>
      <c r="AL554" s="20"/>
      <c r="AM554" s="20"/>
      <c r="AN554" s="20"/>
    </row>
    <row r="555" spans="2:40" hidden="1" outlineLevel="1" x14ac:dyDescent="0.25">
      <c r="B555" s="20" t="s">
        <v>780</v>
      </c>
      <c r="C555" s="44"/>
      <c r="D555" s="25">
        <f t="array" ref="D555">SUM(IF(Period=$A$2,IF(Site=$A$506,IF(Provider=$B555,G))))</f>
        <v>12</v>
      </c>
      <c r="E555" s="26">
        <f t="array" ref="E555">SUM(IF(Period=$A$2,IF(Site=$A$506,IF(Provider=$B555,H))))</f>
        <v>18</v>
      </c>
      <c r="F555" s="27">
        <f t="shared" si="140"/>
        <v>4.9382716049382713E-2</v>
      </c>
      <c r="G555" s="27">
        <f t="shared" si="133"/>
        <v>1.125117199708303E-2</v>
      </c>
      <c r="H555" s="44"/>
      <c r="I555" s="25">
        <f t="array" ref="I555">SUM(IF(Period=$A$2,IF(Site=$A$506,IF(Provider=$B555,I))))</f>
        <v>12</v>
      </c>
      <c r="J555" s="26">
        <f t="array" ref="J555">SUM(IF(Period=$A$2,IF(Site=$A$506,IF(Provider=$B555,J))))</f>
        <v>20.666666666666668</v>
      </c>
      <c r="K555" s="27">
        <f t="shared" si="141"/>
        <v>5.172054223149114E-2</v>
      </c>
      <c r="L555" s="27">
        <f t="shared" si="134"/>
        <v>7.1827844875025351E-3</v>
      </c>
      <c r="M555" s="44"/>
      <c r="N555" s="25">
        <f t="array" ref="N555">SUM(IF(Period=$A$2,IF(Site=$A$506,IF(Provider=$B555,K))))</f>
        <v>0</v>
      </c>
      <c r="O555" s="37">
        <f t="shared" si="135"/>
        <v>0</v>
      </c>
      <c r="P555" s="44"/>
      <c r="Q555" s="25">
        <f t="array" ref="Q555">SUM(IF(Period=$A$2,IF(Site=$A$506,IF(Provider=$B555,M))))</f>
        <v>0</v>
      </c>
      <c r="R555" s="26">
        <f t="array" ref="R555">SUM(IF(Period=$A$2,IF(Site=$A$506,IF(Provider=$B555,N))))</f>
        <v>0</v>
      </c>
      <c r="S555" s="27" t="e">
        <f t="shared" si="144"/>
        <v>#DIV/0!</v>
      </c>
      <c r="T555" s="27" t="e">
        <f t="shared" si="145"/>
        <v>#DIV/0!</v>
      </c>
      <c r="U555" s="20"/>
      <c r="V555" s="25">
        <f t="array" ref="V555">SUM(IF(Period=$A$2,IF(Site=$A$506,IF(Provider=$B555,P))))</f>
        <v>12</v>
      </c>
      <c r="W555" s="26">
        <f t="array" ref="W555">SUM(IF(Period=$A$2,IF(Site=$A$506,IF(Provider=$B555,Q))))</f>
        <v>18</v>
      </c>
      <c r="X555" s="27">
        <f t="shared" si="142"/>
        <v>5.5569848211988682E-2</v>
      </c>
      <c r="Y555" s="27">
        <f t="shared" si="138"/>
        <v>8.0533909995898732E-3</v>
      </c>
      <c r="Z555" s="44"/>
      <c r="AA555" s="25">
        <f t="array" ref="AA555">SUM(IF(Period=$A$2,IF(Site=$A$506,IF(Provider=$B555,G))))</f>
        <v>12</v>
      </c>
      <c r="AB555" s="26">
        <f t="array" ref="AB555">SUM(IF(Period=$A$2,IF(Site=$A$506,IF(Provider=$B555,H))))</f>
        <v>18</v>
      </c>
      <c r="AC555" s="27">
        <f t="shared" si="143"/>
        <v>4.9382716049382713E-2</v>
      </c>
      <c r="AD555" s="27">
        <f t="shared" si="139"/>
        <v>1.125117199708303E-2</v>
      </c>
      <c r="AE555" s="44"/>
      <c r="AF555" s="20"/>
      <c r="AG555" s="20"/>
      <c r="AH555" s="20"/>
      <c r="AI555" s="20"/>
      <c r="AJ555" s="20"/>
      <c r="AK555" s="20"/>
      <c r="AL555" s="20"/>
      <c r="AM555" s="20"/>
      <c r="AN555" s="20"/>
    </row>
    <row r="556" spans="2:40" hidden="1" outlineLevel="1" x14ac:dyDescent="0.25">
      <c r="B556" s="20" t="s">
        <v>691</v>
      </c>
      <c r="C556" s="44"/>
      <c r="D556" s="25">
        <f t="array" ref="D556">SUM(IF(Period=$A$2,IF(Site=$A$506,IF(Provider=$B556,G))))</f>
        <v>0</v>
      </c>
      <c r="E556" s="26">
        <f t="array" ref="E556">SUM(IF(Period=$A$2,IF(Site=$A$506,IF(Provider=$B556,H))))</f>
        <v>0</v>
      </c>
      <c r="F556" s="27">
        <f t="shared" si="140"/>
        <v>0</v>
      </c>
      <c r="G556" s="27">
        <f t="shared" si="133"/>
        <v>0</v>
      </c>
      <c r="H556" s="44"/>
      <c r="I556" s="25">
        <f t="array" ref="I556">SUM(IF(Period=$A$2,IF(Site=$A$506,IF(Provider=$B556,I))))</f>
        <v>0</v>
      </c>
      <c r="J556" s="26">
        <f t="array" ref="J556">SUM(IF(Period=$A$2,IF(Site=$A$506,IF(Provider=$B556,J))))</f>
        <v>0</v>
      </c>
      <c r="K556" s="27">
        <f t="shared" si="141"/>
        <v>0</v>
      </c>
      <c r="L556" s="27">
        <f t="shared" si="134"/>
        <v>0</v>
      </c>
      <c r="M556" s="44"/>
      <c r="N556" s="25">
        <f t="array" ref="N556">SUM(IF(Period=$A$2,IF(Site=$A$506,IF(Provider=$B556,K))))</f>
        <v>0</v>
      </c>
      <c r="O556" s="37">
        <f t="shared" si="135"/>
        <v>0</v>
      </c>
      <c r="P556" s="44"/>
      <c r="Q556" s="25">
        <f t="array" ref="Q556">SUM(IF(Period=$A$2,IF(Site=$A$506,IF(Provider=$B556,M))))</f>
        <v>0</v>
      </c>
      <c r="R556" s="26">
        <f t="array" ref="R556">SUM(IF(Period=$A$2,IF(Site=$A$506,IF(Provider=$B556,N))))</f>
        <v>0</v>
      </c>
      <c r="S556" s="27" t="e">
        <f t="shared" si="144"/>
        <v>#DIV/0!</v>
      </c>
      <c r="T556" s="27" t="e">
        <f t="shared" si="145"/>
        <v>#DIV/0!</v>
      </c>
      <c r="U556" s="20"/>
      <c r="V556" s="25">
        <f t="array" ref="V556">SUM(IF(Period=$A$2,IF(Site=$A$506,IF(Provider=$B556,P))))</f>
        <v>0</v>
      </c>
      <c r="W556" s="26">
        <f t="array" ref="W556">SUM(IF(Period=$A$2,IF(Site=$A$506,IF(Provider=$B556,Q))))</f>
        <v>0</v>
      </c>
      <c r="X556" s="27">
        <f t="shared" si="142"/>
        <v>0</v>
      </c>
      <c r="Y556" s="27">
        <f t="shared" si="138"/>
        <v>0</v>
      </c>
      <c r="Z556" s="44"/>
      <c r="AA556" s="25">
        <f t="array" ref="AA556">SUM(IF(Period=$A$2,IF(Site=$A$506,IF(Provider=$B556,G))))</f>
        <v>0</v>
      </c>
      <c r="AB556" s="26">
        <f t="array" ref="AB556">SUM(IF(Period=$A$2,IF(Site=$A$506,IF(Provider=$B556,H))))</f>
        <v>0</v>
      </c>
      <c r="AC556" s="27">
        <f t="shared" si="143"/>
        <v>0</v>
      </c>
      <c r="AD556" s="27">
        <f t="shared" si="139"/>
        <v>0</v>
      </c>
      <c r="AE556" s="44"/>
      <c r="AF556" s="20"/>
      <c r="AG556" s="20"/>
      <c r="AH556" s="20"/>
      <c r="AI556" s="20"/>
      <c r="AJ556" s="20"/>
      <c r="AK556" s="20"/>
      <c r="AL556" s="20"/>
      <c r="AM556" s="20"/>
      <c r="AN556" s="20"/>
    </row>
    <row r="557" spans="2:40" hidden="1" outlineLevel="1" x14ac:dyDescent="0.25">
      <c r="B557" s="20" t="s">
        <v>826</v>
      </c>
      <c r="C557" s="44"/>
      <c r="D557" s="25">
        <f t="array" ref="D557">SUM(IF(Period=$A$2,IF(Site=$A$506,IF(Provider=$B557,G))))</f>
        <v>0</v>
      </c>
      <c r="E557" s="26">
        <f t="array" ref="E557">SUM(IF(Period=$A$2,IF(Site=$A$506,IF(Provider=$B557,H))))</f>
        <v>0</v>
      </c>
      <c r="F557" s="27">
        <f t="shared" si="140"/>
        <v>0</v>
      </c>
      <c r="G557" s="27">
        <f t="shared" si="133"/>
        <v>0</v>
      </c>
      <c r="H557" s="44"/>
      <c r="I557" s="25">
        <f t="array" ref="I557">SUM(IF(Period=$A$2,IF(Site=$A$506,IF(Provider=$B557,I))))</f>
        <v>0</v>
      </c>
      <c r="J557" s="26">
        <f t="array" ref="J557">SUM(IF(Period=$A$2,IF(Site=$A$506,IF(Provider=$B557,J))))</f>
        <v>0</v>
      </c>
      <c r="K557" s="27">
        <f t="shared" si="141"/>
        <v>0</v>
      </c>
      <c r="L557" s="27">
        <f t="shared" si="134"/>
        <v>0</v>
      </c>
      <c r="M557" s="44"/>
      <c r="N557" s="25">
        <f t="array" ref="N557">SUM(IF(Period=$A$2,IF(Site=$A$506,IF(Provider=$B557,K))))</f>
        <v>0</v>
      </c>
      <c r="O557" s="37">
        <f t="shared" si="135"/>
        <v>0</v>
      </c>
      <c r="P557" s="44"/>
      <c r="Q557" s="25">
        <f t="array" ref="Q557">SUM(IF(Period=$A$2,IF(Site=$A$506,IF(Provider=$B557,M))))</f>
        <v>0</v>
      </c>
      <c r="R557" s="26">
        <f t="array" ref="R557">SUM(IF(Period=$A$2,IF(Site=$A$506,IF(Provider=$B557,N))))</f>
        <v>0</v>
      </c>
      <c r="S557" s="27" t="e">
        <f t="shared" si="144"/>
        <v>#DIV/0!</v>
      </c>
      <c r="T557" s="27" t="e">
        <f t="shared" si="145"/>
        <v>#DIV/0!</v>
      </c>
      <c r="U557" s="20"/>
      <c r="V557" s="25">
        <f t="array" ref="V557">SUM(IF(Period=$A$2,IF(Site=$A$506,IF(Provider=$B557,P))))</f>
        <v>0</v>
      </c>
      <c r="W557" s="26">
        <f t="array" ref="W557">SUM(IF(Period=$A$2,IF(Site=$A$506,IF(Provider=$B557,Q))))</f>
        <v>0</v>
      </c>
      <c r="X557" s="27">
        <f t="shared" si="142"/>
        <v>0</v>
      </c>
      <c r="Y557" s="27">
        <f t="shared" si="138"/>
        <v>0</v>
      </c>
      <c r="Z557" s="44"/>
      <c r="AA557" s="25">
        <f t="array" ref="AA557">SUM(IF(Period=$A$2,IF(Site=$A$506,IF(Provider=$B557,G))))</f>
        <v>0</v>
      </c>
      <c r="AB557" s="26">
        <f t="array" ref="AB557">SUM(IF(Period=$A$2,IF(Site=$A$506,IF(Provider=$B557,H))))</f>
        <v>0</v>
      </c>
      <c r="AC557" s="27">
        <f t="shared" si="143"/>
        <v>0</v>
      </c>
      <c r="AD557" s="27">
        <f t="shared" si="139"/>
        <v>0</v>
      </c>
      <c r="AE557" s="44"/>
      <c r="AF557" s="20"/>
      <c r="AG557" s="20"/>
      <c r="AH557" s="20"/>
      <c r="AI557" s="20"/>
      <c r="AJ557" s="20"/>
      <c r="AK557" s="20"/>
      <c r="AL557" s="20"/>
      <c r="AM557" s="20"/>
      <c r="AN557" s="20"/>
    </row>
    <row r="558" spans="2:40" hidden="1" outlineLevel="1" x14ac:dyDescent="0.25">
      <c r="B558" s="20" t="s">
        <v>1021</v>
      </c>
      <c r="C558" s="44"/>
      <c r="D558" s="25">
        <f t="array" ref="D558">SUM(IF(Period=$A$2,IF(Site=$A$506,IF(Provider=$B558,G))))</f>
        <v>0</v>
      </c>
      <c r="E558" s="26">
        <f t="array" ref="E558">SUM(IF(Period=$A$2,IF(Site=$A$506,IF(Provider=$B558,H))))</f>
        <v>0</v>
      </c>
      <c r="F558" s="27">
        <f t="shared" si="140"/>
        <v>0</v>
      </c>
      <c r="G558" s="27">
        <f t="shared" si="133"/>
        <v>0</v>
      </c>
      <c r="H558" s="44"/>
      <c r="I558" s="25">
        <f t="array" ref="I558">SUM(IF(Period=$A$2,IF(Site=$A$506,IF(Provider=$B558,I))))</f>
        <v>0</v>
      </c>
      <c r="J558" s="26">
        <f t="array" ref="J558">SUM(IF(Period=$A$2,IF(Site=$A$506,IF(Provider=$B558,J))))</f>
        <v>0</v>
      </c>
      <c r="K558" s="27">
        <f t="shared" si="141"/>
        <v>0</v>
      </c>
      <c r="L558" s="27">
        <f t="shared" si="134"/>
        <v>0</v>
      </c>
      <c r="M558" s="44"/>
      <c r="N558" s="25">
        <f t="array" ref="N558">SUM(IF(Period=$A$2,IF(Site=$A$506,IF(Provider=$B558,K))))</f>
        <v>0</v>
      </c>
      <c r="O558" s="37">
        <f t="shared" si="135"/>
        <v>0</v>
      </c>
      <c r="P558" s="44"/>
      <c r="Q558" s="25">
        <f t="array" ref="Q558">SUM(IF(Period=$A$2,IF(Site=$A$506,IF(Provider=$B558,M))))</f>
        <v>0</v>
      </c>
      <c r="R558" s="26">
        <f t="array" ref="R558">SUM(IF(Period=$A$2,IF(Site=$A$506,IF(Provider=$B558,N))))</f>
        <v>0</v>
      </c>
      <c r="S558" s="27" t="e">
        <f t="shared" si="144"/>
        <v>#DIV/0!</v>
      </c>
      <c r="T558" s="27" t="e">
        <f t="shared" si="145"/>
        <v>#DIV/0!</v>
      </c>
      <c r="U558" s="20"/>
      <c r="V558" s="25">
        <f t="array" ref="V558">SUM(IF(Period=$A$2,IF(Site=$A$506,IF(Provider=$B558,P))))</f>
        <v>0</v>
      </c>
      <c r="W558" s="26">
        <f t="array" ref="W558">SUM(IF(Period=$A$2,IF(Site=$A$506,IF(Provider=$B558,Q))))</f>
        <v>0</v>
      </c>
      <c r="X558" s="27">
        <f t="shared" si="142"/>
        <v>0</v>
      </c>
      <c r="Y558" s="27">
        <f t="shared" si="138"/>
        <v>0</v>
      </c>
      <c r="Z558" s="44"/>
      <c r="AA558" s="25">
        <f t="array" ref="AA558">SUM(IF(Period=$A$2,IF(Site=$A$506,IF(Provider=$B558,G))))</f>
        <v>0</v>
      </c>
      <c r="AB558" s="26">
        <f t="array" ref="AB558">SUM(IF(Period=$A$2,IF(Site=$A$506,IF(Provider=$B558,H))))</f>
        <v>0</v>
      </c>
      <c r="AC558" s="27">
        <f t="shared" si="143"/>
        <v>0</v>
      </c>
      <c r="AD558" s="27">
        <f t="shared" si="139"/>
        <v>0</v>
      </c>
      <c r="AE558" s="44"/>
      <c r="AF558" s="20"/>
      <c r="AG558" s="20"/>
      <c r="AH558" s="20"/>
      <c r="AI558" s="20"/>
      <c r="AJ558" s="20"/>
      <c r="AK558" s="20"/>
      <c r="AL558" s="20"/>
      <c r="AM558" s="20"/>
      <c r="AN558" s="20"/>
    </row>
    <row r="559" spans="2:40" hidden="1" outlineLevel="1" x14ac:dyDescent="0.25">
      <c r="B559" s="20" t="s">
        <v>771</v>
      </c>
      <c r="C559" s="44"/>
      <c r="D559" s="25">
        <f t="array" ref="D559">SUM(IF(Period=$A$2,IF(Site=$A$506,IF(Provider=$B559,G))))</f>
        <v>45</v>
      </c>
      <c r="E559" s="26">
        <f t="array" ref="E559">SUM(IF(Period=$A$2,IF(Site=$A$506,IF(Provider=$B559,H))))</f>
        <v>9</v>
      </c>
      <c r="F559" s="27">
        <f t="shared" si="140"/>
        <v>9.2592592592592587E-2</v>
      </c>
      <c r="G559" s="27">
        <f t="shared" si="133"/>
        <v>2.1095947494530681E-2</v>
      </c>
      <c r="H559" s="44"/>
      <c r="I559" s="25">
        <f t="array" ref="I559">SUM(IF(Period=$A$2,IF(Site=$A$506,IF(Provider=$B559,I))))</f>
        <v>48</v>
      </c>
      <c r="J559" s="26">
        <f t="array" ref="J559">SUM(IF(Period=$A$2,IF(Site=$A$506,IF(Provider=$B559,J))))</f>
        <v>10.8125</v>
      </c>
      <c r="K559" s="27">
        <f t="shared" si="141"/>
        <v>0.10823774765380606</v>
      </c>
      <c r="L559" s="27">
        <f t="shared" si="134"/>
        <v>1.5031714310539578E-2</v>
      </c>
      <c r="M559" s="44"/>
      <c r="N559" s="25">
        <f t="array" ref="N559">SUM(IF(Period=$A$2,IF(Site=$A$506,IF(Provider=$B559,K))))</f>
        <v>0</v>
      </c>
      <c r="O559" s="37">
        <f t="shared" si="135"/>
        <v>0</v>
      </c>
      <c r="P559" s="44"/>
      <c r="Q559" s="25">
        <f t="array" ref="Q559">SUM(IF(Period=$A$2,IF(Site=$A$506,IF(Provider=$B559,M))))</f>
        <v>0</v>
      </c>
      <c r="R559" s="26">
        <f t="array" ref="R559">SUM(IF(Period=$A$2,IF(Site=$A$506,IF(Provider=$B559,N))))</f>
        <v>0</v>
      </c>
      <c r="S559" s="27" t="e">
        <f t="shared" si="144"/>
        <v>#DIV/0!</v>
      </c>
      <c r="T559" s="27" t="e">
        <f t="shared" si="145"/>
        <v>#DIV/0!</v>
      </c>
      <c r="U559" s="20"/>
      <c r="V559" s="25">
        <f t="array" ref="V559">SUM(IF(Period=$A$2,IF(Site=$A$506,IF(Provider=$B559,P))))</f>
        <v>44</v>
      </c>
      <c r="W559" s="26">
        <f t="array" ref="W559">SUM(IF(Period=$A$2,IF(Site=$A$506,IF(Provider=$B559,Q))))</f>
        <v>17</v>
      </c>
      <c r="X559" s="27">
        <f t="shared" si="142"/>
        <v>0.19243632621559045</v>
      </c>
      <c r="Y559" s="27">
        <f t="shared" si="138"/>
        <v>2.7888594757839006E-2</v>
      </c>
      <c r="Z559" s="44"/>
      <c r="AA559" s="25">
        <f t="array" ref="AA559">SUM(IF(Period=$A$2,IF(Site=$A$506,IF(Provider=$B559,G))))</f>
        <v>45</v>
      </c>
      <c r="AB559" s="26">
        <f t="array" ref="AB559">SUM(IF(Period=$A$2,IF(Site=$A$506,IF(Provider=$B559,H))))</f>
        <v>9</v>
      </c>
      <c r="AC559" s="27">
        <f t="shared" si="143"/>
        <v>9.2592592592592587E-2</v>
      </c>
      <c r="AD559" s="27">
        <f t="shared" si="139"/>
        <v>2.1095947494530681E-2</v>
      </c>
      <c r="AE559" s="44"/>
      <c r="AF559" s="20"/>
      <c r="AG559" s="20"/>
      <c r="AH559" s="20"/>
      <c r="AI559" s="20"/>
      <c r="AJ559" s="20"/>
      <c r="AK559" s="20"/>
      <c r="AL559" s="20"/>
      <c r="AM559" s="20"/>
      <c r="AN559" s="20"/>
    </row>
    <row r="560" spans="2:40" hidden="1" outlineLevel="1" x14ac:dyDescent="0.25">
      <c r="B560" s="20" t="s">
        <v>966</v>
      </c>
      <c r="C560" s="44"/>
      <c r="D560" s="25">
        <f t="array" ref="D560">SUM(IF(Period=$A$2,IF(Site=$A$506,IF(Provider=$B560,G))))</f>
        <v>0</v>
      </c>
      <c r="E560" s="26">
        <f t="array" ref="E560">SUM(IF(Period=$A$2,IF(Site=$A$506,IF(Provider=$B560,H))))</f>
        <v>0</v>
      </c>
      <c r="F560" s="27">
        <f t="shared" si="140"/>
        <v>0</v>
      </c>
      <c r="G560" s="27">
        <f t="shared" si="133"/>
        <v>0</v>
      </c>
      <c r="H560" s="44"/>
      <c r="I560" s="25">
        <f t="array" ref="I560">SUM(IF(Period=$A$2,IF(Site=$A$506,IF(Provider=$B560,I))))</f>
        <v>0</v>
      </c>
      <c r="J560" s="26">
        <f t="array" ref="J560">SUM(IF(Period=$A$2,IF(Site=$A$506,IF(Provider=$B560,J))))</f>
        <v>0</v>
      </c>
      <c r="K560" s="27">
        <f t="shared" si="141"/>
        <v>0</v>
      </c>
      <c r="L560" s="27">
        <f t="shared" si="134"/>
        <v>0</v>
      </c>
      <c r="M560" s="44"/>
      <c r="N560" s="25">
        <f t="array" ref="N560">SUM(IF(Period=$A$2,IF(Site=$A$506,IF(Provider=$B560,K))))</f>
        <v>0</v>
      </c>
      <c r="O560" s="37">
        <f t="shared" si="135"/>
        <v>0</v>
      </c>
      <c r="P560" s="44"/>
      <c r="Q560" s="25">
        <f t="array" ref="Q560">SUM(IF(Period=$A$2,IF(Site=$A$506,IF(Provider=$B560,M))))</f>
        <v>0</v>
      </c>
      <c r="R560" s="26">
        <f t="array" ref="R560">SUM(IF(Period=$A$2,IF(Site=$A$506,IF(Provider=$B560,N))))</f>
        <v>0</v>
      </c>
      <c r="S560" s="27" t="e">
        <f t="shared" si="144"/>
        <v>#DIV/0!</v>
      </c>
      <c r="T560" s="27" t="e">
        <f t="shared" si="145"/>
        <v>#DIV/0!</v>
      </c>
      <c r="U560" s="20"/>
      <c r="V560" s="25">
        <f t="array" ref="V560">SUM(IF(Period=$A$2,IF(Site=$A$506,IF(Provider=$B560,P))))</f>
        <v>0</v>
      </c>
      <c r="W560" s="26">
        <f t="array" ref="W560">SUM(IF(Period=$A$2,IF(Site=$A$506,IF(Provider=$B560,Q))))</f>
        <v>0</v>
      </c>
      <c r="X560" s="27">
        <f t="shared" si="142"/>
        <v>0</v>
      </c>
      <c r="Y560" s="27">
        <f t="shared" si="138"/>
        <v>0</v>
      </c>
      <c r="Z560" s="44"/>
      <c r="AA560" s="25">
        <f t="array" ref="AA560">SUM(IF(Period=$A$2,IF(Site=$A$506,IF(Provider=$B560,G))))</f>
        <v>0</v>
      </c>
      <c r="AB560" s="26">
        <f t="array" ref="AB560">SUM(IF(Period=$A$2,IF(Site=$A$506,IF(Provider=$B560,H))))</f>
        <v>0</v>
      </c>
      <c r="AC560" s="27">
        <f t="shared" si="143"/>
        <v>0</v>
      </c>
      <c r="AD560" s="27">
        <f t="shared" si="139"/>
        <v>0</v>
      </c>
      <c r="AE560" s="44"/>
      <c r="AF560" s="20"/>
      <c r="AG560" s="20"/>
      <c r="AH560" s="20"/>
      <c r="AI560" s="20"/>
      <c r="AJ560" s="20"/>
      <c r="AK560" s="20"/>
      <c r="AL560" s="20"/>
      <c r="AM560" s="20"/>
      <c r="AN560" s="20"/>
    </row>
    <row r="561" spans="2:40" hidden="1" outlineLevel="1" x14ac:dyDescent="0.25">
      <c r="B561" s="20" t="s">
        <v>706</v>
      </c>
      <c r="C561" s="44"/>
      <c r="D561" s="25">
        <f t="array" ref="D561">SUM(IF(Period=$A$2,IF(Site=$A$506,IF(Provider=$B561,G))))</f>
        <v>30</v>
      </c>
      <c r="E561" s="26">
        <f t="array" ref="E561">SUM(IF(Period=$A$2,IF(Site=$A$506,IF(Provider=$B561,H))))</f>
        <v>9</v>
      </c>
      <c r="F561" s="27">
        <f t="shared" si="140"/>
        <v>6.1728395061728392E-2</v>
      </c>
      <c r="G561" s="27">
        <f t="shared" si="133"/>
        <v>1.4063964996353788E-2</v>
      </c>
      <c r="H561" s="44"/>
      <c r="I561" s="25">
        <f t="array" ref="I561">SUM(IF(Period=$A$2,IF(Site=$A$506,IF(Provider=$B561,I))))</f>
        <v>32</v>
      </c>
      <c r="J561" s="26">
        <f t="array" ref="J561">SUM(IF(Period=$A$2,IF(Site=$A$506,IF(Provider=$B561,J))))</f>
        <v>11.84375</v>
      </c>
      <c r="K561" s="27">
        <f t="shared" si="141"/>
        <v>7.9040667361835237E-2</v>
      </c>
      <c r="L561" s="27">
        <f t="shared" si="134"/>
        <v>1.0976916615981694E-2</v>
      </c>
      <c r="M561" s="44"/>
      <c r="N561" s="25">
        <f t="array" ref="N561">SUM(IF(Period=$A$2,IF(Site=$A$506,IF(Provider=$B561,K))))</f>
        <v>0</v>
      </c>
      <c r="O561" s="37">
        <f t="shared" si="135"/>
        <v>0</v>
      </c>
      <c r="P561" s="44"/>
      <c r="Q561" s="25">
        <f t="array" ref="Q561">SUM(IF(Period=$A$2,IF(Site=$A$506,IF(Provider=$B561,M))))</f>
        <v>0</v>
      </c>
      <c r="R561" s="26">
        <f t="array" ref="R561">SUM(IF(Period=$A$2,IF(Site=$A$506,IF(Provider=$B561,N))))</f>
        <v>0</v>
      </c>
      <c r="S561" s="27" t="e">
        <f t="shared" si="144"/>
        <v>#DIV/0!</v>
      </c>
      <c r="T561" s="27" t="e">
        <f t="shared" si="145"/>
        <v>#DIV/0!</v>
      </c>
      <c r="U561" s="20"/>
      <c r="V561" s="25">
        <f t="array" ref="V561">SUM(IF(Period=$A$2,IF(Site=$A$506,IF(Provider=$B561,P))))</f>
        <v>31</v>
      </c>
      <c r="W561" s="26">
        <f t="array" ref="W561">SUM(IF(Period=$A$2,IF(Site=$A$506,IF(Provider=$B561,Q))))</f>
        <v>24</v>
      </c>
      <c r="X561" s="27">
        <f t="shared" si="142"/>
        <v>0.19140725495240546</v>
      </c>
      <c r="Y561" s="27">
        <f t="shared" si="138"/>
        <v>2.7739457887476233E-2</v>
      </c>
      <c r="Z561" s="44"/>
      <c r="AA561" s="25">
        <f t="array" ref="AA561">SUM(IF(Period=$A$2,IF(Site=$A$506,IF(Provider=$B561,G))))</f>
        <v>30</v>
      </c>
      <c r="AB561" s="26">
        <f t="array" ref="AB561">SUM(IF(Period=$A$2,IF(Site=$A$506,IF(Provider=$B561,H))))</f>
        <v>9</v>
      </c>
      <c r="AC561" s="27">
        <f t="shared" si="143"/>
        <v>6.1728395061728392E-2</v>
      </c>
      <c r="AD561" s="27">
        <f t="shared" si="139"/>
        <v>1.4063964996353788E-2</v>
      </c>
      <c r="AE561" s="44"/>
      <c r="AF561" s="20"/>
      <c r="AG561" s="20"/>
      <c r="AH561" s="20"/>
      <c r="AI561" s="20"/>
      <c r="AJ561" s="20"/>
      <c r="AK561" s="20"/>
      <c r="AL561" s="20"/>
      <c r="AM561" s="20"/>
      <c r="AN561" s="20"/>
    </row>
    <row r="562" spans="2:40" hidden="1" outlineLevel="1" x14ac:dyDescent="0.25">
      <c r="B562" s="20" t="s">
        <v>775</v>
      </c>
      <c r="C562" s="44"/>
      <c r="D562" s="25">
        <f t="array" ref="D562">SUM(IF(Period=$A$2,IF(Site=$A$506,IF(Provider=$B562,G))))</f>
        <v>8</v>
      </c>
      <c r="E562" s="26">
        <f t="array" ref="E562">SUM(IF(Period=$A$2,IF(Site=$A$506,IF(Provider=$B562,H))))</f>
        <v>8</v>
      </c>
      <c r="F562" s="27">
        <f t="shared" si="140"/>
        <v>1.4631915866483767E-2</v>
      </c>
      <c r="G562" s="27">
        <f t="shared" si="133"/>
        <v>3.3336805917283051E-3</v>
      </c>
      <c r="H562" s="44"/>
      <c r="I562" s="25">
        <f t="array" ref="I562">SUM(IF(Period=$A$2,IF(Site=$A$506,IF(Provider=$B562,I))))</f>
        <v>34</v>
      </c>
      <c r="J562" s="26">
        <f t="array" ref="J562">SUM(IF(Period=$A$2,IF(Site=$A$506,IF(Provider=$B562,J))))</f>
        <v>16.382352941176471</v>
      </c>
      <c r="K562" s="27">
        <f t="shared" si="141"/>
        <v>0.11616266944734099</v>
      </c>
      <c r="L562" s="27">
        <f t="shared" si="134"/>
        <v>1.6132302256205291E-2</v>
      </c>
      <c r="M562" s="44"/>
      <c r="N562" s="25">
        <f t="array" ref="N562">SUM(IF(Period=$A$2,IF(Site=$A$506,IF(Provider=$B562,K))))</f>
        <v>0</v>
      </c>
      <c r="O562" s="37">
        <f t="shared" si="135"/>
        <v>0</v>
      </c>
      <c r="P562" s="44"/>
      <c r="Q562" s="25">
        <f t="array" ref="Q562">SUM(IF(Period=$A$2,IF(Site=$A$506,IF(Provider=$B562,M))))</f>
        <v>0</v>
      </c>
      <c r="R562" s="26">
        <f t="array" ref="R562">SUM(IF(Period=$A$2,IF(Site=$A$506,IF(Provider=$B562,N))))</f>
        <v>0</v>
      </c>
      <c r="S562" s="27" t="e">
        <f t="shared" si="144"/>
        <v>#DIV/0!</v>
      </c>
      <c r="T562" s="27" t="e">
        <f t="shared" si="145"/>
        <v>#DIV/0!</v>
      </c>
      <c r="U562" s="20"/>
      <c r="V562" s="25">
        <f t="array" ref="V562">SUM(IF(Period=$A$2,IF(Site=$A$506,IF(Provider=$B562,P))))</f>
        <v>22</v>
      </c>
      <c r="W562" s="26">
        <f t="array" ref="W562">SUM(IF(Period=$A$2,IF(Site=$A$506,IF(Provider=$B562,Q))))</f>
        <v>51</v>
      </c>
      <c r="X562" s="27">
        <f t="shared" si="142"/>
        <v>0.28865448932338567</v>
      </c>
      <c r="Y562" s="27">
        <f t="shared" si="138"/>
        <v>4.1832892136758511E-2</v>
      </c>
      <c r="Z562" s="44"/>
      <c r="AA562" s="25">
        <f t="array" ref="AA562">SUM(IF(Period=$A$2,IF(Site=$A$506,IF(Provider=$B562,G))))</f>
        <v>8</v>
      </c>
      <c r="AB562" s="26">
        <f t="array" ref="AB562">SUM(IF(Period=$A$2,IF(Site=$A$506,IF(Provider=$B562,H))))</f>
        <v>8</v>
      </c>
      <c r="AC562" s="27">
        <f t="shared" si="143"/>
        <v>1.4631915866483767E-2</v>
      </c>
      <c r="AD562" s="27">
        <f t="shared" si="139"/>
        <v>3.3336805917283051E-3</v>
      </c>
      <c r="AE562" s="44"/>
      <c r="AF562" s="20"/>
      <c r="AG562" s="20"/>
      <c r="AH562" s="20"/>
      <c r="AI562" s="20"/>
      <c r="AJ562" s="20"/>
      <c r="AK562" s="20"/>
      <c r="AL562" s="20"/>
      <c r="AM562" s="20"/>
      <c r="AN562" s="20"/>
    </row>
    <row r="563" spans="2:40" hidden="1" outlineLevel="1" x14ac:dyDescent="0.25">
      <c r="B563" s="20" t="s">
        <v>1138</v>
      </c>
      <c r="C563" s="44"/>
      <c r="D563" s="25">
        <f t="array" ref="D563">SUM(IF(Period=$A$2,IF(Site=$A$506,IF(Provider=$B563,G))))</f>
        <v>0</v>
      </c>
      <c r="E563" s="26">
        <f t="array" ref="E563">SUM(IF(Period=$A$2,IF(Site=$A$506,IF(Provider=$B563,H))))</f>
        <v>0</v>
      </c>
      <c r="F563" s="27">
        <f t="shared" si="140"/>
        <v>0</v>
      </c>
      <c r="G563" s="27">
        <f t="shared" si="133"/>
        <v>0</v>
      </c>
      <c r="H563" s="44"/>
      <c r="I563" s="25">
        <f t="array" ref="I563">SUM(IF(Period=$A$2,IF(Site=$A$506,IF(Provider=$B563,I))))</f>
        <v>0</v>
      </c>
      <c r="J563" s="26">
        <f t="array" ref="J563">SUM(IF(Period=$A$2,IF(Site=$A$506,IF(Provider=$B563,J))))</f>
        <v>0</v>
      </c>
      <c r="K563" s="27">
        <f t="shared" si="141"/>
        <v>0</v>
      </c>
      <c r="L563" s="27">
        <f t="shared" si="134"/>
        <v>0</v>
      </c>
      <c r="M563" s="44"/>
      <c r="N563" s="25">
        <f t="array" ref="N563">SUM(IF(Period=$A$2,IF(Site=$A$506,IF(Provider=$B563,K))))</f>
        <v>0</v>
      </c>
      <c r="O563" s="37">
        <f t="shared" si="135"/>
        <v>0</v>
      </c>
      <c r="P563" s="44"/>
      <c r="Q563" s="25">
        <f t="array" ref="Q563">SUM(IF(Period=$A$2,IF(Site=$A$506,IF(Provider=$B563,M))))</f>
        <v>0</v>
      </c>
      <c r="R563" s="26">
        <f t="array" ref="R563">SUM(IF(Period=$A$2,IF(Site=$A$506,IF(Provider=$B563,N))))</f>
        <v>0</v>
      </c>
      <c r="S563" s="27" t="e">
        <f t="shared" si="144"/>
        <v>#DIV/0!</v>
      </c>
      <c r="T563" s="27" t="e">
        <f t="shared" si="145"/>
        <v>#DIV/0!</v>
      </c>
      <c r="U563" s="20"/>
      <c r="V563" s="25">
        <f t="array" ref="V563">SUM(IF(Period=$A$2,IF(Site=$A$506,IF(Provider=$B563,P))))</f>
        <v>0</v>
      </c>
      <c r="W563" s="26">
        <f t="array" ref="W563">SUM(IF(Period=$A$2,IF(Site=$A$506,IF(Provider=$B563,Q))))</f>
        <v>0</v>
      </c>
      <c r="X563" s="27">
        <f t="shared" si="142"/>
        <v>0</v>
      </c>
      <c r="Y563" s="27">
        <f t="shared" si="138"/>
        <v>0</v>
      </c>
      <c r="Z563" s="44"/>
      <c r="AA563" s="25">
        <f t="array" ref="AA563">SUM(IF(Period=$A$2,IF(Site=$A$506,IF(Provider=$B563,G))))</f>
        <v>0</v>
      </c>
      <c r="AB563" s="26">
        <f t="array" ref="AB563">SUM(IF(Period=$A$2,IF(Site=$A$506,IF(Provider=$B563,H))))</f>
        <v>0</v>
      </c>
      <c r="AC563" s="27">
        <f t="shared" si="143"/>
        <v>0</v>
      </c>
      <c r="AD563" s="27">
        <f t="shared" si="139"/>
        <v>0</v>
      </c>
      <c r="AE563" s="44"/>
      <c r="AF563" s="20"/>
      <c r="AG563" s="20"/>
      <c r="AH563" s="20"/>
      <c r="AI563" s="20"/>
      <c r="AJ563" s="20"/>
      <c r="AK563" s="20"/>
      <c r="AL563" s="20"/>
      <c r="AM563" s="20"/>
      <c r="AN563" s="20"/>
    </row>
    <row r="564" spans="2:40" hidden="1" outlineLevel="1" x14ac:dyDescent="0.25">
      <c r="B564" s="20" t="s">
        <v>1056</v>
      </c>
      <c r="C564" s="44"/>
      <c r="D564" s="25">
        <f t="array" ref="D564">SUM(IF(Period=$A$2,IF(Site=$A$506,IF(Provider=$B564,G))))</f>
        <v>0</v>
      </c>
      <c r="E564" s="26">
        <f t="array" ref="E564">SUM(IF(Period=$A$2,IF(Site=$A$506,IF(Provider=$B564,H))))</f>
        <v>0</v>
      </c>
      <c r="F564" s="27">
        <f t="shared" si="140"/>
        <v>0</v>
      </c>
      <c r="G564" s="27">
        <f t="shared" si="133"/>
        <v>0</v>
      </c>
      <c r="H564" s="44"/>
      <c r="I564" s="25">
        <f t="array" ref="I564">SUM(IF(Period=$A$2,IF(Site=$A$506,IF(Provider=$B564,I))))</f>
        <v>0</v>
      </c>
      <c r="J564" s="26">
        <f t="array" ref="J564">SUM(IF(Period=$A$2,IF(Site=$A$506,IF(Provider=$B564,J))))</f>
        <v>0</v>
      </c>
      <c r="K564" s="27">
        <f t="shared" si="141"/>
        <v>0</v>
      </c>
      <c r="L564" s="27">
        <f t="shared" si="134"/>
        <v>0</v>
      </c>
      <c r="M564" s="44"/>
      <c r="N564" s="25">
        <f t="array" ref="N564">SUM(IF(Period=$A$2,IF(Site=$A$506,IF(Provider=$B564,K))))</f>
        <v>0</v>
      </c>
      <c r="O564" s="37">
        <f t="shared" si="135"/>
        <v>0</v>
      </c>
      <c r="P564" s="44"/>
      <c r="Q564" s="25">
        <f t="array" ref="Q564">SUM(IF(Period=$A$2,IF(Site=$A$506,IF(Provider=$B564,M))))</f>
        <v>0</v>
      </c>
      <c r="R564" s="26">
        <f t="array" ref="R564">SUM(IF(Period=$A$2,IF(Site=$A$506,IF(Provider=$B564,N))))</f>
        <v>0</v>
      </c>
      <c r="S564" s="27" t="e">
        <f t="shared" si="144"/>
        <v>#DIV/0!</v>
      </c>
      <c r="T564" s="27" t="e">
        <f t="shared" si="145"/>
        <v>#DIV/0!</v>
      </c>
      <c r="U564" s="20"/>
      <c r="V564" s="25">
        <f t="array" ref="V564">SUM(IF(Period=$A$2,IF(Site=$A$506,IF(Provider=$B564,P))))</f>
        <v>0</v>
      </c>
      <c r="W564" s="26">
        <f t="array" ref="W564">SUM(IF(Period=$A$2,IF(Site=$A$506,IF(Provider=$B564,Q))))</f>
        <v>0</v>
      </c>
      <c r="X564" s="27">
        <f t="shared" si="142"/>
        <v>0</v>
      </c>
      <c r="Y564" s="27">
        <f t="shared" si="138"/>
        <v>0</v>
      </c>
      <c r="Z564" s="44"/>
      <c r="AA564" s="25">
        <f t="array" ref="AA564">SUM(IF(Period=$A$2,IF(Site=$A$506,IF(Provider=$B564,G))))</f>
        <v>0</v>
      </c>
      <c r="AB564" s="26">
        <f t="array" ref="AB564">SUM(IF(Period=$A$2,IF(Site=$A$506,IF(Provider=$B564,H))))</f>
        <v>0</v>
      </c>
      <c r="AC564" s="27">
        <f t="shared" si="143"/>
        <v>0</v>
      </c>
      <c r="AD564" s="27">
        <f t="shared" si="139"/>
        <v>0</v>
      </c>
      <c r="AE564" s="44"/>
      <c r="AF564" s="20"/>
      <c r="AG564" s="20"/>
      <c r="AH564" s="20"/>
      <c r="AI564" s="20"/>
      <c r="AJ564" s="20"/>
      <c r="AK564" s="20"/>
      <c r="AL564" s="20"/>
      <c r="AM564" s="20"/>
      <c r="AN564" s="20"/>
    </row>
    <row r="565" spans="2:40" hidden="1" outlineLevel="1" x14ac:dyDescent="0.25">
      <c r="B565" s="20" t="s">
        <v>1005</v>
      </c>
      <c r="C565" s="44"/>
      <c r="D565" s="25">
        <f t="array" ref="D565">SUM(IF(Period=$A$2,IF(Site=$A$506,IF(Provider=$B565,G))))</f>
        <v>0</v>
      </c>
      <c r="E565" s="26">
        <f t="array" ref="E565">SUM(IF(Period=$A$2,IF(Site=$A$506,IF(Provider=$B565,H))))</f>
        <v>0</v>
      </c>
      <c r="F565" s="27">
        <f t="shared" si="140"/>
        <v>0</v>
      </c>
      <c r="G565" s="27">
        <f t="shared" si="133"/>
        <v>0</v>
      </c>
      <c r="H565" s="44"/>
      <c r="I565" s="25">
        <f t="array" ref="I565">SUM(IF(Period=$A$2,IF(Site=$A$506,IF(Provider=$B565,I))))</f>
        <v>0</v>
      </c>
      <c r="J565" s="26">
        <f t="array" ref="J565">SUM(IF(Period=$A$2,IF(Site=$A$506,IF(Provider=$B565,J))))</f>
        <v>0</v>
      </c>
      <c r="K565" s="27">
        <f t="shared" si="141"/>
        <v>0</v>
      </c>
      <c r="L565" s="27">
        <f t="shared" si="134"/>
        <v>0</v>
      </c>
      <c r="M565" s="44"/>
      <c r="N565" s="25">
        <f t="array" ref="N565">SUM(IF(Period=$A$2,IF(Site=$A$506,IF(Provider=$B565,K))))</f>
        <v>0</v>
      </c>
      <c r="O565" s="37">
        <f t="shared" si="135"/>
        <v>0</v>
      </c>
      <c r="P565" s="44"/>
      <c r="Q565" s="25">
        <f t="array" ref="Q565">SUM(IF(Period=$A$2,IF(Site=$A$506,IF(Provider=$B565,M))))</f>
        <v>0</v>
      </c>
      <c r="R565" s="26">
        <f t="array" ref="R565">SUM(IF(Period=$A$2,IF(Site=$A$506,IF(Provider=$B565,N))))</f>
        <v>0</v>
      </c>
      <c r="S565" s="27" t="e">
        <f t="shared" si="144"/>
        <v>#DIV/0!</v>
      </c>
      <c r="T565" s="27" t="e">
        <f t="shared" si="145"/>
        <v>#DIV/0!</v>
      </c>
      <c r="U565" s="20"/>
      <c r="V565" s="25">
        <f t="array" ref="V565">SUM(IF(Period=$A$2,IF(Site=$A$506,IF(Provider=$B565,P))))</f>
        <v>0</v>
      </c>
      <c r="W565" s="26">
        <f t="array" ref="W565">SUM(IF(Period=$A$2,IF(Site=$A$506,IF(Provider=$B565,Q))))</f>
        <v>0</v>
      </c>
      <c r="X565" s="27">
        <f t="shared" si="142"/>
        <v>0</v>
      </c>
      <c r="Y565" s="27">
        <f t="shared" si="138"/>
        <v>0</v>
      </c>
      <c r="Z565" s="44"/>
      <c r="AA565" s="25">
        <f t="array" ref="AA565">SUM(IF(Period=$A$2,IF(Site=$A$506,IF(Provider=$B565,G))))</f>
        <v>0</v>
      </c>
      <c r="AB565" s="26">
        <f t="array" ref="AB565">SUM(IF(Period=$A$2,IF(Site=$A$506,IF(Provider=$B565,H))))</f>
        <v>0</v>
      </c>
      <c r="AC565" s="27">
        <f t="shared" si="143"/>
        <v>0</v>
      </c>
      <c r="AD565" s="27">
        <f t="shared" si="139"/>
        <v>0</v>
      </c>
      <c r="AE565" s="44"/>
      <c r="AF565" s="20"/>
      <c r="AG565" s="20"/>
      <c r="AH565" s="20"/>
      <c r="AI565" s="20"/>
      <c r="AJ565" s="20"/>
      <c r="AK565" s="20"/>
      <c r="AL565" s="20"/>
      <c r="AM565" s="20"/>
      <c r="AN565" s="20"/>
    </row>
    <row r="566" spans="2:40" hidden="1" outlineLevel="1" x14ac:dyDescent="0.25">
      <c r="B566" s="20" t="s">
        <v>772</v>
      </c>
      <c r="C566" s="44"/>
      <c r="D566" s="25">
        <f t="array" ref="D566">SUM(IF(Period=$A$2,IF(Site=$A$506,IF(Provider=$B566,G))))</f>
        <v>43</v>
      </c>
      <c r="E566" s="26">
        <f t="array" ref="E566">SUM(IF(Period=$A$2,IF(Site=$A$506,IF(Provider=$B566,H))))</f>
        <v>7</v>
      </c>
      <c r="F566" s="27">
        <f t="shared" si="140"/>
        <v>6.881572930955647E-2</v>
      </c>
      <c r="G566" s="27">
        <f t="shared" si="133"/>
        <v>1.5678716532972183E-2</v>
      </c>
      <c r="H566" s="44"/>
      <c r="I566" s="25">
        <f t="array" ref="I566">SUM(IF(Period=$A$2,IF(Site=$A$506,IF(Provider=$B566,I))))</f>
        <v>48</v>
      </c>
      <c r="J566" s="26">
        <f t="array" ref="J566">SUM(IF(Period=$A$2,IF(Site=$A$506,IF(Provider=$B566,J))))</f>
        <v>9.8958333333333339</v>
      </c>
      <c r="K566" s="27">
        <f t="shared" si="141"/>
        <v>9.9061522419186671E-2</v>
      </c>
      <c r="L566" s="27">
        <f t="shared" si="134"/>
        <v>1.3757349320821387E-2</v>
      </c>
      <c r="M566" s="44"/>
      <c r="N566" s="25">
        <f t="array" ref="N566">SUM(IF(Period=$A$2,IF(Site=$A$506,IF(Provider=$B566,K))))</f>
        <v>0</v>
      </c>
      <c r="O566" s="37">
        <f t="shared" si="135"/>
        <v>0</v>
      </c>
      <c r="P566" s="44"/>
      <c r="Q566" s="25">
        <f t="array" ref="Q566">SUM(IF(Period=$A$2,IF(Site=$A$506,IF(Provider=$B566,M))))</f>
        <v>0</v>
      </c>
      <c r="R566" s="26">
        <f t="array" ref="R566">SUM(IF(Period=$A$2,IF(Site=$A$506,IF(Provider=$B566,N))))</f>
        <v>0</v>
      </c>
      <c r="S566" s="27" t="e">
        <f t="shared" si="144"/>
        <v>#DIV/0!</v>
      </c>
      <c r="T566" s="27" t="e">
        <f t="shared" si="145"/>
        <v>#DIV/0!</v>
      </c>
      <c r="U566" s="20"/>
      <c r="V566" s="25">
        <f t="array" ref="V566">SUM(IF(Period=$A$2,IF(Site=$A$506,IF(Provider=$B566,P))))</f>
        <v>44</v>
      </c>
      <c r="W566" s="26">
        <f t="array" ref="W566">SUM(IF(Period=$A$2,IF(Site=$A$506,IF(Provider=$B566,Q))))</f>
        <v>18</v>
      </c>
      <c r="X566" s="27">
        <f t="shared" si="142"/>
        <v>0.20375611011062517</v>
      </c>
      <c r="Y566" s="27">
        <f t="shared" si="138"/>
        <v>2.9529100331829535E-2</v>
      </c>
      <c r="Z566" s="44"/>
      <c r="AA566" s="25">
        <f t="array" ref="AA566">SUM(IF(Period=$A$2,IF(Site=$A$506,IF(Provider=$B566,G))))</f>
        <v>43</v>
      </c>
      <c r="AB566" s="26">
        <f t="array" ref="AB566">SUM(IF(Period=$A$2,IF(Site=$A$506,IF(Provider=$B566,H))))</f>
        <v>7</v>
      </c>
      <c r="AC566" s="27">
        <f t="shared" si="143"/>
        <v>6.881572930955647E-2</v>
      </c>
      <c r="AD566" s="27">
        <f t="shared" si="139"/>
        <v>1.5678716532972183E-2</v>
      </c>
      <c r="AE566" s="44"/>
      <c r="AF566" s="20"/>
      <c r="AG566" s="20"/>
      <c r="AH566" s="20"/>
      <c r="AI566" s="20"/>
      <c r="AJ566" s="20"/>
      <c r="AK566" s="20"/>
      <c r="AL566" s="20"/>
      <c r="AM566" s="20"/>
      <c r="AN566" s="20"/>
    </row>
    <row r="567" spans="2:40" hidden="1" outlineLevel="1" x14ac:dyDescent="0.25">
      <c r="B567" s="20" t="s">
        <v>698</v>
      </c>
      <c r="C567" s="44"/>
      <c r="D567" s="25">
        <f t="array" ref="D567">SUM(IF(Period=$A$2,IF(Site=$A$506,IF(Provider=$B567,G))))</f>
        <v>213</v>
      </c>
      <c r="E567" s="26">
        <f t="array" ref="E567">SUM(IF(Period=$A$2,IF(Site=$A$506,IF(Provider=$B567,H))))</f>
        <v>5</v>
      </c>
      <c r="F567" s="27">
        <f t="shared" si="140"/>
        <v>0.24348422496570643</v>
      </c>
      <c r="G567" s="27">
        <f t="shared" si="133"/>
        <v>5.5474528596728828E-2</v>
      </c>
      <c r="H567" s="44"/>
      <c r="I567" s="25">
        <f t="array" ref="I567">SUM(IF(Period=$A$2,IF(Site=$A$506,IF(Provider=$B567,I))))</f>
        <v>235</v>
      </c>
      <c r="J567" s="26">
        <f t="array" ref="J567">SUM(IF(Period=$A$2,IF(Site=$A$506,IF(Provider=$B567,J))))</f>
        <v>8.3361702127659569</v>
      </c>
      <c r="K567" s="27">
        <f t="shared" si="141"/>
        <v>0.40855057351407714</v>
      </c>
      <c r="L567" s="27">
        <f t="shared" si="134"/>
        <v>5.6738204883134934E-2</v>
      </c>
      <c r="M567" s="44"/>
      <c r="N567" s="25">
        <f t="array" ref="N567">SUM(IF(Period=$A$2,IF(Site=$A$506,IF(Provider=$B567,K))))</f>
        <v>0</v>
      </c>
      <c r="O567" s="37">
        <f t="shared" si="135"/>
        <v>0</v>
      </c>
      <c r="P567" s="44"/>
      <c r="Q567" s="25">
        <f t="array" ref="Q567">SUM(IF(Period=$A$2,IF(Site=$A$506,IF(Provider=$B567,M))))</f>
        <v>0</v>
      </c>
      <c r="R567" s="26">
        <f t="array" ref="R567">SUM(IF(Period=$A$2,IF(Site=$A$506,IF(Provider=$B567,N))))</f>
        <v>0</v>
      </c>
      <c r="S567" s="27" t="e">
        <f t="shared" si="144"/>
        <v>#DIV/0!</v>
      </c>
      <c r="T567" s="27" t="e">
        <f t="shared" si="145"/>
        <v>#DIV/0!</v>
      </c>
      <c r="U567" s="20"/>
      <c r="V567" s="25">
        <f t="array" ref="V567">SUM(IF(Period=$A$2,IF(Site=$A$506,IF(Provider=$B567,P))))</f>
        <v>167</v>
      </c>
      <c r="W567" s="26">
        <f t="array" ref="W567">SUM(IF(Period=$A$2,IF(Site=$A$506,IF(Provider=$B567,Q))))</f>
        <v>20</v>
      </c>
      <c r="X567" s="27">
        <f t="shared" si="142"/>
        <v>0.85927450475945466</v>
      </c>
      <c r="Y567" s="27">
        <f t="shared" si="138"/>
        <v>0.1245292867529175</v>
      </c>
      <c r="Z567" s="44"/>
      <c r="AA567" s="25">
        <f t="array" ref="AA567">SUM(IF(Period=$A$2,IF(Site=$A$506,IF(Provider=$B567,G))))</f>
        <v>213</v>
      </c>
      <c r="AB567" s="26">
        <f t="array" ref="AB567">SUM(IF(Period=$A$2,IF(Site=$A$506,IF(Provider=$B567,H))))</f>
        <v>5</v>
      </c>
      <c r="AC567" s="27">
        <f t="shared" si="143"/>
        <v>0.24348422496570643</v>
      </c>
      <c r="AD567" s="27">
        <f t="shared" si="139"/>
        <v>5.5474528596728828E-2</v>
      </c>
      <c r="AE567" s="44"/>
      <c r="AF567" s="20"/>
      <c r="AG567" s="20"/>
      <c r="AH567" s="20"/>
      <c r="AI567" s="20"/>
      <c r="AJ567" s="20"/>
      <c r="AK567" s="20"/>
      <c r="AL567" s="20"/>
      <c r="AM567" s="20"/>
      <c r="AN567" s="20"/>
    </row>
    <row r="568" spans="2:40" hidden="1" outlineLevel="1" x14ac:dyDescent="0.25">
      <c r="B568" s="20" t="s">
        <v>978</v>
      </c>
      <c r="C568" s="44"/>
      <c r="D568" s="25">
        <f t="array" ref="D568">SUM(IF(Period=$A$2,IF(Site=$A$506,IF(Provider=$B568,G))))</f>
        <v>0</v>
      </c>
      <c r="E568" s="26">
        <f t="array" ref="E568">SUM(IF(Period=$A$2,IF(Site=$A$506,IF(Provider=$B568,H))))</f>
        <v>0</v>
      </c>
      <c r="F568" s="27">
        <f t="shared" si="140"/>
        <v>0</v>
      </c>
      <c r="G568" s="27">
        <f t="shared" si="133"/>
        <v>0</v>
      </c>
      <c r="H568" s="44"/>
      <c r="I568" s="25">
        <f t="array" ref="I568">SUM(IF(Period=$A$2,IF(Site=$A$506,IF(Provider=$B568,I))))</f>
        <v>0</v>
      </c>
      <c r="J568" s="26">
        <f t="array" ref="J568">SUM(IF(Period=$A$2,IF(Site=$A$506,IF(Provider=$B568,J))))</f>
        <v>0</v>
      </c>
      <c r="K568" s="27">
        <f t="shared" si="141"/>
        <v>0</v>
      </c>
      <c r="L568" s="27">
        <f t="shared" si="134"/>
        <v>0</v>
      </c>
      <c r="M568" s="44"/>
      <c r="N568" s="25">
        <f t="array" ref="N568">SUM(IF(Period=$A$2,IF(Site=$A$506,IF(Provider=$B568,K))))</f>
        <v>0</v>
      </c>
      <c r="O568" s="37">
        <f t="shared" si="135"/>
        <v>0</v>
      </c>
      <c r="P568" s="44"/>
      <c r="Q568" s="25">
        <f t="array" ref="Q568">SUM(IF(Period=$A$2,IF(Site=$A$506,IF(Provider=$B568,M))))</f>
        <v>0</v>
      </c>
      <c r="R568" s="26">
        <f t="array" ref="R568">SUM(IF(Period=$A$2,IF(Site=$A$506,IF(Provider=$B568,N))))</f>
        <v>0</v>
      </c>
      <c r="S568" s="27" t="e">
        <f t="shared" si="144"/>
        <v>#DIV/0!</v>
      </c>
      <c r="T568" s="27" t="e">
        <f t="shared" si="145"/>
        <v>#DIV/0!</v>
      </c>
      <c r="U568" s="20"/>
      <c r="V568" s="25">
        <f t="array" ref="V568">SUM(IF(Period=$A$2,IF(Site=$A$506,IF(Provider=$B568,P))))</f>
        <v>0</v>
      </c>
      <c r="W568" s="26">
        <f t="array" ref="W568">SUM(IF(Period=$A$2,IF(Site=$A$506,IF(Provider=$B568,Q))))</f>
        <v>0</v>
      </c>
      <c r="X568" s="27">
        <f t="shared" si="142"/>
        <v>0</v>
      </c>
      <c r="Y568" s="27">
        <f t="shared" si="138"/>
        <v>0</v>
      </c>
      <c r="Z568" s="44"/>
      <c r="AA568" s="25">
        <f t="array" ref="AA568">SUM(IF(Period=$A$2,IF(Site=$A$506,IF(Provider=$B568,G))))</f>
        <v>0</v>
      </c>
      <c r="AB568" s="26">
        <f t="array" ref="AB568">SUM(IF(Period=$A$2,IF(Site=$A$506,IF(Provider=$B568,H))))</f>
        <v>0</v>
      </c>
      <c r="AC568" s="27">
        <f t="shared" si="143"/>
        <v>0</v>
      </c>
      <c r="AD568" s="27">
        <f t="shared" si="139"/>
        <v>0</v>
      </c>
      <c r="AE568" s="44"/>
      <c r="AF568" s="20"/>
      <c r="AG568" s="20"/>
      <c r="AH568" s="20"/>
      <c r="AI568" s="20"/>
      <c r="AJ568" s="20"/>
      <c r="AK568" s="20"/>
      <c r="AL568" s="20"/>
      <c r="AM568" s="20"/>
      <c r="AN568" s="20"/>
    </row>
    <row r="569" spans="2:40" hidden="1" outlineLevel="1" x14ac:dyDescent="0.25">
      <c r="B569" s="20" t="s">
        <v>1004</v>
      </c>
      <c r="C569" s="44"/>
      <c r="D569" s="25">
        <f t="array" ref="D569">SUM(IF(Period=$A$2,IF(Site=$A$506,IF(Provider=$B569,G))))</f>
        <v>0</v>
      </c>
      <c r="E569" s="26">
        <f t="array" ref="E569">SUM(IF(Period=$A$2,IF(Site=$A$506,IF(Provider=$B569,H))))</f>
        <v>0</v>
      </c>
      <c r="F569" s="27">
        <f t="shared" si="140"/>
        <v>0</v>
      </c>
      <c r="G569" s="27">
        <f t="shared" si="133"/>
        <v>0</v>
      </c>
      <c r="H569" s="44"/>
      <c r="I569" s="25">
        <f t="array" ref="I569">SUM(IF(Period=$A$2,IF(Site=$A$506,IF(Provider=$B569,I))))</f>
        <v>0</v>
      </c>
      <c r="J569" s="26">
        <f t="array" ref="J569">SUM(IF(Period=$A$2,IF(Site=$A$506,IF(Provider=$B569,J))))</f>
        <v>0</v>
      </c>
      <c r="K569" s="27">
        <f t="shared" si="141"/>
        <v>0</v>
      </c>
      <c r="L569" s="27">
        <f t="shared" si="134"/>
        <v>0</v>
      </c>
      <c r="M569" s="44"/>
      <c r="N569" s="25">
        <f t="array" ref="N569">SUM(IF(Period=$A$2,IF(Site=$A$506,IF(Provider=$B569,K))))</f>
        <v>0</v>
      </c>
      <c r="O569" s="37">
        <f t="shared" si="135"/>
        <v>0</v>
      </c>
      <c r="P569" s="44"/>
      <c r="Q569" s="25">
        <f t="array" ref="Q569">SUM(IF(Period=$A$2,IF(Site=$A$506,IF(Provider=$B569,M))))</f>
        <v>0</v>
      </c>
      <c r="R569" s="26">
        <f t="array" ref="R569">SUM(IF(Period=$A$2,IF(Site=$A$506,IF(Provider=$B569,N))))</f>
        <v>0</v>
      </c>
      <c r="S569" s="27" t="e">
        <f t="shared" si="144"/>
        <v>#DIV/0!</v>
      </c>
      <c r="T569" s="27" t="e">
        <f t="shared" si="145"/>
        <v>#DIV/0!</v>
      </c>
      <c r="U569" s="20"/>
      <c r="V569" s="25">
        <f t="array" ref="V569">SUM(IF(Period=$A$2,IF(Site=$A$506,IF(Provider=$B569,P))))</f>
        <v>0</v>
      </c>
      <c r="W569" s="26">
        <f t="array" ref="W569">SUM(IF(Period=$A$2,IF(Site=$A$506,IF(Provider=$B569,Q))))</f>
        <v>0</v>
      </c>
      <c r="X569" s="27">
        <f t="shared" si="142"/>
        <v>0</v>
      </c>
      <c r="Y569" s="27">
        <f t="shared" si="138"/>
        <v>0</v>
      </c>
      <c r="Z569" s="44"/>
      <c r="AA569" s="25">
        <f t="array" ref="AA569">SUM(IF(Period=$A$2,IF(Site=$A$506,IF(Provider=$B569,G))))</f>
        <v>0</v>
      </c>
      <c r="AB569" s="26">
        <f t="array" ref="AB569">SUM(IF(Period=$A$2,IF(Site=$A$506,IF(Provider=$B569,H))))</f>
        <v>0</v>
      </c>
      <c r="AC569" s="27">
        <f t="shared" si="143"/>
        <v>0</v>
      </c>
      <c r="AD569" s="27">
        <f t="shared" si="139"/>
        <v>0</v>
      </c>
      <c r="AE569" s="44"/>
      <c r="AF569" s="20"/>
      <c r="AG569" s="20"/>
      <c r="AH569" s="20"/>
      <c r="AI569" s="20"/>
      <c r="AJ569" s="20"/>
      <c r="AK569" s="20"/>
      <c r="AL569" s="20"/>
      <c r="AM569" s="20"/>
      <c r="AN569" s="20"/>
    </row>
    <row r="570" spans="2:40" hidden="1" outlineLevel="1" x14ac:dyDescent="0.25">
      <c r="B570" s="20" t="s">
        <v>692</v>
      </c>
      <c r="C570" s="44"/>
      <c r="D570" s="25">
        <f t="array" ref="D570">SUM(IF(Period=$A$2,IF(Site=$A$506,IF(Provider=$B570,G))))</f>
        <v>189</v>
      </c>
      <c r="E570" s="26">
        <f t="array" ref="E570">SUM(IF(Period=$A$2,IF(Site=$A$506,IF(Provider=$B570,H))))</f>
        <v>8</v>
      </c>
      <c r="F570" s="27">
        <f t="shared" si="140"/>
        <v>0.34567901234567899</v>
      </c>
      <c r="G570" s="27">
        <f t="shared" si="133"/>
        <v>7.8758203979581207E-2</v>
      </c>
      <c r="H570" s="44"/>
      <c r="I570" s="25">
        <f t="array" ref="I570">SUM(IF(Period=$A$2,IF(Site=$A$506,IF(Provider=$B570,I))))</f>
        <v>197</v>
      </c>
      <c r="J570" s="26">
        <f t="array" ref="J570">SUM(IF(Period=$A$2,IF(Site=$A$506,IF(Provider=$B570,J))))</f>
        <v>10.17258883248731</v>
      </c>
      <c r="K570" s="27">
        <f t="shared" si="141"/>
        <v>0.41793534932221066</v>
      </c>
      <c r="L570" s="27">
        <f t="shared" si="134"/>
        <v>5.8041532713528549E-2</v>
      </c>
      <c r="M570" s="44"/>
      <c r="N570" s="25">
        <f t="array" ref="N570">SUM(IF(Period=$A$2,IF(Site=$A$506,IF(Provider=$B570,K))))</f>
        <v>0</v>
      </c>
      <c r="O570" s="37">
        <f t="shared" si="135"/>
        <v>0</v>
      </c>
      <c r="P570" s="44"/>
      <c r="Q570" s="25">
        <f t="array" ref="Q570">SUM(IF(Period=$A$2,IF(Site=$A$506,IF(Provider=$B570,M))))</f>
        <v>0</v>
      </c>
      <c r="R570" s="26">
        <f t="array" ref="R570">SUM(IF(Period=$A$2,IF(Site=$A$506,IF(Provider=$B570,N))))</f>
        <v>0</v>
      </c>
      <c r="S570" s="27" t="e">
        <f t="shared" si="144"/>
        <v>#DIV/0!</v>
      </c>
      <c r="T570" s="27" t="e">
        <f t="shared" si="145"/>
        <v>#DIV/0!</v>
      </c>
      <c r="U570" s="20"/>
      <c r="V570" s="25">
        <f t="array" ref="V570">SUM(IF(Period=$A$2,IF(Site=$A$506,IF(Provider=$B570,P))))</f>
        <v>133</v>
      </c>
      <c r="W570" s="26">
        <f t="array" ref="W570">SUM(IF(Period=$A$2,IF(Site=$A$506,IF(Provider=$B570,Q))))</f>
        <v>20</v>
      </c>
      <c r="X570" s="27">
        <f t="shared" si="142"/>
        <v>0.68433239001800872</v>
      </c>
      <c r="Y570" s="27">
        <f t="shared" si="138"/>
        <v>9.9176018791245657E-2</v>
      </c>
      <c r="Z570" s="44"/>
      <c r="AA570" s="25">
        <f t="array" ref="AA570">SUM(IF(Period=$A$2,IF(Site=$A$506,IF(Provider=$B570,G))))</f>
        <v>189</v>
      </c>
      <c r="AB570" s="26">
        <f t="array" ref="AB570">SUM(IF(Period=$A$2,IF(Site=$A$506,IF(Provider=$B570,H))))</f>
        <v>8</v>
      </c>
      <c r="AC570" s="27">
        <f t="shared" si="143"/>
        <v>0.34567901234567899</v>
      </c>
      <c r="AD570" s="27">
        <f t="shared" si="139"/>
        <v>7.8758203979581207E-2</v>
      </c>
      <c r="AE570" s="44"/>
      <c r="AF570" s="20"/>
      <c r="AG570" s="20"/>
      <c r="AH570" s="20"/>
      <c r="AI570" s="20"/>
      <c r="AJ570" s="20"/>
      <c r="AK570" s="20"/>
      <c r="AL570" s="20"/>
      <c r="AM570" s="20"/>
      <c r="AN570" s="20"/>
    </row>
    <row r="571" spans="2:40" hidden="1" outlineLevel="1" x14ac:dyDescent="0.25">
      <c r="B571" s="20" t="s">
        <v>919</v>
      </c>
      <c r="C571" s="44"/>
      <c r="D571" s="25">
        <f t="array" ref="D571">SUM(IF(Period=$A$2,IF(Site=$A$506,IF(Provider=$B571,G))))</f>
        <v>0</v>
      </c>
      <c r="E571" s="26">
        <f t="array" ref="E571">SUM(IF(Period=$A$2,IF(Site=$A$506,IF(Provider=$B571,H))))</f>
        <v>0</v>
      </c>
      <c r="F571" s="27">
        <f t="shared" si="140"/>
        <v>0</v>
      </c>
      <c r="G571" s="27">
        <f t="shared" ref="G571:G634" si="146">E571*(D571/D$891)</f>
        <v>0</v>
      </c>
      <c r="H571" s="44"/>
      <c r="I571" s="25">
        <f t="array" ref="I571">SUM(IF(Period=$A$2,IF(Site=$A$506,IF(Provider=$B571,I))))</f>
        <v>0</v>
      </c>
      <c r="J571" s="26">
        <f t="array" ref="J571">SUM(IF(Period=$A$2,IF(Site=$A$506,IF(Provider=$B571,J))))</f>
        <v>0</v>
      </c>
      <c r="K571" s="27">
        <f t="shared" si="141"/>
        <v>0</v>
      </c>
      <c r="L571" s="27">
        <f t="shared" ref="L571:L634" si="147">J571*(I571/I$891)</f>
        <v>0</v>
      </c>
      <c r="M571" s="44"/>
      <c r="N571" s="25">
        <f t="array" ref="N571">SUM(IF(Period=$A$2,IF(Site=$A$506,IF(Provider=$B571,K))))</f>
        <v>0</v>
      </c>
      <c r="O571" s="37">
        <f t="shared" ref="O571:O634" si="148">IF(ISERROR(N571/I571),0,N571/I571)</f>
        <v>0</v>
      </c>
      <c r="P571" s="44"/>
      <c r="Q571" s="25">
        <f t="array" ref="Q571">SUM(IF(Period=$A$2,IF(Site=$A$506,IF(Provider=$B571,M))))</f>
        <v>0</v>
      </c>
      <c r="R571" s="26">
        <f t="array" ref="R571">SUM(IF(Period=$A$2,IF(Site=$A$506,IF(Provider=$B571,N))))</f>
        <v>0</v>
      </c>
      <c r="S571" s="27" t="e">
        <f t="shared" ref="S571:S602" si="149">R571*(Q571/Q$661)</f>
        <v>#DIV/0!</v>
      </c>
      <c r="T571" s="27" t="e">
        <f t="shared" ref="T571:T602" si="150">R571*(Q571/Q$891)</f>
        <v>#DIV/0!</v>
      </c>
      <c r="U571" s="20"/>
      <c r="V571" s="25">
        <f t="array" ref="V571">SUM(IF(Period=$A$2,IF(Site=$A$506,IF(Provider=$B571,P))))</f>
        <v>0</v>
      </c>
      <c r="W571" s="26">
        <f t="array" ref="W571">SUM(IF(Period=$A$2,IF(Site=$A$506,IF(Provider=$B571,Q))))</f>
        <v>0</v>
      </c>
      <c r="X571" s="27">
        <f t="shared" si="142"/>
        <v>0</v>
      </c>
      <c r="Y571" s="27">
        <f t="shared" ref="Y571:Y634" si="151">W571*(V571/V$891)</f>
        <v>0</v>
      </c>
      <c r="Z571" s="44"/>
      <c r="AA571" s="25">
        <f t="array" ref="AA571">SUM(IF(Period=$A$2,IF(Site=$A$506,IF(Provider=$B571,G))))</f>
        <v>0</v>
      </c>
      <c r="AB571" s="26">
        <f t="array" ref="AB571">SUM(IF(Period=$A$2,IF(Site=$A$506,IF(Provider=$B571,H))))</f>
        <v>0</v>
      </c>
      <c r="AC571" s="27">
        <f t="shared" si="143"/>
        <v>0</v>
      </c>
      <c r="AD571" s="27">
        <f t="shared" ref="AD571:AD634" si="152">AB571*(AA571/AA$891)</f>
        <v>0</v>
      </c>
      <c r="AE571" s="44"/>
      <c r="AF571" s="20"/>
      <c r="AG571" s="20"/>
      <c r="AH571" s="20"/>
      <c r="AI571" s="20"/>
      <c r="AJ571" s="20"/>
      <c r="AK571" s="20"/>
      <c r="AL571" s="20"/>
      <c r="AM571" s="20"/>
      <c r="AN571" s="20"/>
    </row>
    <row r="572" spans="2:40" hidden="1" outlineLevel="1" x14ac:dyDescent="0.25">
      <c r="B572" s="20" t="s">
        <v>1039</v>
      </c>
      <c r="C572" s="44"/>
      <c r="D572" s="25">
        <f t="array" ref="D572">SUM(IF(Period=$A$2,IF(Site=$A$506,IF(Provider=$B572,G))))</f>
        <v>0</v>
      </c>
      <c r="E572" s="26">
        <f t="array" ref="E572">SUM(IF(Period=$A$2,IF(Site=$A$506,IF(Provider=$B572,H))))</f>
        <v>0</v>
      </c>
      <c r="F572" s="27">
        <f t="shared" ref="F572:F635" si="153">E572*(D572/D$661)</f>
        <v>0</v>
      </c>
      <c r="G572" s="27">
        <f t="shared" si="146"/>
        <v>0</v>
      </c>
      <c r="H572" s="44"/>
      <c r="I572" s="25">
        <f t="array" ref="I572">SUM(IF(Period=$A$2,IF(Site=$A$506,IF(Provider=$B572,I))))</f>
        <v>0</v>
      </c>
      <c r="J572" s="26">
        <f t="array" ref="J572">SUM(IF(Period=$A$2,IF(Site=$A$506,IF(Provider=$B572,J))))</f>
        <v>0</v>
      </c>
      <c r="K572" s="27">
        <f t="shared" ref="K572:K635" si="154">J572*(I572/I$661)</f>
        <v>0</v>
      </c>
      <c r="L572" s="27">
        <f t="shared" si="147"/>
        <v>0</v>
      </c>
      <c r="M572" s="44"/>
      <c r="N572" s="25">
        <f t="array" ref="N572">SUM(IF(Period=$A$2,IF(Site=$A$506,IF(Provider=$B572,K))))</f>
        <v>0</v>
      </c>
      <c r="O572" s="37">
        <f t="shared" si="148"/>
        <v>0</v>
      </c>
      <c r="P572" s="44"/>
      <c r="Q572" s="25">
        <f t="array" ref="Q572">SUM(IF(Period=$A$2,IF(Site=$A$506,IF(Provider=$B572,M))))</f>
        <v>0</v>
      </c>
      <c r="R572" s="26">
        <f t="array" ref="R572">SUM(IF(Period=$A$2,IF(Site=$A$506,IF(Provider=$B572,N))))</f>
        <v>0</v>
      </c>
      <c r="S572" s="27" t="e">
        <f t="shared" si="149"/>
        <v>#DIV/0!</v>
      </c>
      <c r="T572" s="27" t="e">
        <f t="shared" si="150"/>
        <v>#DIV/0!</v>
      </c>
      <c r="U572" s="20"/>
      <c r="V572" s="25">
        <f t="array" ref="V572">SUM(IF(Period=$A$2,IF(Site=$A$506,IF(Provider=$B572,P))))</f>
        <v>0</v>
      </c>
      <c r="W572" s="26">
        <f t="array" ref="W572">SUM(IF(Period=$A$2,IF(Site=$A$506,IF(Provider=$B572,Q))))</f>
        <v>0</v>
      </c>
      <c r="X572" s="27">
        <f t="shared" ref="X572:X635" si="155">W572*(V572/V$661)</f>
        <v>0</v>
      </c>
      <c r="Y572" s="27">
        <f t="shared" si="151"/>
        <v>0</v>
      </c>
      <c r="Z572" s="44"/>
      <c r="AA572" s="25">
        <f t="array" ref="AA572">SUM(IF(Period=$A$2,IF(Site=$A$506,IF(Provider=$B572,G))))</f>
        <v>0</v>
      </c>
      <c r="AB572" s="26">
        <f t="array" ref="AB572">SUM(IF(Period=$A$2,IF(Site=$A$506,IF(Provider=$B572,H))))</f>
        <v>0</v>
      </c>
      <c r="AC572" s="27">
        <f t="shared" ref="AC572:AC635" si="156">AB572*(AA572/AA$661)</f>
        <v>0</v>
      </c>
      <c r="AD572" s="27">
        <f t="shared" si="152"/>
        <v>0</v>
      </c>
      <c r="AE572" s="44"/>
      <c r="AF572" s="20"/>
      <c r="AG572" s="20"/>
      <c r="AH572" s="20"/>
      <c r="AI572" s="20"/>
      <c r="AJ572" s="20"/>
      <c r="AK572" s="20"/>
      <c r="AL572" s="20"/>
      <c r="AM572" s="20"/>
      <c r="AN572" s="20"/>
    </row>
    <row r="573" spans="2:40" hidden="1" outlineLevel="1" x14ac:dyDescent="0.25">
      <c r="B573" s="20" t="s">
        <v>783</v>
      </c>
      <c r="C573" s="44"/>
      <c r="D573" s="25">
        <f t="array" ref="D573">SUM(IF(Period=$A$2,IF(Site=$A$506,IF(Provider=$B573,G))))</f>
        <v>9</v>
      </c>
      <c r="E573" s="26">
        <f t="array" ref="E573">SUM(IF(Period=$A$2,IF(Site=$A$506,IF(Provider=$B573,H))))</f>
        <v>2</v>
      </c>
      <c r="F573" s="27">
        <f t="shared" si="153"/>
        <v>4.11522633744856E-3</v>
      </c>
      <c r="G573" s="27">
        <f t="shared" si="146"/>
        <v>9.3759766642358578E-4</v>
      </c>
      <c r="H573" s="44"/>
      <c r="I573" s="25">
        <f t="array" ref="I573">SUM(IF(Period=$A$2,IF(Site=$A$506,IF(Provider=$B573,I))))</f>
        <v>9</v>
      </c>
      <c r="J573" s="26">
        <f t="array" ref="J573">SUM(IF(Period=$A$2,IF(Site=$A$506,IF(Provider=$B573,J))))</f>
        <v>3.8888888888888888</v>
      </c>
      <c r="K573" s="27">
        <f t="shared" si="154"/>
        <v>7.2992700729927005E-3</v>
      </c>
      <c r="L573" s="27">
        <f t="shared" si="147"/>
        <v>1.0136994236394706E-3</v>
      </c>
      <c r="M573" s="44"/>
      <c r="N573" s="25">
        <f t="array" ref="N573">SUM(IF(Period=$A$2,IF(Site=$A$506,IF(Provider=$B573,K))))</f>
        <v>2</v>
      </c>
      <c r="O573" s="37">
        <f t="shared" si="148"/>
        <v>0.22222222222222221</v>
      </c>
      <c r="P573" s="44"/>
      <c r="Q573" s="25">
        <f t="array" ref="Q573">SUM(IF(Period=$A$2,IF(Site=$A$506,IF(Provider=$B573,M))))</f>
        <v>0</v>
      </c>
      <c r="R573" s="26">
        <f t="array" ref="R573">SUM(IF(Period=$A$2,IF(Site=$A$506,IF(Provider=$B573,N))))</f>
        <v>0</v>
      </c>
      <c r="S573" s="27" t="e">
        <f t="shared" si="149"/>
        <v>#DIV/0!</v>
      </c>
      <c r="T573" s="27" t="e">
        <f t="shared" si="150"/>
        <v>#DIV/0!</v>
      </c>
      <c r="U573" s="20"/>
      <c r="V573" s="25">
        <f t="array" ref="V573">SUM(IF(Period=$A$2,IF(Site=$A$506,IF(Provider=$B573,P))))</f>
        <v>9</v>
      </c>
      <c r="W573" s="26">
        <f t="array" ref="W573">SUM(IF(Period=$A$2,IF(Site=$A$506,IF(Provider=$B573,Q))))</f>
        <v>14</v>
      </c>
      <c r="X573" s="27">
        <f t="shared" si="155"/>
        <v>3.2415744790326731E-2</v>
      </c>
      <c r="Y573" s="27">
        <f t="shared" si="151"/>
        <v>4.697811416427426E-3</v>
      </c>
      <c r="Z573" s="44"/>
      <c r="AA573" s="25">
        <f t="array" ref="AA573">SUM(IF(Period=$A$2,IF(Site=$A$506,IF(Provider=$B573,G))))</f>
        <v>9</v>
      </c>
      <c r="AB573" s="26">
        <f t="array" ref="AB573">SUM(IF(Period=$A$2,IF(Site=$A$506,IF(Provider=$B573,H))))</f>
        <v>2</v>
      </c>
      <c r="AC573" s="27">
        <f t="shared" si="156"/>
        <v>4.11522633744856E-3</v>
      </c>
      <c r="AD573" s="27">
        <f t="shared" si="152"/>
        <v>9.3759766642358578E-4</v>
      </c>
      <c r="AE573" s="44"/>
      <c r="AF573" s="20"/>
      <c r="AG573" s="20"/>
      <c r="AH573" s="20"/>
      <c r="AI573" s="20"/>
      <c r="AJ573" s="20"/>
      <c r="AK573" s="20"/>
      <c r="AL573" s="20"/>
      <c r="AM573" s="20"/>
      <c r="AN573" s="20"/>
    </row>
    <row r="574" spans="2:40" hidden="1" outlineLevel="1" x14ac:dyDescent="0.25">
      <c r="B574" s="20" t="s">
        <v>659</v>
      </c>
      <c r="C574" s="44"/>
      <c r="D574" s="25">
        <f t="array" ref="D574">SUM(IF(Period=$A$2,IF(Site=$A$506,IF(Provider=$B574,G))))</f>
        <v>0</v>
      </c>
      <c r="E574" s="26">
        <f t="array" ref="E574">SUM(IF(Period=$A$2,IF(Site=$A$506,IF(Provider=$B574,H))))</f>
        <v>0</v>
      </c>
      <c r="F574" s="27">
        <f t="shared" si="153"/>
        <v>0</v>
      </c>
      <c r="G574" s="27">
        <f t="shared" si="146"/>
        <v>0</v>
      </c>
      <c r="H574" s="44"/>
      <c r="I574" s="25">
        <f t="array" ref="I574">SUM(IF(Period=$A$2,IF(Site=$A$506,IF(Provider=$B574,I))))</f>
        <v>0</v>
      </c>
      <c r="J574" s="26">
        <f t="array" ref="J574">SUM(IF(Period=$A$2,IF(Site=$A$506,IF(Provider=$B574,J))))</f>
        <v>0</v>
      </c>
      <c r="K574" s="27">
        <f t="shared" si="154"/>
        <v>0</v>
      </c>
      <c r="L574" s="27">
        <f t="shared" si="147"/>
        <v>0</v>
      </c>
      <c r="M574" s="44"/>
      <c r="N574" s="25">
        <f t="array" ref="N574">SUM(IF(Period=$A$2,IF(Site=$A$506,IF(Provider=$B574,K))))</f>
        <v>0</v>
      </c>
      <c r="O574" s="37">
        <f t="shared" si="148"/>
        <v>0</v>
      </c>
      <c r="P574" s="44"/>
      <c r="Q574" s="25">
        <f t="array" ref="Q574">SUM(IF(Period=$A$2,IF(Site=$A$506,IF(Provider=$B574,M))))</f>
        <v>0</v>
      </c>
      <c r="R574" s="26">
        <f t="array" ref="R574">SUM(IF(Period=$A$2,IF(Site=$A$506,IF(Provider=$B574,N))))</f>
        <v>0</v>
      </c>
      <c r="S574" s="27" t="e">
        <f t="shared" si="149"/>
        <v>#DIV/0!</v>
      </c>
      <c r="T574" s="27" t="e">
        <f t="shared" si="150"/>
        <v>#DIV/0!</v>
      </c>
      <c r="U574" s="20"/>
      <c r="V574" s="25">
        <f t="array" ref="V574">SUM(IF(Period=$A$2,IF(Site=$A$506,IF(Provider=$B574,P))))</f>
        <v>0</v>
      </c>
      <c r="W574" s="26">
        <f t="array" ref="W574">SUM(IF(Period=$A$2,IF(Site=$A$506,IF(Provider=$B574,Q))))</f>
        <v>0</v>
      </c>
      <c r="X574" s="27">
        <f t="shared" si="155"/>
        <v>0</v>
      </c>
      <c r="Y574" s="27">
        <f t="shared" si="151"/>
        <v>0</v>
      </c>
      <c r="Z574" s="44"/>
      <c r="AA574" s="25">
        <f t="array" ref="AA574">SUM(IF(Period=$A$2,IF(Site=$A$506,IF(Provider=$B574,G))))</f>
        <v>0</v>
      </c>
      <c r="AB574" s="26">
        <f t="array" ref="AB574">SUM(IF(Period=$A$2,IF(Site=$A$506,IF(Provider=$B574,H))))</f>
        <v>0</v>
      </c>
      <c r="AC574" s="27">
        <f t="shared" si="156"/>
        <v>0</v>
      </c>
      <c r="AD574" s="27">
        <f t="shared" si="152"/>
        <v>0</v>
      </c>
      <c r="AE574" s="44"/>
      <c r="AF574" s="20"/>
      <c r="AG574" s="20"/>
      <c r="AH574" s="20"/>
      <c r="AI574" s="20"/>
      <c r="AJ574" s="20"/>
      <c r="AK574" s="20"/>
      <c r="AL574" s="20"/>
      <c r="AM574" s="20"/>
      <c r="AN574" s="20"/>
    </row>
    <row r="575" spans="2:40" hidden="1" outlineLevel="1" x14ac:dyDescent="0.25">
      <c r="B575" s="20" t="s">
        <v>754</v>
      </c>
      <c r="C575" s="44"/>
      <c r="D575" s="25">
        <f t="array" ref="D575">SUM(IF(Period=$A$2,IF(Site=$A$506,IF(Provider=$B575,G))))</f>
        <v>165</v>
      </c>
      <c r="E575" s="26">
        <f t="array" ref="E575">SUM(IF(Period=$A$2,IF(Site=$A$506,IF(Provider=$B575,H))))</f>
        <v>7</v>
      </c>
      <c r="F575" s="27">
        <f t="shared" si="153"/>
        <v>0.26406035665294925</v>
      </c>
      <c r="G575" s="27">
        <f t="shared" si="146"/>
        <v>6.0162516928846749E-2</v>
      </c>
      <c r="H575" s="44"/>
      <c r="I575" s="25">
        <f t="array" ref="I575">SUM(IF(Period=$A$2,IF(Site=$A$506,IF(Provider=$B575,I))))</f>
        <v>172</v>
      </c>
      <c r="J575" s="26">
        <f t="array" ref="J575">SUM(IF(Period=$A$2,IF(Site=$A$506,IF(Provider=$B575,J))))</f>
        <v>9.3779069767441854</v>
      </c>
      <c r="K575" s="27">
        <f t="shared" si="154"/>
        <v>0.33639207507820645</v>
      </c>
      <c r="L575" s="27">
        <f t="shared" si="147"/>
        <v>4.6717062009441881E-2</v>
      </c>
      <c r="M575" s="44"/>
      <c r="N575" s="25">
        <f t="array" ref="N575">SUM(IF(Period=$A$2,IF(Site=$A$506,IF(Provider=$B575,K))))</f>
        <v>0</v>
      </c>
      <c r="O575" s="37">
        <f t="shared" si="148"/>
        <v>0</v>
      </c>
      <c r="P575" s="44"/>
      <c r="Q575" s="25">
        <f t="array" ref="Q575">SUM(IF(Period=$A$2,IF(Site=$A$506,IF(Provider=$B575,M))))</f>
        <v>0</v>
      </c>
      <c r="R575" s="26">
        <f t="array" ref="R575">SUM(IF(Period=$A$2,IF(Site=$A$506,IF(Provider=$B575,N))))</f>
        <v>0</v>
      </c>
      <c r="S575" s="27" t="e">
        <f t="shared" si="149"/>
        <v>#DIV/0!</v>
      </c>
      <c r="T575" s="27" t="e">
        <f t="shared" si="150"/>
        <v>#DIV/0!</v>
      </c>
      <c r="U575" s="20"/>
      <c r="V575" s="25">
        <f t="array" ref="V575">SUM(IF(Period=$A$2,IF(Site=$A$506,IF(Provider=$B575,P))))</f>
        <v>126</v>
      </c>
      <c r="W575" s="26">
        <f t="array" ref="W575">SUM(IF(Period=$A$2,IF(Site=$A$506,IF(Provider=$B575,Q))))</f>
        <v>14</v>
      </c>
      <c r="X575" s="27">
        <f t="shared" si="155"/>
        <v>0.45382042706457426</v>
      </c>
      <c r="Y575" s="27">
        <f t="shared" si="151"/>
        <v>6.576935982998397E-2</v>
      </c>
      <c r="Z575" s="44"/>
      <c r="AA575" s="25">
        <f t="array" ref="AA575">SUM(IF(Period=$A$2,IF(Site=$A$506,IF(Provider=$B575,G))))</f>
        <v>165</v>
      </c>
      <c r="AB575" s="26">
        <f t="array" ref="AB575">SUM(IF(Period=$A$2,IF(Site=$A$506,IF(Provider=$B575,H))))</f>
        <v>7</v>
      </c>
      <c r="AC575" s="27">
        <f t="shared" si="156"/>
        <v>0.26406035665294925</v>
      </c>
      <c r="AD575" s="27">
        <f t="shared" si="152"/>
        <v>6.0162516928846749E-2</v>
      </c>
      <c r="AE575" s="44"/>
      <c r="AF575" s="20"/>
      <c r="AG575" s="20"/>
      <c r="AH575" s="20"/>
      <c r="AI575" s="20"/>
      <c r="AJ575" s="20"/>
      <c r="AK575" s="20"/>
      <c r="AL575" s="20"/>
      <c r="AM575" s="20"/>
      <c r="AN575" s="20"/>
    </row>
    <row r="576" spans="2:40" hidden="1" outlineLevel="1" x14ac:dyDescent="0.25">
      <c r="B576" s="20" t="s">
        <v>920</v>
      </c>
      <c r="C576" s="44"/>
      <c r="D576" s="25">
        <f t="array" ref="D576">SUM(IF(Period=$A$2,IF(Site=$A$506,IF(Provider=$B576,G))))</f>
        <v>0</v>
      </c>
      <c r="E576" s="26">
        <f t="array" ref="E576">SUM(IF(Period=$A$2,IF(Site=$A$506,IF(Provider=$B576,H))))</f>
        <v>0</v>
      </c>
      <c r="F576" s="27">
        <f t="shared" si="153"/>
        <v>0</v>
      </c>
      <c r="G576" s="27">
        <f t="shared" si="146"/>
        <v>0</v>
      </c>
      <c r="H576" s="44"/>
      <c r="I576" s="25">
        <f t="array" ref="I576">SUM(IF(Period=$A$2,IF(Site=$A$506,IF(Provider=$B576,I))))</f>
        <v>0</v>
      </c>
      <c r="J576" s="26">
        <f t="array" ref="J576">SUM(IF(Period=$A$2,IF(Site=$A$506,IF(Provider=$B576,J))))</f>
        <v>0</v>
      </c>
      <c r="K576" s="27">
        <f t="shared" si="154"/>
        <v>0</v>
      </c>
      <c r="L576" s="27">
        <f t="shared" si="147"/>
        <v>0</v>
      </c>
      <c r="M576" s="44"/>
      <c r="N576" s="25">
        <f t="array" ref="N576">SUM(IF(Period=$A$2,IF(Site=$A$506,IF(Provider=$B576,K))))</f>
        <v>0</v>
      </c>
      <c r="O576" s="37">
        <f t="shared" si="148"/>
        <v>0</v>
      </c>
      <c r="P576" s="44"/>
      <c r="Q576" s="25">
        <f t="array" ref="Q576">SUM(IF(Period=$A$2,IF(Site=$A$506,IF(Provider=$B576,M))))</f>
        <v>0</v>
      </c>
      <c r="R576" s="26">
        <f t="array" ref="R576">SUM(IF(Period=$A$2,IF(Site=$A$506,IF(Provider=$B576,N))))</f>
        <v>0</v>
      </c>
      <c r="S576" s="27" t="e">
        <f t="shared" si="149"/>
        <v>#DIV/0!</v>
      </c>
      <c r="T576" s="27" t="e">
        <f t="shared" si="150"/>
        <v>#DIV/0!</v>
      </c>
      <c r="U576" s="20"/>
      <c r="V576" s="25">
        <f t="array" ref="V576">SUM(IF(Period=$A$2,IF(Site=$A$506,IF(Provider=$B576,P))))</f>
        <v>0</v>
      </c>
      <c r="W576" s="26">
        <f t="array" ref="W576">SUM(IF(Period=$A$2,IF(Site=$A$506,IF(Provider=$B576,Q))))</f>
        <v>0</v>
      </c>
      <c r="X576" s="27">
        <f t="shared" si="155"/>
        <v>0</v>
      </c>
      <c r="Y576" s="27">
        <f t="shared" si="151"/>
        <v>0</v>
      </c>
      <c r="Z576" s="44"/>
      <c r="AA576" s="25">
        <f t="array" ref="AA576">SUM(IF(Period=$A$2,IF(Site=$A$506,IF(Provider=$B576,G))))</f>
        <v>0</v>
      </c>
      <c r="AB576" s="26">
        <f t="array" ref="AB576">SUM(IF(Period=$A$2,IF(Site=$A$506,IF(Provider=$B576,H))))</f>
        <v>0</v>
      </c>
      <c r="AC576" s="27">
        <f t="shared" si="156"/>
        <v>0</v>
      </c>
      <c r="AD576" s="27">
        <f t="shared" si="152"/>
        <v>0</v>
      </c>
      <c r="AE576" s="44"/>
      <c r="AF576" s="20"/>
      <c r="AG576" s="20"/>
      <c r="AH576" s="20"/>
      <c r="AI576" s="20"/>
      <c r="AJ576" s="20"/>
      <c r="AK576" s="20"/>
      <c r="AL576" s="20"/>
      <c r="AM576" s="20"/>
      <c r="AN576" s="20"/>
    </row>
    <row r="577" spans="2:40" hidden="1" outlineLevel="1" x14ac:dyDescent="0.25">
      <c r="B577" s="20" t="s">
        <v>704</v>
      </c>
      <c r="C577" s="44"/>
      <c r="D577" s="25">
        <f t="array" ref="D577">SUM(IF(Period=$A$2,IF(Site=$A$506,IF(Provider=$B577,G))))</f>
        <v>0</v>
      </c>
      <c r="E577" s="26">
        <f t="array" ref="E577">SUM(IF(Period=$A$2,IF(Site=$A$506,IF(Provider=$B577,H))))</f>
        <v>0</v>
      </c>
      <c r="F577" s="27">
        <f t="shared" si="153"/>
        <v>0</v>
      </c>
      <c r="G577" s="27">
        <f t="shared" si="146"/>
        <v>0</v>
      </c>
      <c r="H577" s="44"/>
      <c r="I577" s="25">
        <f t="array" ref="I577">SUM(IF(Period=$A$2,IF(Site=$A$506,IF(Provider=$B577,I))))</f>
        <v>0</v>
      </c>
      <c r="J577" s="26">
        <f t="array" ref="J577">SUM(IF(Period=$A$2,IF(Site=$A$506,IF(Provider=$B577,J))))</f>
        <v>0</v>
      </c>
      <c r="K577" s="27">
        <f t="shared" si="154"/>
        <v>0</v>
      </c>
      <c r="L577" s="27">
        <f t="shared" si="147"/>
        <v>0</v>
      </c>
      <c r="M577" s="44"/>
      <c r="N577" s="25">
        <f t="array" ref="N577">SUM(IF(Period=$A$2,IF(Site=$A$506,IF(Provider=$B577,K))))</f>
        <v>0</v>
      </c>
      <c r="O577" s="37">
        <f t="shared" si="148"/>
        <v>0</v>
      </c>
      <c r="P577" s="44"/>
      <c r="Q577" s="25">
        <f t="array" ref="Q577">SUM(IF(Period=$A$2,IF(Site=$A$506,IF(Provider=$B577,M))))</f>
        <v>0</v>
      </c>
      <c r="R577" s="26">
        <f t="array" ref="R577">SUM(IF(Period=$A$2,IF(Site=$A$506,IF(Provider=$B577,N))))</f>
        <v>0</v>
      </c>
      <c r="S577" s="27" t="e">
        <f t="shared" si="149"/>
        <v>#DIV/0!</v>
      </c>
      <c r="T577" s="27" t="e">
        <f t="shared" si="150"/>
        <v>#DIV/0!</v>
      </c>
      <c r="U577" s="20"/>
      <c r="V577" s="25">
        <f t="array" ref="V577">SUM(IF(Period=$A$2,IF(Site=$A$506,IF(Provider=$B577,P))))</f>
        <v>0</v>
      </c>
      <c r="W577" s="26">
        <f t="array" ref="W577">SUM(IF(Period=$A$2,IF(Site=$A$506,IF(Provider=$B577,Q))))</f>
        <v>0</v>
      </c>
      <c r="X577" s="27">
        <f t="shared" si="155"/>
        <v>0</v>
      </c>
      <c r="Y577" s="27">
        <f t="shared" si="151"/>
        <v>0</v>
      </c>
      <c r="Z577" s="44"/>
      <c r="AA577" s="25">
        <f t="array" ref="AA577">SUM(IF(Period=$A$2,IF(Site=$A$506,IF(Provider=$B577,G))))</f>
        <v>0</v>
      </c>
      <c r="AB577" s="26">
        <f t="array" ref="AB577">SUM(IF(Period=$A$2,IF(Site=$A$506,IF(Provider=$B577,H))))</f>
        <v>0</v>
      </c>
      <c r="AC577" s="27">
        <f t="shared" si="156"/>
        <v>0</v>
      </c>
      <c r="AD577" s="27">
        <f t="shared" si="152"/>
        <v>0</v>
      </c>
      <c r="AE577" s="44"/>
      <c r="AF577" s="20"/>
      <c r="AG577" s="20"/>
      <c r="AH577" s="20"/>
      <c r="AI577" s="20"/>
      <c r="AJ577" s="20"/>
      <c r="AK577" s="20"/>
      <c r="AL577" s="20"/>
      <c r="AM577" s="20"/>
      <c r="AN577" s="20"/>
    </row>
    <row r="578" spans="2:40" hidden="1" outlineLevel="1" x14ac:dyDescent="0.25">
      <c r="B578" s="20" t="s">
        <v>761</v>
      </c>
      <c r="C578" s="44"/>
      <c r="D578" s="25">
        <f t="array" ref="D578">SUM(IF(Period=$A$2,IF(Site=$A$506,IF(Provider=$B578,G))))</f>
        <v>117</v>
      </c>
      <c r="E578" s="26">
        <f t="array" ref="E578">SUM(IF(Period=$A$2,IF(Site=$A$506,IF(Provider=$B578,H))))</f>
        <v>7</v>
      </c>
      <c r="F578" s="27">
        <f t="shared" si="153"/>
        <v>0.18724279835390947</v>
      </c>
      <c r="G578" s="27">
        <f t="shared" si="146"/>
        <v>4.2660693822273152E-2</v>
      </c>
      <c r="H578" s="44"/>
      <c r="I578" s="25">
        <f t="array" ref="I578">SUM(IF(Period=$A$2,IF(Site=$A$506,IF(Provider=$B578,I))))</f>
        <v>135</v>
      </c>
      <c r="J578" s="26">
        <f t="array" ref="J578">SUM(IF(Period=$A$2,IF(Site=$A$506,IF(Provider=$B578,J))))</f>
        <v>9.2370370370370374</v>
      </c>
      <c r="K578" s="27">
        <f t="shared" si="154"/>
        <v>0.26006256517205423</v>
      </c>
      <c r="L578" s="27">
        <f t="shared" si="147"/>
        <v>3.6116662322240568E-2</v>
      </c>
      <c r="M578" s="44"/>
      <c r="N578" s="25">
        <f t="array" ref="N578">SUM(IF(Period=$A$2,IF(Site=$A$506,IF(Provider=$B578,K))))</f>
        <v>6</v>
      </c>
      <c r="O578" s="37">
        <f t="shared" si="148"/>
        <v>4.4444444444444446E-2</v>
      </c>
      <c r="P578" s="44"/>
      <c r="Q578" s="25">
        <f t="array" ref="Q578">SUM(IF(Period=$A$2,IF(Site=$A$506,IF(Provider=$B578,M))))</f>
        <v>0</v>
      </c>
      <c r="R578" s="26">
        <f t="array" ref="R578">SUM(IF(Period=$A$2,IF(Site=$A$506,IF(Provider=$B578,N))))</f>
        <v>0</v>
      </c>
      <c r="S578" s="27" t="e">
        <f t="shared" si="149"/>
        <v>#DIV/0!</v>
      </c>
      <c r="T578" s="27" t="e">
        <f t="shared" si="150"/>
        <v>#DIV/0!</v>
      </c>
      <c r="U578" s="20"/>
      <c r="V578" s="25">
        <f t="array" ref="V578">SUM(IF(Period=$A$2,IF(Site=$A$506,IF(Provider=$B578,P))))</f>
        <v>127</v>
      </c>
      <c r="W578" s="26">
        <f t="array" ref="W578">SUM(IF(Period=$A$2,IF(Site=$A$506,IF(Provider=$B578,Q))))</f>
        <v>19</v>
      </c>
      <c r="X578" s="27">
        <f t="shared" si="155"/>
        <v>0.62078723951633652</v>
      </c>
      <c r="Y578" s="27">
        <f t="shared" si="151"/>
        <v>8.996681704634428E-2</v>
      </c>
      <c r="Z578" s="44"/>
      <c r="AA578" s="25">
        <f t="array" ref="AA578">SUM(IF(Period=$A$2,IF(Site=$A$506,IF(Provider=$B578,G))))</f>
        <v>117</v>
      </c>
      <c r="AB578" s="26">
        <f t="array" ref="AB578">SUM(IF(Period=$A$2,IF(Site=$A$506,IF(Provider=$B578,H))))</f>
        <v>7</v>
      </c>
      <c r="AC578" s="27">
        <f t="shared" si="156"/>
        <v>0.18724279835390947</v>
      </c>
      <c r="AD578" s="27">
        <f t="shared" si="152"/>
        <v>4.2660693822273152E-2</v>
      </c>
      <c r="AE578" s="44"/>
      <c r="AF578" s="20"/>
      <c r="AG578" s="20"/>
      <c r="AH578" s="20"/>
      <c r="AI578" s="20"/>
      <c r="AJ578" s="20"/>
      <c r="AK578" s="20"/>
      <c r="AL578" s="20"/>
      <c r="AM578" s="20"/>
      <c r="AN578" s="20"/>
    </row>
    <row r="579" spans="2:40" hidden="1" outlineLevel="1" x14ac:dyDescent="0.25">
      <c r="B579" s="20" t="s">
        <v>769</v>
      </c>
      <c r="C579" s="44"/>
      <c r="D579" s="25">
        <f t="array" ref="D579">SUM(IF(Period=$A$2,IF(Site=$A$506,IF(Provider=$B579,G))))</f>
        <v>61</v>
      </c>
      <c r="E579" s="26">
        <f t="array" ref="E579">SUM(IF(Period=$A$2,IF(Site=$A$506,IF(Provider=$B579,H))))</f>
        <v>8</v>
      </c>
      <c r="F579" s="27">
        <f t="shared" si="153"/>
        <v>0.11156835848193873</v>
      </c>
      <c r="G579" s="27">
        <f t="shared" si="146"/>
        <v>2.5419314511928325E-2</v>
      </c>
      <c r="H579" s="44"/>
      <c r="I579" s="25">
        <f t="array" ref="I579">SUM(IF(Period=$A$2,IF(Site=$A$506,IF(Provider=$B579,I))))</f>
        <v>64</v>
      </c>
      <c r="J579" s="26">
        <f t="array" ref="J579">SUM(IF(Period=$A$2,IF(Site=$A$506,IF(Provider=$B579,J))))</f>
        <v>10.078125</v>
      </c>
      <c r="K579" s="27">
        <f t="shared" si="154"/>
        <v>0.13451511991657977</v>
      </c>
      <c r="L579" s="27">
        <f t="shared" si="147"/>
        <v>1.868103223564167E-2</v>
      </c>
      <c r="M579" s="44"/>
      <c r="N579" s="25">
        <f t="array" ref="N579">SUM(IF(Period=$A$2,IF(Site=$A$506,IF(Provider=$B579,K))))</f>
        <v>0</v>
      </c>
      <c r="O579" s="37">
        <f t="shared" si="148"/>
        <v>0</v>
      </c>
      <c r="P579" s="44"/>
      <c r="Q579" s="25">
        <f t="array" ref="Q579">SUM(IF(Period=$A$2,IF(Site=$A$506,IF(Provider=$B579,M))))</f>
        <v>0</v>
      </c>
      <c r="R579" s="26">
        <f t="array" ref="R579">SUM(IF(Period=$A$2,IF(Site=$A$506,IF(Provider=$B579,N))))</f>
        <v>0</v>
      </c>
      <c r="S579" s="27" t="e">
        <f t="shared" si="149"/>
        <v>#DIV/0!</v>
      </c>
      <c r="T579" s="27" t="e">
        <f t="shared" si="150"/>
        <v>#DIV/0!</v>
      </c>
      <c r="U579" s="20"/>
      <c r="V579" s="25">
        <f t="array" ref="V579">SUM(IF(Period=$A$2,IF(Site=$A$506,IF(Provider=$B579,P))))</f>
        <v>62</v>
      </c>
      <c r="W579" s="26">
        <f t="array" ref="W579">SUM(IF(Period=$A$2,IF(Site=$A$506,IF(Provider=$B579,Q))))</f>
        <v>21</v>
      </c>
      <c r="X579" s="27">
        <f t="shared" si="155"/>
        <v>0.33496269616670954</v>
      </c>
      <c r="Y579" s="27">
        <f t="shared" si="151"/>
        <v>4.854405130308341E-2</v>
      </c>
      <c r="Z579" s="44"/>
      <c r="AA579" s="25">
        <f t="array" ref="AA579">SUM(IF(Period=$A$2,IF(Site=$A$506,IF(Provider=$B579,G))))</f>
        <v>61</v>
      </c>
      <c r="AB579" s="26">
        <f t="array" ref="AB579">SUM(IF(Period=$A$2,IF(Site=$A$506,IF(Provider=$B579,H))))</f>
        <v>8</v>
      </c>
      <c r="AC579" s="27">
        <f t="shared" si="156"/>
        <v>0.11156835848193873</v>
      </c>
      <c r="AD579" s="27">
        <f t="shared" si="152"/>
        <v>2.5419314511928325E-2</v>
      </c>
      <c r="AE579" s="44"/>
      <c r="AF579" s="20"/>
      <c r="AG579" s="20"/>
      <c r="AH579" s="20"/>
      <c r="AI579" s="20"/>
      <c r="AJ579" s="20"/>
      <c r="AK579" s="20"/>
      <c r="AL579" s="20"/>
      <c r="AM579" s="20"/>
      <c r="AN579" s="20"/>
    </row>
    <row r="580" spans="2:40" hidden="1" outlineLevel="1" x14ac:dyDescent="0.25">
      <c r="B580" s="20" t="s">
        <v>1040</v>
      </c>
      <c r="C580" s="44"/>
      <c r="D580" s="25">
        <f t="array" ref="D580">SUM(IF(Period=$A$2,IF(Site=$A$506,IF(Provider=$B580,G))))</f>
        <v>0</v>
      </c>
      <c r="E580" s="26">
        <f t="array" ref="E580">SUM(IF(Period=$A$2,IF(Site=$A$506,IF(Provider=$B580,H))))</f>
        <v>0</v>
      </c>
      <c r="F580" s="27">
        <f t="shared" si="153"/>
        <v>0</v>
      </c>
      <c r="G580" s="27">
        <f t="shared" si="146"/>
        <v>0</v>
      </c>
      <c r="H580" s="44"/>
      <c r="I580" s="25">
        <f t="array" ref="I580">SUM(IF(Period=$A$2,IF(Site=$A$506,IF(Provider=$B580,I))))</f>
        <v>0</v>
      </c>
      <c r="J580" s="26">
        <f t="array" ref="J580">SUM(IF(Period=$A$2,IF(Site=$A$506,IF(Provider=$B580,J))))</f>
        <v>0</v>
      </c>
      <c r="K580" s="27">
        <f t="shared" si="154"/>
        <v>0</v>
      </c>
      <c r="L580" s="27">
        <f t="shared" si="147"/>
        <v>0</v>
      </c>
      <c r="M580" s="44"/>
      <c r="N580" s="25">
        <f t="array" ref="N580">SUM(IF(Period=$A$2,IF(Site=$A$506,IF(Provider=$B580,K))))</f>
        <v>0</v>
      </c>
      <c r="O580" s="37">
        <f t="shared" si="148"/>
        <v>0</v>
      </c>
      <c r="P580" s="44"/>
      <c r="Q580" s="25">
        <f t="array" ref="Q580">SUM(IF(Period=$A$2,IF(Site=$A$506,IF(Provider=$B580,M))))</f>
        <v>0</v>
      </c>
      <c r="R580" s="26">
        <f t="array" ref="R580">SUM(IF(Period=$A$2,IF(Site=$A$506,IF(Provider=$B580,N))))</f>
        <v>0</v>
      </c>
      <c r="S580" s="27" t="e">
        <f t="shared" si="149"/>
        <v>#DIV/0!</v>
      </c>
      <c r="T580" s="27" t="e">
        <f t="shared" si="150"/>
        <v>#DIV/0!</v>
      </c>
      <c r="U580" s="20"/>
      <c r="V580" s="25">
        <f t="array" ref="V580">SUM(IF(Period=$A$2,IF(Site=$A$506,IF(Provider=$B580,P))))</f>
        <v>0</v>
      </c>
      <c r="W580" s="26">
        <f t="array" ref="W580">SUM(IF(Period=$A$2,IF(Site=$A$506,IF(Provider=$B580,Q))))</f>
        <v>0</v>
      </c>
      <c r="X580" s="27">
        <f t="shared" si="155"/>
        <v>0</v>
      </c>
      <c r="Y580" s="27">
        <f t="shared" si="151"/>
        <v>0</v>
      </c>
      <c r="Z580" s="44"/>
      <c r="AA580" s="25">
        <f t="array" ref="AA580">SUM(IF(Period=$A$2,IF(Site=$A$506,IF(Provider=$B580,G))))</f>
        <v>0</v>
      </c>
      <c r="AB580" s="26">
        <f t="array" ref="AB580">SUM(IF(Period=$A$2,IF(Site=$A$506,IF(Provider=$B580,H))))</f>
        <v>0</v>
      </c>
      <c r="AC580" s="27">
        <f t="shared" si="156"/>
        <v>0</v>
      </c>
      <c r="AD580" s="27">
        <f t="shared" si="152"/>
        <v>0</v>
      </c>
      <c r="AE580" s="44"/>
      <c r="AF580" s="20"/>
      <c r="AG580" s="20"/>
      <c r="AH580" s="20"/>
      <c r="AI580" s="20"/>
      <c r="AJ580" s="20"/>
      <c r="AK580" s="20"/>
      <c r="AL580" s="20"/>
      <c r="AM580" s="20"/>
      <c r="AN580" s="20"/>
    </row>
    <row r="581" spans="2:40" hidden="1" outlineLevel="1" x14ac:dyDescent="0.25">
      <c r="B581" s="20" t="s">
        <v>1000</v>
      </c>
      <c r="C581" s="44"/>
      <c r="D581" s="25">
        <f t="array" ref="D581">SUM(IF(Period=$A$2,IF(Site=$A$506,IF(Provider=$B581,G))))</f>
        <v>0</v>
      </c>
      <c r="E581" s="26">
        <f t="array" ref="E581">SUM(IF(Period=$A$2,IF(Site=$A$506,IF(Provider=$B581,H))))</f>
        <v>0</v>
      </c>
      <c r="F581" s="27">
        <f t="shared" si="153"/>
        <v>0</v>
      </c>
      <c r="G581" s="27">
        <f t="shared" si="146"/>
        <v>0</v>
      </c>
      <c r="H581" s="44"/>
      <c r="I581" s="25">
        <f t="array" ref="I581">SUM(IF(Period=$A$2,IF(Site=$A$506,IF(Provider=$B581,I))))</f>
        <v>0</v>
      </c>
      <c r="J581" s="26">
        <f t="array" ref="J581">SUM(IF(Period=$A$2,IF(Site=$A$506,IF(Provider=$B581,J))))</f>
        <v>0</v>
      </c>
      <c r="K581" s="27">
        <f t="shared" si="154"/>
        <v>0</v>
      </c>
      <c r="L581" s="27">
        <f t="shared" si="147"/>
        <v>0</v>
      </c>
      <c r="M581" s="44"/>
      <c r="N581" s="25">
        <f t="array" ref="N581">SUM(IF(Period=$A$2,IF(Site=$A$506,IF(Provider=$B581,K))))</f>
        <v>0</v>
      </c>
      <c r="O581" s="37">
        <f t="shared" si="148"/>
        <v>0</v>
      </c>
      <c r="P581" s="44"/>
      <c r="Q581" s="25">
        <f t="array" ref="Q581">SUM(IF(Period=$A$2,IF(Site=$A$506,IF(Provider=$B581,M))))</f>
        <v>0</v>
      </c>
      <c r="R581" s="26">
        <f t="array" ref="R581">SUM(IF(Period=$A$2,IF(Site=$A$506,IF(Provider=$B581,N))))</f>
        <v>0</v>
      </c>
      <c r="S581" s="27" t="e">
        <f t="shared" si="149"/>
        <v>#DIV/0!</v>
      </c>
      <c r="T581" s="27" t="e">
        <f t="shared" si="150"/>
        <v>#DIV/0!</v>
      </c>
      <c r="U581" s="20"/>
      <c r="V581" s="25">
        <f t="array" ref="V581">SUM(IF(Period=$A$2,IF(Site=$A$506,IF(Provider=$B581,P))))</f>
        <v>0</v>
      </c>
      <c r="W581" s="26">
        <f t="array" ref="W581">SUM(IF(Period=$A$2,IF(Site=$A$506,IF(Provider=$B581,Q))))</f>
        <v>0</v>
      </c>
      <c r="X581" s="27">
        <f t="shared" si="155"/>
        <v>0</v>
      </c>
      <c r="Y581" s="27">
        <f t="shared" si="151"/>
        <v>0</v>
      </c>
      <c r="Z581" s="44"/>
      <c r="AA581" s="25">
        <f t="array" ref="AA581">SUM(IF(Period=$A$2,IF(Site=$A$506,IF(Provider=$B581,G))))</f>
        <v>0</v>
      </c>
      <c r="AB581" s="26">
        <f t="array" ref="AB581">SUM(IF(Period=$A$2,IF(Site=$A$506,IF(Provider=$B581,H))))</f>
        <v>0</v>
      </c>
      <c r="AC581" s="27">
        <f t="shared" si="156"/>
        <v>0</v>
      </c>
      <c r="AD581" s="27">
        <f t="shared" si="152"/>
        <v>0</v>
      </c>
      <c r="AE581" s="44"/>
      <c r="AF581" s="20"/>
      <c r="AG581" s="20"/>
      <c r="AH581" s="20"/>
      <c r="AI581" s="20"/>
      <c r="AJ581" s="20"/>
      <c r="AK581" s="20"/>
      <c r="AL581" s="20"/>
      <c r="AM581" s="20"/>
      <c r="AN581" s="20"/>
    </row>
    <row r="582" spans="2:40" hidden="1" outlineLevel="1" x14ac:dyDescent="0.25">
      <c r="B582" s="20" t="s">
        <v>1034</v>
      </c>
      <c r="C582" s="44"/>
      <c r="D582" s="25">
        <f t="array" ref="D582">SUM(IF(Period=$A$2,IF(Site=$A$506,IF(Provider=$B582,G))))</f>
        <v>0</v>
      </c>
      <c r="E582" s="26">
        <f t="array" ref="E582">SUM(IF(Period=$A$2,IF(Site=$A$506,IF(Provider=$B582,H))))</f>
        <v>0</v>
      </c>
      <c r="F582" s="27">
        <f t="shared" si="153"/>
        <v>0</v>
      </c>
      <c r="G582" s="27">
        <f t="shared" si="146"/>
        <v>0</v>
      </c>
      <c r="H582" s="44"/>
      <c r="I582" s="25">
        <f t="array" ref="I582">SUM(IF(Period=$A$2,IF(Site=$A$506,IF(Provider=$B582,I))))</f>
        <v>0</v>
      </c>
      <c r="J582" s="26">
        <f t="array" ref="J582">SUM(IF(Period=$A$2,IF(Site=$A$506,IF(Provider=$B582,J))))</f>
        <v>0</v>
      </c>
      <c r="K582" s="27">
        <f t="shared" si="154"/>
        <v>0</v>
      </c>
      <c r="L582" s="27">
        <f t="shared" si="147"/>
        <v>0</v>
      </c>
      <c r="M582" s="44"/>
      <c r="N582" s="25">
        <f t="array" ref="N582">SUM(IF(Period=$A$2,IF(Site=$A$506,IF(Provider=$B582,K))))</f>
        <v>0</v>
      </c>
      <c r="O582" s="37">
        <f t="shared" si="148"/>
        <v>0</v>
      </c>
      <c r="P582" s="44"/>
      <c r="Q582" s="25">
        <f t="array" ref="Q582">SUM(IF(Period=$A$2,IF(Site=$A$506,IF(Provider=$B582,M))))</f>
        <v>0</v>
      </c>
      <c r="R582" s="26">
        <f t="array" ref="R582">SUM(IF(Period=$A$2,IF(Site=$A$506,IF(Provider=$B582,N))))</f>
        <v>0</v>
      </c>
      <c r="S582" s="27" t="e">
        <f t="shared" si="149"/>
        <v>#DIV/0!</v>
      </c>
      <c r="T582" s="27" t="e">
        <f t="shared" si="150"/>
        <v>#DIV/0!</v>
      </c>
      <c r="U582" s="20"/>
      <c r="V582" s="25">
        <f t="array" ref="V582">SUM(IF(Period=$A$2,IF(Site=$A$506,IF(Provider=$B582,P))))</f>
        <v>0</v>
      </c>
      <c r="W582" s="26">
        <f t="array" ref="W582">SUM(IF(Period=$A$2,IF(Site=$A$506,IF(Provider=$B582,Q))))</f>
        <v>0</v>
      </c>
      <c r="X582" s="27">
        <f t="shared" si="155"/>
        <v>0</v>
      </c>
      <c r="Y582" s="27">
        <f t="shared" si="151"/>
        <v>0</v>
      </c>
      <c r="Z582" s="44"/>
      <c r="AA582" s="25">
        <f t="array" ref="AA582">SUM(IF(Period=$A$2,IF(Site=$A$506,IF(Provider=$B582,G))))</f>
        <v>0</v>
      </c>
      <c r="AB582" s="26">
        <f t="array" ref="AB582">SUM(IF(Period=$A$2,IF(Site=$A$506,IF(Provider=$B582,H))))</f>
        <v>0</v>
      </c>
      <c r="AC582" s="27">
        <f t="shared" si="156"/>
        <v>0</v>
      </c>
      <c r="AD582" s="27">
        <f t="shared" si="152"/>
        <v>0</v>
      </c>
      <c r="AE582" s="44"/>
      <c r="AF582" s="20"/>
      <c r="AG582" s="20"/>
      <c r="AH582" s="20"/>
      <c r="AI582" s="20"/>
      <c r="AJ582" s="20"/>
      <c r="AK582" s="20"/>
      <c r="AL582" s="20"/>
      <c r="AM582" s="20"/>
      <c r="AN582" s="20"/>
    </row>
    <row r="583" spans="2:40" hidden="1" outlineLevel="1" x14ac:dyDescent="0.25">
      <c r="B583" s="20" t="s">
        <v>757</v>
      </c>
      <c r="C583" s="44"/>
      <c r="D583" s="25">
        <f t="array" ref="D583">SUM(IF(Period=$A$2,IF(Site=$A$506,IF(Provider=$B583,G))))</f>
        <v>137</v>
      </c>
      <c r="E583" s="26">
        <f t="array" ref="E583">SUM(IF(Period=$A$2,IF(Site=$A$506,IF(Provider=$B583,H))))</f>
        <v>9</v>
      </c>
      <c r="F583" s="27">
        <f t="shared" si="153"/>
        <v>0.28189300411522633</v>
      </c>
      <c r="G583" s="27">
        <f t="shared" si="146"/>
        <v>6.422544015001562E-2</v>
      </c>
      <c r="H583" s="44"/>
      <c r="I583" s="25">
        <f t="array" ref="I583">SUM(IF(Period=$A$2,IF(Site=$A$506,IF(Provider=$B583,I))))</f>
        <v>147</v>
      </c>
      <c r="J583" s="26">
        <f t="array" ref="J583">SUM(IF(Period=$A$2,IF(Site=$A$506,IF(Provider=$B583,J))))</f>
        <v>11.4421768707483</v>
      </c>
      <c r="K583" s="27">
        <f t="shared" si="154"/>
        <v>0.35078206465067779</v>
      </c>
      <c r="L583" s="27">
        <f t="shared" si="147"/>
        <v>4.8715498016045411E-2</v>
      </c>
      <c r="M583" s="44"/>
      <c r="N583" s="25">
        <f t="array" ref="N583">SUM(IF(Period=$A$2,IF(Site=$A$506,IF(Provider=$B583,K))))</f>
        <v>0</v>
      </c>
      <c r="O583" s="37">
        <f t="shared" si="148"/>
        <v>0</v>
      </c>
      <c r="P583" s="44"/>
      <c r="Q583" s="25">
        <f t="array" ref="Q583">SUM(IF(Period=$A$2,IF(Site=$A$506,IF(Provider=$B583,M))))</f>
        <v>0</v>
      </c>
      <c r="R583" s="26">
        <f t="array" ref="R583">SUM(IF(Period=$A$2,IF(Site=$A$506,IF(Provider=$B583,N))))</f>
        <v>0</v>
      </c>
      <c r="S583" s="27" t="e">
        <f t="shared" si="149"/>
        <v>#DIV/0!</v>
      </c>
      <c r="T583" s="27" t="e">
        <f t="shared" si="150"/>
        <v>#DIV/0!</v>
      </c>
      <c r="U583" s="20"/>
      <c r="V583" s="25">
        <f t="array" ref="V583">SUM(IF(Period=$A$2,IF(Site=$A$506,IF(Provider=$B583,P))))</f>
        <v>123</v>
      </c>
      <c r="W583" s="26">
        <f t="array" ref="W583">SUM(IF(Period=$A$2,IF(Site=$A$506,IF(Provider=$B583,Q))))</f>
        <v>22</v>
      </c>
      <c r="X583" s="27">
        <f t="shared" si="155"/>
        <v>0.696166709544636</v>
      </c>
      <c r="Y583" s="27">
        <f t="shared" si="151"/>
        <v>0.10089109280041758</v>
      </c>
      <c r="Z583" s="44"/>
      <c r="AA583" s="25">
        <f t="array" ref="AA583">SUM(IF(Period=$A$2,IF(Site=$A$506,IF(Provider=$B583,G))))</f>
        <v>137</v>
      </c>
      <c r="AB583" s="26">
        <f t="array" ref="AB583">SUM(IF(Period=$A$2,IF(Site=$A$506,IF(Provider=$B583,H))))</f>
        <v>9</v>
      </c>
      <c r="AC583" s="27">
        <f t="shared" si="156"/>
        <v>0.28189300411522633</v>
      </c>
      <c r="AD583" s="27">
        <f t="shared" si="152"/>
        <v>6.422544015001562E-2</v>
      </c>
      <c r="AE583" s="44"/>
      <c r="AF583" s="20"/>
      <c r="AG583" s="20"/>
      <c r="AH583" s="20"/>
      <c r="AI583" s="20"/>
      <c r="AJ583" s="20"/>
      <c r="AK583" s="20"/>
      <c r="AL583" s="20"/>
      <c r="AM583" s="20"/>
      <c r="AN583" s="20"/>
    </row>
    <row r="584" spans="2:40" hidden="1" outlineLevel="1" x14ac:dyDescent="0.25">
      <c r="B584" s="20" t="s">
        <v>764</v>
      </c>
      <c r="C584" s="44"/>
      <c r="D584" s="25">
        <f t="array" ref="D584">SUM(IF(Period=$A$2,IF(Site=$A$506,IF(Provider=$B584,G))))</f>
        <v>87</v>
      </c>
      <c r="E584" s="26">
        <f t="array" ref="E584">SUM(IF(Period=$A$2,IF(Site=$A$506,IF(Provider=$B584,H))))</f>
        <v>11</v>
      </c>
      <c r="F584" s="27">
        <f t="shared" si="153"/>
        <v>0.2187928669410151</v>
      </c>
      <c r="G584" s="27">
        <f t="shared" si="146"/>
        <v>4.9848942598187312E-2</v>
      </c>
      <c r="H584" s="44"/>
      <c r="I584" s="25">
        <f t="array" ref="I584">SUM(IF(Period=$A$2,IF(Site=$A$506,IF(Provider=$B584,I))))</f>
        <v>91</v>
      </c>
      <c r="J584" s="26">
        <f t="array" ref="J584">SUM(IF(Period=$A$2,IF(Site=$A$506,IF(Provider=$B584,J))))</f>
        <v>14.274725274725276</v>
      </c>
      <c r="K584" s="27">
        <f t="shared" si="154"/>
        <v>0.27090719499478622</v>
      </c>
      <c r="L584" s="27">
        <f t="shared" si="147"/>
        <v>3.7622730037362065E-2</v>
      </c>
      <c r="M584" s="44"/>
      <c r="N584" s="25">
        <f t="array" ref="N584">SUM(IF(Period=$A$2,IF(Site=$A$506,IF(Provider=$B584,K))))</f>
        <v>0</v>
      </c>
      <c r="O584" s="37">
        <f t="shared" si="148"/>
        <v>0</v>
      </c>
      <c r="P584" s="44"/>
      <c r="Q584" s="25">
        <f t="array" ref="Q584">SUM(IF(Period=$A$2,IF(Site=$A$506,IF(Provider=$B584,M))))</f>
        <v>0</v>
      </c>
      <c r="R584" s="26">
        <f t="array" ref="R584">SUM(IF(Period=$A$2,IF(Site=$A$506,IF(Provider=$B584,N))))</f>
        <v>0</v>
      </c>
      <c r="S584" s="27" t="e">
        <f t="shared" si="149"/>
        <v>#DIV/0!</v>
      </c>
      <c r="T584" s="27" t="e">
        <f t="shared" si="150"/>
        <v>#DIV/0!</v>
      </c>
      <c r="U584" s="20"/>
      <c r="V584" s="25">
        <f t="array" ref="V584">SUM(IF(Period=$A$2,IF(Site=$A$506,IF(Provider=$B584,P))))</f>
        <v>80</v>
      </c>
      <c r="W584" s="26">
        <f t="array" ref="W584">SUM(IF(Period=$A$2,IF(Site=$A$506,IF(Provider=$B584,Q))))</f>
        <v>18</v>
      </c>
      <c r="X584" s="27">
        <f t="shared" si="155"/>
        <v>0.37046565474659121</v>
      </c>
      <c r="Y584" s="27">
        <f t="shared" si="151"/>
        <v>5.3689273330599162E-2</v>
      </c>
      <c r="Z584" s="44"/>
      <c r="AA584" s="25">
        <f t="array" ref="AA584">SUM(IF(Period=$A$2,IF(Site=$A$506,IF(Provider=$B584,G))))</f>
        <v>87</v>
      </c>
      <c r="AB584" s="26">
        <f t="array" ref="AB584">SUM(IF(Period=$A$2,IF(Site=$A$506,IF(Provider=$B584,H))))</f>
        <v>11</v>
      </c>
      <c r="AC584" s="27">
        <f t="shared" si="156"/>
        <v>0.2187928669410151</v>
      </c>
      <c r="AD584" s="27">
        <f t="shared" si="152"/>
        <v>4.9848942598187312E-2</v>
      </c>
      <c r="AE584" s="44"/>
      <c r="AF584" s="20"/>
      <c r="AG584" s="20"/>
      <c r="AH584" s="20"/>
      <c r="AI584" s="20"/>
      <c r="AJ584" s="20"/>
      <c r="AK584" s="20"/>
      <c r="AL584" s="20"/>
      <c r="AM584" s="20"/>
      <c r="AN584" s="20"/>
    </row>
    <row r="585" spans="2:40" hidden="1" outlineLevel="1" x14ac:dyDescent="0.25">
      <c r="B585" s="20" t="s">
        <v>963</v>
      </c>
      <c r="C585" s="44"/>
      <c r="D585" s="25">
        <f t="array" ref="D585">SUM(IF(Period=$A$2,IF(Site=$A$506,IF(Provider=$B585,G))))</f>
        <v>0</v>
      </c>
      <c r="E585" s="26">
        <f t="array" ref="E585">SUM(IF(Period=$A$2,IF(Site=$A$506,IF(Provider=$B585,H))))</f>
        <v>0</v>
      </c>
      <c r="F585" s="27">
        <f t="shared" si="153"/>
        <v>0</v>
      </c>
      <c r="G585" s="27">
        <f t="shared" si="146"/>
        <v>0</v>
      </c>
      <c r="H585" s="44"/>
      <c r="I585" s="25">
        <f t="array" ref="I585">SUM(IF(Period=$A$2,IF(Site=$A$506,IF(Provider=$B585,I))))</f>
        <v>0</v>
      </c>
      <c r="J585" s="26">
        <f t="array" ref="J585">SUM(IF(Period=$A$2,IF(Site=$A$506,IF(Provider=$B585,J))))</f>
        <v>0</v>
      </c>
      <c r="K585" s="27">
        <f t="shared" si="154"/>
        <v>0</v>
      </c>
      <c r="L585" s="27">
        <f t="shared" si="147"/>
        <v>0</v>
      </c>
      <c r="M585" s="44"/>
      <c r="N585" s="25">
        <f t="array" ref="N585">SUM(IF(Period=$A$2,IF(Site=$A$506,IF(Provider=$B585,K))))</f>
        <v>0</v>
      </c>
      <c r="O585" s="37">
        <f t="shared" si="148"/>
        <v>0</v>
      </c>
      <c r="P585" s="44"/>
      <c r="Q585" s="25">
        <f t="array" ref="Q585">SUM(IF(Period=$A$2,IF(Site=$A$506,IF(Provider=$B585,M))))</f>
        <v>0</v>
      </c>
      <c r="R585" s="26">
        <f t="array" ref="R585">SUM(IF(Period=$A$2,IF(Site=$A$506,IF(Provider=$B585,N))))</f>
        <v>0</v>
      </c>
      <c r="S585" s="27" t="e">
        <f t="shared" si="149"/>
        <v>#DIV/0!</v>
      </c>
      <c r="T585" s="27" t="e">
        <f t="shared" si="150"/>
        <v>#DIV/0!</v>
      </c>
      <c r="U585" s="20"/>
      <c r="V585" s="25">
        <f t="array" ref="V585">SUM(IF(Period=$A$2,IF(Site=$A$506,IF(Provider=$B585,P))))</f>
        <v>0</v>
      </c>
      <c r="W585" s="26">
        <f t="array" ref="W585">SUM(IF(Period=$A$2,IF(Site=$A$506,IF(Provider=$B585,Q))))</f>
        <v>0</v>
      </c>
      <c r="X585" s="27">
        <f t="shared" si="155"/>
        <v>0</v>
      </c>
      <c r="Y585" s="27">
        <f t="shared" si="151"/>
        <v>0</v>
      </c>
      <c r="Z585" s="44"/>
      <c r="AA585" s="25">
        <f t="array" ref="AA585">SUM(IF(Period=$A$2,IF(Site=$A$506,IF(Provider=$B585,G))))</f>
        <v>0</v>
      </c>
      <c r="AB585" s="26">
        <f t="array" ref="AB585">SUM(IF(Period=$A$2,IF(Site=$A$506,IF(Provider=$B585,H))))</f>
        <v>0</v>
      </c>
      <c r="AC585" s="27">
        <f t="shared" si="156"/>
        <v>0</v>
      </c>
      <c r="AD585" s="27">
        <f t="shared" si="152"/>
        <v>0</v>
      </c>
      <c r="AE585" s="44"/>
      <c r="AF585" s="20"/>
      <c r="AG585" s="20"/>
      <c r="AH585" s="20"/>
      <c r="AI585" s="20"/>
      <c r="AJ585" s="20"/>
      <c r="AK585" s="20"/>
      <c r="AL585" s="20"/>
      <c r="AM585" s="20"/>
      <c r="AN585" s="20"/>
    </row>
    <row r="586" spans="2:40" hidden="1" outlineLevel="1" x14ac:dyDescent="0.25">
      <c r="B586" s="20" t="s">
        <v>604</v>
      </c>
      <c r="C586" s="44"/>
      <c r="D586" s="25">
        <f t="array" ref="D586">SUM(IF(Period=$A$2,IF(Site=$A$506,IF(Provider=$B586,G))))</f>
        <v>93</v>
      </c>
      <c r="E586" s="26">
        <f t="array" ref="E586">SUM(IF(Period=$A$2,IF(Site=$A$506,IF(Provider=$B586,H))))</f>
        <v>9</v>
      </c>
      <c r="F586" s="27">
        <f t="shared" si="153"/>
        <v>0.19135802469135801</v>
      </c>
      <c r="G586" s="27">
        <f t="shared" si="146"/>
        <v>4.359829148869674E-2</v>
      </c>
      <c r="H586" s="44"/>
      <c r="I586" s="25">
        <f t="array" ref="I586">SUM(IF(Period=$A$2,IF(Site=$A$506,IF(Provider=$B586,I))))</f>
        <v>96</v>
      </c>
      <c r="J586" s="26">
        <f t="array" ref="J586">SUM(IF(Period=$A$2,IF(Site=$A$506,IF(Provider=$B586,J))))</f>
        <v>11.21875</v>
      </c>
      <c r="K586" s="27">
        <f t="shared" si="154"/>
        <v>0.22460896767466113</v>
      </c>
      <c r="L586" s="27">
        <f t="shared" si="147"/>
        <v>3.1192979407420281E-2</v>
      </c>
      <c r="M586" s="44"/>
      <c r="N586" s="25">
        <f t="array" ref="N586">SUM(IF(Period=$A$2,IF(Site=$A$506,IF(Provider=$B586,K))))</f>
        <v>2</v>
      </c>
      <c r="O586" s="37">
        <f t="shared" si="148"/>
        <v>2.0833333333333332E-2</v>
      </c>
      <c r="P586" s="44"/>
      <c r="Q586" s="25">
        <f t="array" ref="Q586">SUM(IF(Period=$A$2,IF(Site=$A$506,IF(Provider=$B586,M))))</f>
        <v>0</v>
      </c>
      <c r="R586" s="26">
        <f t="array" ref="R586">SUM(IF(Period=$A$2,IF(Site=$A$506,IF(Provider=$B586,N))))</f>
        <v>0</v>
      </c>
      <c r="S586" s="27" t="e">
        <f t="shared" si="149"/>
        <v>#DIV/0!</v>
      </c>
      <c r="T586" s="27" t="e">
        <f t="shared" si="150"/>
        <v>#DIV/0!</v>
      </c>
      <c r="U586" s="20"/>
      <c r="V586" s="25">
        <f t="array" ref="V586">SUM(IF(Period=$A$2,IF(Site=$A$506,IF(Provider=$B586,P))))</f>
        <v>95</v>
      </c>
      <c r="W586" s="26">
        <f t="array" ref="W586">SUM(IF(Period=$A$2,IF(Site=$A$506,IF(Provider=$B586,Q))))</f>
        <v>19</v>
      </c>
      <c r="X586" s="27">
        <f t="shared" si="155"/>
        <v>0.46436840751222019</v>
      </c>
      <c r="Y586" s="27">
        <f t="shared" si="151"/>
        <v>6.7298012751202424E-2</v>
      </c>
      <c r="Z586" s="44"/>
      <c r="AA586" s="25">
        <f t="array" ref="AA586">SUM(IF(Period=$A$2,IF(Site=$A$506,IF(Provider=$B586,G))))</f>
        <v>93</v>
      </c>
      <c r="AB586" s="26">
        <f t="array" ref="AB586">SUM(IF(Period=$A$2,IF(Site=$A$506,IF(Provider=$B586,H))))</f>
        <v>9</v>
      </c>
      <c r="AC586" s="27">
        <f t="shared" si="156"/>
        <v>0.19135802469135801</v>
      </c>
      <c r="AD586" s="27">
        <f t="shared" si="152"/>
        <v>4.359829148869674E-2</v>
      </c>
      <c r="AE586" s="44"/>
      <c r="AF586" s="20"/>
      <c r="AG586" s="20"/>
      <c r="AH586" s="20"/>
      <c r="AI586" s="20"/>
      <c r="AJ586" s="20"/>
      <c r="AK586" s="20"/>
      <c r="AL586" s="20"/>
      <c r="AM586" s="20"/>
      <c r="AN586" s="20"/>
    </row>
    <row r="587" spans="2:40" hidden="1" outlineLevel="1" x14ac:dyDescent="0.25">
      <c r="B587" s="20" t="s">
        <v>690</v>
      </c>
      <c r="C587" s="44"/>
      <c r="D587" s="25">
        <f t="array" ref="D587">SUM(IF(Period=$A$2,IF(Site=$A$506,IF(Provider=$B587,G))))</f>
        <v>71</v>
      </c>
      <c r="E587" s="26">
        <f t="array" ref="E587">SUM(IF(Period=$A$2,IF(Site=$A$506,IF(Provider=$B587,H))))</f>
        <v>5</v>
      </c>
      <c r="F587" s="27">
        <f t="shared" si="153"/>
        <v>8.1161408321902148E-2</v>
      </c>
      <c r="G587" s="27">
        <f t="shared" si="146"/>
        <v>1.849150953224294E-2</v>
      </c>
      <c r="H587" s="44"/>
      <c r="I587" s="25">
        <f t="array" ref="I587">SUM(IF(Period=$A$2,IF(Site=$A$506,IF(Provider=$B587,I))))</f>
        <v>72</v>
      </c>
      <c r="J587" s="26">
        <f t="array" ref="J587">SUM(IF(Period=$A$2,IF(Site=$A$506,IF(Provider=$B587,J))))</f>
        <v>7.5</v>
      </c>
      <c r="K587" s="27">
        <f t="shared" si="154"/>
        <v>0.11261730969760167</v>
      </c>
      <c r="L587" s="27">
        <f t="shared" si="147"/>
        <v>1.5639933964723261E-2</v>
      </c>
      <c r="M587" s="44"/>
      <c r="N587" s="25">
        <f t="array" ref="N587">SUM(IF(Period=$A$2,IF(Site=$A$506,IF(Provider=$B587,K))))</f>
        <v>2</v>
      </c>
      <c r="O587" s="37">
        <f t="shared" si="148"/>
        <v>2.7777777777777776E-2</v>
      </c>
      <c r="P587" s="44"/>
      <c r="Q587" s="25">
        <f t="array" ref="Q587">SUM(IF(Period=$A$2,IF(Site=$A$506,IF(Provider=$B587,M))))</f>
        <v>0</v>
      </c>
      <c r="R587" s="26">
        <f t="array" ref="R587">SUM(IF(Period=$A$2,IF(Site=$A$506,IF(Provider=$B587,N))))</f>
        <v>0</v>
      </c>
      <c r="S587" s="27" t="e">
        <f t="shared" si="149"/>
        <v>#DIV/0!</v>
      </c>
      <c r="T587" s="27" t="e">
        <f t="shared" si="150"/>
        <v>#DIV/0!</v>
      </c>
      <c r="U587" s="20"/>
      <c r="V587" s="25">
        <f t="array" ref="V587">SUM(IF(Period=$A$2,IF(Site=$A$506,IF(Provider=$B587,P))))</f>
        <v>67</v>
      </c>
      <c r="W587" s="26">
        <f t="array" ref="W587">SUM(IF(Period=$A$2,IF(Site=$A$506,IF(Provider=$B587,Q))))</f>
        <v>16</v>
      </c>
      <c r="X587" s="27">
        <f t="shared" si="155"/>
        <v>0.27579109853357348</v>
      </c>
      <c r="Y587" s="27">
        <f t="shared" si="151"/>
        <v>3.9968681257223818E-2</v>
      </c>
      <c r="Z587" s="44"/>
      <c r="AA587" s="25">
        <f t="array" ref="AA587">SUM(IF(Period=$A$2,IF(Site=$A$506,IF(Provider=$B587,G))))</f>
        <v>71</v>
      </c>
      <c r="AB587" s="26">
        <f t="array" ref="AB587">SUM(IF(Period=$A$2,IF(Site=$A$506,IF(Provider=$B587,H))))</f>
        <v>5</v>
      </c>
      <c r="AC587" s="27">
        <f t="shared" si="156"/>
        <v>8.1161408321902148E-2</v>
      </c>
      <c r="AD587" s="27">
        <f t="shared" si="152"/>
        <v>1.849150953224294E-2</v>
      </c>
      <c r="AE587" s="44"/>
      <c r="AF587" s="20"/>
      <c r="AG587" s="20"/>
      <c r="AH587" s="20"/>
      <c r="AI587" s="20"/>
      <c r="AJ587" s="20"/>
      <c r="AK587" s="20"/>
      <c r="AL587" s="20"/>
      <c r="AM587" s="20"/>
      <c r="AN587" s="20"/>
    </row>
    <row r="588" spans="2:40" hidden="1" outlineLevel="1" x14ac:dyDescent="0.25">
      <c r="B588" s="20" t="s">
        <v>729</v>
      </c>
      <c r="C588" s="44"/>
      <c r="D588" s="25">
        <f t="array" ref="D588">SUM(IF(Period=$A$2,IF(Site=$A$506,IF(Provider=$B588,G))))</f>
        <v>0</v>
      </c>
      <c r="E588" s="26">
        <f t="array" ref="E588">SUM(IF(Period=$A$2,IF(Site=$A$506,IF(Provider=$B588,H))))</f>
        <v>0</v>
      </c>
      <c r="F588" s="27">
        <f t="shared" si="153"/>
        <v>0</v>
      </c>
      <c r="G588" s="27">
        <f t="shared" si="146"/>
        <v>0</v>
      </c>
      <c r="H588" s="44"/>
      <c r="I588" s="25">
        <f t="array" ref="I588">SUM(IF(Period=$A$2,IF(Site=$A$506,IF(Provider=$B588,I))))</f>
        <v>0</v>
      </c>
      <c r="J588" s="26">
        <f t="array" ref="J588">SUM(IF(Period=$A$2,IF(Site=$A$506,IF(Provider=$B588,J))))</f>
        <v>0</v>
      </c>
      <c r="K588" s="27">
        <f t="shared" si="154"/>
        <v>0</v>
      </c>
      <c r="L588" s="27">
        <f t="shared" si="147"/>
        <v>0</v>
      </c>
      <c r="M588" s="44"/>
      <c r="N588" s="25">
        <f t="array" ref="N588">SUM(IF(Period=$A$2,IF(Site=$A$506,IF(Provider=$B588,K))))</f>
        <v>0</v>
      </c>
      <c r="O588" s="37">
        <f t="shared" si="148"/>
        <v>0</v>
      </c>
      <c r="P588" s="44"/>
      <c r="Q588" s="25">
        <f t="array" ref="Q588">SUM(IF(Period=$A$2,IF(Site=$A$506,IF(Provider=$B588,M))))</f>
        <v>0</v>
      </c>
      <c r="R588" s="26">
        <f t="array" ref="R588">SUM(IF(Period=$A$2,IF(Site=$A$506,IF(Provider=$B588,N))))</f>
        <v>0</v>
      </c>
      <c r="S588" s="27" t="e">
        <f t="shared" si="149"/>
        <v>#DIV/0!</v>
      </c>
      <c r="T588" s="27" t="e">
        <f t="shared" si="150"/>
        <v>#DIV/0!</v>
      </c>
      <c r="U588" s="20"/>
      <c r="V588" s="25">
        <f t="array" ref="V588">SUM(IF(Period=$A$2,IF(Site=$A$506,IF(Provider=$B588,P))))</f>
        <v>0</v>
      </c>
      <c r="W588" s="26">
        <f t="array" ref="W588">SUM(IF(Period=$A$2,IF(Site=$A$506,IF(Provider=$B588,Q))))</f>
        <v>0</v>
      </c>
      <c r="X588" s="27">
        <f t="shared" si="155"/>
        <v>0</v>
      </c>
      <c r="Y588" s="27">
        <f t="shared" si="151"/>
        <v>0</v>
      </c>
      <c r="Z588" s="44"/>
      <c r="AA588" s="25">
        <f t="array" ref="AA588">SUM(IF(Period=$A$2,IF(Site=$A$506,IF(Provider=$B588,G))))</f>
        <v>0</v>
      </c>
      <c r="AB588" s="26">
        <f t="array" ref="AB588">SUM(IF(Period=$A$2,IF(Site=$A$506,IF(Provider=$B588,H))))</f>
        <v>0</v>
      </c>
      <c r="AC588" s="27">
        <f t="shared" si="156"/>
        <v>0</v>
      </c>
      <c r="AD588" s="27">
        <f t="shared" si="152"/>
        <v>0</v>
      </c>
      <c r="AE588" s="44"/>
      <c r="AF588" s="20"/>
      <c r="AG588" s="20"/>
      <c r="AH588" s="20"/>
      <c r="AI588" s="20"/>
      <c r="AJ588" s="20"/>
      <c r="AK588" s="20"/>
      <c r="AL588" s="20"/>
      <c r="AM588" s="20"/>
      <c r="AN588" s="20"/>
    </row>
    <row r="589" spans="2:40" hidden="1" outlineLevel="1" x14ac:dyDescent="0.25">
      <c r="B589" s="20" t="s">
        <v>921</v>
      </c>
      <c r="C589" s="44"/>
      <c r="D589" s="25">
        <f t="array" ref="D589">SUM(IF(Period=$A$2,IF(Site=$A$506,IF(Provider=$B589,G))))</f>
        <v>0</v>
      </c>
      <c r="E589" s="26">
        <f t="array" ref="E589">SUM(IF(Period=$A$2,IF(Site=$A$506,IF(Provider=$B589,H))))</f>
        <v>0</v>
      </c>
      <c r="F589" s="27">
        <f t="shared" si="153"/>
        <v>0</v>
      </c>
      <c r="G589" s="27">
        <f t="shared" si="146"/>
        <v>0</v>
      </c>
      <c r="H589" s="44"/>
      <c r="I589" s="25">
        <f t="array" ref="I589">SUM(IF(Period=$A$2,IF(Site=$A$506,IF(Provider=$B589,I))))</f>
        <v>0</v>
      </c>
      <c r="J589" s="26">
        <f t="array" ref="J589">SUM(IF(Period=$A$2,IF(Site=$A$506,IF(Provider=$B589,J))))</f>
        <v>0</v>
      </c>
      <c r="K589" s="27">
        <f t="shared" si="154"/>
        <v>0</v>
      </c>
      <c r="L589" s="27">
        <f t="shared" si="147"/>
        <v>0</v>
      </c>
      <c r="M589" s="44"/>
      <c r="N589" s="25">
        <f t="array" ref="N589">SUM(IF(Period=$A$2,IF(Site=$A$506,IF(Provider=$B589,K))))</f>
        <v>0</v>
      </c>
      <c r="O589" s="37">
        <f t="shared" si="148"/>
        <v>0</v>
      </c>
      <c r="P589" s="44"/>
      <c r="Q589" s="25">
        <f t="array" ref="Q589">SUM(IF(Period=$A$2,IF(Site=$A$506,IF(Provider=$B589,M))))</f>
        <v>0</v>
      </c>
      <c r="R589" s="26">
        <f t="array" ref="R589">SUM(IF(Period=$A$2,IF(Site=$A$506,IF(Provider=$B589,N))))</f>
        <v>0</v>
      </c>
      <c r="S589" s="27" t="e">
        <f t="shared" si="149"/>
        <v>#DIV/0!</v>
      </c>
      <c r="T589" s="27" t="e">
        <f t="shared" si="150"/>
        <v>#DIV/0!</v>
      </c>
      <c r="U589" s="20"/>
      <c r="V589" s="25">
        <f t="array" ref="V589">SUM(IF(Period=$A$2,IF(Site=$A$506,IF(Provider=$B589,P))))</f>
        <v>0</v>
      </c>
      <c r="W589" s="26">
        <f t="array" ref="W589">SUM(IF(Period=$A$2,IF(Site=$A$506,IF(Provider=$B589,Q))))</f>
        <v>0</v>
      </c>
      <c r="X589" s="27">
        <f t="shared" si="155"/>
        <v>0</v>
      </c>
      <c r="Y589" s="27">
        <f t="shared" si="151"/>
        <v>0</v>
      </c>
      <c r="Z589" s="44"/>
      <c r="AA589" s="25">
        <f t="array" ref="AA589">SUM(IF(Period=$A$2,IF(Site=$A$506,IF(Provider=$B589,G))))</f>
        <v>0</v>
      </c>
      <c r="AB589" s="26">
        <f t="array" ref="AB589">SUM(IF(Period=$A$2,IF(Site=$A$506,IF(Provider=$B589,H))))</f>
        <v>0</v>
      </c>
      <c r="AC589" s="27">
        <f t="shared" si="156"/>
        <v>0</v>
      </c>
      <c r="AD589" s="27">
        <f t="shared" si="152"/>
        <v>0</v>
      </c>
      <c r="AE589" s="44"/>
      <c r="AF589" s="20"/>
      <c r="AG589" s="20"/>
      <c r="AH589" s="20"/>
      <c r="AI589" s="20"/>
      <c r="AJ589" s="20"/>
      <c r="AK589" s="20"/>
      <c r="AL589" s="20"/>
      <c r="AM589" s="20"/>
      <c r="AN589" s="20"/>
    </row>
    <row r="590" spans="2:40" hidden="1" outlineLevel="1" x14ac:dyDescent="0.25">
      <c r="B590" s="20" t="s">
        <v>701</v>
      </c>
      <c r="C590" s="44"/>
      <c r="D590" s="25">
        <f t="array" ref="D590">SUM(IF(Period=$A$2,IF(Site=$A$506,IF(Provider=$B590,G))))</f>
        <v>0</v>
      </c>
      <c r="E590" s="26">
        <f t="array" ref="E590">SUM(IF(Period=$A$2,IF(Site=$A$506,IF(Provider=$B590,H))))</f>
        <v>0</v>
      </c>
      <c r="F590" s="27">
        <f t="shared" si="153"/>
        <v>0</v>
      </c>
      <c r="G590" s="27">
        <f t="shared" si="146"/>
        <v>0</v>
      </c>
      <c r="H590" s="44"/>
      <c r="I590" s="25">
        <f t="array" ref="I590">SUM(IF(Period=$A$2,IF(Site=$A$506,IF(Provider=$B590,I))))</f>
        <v>0</v>
      </c>
      <c r="J590" s="26">
        <f t="array" ref="J590">SUM(IF(Period=$A$2,IF(Site=$A$506,IF(Provider=$B590,J))))</f>
        <v>0</v>
      </c>
      <c r="K590" s="27">
        <f t="shared" si="154"/>
        <v>0</v>
      </c>
      <c r="L590" s="27">
        <f t="shared" si="147"/>
        <v>0</v>
      </c>
      <c r="M590" s="44"/>
      <c r="N590" s="25">
        <f t="array" ref="N590">SUM(IF(Period=$A$2,IF(Site=$A$506,IF(Provider=$B590,K))))</f>
        <v>0</v>
      </c>
      <c r="O590" s="37">
        <f t="shared" si="148"/>
        <v>0</v>
      </c>
      <c r="P590" s="44"/>
      <c r="Q590" s="25">
        <f t="array" ref="Q590">SUM(IF(Period=$A$2,IF(Site=$A$506,IF(Provider=$B590,M))))</f>
        <v>0</v>
      </c>
      <c r="R590" s="26">
        <f t="array" ref="R590">SUM(IF(Period=$A$2,IF(Site=$A$506,IF(Provider=$B590,N))))</f>
        <v>0</v>
      </c>
      <c r="S590" s="27" t="e">
        <f t="shared" si="149"/>
        <v>#DIV/0!</v>
      </c>
      <c r="T590" s="27" t="e">
        <f t="shared" si="150"/>
        <v>#DIV/0!</v>
      </c>
      <c r="U590" s="20"/>
      <c r="V590" s="25">
        <f t="array" ref="V590">SUM(IF(Period=$A$2,IF(Site=$A$506,IF(Provider=$B590,P))))</f>
        <v>0</v>
      </c>
      <c r="W590" s="26">
        <f t="array" ref="W590">SUM(IF(Period=$A$2,IF(Site=$A$506,IF(Provider=$B590,Q))))</f>
        <v>0</v>
      </c>
      <c r="X590" s="27">
        <f t="shared" si="155"/>
        <v>0</v>
      </c>
      <c r="Y590" s="27">
        <f t="shared" si="151"/>
        <v>0</v>
      </c>
      <c r="Z590" s="44"/>
      <c r="AA590" s="25">
        <f t="array" ref="AA590">SUM(IF(Period=$A$2,IF(Site=$A$506,IF(Provider=$B590,G))))</f>
        <v>0</v>
      </c>
      <c r="AB590" s="26">
        <f t="array" ref="AB590">SUM(IF(Period=$A$2,IF(Site=$A$506,IF(Provider=$B590,H))))</f>
        <v>0</v>
      </c>
      <c r="AC590" s="27">
        <f t="shared" si="156"/>
        <v>0</v>
      </c>
      <c r="AD590" s="27">
        <f t="shared" si="152"/>
        <v>0</v>
      </c>
      <c r="AE590" s="44"/>
      <c r="AF590" s="20"/>
      <c r="AG590" s="20"/>
      <c r="AH590" s="20"/>
      <c r="AI590" s="20"/>
      <c r="AJ590" s="20"/>
      <c r="AK590" s="20"/>
      <c r="AL590" s="20"/>
      <c r="AM590" s="20"/>
      <c r="AN590" s="20"/>
    </row>
    <row r="591" spans="2:40" hidden="1" outlineLevel="1" x14ac:dyDescent="0.25">
      <c r="B591" s="20" t="s">
        <v>695</v>
      </c>
      <c r="C591" s="44"/>
      <c r="D591" s="25">
        <f t="array" ref="D591">SUM(IF(Period=$A$2,IF(Site=$A$506,IF(Provider=$B591,G))))</f>
        <v>177</v>
      </c>
      <c r="E591" s="26">
        <f t="array" ref="E591">SUM(IF(Period=$A$2,IF(Site=$A$506,IF(Provider=$B591,H))))</f>
        <v>7</v>
      </c>
      <c r="F591" s="27">
        <f t="shared" si="153"/>
        <v>0.2832647462277092</v>
      </c>
      <c r="G591" s="27">
        <f t="shared" si="146"/>
        <v>6.4537972705490165E-2</v>
      </c>
      <c r="H591" s="44"/>
      <c r="I591" s="25">
        <f t="array" ref="I591">SUM(IF(Period=$A$2,IF(Site=$A$506,IF(Provider=$B591,I))))</f>
        <v>188</v>
      </c>
      <c r="J591" s="26">
        <f t="array" ref="J591">SUM(IF(Period=$A$2,IF(Site=$A$506,IF(Provider=$B591,J))))</f>
        <v>9.9734042553191493</v>
      </c>
      <c r="K591" s="27">
        <f t="shared" si="154"/>
        <v>0.39103232533889465</v>
      </c>
      <c r="L591" s="27">
        <f t="shared" si="147"/>
        <v>5.4305326266400215E-2</v>
      </c>
      <c r="M591" s="44"/>
      <c r="N591" s="25">
        <f t="array" ref="N591">SUM(IF(Period=$A$2,IF(Site=$A$506,IF(Provider=$B591,K))))</f>
        <v>0</v>
      </c>
      <c r="O591" s="37">
        <f t="shared" si="148"/>
        <v>0</v>
      </c>
      <c r="P591" s="44"/>
      <c r="Q591" s="25">
        <f t="array" ref="Q591">SUM(IF(Period=$A$2,IF(Site=$A$506,IF(Provider=$B591,M))))</f>
        <v>0</v>
      </c>
      <c r="R591" s="26">
        <f t="array" ref="R591">SUM(IF(Period=$A$2,IF(Site=$A$506,IF(Provider=$B591,N))))</f>
        <v>0</v>
      </c>
      <c r="S591" s="27" t="e">
        <f t="shared" si="149"/>
        <v>#DIV/0!</v>
      </c>
      <c r="T591" s="27" t="e">
        <f t="shared" si="150"/>
        <v>#DIV/0!</v>
      </c>
      <c r="U591" s="20"/>
      <c r="V591" s="25">
        <f t="array" ref="V591">SUM(IF(Period=$A$2,IF(Site=$A$506,IF(Provider=$B591,P))))</f>
        <v>127</v>
      </c>
      <c r="W591" s="26">
        <f t="array" ref="W591">SUM(IF(Period=$A$2,IF(Site=$A$506,IF(Provider=$B591,Q))))</f>
        <v>22</v>
      </c>
      <c r="X591" s="27">
        <f t="shared" si="155"/>
        <v>0.71880627733470537</v>
      </c>
      <c r="Y591" s="27">
        <f t="shared" si="151"/>
        <v>0.10417210394839864</v>
      </c>
      <c r="Z591" s="44"/>
      <c r="AA591" s="25">
        <f t="array" ref="AA591">SUM(IF(Period=$A$2,IF(Site=$A$506,IF(Provider=$B591,G))))</f>
        <v>177</v>
      </c>
      <c r="AB591" s="26">
        <f t="array" ref="AB591">SUM(IF(Period=$A$2,IF(Site=$A$506,IF(Provider=$B591,H))))</f>
        <v>7</v>
      </c>
      <c r="AC591" s="27">
        <f t="shared" si="156"/>
        <v>0.2832647462277092</v>
      </c>
      <c r="AD591" s="27">
        <f t="shared" si="152"/>
        <v>6.4537972705490165E-2</v>
      </c>
      <c r="AE591" s="44"/>
      <c r="AF591" s="20"/>
      <c r="AG591" s="20"/>
      <c r="AH591" s="20"/>
      <c r="AI591" s="20"/>
      <c r="AJ591" s="20"/>
      <c r="AK591" s="20"/>
      <c r="AL591" s="20"/>
      <c r="AM591" s="20"/>
      <c r="AN591" s="20"/>
    </row>
    <row r="592" spans="2:40" hidden="1" outlineLevel="1" x14ac:dyDescent="0.25">
      <c r="B592" s="20" t="s">
        <v>976</v>
      </c>
      <c r="C592" s="44"/>
      <c r="D592" s="25">
        <f t="array" ref="D592">SUM(IF(Period=$A$2,IF(Site=$A$506,IF(Provider=$B592,G))))</f>
        <v>0</v>
      </c>
      <c r="E592" s="26">
        <f t="array" ref="E592">SUM(IF(Period=$A$2,IF(Site=$A$506,IF(Provider=$B592,H))))</f>
        <v>0</v>
      </c>
      <c r="F592" s="27">
        <f t="shared" si="153"/>
        <v>0</v>
      </c>
      <c r="G592" s="27">
        <f t="shared" si="146"/>
        <v>0</v>
      </c>
      <c r="H592" s="44"/>
      <c r="I592" s="25">
        <f t="array" ref="I592">SUM(IF(Period=$A$2,IF(Site=$A$506,IF(Provider=$B592,I))))</f>
        <v>0</v>
      </c>
      <c r="J592" s="26">
        <f t="array" ref="J592">SUM(IF(Period=$A$2,IF(Site=$A$506,IF(Provider=$B592,J))))</f>
        <v>0</v>
      </c>
      <c r="K592" s="27">
        <f t="shared" si="154"/>
        <v>0</v>
      </c>
      <c r="L592" s="27">
        <f t="shared" si="147"/>
        <v>0</v>
      </c>
      <c r="M592" s="44"/>
      <c r="N592" s="25">
        <f t="array" ref="N592">SUM(IF(Period=$A$2,IF(Site=$A$506,IF(Provider=$B592,K))))</f>
        <v>0</v>
      </c>
      <c r="O592" s="37">
        <f t="shared" si="148"/>
        <v>0</v>
      </c>
      <c r="P592" s="44"/>
      <c r="Q592" s="25">
        <f t="array" ref="Q592">SUM(IF(Period=$A$2,IF(Site=$A$506,IF(Provider=$B592,M))))</f>
        <v>0</v>
      </c>
      <c r="R592" s="26">
        <f t="array" ref="R592">SUM(IF(Period=$A$2,IF(Site=$A$506,IF(Provider=$B592,N))))</f>
        <v>0</v>
      </c>
      <c r="S592" s="27" t="e">
        <f t="shared" si="149"/>
        <v>#DIV/0!</v>
      </c>
      <c r="T592" s="27" t="e">
        <f t="shared" si="150"/>
        <v>#DIV/0!</v>
      </c>
      <c r="U592" s="20"/>
      <c r="V592" s="25">
        <f t="array" ref="V592">SUM(IF(Period=$A$2,IF(Site=$A$506,IF(Provider=$B592,P))))</f>
        <v>0</v>
      </c>
      <c r="W592" s="26">
        <f t="array" ref="W592">SUM(IF(Period=$A$2,IF(Site=$A$506,IF(Provider=$B592,Q))))</f>
        <v>0</v>
      </c>
      <c r="X592" s="27">
        <f t="shared" si="155"/>
        <v>0</v>
      </c>
      <c r="Y592" s="27">
        <f t="shared" si="151"/>
        <v>0</v>
      </c>
      <c r="Z592" s="44"/>
      <c r="AA592" s="25">
        <f t="array" ref="AA592">SUM(IF(Period=$A$2,IF(Site=$A$506,IF(Provider=$B592,G))))</f>
        <v>0</v>
      </c>
      <c r="AB592" s="26">
        <f t="array" ref="AB592">SUM(IF(Period=$A$2,IF(Site=$A$506,IF(Provider=$B592,H))))</f>
        <v>0</v>
      </c>
      <c r="AC592" s="27">
        <f t="shared" si="156"/>
        <v>0</v>
      </c>
      <c r="AD592" s="27">
        <f t="shared" si="152"/>
        <v>0</v>
      </c>
      <c r="AE592" s="44"/>
      <c r="AF592" s="20"/>
      <c r="AG592" s="20"/>
      <c r="AH592" s="20"/>
      <c r="AI592" s="20"/>
      <c r="AJ592" s="20"/>
      <c r="AK592" s="20"/>
      <c r="AL592" s="20"/>
      <c r="AM592" s="20"/>
      <c r="AN592" s="20"/>
    </row>
    <row r="593" spans="2:40" hidden="1" outlineLevel="1" x14ac:dyDescent="0.25">
      <c r="B593" s="20" t="s">
        <v>1012</v>
      </c>
      <c r="C593" s="44"/>
      <c r="D593" s="25">
        <f t="array" ref="D593">SUM(IF(Period=$A$2,IF(Site=$A$506,IF(Provider=$B593,G))))</f>
        <v>0</v>
      </c>
      <c r="E593" s="26">
        <f t="array" ref="E593">SUM(IF(Period=$A$2,IF(Site=$A$506,IF(Provider=$B593,H))))</f>
        <v>0</v>
      </c>
      <c r="F593" s="27">
        <f t="shared" si="153"/>
        <v>0</v>
      </c>
      <c r="G593" s="27">
        <f t="shared" si="146"/>
        <v>0</v>
      </c>
      <c r="H593" s="44"/>
      <c r="I593" s="25">
        <f t="array" ref="I593">SUM(IF(Period=$A$2,IF(Site=$A$506,IF(Provider=$B593,I))))</f>
        <v>0</v>
      </c>
      <c r="J593" s="26">
        <f t="array" ref="J593">SUM(IF(Period=$A$2,IF(Site=$A$506,IF(Provider=$B593,J))))</f>
        <v>0</v>
      </c>
      <c r="K593" s="27">
        <f t="shared" si="154"/>
        <v>0</v>
      </c>
      <c r="L593" s="27">
        <f t="shared" si="147"/>
        <v>0</v>
      </c>
      <c r="M593" s="44"/>
      <c r="N593" s="25">
        <f t="array" ref="N593">SUM(IF(Period=$A$2,IF(Site=$A$506,IF(Provider=$B593,K))))</f>
        <v>0</v>
      </c>
      <c r="O593" s="37">
        <f t="shared" si="148"/>
        <v>0</v>
      </c>
      <c r="P593" s="44"/>
      <c r="Q593" s="25">
        <f t="array" ref="Q593">SUM(IF(Period=$A$2,IF(Site=$A$506,IF(Provider=$B593,M))))</f>
        <v>0</v>
      </c>
      <c r="R593" s="26">
        <f t="array" ref="R593">SUM(IF(Period=$A$2,IF(Site=$A$506,IF(Provider=$B593,N))))</f>
        <v>0</v>
      </c>
      <c r="S593" s="27" t="e">
        <f t="shared" si="149"/>
        <v>#DIV/0!</v>
      </c>
      <c r="T593" s="27" t="e">
        <f t="shared" si="150"/>
        <v>#DIV/0!</v>
      </c>
      <c r="U593" s="20"/>
      <c r="V593" s="25">
        <f t="array" ref="V593">SUM(IF(Period=$A$2,IF(Site=$A$506,IF(Provider=$B593,P))))</f>
        <v>0</v>
      </c>
      <c r="W593" s="26">
        <f t="array" ref="W593">SUM(IF(Period=$A$2,IF(Site=$A$506,IF(Provider=$B593,Q))))</f>
        <v>0</v>
      </c>
      <c r="X593" s="27">
        <f t="shared" si="155"/>
        <v>0</v>
      </c>
      <c r="Y593" s="27">
        <f t="shared" si="151"/>
        <v>0</v>
      </c>
      <c r="Z593" s="44"/>
      <c r="AA593" s="25">
        <f t="array" ref="AA593">SUM(IF(Period=$A$2,IF(Site=$A$506,IF(Provider=$B593,G))))</f>
        <v>0</v>
      </c>
      <c r="AB593" s="26">
        <f t="array" ref="AB593">SUM(IF(Period=$A$2,IF(Site=$A$506,IF(Provider=$B593,H))))</f>
        <v>0</v>
      </c>
      <c r="AC593" s="27">
        <f t="shared" si="156"/>
        <v>0</v>
      </c>
      <c r="AD593" s="27">
        <f t="shared" si="152"/>
        <v>0</v>
      </c>
      <c r="AE593" s="44"/>
      <c r="AF593" s="20"/>
      <c r="AG593" s="20"/>
      <c r="AH593" s="20"/>
      <c r="AI593" s="20"/>
      <c r="AJ593" s="20"/>
      <c r="AK593" s="20"/>
      <c r="AL593" s="20"/>
      <c r="AM593" s="20"/>
      <c r="AN593" s="20"/>
    </row>
    <row r="594" spans="2:40" hidden="1" outlineLevel="1" x14ac:dyDescent="0.25">
      <c r="B594" s="20" t="s">
        <v>853</v>
      </c>
      <c r="C594" s="44"/>
      <c r="D594" s="25">
        <f t="array" ref="D594">SUM(IF(Period=$A$2,IF(Site=$A$506,IF(Provider=$B594,G))))</f>
        <v>0</v>
      </c>
      <c r="E594" s="26">
        <f t="array" ref="E594">SUM(IF(Period=$A$2,IF(Site=$A$506,IF(Provider=$B594,H))))</f>
        <v>0</v>
      </c>
      <c r="F594" s="27">
        <f t="shared" si="153"/>
        <v>0</v>
      </c>
      <c r="G594" s="27">
        <f t="shared" si="146"/>
        <v>0</v>
      </c>
      <c r="H594" s="44"/>
      <c r="I594" s="25">
        <f t="array" ref="I594">SUM(IF(Period=$A$2,IF(Site=$A$506,IF(Provider=$B594,I))))</f>
        <v>0</v>
      </c>
      <c r="J594" s="26">
        <f t="array" ref="J594">SUM(IF(Period=$A$2,IF(Site=$A$506,IF(Provider=$B594,J))))</f>
        <v>0</v>
      </c>
      <c r="K594" s="27">
        <f t="shared" si="154"/>
        <v>0</v>
      </c>
      <c r="L594" s="27">
        <f t="shared" si="147"/>
        <v>0</v>
      </c>
      <c r="M594" s="44"/>
      <c r="N594" s="25">
        <f t="array" ref="N594">SUM(IF(Period=$A$2,IF(Site=$A$506,IF(Provider=$B594,K))))</f>
        <v>0</v>
      </c>
      <c r="O594" s="37">
        <f t="shared" si="148"/>
        <v>0</v>
      </c>
      <c r="P594" s="44"/>
      <c r="Q594" s="25">
        <f t="array" ref="Q594">SUM(IF(Period=$A$2,IF(Site=$A$506,IF(Provider=$B594,M))))</f>
        <v>0</v>
      </c>
      <c r="R594" s="26">
        <f t="array" ref="R594">SUM(IF(Period=$A$2,IF(Site=$A$506,IF(Provider=$B594,N))))</f>
        <v>0</v>
      </c>
      <c r="S594" s="27" t="e">
        <f t="shared" si="149"/>
        <v>#DIV/0!</v>
      </c>
      <c r="T594" s="27" t="e">
        <f t="shared" si="150"/>
        <v>#DIV/0!</v>
      </c>
      <c r="U594" s="20"/>
      <c r="V594" s="25">
        <f t="array" ref="V594">SUM(IF(Period=$A$2,IF(Site=$A$506,IF(Provider=$B594,P))))</f>
        <v>0</v>
      </c>
      <c r="W594" s="26">
        <f t="array" ref="W594">SUM(IF(Period=$A$2,IF(Site=$A$506,IF(Provider=$B594,Q))))</f>
        <v>0</v>
      </c>
      <c r="X594" s="27">
        <f t="shared" si="155"/>
        <v>0</v>
      </c>
      <c r="Y594" s="27">
        <f t="shared" si="151"/>
        <v>0</v>
      </c>
      <c r="Z594" s="44"/>
      <c r="AA594" s="25">
        <f t="array" ref="AA594">SUM(IF(Period=$A$2,IF(Site=$A$506,IF(Provider=$B594,G))))</f>
        <v>0</v>
      </c>
      <c r="AB594" s="26">
        <f t="array" ref="AB594">SUM(IF(Period=$A$2,IF(Site=$A$506,IF(Provider=$B594,H))))</f>
        <v>0</v>
      </c>
      <c r="AC594" s="27">
        <f t="shared" si="156"/>
        <v>0</v>
      </c>
      <c r="AD594" s="27">
        <f t="shared" si="152"/>
        <v>0</v>
      </c>
      <c r="AE594" s="44"/>
      <c r="AF594" s="20"/>
      <c r="AG594" s="20"/>
      <c r="AH594" s="20"/>
      <c r="AI594" s="20"/>
      <c r="AJ594" s="20"/>
      <c r="AK594" s="20"/>
      <c r="AL594" s="20"/>
      <c r="AM594" s="20"/>
      <c r="AN594" s="20"/>
    </row>
    <row r="595" spans="2:40" hidden="1" outlineLevel="1" x14ac:dyDescent="0.25">
      <c r="B595" s="20" t="s">
        <v>753</v>
      </c>
      <c r="C595" s="44"/>
      <c r="D595" s="25">
        <f t="array" ref="D595">SUM(IF(Period=$A$2,IF(Site=$A$506,IF(Provider=$B595,G))))</f>
        <v>156</v>
      </c>
      <c r="E595" s="26">
        <f t="array" ref="E595">SUM(IF(Period=$A$2,IF(Site=$A$506,IF(Provider=$B595,H))))</f>
        <v>11</v>
      </c>
      <c r="F595" s="27">
        <f t="shared" si="153"/>
        <v>0.39231824417009603</v>
      </c>
      <c r="G595" s="27">
        <f t="shared" si="146"/>
        <v>8.9384310865715175E-2</v>
      </c>
      <c r="H595" s="44"/>
      <c r="I595" s="25">
        <f t="array" ref="I595">SUM(IF(Period=$A$2,IF(Site=$A$506,IF(Provider=$B595,I))))</f>
        <v>179</v>
      </c>
      <c r="J595" s="26">
        <f t="array" ref="J595">SUM(IF(Period=$A$2,IF(Site=$A$506,IF(Provider=$B595,J))))</f>
        <v>13.46927374301676</v>
      </c>
      <c r="K595" s="27">
        <f t="shared" si="154"/>
        <v>0.50281543274244012</v>
      </c>
      <c r="L595" s="27">
        <f t="shared" si="147"/>
        <v>6.9829408868421816E-2</v>
      </c>
      <c r="M595" s="44"/>
      <c r="N595" s="25">
        <f t="array" ref="N595">SUM(IF(Period=$A$2,IF(Site=$A$506,IF(Provider=$B595,K))))</f>
        <v>0</v>
      </c>
      <c r="O595" s="37">
        <f t="shared" si="148"/>
        <v>0</v>
      </c>
      <c r="P595" s="44"/>
      <c r="Q595" s="25">
        <f t="array" ref="Q595">SUM(IF(Period=$A$2,IF(Site=$A$506,IF(Provider=$B595,M))))</f>
        <v>0</v>
      </c>
      <c r="R595" s="26">
        <f t="array" ref="R595">SUM(IF(Period=$A$2,IF(Site=$A$506,IF(Provider=$B595,N))))</f>
        <v>0</v>
      </c>
      <c r="S595" s="27" t="e">
        <f t="shared" si="149"/>
        <v>#DIV/0!</v>
      </c>
      <c r="T595" s="27" t="e">
        <f t="shared" si="150"/>
        <v>#DIV/0!</v>
      </c>
      <c r="U595" s="20"/>
      <c r="V595" s="25">
        <f t="array" ref="V595">SUM(IF(Period=$A$2,IF(Site=$A$506,IF(Provider=$B595,P))))</f>
        <v>128</v>
      </c>
      <c r="W595" s="26">
        <f t="array" ref="W595">SUM(IF(Period=$A$2,IF(Site=$A$506,IF(Provider=$B595,Q))))</f>
        <v>25</v>
      </c>
      <c r="X595" s="27">
        <f t="shared" si="155"/>
        <v>0.82325701054798051</v>
      </c>
      <c r="Y595" s="27">
        <f t="shared" si="151"/>
        <v>0.11930949629022035</v>
      </c>
      <c r="Z595" s="44"/>
      <c r="AA595" s="25">
        <f t="array" ref="AA595">SUM(IF(Period=$A$2,IF(Site=$A$506,IF(Provider=$B595,G))))</f>
        <v>156</v>
      </c>
      <c r="AB595" s="26">
        <f t="array" ref="AB595">SUM(IF(Period=$A$2,IF(Site=$A$506,IF(Provider=$B595,H))))</f>
        <v>11</v>
      </c>
      <c r="AC595" s="27">
        <f t="shared" si="156"/>
        <v>0.39231824417009603</v>
      </c>
      <c r="AD595" s="27">
        <f t="shared" si="152"/>
        <v>8.9384310865715175E-2</v>
      </c>
      <c r="AE595" s="44"/>
      <c r="AF595" s="20"/>
      <c r="AG595" s="20"/>
      <c r="AH595" s="20"/>
      <c r="AI595" s="20"/>
      <c r="AJ595" s="20"/>
      <c r="AK595" s="20"/>
      <c r="AL595" s="20"/>
      <c r="AM595" s="20"/>
      <c r="AN595" s="20"/>
    </row>
    <row r="596" spans="2:40" hidden="1" outlineLevel="1" x14ac:dyDescent="0.25">
      <c r="B596" s="20" t="s">
        <v>818</v>
      </c>
      <c r="C596" s="44"/>
      <c r="D596" s="25">
        <f t="array" ref="D596">SUM(IF(Period=$A$2,IF(Site=$A$506,IF(Provider=$B596,G))))</f>
        <v>0</v>
      </c>
      <c r="E596" s="26">
        <f t="array" ref="E596">SUM(IF(Period=$A$2,IF(Site=$A$506,IF(Provider=$B596,H))))</f>
        <v>0</v>
      </c>
      <c r="F596" s="27">
        <f t="shared" si="153"/>
        <v>0</v>
      </c>
      <c r="G596" s="27">
        <f t="shared" si="146"/>
        <v>0</v>
      </c>
      <c r="H596" s="44"/>
      <c r="I596" s="25">
        <f t="array" ref="I596">SUM(IF(Period=$A$2,IF(Site=$A$506,IF(Provider=$B596,I))))</f>
        <v>0</v>
      </c>
      <c r="J596" s="26">
        <f t="array" ref="J596">SUM(IF(Period=$A$2,IF(Site=$A$506,IF(Provider=$B596,J))))</f>
        <v>0</v>
      </c>
      <c r="K596" s="27">
        <f t="shared" si="154"/>
        <v>0</v>
      </c>
      <c r="L596" s="27">
        <f t="shared" si="147"/>
        <v>0</v>
      </c>
      <c r="M596" s="44"/>
      <c r="N596" s="25">
        <f t="array" ref="N596">SUM(IF(Period=$A$2,IF(Site=$A$506,IF(Provider=$B596,K))))</f>
        <v>0</v>
      </c>
      <c r="O596" s="37">
        <f t="shared" si="148"/>
        <v>0</v>
      </c>
      <c r="P596" s="44"/>
      <c r="Q596" s="25">
        <f t="array" ref="Q596">SUM(IF(Period=$A$2,IF(Site=$A$506,IF(Provider=$B596,M))))</f>
        <v>0</v>
      </c>
      <c r="R596" s="26">
        <f t="array" ref="R596">SUM(IF(Period=$A$2,IF(Site=$A$506,IF(Provider=$B596,N))))</f>
        <v>0</v>
      </c>
      <c r="S596" s="27" t="e">
        <f t="shared" si="149"/>
        <v>#DIV/0!</v>
      </c>
      <c r="T596" s="27" t="e">
        <f t="shared" si="150"/>
        <v>#DIV/0!</v>
      </c>
      <c r="U596" s="20"/>
      <c r="V596" s="25">
        <f t="array" ref="V596">SUM(IF(Period=$A$2,IF(Site=$A$506,IF(Provider=$B596,P))))</f>
        <v>0</v>
      </c>
      <c r="W596" s="26">
        <f t="array" ref="W596">SUM(IF(Period=$A$2,IF(Site=$A$506,IF(Provider=$B596,Q))))</f>
        <v>0</v>
      </c>
      <c r="X596" s="27">
        <f t="shared" si="155"/>
        <v>0</v>
      </c>
      <c r="Y596" s="27">
        <f t="shared" si="151"/>
        <v>0</v>
      </c>
      <c r="Z596" s="44"/>
      <c r="AA596" s="25">
        <f t="array" ref="AA596">SUM(IF(Period=$A$2,IF(Site=$A$506,IF(Provider=$B596,G))))</f>
        <v>0</v>
      </c>
      <c r="AB596" s="26">
        <f t="array" ref="AB596">SUM(IF(Period=$A$2,IF(Site=$A$506,IF(Provider=$B596,H))))</f>
        <v>0</v>
      </c>
      <c r="AC596" s="27">
        <f t="shared" si="156"/>
        <v>0</v>
      </c>
      <c r="AD596" s="27">
        <f t="shared" si="152"/>
        <v>0</v>
      </c>
      <c r="AE596" s="44"/>
      <c r="AF596" s="20"/>
      <c r="AG596" s="20"/>
      <c r="AH596" s="20"/>
      <c r="AI596" s="20"/>
      <c r="AJ596" s="20"/>
      <c r="AK596" s="20"/>
      <c r="AL596" s="20"/>
      <c r="AM596" s="20"/>
      <c r="AN596" s="20"/>
    </row>
    <row r="597" spans="2:40" hidden="1" outlineLevel="1" x14ac:dyDescent="0.25">
      <c r="B597" s="20" t="s">
        <v>655</v>
      </c>
      <c r="C597" s="44"/>
      <c r="D597" s="25">
        <f t="array" ref="D597">SUM(IF(Period=$A$2,IF(Site=$A$506,IF(Provider=$B597,G))))</f>
        <v>36</v>
      </c>
      <c r="E597" s="26">
        <f t="array" ref="E597">SUM(IF(Period=$A$2,IF(Site=$A$506,IF(Provider=$B597,H))))</f>
        <v>10</v>
      </c>
      <c r="F597" s="27">
        <f t="shared" si="153"/>
        <v>8.2304526748971207E-2</v>
      </c>
      <c r="G597" s="27">
        <f t="shared" si="146"/>
        <v>1.8751953328471717E-2</v>
      </c>
      <c r="H597" s="44"/>
      <c r="I597" s="25">
        <f t="array" ref="I597">SUM(IF(Period=$A$2,IF(Site=$A$506,IF(Provider=$B597,I))))</f>
        <v>36</v>
      </c>
      <c r="J597" s="26">
        <f t="array" ref="J597">SUM(IF(Period=$A$2,IF(Site=$A$506,IF(Provider=$B597,J))))</f>
        <v>13.833333333333334</v>
      </c>
      <c r="K597" s="27">
        <f t="shared" si="154"/>
        <v>0.10385818561001044</v>
      </c>
      <c r="L597" s="27">
        <f t="shared" si="147"/>
        <v>1.4423494656355895E-2</v>
      </c>
      <c r="M597" s="44"/>
      <c r="N597" s="25">
        <f t="array" ref="N597">SUM(IF(Period=$A$2,IF(Site=$A$506,IF(Provider=$B597,K))))</f>
        <v>0</v>
      </c>
      <c r="O597" s="37">
        <f t="shared" si="148"/>
        <v>0</v>
      </c>
      <c r="P597" s="44"/>
      <c r="Q597" s="25">
        <f t="array" ref="Q597">SUM(IF(Period=$A$2,IF(Site=$A$506,IF(Provider=$B597,M))))</f>
        <v>0</v>
      </c>
      <c r="R597" s="26">
        <f t="array" ref="R597">SUM(IF(Period=$A$2,IF(Site=$A$506,IF(Provider=$B597,N))))</f>
        <v>0</v>
      </c>
      <c r="S597" s="27" t="e">
        <f t="shared" si="149"/>
        <v>#DIV/0!</v>
      </c>
      <c r="T597" s="27" t="e">
        <f t="shared" si="150"/>
        <v>#DIV/0!</v>
      </c>
      <c r="U597" s="20"/>
      <c r="V597" s="25">
        <f t="array" ref="V597">SUM(IF(Period=$A$2,IF(Site=$A$506,IF(Provider=$B597,P))))</f>
        <v>30</v>
      </c>
      <c r="W597" s="26">
        <f t="array" ref="W597">SUM(IF(Period=$A$2,IF(Site=$A$506,IF(Provider=$B597,Q))))</f>
        <v>23</v>
      </c>
      <c r="X597" s="27">
        <f t="shared" si="155"/>
        <v>0.1775147928994083</v>
      </c>
      <c r="Y597" s="27">
        <f t="shared" si="151"/>
        <v>2.5726110137578761E-2</v>
      </c>
      <c r="Z597" s="44"/>
      <c r="AA597" s="25">
        <f t="array" ref="AA597">SUM(IF(Period=$A$2,IF(Site=$A$506,IF(Provider=$B597,G))))</f>
        <v>36</v>
      </c>
      <c r="AB597" s="26">
        <f t="array" ref="AB597">SUM(IF(Period=$A$2,IF(Site=$A$506,IF(Provider=$B597,H))))</f>
        <v>10</v>
      </c>
      <c r="AC597" s="27">
        <f t="shared" si="156"/>
        <v>8.2304526748971207E-2</v>
      </c>
      <c r="AD597" s="27">
        <f t="shared" si="152"/>
        <v>1.8751953328471717E-2</v>
      </c>
      <c r="AE597" s="44"/>
      <c r="AF597" s="20"/>
      <c r="AG597" s="20"/>
      <c r="AH597" s="20"/>
      <c r="AI597" s="20"/>
      <c r="AJ597" s="20"/>
      <c r="AK597" s="20"/>
      <c r="AL597" s="20"/>
      <c r="AM597" s="20"/>
      <c r="AN597" s="20"/>
    </row>
    <row r="598" spans="2:40" hidden="1" outlineLevel="1" x14ac:dyDescent="0.25">
      <c r="B598" s="20" t="s">
        <v>694</v>
      </c>
      <c r="C598" s="44"/>
      <c r="D598" s="25">
        <f t="array" ref="D598">SUM(IF(Period=$A$2,IF(Site=$A$506,IF(Provider=$B598,G))))</f>
        <v>115</v>
      </c>
      <c r="E598" s="26">
        <f t="array" ref="E598">SUM(IF(Period=$A$2,IF(Site=$A$506,IF(Provider=$B598,H))))</f>
        <v>7</v>
      </c>
      <c r="F598" s="27">
        <f t="shared" si="153"/>
        <v>0.18404206675811616</v>
      </c>
      <c r="G598" s="27">
        <f t="shared" si="146"/>
        <v>4.1931451192832592E-2</v>
      </c>
      <c r="H598" s="44"/>
      <c r="I598" s="25">
        <f t="array" ref="I598">SUM(IF(Period=$A$2,IF(Site=$A$506,IF(Provider=$B598,I))))</f>
        <v>118</v>
      </c>
      <c r="J598" s="26">
        <f t="array" ref="J598">SUM(IF(Period=$A$2,IF(Site=$A$506,IF(Provider=$B598,J))))</f>
        <v>9.5423728813559325</v>
      </c>
      <c r="K598" s="27">
        <f t="shared" si="154"/>
        <v>0.23482794577685087</v>
      </c>
      <c r="L598" s="27">
        <f t="shared" si="147"/>
        <v>3.2612158600515535E-2</v>
      </c>
      <c r="M598" s="44"/>
      <c r="N598" s="25">
        <f t="array" ref="N598">SUM(IF(Period=$A$2,IF(Site=$A$506,IF(Provider=$B598,K))))</f>
        <v>0</v>
      </c>
      <c r="O598" s="37">
        <f t="shared" si="148"/>
        <v>0</v>
      </c>
      <c r="P598" s="44"/>
      <c r="Q598" s="25">
        <f t="array" ref="Q598">SUM(IF(Period=$A$2,IF(Site=$A$506,IF(Provider=$B598,M))))</f>
        <v>0</v>
      </c>
      <c r="R598" s="26">
        <f t="array" ref="R598">SUM(IF(Period=$A$2,IF(Site=$A$506,IF(Provider=$B598,N))))</f>
        <v>0</v>
      </c>
      <c r="S598" s="27" t="e">
        <f t="shared" si="149"/>
        <v>#DIV/0!</v>
      </c>
      <c r="T598" s="27" t="e">
        <f t="shared" si="150"/>
        <v>#DIV/0!</v>
      </c>
      <c r="U598" s="20"/>
      <c r="V598" s="25">
        <f t="array" ref="V598">SUM(IF(Period=$A$2,IF(Site=$A$506,IF(Provider=$B598,P))))</f>
        <v>99</v>
      </c>
      <c r="W598" s="26">
        <f t="array" ref="W598">SUM(IF(Period=$A$2,IF(Site=$A$506,IF(Provider=$B598,Q))))</f>
        <v>23</v>
      </c>
      <c r="X598" s="27">
        <f t="shared" si="155"/>
        <v>0.58579881656804733</v>
      </c>
      <c r="Y598" s="27">
        <f t="shared" si="151"/>
        <v>8.489616345400991E-2</v>
      </c>
      <c r="Z598" s="44"/>
      <c r="AA598" s="25">
        <f t="array" ref="AA598">SUM(IF(Period=$A$2,IF(Site=$A$506,IF(Provider=$B598,G))))</f>
        <v>115</v>
      </c>
      <c r="AB598" s="26">
        <f t="array" ref="AB598">SUM(IF(Period=$A$2,IF(Site=$A$506,IF(Provider=$B598,H))))</f>
        <v>7</v>
      </c>
      <c r="AC598" s="27">
        <f t="shared" si="156"/>
        <v>0.18404206675811616</v>
      </c>
      <c r="AD598" s="27">
        <f t="shared" si="152"/>
        <v>4.1931451192832592E-2</v>
      </c>
      <c r="AE598" s="44"/>
      <c r="AF598" s="20"/>
      <c r="AG598" s="20"/>
      <c r="AH598" s="20"/>
      <c r="AI598" s="20"/>
      <c r="AJ598" s="20"/>
      <c r="AK598" s="20"/>
      <c r="AL598" s="20"/>
      <c r="AM598" s="20"/>
      <c r="AN598" s="20"/>
    </row>
    <row r="599" spans="2:40" hidden="1" outlineLevel="1" x14ac:dyDescent="0.25">
      <c r="B599" s="20" t="s">
        <v>907</v>
      </c>
      <c r="C599" s="44"/>
      <c r="D599" s="25">
        <f t="array" ref="D599">SUM(IF(Period=$A$2,IF(Site=$A$506,IF(Provider=$B599,G))))</f>
        <v>0</v>
      </c>
      <c r="E599" s="26">
        <f t="array" ref="E599">SUM(IF(Period=$A$2,IF(Site=$A$506,IF(Provider=$B599,H))))</f>
        <v>0</v>
      </c>
      <c r="F599" s="27">
        <f t="shared" si="153"/>
        <v>0</v>
      </c>
      <c r="G599" s="27">
        <f t="shared" si="146"/>
        <v>0</v>
      </c>
      <c r="H599" s="44"/>
      <c r="I599" s="25">
        <f t="array" ref="I599">SUM(IF(Period=$A$2,IF(Site=$A$506,IF(Provider=$B599,I))))</f>
        <v>0</v>
      </c>
      <c r="J599" s="26">
        <f t="array" ref="J599">SUM(IF(Period=$A$2,IF(Site=$A$506,IF(Provider=$B599,J))))</f>
        <v>0</v>
      </c>
      <c r="K599" s="27">
        <f t="shared" si="154"/>
        <v>0</v>
      </c>
      <c r="L599" s="27">
        <f t="shared" si="147"/>
        <v>0</v>
      </c>
      <c r="M599" s="44"/>
      <c r="N599" s="25">
        <f t="array" ref="N599">SUM(IF(Period=$A$2,IF(Site=$A$506,IF(Provider=$B599,K))))</f>
        <v>0</v>
      </c>
      <c r="O599" s="37">
        <f t="shared" si="148"/>
        <v>0</v>
      </c>
      <c r="P599" s="44"/>
      <c r="Q599" s="25">
        <f t="array" ref="Q599">SUM(IF(Period=$A$2,IF(Site=$A$506,IF(Provider=$B599,M))))</f>
        <v>0</v>
      </c>
      <c r="R599" s="26">
        <f t="array" ref="R599">SUM(IF(Period=$A$2,IF(Site=$A$506,IF(Provider=$B599,N))))</f>
        <v>0</v>
      </c>
      <c r="S599" s="27" t="e">
        <f t="shared" si="149"/>
        <v>#DIV/0!</v>
      </c>
      <c r="T599" s="27" t="e">
        <f t="shared" si="150"/>
        <v>#DIV/0!</v>
      </c>
      <c r="U599" s="20"/>
      <c r="V599" s="25">
        <f t="array" ref="V599">SUM(IF(Period=$A$2,IF(Site=$A$506,IF(Provider=$B599,P))))</f>
        <v>0</v>
      </c>
      <c r="W599" s="26">
        <f t="array" ref="W599">SUM(IF(Period=$A$2,IF(Site=$A$506,IF(Provider=$B599,Q))))</f>
        <v>0</v>
      </c>
      <c r="X599" s="27">
        <f t="shared" si="155"/>
        <v>0</v>
      </c>
      <c r="Y599" s="27">
        <f t="shared" si="151"/>
        <v>0</v>
      </c>
      <c r="Z599" s="44"/>
      <c r="AA599" s="25">
        <f t="array" ref="AA599">SUM(IF(Period=$A$2,IF(Site=$A$506,IF(Provider=$B599,G))))</f>
        <v>0</v>
      </c>
      <c r="AB599" s="26">
        <f t="array" ref="AB599">SUM(IF(Period=$A$2,IF(Site=$A$506,IF(Provider=$B599,H))))</f>
        <v>0</v>
      </c>
      <c r="AC599" s="27">
        <f t="shared" si="156"/>
        <v>0</v>
      </c>
      <c r="AD599" s="27">
        <f t="shared" si="152"/>
        <v>0</v>
      </c>
      <c r="AE599" s="44"/>
      <c r="AF599" s="20"/>
      <c r="AG599" s="20"/>
      <c r="AH599" s="20"/>
      <c r="AI599" s="20"/>
      <c r="AJ599" s="20"/>
      <c r="AK599" s="20"/>
      <c r="AL599" s="20"/>
      <c r="AM599" s="20"/>
      <c r="AN599" s="20"/>
    </row>
    <row r="600" spans="2:40" hidden="1" outlineLevel="1" x14ac:dyDescent="0.25">
      <c r="B600" s="20" t="s">
        <v>606</v>
      </c>
      <c r="C600" s="44"/>
      <c r="D600" s="25">
        <f t="array" ref="D600">SUM(IF(Period=$A$2,IF(Site=$A$506,IF(Provider=$B600,G))))</f>
        <v>109</v>
      </c>
      <c r="E600" s="26">
        <f t="array" ref="E600">SUM(IF(Period=$A$2,IF(Site=$A$506,IF(Provider=$B600,H))))</f>
        <v>7</v>
      </c>
      <c r="F600" s="27">
        <f t="shared" si="153"/>
        <v>0.17443987197073615</v>
      </c>
      <c r="G600" s="27">
        <f t="shared" si="146"/>
        <v>3.9743723304510883E-2</v>
      </c>
      <c r="H600" s="44"/>
      <c r="I600" s="25">
        <f t="array" ref="I600">SUM(IF(Period=$A$2,IF(Site=$A$506,IF(Provider=$B600,I))))</f>
        <v>125</v>
      </c>
      <c r="J600" s="26">
        <f t="array" ref="J600">SUM(IF(Period=$A$2,IF(Site=$A$506,IF(Provider=$B600,J))))</f>
        <v>10</v>
      </c>
      <c r="K600" s="27">
        <f t="shared" si="154"/>
        <v>0.26068821689259647</v>
      </c>
      <c r="L600" s="27">
        <f t="shared" si="147"/>
        <v>3.6203550844266803E-2</v>
      </c>
      <c r="M600" s="44"/>
      <c r="N600" s="25">
        <f t="array" ref="N600">SUM(IF(Period=$A$2,IF(Site=$A$506,IF(Provider=$B600,K))))</f>
        <v>0</v>
      </c>
      <c r="O600" s="37">
        <f t="shared" si="148"/>
        <v>0</v>
      </c>
      <c r="P600" s="44"/>
      <c r="Q600" s="25">
        <f t="array" ref="Q600">SUM(IF(Period=$A$2,IF(Site=$A$506,IF(Provider=$B600,M))))</f>
        <v>0</v>
      </c>
      <c r="R600" s="26">
        <f t="array" ref="R600">SUM(IF(Period=$A$2,IF(Site=$A$506,IF(Provider=$B600,N))))</f>
        <v>0</v>
      </c>
      <c r="S600" s="27" t="e">
        <f t="shared" si="149"/>
        <v>#DIV/0!</v>
      </c>
      <c r="T600" s="27" t="e">
        <f t="shared" si="150"/>
        <v>#DIV/0!</v>
      </c>
      <c r="U600" s="20"/>
      <c r="V600" s="25">
        <f t="array" ref="V600">SUM(IF(Period=$A$2,IF(Site=$A$506,IF(Provider=$B600,P))))</f>
        <v>19</v>
      </c>
      <c r="W600" s="26">
        <f t="array" ref="W600">SUM(IF(Period=$A$2,IF(Site=$A$506,IF(Provider=$B600,Q))))</f>
        <v>26</v>
      </c>
      <c r="X600" s="27">
        <f t="shared" si="155"/>
        <v>0.12709030100334448</v>
      </c>
      <c r="Y600" s="27">
        <f t="shared" si="151"/>
        <v>1.8418403489802768E-2</v>
      </c>
      <c r="Z600" s="44"/>
      <c r="AA600" s="25">
        <f t="array" ref="AA600">SUM(IF(Period=$A$2,IF(Site=$A$506,IF(Provider=$B600,G))))</f>
        <v>109</v>
      </c>
      <c r="AB600" s="26">
        <f t="array" ref="AB600">SUM(IF(Period=$A$2,IF(Site=$A$506,IF(Provider=$B600,H))))</f>
        <v>7</v>
      </c>
      <c r="AC600" s="27">
        <f t="shared" si="156"/>
        <v>0.17443987197073615</v>
      </c>
      <c r="AD600" s="27">
        <f t="shared" si="152"/>
        <v>3.9743723304510883E-2</v>
      </c>
      <c r="AE600" s="44"/>
      <c r="AF600" s="20"/>
      <c r="AG600" s="20"/>
      <c r="AH600" s="20"/>
      <c r="AI600" s="20"/>
      <c r="AJ600" s="20"/>
      <c r="AK600" s="20"/>
      <c r="AL600" s="20"/>
      <c r="AM600" s="20"/>
      <c r="AN600" s="20"/>
    </row>
    <row r="601" spans="2:40" hidden="1" outlineLevel="1" x14ac:dyDescent="0.25">
      <c r="B601" s="20" t="s">
        <v>686</v>
      </c>
      <c r="C601" s="44"/>
      <c r="D601" s="25">
        <f t="array" ref="D601">SUM(IF(Period=$A$2,IF(Site=$A$506,IF(Provider=$B601,G))))</f>
        <v>41</v>
      </c>
      <c r="E601" s="26">
        <f t="array" ref="E601">SUM(IF(Period=$A$2,IF(Site=$A$506,IF(Provider=$B601,H))))</f>
        <v>3</v>
      </c>
      <c r="F601" s="27">
        <f t="shared" si="153"/>
        <v>2.8120713305898493E-2</v>
      </c>
      <c r="G601" s="27">
        <f t="shared" si="146"/>
        <v>6.4069173872278364E-3</v>
      </c>
      <c r="H601" s="44"/>
      <c r="I601" s="25">
        <f t="array" ref="I601">SUM(IF(Period=$A$2,IF(Site=$A$506,IF(Provider=$B601,I))))</f>
        <v>42</v>
      </c>
      <c r="J601" s="26">
        <f t="array" ref="J601">SUM(IF(Period=$A$2,IF(Site=$A$506,IF(Provider=$B601,J))))</f>
        <v>5.833333333333333</v>
      </c>
      <c r="K601" s="27">
        <f t="shared" si="154"/>
        <v>5.1094890510948905E-2</v>
      </c>
      <c r="L601" s="27">
        <f t="shared" si="147"/>
        <v>7.095895965476294E-3</v>
      </c>
      <c r="M601" s="44"/>
      <c r="N601" s="25">
        <f t="array" ref="N601">SUM(IF(Period=$A$2,IF(Site=$A$506,IF(Provider=$B601,K))))</f>
        <v>0</v>
      </c>
      <c r="O601" s="37">
        <f t="shared" si="148"/>
        <v>0</v>
      </c>
      <c r="P601" s="44"/>
      <c r="Q601" s="25">
        <f t="array" ref="Q601">SUM(IF(Period=$A$2,IF(Site=$A$506,IF(Provider=$B601,M))))</f>
        <v>0</v>
      </c>
      <c r="R601" s="26">
        <f t="array" ref="R601">SUM(IF(Period=$A$2,IF(Site=$A$506,IF(Provider=$B601,N))))</f>
        <v>0</v>
      </c>
      <c r="S601" s="27" t="e">
        <f t="shared" si="149"/>
        <v>#DIV/0!</v>
      </c>
      <c r="T601" s="27" t="e">
        <f t="shared" si="150"/>
        <v>#DIV/0!</v>
      </c>
      <c r="U601" s="20"/>
      <c r="V601" s="25">
        <f t="array" ref="V601">SUM(IF(Period=$A$2,IF(Site=$A$506,IF(Provider=$B601,P))))</f>
        <v>40</v>
      </c>
      <c r="W601" s="26">
        <f t="array" ref="W601">SUM(IF(Period=$A$2,IF(Site=$A$506,IF(Provider=$B601,Q))))</f>
        <v>14</v>
      </c>
      <c r="X601" s="27">
        <f t="shared" si="155"/>
        <v>0.14406997684589656</v>
      </c>
      <c r="Y601" s="27">
        <f t="shared" si="151"/>
        <v>2.0879161850788561E-2</v>
      </c>
      <c r="Z601" s="44"/>
      <c r="AA601" s="25">
        <f t="array" ref="AA601">SUM(IF(Period=$A$2,IF(Site=$A$506,IF(Provider=$B601,G))))</f>
        <v>41</v>
      </c>
      <c r="AB601" s="26">
        <f t="array" ref="AB601">SUM(IF(Period=$A$2,IF(Site=$A$506,IF(Provider=$B601,H))))</f>
        <v>3</v>
      </c>
      <c r="AC601" s="27">
        <f t="shared" si="156"/>
        <v>2.8120713305898493E-2</v>
      </c>
      <c r="AD601" s="27">
        <f t="shared" si="152"/>
        <v>6.4069173872278364E-3</v>
      </c>
      <c r="AE601" s="44"/>
      <c r="AF601" s="20"/>
      <c r="AG601" s="20"/>
      <c r="AH601" s="20"/>
      <c r="AI601" s="20"/>
      <c r="AJ601" s="20"/>
      <c r="AK601" s="20"/>
      <c r="AL601" s="20"/>
      <c r="AM601" s="20"/>
      <c r="AN601" s="20"/>
    </row>
    <row r="602" spans="2:40" hidden="1" outlineLevel="1" x14ac:dyDescent="0.25">
      <c r="B602" s="20" t="s">
        <v>776</v>
      </c>
      <c r="C602" s="44"/>
      <c r="D602" s="25">
        <f t="array" ref="D602">SUM(IF(Period=$A$2,IF(Site=$A$506,IF(Provider=$B602,G))))</f>
        <v>25</v>
      </c>
      <c r="E602" s="26">
        <f t="array" ref="E602">SUM(IF(Period=$A$2,IF(Site=$A$506,IF(Provider=$B602,H))))</f>
        <v>9</v>
      </c>
      <c r="F602" s="27">
        <f t="shared" si="153"/>
        <v>5.1440329218106991E-2</v>
      </c>
      <c r="G602" s="27">
        <f t="shared" si="146"/>
        <v>1.1719970830294822E-2</v>
      </c>
      <c r="H602" s="44"/>
      <c r="I602" s="25">
        <f t="array" ref="I602">SUM(IF(Period=$A$2,IF(Site=$A$506,IF(Provider=$B602,I))))</f>
        <v>25</v>
      </c>
      <c r="J602" s="26">
        <f t="array" ref="J602">SUM(IF(Period=$A$2,IF(Site=$A$506,IF(Provider=$B602,J))))</f>
        <v>10.32</v>
      </c>
      <c r="K602" s="27">
        <f t="shared" si="154"/>
        <v>5.3806047966631909E-2</v>
      </c>
      <c r="L602" s="27">
        <f t="shared" si="147"/>
        <v>7.4724128942566682E-3</v>
      </c>
      <c r="M602" s="44"/>
      <c r="N602" s="25">
        <f t="array" ref="N602">SUM(IF(Period=$A$2,IF(Site=$A$506,IF(Provider=$B602,K))))</f>
        <v>0</v>
      </c>
      <c r="O602" s="37">
        <f t="shared" si="148"/>
        <v>0</v>
      </c>
      <c r="P602" s="44"/>
      <c r="Q602" s="25">
        <f t="array" ref="Q602">SUM(IF(Period=$A$2,IF(Site=$A$506,IF(Provider=$B602,M))))</f>
        <v>0</v>
      </c>
      <c r="R602" s="26">
        <f t="array" ref="R602">SUM(IF(Period=$A$2,IF(Site=$A$506,IF(Provider=$B602,N))))</f>
        <v>0</v>
      </c>
      <c r="S602" s="27" t="e">
        <f t="shared" si="149"/>
        <v>#DIV/0!</v>
      </c>
      <c r="T602" s="27" t="e">
        <f t="shared" si="150"/>
        <v>#DIV/0!</v>
      </c>
      <c r="U602" s="20"/>
      <c r="V602" s="25">
        <f t="array" ref="V602">SUM(IF(Period=$A$2,IF(Site=$A$506,IF(Provider=$B602,P))))</f>
        <v>23</v>
      </c>
      <c r="W602" s="26">
        <f t="array" ref="W602">SUM(IF(Period=$A$2,IF(Site=$A$506,IF(Provider=$B602,Q))))</f>
        <v>23</v>
      </c>
      <c r="X602" s="27">
        <f t="shared" si="155"/>
        <v>0.13609467455621302</v>
      </c>
      <c r="Y602" s="27">
        <f t="shared" si="151"/>
        <v>1.9723351105477051E-2</v>
      </c>
      <c r="Z602" s="44"/>
      <c r="AA602" s="25">
        <f t="array" ref="AA602">SUM(IF(Period=$A$2,IF(Site=$A$506,IF(Provider=$B602,G))))</f>
        <v>25</v>
      </c>
      <c r="AB602" s="26">
        <f t="array" ref="AB602">SUM(IF(Period=$A$2,IF(Site=$A$506,IF(Provider=$B602,H))))</f>
        <v>9</v>
      </c>
      <c r="AC602" s="27">
        <f t="shared" si="156"/>
        <v>5.1440329218106991E-2</v>
      </c>
      <c r="AD602" s="27">
        <f t="shared" si="152"/>
        <v>1.1719970830294822E-2</v>
      </c>
      <c r="AE602" s="44"/>
      <c r="AF602" s="20"/>
      <c r="AG602" s="20"/>
      <c r="AH602" s="20"/>
      <c r="AI602" s="20"/>
      <c r="AJ602" s="20"/>
      <c r="AK602" s="20"/>
      <c r="AL602" s="20"/>
      <c r="AM602" s="20"/>
      <c r="AN602" s="20"/>
    </row>
    <row r="603" spans="2:40" hidden="1" outlineLevel="1" x14ac:dyDescent="0.25">
      <c r="B603" s="20" t="s">
        <v>1013</v>
      </c>
      <c r="C603" s="44"/>
      <c r="D603" s="25">
        <f t="array" ref="D603">SUM(IF(Period=$A$2,IF(Site=$A$506,IF(Provider=$B603,G))))</f>
        <v>0</v>
      </c>
      <c r="E603" s="26">
        <f t="array" ref="E603">SUM(IF(Period=$A$2,IF(Site=$A$506,IF(Provider=$B603,H))))</f>
        <v>0</v>
      </c>
      <c r="F603" s="27">
        <f t="shared" si="153"/>
        <v>0</v>
      </c>
      <c r="G603" s="27">
        <f t="shared" si="146"/>
        <v>0</v>
      </c>
      <c r="H603" s="44"/>
      <c r="I603" s="25">
        <f t="array" ref="I603">SUM(IF(Period=$A$2,IF(Site=$A$506,IF(Provider=$B603,I))))</f>
        <v>0</v>
      </c>
      <c r="J603" s="26">
        <f t="array" ref="J603">SUM(IF(Period=$A$2,IF(Site=$A$506,IF(Provider=$B603,J))))</f>
        <v>0</v>
      </c>
      <c r="K603" s="27">
        <f t="shared" si="154"/>
        <v>0</v>
      </c>
      <c r="L603" s="27">
        <f t="shared" si="147"/>
        <v>0</v>
      </c>
      <c r="M603" s="44"/>
      <c r="N603" s="25">
        <f t="array" ref="N603">SUM(IF(Period=$A$2,IF(Site=$A$506,IF(Provider=$B603,K))))</f>
        <v>0</v>
      </c>
      <c r="O603" s="37">
        <f t="shared" si="148"/>
        <v>0</v>
      </c>
      <c r="P603" s="44"/>
      <c r="Q603" s="25">
        <f t="array" ref="Q603">SUM(IF(Period=$A$2,IF(Site=$A$506,IF(Provider=$B603,M))))</f>
        <v>0</v>
      </c>
      <c r="R603" s="26">
        <f t="array" ref="R603">SUM(IF(Period=$A$2,IF(Site=$A$506,IF(Provider=$B603,N))))</f>
        <v>0</v>
      </c>
      <c r="S603" s="27" t="e">
        <f t="shared" ref="S603:S634" si="157">R603*(Q603/Q$661)</f>
        <v>#DIV/0!</v>
      </c>
      <c r="T603" s="27" t="e">
        <f t="shared" ref="T603:T634" si="158">R603*(Q603/Q$891)</f>
        <v>#DIV/0!</v>
      </c>
      <c r="U603" s="20"/>
      <c r="V603" s="25">
        <f t="array" ref="V603">SUM(IF(Period=$A$2,IF(Site=$A$506,IF(Provider=$B603,P))))</f>
        <v>0</v>
      </c>
      <c r="W603" s="26">
        <f t="array" ref="W603">SUM(IF(Period=$A$2,IF(Site=$A$506,IF(Provider=$B603,Q))))</f>
        <v>0</v>
      </c>
      <c r="X603" s="27">
        <f t="shared" si="155"/>
        <v>0</v>
      </c>
      <c r="Y603" s="27">
        <f t="shared" si="151"/>
        <v>0</v>
      </c>
      <c r="Z603" s="44"/>
      <c r="AA603" s="25">
        <f t="array" ref="AA603">SUM(IF(Period=$A$2,IF(Site=$A$506,IF(Provider=$B603,G))))</f>
        <v>0</v>
      </c>
      <c r="AB603" s="26">
        <f t="array" ref="AB603">SUM(IF(Period=$A$2,IF(Site=$A$506,IF(Provider=$B603,H))))</f>
        <v>0</v>
      </c>
      <c r="AC603" s="27">
        <f t="shared" si="156"/>
        <v>0</v>
      </c>
      <c r="AD603" s="27">
        <f t="shared" si="152"/>
        <v>0</v>
      </c>
      <c r="AE603" s="44"/>
      <c r="AF603" s="20"/>
      <c r="AG603" s="20"/>
      <c r="AH603" s="20"/>
      <c r="AI603" s="20"/>
      <c r="AJ603" s="20"/>
      <c r="AK603" s="20"/>
      <c r="AL603" s="20"/>
      <c r="AM603" s="20"/>
      <c r="AN603" s="20"/>
    </row>
    <row r="604" spans="2:40" hidden="1" outlineLevel="1" x14ac:dyDescent="0.25">
      <c r="B604" s="20" t="s">
        <v>1136</v>
      </c>
      <c r="C604" s="44"/>
      <c r="D604" s="25">
        <f t="array" ref="D604">SUM(IF(Period=$A$2,IF(Site=$A$506,IF(Provider=$B604,G))))</f>
        <v>0</v>
      </c>
      <c r="E604" s="26">
        <f t="array" ref="E604">SUM(IF(Period=$A$2,IF(Site=$A$506,IF(Provider=$B604,H))))</f>
        <v>0</v>
      </c>
      <c r="F604" s="27">
        <f t="shared" si="153"/>
        <v>0</v>
      </c>
      <c r="G604" s="27">
        <f t="shared" si="146"/>
        <v>0</v>
      </c>
      <c r="H604" s="44"/>
      <c r="I604" s="25">
        <f t="array" ref="I604">SUM(IF(Period=$A$2,IF(Site=$A$506,IF(Provider=$B604,I))))</f>
        <v>0</v>
      </c>
      <c r="J604" s="26">
        <f t="array" ref="J604">SUM(IF(Period=$A$2,IF(Site=$A$506,IF(Provider=$B604,J))))</f>
        <v>0</v>
      </c>
      <c r="K604" s="27">
        <f t="shared" si="154"/>
        <v>0</v>
      </c>
      <c r="L604" s="27">
        <f t="shared" si="147"/>
        <v>0</v>
      </c>
      <c r="M604" s="44"/>
      <c r="N604" s="25">
        <f t="array" ref="N604">SUM(IF(Period=$A$2,IF(Site=$A$506,IF(Provider=$B604,K))))</f>
        <v>0</v>
      </c>
      <c r="O604" s="37">
        <f t="shared" si="148"/>
        <v>0</v>
      </c>
      <c r="P604" s="44"/>
      <c r="Q604" s="25">
        <f t="array" ref="Q604">SUM(IF(Period=$A$2,IF(Site=$A$506,IF(Provider=$B604,M))))</f>
        <v>0</v>
      </c>
      <c r="R604" s="26">
        <f t="array" ref="R604">SUM(IF(Period=$A$2,IF(Site=$A$506,IF(Provider=$B604,N))))</f>
        <v>0</v>
      </c>
      <c r="S604" s="27" t="e">
        <f t="shared" si="157"/>
        <v>#DIV/0!</v>
      </c>
      <c r="T604" s="27" t="e">
        <f t="shared" si="158"/>
        <v>#DIV/0!</v>
      </c>
      <c r="U604" s="20"/>
      <c r="V604" s="25">
        <f t="array" ref="V604">SUM(IF(Period=$A$2,IF(Site=$A$506,IF(Provider=$B604,P))))</f>
        <v>0</v>
      </c>
      <c r="W604" s="26">
        <f t="array" ref="W604">SUM(IF(Period=$A$2,IF(Site=$A$506,IF(Provider=$B604,Q))))</f>
        <v>0</v>
      </c>
      <c r="X604" s="27">
        <f t="shared" si="155"/>
        <v>0</v>
      </c>
      <c r="Y604" s="27">
        <f t="shared" si="151"/>
        <v>0</v>
      </c>
      <c r="Z604" s="44"/>
      <c r="AA604" s="25">
        <f t="array" ref="AA604">SUM(IF(Period=$A$2,IF(Site=$A$506,IF(Provider=$B604,G))))</f>
        <v>0</v>
      </c>
      <c r="AB604" s="26">
        <f t="array" ref="AB604">SUM(IF(Period=$A$2,IF(Site=$A$506,IF(Provider=$B604,H))))</f>
        <v>0</v>
      </c>
      <c r="AC604" s="27">
        <f t="shared" si="156"/>
        <v>0</v>
      </c>
      <c r="AD604" s="27">
        <f t="shared" si="152"/>
        <v>0</v>
      </c>
      <c r="AE604" s="44"/>
      <c r="AF604" s="20"/>
      <c r="AG604" s="20"/>
      <c r="AH604" s="20"/>
      <c r="AI604" s="20"/>
      <c r="AJ604" s="20"/>
      <c r="AK604" s="20"/>
      <c r="AL604" s="20"/>
      <c r="AM604" s="20"/>
      <c r="AN604" s="20"/>
    </row>
    <row r="605" spans="2:40" hidden="1" outlineLevel="1" x14ac:dyDescent="0.25">
      <c r="B605" s="20" t="s">
        <v>684</v>
      </c>
      <c r="C605" s="44"/>
      <c r="D605" s="25">
        <f t="array" ref="D605">SUM(IF(Period=$A$2,IF(Site=$A$506,IF(Provider=$B605,G))))</f>
        <v>0</v>
      </c>
      <c r="E605" s="26">
        <f t="array" ref="E605">SUM(IF(Period=$A$2,IF(Site=$A$506,IF(Provider=$B605,H))))</f>
        <v>0</v>
      </c>
      <c r="F605" s="27">
        <f t="shared" si="153"/>
        <v>0</v>
      </c>
      <c r="G605" s="27">
        <f t="shared" si="146"/>
        <v>0</v>
      </c>
      <c r="H605" s="44"/>
      <c r="I605" s="25">
        <f t="array" ref="I605">SUM(IF(Period=$A$2,IF(Site=$A$506,IF(Provider=$B605,I))))</f>
        <v>0</v>
      </c>
      <c r="J605" s="26">
        <f t="array" ref="J605">SUM(IF(Period=$A$2,IF(Site=$A$506,IF(Provider=$B605,J))))</f>
        <v>0</v>
      </c>
      <c r="K605" s="27">
        <f t="shared" si="154"/>
        <v>0</v>
      </c>
      <c r="L605" s="27">
        <f t="shared" si="147"/>
        <v>0</v>
      </c>
      <c r="M605" s="44"/>
      <c r="N605" s="25">
        <f t="array" ref="N605">SUM(IF(Period=$A$2,IF(Site=$A$506,IF(Provider=$B605,K))))</f>
        <v>0</v>
      </c>
      <c r="O605" s="37">
        <f t="shared" si="148"/>
        <v>0</v>
      </c>
      <c r="P605" s="44"/>
      <c r="Q605" s="25">
        <f t="array" ref="Q605">SUM(IF(Period=$A$2,IF(Site=$A$506,IF(Provider=$B605,M))))</f>
        <v>0</v>
      </c>
      <c r="R605" s="26">
        <f t="array" ref="R605">SUM(IF(Period=$A$2,IF(Site=$A$506,IF(Provider=$B605,N))))</f>
        <v>0</v>
      </c>
      <c r="S605" s="27" t="e">
        <f t="shared" si="157"/>
        <v>#DIV/0!</v>
      </c>
      <c r="T605" s="27" t="e">
        <f t="shared" si="158"/>
        <v>#DIV/0!</v>
      </c>
      <c r="U605" s="20"/>
      <c r="V605" s="25">
        <f t="array" ref="V605">SUM(IF(Period=$A$2,IF(Site=$A$506,IF(Provider=$B605,P))))</f>
        <v>0</v>
      </c>
      <c r="W605" s="26">
        <f t="array" ref="W605">SUM(IF(Period=$A$2,IF(Site=$A$506,IF(Provider=$B605,Q))))</f>
        <v>0</v>
      </c>
      <c r="X605" s="27">
        <f t="shared" si="155"/>
        <v>0</v>
      </c>
      <c r="Y605" s="27">
        <f t="shared" si="151"/>
        <v>0</v>
      </c>
      <c r="Z605" s="44"/>
      <c r="AA605" s="25">
        <f t="array" ref="AA605">SUM(IF(Period=$A$2,IF(Site=$A$506,IF(Provider=$B605,G))))</f>
        <v>0</v>
      </c>
      <c r="AB605" s="26">
        <f t="array" ref="AB605">SUM(IF(Period=$A$2,IF(Site=$A$506,IF(Provider=$B605,H))))</f>
        <v>0</v>
      </c>
      <c r="AC605" s="27">
        <f t="shared" si="156"/>
        <v>0</v>
      </c>
      <c r="AD605" s="27">
        <f t="shared" si="152"/>
        <v>0</v>
      </c>
      <c r="AE605" s="44"/>
      <c r="AF605" s="20"/>
      <c r="AG605" s="20"/>
      <c r="AH605" s="20"/>
      <c r="AI605" s="20"/>
      <c r="AJ605" s="20"/>
      <c r="AK605" s="20"/>
      <c r="AL605" s="20"/>
      <c r="AM605" s="20"/>
      <c r="AN605" s="20"/>
    </row>
    <row r="606" spans="2:40" hidden="1" outlineLevel="1" x14ac:dyDescent="0.25">
      <c r="B606" s="20" t="s">
        <v>922</v>
      </c>
      <c r="C606" s="44"/>
      <c r="D606" s="25">
        <f t="array" ref="D606">SUM(IF(Period=$A$2,IF(Site=$A$506,IF(Provider=$B606,G))))</f>
        <v>0</v>
      </c>
      <c r="E606" s="26">
        <f t="array" ref="E606">SUM(IF(Period=$A$2,IF(Site=$A$506,IF(Provider=$B606,H))))</f>
        <v>0</v>
      </c>
      <c r="F606" s="27">
        <f t="shared" si="153"/>
        <v>0</v>
      </c>
      <c r="G606" s="27">
        <f t="shared" si="146"/>
        <v>0</v>
      </c>
      <c r="H606" s="44"/>
      <c r="I606" s="25">
        <f t="array" ref="I606">SUM(IF(Period=$A$2,IF(Site=$A$506,IF(Provider=$B606,I))))</f>
        <v>0</v>
      </c>
      <c r="J606" s="26">
        <f t="array" ref="J606">SUM(IF(Period=$A$2,IF(Site=$A$506,IF(Provider=$B606,J))))</f>
        <v>0</v>
      </c>
      <c r="K606" s="27">
        <f t="shared" si="154"/>
        <v>0</v>
      </c>
      <c r="L606" s="27">
        <f t="shared" si="147"/>
        <v>0</v>
      </c>
      <c r="M606" s="44"/>
      <c r="N606" s="25">
        <f t="array" ref="N606">SUM(IF(Period=$A$2,IF(Site=$A$506,IF(Provider=$B606,K))))</f>
        <v>0</v>
      </c>
      <c r="O606" s="37">
        <f t="shared" si="148"/>
        <v>0</v>
      </c>
      <c r="P606" s="44"/>
      <c r="Q606" s="25">
        <f t="array" ref="Q606">SUM(IF(Period=$A$2,IF(Site=$A$506,IF(Provider=$B606,M))))</f>
        <v>0</v>
      </c>
      <c r="R606" s="26">
        <f t="array" ref="R606">SUM(IF(Period=$A$2,IF(Site=$A$506,IF(Provider=$B606,N))))</f>
        <v>0</v>
      </c>
      <c r="S606" s="27" t="e">
        <f t="shared" si="157"/>
        <v>#DIV/0!</v>
      </c>
      <c r="T606" s="27" t="e">
        <f t="shared" si="158"/>
        <v>#DIV/0!</v>
      </c>
      <c r="U606" s="20"/>
      <c r="V606" s="25">
        <f t="array" ref="V606">SUM(IF(Period=$A$2,IF(Site=$A$506,IF(Provider=$B606,P))))</f>
        <v>0</v>
      </c>
      <c r="W606" s="26">
        <f t="array" ref="W606">SUM(IF(Period=$A$2,IF(Site=$A$506,IF(Provider=$B606,Q))))</f>
        <v>0</v>
      </c>
      <c r="X606" s="27">
        <f t="shared" si="155"/>
        <v>0</v>
      </c>
      <c r="Y606" s="27">
        <f t="shared" si="151"/>
        <v>0</v>
      </c>
      <c r="Z606" s="44"/>
      <c r="AA606" s="25">
        <f t="array" ref="AA606">SUM(IF(Period=$A$2,IF(Site=$A$506,IF(Provider=$B606,G))))</f>
        <v>0</v>
      </c>
      <c r="AB606" s="26">
        <f t="array" ref="AB606">SUM(IF(Period=$A$2,IF(Site=$A$506,IF(Provider=$B606,H))))</f>
        <v>0</v>
      </c>
      <c r="AC606" s="27">
        <f t="shared" si="156"/>
        <v>0</v>
      </c>
      <c r="AD606" s="27">
        <f t="shared" si="152"/>
        <v>0</v>
      </c>
      <c r="AE606" s="44"/>
      <c r="AF606" s="20"/>
      <c r="AG606" s="20"/>
      <c r="AH606" s="20"/>
      <c r="AI606" s="20"/>
      <c r="AJ606" s="20"/>
      <c r="AK606" s="20"/>
      <c r="AL606" s="20"/>
      <c r="AM606" s="20"/>
      <c r="AN606" s="20"/>
    </row>
    <row r="607" spans="2:40" hidden="1" outlineLevel="1" x14ac:dyDescent="0.25">
      <c r="B607" s="20" t="s">
        <v>786</v>
      </c>
      <c r="C607" s="44"/>
      <c r="D607" s="25">
        <f t="array" ref="D607">SUM(IF(Period=$A$2,IF(Site=$A$506,IF(Provider=$B607,G))))</f>
        <v>1</v>
      </c>
      <c r="E607" s="26">
        <f t="array" ref="E607">SUM(IF(Period=$A$2,IF(Site=$A$506,IF(Provider=$B607,H))))</f>
        <v>28</v>
      </c>
      <c r="F607" s="27">
        <f t="shared" si="153"/>
        <v>6.4014631915866481E-3</v>
      </c>
      <c r="G607" s="27">
        <f t="shared" si="146"/>
        <v>1.4584852588811336E-3</v>
      </c>
      <c r="H607" s="44"/>
      <c r="I607" s="25">
        <f t="array" ref="I607">SUM(IF(Period=$A$2,IF(Site=$A$506,IF(Provider=$B607,I))))</f>
        <v>1</v>
      </c>
      <c r="J607" s="26">
        <f t="array" ref="J607">SUM(IF(Period=$A$2,IF(Site=$A$506,IF(Provider=$B607,J))))</f>
        <v>30</v>
      </c>
      <c r="K607" s="27">
        <f t="shared" si="154"/>
        <v>6.2565172054223151E-3</v>
      </c>
      <c r="L607" s="27">
        <f t="shared" si="147"/>
        <v>8.6888522026240327E-4</v>
      </c>
      <c r="M607" s="44"/>
      <c r="N607" s="25">
        <f t="array" ref="N607">SUM(IF(Period=$A$2,IF(Site=$A$506,IF(Provider=$B607,K))))</f>
        <v>0</v>
      </c>
      <c r="O607" s="37">
        <f t="shared" si="148"/>
        <v>0</v>
      </c>
      <c r="P607" s="44"/>
      <c r="Q607" s="25">
        <f t="array" ref="Q607">SUM(IF(Period=$A$2,IF(Site=$A$506,IF(Provider=$B607,M))))</f>
        <v>0</v>
      </c>
      <c r="R607" s="26">
        <f t="array" ref="R607">SUM(IF(Period=$A$2,IF(Site=$A$506,IF(Provider=$B607,N))))</f>
        <v>0</v>
      </c>
      <c r="S607" s="27" t="e">
        <f t="shared" si="157"/>
        <v>#DIV/0!</v>
      </c>
      <c r="T607" s="27" t="e">
        <f t="shared" si="158"/>
        <v>#DIV/0!</v>
      </c>
      <c r="U607" s="20"/>
      <c r="V607" s="25">
        <f t="array" ref="V607">SUM(IF(Period=$A$2,IF(Site=$A$506,IF(Provider=$B607,P))))</f>
        <v>1</v>
      </c>
      <c r="W607" s="26">
        <f t="array" ref="W607">SUM(IF(Period=$A$2,IF(Site=$A$506,IF(Provider=$B607,Q))))</f>
        <v>4</v>
      </c>
      <c r="X607" s="27">
        <f t="shared" si="155"/>
        <v>1.0290712631849757E-3</v>
      </c>
      <c r="Y607" s="27">
        <f t="shared" si="151"/>
        <v>1.4913687036277544E-4</v>
      </c>
      <c r="Z607" s="44"/>
      <c r="AA607" s="25">
        <f t="array" ref="AA607">SUM(IF(Period=$A$2,IF(Site=$A$506,IF(Provider=$B607,G))))</f>
        <v>1</v>
      </c>
      <c r="AB607" s="26">
        <f t="array" ref="AB607">SUM(IF(Period=$A$2,IF(Site=$A$506,IF(Provider=$B607,H))))</f>
        <v>28</v>
      </c>
      <c r="AC607" s="27">
        <f t="shared" si="156"/>
        <v>6.4014631915866481E-3</v>
      </c>
      <c r="AD607" s="27">
        <f t="shared" si="152"/>
        <v>1.4584852588811336E-3</v>
      </c>
      <c r="AE607" s="44"/>
      <c r="AF607" s="20"/>
      <c r="AG607" s="20"/>
      <c r="AH607" s="20"/>
      <c r="AI607" s="20"/>
      <c r="AJ607" s="20"/>
      <c r="AK607" s="20"/>
      <c r="AL607" s="20"/>
      <c r="AM607" s="20"/>
      <c r="AN607" s="20"/>
    </row>
    <row r="608" spans="2:40" hidden="1" outlineLevel="1" x14ac:dyDescent="0.25">
      <c r="B608" s="20" t="s">
        <v>960</v>
      </c>
      <c r="C608" s="44"/>
      <c r="D608" s="25">
        <f t="array" ref="D608">SUM(IF(Period=$A$2,IF(Site=$A$506,IF(Provider=$B608,G))))</f>
        <v>0</v>
      </c>
      <c r="E608" s="26">
        <f t="array" ref="E608">SUM(IF(Period=$A$2,IF(Site=$A$506,IF(Provider=$B608,H))))</f>
        <v>0</v>
      </c>
      <c r="F608" s="27">
        <f t="shared" si="153"/>
        <v>0</v>
      </c>
      <c r="G608" s="27">
        <f t="shared" si="146"/>
        <v>0</v>
      </c>
      <c r="H608" s="44"/>
      <c r="I608" s="25">
        <f t="array" ref="I608">SUM(IF(Period=$A$2,IF(Site=$A$506,IF(Provider=$B608,I))))</f>
        <v>0</v>
      </c>
      <c r="J608" s="26">
        <f t="array" ref="J608">SUM(IF(Period=$A$2,IF(Site=$A$506,IF(Provider=$B608,J))))</f>
        <v>0</v>
      </c>
      <c r="K608" s="27">
        <f t="shared" si="154"/>
        <v>0</v>
      </c>
      <c r="L608" s="27">
        <f t="shared" si="147"/>
        <v>0</v>
      </c>
      <c r="M608" s="44"/>
      <c r="N608" s="25">
        <f t="array" ref="N608">SUM(IF(Period=$A$2,IF(Site=$A$506,IF(Provider=$B608,K))))</f>
        <v>0</v>
      </c>
      <c r="O608" s="37">
        <f t="shared" si="148"/>
        <v>0</v>
      </c>
      <c r="P608" s="44"/>
      <c r="Q608" s="25">
        <f t="array" ref="Q608">SUM(IF(Period=$A$2,IF(Site=$A$506,IF(Provider=$B608,M))))</f>
        <v>0</v>
      </c>
      <c r="R608" s="26">
        <f t="array" ref="R608">SUM(IF(Period=$A$2,IF(Site=$A$506,IF(Provider=$B608,N))))</f>
        <v>0</v>
      </c>
      <c r="S608" s="27" t="e">
        <f t="shared" si="157"/>
        <v>#DIV/0!</v>
      </c>
      <c r="T608" s="27" t="e">
        <f t="shared" si="158"/>
        <v>#DIV/0!</v>
      </c>
      <c r="U608" s="20"/>
      <c r="V608" s="25">
        <f t="array" ref="V608">SUM(IF(Period=$A$2,IF(Site=$A$506,IF(Provider=$B608,P))))</f>
        <v>0</v>
      </c>
      <c r="W608" s="26">
        <f t="array" ref="W608">SUM(IF(Period=$A$2,IF(Site=$A$506,IF(Provider=$B608,Q))))</f>
        <v>0</v>
      </c>
      <c r="X608" s="27">
        <f t="shared" si="155"/>
        <v>0</v>
      </c>
      <c r="Y608" s="27">
        <f t="shared" si="151"/>
        <v>0</v>
      </c>
      <c r="Z608" s="44"/>
      <c r="AA608" s="25">
        <f t="array" ref="AA608">SUM(IF(Period=$A$2,IF(Site=$A$506,IF(Provider=$B608,G))))</f>
        <v>0</v>
      </c>
      <c r="AB608" s="26">
        <f t="array" ref="AB608">SUM(IF(Period=$A$2,IF(Site=$A$506,IF(Provider=$B608,H))))</f>
        <v>0</v>
      </c>
      <c r="AC608" s="27">
        <f t="shared" si="156"/>
        <v>0</v>
      </c>
      <c r="AD608" s="27">
        <f t="shared" si="152"/>
        <v>0</v>
      </c>
      <c r="AE608" s="44"/>
      <c r="AF608" s="20"/>
      <c r="AG608" s="20"/>
      <c r="AH608" s="20"/>
      <c r="AI608" s="20"/>
      <c r="AJ608" s="20"/>
      <c r="AK608" s="20"/>
      <c r="AL608" s="20"/>
      <c r="AM608" s="20"/>
      <c r="AN608" s="20"/>
    </row>
    <row r="609" spans="2:40" hidden="1" outlineLevel="1" x14ac:dyDescent="0.25">
      <c r="B609" s="20" t="s">
        <v>877</v>
      </c>
      <c r="C609" s="44"/>
      <c r="D609" s="25">
        <f t="array" ref="D609">SUM(IF(Period=$A$2,IF(Site=$A$506,IF(Provider=$B609,G))))</f>
        <v>0</v>
      </c>
      <c r="E609" s="26">
        <f t="array" ref="E609">SUM(IF(Period=$A$2,IF(Site=$A$506,IF(Provider=$B609,H))))</f>
        <v>0</v>
      </c>
      <c r="F609" s="27">
        <f t="shared" si="153"/>
        <v>0</v>
      </c>
      <c r="G609" s="27">
        <f t="shared" si="146"/>
        <v>0</v>
      </c>
      <c r="H609" s="44"/>
      <c r="I609" s="25">
        <f t="array" ref="I609">SUM(IF(Period=$A$2,IF(Site=$A$506,IF(Provider=$B609,I))))</f>
        <v>0</v>
      </c>
      <c r="J609" s="26">
        <f t="array" ref="J609">SUM(IF(Period=$A$2,IF(Site=$A$506,IF(Provider=$B609,J))))</f>
        <v>0</v>
      </c>
      <c r="K609" s="27">
        <f t="shared" si="154"/>
        <v>0</v>
      </c>
      <c r="L609" s="27">
        <f t="shared" si="147"/>
        <v>0</v>
      </c>
      <c r="M609" s="44"/>
      <c r="N609" s="25">
        <f t="array" ref="N609">SUM(IF(Period=$A$2,IF(Site=$A$506,IF(Provider=$B609,K))))</f>
        <v>0</v>
      </c>
      <c r="O609" s="37">
        <f t="shared" si="148"/>
        <v>0</v>
      </c>
      <c r="P609" s="44"/>
      <c r="Q609" s="25">
        <f t="array" ref="Q609">SUM(IF(Period=$A$2,IF(Site=$A$506,IF(Provider=$B609,M))))</f>
        <v>0</v>
      </c>
      <c r="R609" s="26">
        <f t="array" ref="R609">SUM(IF(Period=$A$2,IF(Site=$A$506,IF(Provider=$B609,N))))</f>
        <v>0</v>
      </c>
      <c r="S609" s="27" t="e">
        <f t="shared" si="157"/>
        <v>#DIV/0!</v>
      </c>
      <c r="T609" s="27" t="e">
        <f t="shared" si="158"/>
        <v>#DIV/0!</v>
      </c>
      <c r="U609" s="20"/>
      <c r="V609" s="25">
        <f t="array" ref="V609">SUM(IF(Period=$A$2,IF(Site=$A$506,IF(Provider=$B609,P))))</f>
        <v>0</v>
      </c>
      <c r="W609" s="26">
        <f t="array" ref="W609">SUM(IF(Period=$A$2,IF(Site=$A$506,IF(Provider=$B609,Q))))</f>
        <v>0</v>
      </c>
      <c r="X609" s="27">
        <f t="shared" si="155"/>
        <v>0</v>
      </c>
      <c r="Y609" s="27">
        <f t="shared" si="151"/>
        <v>0</v>
      </c>
      <c r="Z609" s="44"/>
      <c r="AA609" s="25">
        <f t="array" ref="AA609">SUM(IF(Period=$A$2,IF(Site=$A$506,IF(Provider=$B609,G))))</f>
        <v>0</v>
      </c>
      <c r="AB609" s="26">
        <f t="array" ref="AB609">SUM(IF(Period=$A$2,IF(Site=$A$506,IF(Provider=$B609,H))))</f>
        <v>0</v>
      </c>
      <c r="AC609" s="27">
        <f t="shared" si="156"/>
        <v>0</v>
      </c>
      <c r="AD609" s="27">
        <f t="shared" si="152"/>
        <v>0</v>
      </c>
      <c r="AE609" s="44"/>
      <c r="AF609" s="20"/>
      <c r="AG609" s="20"/>
      <c r="AH609" s="20"/>
      <c r="AI609" s="20"/>
      <c r="AJ609" s="20"/>
      <c r="AK609" s="20"/>
      <c r="AL609" s="20"/>
      <c r="AM609" s="20"/>
      <c r="AN609" s="20"/>
    </row>
    <row r="610" spans="2:40" hidden="1" outlineLevel="1" x14ac:dyDescent="0.25">
      <c r="B610" s="20" t="s">
        <v>787</v>
      </c>
      <c r="C610" s="44"/>
      <c r="D610" s="25">
        <f t="array" ref="D610">SUM(IF(Period=$A$2,IF(Site=$A$506,IF(Provider=$B610,G))))</f>
        <v>1</v>
      </c>
      <c r="E610" s="26">
        <f t="array" ref="E610">SUM(IF(Period=$A$2,IF(Site=$A$506,IF(Provider=$B610,H))))</f>
        <v>1</v>
      </c>
      <c r="F610" s="27">
        <f t="shared" si="153"/>
        <v>2.2862368541380886E-4</v>
      </c>
      <c r="G610" s="27">
        <f t="shared" si="146"/>
        <v>5.2088759245754768E-5</v>
      </c>
      <c r="H610" s="44"/>
      <c r="I610" s="25">
        <f t="array" ref="I610">SUM(IF(Period=$A$2,IF(Site=$A$506,IF(Provider=$B610,I))))</f>
        <v>1</v>
      </c>
      <c r="J610" s="26">
        <f t="array" ref="J610">SUM(IF(Period=$A$2,IF(Site=$A$506,IF(Provider=$B610,J))))</f>
        <v>2</v>
      </c>
      <c r="K610" s="27">
        <f t="shared" si="154"/>
        <v>4.1710114702815432E-4</v>
      </c>
      <c r="L610" s="27">
        <f t="shared" si="147"/>
        <v>5.7925681350826886E-5</v>
      </c>
      <c r="M610" s="44"/>
      <c r="N610" s="25">
        <f t="array" ref="N610">SUM(IF(Period=$A$2,IF(Site=$A$506,IF(Provider=$B610,K))))</f>
        <v>0</v>
      </c>
      <c r="O610" s="37">
        <f t="shared" si="148"/>
        <v>0</v>
      </c>
      <c r="P610" s="44"/>
      <c r="Q610" s="25">
        <f t="array" ref="Q610">SUM(IF(Period=$A$2,IF(Site=$A$506,IF(Provider=$B610,M))))</f>
        <v>0</v>
      </c>
      <c r="R610" s="26">
        <f t="array" ref="R610">SUM(IF(Period=$A$2,IF(Site=$A$506,IF(Provider=$B610,N))))</f>
        <v>0</v>
      </c>
      <c r="S610" s="27" t="e">
        <f t="shared" si="157"/>
        <v>#DIV/0!</v>
      </c>
      <c r="T610" s="27" t="e">
        <f t="shared" si="158"/>
        <v>#DIV/0!</v>
      </c>
      <c r="U610" s="20"/>
      <c r="V610" s="25">
        <f t="array" ref="V610">SUM(IF(Period=$A$2,IF(Site=$A$506,IF(Provider=$B610,P))))</f>
        <v>1</v>
      </c>
      <c r="W610" s="26">
        <f t="array" ref="W610">SUM(IF(Period=$A$2,IF(Site=$A$506,IF(Provider=$B610,Q))))</f>
        <v>18</v>
      </c>
      <c r="X610" s="27">
        <f t="shared" si="155"/>
        <v>4.6308206843323901E-3</v>
      </c>
      <c r="Y610" s="27">
        <f t="shared" si="151"/>
        <v>6.7111591663248944E-4</v>
      </c>
      <c r="Z610" s="44"/>
      <c r="AA610" s="25">
        <f t="array" ref="AA610">SUM(IF(Period=$A$2,IF(Site=$A$506,IF(Provider=$B610,G))))</f>
        <v>1</v>
      </c>
      <c r="AB610" s="26">
        <f t="array" ref="AB610">SUM(IF(Period=$A$2,IF(Site=$A$506,IF(Provider=$B610,H))))</f>
        <v>1</v>
      </c>
      <c r="AC610" s="27">
        <f t="shared" si="156"/>
        <v>2.2862368541380886E-4</v>
      </c>
      <c r="AD610" s="27">
        <f t="shared" si="152"/>
        <v>5.2088759245754768E-5</v>
      </c>
      <c r="AE610" s="44"/>
      <c r="AF610" s="20"/>
      <c r="AG610" s="20"/>
      <c r="AH610" s="20"/>
      <c r="AI610" s="20"/>
      <c r="AJ610" s="20"/>
      <c r="AK610" s="20"/>
      <c r="AL610" s="20"/>
      <c r="AM610" s="20"/>
      <c r="AN610" s="20"/>
    </row>
    <row r="611" spans="2:40" hidden="1" outlineLevel="1" x14ac:dyDescent="0.25">
      <c r="B611" s="20" t="s">
        <v>1001</v>
      </c>
      <c r="C611" s="44"/>
      <c r="D611" s="25">
        <f t="array" ref="D611">SUM(IF(Period=$A$2,IF(Site=$A$506,IF(Provider=$B611,G))))</f>
        <v>0</v>
      </c>
      <c r="E611" s="26">
        <f t="array" ref="E611">SUM(IF(Period=$A$2,IF(Site=$A$506,IF(Provider=$B611,H))))</f>
        <v>0</v>
      </c>
      <c r="F611" s="27">
        <f t="shared" si="153"/>
        <v>0</v>
      </c>
      <c r="G611" s="27">
        <f t="shared" si="146"/>
        <v>0</v>
      </c>
      <c r="H611" s="44"/>
      <c r="I611" s="25">
        <f t="array" ref="I611">SUM(IF(Period=$A$2,IF(Site=$A$506,IF(Provider=$B611,I))))</f>
        <v>0</v>
      </c>
      <c r="J611" s="26">
        <f t="array" ref="J611">SUM(IF(Period=$A$2,IF(Site=$A$506,IF(Provider=$B611,J))))</f>
        <v>0</v>
      </c>
      <c r="K611" s="27">
        <f t="shared" si="154"/>
        <v>0</v>
      </c>
      <c r="L611" s="27">
        <f t="shared" si="147"/>
        <v>0</v>
      </c>
      <c r="M611" s="44"/>
      <c r="N611" s="25">
        <f t="array" ref="N611">SUM(IF(Period=$A$2,IF(Site=$A$506,IF(Provider=$B611,K))))</f>
        <v>0</v>
      </c>
      <c r="O611" s="37">
        <f t="shared" si="148"/>
        <v>0</v>
      </c>
      <c r="P611" s="44"/>
      <c r="Q611" s="25">
        <f t="array" ref="Q611">SUM(IF(Period=$A$2,IF(Site=$A$506,IF(Provider=$B611,M))))</f>
        <v>0</v>
      </c>
      <c r="R611" s="26">
        <f t="array" ref="R611">SUM(IF(Period=$A$2,IF(Site=$A$506,IF(Provider=$B611,N))))</f>
        <v>0</v>
      </c>
      <c r="S611" s="27" t="e">
        <f t="shared" si="157"/>
        <v>#DIV/0!</v>
      </c>
      <c r="T611" s="27" t="e">
        <f t="shared" si="158"/>
        <v>#DIV/0!</v>
      </c>
      <c r="U611" s="20"/>
      <c r="V611" s="25">
        <f t="array" ref="V611">SUM(IF(Period=$A$2,IF(Site=$A$506,IF(Provider=$B611,P))))</f>
        <v>0</v>
      </c>
      <c r="W611" s="26">
        <f t="array" ref="W611">SUM(IF(Period=$A$2,IF(Site=$A$506,IF(Provider=$B611,Q))))</f>
        <v>0</v>
      </c>
      <c r="X611" s="27">
        <f t="shared" si="155"/>
        <v>0</v>
      </c>
      <c r="Y611" s="27">
        <f t="shared" si="151"/>
        <v>0</v>
      </c>
      <c r="Z611" s="44"/>
      <c r="AA611" s="25">
        <f t="array" ref="AA611">SUM(IF(Period=$A$2,IF(Site=$A$506,IF(Provider=$B611,G))))</f>
        <v>0</v>
      </c>
      <c r="AB611" s="26">
        <f t="array" ref="AB611">SUM(IF(Period=$A$2,IF(Site=$A$506,IF(Provider=$B611,H))))</f>
        <v>0</v>
      </c>
      <c r="AC611" s="27">
        <f t="shared" si="156"/>
        <v>0</v>
      </c>
      <c r="AD611" s="27">
        <f t="shared" si="152"/>
        <v>0</v>
      </c>
      <c r="AE611" s="44"/>
      <c r="AF611" s="20"/>
      <c r="AG611" s="20"/>
      <c r="AH611" s="20"/>
      <c r="AI611" s="20"/>
      <c r="AJ611" s="20"/>
      <c r="AK611" s="20"/>
      <c r="AL611" s="20"/>
      <c r="AM611" s="20"/>
      <c r="AN611" s="20"/>
    </row>
    <row r="612" spans="2:40" hidden="1" outlineLevel="1" x14ac:dyDescent="0.25">
      <c r="B612" s="20" t="s">
        <v>627</v>
      </c>
      <c r="C612" s="44"/>
      <c r="D612" s="25">
        <f t="array" ref="D612">SUM(IF(Period=$A$2,IF(Site=$A$506,IF(Provider=$B612,G))))</f>
        <v>35</v>
      </c>
      <c r="E612" s="26">
        <f t="array" ref="E612">SUM(IF(Period=$A$2,IF(Site=$A$506,IF(Provider=$B612,H))))</f>
        <v>6</v>
      </c>
      <c r="F612" s="27">
        <f t="shared" si="153"/>
        <v>4.8010973936899862E-2</v>
      </c>
      <c r="G612" s="27">
        <f t="shared" si="146"/>
        <v>1.0938639441608502E-2</v>
      </c>
      <c r="H612" s="44"/>
      <c r="I612" s="25">
        <f t="array" ref="I612">SUM(IF(Period=$A$2,IF(Site=$A$506,IF(Provider=$B612,I))))</f>
        <v>42</v>
      </c>
      <c r="J612" s="26">
        <f t="array" ref="J612">SUM(IF(Period=$A$2,IF(Site=$A$506,IF(Provider=$B612,J))))</f>
        <v>10.80952380952381</v>
      </c>
      <c r="K612" s="27">
        <f t="shared" si="154"/>
        <v>9.4681960375391047E-2</v>
      </c>
      <c r="L612" s="27">
        <f t="shared" si="147"/>
        <v>1.3149129666637706E-2</v>
      </c>
      <c r="M612" s="44"/>
      <c r="N612" s="25">
        <f t="array" ref="N612">SUM(IF(Period=$A$2,IF(Site=$A$506,IF(Provider=$B612,K))))</f>
        <v>0</v>
      </c>
      <c r="O612" s="37">
        <f t="shared" si="148"/>
        <v>0</v>
      </c>
      <c r="P612" s="44"/>
      <c r="Q612" s="25">
        <f t="array" ref="Q612">SUM(IF(Period=$A$2,IF(Site=$A$506,IF(Provider=$B612,M))))</f>
        <v>0</v>
      </c>
      <c r="R612" s="26">
        <f t="array" ref="R612">SUM(IF(Period=$A$2,IF(Site=$A$506,IF(Provider=$B612,N))))</f>
        <v>0</v>
      </c>
      <c r="S612" s="27" t="e">
        <f t="shared" si="157"/>
        <v>#DIV/0!</v>
      </c>
      <c r="T612" s="27" t="e">
        <f t="shared" si="158"/>
        <v>#DIV/0!</v>
      </c>
      <c r="U612" s="20"/>
      <c r="V612" s="25">
        <f t="array" ref="V612">SUM(IF(Period=$A$2,IF(Site=$A$506,IF(Provider=$B612,P))))</f>
        <v>27</v>
      </c>
      <c r="W612" s="26">
        <f t="array" ref="W612">SUM(IF(Period=$A$2,IF(Site=$A$506,IF(Provider=$B612,Q))))</f>
        <v>18</v>
      </c>
      <c r="X612" s="27">
        <f t="shared" si="155"/>
        <v>0.12503215847697452</v>
      </c>
      <c r="Y612" s="27">
        <f t="shared" si="151"/>
        <v>1.8120129749077216E-2</v>
      </c>
      <c r="Z612" s="44"/>
      <c r="AA612" s="25">
        <f t="array" ref="AA612">SUM(IF(Period=$A$2,IF(Site=$A$506,IF(Provider=$B612,G))))</f>
        <v>35</v>
      </c>
      <c r="AB612" s="26">
        <f t="array" ref="AB612">SUM(IF(Period=$A$2,IF(Site=$A$506,IF(Provider=$B612,H))))</f>
        <v>6</v>
      </c>
      <c r="AC612" s="27">
        <f t="shared" si="156"/>
        <v>4.8010973936899862E-2</v>
      </c>
      <c r="AD612" s="27">
        <f t="shared" si="152"/>
        <v>1.0938639441608502E-2</v>
      </c>
      <c r="AE612" s="44"/>
      <c r="AF612" s="20"/>
      <c r="AG612" s="20"/>
      <c r="AH612" s="20"/>
      <c r="AI612" s="20"/>
      <c r="AJ612" s="20"/>
      <c r="AK612" s="20"/>
      <c r="AL612" s="20"/>
      <c r="AM612" s="20"/>
      <c r="AN612" s="20"/>
    </row>
    <row r="613" spans="2:40" hidden="1" outlineLevel="1" x14ac:dyDescent="0.25">
      <c r="B613" s="20" t="s">
        <v>970</v>
      </c>
      <c r="C613" s="44"/>
      <c r="D613" s="25">
        <f t="array" ref="D613">SUM(IF(Period=$A$2,IF(Site=$A$506,IF(Provider=$B613,G))))</f>
        <v>0</v>
      </c>
      <c r="E613" s="26">
        <f t="array" ref="E613">SUM(IF(Period=$A$2,IF(Site=$A$506,IF(Provider=$B613,H))))</f>
        <v>0</v>
      </c>
      <c r="F613" s="27">
        <f t="shared" si="153"/>
        <v>0</v>
      </c>
      <c r="G613" s="27">
        <f t="shared" si="146"/>
        <v>0</v>
      </c>
      <c r="H613" s="44"/>
      <c r="I613" s="25">
        <f t="array" ref="I613">SUM(IF(Period=$A$2,IF(Site=$A$506,IF(Provider=$B613,I))))</f>
        <v>0</v>
      </c>
      <c r="J613" s="26">
        <f t="array" ref="J613">SUM(IF(Period=$A$2,IF(Site=$A$506,IF(Provider=$B613,J))))</f>
        <v>0</v>
      </c>
      <c r="K613" s="27">
        <f t="shared" si="154"/>
        <v>0</v>
      </c>
      <c r="L613" s="27">
        <f t="shared" si="147"/>
        <v>0</v>
      </c>
      <c r="M613" s="44"/>
      <c r="N613" s="25">
        <f t="array" ref="N613">SUM(IF(Period=$A$2,IF(Site=$A$506,IF(Provider=$B613,K))))</f>
        <v>0</v>
      </c>
      <c r="O613" s="37">
        <f t="shared" si="148"/>
        <v>0</v>
      </c>
      <c r="P613" s="44"/>
      <c r="Q613" s="25">
        <f t="array" ref="Q613">SUM(IF(Period=$A$2,IF(Site=$A$506,IF(Provider=$B613,M))))</f>
        <v>0</v>
      </c>
      <c r="R613" s="26">
        <f t="array" ref="R613">SUM(IF(Period=$A$2,IF(Site=$A$506,IF(Provider=$B613,N))))</f>
        <v>0</v>
      </c>
      <c r="S613" s="27" t="e">
        <f t="shared" si="157"/>
        <v>#DIV/0!</v>
      </c>
      <c r="T613" s="27" t="e">
        <f t="shared" si="158"/>
        <v>#DIV/0!</v>
      </c>
      <c r="U613" s="20"/>
      <c r="V613" s="25">
        <f t="array" ref="V613">SUM(IF(Period=$A$2,IF(Site=$A$506,IF(Provider=$B613,P))))</f>
        <v>0</v>
      </c>
      <c r="W613" s="26">
        <f t="array" ref="W613">SUM(IF(Period=$A$2,IF(Site=$A$506,IF(Provider=$B613,Q))))</f>
        <v>0</v>
      </c>
      <c r="X613" s="27">
        <f t="shared" si="155"/>
        <v>0</v>
      </c>
      <c r="Y613" s="27">
        <f t="shared" si="151"/>
        <v>0</v>
      </c>
      <c r="Z613" s="44"/>
      <c r="AA613" s="25">
        <f t="array" ref="AA613">SUM(IF(Period=$A$2,IF(Site=$A$506,IF(Provider=$B613,G))))</f>
        <v>0</v>
      </c>
      <c r="AB613" s="26">
        <f t="array" ref="AB613">SUM(IF(Period=$A$2,IF(Site=$A$506,IF(Provider=$B613,H))))</f>
        <v>0</v>
      </c>
      <c r="AC613" s="27">
        <f t="shared" si="156"/>
        <v>0</v>
      </c>
      <c r="AD613" s="27">
        <f t="shared" si="152"/>
        <v>0</v>
      </c>
      <c r="AE613" s="44"/>
      <c r="AF613" s="20"/>
      <c r="AG613" s="20"/>
      <c r="AH613" s="20"/>
      <c r="AI613" s="20"/>
      <c r="AJ613" s="20"/>
      <c r="AK613" s="20"/>
      <c r="AL613" s="20"/>
      <c r="AM613" s="20"/>
      <c r="AN613" s="20"/>
    </row>
    <row r="614" spans="2:40" hidden="1" outlineLevel="1" x14ac:dyDescent="0.25">
      <c r="B614" s="20" t="s">
        <v>845</v>
      </c>
      <c r="C614" s="44"/>
      <c r="D614" s="25">
        <f t="array" ref="D614">SUM(IF(Period=$A$2,IF(Site=$A$506,IF(Provider=$B614,G))))</f>
        <v>0</v>
      </c>
      <c r="E614" s="26">
        <f t="array" ref="E614">SUM(IF(Period=$A$2,IF(Site=$A$506,IF(Provider=$B614,H))))</f>
        <v>0</v>
      </c>
      <c r="F614" s="27">
        <f t="shared" si="153"/>
        <v>0</v>
      </c>
      <c r="G614" s="27">
        <f t="shared" si="146"/>
        <v>0</v>
      </c>
      <c r="H614" s="44"/>
      <c r="I614" s="25">
        <f t="array" ref="I614">SUM(IF(Period=$A$2,IF(Site=$A$506,IF(Provider=$B614,I))))</f>
        <v>0</v>
      </c>
      <c r="J614" s="26">
        <f t="array" ref="J614">SUM(IF(Period=$A$2,IF(Site=$A$506,IF(Provider=$B614,J))))</f>
        <v>0</v>
      </c>
      <c r="K614" s="27">
        <f t="shared" si="154"/>
        <v>0</v>
      </c>
      <c r="L614" s="27">
        <f t="shared" si="147"/>
        <v>0</v>
      </c>
      <c r="M614" s="44"/>
      <c r="N614" s="25">
        <f t="array" ref="N614">SUM(IF(Period=$A$2,IF(Site=$A$506,IF(Provider=$B614,K))))</f>
        <v>0</v>
      </c>
      <c r="O614" s="37">
        <f t="shared" si="148"/>
        <v>0</v>
      </c>
      <c r="P614" s="44"/>
      <c r="Q614" s="25">
        <f t="array" ref="Q614">SUM(IF(Period=$A$2,IF(Site=$A$506,IF(Provider=$B614,M))))</f>
        <v>0</v>
      </c>
      <c r="R614" s="26">
        <f t="array" ref="R614">SUM(IF(Period=$A$2,IF(Site=$A$506,IF(Provider=$B614,N))))</f>
        <v>0</v>
      </c>
      <c r="S614" s="27" t="e">
        <f t="shared" si="157"/>
        <v>#DIV/0!</v>
      </c>
      <c r="T614" s="27" t="e">
        <f t="shared" si="158"/>
        <v>#DIV/0!</v>
      </c>
      <c r="U614" s="20"/>
      <c r="V614" s="25">
        <f t="array" ref="V614">SUM(IF(Period=$A$2,IF(Site=$A$506,IF(Provider=$B614,P))))</f>
        <v>0</v>
      </c>
      <c r="W614" s="26">
        <f t="array" ref="W614">SUM(IF(Period=$A$2,IF(Site=$A$506,IF(Provider=$B614,Q))))</f>
        <v>0</v>
      </c>
      <c r="X614" s="27">
        <f t="shared" si="155"/>
        <v>0</v>
      </c>
      <c r="Y614" s="27">
        <f t="shared" si="151"/>
        <v>0</v>
      </c>
      <c r="Z614" s="44"/>
      <c r="AA614" s="25">
        <f t="array" ref="AA614">SUM(IF(Period=$A$2,IF(Site=$A$506,IF(Provider=$B614,G))))</f>
        <v>0</v>
      </c>
      <c r="AB614" s="26">
        <f t="array" ref="AB614">SUM(IF(Period=$A$2,IF(Site=$A$506,IF(Provider=$B614,H))))</f>
        <v>0</v>
      </c>
      <c r="AC614" s="27">
        <f t="shared" si="156"/>
        <v>0</v>
      </c>
      <c r="AD614" s="27">
        <f t="shared" si="152"/>
        <v>0</v>
      </c>
      <c r="AE614" s="44"/>
      <c r="AF614" s="20"/>
      <c r="AG614" s="20"/>
      <c r="AH614" s="20"/>
      <c r="AI614" s="20"/>
      <c r="AJ614" s="20"/>
      <c r="AK614" s="20"/>
      <c r="AL614" s="20"/>
      <c r="AM614" s="20"/>
      <c r="AN614" s="20"/>
    </row>
    <row r="615" spans="2:40" hidden="1" outlineLevel="1" x14ac:dyDescent="0.25">
      <c r="B615" s="20" t="s">
        <v>854</v>
      </c>
      <c r="C615" s="44"/>
      <c r="D615" s="25">
        <f t="array" ref="D615">SUM(IF(Period=$A$2,IF(Site=$A$506,IF(Provider=$B615,G))))</f>
        <v>0</v>
      </c>
      <c r="E615" s="26">
        <f t="array" ref="E615">SUM(IF(Period=$A$2,IF(Site=$A$506,IF(Provider=$B615,H))))</f>
        <v>0</v>
      </c>
      <c r="F615" s="27">
        <f t="shared" si="153"/>
        <v>0</v>
      </c>
      <c r="G615" s="27">
        <f t="shared" si="146"/>
        <v>0</v>
      </c>
      <c r="H615" s="44"/>
      <c r="I615" s="25">
        <f t="array" ref="I615">SUM(IF(Period=$A$2,IF(Site=$A$506,IF(Provider=$B615,I))))</f>
        <v>0</v>
      </c>
      <c r="J615" s="26">
        <f t="array" ref="J615">SUM(IF(Period=$A$2,IF(Site=$A$506,IF(Provider=$B615,J))))</f>
        <v>0</v>
      </c>
      <c r="K615" s="27">
        <f t="shared" si="154"/>
        <v>0</v>
      </c>
      <c r="L615" s="27">
        <f t="shared" si="147"/>
        <v>0</v>
      </c>
      <c r="M615" s="44"/>
      <c r="N615" s="25">
        <f t="array" ref="N615">SUM(IF(Period=$A$2,IF(Site=$A$506,IF(Provider=$B615,K))))</f>
        <v>0</v>
      </c>
      <c r="O615" s="37">
        <f t="shared" si="148"/>
        <v>0</v>
      </c>
      <c r="P615" s="44"/>
      <c r="Q615" s="25">
        <f t="array" ref="Q615">SUM(IF(Period=$A$2,IF(Site=$A$506,IF(Provider=$B615,M))))</f>
        <v>0</v>
      </c>
      <c r="R615" s="26">
        <f t="array" ref="R615">SUM(IF(Period=$A$2,IF(Site=$A$506,IF(Provider=$B615,N))))</f>
        <v>0</v>
      </c>
      <c r="S615" s="27" t="e">
        <f t="shared" si="157"/>
        <v>#DIV/0!</v>
      </c>
      <c r="T615" s="27" t="e">
        <f t="shared" si="158"/>
        <v>#DIV/0!</v>
      </c>
      <c r="U615" s="20"/>
      <c r="V615" s="25">
        <f t="array" ref="V615">SUM(IF(Period=$A$2,IF(Site=$A$506,IF(Provider=$B615,P))))</f>
        <v>0</v>
      </c>
      <c r="W615" s="26">
        <f t="array" ref="W615">SUM(IF(Period=$A$2,IF(Site=$A$506,IF(Provider=$B615,Q))))</f>
        <v>0</v>
      </c>
      <c r="X615" s="27">
        <f t="shared" si="155"/>
        <v>0</v>
      </c>
      <c r="Y615" s="27">
        <f t="shared" si="151"/>
        <v>0</v>
      </c>
      <c r="Z615" s="44"/>
      <c r="AA615" s="25">
        <f t="array" ref="AA615">SUM(IF(Period=$A$2,IF(Site=$A$506,IF(Provider=$B615,G))))</f>
        <v>0</v>
      </c>
      <c r="AB615" s="26">
        <f t="array" ref="AB615">SUM(IF(Period=$A$2,IF(Site=$A$506,IF(Provider=$B615,H))))</f>
        <v>0</v>
      </c>
      <c r="AC615" s="27">
        <f t="shared" si="156"/>
        <v>0</v>
      </c>
      <c r="AD615" s="27">
        <f t="shared" si="152"/>
        <v>0</v>
      </c>
      <c r="AE615" s="44"/>
      <c r="AF615" s="20"/>
      <c r="AG615" s="20"/>
      <c r="AH615" s="20"/>
      <c r="AI615" s="20"/>
      <c r="AJ615" s="20"/>
      <c r="AK615" s="20"/>
      <c r="AL615" s="20"/>
      <c r="AM615" s="20"/>
      <c r="AN615" s="20"/>
    </row>
    <row r="616" spans="2:40" hidden="1" outlineLevel="1" x14ac:dyDescent="0.25">
      <c r="B616" s="20" t="s">
        <v>693</v>
      </c>
      <c r="C616" s="44"/>
      <c r="D616" s="25">
        <f t="array" ref="D616">SUM(IF(Period=$A$2,IF(Site=$A$506,IF(Provider=$B616,G))))</f>
        <v>0</v>
      </c>
      <c r="E616" s="26">
        <f t="array" ref="E616">SUM(IF(Period=$A$2,IF(Site=$A$506,IF(Provider=$B616,H))))</f>
        <v>0</v>
      </c>
      <c r="F616" s="27">
        <f t="shared" si="153"/>
        <v>0</v>
      </c>
      <c r="G616" s="27">
        <f t="shared" si="146"/>
        <v>0</v>
      </c>
      <c r="H616" s="44"/>
      <c r="I616" s="25">
        <f t="array" ref="I616">SUM(IF(Period=$A$2,IF(Site=$A$506,IF(Provider=$B616,I))))</f>
        <v>0</v>
      </c>
      <c r="J616" s="26">
        <f t="array" ref="J616">SUM(IF(Period=$A$2,IF(Site=$A$506,IF(Provider=$B616,J))))</f>
        <v>0</v>
      </c>
      <c r="K616" s="27">
        <f t="shared" si="154"/>
        <v>0</v>
      </c>
      <c r="L616" s="27">
        <f t="shared" si="147"/>
        <v>0</v>
      </c>
      <c r="M616" s="44"/>
      <c r="N616" s="25">
        <f t="array" ref="N616">SUM(IF(Period=$A$2,IF(Site=$A$506,IF(Provider=$B616,K))))</f>
        <v>0</v>
      </c>
      <c r="O616" s="37">
        <f t="shared" si="148"/>
        <v>0</v>
      </c>
      <c r="P616" s="44"/>
      <c r="Q616" s="25">
        <f t="array" ref="Q616">SUM(IF(Period=$A$2,IF(Site=$A$506,IF(Provider=$B616,M))))</f>
        <v>0</v>
      </c>
      <c r="R616" s="26">
        <f t="array" ref="R616">SUM(IF(Period=$A$2,IF(Site=$A$506,IF(Provider=$B616,N))))</f>
        <v>0</v>
      </c>
      <c r="S616" s="27" t="e">
        <f t="shared" si="157"/>
        <v>#DIV/0!</v>
      </c>
      <c r="T616" s="27" t="e">
        <f t="shared" si="158"/>
        <v>#DIV/0!</v>
      </c>
      <c r="U616" s="20"/>
      <c r="V616" s="25">
        <f t="array" ref="V616">SUM(IF(Period=$A$2,IF(Site=$A$506,IF(Provider=$B616,P))))</f>
        <v>0</v>
      </c>
      <c r="W616" s="26">
        <f t="array" ref="W616">SUM(IF(Period=$A$2,IF(Site=$A$506,IF(Provider=$B616,Q))))</f>
        <v>0</v>
      </c>
      <c r="X616" s="27">
        <f t="shared" si="155"/>
        <v>0</v>
      </c>
      <c r="Y616" s="27">
        <f t="shared" si="151"/>
        <v>0</v>
      </c>
      <c r="Z616" s="44"/>
      <c r="AA616" s="25">
        <f t="array" ref="AA616">SUM(IF(Period=$A$2,IF(Site=$A$506,IF(Provider=$B616,G))))</f>
        <v>0</v>
      </c>
      <c r="AB616" s="26">
        <f t="array" ref="AB616">SUM(IF(Period=$A$2,IF(Site=$A$506,IF(Provider=$B616,H))))</f>
        <v>0</v>
      </c>
      <c r="AC616" s="27">
        <f t="shared" si="156"/>
        <v>0</v>
      </c>
      <c r="AD616" s="27">
        <f t="shared" si="152"/>
        <v>0</v>
      </c>
      <c r="AE616" s="44"/>
      <c r="AF616" s="20"/>
      <c r="AG616" s="20"/>
      <c r="AH616" s="20"/>
      <c r="AI616" s="20"/>
      <c r="AJ616" s="20"/>
      <c r="AK616" s="20"/>
      <c r="AL616" s="20"/>
      <c r="AM616" s="20"/>
      <c r="AN616" s="20"/>
    </row>
    <row r="617" spans="2:40" hidden="1" outlineLevel="1" x14ac:dyDescent="0.25">
      <c r="B617" s="20" t="s">
        <v>1057</v>
      </c>
      <c r="C617" s="44"/>
      <c r="D617" s="25">
        <f t="array" ref="D617">SUM(IF(Period=$A$2,IF(Site=$A$506,IF(Provider=$B617,G))))</f>
        <v>0</v>
      </c>
      <c r="E617" s="26">
        <f t="array" ref="E617">SUM(IF(Period=$A$2,IF(Site=$A$506,IF(Provider=$B617,H))))</f>
        <v>0</v>
      </c>
      <c r="F617" s="27">
        <f t="shared" si="153"/>
        <v>0</v>
      </c>
      <c r="G617" s="27">
        <f t="shared" si="146"/>
        <v>0</v>
      </c>
      <c r="H617" s="44"/>
      <c r="I617" s="25">
        <f t="array" ref="I617">SUM(IF(Period=$A$2,IF(Site=$A$506,IF(Provider=$B617,I))))</f>
        <v>0</v>
      </c>
      <c r="J617" s="26">
        <f t="array" ref="J617">SUM(IF(Period=$A$2,IF(Site=$A$506,IF(Provider=$B617,J))))</f>
        <v>0</v>
      </c>
      <c r="K617" s="27">
        <f t="shared" si="154"/>
        <v>0</v>
      </c>
      <c r="L617" s="27">
        <f t="shared" si="147"/>
        <v>0</v>
      </c>
      <c r="M617" s="44"/>
      <c r="N617" s="25">
        <f t="array" ref="N617">SUM(IF(Period=$A$2,IF(Site=$A$506,IF(Provider=$B617,K))))</f>
        <v>0</v>
      </c>
      <c r="O617" s="37">
        <f t="shared" si="148"/>
        <v>0</v>
      </c>
      <c r="P617" s="44"/>
      <c r="Q617" s="25">
        <f t="array" ref="Q617">SUM(IF(Period=$A$2,IF(Site=$A$506,IF(Provider=$B617,M))))</f>
        <v>0</v>
      </c>
      <c r="R617" s="26">
        <f t="array" ref="R617">SUM(IF(Period=$A$2,IF(Site=$A$506,IF(Provider=$B617,N))))</f>
        <v>0</v>
      </c>
      <c r="S617" s="27" t="e">
        <f t="shared" si="157"/>
        <v>#DIV/0!</v>
      </c>
      <c r="T617" s="27" t="e">
        <f t="shared" si="158"/>
        <v>#DIV/0!</v>
      </c>
      <c r="U617" s="20"/>
      <c r="V617" s="25">
        <f t="array" ref="V617">SUM(IF(Period=$A$2,IF(Site=$A$506,IF(Provider=$B617,P))))</f>
        <v>0</v>
      </c>
      <c r="W617" s="26">
        <f t="array" ref="W617">SUM(IF(Period=$A$2,IF(Site=$A$506,IF(Provider=$B617,Q))))</f>
        <v>0</v>
      </c>
      <c r="X617" s="27">
        <f t="shared" si="155"/>
        <v>0</v>
      </c>
      <c r="Y617" s="27">
        <f t="shared" si="151"/>
        <v>0</v>
      </c>
      <c r="Z617" s="44"/>
      <c r="AA617" s="25">
        <f t="array" ref="AA617">SUM(IF(Period=$A$2,IF(Site=$A$506,IF(Provider=$B617,G))))</f>
        <v>0</v>
      </c>
      <c r="AB617" s="26">
        <f t="array" ref="AB617">SUM(IF(Period=$A$2,IF(Site=$A$506,IF(Provider=$B617,H))))</f>
        <v>0</v>
      </c>
      <c r="AC617" s="27">
        <f t="shared" si="156"/>
        <v>0</v>
      </c>
      <c r="AD617" s="27">
        <f t="shared" si="152"/>
        <v>0</v>
      </c>
      <c r="AE617" s="44"/>
      <c r="AF617" s="20"/>
      <c r="AG617" s="20"/>
      <c r="AH617" s="20"/>
      <c r="AI617" s="20"/>
      <c r="AJ617" s="20"/>
      <c r="AK617" s="20"/>
      <c r="AL617" s="20"/>
      <c r="AM617" s="20"/>
      <c r="AN617" s="20"/>
    </row>
    <row r="618" spans="2:40" hidden="1" outlineLevel="1" x14ac:dyDescent="0.25">
      <c r="B618" s="20" t="s">
        <v>901</v>
      </c>
      <c r="C618" s="44"/>
      <c r="D618" s="25">
        <f t="array" ref="D618">SUM(IF(Period=$A$2,IF(Site=$A$506,IF(Provider=$B618,G))))</f>
        <v>0</v>
      </c>
      <c r="E618" s="26">
        <f t="array" ref="E618">SUM(IF(Period=$A$2,IF(Site=$A$506,IF(Provider=$B618,H))))</f>
        <v>0</v>
      </c>
      <c r="F618" s="27">
        <f t="shared" si="153"/>
        <v>0</v>
      </c>
      <c r="G618" s="27">
        <f t="shared" si="146"/>
        <v>0</v>
      </c>
      <c r="H618" s="44"/>
      <c r="I618" s="25">
        <f t="array" ref="I618">SUM(IF(Period=$A$2,IF(Site=$A$506,IF(Provider=$B618,I))))</f>
        <v>0</v>
      </c>
      <c r="J618" s="26">
        <f t="array" ref="J618">SUM(IF(Period=$A$2,IF(Site=$A$506,IF(Provider=$B618,J))))</f>
        <v>0</v>
      </c>
      <c r="K618" s="27">
        <f t="shared" si="154"/>
        <v>0</v>
      </c>
      <c r="L618" s="27">
        <f t="shared" si="147"/>
        <v>0</v>
      </c>
      <c r="M618" s="44"/>
      <c r="N618" s="25">
        <f t="array" ref="N618">SUM(IF(Period=$A$2,IF(Site=$A$506,IF(Provider=$B618,K))))</f>
        <v>0</v>
      </c>
      <c r="O618" s="37">
        <f t="shared" si="148"/>
        <v>0</v>
      </c>
      <c r="P618" s="44"/>
      <c r="Q618" s="25">
        <f t="array" ref="Q618">SUM(IF(Period=$A$2,IF(Site=$A$506,IF(Provider=$B618,M))))</f>
        <v>0</v>
      </c>
      <c r="R618" s="26">
        <f t="array" ref="R618">SUM(IF(Period=$A$2,IF(Site=$A$506,IF(Provider=$B618,N))))</f>
        <v>0</v>
      </c>
      <c r="S618" s="27" t="e">
        <f t="shared" si="157"/>
        <v>#DIV/0!</v>
      </c>
      <c r="T618" s="27" t="e">
        <f t="shared" si="158"/>
        <v>#DIV/0!</v>
      </c>
      <c r="U618" s="20"/>
      <c r="V618" s="25">
        <f t="array" ref="V618">SUM(IF(Period=$A$2,IF(Site=$A$506,IF(Provider=$B618,P))))</f>
        <v>0</v>
      </c>
      <c r="W618" s="26">
        <f t="array" ref="W618">SUM(IF(Period=$A$2,IF(Site=$A$506,IF(Provider=$B618,Q))))</f>
        <v>0</v>
      </c>
      <c r="X618" s="27">
        <f t="shared" si="155"/>
        <v>0</v>
      </c>
      <c r="Y618" s="27">
        <f t="shared" si="151"/>
        <v>0</v>
      </c>
      <c r="Z618" s="44"/>
      <c r="AA618" s="25">
        <f t="array" ref="AA618">SUM(IF(Period=$A$2,IF(Site=$A$506,IF(Provider=$B618,G))))</f>
        <v>0</v>
      </c>
      <c r="AB618" s="26">
        <f t="array" ref="AB618">SUM(IF(Period=$A$2,IF(Site=$A$506,IF(Provider=$B618,H))))</f>
        <v>0</v>
      </c>
      <c r="AC618" s="27">
        <f t="shared" si="156"/>
        <v>0</v>
      </c>
      <c r="AD618" s="27">
        <f t="shared" si="152"/>
        <v>0</v>
      </c>
      <c r="AE618" s="44"/>
      <c r="AF618" s="20"/>
      <c r="AG618" s="20"/>
      <c r="AH618" s="20"/>
      <c r="AI618" s="20"/>
      <c r="AJ618" s="20"/>
      <c r="AK618" s="20"/>
      <c r="AL618" s="20"/>
      <c r="AM618" s="20"/>
      <c r="AN618" s="20"/>
    </row>
    <row r="619" spans="2:40" hidden="1" outlineLevel="1" x14ac:dyDescent="0.25">
      <c r="B619" s="20" t="s">
        <v>903</v>
      </c>
      <c r="C619" s="44"/>
      <c r="D619" s="25">
        <f t="array" ref="D619">SUM(IF(Period=$A$2,IF(Site=$A$506,IF(Provider=$B619,G))))</f>
        <v>0</v>
      </c>
      <c r="E619" s="26">
        <f t="array" ref="E619">SUM(IF(Period=$A$2,IF(Site=$A$506,IF(Provider=$B619,H))))</f>
        <v>0</v>
      </c>
      <c r="F619" s="27">
        <f t="shared" si="153"/>
        <v>0</v>
      </c>
      <c r="G619" s="27">
        <f t="shared" si="146"/>
        <v>0</v>
      </c>
      <c r="H619" s="44"/>
      <c r="I619" s="25">
        <f t="array" ref="I619">SUM(IF(Period=$A$2,IF(Site=$A$506,IF(Provider=$B619,I))))</f>
        <v>0</v>
      </c>
      <c r="J619" s="26">
        <f t="array" ref="J619">SUM(IF(Period=$A$2,IF(Site=$A$506,IF(Provider=$B619,J))))</f>
        <v>0</v>
      </c>
      <c r="K619" s="27">
        <f t="shared" si="154"/>
        <v>0</v>
      </c>
      <c r="L619" s="27">
        <f t="shared" si="147"/>
        <v>0</v>
      </c>
      <c r="M619" s="44"/>
      <c r="N619" s="25">
        <f t="array" ref="N619">SUM(IF(Period=$A$2,IF(Site=$A$506,IF(Provider=$B619,K))))</f>
        <v>0</v>
      </c>
      <c r="O619" s="37">
        <f t="shared" si="148"/>
        <v>0</v>
      </c>
      <c r="P619" s="44"/>
      <c r="Q619" s="25">
        <f t="array" ref="Q619">SUM(IF(Period=$A$2,IF(Site=$A$506,IF(Provider=$B619,M))))</f>
        <v>0</v>
      </c>
      <c r="R619" s="26">
        <f t="array" ref="R619">SUM(IF(Period=$A$2,IF(Site=$A$506,IF(Provider=$B619,N))))</f>
        <v>0</v>
      </c>
      <c r="S619" s="27" t="e">
        <f t="shared" si="157"/>
        <v>#DIV/0!</v>
      </c>
      <c r="T619" s="27" t="e">
        <f t="shared" si="158"/>
        <v>#DIV/0!</v>
      </c>
      <c r="U619" s="20"/>
      <c r="V619" s="25">
        <f t="array" ref="V619">SUM(IF(Period=$A$2,IF(Site=$A$506,IF(Provider=$B619,P))))</f>
        <v>0</v>
      </c>
      <c r="W619" s="26">
        <f t="array" ref="W619">SUM(IF(Period=$A$2,IF(Site=$A$506,IF(Provider=$B619,Q))))</f>
        <v>0</v>
      </c>
      <c r="X619" s="27">
        <f t="shared" si="155"/>
        <v>0</v>
      </c>
      <c r="Y619" s="27">
        <f t="shared" si="151"/>
        <v>0</v>
      </c>
      <c r="Z619" s="44"/>
      <c r="AA619" s="25">
        <f t="array" ref="AA619">SUM(IF(Period=$A$2,IF(Site=$A$506,IF(Provider=$B619,G))))</f>
        <v>0</v>
      </c>
      <c r="AB619" s="26">
        <f t="array" ref="AB619">SUM(IF(Period=$A$2,IF(Site=$A$506,IF(Provider=$B619,H))))</f>
        <v>0</v>
      </c>
      <c r="AC619" s="27">
        <f t="shared" si="156"/>
        <v>0</v>
      </c>
      <c r="AD619" s="27">
        <f t="shared" si="152"/>
        <v>0</v>
      </c>
      <c r="AE619" s="44"/>
      <c r="AF619" s="20"/>
      <c r="AG619" s="20"/>
      <c r="AH619" s="20"/>
      <c r="AI619" s="20"/>
      <c r="AJ619" s="20"/>
      <c r="AK619" s="20"/>
      <c r="AL619" s="20"/>
      <c r="AM619" s="20"/>
      <c r="AN619" s="20"/>
    </row>
    <row r="620" spans="2:40" hidden="1" outlineLevel="1" x14ac:dyDescent="0.25">
      <c r="B620" s="20" t="s">
        <v>685</v>
      </c>
      <c r="C620" s="44"/>
      <c r="D620" s="25">
        <f t="array" ref="D620">SUM(IF(Period=$A$2,IF(Site=$A$506,IF(Provider=$B620,G))))</f>
        <v>0</v>
      </c>
      <c r="E620" s="26">
        <f t="array" ref="E620">SUM(IF(Period=$A$2,IF(Site=$A$506,IF(Provider=$B620,H))))</f>
        <v>0</v>
      </c>
      <c r="F620" s="27">
        <f t="shared" si="153"/>
        <v>0</v>
      </c>
      <c r="G620" s="27">
        <f t="shared" si="146"/>
        <v>0</v>
      </c>
      <c r="H620" s="44"/>
      <c r="I620" s="25">
        <f t="array" ref="I620">SUM(IF(Period=$A$2,IF(Site=$A$506,IF(Provider=$B620,I))))</f>
        <v>0</v>
      </c>
      <c r="J620" s="26">
        <f t="array" ref="J620">SUM(IF(Period=$A$2,IF(Site=$A$506,IF(Provider=$B620,J))))</f>
        <v>0</v>
      </c>
      <c r="K620" s="27">
        <f t="shared" si="154"/>
        <v>0</v>
      </c>
      <c r="L620" s="27">
        <f t="shared" si="147"/>
        <v>0</v>
      </c>
      <c r="M620" s="44"/>
      <c r="N620" s="25">
        <f t="array" ref="N620">SUM(IF(Period=$A$2,IF(Site=$A$506,IF(Provider=$B620,K))))</f>
        <v>0</v>
      </c>
      <c r="O620" s="37">
        <f t="shared" si="148"/>
        <v>0</v>
      </c>
      <c r="P620" s="44"/>
      <c r="Q620" s="25">
        <f t="array" ref="Q620">SUM(IF(Period=$A$2,IF(Site=$A$506,IF(Provider=$B620,M))))</f>
        <v>0</v>
      </c>
      <c r="R620" s="26">
        <f t="array" ref="R620">SUM(IF(Period=$A$2,IF(Site=$A$506,IF(Provider=$B620,N))))</f>
        <v>0</v>
      </c>
      <c r="S620" s="27" t="e">
        <f t="shared" si="157"/>
        <v>#DIV/0!</v>
      </c>
      <c r="T620" s="27" t="e">
        <f t="shared" si="158"/>
        <v>#DIV/0!</v>
      </c>
      <c r="U620" s="20"/>
      <c r="V620" s="25">
        <f t="array" ref="V620">SUM(IF(Period=$A$2,IF(Site=$A$506,IF(Provider=$B620,P))))</f>
        <v>0</v>
      </c>
      <c r="W620" s="26">
        <f t="array" ref="W620">SUM(IF(Period=$A$2,IF(Site=$A$506,IF(Provider=$B620,Q))))</f>
        <v>0</v>
      </c>
      <c r="X620" s="27">
        <f t="shared" si="155"/>
        <v>0</v>
      </c>
      <c r="Y620" s="27">
        <f t="shared" si="151"/>
        <v>0</v>
      </c>
      <c r="Z620" s="44"/>
      <c r="AA620" s="25">
        <f t="array" ref="AA620">SUM(IF(Period=$A$2,IF(Site=$A$506,IF(Provider=$B620,G))))</f>
        <v>0</v>
      </c>
      <c r="AB620" s="26">
        <f t="array" ref="AB620">SUM(IF(Period=$A$2,IF(Site=$A$506,IF(Provider=$B620,H))))</f>
        <v>0</v>
      </c>
      <c r="AC620" s="27">
        <f t="shared" si="156"/>
        <v>0</v>
      </c>
      <c r="AD620" s="27">
        <f t="shared" si="152"/>
        <v>0</v>
      </c>
      <c r="AE620" s="44"/>
      <c r="AF620" s="20"/>
      <c r="AG620" s="20"/>
      <c r="AH620" s="20"/>
      <c r="AI620" s="20"/>
      <c r="AJ620" s="20"/>
      <c r="AK620" s="20"/>
      <c r="AL620" s="20"/>
      <c r="AM620" s="20"/>
      <c r="AN620" s="20"/>
    </row>
    <row r="621" spans="2:40" hidden="1" outlineLevel="1" x14ac:dyDescent="0.25">
      <c r="B621" s="20" t="s">
        <v>1062</v>
      </c>
      <c r="C621" s="44"/>
      <c r="D621" s="25">
        <f t="array" ref="D621">SUM(IF(Period=$A$2,IF(Site=$A$506,IF(Provider=$B621,G))))</f>
        <v>0</v>
      </c>
      <c r="E621" s="26">
        <f t="array" ref="E621">SUM(IF(Period=$A$2,IF(Site=$A$506,IF(Provider=$B621,H))))</f>
        <v>0</v>
      </c>
      <c r="F621" s="27">
        <f t="shared" si="153"/>
        <v>0</v>
      </c>
      <c r="G621" s="27">
        <f t="shared" si="146"/>
        <v>0</v>
      </c>
      <c r="H621" s="44"/>
      <c r="I621" s="25">
        <f t="array" ref="I621">SUM(IF(Period=$A$2,IF(Site=$A$506,IF(Provider=$B621,I))))</f>
        <v>0</v>
      </c>
      <c r="J621" s="26">
        <f t="array" ref="J621">SUM(IF(Period=$A$2,IF(Site=$A$506,IF(Provider=$B621,J))))</f>
        <v>0</v>
      </c>
      <c r="K621" s="27">
        <f t="shared" si="154"/>
        <v>0</v>
      </c>
      <c r="L621" s="27">
        <f t="shared" si="147"/>
        <v>0</v>
      </c>
      <c r="M621" s="44"/>
      <c r="N621" s="25">
        <f t="array" ref="N621">SUM(IF(Period=$A$2,IF(Site=$A$506,IF(Provider=$B621,K))))</f>
        <v>0</v>
      </c>
      <c r="O621" s="37">
        <f t="shared" si="148"/>
        <v>0</v>
      </c>
      <c r="P621" s="44"/>
      <c r="Q621" s="25">
        <f t="array" ref="Q621">SUM(IF(Period=$A$2,IF(Site=$A$506,IF(Provider=$B621,M))))</f>
        <v>0</v>
      </c>
      <c r="R621" s="26">
        <f t="array" ref="R621">SUM(IF(Period=$A$2,IF(Site=$A$506,IF(Provider=$B621,N))))</f>
        <v>0</v>
      </c>
      <c r="S621" s="27" t="e">
        <f t="shared" si="157"/>
        <v>#DIV/0!</v>
      </c>
      <c r="T621" s="27" t="e">
        <f t="shared" si="158"/>
        <v>#DIV/0!</v>
      </c>
      <c r="U621" s="20"/>
      <c r="V621" s="25">
        <f t="array" ref="V621">SUM(IF(Period=$A$2,IF(Site=$A$506,IF(Provider=$B621,P))))</f>
        <v>0</v>
      </c>
      <c r="W621" s="26">
        <f t="array" ref="W621">SUM(IF(Period=$A$2,IF(Site=$A$506,IF(Provider=$B621,Q))))</f>
        <v>0</v>
      </c>
      <c r="X621" s="27">
        <f t="shared" si="155"/>
        <v>0</v>
      </c>
      <c r="Y621" s="27">
        <f t="shared" si="151"/>
        <v>0</v>
      </c>
      <c r="Z621" s="44"/>
      <c r="AA621" s="25">
        <f t="array" ref="AA621">SUM(IF(Period=$A$2,IF(Site=$A$506,IF(Provider=$B621,G))))</f>
        <v>0</v>
      </c>
      <c r="AB621" s="26">
        <f t="array" ref="AB621">SUM(IF(Period=$A$2,IF(Site=$A$506,IF(Provider=$B621,H))))</f>
        <v>0</v>
      </c>
      <c r="AC621" s="27">
        <f t="shared" si="156"/>
        <v>0</v>
      </c>
      <c r="AD621" s="27">
        <f t="shared" si="152"/>
        <v>0</v>
      </c>
      <c r="AE621" s="44"/>
      <c r="AF621" s="20"/>
      <c r="AG621" s="20"/>
      <c r="AH621" s="20"/>
      <c r="AI621" s="20"/>
      <c r="AJ621" s="20"/>
      <c r="AK621" s="20"/>
      <c r="AL621" s="20"/>
      <c r="AM621" s="20"/>
      <c r="AN621" s="20"/>
    </row>
    <row r="622" spans="2:40" hidden="1" outlineLevel="1" x14ac:dyDescent="0.25">
      <c r="B622" s="20" t="s">
        <v>1020</v>
      </c>
      <c r="C622" s="44"/>
      <c r="D622" s="25">
        <f t="array" ref="D622">SUM(IF(Period=$A$2,IF(Site=$A$506,IF(Provider=$B622,G))))</f>
        <v>0</v>
      </c>
      <c r="E622" s="26">
        <f t="array" ref="E622">SUM(IF(Period=$A$2,IF(Site=$A$506,IF(Provider=$B622,H))))</f>
        <v>0</v>
      </c>
      <c r="F622" s="27">
        <f t="shared" si="153"/>
        <v>0</v>
      </c>
      <c r="G622" s="27">
        <f t="shared" si="146"/>
        <v>0</v>
      </c>
      <c r="H622" s="44"/>
      <c r="I622" s="25">
        <f t="array" ref="I622">SUM(IF(Period=$A$2,IF(Site=$A$506,IF(Provider=$B622,I))))</f>
        <v>0</v>
      </c>
      <c r="J622" s="26">
        <f t="array" ref="J622">SUM(IF(Period=$A$2,IF(Site=$A$506,IF(Provider=$B622,J))))</f>
        <v>0</v>
      </c>
      <c r="K622" s="27">
        <f t="shared" si="154"/>
        <v>0</v>
      </c>
      <c r="L622" s="27">
        <f t="shared" si="147"/>
        <v>0</v>
      </c>
      <c r="M622" s="44"/>
      <c r="N622" s="25">
        <f t="array" ref="N622">SUM(IF(Period=$A$2,IF(Site=$A$506,IF(Provider=$B622,K))))</f>
        <v>0</v>
      </c>
      <c r="O622" s="37">
        <f t="shared" si="148"/>
        <v>0</v>
      </c>
      <c r="P622" s="44"/>
      <c r="Q622" s="25">
        <f t="array" ref="Q622">SUM(IF(Period=$A$2,IF(Site=$A$506,IF(Provider=$B622,M))))</f>
        <v>0</v>
      </c>
      <c r="R622" s="26">
        <f t="array" ref="R622">SUM(IF(Period=$A$2,IF(Site=$A$506,IF(Provider=$B622,N))))</f>
        <v>0</v>
      </c>
      <c r="S622" s="27" t="e">
        <f t="shared" si="157"/>
        <v>#DIV/0!</v>
      </c>
      <c r="T622" s="27" t="e">
        <f t="shared" si="158"/>
        <v>#DIV/0!</v>
      </c>
      <c r="U622" s="20"/>
      <c r="V622" s="25">
        <f t="array" ref="V622">SUM(IF(Period=$A$2,IF(Site=$A$506,IF(Provider=$B622,P))))</f>
        <v>0</v>
      </c>
      <c r="W622" s="26">
        <f t="array" ref="W622">SUM(IF(Period=$A$2,IF(Site=$A$506,IF(Provider=$B622,Q))))</f>
        <v>0</v>
      </c>
      <c r="X622" s="27">
        <f t="shared" si="155"/>
        <v>0</v>
      </c>
      <c r="Y622" s="27">
        <f t="shared" si="151"/>
        <v>0</v>
      </c>
      <c r="Z622" s="44"/>
      <c r="AA622" s="25">
        <f t="array" ref="AA622">SUM(IF(Period=$A$2,IF(Site=$A$506,IF(Provider=$B622,G))))</f>
        <v>0</v>
      </c>
      <c r="AB622" s="26">
        <f t="array" ref="AB622">SUM(IF(Period=$A$2,IF(Site=$A$506,IF(Provider=$B622,H))))</f>
        <v>0</v>
      </c>
      <c r="AC622" s="27">
        <f t="shared" si="156"/>
        <v>0</v>
      </c>
      <c r="AD622" s="27">
        <f t="shared" si="152"/>
        <v>0</v>
      </c>
      <c r="AE622" s="44"/>
      <c r="AF622" s="20"/>
      <c r="AG622" s="20"/>
      <c r="AH622" s="20"/>
      <c r="AI622" s="20"/>
      <c r="AJ622" s="20"/>
      <c r="AK622" s="20"/>
      <c r="AL622" s="20"/>
      <c r="AM622" s="20"/>
      <c r="AN622" s="20"/>
    </row>
    <row r="623" spans="2:40" hidden="1" outlineLevel="1" x14ac:dyDescent="0.25">
      <c r="B623" s="20" t="s">
        <v>961</v>
      </c>
      <c r="C623" s="44"/>
      <c r="D623" s="25">
        <f t="array" ref="D623">SUM(IF(Period=$A$2,IF(Site=$A$506,IF(Provider=$B623,G))))</f>
        <v>0</v>
      </c>
      <c r="E623" s="26">
        <f t="array" ref="E623">SUM(IF(Period=$A$2,IF(Site=$A$506,IF(Provider=$B623,H))))</f>
        <v>0</v>
      </c>
      <c r="F623" s="27">
        <f t="shared" si="153"/>
        <v>0</v>
      </c>
      <c r="G623" s="27">
        <f t="shared" si="146"/>
        <v>0</v>
      </c>
      <c r="H623" s="44"/>
      <c r="I623" s="25">
        <f t="array" ref="I623">SUM(IF(Period=$A$2,IF(Site=$A$506,IF(Provider=$B623,I))))</f>
        <v>0</v>
      </c>
      <c r="J623" s="26">
        <f t="array" ref="J623">SUM(IF(Period=$A$2,IF(Site=$A$506,IF(Provider=$B623,J))))</f>
        <v>0</v>
      </c>
      <c r="K623" s="27">
        <f t="shared" si="154"/>
        <v>0</v>
      </c>
      <c r="L623" s="27">
        <f t="shared" si="147"/>
        <v>0</v>
      </c>
      <c r="M623" s="44"/>
      <c r="N623" s="25">
        <f t="array" ref="N623">SUM(IF(Period=$A$2,IF(Site=$A$506,IF(Provider=$B623,K))))</f>
        <v>0</v>
      </c>
      <c r="O623" s="37">
        <f t="shared" si="148"/>
        <v>0</v>
      </c>
      <c r="P623" s="44"/>
      <c r="Q623" s="25">
        <f t="array" ref="Q623">SUM(IF(Period=$A$2,IF(Site=$A$506,IF(Provider=$B623,M))))</f>
        <v>0</v>
      </c>
      <c r="R623" s="26">
        <f t="array" ref="R623">SUM(IF(Period=$A$2,IF(Site=$A$506,IF(Provider=$B623,N))))</f>
        <v>0</v>
      </c>
      <c r="S623" s="27" t="e">
        <f t="shared" si="157"/>
        <v>#DIV/0!</v>
      </c>
      <c r="T623" s="27" t="e">
        <f t="shared" si="158"/>
        <v>#DIV/0!</v>
      </c>
      <c r="U623" s="20"/>
      <c r="V623" s="25">
        <f t="array" ref="V623">SUM(IF(Period=$A$2,IF(Site=$A$506,IF(Provider=$B623,P))))</f>
        <v>0</v>
      </c>
      <c r="W623" s="26">
        <f t="array" ref="W623">SUM(IF(Period=$A$2,IF(Site=$A$506,IF(Provider=$B623,Q))))</f>
        <v>0</v>
      </c>
      <c r="X623" s="27">
        <f t="shared" si="155"/>
        <v>0</v>
      </c>
      <c r="Y623" s="27">
        <f t="shared" si="151"/>
        <v>0</v>
      </c>
      <c r="Z623" s="44"/>
      <c r="AA623" s="25">
        <f t="array" ref="AA623">SUM(IF(Period=$A$2,IF(Site=$A$506,IF(Provider=$B623,G))))</f>
        <v>0</v>
      </c>
      <c r="AB623" s="26">
        <f t="array" ref="AB623">SUM(IF(Period=$A$2,IF(Site=$A$506,IF(Provider=$B623,H))))</f>
        <v>0</v>
      </c>
      <c r="AC623" s="27">
        <f t="shared" si="156"/>
        <v>0</v>
      </c>
      <c r="AD623" s="27">
        <f t="shared" si="152"/>
        <v>0</v>
      </c>
      <c r="AE623" s="44"/>
      <c r="AF623" s="20"/>
      <c r="AG623" s="20"/>
      <c r="AH623" s="20"/>
      <c r="AI623" s="20"/>
      <c r="AJ623" s="20"/>
      <c r="AK623" s="20"/>
      <c r="AL623" s="20"/>
      <c r="AM623" s="20"/>
      <c r="AN623" s="20"/>
    </row>
    <row r="624" spans="2:40" hidden="1" outlineLevel="1" x14ac:dyDescent="0.25">
      <c r="B624" s="20" t="s">
        <v>765</v>
      </c>
      <c r="C624" s="44"/>
      <c r="D624" s="25">
        <f t="array" ref="D624">SUM(IF(Period=$A$2,IF(Site=$A$506,IF(Provider=$B624,G))))</f>
        <v>75</v>
      </c>
      <c r="E624" s="26">
        <f t="array" ref="E624">SUM(IF(Period=$A$2,IF(Site=$A$506,IF(Provider=$B624,H))))</f>
        <v>6</v>
      </c>
      <c r="F624" s="27">
        <f t="shared" si="153"/>
        <v>0.102880658436214</v>
      </c>
      <c r="G624" s="27">
        <f t="shared" si="146"/>
        <v>2.3439941660589644E-2</v>
      </c>
      <c r="H624" s="44"/>
      <c r="I624" s="25">
        <f t="array" ref="I624">SUM(IF(Period=$A$2,IF(Site=$A$506,IF(Provider=$B624,I))))</f>
        <v>80</v>
      </c>
      <c r="J624" s="26">
        <f t="array" ref="J624">SUM(IF(Period=$A$2,IF(Site=$A$506,IF(Provider=$B624,J))))</f>
        <v>8.4</v>
      </c>
      <c r="K624" s="27">
        <f t="shared" si="154"/>
        <v>0.14014598540145987</v>
      </c>
      <c r="L624" s="27">
        <f t="shared" si="147"/>
        <v>1.9463028933877836E-2</v>
      </c>
      <c r="M624" s="44"/>
      <c r="N624" s="25">
        <f t="array" ref="N624">SUM(IF(Period=$A$2,IF(Site=$A$506,IF(Provider=$B624,K))))</f>
        <v>2</v>
      </c>
      <c r="O624" s="37">
        <f t="shared" si="148"/>
        <v>2.5000000000000001E-2</v>
      </c>
      <c r="P624" s="44"/>
      <c r="Q624" s="25">
        <f t="array" ref="Q624">SUM(IF(Period=$A$2,IF(Site=$A$506,IF(Provider=$B624,M))))</f>
        <v>0</v>
      </c>
      <c r="R624" s="26">
        <f t="array" ref="R624">SUM(IF(Period=$A$2,IF(Site=$A$506,IF(Provider=$B624,N))))</f>
        <v>0</v>
      </c>
      <c r="S624" s="27" t="e">
        <f t="shared" si="157"/>
        <v>#DIV/0!</v>
      </c>
      <c r="T624" s="27" t="e">
        <f t="shared" si="158"/>
        <v>#DIV/0!</v>
      </c>
      <c r="U624" s="20"/>
      <c r="V624" s="25">
        <f t="array" ref="V624">SUM(IF(Period=$A$2,IF(Site=$A$506,IF(Provider=$B624,P))))</f>
        <v>74</v>
      </c>
      <c r="W624" s="26">
        <f t="array" ref="W624">SUM(IF(Period=$A$2,IF(Site=$A$506,IF(Provider=$B624,Q))))</f>
        <v>17</v>
      </c>
      <c r="X624" s="27">
        <f t="shared" si="155"/>
        <v>0.3236429122716748</v>
      </c>
      <c r="Y624" s="27">
        <f t="shared" si="151"/>
        <v>4.6903545729092874E-2</v>
      </c>
      <c r="Z624" s="44"/>
      <c r="AA624" s="25">
        <f t="array" ref="AA624">SUM(IF(Period=$A$2,IF(Site=$A$506,IF(Provider=$B624,G))))</f>
        <v>75</v>
      </c>
      <c r="AB624" s="26">
        <f t="array" ref="AB624">SUM(IF(Period=$A$2,IF(Site=$A$506,IF(Provider=$B624,H))))</f>
        <v>6</v>
      </c>
      <c r="AC624" s="27">
        <f t="shared" si="156"/>
        <v>0.102880658436214</v>
      </c>
      <c r="AD624" s="27">
        <f t="shared" si="152"/>
        <v>2.3439941660589644E-2</v>
      </c>
      <c r="AE624" s="44"/>
      <c r="AF624" s="20"/>
      <c r="AG624" s="20"/>
      <c r="AH624" s="20"/>
      <c r="AI624" s="20"/>
      <c r="AJ624" s="20"/>
      <c r="AK624" s="20"/>
      <c r="AL624" s="20"/>
      <c r="AM624" s="20"/>
      <c r="AN624" s="20"/>
    </row>
    <row r="625" spans="2:40" hidden="1" outlineLevel="1" x14ac:dyDescent="0.25">
      <c r="B625" s="20" t="s">
        <v>756</v>
      </c>
      <c r="C625" s="44"/>
      <c r="D625" s="25">
        <f t="array" ref="D625">SUM(IF(Period=$A$2,IF(Site=$A$506,IF(Provider=$B625,G))))</f>
        <v>138</v>
      </c>
      <c r="E625" s="26">
        <f t="array" ref="E625">SUM(IF(Period=$A$2,IF(Site=$A$506,IF(Provider=$B625,H))))</f>
        <v>10</v>
      </c>
      <c r="F625" s="27">
        <f t="shared" si="153"/>
        <v>0.31550068587105623</v>
      </c>
      <c r="G625" s="27">
        <f t="shared" si="146"/>
        <v>7.1882487759141578E-2</v>
      </c>
      <c r="H625" s="44"/>
      <c r="I625" s="25">
        <f t="array" ref="I625">SUM(IF(Period=$A$2,IF(Site=$A$506,IF(Provider=$B625,I))))</f>
        <v>146</v>
      </c>
      <c r="J625" s="26">
        <f t="array" ref="J625">SUM(IF(Period=$A$2,IF(Site=$A$506,IF(Provider=$B625,J))))</f>
        <v>12.568493150684931</v>
      </c>
      <c r="K625" s="27">
        <f t="shared" si="154"/>
        <v>0.38269030239833157</v>
      </c>
      <c r="L625" s="27">
        <f t="shared" si="147"/>
        <v>5.3146812639383666E-2</v>
      </c>
      <c r="M625" s="44"/>
      <c r="N625" s="25">
        <f t="array" ref="N625">SUM(IF(Period=$A$2,IF(Site=$A$506,IF(Provider=$B625,K))))</f>
        <v>2</v>
      </c>
      <c r="O625" s="37">
        <f t="shared" si="148"/>
        <v>1.3698630136986301E-2</v>
      </c>
      <c r="P625" s="44"/>
      <c r="Q625" s="25">
        <f t="array" ref="Q625">SUM(IF(Period=$A$2,IF(Site=$A$506,IF(Provider=$B625,M))))</f>
        <v>0</v>
      </c>
      <c r="R625" s="26">
        <f t="array" ref="R625">SUM(IF(Period=$A$2,IF(Site=$A$506,IF(Provider=$B625,N))))</f>
        <v>0</v>
      </c>
      <c r="S625" s="27" t="e">
        <f t="shared" si="157"/>
        <v>#DIV/0!</v>
      </c>
      <c r="T625" s="27" t="e">
        <f t="shared" si="158"/>
        <v>#DIV/0!</v>
      </c>
      <c r="U625" s="20"/>
      <c r="V625" s="25">
        <f t="array" ref="V625">SUM(IF(Period=$A$2,IF(Site=$A$506,IF(Provider=$B625,P))))</f>
        <v>143</v>
      </c>
      <c r="W625" s="26">
        <f t="array" ref="W625">SUM(IF(Period=$A$2,IF(Site=$A$506,IF(Provider=$B625,Q))))</f>
        <v>26</v>
      </c>
      <c r="X625" s="27">
        <f t="shared" si="155"/>
        <v>0.95652173913043481</v>
      </c>
      <c r="Y625" s="27">
        <f t="shared" si="151"/>
        <v>0.13862272100219974</v>
      </c>
      <c r="Z625" s="44"/>
      <c r="AA625" s="25">
        <f t="array" ref="AA625">SUM(IF(Period=$A$2,IF(Site=$A$506,IF(Provider=$B625,G))))</f>
        <v>138</v>
      </c>
      <c r="AB625" s="26">
        <f t="array" ref="AB625">SUM(IF(Period=$A$2,IF(Site=$A$506,IF(Provider=$B625,H))))</f>
        <v>10</v>
      </c>
      <c r="AC625" s="27">
        <f t="shared" si="156"/>
        <v>0.31550068587105623</v>
      </c>
      <c r="AD625" s="27">
        <f t="shared" si="152"/>
        <v>7.1882487759141578E-2</v>
      </c>
      <c r="AE625" s="44"/>
      <c r="AF625" s="20"/>
      <c r="AG625" s="20"/>
      <c r="AH625" s="20"/>
      <c r="AI625" s="20"/>
      <c r="AJ625" s="20"/>
      <c r="AK625" s="20"/>
      <c r="AL625" s="20"/>
      <c r="AM625" s="20"/>
      <c r="AN625" s="20"/>
    </row>
    <row r="626" spans="2:40" hidden="1" outlineLevel="1" x14ac:dyDescent="0.25">
      <c r="B626" s="20" t="s">
        <v>1042</v>
      </c>
      <c r="C626" s="44"/>
      <c r="D626" s="25">
        <f t="array" ref="D626">SUM(IF(Period=$A$2,IF(Site=$A$506,IF(Provider=$B626,G))))</f>
        <v>0</v>
      </c>
      <c r="E626" s="26">
        <f t="array" ref="E626">SUM(IF(Period=$A$2,IF(Site=$A$506,IF(Provider=$B626,H))))</f>
        <v>0</v>
      </c>
      <c r="F626" s="27">
        <f t="shared" si="153"/>
        <v>0</v>
      </c>
      <c r="G626" s="27">
        <f t="shared" si="146"/>
        <v>0</v>
      </c>
      <c r="H626" s="44"/>
      <c r="I626" s="25">
        <f t="array" ref="I626">SUM(IF(Period=$A$2,IF(Site=$A$506,IF(Provider=$B626,I))))</f>
        <v>0</v>
      </c>
      <c r="J626" s="26">
        <f t="array" ref="J626">SUM(IF(Period=$A$2,IF(Site=$A$506,IF(Provider=$B626,J))))</f>
        <v>0</v>
      </c>
      <c r="K626" s="27">
        <f t="shared" si="154"/>
        <v>0</v>
      </c>
      <c r="L626" s="27">
        <f t="shared" si="147"/>
        <v>0</v>
      </c>
      <c r="M626" s="44"/>
      <c r="N626" s="25">
        <f t="array" ref="N626">SUM(IF(Period=$A$2,IF(Site=$A$506,IF(Provider=$B626,K))))</f>
        <v>0</v>
      </c>
      <c r="O626" s="37">
        <f t="shared" si="148"/>
        <v>0</v>
      </c>
      <c r="P626" s="44"/>
      <c r="Q626" s="25">
        <f t="array" ref="Q626">SUM(IF(Period=$A$2,IF(Site=$A$506,IF(Provider=$B626,M))))</f>
        <v>0</v>
      </c>
      <c r="R626" s="26">
        <f t="array" ref="R626">SUM(IF(Period=$A$2,IF(Site=$A$506,IF(Provider=$B626,N))))</f>
        <v>0</v>
      </c>
      <c r="S626" s="27" t="e">
        <f t="shared" si="157"/>
        <v>#DIV/0!</v>
      </c>
      <c r="T626" s="27" t="e">
        <f t="shared" si="158"/>
        <v>#DIV/0!</v>
      </c>
      <c r="U626" s="20"/>
      <c r="V626" s="25">
        <f t="array" ref="V626">SUM(IF(Period=$A$2,IF(Site=$A$506,IF(Provider=$B626,P))))</f>
        <v>0</v>
      </c>
      <c r="W626" s="26">
        <f t="array" ref="W626">SUM(IF(Period=$A$2,IF(Site=$A$506,IF(Provider=$B626,Q))))</f>
        <v>0</v>
      </c>
      <c r="X626" s="27">
        <f t="shared" si="155"/>
        <v>0</v>
      </c>
      <c r="Y626" s="27">
        <f t="shared" si="151"/>
        <v>0</v>
      </c>
      <c r="Z626" s="44"/>
      <c r="AA626" s="25">
        <f t="array" ref="AA626">SUM(IF(Period=$A$2,IF(Site=$A$506,IF(Provider=$B626,G))))</f>
        <v>0</v>
      </c>
      <c r="AB626" s="26">
        <f t="array" ref="AB626">SUM(IF(Period=$A$2,IF(Site=$A$506,IF(Provider=$B626,H))))</f>
        <v>0</v>
      </c>
      <c r="AC626" s="27">
        <f t="shared" si="156"/>
        <v>0</v>
      </c>
      <c r="AD626" s="27">
        <f t="shared" si="152"/>
        <v>0</v>
      </c>
      <c r="AE626" s="44"/>
      <c r="AF626" s="20"/>
      <c r="AG626" s="20"/>
      <c r="AH626" s="20"/>
      <c r="AI626" s="20"/>
      <c r="AJ626" s="20"/>
      <c r="AK626" s="20"/>
      <c r="AL626" s="20"/>
      <c r="AM626" s="20"/>
      <c r="AN626" s="20"/>
    </row>
    <row r="627" spans="2:40" hidden="1" outlineLevel="1" x14ac:dyDescent="0.25">
      <c r="B627" s="20" t="s">
        <v>766</v>
      </c>
      <c r="C627" s="44"/>
      <c r="D627" s="25">
        <f t="array" ref="D627">SUM(IF(Period=$A$2,IF(Site=$A$506,IF(Provider=$B627,G))))</f>
        <v>72</v>
      </c>
      <c r="E627" s="26">
        <f t="array" ref="E627">SUM(IF(Period=$A$2,IF(Site=$A$506,IF(Provider=$B627,H))))</f>
        <v>6</v>
      </c>
      <c r="F627" s="27">
        <f t="shared" si="153"/>
        <v>9.876543209876544E-2</v>
      </c>
      <c r="G627" s="27">
        <f t="shared" si="146"/>
        <v>2.250234399416606E-2</v>
      </c>
      <c r="H627" s="44"/>
      <c r="I627" s="25">
        <f t="array" ref="I627">SUM(IF(Period=$A$2,IF(Site=$A$506,IF(Provider=$B627,I))))</f>
        <v>80</v>
      </c>
      <c r="J627" s="26">
        <f t="array" ref="J627">SUM(IF(Period=$A$2,IF(Site=$A$506,IF(Provider=$B627,J))))</f>
        <v>7.65</v>
      </c>
      <c r="K627" s="27">
        <f t="shared" si="154"/>
        <v>0.12763295099061522</v>
      </c>
      <c r="L627" s="27">
        <f t="shared" si="147"/>
        <v>1.7725258493353029E-2</v>
      </c>
      <c r="M627" s="44"/>
      <c r="N627" s="25">
        <f t="array" ref="N627">SUM(IF(Period=$A$2,IF(Site=$A$506,IF(Provider=$B627,K))))</f>
        <v>0</v>
      </c>
      <c r="O627" s="37">
        <f t="shared" si="148"/>
        <v>0</v>
      </c>
      <c r="P627" s="44"/>
      <c r="Q627" s="25">
        <f t="array" ref="Q627">SUM(IF(Period=$A$2,IF(Site=$A$506,IF(Provider=$B627,M))))</f>
        <v>0</v>
      </c>
      <c r="R627" s="26">
        <f t="array" ref="R627">SUM(IF(Period=$A$2,IF(Site=$A$506,IF(Provider=$B627,N))))</f>
        <v>0</v>
      </c>
      <c r="S627" s="27" t="e">
        <f t="shared" si="157"/>
        <v>#DIV/0!</v>
      </c>
      <c r="T627" s="27" t="e">
        <f t="shared" si="158"/>
        <v>#DIV/0!</v>
      </c>
      <c r="U627" s="20"/>
      <c r="V627" s="25">
        <f t="array" ref="V627">SUM(IF(Period=$A$2,IF(Site=$A$506,IF(Provider=$B627,P))))</f>
        <v>71</v>
      </c>
      <c r="W627" s="26">
        <f t="array" ref="W627">SUM(IF(Period=$A$2,IF(Site=$A$506,IF(Provider=$B627,Q))))</f>
        <v>18</v>
      </c>
      <c r="X627" s="27">
        <f t="shared" si="155"/>
        <v>0.32878826858759969</v>
      </c>
      <c r="Y627" s="27">
        <f t="shared" si="151"/>
        <v>4.7649230080906754E-2</v>
      </c>
      <c r="Z627" s="44"/>
      <c r="AA627" s="25">
        <f t="array" ref="AA627">SUM(IF(Period=$A$2,IF(Site=$A$506,IF(Provider=$B627,G))))</f>
        <v>72</v>
      </c>
      <c r="AB627" s="26">
        <f t="array" ref="AB627">SUM(IF(Period=$A$2,IF(Site=$A$506,IF(Provider=$B627,H))))</f>
        <v>6</v>
      </c>
      <c r="AC627" s="27">
        <f t="shared" si="156"/>
        <v>9.876543209876544E-2</v>
      </c>
      <c r="AD627" s="27">
        <f t="shared" si="152"/>
        <v>2.250234399416606E-2</v>
      </c>
      <c r="AE627" s="44"/>
      <c r="AF627" s="20"/>
      <c r="AG627" s="20"/>
      <c r="AH627" s="20"/>
      <c r="AI627" s="20"/>
      <c r="AJ627" s="20"/>
      <c r="AK627" s="20"/>
      <c r="AL627" s="20"/>
      <c r="AM627" s="20"/>
      <c r="AN627" s="20"/>
    </row>
    <row r="628" spans="2:40" hidden="1" outlineLevel="1" x14ac:dyDescent="0.25">
      <c r="B628" s="20" t="s">
        <v>1025</v>
      </c>
      <c r="C628" s="44"/>
      <c r="D628" s="25">
        <f t="array" ref="D628">SUM(IF(Period=$A$2,IF(Site=$A$506,IF(Provider=$B628,G))))</f>
        <v>0</v>
      </c>
      <c r="E628" s="26">
        <f t="array" ref="E628">SUM(IF(Period=$A$2,IF(Site=$A$506,IF(Provider=$B628,H))))</f>
        <v>0</v>
      </c>
      <c r="F628" s="27">
        <f t="shared" si="153"/>
        <v>0</v>
      </c>
      <c r="G628" s="27">
        <f t="shared" si="146"/>
        <v>0</v>
      </c>
      <c r="H628" s="44"/>
      <c r="I628" s="25">
        <f t="array" ref="I628">SUM(IF(Period=$A$2,IF(Site=$A$506,IF(Provider=$B628,I))))</f>
        <v>0</v>
      </c>
      <c r="J628" s="26">
        <f t="array" ref="J628">SUM(IF(Period=$A$2,IF(Site=$A$506,IF(Provider=$B628,J))))</f>
        <v>0</v>
      </c>
      <c r="K628" s="27">
        <f t="shared" si="154"/>
        <v>0</v>
      </c>
      <c r="L628" s="27">
        <f t="shared" si="147"/>
        <v>0</v>
      </c>
      <c r="M628" s="44"/>
      <c r="N628" s="25">
        <f t="array" ref="N628">SUM(IF(Period=$A$2,IF(Site=$A$506,IF(Provider=$B628,K))))</f>
        <v>0</v>
      </c>
      <c r="O628" s="37">
        <f t="shared" si="148"/>
        <v>0</v>
      </c>
      <c r="P628" s="44"/>
      <c r="Q628" s="25">
        <f t="array" ref="Q628">SUM(IF(Period=$A$2,IF(Site=$A$506,IF(Provider=$B628,M))))</f>
        <v>0</v>
      </c>
      <c r="R628" s="26">
        <f t="array" ref="R628">SUM(IF(Period=$A$2,IF(Site=$A$506,IF(Provider=$B628,N))))</f>
        <v>0</v>
      </c>
      <c r="S628" s="27" t="e">
        <f t="shared" si="157"/>
        <v>#DIV/0!</v>
      </c>
      <c r="T628" s="27" t="e">
        <f t="shared" si="158"/>
        <v>#DIV/0!</v>
      </c>
      <c r="U628" s="20"/>
      <c r="V628" s="25">
        <f t="array" ref="V628">SUM(IF(Period=$A$2,IF(Site=$A$506,IF(Provider=$B628,P))))</f>
        <v>0</v>
      </c>
      <c r="W628" s="26">
        <f t="array" ref="W628">SUM(IF(Period=$A$2,IF(Site=$A$506,IF(Provider=$B628,Q))))</f>
        <v>0</v>
      </c>
      <c r="X628" s="27">
        <f t="shared" si="155"/>
        <v>0</v>
      </c>
      <c r="Y628" s="27">
        <f t="shared" si="151"/>
        <v>0</v>
      </c>
      <c r="Z628" s="44"/>
      <c r="AA628" s="25">
        <f t="array" ref="AA628">SUM(IF(Period=$A$2,IF(Site=$A$506,IF(Provider=$B628,G))))</f>
        <v>0</v>
      </c>
      <c r="AB628" s="26">
        <f t="array" ref="AB628">SUM(IF(Period=$A$2,IF(Site=$A$506,IF(Provider=$B628,H))))</f>
        <v>0</v>
      </c>
      <c r="AC628" s="27">
        <f t="shared" si="156"/>
        <v>0</v>
      </c>
      <c r="AD628" s="27">
        <f t="shared" si="152"/>
        <v>0</v>
      </c>
      <c r="AE628" s="44"/>
      <c r="AF628" s="20"/>
      <c r="AG628" s="20"/>
      <c r="AH628" s="20"/>
      <c r="AI628" s="20"/>
      <c r="AJ628" s="20"/>
      <c r="AK628" s="20"/>
      <c r="AL628" s="20"/>
      <c r="AM628" s="20"/>
      <c r="AN628" s="20"/>
    </row>
    <row r="629" spans="2:40" hidden="1" outlineLevel="1" x14ac:dyDescent="0.25">
      <c r="B629" s="20" t="s">
        <v>828</v>
      </c>
      <c r="C629" s="44"/>
      <c r="D629" s="25">
        <f t="array" ref="D629">SUM(IF(Period=$A$2,IF(Site=$A$506,IF(Provider=$B629,G))))</f>
        <v>0</v>
      </c>
      <c r="E629" s="26">
        <f t="array" ref="E629">SUM(IF(Period=$A$2,IF(Site=$A$506,IF(Provider=$B629,H))))</f>
        <v>0</v>
      </c>
      <c r="F629" s="27">
        <f t="shared" si="153"/>
        <v>0</v>
      </c>
      <c r="G629" s="27">
        <f t="shared" si="146"/>
        <v>0</v>
      </c>
      <c r="H629" s="44"/>
      <c r="I629" s="25">
        <f t="array" ref="I629">SUM(IF(Period=$A$2,IF(Site=$A$506,IF(Provider=$B629,I))))</f>
        <v>0</v>
      </c>
      <c r="J629" s="26">
        <f t="array" ref="J629">SUM(IF(Period=$A$2,IF(Site=$A$506,IF(Provider=$B629,J))))</f>
        <v>0</v>
      </c>
      <c r="K629" s="27">
        <f t="shared" si="154"/>
        <v>0</v>
      </c>
      <c r="L629" s="27">
        <f t="shared" si="147"/>
        <v>0</v>
      </c>
      <c r="M629" s="44"/>
      <c r="N629" s="25">
        <f t="array" ref="N629">SUM(IF(Period=$A$2,IF(Site=$A$506,IF(Provider=$B629,K))))</f>
        <v>0</v>
      </c>
      <c r="O629" s="37">
        <f t="shared" si="148"/>
        <v>0</v>
      </c>
      <c r="P629" s="44"/>
      <c r="Q629" s="25">
        <f t="array" ref="Q629">SUM(IF(Period=$A$2,IF(Site=$A$506,IF(Provider=$B629,M))))</f>
        <v>0</v>
      </c>
      <c r="R629" s="26">
        <f t="array" ref="R629">SUM(IF(Period=$A$2,IF(Site=$A$506,IF(Provider=$B629,N))))</f>
        <v>0</v>
      </c>
      <c r="S629" s="27" t="e">
        <f t="shared" si="157"/>
        <v>#DIV/0!</v>
      </c>
      <c r="T629" s="27" t="e">
        <f t="shared" si="158"/>
        <v>#DIV/0!</v>
      </c>
      <c r="U629" s="20"/>
      <c r="V629" s="25">
        <f t="array" ref="V629">SUM(IF(Period=$A$2,IF(Site=$A$506,IF(Provider=$B629,P))))</f>
        <v>0</v>
      </c>
      <c r="W629" s="26">
        <f t="array" ref="W629">SUM(IF(Period=$A$2,IF(Site=$A$506,IF(Provider=$B629,Q))))</f>
        <v>0</v>
      </c>
      <c r="X629" s="27">
        <f t="shared" si="155"/>
        <v>0</v>
      </c>
      <c r="Y629" s="27">
        <f t="shared" si="151"/>
        <v>0</v>
      </c>
      <c r="Z629" s="44"/>
      <c r="AA629" s="25">
        <f t="array" ref="AA629">SUM(IF(Period=$A$2,IF(Site=$A$506,IF(Provider=$B629,G))))</f>
        <v>0</v>
      </c>
      <c r="AB629" s="26">
        <f t="array" ref="AB629">SUM(IF(Period=$A$2,IF(Site=$A$506,IF(Provider=$B629,H))))</f>
        <v>0</v>
      </c>
      <c r="AC629" s="27">
        <f t="shared" si="156"/>
        <v>0</v>
      </c>
      <c r="AD629" s="27">
        <f t="shared" si="152"/>
        <v>0</v>
      </c>
      <c r="AE629" s="44"/>
      <c r="AF629" s="20"/>
      <c r="AG629" s="20"/>
      <c r="AH629" s="20"/>
      <c r="AI629" s="20"/>
      <c r="AJ629" s="20"/>
      <c r="AK629" s="20"/>
      <c r="AL629" s="20"/>
      <c r="AM629" s="20"/>
      <c r="AN629" s="20"/>
    </row>
    <row r="630" spans="2:40" hidden="1" outlineLevel="1" x14ac:dyDescent="0.25">
      <c r="B630" s="20" t="s">
        <v>880</v>
      </c>
      <c r="C630" s="44"/>
      <c r="D630" s="25">
        <f t="array" ref="D630">SUM(IF(Period=$A$2,IF(Site=$A$506,IF(Provider=$B630,G))))</f>
        <v>0</v>
      </c>
      <c r="E630" s="26">
        <f t="array" ref="E630">SUM(IF(Period=$A$2,IF(Site=$A$506,IF(Provider=$B630,H))))</f>
        <v>0</v>
      </c>
      <c r="F630" s="27">
        <f t="shared" si="153"/>
        <v>0</v>
      </c>
      <c r="G630" s="27">
        <f t="shared" si="146"/>
        <v>0</v>
      </c>
      <c r="H630" s="44"/>
      <c r="I630" s="25">
        <f t="array" ref="I630">SUM(IF(Period=$A$2,IF(Site=$A$506,IF(Provider=$B630,I))))</f>
        <v>0</v>
      </c>
      <c r="J630" s="26">
        <f t="array" ref="J630">SUM(IF(Period=$A$2,IF(Site=$A$506,IF(Provider=$B630,J))))</f>
        <v>0</v>
      </c>
      <c r="K630" s="27">
        <f t="shared" si="154"/>
        <v>0</v>
      </c>
      <c r="L630" s="27">
        <f t="shared" si="147"/>
        <v>0</v>
      </c>
      <c r="M630" s="44"/>
      <c r="N630" s="25">
        <f t="array" ref="N630">SUM(IF(Period=$A$2,IF(Site=$A$506,IF(Provider=$B630,K))))</f>
        <v>0</v>
      </c>
      <c r="O630" s="37">
        <f t="shared" si="148"/>
        <v>0</v>
      </c>
      <c r="P630" s="44"/>
      <c r="Q630" s="25">
        <f t="array" ref="Q630">SUM(IF(Period=$A$2,IF(Site=$A$506,IF(Provider=$B630,M))))</f>
        <v>0</v>
      </c>
      <c r="R630" s="26">
        <f t="array" ref="R630">SUM(IF(Period=$A$2,IF(Site=$A$506,IF(Provider=$B630,N))))</f>
        <v>0</v>
      </c>
      <c r="S630" s="27" t="e">
        <f t="shared" si="157"/>
        <v>#DIV/0!</v>
      </c>
      <c r="T630" s="27" t="e">
        <f t="shared" si="158"/>
        <v>#DIV/0!</v>
      </c>
      <c r="U630" s="20"/>
      <c r="V630" s="25">
        <f t="array" ref="V630">SUM(IF(Period=$A$2,IF(Site=$A$506,IF(Provider=$B630,P))))</f>
        <v>0</v>
      </c>
      <c r="W630" s="26">
        <f t="array" ref="W630">SUM(IF(Period=$A$2,IF(Site=$A$506,IF(Provider=$B630,Q))))</f>
        <v>0</v>
      </c>
      <c r="X630" s="27">
        <f t="shared" si="155"/>
        <v>0</v>
      </c>
      <c r="Y630" s="27">
        <f t="shared" si="151"/>
        <v>0</v>
      </c>
      <c r="Z630" s="44"/>
      <c r="AA630" s="25">
        <f t="array" ref="AA630">SUM(IF(Period=$A$2,IF(Site=$A$506,IF(Provider=$B630,G))))</f>
        <v>0</v>
      </c>
      <c r="AB630" s="26">
        <f t="array" ref="AB630">SUM(IF(Period=$A$2,IF(Site=$A$506,IF(Provider=$B630,H))))</f>
        <v>0</v>
      </c>
      <c r="AC630" s="27">
        <f t="shared" si="156"/>
        <v>0</v>
      </c>
      <c r="AD630" s="27">
        <f t="shared" si="152"/>
        <v>0</v>
      </c>
      <c r="AE630" s="44"/>
      <c r="AF630" s="20"/>
      <c r="AG630" s="20"/>
      <c r="AH630" s="20"/>
      <c r="AI630" s="20"/>
      <c r="AJ630" s="20"/>
      <c r="AK630" s="20"/>
      <c r="AL630" s="20"/>
      <c r="AM630" s="20"/>
      <c r="AN630" s="20"/>
    </row>
    <row r="631" spans="2:40" hidden="1" outlineLevel="1" x14ac:dyDescent="0.25">
      <c r="B631" s="20" t="s">
        <v>785</v>
      </c>
      <c r="C631" s="44"/>
      <c r="D631" s="25">
        <f t="array" ref="D631">SUM(IF(Period=$A$2,IF(Site=$A$506,IF(Provider=$B631,G))))</f>
        <v>6</v>
      </c>
      <c r="E631" s="26">
        <f t="array" ref="E631">SUM(IF(Period=$A$2,IF(Site=$A$506,IF(Provider=$B631,H))))</f>
        <v>793</v>
      </c>
      <c r="F631" s="27">
        <f t="shared" si="153"/>
        <v>1.0877914951989025</v>
      </c>
      <c r="G631" s="27">
        <f t="shared" si="146"/>
        <v>0.24783831649130117</v>
      </c>
      <c r="H631" s="44"/>
      <c r="I631" s="25">
        <f t="array" ref="I631">SUM(IF(Period=$A$2,IF(Site=$A$506,IF(Provider=$B631,I))))</f>
        <v>6</v>
      </c>
      <c r="J631" s="26">
        <f t="array" ref="J631">SUM(IF(Period=$A$2,IF(Site=$A$506,IF(Provider=$B631,J))))</f>
        <v>795.5</v>
      </c>
      <c r="K631" s="27">
        <f t="shared" si="154"/>
        <v>0.99541188738269037</v>
      </c>
      <c r="L631" s="27">
        <f t="shared" si="147"/>
        <v>0.13823963854374838</v>
      </c>
      <c r="M631" s="44"/>
      <c r="N631" s="25">
        <f t="array" ref="N631">SUM(IF(Period=$A$2,IF(Site=$A$506,IF(Provider=$B631,K))))</f>
        <v>0</v>
      </c>
      <c r="O631" s="37">
        <f t="shared" si="148"/>
        <v>0</v>
      </c>
      <c r="P631" s="44"/>
      <c r="Q631" s="25">
        <f t="array" ref="Q631">SUM(IF(Period=$A$2,IF(Site=$A$506,IF(Provider=$B631,M))))</f>
        <v>0</v>
      </c>
      <c r="R631" s="26">
        <f t="array" ref="R631">SUM(IF(Period=$A$2,IF(Site=$A$506,IF(Provider=$B631,N))))</f>
        <v>0</v>
      </c>
      <c r="S631" s="27" t="e">
        <f t="shared" si="157"/>
        <v>#DIV/0!</v>
      </c>
      <c r="T631" s="27" t="e">
        <f t="shared" si="158"/>
        <v>#DIV/0!</v>
      </c>
      <c r="U631" s="20"/>
      <c r="V631" s="25">
        <f t="array" ref="V631">SUM(IF(Period=$A$2,IF(Site=$A$506,IF(Provider=$B631,P))))</f>
        <v>6</v>
      </c>
      <c r="W631" s="26">
        <f t="array" ref="W631">SUM(IF(Period=$A$2,IF(Site=$A$506,IF(Provider=$B631,Q))))</f>
        <v>24</v>
      </c>
      <c r="X631" s="27">
        <f t="shared" si="155"/>
        <v>3.7046565474659121E-2</v>
      </c>
      <c r="Y631" s="27">
        <f t="shared" si="151"/>
        <v>5.3689273330599155E-3</v>
      </c>
      <c r="Z631" s="44"/>
      <c r="AA631" s="25">
        <f t="array" ref="AA631">SUM(IF(Period=$A$2,IF(Site=$A$506,IF(Provider=$B631,G))))</f>
        <v>6</v>
      </c>
      <c r="AB631" s="26">
        <f t="array" ref="AB631">SUM(IF(Period=$A$2,IF(Site=$A$506,IF(Provider=$B631,H))))</f>
        <v>793</v>
      </c>
      <c r="AC631" s="27">
        <f t="shared" si="156"/>
        <v>1.0877914951989025</v>
      </c>
      <c r="AD631" s="27">
        <f t="shared" si="152"/>
        <v>0.24783831649130117</v>
      </c>
      <c r="AE631" s="44"/>
      <c r="AF631" s="20"/>
      <c r="AG631" s="20"/>
      <c r="AH631" s="20"/>
      <c r="AI631" s="20"/>
      <c r="AJ631" s="20"/>
      <c r="AK631" s="20"/>
      <c r="AL631" s="20"/>
      <c r="AM631" s="20"/>
      <c r="AN631" s="20"/>
    </row>
    <row r="632" spans="2:40" hidden="1" outlineLevel="1" x14ac:dyDescent="0.25">
      <c r="B632" s="20" t="s">
        <v>1060</v>
      </c>
      <c r="C632" s="44"/>
      <c r="D632" s="25">
        <f t="array" ref="D632">SUM(IF(Period=$A$2,IF(Site=$A$506,IF(Provider=$B632,G))))</f>
        <v>0</v>
      </c>
      <c r="E632" s="26">
        <f t="array" ref="E632">SUM(IF(Period=$A$2,IF(Site=$A$506,IF(Provider=$B632,H))))</f>
        <v>0</v>
      </c>
      <c r="F632" s="27">
        <f t="shared" si="153"/>
        <v>0</v>
      </c>
      <c r="G632" s="27">
        <f t="shared" si="146"/>
        <v>0</v>
      </c>
      <c r="H632" s="44"/>
      <c r="I632" s="25">
        <f t="array" ref="I632">SUM(IF(Period=$A$2,IF(Site=$A$506,IF(Provider=$B632,I))))</f>
        <v>0</v>
      </c>
      <c r="J632" s="26">
        <f t="array" ref="J632">SUM(IF(Period=$A$2,IF(Site=$A$506,IF(Provider=$B632,J))))</f>
        <v>0</v>
      </c>
      <c r="K632" s="27">
        <f t="shared" si="154"/>
        <v>0</v>
      </c>
      <c r="L632" s="27">
        <f t="shared" si="147"/>
        <v>0</v>
      </c>
      <c r="M632" s="44"/>
      <c r="N632" s="25">
        <f t="array" ref="N632">SUM(IF(Period=$A$2,IF(Site=$A$506,IF(Provider=$B632,K))))</f>
        <v>0</v>
      </c>
      <c r="O632" s="37">
        <f t="shared" si="148"/>
        <v>0</v>
      </c>
      <c r="P632" s="44"/>
      <c r="Q632" s="25">
        <f t="array" ref="Q632">SUM(IF(Period=$A$2,IF(Site=$A$506,IF(Provider=$B632,M))))</f>
        <v>0</v>
      </c>
      <c r="R632" s="26">
        <f t="array" ref="R632">SUM(IF(Period=$A$2,IF(Site=$A$506,IF(Provider=$B632,N))))</f>
        <v>0</v>
      </c>
      <c r="S632" s="27" t="e">
        <f t="shared" si="157"/>
        <v>#DIV/0!</v>
      </c>
      <c r="T632" s="27" t="e">
        <f t="shared" si="158"/>
        <v>#DIV/0!</v>
      </c>
      <c r="U632" s="20"/>
      <c r="V632" s="25">
        <f t="array" ref="V632">SUM(IF(Period=$A$2,IF(Site=$A$506,IF(Provider=$B632,P))))</f>
        <v>0</v>
      </c>
      <c r="W632" s="26">
        <f t="array" ref="W632">SUM(IF(Period=$A$2,IF(Site=$A$506,IF(Provider=$B632,Q))))</f>
        <v>0</v>
      </c>
      <c r="X632" s="27">
        <f t="shared" si="155"/>
        <v>0</v>
      </c>
      <c r="Y632" s="27">
        <f t="shared" si="151"/>
        <v>0</v>
      </c>
      <c r="Z632" s="44"/>
      <c r="AA632" s="25">
        <f t="array" ref="AA632">SUM(IF(Period=$A$2,IF(Site=$A$506,IF(Provider=$B632,G))))</f>
        <v>0</v>
      </c>
      <c r="AB632" s="26">
        <f t="array" ref="AB632">SUM(IF(Period=$A$2,IF(Site=$A$506,IF(Provider=$B632,H))))</f>
        <v>0</v>
      </c>
      <c r="AC632" s="27">
        <f t="shared" si="156"/>
        <v>0</v>
      </c>
      <c r="AD632" s="27">
        <f t="shared" si="152"/>
        <v>0</v>
      </c>
      <c r="AE632" s="44"/>
      <c r="AF632" s="20"/>
      <c r="AG632" s="20"/>
      <c r="AH632" s="20"/>
      <c r="AI632" s="20"/>
      <c r="AJ632" s="20"/>
      <c r="AK632" s="20"/>
      <c r="AL632" s="20"/>
      <c r="AM632" s="20"/>
      <c r="AN632" s="20"/>
    </row>
    <row r="633" spans="2:40" hidden="1" outlineLevel="1" x14ac:dyDescent="0.25">
      <c r="B633" s="20" t="s">
        <v>759</v>
      </c>
      <c r="C633" s="44"/>
      <c r="D633" s="25">
        <f t="array" ref="D633">SUM(IF(Period=$A$2,IF(Site=$A$506,IF(Provider=$B633,G))))</f>
        <v>131</v>
      </c>
      <c r="E633" s="26">
        <f t="array" ref="E633">SUM(IF(Period=$A$2,IF(Site=$A$506,IF(Provider=$B633,H))))</f>
        <v>10</v>
      </c>
      <c r="F633" s="27">
        <f t="shared" si="153"/>
        <v>0.29949702789208965</v>
      </c>
      <c r="G633" s="27">
        <f t="shared" si="146"/>
        <v>6.8236274611938749E-2</v>
      </c>
      <c r="H633" s="44"/>
      <c r="I633" s="25">
        <f t="array" ref="I633">SUM(IF(Period=$A$2,IF(Site=$A$506,IF(Provider=$B633,I))))</f>
        <v>141</v>
      </c>
      <c r="J633" s="26">
        <f t="array" ref="J633">SUM(IF(Period=$A$2,IF(Site=$A$506,IF(Provider=$B633,J))))</f>
        <v>12.226950354609929</v>
      </c>
      <c r="K633" s="27">
        <f t="shared" si="154"/>
        <v>0.35954118873826907</v>
      </c>
      <c r="L633" s="27">
        <f t="shared" si="147"/>
        <v>4.9931937324412777E-2</v>
      </c>
      <c r="M633" s="44"/>
      <c r="N633" s="25">
        <f t="array" ref="N633">SUM(IF(Period=$A$2,IF(Site=$A$506,IF(Provider=$B633,K))))</f>
        <v>2</v>
      </c>
      <c r="O633" s="37">
        <f t="shared" si="148"/>
        <v>1.4184397163120567E-2</v>
      </c>
      <c r="P633" s="44"/>
      <c r="Q633" s="25">
        <f t="array" ref="Q633">SUM(IF(Period=$A$2,IF(Site=$A$506,IF(Provider=$B633,M))))</f>
        <v>0</v>
      </c>
      <c r="R633" s="26">
        <f t="array" ref="R633">SUM(IF(Period=$A$2,IF(Site=$A$506,IF(Provider=$B633,N))))</f>
        <v>0</v>
      </c>
      <c r="S633" s="27" t="e">
        <f t="shared" si="157"/>
        <v>#DIV/0!</v>
      </c>
      <c r="T633" s="27" t="e">
        <f t="shared" si="158"/>
        <v>#DIV/0!</v>
      </c>
      <c r="U633" s="20"/>
      <c r="V633" s="25">
        <f t="array" ref="V633">SUM(IF(Period=$A$2,IF(Site=$A$506,IF(Provider=$B633,P))))</f>
        <v>135</v>
      </c>
      <c r="W633" s="26">
        <f t="array" ref="W633">SUM(IF(Period=$A$2,IF(Site=$A$506,IF(Provider=$B633,Q))))</f>
        <v>23</v>
      </c>
      <c r="X633" s="27">
        <f t="shared" si="155"/>
        <v>0.79881656804733725</v>
      </c>
      <c r="Y633" s="27">
        <f t="shared" si="151"/>
        <v>0.11576749561910443</v>
      </c>
      <c r="Z633" s="44"/>
      <c r="AA633" s="25">
        <f t="array" ref="AA633">SUM(IF(Period=$A$2,IF(Site=$A$506,IF(Provider=$B633,G))))</f>
        <v>131</v>
      </c>
      <c r="AB633" s="26">
        <f t="array" ref="AB633">SUM(IF(Period=$A$2,IF(Site=$A$506,IF(Provider=$B633,H))))</f>
        <v>10</v>
      </c>
      <c r="AC633" s="27">
        <f t="shared" si="156"/>
        <v>0.29949702789208965</v>
      </c>
      <c r="AD633" s="27">
        <f t="shared" si="152"/>
        <v>6.8236274611938749E-2</v>
      </c>
      <c r="AE633" s="44"/>
      <c r="AF633" s="20"/>
      <c r="AG633" s="20"/>
      <c r="AH633" s="20"/>
      <c r="AI633" s="20"/>
      <c r="AJ633" s="20"/>
      <c r="AK633" s="20"/>
      <c r="AL633" s="20"/>
      <c r="AM633" s="20"/>
      <c r="AN633" s="20"/>
    </row>
    <row r="634" spans="2:40" hidden="1" outlineLevel="1" x14ac:dyDescent="0.25">
      <c r="B634" s="20" t="s">
        <v>1022</v>
      </c>
      <c r="C634" s="44"/>
      <c r="D634" s="25">
        <f t="array" ref="D634">SUM(IF(Period=$A$2,IF(Site=$A$506,IF(Provider=$B634,G))))</f>
        <v>0</v>
      </c>
      <c r="E634" s="26">
        <f t="array" ref="E634">SUM(IF(Period=$A$2,IF(Site=$A$506,IF(Provider=$B634,H))))</f>
        <v>0</v>
      </c>
      <c r="F634" s="27">
        <f t="shared" si="153"/>
        <v>0</v>
      </c>
      <c r="G634" s="27">
        <f t="shared" si="146"/>
        <v>0</v>
      </c>
      <c r="H634" s="44"/>
      <c r="I634" s="25">
        <f t="array" ref="I634">SUM(IF(Period=$A$2,IF(Site=$A$506,IF(Provider=$B634,I))))</f>
        <v>0</v>
      </c>
      <c r="J634" s="26">
        <f t="array" ref="J634">SUM(IF(Period=$A$2,IF(Site=$A$506,IF(Provider=$B634,J))))</f>
        <v>0</v>
      </c>
      <c r="K634" s="27">
        <f t="shared" si="154"/>
        <v>0</v>
      </c>
      <c r="L634" s="27">
        <f t="shared" si="147"/>
        <v>0</v>
      </c>
      <c r="M634" s="44"/>
      <c r="N634" s="25">
        <f t="array" ref="N634">SUM(IF(Period=$A$2,IF(Site=$A$506,IF(Provider=$B634,K))))</f>
        <v>0</v>
      </c>
      <c r="O634" s="37">
        <f t="shared" si="148"/>
        <v>0</v>
      </c>
      <c r="P634" s="44"/>
      <c r="Q634" s="25">
        <f t="array" ref="Q634">SUM(IF(Period=$A$2,IF(Site=$A$506,IF(Provider=$B634,M))))</f>
        <v>0</v>
      </c>
      <c r="R634" s="26">
        <f t="array" ref="R634">SUM(IF(Period=$A$2,IF(Site=$A$506,IF(Provider=$B634,N))))</f>
        <v>0</v>
      </c>
      <c r="S634" s="27" t="e">
        <f t="shared" si="157"/>
        <v>#DIV/0!</v>
      </c>
      <c r="T634" s="27" t="e">
        <f t="shared" si="158"/>
        <v>#DIV/0!</v>
      </c>
      <c r="U634" s="20"/>
      <c r="V634" s="25">
        <f t="array" ref="V634">SUM(IF(Period=$A$2,IF(Site=$A$506,IF(Provider=$B634,P))))</f>
        <v>0</v>
      </c>
      <c r="W634" s="26">
        <f t="array" ref="W634">SUM(IF(Period=$A$2,IF(Site=$A$506,IF(Provider=$B634,Q))))</f>
        <v>0</v>
      </c>
      <c r="X634" s="27">
        <f t="shared" si="155"/>
        <v>0</v>
      </c>
      <c r="Y634" s="27">
        <f t="shared" si="151"/>
        <v>0</v>
      </c>
      <c r="Z634" s="44"/>
      <c r="AA634" s="25">
        <f t="array" ref="AA634">SUM(IF(Period=$A$2,IF(Site=$A$506,IF(Provider=$B634,G))))</f>
        <v>0</v>
      </c>
      <c r="AB634" s="26">
        <f t="array" ref="AB634">SUM(IF(Period=$A$2,IF(Site=$A$506,IF(Provider=$B634,H))))</f>
        <v>0</v>
      </c>
      <c r="AC634" s="27">
        <f t="shared" si="156"/>
        <v>0</v>
      </c>
      <c r="AD634" s="27">
        <f t="shared" si="152"/>
        <v>0</v>
      </c>
      <c r="AE634" s="44"/>
      <c r="AF634" s="20"/>
      <c r="AG634" s="20"/>
      <c r="AH634" s="20"/>
      <c r="AI634" s="20"/>
      <c r="AJ634" s="20"/>
      <c r="AK634" s="20"/>
      <c r="AL634" s="20"/>
      <c r="AM634" s="20"/>
      <c r="AN634" s="20"/>
    </row>
    <row r="635" spans="2:40" hidden="1" outlineLevel="1" x14ac:dyDescent="0.25">
      <c r="B635" s="20" t="s">
        <v>1132</v>
      </c>
      <c r="C635" s="44"/>
      <c r="D635" s="25">
        <f t="array" ref="D635">SUM(IF(Period=$A$2,IF(Site=$A$506,IF(Provider=$B635,G))))</f>
        <v>0</v>
      </c>
      <c r="E635" s="26">
        <f t="array" ref="E635">SUM(IF(Period=$A$2,IF(Site=$A$506,IF(Provider=$B635,H))))</f>
        <v>0</v>
      </c>
      <c r="F635" s="27">
        <f t="shared" si="153"/>
        <v>0</v>
      </c>
      <c r="G635" s="27">
        <f t="shared" ref="G635:G660" si="159">E635*(D635/D$891)</f>
        <v>0</v>
      </c>
      <c r="H635" s="44"/>
      <c r="I635" s="25">
        <f t="array" ref="I635">SUM(IF(Period=$A$2,IF(Site=$A$506,IF(Provider=$B635,I))))</f>
        <v>0</v>
      </c>
      <c r="J635" s="26">
        <f t="array" ref="J635">SUM(IF(Period=$A$2,IF(Site=$A$506,IF(Provider=$B635,J))))</f>
        <v>0</v>
      </c>
      <c r="K635" s="27">
        <f t="shared" si="154"/>
        <v>0</v>
      </c>
      <c r="L635" s="27">
        <f t="shared" ref="L635:L660" si="160">J635*(I635/I$891)</f>
        <v>0</v>
      </c>
      <c r="M635" s="44"/>
      <c r="N635" s="25">
        <f t="array" ref="N635">SUM(IF(Period=$A$2,IF(Site=$A$506,IF(Provider=$B635,K))))</f>
        <v>0</v>
      </c>
      <c r="O635" s="37">
        <f t="shared" ref="O635:O661" si="161">IF(ISERROR(N635/I635),0,N635/I635)</f>
        <v>0</v>
      </c>
      <c r="P635" s="44"/>
      <c r="Q635" s="25">
        <f t="array" ref="Q635">SUM(IF(Period=$A$2,IF(Site=$A$506,IF(Provider=$B635,M))))</f>
        <v>0</v>
      </c>
      <c r="R635" s="26">
        <f t="array" ref="R635">SUM(IF(Period=$A$2,IF(Site=$A$506,IF(Provider=$B635,N))))</f>
        <v>0</v>
      </c>
      <c r="S635" s="27" t="e">
        <f t="shared" ref="S635:S660" si="162">R635*(Q635/Q$661)</f>
        <v>#DIV/0!</v>
      </c>
      <c r="T635" s="27" t="e">
        <f t="shared" ref="T635:T660" si="163">R635*(Q635/Q$891)</f>
        <v>#DIV/0!</v>
      </c>
      <c r="U635" s="20"/>
      <c r="V635" s="25">
        <f t="array" ref="V635">SUM(IF(Period=$A$2,IF(Site=$A$506,IF(Provider=$B635,P))))</f>
        <v>0</v>
      </c>
      <c r="W635" s="26">
        <f t="array" ref="W635">SUM(IF(Period=$A$2,IF(Site=$A$506,IF(Provider=$B635,Q))))</f>
        <v>0</v>
      </c>
      <c r="X635" s="27">
        <f t="shared" si="155"/>
        <v>0</v>
      </c>
      <c r="Y635" s="27">
        <f t="shared" ref="Y635:Y660" si="164">W635*(V635/V$891)</f>
        <v>0</v>
      </c>
      <c r="Z635" s="44"/>
      <c r="AA635" s="25">
        <f t="array" ref="AA635">SUM(IF(Period=$A$2,IF(Site=$A$506,IF(Provider=$B635,G))))</f>
        <v>0</v>
      </c>
      <c r="AB635" s="26">
        <f t="array" ref="AB635">SUM(IF(Period=$A$2,IF(Site=$A$506,IF(Provider=$B635,H))))</f>
        <v>0</v>
      </c>
      <c r="AC635" s="27">
        <f t="shared" si="156"/>
        <v>0</v>
      </c>
      <c r="AD635" s="27">
        <f t="shared" ref="AD635:AD660" si="165">AB635*(AA635/AA$891)</f>
        <v>0</v>
      </c>
      <c r="AE635" s="44"/>
      <c r="AF635" s="20"/>
      <c r="AG635" s="20"/>
      <c r="AH635" s="20"/>
      <c r="AI635" s="20"/>
      <c r="AJ635" s="20"/>
      <c r="AK635" s="20"/>
      <c r="AL635" s="20"/>
      <c r="AM635" s="20"/>
      <c r="AN635" s="20"/>
    </row>
    <row r="636" spans="2:40" hidden="1" outlineLevel="1" x14ac:dyDescent="0.25">
      <c r="B636" s="20" t="s">
        <v>689</v>
      </c>
      <c r="C636" s="44"/>
      <c r="D636" s="25">
        <f t="array" ref="D636">SUM(IF(Period=$A$2,IF(Site=$A$506,IF(Provider=$B636,G))))</f>
        <v>79</v>
      </c>
      <c r="E636" s="26">
        <f t="array" ref="E636">SUM(IF(Period=$A$2,IF(Site=$A$506,IF(Provider=$B636,H))))</f>
        <v>7</v>
      </c>
      <c r="F636" s="27">
        <f t="shared" ref="F636:F660" si="166">E636*(D636/D$661)</f>
        <v>0.12642889803383631</v>
      </c>
      <c r="G636" s="27">
        <f t="shared" si="159"/>
        <v>2.8805083862902384E-2</v>
      </c>
      <c r="H636" s="44"/>
      <c r="I636" s="25">
        <f t="array" ref="I636">SUM(IF(Period=$A$2,IF(Site=$A$506,IF(Provider=$B636,I))))</f>
        <v>87</v>
      </c>
      <c r="J636" s="26">
        <f t="array" ref="J636">SUM(IF(Period=$A$2,IF(Site=$A$506,IF(Provider=$B636,J))))</f>
        <v>8.7816091954022983</v>
      </c>
      <c r="K636" s="27">
        <f t="shared" ref="K636:K660" si="167">J636*(I636/I$661)</f>
        <v>0.15933263816475496</v>
      </c>
      <c r="L636" s="27">
        <f t="shared" si="160"/>
        <v>2.2127610276015872E-2</v>
      </c>
      <c r="M636" s="44"/>
      <c r="N636" s="25">
        <f t="array" ref="N636">SUM(IF(Period=$A$2,IF(Site=$A$506,IF(Provider=$B636,K))))</f>
        <v>2</v>
      </c>
      <c r="O636" s="37">
        <f t="shared" si="161"/>
        <v>2.2988505747126436E-2</v>
      </c>
      <c r="P636" s="44"/>
      <c r="Q636" s="25">
        <f t="array" ref="Q636">SUM(IF(Period=$A$2,IF(Site=$A$506,IF(Provider=$B636,M))))</f>
        <v>0</v>
      </c>
      <c r="R636" s="26">
        <f t="array" ref="R636">SUM(IF(Period=$A$2,IF(Site=$A$506,IF(Provider=$B636,N))))</f>
        <v>0</v>
      </c>
      <c r="S636" s="27" t="e">
        <f t="shared" si="162"/>
        <v>#DIV/0!</v>
      </c>
      <c r="T636" s="27" t="e">
        <f t="shared" si="163"/>
        <v>#DIV/0!</v>
      </c>
      <c r="U636" s="20"/>
      <c r="V636" s="25">
        <f t="array" ref="V636">SUM(IF(Period=$A$2,IF(Site=$A$506,IF(Provider=$B636,P))))</f>
        <v>82</v>
      </c>
      <c r="W636" s="26">
        <f t="array" ref="W636">SUM(IF(Period=$A$2,IF(Site=$A$506,IF(Provider=$B636,Q))))</f>
        <v>17</v>
      </c>
      <c r="X636" s="27">
        <f t="shared" ref="X636:X660" si="168">W636*(V636/V$661)</f>
        <v>0.35863133521996399</v>
      </c>
      <c r="Y636" s="27">
        <f t="shared" si="164"/>
        <v>5.1974199321427238E-2</v>
      </c>
      <c r="Z636" s="44"/>
      <c r="AA636" s="25">
        <f t="array" ref="AA636">SUM(IF(Period=$A$2,IF(Site=$A$506,IF(Provider=$B636,G))))</f>
        <v>79</v>
      </c>
      <c r="AB636" s="26">
        <f t="array" ref="AB636">SUM(IF(Period=$A$2,IF(Site=$A$506,IF(Provider=$B636,H))))</f>
        <v>7</v>
      </c>
      <c r="AC636" s="27">
        <f t="shared" ref="AC636:AC660" si="169">AB636*(AA636/AA$661)</f>
        <v>0.12642889803383631</v>
      </c>
      <c r="AD636" s="27">
        <f t="shared" si="165"/>
        <v>2.8805083862902384E-2</v>
      </c>
      <c r="AE636" s="44"/>
      <c r="AF636" s="20"/>
      <c r="AG636" s="20"/>
      <c r="AH636" s="20"/>
      <c r="AI636" s="20"/>
      <c r="AJ636" s="20"/>
      <c r="AK636" s="20"/>
      <c r="AL636" s="20"/>
      <c r="AM636" s="20"/>
      <c r="AN636" s="20"/>
    </row>
    <row r="637" spans="2:40" hidden="1" outlineLevel="1" x14ac:dyDescent="0.25">
      <c r="B637" s="20" t="s">
        <v>777</v>
      </c>
      <c r="C637" s="44"/>
      <c r="D637" s="25">
        <f t="array" ref="D637">SUM(IF(Period=$A$2,IF(Site=$A$506,IF(Provider=$B637,G))))</f>
        <v>4</v>
      </c>
      <c r="E637" s="26">
        <f t="array" ref="E637">SUM(IF(Period=$A$2,IF(Site=$A$506,IF(Provider=$B637,H))))</f>
        <v>7</v>
      </c>
      <c r="F637" s="27">
        <f t="shared" si="166"/>
        <v>6.4014631915866481E-3</v>
      </c>
      <c r="G637" s="27">
        <f t="shared" si="159"/>
        <v>1.4584852588811336E-3</v>
      </c>
      <c r="H637" s="44"/>
      <c r="I637" s="25">
        <f t="array" ref="I637">SUM(IF(Period=$A$2,IF(Site=$A$506,IF(Provider=$B637,I))))</f>
        <v>17</v>
      </c>
      <c r="J637" s="26">
        <f t="array" ref="J637">SUM(IF(Period=$A$2,IF(Site=$A$506,IF(Provider=$B637,J))))</f>
        <v>11.058823529411764</v>
      </c>
      <c r="K637" s="27">
        <f t="shared" si="167"/>
        <v>3.9207507820646505E-2</v>
      </c>
      <c r="L637" s="27">
        <f t="shared" si="160"/>
        <v>5.4450140469777279E-3</v>
      </c>
      <c r="M637" s="44"/>
      <c r="N637" s="25">
        <f t="array" ref="N637">SUM(IF(Period=$A$2,IF(Site=$A$506,IF(Provider=$B637,K))))</f>
        <v>0</v>
      </c>
      <c r="O637" s="37">
        <f t="shared" si="161"/>
        <v>0</v>
      </c>
      <c r="P637" s="44"/>
      <c r="Q637" s="25">
        <f t="array" ref="Q637">SUM(IF(Period=$A$2,IF(Site=$A$506,IF(Provider=$B637,M))))</f>
        <v>0</v>
      </c>
      <c r="R637" s="26">
        <f t="array" ref="R637">SUM(IF(Period=$A$2,IF(Site=$A$506,IF(Provider=$B637,N))))</f>
        <v>0</v>
      </c>
      <c r="S637" s="27" t="e">
        <f t="shared" si="162"/>
        <v>#DIV/0!</v>
      </c>
      <c r="T637" s="27" t="e">
        <f t="shared" si="163"/>
        <v>#DIV/0!</v>
      </c>
      <c r="U637" s="20"/>
      <c r="V637" s="25">
        <f t="array" ref="V637">SUM(IF(Period=$A$2,IF(Site=$A$506,IF(Provider=$B637,P))))</f>
        <v>9</v>
      </c>
      <c r="W637" s="26">
        <f t="array" ref="W637">SUM(IF(Period=$A$2,IF(Site=$A$506,IF(Provider=$B637,Q))))</f>
        <v>33</v>
      </c>
      <c r="X637" s="27">
        <f t="shared" si="168"/>
        <v>7.6408541291484444E-2</v>
      </c>
      <c r="Y637" s="27">
        <f t="shared" si="164"/>
        <v>1.1073412624436075E-2</v>
      </c>
      <c r="Z637" s="44"/>
      <c r="AA637" s="25">
        <f t="array" ref="AA637">SUM(IF(Period=$A$2,IF(Site=$A$506,IF(Provider=$B637,G))))</f>
        <v>4</v>
      </c>
      <c r="AB637" s="26">
        <f t="array" ref="AB637">SUM(IF(Period=$A$2,IF(Site=$A$506,IF(Provider=$B637,H))))</f>
        <v>7</v>
      </c>
      <c r="AC637" s="27">
        <f t="shared" si="169"/>
        <v>6.4014631915866481E-3</v>
      </c>
      <c r="AD637" s="27">
        <f t="shared" si="165"/>
        <v>1.4584852588811336E-3</v>
      </c>
      <c r="AE637" s="44"/>
      <c r="AF637" s="20"/>
      <c r="AG637" s="20"/>
      <c r="AH637" s="20"/>
      <c r="AI637" s="20"/>
      <c r="AJ637" s="20"/>
      <c r="AK637" s="20"/>
      <c r="AL637" s="20"/>
      <c r="AM637" s="20"/>
      <c r="AN637" s="20"/>
    </row>
    <row r="638" spans="2:40" hidden="1" outlineLevel="1" x14ac:dyDescent="0.25">
      <c r="B638" s="20" t="s">
        <v>831</v>
      </c>
      <c r="C638" s="44"/>
      <c r="D638" s="25">
        <f t="array" ref="D638">SUM(IF(Period=$A$2,IF(Site=$A$506,IF(Provider=$B638,G))))</f>
        <v>0</v>
      </c>
      <c r="E638" s="26">
        <f t="array" ref="E638">SUM(IF(Period=$A$2,IF(Site=$A$506,IF(Provider=$B638,H))))</f>
        <v>0</v>
      </c>
      <c r="F638" s="27">
        <f t="shared" si="166"/>
        <v>0</v>
      </c>
      <c r="G638" s="27">
        <f t="shared" si="159"/>
        <v>0</v>
      </c>
      <c r="H638" s="44"/>
      <c r="I638" s="25">
        <f t="array" ref="I638">SUM(IF(Period=$A$2,IF(Site=$A$506,IF(Provider=$B638,I))))</f>
        <v>0</v>
      </c>
      <c r="J638" s="26">
        <f t="array" ref="J638">SUM(IF(Period=$A$2,IF(Site=$A$506,IF(Provider=$B638,J))))</f>
        <v>0</v>
      </c>
      <c r="K638" s="27">
        <f t="shared" si="167"/>
        <v>0</v>
      </c>
      <c r="L638" s="27">
        <f t="shared" si="160"/>
        <v>0</v>
      </c>
      <c r="M638" s="44"/>
      <c r="N638" s="25">
        <f t="array" ref="N638">SUM(IF(Period=$A$2,IF(Site=$A$506,IF(Provider=$B638,K))))</f>
        <v>0</v>
      </c>
      <c r="O638" s="37">
        <f t="shared" si="161"/>
        <v>0</v>
      </c>
      <c r="P638" s="44"/>
      <c r="Q638" s="25">
        <f t="array" ref="Q638">SUM(IF(Period=$A$2,IF(Site=$A$506,IF(Provider=$B638,M))))</f>
        <v>0</v>
      </c>
      <c r="R638" s="26">
        <f t="array" ref="R638">SUM(IF(Period=$A$2,IF(Site=$A$506,IF(Provider=$B638,N))))</f>
        <v>0</v>
      </c>
      <c r="S638" s="27" t="e">
        <f t="shared" si="162"/>
        <v>#DIV/0!</v>
      </c>
      <c r="T638" s="27" t="e">
        <f t="shared" si="163"/>
        <v>#DIV/0!</v>
      </c>
      <c r="U638" s="20"/>
      <c r="V638" s="25">
        <f t="array" ref="V638">SUM(IF(Period=$A$2,IF(Site=$A$506,IF(Provider=$B638,P))))</f>
        <v>0</v>
      </c>
      <c r="W638" s="26">
        <f t="array" ref="W638">SUM(IF(Period=$A$2,IF(Site=$A$506,IF(Provider=$B638,Q))))</f>
        <v>0</v>
      </c>
      <c r="X638" s="27">
        <f t="shared" si="168"/>
        <v>0</v>
      </c>
      <c r="Y638" s="27">
        <f t="shared" si="164"/>
        <v>0</v>
      </c>
      <c r="Z638" s="44"/>
      <c r="AA638" s="25">
        <f t="array" ref="AA638">SUM(IF(Period=$A$2,IF(Site=$A$506,IF(Provider=$B638,G))))</f>
        <v>0</v>
      </c>
      <c r="AB638" s="26">
        <f t="array" ref="AB638">SUM(IF(Period=$A$2,IF(Site=$A$506,IF(Provider=$B638,H))))</f>
        <v>0</v>
      </c>
      <c r="AC638" s="27">
        <f t="shared" si="169"/>
        <v>0</v>
      </c>
      <c r="AD638" s="27">
        <f t="shared" si="165"/>
        <v>0</v>
      </c>
      <c r="AE638" s="44"/>
      <c r="AF638" s="20"/>
      <c r="AG638" s="20"/>
      <c r="AH638" s="20"/>
      <c r="AI638" s="20"/>
      <c r="AJ638" s="20"/>
      <c r="AK638" s="20"/>
      <c r="AL638" s="20"/>
      <c r="AM638" s="20"/>
      <c r="AN638" s="20"/>
    </row>
    <row r="639" spans="2:40" hidden="1" outlineLevel="1" x14ac:dyDescent="0.25">
      <c r="B639" s="20" t="s">
        <v>924</v>
      </c>
      <c r="C639" s="44"/>
      <c r="D639" s="25">
        <f t="array" ref="D639">SUM(IF(Period=$A$2,IF(Site=$A$506,IF(Provider=$B639,G))))</f>
        <v>0</v>
      </c>
      <c r="E639" s="26">
        <f t="array" ref="E639">SUM(IF(Period=$A$2,IF(Site=$A$506,IF(Provider=$B639,H))))</f>
        <v>0</v>
      </c>
      <c r="F639" s="27">
        <f t="shared" si="166"/>
        <v>0</v>
      </c>
      <c r="G639" s="27">
        <f t="shared" si="159"/>
        <v>0</v>
      </c>
      <c r="H639" s="44"/>
      <c r="I639" s="25">
        <f t="array" ref="I639">SUM(IF(Period=$A$2,IF(Site=$A$506,IF(Provider=$B639,I))))</f>
        <v>0</v>
      </c>
      <c r="J639" s="26">
        <f t="array" ref="J639">SUM(IF(Period=$A$2,IF(Site=$A$506,IF(Provider=$B639,J))))</f>
        <v>0</v>
      </c>
      <c r="K639" s="27">
        <f t="shared" si="167"/>
        <v>0</v>
      </c>
      <c r="L639" s="27">
        <f t="shared" si="160"/>
        <v>0</v>
      </c>
      <c r="M639" s="44"/>
      <c r="N639" s="25">
        <f t="array" ref="N639">SUM(IF(Period=$A$2,IF(Site=$A$506,IF(Provider=$B639,K))))</f>
        <v>0</v>
      </c>
      <c r="O639" s="37">
        <f t="shared" si="161"/>
        <v>0</v>
      </c>
      <c r="P639" s="44"/>
      <c r="Q639" s="25">
        <f t="array" ref="Q639">SUM(IF(Period=$A$2,IF(Site=$A$506,IF(Provider=$B639,M))))</f>
        <v>0</v>
      </c>
      <c r="R639" s="26">
        <f t="array" ref="R639">SUM(IF(Period=$A$2,IF(Site=$A$506,IF(Provider=$B639,N))))</f>
        <v>0</v>
      </c>
      <c r="S639" s="27" t="e">
        <f t="shared" si="162"/>
        <v>#DIV/0!</v>
      </c>
      <c r="T639" s="27" t="e">
        <f t="shared" si="163"/>
        <v>#DIV/0!</v>
      </c>
      <c r="U639" s="20"/>
      <c r="V639" s="25">
        <f t="array" ref="V639">SUM(IF(Period=$A$2,IF(Site=$A$506,IF(Provider=$B639,P))))</f>
        <v>0</v>
      </c>
      <c r="W639" s="26">
        <f t="array" ref="W639">SUM(IF(Period=$A$2,IF(Site=$A$506,IF(Provider=$B639,Q))))</f>
        <v>0</v>
      </c>
      <c r="X639" s="27">
        <f t="shared" si="168"/>
        <v>0</v>
      </c>
      <c r="Y639" s="27">
        <f t="shared" si="164"/>
        <v>0</v>
      </c>
      <c r="Z639" s="44"/>
      <c r="AA639" s="25">
        <f t="array" ref="AA639">SUM(IF(Period=$A$2,IF(Site=$A$506,IF(Provider=$B639,G))))</f>
        <v>0</v>
      </c>
      <c r="AB639" s="26">
        <f t="array" ref="AB639">SUM(IF(Period=$A$2,IF(Site=$A$506,IF(Provider=$B639,H))))</f>
        <v>0</v>
      </c>
      <c r="AC639" s="27">
        <f t="shared" si="169"/>
        <v>0</v>
      </c>
      <c r="AD639" s="27">
        <f t="shared" si="165"/>
        <v>0</v>
      </c>
      <c r="AE639" s="44"/>
      <c r="AF639" s="20"/>
      <c r="AG639" s="20"/>
      <c r="AH639" s="20"/>
      <c r="AI639" s="20"/>
      <c r="AJ639" s="20"/>
      <c r="AK639" s="20"/>
      <c r="AL639" s="20"/>
      <c r="AM639" s="20"/>
      <c r="AN639" s="20"/>
    </row>
    <row r="640" spans="2:40" hidden="1" outlineLevel="1" x14ac:dyDescent="0.25">
      <c r="B640" s="20" t="s">
        <v>1139</v>
      </c>
      <c r="C640" s="44"/>
      <c r="D640" s="25">
        <f t="array" ref="D640">SUM(IF(Period=$A$2,IF(Site=$A$506,IF(Provider=$B640,G))))</f>
        <v>0</v>
      </c>
      <c r="E640" s="26">
        <f t="array" ref="E640">SUM(IF(Period=$A$2,IF(Site=$A$506,IF(Provider=$B640,H))))</f>
        <v>0</v>
      </c>
      <c r="F640" s="27">
        <f t="shared" si="166"/>
        <v>0</v>
      </c>
      <c r="G640" s="27">
        <f t="shared" si="159"/>
        <v>0</v>
      </c>
      <c r="H640" s="44"/>
      <c r="I640" s="25">
        <f t="array" ref="I640">SUM(IF(Period=$A$2,IF(Site=$A$506,IF(Provider=$B640,I))))</f>
        <v>0</v>
      </c>
      <c r="J640" s="26">
        <f t="array" ref="J640">SUM(IF(Period=$A$2,IF(Site=$A$506,IF(Provider=$B640,J))))</f>
        <v>0</v>
      </c>
      <c r="K640" s="27">
        <f t="shared" si="167"/>
        <v>0</v>
      </c>
      <c r="L640" s="27">
        <f t="shared" si="160"/>
        <v>0</v>
      </c>
      <c r="M640" s="44"/>
      <c r="N640" s="25">
        <f t="array" ref="N640">SUM(IF(Period=$A$2,IF(Site=$A$506,IF(Provider=$B640,K))))</f>
        <v>0</v>
      </c>
      <c r="O640" s="37">
        <f t="shared" si="161"/>
        <v>0</v>
      </c>
      <c r="P640" s="44"/>
      <c r="Q640" s="25">
        <f t="array" ref="Q640">SUM(IF(Period=$A$2,IF(Site=$A$506,IF(Provider=$B640,M))))</f>
        <v>0</v>
      </c>
      <c r="R640" s="26">
        <f t="array" ref="R640">SUM(IF(Period=$A$2,IF(Site=$A$506,IF(Provider=$B640,N))))</f>
        <v>0</v>
      </c>
      <c r="S640" s="27" t="e">
        <f t="shared" si="162"/>
        <v>#DIV/0!</v>
      </c>
      <c r="T640" s="27" t="e">
        <f t="shared" si="163"/>
        <v>#DIV/0!</v>
      </c>
      <c r="U640" s="20"/>
      <c r="V640" s="25">
        <f t="array" ref="V640">SUM(IF(Period=$A$2,IF(Site=$A$506,IF(Provider=$B640,P))))</f>
        <v>0</v>
      </c>
      <c r="W640" s="26">
        <f t="array" ref="W640">SUM(IF(Period=$A$2,IF(Site=$A$506,IF(Provider=$B640,Q))))</f>
        <v>0</v>
      </c>
      <c r="X640" s="27">
        <f t="shared" si="168"/>
        <v>0</v>
      </c>
      <c r="Y640" s="27">
        <f t="shared" si="164"/>
        <v>0</v>
      </c>
      <c r="Z640" s="44"/>
      <c r="AA640" s="25">
        <f t="array" ref="AA640">SUM(IF(Period=$A$2,IF(Site=$A$506,IF(Provider=$B640,G))))</f>
        <v>0</v>
      </c>
      <c r="AB640" s="26">
        <f t="array" ref="AB640">SUM(IF(Period=$A$2,IF(Site=$A$506,IF(Provider=$B640,H))))</f>
        <v>0</v>
      </c>
      <c r="AC640" s="27">
        <f t="shared" si="169"/>
        <v>0</v>
      </c>
      <c r="AD640" s="27">
        <f t="shared" si="165"/>
        <v>0</v>
      </c>
      <c r="AE640" s="44"/>
      <c r="AF640" s="20"/>
      <c r="AG640" s="20"/>
      <c r="AH640" s="20"/>
      <c r="AI640" s="20"/>
      <c r="AJ640" s="20"/>
      <c r="AK640" s="20"/>
      <c r="AL640" s="20"/>
      <c r="AM640" s="20"/>
      <c r="AN640" s="20"/>
    </row>
    <row r="641" spans="2:40" hidden="1" outlineLevel="1" x14ac:dyDescent="0.25">
      <c r="B641" s="20" t="s">
        <v>852</v>
      </c>
      <c r="C641" s="44"/>
      <c r="D641" s="25">
        <f t="array" ref="D641">SUM(IF(Period=$A$2,IF(Site=$A$506,IF(Provider=$B641,G))))</f>
        <v>0</v>
      </c>
      <c r="E641" s="26">
        <f t="array" ref="E641">SUM(IF(Period=$A$2,IF(Site=$A$506,IF(Provider=$B641,H))))</f>
        <v>0</v>
      </c>
      <c r="F641" s="27">
        <f t="shared" si="166"/>
        <v>0</v>
      </c>
      <c r="G641" s="27">
        <f t="shared" si="159"/>
        <v>0</v>
      </c>
      <c r="H641" s="44"/>
      <c r="I641" s="25">
        <f t="array" ref="I641">SUM(IF(Period=$A$2,IF(Site=$A$506,IF(Provider=$B641,I))))</f>
        <v>0</v>
      </c>
      <c r="J641" s="26">
        <f t="array" ref="J641">SUM(IF(Period=$A$2,IF(Site=$A$506,IF(Provider=$B641,J))))</f>
        <v>0</v>
      </c>
      <c r="K641" s="27">
        <f t="shared" si="167"/>
        <v>0</v>
      </c>
      <c r="L641" s="27">
        <f t="shared" si="160"/>
        <v>0</v>
      </c>
      <c r="M641" s="44"/>
      <c r="N641" s="25">
        <f t="array" ref="N641">SUM(IF(Period=$A$2,IF(Site=$A$506,IF(Provider=$B641,K))))</f>
        <v>0</v>
      </c>
      <c r="O641" s="37">
        <f t="shared" si="161"/>
        <v>0</v>
      </c>
      <c r="P641" s="44"/>
      <c r="Q641" s="25">
        <f t="array" ref="Q641">SUM(IF(Period=$A$2,IF(Site=$A$506,IF(Provider=$B641,M))))</f>
        <v>0</v>
      </c>
      <c r="R641" s="26">
        <f t="array" ref="R641">SUM(IF(Period=$A$2,IF(Site=$A$506,IF(Provider=$B641,N))))</f>
        <v>0</v>
      </c>
      <c r="S641" s="27" t="e">
        <f t="shared" si="162"/>
        <v>#DIV/0!</v>
      </c>
      <c r="T641" s="27" t="e">
        <f t="shared" si="163"/>
        <v>#DIV/0!</v>
      </c>
      <c r="U641" s="20"/>
      <c r="V641" s="25">
        <f t="array" ref="V641">SUM(IF(Period=$A$2,IF(Site=$A$506,IF(Provider=$B641,P))))</f>
        <v>0</v>
      </c>
      <c r="W641" s="26">
        <f t="array" ref="W641">SUM(IF(Period=$A$2,IF(Site=$A$506,IF(Provider=$B641,Q))))</f>
        <v>0</v>
      </c>
      <c r="X641" s="27">
        <f t="shared" si="168"/>
        <v>0</v>
      </c>
      <c r="Y641" s="27">
        <f t="shared" si="164"/>
        <v>0</v>
      </c>
      <c r="Z641" s="44"/>
      <c r="AA641" s="25">
        <f t="array" ref="AA641">SUM(IF(Period=$A$2,IF(Site=$A$506,IF(Provider=$B641,G))))</f>
        <v>0</v>
      </c>
      <c r="AB641" s="26">
        <f t="array" ref="AB641">SUM(IF(Period=$A$2,IF(Site=$A$506,IF(Provider=$B641,H))))</f>
        <v>0</v>
      </c>
      <c r="AC641" s="27">
        <f t="shared" si="169"/>
        <v>0</v>
      </c>
      <c r="AD641" s="27">
        <f t="shared" si="165"/>
        <v>0</v>
      </c>
      <c r="AE641" s="44"/>
      <c r="AF641" s="20"/>
      <c r="AG641" s="20"/>
      <c r="AH641" s="20"/>
      <c r="AI641" s="20"/>
      <c r="AJ641" s="20"/>
      <c r="AK641" s="20"/>
      <c r="AL641" s="20"/>
      <c r="AM641" s="20"/>
      <c r="AN641" s="20"/>
    </row>
    <row r="642" spans="2:40" hidden="1" outlineLevel="1" x14ac:dyDescent="0.25">
      <c r="B642" s="20" t="s">
        <v>971</v>
      </c>
      <c r="C642" s="44"/>
      <c r="D642" s="25">
        <f t="array" ref="D642">SUM(IF(Period=$A$2,IF(Site=$A$506,IF(Provider=$B642,G))))</f>
        <v>0</v>
      </c>
      <c r="E642" s="26">
        <f t="array" ref="E642">SUM(IF(Period=$A$2,IF(Site=$A$506,IF(Provider=$B642,H))))</f>
        <v>0</v>
      </c>
      <c r="F642" s="27">
        <f t="shared" si="166"/>
        <v>0</v>
      </c>
      <c r="G642" s="27">
        <f t="shared" si="159"/>
        <v>0</v>
      </c>
      <c r="H642" s="44"/>
      <c r="I642" s="25">
        <f t="array" ref="I642">SUM(IF(Period=$A$2,IF(Site=$A$506,IF(Provider=$B642,I))))</f>
        <v>0</v>
      </c>
      <c r="J642" s="26">
        <f t="array" ref="J642">SUM(IF(Period=$A$2,IF(Site=$A$506,IF(Provider=$B642,J))))</f>
        <v>0</v>
      </c>
      <c r="K642" s="27">
        <f t="shared" si="167"/>
        <v>0</v>
      </c>
      <c r="L642" s="27">
        <f t="shared" si="160"/>
        <v>0</v>
      </c>
      <c r="M642" s="44"/>
      <c r="N642" s="25">
        <f t="array" ref="N642">SUM(IF(Period=$A$2,IF(Site=$A$506,IF(Provider=$B642,K))))</f>
        <v>0</v>
      </c>
      <c r="O642" s="37">
        <f t="shared" si="161"/>
        <v>0</v>
      </c>
      <c r="P642" s="44"/>
      <c r="Q642" s="25">
        <f t="array" ref="Q642">SUM(IF(Period=$A$2,IF(Site=$A$506,IF(Provider=$B642,M))))</f>
        <v>0</v>
      </c>
      <c r="R642" s="26">
        <f t="array" ref="R642">SUM(IF(Period=$A$2,IF(Site=$A$506,IF(Provider=$B642,N))))</f>
        <v>0</v>
      </c>
      <c r="S642" s="27" t="e">
        <f t="shared" si="162"/>
        <v>#DIV/0!</v>
      </c>
      <c r="T642" s="27" t="e">
        <f t="shared" si="163"/>
        <v>#DIV/0!</v>
      </c>
      <c r="U642" s="20"/>
      <c r="V642" s="25">
        <f t="array" ref="V642">SUM(IF(Period=$A$2,IF(Site=$A$506,IF(Provider=$B642,P))))</f>
        <v>0</v>
      </c>
      <c r="W642" s="26">
        <f t="array" ref="W642">SUM(IF(Period=$A$2,IF(Site=$A$506,IF(Provider=$B642,Q))))</f>
        <v>0</v>
      </c>
      <c r="X642" s="27">
        <f t="shared" si="168"/>
        <v>0</v>
      </c>
      <c r="Y642" s="27">
        <f t="shared" si="164"/>
        <v>0</v>
      </c>
      <c r="Z642" s="44"/>
      <c r="AA642" s="25">
        <f t="array" ref="AA642">SUM(IF(Period=$A$2,IF(Site=$A$506,IF(Provider=$B642,G))))</f>
        <v>0</v>
      </c>
      <c r="AB642" s="26">
        <f t="array" ref="AB642">SUM(IF(Period=$A$2,IF(Site=$A$506,IF(Provider=$B642,H))))</f>
        <v>0</v>
      </c>
      <c r="AC642" s="27">
        <f t="shared" si="169"/>
        <v>0</v>
      </c>
      <c r="AD642" s="27">
        <f t="shared" si="165"/>
        <v>0</v>
      </c>
      <c r="AE642" s="44"/>
      <c r="AF642" s="20"/>
      <c r="AG642" s="20"/>
      <c r="AH642" s="20"/>
      <c r="AI642" s="20"/>
      <c r="AJ642" s="20"/>
      <c r="AK642" s="20"/>
      <c r="AL642" s="20"/>
      <c r="AM642" s="20"/>
      <c r="AN642" s="20"/>
    </row>
    <row r="643" spans="2:40" hidden="1" outlineLevel="1" x14ac:dyDescent="0.25">
      <c r="B643" s="20" t="s">
        <v>979</v>
      </c>
      <c r="C643" s="44"/>
      <c r="D643" s="25">
        <f t="array" ref="D643">SUM(IF(Period=$A$2,IF(Site=$A$506,IF(Provider=$B643,G))))</f>
        <v>0</v>
      </c>
      <c r="E643" s="26">
        <f t="array" ref="E643">SUM(IF(Period=$A$2,IF(Site=$A$506,IF(Provider=$B643,H))))</f>
        <v>0</v>
      </c>
      <c r="F643" s="27">
        <f t="shared" si="166"/>
        <v>0</v>
      </c>
      <c r="G643" s="27">
        <f t="shared" si="159"/>
        <v>0</v>
      </c>
      <c r="H643" s="44"/>
      <c r="I643" s="25">
        <f t="array" ref="I643">SUM(IF(Period=$A$2,IF(Site=$A$506,IF(Provider=$B643,I))))</f>
        <v>0</v>
      </c>
      <c r="J643" s="26">
        <f t="array" ref="J643">SUM(IF(Period=$A$2,IF(Site=$A$506,IF(Provider=$B643,J))))</f>
        <v>0</v>
      </c>
      <c r="K643" s="27">
        <f t="shared" si="167"/>
        <v>0</v>
      </c>
      <c r="L643" s="27">
        <f t="shared" si="160"/>
        <v>0</v>
      </c>
      <c r="M643" s="44"/>
      <c r="N643" s="25">
        <f t="array" ref="N643">SUM(IF(Period=$A$2,IF(Site=$A$506,IF(Provider=$B643,K))))</f>
        <v>0</v>
      </c>
      <c r="O643" s="37">
        <f t="shared" si="161"/>
        <v>0</v>
      </c>
      <c r="P643" s="44"/>
      <c r="Q643" s="25">
        <f t="array" ref="Q643">SUM(IF(Period=$A$2,IF(Site=$A$506,IF(Provider=$B643,M))))</f>
        <v>0</v>
      </c>
      <c r="R643" s="26">
        <f t="array" ref="R643">SUM(IF(Period=$A$2,IF(Site=$A$506,IF(Provider=$B643,N))))</f>
        <v>0</v>
      </c>
      <c r="S643" s="27" t="e">
        <f t="shared" si="162"/>
        <v>#DIV/0!</v>
      </c>
      <c r="T643" s="27" t="e">
        <f t="shared" si="163"/>
        <v>#DIV/0!</v>
      </c>
      <c r="U643" s="20"/>
      <c r="V643" s="25">
        <f t="array" ref="V643">SUM(IF(Period=$A$2,IF(Site=$A$506,IF(Provider=$B643,P))))</f>
        <v>0</v>
      </c>
      <c r="W643" s="26">
        <f t="array" ref="W643">SUM(IF(Period=$A$2,IF(Site=$A$506,IF(Provider=$B643,Q))))</f>
        <v>0</v>
      </c>
      <c r="X643" s="27">
        <f t="shared" si="168"/>
        <v>0</v>
      </c>
      <c r="Y643" s="27">
        <f t="shared" si="164"/>
        <v>0</v>
      </c>
      <c r="Z643" s="44"/>
      <c r="AA643" s="25">
        <f t="array" ref="AA643">SUM(IF(Period=$A$2,IF(Site=$A$506,IF(Provider=$B643,G))))</f>
        <v>0</v>
      </c>
      <c r="AB643" s="26">
        <f t="array" ref="AB643">SUM(IF(Period=$A$2,IF(Site=$A$506,IF(Provider=$B643,H))))</f>
        <v>0</v>
      </c>
      <c r="AC643" s="27">
        <f t="shared" si="169"/>
        <v>0</v>
      </c>
      <c r="AD643" s="27">
        <f t="shared" si="165"/>
        <v>0</v>
      </c>
      <c r="AE643" s="44"/>
      <c r="AF643" s="20"/>
      <c r="AG643" s="20"/>
      <c r="AH643" s="20"/>
      <c r="AI643" s="20"/>
      <c r="AJ643" s="20"/>
      <c r="AK643" s="20"/>
      <c r="AL643" s="20"/>
      <c r="AM643" s="20"/>
      <c r="AN643" s="20"/>
    </row>
    <row r="644" spans="2:40" hidden="1" outlineLevel="1" x14ac:dyDescent="0.25">
      <c r="B644" s="20" t="s">
        <v>788</v>
      </c>
      <c r="C644" s="44"/>
      <c r="D644" s="25">
        <f t="array" ref="D644">SUM(IF(Period=$A$2,IF(Site=$A$506,IF(Provider=$B644,G))))</f>
        <v>0</v>
      </c>
      <c r="E644" s="26">
        <f t="array" ref="E644">SUM(IF(Period=$A$2,IF(Site=$A$506,IF(Provider=$B644,H))))</f>
        <v>0</v>
      </c>
      <c r="F644" s="27">
        <f t="shared" si="166"/>
        <v>0</v>
      </c>
      <c r="G644" s="27">
        <f t="shared" si="159"/>
        <v>0</v>
      </c>
      <c r="H644" s="44"/>
      <c r="I644" s="25">
        <f t="array" ref="I644">SUM(IF(Period=$A$2,IF(Site=$A$506,IF(Provider=$B644,I))))</f>
        <v>0</v>
      </c>
      <c r="J644" s="26">
        <f t="array" ref="J644">SUM(IF(Period=$A$2,IF(Site=$A$506,IF(Provider=$B644,J))))</f>
        <v>0</v>
      </c>
      <c r="K644" s="27">
        <f t="shared" si="167"/>
        <v>0</v>
      </c>
      <c r="L644" s="27">
        <f t="shared" si="160"/>
        <v>0</v>
      </c>
      <c r="M644" s="44"/>
      <c r="N644" s="25">
        <f t="array" ref="N644">SUM(IF(Period=$A$2,IF(Site=$A$506,IF(Provider=$B644,K))))</f>
        <v>0</v>
      </c>
      <c r="O644" s="37">
        <f t="shared" si="161"/>
        <v>0</v>
      </c>
      <c r="P644" s="44"/>
      <c r="Q644" s="25">
        <f t="array" ref="Q644">SUM(IF(Period=$A$2,IF(Site=$A$506,IF(Provider=$B644,M))))</f>
        <v>0</v>
      </c>
      <c r="R644" s="26">
        <f t="array" ref="R644">SUM(IF(Period=$A$2,IF(Site=$A$506,IF(Provider=$B644,N))))</f>
        <v>0</v>
      </c>
      <c r="S644" s="27" t="e">
        <f t="shared" si="162"/>
        <v>#DIV/0!</v>
      </c>
      <c r="T644" s="27" t="e">
        <f t="shared" si="163"/>
        <v>#DIV/0!</v>
      </c>
      <c r="U644" s="20"/>
      <c r="V644" s="25">
        <f t="array" ref="V644">SUM(IF(Period=$A$2,IF(Site=$A$506,IF(Provider=$B644,P))))</f>
        <v>0</v>
      </c>
      <c r="W644" s="26">
        <f t="array" ref="W644">SUM(IF(Period=$A$2,IF(Site=$A$506,IF(Provider=$B644,Q))))</f>
        <v>0</v>
      </c>
      <c r="X644" s="27">
        <f t="shared" si="168"/>
        <v>0</v>
      </c>
      <c r="Y644" s="27">
        <f t="shared" si="164"/>
        <v>0</v>
      </c>
      <c r="Z644" s="44"/>
      <c r="AA644" s="25">
        <f t="array" ref="AA644">SUM(IF(Period=$A$2,IF(Site=$A$506,IF(Provider=$B644,G))))</f>
        <v>0</v>
      </c>
      <c r="AB644" s="26">
        <f t="array" ref="AB644">SUM(IF(Period=$A$2,IF(Site=$A$506,IF(Provider=$B644,H))))</f>
        <v>0</v>
      </c>
      <c r="AC644" s="27">
        <f t="shared" si="169"/>
        <v>0</v>
      </c>
      <c r="AD644" s="27">
        <f t="shared" si="165"/>
        <v>0</v>
      </c>
      <c r="AE644" s="44"/>
      <c r="AF644" s="20"/>
      <c r="AG644" s="20"/>
      <c r="AH644" s="20"/>
      <c r="AI644" s="20"/>
      <c r="AJ644" s="20"/>
      <c r="AK644" s="20"/>
      <c r="AL644" s="20"/>
      <c r="AM644" s="20"/>
      <c r="AN644" s="20"/>
    </row>
    <row r="645" spans="2:40" hidden="1" outlineLevel="1" x14ac:dyDescent="0.25">
      <c r="B645" s="20" t="s">
        <v>1058</v>
      </c>
      <c r="C645" s="44"/>
      <c r="D645" s="25">
        <f t="array" ref="D645">SUM(IF(Period=$A$2,IF(Site=$A$506,IF(Provider=$B645,G))))</f>
        <v>0</v>
      </c>
      <c r="E645" s="26">
        <f t="array" ref="E645">SUM(IF(Period=$A$2,IF(Site=$A$506,IF(Provider=$B645,H))))</f>
        <v>0</v>
      </c>
      <c r="F645" s="27">
        <f t="shared" si="166"/>
        <v>0</v>
      </c>
      <c r="G645" s="27">
        <f t="shared" si="159"/>
        <v>0</v>
      </c>
      <c r="H645" s="44"/>
      <c r="I645" s="25">
        <f t="array" ref="I645">SUM(IF(Period=$A$2,IF(Site=$A$506,IF(Provider=$B645,I))))</f>
        <v>0</v>
      </c>
      <c r="J645" s="26">
        <f t="array" ref="J645">SUM(IF(Period=$A$2,IF(Site=$A$506,IF(Provider=$B645,J))))</f>
        <v>0</v>
      </c>
      <c r="K645" s="27">
        <f t="shared" si="167"/>
        <v>0</v>
      </c>
      <c r="L645" s="27">
        <f t="shared" si="160"/>
        <v>0</v>
      </c>
      <c r="M645" s="44"/>
      <c r="N645" s="25">
        <f t="array" ref="N645">SUM(IF(Period=$A$2,IF(Site=$A$506,IF(Provider=$B645,K))))</f>
        <v>0</v>
      </c>
      <c r="O645" s="37">
        <f t="shared" si="161"/>
        <v>0</v>
      </c>
      <c r="P645" s="44"/>
      <c r="Q645" s="25">
        <f t="array" ref="Q645">SUM(IF(Period=$A$2,IF(Site=$A$506,IF(Provider=$B645,M))))</f>
        <v>0</v>
      </c>
      <c r="R645" s="26">
        <f t="array" ref="R645">SUM(IF(Period=$A$2,IF(Site=$A$506,IF(Provider=$B645,N))))</f>
        <v>0</v>
      </c>
      <c r="S645" s="27" t="e">
        <f t="shared" si="162"/>
        <v>#DIV/0!</v>
      </c>
      <c r="T645" s="27" t="e">
        <f t="shared" si="163"/>
        <v>#DIV/0!</v>
      </c>
      <c r="U645" s="20"/>
      <c r="V645" s="25">
        <f t="array" ref="V645">SUM(IF(Period=$A$2,IF(Site=$A$506,IF(Provider=$B645,P))))</f>
        <v>0</v>
      </c>
      <c r="W645" s="26">
        <f t="array" ref="W645">SUM(IF(Period=$A$2,IF(Site=$A$506,IF(Provider=$B645,Q))))</f>
        <v>0</v>
      </c>
      <c r="X645" s="27">
        <f t="shared" si="168"/>
        <v>0</v>
      </c>
      <c r="Y645" s="27">
        <f t="shared" si="164"/>
        <v>0</v>
      </c>
      <c r="Z645" s="44"/>
      <c r="AA645" s="25">
        <f t="array" ref="AA645">SUM(IF(Period=$A$2,IF(Site=$A$506,IF(Provider=$B645,G))))</f>
        <v>0</v>
      </c>
      <c r="AB645" s="26">
        <f t="array" ref="AB645">SUM(IF(Period=$A$2,IF(Site=$A$506,IF(Provider=$B645,H))))</f>
        <v>0</v>
      </c>
      <c r="AC645" s="27">
        <f t="shared" si="169"/>
        <v>0</v>
      </c>
      <c r="AD645" s="27">
        <f t="shared" si="165"/>
        <v>0</v>
      </c>
      <c r="AE645" s="44"/>
      <c r="AF645" s="20"/>
      <c r="AG645" s="20"/>
      <c r="AH645" s="20"/>
      <c r="AI645" s="20"/>
      <c r="AJ645" s="20"/>
      <c r="AK645" s="20"/>
      <c r="AL645" s="20"/>
      <c r="AM645" s="20"/>
      <c r="AN645" s="20"/>
    </row>
    <row r="646" spans="2:40" hidden="1" outlineLevel="1" x14ac:dyDescent="0.25">
      <c r="B646" s="20" t="s">
        <v>977</v>
      </c>
      <c r="C646" s="44"/>
      <c r="D646" s="25">
        <f t="array" ref="D646">SUM(IF(Period=$A$2,IF(Site=$A$506,IF(Provider=$B646,G))))</f>
        <v>0</v>
      </c>
      <c r="E646" s="26">
        <f t="array" ref="E646">SUM(IF(Period=$A$2,IF(Site=$A$506,IF(Provider=$B646,H))))</f>
        <v>0</v>
      </c>
      <c r="F646" s="27">
        <f t="shared" si="166"/>
        <v>0</v>
      </c>
      <c r="G646" s="27">
        <f t="shared" si="159"/>
        <v>0</v>
      </c>
      <c r="H646" s="44"/>
      <c r="I646" s="25">
        <f t="array" ref="I646">SUM(IF(Period=$A$2,IF(Site=$A$506,IF(Provider=$B646,I))))</f>
        <v>0</v>
      </c>
      <c r="J646" s="26">
        <f t="array" ref="J646">SUM(IF(Period=$A$2,IF(Site=$A$506,IF(Provider=$B646,J))))</f>
        <v>0</v>
      </c>
      <c r="K646" s="27">
        <f t="shared" si="167"/>
        <v>0</v>
      </c>
      <c r="L646" s="27">
        <f t="shared" si="160"/>
        <v>0</v>
      </c>
      <c r="M646" s="44"/>
      <c r="N646" s="25">
        <f t="array" ref="N646">SUM(IF(Period=$A$2,IF(Site=$A$506,IF(Provider=$B646,K))))</f>
        <v>0</v>
      </c>
      <c r="O646" s="37">
        <f t="shared" si="161"/>
        <v>0</v>
      </c>
      <c r="P646" s="44"/>
      <c r="Q646" s="25">
        <f t="array" ref="Q646">SUM(IF(Period=$A$2,IF(Site=$A$506,IF(Provider=$B646,M))))</f>
        <v>0</v>
      </c>
      <c r="R646" s="26">
        <f t="array" ref="R646">SUM(IF(Period=$A$2,IF(Site=$A$506,IF(Provider=$B646,N))))</f>
        <v>0</v>
      </c>
      <c r="S646" s="27" t="e">
        <f t="shared" si="162"/>
        <v>#DIV/0!</v>
      </c>
      <c r="T646" s="27" t="e">
        <f t="shared" si="163"/>
        <v>#DIV/0!</v>
      </c>
      <c r="U646" s="20"/>
      <c r="V646" s="25">
        <f t="array" ref="V646">SUM(IF(Period=$A$2,IF(Site=$A$506,IF(Provider=$B646,P))))</f>
        <v>0</v>
      </c>
      <c r="W646" s="26">
        <f t="array" ref="W646">SUM(IF(Period=$A$2,IF(Site=$A$506,IF(Provider=$B646,Q))))</f>
        <v>0</v>
      </c>
      <c r="X646" s="27">
        <f t="shared" si="168"/>
        <v>0</v>
      </c>
      <c r="Y646" s="27">
        <f t="shared" si="164"/>
        <v>0</v>
      </c>
      <c r="Z646" s="44"/>
      <c r="AA646" s="25">
        <f t="array" ref="AA646">SUM(IF(Period=$A$2,IF(Site=$A$506,IF(Provider=$B646,G))))</f>
        <v>0</v>
      </c>
      <c r="AB646" s="26">
        <f t="array" ref="AB646">SUM(IF(Period=$A$2,IF(Site=$A$506,IF(Provider=$B646,H))))</f>
        <v>0</v>
      </c>
      <c r="AC646" s="27">
        <f t="shared" si="169"/>
        <v>0</v>
      </c>
      <c r="AD646" s="27">
        <f t="shared" si="165"/>
        <v>0</v>
      </c>
      <c r="AE646" s="44"/>
      <c r="AF646" s="20"/>
      <c r="AG646" s="20"/>
      <c r="AH646" s="20"/>
      <c r="AI646" s="20"/>
      <c r="AJ646" s="20"/>
      <c r="AK646" s="20"/>
      <c r="AL646" s="20"/>
      <c r="AM646" s="20"/>
      <c r="AN646" s="20"/>
    </row>
    <row r="647" spans="2:40" hidden="1" outlineLevel="1" x14ac:dyDescent="0.25">
      <c r="B647" s="20" t="s">
        <v>902</v>
      </c>
      <c r="C647" s="44"/>
      <c r="D647" s="25">
        <f t="array" ref="D647">SUM(IF(Period=$A$2,IF(Site=$A$506,IF(Provider=$B647,G))))</f>
        <v>0</v>
      </c>
      <c r="E647" s="26">
        <f t="array" ref="E647">SUM(IF(Period=$A$2,IF(Site=$A$506,IF(Provider=$B647,H))))</f>
        <v>0</v>
      </c>
      <c r="F647" s="27">
        <f t="shared" si="166"/>
        <v>0</v>
      </c>
      <c r="G647" s="27">
        <f t="shared" si="159"/>
        <v>0</v>
      </c>
      <c r="H647" s="44"/>
      <c r="I647" s="25">
        <f t="array" ref="I647">SUM(IF(Period=$A$2,IF(Site=$A$506,IF(Provider=$B647,I))))</f>
        <v>0</v>
      </c>
      <c r="J647" s="26">
        <f t="array" ref="J647">SUM(IF(Period=$A$2,IF(Site=$A$506,IF(Provider=$B647,J))))</f>
        <v>0</v>
      </c>
      <c r="K647" s="27">
        <f t="shared" si="167"/>
        <v>0</v>
      </c>
      <c r="L647" s="27">
        <f t="shared" si="160"/>
        <v>0</v>
      </c>
      <c r="M647" s="44"/>
      <c r="N647" s="25">
        <f t="array" ref="N647">SUM(IF(Period=$A$2,IF(Site=$A$506,IF(Provider=$B647,K))))</f>
        <v>0</v>
      </c>
      <c r="O647" s="37">
        <f t="shared" si="161"/>
        <v>0</v>
      </c>
      <c r="P647" s="44"/>
      <c r="Q647" s="25">
        <f t="array" ref="Q647">SUM(IF(Period=$A$2,IF(Site=$A$506,IF(Provider=$B647,M))))</f>
        <v>0</v>
      </c>
      <c r="R647" s="26">
        <f t="array" ref="R647">SUM(IF(Period=$A$2,IF(Site=$A$506,IF(Provider=$B647,N))))</f>
        <v>0</v>
      </c>
      <c r="S647" s="27" t="e">
        <f t="shared" si="162"/>
        <v>#DIV/0!</v>
      </c>
      <c r="T647" s="27" t="e">
        <f t="shared" si="163"/>
        <v>#DIV/0!</v>
      </c>
      <c r="U647" s="20"/>
      <c r="V647" s="25">
        <f t="array" ref="V647">SUM(IF(Period=$A$2,IF(Site=$A$506,IF(Provider=$B647,P))))</f>
        <v>0</v>
      </c>
      <c r="W647" s="26">
        <f t="array" ref="W647">SUM(IF(Period=$A$2,IF(Site=$A$506,IF(Provider=$B647,Q))))</f>
        <v>0</v>
      </c>
      <c r="X647" s="27">
        <f t="shared" si="168"/>
        <v>0</v>
      </c>
      <c r="Y647" s="27">
        <f t="shared" si="164"/>
        <v>0</v>
      </c>
      <c r="Z647" s="44"/>
      <c r="AA647" s="25">
        <f t="array" ref="AA647">SUM(IF(Period=$A$2,IF(Site=$A$506,IF(Provider=$B647,G))))</f>
        <v>0</v>
      </c>
      <c r="AB647" s="26">
        <f t="array" ref="AB647">SUM(IF(Period=$A$2,IF(Site=$A$506,IF(Provider=$B647,H))))</f>
        <v>0</v>
      </c>
      <c r="AC647" s="27">
        <f t="shared" si="169"/>
        <v>0</v>
      </c>
      <c r="AD647" s="27">
        <f t="shared" si="165"/>
        <v>0</v>
      </c>
      <c r="AE647" s="44"/>
      <c r="AF647" s="20"/>
      <c r="AG647" s="20"/>
      <c r="AH647" s="20"/>
      <c r="AI647" s="20"/>
      <c r="AJ647" s="20"/>
      <c r="AK647" s="20"/>
      <c r="AL647" s="20"/>
      <c r="AM647" s="20"/>
      <c r="AN647" s="20"/>
    </row>
    <row r="648" spans="2:40" hidden="1" outlineLevel="1" x14ac:dyDescent="0.25">
      <c r="B648" s="20" t="s">
        <v>727</v>
      </c>
      <c r="C648" s="44"/>
      <c r="D648" s="25">
        <f t="array" ref="D648">SUM(IF(Period=$A$2,IF(Site=$A$506,IF(Provider=$B648,G))))</f>
        <v>0</v>
      </c>
      <c r="E648" s="26">
        <f t="array" ref="E648">SUM(IF(Period=$A$2,IF(Site=$A$506,IF(Provider=$B648,H))))</f>
        <v>0</v>
      </c>
      <c r="F648" s="27">
        <f t="shared" si="166"/>
        <v>0</v>
      </c>
      <c r="G648" s="27">
        <f t="shared" si="159"/>
        <v>0</v>
      </c>
      <c r="H648" s="44"/>
      <c r="I648" s="25">
        <f t="array" ref="I648">SUM(IF(Period=$A$2,IF(Site=$A$506,IF(Provider=$B648,I))))</f>
        <v>0</v>
      </c>
      <c r="J648" s="26">
        <f t="array" ref="J648">SUM(IF(Period=$A$2,IF(Site=$A$506,IF(Provider=$B648,J))))</f>
        <v>0</v>
      </c>
      <c r="K648" s="27">
        <f t="shared" si="167"/>
        <v>0</v>
      </c>
      <c r="L648" s="27">
        <f t="shared" si="160"/>
        <v>0</v>
      </c>
      <c r="M648" s="44"/>
      <c r="N648" s="25">
        <f t="array" ref="N648">SUM(IF(Period=$A$2,IF(Site=$A$506,IF(Provider=$B648,K))))</f>
        <v>0</v>
      </c>
      <c r="O648" s="37">
        <f t="shared" si="161"/>
        <v>0</v>
      </c>
      <c r="P648" s="44"/>
      <c r="Q648" s="25">
        <f t="array" ref="Q648">SUM(IF(Period=$A$2,IF(Site=$A$506,IF(Provider=$B648,M))))</f>
        <v>0</v>
      </c>
      <c r="R648" s="26">
        <f t="array" ref="R648">SUM(IF(Period=$A$2,IF(Site=$A$506,IF(Provider=$B648,N))))</f>
        <v>0</v>
      </c>
      <c r="S648" s="27" t="e">
        <f t="shared" si="162"/>
        <v>#DIV/0!</v>
      </c>
      <c r="T648" s="27" t="e">
        <f t="shared" si="163"/>
        <v>#DIV/0!</v>
      </c>
      <c r="U648" s="20"/>
      <c r="V648" s="25">
        <f t="array" ref="V648">SUM(IF(Period=$A$2,IF(Site=$A$506,IF(Provider=$B648,P))))</f>
        <v>0</v>
      </c>
      <c r="W648" s="26">
        <f t="array" ref="W648">SUM(IF(Period=$A$2,IF(Site=$A$506,IF(Provider=$B648,Q))))</f>
        <v>0</v>
      </c>
      <c r="X648" s="27">
        <f t="shared" si="168"/>
        <v>0</v>
      </c>
      <c r="Y648" s="27">
        <f t="shared" si="164"/>
        <v>0</v>
      </c>
      <c r="Z648" s="44"/>
      <c r="AA648" s="25">
        <f t="array" ref="AA648">SUM(IF(Period=$A$2,IF(Site=$A$506,IF(Provider=$B648,G))))</f>
        <v>0</v>
      </c>
      <c r="AB648" s="26">
        <f t="array" ref="AB648">SUM(IF(Period=$A$2,IF(Site=$A$506,IF(Provider=$B648,H))))</f>
        <v>0</v>
      </c>
      <c r="AC648" s="27">
        <f t="shared" si="169"/>
        <v>0</v>
      </c>
      <c r="AD648" s="27">
        <f t="shared" si="165"/>
        <v>0</v>
      </c>
      <c r="AE648" s="44"/>
      <c r="AF648" s="20"/>
      <c r="AG648" s="20"/>
      <c r="AH648" s="20"/>
      <c r="AI648" s="20"/>
      <c r="AJ648" s="20"/>
      <c r="AK648" s="20"/>
      <c r="AL648" s="20"/>
      <c r="AM648" s="20"/>
      <c r="AN648" s="20"/>
    </row>
    <row r="649" spans="2:40" hidden="1" outlineLevel="1" x14ac:dyDescent="0.25">
      <c r="B649" s="20" t="s">
        <v>697</v>
      </c>
      <c r="C649" s="44"/>
      <c r="D649" s="25">
        <f t="array" ref="D649">SUM(IF(Period=$A$2,IF(Site=$A$506,IF(Provider=$B649,G))))</f>
        <v>127</v>
      </c>
      <c r="E649" s="26">
        <f t="array" ref="E649">SUM(IF(Period=$A$2,IF(Site=$A$506,IF(Provider=$B649,H))))</f>
        <v>9</v>
      </c>
      <c r="F649" s="27">
        <f t="shared" si="166"/>
        <v>0.26131687242798357</v>
      </c>
      <c r="G649" s="27">
        <f t="shared" si="159"/>
        <v>5.9537451817897692E-2</v>
      </c>
      <c r="H649" s="44"/>
      <c r="I649" s="25">
        <f t="array" ref="I649">SUM(IF(Period=$A$2,IF(Site=$A$506,IF(Provider=$B649,I))))</f>
        <v>136</v>
      </c>
      <c r="J649" s="26">
        <f t="array" ref="J649">SUM(IF(Period=$A$2,IF(Site=$A$506,IF(Provider=$B649,J))))</f>
        <v>11.014705882352942</v>
      </c>
      <c r="K649" s="27">
        <f t="shared" si="167"/>
        <v>0.31240875912408761</v>
      </c>
      <c r="L649" s="27">
        <f t="shared" si="160"/>
        <v>4.3386335331769346E-2</v>
      </c>
      <c r="M649" s="44"/>
      <c r="N649" s="25">
        <f t="array" ref="N649">SUM(IF(Period=$A$2,IF(Site=$A$506,IF(Provider=$B649,K))))</f>
        <v>0</v>
      </c>
      <c r="O649" s="37">
        <f t="shared" si="161"/>
        <v>0</v>
      </c>
      <c r="P649" s="44"/>
      <c r="Q649" s="25">
        <f t="array" ref="Q649">SUM(IF(Period=$A$2,IF(Site=$A$506,IF(Provider=$B649,M))))</f>
        <v>0</v>
      </c>
      <c r="R649" s="26">
        <f t="array" ref="R649">SUM(IF(Period=$A$2,IF(Site=$A$506,IF(Provider=$B649,N))))</f>
        <v>0</v>
      </c>
      <c r="S649" s="27" t="e">
        <f t="shared" si="162"/>
        <v>#DIV/0!</v>
      </c>
      <c r="T649" s="27" t="e">
        <f t="shared" si="163"/>
        <v>#DIV/0!</v>
      </c>
      <c r="U649" s="20"/>
      <c r="V649" s="25">
        <f t="array" ref="V649">SUM(IF(Period=$A$2,IF(Site=$A$506,IF(Provider=$B649,P))))</f>
        <v>131</v>
      </c>
      <c r="W649" s="26">
        <f t="array" ref="W649">SUM(IF(Period=$A$2,IF(Site=$A$506,IF(Provider=$B649,Q))))</f>
        <v>20</v>
      </c>
      <c r="X649" s="27">
        <f t="shared" si="168"/>
        <v>0.67404167738615905</v>
      </c>
      <c r="Y649" s="27">
        <f t="shared" si="164"/>
        <v>9.7684650087617897E-2</v>
      </c>
      <c r="Z649" s="44"/>
      <c r="AA649" s="25">
        <f t="array" ref="AA649">SUM(IF(Period=$A$2,IF(Site=$A$506,IF(Provider=$B649,G))))</f>
        <v>127</v>
      </c>
      <c r="AB649" s="26">
        <f t="array" ref="AB649">SUM(IF(Period=$A$2,IF(Site=$A$506,IF(Provider=$B649,H))))</f>
        <v>9</v>
      </c>
      <c r="AC649" s="27">
        <f t="shared" si="169"/>
        <v>0.26131687242798357</v>
      </c>
      <c r="AD649" s="27">
        <f t="shared" si="165"/>
        <v>5.9537451817897692E-2</v>
      </c>
      <c r="AE649" s="44"/>
      <c r="AF649" s="20"/>
      <c r="AG649" s="20"/>
      <c r="AH649" s="20"/>
      <c r="AI649" s="20"/>
      <c r="AJ649" s="20"/>
      <c r="AK649" s="20"/>
      <c r="AL649" s="20"/>
      <c r="AM649" s="20"/>
      <c r="AN649" s="20"/>
    </row>
    <row r="650" spans="2:40" hidden="1" outlineLevel="1" x14ac:dyDescent="0.25">
      <c r="B650" s="20" t="s">
        <v>950</v>
      </c>
      <c r="C650" s="44"/>
      <c r="D650" s="25">
        <f t="array" ref="D650">SUM(IF(Period=$A$2,IF(Site=$A$506,IF(Provider=$B650,G))))</f>
        <v>0</v>
      </c>
      <c r="E650" s="26">
        <f t="array" ref="E650">SUM(IF(Period=$A$2,IF(Site=$A$506,IF(Provider=$B650,H))))</f>
        <v>0</v>
      </c>
      <c r="F650" s="27">
        <f t="shared" si="166"/>
        <v>0</v>
      </c>
      <c r="G650" s="27">
        <f t="shared" si="159"/>
        <v>0</v>
      </c>
      <c r="H650" s="44"/>
      <c r="I650" s="25">
        <f t="array" ref="I650">SUM(IF(Period=$A$2,IF(Site=$A$506,IF(Provider=$B650,I))))</f>
        <v>0</v>
      </c>
      <c r="J650" s="26">
        <f t="array" ref="J650">SUM(IF(Period=$A$2,IF(Site=$A$506,IF(Provider=$B650,J))))</f>
        <v>0</v>
      </c>
      <c r="K650" s="27">
        <f t="shared" si="167"/>
        <v>0</v>
      </c>
      <c r="L650" s="27">
        <f t="shared" si="160"/>
        <v>0</v>
      </c>
      <c r="M650" s="44"/>
      <c r="N650" s="25">
        <f t="array" ref="N650">SUM(IF(Period=$A$2,IF(Site=$A$506,IF(Provider=$B650,K))))</f>
        <v>0</v>
      </c>
      <c r="O650" s="37">
        <f t="shared" si="161"/>
        <v>0</v>
      </c>
      <c r="P650" s="44"/>
      <c r="Q650" s="25">
        <f t="array" ref="Q650">SUM(IF(Period=$A$2,IF(Site=$A$506,IF(Provider=$B650,M))))</f>
        <v>0</v>
      </c>
      <c r="R650" s="26">
        <f t="array" ref="R650">SUM(IF(Period=$A$2,IF(Site=$A$506,IF(Provider=$B650,N))))</f>
        <v>0</v>
      </c>
      <c r="S650" s="27" t="e">
        <f t="shared" si="162"/>
        <v>#DIV/0!</v>
      </c>
      <c r="T650" s="27" t="e">
        <f t="shared" si="163"/>
        <v>#DIV/0!</v>
      </c>
      <c r="U650" s="20"/>
      <c r="V650" s="25">
        <f t="array" ref="V650">SUM(IF(Period=$A$2,IF(Site=$A$506,IF(Provider=$B650,P))))</f>
        <v>0</v>
      </c>
      <c r="W650" s="26">
        <f t="array" ref="W650">SUM(IF(Period=$A$2,IF(Site=$A$506,IF(Provider=$B650,Q))))</f>
        <v>0</v>
      </c>
      <c r="X650" s="27">
        <f t="shared" si="168"/>
        <v>0</v>
      </c>
      <c r="Y650" s="27">
        <f t="shared" si="164"/>
        <v>0</v>
      </c>
      <c r="Z650" s="44"/>
      <c r="AA650" s="25">
        <f t="array" ref="AA650">SUM(IF(Period=$A$2,IF(Site=$A$506,IF(Provider=$B650,G))))</f>
        <v>0</v>
      </c>
      <c r="AB650" s="26">
        <f t="array" ref="AB650">SUM(IF(Period=$A$2,IF(Site=$A$506,IF(Provider=$B650,H))))</f>
        <v>0</v>
      </c>
      <c r="AC650" s="27">
        <f t="shared" si="169"/>
        <v>0</v>
      </c>
      <c r="AD650" s="27">
        <f t="shared" si="165"/>
        <v>0</v>
      </c>
      <c r="AE650" s="44"/>
      <c r="AF650" s="20"/>
      <c r="AG650" s="20"/>
      <c r="AH650" s="20"/>
      <c r="AI650" s="20"/>
      <c r="AJ650" s="20"/>
      <c r="AK650" s="20"/>
      <c r="AL650" s="20"/>
      <c r="AM650" s="20"/>
      <c r="AN650" s="20"/>
    </row>
    <row r="651" spans="2:40" hidden="1" outlineLevel="1" x14ac:dyDescent="0.25">
      <c r="B651" s="20" t="s">
        <v>743</v>
      </c>
      <c r="C651" s="44"/>
      <c r="D651" s="25">
        <f t="array" ref="D651">SUM(IF(Period=$A$2,IF(Site=$A$506,IF(Provider=$B651,G))))</f>
        <v>80</v>
      </c>
      <c r="E651" s="26">
        <f t="array" ref="E651">SUM(IF(Period=$A$2,IF(Site=$A$506,IF(Provider=$B651,H))))</f>
        <v>6</v>
      </c>
      <c r="F651" s="27">
        <f t="shared" si="166"/>
        <v>0.10973936899862827</v>
      </c>
      <c r="G651" s="27">
        <f t="shared" si="159"/>
        <v>2.5002604437962289E-2</v>
      </c>
      <c r="H651" s="44"/>
      <c r="I651" s="25">
        <f t="array" ref="I651">SUM(IF(Period=$A$2,IF(Site=$A$506,IF(Provider=$B651,I))))</f>
        <v>83</v>
      </c>
      <c r="J651" s="26">
        <f t="array" ref="J651">SUM(IF(Period=$A$2,IF(Site=$A$506,IF(Provider=$B651,J))))</f>
        <v>9.3975903614457827</v>
      </c>
      <c r="K651" s="27">
        <f t="shared" si="167"/>
        <v>0.16266944734098018</v>
      </c>
      <c r="L651" s="27">
        <f t="shared" si="160"/>
        <v>2.2591015726822483E-2</v>
      </c>
      <c r="M651" s="44"/>
      <c r="N651" s="25">
        <f t="array" ref="N651">SUM(IF(Period=$A$2,IF(Site=$A$506,IF(Provider=$B651,K))))</f>
        <v>0</v>
      </c>
      <c r="O651" s="37">
        <f t="shared" si="161"/>
        <v>0</v>
      </c>
      <c r="P651" s="44"/>
      <c r="Q651" s="25">
        <f t="array" ref="Q651">SUM(IF(Period=$A$2,IF(Site=$A$506,IF(Provider=$B651,M))))</f>
        <v>0</v>
      </c>
      <c r="R651" s="26">
        <f t="array" ref="R651">SUM(IF(Period=$A$2,IF(Site=$A$506,IF(Provider=$B651,N))))</f>
        <v>0</v>
      </c>
      <c r="S651" s="27" t="e">
        <f t="shared" si="162"/>
        <v>#DIV/0!</v>
      </c>
      <c r="T651" s="27" t="e">
        <f t="shared" si="163"/>
        <v>#DIV/0!</v>
      </c>
      <c r="U651" s="20"/>
      <c r="V651" s="25">
        <f t="array" ref="V651">SUM(IF(Period=$A$2,IF(Site=$A$506,IF(Provider=$B651,P))))</f>
        <v>28</v>
      </c>
      <c r="W651" s="26">
        <f t="array" ref="W651">SUM(IF(Period=$A$2,IF(Site=$A$506,IF(Provider=$B651,Q))))</f>
        <v>13</v>
      </c>
      <c r="X651" s="27">
        <f t="shared" si="168"/>
        <v>9.3645484949832769E-2</v>
      </c>
      <c r="Y651" s="27">
        <f t="shared" si="164"/>
        <v>1.3571455203012566E-2</v>
      </c>
      <c r="Z651" s="44"/>
      <c r="AA651" s="25">
        <f t="array" ref="AA651">SUM(IF(Period=$A$2,IF(Site=$A$506,IF(Provider=$B651,G))))</f>
        <v>80</v>
      </c>
      <c r="AB651" s="26">
        <f t="array" ref="AB651">SUM(IF(Period=$A$2,IF(Site=$A$506,IF(Provider=$B651,H))))</f>
        <v>6</v>
      </c>
      <c r="AC651" s="27">
        <f t="shared" si="169"/>
        <v>0.10973936899862827</v>
      </c>
      <c r="AD651" s="27">
        <f t="shared" si="165"/>
        <v>2.5002604437962289E-2</v>
      </c>
      <c r="AE651" s="44"/>
      <c r="AF651" s="20"/>
      <c r="AG651" s="20"/>
      <c r="AH651" s="20"/>
      <c r="AI651" s="20"/>
      <c r="AJ651" s="20"/>
      <c r="AK651" s="20"/>
      <c r="AL651" s="20"/>
      <c r="AM651" s="20"/>
      <c r="AN651" s="20"/>
    </row>
    <row r="652" spans="2:40" hidden="1" outlineLevel="1" x14ac:dyDescent="0.25">
      <c r="B652" s="20" t="s">
        <v>767</v>
      </c>
      <c r="C652" s="44"/>
      <c r="D652" s="25">
        <f t="array" ref="D652">SUM(IF(Period=$A$2,IF(Site=$A$506,IF(Provider=$B652,G))))</f>
        <v>67</v>
      </c>
      <c r="E652" s="26">
        <f t="array" ref="E652">SUM(IF(Period=$A$2,IF(Site=$A$506,IF(Provider=$B652,H))))</f>
        <v>6</v>
      </c>
      <c r="F652" s="27">
        <f t="shared" si="166"/>
        <v>9.1906721536351169E-2</v>
      </c>
      <c r="G652" s="27">
        <f t="shared" si="159"/>
        <v>2.0939681216793415E-2</v>
      </c>
      <c r="H652" s="44"/>
      <c r="I652" s="25">
        <f t="array" ref="I652">SUM(IF(Period=$A$2,IF(Site=$A$506,IF(Provider=$B652,I))))</f>
        <v>71</v>
      </c>
      <c r="J652" s="26">
        <f t="array" ref="J652">SUM(IF(Period=$A$2,IF(Site=$A$506,IF(Provider=$B652,J))))</f>
        <v>7.774647887323944</v>
      </c>
      <c r="K652" s="27">
        <f t="shared" si="167"/>
        <v>0.11511991657977061</v>
      </c>
      <c r="L652" s="27">
        <f t="shared" si="160"/>
        <v>1.5987488052828222E-2</v>
      </c>
      <c r="M652" s="44"/>
      <c r="N652" s="25">
        <f t="array" ref="N652">SUM(IF(Period=$A$2,IF(Site=$A$506,IF(Provider=$B652,K))))</f>
        <v>0</v>
      </c>
      <c r="O652" s="37">
        <f t="shared" si="161"/>
        <v>0</v>
      </c>
      <c r="P652" s="44"/>
      <c r="Q652" s="25">
        <f t="array" ref="Q652">SUM(IF(Period=$A$2,IF(Site=$A$506,IF(Provider=$B652,M))))</f>
        <v>0</v>
      </c>
      <c r="R652" s="26">
        <f t="array" ref="R652">SUM(IF(Period=$A$2,IF(Site=$A$506,IF(Provider=$B652,N))))</f>
        <v>0</v>
      </c>
      <c r="S652" s="27" t="e">
        <f t="shared" si="162"/>
        <v>#DIV/0!</v>
      </c>
      <c r="T652" s="27" t="e">
        <f t="shared" si="163"/>
        <v>#DIV/0!</v>
      </c>
      <c r="U652" s="20"/>
      <c r="V652" s="25">
        <f t="array" ref="V652">SUM(IF(Period=$A$2,IF(Site=$A$506,IF(Provider=$B652,P))))</f>
        <v>64</v>
      </c>
      <c r="W652" s="26">
        <f t="array" ref="W652">SUM(IF(Period=$A$2,IF(Site=$A$506,IF(Provider=$B652,Q))))</f>
        <v>19</v>
      </c>
      <c r="X652" s="27">
        <f t="shared" si="168"/>
        <v>0.3128376640082326</v>
      </c>
      <c r="Y652" s="27">
        <f t="shared" si="164"/>
        <v>4.5337608590283733E-2</v>
      </c>
      <c r="Z652" s="44"/>
      <c r="AA652" s="25">
        <f t="array" ref="AA652">SUM(IF(Period=$A$2,IF(Site=$A$506,IF(Provider=$B652,G))))</f>
        <v>67</v>
      </c>
      <c r="AB652" s="26">
        <f t="array" ref="AB652">SUM(IF(Period=$A$2,IF(Site=$A$506,IF(Provider=$B652,H))))</f>
        <v>6</v>
      </c>
      <c r="AC652" s="27">
        <f t="shared" si="169"/>
        <v>9.1906721536351169E-2</v>
      </c>
      <c r="AD652" s="27">
        <f t="shared" si="165"/>
        <v>2.0939681216793415E-2</v>
      </c>
      <c r="AE652" s="44"/>
      <c r="AF652" s="20"/>
      <c r="AG652" s="20"/>
      <c r="AH652" s="20"/>
      <c r="AI652" s="20"/>
      <c r="AJ652" s="20"/>
      <c r="AK652" s="20"/>
      <c r="AL652" s="20"/>
      <c r="AM652" s="20"/>
      <c r="AN652" s="20"/>
    </row>
    <row r="653" spans="2:40" hidden="1" outlineLevel="1" x14ac:dyDescent="0.25">
      <c r="B653" s="20" t="s">
        <v>1050</v>
      </c>
      <c r="C653" s="44"/>
      <c r="D653" s="25">
        <f t="array" ref="D653">SUM(IF(Period=$A$2,IF(Site=$A$506,IF(Provider=$B653,G))))</f>
        <v>0</v>
      </c>
      <c r="E653" s="26">
        <f t="array" ref="E653">SUM(IF(Period=$A$2,IF(Site=$A$506,IF(Provider=$B653,H))))</f>
        <v>0</v>
      </c>
      <c r="F653" s="27">
        <f t="shared" si="166"/>
        <v>0</v>
      </c>
      <c r="G653" s="27">
        <f t="shared" si="159"/>
        <v>0</v>
      </c>
      <c r="H653" s="44"/>
      <c r="I653" s="25">
        <f t="array" ref="I653">SUM(IF(Period=$A$2,IF(Site=$A$506,IF(Provider=$B653,I))))</f>
        <v>0</v>
      </c>
      <c r="J653" s="26">
        <f t="array" ref="J653">SUM(IF(Period=$A$2,IF(Site=$A$506,IF(Provider=$B653,J))))</f>
        <v>0</v>
      </c>
      <c r="K653" s="27">
        <f t="shared" si="167"/>
        <v>0</v>
      </c>
      <c r="L653" s="27">
        <f t="shared" si="160"/>
        <v>0</v>
      </c>
      <c r="M653" s="44"/>
      <c r="N653" s="25">
        <f t="array" ref="N653">SUM(IF(Period=$A$2,IF(Site=$A$506,IF(Provider=$B653,K))))</f>
        <v>0</v>
      </c>
      <c r="O653" s="37">
        <f t="shared" si="161"/>
        <v>0</v>
      </c>
      <c r="P653" s="44"/>
      <c r="Q653" s="25">
        <f t="array" ref="Q653">SUM(IF(Period=$A$2,IF(Site=$A$506,IF(Provider=$B653,M))))</f>
        <v>0</v>
      </c>
      <c r="R653" s="26">
        <f t="array" ref="R653">SUM(IF(Period=$A$2,IF(Site=$A$506,IF(Provider=$B653,N))))</f>
        <v>0</v>
      </c>
      <c r="S653" s="27" t="e">
        <f t="shared" si="162"/>
        <v>#DIV/0!</v>
      </c>
      <c r="T653" s="27" t="e">
        <f t="shared" si="163"/>
        <v>#DIV/0!</v>
      </c>
      <c r="U653" s="20"/>
      <c r="V653" s="25">
        <f t="array" ref="V653">SUM(IF(Period=$A$2,IF(Site=$A$506,IF(Provider=$B653,P))))</f>
        <v>0</v>
      </c>
      <c r="W653" s="26">
        <f t="array" ref="W653">SUM(IF(Period=$A$2,IF(Site=$A$506,IF(Provider=$B653,Q))))</f>
        <v>0</v>
      </c>
      <c r="X653" s="27">
        <f t="shared" si="168"/>
        <v>0</v>
      </c>
      <c r="Y653" s="27">
        <f t="shared" si="164"/>
        <v>0</v>
      </c>
      <c r="Z653" s="44"/>
      <c r="AA653" s="25">
        <f t="array" ref="AA653">SUM(IF(Period=$A$2,IF(Site=$A$506,IF(Provider=$B653,G))))</f>
        <v>0</v>
      </c>
      <c r="AB653" s="26">
        <f t="array" ref="AB653">SUM(IF(Period=$A$2,IF(Site=$A$506,IF(Provider=$B653,H))))</f>
        <v>0</v>
      </c>
      <c r="AC653" s="27">
        <f t="shared" si="169"/>
        <v>0</v>
      </c>
      <c r="AD653" s="27">
        <f t="shared" si="165"/>
        <v>0</v>
      </c>
      <c r="AE653" s="44"/>
      <c r="AF653" s="20"/>
      <c r="AG653" s="20"/>
      <c r="AH653" s="20"/>
      <c r="AI653" s="20"/>
      <c r="AJ653" s="20"/>
      <c r="AK653" s="20"/>
      <c r="AL653" s="20"/>
      <c r="AM653" s="20"/>
      <c r="AN653" s="20"/>
    </row>
    <row r="654" spans="2:40" hidden="1" outlineLevel="1" x14ac:dyDescent="0.25">
      <c r="B654" s="20" t="s">
        <v>717</v>
      </c>
      <c r="C654" s="44"/>
      <c r="D654" s="25">
        <f t="array" ref="D654">SUM(IF(Period=$A$2,IF(Site=$A$506,IF(Provider=$B654,G))))</f>
        <v>0</v>
      </c>
      <c r="E654" s="26">
        <f t="array" ref="E654">SUM(IF(Period=$A$2,IF(Site=$A$506,IF(Provider=$B654,H))))</f>
        <v>0</v>
      </c>
      <c r="F654" s="27">
        <f t="shared" si="166"/>
        <v>0</v>
      </c>
      <c r="G654" s="27">
        <f t="shared" si="159"/>
        <v>0</v>
      </c>
      <c r="H654" s="44"/>
      <c r="I654" s="25">
        <f t="array" ref="I654">SUM(IF(Period=$A$2,IF(Site=$A$506,IF(Provider=$B654,I))))</f>
        <v>0</v>
      </c>
      <c r="J654" s="26">
        <f t="array" ref="J654">SUM(IF(Period=$A$2,IF(Site=$A$506,IF(Provider=$B654,J))))</f>
        <v>0</v>
      </c>
      <c r="K654" s="27">
        <f t="shared" si="167"/>
        <v>0</v>
      </c>
      <c r="L654" s="27">
        <f t="shared" si="160"/>
        <v>0</v>
      </c>
      <c r="M654" s="44"/>
      <c r="N654" s="25">
        <f t="array" ref="N654">SUM(IF(Period=$A$2,IF(Site=$A$506,IF(Provider=$B654,K))))</f>
        <v>0</v>
      </c>
      <c r="O654" s="37">
        <f t="shared" si="161"/>
        <v>0</v>
      </c>
      <c r="P654" s="44"/>
      <c r="Q654" s="25">
        <f t="array" ref="Q654">SUM(IF(Period=$A$2,IF(Site=$A$506,IF(Provider=$B654,M))))</f>
        <v>0</v>
      </c>
      <c r="R654" s="26">
        <f t="array" ref="R654">SUM(IF(Period=$A$2,IF(Site=$A$506,IF(Provider=$B654,N))))</f>
        <v>0</v>
      </c>
      <c r="S654" s="27" t="e">
        <f t="shared" si="162"/>
        <v>#DIV/0!</v>
      </c>
      <c r="T654" s="27" t="e">
        <f t="shared" si="163"/>
        <v>#DIV/0!</v>
      </c>
      <c r="U654" s="20"/>
      <c r="V654" s="25">
        <f t="array" ref="V654">SUM(IF(Period=$A$2,IF(Site=$A$506,IF(Provider=$B654,P))))</f>
        <v>0</v>
      </c>
      <c r="W654" s="26">
        <f t="array" ref="W654">SUM(IF(Period=$A$2,IF(Site=$A$506,IF(Provider=$B654,Q))))</f>
        <v>0</v>
      </c>
      <c r="X654" s="27">
        <f t="shared" si="168"/>
        <v>0</v>
      </c>
      <c r="Y654" s="27">
        <f t="shared" si="164"/>
        <v>0</v>
      </c>
      <c r="Z654" s="44"/>
      <c r="AA654" s="25">
        <f t="array" ref="AA654">SUM(IF(Period=$A$2,IF(Site=$A$506,IF(Provider=$B654,G))))</f>
        <v>0</v>
      </c>
      <c r="AB654" s="26">
        <f t="array" ref="AB654">SUM(IF(Period=$A$2,IF(Site=$A$506,IF(Provider=$B654,H))))</f>
        <v>0</v>
      </c>
      <c r="AC654" s="27">
        <f t="shared" si="169"/>
        <v>0</v>
      </c>
      <c r="AD654" s="27">
        <f t="shared" si="165"/>
        <v>0</v>
      </c>
      <c r="AE654" s="44"/>
      <c r="AF654" s="20"/>
      <c r="AG654" s="20"/>
      <c r="AH654" s="20"/>
      <c r="AI654" s="20"/>
      <c r="AJ654" s="20"/>
      <c r="AK654" s="20"/>
      <c r="AL654" s="20"/>
      <c r="AM654" s="20"/>
      <c r="AN654" s="20"/>
    </row>
    <row r="655" spans="2:40" hidden="1" outlineLevel="1" x14ac:dyDescent="0.25">
      <c r="B655" s="20" t="s">
        <v>779</v>
      </c>
      <c r="C655" s="44"/>
      <c r="D655" s="25">
        <f t="array" ref="D655">SUM(IF(Period=$A$2,IF(Site=$A$506,IF(Provider=$B655,G))))</f>
        <v>13</v>
      </c>
      <c r="E655" s="26">
        <f t="array" ref="E655">SUM(IF(Period=$A$2,IF(Site=$A$506,IF(Provider=$B655,H))))</f>
        <v>422</v>
      </c>
      <c r="F655" s="27">
        <f t="shared" si="166"/>
        <v>1.2542295381801554</v>
      </c>
      <c r="G655" s="27">
        <f t="shared" si="159"/>
        <v>0.28575893322221063</v>
      </c>
      <c r="H655" s="44"/>
      <c r="I655" s="25">
        <f t="array" ref="I655">SUM(IF(Period=$A$2,IF(Site=$A$506,IF(Provider=$B655,I))))</f>
        <v>13</v>
      </c>
      <c r="J655" s="26">
        <f t="array" ref="J655">SUM(IF(Period=$A$2,IF(Site=$A$506,IF(Provider=$B655,J))))</f>
        <v>424.46153846153845</v>
      </c>
      <c r="K655" s="27">
        <f t="shared" si="167"/>
        <v>1.1507820646506777</v>
      </c>
      <c r="L655" s="27">
        <f t="shared" si="160"/>
        <v>0.1598169548469314</v>
      </c>
      <c r="M655" s="44"/>
      <c r="N655" s="25">
        <f t="array" ref="N655">SUM(IF(Period=$A$2,IF(Site=$A$506,IF(Provider=$B655,K))))</f>
        <v>2</v>
      </c>
      <c r="O655" s="37">
        <f t="shared" si="161"/>
        <v>0.15384615384615385</v>
      </c>
      <c r="P655" s="44"/>
      <c r="Q655" s="25">
        <f t="array" ref="Q655">SUM(IF(Period=$A$2,IF(Site=$A$506,IF(Provider=$B655,M))))</f>
        <v>0</v>
      </c>
      <c r="R655" s="26">
        <f t="array" ref="R655">SUM(IF(Period=$A$2,IF(Site=$A$506,IF(Provider=$B655,N))))</f>
        <v>0</v>
      </c>
      <c r="S655" s="27" t="e">
        <f t="shared" si="162"/>
        <v>#DIV/0!</v>
      </c>
      <c r="T655" s="27" t="e">
        <f t="shared" si="163"/>
        <v>#DIV/0!</v>
      </c>
      <c r="U655" s="20"/>
      <c r="V655" s="25">
        <f t="array" ref="V655">SUM(IF(Period=$A$2,IF(Site=$A$506,IF(Provider=$B655,P))))</f>
        <v>13</v>
      </c>
      <c r="W655" s="26">
        <f t="array" ref="W655">SUM(IF(Period=$A$2,IF(Site=$A$506,IF(Provider=$B655,Q))))</f>
        <v>39</v>
      </c>
      <c r="X655" s="27">
        <f t="shared" si="168"/>
        <v>0.13043478260869565</v>
      </c>
      <c r="Y655" s="27">
        <f t="shared" si="164"/>
        <v>1.8903098318481786E-2</v>
      </c>
      <c r="Z655" s="44"/>
      <c r="AA655" s="25">
        <f t="array" ref="AA655">SUM(IF(Period=$A$2,IF(Site=$A$506,IF(Provider=$B655,G))))</f>
        <v>13</v>
      </c>
      <c r="AB655" s="26">
        <f t="array" ref="AB655">SUM(IF(Period=$A$2,IF(Site=$A$506,IF(Provider=$B655,H))))</f>
        <v>422</v>
      </c>
      <c r="AC655" s="27">
        <f t="shared" si="169"/>
        <v>1.2542295381801554</v>
      </c>
      <c r="AD655" s="27">
        <f t="shared" si="165"/>
        <v>0.28575893322221063</v>
      </c>
      <c r="AE655" s="44"/>
      <c r="AF655" s="20"/>
      <c r="AG655" s="20"/>
      <c r="AH655" s="20"/>
      <c r="AI655" s="20"/>
      <c r="AJ655" s="20"/>
      <c r="AK655" s="20"/>
      <c r="AL655" s="20"/>
      <c r="AM655" s="20"/>
      <c r="AN655" s="20"/>
    </row>
    <row r="656" spans="2:40" hidden="1" outlineLevel="1" x14ac:dyDescent="0.25">
      <c r="B656" s="20" t="s">
        <v>830</v>
      </c>
      <c r="C656" s="44"/>
      <c r="D656" s="25">
        <f t="array" ref="D656">SUM(IF(Period=$A$2,IF(Site=$A$506,IF(Provider=$B656,G))))</f>
        <v>0</v>
      </c>
      <c r="E656" s="26">
        <f t="array" ref="E656">SUM(IF(Period=$A$2,IF(Site=$A$506,IF(Provider=$B656,H))))</f>
        <v>0</v>
      </c>
      <c r="F656" s="27">
        <f t="shared" si="166"/>
        <v>0</v>
      </c>
      <c r="G656" s="27">
        <f t="shared" si="159"/>
        <v>0</v>
      </c>
      <c r="H656" s="44"/>
      <c r="I656" s="25">
        <f t="array" ref="I656">SUM(IF(Period=$A$2,IF(Site=$A$506,IF(Provider=$B656,I))))</f>
        <v>0</v>
      </c>
      <c r="J656" s="26">
        <f t="array" ref="J656">SUM(IF(Period=$A$2,IF(Site=$A$506,IF(Provider=$B656,J))))</f>
        <v>0</v>
      </c>
      <c r="K656" s="27">
        <f t="shared" si="167"/>
        <v>0</v>
      </c>
      <c r="L656" s="27">
        <f t="shared" si="160"/>
        <v>0</v>
      </c>
      <c r="M656" s="44"/>
      <c r="N656" s="25">
        <f t="array" ref="N656">SUM(IF(Period=$A$2,IF(Site=$A$506,IF(Provider=$B656,K))))</f>
        <v>0</v>
      </c>
      <c r="O656" s="37">
        <f t="shared" si="161"/>
        <v>0</v>
      </c>
      <c r="P656" s="44"/>
      <c r="Q656" s="25">
        <f t="array" ref="Q656">SUM(IF(Period=$A$2,IF(Site=$A$506,IF(Provider=$B656,M))))</f>
        <v>0</v>
      </c>
      <c r="R656" s="26">
        <f t="array" ref="R656">SUM(IF(Period=$A$2,IF(Site=$A$506,IF(Provider=$B656,N))))</f>
        <v>0</v>
      </c>
      <c r="S656" s="27" t="e">
        <f t="shared" si="162"/>
        <v>#DIV/0!</v>
      </c>
      <c r="T656" s="27" t="e">
        <f t="shared" si="163"/>
        <v>#DIV/0!</v>
      </c>
      <c r="U656" s="20"/>
      <c r="V656" s="25">
        <f t="array" ref="V656">SUM(IF(Period=$A$2,IF(Site=$A$506,IF(Provider=$B656,P))))</f>
        <v>0</v>
      </c>
      <c r="W656" s="26">
        <f t="array" ref="W656">SUM(IF(Period=$A$2,IF(Site=$A$506,IF(Provider=$B656,Q))))</f>
        <v>0</v>
      </c>
      <c r="X656" s="27">
        <f t="shared" si="168"/>
        <v>0</v>
      </c>
      <c r="Y656" s="27">
        <f t="shared" si="164"/>
        <v>0</v>
      </c>
      <c r="Z656" s="44"/>
      <c r="AA656" s="25">
        <f t="array" ref="AA656">SUM(IF(Period=$A$2,IF(Site=$A$506,IF(Provider=$B656,G))))</f>
        <v>0</v>
      </c>
      <c r="AB656" s="26">
        <f t="array" ref="AB656">SUM(IF(Period=$A$2,IF(Site=$A$506,IF(Provider=$B656,H))))</f>
        <v>0</v>
      </c>
      <c r="AC656" s="27">
        <f t="shared" si="169"/>
        <v>0</v>
      </c>
      <c r="AD656" s="27">
        <f t="shared" si="165"/>
        <v>0</v>
      </c>
      <c r="AE656" s="44"/>
      <c r="AF656" s="20"/>
      <c r="AG656" s="20"/>
      <c r="AH656" s="20"/>
      <c r="AI656" s="20"/>
      <c r="AJ656" s="20"/>
      <c r="AK656" s="20"/>
      <c r="AL656" s="20"/>
      <c r="AM656" s="20"/>
      <c r="AN656" s="20"/>
    </row>
    <row r="657" spans="1:40" hidden="1" outlineLevel="1" x14ac:dyDescent="0.25">
      <c r="B657" s="20" t="s">
        <v>703</v>
      </c>
      <c r="C657" s="44"/>
      <c r="D657" s="25">
        <f t="array" ref="D657">SUM(IF(Period=$A$2,IF(Site=$A$506,IF(Provider=$B657,G))))</f>
        <v>73</v>
      </c>
      <c r="E657" s="26">
        <f t="array" ref="E657">SUM(IF(Period=$A$2,IF(Site=$A$506,IF(Provider=$B657,H))))</f>
        <v>9</v>
      </c>
      <c r="F657" s="27">
        <f t="shared" si="166"/>
        <v>0.15020576131687241</v>
      </c>
      <c r="G657" s="27">
        <f t="shared" si="159"/>
        <v>3.4222314824460878E-2</v>
      </c>
      <c r="H657" s="44"/>
      <c r="I657" s="25">
        <f t="array" ref="I657">SUM(IF(Period=$A$2,IF(Site=$A$506,IF(Provider=$B657,I))))</f>
        <v>90</v>
      </c>
      <c r="J657" s="26">
        <f t="array" ref="J657">SUM(IF(Period=$A$2,IF(Site=$A$506,IF(Provider=$B657,J))))</f>
        <v>12.4</v>
      </c>
      <c r="K657" s="27">
        <f t="shared" si="167"/>
        <v>0.23274244004171013</v>
      </c>
      <c r="L657" s="27">
        <f t="shared" si="160"/>
        <v>3.2322530193761405E-2</v>
      </c>
      <c r="M657" s="44"/>
      <c r="N657" s="25">
        <f t="array" ref="N657">SUM(IF(Period=$A$2,IF(Site=$A$506,IF(Provider=$B657,K))))</f>
        <v>0</v>
      </c>
      <c r="O657" s="37">
        <f t="shared" si="161"/>
        <v>0</v>
      </c>
      <c r="P657" s="44"/>
      <c r="Q657" s="25">
        <f t="array" ref="Q657">SUM(IF(Period=$A$2,IF(Site=$A$506,IF(Provider=$B657,M))))</f>
        <v>0</v>
      </c>
      <c r="R657" s="26">
        <f t="array" ref="R657">SUM(IF(Period=$A$2,IF(Site=$A$506,IF(Provider=$B657,N))))</f>
        <v>0</v>
      </c>
      <c r="S657" s="27" t="e">
        <f t="shared" si="162"/>
        <v>#DIV/0!</v>
      </c>
      <c r="T657" s="27" t="e">
        <f t="shared" si="163"/>
        <v>#DIV/0!</v>
      </c>
      <c r="U657" s="20"/>
      <c r="V657" s="25">
        <f t="array" ref="V657">SUM(IF(Period=$A$2,IF(Site=$A$506,IF(Provider=$B657,P))))</f>
        <v>57</v>
      </c>
      <c r="W657" s="26">
        <f t="array" ref="W657">SUM(IF(Period=$A$2,IF(Site=$A$506,IF(Provider=$B657,Q))))</f>
        <v>20</v>
      </c>
      <c r="X657" s="27">
        <f t="shared" si="168"/>
        <v>0.29328531000771807</v>
      </c>
      <c r="Y657" s="27">
        <f t="shared" si="164"/>
        <v>4.2504008053390996E-2</v>
      </c>
      <c r="Z657" s="44"/>
      <c r="AA657" s="25">
        <f t="array" ref="AA657">SUM(IF(Period=$A$2,IF(Site=$A$506,IF(Provider=$B657,G))))</f>
        <v>73</v>
      </c>
      <c r="AB657" s="26">
        <f t="array" ref="AB657">SUM(IF(Period=$A$2,IF(Site=$A$506,IF(Provider=$B657,H))))</f>
        <v>9</v>
      </c>
      <c r="AC657" s="27">
        <f t="shared" si="169"/>
        <v>0.15020576131687241</v>
      </c>
      <c r="AD657" s="27">
        <f t="shared" si="165"/>
        <v>3.4222314824460878E-2</v>
      </c>
      <c r="AE657" s="44"/>
      <c r="AF657" s="20"/>
      <c r="AG657" s="20"/>
      <c r="AH657" s="20"/>
      <c r="AI657" s="20"/>
      <c r="AJ657" s="20"/>
      <c r="AK657" s="20"/>
      <c r="AL657" s="20"/>
      <c r="AM657" s="20"/>
      <c r="AN657" s="20"/>
    </row>
    <row r="658" spans="1:40" hidden="1" outlineLevel="1" x14ac:dyDescent="0.25">
      <c r="B658" s="20" t="s">
        <v>962</v>
      </c>
      <c r="C658" s="44"/>
      <c r="D658" s="25">
        <f t="array" ref="D658">SUM(IF(Period=$A$2,IF(Site=$A$506,IF(Provider=$B658,G))))</f>
        <v>0</v>
      </c>
      <c r="E658" s="26">
        <f t="array" ref="E658">SUM(IF(Period=$A$2,IF(Site=$A$506,IF(Provider=$B658,H))))</f>
        <v>0</v>
      </c>
      <c r="F658" s="27">
        <f t="shared" si="166"/>
        <v>0</v>
      </c>
      <c r="G658" s="27">
        <f t="shared" si="159"/>
        <v>0</v>
      </c>
      <c r="H658" s="44"/>
      <c r="I658" s="25">
        <f t="array" ref="I658">SUM(IF(Period=$A$2,IF(Site=$A$506,IF(Provider=$B658,I))))</f>
        <v>0</v>
      </c>
      <c r="J658" s="26">
        <f t="array" ref="J658">SUM(IF(Period=$A$2,IF(Site=$A$506,IF(Provider=$B658,J))))</f>
        <v>0</v>
      </c>
      <c r="K658" s="27">
        <f t="shared" si="167"/>
        <v>0</v>
      </c>
      <c r="L658" s="27">
        <f t="shared" si="160"/>
        <v>0</v>
      </c>
      <c r="M658" s="44"/>
      <c r="N658" s="25">
        <f t="array" ref="N658">SUM(IF(Period=$A$2,IF(Site=$A$506,IF(Provider=$B658,K))))</f>
        <v>0</v>
      </c>
      <c r="O658" s="37">
        <f t="shared" si="161"/>
        <v>0</v>
      </c>
      <c r="P658" s="44"/>
      <c r="Q658" s="25">
        <f t="array" ref="Q658">SUM(IF(Period=$A$2,IF(Site=$A$506,IF(Provider=$B658,M))))</f>
        <v>0</v>
      </c>
      <c r="R658" s="26">
        <f t="array" ref="R658">SUM(IF(Period=$A$2,IF(Site=$A$506,IF(Provider=$B658,N))))</f>
        <v>0</v>
      </c>
      <c r="S658" s="27" t="e">
        <f t="shared" si="162"/>
        <v>#DIV/0!</v>
      </c>
      <c r="T658" s="27" t="e">
        <f t="shared" si="163"/>
        <v>#DIV/0!</v>
      </c>
      <c r="U658" s="20"/>
      <c r="V658" s="25">
        <f t="array" ref="V658">SUM(IF(Period=$A$2,IF(Site=$A$506,IF(Provider=$B658,P))))</f>
        <v>0</v>
      </c>
      <c r="W658" s="26">
        <f t="array" ref="W658">SUM(IF(Period=$A$2,IF(Site=$A$506,IF(Provider=$B658,Q))))</f>
        <v>0</v>
      </c>
      <c r="X658" s="27">
        <f t="shared" si="168"/>
        <v>0</v>
      </c>
      <c r="Y658" s="27">
        <f t="shared" si="164"/>
        <v>0</v>
      </c>
      <c r="Z658" s="44"/>
      <c r="AA658" s="25">
        <f t="array" ref="AA658">SUM(IF(Period=$A$2,IF(Site=$A$506,IF(Provider=$B658,G))))</f>
        <v>0</v>
      </c>
      <c r="AB658" s="26">
        <f t="array" ref="AB658">SUM(IF(Period=$A$2,IF(Site=$A$506,IF(Provider=$B658,H))))</f>
        <v>0</v>
      </c>
      <c r="AC658" s="27">
        <f t="shared" si="169"/>
        <v>0</v>
      </c>
      <c r="AD658" s="27">
        <f t="shared" si="165"/>
        <v>0</v>
      </c>
      <c r="AE658" s="44"/>
      <c r="AF658" s="20"/>
      <c r="AG658" s="20"/>
      <c r="AH658" s="20"/>
      <c r="AI658" s="20"/>
      <c r="AJ658" s="20"/>
      <c r="AK658" s="20"/>
      <c r="AL658" s="20"/>
      <c r="AM658" s="20"/>
      <c r="AN658" s="20"/>
    </row>
    <row r="659" spans="1:40" hidden="1" outlineLevel="1" x14ac:dyDescent="0.25">
      <c r="B659" s="20" t="s">
        <v>975</v>
      </c>
      <c r="C659" s="44"/>
      <c r="D659" s="25">
        <f t="array" ref="D659">SUM(IF(Period=$A$2,IF(Site=$A$506,IF(Provider=$B659,G))))</f>
        <v>0</v>
      </c>
      <c r="E659" s="26">
        <f t="array" ref="E659">SUM(IF(Period=$A$2,IF(Site=$A$506,IF(Provider=$B659,H))))</f>
        <v>0</v>
      </c>
      <c r="F659" s="27">
        <f t="shared" si="166"/>
        <v>0</v>
      </c>
      <c r="G659" s="27">
        <f t="shared" si="159"/>
        <v>0</v>
      </c>
      <c r="H659" s="44"/>
      <c r="I659" s="25">
        <f t="array" ref="I659">SUM(IF(Period=$A$2,IF(Site=$A$506,IF(Provider=$B659,I))))</f>
        <v>0</v>
      </c>
      <c r="J659" s="26">
        <f t="array" ref="J659">SUM(IF(Period=$A$2,IF(Site=$A$506,IF(Provider=$B659,J))))</f>
        <v>0</v>
      </c>
      <c r="K659" s="27">
        <f t="shared" si="167"/>
        <v>0</v>
      </c>
      <c r="L659" s="27">
        <f t="shared" si="160"/>
        <v>0</v>
      </c>
      <c r="M659" s="44"/>
      <c r="N659" s="25">
        <f t="array" ref="N659">SUM(IF(Period=$A$2,IF(Site=$A$506,IF(Provider=$B659,K))))</f>
        <v>0</v>
      </c>
      <c r="O659" s="37">
        <f t="shared" si="161"/>
        <v>0</v>
      </c>
      <c r="P659" s="44"/>
      <c r="Q659" s="25">
        <f t="array" ref="Q659">SUM(IF(Period=$A$2,IF(Site=$A$506,IF(Provider=$B659,M))))</f>
        <v>0</v>
      </c>
      <c r="R659" s="26">
        <f t="array" ref="R659">SUM(IF(Period=$A$2,IF(Site=$A$506,IF(Provider=$B659,N))))</f>
        <v>0</v>
      </c>
      <c r="S659" s="27" t="e">
        <f t="shared" si="162"/>
        <v>#DIV/0!</v>
      </c>
      <c r="T659" s="27" t="e">
        <f t="shared" si="163"/>
        <v>#DIV/0!</v>
      </c>
      <c r="U659" s="20"/>
      <c r="V659" s="25">
        <f t="array" ref="V659">SUM(IF(Period=$A$2,IF(Site=$A$506,IF(Provider=$B659,P))))</f>
        <v>0</v>
      </c>
      <c r="W659" s="26">
        <f t="array" ref="W659">SUM(IF(Period=$A$2,IF(Site=$A$506,IF(Provider=$B659,Q))))</f>
        <v>0</v>
      </c>
      <c r="X659" s="27">
        <f t="shared" si="168"/>
        <v>0</v>
      </c>
      <c r="Y659" s="27">
        <f t="shared" si="164"/>
        <v>0</v>
      </c>
      <c r="Z659" s="44"/>
      <c r="AA659" s="25">
        <f t="array" ref="AA659">SUM(IF(Period=$A$2,IF(Site=$A$506,IF(Provider=$B659,G))))</f>
        <v>0</v>
      </c>
      <c r="AB659" s="26">
        <f t="array" ref="AB659">SUM(IF(Period=$A$2,IF(Site=$A$506,IF(Provider=$B659,H))))</f>
        <v>0</v>
      </c>
      <c r="AC659" s="27">
        <f t="shared" si="169"/>
        <v>0</v>
      </c>
      <c r="AD659" s="27">
        <f t="shared" si="165"/>
        <v>0</v>
      </c>
      <c r="AE659" s="44"/>
      <c r="AF659" s="20"/>
      <c r="AG659" s="20"/>
      <c r="AH659" s="20"/>
      <c r="AI659" s="20"/>
      <c r="AJ659" s="20"/>
      <c r="AK659" s="20"/>
      <c r="AL659" s="20"/>
      <c r="AM659" s="20"/>
      <c r="AN659" s="20"/>
    </row>
    <row r="660" spans="1:40" hidden="1" outlineLevel="1" x14ac:dyDescent="0.25">
      <c r="B660" s="20" t="s">
        <v>1059</v>
      </c>
      <c r="C660" s="44"/>
      <c r="D660" s="25">
        <f t="array" ref="D660">SUM(IF(Period=$A$2,IF(Site=$A$506,IF(Provider=$B660,G))))</f>
        <v>0</v>
      </c>
      <c r="E660" s="26">
        <f t="array" ref="E660">SUM(IF(Period=$A$2,IF(Site=$A$506,IF(Provider=$B660,H))))</f>
        <v>0</v>
      </c>
      <c r="F660" s="27">
        <f t="shared" si="166"/>
        <v>0</v>
      </c>
      <c r="G660" s="27">
        <f t="shared" si="159"/>
        <v>0</v>
      </c>
      <c r="H660" s="44"/>
      <c r="I660" s="25">
        <f t="array" ref="I660">SUM(IF(Period=$A$2,IF(Site=$A$506,IF(Provider=$B660,I))))</f>
        <v>0</v>
      </c>
      <c r="J660" s="26">
        <f t="array" ref="J660">SUM(IF(Period=$A$2,IF(Site=$A$506,IF(Provider=$B660,J))))</f>
        <v>0</v>
      </c>
      <c r="K660" s="27">
        <f t="shared" si="167"/>
        <v>0</v>
      </c>
      <c r="L660" s="27">
        <f t="shared" si="160"/>
        <v>0</v>
      </c>
      <c r="M660" s="44"/>
      <c r="N660" s="25">
        <f t="array" ref="N660">SUM(IF(Period=$A$2,IF(Site=$A$506,IF(Provider=$B660,K))))</f>
        <v>0</v>
      </c>
      <c r="O660" s="37">
        <f t="shared" si="161"/>
        <v>0</v>
      </c>
      <c r="P660" s="44"/>
      <c r="Q660" s="25">
        <f t="array" ref="Q660">SUM(IF(Period=$A$2,IF(Site=$A$506,IF(Provider=$B660,M))))</f>
        <v>0</v>
      </c>
      <c r="R660" s="26">
        <f t="array" ref="R660">SUM(IF(Period=$A$2,IF(Site=$A$506,IF(Provider=$B660,N))))</f>
        <v>0</v>
      </c>
      <c r="S660" s="27" t="e">
        <f t="shared" si="162"/>
        <v>#DIV/0!</v>
      </c>
      <c r="T660" s="27" t="e">
        <f t="shared" si="163"/>
        <v>#DIV/0!</v>
      </c>
      <c r="U660" s="20"/>
      <c r="V660" s="25">
        <f t="array" ref="V660">SUM(IF(Period=$A$2,IF(Site=$A$506,IF(Provider=$B660,P))))</f>
        <v>0</v>
      </c>
      <c r="W660" s="26">
        <f t="array" ref="W660">SUM(IF(Period=$A$2,IF(Site=$A$506,IF(Provider=$B660,Q))))</f>
        <v>0</v>
      </c>
      <c r="X660" s="27">
        <f t="shared" si="168"/>
        <v>0</v>
      </c>
      <c r="Y660" s="27">
        <f t="shared" si="164"/>
        <v>0</v>
      </c>
      <c r="Z660" s="44"/>
      <c r="AA660" s="25">
        <f t="array" ref="AA660">SUM(IF(Period=$A$2,IF(Site=$A$506,IF(Provider=$B660,G))))</f>
        <v>0</v>
      </c>
      <c r="AB660" s="26">
        <f t="array" ref="AB660">SUM(IF(Period=$A$2,IF(Site=$A$506,IF(Provider=$B660,H))))</f>
        <v>0</v>
      </c>
      <c r="AC660" s="27">
        <f t="shared" si="169"/>
        <v>0</v>
      </c>
      <c r="AD660" s="27">
        <f t="shared" si="165"/>
        <v>0</v>
      </c>
      <c r="AE660" s="44"/>
      <c r="AF660" s="20"/>
      <c r="AG660" s="20"/>
      <c r="AH660" s="20"/>
      <c r="AI660" s="20"/>
      <c r="AJ660" s="20"/>
      <c r="AK660" s="20"/>
      <c r="AL660" s="20"/>
      <c r="AM660" s="20"/>
      <c r="AN660" s="20"/>
    </row>
    <row r="661" spans="1:40" collapsed="1" x14ac:dyDescent="0.25">
      <c r="B661" s="28" t="s">
        <v>1142</v>
      </c>
      <c r="D661" s="30">
        <f>SUM(D507:D660)</f>
        <v>4374</v>
      </c>
      <c r="E661" s="31">
        <f>SUM(F507:F660)</f>
        <v>11.370598994055783</v>
      </c>
      <c r="F661" s="29"/>
      <c r="G661" s="29"/>
      <c r="I661" s="30">
        <f>SUM(I507:I660)</f>
        <v>4795</v>
      </c>
      <c r="J661" s="31">
        <f>SUM(K507:K660)</f>
        <v>13.433785192909284</v>
      </c>
      <c r="K661" s="29"/>
      <c r="L661" s="29"/>
      <c r="N661" s="30">
        <f>SUM(N507:N660)</f>
        <v>35</v>
      </c>
      <c r="O661" s="38">
        <f t="shared" si="161"/>
        <v>7.2992700729927005E-3</v>
      </c>
      <c r="Q661" s="30">
        <f>SUM(Q507:Q660)</f>
        <v>0</v>
      </c>
      <c r="R661" s="31">
        <f>IF(ISERROR(SUM(S507:S660)),0,SUM(S507:S660))</f>
        <v>0</v>
      </c>
      <c r="S661" s="29"/>
      <c r="T661" s="29"/>
      <c r="V661" s="30">
        <f>SUM(V507:V660)</f>
        <v>3887</v>
      </c>
      <c r="W661" s="31">
        <f>SUM(X507:X660)</f>
        <v>21.330331875482376</v>
      </c>
      <c r="X661" s="29"/>
      <c r="Y661" s="29"/>
      <c r="AA661" s="30">
        <f>SUM(AA507:AA660)</f>
        <v>4374</v>
      </c>
      <c r="AB661" s="31">
        <f>SUM(AC507:AC660)</f>
        <v>11.370598994055783</v>
      </c>
      <c r="AC661" s="29"/>
      <c r="AD661" s="29"/>
    </row>
    <row r="662" spans="1:40" x14ac:dyDescent="0.25">
      <c r="O662" s="39"/>
    </row>
    <row r="663" spans="1:40" x14ac:dyDescent="0.25">
      <c r="A663" s="19" t="s">
        <v>279</v>
      </c>
      <c r="O663" s="39"/>
    </row>
    <row r="664" spans="1:40" hidden="1" outlineLevel="1" x14ac:dyDescent="0.25">
      <c r="B664" s="20" t="s">
        <v>773</v>
      </c>
      <c r="C664" s="44"/>
      <c r="D664" s="25">
        <f t="array" ref="D664">SUM(IF(Period=$A$2,IF(Site=$A$663,IF(Provider=$B664,G))))</f>
        <v>3</v>
      </c>
      <c r="E664" s="26">
        <f t="array" ref="E664">SUM(IF(Period=$A$2,IF(Site=$A$663,IF(Provider=$B664,H))))</f>
        <v>11</v>
      </c>
      <c r="F664" s="27">
        <f>E664*(D664/D$728)</f>
        <v>7.6566125290023199E-2</v>
      </c>
      <c r="G664" s="27">
        <f t="shared" ref="G664:G727" si="170">E664*(D664/D$891)</f>
        <v>1.7189290551099072E-3</v>
      </c>
      <c r="H664" s="44"/>
      <c r="I664" s="25">
        <f t="array" ref="I664">SUM(IF(Period=$A$2,IF(Site=$A$663,IF(Provider=$B664,I))))</f>
        <v>4</v>
      </c>
      <c r="J664" s="26">
        <f t="array" ref="J664">SUM(IF(Period=$A$2,IF(Site=$A$663,IF(Provider=$B664,J))))</f>
        <v>12</v>
      </c>
      <c r="K664" s="27">
        <f>J664*(I664/I$728)</f>
        <v>4.3360433604336043E-2</v>
      </c>
      <c r="L664" s="27">
        <f t="shared" ref="L664:L727" si="171">J664*(I664/I$891)</f>
        <v>1.3902163524198452E-3</v>
      </c>
      <c r="M664" s="44"/>
      <c r="N664" s="25">
        <f t="array" ref="N664">SUM(IF(Period=$A$2,IF(Site=$A$663,IF(Provider=$B664,K))))</f>
        <v>0</v>
      </c>
      <c r="O664" s="37">
        <f t="shared" ref="O664:O727" si="172">IF(ISERROR(N664/I664),0,N664/I664)</f>
        <v>0</v>
      </c>
      <c r="P664" s="44"/>
      <c r="Q664" s="25">
        <f t="array" ref="Q664">SUM(IF(Period=$A$2,IF(Site=$A$663,IF(Provider=$B664,M))))</f>
        <v>0</v>
      </c>
      <c r="R664" s="26">
        <f t="array" ref="R664">SUM(IF(Period=$A$2,IF(Site=$A$663,IF(Provider=$B664,N))))</f>
        <v>0</v>
      </c>
      <c r="S664" s="27" t="e">
        <f t="shared" ref="S664:S695" si="173">R664*(Q664/Q$728)</f>
        <v>#DIV/0!</v>
      </c>
      <c r="T664" s="27" t="e">
        <f t="shared" ref="T664:T695" si="174">R664*(Q664/Q$891)</f>
        <v>#DIV/0!</v>
      </c>
      <c r="U664" s="20"/>
      <c r="V664" s="25">
        <f t="array" ref="V664">SUM(IF(Period=$A$2,IF(Site=$A$663,IF(Provider=$B664,P))))</f>
        <v>4</v>
      </c>
      <c r="W664" s="26">
        <f t="array" ref="W664">SUM(IF(Period=$A$2,IF(Site=$A$663,IF(Provider=$B664,Q))))</f>
        <v>26</v>
      </c>
      <c r="X664" s="27">
        <f>W664*(V664/V$728)</f>
        <v>0.14647887323943662</v>
      </c>
      <c r="Y664" s="27">
        <f t="shared" ref="Y664:Y727" si="175">W664*(V664/V$891)</f>
        <v>3.8775586294321615E-3</v>
      </c>
      <c r="Z664" s="44"/>
      <c r="AA664" s="25">
        <f t="array" ref="AA664">SUM(IF(Period=$A$2,IF(Site=$A$663,IF(Provider=$B664,G))))</f>
        <v>3</v>
      </c>
      <c r="AB664" s="26">
        <f t="array" ref="AB664">SUM(IF(Period=$A$2,IF(Site=$A$663,IF(Provider=$B664,H))))</f>
        <v>11</v>
      </c>
      <c r="AC664" s="27">
        <f>AB664*(AA664/AA$728)</f>
        <v>7.6566125290023199E-2</v>
      </c>
      <c r="AD664" s="27">
        <f t="shared" ref="AD664:AD727" si="176">AB664*(AA664/AA$891)</f>
        <v>1.7189290551099072E-3</v>
      </c>
      <c r="AE664" s="44"/>
      <c r="AF664" s="20"/>
      <c r="AG664" s="20"/>
      <c r="AH664" s="20"/>
      <c r="AI664" s="20"/>
      <c r="AJ664" s="20"/>
      <c r="AK664" s="20"/>
      <c r="AL664" s="20"/>
      <c r="AM664" s="20"/>
      <c r="AN664" s="20"/>
    </row>
    <row r="665" spans="1:40" hidden="1" outlineLevel="1" x14ac:dyDescent="0.25">
      <c r="B665" s="20" t="s">
        <v>774</v>
      </c>
      <c r="C665" s="44"/>
      <c r="D665" s="25">
        <f t="array" ref="D665">SUM(IF(Period=$A$2,IF(Site=$A$663,IF(Provider=$B665,G))))</f>
        <v>0</v>
      </c>
      <c r="E665" s="26">
        <f t="array" ref="E665">SUM(IF(Period=$A$2,IF(Site=$A$663,IF(Provider=$B665,H))))</f>
        <v>0</v>
      </c>
      <c r="F665" s="27">
        <f t="shared" ref="F665:F727" si="177">E665*(D665/D$728)</f>
        <v>0</v>
      </c>
      <c r="G665" s="27">
        <f t="shared" si="170"/>
        <v>0</v>
      </c>
      <c r="H665" s="44"/>
      <c r="I665" s="25">
        <f t="array" ref="I665">SUM(IF(Period=$A$2,IF(Site=$A$663,IF(Provider=$B665,I))))</f>
        <v>0</v>
      </c>
      <c r="J665" s="26">
        <f t="array" ref="J665">SUM(IF(Period=$A$2,IF(Site=$A$663,IF(Provider=$B665,J))))</f>
        <v>0</v>
      </c>
      <c r="K665" s="27">
        <f t="shared" ref="K665:K727" si="178">J665*(I665/I$728)</f>
        <v>0</v>
      </c>
      <c r="L665" s="27">
        <f t="shared" si="171"/>
        <v>0</v>
      </c>
      <c r="M665" s="44"/>
      <c r="N665" s="25">
        <f t="array" ref="N665">SUM(IF(Period=$A$2,IF(Site=$A$663,IF(Provider=$B665,K))))</f>
        <v>0</v>
      </c>
      <c r="O665" s="37">
        <f t="shared" si="172"/>
        <v>0</v>
      </c>
      <c r="P665" s="44"/>
      <c r="Q665" s="25">
        <f t="array" ref="Q665">SUM(IF(Period=$A$2,IF(Site=$A$663,IF(Provider=$B665,M))))</f>
        <v>0</v>
      </c>
      <c r="R665" s="26">
        <f t="array" ref="R665">SUM(IF(Period=$A$2,IF(Site=$A$663,IF(Provider=$B665,N))))</f>
        <v>0</v>
      </c>
      <c r="S665" s="27" t="e">
        <f t="shared" si="173"/>
        <v>#DIV/0!</v>
      </c>
      <c r="T665" s="27" t="e">
        <f t="shared" si="174"/>
        <v>#DIV/0!</v>
      </c>
      <c r="U665" s="20"/>
      <c r="V665" s="25">
        <f t="array" ref="V665">SUM(IF(Period=$A$2,IF(Site=$A$663,IF(Provider=$B665,P))))</f>
        <v>0</v>
      </c>
      <c r="W665" s="26">
        <f t="array" ref="W665">SUM(IF(Period=$A$2,IF(Site=$A$663,IF(Provider=$B665,Q))))</f>
        <v>0</v>
      </c>
      <c r="X665" s="27">
        <f t="shared" ref="X665:X727" si="179">W665*(V665/V$728)</f>
        <v>0</v>
      </c>
      <c r="Y665" s="27">
        <f t="shared" si="175"/>
        <v>0</v>
      </c>
      <c r="Z665" s="44"/>
      <c r="AA665" s="25">
        <f t="array" ref="AA665">SUM(IF(Period=$A$2,IF(Site=$A$663,IF(Provider=$B665,G))))</f>
        <v>0</v>
      </c>
      <c r="AB665" s="26">
        <f t="array" ref="AB665">SUM(IF(Period=$A$2,IF(Site=$A$663,IF(Provider=$B665,H))))</f>
        <v>0</v>
      </c>
      <c r="AC665" s="27">
        <f t="shared" ref="AC665:AC727" si="180">AB665*(AA665/AA$728)</f>
        <v>0</v>
      </c>
      <c r="AD665" s="27">
        <f t="shared" si="176"/>
        <v>0</v>
      </c>
      <c r="AE665" s="44"/>
      <c r="AF665" s="20"/>
      <c r="AG665" s="20"/>
      <c r="AH665" s="20"/>
      <c r="AI665" s="20"/>
      <c r="AJ665" s="20"/>
      <c r="AK665" s="20"/>
      <c r="AL665" s="20"/>
      <c r="AM665" s="20"/>
      <c r="AN665" s="20"/>
    </row>
    <row r="666" spans="1:40" hidden="1" outlineLevel="1" x14ac:dyDescent="0.25">
      <c r="B666" s="20" t="s">
        <v>700</v>
      </c>
      <c r="C666" s="44"/>
      <c r="D666" s="25">
        <f t="array" ref="D666">SUM(IF(Period=$A$2,IF(Site=$A$663,IF(Provider=$B666,G))))</f>
        <v>2</v>
      </c>
      <c r="E666" s="26">
        <f t="array" ref="E666">SUM(IF(Period=$A$2,IF(Site=$A$663,IF(Provider=$B666,H))))</f>
        <v>5</v>
      </c>
      <c r="F666" s="27">
        <f t="shared" si="177"/>
        <v>2.3201856148491878E-2</v>
      </c>
      <c r="G666" s="27">
        <f t="shared" si="170"/>
        <v>5.2088759245754769E-4</v>
      </c>
      <c r="H666" s="44"/>
      <c r="I666" s="25">
        <f t="array" ref="I666">SUM(IF(Period=$A$2,IF(Site=$A$663,IF(Provider=$B666,I))))</f>
        <v>5</v>
      </c>
      <c r="J666" s="26">
        <f t="array" ref="J666">SUM(IF(Period=$A$2,IF(Site=$A$663,IF(Provider=$B666,J))))</f>
        <v>17.600000000000001</v>
      </c>
      <c r="K666" s="27">
        <f t="shared" si="178"/>
        <v>7.9494128274616077E-2</v>
      </c>
      <c r="L666" s="27">
        <f t="shared" si="171"/>
        <v>2.5487299794363831E-3</v>
      </c>
      <c r="M666" s="44"/>
      <c r="N666" s="25">
        <f t="array" ref="N666">SUM(IF(Period=$A$2,IF(Site=$A$663,IF(Provider=$B666,K))))</f>
        <v>0</v>
      </c>
      <c r="O666" s="37">
        <f t="shared" si="172"/>
        <v>0</v>
      </c>
      <c r="P666" s="44"/>
      <c r="Q666" s="25">
        <f t="array" ref="Q666">SUM(IF(Period=$A$2,IF(Site=$A$663,IF(Provider=$B666,M))))</f>
        <v>0</v>
      </c>
      <c r="R666" s="26">
        <f t="array" ref="R666">SUM(IF(Period=$A$2,IF(Site=$A$663,IF(Provider=$B666,N))))</f>
        <v>0</v>
      </c>
      <c r="S666" s="27" t="e">
        <f t="shared" si="173"/>
        <v>#DIV/0!</v>
      </c>
      <c r="T666" s="27" t="e">
        <f t="shared" si="174"/>
        <v>#DIV/0!</v>
      </c>
      <c r="U666" s="20"/>
      <c r="V666" s="25">
        <f t="array" ref="V666">SUM(IF(Period=$A$2,IF(Site=$A$663,IF(Provider=$B666,P))))</f>
        <v>3</v>
      </c>
      <c r="W666" s="26">
        <f t="array" ref="W666">SUM(IF(Period=$A$2,IF(Site=$A$663,IF(Provider=$B666,Q))))</f>
        <v>36</v>
      </c>
      <c r="X666" s="27">
        <f t="shared" si="179"/>
        <v>0.15211267605633802</v>
      </c>
      <c r="Y666" s="27">
        <f t="shared" si="175"/>
        <v>4.0266954997949366E-3</v>
      </c>
      <c r="Z666" s="44"/>
      <c r="AA666" s="25">
        <f t="array" ref="AA666">SUM(IF(Period=$A$2,IF(Site=$A$663,IF(Provider=$B666,G))))</f>
        <v>2</v>
      </c>
      <c r="AB666" s="26">
        <f t="array" ref="AB666">SUM(IF(Period=$A$2,IF(Site=$A$663,IF(Provider=$B666,H))))</f>
        <v>5</v>
      </c>
      <c r="AC666" s="27">
        <f t="shared" si="180"/>
        <v>2.3201856148491878E-2</v>
      </c>
      <c r="AD666" s="27">
        <f t="shared" si="176"/>
        <v>5.2088759245754769E-4</v>
      </c>
      <c r="AE666" s="44"/>
      <c r="AF666" s="20"/>
      <c r="AG666" s="20"/>
      <c r="AH666" s="20"/>
      <c r="AI666" s="20"/>
      <c r="AJ666" s="20"/>
      <c r="AK666" s="20"/>
      <c r="AL666" s="20"/>
      <c r="AM666" s="20"/>
      <c r="AN666" s="20"/>
    </row>
    <row r="667" spans="1:40" hidden="1" outlineLevel="1" x14ac:dyDescent="0.25">
      <c r="B667" s="20" t="s">
        <v>705</v>
      </c>
      <c r="C667" s="44"/>
      <c r="D667" s="25">
        <f t="array" ref="D667">SUM(IF(Period=$A$2,IF(Site=$A$663,IF(Provider=$B667,G))))</f>
        <v>2</v>
      </c>
      <c r="E667" s="26">
        <f t="array" ref="E667">SUM(IF(Period=$A$2,IF(Site=$A$663,IF(Provider=$B667,H))))</f>
        <v>3</v>
      </c>
      <c r="F667" s="27">
        <f t="shared" si="177"/>
        <v>1.3921113689095127E-2</v>
      </c>
      <c r="G667" s="27">
        <f t="shared" si="170"/>
        <v>3.1253255547452859E-4</v>
      </c>
      <c r="H667" s="44"/>
      <c r="I667" s="25">
        <f t="array" ref="I667">SUM(IF(Period=$A$2,IF(Site=$A$663,IF(Provider=$B667,I))))</f>
        <v>3</v>
      </c>
      <c r="J667" s="26">
        <f t="array" ref="J667">SUM(IF(Period=$A$2,IF(Site=$A$663,IF(Provider=$B667,J))))</f>
        <v>5.666666666666667</v>
      </c>
      <c r="K667" s="27">
        <f t="shared" si="178"/>
        <v>1.5356820234869017E-2</v>
      </c>
      <c r="L667" s="27">
        <f t="shared" si="171"/>
        <v>4.9236829148202859E-4</v>
      </c>
      <c r="M667" s="44"/>
      <c r="N667" s="25">
        <f t="array" ref="N667">SUM(IF(Period=$A$2,IF(Site=$A$663,IF(Provider=$B667,K))))</f>
        <v>0</v>
      </c>
      <c r="O667" s="37">
        <f t="shared" si="172"/>
        <v>0</v>
      </c>
      <c r="P667" s="44"/>
      <c r="Q667" s="25">
        <f t="array" ref="Q667">SUM(IF(Period=$A$2,IF(Site=$A$663,IF(Provider=$B667,M))))</f>
        <v>0</v>
      </c>
      <c r="R667" s="26">
        <f t="array" ref="R667">SUM(IF(Period=$A$2,IF(Site=$A$663,IF(Provider=$B667,N))))</f>
        <v>0</v>
      </c>
      <c r="S667" s="27" t="e">
        <f t="shared" si="173"/>
        <v>#DIV/0!</v>
      </c>
      <c r="T667" s="27" t="e">
        <f t="shared" si="174"/>
        <v>#DIV/0!</v>
      </c>
      <c r="U667" s="20"/>
      <c r="V667" s="25">
        <f t="array" ref="V667">SUM(IF(Period=$A$2,IF(Site=$A$663,IF(Provider=$B667,P))))</f>
        <v>2</v>
      </c>
      <c r="W667" s="26">
        <f t="array" ref="W667">SUM(IF(Period=$A$2,IF(Site=$A$663,IF(Provider=$B667,Q))))</f>
        <v>15</v>
      </c>
      <c r="X667" s="27">
        <f t="shared" si="179"/>
        <v>4.2253521126760563E-2</v>
      </c>
      <c r="Y667" s="27">
        <f t="shared" si="175"/>
        <v>1.1185265277208157E-3</v>
      </c>
      <c r="Z667" s="44"/>
      <c r="AA667" s="25">
        <f t="array" ref="AA667">SUM(IF(Period=$A$2,IF(Site=$A$663,IF(Provider=$B667,G))))</f>
        <v>2</v>
      </c>
      <c r="AB667" s="26">
        <f t="array" ref="AB667">SUM(IF(Period=$A$2,IF(Site=$A$663,IF(Provider=$B667,H))))</f>
        <v>3</v>
      </c>
      <c r="AC667" s="27">
        <f t="shared" si="180"/>
        <v>1.3921113689095127E-2</v>
      </c>
      <c r="AD667" s="27">
        <f t="shared" si="176"/>
        <v>3.1253255547452859E-4</v>
      </c>
      <c r="AE667" s="44"/>
      <c r="AF667" s="20"/>
      <c r="AG667" s="20"/>
      <c r="AH667" s="20"/>
      <c r="AI667" s="20"/>
      <c r="AJ667" s="20"/>
      <c r="AK667" s="20"/>
      <c r="AL667" s="20"/>
      <c r="AM667" s="20"/>
      <c r="AN667" s="20"/>
    </row>
    <row r="668" spans="1:40" hidden="1" outlineLevel="1" x14ac:dyDescent="0.25">
      <c r="B668" s="20" t="s">
        <v>770</v>
      </c>
      <c r="C668" s="44"/>
      <c r="D668" s="25">
        <f t="array" ref="D668">SUM(IF(Period=$A$2,IF(Site=$A$663,IF(Provider=$B668,G))))</f>
        <v>13</v>
      </c>
      <c r="E668" s="26">
        <f t="array" ref="E668">SUM(IF(Period=$A$2,IF(Site=$A$663,IF(Provider=$B668,H))))</f>
        <v>6</v>
      </c>
      <c r="F668" s="27">
        <f t="shared" si="177"/>
        <v>0.18097447795823665</v>
      </c>
      <c r="G668" s="27">
        <f t="shared" si="170"/>
        <v>4.0629232211688718E-3</v>
      </c>
      <c r="H668" s="44"/>
      <c r="I668" s="25">
        <f t="array" ref="I668">SUM(IF(Period=$A$2,IF(Site=$A$663,IF(Provider=$B668,I))))</f>
        <v>18</v>
      </c>
      <c r="J668" s="26">
        <f t="array" ref="J668">SUM(IF(Period=$A$2,IF(Site=$A$663,IF(Provider=$B668,J))))</f>
        <v>7.2777777777777777</v>
      </c>
      <c r="K668" s="27">
        <f t="shared" si="178"/>
        <v>0.11833785004516713</v>
      </c>
      <c r="L668" s="27">
        <f t="shared" si="171"/>
        <v>3.7941321284791609E-3</v>
      </c>
      <c r="M668" s="44"/>
      <c r="N668" s="25">
        <f t="array" ref="N668">SUM(IF(Period=$A$2,IF(Site=$A$663,IF(Provider=$B668,K))))</f>
        <v>0</v>
      </c>
      <c r="O668" s="37">
        <f t="shared" si="172"/>
        <v>0</v>
      </c>
      <c r="P668" s="44"/>
      <c r="Q668" s="25">
        <f t="array" ref="Q668">SUM(IF(Period=$A$2,IF(Site=$A$663,IF(Provider=$B668,M))))</f>
        <v>0</v>
      </c>
      <c r="R668" s="26">
        <f t="array" ref="R668">SUM(IF(Period=$A$2,IF(Site=$A$663,IF(Provider=$B668,N))))</f>
        <v>0</v>
      </c>
      <c r="S668" s="27" t="e">
        <f t="shared" si="173"/>
        <v>#DIV/0!</v>
      </c>
      <c r="T668" s="27" t="e">
        <f t="shared" si="174"/>
        <v>#DIV/0!</v>
      </c>
      <c r="U668" s="20"/>
      <c r="V668" s="25">
        <f t="array" ref="V668">SUM(IF(Period=$A$2,IF(Site=$A$663,IF(Provider=$B668,P))))</f>
        <v>16</v>
      </c>
      <c r="W668" s="26">
        <f t="array" ref="W668">SUM(IF(Period=$A$2,IF(Site=$A$663,IF(Provider=$B668,Q))))</f>
        <v>12</v>
      </c>
      <c r="X668" s="27">
        <f t="shared" si="179"/>
        <v>0.27042253521126763</v>
      </c>
      <c r="Y668" s="27">
        <f t="shared" si="175"/>
        <v>7.1585697774132206E-3</v>
      </c>
      <c r="Z668" s="44"/>
      <c r="AA668" s="25">
        <f t="array" ref="AA668">SUM(IF(Period=$A$2,IF(Site=$A$663,IF(Provider=$B668,G))))</f>
        <v>13</v>
      </c>
      <c r="AB668" s="26">
        <f t="array" ref="AB668">SUM(IF(Period=$A$2,IF(Site=$A$663,IF(Provider=$B668,H))))</f>
        <v>6</v>
      </c>
      <c r="AC668" s="27">
        <f t="shared" si="180"/>
        <v>0.18097447795823665</v>
      </c>
      <c r="AD668" s="27">
        <f t="shared" si="176"/>
        <v>4.0629232211688718E-3</v>
      </c>
      <c r="AE668" s="44"/>
      <c r="AF668" s="20"/>
      <c r="AG668" s="20"/>
      <c r="AH668" s="20"/>
      <c r="AI668" s="20"/>
      <c r="AJ668" s="20"/>
      <c r="AK668" s="20"/>
      <c r="AL668" s="20"/>
      <c r="AM668" s="20"/>
      <c r="AN668" s="20"/>
    </row>
    <row r="669" spans="1:40" hidden="1" outlineLevel="1" x14ac:dyDescent="0.25">
      <c r="B669" s="20" t="s">
        <v>739</v>
      </c>
      <c r="C669" s="44"/>
      <c r="D669" s="25">
        <f t="array" ref="D669">SUM(IF(Period=$A$2,IF(Site=$A$663,IF(Provider=$B669,G))))</f>
        <v>5</v>
      </c>
      <c r="E669" s="26">
        <f t="array" ref="E669">SUM(IF(Period=$A$2,IF(Site=$A$663,IF(Provider=$B669,H))))</f>
        <v>15</v>
      </c>
      <c r="F669" s="27">
        <f t="shared" si="177"/>
        <v>0.17401392111368907</v>
      </c>
      <c r="G669" s="27">
        <f t="shared" si="170"/>
        <v>3.9066569434316077E-3</v>
      </c>
      <c r="H669" s="44"/>
      <c r="I669" s="25">
        <f t="array" ref="I669">SUM(IF(Period=$A$2,IF(Site=$A$663,IF(Provider=$B669,I))))</f>
        <v>13</v>
      </c>
      <c r="J669" s="26">
        <f t="array" ref="J669">SUM(IF(Period=$A$2,IF(Site=$A$663,IF(Provider=$B669,J))))</f>
        <v>12.76923076923077</v>
      </c>
      <c r="K669" s="27">
        <f t="shared" si="178"/>
        <v>0.14995483288166217</v>
      </c>
      <c r="L669" s="27">
        <f t="shared" si="171"/>
        <v>4.8078315521186323E-3</v>
      </c>
      <c r="M669" s="44"/>
      <c r="N669" s="25">
        <f t="array" ref="N669">SUM(IF(Period=$A$2,IF(Site=$A$663,IF(Provider=$B669,K))))</f>
        <v>0</v>
      </c>
      <c r="O669" s="37">
        <f t="shared" si="172"/>
        <v>0</v>
      </c>
      <c r="P669" s="44"/>
      <c r="Q669" s="25">
        <f t="array" ref="Q669">SUM(IF(Period=$A$2,IF(Site=$A$663,IF(Provider=$B669,M))))</f>
        <v>0</v>
      </c>
      <c r="R669" s="26">
        <f t="array" ref="R669">SUM(IF(Period=$A$2,IF(Site=$A$663,IF(Provider=$B669,N))))</f>
        <v>0</v>
      </c>
      <c r="S669" s="27" t="e">
        <f t="shared" si="173"/>
        <v>#DIV/0!</v>
      </c>
      <c r="T669" s="27" t="e">
        <f t="shared" si="174"/>
        <v>#DIV/0!</v>
      </c>
      <c r="U669" s="20"/>
      <c r="V669" s="25">
        <f t="array" ref="V669">SUM(IF(Period=$A$2,IF(Site=$A$663,IF(Provider=$B669,P))))</f>
        <v>11</v>
      </c>
      <c r="W669" s="26">
        <f t="array" ref="W669">SUM(IF(Period=$A$2,IF(Site=$A$663,IF(Provider=$B669,Q))))</f>
        <v>40</v>
      </c>
      <c r="X669" s="27">
        <f t="shared" si="179"/>
        <v>0.61971830985915499</v>
      </c>
      <c r="Y669" s="27">
        <f t="shared" si="175"/>
        <v>1.6405055739905298E-2</v>
      </c>
      <c r="Z669" s="44"/>
      <c r="AA669" s="25">
        <f t="array" ref="AA669">SUM(IF(Period=$A$2,IF(Site=$A$663,IF(Provider=$B669,G))))</f>
        <v>5</v>
      </c>
      <c r="AB669" s="26">
        <f t="array" ref="AB669">SUM(IF(Period=$A$2,IF(Site=$A$663,IF(Provider=$B669,H))))</f>
        <v>15</v>
      </c>
      <c r="AC669" s="27">
        <f t="shared" si="180"/>
        <v>0.17401392111368907</v>
      </c>
      <c r="AD669" s="27">
        <f t="shared" si="176"/>
        <v>3.9066569434316077E-3</v>
      </c>
      <c r="AE669" s="44"/>
      <c r="AF669" s="20"/>
      <c r="AG669" s="20"/>
      <c r="AH669" s="20"/>
      <c r="AI669" s="20"/>
      <c r="AJ669" s="20"/>
      <c r="AK669" s="20"/>
      <c r="AL669" s="20"/>
      <c r="AM669" s="20"/>
      <c r="AN669" s="20"/>
    </row>
    <row r="670" spans="1:40" hidden="1" outlineLevel="1" x14ac:dyDescent="0.25">
      <c r="B670" s="20" t="s">
        <v>879</v>
      </c>
      <c r="C670" s="44"/>
      <c r="D670" s="25">
        <f t="array" ref="D670">SUM(IF(Period=$A$2,IF(Site=$A$663,IF(Provider=$B670,G))))</f>
        <v>0</v>
      </c>
      <c r="E670" s="26">
        <f t="array" ref="E670">SUM(IF(Period=$A$2,IF(Site=$A$663,IF(Provider=$B670,H))))</f>
        <v>0</v>
      </c>
      <c r="F670" s="27">
        <f t="shared" si="177"/>
        <v>0</v>
      </c>
      <c r="G670" s="27">
        <f t="shared" si="170"/>
        <v>0</v>
      </c>
      <c r="H670" s="44"/>
      <c r="I670" s="25">
        <f t="array" ref="I670">SUM(IF(Period=$A$2,IF(Site=$A$663,IF(Provider=$B670,I))))</f>
        <v>0</v>
      </c>
      <c r="J670" s="26">
        <f t="array" ref="J670">SUM(IF(Period=$A$2,IF(Site=$A$663,IF(Provider=$B670,J))))</f>
        <v>0</v>
      </c>
      <c r="K670" s="27">
        <f t="shared" si="178"/>
        <v>0</v>
      </c>
      <c r="L670" s="27">
        <f t="shared" si="171"/>
        <v>0</v>
      </c>
      <c r="M670" s="44"/>
      <c r="N670" s="25">
        <f t="array" ref="N670">SUM(IF(Period=$A$2,IF(Site=$A$663,IF(Provider=$B670,K))))</f>
        <v>0</v>
      </c>
      <c r="O670" s="37">
        <f t="shared" si="172"/>
        <v>0</v>
      </c>
      <c r="P670" s="44"/>
      <c r="Q670" s="25">
        <f t="array" ref="Q670">SUM(IF(Period=$A$2,IF(Site=$A$663,IF(Provider=$B670,M))))</f>
        <v>0</v>
      </c>
      <c r="R670" s="26">
        <f t="array" ref="R670">SUM(IF(Period=$A$2,IF(Site=$A$663,IF(Provider=$B670,N))))</f>
        <v>0</v>
      </c>
      <c r="S670" s="27" t="e">
        <f t="shared" si="173"/>
        <v>#DIV/0!</v>
      </c>
      <c r="T670" s="27" t="e">
        <f t="shared" si="174"/>
        <v>#DIV/0!</v>
      </c>
      <c r="U670" s="20"/>
      <c r="V670" s="25">
        <f t="array" ref="V670">SUM(IF(Period=$A$2,IF(Site=$A$663,IF(Provider=$B670,P))))</f>
        <v>0</v>
      </c>
      <c r="W670" s="26">
        <f t="array" ref="W670">SUM(IF(Period=$A$2,IF(Site=$A$663,IF(Provider=$B670,Q))))</f>
        <v>0</v>
      </c>
      <c r="X670" s="27">
        <f t="shared" si="179"/>
        <v>0</v>
      </c>
      <c r="Y670" s="27">
        <f t="shared" si="175"/>
        <v>0</v>
      </c>
      <c r="Z670" s="44"/>
      <c r="AA670" s="25">
        <f t="array" ref="AA670">SUM(IF(Period=$A$2,IF(Site=$A$663,IF(Provider=$B670,G))))</f>
        <v>0</v>
      </c>
      <c r="AB670" s="26">
        <f t="array" ref="AB670">SUM(IF(Period=$A$2,IF(Site=$A$663,IF(Provider=$B670,H))))</f>
        <v>0</v>
      </c>
      <c r="AC670" s="27">
        <f t="shared" si="180"/>
        <v>0</v>
      </c>
      <c r="AD670" s="27">
        <f t="shared" si="176"/>
        <v>0</v>
      </c>
      <c r="AE670" s="44"/>
      <c r="AF670" s="20"/>
      <c r="AG670" s="20"/>
      <c r="AH670" s="20"/>
      <c r="AI670" s="20"/>
      <c r="AJ670" s="20"/>
      <c r="AK670" s="20"/>
      <c r="AL670" s="20"/>
      <c r="AM670" s="20"/>
      <c r="AN670" s="20"/>
    </row>
    <row r="671" spans="1:40" hidden="1" outlineLevel="1" x14ac:dyDescent="0.25">
      <c r="B671" s="20" t="s">
        <v>768</v>
      </c>
      <c r="C671" s="44"/>
      <c r="D671" s="25">
        <f t="array" ref="D671">SUM(IF(Period=$A$2,IF(Site=$A$663,IF(Provider=$B671,G))))</f>
        <v>3</v>
      </c>
      <c r="E671" s="26">
        <f t="array" ref="E671">SUM(IF(Period=$A$2,IF(Site=$A$663,IF(Provider=$B671,H))))</f>
        <v>19</v>
      </c>
      <c r="F671" s="27">
        <f t="shared" si="177"/>
        <v>0.13225058004640372</v>
      </c>
      <c r="G671" s="27">
        <f t="shared" si="170"/>
        <v>2.9690592770080216E-3</v>
      </c>
      <c r="H671" s="44"/>
      <c r="I671" s="25">
        <f t="array" ref="I671">SUM(IF(Period=$A$2,IF(Site=$A$663,IF(Provider=$B671,I))))</f>
        <v>4</v>
      </c>
      <c r="J671" s="26">
        <f t="array" ref="J671">SUM(IF(Period=$A$2,IF(Site=$A$663,IF(Provider=$B671,J))))</f>
        <v>23.75</v>
      </c>
      <c r="K671" s="27">
        <f t="shared" si="178"/>
        <v>8.5817524841915085E-2</v>
      </c>
      <c r="L671" s="27">
        <f t="shared" si="171"/>
        <v>2.7514698641642769E-3</v>
      </c>
      <c r="M671" s="44"/>
      <c r="N671" s="25">
        <f t="array" ref="N671">SUM(IF(Period=$A$2,IF(Site=$A$663,IF(Provider=$B671,K))))</f>
        <v>0</v>
      </c>
      <c r="O671" s="37">
        <f t="shared" si="172"/>
        <v>0</v>
      </c>
      <c r="P671" s="44"/>
      <c r="Q671" s="25">
        <f t="array" ref="Q671">SUM(IF(Period=$A$2,IF(Site=$A$663,IF(Provider=$B671,M))))</f>
        <v>0</v>
      </c>
      <c r="R671" s="26">
        <f t="array" ref="R671">SUM(IF(Period=$A$2,IF(Site=$A$663,IF(Provider=$B671,N))))</f>
        <v>0</v>
      </c>
      <c r="S671" s="27" t="e">
        <f t="shared" si="173"/>
        <v>#DIV/0!</v>
      </c>
      <c r="T671" s="27" t="e">
        <f t="shared" si="174"/>
        <v>#DIV/0!</v>
      </c>
      <c r="U671" s="20"/>
      <c r="V671" s="25">
        <f t="array" ref="V671">SUM(IF(Period=$A$2,IF(Site=$A$663,IF(Provider=$B671,P))))</f>
        <v>3</v>
      </c>
      <c r="W671" s="26">
        <f t="array" ref="W671">SUM(IF(Period=$A$2,IF(Site=$A$663,IF(Provider=$B671,Q))))</f>
        <v>31</v>
      </c>
      <c r="X671" s="27">
        <f t="shared" si="179"/>
        <v>0.13098591549295774</v>
      </c>
      <c r="Y671" s="27">
        <f t="shared" si="175"/>
        <v>3.4674322359345288E-3</v>
      </c>
      <c r="Z671" s="44"/>
      <c r="AA671" s="25">
        <f t="array" ref="AA671">SUM(IF(Period=$A$2,IF(Site=$A$663,IF(Provider=$B671,G))))</f>
        <v>3</v>
      </c>
      <c r="AB671" s="26">
        <f t="array" ref="AB671">SUM(IF(Period=$A$2,IF(Site=$A$663,IF(Provider=$B671,H))))</f>
        <v>19</v>
      </c>
      <c r="AC671" s="27">
        <f t="shared" si="180"/>
        <v>0.13225058004640372</v>
      </c>
      <c r="AD671" s="27">
        <f t="shared" si="176"/>
        <v>2.9690592770080216E-3</v>
      </c>
      <c r="AE671" s="44"/>
      <c r="AF671" s="20"/>
      <c r="AG671" s="20"/>
      <c r="AH671" s="20"/>
      <c r="AI671" s="20"/>
      <c r="AJ671" s="20"/>
      <c r="AK671" s="20"/>
      <c r="AL671" s="20"/>
      <c r="AM671" s="20"/>
      <c r="AN671" s="20"/>
    </row>
    <row r="672" spans="1:40" hidden="1" outlineLevel="1" x14ac:dyDescent="0.25">
      <c r="B672" s="20" t="s">
        <v>778</v>
      </c>
      <c r="C672" s="44"/>
      <c r="D672" s="25">
        <f t="array" ref="D672">SUM(IF(Period=$A$2,IF(Site=$A$663,IF(Provider=$B672,G))))</f>
        <v>94</v>
      </c>
      <c r="E672" s="26">
        <f t="array" ref="E672">SUM(IF(Period=$A$2,IF(Site=$A$663,IF(Provider=$B672,H))))</f>
        <v>3</v>
      </c>
      <c r="F672" s="27">
        <f t="shared" si="177"/>
        <v>0.654292343387471</v>
      </c>
      <c r="G672" s="27">
        <f t="shared" si="170"/>
        <v>1.4689030107302842E-2</v>
      </c>
      <c r="H672" s="44"/>
      <c r="I672" s="25">
        <f t="array" ref="I672">SUM(IF(Period=$A$2,IF(Site=$A$663,IF(Provider=$B672,I))))</f>
        <v>263</v>
      </c>
      <c r="J672" s="26">
        <f t="array" ref="J672">SUM(IF(Period=$A$2,IF(Site=$A$663,IF(Provider=$B672,J))))</f>
        <v>8.5247148288973378</v>
      </c>
      <c r="K672" s="27">
        <f t="shared" si="178"/>
        <v>2.0252935862691959</v>
      </c>
      <c r="L672" s="27">
        <f t="shared" si="171"/>
        <v>6.493468879427694E-2</v>
      </c>
      <c r="M672" s="44"/>
      <c r="N672" s="25">
        <f t="array" ref="N672">SUM(IF(Period=$A$2,IF(Site=$A$663,IF(Provider=$B672,K))))</f>
        <v>2</v>
      </c>
      <c r="O672" s="37">
        <f t="shared" si="172"/>
        <v>7.6045627376425855E-3</v>
      </c>
      <c r="P672" s="44"/>
      <c r="Q672" s="25">
        <f t="array" ref="Q672">SUM(IF(Period=$A$2,IF(Site=$A$663,IF(Provider=$B672,M))))</f>
        <v>0</v>
      </c>
      <c r="R672" s="26">
        <f t="array" ref="R672">SUM(IF(Period=$A$2,IF(Site=$A$663,IF(Provider=$B672,N))))</f>
        <v>0</v>
      </c>
      <c r="S672" s="27" t="e">
        <f t="shared" si="173"/>
        <v>#DIV/0!</v>
      </c>
      <c r="T672" s="27" t="e">
        <f t="shared" si="174"/>
        <v>#DIV/0!</v>
      </c>
      <c r="U672" s="20"/>
      <c r="V672" s="25">
        <f t="array" ref="V672">SUM(IF(Period=$A$2,IF(Site=$A$663,IF(Provider=$B672,P))))</f>
        <v>171</v>
      </c>
      <c r="W672" s="26">
        <f t="array" ref="W672">SUM(IF(Period=$A$2,IF(Site=$A$663,IF(Provider=$B672,Q))))</f>
        <v>29</v>
      </c>
      <c r="X672" s="27">
        <f t="shared" si="179"/>
        <v>6.9845070422535214</v>
      </c>
      <c r="Y672" s="27">
        <f t="shared" si="175"/>
        <v>0.18489243503225086</v>
      </c>
      <c r="Z672" s="44"/>
      <c r="AA672" s="25">
        <f t="array" ref="AA672">SUM(IF(Period=$A$2,IF(Site=$A$663,IF(Provider=$B672,G))))</f>
        <v>94</v>
      </c>
      <c r="AB672" s="26">
        <f t="array" ref="AB672">SUM(IF(Period=$A$2,IF(Site=$A$663,IF(Provider=$B672,H))))</f>
        <v>3</v>
      </c>
      <c r="AC672" s="27">
        <f t="shared" si="180"/>
        <v>0.654292343387471</v>
      </c>
      <c r="AD672" s="27">
        <f t="shared" si="176"/>
        <v>1.4689030107302842E-2</v>
      </c>
      <c r="AE672" s="44"/>
      <c r="AF672" s="20"/>
      <c r="AG672" s="20"/>
      <c r="AH672" s="20"/>
      <c r="AI672" s="20"/>
      <c r="AJ672" s="20"/>
      <c r="AK672" s="20"/>
      <c r="AL672" s="20"/>
      <c r="AM672" s="20"/>
      <c r="AN672" s="20"/>
    </row>
    <row r="673" spans="2:40" hidden="1" outlineLevel="1" x14ac:dyDescent="0.25">
      <c r="B673" s="20" t="s">
        <v>878</v>
      </c>
      <c r="C673" s="44"/>
      <c r="D673" s="25">
        <f t="array" ref="D673">SUM(IF(Period=$A$2,IF(Site=$A$663,IF(Provider=$B673,G))))</f>
        <v>0</v>
      </c>
      <c r="E673" s="26">
        <f t="array" ref="E673">SUM(IF(Period=$A$2,IF(Site=$A$663,IF(Provider=$B673,H))))</f>
        <v>0</v>
      </c>
      <c r="F673" s="27">
        <f t="shared" si="177"/>
        <v>0</v>
      </c>
      <c r="G673" s="27">
        <f t="shared" si="170"/>
        <v>0</v>
      </c>
      <c r="H673" s="44"/>
      <c r="I673" s="25">
        <f t="array" ref="I673">SUM(IF(Period=$A$2,IF(Site=$A$663,IF(Provider=$B673,I))))</f>
        <v>0</v>
      </c>
      <c r="J673" s="26">
        <f t="array" ref="J673">SUM(IF(Period=$A$2,IF(Site=$A$663,IF(Provider=$B673,J))))</f>
        <v>0</v>
      </c>
      <c r="K673" s="27">
        <f t="shared" si="178"/>
        <v>0</v>
      </c>
      <c r="L673" s="27">
        <f t="shared" si="171"/>
        <v>0</v>
      </c>
      <c r="M673" s="44"/>
      <c r="N673" s="25">
        <f t="array" ref="N673">SUM(IF(Period=$A$2,IF(Site=$A$663,IF(Provider=$B673,K))))</f>
        <v>0</v>
      </c>
      <c r="O673" s="37">
        <f t="shared" si="172"/>
        <v>0</v>
      </c>
      <c r="P673" s="44"/>
      <c r="Q673" s="25">
        <f t="array" ref="Q673">SUM(IF(Period=$A$2,IF(Site=$A$663,IF(Provider=$B673,M))))</f>
        <v>0</v>
      </c>
      <c r="R673" s="26">
        <f t="array" ref="R673">SUM(IF(Period=$A$2,IF(Site=$A$663,IF(Provider=$B673,N))))</f>
        <v>0</v>
      </c>
      <c r="S673" s="27" t="e">
        <f t="shared" si="173"/>
        <v>#DIV/0!</v>
      </c>
      <c r="T673" s="27" t="e">
        <f t="shared" si="174"/>
        <v>#DIV/0!</v>
      </c>
      <c r="U673" s="20"/>
      <c r="V673" s="25">
        <f t="array" ref="V673">SUM(IF(Period=$A$2,IF(Site=$A$663,IF(Provider=$B673,P))))</f>
        <v>0</v>
      </c>
      <c r="W673" s="26">
        <f t="array" ref="W673">SUM(IF(Period=$A$2,IF(Site=$A$663,IF(Provider=$B673,Q))))</f>
        <v>0</v>
      </c>
      <c r="X673" s="27">
        <f t="shared" si="179"/>
        <v>0</v>
      </c>
      <c r="Y673" s="27">
        <f t="shared" si="175"/>
        <v>0</v>
      </c>
      <c r="Z673" s="44"/>
      <c r="AA673" s="25">
        <f t="array" ref="AA673">SUM(IF(Period=$A$2,IF(Site=$A$663,IF(Provider=$B673,G))))</f>
        <v>0</v>
      </c>
      <c r="AB673" s="26">
        <f t="array" ref="AB673">SUM(IF(Period=$A$2,IF(Site=$A$663,IF(Provider=$B673,H))))</f>
        <v>0</v>
      </c>
      <c r="AC673" s="27">
        <f t="shared" si="180"/>
        <v>0</v>
      </c>
      <c r="AD673" s="27">
        <f t="shared" si="176"/>
        <v>0</v>
      </c>
      <c r="AE673" s="44"/>
      <c r="AF673" s="20"/>
      <c r="AG673" s="20"/>
      <c r="AH673" s="20"/>
      <c r="AI673" s="20"/>
      <c r="AJ673" s="20"/>
      <c r="AK673" s="20"/>
      <c r="AL673" s="20"/>
      <c r="AM673" s="20"/>
      <c r="AN673" s="20"/>
    </row>
    <row r="674" spans="2:40" hidden="1" outlineLevel="1" x14ac:dyDescent="0.25">
      <c r="B674" s="20" t="s">
        <v>781</v>
      </c>
      <c r="C674" s="44"/>
      <c r="D674" s="25">
        <f t="array" ref="D674">SUM(IF(Period=$A$2,IF(Site=$A$663,IF(Provider=$B674,G))))</f>
        <v>40</v>
      </c>
      <c r="E674" s="26">
        <f t="array" ref="E674">SUM(IF(Period=$A$2,IF(Site=$A$663,IF(Provider=$B674,H))))</f>
        <v>5</v>
      </c>
      <c r="F674" s="27">
        <f t="shared" si="177"/>
        <v>0.46403712296983757</v>
      </c>
      <c r="G674" s="27">
        <f t="shared" si="170"/>
        <v>1.0417751849150954E-2</v>
      </c>
      <c r="H674" s="44"/>
      <c r="I674" s="25">
        <f t="array" ref="I674">SUM(IF(Period=$A$2,IF(Site=$A$663,IF(Provider=$B674,I))))</f>
        <v>95</v>
      </c>
      <c r="J674" s="26">
        <f t="array" ref="J674">SUM(IF(Period=$A$2,IF(Site=$A$663,IF(Provider=$B674,J))))</f>
        <v>12.305263157894737</v>
      </c>
      <c r="K674" s="27">
        <f t="shared" si="178"/>
        <v>1.056007226738934</v>
      </c>
      <c r="L674" s="27">
        <f t="shared" si="171"/>
        <v>3.385756074955832E-2</v>
      </c>
      <c r="M674" s="44"/>
      <c r="N674" s="25">
        <f t="array" ref="N674">SUM(IF(Period=$A$2,IF(Site=$A$663,IF(Provider=$B674,K))))</f>
        <v>2</v>
      </c>
      <c r="O674" s="37">
        <f t="shared" si="172"/>
        <v>2.1052631578947368E-2</v>
      </c>
      <c r="P674" s="44"/>
      <c r="Q674" s="25">
        <f t="array" ref="Q674">SUM(IF(Period=$A$2,IF(Site=$A$663,IF(Provider=$B674,M))))</f>
        <v>0</v>
      </c>
      <c r="R674" s="26">
        <f t="array" ref="R674">SUM(IF(Period=$A$2,IF(Site=$A$663,IF(Provider=$B674,N))))</f>
        <v>0</v>
      </c>
      <c r="S674" s="27" t="e">
        <f t="shared" si="173"/>
        <v>#DIV/0!</v>
      </c>
      <c r="T674" s="27" t="e">
        <f t="shared" si="174"/>
        <v>#DIV/0!</v>
      </c>
      <c r="U674" s="20"/>
      <c r="V674" s="25">
        <f t="array" ref="V674">SUM(IF(Period=$A$2,IF(Site=$A$663,IF(Provider=$B674,P))))</f>
        <v>54</v>
      </c>
      <c r="W674" s="26">
        <f t="array" ref="W674">SUM(IF(Period=$A$2,IF(Site=$A$663,IF(Provider=$B674,Q))))</f>
        <v>34</v>
      </c>
      <c r="X674" s="27">
        <f t="shared" si="179"/>
        <v>2.5859154929577461</v>
      </c>
      <c r="Y674" s="27">
        <f t="shared" si="175"/>
        <v>6.8453823496513924E-2</v>
      </c>
      <c r="Z674" s="44"/>
      <c r="AA674" s="25">
        <f t="array" ref="AA674">SUM(IF(Period=$A$2,IF(Site=$A$663,IF(Provider=$B674,G))))</f>
        <v>40</v>
      </c>
      <c r="AB674" s="26">
        <f t="array" ref="AB674">SUM(IF(Period=$A$2,IF(Site=$A$663,IF(Provider=$B674,H))))</f>
        <v>5</v>
      </c>
      <c r="AC674" s="27">
        <f t="shared" si="180"/>
        <v>0.46403712296983757</v>
      </c>
      <c r="AD674" s="27">
        <f t="shared" si="176"/>
        <v>1.0417751849150954E-2</v>
      </c>
      <c r="AE674" s="44"/>
      <c r="AF674" s="20"/>
      <c r="AG674" s="20"/>
      <c r="AH674" s="20"/>
      <c r="AI674" s="20"/>
      <c r="AJ674" s="20"/>
      <c r="AK674" s="20"/>
      <c r="AL674" s="20"/>
      <c r="AM674" s="20"/>
      <c r="AN674" s="20"/>
    </row>
    <row r="675" spans="2:40" hidden="1" outlineLevel="1" x14ac:dyDescent="0.25">
      <c r="B675" s="20" t="s">
        <v>687</v>
      </c>
      <c r="C675" s="44"/>
      <c r="D675" s="25">
        <f t="array" ref="D675">SUM(IF(Period=$A$2,IF(Site=$A$663,IF(Provider=$B675,G))))</f>
        <v>3</v>
      </c>
      <c r="E675" s="26">
        <f t="array" ref="E675">SUM(IF(Period=$A$2,IF(Site=$A$663,IF(Provider=$B675,H))))</f>
        <v>4</v>
      </c>
      <c r="F675" s="27">
        <f t="shared" si="177"/>
        <v>2.7842227378190254E-2</v>
      </c>
      <c r="G675" s="27">
        <f t="shared" si="170"/>
        <v>6.2506511094905719E-4</v>
      </c>
      <c r="H675" s="44"/>
      <c r="I675" s="25">
        <f t="array" ref="I675">SUM(IF(Period=$A$2,IF(Site=$A$663,IF(Provider=$B675,I))))</f>
        <v>3</v>
      </c>
      <c r="J675" s="26">
        <f t="array" ref="J675">SUM(IF(Period=$A$2,IF(Site=$A$663,IF(Provider=$B675,J))))</f>
        <v>5.333333333333333</v>
      </c>
      <c r="K675" s="27">
        <f t="shared" si="178"/>
        <v>1.4453477868112014E-2</v>
      </c>
      <c r="L675" s="27">
        <f t="shared" si="171"/>
        <v>4.6340545080661509E-4</v>
      </c>
      <c r="M675" s="44"/>
      <c r="N675" s="25">
        <f t="array" ref="N675">SUM(IF(Period=$A$2,IF(Site=$A$663,IF(Provider=$B675,K))))</f>
        <v>0</v>
      </c>
      <c r="O675" s="37">
        <f t="shared" si="172"/>
        <v>0</v>
      </c>
      <c r="P675" s="44"/>
      <c r="Q675" s="25">
        <f t="array" ref="Q675">SUM(IF(Period=$A$2,IF(Site=$A$663,IF(Provider=$B675,M))))</f>
        <v>0</v>
      </c>
      <c r="R675" s="26">
        <f t="array" ref="R675">SUM(IF(Period=$A$2,IF(Site=$A$663,IF(Provider=$B675,N))))</f>
        <v>0</v>
      </c>
      <c r="S675" s="27" t="e">
        <f t="shared" si="173"/>
        <v>#DIV/0!</v>
      </c>
      <c r="T675" s="27" t="e">
        <f t="shared" si="174"/>
        <v>#DIV/0!</v>
      </c>
      <c r="U675" s="20"/>
      <c r="V675" s="25">
        <f t="array" ref="V675">SUM(IF(Period=$A$2,IF(Site=$A$663,IF(Provider=$B675,P))))</f>
        <v>3</v>
      </c>
      <c r="W675" s="26">
        <f t="array" ref="W675">SUM(IF(Period=$A$2,IF(Site=$A$663,IF(Provider=$B675,Q))))</f>
        <v>7</v>
      </c>
      <c r="X675" s="27">
        <f t="shared" si="179"/>
        <v>2.957746478873239E-2</v>
      </c>
      <c r="Y675" s="27">
        <f t="shared" si="175"/>
        <v>7.8296856940457101E-4</v>
      </c>
      <c r="Z675" s="44"/>
      <c r="AA675" s="25">
        <f t="array" ref="AA675">SUM(IF(Period=$A$2,IF(Site=$A$663,IF(Provider=$B675,G))))</f>
        <v>3</v>
      </c>
      <c r="AB675" s="26">
        <f t="array" ref="AB675">SUM(IF(Period=$A$2,IF(Site=$A$663,IF(Provider=$B675,H))))</f>
        <v>4</v>
      </c>
      <c r="AC675" s="27">
        <f t="shared" si="180"/>
        <v>2.7842227378190254E-2</v>
      </c>
      <c r="AD675" s="27">
        <f t="shared" si="176"/>
        <v>6.2506511094905719E-4</v>
      </c>
      <c r="AE675" s="44"/>
      <c r="AF675" s="20"/>
      <c r="AG675" s="20"/>
      <c r="AH675" s="20"/>
      <c r="AI675" s="20"/>
      <c r="AJ675" s="20"/>
      <c r="AK675" s="20"/>
      <c r="AL675" s="20"/>
      <c r="AM675" s="20"/>
      <c r="AN675" s="20"/>
    </row>
    <row r="676" spans="2:40" hidden="1" outlineLevel="1" x14ac:dyDescent="0.25">
      <c r="B676" s="20" t="s">
        <v>827</v>
      </c>
      <c r="C676" s="44"/>
      <c r="D676" s="25">
        <f t="array" ref="D676">SUM(IF(Period=$A$2,IF(Site=$A$663,IF(Provider=$B676,G))))</f>
        <v>0</v>
      </c>
      <c r="E676" s="26">
        <f t="array" ref="E676">SUM(IF(Period=$A$2,IF(Site=$A$663,IF(Provider=$B676,H))))</f>
        <v>0</v>
      </c>
      <c r="F676" s="27">
        <f t="shared" si="177"/>
        <v>0</v>
      </c>
      <c r="G676" s="27">
        <f t="shared" si="170"/>
        <v>0</v>
      </c>
      <c r="H676" s="44"/>
      <c r="I676" s="25">
        <f t="array" ref="I676">SUM(IF(Period=$A$2,IF(Site=$A$663,IF(Provider=$B676,I))))</f>
        <v>0</v>
      </c>
      <c r="J676" s="26">
        <f t="array" ref="J676">SUM(IF(Period=$A$2,IF(Site=$A$663,IF(Provider=$B676,J))))</f>
        <v>0</v>
      </c>
      <c r="K676" s="27">
        <f t="shared" si="178"/>
        <v>0</v>
      </c>
      <c r="L676" s="27">
        <f t="shared" si="171"/>
        <v>0</v>
      </c>
      <c r="M676" s="44"/>
      <c r="N676" s="25">
        <f t="array" ref="N676">SUM(IF(Period=$A$2,IF(Site=$A$663,IF(Provider=$B676,K))))</f>
        <v>0</v>
      </c>
      <c r="O676" s="37">
        <f t="shared" si="172"/>
        <v>0</v>
      </c>
      <c r="P676" s="44"/>
      <c r="Q676" s="25">
        <f t="array" ref="Q676">SUM(IF(Period=$A$2,IF(Site=$A$663,IF(Provider=$B676,M))))</f>
        <v>0</v>
      </c>
      <c r="R676" s="26">
        <f t="array" ref="R676">SUM(IF(Period=$A$2,IF(Site=$A$663,IF(Provider=$B676,N))))</f>
        <v>0</v>
      </c>
      <c r="S676" s="27" t="e">
        <f t="shared" si="173"/>
        <v>#DIV/0!</v>
      </c>
      <c r="T676" s="27" t="e">
        <f t="shared" si="174"/>
        <v>#DIV/0!</v>
      </c>
      <c r="U676" s="20"/>
      <c r="V676" s="25">
        <f t="array" ref="V676">SUM(IF(Period=$A$2,IF(Site=$A$663,IF(Provider=$B676,P))))</f>
        <v>0</v>
      </c>
      <c r="W676" s="26">
        <f t="array" ref="W676">SUM(IF(Period=$A$2,IF(Site=$A$663,IF(Provider=$B676,Q))))</f>
        <v>0</v>
      </c>
      <c r="X676" s="27">
        <f t="shared" si="179"/>
        <v>0</v>
      </c>
      <c r="Y676" s="27">
        <f t="shared" si="175"/>
        <v>0</v>
      </c>
      <c r="Z676" s="44"/>
      <c r="AA676" s="25">
        <f t="array" ref="AA676">SUM(IF(Period=$A$2,IF(Site=$A$663,IF(Provider=$B676,G))))</f>
        <v>0</v>
      </c>
      <c r="AB676" s="26">
        <f t="array" ref="AB676">SUM(IF(Period=$A$2,IF(Site=$A$663,IF(Provider=$B676,H))))</f>
        <v>0</v>
      </c>
      <c r="AC676" s="27">
        <f t="shared" si="180"/>
        <v>0</v>
      </c>
      <c r="AD676" s="27">
        <f t="shared" si="176"/>
        <v>0</v>
      </c>
      <c r="AE676" s="44"/>
      <c r="AF676" s="20"/>
      <c r="AG676" s="20"/>
      <c r="AH676" s="20"/>
      <c r="AI676" s="20"/>
      <c r="AJ676" s="20"/>
      <c r="AK676" s="20"/>
      <c r="AL676" s="20"/>
      <c r="AM676" s="20"/>
      <c r="AN676" s="20"/>
    </row>
    <row r="677" spans="2:40" hidden="1" outlineLevel="1" x14ac:dyDescent="0.25">
      <c r="B677" s="20" t="s">
        <v>762</v>
      </c>
      <c r="C677" s="44"/>
      <c r="D677" s="25">
        <f t="array" ref="D677">SUM(IF(Period=$A$2,IF(Site=$A$663,IF(Provider=$B677,G))))</f>
        <v>3</v>
      </c>
      <c r="E677" s="26">
        <f t="array" ref="E677">SUM(IF(Period=$A$2,IF(Site=$A$663,IF(Provider=$B677,H))))</f>
        <v>8</v>
      </c>
      <c r="F677" s="27">
        <f t="shared" si="177"/>
        <v>5.5684454756380508E-2</v>
      </c>
      <c r="G677" s="27">
        <f t="shared" si="170"/>
        <v>1.2501302218981144E-3</v>
      </c>
      <c r="H677" s="44"/>
      <c r="I677" s="25">
        <f t="array" ref="I677">SUM(IF(Period=$A$2,IF(Site=$A$663,IF(Provider=$B677,I))))</f>
        <v>3</v>
      </c>
      <c r="J677" s="26">
        <f t="array" ref="J677">SUM(IF(Period=$A$2,IF(Site=$A$663,IF(Provider=$B677,J))))</f>
        <v>9.3333333333333339</v>
      </c>
      <c r="K677" s="27">
        <f t="shared" si="178"/>
        <v>2.5293586269196026E-2</v>
      </c>
      <c r="L677" s="27">
        <f t="shared" si="171"/>
        <v>8.1095953891157648E-4</v>
      </c>
      <c r="M677" s="44"/>
      <c r="N677" s="25">
        <f t="array" ref="N677">SUM(IF(Period=$A$2,IF(Site=$A$663,IF(Provider=$B677,K))))</f>
        <v>0</v>
      </c>
      <c r="O677" s="37">
        <f t="shared" si="172"/>
        <v>0</v>
      </c>
      <c r="P677" s="44"/>
      <c r="Q677" s="25">
        <f t="array" ref="Q677">SUM(IF(Period=$A$2,IF(Site=$A$663,IF(Provider=$B677,M))))</f>
        <v>0</v>
      </c>
      <c r="R677" s="26">
        <f t="array" ref="R677">SUM(IF(Period=$A$2,IF(Site=$A$663,IF(Provider=$B677,N))))</f>
        <v>0</v>
      </c>
      <c r="S677" s="27" t="e">
        <f t="shared" si="173"/>
        <v>#DIV/0!</v>
      </c>
      <c r="T677" s="27" t="e">
        <f t="shared" si="174"/>
        <v>#DIV/0!</v>
      </c>
      <c r="U677" s="20"/>
      <c r="V677" s="25">
        <f t="array" ref="V677">SUM(IF(Period=$A$2,IF(Site=$A$663,IF(Provider=$B677,P))))</f>
        <v>3</v>
      </c>
      <c r="W677" s="26">
        <f t="array" ref="W677">SUM(IF(Period=$A$2,IF(Site=$A$663,IF(Provider=$B677,Q))))</f>
        <v>23</v>
      </c>
      <c r="X677" s="27">
        <f t="shared" si="179"/>
        <v>9.7183098591549291E-2</v>
      </c>
      <c r="Y677" s="27">
        <f t="shared" si="175"/>
        <v>2.5726110137578762E-3</v>
      </c>
      <c r="Z677" s="44"/>
      <c r="AA677" s="25">
        <f t="array" ref="AA677">SUM(IF(Period=$A$2,IF(Site=$A$663,IF(Provider=$B677,G))))</f>
        <v>3</v>
      </c>
      <c r="AB677" s="26">
        <f t="array" ref="AB677">SUM(IF(Period=$A$2,IF(Site=$A$663,IF(Provider=$B677,H))))</f>
        <v>8</v>
      </c>
      <c r="AC677" s="27">
        <f t="shared" si="180"/>
        <v>5.5684454756380508E-2</v>
      </c>
      <c r="AD677" s="27">
        <f t="shared" si="176"/>
        <v>1.2501302218981144E-3</v>
      </c>
      <c r="AE677" s="44"/>
      <c r="AF677" s="20"/>
      <c r="AG677" s="20"/>
      <c r="AH677" s="20"/>
      <c r="AI677" s="20"/>
      <c r="AJ677" s="20"/>
      <c r="AK677" s="20"/>
      <c r="AL677" s="20"/>
      <c r="AM677" s="20"/>
      <c r="AN677" s="20"/>
    </row>
    <row r="678" spans="2:40" hidden="1" outlineLevel="1" x14ac:dyDescent="0.25">
      <c r="B678" s="20" t="s">
        <v>688</v>
      </c>
      <c r="C678" s="44"/>
      <c r="D678" s="25">
        <f t="array" ref="D678">SUM(IF(Period=$A$2,IF(Site=$A$663,IF(Provider=$B678,G))))</f>
        <v>1</v>
      </c>
      <c r="E678" s="26">
        <f t="array" ref="E678">SUM(IF(Period=$A$2,IF(Site=$A$663,IF(Provider=$B678,H))))</f>
        <v>0</v>
      </c>
      <c r="F678" s="27">
        <f t="shared" si="177"/>
        <v>0</v>
      </c>
      <c r="G678" s="27">
        <f t="shared" si="170"/>
        <v>0</v>
      </c>
      <c r="H678" s="44"/>
      <c r="I678" s="25">
        <f t="array" ref="I678">SUM(IF(Period=$A$2,IF(Site=$A$663,IF(Provider=$B678,I))))</f>
        <v>1</v>
      </c>
      <c r="J678" s="26">
        <f t="array" ref="J678">SUM(IF(Period=$A$2,IF(Site=$A$663,IF(Provider=$B678,J))))</f>
        <v>2</v>
      </c>
      <c r="K678" s="27">
        <f t="shared" si="178"/>
        <v>1.8066847335140017E-3</v>
      </c>
      <c r="L678" s="27">
        <f t="shared" si="171"/>
        <v>5.7925681350826886E-5</v>
      </c>
      <c r="M678" s="44"/>
      <c r="N678" s="25">
        <f t="array" ref="N678">SUM(IF(Period=$A$2,IF(Site=$A$663,IF(Provider=$B678,K))))</f>
        <v>0</v>
      </c>
      <c r="O678" s="37">
        <f t="shared" si="172"/>
        <v>0</v>
      </c>
      <c r="P678" s="44"/>
      <c r="Q678" s="25">
        <f t="array" ref="Q678">SUM(IF(Period=$A$2,IF(Site=$A$663,IF(Provider=$B678,M))))</f>
        <v>0</v>
      </c>
      <c r="R678" s="26">
        <f t="array" ref="R678">SUM(IF(Period=$A$2,IF(Site=$A$663,IF(Provider=$B678,N))))</f>
        <v>0</v>
      </c>
      <c r="S678" s="27" t="e">
        <f t="shared" si="173"/>
        <v>#DIV/0!</v>
      </c>
      <c r="T678" s="27" t="e">
        <f t="shared" si="174"/>
        <v>#DIV/0!</v>
      </c>
      <c r="U678" s="20"/>
      <c r="V678" s="25">
        <f t="array" ref="V678">SUM(IF(Period=$A$2,IF(Site=$A$663,IF(Provider=$B678,P))))</f>
        <v>1</v>
      </c>
      <c r="W678" s="26">
        <f t="array" ref="W678">SUM(IF(Period=$A$2,IF(Site=$A$663,IF(Provider=$B678,Q))))</f>
        <v>37</v>
      </c>
      <c r="X678" s="27">
        <f t="shared" si="179"/>
        <v>5.2112676056338028E-2</v>
      </c>
      <c r="Y678" s="27">
        <f t="shared" si="175"/>
        <v>1.3795160508556729E-3</v>
      </c>
      <c r="Z678" s="44"/>
      <c r="AA678" s="25">
        <f t="array" ref="AA678">SUM(IF(Period=$A$2,IF(Site=$A$663,IF(Provider=$B678,G))))</f>
        <v>1</v>
      </c>
      <c r="AB678" s="26">
        <f t="array" ref="AB678">SUM(IF(Period=$A$2,IF(Site=$A$663,IF(Provider=$B678,H))))</f>
        <v>0</v>
      </c>
      <c r="AC678" s="27">
        <f t="shared" si="180"/>
        <v>0</v>
      </c>
      <c r="AD678" s="27">
        <f t="shared" si="176"/>
        <v>0</v>
      </c>
      <c r="AE678" s="44"/>
      <c r="AF678" s="20"/>
      <c r="AG678" s="20"/>
      <c r="AH678" s="20"/>
      <c r="AI678" s="20"/>
      <c r="AJ678" s="20"/>
      <c r="AK678" s="20"/>
      <c r="AL678" s="20"/>
      <c r="AM678" s="20"/>
      <c r="AN678" s="20"/>
    </row>
    <row r="679" spans="2:40" hidden="1" outlineLevel="1" x14ac:dyDescent="0.25">
      <c r="B679" s="20" t="s">
        <v>760</v>
      </c>
      <c r="C679" s="44"/>
      <c r="D679" s="25">
        <f t="array" ref="D679">SUM(IF(Period=$A$2,IF(Site=$A$663,IF(Provider=$B679,G))))</f>
        <v>3</v>
      </c>
      <c r="E679" s="26">
        <f t="array" ref="E679">SUM(IF(Period=$A$2,IF(Site=$A$663,IF(Provider=$B679,H))))</f>
        <v>12</v>
      </c>
      <c r="F679" s="27">
        <f t="shared" si="177"/>
        <v>8.3526682134570762E-2</v>
      </c>
      <c r="G679" s="27">
        <f t="shared" si="170"/>
        <v>1.8751953328471716E-3</v>
      </c>
      <c r="H679" s="44"/>
      <c r="I679" s="25">
        <f t="array" ref="I679">SUM(IF(Period=$A$2,IF(Site=$A$663,IF(Provider=$B679,I))))</f>
        <v>3</v>
      </c>
      <c r="J679" s="26">
        <f t="array" ref="J679">SUM(IF(Period=$A$2,IF(Site=$A$663,IF(Provider=$B679,J))))</f>
        <v>13</v>
      </c>
      <c r="K679" s="27">
        <f t="shared" si="178"/>
        <v>3.5230352303523033E-2</v>
      </c>
      <c r="L679" s="27">
        <f t="shared" si="171"/>
        <v>1.1295507863411244E-3</v>
      </c>
      <c r="M679" s="44"/>
      <c r="N679" s="25">
        <f t="array" ref="N679">SUM(IF(Period=$A$2,IF(Site=$A$663,IF(Provider=$B679,K))))</f>
        <v>0</v>
      </c>
      <c r="O679" s="37">
        <f t="shared" si="172"/>
        <v>0</v>
      </c>
      <c r="P679" s="44"/>
      <c r="Q679" s="25">
        <f t="array" ref="Q679">SUM(IF(Period=$A$2,IF(Site=$A$663,IF(Provider=$B679,M))))</f>
        <v>0</v>
      </c>
      <c r="R679" s="26">
        <f t="array" ref="R679">SUM(IF(Period=$A$2,IF(Site=$A$663,IF(Provider=$B679,N))))</f>
        <v>0</v>
      </c>
      <c r="S679" s="27" t="e">
        <f t="shared" si="173"/>
        <v>#DIV/0!</v>
      </c>
      <c r="T679" s="27" t="e">
        <f t="shared" si="174"/>
        <v>#DIV/0!</v>
      </c>
      <c r="U679" s="20"/>
      <c r="V679" s="25">
        <f t="array" ref="V679">SUM(IF(Period=$A$2,IF(Site=$A$663,IF(Provider=$B679,P))))</f>
        <v>3</v>
      </c>
      <c r="W679" s="26">
        <f t="array" ref="W679">SUM(IF(Period=$A$2,IF(Site=$A$663,IF(Provider=$B679,Q))))</f>
        <v>17</v>
      </c>
      <c r="X679" s="27">
        <f t="shared" si="179"/>
        <v>7.1830985915492945E-2</v>
      </c>
      <c r="Y679" s="27">
        <f t="shared" si="175"/>
        <v>1.9014950971253867E-3</v>
      </c>
      <c r="Z679" s="44"/>
      <c r="AA679" s="25">
        <f t="array" ref="AA679">SUM(IF(Period=$A$2,IF(Site=$A$663,IF(Provider=$B679,G))))</f>
        <v>3</v>
      </c>
      <c r="AB679" s="26">
        <f t="array" ref="AB679">SUM(IF(Period=$A$2,IF(Site=$A$663,IF(Provider=$B679,H))))</f>
        <v>12</v>
      </c>
      <c r="AC679" s="27">
        <f t="shared" si="180"/>
        <v>8.3526682134570762E-2</v>
      </c>
      <c r="AD679" s="27">
        <f t="shared" si="176"/>
        <v>1.8751953328471716E-3</v>
      </c>
      <c r="AE679" s="44"/>
      <c r="AF679" s="20"/>
      <c r="AG679" s="20"/>
      <c r="AH679" s="20"/>
      <c r="AI679" s="20"/>
      <c r="AJ679" s="20"/>
      <c r="AK679" s="20"/>
      <c r="AL679" s="20"/>
      <c r="AM679" s="20"/>
      <c r="AN679" s="20"/>
    </row>
    <row r="680" spans="2:40" hidden="1" outlineLevel="1" x14ac:dyDescent="0.25">
      <c r="B680" s="20" t="s">
        <v>755</v>
      </c>
      <c r="C680" s="44"/>
      <c r="D680" s="25">
        <f t="array" ref="D680">SUM(IF(Period=$A$2,IF(Site=$A$663,IF(Provider=$B680,G))))</f>
        <v>0</v>
      </c>
      <c r="E680" s="26">
        <f t="array" ref="E680">SUM(IF(Period=$A$2,IF(Site=$A$663,IF(Provider=$B680,H))))</f>
        <v>0</v>
      </c>
      <c r="F680" s="27">
        <f t="shared" si="177"/>
        <v>0</v>
      </c>
      <c r="G680" s="27">
        <f t="shared" si="170"/>
        <v>0</v>
      </c>
      <c r="H680" s="44"/>
      <c r="I680" s="25">
        <f t="array" ref="I680">SUM(IF(Period=$A$2,IF(Site=$A$663,IF(Provider=$B680,I))))</f>
        <v>0</v>
      </c>
      <c r="J680" s="26">
        <f t="array" ref="J680">SUM(IF(Period=$A$2,IF(Site=$A$663,IF(Provider=$B680,J))))</f>
        <v>0</v>
      </c>
      <c r="K680" s="27">
        <f t="shared" si="178"/>
        <v>0</v>
      </c>
      <c r="L680" s="27">
        <f t="shared" si="171"/>
        <v>0</v>
      </c>
      <c r="M680" s="44"/>
      <c r="N680" s="25">
        <f t="array" ref="N680">SUM(IF(Period=$A$2,IF(Site=$A$663,IF(Provider=$B680,K))))</f>
        <v>0</v>
      </c>
      <c r="O680" s="37">
        <f t="shared" si="172"/>
        <v>0</v>
      </c>
      <c r="P680" s="44"/>
      <c r="Q680" s="25">
        <f t="array" ref="Q680">SUM(IF(Period=$A$2,IF(Site=$A$663,IF(Provider=$B680,M))))</f>
        <v>0</v>
      </c>
      <c r="R680" s="26">
        <f t="array" ref="R680">SUM(IF(Period=$A$2,IF(Site=$A$663,IF(Provider=$B680,N))))</f>
        <v>0</v>
      </c>
      <c r="S680" s="27" t="e">
        <f t="shared" si="173"/>
        <v>#DIV/0!</v>
      </c>
      <c r="T680" s="27" t="e">
        <f t="shared" si="174"/>
        <v>#DIV/0!</v>
      </c>
      <c r="U680" s="20"/>
      <c r="V680" s="25">
        <f t="array" ref="V680">SUM(IF(Period=$A$2,IF(Site=$A$663,IF(Provider=$B680,P))))</f>
        <v>0</v>
      </c>
      <c r="W680" s="26">
        <f t="array" ref="W680">SUM(IF(Period=$A$2,IF(Site=$A$663,IF(Provider=$B680,Q))))</f>
        <v>0</v>
      </c>
      <c r="X680" s="27">
        <f t="shared" si="179"/>
        <v>0</v>
      </c>
      <c r="Y680" s="27">
        <f t="shared" si="175"/>
        <v>0</v>
      </c>
      <c r="Z680" s="44"/>
      <c r="AA680" s="25">
        <f t="array" ref="AA680">SUM(IF(Period=$A$2,IF(Site=$A$663,IF(Provider=$B680,G))))</f>
        <v>0</v>
      </c>
      <c r="AB680" s="26">
        <f t="array" ref="AB680">SUM(IF(Period=$A$2,IF(Site=$A$663,IF(Provider=$B680,H))))</f>
        <v>0</v>
      </c>
      <c r="AC680" s="27">
        <f t="shared" si="180"/>
        <v>0</v>
      </c>
      <c r="AD680" s="27">
        <f t="shared" si="176"/>
        <v>0</v>
      </c>
      <c r="AE680" s="44"/>
      <c r="AF680" s="20"/>
      <c r="AG680" s="20"/>
      <c r="AH680" s="20"/>
      <c r="AI680" s="20"/>
      <c r="AJ680" s="20"/>
      <c r="AK680" s="20"/>
      <c r="AL680" s="20"/>
      <c r="AM680" s="20"/>
      <c r="AN680" s="20"/>
    </row>
    <row r="681" spans="2:40" hidden="1" outlineLevel="1" x14ac:dyDescent="0.25">
      <c r="B681" s="20" t="s">
        <v>782</v>
      </c>
      <c r="C681" s="44"/>
      <c r="D681" s="25">
        <f t="array" ref="D681">SUM(IF(Period=$A$2,IF(Site=$A$663,IF(Provider=$B681,G))))</f>
        <v>59</v>
      </c>
      <c r="E681" s="26">
        <f t="array" ref="E681">SUM(IF(Period=$A$2,IF(Site=$A$663,IF(Provider=$B681,H))))</f>
        <v>6</v>
      </c>
      <c r="F681" s="27">
        <f t="shared" si="177"/>
        <v>0.82134570765661263</v>
      </c>
      <c r="G681" s="27">
        <f t="shared" si="170"/>
        <v>1.8439420772997189E-2</v>
      </c>
      <c r="H681" s="44"/>
      <c r="I681" s="25">
        <f t="array" ref="I681">SUM(IF(Period=$A$2,IF(Site=$A$663,IF(Provider=$B681,I))))</f>
        <v>162</v>
      </c>
      <c r="J681" s="26">
        <f t="array" ref="J681">SUM(IF(Period=$A$2,IF(Site=$A$663,IF(Provider=$B681,J))))</f>
        <v>9.5740740740740744</v>
      </c>
      <c r="K681" s="27">
        <f t="shared" si="178"/>
        <v>1.4010840108401084</v>
      </c>
      <c r="L681" s="27">
        <f t="shared" si="171"/>
        <v>4.4921365887566254E-2</v>
      </c>
      <c r="M681" s="44"/>
      <c r="N681" s="25">
        <f t="array" ref="N681">SUM(IF(Period=$A$2,IF(Site=$A$663,IF(Provider=$B681,K))))</f>
        <v>2</v>
      </c>
      <c r="O681" s="37">
        <f t="shared" si="172"/>
        <v>1.2345679012345678E-2</v>
      </c>
      <c r="P681" s="44"/>
      <c r="Q681" s="25">
        <f t="array" ref="Q681">SUM(IF(Period=$A$2,IF(Site=$A$663,IF(Provider=$B681,M))))</f>
        <v>0</v>
      </c>
      <c r="R681" s="26">
        <f t="array" ref="R681">SUM(IF(Period=$A$2,IF(Site=$A$663,IF(Provider=$B681,N))))</f>
        <v>0</v>
      </c>
      <c r="S681" s="27" t="e">
        <f t="shared" si="173"/>
        <v>#DIV/0!</v>
      </c>
      <c r="T681" s="27" t="e">
        <f t="shared" si="174"/>
        <v>#DIV/0!</v>
      </c>
      <c r="U681" s="20"/>
      <c r="V681" s="25">
        <f t="array" ref="V681">SUM(IF(Period=$A$2,IF(Site=$A$663,IF(Provider=$B681,P))))</f>
        <v>78</v>
      </c>
      <c r="W681" s="26">
        <f t="array" ref="W681">SUM(IF(Period=$A$2,IF(Site=$A$663,IF(Provider=$B681,Q))))</f>
        <v>31</v>
      </c>
      <c r="X681" s="27">
        <f t="shared" si="179"/>
        <v>3.4056338028169018</v>
      </c>
      <c r="Y681" s="27">
        <f t="shared" si="175"/>
        <v>9.015323813429775E-2</v>
      </c>
      <c r="Z681" s="44"/>
      <c r="AA681" s="25">
        <f t="array" ref="AA681">SUM(IF(Period=$A$2,IF(Site=$A$663,IF(Provider=$B681,G))))</f>
        <v>59</v>
      </c>
      <c r="AB681" s="26">
        <f t="array" ref="AB681">SUM(IF(Period=$A$2,IF(Site=$A$663,IF(Provider=$B681,H))))</f>
        <v>6</v>
      </c>
      <c r="AC681" s="27">
        <f t="shared" si="180"/>
        <v>0.82134570765661263</v>
      </c>
      <c r="AD681" s="27">
        <f t="shared" si="176"/>
        <v>1.8439420772997189E-2</v>
      </c>
      <c r="AE681" s="44"/>
      <c r="AF681" s="20"/>
      <c r="AG681" s="20"/>
      <c r="AH681" s="20"/>
      <c r="AI681" s="20"/>
      <c r="AJ681" s="20"/>
      <c r="AK681" s="20"/>
      <c r="AL681" s="20"/>
      <c r="AM681" s="20"/>
      <c r="AN681" s="20"/>
    </row>
    <row r="682" spans="2:40" hidden="1" outlineLevel="1" x14ac:dyDescent="0.25">
      <c r="B682" s="20" t="s">
        <v>696</v>
      </c>
      <c r="C682" s="44"/>
      <c r="D682" s="25">
        <f t="array" ref="D682">SUM(IF(Period=$A$2,IF(Site=$A$663,IF(Provider=$B682,G))))</f>
        <v>3</v>
      </c>
      <c r="E682" s="26">
        <f t="array" ref="E682">SUM(IF(Period=$A$2,IF(Site=$A$663,IF(Provider=$B682,H))))</f>
        <v>15</v>
      </c>
      <c r="F682" s="27">
        <f t="shared" si="177"/>
        <v>0.10440835266821345</v>
      </c>
      <c r="G682" s="27">
        <f t="shared" si="170"/>
        <v>2.3439941660589646E-3</v>
      </c>
      <c r="H682" s="44"/>
      <c r="I682" s="25">
        <f t="array" ref="I682">SUM(IF(Period=$A$2,IF(Site=$A$663,IF(Provider=$B682,I))))</f>
        <v>3</v>
      </c>
      <c r="J682" s="26">
        <f t="array" ref="J682">SUM(IF(Period=$A$2,IF(Site=$A$663,IF(Provider=$B682,J))))</f>
        <v>16.333333333333332</v>
      </c>
      <c r="K682" s="27">
        <f t="shared" si="178"/>
        <v>4.4263775971093038E-2</v>
      </c>
      <c r="L682" s="27">
        <f t="shared" si="171"/>
        <v>1.4191791930952588E-3</v>
      </c>
      <c r="M682" s="44"/>
      <c r="N682" s="25">
        <f t="array" ref="N682">SUM(IF(Period=$A$2,IF(Site=$A$663,IF(Provider=$B682,K))))</f>
        <v>0</v>
      </c>
      <c r="O682" s="37">
        <f t="shared" si="172"/>
        <v>0</v>
      </c>
      <c r="P682" s="44"/>
      <c r="Q682" s="25">
        <f t="array" ref="Q682">SUM(IF(Period=$A$2,IF(Site=$A$663,IF(Provider=$B682,M))))</f>
        <v>0</v>
      </c>
      <c r="R682" s="26">
        <f t="array" ref="R682">SUM(IF(Period=$A$2,IF(Site=$A$663,IF(Provider=$B682,N))))</f>
        <v>0</v>
      </c>
      <c r="S682" s="27" t="e">
        <f t="shared" si="173"/>
        <v>#DIV/0!</v>
      </c>
      <c r="T682" s="27" t="e">
        <f t="shared" si="174"/>
        <v>#DIV/0!</v>
      </c>
      <c r="U682" s="20"/>
      <c r="V682" s="25">
        <f t="array" ref="V682">SUM(IF(Period=$A$2,IF(Site=$A$663,IF(Provider=$B682,P))))</f>
        <v>3</v>
      </c>
      <c r="W682" s="26">
        <f t="array" ref="W682">SUM(IF(Period=$A$2,IF(Site=$A$663,IF(Provider=$B682,Q))))</f>
        <v>25</v>
      </c>
      <c r="X682" s="27">
        <f t="shared" si="179"/>
        <v>0.10563380281690139</v>
      </c>
      <c r="Y682" s="27">
        <f t="shared" si="175"/>
        <v>2.7963163193020393E-3</v>
      </c>
      <c r="Z682" s="44"/>
      <c r="AA682" s="25">
        <f t="array" ref="AA682">SUM(IF(Period=$A$2,IF(Site=$A$663,IF(Provider=$B682,G))))</f>
        <v>3</v>
      </c>
      <c r="AB682" s="26">
        <f t="array" ref="AB682">SUM(IF(Period=$A$2,IF(Site=$A$663,IF(Provider=$B682,H))))</f>
        <v>15</v>
      </c>
      <c r="AC682" s="27">
        <f t="shared" si="180"/>
        <v>0.10440835266821345</v>
      </c>
      <c r="AD682" s="27">
        <f t="shared" si="176"/>
        <v>2.3439941660589646E-3</v>
      </c>
      <c r="AE682" s="44"/>
      <c r="AF682" s="20"/>
      <c r="AG682" s="20"/>
      <c r="AH682" s="20"/>
      <c r="AI682" s="20"/>
      <c r="AJ682" s="20"/>
      <c r="AK682" s="20"/>
      <c r="AL682" s="20"/>
      <c r="AM682" s="20"/>
      <c r="AN682" s="20"/>
    </row>
    <row r="683" spans="2:40" hidden="1" outlineLevel="1" x14ac:dyDescent="0.25">
      <c r="B683" s="20" t="s">
        <v>702</v>
      </c>
      <c r="C683" s="44"/>
      <c r="D683" s="25">
        <f t="array" ref="D683">SUM(IF(Period=$A$2,IF(Site=$A$663,IF(Provider=$B683,G))))</f>
        <v>3</v>
      </c>
      <c r="E683" s="26">
        <f t="array" ref="E683">SUM(IF(Period=$A$2,IF(Site=$A$663,IF(Provider=$B683,H))))</f>
        <v>9</v>
      </c>
      <c r="F683" s="27">
        <f t="shared" si="177"/>
        <v>6.2645011600928072E-2</v>
      </c>
      <c r="G683" s="27">
        <f t="shared" si="170"/>
        <v>1.4063964996353787E-3</v>
      </c>
      <c r="H683" s="44"/>
      <c r="I683" s="25">
        <f t="array" ref="I683">SUM(IF(Period=$A$2,IF(Site=$A$663,IF(Provider=$B683,I))))</f>
        <v>4</v>
      </c>
      <c r="J683" s="26">
        <f t="array" ref="J683">SUM(IF(Period=$A$2,IF(Site=$A$663,IF(Provider=$B683,J))))</f>
        <v>9</v>
      </c>
      <c r="K683" s="27">
        <f t="shared" si="178"/>
        <v>3.2520325203252029E-2</v>
      </c>
      <c r="L683" s="27">
        <f t="shared" si="171"/>
        <v>1.042662264314884E-3</v>
      </c>
      <c r="M683" s="44"/>
      <c r="N683" s="25">
        <f t="array" ref="N683">SUM(IF(Period=$A$2,IF(Site=$A$663,IF(Provider=$B683,K))))</f>
        <v>0</v>
      </c>
      <c r="O683" s="37">
        <f t="shared" si="172"/>
        <v>0</v>
      </c>
      <c r="P683" s="44"/>
      <c r="Q683" s="25">
        <f t="array" ref="Q683">SUM(IF(Period=$A$2,IF(Site=$A$663,IF(Provider=$B683,M))))</f>
        <v>0</v>
      </c>
      <c r="R683" s="26">
        <f t="array" ref="R683">SUM(IF(Period=$A$2,IF(Site=$A$663,IF(Provider=$B683,N))))</f>
        <v>0</v>
      </c>
      <c r="S683" s="27" t="e">
        <f t="shared" si="173"/>
        <v>#DIV/0!</v>
      </c>
      <c r="T683" s="27" t="e">
        <f t="shared" si="174"/>
        <v>#DIV/0!</v>
      </c>
      <c r="U683" s="20"/>
      <c r="V683" s="25">
        <f t="array" ref="V683">SUM(IF(Period=$A$2,IF(Site=$A$663,IF(Provider=$B683,P))))</f>
        <v>3</v>
      </c>
      <c r="W683" s="26">
        <f t="array" ref="W683">SUM(IF(Period=$A$2,IF(Site=$A$663,IF(Provider=$B683,Q))))</f>
        <v>22</v>
      </c>
      <c r="X683" s="27">
        <f t="shared" si="179"/>
        <v>9.2957746478873227E-2</v>
      </c>
      <c r="Y683" s="27">
        <f t="shared" si="175"/>
        <v>2.4607583609857946E-3</v>
      </c>
      <c r="Z683" s="44"/>
      <c r="AA683" s="25">
        <f t="array" ref="AA683">SUM(IF(Period=$A$2,IF(Site=$A$663,IF(Provider=$B683,G))))</f>
        <v>3</v>
      </c>
      <c r="AB683" s="26">
        <f t="array" ref="AB683">SUM(IF(Period=$A$2,IF(Site=$A$663,IF(Provider=$B683,H))))</f>
        <v>9</v>
      </c>
      <c r="AC683" s="27">
        <f t="shared" si="180"/>
        <v>6.2645011600928072E-2</v>
      </c>
      <c r="AD683" s="27">
        <f t="shared" si="176"/>
        <v>1.4063964996353787E-3</v>
      </c>
      <c r="AE683" s="44"/>
      <c r="AF683" s="20"/>
      <c r="AG683" s="20"/>
      <c r="AH683" s="20"/>
      <c r="AI683" s="20"/>
      <c r="AJ683" s="20"/>
      <c r="AK683" s="20"/>
      <c r="AL683" s="20"/>
      <c r="AM683" s="20"/>
      <c r="AN683" s="20"/>
    </row>
    <row r="684" spans="2:40" hidden="1" outlineLevel="1" x14ac:dyDescent="0.25">
      <c r="B684" s="20" t="s">
        <v>758</v>
      </c>
      <c r="C684" s="44"/>
      <c r="D684" s="25">
        <f t="array" ref="D684">SUM(IF(Period=$A$2,IF(Site=$A$663,IF(Provider=$B684,G))))</f>
        <v>2</v>
      </c>
      <c r="E684" s="26">
        <f t="array" ref="E684">SUM(IF(Period=$A$2,IF(Site=$A$663,IF(Provider=$B684,H))))</f>
        <v>5</v>
      </c>
      <c r="F684" s="27">
        <f t="shared" si="177"/>
        <v>2.3201856148491878E-2</v>
      </c>
      <c r="G684" s="27">
        <f t="shared" si="170"/>
        <v>5.2088759245754769E-4</v>
      </c>
      <c r="H684" s="44"/>
      <c r="I684" s="25">
        <f t="array" ref="I684">SUM(IF(Period=$A$2,IF(Site=$A$663,IF(Provider=$B684,I))))</f>
        <v>2</v>
      </c>
      <c r="J684" s="26">
        <f t="array" ref="J684">SUM(IF(Period=$A$2,IF(Site=$A$663,IF(Provider=$B684,J))))</f>
        <v>7</v>
      </c>
      <c r="K684" s="27">
        <f t="shared" si="178"/>
        <v>1.2646793134598011E-2</v>
      </c>
      <c r="L684" s="27">
        <f t="shared" si="171"/>
        <v>4.0547976945578819E-4</v>
      </c>
      <c r="M684" s="44"/>
      <c r="N684" s="25">
        <f t="array" ref="N684">SUM(IF(Period=$A$2,IF(Site=$A$663,IF(Provider=$B684,K))))</f>
        <v>0</v>
      </c>
      <c r="O684" s="37">
        <f t="shared" si="172"/>
        <v>0</v>
      </c>
      <c r="P684" s="44"/>
      <c r="Q684" s="25">
        <f t="array" ref="Q684">SUM(IF(Period=$A$2,IF(Site=$A$663,IF(Provider=$B684,M))))</f>
        <v>0</v>
      </c>
      <c r="R684" s="26">
        <f t="array" ref="R684">SUM(IF(Period=$A$2,IF(Site=$A$663,IF(Provider=$B684,N))))</f>
        <v>0</v>
      </c>
      <c r="S684" s="27" t="e">
        <f t="shared" si="173"/>
        <v>#DIV/0!</v>
      </c>
      <c r="T684" s="27" t="e">
        <f t="shared" si="174"/>
        <v>#DIV/0!</v>
      </c>
      <c r="U684" s="20"/>
      <c r="V684" s="25">
        <f t="array" ref="V684">SUM(IF(Period=$A$2,IF(Site=$A$663,IF(Provider=$B684,P))))</f>
        <v>2</v>
      </c>
      <c r="W684" s="26">
        <f t="array" ref="W684">SUM(IF(Period=$A$2,IF(Site=$A$663,IF(Provider=$B684,Q))))</f>
        <v>19</v>
      </c>
      <c r="X684" s="27">
        <f t="shared" si="179"/>
        <v>5.3521126760563385E-2</v>
      </c>
      <c r="Y684" s="27">
        <f t="shared" si="175"/>
        <v>1.4168002684463667E-3</v>
      </c>
      <c r="Z684" s="44"/>
      <c r="AA684" s="25">
        <f t="array" ref="AA684">SUM(IF(Period=$A$2,IF(Site=$A$663,IF(Provider=$B684,G))))</f>
        <v>2</v>
      </c>
      <c r="AB684" s="26">
        <f t="array" ref="AB684">SUM(IF(Period=$A$2,IF(Site=$A$663,IF(Provider=$B684,H))))</f>
        <v>5</v>
      </c>
      <c r="AC684" s="27">
        <f t="shared" si="180"/>
        <v>2.3201856148491878E-2</v>
      </c>
      <c r="AD684" s="27">
        <f t="shared" si="176"/>
        <v>5.2088759245754769E-4</v>
      </c>
      <c r="AE684" s="44"/>
      <c r="AF684" s="20"/>
      <c r="AG684" s="20"/>
      <c r="AH684" s="20"/>
      <c r="AI684" s="20"/>
      <c r="AJ684" s="20"/>
      <c r="AK684" s="20"/>
      <c r="AL684" s="20"/>
      <c r="AM684" s="20"/>
      <c r="AN684" s="20"/>
    </row>
    <row r="685" spans="2:40" hidden="1" outlineLevel="1" x14ac:dyDescent="0.25">
      <c r="B685" s="20" t="s">
        <v>826</v>
      </c>
      <c r="C685" s="44"/>
      <c r="D685" s="25">
        <f t="array" ref="D685">SUM(IF(Period=$A$2,IF(Site=$A$663,IF(Provider=$B685,G))))</f>
        <v>0</v>
      </c>
      <c r="E685" s="26">
        <f t="array" ref="E685">SUM(IF(Period=$A$2,IF(Site=$A$663,IF(Provider=$B685,H))))</f>
        <v>0</v>
      </c>
      <c r="F685" s="27">
        <f t="shared" si="177"/>
        <v>0</v>
      </c>
      <c r="G685" s="27">
        <f t="shared" si="170"/>
        <v>0</v>
      </c>
      <c r="H685" s="44"/>
      <c r="I685" s="25">
        <f t="array" ref="I685">SUM(IF(Period=$A$2,IF(Site=$A$663,IF(Provider=$B685,I))))</f>
        <v>0</v>
      </c>
      <c r="J685" s="26">
        <f t="array" ref="J685">SUM(IF(Period=$A$2,IF(Site=$A$663,IF(Provider=$B685,J))))</f>
        <v>0</v>
      </c>
      <c r="K685" s="27">
        <f t="shared" si="178"/>
        <v>0</v>
      </c>
      <c r="L685" s="27">
        <f t="shared" si="171"/>
        <v>0</v>
      </c>
      <c r="M685" s="44"/>
      <c r="N685" s="25">
        <f t="array" ref="N685">SUM(IF(Period=$A$2,IF(Site=$A$663,IF(Provider=$B685,K))))</f>
        <v>0</v>
      </c>
      <c r="O685" s="37">
        <f t="shared" si="172"/>
        <v>0</v>
      </c>
      <c r="P685" s="44"/>
      <c r="Q685" s="25">
        <f t="array" ref="Q685">SUM(IF(Period=$A$2,IF(Site=$A$663,IF(Provider=$B685,M))))</f>
        <v>0</v>
      </c>
      <c r="R685" s="26">
        <f t="array" ref="R685">SUM(IF(Period=$A$2,IF(Site=$A$663,IF(Provider=$B685,N))))</f>
        <v>0</v>
      </c>
      <c r="S685" s="27" t="e">
        <f t="shared" si="173"/>
        <v>#DIV/0!</v>
      </c>
      <c r="T685" s="27" t="e">
        <f t="shared" si="174"/>
        <v>#DIV/0!</v>
      </c>
      <c r="U685" s="20"/>
      <c r="V685" s="25">
        <f t="array" ref="V685">SUM(IF(Period=$A$2,IF(Site=$A$663,IF(Provider=$B685,P))))</f>
        <v>0</v>
      </c>
      <c r="W685" s="26">
        <f t="array" ref="W685">SUM(IF(Period=$A$2,IF(Site=$A$663,IF(Provider=$B685,Q))))</f>
        <v>0</v>
      </c>
      <c r="X685" s="27">
        <f t="shared" si="179"/>
        <v>0</v>
      </c>
      <c r="Y685" s="27">
        <f t="shared" si="175"/>
        <v>0</v>
      </c>
      <c r="Z685" s="44"/>
      <c r="AA685" s="25">
        <f t="array" ref="AA685">SUM(IF(Period=$A$2,IF(Site=$A$663,IF(Provider=$B685,G))))</f>
        <v>0</v>
      </c>
      <c r="AB685" s="26">
        <f t="array" ref="AB685">SUM(IF(Period=$A$2,IF(Site=$A$663,IF(Provider=$B685,H))))</f>
        <v>0</v>
      </c>
      <c r="AC685" s="27">
        <f t="shared" si="180"/>
        <v>0</v>
      </c>
      <c r="AD685" s="27">
        <f t="shared" si="176"/>
        <v>0</v>
      </c>
      <c r="AE685" s="44"/>
      <c r="AF685" s="20"/>
      <c r="AG685" s="20"/>
      <c r="AH685" s="20"/>
      <c r="AI685" s="20"/>
      <c r="AJ685" s="20"/>
      <c r="AK685" s="20"/>
      <c r="AL685" s="20"/>
      <c r="AM685" s="20"/>
      <c r="AN685" s="20"/>
    </row>
    <row r="686" spans="2:40" hidden="1" outlineLevel="1" x14ac:dyDescent="0.25">
      <c r="B686" s="20" t="s">
        <v>771</v>
      </c>
      <c r="C686" s="44"/>
      <c r="D686" s="25">
        <f t="array" ref="D686">SUM(IF(Period=$A$2,IF(Site=$A$663,IF(Provider=$B686,G))))</f>
        <v>2</v>
      </c>
      <c r="E686" s="26">
        <f t="array" ref="E686">SUM(IF(Period=$A$2,IF(Site=$A$663,IF(Provider=$B686,H))))</f>
        <v>6</v>
      </c>
      <c r="F686" s="27">
        <f t="shared" si="177"/>
        <v>2.7842227378190254E-2</v>
      </c>
      <c r="G686" s="27">
        <f t="shared" si="170"/>
        <v>6.2506511094905719E-4</v>
      </c>
      <c r="H686" s="44"/>
      <c r="I686" s="25">
        <f t="array" ref="I686">SUM(IF(Period=$A$2,IF(Site=$A$663,IF(Provider=$B686,I))))</f>
        <v>2</v>
      </c>
      <c r="J686" s="26">
        <f t="array" ref="J686">SUM(IF(Period=$A$2,IF(Site=$A$663,IF(Provider=$B686,J))))</f>
        <v>8</v>
      </c>
      <c r="K686" s="27">
        <f t="shared" si="178"/>
        <v>1.4453477868112014E-2</v>
      </c>
      <c r="L686" s="27">
        <f t="shared" si="171"/>
        <v>4.6340545080661509E-4</v>
      </c>
      <c r="M686" s="44"/>
      <c r="N686" s="25">
        <f t="array" ref="N686">SUM(IF(Period=$A$2,IF(Site=$A$663,IF(Provider=$B686,K))))</f>
        <v>0</v>
      </c>
      <c r="O686" s="37">
        <f t="shared" si="172"/>
        <v>0</v>
      </c>
      <c r="P686" s="44"/>
      <c r="Q686" s="25">
        <f t="array" ref="Q686">SUM(IF(Period=$A$2,IF(Site=$A$663,IF(Provider=$B686,M))))</f>
        <v>0</v>
      </c>
      <c r="R686" s="26">
        <f t="array" ref="R686">SUM(IF(Period=$A$2,IF(Site=$A$663,IF(Provider=$B686,N))))</f>
        <v>0</v>
      </c>
      <c r="S686" s="27" t="e">
        <f t="shared" si="173"/>
        <v>#DIV/0!</v>
      </c>
      <c r="T686" s="27" t="e">
        <f t="shared" si="174"/>
        <v>#DIV/0!</v>
      </c>
      <c r="U686" s="20"/>
      <c r="V686" s="25">
        <f t="array" ref="V686">SUM(IF(Period=$A$2,IF(Site=$A$663,IF(Provider=$B686,P))))</f>
        <v>2</v>
      </c>
      <c r="W686" s="26">
        <f t="array" ref="W686">SUM(IF(Period=$A$2,IF(Site=$A$663,IF(Provider=$B686,Q))))</f>
        <v>23</v>
      </c>
      <c r="X686" s="27">
        <f t="shared" si="179"/>
        <v>6.4788732394366194E-2</v>
      </c>
      <c r="Y686" s="27">
        <f t="shared" si="175"/>
        <v>1.7150740091719176E-3</v>
      </c>
      <c r="Z686" s="44"/>
      <c r="AA686" s="25">
        <f t="array" ref="AA686">SUM(IF(Period=$A$2,IF(Site=$A$663,IF(Provider=$B686,G))))</f>
        <v>2</v>
      </c>
      <c r="AB686" s="26">
        <f t="array" ref="AB686">SUM(IF(Period=$A$2,IF(Site=$A$663,IF(Provider=$B686,H))))</f>
        <v>6</v>
      </c>
      <c r="AC686" s="27">
        <f t="shared" si="180"/>
        <v>2.7842227378190254E-2</v>
      </c>
      <c r="AD686" s="27">
        <f t="shared" si="176"/>
        <v>6.2506511094905719E-4</v>
      </c>
      <c r="AE686" s="44"/>
      <c r="AF686" s="20"/>
      <c r="AG686" s="20"/>
      <c r="AH686" s="20"/>
      <c r="AI686" s="20"/>
      <c r="AJ686" s="20"/>
      <c r="AK686" s="20"/>
      <c r="AL686" s="20"/>
      <c r="AM686" s="20"/>
      <c r="AN686" s="20"/>
    </row>
    <row r="687" spans="2:40" hidden="1" outlineLevel="1" x14ac:dyDescent="0.25">
      <c r="B687" s="20" t="s">
        <v>706</v>
      </c>
      <c r="C687" s="44"/>
      <c r="D687" s="25">
        <f t="array" ref="D687">SUM(IF(Period=$A$2,IF(Site=$A$663,IF(Provider=$B687,G))))</f>
        <v>0</v>
      </c>
      <c r="E687" s="26">
        <f t="array" ref="E687">SUM(IF(Period=$A$2,IF(Site=$A$663,IF(Provider=$B687,H))))</f>
        <v>0</v>
      </c>
      <c r="F687" s="27">
        <f t="shared" si="177"/>
        <v>0</v>
      </c>
      <c r="G687" s="27">
        <f t="shared" si="170"/>
        <v>0</v>
      </c>
      <c r="H687" s="44"/>
      <c r="I687" s="25">
        <f t="array" ref="I687">SUM(IF(Period=$A$2,IF(Site=$A$663,IF(Provider=$B687,I))))</f>
        <v>0</v>
      </c>
      <c r="J687" s="26">
        <f t="array" ref="J687">SUM(IF(Period=$A$2,IF(Site=$A$663,IF(Provider=$B687,J))))</f>
        <v>0</v>
      </c>
      <c r="K687" s="27">
        <f t="shared" si="178"/>
        <v>0</v>
      </c>
      <c r="L687" s="27">
        <f t="shared" si="171"/>
        <v>0</v>
      </c>
      <c r="M687" s="44"/>
      <c r="N687" s="25">
        <f t="array" ref="N687">SUM(IF(Period=$A$2,IF(Site=$A$663,IF(Provider=$B687,K))))</f>
        <v>0</v>
      </c>
      <c r="O687" s="37">
        <f t="shared" si="172"/>
        <v>0</v>
      </c>
      <c r="P687" s="44"/>
      <c r="Q687" s="25">
        <f t="array" ref="Q687">SUM(IF(Period=$A$2,IF(Site=$A$663,IF(Provider=$B687,M))))</f>
        <v>0</v>
      </c>
      <c r="R687" s="26">
        <f t="array" ref="R687">SUM(IF(Period=$A$2,IF(Site=$A$663,IF(Provider=$B687,N))))</f>
        <v>0</v>
      </c>
      <c r="S687" s="27" t="e">
        <f t="shared" si="173"/>
        <v>#DIV/0!</v>
      </c>
      <c r="T687" s="27" t="e">
        <f t="shared" si="174"/>
        <v>#DIV/0!</v>
      </c>
      <c r="U687" s="20"/>
      <c r="V687" s="25">
        <f t="array" ref="V687">SUM(IF(Period=$A$2,IF(Site=$A$663,IF(Provider=$B687,P))))</f>
        <v>0</v>
      </c>
      <c r="W687" s="26">
        <f t="array" ref="W687">SUM(IF(Period=$A$2,IF(Site=$A$663,IF(Provider=$B687,Q))))</f>
        <v>0</v>
      </c>
      <c r="X687" s="27">
        <f t="shared" si="179"/>
        <v>0</v>
      </c>
      <c r="Y687" s="27">
        <f t="shared" si="175"/>
        <v>0</v>
      </c>
      <c r="Z687" s="44"/>
      <c r="AA687" s="25">
        <f t="array" ref="AA687">SUM(IF(Period=$A$2,IF(Site=$A$663,IF(Provider=$B687,G))))</f>
        <v>0</v>
      </c>
      <c r="AB687" s="26">
        <f t="array" ref="AB687">SUM(IF(Period=$A$2,IF(Site=$A$663,IF(Provider=$B687,H))))</f>
        <v>0</v>
      </c>
      <c r="AC687" s="27">
        <f t="shared" si="180"/>
        <v>0</v>
      </c>
      <c r="AD687" s="27">
        <f t="shared" si="176"/>
        <v>0</v>
      </c>
      <c r="AE687" s="44"/>
      <c r="AF687" s="20"/>
      <c r="AG687" s="20"/>
      <c r="AH687" s="20"/>
      <c r="AI687" s="20"/>
      <c r="AJ687" s="20"/>
      <c r="AK687" s="20"/>
      <c r="AL687" s="20"/>
      <c r="AM687" s="20"/>
      <c r="AN687" s="20"/>
    </row>
    <row r="688" spans="2:40" hidden="1" outlineLevel="1" x14ac:dyDescent="0.25">
      <c r="B688" s="20" t="s">
        <v>775</v>
      </c>
      <c r="C688" s="44"/>
      <c r="D688" s="25">
        <f t="array" ref="D688">SUM(IF(Period=$A$2,IF(Site=$A$663,IF(Provider=$B688,G))))</f>
        <v>60</v>
      </c>
      <c r="E688" s="26">
        <f t="array" ref="E688">SUM(IF(Period=$A$2,IF(Site=$A$663,IF(Provider=$B688,H))))</f>
        <v>6</v>
      </c>
      <c r="F688" s="27">
        <f t="shared" si="177"/>
        <v>0.83526682134570762</v>
      </c>
      <c r="G688" s="27">
        <f t="shared" si="170"/>
        <v>1.8751953328471717E-2</v>
      </c>
      <c r="H688" s="44"/>
      <c r="I688" s="25">
        <f t="array" ref="I688">SUM(IF(Period=$A$2,IF(Site=$A$663,IF(Provider=$B688,I))))</f>
        <v>222</v>
      </c>
      <c r="J688" s="26">
        <f t="array" ref="J688">SUM(IF(Period=$A$2,IF(Site=$A$663,IF(Provider=$B688,J))))</f>
        <v>12.481981981981981</v>
      </c>
      <c r="K688" s="27">
        <f t="shared" si="178"/>
        <v>2.5031616982836495</v>
      </c>
      <c r="L688" s="27">
        <f t="shared" si="171"/>
        <v>8.0256031511570652E-2</v>
      </c>
      <c r="M688" s="44"/>
      <c r="N688" s="25">
        <f t="array" ref="N688">SUM(IF(Period=$A$2,IF(Site=$A$663,IF(Provider=$B688,K))))</f>
        <v>6</v>
      </c>
      <c r="O688" s="37">
        <f t="shared" si="172"/>
        <v>2.7027027027027029E-2</v>
      </c>
      <c r="P688" s="44"/>
      <c r="Q688" s="25">
        <f t="array" ref="Q688">SUM(IF(Period=$A$2,IF(Site=$A$663,IF(Provider=$B688,M))))</f>
        <v>0</v>
      </c>
      <c r="R688" s="26">
        <f t="array" ref="R688">SUM(IF(Period=$A$2,IF(Site=$A$663,IF(Provider=$B688,N))))</f>
        <v>0</v>
      </c>
      <c r="S688" s="27" t="e">
        <f t="shared" si="173"/>
        <v>#DIV/0!</v>
      </c>
      <c r="T688" s="27" t="e">
        <f t="shared" si="174"/>
        <v>#DIV/0!</v>
      </c>
      <c r="U688" s="20"/>
      <c r="V688" s="25">
        <f t="array" ref="V688">SUM(IF(Period=$A$2,IF(Site=$A$663,IF(Provider=$B688,P))))</f>
        <v>158</v>
      </c>
      <c r="W688" s="26">
        <f t="array" ref="W688">SUM(IF(Period=$A$2,IF(Site=$A$663,IF(Provider=$B688,Q))))</f>
        <v>34</v>
      </c>
      <c r="X688" s="27">
        <f t="shared" si="179"/>
        <v>7.5661971830985921</v>
      </c>
      <c r="Y688" s="27">
        <f t="shared" si="175"/>
        <v>0.2002908168972074</v>
      </c>
      <c r="Z688" s="44"/>
      <c r="AA688" s="25">
        <f t="array" ref="AA688">SUM(IF(Period=$A$2,IF(Site=$A$663,IF(Provider=$B688,G))))</f>
        <v>60</v>
      </c>
      <c r="AB688" s="26">
        <f t="array" ref="AB688">SUM(IF(Period=$A$2,IF(Site=$A$663,IF(Provider=$B688,H))))</f>
        <v>6</v>
      </c>
      <c r="AC688" s="27">
        <f t="shared" si="180"/>
        <v>0.83526682134570762</v>
      </c>
      <c r="AD688" s="27">
        <f t="shared" si="176"/>
        <v>1.8751953328471717E-2</v>
      </c>
      <c r="AE688" s="44"/>
      <c r="AF688" s="20"/>
      <c r="AG688" s="20"/>
      <c r="AH688" s="20"/>
      <c r="AI688" s="20"/>
      <c r="AJ688" s="20"/>
      <c r="AK688" s="20"/>
      <c r="AL688" s="20"/>
      <c r="AM688" s="20"/>
      <c r="AN688" s="20"/>
    </row>
    <row r="689" spans="2:40" hidden="1" outlineLevel="1" x14ac:dyDescent="0.25">
      <c r="B689" s="20" t="s">
        <v>772</v>
      </c>
      <c r="C689" s="44"/>
      <c r="D689" s="25">
        <f t="array" ref="D689">SUM(IF(Period=$A$2,IF(Site=$A$663,IF(Provider=$B689,G))))</f>
        <v>1</v>
      </c>
      <c r="E689" s="26">
        <f t="array" ref="E689">SUM(IF(Period=$A$2,IF(Site=$A$663,IF(Provider=$B689,H))))</f>
        <v>0</v>
      </c>
      <c r="F689" s="27">
        <f t="shared" si="177"/>
        <v>0</v>
      </c>
      <c r="G689" s="27">
        <f t="shared" si="170"/>
        <v>0</v>
      </c>
      <c r="H689" s="44"/>
      <c r="I689" s="25">
        <f t="array" ref="I689">SUM(IF(Period=$A$2,IF(Site=$A$663,IF(Provider=$B689,I))))</f>
        <v>1</v>
      </c>
      <c r="J689" s="26">
        <f t="array" ref="J689">SUM(IF(Period=$A$2,IF(Site=$A$663,IF(Provider=$B689,J))))</f>
        <v>1</v>
      </c>
      <c r="K689" s="27">
        <f t="shared" si="178"/>
        <v>9.0334236675700087E-4</v>
      </c>
      <c r="L689" s="27">
        <f t="shared" si="171"/>
        <v>2.8962840675413443E-5</v>
      </c>
      <c r="M689" s="44"/>
      <c r="N689" s="25">
        <f t="array" ref="N689">SUM(IF(Period=$A$2,IF(Site=$A$663,IF(Provider=$B689,K))))</f>
        <v>0</v>
      </c>
      <c r="O689" s="37">
        <f t="shared" si="172"/>
        <v>0</v>
      </c>
      <c r="P689" s="44"/>
      <c r="Q689" s="25">
        <f t="array" ref="Q689">SUM(IF(Period=$A$2,IF(Site=$A$663,IF(Provider=$B689,M))))</f>
        <v>0</v>
      </c>
      <c r="R689" s="26">
        <f t="array" ref="R689">SUM(IF(Period=$A$2,IF(Site=$A$663,IF(Provider=$B689,N))))</f>
        <v>0</v>
      </c>
      <c r="S689" s="27" t="e">
        <f t="shared" si="173"/>
        <v>#DIV/0!</v>
      </c>
      <c r="T689" s="27" t="e">
        <f t="shared" si="174"/>
        <v>#DIV/0!</v>
      </c>
      <c r="U689" s="20"/>
      <c r="V689" s="25">
        <f t="array" ref="V689">SUM(IF(Period=$A$2,IF(Site=$A$663,IF(Provider=$B689,P))))</f>
        <v>1</v>
      </c>
      <c r="W689" s="26">
        <f t="array" ref="W689">SUM(IF(Period=$A$2,IF(Site=$A$663,IF(Provider=$B689,Q))))</f>
        <v>22</v>
      </c>
      <c r="X689" s="27">
        <f t="shared" si="179"/>
        <v>3.0985915492957747E-2</v>
      </c>
      <c r="Y689" s="27">
        <f t="shared" si="175"/>
        <v>8.202527869952649E-4</v>
      </c>
      <c r="Z689" s="44"/>
      <c r="AA689" s="25">
        <f t="array" ref="AA689">SUM(IF(Period=$A$2,IF(Site=$A$663,IF(Provider=$B689,G))))</f>
        <v>1</v>
      </c>
      <c r="AB689" s="26">
        <f t="array" ref="AB689">SUM(IF(Period=$A$2,IF(Site=$A$663,IF(Provider=$B689,H))))</f>
        <v>0</v>
      </c>
      <c r="AC689" s="27">
        <f t="shared" si="180"/>
        <v>0</v>
      </c>
      <c r="AD689" s="27">
        <f t="shared" si="176"/>
        <v>0</v>
      </c>
      <c r="AE689" s="44"/>
      <c r="AF689" s="20"/>
      <c r="AG689" s="20"/>
      <c r="AH689" s="20"/>
      <c r="AI689" s="20"/>
      <c r="AJ689" s="20"/>
      <c r="AK689" s="20"/>
      <c r="AL689" s="20"/>
      <c r="AM689" s="20"/>
      <c r="AN689" s="20"/>
    </row>
    <row r="690" spans="2:40" hidden="1" outlineLevel="1" x14ac:dyDescent="0.25">
      <c r="B690" s="20" t="s">
        <v>698</v>
      </c>
      <c r="C690" s="44"/>
      <c r="D690" s="25">
        <f t="array" ref="D690">SUM(IF(Period=$A$2,IF(Site=$A$663,IF(Provider=$B690,G))))</f>
        <v>3</v>
      </c>
      <c r="E690" s="26">
        <f t="array" ref="E690">SUM(IF(Period=$A$2,IF(Site=$A$663,IF(Provider=$B690,H))))</f>
        <v>7</v>
      </c>
      <c r="F690" s="27">
        <f t="shared" si="177"/>
        <v>4.8723897911832945E-2</v>
      </c>
      <c r="G690" s="27">
        <f t="shared" si="170"/>
        <v>1.09386394416085E-3</v>
      </c>
      <c r="H690" s="44"/>
      <c r="I690" s="25">
        <f t="array" ref="I690">SUM(IF(Period=$A$2,IF(Site=$A$663,IF(Provider=$B690,I))))</f>
        <v>3</v>
      </c>
      <c r="J690" s="26">
        <f t="array" ref="J690">SUM(IF(Period=$A$2,IF(Site=$A$663,IF(Provider=$B690,J))))</f>
        <v>7.666666666666667</v>
      </c>
      <c r="K690" s="27">
        <f t="shared" si="178"/>
        <v>2.077687443541102E-2</v>
      </c>
      <c r="L690" s="27">
        <f t="shared" si="171"/>
        <v>6.6614533553450929E-4</v>
      </c>
      <c r="M690" s="44"/>
      <c r="N690" s="25">
        <f t="array" ref="N690">SUM(IF(Period=$A$2,IF(Site=$A$663,IF(Provider=$B690,K))))</f>
        <v>0</v>
      </c>
      <c r="O690" s="37">
        <f t="shared" si="172"/>
        <v>0</v>
      </c>
      <c r="P690" s="44"/>
      <c r="Q690" s="25">
        <f t="array" ref="Q690">SUM(IF(Period=$A$2,IF(Site=$A$663,IF(Provider=$B690,M))))</f>
        <v>0</v>
      </c>
      <c r="R690" s="26">
        <f t="array" ref="R690">SUM(IF(Period=$A$2,IF(Site=$A$663,IF(Provider=$B690,N))))</f>
        <v>0</v>
      </c>
      <c r="S690" s="27" t="e">
        <f t="shared" si="173"/>
        <v>#DIV/0!</v>
      </c>
      <c r="T690" s="27" t="e">
        <f t="shared" si="174"/>
        <v>#DIV/0!</v>
      </c>
      <c r="U690" s="20"/>
      <c r="V690" s="25">
        <f t="array" ref="V690">SUM(IF(Period=$A$2,IF(Site=$A$663,IF(Provider=$B690,P))))</f>
        <v>2</v>
      </c>
      <c r="W690" s="26">
        <f t="array" ref="W690">SUM(IF(Period=$A$2,IF(Site=$A$663,IF(Provider=$B690,Q))))</f>
        <v>7</v>
      </c>
      <c r="X690" s="27">
        <f t="shared" si="179"/>
        <v>1.9718309859154931E-2</v>
      </c>
      <c r="Y690" s="27">
        <f t="shared" si="175"/>
        <v>5.2197904626971408E-4</v>
      </c>
      <c r="Z690" s="44"/>
      <c r="AA690" s="25">
        <f t="array" ref="AA690">SUM(IF(Period=$A$2,IF(Site=$A$663,IF(Provider=$B690,G))))</f>
        <v>3</v>
      </c>
      <c r="AB690" s="26">
        <f t="array" ref="AB690">SUM(IF(Period=$A$2,IF(Site=$A$663,IF(Provider=$B690,H))))</f>
        <v>7</v>
      </c>
      <c r="AC690" s="27">
        <f t="shared" si="180"/>
        <v>4.8723897911832945E-2</v>
      </c>
      <c r="AD690" s="27">
        <f t="shared" si="176"/>
        <v>1.09386394416085E-3</v>
      </c>
      <c r="AE690" s="44"/>
      <c r="AF690" s="20"/>
      <c r="AG690" s="20"/>
      <c r="AH690" s="20"/>
      <c r="AI690" s="20"/>
      <c r="AJ690" s="20"/>
      <c r="AK690" s="20"/>
      <c r="AL690" s="20"/>
      <c r="AM690" s="20"/>
      <c r="AN690" s="20"/>
    </row>
    <row r="691" spans="2:40" hidden="1" outlineLevel="1" x14ac:dyDescent="0.25">
      <c r="B691" s="20" t="s">
        <v>692</v>
      </c>
      <c r="C691" s="44"/>
      <c r="D691" s="25">
        <f t="array" ref="D691">SUM(IF(Period=$A$2,IF(Site=$A$663,IF(Provider=$B691,G))))</f>
        <v>0</v>
      </c>
      <c r="E691" s="26">
        <f t="array" ref="E691">SUM(IF(Period=$A$2,IF(Site=$A$663,IF(Provider=$B691,H))))</f>
        <v>0</v>
      </c>
      <c r="F691" s="27">
        <f t="shared" si="177"/>
        <v>0</v>
      </c>
      <c r="G691" s="27">
        <f t="shared" si="170"/>
        <v>0</v>
      </c>
      <c r="H691" s="44"/>
      <c r="I691" s="25">
        <f t="array" ref="I691">SUM(IF(Period=$A$2,IF(Site=$A$663,IF(Provider=$B691,I))))</f>
        <v>0</v>
      </c>
      <c r="J691" s="26">
        <f t="array" ref="J691">SUM(IF(Period=$A$2,IF(Site=$A$663,IF(Provider=$B691,J))))</f>
        <v>0</v>
      </c>
      <c r="K691" s="27">
        <f t="shared" si="178"/>
        <v>0</v>
      </c>
      <c r="L691" s="27">
        <f t="shared" si="171"/>
        <v>0</v>
      </c>
      <c r="M691" s="44"/>
      <c r="N691" s="25">
        <f t="array" ref="N691">SUM(IF(Period=$A$2,IF(Site=$A$663,IF(Provider=$B691,K))))</f>
        <v>0</v>
      </c>
      <c r="O691" s="37">
        <f t="shared" si="172"/>
        <v>0</v>
      </c>
      <c r="P691" s="44"/>
      <c r="Q691" s="25">
        <f t="array" ref="Q691">SUM(IF(Period=$A$2,IF(Site=$A$663,IF(Provider=$B691,M))))</f>
        <v>0</v>
      </c>
      <c r="R691" s="26">
        <f t="array" ref="R691">SUM(IF(Period=$A$2,IF(Site=$A$663,IF(Provider=$B691,N))))</f>
        <v>0</v>
      </c>
      <c r="S691" s="27" t="e">
        <f t="shared" si="173"/>
        <v>#DIV/0!</v>
      </c>
      <c r="T691" s="27" t="e">
        <f t="shared" si="174"/>
        <v>#DIV/0!</v>
      </c>
      <c r="U691" s="20"/>
      <c r="V691" s="25">
        <f t="array" ref="V691">SUM(IF(Period=$A$2,IF(Site=$A$663,IF(Provider=$B691,P))))</f>
        <v>0</v>
      </c>
      <c r="W691" s="26">
        <f t="array" ref="W691">SUM(IF(Period=$A$2,IF(Site=$A$663,IF(Provider=$B691,Q))))</f>
        <v>0</v>
      </c>
      <c r="X691" s="27">
        <f t="shared" si="179"/>
        <v>0</v>
      </c>
      <c r="Y691" s="27">
        <f t="shared" si="175"/>
        <v>0</v>
      </c>
      <c r="Z691" s="44"/>
      <c r="AA691" s="25">
        <f t="array" ref="AA691">SUM(IF(Period=$A$2,IF(Site=$A$663,IF(Provider=$B691,G))))</f>
        <v>0</v>
      </c>
      <c r="AB691" s="26">
        <f t="array" ref="AB691">SUM(IF(Period=$A$2,IF(Site=$A$663,IF(Provider=$B691,H))))</f>
        <v>0</v>
      </c>
      <c r="AC691" s="27">
        <f t="shared" si="180"/>
        <v>0</v>
      </c>
      <c r="AD691" s="27">
        <f t="shared" si="176"/>
        <v>0</v>
      </c>
      <c r="AE691" s="44"/>
      <c r="AF691" s="20"/>
      <c r="AG691" s="20"/>
      <c r="AH691" s="20"/>
      <c r="AI691" s="20"/>
      <c r="AJ691" s="20"/>
      <c r="AK691" s="20"/>
      <c r="AL691" s="20"/>
      <c r="AM691" s="20"/>
      <c r="AN691" s="20"/>
    </row>
    <row r="692" spans="2:40" hidden="1" outlineLevel="1" x14ac:dyDescent="0.25">
      <c r="B692" s="20" t="s">
        <v>783</v>
      </c>
      <c r="C692" s="44"/>
      <c r="D692" s="25">
        <f t="array" ref="D692">SUM(IF(Period=$A$2,IF(Site=$A$663,IF(Provider=$B692,G))))</f>
        <v>0</v>
      </c>
      <c r="E692" s="26">
        <f t="array" ref="E692">SUM(IF(Period=$A$2,IF(Site=$A$663,IF(Provider=$B692,H))))</f>
        <v>0</v>
      </c>
      <c r="F692" s="27">
        <f t="shared" si="177"/>
        <v>0</v>
      </c>
      <c r="G692" s="27">
        <f t="shared" si="170"/>
        <v>0</v>
      </c>
      <c r="H692" s="44"/>
      <c r="I692" s="25">
        <f t="array" ref="I692">SUM(IF(Period=$A$2,IF(Site=$A$663,IF(Provider=$B692,I))))</f>
        <v>0</v>
      </c>
      <c r="J692" s="26">
        <f t="array" ref="J692">SUM(IF(Period=$A$2,IF(Site=$A$663,IF(Provider=$B692,J))))</f>
        <v>0</v>
      </c>
      <c r="K692" s="27">
        <f t="shared" si="178"/>
        <v>0</v>
      </c>
      <c r="L692" s="27">
        <f t="shared" si="171"/>
        <v>0</v>
      </c>
      <c r="M692" s="44"/>
      <c r="N692" s="25">
        <f t="array" ref="N692">SUM(IF(Period=$A$2,IF(Site=$A$663,IF(Provider=$B692,K))))</f>
        <v>0</v>
      </c>
      <c r="O692" s="37">
        <f t="shared" si="172"/>
        <v>0</v>
      </c>
      <c r="P692" s="44"/>
      <c r="Q692" s="25">
        <f t="array" ref="Q692">SUM(IF(Period=$A$2,IF(Site=$A$663,IF(Provider=$B692,M))))</f>
        <v>0</v>
      </c>
      <c r="R692" s="26">
        <f t="array" ref="R692">SUM(IF(Period=$A$2,IF(Site=$A$663,IF(Provider=$B692,N))))</f>
        <v>0</v>
      </c>
      <c r="S692" s="27" t="e">
        <f t="shared" si="173"/>
        <v>#DIV/0!</v>
      </c>
      <c r="T692" s="27" t="e">
        <f t="shared" si="174"/>
        <v>#DIV/0!</v>
      </c>
      <c r="U692" s="20"/>
      <c r="V692" s="25">
        <f t="array" ref="V692">SUM(IF(Period=$A$2,IF(Site=$A$663,IF(Provider=$B692,P))))</f>
        <v>0</v>
      </c>
      <c r="W692" s="26">
        <f t="array" ref="W692">SUM(IF(Period=$A$2,IF(Site=$A$663,IF(Provider=$B692,Q))))</f>
        <v>0</v>
      </c>
      <c r="X692" s="27">
        <f t="shared" si="179"/>
        <v>0</v>
      </c>
      <c r="Y692" s="27">
        <f t="shared" si="175"/>
        <v>0</v>
      </c>
      <c r="Z692" s="44"/>
      <c r="AA692" s="25">
        <f t="array" ref="AA692">SUM(IF(Period=$A$2,IF(Site=$A$663,IF(Provider=$B692,G))))</f>
        <v>0</v>
      </c>
      <c r="AB692" s="26">
        <f t="array" ref="AB692">SUM(IF(Period=$A$2,IF(Site=$A$663,IF(Provider=$B692,H))))</f>
        <v>0</v>
      </c>
      <c r="AC692" s="27">
        <f t="shared" si="180"/>
        <v>0</v>
      </c>
      <c r="AD692" s="27">
        <f t="shared" si="176"/>
        <v>0</v>
      </c>
      <c r="AE692" s="44"/>
      <c r="AF692" s="20"/>
      <c r="AG692" s="20"/>
      <c r="AH692" s="20"/>
      <c r="AI692" s="20"/>
      <c r="AJ692" s="20"/>
      <c r="AK692" s="20"/>
      <c r="AL692" s="20"/>
      <c r="AM692" s="20"/>
      <c r="AN692" s="20"/>
    </row>
    <row r="693" spans="2:40" hidden="1" outlineLevel="1" x14ac:dyDescent="0.25">
      <c r="B693" s="20" t="s">
        <v>754</v>
      </c>
      <c r="C693" s="44"/>
      <c r="D693" s="25">
        <f t="array" ref="D693">SUM(IF(Period=$A$2,IF(Site=$A$663,IF(Provider=$B693,G))))</f>
        <v>2</v>
      </c>
      <c r="E693" s="26">
        <f t="array" ref="E693">SUM(IF(Period=$A$2,IF(Site=$A$663,IF(Provider=$B693,H))))</f>
        <v>3</v>
      </c>
      <c r="F693" s="27">
        <f t="shared" si="177"/>
        <v>1.3921113689095127E-2</v>
      </c>
      <c r="G693" s="27">
        <f t="shared" si="170"/>
        <v>3.1253255547452859E-4</v>
      </c>
      <c r="H693" s="44"/>
      <c r="I693" s="25">
        <f t="array" ref="I693">SUM(IF(Period=$A$2,IF(Site=$A$663,IF(Provider=$B693,I))))</f>
        <v>3</v>
      </c>
      <c r="J693" s="26">
        <f t="array" ref="J693">SUM(IF(Period=$A$2,IF(Site=$A$663,IF(Provider=$B693,J))))</f>
        <v>5.333333333333333</v>
      </c>
      <c r="K693" s="27">
        <f t="shared" si="178"/>
        <v>1.4453477868112014E-2</v>
      </c>
      <c r="L693" s="27">
        <f t="shared" si="171"/>
        <v>4.6340545080661509E-4</v>
      </c>
      <c r="M693" s="44"/>
      <c r="N693" s="25">
        <f t="array" ref="N693">SUM(IF(Period=$A$2,IF(Site=$A$663,IF(Provider=$B693,K))))</f>
        <v>0</v>
      </c>
      <c r="O693" s="37">
        <f t="shared" si="172"/>
        <v>0</v>
      </c>
      <c r="P693" s="44"/>
      <c r="Q693" s="25">
        <f t="array" ref="Q693">SUM(IF(Period=$A$2,IF(Site=$A$663,IF(Provider=$B693,M))))</f>
        <v>0</v>
      </c>
      <c r="R693" s="26">
        <f t="array" ref="R693">SUM(IF(Period=$A$2,IF(Site=$A$663,IF(Provider=$B693,N))))</f>
        <v>0</v>
      </c>
      <c r="S693" s="27" t="e">
        <f t="shared" si="173"/>
        <v>#DIV/0!</v>
      </c>
      <c r="T693" s="27" t="e">
        <f t="shared" si="174"/>
        <v>#DIV/0!</v>
      </c>
      <c r="U693" s="20"/>
      <c r="V693" s="25">
        <f t="array" ref="V693">SUM(IF(Period=$A$2,IF(Site=$A$663,IF(Provider=$B693,P))))</f>
        <v>2</v>
      </c>
      <c r="W693" s="26">
        <f t="array" ref="W693">SUM(IF(Period=$A$2,IF(Site=$A$663,IF(Provider=$B693,Q))))</f>
        <v>11</v>
      </c>
      <c r="X693" s="27">
        <f t="shared" si="179"/>
        <v>3.0985915492957747E-2</v>
      </c>
      <c r="Y693" s="27">
        <f t="shared" si="175"/>
        <v>8.202527869952649E-4</v>
      </c>
      <c r="Z693" s="44"/>
      <c r="AA693" s="25">
        <f t="array" ref="AA693">SUM(IF(Period=$A$2,IF(Site=$A$663,IF(Provider=$B693,G))))</f>
        <v>2</v>
      </c>
      <c r="AB693" s="26">
        <f t="array" ref="AB693">SUM(IF(Period=$A$2,IF(Site=$A$663,IF(Provider=$B693,H))))</f>
        <v>3</v>
      </c>
      <c r="AC693" s="27">
        <f t="shared" si="180"/>
        <v>1.3921113689095127E-2</v>
      </c>
      <c r="AD693" s="27">
        <f t="shared" si="176"/>
        <v>3.1253255547452859E-4</v>
      </c>
      <c r="AE693" s="44"/>
      <c r="AF693" s="20"/>
      <c r="AG693" s="20"/>
      <c r="AH693" s="20"/>
      <c r="AI693" s="20"/>
      <c r="AJ693" s="20"/>
      <c r="AK693" s="20"/>
      <c r="AL693" s="20"/>
      <c r="AM693" s="20"/>
      <c r="AN693" s="20"/>
    </row>
    <row r="694" spans="2:40" hidden="1" outlineLevel="1" x14ac:dyDescent="0.25">
      <c r="B694" s="20" t="s">
        <v>761</v>
      </c>
      <c r="C694" s="44"/>
      <c r="D694" s="25">
        <f t="array" ref="D694">SUM(IF(Period=$A$2,IF(Site=$A$663,IF(Provider=$B694,G))))</f>
        <v>3</v>
      </c>
      <c r="E694" s="26">
        <f t="array" ref="E694">SUM(IF(Period=$A$2,IF(Site=$A$663,IF(Provider=$B694,H))))</f>
        <v>6</v>
      </c>
      <c r="F694" s="27">
        <f t="shared" si="177"/>
        <v>4.1763341067285381E-2</v>
      </c>
      <c r="G694" s="27">
        <f t="shared" si="170"/>
        <v>9.3759766642358578E-4</v>
      </c>
      <c r="H694" s="44"/>
      <c r="I694" s="25">
        <f t="array" ref="I694">SUM(IF(Period=$A$2,IF(Site=$A$663,IF(Provider=$B694,I))))</f>
        <v>9</v>
      </c>
      <c r="J694" s="26">
        <f t="array" ref="J694">SUM(IF(Period=$A$2,IF(Site=$A$663,IF(Provider=$B694,J))))</f>
        <v>7.2222222222222223</v>
      </c>
      <c r="K694" s="27">
        <f t="shared" si="178"/>
        <v>5.8717253839205064E-2</v>
      </c>
      <c r="L694" s="27">
        <f t="shared" si="171"/>
        <v>1.882584643901874E-3</v>
      </c>
      <c r="M694" s="44"/>
      <c r="N694" s="25">
        <f t="array" ref="N694">SUM(IF(Period=$A$2,IF(Site=$A$663,IF(Provider=$B694,K))))</f>
        <v>0</v>
      </c>
      <c r="O694" s="37">
        <f t="shared" si="172"/>
        <v>0</v>
      </c>
      <c r="P694" s="44"/>
      <c r="Q694" s="25">
        <f t="array" ref="Q694">SUM(IF(Period=$A$2,IF(Site=$A$663,IF(Provider=$B694,M))))</f>
        <v>0</v>
      </c>
      <c r="R694" s="26">
        <f t="array" ref="R694">SUM(IF(Period=$A$2,IF(Site=$A$663,IF(Provider=$B694,N))))</f>
        <v>0</v>
      </c>
      <c r="S694" s="27" t="e">
        <f t="shared" si="173"/>
        <v>#DIV/0!</v>
      </c>
      <c r="T694" s="27" t="e">
        <f t="shared" si="174"/>
        <v>#DIV/0!</v>
      </c>
      <c r="U694" s="20"/>
      <c r="V694" s="25">
        <f t="array" ref="V694">SUM(IF(Period=$A$2,IF(Site=$A$663,IF(Provider=$B694,P))))</f>
        <v>4</v>
      </c>
      <c r="W694" s="26">
        <f t="array" ref="W694">SUM(IF(Period=$A$2,IF(Site=$A$663,IF(Provider=$B694,Q))))</f>
        <v>15</v>
      </c>
      <c r="X694" s="27">
        <f t="shared" si="179"/>
        <v>8.4507042253521125E-2</v>
      </c>
      <c r="Y694" s="27">
        <f t="shared" si="175"/>
        <v>2.2370530554416315E-3</v>
      </c>
      <c r="Z694" s="44"/>
      <c r="AA694" s="25">
        <f t="array" ref="AA694">SUM(IF(Period=$A$2,IF(Site=$A$663,IF(Provider=$B694,G))))</f>
        <v>3</v>
      </c>
      <c r="AB694" s="26">
        <f t="array" ref="AB694">SUM(IF(Period=$A$2,IF(Site=$A$663,IF(Provider=$B694,H))))</f>
        <v>6</v>
      </c>
      <c r="AC694" s="27">
        <f t="shared" si="180"/>
        <v>4.1763341067285381E-2</v>
      </c>
      <c r="AD694" s="27">
        <f t="shared" si="176"/>
        <v>9.3759766642358578E-4</v>
      </c>
      <c r="AE694" s="44"/>
      <c r="AF694" s="20"/>
      <c r="AG694" s="20"/>
      <c r="AH694" s="20"/>
      <c r="AI694" s="20"/>
      <c r="AJ694" s="20"/>
      <c r="AK694" s="20"/>
      <c r="AL694" s="20"/>
      <c r="AM694" s="20"/>
      <c r="AN694" s="20"/>
    </row>
    <row r="695" spans="2:40" hidden="1" outlineLevel="1" x14ac:dyDescent="0.25">
      <c r="B695" s="20" t="s">
        <v>769</v>
      </c>
      <c r="C695" s="44"/>
      <c r="D695" s="25">
        <f t="array" ref="D695">SUM(IF(Period=$A$2,IF(Site=$A$663,IF(Provider=$B695,G))))</f>
        <v>0</v>
      </c>
      <c r="E695" s="26">
        <f t="array" ref="E695">SUM(IF(Period=$A$2,IF(Site=$A$663,IF(Provider=$B695,H))))</f>
        <v>0</v>
      </c>
      <c r="F695" s="27">
        <f t="shared" si="177"/>
        <v>0</v>
      </c>
      <c r="G695" s="27">
        <f t="shared" si="170"/>
        <v>0</v>
      </c>
      <c r="H695" s="44"/>
      <c r="I695" s="25">
        <f t="array" ref="I695">SUM(IF(Period=$A$2,IF(Site=$A$663,IF(Provider=$B695,I))))</f>
        <v>1</v>
      </c>
      <c r="J695" s="26">
        <f t="array" ref="J695">SUM(IF(Period=$A$2,IF(Site=$A$663,IF(Provider=$B695,J))))</f>
        <v>19</v>
      </c>
      <c r="K695" s="27">
        <f t="shared" si="178"/>
        <v>1.7163504968383016E-2</v>
      </c>
      <c r="L695" s="27">
        <f t="shared" si="171"/>
        <v>5.5029397283285538E-4</v>
      </c>
      <c r="M695" s="44"/>
      <c r="N695" s="25">
        <f t="array" ref="N695">SUM(IF(Period=$A$2,IF(Site=$A$663,IF(Provider=$B695,K))))</f>
        <v>0</v>
      </c>
      <c r="O695" s="37">
        <f t="shared" si="172"/>
        <v>0</v>
      </c>
      <c r="P695" s="44"/>
      <c r="Q695" s="25">
        <f t="array" ref="Q695">SUM(IF(Period=$A$2,IF(Site=$A$663,IF(Provider=$B695,M))))</f>
        <v>0</v>
      </c>
      <c r="R695" s="26">
        <f t="array" ref="R695">SUM(IF(Period=$A$2,IF(Site=$A$663,IF(Provider=$B695,N))))</f>
        <v>0</v>
      </c>
      <c r="S695" s="27" t="e">
        <f t="shared" si="173"/>
        <v>#DIV/0!</v>
      </c>
      <c r="T695" s="27" t="e">
        <f t="shared" si="174"/>
        <v>#DIV/0!</v>
      </c>
      <c r="U695" s="20"/>
      <c r="V695" s="25">
        <f t="array" ref="V695">SUM(IF(Period=$A$2,IF(Site=$A$663,IF(Provider=$B695,P))))</f>
        <v>0</v>
      </c>
      <c r="W695" s="26">
        <f t="array" ref="W695">SUM(IF(Period=$A$2,IF(Site=$A$663,IF(Provider=$B695,Q))))</f>
        <v>0</v>
      </c>
      <c r="X695" s="27">
        <f t="shared" si="179"/>
        <v>0</v>
      </c>
      <c r="Y695" s="27">
        <f t="shared" si="175"/>
        <v>0</v>
      </c>
      <c r="Z695" s="44"/>
      <c r="AA695" s="25">
        <f t="array" ref="AA695">SUM(IF(Period=$A$2,IF(Site=$A$663,IF(Provider=$B695,G))))</f>
        <v>0</v>
      </c>
      <c r="AB695" s="26">
        <f t="array" ref="AB695">SUM(IF(Period=$A$2,IF(Site=$A$663,IF(Provider=$B695,H))))</f>
        <v>0</v>
      </c>
      <c r="AC695" s="27">
        <f t="shared" si="180"/>
        <v>0</v>
      </c>
      <c r="AD695" s="27">
        <f t="shared" si="176"/>
        <v>0</v>
      </c>
      <c r="AE695" s="44"/>
      <c r="AF695" s="20"/>
      <c r="AG695" s="20"/>
      <c r="AH695" s="20"/>
      <c r="AI695" s="20"/>
      <c r="AJ695" s="20"/>
      <c r="AK695" s="20"/>
      <c r="AL695" s="20"/>
      <c r="AM695" s="20"/>
      <c r="AN695" s="20"/>
    </row>
    <row r="696" spans="2:40" hidden="1" outlineLevel="1" x14ac:dyDescent="0.25">
      <c r="B696" s="20" t="s">
        <v>757</v>
      </c>
      <c r="C696" s="44"/>
      <c r="D696" s="25">
        <f t="array" ref="D696">SUM(IF(Period=$A$2,IF(Site=$A$663,IF(Provider=$B696,G))))</f>
        <v>13</v>
      </c>
      <c r="E696" s="26">
        <f t="array" ref="E696">SUM(IF(Period=$A$2,IF(Site=$A$663,IF(Provider=$B696,H))))</f>
        <v>5</v>
      </c>
      <c r="F696" s="27">
        <f t="shared" si="177"/>
        <v>0.15081206496519722</v>
      </c>
      <c r="G696" s="27">
        <f t="shared" si="170"/>
        <v>3.3857693509740596E-3</v>
      </c>
      <c r="H696" s="44"/>
      <c r="I696" s="25">
        <f t="array" ref="I696">SUM(IF(Period=$A$2,IF(Site=$A$663,IF(Provider=$B696,I))))</f>
        <v>24</v>
      </c>
      <c r="J696" s="26">
        <f t="array" ref="J696">SUM(IF(Period=$A$2,IF(Site=$A$663,IF(Provider=$B696,J))))</f>
        <v>8.2083333333333339</v>
      </c>
      <c r="K696" s="27">
        <f t="shared" si="178"/>
        <v>0.17795844625112919</v>
      </c>
      <c r="L696" s="27">
        <f t="shared" si="171"/>
        <v>5.7056796130564493E-3</v>
      </c>
      <c r="M696" s="44"/>
      <c r="N696" s="25">
        <f t="array" ref="N696">SUM(IF(Period=$A$2,IF(Site=$A$663,IF(Provider=$B696,K))))</f>
        <v>0</v>
      </c>
      <c r="O696" s="37">
        <f t="shared" si="172"/>
        <v>0</v>
      </c>
      <c r="P696" s="44"/>
      <c r="Q696" s="25">
        <f t="array" ref="Q696">SUM(IF(Period=$A$2,IF(Site=$A$663,IF(Provider=$B696,M))))</f>
        <v>0</v>
      </c>
      <c r="R696" s="26">
        <f t="array" ref="R696">SUM(IF(Period=$A$2,IF(Site=$A$663,IF(Provider=$B696,N))))</f>
        <v>0</v>
      </c>
      <c r="S696" s="27" t="e">
        <f t="shared" ref="S696:S727" si="181">R696*(Q696/Q$728)</f>
        <v>#DIV/0!</v>
      </c>
      <c r="T696" s="27" t="e">
        <f t="shared" ref="T696:T727" si="182">R696*(Q696/Q$891)</f>
        <v>#DIV/0!</v>
      </c>
      <c r="U696" s="20"/>
      <c r="V696" s="25">
        <f t="array" ref="V696">SUM(IF(Period=$A$2,IF(Site=$A$663,IF(Provider=$B696,P))))</f>
        <v>14</v>
      </c>
      <c r="W696" s="26">
        <f t="array" ref="W696">SUM(IF(Period=$A$2,IF(Site=$A$663,IF(Provider=$B696,Q))))</f>
        <v>16</v>
      </c>
      <c r="X696" s="27">
        <f t="shared" si="179"/>
        <v>0.3154929577464789</v>
      </c>
      <c r="Y696" s="27">
        <f t="shared" si="175"/>
        <v>8.3516647403154252E-3</v>
      </c>
      <c r="Z696" s="44"/>
      <c r="AA696" s="25">
        <f t="array" ref="AA696">SUM(IF(Period=$A$2,IF(Site=$A$663,IF(Provider=$B696,G))))</f>
        <v>13</v>
      </c>
      <c r="AB696" s="26">
        <f t="array" ref="AB696">SUM(IF(Period=$A$2,IF(Site=$A$663,IF(Provider=$B696,H))))</f>
        <v>5</v>
      </c>
      <c r="AC696" s="27">
        <f t="shared" si="180"/>
        <v>0.15081206496519722</v>
      </c>
      <c r="AD696" s="27">
        <f t="shared" si="176"/>
        <v>3.3857693509740596E-3</v>
      </c>
      <c r="AE696" s="44"/>
      <c r="AF696" s="20"/>
      <c r="AG696" s="20"/>
      <c r="AH696" s="20"/>
      <c r="AI696" s="20"/>
      <c r="AJ696" s="20"/>
      <c r="AK696" s="20"/>
      <c r="AL696" s="20"/>
      <c r="AM696" s="20"/>
      <c r="AN696" s="20"/>
    </row>
    <row r="697" spans="2:40" hidden="1" outlineLevel="1" x14ac:dyDescent="0.25">
      <c r="B697" s="20" t="s">
        <v>764</v>
      </c>
      <c r="C697" s="44"/>
      <c r="D697" s="25">
        <f t="array" ref="D697">SUM(IF(Period=$A$2,IF(Site=$A$663,IF(Provider=$B697,G))))</f>
        <v>9</v>
      </c>
      <c r="E697" s="26">
        <f t="array" ref="E697">SUM(IF(Period=$A$2,IF(Site=$A$663,IF(Provider=$B697,H))))</f>
        <v>12</v>
      </c>
      <c r="F697" s="27">
        <f t="shared" si="177"/>
        <v>0.25058004640371229</v>
      </c>
      <c r="G697" s="27">
        <f t="shared" si="170"/>
        <v>5.6255859985415149E-3</v>
      </c>
      <c r="H697" s="44"/>
      <c r="I697" s="25">
        <f t="array" ref="I697">SUM(IF(Period=$A$2,IF(Site=$A$663,IF(Provider=$B697,I))))</f>
        <v>12</v>
      </c>
      <c r="J697" s="26">
        <f t="array" ref="J697">SUM(IF(Period=$A$2,IF(Site=$A$663,IF(Provider=$B697,J))))</f>
        <v>11.916666666666666</v>
      </c>
      <c r="K697" s="27">
        <f t="shared" si="178"/>
        <v>0.12917795844625113</v>
      </c>
      <c r="L697" s="27">
        <f t="shared" si="171"/>
        <v>4.1416862165841225E-3</v>
      </c>
      <c r="M697" s="44"/>
      <c r="N697" s="25">
        <f t="array" ref="N697">SUM(IF(Period=$A$2,IF(Site=$A$663,IF(Provider=$B697,K))))</f>
        <v>0</v>
      </c>
      <c r="O697" s="37">
        <f t="shared" si="172"/>
        <v>0</v>
      </c>
      <c r="P697" s="44"/>
      <c r="Q697" s="25">
        <f t="array" ref="Q697">SUM(IF(Period=$A$2,IF(Site=$A$663,IF(Provider=$B697,M))))</f>
        <v>0</v>
      </c>
      <c r="R697" s="26">
        <f t="array" ref="R697">SUM(IF(Period=$A$2,IF(Site=$A$663,IF(Provider=$B697,N))))</f>
        <v>0</v>
      </c>
      <c r="S697" s="27" t="e">
        <f t="shared" si="181"/>
        <v>#DIV/0!</v>
      </c>
      <c r="T697" s="27" t="e">
        <f t="shared" si="182"/>
        <v>#DIV/0!</v>
      </c>
      <c r="U697" s="20"/>
      <c r="V697" s="25">
        <f t="array" ref="V697">SUM(IF(Period=$A$2,IF(Site=$A$663,IF(Provider=$B697,P))))</f>
        <v>10</v>
      </c>
      <c r="W697" s="26">
        <f t="array" ref="W697">SUM(IF(Period=$A$2,IF(Site=$A$663,IF(Provider=$B697,Q))))</f>
        <v>18</v>
      </c>
      <c r="X697" s="27">
        <f t="shared" si="179"/>
        <v>0.25352112676056338</v>
      </c>
      <c r="Y697" s="27">
        <f t="shared" si="175"/>
        <v>6.7111591663248952E-3</v>
      </c>
      <c r="Z697" s="44"/>
      <c r="AA697" s="25">
        <f t="array" ref="AA697">SUM(IF(Period=$A$2,IF(Site=$A$663,IF(Provider=$B697,G))))</f>
        <v>9</v>
      </c>
      <c r="AB697" s="26">
        <f t="array" ref="AB697">SUM(IF(Period=$A$2,IF(Site=$A$663,IF(Provider=$B697,H))))</f>
        <v>12</v>
      </c>
      <c r="AC697" s="27">
        <f t="shared" si="180"/>
        <v>0.25058004640371229</v>
      </c>
      <c r="AD697" s="27">
        <f t="shared" si="176"/>
        <v>5.6255859985415149E-3</v>
      </c>
      <c r="AE697" s="44"/>
      <c r="AF697" s="20"/>
      <c r="AG697" s="20"/>
      <c r="AH697" s="20"/>
      <c r="AI697" s="20"/>
      <c r="AJ697" s="20"/>
      <c r="AK697" s="20"/>
      <c r="AL697" s="20"/>
      <c r="AM697" s="20"/>
      <c r="AN697" s="20"/>
    </row>
    <row r="698" spans="2:40" hidden="1" outlineLevel="1" x14ac:dyDescent="0.25">
      <c r="B698" s="20" t="s">
        <v>604</v>
      </c>
      <c r="C698" s="44"/>
      <c r="D698" s="25">
        <f t="array" ref="D698">SUM(IF(Period=$A$2,IF(Site=$A$663,IF(Provider=$B698,G))))</f>
        <v>4</v>
      </c>
      <c r="E698" s="26">
        <f t="array" ref="E698">SUM(IF(Period=$A$2,IF(Site=$A$663,IF(Provider=$B698,H))))</f>
        <v>4</v>
      </c>
      <c r="F698" s="27">
        <f t="shared" si="177"/>
        <v>3.7122969837587005E-2</v>
      </c>
      <c r="G698" s="27">
        <f t="shared" si="170"/>
        <v>8.3342014793207628E-4</v>
      </c>
      <c r="H698" s="44"/>
      <c r="I698" s="25">
        <f t="array" ref="I698">SUM(IF(Period=$A$2,IF(Site=$A$663,IF(Provider=$B698,I))))</f>
        <v>4</v>
      </c>
      <c r="J698" s="26">
        <f t="array" ref="J698">SUM(IF(Period=$A$2,IF(Site=$A$663,IF(Provider=$B698,J))))</f>
        <v>5</v>
      </c>
      <c r="K698" s="27">
        <f t="shared" si="178"/>
        <v>1.8066847335140017E-2</v>
      </c>
      <c r="L698" s="27">
        <f t="shared" si="171"/>
        <v>5.7925681350826889E-4</v>
      </c>
      <c r="M698" s="44"/>
      <c r="N698" s="25">
        <f t="array" ref="N698">SUM(IF(Period=$A$2,IF(Site=$A$663,IF(Provider=$B698,K))))</f>
        <v>0</v>
      </c>
      <c r="O698" s="37">
        <f t="shared" si="172"/>
        <v>0</v>
      </c>
      <c r="P698" s="44"/>
      <c r="Q698" s="25">
        <f t="array" ref="Q698">SUM(IF(Period=$A$2,IF(Site=$A$663,IF(Provider=$B698,M))))</f>
        <v>0</v>
      </c>
      <c r="R698" s="26">
        <f t="array" ref="R698">SUM(IF(Period=$A$2,IF(Site=$A$663,IF(Provider=$B698,N))))</f>
        <v>0</v>
      </c>
      <c r="S698" s="27" t="e">
        <f t="shared" si="181"/>
        <v>#DIV/0!</v>
      </c>
      <c r="T698" s="27" t="e">
        <f t="shared" si="182"/>
        <v>#DIV/0!</v>
      </c>
      <c r="U698" s="20"/>
      <c r="V698" s="25">
        <f t="array" ref="V698">SUM(IF(Period=$A$2,IF(Site=$A$663,IF(Provider=$B698,P))))</f>
        <v>4</v>
      </c>
      <c r="W698" s="26">
        <f t="array" ref="W698">SUM(IF(Period=$A$2,IF(Site=$A$663,IF(Provider=$B698,Q))))</f>
        <v>8</v>
      </c>
      <c r="X698" s="27">
        <f t="shared" si="179"/>
        <v>4.507042253521127E-2</v>
      </c>
      <c r="Y698" s="27">
        <f t="shared" si="175"/>
        <v>1.1930949629022035E-3</v>
      </c>
      <c r="Z698" s="44"/>
      <c r="AA698" s="25">
        <f t="array" ref="AA698">SUM(IF(Period=$A$2,IF(Site=$A$663,IF(Provider=$B698,G))))</f>
        <v>4</v>
      </c>
      <c r="AB698" s="26">
        <f t="array" ref="AB698">SUM(IF(Period=$A$2,IF(Site=$A$663,IF(Provider=$B698,H))))</f>
        <v>4</v>
      </c>
      <c r="AC698" s="27">
        <f t="shared" si="180"/>
        <v>3.7122969837587005E-2</v>
      </c>
      <c r="AD698" s="27">
        <f t="shared" si="176"/>
        <v>8.3342014793207628E-4</v>
      </c>
      <c r="AE698" s="44"/>
      <c r="AF698" s="20"/>
      <c r="AG698" s="20"/>
      <c r="AH698" s="20"/>
      <c r="AI698" s="20"/>
      <c r="AJ698" s="20"/>
      <c r="AK698" s="20"/>
      <c r="AL698" s="20"/>
      <c r="AM698" s="20"/>
      <c r="AN698" s="20"/>
    </row>
    <row r="699" spans="2:40" hidden="1" outlineLevel="1" x14ac:dyDescent="0.25">
      <c r="B699" s="20" t="s">
        <v>690</v>
      </c>
      <c r="C699" s="44"/>
      <c r="D699" s="25">
        <f t="array" ref="D699">SUM(IF(Period=$A$2,IF(Site=$A$663,IF(Provider=$B699,G))))</f>
        <v>2</v>
      </c>
      <c r="E699" s="26">
        <f t="array" ref="E699">SUM(IF(Period=$A$2,IF(Site=$A$663,IF(Provider=$B699,H))))</f>
        <v>11</v>
      </c>
      <c r="F699" s="27">
        <f t="shared" si="177"/>
        <v>5.1044083526682132E-2</v>
      </c>
      <c r="G699" s="27">
        <f t="shared" si="170"/>
        <v>1.1459527034066049E-3</v>
      </c>
      <c r="H699" s="44"/>
      <c r="I699" s="25">
        <f t="array" ref="I699">SUM(IF(Period=$A$2,IF(Site=$A$663,IF(Provider=$B699,I))))</f>
        <v>2</v>
      </c>
      <c r="J699" s="26">
        <f t="array" ref="J699">SUM(IF(Period=$A$2,IF(Site=$A$663,IF(Provider=$B699,J))))</f>
        <v>12.5</v>
      </c>
      <c r="K699" s="27">
        <f t="shared" si="178"/>
        <v>2.2583559168925023E-2</v>
      </c>
      <c r="L699" s="27">
        <f t="shared" si="171"/>
        <v>7.2407101688533608E-4</v>
      </c>
      <c r="M699" s="44"/>
      <c r="N699" s="25">
        <f t="array" ref="N699">SUM(IF(Period=$A$2,IF(Site=$A$663,IF(Provider=$B699,K))))</f>
        <v>0</v>
      </c>
      <c r="O699" s="37">
        <f t="shared" si="172"/>
        <v>0</v>
      </c>
      <c r="P699" s="44"/>
      <c r="Q699" s="25">
        <f t="array" ref="Q699">SUM(IF(Period=$A$2,IF(Site=$A$663,IF(Provider=$B699,M))))</f>
        <v>0</v>
      </c>
      <c r="R699" s="26">
        <f t="array" ref="R699">SUM(IF(Period=$A$2,IF(Site=$A$663,IF(Provider=$B699,N))))</f>
        <v>0</v>
      </c>
      <c r="S699" s="27" t="e">
        <f t="shared" si="181"/>
        <v>#DIV/0!</v>
      </c>
      <c r="T699" s="27" t="e">
        <f t="shared" si="182"/>
        <v>#DIV/0!</v>
      </c>
      <c r="U699" s="20"/>
      <c r="V699" s="25">
        <f t="array" ref="V699">SUM(IF(Period=$A$2,IF(Site=$A$663,IF(Provider=$B699,P))))</f>
        <v>2</v>
      </c>
      <c r="W699" s="26">
        <f t="array" ref="W699">SUM(IF(Period=$A$2,IF(Site=$A$663,IF(Provider=$B699,Q))))</f>
        <v>41</v>
      </c>
      <c r="X699" s="27">
        <f t="shared" si="179"/>
        <v>0.11549295774647889</v>
      </c>
      <c r="Y699" s="27">
        <f t="shared" si="175"/>
        <v>3.0573058424368965E-3</v>
      </c>
      <c r="Z699" s="44"/>
      <c r="AA699" s="25">
        <f t="array" ref="AA699">SUM(IF(Period=$A$2,IF(Site=$A$663,IF(Provider=$B699,G))))</f>
        <v>2</v>
      </c>
      <c r="AB699" s="26">
        <f t="array" ref="AB699">SUM(IF(Period=$A$2,IF(Site=$A$663,IF(Provider=$B699,H))))</f>
        <v>11</v>
      </c>
      <c r="AC699" s="27">
        <f t="shared" si="180"/>
        <v>5.1044083526682132E-2</v>
      </c>
      <c r="AD699" s="27">
        <f t="shared" si="176"/>
        <v>1.1459527034066049E-3</v>
      </c>
      <c r="AE699" s="44"/>
      <c r="AF699" s="20"/>
      <c r="AG699" s="20"/>
      <c r="AH699" s="20"/>
      <c r="AI699" s="20"/>
      <c r="AJ699" s="20"/>
      <c r="AK699" s="20"/>
      <c r="AL699" s="20"/>
      <c r="AM699" s="20"/>
      <c r="AN699" s="20"/>
    </row>
    <row r="700" spans="2:40" hidden="1" outlineLevel="1" x14ac:dyDescent="0.25">
      <c r="B700" s="20" t="s">
        <v>695</v>
      </c>
      <c r="C700" s="44"/>
      <c r="D700" s="25">
        <f t="array" ref="D700">SUM(IF(Period=$A$2,IF(Site=$A$663,IF(Provider=$B700,G))))</f>
        <v>0</v>
      </c>
      <c r="E700" s="26">
        <f t="array" ref="E700">SUM(IF(Period=$A$2,IF(Site=$A$663,IF(Provider=$B700,H))))</f>
        <v>0</v>
      </c>
      <c r="F700" s="27">
        <f t="shared" si="177"/>
        <v>0</v>
      </c>
      <c r="G700" s="27">
        <f t="shared" si="170"/>
        <v>0</v>
      </c>
      <c r="H700" s="44"/>
      <c r="I700" s="25">
        <f t="array" ref="I700">SUM(IF(Period=$A$2,IF(Site=$A$663,IF(Provider=$B700,I))))</f>
        <v>0</v>
      </c>
      <c r="J700" s="26">
        <f t="array" ref="J700">SUM(IF(Period=$A$2,IF(Site=$A$663,IF(Provider=$B700,J))))</f>
        <v>0</v>
      </c>
      <c r="K700" s="27">
        <f t="shared" si="178"/>
        <v>0</v>
      </c>
      <c r="L700" s="27">
        <f t="shared" si="171"/>
        <v>0</v>
      </c>
      <c r="M700" s="44"/>
      <c r="N700" s="25">
        <f t="array" ref="N700">SUM(IF(Period=$A$2,IF(Site=$A$663,IF(Provider=$B700,K))))</f>
        <v>0</v>
      </c>
      <c r="O700" s="37">
        <f t="shared" si="172"/>
        <v>0</v>
      </c>
      <c r="P700" s="44"/>
      <c r="Q700" s="25">
        <f t="array" ref="Q700">SUM(IF(Period=$A$2,IF(Site=$A$663,IF(Provider=$B700,M))))</f>
        <v>0</v>
      </c>
      <c r="R700" s="26">
        <f t="array" ref="R700">SUM(IF(Period=$A$2,IF(Site=$A$663,IF(Provider=$B700,N))))</f>
        <v>0</v>
      </c>
      <c r="S700" s="27" t="e">
        <f t="shared" si="181"/>
        <v>#DIV/0!</v>
      </c>
      <c r="T700" s="27" t="e">
        <f t="shared" si="182"/>
        <v>#DIV/0!</v>
      </c>
      <c r="U700" s="20"/>
      <c r="V700" s="25">
        <f t="array" ref="V700">SUM(IF(Period=$A$2,IF(Site=$A$663,IF(Provider=$B700,P))))</f>
        <v>0</v>
      </c>
      <c r="W700" s="26">
        <f t="array" ref="W700">SUM(IF(Period=$A$2,IF(Site=$A$663,IF(Provider=$B700,Q))))</f>
        <v>0</v>
      </c>
      <c r="X700" s="27">
        <f t="shared" si="179"/>
        <v>0</v>
      </c>
      <c r="Y700" s="27">
        <f t="shared" si="175"/>
        <v>0</v>
      </c>
      <c r="Z700" s="44"/>
      <c r="AA700" s="25">
        <f t="array" ref="AA700">SUM(IF(Period=$A$2,IF(Site=$A$663,IF(Provider=$B700,G))))</f>
        <v>0</v>
      </c>
      <c r="AB700" s="26">
        <f t="array" ref="AB700">SUM(IF(Period=$A$2,IF(Site=$A$663,IF(Provider=$B700,H))))</f>
        <v>0</v>
      </c>
      <c r="AC700" s="27">
        <f t="shared" si="180"/>
        <v>0</v>
      </c>
      <c r="AD700" s="27">
        <f t="shared" si="176"/>
        <v>0</v>
      </c>
      <c r="AE700" s="44"/>
      <c r="AF700" s="20"/>
      <c r="AG700" s="20"/>
      <c r="AH700" s="20"/>
      <c r="AI700" s="20"/>
      <c r="AJ700" s="20"/>
      <c r="AK700" s="20"/>
      <c r="AL700" s="20"/>
      <c r="AM700" s="20"/>
      <c r="AN700" s="20"/>
    </row>
    <row r="701" spans="2:40" hidden="1" outlineLevel="1" x14ac:dyDescent="0.25">
      <c r="B701" s="20" t="s">
        <v>853</v>
      </c>
      <c r="C701" s="44"/>
      <c r="D701" s="25">
        <f t="array" ref="D701">SUM(IF(Period=$A$2,IF(Site=$A$663,IF(Provider=$B701,G))))</f>
        <v>0</v>
      </c>
      <c r="E701" s="26">
        <f t="array" ref="E701">SUM(IF(Period=$A$2,IF(Site=$A$663,IF(Provider=$B701,H))))</f>
        <v>0</v>
      </c>
      <c r="F701" s="27">
        <f t="shared" si="177"/>
        <v>0</v>
      </c>
      <c r="G701" s="27">
        <f t="shared" si="170"/>
        <v>0</v>
      </c>
      <c r="H701" s="44"/>
      <c r="I701" s="25">
        <f t="array" ref="I701">SUM(IF(Period=$A$2,IF(Site=$A$663,IF(Provider=$B701,I))))</f>
        <v>0</v>
      </c>
      <c r="J701" s="26">
        <f t="array" ref="J701">SUM(IF(Period=$A$2,IF(Site=$A$663,IF(Provider=$B701,J))))</f>
        <v>0</v>
      </c>
      <c r="K701" s="27">
        <f t="shared" si="178"/>
        <v>0</v>
      </c>
      <c r="L701" s="27">
        <f t="shared" si="171"/>
        <v>0</v>
      </c>
      <c r="M701" s="44"/>
      <c r="N701" s="25">
        <f t="array" ref="N701">SUM(IF(Period=$A$2,IF(Site=$A$663,IF(Provider=$B701,K))))</f>
        <v>0</v>
      </c>
      <c r="O701" s="37">
        <f t="shared" si="172"/>
        <v>0</v>
      </c>
      <c r="P701" s="44"/>
      <c r="Q701" s="25">
        <f t="array" ref="Q701">SUM(IF(Period=$A$2,IF(Site=$A$663,IF(Provider=$B701,M))))</f>
        <v>0</v>
      </c>
      <c r="R701" s="26">
        <f t="array" ref="R701">SUM(IF(Period=$A$2,IF(Site=$A$663,IF(Provider=$B701,N))))</f>
        <v>0</v>
      </c>
      <c r="S701" s="27" t="e">
        <f t="shared" si="181"/>
        <v>#DIV/0!</v>
      </c>
      <c r="T701" s="27" t="e">
        <f t="shared" si="182"/>
        <v>#DIV/0!</v>
      </c>
      <c r="U701" s="20"/>
      <c r="V701" s="25">
        <f t="array" ref="V701">SUM(IF(Period=$A$2,IF(Site=$A$663,IF(Provider=$B701,P))))</f>
        <v>0</v>
      </c>
      <c r="W701" s="26">
        <f t="array" ref="W701">SUM(IF(Period=$A$2,IF(Site=$A$663,IF(Provider=$B701,Q))))</f>
        <v>0</v>
      </c>
      <c r="X701" s="27">
        <f t="shared" si="179"/>
        <v>0</v>
      </c>
      <c r="Y701" s="27">
        <f t="shared" si="175"/>
        <v>0</v>
      </c>
      <c r="Z701" s="44"/>
      <c r="AA701" s="25">
        <f t="array" ref="AA701">SUM(IF(Period=$A$2,IF(Site=$A$663,IF(Provider=$B701,G))))</f>
        <v>0</v>
      </c>
      <c r="AB701" s="26">
        <f t="array" ref="AB701">SUM(IF(Period=$A$2,IF(Site=$A$663,IF(Provider=$B701,H))))</f>
        <v>0</v>
      </c>
      <c r="AC701" s="27">
        <f t="shared" si="180"/>
        <v>0</v>
      </c>
      <c r="AD701" s="27">
        <f t="shared" si="176"/>
        <v>0</v>
      </c>
      <c r="AE701" s="44"/>
      <c r="AF701" s="20"/>
      <c r="AG701" s="20"/>
      <c r="AH701" s="20"/>
      <c r="AI701" s="20"/>
      <c r="AJ701" s="20"/>
      <c r="AK701" s="20"/>
      <c r="AL701" s="20"/>
      <c r="AM701" s="20"/>
      <c r="AN701" s="20"/>
    </row>
    <row r="702" spans="2:40" hidden="1" outlineLevel="1" x14ac:dyDescent="0.25">
      <c r="B702" s="20" t="s">
        <v>753</v>
      </c>
      <c r="C702" s="44"/>
      <c r="D702" s="25">
        <f t="array" ref="D702">SUM(IF(Period=$A$2,IF(Site=$A$663,IF(Provider=$B702,G))))</f>
        <v>0</v>
      </c>
      <c r="E702" s="26">
        <f t="array" ref="E702">SUM(IF(Period=$A$2,IF(Site=$A$663,IF(Provider=$B702,H))))</f>
        <v>0</v>
      </c>
      <c r="F702" s="27">
        <f t="shared" si="177"/>
        <v>0</v>
      </c>
      <c r="G702" s="27">
        <f t="shared" si="170"/>
        <v>0</v>
      </c>
      <c r="H702" s="44"/>
      <c r="I702" s="25">
        <f t="array" ref="I702">SUM(IF(Period=$A$2,IF(Site=$A$663,IF(Provider=$B702,I))))</f>
        <v>2</v>
      </c>
      <c r="J702" s="26">
        <f t="array" ref="J702">SUM(IF(Period=$A$2,IF(Site=$A$663,IF(Provider=$B702,J))))</f>
        <v>14</v>
      </c>
      <c r="K702" s="27">
        <f t="shared" si="178"/>
        <v>2.5293586269196023E-2</v>
      </c>
      <c r="L702" s="27">
        <f t="shared" si="171"/>
        <v>8.1095953891157637E-4</v>
      </c>
      <c r="M702" s="44"/>
      <c r="N702" s="25">
        <f t="array" ref="N702">SUM(IF(Period=$A$2,IF(Site=$A$663,IF(Provider=$B702,K))))</f>
        <v>0</v>
      </c>
      <c r="O702" s="37">
        <f t="shared" si="172"/>
        <v>0</v>
      </c>
      <c r="P702" s="44"/>
      <c r="Q702" s="25">
        <f t="array" ref="Q702">SUM(IF(Period=$A$2,IF(Site=$A$663,IF(Provider=$B702,M))))</f>
        <v>0</v>
      </c>
      <c r="R702" s="26">
        <f t="array" ref="R702">SUM(IF(Period=$A$2,IF(Site=$A$663,IF(Provider=$B702,N))))</f>
        <v>0</v>
      </c>
      <c r="S702" s="27" t="e">
        <f t="shared" si="181"/>
        <v>#DIV/0!</v>
      </c>
      <c r="T702" s="27" t="e">
        <f t="shared" si="182"/>
        <v>#DIV/0!</v>
      </c>
      <c r="U702" s="20"/>
      <c r="V702" s="25">
        <f t="array" ref="V702">SUM(IF(Period=$A$2,IF(Site=$A$663,IF(Provider=$B702,P))))</f>
        <v>0</v>
      </c>
      <c r="W702" s="26">
        <f t="array" ref="W702">SUM(IF(Period=$A$2,IF(Site=$A$663,IF(Provider=$B702,Q))))</f>
        <v>0</v>
      </c>
      <c r="X702" s="27">
        <f t="shared" si="179"/>
        <v>0</v>
      </c>
      <c r="Y702" s="27">
        <f t="shared" si="175"/>
        <v>0</v>
      </c>
      <c r="Z702" s="44"/>
      <c r="AA702" s="25">
        <f t="array" ref="AA702">SUM(IF(Period=$A$2,IF(Site=$A$663,IF(Provider=$B702,G))))</f>
        <v>0</v>
      </c>
      <c r="AB702" s="26">
        <f t="array" ref="AB702">SUM(IF(Period=$A$2,IF(Site=$A$663,IF(Provider=$B702,H))))</f>
        <v>0</v>
      </c>
      <c r="AC702" s="27">
        <f t="shared" si="180"/>
        <v>0</v>
      </c>
      <c r="AD702" s="27">
        <f t="shared" si="176"/>
        <v>0</v>
      </c>
      <c r="AE702" s="44"/>
      <c r="AF702" s="20"/>
      <c r="AG702" s="20"/>
      <c r="AH702" s="20"/>
      <c r="AI702" s="20"/>
      <c r="AJ702" s="20"/>
      <c r="AK702" s="20"/>
      <c r="AL702" s="20"/>
      <c r="AM702" s="20"/>
      <c r="AN702" s="20"/>
    </row>
    <row r="703" spans="2:40" hidden="1" outlineLevel="1" x14ac:dyDescent="0.25">
      <c r="B703" s="20" t="s">
        <v>818</v>
      </c>
      <c r="C703" s="44"/>
      <c r="D703" s="25">
        <f t="array" ref="D703">SUM(IF(Period=$A$2,IF(Site=$A$663,IF(Provider=$B703,G))))</f>
        <v>0</v>
      </c>
      <c r="E703" s="26">
        <f t="array" ref="E703">SUM(IF(Period=$A$2,IF(Site=$A$663,IF(Provider=$B703,H))))</f>
        <v>0</v>
      </c>
      <c r="F703" s="27">
        <f t="shared" si="177"/>
        <v>0</v>
      </c>
      <c r="G703" s="27">
        <f t="shared" si="170"/>
        <v>0</v>
      </c>
      <c r="H703" s="44"/>
      <c r="I703" s="25">
        <f t="array" ref="I703">SUM(IF(Period=$A$2,IF(Site=$A$663,IF(Provider=$B703,I))))</f>
        <v>0</v>
      </c>
      <c r="J703" s="26">
        <f t="array" ref="J703">SUM(IF(Period=$A$2,IF(Site=$A$663,IF(Provider=$B703,J))))</f>
        <v>0</v>
      </c>
      <c r="K703" s="27">
        <f t="shared" si="178"/>
        <v>0</v>
      </c>
      <c r="L703" s="27">
        <f t="shared" si="171"/>
        <v>0</v>
      </c>
      <c r="M703" s="44"/>
      <c r="N703" s="25">
        <f t="array" ref="N703">SUM(IF(Period=$A$2,IF(Site=$A$663,IF(Provider=$B703,K))))</f>
        <v>0</v>
      </c>
      <c r="O703" s="37">
        <f t="shared" si="172"/>
        <v>0</v>
      </c>
      <c r="P703" s="44"/>
      <c r="Q703" s="25">
        <f t="array" ref="Q703">SUM(IF(Period=$A$2,IF(Site=$A$663,IF(Provider=$B703,M))))</f>
        <v>0</v>
      </c>
      <c r="R703" s="26">
        <f t="array" ref="R703">SUM(IF(Period=$A$2,IF(Site=$A$663,IF(Provider=$B703,N))))</f>
        <v>0</v>
      </c>
      <c r="S703" s="27" t="e">
        <f t="shared" si="181"/>
        <v>#DIV/0!</v>
      </c>
      <c r="T703" s="27" t="e">
        <f t="shared" si="182"/>
        <v>#DIV/0!</v>
      </c>
      <c r="U703" s="20"/>
      <c r="V703" s="25">
        <f t="array" ref="V703">SUM(IF(Period=$A$2,IF(Site=$A$663,IF(Provider=$B703,P))))</f>
        <v>0</v>
      </c>
      <c r="W703" s="26">
        <f t="array" ref="W703">SUM(IF(Period=$A$2,IF(Site=$A$663,IF(Provider=$B703,Q))))</f>
        <v>0</v>
      </c>
      <c r="X703" s="27">
        <f t="shared" si="179"/>
        <v>0</v>
      </c>
      <c r="Y703" s="27">
        <f t="shared" si="175"/>
        <v>0</v>
      </c>
      <c r="Z703" s="44"/>
      <c r="AA703" s="25">
        <f t="array" ref="AA703">SUM(IF(Period=$A$2,IF(Site=$A$663,IF(Provider=$B703,G))))</f>
        <v>0</v>
      </c>
      <c r="AB703" s="26">
        <f t="array" ref="AB703">SUM(IF(Period=$A$2,IF(Site=$A$663,IF(Provider=$B703,H))))</f>
        <v>0</v>
      </c>
      <c r="AC703" s="27">
        <f t="shared" si="180"/>
        <v>0</v>
      </c>
      <c r="AD703" s="27">
        <f t="shared" si="176"/>
        <v>0</v>
      </c>
      <c r="AE703" s="44"/>
      <c r="AF703" s="20"/>
      <c r="AG703" s="20"/>
      <c r="AH703" s="20"/>
      <c r="AI703" s="20"/>
      <c r="AJ703" s="20"/>
      <c r="AK703" s="20"/>
      <c r="AL703" s="20"/>
      <c r="AM703" s="20"/>
      <c r="AN703" s="20"/>
    </row>
    <row r="704" spans="2:40" hidden="1" outlineLevel="1" x14ac:dyDescent="0.25">
      <c r="B704" s="20" t="s">
        <v>655</v>
      </c>
      <c r="C704" s="44"/>
      <c r="D704" s="25">
        <f t="array" ref="D704">SUM(IF(Period=$A$2,IF(Site=$A$663,IF(Provider=$B704,G))))</f>
        <v>2</v>
      </c>
      <c r="E704" s="26">
        <f t="array" ref="E704">SUM(IF(Period=$A$2,IF(Site=$A$663,IF(Provider=$B704,H))))</f>
        <v>9</v>
      </c>
      <c r="F704" s="27">
        <f t="shared" si="177"/>
        <v>4.1763341067285381E-2</v>
      </c>
      <c r="G704" s="27">
        <f t="shared" si="170"/>
        <v>9.3759766642358578E-4</v>
      </c>
      <c r="H704" s="44"/>
      <c r="I704" s="25">
        <f t="array" ref="I704">SUM(IF(Period=$A$2,IF(Site=$A$663,IF(Provider=$B704,I))))</f>
        <v>2</v>
      </c>
      <c r="J704" s="26">
        <f t="array" ref="J704">SUM(IF(Period=$A$2,IF(Site=$A$663,IF(Provider=$B704,J))))</f>
        <v>11</v>
      </c>
      <c r="K704" s="27">
        <f t="shared" si="178"/>
        <v>1.9873532068654019E-2</v>
      </c>
      <c r="L704" s="27">
        <f t="shared" si="171"/>
        <v>6.3718249485909578E-4</v>
      </c>
      <c r="M704" s="44"/>
      <c r="N704" s="25">
        <f t="array" ref="N704">SUM(IF(Period=$A$2,IF(Site=$A$663,IF(Provider=$B704,K))))</f>
        <v>0</v>
      </c>
      <c r="O704" s="37">
        <f t="shared" si="172"/>
        <v>0</v>
      </c>
      <c r="P704" s="44"/>
      <c r="Q704" s="25">
        <f t="array" ref="Q704">SUM(IF(Period=$A$2,IF(Site=$A$663,IF(Provider=$B704,M))))</f>
        <v>0</v>
      </c>
      <c r="R704" s="26">
        <f t="array" ref="R704">SUM(IF(Period=$A$2,IF(Site=$A$663,IF(Provider=$B704,N))))</f>
        <v>0</v>
      </c>
      <c r="S704" s="27" t="e">
        <f t="shared" si="181"/>
        <v>#DIV/0!</v>
      </c>
      <c r="T704" s="27" t="e">
        <f t="shared" si="182"/>
        <v>#DIV/0!</v>
      </c>
      <c r="U704" s="20"/>
      <c r="V704" s="25">
        <f t="array" ref="V704">SUM(IF(Period=$A$2,IF(Site=$A$663,IF(Provider=$B704,P))))</f>
        <v>2</v>
      </c>
      <c r="W704" s="26">
        <f t="array" ref="W704">SUM(IF(Period=$A$2,IF(Site=$A$663,IF(Provider=$B704,Q))))</f>
        <v>13</v>
      </c>
      <c r="X704" s="27">
        <f t="shared" si="179"/>
        <v>3.6619718309859155E-2</v>
      </c>
      <c r="Y704" s="27">
        <f t="shared" si="175"/>
        <v>9.6938965735804037E-4</v>
      </c>
      <c r="Z704" s="44"/>
      <c r="AA704" s="25">
        <f t="array" ref="AA704">SUM(IF(Period=$A$2,IF(Site=$A$663,IF(Provider=$B704,G))))</f>
        <v>2</v>
      </c>
      <c r="AB704" s="26">
        <f t="array" ref="AB704">SUM(IF(Period=$A$2,IF(Site=$A$663,IF(Provider=$B704,H))))</f>
        <v>9</v>
      </c>
      <c r="AC704" s="27">
        <f t="shared" si="180"/>
        <v>4.1763341067285381E-2</v>
      </c>
      <c r="AD704" s="27">
        <f t="shared" si="176"/>
        <v>9.3759766642358578E-4</v>
      </c>
      <c r="AE704" s="44"/>
      <c r="AF704" s="20"/>
      <c r="AG704" s="20"/>
      <c r="AH704" s="20"/>
      <c r="AI704" s="20"/>
      <c r="AJ704" s="20"/>
      <c r="AK704" s="20"/>
      <c r="AL704" s="20"/>
      <c r="AM704" s="20"/>
      <c r="AN704" s="20"/>
    </row>
    <row r="705" spans="2:40" hidden="1" outlineLevel="1" x14ac:dyDescent="0.25">
      <c r="B705" s="20" t="s">
        <v>694</v>
      </c>
      <c r="C705" s="44"/>
      <c r="D705" s="25">
        <f t="array" ref="D705">SUM(IF(Period=$A$2,IF(Site=$A$663,IF(Provider=$B705,G))))</f>
        <v>1</v>
      </c>
      <c r="E705" s="26">
        <f t="array" ref="E705">SUM(IF(Period=$A$2,IF(Site=$A$663,IF(Provider=$B705,H))))</f>
        <v>13</v>
      </c>
      <c r="F705" s="27">
        <f t="shared" si="177"/>
        <v>3.0162412993039442E-2</v>
      </c>
      <c r="G705" s="27">
        <f t="shared" si="170"/>
        <v>6.7715387019481193E-4</v>
      </c>
      <c r="H705" s="44"/>
      <c r="I705" s="25">
        <f t="array" ref="I705">SUM(IF(Period=$A$2,IF(Site=$A$663,IF(Provider=$B705,I))))</f>
        <v>1</v>
      </c>
      <c r="J705" s="26">
        <f t="array" ref="J705">SUM(IF(Period=$A$2,IF(Site=$A$663,IF(Provider=$B705,J))))</f>
        <v>13</v>
      </c>
      <c r="K705" s="27">
        <f t="shared" si="178"/>
        <v>1.1743450767841012E-2</v>
      </c>
      <c r="L705" s="27">
        <f t="shared" si="171"/>
        <v>3.7651692878037474E-4</v>
      </c>
      <c r="M705" s="44"/>
      <c r="N705" s="25">
        <f t="array" ref="N705">SUM(IF(Period=$A$2,IF(Site=$A$663,IF(Provider=$B705,K))))</f>
        <v>0</v>
      </c>
      <c r="O705" s="37">
        <f t="shared" si="172"/>
        <v>0</v>
      </c>
      <c r="P705" s="44"/>
      <c r="Q705" s="25">
        <f t="array" ref="Q705">SUM(IF(Period=$A$2,IF(Site=$A$663,IF(Provider=$B705,M))))</f>
        <v>0</v>
      </c>
      <c r="R705" s="26">
        <f t="array" ref="R705">SUM(IF(Period=$A$2,IF(Site=$A$663,IF(Provider=$B705,N))))</f>
        <v>0</v>
      </c>
      <c r="S705" s="27" t="e">
        <f t="shared" si="181"/>
        <v>#DIV/0!</v>
      </c>
      <c r="T705" s="27" t="e">
        <f t="shared" si="182"/>
        <v>#DIV/0!</v>
      </c>
      <c r="U705" s="20"/>
      <c r="V705" s="25">
        <f t="array" ref="V705">SUM(IF(Period=$A$2,IF(Site=$A$663,IF(Provider=$B705,P))))</f>
        <v>1</v>
      </c>
      <c r="W705" s="26">
        <f t="array" ref="W705">SUM(IF(Period=$A$2,IF(Site=$A$663,IF(Provider=$B705,Q))))</f>
        <v>32</v>
      </c>
      <c r="X705" s="27">
        <f t="shared" si="179"/>
        <v>4.507042253521127E-2</v>
      </c>
      <c r="Y705" s="27">
        <f t="shared" si="175"/>
        <v>1.1930949629022035E-3</v>
      </c>
      <c r="Z705" s="44"/>
      <c r="AA705" s="25">
        <f t="array" ref="AA705">SUM(IF(Period=$A$2,IF(Site=$A$663,IF(Provider=$B705,G))))</f>
        <v>1</v>
      </c>
      <c r="AB705" s="26">
        <f t="array" ref="AB705">SUM(IF(Period=$A$2,IF(Site=$A$663,IF(Provider=$B705,H))))</f>
        <v>13</v>
      </c>
      <c r="AC705" s="27">
        <f t="shared" si="180"/>
        <v>3.0162412993039442E-2</v>
      </c>
      <c r="AD705" s="27">
        <f t="shared" si="176"/>
        <v>6.7715387019481193E-4</v>
      </c>
      <c r="AE705" s="44"/>
      <c r="AF705" s="20"/>
      <c r="AG705" s="20"/>
      <c r="AH705" s="20"/>
      <c r="AI705" s="20"/>
      <c r="AJ705" s="20"/>
      <c r="AK705" s="20"/>
      <c r="AL705" s="20"/>
      <c r="AM705" s="20"/>
      <c r="AN705" s="20"/>
    </row>
    <row r="706" spans="2:40" hidden="1" outlineLevel="1" x14ac:dyDescent="0.25">
      <c r="B706" s="20" t="s">
        <v>606</v>
      </c>
      <c r="C706" s="44"/>
      <c r="D706" s="25">
        <f t="array" ref="D706">SUM(IF(Period=$A$2,IF(Site=$A$663,IF(Provider=$B706,G))))</f>
        <v>1</v>
      </c>
      <c r="E706" s="26">
        <f t="array" ref="E706">SUM(IF(Period=$A$2,IF(Site=$A$663,IF(Provider=$B706,H))))</f>
        <v>1</v>
      </c>
      <c r="F706" s="27">
        <f t="shared" si="177"/>
        <v>2.3201856148491878E-3</v>
      </c>
      <c r="G706" s="27">
        <f t="shared" si="170"/>
        <v>5.2088759245754768E-5</v>
      </c>
      <c r="H706" s="44"/>
      <c r="I706" s="25">
        <f t="array" ref="I706">SUM(IF(Period=$A$2,IF(Site=$A$663,IF(Provider=$B706,I))))</f>
        <v>7</v>
      </c>
      <c r="J706" s="26">
        <f t="array" ref="J706">SUM(IF(Period=$A$2,IF(Site=$A$663,IF(Provider=$B706,J))))</f>
        <v>5.8571428571428568</v>
      </c>
      <c r="K706" s="27">
        <f t="shared" si="178"/>
        <v>3.7037037037037035E-2</v>
      </c>
      <c r="L706" s="27">
        <f t="shared" si="171"/>
        <v>1.1874764676919512E-3</v>
      </c>
      <c r="M706" s="44"/>
      <c r="N706" s="25">
        <f t="array" ref="N706">SUM(IF(Period=$A$2,IF(Site=$A$663,IF(Provider=$B706,K))))</f>
        <v>0</v>
      </c>
      <c r="O706" s="37">
        <f t="shared" si="172"/>
        <v>0</v>
      </c>
      <c r="P706" s="44"/>
      <c r="Q706" s="25">
        <f t="array" ref="Q706">SUM(IF(Period=$A$2,IF(Site=$A$663,IF(Provider=$B706,M))))</f>
        <v>0</v>
      </c>
      <c r="R706" s="26">
        <f t="array" ref="R706">SUM(IF(Period=$A$2,IF(Site=$A$663,IF(Provider=$B706,N))))</f>
        <v>0</v>
      </c>
      <c r="S706" s="27" t="e">
        <f t="shared" si="181"/>
        <v>#DIV/0!</v>
      </c>
      <c r="T706" s="27" t="e">
        <f t="shared" si="182"/>
        <v>#DIV/0!</v>
      </c>
      <c r="U706" s="20"/>
      <c r="V706" s="25">
        <f t="array" ref="V706">SUM(IF(Period=$A$2,IF(Site=$A$663,IF(Provider=$B706,P))))</f>
        <v>1</v>
      </c>
      <c r="W706" s="26">
        <f t="array" ref="W706">SUM(IF(Period=$A$2,IF(Site=$A$663,IF(Provider=$B706,Q))))</f>
        <v>16</v>
      </c>
      <c r="X706" s="27">
        <f t="shared" si="179"/>
        <v>2.2535211267605635E-2</v>
      </c>
      <c r="Y706" s="27">
        <f t="shared" si="175"/>
        <v>5.9654748145110176E-4</v>
      </c>
      <c r="Z706" s="44"/>
      <c r="AA706" s="25">
        <f t="array" ref="AA706">SUM(IF(Period=$A$2,IF(Site=$A$663,IF(Provider=$B706,G))))</f>
        <v>1</v>
      </c>
      <c r="AB706" s="26">
        <f t="array" ref="AB706">SUM(IF(Period=$A$2,IF(Site=$A$663,IF(Provider=$B706,H))))</f>
        <v>1</v>
      </c>
      <c r="AC706" s="27">
        <f t="shared" si="180"/>
        <v>2.3201856148491878E-3</v>
      </c>
      <c r="AD706" s="27">
        <f t="shared" si="176"/>
        <v>5.2088759245754768E-5</v>
      </c>
      <c r="AE706" s="44"/>
      <c r="AF706" s="20"/>
      <c r="AG706" s="20"/>
      <c r="AH706" s="20"/>
      <c r="AI706" s="20"/>
      <c r="AJ706" s="20"/>
      <c r="AK706" s="20"/>
      <c r="AL706" s="20"/>
      <c r="AM706" s="20"/>
      <c r="AN706" s="20"/>
    </row>
    <row r="707" spans="2:40" hidden="1" outlineLevel="1" x14ac:dyDescent="0.25">
      <c r="B707" s="20" t="s">
        <v>686</v>
      </c>
      <c r="C707" s="44"/>
      <c r="D707" s="25">
        <f t="array" ref="D707">SUM(IF(Period=$A$2,IF(Site=$A$663,IF(Provider=$B707,G))))</f>
        <v>0</v>
      </c>
      <c r="E707" s="26">
        <f t="array" ref="E707">SUM(IF(Period=$A$2,IF(Site=$A$663,IF(Provider=$B707,H))))</f>
        <v>0</v>
      </c>
      <c r="F707" s="27">
        <f t="shared" si="177"/>
        <v>0</v>
      </c>
      <c r="G707" s="27">
        <f t="shared" si="170"/>
        <v>0</v>
      </c>
      <c r="H707" s="44"/>
      <c r="I707" s="25">
        <f t="array" ref="I707">SUM(IF(Period=$A$2,IF(Site=$A$663,IF(Provider=$B707,I))))</f>
        <v>0</v>
      </c>
      <c r="J707" s="26">
        <f t="array" ref="J707">SUM(IF(Period=$A$2,IF(Site=$A$663,IF(Provider=$B707,J))))</f>
        <v>0</v>
      </c>
      <c r="K707" s="27">
        <f t="shared" si="178"/>
        <v>0</v>
      </c>
      <c r="L707" s="27">
        <f t="shared" si="171"/>
        <v>0</v>
      </c>
      <c r="M707" s="44"/>
      <c r="N707" s="25">
        <f t="array" ref="N707">SUM(IF(Period=$A$2,IF(Site=$A$663,IF(Provider=$B707,K))))</f>
        <v>0</v>
      </c>
      <c r="O707" s="37">
        <f t="shared" si="172"/>
        <v>0</v>
      </c>
      <c r="P707" s="44"/>
      <c r="Q707" s="25">
        <f t="array" ref="Q707">SUM(IF(Period=$A$2,IF(Site=$A$663,IF(Provider=$B707,M))))</f>
        <v>0</v>
      </c>
      <c r="R707" s="26">
        <f t="array" ref="R707">SUM(IF(Period=$A$2,IF(Site=$A$663,IF(Provider=$B707,N))))</f>
        <v>0</v>
      </c>
      <c r="S707" s="27" t="e">
        <f t="shared" si="181"/>
        <v>#DIV/0!</v>
      </c>
      <c r="T707" s="27" t="e">
        <f t="shared" si="182"/>
        <v>#DIV/0!</v>
      </c>
      <c r="U707" s="20"/>
      <c r="V707" s="25">
        <f t="array" ref="V707">SUM(IF(Period=$A$2,IF(Site=$A$663,IF(Provider=$B707,P))))</f>
        <v>0</v>
      </c>
      <c r="W707" s="26">
        <f t="array" ref="W707">SUM(IF(Period=$A$2,IF(Site=$A$663,IF(Provider=$B707,Q))))</f>
        <v>0</v>
      </c>
      <c r="X707" s="27">
        <f t="shared" si="179"/>
        <v>0</v>
      </c>
      <c r="Y707" s="27">
        <f t="shared" si="175"/>
        <v>0</v>
      </c>
      <c r="Z707" s="44"/>
      <c r="AA707" s="25">
        <f t="array" ref="AA707">SUM(IF(Period=$A$2,IF(Site=$A$663,IF(Provider=$B707,G))))</f>
        <v>0</v>
      </c>
      <c r="AB707" s="26">
        <f t="array" ref="AB707">SUM(IF(Period=$A$2,IF(Site=$A$663,IF(Provider=$B707,H))))</f>
        <v>0</v>
      </c>
      <c r="AC707" s="27">
        <f t="shared" si="180"/>
        <v>0</v>
      </c>
      <c r="AD707" s="27">
        <f t="shared" si="176"/>
        <v>0</v>
      </c>
      <c r="AE707" s="44"/>
      <c r="AF707" s="20"/>
      <c r="AG707" s="20"/>
      <c r="AH707" s="20"/>
      <c r="AI707" s="20"/>
      <c r="AJ707" s="20"/>
      <c r="AK707" s="20"/>
      <c r="AL707" s="20"/>
      <c r="AM707" s="20"/>
      <c r="AN707" s="20"/>
    </row>
    <row r="708" spans="2:40" hidden="1" outlineLevel="1" x14ac:dyDescent="0.25">
      <c r="B708" s="20" t="s">
        <v>776</v>
      </c>
      <c r="C708" s="44"/>
      <c r="D708" s="25">
        <f t="array" ref="D708">SUM(IF(Period=$A$2,IF(Site=$A$663,IF(Provider=$B708,G))))</f>
        <v>2</v>
      </c>
      <c r="E708" s="26">
        <f t="array" ref="E708">SUM(IF(Period=$A$2,IF(Site=$A$663,IF(Provider=$B708,H))))</f>
        <v>7</v>
      </c>
      <c r="F708" s="27">
        <f t="shared" si="177"/>
        <v>3.248259860788863E-2</v>
      </c>
      <c r="G708" s="27">
        <f t="shared" si="170"/>
        <v>7.2924262944056679E-4</v>
      </c>
      <c r="H708" s="44"/>
      <c r="I708" s="25">
        <f t="array" ref="I708">SUM(IF(Period=$A$2,IF(Site=$A$663,IF(Provider=$B708,I))))</f>
        <v>2</v>
      </c>
      <c r="J708" s="26">
        <f t="array" ref="J708">SUM(IF(Period=$A$2,IF(Site=$A$663,IF(Provider=$B708,J))))</f>
        <v>8.5</v>
      </c>
      <c r="K708" s="27">
        <f t="shared" si="178"/>
        <v>1.5356820234869015E-2</v>
      </c>
      <c r="L708" s="27">
        <f t="shared" si="171"/>
        <v>4.9236829148202848E-4</v>
      </c>
      <c r="M708" s="44"/>
      <c r="N708" s="25">
        <f t="array" ref="N708">SUM(IF(Period=$A$2,IF(Site=$A$663,IF(Provider=$B708,K))))</f>
        <v>0</v>
      </c>
      <c r="O708" s="37">
        <f t="shared" si="172"/>
        <v>0</v>
      </c>
      <c r="P708" s="44"/>
      <c r="Q708" s="25">
        <f t="array" ref="Q708">SUM(IF(Period=$A$2,IF(Site=$A$663,IF(Provider=$B708,M))))</f>
        <v>0</v>
      </c>
      <c r="R708" s="26">
        <f t="array" ref="R708">SUM(IF(Period=$A$2,IF(Site=$A$663,IF(Provider=$B708,N))))</f>
        <v>0</v>
      </c>
      <c r="S708" s="27" t="e">
        <f t="shared" si="181"/>
        <v>#DIV/0!</v>
      </c>
      <c r="T708" s="27" t="e">
        <f t="shared" si="182"/>
        <v>#DIV/0!</v>
      </c>
      <c r="U708" s="20"/>
      <c r="V708" s="25">
        <f t="array" ref="V708">SUM(IF(Period=$A$2,IF(Site=$A$663,IF(Provider=$B708,P))))</f>
        <v>2</v>
      </c>
      <c r="W708" s="26">
        <f t="array" ref="W708">SUM(IF(Period=$A$2,IF(Site=$A$663,IF(Provider=$B708,Q))))</f>
        <v>27</v>
      </c>
      <c r="X708" s="27">
        <f t="shared" si="179"/>
        <v>7.6056338028169024E-2</v>
      </c>
      <c r="Y708" s="27">
        <f t="shared" si="175"/>
        <v>2.0133477498974683E-3</v>
      </c>
      <c r="Z708" s="44"/>
      <c r="AA708" s="25">
        <f t="array" ref="AA708">SUM(IF(Period=$A$2,IF(Site=$A$663,IF(Provider=$B708,G))))</f>
        <v>2</v>
      </c>
      <c r="AB708" s="26">
        <f t="array" ref="AB708">SUM(IF(Period=$A$2,IF(Site=$A$663,IF(Provider=$B708,H))))</f>
        <v>7</v>
      </c>
      <c r="AC708" s="27">
        <f t="shared" si="180"/>
        <v>3.248259860788863E-2</v>
      </c>
      <c r="AD708" s="27">
        <f t="shared" si="176"/>
        <v>7.2924262944056679E-4</v>
      </c>
      <c r="AE708" s="44"/>
      <c r="AF708" s="20"/>
      <c r="AG708" s="20"/>
      <c r="AH708" s="20"/>
      <c r="AI708" s="20"/>
      <c r="AJ708" s="20"/>
      <c r="AK708" s="20"/>
      <c r="AL708" s="20"/>
      <c r="AM708" s="20"/>
      <c r="AN708" s="20"/>
    </row>
    <row r="709" spans="2:40" hidden="1" outlineLevel="1" x14ac:dyDescent="0.25">
      <c r="B709" s="20" t="s">
        <v>877</v>
      </c>
      <c r="C709" s="44"/>
      <c r="D709" s="25">
        <f t="array" ref="D709">SUM(IF(Period=$A$2,IF(Site=$A$663,IF(Provider=$B709,G))))</f>
        <v>0</v>
      </c>
      <c r="E709" s="26">
        <f t="array" ref="E709">SUM(IF(Period=$A$2,IF(Site=$A$663,IF(Provider=$B709,H))))</f>
        <v>0</v>
      </c>
      <c r="F709" s="27">
        <f t="shared" si="177"/>
        <v>0</v>
      </c>
      <c r="G709" s="27">
        <f t="shared" si="170"/>
        <v>0</v>
      </c>
      <c r="H709" s="44"/>
      <c r="I709" s="25">
        <f t="array" ref="I709">SUM(IF(Period=$A$2,IF(Site=$A$663,IF(Provider=$B709,I))))</f>
        <v>0</v>
      </c>
      <c r="J709" s="26">
        <f t="array" ref="J709">SUM(IF(Period=$A$2,IF(Site=$A$663,IF(Provider=$B709,J))))</f>
        <v>0</v>
      </c>
      <c r="K709" s="27">
        <f t="shared" si="178"/>
        <v>0</v>
      </c>
      <c r="L709" s="27">
        <f t="shared" si="171"/>
        <v>0</v>
      </c>
      <c r="M709" s="44"/>
      <c r="N709" s="25">
        <f t="array" ref="N709">SUM(IF(Period=$A$2,IF(Site=$A$663,IF(Provider=$B709,K))))</f>
        <v>0</v>
      </c>
      <c r="O709" s="37">
        <f t="shared" si="172"/>
        <v>0</v>
      </c>
      <c r="P709" s="44"/>
      <c r="Q709" s="25">
        <f t="array" ref="Q709">SUM(IF(Period=$A$2,IF(Site=$A$663,IF(Provider=$B709,M))))</f>
        <v>0</v>
      </c>
      <c r="R709" s="26">
        <f t="array" ref="R709">SUM(IF(Period=$A$2,IF(Site=$A$663,IF(Provider=$B709,N))))</f>
        <v>0</v>
      </c>
      <c r="S709" s="27" t="e">
        <f t="shared" si="181"/>
        <v>#DIV/0!</v>
      </c>
      <c r="T709" s="27" t="e">
        <f t="shared" si="182"/>
        <v>#DIV/0!</v>
      </c>
      <c r="U709" s="20"/>
      <c r="V709" s="25">
        <f t="array" ref="V709">SUM(IF(Period=$A$2,IF(Site=$A$663,IF(Provider=$B709,P))))</f>
        <v>0</v>
      </c>
      <c r="W709" s="26">
        <f t="array" ref="W709">SUM(IF(Period=$A$2,IF(Site=$A$663,IF(Provider=$B709,Q))))</f>
        <v>0</v>
      </c>
      <c r="X709" s="27">
        <f t="shared" si="179"/>
        <v>0</v>
      </c>
      <c r="Y709" s="27">
        <f t="shared" si="175"/>
        <v>0</v>
      </c>
      <c r="Z709" s="44"/>
      <c r="AA709" s="25">
        <f t="array" ref="AA709">SUM(IF(Period=$A$2,IF(Site=$A$663,IF(Provider=$B709,G))))</f>
        <v>0</v>
      </c>
      <c r="AB709" s="26">
        <f t="array" ref="AB709">SUM(IF(Period=$A$2,IF(Site=$A$663,IF(Provider=$B709,H))))</f>
        <v>0</v>
      </c>
      <c r="AC709" s="27">
        <f t="shared" si="180"/>
        <v>0</v>
      </c>
      <c r="AD709" s="27">
        <f t="shared" si="176"/>
        <v>0</v>
      </c>
      <c r="AE709" s="44"/>
      <c r="AF709" s="20"/>
      <c r="AG709" s="20"/>
      <c r="AH709" s="20"/>
      <c r="AI709" s="20"/>
      <c r="AJ709" s="20"/>
      <c r="AK709" s="20"/>
      <c r="AL709" s="20"/>
      <c r="AM709" s="20"/>
      <c r="AN709" s="20"/>
    </row>
    <row r="710" spans="2:40" hidden="1" outlineLevel="1" x14ac:dyDescent="0.25">
      <c r="B710" s="20" t="s">
        <v>627</v>
      </c>
      <c r="C710" s="44"/>
      <c r="D710" s="25">
        <f t="array" ref="D710">SUM(IF(Period=$A$2,IF(Site=$A$663,IF(Provider=$B710,G))))</f>
        <v>0</v>
      </c>
      <c r="E710" s="26">
        <f t="array" ref="E710">SUM(IF(Period=$A$2,IF(Site=$A$663,IF(Provider=$B710,H))))</f>
        <v>0</v>
      </c>
      <c r="F710" s="27">
        <f t="shared" si="177"/>
        <v>0</v>
      </c>
      <c r="G710" s="27">
        <f t="shared" si="170"/>
        <v>0</v>
      </c>
      <c r="H710" s="44"/>
      <c r="I710" s="25">
        <f t="array" ref="I710">SUM(IF(Period=$A$2,IF(Site=$A$663,IF(Provider=$B710,I))))</f>
        <v>2</v>
      </c>
      <c r="J710" s="26">
        <f t="array" ref="J710">SUM(IF(Period=$A$2,IF(Site=$A$663,IF(Provider=$B710,J))))</f>
        <v>12.5</v>
      </c>
      <c r="K710" s="27">
        <f t="shared" si="178"/>
        <v>2.2583559168925023E-2</v>
      </c>
      <c r="L710" s="27">
        <f t="shared" si="171"/>
        <v>7.2407101688533608E-4</v>
      </c>
      <c r="M710" s="44"/>
      <c r="N710" s="25">
        <f t="array" ref="N710">SUM(IF(Period=$A$2,IF(Site=$A$663,IF(Provider=$B710,K))))</f>
        <v>0</v>
      </c>
      <c r="O710" s="37">
        <f t="shared" si="172"/>
        <v>0</v>
      </c>
      <c r="P710" s="44"/>
      <c r="Q710" s="25">
        <f t="array" ref="Q710">SUM(IF(Period=$A$2,IF(Site=$A$663,IF(Provider=$B710,M))))</f>
        <v>0</v>
      </c>
      <c r="R710" s="26">
        <f t="array" ref="R710">SUM(IF(Period=$A$2,IF(Site=$A$663,IF(Provider=$B710,N))))</f>
        <v>0</v>
      </c>
      <c r="S710" s="27" t="e">
        <f t="shared" si="181"/>
        <v>#DIV/0!</v>
      </c>
      <c r="T710" s="27" t="e">
        <f t="shared" si="182"/>
        <v>#DIV/0!</v>
      </c>
      <c r="U710" s="20"/>
      <c r="V710" s="25">
        <f t="array" ref="V710">SUM(IF(Period=$A$2,IF(Site=$A$663,IF(Provider=$B710,P))))</f>
        <v>0</v>
      </c>
      <c r="W710" s="26">
        <f t="array" ref="W710">SUM(IF(Period=$A$2,IF(Site=$A$663,IF(Provider=$B710,Q))))</f>
        <v>0</v>
      </c>
      <c r="X710" s="27">
        <f t="shared" si="179"/>
        <v>0</v>
      </c>
      <c r="Y710" s="27">
        <f t="shared" si="175"/>
        <v>0</v>
      </c>
      <c r="Z710" s="44"/>
      <c r="AA710" s="25">
        <f t="array" ref="AA710">SUM(IF(Period=$A$2,IF(Site=$A$663,IF(Provider=$B710,G))))</f>
        <v>0</v>
      </c>
      <c r="AB710" s="26">
        <f t="array" ref="AB710">SUM(IF(Period=$A$2,IF(Site=$A$663,IF(Provider=$B710,H))))</f>
        <v>0</v>
      </c>
      <c r="AC710" s="27">
        <f t="shared" si="180"/>
        <v>0</v>
      </c>
      <c r="AD710" s="27">
        <f t="shared" si="176"/>
        <v>0</v>
      </c>
      <c r="AE710" s="44"/>
      <c r="AF710" s="20"/>
      <c r="AG710" s="20"/>
      <c r="AH710" s="20"/>
      <c r="AI710" s="20"/>
      <c r="AJ710" s="20"/>
      <c r="AK710" s="20"/>
      <c r="AL710" s="20"/>
      <c r="AM710" s="20"/>
      <c r="AN710" s="20"/>
    </row>
    <row r="711" spans="2:40" hidden="1" outlineLevel="1" x14ac:dyDescent="0.25">
      <c r="B711" s="20" t="s">
        <v>845</v>
      </c>
      <c r="C711" s="44"/>
      <c r="D711" s="25">
        <f t="array" ref="D711">SUM(IF(Period=$A$2,IF(Site=$A$663,IF(Provider=$B711,G))))</f>
        <v>0</v>
      </c>
      <c r="E711" s="26">
        <f t="array" ref="E711">SUM(IF(Period=$A$2,IF(Site=$A$663,IF(Provider=$B711,H))))</f>
        <v>0</v>
      </c>
      <c r="F711" s="27">
        <f t="shared" si="177"/>
        <v>0</v>
      </c>
      <c r="G711" s="27">
        <f t="shared" si="170"/>
        <v>0</v>
      </c>
      <c r="H711" s="44"/>
      <c r="I711" s="25">
        <f t="array" ref="I711">SUM(IF(Period=$A$2,IF(Site=$A$663,IF(Provider=$B711,I))))</f>
        <v>0</v>
      </c>
      <c r="J711" s="26">
        <f t="array" ref="J711">SUM(IF(Period=$A$2,IF(Site=$A$663,IF(Provider=$B711,J))))</f>
        <v>0</v>
      </c>
      <c r="K711" s="27">
        <f t="shared" si="178"/>
        <v>0</v>
      </c>
      <c r="L711" s="27">
        <f t="shared" si="171"/>
        <v>0</v>
      </c>
      <c r="M711" s="44"/>
      <c r="N711" s="25">
        <f t="array" ref="N711">SUM(IF(Period=$A$2,IF(Site=$A$663,IF(Provider=$B711,K))))</f>
        <v>0</v>
      </c>
      <c r="O711" s="37">
        <f t="shared" si="172"/>
        <v>0</v>
      </c>
      <c r="P711" s="44"/>
      <c r="Q711" s="25">
        <f t="array" ref="Q711">SUM(IF(Period=$A$2,IF(Site=$A$663,IF(Provider=$B711,M))))</f>
        <v>0</v>
      </c>
      <c r="R711" s="26">
        <f t="array" ref="R711">SUM(IF(Period=$A$2,IF(Site=$A$663,IF(Provider=$B711,N))))</f>
        <v>0</v>
      </c>
      <c r="S711" s="27" t="e">
        <f t="shared" si="181"/>
        <v>#DIV/0!</v>
      </c>
      <c r="T711" s="27" t="e">
        <f t="shared" si="182"/>
        <v>#DIV/0!</v>
      </c>
      <c r="U711" s="20"/>
      <c r="V711" s="25">
        <f t="array" ref="V711">SUM(IF(Period=$A$2,IF(Site=$A$663,IF(Provider=$B711,P))))</f>
        <v>0</v>
      </c>
      <c r="W711" s="26">
        <f t="array" ref="W711">SUM(IF(Period=$A$2,IF(Site=$A$663,IF(Provider=$B711,Q))))</f>
        <v>0</v>
      </c>
      <c r="X711" s="27">
        <f t="shared" si="179"/>
        <v>0</v>
      </c>
      <c r="Y711" s="27">
        <f t="shared" si="175"/>
        <v>0</v>
      </c>
      <c r="Z711" s="44"/>
      <c r="AA711" s="25">
        <f t="array" ref="AA711">SUM(IF(Period=$A$2,IF(Site=$A$663,IF(Provider=$B711,G))))</f>
        <v>0</v>
      </c>
      <c r="AB711" s="26">
        <f t="array" ref="AB711">SUM(IF(Period=$A$2,IF(Site=$A$663,IF(Provider=$B711,H))))</f>
        <v>0</v>
      </c>
      <c r="AC711" s="27">
        <f t="shared" si="180"/>
        <v>0</v>
      </c>
      <c r="AD711" s="27">
        <f t="shared" si="176"/>
        <v>0</v>
      </c>
      <c r="AE711" s="44"/>
      <c r="AF711" s="20"/>
      <c r="AG711" s="20"/>
      <c r="AH711" s="20"/>
      <c r="AI711" s="20"/>
      <c r="AJ711" s="20"/>
      <c r="AK711" s="20"/>
      <c r="AL711" s="20"/>
      <c r="AM711" s="20"/>
      <c r="AN711" s="20"/>
    </row>
    <row r="712" spans="2:40" hidden="1" outlineLevel="1" x14ac:dyDescent="0.25">
      <c r="B712" s="20" t="s">
        <v>693</v>
      </c>
      <c r="C712" s="44"/>
      <c r="D712" s="25">
        <f t="array" ref="D712">SUM(IF(Period=$A$2,IF(Site=$A$663,IF(Provider=$B712,G))))</f>
        <v>0</v>
      </c>
      <c r="E712" s="26">
        <f t="array" ref="E712">SUM(IF(Period=$A$2,IF(Site=$A$663,IF(Provider=$B712,H))))</f>
        <v>0</v>
      </c>
      <c r="F712" s="27">
        <f t="shared" si="177"/>
        <v>0</v>
      </c>
      <c r="G712" s="27">
        <f t="shared" si="170"/>
        <v>0</v>
      </c>
      <c r="H712" s="44"/>
      <c r="I712" s="25">
        <f t="array" ref="I712">SUM(IF(Period=$A$2,IF(Site=$A$663,IF(Provider=$B712,I))))</f>
        <v>0</v>
      </c>
      <c r="J712" s="26">
        <f t="array" ref="J712">SUM(IF(Period=$A$2,IF(Site=$A$663,IF(Provider=$B712,J))))</f>
        <v>0</v>
      </c>
      <c r="K712" s="27">
        <f t="shared" si="178"/>
        <v>0</v>
      </c>
      <c r="L712" s="27">
        <f t="shared" si="171"/>
        <v>0</v>
      </c>
      <c r="M712" s="44"/>
      <c r="N712" s="25">
        <f t="array" ref="N712">SUM(IF(Period=$A$2,IF(Site=$A$663,IF(Provider=$B712,K))))</f>
        <v>0</v>
      </c>
      <c r="O712" s="37">
        <f t="shared" si="172"/>
        <v>0</v>
      </c>
      <c r="P712" s="44"/>
      <c r="Q712" s="25">
        <f t="array" ref="Q712">SUM(IF(Period=$A$2,IF(Site=$A$663,IF(Provider=$B712,M))))</f>
        <v>0</v>
      </c>
      <c r="R712" s="26">
        <f t="array" ref="R712">SUM(IF(Period=$A$2,IF(Site=$A$663,IF(Provider=$B712,N))))</f>
        <v>0</v>
      </c>
      <c r="S712" s="27" t="e">
        <f t="shared" si="181"/>
        <v>#DIV/0!</v>
      </c>
      <c r="T712" s="27" t="e">
        <f t="shared" si="182"/>
        <v>#DIV/0!</v>
      </c>
      <c r="U712" s="20"/>
      <c r="V712" s="25">
        <f t="array" ref="V712">SUM(IF(Period=$A$2,IF(Site=$A$663,IF(Provider=$B712,P))))</f>
        <v>0</v>
      </c>
      <c r="W712" s="26">
        <f t="array" ref="W712">SUM(IF(Period=$A$2,IF(Site=$A$663,IF(Provider=$B712,Q))))</f>
        <v>0</v>
      </c>
      <c r="X712" s="27">
        <f t="shared" si="179"/>
        <v>0</v>
      </c>
      <c r="Y712" s="27">
        <f t="shared" si="175"/>
        <v>0</v>
      </c>
      <c r="Z712" s="44"/>
      <c r="AA712" s="25">
        <f t="array" ref="AA712">SUM(IF(Period=$A$2,IF(Site=$A$663,IF(Provider=$B712,G))))</f>
        <v>0</v>
      </c>
      <c r="AB712" s="26">
        <f t="array" ref="AB712">SUM(IF(Period=$A$2,IF(Site=$A$663,IF(Provider=$B712,H))))</f>
        <v>0</v>
      </c>
      <c r="AC712" s="27">
        <f t="shared" si="180"/>
        <v>0</v>
      </c>
      <c r="AD712" s="27">
        <f t="shared" si="176"/>
        <v>0</v>
      </c>
      <c r="AE712" s="44"/>
      <c r="AF712" s="20"/>
      <c r="AG712" s="20"/>
      <c r="AH712" s="20"/>
      <c r="AI712" s="20"/>
      <c r="AJ712" s="20"/>
      <c r="AK712" s="20"/>
      <c r="AL712" s="20"/>
      <c r="AM712" s="20"/>
      <c r="AN712" s="20"/>
    </row>
    <row r="713" spans="2:40" hidden="1" outlineLevel="1" x14ac:dyDescent="0.25">
      <c r="B713" s="20" t="s">
        <v>765</v>
      </c>
      <c r="C713" s="44"/>
      <c r="D713" s="25">
        <f t="array" ref="D713">SUM(IF(Period=$A$2,IF(Site=$A$663,IF(Provider=$B713,G))))</f>
        <v>2</v>
      </c>
      <c r="E713" s="26">
        <f t="array" ref="E713">SUM(IF(Period=$A$2,IF(Site=$A$663,IF(Provider=$B713,H))))</f>
        <v>15</v>
      </c>
      <c r="F713" s="27">
        <f t="shared" si="177"/>
        <v>6.9605568445475635E-2</v>
      </c>
      <c r="G713" s="27">
        <f t="shared" si="170"/>
        <v>1.5626627773726431E-3</v>
      </c>
      <c r="H713" s="44"/>
      <c r="I713" s="25">
        <f t="array" ref="I713">SUM(IF(Period=$A$2,IF(Site=$A$663,IF(Provider=$B713,I))))</f>
        <v>2</v>
      </c>
      <c r="J713" s="26">
        <f t="array" ref="J713">SUM(IF(Period=$A$2,IF(Site=$A$663,IF(Provider=$B713,J))))</f>
        <v>19.5</v>
      </c>
      <c r="K713" s="27">
        <f t="shared" si="178"/>
        <v>3.5230352303523033E-2</v>
      </c>
      <c r="L713" s="27">
        <f t="shared" si="171"/>
        <v>1.1295507863411244E-3</v>
      </c>
      <c r="M713" s="44"/>
      <c r="N713" s="25">
        <f t="array" ref="N713">SUM(IF(Period=$A$2,IF(Site=$A$663,IF(Provider=$B713,K))))</f>
        <v>0</v>
      </c>
      <c r="O713" s="37">
        <f t="shared" si="172"/>
        <v>0</v>
      </c>
      <c r="P713" s="44"/>
      <c r="Q713" s="25">
        <f t="array" ref="Q713">SUM(IF(Period=$A$2,IF(Site=$A$663,IF(Provider=$B713,M))))</f>
        <v>0</v>
      </c>
      <c r="R713" s="26">
        <f t="array" ref="R713">SUM(IF(Period=$A$2,IF(Site=$A$663,IF(Provider=$B713,N))))</f>
        <v>0</v>
      </c>
      <c r="S713" s="27" t="e">
        <f t="shared" si="181"/>
        <v>#DIV/0!</v>
      </c>
      <c r="T713" s="27" t="e">
        <f t="shared" si="182"/>
        <v>#DIV/0!</v>
      </c>
      <c r="U713" s="20"/>
      <c r="V713" s="25">
        <f t="array" ref="V713">SUM(IF(Period=$A$2,IF(Site=$A$663,IF(Provider=$B713,P))))</f>
        <v>2</v>
      </c>
      <c r="W713" s="26">
        <f t="array" ref="W713">SUM(IF(Period=$A$2,IF(Site=$A$663,IF(Provider=$B713,Q))))</f>
        <v>72</v>
      </c>
      <c r="X713" s="27">
        <f t="shared" si="179"/>
        <v>0.20281690140845071</v>
      </c>
      <c r="Y713" s="27">
        <f t="shared" si="175"/>
        <v>5.3689273330599155E-3</v>
      </c>
      <c r="Z713" s="44"/>
      <c r="AA713" s="25">
        <f t="array" ref="AA713">SUM(IF(Period=$A$2,IF(Site=$A$663,IF(Provider=$B713,G))))</f>
        <v>2</v>
      </c>
      <c r="AB713" s="26">
        <f t="array" ref="AB713">SUM(IF(Period=$A$2,IF(Site=$A$663,IF(Provider=$B713,H))))</f>
        <v>15</v>
      </c>
      <c r="AC713" s="27">
        <f t="shared" si="180"/>
        <v>6.9605568445475635E-2</v>
      </c>
      <c r="AD713" s="27">
        <f t="shared" si="176"/>
        <v>1.5626627773726431E-3</v>
      </c>
      <c r="AE713" s="44"/>
      <c r="AF713" s="20"/>
      <c r="AG713" s="20"/>
      <c r="AH713" s="20"/>
      <c r="AI713" s="20"/>
      <c r="AJ713" s="20"/>
      <c r="AK713" s="20"/>
      <c r="AL713" s="20"/>
      <c r="AM713" s="20"/>
      <c r="AN713" s="20"/>
    </row>
    <row r="714" spans="2:40" hidden="1" outlineLevel="1" x14ac:dyDescent="0.25">
      <c r="B714" s="20" t="s">
        <v>756</v>
      </c>
      <c r="C714" s="44"/>
      <c r="D714" s="25">
        <f t="array" ref="D714">SUM(IF(Period=$A$2,IF(Site=$A$663,IF(Provider=$B714,G))))</f>
        <v>6</v>
      </c>
      <c r="E714" s="26">
        <f t="array" ref="E714">SUM(IF(Period=$A$2,IF(Site=$A$663,IF(Provider=$B714,H))))</f>
        <v>8</v>
      </c>
      <c r="F714" s="27">
        <f t="shared" si="177"/>
        <v>0.11136890951276102</v>
      </c>
      <c r="G714" s="27">
        <f t="shared" si="170"/>
        <v>2.5002604437962287E-3</v>
      </c>
      <c r="H714" s="44"/>
      <c r="I714" s="25">
        <f t="array" ref="I714">SUM(IF(Period=$A$2,IF(Site=$A$663,IF(Provider=$B714,I))))</f>
        <v>8</v>
      </c>
      <c r="J714" s="26">
        <f t="array" ref="J714">SUM(IF(Period=$A$2,IF(Site=$A$663,IF(Provider=$B714,J))))</f>
        <v>12.25</v>
      </c>
      <c r="K714" s="27">
        <f t="shared" si="178"/>
        <v>8.8527551942186089E-2</v>
      </c>
      <c r="L714" s="27">
        <f t="shared" si="171"/>
        <v>2.8383583861905175E-3</v>
      </c>
      <c r="M714" s="44"/>
      <c r="N714" s="25">
        <f t="array" ref="N714">SUM(IF(Period=$A$2,IF(Site=$A$663,IF(Provider=$B714,K))))</f>
        <v>0</v>
      </c>
      <c r="O714" s="37">
        <f t="shared" si="172"/>
        <v>0</v>
      </c>
      <c r="P714" s="44"/>
      <c r="Q714" s="25">
        <f t="array" ref="Q714">SUM(IF(Period=$A$2,IF(Site=$A$663,IF(Provider=$B714,M))))</f>
        <v>0</v>
      </c>
      <c r="R714" s="26">
        <f t="array" ref="R714">SUM(IF(Period=$A$2,IF(Site=$A$663,IF(Provider=$B714,N))))</f>
        <v>0</v>
      </c>
      <c r="S714" s="27" t="e">
        <f t="shared" si="181"/>
        <v>#DIV/0!</v>
      </c>
      <c r="T714" s="27" t="e">
        <f t="shared" si="182"/>
        <v>#DIV/0!</v>
      </c>
      <c r="U714" s="20"/>
      <c r="V714" s="25">
        <f t="array" ref="V714">SUM(IF(Period=$A$2,IF(Site=$A$663,IF(Provider=$B714,P))))</f>
        <v>7</v>
      </c>
      <c r="W714" s="26">
        <f t="array" ref="W714">SUM(IF(Period=$A$2,IF(Site=$A$663,IF(Provider=$B714,Q))))</f>
        <v>36</v>
      </c>
      <c r="X714" s="27">
        <f t="shared" si="179"/>
        <v>0.35492957746478876</v>
      </c>
      <c r="Y714" s="27">
        <f t="shared" si="175"/>
        <v>9.3956228328548538E-3</v>
      </c>
      <c r="Z714" s="44"/>
      <c r="AA714" s="25">
        <f t="array" ref="AA714">SUM(IF(Period=$A$2,IF(Site=$A$663,IF(Provider=$B714,G))))</f>
        <v>6</v>
      </c>
      <c r="AB714" s="26">
        <f t="array" ref="AB714">SUM(IF(Period=$A$2,IF(Site=$A$663,IF(Provider=$B714,H))))</f>
        <v>8</v>
      </c>
      <c r="AC714" s="27">
        <f t="shared" si="180"/>
        <v>0.11136890951276102</v>
      </c>
      <c r="AD714" s="27">
        <f t="shared" si="176"/>
        <v>2.5002604437962287E-3</v>
      </c>
      <c r="AE714" s="44"/>
      <c r="AF714" s="20"/>
      <c r="AG714" s="20"/>
      <c r="AH714" s="20"/>
      <c r="AI714" s="20"/>
      <c r="AJ714" s="20"/>
      <c r="AK714" s="20"/>
      <c r="AL714" s="20"/>
      <c r="AM714" s="20"/>
      <c r="AN714" s="20"/>
    </row>
    <row r="715" spans="2:40" hidden="1" outlineLevel="1" x14ac:dyDescent="0.25">
      <c r="B715" s="20" t="s">
        <v>766</v>
      </c>
      <c r="C715" s="44"/>
      <c r="D715" s="25">
        <f t="array" ref="D715">SUM(IF(Period=$A$2,IF(Site=$A$663,IF(Provider=$B715,G))))</f>
        <v>13</v>
      </c>
      <c r="E715" s="26">
        <f t="array" ref="E715">SUM(IF(Period=$A$2,IF(Site=$A$663,IF(Provider=$B715,H))))</f>
        <v>7</v>
      </c>
      <c r="F715" s="27">
        <f t="shared" si="177"/>
        <v>0.21113689095127608</v>
      </c>
      <c r="G715" s="27">
        <f t="shared" si="170"/>
        <v>4.7400770913636836E-3</v>
      </c>
      <c r="H715" s="44"/>
      <c r="I715" s="25">
        <f t="array" ref="I715">SUM(IF(Period=$A$2,IF(Site=$A$663,IF(Provider=$B715,I))))</f>
        <v>28</v>
      </c>
      <c r="J715" s="26">
        <f t="array" ref="J715">SUM(IF(Period=$A$2,IF(Site=$A$663,IF(Provider=$B715,J))))</f>
        <v>14.25</v>
      </c>
      <c r="K715" s="27">
        <f t="shared" si="178"/>
        <v>0.36043360433604338</v>
      </c>
      <c r="L715" s="27">
        <f t="shared" si="171"/>
        <v>1.1556173429489966E-2</v>
      </c>
      <c r="M715" s="44"/>
      <c r="N715" s="25">
        <f t="array" ref="N715">SUM(IF(Period=$A$2,IF(Site=$A$663,IF(Provider=$B715,K))))</f>
        <v>0</v>
      </c>
      <c r="O715" s="37">
        <f t="shared" si="172"/>
        <v>0</v>
      </c>
      <c r="P715" s="44"/>
      <c r="Q715" s="25">
        <f t="array" ref="Q715">SUM(IF(Period=$A$2,IF(Site=$A$663,IF(Provider=$B715,M))))</f>
        <v>0</v>
      </c>
      <c r="R715" s="26">
        <f t="array" ref="R715">SUM(IF(Period=$A$2,IF(Site=$A$663,IF(Provider=$B715,N))))</f>
        <v>0</v>
      </c>
      <c r="S715" s="27" t="e">
        <f t="shared" si="181"/>
        <v>#DIV/0!</v>
      </c>
      <c r="T715" s="27" t="e">
        <f t="shared" si="182"/>
        <v>#DIV/0!</v>
      </c>
      <c r="U715" s="20"/>
      <c r="V715" s="25">
        <f t="array" ref="V715">SUM(IF(Period=$A$2,IF(Site=$A$663,IF(Provider=$B715,P))))</f>
        <v>17</v>
      </c>
      <c r="W715" s="26">
        <f t="array" ref="W715">SUM(IF(Period=$A$2,IF(Site=$A$663,IF(Provider=$B715,Q))))</f>
        <v>24</v>
      </c>
      <c r="X715" s="27">
        <f t="shared" si="179"/>
        <v>0.57464788732394367</v>
      </c>
      <c r="Y715" s="27">
        <f t="shared" si="175"/>
        <v>1.5211960777003096E-2</v>
      </c>
      <c r="Z715" s="44"/>
      <c r="AA715" s="25">
        <f t="array" ref="AA715">SUM(IF(Period=$A$2,IF(Site=$A$663,IF(Provider=$B715,G))))</f>
        <v>13</v>
      </c>
      <c r="AB715" s="26">
        <f t="array" ref="AB715">SUM(IF(Period=$A$2,IF(Site=$A$663,IF(Provider=$B715,H))))</f>
        <v>7</v>
      </c>
      <c r="AC715" s="27">
        <f t="shared" si="180"/>
        <v>0.21113689095127608</v>
      </c>
      <c r="AD715" s="27">
        <f t="shared" si="176"/>
        <v>4.7400770913636836E-3</v>
      </c>
      <c r="AE715" s="44"/>
      <c r="AF715" s="20"/>
      <c r="AG715" s="20"/>
      <c r="AH715" s="20"/>
      <c r="AI715" s="20"/>
      <c r="AJ715" s="20"/>
      <c r="AK715" s="20"/>
      <c r="AL715" s="20"/>
      <c r="AM715" s="20"/>
      <c r="AN715" s="20"/>
    </row>
    <row r="716" spans="2:40" hidden="1" outlineLevel="1" x14ac:dyDescent="0.25">
      <c r="B716" s="20" t="s">
        <v>880</v>
      </c>
      <c r="C716" s="44"/>
      <c r="D716" s="25">
        <f t="array" ref="D716">SUM(IF(Period=$A$2,IF(Site=$A$663,IF(Provider=$B716,G))))</f>
        <v>0</v>
      </c>
      <c r="E716" s="26">
        <f t="array" ref="E716">SUM(IF(Period=$A$2,IF(Site=$A$663,IF(Provider=$B716,H))))</f>
        <v>0</v>
      </c>
      <c r="F716" s="27">
        <f t="shared" si="177"/>
        <v>0</v>
      </c>
      <c r="G716" s="27">
        <f t="shared" si="170"/>
        <v>0</v>
      </c>
      <c r="H716" s="44"/>
      <c r="I716" s="25">
        <f t="array" ref="I716">SUM(IF(Period=$A$2,IF(Site=$A$663,IF(Provider=$B716,I))))</f>
        <v>0</v>
      </c>
      <c r="J716" s="26">
        <f t="array" ref="J716">SUM(IF(Period=$A$2,IF(Site=$A$663,IF(Provider=$B716,J))))</f>
        <v>0</v>
      </c>
      <c r="K716" s="27">
        <f t="shared" si="178"/>
        <v>0</v>
      </c>
      <c r="L716" s="27">
        <f t="shared" si="171"/>
        <v>0</v>
      </c>
      <c r="M716" s="44"/>
      <c r="N716" s="25">
        <f t="array" ref="N716">SUM(IF(Period=$A$2,IF(Site=$A$663,IF(Provider=$B716,K))))</f>
        <v>0</v>
      </c>
      <c r="O716" s="37">
        <f t="shared" si="172"/>
        <v>0</v>
      </c>
      <c r="P716" s="44"/>
      <c r="Q716" s="25">
        <f t="array" ref="Q716">SUM(IF(Period=$A$2,IF(Site=$A$663,IF(Provider=$B716,M))))</f>
        <v>0</v>
      </c>
      <c r="R716" s="26">
        <f t="array" ref="R716">SUM(IF(Period=$A$2,IF(Site=$A$663,IF(Provider=$B716,N))))</f>
        <v>0</v>
      </c>
      <c r="S716" s="27" t="e">
        <f t="shared" si="181"/>
        <v>#DIV/0!</v>
      </c>
      <c r="T716" s="27" t="e">
        <f t="shared" si="182"/>
        <v>#DIV/0!</v>
      </c>
      <c r="U716" s="20"/>
      <c r="V716" s="25">
        <f t="array" ref="V716">SUM(IF(Period=$A$2,IF(Site=$A$663,IF(Provider=$B716,P))))</f>
        <v>0</v>
      </c>
      <c r="W716" s="26">
        <f t="array" ref="W716">SUM(IF(Period=$A$2,IF(Site=$A$663,IF(Provider=$B716,Q))))</f>
        <v>0</v>
      </c>
      <c r="X716" s="27">
        <f t="shared" si="179"/>
        <v>0</v>
      </c>
      <c r="Y716" s="27">
        <f t="shared" si="175"/>
        <v>0</v>
      </c>
      <c r="Z716" s="44"/>
      <c r="AA716" s="25">
        <f t="array" ref="AA716">SUM(IF(Period=$A$2,IF(Site=$A$663,IF(Provider=$B716,G))))</f>
        <v>0</v>
      </c>
      <c r="AB716" s="26">
        <f t="array" ref="AB716">SUM(IF(Period=$A$2,IF(Site=$A$663,IF(Provider=$B716,H))))</f>
        <v>0</v>
      </c>
      <c r="AC716" s="27">
        <f t="shared" si="180"/>
        <v>0</v>
      </c>
      <c r="AD716" s="27">
        <f t="shared" si="176"/>
        <v>0</v>
      </c>
      <c r="AE716" s="44"/>
      <c r="AF716" s="20"/>
      <c r="AG716" s="20"/>
      <c r="AH716" s="20"/>
      <c r="AI716" s="20"/>
      <c r="AJ716" s="20"/>
      <c r="AK716" s="20"/>
      <c r="AL716" s="20"/>
      <c r="AM716" s="20"/>
      <c r="AN716" s="20"/>
    </row>
    <row r="717" spans="2:40" hidden="1" outlineLevel="1" x14ac:dyDescent="0.25">
      <c r="B717" s="20" t="s">
        <v>759</v>
      </c>
      <c r="C717" s="44"/>
      <c r="D717" s="25">
        <f t="array" ref="D717">SUM(IF(Period=$A$2,IF(Site=$A$663,IF(Provider=$B717,G))))</f>
        <v>6</v>
      </c>
      <c r="E717" s="26">
        <f t="array" ref="E717">SUM(IF(Period=$A$2,IF(Site=$A$663,IF(Provider=$B717,H))))</f>
        <v>3</v>
      </c>
      <c r="F717" s="27">
        <f t="shared" si="177"/>
        <v>4.1763341067285381E-2</v>
      </c>
      <c r="G717" s="27">
        <f t="shared" si="170"/>
        <v>9.3759766642358578E-4</v>
      </c>
      <c r="H717" s="44"/>
      <c r="I717" s="25">
        <f t="array" ref="I717">SUM(IF(Period=$A$2,IF(Site=$A$663,IF(Provider=$B717,I))))</f>
        <v>6</v>
      </c>
      <c r="J717" s="26">
        <f t="array" ref="J717">SUM(IF(Period=$A$2,IF(Site=$A$663,IF(Provider=$B717,J))))</f>
        <v>5</v>
      </c>
      <c r="K717" s="27">
        <f t="shared" si="178"/>
        <v>2.7100271002710029E-2</v>
      </c>
      <c r="L717" s="27">
        <f t="shared" si="171"/>
        <v>8.6888522026240338E-4</v>
      </c>
      <c r="M717" s="44"/>
      <c r="N717" s="25">
        <f t="array" ref="N717">SUM(IF(Period=$A$2,IF(Site=$A$663,IF(Provider=$B717,K))))</f>
        <v>0</v>
      </c>
      <c r="O717" s="37">
        <f t="shared" si="172"/>
        <v>0</v>
      </c>
      <c r="P717" s="44"/>
      <c r="Q717" s="25">
        <f t="array" ref="Q717">SUM(IF(Period=$A$2,IF(Site=$A$663,IF(Provider=$B717,M))))</f>
        <v>0</v>
      </c>
      <c r="R717" s="26">
        <f t="array" ref="R717">SUM(IF(Period=$A$2,IF(Site=$A$663,IF(Provider=$B717,N))))</f>
        <v>0</v>
      </c>
      <c r="S717" s="27" t="e">
        <f t="shared" si="181"/>
        <v>#DIV/0!</v>
      </c>
      <c r="T717" s="27" t="e">
        <f t="shared" si="182"/>
        <v>#DIV/0!</v>
      </c>
      <c r="U717" s="20"/>
      <c r="V717" s="25">
        <f t="array" ref="V717">SUM(IF(Period=$A$2,IF(Site=$A$663,IF(Provider=$B717,P))))</f>
        <v>6</v>
      </c>
      <c r="W717" s="26">
        <f t="array" ref="W717">SUM(IF(Period=$A$2,IF(Site=$A$663,IF(Provider=$B717,Q))))</f>
        <v>30</v>
      </c>
      <c r="X717" s="27">
        <f t="shared" si="179"/>
        <v>0.25352112676056338</v>
      </c>
      <c r="Y717" s="27">
        <f t="shared" si="175"/>
        <v>6.7111591663248944E-3</v>
      </c>
      <c r="Z717" s="44"/>
      <c r="AA717" s="25">
        <f t="array" ref="AA717">SUM(IF(Period=$A$2,IF(Site=$A$663,IF(Provider=$B717,G))))</f>
        <v>6</v>
      </c>
      <c r="AB717" s="26">
        <f t="array" ref="AB717">SUM(IF(Period=$A$2,IF(Site=$A$663,IF(Provider=$B717,H))))</f>
        <v>3</v>
      </c>
      <c r="AC717" s="27">
        <f t="shared" si="180"/>
        <v>4.1763341067285381E-2</v>
      </c>
      <c r="AD717" s="27">
        <f t="shared" si="176"/>
        <v>9.3759766642358578E-4</v>
      </c>
      <c r="AE717" s="44"/>
      <c r="AF717" s="20"/>
      <c r="AG717" s="20"/>
      <c r="AH717" s="20"/>
      <c r="AI717" s="20"/>
      <c r="AJ717" s="20"/>
      <c r="AK717" s="20"/>
      <c r="AL717" s="20"/>
      <c r="AM717" s="20"/>
      <c r="AN717" s="20"/>
    </row>
    <row r="718" spans="2:40" hidden="1" outlineLevel="1" x14ac:dyDescent="0.25">
      <c r="B718" s="20" t="s">
        <v>689</v>
      </c>
      <c r="C718" s="44"/>
      <c r="D718" s="25">
        <f t="array" ref="D718">SUM(IF(Period=$A$2,IF(Site=$A$663,IF(Provider=$B718,G))))</f>
        <v>1</v>
      </c>
      <c r="E718" s="26">
        <f t="array" ref="E718">SUM(IF(Period=$A$2,IF(Site=$A$663,IF(Provider=$B718,H))))</f>
        <v>6</v>
      </c>
      <c r="F718" s="27">
        <f t="shared" si="177"/>
        <v>1.3921113689095127E-2</v>
      </c>
      <c r="G718" s="27">
        <f t="shared" si="170"/>
        <v>3.1253255547452859E-4</v>
      </c>
      <c r="H718" s="44"/>
      <c r="I718" s="25">
        <f t="array" ref="I718">SUM(IF(Period=$A$2,IF(Site=$A$663,IF(Provider=$B718,I))))</f>
        <v>1</v>
      </c>
      <c r="J718" s="26">
        <f t="array" ref="J718">SUM(IF(Period=$A$2,IF(Site=$A$663,IF(Provider=$B718,J))))</f>
        <v>7</v>
      </c>
      <c r="K718" s="27">
        <f t="shared" si="178"/>
        <v>6.3233965672990057E-3</v>
      </c>
      <c r="L718" s="27">
        <f t="shared" si="171"/>
        <v>2.0273988472789409E-4</v>
      </c>
      <c r="M718" s="44"/>
      <c r="N718" s="25">
        <f t="array" ref="N718">SUM(IF(Period=$A$2,IF(Site=$A$663,IF(Provider=$B718,K))))</f>
        <v>0</v>
      </c>
      <c r="O718" s="37">
        <f t="shared" si="172"/>
        <v>0</v>
      </c>
      <c r="P718" s="44"/>
      <c r="Q718" s="25">
        <f t="array" ref="Q718">SUM(IF(Period=$A$2,IF(Site=$A$663,IF(Provider=$B718,M))))</f>
        <v>0</v>
      </c>
      <c r="R718" s="26">
        <f t="array" ref="R718">SUM(IF(Period=$A$2,IF(Site=$A$663,IF(Provider=$B718,N))))</f>
        <v>0</v>
      </c>
      <c r="S718" s="27" t="e">
        <f t="shared" si="181"/>
        <v>#DIV/0!</v>
      </c>
      <c r="T718" s="27" t="e">
        <f t="shared" si="182"/>
        <v>#DIV/0!</v>
      </c>
      <c r="U718" s="20"/>
      <c r="V718" s="25">
        <f t="array" ref="V718">SUM(IF(Period=$A$2,IF(Site=$A$663,IF(Provider=$B718,P))))</f>
        <v>1</v>
      </c>
      <c r="W718" s="26">
        <f t="array" ref="W718">SUM(IF(Period=$A$2,IF(Site=$A$663,IF(Provider=$B718,Q))))</f>
        <v>41</v>
      </c>
      <c r="X718" s="27">
        <f t="shared" si="179"/>
        <v>5.7746478873239443E-2</v>
      </c>
      <c r="Y718" s="27">
        <f t="shared" si="175"/>
        <v>1.5286529212184482E-3</v>
      </c>
      <c r="Z718" s="44"/>
      <c r="AA718" s="25">
        <f t="array" ref="AA718">SUM(IF(Period=$A$2,IF(Site=$A$663,IF(Provider=$B718,G))))</f>
        <v>1</v>
      </c>
      <c r="AB718" s="26">
        <f t="array" ref="AB718">SUM(IF(Period=$A$2,IF(Site=$A$663,IF(Provider=$B718,H))))</f>
        <v>6</v>
      </c>
      <c r="AC718" s="27">
        <f t="shared" si="180"/>
        <v>1.3921113689095127E-2</v>
      </c>
      <c r="AD718" s="27">
        <f t="shared" si="176"/>
        <v>3.1253255547452859E-4</v>
      </c>
      <c r="AE718" s="44"/>
      <c r="AF718" s="20"/>
      <c r="AG718" s="20"/>
      <c r="AH718" s="20"/>
      <c r="AI718" s="20"/>
      <c r="AJ718" s="20"/>
      <c r="AK718" s="20"/>
      <c r="AL718" s="20"/>
      <c r="AM718" s="20"/>
      <c r="AN718" s="20"/>
    </row>
    <row r="719" spans="2:40" hidden="1" outlineLevel="1" x14ac:dyDescent="0.25">
      <c r="B719" s="20" t="s">
        <v>789</v>
      </c>
      <c r="C719" s="44"/>
      <c r="D719" s="25">
        <f t="array" ref="D719">SUM(IF(Period=$A$2,IF(Site=$A$663,IF(Provider=$B719,G))))</f>
        <v>1</v>
      </c>
      <c r="E719" s="26">
        <f t="array" ref="E719">SUM(IF(Period=$A$2,IF(Site=$A$663,IF(Provider=$B719,H))))</f>
        <v>23</v>
      </c>
      <c r="F719" s="27">
        <f t="shared" si="177"/>
        <v>5.336426914153132E-2</v>
      </c>
      <c r="G719" s="27">
        <f t="shared" si="170"/>
        <v>1.1980414626523597E-3</v>
      </c>
      <c r="H719" s="44"/>
      <c r="I719" s="25">
        <f t="array" ref="I719">SUM(IF(Period=$A$2,IF(Site=$A$663,IF(Provider=$B719,I))))</f>
        <v>1</v>
      </c>
      <c r="J719" s="26">
        <f t="array" ref="J719">SUM(IF(Period=$A$2,IF(Site=$A$663,IF(Provider=$B719,J))))</f>
        <v>24</v>
      </c>
      <c r="K719" s="27">
        <f t="shared" si="178"/>
        <v>2.1680216802168022E-2</v>
      </c>
      <c r="L719" s="27">
        <f t="shared" si="171"/>
        <v>6.9510817620992258E-4</v>
      </c>
      <c r="M719" s="44"/>
      <c r="N719" s="25">
        <f t="array" ref="N719">SUM(IF(Period=$A$2,IF(Site=$A$663,IF(Provider=$B719,K))))</f>
        <v>0</v>
      </c>
      <c r="O719" s="37">
        <f t="shared" si="172"/>
        <v>0</v>
      </c>
      <c r="P719" s="44"/>
      <c r="Q719" s="25">
        <f t="array" ref="Q719">SUM(IF(Period=$A$2,IF(Site=$A$663,IF(Provider=$B719,M))))</f>
        <v>0</v>
      </c>
      <c r="R719" s="26">
        <f t="array" ref="R719">SUM(IF(Period=$A$2,IF(Site=$A$663,IF(Provider=$B719,N))))</f>
        <v>0</v>
      </c>
      <c r="S719" s="27" t="e">
        <f t="shared" si="181"/>
        <v>#DIV/0!</v>
      </c>
      <c r="T719" s="27" t="e">
        <f t="shared" si="182"/>
        <v>#DIV/0!</v>
      </c>
      <c r="U719" s="20"/>
      <c r="V719" s="25">
        <f t="array" ref="V719">SUM(IF(Period=$A$2,IF(Site=$A$663,IF(Provider=$B719,P))))</f>
        <v>0</v>
      </c>
      <c r="W719" s="26">
        <f t="array" ref="W719">SUM(IF(Period=$A$2,IF(Site=$A$663,IF(Provider=$B719,Q))))</f>
        <v>0</v>
      </c>
      <c r="X719" s="27">
        <f t="shared" si="179"/>
        <v>0</v>
      </c>
      <c r="Y719" s="27">
        <f t="shared" si="175"/>
        <v>0</v>
      </c>
      <c r="Z719" s="44"/>
      <c r="AA719" s="25">
        <f t="array" ref="AA719">SUM(IF(Period=$A$2,IF(Site=$A$663,IF(Provider=$B719,G))))</f>
        <v>1</v>
      </c>
      <c r="AB719" s="26">
        <f t="array" ref="AB719">SUM(IF(Period=$A$2,IF(Site=$A$663,IF(Provider=$B719,H))))</f>
        <v>23</v>
      </c>
      <c r="AC719" s="27">
        <f t="shared" si="180"/>
        <v>5.336426914153132E-2</v>
      </c>
      <c r="AD719" s="27">
        <f t="shared" si="176"/>
        <v>1.1980414626523597E-3</v>
      </c>
      <c r="AE719" s="44"/>
      <c r="AF719" s="20"/>
      <c r="AG719" s="20"/>
      <c r="AH719" s="20"/>
      <c r="AI719" s="20"/>
      <c r="AJ719" s="20"/>
      <c r="AK719" s="20"/>
      <c r="AL719" s="20"/>
      <c r="AM719" s="20"/>
      <c r="AN719" s="20"/>
    </row>
    <row r="720" spans="2:40" hidden="1" outlineLevel="1" x14ac:dyDescent="0.25">
      <c r="B720" s="20" t="s">
        <v>777</v>
      </c>
      <c r="C720" s="44"/>
      <c r="D720" s="25">
        <f t="array" ref="D720">SUM(IF(Period=$A$2,IF(Site=$A$663,IF(Provider=$B720,G))))</f>
        <v>44</v>
      </c>
      <c r="E720" s="26">
        <f t="array" ref="E720">SUM(IF(Period=$A$2,IF(Site=$A$663,IF(Provider=$B720,H))))</f>
        <v>5</v>
      </c>
      <c r="F720" s="27">
        <f t="shared" si="177"/>
        <v>0.51044083526682127</v>
      </c>
      <c r="G720" s="27">
        <f t="shared" si="170"/>
        <v>1.1459527034066049E-2</v>
      </c>
      <c r="H720" s="44"/>
      <c r="I720" s="25">
        <f t="array" ref="I720">SUM(IF(Period=$A$2,IF(Site=$A$663,IF(Provider=$B720,I))))</f>
        <v>144</v>
      </c>
      <c r="J720" s="26">
        <f t="array" ref="J720">SUM(IF(Period=$A$2,IF(Site=$A$663,IF(Provider=$B720,J))))</f>
        <v>10.506944444444445</v>
      </c>
      <c r="K720" s="27">
        <f t="shared" si="178"/>
        <v>1.3667570009033425</v>
      </c>
      <c r="L720" s="27">
        <f t="shared" si="171"/>
        <v>4.3820777941900542E-2</v>
      </c>
      <c r="M720" s="44"/>
      <c r="N720" s="25">
        <f t="array" ref="N720">SUM(IF(Period=$A$2,IF(Site=$A$663,IF(Provider=$B720,K))))</f>
        <v>6</v>
      </c>
      <c r="O720" s="37">
        <f t="shared" si="172"/>
        <v>4.1666666666666664E-2</v>
      </c>
      <c r="P720" s="44"/>
      <c r="Q720" s="25">
        <f t="array" ref="Q720">SUM(IF(Period=$A$2,IF(Site=$A$663,IF(Provider=$B720,M))))</f>
        <v>0</v>
      </c>
      <c r="R720" s="26">
        <f t="array" ref="R720">SUM(IF(Period=$A$2,IF(Site=$A$663,IF(Provider=$B720,N))))</f>
        <v>0</v>
      </c>
      <c r="S720" s="27" t="e">
        <f t="shared" si="181"/>
        <v>#DIV/0!</v>
      </c>
      <c r="T720" s="27" t="e">
        <f t="shared" si="182"/>
        <v>#DIV/0!</v>
      </c>
      <c r="U720" s="20"/>
      <c r="V720" s="25">
        <f t="array" ref="V720">SUM(IF(Period=$A$2,IF(Site=$A$663,IF(Provider=$B720,P))))</f>
        <v>95</v>
      </c>
      <c r="W720" s="26">
        <f t="array" ref="W720">SUM(IF(Period=$A$2,IF(Site=$A$663,IF(Provider=$B720,Q))))</f>
        <v>38</v>
      </c>
      <c r="X720" s="27">
        <f t="shared" si="179"/>
        <v>5.084507042253521</v>
      </c>
      <c r="Y720" s="27">
        <f t="shared" si="175"/>
        <v>0.13459602550240485</v>
      </c>
      <c r="Z720" s="44"/>
      <c r="AA720" s="25">
        <f t="array" ref="AA720">SUM(IF(Period=$A$2,IF(Site=$A$663,IF(Provider=$B720,G))))</f>
        <v>44</v>
      </c>
      <c r="AB720" s="26">
        <f t="array" ref="AB720">SUM(IF(Period=$A$2,IF(Site=$A$663,IF(Provider=$B720,H))))</f>
        <v>5</v>
      </c>
      <c r="AC720" s="27">
        <f t="shared" si="180"/>
        <v>0.51044083526682127</v>
      </c>
      <c r="AD720" s="27">
        <f t="shared" si="176"/>
        <v>1.1459527034066049E-2</v>
      </c>
      <c r="AE720" s="44"/>
      <c r="AF720" s="20"/>
      <c r="AG720" s="20"/>
      <c r="AH720" s="20"/>
      <c r="AI720" s="20"/>
      <c r="AJ720" s="20"/>
      <c r="AK720" s="20"/>
      <c r="AL720" s="20"/>
      <c r="AM720" s="20"/>
      <c r="AN720" s="20"/>
    </row>
    <row r="721" spans="1:40" hidden="1" outlineLevel="1" x14ac:dyDescent="0.25">
      <c r="B721" s="20" t="s">
        <v>831</v>
      </c>
      <c r="C721" s="44"/>
      <c r="D721" s="25">
        <f t="array" ref="D721">SUM(IF(Period=$A$2,IF(Site=$A$663,IF(Provider=$B721,G))))</f>
        <v>0</v>
      </c>
      <c r="E721" s="26">
        <f t="array" ref="E721">SUM(IF(Period=$A$2,IF(Site=$A$663,IF(Provider=$B721,H))))</f>
        <v>0</v>
      </c>
      <c r="F721" s="27">
        <f t="shared" si="177"/>
        <v>0</v>
      </c>
      <c r="G721" s="27">
        <f t="shared" si="170"/>
        <v>0</v>
      </c>
      <c r="H721" s="44"/>
      <c r="I721" s="25">
        <f t="array" ref="I721">SUM(IF(Period=$A$2,IF(Site=$A$663,IF(Provider=$B721,I))))</f>
        <v>0</v>
      </c>
      <c r="J721" s="26">
        <f t="array" ref="J721">SUM(IF(Period=$A$2,IF(Site=$A$663,IF(Provider=$B721,J))))</f>
        <v>0</v>
      </c>
      <c r="K721" s="27">
        <f t="shared" si="178"/>
        <v>0</v>
      </c>
      <c r="L721" s="27">
        <f t="shared" si="171"/>
        <v>0</v>
      </c>
      <c r="M721" s="44"/>
      <c r="N721" s="25">
        <f t="array" ref="N721">SUM(IF(Period=$A$2,IF(Site=$A$663,IF(Provider=$B721,K))))</f>
        <v>0</v>
      </c>
      <c r="O721" s="37">
        <f t="shared" si="172"/>
        <v>0</v>
      </c>
      <c r="P721" s="44"/>
      <c r="Q721" s="25">
        <f t="array" ref="Q721">SUM(IF(Period=$A$2,IF(Site=$A$663,IF(Provider=$B721,M))))</f>
        <v>0</v>
      </c>
      <c r="R721" s="26">
        <f t="array" ref="R721">SUM(IF(Period=$A$2,IF(Site=$A$663,IF(Provider=$B721,N))))</f>
        <v>0</v>
      </c>
      <c r="S721" s="27" t="e">
        <f t="shared" si="181"/>
        <v>#DIV/0!</v>
      </c>
      <c r="T721" s="27" t="e">
        <f t="shared" si="182"/>
        <v>#DIV/0!</v>
      </c>
      <c r="U721" s="20"/>
      <c r="V721" s="25">
        <f t="array" ref="V721">SUM(IF(Period=$A$2,IF(Site=$A$663,IF(Provider=$B721,P))))</f>
        <v>0</v>
      </c>
      <c r="W721" s="26">
        <f t="array" ref="W721">SUM(IF(Period=$A$2,IF(Site=$A$663,IF(Provider=$B721,Q))))</f>
        <v>0</v>
      </c>
      <c r="X721" s="27">
        <f t="shared" si="179"/>
        <v>0</v>
      </c>
      <c r="Y721" s="27">
        <f t="shared" si="175"/>
        <v>0</v>
      </c>
      <c r="Z721" s="44"/>
      <c r="AA721" s="25">
        <f t="array" ref="AA721">SUM(IF(Period=$A$2,IF(Site=$A$663,IF(Provider=$B721,G))))</f>
        <v>0</v>
      </c>
      <c r="AB721" s="26">
        <f t="array" ref="AB721">SUM(IF(Period=$A$2,IF(Site=$A$663,IF(Provider=$B721,H))))</f>
        <v>0</v>
      </c>
      <c r="AC721" s="27">
        <f t="shared" si="180"/>
        <v>0</v>
      </c>
      <c r="AD721" s="27">
        <f t="shared" si="176"/>
        <v>0</v>
      </c>
      <c r="AE721" s="44"/>
      <c r="AF721" s="20"/>
      <c r="AG721" s="20"/>
      <c r="AH721" s="20"/>
      <c r="AI721" s="20"/>
      <c r="AJ721" s="20"/>
      <c r="AK721" s="20"/>
      <c r="AL721" s="20"/>
      <c r="AM721" s="20"/>
      <c r="AN721" s="20"/>
    </row>
    <row r="722" spans="1:40" hidden="1" outlineLevel="1" x14ac:dyDescent="0.25">
      <c r="B722" s="20" t="s">
        <v>852</v>
      </c>
      <c r="C722" s="44"/>
      <c r="D722" s="25">
        <f t="array" ref="D722">SUM(IF(Period=$A$2,IF(Site=$A$663,IF(Provider=$B722,G))))</f>
        <v>0</v>
      </c>
      <c r="E722" s="26">
        <f t="array" ref="E722">SUM(IF(Period=$A$2,IF(Site=$A$663,IF(Provider=$B722,H))))</f>
        <v>0</v>
      </c>
      <c r="F722" s="27">
        <f t="shared" si="177"/>
        <v>0</v>
      </c>
      <c r="G722" s="27">
        <f t="shared" si="170"/>
        <v>0</v>
      </c>
      <c r="H722" s="44"/>
      <c r="I722" s="25">
        <f t="array" ref="I722">SUM(IF(Period=$A$2,IF(Site=$A$663,IF(Provider=$B722,I))))</f>
        <v>0</v>
      </c>
      <c r="J722" s="26">
        <f t="array" ref="J722">SUM(IF(Period=$A$2,IF(Site=$A$663,IF(Provider=$B722,J))))</f>
        <v>0</v>
      </c>
      <c r="K722" s="27">
        <f t="shared" si="178"/>
        <v>0</v>
      </c>
      <c r="L722" s="27">
        <f t="shared" si="171"/>
        <v>0</v>
      </c>
      <c r="M722" s="44"/>
      <c r="N722" s="25">
        <f t="array" ref="N722">SUM(IF(Period=$A$2,IF(Site=$A$663,IF(Provider=$B722,K))))</f>
        <v>0</v>
      </c>
      <c r="O722" s="37">
        <f t="shared" si="172"/>
        <v>0</v>
      </c>
      <c r="P722" s="44"/>
      <c r="Q722" s="25">
        <f t="array" ref="Q722">SUM(IF(Period=$A$2,IF(Site=$A$663,IF(Provider=$B722,M))))</f>
        <v>0</v>
      </c>
      <c r="R722" s="26">
        <f t="array" ref="R722">SUM(IF(Period=$A$2,IF(Site=$A$663,IF(Provider=$B722,N))))</f>
        <v>0</v>
      </c>
      <c r="S722" s="27" t="e">
        <f t="shared" si="181"/>
        <v>#DIV/0!</v>
      </c>
      <c r="T722" s="27" t="e">
        <f t="shared" si="182"/>
        <v>#DIV/0!</v>
      </c>
      <c r="U722" s="20"/>
      <c r="V722" s="25">
        <f t="array" ref="V722">SUM(IF(Period=$A$2,IF(Site=$A$663,IF(Provider=$B722,P))))</f>
        <v>0</v>
      </c>
      <c r="W722" s="26">
        <f t="array" ref="W722">SUM(IF(Period=$A$2,IF(Site=$A$663,IF(Provider=$B722,Q))))</f>
        <v>0</v>
      </c>
      <c r="X722" s="27">
        <f t="shared" si="179"/>
        <v>0</v>
      </c>
      <c r="Y722" s="27">
        <f t="shared" si="175"/>
        <v>0</v>
      </c>
      <c r="Z722" s="44"/>
      <c r="AA722" s="25">
        <f t="array" ref="AA722">SUM(IF(Period=$A$2,IF(Site=$A$663,IF(Provider=$B722,G))))</f>
        <v>0</v>
      </c>
      <c r="AB722" s="26">
        <f t="array" ref="AB722">SUM(IF(Period=$A$2,IF(Site=$A$663,IF(Provider=$B722,H))))</f>
        <v>0</v>
      </c>
      <c r="AC722" s="27">
        <f t="shared" si="180"/>
        <v>0</v>
      </c>
      <c r="AD722" s="27">
        <f t="shared" si="176"/>
        <v>0</v>
      </c>
      <c r="AE722" s="44"/>
      <c r="AF722" s="20"/>
      <c r="AG722" s="20"/>
      <c r="AH722" s="20"/>
      <c r="AI722" s="20"/>
      <c r="AJ722" s="20"/>
      <c r="AK722" s="20"/>
      <c r="AL722" s="20"/>
      <c r="AM722" s="20"/>
      <c r="AN722" s="20"/>
    </row>
    <row r="723" spans="1:40" hidden="1" outlineLevel="1" x14ac:dyDescent="0.25">
      <c r="B723" s="20" t="s">
        <v>788</v>
      </c>
      <c r="C723" s="44"/>
      <c r="D723" s="25">
        <f t="array" ref="D723">SUM(IF(Period=$A$2,IF(Site=$A$663,IF(Provider=$B723,G))))</f>
        <v>0</v>
      </c>
      <c r="E723" s="26">
        <f t="array" ref="E723">SUM(IF(Period=$A$2,IF(Site=$A$663,IF(Provider=$B723,H))))</f>
        <v>0</v>
      </c>
      <c r="F723" s="27">
        <f t="shared" si="177"/>
        <v>0</v>
      </c>
      <c r="G723" s="27">
        <f t="shared" si="170"/>
        <v>0</v>
      </c>
      <c r="H723" s="44"/>
      <c r="I723" s="25">
        <f t="array" ref="I723">SUM(IF(Period=$A$2,IF(Site=$A$663,IF(Provider=$B723,I))))</f>
        <v>8</v>
      </c>
      <c r="J723" s="26">
        <f t="array" ref="J723">SUM(IF(Period=$A$2,IF(Site=$A$663,IF(Provider=$B723,J))))</f>
        <v>7.125</v>
      </c>
      <c r="K723" s="27">
        <f t="shared" si="178"/>
        <v>5.1490514905149047E-2</v>
      </c>
      <c r="L723" s="27">
        <f t="shared" si="171"/>
        <v>1.6508819184985661E-3</v>
      </c>
      <c r="M723" s="44"/>
      <c r="N723" s="25">
        <f t="array" ref="N723">SUM(IF(Period=$A$2,IF(Site=$A$663,IF(Provider=$B723,K))))</f>
        <v>0</v>
      </c>
      <c r="O723" s="37">
        <f t="shared" si="172"/>
        <v>0</v>
      </c>
      <c r="P723" s="44"/>
      <c r="Q723" s="25">
        <f t="array" ref="Q723">SUM(IF(Period=$A$2,IF(Site=$A$663,IF(Provider=$B723,M))))</f>
        <v>0</v>
      </c>
      <c r="R723" s="26">
        <f t="array" ref="R723">SUM(IF(Period=$A$2,IF(Site=$A$663,IF(Provider=$B723,N))))</f>
        <v>0</v>
      </c>
      <c r="S723" s="27" t="e">
        <f t="shared" si="181"/>
        <v>#DIV/0!</v>
      </c>
      <c r="T723" s="27" t="e">
        <f t="shared" si="182"/>
        <v>#DIV/0!</v>
      </c>
      <c r="U723" s="20"/>
      <c r="V723" s="25">
        <f t="array" ref="V723">SUM(IF(Period=$A$2,IF(Site=$A$663,IF(Provider=$B723,P))))</f>
        <v>3</v>
      </c>
      <c r="W723" s="26">
        <f t="array" ref="W723">SUM(IF(Period=$A$2,IF(Site=$A$663,IF(Provider=$B723,Q))))</f>
        <v>24</v>
      </c>
      <c r="X723" s="27">
        <f t="shared" si="179"/>
        <v>0.10140845070422534</v>
      </c>
      <c r="Y723" s="27">
        <f t="shared" si="175"/>
        <v>2.6844636665299577E-3</v>
      </c>
      <c r="Z723" s="44"/>
      <c r="AA723" s="25">
        <f t="array" ref="AA723">SUM(IF(Period=$A$2,IF(Site=$A$663,IF(Provider=$B723,G))))</f>
        <v>0</v>
      </c>
      <c r="AB723" s="26">
        <f t="array" ref="AB723">SUM(IF(Period=$A$2,IF(Site=$A$663,IF(Provider=$B723,H))))</f>
        <v>0</v>
      </c>
      <c r="AC723" s="27">
        <f t="shared" si="180"/>
        <v>0</v>
      </c>
      <c r="AD723" s="27">
        <f t="shared" si="176"/>
        <v>0</v>
      </c>
      <c r="AE723" s="44"/>
      <c r="AF723" s="20"/>
      <c r="AG723" s="20"/>
      <c r="AH723" s="20"/>
      <c r="AI723" s="20"/>
      <c r="AJ723" s="20"/>
      <c r="AK723" s="20"/>
      <c r="AL723" s="20"/>
      <c r="AM723" s="20"/>
      <c r="AN723" s="20"/>
    </row>
    <row r="724" spans="1:40" hidden="1" outlineLevel="1" x14ac:dyDescent="0.25">
      <c r="B724" s="20" t="s">
        <v>697</v>
      </c>
      <c r="C724" s="44"/>
      <c r="D724" s="25">
        <f t="array" ref="D724">SUM(IF(Period=$A$2,IF(Site=$A$663,IF(Provider=$B724,G))))</f>
        <v>11</v>
      </c>
      <c r="E724" s="26">
        <f t="array" ref="E724">SUM(IF(Period=$A$2,IF(Site=$A$663,IF(Provider=$B724,H))))</f>
        <v>6</v>
      </c>
      <c r="F724" s="27">
        <f t="shared" si="177"/>
        <v>0.1531322505800464</v>
      </c>
      <c r="G724" s="27">
        <f t="shared" si="170"/>
        <v>3.4378581102198144E-3</v>
      </c>
      <c r="H724" s="44"/>
      <c r="I724" s="25">
        <f t="array" ref="I724">SUM(IF(Period=$A$2,IF(Site=$A$663,IF(Provider=$B724,I))))</f>
        <v>18</v>
      </c>
      <c r="J724" s="26">
        <f t="array" ref="J724">SUM(IF(Period=$A$2,IF(Site=$A$663,IF(Provider=$B724,J))))</f>
        <v>12.222222222222221</v>
      </c>
      <c r="K724" s="27">
        <f t="shared" si="178"/>
        <v>0.19873532068654021</v>
      </c>
      <c r="L724" s="27">
        <f t="shared" si="171"/>
        <v>6.3718249485909574E-3</v>
      </c>
      <c r="M724" s="44"/>
      <c r="N724" s="25">
        <f t="array" ref="N724">SUM(IF(Period=$A$2,IF(Site=$A$663,IF(Provider=$B724,K))))</f>
        <v>0</v>
      </c>
      <c r="O724" s="37">
        <f t="shared" si="172"/>
        <v>0</v>
      </c>
      <c r="P724" s="44"/>
      <c r="Q724" s="25">
        <f t="array" ref="Q724">SUM(IF(Period=$A$2,IF(Site=$A$663,IF(Provider=$B724,M))))</f>
        <v>0</v>
      </c>
      <c r="R724" s="26">
        <f t="array" ref="R724">SUM(IF(Period=$A$2,IF(Site=$A$663,IF(Provider=$B724,N))))</f>
        <v>0</v>
      </c>
      <c r="S724" s="27" t="e">
        <f t="shared" si="181"/>
        <v>#DIV/0!</v>
      </c>
      <c r="T724" s="27" t="e">
        <f t="shared" si="182"/>
        <v>#DIV/0!</v>
      </c>
      <c r="U724" s="20"/>
      <c r="V724" s="25">
        <f t="array" ref="V724">SUM(IF(Period=$A$2,IF(Site=$A$663,IF(Provider=$B724,P))))</f>
        <v>12</v>
      </c>
      <c r="W724" s="26">
        <f t="array" ref="W724">SUM(IF(Period=$A$2,IF(Site=$A$663,IF(Provider=$B724,Q))))</f>
        <v>21</v>
      </c>
      <c r="X724" s="27">
        <f t="shared" si="179"/>
        <v>0.3549295774647887</v>
      </c>
      <c r="Y724" s="27">
        <f t="shared" si="175"/>
        <v>9.3956228328548521E-3</v>
      </c>
      <c r="Z724" s="44"/>
      <c r="AA724" s="25">
        <f t="array" ref="AA724">SUM(IF(Period=$A$2,IF(Site=$A$663,IF(Provider=$B724,G))))</f>
        <v>11</v>
      </c>
      <c r="AB724" s="26">
        <f t="array" ref="AB724">SUM(IF(Period=$A$2,IF(Site=$A$663,IF(Provider=$B724,H))))</f>
        <v>6</v>
      </c>
      <c r="AC724" s="27">
        <f t="shared" si="180"/>
        <v>0.1531322505800464</v>
      </c>
      <c r="AD724" s="27">
        <f t="shared" si="176"/>
        <v>3.4378581102198144E-3</v>
      </c>
      <c r="AE724" s="44"/>
      <c r="AF724" s="20"/>
      <c r="AG724" s="20"/>
      <c r="AH724" s="20"/>
      <c r="AI724" s="20"/>
      <c r="AJ724" s="20"/>
      <c r="AK724" s="20"/>
      <c r="AL724" s="20"/>
      <c r="AM724" s="20"/>
      <c r="AN724" s="20"/>
    </row>
    <row r="725" spans="1:40" hidden="1" outlineLevel="1" x14ac:dyDescent="0.25">
      <c r="B725" s="20" t="s">
        <v>743</v>
      </c>
      <c r="C725" s="44"/>
      <c r="D725" s="25">
        <f t="array" ref="D725">SUM(IF(Period=$A$2,IF(Site=$A$663,IF(Provider=$B725,G))))</f>
        <v>0</v>
      </c>
      <c r="E725" s="26">
        <f t="array" ref="E725">SUM(IF(Period=$A$2,IF(Site=$A$663,IF(Provider=$B725,H))))</f>
        <v>0</v>
      </c>
      <c r="F725" s="27">
        <f t="shared" si="177"/>
        <v>0</v>
      </c>
      <c r="G725" s="27">
        <f t="shared" si="170"/>
        <v>0</v>
      </c>
      <c r="H725" s="44"/>
      <c r="I725" s="25">
        <f t="array" ref="I725">SUM(IF(Period=$A$2,IF(Site=$A$663,IF(Provider=$B725,I))))</f>
        <v>1</v>
      </c>
      <c r="J725" s="26">
        <f t="array" ref="J725">SUM(IF(Period=$A$2,IF(Site=$A$663,IF(Provider=$B725,J))))</f>
        <v>16</v>
      </c>
      <c r="K725" s="27">
        <f t="shared" si="178"/>
        <v>1.4453477868112014E-2</v>
      </c>
      <c r="L725" s="27">
        <f t="shared" si="171"/>
        <v>4.6340545080661509E-4</v>
      </c>
      <c r="M725" s="44"/>
      <c r="N725" s="25">
        <f t="array" ref="N725">SUM(IF(Period=$A$2,IF(Site=$A$663,IF(Provider=$B725,K))))</f>
        <v>0</v>
      </c>
      <c r="O725" s="37">
        <f t="shared" si="172"/>
        <v>0</v>
      </c>
      <c r="P725" s="44"/>
      <c r="Q725" s="25">
        <f t="array" ref="Q725">SUM(IF(Period=$A$2,IF(Site=$A$663,IF(Provider=$B725,M))))</f>
        <v>0</v>
      </c>
      <c r="R725" s="26">
        <f t="array" ref="R725">SUM(IF(Period=$A$2,IF(Site=$A$663,IF(Provider=$B725,N))))</f>
        <v>0</v>
      </c>
      <c r="S725" s="27" t="e">
        <f t="shared" si="181"/>
        <v>#DIV/0!</v>
      </c>
      <c r="T725" s="27" t="e">
        <f t="shared" si="182"/>
        <v>#DIV/0!</v>
      </c>
      <c r="U725" s="20"/>
      <c r="V725" s="25">
        <f t="array" ref="V725">SUM(IF(Period=$A$2,IF(Site=$A$663,IF(Provider=$B725,P))))</f>
        <v>0</v>
      </c>
      <c r="W725" s="26">
        <f t="array" ref="W725">SUM(IF(Period=$A$2,IF(Site=$A$663,IF(Provider=$B725,Q))))</f>
        <v>0</v>
      </c>
      <c r="X725" s="27">
        <f t="shared" si="179"/>
        <v>0</v>
      </c>
      <c r="Y725" s="27">
        <f t="shared" si="175"/>
        <v>0</v>
      </c>
      <c r="Z725" s="44"/>
      <c r="AA725" s="25">
        <f t="array" ref="AA725">SUM(IF(Period=$A$2,IF(Site=$A$663,IF(Provider=$B725,G))))</f>
        <v>0</v>
      </c>
      <c r="AB725" s="26">
        <f t="array" ref="AB725">SUM(IF(Period=$A$2,IF(Site=$A$663,IF(Provider=$B725,H))))</f>
        <v>0</v>
      </c>
      <c r="AC725" s="27">
        <f t="shared" si="180"/>
        <v>0</v>
      </c>
      <c r="AD725" s="27">
        <f t="shared" si="176"/>
        <v>0</v>
      </c>
      <c r="AE725" s="44"/>
      <c r="AF725" s="20"/>
      <c r="AG725" s="20"/>
      <c r="AH725" s="20"/>
      <c r="AI725" s="20"/>
      <c r="AJ725" s="20"/>
      <c r="AK725" s="20"/>
      <c r="AL725" s="20"/>
      <c r="AM725" s="20"/>
      <c r="AN725" s="20"/>
    </row>
    <row r="726" spans="1:40" hidden="1" outlineLevel="1" x14ac:dyDescent="0.25">
      <c r="B726" s="20" t="s">
        <v>767</v>
      </c>
      <c r="C726" s="44"/>
      <c r="D726" s="25">
        <f t="array" ref="D726">SUM(IF(Period=$A$2,IF(Site=$A$663,IF(Provider=$B726,G))))</f>
        <v>1</v>
      </c>
      <c r="E726" s="26">
        <f t="array" ref="E726">SUM(IF(Period=$A$2,IF(Site=$A$663,IF(Provider=$B726,H))))</f>
        <v>4</v>
      </c>
      <c r="F726" s="27">
        <f t="shared" si="177"/>
        <v>9.2807424593967514E-3</v>
      </c>
      <c r="G726" s="27">
        <f t="shared" si="170"/>
        <v>2.0835503698301907E-4</v>
      </c>
      <c r="H726" s="44"/>
      <c r="I726" s="25">
        <f t="array" ref="I726">SUM(IF(Period=$A$2,IF(Site=$A$663,IF(Provider=$B726,I))))</f>
        <v>1</v>
      </c>
      <c r="J726" s="26">
        <f t="array" ref="J726">SUM(IF(Period=$A$2,IF(Site=$A$663,IF(Provider=$B726,J))))</f>
        <v>5</v>
      </c>
      <c r="K726" s="27">
        <f t="shared" si="178"/>
        <v>4.5167118337850042E-3</v>
      </c>
      <c r="L726" s="27">
        <f t="shared" si="171"/>
        <v>1.4481420337706722E-4</v>
      </c>
      <c r="M726" s="44"/>
      <c r="N726" s="25">
        <f t="array" ref="N726">SUM(IF(Period=$A$2,IF(Site=$A$663,IF(Provider=$B726,K))))</f>
        <v>0</v>
      </c>
      <c r="O726" s="37">
        <f t="shared" si="172"/>
        <v>0</v>
      </c>
      <c r="P726" s="44"/>
      <c r="Q726" s="25">
        <f t="array" ref="Q726">SUM(IF(Period=$A$2,IF(Site=$A$663,IF(Provider=$B726,M))))</f>
        <v>0</v>
      </c>
      <c r="R726" s="26">
        <f t="array" ref="R726">SUM(IF(Period=$A$2,IF(Site=$A$663,IF(Provider=$B726,N))))</f>
        <v>0</v>
      </c>
      <c r="S726" s="27" t="e">
        <f t="shared" si="181"/>
        <v>#DIV/0!</v>
      </c>
      <c r="T726" s="27" t="e">
        <f t="shared" si="182"/>
        <v>#DIV/0!</v>
      </c>
      <c r="U726" s="20"/>
      <c r="V726" s="25">
        <f t="array" ref="V726">SUM(IF(Period=$A$2,IF(Site=$A$663,IF(Provider=$B726,P))))</f>
        <v>1</v>
      </c>
      <c r="W726" s="26">
        <f t="array" ref="W726">SUM(IF(Period=$A$2,IF(Site=$A$663,IF(Provider=$B726,Q))))</f>
        <v>7</v>
      </c>
      <c r="X726" s="27">
        <f t="shared" si="179"/>
        <v>9.8591549295774655E-3</v>
      </c>
      <c r="Y726" s="27">
        <f t="shared" si="175"/>
        <v>2.6098952313485704E-4</v>
      </c>
      <c r="Z726" s="44"/>
      <c r="AA726" s="25">
        <f t="array" ref="AA726">SUM(IF(Period=$A$2,IF(Site=$A$663,IF(Provider=$B726,G))))</f>
        <v>1</v>
      </c>
      <c r="AB726" s="26">
        <f t="array" ref="AB726">SUM(IF(Period=$A$2,IF(Site=$A$663,IF(Provider=$B726,H))))</f>
        <v>4</v>
      </c>
      <c r="AC726" s="27">
        <f t="shared" si="180"/>
        <v>9.2807424593967514E-3</v>
      </c>
      <c r="AD726" s="27">
        <f t="shared" si="176"/>
        <v>2.0835503698301907E-4</v>
      </c>
      <c r="AE726" s="44"/>
      <c r="AF726" s="20"/>
      <c r="AG726" s="20"/>
      <c r="AH726" s="20"/>
      <c r="AI726" s="20"/>
      <c r="AJ726" s="20"/>
      <c r="AK726" s="20"/>
      <c r="AL726" s="20"/>
      <c r="AM726" s="20"/>
      <c r="AN726" s="20"/>
    </row>
    <row r="727" spans="1:40" hidden="1" outlineLevel="1" x14ac:dyDescent="0.25">
      <c r="B727" s="20" t="s">
        <v>703</v>
      </c>
      <c r="C727" s="44"/>
      <c r="D727" s="25">
        <f t="array" ref="D727">SUM(IF(Period=$A$2,IF(Site=$A$663,IF(Provider=$B727,G))))</f>
        <v>2</v>
      </c>
      <c r="E727" s="26">
        <f t="array" ref="E727">SUM(IF(Period=$A$2,IF(Site=$A$663,IF(Provider=$B727,H))))</f>
        <v>10</v>
      </c>
      <c r="F727" s="27">
        <f t="shared" si="177"/>
        <v>4.6403712296983757E-2</v>
      </c>
      <c r="G727" s="27">
        <f t="shared" si="170"/>
        <v>1.0417751849150954E-3</v>
      </c>
      <c r="H727" s="44"/>
      <c r="I727" s="25">
        <f t="array" ref="I727">SUM(IF(Period=$A$2,IF(Site=$A$663,IF(Provider=$B727,I))))</f>
        <v>4</v>
      </c>
      <c r="J727" s="26">
        <f t="array" ref="J727">SUM(IF(Period=$A$2,IF(Site=$A$663,IF(Provider=$B727,J))))</f>
        <v>9.25</v>
      </c>
      <c r="K727" s="27">
        <f t="shared" si="178"/>
        <v>3.342366757000903E-2</v>
      </c>
      <c r="L727" s="27">
        <f t="shared" si="171"/>
        <v>1.0716251049902974E-3</v>
      </c>
      <c r="M727" s="44"/>
      <c r="N727" s="25">
        <f t="array" ref="N727">SUM(IF(Period=$A$2,IF(Site=$A$663,IF(Provider=$B727,K))))</f>
        <v>0</v>
      </c>
      <c r="O727" s="37">
        <f t="shared" si="172"/>
        <v>0</v>
      </c>
      <c r="P727" s="44"/>
      <c r="Q727" s="25">
        <f t="array" ref="Q727">SUM(IF(Period=$A$2,IF(Site=$A$663,IF(Provider=$B727,M))))</f>
        <v>0</v>
      </c>
      <c r="R727" s="26">
        <f t="array" ref="R727">SUM(IF(Period=$A$2,IF(Site=$A$663,IF(Provider=$B727,N))))</f>
        <v>0</v>
      </c>
      <c r="S727" s="27" t="e">
        <f t="shared" si="181"/>
        <v>#DIV/0!</v>
      </c>
      <c r="T727" s="27" t="e">
        <f t="shared" si="182"/>
        <v>#DIV/0!</v>
      </c>
      <c r="U727" s="20"/>
      <c r="V727" s="25">
        <f t="array" ref="V727">SUM(IF(Period=$A$2,IF(Site=$A$663,IF(Provider=$B727,P))))</f>
        <v>1</v>
      </c>
      <c r="W727" s="26">
        <f t="array" ref="W727">SUM(IF(Period=$A$2,IF(Site=$A$663,IF(Provider=$B727,Q))))</f>
        <v>17</v>
      </c>
      <c r="X727" s="27">
        <f t="shared" si="179"/>
        <v>2.3943661971830989E-2</v>
      </c>
      <c r="Y727" s="27">
        <f t="shared" si="175"/>
        <v>6.3383169904179565E-4</v>
      </c>
      <c r="Z727" s="44"/>
      <c r="AA727" s="25">
        <f t="array" ref="AA727">SUM(IF(Period=$A$2,IF(Site=$A$663,IF(Provider=$B727,G))))</f>
        <v>2</v>
      </c>
      <c r="AB727" s="26">
        <f t="array" ref="AB727">SUM(IF(Period=$A$2,IF(Site=$A$663,IF(Provider=$B727,H))))</f>
        <v>10</v>
      </c>
      <c r="AC727" s="27">
        <f t="shared" si="180"/>
        <v>4.6403712296983757E-2</v>
      </c>
      <c r="AD727" s="27">
        <f t="shared" si="176"/>
        <v>1.0417751849150954E-3</v>
      </c>
      <c r="AE727" s="44"/>
      <c r="AF727" s="20"/>
      <c r="AG727" s="20"/>
      <c r="AH727" s="20"/>
      <c r="AI727" s="20"/>
      <c r="AJ727" s="20"/>
      <c r="AK727" s="20"/>
      <c r="AL727" s="20"/>
      <c r="AM727" s="20"/>
      <c r="AN727" s="20"/>
    </row>
    <row r="728" spans="1:40" collapsed="1" x14ac:dyDescent="0.25">
      <c r="B728" s="28" t="s">
        <v>1142</v>
      </c>
      <c r="D728" s="30">
        <f>SUM(D664:D727)</f>
        <v>431</v>
      </c>
      <c r="E728" s="31">
        <f>SUM(F664:F727)</f>
        <v>5.682134570765661</v>
      </c>
      <c r="F728" s="29"/>
      <c r="G728" s="29"/>
      <c r="I728" s="30">
        <f>SUM(I664:I727)</f>
        <v>1107</v>
      </c>
      <c r="J728" s="31">
        <f>SUM(K664:K727)</f>
        <v>10.458897922312557</v>
      </c>
      <c r="K728" s="29"/>
      <c r="L728" s="29"/>
      <c r="N728" s="30">
        <f>SUM(N664:N727)</f>
        <v>18</v>
      </c>
      <c r="O728" s="38">
        <f t="shared" ref="O728" si="183">IF(ISERROR(N728/I728),0,N728/I728)</f>
        <v>1.6260162601626018E-2</v>
      </c>
      <c r="Q728" s="30">
        <f>SUM(Q664:Q727)</f>
        <v>0</v>
      </c>
      <c r="R728" s="31">
        <f>IF(ISERROR(SUM(S664:S727)),0,SUM(S664:S727))</f>
        <v>0</v>
      </c>
      <c r="S728" s="29"/>
      <c r="T728" s="29"/>
      <c r="V728" s="30">
        <f>SUM(V664:V727)</f>
        <v>710</v>
      </c>
      <c r="W728" s="31">
        <f>SUM(X664:X727)</f>
        <v>30.566197183098591</v>
      </c>
      <c r="X728" s="29"/>
      <c r="Y728" s="29"/>
      <c r="AA728" s="30">
        <f>SUM(AA664:AA727)</f>
        <v>431</v>
      </c>
      <c r="AB728" s="31">
        <f>SUM(AC664:AC727)</f>
        <v>5.682134570765661</v>
      </c>
      <c r="AC728" s="29"/>
      <c r="AD728" s="29"/>
    </row>
    <row r="729" spans="1:40" x14ac:dyDescent="0.25">
      <c r="O729" s="39"/>
    </row>
    <row r="730" spans="1:40" x14ac:dyDescent="0.25">
      <c r="A730" s="19" t="s">
        <v>282</v>
      </c>
      <c r="O730" s="39"/>
    </row>
    <row r="731" spans="1:40" hidden="1" outlineLevel="1" x14ac:dyDescent="0.25">
      <c r="B731" s="20" t="s">
        <v>745</v>
      </c>
      <c r="C731" s="44"/>
      <c r="D731" s="25">
        <f t="array" ref="D731">SUM(IF(Period=$A$2,IF(Site=$A$730,IF(Provider=$B731,G))))</f>
        <v>150</v>
      </c>
      <c r="E731" s="26">
        <f t="array" ref="E731">SUM(IF(Period=$A$2,IF(Site=$A$730,IF(Provider=$B731,H))))</f>
        <v>3</v>
      </c>
      <c r="F731" s="27">
        <f>E731*(D731/D$805)</f>
        <v>0.37531276063386154</v>
      </c>
      <c r="G731" s="27">
        <f t="shared" ref="G731:G794" si="184">E731*(D731/D$891)</f>
        <v>2.3439941660589644E-2</v>
      </c>
      <c r="H731" s="44"/>
      <c r="I731" s="25">
        <f t="array" ref="I731">SUM(IF(Period=$A$2,IF(Site=$A$730,IF(Provider=$B731,I))))</f>
        <v>200</v>
      </c>
      <c r="J731" s="26">
        <f t="array" ref="J731">SUM(IF(Period=$A$2,IF(Site=$A$730,IF(Provider=$B731,J))))</f>
        <v>9.1850000000000005</v>
      </c>
      <c r="K731" s="27">
        <f>J731*(I731/I$805)</f>
        <v>1.1133333333333335</v>
      </c>
      <c r="L731" s="27">
        <f t="shared" ref="L731:L794" si="185">J731*(I731/I$891)</f>
        <v>5.3204738320734496E-2</v>
      </c>
      <c r="M731" s="44"/>
      <c r="N731" s="25">
        <f t="array" ref="N731">SUM(IF(Period=$A$2,IF(Site=$A$730,IF(Provider=$B731,K))))</f>
        <v>2</v>
      </c>
      <c r="O731" s="37">
        <f t="shared" ref="O731:O794" si="186">IF(ISERROR(N731/I731),0,N731/I731)</f>
        <v>0.01</v>
      </c>
      <c r="P731" s="44"/>
      <c r="Q731" s="25">
        <f t="array" ref="Q731">SUM(IF(Period=$A$2,IF(Site=$A$730,IF(Provider=$B731,M))))</f>
        <v>0</v>
      </c>
      <c r="R731" s="26">
        <f t="array" ref="R731">SUM(IF(Period=$A$2,IF(Site=$A$730,IF(Provider=$B731,N))))</f>
        <v>0</v>
      </c>
      <c r="S731" s="27" t="e">
        <f t="shared" ref="S731:S762" si="187">R731*(Q731/Q$805)</f>
        <v>#DIV/0!</v>
      </c>
      <c r="T731" s="27" t="e">
        <f t="shared" ref="T731:T762" si="188">R731*(Q731/Q$891)</f>
        <v>#DIV/0!</v>
      </c>
      <c r="U731" s="20"/>
      <c r="V731" s="25">
        <f t="array" ref="V731">SUM(IF(Period=$A$2,IF(Site=$A$730,IF(Provider=$B731,P))))</f>
        <v>157</v>
      </c>
      <c r="W731" s="26">
        <f t="array" ref="W731">SUM(IF(Period=$A$2,IF(Site=$A$730,IF(Provider=$B731,Q))))</f>
        <v>30</v>
      </c>
      <c r="X731" s="27">
        <f>W731*(V731/V$805)</f>
        <v>4.422535211267606</v>
      </c>
      <c r="Y731" s="27">
        <f t="shared" ref="Y731:Y794" si="189">W731*(V731/V$891)</f>
        <v>0.17560866485216808</v>
      </c>
      <c r="Z731" s="44"/>
      <c r="AA731" s="25">
        <f t="array" ref="AA731">SUM(IF(Period=$A$2,IF(Site=$A$730,IF(Provider=$B731,G))))</f>
        <v>150</v>
      </c>
      <c r="AB731" s="26">
        <f t="array" ref="AB731">SUM(IF(Period=$A$2,IF(Site=$A$730,IF(Provider=$B731,H))))</f>
        <v>3</v>
      </c>
      <c r="AC731" s="27">
        <f>AB731*(AA731/AA$805)</f>
        <v>0.37531276063386154</v>
      </c>
      <c r="AD731" s="27">
        <f t="shared" ref="AD731:AD794" si="190">AB731*(AA731/AA$891)</f>
        <v>2.3439941660589644E-2</v>
      </c>
      <c r="AE731" s="44"/>
      <c r="AF731" s="20"/>
      <c r="AG731" s="20"/>
      <c r="AH731" s="20"/>
      <c r="AI731" s="20"/>
      <c r="AJ731" s="20"/>
      <c r="AK731" s="20"/>
      <c r="AL731" s="20"/>
      <c r="AM731" s="20"/>
      <c r="AN731" s="20"/>
    </row>
    <row r="732" spans="1:40" hidden="1" outlineLevel="1" x14ac:dyDescent="0.25">
      <c r="B732" s="20" t="s">
        <v>731</v>
      </c>
      <c r="C732" s="44"/>
      <c r="D732" s="25">
        <f t="array" ref="D732">SUM(IF(Period=$A$2,IF(Site=$A$730,IF(Provider=$B732,G))))</f>
        <v>47</v>
      </c>
      <c r="E732" s="26">
        <f t="array" ref="E732">SUM(IF(Period=$A$2,IF(Site=$A$730,IF(Provider=$B732,H))))</f>
        <v>3</v>
      </c>
      <c r="F732" s="27">
        <f t="shared" ref="F732:F795" si="191">E732*(D732/D$805)</f>
        <v>0.11759799833194329</v>
      </c>
      <c r="G732" s="27">
        <f t="shared" si="184"/>
        <v>7.3445150536514212E-3</v>
      </c>
      <c r="H732" s="44"/>
      <c r="I732" s="25">
        <f t="array" ref="I732">SUM(IF(Period=$A$2,IF(Site=$A$730,IF(Provider=$B732,I))))</f>
        <v>56</v>
      </c>
      <c r="J732" s="26">
        <f t="array" ref="J732">SUM(IF(Period=$A$2,IF(Site=$A$730,IF(Provider=$B732,J))))</f>
        <v>6.3928571428571432</v>
      </c>
      <c r="K732" s="27">
        <f t="shared" ref="K732:K795" si="192">J732*(I732/I$805)</f>
        <v>0.21696969696969701</v>
      </c>
      <c r="L732" s="27">
        <f t="shared" si="185"/>
        <v>1.0368696961798015E-2</v>
      </c>
      <c r="M732" s="44"/>
      <c r="N732" s="25">
        <f t="array" ref="N732">SUM(IF(Period=$A$2,IF(Site=$A$730,IF(Provider=$B732,K))))</f>
        <v>5</v>
      </c>
      <c r="O732" s="37">
        <f t="shared" si="186"/>
        <v>8.9285714285714288E-2</v>
      </c>
      <c r="P732" s="44"/>
      <c r="Q732" s="25">
        <f t="array" ref="Q732">SUM(IF(Period=$A$2,IF(Site=$A$730,IF(Provider=$B732,M))))</f>
        <v>0</v>
      </c>
      <c r="R732" s="26">
        <f t="array" ref="R732">SUM(IF(Period=$A$2,IF(Site=$A$730,IF(Provider=$B732,N))))</f>
        <v>0</v>
      </c>
      <c r="S732" s="27" t="e">
        <f t="shared" si="187"/>
        <v>#DIV/0!</v>
      </c>
      <c r="T732" s="27" t="e">
        <f t="shared" si="188"/>
        <v>#DIV/0!</v>
      </c>
      <c r="U732" s="20"/>
      <c r="V732" s="25">
        <f t="array" ref="V732">SUM(IF(Period=$A$2,IF(Site=$A$730,IF(Provider=$B732,P))))</f>
        <v>38</v>
      </c>
      <c r="W732" s="26">
        <f t="array" ref="W732">SUM(IF(Period=$A$2,IF(Site=$A$730,IF(Provider=$B732,Q))))</f>
        <v>21</v>
      </c>
      <c r="X732" s="27">
        <f t="shared" ref="X732:X795" si="193">W732*(V732/V$805)</f>
        <v>0.74929577464788732</v>
      </c>
      <c r="Y732" s="27">
        <f t="shared" si="189"/>
        <v>2.9752805637373699E-2</v>
      </c>
      <c r="Z732" s="44"/>
      <c r="AA732" s="25">
        <f t="array" ref="AA732">SUM(IF(Period=$A$2,IF(Site=$A$730,IF(Provider=$B732,G))))</f>
        <v>47</v>
      </c>
      <c r="AB732" s="26">
        <f t="array" ref="AB732">SUM(IF(Period=$A$2,IF(Site=$A$730,IF(Provider=$B732,H))))</f>
        <v>3</v>
      </c>
      <c r="AC732" s="27">
        <f t="shared" ref="AC732:AC795" si="194">AB732*(AA732/AA$805)</f>
        <v>0.11759799833194329</v>
      </c>
      <c r="AD732" s="27">
        <f t="shared" si="190"/>
        <v>7.3445150536514212E-3</v>
      </c>
      <c r="AE732" s="44"/>
      <c r="AF732" s="20"/>
      <c r="AG732" s="20"/>
      <c r="AH732" s="20"/>
      <c r="AI732" s="20"/>
      <c r="AJ732" s="20"/>
      <c r="AK732" s="20"/>
      <c r="AL732" s="20"/>
      <c r="AM732" s="20"/>
      <c r="AN732" s="20"/>
    </row>
    <row r="733" spans="1:40" hidden="1" outlineLevel="1" x14ac:dyDescent="0.25">
      <c r="B733" s="20" t="s">
        <v>705</v>
      </c>
      <c r="C733" s="44"/>
      <c r="D733" s="25">
        <f t="array" ref="D733">SUM(IF(Period=$A$2,IF(Site=$A$730,IF(Provider=$B733,G))))</f>
        <v>0</v>
      </c>
      <c r="E733" s="26">
        <f t="array" ref="E733">SUM(IF(Period=$A$2,IF(Site=$A$730,IF(Provider=$B733,H))))</f>
        <v>0</v>
      </c>
      <c r="F733" s="27">
        <f t="shared" si="191"/>
        <v>0</v>
      </c>
      <c r="G733" s="27">
        <f t="shared" si="184"/>
        <v>0</v>
      </c>
      <c r="H733" s="44"/>
      <c r="I733" s="25">
        <f t="array" ref="I733">SUM(IF(Period=$A$2,IF(Site=$A$730,IF(Provider=$B733,I))))</f>
        <v>0</v>
      </c>
      <c r="J733" s="26">
        <f t="array" ref="J733">SUM(IF(Period=$A$2,IF(Site=$A$730,IF(Provider=$B733,J))))</f>
        <v>0</v>
      </c>
      <c r="K733" s="27">
        <f t="shared" si="192"/>
        <v>0</v>
      </c>
      <c r="L733" s="27">
        <f t="shared" si="185"/>
        <v>0</v>
      </c>
      <c r="M733" s="44"/>
      <c r="N733" s="25">
        <f t="array" ref="N733">SUM(IF(Period=$A$2,IF(Site=$A$730,IF(Provider=$B733,K))))</f>
        <v>0</v>
      </c>
      <c r="O733" s="37">
        <f t="shared" si="186"/>
        <v>0</v>
      </c>
      <c r="P733" s="44"/>
      <c r="Q733" s="25">
        <f t="array" ref="Q733">SUM(IF(Period=$A$2,IF(Site=$A$730,IF(Provider=$B733,M))))</f>
        <v>0</v>
      </c>
      <c r="R733" s="26">
        <f t="array" ref="R733">SUM(IF(Period=$A$2,IF(Site=$A$730,IF(Provider=$B733,N))))</f>
        <v>0</v>
      </c>
      <c r="S733" s="27" t="e">
        <f t="shared" si="187"/>
        <v>#DIV/0!</v>
      </c>
      <c r="T733" s="27" t="e">
        <f t="shared" si="188"/>
        <v>#DIV/0!</v>
      </c>
      <c r="U733" s="20"/>
      <c r="V733" s="25">
        <f t="array" ref="V733">SUM(IF(Period=$A$2,IF(Site=$A$730,IF(Provider=$B733,P))))</f>
        <v>0</v>
      </c>
      <c r="W733" s="26">
        <f t="array" ref="W733">SUM(IF(Period=$A$2,IF(Site=$A$730,IF(Provider=$B733,Q))))</f>
        <v>0</v>
      </c>
      <c r="X733" s="27">
        <f t="shared" si="193"/>
        <v>0</v>
      </c>
      <c r="Y733" s="27">
        <f t="shared" si="189"/>
        <v>0</v>
      </c>
      <c r="Z733" s="44"/>
      <c r="AA733" s="25">
        <f t="array" ref="AA733">SUM(IF(Period=$A$2,IF(Site=$A$730,IF(Provider=$B733,G))))</f>
        <v>0</v>
      </c>
      <c r="AB733" s="26">
        <f t="array" ref="AB733">SUM(IF(Period=$A$2,IF(Site=$A$730,IF(Provider=$B733,H))))</f>
        <v>0</v>
      </c>
      <c r="AC733" s="27">
        <f t="shared" si="194"/>
        <v>0</v>
      </c>
      <c r="AD733" s="27">
        <f t="shared" si="190"/>
        <v>0</v>
      </c>
      <c r="AE733" s="44"/>
      <c r="AF733" s="20"/>
      <c r="AG733" s="20"/>
      <c r="AH733" s="20"/>
      <c r="AI733" s="20"/>
      <c r="AJ733" s="20"/>
      <c r="AK733" s="20"/>
      <c r="AL733" s="20"/>
      <c r="AM733" s="20"/>
      <c r="AN733" s="20"/>
    </row>
    <row r="734" spans="1:40" hidden="1" outlineLevel="1" x14ac:dyDescent="0.25">
      <c r="B734" s="20" t="s">
        <v>847</v>
      </c>
      <c r="C734" s="44"/>
      <c r="D734" s="25">
        <f t="array" ref="D734">SUM(IF(Period=$A$2,IF(Site=$A$730,IF(Provider=$B734,G))))</f>
        <v>0</v>
      </c>
      <c r="E734" s="26">
        <f t="array" ref="E734">SUM(IF(Period=$A$2,IF(Site=$A$730,IF(Provider=$B734,H))))</f>
        <v>0</v>
      </c>
      <c r="F734" s="27">
        <f t="shared" si="191"/>
        <v>0</v>
      </c>
      <c r="G734" s="27">
        <f t="shared" si="184"/>
        <v>0</v>
      </c>
      <c r="H734" s="44"/>
      <c r="I734" s="25">
        <f t="array" ref="I734">SUM(IF(Period=$A$2,IF(Site=$A$730,IF(Provider=$B734,I))))</f>
        <v>0</v>
      </c>
      <c r="J734" s="26">
        <f t="array" ref="J734">SUM(IF(Period=$A$2,IF(Site=$A$730,IF(Provider=$B734,J))))</f>
        <v>0</v>
      </c>
      <c r="K734" s="27">
        <f t="shared" si="192"/>
        <v>0</v>
      </c>
      <c r="L734" s="27">
        <f t="shared" si="185"/>
        <v>0</v>
      </c>
      <c r="M734" s="44"/>
      <c r="N734" s="25">
        <f t="array" ref="N734">SUM(IF(Period=$A$2,IF(Site=$A$730,IF(Provider=$B734,K))))</f>
        <v>0</v>
      </c>
      <c r="O734" s="37">
        <f t="shared" si="186"/>
        <v>0</v>
      </c>
      <c r="P734" s="44"/>
      <c r="Q734" s="25">
        <f t="array" ref="Q734">SUM(IF(Period=$A$2,IF(Site=$A$730,IF(Provider=$B734,M))))</f>
        <v>0</v>
      </c>
      <c r="R734" s="26">
        <f t="array" ref="R734">SUM(IF(Period=$A$2,IF(Site=$A$730,IF(Provider=$B734,N))))</f>
        <v>0</v>
      </c>
      <c r="S734" s="27" t="e">
        <f t="shared" si="187"/>
        <v>#DIV/0!</v>
      </c>
      <c r="T734" s="27" t="e">
        <f t="shared" si="188"/>
        <v>#DIV/0!</v>
      </c>
      <c r="U734" s="20"/>
      <c r="V734" s="25">
        <f t="array" ref="V734">SUM(IF(Period=$A$2,IF(Site=$A$730,IF(Provider=$B734,P))))</f>
        <v>0</v>
      </c>
      <c r="W734" s="26">
        <f t="array" ref="W734">SUM(IF(Period=$A$2,IF(Site=$A$730,IF(Provider=$B734,Q))))</f>
        <v>0</v>
      </c>
      <c r="X734" s="27">
        <f t="shared" si="193"/>
        <v>0</v>
      </c>
      <c r="Y734" s="27">
        <f t="shared" si="189"/>
        <v>0</v>
      </c>
      <c r="Z734" s="44"/>
      <c r="AA734" s="25">
        <f t="array" ref="AA734">SUM(IF(Period=$A$2,IF(Site=$A$730,IF(Provider=$B734,G))))</f>
        <v>0</v>
      </c>
      <c r="AB734" s="26">
        <f t="array" ref="AB734">SUM(IF(Period=$A$2,IF(Site=$A$730,IF(Provider=$B734,H))))</f>
        <v>0</v>
      </c>
      <c r="AC734" s="27">
        <f t="shared" si="194"/>
        <v>0</v>
      </c>
      <c r="AD734" s="27">
        <f t="shared" si="190"/>
        <v>0</v>
      </c>
      <c r="AE734" s="44"/>
      <c r="AF734" s="20"/>
      <c r="AG734" s="20"/>
      <c r="AH734" s="20"/>
      <c r="AI734" s="20"/>
      <c r="AJ734" s="20"/>
      <c r="AK734" s="20"/>
      <c r="AL734" s="20"/>
      <c r="AM734" s="20"/>
      <c r="AN734" s="20"/>
    </row>
    <row r="735" spans="1:40" hidden="1" outlineLevel="1" x14ac:dyDescent="0.25">
      <c r="B735" s="20" t="s">
        <v>832</v>
      </c>
      <c r="C735" s="44"/>
      <c r="D735" s="25">
        <f t="array" ref="D735">SUM(IF(Period=$A$2,IF(Site=$A$730,IF(Provider=$B735,G))))</f>
        <v>0</v>
      </c>
      <c r="E735" s="26">
        <f t="array" ref="E735">SUM(IF(Period=$A$2,IF(Site=$A$730,IF(Provider=$B735,H))))</f>
        <v>0</v>
      </c>
      <c r="F735" s="27">
        <f t="shared" si="191"/>
        <v>0</v>
      </c>
      <c r="G735" s="27">
        <f t="shared" si="184"/>
        <v>0</v>
      </c>
      <c r="H735" s="44"/>
      <c r="I735" s="25">
        <f t="array" ref="I735">SUM(IF(Period=$A$2,IF(Site=$A$730,IF(Provider=$B735,I))))</f>
        <v>0</v>
      </c>
      <c r="J735" s="26">
        <f t="array" ref="J735">SUM(IF(Period=$A$2,IF(Site=$A$730,IF(Provider=$B735,J))))</f>
        <v>0</v>
      </c>
      <c r="K735" s="27">
        <f t="shared" si="192"/>
        <v>0</v>
      </c>
      <c r="L735" s="27">
        <f t="shared" si="185"/>
        <v>0</v>
      </c>
      <c r="M735" s="44"/>
      <c r="N735" s="25">
        <f t="array" ref="N735">SUM(IF(Period=$A$2,IF(Site=$A$730,IF(Provider=$B735,K))))</f>
        <v>0</v>
      </c>
      <c r="O735" s="37">
        <f t="shared" si="186"/>
        <v>0</v>
      </c>
      <c r="P735" s="44"/>
      <c r="Q735" s="25">
        <f t="array" ref="Q735">SUM(IF(Period=$A$2,IF(Site=$A$730,IF(Provider=$B735,M))))</f>
        <v>0</v>
      </c>
      <c r="R735" s="26">
        <f t="array" ref="R735">SUM(IF(Period=$A$2,IF(Site=$A$730,IF(Provider=$B735,N))))</f>
        <v>0</v>
      </c>
      <c r="S735" s="27" t="e">
        <f t="shared" si="187"/>
        <v>#DIV/0!</v>
      </c>
      <c r="T735" s="27" t="e">
        <f t="shared" si="188"/>
        <v>#DIV/0!</v>
      </c>
      <c r="U735" s="20"/>
      <c r="V735" s="25">
        <f t="array" ref="V735">SUM(IF(Period=$A$2,IF(Site=$A$730,IF(Provider=$B735,P))))</f>
        <v>0</v>
      </c>
      <c r="W735" s="26">
        <f t="array" ref="W735">SUM(IF(Period=$A$2,IF(Site=$A$730,IF(Provider=$B735,Q))))</f>
        <v>0</v>
      </c>
      <c r="X735" s="27">
        <f t="shared" si="193"/>
        <v>0</v>
      </c>
      <c r="Y735" s="27">
        <f t="shared" si="189"/>
        <v>0</v>
      </c>
      <c r="Z735" s="44"/>
      <c r="AA735" s="25">
        <f t="array" ref="AA735">SUM(IF(Period=$A$2,IF(Site=$A$730,IF(Provider=$B735,G))))</f>
        <v>0</v>
      </c>
      <c r="AB735" s="26">
        <f t="array" ref="AB735">SUM(IF(Period=$A$2,IF(Site=$A$730,IF(Provider=$B735,H))))</f>
        <v>0</v>
      </c>
      <c r="AC735" s="27">
        <f t="shared" si="194"/>
        <v>0</v>
      </c>
      <c r="AD735" s="27">
        <f t="shared" si="190"/>
        <v>0</v>
      </c>
      <c r="AE735" s="44"/>
      <c r="AF735" s="20"/>
      <c r="AG735" s="20"/>
      <c r="AH735" s="20"/>
      <c r="AI735" s="20"/>
      <c r="AJ735" s="20"/>
      <c r="AK735" s="20"/>
      <c r="AL735" s="20"/>
      <c r="AM735" s="20"/>
      <c r="AN735" s="20"/>
    </row>
    <row r="736" spans="1:40" hidden="1" outlineLevel="1" x14ac:dyDescent="0.25">
      <c r="B736" s="20" t="s">
        <v>739</v>
      </c>
      <c r="C736" s="44"/>
      <c r="D736" s="25">
        <f t="array" ref="D736">SUM(IF(Period=$A$2,IF(Site=$A$730,IF(Provider=$B736,G))))</f>
        <v>0</v>
      </c>
      <c r="E736" s="26">
        <f t="array" ref="E736">SUM(IF(Period=$A$2,IF(Site=$A$730,IF(Provider=$B736,H))))</f>
        <v>0</v>
      </c>
      <c r="F736" s="27">
        <f t="shared" si="191"/>
        <v>0</v>
      </c>
      <c r="G736" s="27">
        <f t="shared" si="184"/>
        <v>0</v>
      </c>
      <c r="H736" s="44"/>
      <c r="I736" s="25">
        <f t="array" ref="I736">SUM(IF(Period=$A$2,IF(Site=$A$730,IF(Provider=$B736,I))))</f>
        <v>0</v>
      </c>
      <c r="J736" s="26">
        <f t="array" ref="J736">SUM(IF(Period=$A$2,IF(Site=$A$730,IF(Provider=$B736,J))))</f>
        <v>0</v>
      </c>
      <c r="K736" s="27">
        <f t="shared" si="192"/>
        <v>0</v>
      </c>
      <c r="L736" s="27">
        <f t="shared" si="185"/>
        <v>0</v>
      </c>
      <c r="M736" s="44"/>
      <c r="N736" s="25">
        <f t="array" ref="N736">SUM(IF(Period=$A$2,IF(Site=$A$730,IF(Provider=$B736,K))))</f>
        <v>0</v>
      </c>
      <c r="O736" s="37">
        <f t="shared" si="186"/>
        <v>0</v>
      </c>
      <c r="P736" s="44"/>
      <c r="Q736" s="25">
        <f t="array" ref="Q736">SUM(IF(Period=$A$2,IF(Site=$A$730,IF(Provider=$B736,M))))</f>
        <v>0</v>
      </c>
      <c r="R736" s="26">
        <f t="array" ref="R736">SUM(IF(Period=$A$2,IF(Site=$A$730,IF(Provider=$B736,N))))</f>
        <v>0</v>
      </c>
      <c r="S736" s="27" t="e">
        <f t="shared" si="187"/>
        <v>#DIV/0!</v>
      </c>
      <c r="T736" s="27" t="e">
        <f t="shared" si="188"/>
        <v>#DIV/0!</v>
      </c>
      <c r="U736" s="20"/>
      <c r="V736" s="25">
        <f t="array" ref="V736">SUM(IF(Period=$A$2,IF(Site=$A$730,IF(Provider=$B736,P))))</f>
        <v>0</v>
      </c>
      <c r="W736" s="26">
        <f t="array" ref="W736">SUM(IF(Period=$A$2,IF(Site=$A$730,IF(Provider=$B736,Q))))</f>
        <v>0</v>
      </c>
      <c r="X736" s="27">
        <f t="shared" si="193"/>
        <v>0</v>
      </c>
      <c r="Y736" s="27">
        <f t="shared" si="189"/>
        <v>0</v>
      </c>
      <c r="Z736" s="44"/>
      <c r="AA736" s="25">
        <f t="array" ref="AA736">SUM(IF(Period=$A$2,IF(Site=$A$730,IF(Provider=$B736,G))))</f>
        <v>0</v>
      </c>
      <c r="AB736" s="26">
        <f t="array" ref="AB736">SUM(IF(Period=$A$2,IF(Site=$A$730,IF(Provider=$B736,H))))</f>
        <v>0</v>
      </c>
      <c r="AC736" s="27">
        <f t="shared" si="194"/>
        <v>0</v>
      </c>
      <c r="AD736" s="27">
        <f t="shared" si="190"/>
        <v>0</v>
      </c>
      <c r="AE736" s="44"/>
      <c r="AF736" s="20"/>
      <c r="AG736" s="20"/>
      <c r="AH736" s="20"/>
      <c r="AI736" s="20"/>
      <c r="AJ736" s="20"/>
      <c r="AK736" s="20"/>
      <c r="AL736" s="20"/>
      <c r="AM736" s="20"/>
      <c r="AN736" s="20"/>
    </row>
    <row r="737" spans="2:40" hidden="1" outlineLevel="1" x14ac:dyDescent="0.25">
      <c r="B737" s="20" t="s">
        <v>849</v>
      </c>
      <c r="C737" s="44"/>
      <c r="D737" s="25">
        <f t="array" ref="D737">SUM(IF(Period=$A$2,IF(Site=$A$730,IF(Provider=$B737,G))))</f>
        <v>0</v>
      </c>
      <c r="E737" s="26">
        <f t="array" ref="E737">SUM(IF(Period=$A$2,IF(Site=$A$730,IF(Provider=$B737,H))))</f>
        <v>0</v>
      </c>
      <c r="F737" s="27">
        <f t="shared" si="191"/>
        <v>0</v>
      </c>
      <c r="G737" s="27">
        <f t="shared" si="184"/>
        <v>0</v>
      </c>
      <c r="H737" s="44"/>
      <c r="I737" s="25">
        <f t="array" ref="I737">SUM(IF(Period=$A$2,IF(Site=$A$730,IF(Provider=$B737,I))))</f>
        <v>0</v>
      </c>
      <c r="J737" s="26">
        <f t="array" ref="J737">SUM(IF(Period=$A$2,IF(Site=$A$730,IF(Provider=$B737,J))))</f>
        <v>0</v>
      </c>
      <c r="K737" s="27">
        <f t="shared" si="192"/>
        <v>0</v>
      </c>
      <c r="L737" s="27">
        <f t="shared" si="185"/>
        <v>0</v>
      </c>
      <c r="M737" s="44"/>
      <c r="N737" s="25">
        <f t="array" ref="N737">SUM(IF(Period=$A$2,IF(Site=$A$730,IF(Provider=$B737,K))))</f>
        <v>0</v>
      </c>
      <c r="O737" s="37">
        <f t="shared" si="186"/>
        <v>0</v>
      </c>
      <c r="P737" s="44"/>
      <c r="Q737" s="25">
        <f t="array" ref="Q737">SUM(IF(Period=$A$2,IF(Site=$A$730,IF(Provider=$B737,M))))</f>
        <v>0</v>
      </c>
      <c r="R737" s="26">
        <f t="array" ref="R737">SUM(IF(Period=$A$2,IF(Site=$A$730,IF(Provider=$B737,N))))</f>
        <v>0</v>
      </c>
      <c r="S737" s="27" t="e">
        <f t="shared" si="187"/>
        <v>#DIV/0!</v>
      </c>
      <c r="T737" s="27" t="e">
        <f t="shared" si="188"/>
        <v>#DIV/0!</v>
      </c>
      <c r="U737" s="20"/>
      <c r="V737" s="25">
        <f t="array" ref="V737">SUM(IF(Period=$A$2,IF(Site=$A$730,IF(Provider=$B737,P))))</f>
        <v>0</v>
      </c>
      <c r="W737" s="26">
        <f t="array" ref="W737">SUM(IF(Period=$A$2,IF(Site=$A$730,IF(Provider=$B737,Q))))</f>
        <v>0</v>
      </c>
      <c r="X737" s="27">
        <f t="shared" si="193"/>
        <v>0</v>
      </c>
      <c r="Y737" s="27">
        <f t="shared" si="189"/>
        <v>0</v>
      </c>
      <c r="Z737" s="44"/>
      <c r="AA737" s="25">
        <f t="array" ref="AA737">SUM(IF(Period=$A$2,IF(Site=$A$730,IF(Provider=$B737,G))))</f>
        <v>0</v>
      </c>
      <c r="AB737" s="26">
        <f t="array" ref="AB737">SUM(IF(Period=$A$2,IF(Site=$A$730,IF(Provider=$B737,H))))</f>
        <v>0</v>
      </c>
      <c r="AC737" s="27">
        <f t="shared" si="194"/>
        <v>0</v>
      </c>
      <c r="AD737" s="27">
        <f t="shared" si="190"/>
        <v>0</v>
      </c>
      <c r="AE737" s="44"/>
      <c r="AF737" s="20"/>
      <c r="AG737" s="20"/>
      <c r="AH737" s="20"/>
      <c r="AI737" s="20"/>
      <c r="AJ737" s="20"/>
      <c r="AK737" s="20"/>
      <c r="AL737" s="20"/>
      <c r="AM737" s="20"/>
      <c r="AN737" s="20"/>
    </row>
    <row r="738" spans="2:40" hidden="1" outlineLevel="1" x14ac:dyDescent="0.25">
      <c r="B738" s="20" t="s">
        <v>790</v>
      </c>
      <c r="C738" s="44"/>
      <c r="D738" s="25">
        <f t="array" ref="D738">SUM(IF(Period=$A$2,IF(Site=$A$730,IF(Provider=$B738,G))))</f>
        <v>3</v>
      </c>
      <c r="E738" s="26">
        <f t="array" ref="E738">SUM(IF(Period=$A$2,IF(Site=$A$730,IF(Provider=$B738,H))))</f>
        <v>17</v>
      </c>
      <c r="F738" s="27">
        <f t="shared" si="191"/>
        <v>4.2535446205170975E-2</v>
      </c>
      <c r="G738" s="27">
        <f t="shared" si="184"/>
        <v>2.6565267215334929E-3</v>
      </c>
      <c r="H738" s="44"/>
      <c r="I738" s="25">
        <f t="array" ref="I738">SUM(IF(Period=$A$2,IF(Site=$A$730,IF(Provider=$B738,I))))</f>
        <v>3</v>
      </c>
      <c r="J738" s="26">
        <f t="array" ref="J738">SUM(IF(Period=$A$2,IF(Site=$A$730,IF(Provider=$B738,J))))</f>
        <v>20</v>
      </c>
      <c r="K738" s="27">
        <f t="shared" si="192"/>
        <v>3.6363636363636362E-2</v>
      </c>
      <c r="L738" s="27">
        <f t="shared" si="185"/>
        <v>1.7377704405248068E-3</v>
      </c>
      <c r="M738" s="44"/>
      <c r="N738" s="25">
        <f t="array" ref="N738">SUM(IF(Period=$A$2,IF(Site=$A$730,IF(Provider=$B738,K))))</f>
        <v>0</v>
      </c>
      <c r="O738" s="37">
        <f t="shared" si="186"/>
        <v>0</v>
      </c>
      <c r="P738" s="44"/>
      <c r="Q738" s="25">
        <f t="array" ref="Q738">SUM(IF(Period=$A$2,IF(Site=$A$730,IF(Provider=$B738,M))))</f>
        <v>0</v>
      </c>
      <c r="R738" s="26">
        <f t="array" ref="R738">SUM(IF(Period=$A$2,IF(Site=$A$730,IF(Provider=$B738,N))))</f>
        <v>0</v>
      </c>
      <c r="S738" s="27" t="e">
        <f t="shared" si="187"/>
        <v>#DIV/0!</v>
      </c>
      <c r="T738" s="27" t="e">
        <f t="shared" si="188"/>
        <v>#DIV/0!</v>
      </c>
      <c r="U738" s="20"/>
      <c r="V738" s="25">
        <f t="array" ref="V738">SUM(IF(Period=$A$2,IF(Site=$A$730,IF(Provider=$B738,P))))</f>
        <v>2</v>
      </c>
      <c r="W738" s="26">
        <f t="array" ref="W738">SUM(IF(Period=$A$2,IF(Site=$A$730,IF(Provider=$B738,Q))))</f>
        <v>19</v>
      </c>
      <c r="X738" s="27">
        <f t="shared" si="193"/>
        <v>3.5680751173708919E-2</v>
      </c>
      <c r="Y738" s="27">
        <f t="shared" si="189"/>
        <v>1.4168002684463667E-3</v>
      </c>
      <c r="Z738" s="44"/>
      <c r="AA738" s="25">
        <f t="array" ref="AA738">SUM(IF(Period=$A$2,IF(Site=$A$730,IF(Provider=$B738,G))))</f>
        <v>3</v>
      </c>
      <c r="AB738" s="26">
        <f t="array" ref="AB738">SUM(IF(Period=$A$2,IF(Site=$A$730,IF(Provider=$B738,H))))</f>
        <v>17</v>
      </c>
      <c r="AC738" s="27">
        <f t="shared" si="194"/>
        <v>4.2535446205170975E-2</v>
      </c>
      <c r="AD738" s="27">
        <f t="shared" si="190"/>
        <v>2.6565267215334929E-3</v>
      </c>
      <c r="AE738" s="44"/>
      <c r="AF738" s="20"/>
      <c r="AG738" s="20"/>
      <c r="AH738" s="20"/>
      <c r="AI738" s="20"/>
      <c r="AJ738" s="20"/>
      <c r="AK738" s="20"/>
      <c r="AL738" s="20"/>
      <c r="AM738" s="20"/>
      <c r="AN738" s="20"/>
    </row>
    <row r="739" spans="2:40" hidden="1" outlineLevel="1" x14ac:dyDescent="0.25">
      <c r="B739" s="20" t="s">
        <v>857</v>
      </c>
      <c r="C739" s="44"/>
      <c r="D739" s="25">
        <f t="array" ref="D739">SUM(IF(Period=$A$2,IF(Site=$A$730,IF(Provider=$B739,G))))</f>
        <v>0</v>
      </c>
      <c r="E739" s="26">
        <f t="array" ref="E739">SUM(IF(Period=$A$2,IF(Site=$A$730,IF(Provider=$B739,H))))</f>
        <v>0</v>
      </c>
      <c r="F739" s="27">
        <f t="shared" si="191"/>
        <v>0</v>
      </c>
      <c r="G739" s="27">
        <f t="shared" si="184"/>
        <v>0</v>
      </c>
      <c r="H739" s="44"/>
      <c r="I739" s="25">
        <f t="array" ref="I739">SUM(IF(Period=$A$2,IF(Site=$A$730,IF(Provider=$B739,I))))</f>
        <v>0</v>
      </c>
      <c r="J739" s="26">
        <f t="array" ref="J739">SUM(IF(Period=$A$2,IF(Site=$A$730,IF(Provider=$B739,J))))</f>
        <v>0</v>
      </c>
      <c r="K739" s="27">
        <f t="shared" si="192"/>
        <v>0</v>
      </c>
      <c r="L739" s="27">
        <f t="shared" si="185"/>
        <v>0</v>
      </c>
      <c r="M739" s="44"/>
      <c r="N739" s="25">
        <f t="array" ref="N739">SUM(IF(Period=$A$2,IF(Site=$A$730,IF(Provider=$B739,K))))</f>
        <v>0</v>
      </c>
      <c r="O739" s="37">
        <f t="shared" si="186"/>
        <v>0</v>
      </c>
      <c r="P739" s="44"/>
      <c r="Q739" s="25">
        <f t="array" ref="Q739">SUM(IF(Period=$A$2,IF(Site=$A$730,IF(Provider=$B739,M))))</f>
        <v>0</v>
      </c>
      <c r="R739" s="26">
        <f t="array" ref="R739">SUM(IF(Period=$A$2,IF(Site=$A$730,IF(Provider=$B739,N))))</f>
        <v>0</v>
      </c>
      <c r="S739" s="27" t="e">
        <f t="shared" si="187"/>
        <v>#DIV/0!</v>
      </c>
      <c r="T739" s="27" t="e">
        <f t="shared" si="188"/>
        <v>#DIV/0!</v>
      </c>
      <c r="U739" s="20"/>
      <c r="V739" s="25">
        <f t="array" ref="V739">SUM(IF(Period=$A$2,IF(Site=$A$730,IF(Provider=$B739,P))))</f>
        <v>0</v>
      </c>
      <c r="W739" s="26">
        <f t="array" ref="W739">SUM(IF(Period=$A$2,IF(Site=$A$730,IF(Provider=$B739,Q))))</f>
        <v>0</v>
      </c>
      <c r="X739" s="27">
        <f t="shared" si="193"/>
        <v>0</v>
      </c>
      <c r="Y739" s="27">
        <f t="shared" si="189"/>
        <v>0</v>
      </c>
      <c r="Z739" s="44"/>
      <c r="AA739" s="25">
        <f t="array" ref="AA739">SUM(IF(Period=$A$2,IF(Site=$A$730,IF(Provider=$B739,G))))</f>
        <v>0</v>
      </c>
      <c r="AB739" s="26">
        <f t="array" ref="AB739">SUM(IF(Period=$A$2,IF(Site=$A$730,IF(Provider=$B739,H))))</f>
        <v>0</v>
      </c>
      <c r="AC739" s="27">
        <f t="shared" si="194"/>
        <v>0</v>
      </c>
      <c r="AD739" s="27">
        <f t="shared" si="190"/>
        <v>0</v>
      </c>
      <c r="AE739" s="44"/>
      <c r="AF739" s="20"/>
      <c r="AG739" s="20"/>
      <c r="AH739" s="20"/>
      <c r="AI739" s="20"/>
      <c r="AJ739" s="20"/>
      <c r="AK739" s="20"/>
      <c r="AL739" s="20"/>
      <c r="AM739" s="20"/>
      <c r="AN739" s="20"/>
    </row>
    <row r="740" spans="2:40" hidden="1" outlineLevel="1" x14ac:dyDescent="0.25">
      <c r="B740" s="20" t="s">
        <v>855</v>
      </c>
      <c r="C740" s="44"/>
      <c r="D740" s="25">
        <f t="array" ref="D740">SUM(IF(Period=$A$2,IF(Site=$A$730,IF(Provider=$B740,G))))</f>
        <v>0</v>
      </c>
      <c r="E740" s="26">
        <f t="array" ref="E740">SUM(IF(Period=$A$2,IF(Site=$A$730,IF(Provider=$B740,H))))</f>
        <v>0</v>
      </c>
      <c r="F740" s="27">
        <f t="shared" si="191"/>
        <v>0</v>
      </c>
      <c r="G740" s="27">
        <f t="shared" si="184"/>
        <v>0</v>
      </c>
      <c r="H740" s="44"/>
      <c r="I740" s="25">
        <f t="array" ref="I740">SUM(IF(Period=$A$2,IF(Site=$A$730,IF(Provider=$B740,I))))</f>
        <v>0</v>
      </c>
      <c r="J740" s="26">
        <f t="array" ref="J740">SUM(IF(Period=$A$2,IF(Site=$A$730,IF(Provider=$B740,J))))</f>
        <v>0</v>
      </c>
      <c r="K740" s="27">
        <f t="shared" si="192"/>
        <v>0</v>
      </c>
      <c r="L740" s="27">
        <f t="shared" si="185"/>
        <v>0</v>
      </c>
      <c r="M740" s="44"/>
      <c r="N740" s="25">
        <f t="array" ref="N740">SUM(IF(Period=$A$2,IF(Site=$A$730,IF(Provider=$B740,K))))</f>
        <v>0</v>
      </c>
      <c r="O740" s="37">
        <f t="shared" si="186"/>
        <v>0</v>
      </c>
      <c r="P740" s="44"/>
      <c r="Q740" s="25">
        <f t="array" ref="Q740">SUM(IF(Period=$A$2,IF(Site=$A$730,IF(Provider=$B740,M))))</f>
        <v>0</v>
      </c>
      <c r="R740" s="26">
        <f t="array" ref="R740">SUM(IF(Period=$A$2,IF(Site=$A$730,IF(Provider=$B740,N))))</f>
        <v>0</v>
      </c>
      <c r="S740" s="27" t="e">
        <f t="shared" si="187"/>
        <v>#DIV/0!</v>
      </c>
      <c r="T740" s="27" t="e">
        <f t="shared" si="188"/>
        <v>#DIV/0!</v>
      </c>
      <c r="U740" s="20"/>
      <c r="V740" s="25">
        <f t="array" ref="V740">SUM(IF(Period=$A$2,IF(Site=$A$730,IF(Provider=$B740,P))))</f>
        <v>0</v>
      </c>
      <c r="W740" s="26">
        <f t="array" ref="W740">SUM(IF(Period=$A$2,IF(Site=$A$730,IF(Provider=$B740,Q))))</f>
        <v>0</v>
      </c>
      <c r="X740" s="27">
        <f t="shared" si="193"/>
        <v>0</v>
      </c>
      <c r="Y740" s="27">
        <f t="shared" si="189"/>
        <v>0</v>
      </c>
      <c r="Z740" s="44"/>
      <c r="AA740" s="25">
        <f t="array" ref="AA740">SUM(IF(Period=$A$2,IF(Site=$A$730,IF(Provider=$B740,G))))</f>
        <v>0</v>
      </c>
      <c r="AB740" s="26">
        <f t="array" ref="AB740">SUM(IF(Period=$A$2,IF(Site=$A$730,IF(Provider=$B740,H))))</f>
        <v>0</v>
      </c>
      <c r="AC740" s="27">
        <f t="shared" si="194"/>
        <v>0</v>
      </c>
      <c r="AD740" s="27">
        <f t="shared" si="190"/>
        <v>0</v>
      </c>
      <c r="AE740" s="44"/>
      <c r="AF740" s="20"/>
      <c r="AG740" s="20"/>
      <c r="AH740" s="20"/>
      <c r="AI740" s="20"/>
      <c r="AJ740" s="20"/>
      <c r="AK740" s="20"/>
      <c r="AL740" s="20"/>
      <c r="AM740" s="20"/>
      <c r="AN740" s="20"/>
    </row>
    <row r="741" spans="2:40" hidden="1" outlineLevel="1" x14ac:dyDescent="0.25">
      <c r="B741" s="20" t="s">
        <v>915</v>
      </c>
      <c r="C741" s="44"/>
      <c r="D741" s="25">
        <f t="array" ref="D741">SUM(IF(Period=$A$2,IF(Site=$A$730,IF(Provider=$B741,G))))</f>
        <v>0</v>
      </c>
      <c r="E741" s="26">
        <f t="array" ref="E741">SUM(IF(Period=$A$2,IF(Site=$A$730,IF(Provider=$B741,H))))</f>
        <v>0</v>
      </c>
      <c r="F741" s="27">
        <f t="shared" si="191"/>
        <v>0</v>
      </c>
      <c r="G741" s="27">
        <f t="shared" si="184"/>
        <v>0</v>
      </c>
      <c r="H741" s="44"/>
      <c r="I741" s="25">
        <f t="array" ref="I741">SUM(IF(Period=$A$2,IF(Site=$A$730,IF(Provider=$B741,I))))</f>
        <v>0</v>
      </c>
      <c r="J741" s="26">
        <f t="array" ref="J741">SUM(IF(Period=$A$2,IF(Site=$A$730,IF(Provider=$B741,J))))</f>
        <v>0</v>
      </c>
      <c r="K741" s="27">
        <f t="shared" si="192"/>
        <v>0</v>
      </c>
      <c r="L741" s="27">
        <f t="shared" si="185"/>
        <v>0</v>
      </c>
      <c r="M741" s="44"/>
      <c r="N741" s="25">
        <f t="array" ref="N741">SUM(IF(Period=$A$2,IF(Site=$A$730,IF(Provider=$B741,K))))</f>
        <v>0</v>
      </c>
      <c r="O741" s="37">
        <f t="shared" si="186"/>
        <v>0</v>
      </c>
      <c r="P741" s="44"/>
      <c r="Q741" s="25">
        <f t="array" ref="Q741">SUM(IF(Period=$A$2,IF(Site=$A$730,IF(Provider=$B741,M))))</f>
        <v>0</v>
      </c>
      <c r="R741" s="26">
        <f t="array" ref="R741">SUM(IF(Period=$A$2,IF(Site=$A$730,IF(Provider=$B741,N))))</f>
        <v>0</v>
      </c>
      <c r="S741" s="27" t="e">
        <f t="shared" si="187"/>
        <v>#DIV/0!</v>
      </c>
      <c r="T741" s="27" t="e">
        <f t="shared" si="188"/>
        <v>#DIV/0!</v>
      </c>
      <c r="U741" s="20"/>
      <c r="V741" s="25">
        <f t="array" ref="V741">SUM(IF(Period=$A$2,IF(Site=$A$730,IF(Provider=$B741,P))))</f>
        <v>0</v>
      </c>
      <c r="W741" s="26">
        <f t="array" ref="W741">SUM(IF(Period=$A$2,IF(Site=$A$730,IF(Provider=$B741,Q))))</f>
        <v>0</v>
      </c>
      <c r="X741" s="27">
        <f t="shared" si="193"/>
        <v>0</v>
      </c>
      <c r="Y741" s="27">
        <f t="shared" si="189"/>
        <v>0</v>
      </c>
      <c r="Z741" s="44"/>
      <c r="AA741" s="25">
        <f t="array" ref="AA741">SUM(IF(Period=$A$2,IF(Site=$A$730,IF(Provider=$B741,G))))</f>
        <v>0</v>
      </c>
      <c r="AB741" s="26">
        <f t="array" ref="AB741">SUM(IF(Period=$A$2,IF(Site=$A$730,IF(Provider=$B741,H))))</f>
        <v>0</v>
      </c>
      <c r="AC741" s="27">
        <f t="shared" si="194"/>
        <v>0</v>
      </c>
      <c r="AD741" s="27">
        <f t="shared" si="190"/>
        <v>0</v>
      </c>
      <c r="AE741" s="44"/>
      <c r="AF741" s="20"/>
      <c r="AG741" s="20"/>
      <c r="AH741" s="20"/>
      <c r="AI741" s="20"/>
      <c r="AJ741" s="20"/>
      <c r="AK741" s="20"/>
      <c r="AL741" s="20"/>
      <c r="AM741" s="20"/>
      <c r="AN741" s="20"/>
    </row>
    <row r="742" spans="2:40" hidden="1" outlineLevel="1" x14ac:dyDescent="0.25">
      <c r="B742" s="20" t="s">
        <v>728</v>
      </c>
      <c r="C742" s="44"/>
      <c r="D742" s="25">
        <f t="array" ref="D742">SUM(IF(Period=$A$2,IF(Site=$A$730,IF(Provider=$B742,G))))</f>
        <v>0</v>
      </c>
      <c r="E742" s="26">
        <f t="array" ref="E742">SUM(IF(Period=$A$2,IF(Site=$A$730,IF(Provider=$B742,H))))</f>
        <v>0</v>
      </c>
      <c r="F742" s="27">
        <f t="shared" si="191"/>
        <v>0</v>
      </c>
      <c r="G742" s="27">
        <f t="shared" si="184"/>
        <v>0</v>
      </c>
      <c r="H742" s="44"/>
      <c r="I742" s="25">
        <f t="array" ref="I742">SUM(IF(Period=$A$2,IF(Site=$A$730,IF(Provider=$B742,I))))</f>
        <v>0</v>
      </c>
      <c r="J742" s="26">
        <f t="array" ref="J742">SUM(IF(Period=$A$2,IF(Site=$A$730,IF(Provider=$B742,J))))</f>
        <v>0</v>
      </c>
      <c r="K742" s="27">
        <f t="shared" si="192"/>
        <v>0</v>
      </c>
      <c r="L742" s="27">
        <f t="shared" si="185"/>
        <v>0</v>
      </c>
      <c r="M742" s="44"/>
      <c r="N742" s="25">
        <f t="array" ref="N742">SUM(IF(Period=$A$2,IF(Site=$A$730,IF(Provider=$B742,K))))</f>
        <v>0</v>
      </c>
      <c r="O742" s="37">
        <f t="shared" si="186"/>
        <v>0</v>
      </c>
      <c r="P742" s="44"/>
      <c r="Q742" s="25">
        <f t="array" ref="Q742">SUM(IF(Period=$A$2,IF(Site=$A$730,IF(Provider=$B742,M))))</f>
        <v>0</v>
      </c>
      <c r="R742" s="26">
        <f t="array" ref="R742">SUM(IF(Period=$A$2,IF(Site=$A$730,IF(Provider=$B742,N))))</f>
        <v>0</v>
      </c>
      <c r="S742" s="27" t="e">
        <f t="shared" si="187"/>
        <v>#DIV/0!</v>
      </c>
      <c r="T742" s="27" t="e">
        <f t="shared" si="188"/>
        <v>#DIV/0!</v>
      </c>
      <c r="U742" s="20"/>
      <c r="V742" s="25">
        <f t="array" ref="V742">SUM(IF(Period=$A$2,IF(Site=$A$730,IF(Provider=$B742,P))))</f>
        <v>0</v>
      </c>
      <c r="W742" s="26">
        <f t="array" ref="W742">SUM(IF(Period=$A$2,IF(Site=$A$730,IF(Provider=$B742,Q))))</f>
        <v>0</v>
      </c>
      <c r="X742" s="27">
        <f t="shared" si="193"/>
        <v>0</v>
      </c>
      <c r="Y742" s="27">
        <f t="shared" si="189"/>
        <v>0</v>
      </c>
      <c r="Z742" s="44"/>
      <c r="AA742" s="25">
        <f t="array" ref="AA742">SUM(IF(Period=$A$2,IF(Site=$A$730,IF(Provider=$B742,G))))</f>
        <v>0</v>
      </c>
      <c r="AB742" s="26">
        <f t="array" ref="AB742">SUM(IF(Period=$A$2,IF(Site=$A$730,IF(Provider=$B742,H))))</f>
        <v>0</v>
      </c>
      <c r="AC742" s="27">
        <f t="shared" si="194"/>
        <v>0</v>
      </c>
      <c r="AD742" s="27">
        <f t="shared" si="190"/>
        <v>0</v>
      </c>
      <c r="AE742" s="44"/>
      <c r="AF742" s="20"/>
      <c r="AG742" s="20"/>
      <c r="AH742" s="20"/>
      <c r="AI742" s="20"/>
      <c r="AJ742" s="20"/>
      <c r="AK742" s="20"/>
      <c r="AL742" s="20"/>
      <c r="AM742" s="20"/>
      <c r="AN742" s="20"/>
    </row>
    <row r="743" spans="2:40" hidden="1" outlineLevel="1" x14ac:dyDescent="0.25">
      <c r="B743" s="20" t="s">
        <v>872</v>
      </c>
      <c r="C743" s="44"/>
      <c r="D743" s="25">
        <f t="array" ref="D743">SUM(IF(Period=$A$2,IF(Site=$A$730,IF(Provider=$B743,G))))</f>
        <v>0</v>
      </c>
      <c r="E743" s="26">
        <f t="array" ref="E743">SUM(IF(Period=$A$2,IF(Site=$A$730,IF(Provider=$B743,H))))</f>
        <v>0</v>
      </c>
      <c r="F743" s="27">
        <f t="shared" si="191"/>
        <v>0</v>
      </c>
      <c r="G743" s="27">
        <f t="shared" si="184"/>
        <v>0</v>
      </c>
      <c r="H743" s="44"/>
      <c r="I743" s="25">
        <f t="array" ref="I743">SUM(IF(Period=$A$2,IF(Site=$A$730,IF(Provider=$B743,I))))</f>
        <v>0</v>
      </c>
      <c r="J743" s="26">
        <f t="array" ref="J743">SUM(IF(Period=$A$2,IF(Site=$A$730,IF(Provider=$B743,J))))</f>
        <v>0</v>
      </c>
      <c r="K743" s="27">
        <f t="shared" si="192"/>
        <v>0</v>
      </c>
      <c r="L743" s="27">
        <f t="shared" si="185"/>
        <v>0</v>
      </c>
      <c r="M743" s="44"/>
      <c r="N743" s="25">
        <f t="array" ref="N743">SUM(IF(Period=$A$2,IF(Site=$A$730,IF(Provider=$B743,K))))</f>
        <v>0</v>
      </c>
      <c r="O743" s="37">
        <f t="shared" si="186"/>
        <v>0</v>
      </c>
      <c r="P743" s="44"/>
      <c r="Q743" s="25">
        <f t="array" ref="Q743">SUM(IF(Period=$A$2,IF(Site=$A$730,IF(Provider=$B743,M))))</f>
        <v>0</v>
      </c>
      <c r="R743" s="26">
        <f t="array" ref="R743">SUM(IF(Period=$A$2,IF(Site=$A$730,IF(Provider=$B743,N))))</f>
        <v>0</v>
      </c>
      <c r="S743" s="27" t="e">
        <f t="shared" si="187"/>
        <v>#DIV/0!</v>
      </c>
      <c r="T743" s="27" t="e">
        <f t="shared" si="188"/>
        <v>#DIV/0!</v>
      </c>
      <c r="U743" s="20"/>
      <c r="V743" s="25">
        <f t="array" ref="V743">SUM(IF(Period=$A$2,IF(Site=$A$730,IF(Provider=$B743,P))))</f>
        <v>0</v>
      </c>
      <c r="W743" s="26">
        <f t="array" ref="W743">SUM(IF(Period=$A$2,IF(Site=$A$730,IF(Provider=$B743,Q))))</f>
        <v>0</v>
      </c>
      <c r="X743" s="27">
        <f t="shared" si="193"/>
        <v>0</v>
      </c>
      <c r="Y743" s="27">
        <f t="shared" si="189"/>
        <v>0</v>
      </c>
      <c r="Z743" s="44"/>
      <c r="AA743" s="25">
        <f t="array" ref="AA743">SUM(IF(Period=$A$2,IF(Site=$A$730,IF(Provider=$B743,G))))</f>
        <v>0</v>
      </c>
      <c r="AB743" s="26">
        <f t="array" ref="AB743">SUM(IF(Period=$A$2,IF(Site=$A$730,IF(Provider=$B743,H))))</f>
        <v>0</v>
      </c>
      <c r="AC743" s="27">
        <f t="shared" si="194"/>
        <v>0</v>
      </c>
      <c r="AD743" s="27">
        <f t="shared" si="190"/>
        <v>0</v>
      </c>
      <c r="AE743" s="44"/>
      <c r="AF743" s="20"/>
      <c r="AG743" s="20"/>
      <c r="AH743" s="20"/>
      <c r="AI743" s="20"/>
      <c r="AJ743" s="20"/>
      <c r="AK743" s="20"/>
      <c r="AL743" s="20"/>
      <c r="AM743" s="20"/>
      <c r="AN743" s="20"/>
    </row>
    <row r="744" spans="2:40" hidden="1" outlineLevel="1" x14ac:dyDescent="0.25">
      <c r="B744" s="20" t="s">
        <v>111</v>
      </c>
      <c r="C744" s="44"/>
      <c r="D744" s="25">
        <f t="array" ref="D744">SUM(IF(Period=$A$2,IF(Site=$A$730,IF(Provider=$B744,G))))</f>
        <v>0</v>
      </c>
      <c r="E744" s="26">
        <f t="array" ref="E744">SUM(IF(Period=$A$2,IF(Site=$A$730,IF(Provider=$B744,H))))</f>
        <v>0</v>
      </c>
      <c r="F744" s="27">
        <f t="shared" si="191"/>
        <v>0</v>
      </c>
      <c r="G744" s="27">
        <f t="shared" si="184"/>
        <v>0</v>
      </c>
      <c r="H744" s="44"/>
      <c r="I744" s="25">
        <f t="array" ref="I744">SUM(IF(Period=$A$2,IF(Site=$A$730,IF(Provider=$B744,I))))</f>
        <v>0</v>
      </c>
      <c r="J744" s="26">
        <f t="array" ref="J744">SUM(IF(Period=$A$2,IF(Site=$A$730,IF(Provider=$B744,J))))</f>
        <v>0</v>
      </c>
      <c r="K744" s="27">
        <f t="shared" si="192"/>
        <v>0</v>
      </c>
      <c r="L744" s="27">
        <f t="shared" si="185"/>
        <v>0</v>
      </c>
      <c r="M744" s="44"/>
      <c r="N744" s="25">
        <f t="array" ref="N744">SUM(IF(Period=$A$2,IF(Site=$A$730,IF(Provider=$B744,K))))</f>
        <v>0</v>
      </c>
      <c r="O744" s="37">
        <f t="shared" si="186"/>
        <v>0</v>
      </c>
      <c r="P744" s="44"/>
      <c r="Q744" s="25">
        <f t="array" ref="Q744">SUM(IF(Period=$A$2,IF(Site=$A$730,IF(Provider=$B744,M))))</f>
        <v>0</v>
      </c>
      <c r="R744" s="26">
        <f t="array" ref="R744">SUM(IF(Period=$A$2,IF(Site=$A$730,IF(Provider=$B744,N))))</f>
        <v>0</v>
      </c>
      <c r="S744" s="27" t="e">
        <f t="shared" si="187"/>
        <v>#DIV/0!</v>
      </c>
      <c r="T744" s="27" t="e">
        <f t="shared" si="188"/>
        <v>#DIV/0!</v>
      </c>
      <c r="U744" s="20"/>
      <c r="V744" s="25">
        <f t="array" ref="V744">SUM(IF(Period=$A$2,IF(Site=$A$730,IF(Provider=$B744,P))))</f>
        <v>0</v>
      </c>
      <c r="W744" s="26">
        <f t="array" ref="W744">SUM(IF(Period=$A$2,IF(Site=$A$730,IF(Provider=$B744,Q))))</f>
        <v>0</v>
      </c>
      <c r="X744" s="27">
        <f t="shared" si="193"/>
        <v>0</v>
      </c>
      <c r="Y744" s="27">
        <f t="shared" si="189"/>
        <v>0</v>
      </c>
      <c r="Z744" s="44"/>
      <c r="AA744" s="25">
        <f t="array" ref="AA744">SUM(IF(Period=$A$2,IF(Site=$A$730,IF(Provider=$B744,G))))</f>
        <v>0</v>
      </c>
      <c r="AB744" s="26">
        <f t="array" ref="AB744">SUM(IF(Period=$A$2,IF(Site=$A$730,IF(Provider=$B744,H))))</f>
        <v>0</v>
      </c>
      <c r="AC744" s="27">
        <f t="shared" si="194"/>
        <v>0</v>
      </c>
      <c r="AD744" s="27">
        <f t="shared" si="190"/>
        <v>0</v>
      </c>
      <c r="AE744" s="44"/>
      <c r="AF744" s="20"/>
      <c r="AG744" s="20"/>
      <c r="AH744" s="20"/>
      <c r="AI744" s="20"/>
      <c r="AJ744" s="20"/>
      <c r="AK744" s="20"/>
      <c r="AL744" s="20"/>
      <c r="AM744" s="20"/>
      <c r="AN744" s="20"/>
    </row>
    <row r="745" spans="2:40" hidden="1" outlineLevel="1" x14ac:dyDescent="0.25">
      <c r="B745" s="20" t="s">
        <v>908</v>
      </c>
      <c r="C745" s="44"/>
      <c r="D745" s="25">
        <f t="array" ref="D745">SUM(IF(Period=$A$2,IF(Site=$A$730,IF(Provider=$B745,G))))</f>
        <v>0</v>
      </c>
      <c r="E745" s="26">
        <f t="array" ref="E745">SUM(IF(Period=$A$2,IF(Site=$A$730,IF(Provider=$B745,H))))</f>
        <v>0</v>
      </c>
      <c r="F745" s="27">
        <f t="shared" si="191"/>
        <v>0</v>
      </c>
      <c r="G745" s="27">
        <f t="shared" si="184"/>
        <v>0</v>
      </c>
      <c r="H745" s="44"/>
      <c r="I745" s="25">
        <f t="array" ref="I745">SUM(IF(Period=$A$2,IF(Site=$A$730,IF(Provider=$B745,I))))</f>
        <v>0</v>
      </c>
      <c r="J745" s="26">
        <f t="array" ref="J745">SUM(IF(Period=$A$2,IF(Site=$A$730,IF(Provider=$B745,J))))</f>
        <v>0</v>
      </c>
      <c r="K745" s="27">
        <f t="shared" si="192"/>
        <v>0</v>
      </c>
      <c r="L745" s="27">
        <f t="shared" si="185"/>
        <v>0</v>
      </c>
      <c r="M745" s="44"/>
      <c r="N745" s="25">
        <f t="array" ref="N745">SUM(IF(Period=$A$2,IF(Site=$A$730,IF(Provider=$B745,K))))</f>
        <v>0</v>
      </c>
      <c r="O745" s="37">
        <f t="shared" si="186"/>
        <v>0</v>
      </c>
      <c r="P745" s="44"/>
      <c r="Q745" s="25">
        <f t="array" ref="Q745">SUM(IF(Period=$A$2,IF(Site=$A$730,IF(Provider=$B745,M))))</f>
        <v>0</v>
      </c>
      <c r="R745" s="26">
        <f t="array" ref="R745">SUM(IF(Period=$A$2,IF(Site=$A$730,IF(Provider=$B745,N))))</f>
        <v>0</v>
      </c>
      <c r="S745" s="27" t="e">
        <f t="shared" si="187"/>
        <v>#DIV/0!</v>
      </c>
      <c r="T745" s="27" t="e">
        <f t="shared" si="188"/>
        <v>#DIV/0!</v>
      </c>
      <c r="U745" s="20"/>
      <c r="V745" s="25">
        <f t="array" ref="V745">SUM(IF(Period=$A$2,IF(Site=$A$730,IF(Provider=$B745,P))))</f>
        <v>0</v>
      </c>
      <c r="W745" s="26">
        <f t="array" ref="W745">SUM(IF(Period=$A$2,IF(Site=$A$730,IF(Provider=$B745,Q))))</f>
        <v>0</v>
      </c>
      <c r="X745" s="27">
        <f t="shared" si="193"/>
        <v>0</v>
      </c>
      <c r="Y745" s="27">
        <f t="shared" si="189"/>
        <v>0</v>
      </c>
      <c r="Z745" s="44"/>
      <c r="AA745" s="25">
        <f t="array" ref="AA745">SUM(IF(Period=$A$2,IF(Site=$A$730,IF(Provider=$B745,G))))</f>
        <v>0</v>
      </c>
      <c r="AB745" s="26">
        <f t="array" ref="AB745">SUM(IF(Period=$A$2,IF(Site=$A$730,IF(Provider=$B745,H))))</f>
        <v>0</v>
      </c>
      <c r="AC745" s="27">
        <f t="shared" si="194"/>
        <v>0</v>
      </c>
      <c r="AD745" s="27">
        <f t="shared" si="190"/>
        <v>0</v>
      </c>
      <c r="AE745" s="44"/>
      <c r="AF745" s="20"/>
      <c r="AG745" s="20"/>
      <c r="AH745" s="20"/>
      <c r="AI745" s="20"/>
      <c r="AJ745" s="20"/>
      <c r="AK745" s="20"/>
      <c r="AL745" s="20"/>
      <c r="AM745" s="20"/>
      <c r="AN745" s="20"/>
    </row>
    <row r="746" spans="2:40" hidden="1" outlineLevel="1" x14ac:dyDescent="0.25">
      <c r="B746" s="20" t="s">
        <v>821</v>
      </c>
      <c r="C746" s="44"/>
      <c r="D746" s="25">
        <f t="array" ref="D746">SUM(IF(Period=$A$2,IF(Site=$A$730,IF(Provider=$B746,G))))</f>
        <v>0</v>
      </c>
      <c r="E746" s="26">
        <f t="array" ref="E746">SUM(IF(Period=$A$2,IF(Site=$A$730,IF(Provider=$B746,H))))</f>
        <v>0</v>
      </c>
      <c r="F746" s="27">
        <f t="shared" si="191"/>
        <v>0</v>
      </c>
      <c r="G746" s="27">
        <f t="shared" si="184"/>
        <v>0</v>
      </c>
      <c r="H746" s="44"/>
      <c r="I746" s="25">
        <f t="array" ref="I746">SUM(IF(Period=$A$2,IF(Site=$A$730,IF(Provider=$B746,I))))</f>
        <v>0</v>
      </c>
      <c r="J746" s="26">
        <f t="array" ref="J746">SUM(IF(Period=$A$2,IF(Site=$A$730,IF(Provider=$B746,J))))</f>
        <v>0</v>
      </c>
      <c r="K746" s="27">
        <f t="shared" si="192"/>
        <v>0</v>
      </c>
      <c r="L746" s="27">
        <f t="shared" si="185"/>
        <v>0</v>
      </c>
      <c r="M746" s="44"/>
      <c r="N746" s="25">
        <f t="array" ref="N746">SUM(IF(Period=$A$2,IF(Site=$A$730,IF(Provider=$B746,K))))</f>
        <v>0</v>
      </c>
      <c r="O746" s="37">
        <f t="shared" si="186"/>
        <v>0</v>
      </c>
      <c r="P746" s="44"/>
      <c r="Q746" s="25">
        <f t="array" ref="Q746">SUM(IF(Period=$A$2,IF(Site=$A$730,IF(Provider=$B746,M))))</f>
        <v>0</v>
      </c>
      <c r="R746" s="26">
        <f t="array" ref="R746">SUM(IF(Period=$A$2,IF(Site=$A$730,IF(Provider=$B746,N))))</f>
        <v>0</v>
      </c>
      <c r="S746" s="27" t="e">
        <f t="shared" si="187"/>
        <v>#DIV/0!</v>
      </c>
      <c r="T746" s="27" t="e">
        <f t="shared" si="188"/>
        <v>#DIV/0!</v>
      </c>
      <c r="U746" s="20"/>
      <c r="V746" s="25">
        <f t="array" ref="V746">SUM(IF(Period=$A$2,IF(Site=$A$730,IF(Provider=$B746,P))))</f>
        <v>0</v>
      </c>
      <c r="W746" s="26">
        <f t="array" ref="W746">SUM(IF(Period=$A$2,IF(Site=$A$730,IF(Provider=$B746,Q))))</f>
        <v>0</v>
      </c>
      <c r="X746" s="27">
        <f t="shared" si="193"/>
        <v>0</v>
      </c>
      <c r="Y746" s="27">
        <f t="shared" si="189"/>
        <v>0</v>
      </c>
      <c r="Z746" s="44"/>
      <c r="AA746" s="25">
        <f t="array" ref="AA746">SUM(IF(Period=$A$2,IF(Site=$A$730,IF(Provider=$B746,G))))</f>
        <v>0</v>
      </c>
      <c r="AB746" s="26">
        <f t="array" ref="AB746">SUM(IF(Period=$A$2,IF(Site=$A$730,IF(Provider=$B746,H))))</f>
        <v>0</v>
      </c>
      <c r="AC746" s="27">
        <f t="shared" si="194"/>
        <v>0</v>
      </c>
      <c r="AD746" s="27">
        <f t="shared" si="190"/>
        <v>0</v>
      </c>
      <c r="AE746" s="44"/>
      <c r="AF746" s="20"/>
      <c r="AG746" s="20"/>
      <c r="AH746" s="20"/>
      <c r="AI746" s="20"/>
      <c r="AJ746" s="20"/>
      <c r="AK746" s="20"/>
      <c r="AL746" s="20"/>
      <c r="AM746" s="20"/>
      <c r="AN746" s="20"/>
    </row>
    <row r="747" spans="2:40" hidden="1" outlineLevel="1" x14ac:dyDescent="0.25">
      <c r="B747" s="20" t="s">
        <v>956</v>
      </c>
      <c r="C747" s="44"/>
      <c r="D747" s="25">
        <f t="array" ref="D747">SUM(IF(Period=$A$2,IF(Site=$A$730,IF(Provider=$B747,G))))</f>
        <v>0</v>
      </c>
      <c r="E747" s="26">
        <f t="array" ref="E747">SUM(IF(Period=$A$2,IF(Site=$A$730,IF(Provider=$B747,H))))</f>
        <v>0</v>
      </c>
      <c r="F747" s="27">
        <f t="shared" si="191"/>
        <v>0</v>
      </c>
      <c r="G747" s="27">
        <f t="shared" si="184"/>
        <v>0</v>
      </c>
      <c r="H747" s="44"/>
      <c r="I747" s="25">
        <f t="array" ref="I747">SUM(IF(Period=$A$2,IF(Site=$A$730,IF(Provider=$B747,I))))</f>
        <v>0</v>
      </c>
      <c r="J747" s="26">
        <f t="array" ref="J747">SUM(IF(Period=$A$2,IF(Site=$A$730,IF(Provider=$B747,J))))</f>
        <v>0</v>
      </c>
      <c r="K747" s="27">
        <f t="shared" si="192"/>
        <v>0</v>
      </c>
      <c r="L747" s="27">
        <f t="shared" si="185"/>
        <v>0</v>
      </c>
      <c r="M747" s="44"/>
      <c r="N747" s="25">
        <f t="array" ref="N747">SUM(IF(Period=$A$2,IF(Site=$A$730,IF(Provider=$B747,K))))</f>
        <v>0</v>
      </c>
      <c r="O747" s="37">
        <f t="shared" si="186"/>
        <v>0</v>
      </c>
      <c r="P747" s="44"/>
      <c r="Q747" s="25">
        <f t="array" ref="Q747">SUM(IF(Period=$A$2,IF(Site=$A$730,IF(Provider=$B747,M))))</f>
        <v>0</v>
      </c>
      <c r="R747" s="26">
        <f t="array" ref="R747">SUM(IF(Period=$A$2,IF(Site=$A$730,IF(Provider=$B747,N))))</f>
        <v>0</v>
      </c>
      <c r="S747" s="27" t="e">
        <f t="shared" si="187"/>
        <v>#DIV/0!</v>
      </c>
      <c r="T747" s="27" t="e">
        <f t="shared" si="188"/>
        <v>#DIV/0!</v>
      </c>
      <c r="U747" s="20"/>
      <c r="V747" s="25">
        <f t="array" ref="V747">SUM(IF(Period=$A$2,IF(Site=$A$730,IF(Provider=$B747,P))))</f>
        <v>0</v>
      </c>
      <c r="W747" s="26">
        <f t="array" ref="W747">SUM(IF(Period=$A$2,IF(Site=$A$730,IF(Provider=$B747,Q))))</f>
        <v>0</v>
      </c>
      <c r="X747" s="27">
        <f t="shared" si="193"/>
        <v>0</v>
      </c>
      <c r="Y747" s="27">
        <f t="shared" si="189"/>
        <v>0</v>
      </c>
      <c r="Z747" s="44"/>
      <c r="AA747" s="25">
        <f t="array" ref="AA747">SUM(IF(Period=$A$2,IF(Site=$A$730,IF(Provider=$B747,G))))</f>
        <v>0</v>
      </c>
      <c r="AB747" s="26">
        <f t="array" ref="AB747">SUM(IF(Period=$A$2,IF(Site=$A$730,IF(Provider=$B747,H))))</f>
        <v>0</v>
      </c>
      <c r="AC747" s="27">
        <f t="shared" si="194"/>
        <v>0</v>
      </c>
      <c r="AD747" s="27">
        <f t="shared" si="190"/>
        <v>0</v>
      </c>
      <c r="AE747" s="44"/>
      <c r="AF747" s="20"/>
      <c r="AG747" s="20"/>
      <c r="AH747" s="20"/>
      <c r="AI747" s="20"/>
      <c r="AJ747" s="20"/>
      <c r="AK747" s="20"/>
      <c r="AL747" s="20"/>
      <c r="AM747" s="20"/>
      <c r="AN747" s="20"/>
    </row>
    <row r="748" spans="2:40" hidden="1" outlineLevel="1" x14ac:dyDescent="0.25">
      <c r="B748" s="20" t="s">
        <v>718</v>
      </c>
      <c r="C748" s="44"/>
      <c r="D748" s="25">
        <f t="array" ref="D748">SUM(IF(Period=$A$2,IF(Site=$A$730,IF(Provider=$B748,G))))</f>
        <v>0</v>
      </c>
      <c r="E748" s="26">
        <f t="array" ref="E748">SUM(IF(Period=$A$2,IF(Site=$A$730,IF(Provider=$B748,H))))</f>
        <v>0</v>
      </c>
      <c r="F748" s="27">
        <f t="shared" si="191"/>
        <v>0</v>
      </c>
      <c r="G748" s="27">
        <f t="shared" si="184"/>
        <v>0</v>
      </c>
      <c r="H748" s="44"/>
      <c r="I748" s="25">
        <f t="array" ref="I748">SUM(IF(Period=$A$2,IF(Site=$A$730,IF(Provider=$B748,I))))</f>
        <v>0</v>
      </c>
      <c r="J748" s="26">
        <f t="array" ref="J748">SUM(IF(Period=$A$2,IF(Site=$A$730,IF(Provider=$B748,J))))</f>
        <v>0</v>
      </c>
      <c r="K748" s="27">
        <f t="shared" si="192"/>
        <v>0</v>
      </c>
      <c r="L748" s="27">
        <f t="shared" si="185"/>
        <v>0</v>
      </c>
      <c r="M748" s="44"/>
      <c r="N748" s="25">
        <f t="array" ref="N748">SUM(IF(Period=$A$2,IF(Site=$A$730,IF(Provider=$B748,K))))</f>
        <v>0</v>
      </c>
      <c r="O748" s="37">
        <f t="shared" si="186"/>
        <v>0</v>
      </c>
      <c r="P748" s="44"/>
      <c r="Q748" s="25">
        <f t="array" ref="Q748">SUM(IF(Period=$A$2,IF(Site=$A$730,IF(Provider=$B748,M))))</f>
        <v>0</v>
      </c>
      <c r="R748" s="26">
        <f t="array" ref="R748">SUM(IF(Period=$A$2,IF(Site=$A$730,IF(Provider=$B748,N))))</f>
        <v>0</v>
      </c>
      <c r="S748" s="27" t="e">
        <f t="shared" si="187"/>
        <v>#DIV/0!</v>
      </c>
      <c r="T748" s="27" t="e">
        <f t="shared" si="188"/>
        <v>#DIV/0!</v>
      </c>
      <c r="U748" s="20"/>
      <c r="V748" s="25">
        <f t="array" ref="V748">SUM(IF(Period=$A$2,IF(Site=$A$730,IF(Provider=$B748,P))))</f>
        <v>0</v>
      </c>
      <c r="W748" s="26">
        <f t="array" ref="W748">SUM(IF(Period=$A$2,IF(Site=$A$730,IF(Provider=$B748,Q))))</f>
        <v>0</v>
      </c>
      <c r="X748" s="27">
        <f t="shared" si="193"/>
        <v>0</v>
      </c>
      <c r="Y748" s="27">
        <f t="shared" si="189"/>
        <v>0</v>
      </c>
      <c r="Z748" s="44"/>
      <c r="AA748" s="25">
        <f t="array" ref="AA748">SUM(IF(Period=$A$2,IF(Site=$A$730,IF(Provider=$B748,G))))</f>
        <v>0</v>
      </c>
      <c r="AB748" s="26">
        <f t="array" ref="AB748">SUM(IF(Period=$A$2,IF(Site=$A$730,IF(Provider=$B748,H))))</f>
        <v>0</v>
      </c>
      <c r="AC748" s="27">
        <f t="shared" si="194"/>
        <v>0</v>
      </c>
      <c r="AD748" s="27">
        <f t="shared" si="190"/>
        <v>0</v>
      </c>
      <c r="AE748" s="44"/>
      <c r="AF748" s="20"/>
      <c r="AG748" s="20"/>
      <c r="AH748" s="20"/>
      <c r="AI748" s="20"/>
      <c r="AJ748" s="20"/>
      <c r="AK748" s="20"/>
      <c r="AL748" s="20"/>
      <c r="AM748" s="20"/>
      <c r="AN748" s="20"/>
    </row>
    <row r="749" spans="2:40" hidden="1" outlineLevel="1" x14ac:dyDescent="0.25">
      <c r="B749" s="20" t="s">
        <v>925</v>
      </c>
      <c r="C749" s="44"/>
      <c r="D749" s="25">
        <f t="array" ref="D749">SUM(IF(Period=$A$2,IF(Site=$A$730,IF(Provider=$B749,G))))</f>
        <v>0</v>
      </c>
      <c r="E749" s="26">
        <f t="array" ref="E749">SUM(IF(Period=$A$2,IF(Site=$A$730,IF(Provider=$B749,H))))</f>
        <v>0</v>
      </c>
      <c r="F749" s="27">
        <f t="shared" si="191"/>
        <v>0</v>
      </c>
      <c r="G749" s="27">
        <f t="shared" si="184"/>
        <v>0</v>
      </c>
      <c r="H749" s="44"/>
      <c r="I749" s="25">
        <f t="array" ref="I749">SUM(IF(Period=$A$2,IF(Site=$A$730,IF(Provider=$B749,I))))</f>
        <v>0</v>
      </c>
      <c r="J749" s="26">
        <f t="array" ref="J749">SUM(IF(Period=$A$2,IF(Site=$A$730,IF(Provider=$B749,J))))</f>
        <v>0</v>
      </c>
      <c r="K749" s="27">
        <f t="shared" si="192"/>
        <v>0</v>
      </c>
      <c r="L749" s="27">
        <f t="shared" si="185"/>
        <v>0</v>
      </c>
      <c r="M749" s="44"/>
      <c r="N749" s="25">
        <f t="array" ref="N749">SUM(IF(Period=$A$2,IF(Site=$A$730,IF(Provider=$B749,K))))</f>
        <v>0</v>
      </c>
      <c r="O749" s="37">
        <f t="shared" si="186"/>
        <v>0</v>
      </c>
      <c r="P749" s="44"/>
      <c r="Q749" s="25">
        <f t="array" ref="Q749">SUM(IF(Period=$A$2,IF(Site=$A$730,IF(Provider=$B749,M))))</f>
        <v>0</v>
      </c>
      <c r="R749" s="26">
        <f t="array" ref="R749">SUM(IF(Period=$A$2,IF(Site=$A$730,IF(Provider=$B749,N))))</f>
        <v>0</v>
      </c>
      <c r="S749" s="27" t="e">
        <f t="shared" si="187"/>
        <v>#DIV/0!</v>
      </c>
      <c r="T749" s="27" t="e">
        <f t="shared" si="188"/>
        <v>#DIV/0!</v>
      </c>
      <c r="U749" s="20"/>
      <c r="V749" s="25">
        <f t="array" ref="V749">SUM(IF(Period=$A$2,IF(Site=$A$730,IF(Provider=$B749,P))))</f>
        <v>0</v>
      </c>
      <c r="W749" s="26">
        <f t="array" ref="W749">SUM(IF(Period=$A$2,IF(Site=$A$730,IF(Provider=$B749,Q))))</f>
        <v>0</v>
      </c>
      <c r="X749" s="27">
        <f t="shared" si="193"/>
        <v>0</v>
      </c>
      <c r="Y749" s="27">
        <f t="shared" si="189"/>
        <v>0</v>
      </c>
      <c r="Z749" s="44"/>
      <c r="AA749" s="25">
        <f t="array" ref="AA749">SUM(IF(Period=$A$2,IF(Site=$A$730,IF(Provider=$B749,G))))</f>
        <v>0</v>
      </c>
      <c r="AB749" s="26">
        <f t="array" ref="AB749">SUM(IF(Period=$A$2,IF(Site=$A$730,IF(Provider=$B749,H))))</f>
        <v>0</v>
      </c>
      <c r="AC749" s="27">
        <f t="shared" si="194"/>
        <v>0</v>
      </c>
      <c r="AD749" s="27">
        <f t="shared" si="190"/>
        <v>0</v>
      </c>
      <c r="AE749" s="44"/>
      <c r="AF749" s="20"/>
      <c r="AG749" s="20"/>
      <c r="AH749" s="20"/>
      <c r="AI749" s="20"/>
      <c r="AJ749" s="20"/>
      <c r="AK749" s="20"/>
      <c r="AL749" s="20"/>
      <c r="AM749" s="20"/>
      <c r="AN749" s="20"/>
    </row>
    <row r="750" spans="2:40" hidden="1" outlineLevel="1" x14ac:dyDescent="0.25">
      <c r="B750" s="20" t="s">
        <v>954</v>
      </c>
      <c r="C750" s="44"/>
      <c r="D750" s="25">
        <f t="array" ref="D750">SUM(IF(Period=$A$2,IF(Site=$A$730,IF(Provider=$B750,G))))</f>
        <v>0</v>
      </c>
      <c r="E750" s="26">
        <f t="array" ref="E750">SUM(IF(Period=$A$2,IF(Site=$A$730,IF(Provider=$B750,H))))</f>
        <v>0</v>
      </c>
      <c r="F750" s="27">
        <f t="shared" si="191"/>
        <v>0</v>
      </c>
      <c r="G750" s="27">
        <f t="shared" si="184"/>
        <v>0</v>
      </c>
      <c r="H750" s="44"/>
      <c r="I750" s="25">
        <f t="array" ref="I750">SUM(IF(Period=$A$2,IF(Site=$A$730,IF(Provider=$B750,I))))</f>
        <v>0</v>
      </c>
      <c r="J750" s="26">
        <f t="array" ref="J750">SUM(IF(Period=$A$2,IF(Site=$A$730,IF(Provider=$B750,J))))</f>
        <v>0</v>
      </c>
      <c r="K750" s="27">
        <f t="shared" si="192"/>
        <v>0</v>
      </c>
      <c r="L750" s="27">
        <f t="shared" si="185"/>
        <v>0</v>
      </c>
      <c r="M750" s="44"/>
      <c r="N750" s="25">
        <f t="array" ref="N750">SUM(IF(Period=$A$2,IF(Site=$A$730,IF(Provider=$B750,K))))</f>
        <v>0</v>
      </c>
      <c r="O750" s="37">
        <f t="shared" si="186"/>
        <v>0</v>
      </c>
      <c r="P750" s="44"/>
      <c r="Q750" s="25">
        <f t="array" ref="Q750">SUM(IF(Period=$A$2,IF(Site=$A$730,IF(Provider=$B750,M))))</f>
        <v>0</v>
      </c>
      <c r="R750" s="26">
        <f t="array" ref="R750">SUM(IF(Period=$A$2,IF(Site=$A$730,IF(Provider=$B750,N))))</f>
        <v>0</v>
      </c>
      <c r="S750" s="27" t="e">
        <f t="shared" si="187"/>
        <v>#DIV/0!</v>
      </c>
      <c r="T750" s="27" t="e">
        <f t="shared" si="188"/>
        <v>#DIV/0!</v>
      </c>
      <c r="U750" s="20"/>
      <c r="V750" s="25">
        <f t="array" ref="V750">SUM(IF(Period=$A$2,IF(Site=$A$730,IF(Provider=$B750,P))))</f>
        <v>0</v>
      </c>
      <c r="W750" s="26">
        <f t="array" ref="W750">SUM(IF(Period=$A$2,IF(Site=$A$730,IF(Provider=$B750,Q))))</f>
        <v>0</v>
      </c>
      <c r="X750" s="27">
        <f t="shared" si="193"/>
        <v>0</v>
      </c>
      <c r="Y750" s="27">
        <f t="shared" si="189"/>
        <v>0</v>
      </c>
      <c r="Z750" s="44"/>
      <c r="AA750" s="25">
        <f t="array" ref="AA750">SUM(IF(Period=$A$2,IF(Site=$A$730,IF(Provider=$B750,G))))</f>
        <v>0</v>
      </c>
      <c r="AB750" s="26">
        <f t="array" ref="AB750">SUM(IF(Period=$A$2,IF(Site=$A$730,IF(Provider=$B750,H))))</f>
        <v>0</v>
      </c>
      <c r="AC750" s="27">
        <f t="shared" si="194"/>
        <v>0</v>
      </c>
      <c r="AD750" s="27">
        <f t="shared" si="190"/>
        <v>0</v>
      </c>
      <c r="AE750" s="44"/>
      <c r="AF750" s="20"/>
      <c r="AG750" s="20"/>
      <c r="AH750" s="20"/>
      <c r="AI750" s="20"/>
      <c r="AJ750" s="20"/>
      <c r="AK750" s="20"/>
      <c r="AL750" s="20"/>
      <c r="AM750" s="20"/>
      <c r="AN750" s="20"/>
    </row>
    <row r="751" spans="2:40" hidden="1" outlineLevel="1" x14ac:dyDescent="0.25">
      <c r="B751" s="20" t="s">
        <v>953</v>
      </c>
      <c r="C751" s="44"/>
      <c r="D751" s="25">
        <f t="array" ref="D751">SUM(IF(Period=$A$2,IF(Site=$A$730,IF(Provider=$B751,G))))</f>
        <v>0</v>
      </c>
      <c r="E751" s="26">
        <f t="array" ref="E751">SUM(IF(Period=$A$2,IF(Site=$A$730,IF(Provider=$B751,H))))</f>
        <v>0</v>
      </c>
      <c r="F751" s="27">
        <f t="shared" si="191"/>
        <v>0</v>
      </c>
      <c r="G751" s="27">
        <f t="shared" si="184"/>
        <v>0</v>
      </c>
      <c r="H751" s="44"/>
      <c r="I751" s="25">
        <f t="array" ref="I751">SUM(IF(Period=$A$2,IF(Site=$A$730,IF(Provider=$B751,I))))</f>
        <v>0</v>
      </c>
      <c r="J751" s="26">
        <f t="array" ref="J751">SUM(IF(Period=$A$2,IF(Site=$A$730,IF(Provider=$B751,J))))</f>
        <v>0</v>
      </c>
      <c r="K751" s="27">
        <f t="shared" si="192"/>
        <v>0</v>
      </c>
      <c r="L751" s="27">
        <f t="shared" si="185"/>
        <v>0</v>
      </c>
      <c r="M751" s="44"/>
      <c r="N751" s="25">
        <f t="array" ref="N751">SUM(IF(Period=$A$2,IF(Site=$A$730,IF(Provider=$B751,K))))</f>
        <v>0</v>
      </c>
      <c r="O751" s="37">
        <f t="shared" si="186"/>
        <v>0</v>
      </c>
      <c r="P751" s="44"/>
      <c r="Q751" s="25">
        <f t="array" ref="Q751">SUM(IF(Period=$A$2,IF(Site=$A$730,IF(Provider=$B751,M))))</f>
        <v>0</v>
      </c>
      <c r="R751" s="26">
        <f t="array" ref="R751">SUM(IF(Period=$A$2,IF(Site=$A$730,IF(Provider=$B751,N))))</f>
        <v>0</v>
      </c>
      <c r="S751" s="27" t="e">
        <f t="shared" si="187"/>
        <v>#DIV/0!</v>
      </c>
      <c r="T751" s="27" t="e">
        <f t="shared" si="188"/>
        <v>#DIV/0!</v>
      </c>
      <c r="U751" s="20"/>
      <c r="V751" s="25">
        <f t="array" ref="V751">SUM(IF(Period=$A$2,IF(Site=$A$730,IF(Provider=$B751,P))))</f>
        <v>0</v>
      </c>
      <c r="W751" s="26">
        <f t="array" ref="W751">SUM(IF(Period=$A$2,IF(Site=$A$730,IF(Provider=$B751,Q))))</f>
        <v>0</v>
      </c>
      <c r="X751" s="27">
        <f t="shared" si="193"/>
        <v>0</v>
      </c>
      <c r="Y751" s="27">
        <f t="shared" si="189"/>
        <v>0</v>
      </c>
      <c r="Z751" s="44"/>
      <c r="AA751" s="25">
        <f t="array" ref="AA751">SUM(IF(Period=$A$2,IF(Site=$A$730,IF(Provider=$B751,G))))</f>
        <v>0</v>
      </c>
      <c r="AB751" s="26">
        <f t="array" ref="AB751">SUM(IF(Period=$A$2,IF(Site=$A$730,IF(Provider=$B751,H))))</f>
        <v>0</v>
      </c>
      <c r="AC751" s="27">
        <f t="shared" si="194"/>
        <v>0</v>
      </c>
      <c r="AD751" s="27">
        <f t="shared" si="190"/>
        <v>0</v>
      </c>
      <c r="AE751" s="44"/>
      <c r="AF751" s="20"/>
      <c r="AG751" s="20"/>
      <c r="AH751" s="20"/>
      <c r="AI751" s="20"/>
      <c r="AJ751" s="20"/>
      <c r="AK751" s="20"/>
      <c r="AL751" s="20"/>
      <c r="AM751" s="20"/>
      <c r="AN751" s="20"/>
    </row>
    <row r="752" spans="2:40" hidden="1" outlineLevel="1" x14ac:dyDescent="0.25">
      <c r="B752" s="20" t="s">
        <v>740</v>
      </c>
      <c r="C752" s="44"/>
      <c r="D752" s="25">
        <f t="array" ref="D752">SUM(IF(Period=$A$2,IF(Site=$A$730,IF(Provider=$B752,G))))</f>
        <v>0</v>
      </c>
      <c r="E752" s="26">
        <f t="array" ref="E752">SUM(IF(Period=$A$2,IF(Site=$A$730,IF(Provider=$B752,H))))</f>
        <v>0</v>
      </c>
      <c r="F752" s="27">
        <f t="shared" si="191"/>
        <v>0</v>
      </c>
      <c r="G752" s="27">
        <f t="shared" si="184"/>
        <v>0</v>
      </c>
      <c r="H752" s="44"/>
      <c r="I752" s="25">
        <f t="array" ref="I752">SUM(IF(Period=$A$2,IF(Site=$A$730,IF(Provider=$B752,I))))</f>
        <v>0</v>
      </c>
      <c r="J752" s="26">
        <f t="array" ref="J752">SUM(IF(Period=$A$2,IF(Site=$A$730,IF(Provider=$B752,J))))</f>
        <v>0</v>
      </c>
      <c r="K752" s="27">
        <f t="shared" si="192"/>
        <v>0</v>
      </c>
      <c r="L752" s="27">
        <f t="shared" si="185"/>
        <v>0</v>
      </c>
      <c r="M752" s="44"/>
      <c r="N752" s="25">
        <f t="array" ref="N752">SUM(IF(Period=$A$2,IF(Site=$A$730,IF(Provider=$B752,K))))</f>
        <v>0</v>
      </c>
      <c r="O752" s="37">
        <f t="shared" si="186"/>
        <v>0</v>
      </c>
      <c r="P752" s="44"/>
      <c r="Q752" s="25">
        <f t="array" ref="Q752">SUM(IF(Period=$A$2,IF(Site=$A$730,IF(Provider=$B752,M))))</f>
        <v>0</v>
      </c>
      <c r="R752" s="26">
        <f t="array" ref="R752">SUM(IF(Period=$A$2,IF(Site=$A$730,IF(Provider=$B752,N))))</f>
        <v>0</v>
      </c>
      <c r="S752" s="27" t="e">
        <f t="shared" si="187"/>
        <v>#DIV/0!</v>
      </c>
      <c r="T752" s="27" t="e">
        <f t="shared" si="188"/>
        <v>#DIV/0!</v>
      </c>
      <c r="U752" s="20"/>
      <c r="V752" s="25">
        <f t="array" ref="V752">SUM(IF(Period=$A$2,IF(Site=$A$730,IF(Provider=$B752,P))))</f>
        <v>0</v>
      </c>
      <c r="W752" s="26">
        <f t="array" ref="W752">SUM(IF(Period=$A$2,IF(Site=$A$730,IF(Provider=$B752,Q))))</f>
        <v>0</v>
      </c>
      <c r="X752" s="27">
        <f t="shared" si="193"/>
        <v>0</v>
      </c>
      <c r="Y752" s="27">
        <f t="shared" si="189"/>
        <v>0</v>
      </c>
      <c r="Z752" s="44"/>
      <c r="AA752" s="25">
        <f t="array" ref="AA752">SUM(IF(Period=$A$2,IF(Site=$A$730,IF(Provider=$B752,G))))</f>
        <v>0</v>
      </c>
      <c r="AB752" s="26">
        <f t="array" ref="AB752">SUM(IF(Period=$A$2,IF(Site=$A$730,IF(Provider=$B752,H))))</f>
        <v>0</v>
      </c>
      <c r="AC752" s="27">
        <f t="shared" si="194"/>
        <v>0</v>
      </c>
      <c r="AD752" s="27">
        <f t="shared" si="190"/>
        <v>0</v>
      </c>
      <c r="AE752" s="44"/>
      <c r="AF752" s="20"/>
      <c r="AG752" s="20"/>
      <c r="AH752" s="20"/>
      <c r="AI752" s="20"/>
      <c r="AJ752" s="20"/>
      <c r="AK752" s="20"/>
      <c r="AL752" s="20"/>
      <c r="AM752" s="20"/>
      <c r="AN752" s="20"/>
    </row>
    <row r="753" spans="2:40" hidden="1" outlineLevel="1" x14ac:dyDescent="0.25">
      <c r="B753" s="20" t="s">
        <v>850</v>
      </c>
      <c r="C753" s="44"/>
      <c r="D753" s="25">
        <f t="array" ref="D753">SUM(IF(Period=$A$2,IF(Site=$A$730,IF(Provider=$B753,G))))</f>
        <v>0</v>
      </c>
      <c r="E753" s="26">
        <f t="array" ref="E753">SUM(IF(Period=$A$2,IF(Site=$A$730,IF(Provider=$B753,H))))</f>
        <v>0</v>
      </c>
      <c r="F753" s="27">
        <f t="shared" si="191"/>
        <v>0</v>
      </c>
      <c r="G753" s="27">
        <f t="shared" si="184"/>
        <v>0</v>
      </c>
      <c r="H753" s="44"/>
      <c r="I753" s="25">
        <f t="array" ref="I753">SUM(IF(Period=$A$2,IF(Site=$A$730,IF(Provider=$B753,I))))</f>
        <v>0</v>
      </c>
      <c r="J753" s="26">
        <f t="array" ref="J753">SUM(IF(Period=$A$2,IF(Site=$A$730,IF(Provider=$B753,J))))</f>
        <v>0</v>
      </c>
      <c r="K753" s="27">
        <f t="shared" si="192"/>
        <v>0</v>
      </c>
      <c r="L753" s="27">
        <f t="shared" si="185"/>
        <v>0</v>
      </c>
      <c r="M753" s="44"/>
      <c r="N753" s="25">
        <f t="array" ref="N753">SUM(IF(Period=$A$2,IF(Site=$A$730,IF(Provider=$B753,K))))</f>
        <v>0</v>
      </c>
      <c r="O753" s="37">
        <f t="shared" si="186"/>
        <v>0</v>
      </c>
      <c r="P753" s="44"/>
      <c r="Q753" s="25">
        <f t="array" ref="Q753">SUM(IF(Period=$A$2,IF(Site=$A$730,IF(Provider=$B753,M))))</f>
        <v>0</v>
      </c>
      <c r="R753" s="26">
        <f t="array" ref="R753">SUM(IF(Period=$A$2,IF(Site=$A$730,IF(Provider=$B753,N))))</f>
        <v>0</v>
      </c>
      <c r="S753" s="27" t="e">
        <f t="shared" si="187"/>
        <v>#DIV/0!</v>
      </c>
      <c r="T753" s="27" t="e">
        <f t="shared" si="188"/>
        <v>#DIV/0!</v>
      </c>
      <c r="U753" s="20"/>
      <c r="V753" s="25">
        <f t="array" ref="V753">SUM(IF(Period=$A$2,IF(Site=$A$730,IF(Provider=$B753,P))))</f>
        <v>0</v>
      </c>
      <c r="W753" s="26">
        <f t="array" ref="W753">SUM(IF(Period=$A$2,IF(Site=$A$730,IF(Provider=$B753,Q))))</f>
        <v>0</v>
      </c>
      <c r="X753" s="27">
        <f t="shared" si="193"/>
        <v>0</v>
      </c>
      <c r="Y753" s="27">
        <f t="shared" si="189"/>
        <v>0</v>
      </c>
      <c r="Z753" s="44"/>
      <c r="AA753" s="25">
        <f t="array" ref="AA753">SUM(IF(Period=$A$2,IF(Site=$A$730,IF(Provider=$B753,G))))</f>
        <v>0</v>
      </c>
      <c r="AB753" s="26">
        <f t="array" ref="AB753">SUM(IF(Period=$A$2,IF(Site=$A$730,IF(Provider=$B753,H))))</f>
        <v>0</v>
      </c>
      <c r="AC753" s="27">
        <f t="shared" si="194"/>
        <v>0</v>
      </c>
      <c r="AD753" s="27">
        <f t="shared" si="190"/>
        <v>0</v>
      </c>
      <c r="AE753" s="44"/>
      <c r="AF753" s="20"/>
      <c r="AG753" s="20"/>
      <c r="AH753" s="20"/>
      <c r="AI753" s="20"/>
      <c r="AJ753" s="20"/>
      <c r="AK753" s="20"/>
      <c r="AL753" s="20"/>
      <c r="AM753" s="20"/>
      <c r="AN753" s="20"/>
    </row>
    <row r="754" spans="2:40" hidden="1" outlineLevel="1" x14ac:dyDescent="0.25">
      <c r="B754" s="20" t="s">
        <v>980</v>
      </c>
      <c r="C754" s="44"/>
      <c r="D754" s="25">
        <f t="array" ref="D754">SUM(IF(Period=$A$2,IF(Site=$A$730,IF(Provider=$B754,G))))</f>
        <v>0</v>
      </c>
      <c r="E754" s="26">
        <f t="array" ref="E754">SUM(IF(Period=$A$2,IF(Site=$A$730,IF(Provider=$B754,H))))</f>
        <v>0</v>
      </c>
      <c r="F754" s="27">
        <f t="shared" si="191"/>
        <v>0</v>
      </c>
      <c r="G754" s="27">
        <f t="shared" si="184"/>
        <v>0</v>
      </c>
      <c r="H754" s="44"/>
      <c r="I754" s="25">
        <f t="array" ref="I754">SUM(IF(Period=$A$2,IF(Site=$A$730,IF(Provider=$B754,I))))</f>
        <v>0</v>
      </c>
      <c r="J754" s="26">
        <f t="array" ref="J754">SUM(IF(Period=$A$2,IF(Site=$A$730,IF(Provider=$B754,J))))</f>
        <v>0</v>
      </c>
      <c r="K754" s="27">
        <f t="shared" si="192"/>
        <v>0</v>
      </c>
      <c r="L754" s="27">
        <f t="shared" si="185"/>
        <v>0</v>
      </c>
      <c r="M754" s="44"/>
      <c r="N754" s="25">
        <f t="array" ref="N754">SUM(IF(Period=$A$2,IF(Site=$A$730,IF(Provider=$B754,K))))</f>
        <v>0</v>
      </c>
      <c r="O754" s="37">
        <f t="shared" si="186"/>
        <v>0</v>
      </c>
      <c r="P754" s="44"/>
      <c r="Q754" s="25">
        <f t="array" ref="Q754">SUM(IF(Period=$A$2,IF(Site=$A$730,IF(Provider=$B754,M))))</f>
        <v>0</v>
      </c>
      <c r="R754" s="26">
        <f t="array" ref="R754">SUM(IF(Period=$A$2,IF(Site=$A$730,IF(Provider=$B754,N))))</f>
        <v>0</v>
      </c>
      <c r="S754" s="27" t="e">
        <f t="shared" si="187"/>
        <v>#DIV/0!</v>
      </c>
      <c r="T754" s="27" t="e">
        <f t="shared" si="188"/>
        <v>#DIV/0!</v>
      </c>
      <c r="U754" s="20"/>
      <c r="V754" s="25">
        <f t="array" ref="V754">SUM(IF(Period=$A$2,IF(Site=$A$730,IF(Provider=$B754,P))))</f>
        <v>0</v>
      </c>
      <c r="W754" s="26">
        <f t="array" ref="W754">SUM(IF(Period=$A$2,IF(Site=$A$730,IF(Provider=$B754,Q))))</f>
        <v>0</v>
      </c>
      <c r="X754" s="27">
        <f t="shared" si="193"/>
        <v>0</v>
      </c>
      <c r="Y754" s="27">
        <f t="shared" si="189"/>
        <v>0</v>
      </c>
      <c r="Z754" s="44"/>
      <c r="AA754" s="25">
        <f t="array" ref="AA754">SUM(IF(Period=$A$2,IF(Site=$A$730,IF(Provider=$B754,G))))</f>
        <v>0</v>
      </c>
      <c r="AB754" s="26">
        <f t="array" ref="AB754">SUM(IF(Period=$A$2,IF(Site=$A$730,IF(Provider=$B754,H))))</f>
        <v>0</v>
      </c>
      <c r="AC754" s="27">
        <f t="shared" si="194"/>
        <v>0</v>
      </c>
      <c r="AD754" s="27">
        <f t="shared" si="190"/>
        <v>0</v>
      </c>
      <c r="AE754" s="44"/>
      <c r="AF754" s="20"/>
      <c r="AG754" s="20"/>
      <c r="AH754" s="20"/>
      <c r="AI754" s="20"/>
      <c r="AJ754" s="20"/>
      <c r="AK754" s="20"/>
      <c r="AL754" s="20"/>
      <c r="AM754" s="20"/>
      <c r="AN754" s="20"/>
    </row>
    <row r="755" spans="2:40" hidden="1" outlineLevel="1" x14ac:dyDescent="0.25">
      <c r="B755" s="20" t="s">
        <v>1134</v>
      </c>
      <c r="C755" s="44"/>
      <c r="D755" s="25">
        <f t="array" ref="D755">SUM(IF(Period=$A$2,IF(Site=$A$730,IF(Provider=$B755,G))))</f>
        <v>0</v>
      </c>
      <c r="E755" s="26">
        <f t="array" ref="E755">SUM(IF(Period=$A$2,IF(Site=$A$730,IF(Provider=$B755,H))))</f>
        <v>0</v>
      </c>
      <c r="F755" s="27">
        <f t="shared" si="191"/>
        <v>0</v>
      </c>
      <c r="G755" s="27">
        <f t="shared" si="184"/>
        <v>0</v>
      </c>
      <c r="H755" s="44"/>
      <c r="I755" s="25">
        <f t="array" ref="I755">SUM(IF(Period=$A$2,IF(Site=$A$730,IF(Provider=$B755,I))))</f>
        <v>0</v>
      </c>
      <c r="J755" s="26">
        <f t="array" ref="J755">SUM(IF(Period=$A$2,IF(Site=$A$730,IF(Provider=$B755,J))))</f>
        <v>0</v>
      </c>
      <c r="K755" s="27">
        <f t="shared" si="192"/>
        <v>0</v>
      </c>
      <c r="L755" s="27">
        <f t="shared" si="185"/>
        <v>0</v>
      </c>
      <c r="M755" s="44"/>
      <c r="N755" s="25">
        <f t="array" ref="N755">SUM(IF(Period=$A$2,IF(Site=$A$730,IF(Provider=$B755,K))))</f>
        <v>0</v>
      </c>
      <c r="O755" s="37">
        <f t="shared" si="186"/>
        <v>0</v>
      </c>
      <c r="P755" s="44"/>
      <c r="Q755" s="25">
        <f t="array" ref="Q755">SUM(IF(Period=$A$2,IF(Site=$A$730,IF(Provider=$B755,M))))</f>
        <v>0</v>
      </c>
      <c r="R755" s="26">
        <f t="array" ref="R755">SUM(IF(Period=$A$2,IF(Site=$A$730,IF(Provider=$B755,N))))</f>
        <v>0</v>
      </c>
      <c r="S755" s="27" t="e">
        <f t="shared" si="187"/>
        <v>#DIV/0!</v>
      </c>
      <c r="T755" s="27" t="e">
        <f t="shared" si="188"/>
        <v>#DIV/0!</v>
      </c>
      <c r="U755" s="20"/>
      <c r="V755" s="25">
        <f t="array" ref="V755">SUM(IF(Period=$A$2,IF(Site=$A$730,IF(Provider=$B755,P))))</f>
        <v>0</v>
      </c>
      <c r="W755" s="26">
        <f t="array" ref="W755">SUM(IF(Period=$A$2,IF(Site=$A$730,IF(Provider=$B755,Q))))</f>
        <v>0</v>
      </c>
      <c r="X755" s="27">
        <f t="shared" si="193"/>
        <v>0</v>
      </c>
      <c r="Y755" s="27">
        <f t="shared" si="189"/>
        <v>0</v>
      </c>
      <c r="Z755" s="44"/>
      <c r="AA755" s="25">
        <f t="array" ref="AA755">SUM(IF(Period=$A$2,IF(Site=$A$730,IF(Provider=$B755,G))))</f>
        <v>0</v>
      </c>
      <c r="AB755" s="26">
        <f t="array" ref="AB755">SUM(IF(Period=$A$2,IF(Site=$A$730,IF(Provider=$B755,H))))</f>
        <v>0</v>
      </c>
      <c r="AC755" s="27">
        <f t="shared" si="194"/>
        <v>0</v>
      </c>
      <c r="AD755" s="27">
        <f t="shared" si="190"/>
        <v>0</v>
      </c>
      <c r="AE755" s="44"/>
      <c r="AF755" s="20"/>
      <c r="AG755" s="20"/>
      <c r="AH755" s="20"/>
      <c r="AI755" s="20"/>
      <c r="AJ755" s="20"/>
      <c r="AK755" s="20"/>
      <c r="AL755" s="20"/>
      <c r="AM755" s="20"/>
      <c r="AN755" s="20"/>
    </row>
    <row r="756" spans="2:40" hidden="1" outlineLevel="1" x14ac:dyDescent="0.25">
      <c r="B756" s="20" t="s">
        <v>713</v>
      </c>
      <c r="C756" s="44"/>
      <c r="D756" s="25">
        <f t="array" ref="D756">SUM(IF(Period=$A$2,IF(Site=$A$730,IF(Provider=$B756,G))))</f>
        <v>0</v>
      </c>
      <c r="E756" s="26">
        <f t="array" ref="E756">SUM(IF(Period=$A$2,IF(Site=$A$730,IF(Provider=$B756,H))))</f>
        <v>0</v>
      </c>
      <c r="F756" s="27">
        <f t="shared" si="191"/>
        <v>0</v>
      </c>
      <c r="G756" s="27">
        <f t="shared" si="184"/>
        <v>0</v>
      </c>
      <c r="H756" s="44"/>
      <c r="I756" s="25">
        <f t="array" ref="I756">SUM(IF(Period=$A$2,IF(Site=$A$730,IF(Provider=$B756,I))))</f>
        <v>0</v>
      </c>
      <c r="J756" s="26">
        <f t="array" ref="J756">SUM(IF(Period=$A$2,IF(Site=$A$730,IF(Provider=$B756,J))))</f>
        <v>0</v>
      </c>
      <c r="K756" s="27">
        <f t="shared" si="192"/>
        <v>0</v>
      </c>
      <c r="L756" s="27">
        <f t="shared" si="185"/>
        <v>0</v>
      </c>
      <c r="M756" s="44"/>
      <c r="N756" s="25">
        <f t="array" ref="N756">SUM(IF(Period=$A$2,IF(Site=$A$730,IF(Provider=$B756,K))))</f>
        <v>0</v>
      </c>
      <c r="O756" s="37">
        <f t="shared" si="186"/>
        <v>0</v>
      </c>
      <c r="P756" s="44"/>
      <c r="Q756" s="25">
        <f t="array" ref="Q756">SUM(IF(Period=$A$2,IF(Site=$A$730,IF(Provider=$B756,M))))</f>
        <v>0</v>
      </c>
      <c r="R756" s="26">
        <f t="array" ref="R756">SUM(IF(Period=$A$2,IF(Site=$A$730,IF(Provider=$B756,N))))</f>
        <v>0</v>
      </c>
      <c r="S756" s="27" t="e">
        <f t="shared" si="187"/>
        <v>#DIV/0!</v>
      </c>
      <c r="T756" s="27" t="e">
        <f t="shared" si="188"/>
        <v>#DIV/0!</v>
      </c>
      <c r="U756" s="20"/>
      <c r="V756" s="25">
        <f t="array" ref="V756">SUM(IF(Period=$A$2,IF(Site=$A$730,IF(Provider=$B756,P))))</f>
        <v>0</v>
      </c>
      <c r="W756" s="26">
        <f t="array" ref="W756">SUM(IF(Period=$A$2,IF(Site=$A$730,IF(Provider=$B756,Q))))</f>
        <v>0</v>
      </c>
      <c r="X756" s="27">
        <f t="shared" si="193"/>
        <v>0</v>
      </c>
      <c r="Y756" s="27">
        <f t="shared" si="189"/>
        <v>0</v>
      </c>
      <c r="Z756" s="44"/>
      <c r="AA756" s="25">
        <f t="array" ref="AA756">SUM(IF(Period=$A$2,IF(Site=$A$730,IF(Provider=$B756,G))))</f>
        <v>0</v>
      </c>
      <c r="AB756" s="26">
        <f t="array" ref="AB756">SUM(IF(Period=$A$2,IF(Site=$A$730,IF(Provider=$B756,H))))</f>
        <v>0</v>
      </c>
      <c r="AC756" s="27">
        <f t="shared" si="194"/>
        <v>0</v>
      </c>
      <c r="AD756" s="27">
        <f t="shared" si="190"/>
        <v>0</v>
      </c>
      <c r="AE756" s="44"/>
      <c r="AF756" s="20"/>
      <c r="AG756" s="20"/>
      <c r="AH756" s="20"/>
      <c r="AI756" s="20"/>
      <c r="AJ756" s="20"/>
      <c r="AK756" s="20"/>
      <c r="AL756" s="20"/>
      <c r="AM756" s="20"/>
      <c r="AN756" s="20"/>
    </row>
    <row r="757" spans="2:40" hidden="1" outlineLevel="1" x14ac:dyDescent="0.25">
      <c r="B757" s="20" t="s">
        <v>721</v>
      </c>
      <c r="C757" s="44"/>
      <c r="D757" s="25">
        <f t="array" ref="D757">SUM(IF(Period=$A$2,IF(Site=$A$730,IF(Provider=$B757,G))))</f>
        <v>0</v>
      </c>
      <c r="E757" s="26">
        <f t="array" ref="E757">SUM(IF(Period=$A$2,IF(Site=$A$730,IF(Provider=$B757,H))))</f>
        <v>0</v>
      </c>
      <c r="F757" s="27">
        <f t="shared" si="191"/>
        <v>0</v>
      </c>
      <c r="G757" s="27">
        <f t="shared" si="184"/>
        <v>0</v>
      </c>
      <c r="H757" s="44"/>
      <c r="I757" s="25">
        <f t="array" ref="I757">SUM(IF(Period=$A$2,IF(Site=$A$730,IF(Provider=$B757,I))))</f>
        <v>0</v>
      </c>
      <c r="J757" s="26">
        <f t="array" ref="J757">SUM(IF(Period=$A$2,IF(Site=$A$730,IF(Provider=$B757,J))))</f>
        <v>0</v>
      </c>
      <c r="K757" s="27">
        <f t="shared" si="192"/>
        <v>0</v>
      </c>
      <c r="L757" s="27">
        <f t="shared" si="185"/>
        <v>0</v>
      </c>
      <c r="M757" s="44"/>
      <c r="N757" s="25">
        <f t="array" ref="N757">SUM(IF(Period=$A$2,IF(Site=$A$730,IF(Provider=$B757,K))))</f>
        <v>0</v>
      </c>
      <c r="O757" s="37">
        <f t="shared" si="186"/>
        <v>0</v>
      </c>
      <c r="P757" s="44"/>
      <c r="Q757" s="25">
        <f t="array" ref="Q757">SUM(IF(Period=$A$2,IF(Site=$A$730,IF(Provider=$B757,M))))</f>
        <v>0</v>
      </c>
      <c r="R757" s="26">
        <f t="array" ref="R757">SUM(IF(Period=$A$2,IF(Site=$A$730,IF(Provider=$B757,N))))</f>
        <v>0</v>
      </c>
      <c r="S757" s="27" t="e">
        <f t="shared" si="187"/>
        <v>#DIV/0!</v>
      </c>
      <c r="T757" s="27" t="e">
        <f t="shared" si="188"/>
        <v>#DIV/0!</v>
      </c>
      <c r="U757" s="20"/>
      <c r="V757" s="25">
        <f t="array" ref="V757">SUM(IF(Period=$A$2,IF(Site=$A$730,IF(Provider=$B757,P))))</f>
        <v>0</v>
      </c>
      <c r="W757" s="26">
        <f t="array" ref="W757">SUM(IF(Period=$A$2,IF(Site=$A$730,IF(Provider=$B757,Q))))</f>
        <v>0</v>
      </c>
      <c r="X757" s="27">
        <f t="shared" si="193"/>
        <v>0</v>
      </c>
      <c r="Y757" s="27">
        <f t="shared" si="189"/>
        <v>0</v>
      </c>
      <c r="Z757" s="44"/>
      <c r="AA757" s="25">
        <f t="array" ref="AA757">SUM(IF(Period=$A$2,IF(Site=$A$730,IF(Provider=$B757,G))))</f>
        <v>0</v>
      </c>
      <c r="AB757" s="26">
        <f t="array" ref="AB757">SUM(IF(Period=$A$2,IF(Site=$A$730,IF(Provider=$B757,H))))</f>
        <v>0</v>
      </c>
      <c r="AC757" s="27">
        <f t="shared" si="194"/>
        <v>0</v>
      </c>
      <c r="AD757" s="27">
        <f t="shared" si="190"/>
        <v>0</v>
      </c>
      <c r="AE757" s="44"/>
      <c r="AF757" s="20"/>
      <c r="AG757" s="20"/>
      <c r="AH757" s="20"/>
      <c r="AI757" s="20"/>
      <c r="AJ757" s="20"/>
      <c r="AK757" s="20"/>
      <c r="AL757" s="20"/>
      <c r="AM757" s="20"/>
      <c r="AN757" s="20"/>
    </row>
    <row r="758" spans="2:40" hidden="1" outlineLevel="1" x14ac:dyDescent="0.25">
      <c r="B758" s="20" t="s">
        <v>722</v>
      </c>
      <c r="C758" s="44"/>
      <c r="D758" s="25">
        <f t="array" ref="D758">SUM(IF(Period=$A$2,IF(Site=$A$730,IF(Provider=$B758,G))))</f>
        <v>4</v>
      </c>
      <c r="E758" s="26">
        <f t="array" ref="E758">SUM(IF(Period=$A$2,IF(Site=$A$730,IF(Provider=$B758,H))))</f>
        <v>3</v>
      </c>
      <c r="F758" s="27">
        <f t="shared" si="191"/>
        <v>1.0008340283569641E-2</v>
      </c>
      <c r="G758" s="27">
        <f t="shared" si="184"/>
        <v>6.2506511094905719E-4</v>
      </c>
      <c r="H758" s="44"/>
      <c r="I758" s="25">
        <f t="array" ref="I758">SUM(IF(Period=$A$2,IF(Site=$A$730,IF(Provider=$B758,I))))</f>
        <v>16</v>
      </c>
      <c r="J758" s="26">
        <f t="array" ref="J758">SUM(IF(Period=$A$2,IF(Site=$A$730,IF(Provider=$B758,J))))</f>
        <v>1.4375</v>
      </c>
      <c r="K758" s="27">
        <f t="shared" si="192"/>
        <v>1.3939393939393939E-2</v>
      </c>
      <c r="L758" s="27">
        <f t="shared" si="185"/>
        <v>6.6614533553450918E-4</v>
      </c>
      <c r="M758" s="44"/>
      <c r="N758" s="25">
        <f t="array" ref="N758">SUM(IF(Period=$A$2,IF(Site=$A$730,IF(Provider=$B758,K))))</f>
        <v>0</v>
      </c>
      <c r="O758" s="37">
        <f t="shared" si="186"/>
        <v>0</v>
      </c>
      <c r="P758" s="44"/>
      <c r="Q758" s="25">
        <f t="array" ref="Q758">SUM(IF(Period=$A$2,IF(Site=$A$730,IF(Provider=$B758,M))))</f>
        <v>0</v>
      </c>
      <c r="R758" s="26">
        <f t="array" ref="R758">SUM(IF(Period=$A$2,IF(Site=$A$730,IF(Provider=$B758,N))))</f>
        <v>0</v>
      </c>
      <c r="S758" s="27" t="e">
        <f t="shared" si="187"/>
        <v>#DIV/0!</v>
      </c>
      <c r="T758" s="27" t="e">
        <f t="shared" si="188"/>
        <v>#DIV/0!</v>
      </c>
      <c r="U758" s="20"/>
      <c r="V758" s="25">
        <f t="array" ref="V758">SUM(IF(Period=$A$2,IF(Site=$A$730,IF(Provider=$B758,P))))</f>
        <v>12</v>
      </c>
      <c r="W758" s="26">
        <f t="array" ref="W758">SUM(IF(Period=$A$2,IF(Site=$A$730,IF(Provider=$B758,Q))))</f>
        <v>26</v>
      </c>
      <c r="X758" s="27">
        <f t="shared" si="193"/>
        <v>0.29295774647887324</v>
      </c>
      <c r="Y758" s="27">
        <f t="shared" si="189"/>
        <v>1.1632675888296484E-2</v>
      </c>
      <c r="Z758" s="44"/>
      <c r="AA758" s="25">
        <f t="array" ref="AA758">SUM(IF(Period=$A$2,IF(Site=$A$730,IF(Provider=$B758,G))))</f>
        <v>4</v>
      </c>
      <c r="AB758" s="26">
        <f t="array" ref="AB758">SUM(IF(Period=$A$2,IF(Site=$A$730,IF(Provider=$B758,H))))</f>
        <v>3</v>
      </c>
      <c r="AC758" s="27">
        <f t="shared" si="194"/>
        <v>1.0008340283569641E-2</v>
      </c>
      <c r="AD758" s="27">
        <f t="shared" si="190"/>
        <v>6.2506511094905719E-4</v>
      </c>
      <c r="AE758" s="44"/>
      <c r="AF758" s="20"/>
      <c r="AG758" s="20"/>
      <c r="AH758" s="20"/>
      <c r="AI758" s="20"/>
      <c r="AJ758" s="20"/>
      <c r="AK758" s="20"/>
      <c r="AL758" s="20"/>
      <c r="AM758" s="20"/>
      <c r="AN758" s="20"/>
    </row>
    <row r="759" spans="2:40" hidden="1" outlineLevel="1" x14ac:dyDescent="0.25">
      <c r="B759" s="20" t="s">
        <v>747</v>
      </c>
      <c r="C759" s="44"/>
      <c r="D759" s="25">
        <f t="array" ref="D759">SUM(IF(Period=$A$2,IF(Site=$A$730,IF(Provider=$B759,G))))</f>
        <v>1</v>
      </c>
      <c r="E759" s="26">
        <f t="array" ref="E759">SUM(IF(Period=$A$2,IF(Site=$A$730,IF(Provider=$B759,H))))</f>
        <v>0</v>
      </c>
      <c r="F759" s="27">
        <f t="shared" si="191"/>
        <v>0</v>
      </c>
      <c r="G759" s="27">
        <f t="shared" si="184"/>
        <v>0</v>
      </c>
      <c r="H759" s="44"/>
      <c r="I759" s="25">
        <f t="array" ref="I759">SUM(IF(Period=$A$2,IF(Site=$A$730,IF(Provider=$B759,I))))</f>
        <v>1</v>
      </c>
      <c r="J759" s="26">
        <f t="array" ref="J759">SUM(IF(Period=$A$2,IF(Site=$A$730,IF(Provider=$B759,J))))</f>
        <v>1</v>
      </c>
      <c r="K759" s="27">
        <f t="shared" si="192"/>
        <v>6.0606060606060606E-4</v>
      </c>
      <c r="L759" s="27">
        <f t="shared" si="185"/>
        <v>2.8962840675413443E-5</v>
      </c>
      <c r="M759" s="44"/>
      <c r="N759" s="25">
        <f t="array" ref="N759">SUM(IF(Period=$A$2,IF(Site=$A$730,IF(Provider=$B759,K))))</f>
        <v>0</v>
      </c>
      <c r="O759" s="37">
        <f t="shared" si="186"/>
        <v>0</v>
      </c>
      <c r="P759" s="44"/>
      <c r="Q759" s="25">
        <f t="array" ref="Q759">SUM(IF(Period=$A$2,IF(Site=$A$730,IF(Provider=$B759,M))))</f>
        <v>0</v>
      </c>
      <c r="R759" s="26">
        <f t="array" ref="R759">SUM(IF(Period=$A$2,IF(Site=$A$730,IF(Provider=$B759,N))))</f>
        <v>0</v>
      </c>
      <c r="S759" s="27" t="e">
        <f t="shared" si="187"/>
        <v>#DIV/0!</v>
      </c>
      <c r="T759" s="27" t="e">
        <f t="shared" si="188"/>
        <v>#DIV/0!</v>
      </c>
      <c r="U759" s="20"/>
      <c r="V759" s="25">
        <f t="array" ref="V759">SUM(IF(Period=$A$2,IF(Site=$A$730,IF(Provider=$B759,P))))</f>
        <v>1</v>
      </c>
      <c r="W759" s="26">
        <f t="array" ref="W759">SUM(IF(Period=$A$2,IF(Site=$A$730,IF(Provider=$B759,Q))))</f>
        <v>12</v>
      </c>
      <c r="X759" s="27">
        <f t="shared" si="193"/>
        <v>1.1267605633802816E-2</v>
      </c>
      <c r="Y759" s="27">
        <f t="shared" si="189"/>
        <v>4.4741061108832629E-4</v>
      </c>
      <c r="Z759" s="44"/>
      <c r="AA759" s="25">
        <f t="array" ref="AA759">SUM(IF(Period=$A$2,IF(Site=$A$730,IF(Provider=$B759,G))))</f>
        <v>1</v>
      </c>
      <c r="AB759" s="26">
        <f t="array" ref="AB759">SUM(IF(Period=$A$2,IF(Site=$A$730,IF(Provider=$B759,H))))</f>
        <v>0</v>
      </c>
      <c r="AC759" s="27">
        <f t="shared" si="194"/>
        <v>0</v>
      </c>
      <c r="AD759" s="27">
        <f t="shared" si="190"/>
        <v>0</v>
      </c>
      <c r="AE759" s="44"/>
      <c r="AF759" s="20"/>
      <c r="AG759" s="20"/>
      <c r="AH759" s="20"/>
      <c r="AI759" s="20"/>
      <c r="AJ759" s="20"/>
      <c r="AK759" s="20"/>
      <c r="AL759" s="20"/>
      <c r="AM759" s="20"/>
      <c r="AN759" s="20"/>
    </row>
    <row r="760" spans="2:40" hidden="1" outlineLevel="1" x14ac:dyDescent="0.25">
      <c r="B760" s="20" t="s">
        <v>1054</v>
      </c>
      <c r="C760" s="44"/>
      <c r="D760" s="25">
        <f t="array" ref="D760">SUM(IF(Period=$A$2,IF(Site=$A$730,IF(Provider=$B760,G))))</f>
        <v>0</v>
      </c>
      <c r="E760" s="26">
        <f t="array" ref="E760">SUM(IF(Period=$A$2,IF(Site=$A$730,IF(Provider=$B760,H))))</f>
        <v>0</v>
      </c>
      <c r="F760" s="27">
        <f t="shared" si="191"/>
        <v>0</v>
      </c>
      <c r="G760" s="27">
        <f t="shared" si="184"/>
        <v>0</v>
      </c>
      <c r="H760" s="44"/>
      <c r="I760" s="25">
        <f t="array" ref="I760">SUM(IF(Period=$A$2,IF(Site=$A$730,IF(Provider=$B760,I))))</f>
        <v>0</v>
      </c>
      <c r="J760" s="26">
        <f t="array" ref="J760">SUM(IF(Period=$A$2,IF(Site=$A$730,IF(Provider=$B760,J))))</f>
        <v>0</v>
      </c>
      <c r="K760" s="27">
        <f t="shared" si="192"/>
        <v>0</v>
      </c>
      <c r="L760" s="27">
        <f t="shared" si="185"/>
        <v>0</v>
      </c>
      <c r="M760" s="44"/>
      <c r="N760" s="25">
        <f t="array" ref="N760">SUM(IF(Period=$A$2,IF(Site=$A$730,IF(Provider=$B760,K))))</f>
        <v>0</v>
      </c>
      <c r="O760" s="37">
        <f t="shared" si="186"/>
        <v>0</v>
      </c>
      <c r="P760" s="44"/>
      <c r="Q760" s="25">
        <f t="array" ref="Q760">SUM(IF(Period=$A$2,IF(Site=$A$730,IF(Provider=$B760,M))))</f>
        <v>0</v>
      </c>
      <c r="R760" s="26">
        <f t="array" ref="R760">SUM(IF(Period=$A$2,IF(Site=$A$730,IF(Provider=$B760,N))))</f>
        <v>0</v>
      </c>
      <c r="S760" s="27" t="e">
        <f t="shared" si="187"/>
        <v>#DIV/0!</v>
      </c>
      <c r="T760" s="27" t="e">
        <f t="shared" si="188"/>
        <v>#DIV/0!</v>
      </c>
      <c r="U760" s="20"/>
      <c r="V760" s="25">
        <f t="array" ref="V760">SUM(IF(Period=$A$2,IF(Site=$A$730,IF(Provider=$B760,P))))</f>
        <v>0</v>
      </c>
      <c r="W760" s="26">
        <f t="array" ref="W760">SUM(IF(Period=$A$2,IF(Site=$A$730,IF(Provider=$B760,Q))))</f>
        <v>0</v>
      </c>
      <c r="X760" s="27">
        <f t="shared" si="193"/>
        <v>0</v>
      </c>
      <c r="Y760" s="27">
        <f t="shared" si="189"/>
        <v>0</v>
      </c>
      <c r="Z760" s="44"/>
      <c r="AA760" s="25">
        <f t="array" ref="AA760">SUM(IF(Period=$A$2,IF(Site=$A$730,IF(Provider=$B760,G))))</f>
        <v>0</v>
      </c>
      <c r="AB760" s="26">
        <f t="array" ref="AB760">SUM(IF(Period=$A$2,IF(Site=$A$730,IF(Provider=$B760,H))))</f>
        <v>0</v>
      </c>
      <c r="AC760" s="27">
        <f t="shared" si="194"/>
        <v>0</v>
      </c>
      <c r="AD760" s="27">
        <f t="shared" si="190"/>
        <v>0</v>
      </c>
      <c r="AE760" s="44"/>
      <c r="AF760" s="20"/>
      <c r="AG760" s="20"/>
      <c r="AH760" s="20"/>
      <c r="AI760" s="20"/>
      <c r="AJ760" s="20"/>
      <c r="AK760" s="20"/>
      <c r="AL760" s="20"/>
      <c r="AM760" s="20"/>
      <c r="AN760" s="20"/>
    </row>
    <row r="761" spans="2:40" hidden="1" outlineLevel="1" x14ac:dyDescent="0.25">
      <c r="B761" s="20" t="s">
        <v>719</v>
      </c>
      <c r="C761" s="44"/>
      <c r="D761" s="25">
        <f t="array" ref="D761">SUM(IF(Period=$A$2,IF(Site=$A$730,IF(Provider=$B761,G))))</f>
        <v>30</v>
      </c>
      <c r="E761" s="26">
        <f t="array" ref="E761">SUM(IF(Period=$A$2,IF(Site=$A$730,IF(Provider=$B761,H))))</f>
        <v>6</v>
      </c>
      <c r="F761" s="27">
        <f t="shared" si="191"/>
        <v>0.15012510425354464</v>
      </c>
      <c r="G761" s="27">
        <f t="shared" si="184"/>
        <v>9.3759766642358584E-3</v>
      </c>
      <c r="H761" s="44"/>
      <c r="I761" s="25">
        <f t="array" ref="I761">SUM(IF(Period=$A$2,IF(Site=$A$730,IF(Provider=$B761,I))))</f>
        <v>31</v>
      </c>
      <c r="J761" s="26">
        <f t="array" ref="J761">SUM(IF(Period=$A$2,IF(Site=$A$730,IF(Provider=$B761,J))))</f>
        <v>11.096774193548388</v>
      </c>
      <c r="K761" s="27">
        <f t="shared" si="192"/>
        <v>0.2084848484848485</v>
      </c>
      <c r="L761" s="27">
        <f t="shared" si="185"/>
        <v>9.9632171923422254E-3</v>
      </c>
      <c r="M761" s="44"/>
      <c r="N761" s="25">
        <f t="array" ref="N761">SUM(IF(Period=$A$2,IF(Site=$A$730,IF(Provider=$B761,K))))</f>
        <v>0</v>
      </c>
      <c r="O761" s="37">
        <f t="shared" si="186"/>
        <v>0</v>
      </c>
      <c r="P761" s="44"/>
      <c r="Q761" s="25">
        <f t="array" ref="Q761">SUM(IF(Period=$A$2,IF(Site=$A$730,IF(Provider=$B761,M))))</f>
        <v>0</v>
      </c>
      <c r="R761" s="26">
        <f t="array" ref="R761">SUM(IF(Period=$A$2,IF(Site=$A$730,IF(Provider=$B761,N))))</f>
        <v>0</v>
      </c>
      <c r="S761" s="27" t="e">
        <f t="shared" si="187"/>
        <v>#DIV/0!</v>
      </c>
      <c r="T761" s="27" t="e">
        <f t="shared" si="188"/>
        <v>#DIV/0!</v>
      </c>
      <c r="U761" s="20"/>
      <c r="V761" s="25">
        <f t="array" ref="V761">SUM(IF(Period=$A$2,IF(Site=$A$730,IF(Provider=$B761,P))))</f>
        <v>21</v>
      </c>
      <c r="W761" s="26">
        <f t="array" ref="W761">SUM(IF(Period=$A$2,IF(Site=$A$730,IF(Provider=$B761,Q))))</f>
        <v>23</v>
      </c>
      <c r="X761" s="27">
        <f t="shared" si="193"/>
        <v>0.45352112676056344</v>
      </c>
      <c r="Y761" s="27">
        <f t="shared" si="189"/>
        <v>1.8008277096305134E-2</v>
      </c>
      <c r="Z761" s="44"/>
      <c r="AA761" s="25">
        <f t="array" ref="AA761">SUM(IF(Period=$A$2,IF(Site=$A$730,IF(Provider=$B761,G))))</f>
        <v>30</v>
      </c>
      <c r="AB761" s="26">
        <f t="array" ref="AB761">SUM(IF(Period=$A$2,IF(Site=$A$730,IF(Provider=$B761,H))))</f>
        <v>6</v>
      </c>
      <c r="AC761" s="27">
        <f t="shared" si="194"/>
        <v>0.15012510425354464</v>
      </c>
      <c r="AD761" s="27">
        <f t="shared" si="190"/>
        <v>9.3759766642358584E-3</v>
      </c>
      <c r="AE761" s="44"/>
      <c r="AF761" s="20"/>
      <c r="AG761" s="20"/>
      <c r="AH761" s="20"/>
      <c r="AI761" s="20"/>
      <c r="AJ761" s="20"/>
      <c r="AK761" s="20"/>
      <c r="AL761" s="20"/>
      <c r="AM761" s="20"/>
      <c r="AN761" s="20"/>
    </row>
    <row r="762" spans="2:40" hidden="1" outlineLevel="1" x14ac:dyDescent="0.25">
      <c r="B762" s="20" t="s">
        <v>709</v>
      </c>
      <c r="C762" s="44"/>
      <c r="D762" s="25">
        <f t="array" ref="D762">SUM(IF(Period=$A$2,IF(Site=$A$730,IF(Provider=$B762,G))))</f>
        <v>0</v>
      </c>
      <c r="E762" s="26">
        <f t="array" ref="E762">SUM(IF(Period=$A$2,IF(Site=$A$730,IF(Provider=$B762,H))))</f>
        <v>0</v>
      </c>
      <c r="F762" s="27">
        <f t="shared" si="191"/>
        <v>0</v>
      </c>
      <c r="G762" s="27">
        <f t="shared" si="184"/>
        <v>0</v>
      </c>
      <c r="H762" s="44"/>
      <c r="I762" s="25">
        <f t="array" ref="I762">SUM(IF(Period=$A$2,IF(Site=$A$730,IF(Provider=$B762,I))))</f>
        <v>0</v>
      </c>
      <c r="J762" s="26">
        <f t="array" ref="J762">SUM(IF(Period=$A$2,IF(Site=$A$730,IF(Provider=$B762,J))))</f>
        <v>0</v>
      </c>
      <c r="K762" s="27">
        <f t="shared" si="192"/>
        <v>0</v>
      </c>
      <c r="L762" s="27">
        <f t="shared" si="185"/>
        <v>0</v>
      </c>
      <c r="M762" s="44"/>
      <c r="N762" s="25">
        <f t="array" ref="N762">SUM(IF(Period=$A$2,IF(Site=$A$730,IF(Provider=$B762,K))))</f>
        <v>0</v>
      </c>
      <c r="O762" s="37">
        <f t="shared" si="186"/>
        <v>0</v>
      </c>
      <c r="P762" s="44"/>
      <c r="Q762" s="25">
        <f t="array" ref="Q762">SUM(IF(Period=$A$2,IF(Site=$A$730,IF(Provider=$B762,M))))</f>
        <v>0</v>
      </c>
      <c r="R762" s="26">
        <f t="array" ref="R762">SUM(IF(Period=$A$2,IF(Site=$A$730,IF(Provider=$B762,N))))</f>
        <v>0</v>
      </c>
      <c r="S762" s="27" t="e">
        <f t="shared" si="187"/>
        <v>#DIV/0!</v>
      </c>
      <c r="T762" s="27" t="e">
        <f t="shared" si="188"/>
        <v>#DIV/0!</v>
      </c>
      <c r="U762" s="20"/>
      <c r="V762" s="25">
        <f t="array" ref="V762">SUM(IF(Period=$A$2,IF(Site=$A$730,IF(Provider=$B762,P))))</f>
        <v>0</v>
      </c>
      <c r="W762" s="26">
        <f t="array" ref="W762">SUM(IF(Period=$A$2,IF(Site=$A$730,IF(Provider=$B762,Q))))</f>
        <v>0</v>
      </c>
      <c r="X762" s="27">
        <f t="shared" si="193"/>
        <v>0</v>
      </c>
      <c r="Y762" s="27">
        <f t="shared" si="189"/>
        <v>0</v>
      </c>
      <c r="Z762" s="44"/>
      <c r="AA762" s="25">
        <f t="array" ref="AA762">SUM(IF(Period=$A$2,IF(Site=$A$730,IF(Provider=$B762,G))))</f>
        <v>0</v>
      </c>
      <c r="AB762" s="26">
        <f t="array" ref="AB762">SUM(IF(Period=$A$2,IF(Site=$A$730,IF(Provider=$B762,H))))</f>
        <v>0</v>
      </c>
      <c r="AC762" s="27">
        <f t="shared" si="194"/>
        <v>0</v>
      </c>
      <c r="AD762" s="27">
        <f t="shared" si="190"/>
        <v>0</v>
      </c>
      <c r="AE762" s="44"/>
      <c r="AF762" s="20"/>
      <c r="AG762" s="20"/>
      <c r="AH762" s="20"/>
      <c r="AI762" s="20"/>
      <c r="AJ762" s="20"/>
      <c r="AK762" s="20"/>
      <c r="AL762" s="20"/>
      <c r="AM762" s="20"/>
      <c r="AN762" s="20"/>
    </row>
    <row r="763" spans="2:40" hidden="1" outlineLevel="1" x14ac:dyDescent="0.25">
      <c r="B763" s="20" t="s">
        <v>952</v>
      </c>
      <c r="C763" s="44"/>
      <c r="D763" s="25">
        <f t="array" ref="D763">SUM(IF(Period=$A$2,IF(Site=$A$730,IF(Provider=$B763,G))))</f>
        <v>0</v>
      </c>
      <c r="E763" s="26">
        <f t="array" ref="E763">SUM(IF(Period=$A$2,IF(Site=$A$730,IF(Provider=$B763,H))))</f>
        <v>0</v>
      </c>
      <c r="F763" s="27">
        <f t="shared" si="191"/>
        <v>0</v>
      </c>
      <c r="G763" s="27">
        <f t="shared" si="184"/>
        <v>0</v>
      </c>
      <c r="H763" s="44"/>
      <c r="I763" s="25">
        <f t="array" ref="I763">SUM(IF(Period=$A$2,IF(Site=$A$730,IF(Provider=$B763,I))))</f>
        <v>0</v>
      </c>
      <c r="J763" s="26">
        <f t="array" ref="J763">SUM(IF(Period=$A$2,IF(Site=$A$730,IF(Provider=$B763,J))))</f>
        <v>0</v>
      </c>
      <c r="K763" s="27">
        <f t="shared" si="192"/>
        <v>0</v>
      </c>
      <c r="L763" s="27">
        <f t="shared" si="185"/>
        <v>0</v>
      </c>
      <c r="M763" s="44"/>
      <c r="N763" s="25">
        <f t="array" ref="N763">SUM(IF(Period=$A$2,IF(Site=$A$730,IF(Provider=$B763,K))))</f>
        <v>0</v>
      </c>
      <c r="O763" s="37">
        <f t="shared" si="186"/>
        <v>0</v>
      </c>
      <c r="P763" s="44"/>
      <c r="Q763" s="25">
        <f t="array" ref="Q763">SUM(IF(Period=$A$2,IF(Site=$A$730,IF(Provider=$B763,M))))</f>
        <v>0</v>
      </c>
      <c r="R763" s="26">
        <f t="array" ref="R763">SUM(IF(Period=$A$2,IF(Site=$A$730,IF(Provider=$B763,N))))</f>
        <v>0</v>
      </c>
      <c r="S763" s="27" t="e">
        <f t="shared" ref="S763:S794" si="195">R763*(Q763/Q$805)</f>
        <v>#DIV/0!</v>
      </c>
      <c r="T763" s="27" t="e">
        <f t="shared" ref="T763:T794" si="196">R763*(Q763/Q$891)</f>
        <v>#DIV/0!</v>
      </c>
      <c r="U763" s="20"/>
      <c r="V763" s="25">
        <f t="array" ref="V763">SUM(IF(Period=$A$2,IF(Site=$A$730,IF(Provider=$B763,P))))</f>
        <v>0</v>
      </c>
      <c r="W763" s="26">
        <f t="array" ref="W763">SUM(IF(Period=$A$2,IF(Site=$A$730,IF(Provider=$B763,Q))))</f>
        <v>0</v>
      </c>
      <c r="X763" s="27">
        <f t="shared" si="193"/>
        <v>0</v>
      </c>
      <c r="Y763" s="27">
        <f t="shared" si="189"/>
        <v>0</v>
      </c>
      <c r="Z763" s="44"/>
      <c r="AA763" s="25">
        <f t="array" ref="AA763">SUM(IF(Period=$A$2,IF(Site=$A$730,IF(Provider=$B763,G))))</f>
        <v>0</v>
      </c>
      <c r="AB763" s="26">
        <f t="array" ref="AB763">SUM(IF(Period=$A$2,IF(Site=$A$730,IF(Provider=$B763,H))))</f>
        <v>0</v>
      </c>
      <c r="AC763" s="27">
        <f t="shared" si="194"/>
        <v>0</v>
      </c>
      <c r="AD763" s="27">
        <f t="shared" si="190"/>
        <v>0</v>
      </c>
      <c r="AE763" s="44"/>
      <c r="AF763" s="20"/>
      <c r="AG763" s="20"/>
      <c r="AH763" s="20"/>
      <c r="AI763" s="20"/>
      <c r="AJ763" s="20"/>
      <c r="AK763" s="20"/>
      <c r="AL763" s="20"/>
      <c r="AM763" s="20"/>
      <c r="AN763" s="20"/>
    </row>
    <row r="764" spans="2:40" hidden="1" outlineLevel="1" x14ac:dyDescent="0.25">
      <c r="B764" s="20" t="s">
        <v>707</v>
      </c>
      <c r="C764" s="44"/>
      <c r="D764" s="25">
        <f t="array" ref="D764">SUM(IF(Period=$A$2,IF(Site=$A$730,IF(Provider=$B764,G))))</f>
        <v>0</v>
      </c>
      <c r="E764" s="26">
        <f t="array" ref="E764">SUM(IF(Period=$A$2,IF(Site=$A$730,IF(Provider=$B764,H))))</f>
        <v>0</v>
      </c>
      <c r="F764" s="27">
        <f t="shared" si="191"/>
        <v>0</v>
      </c>
      <c r="G764" s="27">
        <f t="shared" si="184"/>
        <v>0</v>
      </c>
      <c r="H764" s="44"/>
      <c r="I764" s="25">
        <f t="array" ref="I764">SUM(IF(Period=$A$2,IF(Site=$A$730,IF(Provider=$B764,I))))</f>
        <v>1</v>
      </c>
      <c r="J764" s="26">
        <f t="array" ref="J764">SUM(IF(Period=$A$2,IF(Site=$A$730,IF(Provider=$B764,J))))</f>
        <v>0</v>
      </c>
      <c r="K764" s="27">
        <f t="shared" si="192"/>
        <v>0</v>
      </c>
      <c r="L764" s="27">
        <f t="shared" si="185"/>
        <v>0</v>
      </c>
      <c r="M764" s="44"/>
      <c r="N764" s="25">
        <f t="array" ref="N764">SUM(IF(Period=$A$2,IF(Site=$A$730,IF(Provider=$B764,K))))</f>
        <v>0</v>
      </c>
      <c r="O764" s="37">
        <f t="shared" si="186"/>
        <v>0</v>
      </c>
      <c r="P764" s="44"/>
      <c r="Q764" s="25">
        <f t="array" ref="Q764">SUM(IF(Period=$A$2,IF(Site=$A$730,IF(Provider=$B764,M))))</f>
        <v>0</v>
      </c>
      <c r="R764" s="26">
        <f t="array" ref="R764">SUM(IF(Period=$A$2,IF(Site=$A$730,IF(Provider=$B764,N))))</f>
        <v>0</v>
      </c>
      <c r="S764" s="27" t="e">
        <f t="shared" si="195"/>
        <v>#DIV/0!</v>
      </c>
      <c r="T764" s="27" t="e">
        <f t="shared" si="196"/>
        <v>#DIV/0!</v>
      </c>
      <c r="U764" s="20"/>
      <c r="V764" s="25">
        <f t="array" ref="V764">SUM(IF(Period=$A$2,IF(Site=$A$730,IF(Provider=$B764,P))))</f>
        <v>0</v>
      </c>
      <c r="W764" s="26">
        <f t="array" ref="W764">SUM(IF(Period=$A$2,IF(Site=$A$730,IF(Provider=$B764,Q))))</f>
        <v>0</v>
      </c>
      <c r="X764" s="27">
        <f t="shared" si="193"/>
        <v>0</v>
      </c>
      <c r="Y764" s="27">
        <f t="shared" si="189"/>
        <v>0</v>
      </c>
      <c r="Z764" s="44"/>
      <c r="AA764" s="25">
        <f t="array" ref="AA764">SUM(IF(Period=$A$2,IF(Site=$A$730,IF(Provider=$B764,G))))</f>
        <v>0</v>
      </c>
      <c r="AB764" s="26">
        <f t="array" ref="AB764">SUM(IF(Period=$A$2,IF(Site=$A$730,IF(Provider=$B764,H))))</f>
        <v>0</v>
      </c>
      <c r="AC764" s="27">
        <f t="shared" si="194"/>
        <v>0</v>
      </c>
      <c r="AD764" s="27">
        <f t="shared" si="190"/>
        <v>0</v>
      </c>
      <c r="AE764" s="44"/>
      <c r="AF764" s="20"/>
      <c r="AG764" s="20"/>
      <c r="AH764" s="20"/>
      <c r="AI764" s="20"/>
      <c r="AJ764" s="20"/>
      <c r="AK764" s="20"/>
      <c r="AL764" s="20"/>
      <c r="AM764" s="20"/>
      <c r="AN764" s="20"/>
    </row>
    <row r="765" spans="2:40" hidden="1" outlineLevel="1" x14ac:dyDescent="0.25">
      <c r="B765" s="20" t="s">
        <v>738</v>
      </c>
      <c r="C765" s="44"/>
      <c r="D765" s="25">
        <f t="array" ref="D765">SUM(IF(Period=$A$2,IF(Site=$A$730,IF(Provider=$B765,G))))</f>
        <v>90</v>
      </c>
      <c r="E765" s="26">
        <f t="array" ref="E765">SUM(IF(Period=$A$2,IF(Site=$A$730,IF(Provider=$B765,H))))</f>
        <v>10</v>
      </c>
      <c r="F765" s="27">
        <f t="shared" si="191"/>
        <v>0.75062552126772308</v>
      </c>
      <c r="G765" s="27">
        <f t="shared" si="184"/>
        <v>4.6879883321179289E-2</v>
      </c>
      <c r="H765" s="44"/>
      <c r="I765" s="25">
        <f t="array" ref="I765">SUM(IF(Period=$A$2,IF(Site=$A$730,IF(Provider=$B765,I))))</f>
        <v>114</v>
      </c>
      <c r="J765" s="26">
        <f t="array" ref="J765">SUM(IF(Period=$A$2,IF(Site=$A$730,IF(Provider=$B765,J))))</f>
        <v>12.596491228070175</v>
      </c>
      <c r="K765" s="27">
        <f t="shared" si="192"/>
        <v>0.87030303030303025</v>
      </c>
      <c r="L765" s="27">
        <f t="shared" si="185"/>
        <v>4.1590639209893705E-2</v>
      </c>
      <c r="M765" s="44"/>
      <c r="N765" s="25">
        <f t="array" ref="N765">SUM(IF(Period=$A$2,IF(Site=$A$730,IF(Provider=$B765,K))))</f>
        <v>8</v>
      </c>
      <c r="O765" s="37">
        <f t="shared" si="186"/>
        <v>7.0175438596491224E-2</v>
      </c>
      <c r="P765" s="44"/>
      <c r="Q765" s="25">
        <f t="array" ref="Q765">SUM(IF(Period=$A$2,IF(Site=$A$730,IF(Provider=$B765,M))))</f>
        <v>0</v>
      </c>
      <c r="R765" s="26">
        <f t="array" ref="R765">SUM(IF(Period=$A$2,IF(Site=$A$730,IF(Provider=$B765,N))))</f>
        <v>0</v>
      </c>
      <c r="S765" s="27" t="e">
        <f t="shared" si="195"/>
        <v>#DIV/0!</v>
      </c>
      <c r="T765" s="27" t="e">
        <f t="shared" si="196"/>
        <v>#DIV/0!</v>
      </c>
      <c r="U765" s="20"/>
      <c r="V765" s="25">
        <f t="array" ref="V765">SUM(IF(Period=$A$2,IF(Site=$A$730,IF(Provider=$B765,P))))</f>
        <v>80</v>
      </c>
      <c r="W765" s="26">
        <f t="array" ref="W765">SUM(IF(Period=$A$2,IF(Site=$A$730,IF(Provider=$B765,Q))))</f>
        <v>38</v>
      </c>
      <c r="X765" s="27">
        <f t="shared" si="193"/>
        <v>2.8544600938967135</v>
      </c>
      <c r="Y765" s="27">
        <f t="shared" si="189"/>
        <v>0.11334402147570934</v>
      </c>
      <c r="Z765" s="44"/>
      <c r="AA765" s="25">
        <f t="array" ref="AA765">SUM(IF(Period=$A$2,IF(Site=$A$730,IF(Provider=$B765,G))))</f>
        <v>90</v>
      </c>
      <c r="AB765" s="26">
        <f t="array" ref="AB765">SUM(IF(Period=$A$2,IF(Site=$A$730,IF(Provider=$B765,H))))</f>
        <v>10</v>
      </c>
      <c r="AC765" s="27">
        <f t="shared" si="194"/>
        <v>0.75062552126772308</v>
      </c>
      <c r="AD765" s="27">
        <f t="shared" si="190"/>
        <v>4.6879883321179289E-2</v>
      </c>
      <c r="AE765" s="44"/>
      <c r="AF765" s="20"/>
      <c r="AG765" s="20"/>
      <c r="AH765" s="20"/>
      <c r="AI765" s="20"/>
      <c r="AJ765" s="20"/>
      <c r="AK765" s="20"/>
      <c r="AL765" s="20"/>
      <c r="AM765" s="20"/>
      <c r="AN765" s="20"/>
    </row>
    <row r="766" spans="2:40" hidden="1" outlineLevel="1" x14ac:dyDescent="0.25">
      <c r="B766" s="20" t="s">
        <v>744</v>
      </c>
      <c r="C766" s="44"/>
      <c r="D766" s="25">
        <f t="array" ref="D766">SUM(IF(Period=$A$2,IF(Site=$A$730,IF(Provider=$B766,G))))</f>
        <v>134</v>
      </c>
      <c r="E766" s="26">
        <f t="array" ref="E766">SUM(IF(Period=$A$2,IF(Site=$A$730,IF(Provider=$B766,H))))</f>
        <v>10</v>
      </c>
      <c r="F766" s="27">
        <f t="shared" si="191"/>
        <v>1.1175979983319433</v>
      </c>
      <c r="G766" s="27">
        <f t="shared" si="184"/>
        <v>6.979893738931138E-2</v>
      </c>
      <c r="H766" s="44"/>
      <c r="I766" s="25">
        <f t="array" ref="I766">SUM(IF(Period=$A$2,IF(Site=$A$730,IF(Provider=$B766,I))))</f>
        <v>167</v>
      </c>
      <c r="J766" s="26">
        <f t="array" ref="J766">SUM(IF(Period=$A$2,IF(Site=$A$730,IF(Provider=$B766,J))))</f>
        <v>12.395209580838323</v>
      </c>
      <c r="K766" s="27">
        <f t="shared" si="192"/>
        <v>1.2545454545454544</v>
      </c>
      <c r="L766" s="27">
        <f t="shared" si="185"/>
        <v>5.9953080198105822E-2</v>
      </c>
      <c r="M766" s="44"/>
      <c r="N766" s="25">
        <f t="array" ref="N766">SUM(IF(Period=$A$2,IF(Site=$A$730,IF(Provider=$B766,K))))</f>
        <v>4</v>
      </c>
      <c r="O766" s="37">
        <f t="shared" si="186"/>
        <v>2.3952095808383235E-2</v>
      </c>
      <c r="P766" s="44"/>
      <c r="Q766" s="25">
        <f t="array" ref="Q766">SUM(IF(Period=$A$2,IF(Site=$A$730,IF(Provider=$B766,M))))</f>
        <v>0</v>
      </c>
      <c r="R766" s="26">
        <f t="array" ref="R766">SUM(IF(Period=$A$2,IF(Site=$A$730,IF(Provider=$B766,N))))</f>
        <v>0</v>
      </c>
      <c r="S766" s="27" t="e">
        <f t="shared" si="195"/>
        <v>#DIV/0!</v>
      </c>
      <c r="T766" s="27" t="e">
        <f t="shared" si="196"/>
        <v>#DIV/0!</v>
      </c>
      <c r="U766" s="20"/>
      <c r="V766" s="25">
        <f t="array" ref="V766">SUM(IF(Period=$A$2,IF(Site=$A$730,IF(Provider=$B766,P))))</f>
        <v>106</v>
      </c>
      <c r="W766" s="26">
        <f t="array" ref="W766">SUM(IF(Period=$A$2,IF(Site=$A$730,IF(Provider=$B766,Q))))</f>
        <v>29</v>
      </c>
      <c r="X766" s="27">
        <f t="shared" si="193"/>
        <v>2.8863849765258216</v>
      </c>
      <c r="Y766" s="27">
        <f t="shared" si="189"/>
        <v>0.11461168487379293</v>
      </c>
      <c r="Z766" s="44"/>
      <c r="AA766" s="25">
        <f t="array" ref="AA766">SUM(IF(Period=$A$2,IF(Site=$A$730,IF(Provider=$B766,G))))</f>
        <v>134</v>
      </c>
      <c r="AB766" s="26">
        <f t="array" ref="AB766">SUM(IF(Period=$A$2,IF(Site=$A$730,IF(Provider=$B766,H))))</f>
        <v>10</v>
      </c>
      <c r="AC766" s="27">
        <f t="shared" si="194"/>
        <v>1.1175979983319433</v>
      </c>
      <c r="AD766" s="27">
        <f t="shared" si="190"/>
        <v>6.979893738931138E-2</v>
      </c>
      <c r="AE766" s="44"/>
      <c r="AF766" s="20"/>
      <c r="AG766" s="20"/>
      <c r="AH766" s="20"/>
      <c r="AI766" s="20"/>
      <c r="AJ766" s="20"/>
      <c r="AK766" s="20"/>
      <c r="AL766" s="20"/>
      <c r="AM766" s="20"/>
      <c r="AN766" s="20"/>
    </row>
    <row r="767" spans="2:40" hidden="1" outlineLevel="1" x14ac:dyDescent="0.25">
      <c r="B767" s="20" t="s">
        <v>716</v>
      </c>
      <c r="C767" s="44"/>
      <c r="D767" s="25">
        <f t="array" ref="D767">SUM(IF(Period=$A$2,IF(Site=$A$730,IF(Provider=$B767,G))))</f>
        <v>5</v>
      </c>
      <c r="E767" s="26">
        <f t="array" ref="E767">SUM(IF(Period=$A$2,IF(Site=$A$730,IF(Provider=$B767,H))))</f>
        <v>3</v>
      </c>
      <c r="F767" s="27">
        <f t="shared" si="191"/>
        <v>1.2510425354462052E-2</v>
      </c>
      <c r="G767" s="27">
        <f t="shared" si="184"/>
        <v>7.8133138868632154E-4</v>
      </c>
      <c r="H767" s="44"/>
      <c r="I767" s="25">
        <f t="array" ref="I767">SUM(IF(Period=$A$2,IF(Site=$A$730,IF(Provider=$B767,I))))</f>
        <v>5</v>
      </c>
      <c r="J767" s="26">
        <f t="array" ref="J767">SUM(IF(Period=$A$2,IF(Site=$A$730,IF(Provider=$B767,J))))</f>
        <v>7.8</v>
      </c>
      <c r="K767" s="27">
        <f t="shared" si="192"/>
        <v>2.3636363636363636E-2</v>
      </c>
      <c r="L767" s="27">
        <f t="shared" si="185"/>
        <v>1.1295507863411244E-3</v>
      </c>
      <c r="M767" s="44"/>
      <c r="N767" s="25">
        <f t="array" ref="N767">SUM(IF(Period=$A$2,IF(Site=$A$730,IF(Provider=$B767,K))))</f>
        <v>0</v>
      </c>
      <c r="O767" s="37">
        <f t="shared" si="186"/>
        <v>0</v>
      </c>
      <c r="P767" s="44"/>
      <c r="Q767" s="25">
        <f t="array" ref="Q767">SUM(IF(Period=$A$2,IF(Site=$A$730,IF(Provider=$B767,M))))</f>
        <v>0</v>
      </c>
      <c r="R767" s="26">
        <f t="array" ref="R767">SUM(IF(Period=$A$2,IF(Site=$A$730,IF(Provider=$B767,N))))</f>
        <v>0</v>
      </c>
      <c r="S767" s="27" t="e">
        <f t="shared" si="195"/>
        <v>#DIV/0!</v>
      </c>
      <c r="T767" s="27" t="e">
        <f t="shared" si="196"/>
        <v>#DIV/0!</v>
      </c>
      <c r="U767" s="20"/>
      <c r="V767" s="25">
        <f t="array" ref="V767">SUM(IF(Period=$A$2,IF(Site=$A$730,IF(Provider=$B767,P))))</f>
        <v>3</v>
      </c>
      <c r="W767" s="26">
        <f t="array" ref="W767">SUM(IF(Period=$A$2,IF(Site=$A$730,IF(Provider=$B767,Q))))</f>
        <v>16</v>
      </c>
      <c r="X767" s="27">
        <f t="shared" si="193"/>
        <v>4.507042253521127E-2</v>
      </c>
      <c r="Y767" s="27">
        <f t="shared" si="189"/>
        <v>1.7896424443533052E-3</v>
      </c>
      <c r="Z767" s="44"/>
      <c r="AA767" s="25">
        <f t="array" ref="AA767">SUM(IF(Period=$A$2,IF(Site=$A$730,IF(Provider=$B767,G))))</f>
        <v>5</v>
      </c>
      <c r="AB767" s="26">
        <f t="array" ref="AB767">SUM(IF(Period=$A$2,IF(Site=$A$730,IF(Provider=$B767,H))))</f>
        <v>3</v>
      </c>
      <c r="AC767" s="27">
        <f t="shared" si="194"/>
        <v>1.2510425354462052E-2</v>
      </c>
      <c r="AD767" s="27">
        <f t="shared" si="190"/>
        <v>7.8133138868632154E-4</v>
      </c>
      <c r="AE767" s="44"/>
      <c r="AF767" s="20"/>
      <c r="AG767" s="20"/>
      <c r="AH767" s="20"/>
      <c r="AI767" s="20"/>
      <c r="AJ767" s="20"/>
      <c r="AK767" s="20"/>
      <c r="AL767" s="20"/>
      <c r="AM767" s="20"/>
      <c r="AN767" s="20"/>
    </row>
    <row r="768" spans="2:40" hidden="1" outlineLevel="1" x14ac:dyDescent="0.25">
      <c r="B768" s="20" t="s">
        <v>729</v>
      </c>
      <c r="C768" s="44"/>
      <c r="D768" s="25">
        <f t="array" ref="D768">SUM(IF(Period=$A$2,IF(Site=$A$730,IF(Provider=$B768,G))))</f>
        <v>36</v>
      </c>
      <c r="E768" s="26">
        <f t="array" ref="E768">SUM(IF(Period=$A$2,IF(Site=$A$730,IF(Provider=$B768,H))))</f>
        <v>36</v>
      </c>
      <c r="F768" s="27">
        <f t="shared" si="191"/>
        <v>1.0809007506255213</v>
      </c>
      <c r="G768" s="27">
        <f t="shared" si="184"/>
        <v>6.7507031982498175E-2</v>
      </c>
      <c r="H768" s="44"/>
      <c r="I768" s="25">
        <f t="array" ref="I768">SUM(IF(Period=$A$2,IF(Site=$A$730,IF(Provider=$B768,I))))</f>
        <v>39</v>
      </c>
      <c r="J768" s="26">
        <f t="array" ref="J768">SUM(IF(Period=$A$2,IF(Site=$A$730,IF(Provider=$B768,J))))</f>
        <v>38.717948717948715</v>
      </c>
      <c r="K768" s="27">
        <f t="shared" si="192"/>
        <v>0.91515151515151505</v>
      </c>
      <c r="L768" s="27">
        <f t="shared" si="185"/>
        <v>4.37338894198743E-2</v>
      </c>
      <c r="M768" s="44"/>
      <c r="N768" s="25">
        <f t="array" ref="N768">SUM(IF(Period=$A$2,IF(Site=$A$730,IF(Provider=$B768,K))))</f>
        <v>0</v>
      </c>
      <c r="O768" s="37">
        <f t="shared" si="186"/>
        <v>0</v>
      </c>
      <c r="P768" s="44"/>
      <c r="Q768" s="25">
        <f t="array" ref="Q768">SUM(IF(Period=$A$2,IF(Site=$A$730,IF(Provider=$B768,M))))</f>
        <v>0</v>
      </c>
      <c r="R768" s="26">
        <f t="array" ref="R768">SUM(IF(Period=$A$2,IF(Site=$A$730,IF(Provider=$B768,N))))</f>
        <v>0</v>
      </c>
      <c r="S768" s="27" t="e">
        <f t="shared" si="195"/>
        <v>#DIV/0!</v>
      </c>
      <c r="T768" s="27" t="e">
        <f t="shared" si="196"/>
        <v>#DIV/0!</v>
      </c>
      <c r="U768" s="20"/>
      <c r="V768" s="25">
        <f t="array" ref="V768">SUM(IF(Period=$A$2,IF(Site=$A$730,IF(Provider=$B768,P))))</f>
        <v>22</v>
      </c>
      <c r="W768" s="26">
        <f t="array" ref="W768">SUM(IF(Period=$A$2,IF(Site=$A$730,IF(Provider=$B768,Q))))</f>
        <v>32</v>
      </c>
      <c r="X768" s="27">
        <f t="shared" si="193"/>
        <v>0.66103286384976523</v>
      </c>
      <c r="Y768" s="27">
        <f t="shared" si="189"/>
        <v>2.6248089183848477E-2</v>
      </c>
      <c r="Z768" s="44"/>
      <c r="AA768" s="25">
        <f t="array" ref="AA768">SUM(IF(Period=$A$2,IF(Site=$A$730,IF(Provider=$B768,G))))</f>
        <v>36</v>
      </c>
      <c r="AB768" s="26">
        <f t="array" ref="AB768">SUM(IF(Period=$A$2,IF(Site=$A$730,IF(Provider=$B768,H))))</f>
        <v>36</v>
      </c>
      <c r="AC768" s="27">
        <f t="shared" si="194"/>
        <v>1.0809007506255213</v>
      </c>
      <c r="AD768" s="27">
        <f t="shared" si="190"/>
        <v>6.7507031982498175E-2</v>
      </c>
      <c r="AE768" s="44"/>
      <c r="AF768" s="20"/>
      <c r="AG768" s="20"/>
      <c r="AH768" s="20"/>
      <c r="AI768" s="20"/>
      <c r="AJ768" s="20"/>
      <c r="AK768" s="20"/>
      <c r="AL768" s="20"/>
      <c r="AM768" s="20"/>
      <c r="AN768" s="20"/>
    </row>
    <row r="769" spans="2:40" hidden="1" outlineLevel="1" x14ac:dyDescent="0.25">
      <c r="B769" s="20" t="s">
        <v>916</v>
      </c>
      <c r="C769" s="44"/>
      <c r="D769" s="25">
        <f t="array" ref="D769">SUM(IF(Period=$A$2,IF(Site=$A$730,IF(Provider=$B769,G))))</f>
        <v>0</v>
      </c>
      <c r="E769" s="26">
        <f t="array" ref="E769">SUM(IF(Period=$A$2,IF(Site=$A$730,IF(Provider=$B769,H))))</f>
        <v>0</v>
      </c>
      <c r="F769" s="27">
        <f t="shared" si="191"/>
        <v>0</v>
      </c>
      <c r="G769" s="27">
        <f t="shared" si="184"/>
        <v>0</v>
      </c>
      <c r="H769" s="44"/>
      <c r="I769" s="25">
        <f t="array" ref="I769">SUM(IF(Period=$A$2,IF(Site=$A$730,IF(Provider=$B769,I))))</f>
        <v>0</v>
      </c>
      <c r="J769" s="26">
        <f t="array" ref="J769">SUM(IF(Period=$A$2,IF(Site=$A$730,IF(Provider=$B769,J))))</f>
        <v>0</v>
      </c>
      <c r="K769" s="27">
        <f t="shared" si="192"/>
        <v>0</v>
      </c>
      <c r="L769" s="27">
        <f t="shared" si="185"/>
        <v>0</v>
      </c>
      <c r="M769" s="44"/>
      <c r="N769" s="25">
        <f t="array" ref="N769">SUM(IF(Period=$A$2,IF(Site=$A$730,IF(Provider=$B769,K))))</f>
        <v>0</v>
      </c>
      <c r="O769" s="37">
        <f t="shared" si="186"/>
        <v>0</v>
      </c>
      <c r="P769" s="44"/>
      <c r="Q769" s="25">
        <f t="array" ref="Q769">SUM(IF(Period=$A$2,IF(Site=$A$730,IF(Provider=$B769,M))))</f>
        <v>0</v>
      </c>
      <c r="R769" s="26">
        <f t="array" ref="R769">SUM(IF(Period=$A$2,IF(Site=$A$730,IF(Provider=$B769,N))))</f>
        <v>0</v>
      </c>
      <c r="S769" s="27" t="e">
        <f t="shared" si="195"/>
        <v>#DIV/0!</v>
      </c>
      <c r="T769" s="27" t="e">
        <f t="shared" si="196"/>
        <v>#DIV/0!</v>
      </c>
      <c r="U769" s="20"/>
      <c r="V769" s="25">
        <f t="array" ref="V769">SUM(IF(Period=$A$2,IF(Site=$A$730,IF(Provider=$B769,P))))</f>
        <v>0</v>
      </c>
      <c r="W769" s="26">
        <f t="array" ref="W769">SUM(IF(Period=$A$2,IF(Site=$A$730,IF(Provider=$B769,Q))))</f>
        <v>0</v>
      </c>
      <c r="X769" s="27">
        <f t="shared" si="193"/>
        <v>0</v>
      </c>
      <c r="Y769" s="27">
        <f t="shared" si="189"/>
        <v>0</v>
      </c>
      <c r="Z769" s="44"/>
      <c r="AA769" s="25">
        <f t="array" ref="AA769">SUM(IF(Period=$A$2,IF(Site=$A$730,IF(Provider=$B769,G))))</f>
        <v>0</v>
      </c>
      <c r="AB769" s="26">
        <f t="array" ref="AB769">SUM(IF(Period=$A$2,IF(Site=$A$730,IF(Provider=$B769,H))))</f>
        <v>0</v>
      </c>
      <c r="AC769" s="27">
        <f t="shared" si="194"/>
        <v>0</v>
      </c>
      <c r="AD769" s="27">
        <f t="shared" si="190"/>
        <v>0</v>
      </c>
      <c r="AE769" s="44"/>
      <c r="AF769" s="20"/>
      <c r="AG769" s="20"/>
      <c r="AH769" s="20"/>
      <c r="AI769" s="20"/>
      <c r="AJ769" s="20"/>
      <c r="AK769" s="20"/>
      <c r="AL769" s="20"/>
      <c r="AM769" s="20"/>
      <c r="AN769" s="20"/>
    </row>
    <row r="770" spans="2:40" hidden="1" outlineLevel="1" x14ac:dyDescent="0.25">
      <c r="B770" s="20" t="s">
        <v>732</v>
      </c>
      <c r="C770" s="44"/>
      <c r="D770" s="25">
        <f t="array" ref="D770">SUM(IF(Period=$A$2,IF(Site=$A$730,IF(Provider=$B770,G))))</f>
        <v>0</v>
      </c>
      <c r="E770" s="26">
        <f t="array" ref="E770">SUM(IF(Period=$A$2,IF(Site=$A$730,IF(Provider=$B770,H))))</f>
        <v>0</v>
      </c>
      <c r="F770" s="27">
        <f t="shared" si="191"/>
        <v>0</v>
      </c>
      <c r="G770" s="27">
        <f t="shared" si="184"/>
        <v>0</v>
      </c>
      <c r="H770" s="44"/>
      <c r="I770" s="25">
        <f t="array" ref="I770">SUM(IF(Period=$A$2,IF(Site=$A$730,IF(Provider=$B770,I))))</f>
        <v>0</v>
      </c>
      <c r="J770" s="26">
        <f t="array" ref="J770">SUM(IF(Period=$A$2,IF(Site=$A$730,IF(Provider=$B770,J))))</f>
        <v>0</v>
      </c>
      <c r="K770" s="27">
        <f t="shared" si="192"/>
        <v>0</v>
      </c>
      <c r="L770" s="27">
        <f t="shared" si="185"/>
        <v>0</v>
      </c>
      <c r="M770" s="44"/>
      <c r="N770" s="25">
        <f t="array" ref="N770">SUM(IF(Period=$A$2,IF(Site=$A$730,IF(Provider=$B770,K))))</f>
        <v>0</v>
      </c>
      <c r="O770" s="37">
        <f t="shared" si="186"/>
        <v>0</v>
      </c>
      <c r="P770" s="44"/>
      <c r="Q770" s="25">
        <f t="array" ref="Q770">SUM(IF(Period=$A$2,IF(Site=$A$730,IF(Provider=$B770,M))))</f>
        <v>0</v>
      </c>
      <c r="R770" s="26">
        <f t="array" ref="R770">SUM(IF(Period=$A$2,IF(Site=$A$730,IF(Provider=$B770,N))))</f>
        <v>0</v>
      </c>
      <c r="S770" s="27" t="e">
        <f t="shared" si="195"/>
        <v>#DIV/0!</v>
      </c>
      <c r="T770" s="27" t="e">
        <f t="shared" si="196"/>
        <v>#DIV/0!</v>
      </c>
      <c r="U770" s="20"/>
      <c r="V770" s="25">
        <f t="array" ref="V770">SUM(IF(Period=$A$2,IF(Site=$A$730,IF(Provider=$B770,P))))</f>
        <v>0</v>
      </c>
      <c r="W770" s="26">
        <f t="array" ref="W770">SUM(IF(Period=$A$2,IF(Site=$A$730,IF(Provider=$B770,Q))))</f>
        <v>0</v>
      </c>
      <c r="X770" s="27">
        <f t="shared" si="193"/>
        <v>0</v>
      </c>
      <c r="Y770" s="27">
        <f t="shared" si="189"/>
        <v>0</v>
      </c>
      <c r="Z770" s="44"/>
      <c r="AA770" s="25">
        <f t="array" ref="AA770">SUM(IF(Period=$A$2,IF(Site=$A$730,IF(Provider=$B770,G))))</f>
        <v>0</v>
      </c>
      <c r="AB770" s="26">
        <f t="array" ref="AB770">SUM(IF(Period=$A$2,IF(Site=$A$730,IF(Provider=$B770,H))))</f>
        <v>0</v>
      </c>
      <c r="AC770" s="27">
        <f t="shared" si="194"/>
        <v>0</v>
      </c>
      <c r="AD770" s="27">
        <f t="shared" si="190"/>
        <v>0</v>
      </c>
      <c r="AE770" s="44"/>
      <c r="AF770" s="20"/>
      <c r="AG770" s="20"/>
      <c r="AH770" s="20"/>
      <c r="AI770" s="20"/>
      <c r="AJ770" s="20"/>
      <c r="AK770" s="20"/>
      <c r="AL770" s="20"/>
      <c r="AM770" s="20"/>
      <c r="AN770" s="20"/>
    </row>
    <row r="771" spans="2:40" hidden="1" outlineLevel="1" x14ac:dyDescent="0.25">
      <c r="B771" s="20" t="s">
        <v>711</v>
      </c>
      <c r="C771" s="44"/>
      <c r="D771" s="25">
        <f t="array" ref="D771">SUM(IF(Period=$A$2,IF(Site=$A$730,IF(Provider=$B771,G))))</f>
        <v>0</v>
      </c>
      <c r="E771" s="26">
        <f t="array" ref="E771">SUM(IF(Period=$A$2,IF(Site=$A$730,IF(Provider=$B771,H))))</f>
        <v>0</v>
      </c>
      <c r="F771" s="27">
        <f t="shared" si="191"/>
        <v>0</v>
      </c>
      <c r="G771" s="27">
        <f t="shared" si="184"/>
        <v>0</v>
      </c>
      <c r="H771" s="44"/>
      <c r="I771" s="25">
        <f t="array" ref="I771">SUM(IF(Period=$A$2,IF(Site=$A$730,IF(Provider=$B771,I))))</f>
        <v>0</v>
      </c>
      <c r="J771" s="26">
        <f t="array" ref="J771">SUM(IF(Period=$A$2,IF(Site=$A$730,IF(Provider=$B771,J))))</f>
        <v>0</v>
      </c>
      <c r="K771" s="27">
        <f t="shared" si="192"/>
        <v>0</v>
      </c>
      <c r="L771" s="27">
        <f t="shared" si="185"/>
        <v>0</v>
      </c>
      <c r="M771" s="44"/>
      <c r="N771" s="25">
        <f t="array" ref="N771">SUM(IF(Period=$A$2,IF(Site=$A$730,IF(Provider=$B771,K))))</f>
        <v>0</v>
      </c>
      <c r="O771" s="37">
        <f t="shared" si="186"/>
        <v>0</v>
      </c>
      <c r="P771" s="44"/>
      <c r="Q771" s="25">
        <f t="array" ref="Q771">SUM(IF(Period=$A$2,IF(Site=$A$730,IF(Provider=$B771,M))))</f>
        <v>0</v>
      </c>
      <c r="R771" s="26">
        <f t="array" ref="R771">SUM(IF(Period=$A$2,IF(Site=$A$730,IF(Provider=$B771,N))))</f>
        <v>0</v>
      </c>
      <c r="S771" s="27" t="e">
        <f t="shared" si="195"/>
        <v>#DIV/0!</v>
      </c>
      <c r="T771" s="27" t="e">
        <f t="shared" si="196"/>
        <v>#DIV/0!</v>
      </c>
      <c r="U771" s="20"/>
      <c r="V771" s="25">
        <f t="array" ref="V771">SUM(IF(Period=$A$2,IF(Site=$A$730,IF(Provider=$B771,P))))</f>
        <v>0</v>
      </c>
      <c r="W771" s="26">
        <f t="array" ref="W771">SUM(IF(Period=$A$2,IF(Site=$A$730,IF(Provider=$B771,Q))))</f>
        <v>0</v>
      </c>
      <c r="X771" s="27">
        <f t="shared" si="193"/>
        <v>0</v>
      </c>
      <c r="Y771" s="27">
        <f t="shared" si="189"/>
        <v>0</v>
      </c>
      <c r="Z771" s="44"/>
      <c r="AA771" s="25">
        <f t="array" ref="AA771">SUM(IF(Period=$A$2,IF(Site=$A$730,IF(Provider=$B771,G))))</f>
        <v>0</v>
      </c>
      <c r="AB771" s="26">
        <f t="array" ref="AB771">SUM(IF(Period=$A$2,IF(Site=$A$730,IF(Provider=$B771,H))))</f>
        <v>0</v>
      </c>
      <c r="AC771" s="27">
        <f t="shared" si="194"/>
        <v>0</v>
      </c>
      <c r="AD771" s="27">
        <f t="shared" si="190"/>
        <v>0</v>
      </c>
      <c r="AE771" s="44"/>
      <c r="AF771" s="20"/>
      <c r="AG771" s="20"/>
      <c r="AH771" s="20"/>
      <c r="AI771" s="20"/>
      <c r="AJ771" s="20"/>
      <c r="AK771" s="20"/>
      <c r="AL771" s="20"/>
      <c r="AM771" s="20"/>
      <c r="AN771" s="20"/>
    </row>
    <row r="772" spans="2:40" hidden="1" outlineLevel="1" x14ac:dyDescent="0.25">
      <c r="B772" s="20" t="s">
        <v>819</v>
      </c>
      <c r="C772" s="44"/>
      <c r="D772" s="25">
        <f t="array" ref="D772">SUM(IF(Period=$A$2,IF(Site=$A$730,IF(Provider=$B772,G))))</f>
        <v>0</v>
      </c>
      <c r="E772" s="26">
        <f t="array" ref="E772">SUM(IF(Period=$A$2,IF(Site=$A$730,IF(Provider=$B772,H))))</f>
        <v>0</v>
      </c>
      <c r="F772" s="27">
        <f t="shared" si="191"/>
        <v>0</v>
      </c>
      <c r="G772" s="27">
        <f t="shared" si="184"/>
        <v>0</v>
      </c>
      <c r="H772" s="44"/>
      <c r="I772" s="25">
        <f t="array" ref="I772">SUM(IF(Period=$A$2,IF(Site=$A$730,IF(Provider=$B772,I))))</f>
        <v>0</v>
      </c>
      <c r="J772" s="26">
        <f t="array" ref="J772">SUM(IF(Period=$A$2,IF(Site=$A$730,IF(Provider=$B772,J))))</f>
        <v>0</v>
      </c>
      <c r="K772" s="27">
        <f t="shared" si="192"/>
        <v>0</v>
      </c>
      <c r="L772" s="27">
        <f t="shared" si="185"/>
        <v>0</v>
      </c>
      <c r="M772" s="44"/>
      <c r="N772" s="25">
        <f t="array" ref="N772">SUM(IF(Period=$A$2,IF(Site=$A$730,IF(Provider=$B772,K))))</f>
        <v>0</v>
      </c>
      <c r="O772" s="37">
        <f t="shared" si="186"/>
        <v>0</v>
      </c>
      <c r="P772" s="44"/>
      <c r="Q772" s="25">
        <f t="array" ref="Q772">SUM(IF(Period=$A$2,IF(Site=$A$730,IF(Provider=$B772,M))))</f>
        <v>0</v>
      </c>
      <c r="R772" s="26">
        <f t="array" ref="R772">SUM(IF(Period=$A$2,IF(Site=$A$730,IF(Provider=$B772,N))))</f>
        <v>0</v>
      </c>
      <c r="S772" s="27" t="e">
        <f t="shared" si="195"/>
        <v>#DIV/0!</v>
      </c>
      <c r="T772" s="27" t="e">
        <f t="shared" si="196"/>
        <v>#DIV/0!</v>
      </c>
      <c r="U772" s="20"/>
      <c r="V772" s="25">
        <f t="array" ref="V772">SUM(IF(Period=$A$2,IF(Site=$A$730,IF(Provider=$B772,P))))</f>
        <v>0</v>
      </c>
      <c r="W772" s="26">
        <f t="array" ref="W772">SUM(IF(Period=$A$2,IF(Site=$A$730,IF(Provider=$B772,Q))))</f>
        <v>0</v>
      </c>
      <c r="X772" s="27">
        <f t="shared" si="193"/>
        <v>0</v>
      </c>
      <c r="Y772" s="27">
        <f t="shared" si="189"/>
        <v>0</v>
      </c>
      <c r="Z772" s="44"/>
      <c r="AA772" s="25">
        <f t="array" ref="AA772">SUM(IF(Period=$A$2,IF(Site=$A$730,IF(Provider=$B772,G))))</f>
        <v>0</v>
      </c>
      <c r="AB772" s="26">
        <f t="array" ref="AB772">SUM(IF(Period=$A$2,IF(Site=$A$730,IF(Provider=$B772,H))))</f>
        <v>0</v>
      </c>
      <c r="AC772" s="27">
        <f t="shared" si="194"/>
        <v>0</v>
      </c>
      <c r="AD772" s="27">
        <f t="shared" si="190"/>
        <v>0</v>
      </c>
      <c r="AE772" s="44"/>
      <c r="AF772" s="20"/>
      <c r="AG772" s="20"/>
      <c r="AH772" s="20"/>
      <c r="AI772" s="20"/>
      <c r="AJ772" s="20"/>
      <c r="AK772" s="20"/>
      <c r="AL772" s="20"/>
      <c r="AM772" s="20"/>
      <c r="AN772" s="20"/>
    </row>
    <row r="773" spans="2:40" hidden="1" outlineLevel="1" x14ac:dyDescent="0.25">
      <c r="B773" s="20" t="s">
        <v>904</v>
      </c>
      <c r="C773" s="44"/>
      <c r="D773" s="25">
        <f t="array" ref="D773">SUM(IF(Period=$A$2,IF(Site=$A$730,IF(Provider=$B773,G))))</f>
        <v>0</v>
      </c>
      <c r="E773" s="26">
        <f t="array" ref="E773">SUM(IF(Period=$A$2,IF(Site=$A$730,IF(Provider=$B773,H))))</f>
        <v>0</v>
      </c>
      <c r="F773" s="27">
        <f t="shared" si="191"/>
        <v>0</v>
      </c>
      <c r="G773" s="27">
        <f t="shared" si="184"/>
        <v>0</v>
      </c>
      <c r="H773" s="44"/>
      <c r="I773" s="25">
        <f t="array" ref="I773">SUM(IF(Period=$A$2,IF(Site=$A$730,IF(Provider=$B773,I))))</f>
        <v>0</v>
      </c>
      <c r="J773" s="26">
        <f t="array" ref="J773">SUM(IF(Period=$A$2,IF(Site=$A$730,IF(Provider=$B773,J))))</f>
        <v>0</v>
      </c>
      <c r="K773" s="27">
        <f t="shared" si="192"/>
        <v>0</v>
      </c>
      <c r="L773" s="27">
        <f t="shared" si="185"/>
        <v>0</v>
      </c>
      <c r="M773" s="44"/>
      <c r="N773" s="25">
        <f t="array" ref="N773">SUM(IF(Period=$A$2,IF(Site=$A$730,IF(Provider=$B773,K))))</f>
        <v>0</v>
      </c>
      <c r="O773" s="37">
        <f t="shared" si="186"/>
        <v>0</v>
      </c>
      <c r="P773" s="44"/>
      <c r="Q773" s="25">
        <f t="array" ref="Q773">SUM(IF(Period=$A$2,IF(Site=$A$730,IF(Provider=$B773,M))))</f>
        <v>0</v>
      </c>
      <c r="R773" s="26">
        <f t="array" ref="R773">SUM(IF(Period=$A$2,IF(Site=$A$730,IF(Provider=$B773,N))))</f>
        <v>0</v>
      </c>
      <c r="S773" s="27" t="e">
        <f t="shared" si="195"/>
        <v>#DIV/0!</v>
      </c>
      <c r="T773" s="27" t="e">
        <f t="shared" si="196"/>
        <v>#DIV/0!</v>
      </c>
      <c r="U773" s="20"/>
      <c r="V773" s="25">
        <f t="array" ref="V773">SUM(IF(Period=$A$2,IF(Site=$A$730,IF(Provider=$B773,P))))</f>
        <v>0</v>
      </c>
      <c r="W773" s="26">
        <f t="array" ref="W773">SUM(IF(Period=$A$2,IF(Site=$A$730,IF(Provider=$B773,Q))))</f>
        <v>0</v>
      </c>
      <c r="X773" s="27">
        <f t="shared" si="193"/>
        <v>0</v>
      </c>
      <c r="Y773" s="27">
        <f t="shared" si="189"/>
        <v>0</v>
      </c>
      <c r="Z773" s="44"/>
      <c r="AA773" s="25">
        <f t="array" ref="AA773">SUM(IF(Period=$A$2,IF(Site=$A$730,IF(Provider=$B773,G))))</f>
        <v>0</v>
      </c>
      <c r="AB773" s="26">
        <f t="array" ref="AB773">SUM(IF(Period=$A$2,IF(Site=$A$730,IF(Provider=$B773,H))))</f>
        <v>0</v>
      </c>
      <c r="AC773" s="27">
        <f t="shared" si="194"/>
        <v>0</v>
      </c>
      <c r="AD773" s="27">
        <f t="shared" si="190"/>
        <v>0</v>
      </c>
      <c r="AE773" s="44"/>
      <c r="AF773" s="20"/>
      <c r="AG773" s="20"/>
      <c r="AH773" s="20"/>
      <c r="AI773" s="20"/>
      <c r="AJ773" s="20"/>
      <c r="AK773" s="20"/>
      <c r="AL773" s="20"/>
      <c r="AM773" s="20"/>
      <c r="AN773" s="20"/>
    </row>
    <row r="774" spans="2:40" hidden="1" outlineLevel="1" x14ac:dyDescent="0.25">
      <c r="B774" s="20" t="s">
        <v>856</v>
      </c>
      <c r="C774" s="44"/>
      <c r="D774" s="25">
        <f t="array" ref="D774">SUM(IF(Period=$A$2,IF(Site=$A$730,IF(Provider=$B774,G))))</f>
        <v>0</v>
      </c>
      <c r="E774" s="26">
        <f t="array" ref="E774">SUM(IF(Period=$A$2,IF(Site=$A$730,IF(Provider=$B774,H))))</f>
        <v>0</v>
      </c>
      <c r="F774" s="27">
        <f t="shared" si="191"/>
        <v>0</v>
      </c>
      <c r="G774" s="27">
        <f t="shared" si="184"/>
        <v>0</v>
      </c>
      <c r="H774" s="44"/>
      <c r="I774" s="25">
        <f t="array" ref="I774">SUM(IF(Period=$A$2,IF(Site=$A$730,IF(Provider=$B774,I))))</f>
        <v>0</v>
      </c>
      <c r="J774" s="26">
        <f t="array" ref="J774">SUM(IF(Period=$A$2,IF(Site=$A$730,IF(Provider=$B774,J))))</f>
        <v>0</v>
      </c>
      <c r="K774" s="27">
        <f t="shared" si="192"/>
        <v>0</v>
      </c>
      <c r="L774" s="27">
        <f t="shared" si="185"/>
        <v>0</v>
      </c>
      <c r="M774" s="44"/>
      <c r="N774" s="25">
        <f t="array" ref="N774">SUM(IF(Period=$A$2,IF(Site=$A$730,IF(Provider=$B774,K))))</f>
        <v>0</v>
      </c>
      <c r="O774" s="37">
        <f t="shared" si="186"/>
        <v>0</v>
      </c>
      <c r="P774" s="44"/>
      <c r="Q774" s="25">
        <f t="array" ref="Q774">SUM(IF(Period=$A$2,IF(Site=$A$730,IF(Provider=$B774,M))))</f>
        <v>0</v>
      </c>
      <c r="R774" s="26">
        <f t="array" ref="R774">SUM(IF(Period=$A$2,IF(Site=$A$730,IF(Provider=$B774,N))))</f>
        <v>0</v>
      </c>
      <c r="S774" s="27" t="e">
        <f t="shared" si="195"/>
        <v>#DIV/0!</v>
      </c>
      <c r="T774" s="27" t="e">
        <f t="shared" si="196"/>
        <v>#DIV/0!</v>
      </c>
      <c r="U774" s="20"/>
      <c r="V774" s="25">
        <f t="array" ref="V774">SUM(IF(Period=$A$2,IF(Site=$A$730,IF(Provider=$B774,P))))</f>
        <v>0</v>
      </c>
      <c r="W774" s="26">
        <f t="array" ref="W774">SUM(IF(Period=$A$2,IF(Site=$A$730,IF(Provider=$B774,Q))))</f>
        <v>0</v>
      </c>
      <c r="X774" s="27">
        <f t="shared" si="193"/>
        <v>0</v>
      </c>
      <c r="Y774" s="27">
        <f t="shared" si="189"/>
        <v>0</v>
      </c>
      <c r="Z774" s="44"/>
      <c r="AA774" s="25">
        <f t="array" ref="AA774">SUM(IF(Period=$A$2,IF(Site=$A$730,IF(Provider=$B774,G))))</f>
        <v>0</v>
      </c>
      <c r="AB774" s="26">
        <f t="array" ref="AB774">SUM(IF(Period=$A$2,IF(Site=$A$730,IF(Provider=$B774,H))))</f>
        <v>0</v>
      </c>
      <c r="AC774" s="27">
        <f t="shared" si="194"/>
        <v>0</v>
      </c>
      <c r="AD774" s="27">
        <f t="shared" si="190"/>
        <v>0</v>
      </c>
      <c r="AE774" s="44"/>
      <c r="AF774" s="20"/>
      <c r="AG774" s="20"/>
      <c r="AH774" s="20"/>
      <c r="AI774" s="20"/>
      <c r="AJ774" s="20"/>
      <c r="AK774" s="20"/>
      <c r="AL774" s="20"/>
      <c r="AM774" s="20"/>
      <c r="AN774" s="20"/>
    </row>
    <row r="775" spans="2:40" hidden="1" outlineLevel="1" x14ac:dyDescent="0.25">
      <c r="B775" s="20" t="s">
        <v>655</v>
      </c>
      <c r="C775" s="44"/>
      <c r="D775" s="25">
        <f t="array" ref="D775">SUM(IF(Period=$A$2,IF(Site=$A$730,IF(Provider=$B775,G))))</f>
        <v>0</v>
      </c>
      <c r="E775" s="26">
        <f t="array" ref="E775">SUM(IF(Period=$A$2,IF(Site=$A$730,IF(Provider=$B775,H))))</f>
        <v>0</v>
      </c>
      <c r="F775" s="27">
        <f t="shared" si="191"/>
        <v>0</v>
      </c>
      <c r="G775" s="27">
        <f t="shared" si="184"/>
        <v>0</v>
      </c>
      <c r="H775" s="44"/>
      <c r="I775" s="25">
        <f t="array" ref="I775">SUM(IF(Period=$A$2,IF(Site=$A$730,IF(Provider=$B775,I))))</f>
        <v>0</v>
      </c>
      <c r="J775" s="26">
        <f t="array" ref="J775">SUM(IF(Period=$A$2,IF(Site=$A$730,IF(Provider=$B775,J))))</f>
        <v>0</v>
      </c>
      <c r="K775" s="27">
        <f t="shared" si="192"/>
        <v>0</v>
      </c>
      <c r="L775" s="27">
        <f t="shared" si="185"/>
        <v>0</v>
      </c>
      <c r="M775" s="44"/>
      <c r="N775" s="25">
        <f t="array" ref="N775">SUM(IF(Period=$A$2,IF(Site=$A$730,IF(Provider=$B775,K))))</f>
        <v>0</v>
      </c>
      <c r="O775" s="37">
        <f t="shared" si="186"/>
        <v>0</v>
      </c>
      <c r="P775" s="44"/>
      <c r="Q775" s="25">
        <f t="array" ref="Q775">SUM(IF(Period=$A$2,IF(Site=$A$730,IF(Provider=$B775,M))))</f>
        <v>0</v>
      </c>
      <c r="R775" s="26">
        <f t="array" ref="R775">SUM(IF(Period=$A$2,IF(Site=$A$730,IF(Provider=$B775,N))))</f>
        <v>0</v>
      </c>
      <c r="S775" s="27" t="e">
        <f t="shared" si="195"/>
        <v>#DIV/0!</v>
      </c>
      <c r="T775" s="27" t="e">
        <f t="shared" si="196"/>
        <v>#DIV/0!</v>
      </c>
      <c r="U775" s="20"/>
      <c r="V775" s="25">
        <f t="array" ref="V775">SUM(IF(Period=$A$2,IF(Site=$A$730,IF(Provider=$B775,P))))</f>
        <v>0</v>
      </c>
      <c r="W775" s="26">
        <f t="array" ref="W775">SUM(IF(Period=$A$2,IF(Site=$A$730,IF(Provider=$B775,Q))))</f>
        <v>0</v>
      </c>
      <c r="X775" s="27">
        <f t="shared" si="193"/>
        <v>0</v>
      </c>
      <c r="Y775" s="27">
        <f t="shared" si="189"/>
        <v>0</v>
      </c>
      <c r="Z775" s="44"/>
      <c r="AA775" s="25">
        <f t="array" ref="AA775">SUM(IF(Period=$A$2,IF(Site=$A$730,IF(Provider=$B775,G))))</f>
        <v>0</v>
      </c>
      <c r="AB775" s="26">
        <f t="array" ref="AB775">SUM(IF(Period=$A$2,IF(Site=$A$730,IF(Provider=$B775,H))))</f>
        <v>0</v>
      </c>
      <c r="AC775" s="27">
        <f t="shared" si="194"/>
        <v>0</v>
      </c>
      <c r="AD775" s="27">
        <f t="shared" si="190"/>
        <v>0</v>
      </c>
      <c r="AE775" s="44"/>
      <c r="AF775" s="20"/>
      <c r="AG775" s="20"/>
      <c r="AH775" s="20"/>
      <c r="AI775" s="20"/>
      <c r="AJ775" s="20"/>
      <c r="AK775" s="20"/>
      <c r="AL775" s="20"/>
      <c r="AM775" s="20"/>
      <c r="AN775" s="20"/>
    </row>
    <row r="776" spans="2:40" hidden="1" outlineLevel="1" x14ac:dyDescent="0.25">
      <c r="B776" s="20" t="s">
        <v>907</v>
      </c>
      <c r="C776" s="44"/>
      <c r="D776" s="25">
        <f t="array" ref="D776">SUM(IF(Period=$A$2,IF(Site=$A$730,IF(Provider=$B776,G))))</f>
        <v>0</v>
      </c>
      <c r="E776" s="26">
        <f t="array" ref="E776">SUM(IF(Period=$A$2,IF(Site=$A$730,IF(Provider=$B776,H))))</f>
        <v>0</v>
      </c>
      <c r="F776" s="27">
        <f t="shared" si="191"/>
        <v>0</v>
      </c>
      <c r="G776" s="27">
        <f t="shared" si="184"/>
        <v>0</v>
      </c>
      <c r="H776" s="44"/>
      <c r="I776" s="25">
        <f t="array" ref="I776">SUM(IF(Period=$A$2,IF(Site=$A$730,IF(Provider=$B776,I))))</f>
        <v>0</v>
      </c>
      <c r="J776" s="26">
        <f t="array" ref="J776">SUM(IF(Period=$A$2,IF(Site=$A$730,IF(Provider=$B776,J))))</f>
        <v>0</v>
      </c>
      <c r="K776" s="27">
        <f t="shared" si="192"/>
        <v>0</v>
      </c>
      <c r="L776" s="27">
        <f t="shared" si="185"/>
        <v>0</v>
      </c>
      <c r="M776" s="44"/>
      <c r="N776" s="25">
        <f t="array" ref="N776">SUM(IF(Period=$A$2,IF(Site=$A$730,IF(Provider=$B776,K))))</f>
        <v>0</v>
      </c>
      <c r="O776" s="37">
        <f t="shared" si="186"/>
        <v>0</v>
      </c>
      <c r="P776" s="44"/>
      <c r="Q776" s="25">
        <f t="array" ref="Q776">SUM(IF(Period=$A$2,IF(Site=$A$730,IF(Provider=$B776,M))))</f>
        <v>0</v>
      </c>
      <c r="R776" s="26">
        <f t="array" ref="R776">SUM(IF(Period=$A$2,IF(Site=$A$730,IF(Provider=$B776,N))))</f>
        <v>0</v>
      </c>
      <c r="S776" s="27" t="e">
        <f t="shared" si="195"/>
        <v>#DIV/0!</v>
      </c>
      <c r="T776" s="27" t="e">
        <f t="shared" si="196"/>
        <v>#DIV/0!</v>
      </c>
      <c r="U776" s="20"/>
      <c r="V776" s="25">
        <f t="array" ref="V776">SUM(IF(Period=$A$2,IF(Site=$A$730,IF(Provider=$B776,P))))</f>
        <v>0</v>
      </c>
      <c r="W776" s="26">
        <f t="array" ref="W776">SUM(IF(Period=$A$2,IF(Site=$A$730,IF(Provider=$B776,Q))))</f>
        <v>0</v>
      </c>
      <c r="X776" s="27">
        <f t="shared" si="193"/>
        <v>0</v>
      </c>
      <c r="Y776" s="27">
        <f t="shared" si="189"/>
        <v>0</v>
      </c>
      <c r="Z776" s="44"/>
      <c r="AA776" s="25">
        <f t="array" ref="AA776">SUM(IF(Period=$A$2,IF(Site=$A$730,IF(Provider=$B776,G))))</f>
        <v>0</v>
      </c>
      <c r="AB776" s="26">
        <f t="array" ref="AB776">SUM(IF(Period=$A$2,IF(Site=$A$730,IF(Provider=$B776,H))))</f>
        <v>0</v>
      </c>
      <c r="AC776" s="27">
        <f t="shared" si="194"/>
        <v>0</v>
      </c>
      <c r="AD776" s="27">
        <f t="shared" si="190"/>
        <v>0</v>
      </c>
      <c r="AE776" s="44"/>
      <c r="AF776" s="20"/>
      <c r="AG776" s="20"/>
      <c r="AH776" s="20"/>
      <c r="AI776" s="20"/>
      <c r="AJ776" s="20"/>
      <c r="AK776" s="20"/>
      <c r="AL776" s="20"/>
      <c r="AM776" s="20"/>
      <c r="AN776" s="20"/>
    </row>
    <row r="777" spans="2:40" hidden="1" outlineLevel="1" x14ac:dyDescent="0.25">
      <c r="B777" s="20" t="s">
        <v>606</v>
      </c>
      <c r="C777" s="44"/>
      <c r="D777" s="25">
        <f t="array" ref="D777">SUM(IF(Period=$A$2,IF(Site=$A$730,IF(Provider=$B777,G))))</f>
        <v>0</v>
      </c>
      <c r="E777" s="26">
        <f t="array" ref="E777">SUM(IF(Period=$A$2,IF(Site=$A$730,IF(Provider=$B777,H))))</f>
        <v>0</v>
      </c>
      <c r="F777" s="27">
        <f t="shared" si="191"/>
        <v>0</v>
      </c>
      <c r="G777" s="27">
        <f t="shared" si="184"/>
        <v>0</v>
      </c>
      <c r="H777" s="44"/>
      <c r="I777" s="25">
        <f t="array" ref="I777">SUM(IF(Period=$A$2,IF(Site=$A$730,IF(Provider=$B777,I))))</f>
        <v>0</v>
      </c>
      <c r="J777" s="26">
        <f t="array" ref="J777">SUM(IF(Period=$A$2,IF(Site=$A$730,IF(Provider=$B777,J))))</f>
        <v>0</v>
      </c>
      <c r="K777" s="27">
        <f t="shared" si="192"/>
        <v>0</v>
      </c>
      <c r="L777" s="27">
        <f t="shared" si="185"/>
        <v>0</v>
      </c>
      <c r="M777" s="44"/>
      <c r="N777" s="25">
        <f t="array" ref="N777">SUM(IF(Period=$A$2,IF(Site=$A$730,IF(Provider=$B777,K))))</f>
        <v>0</v>
      </c>
      <c r="O777" s="37">
        <f t="shared" si="186"/>
        <v>0</v>
      </c>
      <c r="P777" s="44"/>
      <c r="Q777" s="25">
        <f t="array" ref="Q777">SUM(IF(Period=$A$2,IF(Site=$A$730,IF(Provider=$B777,M))))</f>
        <v>0</v>
      </c>
      <c r="R777" s="26">
        <f t="array" ref="R777">SUM(IF(Period=$A$2,IF(Site=$A$730,IF(Provider=$B777,N))))</f>
        <v>0</v>
      </c>
      <c r="S777" s="27" t="e">
        <f t="shared" si="195"/>
        <v>#DIV/0!</v>
      </c>
      <c r="T777" s="27" t="e">
        <f t="shared" si="196"/>
        <v>#DIV/0!</v>
      </c>
      <c r="U777" s="20"/>
      <c r="V777" s="25">
        <f t="array" ref="V777">SUM(IF(Period=$A$2,IF(Site=$A$730,IF(Provider=$B777,P))))</f>
        <v>0</v>
      </c>
      <c r="W777" s="26">
        <f t="array" ref="W777">SUM(IF(Period=$A$2,IF(Site=$A$730,IF(Provider=$B777,Q))))</f>
        <v>0</v>
      </c>
      <c r="X777" s="27">
        <f t="shared" si="193"/>
        <v>0</v>
      </c>
      <c r="Y777" s="27">
        <f t="shared" si="189"/>
        <v>0</v>
      </c>
      <c r="Z777" s="44"/>
      <c r="AA777" s="25">
        <f t="array" ref="AA777">SUM(IF(Period=$A$2,IF(Site=$A$730,IF(Provider=$B777,G))))</f>
        <v>0</v>
      </c>
      <c r="AB777" s="26">
        <f t="array" ref="AB777">SUM(IF(Period=$A$2,IF(Site=$A$730,IF(Provider=$B777,H))))</f>
        <v>0</v>
      </c>
      <c r="AC777" s="27">
        <f t="shared" si="194"/>
        <v>0</v>
      </c>
      <c r="AD777" s="27">
        <f t="shared" si="190"/>
        <v>0</v>
      </c>
      <c r="AE777" s="44"/>
      <c r="AF777" s="20"/>
      <c r="AG777" s="20"/>
      <c r="AH777" s="20"/>
      <c r="AI777" s="20"/>
      <c r="AJ777" s="20"/>
      <c r="AK777" s="20"/>
      <c r="AL777" s="20"/>
      <c r="AM777" s="20"/>
      <c r="AN777" s="20"/>
    </row>
    <row r="778" spans="2:40" hidden="1" outlineLevel="1" x14ac:dyDescent="0.25">
      <c r="B778" s="20" t="s">
        <v>736</v>
      </c>
      <c r="C778" s="44"/>
      <c r="D778" s="25">
        <f t="array" ref="D778">SUM(IF(Period=$A$2,IF(Site=$A$730,IF(Provider=$B778,G))))</f>
        <v>0</v>
      </c>
      <c r="E778" s="26">
        <f t="array" ref="E778">SUM(IF(Period=$A$2,IF(Site=$A$730,IF(Provider=$B778,H))))</f>
        <v>0</v>
      </c>
      <c r="F778" s="27">
        <f t="shared" si="191"/>
        <v>0</v>
      </c>
      <c r="G778" s="27">
        <f t="shared" si="184"/>
        <v>0</v>
      </c>
      <c r="H778" s="44"/>
      <c r="I778" s="25">
        <f t="array" ref="I778">SUM(IF(Period=$A$2,IF(Site=$A$730,IF(Provider=$B778,I))))</f>
        <v>0</v>
      </c>
      <c r="J778" s="26">
        <f t="array" ref="J778">SUM(IF(Period=$A$2,IF(Site=$A$730,IF(Provider=$B778,J))))</f>
        <v>0</v>
      </c>
      <c r="K778" s="27">
        <f t="shared" si="192"/>
        <v>0</v>
      </c>
      <c r="L778" s="27">
        <f t="shared" si="185"/>
        <v>0</v>
      </c>
      <c r="M778" s="44"/>
      <c r="N778" s="25">
        <f t="array" ref="N778">SUM(IF(Period=$A$2,IF(Site=$A$730,IF(Provider=$B778,K))))</f>
        <v>0</v>
      </c>
      <c r="O778" s="37">
        <f t="shared" si="186"/>
        <v>0</v>
      </c>
      <c r="P778" s="44"/>
      <c r="Q778" s="25">
        <f t="array" ref="Q778">SUM(IF(Period=$A$2,IF(Site=$A$730,IF(Provider=$B778,M))))</f>
        <v>0</v>
      </c>
      <c r="R778" s="26">
        <f t="array" ref="R778">SUM(IF(Period=$A$2,IF(Site=$A$730,IF(Provider=$B778,N))))</f>
        <v>0</v>
      </c>
      <c r="S778" s="27" t="e">
        <f t="shared" si="195"/>
        <v>#DIV/0!</v>
      </c>
      <c r="T778" s="27" t="e">
        <f t="shared" si="196"/>
        <v>#DIV/0!</v>
      </c>
      <c r="U778" s="20"/>
      <c r="V778" s="25">
        <f t="array" ref="V778">SUM(IF(Period=$A$2,IF(Site=$A$730,IF(Provider=$B778,P))))</f>
        <v>0</v>
      </c>
      <c r="W778" s="26">
        <f t="array" ref="W778">SUM(IF(Period=$A$2,IF(Site=$A$730,IF(Provider=$B778,Q))))</f>
        <v>0</v>
      </c>
      <c r="X778" s="27">
        <f t="shared" si="193"/>
        <v>0</v>
      </c>
      <c r="Y778" s="27">
        <f t="shared" si="189"/>
        <v>0</v>
      </c>
      <c r="Z778" s="44"/>
      <c r="AA778" s="25">
        <f t="array" ref="AA778">SUM(IF(Period=$A$2,IF(Site=$A$730,IF(Provider=$B778,G))))</f>
        <v>0</v>
      </c>
      <c r="AB778" s="26">
        <f t="array" ref="AB778">SUM(IF(Period=$A$2,IF(Site=$A$730,IF(Provider=$B778,H))))</f>
        <v>0</v>
      </c>
      <c r="AC778" s="27">
        <f t="shared" si="194"/>
        <v>0</v>
      </c>
      <c r="AD778" s="27">
        <f t="shared" si="190"/>
        <v>0</v>
      </c>
      <c r="AE778" s="44"/>
      <c r="AF778" s="20"/>
      <c r="AG778" s="20"/>
      <c r="AH778" s="20"/>
      <c r="AI778" s="20"/>
      <c r="AJ778" s="20"/>
      <c r="AK778" s="20"/>
      <c r="AL778" s="20"/>
      <c r="AM778" s="20"/>
      <c r="AN778" s="20"/>
    </row>
    <row r="779" spans="2:40" hidden="1" outlineLevel="1" x14ac:dyDescent="0.25">
      <c r="B779" s="20" t="s">
        <v>749</v>
      </c>
      <c r="C779" s="44"/>
      <c r="D779" s="25">
        <f t="array" ref="D779">SUM(IF(Period=$A$2,IF(Site=$A$730,IF(Provider=$B779,G))))</f>
        <v>0</v>
      </c>
      <c r="E779" s="26">
        <f t="array" ref="E779">SUM(IF(Period=$A$2,IF(Site=$A$730,IF(Provider=$B779,H))))</f>
        <v>0</v>
      </c>
      <c r="F779" s="27">
        <f t="shared" si="191"/>
        <v>0</v>
      </c>
      <c r="G779" s="27">
        <f t="shared" si="184"/>
        <v>0</v>
      </c>
      <c r="H779" s="44"/>
      <c r="I779" s="25">
        <f t="array" ref="I779">SUM(IF(Period=$A$2,IF(Site=$A$730,IF(Provider=$B779,I))))</f>
        <v>0</v>
      </c>
      <c r="J779" s="26">
        <f t="array" ref="J779">SUM(IF(Period=$A$2,IF(Site=$A$730,IF(Provider=$B779,J))))</f>
        <v>0</v>
      </c>
      <c r="K779" s="27">
        <f t="shared" si="192"/>
        <v>0</v>
      </c>
      <c r="L779" s="27">
        <f t="shared" si="185"/>
        <v>0</v>
      </c>
      <c r="M779" s="44"/>
      <c r="N779" s="25">
        <f t="array" ref="N779">SUM(IF(Period=$A$2,IF(Site=$A$730,IF(Provider=$B779,K))))</f>
        <v>0</v>
      </c>
      <c r="O779" s="37">
        <f t="shared" si="186"/>
        <v>0</v>
      </c>
      <c r="P779" s="44"/>
      <c r="Q779" s="25">
        <f t="array" ref="Q779">SUM(IF(Period=$A$2,IF(Site=$A$730,IF(Provider=$B779,M))))</f>
        <v>0</v>
      </c>
      <c r="R779" s="26">
        <f t="array" ref="R779">SUM(IF(Period=$A$2,IF(Site=$A$730,IF(Provider=$B779,N))))</f>
        <v>0</v>
      </c>
      <c r="S779" s="27" t="e">
        <f t="shared" si="195"/>
        <v>#DIV/0!</v>
      </c>
      <c r="T779" s="27" t="e">
        <f t="shared" si="196"/>
        <v>#DIV/0!</v>
      </c>
      <c r="U779" s="20"/>
      <c r="V779" s="25">
        <f t="array" ref="V779">SUM(IF(Period=$A$2,IF(Site=$A$730,IF(Provider=$B779,P))))</f>
        <v>0</v>
      </c>
      <c r="W779" s="26">
        <f t="array" ref="W779">SUM(IF(Period=$A$2,IF(Site=$A$730,IF(Provider=$B779,Q))))</f>
        <v>0</v>
      </c>
      <c r="X779" s="27">
        <f t="shared" si="193"/>
        <v>0</v>
      </c>
      <c r="Y779" s="27">
        <f t="shared" si="189"/>
        <v>0</v>
      </c>
      <c r="Z779" s="44"/>
      <c r="AA779" s="25">
        <f t="array" ref="AA779">SUM(IF(Period=$A$2,IF(Site=$A$730,IF(Provider=$B779,G))))</f>
        <v>0</v>
      </c>
      <c r="AB779" s="26">
        <f t="array" ref="AB779">SUM(IF(Period=$A$2,IF(Site=$A$730,IF(Provider=$B779,H))))</f>
        <v>0</v>
      </c>
      <c r="AC779" s="27">
        <f t="shared" si="194"/>
        <v>0</v>
      </c>
      <c r="AD779" s="27">
        <f t="shared" si="190"/>
        <v>0</v>
      </c>
      <c r="AE779" s="44"/>
      <c r="AF779" s="20"/>
      <c r="AG779" s="20"/>
      <c r="AH779" s="20"/>
      <c r="AI779" s="20"/>
      <c r="AJ779" s="20"/>
      <c r="AK779" s="20"/>
      <c r="AL779" s="20"/>
      <c r="AM779" s="20"/>
      <c r="AN779" s="20"/>
    </row>
    <row r="780" spans="2:40" hidden="1" outlineLevel="1" x14ac:dyDescent="0.25">
      <c r="B780" s="20" t="s">
        <v>715</v>
      </c>
      <c r="C780" s="44"/>
      <c r="D780" s="25">
        <f t="array" ref="D780">SUM(IF(Period=$A$2,IF(Site=$A$730,IF(Provider=$B780,G))))</f>
        <v>97</v>
      </c>
      <c r="E780" s="26">
        <f t="array" ref="E780">SUM(IF(Period=$A$2,IF(Site=$A$730,IF(Provider=$B780,H))))</f>
        <v>6</v>
      </c>
      <c r="F780" s="27">
        <f t="shared" si="191"/>
        <v>0.4854045037531276</v>
      </c>
      <c r="G780" s="27">
        <f t="shared" si="184"/>
        <v>3.0315657881029273E-2</v>
      </c>
      <c r="H780" s="44"/>
      <c r="I780" s="25">
        <f t="array" ref="I780">SUM(IF(Period=$A$2,IF(Site=$A$730,IF(Provider=$B780,I))))</f>
        <v>107</v>
      </c>
      <c r="J780" s="26">
        <f t="array" ref="J780">SUM(IF(Period=$A$2,IF(Site=$A$730,IF(Provider=$B780,J))))</f>
        <v>9.2616822429906538</v>
      </c>
      <c r="K780" s="27">
        <f t="shared" si="192"/>
        <v>0.60060606060606059</v>
      </c>
      <c r="L780" s="27">
        <f t="shared" si="185"/>
        <v>2.8702175109334722E-2</v>
      </c>
      <c r="M780" s="44"/>
      <c r="N780" s="25">
        <f t="array" ref="N780">SUM(IF(Period=$A$2,IF(Site=$A$730,IF(Provider=$B780,K))))</f>
        <v>2</v>
      </c>
      <c r="O780" s="37">
        <f t="shared" si="186"/>
        <v>1.8691588785046728E-2</v>
      </c>
      <c r="P780" s="44"/>
      <c r="Q780" s="25">
        <f t="array" ref="Q780">SUM(IF(Period=$A$2,IF(Site=$A$730,IF(Provider=$B780,M))))</f>
        <v>0</v>
      </c>
      <c r="R780" s="26">
        <f t="array" ref="R780">SUM(IF(Period=$A$2,IF(Site=$A$730,IF(Provider=$B780,N))))</f>
        <v>0</v>
      </c>
      <c r="S780" s="27" t="e">
        <f t="shared" si="195"/>
        <v>#DIV/0!</v>
      </c>
      <c r="T780" s="27" t="e">
        <f t="shared" si="196"/>
        <v>#DIV/0!</v>
      </c>
      <c r="U780" s="20"/>
      <c r="V780" s="25">
        <f t="array" ref="V780">SUM(IF(Period=$A$2,IF(Site=$A$730,IF(Provider=$B780,P))))</f>
        <v>71</v>
      </c>
      <c r="W780" s="26">
        <f t="array" ref="W780">SUM(IF(Period=$A$2,IF(Site=$A$730,IF(Provider=$B780,Q))))</f>
        <v>28</v>
      </c>
      <c r="X780" s="27">
        <f t="shared" si="193"/>
        <v>1.8666666666666667</v>
      </c>
      <c r="Y780" s="27">
        <f t="shared" si="189"/>
        <v>7.4121024570299399E-2</v>
      </c>
      <c r="Z780" s="44"/>
      <c r="AA780" s="25">
        <f t="array" ref="AA780">SUM(IF(Period=$A$2,IF(Site=$A$730,IF(Provider=$B780,G))))</f>
        <v>97</v>
      </c>
      <c r="AB780" s="26">
        <f t="array" ref="AB780">SUM(IF(Period=$A$2,IF(Site=$A$730,IF(Provider=$B780,H))))</f>
        <v>6</v>
      </c>
      <c r="AC780" s="27">
        <f t="shared" si="194"/>
        <v>0.4854045037531276</v>
      </c>
      <c r="AD780" s="27">
        <f t="shared" si="190"/>
        <v>3.0315657881029273E-2</v>
      </c>
      <c r="AE780" s="44"/>
      <c r="AF780" s="20"/>
      <c r="AG780" s="20"/>
      <c r="AH780" s="20"/>
      <c r="AI780" s="20"/>
      <c r="AJ780" s="20"/>
      <c r="AK780" s="20"/>
      <c r="AL780" s="20"/>
      <c r="AM780" s="20"/>
      <c r="AN780" s="20"/>
    </row>
    <row r="781" spans="2:40" hidden="1" outlineLevel="1" x14ac:dyDescent="0.25">
      <c r="B781" s="20" t="s">
        <v>627</v>
      </c>
      <c r="C781" s="44"/>
      <c r="D781" s="25">
        <f t="array" ref="D781">SUM(IF(Period=$A$2,IF(Site=$A$730,IF(Provider=$B781,G))))</f>
        <v>0</v>
      </c>
      <c r="E781" s="26">
        <f t="array" ref="E781">SUM(IF(Period=$A$2,IF(Site=$A$730,IF(Provider=$B781,H))))</f>
        <v>0</v>
      </c>
      <c r="F781" s="27">
        <f t="shared" si="191"/>
        <v>0</v>
      </c>
      <c r="G781" s="27">
        <f t="shared" si="184"/>
        <v>0</v>
      </c>
      <c r="H781" s="44"/>
      <c r="I781" s="25">
        <f t="array" ref="I781">SUM(IF(Period=$A$2,IF(Site=$A$730,IF(Provider=$B781,I))))</f>
        <v>0</v>
      </c>
      <c r="J781" s="26">
        <f t="array" ref="J781">SUM(IF(Period=$A$2,IF(Site=$A$730,IF(Provider=$B781,J))))</f>
        <v>0</v>
      </c>
      <c r="K781" s="27">
        <f t="shared" si="192"/>
        <v>0</v>
      </c>
      <c r="L781" s="27">
        <f t="shared" si="185"/>
        <v>0</v>
      </c>
      <c r="M781" s="44"/>
      <c r="N781" s="25">
        <f t="array" ref="N781">SUM(IF(Period=$A$2,IF(Site=$A$730,IF(Provider=$B781,K))))</f>
        <v>0</v>
      </c>
      <c r="O781" s="37">
        <f t="shared" si="186"/>
        <v>0</v>
      </c>
      <c r="P781" s="44"/>
      <c r="Q781" s="25">
        <f t="array" ref="Q781">SUM(IF(Period=$A$2,IF(Site=$A$730,IF(Provider=$B781,M))))</f>
        <v>0</v>
      </c>
      <c r="R781" s="26">
        <f t="array" ref="R781">SUM(IF(Period=$A$2,IF(Site=$A$730,IF(Provider=$B781,N))))</f>
        <v>0</v>
      </c>
      <c r="S781" s="27" t="e">
        <f t="shared" si="195"/>
        <v>#DIV/0!</v>
      </c>
      <c r="T781" s="27" t="e">
        <f t="shared" si="196"/>
        <v>#DIV/0!</v>
      </c>
      <c r="U781" s="20"/>
      <c r="V781" s="25">
        <f t="array" ref="V781">SUM(IF(Period=$A$2,IF(Site=$A$730,IF(Provider=$B781,P))))</f>
        <v>0</v>
      </c>
      <c r="W781" s="26">
        <f t="array" ref="W781">SUM(IF(Period=$A$2,IF(Site=$A$730,IF(Provider=$B781,Q))))</f>
        <v>0</v>
      </c>
      <c r="X781" s="27">
        <f t="shared" si="193"/>
        <v>0</v>
      </c>
      <c r="Y781" s="27">
        <f t="shared" si="189"/>
        <v>0</v>
      </c>
      <c r="Z781" s="44"/>
      <c r="AA781" s="25">
        <f t="array" ref="AA781">SUM(IF(Period=$A$2,IF(Site=$A$730,IF(Provider=$B781,G))))</f>
        <v>0</v>
      </c>
      <c r="AB781" s="26">
        <f t="array" ref="AB781">SUM(IF(Period=$A$2,IF(Site=$A$730,IF(Provider=$B781,H))))</f>
        <v>0</v>
      </c>
      <c r="AC781" s="27">
        <f t="shared" si="194"/>
        <v>0</v>
      </c>
      <c r="AD781" s="27">
        <f t="shared" si="190"/>
        <v>0</v>
      </c>
      <c r="AE781" s="44"/>
      <c r="AF781" s="20"/>
      <c r="AG781" s="20"/>
      <c r="AH781" s="20"/>
      <c r="AI781" s="20"/>
      <c r="AJ781" s="20"/>
      <c r="AK781" s="20"/>
      <c r="AL781" s="20"/>
      <c r="AM781" s="20"/>
      <c r="AN781" s="20"/>
    </row>
    <row r="782" spans="2:40" hidden="1" outlineLevel="1" x14ac:dyDescent="0.25">
      <c r="B782" s="20" t="s">
        <v>714</v>
      </c>
      <c r="C782" s="44"/>
      <c r="D782" s="25">
        <f t="array" ref="D782">SUM(IF(Period=$A$2,IF(Site=$A$730,IF(Provider=$B782,G))))</f>
        <v>51</v>
      </c>
      <c r="E782" s="26">
        <f t="array" ref="E782">SUM(IF(Period=$A$2,IF(Site=$A$730,IF(Provider=$B782,H))))</f>
        <v>5</v>
      </c>
      <c r="F782" s="27">
        <f t="shared" si="191"/>
        <v>0.21267723102585487</v>
      </c>
      <c r="G782" s="27">
        <f t="shared" si="184"/>
        <v>1.3282633607667464E-2</v>
      </c>
      <c r="H782" s="44"/>
      <c r="I782" s="25">
        <f t="array" ref="I782">SUM(IF(Period=$A$2,IF(Site=$A$730,IF(Provider=$B782,I))))</f>
        <v>166</v>
      </c>
      <c r="J782" s="26">
        <f t="array" ref="J782">SUM(IF(Period=$A$2,IF(Site=$A$730,IF(Provider=$B782,J))))</f>
        <v>2.7289156626506026</v>
      </c>
      <c r="K782" s="27">
        <f t="shared" si="192"/>
        <v>0.27454545454545454</v>
      </c>
      <c r="L782" s="27">
        <f t="shared" si="185"/>
        <v>1.3120166825962291E-2</v>
      </c>
      <c r="M782" s="44"/>
      <c r="N782" s="25">
        <f t="array" ref="N782">SUM(IF(Period=$A$2,IF(Site=$A$730,IF(Provider=$B782,K))))</f>
        <v>12</v>
      </c>
      <c r="O782" s="37">
        <f t="shared" si="186"/>
        <v>7.2289156626506021E-2</v>
      </c>
      <c r="P782" s="44"/>
      <c r="Q782" s="25">
        <f t="array" ref="Q782">SUM(IF(Period=$A$2,IF(Site=$A$730,IF(Provider=$B782,M))))</f>
        <v>0</v>
      </c>
      <c r="R782" s="26">
        <f t="array" ref="R782">SUM(IF(Period=$A$2,IF(Site=$A$730,IF(Provider=$B782,N))))</f>
        <v>0</v>
      </c>
      <c r="S782" s="27" t="e">
        <f t="shared" si="195"/>
        <v>#DIV/0!</v>
      </c>
      <c r="T782" s="27" t="e">
        <f t="shared" si="196"/>
        <v>#DIV/0!</v>
      </c>
      <c r="U782" s="20"/>
      <c r="V782" s="25">
        <f t="array" ref="V782">SUM(IF(Period=$A$2,IF(Site=$A$730,IF(Provider=$B782,P))))</f>
        <v>84</v>
      </c>
      <c r="W782" s="26">
        <f t="array" ref="W782">SUM(IF(Period=$A$2,IF(Site=$A$730,IF(Provider=$B782,Q))))</f>
        <v>31</v>
      </c>
      <c r="X782" s="27">
        <f t="shared" si="193"/>
        <v>2.4450704225352116</v>
      </c>
      <c r="Y782" s="27">
        <f t="shared" si="189"/>
        <v>9.7088102606166807E-2</v>
      </c>
      <c r="Z782" s="44"/>
      <c r="AA782" s="25">
        <f t="array" ref="AA782">SUM(IF(Period=$A$2,IF(Site=$A$730,IF(Provider=$B782,G))))</f>
        <v>51</v>
      </c>
      <c r="AB782" s="26">
        <f t="array" ref="AB782">SUM(IF(Period=$A$2,IF(Site=$A$730,IF(Provider=$B782,H))))</f>
        <v>5</v>
      </c>
      <c r="AC782" s="27">
        <f t="shared" si="194"/>
        <v>0.21267723102585487</v>
      </c>
      <c r="AD782" s="27">
        <f t="shared" si="190"/>
        <v>1.3282633607667464E-2</v>
      </c>
      <c r="AE782" s="44"/>
      <c r="AF782" s="20"/>
      <c r="AG782" s="20"/>
      <c r="AH782" s="20"/>
      <c r="AI782" s="20"/>
      <c r="AJ782" s="20"/>
      <c r="AK782" s="20"/>
      <c r="AL782" s="20"/>
      <c r="AM782" s="20"/>
      <c r="AN782" s="20"/>
    </row>
    <row r="783" spans="2:40" hidden="1" outlineLevel="1" x14ac:dyDescent="0.25">
      <c r="B783" s="20" t="s">
        <v>1140</v>
      </c>
      <c r="C783" s="44"/>
      <c r="D783" s="25">
        <f t="array" ref="D783">SUM(IF(Period=$A$2,IF(Site=$A$730,IF(Provider=$B783,G))))</f>
        <v>0</v>
      </c>
      <c r="E783" s="26">
        <f t="array" ref="E783">SUM(IF(Period=$A$2,IF(Site=$A$730,IF(Provider=$B783,H))))</f>
        <v>0</v>
      </c>
      <c r="F783" s="27">
        <f t="shared" si="191"/>
        <v>0</v>
      </c>
      <c r="G783" s="27">
        <f t="shared" si="184"/>
        <v>0</v>
      </c>
      <c r="H783" s="44"/>
      <c r="I783" s="25">
        <f t="array" ref="I783">SUM(IF(Period=$A$2,IF(Site=$A$730,IF(Provider=$B783,I))))</f>
        <v>0</v>
      </c>
      <c r="J783" s="26">
        <f t="array" ref="J783">SUM(IF(Period=$A$2,IF(Site=$A$730,IF(Provider=$B783,J))))</f>
        <v>0</v>
      </c>
      <c r="K783" s="27">
        <f t="shared" si="192"/>
        <v>0</v>
      </c>
      <c r="L783" s="27">
        <f t="shared" si="185"/>
        <v>0</v>
      </c>
      <c r="M783" s="44"/>
      <c r="N783" s="25">
        <f t="array" ref="N783">SUM(IF(Period=$A$2,IF(Site=$A$730,IF(Provider=$B783,K))))</f>
        <v>0</v>
      </c>
      <c r="O783" s="37">
        <f t="shared" si="186"/>
        <v>0</v>
      </c>
      <c r="P783" s="44"/>
      <c r="Q783" s="25">
        <f t="array" ref="Q783">SUM(IF(Period=$A$2,IF(Site=$A$730,IF(Provider=$B783,M))))</f>
        <v>0</v>
      </c>
      <c r="R783" s="26">
        <f t="array" ref="R783">SUM(IF(Period=$A$2,IF(Site=$A$730,IF(Provider=$B783,N))))</f>
        <v>0</v>
      </c>
      <c r="S783" s="27" t="e">
        <f t="shared" si="195"/>
        <v>#DIV/0!</v>
      </c>
      <c r="T783" s="27" t="e">
        <f t="shared" si="196"/>
        <v>#DIV/0!</v>
      </c>
      <c r="U783" s="20"/>
      <c r="V783" s="25">
        <f t="array" ref="V783">SUM(IF(Period=$A$2,IF(Site=$A$730,IF(Provider=$B783,P))))</f>
        <v>0</v>
      </c>
      <c r="W783" s="26">
        <f t="array" ref="W783">SUM(IF(Period=$A$2,IF(Site=$A$730,IF(Provider=$B783,Q))))</f>
        <v>0</v>
      </c>
      <c r="X783" s="27">
        <f t="shared" si="193"/>
        <v>0</v>
      </c>
      <c r="Y783" s="27">
        <f t="shared" si="189"/>
        <v>0</v>
      </c>
      <c r="Z783" s="44"/>
      <c r="AA783" s="25">
        <f t="array" ref="AA783">SUM(IF(Period=$A$2,IF(Site=$A$730,IF(Provider=$B783,G))))</f>
        <v>0</v>
      </c>
      <c r="AB783" s="26">
        <f t="array" ref="AB783">SUM(IF(Period=$A$2,IF(Site=$A$730,IF(Provider=$B783,H))))</f>
        <v>0</v>
      </c>
      <c r="AC783" s="27">
        <f t="shared" si="194"/>
        <v>0</v>
      </c>
      <c r="AD783" s="27">
        <f t="shared" si="190"/>
        <v>0</v>
      </c>
      <c r="AE783" s="44"/>
      <c r="AF783" s="20"/>
      <c r="AG783" s="20"/>
      <c r="AH783" s="20"/>
      <c r="AI783" s="20"/>
      <c r="AJ783" s="20"/>
      <c r="AK783" s="20"/>
      <c r="AL783" s="20"/>
      <c r="AM783" s="20"/>
      <c r="AN783" s="20"/>
    </row>
    <row r="784" spans="2:40" hidden="1" outlineLevel="1" x14ac:dyDescent="0.25">
      <c r="B784" s="20" t="s">
        <v>723</v>
      </c>
      <c r="C784" s="44"/>
      <c r="D784" s="25">
        <f t="array" ref="D784">SUM(IF(Period=$A$2,IF(Site=$A$730,IF(Provider=$B784,G))))</f>
        <v>0</v>
      </c>
      <c r="E784" s="26">
        <f t="array" ref="E784">SUM(IF(Period=$A$2,IF(Site=$A$730,IF(Provider=$B784,H))))</f>
        <v>0</v>
      </c>
      <c r="F784" s="27">
        <f t="shared" si="191"/>
        <v>0</v>
      </c>
      <c r="G784" s="27">
        <f t="shared" si="184"/>
        <v>0</v>
      </c>
      <c r="H784" s="44"/>
      <c r="I784" s="25">
        <f t="array" ref="I784">SUM(IF(Period=$A$2,IF(Site=$A$730,IF(Provider=$B784,I))))</f>
        <v>0</v>
      </c>
      <c r="J784" s="26">
        <f t="array" ref="J784">SUM(IF(Period=$A$2,IF(Site=$A$730,IF(Provider=$B784,J))))</f>
        <v>0</v>
      </c>
      <c r="K784" s="27">
        <f t="shared" si="192"/>
        <v>0</v>
      </c>
      <c r="L784" s="27">
        <f t="shared" si="185"/>
        <v>0</v>
      </c>
      <c r="M784" s="44"/>
      <c r="N784" s="25">
        <f t="array" ref="N784">SUM(IF(Period=$A$2,IF(Site=$A$730,IF(Provider=$B784,K))))</f>
        <v>0</v>
      </c>
      <c r="O784" s="37">
        <f t="shared" si="186"/>
        <v>0</v>
      </c>
      <c r="P784" s="44"/>
      <c r="Q784" s="25">
        <f t="array" ref="Q784">SUM(IF(Period=$A$2,IF(Site=$A$730,IF(Provider=$B784,M))))</f>
        <v>0</v>
      </c>
      <c r="R784" s="26">
        <f t="array" ref="R784">SUM(IF(Period=$A$2,IF(Site=$A$730,IF(Provider=$B784,N))))</f>
        <v>0</v>
      </c>
      <c r="S784" s="27" t="e">
        <f t="shared" si="195"/>
        <v>#DIV/0!</v>
      </c>
      <c r="T784" s="27" t="e">
        <f t="shared" si="196"/>
        <v>#DIV/0!</v>
      </c>
      <c r="U784" s="20"/>
      <c r="V784" s="25">
        <f t="array" ref="V784">SUM(IF(Period=$A$2,IF(Site=$A$730,IF(Provider=$B784,P))))</f>
        <v>0</v>
      </c>
      <c r="W784" s="26">
        <f t="array" ref="W784">SUM(IF(Period=$A$2,IF(Site=$A$730,IF(Provider=$B784,Q))))</f>
        <v>0</v>
      </c>
      <c r="X784" s="27">
        <f t="shared" si="193"/>
        <v>0</v>
      </c>
      <c r="Y784" s="27">
        <f t="shared" si="189"/>
        <v>0</v>
      </c>
      <c r="Z784" s="44"/>
      <c r="AA784" s="25">
        <f t="array" ref="AA784">SUM(IF(Period=$A$2,IF(Site=$A$730,IF(Provider=$B784,G))))</f>
        <v>0</v>
      </c>
      <c r="AB784" s="26">
        <f t="array" ref="AB784">SUM(IF(Period=$A$2,IF(Site=$A$730,IF(Provider=$B784,H))))</f>
        <v>0</v>
      </c>
      <c r="AC784" s="27">
        <f t="shared" si="194"/>
        <v>0</v>
      </c>
      <c r="AD784" s="27">
        <f t="shared" si="190"/>
        <v>0</v>
      </c>
      <c r="AE784" s="44"/>
      <c r="AF784" s="20"/>
      <c r="AG784" s="20"/>
      <c r="AH784" s="20"/>
      <c r="AI784" s="20"/>
      <c r="AJ784" s="20"/>
      <c r="AK784" s="20"/>
      <c r="AL784" s="20"/>
      <c r="AM784" s="20"/>
      <c r="AN784" s="20"/>
    </row>
    <row r="785" spans="2:40" hidden="1" outlineLevel="1" x14ac:dyDescent="0.25">
      <c r="B785" s="20" t="s">
        <v>795</v>
      </c>
      <c r="C785" s="44"/>
      <c r="D785" s="25">
        <f t="array" ref="D785">SUM(IF(Period=$A$2,IF(Site=$A$730,IF(Provider=$B785,G))))</f>
        <v>0</v>
      </c>
      <c r="E785" s="26">
        <f t="array" ref="E785">SUM(IF(Period=$A$2,IF(Site=$A$730,IF(Provider=$B785,H))))</f>
        <v>0</v>
      </c>
      <c r="F785" s="27">
        <f t="shared" si="191"/>
        <v>0</v>
      </c>
      <c r="G785" s="27">
        <f t="shared" si="184"/>
        <v>0</v>
      </c>
      <c r="H785" s="44"/>
      <c r="I785" s="25">
        <f t="array" ref="I785">SUM(IF(Period=$A$2,IF(Site=$A$730,IF(Provider=$B785,I))))</f>
        <v>0</v>
      </c>
      <c r="J785" s="26">
        <f t="array" ref="J785">SUM(IF(Period=$A$2,IF(Site=$A$730,IF(Provider=$B785,J))))</f>
        <v>0</v>
      </c>
      <c r="K785" s="27">
        <f t="shared" si="192"/>
        <v>0</v>
      </c>
      <c r="L785" s="27">
        <f t="shared" si="185"/>
        <v>0</v>
      </c>
      <c r="M785" s="44"/>
      <c r="N785" s="25">
        <f t="array" ref="N785">SUM(IF(Period=$A$2,IF(Site=$A$730,IF(Provider=$B785,K))))</f>
        <v>0</v>
      </c>
      <c r="O785" s="37">
        <f t="shared" si="186"/>
        <v>0</v>
      </c>
      <c r="P785" s="44"/>
      <c r="Q785" s="25">
        <f t="array" ref="Q785">SUM(IF(Period=$A$2,IF(Site=$A$730,IF(Provider=$B785,M))))</f>
        <v>0</v>
      </c>
      <c r="R785" s="26">
        <f t="array" ref="R785">SUM(IF(Period=$A$2,IF(Site=$A$730,IF(Provider=$B785,N))))</f>
        <v>0</v>
      </c>
      <c r="S785" s="27" t="e">
        <f t="shared" si="195"/>
        <v>#DIV/0!</v>
      </c>
      <c r="T785" s="27" t="e">
        <f t="shared" si="196"/>
        <v>#DIV/0!</v>
      </c>
      <c r="U785" s="20"/>
      <c r="V785" s="25">
        <f t="array" ref="V785">SUM(IF(Period=$A$2,IF(Site=$A$730,IF(Provider=$B785,P))))</f>
        <v>0</v>
      </c>
      <c r="W785" s="26">
        <f t="array" ref="W785">SUM(IF(Period=$A$2,IF(Site=$A$730,IF(Provider=$B785,Q))))</f>
        <v>0</v>
      </c>
      <c r="X785" s="27">
        <f t="shared" si="193"/>
        <v>0</v>
      </c>
      <c r="Y785" s="27">
        <f t="shared" si="189"/>
        <v>0</v>
      </c>
      <c r="Z785" s="44"/>
      <c r="AA785" s="25">
        <f t="array" ref="AA785">SUM(IF(Period=$A$2,IF(Site=$A$730,IF(Provider=$B785,G))))</f>
        <v>0</v>
      </c>
      <c r="AB785" s="26">
        <f t="array" ref="AB785">SUM(IF(Period=$A$2,IF(Site=$A$730,IF(Provider=$B785,H))))</f>
        <v>0</v>
      </c>
      <c r="AC785" s="27">
        <f t="shared" si="194"/>
        <v>0</v>
      </c>
      <c r="AD785" s="27">
        <f t="shared" si="190"/>
        <v>0</v>
      </c>
      <c r="AE785" s="44"/>
      <c r="AF785" s="20"/>
      <c r="AG785" s="20"/>
      <c r="AH785" s="20"/>
      <c r="AI785" s="20"/>
      <c r="AJ785" s="20"/>
      <c r="AK785" s="20"/>
      <c r="AL785" s="20"/>
      <c r="AM785" s="20"/>
      <c r="AN785" s="20"/>
    </row>
    <row r="786" spans="2:40" hidden="1" outlineLevel="1" x14ac:dyDescent="0.25">
      <c r="B786" s="20" t="s">
        <v>752</v>
      </c>
      <c r="C786" s="44"/>
      <c r="D786" s="25">
        <f t="array" ref="D786">SUM(IF(Period=$A$2,IF(Site=$A$730,IF(Provider=$B786,G))))</f>
        <v>29</v>
      </c>
      <c r="E786" s="26">
        <f t="array" ref="E786">SUM(IF(Period=$A$2,IF(Site=$A$730,IF(Provider=$B786,H))))</f>
        <v>3</v>
      </c>
      <c r="F786" s="27">
        <f t="shared" si="191"/>
        <v>7.2560467055879901E-2</v>
      </c>
      <c r="G786" s="27">
        <f t="shared" si="184"/>
        <v>4.5317220543806651E-3</v>
      </c>
      <c r="H786" s="44"/>
      <c r="I786" s="25">
        <f t="array" ref="I786">SUM(IF(Period=$A$2,IF(Site=$A$730,IF(Provider=$B786,I))))</f>
        <v>37</v>
      </c>
      <c r="J786" s="26">
        <f t="array" ref="J786">SUM(IF(Period=$A$2,IF(Site=$A$730,IF(Provider=$B786,J))))</f>
        <v>8.7837837837837842</v>
      </c>
      <c r="K786" s="27">
        <f t="shared" si="192"/>
        <v>0.19696969696969696</v>
      </c>
      <c r="L786" s="27">
        <f t="shared" si="185"/>
        <v>9.4129232195093691E-3</v>
      </c>
      <c r="M786" s="44"/>
      <c r="N786" s="25">
        <f t="array" ref="N786">SUM(IF(Period=$A$2,IF(Site=$A$730,IF(Provider=$B786,K))))</f>
        <v>0</v>
      </c>
      <c r="O786" s="37">
        <f t="shared" si="186"/>
        <v>0</v>
      </c>
      <c r="P786" s="44"/>
      <c r="Q786" s="25">
        <f t="array" ref="Q786">SUM(IF(Period=$A$2,IF(Site=$A$730,IF(Provider=$B786,M))))</f>
        <v>0</v>
      </c>
      <c r="R786" s="26">
        <f t="array" ref="R786">SUM(IF(Period=$A$2,IF(Site=$A$730,IF(Provider=$B786,N))))</f>
        <v>0</v>
      </c>
      <c r="S786" s="27" t="e">
        <f t="shared" si="195"/>
        <v>#DIV/0!</v>
      </c>
      <c r="T786" s="27" t="e">
        <f t="shared" si="196"/>
        <v>#DIV/0!</v>
      </c>
      <c r="U786" s="20"/>
      <c r="V786" s="25">
        <f t="array" ref="V786">SUM(IF(Period=$A$2,IF(Site=$A$730,IF(Provider=$B786,P))))</f>
        <v>25</v>
      </c>
      <c r="W786" s="26">
        <f t="array" ref="W786">SUM(IF(Period=$A$2,IF(Site=$A$730,IF(Provider=$B786,Q))))</f>
        <v>25</v>
      </c>
      <c r="X786" s="27">
        <f t="shared" si="193"/>
        <v>0.58685446009389663</v>
      </c>
      <c r="Y786" s="27">
        <f t="shared" si="189"/>
        <v>2.3302635994183661E-2</v>
      </c>
      <c r="Z786" s="44"/>
      <c r="AA786" s="25">
        <f t="array" ref="AA786">SUM(IF(Period=$A$2,IF(Site=$A$730,IF(Provider=$B786,G))))</f>
        <v>29</v>
      </c>
      <c r="AB786" s="26">
        <f t="array" ref="AB786">SUM(IF(Period=$A$2,IF(Site=$A$730,IF(Provider=$B786,H))))</f>
        <v>3</v>
      </c>
      <c r="AC786" s="27">
        <f t="shared" si="194"/>
        <v>7.2560467055879901E-2</v>
      </c>
      <c r="AD786" s="27">
        <f t="shared" si="190"/>
        <v>4.5317220543806651E-3</v>
      </c>
      <c r="AE786" s="44"/>
      <c r="AF786" s="20"/>
      <c r="AG786" s="20"/>
      <c r="AH786" s="20"/>
      <c r="AI786" s="20"/>
      <c r="AJ786" s="20"/>
      <c r="AK786" s="20"/>
      <c r="AL786" s="20"/>
      <c r="AM786" s="20"/>
      <c r="AN786" s="20"/>
    </row>
    <row r="787" spans="2:40" hidden="1" outlineLevel="1" x14ac:dyDescent="0.25">
      <c r="B787" s="20" t="s">
        <v>710</v>
      </c>
      <c r="C787" s="44"/>
      <c r="D787" s="25">
        <f t="array" ref="D787">SUM(IF(Period=$A$2,IF(Site=$A$730,IF(Provider=$B787,G))))</f>
        <v>0</v>
      </c>
      <c r="E787" s="26">
        <f t="array" ref="E787">SUM(IF(Period=$A$2,IF(Site=$A$730,IF(Provider=$B787,H))))</f>
        <v>0</v>
      </c>
      <c r="F787" s="27">
        <f t="shared" si="191"/>
        <v>0</v>
      </c>
      <c r="G787" s="27">
        <f t="shared" si="184"/>
        <v>0</v>
      </c>
      <c r="H787" s="44"/>
      <c r="I787" s="25">
        <f t="array" ref="I787">SUM(IF(Period=$A$2,IF(Site=$A$730,IF(Provider=$B787,I))))</f>
        <v>0</v>
      </c>
      <c r="J787" s="26">
        <f t="array" ref="J787">SUM(IF(Period=$A$2,IF(Site=$A$730,IF(Provider=$B787,J))))</f>
        <v>0</v>
      </c>
      <c r="K787" s="27">
        <f t="shared" si="192"/>
        <v>0</v>
      </c>
      <c r="L787" s="27">
        <f t="shared" si="185"/>
        <v>0</v>
      </c>
      <c r="M787" s="44"/>
      <c r="N787" s="25">
        <f t="array" ref="N787">SUM(IF(Period=$A$2,IF(Site=$A$730,IF(Provider=$B787,K))))</f>
        <v>0</v>
      </c>
      <c r="O787" s="37">
        <f t="shared" si="186"/>
        <v>0</v>
      </c>
      <c r="P787" s="44"/>
      <c r="Q787" s="25">
        <f t="array" ref="Q787">SUM(IF(Period=$A$2,IF(Site=$A$730,IF(Provider=$B787,M))))</f>
        <v>0</v>
      </c>
      <c r="R787" s="26">
        <f t="array" ref="R787">SUM(IF(Period=$A$2,IF(Site=$A$730,IF(Provider=$B787,N))))</f>
        <v>0</v>
      </c>
      <c r="S787" s="27" t="e">
        <f t="shared" si="195"/>
        <v>#DIV/0!</v>
      </c>
      <c r="T787" s="27" t="e">
        <f t="shared" si="196"/>
        <v>#DIV/0!</v>
      </c>
      <c r="U787" s="20"/>
      <c r="V787" s="25">
        <f t="array" ref="V787">SUM(IF(Period=$A$2,IF(Site=$A$730,IF(Provider=$B787,P))))</f>
        <v>0</v>
      </c>
      <c r="W787" s="26">
        <f t="array" ref="W787">SUM(IF(Period=$A$2,IF(Site=$A$730,IF(Provider=$B787,Q))))</f>
        <v>0</v>
      </c>
      <c r="X787" s="27">
        <f t="shared" si="193"/>
        <v>0</v>
      </c>
      <c r="Y787" s="27">
        <f t="shared" si="189"/>
        <v>0</v>
      </c>
      <c r="Z787" s="44"/>
      <c r="AA787" s="25">
        <f t="array" ref="AA787">SUM(IF(Period=$A$2,IF(Site=$A$730,IF(Provider=$B787,G))))</f>
        <v>0</v>
      </c>
      <c r="AB787" s="26">
        <f t="array" ref="AB787">SUM(IF(Period=$A$2,IF(Site=$A$730,IF(Provider=$B787,H))))</f>
        <v>0</v>
      </c>
      <c r="AC787" s="27">
        <f t="shared" si="194"/>
        <v>0</v>
      </c>
      <c r="AD787" s="27">
        <f t="shared" si="190"/>
        <v>0</v>
      </c>
      <c r="AE787" s="44"/>
      <c r="AF787" s="20"/>
      <c r="AG787" s="20"/>
      <c r="AH787" s="20"/>
      <c r="AI787" s="20"/>
      <c r="AJ787" s="20"/>
      <c r="AK787" s="20"/>
      <c r="AL787" s="20"/>
      <c r="AM787" s="20"/>
      <c r="AN787" s="20"/>
    </row>
    <row r="788" spans="2:40" hidden="1" outlineLevel="1" x14ac:dyDescent="0.25">
      <c r="B788" s="20" t="s">
        <v>1017</v>
      </c>
      <c r="C788" s="44"/>
      <c r="D788" s="25">
        <f t="array" ref="D788">SUM(IF(Period=$A$2,IF(Site=$A$730,IF(Provider=$B788,G))))</f>
        <v>0</v>
      </c>
      <c r="E788" s="26">
        <f t="array" ref="E788">SUM(IF(Period=$A$2,IF(Site=$A$730,IF(Provider=$B788,H))))</f>
        <v>0</v>
      </c>
      <c r="F788" s="27">
        <f t="shared" si="191"/>
        <v>0</v>
      </c>
      <c r="G788" s="27">
        <f t="shared" si="184"/>
        <v>0</v>
      </c>
      <c r="H788" s="44"/>
      <c r="I788" s="25">
        <f t="array" ref="I788">SUM(IF(Period=$A$2,IF(Site=$A$730,IF(Provider=$B788,I))))</f>
        <v>0</v>
      </c>
      <c r="J788" s="26">
        <f t="array" ref="J788">SUM(IF(Period=$A$2,IF(Site=$A$730,IF(Provider=$B788,J))))</f>
        <v>0</v>
      </c>
      <c r="K788" s="27">
        <f t="shared" si="192"/>
        <v>0</v>
      </c>
      <c r="L788" s="27">
        <f t="shared" si="185"/>
        <v>0</v>
      </c>
      <c r="M788" s="44"/>
      <c r="N788" s="25">
        <f t="array" ref="N788">SUM(IF(Period=$A$2,IF(Site=$A$730,IF(Provider=$B788,K))))</f>
        <v>0</v>
      </c>
      <c r="O788" s="37">
        <f t="shared" si="186"/>
        <v>0</v>
      </c>
      <c r="P788" s="44"/>
      <c r="Q788" s="25">
        <f t="array" ref="Q788">SUM(IF(Period=$A$2,IF(Site=$A$730,IF(Provider=$B788,M))))</f>
        <v>0</v>
      </c>
      <c r="R788" s="26">
        <f t="array" ref="R788">SUM(IF(Period=$A$2,IF(Site=$A$730,IF(Provider=$B788,N))))</f>
        <v>0</v>
      </c>
      <c r="S788" s="27" t="e">
        <f t="shared" si="195"/>
        <v>#DIV/0!</v>
      </c>
      <c r="T788" s="27" t="e">
        <f t="shared" si="196"/>
        <v>#DIV/0!</v>
      </c>
      <c r="U788" s="20"/>
      <c r="V788" s="25">
        <f t="array" ref="V788">SUM(IF(Period=$A$2,IF(Site=$A$730,IF(Provider=$B788,P))))</f>
        <v>0</v>
      </c>
      <c r="W788" s="26">
        <f t="array" ref="W788">SUM(IF(Period=$A$2,IF(Site=$A$730,IF(Provider=$B788,Q))))</f>
        <v>0</v>
      </c>
      <c r="X788" s="27">
        <f t="shared" si="193"/>
        <v>0</v>
      </c>
      <c r="Y788" s="27">
        <f t="shared" si="189"/>
        <v>0</v>
      </c>
      <c r="Z788" s="44"/>
      <c r="AA788" s="25">
        <f t="array" ref="AA788">SUM(IF(Period=$A$2,IF(Site=$A$730,IF(Provider=$B788,G))))</f>
        <v>0</v>
      </c>
      <c r="AB788" s="26">
        <f t="array" ref="AB788">SUM(IF(Period=$A$2,IF(Site=$A$730,IF(Provider=$B788,H))))</f>
        <v>0</v>
      </c>
      <c r="AC788" s="27">
        <f t="shared" si="194"/>
        <v>0</v>
      </c>
      <c r="AD788" s="27">
        <f t="shared" si="190"/>
        <v>0</v>
      </c>
      <c r="AE788" s="44"/>
      <c r="AF788" s="20"/>
      <c r="AG788" s="20"/>
      <c r="AH788" s="20"/>
      <c r="AI788" s="20"/>
      <c r="AJ788" s="20"/>
      <c r="AK788" s="20"/>
      <c r="AL788" s="20"/>
      <c r="AM788" s="20"/>
      <c r="AN788" s="20"/>
    </row>
    <row r="789" spans="2:40" hidden="1" outlineLevel="1" x14ac:dyDescent="0.25">
      <c r="B789" s="20" t="s">
        <v>951</v>
      </c>
      <c r="C789" s="44"/>
      <c r="D789" s="25">
        <f t="array" ref="D789">SUM(IF(Period=$A$2,IF(Site=$A$730,IF(Provider=$B789,G))))</f>
        <v>0</v>
      </c>
      <c r="E789" s="26">
        <f t="array" ref="E789">SUM(IF(Period=$A$2,IF(Site=$A$730,IF(Provider=$B789,H))))</f>
        <v>0</v>
      </c>
      <c r="F789" s="27">
        <f t="shared" si="191"/>
        <v>0</v>
      </c>
      <c r="G789" s="27">
        <f t="shared" si="184"/>
        <v>0</v>
      </c>
      <c r="H789" s="44"/>
      <c r="I789" s="25">
        <f t="array" ref="I789">SUM(IF(Period=$A$2,IF(Site=$A$730,IF(Provider=$B789,I))))</f>
        <v>0</v>
      </c>
      <c r="J789" s="26">
        <f t="array" ref="J789">SUM(IF(Period=$A$2,IF(Site=$A$730,IF(Provider=$B789,J))))</f>
        <v>0</v>
      </c>
      <c r="K789" s="27">
        <f t="shared" si="192"/>
        <v>0</v>
      </c>
      <c r="L789" s="27">
        <f t="shared" si="185"/>
        <v>0</v>
      </c>
      <c r="M789" s="44"/>
      <c r="N789" s="25">
        <f t="array" ref="N789">SUM(IF(Period=$A$2,IF(Site=$A$730,IF(Provider=$B789,K))))</f>
        <v>0</v>
      </c>
      <c r="O789" s="37">
        <f t="shared" si="186"/>
        <v>0</v>
      </c>
      <c r="P789" s="44"/>
      <c r="Q789" s="25">
        <f t="array" ref="Q789">SUM(IF(Period=$A$2,IF(Site=$A$730,IF(Provider=$B789,M))))</f>
        <v>0</v>
      </c>
      <c r="R789" s="26">
        <f t="array" ref="R789">SUM(IF(Period=$A$2,IF(Site=$A$730,IF(Provider=$B789,N))))</f>
        <v>0</v>
      </c>
      <c r="S789" s="27" t="e">
        <f t="shared" si="195"/>
        <v>#DIV/0!</v>
      </c>
      <c r="T789" s="27" t="e">
        <f t="shared" si="196"/>
        <v>#DIV/0!</v>
      </c>
      <c r="U789" s="20"/>
      <c r="V789" s="25">
        <f t="array" ref="V789">SUM(IF(Period=$A$2,IF(Site=$A$730,IF(Provider=$B789,P))))</f>
        <v>0</v>
      </c>
      <c r="W789" s="26">
        <f t="array" ref="W789">SUM(IF(Period=$A$2,IF(Site=$A$730,IF(Provider=$B789,Q))))</f>
        <v>0</v>
      </c>
      <c r="X789" s="27">
        <f t="shared" si="193"/>
        <v>0</v>
      </c>
      <c r="Y789" s="27">
        <f t="shared" si="189"/>
        <v>0</v>
      </c>
      <c r="Z789" s="44"/>
      <c r="AA789" s="25">
        <f t="array" ref="AA789">SUM(IF(Period=$A$2,IF(Site=$A$730,IF(Provider=$B789,G))))</f>
        <v>0</v>
      </c>
      <c r="AB789" s="26">
        <f t="array" ref="AB789">SUM(IF(Period=$A$2,IF(Site=$A$730,IF(Provider=$B789,H))))</f>
        <v>0</v>
      </c>
      <c r="AC789" s="27">
        <f t="shared" si="194"/>
        <v>0</v>
      </c>
      <c r="AD789" s="27">
        <f t="shared" si="190"/>
        <v>0</v>
      </c>
      <c r="AE789" s="44"/>
      <c r="AF789" s="20"/>
      <c r="AG789" s="20"/>
      <c r="AH789" s="20"/>
      <c r="AI789" s="20"/>
      <c r="AJ789" s="20"/>
      <c r="AK789" s="20"/>
      <c r="AL789" s="20"/>
      <c r="AM789" s="20"/>
      <c r="AN789" s="20"/>
    </row>
    <row r="790" spans="2:40" hidden="1" outlineLevel="1" x14ac:dyDescent="0.25">
      <c r="B790" s="20" t="s">
        <v>726</v>
      </c>
      <c r="C790" s="44"/>
      <c r="D790" s="25">
        <f t="array" ref="D790">SUM(IF(Period=$A$2,IF(Site=$A$730,IF(Provider=$B790,G))))</f>
        <v>0</v>
      </c>
      <c r="E790" s="26">
        <f t="array" ref="E790">SUM(IF(Period=$A$2,IF(Site=$A$730,IF(Provider=$B790,H))))</f>
        <v>0</v>
      </c>
      <c r="F790" s="27">
        <f t="shared" si="191"/>
        <v>0</v>
      </c>
      <c r="G790" s="27">
        <f t="shared" si="184"/>
        <v>0</v>
      </c>
      <c r="H790" s="44"/>
      <c r="I790" s="25">
        <f t="array" ref="I790">SUM(IF(Period=$A$2,IF(Site=$A$730,IF(Provider=$B790,I))))</f>
        <v>0</v>
      </c>
      <c r="J790" s="26">
        <f t="array" ref="J790">SUM(IF(Period=$A$2,IF(Site=$A$730,IF(Provider=$B790,J))))</f>
        <v>0</v>
      </c>
      <c r="K790" s="27">
        <f t="shared" si="192"/>
        <v>0</v>
      </c>
      <c r="L790" s="27">
        <f t="shared" si="185"/>
        <v>0</v>
      </c>
      <c r="M790" s="44"/>
      <c r="N790" s="25">
        <f t="array" ref="N790">SUM(IF(Period=$A$2,IF(Site=$A$730,IF(Provider=$B790,K))))</f>
        <v>0</v>
      </c>
      <c r="O790" s="37">
        <f t="shared" si="186"/>
        <v>0</v>
      </c>
      <c r="P790" s="44"/>
      <c r="Q790" s="25">
        <f t="array" ref="Q790">SUM(IF(Period=$A$2,IF(Site=$A$730,IF(Provider=$B790,M))))</f>
        <v>0</v>
      </c>
      <c r="R790" s="26">
        <f t="array" ref="R790">SUM(IF(Period=$A$2,IF(Site=$A$730,IF(Provider=$B790,N))))</f>
        <v>0</v>
      </c>
      <c r="S790" s="27" t="e">
        <f t="shared" si="195"/>
        <v>#DIV/0!</v>
      </c>
      <c r="T790" s="27" t="e">
        <f t="shared" si="196"/>
        <v>#DIV/0!</v>
      </c>
      <c r="U790" s="20"/>
      <c r="V790" s="25">
        <f t="array" ref="V790">SUM(IF(Period=$A$2,IF(Site=$A$730,IF(Provider=$B790,P))))</f>
        <v>0</v>
      </c>
      <c r="W790" s="26">
        <f t="array" ref="W790">SUM(IF(Period=$A$2,IF(Site=$A$730,IF(Provider=$B790,Q))))</f>
        <v>0</v>
      </c>
      <c r="X790" s="27">
        <f t="shared" si="193"/>
        <v>0</v>
      </c>
      <c r="Y790" s="27">
        <f t="shared" si="189"/>
        <v>0</v>
      </c>
      <c r="Z790" s="44"/>
      <c r="AA790" s="25">
        <f t="array" ref="AA790">SUM(IF(Period=$A$2,IF(Site=$A$730,IF(Provider=$B790,G))))</f>
        <v>0</v>
      </c>
      <c r="AB790" s="26">
        <f t="array" ref="AB790">SUM(IF(Period=$A$2,IF(Site=$A$730,IF(Provider=$B790,H))))</f>
        <v>0</v>
      </c>
      <c r="AC790" s="27">
        <f t="shared" si="194"/>
        <v>0</v>
      </c>
      <c r="AD790" s="27">
        <f t="shared" si="190"/>
        <v>0</v>
      </c>
      <c r="AE790" s="44"/>
      <c r="AF790" s="20"/>
      <c r="AG790" s="20"/>
      <c r="AH790" s="20"/>
      <c r="AI790" s="20"/>
      <c r="AJ790" s="20"/>
      <c r="AK790" s="20"/>
      <c r="AL790" s="20"/>
      <c r="AM790" s="20"/>
      <c r="AN790" s="20"/>
    </row>
    <row r="791" spans="2:40" hidden="1" outlineLevel="1" x14ac:dyDescent="0.25">
      <c r="B791" s="20" t="s">
        <v>796</v>
      </c>
      <c r="C791" s="44"/>
      <c r="D791" s="25">
        <f t="array" ref="D791">SUM(IF(Period=$A$2,IF(Site=$A$730,IF(Provider=$B791,G))))</f>
        <v>0</v>
      </c>
      <c r="E791" s="26">
        <f t="array" ref="E791">SUM(IF(Period=$A$2,IF(Site=$A$730,IF(Provider=$B791,H))))</f>
        <v>0</v>
      </c>
      <c r="F791" s="27">
        <f t="shared" si="191"/>
        <v>0</v>
      </c>
      <c r="G791" s="27">
        <f t="shared" si="184"/>
        <v>0</v>
      </c>
      <c r="H791" s="44"/>
      <c r="I791" s="25">
        <f t="array" ref="I791">SUM(IF(Period=$A$2,IF(Site=$A$730,IF(Provider=$B791,I))))</f>
        <v>0</v>
      </c>
      <c r="J791" s="26">
        <f t="array" ref="J791">SUM(IF(Period=$A$2,IF(Site=$A$730,IF(Provider=$B791,J))))</f>
        <v>0</v>
      </c>
      <c r="K791" s="27">
        <f t="shared" si="192"/>
        <v>0</v>
      </c>
      <c r="L791" s="27">
        <f t="shared" si="185"/>
        <v>0</v>
      </c>
      <c r="M791" s="44"/>
      <c r="N791" s="25">
        <f t="array" ref="N791">SUM(IF(Period=$A$2,IF(Site=$A$730,IF(Provider=$B791,K))))</f>
        <v>0</v>
      </c>
      <c r="O791" s="37">
        <f t="shared" si="186"/>
        <v>0</v>
      </c>
      <c r="P791" s="44"/>
      <c r="Q791" s="25">
        <f t="array" ref="Q791">SUM(IF(Period=$A$2,IF(Site=$A$730,IF(Provider=$B791,M))))</f>
        <v>0</v>
      </c>
      <c r="R791" s="26">
        <f t="array" ref="R791">SUM(IF(Period=$A$2,IF(Site=$A$730,IF(Provider=$B791,N))))</f>
        <v>0</v>
      </c>
      <c r="S791" s="27" t="e">
        <f t="shared" si="195"/>
        <v>#DIV/0!</v>
      </c>
      <c r="T791" s="27" t="e">
        <f t="shared" si="196"/>
        <v>#DIV/0!</v>
      </c>
      <c r="U791" s="20"/>
      <c r="V791" s="25">
        <f t="array" ref="V791">SUM(IF(Period=$A$2,IF(Site=$A$730,IF(Provider=$B791,P))))</f>
        <v>0</v>
      </c>
      <c r="W791" s="26">
        <f t="array" ref="W791">SUM(IF(Period=$A$2,IF(Site=$A$730,IF(Provider=$B791,Q))))</f>
        <v>0</v>
      </c>
      <c r="X791" s="27">
        <f t="shared" si="193"/>
        <v>0</v>
      </c>
      <c r="Y791" s="27">
        <f t="shared" si="189"/>
        <v>0</v>
      </c>
      <c r="Z791" s="44"/>
      <c r="AA791" s="25">
        <f t="array" ref="AA791">SUM(IF(Period=$A$2,IF(Site=$A$730,IF(Provider=$B791,G))))</f>
        <v>0</v>
      </c>
      <c r="AB791" s="26">
        <f t="array" ref="AB791">SUM(IF(Period=$A$2,IF(Site=$A$730,IF(Provider=$B791,H))))</f>
        <v>0</v>
      </c>
      <c r="AC791" s="27">
        <f t="shared" si="194"/>
        <v>0</v>
      </c>
      <c r="AD791" s="27">
        <f t="shared" si="190"/>
        <v>0</v>
      </c>
      <c r="AE791" s="44"/>
      <c r="AF791" s="20"/>
      <c r="AG791" s="20"/>
      <c r="AH791" s="20"/>
      <c r="AI791" s="20"/>
      <c r="AJ791" s="20"/>
      <c r="AK791" s="20"/>
      <c r="AL791" s="20"/>
      <c r="AM791" s="20"/>
      <c r="AN791" s="20"/>
    </row>
    <row r="792" spans="2:40" hidden="1" outlineLevel="1" x14ac:dyDescent="0.25">
      <c r="B792" s="20" t="s">
        <v>735</v>
      </c>
      <c r="C792" s="44"/>
      <c r="D792" s="25">
        <f t="array" ref="D792">SUM(IF(Period=$A$2,IF(Site=$A$730,IF(Provider=$B792,G))))</f>
        <v>83</v>
      </c>
      <c r="E792" s="26">
        <f t="array" ref="E792">SUM(IF(Period=$A$2,IF(Site=$A$730,IF(Provider=$B792,H))))</f>
        <v>5</v>
      </c>
      <c r="F792" s="27">
        <f t="shared" si="191"/>
        <v>0.3461217681401168</v>
      </c>
      <c r="G792" s="27">
        <f t="shared" si="184"/>
        <v>2.161683508698823E-2</v>
      </c>
      <c r="H792" s="44"/>
      <c r="I792" s="25">
        <f t="array" ref="I792">SUM(IF(Period=$A$2,IF(Site=$A$730,IF(Provider=$B792,I))))</f>
        <v>120</v>
      </c>
      <c r="J792" s="26">
        <f t="array" ref="J792">SUM(IF(Period=$A$2,IF(Site=$A$730,IF(Provider=$B792,J))))</f>
        <v>6.9083333333333332</v>
      </c>
      <c r="K792" s="27">
        <f t="shared" si="192"/>
        <v>0.50242424242424244</v>
      </c>
      <c r="L792" s="27">
        <f t="shared" si="185"/>
        <v>2.4010194919917745E-2</v>
      </c>
      <c r="M792" s="44"/>
      <c r="N792" s="25">
        <f t="array" ref="N792">SUM(IF(Period=$A$2,IF(Site=$A$730,IF(Provider=$B792,K))))</f>
        <v>6</v>
      </c>
      <c r="O792" s="37">
        <f t="shared" si="186"/>
        <v>0.05</v>
      </c>
      <c r="P792" s="44"/>
      <c r="Q792" s="25">
        <f t="array" ref="Q792">SUM(IF(Period=$A$2,IF(Site=$A$730,IF(Provider=$B792,M))))</f>
        <v>0</v>
      </c>
      <c r="R792" s="26">
        <f t="array" ref="R792">SUM(IF(Period=$A$2,IF(Site=$A$730,IF(Provider=$B792,N))))</f>
        <v>0</v>
      </c>
      <c r="S792" s="27" t="e">
        <f t="shared" si="195"/>
        <v>#DIV/0!</v>
      </c>
      <c r="T792" s="27" t="e">
        <f t="shared" si="196"/>
        <v>#DIV/0!</v>
      </c>
      <c r="U792" s="20"/>
      <c r="V792" s="25">
        <f t="array" ref="V792">SUM(IF(Period=$A$2,IF(Site=$A$730,IF(Provider=$B792,P))))</f>
        <v>58</v>
      </c>
      <c r="W792" s="26">
        <f t="array" ref="W792">SUM(IF(Period=$A$2,IF(Site=$A$730,IF(Provider=$B792,Q))))</f>
        <v>27</v>
      </c>
      <c r="X792" s="27">
        <f t="shared" si="193"/>
        <v>1.4704225352112676</v>
      </c>
      <c r="Y792" s="27">
        <f t="shared" si="189"/>
        <v>5.8387084747026585E-2</v>
      </c>
      <c r="Z792" s="44"/>
      <c r="AA792" s="25">
        <f t="array" ref="AA792">SUM(IF(Period=$A$2,IF(Site=$A$730,IF(Provider=$B792,G))))</f>
        <v>83</v>
      </c>
      <c r="AB792" s="26">
        <f t="array" ref="AB792">SUM(IF(Period=$A$2,IF(Site=$A$730,IF(Provider=$B792,H))))</f>
        <v>5</v>
      </c>
      <c r="AC792" s="27">
        <f t="shared" si="194"/>
        <v>0.3461217681401168</v>
      </c>
      <c r="AD792" s="27">
        <f t="shared" si="190"/>
        <v>2.161683508698823E-2</v>
      </c>
      <c r="AE792" s="44"/>
      <c r="AF792" s="20"/>
      <c r="AG792" s="20"/>
      <c r="AH792" s="20"/>
      <c r="AI792" s="20"/>
      <c r="AJ792" s="20"/>
      <c r="AK792" s="20"/>
      <c r="AL792" s="20"/>
      <c r="AM792" s="20"/>
      <c r="AN792" s="20"/>
    </row>
    <row r="793" spans="2:40" hidden="1" outlineLevel="1" x14ac:dyDescent="0.25">
      <c r="B793" s="20" t="s">
        <v>724</v>
      </c>
      <c r="C793" s="44"/>
      <c r="D793" s="25">
        <f t="array" ref="D793">SUM(IF(Period=$A$2,IF(Site=$A$730,IF(Provider=$B793,G))))</f>
        <v>11</v>
      </c>
      <c r="E793" s="26">
        <f t="array" ref="E793">SUM(IF(Period=$A$2,IF(Site=$A$730,IF(Provider=$B793,H))))</f>
        <v>35</v>
      </c>
      <c r="F793" s="27">
        <f t="shared" si="191"/>
        <v>0.32110091743119268</v>
      </c>
      <c r="G793" s="27">
        <f t="shared" si="184"/>
        <v>2.0054172309615585E-2</v>
      </c>
      <c r="H793" s="44"/>
      <c r="I793" s="25">
        <f t="array" ref="I793">SUM(IF(Period=$A$2,IF(Site=$A$730,IF(Provider=$B793,I))))</f>
        <v>11</v>
      </c>
      <c r="J793" s="26">
        <f t="array" ref="J793">SUM(IF(Period=$A$2,IF(Site=$A$730,IF(Provider=$B793,J))))</f>
        <v>46</v>
      </c>
      <c r="K793" s="27">
        <f t="shared" si="192"/>
        <v>0.3066666666666667</v>
      </c>
      <c r="L793" s="27">
        <f t="shared" si="185"/>
        <v>1.4655197381759202E-2</v>
      </c>
      <c r="M793" s="44"/>
      <c r="N793" s="25">
        <f t="array" ref="N793">SUM(IF(Period=$A$2,IF(Site=$A$730,IF(Provider=$B793,K))))</f>
        <v>0</v>
      </c>
      <c r="O793" s="37">
        <f t="shared" si="186"/>
        <v>0</v>
      </c>
      <c r="P793" s="44"/>
      <c r="Q793" s="25">
        <f t="array" ref="Q793">SUM(IF(Period=$A$2,IF(Site=$A$730,IF(Provider=$B793,M))))</f>
        <v>0</v>
      </c>
      <c r="R793" s="26">
        <f t="array" ref="R793">SUM(IF(Period=$A$2,IF(Site=$A$730,IF(Provider=$B793,N))))</f>
        <v>0</v>
      </c>
      <c r="S793" s="27" t="e">
        <f t="shared" si="195"/>
        <v>#DIV/0!</v>
      </c>
      <c r="T793" s="27" t="e">
        <f t="shared" si="196"/>
        <v>#DIV/0!</v>
      </c>
      <c r="U793" s="20"/>
      <c r="V793" s="25">
        <f t="array" ref="V793">SUM(IF(Period=$A$2,IF(Site=$A$730,IF(Provider=$B793,P))))</f>
        <v>6</v>
      </c>
      <c r="W793" s="26">
        <f t="array" ref="W793">SUM(IF(Period=$A$2,IF(Site=$A$730,IF(Provider=$B793,Q))))</f>
        <v>58</v>
      </c>
      <c r="X793" s="27">
        <f t="shared" si="193"/>
        <v>0.3267605633802817</v>
      </c>
      <c r="Y793" s="27">
        <f t="shared" si="189"/>
        <v>1.2974907721561462E-2</v>
      </c>
      <c r="Z793" s="44"/>
      <c r="AA793" s="25">
        <f t="array" ref="AA793">SUM(IF(Period=$A$2,IF(Site=$A$730,IF(Provider=$B793,G))))</f>
        <v>11</v>
      </c>
      <c r="AB793" s="26">
        <f t="array" ref="AB793">SUM(IF(Period=$A$2,IF(Site=$A$730,IF(Provider=$B793,H))))</f>
        <v>35</v>
      </c>
      <c r="AC793" s="27">
        <f t="shared" si="194"/>
        <v>0.32110091743119268</v>
      </c>
      <c r="AD793" s="27">
        <f t="shared" si="190"/>
        <v>2.0054172309615585E-2</v>
      </c>
      <c r="AE793" s="44"/>
      <c r="AF793" s="20"/>
      <c r="AG793" s="20"/>
      <c r="AH793" s="20"/>
      <c r="AI793" s="20"/>
      <c r="AJ793" s="20"/>
      <c r="AK793" s="20"/>
      <c r="AL793" s="20"/>
      <c r="AM793" s="20"/>
      <c r="AN793" s="20"/>
    </row>
    <row r="794" spans="2:40" hidden="1" outlineLevel="1" x14ac:dyDescent="0.25">
      <c r="B794" s="20" t="s">
        <v>858</v>
      </c>
      <c r="C794" s="44"/>
      <c r="D794" s="25">
        <f t="array" ref="D794">SUM(IF(Period=$A$2,IF(Site=$A$730,IF(Provider=$B794,G))))</f>
        <v>0</v>
      </c>
      <c r="E794" s="26">
        <f t="array" ref="E794">SUM(IF(Period=$A$2,IF(Site=$A$730,IF(Provider=$B794,H))))</f>
        <v>0</v>
      </c>
      <c r="F794" s="27">
        <f t="shared" si="191"/>
        <v>0</v>
      </c>
      <c r="G794" s="27">
        <f t="shared" si="184"/>
        <v>0</v>
      </c>
      <c r="H794" s="44"/>
      <c r="I794" s="25">
        <f t="array" ref="I794">SUM(IF(Period=$A$2,IF(Site=$A$730,IF(Provider=$B794,I))))</f>
        <v>0</v>
      </c>
      <c r="J794" s="26">
        <f t="array" ref="J794">SUM(IF(Period=$A$2,IF(Site=$A$730,IF(Provider=$B794,J))))</f>
        <v>0</v>
      </c>
      <c r="K794" s="27">
        <f t="shared" si="192"/>
        <v>0</v>
      </c>
      <c r="L794" s="27">
        <f t="shared" si="185"/>
        <v>0</v>
      </c>
      <c r="M794" s="44"/>
      <c r="N794" s="25">
        <f t="array" ref="N794">SUM(IF(Period=$A$2,IF(Site=$A$730,IF(Provider=$B794,K))))</f>
        <v>0</v>
      </c>
      <c r="O794" s="37">
        <f t="shared" si="186"/>
        <v>0</v>
      </c>
      <c r="P794" s="44"/>
      <c r="Q794" s="25">
        <f t="array" ref="Q794">SUM(IF(Period=$A$2,IF(Site=$A$730,IF(Provider=$B794,M))))</f>
        <v>0</v>
      </c>
      <c r="R794" s="26">
        <f t="array" ref="R794">SUM(IF(Period=$A$2,IF(Site=$A$730,IF(Provider=$B794,N))))</f>
        <v>0</v>
      </c>
      <c r="S794" s="27" t="e">
        <f t="shared" si="195"/>
        <v>#DIV/0!</v>
      </c>
      <c r="T794" s="27" t="e">
        <f t="shared" si="196"/>
        <v>#DIV/0!</v>
      </c>
      <c r="U794" s="20"/>
      <c r="V794" s="25">
        <f t="array" ref="V794">SUM(IF(Period=$A$2,IF(Site=$A$730,IF(Provider=$B794,P))))</f>
        <v>0</v>
      </c>
      <c r="W794" s="26">
        <f t="array" ref="W794">SUM(IF(Period=$A$2,IF(Site=$A$730,IF(Provider=$B794,Q))))</f>
        <v>0</v>
      </c>
      <c r="X794" s="27">
        <f t="shared" si="193"/>
        <v>0</v>
      </c>
      <c r="Y794" s="27">
        <f t="shared" si="189"/>
        <v>0</v>
      </c>
      <c r="Z794" s="44"/>
      <c r="AA794" s="25">
        <f t="array" ref="AA794">SUM(IF(Period=$A$2,IF(Site=$A$730,IF(Provider=$B794,G))))</f>
        <v>0</v>
      </c>
      <c r="AB794" s="26">
        <f t="array" ref="AB794">SUM(IF(Period=$A$2,IF(Site=$A$730,IF(Provider=$B794,H))))</f>
        <v>0</v>
      </c>
      <c r="AC794" s="27">
        <f t="shared" si="194"/>
        <v>0</v>
      </c>
      <c r="AD794" s="27">
        <f t="shared" si="190"/>
        <v>0</v>
      </c>
      <c r="AE794" s="44"/>
      <c r="AF794" s="20"/>
      <c r="AG794" s="20"/>
      <c r="AH794" s="20"/>
      <c r="AI794" s="20"/>
      <c r="AJ794" s="20"/>
      <c r="AK794" s="20"/>
      <c r="AL794" s="20"/>
      <c r="AM794" s="20"/>
      <c r="AN794" s="20"/>
    </row>
    <row r="795" spans="2:40" hidden="1" outlineLevel="1" x14ac:dyDescent="0.25">
      <c r="B795" s="20" t="s">
        <v>851</v>
      </c>
      <c r="C795" s="44"/>
      <c r="D795" s="25">
        <f t="array" ref="D795">SUM(IF(Period=$A$2,IF(Site=$A$730,IF(Provider=$B795,G))))</f>
        <v>0</v>
      </c>
      <c r="E795" s="26">
        <f t="array" ref="E795">SUM(IF(Period=$A$2,IF(Site=$A$730,IF(Provider=$B795,H))))</f>
        <v>0</v>
      </c>
      <c r="F795" s="27">
        <f t="shared" si="191"/>
        <v>0</v>
      </c>
      <c r="G795" s="27">
        <f t="shared" ref="G795:G804" si="197">E795*(D795/D$891)</f>
        <v>0</v>
      </c>
      <c r="H795" s="44"/>
      <c r="I795" s="25">
        <f t="array" ref="I795">SUM(IF(Period=$A$2,IF(Site=$A$730,IF(Provider=$B795,I))))</f>
        <v>0</v>
      </c>
      <c r="J795" s="26">
        <f t="array" ref="J795">SUM(IF(Period=$A$2,IF(Site=$A$730,IF(Provider=$B795,J))))</f>
        <v>0</v>
      </c>
      <c r="K795" s="27">
        <f t="shared" si="192"/>
        <v>0</v>
      </c>
      <c r="L795" s="27">
        <f t="shared" ref="L795:L804" si="198">J795*(I795/I$891)</f>
        <v>0</v>
      </c>
      <c r="M795" s="44"/>
      <c r="N795" s="25">
        <f t="array" ref="N795">SUM(IF(Period=$A$2,IF(Site=$A$730,IF(Provider=$B795,K))))</f>
        <v>0</v>
      </c>
      <c r="O795" s="37">
        <f t="shared" ref="O795:O805" si="199">IF(ISERROR(N795/I795),0,N795/I795)</f>
        <v>0</v>
      </c>
      <c r="P795" s="44"/>
      <c r="Q795" s="25">
        <f t="array" ref="Q795">SUM(IF(Period=$A$2,IF(Site=$A$730,IF(Provider=$B795,M))))</f>
        <v>0</v>
      </c>
      <c r="R795" s="26">
        <f t="array" ref="R795">SUM(IF(Period=$A$2,IF(Site=$A$730,IF(Provider=$B795,N))))</f>
        <v>0</v>
      </c>
      <c r="S795" s="27" t="e">
        <f t="shared" ref="S795:S804" si="200">R795*(Q795/Q$805)</f>
        <v>#DIV/0!</v>
      </c>
      <c r="T795" s="27" t="e">
        <f t="shared" ref="T795:T804" si="201">R795*(Q795/Q$891)</f>
        <v>#DIV/0!</v>
      </c>
      <c r="U795" s="20"/>
      <c r="V795" s="25">
        <f t="array" ref="V795">SUM(IF(Period=$A$2,IF(Site=$A$730,IF(Provider=$B795,P))))</f>
        <v>0</v>
      </c>
      <c r="W795" s="26">
        <f t="array" ref="W795">SUM(IF(Period=$A$2,IF(Site=$A$730,IF(Provider=$B795,Q))))</f>
        <v>0</v>
      </c>
      <c r="X795" s="27">
        <f t="shared" si="193"/>
        <v>0</v>
      </c>
      <c r="Y795" s="27">
        <f t="shared" ref="Y795:Y804" si="202">W795*(V795/V$891)</f>
        <v>0</v>
      </c>
      <c r="Z795" s="44"/>
      <c r="AA795" s="25">
        <f t="array" ref="AA795">SUM(IF(Period=$A$2,IF(Site=$A$730,IF(Provider=$B795,G))))</f>
        <v>0</v>
      </c>
      <c r="AB795" s="26">
        <f t="array" ref="AB795">SUM(IF(Period=$A$2,IF(Site=$A$730,IF(Provider=$B795,H))))</f>
        <v>0</v>
      </c>
      <c r="AC795" s="27">
        <f t="shared" si="194"/>
        <v>0</v>
      </c>
      <c r="AD795" s="27">
        <f t="shared" ref="AD795:AD804" si="203">AB795*(AA795/AA$891)</f>
        <v>0</v>
      </c>
      <c r="AE795" s="44"/>
      <c r="AF795" s="20"/>
      <c r="AG795" s="20"/>
      <c r="AH795" s="20"/>
      <c r="AI795" s="20"/>
      <c r="AJ795" s="20"/>
      <c r="AK795" s="20"/>
      <c r="AL795" s="20"/>
      <c r="AM795" s="20"/>
      <c r="AN795" s="20"/>
    </row>
    <row r="796" spans="2:40" hidden="1" outlineLevel="1" x14ac:dyDescent="0.25">
      <c r="B796" s="20" t="s">
        <v>873</v>
      </c>
      <c r="C796" s="44"/>
      <c r="D796" s="25">
        <f t="array" ref="D796">SUM(IF(Period=$A$2,IF(Site=$A$730,IF(Provider=$B796,G))))</f>
        <v>0</v>
      </c>
      <c r="E796" s="26">
        <f t="array" ref="E796">SUM(IF(Period=$A$2,IF(Site=$A$730,IF(Provider=$B796,H))))</f>
        <v>0</v>
      </c>
      <c r="F796" s="27">
        <f t="shared" ref="F796:F804" si="204">E796*(D796/D$805)</f>
        <v>0</v>
      </c>
      <c r="G796" s="27">
        <f t="shared" si="197"/>
        <v>0</v>
      </c>
      <c r="H796" s="44"/>
      <c r="I796" s="25">
        <f t="array" ref="I796">SUM(IF(Period=$A$2,IF(Site=$A$730,IF(Provider=$B796,I))))</f>
        <v>0</v>
      </c>
      <c r="J796" s="26">
        <f t="array" ref="J796">SUM(IF(Period=$A$2,IF(Site=$A$730,IF(Provider=$B796,J))))</f>
        <v>0</v>
      </c>
      <c r="K796" s="27">
        <f t="shared" ref="K796:K804" si="205">J796*(I796/I$805)</f>
        <v>0</v>
      </c>
      <c r="L796" s="27">
        <f t="shared" si="198"/>
        <v>0</v>
      </c>
      <c r="M796" s="44"/>
      <c r="N796" s="25">
        <f t="array" ref="N796">SUM(IF(Period=$A$2,IF(Site=$A$730,IF(Provider=$B796,K))))</f>
        <v>0</v>
      </c>
      <c r="O796" s="37">
        <f t="shared" si="199"/>
        <v>0</v>
      </c>
      <c r="P796" s="44"/>
      <c r="Q796" s="25">
        <f t="array" ref="Q796">SUM(IF(Period=$A$2,IF(Site=$A$730,IF(Provider=$B796,M))))</f>
        <v>0</v>
      </c>
      <c r="R796" s="26">
        <f t="array" ref="R796">SUM(IF(Period=$A$2,IF(Site=$A$730,IF(Provider=$B796,N))))</f>
        <v>0</v>
      </c>
      <c r="S796" s="27" t="e">
        <f t="shared" si="200"/>
        <v>#DIV/0!</v>
      </c>
      <c r="T796" s="27" t="e">
        <f t="shared" si="201"/>
        <v>#DIV/0!</v>
      </c>
      <c r="U796" s="20"/>
      <c r="V796" s="25">
        <f t="array" ref="V796">SUM(IF(Period=$A$2,IF(Site=$A$730,IF(Provider=$B796,P))))</f>
        <v>0</v>
      </c>
      <c r="W796" s="26">
        <f t="array" ref="W796">SUM(IF(Period=$A$2,IF(Site=$A$730,IF(Provider=$B796,Q))))</f>
        <v>0</v>
      </c>
      <c r="X796" s="27">
        <f t="shared" ref="X796:X804" si="206">W796*(V796/V$805)</f>
        <v>0</v>
      </c>
      <c r="Y796" s="27">
        <f t="shared" si="202"/>
        <v>0</v>
      </c>
      <c r="Z796" s="44"/>
      <c r="AA796" s="25">
        <f t="array" ref="AA796">SUM(IF(Period=$A$2,IF(Site=$A$730,IF(Provider=$B796,G))))</f>
        <v>0</v>
      </c>
      <c r="AB796" s="26">
        <f t="array" ref="AB796">SUM(IF(Period=$A$2,IF(Site=$A$730,IF(Provider=$B796,H))))</f>
        <v>0</v>
      </c>
      <c r="AC796" s="27">
        <f t="shared" ref="AC796:AC804" si="207">AB796*(AA796/AA$805)</f>
        <v>0</v>
      </c>
      <c r="AD796" s="27">
        <f t="shared" si="203"/>
        <v>0</v>
      </c>
      <c r="AE796" s="44"/>
      <c r="AF796" s="20"/>
      <c r="AG796" s="20"/>
      <c r="AH796" s="20"/>
      <c r="AI796" s="20"/>
      <c r="AJ796" s="20"/>
      <c r="AK796" s="20"/>
      <c r="AL796" s="20"/>
      <c r="AM796" s="20"/>
      <c r="AN796" s="20"/>
    </row>
    <row r="797" spans="2:40" hidden="1" outlineLevel="1" x14ac:dyDescent="0.25">
      <c r="B797" s="20" t="s">
        <v>730</v>
      </c>
      <c r="C797" s="44"/>
      <c r="D797" s="25">
        <f t="array" ref="D797">SUM(IF(Period=$A$2,IF(Site=$A$730,IF(Provider=$B797,G))))</f>
        <v>0</v>
      </c>
      <c r="E797" s="26">
        <f t="array" ref="E797">SUM(IF(Period=$A$2,IF(Site=$A$730,IF(Provider=$B797,H))))</f>
        <v>0</v>
      </c>
      <c r="F797" s="27">
        <f t="shared" si="204"/>
        <v>0</v>
      </c>
      <c r="G797" s="27">
        <f t="shared" si="197"/>
        <v>0</v>
      </c>
      <c r="H797" s="44"/>
      <c r="I797" s="25">
        <f t="array" ref="I797">SUM(IF(Period=$A$2,IF(Site=$A$730,IF(Provider=$B797,I))))</f>
        <v>0</v>
      </c>
      <c r="J797" s="26">
        <f t="array" ref="J797">SUM(IF(Period=$A$2,IF(Site=$A$730,IF(Provider=$B797,J))))</f>
        <v>0</v>
      </c>
      <c r="K797" s="27">
        <f t="shared" si="205"/>
        <v>0</v>
      </c>
      <c r="L797" s="27">
        <f t="shared" si="198"/>
        <v>0</v>
      </c>
      <c r="M797" s="44"/>
      <c r="N797" s="25">
        <f t="array" ref="N797">SUM(IF(Period=$A$2,IF(Site=$A$730,IF(Provider=$B797,K))))</f>
        <v>0</v>
      </c>
      <c r="O797" s="37">
        <f t="shared" si="199"/>
        <v>0</v>
      </c>
      <c r="P797" s="44"/>
      <c r="Q797" s="25">
        <f t="array" ref="Q797">SUM(IF(Period=$A$2,IF(Site=$A$730,IF(Provider=$B797,M))))</f>
        <v>0</v>
      </c>
      <c r="R797" s="26">
        <f t="array" ref="R797">SUM(IF(Period=$A$2,IF(Site=$A$730,IF(Provider=$B797,N))))</f>
        <v>0</v>
      </c>
      <c r="S797" s="27" t="e">
        <f t="shared" si="200"/>
        <v>#DIV/0!</v>
      </c>
      <c r="T797" s="27" t="e">
        <f t="shared" si="201"/>
        <v>#DIV/0!</v>
      </c>
      <c r="U797" s="20"/>
      <c r="V797" s="25">
        <f t="array" ref="V797">SUM(IF(Period=$A$2,IF(Site=$A$730,IF(Provider=$B797,P))))</f>
        <v>0</v>
      </c>
      <c r="W797" s="26">
        <f t="array" ref="W797">SUM(IF(Period=$A$2,IF(Site=$A$730,IF(Provider=$B797,Q))))</f>
        <v>0</v>
      </c>
      <c r="X797" s="27">
        <f t="shared" si="206"/>
        <v>0</v>
      </c>
      <c r="Y797" s="27">
        <f t="shared" si="202"/>
        <v>0</v>
      </c>
      <c r="Z797" s="44"/>
      <c r="AA797" s="25">
        <f t="array" ref="AA797">SUM(IF(Period=$A$2,IF(Site=$A$730,IF(Provider=$B797,G))))</f>
        <v>0</v>
      </c>
      <c r="AB797" s="26">
        <f t="array" ref="AB797">SUM(IF(Period=$A$2,IF(Site=$A$730,IF(Provider=$B797,H))))</f>
        <v>0</v>
      </c>
      <c r="AC797" s="27">
        <f t="shared" si="207"/>
        <v>0</v>
      </c>
      <c r="AD797" s="27">
        <f t="shared" si="203"/>
        <v>0</v>
      </c>
      <c r="AE797" s="44"/>
      <c r="AF797" s="20"/>
      <c r="AG797" s="20"/>
      <c r="AH797" s="20"/>
      <c r="AI797" s="20"/>
      <c r="AJ797" s="20"/>
      <c r="AK797" s="20"/>
      <c r="AL797" s="20"/>
      <c r="AM797" s="20"/>
      <c r="AN797" s="20"/>
    </row>
    <row r="798" spans="2:40" hidden="1" outlineLevel="1" x14ac:dyDescent="0.25">
      <c r="B798" s="20" t="s">
        <v>727</v>
      </c>
      <c r="C798" s="44"/>
      <c r="D798" s="25">
        <f t="array" ref="D798">SUM(IF(Period=$A$2,IF(Site=$A$730,IF(Provider=$B798,G))))</f>
        <v>21</v>
      </c>
      <c r="E798" s="26">
        <f t="array" ref="E798">SUM(IF(Period=$A$2,IF(Site=$A$730,IF(Provider=$B798,H))))</f>
        <v>8</v>
      </c>
      <c r="F798" s="27">
        <f t="shared" si="204"/>
        <v>0.14011676396997497</v>
      </c>
      <c r="G798" s="27">
        <f t="shared" si="197"/>
        <v>8.7509115532868002E-3</v>
      </c>
      <c r="H798" s="44"/>
      <c r="I798" s="25">
        <f t="array" ref="I798">SUM(IF(Period=$A$2,IF(Site=$A$730,IF(Provider=$B798,I))))</f>
        <v>34</v>
      </c>
      <c r="J798" s="26">
        <f t="array" ref="J798">SUM(IF(Period=$A$2,IF(Site=$A$730,IF(Provider=$B798,J))))</f>
        <v>11.117647058823529</v>
      </c>
      <c r="K798" s="27">
        <f t="shared" si="205"/>
        <v>0.2290909090909091</v>
      </c>
      <c r="L798" s="27">
        <f t="shared" si="198"/>
        <v>1.0947953775306283E-2</v>
      </c>
      <c r="M798" s="44"/>
      <c r="N798" s="25">
        <f t="array" ref="N798">SUM(IF(Period=$A$2,IF(Site=$A$730,IF(Provider=$B798,K))))</f>
        <v>0</v>
      </c>
      <c r="O798" s="37">
        <f t="shared" si="199"/>
        <v>0</v>
      </c>
      <c r="P798" s="44"/>
      <c r="Q798" s="25">
        <f t="array" ref="Q798">SUM(IF(Period=$A$2,IF(Site=$A$730,IF(Provider=$B798,M))))</f>
        <v>0</v>
      </c>
      <c r="R798" s="26">
        <f t="array" ref="R798">SUM(IF(Period=$A$2,IF(Site=$A$730,IF(Provider=$B798,N))))</f>
        <v>0</v>
      </c>
      <c r="S798" s="27" t="e">
        <f t="shared" si="200"/>
        <v>#DIV/0!</v>
      </c>
      <c r="T798" s="27" t="e">
        <f t="shared" si="201"/>
        <v>#DIV/0!</v>
      </c>
      <c r="U798" s="20"/>
      <c r="V798" s="25">
        <f t="array" ref="V798">SUM(IF(Period=$A$2,IF(Site=$A$730,IF(Provider=$B798,P))))</f>
        <v>22</v>
      </c>
      <c r="W798" s="26">
        <f t="array" ref="W798">SUM(IF(Period=$A$2,IF(Site=$A$730,IF(Provider=$B798,Q))))</f>
        <v>27</v>
      </c>
      <c r="X798" s="27">
        <f t="shared" si="206"/>
        <v>0.55774647887323936</v>
      </c>
      <c r="Y798" s="27">
        <f t="shared" si="202"/>
        <v>2.2146825248872154E-2</v>
      </c>
      <c r="Z798" s="44"/>
      <c r="AA798" s="25">
        <f t="array" ref="AA798">SUM(IF(Period=$A$2,IF(Site=$A$730,IF(Provider=$B798,G))))</f>
        <v>21</v>
      </c>
      <c r="AB798" s="26">
        <f t="array" ref="AB798">SUM(IF(Period=$A$2,IF(Site=$A$730,IF(Provider=$B798,H))))</f>
        <v>8</v>
      </c>
      <c r="AC798" s="27">
        <f t="shared" si="207"/>
        <v>0.14011676396997497</v>
      </c>
      <c r="AD798" s="27">
        <f t="shared" si="203"/>
        <v>8.7509115532868002E-3</v>
      </c>
      <c r="AE798" s="44"/>
      <c r="AF798" s="20"/>
      <c r="AG798" s="20"/>
      <c r="AH798" s="20"/>
      <c r="AI798" s="20"/>
      <c r="AJ798" s="20"/>
      <c r="AK798" s="20"/>
      <c r="AL798" s="20"/>
      <c r="AM798" s="20"/>
      <c r="AN798" s="20"/>
    </row>
    <row r="799" spans="2:40" hidden="1" outlineLevel="1" x14ac:dyDescent="0.25">
      <c r="B799" s="20" t="s">
        <v>708</v>
      </c>
      <c r="C799" s="44"/>
      <c r="D799" s="25">
        <f t="array" ref="D799">SUM(IF(Period=$A$2,IF(Site=$A$730,IF(Provider=$B799,G))))</f>
        <v>0</v>
      </c>
      <c r="E799" s="26">
        <f t="array" ref="E799">SUM(IF(Period=$A$2,IF(Site=$A$730,IF(Provider=$B799,H))))</f>
        <v>0</v>
      </c>
      <c r="F799" s="27">
        <f t="shared" si="204"/>
        <v>0</v>
      </c>
      <c r="G799" s="27">
        <f t="shared" si="197"/>
        <v>0</v>
      </c>
      <c r="H799" s="44"/>
      <c r="I799" s="25">
        <f t="array" ref="I799">SUM(IF(Period=$A$2,IF(Site=$A$730,IF(Provider=$B799,I))))</f>
        <v>0</v>
      </c>
      <c r="J799" s="26">
        <f t="array" ref="J799">SUM(IF(Period=$A$2,IF(Site=$A$730,IF(Provider=$B799,J))))</f>
        <v>0</v>
      </c>
      <c r="K799" s="27">
        <f t="shared" si="205"/>
        <v>0</v>
      </c>
      <c r="L799" s="27">
        <f t="shared" si="198"/>
        <v>0</v>
      </c>
      <c r="M799" s="44"/>
      <c r="N799" s="25">
        <f t="array" ref="N799">SUM(IF(Period=$A$2,IF(Site=$A$730,IF(Provider=$B799,K))))</f>
        <v>0</v>
      </c>
      <c r="O799" s="37">
        <f t="shared" si="199"/>
        <v>0</v>
      </c>
      <c r="P799" s="44"/>
      <c r="Q799" s="25">
        <f t="array" ref="Q799">SUM(IF(Period=$A$2,IF(Site=$A$730,IF(Provider=$B799,M))))</f>
        <v>0</v>
      </c>
      <c r="R799" s="26">
        <f t="array" ref="R799">SUM(IF(Period=$A$2,IF(Site=$A$730,IF(Provider=$B799,N))))</f>
        <v>0</v>
      </c>
      <c r="S799" s="27" t="e">
        <f t="shared" si="200"/>
        <v>#DIV/0!</v>
      </c>
      <c r="T799" s="27" t="e">
        <f t="shared" si="201"/>
        <v>#DIV/0!</v>
      </c>
      <c r="U799" s="20"/>
      <c r="V799" s="25">
        <f t="array" ref="V799">SUM(IF(Period=$A$2,IF(Site=$A$730,IF(Provider=$B799,P))))</f>
        <v>0</v>
      </c>
      <c r="W799" s="26">
        <f t="array" ref="W799">SUM(IF(Period=$A$2,IF(Site=$A$730,IF(Provider=$B799,Q))))</f>
        <v>0</v>
      </c>
      <c r="X799" s="27">
        <f t="shared" si="206"/>
        <v>0</v>
      </c>
      <c r="Y799" s="27">
        <f t="shared" si="202"/>
        <v>0</v>
      </c>
      <c r="Z799" s="44"/>
      <c r="AA799" s="25">
        <f t="array" ref="AA799">SUM(IF(Period=$A$2,IF(Site=$A$730,IF(Provider=$B799,G))))</f>
        <v>0</v>
      </c>
      <c r="AB799" s="26">
        <f t="array" ref="AB799">SUM(IF(Period=$A$2,IF(Site=$A$730,IF(Provider=$B799,H))))</f>
        <v>0</v>
      </c>
      <c r="AC799" s="27">
        <f t="shared" si="207"/>
        <v>0</v>
      </c>
      <c r="AD799" s="27">
        <f t="shared" si="203"/>
        <v>0</v>
      </c>
      <c r="AE799" s="44"/>
      <c r="AF799" s="20"/>
      <c r="AG799" s="20"/>
      <c r="AH799" s="20"/>
      <c r="AI799" s="20"/>
      <c r="AJ799" s="20"/>
      <c r="AK799" s="20"/>
      <c r="AL799" s="20"/>
      <c r="AM799" s="20"/>
      <c r="AN799" s="20"/>
    </row>
    <row r="800" spans="2:40" hidden="1" outlineLevel="1" x14ac:dyDescent="0.25">
      <c r="B800" s="20" t="s">
        <v>743</v>
      </c>
      <c r="C800" s="44"/>
      <c r="D800" s="25">
        <f t="array" ref="D800">SUM(IF(Period=$A$2,IF(Site=$A$730,IF(Provider=$B800,G))))</f>
        <v>141</v>
      </c>
      <c r="E800" s="26">
        <f t="array" ref="E800">SUM(IF(Period=$A$2,IF(Site=$A$730,IF(Provider=$B800,H))))</f>
        <v>3</v>
      </c>
      <c r="F800" s="27">
        <f t="shared" si="204"/>
        <v>0.35279399499582986</v>
      </c>
      <c r="G800" s="27">
        <f t="shared" si="197"/>
        <v>2.2033545160954265E-2</v>
      </c>
      <c r="H800" s="44"/>
      <c r="I800" s="25">
        <f t="array" ref="I800">SUM(IF(Period=$A$2,IF(Site=$A$730,IF(Provider=$B800,I))))</f>
        <v>183</v>
      </c>
      <c r="J800" s="26">
        <f t="array" ref="J800">SUM(IF(Period=$A$2,IF(Site=$A$730,IF(Provider=$B800,J))))</f>
        <v>5.5519125683060109</v>
      </c>
      <c r="K800" s="27">
        <f t="shared" si="205"/>
        <v>0.61575757575757584</v>
      </c>
      <c r="L800" s="27">
        <f t="shared" si="198"/>
        <v>2.9426246126220058E-2</v>
      </c>
      <c r="M800" s="44"/>
      <c r="N800" s="25">
        <f t="array" ref="N800">SUM(IF(Period=$A$2,IF(Site=$A$730,IF(Provider=$B800,K))))</f>
        <v>8</v>
      </c>
      <c r="O800" s="37">
        <f t="shared" si="199"/>
        <v>4.3715846994535519E-2</v>
      </c>
      <c r="P800" s="44"/>
      <c r="Q800" s="25">
        <f t="array" ref="Q800">SUM(IF(Period=$A$2,IF(Site=$A$730,IF(Provider=$B800,M))))</f>
        <v>0</v>
      </c>
      <c r="R800" s="26">
        <f t="array" ref="R800">SUM(IF(Period=$A$2,IF(Site=$A$730,IF(Provider=$B800,N))))</f>
        <v>0</v>
      </c>
      <c r="S800" s="27" t="e">
        <f t="shared" si="200"/>
        <v>#DIV/0!</v>
      </c>
      <c r="T800" s="27" t="e">
        <f t="shared" si="201"/>
        <v>#DIV/0!</v>
      </c>
      <c r="U800" s="20"/>
      <c r="V800" s="25">
        <f t="array" ref="V800">SUM(IF(Period=$A$2,IF(Site=$A$730,IF(Provider=$B800,P))))</f>
        <v>117</v>
      </c>
      <c r="W800" s="26">
        <f t="array" ref="W800">SUM(IF(Period=$A$2,IF(Site=$A$730,IF(Provider=$B800,Q))))</f>
        <v>14</v>
      </c>
      <c r="X800" s="27">
        <f t="shared" si="206"/>
        <v>1.5380281690140847</v>
      </c>
      <c r="Y800" s="27">
        <f t="shared" si="202"/>
        <v>6.1071548413556546E-2</v>
      </c>
      <c r="Z800" s="44"/>
      <c r="AA800" s="25">
        <f t="array" ref="AA800">SUM(IF(Period=$A$2,IF(Site=$A$730,IF(Provider=$B800,G))))</f>
        <v>141</v>
      </c>
      <c r="AB800" s="26">
        <f t="array" ref="AB800">SUM(IF(Period=$A$2,IF(Site=$A$730,IF(Provider=$B800,H))))</f>
        <v>3</v>
      </c>
      <c r="AC800" s="27">
        <f t="shared" si="207"/>
        <v>0.35279399499582986</v>
      </c>
      <c r="AD800" s="27">
        <f t="shared" si="203"/>
        <v>2.2033545160954265E-2</v>
      </c>
      <c r="AE800" s="44"/>
      <c r="AF800" s="20"/>
      <c r="AG800" s="20"/>
      <c r="AH800" s="20"/>
      <c r="AI800" s="20"/>
      <c r="AJ800" s="20"/>
      <c r="AK800" s="20"/>
      <c r="AL800" s="20"/>
      <c r="AM800" s="20"/>
      <c r="AN800" s="20"/>
    </row>
    <row r="801" spans="1:40" hidden="1" outlineLevel="1" x14ac:dyDescent="0.25">
      <c r="B801" s="20" t="s">
        <v>725</v>
      </c>
      <c r="C801" s="44"/>
      <c r="D801" s="25">
        <f t="array" ref="D801">SUM(IF(Period=$A$2,IF(Site=$A$730,IF(Provider=$B801,G))))</f>
        <v>21</v>
      </c>
      <c r="E801" s="26">
        <f t="array" ref="E801">SUM(IF(Period=$A$2,IF(Site=$A$730,IF(Provider=$B801,H))))</f>
        <v>4</v>
      </c>
      <c r="F801" s="27">
        <f t="shared" si="204"/>
        <v>7.0058381984987483E-2</v>
      </c>
      <c r="G801" s="27">
        <f t="shared" si="197"/>
        <v>4.3754557766434001E-3</v>
      </c>
      <c r="H801" s="44"/>
      <c r="I801" s="25">
        <f t="array" ref="I801">SUM(IF(Period=$A$2,IF(Site=$A$730,IF(Provider=$B801,I))))</f>
        <v>27</v>
      </c>
      <c r="J801" s="26">
        <f t="array" ref="J801">SUM(IF(Period=$A$2,IF(Site=$A$730,IF(Provider=$B801,J))))</f>
        <v>8.2222222222222214</v>
      </c>
      <c r="K801" s="27">
        <f t="shared" si="205"/>
        <v>0.13454545454545455</v>
      </c>
      <c r="L801" s="27">
        <f t="shared" si="198"/>
        <v>6.4297506299417842E-3</v>
      </c>
      <c r="M801" s="44"/>
      <c r="N801" s="25">
        <f t="array" ref="N801">SUM(IF(Period=$A$2,IF(Site=$A$730,IF(Provider=$B801,K))))</f>
        <v>0</v>
      </c>
      <c r="O801" s="37">
        <f t="shared" si="199"/>
        <v>0</v>
      </c>
      <c r="P801" s="44"/>
      <c r="Q801" s="25">
        <f t="array" ref="Q801">SUM(IF(Period=$A$2,IF(Site=$A$730,IF(Provider=$B801,M))))</f>
        <v>0</v>
      </c>
      <c r="R801" s="26">
        <f t="array" ref="R801">SUM(IF(Period=$A$2,IF(Site=$A$730,IF(Provider=$B801,N))))</f>
        <v>0</v>
      </c>
      <c r="S801" s="27" t="e">
        <f t="shared" si="200"/>
        <v>#DIV/0!</v>
      </c>
      <c r="T801" s="27" t="e">
        <f t="shared" si="201"/>
        <v>#DIV/0!</v>
      </c>
      <c r="U801" s="20"/>
      <c r="V801" s="25">
        <f t="array" ref="V801">SUM(IF(Period=$A$2,IF(Site=$A$730,IF(Provider=$B801,P))))</f>
        <v>17</v>
      </c>
      <c r="W801" s="26">
        <f t="array" ref="W801">SUM(IF(Period=$A$2,IF(Site=$A$730,IF(Provider=$B801,Q))))</f>
        <v>25</v>
      </c>
      <c r="X801" s="27">
        <f t="shared" si="206"/>
        <v>0.39906103286384981</v>
      </c>
      <c r="Y801" s="27">
        <f t="shared" si="202"/>
        <v>1.5845792476044892E-2</v>
      </c>
      <c r="Z801" s="44"/>
      <c r="AA801" s="25">
        <f t="array" ref="AA801">SUM(IF(Period=$A$2,IF(Site=$A$730,IF(Provider=$B801,G))))</f>
        <v>21</v>
      </c>
      <c r="AB801" s="26">
        <f t="array" ref="AB801">SUM(IF(Period=$A$2,IF(Site=$A$730,IF(Provider=$B801,H))))</f>
        <v>4</v>
      </c>
      <c r="AC801" s="27">
        <f t="shared" si="207"/>
        <v>7.0058381984987483E-2</v>
      </c>
      <c r="AD801" s="27">
        <f t="shared" si="203"/>
        <v>4.3754557766434001E-3</v>
      </c>
      <c r="AE801" s="44"/>
      <c r="AF801" s="20"/>
      <c r="AG801" s="20"/>
      <c r="AH801" s="20"/>
      <c r="AI801" s="20"/>
      <c r="AJ801" s="20"/>
      <c r="AK801" s="20"/>
      <c r="AL801" s="20"/>
      <c r="AM801" s="20"/>
      <c r="AN801" s="20"/>
    </row>
    <row r="802" spans="1:40" hidden="1" outlineLevel="1" x14ac:dyDescent="0.25">
      <c r="B802" s="20" t="s">
        <v>717</v>
      </c>
      <c r="C802" s="44"/>
      <c r="D802" s="25">
        <f t="array" ref="D802">SUM(IF(Period=$A$2,IF(Site=$A$730,IF(Provider=$B802,G))))</f>
        <v>50</v>
      </c>
      <c r="E802" s="26">
        <f t="array" ref="E802">SUM(IF(Period=$A$2,IF(Site=$A$730,IF(Provider=$B802,H))))</f>
        <v>8</v>
      </c>
      <c r="F802" s="27">
        <f t="shared" si="204"/>
        <v>0.33361134278565469</v>
      </c>
      <c r="G802" s="27">
        <f t="shared" si="197"/>
        <v>2.0835503698301908E-2</v>
      </c>
      <c r="H802" s="44"/>
      <c r="I802" s="25">
        <f t="array" ref="I802">SUM(IF(Period=$A$2,IF(Site=$A$730,IF(Provider=$B802,I))))</f>
        <v>73</v>
      </c>
      <c r="J802" s="26">
        <f t="array" ref="J802">SUM(IF(Period=$A$2,IF(Site=$A$730,IF(Provider=$B802,J))))</f>
        <v>7.9178082191780819</v>
      </c>
      <c r="K802" s="27">
        <f t="shared" si="205"/>
        <v>0.35030303030303028</v>
      </c>
      <c r="L802" s="27">
        <f t="shared" si="198"/>
        <v>1.674052191038897E-2</v>
      </c>
      <c r="M802" s="44"/>
      <c r="N802" s="25">
        <f t="array" ref="N802">SUM(IF(Period=$A$2,IF(Site=$A$730,IF(Provider=$B802,K))))</f>
        <v>2</v>
      </c>
      <c r="O802" s="37">
        <f t="shared" si="199"/>
        <v>2.7397260273972601E-2</v>
      </c>
      <c r="P802" s="44"/>
      <c r="Q802" s="25">
        <f t="array" ref="Q802">SUM(IF(Period=$A$2,IF(Site=$A$730,IF(Provider=$B802,M))))</f>
        <v>0</v>
      </c>
      <c r="R802" s="26">
        <f t="array" ref="R802">SUM(IF(Period=$A$2,IF(Site=$A$730,IF(Provider=$B802,N))))</f>
        <v>0</v>
      </c>
      <c r="S802" s="27" t="e">
        <f t="shared" si="200"/>
        <v>#DIV/0!</v>
      </c>
      <c r="T802" s="27" t="e">
        <f t="shared" si="201"/>
        <v>#DIV/0!</v>
      </c>
      <c r="U802" s="20"/>
      <c r="V802" s="25">
        <f t="array" ref="V802">SUM(IF(Period=$A$2,IF(Site=$A$730,IF(Provider=$B802,P))))</f>
        <v>58</v>
      </c>
      <c r="W802" s="26">
        <f t="array" ref="W802">SUM(IF(Period=$A$2,IF(Site=$A$730,IF(Provider=$B802,Q))))</f>
        <v>36</v>
      </c>
      <c r="X802" s="27">
        <f t="shared" si="206"/>
        <v>1.9605633802816902</v>
      </c>
      <c r="Y802" s="27">
        <f t="shared" si="202"/>
        <v>7.7849446329368785E-2</v>
      </c>
      <c r="Z802" s="44"/>
      <c r="AA802" s="25">
        <f t="array" ref="AA802">SUM(IF(Period=$A$2,IF(Site=$A$730,IF(Provider=$B802,G))))</f>
        <v>50</v>
      </c>
      <c r="AB802" s="26">
        <f t="array" ref="AB802">SUM(IF(Period=$A$2,IF(Site=$A$730,IF(Provider=$B802,H))))</f>
        <v>8</v>
      </c>
      <c r="AC802" s="27">
        <f t="shared" si="207"/>
        <v>0.33361134278565469</v>
      </c>
      <c r="AD802" s="27">
        <f t="shared" si="203"/>
        <v>2.0835503698301908E-2</v>
      </c>
      <c r="AE802" s="44"/>
      <c r="AF802" s="20"/>
      <c r="AG802" s="20"/>
      <c r="AH802" s="20"/>
      <c r="AI802" s="20"/>
      <c r="AJ802" s="20"/>
      <c r="AK802" s="20"/>
      <c r="AL802" s="20"/>
      <c r="AM802" s="20"/>
      <c r="AN802" s="20"/>
    </row>
    <row r="803" spans="1:40" hidden="1" outlineLevel="1" x14ac:dyDescent="0.25">
      <c r="B803" s="20" t="s">
        <v>712</v>
      </c>
      <c r="C803" s="44"/>
      <c r="D803" s="25">
        <f t="array" ref="D803">SUM(IF(Period=$A$2,IF(Site=$A$730,IF(Provider=$B803,G))))</f>
        <v>149</v>
      </c>
      <c r="E803" s="26">
        <f t="array" ref="E803">SUM(IF(Period=$A$2,IF(Site=$A$730,IF(Provider=$B803,H))))</f>
        <v>4</v>
      </c>
      <c r="F803" s="27">
        <f t="shared" si="204"/>
        <v>0.4970809007506255</v>
      </c>
      <c r="G803" s="27">
        <f t="shared" si="197"/>
        <v>3.104490051046984E-2</v>
      </c>
      <c r="H803" s="44"/>
      <c r="I803" s="25">
        <f t="array" ref="I803">SUM(IF(Period=$A$2,IF(Site=$A$730,IF(Provider=$B803,I))))</f>
        <v>174</v>
      </c>
      <c r="J803" s="26">
        <f t="array" ref="J803">SUM(IF(Period=$A$2,IF(Site=$A$730,IF(Provider=$B803,J))))</f>
        <v>7.7816091954022992</v>
      </c>
      <c r="K803" s="27">
        <f t="shared" si="205"/>
        <v>0.82060606060606067</v>
      </c>
      <c r="L803" s="27">
        <f t="shared" si="198"/>
        <v>3.921568627450981E-2</v>
      </c>
      <c r="M803" s="44"/>
      <c r="N803" s="25">
        <f t="array" ref="N803">SUM(IF(Period=$A$2,IF(Site=$A$730,IF(Provider=$B803,K))))</f>
        <v>6</v>
      </c>
      <c r="O803" s="37">
        <f t="shared" si="199"/>
        <v>3.4482758620689655E-2</v>
      </c>
      <c r="P803" s="44"/>
      <c r="Q803" s="25">
        <f t="array" ref="Q803">SUM(IF(Period=$A$2,IF(Site=$A$730,IF(Provider=$B803,M))))</f>
        <v>0</v>
      </c>
      <c r="R803" s="26">
        <f t="array" ref="R803">SUM(IF(Period=$A$2,IF(Site=$A$730,IF(Provider=$B803,N))))</f>
        <v>0</v>
      </c>
      <c r="S803" s="27" t="e">
        <f t="shared" si="200"/>
        <v>#DIV/0!</v>
      </c>
      <c r="T803" s="27" t="e">
        <f t="shared" si="201"/>
        <v>#DIV/0!</v>
      </c>
      <c r="U803" s="20"/>
      <c r="V803" s="25">
        <f t="array" ref="V803">SUM(IF(Period=$A$2,IF(Site=$A$730,IF(Provider=$B803,P))))</f>
        <v>112</v>
      </c>
      <c r="W803" s="26">
        <f t="array" ref="W803">SUM(IF(Period=$A$2,IF(Site=$A$730,IF(Provider=$B803,Q))))</f>
        <v>29</v>
      </c>
      <c r="X803" s="27">
        <f t="shared" si="206"/>
        <v>3.0497652582159622</v>
      </c>
      <c r="Y803" s="27">
        <f t="shared" si="202"/>
        <v>0.12109913873457366</v>
      </c>
      <c r="Z803" s="44"/>
      <c r="AA803" s="25">
        <f t="array" ref="AA803">SUM(IF(Period=$A$2,IF(Site=$A$730,IF(Provider=$B803,G))))</f>
        <v>149</v>
      </c>
      <c r="AB803" s="26">
        <f t="array" ref="AB803">SUM(IF(Period=$A$2,IF(Site=$A$730,IF(Provider=$B803,H))))</f>
        <v>4</v>
      </c>
      <c r="AC803" s="27">
        <f t="shared" si="207"/>
        <v>0.4970809007506255</v>
      </c>
      <c r="AD803" s="27">
        <f t="shared" si="203"/>
        <v>3.104490051046984E-2</v>
      </c>
      <c r="AE803" s="44"/>
      <c r="AF803" s="20"/>
      <c r="AG803" s="20"/>
      <c r="AH803" s="20"/>
      <c r="AI803" s="20"/>
      <c r="AJ803" s="20"/>
      <c r="AK803" s="20"/>
      <c r="AL803" s="20"/>
      <c r="AM803" s="20"/>
      <c r="AN803" s="20"/>
    </row>
    <row r="804" spans="1:40" hidden="1" outlineLevel="1" x14ac:dyDescent="0.25">
      <c r="B804" s="20" t="s">
        <v>733</v>
      </c>
      <c r="C804" s="44"/>
      <c r="D804" s="25">
        <f t="array" ref="D804">SUM(IF(Period=$A$2,IF(Site=$A$730,IF(Provider=$B804,G))))</f>
        <v>46</v>
      </c>
      <c r="E804" s="26">
        <f t="array" ref="E804">SUM(IF(Period=$A$2,IF(Site=$A$730,IF(Provider=$B804,H))))</f>
        <v>3</v>
      </c>
      <c r="F804" s="27">
        <f t="shared" si="204"/>
        <v>0.11509591326105087</v>
      </c>
      <c r="G804" s="27">
        <f t="shared" si="197"/>
        <v>7.1882487759141571E-3</v>
      </c>
      <c r="H804" s="44"/>
      <c r="I804" s="25">
        <f t="array" ref="I804">SUM(IF(Period=$A$2,IF(Site=$A$730,IF(Provider=$B804,I))))</f>
        <v>85</v>
      </c>
      <c r="J804" s="26">
        <f t="array" ref="J804">SUM(IF(Period=$A$2,IF(Site=$A$730,IF(Provider=$B804,J))))</f>
        <v>4.0117647058823529</v>
      </c>
      <c r="K804" s="27">
        <f t="shared" si="205"/>
        <v>0.20666666666666667</v>
      </c>
      <c r="L804" s="27">
        <f t="shared" si="198"/>
        <v>9.8763286703159852E-3</v>
      </c>
      <c r="M804" s="44"/>
      <c r="N804" s="25">
        <f t="array" ref="N804">SUM(IF(Period=$A$2,IF(Site=$A$730,IF(Provider=$B804,K))))</f>
        <v>0</v>
      </c>
      <c r="O804" s="37">
        <f t="shared" si="199"/>
        <v>0</v>
      </c>
      <c r="P804" s="44"/>
      <c r="Q804" s="25">
        <f t="array" ref="Q804">SUM(IF(Period=$A$2,IF(Site=$A$730,IF(Provider=$B804,M))))</f>
        <v>0</v>
      </c>
      <c r="R804" s="26">
        <f t="array" ref="R804">SUM(IF(Period=$A$2,IF(Site=$A$730,IF(Provider=$B804,N))))</f>
        <v>0</v>
      </c>
      <c r="S804" s="27" t="e">
        <f t="shared" si="200"/>
        <v>#DIV/0!</v>
      </c>
      <c r="T804" s="27" t="e">
        <f t="shared" si="201"/>
        <v>#DIV/0!</v>
      </c>
      <c r="U804" s="20"/>
      <c r="V804" s="25">
        <f t="array" ref="V804">SUM(IF(Period=$A$2,IF(Site=$A$730,IF(Provider=$B804,P))))</f>
        <v>53</v>
      </c>
      <c r="W804" s="26">
        <f t="array" ref="W804">SUM(IF(Period=$A$2,IF(Site=$A$730,IF(Provider=$B804,Q))))</f>
        <v>19</v>
      </c>
      <c r="X804" s="27">
        <f t="shared" si="206"/>
        <v>0.94553990610328642</v>
      </c>
      <c r="Y804" s="27">
        <f t="shared" si="202"/>
        <v>3.7545207113828721E-2</v>
      </c>
      <c r="Z804" s="44"/>
      <c r="AA804" s="25">
        <f t="array" ref="AA804">SUM(IF(Period=$A$2,IF(Site=$A$730,IF(Provider=$B804,G))))</f>
        <v>46</v>
      </c>
      <c r="AB804" s="26">
        <f t="array" ref="AB804">SUM(IF(Period=$A$2,IF(Site=$A$730,IF(Provider=$B804,H))))</f>
        <v>3</v>
      </c>
      <c r="AC804" s="27">
        <f t="shared" si="207"/>
        <v>0.11509591326105087</v>
      </c>
      <c r="AD804" s="27">
        <f t="shared" si="203"/>
        <v>7.1882487759141571E-3</v>
      </c>
      <c r="AE804" s="44"/>
      <c r="AF804" s="20"/>
      <c r="AG804" s="20"/>
      <c r="AH804" s="20"/>
      <c r="AI804" s="20"/>
      <c r="AJ804" s="20"/>
      <c r="AK804" s="20"/>
      <c r="AL804" s="20"/>
      <c r="AM804" s="20"/>
      <c r="AN804" s="20"/>
    </row>
    <row r="805" spans="1:40" collapsed="1" x14ac:dyDescent="0.25">
      <c r="B805" s="28" t="s">
        <v>1142</v>
      </c>
      <c r="D805" s="30">
        <f>SUM(D731:D804)</f>
        <v>1199</v>
      </c>
      <c r="E805" s="31">
        <f>SUM(F731:F804)</f>
        <v>6.6038365304420337</v>
      </c>
      <c r="F805" s="29"/>
      <c r="G805" s="29"/>
      <c r="I805" s="30">
        <f>SUM(I731:I804)</f>
        <v>1650</v>
      </c>
      <c r="J805" s="31">
        <f>SUM(K731:K804)</f>
        <v>8.8915151515151525</v>
      </c>
      <c r="K805" s="29"/>
      <c r="L805" s="29"/>
      <c r="N805" s="30">
        <f>SUM(N731:N804)</f>
        <v>55</v>
      </c>
      <c r="O805" s="38">
        <f t="shared" si="199"/>
        <v>3.3333333333333333E-2</v>
      </c>
      <c r="Q805" s="30">
        <f>SUM(Q731:Q804)</f>
        <v>0</v>
      </c>
      <c r="R805" s="31">
        <f>IF(ISERROR(SUM(S731:S804)),0,SUM(S731:S804))</f>
        <v>0</v>
      </c>
      <c r="S805" s="29"/>
      <c r="T805" s="29"/>
      <c r="V805" s="30">
        <f>SUM(V731:V804)</f>
        <v>1065</v>
      </c>
      <c r="W805" s="31">
        <f>SUM(X731:X804)</f>
        <v>27.558685446009385</v>
      </c>
      <c r="X805" s="29"/>
      <c r="Y805" s="29"/>
      <c r="AA805" s="30">
        <f>SUM(AA731:AA804)</f>
        <v>1199</v>
      </c>
      <c r="AB805" s="31">
        <f>SUM(AC731:AC804)</f>
        <v>6.6038365304420337</v>
      </c>
      <c r="AC805" s="29"/>
      <c r="AD805" s="29"/>
    </row>
    <row r="806" spans="1:40" x14ac:dyDescent="0.25">
      <c r="O806" s="39"/>
    </row>
    <row r="807" spans="1:40" x14ac:dyDescent="0.25">
      <c r="A807" s="19" t="s">
        <v>284</v>
      </c>
      <c r="O807" s="39"/>
    </row>
    <row r="808" spans="1:40" hidden="1" outlineLevel="1" x14ac:dyDescent="0.25">
      <c r="B808" s="20" t="s">
        <v>834</v>
      </c>
      <c r="C808" s="44"/>
      <c r="D808" s="25">
        <f t="array" ref="D808">SUM(IF(Period=$A$2,IF(Site=$A$807,IF(Provider=$B808,G))))</f>
        <v>0</v>
      </c>
      <c r="E808" s="26">
        <f t="array" ref="E808">SUM(IF(Period=$A$2,IF(Site=$A$807,IF(Provider=$B808,H))))</f>
        <v>0</v>
      </c>
      <c r="F808" s="27">
        <f>E808*(D808/D$889)</f>
        <v>0</v>
      </c>
      <c r="G808" s="27">
        <f t="shared" ref="G808:G871" si="208">E808*(D808/D$891)</f>
        <v>0</v>
      </c>
      <c r="H808" s="44"/>
      <c r="I808" s="25">
        <f t="array" ref="I808">SUM(IF(Period=$A$2,IF(Site=$A$807,IF(Provider=$B808,I))))</f>
        <v>0</v>
      </c>
      <c r="J808" s="26">
        <f t="array" ref="J808">SUM(IF(Period=$A$2,IF(Site=$A$807,IF(Provider=$B808,J))))</f>
        <v>0</v>
      </c>
      <c r="K808" s="27">
        <f>J808*(I808/I$889)</f>
        <v>0</v>
      </c>
      <c r="L808" s="27">
        <f t="shared" ref="L808:L871" si="209">J808*(I808/I$891)</f>
        <v>0</v>
      </c>
      <c r="M808" s="44"/>
      <c r="N808" s="25">
        <f t="array" ref="N808">SUM(IF(Period=$A$2,IF(Site=$A$807,IF(Provider=$B808,K))))</f>
        <v>0</v>
      </c>
      <c r="O808" s="37">
        <f t="shared" ref="O808:O871" si="210">IF(ISERROR(N808/I808),0,N808/I808)</f>
        <v>0</v>
      </c>
      <c r="P808" s="44"/>
      <c r="Q808" s="25">
        <f t="array" ref="Q808">SUM(IF(Period=$A$2,IF(Site=$A$807,IF(Provider=$B808,M))))</f>
        <v>0</v>
      </c>
      <c r="R808" s="26">
        <f t="array" ref="R808">SUM(IF(Period=$A$2,IF(Site=$A$807,IF(Provider=$B808,N))))</f>
        <v>0</v>
      </c>
      <c r="S808" s="27" t="e">
        <f t="shared" ref="S808:S839" si="211">R808*(Q808/Q$889)</f>
        <v>#DIV/0!</v>
      </c>
      <c r="T808" s="27" t="e">
        <f t="shared" ref="T808:T839" si="212">R808*(Q808/Q$891)</f>
        <v>#DIV/0!</v>
      </c>
      <c r="U808" s="20"/>
      <c r="V808" s="25">
        <f t="array" ref="V808">SUM(IF(Period=$A$2,IF(Site=$A$807,IF(Provider=$B808,P))))</f>
        <v>0</v>
      </c>
      <c r="W808" s="26">
        <f t="array" ref="W808">SUM(IF(Period=$A$2,IF(Site=$A$807,IF(Provider=$B808,Q))))</f>
        <v>0</v>
      </c>
      <c r="X808" s="27">
        <f>W808*(V808/V$889)</f>
        <v>0</v>
      </c>
      <c r="Y808" s="27">
        <f t="shared" ref="Y808:Y871" si="213">W808*(V808/V$891)</f>
        <v>0</v>
      </c>
      <c r="Z808" s="44"/>
      <c r="AA808" s="25">
        <f t="array" ref="AA808">SUM(IF(Period=$A$2,IF(Site=$A$807,IF(Provider=$B808,G))))</f>
        <v>0</v>
      </c>
      <c r="AB808" s="26">
        <f t="array" ref="AB808">SUM(IF(Period=$A$2,IF(Site=$A$807,IF(Provider=$B808,H))))</f>
        <v>0</v>
      </c>
      <c r="AC808" s="27">
        <f>AB808*(AA808/AA$889)</f>
        <v>0</v>
      </c>
      <c r="AD808" s="27">
        <f t="shared" ref="AD808:AD871" si="214">AB808*(AA808/AA$891)</f>
        <v>0</v>
      </c>
      <c r="AE808" s="44"/>
      <c r="AF808" s="20"/>
      <c r="AG808" s="20"/>
      <c r="AH808" s="20"/>
      <c r="AI808" s="20"/>
      <c r="AJ808" s="20"/>
      <c r="AK808" s="20"/>
      <c r="AL808" s="20"/>
      <c r="AM808" s="20"/>
      <c r="AN808" s="20"/>
    </row>
    <row r="809" spans="1:40" hidden="1" outlineLevel="1" x14ac:dyDescent="0.25">
      <c r="B809" s="20" t="s">
        <v>793</v>
      </c>
      <c r="C809" s="44"/>
      <c r="D809" s="25">
        <f t="array" ref="D809">SUM(IF(Period=$A$2,IF(Site=$A$807,IF(Provider=$B809,G))))</f>
        <v>127</v>
      </c>
      <c r="E809" s="26">
        <f t="array" ref="E809">SUM(IF(Period=$A$2,IF(Site=$A$807,IF(Provider=$B809,H))))</f>
        <v>2</v>
      </c>
      <c r="F809" s="27">
        <f t="shared" ref="F809:F872" si="215">E809*(D809/D$889)</f>
        <v>0.2309090909090909</v>
      </c>
      <c r="G809" s="27">
        <f t="shared" si="208"/>
        <v>1.323054484842171E-2</v>
      </c>
      <c r="H809" s="44"/>
      <c r="I809" s="25">
        <f t="array" ref="I809">SUM(IF(Period=$A$2,IF(Site=$A$807,IF(Provider=$B809,I))))</f>
        <v>244</v>
      </c>
      <c r="J809" s="26">
        <f t="array" ref="J809">SUM(IF(Period=$A$2,IF(Site=$A$807,IF(Provider=$B809,J))))</f>
        <v>7.889344262295082</v>
      </c>
      <c r="K809" s="27">
        <f t="shared" ref="K809:K872" si="216">J809*(I809/I$889)</f>
        <v>0.43601359003397505</v>
      </c>
      <c r="L809" s="27">
        <f t="shared" si="209"/>
        <v>5.5753468300170882E-2</v>
      </c>
      <c r="M809" s="44"/>
      <c r="N809" s="25">
        <f t="array" ref="N809">SUM(IF(Period=$A$2,IF(Site=$A$807,IF(Provider=$B809,K))))</f>
        <v>24</v>
      </c>
      <c r="O809" s="37">
        <f t="shared" si="210"/>
        <v>9.8360655737704916E-2</v>
      </c>
      <c r="P809" s="44"/>
      <c r="Q809" s="25">
        <f t="array" ref="Q809">SUM(IF(Period=$A$2,IF(Site=$A$807,IF(Provider=$B809,M))))</f>
        <v>0</v>
      </c>
      <c r="R809" s="26">
        <f t="array" ref="R809">SUM(IF(Period=$A$2,IF(Site=$A$807,IF(Provider=$B809,N))))</f>
        <v>0</v>
      </c>
      <c r="S809" s="27" t="e">
        <f t="shared" si="211"/>
        <v>#DIV/0!</v>
      </c>
      <c r="T809" s="27" t="e">
        <f t="shared" si="212"/>
        <v>#DIV/0!</v>
      </c>
      <c r="U809" s="20"/>
      <c r="V809" s="25">
        <f t="array" ref="V809">SUM(IF(Period=$A$2,IF(Site=$A$807,IF(Provider=$B809,P))))</f>
        <v>120</v>
      </c>
      <c r="W809" s="26">
        <f t="array" ref="W809">SUM(IF(Period=$A$2,IF(Site=$A$807,IF(Provider=$B809,Q))))</f>
        <v>39</v>
      </c>
      <c r="X809" s="27">
        <f t="shared" ref="X809:X872" si="217">W809*(V809/V$889)</f>
        <v>1.5019255455712452</v>
      </c>
      <c r="Y809" s="27">
        <f t="shared" si="213"/>
        <v>0.17449013832444726</v>
      </c>
      <c r="Z809" s="44"/>
      <c r="AA809" s="25">
        <f t="array" ref="AA809">SUM(IF(Period=$A$2,IF(Site=$A$807,IF(Provider=$B809,G))))</f>
        <v>127</v>
      </c>
      <c r="AB809" s="26">
        <f t="array" ref="AB809">SUM(IF(Period=$A$2,IF(Site=$A$807,IF(Provider=$B809,H))))</f>
        <v>2</v>
      </c>
      <c r="AC809" s="27">
        <f t="shared" ref="AC809:AC872" si="218">AB809*(AA809/AA$889)</f>
        <v>0.2309090909090909</v>
      </c>
      <c r="AD809" s="27">
        <f t="shared" si="214"/>
        <v>1.323054484842171E-2</v>
      </c>
      <c r="AE809" s="44"/>
      <c r="AF809" s="20"/>
      <c r="AG809" s="20"/>
      <c r="AH809" s="20"/>
      <c r="AI809" s="20"/>
      <c r="AJ809" s="20"/>
      <c r="AK809" s="20"/>
      <c r="AL809" s="20"/>
      <c r="AM809" s="20"/>
      <c r="AN809" s="20"/>
    </row>
    <row r="810" spans="1:40" hidden="1" outlineLevel="1" x14ac:dyDescent="0.25">
      <c r="B810" s="20" t="s">
        <v>798</v>
      </c>
      <c r="C810" s="44"/>
      <c r="D810" s="25">
        <f t="array" ref="D810">SUM(IF(Period=$A$2,IF(Site=$A$807,IF(Provider=$B810,G))))</f>
        <v>0</v>
      </c>
      <c r="E810" s="26">
        <f t="array" ref="E810">SUM(IF(Period=$A$2,IF(Site=$A$807,IF(Provider=$B810,H))))</f>
        <v>0</v>
      </c>
      <c r="F810" s="27">
        <f t="shared" si="215"/>
        <v>0</v>
      </c>
      <c r="G810" s="27">
        <f t="shared" si="208"/>
        <v>0</v>
      </c>
      <c r="H810" s="44"/>
      <c r="I810" s="25">
        <f t="array" ref="I810">SUM(IF(Period=$A$2,IF(Site=$A$807,IF(Provider=$B810,I))))</f>
        <v>2</v>
      </c>
      <c r="J810" s="26">
        <f t="array" ref="J810">SUM(IF(Period=$A$2,IF(Site=$A$807,IF(Provider=$B810,J))))</f>
        <v>8.5</v>
      </c>
      <c r="K810" s="27">
        <f t="shared" si="216"/>
        <v>3.8505096262740658E-3</v>
      </c>
      <c r="L810" s="27">
        <f t="shared" si="209"/>
        <v>4.9236829148202848E-4</v>
      </c>
      <c r="M810" s="44"/>
      <c r="N810" s="25">
        <f t="array" ref="N810">SUM(IF(Period=$A$2,IF(Site=$A$807,IF(Provider=$B810,K))))</f>
        <v>0</v>
      </c>
      <c r="O810" s="37">
        <f t="shared" si="210"/>
        <v>0</v>
      </c>
      <c r="P810" s="44"/>
      <c r="Q810" s="25">
        <f t="array" ref="Q810">SUM(IF(Period=$A$2,IF(Site=$A$807,IF(Provider=$B810,M))))</f>
        <v>0</v>
      </c>
      <c r="R810" s="26">
        <f t="array" ref="R810">SUM(IF(Period=$A$2,IF(Site=$A$807,IF(Provider=$B810,N))))</f>
        <v>0</v>
      </c>
      <c r="S810" s="27" t="e">
        <f t="shared" si="211"/>
        <v>#DIV/0!</v>
      </c>
      <c r="T810" s="27" t="e">
        <f t="shared" si="212"/>
        <v>#DIV/0!</v>
      </c>
      <c r="U810" s="20"/>
      <c r="V810" s="25">
        <f t="array" ref="V810">SUM(IF(Period=$A$2,IF(Site=$A$807,IF(Provider=$B810,P))))</f>
        <v>2</v>
      </c>
      <c r="W810" s="26">
        <f t="array" ref="W810">SUM(IF(Period=$A$2,IF(Site=$A$807,IF(Provider=$B810,Q))))</f>
        <v>18</v>
      </c>
      <c r="X810" s="27">
        <f t="shared" si="217"/>
        <v>1.1553273427471117E-2</v>
      </c>
      <c r="Y810" s="27">
        <f t="shared" si="213"/>
        <v>1.3422318332649789E-3</v>
      </c>
      <c r="Z810" s="44"/>
      <c r="AA810" s="25">
        <f t="array" ref="AA810">SUM(IF(Period=$A$2,IF(Site=$A$807,IF(Provider=$B810,G))))</f>
        <v>0</v>
      </c>
      <c r="AB810" s="26">
        <f t="array" ref="AB810">SUM(IF(Period=$A$2,IF(Site=$A$807,IF(Provider=$B810,H))))</f>
        <v>0</v>
      </c>
      <c r="AC810" s="27">
        <f t="shared" si="218"/>
        <v>0</v>
      </c>
      <c r="AD810" s="27">
        <f t="shared" si="214"/>
        <v>0</v>
      </c>
      <c r="AE810" s="44"/>
      <c r="AF810" s="20"/>
      <c r="AG810" s="20"/>
      <c r="AH810" s="20"/>
      <c r="AI810" s="20"/>
      <c r="AJ810" s="20"/>
      <c r="AK810" s="20"/>
      <c r="AL810" s="20"/>
      <c r="AM810" s="20"/>
      <c r="AN810" s="20"/>
    </row>
    <row r="811" spans="1:40" hidden="1" outlineLevel="1" x14ac:dyDescent="0.25">
      <c r="B811" s="20" t="s">
        <v>745</v>
      </c>
      <c r="C811" s="44"/>
      <c r="D811" s="25">
        <f t="array" ref="D811">SUM(IF(Period=$A$2,IF(Site=$A$807,IF(Provider=$B811,G))))</f>
        <v>19</v>
      </c>
      <c r="E811" s="26">
        <f t="array" ref="E811">SUM(IF(Period=$A$2,IF(Site=$A$807,IF(Provider=$B811,H))))</f>
        <v>2</v>
      </c>
      <c r="F811" s="27">
        <f t="shared" si="215"/>
        <v>3.4545454545454546E-2</v>
      </c>
      <c r="G811" s="27">
        <f t="shared" si="208"/>
        <v>1.9793728513386811E-3</v>
      </c>
      <c r="H811" s="44"/>
      <c r="I811" s="25">
        <f t="array" ref="I811">SUM(IF(Period=$A$2,IF(Site=$A$807,IF(Provider=$B811,I))))</f>
        <v>31</v>
      </c>
      <c r="J811" s="26">
        <f t="array" ref="J811">SUM(IF(Period=$A$2,IF(Site=$A$807,IF(Provider=$B811,J))))</f>
        <v>6.354838709677419</v>
      </c>
      <c r="K811" s="27">
        <f t="shared" si="216"/>
        <v>4.4620611551528876E-2</v>
      </c>
      <c r="L811" s="27">
        <f t="shared" si="209"/>
        <v>5.7056796130564484E-3</v>
      </c>
      <c r="M811" s="44"/>
      <c r="N811" s="25">
        <f t="array" ref="N811">SUM(IF(Period=$A$2,IF(Site=$A$807,IF(Provider=$B811,K))))</f>
        <v>2</v>
      </c>
      <c r="O811" s="37">
        <f t="shared" si="210"/>
        <v>6.4516129032258063E-2</v>
      </c>
      <c r="P811" s="44"/>
      <c r="Q811" s="25">
        <f t="array" ref="Q811">SUM(IF(Period=$A$2,IF(Site=$A$807,IF(Provider=$B811,M))))</f>
        <v>0</v>
      </c>
      <c r="R811" s="26">
        <f t="array" ref="R811">SUM(IF(Period=$A$2,IF(Site=$A$807,IF(Provider=$B811,N))))</f>
        <v>0</v>
      </c>
      <c r="S811" s="27" t="e">
        <f t="shared" si="211"/>
        <v>#DIV/0!</v>
      </c>
      <c r="T811" s="27" t="e">
        <f t="shared" si="212"/>
        <v>#DIV/0!</v>
      </c>
      <c r="U811" s="20"/>
      <c r="V811" s="25">
        <f t="array" ref="V811">SUM(IF(Period=$A$2,IF(Site=$A$807,IF(Provider=$B811,P))))</f>
        <v>16</v>
      </c>
      <c r="W811" s="26">
        <f t="array" ref="W811">SUM(IF(Period=$A$2,IF(Site=$A$807,IF(Provider=$B811,Q))))</f>
        <v>19</v>
      </c>
      <c r="X811" s="27">
        <f t="shared" si="217"/>
        <v>9.7560975609756087E-2</v>
      </c>
      <c r="Y811" s="27">
        <f t="shared" si="213"/>
        <v>1.1334402147570933E-2</v>
      </c>
      <c r="Z811" s="44"/>
      <c r="AA811" s="25">
        <f t="array" ref="AA811">SUM(IF(Period=$A$2,IF(Site=$A$807,IF(Provider=$B811,G))))</f>
        <v>19</v>
      </c>
      <c r="AB811" s="26">
        <f t="array" ref="AB811">SUM(IF(Period=$A$2,IF(Site=$A$807,IF(Provider=$B811,H))))</f>
        <v>2</v>
      </c>
      <c r="AC811" s="27">
        <f t="shared" si="218"/>
        <v>3.4545454545454546E-2</v>
      </c>
      <c r="AD811" s="27">
        <f t="shared" si="214"/>
        <v>1.9793728513386811E-3</v>
      </c>
      <c r="AE811" s="44"/>
      <c r="AF811" s="20"/>
      <c r="AG811" s="20"/>
      <c r="AH811" s="20"/>
      <c r="AI811" s="20"/>
      <c r="AJ811" s="20"/>
      <c r="AK811" s="20"/>
      <c r="AL811" s="20"/>
      <c r="AM811" s="20"/>
      <c r="AN811" s="20"/>
    </row>
    <row r="812" spans="1:40" hidden="1" outlineLevel="1" x14ac:dyDescent="0.25">
      <c r="B812" s="20" t="s">
        <v>917</v>
      </c>
      <c r="C812" s="44"/>
      <c r="D812" s="25">
        <f t="array" ref="D812">SUM(IF(Period=$A$2,IF(Site=$A$807,IF(Provider=$B812,G))))</f>
        <v>0</v>
      </c>
      <c r="E812" s="26">
        <f t="array" ref="E812">SUM(IF(Period=$A$2,IF(Site=$A$807,IF(Provider=$B812,H))))</f>
        <v>0</v>
      </c>
      <c r="F812" s="27">
        <f t="shared" si="215"/>
        <v>0</v>
      </c>
      <c r="G812" s="27">
        <f t="shared" si="208"/>
        <v>0</v>
      </c>
      <c r="H812" s="44"/>
      <c r="I812" s="25">
        <f t="array" ref="I812">SUM(IF(Period=$A$2,IF(Site=$A$807,IF(Provider=$B812,I))))</f>
        <v>0</v>
      </c>
      <c r="J812" s="26">
        <f t="array" ref="J812">SUM(IF(Period=$A$2,IF(Site=$A$807,IF(Provider=$B812,J))))</f>
        <v>0</v>
      </c>
      <c r="K812" s="27">
        <f t="shared" si="216"/>
        <v>0</v>
      </c>
      <c r="L812" s="27">
        <f t="shared" si="209"/>
        <v>0</v>
      </c>
      <c r="M812" s="44"/>
      <c r="N812" s="25">
        <f t="array" ref="N812">SUM(IF(Period=$A$2,IF(Site=$A$807,IF(Provider=$B812,K))))</f>
        <v>0</v>
      </c>
      <c r="O812" s="37">
        <f t="shared" si="210"/>
        <v>0</v>
      </c>
      <c r="P812" s="44"/>
      <c r="Q812" s="25">
        <f t="array" ref="Q812">SUM(IF(Period=$A$2,IF(Site=$A$807,IF(Provider=$B812,M))))</f>
        <v>0</v>
      </c>
      <c r="R812" s="26">
        <f t="array" ref="R812">SUM(IF(Period=$A$2,IF(Site=$A$807,IF(Provider=$B812,N))))</f>
        <v>0</v>
      </c>
      <c r="S812" s="27" t="e">
        <f t="shared" si="211"/>
        <v>#DIV/0!</v>
      </c>
      <c r="T812" s="27" t="e">
        <f t="shared" si="212"/>
        <v>#DIV/0!</v>
      </c>
      <c r="U812" s="20"/>
      <c r="V812" s="25">
        <f t="array" ref="V812">SUM(IF(Period=$A$2,IF(Site=$A$807,IF(Provider=$B812,P))))</f>
        <v>0</v>
      </c>
      <c r="W812" s="26">
        <f t="array" ref="W812">SUM(IF(Period=$A$2,IF(Site=$A$807,IF(Provider=$B812,Q))))</f>
        <v>0</v>
      </c>
      <c r="X812" s="27">
        <f t="shared" si="217"/>
        <v>0</v>
      </c>
      <c r="Y812" s="27">
        <f t="shared" si="213"/>
        <v>0</v>
      </c>
      <c r="Z812" s="44"/>
      <c r="AA812" s="25">
        <f t="array" ref="AA812">SUM(IF(Period=$A$2,IF(Site=$A$807,IF(Provider=$B812,G))))</f>
        <v>0</v>
      </c>
      <c r="AB812" s="26">
        <f t="array" ref="AB812">SUM(IF(Period=$A$2,IF(Site=$A$807,IF(Provider=$B812,H))))</f>
        <v>0</v>
      </c>
      <c r="AC812" s="27">
        <f t="shared" si="218"/>
        <v>0</v>
      </c>
      <c r="AD812" s="27">
        <f t="shared" si="214"/>
        <v>0</v>
      </c>
      <c r="AE812" s="44"/>
      <c r="AF812" s="20"/>
      <c r="AG812" s="20"/>
      <c r="AH812" s="20"/>
      <c r="AI812" s="20"/>
      <c r="AJ812" s="20"/>
      <c r="AK812" s="20"/>
      <c r="AL812" s="20"/>
      <c r="AM812" s="20"/>
      <c r="AN812" s="20"/>
    </row>
    <row r="813" spans="1:40" hidden="1" outlineLevel="1" x14ac:dyDescent="0.25">
      <c r="B813" s="20" t="s">
        <v>731</v>
      </c>
      <c r="C813" s="44"/>
      <c r="D813" s="25">
        <f t="array" ref="D813">SUM(IF(Period=$A$2,IF(Site=$A$807,IF(Provider=$B813,G))))</f>
        <v>8</v>
      </c>
      <c r="E813" s="26">
        <f t="array" ref="E813">SUM(IF(Period=$A$2,IF(Site=$A$807,IF(Provider=$B813,H))))</f>
        <v>1</v>
      </c>
      <c r="F813" s="27">
        <f t="shared" si="215"/>
        <v>7.2727272727272727E-3</v>
      </c>
      <c r="G813" s="27">
        <f t="shared" si="208"/>
        <v>4.1671007396603814E-4</v>
      </c>
      <c r="H813" s="44"/>
      <c r="I813" s="25">
        <f t="array" ref="I813">SUM(IF(Period=$A$2,IF(Site=$A$807,IF(Provider=$B813,I))))</f>
        <v>50</v>
      </c>
      <c r="J813" s="26">
        <f t="array" ref="J813">SUM(IF(Period=$A$2,IF(Site=$A$807,IF(Provider=$B813,J))))</f>
        <v>4.28</v>
      </c>
      <c r="K813" s="27">
        <f t="shared" si="216"/>
        <v>4.8471121177802945E-2</v>
      </c>
      <c r="L813" s="27">
        <f t="shared" si="209"/>
        <v>6.198047904538477E-3</v>
      </c>
      <c r="M813" s="44"/>
      <c r="N813" s="25">
        <f t="array" ref="N813">SUM(IF(Period=$A$2,IF(Site=$A$807,IF(Provider=$B813,K))))</f>
        <v>0</v>
      </c>
      <c r="O813" s="37">
        <f t="shared" si="210"/>
        <v>0</v>
      </c>
      <c r="P813" s="44"/>
      <c r="Q813" s="25">
        <f t="array" ref="Q813">SUM(IF(Period=$A$2,IF(Site=$A$807,IF(Provider=$B813,M))))</f>
        <v>0</v>
      </c>
      <c r="R813" s="26">
        <f t="array" ref="R813">SUM(IF(Period=$A$2,IF(Site=$A$807,IF(Provider=$B813,N))))</f>
        <v>0</v>
      </c>
      <c r="S813" s="27" t="e">
        <f t="shared" si="211"/>
        <v>#DIV/0!</v>
      </c>
      <c r="T813" s="27" t="e">
        <f t="shared" si="212"/>
        <v>#DIV/0!</v>
      </c>
      <c r="U813" s="20"/>
      <c r="V813" s="25">
        <f t="array" ref="V813">SUM(IF(Period=$A$2,IF(Site=$A$807,IF(Provider=$B813,P))))</f>
        <v>48</v>
      </c>
      <c r="W813" s="26">
        <f t="array" ref="W813">SUM(IF(Period=$A$2,IF(Site=$A$807,IF(Provider=$B813,Q))))</f>
        <v>21</v>
      </c>
      <c r="X813" s="27">
        <f t="shared" si="217"/>
        <v>0.32349165596919127</v>
      </c>
      <c r="Y813" s="27">
        <f t="shared" si="213"/>
        <v>3.7582491331419408E-2</v>
      </c>
      <c r="Z813" s="44"/>
      <c r="AA813" s="25">
        <f t="array" ref="AA813">SUM(IF(Period=$A$2,IF(Site=$A$807,IF(Provider=$B813,G))))</f>
        <v>8</v>
      </c>
      <c r="AB813" s="26">
        <f t="array" ref="AB813">SUM(IF(Period=$A$2,IF(Site=$A$807,IF(Provider=$B813,H))))</f>
        <v>1</v>
      </c>
      <c r="AC813" s="27">
        <f t="shared" si="218"/>
        <v>7.2727272727272727E-3</v>
      </c>
      <c r="AD813" s="27">
        <f t="shared" si="214"/>
        <v>4.1671007396603814E-4</v>
      </c>
      <c r="AE813" s="44"/>
      <c r="AF813" s="20"/>
      <c r="AG813" s="20"/>
      <c r="AH813" s="20"/>
      <c r="AI813" s="20"/>
      <c r="AJ813" s="20"/>
      <c r="AK813" s="20"/>
      <c r="AL813" s="20"/>
      <c r="AM813" s="20"/>
      <c r="AN813" s="20"/>
    </row>
    <row r="814" spans="1:40" hidden="1" outlineLevel="1" x14ac:dyDescent="0.25">
      <c r="B814" s="20" t="s">
        <v>847</v>
      </c>
      <c r="C814" s="44"/>
      <c r="D814" s="25">
        <f t="array" ref="D814">SUM(IF(Period=$A$2,IF(Site=$A$807,IF(Provider=$B814,G))))</f>
        <v>0</v>
      </c>
      <c r="E814" s="26">
        <f t="array" ref="E814">SUM(IF(Period=$A$2,IF(Site=$A$807,IF(Provider=$B814,H))))</f>
        <v>0</v>
      </c>
      <c r="F814" s="27">
        <f t="shared" si="215"/>
        <v>0</v>
      </c>
      <c r="G814" s="27">
        <f t="shared" si="208"/>
        <v>0</v>
      </c>
      <c r="H814" s="44"/>
      <c r="I814" s="25">
        <f t="array" ref="I814">SUM(IF(Period=$A$2,IF(Site=$A$807,IF(Provider=$B814,I))))</f>
        <v>0</v>
      </c>
      <c r="J814" s="26">
        <f t="array" ref="J814">SUM(IF(Period=$A$2,IF(Site=$A$807,IF(Provider=$B814,J))))</f>
        <v>0</v>
      </c>
      <c r="K814" s="27">
        <f t="shared" si="216"/>
        <v>0</v>
      </c>
      <c r="L814" s="27">
        <f t="shared" si="209"/>
        <v>0</v>
      </c>
      <c r="M814" s="44"/>
      <c r="N814" s="25">
        <f t="array" ref="N814">SUM(IF(Period=$A$2,IF(Site=$A$807,IF(Provider=$B814,K))))</f>
        <v>0</v>
      </c>
      <c r="O814" s="37">
        <f t="shared" si="210"/>
        <v>0</v>
      </c>
      <c r="P814" s="44"/>
      <c r="Q814" s="25">
        <f t="array" ref="Q814">SUM(IF(Period=$A$2,IF(Site=$A$807,IF(Provider=$B814,M))))</f>
        <v>0</v>
      </c>
      <c r="R814" s="26">
        <f t="array" ref="R814">SUM(IF(Period=$A$2,IF(Site=$A$807,IF(Provider=$B814,N))))</f>
        <v>0</v>
      </c>
      <c r="S814" s="27" t="e">
        <f t="shared" si="211"/>
        <v>#DIV/0!</v>
      </c>
      <c r="T814" s="27" t="e">
        <f t="shared" si="212"/>
        <v>#DIV/0!</v>
      </c>
      <c r="U814" s="20"/>
      <c r="V814" s="25">
        <f t="array" ref="V814">SUM(IF(Period=$A$2,IF(Site=$A$807,IF(Provider=$B814,P))))</f>
        <v>0</v>
      </c>
      <c r="W814" s="26">
        <f t="array" ref="W814">SUM(IF(Period=$A$2,IF(Site=$A$807,IF(Provider=$B814,Q))))</f>
        <v>0</v>
      </c>
      <c r="X814" s="27">
        <f t="shared" si="217"/>
        <v>0</v>
      </c>
      <c r="Y814" s="27">
        <f t="shared" si="213"/>
        <v>0</v>
      </c>
      <c r="Z814" s="44"/>
      <c r="AA814" s="25">
        <f t="array" ref="AA814">SUM(IF(Period=$A$2,IF(Site=$A$807,IF(Provider=$B814,G))))</f>
        <v>0</v>
      </c>
      <c r="AB814" s="26">
        <f t="array" ref="AB814">SUM(IF(Period=$A$2,IF(Site=$A$807,IF(Provider=$B814,H))))</f>
        <v>0</v>
      </c>
      <c r="AC814" s="27">
        <f t="shared" si="218"/>
        <v>0</v>
      </c>
      <c r="AD814" s="27">
        <f t="shared" si="214"/>
        <v>0</v>
      </c>
      <c r="AE814" s="44"/>
      <c r="AF814" s="20"/>
      <c r="AG814" s="20"/>
      <c r="AH814" s="20"/>
      <c r="AI814" s="20"/>
      <c r="AJ814" s="20"/>
      <c r="AK814" s="20"/>
      <c r="AL814" s="20"/>
      <c r="AM814" s="20"/>
      <c r="AN814" s="20"/>
    </row>
    <row r="815" spans="1:40" hidden="1" outlineLevel="1" x14ac:dyDescent="0.25">
      <c r="B815" s="20" t="s">
        <v>832</v>
      </c>
      <c r="C815" s="44"/>
      <c r="D815" s="25">
        <f t="array" ref="D815">SUM(IF(Period=$A$2,IF(Site=$A$807,IF(Provider=$B815,G))))</f>
        <v>0</v>
      </c>
      <c r="E815" s="26">
        <f t="array" ref="E815">SUM(IF(Period=$A$2,IF(Site=$A$807,IF(Provider=$B815,H))))</f>
        <v>0</v>
      </c>
      <c r="F815" s="27">
        <f t="shared" si="215"/>
        <v>0</v>
      </c>
      <c r="G815" s="27">
        <f t="shared" si="208"/>
        <v>0</v>
      </c>
      <c r="H815" s="44"/>
      <c r="I815" s="25">
        <f t="array" ref="I815">SUM(IF(Period=$A$2,IF(Site=$A$807,IF(Provider=$B815,I))))</f>
        <v>0</v>
      </c>
      <c r="J815" s="26">
        <f t="array" ref="J815">SUM(IF(Period=$A$2,IF(Site=$A$807,IF(Provider=$B815,J))))</f>
        <v>0</v>
      </c>
      <c r="K815" s="27">
        <f t="shared" si="216"/>
        <v>0</v>
      </c>
      <c r="L815" s="27">
        <f t="shared" si="209"/>
        <v>0</v>
      </c>
      <c r="M815" s="44"/>
      <c r="N815" s="25">
        <f t="array" ref="N815">SUM(IF(Period=$A$2,IF(Site=$A$807,IF(Provider=$B815,K))))</f>
        <v>0</v>
      </c>
      <c r="O815" s="37">
        <f t="shared" si="210"/>
        <v>0</v>
      </c>
      <c r="P815" s="44"/>
      <c r="Q815" s="25">
        <f t="array" ref="Q815">SUM(IF(Period=$A$2,IF(Site=$A$807,IF(Provider=$B815,M))))</f>
        <v>0</v>
      </c>
      <c r="R815" s="26">
        <f t="array" ref="R815">SUM(IF(Period=$A$2,IF(Site=$A$807,IF(Provider=$B815,N))))</f>
        <v>0</v>
      </c>
      <c r="S815" s="27" t="e">
        <f t="shared" si="211"/>
        <v>#DIV/0!</v>
      </c>
      <c r="T815" s="27" t="e">
        <f t="shared" si="212"/>
        <v>#DIV/0!</v>
      </c>
      <c r="U815" s="20"/>
      <c r="V815" s="25">
        <f t="array" ref="V815">SUM(IF(Period=$A$2,IF(Site=$A$807,IF(Provider=$B815,P))))</f>
        <v>0</v>
      </c>
      <c r="W815" s="26">
        <f t="array" ref="W815">SUM(IF(Period=$A$2,IF(Site=$A$807,IF(Provider=$B815,Q))))</f>
        <v>0</v>
      </c>
      <c r="X815" s="27">
        <f t="shared" si="217"/>
        <v>0</v>
      </c>
      <c r="Y815" s="27">
        <f t="shared" si="213"/>
        <v>0</v>
      </c>
      <c r="Z815" s="44"/>
      <c r="AA815" s="25">
        <f t="array" ref="AA815">SUM(IF(Period=$A$2,IF(Site=$A$807,IF(Provider=$B815,G))))</f>
        <v>0</v>
      </c>
      <c r="AB815" s="26">
        <f t="array" ref="AB815">SUM(IF(Period=$A$2,IF(Site=$A$807,IF(Provider=$B815,H))))</f>
        <v>0</v>
      </c>
      <c r="AC815" s="27">
        <f t="shared" si="218"/>
        <v>0</v>
      </c>
      <c r="AD815" s="27">
        <f t="shared" si="214"/>
        <v>0</v>
      </c>
      <c r="AE815" s="44"/>
      <c r="AF815" s="20"/>
      <c r="AG815" s="20"/>
      <c r="AH815" s="20"/>
      <c r="AI815" s="20"/>
      <c r="AJ815" s="20"/>
      <c r="AK815" s="20"/>
      <c r="AL815" s="20"/>
      <c r="AM815" s="20"/>
      <c r="AN815" s="20"/>
    </row>
    <row r="816" spans="1:40" hidden="1" outlineLevel="1" x14ac:dyDescent="0.25">
      <c r="B816" s="20" t="s">
        <v>739</v>
      </c>
      <c r="C816" s="44"/>
      <c r="D816" s="25">
        <f t="array" ref="D816">SUM(IF(Period=$A$2,IF(Site=$A$807,IF(Provider=$B816,G))))</f>
        <v>0</v>
      </c>
      <c r="E816" s="26">
        <f t="array" ref="E816">SUM(IF(Period=$A$2,IF(Site=$A$807,IF(Provider=$B816,H))))</f>
        <v>0</v>
      </c>
      <c r="F816" s="27">
        <f t="shared" si="215"/>
        <v>0</v>
      </c>
      <c r="G816" s="27">
        <f t="shared" si="208"/>
        <v>0</v>
      </c>
      <c r="H816" s="44"/>
      <c r="I816" s="25">
        <f t="array" ref="I816">SUM(IF(Period=$A$2,IF(Site=$A$807,IF(Provider=$B816,I))))</f>
        <v>0</v>
      </c>
      <c r="J816" s="26">
        <f t="array" ref="J816">SUM(IF(Period=$A$2,IF(Site=$A$807,IF(Provider=$B816,J))))</f>
        <v>0</v>
      </c>
      <c r="K816" s="27">
        <f t="shared" si="216"/>
        <v>0</v>
      </c>
      <c r="L816" s="27">
        <f t="shared" si="209"/>
        <v>0</v>
      </c>
      <c r="M816" s="44"/>
      <c r="N816" s="25">
        <f t="array" ref="N816">SUM(IF(Period=$A$2,IF(Site=$A$807,IF(Provider=$B816,K))))</f>
        <v>0</v>
      </c>
      <c r="O816" s="37">
        <f t="shared" si="210"/>
        <v>0</v>
      </c>
      <c r="P816" s="44"/>
      <c r="Q816" s="25">
        <f t="array" ref="Q816">SUM(IF(Period=$A$2,IF(Site=$A$807,IF(Provider=$B816,M))))</f>
        <v>0</v>
      </c>
      <c r="R816" s="26">
        <f t="array" ref="R816">SUM(IF(Period=$A$2,IF(Site=$A$807,IF(Provider=$B816,N))))</f>
        <v>0</v>
      </c>
      <c r="S816" s="27" t="e">
        <f t="shared" si="211"/>
        <v>#DIV/0!</v>
      </c>
      <c r="T816" s="27" t="e">
        <f t="shared" si="212"/>
        <v>#DIV/0!</v>
      </c>
      <c r="U816" s="20"/>
      <c r="V816" s="25">
        <f t="array" ref="V816">SUM(IF(Period=$A$2,IF(Site=$A$807,IF(Provider=$B816,P))))</f>
        <v>0</v>
      </c>
      <c r="W816" s="26">
        <f t="array" ref="W816">SUM(IF(Period=$A$2,IF(Site=$A$807,IF(Provider=$B816,Q))))</f>
        <v>0</v>
      </c>
      <c r="X816" s="27">
        <f t="shared" si="217"/>
        <v>0</v>
      </c>
      <c r="Y816" s="27">
        <f t="shared" si="213"/>
        <v>0</v>
      </c>
      <c r="Z816" s="44"/>
      <c r="AA816" s="25">
        <f t="array" ref="AA816">SUM(IF(Period=$A$2,IF(Site=$A$807,IF(Provider=$B816,G))))</f>
        <v>0</v>
      </c>
      <c r="AB816" s="26">
        <f t="array" ref="AB816">SUM(IF(Period=$A$2,IF(Site=$A$807,IF(Provider=$B816,H))))</f>
        <v>0</v>
      </c>
      <c r="AC816" s="27">
        <f t="shared" si="218"/>
        <v>0</v>
      </c>
      <c r="AD816" s="27">
        <f t="shared" si="214"/>
        <v>0</v>
      </c>
      <c r="AE816" s="44"/>
      <c r="AF816" s="20"/>
      <c r="AG816" s="20"/>
      <c r="AH816" s="20"/>
      <c r="AI816" s="20"/>
      <c r="AJ816" s="20"/>
      <c r="AK816" s="20"/>
      <c r="AL816" s="20"/>
      <c r="AM816" s="20"/>
      <c r="AN816" s="20"/>
    </row>
    <row r="817" spans="2:40" hidden="1" outlineLevel="1" x14ac:dyDescent="0.25">
      <c r="B817" s="20" t="s">
        <v>849</v>
      </c>
      <c r="C817" s="44"/>
      <c r="D817" s="25">
        <f t="array" ref="D817">SUM(IF(Period=$A$2,IF(Site=$A$807,IF(Provider=$B817,G))))</f>
        <v>0</v>
      </c>
      <c r="E817" s="26">
        <f t="array" ref="E817">SUM(IF(Period=$A$2,IF(Site=$A$807,IF(Provider=$B817,H))))</f>
        <v>0</v>
      </c>
      <c r="F817" s="27">
        <f t="shared" si="215"/>
        <v>0</v>
      </c>
      <c r="G817" s="27">
        <f t="shared" si="208"/>
        <v>0</v>
      </c>
      <c r="H817" s="44"/>
      <c r="I817" s="25">
        <f t="array" ref="I817">SUM(IF(Period=$A$2,IF(Site=$A$807,IF(Provider=$B817,I))))</f>
        <v>0</v>
      </c>
      <c r="J817" s="26">
        <f t="array" ref="J817">SUM(IF(Period=$A$2,IF(Site=$A$807,IF(Provider=$B817,J))))</f>
        <v>0</v>
      </c>
      <c r="K817" s="27">
        <f t="shared" si="216"/>
        <v>0</v>
      </c>
      <c r="L817" s="27">
        <f t="shared" si="209"/>
        <v>0</v>
      </c>
      <c r="M817" s="44"/>
      <c r="N817" s="25">
        <f t="array" ref="N817">SUM(IF(Period=$A$2,IF(Site=$A$807,IF(Provider=$B817,K))))</f>
        <v>0</v>
      </c>
      <c r="O817" s="37">
        <f t="shared" si="210"/>
        <v>0</v>
      </c>
      <c r="P817" s="44"/>
      <c r="Q817" s="25">
        <f t="array" ref="Q817">SUM(IF(Period=$A$2,IF(Site=$A$807,IF(Provider=$B817,M))))</f>
        <v>0</v>
      </c>
      <c r="R817" s="26">
        <f t="array" ref="R817">SUM(IF(Period=$A$2,IF(Site=$A$807,IF(Provider=$B817,N))))</f>
        <v>0</v>
      </c>
      <c r="S817" s="27" t="e">
        <f t="shared" si="211"/>
        <v>#DIV/0!</v>
      </c>
      <c r="T817" s="27" t="e">
        <f t="shared" si="212"/>
        <v>#DIV/0!</v>
      </c>
      <c r="U817" s="20"/>
      <c r="V817" s="25">
        <f t="array" ref="V817">SUM(IF(Period=$A$2,IF(Site=$A$807,IF(Provider=$B817,P))))</f>
        <v>0</v>
      </c>
      <c r="W817" s="26">
        <f t="array" ref="W817">SUM(IF(Period=$A$2,IF(Site=$A$807,IF(Provider=$B817,Q))))</f>
        <v>0</v>
      </c>
      <c r="X817" s="27">
        <f t="shared" si="217"/>
        <v>0</v>
      </c>
      <c r="Y817" s="27">
        <f t="shared" si="213"/>
        <v>0</v>
      </c>
      <c r="Z817" s="44"/>
      <c r="AA817" s="25">
        <f t="array" ref="AA817">SUM(IF(Period=$A$2,IF(Site=$A$807,IF(Provider=$B817,G))))</f>
        <v>0</v>
      </c>
      <c r="AB817" s="26">
        <f t="array" ref="AB817">SUM(IF(Period=$A$2,IF(Site=$A$807,IF(Provider=$B817,H))))</f>
        <v>0</v>
      </c>
      <c r="AC817" s="27">
        <f t="shared" si="218"/>
        <v>0</v>
      </c>
      <c r="AD817" s="27">
        <f t="shared" si="214"/>
        <v>0</v>
      </c>
      <c r="AE817" s="44"/>
      <c r="AF817" s="20"/>
      <c r="AG817" s="20"/>
      <c r="AH817" s="20"/>
      <c r="AI817" s="20"/>
      <c r="AJ817" s="20"/>
      <c r="AK817" s="20"/>
      <c r="AL817" s="20"/>
      <c r="AM817" s="20"/>
      <c r="AN817" s="20"/>
    </row>
    <row r="818" spans="2:40" hidden="1" outlineLevel="1" x14ac:dyDescent="0.25">
      <c r="B818" s="20" t="s">
        <v>741</v>
      </c>
      <c r="C818" s="44"/>
      <c r="D818" s="25">
        <f t="array" ref="D818">SUM(IF(Period=$A$2,IF(Site=$A$807,IF(Provider=$B818,G))))</f>
        <v>1</v>
      </c>
      <c r="E818" s="26">
        <f t="array" ref="E818">SUM(IF(Period=$A$2,IF(Site=$A$807,IF(Provider=$B818,H))))</f>
        <v>2</v>
      </c>
      <c r="F818" s="27">
        <f t="shared" si="215"/>
        <v>1.8181818181818182E-3</v>
      </c>
      <c r="G818" s="27">
        <f t="shared" si="208"/>
        <v>1.0417751849150954E-4</v>
      </c>
      <c r="H818" s="44"/>
      <c r="I818" s="25">
        <f t="array" ref="I818">SUM(IF(Period=$A$2,IF(Site=$A$807,IF(Provider=$B818,I))))</f>
        <v>1</v>
      </c>
      <c r="J818" s="26">
        <f t="array" ref="J818">SUM(IF(Period=$A$2,IF(Site=$A$807,IF(Provider=$B818,J))))</f>
        <v>5</v>
      </c>
      <c r="K818" s="27">
        <f t="shared" si="216"/>
        <v>1.1325028312570782E-3</v>
      </c>
      <c r="L818" s="27">
        <f t="shared" si="209"/>
        <v>1.4481420337706722E-4</v>
      </c>
      <c r="M818" s="44"/>
      <c r="N818" s="25">
        <f t="array" ref="N818">SUM(IF(Period=$A$2,IF(Site=$A$807,IF(Provider=$B818,K))))</f>
        <v>0</v>
      </c>
      <c r="O818" s="37">
        <f t="shared" si="210"/>
        <v>0</v>
      </c>
      <c r="P818" s="44"/>
      <c r="Q818" s="25">
        <f t="array" ref="Q818">SUM(IF(Period=$A$2,IF(Site=$A$807,IF(Provider=$B818,M))))</f>
        <v>0</v>
      </c>
      <c r="R818" s="26">
        <f t="array" ref="R818">SUM(IF(Period=$A$2,IF(Site=$A$807,IF(Provider=$B818,N))))</f>
        <v>0</v>
      </c>
      <c r="S818" s="27" t="e">
        <f t="shared" si="211"/>
        <v>#DIV/0!</v>
      </c>
      <c r="T818" s="27" t="e">
        <f t="shared" si="212"/>
        <v>#DIV/0!</v>
      </c>
      <c r="U818" s="20"/>
      <c r="V818" s="25">
        <f t="array" ref="V818">SUM(IF(Period=$A$2,IF(Site=$A$807,IF(Provider=$B818,P))))</f>
        <v>1</v>
      </c>
      <c r="W818" s="26">
        <f t="array" ref="W818">SUM(IF(Period=$A$2,IF(Site=$A$807,IF(Provider=$B818,Q))))</f>
        <v>25</v>
      </c>
      <c r="X818" s="27">
        <f t="shared" si="217"/>
        <v>8.0231065468549419E-3</v>
      </c>
      <c r="Y818" s="27">
        <f t="shared" si="213"/>
        <v>9.3210543976734647E-4</v>
      </c>
      <c r="Z818" s="44"/>
      <c r="AA818" s="25">
        <f t="array" ref="AA818">SUM(IF(Period=$A$2,IF(Site=$A$807,IF(Provider=$B818,G))))</f>
        <v>1</v>
      </c>
      <c r="AB818" s="26">
        <f t="array" ref="AB818">SUM(IF(Period=$A$2,IF(Site=$A$807,IF(Provider=$B818,H))))</f>
        <v>2</v>
      </c>
      <c r="AC818" s="27">
        <f t="shared" si="218"/>
        <v>1.8181818181818182E-3</v>
      </c>
      <c r="AD818" s="27">
        <f t="shared" si="214"/>
        <v>1.0417751849150954E-4</v>
      </c>
      <c r="AE818" s="44"/>
      <c r="AF818" s="20"/>
      <c r="AG818" s="20"/>
      <c r="AH818" s="20"/>
      <c r="AI818" s="20"/>
      <c r="AJ818" s="20"/>
      <c r="AK818" s="20"/>
      <c r="AL818" s="20"/>
      <c r="AM818" s="20"/>
      <c r="AN818" s="20"/>
    </row>
    <row r="819" spans="2:40" hidden="1" outlineLevel="1" x14ac:dyDescent="0.25">
      <c r="B819" s="20" t="s">
        <v>981</v>
      </c>
      <c r="C819" s="44"/>
      <c r="D819" s="25">
        <f t="array" ref="D819">SUM(IF(Period=$A$2,IF(Site=$A$807,IF(Provider=$B819,G))))</f>
        <v>0</v>
      </c>
      <c r="E819" s="26">
        <f t="array" ref="E819">SUM(IF(Period=$A$2,IF(Site=$A$807,IF(Provider=$B819,H))))</f>
        <v>0</v>
      </c>
      <c r="F819" s="27">
        <f t="shared" si="215"/>
        <v>0</v>
      </c>
      <c r="G819" s="27">
        <f t="shared" si="208"/>
        <v>0</v>
      </c>
      <c r="H819" s="44"/>
      <c r="I819" s="25">
        <f t="array" ref="I819">SUM(IF(Period=$A$2,IF(Site=$A$807,IF(Provider=$B819,I))))</f>
        <v>0</v>
      </c>
      <c r="J819" s="26">
        <f t="array" ref="J819">SUM(IF(Period=$A$2,IF(Site=$A$807,IF(Provider=$B819,J))))</f>
        <v>0</v>
      </c>
      <c r="K819" s="27">
        <f t="shared" si="216"/>
        <v>0</v>
      </c>
      <c r="L819" s="27">
        <f t="shared" si="209"/>
        <v>0</v>
      </c>
      <c r="M819" s="44"/>
      <c r="N819" s="25">
        <f t="array" ref="N819">SUM(IF(Period=$A$2,IF(Site=$A$807,IF(Provider=$B819,K))))</f>
        <v>0</v>
      </c>
      <c r="O819" s="37">
        <f t="shared" si="210"/>
        <v>0</v>
      </c>
      <c r="P819" s="44"/>
      <c r="Q819" s="25">
        <f t="array" ref="Q819">SUM(IF(Period=$A$2,IF(Site=$A$807,IF(Provider=$B819,M))))</f>
        <v>0</v>
      </c>
      <c r="R819" s="26">
        <f t="array" ref="R819">SUM(IF(Period=$A$2,IF(Site=$A$807,IF(Provider=$B819,N))))</f>
        <v>0</v>
      </c>
      <c r="S819" s="27" t="e">
        <f t="shared" si="211"/>
        <v>#DIV/0!</v>
      </c>
      <c r="T819" s="27" t="e">
        <f t="shared" si="212"/>
        <v>#DIV/0!</v>
      </c>
      <c r="U819" s="20"/>
      <c r="V819" s="25">
        <f t="array" ref="V819">SUM(IF(Period=$A$2,IF(Site=$A$807,IF(Provider=$B819,P))))</f>
        <v>0</v>
      </c>
      <c r="W819" s="26">
        <f t="array" ref="W819">SUM(IF(Period=$A$2,IF(Site=$A$807,IF(Provider=$B819,Q))))</f>
        <v>0</v>
      </c>
      <c r="X819" s="27">
        <f t="shared" si="217"/>
        <v>0</v>
      </c>
      <c r="Y819" s="27">
        <f t="shared" si="213"/>
        <v>0</v>
      </c>
      <c r="Z819" s="44"/>
      <c r="AA819" s="25">
        <f t="array" ref="AA819">SUM(IF(Period=$A$2,IF(Site=$A$807,IF(Provider=$B819,G))))</f>
        <v>0</v>
      </c>
      <c r="AB819" s="26">
        <f t="array" ref="AB819">SUM(IF(Period=$A$2,IF(Site=$A$807,IF(Provider=$B819,H))))</f>
        <v>0</v>
      </c>
      <c r="AC819" s="27">
        <f t="shared" si="218"/>
        <v>0</v>
      </c>
      <c r="AD819" s="27">
        <f t="shared" si="214"/>
        <v>0</v>
      </c>
      <c r="AE819" s="44"/>
      <c r="AF819" s="20"/>
      <c r="AG819" s="20"/>
      <c r="AH819" s="20"/>
      <c r="AI819" s="20"/>
      <c r="AJ819" s="20"/>
      <c r="AK819" s="20"/>
      <c r="AL819" s="20"/>
      <c r="AM819" s="20"/>
      <c r="AN819" s="20"/>
    </row>
    <row r="820" spans="2:40" hidden="1" outlineLevel="1" x14ac:dyDescent="0.25">
      <c r="B820" s="20" t="s">
        <v>646</v>
      </c>
      <c r="C820" s="44"/>
      <c r="D820" s="25">
        <f t="array" ref="D820">SUM(IF(Period=$A$2,IF(Site=$A$807,IF(Provider=$B820,G))))</f>
        <v>0</v>
      </c>
      <c r="E820" s="26">
        <f t="array" ref="E820">SUM(IF(Period=$A$2,IF(Site=$A$807,IF(Provider=$B820,H))))</f>
        <v>0</v>
      </c>
      <c r="F820" s="27">
        <f t="shared" si="215"/>
        <v>0</v>
      </c>
      <c r="G820" s="27">
        <f t="shared" si="208"/>
        <v>0</v>
      </c>
      <c r="H820" s="44"/>
      <c r="I820" s="25">
        <f t="array" ref="I820">SUM(IF(Period=$A$2,IF(Site=$A$807,IF(Provider=$B820,I))))</f>
        <v>0</v>
      </c>
      <c r="J820" s="26">
        <f t="array" ref="J820">SUM(IF(Period=$A$2,IF(Site=$A$807,IF(Provider=$B820,J))))</f>
        <v>0</v>
      </c>
      <c r="K820" s="27">
        <f t="shared" si="216"/>
        <v>0</v>
      </c>
      <c r="L820" s="27">
        <f t="shared" si="209"/>
        <v>0</v>
      </c>
      <c r="M820" s="44"/>
      <c r="N820" s="25">
        <f t="array" ref="N820">SUM(IF(Period=$A$2,IF(Site=$A$807,IF(Provider=$B820,K))))</f>
        <v>0</v>
      </c>
      <c r="O820" s="37">
        <f t="shared" si="210"/>
        <v>0</v>
      </c>
      <c r="P820" s="44"/>
      <c r="Q820" s="25">
        <f t="array" ref="Q820">SUM(IF(Period=$A$2,IF(Site=$A$807,IF(Provider=$B820,M))))</f>
        <v>0</v>
      </c>
      <c r="R820" s="26">
        <f t="array" ref="R820">SUM(IF(Period=$A$2,IF(Site=$A$807,IF(Provider=$B820,N))))</f>
        <v>0</v>
      </c>
      <c r="S820" s="27" t="e">
        <f t="shared" si="211"/>
        <v>#DIV/0!</v>
      </c>
      <c r="T820" s="27" t="e">
        <f t="shared" si="212"/>
        <v>#DIV/0!</v>
      </c>
      <c r="U820" s="20"/>
      <c r="V820" s="25">
        <f t="array" ref="V820">SUM(IF(Period=$A$2,IF(Site=$A$807,IF(Provider=$B820,P))))</f>
        <v>0</v>
      </c>
      <c r="W820" s="26">
        <f t="array" ref="W820">SUM(IF(Period=$A$2,IF(Site=$A$807,IF(Provider=$B820,Q))))</f>
        <v>0</v>
      </c>
      <c r="X820" s="27">
        <f t="shared" si="217"/>
        <v>0</v>
      </c>
      <c r="Y820" s="27">
        <f t="shared" si="213"/>
        <v>0</v>
      </c>
      <c r="Z820" s="44"/>
      <c r="AA820" s="25">
        <f t="array" ref="AA820">SUM(IF(Period=$A$2,IF(Site=$A$807,IF(Provider=$B820,G))))</f>
        <v>0</v>
      </c>
      <c r="AB820" s="26">
        <f t="array" ref="AB820">SUM(IF(Period=$A$2,IF(Site=$A$807,IF(Provider=$B820,H))))</f>
        <v>0</v>
      </c>
      <c r="AC820" s="27">
        <f t="shared" si="218"/>
        <v>0</v>
      </c>
      <c r="AD820" s="27">
        <f t="shared" si="214"/>
        <v>0</v>
      </c>
      <c r="AE820" s="44"/>
      <c r="AF820" s="20"/>
      <c r="AG820" s="20"/>
      <c r="AH820" s="20"/>
      <c r="AI820" s="20"/>
      <c r="AJ820" s="20"/>
      <c r="AK820" s="20"/>
      <c r="AL820" s="20"/>
      <c r="AM820" s="20"/>
      <c r="AN820" s="20"/>
    </row>
    <row r="821" spans="2:40" hidden="1" outlineLevel="1" x14ac:dyDescent="0.25">
      <c r="B821" s="20" t="s">
        <v>1038</v>
      </c>
      <c r="C821" s="44"/>
      <c r="D821" s="25">
        <f t="array" ref="D821">SUM(IF(Period=$A$2,IF(Site=$A$807,IF(Provider=$B821,G))))</f>
        <v>0</v>
      </c>
      <c r="E821" s="26">
        <f t="array" ref="E821">SUM(IF(Period=$A$2,IF(Site=$A$807,IF(Provider=$B821,H))))</f>
        <v>0</v>
      </c>
      <c r="F821" s="27">
        <f t="shared" si="215"/>
        <v>0</v>
      </c>
      <c r="G821" s="27">
        <f t="shared" si="208"/>
        <v>0</v>
      </c>
      <c r="H821" s="44"/>
      <c r="I821" s="25">
        <f t="array" ref="I821">SUM(IF(Period=$A$2,IF(Site=$A$807,IF(Provider=$B821,I))))</f>
        <v>0</v>
      </c>
      <c r="J821" s="26">
        <f t="array" ref="J821">SUM(IF(Period=$A$2,IF(Site=$A$807,IF(Provider=$B821,J))))</f>
        <v>0</v>
      </c>
      <c r="K821" s="27">
        <f t="shared" si="216"/>
        <v>0</v>
      </c>
      <c r="L821" s="27">
        <f t="shared" si="209"/>
        <v>0</v>
      </c>
      <c r="M821" s="44"/>
      <c r="N821" s="25">
        <f t="array" ref="N821">SUM(IF(Period=$A$2,IF(Site=$A$807,IF(Provider=$B821,K))))</f>
        <v>0</v>
      </c>
      <c r="O821" s="37">
        <f t="shared" si="210"/>
        <v>0</v>
      </c>
      <c r="P821" s="44"/>
      <c r="Q821" s="25">
        <f t="array" ref="Q821">SUM(IF(Period=$A$2,IF(Site=$A$807,IF(Provider=$B821,M))))</f>
        <v>0</v>
      </c>
      <c r="R821" s="26">
        <f t="array" ref="R821">SUM(IF(Period=$A$2,IF(Site=$A$807,IF(Provider=$B821,N))))</f>
        <v>0</v>
      </c>
      <c r="S821" s="27" t="e">
        <f t="shared" si="211"/>
        <v>#DIV/0!</v>
      </c>
      <c r="T821" s="27" t="e">
        <f t="shared" si="212"/>
        <v>#DIV/0!</v>
      </c>
      <c r="U821" s="20"/>
      <c r="V821" s="25">
        <f t="array" ref="V821">SUM(IF(Period=$A$2,IF(Site=$A$807,IF(Provider=$B821,P))))</f>
        <v>0</v>
      </c>
      <c r="W821" s="26">
        <f t="array" ref="W821">SUM(IF(Period=$A$2,IF(Site=$A$807,IF(Provider=$B821,Q))))</f>
        <v>0</v>
      </c>
      <c r="X821" s="27">
        <f t="shared" si="217"/>
        <v>0</v>
      </c>
      <c r="Y821" s="27">
        <f t="shared" si="213"/>
        <v>0</v>
      </c>
      <c r="Z821" s="44"/>
      <c r="AA821" s="25">
        <f t="array" ref="AA821">SUM(IF(Period=$A$2,IF(Site=$A$807,IF(Provider=$B821,G))))</f>
        <v>0</v>
      </c>
      <c r="AB821" s="26">
        <f t="array" ref="AB821">SUM(IF(Period=$A$2,IF(Site=$A$807,IF(Provider=$B821,H))))</f>
        <v>0</v>
      </c>
      <c r="AC821" s="27">
        <f t="shared" si="218"/>
        <v>0</v>
      </c>
      <c r="AD821" s="27">
        <f t="shared" si="214"/>
        <v>0</v>
      </c>
      <c r="AE821" s="44"/>
      <c r="AF821" s="20"/>
      <c r="AG821" s="20"/>
      <c r="AH821" s="20"/>
      <c r="AI821" s="20"/>
      <c r="AJ821" s="20"/>
      <c r="AK821" s="20"/>
      <c r="AL821" s="20"/>
      <c r="AM821" s="20"/>
      <c r="AN821" s="20"/>
    </row>
    <row r="822" spans="2:40" hidden="1" outlineLevel="1" x14ac:dyDescent="0.25">
      <c r="B822" s="20" t="s">
        <v>855</v>
      </c>
      <c r="C822" s="44"/>
      <c r="D822" s="25">
        <f t="array" ref="D822">SUM(IF(Period=$A$2,IF(Site=$A$807,IF(Provider=$B822,G))))</f>
        <v>0</v>
      </c>
      <c r="E822" s="26">
        <f t="array" ref="E822">SUM(IF(Period=$A$2,IF(Site=$A$807,IF(Provider=$B822,H))))</f>
        <v>0</v>
      </c>
      <c r="F822" s="27">
        <f t="shared" si="215"/>
        <v>0</v>
      </c>
      <c r="G822" s="27">
        <f t="shared" si="208"/>
        <v>0</v>
      </c>
      <c r="H822" s="44"/>
      <c r="I822" s="25">
        <f t="array" ref="I822">SUM(IF(Period=$A$2,IF(Site=$A$807,IF(Provider=$B822,I))))</f>
        <v>0</v>
      </c>
      <c r="J822" s="26">
        <f t="array" ref="J822">SUM(IF(Period=$A$2,IF(Site=$A$807,IF(Provider=$B822,J))))</f>
        <v>0</v>
      </c>
      <c r="K822" s="27">
        <f t="shared" si="216"/>
        <v>0</v>
      </c>
      <c r="L822" s="27">
        <f t="shared" si="209"/>
        <v>0</v>
      </c>
      <c r="M822" s="44"/>
      <c r="N822" s="25">
        <f t="array" ref="N822">SUM(IF(Period=$A$2,IF(Site=$A$807,IF(Provider=$B822,K))))</f>
        <v>0</v>
      </c>
      <c r="O822" s="37">
        <f t="shared" si="210"/>
        <v>0</v>
      </c>
      <c r="P822" s="44"/>
      <c r="Q822" s="25">
        <f t="array" ref="Q822">SUM(IF(Period=$A$2,IF(Site=$A$807,IF(Provider=$B822,M))))</f>
        <v>0</v>
      </c>
      <c r="R822" s="26">
        <f t="array" ref="R822">SUM(IF(Period=$A$2,IF(Site=$A$807,IF(Provider=$B822,N))))</f>
        <v>0</v>
      </c>
      <c r="S822" s="27" t="e">
        <f t="shared" si="211"/>
        <v>#DIV/0!</v>
      </c>
      <c r="T822" s="27" t="e">
        <f t="shared" si="212"/>
        <v>#DIV/0!</v>
      </c>
      <c r="U822" s="20"/>
      <c r="V822" s="25">
        <f t="array" ref="V822">SUM(IF(Period=$A$2,IF(Site=$A$807,IF(Provider=$B822,P))))</f>
        <v>0</v>
      </c>
      <c r="W822" s="26">
        <f t="array" ref="W822">SUM(IF(Period=$A$2,IF(Site=$A$807,IF(Provider=$B822,Q))))</f>
        <v>0</v>
      </c>
      <c r="X822" s="27">
        <f t="shared" si="217"/>
        <v>0</v>
      </c>
      <c r="Y822" s="27">
        <f t="shared" si="213"/>
        <v>0</v>
      </c>
      <c r="Z822" s="44"/>
      <c r="AA822" s="25">
        <f t="array" ref="AA822">SUM(IF(Period=$A$2,IF(Site=$A$807,IF(Provider=$B822,G))))</f>
        <v>0</v>
      </c>
      <c r="AB822" s="26">
        <f t="array" ref="AB822">SUM(IF(Period=$A$2,IF(Site=$A$807,IF(Provider=$B822,H))))</f>
        <v>0</v>
      </c>
      <c r="AC822" s="27">
        <f t="shared" si="218"/>
        <v>0</v>
      </c>
      <c r="AD822" s="27">
        <f t="shared" si="214"/>
        <v>0</v>
      </c>
      <c r="AE822" s="44"/>
      <c r="AF822" s="20"/>
      <c r="AG822" s="20"/>
      <c r="AH822" s="20"/>
      <c r="AI822" s="20"/>
      <c r="AJ822" s="20"/>
      <c r="AK822" s="20"/>
      <c r="AL822" s="20"/>
      <c r="AM822" s="20"/>
      <c r="AN822" s="20"/>
    </row>
    <row r="823" spans="2:40" hidden="1" outlineLevel="1" x14ac:dyDescent="0.25">
      <c r="B823" s="20" t="s">
        <v>915</v>
      </c>
      <c r="C823" s="44"/>
      <c r="D823" s="25">
        <f t="array" ref="D823">SUM(IF(Period=$A$2,IF(Site=$A$807,IF(Provider=$B823,G))))</f>
        <v>0</v>
      </c>
      <c r="E823" s="26">
        <f t="array" ref="E823">SUM(IF(Period=$A$2,IF(Site=$A$807,IF(Provider=$B823,H))))</f>
        <v>0</v>
      </c>
      <c r="F823" s="27">
        <f t="shared" si="215"/>
        <v>0</v>
      </c>
      <c r="G823" s="27">
        <f t="shared" si="208"/>
        <v>0</v>
      </c>
      <c r="H823" s="44"/>
      <c r="I823" s="25">
        <f t="array" ref="I823">SUM(IF(Period=$A$2,IF(Site=$A$807,IF(Provider=$B823,I))))</f>
        <v>0</v>
      </c>
      <c r="J823" s="26">
        <f t="array" ref="J823">SUM(IF(Period=$A$2,IF(Site=$A$807,IF(Provider=$B823,J))))</f>
        <v>0</v>
      </c>
      <c r="K823" s="27">
        <f t="shared" si="216"/>
        <v>0</v>
      </c>
      <c r="L823" s="27">
        <f t="shared" si="209"/>
        <v>0</v>
      </c>
      <c r="M823" s="44"/>
      <c r="N823" s="25">
        <f t="array" ref="N823">SUM(IF(Period=$A$2,IF(Site=$A$807,IF(Provider=$B823,K))))</f>
        <v>0</v>
      </c>
      <c r="O823" s="37">
        <f t="shared" si="210"/>
        <v>0</v>
      </c>
      <c r="P823" s="44"/>
      <c r="Q823" s="25">
        <f t="array" ref="Q823">SUM(IF(Period=$A$2,IF(Site=$A$807,IF(Provider=$B823,M))))</f>
        <v>0</v>
      </c>
      <c r="R823" s="26">
        <f t="array" ref="R823">SUM(IF(Period=$A$2,IF(Site=$A$807,IF(Provider=$B823,N))))</f>
        <v>0</v>
      </c>
      <c r="S823" s="27" t="e">
        <f t="shared" si="211"/>
        <v>#DIV/0!</v>
      </c>
      <c r="T823" s="27" t="e">
        <f t="shared" si="212"/>
        <v>#DIV/0!</v>
      </c>
      <c r="U823" s="20"/>
      <c r="V823" s="25">
        <f t="array" ref="V823">SUM(IF(Period=$A$2,IF(Site=$A$807,IF(Provider=$B823,P))))</f>
        <v>0</v>
      </c>
      <c r="W823" s="26">
        <f t="array" ref="W823">SUM(IF(Period=$A$2,IF(Site=$A$807,IF(Provider=$B823,Q))))</f>
        <v>0</v>
      </c>
      <c r="X823" s="27">
        <f t="shared" si="217"/>
        <v>0</v>
      </c>
      <c r="Y823" s="27">
        <f t="shared" si="213"/>
        <v>0</v>
      </c>
      <c r="Z823" s="44"/>
      <c r="AA823" s="25">
        <f t="array" ref="AA823">SUM(IF(Period=$A$2,IF(Site=$A$807,IF(Provider=$B823,G))))</f>
        <v>0</v>
      </c>
      <c r="AB823" s="26">
        <f t="array" ref="AB823">SUM(IF(Period=$A$2,IF(Site=$A$807,IF(Provider=$B823,H))))</f>
        <v>0</v>
      </c>
      <c r="AC823" s="27">
        <f t="shared" si="218"/>
        <v>0</v>
      </c>
      <c r="AD823" s="27">
        <f t="shared" si="214"/>
        <v>0</v>
      </c>
      <c r="AE823" s="44"/>
      <c r="AF823" s="20"/>
      <c r="AG823" s="20"/>
      <c r="AH823" s="20"/>
      <c r="AI823" s="20"/>
      <c r="AJ823" s="20"/>
      <c r="AK823" s="20"/>
      <c r="AL823" s="20"/>
      <c r="AM823" s="20"/>
      <c r="AN823" s="20"/>
    </row>
    <row r="824" spans="2:40" hidden="1" outlineLevel="1" x14ac:dyDescent="0.25">
      <c r="B824" s="20" t="s">
        <v>1043</v>
      </c>
      <c r="C824" s="44"/>
      <c r="D824" s="25">
        <f t="array" ref="D824">SUM(IF(Period=$A$2,IF(Site=$A$807,IF(Provider=$B824,G))))</f>
        <v>0</v>
      </c>
      <c r="E824" s="26">
        <f t="array" ref="E824">SUM(IF(Period=$A$2,IF(Site=$A$807,IF(Provider=$B824,H))))</f>
        <v>0</v>
      </c>
      <c r="F824" s="27">
        <f t="shared" si="215"/>
        <v>0</v>
      </c>
      <c r="G824" s="27">
        <f t="shared" si="208"/>
        <v>0</v>
      </c>
      <c r="H824" s="44"/>
      <c r="I824" s="25">
        <f t="array" ref="I824">SUM(IF(Period=$A$2,IF(Site=$A$807,IF(Provider=$B824,I))))</f>
        <v>0</v>
      </c>
      <c r="J824" s="26">
        <f t="array" ref="J824">SUM(IF(Period=$A$2,IF(Site=$A$807,IF(Provider=$B824,J))))</f>
        <v>0</v>
      </c>
      <c r="K824" s="27">
        <f t="shared" si="216"/>
        <v>0</v>
      </c>
      <c r="L824" s="27">
        <f t="shared" si="209"/>
        <v>0</v>
      </c>
      <c r="M824" s="44"/>
      <c r="N824" s="25">
        <f t="array" ref="N824">SUM(IF(Period=$A$2,IF(Site=$A$807,IF(Provider=$B824,K))))</f>
        <v>0</v>
      </c>
      <c r="O824" s="37">
        <f t="shared" si="210"/>
        <v>0</v>
      </c>
      <c r="P824" s="44"/>
      <c r="Q824" s="25">
        <f t="array" ref="Q824">SUM(IF(Period=$A$2,IF(Site=$A$807,IF(Provider=$B824,M))))</f>
        <v>0</v>
      </c>
      <c r="R824" s="26">
        <f t="array" ref="R824">SUM(IF(Period=$A$2,IF(Site=$A$807,IF(Provider=$B824,N))))</f>
        <v>0</v>
      </c>
      <c r="S824" s="27" t="e">
        <f t="shared" si="211"/>
        <v>#DIV/0!</v>
      </c>
      <c r="T824" s="27" t="e">
        <f t="shared" si="212"/>
        <v>#DIV/0!</v>
      </c>
      <c r="U824" s="20"/>
      <c r="V824" s="25">
        <f t="array" ref="V824">SUM(IF(Period=$A$2,IF(Site=$A$807,IF(Provider=$B824,P))))</f>
        <v>0</v>
      </c>
      <c r="W824" s="26">
        <f t="array" ref="W824">SUM(IF(Period=$A$2,IF(Site=$A$807,IF(Provider=$B824,Q))))</f>
        <v>0</v>
      </c>
      <c r="X824" s="27">
        <f t="shared" si="217"/>
        <v>0</v>
      </c>
      <c r="Y824" s="27">
        <f t="shared" si="213"/>
        <v>0</v>
      </c>
      <c r="Z824" s="44"/>
      <c r="AA824" s="25">
        <f t="array" ref="AA824">SUM(IF(Period=$A$2,IF(Site=$A$807,IF(Provider=$B824,G))))</f>
        <v>0</v>
      </c>
      <c r="AB824" s="26">
        <f t="array" ref="AB824">SUM(IF(Period=$A$2,IF(Site=$A$807,IF(Provider=$B824,H))))</f>
        <v>0</v>
      </c>
      <c r="AC824" s="27">
        <f t="shared" si="218"/>
        <v>0</v>
      </c>
      <c r="AD824" s="27">
        <f t="shared" si="214"/>
        <v>0</v>
      </c>
      <c r="AE824" s="44"/>
      <c r="AF824" s="20"/>
      <c r="AG824" s="20"/>
      <c r="AH824" s="20"/>
      <c r="AI824" s="20"/>
      <c r="AJ824" s="20"/>
      <c r="AK824" s="20"/>
      <c r="AL824" s="20"/>
      <c r="AM824" s="20"/>
      <c r="AN824" s="20"/>
    </row>
    <row r="825" spans="2:40" hidden="1" outlineLevel="1" x14ac:dyDescent="0.25">
      <c r="B825" s="20" t="s">
        <v>1133</v>
      </c>
      <c r="C825" s="44"/>
      <c r="D825" s="25">
        <f t="array" ref="D825">SUM(IF(Period=$A$2,IF(Site=$A$807,IF(Provider=$B825,G))))</f>
        <v>0</v>
      </c>
      <c r="E825" s="26">
        <f t="array" ref="E825">SUM(IF(Period=$A$2,IF(Site=$A$807,IF(Provider=$B825,H))))</f>
        <v>0</v>
      </c>
      <c r="F825" s="27">
        <f t="shared" si="215"/>
        <v>0</v>
      </c>
      <c r="G825" s="27">
        <f t="shared" si="208"/>
        <v>0</v>
      </c>
      <c r="H825" s="44"/>
      <c r="I825" s="25">
        <f t="array" ref="I825">SUM(IF(Period=$A$2,IF(Site=$A$807,IF(Provider=$B825,I))))</f>
        <v>0</v>
      </c>
      <c r="J825" s="26">
        <f t="array" ref="J825">SUM(IF(Period=$A$2,IF(Site=$A$807,IF(Provider=$B825,J))))</f>
        <v>0</v>
      </c>
      <c r="K825" s="27">
        <f t="shared" si="216"/>
        <v>0</v>
      </c>
      <c r="L825" s="27">
        <f t="shared" si="209"/>
        <v>0</v>
      </c>
      <c r="M825" s="44"/>
      <c r="N825" s="25">
        <f t="array" ref="N825">SUM(IF(Period=$A$2,IF(Site=$A$807,IF(Provider=$B825,K))))</f>
        <v>0</v>
      </c>
      <c r="O825" s="37">
        <f t="shared" si="210"/>
        <v>0</v>
      </c>
      <c r="P825" s="44"/>
      <c r="Q825" s="25">
        <f t="array" ref="Q825">SUM(IF(Period=$A$2,IF(Site=$A$807,IF(Provider=$B825,M))))</f>
        <v>0</v>
      </c>
      <c r="R825" s="26">
        <f t="array" ref="R825">SUM(IF(Period=$A$2,IF(Site=$A$807,IF(Provider=$B825,N))))</f>
        <v>0</v>
      </c>
      <c r="S825" s="27" t="e">
        <f t="shared" si="211"/>
        <v>#DIV/0!</v>
      </c>
      <c r="T825" s="27" t="e">
        <f t="shared" si="212"/>
        <v>#DIV/0!</v>
      </c>
      <c r="U825" s="20"/>
      <c r="V825" s="25">
        <f t="array" ref="V825">SUM(IF(Period=$A$2,IF(Site=$A$807,IF(Provider=$B825,P))))</f>
        <v>0</v>
      </c>
      <c r="W825" s="26">
        <f t="array" ref="W825">SUM(IF(Period=$A$2,IF(Site=$A$807,IF(Provider=$B825,Q))))</f>
        <v>0</v>
      </c>
      <c r="X825" s="27">
        <f t="shared" si="217"/>
        <v>0</v>
      </c>
      <c r="Y825" s="27">
        <f t="shared" si="213"/>
        <v>0</v>
      </c>
      <c r="Z825" s="44"/>
      <c r="AA825" s="25">
        <f t="array" ref="AA825">SUM(IF(Period=$A$2,IF(Site=$A$807,IF(Provider=$B825,G))))</f>
        <v>0</v>
      </c>
      <c r="AB825" s="26">
        <f t="array" ref="AB825">SUM(IF(Period=$A$2,IF(Site=$A$807,IF(Provider=$B825,H))))</f>
        <v>0</v>
      </c>
      <c r="AC825" s="27">
        <f t="shared" si="218"/>
        <v>0</v>
      </c>
      <c r="AD825" s="27">
        <f t="shared" si="214"/>
        <v>0</v>
      </c>
      <c r="AE825" s="44"/>
      <c r="AF825" s="20"/>
      <c r="AG825" s="20"/>
      <c r="AH825" s="20"/>
      <c r="AI825" s="20"/>
      <c r="AJ825" s="20"/>
      <c r="AK825" s="20"/>
      <c r="AL825" s="20"/>
      <c r="AM825" s="20"/>
      <c r="AN825" s="20"/>
    </row>
    <row r="826" spans="2:40" hidden="1" outlineLevel="1" x14ac:dyDescent="0.25">
      <c r="B826" s="20" t="s">
        <v>872</v>
      </c>
      <c r="C826" s="44"/>
      <c r="D826" s="25">
        <f t="array" ref="D826">SUM(IF(Period=$A$2,IF(Site=$A$807,IF(Provider=$B826,G))))</f>
        <v>0</v>
      </c>
      <c r="E826" s="26">
        <f t="array" ref="E826">SUM(IF(Period=$A$2,IF(Site=$A$807,IF(Provider=$B826,H))))</f>
        <v>0</v>
      </c>
      <c r="F826" s="27">
        <f t="shared" si="215"/>
        <v>0</v>
      </c>
      <c r="G826" s="27">
        <f t="shared" si="208"/>
        <v>0</v>
      </c>
      <c r="H826" s="44"/>
      <c r="I826" s="25">
        <f t="array" ref="I826">SUM(IF(Period=$A$2,IF(Site=$A$807,IF(Provider=$B826,I))))</f>
        <v>0</v>
      </c>
      <c r="J826" s="26">
        <f t="array" ref="J826">SUM(IF(Period=$A$2,IF(Site=$A$807,IF(Provider=$B826,J))))</f>
        <v>0</v>
      </c>
      <c r="K826" s="27">
        <f t="shared" si="216"/>
        <v>0</v>
      </c>
      <c r="L826" s="27">
        <f t="shared" si="209"/>
        <v>0</v>
      </c>
      <c r="M826" s="44"/>
      <c r="N826" s="25">
        <f t="array" ref="N826">SUM(IF(Period=$A$2,IF(Site=$A$807,IF(Provider=$B826,K))))</f>
        <v>0</v>
      </c>
      <c r="O826" s="37">
        <f t="shared" si="210"/>
        <v>0</v>
      </c>
      <c r="P826" s="44"/>
      <c r="Q826" s="25">
        <f t="array" ref="Q826">SUM(IF(Period=$A$2,IF(Site=$A$807,IF(Provider=$B826,M))))</f>
        <v>0</v>
      </c>
      <c r="R826" s="26">
        <f t="array" ref="R826">SUM(IF(Period=$A$2,IF(Site=$A$807,IF(Provider=$B826,N))))</f>
        <v>0</v>
      </c>
      <c r="S826" s="27" t="e">
        <f t="shared" si="211"/>
        <v>#DIV/0!</v>
      </c>
      <c r="T826" s="27" t="e">
        <f t="shared" si="212"/>
        <v>#DIV/0!</v>
      </c>
      <c r="U826" s="20"/>
      <c r="V826" s="25">
        <f t="array" ref="V826">SUM(IF(Period=$A$2,IF(Site=$A$807,IF(Provider=$B826,P))))</f>
        <v>0</v>
      </c>
      <c r="W826" s="26">
        <f t="array" ref="W826">SUM(IF(Period=$A$2,IF(Site=$A$807,IF(Provider=$B826,Q))))</f>
        <v>0</v>
      </c>
      <c r="X826" s="27">
        <f t="shared" si="217"/>
        <v>0</v>
      </c>
      <c r="Y826" s="27">
        <f t="shared" si="213"/>
        <v>0</v>
      </c>
      <c r="Z826" s="44"/>
      <c r="AA826" s="25">
        <f t="array" ref="AA826">SUM(IF(Period=$A$2,IF(Site=$A$807,IF(Provider=$B826,G))))</f>
        <v>0</v>
      </c>
      <c r="AB826" s="26">
        <f t="array" ref="AB826">SUM(IF(Period=$A$2,IF(Site=$A$807,IF(Provider=$B826,H))))</f>
        <v>0</v>
      </c>
      <c r="AC826" s="27">
        <f t="shared" si="218"/>
        <v>0</v>
      </c>
      <c r="AD826" s="27">
        <f t="shared" si="214"/>
        <v>0</v>
      </c>
      <c r="AE826" s="44"/>
      <c r="AF826" s="20"/>
      <c r="AG826" s="20"/>
      <c r="AH826" s="20"/>
      <c r="AI826" s="20"/>
      <c r="AJ826" s="20"/>
      <c r="AK826" s="20"/>
      <c r="AL826" s="20"/>
      <c r="AM826" s="20"/>
      <c r="AN826" s="20"/>
    </row>
    <row r="827" spans="2:40" hidden="1" outlineLevel="1" x14ac:dyDescent="0.25">
      <c r="B827" s="20" t="s">
        <v>794</v>
      </c>
      <c r="C827" s="44"/>
      <c r="D827" s="25">
        <f t="array" ref="D827">SUM(IF(Period=$A$2,IF(Site=$A$807,IF(Provider=$B827,G))))</f>
        <v>3</v>
      </c>
      <c r="E827" s="26">
        <f t="array" ref="E827">SUM(IF(Period=$A$2,IF(Site=$A$807,IF(Provider=$B827,H))))</f>
        <v>2</v>
      </c>
      <c r="F827" s="27">
        <f t="shared" si="215"/>
        <v>5.454545454545455E-3</v>
      </c>
      <c r="G827" s="27">
        <f t="shared" si="208"/>
        <v>3.1253255547452859E-4</v>
      </c>
      <c r="H827" s="44"/>
      <c r="I827" s="25">
        <f t="array" ref="I827">SUM(IF(Period=$A$2,IF(Site=$A$807,IF(Provider=$B827,I))))</f>
        <v>226</v>
      </c>
      <c r="J827" s="26">
        <f t="array" ref="J827">SUM(IF(Period=$A$2,IF(Site=$A$807,IF(Provider=$B827,J))))</f>
        <v>7.2123893805309738</v>
      </c>
      <c r="K827" s="27">
        <f t="shared" si="216"/>
        <v>0.36919592298980747</v>
      </c>
      <c r="L827" s="27">
        <f t="shared" si="209"/>
        <v>4.7209430300923921E-2</v>
      </c>
      <c r="M827" s="44"/>
      <c r="N827" s="25">
        <f t="array" ref="N827">SUM(IF(Period=$A$2,IF(Site=$A$807,IF(Provider=$B827,K))))</f>
        <v>2</v>
      </c>
      <c r="O827" s="37">
        <f t="shared" si="210"/>
        <v>8.8495575221238937E-3</v>
      </c>
      <c r="P827" s="44"/>
      <c r="Q827" s="25">
        <f t="array" ref="Q827">SUM(IF(Period=$A$2,IF(Site=$A$807,IF(Provider=$B827,M))))</f>
        <v>0</v>
      </c>
      <c r="R827" s="26">
        <f t="array" ref="R827">SUM(IF(Period=$A$2,IF(Site=$A$807,IF(Provider=$B827,N))))</f>
        <v>0</v>
      </c>
      <c r="S827" s="27" t="e">
        <f t="shared" si="211"/>
        <v>#DIV/0!</v>
      </c>
      <c r="T827" s="27" t="e">
        <f t="shared" si="212"/>
        <v>#DIV/0!</v>
      </c>
      <c r="U827" s="20"/>
      <c r="V827" s="25">
        <f t="array" ref="V827">SUM(IF(Period=$A$2,IF(Site=$A$807,IF(Provider=$B827,P))))</f>
        <v>135</v>
      </c>
      <c r="W827" s="26">
        <f t="array" ref="W827">SUM(IF(Period=$A$2,IF(Site=$A$807,IF(Provider=$B827,Q))))</f>
        <v>22</v>
      </c>
      <c r="X827" s="27">
        <f t="shared" si="217"/>
        <v>0.95314505776636715</v>
      </c>
      <c r="Y827" s="27">
        <f t="shared" si="213"/>
        <v>0.11073412624436077</v>
      </c>
      <c r="Z827" s="44"/>
      <c r="AA827" s="25">
        <f t="array" ref="AA827">SUM(IF(Period=$A$2,IF(Site=$A$807,IF(Provider=$B827,G))))</f>
        <v>3</v>
      </c>
      <c r="AB827" s="26">
        <f t="array" ref="AB827">SUM(IF(Period=$A$2,IF(Site=$A$807,IF(Provider=$B827,H))))</f>
        <v>2</v>
      </c>
      <c r="AC827" s="27">
        <f t="shared" si="218"/>
        <v>5.454545454545455E-3</v>
      </c>
      <c r="AD827" s="27">
        <f t="shared" si="214"/>
        <v>3.1253255547452859E-4</v>
      </c>
      <c r="AE827" s="44"/>
      <c r="AF827" s="20"/>
      <c r="AG827" s="20"/>
      <c r="AH827" s="20"/>
      <c r="AI827" s="20"/>
      <c r="AJ827" s="20"/>
      <c r="AK827" s="20"/>
      <c r="AL827" s="20"/>
      <c r="AM827" s="20"/>
      <c r="AN827" s="20"/>
    </row>
    <row r="828" spans="2:40" hidden="1" outlineLevel="1" x14ac:dyDescent="0.25">
      <c r="B828" s="20" t="s">
        <v>908</v>
      </c>
      <c r="C828" s="44"/>
      <c r="D828" s="25">
        <f t="array" ref="D828">SUM(IF(Period=$A$2,IF(Site=$A$807,IF(Provider=$B828,G))))</f>
        <v>0</v>
      </c>
      <c r="E828" s="26">
        <f t="array" ref="E828">SUM(IF(Period=$A$2,IF(Site=$A$807,IF(Provider=$B828,H))))</f>
        <v>0</v>
      </c>
      <c r="F828" s="27">
        <f t="shared" si="215"/>
        <v>0</v>
      </c>
      <c r="G828" s="27">
        <f t="shared" si="208"/>
        <v>0</v>
      </c>
      <c r="H828" s="44"/>
      <c r="I828" s="25">
        <f t="array" ref="I828">SUM(IF(Period=$A$2,IF(Site=$A$807,IF(Provider=$B828,I))))</f>
        <v>0</v>
      </c>
      <c r="J828" s="26">
        <f t="array" ref="J828">SUM(IF(Period=$A$2,IF(Site=$A$807,IF(Provider=$B828,J))))</f>
        <v>0</v>
      </c>
      <c r="K828" s="27">
        <f t="shared" si="216"/>
        <v>0</v>
      </c>
      <c r="L828" s="27">
        <f t="shared" si="209"/>
        <v>0</v>
      </c>
      <c r="M828" s="44"/>
      <c r="N828" s="25">
        <f t="array" ref="N828">SUM(IF(Period=$A$2,IF(Site=$A$807,IF(Provider=$B828,K))))</f>
        <v>0</v>
      </c>
      <c r="O828" s="37">
        <f t="shared" si="210"/>
        <v>0</v>
      </c>
      <c r="P828" s="44"/>
      <c r="Q828" s="25">
        <f t="array" ref="Q828">SUM(IF(Period=$A$2,IF(Site=$A$807,IF(Provider=$B828,M))))</f>
        <v>0</v>
      </c>
      <c r="R828" s="26">
        <f t="array" ref="R828">SUM(IF(Period=$A$2,IF(Site=$A$807,IF(Provider=$B828,N))))</f>
        <v>0</v>
      </c>
      <c r="S828" s="27" t="e">
        <f t="shared" si="211"/>
        <v>#DIV/0!</v>
      </c>
      <c r="T828" s="27" t="e">
        <f t="shared" si="212"/>
        <v>#DIV/0!</v>
      </c>
      <c r="U828" s="20"/>
      <c r="V828" s="25">
        <f t="array" ref="V828">SUM(IF(Period=$A$2,IF(Site=$A$807,IF(Provider=$B828,P))))</f>
        <v>0</v>
      </c>
      <c r="W828" s="26">
        <f t="array" ref="W828">SUM(IF(Period=$A$2,IF(Site=$A$807,IF(Provider=$B828,Q))))</f>
        <v>0</v>
      </c>
      <c r="X828" s="27">
        <f t="shared" si="217"/>
        <v>0</v>
      </c>
      <c r="Y828" s="27">
        <f t="shared" si="213"/>
        <v>0</v>
      </c>
      <c r="Z828" s="44"/>
      <c r="AA828" s="25">
        <f t="array" ref="AA828">SUM(IF(Period=$A$2,IF(Site=$A$807,IF(Provider=$B828,G))))</f>
        <v>0</v>
      </c>
      <c r="AB828" s="26">
        <f t="array" ref="AB828">SUM(IF(Period=$A$2,IF(Site=$A$807,IF(Provider=$B828,H))))</f>
        <v>0</v>
      </c>
      <c r="AC828" s="27">
        <f t="shared" si="218"/>
        <v>0</v>
      </c>
      <c r="AD828" s="27">
        <f t="shared" si="214"/>
        <v>0</v>
      </c>
      <c r="AE828" s="44"/>
      <c r="AF828" s="20"/>
      <c r="AG828" s="20"/>
      <c r="AH828" s="20"/>
      <c r="AI828" s="20"/>
      <c r="AJ828" s="20"/>
      <c r="AK828" s="20"/>
      <c r="AL828" s="20"/>
      <c r="AM828" s="20"/>
      <c r="AN828" s="20"/>
    </row>
    <row r="829" spans="2:40" hidden="1" outlineLevel="1" x14ac:dyDescent="0.25">
      <c r="B829" s="20" t="s">
        <v>898</v>
      </c>
      <c r="C829" s="44"/>
      <c r="D829" s="25">
        <f t="array" ref="D829">SUM(IF(Period=$A$2,IF(Site=$A$807,IF(Provider=$B829,G))))</f>
        <v>0</v>
      </c>
      <c r="E829" s="26">
        <f t="array" ref="E829">SUM(IF(Period=$A$2,IF(Site=$A$807,IF(Provider=$B829,H))))</f>
        <v>0</v>
      </c>
      <c r="F829" s="27">
        <f t="shared" si="215"/>
        <v>0</v>
      </c>
      <c r="G829" s="27">
        <f t="shared" si="208"/>
        <v>0</v>
      </c>
      <c r="H829" s="44"/>
      <c r="I829" s="25">
        <f t="array" ref="I829">SUM(IF(Period=$A$2,IF(Site=$A$807,IF(Provider=$B829,I))))</f>
        <v>0</v>
      </c>
      <c r="J829" s="26">
        <f t="array" ref="J829">SUM(IF(Period=$A$2,IF(Site=$A$807,IF(Provider=$B829,J))))</f>
        <v>0</v>
      </c>
      <c r="K829" s="27">
        <f t="shared" si="216"/>
        <v>0</v>
      </c>
      <c r="L829" s="27">
        <f t="shared" si="209"/>
        <v>0</v>
      </c>
      <c r="M829" s="44"/>
      <c r="N829" s="25">
        <f t="array" ref="N829">SUM(IF(Period=$A$2,IF(Site=$A$807,IF(Provider=$B829,K))))</f>
        <v>0</v>
      </c>
      <c r="O829" s="37">
        <f t="shared" si="210"/>
        <v>0</v>
      </c>
      <c r="P829" s="44"/>
      <c r="Q829" s="25">
        <f t="array" ref="Q829">SUM(IF(Period=$A$2,IF(Site=$A$807,IF(Provider=$B829,M))))</f>
        <v>0</v>
      </c>
      <c r="R829" s="26">
        <f t="array" ref="R829">SUM(IF(Period=$A$2,IF(Site=$A$807,IF(Provider=$B829,N))))</f>
        <v>0</v>
      </c>
      <c r="S829" s="27" t="e">
        <f t="shared" si="211"/>
        <v>#DIV/0!</v>
      </c>
      <c r="T829" s="27" t="e">
        <f t="shared" si="212"/>
        <v>#DIV/0!</v>
      </c>
      <c r="U829" s="20"/>
      <c r="V829" s="25">
        <f t="array" ref="V829">SUM(IF(Period=$A$2,IF(Site=$A$807,IF(Provider=$B829,P))))</f>
        <v>0</v>
      </c>
      <c r="W829" s="26">
        <f t="array" ref="W829">SUM(IF(Period=$A$2,IF(Site=$A$807,IF(Provider=$B829,Q))))</f>
        <v>0</v>
      </c>
      <c r="X829" s="27">
        <f t="shared" si="217"/>
        <v>0</v>
      </c>
      <c r="Y829" s="27">
        <f t="shared" si="213"/>
        <v>0</v>
      </c>
      <c r="Z829" s="44"/>
      <c r="AA829" s="25">
        <f t="array" ref="AA829">SUM(IF(Period=$A$2,IF(Site=$A$807,IF(Provider=$B829,G))))</f>
        <v>0</v>
      </c>
      <c r="AB829" s="26">
        <f t="array" ref="AB829">SUM(IF(Period=$A$2,IF(Site=$A$807,IF(Provider=$B829,H))))</f>
        <v>0</v>
      </c>
      <c r="AC829" s="27">
        <f t="shared" si="218"/>
        <v>0</v>
      </c>
      <c r="AD829" s="27">
        <f t="shared" si="214"/>
        <v>0</v>
      </c>
      <c r="AE829" s="44"/>
      <c r="AF829" s="20"/>
      <c r="AG829" s="20"/>
      <c r="AH829" s="20"/>
      <c r="AI829" s="20"/>
      <c r="AJ829" s="20"/>
      <c r="AK829" s="20"/>
      <c r="AL829" s="20"/>
      <c r="AM829" s="20"/>
      <c r="AN829" s="20"/>
    </row>
    <row r="830" spans="2:40" hidden="1" outlineLevel="1" x14ac:dyDescent="0.25">
      <c r="B830" s="20" t="s">
        <v>956</v>
      </c>
      <c r="C830" s="44"/>
      <c r="D830" s="25">
        <f t="array" ref="D830">SUM(IF(Period=$A$2,IF(Site=$A$807,IF(Provider=$B830,G))))</f>
        <v>0</v>
      </c>
      <c r="E830" s="26">
        <f t="array" ref="E830">SUM(IF(Period=$A$2,IF(Site=$A$807,IF(Provider=$B830,H))))</f>
        <v>0</v>
      </c>
      <c r="F830" s="27">
        <f t="shared" si="215"/>
        <v>0</v>
      </c>
      <c r="G830" s="27">
        <f t="shared" si="208"/>
        <v>0</v>
      </c>
      <c r="H830" s="44"/>
      <c r="I830" s="25">
        <f t="array" ref="I830">SUM(IF(Period=$A$2,IF(Site=$A$807,IF(Provider=$B830,I))))</f>
        <v>0</v>
      </c>
      <c r="J830" s="26">
        <f t="array" ref="J830">SUM(IF(Period=$A$2,IF(Site=$A$807,IF(Provider=$B830,J))))</f>
        <v>0</v>
      </c>
      <c r="K830" s="27">
        <f t="shared" si="216"/>
        <v>0</v>
      </c>
      <c r="L830" s="27">
        <f t="shared" si="209"/>
        <v>0</v>
      </c>
      <c r="M830" s="44"/>
      <c r="N830" s="25">
        <f t="array" ref="N830">SUM(IF(Period=$A$2,IF(Site=$A$807,IF(Provider=$B830,K))))</f>
        <v>0</v>
      </c>
      <c r="O830" s="37">
        <f t="shared" si="210"/>
        <v>0</v>
      </c>
      <c r="P830" s="44"/>
      <c r="Q830" s="25">
        <f t="array" ref="Q830">SUM(IF(Period=$A$2,IF(Site=$A$807,IF(Provider=$B830,M))))</f>
        <v>0</v>
      </c>
      <c r="R830" s="26">
        <f t="array" ref="R830">SUM(IF(Period=$A$2,IF(Site=$A$807,IF(Provider=$B830,N))))</f>
        <v>0</v>
      </c>
      <c r="S830" s="27" t="e">
        <f t="shared" si="211"/>
        <v>#DIV/0!</v>
      </c>
      <c r="T830" s="27" t="e">
        <f t="shared" si="212"/>
        <v>#DIV/0!</v>
      </c>
      <c r="U830" s="20"/>
      <c r="V830" s="25">
        <f t="array" ref="V830">SUM(IF(Period=$A$2,IF(Site=$A$807,IF(Provider=$B830,P))))</f>
        <v>0</v>
      </c>
      <c r="W830" s="26">
        <f t="array" ref="W830">SUM(IF(Period=$A$2,IF(Site=$A$807,IF(Provider=$B830,Q))))</f>
        <v>0</v>
      </c>
      <c r="X830" s="27">
        <f t="shared" si="217"/>
        <v>0</v>
      </c>
      <c r="Y830" s="27">
        <f t="shared" si="213"/>
        <v>0</v>
      </c>
      <c r="Z830" s="44"/>
      <c r="AA830" s="25">
        <f t="array" ref="AA830">SUM(IF(Period=$A$2,IF(Site=$A$807,IF(Provider=$B830,G))))</f>
        <v>0</v>
      </c>
      <c r="AB830" s="26">
        <f t="array" ref="AB830">SUM(IF(Period=$A$2,IF(Site=$A$807,IF(Provider=$B830,H))))</f>
        <v>0</v>
      </c>
      <c r="AC830" s="27">
        <f t="shared" si="218"/>
        <v>0</v>
      </c>
      <c r="AD830" s="27">
        <f t="shared" si="214"/>
        <v>0</v>
      </c>
      <c r="AE830" s="44"/>
      <c r="AF830" s="20"/>
      <c r="AG830" s="20"/>
      <c r="AH830" s="20"/>
      <c r="AI830" s="20"/>
      <c r="AJ830" s="20"/>
      <c r="AK830" s="20"/>
      <c r="AL830" s="20"/>
      <c r="AM830" s="20"/>
      <c r="AN830" s="20"/>
    </row>
    <row r="831" spans="2:40" hidden="1" outlineLevel="1" x14ac:dyDescent="0.25">
      <c r="B831" s="20" t="s">
        <v>718</v>
      </c>
      <c r="C831" s="44"/>
      <c r="D831" s="25">
        <f t="array" ref="D831">SUM(IF(Period=$A$2,IF(Site=$A$807,IF(Provider=$B831,G))))</f>
        <v>0</v>
      </c>
      <c r="E831" s="26">
        <f t="array" ref="E831">SUM(IF(Period=$A$2,IF(Site=$A$807,IF(Provider=$B831,H))))</f>
        <v>0</v>
      </c>
      <c r="F831" s="27">
        <f t="shared" si="215"/>
        <v>0</v>
      </c>
      <c r="G831" s="27">
        <f t="shared" si="208"/>
        <v>0</v>
      </c>
      <c r="H831" s="44"/>
      <c r="I831" s="25">
        <f t="array" ref="I831">SUM(IF(Period=$A$2,IF(Site=$A$807,IF(Provider=$B831,I))))</f>
        <v>0</v>
      </c>
      <c r="J831" s="26">
        <f t="array" ref="J831">SUM(IF(Period=$A$2,IF(Site=$A$807,IF(Provider=$B831,J))))</f>
        <v>0</v>
      </c>
      <c r="K831" s="27">
        <f t="shared" si="216"/>
        <v>0</v>
      </c>
      <c r="L831" s="27">
        <f t="shared" si="209"/>
        <v>0</v>
      </c>
      <c r="M831" s="44"/>
      <c r="N831" s="25">
        <f t="array" ref="N831">SUM(IF(Period=$A$2,IF(Site=$A$807,IF(Provider=$B831,K))))</f>
        <v>0</v>
      </c>
      <c r="O831" s="37">
        <f t="shared" si="210"/>
        <v>0</v>
      </c>
      <c r="P831" s="44"/>
      <c r="Q831" s="25">
        <f t="array" ref="Q831">SUM(IF(Period=$A$2,IF(Site=$A$807,IF(Provider=$B831,M))))</f>
        <v>0</v>
      </c>
      <c r="R831" s="26">
        <f t="array" ref="R831">SUM(IF(Period=$A$2,IF(Site=$A$807,IF(Provider=$B831,N))))</f>
        <v>0</v>
      </c>
      <c r="S831" s="27" t="e">
        <f t="shared" si="211"/>
        <v>#DIV/0!</v>
      </c>
      <c r="T831" s="27" t="e">
        <f t="shared" si="212"/>
        <v>#DIV/0!</v>
      </c>
      <c r="U831" s="20"/>
      <c r="V831" s="25">
        <f t="array" ref="V831">SUM(IF(Period=$A$2,IF(Site=$A$807,IF(Provider=$B831,P))))</f>
        <v>0</v>
      </c>
      <c r="W831" s="26">
        <f t="array" ref="W831">SUM(IF(Period=$A$2,IF(Site=$A$807,IF(Provider=$B831,Q))))</f>
        <v>0</v>
      </c>
      <c r="X831" s="27">
        <f t="shared" si="217"/>
        <v>0</v>
      </c>
      <c r="Y831" s="27">
        <f t="shared" si="213"/>
        <v>0</v>
      </c>
      <c r="Z831" s="44"/>
      <c r="AA831" s="25">
        <f t="array" ref="AA831">SUM(IF(Period=$A$2,IF(Site=$A$807,IF(Provider=$B831,G))))</f>
        <v>0</v>
      </c>
      <c r="AB831" s="26">
        <f t="array" ref="AB831">SUM(IF(Period=$A$2,IF(Site=$A$807,IF(Provider=$B831,H))))</f>
        <v>0</v>
      </c>
      <c r="AC831" s="27">
        <f t="shared" si="218"/>
        <v>0</v>
      </c>
      <c r="AD831" s="27">
        <f t="shared" si="214"/>
        <v>0</v>
      </c>
      <c r="AE831" s="44"/>
      <c r="AF831" s="20"/>
      <c r="AG831" s="20"/>
      <c r="AH831" s="20"/>
      <c r="AI831" s="20"/>
      <c r="AJ831" s="20"/>
      <c r="AK831" s="20"/>
      <c r="AL831" s="20"/>
      <c r="AM831" s="20"/>
      <c r="AN831" s="20"/>
    </row>
    <row r="832" spans="2:40" hidden="1" outlineLevel="1" x14ac:dyDescent="0.25">
      <c r="B832" s="20" t="s">
        <v>874</v>
      </c>
      <c r="C832" s="44"/>
      <c r="D832" s="25">
        <f t="array" ref="D832">SUM(IF(Period=$A$2,IF(Site=$A$807,IF(Provider=$B832,G))))</f>
        <v>0</v>
      </c>
      <c r="E832" s="26">
        <f t="array" ref="E832">SUM(IF(Period=$A$2,IF(Site=$A$807,IF(Provider=$B832,H))))</f>
        <v>0</v>
      </c>
      <c r="F832" s="27">
        <f t="shared" si="215"/>
        <v>0</v>
      </c>
      <c r="G832" s="27">
        <f t="shared" si="208"/>
        <v>0</v>
      </c>
      <c r="H832" s="44"/>
      <c r="I832" s="25">
        <f t="array" ref="I832">SUM(IF(Period=$A$2,IF(Site=$A$807,IF(Provider=$B832,I))))</f>
        <v>0</v>
      </c>
      <c r="J832" s="26">
        <f t="array" ref="J832">SUM(IF(Period=$A$2,IF(Site=$A$807,IF(Provider=$B832,J))))</f>
        <v>0</v>
      </c>
      <c r="K832" s="27">
        <f t="shared" si="216"/>
        <v>0</v>
      </c>
      <c r="L832" s="27">
        <f t="shared" si="209"/>
        <v>0</v>
      </c>
      <c r="M832" s="44"/>
      <c r="N832" s="25">
        <f t="array" ref="N832">SUM(IF(Period=$A$2,IF(Site=$A$807,IF(Provider=$B832,K))))</f>
        <v>0</v>
      </c>
      <c r="O832" s="37">
        <f t="shared" si="210"/>
        <v>0</v>
      </c>
      <c r="P832" s="44"/>
      <c r="Q832" s="25">
        <f t="array" ref="Q832">SUM(IF(Period=$A$2,IF(Site=$A$807,IF(Provider=$B832,M))))</f>
        <v>0</v>
      </c>
      <c r="R832" s="26">
        <f t="array" ref="R832">SUM(IF(Period=$A$2,IF(Site=$A$807,IF(Provider=$B832,N))))</f>
        <v>0</v>
      </c>
      <c r="S832" s="27" t="e">
        <f t="shared" si="211"/>
        <v>#DIV/0!</v>
      </c>
      <c r="T832" s="27" t="e">
        <f t="shared" si="212"/>
        <v>#DIV/0!</v>
      </c>
      <c r="U832" s="20"/>
      <c r="V832" s="25">
        <f t="array" ref="V832">SUM(IF(Period=$A$2,IF(Site=$A$807,IF(Provider=$B832,P))))</f>
        <v>0</v>
      </c>
      <c r="W832" s="26">
        <f t="array" ref="W832">SUM(IF(Period=$A$2,IF(Site=$A$807,IF(Provider=$B832,Q))))</f>
        <v>0</v>
      </c>
      <c r="X832" s="27">
        <f t="shared" si="217"/>
        <v>0</v>
      </c>
      <c r="Y832" s="27">
        <f t="shared" si="213"/>
        <v>0</v>
      </c>
      <c r="Z832" s="44"/>
      <c r="AA832" s="25">
        <f t="array" ref="AA832">SUM(IF(Period=$A$2,IF(Site=$A$807,IF(Provider=$B832,G))))</f>
        <v>0</v>
      </c>
      <c r="AB832" s="26">
        <f t="array" ref="AB832">SUM(IF(Period=$A$2,IF(Site=$A$807,IF(Provider=$B832,H))))</f>
        <v>0</v>
      </c>
      <c r="AC832" s="27">
        <f t="shared" si="218"/>
        <v>0</v>
      </c>
      <c r="AD832" s="27">
        <f t="shared" si="214"/>
        <v>0</v>
      </c>
      <c r="AE832" s="44"/>
      <c r="AF832" s="20"/>
      <c r="AG832" s="20"/>
      <c r="AH832" s="20"/>
      <c r="AI832" s="20"/>
      <c r="AJ832" s="20"/>
      <c r="AK832" s="20"/>
      <c r="AL832" s="20"/>
      <c r="AM832" s="20"/>
      <c r="AN832" s="20"/>
    </row>
    <row r="833" spans="2:40" hidden="1" outlineLevel="1" x14ac:dyDescent="0.25">
      <c r="B833" s="20" t="s">
        <v>881</v>
      </c>
      <c r="C833" s="44"/>
      <c r="D833" s="25">
        <f t="array" ref="D833">SUM(IF(Period=$A$2,IF(Site=$A$807,IF(Provider=$B833,G))))</f>
        <v>0</v>
      </c>
      <c r="E833" s="26">
        <f t="array" ref="E833">SUM(IF(Period=$A$2,IF(Site=$A$807,IF(Provider=$B833,H))))</f>
        <v>0</v>
      </c>
      <c r="F833" s="27">
        <f t="shared" si="215"/>
        <v>0</v>
      </c>
      <c r="G833" s="27">
        <f t="shared" si="208"/>
        <v>0</v>
      </c>
      <c r="H833" s="44"/>
      <c r="I833" s="25">
        <f t="array" ref="I833">SUM(IF(Period=$A$2,IF(Site=$A$807,IF(Provider=$B833,I))))</f>
        <v>0</v>
      </c>
      <c r="J833" s="26">
        <f t="array" ref="J833">SUM(IF(Period=$A$2,IF(Site=$A$807,IF(Provider=$B833,J))))</f>
        <v>0</v>
      </c>
      <c r="K833" s="27">
        <f t="shared" si="216"/>
        <v>0</v>
      </c>
      <c r="L833" s="27">
        <f t="shared" si="209"/>
        <v>0</v>
      </c>
      <c r="M833" s="44"/>
      <c r="N833" s="25">
        <f t="array" ref="N833">SUM(IF(Period=$A$2,IF(Site=$A$807,IF(Provider=$B833,K))))</f>
        <v>0</v>
      </c>
      <c r="O833" s="37">
        <f t="shared" si="210"/>
        <v>0</v>
      </c>
      <c r="P833" s="44"/>
      <c r="Q833" s="25">
        <f t="array" ref="Q833">SUM(IF(Period=$A$2,IF(Site=$A$807,IF(Provider=$B833,M))))</f>
        <v>0</v>
      </c>
      <c r="R833" s="26">
        <f t="array" ref="R833">SUM(IF(Period=$A$2,IF(Site=$A$807,IF(Provider=$B833,N))))</f>
        <v>0</v>
      </c>
      <c r="S833" s="27" t="e">
        <f t="shared" si="211"/>
        <v>#DIV/0!</v>
      </c>
      <c r="T833" s="27" t="e">
        <f t="shared" si="212"/>
        <v>#DIV/0!</v>
      </c>
      <c r="U833" s="20"/>
      <c r="V833" s="25">
        <f t="array" ref="V833">SUM(IF(Period=$A$2,IF(Site=$A$807,IF(Provider=$B833,P))))</f>
        <v>0</v>
      </c>
      <c r="W833" s="26">
        <f t="array" ref="W833">SUM(IF(Period=$A$2,IF(Site=$A$807,IF(Provider=$B833,Q))))</f>
        <v>0</v>
      </c>
      <c r="X833" s="27">
        <f t="shared" si="217"/>
        <v>0</v>
      </c>
      <c r="Y833" s="27">
        <f t="shared" si="213"/>
        <v>0</v>
      </c>
      <c r="Z833" s="44"/>
      <c r="AA833" s="25">
        <f t="array" ref="AA833">SUM(IF(Period=$A$2,IF(Site=$A$807,IF(Provider=$B833,G))))</f>
        <v>0</v>
      </c>
      <c r="AB833" s="26">
        <f t="array" ref="AB833">SUM(IF(Period=$A$2,IF(Site=$A$807,IF(Provider=$B833,H))))</f>
        <v>0</v>
      </c>
      <c r="AC833" s="27">
        <f t="shared" si="218"/>
        <v>0</v>
      </c>
      <c r="AD833" s="27">
        <f t="shared" si="214"/>
        <v>0</v>
      </c>
      <c r="AE833" s="44"/>
      <c r="AF833" s="20"/>
      <c r="AG833" s="20"/>
      <c r="AH833" s="20"/>
      <c r="AI833" s="20"/>
      <c r="AJ833" s="20"/>
      <c r="AK833" s="20"/>
      <c r="AL833" s="20"/>
      <c r="AM833" s="20"/>
      <c r="AN833" s="20"/>
    </row>
    <row r="834" spans="2:40" hidden="1" outlineLevel="1" x14ac:dyDescent="0.25">
      <c r="B834" s="20" t="s">
        <v>953</v>
      </c>
      <c r="C834" s="44"/>
      <c r="D834" s="25">
        <f t="array" ref="D834">SUM(IF(Period=$A$2,IF(Site=$A$807,IF(Provider=$B834,G))))</f>
        <v>0</v>
      </c>
      <c r="E834" s="26">
        <f t="array" ref="E834">SUM(IF(Period=$A$2,IF(Site=$A$807,IF(Provider=$B834,H))))</f>
        <v>0</v>
      </c>
      <c r="F834" s="27">
        <f t="shared" si="215"/>
        <v>0</v>
      </c>
      <c r="G834" s="27">
        <f t="shared" si="208"/>
        <v>0</v>
      </c>
      <c r="H834" s="44"/>
      <c r="I834" s="25">
        <f t="array" ref="I834">SUM(IF(Period=$A$2,IF(Site=$A$807,IF(Provider=$B834,I))))</f>
        <v>0</v>
      </c>
      <c r="J834" s="26">
        <f t="array" ref="J834">SUM(IF(Period=$A$2,IF(Site=$A$807,IF(Provider=$B834,J))))</f>
        <v>0</v>
      </c>
      <c r="K834" s="27">
        <f t="shared" si="216"/>
        <v>0</v>
      </c>
      <c r="L834" s="27">
        <f t="shared" si="209"/>
        <v>0</v>
      </c>
      <c r="M834" s="44"/>
      <c r="N834" s="25">
        <f t="array" ref="N834">SUM(IF(Period=$A$2,IF(Site=$A$807,IF(Provider=$B834,K))))</f>
        <v>0</v>
      </c>
      <c r="O834" s="37">
        <f t="shared" si="210"/>
        <v>0</v>
      </c>
      <c r="P834" s="44"/>
      <c r="Q834" s="25">
        <f t="array" ref="Q834">SUM(IF(Period=$A$2,IF(Site=$A$807,IF(Provider=$B834,M))))</f>
        <v>0</v>
      </c>
      <c r="R834" s="26">
        <f t="array" ref="R834">SUM(IF(Period=$A$2,IF(Site=$A$807,IF(Provider=$B834,N))))</f>
        <v>0</v>
      </c>
      <c r="S834" s="27" t="e">
        <f t="shared" si="211"/>
        <v>#DIV/0!</v>
      </c>
      <c r="T834" s="27" t="e">
        <f t="shared" si="212"/>
        <v>#DIV/0!</v>
      </c>
      <c r="U834" s="20"/>
      <c r="V834" s="25">
        <f t="array" ref="V834">SUM(IF(Period=$A$2,IF(Site=$A$807,IF(Provider=$B834,P))))</f>
        <v>0</v>
      </c>
      <c r="W834" s="26">
        <f t="array" ref="W834">SUM(IF(Period=$A$2,IF(Site=$A$807,IF(Provider=$B834,Q))))</f>
        <v>0</v>
      </c>
      <c r="X834" s="27">
        <f t="shared" si="217"/>
        <v>0</v>
      </c>
      <c r="Y834" s="27">
        <f t="shared" si="213"/>
        <v>0</v>
      </c>
      <c r="Z834" s="44"/>
      <c r="AA834" s="25">
        <f t="array" ref="AA834">SUM(IF(Period=$A$2,IF(Site=$A$807,IF(Provider=$B834,G))))</f>
        <v>0</v>
      </c>
      <c r="AB834" s="26">
        <f t="array" ref="AB834">SUM(IF(Period=$A$2,IF(Site=$A$807,IF(Provider=$B834,H))))</f>
        <v>0</v>
      </c>
      <c r="AC834" s="27">
        <f t="shared" si="218"/>
        <v>0</v>
      </c>
      <c r="AD834" s="27">
        <f t="shared" si="214"/>
        <v>0</v>
      </c>
      <c r="AE834" s="44"/>
      <c r="AF834" s="20"/>
      <c r="AG834" s="20"/>
      <c r="AH834" s="20"/>
      <c r="AI834" s="20"/>
      <c r="AJ834" s="20"/>
      <c r="AK834" s="20"/>
      <c r="AL834" s="20"/>
      <c r="AM834" s="20"/>
      <c r="AN834" s="20"/>
    </row>
    <row r="835" spans="2:40" hidden="1" outlineLevel="1" x14ac:dyDescent="0.25">
      <c r="B835" s="20" t="s">
        <v>740</v>
      </c>
      <c r="C835" s="44"/>
      <c r="D835" s="25">
        <f t="array" ref="D835">SUM(IF(Period=$A$2,IF(Site=$A$807,IF(Provider=$B835,G))))</f>
        <v>9</v>
      </c>
      <c r="E835" s="26">
        <f t="array" ref="E835">SUM(IF(Period=$A$2,IF(Site=$A$807,IF(Provider=$B835,H))))</f>
        <v>3</v>
      </c>
      <c r="F835" s="27">
        <f t="shared" si="215"/>
        <v>2.4545454545454547E-2</v>
      </c>
      <c r="G835" s="27">
        <f t="shared" si="208"/>
        <v>1.4063964996353787E-3</v>
      </c>
      <c r="H835" s="44"/>
      <c r="I835" s="25">
        <f t="array" ref="I835">SUM(IF(Period=$A$2,IF(Site=$A$807,IF(Provider=$B835,I))))</f>
        <v>102</v>
      </c>
      <c r="J835" s="26">
        <f t="array" ref="J835">SUM(IF(Period=$A$2,IF(Site=$A$807,IF(Provider=$B835,J))))</f>
        <v>8</v>
      </c>
      <c r="K835" s="27">
        <f t="shared" si="216"/>
        <v>0.18482446206115516</v>
      </c>
      <c r="L835" s="27">
        <f t="shared" si="209"/>
        <v>2.3633677991137372E-2</v>
      </c>
      <c r="M835" s="44"/>
      <c r="N835" s="25">
        <f t="array" ref="N835">SUM(IF(Period=$A$2,IF(Site=$A$807,IF(Provider=$B835,K))))</f>
        <v>2</v>
      </c>
      <c r="O835" s="37">
        <f t="shared" si="210"/>
        <v>1.9607843137254902E-2</v>
      </c>
      <c r="P835" s="44"/>
      <c r="Q835" s="25">
        <f t="array" ref="Q835">SUM(IF(Period=$A$2,IF(Site=$A$807,IF(Provider=$B835,M))))</f>
        <v>0</v>
      </c>
      <c r="R835" s="26">
        <f t="array" ref="R835">SUM(IF(Period=$A$2,IF(Site=$A$807,IF(Provider=$B835,N))))</f>
        <v>0</v>
      </c>
      <c r="S835" s="27" t="e">
        <f t="shared" si="211"/>
        <v>#DIV/0!</v>
      </c>
      <c r="T835" s="27" t="e">
        <f t="shared" si="212"/>
        <v>#DIV/0!</v>
      </c>
      <c r="U835" s="20"/>
      <c r="V835" s="25">
        <f t="array" ref="V835">SUM(IF(Period=$A$2,IF(Site=$A$807,IF(Provider=$B835,P))))</f>
        <v>71</v>
      </c>
      <c r="W835" s="26">
        <f t="array" ref="W835">SUM(IF(Period=$A$2,IF(Site=$A$807,IF(Provider=$B835,Q))))</f>
        <v>26</v>
      </c>
      <c r="X835" s="27">
        <f t="shared" si="217"/>
        <v>0.59242618741976893</v>
      </c>
      <c r="Y835" s="27">
        <f t="shared" si="213"/>
        <v>6.8826665672420864E-2</v>
      </c>
      <c r="Z835" s="44"/>
      <c r="AA835" s="25">
        <f t="array" ref="AA835">SUM(IF(Period=$A$2,IF(Site=$A$807,IF(Provider=$B835,G))))</f>
        <v>9</v>
      </c>
      <c r="AB835" s="26">
        <f t="array" ref="AB835">SUM(IF(Period=$A$2,IF(Site=$A$807,IF(Provider=$B835,H))))</f>
        <v>3</v>
      </c>
      <c r="AC835" s="27">
        <f t="shared" si="218"/>
        <v>2.4545454545454547E-2</v>
      </c>
      <c r="AD835" s="27">
        <f t="shared" si="214"/>
        <v>1.4063964996353787E-3</v>
      </c>
      <c r="AE835" s="44"/>
      <c r="AF835" s="20"/>
      <c r="AG835" s="20"/>
      <c r="AH835" s="20"/>
      <c r="AI835" s="20"/>
      <c r="AJ835" s="20"/>
      <c r="AK835" s="20"/>
      <c r="AL835" s="20"/>
      <c r="AM835" s="20"/>
      <c r="AN835" s="20"/>
    </row>
    <row r="836" spans="2:40" hidden="1" outlineLevel="1" x14ac:dyDescent="0.25">
      <c r="B836" s="20" t="s">
        <v>1134</v>
      </c>
      <c r="C836" s="44"/>
      <c r="D836" s="25">
        <f t="array" ref="D836">SUM(IF(Period=$A$2,IF(Site=$A$807,IF(Provider=$B836,G))))</f>
        <v>0</v>
      </c>
      <c r="E836" s="26">
        <f t="array" ref="E836">SUM(IF(Period=$A$2,IF(Site=$A$807,IF(Provider=$B836,H))))</f>
        <v>0</v>
      </c>
      <c r="F836" s="27">
        <f t="shared" si="215"/>
        <v>0</v>
      </c>
      <c r="G836" s="27">
        <f t="shared" si="208"/>
        <v>0</v>
      </c>
      <c r="H836" s="44"/>
      <c r="I836" s="25">
        <f t="array" ref="I836">SUM(IF(Period=$A$2,IF(Site=$A$807,IF(Provider=$B836,I))))</f>
        <v>0</v>
      </c>
      <c r="J836" s="26">
        <f t="array" ref="J836">SUM(IF(Period=$A$2,IF(Site=$A$807,IF(Provider=$B836,J))))</f>
        <v>0</v>
      </c>
      <c r="K836" s="27">
        <f t="shared" si="216"/>
        <v>0</v>
      </c>
      <c r="L836" s="27">
        <f t="shared" si="209"/>
        <v>0</v>
      </c>
      <c r="M836" s="44"/>
      <c r="N836" s="25">
        <f t="array" ref="N836">SUM(IF(Period=$A$2,IF(Site=$A$807,IF(Provider=$B836,K))))</f>
        <v>0</v>
      </c>
      <c r="O836" s="37">
        <f t="shared" si="210"/>
        <v>0</v>
      </c>
      <c r="P836" s="44"/>
      <c r="Q836" s="25">
        <f t="array" ref="Q836">SUM(IF(Period=$A$2,IF(Site=$A$807,IF(Provider=$B836,M))))</f>
        <v>0</v>
      </c>
      <c r="R836" s="26">
        <f t="array" ref="R836">SUM(IF(Period=$A$2,IF(Site=$A$807,IF(Provider=$B836,N))))</f>
        <v>0</v>
      </c>
      <c r="S836" s="27" t="e">
        <f t="shared" si="211"/>
        <v>#DIV/0!</v>
      </c>
      <c r="T836" s="27" t="e">
        <f t="shared" si="212"/>
        <v>#DIV/0!</v>
      </c>
      <c r="U836" s="20"/>
      <c r="V836" s="25">
        <f t="array" ref="V836">SUM(IF(Period=$A$2,IF(Site=$A$807,IF(Provider=$B836,P))))</f>
        <v>0</v>
      </c>
      <c r="W836" s="26">
        <f t="array" ref="W836">SUM(IF(Period=$A$2,IF(Site=$A$807,IF(Provider=$B836,Q))))</f>
        <v>0</v>
      </c>
      <c r="X836" s="27">
        <f t="shared" si="217"/>
        <v>0</v>
      </c>
      <c r="Y836" s="27">
        <f t="shared" si="213"/>
        <v>0</v>
      </c>
      <c r="Z836" s="44"/>
      <c r="AA836" s="25">
        <f t="array" ref="AA836">SUM(IF(Period=$A$2,IF(Site=$A$807,IF(Provider=$B836,G))))</f>
        <v>0</v>
      </c>
      <c r="AB836" s="26">
        <f t="array" ref="AB836">SUM(IF(Period=$A$2,IF(Site=$A$807,IF(Provider=$B836,H))))</f>
        <v>0</v>
      </c>
      <c r="AC836" s="27">
        <f t="shared" si="218"/>
        <v>0</v>
      </c>
      <c r="AD836" s="27">
        <f t="shared" si="214"/>
        <v>0</v>
      </c>
      <c r="AE836" s="44"/>
      <c r="AF836" s="20"/>
      <c r="AG836" s="20"/>
      <c r="AH836" s="20"/>
      <c r="AI836" s="20"/>
      <c r="AJ836" s="20"/>
      <c r="AK836" s="20"/>
      <c r="AL836" s="20"/>
      <c r="AM836" s="20"/>
      <c r="AN836" s="20"/>
    </row>
    <row r="837" spans="2:40" hidden="1" outlineLevel="1" x14ac:dyDescent="0.25">
      <c r="B837" s="20" t="s">
        <v>721</v>
      </c>
      <c r="C837" s="44"/>
      <c r="D837" s="25">
        <f t="array" ref="D837">SUM(IF(Period=$A$2,IF(Site=$A$807,IF(Provider=$B837,G))))</f>
        <v>33</v>
      </c>
      <c r="E837" s="26">
        <f t="array" ref="E837">SUM(IF(Period=$A$2,IF(Site=$A$807,IF(Provider=$B837,H))))</f>
        <v>2</v>
      </c>
      <c r="F837" s="27">
        <f t="shared" si="215"/>
        <v>0.06</v>
      </c>
      <c r="G837" s="27">
        <f t="shared" si="208"/>
        <v>3.4378581102198144E-3</v>
      </c>
      <c r="H837" s="44"/>
      <c r="I837" s="25">
        <f t="array" ref="I837">SUM(IF(Period=$A$2,IF(Site=$A$807,IF(Provider=$B837,I))))</f>
        <v>128</v>
      </c>
      <c r="J837" s="26">
        <f t="array" ref="J837">SUM(IF(Period=$A$2,IF(Site=$A$807,IF(Provider=$B837,J))))</f>
        <v>5.625</v>
      </c>
      <c r="K837" s="27">
        <f t="shared" si="216"/>
        <v>0.16308040770101925</v>
      </c>
      <c r="L837" s="27">
        <f t="shared" si="209"/>
        <v>2.0853245286297679E-2</v>
      </c>
      <c r="M837" s="44"/>
      <c r="N837" s="25">
        <f t="array" ref="N837">SUM(IF(Period=$A$2,IF(Site=$A$807,IF(Provider=$B837,K))))</f>
        <v>4</v>
      </c>
      <c r="O837" s="37">
        <f t="shared" si="210"/>
        <v>3.125E-2</v>
      </c>
      <c r="P837" s="44"/>
      <c r="Q837" s="25">
        <f t="array" ref="Q837">SUM(IF(Period=$A$2,IF(Site=$A$807,IF(Provider=$B837,M))))</f>
        <v>0</v>
      </c>
      <c r="R837" s="26">
        <f t="array" ref="R837">SUM(IF(Period=$A$2,IF(Site=$A$807,IF(Provider=$B837,N))))</f>
        <v>0</v>
      </c>
      <c r="S837" s="27" t="e">
        <f t="shared" si="211"/>
        <v>#DIV/0!</v>
      </c>
      <c r="T837" s="27" t="e">
        <f t="shared" si="212"/>
        <v>#DIV/0!</v>
      </c>
      <c r="U837" s="20"/>
      <c r="V837" s="25">
        <f t="array" ref="V837">SUM(IF(Period=$A$2,IF(Site=$A$807,IF(Provider=$B837,P))))</f>
        <v>78</v>
      </c>
      <c r="W837" s="26">
        <f t="array" ref="W837">SUM(IF(Period=$A$2,IF(Site=$A$807,IF(Provider=$B837,Q))))</f>
        <v>20</v>
      </c>
      <c r="X837" s="27">
        <f t="shared" si="217"/>
        <v>0.50064184852374838</v>
      </c>
      <c r="Y837" s="27">
        <f t="shared" si="213"/>
        <v>5.8163379441482421E-2</v>
      </c>
      <c r="Z837" s="44"/>
      <c r="AA837" s="25">
        <f t="array" ref="AA837">SUM(IF(Period=$A$2,IF(Site=$A$807,IF(Provider=$B837,G))))</f>
        <v>33</v>
      </c>
      <c r="AB837" s="26">
        <f t="array" ref="AB837">SUM(IF(Period=$A$2,IF(Site=$A$807,IF(Provider=$B837,H))))</f>
        <v>2</v>
      </c>
      <c r="AC837" s="27">
        <f t="shared" si="218"/>
        <v>0.06</v>
      </c>
      <c r="AD837" s="27">
        <f t="shared" si="214"/>
        <v>3.4378581102198144E-3</v>
      </c>
      <c r="AE837" s="44"/>
      <c r="AF837" s="20"/>
      <c r="AG837" s="20"/>
      <c r="AH837" s="20"/>
      <c r="AI837" s="20"/>
      <c r="AJ837" s="20"/>
      <c r="AK837" s="20"/>
      <c r="AL837" s="20"/>
      <c r="AM837" s="20"/>
      <c r="AN837" s="20"/>
    </row>
    <row r="838" spans="2:40" hidden="1" outlineLevel="1" x14ac:dyDescent="0.25">
      <c r="B838" s="20" t="s">
        <v>859</v>
      </c>
      <c r="C838" s="44"/>
      <c r="D838" s="25">
        <f t="array" ref="D838">SUM(IF(Period=$A$2,IF(Site=$A$807,IF(Provider=$B838,G))))</f>
        <v>0</v>
      </c>
      <c r="E838" s="26">
        <f t="array" ref="E838">SUM(IF(Period=$A$2,IF(Site=$A$807,IF(Provider=$B838,H))))</f>
        <v>0</v>
      </c>
      <c r="F838" s="27">
        <f t="shared" si="215"/>
        <v>0</v>
      </c>
      <c r="G838" s="27">
        <f t="shared" si="208"/>
        <v>0</v>
      </c>
      <c r="H838" s="44"/>
      <c r="I838" s="25">
        <f t="array" ref="I838">SUM(IF(Period=$A$2,IF(Site=$A$807,IF(Provider=$B838,I))))</f>
        <v>0</v>
      </c>
      <c r="J838" s="26">
        <f t="array" ref="J838">SUM(IF(Period=$A$2,IF(Site=$A$807,IF(Provider=$B838,J))))</f>
        <v>0</v>
      </c>
      <c r="K838" s="27">
        <f t="shared" si="216"/>
        <v>0</v>
      </c>
      <c r="L838" s="27">
        <f t="shared" si="209"/>
        <v>0</v>
      </c>
      <c r="M838" s="44"/>
      <c r="N838" s="25">
        <f t="array" ref="N838">SUM(IF(Period=$A$2,IF(Site=$A$807,IF(Provider=$B838,K))))</f>
        <v>0</v>
      </c>
      <c r="O838" s="37">
        <f t="shared" si="210"/>
        <v>0</v>
      </c>
      <c r="P838" s="44"/>
      <c r="Q838" s="25">
        <f t="array" ref="Q838">SUM(IF(Period=$A$2,IF(Site=$A$807,IF(Provider=$B838,M))))</f>
        <v>0</v>
      </c>
      <c r="R838" s="26">
        <f t="array" ref="R838">SUM(IF(Period=$A$2,IF(Site=$A$807,IF(Provider=$B838,N))))</f>
        <v>0</v>
      </c>
      <c r="S838" s="27" t="e">
        <f t="shared" si="211"/>
        <v>#DIV/0!</v>
      </c>
      <c r="T838" s="27" t="e">
        <f t="shared" si="212"/>
        <v>#DIV/0!</v>
      </c>
      <c r="U838" s="20"/>
      <c r="V838" s="25">
        <f t="array" ref="V838">SUM(IF(Period=$A$2,IF(Site=$A$807,IF(Provider=$B838,P))))</f>
        <v>0</v>
      </c>
      <c r="W838" s="26">
        <f t="array" ref="W838">SUM(IF(Period=$A$2,IF(Site=$A$807,IF(Provider=$B838,Q))))</f>
        <v>0</v>
      </c>
      <c r="X838" s="27">
        <f t="shared" si="217"/>
        <v>0</v>
      </c>
      <c r="Y838" s="27">
        <f t="shared" si="213"/>
        <v>0</v>
      </c>
      <c r="Z838" s="44"/>
      <c r="AA838" s="25">
        <f t="array" ref="AA838">SUM(IF(Period=$A$2,IF(Site=$A$807,IF(Provider=$B838,G))))</f>
        <v>0</v>
      </c>
      <c r="AB838" s="26">
        <f t="array" ref="AB838">SUM(IF(Period=$A$2,IF(Site=$A$807,IF(Provider=$B838,H))))</f>
        <v>0</v>
      </c>
      <c r="AC838" s="27">
        <f t="shared" si="218"/>
        <v>0</v>
      </c>
      <c r="AD838" s="27">
        <f t="shared" si="214"/>
        <v>0</v>
      </c>
      <c r="AE838" s="44"/>
      <c r="AF838" s="20"/>
      <c r="AG838" s="20"/>
      <c r="AH838" s="20"/>
      <c r="AI838" s="20"/>
      <c r="AJ838" s="20"/>
      <c r="AK838" s="20"/>
      <c r="AL838" s="20"/>
      <c r="AM838" s="20"/>
      <c r="AN838" s="20"/>
    </row>
    <row r="839" spans="2:40" hidden="1" outlineLevel="1" x14ac:dyDescent="0.25">
      <c r="B839" s="20" t="s">
        <v>791</v>
      </c>
      <c r="C839" s="44"/>
      <c r="D839" s="25">
        <f t="array" ref="D839">SUM(IF(Period=$A$2,IF(Site=$A$807,IF(Provider=$B839,G))))</f>
        <v>173</v>
      </c>
      <c r="E839" s="26">
        <f t="array" ref="E839">SUM(IF(Period=$A$2,IF(Site=$A$807,IF(Provider=$B839,H))))</f>
        <v>1</v>
      </c>
      <c r="F839" s="27">
        <f t="shared" si="215"/>
        <v>0.15727272727272729</v>
      </c>
      <c r="G839" s="27">
        <f t="shared" si="208"/>
        <v>9.0113553495155749E-3</v>
      </c>
      <c r="H839" s="44"/>
      <c r="I839" s="25">
        <f t="array" ref="I839">SUM(IF(Period=$A$2,IF(Site=$A$807,IF(Provider=$B839,I))))</f>
        <v>517</v>
      </c>
      <c r="J839" s="26">
        <f t="array" ref="J839">SUM(IF(Period=$A$2,IF(Site=$A$807,IF(Provider=$B839,J))))</f>
        <v>6.7891682785299805</v>
      </c>
      <c r="K839" s="27">
        <f t="shared" si="216"/>
        <v>0.79501698754246886</v>
      </c>
      <c r="L839" s="27">
        <f t="shared" si="209"/>
        <v>0.10165957077070119</v>
      </c>
      <c r="M839" s="44"/>
      <c r="N839" s="25">
        <f t="array" ref="N839">SUM(IF(Period=$A$2,IF(Site=$A$807,IF(Provider=$B839,K))))</f>
        <v>4</v>
      </c>
      <c r="O839" s="37">
        <f t="shared" si="210"/>
        <v>7.7369439071566732E-3</v>
      </c>
      <c r="P839" s="44"/>
      <c r="Q839" s="25">
        <f t="array" ref="Q839">SUM(IF(Period=$A$2,IF(Site=$A$807,IF(Provider=$B839,M))))</f>
        <v>0</v>
      </c>
      <c r="R839" s="26">
        <f t="array" ref="R839">SUM(IF(Period=$A$2,IF(Site=$A$807,IF(Provider=$B839,N))))</f>
        <v>0</v>
      </c>
      <c r="S839" s="27" t="e">
        <f t="shared" si="211"/>
        <v>#DIV/0!</v>
      </c>
      <c r="T839" s="27" t="e">
        <f t="shared" si="212"/>
        <v>#DIV/0!</v>
      </c>
      <c r="U839" s="20"/>
      <c r="V839" s="25">
        <f t="array" ref="V839">SUM(IF(Period=$A$2,IF(Site=$A$807,IF(Provider=$B839,P))))</f>
        <v>335</v>
      </c>
      <c r="W839" s="26">
        <f t="array" ref="W839">SUM(IF(Period=$A$2,IF(Site=$A$807,IF(Provider=$B839,Q))))</f>
        <v>27</v>
      </c>
      <c r="X839" s="27">
        <f t="shared" si="217"/>
        <v>2.9027599486521183</v>
      </c>
      <c r="Y839" s="27">
        <f t="shared" si="213"/>
        <v>0.33723574810782592</v>
      </c>
      <c r="Z839" s="44"/>
      <c r="AA839" s="25">
        <f t="array" ref="AA839">SUM(IF(Period=$A$2,IF(Site=$A$807,IF(Provider=$B839,G))))</f>
        <v>173</v>
      </c>
      <c r="AB839" s="26">
        <f t="array" ref="AB839">SUM(IF(Period=$A$2,IF(Site=$A$807,IF(Provider=$B839,H))))</f>
        <v>1</v>
      </c>
      <c r="AC839" s="27">
        <f t="shared" si="218"/>
        <v>0.15727272727272729</v>
      </c>
      <c r="AD839" s="27">
        <f t="shared" si="214"/>
        <v>9.0113553495155749E-3</v>
      </c>
      <c r="AE839" s="44"/>
      <c r="AF839" s="20"/>
      <c r="AG839" s="20"/>
      <c r="AH839" s="20"/>
      <c r="AI839" s="20"/>
      <c r="AJ839" s="20"/>
      <c r="AK839" s="20"/>
      <c r="AL839" s="20"/>
      <c r="AM839" s="20"/>
      <c r="AN839" s="20"/>
    </row>
    <row r="840" spans="2:40" hidden="1" outlineLevel="1" x14ac:dyDescent="0.25">
      <c r="B840" s="20" t="s">
        <v>719</v>
      </c>
      <c r="C840" s="44"/>
      <c r="D840" s="25">
        <f t="array" ref="D840">SUM(IF(Period=$A$2,IF(Site=$A$807,IF(Provider=$B840,G))))</f>
        <v>1</v>
      </c>
      <c r="E840" s="26">
        <f t="array" ref="E840">SUM(IF(Period=$A$2,IF(Site=$A$807,IF(Provider=$B840,H))))</f>
        <v>4</v>
      </c>
      <c r="F840" s="27">
        <f t="shared" si="215"/>
        <v>3.6363636363636364E-3</v>
      </c>
      <c r="G840" s="27">
        <f t="shared" si="208"/>
        <v>2.0835503698301907E-4</v>
      </c>
      <c r="H840" s="44"/>
      <c r="I840" s="25">
        <f t="array" ref="I840">SUM(IF(Period=$A$2,IF(Site=$A$807,IF(Provider=$B840,I))))</f>
        <v>7</v>
      </c>
      <c r="J840" s="26">
        <f t="array" ref="J840">SUM(IF(Period=$A$2,IF(Site=$A$807,IF(Provider=$B840,J))))</f>
        <v>7</v>
      </c>
      <c r="K840" s="27">
        <f t="shared" si="216"/>
        <v>1.1098527746319366E-2</v>
      </c>
      <c r="L840" s="27">
        <f t="shared" si="209"/>
        <v>1.4191791930952588E-3</v>
      </c>
      <c r="M840" s="44"/>
      <c r="N840" s="25">
        <f t="array" ref="N840">SUM(IF(Period=$A$2,IF(Site=$A$807,IF(Provider=$B840,K))))</f>
        <v>0</v>
      </c>
      <c r="O840" s="37">
        <f t="shared" si="210"/>
        <v>0</v>
      </c>
      <c r="P840" s="44"/>
      <c r="Q840" s="25">
        <f t="array" ref="Q840">SUM(IF(Period=$A$2,IF(Site=$A$807,IF(Provider=$B840,M))))</f>
        <v>0</v>
      </c>
      <c r="R840" s="26">
        <f t="array" ref="R840">SUM(IF(Period=$A$2,IF(Site=$A$807,IF(Provider=$B840,N))))</f>
        <v>0</v>
      </c>
      <c r="S840" s="27" t="e">
        <f t="shared" ref="S840:S871" si="219">R840*(Q840/Q$889)</f>
        <v>#DIV/0!</v>
      </c>
      <c r="T840" s="27" t="e">
        <f t="shared" ref="T840:T871" si="220">R840*(Q840/Q$891)</f>
        <v>#DIV/0!</v>
      </c>
      <c r="U840" s="20"/>
      <c r="V840" s="25">
        <f t="array" ref="V840">SUM(IF(Period=$A$2,IF(Site=$A$807,IF(Provider=$B840,P))))</f>
        <v>7</v>
      </c>
      <c r="W840" s="26">
        <f t="array" ref="W840">SUM(IF(Period=$A$2,IF(Site=$A$807,IF(Provider=$B840,Q))))</f>
        <v>31</v>
      </c>
      <c r="X840" s="27">
        <f t="shared" si="217"/>
        <v>6.9640564826700904E-2</v>
      </c>
      <c r="Y840" s="27">
        <f t="shared" si="213"/>
        <v>8.090675217180569E-3</v>
      </c>
      <c r="Z840" s="44"/>
      <c r="AA840" s="25">
        <f t="array" ref="AA840">SUM(IF(Period=$A$2,IF(Site=$A$807,IF(Provider=$B840,G))))</f>
        <v>1</v>
      </c>
      <c r="AB840" s="26">
        <f t="array" ref="AB840">SUM(IF(Period=$A$2,IF(Site=$A$807,IF(Provider=$B840,H))))</f>
        <v>4</v>
      </c>
      <c r="AC840" s="27">
        <f t="shared" si="218"/>
        <v>3.6363636363636364E-3</v>
      </c>
      <c r="AD840" s="27">
        <f t="shared" si="214"/>
        <v>2.0835503698301907E-4</v>
      </c>
      <c r="AE840" s="44"/>
      <c r="AF840" s="20"/>
      <c r="AG840" s="20"/>
      <c r="AH840" s="20"/>
      <c r="AI840" s="20"/>
      <c r="AJ840" s="20"/>
      <c r="AK840" s="20"/>
      <c r="AL840" s="20"/>
      <c r="AM840" s="20"/>
      <c r="AN840" s="20"/>
    </row>
    <row r="841" spans="2:40" hidden="1" outlineLevel="1" x14ac:dyDescent="0.25">
      <c r="B841" s="20" t="s">
        <v>799</v>
      </c>
      <c r="C841" s="44"/>
      <c r="D841" s="25">
        <f t="array" ref="D841">SUM(IF(Period=$A$2,IF(Site=$A$807,IF(Provider=$B841,G))))</f>
        <v>0</v>
      </c>
      <c r="E841" s="26">
        <f t="array" ref="E841">SUM(IF(Period=$A$2,IF(Site=$A$807,IF(Provider=$B841,H))))</f>
        <v>0</v>
      </c>
      <c r="F841" s="27">
        <f t="shared" si="215"/>
        <v>0</v>
      </c>
      <c r="G841" s="27">
        <f t="shared" si="208"/>
        <v>0</v>
      </c>
      <c r="H841" s="44"/>
      <c r="I841" s="25">
        <f t="array" ref="I841">SUM(IF(Period=$A$2,IF(Site=$A$807,IF(Provider=$B841,I))))</f>
        <v>1</v>
      </c>
      <c r="J841" s="26">
        <f t="array" ref="J841">SUM(IF(Period=$A$2,IF(Site=$A$807,IF(Provider=$B841,J))))</f>
        <v>3</v>
      </c>
      <c r="K841" s="27">
        <f t="shared" si="216"/>
        <v>6.7950169875424684E-4</v>
      </c>
      <c r="L841" s="27">
        <f t="shared" si="209"/>
        <v>8.6888522026240322E-5</v>
      </c>
      <c r="M841" s="44"/>
      <c r="N841" s="25">
        <f t="array" ref="N841">SUM(IF(Period=$A$2,IF(Site=$A$807,IF(Provider=$B841,K))))</f>
        <v>0</v>
      </c>
      <c r="O841" s="37">
        <f t="shared" si="210"/>
        <v>0</v>
      </c>
      <c r="P841" s="44"/>
      <c r="Q841" s="25">
        <f t="array" ref="Q841">SUM(IF(Period=$A$2,IF(Site=$A$807,IF(Provider=$B841,M))))</f>
        <v>0</v>
      </c>
      <c r="R841" s="26">
        <f t="array" ref="R841">SUM(IF(Period=$A$2,IF(Site=$A$807,IF(Provider=$B841,N))))</f>
        <v>0</v>
      </c>
      <c r="S841" s="27" t="e">
        <f t="shared" si="219"/>
        <v>#DIV/0!</v>
      </c>
      <c r="T841" s="27" t="e">
        <f t="shared" si="220"/>
        <v>#DIV/0!</v>
      </c>
      <c r="U841" s="20"/>
      <c r="V841" s="25">
        <f t="array" ref="V841">SUM(IF(Period=$A$2,IF(Site=$A$807,IF(Provider=$B841,P))))</f>
        <v>1</v>
      </c>
      <c r="W841" s="26">
        <f t="array" ref="W841">SUM(IF(Period=$A$2,IF(Site=$A$807,IF(Provider=$B841,Q))))</f>
        <v>67</v>
      </c>
      <c r="X841" s="27">
        <f t="shared" si="217"/>
        <v>2.1501925545571243E-2</v>
      </c>
      <c r="Y841" s="27">
        <f t="shared" si="213"/>
        <v>2.4980425785764886E-3</v>
      </c>
      <c r="Z841" s="44"/>
      <c r="AA841" s="25">
        <f t="array" ref="AA841">SUM(IF(Period=$A$2,IF(Site=$A$807,IF(Provider=$B841,G))))</f>
        <v>0</v>
      </c>
      <c r="AB841" s="26">
        <f t="array" ref="AB841">SUM(IF(Period=$A$2,IF(Site=$A$807,IF(Provider=$B841,H))))</f>
        <v>0</v>
      </c>
      <c r="AC841" s="27">
        <f t="shared" si="218"/>
        <v>0</v>
      </c>
      <c r="AD841" s="27">
        <f t="shared" si="214"/>
        <v>0</v>
      </c>
      <c r="AE841" s="44"/>
      <c r="AF841" s="20"/>
      <c r="AG841" s="20"/>
      <c r="AH841" s="20"/>
      <c r="AI841" s="20"/>
      <c r="AJ841" s="20"/>
      <c r="AK841" s="20"/>
      <c r="AL841" s="20"/>
      <c r="AM841" s="20"/>
      <c r="AN841" s="20"/>
    </row>
    <row r="842" spans="2:40" hidden="1" outlineLevel="1" x14ac:dyDescent="0.25">
      <c r="B842" s="20" t="s">
        <v>1037</v>
      </c>
      <c r="C842" s="44"/>
      <c r="D842" s="25">
        <f t="array" ref="D842">SUM(IF(Period=$A$2,IF(Site=$A$807,IF(Provider=$B842,G))))</f>
        <v>0</v>
      </c>
      <c r="E842" s="26">
        <f t="array" ref="E842">SUM(IF(Period=$A$2,IF(Site=$A$807,IF(Provider=$B842,H))))</f>
        <v>0</v>
      </c>
      <c r="F842" s="27">
        <f t="shared" si="215"/>
        <v>0</v>
      </c>
      <c r="G842" s="27">
        <f t="shared" si="208"/>
        <v>0</v>
      </c>
      <c r="H842" s="44"/>
      <c r="I842" s="25">
        <f t="array" ref="I842">SUM(IF(Period=$A$2,IF(Site=$A$807,IF(Provider=$B842,I))))</f>
        <v>0</v>
      </c>
      <c r="J842" s="26">
        <f t="array" ref="J842">SUM(IF(Period=$A$2,IF(Site=$A$807,IF(Provider=$B842,J))))</f>
        <v>0</v>
      </c>
      <c r="K842" s="27">
        <f t="shared" si="216"/>
        <v>0</v>
      </c>
      <c r="L842" s="27">
        <f t="shared" si="209"/>
        <v>0</v>
      </c>
      <c r="M842" s="44"/>
      <c r="N842" s="25">
        <f t="array" ref="N842">SUM(IF(Period=$A$2,IF(Site=$A$807,IF(Provider=$B842,K))))</f>
        <v>0</v>
      </c>
      <c r="O842" s="37">
        <f t="shared" si="210"/>
        <v>0</v>
      </c>
      <c r="P842" s="44"/>
      <c r="Q842" s="25">
        <f t="array" ref="Q842">SUM(IF(Period=$A$2,IF(Site=$A$807,IF(Provider=$B842,M))))</f>
        <v>0</v>
      </c>
      <c r="R842" s="26">
        <f t="array" ref="R842">SUM(IF(Period=$A$2,IF(Site=$A$807,IF(Provider=$B842,N))))</f>
        <v>0</v>
      </c>
      <c r="S842" s="27" t="e">
        <f t="shared" si="219"/>
        <v>#DIV/0!</v>
      </c>
      <c r="T842" s="27" t="e">
        <f t="shared" si="220"/>
        <v>#DIV/0!</v>
      </c>
      <c r="U842" s="20"/>
      <c r="V842" s="25">
        <f t="array" ref="V842">SUM(IF(Period=$A$2,IF(Site=$A$807,IF(Provider=$B842,P))))</f>
        <v>0</v>
      </c>
      <c r="W842" s="26">
        <f t="array" ref="W842">SUM(IF(Period=$A$2,IF(Site=$A$807,IF(Provider=$B842,Q))))</f>
        <v>0</v>
      </c>
      <c r="X842" s="27">
        <f t="shared" si="217"/>
        <v>0</v>
      </c>
      <c r="Y842" s="27">
        <f t="shared" si="213"/>
        <v>0</v>
      </c>
      <c r="Z842" s="44"/>
      <c r="AA842" s="25">
        <f t="array" ref="AA842">SUM(IF(Period=$A$2,IF(Site=$A$807,IF(Provider=$B842,G))))</f>
        <v>0</v>
      </c>
      <c r="AB842" s="26">
        <f t="array" ref="AB842">SUM(IF(Period=$A$2,IF(Site=$A$807,IF(Provider=$B842,H))))</f>
        <v>0</v>
      </c>
      <c r="AC842" s="27">
        <f t="shared" si="218"/>
        <v>0</v>
      </c>
      <c r="AD842" s="27">
        <f t="shared" si="214"/>
        <v>0</v>
      </c>
      <c r="AE842" s="44"/>
      <c r="AF842" s="20"/>
      <c r="AG842" s="20"/>
      <c r="AH842" s="20"/>
      <c r="AI842" s="20"/>
      <c r="AJ842" s="20"/>
      <c r="AK842" s="20"/>
      <c r="AL842" s="20"/>
      <c r="AM842" s="20"/>
      <c r="AN842" s="20"/>
    </row>
    <row r="843" spans="2:40" hidden="1" outlineLevel="1" x14ac:dyDescent="0.25">
      <c r="B843" s="20" t="s">
        <v>707</v>
      </c>
      <c r="C843" s="44"/>
      <c r="D843" s="25">
        <f t="array" ref="D843">SUM(IF(Period=$A$2,IF(Site=$A$807,IF(Provider=$B843,G))))</f>
        <v>2</v>
      </c>
      <c r="E843" s="26">
        <f t="array" ref="E843">SUM(IF(Period=$A$2,IF(Site=$A$807,IF(Provider=$B843,H))))</f>
        <v>1</v>
      </c>
      <c r="F843" s="27">
        <f t="shared" si="215"/>
        <v>1.8181818181818182E-3</v>
      </c>
      <c r="G843" s="27">
        <f t="shared" si="208"/>
        <v>1.0417751849150954E-4</v>
      </c>
      <c r="H843" s="44"/>
      <c r="I843" s="25">
        <f t="array" ref="I843">SUM(IF(Period=$A$2,IF(Site=$A$807,IF(Provider=$B843,I))))</f>
        <v>20</v>
      </c>
      <c r="J843" s="26">
        <f t="array" ref="J843">SUM(IF(Period=$A$2,IF(Site=$A$807,IF(Provider=$B843,J))))</f>
        <v>0.9</v>
      </c>
      <c r="K843" s="27">
        <f t="shared" si="216"/>
        <v>4.0770101925254815E-3</v>
      </c>
      <c r="L843" s="27">
        <f t="shared" si="209"/>
        <v>5.2133113215744199E-4</v>
      </c>
      <c r="M843" s="44"/>
      <c r="N843" s="25">
        <f t="array" ref="N843">SUM(IF(Period=$A$2,IF(Site=$A$807,IF(Provider=$B843,K))))</f>
        <v>0</v>
      </c>
      <c r="O843" s="37">
        <f t="shared" si="210"/>
        <v>0</v>
      </c>
      <c r="P843" s="44"/>
      <c r="Q843" s="25">
        <f t="array" ref="Q843">SUM(IF(Period=$A$2,IF(Site=$A$807,IF(Provider=$B843,M))))</f>
        <v>0</v>
      </c>
      <c r="R843" s="26">
        <f t="array" ref="R843">SUM(IF(Period=$A$2,IF(Site=$A$807,IF(Provider=$B843,N))))</f>
        <v>0</v>
      </c>
      <c r="S843" s="27" t="e">
        <f t="shared" si="219"/>
        <v>#DIV/0!</v>
      </c>
      <c r="T843" s="27" t="e">
        <f t="shared" si="220"/>
        <v>#DIV/0!</v>
      </c>
      <c r="U843" s="20"/>
      <c r="V843" s="25">
        <f t="array" ref="V843">SUM(IF(Period=$A$2,IF(Site=$A$807,IF(Provider=$B843,P))))</f>
        <v>20</v>
      </c>
      <c r="W843" s="26">
        <f t="array" ref="W843">SUM(IF(Period=$A$2,IF(Site=$A$807,IF(Provider=$B843,Q))))</f>
        <v>10</v>
      </c>
      <c r="X843" s="27">
        <f t="shared" si="217"/>
        <v>6.4184852374839535E-2</v>
      </c>
      <c r="Y843" s="27">
        <f t="shared" si="213"/>
        <v>7.4568435181387727E-3</v>
      </c>
      <c r="Z843" s="44"/>
      <c r="AA843" s="25">
        <f t="array" ref="AA843">SUM(IF(Period=$A$2,IF(Site=$A$807,IF(Provider=$B843,G))))</f>
        <v>2</v>
      </c>
      <c r="AB843" s="26">
        <f t="array" ref="AB843">SUM(IF(Period=$A$2,IF(Site=$A$807,IF(Provider=$B843,H))))</f>
        <v>1</v>
      </c>
      <c r="AC843" s="27">
        <f t="shared" si="218"/>
        <v>1.8181818181818182E-3</v>
      </c>
      <c r="AD843" s="27">
        <f t="shared" si="214"/>
        <v>1.0417751849150954E-4</v>
      </c>
      <c r="AE843" s="44"/>
      <c r="AF843" s="20"/>
      <c r="AG843" s="20"/>
      <c r="AH843" s="20"/>
      <c r="AI843" s="20"/>
      <c r="AJ843" s="20"/>
      <c r="AK843" s="20"/>
      <c r="AL843" s="20"/>
      <c r="AM843" s="20"/>
      <c r="AN843" s="20"/>
    </row>
    <row r="844" spans="2:40" hidden="1" outlineLevel="1" x14ac:dyDescent="0.25">
      <c r="B844" s="20" t="s">
        <v>906</v>
      </c>
      <c r="C844" s="44"/>
      <c r="D844" s="25">
        <f t="array" ref="D844">SUM(IF(Period=$A$2,IF(Site=$A$807,IF(Provider=$B844,G))))</f>
        <v>0</v>
      </c>
      <c r="E844" s="26">
        <f t="array" ref="E844">SUM(IF(Period=$A$2,IF(Site=$A$807,IF(Provider=$B844,H))))</f>
        <v>0</v>
      </c>
      <c r="F844" s="27">
        <f t="shared" si="215"/>
        <v>0</v>
      </c>
      <c r="G844" s="27">
        <f t="shared" si="208"/>
        <v>0</v>
      </c>
      <c r="H844" s="44"/>
      <c r="I844" s="25">
        <f t="array" ref="I844">SUM(IF(Period=$A$2,IF(Site=$A$807,IF(Provider=$B844,I))))</f>
        <v>0</v>
      </c>
      <c r="J844" s="26">
        <f t="array" ref="J844">SUM(IF(Period=$A$2,IF(Site=$A$807,IF(Provider=$B844,J))))</f>
        <v>0</v>
      </c>
      <c r="K844" s="27">
        <f t="shared" si="216"/>
        <v>0</v>
      </c>
      <c r="L844" s="27">
        <f t="shared" si="209"/>
        <v>0</v>
      </c>
      <c r="M844" s="44"/>
      <c r="N844" s="25">
        <f t="array" ref="N844">SUM(IF(Period=$A$2,IF(Site=$A$807,IF(Provider=$B844,K))))</f>
        <v>0</v>
      </c>
      <c r="O844" s="37">
        <f t="shared" si="210"/>
        <v>0</v>
      </c>
      <c r="P844" s="44"/>
      <c r="Q844" s="25">
        <f t="array" ref="Q844">SUM(IF(Period=$A$2,IF(Site=$A$807,IF(Provider=$B844,M))))</f>
        <v>0</v>
      </c>
      <c r="R844" s="26">
        <f t="array" ref="R844">SUM(IF(Period=$A$2,IF(Site=$A$807,IF(Provider=$B844,N))))</f>
        <v>0</v>
      </c>
      <c r="S844" s="27" t="e">
        <f t="shared" si="219"/>
        <v>#DIV/0!</v>
      </c>
      <c r="T844" s="27" t="e">
        <f t="shared" si="220"/>
        <v>#DIV/0!</v>
      </c>
      <c r="U844" s="20"/>
      <c r="V844" s="25">
        <f t="array" ref="V844">SUM(IF(Period=$A$2,IF(Site=$A$807,IF(Provider=$B844,P))))</f>
        <v>0</v>
      </c>
      <c r="W844" s="26">
        <f t="array" ref="W844">SUM(IF(Period=$A$2,IF(Site=$A$807,IF(Provider=$B844,Q))))</f>
        <v>0</v>
      </c>
      <c r="X844" s="27">
        <f t="shared" si="217"/>
        <v>0</v>
      </c>
      <c r="Y844" s="27">
        <f t="shared" si="213"/>
        <v>0</v>
      </c>
      <c r="Z844" s="44"/>
      <c r="AA844" s="25">
        <f t="array" ref="AA844">SUM(IF(Period=$A$2,IF(Site=$A$807,IF(Provider=$B844,G))))</f>
        <v>0</v>
      </c>
      <c r="AB844" s="26">
        <f t="array" ref="AB844">SUM(IF(Period=$A$2,IF(Site=$A$807,IF(Provider=$B844,H))))</f>
        <v>0</v>
      </c>
      <c r="AC844" s="27">
        <f t="shared" si="218"/>
        <v>0</v>
      </c>
      <c r="AD844" s="27">
        <f t="shared" si="214"/>
        <v>0</v>
      </c>
      <c r="AE844" s="44"/>
      <c r="AF844" s="20"/>
      <c r="AG844" s="20"/>
      <c r="AH844" s="20"/>
      <c r="AI844" s="20"/>
      <c r="AJ844" s="20"/>
      <c r="AK844" s="20"/>
      <c r="AL844" s="20"/>
      <c r="AM844" s="20"/>
      <c r="AN844" s="20"/>
    </row>
    <row r="845" spans="2:40" hidden="1" outlineLevel="1" x14ac:dyDescent="0.25">
      <c r="B845" s="20" t="s">
        <v>738</v>
      </c>
      <c r="C845" s="44"/>
      <c r="D845" s="25">
        <f t="array" ref="D845">SUM(IF(Period=$A$2,IF(Site=$A$807,IF(Provider=$B845,G))))</f>
        <v>20</v>
      </c>
      <c r="E845" s="26">
        <f t="array" ref="E845">SUM(IF(Period=$A$2,IF(Site=$A$807,IF(Provider=$B845,H))))</f>
        <v>7</v>
      </c>
      <c r="F845" s="27">
        <f t="shared" si="215"/>
        <v>0.12727272727272726</v>
      </c>
      <c r="G845" s="27">
        <f t="shared" si="208"/>
        <v>7.2924262944056677E-3</v>
      </c>
      <c r="H845" s="44"/>
      <c r="I845" s="25">
        <f t="array" ref="I845">SUM(IF(Period=$A$2,IF(Site=$A$807,IF(Provider=$B845,I))))</f>
        <v>128</v>
      </c>
      <c r="J845" s="26">
        <f t="array" ref="J845">SUM(IF(Period=$A$2,IF(Site=$A$807,IF(Provider=$B845,J))))</f>
        <v>7.9765625</v>
      </c>
      <c r="K845" s="27">
        <f t="shared" si="216"/>
        <v>0.23125707814269536</v>
      </c>
      <c r="L845" s="27">
        <f t="shared" si="209"/>
        <v>2.9571060329597124E-2</v>
      </c>
      <c r="M845" s="44"/>
      <c r="N845" s="25">
        <f t="array" ref="N845">SUM(IF(Period=$A$2,IF(Site=$A$807,IF(Provider=$B845,K))))</f>
        <v>2</v>
      </c>
      <c r="O845" s="37">
        <f t="shared" si="210"/>
        <v>1.5625E-2</v>
      </c>
      <c r="P845" s="44"/>
      <c r="Q845" s="25">
        <f t="array" ref="Q845">SUM(IF(Period=$A$2,IF(Site=$A$807,IF(Provider=$B845,M))))</f>
        <v>0</v>
      </c>
      <c r="R845" s="26">
        <f t="array" ref="R845">SUM(IF(Period=$A$2,IF(Site=$A$807,IF(Provider=$B845,N))))</f>
        <v>0</v>
      </c>
      <c r="S845" s="27" t="e">
        <f t="shared" si="219"/>
        <v>#DIV/0!</v>
      </c>
      <c r="T845" s="27" t="e">
        <f t="shared" si="220"/>
        <v>#DIV/0!</v>
      </c>
      <c r="U845" s="20"/>
      <c r="V845" s="25">
        <f t="array" ref="V845">SUM(IF(Period=$A$2,IF(Site=$A$807,IF(Provider=$B845,P))))</f>
        <v>114</v>
      </c>
      <c r="W845" s="26">
        <f t="array" ref="W845">SUM(IF(Period=$A$2,IF(Site=$A$807,IF(Provider=$B845,Q))))</f>
        <v>24</v>
      </c>
      <c r="X845" s="27">
        <f t="shared" si="217"/>
        <v>0.87804878048780477</v>
      </c>
      <c r="Y845" s="27">
        <f t="shared" si="213"/>
        <v>0.1020096193281384</v>
      </c>
      <c r="Z845" s="44"/>
      <c r="AA845" s="25">
        <f t="array" ref="AA845">SUM(IF(Period=$A$2,IF(Site=$A$807,IF(Provider=$B845,G))))</f>
        <v>20</v>
      </c>
      <c r="AB845" s="26">
        <f t="array" ref="AB845">SUM(IF(Period=$A$2,IF(Site=$A$807,IF(Provider=$B845,H))))</f>
        <v>7</v>
      </c>
      <c r="AC845" s="27">
        <f t="shared" si="218"/>
        <v>0.12727272727272726</v>
      </c>
      <c r="AD845" s="27">
        <f t="shared" si="214"/>
        <v>7.2924262944056677E-3</v>
      </c>
      <c r="AE845" s="44"/>
      <c r="AF845" s="20"/>
      <c r="AG845" s="20"/>
      <c r="AH845" s="20"/>
      <c r="AI845" s="20"/>
      <c r="AJ845" s="20"/>
      <c r="AK845" s="20"/>
      <c r="AL845" s="20"/>
      <c r="AM845" s="20"/>
      <c r="AN845" s="20"/>
    </row>
    <row r="846" spans="2:40" hidden="1" outlineLevel="1" x14ac:dyDescent="0.25">
      <c r="B846" s="20" t="s">
        <v>982</v>
      </c>
      <c r="C846" s="44"/>
      <c r="D846" s="25">
        <f t="array" ref="D846">SUM(IF(Period=$A$2,IF(Site=$A$807,IF(Provider=$B846,G))))</f>
        <v>0</v>
      </c>
      <c r="E846" s="26">
        <f t="array" ref="E846">SUM(IF(Period=$A$2,IF(Site=$A$807,IF(Provider=$B846,H))))</f>
        <v>0</v>
      </c>
      <c r="F846" s="27">
        <f t="shared" si="215"/>
        <v>0</v>
      </c>
      <c r="G846" s="27">
        <f t="shared" si="208"/>
        <v>0</v>
      </c>
      <c r="H846" s="44"/>
      <c r="I846" s="25">
        <f t="array" ref="I846">SUM(IF(Period=$A$2,IF(Site=$A$807,IF(Provider=$B846,I))))</f>
        <v>0</v>
      </c>
      <c r="J846" s="26">
        <f t="array" ref="J846">SUM(IF(Period=$A$2,IF(Site=$A$807,IF(Provider=$B846,J))))</f>
        <v>0</v>
      </c>
      <c r="K846" s="27">
        <f t="shared" si="216"/>
        <v>0</v>
      </c>
      <c r="L846" s="27">
        <f t="shared" si="209"/>
        <v>0</v>
      </c>
      <c r="M846" s="44"/>
      <c r="N846" s="25">
        <f t="array" ref="N846">SUM(IF(Period=$A$2,IF(Site=$A$807,IF(Provider=$B846,K))))</f>
        <v>0</v>
      </c>
      <c r="O846" s="37">
        <f t="shared" si="210"/>
        <v>0</v>
      </c>
      <c r="P846" s="44"/>
      <c r="Q846" s="25">
        <f t="array" ref="Q846">SUM(IF(Period=$A$2,IF(Site=$A$807,IF(Provider=$B846,M))))</f>
        <v>0</v>
      </c>
      <c r="R846" s="26">
        <f t="array" ref="R846">SUM(IF(Period=$A$2,IF(Site=$A$807,IF(Provider=$B846,N))))</f>
        <v>0</v>
      </c>
      <c r="S846" s="27" t="e">
        <f t="shared" si="219"/>
        <v>#DIV/0!</v>
      </c>
      <c r="T846" s="27" t="e">
        <f t="shared" si="220"/>
        <v>#DIV/0!</v>
      </c>
      <c r="U846" s="20"/>
      <c r="V846" s="25">
        <f t="array" ref="V846">SUM(IF(Period=$A$2,IF(Site=$A$807,IF(Provider=$B846,P))))</f>
        <v>0</v>
      </c>
      <c r="W846" s="26">
        <f t="array" ref="W846">SUM(IF(Period=$A$2,IF(Site=$A$807,IF(Provider=$B846,Q))))</f>
        <v>0</v>
      </c>
      <c r="X846" s="27">
        <f t="shared" si="217"/>
        <v>0</v>
      </c>
      <c r="Y846" s="27">
        <f t="shared" si="213"/>
        <v>0</v>
      </c>
      <c r="Z846" s="44"/>
      <c r="AA846" s="25">
        <f t="array" ref="AA846">SUM(IF(Period=$A$2,IF(Site=$A$807,IF(Provider=$B846,G))))</f>
        <v>0</v>
      </c>
      <c r="AB846" s="26">
        <f t="array" ref="AB846">SUM(IF(Period=$A$2,IF(Site=$A$807,IF(Provider=$B846,H))))</f>
        <v>0</v>
      </c>
      <c r="AC846" s="27">
        <f t="shared" si="218"/>
        <v>0</v>
      </c>
      <c r="AD846" s="27">
        <f t="shared" si="214"/>
        <v>0</v>
      </c>
      <c r="AE846" s="44"/>
      <c r="AF846" s="20"/>
      <c r="AG846" s="20"/>
      <c r="AH846" s="20"/>
      <c r="AI846" s="20"/>
      <c r="AJ846" s="20"/>
      <c r="AK846" s="20"/>
      <c r="AL846" s="20"/>
      <c r="AM846" s="20"/>
      <c r="AN846" s="20"/>
    </row>
    <row r="847" spans="2:40" hidden="1" outlineLevel="1" x14ac:dyDescent="0.25">
      <c r="B847" s="20" t="s">
        <v>744</v>
      </c>
      <c r="C847" s="44"/>
      <c r="D847" s="25">
        <f t="array" ref="D847">SUM(IF(Period=$A$2,IF(Site=$A$807,IF(Provider=$B847,G))))</f>
        <v>16</v>
      </c>
      <c r="E847" s="26">
        <f t="array" ref="E847">SUM(IF(Period=$A$2,IF(Site=$A$807,IF(Provider=$B847,H))))</f>
        <v>1</v>
      </c>
      <c r="F847" s="27">
        <f t="shared" si="215"/>
        <v>1.4545454545454545E-2</v>
      </c>
      <c r="G847" s="27">
        <f t="shared" si="208"/>
        <v>8.3342014793207628E-4</v>
      </c>
      <c r="H847" s="44"/>
      <c r="I847" s="25">
        <f t="array" ref="I847">SUM(IF(Period=$A$2,IF(Site=$A$807,IF(Provider=$B847,I))))</f>
        <v>43</v>
      </c>
      <c r="J847" s="26">
        <f t="array" ref="J847">SUM(IF(Period=$A$2,IF(Site=$A$807,IF(Provider=$B847,J))))</f>
        <v>7.7209302325581399</v>
      </c>
      <c r="K847" s="27">
        <f t="shared" si="216"/>
        <v>7.5198187995469998E-2</v>
      </c>
      <c r="L847" s="27">
        <f t="shared" si="209"/>
        <v>9.6156631042372646E-3</v>
      </c>
      <c r="M847" s="44"/>
      <c r="N847" s="25">
        <f t="array" ref="N847">SUM(IF(Period=$A$2,IF(Site=$A$807,IF(Provider=$B847,K))))</f>
        <v>0</v>
      </c>
      <c r="O847" s="37">
        <f t="shared" si="210"/>
        <v>0</v>
      </c>
      <c r="P847" s="44"/>
      <c r="Q847" s="25">
        <f t="array" ref="Q847">SUM(IF(Period=$A$2,IF(Site=$A$807,IF(Provider=$B847,M))))</f>
        <v>0</v>
      </c>
      <c r="R847" s="26">
        <f t="array" ref="R847">SUM(IF(Period=$A$2,IF(Site=$A$807,IF(Provider=$B847,N))))</f>
        <v>0</v>
      </c>
      <c r="S847" s="27" t="e">
        <f t="shared" si="219"/>
        <v>#DIV/0!</v>
      </c>
      <c r="T847" s="27" t="e">
        <f t="shared" si="220"/>
        <v>#DIV/0!</v>
      </c>
      <c r="U847" s="20"/>
      <c r="V847" s="25">
        <f t="array" ref="V847">SUM(IF(Period=$A$2,IF(Site=$A$807,IF(Provider=$B847,P))))</f>
        <v>30</v>
      </c>
      <c r="W847" s="26">
        <f t="array" ref="W847">SUM(IF(Period=$A$2,IF(Site=$A$807,IF(Provider=$B847,Q))))</f>
        <v>22</v>
      </c>
      <c r="X847" s="27">
        <f t="shared" si="217"/>
        <v>0.21181001283697048</v>
      </c>
      <c r="Y847" s="27">
        <f t="shared" si="213"/>
        <v>2.4607583609857944E-2</v>
      </c>
      <c r="Z847" s="44"/>
      <c r="AA847" s="25">
        <f t="array" ref="AA847">SUM(IF(Period=$A$2,IF(Site=$A$807,IF(Provider=$B847,G))))</f>
        <v>16</v>
      </c>
      <c r="AB847" s="26">
        <f t="array" ref="AB847">SUM(IF(Period=$A$2,IF(Site=$A$807,IF(Provider=$B847,H))))</f>
        <v>1</v>
      </c>
      <c r="AC847" s="27">
        <f t="shared" si="218"/>
        <v>1.4545454545454545E-2</v>
      </c>
      <c r="AD847" s="27">
        <f t="shared" si="214"/>
        <v>8.3342014793207628E-4</v>
      </c>
      <c r="AE847" s="44"/>
      <c r="AF847" s="20"/>
      <c r="AG847" s="20"/>
      <c r="AH847" s="20"/>
      <c r="AI847" s="20"/>
      <c r="AJ847" s="20"/>
      <c r="AK847" s="20"/>
      <c r="AL847" s="20"/>
      <c r="AM847" s="20"/>
      <c r="AN847" s="20"/>
    </row>
    <row r="848" spans="2:40" hidden="1" outlineLevel="1" x14ac:dyDescent="0.25">
      <c r="B848" s="20" t="s">
        <v>690</v>
      </c>
      <c r="C848" s="44"/>
      <c r="D848" s="25">
        <f t="array" ref="D848">SUM(IF(Period=$A$2,IF(Site=$A$807,IF(Provider=$B848,G))))</f>
        <v>0</v>
      </c>
      <c r="E848" s="26">
        <f t="array" ref="E848">SUM(IF(Period=$A$2,IF(Site=$A$807,IF(Provider=$B848,H))))</f>
        <v>0</v>
      </c>
      <c r="F848" s="27">
        <f t="shared" si="215"/>
        <v>0</v>
      </c>
      <c r="G848" s="27">
        <f t="shared" si="208"/>
        <v>0</v>
      </c>
      <c r="H848" s="44"/>
      <c r="I848" s="25">
        <f t="array" ref="I848">SUM(IF(Period=$A$2,IF(Site=$A$807,IF(Provider=$B848,I))))</f>
        <v>0</v>
      </c>
      <c r="J848" s="26">
        <f t="array" ref="J848">SUM(IF(Period=$A$2,IF(Site=$A$807,IF(Provider=$B848,J))))</f>
        <v>0</v>
      </c>
      <c r="K848" s="27">
        <f t="shared" si="216"/>
        <v>0</v>
      </c>
      <c r="L848" s="27">
        <f t="shared" si="209"/>
        <v>0</v>
      </c>
      <c r="M848" s="44"/>
      <c r="N848" s="25">
        <f t="array" ref="N848">SUM(IF(Period=$A$2,IF(Site=$A$807,IF(Provider=$B848,K))))</f>
        <v>0</v>
      </c>
      <c r="O848" s="37">
        <f t="shared" si="210"/>
        <v>0</v>
      </c>
      <c r="P848" s="44"/>
      <c r="Q848" s="25">
        <f t="array" ref="Q848">SUM(IF(Period=$A$2,IF(Site=$A$807,IF(Provider=$B848,M))))</f>
        <v>0</v>
      </c>
      <c r="R848" s="26">
        <f t="array" ref="R848">SUM(IF(Period=$A$2,IF(Site=$A$807,IF(Provider=$B848,N))))</f>
        <v>0</v>
      </c>
      <c r="S848" s="27" t="e">
        <f t="shared" si="219"/>
        <v>#DIV/0!</v>
      </c>
      <c r="T848" s="27" t="e">
        <f t="shared" si="220"/>
        <v>#DIV/0!</v>
      </c>
      <c r="U848" s="20"/>
      <c r="V848" s="25">
        <f t="array" ref="V848">SUM(IF(Period=$A$2,IF(Site=$A$807,IF(Provider=$B848,P))))</f>
        <v>0</v>
      </c>
      <c r="W848" s="26">
        <f t="array" ref="W848">SUM(IF(Period=$A$2,IF(Site=$A$807,IF(Provider=$B848,Q))))</f>
        <v>0</v>
      </c>
      <c r="X848" s="27">
        <f t="shared" si="217"/>
        <v>0</v>
      </c>
      <c r="Y848" s="27">
        <f t="shared" si="213"/>
        <v>0</v>
      </c>
      <c r="Z848" s="44"/>
      <c r="AA848" s="25">
        <f t="array" ref="AA848">SUM(IF(Period=$A$2,IF(Site=$A$807,IF(Provider=$B848,G))))</f>
        <v>0</v>
      </c>
      <c r="AB848" s="26">
        <f t="array" ref="AB848">SUM(IF(Period=$A$2,IF(Site=$A$807,IF(Provider=$B848,H))))</f>
        <v>0</v>
      </c>
      <c r="AC848" s="27">
        <f t="shared" si="218"/>
        <v>0</v>
      </c>
      <c r="AD848" s="27">
        <f t="shared" si="214"/>
        <v>0</v>
      </c>
      <c r="AE848" s="44"/>
      <c r="AF848" s="20"/>
      <c r="AG848" s="20"/>
      <c r="AH848" s="20"/>
      <c r="AI848" s="20"/>
      <c r="AJ848" s="20"/>
      <c r="AK848" s="20"/>
      <c r="AL848" s="20"/>
      <c r="AM848" s="20"/>
      <c r="AN848" s="20"/>
    </row>
    <row r="849" spans="2:40" hidden="1" outlineLevel="1" x14ac:dyDescent="0.25">
      <c r="B849" s="20" t="s">
        <v>716</v>
      </c>
      <c r="C849" s="44"/>
      <c r="D849" s="25">
        <f t="array" ref="D849">SUM(IF(Period=$A$2,IF(Site=$A$807,IF(Provider=$B849,G))))</f>
        <v>3</v>
      </c>
      <c r="E849" s="26">
        <f t="array" ref="E849">SUM(IF(Period=$A$2,IF(Site=$A$807,IF(Provider=$B849,H))))</f>
        <v>5</v>
      </c>
      <c r="F849" s="27">
        <f t="shared" si="215"/>
        <v>1.3636363636363637E-2</v>
      </c>
      <c r="G849" s="27">
        <f t="shared" si="208"/>
        <v>7.8133138868632154E-4</v>
      </c>
      <c r="H849" s="44"/>
      <c r="I849" s="25">
        <f t="array" ref="I849">SUM(IF(Period=$A$2,IF(Site=$A$807,IF(Provider=$B849,I))))</f>
        <v>16</v>
      </c>
      <c r="J849" s="26">
        <f t="array" ref="J849">SUM(IF(Period=$A$2,IF(Site=$A$807,IF(Provider=$B849,J))))</f>
        <v>13.875</v>
      </c>
      <c r="K849" s="27">
        <f t="shared" si="216"/>
        <v>5.028312570781427E-2</v>
      </c>
      <c r="L849" s="27">
        <f t="shared" si="209"/>
        <v>6.4297506299417842E-3</v>
      </c>
      <c r="M849" s="44"/>
      <c r="N849" s="25">
        <f t="array" ref="N849">SUM(IF(Period=$A$2,IF(Site=$A$807,IF(Provider=$B849,K))))</f>
        <v>0</v>
      </c>
      <c r="O849" s="37">
        <f t="shared" si="210"/>
        <v>0</v>
      </c>
      <c r="P849" s="44"/>
      <c r="Q849" s="25">
        <f t="array" ref="Q849">SUM(IF(Period=$A$2,IF(Site=$A$807,IF(Provider=$B849,M))))</f>
        <v>0</v>
      </c>
      <c r="R849" s="26">
        <f t="array" ref="R849">SUM(IF(Period=$A$2,IF(Site=$A$807,IF(Provider=$B849,N))))</f>
        <v>0</v>
      </c>
      <c r="S849" s="27" t="e">
        <f t="shared" si="219"/>
        <v>#DIV/0!</v>
      </c>
      <c r="T849" s="27" t="e">
        <f t="shared" si="220"/>
        <v>#DIV/0!</v>
      </c>
      <c r="U849" s="20"/>
      <c r="V849" s="25">
        <f t="array" ref="V849">SUM(IF(Period=$A$2,IF(Site=$A$807,IF(Provider=$B849,P))))</f>
        <v>11</v>
      </c>
      <c r="W849" s="26">
        <f t="array" ref="W849">SUM(IF(Period=$A$2,IF(Site=$A$807,IF(Provider=$B849,Q))))</f>
        <v>29</v>
      </c>
      <c r="X849" s="27">
        <f t="shared" si="217"/>
        <v>0.10237483953786906</v>
      </c>
      <c r="Y849" s="27">
        <f t="shared" si="213"/>
        <v>1.1893665411431342E-2</v>
      </c>
      <c r="Z849" s="44"/>
      <c r="AA849" s="25">
        <f t="array" ref="AA849">SUM(IF(Period=$A$2,IF(Site=$A$807,IF(Provider=$B849,G))))</f>
        <v>3</v>
      </c>
      <c r="AB849" s="26">
        <f t="array" ref="AB849">SUM(IF(Period=$A$2,IF(Site=$A$807,IF(Provider=$B849,H))))</f>
        <v>5</v>
      </c>
      <c r="AC849" s="27">
        <f t="shared" si="218"/>
        <v>1.3636363636363637E-2</v>
      </c>
      <c r="AD849" s="27">
        <f t="shared" si="214"/>
        <v>7.8133138868632154E-4</v>
      </c>
      <c r="AE849" s="44"/>
      <c r="AF849" s="20"/>
      <c r="AG849" s="20"/>
      <c r="AH849" s="20"/>
      <c r="AI849" s="20"/>
      <c r="AJ849" s="20"/>
      <c r="AK849" s="20"/>
      <c r="AL849" s="20"/>
      <c r="AM849" s="20"/>
      <c r="AN849" s="20"/>
    </row>
    <row r="850" spans="2:40" hidden="1" outlineLevel="1" x14ac:dyDescent="0.25">
      <c r="B850" s="20" t="s">
        <v>729</v>
      </c>
      <c r="C850" s="44"/>
      <c r="D850" s="25">
        <f t="array" ref="D850">SUM(IF(Period=$A$2,IF(Site=$A$807,IF(Provider=$B850,G))))</f>
        <v>18</v>
      </c>
      <c r="E850" s="26">
        <f t="array" ref="E850">SUM(IF(Period=$A$2,IF(Site=$A$807,IF(Provider=$B850,H))))</f>
        <v>7</v>
      </c>
      <c r="F850" s="27">
        <f t="shared" si="215"/>
        <v>0.11454545454545456</v>
      </c>
      <c r="G850" s="27">
        <f t="shared" si="208"/>
        <v>6.5631836649651006E-3</v>
      </c>
      <c r="H850" s="44"/>
      <c r="I850" s="25">
        <f t="array" ref="I850">SUM(IF(Period=$A$2,IF(Site=$A$807,IF(Provider=$B850,I))))</f>
        <v>43</v>
      </c>
      <c r="J850" s="26">
        <f t="array" ref="J850">SUM(IF(Period=$A$2,IF(Site=$A$807,IF(Provider=$B850,J))))</f>
        <v>11.116279069767442</v>
      </c>
      <c r="K850" s="27">
        <f t="shared" si="216"/>
        <v>0.10826727066817667</v>
      </c>
      <c r="L850" s="27">
        <f t="shared" si="209"/>
        <v>1.3844237842847627E-2</v>
      </c>
      <c r="M850" s="44"/>
      <c r="N850" s="25">
        <f t="array" ref="N850">SUM(IF(Period=$A$2,IF(Site=$A$807,IF(Provider=$B850,K))))</f>
        <v>0</v>
      </c>
      <c r="O850" s="37">
        <f t="shared" si="210"/>
        <v>0</v>
      </c>
      <c r="P850" s="44"/>
      <c r="Q850" s="25">
        <f t="array" ref="Q850">SUM(IF(Period=$A$2,IF(Site=$A$807,IF(Provider=$B850,M))))</f>
        <v>0</v>
      </c>
      <c r="R850" s="26">
        <f t="array" ref="R850">SUM(IF(Period=$A$2,IF(Site=$A$807,IF(Provider=$B850,N))))</f>
        <v>0</v>
      </c>
      <c r="S850" s="27" t="e">
        <f t="shared" si="219"/>
        <v>#DIV/0!</v>
      </c>
      <c r="T850" s="27" t="e">
        <f t="shared" si="220"/>
        <v>#DIV/0!</v>
      </c>
      <c r="U850" s="20"/>
      <c r="V850" s="25">
        <f t="array" ref="V850">SUM(IF(Period=$A$2,IF(Site=$A$807,IF(Provider=$B850,P))))</f>
        <v>24</v>
      </c>
      <c r="W850" s="26">
        <f t="array" ref="W850">SUM(IF(Period=$A$2,IF(Site=$A$807,IF(Provider=$B850,Q))))</f>
        <v>35</v>
      </c>
      <c r="X850" s="27">
        <f t="shared" si="217"/>
        <v>0.2695763799743261</v>
      </c>
      <c r="Y850" s="27">
        <f t="shared" si="213"/>
        <v>3.1318742776182837E-2</v>
      </c>
      <c r="Z850" s="44"/>
      <c r="AA850" s="25">
        <f t="array" ref="AA850">SUM(IF(Period=$A$2,IF(Site=$A$807,IF(Provider=$B850,G))))</f>
        <v>18</v>
      </c>
      <c r="AB850" s="26">
        <f t="array" ref="AB850">SUM(IF(Period=$A$2,IF(Site=$A$807,IF(Provider=$B850,H))))</f>
        <v>7</v>
      </c>
      <c r="AC850" s="27">
        <f t="shared" si="218"/>
        <v>0.11454545454545456</v>
      </c>
      <c r="AD850" s="27">
        <f t="shared" si="214"/>
        <v>6.5631836649651006E-3</v>
      </c>
      <c r="AE850" s="44"/>
      <c r="AF850" s="20"/>
      <c r="AG850" s="20"/>
      <c r="AH850" s="20"/>
      <c r="AI850" s="20"/>
      <c r="AJ850" s="20"/>
      <c r="AK850" s="20"/>
      <c r="AL850" s="20"/>
      <c r="AM850" s="20"/>
      <c r="AN850" s="20"/>
    </row>
    <row r="851" spans="2:40" hidden="1" outlineLevel="1" x14ac:dyDescent="0.25">
      <c r="B851" s="20" t="s">
        <v>916</v>
      </c>
      <c r="C851" s="44"/>
      <c r="D851" s="25">
        <f t="array" ref="D851">SUM(IF(Period=$A$2,IF(Site=$A$807,IF(Provider=$B851,G))))</f>
        <v>0</v>
      </c>
      <c r="E851" s="26">
        <f t="array" ref="E851">SUM(IF(Period=$A$2,IF(Site=$A$807,IF(Provider=$B851,H))))</f>
        <v>0</v>
      </c>
      <c r="F851" s="27">
        <f t="shared" si="215"/>
        <v>0</v>
      </c>
      <c r="G851" s="27">
        <f t="shared" si="208"/>
        <v>0</v>
      </c>
      <c r="H851" s="44"/>
      <c r="I851" s="25">
        <f t="array" ref="I851">SUM(IF(Period=$A$2,IF(Site=$A$807,IF(Provider=$B851,I))))</f>
        <v>0</v>
      </c>
      <c r="J851" s="26">
        <f t="array" ref="J851">SUM(IF(Period=$A$2,IF(Site=$A$807,IF(Provider=$B851,J))))</f>
        <v>0</v>
      </c>
      <c r="K851" s="27">
        <f t="shared" si="216"/>
        <v>0</v>
      </c>
      <c r="L851" s="27">
        <f t="shared" si="209"/>
        <v>0</v>
      </c>
      <c r="M851" s="44"/>
      <c r="N851" s="25">
        <f t="array" ref="N851">SUM(IF(Period=$A$2,IF(Site=$A$807,IF(Provider=$B851,K))))</f>
        <v>0</v>
      </c>
      <c r="O851" s="37">
        <f t="shared" si="210"/>
        <v>0</v>
      </c>
      <c r="P851" s="44"/>
      <c r="Q851" s="25">
        <f t="array" ref="Q851">SUM(IF(Period=$A$2,IF(Site=$A$807,IF(Provider=$B851,M))))</f>
        <v>0</v>
      </c>
      <c r="R851" s="26">
        <f t="array" ref="R851">SUM(IF(Period=$A$2,IF(Site=$A$807,IF(Provider=$B851,N))))</f>
        <v>0</v>
      </c>
      <c r="S851" s="27" t="e">
        <f t="shared" si="219"/>
        <v>#DIV/0!</v>
      </c>
      <c r="T851" s="27" t="e">
        <f t="shared" si="220"/>
        <v>#DIV/0!</v>
      </c>
      <c r="U851" s="20"/>
      <c r="V851" s="25">
        <f t="array" ref="V851">SUM(IF(Period=$A$2,IF(Site=$A$807,IF(Provider=$B851,P))))</f>
        <v>0</v>
      </c>
      <c r="W851" s="26">
        <f t="array" ref="W851">SUM(IF(Period=$A$2,IF(Site=$A$807,IF(Provider=$B851,Q))))</f>
        <v>0</v>
      </c>
      <c r="X851" s="27">
        <f t="shared" si="217"/>
        <v>0</v>
      </c>
      <c r="Y851" s="27">
        <f t="shared" si="213"/>
        <v>0</v>
      </c>
      <c r="Z851" s="44"/>
      <c r="AA851" s="25">
        <f t="array" ref="AA851">SUM(IF(Period=$A$2,IF(Site=$A$807,IF(Provider=$B851,G))))</f>
        <v>0</v>
      </c>
      <c r="AB851" s="26">
        <f t="array" ref="AB851">SUM(IF(Period=$A$2,IF(Site=$A$807,IF(Provider=$B851,H))))</f>
        <v>0</v>
      </c>
      <c r="AC851" s="27">
        <f t="shared" si="218"/>
        <v>0</v>
      </c>
      <c r="AD851" s="27">
        <f t="shared" si="214"/>
        <v>0</v>
      </c>
      <c r="AE851" s="44"/>
      <c r="AF851" s="20"/>
      <c r="AG851" s="20"/>
      <c r="AH851" s="20"/>
      <c r="AI851" s="20"/>
      <c r="AJ851" s="20"/>
      <c r="AK851" s="20"/>
      <c r="AL851" s="20"/>
      <c r="AM851" s="20"/>
      <c r="AN851" s="20"/>
    </row>
    <row r="852" spans="2:40" hidden="1" outlineLevel="1" x14ac:dyDescent="0.25">
      <c r="B852" s="20" t="s">
        <v>732</v>
      </c>
      <c r="C852" s="44"/>
      <c r="D852" s="25">
        <f t="array" ref="D852">SUM(IF(Period=$A$2,IF(Site=$A$807,IF(Provider=$B852,G))))</f>
        <v>0</v>
      </c>
      <c r="E852" s="26">
        <f t="array" ref="E852">SUM(IF(Period=$A$2,IF(Site=$A$807,IF(Provider=$B852,H))))</f>
        <v>0</v>
      </c>
      <c r="F852" s="27">
        <f t="shared" si="215"/>
        <v>0</v>
      </c>
      <c r="G852" s="27">
        <f t="shared" si="208"/>
        <v>0</v>
      </c>
      <c r="H852" s="44"/>
      <c r="I852" s="25">
        <f t="array" ref="I852">SUM(IF(Period=$A$2,IF(Site=$A$807,IF(Provider=$B852,I))))</f>
        <v>0</v>
      </c>
      <c r="J852" s="26">
        <f t="array" ref="J852">SUM(IF(Period=$A$2,IF(Site=$A$807,IF(Provider=$B852,J))))</f>
        <v>0</v>
      </c>
      <c r="K852" s="27">
        <f t="shared" si="216"/>
        <v>0</v>
      </c>
      <c r="L852" s="27">
        <f t="shared" si="209"/>
        <v>0</v>
      </c>
      <c r="M852" s="44"/>
      <c r="N852" s="25">
        <f t="array" ref="N852">SUM(IF(Period=$A$2,IF(Site=$A$807,IF(Provider=$B852,K))))</f>
        <v>0</v>
      </c>
      <c r="O852" s="37">
        <f t="shared" si="210"/>
        <v>0</v>
      </c>
      <c r="P852" s="44"/>
      <c r="Q852" s="25">
        <f t="array" ref="Q852">SUM(IF(Period=$A$2,IF(Site=$A$807,IF(Provider=$B852,M))))</f>
        <v>0</v>
      </c>
      <c r="R852" s="26">
        <f t="array" ref="R852">SUM(IF(Period=$A$2,IF(Site=$A$807,IF(Provider=$B852,N))))</f>
        <v>0</v>
      </c>
      <c r="S852" s="27" t="e">
        <f t="shared" si="219"/>
        <v>#DIV/0!</v>
      </c>
      <c r="T852" s="27" t="e">
        <f t="shared" si="220"/>
        <v>#DIV/0!</v>
      </c>
      <c r="U852" s="20"/>
      <c r="V852" s="25">
        <f t="array" ref="V852">SUM(IF(Period=$A$2,IF(Site=$A$807,IF(Provider=$B852,P))))</f>
        <v>0</v>
      </c>
      <c r="W852" s="26">
        <f t="array" ref="W852">SUM(IF(Period=$A$2,IF(Site=$A$807,IF(Provider=$B852,Q))))</f>
        <v>0</v>
      </c>
      <c r="X852" s="27">
        <f t="shared" si="217"/>
        <v>0</v>
      </c>
      <c r="Y852" s="27">
        <f t="shared" si="213"/>
        <v>0</v>
      </c>
      <c r="Z852" s="44"/>
      <c r="AA852" s="25">
        <f t="array" ref="AA852">SUM(IF(Period=$A$2,IF(Site=$A$807,IF(Provider=$B852,G))))</f>
        <v>0</v>
      </c>
      <c r="AB852" s="26">
        <f t="array" ref="AB852">SUM(IF(Period=$A$2,IF(Site=$A$807,IF(Provider=$B852,H))))</f>
        <v>0</v>
      </c>
      <c r="AC852" s="27">
        <f t="shared" si="218"/>
        <v>0</v>
      </c>
      <c r="AD852" s="27">
        <f t="shared" si="214"/>
        <v>0</v>
      </c>
      <c r="AE852" s="44"/>
      <c r="AF852" s="20"/>
      <c r="AG852" s="20"/>
      <c r="AH852" s="20"/>
      <c r="AI852" s="20"/>
      <c r="AJ852" s="20"/>
      <c r="AK852" s="20"/>
      <c r="AL852" s="20"/>
      <c r="AM852" s="20"/>
      <c r="AN852" s="20"/>
    </row>
    <row r="853" spans="2:40" hidden="1" outlineLevel="1" x14ac:dyDescent="0.25">
      <c r="B853" s="20" t="s">
        <v>711</v>
      </c>
      <c r="C853" s="44"/>
      <c r="D853" s="25">
        <f t="array" ref="D853">SUM(IF(Period=$A$2,IF(Site=$A$807,IF(Provider=$B853,G))))</f>
        <v>7</v>
      </c>
      <c r="E853" s="26">
        <f t="array" ref="E853">SUM(IF(Period=$A$2,IF(Site=$A$807,IF(Provider=$B853,H))))</f>
        <v>4</v>
      </c>
      <c r="F853" s="27">
        <f t="shared" si="215"/>
        <v>2.5454545454545455E-2</v>
      </c>
      <c r="G853" s="27">
        <f t="shared" si="208"/>
        <v>1.4584852588811334E-3</v>
      </c>
      <c r="H853" s="44"/>
      <c r="I853" s="25">
        <f t="array" ref="I853">SUM(IF(Period=$A$2,IF(Site=$A$807,IF(Provider=$B853,I))))</f>
        <v>28</v>
      </c>
      <c r="J853" s="26">
        <f t="array" ref="J853">SUM(IF(Period=$A$2,IF(Site=$A$807,IF(Provider=$B853,J))))</f>
        <v>3.2142857142857144</v>
      </c>
      <c r="K853" s="27">
        <f t="shared" si="216"/>
        <v>2.0385050962627407E-2</v>
      </c>
      <c r="L853" s="27">
        <f t="shared" si="209"/>
        <v>2.6066556607872104E-3</v>
      </c>
      <c r="M853" s="44"/>
      <c r="N853" s="25">
        <f t="array" ref="N853">SUM(IF(Period=$A$2,IF(Site=$A$807,IF(Provider=$B853,K))))</f>
        <v>0</v>
      </c>
      <c r="O853" s="37">
        <f t="shared" si="210"/>
        <v>0</v>
      </c>
      <c r="P853" s="44"/>
      <c r="Q853" s="25">
        <f t="array" ref="Q853">SUM(IF(Period=$A$2,IF(Site=$A$807,IF(Provider=$B853,M))))</f>
        <v>0</v>
      </c>
      <c r="R853" s="26">
        <f t="array" ref="R853">SUM(IF(Period=$A$2,IF(Site=$A$807,IF(Provider=$B853,N))))</f>
        <v>0</v>
      </c>
      <c r="S853" s="27" t="e">
        <f t="shared" si="219"/>
        <v>#DIV/0!</v>
      </c>
      <c r="T853" s="27" t="e">
        <f t="shared" si="220"/>
        <v>#DIV/0!</v>
      </c>
      <c r="U853" s="20"/>
      <c r="V853" s="25">
        <f t="array" ref="V853">SUM(IF(Period=$A$2,IF(Site=$A$807,IF(Provider=$B853,P))))</f>
        <v>23</v>
      </c>
      <c r="W853" s="26">
        <f t="array" ref="W853">SUM(IF(Period=$A$2,IF(Site=$A$807,IF(Provider=$B853,Q))))</f>
        <v>29</v>
      </c>
      <c r="X853" s="27">
        <f t="shared" si="217"/>
        <v>0.21405648267008986</v>
      </c>
      <c r="Y853" s="27">
        <f t="shared" si="213"/>
        <v>2.4868573132992806E-2</v>
      </c>
      <c r="Z853" s="44"/>
      <c r="AA853" s="25">
        <f t="array" ref="AA853">SUM(IF(Period=$A$2,IF(Site=$A$807,IF(Provider=$B853,G))))</f>
        <v>7</v>
      </c>
      <c r="AB853" s="26">
        <f t="array" ref="AB853">SUM(IF(Period=$A$2,IF(Site=$A$807,IF(Provider=$B853,H))))</f>
        <v>4</v>
      </c>
      <c r="AC853" s="27">
        <f t="shared" si="218"/>
        <v>2.5454545454545455E-2</v>
      </c>
      <c r="AD853" s="27">
        <f t="shared" si="214"/>
        <v>1.4584852588811334E-3</v>
      </c>
      <c r="AE853" s="44"/>
      <c r="AF853" s="20"/>
      <c r="AG853" s="20"/>
      <c r="AH853" s="20"/>
      <c r="AI853" s="20"/>
      <c r="AJ853" s="20"/>
      <c r="AK853" s="20"/>
      <c r="AL853" s="20"/>
      <c r="AM853" s="20"/>
      <c r="AN853" s="20"/>
    </row>
    <row r="854" spans="2:40" hidden="1" outlineLevel="1" x14ac:dyDescent="0.25">
      <c r="B854" s="20" t="s">
        <v>819</v>
      </c>
      <c r="C854" s="44"/>
      <c r="D854" s="25">
        <f t="array" ref="D854">SUM(IF(Period=$A$2,IF(Site=$A$807,IF(Provider=$B854,G))))</f>
        <v>0</v>
      </c>
      <c r="E854" s="26">
        <f t="array" ref="E854">SUM(IF(Period=$A$2,IF(Site=$A$807,IF(Provider=$B854,H))))</f>
        <v>0</v>
      </c>
      <c r="F854" s="27">
        <f t="shared" si="215"/>
        <v>0</v>
      </c>
      <c r="G854" s="27">
        <f t="shared" si="208"/>
        <v>0</v>
      </c>
      <c r="H854" s="44"/>
      <c r="I854" s="25">
        <f t="array" ref="I854">SUM(IF(Period=$A$2,IF(Site=$A$807,IF(Provider=$B854,I))))</f>
        <v>0</v>
      </c>
      <c r="J854" s="26">
        <f t="array" ref="J854">SUM(IF(Period=$A$2,IF(Site=$A$807,IF(Provider=$B854,J))))</f>
        <v>0</v>
      </c>
      <c r="K854" s="27">
        <f t="shared" si="216"/>
        <v>0</v>
      </c>
      <c r="L854" s="27">
        <f t="shared" si="209"/>
        <v>0</v>
      </c>
      <c r="M854" s="44"/>
      <c r="N854" s="25">
        <f t="array" ref="N854">SUM(IF(Period=$A$2,IF(Site=$A$807,IF(Provider=$B854,K))))</f>
        <v>0</v>
      </c>
      <c r="O854" s="37">
        <f t="shared" si="210"/>
        <v>0</v>
      </c>
      <c r="P854" s="44"/>
      <c r="Q854" s="25">
        <f t="array" ref="Q854">SUM(IF(Period=$A$2,IF(Site=$A$807,IF(Provider=$B854,M))))</f>
        <v>0</v>
      </c>
      <c r="R854" s="26">
        <f t="array" ref="R854">SUM(IF(Period=$A$2,IF(Site=$A$807,IF(Provider=$B854,N))))</f>
        <v>0</v>
      </c>
      <c r="S854" s="27" t="e">
        <f t="shared" si="219"/>
        <v>#DIV/0!</v>
      </c>
      <c r="T854" s="27" t="e">
        <f t="shared" si="220"/>
        <v>#DIV/0!</v>
      </c>
      <c r="U854" s="20"/>
      <c r="V854" s="25">
        <f t="array" ref="V854">SUM(IF(Period=$A$2,IF(Site=$A$807,IF(Provider=$B854,P))))</f>
        <v>0</v>
      </c>
      <c r="W854" s="26">
        <f t="array" ref="W854">SUM(IF(Period=$A$2,IF(Site=$A$807,IF(Provider=$B854,Q))))</f>
        <v>0</v>
      </c>
      <c r="X854" s="27">
        <f t="shared" si="217"/>
        <v>0</v>
      </c>
      <c r="Y854" s="27">
        <f t="shared" si="213"/>
        <v>0</v>
      </c>
      <c r="Z854" s="44"/>
      <c r="AA854" s="25">
        <f t="array" ref="AA854">SUM(IF(Period=$A$2,IF(Site=$A$807,IF(Provider=$B854,G))))</f>
        <v>0</v>
      </c>
      <c r="AB854" s="26">
        <f t="array" ref="AB854">SUM(IF(Period=$A$2,IF(Site=$A$807,IF(Provider=$B854,H))))</f>
        <v>0</v>
      </c>
      <c r="AC854" s="27">
        <f t="shared" si="218"/>
        <v>0</v>
      </c>
      <c r="AD854" s="27">
        <f t="shared" si="214"/>
        <v>0</v>
      </c>
      <c r="AE854" s="44"/>
      <c r="AF854" s="20"/>
      <c r="AG854" s="20"/>
      <c r="AH854" s="20"/>
      <c r="AI854" s="20"/>
      <c r="AJ854" s="20"/>
      <c r="AK854" s="20"/>
      <c r="AL854" s="20"/>
      <c r="AM854" s="20"/>
      <c r="AN854" s="20"/>
    </row>
    <row r="855" spans="2:40" hidden="1" outlineLevel="1" x14ac:dyDescent="0.25">
      <c r="B855" s="20" t="s">
        <v>856</v>
      </c>
      <c r="C855" s="44"/>
      <c r="D855" s="25">
        <f t="array" ref="D855">SUM(IF(Period=$A$2,IF(Site=$A$807,IF(Provider=$B855,G))))</f>
        <v>0</v>
      </c>
      <c r="E855" s="26">
        <f t="array" ref="E855">SUM(IF(Period=$A$2,IF(Site=$A$807,IF(Provider=$B855,H))))</f>
        <v>0</v>
      </c>
      <c r="F855" s="27">
        <f t="shared" si="215"/>
        <v>0</v>
      </c>
      <c r="G855" s="27">
        <f t="shared" si="208"/>
        <v>0</v>
      </c>
      <c r="H855" s="44"/>
      <c r="I855" s="25">
        <f t="array" ref="I855">SUM(IF(Period=$A$2,IF(Site=$A$807,IF(Provider=$B855,I))))</f>
        <v>0</v>
      </c>
      <c r="J855" s="26">
        <f t="array" ref="J855">SUM(IF(Period=$A$2,IF(Site=$A$807,IF(Provider=$B855,J))))</f>
        <v>0</v>
      </c>
      <c r="K855" s="27">
        <f t="shared" si="216"/>
        <v>0</v>
      </c>
      <c r="L855" s="27">
        <f t="shared" si="209"/>
        <v>0</v>
      </c>
      <c r="M855" s="44"/>
      <c r="N855" s="25">
        <f t="array" ref="N855">SUM(IF(Period=$A$2,IF(Site=$A$807,IF(Provider=$B855,K))))</f>
        <v>0</v>
      </c>
      <c r="O855" s="37">
        <f t="shared" si="210"/>
        <v>0</v>
      </c>
      <c r="P855" s="44"/>
      <c r="Q855" s="25">
        <f t="array" ref="Q855">SUM(IF(Period=$A$2,IF(Site=$A$807,IF(Provider=$B855,M))))</f>
        <v>0</v>
      </c>
      <c r="R855" s="26">
        <f t="array" ref="R855">SUM(IF(Period=$A$2,IF(Site=$A$807,IF(Provider=$B855,N))))</f>
        <v>0</v>
      </c>
      <c r="S855" s="27" t="e">
        <f t="shared" si="219"/>
        <v>#DIV/0!</v>
      </c>
      <c r="T855" s="27" t="e">
        <f t="shared" si="220"/>
        <v>#DIV/0!</v>
      </c>
      <c r="U855" s="20"/>
      <c r="V855" s="25">
        <f t="array" ref="V855">SUM(IF(Period=$A$2,IF(Site=$A$807,IF(Provider=$B855,P))))</f>
        <v>0</v>
      </c>
      <c r="W855" s="26">
        <f t="array" ref="W855">SUM(IF(Period=$A$2,IF(Site=$A$807,IF(Provider=$B855,Q))))</f>
        <v>0</v>
      </c>
      <c r="X855" s="27">
        <f t="shared" si="217"/>
        <v>0</v>
      </c>
      <c r="Y855" s="27">
        <f t="shared" si="213"/>
        <v>0</v>
      </c>
      <c r="Z855" s="44"/>
      <c r="AA855" s="25">
        <f t="array" ref="AA855">SUM(IF(Period=$A$2,IF(Site=$A$807,IF(Provider=$B855,G))))</f>
        <v>0</v>
      </c>
      <c r="AB855" s="26">
        <f t="array" ref="AB855">SUM(IF(Period=$A$2,IF(Site=$A$807,IF(Provider=$B855,H))))</f>
        <v>0</v>
      </c>
      <c r="AC855" s="27">
        <f t="shared" si="218"/>
        <v>0</v>
      </c>
      <c r="AD855" s="27">
        <f t="shared" si="214"/>
        <v>0</v>
      </c>
      <c r="AE855" s="44"/>
      <c r="AF855" s="20"/>
      <c r="AG855" s="20"/>
      <c r="AH855" s="20"/>
      <c r="AI855" s="20"/>
      <c r="AJ855" s="20"/>
      <c r="AK855" s="20"/>
      <c r="AL855" s="20"/>
      <c r="AM855" s="20"/>
      <c r="AN855" s="20"/>
    </row>
    <row r="856" spans="2:40" hidden="1" outlineLevel="1" x14ac:dyDescent="0.25">
      <c r="B856" s="20" t="s">
        <v>655</v>
      </c>
      <c r="C856" s="44"/>
      <c r="D856" s="25">
        <f t="array" ref="D856">SUM(IF(Period=$A$2,IF(Site=$A$807,IF(Provider=$B856,G))))</f>
        <v>0</v>
      </c>
      <c r="E856" s="26">
        <f t="array" ref="E856">SUM(IF(Period=$A$2,IF(Site=$A$807,IF(Provider=$B856,H))))</f>
        <v>0</v>
      </c>
      <c r="F856" s="27">
        <f t="shared" si="215"/>
        <v>0</v>
      </c>
      <c r="G856" s="27">
        <f t="shared" si="208"/>
        <v>0</v>
      </c>
      <c r="H856" s="44"/>
      <c r="I856" s="25">
        <f t="array" ref="I856">SUM(IF(Period=$A$2,IF(Site=$A$807,IF(Provider=$B856,I))))</f>
        <v>0</v>
      </c>
      <c r="J856" s="26">
        <f t="array" ref="J856">SUM(IF(Period=$A$2,IF(Site=$A$807,IF(Provider=$B856,J))))</f>
        <v>0</v>
      </c>
      <c r="K856" s="27">
        <f t="shared" si="216"/>
        <v>0</v>
      </c>
      <c r="L856" s="27">
        <f t="shared" si="209"/>
        <v>0</v>
      </c>
      <c r="M856" s="44"/>
      <c r="N856" s="25">
        <f t="array" ref="N856">SUM(IF(Period=$A$2,IF(Site=$A$807,IF(Provider=$B856,K))))</f>
        <v>0</v>
      </c>
      <c r="O856" s="37">
        <f t="shared" si="210"/>
        <v>0</v>
      </c>
      <c r="P856" s="44"/>
      <c r="Q856" s="25">
        <f t="array" ref="Q856">SUM(IF(Period=$A$2,IF(Site=$A$807,IF(Provider=$B856,M))))</f>
        <v>0</v>
      </c>
      <c r="R856" s="26">
        <f t="array" ref="R856">SUM(IF(Period=$A$2,IF(Site=$A$807,IF(Provider=$B856,N))))</f>
        <v>0</v>
      </c>
      <c r="S856" s="27" t="e">
        <f t="shared" si="219"/>
        <v>#DIV/0!</v>
      </c>
      <c r="T856" s="27" t="e">
        <f t="shared" si="220"/>
        <v>#DIV/0!</v>
      </c>
      <c r="U856" s="20"/>
      <c r="V856" s="25">
        <f t="array" ref="V856">SUM(IF(Period=$A$2,IF(Site=$A$807,IF(Provider=$B856,P))))</f>
        <v>0</v>
      </c>
      <c r="W856" s="26">
        <f t="array" ref="W856">SUM(IF(Period=$A$2,IF(Site=$A$807,IF(Provider=$B856,Q))))</f>
        <v>0</v>
      </c>
      <c r="X856" s="27">
        <f t="shared" si="217"/>
        <v>0</v>
      </c>
      <c r="Y856" s="27">
        <f t="shared" si="213"/>
        <v>0</v>
      </c>
      <c r="Z856" s="44"/>
      <c r="AA856" s="25">
        <f t="array" ref="AA856">SUM(IF(Period=$A$2,IF(Site=$A$807,IF(Provider=$B856,G))))</f>
        <v>0</v>
      </c>
      <c r="AB856" s="26">
        <f t="array" ref="AB856">SUM(IF(Period=$A$2,IF(Site=$A$807,IF(Provider=$B856,H))))</f>
        <v>0</v>
      </c>
      <c r="AC856" s="27">
        <f t="shared" si="218"/>
        <v>0</v>
      </c>
      <c r="AD856" s="27">
        <f t="shared" si="214"/>
        <v>0</v>
      </c>
      <c r="AE856" s="44"/>
      <c r="AF856" s="20"/>
      <c r="AG856" s="20"/>
      <c r="AH856" s="20"/>
      <c r="AI856" s="20"/>
      <c r="AJ856" s="20"/>
      <c r="AK856" s="20"/>
      <c r="AL856" s="20"/>
      <c r="AM856" s="20"/>
      <c r="AN856" s="20"/>
    </row>
    <row r="857" spans="2:40" hidden="1" outlineLevel="1" x14ac:dyDescent="0.25">
      <c r="B857" s="20" t="s">
        <v>833</v>
      </c>
      <c r="C857" s="44"/>
      <c r="D857" s="25">
        <f t="array" ref="D857">SUM(IF(Period=$A$2,IF(Site=$A$807,IF(Provider=$B857,G))))</f>
        <v>0</v>
      </c>
      <c r="E857" s="26">
        <f t="array" ref="E857">SUM(IF(Period=$A$2,IF(Site=$A$807,IF(Provider=$B857,H))))</f>
        <v>0</v>
      </c>
      <c r="F857" s="27">
        <f t="shared" si="215"/>
        <v>0</v>
      </c>
      <c r="G857" s="27">
        <f t="shared" si="208"/>
        <v>0</v>
      </c>
      <c r="H857" s="44"/>
      <c r="I857" s="25">
        <f t="array" ref="I857">SUM(IF(Period=$A$2,IF(Site=$A$807,IF(Provider=$B857,I))))</f>
        <v>0</v>
      </c>
      <c r="J857" s="26">
        <f t="array" ref="J857">SUM(IF(Period=$A$2,IF(Site=$A$807,IF(Provider=$B857,J))))</f>
        <v>0</v>
      </c>
      <c r="K857" s="27">
        <f t="shared" si="216"/>
        <v>0</v>
      </c>
      <c r="L857" s="27">
        <f t="shared" si="209"/>
        <v>0</v>
      </c>
      <c r="M857" s="44"/>
      <c r="N857" s="25">
        <f t="array" ref="N857">SUM(IF(Period=$A$2,IF(Site=$A$807,IF(Provider=$B857,K))))</f>
        <v>0</v>
      </c>
      <c r="O857" s="37">
        <f t="shared" si="210"/>
        <v>0</v>
      </c>
      <c r="P857" s="44"/>
      <c r="Q857" s="25">
        <f t="array" ref="Q857">SUM(IF(Period=$A$2,IF(Site=$A$807,IF(Provider=$B857,M))))</f>
        <v>0</v>
      </c>
      <c r="R857" s="26">
        <f t="array" ref="R857">SUM(IF(Period=$A$2,IF(Site=$A$807,IF(Provider=$B857,N))))</f>
        <v>0</v>
      </c>
      <c r="S857" s="27" t="e">
        <f t="shared" si="219"/>
        <v>#DIV/0!</v>
      </c>
      <c r="T857" s="27" t="e">
        <f t="shared" si="220"/>
        <v>#DIV/0!</v>
      </c>
      <c r="U857" s="20"/>
      <c r="V857" s="25">
        <f t="array" ref="V857">SUM(IF(Period=$A$2,IF(Site=$A$807,IF(Provider=$B857,P))))</f>
        <v>0</v>
      </c>
      <c r="W857" s="26">
        <f t="array" ref="W857">SUM(IF(Period=$A$2,IF(Site=$A$807,IF(Provider=$B857,Q))))</f>
        <v>0</v>
      </c>
      <c r="X857" s="27">
        <f t="shared" si="217"/>
        <v>0</v>
      </c>
      <c r="Y857" s="27">
        <f t="shared" si="213"/>
        <v>0</v>
      </c>
      <c r="Z857" s="44"/>
      <c r="AA857" s="25">
        <f t="array" ref="AA857">SUM(IF(Period=$A$2,IF(Site=$A$807,IF(Provider=$B857,G))))</f>
        <v>0</v>
      </c>
      <c r="AB857" s="26">
        <f t="array" ref="AB857">SUM(IF(Period=$A$2,IF(Site=$A$807,IF(Provider=$B857,H))))</f>
        <v>0</v>
      </c>
      <c r="AC857" s="27">
        <f t="shared" si="218"/>
        <v>0</v>
      </c>
      <c r="AD857" s="27">
        <f t="shared" si="214"/>
        <v>0</v>
      </c>
      <c r="AE857" s="44"/>
      <c r="AF857" s="20"/>
      <c r="AG857" s="20"/>
      <c r="AH857" s="20"/>
      <c r="AI857" s="20"/>
      <c r="AJ857" s="20"/>
      <c r="AK857" s="20"/>
      <c r="AL857" s="20"/>
      <c r="AM857" s="20"/>
      <c r="AN857" s="20"/>
    </row>
    <row r="858" spans="2:40" hidden="1" outlineLevel="1" x14ac:dyDescent="0.25">
      <c r="B858" s="20" t="s">
        <v>1044</v>
      </c>
      <c r="C858" s="44"/>
      <c r="D858" s="25">
        <f t="array" ref="D858">SUM(IF(Period=$A$2,IF(Site=$A$807,IF(Provider=$B858,G))))</f>
        <v>0</v>
      </c>
      <c r="E858" s="26">
        <f t="array" ref="E858">SUM(IF(Period=$A$2,IF(Site=$A$807,IF(Provider=$B858,H))))</f>
        <v>0</v>
      </c>
      <c r="F858" s="27">
        <f t="shared" si="215"/>
        <v>0</v>
      </c>
      <c r="G858" s="27">
        <f t="shared" si="208"/>
        <v>0</v>
      </c>
      <c r="H858" s="44"/>
      <c r="I858" s="25">
        <f t="array" ref="I858">SUM(IF(Period=$A$2,IF(Site=$A$807,IF(Provider=$B858,I))))</f>
        <v>0</v>
      </c>
      <c r="J858" s="26">
        <f t="array" ref="J858">SUM(IF(Period=$A$2,IF(Site=$A$807,IF(Provider=$B858,J))))</f>
        <v>0</v>
      </c>
      <c r="K858" s="27">
        <f t="shared" si="216"/>
        <v>0</v>
      </c>
      <c r="L858" s="27">
        <f t="shared" si="209"/>
        <v>0</v>
      </c>
      <c r="M858" s="44"/>
      <c r="N858" s="25">
        <f t="array" ref="N858">SUM(IF(Period=$A$2,IF(Site=$A$807,IF(Provider=$B858,K))))</f>
        <v>0</v>
      </c>
      <c r="O858" s="37">
        <f t="shared" si="210"/>
        <v>0</v>
      </c>
      <c r="P858" s="44"/>
      <c r="Q858" s="25">
        <f t="array" ref="Q858">SUM(IF(Period=$A$2,IF(Site=$A$807,IF(Provider=$B858,M))))</f>
        <v>0</v>
      </c>
      <c r="R858" s="26">
        <f t="array" ref="R858">SUM(IF(Period=$A$2,IF(Site=$A$807,IF(Provider=$B858,N))))</f>
        <v>0</v>
      </c>
      <c r="S858" s="27" t="e">
        <f t="shared" si="219"/>
        <v>#DIV/0!</v>
      </c>
      <c r="T858" s="27" t="e">
        <f t="shared" si="220"/>
        <v>#DIV/0!</v>
      </c>
      <c r="U858" s="20"/>
      <c r="V858" s="25">
        <f t="array" ref="V858">SUM(IF(Period=$A$2,IF(Site=$A$807,IF(Provider=$B858,P))))</f>
        <v>0</v>
      </c>
      <c r="W858" s="26">
        <f t="array" ref="W858">SUM(IF(Period=$A$2,IF(Site=$A$807,IF(Provider=$B858,Q))))</f>
        <v>0</v>
      </c>
      <c r="X858" s="27">
        <f t="shared" si="217"/>
        <v>0</v>
      </c>
      <c r="Y858" s="27">
        <f t="shared" si="213"/>
        <v>0</v>
      </c>
      <c r="Z858" s="44"/>
      <c r="AA858" s="25">
        <f t="array" ref="AA858">SUM(IF(Period=$A$2,IF(Site=$A$807,IF(Provider=$B858,G))))</f>
        <v>0</v>
      </c>
      <c r="AB858" s="26">
        <f t="array" ref="AB858">SUM(IF(Period=$A$2,IF(Site=$A$807,IF(Provider=$B858,H))))</f>
        <v>0</v>
      </c>
      <c r="AC858" s="27">
        <f t="shared" si="218"/>
        <v>0</v>
      </c>
      <c r="AD858" s="27">
        <f t="shared" si="214"/>
        <v>0</v>
      </c>
      <c r="AE858" s="44"/>
      <c r="AF858" s="20"/>
      <c r="AG858" s="20"/>
      <c r="AH858" s="20"/>
      <c r="AI858" s="20"/>
      <c r="AJ858" s="20"/>
      <c r="AK858" s="20"/>
      <c r="AL858" s="20"/>
      <c r="AM858" s="20"/>
      <c r="AN858" s="20"/>
    </row>
    <row r="859" spans="2:40" hidden="1" outlineLevel="1" x14ac:dyDescent="0.25">
      <c r="B859" s="20" t="s">
        <v>907</v>
      </c>
      <c r="C859" s="44"/>
      <c r="D859" s="25">
        <f t="array" ref="D859">SUM(IF(Period=$A$2,IF(Site=$A$807,IF(Provider=$B859,G))))</f>
        <v>0</v>
      </c>
      <c r="E859" s="26">
        <f t="array" ref="E859">SUM(IF(Period=$A$2,IF(Site=$A$807,IF(Provider=$B859,H))))</f>
        <v>0</v>
      </c>
      <c r="F859" s="27">
        <f t="shared" si="215"/>
        <v>0</v>
      </c>
      <c r="G859" s="27">
        <f t="shared" si="208"/>
        <v>0</v>
      </c>
      <c r="H859" s="44"/>
      <c r="I859" s="25">
        <f t="array" ref="I859">SUM(IF(Period=$A$2,IF(Site=$A$807,IF(Provider=$B859,I))))</f>
        <v>0</v>
      </c>
      <c r="J859" s="26">
        <f t="array" ref="J859">SUM(IF(Period=$A$2,IF(Site=$A$807,IF(Provider=$B859,J))))</f>
        <v>0</v>
      </c>
      <c r="K859" s="27">
        <f t="shared" si="216"/>
        <v>0</v>
      </c>
      <c r="L859" s="27">
        <f t="shared" si="209"/>
        <v>0</v>
      </c>
      <c r="M859" s="44"/>
      <c r="N859" s="25">
        <f t="array" ref="N859">SUM(IF(Period=$A$2,IF(Site=$A$807,IF(Provider=$B859,K))))</f>
        <v>0</v>
      </c>
      <c r="O859" s="37">
        <f t="shared" si="210"/>
        <v>0</v>
      </c>
      <c r="P859" s="44"/>
      <c r="Q859" s="25">
        <f t="array" ref="Q859">SUM(IF(Period=$A$2,IF(Site=$A$807,IF(Provider=$B859,M))))</f>
        <v>0</v>
      </c>
      <c r="R859" s="26">
        <f t="array" ref="R859">SUM(IF(Period=$A$2,IF(Site=$A$807,IF(Provider=$B859,N))))</f>
        <v>0</v>
      </c>
      <c r="S859" s="27" t="e">
        <f t="shared" si="219"/>
        <v>#DIV/0!</v>
      </c>
      <c r="T859" s="27" t="e">
        <f t="shared" si="220"/>
        <v>#DIV/0!</v>
      </c>
      <c r="U859" s="20"/>
      <c r="V859" s="25">
        <f t="array" ref="V859">SUM(IF(Period=$A$2,IF(Site=$A$807,IF(Provider=$B859,P))))</f>
        <v>0</v>
      </c>
      <c r="W859" s="26">
        <f t="array" ref="W859">SUM(IF(Period=$A$2,IF(Site=$A$807,IF(Provider=$B859,Q))))</f>
        <v>0</v>
      </c>
      <c r="X859" s="27">
        <f t="shared" si="217"/>
        <v>0</v>
      </c>
      <c r="Y859" s="27">
        <f t="shared" si="213"/>
        <v>0</v>
      </c>
      <c r="Z859" s="44"/>
      <c r="AA859" s="25">
        <f t="array" ref="AA859">SUM(IF(Period=$A$2,IF(Site=$A$807,IF(Provider=$B859,G))))</f>
        <v>0</v>
      </c>
      <c r="AB859" s="26">
        <f t="array" ref="AB859">SUM(IF(Period=$A$2,IF(Site=$A$807,IF(Provider=$B859,H))))</f>
        <v>0</v>
      </c>
      <c r="AC859" s="27">
        <f t="shared" si="218"/>
        <v>0</v>
      </c>
      <c r="AD859" s="27">
        <f t="shared" si="214"/>
        <v>0</v>
      </c>
      <c r="AE859" s="44"/>
      <c r="AF859" s="20"/>
      <c r="AG859" s="20"/>
      <c r="AH859" s="20"/>
      <c r="AI859" s="20"/>
      <c r="AJ859" s="20"/>
      <c r="AK859" s="20"/>
      <c r="AL859" s="20"/>
      <c r="AM859" s="20"/>
      <c r="AN859" s="20"/>
    </row>
    <row r="860" spans="2:40" hidden="1" outlineLevel="1" x14ac:dyDescent="0.25">
      <c r="B860" s="20" t="s">
        <v>606</v>
      </c>
      <c r="C860" s="44"/>
      <c r="D860" s="25">
        <f t="array" ref="D860">SUM(IF(Period=$A$2,IF(Site=$A$807,IF(Provider=$B860,G))))</f>
        <v>0</v>
      </c>
      <c r="E860" s="26">
        <f t="array" ref="E860">SUM(IF(Period=$A$2,IF(Site=$A$807,IF(Provider=$B860,H))))</f>
        <v>0</v>
      </c>
      <c r="F860" s="27">
        <f t="shared" si="215"/>
        <v>0</v>
      </c>
      <c r="G860" s="27">
        <f t="shared" si="208"/>
        <v>0</v>
      </c>
      <c r="H860" s="44"/>
      <c r="I860" s="25">
        <f t="array" ref="I860">SUM(IF(Period=$A$2,IF(Site=$A$807,IF(Provider=$B860,I))))</f>
        <v>1</v>
      </c>
      <c r="J860" s="26">
        <f t="array" ref="J860">SUM(IF(Period=$A$2,IF(Site=$A$807,IF(Provider=$B860,J))))</f>
        <v>4</v>
      </c>
      <c r="K860" s="27">
        <f t="shared" si="216"/>
        <v>9.0600226500566253E-4</v>
      </c>
      <c r="L860" s="27">
        <f t="shared" si="209"/>
        <v>1.1585136270165377E-4</v>
      </c>
      <c r="M860" s="44"/>
      <c r="N860" s="25">
        <f t="array" ref="N860">SUM(IF(Period=$A$2,IF(Site=$A$807,IF(Provider=$B860,K))))</f>
        <v>0</v>
      </c>
      <c r="O860" s="37">
        <f t="shared" si="210"/>
        <v>0</v>
      </c>
      <c r="P860" s="44"/>
      <c r="Q860" s="25">
        <f t="array" ref="Q860">SUM(IF(Period=$A$2,IF(Site=$A$807,IF(Provider=$B860,M))))</f>
        <v>0</v>
      </c>
      <c r="R860" s="26">
        <f t="array" ref="R860">SUM(IF(Period=$A$2,IF(Site=$A$807,IF(Provider=$B860,N))))</f>
        <v>0</v>
      </c>
      <c r="S860" s="27" t="e">
        <f t="shared" si="219"/>
        <v>#DIV/0!</v>
      </c>
      <c r="T860" s="27" t="e">
        <f t="shared" si="220"/>
        <v>#DIV/0!</v>
      </c>
      <c r="U860" s="20"/>
      <c r="V860" s="25">
        <f t="array" ref="V860">SUM(IF(Period=$A$2,IF(Site=$A$807,IF(Provider=$B860,P))))</f>
        <v>0</v>
      </c>
      <c r="W860" s="26">
        <f t="array" ref="W860">SUM(IF(Period=$A$2,IF(Site=$A$807,IF(Provider=$B860,Q))))</f>
        <v>0</v>
      </c>
      <c r="X860" s="27">
        <f t="shared" si="217"/>
        <v>0</v>
      </c>
      <c r="Y860" s="27">
        <f t="shared" si="213"/>
        <v>0</v>
      </c>
      <c r="Z860" s="44"/>
      <c r="AA860" s="25">
        <f t="array" ref="AA860">SUM(IF(Period=$A$2,IF(Site=$A$807,IF(Provider=$B860,G))))</f>
        <v>0</v>
      </c>
      <c r="AB860" s="26">
        <f t="array" ref="AB860">SUM(IF(Period=$A$2,IF(Site=$A$807,IF(Provider=$B860,H))))</f>
        <v>0</v>
      </c>
      <c r="AC860" s="27">
        <f t="shared" si="218"/>
        <v>0</v>
      </c>
      <c r="AD860" s="27">
        <f t="shared" si="214"/>
        <v>0</v>
      </c>
      <c r="AE860" s="44"/>
      <c r="AF860" s="20"/>
      <c r="AG860" s="20"/>
      <c r="AH860" s="20"/>
      <c r="AI860" s="20"/>
      <c r="AJ860" s="20"/>
      <c r="AK860" s="20"/>
      <c r="AL860" s="20"/>
      <c r="AM860" s="20"/>
      <c r="AN860" s="20"/>
    </row>
    <row r="861" spans="2:40" hidden="1" outlineLevel="1" x14ac:dyDescent="0.25">
      <c r="B861" s="20" t="s">
        <v>875</v>
      </c>
      <c r="C861" s="44"/>
      <c r="D861" s="25">
        <f t="array" ref="D861">SUM(IF(Period=$A$2,IF(Site=$A$807,IF(Provider=$B861,G))))</f>
        <v>0</v>
      </c>
      <c r="E861" s="26">
        <f t="array" ref="E861">SUM(IF(Period=$A$2,IF(Site=$A$807,IF(Provider=$B861,H))))</f>
        <v>0</v>
      </c>
      <c r="F861" s="27">
        <f t="shared" si="215"/>
        <v>0</v>
      </c>
      <c r="G861" s="27">
        <f t="shared" si="208"/>
        <v>0</v>
      </c>
      <c r="H861" s="44"/>
      <c r="I861" s="25">
        <f t="array" ref="I861">SUM(IF(Period=$A$2,IF(Site=$A$807,IF(Provider=$B861,I))))</f>
        <v>0</v>
      </c>
      <c r="J861" s="26">
        <f t="array" ref="J861">SUM(IF(Period=$A$2,IF(Site=$A$807,IF(Provider=$B861,J))))</f>
        <v>0</v>
      </c>
      <c r="K861" s="27">
        <f t="shared" si="216"/>
        <v>0</v>
      </c>
      <c r="L861" s="27">
        <f t="shared" si="209"/>
        <v>0</v>
      </c>
      <c r="M861" s="44"/>
      <c r="N861" s="25">
        <f t="array" ref="N861">SUM(IF(Period=$A$2,IF(Site=$A$807,IF(Provider=$B861,K))))</f>
        <v>0</v>
      </c>
      <c r="O861" s="37">
        <f t="shared" si="210"/>
        <v>0</v>
      </c>
      <c r="P861" s="44"/>
      <c r="Q861" s="25">
        <f t="array" ref="Q861">SUM(IF(Period=$A$2,IF(Site=$A$807,IF(Provider=$B861,M))))</f>
        <v>0</v>
      </c>
      <c r="R861" s="26">
        <f t="array" ref="R861">SUM(IF(Period=$A$2,IF(Site=$A$807,IF(Provider=$B861,N))))</f>
        <v>0</v>
      </c>
      <c r="S861" s="27" t="e">
        <f t="shared" si="219"/>
        <v>#DIV/0!</v>
      </c>
      <c r="T861" s="27" t="e">
        <f t="shared" si="220"/>
        <v>#DIV/0!</v>
      </c>
      <c r="U861" s="20"/>
      <c r="V861" s="25">
        <f t="array" ref="V861">SUM(IF(Period=$A$2,IF(Site=$A$807,IF(Provider=$B861,P))))</f>
        <v>0</v>
      </c>
      <c r="W861" s="26">
        <f t="array" ref="W861">SUM(IF(Period=$A$2,IF(Site=$A$807,IF(Provider=$B861,Q))))</f>
        <v>0</v>
      </c>
      <c r="X861" s="27">
        <f t="shared" si="217"/>
        <v>0</v>
      </c>
      <c r="Y861" s="27">
        <f t="shared" si="213"/>
        <v>0</v>
      </c>
      <c r="Z861" s="44"/>
      <c r="AA861" s="25">
        <f t="array" ref="AA861">SUM(IF(Period=$A$2,IF(Site=$A$807,IF(Provider=$B861,G))))</f>
        <v>0</v>
      </c>
      <c r="AB861" s="26">
        <f t="array" ref="AB861">SUM(IF(Period=$A$2,IF(Site=$A$807,IF(Provider=$B861,H))))</f>
        <v>0</v>
      </c>
      <c r="AC861" s="27">
        <f t="shared" si="218"/>
        <v>0</v>
      </c>
      <c r="AD861" s="27">
        <f t="shared" si="214"/>
        <v>0</v>
      </c>
      <c r="AE861" s="44"/>
      <c r="AF861" s="20"/>
      <c r="AG861" s="20"/>
      <c r="AH861" s="20"/>
      <c r="AI861" s="20"/>
      <c r="AJ861" s="20"/>
      <c r="AK861" s="20"/>
      <c r="AL861" s="20"/>
      <c r="AM861" s="20"/>
      <c r="AN861" s="20"/>
    </row>
    <row r="862" spans="2:40" hidden="1" outlineLevel="1" x14ac:dyDescent="0.25">
      <c r="B862" s="20" t="s">
        <v>748</v>
      </c>
      <c r="C862" s="44"/>
      <c r="D862" s="25">
        <f t="array" ref="D862">SUM(IF(Period=$A$2,IF(Site=$A$807,IF(Provider=$B862,G))))</f>
        <v>7</v>
      </c>
      <c r="E862" s="26">
        <f t="array" ref="E862">SUM(IF(Period=$A$2,IF(Site=$A$807,IF(Provider=$B862,H))))</f>
        <v>6</v>
      </c>
      <c r="F862" s="27">
        <f t="shared" si="215"/>
        <v>3.8181818181818185E-2</v>
      </c>
      <c r="G862" s="27">
        <f t="shared" si="208"/>
        <v>2.1877278883217E-3</v>
      </c>
      <c r="H862" s="44"/>
      <c r="I862" s="25">
        <f t="array" ref="I862">SUM(IF(Period=$A$2,IF(Site=$A$807,IF(Provider=$B862,I))))</f>
        <v>156</v>
      </c>
      <c r="J862" s="26">
        <f t="array" ref="J862">SUM(IF(Period=$A$2,IF(Site=$A$807,IF(Provider=$B862,J))))</f>
        <v>5.4038461538461542</v>
      </c>
      <c r="K862" s="27">
        <f t="shared" si="216"/>
        <v>0.19093997734994339</v>
      </c>
      <c r="L862" s="27">
        <f t="shared" si="209"/>
        <v>2.4415674689373536E-2</v>
      </c>
      <c r="M862" s="44"/>
      <c r="N862" s="25">
        <f t="array" ref="N862">SUM(IF(Period=$A$2,IF(Site=$A$807,IF(Provider=$B862,K))))</f>
        <v>18</v>
      </c>
      <c r="O862" s="37">
        <f t="shared" si="210"/>
        <v>0.11538461538461539</v>
      </c>
      <c r="P862" s="44"/>
      <c r="Q862" s="25">
        <f t="array" ref="Q862">SUM(IF(Period=$A$2,IF(Site=$A$807,IF(Provider=$B862,M))))</f>
        <v>0</v>
      </c>
      <c r="R862" s="26">
        <f t="array" ref="R862">SUM(IF(Period=$A$2,IF(Site=$A$807,IF(Provider=$B862,N))))</f>
        <v>0</v>
      </c>
      <c r="S862" s="27" t="e">
        <f t="shared" si="219"/>
        <v>#DIV/0!</v>
      </c>
      <c r="T862" s="27" t="e">
        <f t="shared" si="220"/>
        <v>#DIV/0!</v>
      </c>
      <c r="U862" s="20"/>
      <c r="V862" s="25">
        <f t="array" ref="V862">SUM(IF(Period=$A$2,IF(Site=$A$807,IF(Provider=$B862,P))))</f>
        <v>111</v>
      </c>
      <c r="W862" s="26">
        <f t="array" ref="W862">SUM(IF(Period=$A$2,IF(Site=$A$807,IF(Provider=$B862,Q))))</f>
        <v>30</v>
      </c>
      <c r="X862" s="27">
        <f t="shared" si="217"/>
        <v>1.0686777920410784</v>
      </c>
      <c r="Y862" s="27">
        <f t="shared" si="213"/>
        <v>0.12415644457701056</v>
      </c>
      <c r="Z862" s="44"/>
      <c r="AA862" s="25">
        <f t="array" ref="AA862">SUM(IF(Period=$A$2,IF(Site=$A$807,IF(Provider=$B862,G))))</f>
        <v>7</v>
      </c>
      <c r="AB862" s="26">
        <f t="array" ref="AB862">SUM(IF(Period=$A$2,IF(Site=$A$807,IF(Provider=$B862,H))))</f>
        <v>6</v>
      </c>
      <c r="AC862" s="27">
        <f t="shared" si="218"/>
        <v>3.8181818181818185E-2</v>
      </c>
      <c r="AD862" s="27">
        <f t="shared" si="214"/>
        <v>2.1877278883217E-3</v>
      </c>
      <c r="AE862" s="44"/>
      <c r="AF862" s="20"/>
      <c r="AG862" s="20"/>
      <c r="AH862" s="20"/>
      <c r="AI862" s="20"/>
      <c r="AJ862" s="20"/>
      <c r="AK862" s="20"/>
      <c r="AL862" s="20"/>
      <c r="AM862" s="20"/>
      <c r="AN862" s="20"/>
    </row>
    <row r="863" spans="2:40" hidden="1" outlineLevel="1" x14ac:dyDescent="0.25">
      <c r="B863" s="20" t="s">
        <v>736</v>
      </c>
      <c r="C863" s="44"/>
      <c r="D863" s="25">
        <f t="array" ref="D863">SUM(IF(Period=$A$2,IF(Site=$A$807,IF(Provider=$B863,G))))</f>
        <v>37</v>
      </c>
      <c r="E863" s="26">
        <f t="array" ref="E863">SUM(IF(Period=$A$2,IF(Site=$A$807,IF(Provider=$B863,H))))</f>
        <v>2</v>
      </c>
      <c r="F863" s="27">
        <f t="shared" si="215"/>
        <v>6.7272727272727276E-2</v>
      </c>
      <c r="G863" s="27">
        <f t="shared" si="208"/>
        <v>3.8545681841858528E-3</v>
      </c>
      <c r="H863" s="44"/>
      <c r="I863" s="25">
        <f t="array" ref="I863">SUM(IF(Period=$A$2,IF(Site=$A$807,IF(Provider=$B863,I))))</f>
        <v>174</v>
      </c>
      <c r="J863" s="26">
        <f t="array" ref="J863">SUM(IF(Period=$A$2,IF(Site=$A$807,IF(Provider=$B863,J))))</f>
        <v>8.3965517241379306</v>
      </c>
      <c r="K863" s="27">
        <f t="shared" si="216"/>
        <v>0.33091732729331819</v>
      </c>
      <c r="L863" s="27">
        <f t="shared" si="209"/>
        <v>4.2314710226779038E-2</v>
      </c>
      <c r="M863" s="44"/>
      <c r="N863" s="25">
        <f t="array" ref="N863">SUM(IF(Period=$A$2,IF(Site=$A$807,IF(Provider=$B863,K))))</f>
        <v>4</v>
      </c>
      <c r="O863" s="37">
        <f t="shared" si="210"/>
        <v>2.2988505747126436E-2</v>
      </c>
      <c r="P863" s="44"/>
      <c r="Q863" s="25">
        <f t="array" ref="Q863">SUM(IF(Period=$A$2,IF(Site=$A$807,IF(Provider=$B863,M))))</f>
        <v>0</v>
      </c>
      <c r="R863" s="26">
        <f t="array" ref="R863">SUM(IF(Period=$A$2,IF(Site=$A$807,IF(Provider=$B863,N))))</f>
        <v>0</v>
      </c>
      <c r="S863" s="27" t="e">
        <f t="shared" si="219"/>
        <v>#DIV/0!</v>
      </c>
      <c r="T863" s="27" t="e">
        <f t="shared" si="220"/>
        <v>#DIV/0!</v>
      </c>
      <c r="U863" s="20"/>
      <c r="V863" s="25">
        <f t="array" ref="V863">SUM(IF(Period=$A$2,IF(Site=$A$807,IF(Provider=$B863,P))))</f>
        <v>125</v>
      </c>
      <c r="W863" s="26">
        <f t="array" ref="W863">SUM(IF(Period=$A$2,IF(Site=$A$807,IF(Provider=$B863,Q))))</f>
        <v>27</v>
      </c>
      <c r="X863" s="27">
        <f t="shared" si="217"/>
        <v>1.0831193838254172</v>
      </c>
      <c r="Y863" s="27">
        <f t="shared" si="213"/>
        <v>0.12583423436859176</v>
      </c>
      <c r="Z863" s="44"/>
      <c r="AA863" s="25">
        <f t="array" ref="AA863">SUM(IF(Period=$A$2,IF(Site=$A$807,IF(Provider=$B863,G))))</f>
        <v>37</v>
      </c>
      <c r="AB863" s="26">
        <f t="array" ref="AB863">SUM(IF(Period=$A$2,IF(Site=$A$807,IF(Provider=$B863,H))))</f>
        <v>2</v>
      </c>
      <c r="AC863" s="27">
        <f t="shared" si="218"/>
        <v>6.7272727272727276E-2</v>
      </c>
      <c r="AD863" s="27">
        <f t="shared" si="214"/>
        <v>3.8545681841858528E-3</v>
      </c>
      <c r="AE863" s="44"/>
      <c r="AF863" s="20"/>
      <c r="AG863" s="20"/>
      <c r="AH863" s="20"/>
      <c r="AI863" s="20"/>
      <c r="AJ863" s="20"/>
      <c r="AK863" s="20"/>
      <c r="AL863" s="20"/>
      <c r="AM863" s="20"/>
      <c r="AN863" s="20"/>
    </row>
    <row r="864" spans="2:40" hidden="1" outlineLevel="1" x14ac:dyDescent="0.25">
      <c r="B864" s="20" t="s">
        <v>749</v>
      </c>
      <c r="C864" s="44"/>
      <c r="D864" s="25">
        <f t="array" ref="D864">SUM(IF(Period=$A$2,IF(Site=$A$807,IF(Provider=$B864,G))))</f>
        <v>0</v>
      </c>
      <c r="E864" s="26">
        <f t="array" ref="E864">SUM(IF(Period=$A$2,IF(Site=$A$807,IF(Provider=$B864,H))))</f>
        <v>0</v>
      </c>
      <c r="F864" s="27">
        <f t="shared" si="215"/>
        <v>0</v>
      </c>
      <c r="G864" s="27">
        <f t="shared" si="208"/>
        <v>0</v>
      </c>
      <c r="H864" s="44"/>
      <c r="I864" s="25">
        <f t="array" ref="I864">SUM(IF(Period=$A$2,IF(Site=$A$807,IF(Provider=$B864,I))))</f>
        <v>0</v>
      </c>
      <c r="J864" s="26">
        <f t="array" ref="J864">SUM(IF(Period=$A$2,IF(Site=$A$807,IF(Provider=$B864,J))))</f>
        <v>0</v>
      </c>
      <c r="K864" s="27">
        <f t="shared" si="216"/>
        <v>0</v>
      </c>
      <c r="L864" s="27">
        <f t="shared" si="209"/>
        <v>0</v>
      </c>
      <c r="M864" s="44"/>
      <c r="N864" s="25">
        <f t="array" ref="N864">SUM(IF(Period=$A$2,IF(Site=$A$807,IF(Provider=$B864,K))))</f>
        <v>0</v>
      </c>
      <c r="O864" s="37">
        <f t="shared" si="210"/>
        <v>0</v>
      </c>
      <c r="P864" s="44"/>
      <c r="Q864" s="25">
        <f t="array" ref="Q864">SUM(IF(Period=$A$2,IF(Site=$A$807,IF(Provider=$B864,M))))</f>
        <v>0</v>
      </c>
      <c r="R864" s="26">
        <f t="array" ref="R864">SUM(IF(Period=$A$2,IF(Site=$A$807,IF(Provider=$B864,N))))</f>
        <v>0</v>
      </c>
      <c r="S864" s="27" t="e">
        <f t="shared" si="219"/>
        <v>#DIV/0!</v>
      </c>
      <c r="T864" s="27" t="e">
        <f t="shared" si="220"/>
        <v>#DIV/0!</v>
      </c>
      <c r="U864" s="20"/>
      <c r="V864" s="25">
        <f t="array" ref="V864">SUM(IF(Period=$A$2,IF(Site=$A$807,IF(Provider=$B864,P))))</f>
        <v>0</v>
      </c>
      <c r="W864" s="26">
        <f t="array" ref="W864">SUM(IF(Period=$A$2,IF(Site=$A$807,IF(Provider=$B864,Q))))</f>
        <v>0</v>
      </c>
      <c r="X864" s="27">
        <f t="shared" si="217"/>
        <v>0</v>
      </c>
      <c r="Y864" s="27">
        <f t="shared" si="213"/>
        <v>0</v>
      </c>
      <c r="Z864" s="44"/>
      <c r="AA864" s="25">
        <f t="array" ref="AA864">SUM(IF(Period=$A$2,IF(Site=$A$807,IF(Provider=$B864,G))))</f>
        <v>0</v>
      </c>
      <c r="AB864" s="26">
        <f t="array" ref="AB864">SUM(IF(Period=$A$2,IF(Site=$A$807,IF(Provider=$B864,H))))</f>
        <v>0</v>
      </c>
      <c r="AC864" s="27">
        <f t="shared" si="218"/>
        <v>0</v>
      </c>
      <c r="AD864" s="27">
        <f t="shared" si="214"/>
        <v>0</v>
      </c>
      <c r="AE864" s="44"/>
      <c r="AF864" s="20"/>
      <c r="AG864" s="20"/>
      <c r="AH864" s="20"/>
      <c r="AI864" s="20"/>
      <c r="AJ864" s="20"/>
      <c r="AK864" s="20"/>
      <c r="AL864" s="20"/>
      <c r="AM864" s="20"/>
      <c r="AN864" s="20"/>
    </row>
    <row r="865" spans="2:40" hidden="1" outlineLevel="1" x14ac:dyDescent="0.25">
      <c r="B865" s="20" t="s">
        <v>715</v>
      </c>
      <c r="C865" s="44"/>
      <c r="D865" s="25">
        <f t="array" ref="D865">SUM(IF(Period=$A$2,IF(Site=$A$807,IF(Provider=$B865,G))))</f>
        <v>1</v>
      </c>
      <c r="E865" s="26">
        <f t="array" ref="E865">SUM(IF(Period=$A$2,IF(Site=$A$807,IF(Provider=$B865,H))))</f>
        <v>3</v>
      </c>
      <c r="F865" s="27">
        <f t="shared" si="215"/>
        <v>2.7272727272727275E-3</v>
      </c>
      <c r="G865" s="27">
        <f t="shared" si="208"/>
        <v>1.562662777372643E-4</v>
      </c>
      <c r="H865" s="44"/>
      <c r="I865" s="25">
        <f t="array" ref="I865">SUM(IF(Period=$A$2,IF(Site=$A$807,IF(Provider=$B865,I))))</f>
        <v>15</v>
      </c>
      <c r="J865" s="26">
        <f t="array" ref="J865">SUM(IF(Period=$A$2,IF(Site=$A$807,IF(Provider=$B865,J))))</f>
        <v>16.066666666666666</v>
      </c>
      <c r="K865" s="27">
        <f t="shared" si="216"/>
        <v>5.4586636466591169E-2</v>
      </c>
      <c r="L865" s="27">
        <f t="shared" si="209"/>
        <v>6.9800446027746404E-3</v>
      </c>
      <c r="M865" s="44"/>
      <c r="N865" s="25">
        <f t="array" ref="N865">SUM(IF(Period=$A$2,IF(Site=$A$807,IF(Provider=$B865,K))))</f>
        <v>0</v>
      </c>
      <c r="O865" s="37">
        <f t="shared" si="210"/>
        <v>0</v>
      </c>
      <c r="P865" s="44"/>
      <c r="Q865" s="25">
        <f t="array" ref="Q865">SUM(IF(Period=$A$2,IF(Site=$A$807,IF(Provider=$B865,M))))</f>
        <v>0</v>
      </c>
      <c r="R865" s="26">
        <f t="array" ref="R865">SUM(IF(Period=$A$2,IF(Site=$A$807,IF(Provider=$B865,N))))</f>
        <v>0</v>
      </c>
      <c r="S865" s="27" t="e">
        <f t="shared" si="219"/>
        <v>#DIV/0!</v>
      </c>
      <c r="T865" s="27" t="e">
        <f t="shared" si="220"/>
        <v>#DIV/0!</v>
      </c>
      <c r="U865" s="20"/>
      <c r="V865" s="25">
        <f t="array" ref="V865">SUM(IF(Period=$A$2,IF(Site=$A$807,IF(Provider=$B865,P))))</f>
        <v>11</v>
      </c>
      <c r="W865" s="26">
        <f t="array" ref="W865">SUM(IF(Period=$A$2,IF(Site=$A$807,IF(Provider=$B865,Q))))</f>
        <v>31</v>
      </c>
      <c r="X865" s="27">
        <f t="shared" si="217"/>
        <v>0.10943517329910141</v>
      </c>
      <c r="Y865" s="27">
        <f t="shared" si="213"/>
        <v>1.2713918198426606E-2</v>
      </c>
      <c r="Z865" s="44"/>
      <c r="AA865" s="25">
        <f t="array" ref="AA865">SUM(IF(Period=$A$2,IF(Site=$A$807,IF(Provider=$B865,G))))</f>
        <v>1</v>
      </c>
      <c r="AB865" s="26">
        <f t="array" ref="AB865">SUM(IF(Period=$A$2,IF(Site=$A$807,IF(Provider=$B865,H))))</f>
        <v>3</v>
      </c>
      <c r="AC865" s="27">
        <f t="shared" si="218"/>
        <v>2.7272727272727275E-3</v>
      </c>
      <c r="AD865" s="27">
        <f t="shared" si="214"/>
        <v>1.562662777372643E-4</v>
      </c>
      <c r="AE865" s="44"/>
      <c r="AF865" s="20"/>
      <c r="AG865" s="20"/>
      <c r="AH865" s="20"/>
      <c r="AI865" s="20"/>
      <c r="AJ865" s="20"/>
      <c r="AK865" s="20"/>
      <c r="AL865" s="20"/>
      <c r="AM865" s="20"/>
      <c r="AN865" s="20"/>
    </row>
    <row r="866" spans="2:40" hidden="1" outlineLevel="1" x14ac:dyDescent="0.25">
      <c r="B866" s="20" t="s">
        <v>627</v>
      </c>
      <c r="C866" s="44"/>
      <c r="D866" s="25">
        <f t="array" ref="D866">SUM(IF(Period=$A$2,IF(Site=$A$807,IF(Provider=$B866,G))))</f>
        <v>0</v>
      </c>
      <c r="E866" s="26">
        <f t="array" ref="E866">SUM(IF(Period=$A$2,IF(Site=$A$807,IF(Provider=$B866,H))))</f>
        <v>0</v>
      </c>
      <c r="F866" s="27">
        <f t="shared" si="215"/>
        <v>0</v>
      </c>
      <c r="G866" s="27">
        <f t="shared" si="208"/>
        <v>0</v>
      </c>
      <c r="H866" s="44"/>
      <c r="I866" s="25">
        <f t="array" ref="I866">SUM(IF(Period=$A$2,IF(Site=$A$807,IF(Provider=$B866,I))))</f>
        <v>0</v>
      </c>
      <c r="J866" s="26">
        <f t="array" ref="J866">SUM(IF(Period=$A$2,IF(Site=$A$807,IF(Provider=$B866,J))))</f>
        <v>0</v>
      </c>
      <c r="K866" s="27">
        <f t="shared" si="216"/>
        <v>0</v>
      </c>
      <c r="L866" s="27">
        <f t="shared" si="209"/>
        <v>0</v>
      </c>
      <c r="M866" s="44"/>
      <c r="N866" s="25">
        <f t="array" ref="N866">SUM(IF(Period=$A$2,IF(Site=$A$807,IF(Provider=$B866,K))))</f>
        <v>0</v>
      </c>
      <c r="O866" s="37">
        <f t="shared" si="210"/>
        <v>0</v>
      </c>
      <c r="P866" s="44"/>
      <c r="Q866" s="25">
        <f t="array" ref="Q866">SUM(IF(Period=$A$2,IF(Site=$A$807,IF(Provider=$B866,M))))</f>
        <v>0</v>
      </c>
      <c r="R866" s="26">
        <f t="array" ref="R866">SUM(IF(Period=$A$2,IF(Site=$A$807,IF(Provider=$B866,N))))</f>
        <v>0</v>
      </c>
      <c r="S866" s="27" t="e">
        <f t="shared" si="219"/>
        <v>#DIV/0!</v>
      </c>
      <c r="T866" s="27" t="e">
        <f t="shared" si="220"/>
        <v>#DIV/0!</v>
      </c>
      <c r="U866" s="20"/>
      <c r="V866" s="25">
        <f t="array" ref="V866">SUM(IF(Period=$A$2,IF(Site=$A$807,IF(Provider=$B866,P))))</f>
        <v>0</v>
      </c>
      <c r="W866" s="26">
        <f t="array" ref="W866">SUM(IF(Period=$A$2,IF(Site=$A$807,IF(Provider=$B866,Q))))</f>
        <v>0</v>
      </c>
      <c r="X866" s="27">
        <f t="shared" si="217"/>
        <v>0</v>
      </c>
      <c r="Y866" s="27">
        <f t="shared" si="213"/>
        <v>0</v>
      </c>
      <c r="Z866" s="44"/>
      <c r="AA866" s="25">
        <f t="array" ref="AA866">SUM(IF(Period=$A$2,IF(Site=$A$807,IF(Provider=$B866,G))))</f>
        <v>0</v>
      </c>
      <c r="AB866" s="26">
        <f t="array" ref="AB866">SUM(IF(Period=$A$2,IF(Site=$A$807,IF(Provider=$B866,H))))</f>
        <v>0</v>
      </c>
      <c r="AC866" s="27">
        <f t="shared" si="218"/>
        <v>0</v>
      </c>
      <c r="AD866" s="27">
        <f t="shared" si="214"/>
        <v>0</v>
      </c>
      <c r="AE866" s="44"/>
      <c r="AF866" s="20"/>
      <c r="AG866" s="20"/>
      <c r="AH866" s="20"/>
      <c r="AI866" s="20"/>
      <c r="AJ866" s="20"/>
      <c r="AK866" s="20"/>
      <c r="AL866" s="20"/>
      <c r="AM866" s="20"/>
      <c r="AN866" s="20"/>
    </row>
    <row r="867" spans="2:40" hidden="1" outlineLevel="1" x14ac:dyDescent="0.25">
      <c r="B867" s="20" t="s">
        <v>714</v>
      </c>
      <c r="C867" s="44"/>
      <c r="D867" s="25">
        <f t="array" ref="D867">SUM(IF(Period=$A$2,IF(Site=$A$807,IF(Provider=$B867,G))))</f>
        <v>1</v>
      </c>
      <c r="E867" s="26">
        <f t="array" ref="E867">SUM(IF(Period=$A$2,IF(Site=$A$807,IF(Provider=$B867,H))))</f>
        <v>2</v>
      </c>
      <c r="F867" s="27">
        <f t="shared" si="215"/>
        <v>1.8181818181818182E-3</v>
      </c>
      <c r="G867" s="27">
        <f t="shared" si="208"/>
        <v>1.0417751849150954E-4</v>
      </c>
      <c r="H867" s="44"/>
      <c r="I867" s="25">
        <f t="array" ref="I867">SUM(IF(Period=$A$2,IF(Site=$A$807,IF(Provider=$B867,I))))</f>
        <v>72</v>
      </c>
      <c r="J867" s="26">
        <f t="array" ref="J867">SUM(IF(Period=$A$2,IF(Site=$A$807,IF(Provider=$B867,J))))</f>
        <v>0.29166666666666669</v>
      </c>
      <c r="K867" s="27">
        <f t="shared" si="216"/>
        <v>4.7565118912797286E-3</v>
      </c>
      <c r="L867" s="27">
        <f t="shared" si="209"/>
        <v>6.0821965418368239E-4</v>
      </c>
      <c r="M867" s="44"/>
      <c r="N867" s="25">
        <f t="array" ref="N867">SUM(IF(Period=$A$2,IF(Site=$A$807,IF(Provider=$B867,K))))</f>
        <v>0</v>
      </c>
      <c r="O867" s="37">
        <f t="shared" si="210"/>
        <v>0</v>
      </c>
      <c r="P867" s="44"/>
      <c r="Q867" s="25">
        <f t="array" ref="Q867">SUM(IF(Period=$A$2,IF(Site=$A$807,IF(Provider=$B867,M))))</f>
        <v>0</v>
      </c>
      <c r="R867" s="26">
        <f t="array" ref="R867">SUM(IF(Period=$A$2,IF(Site=$A$807,IF(Provider=$B867,N))))</f>
        <v>0</v>
      </c>
      <c r="S867" s="27" t="e">
        <f t="shared" si="219"/>
        <v>#DIV/0!</v>
      </c>
      <c r="T867" s="27" t="e">
        <f t="shared" si="220"/>
        <v>#DIV/0!</v>
      </c>
      <c r="U867" s="20"/>
      <c r="V867" s="25">
        <f t="array" ref="V867">SUM(IF(Period=$A$2,IF(Site=$A$807,IF(Provider=$B867,P))))</f>
        <v>36</v>
      </c>
      <c r="W867" s="26">
        <f t="array" ref="W867">SUM(IF(Period=$A$2,IF(Site=$A$807,IF(Provider=$B867,Q))))</f>
        <v>45</v>
      </c>
      <c r="X867" s="27">
        <f t="shared" si="217"/>
        <v>0.51989730423620029</v>
      </c>
      <c r="Y867" s="27">
        <f t="shared" si="213"/>
        <v>6.0400432496924047E-2</v>
      </c>
      <c r="Z867" s="44"/>
      <c r="AA867" s="25">
        <f t="array" ref="AA867">SUM(IF(Period=$A$2,IF(Site=$A$807,IF(Provider=$B867,G))))</f>
        <v>1</v>
      </c>
      <c r="AB867" s="26">
        <f t="array" ref="AB867">SUM(IF(Period=$A$2,IF(Site=$A$807,IF(Provider=$B867,H))))</f>
        <v>2</v>
      </c>
      <c r="AC867" s="27">
        <f t="shared" si="218"/>
        <v>1.8181818181818182E-3</v>
      </c>
      <c r="AD867" s="27">
        <f t="shared" si="214"/>
        <v>1.0417751849150954E-4</v>
      </c>
      <c r="AE867" s="44"/>
      <c r="AF867" s="20"/>
      <c r="AG867" s="20"/>
      <c r="AH867" s="20"/>
      <c r="AI867" s="20"/>
      <c r="AJ867" s="20"/>
      <c r="AK867" s="20"/>
      <c r="AL867" s="20"/>
      <c r="AM867" s="20"/>
      <c r="AN867" s="20"/>
    </row>
    <row r="868" spans="2:40" hidden="1" outlineLevel="1" x14ac:dyDescent="0.25">
      <c r="B868" s="20" t="s">
        <v>750</v>
      </c>
      <c r="C868" s="44"/>
      <c r="D868" s="25">
        <f t="array" ref="D868">SUM(IF(Period=$A$2,IF(Site=$A$807,IF(Provider=$B868,G))))</f>
        <v>92</v>
      </c>
      <c r="E868" s="26">
        <f t="array" ref="E868">SUM(IF(Period=$A$2,IF(Site=$A$807,IF(Provider=$B868,H))))</f>
        <v>2</v>
      </c>
      <c r="F868" s="27">
        <f t="shared" si="215"/>
        <v>0.16727272727272727</v>
      </c>
      <c r="G868" s="27">
        <f t="shared" si="208"/>
        <v>9.5843317012188761E-3</v>
      </c>
      <c r="H868" s="44"/>
      <c r="I868" s="25">
        <f t="array" ref="I868">SUM(IF(Period=$A$2,IF(Site=$A$807,IF(Provider=$B868,I))))</f>
        <v>188</v>
      </c>
      <c r="J868" s="26">
        <f t="array" ref="J868">SUM(IF(Period=$A$2,IF(Site=$A$807,IF(Provider=$B868,J))))</f>
        <v>9.1010638297872344</v>
      </c>
      <c r="K868" s="27">
        <f t="shared" si="216"/>
        <v>0.38754246885617216</v>
      </c>
      <c r="L868" s="27">
        <f t="shared" si="209"/>
        <v>4.9555420395632412E-2</v>
      </c>
      <c r="M868" s="44"/>
      <c r="N868" s="25">
        <f t="array" ref="N868">SUM(IF(Period=$A$2,IF(Site=$A$807,IF(Provider=$B868,K))))</f>
        <v>0</v>
      </c>
      <c r="O868" s="37">
        <f t="shared" si="210"/>
        <v>0</v>
      </c>
      <c r="P868" s="44"/>
      <c r="Q868" s="25">
        <f t="array" ref="Q868">SUM(IF(Period=$A$2,IF(Site=$A$807,IF(Provider=$B868,M))))</f>
        <v>0</v>
      </c>
      <c r="R868" s="26">
        <f t="array" ref="R868">SUM(IF(Period=$A$2,IF(Site=$A$807,IF(Provider=$B868,N))))</f>
        <v>0</v>
      </c>
      <c r="S868" s="27" t="e">
        <f t="shared" si="219"/>
        <v>#DIV/0!</v>
      </c>
      <c r="T868" s="27" t="e">
        <f t="shared" si="220"/>
        <v>#DIV/0!</v>
      </c>
      <c r="U868" s="20"/>
      <c r="V868" s="25">
        <f t="array" ref="V868">SUM(IF(Period=$A$2,IF(Site=$A$807,IF(Provider=$B868,P))))</f>
        <v>100</v>
      </c>
      <c r="W868" s="26">
        <f t="array" ref="W868">SUM(IF(Period=$A$2,IF(Site=$A$807,IF(Provider=$B868,Q))))</f>
        <v>29</v>
      </c>
      <c r="X868" s="27">
        <f t="shared" si="217"/>
        <v>0.93068035943517324</v>
      </c>
      <c r="Y868" s="27">
        <f t="shared" si="213"/>
        <v>0.10812423101301219</v>
      </c>
      <c r="Z868" s="44"/>
      <c r="AA868" s="25">
        <f t="array" ref="AA868">SUM(IF(Period=$A$2,IF(Site=$A$807,IF(Provider=$B868,G))))</f>
        <v>92</v>
      </c>
      <c r="AB868" s="26">
        <f t="array" ref="AB868">SUM(IF(Period=$A$2,IF(Site=$A$807,IF(Provider=$B868,H))))</f>
        <v>2</v>
      </c>
      <c r="AC868" s="27">
        <f t="shared" si="218"/>
        <v>0.16727272727272727</v>
      </c>
      <c r="AD868" s="27">
        <f t="shared" si="214"/>
        <v>9.5843317012188761E-3</v>
      </c>
      <c r="AE868" s="44"/>
      <c r="AF868" s="20"/>
      <c r="AG868" s="20"/>
      <c r="AH868" s="20"/>
      <c r="AI868" s="20"/>
      <c r="AJ868" s="20"/>
      <c r="AK868" s="20"/>
      <c r="AL868" s="20"/>
      <c r="AM868" s="20"/>
      <c r="AN868" s="20"/>
    </row>
    <row r="869" spans="2:40" hidden="1" outlineLevel="1" x14ac:dyDescent="0.25">
      <c r="B869" s="20" t="s">
        <v>797</v>
      </c>
      <c r="C869" s="44"/>
      <c r="D869" s="25">
        <f t="array" ref="D869">SUM(IF(Period=$A$2,IF(Site=$A$807,IF(Provider=$B869,G))))</f>
        <v>30</v>
      </c>
      <c r="E869" s="26">
        <f t="array" ref="E869">SUM(IF(Period=$A$2,IF(Site=$A$807,IF(Provider=$B869,H))))</f>
        <v>5</v>
      </c>
      <c r="F869" s="27">
        <f t="shared" si="215"/>
        <v>0.13636363636363635</v>
      </c>
      <c r="G869" s="27">
        <f t="shared" si="208"/>
        <v>7.8133138868632154E-3</v>
      </c>
      <c r="H869" s="44"/>
      <c r="I869" s="25">
        <f t="array" ref="I869">SUM(IF(Period=$A$2,IF(Site=$A$807,IF(Provider=$B869,I))))</f>
        <v>86</v>
      </c>
      <c r="J869" s="26">
        <f t="array" ref="J869">SUM(IF(Period=$A$2,IF(Site=$A$807,IF(Provider=$B869,J))))</f>
        <v>13.267441860465116</v>
      </c>
      <c r="K869" s="27">
        <f t="shared" si="216"/>
        <v>0.25843714609286522</v>
      </c>
      <c r="L869" s="27">
        <f t="shared" si="209"/>
        <v>3.3046601210646738E-2</v>
      </c>
      <c r="M869" s="44"/>
      <c r="N869" s="25">
        <f t="array" ref="N869">SUM(IF(Period=$A$2,IF(Site=$A$807,IF(Provider=$B869,K))))</f>
        <v>4</v>
      </c>
      <c r="O869" s="37">
        <f t="shared" si="210"/>
        <v>4.6511627906976744E-2</v>
      </c>
      <c r="P869" s="44"/>
      <c r="Q869" s="25">
        <f t="array" ref="Q869">SUM(IF(Period=$A$2,IF(Site=$A$807,IF(Provider=$B869,M))))</f>
        <v>0</v>
      </c>
      <c r="R869" s="26">
        <f t="array" ref="R869">SUM(IF(Period=$A$2,IF(Site=$A$807,IF(Provider=$B869,N))))</f>
        <v>0</v>
      </c>
      <c r="S869" s="27" t="e">
        <f t="shared" si="219"/>
        <v>#DIV/0!</v>
      </c>
      <c r="T869" s="27" t="e">
        <f t="shared" si="220"/>
        <v>#DIV/0!</v>
      </c>
      <c r="U869" s="20"/>
      <c r="V869" s="25">
        <f t="array" ref="V869">SUM(IF(Period=$A$2,IF(Site=$A$807,IF(Provider=$B869,P))))</f>
        <v>41</v>
      </c>
      <c r="W869" s="26">
        <f t="array" ref="W869">SUM(IF(Period=$A$2,IF(Site=$A$807,IF(Provider=$B869,Q))))</f>
        <v>26</v>
      </c>
      <c r="X869" s="27">
        <f t="shared" si="217"/>
        <v>0.34210526315789469</v>
      </c>
      <c r="Y869" s="27">
        <f t="shared" si="213"/>
        <v>3.9744975951679654E-2</v>
      </c>
      <c r="Z869" s="44"/>
      <c r="AA869" s="25">
        <f t="array" ref="AA869">SUM(IF(Period=$A$2,IF(Site=$A$807,IF(Provider=$B869,G))))</f>
        <v>30</v>
      </c>
      <c r="AB869" s="26">
        <f t="array" ref="AB869">SUM(IF(Period=$A$2,IF(Site=$A$807,IF(Provider=$B869,H))))</f>
        <v>5</v>
      </c>
      <c r="AC869" s="27">
        <f t="shared" si="218"/>
        <v>0.13636363636363635</v>
      </c>
      <c r="AD869" s="27">
        <f t="shared" si="214"/>
        <v>7.8133138868632154E-3</v>
      </c>
      <c r="AE869" s="44"/>
      <c r="AF869" s="20"/>
      <c r="AG869" s="20"/>
      <c r="AH869" s="20"/>
      <c r="AI869" s="20"/>
      <c r="AJ869" s="20"/>
      <c r="AK869" s="20"/>
      <c r="AL869" s="20"/>
      <c r="AM869" s="20"/>
      <c r="AN869" s="20"/>
    </row>
    <row r="870" spans="2:40" hidden="1" outlineLevel="1" x14ac:dyDescent="0.25">
      <c r="B870" s="20" t="s">
        <v>723</v>
      </c>
      <c r="C870" s="44"/>
      <c r="D870" s="25">
        <f t="array" ref="D870">SUM(IF(Period=$A$2,IF(Site=$A$807,IF(Provider=$B870,G))))</f>
        <v>23</v>
      </c>
      <c r="E870" s="26">
        <f t="array" ref="E870">SUM(IF(Period=$A$2,IF(Site=$A$807,IF(Provider=$B870,H))))</f>
        <v>2</v>
      </c>
      <c r="F870" s="27">
        <f t="shared" si="215"/>
        <v>4.1818181818181817E-2</v>
      </c>
      <c r="G870" s="27">
        <f t="shared" si="208"/>
        <v>2.396082925304719E-3</v>
      </c>
      <c r="H870" s="44"/>
      <c r="I870" s="25">
        <f t="array" ref="I870">SUM(IF(Period=$A$2,IF(Site=$A$807,IF(Provider=$B870,I))))</f>
        <v>140</v>
      </c>
      <c r="J870" s="26">
        <f t="array" ref="J870">SUM(IF(Period=$A$2,IF(Site=$A$807,IF(Provider=$B870,J))))</f>
        <v>6.65</v>
      </c>
      <c r="K870" s="27">
        <f t="shared" si="216"/>
        <v>0.21087202718006795</v>
      </c>
      <c r="L870" s="27">
        <f t="shared" si="209"/>
        <v>2.6964404668809918E-2</v>
      </c>
      <c r="M870" s="44"/>
      <c r="N870" s="25">
        <f t="array" ref="N870">SUM(IF(Period=$A$2,IF(Site=$A$807,IF(Provider=$B870,K))))</f>
        <v>8</v>
      </c>
      <c r="O870" s="37">
        <f t="shared" si="210"/>
        <v>5.7142857142857141E-2</v>
      </c>
      <c r="P870" s="44"/>
      <c r="Q870" s="25">
        <f t="array" ref="Q870">SUM(IF(Period=$A$2,IF(Site=$A$807,IF(Provider=$B870,M))))</f>
        <v>0</v>
      </c>
      <c r="R870" s="26">
        <f t="array" ref="R870">SUM(IF(Period=$A$2,IF(Site=$A$807,IF(Provider=$B870,N))))</f>
        <v>0</v>
      </c>
      <c r="S870" s="27" t="e">
        <f t="shared" si="219"/>
        <v>#DIV/0!</v>
      </c>
      <c r="T870" s="27" t="e">
        <f t="shared" si="220"/>
        <v>#DIV/0!</v>
      </c>
      <c r="U870" s="20"/>
      <c r="V870" s="25">
        <f t="array" ref="V870">SUM(IF(Period=$A$2,IF(Site=$A$807,IF(Provider=$B870,P))))</f>
        <v>119</v>
      </c>
      <c r="W870" s="26">
        <f t="array" ref="W870">SUM(IF(Period=$A$2,IF(Site=$A$807,IF(Provider=$B870,Q))))</f>
        <v>17</v>
      </c>
      <c r="X870" s="27">
        <f t="shared" si="217"/>
        <v>0.64922978177150192</v>
      </c>
      <c r="Y870" s="27">
        <f t="shared" si="213"/>
        <v>7.5425972185973675E-2</v>
      </c>
      <c r="Z870" s="44"/>
      <c r="AA870" s="25">
        <f t="array" ref="AA870">SUM(IF(Period=$A$2,IF(Site=$A$807,IF(Provider=$B870,G))))</f>
        <v>23</v>
      </c>
      <c r="AB870" s="26">
        <f t="array" ref="AB870">SUM(IF(Period=$A$2,IF(Site=$A$807,IF(Provider=$B870,H))))</f>
        <v>2</v>
      </c>
      <c r="AC870" s="27">
        <f t="shared" si="218"/>
        <v>4.1818181818181817E-2</v>
      </c>
      <c r="AD870" s="27">
        <f t="shared" si="214"/>
        <v>2.396082925304719E-3</v>
      </c>
      <c r="AE870" s="44"/>
      <c r="AF870" s="20"/>
      <c r="AG870" s="20"/>
      <c r="AH870" s="20"/>
      <c r="AI870" s="20"/>
      <c r="AJ870" s="20"/>
      <c r="AK870" s="20"/>
      <c r="AL870" s="20"/>
      <c r="AM870" s="20"/>
      <c r="AN870" s="20"/>
    </row>
    <row r="871" spans="2:40" hidden="1" outlineLevel="1" x14ac:dyDescent="0.25">
      <c r="B871" s="20" t="s">
        <v>795</v>
      </c>
      <c r="C871" s="44"/>
      <c r="D871" s="25">
        <f t="array" ref="D871">SUM(IF(Period=$A$2,IF(Site=$A$807,IF(Provider=$B871,G))))</f>
        <v>13</v>
      </c>
      <c r="E871" s="26">
        <f t="array" ref="E871">SUM(IF(Period=$A$2,IF(Site=$A$807,IF(Provider=$B871,H))))</f>
        <v>2</v>
      </c>
      <c r="F871" s="27">
        <f t="shared" si="215"/>
        <v>2.3636363636363636E-2</v>
      </c>
      <c r="G871" s="27">
        <f t="shared" si="208"/>
        <v>1.3543077403896239E-3</v>
      </c>
      <c r="H871" s="44"/>
      <c r="I871" s="25">
        <f t="array" ref="I871">SUM(IF(Period=$A$2,IF(Site=$A$807,IF(Provider=$B871,I))))</f>
        <v>174</v>
      </c>
      <c r="J871" s="26">
        <f t="array" ref="J871">SUM(IF(Period=$A$2,IF(Site=$A$807,IF(Provider=$B871,J))))</f>
        <v>9.0977011494252871</v>
      </c>
      <c r="K871" s="27">
        <f t="shared" si="216"/>
        <v>0.3585503963759909</v>
      </c>
      <c r="L871" s="27">
        <f t="shared" si="209"/>
        <v>4.5848176789179483E-2</v>
      </c>
      <c r="M871" s="44"/>
      <c r="N871" s="25">
        <f t="array" ref="N871">SUM(IF(Period=$A$2,IF(Site=$A$807,IF(Provider=$B871,K))))</f>
        <v>0</v>
      </c>
      <c r="O871" s="37">
        <f t="shared" si="210"/>
        <v>0</v>
      </c>
      <c r="P871" s="44"/>
      <c r="Q871" s="25">
        <f t="array" ref="Q871">SUM(IF(Period=$A$2,IF(Site=$A$807,IF(Provider=$B871,M))))</f>
        <v>0</v>
      </c>
      <c r="R871" s="26">
        <f t="array" ref="R871">SUM(IF(Period=$A$2,IF(Site=$A$807,IF(Provider=$B871,N))))</f>
        <v>0</v>
      </c>
      <c r="S871" s="27" t="e">
        <f t="shared" si="219"/>
        <v>#DIV/0!</v>
      </c>
      <c r="T871" s="27" t="e">
        <f t="shared" si="220"/>
        <v>#DIV/0!</v>
      </c>
      <c r="U871" s="20"/>
      <c r="V871" s="25">
        <f t="array" ref="V871">SUM(IF(Period=$A$2,IF(Site=$A$807,IF(Provider=$B871,P))))</f>
        <v>118</v>
      </c>
      <c r="W871" s="26">
        <f t="array" ref="W871">SUM(IF(Period=$A$2,IF(Site=$A$807,IF(Provider=$B871,Q))))</f>
        <v>23</v>
      </c>
      <c r="X871" s="27">
        <f t="shared" si="217"/>
        <v>0.8709884467265725</v>
      </c>
      <c r="Y871" s="27">
        <f t="shared" si="213"/>
        <v>0.10118936654114315</v>
      </c>
      <c r="Z871" s="44"/>
      <c r="AA871" s="25">
        <f t="array" ref="AA871">SUM(IF(Period=$A$2,IF(Site=$A$807,IF(Provider=$B871,G))))</f>
        <v>13</v>
      </c>
      <c r="AB871" s="26">
        <f t="array" ref="AB871">SUM(IF(Period=$A$2,IF(Site=$A$807,IF(Provider=$B871,H))))</f>
        <v>2</v>
      </c>
      <c r="AC871" s="27">
        <f t="shared" si="218"/>
        <v>2.3636363636363636E-2</v>
      </c>
      <c r="AD871" s="27">
        <f t="shared" si="214"/>
        <v>1.3543077403896239E-3</v>
      </c>
      <c r="AE871" s="44"/>
      <c r="AF871" s="20"/>
      <c r="AG871" s="20"/>
      <c r="AH871" s="20"/>
      <c r="AI871" s="20"/>
      <c r="AJ871" s="20"/>
      <c r="AK871" s="20"/>
      <c r="AL871" s="20"/>
      <c r="AM871" s="20"/>
      <c r="AN871" s="20"/>
    </row>
    <row r="872" spans="2:40" hidden="1" outlineLevel="1" x14ac:dyDescent="0.25">
      <c r="B872" s="20" t="s">
        <v>905</v>
      </c>
      <c r="C872" s="44"/>
      <c r="D872" s="25">
        <f t="array" ref="D872">SUM(IF(Period=$A$2,IF(Site=$A$807,IF(Provider=$B872,G))))</f>
        <v>0</v>
      </c>
      <c r="E872" s="26">
        <f t="array" ref="E872">SUM(IF(Period=$A$2,IF(Site=$A$807,IF(Provider=$B872,H))))</f>
        <v>0</v>
      </c>
      <c r="F872" s="27">
        <f t="shared" si="215"/>
        <v>0</v>
      </c>
      <c r="G872" s="27">
        <f t="shared" ref="G872:G888" si="221">E872*(D872/D$891)</f>
        <v>0</v>
      </c>
      <c r="H872" s="44"/>
      <c r="I872" s="25">
        <f t="array" ref="I872">SUM(IF(Period=$A$2,IF(Site=$A$807,IF(Provider=$B872,I))))</f>
        <v>0</v>
      </c>
      <c r="J872" s="26">
        <f t="array" ref="J872">SUM(IF(Period=$A$2,IF(Site=$A$807,IF(Provider=$B872,J))))</f>
        <v>0</v>
      </c>
      <c r="K872" s="27">
        <f t="shared" si="216"/>
        <v>0</v>
      </c>
      <c r="L872" s="27">
        <f t="shared" ref="L872:L888" si="222">J872*(I872/I$891)</f>
        <v>0</v>
      </c>
      <c r="M872" s="44"/>
      <c r="N872" s="25">
        <f t="array" ref="N872">SUM(IF(Period=$A$2,IF(Site=$A$807,IF(Provider=$B872,K))))</f>
        <v>0</v>
      </c>
      <c r="O872" s="37">
        <f t="shared" ref="O872:O891" si="223">IF(ISERROR(N872/I872),0,N872/I872)</f>
        <v>0</v>
      </c>
      <c r="P872" s="44"/>
      <c r="Q872" s="25">
        <f t="array" ref="Q872">SUM(IF(Period=$A$2,IF(Site=$A$807,IF(Provider=$B872,M))))</f>
        <v>0</v>
      </c>
      <c r="R872" s="26">
        <f t="array" ref="R872">SUM(IF(Period=$A$2,IF(Site=$A$807,IF(Provider=$B872,N))))</f>
        <v>0</v>
      </c>
      <c r="S872" s="27" t="e">
        <f t="shared" ref="S872:S888" si="224">R872*(Q872/Q$889)</f>
        <v>#DIV/0!</v>
      </c>
      <c r="T872" s="27" t="e">
        <f t="shared" ref="T872:T888" si="225">R872*(Q872/Q$891)</f>
        <v>#DIV/0!</v>
      </c>
      <c r="U872" s="20"/>
      <c r="V872" s="25">
        <f t="array" ref="V872">SUM(IF(Period=$A$2,IF(Site=$A$807,IF(Provider=$B872,P))))</f>
        <v>0</v>
      </c>
      <c r="W872" s="26">
        <f t="array" ref="W872">SUM(IF(Period=$A$2,IF(Site=$A$807,IF(Provider=$B872,Q))))</f>
        <v>0</v>
      </c>
      <c r="X872" s="27">
        <f t="shared" si="217"/>
        <v>0</v>
      </c>
      <c r="Y872" s="27">
        <f t="shared" ref="Y872:Y888" si="226">W872*(V872/V$891)</f>
        <v>0</v>
      </c>
      <c r="Z872" s="44"/>
      <c r="AA872" s="25">
        <f t="array" ref="AA872">SUM(IF(Period=$A$2,IF(Site=$A$807,IF(Provider=$B872,G))))</f>
        <v>0</v>
      </c>
      <c r="AB872" s="26">
        <f t="array" ref="AB872">SUM(IF(Period=$A$2,IF(Site=$A$807,IF(Provider=$B872,H))))</f>
        <v>0</v>
      </c>
      <c r="AC872" s="27">
        <f t="shared" si="218"/>
        <v>0</v>
      </c>
      <c r="AD872" s="27">
        <f t="shared" ref="AD872:AD888" si="227">AB872*(AA872/AA$891)</f>
        <v>0</v>
      </c>
      <c r="AE872" s="44"/>
      <c r="AF872" s="20"/>
      <c r="AG872" s="20"/>
      <c r="AH872" s="20"/>
      <c r="AI872" s="20"/>
      <c r="AJ872" s="20"/>
      <c r="AK872" s="20"/>
      <c r="AL872" s="20"/>
      <c r="AM872" s="20"/>
      <c r="AN872" s="20"/>
    </row>
    <row r="873" spans="2:40" hidden="1" outlineLevel="1" x14ac:dyDescent="0.25">
      <c r="B873" s="20" t="s">
        <v>742</v>
      </c>
      <c r="C873" s="44"/>
      <c r="D873" s="25">
        <f t="array" ref="D873">SUM(IF(Period=$A$2,IF(Site=$A$807,IF(Provider=$B873,G))))</f>
        <v>38</v>
      </c>
      <c r="E873" s="26">
        <f t="array" ref="E873">SUM(IF(Period=$A$2,IF(Site=$A$807,IF(Provider=$B873,H))))</f>
        <v>3</v>
      </c>
      <c r="F873" s="27">
        <f t="shared" ref="F873:F888" si="228">E873*(D873/D$889)</f>
        <v>0.10363636363636364</v>
      </c>
      <c r="G873" s="27">
        <f t="shared" si="221"/>
        <v>5.9381185540160432E-3</v>
      </c>
      <c r="H873" s="44"/>
      <c r="I873" s="25">
        <f t="array" ref="I873">SUM(IF(Period=$A$2,IF(Site=$A$807,IF(Provider=$B873,I))))</f>
        <v>287</v>
      </c>
      <c r="J873" s="26">
        <f t="array" ref="J873">SUM(IF(Period=$A$2,IF(Site=$A$807,IF(Provider=$B873,J))))</f>
        <v>4.4111498257839719</v>
      </c>
      <c r="K873" s="27">
        <f t="shared" ref="K873:K888" si="229">J873*(I873/I$889)</f>
        <v>0.28674971687429213</v>
      </c>
      <c r="L873" s="27">
        <f t="shared" si="222"/>
        <v>3.6666956295073418E-2</v>
      </c>
      <c r="M873" s="44"/>
      <c r="N873" s="25">
        <f t="array" ref="N873">SUM(IF(Period=$A$2,IF(Site=$A$807,IF(Provider=$B873,K))))</f>
        <v>6</v>
      </c>
      <c r="O873" s="37">
        <f t="shared" si="223"/>
        <v>2.0905923344947737E-2</v>
      </c>
      <c r="P873" s="44"/>
      <c r="Q873" s="25">
        <f t="array" ref="Q873">SUM(IF(Period=$A$2,IF(Site=$A$807,IF(Provider=$B873,M))))</f>
        <v>0</v>
      </c>
      <c r="R873" s="26">
        <f t="array" ref="R873">SUM(IF(Period=$A$2,IF(Site=$A$807,IF(Provider=$B873,N))))</f>
        <v>0</v>
      </c>
      <c r="S873" s="27" t="e">
        <f t="shared" si="224"/>
        <v>#DIV/0!</v>
      </c>
      <c r="T873" s="27" t="e">
        <f t="shared" si="225"/>
        <v>#DIV/0!</v>
      </c>
      <c r="U873" s="20"/>
      <c r="V873" s="25">
        <f t="array" ref="V873">SUM(IF(Period=$A$2,IF(Site=$A$807,IF(Provider=$B873,P))))</f>
        <v>255</v>
      </c>
      <c r="W873" s="26">
        <f t="array" ref="W873">SUM(IF(Period=$A$2,IF(Site=$A$807,IF(Provider=$B873,Q))))</f>
        <v>24</v>
      </c>
      <c r="X873" s="27">
        <f t="shared" ref="X873:X888" si="230">W873*(V873/V$889)</f>
        <v>1.9640564826700899</v>
      </c>
      <c r="Y873" s="27">
        <f t="shared" si="226"/>
        <v>0.2281794116550464</v>
      </c>
      <c r="Z873" s="44"/>
      <c r="AA873" s="25">
        <f t="array" ref="AA873">SUM(IF(Period=$A$2,IF(Site=$A$807,IF(Provider=$B873,G))))</f>
        <v>38</v>
      </c>
      <c r="AB873" s="26">
        <f t="array" ref="AB873">SUM(IF(Period=$A$2,IF(Site=$A$807,IF(Provider=$B873,H))))</f>
        <v>3</v>
      </c>
      <c r="AC873" s="27">
        <f t="shared" ref="AC873:AC888" si="231">AB873*(AA873/AA$889)</f>
        <v>0.10363636363636364</v>
      </c>
      <c r="AD873" s="27">
        <f t="shared" si="227"/>
        <v>5.9381185540160432E-3</v>
      </c>
      <c r="AE873" s="44"/>
      <c r="AF873" s="20"/>
      <c r="AG873" s="20"/>
      <c r="AH873" s="20"/>
      <c r="AI873" s="20"/>
      <c r="AJ873" s="20"/>
      <c r="AK873" s="20"/>
      <c r="AL873" s="20"/>
      <c r="AM873" s="20"/>
      <c r="AN873" s="20"/>
    </row>
    <row r="874" spans="2:40" hidden="1" outlineLevel="1" x14ac:dyDescent="0.25">
      <c r="B874" s="20" t="s">
        <v>751</v>
      </c>
      <c r="C874" s="44"/>
      <c r="D874" s="25">
        <f t="array" ref="D874">SUM(IF(Period=$A$2,IF(Site=$A$807,IF(Provider=$B874,G))))</f>
        <v>40</v>
      </c>
      <c r="E874" s="26">
        <f t="array" ref="E874">SUM(IF(Period=$A$2,IF(Site=$A$807,IF(Provider=$B874,H))))</f>
        <v>4</v>
      </c>
      <c r="F874" s="27">
        <f t="shared" si="228"/>
        <v>0.14545454545454545</v>
      </c>
      <c r="G874" s="27">
        <f t="shared" si="221"/>
        <v>8.3342014793207631E-3</v>
      </c>
      <c r="H874" s="44"/>
      <c r="I874" s="25">
        <f t="array" ref="I874">SUM(IF(Period=$A$2,IF(Site=$A$807,IF(Provider=$B874,I))))</f>
        <v>298</v>
      </c>
      <c r="J874" s="26">
        <f t="array" ref="J874">SUM(IF(Period=$A$2,IF(Site=$A$807,IF(Provider=$B874,J))))</f>
        <v>5.1140939597315436</v>
      </c>
      <c r="K874" s="27">
        <f t="shared" si="229"/>
        <v>0.34518686296715745</v>
      </c>
      <c r="L874" s="27">
        <f t="shared" si="222"/>
        <v>4.4139369189330084E-2</v>
      </c>
      <c r="M874" s="44"/>
      <c r="N874" s="25">
        <f t="array" ref="N874">SUM(IF(Period=$A$2,IF(Site=$A$807,IF(Provider=$B874,K))))</f>
        <v>4</v>
      </c>
      <c r="O874" s="37">
        <f t="shared" si="223"/>
        <v>1.3422818791946308E-2</v>
      </c>
      <c r="P874" s="44"/>
      <c r="Q874" s="25">
        <f t="array" ref="Q874">SUM(IF(Period=$A$2,IF(Site=$A$807,IF(Provider=$B874,M))))</f>
        <v>0</v>
      </c>
      <c r="R874" s="26">
        <f t="array" ref="R874">SUM(IF(Period=$A$2,IF(Site=$A$807,IF(Provider=$B874,N))))</f>
        <v>0</v>
      </c>
      <c r="S874" s="27" t="e">
        <f t="shared" si="224"/>
        <v>#DIV/0!</v>
      </c>
      <c r="T874" s="27" t="e">
        <f t="shared" si="225"/>
        <v>#DIV/0!</v>
      </c>
      <c r="U874" s="20"/>
      <c r="V874" s="25">
        <f t="array" ref="V874">SUM(IF(Period=$A$2,IF(Site=$A$807,IF(Provider=$B874,P))))</f>
        <v>275</v>
      </c>
      <c r="W874" s="26">
        <f t="array" ref="W874">SUM(IF(Period=$A$2,IF(Site=$A$807,IF(Provider=$B874,Q))))</f>
        <v>20</v>
      </c>
      <c r="X874" s="27">
        <f t="shared" si="230"/>
        <v>1.7650834403080873</v>
      </c>
      <c r="Y874" s="27">
        <f t="shared" si="226"/>
        <v>0.20506319674881621</v>
      </c>
      <c r="Z874" s="44"/>
      <c r="AA874" s="25">
        <f t="array" ref="AA874">SUM(IF(Period=$A$2,IF(Site=$A$807,IF(Provider=$B874,G))))</f>
        <v>40</v>
      </c>
      <c r="AB874" s="26">
        <f t="array" ref="AB874">SUM(IF(Period=$A$2,IF(Site=$A$807,IF(Provider=$B874,H))))</f>
        <v>4</v>
      </c>
      <c r="AC874" s="27">
        <f t="shared" si="231"/>
        <v>0.14545454545454545</v>
      </c>
      <c r="AD874" s="27">
        <f t="shared" si="227"/>
        <v>8.3342014793207631E-3</v>
      </c>
      <c r="AE874" s="44"/>
      <c r="AF874" s="20"/>
      <c r="AG874" s="20"/>
      <c r="AH874" s="20"/>
      <c r="AI874" s="20"/>
      <c r="AJ874" s="20"/>
      <c r="AK874" s="20"/>
      <c r="AL874" s="20"/>
      <c r="AM874" s="20"/>
      <c r="AN874" s="20"/>
    </row>
    <row r="875" spans="2:40" hidden="1" outlineLevel="1" x14ac:dyDescent="0.25">
      <c r="B875" s="20" t="s">
        <v>710</v>
      </c>
      <c r="C875" s="44"/>
      <c r="D875" s="25">
        <f t="array" ref="D875">SUM(IF(Period=$A$2,IF(Site=$A$807,IF(Provider=$B875,G))))</f>
        <v>0</v>
      </c>
      <c r="E875" s="26">
        <f t="array" ref="E875">SUM(IF(Period=$A$2,IF(Site=$A$807,IF(Provider=$B875,H))))</f>
        <v>0</v>
      </c>
      <c r="F875" s="27">
        <f t="shared" si="228"/>
        <v>0</v>
      </c>
      <c r="G875" s="27">
        <f t="shared" si="221"/>
        <v>0</v>
      </c>
      <c r="H875" s="44"/>
      <c r="I875" s="25">
        <f t="array" ref="I875">SUM(IF(Period=$A$2,IF(Site=$A$807,IF(Provider=$B875,I))))</f>
        <v>0</v>
      </c>
      <c r="J875" s="26">
        <f t="array" ref="J875">SUM(IF(Period=$A$2,IF(Site=$A$807,IF(Provider=$B875,J))))</f>
        <v>0</v>
      </c>
      <c r="K875" s="27">
        <f t="shared" si="229"/>
        <v>0</v>
      </c>
      <c r="L875" s="27">
        <f t="shared" si="222"/>
        <v>0</v>
      </c>
      <c r="M875" s="44"/>
      <c r="N875" s="25">
        <f t="array" ref="N875">SUM(IF(Period=$A$2,IF(Site=$A$807,IF(Provider=$B875,K))))</f>
        <v>0</v>
      </c>
      <c r="O875" s="37">
        <f t="shared" si="223"/>
        <v>0</v>
      </c>
      <c r="P875" s="44"/>
      <c r="Q875" s="25">
        <f t="array" ref="Q875">SUM(IF(Period=$A$2,IF(Site=$A$807,IF(Provider=$B875,M))))</f>
        <v>0</v>
      </c>
      <c r="R875" s="26">
        <f t="array" ref="R875">SUM(IF(Period=$A$2,IF(Site=$A$807,IF(Provider=$B875,N))))</f>
        <v>0</v>
      </c>
      <c r="S875" s="27" t="e">
        <f t="shared" si="224"/>
        <v>#DIV/0!</v>
      </c>
      <c r="T875" s="27" t="e">
        <f t="shared" si="225"/>
        <v>#DIV/0!</v>
      </c>
      <c r="U875" s="20"/>
      <c r="V875" s="25">
        <f t="array" ref="V875">SUM(IF(Period=$A$2,IF(Site=$A$807,IF(Provider=$B875,P))))</f>
        <v>0</v>
      </c>
      <c r="W875" s="26">
        <f t="array" ref="W875">SUM(IF(Period=$A$2,IF(Site=$A$807,IF(Provider=$B875,Q))))</f>
        <v>0</v>
      </c>
      <c r="X875" s="27">
        <f t="shared" si="230"/>
        <v>0</v>
      </c>
      <c r="Y875" s="27">
        <f t="shared" si="226"/>
        <v>0</v>
      </c>
      <c r="Z875" s="44"/>
      <c r="AA875" s="25">
        <f t="array" ref="AA875">SUM(IF(Period=$A$2,IF(Site=$A$807,IF(Provider=$B875,G))))</f>
        <v>0</v>
      </c>
      <c r="AB875" s="26">
        <f t="array" ref="AB875">SUM(IF(Period=$A$2,IF(Site=$A$807,IF(Provider=$B875,H))))</f>
        <v>0</v>
      </c>
      <c r="AC875" s="27">
        <f t="shared" si="231"/>
        <v>0</v>
      </c>
      <c r="AD875" s="27">
        <f t="shared" si="227"/>
        <v>0</v>
      </c>
      <c r="AE875" s="44"/>
      <c r="AF875" s="20"/>
      <c r="AG875" s="20"/>
      <c r="AH875" s="20"/>
      <c r="AI875" s="20"/>
      <c r="AJ875" s="20"/>
      <c r="AK875" s="20"/>
      <c r="AL875" s="20"/>
      <c r="AM875" s="20"/>
      <c r="AN875" s="20"/>
    </row>
    <row r="876" spans="2:40" hidden="1" outlineLevel="1" x14ac:dyDescent="0.25">
      <c r="B876" s="20" t="s">
        <v>1017</v>
      </c>
      <c r="C876" s="44"/>
      <c r="D876" s="25">
        <f t="array" ref="D876">SUM(IF(Period=$A$2,IF(Site=$A$807,IF(Provider=$B876,G))))</f>
        <v>0</v>
      </c>
      <c r="E876" s="26">
        <f t="array" ref="E876">SUM(IF(Period=$A$2,IF(Site=$A$807,IF(Provider=$B876,H))))</f>
        <v>0</v>
      </c>
      <c r="F876" s="27">
        <f t="shared" si="228"/>
        <v>0</v>
      </c>
      <c r="G876" s="27">
        <f t="shared" si="221"/>
        <v>0</v>
      </c>
      <c r="H876" s="44"/>
      <c r="I876" s="25">
        <f t="array" ref="I876">SUM(IF(Period=$A$2,IF(Site=$A$807,IF(Provider=$B876,I))))</f>
        <v>0</v>
      </c>
      <c r="J876" s="26">
        <f t="array" ref="J876">SUM(IF(Period=$A$2,IF(Site=$A$807,IF(Provider=$B876,J))))</f>
        <v>0</v>
      </c>
      <c r="K876" s="27">
        <f t="shared" si="229"/>
        <v>0</v>
      </c>
      <c r="L876" s="27">
        <f t="shared" si="222"/>
        <v>0</v>
      </c>
      <c r="M876" s="44"/>
      <c r="N876" s="25">
        <f t="array" ref="N876">SUM(IF(Period=$A$2,IF(Site=$A$807,IF(Provider=$B876,K))))</f>
        <v>0</v>
      </c>
      <c r="O876" s="37">
        <f t="shared" si="223"/>
        <v>0</v>
      </c>
      <c r="P876" s="44"/>
      <c r="Q876" s="25">
        <f t="array" ref="Q876">SUM(IF(Period=$A$2,IF(Site=$A$807,IF(Provider=$B876,M))))</f>
        <v>0</v>
      </c>
      <c r="R876" s="26">
        <f t="array" ref="R876">SUM(IF(Period=$A$2,IF(Site=$A$807,IF(Provider=$B876,N))))</f>
        <v>0</v>
      </c>
      <c r="S876" s="27" t="e">
        <f t="shared" si="224"/>
        <v>#DIV/0!</v>
      </c>
      <c r="T876" s="27" t="e">
        <f t="shared" si="225"/>
        <v>#DIV/0!</v>
      </c>
      <c r="U876" s="20"/>
      <c r="V876" s="25">
        <f t="array" ref="V876">SUM(IF(Period=$A$2,IF(Site=$A$807,IF(Provider=$B876,P))))</f>
        <v>0</v>
      </c>
      <c r="W876" s="26">
        <f t="array" ref="W876">SUM(IF(Period=$A$2,IF(Site=$A$807,IF(Provider=$B876,Q))))</f>
        <v>0</v>
      </c>
      <c r="X876" s="27">
        <f t="shared" si="230"/>
        <v>0</v>
      </c>
      <c r="Y876" s="27">
        <f t="shared" si="226"/>
        <v>0</v>
      </c>
      <c r="Z876" s="44"/>
      <c r="AA876" s="25">
        <f t="array" ref="AA876">SUM(IF(Period=$A$2,IF(Site=$A$807,IF(Provider=$B876,G))))</f>
        <v>0</v>
      </c>
      <c r="AB876" s="26">
        <f t="array" ref="AB876">SUM(IF(Period=$A$2,IF(Site=$A$807,IF(Provider=$B876,H))))</f>
        <v>0</v>
      </c>
      <c r="AC876" s="27">
        <f t="shared" si="231"/>
        <v>0</v>
      </c>
      <c r="AD876" s="27">
        <f t="shared" si="227"/>
        <v>0</v>
      </c>
      <c r="AE876" s="44"/>
      <c r="AF876" s="20"/>
      <c r="AG876" s="20"/>
      <c r="AH876" s="20"/>
      <c r="AI876" s="20"/>
      <c r="AJ876" s="20"/>
      <c r="AK876" s="20"/>
      <c r="AL876" s="20"/>
      <c r="AM876" s="20"/>
      <c r="AN876" s="20"/>
    </row>
    <row r="877" spans="2:40" hidden="1" outlineLevel="1" x14ac:dyDescent="0.25">
      <c r="B877" s="20" t="s">
        <v>726</v>
      </c>
      <c r="C877" s="44"/>
      <c r="D877" s="25">
        <f t="array" ref="D877">SUM(IF(Period=$A$2,IF(Site=$A$807,IF(Provider=$B877,G))))</f>
        <v>13</v>
      </c>
      <c r="E877" s="26">
        <f t="array" ref="E877">SUM(IF(Period=$A$2,IF(Site=$A$807,IF(Provider=$B877,H))))</f>
        <v>1</v>
      </c>
      <c r="F877" s="27">
        <f t="shared" si="228"/>
        <v>1.1818181818181818E-2</v>
      </c>
      <c r="G877" s="27">
        <f t="shared" si="221"/>
        <v>6.7715387019481193E-4</v>
      </c>
      <c r="H877" s="44"/>
      <c r="I877" s="25">
        <f t="array" ref="I877">SUM(IF(Period=$A$2,IF(Site=$A$807,IF(Provider=$B877,I))))</f>
        <v>137</v>
      </c>
      <c r="J877" s="26">
        <f t="array" ref="J877">SUM(IF(Period=$A$2,IF(Site=$A$807,IF(Provider=$B877,J))))</f>
        <v>6.6715328467153281</v>
      </c>
      <c r="K877" s="27">
        <f t="shared" si="229"/>
        <v>0.20702151755379389</v>
      </c>
      <c r="L877" s="27">
        <f t="shared" si="222"/>
        <v>2.6472036377327889E-2</v>
      </c>
      <c r="M877" s="44"/>
      <c r="N877" s="25">
        <f t="array" ref="N877">SUM(IF(Period=$A$2,IF(Site=$A$807,IF(Provider=$B877,K))))</f>
        <v>2</v>
      </c>
      <c r="O877" s="37">
        <f t="shared" si="223"/>
        <v>1.4598540145985401E-2</v>
      </c>
      <c r="P877" s="44"/>
      <c r="Q877" s="25">
        <f t="array" ref="Q877">SUM(IF(Period=$A$2,IF(Site=$A$807,IF(Provider=$B877,M))))</f>
        <v>0</v>
      </c>
      <c r="R877" s="26">
        <f t="array" ref="R877">SUM(IF(Period=$A$2,IF(Site=$A$807,IF(Provider=$B877,N))))</f>
        <v>0</v>
      </c>
      <c r="S877" s="27" t="e">
        <f t="shared" si="224"/>
        <v>#DIV/0!</v>
      </c>
      <c r="T877" s="27" t="e">
        <f t="shared" si="225"/>
        <v>#DIV/0!</v>
      </c>
      <c r="U877" s="20"/>
      <c r="V877" s="25">
        <f t="array" ref="V877">SUM(IF(Period=$A$2,IF(Site=$A$807,IF(Provider=$B877,P))))</f>
        <v>112</v>
      </c>
      <c r="W877" s="26">
        <f t="array" ref="W877">SUM(IF(Period=$A$2,IF(Site=$A$807,IF(Provider=$B877,Q))))</f>
        <v>23</v>
      </c>
      <c r="X877" s="27">
        <f t="shared" si="230"/>
        <v>0.82670089858793327</v>
      </c>
      <c r="Y877" s="27">
        <f t="shared" si="226"/>
        <v>9.6044144513627389E-2</v>
      </c>
      <c r="Z877" s="44"/>
      <c r="AA877" s="25">
        <f t="array" ref="AA877">SUM(IF(Period=$A$2,IF(Site=$A$807,IF(Provider=$B877,G))))</f>
        <v>13</v>
      </c>
      <c r="AB877" s="26">
        <f t="array" ref="AB877">SUM(IF(Period=$A$2,IF(Site=$A$807,IF(Provider=$B877,H))))</f>
        <v>1</v>
      </c>
      <c r="AC877" s="27">
        <f t="shared" si="231"/>
        <v>1.1818181818181818E-2</v>
      </c>
      <c r="AD877" s="27">
        <f t="shared" si="227"/>
        <v>6.7715387019481193E-4</v>
      </c>
      <c r="AE877" s="44"/>
      <c r="AF877" s="20"/>
      <c r="AG877" s="20"/>
      <c r="AH877" s="20"/>
      <c r="AI877" s="20"/>
      <c r="AJ877" s="20"/>
      <c r="AK877" s="20"/>
      <c r="AL877" s="20"/>
      <c r="AM877" s="20"/>
      <c r="AN877" s="20"/>
    </row>
    <row r="878" spans="2:40" hidden="1" outlineLevel="1" x14ac:dyDescent="0.25">
      <c r="B878" s="20" t="s">
        <v>796</v>
      </c>
      <c r="C878" s="44"/>
      <c r="D878" s="25">
        <f t="array" ref="D878">SUM(IF(Period=$A$2,IF(Site=$A$807,IF(Provider=$B878,G))))</f>
        <v>19</v>
      </c>
      <c r="E878" s="26">
        <f t="array" ref="E878">SUM(IF(Period=$A$2,IF(Site=$A$807,IF(Provider=$B878,H))))</f>
        <v>2</v>
      </c>
      <c r="F878" s="27">
        <f t="shared" si="228"/>
        <v>3.4545454545454546E-2</v>
      </c>
      <c r="G878" s="27">
        <f t="shared" si="221"/>
        <v>1.9793728513386811E-3</v>
      </c>
      <c r="H878" s="44"/>
      <c r="I878" s="25">
        <f t="array" ref="I878">SUM(IF(Period=$A$2,IF(Site=$A$807,IF(Provider=$B878,I))))</f>
        <v>121</v>
      </c>
      <c r="J878" s="26">
        <f t="array" ref="J878">SUM(IF(Period=$A$2,IF(Site=$A$807,IF(Provider=$B878,J))))</f>
        <v>10.057851239669422</v>
      </c>
      <c r="K878" s="27">
        <f t="shared" si="229"/>
        <v>0.27565118912797282</v>
      </c>
      <c r="L878" s="27">
        <f t="shared" si="222"/>
        <v>3.5247777101978163E-2</v>
      </c>
      <c r="M878" s="44"/>
      <c r="N878" s="25">
        <f t="array" ref="N878">SUM(IF(Period=$A$2,IF(Site=$A$807,IF(Provider=$B878,K))))</f>
        <v>2</v>
      </c>
      <c r="O878" s="37">
        <f t="shared" si="223"/>
        <v>1.6528925619834711E-2</v>
      </c>
      <c r="P878" s="44"/>
      <c r="Q878" s="25">
        <f t="array" ref="Q878">SUM(IF(Period=$A$2,IF(Site=$A$807,IF(Provider=$B878,M))))</f>
        <v>0</v>
      </c>
      <c r="R878" s="26">
        <f t="array" ref="R878">SUM(IF(Period=$A$2,IF(Site=$A$807,IF(Provider=$B878,N))))</f>
        <v>0</v>
      </c>
      <c r="S878" s="27" t="e">
        <f t="shared" si="224"/>
        <v>#DIV/0!</v>
      </c>
      <c r="T878" s="27" t="e">
        <f t="shared" si="225"/>
        <v>#DIV/0!</v>
      </c>
      <c r="U878" s="20"/>
      <c r="V878" s="25">
        <f t="array" ref="V878">SUM(IF(Period=$A$2,IF(Site=$A$807,IF(Provider=$B878,P))))</f>
        <v>83</v>
      </c>
      <c r="W878" s="26">
        <f t="array" ref="W878">SUM(IF(Period=$A$2,IF(Site=$A$807,IF(Provider=$B878,Q))))</f>
        <v>35</v>
      </c>
      <c r="X878" s="27">
        <f t="shared" si="230"/>
        <v>0.93228498074454436</v>
      </c>
      <c r="Y878" s="27">
        <f t="shared" si="226"/>
        <v>0.10831065210096566</v>
      </c>
      <c r="Z878" s="44"/>
      <c r="AA878" s="25">
        <f t="array" ref="AA878">SUM(IF(Period=$A$2,IF(Site=$A$807,IF(Provider=$B878,G))))</f>
        <v>19</v>
      </c>
      <c r="AB878" s="26">
        <f t="array" ref="AB878">SUM(IF(Period=$A$2,IF(Site=$A$807,IF(Provider=$B878,H))))</f>
        <v>2</v>
      </c>
      <c r="AC878" s="27">
        <f t="shared" si="231"/>
        <v>3.4545454545454546E-2</v>
      </c>
      <c r="AD878" s="27">
        <f t="shared" si="227"/>
        <v>1.9793728513386811E-3</v>
      </c>
      <c r="AE878" s="44"/>
      <c r="AF878" s="20"/>
      <c r="AG878" s="20"/>
      <c r="AH878" s="20"/>
      <c r="AI878" s="20"/>
      <c r="AJ878" s="20"/>
      <c r="AK878" s="20"/>
      <c r="AL878" s="20"/>
      <c r="AM878" s="20"/>
      <c r="AN878" s="20"/>
    </row>
    <row r="879" spans="2:40" hidden="1" outlineLevel="1" x14ac:dyDescent="0.25">
      <c r="B879" s="20" t="s">
        <v>735</v>
      </c>
      <c r="C879" s="44"/>
      <c r="D879" s="25">
        <f t="array" ref="D879">SUM(IF(Period=$A$2,IF(Site=$A$807,IF(Provider=$B879,G))))</f>
        <v>48</v>
      </c>
      <c r="E879" s="26">
        <f t="array" ref="E879">SUM(IF(Period=$A$2,IF(Site=$A$807,IF(Provider=$B879,H))))</f>
        <v>4</v>
      </c>
      <c r="F879" s="27">
        <f t="shared" si="228"/>
        <v>0.17454545454545456</v>
      </c>
      <c r="G879" s="27">
        <f t="shared" si="221"/>
        <v>1.0001041775184915E-2</v>
      </c>
      <c r="H879" s="44"/>
      <c r="I879" s="25">
        <f t="array" ref="I879">SUM(IF(Period=$A$2,IF(Site=$A$807,IF(Provider=$B879,I))))</f>
        <v>175</v>
      </c>
      <c r="J879" s="26">
        <f t="array" ref="J879">SUM(IF(Period=$A$2,IF(Site=$A$807,IF(Provider=$B879,J))))</f>
        <v>6.3657142857142857</v>
      </c>
      <c r="K879" s="27">
        <f t="shared" si="229"/>
        <v>0.25232163080407699</v>
      </c>
      <c r="L879" s="27">
        <f t="shared" si="222"/>
        <v>3.2264604512410575E-2</v>
      </c>
      <c r="M879" s="44"/>
      <c r="N879" s="25">
        <f t="array" ref="N879">SUM(IF(Period=$A$2,IF(Site=$A$807,IF(Provider=$B879,K))))</f>
        <v>6</v>
      </c>
      <c r="O879" s="37">
        <f t="shared" si="223"/>
        <v>3.4285714285714287E-2</v>
      </c>
      <c r="P879" s="44"/>
      <c r="Q879" s="25">
        <f t="array" ref="Q879">SUM(IF(Period=$A$2,IF(Site=$A$807,IF(Provider=$B879,M))))</f>
        <v>0</v>
      </c>
      <c r="R879" s="26">
        <f t="array" ref="R879">SUM(IF(Period=$A$2,IF(Site=$A$807,IF(Provider=$B879,N))))</f>
        <v>0</v>
      </c>
      <c r="S879" s="27" t="e">
        <f t="shared" si="224"/>
        <v>#DIV/0!</v>
      </c>
      <c r="T879" s="27" t="e">
        <f t="shared" si="225"/>
        <v>#DIV/0!</v>
      </c>
      <c r="U879" s="20"/>
      <c r="V879" s="25">
        <f t="array" ref="V879">SUM(IF(Period=$A$2,IF(Site=$A$807,IF(Provider=$B879,P))))</f>
        <v>167</v>
      </c>
      <c r="W879" s="26">
        <f t="array" ref="W879">SUM(IF(Period=$A$2,IF(Site=$A$807,IF(Provider=$B879,Q))))</f>
        <v>20</v>
      </c>
      <c r="X879" s="27">
        <f t="shared" si="230"/>
        <v>1.0718870346598202</v>
      </c>
      <c r="Y879" s="27">
        <f t="shared" si="226"/>
        <v>0.1245292867529175</v>
      </c>
      <c r="Z879" s="44"/>
      <c r="AA879" s="25">
        <f t="array" ref="AA879">SUM(IF(Period=$A$2,IF(Site=$A$807,IF(Provider=$B879,G))))</f>
        <v>48</v>
      </c>
      <c r="AB879" s="26">
        <f t="array" ref="AB879">SUM(IF(Period=$A$2,IF(Site=$A$807,IF(Provider=$B879,H))))</f>
        <v>4</v>
      </c>
      <c r="AC879" s="27">
        <f t="shared" si="231"/>
        <v>0.17454545454545456</v>
      </c>
      <c r="AD879" s="27">
        <f t="shared" si="227"/>
        <v>1.0001041775184915E-2</v>
      </c>
      <c r="AE879" s="44"/>
      <c r="AF879" s="20"/>
      <c r="AG879" s="20"/>
      <c r="AH879" s="20"/>
      <c r="AI879" s="20"/>
      <c r="AJ879" s="20"/>
      <c r="AK879" s="20"/>
      <c r="AL879" s="20"/>
      <c r="AM879" s="20"/>
      <c r="AN879" s="20"/>
    </row>
    <row r="880" spans="2:40" hidden="1" outlineLevel="1" x14ac:dyDescent="0.25">
      <c r="B880" s="20" t="s">
        <v>724</v>
      </c>
      <c r="C880" s="44"/>
      <c r="D880" s="25">
        <f t="array" ref="D880">SUM(IF(Period=$A$2,IF(Site=$A$807,IF(Provider=$B880,G))))</f>
        <v>18</v>
      </c>
      <c r="E880" s="26">
        <f t="array" ref="E880">SUM(IF(Period=$A$2,IF(Site=$A$807,IF(Provider=$B880,H))))</f>
        <v>3</v>
      </c>
      <c r="F880" s="27">
        <f t="shared" si="228"/>
        <v>4.9090909090909095E-2</v>
      </c>
      <c r="G880" s="27">
        <f t="shared" si="221"/>
        <v>2.8127929992707574E-3</v>
      </c>
      <c r="H880" s="44"/>
      <c r="I880" s="25">
        <f t="array" ref="I880">SUM(IF(Period=$A$2,IF(Site=$A$807,IF(Provider=$B880,I))))</f>
        <v>80</v>
      </c>
      <c r="J880" s="26">
        <f t="array" ref="J880">SUM(IF(Period=$A$2,IF(Site=$A$807,IF(Provider=$B880,J))))</f>
        <v>7.3624999999999998</v>
      </c>
      <c r="K880" s="27">
        <f t="shared" si="229"/>
        <v>0.1334088335220838</v>
      </c>
      <c r="L880" s="27">
        <f t="shared" si="222"/>
        <v>1.7059113157818519E-2</v>
      </c>
      <c r="M880" s="44"/>
      <c r="N880" s="25">
        <f t="array" ref="N880">SUM(IF(Period=$A$2,IF(Site=$A$807,IF(Provider=$B880,K))))</f>
        <v>2</v>
      </c>
      <c r="O880" s="37">
        <f t="shared" si="223"/>
        <v>2.5000000000000001E-2</v>
      </c>
      <c r="P880" s="44"/>
      <c r="Q880" s="25">
        <f t="array" ref="Q880">SUM(IF(Period=$A$2,IF(Site=$A$807,IF(Provider=$B880,M))))</f>
        <v>0</v>
      </c>
      <c r="R880" s="26">
        <f t="array" ref="R880">SUM(IF(Period=$A$2,IF(Site=$A$807,IF(Provider=$B880,N))))</f>
        <v>0</v>
      </c>
      <c r="S880" s="27" t="e">
        <f t="shared" si="224"/>
        <v>#DIV/0!</v>
      </c>
      <c r="T880" s="27" t="e">
        <f t="shared" si="225"/>
        <v>#DIV/0!</v>
      </c>
      <c r="U880" s="20"/>
      <c r="V880" s="25">
        <f t="array" ref="V880">SUM(IF(Period=$A$2,IF(Site=$A$807,IF(Provider=$B880,P))))</f>
        <v>51</v>
      </c>
      <c r="W880" s="26">
        <f t="array" ref="W880">SUM(IF(Period=$A$2,IF(Site=$A$807,IF(Provider=$B880,Q))))</f>
        <v>20</v>
      </c>
      <c r="X880" s="27">
        <f t="shared" si="230"/>
        <v>0.32734274711168165</v>
      </c>
      <c r="Y880" s="27">
        <f t="shared" si="226"/>
        <v>3.8029901942507736E-2</v>
      </c>
      <c r="Z880" s="44"/>
      <c r="AA880" s="25">
        <f t="array" ref="AA880">SUM(IF(Period=$A$2,IF(Site=$A$807,IF(Provider=$B880,G))))</f>
        <v>18</v>
      </c>
      <c r="AB880" s="26">
        <f t="array" ref="AB880">SUM(IF(Period=$A$2,IF(Site=$A$807,IF(Provider=$B880,H))))</f>
        <v>3</v>
      </c>
      <c r="AC880" s="27">
        <f t="shared" si="231"/>
        <v>4.9090909090909095E-2</v>
      </c>
      <c r="AD880" s="27">
        <f t="shared" si="227"/>
        <v>2.8127929992707574E-3</v>
      </c>
      <c r="AE880" s="44"/>
      <c r="AF880" s="20"/>
      <c r="AG880" s="20"/>
      <c r="AH880" s="20"/>
      <c r="AI880" s="20"/>
      <c r="AJ880" s="20"/>
      <c r="AK880" s="20"/>
      <c r="AL880" s="20"/>
      <c r="AM880" s="20"/>
      <c r="AN880" s="20"/>
    </row>
    <row r="881" spans="1:40" hidden="1" outlineLevel="1" x14ac:dyDescent="0.25">
      <c r="B881" s="20" t="s">
        <v>727</v>
      </c>
      <c r="C881" s="44"/>
      <c r="D881" s="25">
        <f t="array" ref="D881">SUM(IF(Period=$A$2,IF(Site=$A$807,IF(Provider=$B881,G))))</f>
        <v>21</v>
      </c>
      <c r="E881" s="26">
        <f t="array" ref="E881">SUM(IF(Period=$A$2,IF(Site=$A$807,IF(Provider=$B881,H))))</f>
        <v>3</v>
      </c>
      <c r="F881" s="27">
        <f t="shared" si="228"/>
        <v>5.7272727272727281E-2</v>
      </c>
      <c r="G881" s="27">
        <f t="shared" si="221"/>
        <v>3.2815918324825503E-3</v>
      </c>
      <c r="H881" s="44"/>
      <c r="I881" s="25">
        <f t="array" ref="I881">SUM(IF(Period=$A$2,IF(Site=$A$807,IF(Provider=$B881,I))))</f>
        <v>92</v>
      </c>
      <c r="J881" s="26">
        <f t="array" ref="J881">SUM(IF(Period=$A$2,IF(Site=$A$807,IF(Provider=$B881,J))))</f>
        <v>5.6521739130434785</v>
      </c>
      <c r="K881" s="27">
        <f t="shared" si="229"/>
        <v>0.11778029445073612</v>
      </c>
      <c r="L881" s="27">
        <f t="shared" si="222"/>
        <v>1.506067715121499E-2</v>
      </c>
      <c r="M881" s="44"/>
      <c r="N881" s="25">
        <f t="array" ref="N881">SUM(IF(Period=$A$2,IF(Site=$A$807,IF(Provider=$B881,K))))</f>
        <v>0</v>
      </c>
      <c r="O881" s="37">
        <f t="shared" si="223"/>
        <v>0</v>
      </c>
      <c r="P881" s="44"/>
      <c r="Q881" s="25">
        <f t="array" ref="Q881">SUM(IF(Period=$A$2,IF(Site=$A$807,IF(Provider=$B881,M))))</f>
        <v>0</v>
      </c>
      <c r="R881" s="26">
        <f t="array" ref="R881">SUM(IF(Period=$A$2,IF(Site=$A$807,IF(Provider=$B881,N))))</f>
        <v>0</v>
      </c>
      <c r="S881" s="27" t="e">
        <f t="shared" si="224"/>
        <v>#DIV/0!</v>
      </c>
      <c r="T881" s="27" t="e">
        <f t="shared" si="225"/>
        <v>#DIV/0!</v>
      </c>
      <c r="U881" s="20"/>
      <c r="V881" s="25">
        <f t="array" ref="V881">SUM(IF(Period=$A$2,IF(Site=$A$807,IF(Provider=$B881,P))))</f>
        <v>76</v>
      </c>
      <c r="W881" s="26">
        <f t="array" ref="W881">SUM(IF(Period=$A$2,IF(Site=$A$807,IF(Provider=$B881,Q))))</f>
        <v>20</v>
      </c>
      <c r="X881" s="27">
        <f t="shared" si="230"/>
        <v>0.48780487804878048</v>
      </c>
      <c r="Y881" s="27">
        <f t="shared" si="226"/>
        <v>5.6672010737854668E-2</v>
      </c>
      <c r="Z881" s="44"/>
      <c r="AA881" s="25">
        <f t="array" ref="AA881">SUM(IF(Period=$A$2,IF(Site=$A$807,IF(Provider=$B881,G))))</f>
        <v>21</v>
      </c>
      <c r="AB881" s="26">
        <f t="array" ref="AB881">SUM(IF(Period=$A$2,IF(Site=$A$807,IF(Provider=$B881,H))))</f>
        <v>3</v>
      </c>
      <c r="AC881" s="27">
        <f t="shared" si="231"/>
        <v>5.7272727272727281E-2</v>
      </c>
      <c r="AD881" s="27">
        <f t="shared" si="227"/>
        <v>3.2815918324825503E-3</v>
      </c>
      <c r="AE881" s="44"/>
      <c r="AF881" s="20"/>
      <c r="AG881" s="20"/>
      <c r="AH881" s="20"/>
      <c r="AI881" s="20"/>
      <c r="AJ881" s="20"/>
      <c r="AK881" s="20"/>
      <c r="AL881" s="20"/>
      <c r="AM881" s="20"/>
      <c r="AN881" s="20"/>
    </row>
    <row r="882" spans="1:40" hidden="1" outlineLevel="1" x14ac:dyDescent="0.25">
      <c r="B882" s="20" t="s">
        <v>792</v>
      </c>
      <c r="C882" s="44"/>
      <c r="D882" s="25">
        <f t="array" ref="D882">SUM(IF(Period=$A$2,IF(Site=$A$807,IF(Provider=$B882,G))))</f>
        <v>188</v>
      </c>
      <c r="E882" s="26">
        <f t="array" ref="E882">SUM(IF(Period=$A$2,IF(Site=$A$807,IF(Provider=$B882,H))))</f>
        <v>4</v>
      </c>
      <c r="F882" s="27">
        <f t="shared" si="228"/>
        <v>0.6836363636363636</v>
      </c>
      <c r="G882" s="27">
        <f t="shared" si="221"/>
        <v>3.9170746952807582E-2</v>
      </c>
      <c r="H882" s="44"/>
      <c r="I882" s="25">
        <f t="array" ref="I882">SUM(IF(Period=$A$2,IF(Site=$A$807,IF(Provider=$B882,I))))</f>
        <v>350</v>
      </c>
      <c r="J882" s="26">
        <f t="array" ref="J882">SUM(IF(Period=$A$2,IF(Site=$A$807,IF(Provider=$B882,J))))</f>
        <v>10.168571428571429</v>
      </c>
      <c r="K882" s="27">
        <f t="shared" si="229"/>
        <v>0.80611551528878822</v>
      </c>
      <c r="L882" s="27">
        <f t="shared" si="222"/>
        <v>0.10307874996379646</v>
      </c>
      <c r="M882" s="44"/>
      <c r="N882" s="25">
        <f t="array" ref="N882">SUM(IF(Period=$A$2,IF(Site=$A$807,IF(Provider=$B882,K))))</f>
        <v>4</v>
      </c>
      <c r="O882" s="37">
        <f t="shared" si="223"/>
        <v>1.1428571428571429E-2</v>
      </c>
      <c r="P882" s="44"/>
      <c r="Q882" s="25">
        <f t="array" ref="Q882">SUM(IF(Period=$A$2,IF(Site=$A$807,IF(Provider=$B882,M))))</f>
        <v>0</v>
      </c>
      <c r="R882" s="26">
        <f t="array" ref="R882">SUM(IF(Period=$A$2,IF(Site=$A$807,IF(Provider=$B882,N))))</f>
        <v>0</v>
      </c>
      <c r="S882" s="27" t="e">
        <f t="shared" si="224"/>
        <v>#DIV/0!</v>
      </c>
      <c r="T882" s="27" t="e">
        <f t="shared" si="225"/>
        <v>#DIV/0!</v>
      </c>
      <c r="U882" s="20"/>
      <c r="V882" s="25">
        <f t="array" ref="V882">SUM(IF(Period=$A$2,IF(Site=$A$807,IF(Provider=$B882,P))))</f>
        <v>191</v>
      </c>
      <c r="W882" s="26">
        <f t="array" ref="W882">SUM(IF(Period=$A$2,IF(Site=$A$807,IF(Provider=$B882,Q))))</f>
        <v>39</v>
      </c>
      <c r="X882" s="27">
        <f t="shared" si="230"/>
        <v>2.3905648267008983</v>
      </c>
      <c r="Y882" s="27">
        <f t="shared" si="226"/>
        <v>0.27773013683307857</v>
      </c>
      <c r="Z882" s="44"/>
      <c r="AA882" s="25">
        <f t="array" ref="AA882">SUM(IF(Period=$A$2,IF(Site=$A$807,IF(Provider=$B882,G))))</f>
        <v>188</v>
      </c>
      <c r="AB882" s="26">
        <f t="array" ref="AB882">SUM(IF(Period=$A$2,IF(Site=$A$807,IF(Provider=$B882,H))))</f>
        <v>4</v>
      </c>
      <c r="AC882" s="27">
        <f t="shared" si="231"/>
        <v>0.6836363636363636</v>
      </c>
      <c r="AD882" s="27">
        <f t="shared" si="227"/>
        <v>3.9170746952807582E-2</v>
      </c>
      <c r="AE882" s="44"/>
      <c r="AF882" s="20"/>
      <c r="AG882" s="20"/>
      <c r="AH882" s="20"/>
      <c r="AI882" s="20"/>
      <c r="AJ882" s="20"/>
      <c r="AK882" s="20"/>
      <c r="AL882" s="20"/>
      <c r="AM882" s="20"/>
      <c r="AN882" s="20"/>
    </row>
    <row r="883" spans="1:40" hidden="1" outlineLevel="1" x14ac:dyDescent="0.25">
      <c r="B883" s="20" t="s">
        <v>708</v>
      </c>
      <c r="C883" s="44"/>
      <c r="D883" s="25">
        <f t="array" ref="D883">SUM(IF(Period=$A$2,IF(Site=$A$807,IF(Provider=$B883,G))))</f>
        <v>0</v>
      </c>
      <c r="E883" s="26">
        <f t="array" ref="E883">SUM(IF(Period=$A$2,IF(Site=$A$807,IF(Provider=$B883,H))))</f>
        <v>0</v>
      </c>
      <c r="F883" s="27">
        <f t="shared" si="228"/>
        <v>0</v>
      </c>
      <c r="G883" s="27">
        <f t="shared" si="221"/>
        <v>0</v>
      </c>
      <c r="H883" s="44"/>
      <c r="I883" s="25">
        <f t="array" ref="I883">SUM(IF(Period=$A$2,IF(Site=$A$807,IF(Provider=$B883,I))))</f>
        <v>0</v>
      </c>
      <c r="J883" s="26">
        <f t="array" ref="J883">SUM(IF(Period=$A$2,IF(Site=$A$807,IF(Provider=$B883,J))))</f>
        <v>0</v>
      </c>
      <c r="K883" s="27">
        <f t="shared" si="229"/>
        <v>0</v>
      </c>
      <c r="L883" s="27">
        <f t="shared" si="222"/>
        <v>0</v>
      </c>
      <c r="M883" s="44"/>
      <c r="N883" s="25">
        <f t="array" ref="N883">SUM(IF(Period=$A$2,IF(Site=$A$807,IF(Provider=$B883,K))))</f>
        <v>0</v>
      </c>
      <c r="O883" s="37">
        <f t="shared" si="223"/>
        <v>0</v>
      </c>
      <c r="P883" s="44"/>
      <c r="Q883" s="25">
        <f t="array" ref="Q883">SUM(IF(Period=$A$2,IF(Site=$A$807,IF(Provider=$B883,M))))</f>
        <v>0</v>
      </c>
      <c r="R883" s="26">
        <f t="array" ref="R883">SUM(IF(Period=$A$2,IF(Site=$A$807,IF(Provider=$B883,N))))</f>
        <v>0</v>
      </c>
      <c r="S883" s="27" t="e">
        <f t="shared" si="224"/>
        <v>#DIV/0!</v>
      </c>
      <c r="T883" s="27" t="e">
        <f t="shared" si="225"/>
        <v>#DIV/0!</v>
      </c>
      <c r="U883" s="20"/>
      <c r="V883" s="25">
        <f t="array" ref="V883">SUM(IF(Period=$A$2,IF(Site=$A$807,IF(Provider=$B883,P))))</f>
        <v>0</v>
      </c>
      <c r="W883" s="26">
        <f t="array" ref="W883">SUM(IF(Period=$A$2,IF(Site=$A$807,IF(Provider=$B883,Q))))</f>
        <v>0</v>
      </c>
      <c r="X883" s="27">
        <f t="shared" si="230"/>
        <v>0</v>
      </c>
      <c r="Y883" s="27">
        <f t="shared" si="226"/>
        <v>0</v>
      </c>
      <c r="Z883" s="44"/>
      <c r="AA883" s="25">
        <f t="array" ref="AA883">SUM(IF(Period=$A$2,IF(Site=$A$807,IF(Provider=$B883,G))))</f>
        <v>0</v>
      </c>
      <c r="AB883" s="26">
        <f t="array" ref="AB883">SUM(IF(Period=$A$2,IF(Site=$A$807,IF(Provider=$B883,H))))</f>
        <v>0</v>
      </c>
      <c r="AC883" s="27">
        <f t="shared" si="231"/>
        <v>0</v>
      </c>
      <c r="AD883" s="27">
        <f t="shared" si="227"/>
        <v>0</v>
      </c>
      <c r="AE883" s="44"/>
      <c r="AF883" s="20"/>
      <c r="AG883" s="20"/>
      <c r="AH883" s="20"/>
      <c r="AI883" s="20"/>
      <c r="AJ883" s="20"/>
      <c r="AK883" s="20"/>
      <c r="AL883" s="20"/>
      <c r="AM883" s="20"/>
      <c r="AN883" s="20"/>
    </row>
    <row r="884" spans="1:40" hidden="1" outlineLevel="1" x14ac:dyDescent="0.25">
      <c r="B884" s="20" t="s">
        <v>743</v>
      </c>
      <c r="C884" s="44"/>
      <c r="D884" s="25">
        <f t="array" ref="D884">SUM(IF(Period=$A$2,IF(Site=$A$807,IF(Provider=$B884,G))))</f>
        <v>17</v>
      </c>
      <c r="E884" s="26">
        <f t="array" ref="E884">SUM(IF(Period=$A$2,IF(Site=$A$807,IF(Provider=$B884,H))))</f>
        <v>2</v>
      </c>
      <c r="F884" s="27">
        <f t="shared" si="228"/>
        <v>3.090909090909091E-2</v>
      </c>
      <c r="G884" s="27">
        <f t="shared" si="221"/>
        <v>1.7710178143556621E-3</v>
      </c>
      <c r="H884" s="44"/>
      <c r="I884" s="25">
        <f t="array" ref="I884">SUM(IF(Period=$A$2,IF(Site=$A$807,IF(Provider=$B884,I))))</f>
        <v>36</v>
      </c>
      <c r="J884" s="26">
        <f t="array" ref="J884">SUM(IF(Period=$A$2,IF(Site=$A$807,IF(Provider=$B884,J))))</f>
        <v>14.083333333333334</v>
      </c>
      <c r="K884" s="27">
        <f t="shared" si="229"/>
        <v>0.11483578708946773</v>
      </c>
      <c r="L884" s="27">
        <f t="shared" si="222"/>
        <v>1.4684160222434616E-2</v>
      </c>
      <c r="M884" s="44"/>
      <c r="N884" s="25">
        <f t="array" ref="N884">SUM(IF(Period=$A$2,IF(Site=$A$807,IF(Provider=$B884,K))))</f>
        <v>4</v>
      </c>
      <c r="O884" s="37">
        <f t="shared" si="223"/>
        <v>0.1111111111111111</v>
      </c>
      <c r="P884" s="44"/>
      <c r="Q884" s="25">
        <f t="array" ref="Q884">SUM(IF(Period=$A$2,IF(Site=$A$807,IF(Provider=$B884,M))))</f>
        <v>0</v>
      </c>
      <c r="R884" s="26">
        <f t="array" ref="R884">SUM(IF(Period=$A$2,IF(Site=$A$807,IF(Provider=$B884,N))))</f>
        <v>0</v>
      </c>
      <c r="S884" s="27" t="e">
        <f t="shared" si="224"/>
        <v>#DIV/0!</v>
      </c>
      <c r="T884" s="27" t="e">
        <f t="shared" si="225"/>
        <v>#DIV/0!</v>
      </c>
      <c r="U884" s="20"/>
      <c r="V884" s="25">
        <f t="array" ref="V884">SUM(IF(Period=$A$2,IF(Site=$A$807,IF(Provider=$B884,P))))</f>
        <v>17</v>
      </c>
      <c r="W884" s="26">
        <f t="array" ref="W884">SUM(IF(Period=$A$2,IF(Site=$A$807,IF(Provider=$B884,Q))))</f>
        <v>36</v>
      </c>
      <c r="X884" s="27">
        <f t="shared" si="230"/>
        <v>0.19640564826700899</v>
      </c>
      <c r="Y884" s="27">
        <f t="shared" si="226"/>
        <v>2.2817941165504643E-2</v>
      </c>
      <c r="Z884" s="44"/>
      <c r="AA884" s="25">
        <f t="array" ref="AA884">SUM(IF(Period=$A$2,IF(Site=$A$807,IF(Provider=$B884,G))))</f>
        <v>17</v>
      </c>
      <c r="AB884" s="26">
        <f t="array" ref="AB884">SUM(IF(Period=$A$2,IF(Site=$A$807,IF(Provider=$B884,H))))</f>
        <v>2</v>
      </c>
      <c r="AC884" s="27">
        <f t="shared" si="231"/>
        <v>3.090909090909091E-2</v>
      </c>
      <c r="AD884" s="27">
        <f t="shared" si="227"/>
        <v>1.7710178143556621E-3</v>
      </c>
      <c r="AE884" s="44"/>
      <c r="AF884" s="20"/>
      <c r="AG884" s="20"/>
      <c r="AH884" s="20"/>
      <c r="AI884" s="20"/>
      <c r="AJ884" s="20"/>
      <c r="AK884" s="20"/>
      <c r="AL884" s="20"/>
      <c r="AM884" s="20"/>
      <c r="AN884" s="20"/>
    </row>
    <row r="885" spans="1:40" hidden="1" outlineLevel="1" x14ac:dyDescent="0.25">
      <c r="B885" s="20" t="s">
        <v>725</v>
      </c>
      <c r="C885" s="44"/>
      <c r="D885" s="25">
        <f t="array" ref="D885">SUM(IF(Period=$A$2,IF(Site=$A$807,IF(Provider=$B885,G))))</f>
        <v>51</v>
      </c>
      <c r="E885" s="26">
        <f t="array" ref="E885">SUM(IF(Period=$A$2,IF(Site=$A$807,IF(Provider=$B885,H))))</f>
        <v>1</v>
      </c>
      <c r="F885" s="27">
        <f t="shared" si="228"/>
        <v>4.6363636363636364E-2</v>
      </c>
      <c r="G885" s="27">
        <f t="shared" si="221"/>
        <v>2.6565267215334929E-3</v>
      </c>
      <c r="H885" s="44"/>
      <c r="I885" s="25">
        <f t="array" ref="I885">SUM(IF(Period=$A$2,IF(Site=$A$807,IF(Provider=$B885,I))))</f>
        <v>238</v>
      </c>
      <c r="J885" s="26">
        <f t="array" ref="J885">SUM(IF(Period=$A$2,IF(Site=$A$807,IF(Provider=$B885,J))))</f>
        <v>5.4789915966386555</v>
      </c>
      <c r="K885" s="27">
        <f t="shared" si="229"/>
        <v>0.29535673839184601</v>
      </c>
      <c r="L885" s="27">
        <f t="shared" si="222"/>
        <v>3.776754424073913E-2</v>
      </c>
      <c r="M885" s="44"/>
      <c r="N885" s="25">
        <f t="array" ref="N885">SUM(IF(Period=$A$2,IF(Site=$A$807,IF(Provider=$B885,K))))</f>
        <v>2</v>
      </c>
      <c r="O885" s="37">
        <f t="shared" si="223"/>
        <v>8.4033613445378148E-3</v>
      </c>
      <c r="P885" s="44"/>
      <c r="Q885" s="25">
        <f t="array" ref="Q885">SUM(IF(Period=$A$2,IF(Site=$A$807,IF(Provider=$B885,M))))</f>
        <v>0</v>
      </c>
      <c r="R885" s="26">
        <f t="array" ref="R885">SUM(IF(Period=$A$2,IF(Site=$A$807,IF(Provider=$B885,N))))</f>
        <v>0</v>
      </c>
      <c r="S885" s="27" t="e">
        <f t="shared" si="224"/>
        <v>#DIV/0!</v>
      </c>
      <c r="T885" s="27" t="e">
        <f t="shared" si="225"/>
        <v>#DIV/0!</v>
      </c>
      <c r="U885" s="20"/>
      <c r="V885" s="25">
        <f t="array" ref="V885">SUM(IF(Period=$A$2,IF(Site=$A$807,IF(Provider=$B885,P))))</f>
        <v>184</v>
      </c>
      <c r="W885" s="26">
        <f t="array" ref="W885">SUM(IF(Period=$A$2,IF(Site=$A$807,IF(Provider=$B885,Q))))</f>
        <v>23</v>
      </c>
      <c r="X885" s="27">
        <f t="shared" si="230"/>
        <v>1.3581514762516047</v>
      </c>
      <c r="Y885" s="27">
        <f t="shared" si="226"/>
        <v>0.15778680884381641</v>
      </c>
      <c r="Z885" s="44"/>
      <c r="AA885" s="25">
        <f t="array" ref="AA885">SUM(IF(Period=$A$2,IF(Site=$A$807,IF(Provider=$B885,G))))</f>
        <v>51</v>
      </c>
      <c r="AB885" s="26">
        <f t="array" ref="AB885">SUM(IF(Period=$A$2,IF(Site=$A$807,IF(Provider=$B885,H))))</f>
        <v>1</v>
      </c>
      <c r="AC885" s="27">
        <f t="shared" si="231"/>
        <v>4.6363636363636364E-2</v>
      </c>
      <c r="AD885" s="27">
        <f t="shared" si="227"/>
        <v>2.6565267215334929E-3</v>
      </c>
      <c r="AE885" s="44"/>
      <c r="AF885" s="20"/>
      <c r="AG885" s="20"/>
      <c r="AH885" s="20"/>
      <c r="AI885" s="20"/>
      <c r="AJ885" s="20"/>
      <c r="AK885" s="20"/>
      <c r="AL885" s="20"/>
      <c r="AM885" s="20"/>
      <c r="AN885" s="20"/>
    </row>
    <row r="886" spans="1:40" hidden="1" outlineLevel="1" x14ac:dyDescent="0.25">
      <c r="B886" s="20" t="s">
        <v>717</v>
      </c>
      <c r="C886" s="44"/>
      <c r="D886" s="25">
        <f t="array" ref="D886">SUM(IF(Period=$A$2,IF(Site=$A$807,IF(Provider=$B886,G))))</f>
        <v>0</v>
      </c>
      <c r="E886" s="26">
        <f t="array" ref="E886">SUM(IF(Period=$A$2,IF(Site=$A$807,IF(Provider=$B886,H))))</f>
        <v>0</v>
      </c>
      <c r="F886" s="27">
        <f t="shared" si="228"/>
        <v>0</v>
      </c>
      <c r="G886" s="27">
        <f t="shared" si="221"/>
        <v>0</v>
      </c>
      <c r="H886" s="44"/>
      <c r="I886" s="25">
        <f t="array" ref="I886">SUM(IF(Period=$A$2,IF(Site=$A$807,IF(Provider=$B886,I))))</f>
        <v>0</v>
      </c>
      <c r="J886" s="26">
        <f t="array" ref="J886">SUM(IF(Period=$A$2,IF(Site=$A$807,IF(Provider=$B886,J))))</f>
        <v>0</v>
      </c>
      <c r="K886" s="27">
        <f t="shared" si="229"/>
        <v>0</v>
      </c>
      <c r="L886" s="27">
        <f t="shared" si="222"/>
        <v>0</v>
      </c>
      <c r="M886" s="44"/>
      <c r="N886" s="25">
        <f t="array" ref="N886">SUM(IF(Period=$A$2,IF(Site=$A$807,IF(Provider=$B886,K))))</f>
        <v>0</v>
      </c>
      <c r="O886" s="37">
        <f t="shared" si="223"/>
        <v>0</v>
      </c>
      <c r="P886" s="44"/>
      <c r="Q886" s="25">
        <f t="array" ref="Q886">SUM(IF(Period=$A$2,IF(Site=$A$807,IF(Provider=$B886,M))))</f>
        <v>0</v>
      </c>
      <c r="R886" s="26">
        <f t="array" ref="R886">SUM(IF(Period=$A$2,IF(Site=$A$807,IF(Provider=$B886,N))))</f>
        <v>0</v>
      </c>
      <c r="S886" s="27" t="e">
        <f t="shared" si="224"/>
        <v>#DIV/0!</v>
      </c>
      <c r="T886" s="27" t="e">
        <f t="shared" si="225"/>
        <v>#DIV/0!</v>
      </c>
      <c r="U886" s="20"/>
      <c r="V886" s="25">
        <f t="array" ref="V886">SUM(IF(Period=$A$2,IF(Site=$A$807,IF(Provider=$B886,P))))</f>
        <v>0</v>
      </c>
      <c r="W886" s="26">
        <f t="array" ref="W886">SUM(IF(Period=$A$2,IF(Site=$A$807,IF(Provider=$B886,Q))))</f>
        <v>0</v>
      </c>
      <c r="X886" s="27">
        <f t="shared" si="230"/>
        <v>0</v>
      </c>
      <c r="Y886" s="27">
        <f t="shared" si="226"/>
        <v>0</v>
      </c>
      <c r="Z886" s="44"/>
      <c r="AA886" s="25">
        <f t="array" ref="AA886">SUM(IF(Period=$A$2,IF(Site=$A$807,IF(Provider=$B886,G))))</f>
        <v>0</v>
      </c>
      <c r="AB886" s="26">
        <f t="array" ref="AB886">SUM(IF(Period=$A$2,IF(Site=$A$807,IF(Provider=$B886,H))))</f>
        <v>0</v>
      </c>
      <c r="AC886" s="27">
        <f t="shared" si="231"/>
        <v>0</v>
      </c>
      <c r="AD886" s="27">
        <f t="shared" si="227"/>
        <v>0</v>
      </c>
      <c r="AE886" s="44"/>
      <c r="AF886" s="20"/>
      <c r="AG886" s="20"/>
      <c r="AH886" s="20"/>
      <c r="AI886" s="20"/>
      <c r="AJ886" s="20"/>
      <c r="AK886" s="20"/>
      <c r="AL886" s="20"/>
      <c r="AM886" s="20"/>
      <c r="AN886" s="20"/>
    </row>
    <row r="887" spans="1:40" hidden="1" outlineLevel="1" x14ac:dyDescent="0.25">
      <c r="B887" s="20" t="s">
        <v>712</v>
      </c>
      <c r="C887" s="44"/>
      <c r="D887" s="25">
        <f t="array" ref="D887">SUM(IF(Period=$A$2,IF(Site=$A$807,IF(Provider=$B887,G))))</f>
        <v>0</v>
      </c>
      <c r="E887" s="26">
        <f t="array" ref="E887">SUM(IF(Period=$A$2,IF(Site=$A$807,IF(Provider=$B887,H))))</f>
        <v>0</v>
      </c>
      <c r="F887" s="27">
        <f t="shared" si="228"/>
        <v>0</v>
      </c>
      <c r="G887" s="27">
        <f t="shared" si="221"/>
        <v>0</v>
      </c>
      <c r="H887" s="44"/>
      <c r="I887" s="25">
        <f t="array" ref="I887">SUM(IF(Period=$A$2,IF(Site=$A$807,IF(Provider=$B887,I))))</f>
        <v>0</v>
      </c>
      <c r="J887" s="26">
        <f t="array" ref="J887">SUM(IF(Period=$A$2,IF(Site=$A$807,IF(Provider=$B887,J))))</f>
        <v>0</v>
      </c>
      <c r="K887" s="27">
        <f t="shared" si="229"/>
        <v>0</v>
      </c>
      <c r="L887" s="27">
        <f t="shared" si="222"/>
        <v>0</v>
      </c>
      <c r="M887" s="44"/>
      <c r="N887" s="25">
        <f t="array" ref="N887">SUM(IF(Period=$A$2,IF(Site=$A$807,IF(Provider=$B887,K))))</f>
        <v>0</v>
      </c>
      <c r="O887" s="37">
        <f t="shared" si="223"/>
        <v>0</v>
      </c>
      <c r="P887" s="44"/>
      <c r="Q887" s="25">
        <f t="array" ref="Q887">SUM(IF(Period=$A$2,IF(Site=$A$807,IF(Provider=$B887,M))))</f>
        <v>0</v>
      </c>
      <c r="R887" s="26">
        <f t="array" ref="R887">SUM(IF(Period=$A$2,IF(Site=$A$807,IF(Provider=$B887,N))))</f>
        <v>0</v>
      </c>
      <c r="S887" s="27" t="e">
        <f t="shared" si="224"/>
        <v>#DIV/0!</v>
      </c>
      <c r="T887" s="27" t="e">
        <f t="shared" si="225"/>
        <v>#DIV/0!</v>
      </c>
      <c r="U887" s="20"/>
      <c r="V887" s="25">
        <f t="array" ref="V887">SUM(IF(Period=$A$2,IF(Site=$A$807,IF(Provider=$B887,P))))</f>
        <v>0</v>
      </c>
      <c r="W887" s="26">
        <f t="array" ref="W887">SUM(IF(Period=$A$2,IF(Site=$A$807,IF(Provider=$B887,Q))))</f>
        <v>0</v>
      </c>
      <c r="X887" s="27">
        <f t="shared" si="230"/>
        <v>0</v>
      </c>
      <c r="Y887" s="27">
        <f t="shared" si="226"/>
        <v>0</v>
      </c>
      <c r="Z887" s="44"/>
      <c r="AA887" s="25">
        <f t="array" ref="AA887">SUM(IF(Period=$A$2,IF(Site=$A$807,IF(Provider=$B887,G))))</f>
        <v>0</v>
      </c>
      <c r="AB887" s="26">
        <f t="array" ref="AB887">SUM(IF(Period=$A$2,IF(Site=$A$807,IF(Provider=$B887,H))))</f>
        <v>0</v>
      </c>
      <c r="AC887" s="27">
        <f t="shared" si="231"/>
        <v>0</v>
      </c>
      <c r="AD887" s="27">
        <f t="shared" si="227"/>
        <v>0</v>
      </c>
      <c r="AE887" s="44"/>
      <c r="AF887" s="20"/>
      <c r="AG887" s="20"/>
      <c r="AH887" s="20"/>
      <c r="AI887" s="20"/>
      <c r="AJ887" s="20"/>
      <c r="AK887" s="20"/>
      <c r="AL887" s="20"/>
      <c r="AM887" s="20"/>
      <c r="AN887" s="20"/>
    </row>
    <row r="888" spans="1:40" hidden="1" outlineLevel="1" x14ac:dyDescent="0.25">
      <c r="B888" s="20" t="s">
        <v>733</v>
      </c>
      <c r="C888" s="44"/>
      <c r="D888" s="25">
        <f t="array" ref="D888">SUM(IF(Period=$A$2,IF(Site=$A$807,IF(Provider=$B888,G))))</f>
        <v>3</v>
      </c>
      <c r="E888" s="26">
        <f t="array" ref="E888">SUM(IF(Period=$A$2,IF(Site=$A$807,IF(Provider=$B888,H))))</f>
        <v>4</v>
      </c>
      <c r="F888" s="27">
        <f t="shared" si="228"/>
        <v>1.090909090909091E-2</v>
      </c>
      <c r="G888" s="27">
        <f t="shared" si="221"/>
        <v>6.2506511094905719E-4</v>
      </c>
      <c r="H888" s="44"/>
      <c r="I888" s="25">
        <f t="array" ref="I888">SUM(IF(Period=$A$2,IF(Site=$A$807,IF(Provider=$B888,I))))</f>
        <v>8</v>
      </c>
      <c r="J888" s="26">
        <f t="array" ref="J888">SUM(IF(Period=$A$2,IF(Site=$A$807,IF(Provider=$B888,J))))</f>
        <v>10.125</v>
      </c>
      <c r="K888" s="27">
        <f t="shared" si="229"/>
        <v>1.8346545866364666E-2</v>
      </c>
      <c r="L888" s="27">
        <f t="shared" si="222"/>
        <v>2.3459900947084889E-3</v>
      </c>
      <c r="M888" s="44"/>
      <c r="N888" s="25">
        <f t="array" ref="N888">SUM(IF(Period=$A$2,IF(Site=$A$807,IF(Provider=$B888,K))))</f>
        <v>0</v>
      </c>
      <c r="O888" s="37">
        <f t="shared" si="223"/>
        <v>0</v>
      </c>
      <c r="P888" s="44"/>
      <c r="Q888" s="25">
        <f t="array" ref="Q888">SUM(IF(Period=$A$2,IF(Site=$A$807,IF(Provider=$B888,M))))</f>
        <v>0</v>
      </c>
      <c r="R888" s="26">
        <f t="array" ref="R888">SUM(IF(Period=$A$2,IF(Site=$A$807,IF(Provider=$B888,N))))</f>
        <v>0</v>
      </c>
      <c r="S888" s="27" t="e">
        <f t="shared" si="224"/>
        <v>#DIV/0!</v>
      </c>
      <c r="T888" s="27" t="e">
        <f t="shared" si="225"/>
        <v>#DIV/0!</v>
      </c>
      <c r="U888" s="20"/>
      <c r="V888" s="25">
        <f t="array" ref="V888">SUM(IF(Period=$A$2,IF(Site=$A$807,IF(Provider=$B888,P))))</f>
        <v>8</v>
      </c>
      <c r="W888" s="26">
        <f t="array" ref="W888">SUM(IF(Period=$A$2,IF(Site=$A$807,IF(Provider=$B888,Q))))</f>
        <v>16</v>
      </c>
      <c r="X888" s="27">
        <f t="shared" si="230"/>
        <v>4.1078305519897301E-2</v>
      </c>
      <c r="Y888" s="27">
        <f t="shared" si="226"/>
        <v>4.7723798516088141E-3</v>
      </c>
      <c r="Z888" s="44"/>
      <c r="AA888" s="25">
        <f t="array" ref="AA888">SUM(IF(Period=$A$2,IF(Site=$A$807,IF(Provider=$B888,G))))</f>
        <v>3</v>
      </c>
      <c r="AB888" s="26">
        <f t="array" ref="AB888">SUM(IF(Period=$A$2,IF(Site=$A$807,IF(Provider=$B888,H))))</f>
        <v>4</v>
      </c>
      <c r="AC888" s="27">
        <f t="shared" si="231"/>
        <v>1.090909090909091E-2</v>
      </c>
      <c r="AD888" s="27">
        <f t="shared" si="227"/>
        <v>6.2506511094905719E-4</v>
      </c>
      <c r="AE888" s="44"/>
      <c r="AF888" s="20"/>
      <c r="AG888" s="20"/>
      <c r="AH888" s="20"/>
      <c r="AI888" s="20"/>
      <c r="AJ888" s="20"/>
      <c r="AK888" s="20"/>
      <c r="AL888" s="20"/>
      <c r="AM888" s="20"/>
      <c r="AN888" s="20"/>
    </row>
    <row r="889" spans="1:40" collapsed="1" x14ac:dyDescent="0.25">
      <c r="B889" s="28" t="s">
        <v>1142</v>
      </c>
      <c r="D889" s="30">
        <f>SUM(D808:D888)</f>
        <v>1100</v>
      </c>
      <c r="E889" s="31">
        <f>SUM(F808:F888)</f>
        <v>2.6499999999999995</v>
      </c>
      <c r="F889" s="29"/>
      <c r="G889" s="29"/>
      <c r="I889" s="30">
        <f>SUM(I808:I888)</f>
        <v>4415</v>
      </c>
      <c r="J889" s="31">
        <f>SUM(K808:K888)</f>
        <v>7.1977349943374858</v>
      </c>
      <c r="K889" s="29"/>
      <c r="L889" s="29"/>
      <c r="N889" s="30">
        <f>SUM(N808:N888)</f>
        <v>106</v>
      </c>
      <c r="O889" s="38">
        <f t="shared" si="223"/>
        <v>2.4009060022650058E-2</v>
      </c>
      <c r="Q889" s="30">
        <f>SUM(Q808:Q888)</f>
        <v>0</v>
      </c>
      <c r="R889" s="31">
        <f>IF(ISERROR(SUM(S808:S888)),0,SUM(S808:S888))</f>
        <v>0</v>
      </c>
      <c r="S889" s="29"/>
      <c r="T889" s="29"/>
      <c r="V889" s="30">
        <f>SUM(V808:V888)</f>
        <v>3116</v>
      </c>
      <c r="W889" s="31">
        <f>SUM(X808:X888)</f>
        <v>25.658215661103988</v>
      </c>
      <c r="X889" s="29"/>
      <c r="Y889" s="29"/>
      <c r="AA889" s="30">
        <f>SUM(AA808:AA888)</f>
        <v>1100</v>
      </c>
      <c r="AB889" s="31">
        <f>SUM(AC808:AC888)</f>
        <v>2.6499999999999995</v>
      </c>
      <c r="AC889" s="29"/>
      <c r="AD889" s="29"/>
    </row>
    <row r="890" spans="1:40" x14ac:dyDescent="0.25">
      <c r="O890" s="41"/>
    </row>
    <row r="891" spans="1:40" ht="17.25" x14ac:dyDescent="0.4">
      <c r="A891" t="s">
        <v>1143</v>
      </c>
      <c r="D891" s="35">
        <f>D83+D128+D219+D243+D380+D504+D661+D728+D805+D889</f>
        <v>19198</v>
      </c>
      <c r="E891" s="36">
        <f>SUM(G6:G888)</f>
        <v>7.0280758412334565</v>
      </c>
      <c r="I891" s="35">
        <f>I83+I128+I219+I243+I380+I504+I661+I728+I805+I889</f>
        <v>34527</v>
      </c>
      <c r="J891" s="36">
        <f>SUM(L6:L888)</f>
        <v>8.9696469429721652</v>
      </c>
      <c r="N891" s="35">
        <f>N83+N128+N219+N243+N380+N504+N661+N728+N805+N889</f>
        <v>645</v>
      </c>
      <c r="O891" s="42">
        <f t="shared" si="223"/>
        <v>1.8681032235641673E-2</v>
      </c>
      <c r="Q891" s="35">
        <f>Q83+Q128+Q219+Q243+Q380+Q504+Q661+Q728+Q805+Q889</f>
        <v>0</v>
      </c>
      <c r="R891" s="36">
        <f>IF(ISERROR(SUM(T6:T888)),0,SUM(T6:T888))</f>
        <v>0</v>
      </c>
      <c r="V891" s="35">
        <f>V83+V128+V219+V243+V380+V504+V661+V728+V805+V889</f>
        <v>26821</v>
      </c>
      <c r="W891" s="36">
        <f>SUM(Y6:Y888)</f>
        <v>21.727340516759256</v>
      </c>
      <c r="AA891" s="35">
        <f>AA83+AA128+AA219+AA243+AA380+AA504+AA661+AA728+AA805+AA889</f>
        <v>19198</v>
      </c>
      <c r="AB891" s="36">
        <f>SUM(AD6:AD888)</f>
        <v>7.0280758412334565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31"/>
  <sheetViews>
    <sheetView showGridLines="0"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7" sqref="F7"/>
    </sheetView>
  </sheetViews>
  <sheetFormatPr defaultRowHeight="15" x14ac:dyDescent="0.25"/>
  <cols>
    <col min="1" max="1" width="9.28515625" style="6" customWidth="1"/>
    <col min="2" max="2" width="19.5703125" bestFit="1" customWidth="1"/>
    <col min="3" max="4" width="9.42578125" customWidth="1"/>
    <col min="5" max="5" width="19.5703125" bestFit="1" customWidth="1"/>
    <col min="6" max="13" width="9.42578125" customWidth="1"/>
    <col min="14" max="14" width="11.28515625" bestFit="1" customWidth="1"/>
    <col min="15" max="15" width="24.5703125" bestFit="1" customWidth="1"/>
    <col min="16" max="16" width="13.28515625" bestFit="1" customWidth="1"/>
    <col min="17" max="17" width="24.5703125" bestFit="1" customWidth="1"/>
    <col min="18" max="18" width="13.28515625" bestFit="1" customWidth="1"/>
    <col min="19" max="19" width="24.5703125" bestFit="1" customWidth="1"/>
    <col min="20" max="20" width="13.28515625" bestFit="1" customWidth="1"/>
    <col min="21" max="21" width="24.5703125" bestFit="1" customWidth="1"/>
    <col min="22" max="22" width="13.28515625" bestFit="1" customWidth="1"/>
    <col min="23" max="23" width="24.5703125" bestFit="1" customWidth="1"/>
    <col min="24" max="24" width="32.28515625" bestFit="1" customWidth="1"/>
    <col min="25" max="25" width="29.7109375" bestFit="1" customWidth="1"/>
  </cols>
  <sheetData>
    <row r="4" spans="1:6" x14ac:dyDescent="0.25">
      <c r="A4" s="5" t="s">
        <v>1161</v>
      </c>
    </row>
    <row r="5" spans="1:6" x14ac:dyDescent="0.25">
      <c r="A5" s="5" t="s">
        <v>1</v>
      </c>
      <c r="B5" s="5" t="s">
        <v>2</v>
      </c>
      <c r="C5" s="4" t="s">
        <v>1163</v>
      </c>
    </row>
    <row r="6" spans="1:6" x14ac:dyDescent="0.25">
      <c r="A6" s="6" t="s">
        <v>52</v>
      </c>
      <c r="B6" t="s">
        <v>170</v>
      </c>
      <c r="C6" s="7">
        <v>1115</v>
      </c>
      <c r="E6" t="s">
        <v>170</v>
      </c>
      <c r="F6">
        <v>1115</v>
      </c>
    </row>
    <row r="7" spans="1:6" x14ac:dyDescent="0.25">
      <c r="B7" t="s">
        <v>163</v>
      </c>
      <c r="C7" s="7">
        <v>417</v>
      </c>
      <c r="E7" t="s">
        <v>163</v>
      </c>
      <c r="F7">
        <v>417</v>
      </c>
    </row>
    <row r="8" spans="1:6" x14ac:dyDescent="0.25">
      <c r="B8" t="s">
        <v>116</v>
      </c>
      <c r="C8" s="7">
        <v>1087</v>
      </c>
      <c r="E8" t="s">
        <v>116</v>
      </c>
      <c r="F8">
        <v>1087</v>
      </c>
    </row>
    <row r="9" spans="1:6" x14ac:dyDescent="0.25">
      <c r="B9" t="s">
        <v>155</v>
      </c>
      <c r="C9" s="7">
        <v>165</v>
      </c>
      <c r="E9" t="s">
        <v>155</v>
      </c>
      <c r="F9">
        <v>165</v>
      </c>
    </row>
    <row r="10" spans="1:6" x14ac:dyDescent="0.25">
      <c r="B10" t="s">
        <v>53</v>
      </c>
      <c r="C10" s="7">
        <v>1354</v>
      </c>
      <c r="E10" t="s">
        <v>53</v>
      </c>
      <c r="F10">
        <v>1354</v>
      </c>
    </row>
    <row r="11" spans="1:6" x14ac:dyDescent="0.25">
      <c r="B11" t="s">
        <v>194</v>
      </c>
      <c r="C11" s="7">
        <v>760</v>
      </c>
      <c r="E11" t="s">
        <v>194</v>
      </c>
      <c r="F11">
        <v>760</v>
      </c>
    </row>
    <row r="12" spans="1:6" x14ac:dyDescent="0.25">
      <c r="B12" t="s">
        <v>242</v>
      </c>
      <c r="C12" s="7">
        <v>1073</v>
      </c>
      <c r="E12" t="s">
        <v>242</v>
      </c>
      <c r="F12">
        <v>1073</v>
      </c>
    </row>
    <row r="13" spans="1:6" x14ac:dyDescent="0.25">
      <c r="B13" t="s">
        <v>279</v>
      </c>
      <c r="C13" s="7">
        <v>469</v>
      </c>
      <c r="E13" t="s">
        <v>279</v>
      </c>
      <c r="F13">
        <v>469</v>
      </c>
    </row>
    <row r="14" spans="1:6" x14ac:dyDescent="0.25">
      <c r="B14" t="s">
        <v>282</v>
      </c>
      <c r="C14" s="7">
        <v>377</v>
      </c>
      <c r="E14" t="s">
        <v>282</v>
      </c>
      <c r="F14">
        <v>377</v>
      </c>
    </row>
    <row r="15" spans="1:6" x14ac:dyDescent="0.25">
      <c r="B15" t="s">
        <v>284</v>
      </c>
      <c r="C15" s="7">
        <v>2031</v>
      </c>
      <c r="E15" t="s">
        <v>284</v>
      </c>
      <c r="F15">
        <v>2031</v>
      </c>
    </row>
    <row r="16" spans="1:6" x14ac:dyDescent="0.25">
      <c r="A16" s="6" t="s">
        <v>294</v>
      </c>
      <c r="B16" t="s">
        <v>170</v>
      </c>
      <c r="C16" s="7">
        <v>1111</v>
      </c>
      <c r="E16" t="s">
        <v>170</v>
      </c>
      <c r="F16">
        <v>1111</v>
      </c>
    </row>
    <row r="17" spans="1:6" x14ac:dyDescent="0.25">
      <c r="B17" t="s">
        <v>163</v>
      </c>
      <c r="C17" s="7">
        <v>329</v>
      </c>
      <c r="E17" t="s">
        <v>163</v>
      </c>
      <c r="F17">
        <v>329</v>
      </c>
    </row>
    <row r="18" spans="1:6" x14ac:dyDescent="0.25">
      <c r="B18" t="s">
        <v>116</v>
      </c>
      <c r="C18" s="7">
        <v>961</v>
      </c>
      <c r="E18" t="s">
        <v>116</v>
      </c>
      <c r="F18">
        <v>961</v>
      </c>
    </row>
    <row r="19" spans="1:6" x14ac:dyDescent="0.25">
      <c r="B19" t="s">
        <v>155</v>
      </c>
      <c r="C19" s="7">
        <v>219</v>
      </c>
      <c r="E19" t="s">
        <v>155</v>
      </c>
      <c r="F19">
        <v>219</v>
      </c>
    </row>
    <row r="20" spans="1:6" x14ac:dyDescent="0.25">
      <c r="B20" t="s">
        <v>53</v>
      </c>
      <c r="C20" s="7">
        <v>1229</v>
      </c>
      <c r="E20" t="s">
        <v>53</v>
      </c>
      <c r="F20">
        <v>1229</v>
      </c>
    </row>
    <row r="21" spans="1:6" x14ac:dyDescent="0.25">
      <c r="B21" t="s">
        <v>194</v>
      </c>
      <c r="C21" s="7">
        <v>780</v>
      </c>
      <c r="E21" t="s">
        <v>194</v>
      </c>
      <c r="F21">
        <v>780</v>
      </c>
    </row>
    <row r="22" spans="1:6" x14ac:dyDescent="0.25">
      <c r="B22" t="s">
        <v>242</v>
      </c>
      <c r="C22" s="7">
        <v>1033</v>
      </c>
      <c r="E22" t="s">
        <v>242</v>
      </c>
      <c r="F22">
        <v>1033</v>
      </c>
    </row>
    <row r="23" spans="1:6" x14ac:dyDescent="0.25">
      <c r="B23" t="s">
        <v>279</v>
      </c>
      <c r="C23" s="7">
        <v>593</v>
      </c>
      <c r="E23" t="s">
        <v>279</v>
      </c>
      <c r="F23">
        <v>593</v>
      </c>
    </row>
    <row r="24" spans="1:6" x14ac:dyDescent="0.25">
      <c r="B24" t="s">
        <v>282</v>
      </c>
      <c r="C24" s="7">
        <v>265</v>
      </c>
      <c r="E24" t="s">
        <v>282</v>
      </c>
      <c r="F24">
        <v>265</v>
      </c>
    </row>
    <row r="25" spans="1:6" x14ac:dyDescent="0.25">
      <c r="B25" t="s">
        <v>284</v>
      </c>
      <c r="C25" s="7">
        <v>1868</v>
      </c>
      <c r="E25" t="s">
        <v>284</v>
      </c>
      <c r="F25">
        <v>1868</v>
      </c>
    </row>
    <row r="26" spans="1:6" x14ac:dyDescent="0.25">
      <c r="A26" s="6" t="s">
        <v>332</v>
      </c>
      <c r="B26" t="s">
        <v>170</v>
      </c>
      <c r="C26" s="7">
        <v>1129</v>
      </c>
      <c r="E26" t="s">
        <v>170</v>
      </c>
      <c r="F26">
        <v>1129</v>
      </c>
    </row>
    <row r="27" spans="1:6" x14ac:dyDescent="0.25">
      <c r="B27" t="s">
        <v>163</v>
      </c>
      <c r="C27" s="7">
        <v>293</v>
      </c>
      <c r="E27" t="s">
        <v>163</v>
      </c>
      <c r="F27">
        <v>293</v>
      </c>
    </row>
    <row r="28" spans="1:6" x14ac:dyDescent="0.25">
      <c r="B28" t="s">
        <v>116</v>
      </c>
      <c r="C28" s="7">
        <v>1018</v>
      </c>
      <c r="E28" t="s">
        <v>116</v>
      </c>
      <c r="F28">
        <v>1018</v>
      </c>
    </row>
    <row r="29" spans="1:6" x14ac:dyDescent="0.25">
      <c r="B29" t="s">
        <v>155</v>
      </c>
      <c r="C29" s="7">
        <v>190</v>
      </c>
      <c r="E29" t="s">
        <v>155</v>
      </c>
      <c r="F29">
        <v>190</v>
      </c>
    </row>
    <row r="30" spans="1:6" x14ac:dyDescent="0.25">
      <c r="B30" t="s">
        <v>53</v>
      </c>
      <c r="C30" s="7">
        <v>1346</v>
      </c>
      <c r="E30" t="s">
        <v>53</v>
      </c>
      <c r="F30">
        <v>1346</v>
      </c>
    </row>
    <row r="31" spans="1:6" x14ac:dyDescent="0.25">
      <c r="B31" t="s">
        <v>194</v>
      </c>
      <c r="C31" s="7">
        <v>780</v>
      </c>
      <c r="E31" t="s">
        <v>194</v>
      </c>
      <c r="F31">
        <v>780</v>
      </c>
    </row>
    <row r="32" spans="1:6" x14ac:dyDescent="0.25">
      <c r="B32" t="s">
        <v>242</v>
      </c>
      <c r="C32" s="7">
        <v>1041</v>
      </c>
      <c r="E32" t="s">
        <v>242</v>
      </c>
      <c r="F32">
        <v>1041</v>
      </c>
    </row>
    <row r="33" spans="1:6" x14ac:dyDescent="0.25">
      <c r="B33" t="s">
        <v>279</v>
      </c>
      <c r="C33" s="7">
        <v>606</v>
      </c>
      <c r="E33" t="s">
        <v>279</v>
      </c>
      <c r="F33">
        <v>606</v>
      </c>
    </row>
    <row r="34" spans="1:6" x14ac:dyDescent="0.25">
      <c r="B34" t="s">
        <v>282</v>
      </c>
      <c r="C34" s="7">
        <v>381</v>
      </c>
      <c r="E34" t="s">
        <v>282</v>
      </c>
      <c r="F34">
        <v>381</v>
      </c>
    </row>
    <row r="35" spans="1:6" x14ac:dyDescent="0.25">
      <c r="B35" t="s">
        <v>284</v>
      </c>
      <c r="C35" s="7">
        <v>2052</v>
      </c>
      <c r="E35" t="s">
        <v>284</v>
      </c>
      <c r="F35">
        <v>2052</v>
      </c>
    </row>
    <row r="36" spans="1:6" x14ac:dyDescent="0.25">
      <c r="A36" s="6" t="s">
        <v>360</v>
      </c>
      <c r="B36" t="s">
        <v>170</v>
      </c>
      <c r="C36" s="7">
        <v>1060</v>
      </c>
      <c r="E36" t="s">
        <v>170</v>
      </c>
      <c r="F36">
        <v>1060</v>
      </c>
    </row>
    <row r="37" spans="1:6" x14ac:dyDescent="0.25">
      <c r="B37" t="s">
        <v>163</v>
      </c>
      <c r="C37" s="7">
        <v>281</v>
      </c>
      <c r="E37" t="s">
        <v>163</v>
      </c>
      <c r="F37">
        <v>281</v>
      </c>
    </row>
    <row r="38" spans="1:6" x14ac:dyDescent="0.25">
      <c r="B38" t="s">
        <v>116</v>
      </c>
      <c r="C38" s="7">
        <v>976</v>
      </c>
      <c r="E38" t="s">
        <v>116</v>
      </c>
      <c r="F38">
        <v>976</v>
      </c>
    </row>
    <row r="39" spans="1:6" x14ac:dyDescent="0.25">
      <c r="B39" t="s">
        <v>155</v>
      </c>
      <c r="C39" s="7">
        <v>166</v>
      </c>
      <c r="E39" t="s">
        <v>155</v>
      </c>
      <c r="F39">
        <v>166</v>
      </c>
    </row>
    <row r="40" spans="1:6" x14ac:dyDescent="0.25">
      <c r="B40" t="s">
        <v>53</v>
      </c>
      <c r="C40" s="7">
        <v>1293</v>
      </c>
      <c r="E40" t="s">
        <v>53</v>
      </c>
      <c r="F40">
        <v>1293</v>
      </c>
    </row>
    <row r="41" spans="1:6" x14ac:dyDescent="0.25">
      <c r="B41" t="s">
        <v>194</v>
      </c>
      <c r="C41" s="7">
        <v>702</v>
      </c>
      <c r="E41" t="s">
        <v>194</v>
      </c>
      <c r="F41">
        <v>702</v>
      </c>
    </row>
    <row r="42" spans="1:6" x14ac:dyDescent="0.25">
      <c r="B42" t="s">
        <v>242</v>
      </c>
      <c r="C42" s="7">
        <v>989</v>
      </c>
      <c r="E42" t="s">
        <v>242</v>
      </c>
      <c r="F42">
        <v>989</v>
      </c>
    </row>
    <row r="43" spans="1:6" x14ac:dyDescent="0.25">
      <c r="B43" t="s">
        <v>279</v>
      </c>
      <c r="C43" s="7">
        <v>597</v>
      </c>
      <c r="E43" t="s">
        <v>279</v>
      </c>
      <c r="F43">
        <v>597</v>
      </c>
    </row>
    <row r="44" spans="1:6" x14ac:dyDescent="0.25">
      <c r="B44" t="s">
        <v>282</v>
      </c>
      <c r="C44" s="7">
        <v>413</v>
      </c>
      <c r="E44" t="s">
        <v>282</v>
      </c>
      <c r="F44">
        <v>413</v>
      </c>
    </row>
    <row r="45" spans="1:6" x14ac:dyDescent="0.25">
      <c r="B45" t="s">
        <v>284</v>
      </c>
      <c r="C45" s="7">
        <v>1728</v>
      </c>
      <c r="E45" t="s">
        <v>284</v>
      </c>
      <c r="F45">
        <v>1728</v>
      </c>
    </row>
    <row r="46" spans="1:6" x14ac:dyDescent="0.25">
      <c r="A46" s="6" t="s">
        <v>383</v>
      </c>
      <c r="B46" t="s">
        <v>170</v>
      </c>
      <c r="C46" s="7">
        <v>996</v>
      </c>
      <c r="E46" t="s">
        <v>170</v>
      </c>
      <c r="F46">
        <v>996</v>
      </c>
    </row>
    <row r="47" spans="1:6" x14ac:dyDescent="0.25">
      <c r="B47" t="s">
        <v>163</v>
      </c>
      <c r="C47" s="7">
        <v>218</v>
      </c>
      <c r="E47" t="s">
        <v>163</v>
      </c>
      <c r="F47">
        <v>218</v>
      </c>
    </row>
    <row r="48" spans="1:6" x14ac:dyDescent="0.25">
      <c r="B48" t="s">
        <v>116</v>
      </c>
      <c r="C48" s="7">
        <v>927</v>
      </c>
      <c r="E48" t="s">
        <v>116</v>
      </c>
      <c r="F48">
        <v>927</v>
      </c>
    </row>
    <row r="49" spans="1:6" x14ac:dyDescent="0.25">
      <c r="B49" t="s">
        <v>155</v>
      </c>
      <c r="C49" s="7">
        <v>130</v>
      </c>
      <c r="E49" t="s">
        <v>155</v>
      </c>
      <c r="F49">
        <v>130</v>
      </c>
    </row>
    <row r="50" spans="1:6" x14ac:dyDescent="0.25">
      <c r="B50" t="s">
        <v>53</v>
      </c>
      <c r="C50" s="7">
        <v>1153</v>
      </c>
      <c r="E50" t="s">
        <v>53</v>
      </c>
      <c r="F50">
        <v>1153</v>
      </c>
    </row>
    <row r="51" spans="1:6" x14ac:dyDescent="0.25">
      <c r="B51" t="s">
        <v>194</v>
      </c>
      <c r="C51" s="7">
        <v>775</v>
      </c>
      <c r="E51" t="s">
        <v>194</v>
      </c>
      <c r="F51">
        <v>775</v>
      </c>
    </row>
    <row r="52" spans="1:6" x14ac:dyDescent="0.25">
      <c r="B52" t="s">
        <v>242</v>
      </c>
      <c r="C52" s="7">
        <v>988</v>
      </c>
      <c r="E52" t="s">
        <v>242</v>
      </c>
      <c r="F52">
        <v>988</v>
      </c>
    </row>
    <row r="53" spans="1:6" x14ac:dyDescent="0.25">
      <c r="B53" t="s">
        <v>279</v>
      </c>
      <c r="C53" s="7">
        <v>577</v>
      </c>
      <c r="E53" t="s">
        <v>279</v>
      </c>
      <c r="F53">
        <v>577</v>
      </c>
    </row>
    <row r="54" spans="1:6" x14ac:dyDescent="0.25">
      <c r="B54" t="s">
        <v>282</v>
      </c>
      <c r="C54" s="7">
        <v>385</v>
      </c>
      <c r="E54" t="s">
        <v>282</v>
      </c>
      <c r="F54">
        <v>385</v>
      </c>
    </row>
    <row r="55" spans="1:6" x14ac:dyDescent="0.25">
      <c r="B55" t="s">
        <v>284</v>
      </c>
      <c r="C55" s="7">
        <v>1788</v>
      </c>
      <c r="E55" t="s">
        <v>284</v>
      </c>
      <c r="F55">
        <v>1788</v>
      </c>
    </row>
    <row r="56" spans="1:6" x14ac:dyDescent="0.25">
      <c r="A56" s="6" t="s">
        <v>410</v>
      </c>
      <c r="B56" t="s">
        <v>170</v>
      </c>
      <c r="C56" s="7">
        <v>927</v>
      </c>
      <c r="E56" t="s">
        <v>170</v>
      </c>
      <c r="F56">
        <v>927</v>
      </c>
    </row>
    <row r="57" spans="1:6" x14ac:dyDescent="0.25">
      <c r="B57" t="s">
        <v>163</v>
      </c>
      <c r="C57" s="7">
        <v>191</v>
      </c>
      <c r="E57" t="s">
        <v>163</v>
      </c>
      <c r="F57">
        <v>191</v>
      </c>
    </row>
    <row r="58" spans="1:6" x14ac:dyDescent="0.25">
      <c r="B58" t="s">
        <v>116</v>
      </c>
      <c r="C58" s="7">
        <v>783</v>
      </c>
      <c r="E58" t="s">
        <v>116</v>
      </c>
      <c r="F58">
        <v>783</v>
      </c>
    </row>
    <row r="59" spans="1:6" x14ac:dyDescent="0.25">
      <c r="B59" t="s">
        <v>155</v>
      </c>
      <c r="C59" s="7">
        <v>67</v>
      </c>
      <c r="E59" t="s">
        <v>155</v>
      </c>
      <c r="F59">
        <v>67</v>
      </c>
    </row>
    <row r="60" spans="1:6" x14ac:dyDescent="0.25">
      <c r="B60" t="s">
        <v>53</v>
      </c>
      <c r="C60" s="7">
        <v>1077</v>
      </c>
      <c r="E60" t="s">
        <v>53</v>
      </c>
      <c r="F60">
        <v>1077</v>
      </c>
    </row>
    <row r="61" spans="1:6" x14ac:dyDescent="0.25">
      <c r="B61" t="s">
        <v>194</v>
      </c>
      <c r="C61" s="7">
        <v>683</v>
      </c>
      <c r="E61" t="s">
        <v>194</v>
      </c>
      <c r="F61">
        <v>683</v>
      </c>
    </row>
    <row r="62" spans="1:6" x14ac:dyDescent="0.25">
      <c r="B62" t="s">
        <v>242</v>
      </c>
      <c r="C62" s="7">
        <v>1386</v>
      </c>
      <c r="E62" t="s">
        <v>242</v>
      </c>
      <c r="F62">
        <v>1386</v>
      </c>
    </row>
    <row r="63" spans="1:6" x14ac:dyDescent="0.25">
      <c r="B63" t="s">
        <v>282</v>
      </c>
      <c r="C63" s="7">
        <v>408</v>
      </c>
      <c r="E63" t="s">
        <v>279</v>
      </c>
      <c r="F63">
        <v>0</v>
      </c>
    </row>
    <row r="64" spans="1:6" x14ac:dyDescent="0.25">
      <c r="B64" t="s">
        <v>284</v>
      </c>
      <c r="C64" s="7">
        <v>1529</v>
      </c>
      <c r="E64" t="s">
        <v>282</v>
      </c>
      <c r="F64">
        <v>408</v>
      </c>
    </row>
    <row r="65" spans="1:6" x14ac:dyDescent="0.25">
      <c r="A65" s="6" t="s">
        <v>428</v>
      </c>
      <c r="B65" t="s">
        <v>170</v>
      </c>
      <c r="C65" s="7">
        <v>888</v>
      </c>
      <c r="E65" t="s">
        <v>284</v>
      </c>
      <c r="F65">
        <v>1529</v>
      </c>
    </row>
    <row r="66" spans="1:6" x14ac:dyDescent="0.25">
      <c r="B66" t="s">
        <v>163</v>
      </c>
      <c r="C66" s="7">
        <v>193</v>
      </c>
      <c r="E66" t="s">
        <v>170</v>
      </c>
      <c r="F66">
        <v>888</v>
      </c>
    </row>
    <row r="67" spans="1:6" x14ac:dyDescent="0.25">
      <c r="B67" t="s">
        <v>116</v>
      </c>
      <c r="C67" s="7">
        <v>885</v>
      </c>
      <c r="E67" t="s">
        <v>163</v>
      </c>
      <c r="F67">
        <v>193</v>
      </c>
    </row>
    <row r="68" spans="1:6" x14ac:dyDescent="0.25">
      <c r="B68" t="s">
        <v>155</v>
      </c>
      <c r="C68" s="7">
        <v>91</v>
      </c>
      <c r="E68" t="s">
        <v>116</v>
      </c>
      <c r="F68">
        <v>885</v>
      </c>
    </row>
    <row r="69" spans="1:6" x14ac:dyDescent="0.25">
      <c r="B69" t="s">
        <v>53</v>
      </c>
      <c r="C69" s="7">
        <v>1135</v>
      </c>
      <c r="E69" t="s">
        <v>155</v>
      </c>
      <c r="F69">
        <v>91</v>
      </c>
    </row>
    <row r="70" spans="1:6" x14ac:dyDescent="0.25">
      <c r="B70" t="s">
        <v>194</v>
      </c>
      <c r="C70" s="7">
        <v>763</v>
      </c>
      <c r="E70" t="s">
        <v>53</v>
      </c>
      <c r="F70">
        <v>1135</v>
      </c>
    </row>
    <row r="71" spans="1:6" x14ac:dyDescent="0.25">
      <c r="B71" t="s">
        <v>242</v>
      </c>
      <c r="C71" s="7">
        <v>1434</v>
      </c>
      <c r="E71" t="s">
        <v>194</v>
      </c>
      <c r="F71">
        <v>763</v>
      </c>
    </row>
    <row r="72" spans="1:6" x14ac:dyDescent="0.25">
      <c r="B72" t="s">
        <v>282</v>
      </c>
      <c r="C72" s="7">
        <v>308</v>
      </c>
      <c r="E72" t="s">
        <v>242</v>
      </c>
      <c r="F72">
        <v>1434</v>
      </c>
    </row>
    <row r="73" spans="1:6" x14ac:dyDescent="0.25">
      <c r="B73" t="s">
        <v>284</v>
      </c>
      <c r="C73" s="7">
        <v>1458</v>
      </c>
      <c r="E73" t="s">
        <v>279</v>
      </c>
      <c r="F73">
        <v>0</v>
      </c>
    </row>
    <row r="74" spans="1:6" x14ac:dyDescent="0.25">
      <c r="A74" s="6" t="s">
        <v>486</v>
      </c>
      <c r="B74" t="s">
        <v>170</v>
      </c>
      <c r="C74" s="7">
        <v>929</v>
      </c>
      <c r="E74" t="s">
        <v>282</v>
      </c>
      <c r="F74">
        <v>308</v>
      </c>
    </row>
    <row r="75" spans="1:6" x14ac:dyDescent="0.25">
      <c r="B75" t="s">
        <v>163</v>
      </c>
      <c r="C75" s="7">
        <v>138</v>
      </c>
      <c r="E75" t="s">
        <v>284</v>
      </c>
      <c r="F75">
        <v>1458</v>
      </c>
    </row>
    <row r="76" spans="1:6" x14ac:dyDescent="0.25">
      <c r="B76" t="s">
        <v>116</v>
      </c>
      <c r="C76" s="7">
        <v>868</v>
      </c>
      <c r="E76" t="s">
        <v>170</v>
      </c>
      <c r="F76">
        <v>929</v>
      </c>
    </row>
    <row r="77" spans="1:6" x14ac:dyDescent="0.25">
      <c r="B77" t="s">
        <v>155</v>
      </c>
      <c r="C77" s="7">
        <v>99</v>
      </c>
      <c r="E77" t="s">
        <v>163</v>
      </c>
      <c r="F77">
        <v>138</v>
      </c>
    </row>
    <row r="78" spans="1:6" x14ac:dyDescent="0.25">
      <c r="B78" t="s">
        <v>53</v>
      </c>
      <c r="C78" s="7">
        <v>893</v>
      </c>
      <c r="E78" t="s">
        <v>116</v>
      </c>
      <c r="F78">
        <v>868</v>
      </c>
    </row>
    <row r="79" spans="1:6" x14ac:dyDescent="0.25">
      <c r="B79" t="s">
        <v>194</v>
      </c>
      <c r="C79" s="7">
        <v>641</v>
      </c>
      <c r="E79" t="s">
        <v>155</v>
      </c>
      <c r="F79">
        <v>99</v>
      </c>
    </row>
    <row r="80" spans="1:6" x14ac:dyDescent="0.25">
      <c r="B80" t="s">
        <v>242</v>
      </c>
      <c r="C80" s="7">
        <v>1526</v>
      </c>
      <c r="E80" t="s">
        <v>53</v>
      </c>
      <c r="F80">
        <v>893</v>
      </c>
    </row>
    <row r="81" spans="1:6" x14ac:dyDescent="0.25">
      <c r="B81" t="s">
        <v>282</v>
      </c>
      <c r="C81" s="7">
        <v>366</v>
      </c>
      <c r="E81" t="s">
        <v>194</v>
      </c>
      <c r="F81">
        <v>641</v>
      </c>
    </row>
    <row r="82" spans="1:6" x14ac:dyDescent="0.25">
      <c r="B82" t="s">
        <v>284</v>
      </c>
      <c r="C82" s="7">
        <v>1571</v>
      </c>
      <c r="E82" t="s">
        <v>242</v>
      </c>
      <c r="F82">
        <v>1526</v>
      </c>
    </row>
    <row r="83" spans="1:6" x14ac:dyDescent="0.25">
      <c r="A83" s="6" t="s">
        <v>511</v>
      </c>
      <c r="B83" t="s">
        <v>170</v>
      </c>
      <c r="C83" s="7">
        <v>882</v>
      </c>
      <c r="E83" t="s">
        <v>279</v>
      </c>
      <c r="F83">
        <v>0</v>
      </c>
    </row>
    <row r="84" spans="1:6" x14ac:dyDescent="0.25">
      <c r="B84" t="s">
        <v>163</v>
      </c>
      <c r="C84" s="7">
        <v>172</v>
      </c>
      <c r="E84" t="s">
        <v>282</v>
      </c>
      <c r="F84">
        <v>366</v>
      </c>
    </row>
    <row r="85" spans="1:6" x14ac:dyDescent="0.25">
      <c r="B85" t="s">
        <v>116</v>
      </c>
      <c r="C85" s="7">
        <v>893</v>
      </c>
      <c r="E85" t="s">
        <v>284</v>
      </c>
      <c r="F85">
        <v>1571</v>
      </c>
    </row>
    <row r="86" spans="1:6" x14ac:dyDescent="0.25">
      <c r="B86" t="s">
        <v>155</v>
      </c>
      <c r="C86" s="7">
        <v>113</v>
      </c>
      <c r="E86" t="s">
        <v>170</v>
      </c>
      <c r="F86">
        <v>882</v>
      </c>
    </row>
    <row r="87" spans="1:6" x14ac:dyDescent="0.25">
      <c r="B87" t="s">
        <v>53</v>
      </c>
      <c r="C87" s="7">
        <v>975</v>
      </c>
      <c r="E87" t="s">
        <v>163</v>
      </c>
      <c r="F87">
        <v>172</v>
      </c>
    </row>
    <row r="88" spans="1:6" x14ac:dyDescent="0.25">
      <c r="B88" t="s">
        <v>194</v>
      </c>
      <c r="C88" s="7">
        <v>627</v>
      </c>
      <c r="E88" t="s">
        <v>116</v>
      </c>
      <c r="F88">
        <v>893</v>
      </c>
    </row>
    <row r="89" spans="1:6" x14ac:dyDescent="0.25">
      <c r="B89" t="s">
        <v>242</v>
      </c>
      <c r="C89" s="7">
        <v>1491</v>
      </c>
      <c r="E89" t="s">
        <v>155</v>
      </c>
      <c r="F89">
        <v>113</v>
      </c>
    </row>
    <row r="90" spans="1:6" x14ac:dyDescent="0.25">
      <c r="B90" t="s">
        <v>282</v>
      </c>
      <c r="C90" s="7">
        <v>285</v>
      </c>
      <c r="E90" t="s">
        <v>53</v>
      </c>
      <c r="F90">
        <v>975</v>
      </c>
    </row>
    <row r="91" spans="1:6" x14ac:dyDescent="0.25">
      <c r="B91" t="s">
        <v>284</v>
      </c>
      <c r="C91" s="7">
        <v>1713</v>
      </c>
      <c r="E91" t="s">
        <v>194</v>
      </c>
      <c r="F91">
        <v>627</v>
      </c>
    </row>
    <row r="92" spans="1:6" x14ac:dyDescent="0.25">
      <c r="A92" s="6" t="s">
        <v>533</v>
      </c>
      <c r="B92" t="s">
        <v>170</v>
      </c>
      <c r="C92" s="7">
        <v>844</v>
      </c>
      <c r="E92" t="s">
        <v>242</v>
      </c>
      <c r="F92">
        <v>1491</v>
      </c>
    </row>
    <row r="93" spans="1:6" x14ac:dyDescent="0.25">
      <c r="B93" t="s">
        <v>163</v>
      </c>
      <c r="C93" s="7">
        <v>155</v>
      </c>
      <c r="E93" t="s">
        <v>279</v>
      </c>
      <c r="F93">
        <v>0</v>
      </c>
    </row>
    <row r="94" spans="1:6" x14ac:dyDescent="0.25">
      <c r="B94" t="s">
        <v>116</v>
      </c>
      <c r="C94" s="7">
        <v>902</v>
      </c>
      <c r="E94" t="s">
        <v>282</v>
      </c>
      <c r="F94">
        <v>285</v>
      </c>
    </row>
    <row r="95" spans="1:6" x14ac:dyDescent="0.25">
      <c r="B95" t="s">
        <v>155</v>
      </c>
      <c r="C95" s="7">
        <v>100</v>
      </c>
      <c r="E95" t="s">
        <v>284</v>
      </c>
      <c r="F95">
        <v>1713</v>
      </c>
    </row>
    <row r="96" spans="1:6" x14ac:dyDescent="0.25">
      <c r="B96" t="s">
        <v>53</v>
      </c>
      <c r="C96" s="7">
        <v>965</v>
      </c>
      <c r="E96" t="s">
        <v>170</v>
      </c>
      <c r="F96">
        <v>844</v>
      </c>
    </row>
    <row r="97" spans="1:6" x14ac:dyDescent="0.25">
      <c r="B97" t="s">
        <v>194</v>
      </c>
      <c r="C97" s="7">
        <v>538</v>
      </c>
      <c r="E97" t="s">
        <v>163</v>
      </c>
      <c r="F97">
        <v>155</v>
      </c>
    </row>
    <row r="98" spans="1:6" x14ac:dyDescent="0.25">
      <c r="B98" t="s">
        <v>242</v>
      </c>
      <c r="C98" s="7">
        <v>1575</v>
      </c>
      <c r="E98" t="s">
        <v>116</v>
      </c>
      <c r="F98">
        <v>902</v>
      </c>
    </row>
    <row r="99" spans="1:6" x14ac:dyDescent="0.25">
      <c r="B99" t="s">
        <v>282</v>
      </c>
      <c r="C99" s="7">
        <v>342</v>
      </c>
      <c r="E99" t="s">
        <v>155</v>
      </c>
      <c r="F99">
        <v>100</v>
      </c>
    </row>
    <row r="100" spans="1:6" x14ac:dyDescent="0.25">
      <c r="B100" t="s">
        <v>284</v>
      </c>
      <c r="C100" s="7">
        <v>1755</v>
      </c>
      <c r="E100" t="s">
        <v>53</v>
      </c>
      <c r="F100">
        <v>965</v>
      </c>
    </row>
    <row r="101" spans="1:6" x14ac:dyDescent="0.25">
      <c r="A101" s="6" t="s">
        <v>553</v>
      </c>
      <c r="B101" t="s">
        <v>170</v>
      </c>
      <c r="C101" s="7">
        <v>949</v>
      </c>
      <c r="E101" t="s">
        <v>194</v>
      </c>
      <c r="F101">
        <v>538</v>
      </c>
    </row>
    <row r="102" spans="1:6" x14ac:dyDescent="0.25">
      <c r="B102" t="s">
        <v>163</v>
      </c>
      <c r="C102" s="7">
        <v>149</v>
      </c>
      <c r="E102" t="s">
        <v>242</v>
      </c>
      <c r="F102">
        <v>1575</v>
      </c>
    </row>
    <row r="103" spans="1:6" x14ac:dyDescent="0.25">
      <c r="B103" t="s">
        <v>116</v>
      </c>
      <c r="C103" s="7">
        <v>757</v>
      </c>
      <c r="E103" t="s">
        <v>279</v>
      </c>
      <c r="F103">
        <v>0</v>
      </c>
    </row>
    <row r="104" spans="1:6" x14ac:dyDescent="0.25">
      <c r="B104" t="s">
        <v>155</v>
      </c>
      <c r="C104" s="7">
        <v>161</v>
      </c>
      <c r="E104" t="s">
        <v>282</v>
      </c>
      <c r="F104">
        <v>342</v>
      </c>
    </row>
    <row r="105" spans="1:6" x14ac:dyDescent="0.25">
      <c r="B105" t="s">
        <v>53</v>
      </c>
      <c r="C105" s="7">
        <v>794</v>
      </c>
      <c r="E105" t="s">
        <v>284</v>
      </c>
      <c r="F105">
        <v>1755</v>
      </c>
    </row>
    <row r="106" spans="1:6" x14ac:dyDescent="0.25">
      <c r="B106" t="s">
        <v>194</v>
      </c>
      <c r="C106" s="7">
        <v>506</v>
      </c>
      <c r="E106" t="s">
        <v>170</v>
      </c>
      <c r="F106">
        <v>949</v>
      </c>
    </row>
    <row r="107" spans="1:6" x14ac:dyDescent="0.25">
      <c r="B107" t="s">
        <v>242</v>
      </c>
      <c r="C107" s="7">
        <v>1703</v>
      </c>
      <c r="E107" t="s">
        <v>163</v>
      </c>
      <c r="F107">
        <v>149</v>
      </c>
    </row>
    <row r="108" spans="1:6" x14ac:dyDescent="0.25">
      <c r="B108" t="s">
        <v>282</v>
      </c>
      <c r="C108" s="7">
        <v>226</v>
      </c>
      <c r="E108" t="s">
        <v>116</v>
      </c>
      <c r="F108">
        <v>757</v>
      </c>
    </row>
    <row r="109" spans="1:6" x14ac:dyDescent="0.25">
      <c r="B109" t="s">
        <v>284</v>
      </c>
      <c r="C109" s="7">
        <v>1824</v>
      </c>
      <c r="E109" t="s">
        <v>155</v>
      </c>
      <c r="F109">
        <v>161</v>
      </c>
    </row>
    <row r="110" spans="1:6" x14ac:dyDescent="0.25">
      <c r="A110" s="6" t="s">
        <v>1065</v>
      </c>
      <c r="B110" t="s">
        <v>170</v>
      </c>
      <c r="C110" s="7">
        <v>1140</v>
      </c>
      <c r="E110" t="s">
        <v>53</v>
      </c>
      <c r="F110">
        <v>794</v>
      </c>
    </row>
    <row r="111" spans="1:6" x14ac:dyDescent="0.25">
      <c r="B111" t="s">
        <v>163</v>
      </c>
      <c r="C111" s="7">
        <v>187</v>
      </c>
      <c r="E111" t="s">
        <v>194</v>
      </c>
      <c r="F111">
        <v>506</v>
      </c>
    </row>
    <row r="112" spans="1:6" x14ac:dyDescent="0.25">
      <c r="B112" t="s">
        <v>116</v>
      </c>
      <c r="C112" s="7">
        <v>795</v>
      </c>
      <c r="E112" t="s">
        <v>242</v>
      </c>
      <c r="F112">
        <v>1703</v>
      </c>
    </row>
    <row r="113" spans="1:6" x14ac:dyDescent="0.25">
      <c r="B113" t="s">
        <v>155</v>
      </c>
      <c r="C113" s="7">
        <v>188</v>
      </c>
      <c r="E113" t="s">
        <v>279</v>
      </c>
      <c r="F113">
        <v>0</v>
      </c>
    </row>
    <row r="114" spans="1:6" x14ac:dyDescent="0.25">
      <c r="B114" t="s">
        <v>53</v>
      </c>
      <c r="C114" s="7">
        <v>870</v>
      </c>
      <c r="E114" t="s">
        <v>282</v>
      </c>
      <c r="F114">
        <v>226</v>
      </c>
    </row>
    <row r="115" spans="1:6" x14ac:dyDescent="0.25">
      <c r="B115" t="s">
        <v>194</v>
      </c>
      <c r="C115" s="7">
        <v>458</v>
      </c>
      <c r="E115" t="s">
        <v>284</v>
      </c>
      <c r="F115">
        <v>1824</v>
      </c>
    </row>
    <row r="116" spans="1:6" x14ac:dyDescent="0.25">
      <c r="B116" t="s">
        <v>242</v>
      </c>
      <c r="C116" s="7">
        <v>1747</v>
      </c>
      <c r="E116" t="s">
        <v>170</v>
      </c>
      <c r="F116">
        <v>1140</v>
      </c>
    </row>
    <row r="117" spans="1:6" x14ac:dyDescent="0.25">
      <c r="B117" t="s">
        <v>282</v>
      </c>
      <c r="C117" s="7">
        <v>217</v>
      </c>
      <c r="E117" t="s">
        <v>163</v>
      </c>
      <c r="F117">
        <v>187</v>
      </c>
    </row>
    <row r="118" spans="1:6" x14ac:dyDescent="0.25">
      <c r="B118" t="s">
        <v>284</v>
      </c>
      <c r="C118" s="7">
        <v>1753</v>
      </c>
      <c r="E118" t="s">
        <v>116</v>
      </c>
      <c r="F118">
        <v>795</v>
      </c>
    </row>
    <row r="119" spans="1:6" x14ac:dyDescent="0.25">
      <c r="A119" s="6" t="s">
        <v>1064</v>
      </c>
      <c r="B119" s="6"/>
      <c r="C119" s="7">
        <v>92202</v>
      </c>
      <c r="E119" t="s">
        <v>155</v>
      </c>
      <c r="F119">
        <v>188</v>
      </c>
    </row>
    <row r="120" spans="1:6" x14ac:dyDescent="0.25">
      <c r="A120"/>
      <c r="E120" t="s">
        <v>53</v>
      </c>
      <c r="F120">
        <v>870</v>
      </c>
    </row>
    <row r="121" spans="1:6" x14ac:dyDescent="0.25">
      <c r="A121"/>
      <c r="E121" t="s">
        <v>194</v>
      </c>
      <c r="F121">
        <v>458</v>
      </c>
    </row>
    <row r="122" spans="1:6" x14ac:dyDescent="0.25">
      <c r="A122"/>
      <c r="E122" t="s">
        <v>242</v>
      </c>
      <c r="F122">
        <v>1747</v>
      </c>
    </row>
    <row r="123" spans="1:6" x14ac:dyDescent="0.25">
      <c r="A123"/>
      <c r="E123" t="s">
        <v>279</v>
      </c>
      <c r="F123">
        <v>0</v>
      </c>
    </row>
    <row r="124" spans="1:6" x14ac:dyDescent="0.25">
      <c r="A124"/>
      <c r="E124" t="s">
        <v>282</v>
      </c>
      <c r="F124">
        <v>217</v>
      </c>
    </row>
    <row r="125" spans="1:6" x14ac:dyDescent="0.25">
      <c r="A125"/>
      <c r="E125" t="s">
        <v>284</v>
      </c>
      <c r="F125">
        <v>1753</v>
      </c>
    </row>
    <row r="126" spans="1:6" x14ac:dyDescent="0.25">
      <c r="A126"/>
    </row>
    <row r="127" spans="1:6" x14ac:dyDescent="0.25">
      <c r="A127"/>
    </row>
    <row r="128" spans="1:6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4"/>
  <sheetViews>
    <sheetView zoomScale="90" zoomScaleNormal="90" workbookViewId="0">
      <pane ySplit="4" topLeftCell="A5" activePane="bottomLeft" state="frozen"/>
      <selection pane="bottomLeft" activeCell="A21" sqref="A21"/>
    </sheetView>
  </sheetViews>
  <sheetFormatPr defaultRowHeight="15" x14ac:dyDescent="0.25"/>
  <cols>
    <col min="1" max="1" width="35" bestFit="1" customWidth="1"/>
    <col min="2" max="2" width="21.85546875" bestFit="1" customWidth="1"/>
    <col min="3" max="3" width="23.140625" bestFit="1" customWidth="1"/>
    <col min="18" max="18" width="11.140625" bestFit="1" customWidth="1"/>
  </cols>
  <sheetData>
    <row r="1" spans="1:19" x14ac:dyDescent="0.25">
      <c r="A1" s="5" t="s">
        <v>1</v>
      </c>
      <c r="B1" t="s">
        <v>511</v>
      </c>
    </row>
    <row r="2" spans="1:19" x14ac:dyDescent="0.25">
      <c r="A2" s="5" t="s">
        <v>2</v>
      </c>
      <c r="B2" t="s">
        <v>53</v>
      </c>
    </row>
    <row r="4" spans="1:19" x14ac:dyDescent="0.25">
      <c r="A4" s="5" t="s">
        <v>1063</v>
      </c>
      <c r="B4" t="s">
        <v>1156</v>
      </c>
      <c r="C4" t="s">
        <v>1157</v>
      </c>
    </row>
    <row r="5" spans="1:19" x14ac:dyDescent="0.25">
      <c r="A5" s="6" t="s">
        <v>1010</v>
      </c>
      <c r="B5" s="7">
        <v>15</v>
      </c>
      <c r="C5" s="17">
        <v>8.6</v>
      </c>
    </row>
    <row r="6" spans="1:19" x14ac:dyDescent="0.25">
      <c r="A6" s="6" t="s">
        <v>610</v>
      </c>
      <c r="B6" s="7">
        <v>58</v>
      </c>
      <c r="C6" s="17">
        <v>13.3793103448276</v>
      </c>
    </row>
    <row r="7" spans="1:19" x14ac:dyDescent="0.25">
      <c r="A7" s="6" t="s">
        <v>927</v>
      </c>
      <c r="B7" s="7">
        <v>43</v>
      </c>
      <c r="C7" s="17">
        <v>10.7209302325581</v>
      </c>
    </row>
    <row r="8" spans="1:19" x14ac:dyDescent="0.25">
      <c r="A8" s="6" t="s">
        <v>596</v>
      </c>
      <c r="B8" s="7">
        <v>72</v>
      </c>
      <c r="C8" s="17">
        <v>26.7361111111111</v>
      </c>
      <c r="R8">
        <v>24552000</v>
      </c>
      <c r="S8">
        <v>84240.639999999999</v>
      </c>
    </row>
    <row r="9" spans="1:19" x14ac:dyDescent="0.25">
      <c r="A9" s="6" t="s">
        <v>598</v>
      </c>
      <c r="B9" s="7">
        <v>86</v>
      </c>
      <c r="C9" s="17">
        <v>10.5813953488372</v>
      </c>
    </row>
    <row r="10" spans="1:19" x14ac:dyDescent="0.25">
      <c r="A10" s="6" t="s">
        <v>930</v>
      </c>
      <c r="B10" s="7">
        <v>22</v>
      </c>
      <c r="C10" s="17">
        <v>8.9090909090909101</v>
      </c>
    </row>
    <row r="11" spans="1:19" x14ac:dyDescent="0.25">
      <c r="A11" s="6" t="s">
        <v>612</v>
      </c>
      <c r="B11" s="7">
        <v>137</v>
      </c>
      <c r="C11" s="17">
        <v>13.182481751824801</v>
      </c>
    </row>
    <row r="12" spans="1:19" x14ac:dyDescent="0.25">
      <c r="A12" s="6" t="s">
        <v>1007</v>
      </c>
      <c r="B12" s="7">
        <v>5</v>
      </c>
      <c r="C12" s="17">
        <v>5.6</v>
      </c>
    </row>
    <row r="13" spans="1:19" x14ac:dyDescent="0.25">
      <c r="A13" s="6" t="s">
        <v>601</v>
      </c>
      <c r="B13" s="7">
        <v>173</v>
      </c>
      <c r="C13" s="17">
        <v>11.3236994219653</v>
      </c>
    </row>
    <row r="14" spans="1:19" x14ac:dyDescent="0.25">
      <c r="A14" s="6" t="s">
        <v>615</v>
      </c>
      <c r="B14" s="7">
        <v>92</v>
      </c>
      <c r="C14" s="17">
        <v>8.8369565217391308</v>
      </c>
    </row>
    <row r="15" spans="1:19" x14ac:dyDescent="0.25">
      <c r="A15" s="6" t="s">
        <v>600</v>
      </c>
      <c r="B15" s="7">
        <v>162</v>
      </c>
      <c r="C15" s="17">
        <v>13.9444444444444</v>
      </c>
    </row>
    <row r="16" spans="1:19" x14ac:dyDescent="0.25">
      <c r="A16" s="6" t="s">
        <v>588</v>
      </c>
      <c r="B16" s="7">
        <v>165</v>
      </c>
      <c r="C16" s="17">
        <v>5.2303030303030296</v>
      </c>
    </row>
    <row r="17" spans="1:3" x14ac:dyDescent="0.25">
      <c r="A17" s="6" t="s">
        <v>932</v>
      </c>
      <c r="B17" s="7">
        <v>12</v>
      </c>
      <c r="C17" s="17">
        <v>18.0833333333333</v>
      </c>
    </row>
    <row r="18" spans="1:3" x14ac:dyDescent="0.25">
      <c r="A18" s="6" t="s">
        <v>111</v>
      </c>
      <c r="B18" s="7">
        <v>10</v>
      </c>
      <c r="C18" s="17">
        <v>21.2</v>
      </c>
    </row>
    <row r="19" spans="1:3" x14ac:dyDescent="0.25">
      <c r="A19" s="6" t="s">
        <v>584</v>
      </c>
      <c r="B19" s="7">
        <v>156</v>
      </c>
      <c r="C19" s="17">
        <v>13.75</v>
      </c>
    </row>
    <row r="20" spans="1:3" x14ac:dyDescent="0.25">
      <c r="A20" s="6" t="s">
        <v>908</v>
      </c>
      <c r="B20" s="7">
        <v>70</v>
      </c>
      <c r="C20" s="17">
        <v>51.3</v>
      </c>
    </row>
    <row r="21" spans="1:3" x14ac:dyDescent="0.25">
      <c r="A21" s="6" t="s">
        <v>605</v>
      </c>
      <c r="B21" s="7">
        <v>290</v>
      </c>
      <c r="C21" s="17">
        <v>17.1758620689655</v>
      </c>
    </row>
    <row r="22" spans="1:3" x14ac:dyDescent="0.25">
      <c r="A22" s="6" t="s">
        <v>935</v>
      </c>
      <c r="B22" s="7">
        <v>12</v>
      </c>
      <c r="C22" s="17">
        <v>4.3333333333333304</v>
      </c>
    </row>
    <row r="23" spans="1:3" x14ac:dyDescent="0.25">
      <c r="A23" s="6" t="s">
        <v>592</v>
      </c>
      <c r="B23" s="7">
        <v>112</v>
      </c>
      <c r="C23" s="17">
        <v>9.58928571428571</v>
      </c>
    </row>
    <row r="24" spans="1:3" x14ac:dyDescent="0.25">
      <c r="A24" s="6" t="s">
        <v>929</v>
      </c>
      <c r="B24" s="7">
        <v>76</v>
      </c>
      <c r="C24" s="17">
        <v>14.9342105263158</v>
      </c>
    </row>
    <row r="25" spans="1:3" x14ac:dyDescent="0.25">
      <c r="A25" s="6" t="s">
        <v>933</v>
      </c>
      <c r="B25" s="7">
        <v>119</v>
      </c>
      <c r="C25" s="17">
        <v>6.52100840336134</v>
      </c>
    </row>
    <row r="26" spans="1:3" x14ac:dyDescent="0.25">
      <c r="A26" s="6" t="s">
        <v>931</v>
      </c>
      <c r="B26" s="7">
        <v>74</v>
      </c>
      <c r="C26" s="17">
        <v>8.9054054054054106</v>
      </c>
    </row>
    <row r="27" spans="1:3" x14ac:dyDescent="0.25">
      <c r="A27" s="6" t="s">
        <v>576</v>
      </c>
      <c r="B27" s="7">
        <v>133</v>
      </c>
      <c r="C27" s="17">
        <v>18.030075187969899</v>
      </c>
    </row>
    <row r="28" spans="1:3" x14ac:dyDescent="0.25">
      <c r="A28" s="6" t="s">
        <v>860</v>
      </c>
      <c r="B28" s="7">
        <v>194</v>
      </c>
      <c r="C28" s="17">
        <v>9.4690721649484502</v>
      </c>
    </row>
    <row r="29" spans="1:3" x14ac:dyDescent="0.25">
      <c r="A29" s="6" t="s">
        <v>937</v>
      </c>
      <c r="B29" s="7">
        <v>67</v>
      </c>
      <c r="C29" s="17">
        <v>9.5970149253731307</v>
      </c>
    </row>
    <row r="30" spans="1:3" x14ac:dyDescent="0.25">
      <c r="A30" s="6" t="s">
        <v>611</v>
      </c>
      <c r="B30" s="7">
        <v>122</v>
      </c>
      <c r="C30" s="17">
        <v>13.713114754098401</v>
      </c>
    </row>
    <row r="31" spans="1:3" x14ac:dyDescent="0.25">
      <c r="A31" s="6" t="s">
        <v>617</v>
      </c>
      <c r="B31" s="7">
        <v>63</v>
      </c>
      <c r="C31" s="17">
        <v>22.6666666666667</v>
      </c>
    </row>
    <row r="32" spans="1:3" x14ac:dyDescent="0.25">
      <c r="A32" s="6" t="s">
        <v>608</v>
      </c>
      <c r="B32" s="7">
        <v>91</v>
      </c>
      <c r="C32" s="17">
        <v>8.2087912087912098</v>
      </c>
    </row>
    <row r="33" spans="1:3" x14ac:dyDescent="0.25">
      <c r="A33" s="6" t="s">
        <v>622</v>
      </c>
      <c r="B33" s="7">
        <v>119</v>
      </c>
      <c r="C33" s="17">
        <v>7.0924369747899201</v>
      </c>
    </row>
    <row r="34" spans="1:3" x14ac:dyDescent="0.25">
      <c r="A34" s="6" t="s">
        <v>595</v>
      </c>
      <c r="B34" s="7">
        <v>127</v>
      </c>
      <c r="C34" s="17">
        <v>14.740157480315</v>
      </c>
    </row>
    <row r="35" spans="1:3" x14ac:dyDescent="0.25">
      <c r="A35" s="6" t="s">
        <v>983</v>
      </c>
      <c r="B35" s="7">
        <v>14</v>
      </c>
      <c r="C35" s="17">
        <v>6.28571428571429</v>
      </c>
    </row>
    <row r="36" spans="1:3" x14ac:dyDescent="0.25">
      <c r="A36" s="6" t="s">
        <v>623</v>
      </c>
      <c r="B36" s="7">
        <v>48</v>
      </c>
      <c r="C36" s="17">
        <v>9.5416666666666696</v>
      </c>
    </row>
    <row r="37" spans="1:3" x14ac:dyDescent="0.25">
      <c r="A37" s="6" t="s">
        <v>630</v>
      </c>
      <c r="B37" s="7">
        <v>1</v>
      </c>
      <c r="C37" s="17">
        <v>9</v>
      </c>
    </row>
    <row r="38" spans="1:3" x14ac:dyDescent="0.25">
      <c r="A38" s="6" t="s">
        <v>626</v>
      </c>
      <c r="B38" s="7">
        <v>93</v>
      </c>
      <c r="C38" s="17">
        <v>7.2795698924731198</v>
      </c>
    </row>
    <row r="39" spans="1:3" x14ac:dyDescent="0.25">
      <c r="A39" s="6" t="s">
        <v>1006</v>
      </c>
      <c r="B39" s="7">
        <v>1</v>
      </c>
      <c r="C39" s="17">
        <v>5</v>
      </c>
    </row>
    <row r="40" spans="1:3" x14ac:dyDescent="0.25">
      <c r="A40" s="6" t="s">
        <v>604</v>
      </c>
      <c r="B40" s="7">
        <v>101</v>
      </c>
      <c r="C40" s="17">
        <v>11.029702970297</v>
      </c>
    </row>
    <row r="41" spans="1:3" x14ac:dyDescent="0.25">
      <c r="A41" s="6" t="s">
        <v>616</v>
      </c>
      <c r="B41" s="7">
        <v>86</v>
      </c>
      <c r="C41" s="17">
        <v>6.3023255813953503</v>
      </c>
    </row>
    <row r="42" spans="1:3" x14ac:dyDescent="0.25">
      <c r="A42" s="6" t="s">
        <v>602</v>
      </c>
      <c r="B42" s="7">
        <v>97</v>
      </c>
      <c r="C42" s="17">
        <v>15.989690721649501</v>
      </c>
    </row>
    <row r="43" spans="1:3" x14ac:dyDescent="0.25">
      <c r="A43" s="6" t="s">
        <v>619</v>
      </c>
      <c r="B43" s="7">
        <v>6</v>
      </c>
      <c r="C43" s="17">
        <v>5.1666666666666696</v>
      </c>
    </row>
    <row r="44" spans="1:3" x14ac:dyDescent="0.25">
      <c r="A44" s="6" t="s">
        <v>577</v>
      </c>
      <c r="B44" s="7">
        <v>132</v>
      </c>
      <c r="C44" s="17">
        <v>12.0378787878788</v>
      </c>
    </row>
    <row r="45" spans="1:3" x14ac:dyDescent="0.25">
      <c r="A45" s="6" t="s">
        <v>928</v>
      </c>
      <c r="B45" s="7">
        <v>19</v>
      </c>
      <c r="C45" s="17">
        <v>12.157894736842101</v>
      </c>
    </row>
    <row r="46" spans="1:3" x14ac:dyDescent="0.25">
      <c r="A46" s="6" t="s">
        <v>907</v>
      </c>
      <c r="B46" s="7">
        <v>35</v>
      </c>
      <c r="C46" s="17">
        <v>19.314285714285699</v>
      </c>
    </row>
    <row r="47" spans="1:3" x14ac:dyDescent="0.25">
      <c r="A47" s="6" t="s">
        <v>936</v>
      </c>
      <c r="B47" s="7">
        <v>98</v>
      </c>
      <c r="C47" s="17">
        <v>12.969387755102</v>
      </c>
    </row>
    <row r="48" spans="1:3" x14ac:dyDescent="0.25">
      <c r="A48" s="6" t="s">
        <v>582</v>
      </c>
      <c r="B48" s="7">
        <v>112</v>
      </c>
      <c r="C48" s="17">
        <v>16.4375</v>
      </c>
    </row>
    <row r="49" spans="1:3" x14ac:dyDescent="0.25">
      <c r="A49" s="6" t="s">
        <v>575</v>
      </c>
      <c r="B49" s="7">
        <v>259</v>
      </c>
      <c r="C49" s="17">
        <v>7.1467181467181504</v>
      </c>
    </row>
    <row r="50" spans="1:3" x14ac:dyDescent="0.25">
      <c r="A50" s="6" t="s">
        <v>609</v>
      </c>
      <c r="B50" s="7">
        <v>80</v>
      </c>
      <c r="C50" s="17">
        <v>10.55</v>
      </c>
    </row>
    <row r="51" spans="1:3" x14ac:dyDescent="0.25">
      <c r="A51" s="6" t="s">
        <v>624</v>
      </c>
      <c r="B51" s="7">
        <v>124</v>
      </c>
      <c r="C51" s="17">
        <v>10.4838709677419</v>
      </c>
    </row>
    <row r="52" spans="1:3" x14ac:dyDescent="0.25">
      <c r="A52" s="6" t="s">
        <v>574</v>
      </c>
      <c r="B52" s="7">
        <v>137</v>
      </c>
      <c r="C52" s="17">
        <v>12.9489051094891</v>
      </c>
    </row>
    <row r="53" spans="1:3" x14ac:dyDescent="0.25">
      <c r="A53" s="6" t="s">
        <v>586</v>
      </c>
      <c r="B53" s="7">
        <v>189</v>
      </c>
      <c r="C53" s="17">
        <v>16.4444444444444</v>
      </c>
    </row>
    <row r="54" spans="1:3" x14ac:dyDescent="0.25">
      <c r="A54" s="6" t="s">
        <v>804</v>
      </c>
      <c r="B54" s="7">
        <v>3</v>
      </c>
      <c r="C54" s="17">
        <v>12</v>
      </c>
    </row>
    <row r="55" spans="1:3" x14ac:dyDescent="0.25">
      <c r="A55" s="6" t="s">
        <v>573</v>
      </c>
      <c r="B55" s="7">
        <v>170</v>
      </c>
      <c r="C55" s="17">
        <v>25.241176470588201</v>
      </c>
    </row>
    <row r="56" spans="1:3" x14ac:dyDescent="0.25">
      <c r="A56" s="6" t="s">
        <v>594</v>
      </c>
      <c r="B56" s="7">
        <v>179</v>
      </c>
      <c r="C56" s="17">
        <v>24.8826815642458</v>
      </c>
    </row>
    <row r="57" spans="1:3" x14ac:dyDescent="0.25">
      <c r="A57" s="6" t="s">
        <v>1008</v>
      </c>
      <c r="B57" s="7">
        <v>1</v>
      </c>
      <c r="C57" s="17">
        <v>2</v>
      </c>
    </row>
    <row r="58" spans="1:3" x14ac:dyDescent="0.25">
      <c r="A58" s="6" t="s">
        <v>607</v>
      </c>
      <c r="B58" s="7">
        <v>59</v>
      </c>
      <c r="C58" s="17">
        <v>7.3728813559321997</v>
      </c>
    </row>
    <row r="59" spans="1:3" x14ac:dyDescent="0.25">
      <c r="A59" s="6" t="s">
        <v>590</v>
      </c>
      <c r="B59" s="7">
        <v>144</v>
      </c>
      <c r="C59" s="17">
        <v>8.8263888888888893</v>
      </c>
    </row>
    <row r="60" spans="1:3" x14ac:dyDescent="0.25">
      <c r="A60" s="6" t="s">
        <v>1009</v>
      </c>
      <c r="B60" s="7">
        <v>23</v>
      </c>
      <c r="C60" s="17">
        <v>4.9130434782608701</v>
      </c>
    </row>
    <row r="61" spans="1:3" x14ac:dyDescent="0.25">
      <c r="A61" s="6" t="s">
        <v>580</v>
      </c>
      <c r="B61" s="7">
        <v>176</v>
      </c>
      <c r="C61" s="17">
        <v>14.545454545454501</v>
      </c>
    </row>
    <row r="62" spans="1:3" x14ac:dyDescent="0.25">
      <c r="A62" s="6" t="s">
        <v>620</v>
      </c>
      <c r="B62" s="7">
        <v>22</v>
      </c>
      <c r="C62" s="17">
        <v>7.5909090909090899</v>
      </c>
    </row>
    <row r="63" spans="1:3" x14ac:dyDescent="0.25">
      <c r="A63" s="6" t="s">
        <v>800</v>
      </c>
      <c r="B63" s="7">
        <v>152</v>
      </c>
      <c r="C63" s="17">
        <v>21.4701986754967</v>
      </c>
    </row>
    <row r="64" spans="1:3" x14ac:dyDescent="0.25">
      <c r="A64" s="6" t="s">
        <v>801</v>
      </c>
      <c r="B64" s="7">
        <v>125</v>
      </c>
      <c r="C64" s="17">
        <v>9.4719999999999995</v>
      </c>
    </row>
    <row r="65" spans="1:3" x14ac:dyDescent="0.25">
      <c r="A65" s="6" t="s">
        <v>987</v>
      </c>
      <c r="B65" s="7">
        <v>42</v>
      </c>
      <c r="C65" s="17">
        <v>15.7380952380952</v>
      </c>
    </row>
    <row r="66" spans="1:3" x14ac:dyDescent="0.25">
      <c r="A66" s="6" t="s">
        <v>583</v>
      </c>
      <c r="B66" s="7">
        <v>177</v>
      </c>
      <c r="C66" s="17">
        <v>13.2881355932203</v>
      </c>
    </row>
    <row r="67" spans="1:3" x14ac:dyDescent="0.25">
      <c r="A67" s="6" t="s">
        <v>621</v>
      </c>
      <c r="B67" s="7">
        <v>59</v>
      </c>
      <c r="C67" s="17">
        <v>21.593220338983102</v>
      </c>
    </row>
    <row r="68" spans="1:3" x14ac:dyDescent="0.25">
      <c r="A68" s="6" t="s">
        <v>985</v>
      </c>
      <c r="B68" s="7">
        <v>15</v>
      </c>
      <c r="C68" s="17">
        <v>6.8666666666666698</v>
      </c>
    </row>
    <row r="69" spans="1:3" x14ac:dyDescent="0.25">
      <c r="A69" s="6" t="s">
        <v>926</v>
      </c>
      <c r="B69" s="7">
        <v>45</v>
      </c>
      <c r="C69" s="17">
        <v>7.9555555555555602</v>
      </c>
    </row>
    <row r="70" spans="1:3" x14ac:dyDescent="0.25">
      <c r="A70" s="6" t="s">
        <v>593</v>
      </c>
      <c r="B70" s="7">
        <v>159</v>
      </c>
      <c r="C70" s="17">
        <v>6.11320754716981</v>
      </c>
    </row>
    <row r="71" spans="1:3" x14ac:dyDescent="0.25">
      <c r="A71" s="6" t="s">
        <v>939</v>
      </c>
      <c r="B71" s="7">
        <v>15</v>
      </c>
      <c r="C71" s="17">
        <v>16.466666666666701</v>
      </c>
    </row>
    <row r="72" spans="1:3" x14ac:dyDescent="0.25">
      <c r="A72" s="6" t="s">
        <v>599</v>
      </c>
      <c r="B72" s="7">
        <v>109</v>
      </c>
      <c r="C72" s="17">
        <v>8.3302752293578006</v>
      </c>
    </row>
    <row r="73" spans="1:3" x14ac:dyDescent="0.25">
      <c r="A73" s="6" t="s">
        <v>614</v>
      </c>
      <c r="B73" s="7">
        <v>17</v>
      </c>
      <c r="C73" s="17">
        <v>7.2941176470588198</v>
      </c>
    </row>
    <row r="74" spans="1:3" x14ac:dyDescent="0.25">
      <c r="A74" s="6" t="s">
        <v>1064</v>
      </c>
      <c r="B74" s="7">
        <v>6201</v>
      </c>
      <c r="C74" s="17">
        <v>854.40138826456973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03"/>
  <sheetViews>
    <sheetView zoomScale="90" zoomScaleNormal="90" workbookViewId="0">
      <pane xSplit="5" ySplit="1" topLeftCell="AM4029" activePane="bottomRight" state="frozen"/>
      <selection pane="topRight" activeCell="F1" sqref="F1"/>
      <selection pane="bottomLeft" activeCell="A2" sqref="A2"/>
      <selection pane="bottomRight" activeCell="AV4180" sqref="AV4180"/>
    </sheetView>
  </sheetViews>
  <sheetFormatPr defaultRowHeight="15" x14ac:dyDescent="0.25"/>
  <cols>
    <col min="1" max="1" width="8" style="4" customWidth="1"/>
    <col min="2" max="2" width="7.85546875" style="4" customWidth="1"/>
    <col min="3" max="3" width="19.5703125" bestFit="1" customWidth="1"/>
    <col min="4" max="4" width="10.42578125" bestFit="1" customWidth="1"/>
    <col min="5" max="5" width="47.42578125" bestFit="1" customWidth="1"/>
    <col min="6" max="6" width="13.85546875" style="4" customWidth="1"/>
    <col min="7" max="7" width="17.7109375" customWidth="1"/>
    <col min="8" max="8" width="18" customWidth="1"/>
    <col min="9" max="10" width="18.5703125" customWidth="1"/>
    <col min="13" max="14" width="10.5703125" customWidth="1"/>
    <col min="15" max="15" width="11.85546875" customWidth="1"/>
    <col min="16" max="16" width="15.85546875" customWidth="1"/>
    <col min="17" max="17" width="15" customWidth="1"/>
    <col min="18" max="18" width="10.28515625" customWidth="1"/>
    <col min="19" max="19" width="10" customWidth="1"/>
    <col min="20" max="21" width="13" customWidth="1"/>
    <col min="22" max="23" width="13.28515625" customWidth="1"/>
    <col min="24" max="25" width="13.140625" customWidth="1"/>
    <col min="29" max="29" width="13.42578125" customWidth="1"/>
    <col min="31" max="31" width="11" customWidth="1"/>
    <col min="32" max="32" width="12" customWidth="1"/>
    <col min="33" max="33" width="10.5703125" customWidth="1"/>
    <col min="34" max="34" width="16" style="4" customWidth="1"/>
    <col min="35" max="35" width="16" customWidth="1"/>
    <col min="36" max="36" width="16.140625" style="4" customWidth="1"/>
    <col min="37" max="37" width="16.140625" customWidth="1"/>
    <col min="38" max="38" width="15.85546875" style="4" customWidth="1"/>
    <col min="39" max="39" width="16.28515625" customWidth="1"/>
    <col min="40" max="40" width="16" style="4" customWidth="1"/>
    <col min="41" max="41" width="16" customWidth="1"/>
    <col min="42" max="42" width="15.85546875" style="4" customWidth="1"/>
    <col min="43" max="43" width="15.85546875" customWidth="1"/>
    <col min="44" max="44" width="16.28515625" style="4" customWidth="1"/>
    <col min="45" max="45" width="16.28515625" customWidth="1"/>
    <col min="46" max="48" width="9.140625" style="4"/>
    <col min="50" max="50" width="9.140625" style="4"/>
    <col min="51" max="52" width="15.7109375" style="4" customWidth="1"/>
  </cols>
  <sheetData>
    <row r="1" spans="1:52" ht="4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46" t="s">
        <v>8</v>
      </c>
      <c r="J1" s="46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16" t="s">
        <v>28</v>
      </c>
      <c r="AD1" s="2" t="s">
        <v>29</v>
      </c>
      <c r="AE1" s="1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1" t="s">
        <v>35</v>
      </c>
      <c r="AK1" s="2" t="s">
        <v>36</v>
      </c>
      <c r="AL1" s="1" t="s">
        <v>37</v>
      </c>
      <c r="AM1" s="2" t="s">
        <v>38</v>
      </c>
      <c r="AN1" s="1" t="s">
        <v>39</v>
      </c>
      <c r="AO1" s="2" t="s">
        <v>40</v>
      </c>
      <c r="AP1" s="1" t="s">
        <v>41</v>
      </c>
      <c r="AQ1" s="2" t="s">
        <v>42</v>
      </c>
      <c r="AR1" s="1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3" t="s">
        <v>49</v>
      </c>
      <c r="AY1" s="1" t="s">
        <v>50</v>
      </c>
      <c r="AZ1" s="2" t="s">
        <v>51</v>
      </c>
    </row>
    <row r="2" spans="1:52" x14ac:dyDescent="0.25">
      <c r="A2" s="4">
        <v>2017</v>
      </c>
      <c r="B2" s="4" t="s">
        <v>52</v>
      </c>
      <c r="C2" t="s">
        <v>53</v>
      </c>
      <c r="D2" t="s">
        <v>54</v>
      </c>
      <c r="E2" t="s">
        <v>573</v>
      </c>
      <c r="F2" s="4">
        <v>469</v>
      </c>
      <c r="G2">
        <v>38</v>
      </c>
      <c r="H2">
        <v>1</v>
      </c>
      <c r="I2" s="12">
        <v>465</v>
      </c>
      <c r="J2" s="12">
        <v>9.5182795698924725</v>
      </c>
      <c r="K2">
        <v>2</v>
      </c>
      <c r="L2">
        <v>4.3010752688172043E-3</v>
      </c>
      <c r="M2">
        <v>0</v>
      </c>
      <c r="N2">
        <v>0</v>
      </c>
      <c r="O2">
        <v>0</v>
      </c>
      <c r="P2">
        <v>303</v>
      </c>
      <c r="Q2">
        <v>27</v>
      </c>
      <c r="R2">
        <v>142</v>
      </c>
      <c r="S2">
        <v>120</v>
      </c>
      <c r="T2">
        <v>85</v>
      </c>
      <c r="U2">
        <v>279.57647058823528</v>
      </c>
      <c r="V2">
        <v>83</v>
      </c>
      <c r="W2">
        <v>70.313253012048193</v>
      </c>
      <c r="X2">
        <v>280</v>
      </c>
      <c r="Y2">
        <v>189.57499999999999</v>
      </c>
      <c r="Z2">
        <v>54</v>
      </c>
      <c r="AA2">
        <v>524</v>
      </c>
      <c r="AB2">
        <v>375</v>
      </c>
      <c r="AC2" s="15">
        <v>203</v>
      </c>
      <c r="AD2">
        <v>0.79957356076759056</v>
      </c>
      <c r="AE2">
        <v>105</v>
      </c>
      <c r="AF2">
        <v>129</v>
      </c>
      <c r="AG2">
        <v>0.22388059701492538</v>
      </c>
      <c r="AH2" s="4">
        <v>37</v>
      </c>
      <c r="AI2">
        <v>0.68518518518518523</v>
      </c>
      <c r="AJ2" s="4">
        <v>16</v>
      </c>
      <c r="AK2">
        <v>0.29629629629629628</v>
      </c>
      <c r="AL2" s="4">
        <v>76</v>
      </c>
      <c r="AM2">
        <v>0.20266666666666666</v>
      </c>
      <c r="AN2" s="4">
        <v>38</v>
      </c>
      <c r="AO2">
        <v>0.10133333333333333</v>
      </c>
      <c r="AP2" s="4">
        <v>0</v>
      </c>
      <c r="AQ2">
        <v>0</v>
      </c>
      <c r="AR2" s="4">
        <v>0</v>
      </c>
      <c r="AS2">
        <v>0</v>
      </c>
      <c r="AT2" s="4">
        <v>4</v>
      </c>
      <c r="AU2" s="4">
        <v>51</v>
      </c>
      <c r="AV2" s="4">
        <v>16</v>
      </c>
      <c r="AW2">
        <v>2.8950617283950617</v>
      </c>
      <c r="AX2" s="4">
        <f>IF(ISERROR(F2/AW2),0,F2/AW2)</f>
        <v>162</v>
      </c>
      <c r="AY2" s="4">
        <v>75</v>
      </c>
      <c r="AZ2" s="4">
        <v>105</v>
      </c>
    </row>
    <row r="3" spans="1:52" x14ac:dyDescent="0.25">
      <c r="A3" s="4">
        <v>2017</v>
      </c>
      <c r="B3" s="4" t="s">
        <v>52</v>
      </c>
      <c r="C3" t="s">
        <v>53</v>
      </c>
      <c r="D3" t="s">
        <v>55</v>
      </c>
      <c r="E3" t="s">
        <v>574</v>
      </c>
      <c r="F3" s="4">
        <v>440</v>
      </c>
      <c r="G3">
        <v>54</v>
      </c>
      <c r="H3">
        <v>5</v>
      </c>
      <c r="I3" s="12">
        <v>437</v>
      </c>
      <c r="J3" s="12">
        <v>12.203661327231121</v>
      </c>
      <c r="K3">
        <v>10</v>
      </c>
      <c r="L3">
        <v>2.2883295194508008E-2</v>
      </c>
      <c r="M3">
        <v>0</v>
      </c>
      <c r="N3">
        <v>0</v>
      </c>
      <c r="O3">
        <v>0</v>
      </c>
      <c r="P3">
        <v>289</v>
      </c>
      <c r="Q3">
        <v>26</v>
      </c>
      <c r="R3">
        <v>146</v>
      </c>
      <c r="S3">
        <v>80</v>
      </c>
      <c r="T3">
        <v>64</v>
      </c>
      <c r="U3">
        <v>264.671875</v>
      </c>
      <c r="V3">
        <v>58</v>
      </c>
      <c r="W3">
        <v>51.844827586206897</v>
      </c>
      <c r="X3">
        <v>332</v>
      </c>
      <c r="Y3">
        <v>139.47891566265059</v>
      </c>
      <c r="Z3">
        <v>41</v>
      </c>
      <c r="AA3">
        <v>474</v>
      </c>
      <c r="AB3">
        <v>360</v>
      </c>
      <c r="AC3" s="15">
        <v>164</v>
      </c>
      <c r="AD3">
        <v>0.81818181818181823</v>
      </c>
      <c r="AE3">
        <v>195</v>
      </c>
      <c r="AF3">
        <v>117</v>
      </c>
      <c r="AG3">
        <v>0.44318181818181818</v>
      </c>
      <c r="AH3" s="4">
        <v>28</v>
      </c>
      <c r="AI3">
        <v>0.68292682926829273</v>
      </c>
      <c r="AJ3" s="4">
        <v>14</v>
      </c>
      <c r="AK3">
        <v>0.34146341463414637</v>
      </c>
      <c r="AL3" s="4">
        <v>69</v>
      </c>
      <c r="AM3">
        <v>0.19166666666666668</v>
      </c>
      <c r="AN3" s="4">
        <v>34</v>
      </c>
      <c r="AO3">
        <v>9.4444444444444442E-2</v>
      </c>
      <c r="AP3" s="4">
        <v>0</v>
      </c>
      <c r="AQ3">
        <v>0</v>
      </c>
      <c r="AR3" s="4">
        <v>0</v>
      </c>
      <c r="AS3">
        <v>0</v>
      </c>
      <c r="AT3" s="4">
        <v>1</v>
      </c>
      <c r="AU3" s="4">
        <v>15</v>
      </c>
      <c r="AV3" s="4">
        <v>5</v>
      </c>
      <c r="AW3">
        <v>3.0985915492957745</v>
      </c>
      <c r="AX3" s="4">
        <f t="shared" ref="AX3:AX66" si="0">IF(ISERROR(F3/AW3),0,F3/AW3)</f>
        <v>142</v>
      </c>
      <c r="AY3" s="4">
        <v>59</v>
      </c>
      <c r="AZ3" s="4">
        <v>123</v>
      </c>
    </row>
    <row r="4" spans="1:52" x14ac:dyDescent="0.25">
      <c r="A4" s="4">
        <v>2017</v>
      </c>
      <c r="B4" s="4" t="s">
        <v>52</v>
      </c>
      <c r="C4" t="s">
        <v>53</v>
      </c>
      <c r="D4" t="s">
        <v>56</v>
      </c>
      <c r="E4" t="s">
        <v>575</v>
      </c>
      <c r="F4" s="4">
        <v>292</v>
      </c>
      <c r="G4">
        <v>282</v>
      </c>
      <c r="H4">
        <v>2</v>
      </c>
      <c r="I4" s="12">
        <v>292</v>
      </c>
      <c r="J4" s="12">
        <v>3.0034246575342465</v>
      </c>
      <c r="K4">
        <v>0</v>
      </c>
      <c r="L4">
        <v>0</v>
      </c>
      <c r="M4">
        <v>0</v>
      </c>
      <c r="N4">
        <v>0</v>
      </c>
      <c r="O4">
        <v>0</v>
      </c>
      <c r="P4">
        <v>219</v>
      </c>
      <c r="Q4">
        <v>10</v>
      </c>
      <c r="R4">
        <v>48</v>
      </c>
      <c r="S4">
        <v>18</v>
      </c>
      <c r="T4">
        <v>8</v>
      </c>
      <c r="U4">
        <v>123.875</v>
      </c>
      <c r="V4">
        <v>6</v>
      </c>
      <c r="W4">
        <v>13.666666666666666</v>
      </c>
      <c r="X4">
        <v>284</v>
      </c>
      <c r="Y4">
        <v>91.088028169014081</v>
      </c>
      <c r="Z4">
        <v>7</v>
      </c>
      <c r="AA4">
        <v>175</v>
      </c>
      <c r="AB4">
        <v>282</v>
      </c>
      <c r="AC4" s="15">
        <v>104</v>
      </c>
      <c r="AD4">
        <v>0.96575342465753422</v>
      </c>
      <c r="AE4">
        <v>45</v>
      </c>
      <c r="AF4">
        <v>54</v>
      </c>
      <c r="AG4">
        <v>0.1541095890410959</v>
      </c>
      <c r="AH4" s="4">
        <v>1</v>
      </c>
      <c r="AI4">
        <v>0.14285714285714285</v>
      </c>
      <c r="AJ4" s="4">
        <v>0</v>
      </c>
      <c r="AK4">
        <v>0</v>
      </c>
      <c r="AL4" s="4">
        <v>8</v>
      </c>
      <c r="AM4">
        <v>2.8368794326241134E-2</v>
      </c>
      <c r="AN4" s="4">
        <v>9</v>
      </c>
      <c r="AO4">
        <v>3.1914893617021274E-2</v>
      </c>
      <c r="AP4" s="4">
        <v>9</v>
      </c>
      <c r="AQ4">
        <v>3.0821917808219176E-2</v>
      </c>
      <c r="AR4" s="4">
        <v>9</v>
      </c>
      <c r="AS4">
        <v>3.0821917808219176E-2</v>
      </c>
      <c r="AT4" s="4">
        <v>0</v>
      </c>
      <c r="AU4" s="4">
        <v>0</v>
      </c>
      <c r="AV4" s="4">
        <v>0</v>
      </c>
      <c r="AW4">
        <v>1.8838709677419354</v>
      </c>
      <c r="AX4" s="4">
        <f t="shared" si="0"/>
        <v>155</v>
      </c>
      <c r="AY4" s="4">
        <v>0</v>
      </c>
      <c r="AZ4" s="4">
        <v>0</v>
      </c>
    </row>
    <row r="5" spans="1:52" x14ac:dyDescent="0.25">
      <c r="A5" s="4">
        <v>2017</v>
      </c>
      <c r="B5" s="4" t="s">
        <v>52</v>
      </c>
      <c r="C5" t="s">
        <v>53</v>
      </c>
      <c r="D5" t="s">
        <v>57</v>
      </c>
      <c r="E5" t="s">
        <v>576</v>
      </c>
      <c r="F5" s="4">
        <v>277</v>
      </c>
      <c r="G5">
        <v>32</v>
      </c>
      <c r="H5">
        <v>4</v>
      </c>
      <c r="I5" s="12">
        <v>275</v>
      </c>
      <c r="J5" s="12">
        <v>8.7163636363636368</v>
      </c>
      <c r="K5">
        <v>0</v>
      </c>
      <c r="L5">
        <v>0</v>
      </c>
      <c r="M5">
        <v>0</v>
      </c>
      <c r="N5">
        <v>0</v>
      </c>
      <c r="O5">
        <v>0</v>
      </c>
      <c r="P5">
        <v>198</v>
      </c>
      <c r="Q5">
        <v>36</v>
      </c>
      <c r="R5">
        <v>80</v>
      </c>
      <c r="S5">
        <v>84</v>
      </c>
      <c r="T5">
        <v>41</v>
      </c>
      <c r="U5">
        <v>227.70731707317074</v>
      </c>
      <c r="V5">
        <v>41</v>
      </c>
      <c r="W5">
        <v>58.073170731707314</v>
      </c>
      <c r="X5">
        <v>215</v>
      </c>
      <c r="Y5">
        <v>137.66046511627906</v>
      </c>
      <c r="Z5">
        <v>23</v>
      </c>
      <c r="AA5">
        <v>451</v>
      </c>
      <c r="AB5">
        <v>229</v>
      </c>
      <c r="AC5">
        <v>159</v>
      </c>
      <c r="AD5">
        <v>0.8267148014440433</v>
      </c>
      <c r="AE5">
        <v>129</v>
      </c>
      <c r="AF5">
        <v>108</v>
      </c>
      <c r="AG5">
        <v>0.46570397111913359</v>
      </c>
      <c r="AH5" s="4">
        <v>15</v>
      </c>
      <c r="AI5">
        <v>0.65217391304347827</v>
      </c>
      <c r="AJ5" s="4">
        <v>8</v>
      </c>
      <c r="AK5">
        <v>0.34782608695652173</v>
      </c>
      <c r="AL5" s="4">
        <v>28</v>
      </c>
      <c r="AM5">
        <v>0.1222707423580786</v>
      </c>
      <c r="AN5" s="4">
        <v>23</v>
      </c>
      <c r="AO5">
        <v>0.10043668122270742</v>
      </c>
      <c r="AP5" s="4">
        <v>0</v>
      </c>
      <c r="AQ5">
        <v>0</v>
      </c>
      <c r="AR5" s="4">
        <v>0</v>
      </c>
      <c r="AS5">
        <v>0</v>
      </c>
      <c r="AT5" s="4">
        <v>3</v>
      </c>
      <c r="AU5" s="4">
        <v>9</v>
      </c>
      <c r="AV5" s="4">
        <v>2</v>
      </c>
      <c r="AW5">
        <v>2.2892561983471076</v>
      </c>
      <c r="AX5" s="4">
        <f t="shared" si="0"/>
        <v>120.99999999999999</v>
      </c>
      <c r="AY5" s="4">
        <v>37</v>
      </c>
      <c r="AZ5" s="4">
        <v>103</v>
      </c>
    </row>
    <row r="6" spans="1:52" x14ac:dyDescent="0.25">
      <c r="A6" s="4">
        <v>2017</v>
      </c>
      <c r="B6" s="4" t="s">
        <v>52</v>
      </c>
      <c r="C6" t="s">
        <v>53</v>
      </c>
      <c r="D6" t="s">
        <v>58</v>
      </c>
      <c r="E6" t="s">
        <v>577</v>
      </c>
      <c r="F6" s="4">
        <v>269</v>
      </c>
      <c r="G6">
        <v>50</v>
      </c>
      <c r="H6">
        <v>3</v>
      </c>
      <c r="I6">
        <v>267</v>
      </c>
      <c r="J6">
        <v>8.8539325842696623</v>
      </c>
      <c r="K6">
        <v>0</v>
      </c>
      <c r="L6">
        <v>0</v>
      </c>
      <c r="M6">
        <v>0</v>
      </c>
      <c r="N6">
        <v>0</v>
      </c>
      <c r="O6">
        <v>0</v>
      </c>
      <c r="P6">
        <v>195</v>
      </c>
      <c r="Q6">
        <v>25</v>
      </c>
      <c r="R6">
        <v>107</v>
      </c>
      <c r="S6">
        <v>65</v>
      </c>
      <c r="T6">
        <v>43</v>
      </c>
      <c r="U6">
        <v>237.2093023255814</v>
      </c>
      <c r="V6">
        <v>42</v>
      </c>
      <c r="W6">
        <v>48.595238095238095</v>
      </c>
      <c r="X6">
        <v>203</v>
      </c>
      <c r="Y6">
        <v>159.27093596059115</v>
      </c>
      <c r="Z6">
        <v>18</v>
      </c>
      <c r="AA6">
        <v>511</v>
      </c>
      <c r="AB6">
        <v>222</v>
      </c>
      <c r="AC6">
        <v>180</v>
      </c>
      <c r="AD6">
        <v>0.82527881040892193</v>
      </c>
      <c r="AE6">
        <v>96</v>
      </c>
      <c r="AF6">
        <v>132</v>
      </c>
      <c r="AG6">
        <v>0.35687732342007433</v>
      </c>
      <c r="AH6" s="4">
        <v>12</v>
      </c>
      <c r="AI6">
        <v>0.66666666666666663</v>
      </c>
      <c r="AJ6" s="4">
        <v>9</v>
      </c>
      <c r="AK6">
        <v>0.5</v>
      </c>
      <c r="AL6" s="4">
        <v>37</v>
      </c>
      <c r="AM6">
        <v>0.16666666666666666</v>
      </c>
      <c r="AN6" s="4">
        <v>30</v>
      </c>
      <c r="AO6">
        <v>0.13513513513513514</v>
      </c>
      <c r="AP6" s="4">
        <v>0</v>
      </c>
      <c r="AQ6">
        <v>0</v>
      </c>
      <c r="AR6" s="4">
        <v>0</v>
      </c>
      <c r="AS6">
        <v>0</v>
      </c>
      <c r="AT6" s="4">
        <v>0</v>
      </c>
      <c r="AU6" s="4">
        <v>19</v>
      </c>
      <c r="AV6" s="4">
        <v>1</v>
      </c>
      <c r="AW6">
        <v>2.514018691588785</v>
      </c>
      <c r="AX6" s="4">
        <f t="shared" si="0"/>
        <v>107</v>
      </c>
      <c r="AY6" s="4">
        <v>41</v>
      </c>
      <c r="AZ6" s="4">
        <v>97</v>
      </c>
    </row>
    <row r="7" spans="1:52" x14ac:dyDescent="0.25">
      <c r="A7" s="4">
        <v>2017</v>
      </c>
      <c r="B7" s="4" t="s">
        <v>52</v>
      </c>
      <c r="C7" t="s">
        <v>53</v>
      </c>
      <c r="D7" t="s">
        <v>59</v>
      </c>
      <c r="E7" t="s">
        <v>578</v>
      </c>
      <c r="F7" s="4">
        <v>227</v>
      </c>
      <c r="G7">
        <v>156</v>
      </c>
      <c r="H7">
        <v>6</v>
      </c>
      <c r="I7">
        <v>226</v>
      </c>
      <c r="J7">
        <v>9.5221238938053094</v>
      </c>
      <c r="K7">
        <v>8</v>
      </c>
      <c r="L7">
        <v>3.5398230088495575E-2</v>
      </c>
      <c r="M7">
        <v>0</v>
      </c>
      <c r="N7">
        <v>0</v>
      </c>
      <c r="O7">
        <v>0</v>
      </c>
      <c r="P7">
        <v>174</v>
      </c>
      <c r="Q7">
        <v>13</v>
      </c>
      <c r="R7">
        <v>19</v>
      </c>
      <c r="S7">
        <v>16</v>
      </c>
      <c r="T7">
        <v>4</v>
      </c>
      <c r="U7">
        <v>377.5</v>
      </c>
      <c r="V7">
        <v>4</v>
      </c>
      <c r="W7">
        <v>18.25</v>
      </c>
      <c r="X7">
        <v>223</v>
      </c>
      <c r="Y7">
        <v>78.650224215246638</v>
      </c>
      <c r="Z7">
        <v>4</v>
      </c>
      <c r="AA7">
        <v>422</v>
      </c>
      <c r="AB7">
        <v>223</v>
      </c>
      <c r="AC7">
        <v>98</v>
      </c>
      <c r="AD7">
        <v>0.98237885462555063</v>
      </c>
      <c r="AE7">
        <v>44</v>
      </c>
      <c r="AF7">
        <v>88</v>
      </c>
      <c r="AG7">
        <v>0.19383259911894274</v>
      </c>
      <c r="AH7" s="4">
        <v>1</v>
      </c>
      <c r="AI7">
        <v>0.25</v>
      </c>
      <c r="AJ7" s="4">
        <v>0</v>
      </c>
      <c r="AK7">
        <v>0</v>
      </c>
      <c r="AL7" s="4">
        <v>2</v>
      </c>
      <c r="AM7">
        <v>8.9686098654708519E-3</v>
      </c>
      <c r="AN7" s="4">
        <v>9</v>
      </c>
      <c r="AO7">
        <v>4.0358744394618833E-2</v>
      </c>
      <c r="AP7" s="4">
        <v>3</v>
      </c>
      <c r="AQ7">
        <v>1.3215859030837005E-2</v>
      </c>
      <c r="AR7" s="4">
        <v>9</v>
      </c>
      <c r="AS7">
        <v>3.9647577092511016E-2</v>
      </c>
      <c r="AT7" s="4">
        <v>0</v>
      </c>
      <c r="AU7" s="4">
        <v>0</v>
      </c>
      <c r="AV7" s="4">
        <v>0</v>
      </c>
      <c r="AW7">
        <v>1.8160000000000001</v>
      </c>
      <c r="AX7" s="4">
        <f t="shared" si="0"/>
        <v>125</v>
      </c>
      <c r="AY7" s="4">
        <v>2</v>
      </c>
      <c r="AZ7" s="4">
        <v>374</v>
      </c>
    </row>
    <row r="8" spans="1:52" x14ac:dyDescent="0.25">
      <c r="A8" s="4">
        <v>2017</v>
      </c>
      <c r="B8" s="4" t="s">
        <v>52</v>
      </c>
      <c r="C8" t="s">
        <v>53</v>
      </c>
      <c r="D8" t="s">
        <v>60</v>
      </c>
      <c r="E8" t="s">
        <v>579</v>
      </c>
      <c r="F8" s="4">
        <v>199</v>
      </c>
      <c r="G8">
        <v>139</v>
      </c>
      <c r="H8">
        <v>4</v>
      </c>
      <c r="I8">
        <v>197</v>
      </c>
      <c r="J8">
        <v>10.050761421319796</v>
      </c>
      <c r="K8">
        <v>2</v>
      </c>
      <c r="L8">
        <v>1.015228426395939E-2</v>
      </c>
      <c r="M8">
        <v>0</v>
      </c>
      <c r="N8">
        <v>0</v>
      </c>
      <c r="O8">
        <v>0</v>
      </c>
      <c r="P8">
        <v>168</v>
      </c>
      <c r="Q8">
        <v>22</v>
      </c>
      <c r="R8">
        <v>42</v>
      </c>
      <c r="S8">
        <v>68</v>
      </c>
      <c r="T8">
        <v>68</v>
      </c>
      <c r="U8">
        <v>159.39705882352942</v>
      </c>
      <c r="V8">
        <v>61</v>
      </c>
      <c r="W8">
        <v>62.786885245901637</v>
      </c>
      <c r="X8">
        <v>127</v>
      </c>
      <c r="Y8">
        <v>144.55905511811022</v>
      </c>
      <c r="Z8">
        <v>55</v>
      </c>
      <c r="AA8">
        <v>395</v>
      </c>
      <c r="AB8">
        <v>125</v>
      </c>
      <c r="AC8">
        <v>184</v>
      </c>
      <c r="AD8">
        <v>0.62814070351758799</v>
      </c>
      <c r="AE8">
        <v>25</v>
      </c>
      <c r="AF8">
        <v>110</v>
      </c>
      <c r="AG8">
        <v>0.12562814070351758</v>
      </c>
      <c r="AH8" s="4">
        <v>26</v>
      </c>
      <c r="AI8">
        <v>0.47272727272727272</v>
      </c>
      <c r="AJ8" s="4">
        <v>7</v>
      </c>
      <c r="AK8">
        <v>0.12727272727272726</v>
      </c>
      <c r="AL8" s="4">
        <v>20</v>
      </c>
      <c r="AM8">
        <v>0.16</v>
      </c>
      <c r="AN8" s="4">
        <v>12</v>
      </c>
      <c r="AO8">
        <v>9.6000000000000002E-2</v>
      </c>
      <c r="AP8" s="4">
        <v>1</v>
      </c>
      <c r="AQ8">
        <v>5.0251256281407036E-3</v>
      </c>
      <c r="AR8" s="4">
        <v>2</v>
      </c>
      <c r="AS8">
        <v>1.0050251256281407E-2</v>
      </c>
      <c r="AT8" s="4">
        <v>0</v>
      </c>
      <c r="AU8" s="4">
        <v>1</v>
      </c>
      <c r="AV8" s="4">
        <v>2</v>
      </c>
      <c r="AW8">
        <v>1.7304347826086957</v>
      </c>
      <c r="AX8" s="4">
        <f t="shared" si="0"/>
        <v>115</v>
      </c>
      <c r="AY8" s="4">
        <v>53</v>
      </c>
      <c r="AZ8" s="4">
        <v>76</v>
      </c>
    </row>
    <row r="9" spans="1:52" x14ac:dyDescent="0.25">
      <c r="A9" s="4">
        <v>2017</v>
      </c>
      <c r="B9" s="4" t="s">
        <v>52</v>
      </c>
      <c r="C9" t="s">
        <v>53</v>
      </c>
      <c r="D9" t="s">
        <v>61</v>
      </c>
      <c r="E9" t="s">
        <v>580</v>
      </c>
      <c r="F9" s="4">
        <v>197</v>
      </c>
      <c r="G9">
        <v>94</v>
      </c>
      <c r="H9">
        <v>4</v>
      </c>
      <c r="I9">
        <v>197</v>
      </c>
      <c r="J9">
        <v>12.243654822335026</v>
      </c>
      <c r="K9">
        <v>0</v>
      </c>
      <c r="L9">
        <v>0</v>
      </c>
      <c r="M9">
        <v>0</v>
      </c>
      <c r="N9">
        <v>0</v>
      </c>
      <c r="O9">
        <v>0</v>
      </c>
      <c r="P9">
        <v>185</v>
      </c>
      <c r="Q9">
        <v>21</v>
      </c>
      <c r="R9">
        <v>56</v>
      </c>
      <c r="S9">
        <v>89</v>
      </c>
      <c r="T9">
        <v>73</v>
      </c>
      <c r="U9">
        <v>167.63013698630138</v>
      </c>
      <c r="V9">
        <v>70</v>
      </c>
      <c r="W9">
        <v>71.98571428571428</v>
      </c>
      <c r="X9">
        <v>117</v>
      </c>
      <c r="Y9">
        <v>180.02564102564102</v>
      </c>
      <c r="Z9">
        <v>45</v>
      </c>
      <c r="AA9">
        <v>472</v>
      </c>
      <c r="AB9">
        <v>116</v>
      </c>
      <c r="AC9">
        <v>226</v>
      </c>
      <c r="AD9">
        <v>0.58883248730964466</v>
      </c>
      <c r="AE9">
        <v>14</v>
      </c>
      <c r="AF9">
        <v>181</v>
      </c>
      <c r="AG9">
        <v>7.1065989847715741E-2</v>
      </c>
      <c r="AH9" s="4">
        <v>40</v>
      </c>
      <c r="AI9">
        <v>0.88888888888888884</v>
      </c>
      <c r="AJ9" s="4">
        <v>8</v>
      </c>
      <c r="AK9">
        <v>0.17777777777777778</v>
      </c>
      <c r="AL9" s="4">
        <v>44</v>
      </c>
      <c r="AM9">
        <v>0.37931034482758619</v>
      </c>
      <c r="AN9" s="4">
        <v>23</v>
      </c>
      <c r="AO9">
        <v>0.19827586206896552</v>
      </c>
      <c r="AP9" s="4">
        <v>1</v>
      </c>
      <c r="AQ9">
        <v>5.076142131979695E-3</v>
      </c>
      <c r="AR9" s="4">
        <v>0</v>
      </c>
      <c r="AS9">
        <v>0</v>
      </c>
      <c r="AT9" s="4">
        <v>0</v>
      </c>
      <c r="AU9" s="4">
        <v>1</v>
      </c>
      <c r="AV9" s="4">
        <v>2</v>
      </c>
      <c r="AW9">
        <v>1.7433628318584071</v>
      </c>
      <c r="AX9" s="4">
        <f t="shared" si="0"/>
        <v>113</v>
      </c>
      <c r="AY9" s="4">
        <v>54</v>
      </c>
      <c r="AZ9" s="4">
        <v>158</v>
      </c>
    </row>
    <row r="10" spans="1:52" x14ac:dyDescent="0.25">
      <c r="A10" s="4">
        <v>2017</v>
      </c>
      <c r="B10" s="4" t="s">
        <v>52</v>
      </c>
      <c r="C10" t="s">
        <v>53</v>
      </c>
      <c r="D10" t="s">
        <v>62</v>
      </c>
      <c r="E10" t="s">
        <v>581</v>
      </c>
      <c r="F10" s="4">
        <v>193</v>
      </c>
      <c r="G10">
        <v>14</v>
      </c>
      <c r="H10">
        <v>3</v>
      </c>
      <c r="I10">
        <v>191</v>
      </c>
      <c r="J10">
        <v>12.329842931937172</v>
      </c>
      <c r="K10">
        <v>0</v>
      </c>
      <c r="L10">
        <v>0</v>
      </c>
      <c r="M10">
        <v>0</v>
      </c>
      <c r="N10">
        <v>0</v>
      </c>
      <c r="O10">
        <v>0</v>
      </c>
      <c r="P10">
        <v>124</v>
      </c>
      <c r="Q10">
        <v>30</v>
      </c>
      <c r="R10">
        <v>62</v>
      </c>
      <c r="S10">
        <v>105</v>
      </c>
      <c r="T10">
        <v>24</v>
      </c>
      <c r="U10">
        <v>350.95833333333331</v>
      </c>
      <c r="V10">
        <v>24</v>
      </c>
      <c r="W10">
        <v>48.333333333333336</v>
      </c>
      <c r="X10">
        <v>130</v>
      </c>
      <c r="Y10">
        <v>207.67692307692309</v>
      </c>
      <c r="Z10">
        <v>10</v>
      </c>
      <c r="AA10">
        <v>750</v>
      </c>
      <c r="AB10">
        <v>157</v>
      </c>
      <c r="AC10">
        <v>213</v>
      </c>
      <c r="AD10">
        <v>0.81347150259067358</v>
      </c>
      <c r="AE10">
        <v>58</v>
      </c>
      <c r="AF10">
        <v>146</v>
      </c>
      <c r="AG10">
        <v>0.30051813471502592</v>
      </c>
      <c r="AH10" s="4">
        <v>10</v>
      </c>
      <c r="AI10">
        <v>1</v>
      </c>
      <c r="AJ10" s="4">
        <v>7</v>
      </c>
      <c r="AK10">
        <v>0.7</v>
      </c>
      <c r="AL10" s="4">
        <v>19</v>
      </c>
      <c r="AM10">
        <v>0.12101910828025478</v>
      </c>
      <c r="AN10" s="4">
        <v>16</v>
      </c>
      <c r="AO10">
        <v>0.10191082802547771</v>
      </c>
      <c r="AP10" s="4">
        <v>0</v>
      </c>
      <c r="AQ10">
        <v>0</v>
      </c>
      <c r="AR10" s="4">
        <v>0</v>
      </c>
      <c r="AS10">
        <v>0</v>
      </c>
      <c r="AT10" s="4">
        <v>3</v>
      </c>
      <c r="AU10" s="4">
        <v>16</v>
      </c>
      <c r="AV10" s="4">
        <v>0</v>
      </c>
      <c r="AW10">
        <v>2.5733333333333333</v>
      </c>
      <c r="AX10" s="4">
        <f t="shared" si="0"/>
        <v>75</v>
      </c>
      <c r="AY10" s="4">
        <v>22</v>
      </c>
      <c r="AZ10" s="4">
        <v>117</v>
      </c>
    </row>
    <row r="11" spans="1:52" x14ac:dyDescent="0.25">
      <c r="A11" s="4">
        <v>2017</v>
      </c>
      <c r="B11" s="4" t="s">
        <v>52</v>
      </c>
      <c r="C11" t="s">
        <v>53</v>
      </c>
      <c r="D11" t="s">
        <v>63</v>
      </c>
      <c r="E11" t="s">
        <v>582</v>
      </c>
      <c r="F11" s="4">
        <v>187</v>
      </c>
      <c r="G11">
        <v>160</v>
      </c>
      <c r="H11">
        <v>3</v>
      </c>
      <c r="I11">
        <v>186</v>
      </c>
      <c r="J11">
        <v>6.688172043010753</v>
      </c>
      <c r="K11">
        <v>4</v>
      </c>
      <c r="L11">
        <v>2.1505376344086023E-2</v>
      </c>
      <c r="M11">
        <v>0</v>
      </c>
      <c r="N11">
        <v>0</v>
      </c>
      <c r="O11">
        <v>0</v>
      </c>
      <c r="P11">
        <v>143</v>
      </c>
      <c r="Q11">
        <v>11</v>
      </c>
      <c r="R11">
        <v>20</v>
      </c>
      <c r="S11">
        <v>20</v>
      </c>
      <c r="T11">
        <v>5</v>
      </c>
      <c r="U11">
        <v>210</v>
      </c>
      <c r="V11">
        <v>5</v>
      </c>
      <c r="W11">
        <v>17.600000000000001</v>
      </c>
      <c r="X11">
        <v>182</v>
      </c>
      <c r="Y11">
        <v>82.5</v>
      </c>
      <c r="Z11">
        <v>5</v>
      </c>
      <c r="AA11">
        <v>257</v>
      </c>
      <c r="AB11">
        <v>181</v>
      </c>
      <c r="AC11">
        <v>97</v>
      </c>
      <c r="AD11">
        <v>0.96791443850267378</v>
      </c>
      <c r="AE11">
        <v>47</v>
      </c>
      <c r="AF11">
        <v>59</v>
      </c>
      <c r="AG11">
        <v>0.25133689839572193</v>
      </c>
      <c r="AH11" s="4">
        <v>1</v>
      </c>
      <c r="AI11">
        <v>0.2</v>
      </c>
      <c r="AJ11" s="4">
        <v>2</v>
      </c>
      <c r="AK11">
        <v>0.4</v>
      </c>
      <c r="AL11" s="4">
        <v>3</v>
      </c>
      <c r="AM11">
        <v>1.6574585635359115E-2</v>
      </c>
      <c r="AN11" s="4">
        <v>5</v>
      </c>
      <c r="AO11">
        <v>2.7624309392265192E-2</v>
      </c>
      <c r="AP11" s="4">
        <v>4</v>
      </c>
      <c r="AQ11">
        <v>2.1390374331550801E-2</v>
      </c>
      <c r="AR11" s="4">
        <v>7</v>
      </c>
      <c r="AS11">
        <v>3.7433155080213901E-2</v>
      </c>
      <c r="AT11" s="4">
        <v>0</v>
      </c>
      <c r="AU11" s="4">
        <v>0</v>
      </c>
      <c r="AV11" s="4">
        <v>0</v>
      </c>
      <c r="AW11">
        <v>1.7314814814814814</v>
      </c>
      <c r="AX11" s="4">
        <f t="shared" si="0"/>
        <v>108</v>
      </c>
      <c r="AY11" s="4">
        <v>0</v>
      </c>
      <c r="AZ11" s="4">
        <v>0</v>
      </c>
    </row>
    <row r="12" spans="1:52" x14ac:dyDescent="0.25">
      <c r="A12" s="4">
        <v>2017</v>
      </c>
      <c r="B12" s="4" t="s">
        <v>52</v>
      </c>
      <c r="C12" t="s">
        <v>53</v>
      </c>
      <c r="D12" t="s">
        <v>64</v>
      </c>
      <c r="E12" t="s">
        <v>583</v>
      </c>
      <c r="F12" s="4">
        <v>180</v>
      </c>
      <c r="G12">
        <v>107</v>
      </c>
      <c r="H12">
        <v>4</v>
      </c>
      <c r="I12">
        <v>179</v>
      </c>
      <c r="J12">
        <v>8.949720670391061</v>
      </c>
      <c r="K12">
        <v>4</v>
      </c>
      <c r="L12">
        <v>2.23463687150838E-2</v>
      </c>
      <c r="M12">
        <v>0</v>
      </c>
      <c r="N12">
        <v>0</v>
      </c>
      <c r="O12">
        <v>0</v>
      </c>
      <c r="P12">
        <v>160</v>
      </c>
      <c r="Q12">
        <v>19</v>
      </c>
      <c r="R12">
        <v>57</v>
      </c>
      <c r="S12">
        <v>79</v>
      </c>
      <c r="T12">
        <v>83</v>
      </c>
      <c r="U12">
        <v>178.37349397590361</v>
      </c>
      <c r="V12">
        <v>74</v>
      </c>
      <c r="W12">
        <v>51.216216216216218</v>
      </c>
      <c r="X12">
        <v>92</v>
      </c>
      <c r="Y12">
        <v>174.63043478260869</v>
      </c>
      <c r="Z12">
        <v>55</v>
      </c>
      <c r="AA12">
        <v>385</v>
      </c>
      <c r="AB12">
        <v>90</v>
      </c>
      <c r="AC12">
        <v>214</v>
      </c>
      <c r="AD12">
        <v>0.5</v>
      </c>
      <c r="AE12">
        <v>9</v>
      </c>
      <c r="AF12">
        <v>135</v>
      </c>
      <c r="AG12">
        <v>0.05</v>
      </c>
      <c r="AH12" s="4">
        <v>44</v>
      </c>
      <c r="AI12">
        <v>0.8</v>
      </c>
      <c r="AJ12" s="4">
        <v>12</v>
      </c>
      <c r="AK12">
        <v>0.21818181818181817</v>
      </c>
      <c r="AL12" s="4">
        <v>32</v>
      </c>
      <c r="AM12">
        <v>0.35555555555555557</v>
      </c>
      <c r="AN12" s="4">
        <v>12</v>
      </c>
      <c r="AO12">
        <v>0.13333333333333333</v>
      </c>
      <c r="AP12" s="4">
        <v>0</v>
      </c>
      <c r="AQ12">
        <v>0</v>
      </c>
      <c r="AR12" s="4">
        <v>0</v>
      </c>
      <c r="AS12">
        <v>0</v>
      </c>
      <c r="AT12" s="4">
        <v>0</v>
      </c>
      <c r="AU12" s="4">
        <v>3</v>
      </c>
      <c r="AV12" s="4">
        <v>1</v>
      </c>
      <c r="AW12">
        <v>1.7647058823529411</v>
      </c>
      <c r="AX12" s="4">
        <f t="shared" si="0"/>
        <v>102</v>
      </c>
      <c r="AY12" s="4">
        <v>73</v>
      </c>
      <c r="AZ12" s="4">
        <v>94</v>
      </c>
    </row>
    <row r="13" spans="1:52" x14ac:dyDescent="0.25">
      <c r="A13" s="4">
        <v>2017</v>
      </c>
      <c r="B13" s="4" t="s">
        <v>52</v>
      </c>
      <c r="C13" t="s">
        <v>53</v>
      </c>
      <c r="D13" t="s">
        <v>65</v>
      </c>
      <c r="E13" t="s">
        <v>584</v>
      </c>
      <c r="F13" s="4">
        <v>177</v>
      </c>
      <c r="G13">
        <v>106</v>
      </c>
      <c r="H13">
        <v>7</v>
      </c>
      <c r="I13">
        <v>177</v>
      </c>
      <c r="J13">
        <v>18.89265536723164</v>
      </c>
      <c r="K13">
        <v>4</v>
      </c>
      <c r="L13">
        <v>2.2598870056497175E-2</v>
      </c>
      <c r="M13">
        <v>0</v>
      </c>
      <c r="N13">
        <v>0</v>
      </c>
      <c r="O13">
        <v>0</v>
      </c>
      <c r="P13">
        <v>172</v>
      </c>
      <c r="Q13">
        <v>31</v>
      </c>
      <c r="R13">
        <v>57</v>
      </c>
      <c r="S13">
        <v>90</v>
      </c>
      <c r="T13">
        <v>93</v>
      </c>
      <c r="U13">
        <v>223.98924731182797</v>
      </c>
      <c r="V13">
        <v>88</v>
      </c>
      <c r="W13">
        <v>67.11363636363636</v>
      </c>
      <c r="X13">
        <v>83</v>
      </c>
      <c r="Y13">
        <v>210.86746987951807</v>
      </c>
      <c r="Z13">
        <v>39</v>
      </c>
      <c r="AA13">
        <v>497</v>
      </c>
      <c r="AB13">
        <v>77</v>
      </c>
      <c r="AC13">
        <v>262</v>
      </c>
      <c r="AD13">
        <v>0.43502824858757061</v>
      </c>
      <c r="AE13">
        <v>9</v>
      </c>
      <c r="AF13">
        <v>244</v>
      </c>
      <c r="AG13">
        <v>5.0847457627118647E-2</v>
      </c>
      <c r="AH13" s="4">
        <v>55</v>
      </c>
      <c r="AI13">
        <v>0</v>
      </c>
      <c r="AJ13" s="4">
        <v>24</v>
      </c>
      <c r="AK13">
        <v>0.61538461538461542</v>
      </c>
      <c r="AL13" s="4">
        <v>27</v>
      </c>
      <c r="AM13">
        <v>0.35064935064935066</v>
      </c>
      <c r="AN13" s="4">
        <v>17</v>
      </c>
      <c r="AO13">
        <v>0.22077922077922077</v>
      </c>
      <c r="AP13" s="4">
        <v>0</v>
      </c>
      <c r="AQ13">
        <v>0</v>
      </c>
      <c r="AR13" s="4">
        <v>0</v>
      </c>
      <c r="AS13">
        <v>0</v>
      </c>
      <c r="AT13" s="4">
        <v>0</v>
      </c>
      <c r="AU13" s="4">
        <v>0</v>
      </c>
      <c r="AV13" s="4">
        <v>1</v>
      </c>
      <c r="AW13">
        <v>1.7524752475247525</v>
      </c>
      <c r="AX13" s="4">
        <f t="shared" si="0"/>
        <v>101</v>
      </c>
      <c r="AY13" s="4">
        <v>81</v>
      </c>
      <c r="AZ13" s="4">
        <v>118</v>
      </c>
    </row>
    <row r="14" spans="1:52" x14ac:dyDescent="0.25">
      <c r="A14" s="4">
        <v>2017</v>
      </c>
      <c r="B14" s="4" t="s">
        <v>52</v>
      </c>
      <c r="C14" t="s">
        <v>53</v>
      </c>
      <c r="D14" t="s">
        <v>66</v>
      </c>
      <c r="E14" t="s">
        <v>585</v>
      </c>
      <c r="F14" s="4">
        <v>176</v>
      </c>
      <c r="G14">
        <v>98</v>
      </c>
      <c r="H14">
        <v>4</v>
      </c>
      <c r="I14">
        <v>175</v>
      </c>
      <c r="J14">
        <v>9.7314285714285713</v>
      </c>
      <c r="K14">
        <v>2</v>
      </c>
      <c r="L14">
        <v>1.1428571428571429E-2</v>
      </c>
      <c r="M14">
        <v>0</v>
      </c>
      <c r="N14">
        <v>0</v>
      </c>
      <c r="O14">
        <v>0</v>
      </c>
      <c r="P14">
        <v>163</v>
      </c>
      <c r="Q14">
        <v>15</v>
      </c>
      <c r="R14">
        <v>27</v>
      </c>
      <c r="S14">
        <v>97</v>
      </c>
      <c r="T14">
        <v>93</v>
      </c>
      <c r="U14">
        <v>175.05376344086022</v>
      </c>
      <c r="V14">
        <v>88</v>
      </c>
      <c r="W14">
        <v>117.29545454545455</v>
      </c>
      <c r="X14">
        <v>78</v>
      </c>
      <c r="Y14">
        <v>212.08974358974359</v>
      </c>
      <c r="Z14">
        <v>56</v>
      </c>
      <c r="AA14">
        <v>402</v>
      </c>
      <c r="AB14">
        <v>76</v>
      </c>
      <c r="AC14">
        <v>239</v>
      </c>
      <c r="AD14">
        <v>0.43181818181818182</v>
      </c>
      <c r="AE14">
        <v>9</v>
      </c>
      <c r="AF14">
        <v>195</v>
      </c>
      <c r="AG14">
        <v>5.113636363636364E-2</v>
      </c>
      <c r="AH14" s="4">
        <v>49</v>
      </c>
      <c r="AI14">
        <v>0.875</v>
      </c>
      <c r="AJ14" s="4">
        <v>16</v>
      </c>
      <c r="AK14">
        <v>0.2857142857142857</v>
      </c>
      <c r="AL14" s="4">
        <v>17</v>
      </c>
      <c r="AM14">
        <v>0.22368421052631579</v>
      </c>
      <c r="AN14" s="4">
        <v>8</v>
      </c>
      <c r="AO14">
        <v>0.10526315789473684</v>
      </c>
      <c r="AP14" s="4">
        <v>0</v>
      </c>
      <c r="AQ14">
        <v>0</v>
      </c>
      <c r="AR14" s="4">
        <v>0</v>
      </c>
      <c r="AS14">
        <v>0</v>
      </c>
      <c r="AT14" s="4">
        <v>1</v>
      </c>
      <c r="AU14" s="4">
        <v>1</v>
      </c>
      <c r="AV14" s="4">
        <v>1</v>
      </c>
      <c r="AW14">
        <v>1.8723404255319149</v>
      </c>
      <c r="AX14" s="4">
        <f t="shared" si="0"/>
        <v>94</v>
      </c>
      <c r="AY14" s="4">
        <v>81</v>
      </c>
      <c r="AZ14" s="4">
        <v>162</v>
      </c>
    </row>
    <row r="15" spans="1:52" x14ac:dyDescent="0.25">
      <c r="A15" s="4">
        <v>2017</v>
      </c>
      <c r="B15" s="4" t="s">
        <v>52</v>
      </c>
      <c r="C15" t="s">
        <v>53</v>
      </c>
      <c r="D15" t="s">
        <v>67</v>
      </c>
      <c r="E15" t="s">
        <v>586</v>
      </c>
      <c r="F15" s="4">
        <v>175</v>
      </c>
      <c r="G15">
        <v>94</v>
      </c>
      <c r="H15">
        <v>5</v>
      </c>
      <c r="I15">
        <v>175</v>
      </c>
      <c r="J15">
        <v>10.017142857142858</v>
      </c>
      <c r="K15">
        <v>2</v>
      </c>
      <c r="L15">
        <v>1.1428571428571429E-2</v>
      </c>
      <c r="M15">
        <v>0</v>
      </c>
      <c r="N15">
        <v>0</v>
      </c>
      <c r="O15">
        <v>0</v>
      </c>
      <c r="P15">
        <v>158</v>
      </c>
      <c r="Q15">
        <v>16</v>
      </c>
      <c r="R15">
        <v>50</v>
      </c>
      <c r="S15">
        <v>72</v>
      </c>
      <c r="T15">
        <v>82</v>
      </c>
      <c r="U15">
        <v>179.78048780487805</v>
      </c>
      <c r="V15">
        <v>81</v>
      </c>
      <c r="W15">
        <v>71.296296296296291</v>
      </c>
      <c r="X15">
        <v>89</v>
      </c>
      <c r="Y15">
        <v>193.07865168539325</v>
      </c>
      <c r="Z15">
        <v>39</v>
      </c>
      <c r="AA15">
        <v>507</v>
      </c>
      <c r="AB15">
        <v>87</v>
      </c>
      <c r="AC15">
        <v>205</v>
      </c>
      <c r="AD15">
        <v>0.49714285714285716</v>
      </c>
      <c r="AE15">
        <v>9</v>
      </c>
      <c r="AF15">
        <v>222</v>
      </c>
      <c r="AG15">
        <v>5.1428571428571428E-2</v>
      </c>
      <c r="AH15" s="4">
        <v>45</v>
      </c>
      <c r="AI15">
        <v>0</v>
      </c>
      <c r="AJ15" s="4">
        <v>11</v>
      </c>
      <c r="AK15">
        <v>0.28205128205128205</v>
      </c>
      <c r="AL15" s="4">
        <v>29</v>
      </c>
      <c r="AM15">
        <v>0.33333333333333331</v>
      </c>
      <c r="AN15" s="4">
        <v>13</v>
      </c>
      <c r="AO15">
        <v>0.14942528735632185</v>
      </c>
      <c r="AP15" s="4">
        <v>0</v>
      </c>
      <c r="AQ15">
        <v>0</v>
      </c>
      <c r="AR15" s="4">
        <v>0</v>
      </c>
      <c r="AS15">
        <v>0</v>
      </c>
      <c r="AT15" s="4">
        <v>0</v>
      </c>
      <c r="AU15" s="4">
        <v>2</v>
      </c>
      <c r="AV15" s="4">
        <v>1</v>
      </c>
      <c r="AW15">
        <v>1.8041237113402062</v>
      </c>
      <c r="AX15" s="4">
        <f t="shared" si="0"/>
        <v>97</v>
      </c>
      <c r="AY15" s="4">
        <v>70</v>
      </c>
      <c r="AZ15" s="4">
        <v>96</v>
      </c>
    </row>
    <row r="16" spans="1:52" x14ac:dyDescent="0.25">
      <c r="A16" s="4">
        <v>2017</v>
      </c>
      <c r="B16" s="4" t="s">
        <v>52</v>
      </c>
      <c r="C16" t="s">
        <v>53</v>
      </c>
      <c r="D16" t="s">
        <v>68</v>
      </c>
      <c r="E16" t="s">
        <v>587</v>
      </c>
      <c r="F16" s="4">
        <v>169</v>
      </c>
      <c r="G16">
        <v>92</v>
      </c>
      <c r="H16">
        <v>4</v>
      </c>
      <c r="I16">
        <v>168</v>
      </c>
      <c r="J16">
        <v>14.148809523809524</v>
      </c>
      <c r="K16">
        <v>0</v>
      </c>
      <c r="L16">
        <v>0</v>
      </c>
      <c r="M16">
        <v>0</v>
      </c>
      <c r="N16">
        <v>0</v>
      </c>
      <c r="O16">
        <v>0</v>
      </c>
      <c r="P16">
        <v>162</v>
      </c>
      <c r="Q16">
        <v>25</v>
      </c>
      <c r="R16">
        <v>49</v>
      </c>
      <c r="S16">
        <v>76</v>
      </c>
      <c r="T16">
        <v>88</v>
      </c>
      <c r="U16">
        <v>189.06818181818181</v>
      </c>
      <c r="V16">
        <v>87</v>
      </c>
      <c r="W16">
        <v>71.540229885057471</v>
      </c>
      <c r="X16">
        <v>79</v>
      </c>
      <c r="Y16">
        <v>172.63291139240508</v>
      </c>
      <c r="Z16">
        <v>55</v>
      </c>
      <c r="AA16">
        <v>424</v>
      </c>
      <c r="AB16">
        <v>78</v>
      </c>
      <c r="AC16">
        <v>220</v>
      </c>
      <c r="AD16">
        <v>0.46153846153846156</v>
      </c>
      <c r="AE16">
        <v>14</v>
      </c>
      <c r="AF16">
        <v>204</v>
      </c>
      <c r="AG16">
        <v>8.2840236686390539E-2</v>
      </c>
      <c r="AH16" s="4">
        <v>44</v>
      </c>
      <c r="AI16">
        <v>0.8</v>
      </c>
      <c r="AJ16" s="4">
        <v>11</v>
      </c>
      <c r="AK16">
        <v>0.2</v>
      </c>
      <c r="AL16" s="4">
        <v>31</v>
      </c>
      <c r="AM16">
        <v>0.39743589743589741</v>
      </c>
      <c r="AN16" s="4">
        <v>6</v>
      </c>
      <c r="AO16">
        <v>7.6923076923076927E-2</v>
      </c>
      <c r="AP16" s="4">
        <v>0</v>
      </c>
      <c r="AQ16">
        <v>0</v>
      </c>
      <c r="AR16" s="4">
        <v>0</v>
      </c>
      <c r="AS16">
        <v>0</v>
      </c>
      <c r="AT16" s="4">
        <v>0</v>
      </c>
      <c r="AU16" s="4">
        <v>1</v>
      </c>
      <c r="AV16" s="4">
        <v>1</v>
      </c>
      <c r="AW16">
        <v>1.707070707070707</v>
      </c>
      <c r="AX16" s="4">
        <f t="shared" si="0"/>
        <v>99</v>
      </c>
      <c r="AY16" s="4">
        <v>81</v>
      </c>
      <c r="AZ16" s="4">
        <v>117</v>
      </c>
    </row>
    <row r="17" spans="1:52" x14ac:dyDescent="0.25">
      <c r="A17" s="4">
        <v>2017</v>
      </c>
      <c r="B17" s="4" t="s">
        <v>52</v>
      </c>
      <c r="C17" t="s">
        <v>53</v>
      </c>
      <c r="D17" t="s">
        <v>69</v>
      </c>
      <c r="E17" t="s">
        <v>588</v>
      </c>
      <c r="F17" s="4">
        <v>166</v>
      </c>
      <c r="G17">
        <v>116</v>
      </c>
      <c r="H17">
        <v>2</v>
      </c>
      <c r="I17">
        <v>166</v>
      </c>
      <c r="J17">
        <v>5.572289156626506</v>
      </c>
      <c r="K17">
        <v>0</v>
      </c>
      <c r="L17">
        <v>0</v>
      </c>
      <c r="M17">
        <v>0</v>
      </c>
      <c r="N17">
        <v>0</v>
      </c>
      <c r="O17">
        <v>0</v>
      </c>
      <c r="P17">
        <v>117</v>
      </c>
      <c r="Q17">
        <v>14</v>
      </c>
      <c r="R17">
        <v>19</v>
      </c>
      <c r="S17">
        <v>26</v>
      </c>
      <c r="T17">
        <v>8</v>
      </c>
      <c r="U17">
        <v>221.625</v>
      </c>
      <c r="V17">
        <v>8</v>
      </c>
      <c r="W17">
        <v>28.875</v>
      </c>
      <c r="X17">
        <v>153</v>
      </c>
      <c r="Y17">
        <v>103.88235294117646</v>
      </c>
      <c r="Z17">
        <v>8</v>
      </c>
      <c r="AA17">
        <v>285</v>
      </c>
      <c r="AB17">
        <v>152</v>
      </c>
      <c r="AC17">
        <v>122</v>
      </c>
      <c r="AD17">
        <v>0.91566265060240959</v>
      </c>
      <c r="AE17">
        <v>26</v>
      </c>
      <c r="AF17">
        <v>85</v>
      </c>
      <c r="AG17">
        <v>0.15662650602409639</v>
      </c>
      <c r="AH17" s="4">
        <v>2</v>
      </c>
      <c r="AI17">
        <v>0.25</v>
      </c>
      <c r="AJ17" s="4">
        <v>3</v>
      </c>
      <c r="AK17">
        <v>0.375</v>
      </c>
      <c r="AL17" s="4">
        <v>4</v>
      </c>
      <c r="AM17">
        <v>2.6315789473684209E-2</v>
      </c>
      <c r="AN17" s="4">
        <v>11</v>
      </c>
      <c r="AO17">
        <v>7.2368421052631582E-2</v>
      </c>
      <c r="AP17" s="4">
        <v>6</v>
      </c>
      <c r="AQ17">
        <v>3.614457831325301E-2</v>
      </c>
      <c r="AR17" s="4">
        <v>14</v>
      </c>
      <c r="AS17">
        <v>8.4337349397590355E-2</v>
      </c>
      <c r="AT17" s="4">
        <v>0</v>
      </c>
      <c r="AU17" s="4">
        <v>1</v>
      </c>
      <c r="AV17" s="4">
        <v>0</v>
      </c>
      <c r="AW17">
        <v>1.6767676767676767</v>
      </c>
      <c r="AX17" s="4">
        <f t="shared" si="0"/>
        <v>99</v>
      </c>
      <c r="AY17" s="4">
        <v>0</v>
      </c>
      <c r="AZ17" s="4">
        <v>0</v>
      </c>
    </row>
    <row r="18" spans="1:52" x14ac:dyDescent="0.25">
      <c r="A18" s="4">
        <v>2017</v>
      </c>
      <c r="B18" s="4" t="s">
        <v>52</v>
      </c>
      <c r="C18" t="s">
        <v>53</v>
      </c>
      <c r="D18" t="s">
        <v>70</v>
      </c>
      <c r="E18" t="s">
        <v>589</v>
      </c>
      <c r="F18" s="4">
        <v>164</v>
      </c>
      <c r="G18">
        <v>85</v>
      </c>
      <c r="H18">
        <v>5</v>
      </c>
      <c r="I18">
        <v>161</v>
      </c>
      <c r="J18">
        <v>11.018633540372671</v>
      </c>
      <c r="K18">
        <v>0</v>
      </c>
      <c r="L18">
        <v>0</v>
      </c>
      <c r="M18">
        <v>0</v>
      </c>
      <c r="N18">
        <v>0</v>
      </c>
      <c r="O18">
        <v>0</v>
      </c>
      <c r="P18">
        <v>154</v>
      </c>
      <c r="Q18">
        <v>20</v>
      </c>
      <c r="R18">
        <v>70</v>
      </c>
      <c r="S18">
        <v>75</v>
      </c>
      <c r="T18">
        <v>77</v>
      </c>
      <c r="U18">
        <v>182.50649350649351</v>
      </c>
      <c r="V18">
        <v>71</v>
      </c>
      <c r="W18">
        <v>73.197183098591552</v>
      </c>
      <c r="X18">
        <v>85</v>
      </c>
      <c r="Y18">
        <v>185.68235294117648</v>
      </c>
      <c r="Z18">
        <v>50</v>
      </c>
      <c r="AA18">
        <v>381</v>
      </c>
      <c r="AB18">
        <v>79</v>
      </c>
      <c r="AC18">
        <v>228</v>
      </c>
      <c r="AD18">
        <v>0.48170731707317072</v>
      </c>
      <c r="AE18">
        <v>6</v>
      </c>
      <c r="AF18">
        <v>194</v>
      </c>
      <c r="AG18">
        <v>3.6585365853658534E-2</v>
      </c>
      <c r="AH18" s="4">
        <v>49</v>
      </c>
      <c r="AI18">
        <v>0.98</v>
      </c>
      <c r="AJ18" s="4">
        <v>14</v>
      </c>
      <c r="AK18">
        <v>0.28000000000000003</v>
      </c>
      <c r="AL18" s="4">
        <v>29</v>
      </c>
      <c r="AM18">
        <v>0.36708860759493672</v>
      </c>
      <c r="AN18" s="4">
        <v>19</v>
      </c>
      <c r="AO18">
        <v>0.24050632911392406</v>
      </c>
      <c r="AP18" s="4">
        <v>1</v>
      </c>
      <c r="AQ18">
        <v>6.0975609756097563E-3</v>
      </c>
      <c r="AR18" s="4">
        <v>0</v>
      </c>
      <c r="AS18">
        <v>0</v>
      </c>
      <c r="AT18" s="4">
        <v>0</v>
      </c>
      <c r="AU18" s="4">
        <v>1</v>
      </c>
      <c r="AV18" s="4">
        <v>5</v>
      </c>
      <c r="AW18">
        <v>1.8426966292134832</v>
      </c>
      <c r="AX18" s="4">
        <f t="shared" si="0"/>
        <v>89</v>
      </c>
      <c r="AY18" s="4">
        <v>68</v>
      </c>
      <c r="AZ18" s="4">
        <v>93</v>
      </c>
    </row>
    <row r="19" spans="1:52" x14ac:dyDescent="0.25">
      <c r="A19" s="4">
        <v>2017</v>
      </c>
      <c r="B19" s="4" t="s">
        <v>52</v>
      </c>
      <c r="C19" t="s">
        <v>53</v>
      </c>
      <c r="D19" t="s">
        <v>71</v>
      </c>
      <c r="E19" t="s">
        <v>590</v>
      </c>
      <c r="F19" s="4">
        <v>162</v>
      </c>
      <c r="G19">
        <v>153</v>
      </c>
      <c r="H19">
        <v>3</v>
      </c>
      <c r="I19">
        <v>162</v>
      </c>
      <c r="J19">
        <v>7.3395061728395063</v>
      </c>
      <c r="K19">
        <v>2</v>
      </c>
      <c r="L19">
        <v>1.2345679012345678E-2</v>
      </c>
      <c r="M19">
        <v>0</v>
      </c>
      <c r="N19">
        <v>0</v>
      </c>
      <c r="O19">
        <v>0</v>
      </c>
      <c r="P19">
        <v>102</v>
      </c>
      <c r="Q19">
        <v>9</v>
      </c>
      <c r="R19">
        <v>11</v>
      </c>
      <c r="S19">
        <v>21</v>
      </c>
      <c r="T19">
        <v>5</v>
      </c>
      <c r="U19">
        <v>132</v>
      </c>
      <c r="V19">
        <v>5</v>
      </c>
      <c r="W19">
        <v>116.6</v>
      </c>
      <c r="X19">
        <v>156</v>
      </c>
      <c r="Y19">
        <v>62.730769230769234</v>
      </c>
      <c r="Z19">
        <v>4</v>
      </c>
      <c r="AA19">
        <v>237</v>
      </c>
      <c r="AB19">
        <v>157</v>
      </c>
      <c r="AC19">
        <v>79</v>
      </c>
      <c r="AD19">
        <v>0.96913580246913578</v>
      </c>
      <c r="AE19">
        <v>45</v>
      </c>
      <c r="AF19">
        <v>64</v>
      </c>
      <c r="AG19">
        <v>0.27777777777777779</v>
      </c>
      <c r="AH19" s="4">
        <v>1</v>
      </c>
      <c r="AI19">
        <v>0.25</v>
      </c>
      <c r="AJ19" s="4">
        <v>1</v>
      </c>
      <c r="AK19">
        <v>0.25</v>
      </c>
      <c r="AL19" s="4">
        <v>2</v>
      </c>
      <c r="AM19">
        <v>1.2738853503184714E-2</v>
      </c>
      <c r="AN19" s="4">
        <v>3</v>
      </c>
      <c r="AO19">
        <v>1.9108280254777069E-2</v>
      </c>
      <c r="AP19" s="4">
        <v>3</v>
      </c>
      <c r="AQ19">
        <v>1.8518518518518517E-2</v>
      </c>
      <c r="AR19" s="4">
        <v>4</v>
      </c>
      <c r="AS19">
        <v>2.4691358024691357E-2</v>
      </c>
      <c r="AT19" s="4">
        <v>0</v>
      </c>
      <c r="AU19" s="4">
        <v>1</v>
      </c>
      <c r="AV19" s="4">
        <v>0</v>
      </c>
      <c r="AW19">
        <v>1.8620689655172413</v>
      </c>
      <c r="AX19" s="4">
        <f t="shared" si="0"/>
        <v>87</v>
      </c>
      <c r="AY19" s="4">
        <v>2</v>
      </c>
      <c r="AZ19" s="4">
        <v>236</v>
      </c>
    </row>
    <row r="20" spans="1:52" x14ac:dyDescent="0.25">
      <c r="A20" s="4">
        <v>2017</v>
      </c>
      <c r="B20" s="4" t="s">
        <v>52</v>
      </c>
      <c r="C20" t="s">
        <v>53</v>
      </c>
      <c r="D20" t="s">
        <v>72</v>
      </c>
      <c r="E20" t="s">
        <v>591</v>
      </c>
      <c r="F20" s="4">
        <v>154</v>
      </c>
      <c r="G20">
        <v>86</v>
      </c>
      <c r="H20">
        <v>8</v>
      </c>
      <c r="I20">
        <v>154</v>
      </c>
      <c r="J20">
        <v>10.220779220779221</v>
      </c>
      <c r="K20">
        <v>4</v>
      </c>
      <c r="L20">
        <v>2.5974025974025976E-2</v>
      </c>
      <c r="M20">
        <v>0</v>
      </c>
      <c r="N20">
        <v>0</v>
      </c>
      <c r="O20">
        <v>0</v>
      </c>
      <c r="P20">
        <v>142</v>
      </c>
      <c r="Q20">
        <v>19</v>
      </c>
      <c r="R20">
        <v>34</v>
      </c>
      <c r="S20">
        <v>88</v>
      </c>
      <c r="T20">
        <v>72</v>
      </c>
      <c r="U20">
        <v>175.69444444444446</v>
      </c>
      <c r="V20">
        <v>69</v>
      </c>
      <c r="W20">
        <v>66.869565217391298</v>
      </c>
      <c r="X20">
        <v>79</v>
      </c>
      <c r="Y20">
        <v>190.53164556962025</v>
      </c>
      <c r="Z20">
        <v>38</v>
      </c>
      <c r="AA20">
        <v>365</v>
      </c>
      <c r="AB20">
        <v>74</v>
      </c>
      <c r="AC20">
        <v>222</v>
      </c>
      <c r="AD20">
        <v>0.48051948051948051</v>
      </c>
      <c r="AE20">
        <v>12</v>
      </c>
      <c r="AF20">
        <v>169</v>
      </c>
      <c r="AG20">
        <v>7.792207792207792E-2</v>
      </c>
      <c r="AH20" s="4">
        <v>27</v>
      </c>
      <c r="AI20">
        <v>0.71052631578947367</v>
      </c>
      <c r="AJ20" s="4">
        <v>9</v>
      </c>
      <c r="AK20">
        <v>0.23684210526315788</v>
      </c>
      <c r="AL20" s="4">
        <v>23</v>
      </c>
      <c r="AM20">
        <v>0.3108108108108108</v>
      </c>
      <c r="AN20" s="4">
        <v>12</v>
      </c>
      <c r="AO20">
        <v>0.16216216216216217</v>
      </c>
      <c r="AP20" s="4">
        <v>1</v>
      </c>
      <c r="AQ20">
        <v>6.4935064935064939E-3</v>
      </c>
      <c r="AR20" s="4">
        <v>0</v>
      </c>
      <c r="AS20">
        <v>0</v>
      </c>
      <c r="AT20" s="4">
        <v>0</v>
      </c>
      <c r="AU20" s="4">
        <v>2</v>
      </c>
      <c r="AV20" s="4">
        <v>4</v>
      </c>
      <c r="AW20">
        <v>1.75</v>
      </c>
      <c r="AX20" s="4">
        <f t="shared" si="0"/>
        <v>88</v>
      </c>
      <c r="AY20" s="4">
        <v>51</v>
      </c>
      <c r="AZ20" s="4">
        <v>88</v>
      </c>
    </row>
    <row r="21" spans="1:52" x14ac:dyDescent="0.25">
      <c r="A21" s="4">
        <v>2017</v>
      </c>
      <c r="B21" s="4" t="s">
        <v>52</v>
      </c>
      <c r="C21" t="s">
        <v>53</v>
      </c>
      <c r="D21" t="s">
        <v>73</v>
      </c>
      <c r="E21" t="s">
        <v>592</v>
      </c>
      <c r="F21" s="4">
        <v>150</v>
      </c>
      <c r="G21">
        <v>101</v>
      </c>
      <c r="H21">
        <v>3</v>
      </c>
      <c r="I21">
        <v>149</v>
      </c>
      <c r="J21">
        <v>24.19463087248322</v>
      </c>
      <c r="K21">
        <v>2</v>
      </c>
      <c r="L21">
        <v>1.3422818791946308E-2</v>
      </c>
      <c r="M21">
        <v>0</v>
      </c>
      <c r="N21">
        <v>0</v>
      </c>
      <c r="O21">
        <v>0</v>
      </c>
      <c r="P21">
        <v>143</v>
      </c>
      <c r="Q21">
        <v>36</v>
      </c>
      <c r="R21">
        <v>31</v>
      </c>
      <c r="S21">
        <v>105</v>
      </c>
      <c r="T21">
        <v>56</v>
      </c>
      <c r="U21">
        <v>188.03571428571428</v>
      </c>
      <c r="V21">
        <v>54</v>
      </c>
      <c r="W21">
        <v>56.388888888888886</v>
      </c>
      <c r="X21">
        <v>92</v>
      </c>
      <c r="Y21">
        <v>158.08695652173913</v>
      </c>
      <c r="Z21">
        <v>30</v>
      </c>
      <c r="AA21">
        <v>396</v>
      </c>
      <c r="AB21">
        <v>93</v>
      </c>
      <c r="AC21">
        <v>208</v>
      </c>
      <c r="AD21">
        <v>0.62</v>
      </c>
      <c r="AE21">
        <v>14</v>
      </c>
      <c r="AF21">
        <v>119</v>
      </c>
      <c r="AG21">
        <v>9.3333333333333338E-2</v>
      </c>
      <c r="AH21" s="4">
        <v>22</v>
      </c>
      <c r="AI21">
        <v>0.73333333333333328</v>
      </c>
      <c r="AJ21" s="4">
        <v>9</v>
      </c>
      <c r="AK21">
        <v>0.3</v>
      </c>
      <c r="AL21" s="4">
        <v>20</v>
      </c>
      <c r="AM21">
        <v>0.21505376344086022</v>
      </c>
      <c r="AN21" s="4">
        <v>11</v>
      </c>
      <c r="AO21">
        <v>0.11827956989247312</v>
      </c>
      <c r="AP21" s="4">
        <v>1</v>
      </c>
      <c r="AQ21">
        <v>6.6666666666666671E-3</v>
      </c>
      <c r="AR21" s="4">
        <v>0</v>
      </c>
      <c r="AS21">
        <v>0</v>
      </c>
      <c r="AT21" s="4">
        <v>0</v>
      </c>
      <c r="AU21" s="4">
        <v>1</v>
      </c>
      <c r="AV21" s="4">
        <v>4</v>
      </c>
      <c r="AW21">
        <v>1.7647058823529411</v>
      </c>
      <c r="AX21" s="4">
        <f t="shared" si="0"/>
        <v>85</v>
      </c>
      <c r="AY21" s="4">
        <v>47</v>
      </c>
      <c r="AZ21" s="4">
        <v>85</v>
      </c>
    </row>
    <row r="22" spans="1:52" x14ac:dyDescent="0.25">
      <c r="A22" s="4">
        <v>2017</v>
      </c>
      <c r="B22" s="4" t="s">
        <v>52</v>
      </c>
      <c r="C22" t="s">
        <v>53</v>
      </c>
      <c r="D22" t="s">
        <v>74</v>
      </c>
      <c r="E22" t="s">
        <v>593</v>
      </c>
      <c r="F22" s="4">
        <v>148</v>
      </c>
      <c r="G22">
        <v>147</v>
      </c>
      <c r="H22">
        <v>1</v>
      </c>
      <c r="I22">
        <v>148</v>
      </c>
      <c r="J22">
        <v>4.5337837837837842</v>
      </c>
      <c r="K22">
        <v>0</v>
      </c>
      <c r="L22">
        <v>0</v>
      </c>
      <c r="M22">
        <v>0</v>
      </c>
      <c r="N22">
        <v>0</v>
      </c>
      <c r="O22">
        <v>0</v>
      </c>
      <c r="P22">
        <v>109</v>
      </c>
      <c r="Q22">
        <v>8</v>
      </c>
      <c r="R22">
        <v>4</v>
      </c>
      <c r="S22">
        <v>49</v>
      </c>
      <c r="T22">
        <v>6</v>
      </c>
      <c r="U22">
        <v>173.83333333333334</v>
      </c>
      <c r="V22">
        <v>6</v>
      </c>
      <c r="W22">
        <v>16.666666666666668</v>
      </c>
      <c r="X22">
        <v>141</v>
      </c>
      <c r="Y22">
        <v>87.716312056737593</v>
      </c>
      <c r="Z22">
        <v>6</v>
      </c>
      <c r="AA22">
        <v>247</v>
      </c>
      <c r="AB22">
        <v>141</v>
      </c>
      <c r="AC22">
        <v>106</v>
      </c>
      <c r="AD22">
        <v>0.95270270270270274</v>
      </c>
      <c r="AE22">
        <v>28</v>
      </c>
      <c r="AF22">
        <v>71</v>
      </c>
      <c r="AG22">
        <v>0.1891891891891892</v>
      </c>
      <c r="AH22" s="4">
        <v>2</v>
      </c>
      <c r="AI22">
        <v>0.33333333333333331</v>
      </c>
      <c r="AJ22" s="4">
        <v>2</v>
      </c>
      <c r="AK22">
        <v>0.33333333333333331</v>
      </c>
      <c r="AL22" s="4">
        <v>5</v>
      </c>
      <c r="AM22">
        <v>3.5460992907801421E-2</v>
      </c>
      <c r="AN22" s="4">
        <v>12</v>
      </c>
      <c r="AO22">
        <v>8.5106382978723402E-2</v>
      </c>
      <c r="AP22" s="4">
        <v>7</v>
      </c>
      <c r="AQ22">
        <v>4.72972972972973E-2</v>
      </c>
      <c r="AR22" s="4">
        <v>14</v>
      </c>
      <c r="AS22">
        <v>9.45945945945946E-2</v>
      </c>
      <c r="AT22" s="4">
        <v>0</v>
      </c>
      <c r="AU22" s="4">
        <v>1</v>
      </c>
      <c r="AV22" s="4">
        <v>1</v>
      </c>
      <c r="AW22">
        <v>1.7011494252873562</v>
      </c>
      <c r="AX22" s="4">
        <f t="shared" si="0"/>
        <v>87</v>
      </c>
      <c r="AY22" s="4">
        <v>3</v>
      </c>
      <c r="AZ22" s="4">
        <v>112</v>
      </c>
    </row>
    <row r="23" spans="1:52" x14ac:dyDescent="0.25">
      <c r="A23" s="4">
        <v>2017</v>
      </c>
      <c r="B23" s="4" t="s">
        <v>52</v>
      </c>
      <c r="C23" t="s">
        <v>53</v>
      </c>
      <c r="D23" t="s">
        <v>75</v>
      </c>
      <c r="E23" t="s">
        <v>594</v>
      </c>
      <c r="F23" s="4">
        <v>147</v>
      </c>
      <c r="G23">
        <v>91</v>
      </c>
      <c r="H23">
        <v>6</v>
      </c>
      <c r="I23">
        <v>146</v>
      </c>
      <c r="J23">
        <v>9.8082191780821919</v>
      </c>
      <c r="K23">
        <v>2</v>
      </c>
      <c r="L23">
        <v>1.3698630136986301E-2</v>
      </c>
      <c r="M23">
        <v>0</v>
      </c>
      <c r="N23">
        <v>0</v>
      </c>
      <c r="O23">
        <v>0</v>
      </c>
      <c r="P23">
        <v>134</v>
      </c>
      <c r="Q23">
        <v>21</v>
      </c>
      <c r="R23">
        <v>47</v>
      </c>
      <c r="S23">
        <v>50</v>
      </c>
      <c r="T23">
        <v>60</v>
      </c>
      <c r="U23">
        <v>182.3</v>
      </c>
      <c r="V23">
        <v>56</v>
      </c>
      <c r="W23">
        <v>60.535714285714285</v>
      </c>
      <c r="X23">
        <v>86</v>
      </c>
      <c r="Y23">
        <v>155.6046511627907</v>
      </c>
      <c r="Z23">
        <v>41</v>
      </c>
      <c r="AA23">
        <v>463</v>
      </c>
      <c r="AB23">
        <v>85</v>
      </c>
      <c r="AC23">
        <v>203</v>
      </c>
      <c r="AD23">
        <v>0.57823129251700678</v>
      </c>
      <c r="AE23">
        <v>8</v>
      </c>
      <c r="AF23">
        <v>215</v>
      </c>
      <c r="AG23">
        <v>5.4421768707482991E-2</v>
      </c>
      <c r="AH23" s="4">
        <v>35</v>
      </c>
      <c r="AI23">
        <v>0.85365853658536583</v>
      </c>
      <c r="AJ23" s="4">
        <v>9</v>
      </c>
      <c r="AK23">
        <v>0.21951219512195122</v>
      </c>
      <c r="AL23" s="4">
        <v>21</v>
      </c>
      <c r="AM23">
        <v>0.24705882352941178</v>
      </c>
      <c r="AN23" s="4">
        <v>16</v>
      </c>
      <c r="AO23">
        <v>0.18823529411764706</v>
      </c>
      <c r="AP23" s="4">
        <v>0</v>
      </c>
      <c r="AQ23">
        <v>0</v>
      </c>
      <c r="AR23" s="4">
        <v>0</v>
      </c>
      <c r="AS23">
        <v>0</v>
      </c>
      <c r="AT23" s="4">
        <v>0</v>
      </c>
      <c r="AU23" s="4">
        <v>2</v>
      </c>
      <c r="AV23" s="4">
        <v>1</v>
      </c>
      <c r="AW23">
        <v>1.5806451612903225</v>
      </c>
      <c r="AX23" s="4">
        <f t="shared" si="0"/>
        <v>93</v>
      </c>
      <c r="AY23" s="4">
        <v>49</v>
      </c>
      <c r="AZ23" s="4">
        <v>90</v>
      </c>
    </row>
    <row r="24" spans="1:52" x14ac:dyDescent="0.25">
      <c r="A24" s="4">
        <v>2017</v>
      </c>
      <c r="B24" s="4" t="s">
        <v>52</v>
      </c>
      <c r="C24" t="s">
        <v>53</v>
      </c>
      <c r="D24" t="s">
        <v>76</v>
      </c>
      <c r="E24" t="s">
        <v>595</v>
      </c>
      <c r="F24" s="4">
        <v>141</v>
      </c>
      <c r="G24">
        <v>67</v>
      </c>
      <c r="H24">
        <v>5</v>
      </c>
      <c r="I24">
        <v>141</v>
      </c>
      <c r="J24">
        <v>9.787234042553191</v>
      </c>
      <c r="K24">
        <v>2</v>
      </c>
      <c r="L24">
        <v>1.4184397163120567E-2</v>
      </c>
      <c r="M24">
        <v>0</v>
      </c>
      <c r="N24">
        <v>0</v>
      </c>
      <c r="O24">
        <v>0</v>
      </c>
      <c r="P24">
        <v>133</v>
      </c>
      <c r="Q24">
        <v>24</v>
      </c>
      <c r="R24">
        <v>46</v>
      </c>
      <c r="S24">
        <v>76</v>
      </c>
      <c r="T24">
        <v>58</v>
      </c>
      <c r="U24">
        <v>185.68965517241378</v>
      </c>
      <c r="V24">
        <v>57</v>
      </c>
      <c r="W24">
        <v>65.912280701754383</v>
      </c>
      <c r="X24">
        <v>80</v>
      </c>
      <c r="Y24">
        <v>210.25</v>
      </c>
      <c r="Z24">
        <v>38</v>
      </c>
      <c r="AA24">
        <v>550</v>
      </c>
      <c r="AB24">
        <v>79</v>
      </c>
      <c r="AC24">
        <v>259</v>
      </c>
      <c r="AD24">
        <v>0.56028368794326244</v>
      </c>
      <c r="AE24">
        <v>7</v>
      </c>
      <c r="AF24">
        <v>178</v>
      </c>
      <c r="AG24">
        <v>4.9645390070921988E-2</v>
      </c>
      <c r="AH24" s="4">
        <v>33</v>
      </c>
      <c r="AI24">
        <v>0.86842105263157898</v>
      </c>
      <c r="AJ24" s="4">
        <v>8</v>
      </c>
      <c r="AK24">
        <v>0.21052631578947367</v>
      </c>
      <c r="AL24" s="4">
        <v>29</v>
      </c>
      <c r="AM24">
        <v>0.36708860759493672</v>
      </c>
      <c r="AN24" s="4">
        <v>17</v>
      </c>
      <c r="AO24">
        <v>0.21518987341772153</v>
      </c>
      <c r="AP24" s="4">
        <v>0</v>
      </c>
      <c r="AQ24">
        <v>0</v>
      </c>
      <c r="AR24" s="4">
        <v>0</v>
      </c>
      <c r="AS24">
        <v>0</v>
      </c>
      <c r="AT24" s="4">
        <v>1</v>
      </c>
      <c r="AU24" s="4">
        <v>0</v>
      </c>
      <c r="AV24" s="4">
        <v>4</v>
      </c>
      <c r="AW24">
        <v>1.7407407407407407</v>
      </c>
      <c r="AX24" s="4">
        <f t="shared" si="0"/>
        <v>81</v>
      </c>
      <c r="AY24" s="4">
        <v>50</v>
      </c>
      <c r="AZ24" s="4">
        <v>88</v>
      </c>
    </row>
    <row r="25" spans="1:52" x14ac:dyDescent="0.25">
      <c r="A25" s="4">
        <v>2017</v>
      </c>
      <c r="B25" s="4" t="s">
        <v>52</v>
      </c>
      <c r="C25" t="s">
        <v>53</v>
      </c>
      <c r="D25" t="s">
        <v>77</v>
      </c>
      <c r="E25" t="s">
        <v>596</v>
      </c>
      <c r="F25" s="4">
        <v>135</v>
      </c>
      <c r="G25">
        <v>78</v>
      </c>
      <c r="H25">
        <v>5</v>
      </c>
      <c r="I25">
        <v>131</v>
      </c>
      <c r="J25">
        <v>8.3587786259541978</v>
      </c>
      <c r="K25">
        <v>2</v>
      </c>
      <c r="L25">
        <v>1.5267175572519083E-2</v>
      </c>
      <c r="M25">
        <v>0</v>
      </c>
      <c r="N25">
        <v>0</v>
      </c>
      <c r="O25">
        <v>0</v>
      </c>
      <c r="P25">
        <v>117</v>
      </c>
      <c r="Q25">
        <v>12</v>
      </c>
      <c r="R25">
        <v>36</v>
      </c>
      <c r="S25">
        <v>34</v>
      </c>
      <c r="T25">
        <v>60</v>
      </c>
      <c r="U25">
        <v>153.69999999999999</v>
      </c>
      <c r="V25">
        <v>56</v>
      </c>
      <c r="W25">
        <v>49.517857142857146</v>
      </c>
      <c r="X25">
        <v>64</v>
      </c>
      <c r="Y25">
        <v>151.765625</v>
      </c>
      <c r="Z25">
        <v>33</v>
      </c>
      <c r="AA25">
        <v>421</v>
      </c>
      <c r="AB25">
        <v>73</v>
      </c>
      <c r="AC25">
        <v>177</v>
      </c>
      <c r="AD25">
        <v>0.54074074074074074</v>
      </c>
      <c r="AE25">
        <v>12</v>
      </c>
      <c r="AF25">
        <v>120</v>
      </c>
      <c r="AG25">
        <v>8.8888888888888892E-2</v>
      </c>
      <c r="AH25" s="4">
        <v>33</v>
      </c>
      <c r="AI25">
        <v>1</v>
      </c>
      <c r="AJ25" s="4">
        <v>7</v>
      </c>
      <c r="AK25">
        <v>0.21212121212121213</v>
      </c>
      <c r="AL25" s="4">
        <v>24</v>
      </c>
      <c r="AM25">
        <v>0.32876712328767121</v>
      </c>
      <c r="AN25" s="4">
        <v>10</v>
      </c>
      <c r="AO25">
        <v>0.13698630136986301</v>
      </c>
      <c r="AP25" s="4">
        <v>0</v>
      </c>
      <c r="AQ25">
        <v>0</v>
      </c>
      <c r="AR25" s="4">
        <v>0</v>
      </c>
      <c r="AS25">
        <v>0</v>
      </c>
      <c r="AT25" s="4">
        <v>0</v>
      </c>
      <c r="AU25" s="4">
        <v>7</v>
      </c>
      <c r="AV25" s="4">
        <v>3</v>
      </c>
      <c r="AW25">
        <v>1.5168539325842696</v>
      </c>
      <c r="AX25" s="4">
        <f t="shared" si="0"/>
        <v>89</v>
      </c>
      <c r="AY25" s="4">
        <v>54</v>
      </c>
      <c r="AZ25" s="4">
        <v>73</v>
      </c>
    </row>
    <row r="26" spans="1:52" x14ac:dyDescent="0.25">
      <c r="A26" s="4">
        <v>2017</v>
      </c>
      <c r="B26" s="4" t="s">
        <v>52</v>
      </c>
      <c r="C26" t="s">
        <v>53</v>
      </c>
      <c r="D26" t="s">
        <v>78</v>
      </c>
      <c r="E26" t="s">
        <v>597</v>
      </c>
      <c r="F26" s="4">
        <v>133</v>
      </c>
      <c r="G26">
        <v>80</v>
      </c>
      <c r="H26">
        <v>5</v>
      </c>
      <c r="I26">
        <v>133</v>
      </c>
      <c r="J26">
        <v>8.9849624060150379</v>
      </c>
      <c r="K26">
        <v>6</v>
      </c>
      <c r="L26">
        <v>4.5112781954887216E-2</v>
      </c>
      <c r="M26">
        <v>0</v>
      </c>
      <c r="N26">
        <v>0</v>
      </c>
      <c r="O26">
        <v>0</v>
      </c>
      <c r="P26">
        <v>123</v>
      </c>
      <c r="Q26">
        <v>16</v>
      </c>
      <c r="R26">
        <v>50</v>
      </c>
      <c r="S26">
        <v>60</v>
      </c>
      <c r="T26">
        <v>59</v>
      </c>
      <c r="U26">
        <v>186.5593220338983</v>
      </c>
      <c r="V26">
        <v>55</v>
      </c>
      <c r="W26">
        <v>71.127272727272725</v>
      </c>
      <c r="X26">
        <v>72</v>
      </c>
      <c r="Y26">
        <v>171.56944444444446</v>
      </c>
      <c r="Z26">
        <v>36</v>
      </c>
      <c r="AA26">
        <v>413</v>
      </c>
      <c r="AB26">
        <v>69</v>
      </c>
      <c r="AC26">
        <v>213</v>
      </c>
      <c r="AD26">
        <v>0.51879699248120303</v>
      </c>
      <c r="AE26">
        <v>8</v>
      </c>
      <c r="AF26">
        <v>119</v>
      </c>
      <c r="AG26">
        <v>6.0150375939849621E-2</v>
      </c>
      <c r="AH26" s="4">
        <v>32</v>
      </c>
      <c r="AI26">
        <v>0.88888888888888884</v>
      </c>
      <c r="AJ26" s="4">
        <v>11</v>
      </c>
      <c r="AK26">
        <v>0.30555555555555558</v>
      </c>
      <c r="AL26" s="4">
        <v>25</v>
      </c>
      <c r="AM26">
        <v>0.36231884057971014</v>
      </c>
      <c r="AN26" s="4">
        <v>13</v>
      </c>
      <c r="AO26">
        <v>0.18840579710144928</v>
      </c>
      <c r="AP26" s="4">
        <v>1</v>
      </c>
      <c r="AQ26">
        <v>7.5187969924812026E-3</v>
      </c>
      <c r="AR26" s="4">
        <v>1</v>
      </c>
      <c r="AS26">
        <v>7.5187969924812026E-3</v>
      </c>
      <c r="AT26" s="4">
        <v>0</v>
      </c>
      <c r="AU26" s="4">
        <v>0</v>
      </c>
      <c r="AV26" s="4">
        <v>0</v>
      </c>
      <c r="AW26">
        <v>1.4615384615384615</v>
      </c>
      <c r="AX26" s="4">
        <f t="shared" si="0"/>
        <v>91</v>
      </c>
      <c r="AY26" s="4">
        <v>45</v>
      </c>
      <c r="AZ26" s="4">
        <v>108</v>
      </c>
    </row>
    <row r="27" spans="1:52" x14ac:dyDescent="0.25">
      <c r="A27" s="4">
        <v>2017</v>
      </c>
      <c r="B27" s="4" t="s">
        <v>52</v>
      </c>
      <c r="C27" t="s">
        <v>53</v>
      </c>
      <c r="D27" t="s">
        <v>79</v>
      </c>
      <c r="E27" t="s">
        <v>598</v>
      </c>
      <c r="F27" s="4">
        <v>132</v>
      </c>
      <c r="G27">
        <v>70</v>
      </c>
      <c r="H27">
        <v>5</v>
      </c>
      <c r="I27">
        <v>129</v>
      </c>
      <c r="J27">
        <v>14.255813953488373</v>
      </c>
      <c r="K27">
        <v>0</v>
      </c>
      <c r="L27">
        <v>0</v>
      </c>
      <c r="M27">
        <v>0</v>
      </c>
      <c r="N27">
        <v>0</v>
      </c>
      <c r="O27">
        <v>0</v>
      </c>
      <c r="P27">
        <v>124</v>
      </c>
      <c r="Q27">
        <v>19</v>
      </c>
      <c r="R27">
        <v>46</v>
      </c>
      <c r="S27">
        <v>72</v>
      </c>
      <c r="T27">
        <v>57</v>
      </c>
      <c r="U27">
        <v>225.80701754385964</v>
      </c>
      <c r="V27">
        <v>52</v>
      </c>
      <c r="W27">
        <v>59.192307692307693</v>
      </c>
      <c r="X27">
        <v>73</v>
      </c>
      <c r="Y27">
        <v>196.10958904109589</v>
      </c>
      <c r="Z27">
        <v>30</v>
      </c>
      <c r="AA27">
        <v>467</v>
      </c>
      <c r="AB27">
        <v>72</v>
      </c>
      <c r="AC27">
        <v>241</v>
      </c>
      <c r="AD27">
        <v>0.54545454545454541</v>
      </c>
      <c r="AE27">
        <v>9</v>
      </c>
      <c r="AF27">
        <v>183</v>
      </c>
      <c r="AG27">
        <v>6.8181818181818177E-2</v>
      </c>
      <c r="AH27" s="4">
        <v>31</v>
      </c>
      <c r="AI27">
        <v>0</v>
      </c>
      <c r="AJ27" s="4">
        <v>6</v>
      </c>
      <c r="AK27">
        <v>0.2</v>
      </c>
      <c r="AL27" s="4">
        <v>19</v>
      </c>
      <c r="AM27">
        <v>0.2638888888888889</v>
      </c>
      <c r="AN27" s="4">
        <v>11</v>
      </c>
      <c r="AO27">
        <v>0.15277777777777779</v>
      </c>
      <c r="AP27" s="4">
        <v>0</v>
      </c>
      <c r="AQ27">
        <v>0</v>
      </c>
      <c r="AR27" s="4">
        <v>0</v>
      </c>
      <c r="AS27">
        <v>0</v>
      </c>
      <c r="AT27" s="4">
        <v>0</v>
      </c>
      <c r="AU27" s="4">
        <v>1</v>
      </c>
      <c r="AV27" s="4">
        <v>1</v>
      </c>
      <c r="AW27">
        <v>1.6923076923076923</v>
      </c>
      <c r="AX27" s="4">
        <f t="shared" si="0"/>
        <v>78</v>
      </c>
      <c r="AY27" s="4">
        <v>47</v>
      </c>
      <c r="AZ27" s="4">
        <v>99</v>
      </c>
    </row>
    <row r="28" spans="1:52" x14ac:dyDescent="0.25">
      <c r="A28" s="4">
        <v>2017</v>
      </c>
      <c r="B28" s="4" t="s">
        <v>52</v>
      </c>
      <c r="C28" t="s">
        <v>53</v>
      </c>
      <c r="D28" t="s">
        <v>80</v>
      </c>
      <c r="E28" t="s">
        <v>599</v>
      </c>
      <c r="F28" s="4">
        <v>128</v>
      </c>
      <c r="G28">
        <v>80</v>
      </c>
      <c r="H28">
        <v>4</v>
      </c>
      <c r="I28">
        <v>128</v>
      </c>
      <c r="J28">
        <v>10.8984375</v>
      </c>
      <c r="K28">
        <v>2</v>
      </c>
      <c r="L28">
        <v>1.5625E-2</v>
      </c>
      <c r="M28">
        <v>0</v>
      </c>
      <c r="N28">
        <v>0</v>
      </c>
      <c r="O28">
        <v>0</v>
      </c>
      <c r="P28">
        <v>112</v>
      </c>
      <c r="Q28">
        <v>21</v>
      </c>
      <c r="R28">
        <v>35</v>
      </c>
      <c r="S28">
        <v>69</v>
      </c>
      <c r="T28">
        <v>68</v>
      </c>
      <c r="U28">
        <v>161.79411764705881</v>
      </c>
      <c r="V28">
        <v>65</v>
      </c>
      <c r="W28">
        <v>63.753846153846155</v>
      </c>
      <c r="X28">
        <v>58</v>
      </c>
      <c r="Y28">
        <v>143.15517241379311</v>
      </c>
      <c r="Z28">
        <v>59</v>
      </c>
      <c r="AA28">
        <v>422</v>
      </c>
      <c r="AB28">
        <v>60</v>
      </c>
      <c r="AC28">
        <v>179</v>
      </c>
      <c r="AD28">
        <v>0.46875</v>
      </c>
      <c r="AE28">
        <v>7</v>
      </c>
      <c r="AF28">
        <v>230</v>
      </c>
      <c r="AG28">
        <v>5.46875E-2</v>
      </c>
      <c r="AH28" s="4">
        <v>41</v>
      </c>
      <c r="AI28">
        <v>0.69491525423728817</v>
      </c>
      <c r="AJ28" s="4">
        <v>12</v>
      </c>
      <c r="AK28">
        <v>0.20338983050847459</v>
      </c>
      <c r="AL28" s="4">
        <v>12</v>
      </c>
      <c r="AM28">
        <v>0.2</v>
      </c>
      <c r="AN28" s="4">
        <v>6</v>
      </c>
      <c r="AO28">
        <v>0.1</v>
      </c>
      <c r="AP28" s="4">
        <v>0</v>
      </c>
      <c r="AQ28">
        <v>0</v>
      </c>
      <c r="AR28" s="4">
        <v>3</v>
      </c>
      <c r="AS28">
        <v>2.34375E-2</v>
      </c>
      <c r="AT28" s="4">
        <v>0</v>
      </c>
      <c r="AU28" s="4">
        <v>1</v>
      </c>
      <c r="AV28" s="4">
        <v>1</v>
      </c>
      <c r="AW28">
        <v>1.620253164556962</v>
      </c>
      <c r="AX28" s="4">
        <f t="shared" si="0"/>
        <v>79</v>
      </c>
      <c r="AY28" s="4">
        <v>52</v>
      </c>
      <c r="AZ28" s="4">
        <v>86</v>
      </c>
    </row>
    <row r="29" spans="1:52" x14ac:dyDescent="0.25">
      <c r="A29" s="4">
        <v>2017</v>
      </c>
      <c r="B29" s="4" t="s">
        <v>52</v>
      </c>
      <c r="C29" t="s">
        <v>53</v>
      </c>
      <c r="D29" t="s">
        <v>81</v>
      </c>
      <c r="E29" t="s">
        <v>600</v>
      </c>
      <c r="F29" s="4">
        <v>127</v>
      </c>
      <c r="G29">
        <v>99</v>
      </c>
      <c r="H29">
        <v>5</v>
      </c>
      <c r="I29">
        <v>127</v>
      </c>
      <c r="J29">
        <v>14.811023622047244</v>
      </c>
      <c r="K29">
        <v>2</v>
      </c>
      <c r="L29">
        <v>1.5748031496062992E-2</v>
      </c>
      <c r="M29">
        <v>0</v>
      </c>
      <c r="N29">
        <v>0</v>
      </c>
      <c r="O29">
        <v>0</v>
      </c>
      <c r="P29">
        <v>114</v>
      </c>
      <c r="Q29">
        <v>25</v>
      </c>
      <c r="R29">
        <v>35</v>
      </c>
      <c r="S29">
        <v>79</v>
      </c>
      <c r="T29">
        <v>65</v>
      </c>
      <c r="U29">
        <v>196.32307692307691</v>
      </c>
      <c r="V29">
        <v>64</v>
      </c>
      <c r="W29">
        <v>70.46875</v>
      </c>
      <c r="X29">
        <v>59</v>
      </c>
      <c r="Y29">
        <v>163.66101694915255</v>
      </c>
      <c r="Z29">
        <v>49</v>
      </c>
      <c r="AA29">
        <v>533</v>
      </c>
      <c r="AB29">
        <v>54</v>
      </c>
      <c r="AC29">
        <v>232</v>
      </c>
      <c r="AD29">
        <v>0.42519685039370081</v>
      </c>
      <c r="AE29">
        <v>6</v>
      </c>
      <c r="AF29">
        <v>104</v>
      </c>
      <c r="AG29">
        <v>4.7244094488188976E-2</v>
      </c>
      <c r="AH29" s="4">
        <v>33</v>
      </c>
      <c r="AI29">
        <v>0.67346938775510201</v>
      </c>
      <c r="AJ29" s="4">
        <v>3</v>
      </c>
      <c r="AK29">
        <v>6.1224489795918366E-2</v>
      </c>
      <c r="AL29" s="4">
        <v>20</v>
      </c>
      <c r="AM29">
        <v>0.37037037037037035</v>
      </c>
      <c r="AN29" s="4">
        <v>17</v>
      </c>
      <c r="AO29">
        <v>0.31481481481481483</v>
      </c>
      <c r="AP29" s="4">
        <v>0</v>
      </c>
      <c r="AQ29">
        <v>0</v>
      </c>
      <c r="AR29" s="4">
        <v>0</v>
      </c>
      <c r="AS29">
        <v>0</v>
      </c>
      <c r="AT29" s="4">
        <v>0</v>
      </c>
      <c r="AU29" s="4">
        <v>0</v>
      </c>
      <c r="AV29" s="4">
        <v>2</v>
      </c>
      <c r="AW29">
        <v>1.5301204819277108</v>
      </c>
      <c r="AX29" s="4">
        <f t="shared" si="0"/>
        <v>83</v>
      </c>
      <c r="AY29" s="4">
        <v>49</v>
      </c>
      <c r="AZ29" s="4">
        <v>108</v>
      </c>
    </row>
    <row r="30" spans="1:52" x14ac:dyDescent="0.25">
      <c r="A30" s="4">
        <v>2017</v>
      </c>
      <c r="B30" s="4" t="s">
        <v>52</v>
      </c>
      <c r="C30" t="s">
        <v>53</v>
      </c>
      <c r="D30" t="s">
        <v>82</v>
      </c>
      <c r="E30" t="s">
        <v>601</v>
      </c>
      <c r="F30" s="4">
        <v>121</v>
      </c>
      <c r="G30">
        <v>32</v>
      </c>
      <c r="H30">
        <v>3</v>
      </c>
      <c r="I30">
        <v>121</v>
      </c>
      <c r="J30">
        <v>5.6446280991735538</v>
      </c>
      <c r="K30">
        <v>0</v>
      </c>
      <c r="L30">
        <v>0</v>
      </c>
      <c r="M30">
        <v>0</v>
      </c>
      <c r="N30">
        <v>0</v>
      </c>
      <c r="O30">
        <v>0</v>
      </c>
      <c r="P30">
        <v>80</v>
      </c>
      <c r="Q30">
        <v>13</v>
      </c>
      <c r="R30">
        <v>42</v>
      </c>
      <c r="S30">
        <v>43</v>
      </c>
      <c r="T30">
        <v>9</v>
      </c>
      <c r="U30">
        <v>185.55555555555554</v>
      </c>
      <c r="V30">
        <v>9</v>
      </c>
      <c r="W30">
        <v>46.222222222222221</v>
      </c>
      <c r="X30">
        <v>111</v>
      </c>
      <c r="Y30">
        <v>109.90990990990991</v>
      </c>
      <c r="Z30">
        <v>3</v>
      </c>
      <c r="AA30">
        <v>513</v>
      </c>
      <c r="AB30">
        <v>111</v>
      </c>
      <c r="AC30">
        <v>125</v>
      </c>
      <c r="AD30">
        <v>0.9173553719008265</v>
      </c>
      <c r="AE30">
        <v>79</v>
      </c>
      <c r="AF30">
        <v>82</v>
      </c>
      <c r="AG30">
        <v>0.65289256198347112</v>
      </c>
      <c r="AH30" s="4">
        <v>5</v>
      </c>
      <c r="AI30">
        <v>0</v>
      </c>
      <c r="AJ30" s="4">
        <v>0</v>
      </c>
      <c r="AK30">
        <v>0</v>
      </c>
      <c r="AL30" s="4">
        <v>16</v>
      </c>
      <c r="AM30">
        <v>0.14414414414414414</v>
      </c>
      <c r="AN30" s="4">
        <v>10</v>
      </c>
      <c r="AO30">
        <v>9.0090090090090086E-2</v>
      </c>
      <c r="AP30" s="4">
        <v>0</v>
      </c>
      <c r="AQ30">
        <v>0</v>
      </c>
      <c r="AR30" s="4">
        <v>0</v>
      </c>
      <c r="AS30">
        <v>0</v>
      </c>
      <c r="AT30" s="4">
        <v>1</v>
      </c>
      <c r="AU30" s="4">
        <v>0</v>
      </c>
      <c r="AV30" s="4">
        <v>0</v>
      </c>
      <c r="AW30">
        <v>1.9206349206349207</v>
      </c>
      <c r="AX30" s="4">
        <f t="shared" si="0"/>
        <v>63</v>
      </c>
      <c r="AY30" s="4">
        <v>7</v>
      </c>
      <c r="AZ30" s="4">
        <v>77</v>
      </c>
    </row>
    <row r="31" spans="1:52" x14ac:dyDescent="0.25">
      <c r="A31" s="4">
        <v>2017</v>
      </c>
      <c r="B31" s="4" t="s">
        <v>52</v>
      </c>
      <c r="C31" t="s">
        <v>53</v>
      </c>
      <c r="D31" t="s">
        <v>83</v>
      </c>
      <c r="E31" t="s">
        <v>602</v>
      </c>
      <c r="F31" s="4">
        <v>121</v>
      </c>
      <c r="G31">
        <v>88</v>
      </c>
      <c r="H31">
        <v>5</v>
      </c>
      <c r="I31">
        <v>121</v>
      </c>
      <c r="J31">
        <v>15.438016528925619</v>
      </c>
      <c r="K31">
        <v>0</v>
      </c>
      <c r="L31">
        <v>0</v>
      </c>
      <c r="M31">
        <v>0</v>
      </c>
      <c r="N31">
        <v>0</v>
      </c>
      <c r="O31">
        <v>0</v>
      </c>
      <c r="P31">
        <v>108</v>
      </c>
      <c r="Q31">
        <v>27</v>
      </c>
      <c r="R31">
        <v>41</v>
      </c>
      <c r="S31">
        <v>64</v>
      </c>
      <c r="T31">
        <v>59</v>
      </c>
      <c r="U31">
        <v>186.93220338983051</v>
      </c>
      <c r="V31">
        <v>54</v>
      </c>
      <c r="W31">
        <v>64.981481481481481</v>
      </c>
      <c r="X31">
        <v>60</v>
      </c>
      <c r="Y31">
        <v>135.33333333333334</v>
      </c>
      <c r="Z31">
        <v>30</v>
      </c>
      <c r="AA31">
        <v>484</v>
      </c>
      <c r="AB31">
        <v>61</v>
      </c>
      <c r="AC31">
        <v>183</v>
      </c>
      <c r="AD31">
        <v>0.50413223140495866</v>
      </c>
      <c r="AE31">
        <v>14</v>
      </c>
      <c r="AF31">
        <v>128</v>
      </c>
      <c r="AG31">
        <v>0.11570247933884298</v>
      </c>
      <c r="AH31" s="4">
        <v>25</v>
      </c>
      <c r="AI31">
        <v>0.83333333333333337</v>
      </c>
      <c r="AJ31" s="4">
        <v>6</v>
      </c>
      <c r="AK31">
        <v>0.2</v>
      </c>
      <c r="AL31" s="4">
        <v>14</v>
      </c>
      <c r="AM31">
        <v>0.22950819672131148</v>
      </c>
      <c r="AN31" s="4">
        <v>6</v>
      </c>
      <c r="AO31">
        <v>9.8360655737704916E-2</v>
      </c>
      <c r="AP31" s="4">
        <v>0</v>
      </c>
      <c r="AQ31">
        <v>0</v>
      </c>
      <c r="AR31" s="4">
        <v>1</v>
      </c>
      <c r="AS31">
        <v>8.2644628099173556E-3</v>
      </c>
      <c r="AT31" s="4">
        <v>0</v>
      </c>
      <c r="AU31" s="4">
        <v>0</v>
      </c>
      <c r="AV31" s="4">
        <v>4</v>
      </c>
      <c r="AW31">
        <v>1.5316455696202531</v>
      </c>
      <c r="AX31" s="4">
        <f t="shared" si="0"/>
        <v>79</v>
      </c>
      <c r="AY31" s="4">
        <v>46</v>
      </c>
      <c r="AZ31" s="4">
        <v>93</v>
      </c>
    </row>
    <row r="32" spans="1:52" x14ac:dyDescent="0.25">
      <c r="A32" s="4">
        <v>2017</v>
      </c>
      <c r="B32" s="4" t="s">
        <v>52</v>
      </c>
      <c r="C32" t="s">
        <v>53</v>
      </c>
      <c r="D32" t="s">
        <v>84</v>
      </c>
      <c r="E32" t="s">
        <v>603</v>
      </c>
      <c r="F32" s="4">
        <v>117</v>
      </c>
      <c r="G32">
        <v>89</v>
      </c>
      <c r="H32">
        <v>8</v>
      </c>
      <c r="I32">
        <v>117</v>
      </c>
      <c r="J32">
        <v>11.965811965811966</v>
      </c>
      <c r="K32">
        <v>4</v>
      </c>
      <c r="L32">
        <v>3.4188034188034191E-2</v>
      </c>
      <c r="M32">
        <v>0</v>
      </c>
      <c r="N32">
        <v>0</v>
      </c>
      <c r="O32">
        <v>0</v>
      </c>
      <c r="P32">
        <v>110</v>
      </c>
      <c r="Q32">
        <v>24</v>
      </c>
      <c r="R32">
        <v>34</v>
      </c>
      <c r="S32">
        <v>48</v>
      </c>
      <c r="T32">
        <v>57</v>
      </c>
      <c r="U32">
        <v>213.91228070175438</v>
      </c>
      <c r="V32">
        <v>55</v>
      </c>
      <c r="W32">
        <v>98.909090909090907</v>
      </c>
      <c r="X32">
        <v>58</v>
      </c>
      <c r="Y32">
        <v>209.65517241379311</v>
      </c>
      <c r="Z32">
        <v>35</v>
      </c>
      <c r="AA32">
        <v>542</v>
      </c>
      <c r="AB32">
        <v>55</v>
      </c>
      <c r="AC32">
        <v>269</v>
      </c>
      <c r="AD32">
        <v>0.47008547008547008</v>
      </c>
      <c r="AE32">
        <v>2</v>
      </c>
      <c r="AF32">
        <v>126</v>
      </c>
      <c r="AG32">
        <v>1.7094017094017096E-2</v>
      </c>
      <c r="AH32" s="4">
        <v>35</v>
      </c>
      <c r="AI32">
        <v>1</v>
      </c>
      <c r="AJ32" s="4">
        <v>8</v>
      </c>
      <c r="AK32">
        <v>0.22857142857142856</v>
      </c>
      <c r="AL32" s="4">
        <v>22</v>
      </c>
      <c r="AM32">
        <v>0.4</v>
      </c>
      <c r="AN32" s="4">
        <v>9</v>
      </c>
      <c r="AO32">
        <v>0.16363636363636364</v>
      </c>
      <c r="AP32" s="4">
        <v>0</v>
      </c>
      <c r="AQ32">
        <v>0</v>
      </c>
      <c r="AR32" s="4">
        <v>0</v>
      </c>
      <c r="AS32">
        <v>0</v>
      </c>
      <c r="AT32" s="4">
        <v>0</v>
      </c>
      <c r="AU32" s="4">
        <v>0</v>
      </c>
      <c r="AV32" s="4">
        <v>3</v>
      </c>
      <c r="AW32">
        <v>1.4096385542168675</v>
      </c>
      <c r="AX32" s="4">
        <f t="shared" si="0"/>
        <v>83</v>
      </c>
      <c r="AY32" s="4">
        <v>45</v>
      </c>
      <c r="AZ32" s="4">
        <v>143</v>
      </c>
    </row>
    <row r="33" spans="1:52" x14ac:dyDescent="0.25">
      <c r="A33" s="4">
        <v>2017</v>
      </c>
      <c r="B33" s="4" t="s">
        <v>52</v>
      </c>
      <c r="C33" t="s">
        <v>53</v>
      </c>
      <c r="D33" t="s">
        <v>85</v>
      </c>
      <c r="E33" t="s">
        <v>604</v>
      </c>
      <c r="F33" s="4">
        <v>103</v>
      </c>
      <c r="G33">
        <v>84</v>
      </c>
      <c r="H33">
        <v>7</v>
      </c>
      <c r="I33">
        <v>102</v>
      </c>
      <c r="J33">
        <v>17.509803921568629</v>
      </c>
      <c r="K33">
        <v>2</v>
      </c>
      <c r="L33">
        <v>1.9607843137254902E-2</v>
      </c>
      <c r="M33">
        <v>0</v>
      </c>
      <c r="N33">
        <v>0</v>
      </c>
      <c r="O33">
        <v>0</v>
      </c>
      <c r="P33">
        <v>94</v>
      </c>
      <c r="Q33">
        <v>23</v>
      </c>
      <c r="R33">
        <v>25</v>
      </c>
      <c r="S33">
        <v>78</v>
      </c>
      <c r="T33">
        <v>56</v>
      </c>
      <c r="U33">
        <v>164.94642857142858</v>
      </c>
      <c r="V33">
        <v>50</v>
      </c>
      <c r="W33">
        <v>63.98</v>
      </c>
      <c r="X33">
        <v>42</v>
      </c>
      <c r="Y33">
        <v>193.85714285714286</v>
      </c>
      <c r="Z33">
        <v>33</v>
      </c>
      <c r="AA33">
        <v>443</v>
      </c>
      <c r="AB33">
        <v>41</v>
      </c>
      <c r="AC33">
        <v>239</v>
      </c>
      <c r="AD33">
        <v>0.39805825242718446</v>
      </c>
      <c r="AE33">
        <v>5</v>
      </c>
      <c r="AF33">
        <v>255</v>
      </c>
      <c r="AG33">
        <v>4.8543689320388349E-2</v>
      </c>
      <c r="AH33" s="4">
        <v>28</v>
      </c>
      <c r="AI33">
        <v>0.84848484848484851</v>
      </c>
      <c r="AJ33" s="4">
        <v>9</v>
      </c>
      <c r="AK33">
        <v>0.27272727272727271</v>
      </c>
      <c r="AL33" s="4">
        <v>22</v>
      </c>
      <c r="AM33">
        <v>0.53658536585365857</v>
      </c>
      <c r="AN33" s="4">
        <v>3</v>
      </c>
      <c r="AO33">
        <v>7.3170731707317069E-2</v>
      </c>
      <c r="AP33" s="4">
        <v>2</v>
      </c>
      <c r="AQ33">
        <v>1.9417475728155338E-2</v>
      </c>
      <c r="AR33" s="4">
        <v>0</v>
      </c>
      <c r="AS33">
        <v>0</v>
      </c>
      <c r="AT33" s="4">
        <v>2</v>
      </c>
      <c r="AU33" s="4">
        <v>2</v>
      </c>
      <c r="AV33" s="4">
        <v>2</v>
      </c>
      <c r="AW33">
        <v>1.3376623376623376</v>
      </c>
      <c r="AX33" s="4">
        <f t="shared" si="0"/>
        <v>77</v>
      </c>
      <c r="AY33" s="4">
        <v>43</v>
      </c>
      <c r="AZ33" s="4">
        <v>89</v>
      </c>
    </row>
    <row r="34" spans="1:52" x14ac:dyDescent="0.25">
      <c r="A34" s="4">
        <v>2017</v>
      </c>
      <c r="B34" s="4" t="s">
        <v>52</v>
      </c>
      <c r="C34" t="s">
        <v>53</v>
      </c>
      <c r="D34" t="s">
        <v>86</v>
      </c>
      <c r="E34" t="s">
        <v>605</v>
      </c>
      <c r="F34" s="4">
        <v>100</v>
      </c>
      <c r="G34">
        <v>29</v>
      </c>
      <c r="H34">
        <v>10</v>
      </c>
      <c r="I34">
        <v>100</v>
      </c>
      <c r="J34">
        <v>10.15</v>
      </c>
      <c r="K34">
        <v>0</v>
      </c>
      <c r="L34">
        <v>0</v>
      </c>
      <c r="M34">
        <v>0</v>
      </c>
      <c r="N34">
        <v>0</v>
      </c>
      <c r="O34">
        <v>0</v>
      </c>
      <c r="P34">
        <v>54</v>
      </c>
      <c r="Q34">
        <v>20</v>
      </c>
      <c r="R34">
        <v>33</v>
      </c>
      <c r="S34">
        <v>23</v>
      </c>
      <c r="T34">
        <v>3</v>
      </c>
      <c r="U34">
        <v>165.66666666666666</v>
      </c>
      <c r="V34">
        <v>3</v>
      </c>
      <c r="W34">
        <v>16.333333333333332</v>
      </c>
      <c r="X34">
        <v>97</v>
      </c>
      <c r="Y34">
        <v>74.319587628865975</v>
      </c>
      <c r="Z34">
        <v>1</v>
      </c>
      <c r="AA34">
        <v>471</v>
      </c>
      <c r="AB34">
        <v>96</v>
      </c>
      <c r="AC34">
        <v>106</v>
      </c>
      <c r="AD34">
        <v>0.96</v>
      </c>
      <c r="AE34">
        <v>74</v>
      </c>
      <c r="AF34">
        <v>90</v>
      </c>
      <c r="AG34">
        <v>0.74</v>
      </c>
      <c r="AH34" s="4">
        <v>1</v>
      </c>
      <c r="AI34">
        <v>1</v>
      </c>
      <c r="AJ34" s="4">
        <v>0</v>
      </c>
      <c r="AK34">
        <v>0</v>
      </c>
      <c r="AL34" s="4">
        <v>5</v>
      </c>
      <c r="AM34">
        <v>5.2083333333333336E-2</v>
      </c>
      <c r="AN34" s="4">
        <v>7</v>
      </c>
      <c r="AO34">
        <v>7.2916666666666671E-2</v>
      </c>
      <c r="AP34" s="4">
        <v>0</v>
      </c>
      <c r="AQ34">
        <v>0</v>
      </c>
      <c r="AR34" s="4">
        <v>0</v>
      </c>
      <c r="AS34">
        <v>0</v>
      </c>
      <c r="AT34" s="4">
        <v>0</v>
      </c>
      <c r="AU34" s="4">
        <v>1</v>
      </c>
      <c r="AV34" s="4">
        <v>1</v>
      </c>
      <c r="AW34">
        <v>2</v>
      </c>
      <c r="AX34" s="4">
        <f t="shared" si="0"/>
        <v>50</v>
      </c>
      <c r="AY34" s="4">
        <v>3</v>
      </c>
      <c r="AZ34" s="4">
        <v>85</v>
      </c>
    </row>
    <row r="35" spans="1:52" x14ac:dyDescent="0.25">
      <c r="A35" s="4">
        <v>2017</v>
      </c>
      <c r="B35" s="4" t="s">
        <v>52</v>
      </c>
      <c r="C35" t="s">
        <v>53</v>
      </c>
      <c r="D35" t="s">
        <v>87</v>
      </c>
      <c r="E35" t="s">
        <v>606</v>
      </c>
      <c r="F35" s="4">
        <v>96</v>
      </c>
      <c r="G35">
        <v>0</v>
      </c>
      <c r="H35">
        <v>0</v>
      </c>
      <c r="I35">
        <v>15</v>
      </c>
      <c r="J35">
        <v>37.266666666666666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69</v>
      </c>
      <c r="AC35">
        <v>81</v>
      </c>
      <c r="AD35">
        <v>0.71875</v>
      </c>
      <c r="AE35">
        <v>0</v>
      </c>
      <c r="AF35">
        <v>0</v>
      </c>
      <c r="AG35">
        <v>0</v>
      </c>
      <c r="AH35" s="4">
        <v>1</v>
      </c>
      <c r="AI35">
        <v>0</v>
      </c>
      <c r="AJ35" s="4">
        <v>0</v>
      </c>
      <c r="AK35">
        <v>0</v>
      </c>
      <c r="AL35" s="4">
        <v>0</v>
      </c>
      <c r="AM35">
        <v>0</v>
      </c>
      <c r="AN35" s="4">
        <v>2</v>
      </c>
      <c r="AO35">
        <v>2.8985507246376812E-2</v>
      </c>
      <c r="AP35" s="4">
        <v>1</v>
      </c>
      <c r="AQ35">
        <v>1.0416666666666666E-2</v>
      </c>
      <c r="AR35" s="4">
        <v>0</v>
      </c>
      <c r="AS35">
        <v>0</v>
      </c>
      <c r="AT35" s="4">
        <v>0</v>
      </c>
      <c r="AU35" s="4">
        <v>71</v>
      </c>
      <c r="AV35" s="4">
        <v>0</v>
      </c>
      <c r="AW35">
        <v>1.3150684931506849</v>
      </c>
      <c r="AX35" s="4">
        <f t="shared" si="0"/>
        <v>73</v>
      </c>
      <c r="AY35" s="4">
        <v>0</v>
      </c>
      <c r="AZ35" s="4">
        <v>0</v>
      </c>
    </row>
    <row r="36" spans="1:52" x14ac:dyDescent="0.25">
      <c r="A36" s="4">
        <v>2017</v>
      </c>
      <c r="B36" s="4" t="s">
        <v>52</v>
      </c>
      <c r="C36" t="s">
        <v>53</v>
      </c>
      <c r="D36" t="s">
        <v>88</v>
      </c>
      <c r="E36" t="s">
        <v>607</v>
      </c>
      <c r="F36" s="4">
        <v>95</v>
      </c>
      <c r="G36">
        <v>49</v>
      </c>
      <c r="H36">
        <v>3</v>
      </c>
      <c r="I36">
        <v>94</v>
      </c>
      <c r="J36">
        <v>9.5425531914893611</v>
      </c>
      <c r="K36">
        <v>2</v>
      </c>
      <c r="L36">
        <v>2.1276595744680851E-2</v>
      </c>
      <c r="M36">
        <v>0</v>
      </c>
      <c r="N36">
        <v>0</v>
      </c>
      <c r="O36">
        <v>0</v>
      </c>
      <c r="P36">
        <v>90</v>
      </c>
      <c r="Q36">
        <v>16</v>
      </c>
      <c r="R36">
        <v>23</v>
      </c>
      <c r="S36">
        <v>65</v>
      </c>
      <c r="T36">
        <v>38</v>
      </c>
      <c r="U36">
        <v>166.28947368421052</v>
      </c>
      <c r="V36">
        <v>36</v>
      </c>
      <c r="W36">
        <v>71.972222222222229</v>
      </c>
      <c r="X36">
        <v>56</v>
      </c>
      <c r="Y36">
        <v>175.17857142857142</v>
      </c>
      <c r="Z36">
        <v>21</v>
      </c>
      <c r="AA36">
        <v>445</v>
      </c>
      <c r="AB36">
        <v>52</v>
      </c>
      <c r="AC36">
        <v>210</v>
      </c>
      <c r="AD36">
        <v>0.54736842105263162</v>
      </c>
      <c r="AE36">
        <v>5</v>
      </c>
      <c r="AF36">
        <v>126</v>
      </c>
      <c r="AG36">
        <v>5.2631578947368418E-2</v>
      </c>
      <c r="AH36" s="4">
        <v>22</v>
      </c>
      <c r="AI36">
        <v>0</v>
      </c>
      <c r="AJ36" s="4">
        <v>6</v>
      </c>
      <c r="AK36">
        <v>0.2857142857142857</v>
      </c>
      <c r="AL36" s="4">
        <v>14</v>
      </c>
      <c r="AM36">
        <v>0.26923076923076922</v>
      </c>
      <c r="AN36" s="4">
        <v>11</v>
      </c>
      <c r="AO36">
        <v>0.21153846153846154</v>
      </c>
      <c r="AP36" s="4">
        <v>0</v>
      </c>
      <c r="AQ36">
        <v>0</v>
      </c>
      <c r="AR36" s="4">
        <v>0</v>
      </c>
      <c r="AS36">
        <v>0</v>
      </c>
      <c r="AT36" s="4">
        <v>0</v>
      </c>
      <c r="AU36" s="4">
        <v>0</v>
      </c>
      <c r="AV36" s="4">
        <v>0</v>
      </c>
      <c r="AW36">
        <v>1.8627450980392157</v>
      </c>
      <c r="AX36" s="4">
        <f t="shared" si="0"/>
        <v>51</v>
      </c>
      <c r="AY36" s="4">
        <v>28</v>
      </c>
      <c r="AZ36" s="4">
        <v>99</v>
      </c>
    </row>
    <row r="37" spans="1:52" x14ac:dyDescent="0.25">
      <c r="A37" s="4">
        <v>2017</v>
      </c>
      <c r="B37" s="4" t="s">
        <v>52</v>
      </c>
      <c r="C37" t="s">
        <v>53</v>
      </c>
      <c r="D37" t="s">
        <v>89</v>
      </c>
      <c r="E37" t="s">
        <v>608</v>
      </c>
      <c r="F37" s="4">
        <v>85</v>
      </c>
      <c r="G37">
        <v>64</v>
      </c>
      <c r="H37">
        <v>2</v>
      </c>
      <c r="I37">
        <v>85</v>
      </c>
      <c r="J37">
        <v>5.6470588235294121</v>
      </c>
      <c r="K37">
        <v>2</v>
      </c>
      <c r="L37">
        <v>2.3529411764705882E-2</v>
      </c>
      <c r="M37">
        <v>0</v>
      </c>
      <c r="N37">
        <v>0</v>
      </c>
      <c r="O37">
        <v>0</v>
      </c>
      <c r="P37">
        <v>61</v>
      </c>
      <c r="Q37">
        <v>19</v>
      </c>
      <c r="R37">
        <v>11</v>
      </c>
      <c r="S37">
        <v>31</v>
      </c>
      <c r="T37">
        <v>3</v>
      </c>
      <c r="U37">
        <v>278.66666666666669</v>
      </c>
      <c r="V37">
        <v>3</v>
      </c>
      <c r="W37">
        <v>63.666666666666664</v>
      </c>
      <c r="X37">
        <v>82</v>
      </c>
      <c r="Y37">
        <v>92.219512195121951</v>
      </c>
      <c r="Z37">
        <v>2</v>
      </c>
      <c r="AA37">
        <v>276</v>
      </c>
      <c r="AB37">
        <v>82</v>
      </c>
      <c r="AC37">
        <v>107</v>
      </c>
      <c r="AD37">
        <v>0.96470588235294119</v>
      </c>
      <c r="AE37">
        <v>25</v>
      </c>
      <c r="AF37">
        <v>74</v>
      </c>
      <c r="AG37">
        <v>0.29411764705882354</v>
      </c>
      <c r="AH37" s="4">
        <v>3</v>
      </c>
      <c r="AI37">
        <v>0</v>
      </c>
      <c r="AJ37" s="4">
        <v>0</v>
      </c>
      <c r="AK37">
        <v>0</v>
      </c>
      <c r="AL37" s="4">
        <v>2</v>
      </c>
      <c r="AM37">
        <v>2.4390243902439025E-2</v>
      </c>
      <c r="AN37" s="4">
        <v>2</v>
      </c>
      <c r="AO37">
        <v>2.4390243902439025E-2</v>
      </c>
      <c r="AP37" s="4">
        <v>3</v>
      </c>
      <c r="AQ37">
        <v>3.5294117647058823E-2</v>
      </c>
      <c r="AR37" s="4">
        <v>2</v>
      </c>
      <c r="AS37">
        <v>2.3529411764705882E-2</v>
      </c>
      <c r="AT37" s="4">
        <v>0</v>
      </c>
      <c r="AU37" s="4">
        <v>0</v>
      </c>
      <c r="AV37" s="4">
        <v>1</v>
      </c>
      <c r="AW37">
        <v>1.2878787878787878</v>
      </c>
      <c r="AX37" s="4">
        <f t="shared" si="0"/>
        <v>66</v>
      </c>
      <c r="AY37" s="4">
        <v>2</v>
      </c>
      <c r="AZ37" s="4">
        <v>278</v>
      </c>
    </row>
    <row r="38" spans="1:52" x14ac:dyDescent="0.25">
      <c r="A38" s="4">
        <v>2017</v>
      </c>
      <c r="B38" s="4" t="s">
        <v>52</v>
      </c>
      <c r="C38" t="s">
        <v>53</v>
      </c>
      <c r="D38" t="s">
        <v>90</v>
      </c>
      <c r="E38" t="s">
        <v>609</v>
      </c>
      <c r="F38" s="4">
        <v>79</v>
      </c>
      <c r="G38">
        <v>43</v>
      </c>
      <c r="H38">
        <v>4</v>
      </c>
      <c r="I38">
        <v>79</v>
      </c>
      <c r="J38">
        <v>13.79746835443038</v>
      </c>
      <c r="K38">
        <v>0</v>
      </c>
      <c r="L38">
        <v>0</v>
      </c>
      <c r="M38">
        <v>0</v>
      </c>
      <c r="N38">
        <v>0</v>
      </c>
      <c r="O38">
        <v>0</v>
      </c>
      <c r="P38">
        <v>67</v>
      </c>
      <c r="Q38">
        <v>24</v>
      </c>
      <c r="R38">
        <v>26</v>
      </c>
      <c r="S38">
        <v>79</v>
      </c>
      <c r="T38">
        <v>25</v>
      </c>
      <c r="U38">
        <v>151.68</v>
      </c>
      <c r="V38">
        <v>21</v>
      </c>
      <c r="W38">
        <v>35.80952380952381</v>
      </c>
      <c r="X38">
        <v>53</v>
      </c>
      <c r="Y38">
        <v>171.39622641509433</v>
      </c>
      <c r="Z38">
        <v>16</v>
      </c>
      <c r="AA38">
        <v>411</v>
      </c>
      <c r="AB38">
        <v>54</v>
      </c>
      <c r="AC38">
        <v>215</v>
      </c>
      <c r="AD38">
        <v>0.68354430379746833</v>
      </c>
      <c r="AE38">
        <v>13</v>
      </c>
      <c r="AF38">
        <v>99</v>
      </c>
      <c r="AG38">
        <v>0.16455696202531644</v>
      </c>
      <c r="AH38" s="4">
        <v>14</v>
      </c>
      <c r="AI38">
        <v>0.875</v>
      </c>
      <c r="AJ38" s="4">
        <v>8</v>
      </c>
      <c r="AK38">
        <v>0.5</v>
      </c>
      <c r="AL38" s="4">
        <v>18</v>
      </c>
      <c r="AM38">
        <v>0.33333333333333331</v>
      </c>
      <c r="AN38" s="4">
        <v>11</v>
      </c>
      <c r="AO38">
        <v>0.20370370370370369</v>
      </c>
      <c r="AP38" s="4">
        <v>1</v>
      </c>
      <c r="AQ38">
        <v>1.2658227848101266E-2</v>
      </c>
      <c r="AR38" s="4">
        <v>2</v>
      </c>
      <c r="AS38">
        <v>2.5316455696202531E-2</v>
      </c>
      <c r="AT38" s="4">
        <v>0</v>
      </c>
      <c r="AU38" s="4">
        <v>0</v>
      </c>
      <c r="AV38" s="4">
        <v>2</v>
      </c>
      <c r="AW38">
        <v>1.3389830508474576</v>
      </c>
      <c r="AX38" s="4">
        <f t="shared" si="0"/>
        <v>59</v>
      </c>
      <c r="AY38" s="4">
        <v>18</v>
      </c>
      <c r="AZ38" s="4">
        <v>124</v>
      </c>
    </row>
    <row r="39" spans="1:52" x14ac:dyDescent="0.25">
      <c r="A39" s="4">
        <v>2017</v>
      </c>
      <c r="B39" s="4" t="s">
        <v>52</v>
      </c>
      <c r="C39" t="s">
        <v>53</v>
      </c>
      <c r="D39" t="s">
        <v>91</v>
      </c>
      <c r="E39" t="s">
        <v>610</v>
      </c>
      <c r="F39" s="4">
        <v>73</v>
      </c>
      <c r="G39">
        <v>51</v>
      </c>
      <c r="H39">
        <v>4</v>
      </c>
      <c r="I39">
        <v>73</v>
      </c>
      <c r="J39">
        <v>11.712328767123287</v>
      </c>
      <c r="K39">
        <v>0</v>
      </c>
      <c r="L39">
        <v>0</v>
      </c>
      <c r="M39">
        <v>0</v>
      </c>
      <c r="N39">
        <v>0</v>
      </c>
      <c r="O39">
        <v>0</v>
      </c>
      <c r="P39">
        <v>69</v>
      </c>
      <c r="Q39">
        <v>17</v>
      </c>
      <c r="R39">
        <v>22</v>
      </c>
      <c r="S39">
        <v>39</v>
      </c>
      <c r="T39">
        <v>39</v>
      </c>
      <c r="U39">
        <v>156.41025641025641</v>
      </c>
      <c r="V39">
        <v>39</v>
      </c>
      <c r="W39">
        <v>69.333333333333329</v>
      </c>
      <c r="X39">
        <v>32</v>
      </c>
      <c r="Y39">
        <v>162.4375</v>
      </c>
      <c r="Z39">
        <v>30</v>
      </c>
      <c r="AA39">
        <v>451</v>
      </c>
      <c r="AB39">
        <v>33</v>
      </c>
      <c r="AC39">
        <v>216</v>
      </c>
      <c r="AD39">
        <v>0.45205479452054792</v>
      </c>
      <c r="AE39">
        <v>8</v>
      </c>
      <c r="AF39">
        <v>157</v>
      </c>
      <c r="AG39">
        <v>0.1095890410958904</v>
      </c>
      <c r="AH39" s="4">
        <v>19</v>
      </c>
      <c r="AI39">
        <v>0.6333333333333333</v>
      </c>
      <c r="AJ39" s="4">
        <v>5</v>
      </c>
      <c r="AK39">
        <v>0.16666666666666666</v>
      </c>
      <c r="AL39" s="4">
        <v>9</v>
      </c>
      <c r="AM39">
        <v>0.27272727272727271</v>
      </c>
      <c r="AN39" s="4">
        <v>3</v>
      </c>
      <c r="AO39">
        <v>9.0909090909090912E-2</v>
      </c>
      <c r="AP39" s="4">
        <v>2</v>
      </c>
      <c r="AQ39">
        <v>2.7397260273972601E-2</v>
      </c>
      <c r="AR39" s="4">
        <v>0</v>
      </c>
      <c r="AS39">
        <v>0</v>
      </c>
      <c r="AT39" s="4">
        <v>0</v>
      </c>
      <c r="AU39" s="4">
        <v>0</v>
      </c>
      <c r="AV39" s="4">
        <v>0</v>
      </c>
      <c r="AW39">
        <v>1.3035714285714286</v>
      </c>
      <c r="AX39" s="4">
        <f t="shared" si="0"/>
        <v>56</v>
      </c>
      <c r="AY39" s="4">
        <v>29</v>
      </c>
      <c r="AZ39" s="4">
        <v>104</v>
      </c>
    </row>
    <row r="40" spans="1:52" x14ac:dyDescent="0.25">
      <c r="A40" s="4">
        <v>2017</v>
      </c>
      <c r="B40" s="4" t="s">
        <v>52</v>
      </c>
      <c r="C40" t="s">
        <v>53</v>
      </c>
      <c r="D40" t="s">
        <v>92</v>
      </c>
      <c r="E40" t="s">
        <v>611</v>
      </c>
      <c r="F40" s="4">
        <v>73</v>
      </c>
      <c r="G40">
        <v>36</v>
      </c>
      <c r="H40">
        <v>2</v>
      </c>
      <c r="I40">
        <v>73</v>
      </c>
      <c r="J40">
        <v>5.6712328767123283</v>
      </c>
      <c r="K40">
        <v>0</v>
      </c>
      <c r="L40">
        <v>0</v>
      </c>
      <c r="M40">
        <v>0</v>
      </c>
      <c r="N40">
        <v>0</v>
      </c>
      <c r="O40">
        <v>0</v>
      </c>
      <c r="P40">
        <v>69</v>
      </c>
      <c r="Q40">
        <v>15</v>
      </c>
      <c r="R40">
        <v>25</v>
      </c>
      <c r="S40">
        <v>71</v>
      </c>
      <c r="T40">
        <v>28</v>
      </c>
      <c r="U40">
        <v>158.46428571428572</v>
      </c>
      <c r="V40">
        <v>26</v>
      </c>
      <c r="W40">
        <v>44.46153846153846</v>
      </c>
      <c r="X40">
        <v>45</v>
      </c>
      <c r="Y40">
        <v>188.86666666666667</v>
      </c>
      <c r="Z40">
        <v>18</v>
      </c>
      <c r="AA40">
        <v>364</v>
      </c>
      <c r="AB40">
        <v>45</v>
      </c>
      <c r="AC40">
        <v>214</v>
      </c>
      <c r="AD40">
        <v>0.61643835616438358</v>
      </c>
      <c r="AE40">
        <v>7</v>
      </c>
      <c r="AF40">
        <v>177</v>
      </c>
      <c r="AG40">
        <v>9.5890410958904104E-2</v>
      </c>
      <c r="AH40" s="4">
        <v>14</v>
      </c>
      <c r="AI40">
        <v>0.77777777777777779</v>
      </c>
      <c r="AJ40" s="4">
        <v>5</v>
      </c>
      <c r="AK40">
        <v>0.27777777777777779</v>
      </c>
      <c r="AL40" s="4">
        <v>16</v>
      </c>
      <c r="AM40">
        <v>0.35555555555555557</v>
      </c>
      <c r="AN40" s="4">
        <v>7</v>
      </c>
      <c r="AO40">
        <v>0.15555555555555556</v>
      </c>
      <c r="AP40" s="4">
        <v>0</v>
      </c>
      <c r="AQ40">
        <v>0</v>
      </c>
      <c r="AR40" s="4">
        <v>0</v>
      </c>
      <c r="AS40">
        <v>0</v>
      </c>
      <c r="AT40" s="4">
        <v>0</v>
      </c>
      <c r="AU40" s="4">
        <v>0</v>
      </c>
      <c r="AV40" s="4">
        <v>1</v>
      </c>
      <c r="AW40">
        <v>1.3773584905660377</v>
      </c>
      <c r="AX40" s="4">
        <f t="shared" si="0"/>
        <v>53</v>
      </c>
      <c r="AY40" s="4">
        <v>24</v>
      </c>
      <c r="AZ40" s="4">
        <v>77</v>
      </c>
    </row>
    <row r="41" spans="1:52" x14ac:dyDescent="0.25">
      <c r="A41" s="4">
        <v>2017</v>
      </c>
      <c r="B41" s="4" t="s">
        <v>52</v>
      </c>
      <c r="C41" t="s">
        <v>53</v>
      </c>
      <c r="D41" t="s">
        <v>93</v>
      </c>
      <c r="E41" t="s">
        <v>612</v>
      </c>
      <c r="F41" s="4">
        <v>72</v>
      </c>
      <c r="G41">
        <v>47</v>
      </c>
      <c r="H41">
        <v>6</v>
      </c>
      <c r="I41">
        <v>71</v>
      </c>
      <c r="J41">
        <v>16.577464788732396</v>
      </c>
      <c r="K41">
        <v>4</v>
      </c>
      <c r="L41">
        <v>5.6338028169014086E-2</v>
      </c>
      <c r="M41">
        <v>0</v>
      </c>
      <c r="N41">
        <v>0</v>
      </c>
      <c r="O41">
        <v>0</v>
      </c>
      <c r="P41">
        <v>70</v>
      </c>
      <c r="Q41">
        <v>28</v>
      </c>
      <c r="R41">
        <v>27</v>
      </c>
      <c r="S41">
        <v>76</v>
      </c>
      <c r="T41">
        <v>39</v>
      </c>
      <c r="U41">
        <v>174.61538461538461</v>
      </c>
      <c r="V41">
        <v>39</v>
      </c>
      <c r="W41">
        <v>77.897435897435898</v>
      </c>
      <c r="X41">
        <v>31</v>
      </c>
      <c r="Y41">
        <v>179.48387096774192</v>
      </c>
      <c r="Z41">
        <v>22</v>
      </c>
      <c r="AA41">
        <v>515</v>
      </c>
      <c r="AB41">
        <v>32</v>
      </c>
      <c r="AC41">
        <v>229</v>
      </c>
      <c r="AD41">
        <v>0.44444444444444442</v>
      </c>
      <c r="AE41">
        <v>4</v>
      </c>
      <c r="AF41">
        <v>141</v>
      </c>
      <c r="AG41">
        <v>5.5555555555555552E-2</v>
      </c>
      <c r="AH41" s="4">
        <v>17</v>
      </c>
      <c r="AI41">
        <v>0.77272727272727271</v>
      </c>
      <c r="AJ41" s="4">
        <v>5</v>
      </c>
      <c r="AK41">
        <v>0.22727272727272727</v>
      </c>
      <c r="AL41" s="4">
        <v>6</v>
      </c>
      <c r="AM41">
        <v>0.1875</v>
      </c>
      <c r="AN41" s="4">
        <v>7</v>
      </c>
      <c r="AO41">
        <v>0.21875</v>
      </c>
      <c r="AP41" s="4">
        <v>1</v>
      </c>
      <c r="AQ41">
        <v>1.3888888888888888E-2</v>
      </c>
      <c r="AR41" s="4">
        <v>0</v>
      </c>
      <c r="AS41">
        <v>0</v>
      </c>
      <c r="AT41" s="4">
        <v>1</v>
      </c>
      <c r="AU41" s="4">
        <v>0</v>
      </c>
      <c r="AV41" s="4">
        <v>1</v>
      </c>
      <c r="AW41">
        <v>1.5</v>
      </c>
      <c r="AX41" s="4">
        <f t="shared" si="0"/>
        <v>48</v>
      </c>
      <c r="AY41" s="4">
        <v>35</v>
      </c>
      <c r="AZ41" s="4">
        <v>147</v>
      </c>
    </row>
    <row r="42" spans="1:52" x14ac:dyDescent="0.25">
      <c r="A42" s="4">
        <v>2017</v>
      </c>
      <c r="B42" s="4" t="s">
        <v>52</v>
      </c>
      <c r="C42" t="s">
        <v>53</v>
      </c>
      <c r="D42" t="s">
        <v>94</v>
      </c>
      <c r="E42" t="s">
        <v>613</v>
      </c>
      <c r="F42" s="4">
        <v>70</v>
      </c>
      <c r="G42">
        <v>41</v>
      </c>
      <c r="H42">
        <v>5</v>
      </c>
      <c r="I42">
        <v>70</v>
      </c>
      <c r="J42">
        <v>7.128571428571429</v>
      </c>
      <c r="K42">
        <v>0</v>
      </c>
      <c r="L42">
        <v>0</v>
      </c>
      <c r="M42">
        <v>0</v>
      </c>
      <c r="N42">
        <v>0</v>
      </c>
      <c r="O42">
        <v>0</v>
      </c>
      <c r="P42">
        <v>62</v>
      </c>
      <c r="Q42">
        <v>19</v>
      </c>
      <c r="R42">
        <v>21</v>
      </c>
      <c r="S42">
        <v>89</v>
      </c>
      <c r="T42">
        <v>34</v>
      </c>
      <c r="U42">
        <v>212.97058823529412</v>
      </c>
      <c r="V42">
        <v>32</v>
      </c>
      <c r="W42">
        <v>51.3125</v>
      </c>
      <c r="X42">
        <v>34</v>
      </c>
      <c r="Y42">
        <v>180.3235294117647</v>
      </c>
      <c r="Z42">
        <v>22</v>
      </c>
      <c r="AA42">
        <v>468</v>
      </c>
      <c r="AB42">
        <v>35</v>
      </c>
      <c r="AC42">
        <v>218</v>
      </c>
      <c r="AD42">
        <v>0.5</v>
      </c>
      <c r="AE42">
        <v>5</v>
      </c>
      <c r="AF42">
        <v>148</v>
      </c>
      <c r="AG42">
        <v>7.1428571428571425E-2</v>
      </c>
      <c r="AH42" s="4">
        <v>14</v>
      </c>
      <c r="AI42">
        <v>0.63636363636363635</v>
      </c>
      <c r="AJ42" s="4">
        <v>6</v>
      </c>
      <c r="AK42">
        <v>0.27272727272727271</v>
      </c>
      <c r="AL42" s="4">
        <v>8</v>
      </c>
      <c r="AM42">
        <v>0.22857142857142856</v>
      </c>
      <c r="AN42" s="4">
        <v>2</v>
      </c>
      <c r="AO42">
        <v>5.7142857142857141E-2</v>
      </c>
      <c r="AP42" s="4">
        <v>0</v>
      </c>
      <c r="AQ42">
        <v>0</v>
      </c>
      <c r="AR42" s="4">
        <v>0</v>
      </c>
      <c r="AS42">
        <v>0</v>
      </c>
      <c r="AT42" s="4">
        <v>0</v>
      </c>
      <c r="AU42" s="4">
        <v>1</v>
      </c>
      <c r="AV42" s="4">
        <v>0</v>
      </c>
      <c r="AW42">
        <v>1.6666666666666667</v>
      </c>
      <c r="AX42" s="4">
        <f t="shared" si="0"/>
        <v>42</v>
      </c>
      <c r="AY42" s="4">
        <v>32</v>
      </c>
      <c r="AZ42" s="4">
        <v>124</v>
      </c>
    </row>
    <row r="43" spans="1:52" x14ac:dyDescent="0.25">
      <c r="A43" s="4">
        <v>2017</v>
      </c>
      <c r="B43" s="4" t="s">
        <v>52</v>
      </c>
      <c r="C43" t="s">
        <v>53</v>
      </c>
      <c r="D43" t="s">
        <v>95</v>
      </c>
      <c r="E43" t="s">
        <v>614</v>
      </c>
      <c r="F43" s="4">
        <v>69</v>
      </c>
      <c r="G43">
        <v>49</v>
      </c>
      <c r="H43">
        <v>2</v>
      </c>
      <c r="I43">
        <v>69</v>
      </c>
      <c r="J43">
        <v>8.3188405797101446</v>
      </c>
      <c r="K43">
        <v>0</v>
      </c>
      <c r="L43">
        <v>0</v>
      </c>
      <c r="M43">
        <v>0</v>
      </c>
      <c r="N43">
        <v>0</v>
      </c>
      <c r="O43">
        <v>0</v>
      </c>
      <c r="P43">
        <v>50</v>
      </c>
      <c r="Q43">
        <v>22</v>
      </c>
      <c r="R43">
        <v>13</v>
      </c>
      <c r="S43">
        <v>48</v>
      </c>
      <c r="T43">
        <v>10</v>
      </c>
      <c r="U43">
        <v>143.5</v>
      </c>
      <c r="V43">
        <v>10</v>
      </c>
      <c r="W43">
        <v>34.200000000000003</v>
      </c>
      <c r="X43">
        <v>58</v>
      </c>
      <c r="Y43">
        <v>99.603448275862064</v>
      </c>
      <c r="Z43">
        <v>9</v>
      </c>
      <c r="AA43">
        <v>328</v>
      </c>
      <c r="AB43">
        <v>58</v>
      </c>
      <c r="AC43">
        <v>122</v>
      </c>
      <c r="AD43">
        <v>0.84057971014492749</v>
      </c>
      <c r="AE43">
        <v>15</v>
      </c>
      <c r="AF43">
        <v>107</v>
      </c>
      <c r="AG43">
        <v>0.21739130434782608</v>
      </c>
      <c r="AH43" s="4">
        <v>5</v>
      </c>
      <c r="AI43">
        <v>0.55555555555555558</v>
      </c>
      <c r="AJ43" s="4">
        <v>2</v>
      </c>
      <c r="AK43">
        <v>0.22222222222222221</v>
      </c>
      <c r="AL43" s="4">
        <v>2</v>
      </c>
      <c r="AM43">
        <v>3.4482758620689655E-2</v>
      </c>
      <c r="AN43" s="4">
        <v>1</v>
      </c>
      <c r="AO43">
        <v>1.7241379310344827E-2</v>
      </c>
      <c r="AP43" s="4">
        <v>4</v>
      </c>
      <c r="AQ43">
        <v>5.7971014492753624E-2</v>
      </c>
      <c r="AR43" s="4">
        <v>1</v>
      </c>
      <c r="AS43">
        <v>1.4492753623188406E-2</v>
      </c>
      <c r="AT43" s="4">
        <v>0</v>
      </c>
      <c r="AU43" s="4">
        <v>0</v>
      </c>
      <c r="AV43" s="4">
        <v>0</v>
      </c>
      <c r="AW43">
        <v>1.2545454545454546</v>
      </c>
      <c r="AX43" s="4">
        <f t="shared" si="0"/>
        <v>54.999999999999993</v>
      </c>
      <c r="AY43" s="4">
        <v>11</v>
      </c>
      <c r="AZ43" s="4">
        <v>48</v>
      </c>
    </row>
    <row r="44" spans="1:52" x14ac:dyDescent="0.25">
      <c r="A44" s="4">
        <v>2017</v>
      </c>
      <c r="B44" s="4" t="s">
        <v>52</v>
      </c>
      <c r="C44" t="s">
        <v>53</v>
      </c>
      <c r="D44" t="s">
        <v>96</v>
      </c>
      <c r="E44" t="s">
        <v>615</v>
      </c>
      <c r="F44" s="4">
        <v>68</v>
      </c>
      <c r="G44">
        <v>32</v>
      </c>
      <c r="H44">
        <v>5</v>
      </c>
      <c r="I44">
        <v>68</v>
      </c>
      <c r="J44">
        <v>11.764705882352942</v>
      </c>
      <c r="K44">
        <v>2</v>
      </c>
      <c r="L44">
        <v>2.9411764705882353E-2</v>
      </c>
      <c r="M44">
        <v>0</v>
      </c>
      <c r="N44">
        <v>0</v>
      </c>
      <c r="O44">
        <v>0</v>
      </c>
      <c r="P44">
        <v>66</v>
      </c>
      <c r="Q44">
        <v>22</v>
      </c>
      <c r="R44">
        <v>21</v>
      </c>
      <c r="S44">
        <v>64</v>
      </c>
      <c r="T44">
        <v>25</v>
      </c>
      <c r="U44">
        <v>175.4</v>
      </c>
      <c r="V44">
        <v>24</v>
      </c>
      <c r="W44">
        <v>79.25</v>
      </c>
      <c r="X44">
        <v>43</v>
      </c>
      <c r="Y44">
        <v>180.09302325581396</v>
      </c>
      <c r="Z44">
        <v>19</v>
      </c>
      <c r="AA44">
        <v>455</v>
      </c>
      <c r="AB44">
        <v>43</v>
      </c>
      <c r="AC44">
        <v>216</v>
      </c>
      <c r="AD44">
        <v>0.63235294117647056</v>
      </c>
      <c r="AE44">
        <v>3</v>
      </c>
      <c r="AF44">
        <v>172</v>
      </c>
      <c r="AG44">
        <v>4.4117647058823532E-2</v>
      </c>
      <c r="AH44" s="4">
        <v>12</v>
      </c>
      <c r="AI44">
        <v>0.63157894736842102</v>
      </c>
      <c r="AJ44" s="4">
        <v>1</v>
      </c>
      <c r="AK44">
        <v>5.2631578947368418E-2</v>
      </c>
      <c r="AL44" s="4">
        <v>12</v>
      </c>
      <c r="AM44">
        <v>0.27906976744186046</v>
      </c>
      <c r="AN44" s="4">
        <v>9</v>
      </c>
      <c r="AO44">
        <v>0.20930232558139536</v>
      </c>
      <c r="AP44" s="4">
        <v>0</v>
      </c>
      <c r="AQ44">
        <v>0</v>
      </c>
      <c r="AR44" s="4">
        <v>0</v>
      </c>
      <c r="AS44">
        <v>0</v>
      </c>
      <c r="AT44" s="4">
        <v>0</v>
      </c>
      <c r="AU44" s="4">
        <v>0</v>
      </c>
      <c r="AV44" s="4">
        <v>1</v>
      </c>
      <c r="AW44">
        <v>1.2142857142857142</v>
      </c>
      <c r="AX44" s="4">
        <f t="shared" si="0"/>
        <v>56.000000000000007</v>
      </c>
      <c r="AY44" s="4">
        <v>24</v>
      </c>
      <c r="AZ44" s="4">
        <v>98</v>
      </c>
    </row>
    <row r="45" spans="1:52" x14ac:dyDescent="0.25">
      <c r="A45" s="4">
        <v>2017</v>
      </c>
      <c r="B45" s="4" t="s">
        <v>52</v>
      </c>
      <c r="C45" t="s">
        <v>53</v>
      </c>
      <c r="D45" t="s">
        <v>97</v>
      </c>
      <c r="E45" t="s">
        <v>616</v>
      </c>
      <c r="F45" s="4">
        <v>66</v>
      </c>
      <c r="G45">
        <v>46</v>
      </c>
      <c r="H45">
        <v>2</v>
      </c>
      <c r="I45">
        <v>66</v>
      </c>
      <c r="J45">
        <v>4.8181818181818183</v>
      </c>
      <c r="K45">
        <v>0</v>
      </c>
      <c r="L45">
        <v>0</v>
      </c>
      <c r="M45">
        <v>0</v>
      </c>
      <c r="N45">
        <v>0</v>
      </c>
      <c r="O45">
        <v>0</v>
      </c>
      <c r="P45">
        <v>58</v>
      </c>
      <c r="Q45">
        <v>18</v>
      </c>
      <c r="R45">
        <v>9</v>
      </c>
      <c r="S45">
        <v>38</v>
      </c>
      <c r="T45">
        <v>5</v>
      </c>
      <c r="U45">
        <v>92.4</v>
      </c>
      <c r="V45">
        <v>4</v>
      </c>
      <c r="W45">
        <v>34.75</v>
      </c>
      <c r="X45">
        <v>61</v>
      </c>
      <c r="Y45">
        <v>108.88524590163935</v>
      </c>
      <c r="Z45">
        <v>5</v>
      </c>
      <c r="AA45">
        <v>170</v>
      </c>
      <c r="AB45">
        <v>60</v>
      </c>
      <c r="AC45">
        <v>126</v>
      </c>
      <c r="AD45">
        <v>0.90909090909090906</v>
      </c>
      <c r="AE45">
        <v>8</v>
      </c>
      <c r="AF45">
        <v>104</v>
      </c>
      <c r="AG45">
        <v>0.12121212121212122</v>
      </c>
      <c r="AH45" s="4">
        <v>1</v>
      </c>
      <c r="AI45">
        <v>0.2</v>
      </c>
      <c r="AJ45" s="4">
        <v>1</v>
      </c>
      <c r="AK45">
        <v>0.2</v>
      </c>
      <c r="AL45" s="4">
        <v>3</v>
      </c>
      <c r="AM45">
        <v>0.05</v>
      </c>
      <c r="AN45" s="4">
        <v>8</v>
      </c>
      <c r="AO45">
        <v>0.13333333333333333</v>
      </c>
      <c r="AP45" s="4">
        <v>4</v>
      </c>
      <c r="AQ45">
        <v>6.0606060606060608E-2</v>
      </c>
      <c r="AR45" s="4">
        <v>9</v>
      </c>
      <c r="AS45">
        <v>0.13636363636363635</v>
      </c>
      <c r="AT45" s="4">
        <v>0</v>
      </c>
      <c r="AU45" s="4">
        <v>0</v>
      </c>
      <c r="AV45" s="4">
        <v>1</v>
      </c>
      <c r="AW45">
        <v>1.346938775510204</v>
      </c>
      <c r="AX45" s="4">
        <f t="shared" si="0"/>
        <v>49</v>
      </c>
      <c r="AY45" s="4">
        <v>1</v>
      </c>
      <c r="AZ45" s="4">
        <v>51</v>
      </c>
    </row>
    <row r="46" spans="1:52" x14ac:dyDescent="0.25">
      <c r="A46" s="4">
        <v>2017</v>
      </c>
      <c r="B46" s="4" t="s">
        <v>52</v>
      </c>
      <c r="C46" t="s">
        <v>53</v>
      </c>
      <c r="D46" t="s">
        <v>98</v>
      </c>
      <c r="E46" t="s">
        <v>617</v>
      </c>
      <c r="F46" s="4">
        <v>61</v>
      </c>
      <c r="G46">
        <v>42</v>
      </c>
      <c r="H46">
        <v>4</v>
      </c>
      <c r="I46">
        <v>61</v>
      </c>
      <c r="J46">
        <v>6.6065573770491799</v>
      </c>
      <c r="K46">
        <v>0</v>
      </c>
      <c r="L46">
        <v>0</v>
      </c>
      <c r="M46">
        <v>0</v>
      </c>
      <c r="N46">
        <v>0</v>
      </c>
      <c r="O46">
        <v>0</v>
      </c>
      <c r="P46">
        <v>55</v>
      </c>
      <c r="Q46">
        <v>20</v>
      </c>
      <c r="R46">
        <v>18</v>
      </c>
      <c r="S46">
        <v>58</v>
      </c>
      <c r="T46">
        <v>19</v>
      </c>
      <c r="U46">
        <v>177.21052631578948</v>
      </c>
      <c r="V46">
        <v>19</v>
      </c>
      <c r="W46">
        <v>52.842105263157897</v>
      </c>
      <c r="X46">
        <v>41</v>
      </c>
      <c r="Y46">
        <v>130.07317073170731</v>
      </c>
      <c r="Z46">
        <v>12</v>
      </c>
      <c r="AA46">
        <v>332</v>
      </c>
      <c r="AB46">
        <v>40</v>
      </c>
      <c r="AC46">
        <v>145</v>
      </c>
      <c r="AD46">
        <v>0.65573770491803274</v>
      </c>
      <c r="AE46">
        <v>7</v>
      </c>
      <c r="AF46">
        <v>105</v>
      </c>
      <c r="AG46">
        <v>0.11475409836065574</v>
      </c>
      <c r="AH46" s="4">
        <v>8</v>
      </c>
      <c r="AI46">
        <v>0.66666666666666663</v>
      </c>
      <c r="AJ46" s="4">
        <v>3</v>
      </c>
      <c r="AK46">
        <v>0.25</v>
      </c>
      <c r="AL46" s="4">
        <v>10</v>
      </c>
      <c r="AM46">
        <v>0.25</v>
      </c>
      <c r="AN46" s="4">
        <v>5</v>
      </c>
      <c r="AO46">
        <v>0.125</v>
      </c>
      <c r="AP46" s="4">
        <v>0</v>
      </c>
      <c r="AQ46">
        <v>0</v>
      </c>
      <c r="AR46" s="4">
        <v>2</v>
      </c>
      <c r="AS46">
        <v>3.2786885245901641E-2</v>
      </c>
      <c r="AT46" s="4">
        <v>0</v>
      </c>
      <c r="AU46" s="4">
        <v>0</v>
      </c>
      <c r="AV46" s="4">
        <v>0</v>
      </c>
      <c r="AW46">
        <v>1.3863636363636365</v>
      </c>
      <c r="AX46" s="4">
        <f t="shared" si="0"/>
        <v>44</v>
      </c>
      <c r="AY46" s="4">
        <v>18</v>
      </c>
      <c r="AZ46" s="4">
        <v>89</v>
      </c>
    </row>
    <row r="47" spans="1:52" x14ac:dyDescent="0.25">
      <c r="A47" s="4">
        <v>2017</v>
      </c>
      <c r="B47" s="4" t="s">
        <v>52</v>
      </c>
      <c r="C47" t="s">
        <v>53</v>
      </c>
      <c r="D47" t="s">
        <v>99</v>
      </c>
      <c r="E47" t="s">
        <v>618</v>
      </c>
      <c r="F47" s="4">
        <v>60</v>
      </c>
      <c r="G47">
        <v>43</v>
      </c>
      <c r="H47">
        <v>1</v>
      </c>
      <c r="I47">
        <v>60</v>
      </c>
      <c r="J47">
        <v>6.1</v>
      </c>
      <c r="K47">
        <v>0</v>
      </c>
      <c r="L47">
        <v>0</v>
      </c>
      <c r="M47">
        <v>0</v>
      </c>
      <c r="N47">
        <v>0</v>
      </c>
      <c r="O47">
        <v>0</v>
      </c>
      <c r="P47">
        <v>40</v>
      </c>
      <c r="Q47">
        <v>14</v>
      </c>
      <c r="R47">
        <v>7</v>
      </c>
      <c r="S47">
        <v>12</v>
      </c>
      <c r="T47">
        <v>1</v>
      </c>
      <c r="U47">
        <v>184</v>
      </c>
      <c r="V47">
        <v>1</v>
      </c>
      <c r="W47">
        <v>239</v>
      </c>
      <c r="X47">
        <v>59</v>
      </c>
      <c r="Y47">
        <v>75.898305084745758</v>
      </c>
      <c r="Z47">
        <v>1</v>
      </c>
      <c r="AA47">
        <v>432</v>
      </c>
      <c r="AB47">
        <v>59</v>
      </c>
      <c r="AC47">
        <v>95</v>
      </c>
      <c r="AD47">
        <v>0.98333333333333328</v>
      </c>
      <c r="AE47">
        <v>17</v>
      </c>
      <c r="AF47">
        <v>66</v>
      </c>
      <c r="AG47">
        <v>0.28333333333333333</v>
      </c>
      <c r="AH47" s="4">
        <v>1</v>
      </c>
      <c r="AI47">
        <v>1</v>
      </c>
      <c r="AJ47" s="4">
        <v>0</v>
      </c>
      <c r="AK47">
        <v>0</v>
      </c>
      <c r="AL47" s="4">
        <v>3</v>
      </c>
      <c r="AM47">
        <v>5.0847457627118647E-2</v>
      </c>
      <c r="AN47" s="4">
        <v>3</v>
      </c>
      <c r="AO47">
        <v>5.0847457627118647E-2</v>
      </c>
      <c r="AP47" s="4">
        <v>4</v>
      </c>
      <c r="AQ47">
        <v>6.6666666666666666E-2</v>
      </c>
      <c r="AR47" s="4">
        <v>3</v>
      </c>
      <c r="AS47">
        <v>0.05</v>
      </c>
      <c r="AT47" s="4">
        <v>0</v>
      </c>
      <c r="AU47" s="4">
        <v>0</v>
      </c>
      <c r="AV47" s="4">
        <v>0</v>
      </c>
      <c r="AW47">
        <v>1.7647058823529411</v>
      </c>
      <c r="AX47" s="4">
        <f t="shared" si="0"/>
        <v>34</v>
      </c>
      <c r="AY47" s="4">
        <v>0</v>
      </c>
      <c r="AZ47" s="4">
        <v>0</v>
      </c>
    </row>
    <row r="48" spans="1:52" x14ac:dyDescent="0.25">
      <c r="A48" s="4">
        <v>2017</v>
      </c>
      <c r="B48" s="4" t="s">
        <v>52</v>
      </c>
      <c r="C48" t="s">
        <v>53</v>
      </c>
      <c r="D48" t="s">
        <v>100</v>
      </c>
      <c r="E48" t="s">
        <v>619</v>
      </c>
      <c r="F48" s="4">
        <v>59</v>
      </c>
      <c r="G48">
        <v>4</v>
      </c>
      <c r="H48">
        <v>7</v>
      </c>
      <c r="I48">
        <v>59</v>
      </c>
      <c r="J48">
        <v>8.2881355932203391</v>
      </c>
      <c r="K48">
        <v>0</v>
      </c>
      <c r="L48">
        <v>0</v>
      </c>
      <c r="M48">
        <v>0</v>
      </c>
      <c r="N48">
        <v>0</v>
      </c>
      <c r="O48">
        <v>0</v>
      </c>
      <c r="P48">
        <v>42</v>
      </c>
      <c r="Q48">
        <v>23</v>
      </c>
      <c r="R48">
        <v>16</v>
      </c>
      <c r="S48">
        <v>43</v>
      </c>
      <c r="T48">
        <v>9</v>
      </c>
      <c r="U48">
        <v>165.11111111111111</v>
      </c>
      <c r="V48">
        <v>9</v>
      </c>
      <c r="W48">
        <v>40.111111111111114</v>
      </c>
      <c r="X48">
        <v>48</v>
      </c>
      <c r="Y48">
        <v>118.27083333333333</v>
      </c>
      <c r="Z48">
        <v>8</v>
      </c>
      <c r="AA48">
        <v>288</v>
      </c>
      <c r="AB48">
        <v>50</v>
      </c>
      <c r="AC48">
        <v>142</v>
      </c>
      <c r="AD48">
        <v>0.84745762711864403</v>
      </c>
      <c r="AE48">
        <v>37</v>
      </c>
      <c r="AF48">
        <v>117</v>
      </c>
      <c r="AG48">
        <v>0.6271186440677966</v>
      </c>
      <c r="AH48" s="4">
        <v>4</v>
      </c>
      <c r="AI48">
        <v>0.5</v>
      </c>
      <c r="AJ48" s="4">
        <v>3</v>
      </c>
      <c r="AK48">
        <v>0.375</v>
      </c>
      <c r="AL48" s="4">
        <v>2</v>
      </c>
      <c r="AM48">
        <v>0.04</v>
      </c>
      <c r="AN48" s="4">
        <v>6</v>
      </c>
      <c r="AO48">
        <v>0.12</v>
      </c>
      <c r="AP48" s="4">
        <v>0</v>
      </c>
      <c r="AQ48">
        <v>0</v>
      </c>
      <c r="AR48" s="4">
        <v>0</v>
      </c>
      <c r="AS48">
        <v>0</v>
      </c>
      <c r="AT48" s="4">
        <v>0</v>
      </c>
      <c r="AU48" s="4">
        <v>0</v>
      </c>
      <c r="AV48" s="4">
        <v>0</v>
      </c>
      <c r="AW48">
        <v>2.95</v>
      </c>
      <c r="AX48" s="4">
        <f t="shared" si="0"/>
        <v>20</v>
      </c>
      <c r="AY48" s="4">
        <v>9</v>
      </c>
      <c r="AZ48" s="4">
        <v>67</v>
      </c>
    </row>
    <row r="49" spans="1:52" x14ac:dyDescent="0.25">
      <c r="A49" s="4">
        <v>2017</v>
      </c>
      <c r="B49" s="4" t="s">
        <v>52</v>
      </c>
      <c r="C49" t="s">
        <v>53</v>
      </c>
      <c r="D49" t="s">
        <v>101</v>
      </c>
      <c r="E49" t="s">
        <v>620</v>
      </c>
      <c r="F49" s="4">
        <v>57</v>
      </c>
      <c r="G49">
        <v>37</v>
      </c>
      <c r="H49">
        <v>6</v>
      </c>
      <c r="I49">
        <v>57</v>
      </c>
      <c r="J49">
        <v>9.4561403508771935</v>
      </c>
      <c r="K49">
        <v>0</v>
      </c>
      <c r="L49">
        <v>0</v>
      </c>
      <c r="M49">
        <v>0</v>
      </c>
      <c r="N49">
        <v>0</v>
      </c>
      <c r="O49">
        <v>0</v>
      </c>
      <c r="P49">
        <v>49</v>
      </c>
      <c r="Q49">
        <v>17</v>
      </c>
      <c r="R49">
        <v>14</v>
      </c>
      <c r="S49">
        <v>85</v>
      </c>
      <c r="T49">
        <v>17</v>
      </c>
      <c r="U49">
        <v>188.70588235294119</v>
      </c>
      <c r="V49">
        <v>15</v>
      </c>
      <c r="W49">
        <v>63.866666666666667</v>
      </c>
      <c r="X49">
        <v>38</v>
      </c>
      <c r="Y49">
        <v>133.42105263157896</v>
      </c>
      <c r="Z49">
        <v>14</v>
      </c>
      <c r="AA49">
        <v>419</v>
      </c>
      <c r="AB49">
        <v>37</v>
      </c>
      <c r="AC49">
        <v>168</v>
      </c>
      <c r="AD49">
        <v>0.64912280701754388</v>
      </c>
      <c r="AE49">
        <v>7</v>
      </c>
      <c r="AF49">
        <v>94</v>
      </c>
      <c r="AG49">
        <v>0.12280701754385964</v>
      </c>
      <c r="AH49" s="4">
        <v>8</v>
      </c>
      <c r="AI49">
        <v>0.5714285714285714</v>
      </c>
      <c r="AJ49" s="4">
        <v>1</v>
      </c>
      <c r="AK49">
        <v>7.1428571428571425E-2</v>
      </c>
      <c r="AL49" s="4">
        <v>8</v>
      </c>
      <c r="AM49">
        <v>0.21621621621621623</v>
      </c>
      <c r="AN49" s="4">
        <v>4</v>
      </c>
      <c r="AO49">
        <v>0.10810810810810811</v>
      </c>
      <c r="AP49" s="4">
        <v>0</v>
      </c>
      <c r="AQ49">
        <v>0</v>
      </c>
      <c r="AR49" s="4">
        <v>0</v>
      </c>
      <c r="AS49">
        <v>0</v>
      </c>
      <c r="AT49" s="4">
        <v>0</v>
      </c>
      <c r="AU49" s="4">
        <v>0</v>
      </c>
      <c r="AV49" s="4">
        <v>3</v>
      </c>
      <c r="AW49">
        <v>1.2127659574468086</v>
      </c>
      <c r="AX49" s="4">
        <f t="shared" si="0"/>
        <v>47</v>
      </c>
      <c r="AY49" s="4">
        <v>16</v>
      </c>
      <c r="AZ49" s="4">
        <v>84</v>
      </c>
    </row>
    <row r="50" spans="1:52" x14ac:dyDescent="0.25">
      <c r="A50" s="4">
        <v>2017</v>
      </c>
      <c r="B50" s="4" t="s">
        <v>52</v>
      </c>
      <c r="C50" t="s">
        <v>53</v>
      </c>
      <c r="D50" t="s">
        <v>102</v>
      </c>
      <c r="E50" t="s">
        <v>621</v>
      </c>
      <c r="F50" s="4">
        <v>56</v>
      </c>
      <c r="G50">
        <v>34</v>
      </c>
      <c r="H50">
        <v>3</v>
      </c>
      <c r="I50">
        <v>56</v>
      </c>
      <c r="J50">
        <v>12.928571428571429</v>
      </c>
      <c r="K50">
        <v>0</v>
      </c>
      <c r="L50">
        <v>0</v>
      </c>
      <c r="M50">
        <v>0</v>
      </c>
      <c r="N50">
        <v>0</v>
      </c>
      <c r="O50">
        <v>0</v>
      </c>
      <c r="P50">
        <v>51</v>
      </c>
      <c r="Q50">
        <v>26</v>
      </c>
      <c r="R50">
        <v>28</v>
      </c>
      <c r="S50">
        <v>67</v>
      </c>
      <c r="T50">
        <v>27</v>
      </c>
      <c r="U50">
        <v>216.37037037037038</v>
      </c>
      <c r="V50">
        <v>25</v>
      </c>
      <c r="W50">
        <v>49.68</v>
      </c>
      <c r="X50">
        <v>29</v>
      </c>
      <c r="Y50">
        <v>186.13793103448276</v>
      </c>
      <c r="Z50">
        <v>18</v>
      </c>
      <c r="AA50">
        <v>479</v>
      </c>
      <c r="AB50">
        <v>29</v>
      </c>
      <c r="AC50">
        <v>235</v>
      </c>
      <c r="AD50">
        <v>0.5178571428571429</v>
      </c>
      <c r="AE50">
        <v>5</v>
      </c>
      <c r="AF50">
        <v>98</v>
      </c>
      <c r="AG50">
        <v>8.9285714285714288E-2</v>
      </c>
      <c r="AH50" s="4">
        <v>14</v>
      </c>
      <c r="AI50">
        <v>0.77777777777777779</v>
      </c>
      <c r="AJ50" s="4">
        <v>3</v>
      </c>
      <c r="AK50">
        <v>0.16666666666666666</v>
      </c>
      <c r="AL50" s="4">
        <v>8</v>
      </c>
      <c r="AM50">
        <v>0.27586206896551724</v>
      </c>
      <c r="AN50" s="4">
        <v>2</v>
      </c>
      <c r="AO50">
        <v>6.8965517241379309E-2</v>
      </c>
      <c r="AP50" s="4">
        <v>0</v>
      </c>
      <c r="AQ50">
        <v>0</v>
      </c>
      <c r="AR50" s="4">
        <v>0</v>
      </c>
      <c r="AS50">
        <v>0</v>
      </c>
      <c r="AT50" s="4">
        <v>0</v>
      </c>
      <c r="AU50" s="4">
        <v>0</v>
      </c>
      <c r="AV50" s="4">
        <v>3</v>
      </c>
      <c r="AW50">
        <v>1.1914893617021276</v>
      </c>
      <c r="AX50" s="4">
        <f t="shared" si="0"/>
        <v>47</v>
      </c>
      <c r="AY50" s="4">
        <v>23</v>
      </c>
      <c r="AZ50" s="4">
        <v>217</v>
      </c>
    </row>
    <row r="51" spans="1:52" x14ac:dyDescent="0.25">
      <c r="A51" s="4">
        <v>2017</v>
      </c>
      <c r="B51" s="4" t="s">
        <v>52</v>
      </c>
      <c r="C51" t="s">
        <v>53</v>
      </c>
      <c r="D51" t="s">
        <v>103</v>
      </c>
      <c r="E51" t="s">
        <v>622</v>
      </c>
      <c r="F51" s="4">
        <v>55</v>
      </c>
      <c r="G51">
        <v>36</v>
      </c>
      <c r="H51">
        <v>3</v>
      </c>
      <c r="I51">
        <v>55</v>
      </c>
      <c r="J51">
        <v>15.745454545454546</v>
      </c>
      <c r="K51">
        <v>0</v>
      </c>
      <c r="L51">
        <v>0</v>
      </c>
      <c r="M51">
        <v>0</v>
      </c>
      <c r="N51">
        <v>0</v>
      </c>
      <c r="O51">
        <v>0</v>
      </c>
      <c r="P51">
        <v>53</v>
      </c>
      <c r="Q51">
        <v>16</v>
      </c>
      <c r="R51">
        <v>16</v>
      </c>
      <c r="S51">
        <v>80</v>
      </c>
      <c r="T51">
        <v>24</v>
      </c>
      <c r="U51">
        <v>222.66666666666666</v>
      </c>
      <c r="V51">
        <v>24</v>
      </c>
      <c r="W51">
        <v>76.083333333333329</v>
      </c>
      <c r="X51">
        <v>29</v>
      </c>
      <c r="Y51">
        <v>170.24137931034483</v>
      </c>
      <c r="Z51">
        <v>17</v>
      </c>
      <c r="AA51">
        <v>387</v>
      </c>
      <c r="AB51">
        <v>31</v>
      </c>
      <c r="AC51">
        <v>220</v>
      </c>
      <c r="AD51">
        <v>0.5636363636363636</v>
      </c>
      <c r="AE51">
        <v>6</v>
      </c>
      <c r="AF51">
        <v>154</v>
      </c>
      <c r="AG51">
        <v>0.10909090909090909</v>
      </c>
      <c r="AH51" s="4">
        <v>15</v>
      </c>
      <c r="AI51">
        <v>0.88235294117647056</v>
      </c>
      <c r="AJ51" s="4">
        <v>3</v>
      </c>
      <c r="AK51">
        <v>0.17647058823529413</v>
      </c>
      <c r="AL51" s="4">
        <v>11</v>
      </c>
      <c r="AM51">
        <v>0.35483870967741937</v>
      </c>
      <c r="AN51" s="4">
        <v>5</v>
      </c>
      <c r="AO51">
        <v>0.16129032258064516</v>
      </c>
      <c r="AP51" s="4">
        <v>1</v>
      </c>
      <c r="AQ51">
        <v>1.8181818181818181E-2</v>
      </c>
      <c r="AR51" s="4">
        <v>0</v>
      </c>
      <c r="AS51">
        <v>0</v>
      </c>
      <c r="AT51" s="4">
        <v>0</v>
      </c>
      <c r="AU51" s="4">
        <v>0</v>
      </c>
      <c r="AV51" s="4">
        <v>3</v>
      </c>
      <c r="AW51">
        <v>1.1000000000000001</v>
      </c>
      <c r="AX51" s="4">
        <f t="shared" si="0"/>
        <v>49.999999999999993</v>
      </c>
      <c r="AY51" s="4">
        <v>20</v>
      </c>
      <c r="AZ51" s="4">
        <v>113</v>
      </c>
    </row>
    <row r="52" spans="1:52" x14ac:dyDescent="0.25">
      <c r="A52" s="4">
        <v>2017</v>
      </c>
      <c r="B52" s="4" t="s">
        <v>52</v>
      </c>
      <c r="C52" t="s">
        <v>53</v>
      </c>
      <c r="D52" t="s">
        <v>104</v>
      </c>
      <c r="E52" t="s">
        <v>623</v>
      </c>
      <c r="F52" s="4">
        <v>48</v>
      </c>
      <c r="G52">
        <v>30</v>
      </c>
      <c r="H52">
        <v>3</v>
      </c>
      <c r="I52">
        <v>48</v>
      </c>
      <c r="J52">
        <v>10.020833333333334</v>
      </c>
      <c r="K52">
        <v>2</v>
      </c>
      <c r="L52">
        <v>4.1666666666666664E-2</v>
      </c>
      <c r="M52">
        <v>0</v>
      </c>
      <c r="N52">
        <v>0</v>
      </c>
      <c r="O52">
        <v>0</v>
      </c>
      <c r="P52">
        <v>45</v>
      </c>
      <c r="Q52">
        <v>19</v>
      </c>
      <c r="R52">
        <v>22</v>
      </c>
      <c r="S52">
        <v>72</v>
      </c>
      <c r="T52">
        <v>23</v>
      </c>
      <c r="U52">
        <v>173.86956521739131</v>
      </c>
      <c r="V52">
        <v>22</v>
      </c>
      <c r="W52">
        <v>57.045454545454547</v>
      </c>
      <c r="X52">
        <v>25</v>
      </c>
      <c r="Y52">
        <v>176.88</v>
      </c>
      <c r="Z52">
        <v>13</v>
      </c>
      <c r="AA52">
        <v>387</v>
      </c>
      <c r="AB52">
        <v>25</v>
      </c>
      <c r="AC52">
        <v>235</v>
      </c>
      <c r="AD52">
        <v>0.52083333333333337</v>
      </c>
      <c r="AE52">
        <v>3</v>
      </c>
      <c r="AF52">
        <v>153</v>
      </c>
      <c r="AG52">
        <v>6.25E-2</v>
      </c>
      <c r="AH52" s="4">
        <v>11</v>
      </c>
      <c r="AI52">
        <v>0.84615384615384615</v>
      </c>
      <c r="AJ52" s="4">
        <v>8</v>
      </c>
      <c r="AK52">
        <v>0.61538461538461542</v>
      </c>
      <c r="AL52" s="4">
        <v>8</v>
      </c>
      <c r="AM52">
        <v>0.32</v>
      </c>
      <c r="AN52" s="4">
        <v>9</v>
      </c>
      <c r="AO52">
        <v>0.36</v>
      </c>
      <c r="AP52" s="4">
        <v>0</v>
      </c>
      <c r="AQ52">
        <v>0</v>
      </c>
      <c r="AR52" s="4">
        <v>0</v>
      </c>
      <c r="AS52">
        <v>0</v>
      </c>
      <c r="AT52" s="4">
        <v>0</v>
      </c>
      <c r="AU52" s="4">
        <v>0</v>
      </c>
      <c r="AV52" s="4">
        <v>0</v>
      </c>
      <c r="AW52">
        <v>1.2</v>
      </c>
      <c r="AX52" s="4">
        <f t="shared" si="0"/>
        <v>40</v>
      </c>
      <c r="AY52" s="4">
        <v>18</v>
      </c>
      <c r="AZ52" s="4">
        <v>80</v>
      </c>
    </row>
    <row r="53" spans="1:52" x14ac:dyDescent="0.25">
      <c r="A53" s="4">
        <v>2017</v>
      </c>
      <c r="B53" s="4" t="s">
        <v>52</v>
      </c>
      <c r="C53" t="s">
        <v>53</v>
      </c>
      <c r="D53" t="s">
        <v>105</v>
      </c>
      <c r="E53" t="s">
        <v>624</v>
      </c>
      <c r="F53" s="4">
        <v>44</v>
      </c>
      <c r="G53">
        <v>29</v>
      </c>
      <c r="H53">
        <v>4</v>
      </c>
      <c r="I53">
        <v>44</v>
      </c>
      <c r="J53">
        <v>5.8181818181818183</v>
      </c>
      <c r="K53">
        <v>0</v>
      </c>
      <c r="L53">
        <v>0</v>
      </c>
      <c r="M53">
        <v>0</v>
      </c>
      <c r="N53">
        <v>0</v>
      </c>
      <c r="O53">
        <v>0</v>
      </c>
      <c r="P53">
        <v>43</v>
      </c>
      <c r="Q53">
        <v>15</v>
      </c>
      <c r="R53">
        <v>16</v>
      </c>
      <c r="S53">
        <v>50</v>
      </c>
      <c r="T53">
        <v>16</v>
      </c>
      <c r="U53">
        <v>156.0625</v>
      </c>
      <c r="V53">
        <v>16</v>
      </c>
      <c r="W53">
        <v>58.6875</v>
      </c>
      <c r="X53">
        <v>28</v>
      </c>
      <c r="Y53">
        <v>129.60714285714286</v>
      </c>
      <c r="Z53">
        <v>14</v>
      </c>
      <c r="AA53">
        <v>374</v>
      </c>
      <c r="AB53">
        <v>28</v>
      </c>
      <c r="AC53">
        <v>158</v>
      </c>
      <c r="AD53">
        <v>0.63636363636363635</v>
      </c>
      <c r="AE53">
        <v>3</v>
      </c>
      <c r="AF53">
        <v>117</v>
      </c>
      <c r="AG53">
        <v>6.8181818181818177E-2</v>
      </c>
      <c r="AH53" s="4">
        <v>6</v>
      </c>
      <c r="AI53">
        <v>0.42857142857142855</v>
      </c>
      <c r="AJ53" s="4">
        <v>2</v>
      </c>
      <c r="AK53">
        <v>0.14285714285714285</v>
      </c>
      <c r="AL53" s="4">
        <v>4</v>
      </c>
      <c r="AM53">
        <v>0.14285714285714285</v>
      </c>
      <c r="AN53" s="4">
        <v>7</v>
      </c>
      <c r="AO53">
        <v>0.25</v>
      </c>
      <c r="AP53" s="4">
        <v>2</v>
      </c>
      <c r="AQ53">
        <v>4.5454545454545456E-2</v>
      </c>
      <c r="AR53" s="4">
        <v>2</v>
      </c>
      <c r="AS53">
        <v>4.5454545454545456E-2</v>
      </c>
      <c r="AT53" s="4">
        <v>0</v>
      </c>
      <c r="AU53" s="4">
        <v>0</v>
      </c>
      <c r="AV53" s="4">
        <v>0</v>
      </c>
      <c r="AW53">
        <v>1.2941176470588236</v>
      </c>
      <c r="AX53" s="4">
        <f t="shared" si="0"/>
        <v>34</v>
      </c>
      <c r="AY53" s="4">
        <v>14</v>
      </c>
      <c r="AZ53" s="4">
        <v>94</v>
      </c>
    </row>
    <row r="54" spans="1:52" x14ac:dyDescent="0.25">
      <c r="A54" s="4">
        <v>2017</v>
      </c>
      <c r="B54" s="4" t="s">
        <v>52</v>
      </c>
      <c r="C54" t="s">
        <v>53</v>
      </c>
      <c r="D54" t="s">
        <v>106</v>
      </c>
      <c r="E54" t="s">
        <v>625</v>
      </c>
      <c r="F54" s="4">
        <v>29</v>
      </c>
      <c r="G54">
        <v>18</v>
      </c>
      <c r="H54">
        <v>5</v>
      </c>
      <c r="I54">
        <v>29</v>
      </c>
      <c r="J54">
        <v>9.3448275862068968</v>
      </c>
      <c r="K54">
        <v>0</v>
      </c>
      <c r="L54">
        <v>0</v>
      </c>
      <c r="M54">
        <v>0</v>
      </c>
      <c r="N54">
        <v>0</v>
      </c>
      <c r="O54">
        <v>0</v>
      </c>
      <c r="P54">
        <v>28</v>
      </c>
      <c r="Q54">
        <v>22</v>
      </c>
      <c r="R54">
        <v>9</v>
      </c>
      <c r="S54">
        <v>59</v>
      </c>
      <c r="T54">
        <v>14</v>
      </c>
      <c r="U54">
        <v>216.71428571428572</v>
      </c>
      <c r="V54">
        <v>12</v>
      </c>
      <c r="W54">
        <v>44.833333333333336</v>
      </c>
      <c r="X54">
        <v>15</v>
      </c>
      <c r="Y54">
        <v>212.8</v>
      </c>
      <c r="Z54">
        <v>9</v>
      </c>
      <c r="AA54">
        <v>564</v>
      </c>
      <c r="AB54">
        <v>15</v>
      </c>
      <c r="AC54">
        <v>260</v>
      </c>
      <c r="AD54">
        <v>0.51724137931034486</v>
      </c>
      <c r="AE54">
        <v>0</v>
      </c>
      <c r="AF54">
        <v>0</v>
      </c>
      <c r="AG54">
        <v>0</v>
      </c>
      <c r="AH54" s="4">
        <v>8</v>
      </c>
      <c r="AI54">
        <v>0.88888888888888884</v>
      </c>
      <c r="AJ54" s="4">
        <v>2</v>
      </c>
      <c r="AK54">
        <v>0.22222222222222221</v>
      </c>
      <c r="AL54" s="4">
        <v>7</v>
      </c>
      <c r="AM54">
        <v>0.46666666666666667</v>
      </c>
      <c r="AN54" s="4">
        <v>1</v>
      </c>
      <c r="AO54">
        <v>6.6666666666666666E-2</v>
      </c>
      <c r="AP54" s="4">
        <v>0</v>
      </c>
      <c r="AQ54">
        <v>0</v>
      </c>
      <c r="AR54" s="4">
        <v>0</v>
      </c>
      <c r="AS54">
        <v>0</v>
      </c>
      <c r="AT54" s="4">
        <v>0</v>
      </c>
      <c r="AU54" s="4">
        <v>0</v>
      </c>
      <c r="AV54" s="4">
        <v>0</v>
      </c>
      <c r="AW54">
        <v>1.2083333333333333</v>
      </c>
      <c r="AX54" s="4">
        <f t="shared" si="0"/>
        <v>24</v>
      </c>
      <c r="AY54" s="4">
        <v>13</v>
      </c>
      <c r="AZ54" s="4">
        <v>85</v>
      </c>
    </row>
    <row r="55" spans="1:52" x14ac:dyDescent="0.25">
      <c r="A55" s="4">
        <v>2017</v>
      </c>
      <c r="B55" s="4" t="s">
        <v>52</v>
      </c>
      <c r="C55" t="s">
        <v>53</v>
      </c>
      <c r="D55" t="s">
        <v>107</v>
      </c>
      <c r="E55" t="s">
        <v>626</v>
      </c>
      <c r="F55" s="4">
        <v>28</v>
      </c>
      <c r="G55">
        <v>15</v>
      </c>
      <c r="H55">
        <v>4</v>
      </c>
      <c r="I55">
        <v>28</v>
      </c>
      <c r="J55">
        <v>6.7857142857142856</v>
      </c>
      <c r="K55">
        <v>0</v>
      </c>
      <c r="L55">
        <v>0</v>
      </c>
      <c r="M55">
        <v>0</v>
      </c>
      <c r="N55">
        <v>0</v>
      </c>
      <c r="O55">
        <v>0</v>
      </c>
      <c r="P55">
        <v>25</v>
      </c>
      <c r="Q55">
        <v>16</v>
      </c>
      <c r="R55">
        <v>9</v>
      </c>
      <c r="S55">
        <v>56</v>
      </c>
      <c r="T55">
        <v>13</v>
      </c>
      <c r="U55">
        <v>169</v>
      </c>
      <c r="V55">
        <v>13</v>
      </c>
      <c r="W55">
        <v>73.615384615384613</v>
      </c>
      <c r="X55">
        <v>15</v>
      </c>
      <c r="Y55">
        <v>187.26666666666668</v>
      </c>
      <c r="Z55">
        <v>11</v>
      </c>
      <c r="AA55">
        <v>471</v>
      </c>
      <c r="AB55">
        <v>15</v>
      </c>
      <c r="AC55">
        <v>194</v>
      </c>
      <c r="AD55">
        <v>0.5357142857142857</v>
      </c>
      <c r="AE55">
        <v>2</v>
      </c>
      <c r="AF55">
        <v>116</v>
      </c>
      <c r="AG55">
        <v>7.1428571428571425E-2</v>
      </c>
      <c r="AH55" s="4">
        <v>5</v>
      </c>
      <c r="AI55">
        <v>0.45454545454545453</v>
      </c>
      <c r="AJ55" s="4">
        <v>3</v>
      </c>
      <c r="AK55">
        <v>0.27272727272727271</v>
      </c>
      <c r="AL55" s="4">
        <v>5</v>
      </c>
      <c r="AM55">
        <v>0.33333333333333331</v>
      </c>
      <c r="AN55" s="4">
        <v>3</v>
      </c>
      <c r="AO55">
        <v>0.2</v>
      </c>
      <c r="AP55" s="4">
        <v>0</v>
      </c>
      <c r="AQ55">
        <v>0</v>
      </c>
      <c r="AR55" s="4">
        <v>0</v>
      </c>
      <c r="AS55">
        <v>0</v>
      </c>
      <c r="AT55" s="4">
        <v>0</v>
      </c>
      <c r="AU55" s="4">
        <v>0</v>
      </c>
      <c r="AV55" s="4">
        <v>0</v>
      </c>
      <c r="AW55">
        <v>1.2173913043478262</v>
      </c>
      <c r="AX55" s="4">
        <f t="shared" si="0"/>
        <v>23</v>
      </c>
      <c r="AY55" s="4">
        <v>11</v>
      </c>
      <c r="AZ55" s="4">
        <v>103</v>
      </c>
    </row>
    <row r="56" spans="1:52" x14ac:dyDescent="0.25">
      <c r="A56" s="4">
        <v>2017</v>
      </c>
      <c r="B56" s="4" t="s">
        <v>52</v>
      </c>
      <c r="C56" t="s">
        <v>53</v>
      </c>
      <c r="D56" t="s">
        <v>108</v>
      </c>
      <c r="E56" t="s">
        <v>627</v>
      </c>
      <c r="F56" s="4">
        <v>25</v>
      </c>
      <c r="G56">
        <v>17</v>
      </c>
      <c r="H56">
        <v>4</v>
      </c>
      <c r="I56">
        <v>25</v>
      </c>
      <c r="J56">
        <v>5.44</v>
      </c>
      <c r="K56">
        <v>0</v>
      </c>
      <c r="L56">
        <v>0</v>
      </c>
      <c r="M56">
        <v>0</v>
      </c>
      <c r="N56">
        <v>0</v>
      </c>
      <c r="O56">
        <v>0</v>
      </c>
      <c r="P56">
        <v>24</v>
      </c>
      <c r="Q56">
        <v>9</v>
      </c>
      <c r="R56">
        <v>6</v>
      </c>
      <c r="S56">
        <v>96</v>
      </c>
      <c r="T56">
        <v>19</v>
      </c>
      <c r="U56">
        <v>200.21052631578948</v>
      </c>
      <c r="V56">
        <v>18</v>
      </c>
      <c r="W56">
        <v>61.777777777777779</v>
      </c>
      <c r="X56">
        <v>6</v>
      </c>
      <c r="Y56">
        <v>142.5</v>
      </c>
      <c r="Z56">
        <v>16</v>
      </c>
      <c r="AA56">
        <v>329</v>
      </c>
      <c r="AB56">
        <v>5</v>
      </c>
      <c r="AC56">
        <v>155</v>
      </c>
      <c r="AD56">
        <v>0.2</v>
      </c>
      <c r="AE56">
        <v>1</v>
      </c>
      <c r="AF56">
        <v>44</v>
      </c>
      <c r="AG56">
        <v>0.04</v>
      </c>
      <c r="AH56" s="4">
        <v>9</v>
      </c>
      <c r="AI56">
        <v>0.5625</v>
      </c>
      <c r="AJ56" s="4">
        <v>2</v>
      </c>
      <c r="AK56">
        <v>0.125</v>
      </c>
      <c r="AL56" s="4">
        <v>1</v>
      </c>
      <c r="AM56">
        <v>0.2</v>
      </c>
      <c r="AN56" s="4">
        <v>0</v>
      </c>
      <c r="AO56">
        <v>0</v>
      </c>
      <c r="AP56" s="4">
        <v>0</v>
      </c>
      <c r="AQ56">
        <v>0</v>
      </c>
      <c r="AR56" s="4">
        <v>0</v>
      </c>
      <c r="AS56">
        <v>0</v>
      </c>
      <c r="AT56" s="4">
        <v>0</v>
      </c>
      <c r="AU56" s="4">
        <v>0</v>
      </c>
      <c r="AV56" s="4">
        <v>0</v>
      </c>
      <c r="AW56">
        <v>1.4705882352941178</v>
      </c>
      <c r="AX56" s="4">
        <f t="shared" si="0"/>
        <v>17</v>
      </c>
      <c r="AY56" s="4">
        <v>18</v>
      </c>
      <c r="AZ56" s="4">
        <v>91</v>
      </c>
    </row>
    <row r="57" spans="1:52" x14ac:dyDescent="0.25">
      <c r="A57" s="4">
        <v>2017</v>
      </c>
      <c r="B57" s="4" t="s">
        <v>52</v>
      </c>
      <c r="C57" t="s">
        <v>53</v>
      </c>
      <c r="D57" t="s">
        <v>109</v>
      </c>
      <c r="E57" t="s">
        <v>628</v>
      </c>
      <c r="F57" s="4">
        <v>16</v>
      </c>
      <c r="G57">
        <v>16</v>
      </c>
      <c r="H57">
        <v>3</v>
      </c>
      <c r="I57">
        <v>16</v>
      </c>
      <c r="J57">
        <v>4.9375</v>
      </c>
      <c r="K57">
        <v>0</v>
      </c>
      <c r="L57">
        <v>0</v>
      </c>
      <c r="M57">
        <v>0</v>
      </c>
      <c r="N57">
        <v>0</v>
      </c>
      <c r="O57">
        <v>0</v>
      </c>
      <c r="P57">
        <v>9</v>
      </c>
      <c r="Q57">
        <v>14</v>
      </c>
      <c r="R57">
        <v>1</v>
      </c>
      <c r="S57">
        <v>15</v>
      </c>
      <c r="T57">
        <v>0</v>
      </c>
      <c r="U57">
        <v>0</v>
      </c>
      <c r="V57">
        <v>0</v>
      </c>
      <c r="W57">
        <v>0</v>
      </c>
      <c r="X57">
        <v>16</v>
      </c>
      <c r="Y57">
        <v>70.375</v>
      </c>
      <c r="Z57">
        <v>0</v>
      </c>
      <c r="AA57">
        <v>0</v>
      </c>
      <c r="AB57">
        <v>16</v>
      </c>
      <c r="AC57">
        <v>92</v>
      </c>
      <c r="AD57">
        <v>1</v>
      </c>
      <c r="AE57">
        <v>3</v>
      </c>
      <c r="AF57">
        <v>70</v>
      </c>
      <c r="AG57">
        <v>0.1875</v>
      </c>
      <c r="AH57" s="4">
        <v>0</v>
      </c>
      <c r="AI57">
        <v>0</v>
      </c>
      <c r="AJ57" s="4">
        <v>0</v>
      </c>
      <c r="AK57">
        <v>0</v>
      </c>
      <c r="AL57" s="4">
        <v>0</v>
      </c>
      <c r="AM57">
        <v>0</v>
      </c>
      <c r="AN57" s="4">
        <v>1</v>
      </c>
      <c r="AO57">
        <v>6.25E-2</v>
      </c>
      <c r="AP57" s="4">
        <v>0</v>
      </c>
      <c r="AQ57">
        <v>0</v>
      </c>
      <c r="AR57" s="4">
        <v>1</v>
      </c>
      <c r="AS57">
        <v>6.25E-2</v>
      </c>
      <c r="AT57" s="4">
        <v>0</v>
      </c>
      <c r="AU57" s="4">
        <v>0</v>
      </c>
      <c r="AV57" s="4">
        <v>0</v>
      </c>
      <c r="AW57">
        <v>1.6</v>
      </c>
      <c r="AX57" s="4">
        <f t="shared" si="0"/>
        <v>10</v>
      </c>
      <c r="AY57" s="4">
        <v>0</v>
      </c>
      <c r="AZ57" s="4">
        <v>0</v>
      </c>
    </row>
    <row r="58" spans="1:52" x14ac:dyDescent="0.25">
      <c r="A58" s="4">
        <v>2017</v>
      </c>
      <c r="B58" s="4" t="s">
        <v>52</v>
      </c>
      <c r="C58" t="s">
        <v>53</v>
      </c>
      <c r="D58" t="s">
        <v>110</v>
      </c>
      <c r="E58" t="s">
        <v>111</v>
      </c>
      <c r="F58" s="4">
        <v>7</v>
      </c>
      <c r="G58">
        <v>1</v>
      </c>
      <c r="H58">
        <v>34</v>
      </c>
      <c r="I58">
        <v>6</v>
      </c>
      <c r="J58">
        <v>24.5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30</v>
      </c>
      <c r="R58">
        <v>1</v>
      </c>
      <c r="S58">
        <v>271</v>
      </c>
      <c r="T58">
        <v>1</v>
      </c>
      <c r="U58">
        <v>368</v>
      </c>
      <c r="V58">
        <v>1</v>
      </c>
      <c r="W58">
        <v>73</v>
      </c>
      <c r="X58">
        <v>0</v>
      </c>
      <c r="Y58">
        <v>0</v>
      </c>
      <c r="Z58">
        <v>1</v>
      </c>
      <c r="AA58">
        <v>636</v>
      </c>
      <c r="AB58">
        <v>4</v>
      </c>
      <c r="AC58">
        <v>40</v>
      </c>
      <c r="AD58">
        <v>0.5714285714285714</v>
      </c>
      <c r="AE58">
        <v>0</v>
      </c>
      <c r="AF58">
        <v>0</v>
      </c>
      <c r="AG58">
        <v>0</v>
      </c>
      <c r="AH58" s="4">
        <v>1</v>
      </c>
      <c r="AI58">
        <v>1</v>
      </c>
      <c r="AJ58" s="4">
        <v>1</v>
      </c>
      <c r="AK58">
        <v>1</v>
      </c>
      <c r="AL58" s="4">
        <v>0</v>
      </c>
      <c r="AM58">
        <v>0</v>
      </c>
      <c r="AN58" s="4">
        <v>0</v>
      </c>
      <c r="AO58">
        <v>0</v>
      </c>
      <c r="AP58" s="4">
        <v>0</v>
      </c>
      <c r="AQ58">
        <v>0</v>
      </c>
      <c r="AR58" s="4">
        <v>0</v>
      </c>
      <c r="AS58">
        <v>0</v>
      </c>
      <c r="AT58" s="4">
        <v>0</v>
      </c>
      <c r="AU58" s="4">
        <v>4</v>
      </c>
      <c r="AV58" s="4">
        <v>1</v>
      </c>
      <c r="AW58">
        <v>1</v>
      </c>
      <c r="AX58" s="4">
        <f t="shared" si="0"/>
        <v>7</v>
      </c>
      <c r="AY58" s="4">
        <v>1</v>
      </c>
      <c r="AZ58" s="4">
        <v>236</v>
      </c>
    </row>
    <row r="59" spans="1:52" x14ac:dyDescent="0.25">
      <c r="A59" s="4">
        <v>2017</v>
      </c>
      <c r="B59" s="4" t="s">
        <v>52</v>
      </c>
      <c r="C59" t="s">
        <v>53</v>
      </c>
      <c r="D59" t="s">
        <v>112</v>
      </c>
      <c r="E59" t="s">
        <v>629</v>
      </c>
      <c r="F59" s="4">
        <v>1</v>
      </c>
      <c r="G59">
        <v>0</v>
      </c>
      <c r="H59">
        <v>0</v>
      </c>
      <c r="I59">
        <v>1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51</v>
      </c>
      <c r="R59">
        <v>1</v>
      </c>
      <c r="S59">
        <v>82</v>
      </c>
      <c r="T59">
        <v>1</v>
      </c>
      <c r="U59">
        <v>381</v>
      </c>
      <c r="V59">
        <v>1</v>
      </c>
      <c r="W59">
        <v>55</v>
      </c>
      <c r="X59">
        <v>0</v>
      </c>
      <c r="Y59">
        <v>0</v>
      </c>
      <c r="Z59">
        <v>1</v>
      </c>
      <c r="AA59">
        <v>467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s="4">
        <v>1</v>
      </c>
      <c r="AI59">
        <v>1</v>
      </c>
      <c r="AJ59" s="4">
        <v>0</v>
      </c>
      <c r="AK59">
        <v>0</v>
      </c>
      <c r="AL59" s="4">
        <v>0</v>
      </c>
      <c r="AM59">
        <v>0</v>
      </c>
      <c r="AN59" s="4">
        <v>0</v>
      </c>
      <c r="AO59">
        <v>0</v>
      </c>
      <c r="AP59" s="4">
        <v>0</v>
      </c>
      <c r="AQ59">
        <v>0</v>
      </c>
      <c r="AR59" s="4">
        <v>0</v>
      </c>
      <c r="AS59">
        <v>0</v>
      </c>
      <c r="AT59" s="4">
        <v>0</v>
      </c>
      <c r="AU59" s="4">
        <v>0</v>
      </c>
      <c r="AV59" s="4">
        <v>0</v>
      </c>
      <c r="AW59">
        <v>1</v>
      </c>
      <c r="AX59" s="4">
        <f t="shared" si="0"/>
        <v>1</v>
      </c>
      <c r="AY59" s="4">
        <v>1</v>
      </c>
      <c r="AZ59" s="4">
        <v>102</v>
      </c>
    </row>
    <row r="60" spans="1:52" x14ac:dyDescent="0.25">
      <c r="A60" s="4">
        <v>2017</v>
      </c>
      <c r="B60" s="4" t="s">
        <v>52</v>
      </c>
      <c r="C60" t="s">
        <v>53</v>
      </c>
      <c r="D60" t="s">
        <v>113</v>
      </c>
      <c r="E60" t="s">
        <v>630</v>
      </c>
      <c r="F60" s="4">
        <v>1</v>
      </c>
      <c r="G60">
        <v>0</v>
      </c>
      <c r="H60">
        <v>0</v>
      </c>
      <c r="I60">
        <v>1</v>
      </c>
      <c r="J60">
        <v>12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103</v>
      </c>
      <c r="R60">
        <v>0</v>
      </c>
      <c r="S60">
        <v>0</v>
      </c>
      <c r="T60">
        <v>1</v>
      </c>
      <c r="U60">
        <v>270</v>
      </c>
      <c r="V60">
        <v>0</v>
      </c>
      <c r="W60">
        <v>0</v>
      </c>
      <c r="X60">
        <v>0</v>
      </c>
      <c r="Y60">
        <v>0</v>
      </c>
      <c r="Z60">
        <v>1</v>
      </c>
      <c r="AA60">
        <v>302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s="4">
        <v>0</v>
      </c>
      <c r="AI60">
        <v>0</v>
      </c>
      <c r="AJ60" s="4">
        <v>1</v>
      </c>
      <c r="AK60">
        <v>1</v>
      </c>
      <c r="AL60" s="4">
        <v>0</v>
      </c>
      <c r="AM60">
        <v>0</v>
      </c>
      <c r="AN60" s="4">
        <v>0</v>
      </c>
      <c r="AO60">
        <v>0</v>
      </c>
      <c r="AP60" s="4">
        <v>0</v>
      </c>
      <c r="AQ60">
        <v>0</v>
      </c>
      <c r="AR60" s="4">
        <v>0</v>
      </c>
      <c r="AS60">
        <v>0</v>
      </c>
      <c r="AT60" s="4">
        <v>0</v>
      </c>
      <c r="AU60" s="4">
        <v>0</v>
      </c>
      <c r="AV60" s="4">
        <v>0</v>
      </c>
      <c r="AW60">
        <v>1</v>
      </c>
      <c r="AX60" s="4">
        <f t="shared" si="0"/>
        <v>1</v>
      </c>
      <c r="AY60" s="4">
        <v>0</v>
      </c>
      <c r="AZ60" s="4">
        <v>0</v>
      </c>
    </row>
    <row r="61" spans="1:52" x14ac:dyDescent="0.25">
      <c r="A61" s="4">
        <v>2017</v>
      </c>
      <c r="B61" s="4" t="s">
        <v>52</v>
      </c>
      <c r="C61" t="s">
        <v>53</v>
      </c>
      <c r="D61" t="s">
        <v>114</v>
      </c>
      <c r="E61" t="s">
        <v>631</v>
      </c>
      <c r="F61" s="4">
        <v>1</v>
      </c>
      <c r="G61">
        <v>1</v>
      </c>
      <c r="H61">
        <v>7</v>
      </c>
      <c r="I61">
        <v>1</v>
      </c>
      <c r="J61">
        <v>9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16</v>
      </c>
      <c r="R61">
        <v>1</v>
      </c>
      <c r="S61">
        <v>33</v>
      </c>
      <c r="T61">
        <v>0</v>
      </c>
      <c r="U61">
        <v>0</v>
      </c>
      <c r="V61">
        <v>0</v>
      </c>
      <c r="W61">
        <v>0</v>
      </c>
      <c r="X61">
        <v>1</v>
      </c>
      <c r="Y61">
        <v>45</v>
      </c>
      <c r="Z61">
        <v>0</v>
      </c>
      <c r="AA61">
        <v>0</v>
      </c>
      <c r="AB61">
        <v>1</v>
      </c>
      <c r="AC61">
        <v>69</v>
      </c>
      <c r="AD61">
        <v>1</v>
      </c>
      <c r="AE61">
        <v>0</v>
      </c>
      <c r="AF61">
        <v>0</v>
      </c>
      <c r="AG61">
        <v>0</v>
      </c>
      <c r="AH61" s="4">
        <v>0</v>
      </c>
      <c r="AI61">
        <v>0</v>
      </c>
      <c r="AJ61" s="4">
        <v>0</v>
      </c>
      <c r="AK61">
        <v>0</v>
      </c>
      <c r="AL61" s="4">
        <v>0</v>
      </c>
      <c r="AM61">
        <v>0</v>
      </c>
      <c r="AN61" s="4">
        <v>0</v>
      </c>
      <c r="AO61">
        <v>0</v>
      </c>
      <c r="AP61" s="4">
        <v>0</v>
      </c>
      <c r="AQ61">
        <v>0</v>
      </c>
      <c r="AR61" s="4">
        <v>0</v>
      </c>
      <c r="AS61">
        <v>0</v>
      </c>
      <c r="AT61" s="4">
        <v>0</v>
      </c>
      <c r="AU61" s="4">
        <v>0</v>
      </c>
      <c r="AV61" s="4">
        <v>0</v>
      </c>
      <c r="AW61">
        <v>1</v>
      </c>
      <c r="AX61" s="4">
        <f t="shared" si="0"/>
        <v>1</v>
      </c>
      <c r="AY61" s="4">
        <v>0</v>
      </c>
      <c r="AZ61" s="4">
        <v>0</v>
      </c>
    </row>
    <row r="62" spans="1:52" x14ac:dyDescent="0.25">
      <c r="A62" s="4">
        <v>2017</v>
      </c>
      <c r="B62" s="4" t="s">
        <v>52</v>
      </c>
      <c r="C62" t="s">
        <v>53</v>
      </c>
      <c r="D62" t="s">
        <v>115</v>
      </c>
      <c r="E62" t="s">
        <v>632</v>
      </c>
      <c r="F62" s="4">
        <v>1</v>
      </c>
      <c r="G62">
        <v>1</v>
      </c>
      <c r="H62">
        <v>4</v>
      </c>
      <c r="I62">
        <v>1</v>
      </c>
      <c r="J62">
        <v>6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64</v>
      </c>
      <c r="R62">
        <v>0</v>
      </c>
      <c r="S62">
        <v>0</v>
      </c>
      <c r="T62">
        <v>1</v>
      </c>
      <c r="U62">
        <v>209</v>
      </c>
      <c r="V62">
        <v>1</v>
      </c>
      <c r="W62">
        <v>68</v>
      </c>
      <c r="X62">
        <v>0</v>
      </c>
      <c r="Y62">
        <v>0</v>
      </c>
      <c r="Z62">
        <v>1</v>
      </c>
      <c r="AA62">
        <v>368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s="4">
        <v>0</v>
      </c>
      <c r="AI62">
        <v>0</v>
      </c>
      <c r="AJ62" s="4">
        <v>0</v>
      </c>
      <c r="AK62">
        <v>0</v>
      </c>
      <c r="AL62" s="4">
        <v>0</v>
      </c>
      <c r="AM62">
        <v>0</v>
      </c>
      <c r="AN62" s="4">
        <v>0</v>
      </c>
      <c r="AO62">
        <v>0</v>
      </c>
      <c r="AP62" s="4">
        <v>0</v>
      </c>
      <c r="AQ62">
        <v>0</v>
      </c>
      <c r="AR62" s="4">
        <v>0</v>
      </c>
      <c r="AS62">
        <v>0</v>
      </c>
      <c r="AT62" s="4">
        <v>0</v>
      </c>
      <c r="AU62" s="4">
        <v>0</v>
      </c>
      <c r="AV62" s="4">
        <v>0</v>
      </c>
      <c r="AW62">
        <v>1</v>
      </c>
      <c r="AX62" s="4">
        <f t="shared" si="0"/>
        <v>1</v>
      </c>
      <c r="AY62" s="4">
        <v>1</v>
      </c>
      <c r="AZ62" s="4">
        <v>128</v>
      </c>
    </row>
    <row r="63" spans="1:52" x14ac:dyDescent="0.25">
      <c r="A63" s="4">
        <v>2017</v>
      </c>
      <c r="B63" s="4" t="s">
        <v>52</v>
      </c>
      <c r="C63" t="s">
        <v>116</v>
      </c>
      <c r="D63" t="s">
        <v>117</v>
      </c>
      <c r="E63" t="s">
        <v>633</v>
      </c>
      <c r="F63" s="4">
        <v>559</v>
      </c>
      <c r="G63">
        <v>286</v>
      </c>
      <c r="H63">
        <v>9</v>
      </c>
      <c r="I63">
        <v>558</v>
      </c>
      <c r="J63">
        <v>8.6827956989247319</v>
      </c>
      <c r="K63">
        <v>12</v>
      </c>
      <c r="L63">
        <v>2.1505376344086023E-2</v>
      </c>
      <c r="M63">
        <v>0</v>
      </c>
      <c r="N63">
        <v>0</v>
      </c>
      <c r="O63">
        <v>0</v>
      </c>
      <c r="P63">
        <v>497</v>
      </c>
      <c r="Q63">
        <v>19</v>
      </c>
      <c r="R63">
        <v>128</v>
      </c>
      <c r="S63">
        <v>72</v>
      </c>
      <c r="T63">
        <v>276</v>
      </c>
      <c r="U63">
        <v>269.27898550724638</v>
      </c>
      <c r="V63">
        <v>206</v>
      </c>
      <c r="W63">
        <v>32.194174757281552</v>
      </c>
      <c r="X63">
        <v>229</v>
      </c>
      <c r="Y63">
        <v>164.31004366812226</v>
      </c>
      <c r="Z63">
        <v>252</v>
      </c>
      <c r="AA63">
        <v>370</v>
      </c>
      <c r="AB63">
        <v>222</v>
      </c>
      <c r="AC63">
        <v>187</v>
      </c>
      <c r="AD63">
        <v>0.39713774597495527</v>
      </c>
      <c r="AE63">
        <v>16</v>
      </c>
      <c r="AF63">
        <v>152</v>
      </c>
      <c r="AG63">
        <v>2.8622540250447227E-2</v>
      </c>
      <c r="AH63" s="4">
        <v>128</v>
      </c>
      <c r="AI63">
        <v>0.50793650793650791</v>
      </c>
      <c r="AJ63" s="4">
        <v>21</v>
      </c>
      <c r="AK63">
        <v>8.3333333333333329E-2</v>
      </c>
      <c r="AL63" s="4">
        <v>98</v>
      </c>
      <c r="AM63">
        <v>0.44144144144144143</v>
      </c>
      <c r="AN63" s="4">
        <v>29</v>
      </c>
      <c r="AO63">
        <v>0.13063063063063063</v>
      </c>
      <c r="AP63" s="4">
        <v>7</v>
      </c>
      <c r="AQ63">
        <v>1.2522361359570662E-2</v>
      </c>
      <c r="AR63" s="4">
        <v>0</v>
      </c>
      <c r="AS63">
        <v>0</v>
      </c>
      <c r="AT63" s="4">
        <v>0</v>
      </c>
      <c r="AU63" s="4">
        <v>0</v>
      </c>
      <c r="AV63" s="4">
        <v>18</v>
      </c>
      <c r="AW63">
        <v>2.9114583333333335</v>
      </c>
      <c r="AX63" s="4">
        <f t="shared" si="0"/>
        <v>192</v>
      </c>
      <c r="AY63" s="4">
        <v>302</v>
      </c>
      <c r="AZ63" s="4">
        <v>235</v>
      </c>
    </row>
    <row r="64" spans="1:52" x14ac:dyDescent="0.25">
      <c r="A64" s="4">
        <v>2017</v>
      </c>
      <c r="B64" s="4" t="s">
        <v>52</v>
      </c>
      <c r="C64" t="s">
        <v>116</v>
      </c>
      <c r="D64" t="s">
        <v>118</v>
      </c>
      <c r="E64" t="s">
        <v>634</v>
      </c>
      <c r="F64" s="4">
        <v>543</v>
      </c>
      <c r="G64">
        <v>377</v>
      </c>
      <c r="H64">
        <v>6</v>
      </c>
      <c r="I64">
        <v>543</v>
      </c>
      <c r="J64">
        <v>7.5230202578268877</v>
      </c>
      <c r="K64">
        <v>16</v>
      </c>
      <c r="L64">
        <v>2.9465930018416207E-2</v>
      </c>
      <c r="M64">
        <v>0</v>
      </c>
      <c r="N64">
        <v>0</v>
      </c>
      <c r="O64">
        <v>0</v>
      </c>
      <c r="P64">
        <v>473</v>
      </c>
      <c r="Q64">
        <v>12</v>
      </c>
      <c r="R64">
        <v>95</v>
      </c>
      <c r="S64">
        <v>56</v>
      </c>
      <c r="T64">
        <v>270</v>
      </c>
      <c r="U64">
        <v>145.69629629629631</v>
      </c>
      <c r="V64">
        <v>254</v>
      </c>
      <c r="W64">
        <v>44.047244094488192</v>
      </c>
      <c r="X64">
        <v>267</v>
      </c>
      <c r="Y64">
        <v>116.40823970037454</v>
      </c>
      <c r="Z64">
        <v>249</v>
      </c>
      <c r="AA64">
        <v>294</v>
      </c>
      <c r="AB64">
        <v>246</v>
      </c>
      <c r="AC64">
        <v>144</v>
      </c>
      <c r="AD64">
        <v>0.45303867403314918</v>
      </c>
      <c r="AE64">
        <v>24</v>
      </c>
      <c r="AF64">
        <v>96</v>
      </c>
      <c r="AG64">
        <v>4.4198895027624308E-2</v>
      </c>
      <c r="AH64" s="4">
        <v>108</v>
      </c>
      <c r="AI64">
        <v>0.43373493975903615</v>
      </c>
      <c r="AJ64" s="4">
        <v>12</v>
      </c>
      <c r="AK64">
        <v>4.8192771084337352E-2</v>
      </c>
      <c r="AL64" s="4">
        <v>76</v>
      </c>
      <c r="AM64">
        <v>0.30894308943089432</v>
      </c>
      <c r="AN64" s="4">
        <v>21</v>
      </c>
      <c r="AO64">
        <v>8.5365853658536592E-2</v>
      </c>
      <c r="AP64" s="4">
        <v>4</v>
      </c>
      <c r="AQ64">
        <v>7.3664825046040518E-3</v>
      </c>
      <c r="AR64" s="4">
        <v>0</v>
      </c>
      <c r="AS64">
        <v>0</v>
      </c>
      <c r="AT64" s="4">
        <v>0</v>
      </c>
      <c r="AU64" s="4">
        <v>0</v>
      </c>
      <c r="AV64" s="4">
        <v>12</v>
      </c>
      <c r="AW64">
        <v>3.0166666666666666</v>
      </c>
      <c r="AX64" s="4">
        <f t="shared" si="0"/>
        <v>180</v>
      </c>
      <c r="AY64" s="4">
        <v>267</v>
      </c>
      <c r="AZ64" s="4">
        <v>166</v>
      </c>
    </row>
    <row r="65" spans="1:52" x14ac:dyDescent="0.25">
      <c r="A65" s="4">
        <v>2017</v>
      </c>
      <c r="B65" s="4" t="s">
        <v>52</v>
      </c>
      <c r="C65" t="s">
        <v>116</v>
      </c>
      <c r="D65" t="s">
        <v>119</v>
      </c>
      <c r="E65" t="s">
        <v>635</v>
      </c>
      <c r="F65" s="4">
        <v>395</v>
      </c>
      <c r="G65">
        <v>258</v>
      </c>
      <c r="H65">
        <v>6</v>
      </c>
      <c r="I65">
        <v>394</v>
      </c>
      <c r="J65">
        <v>8.2157360406091371</v>
      </c>
      <c r="K65">
        <v>4</v>
      </c>
      <c r="L65">
        <v>1.015228426395939E-2</v>
      </c>
      <c r="M65">
        <v>0</v>
      </c>
      <c r="N65">
        <v>0</v>
      </c>
      <c r="O65">
        <v>0</v>
      </c>
      <c r="P65">
        <v>365</v>
      </c>
      <c r="Q65">
        <v>14</v>
      </c>
      <c r="R65">
        <v>86</v>
      </c>
      <c r="S65">
        <v>59</v>
      </c>
      <c r="T65">
        <v>244</v>
      </c>
      <c r="U65">
        <v>158.22540983606558</v>
      </c>
      <c r="V65">
        <v>205</v>
      </c>
      <c r="W65">
        <v>73.970731707317071</v>
      </c>
      <c r="X65">
        <v>142</v>
      </c>
      <c r="Y65">
        <v>118.3943661971831</v>
      </c>
      <c r="Z65">
        <v>218</v>
      </c>
      <c r="AA65">
        <v>323</v>
      </c>
      <c r="AB65">
        <v>126</v>
      </c>
      <c r="AC65">
        <v>148</v>
      </c>
      <c r="AD65">
        <v>0.31898734177215188</v>
      </c>
      <c r="AE65">
        <v>12</v>
      </c>
      <c r="AF65">
        <v>71</v>
      </c>
      <c r="AG65">
        <v>3.0379746835443037E-2</v>
      </c>
      <c r="AH65" s="4">
        <v>114</v>
      </c>
      <c r="AI65">
        <v>0.52293577981651373</v>
      </c>
      <c r="AJ65" s="4">
        <v>21</v>
      </c>
      <c r="AK65">
        <v>9.6330275229357804E-2</v>
      </c>
      <c r="AL65" s="4">
        <v>49</v>
      </c>
      <c r="AM65">
        <v>0.3888888888888889</v>
      </c>
      <c r="AN65" s="4">
        <v>18</v>
      </c>
      <c r="AO65">
        <v>0.14285714285714285</v>
      </c>
      <c r="AP65" s="4">
        <v>2</v>
      </c>
      <c r="AQ65">
        <v>5.0632911392405064E-3</v>
      </c>
      <c r="AR65" s="4">
        <v>0</v>
      </c>
      <c r="AS65">
        <v>0</v>
      </c>
      <c r="AT65" s="4">
        <v>2</v>
      </c>
      <c r="AU65" s="4">
        <v>0</v>
      </c>
      <c r="AV65" s="4">
        <v>9</v>
      </c>
      <c r="AW65">
        <v>2.9477611940298507</v>
      </c>
      <c r="AX65" s="4">
        <f t="shared" si="0"/>
        <v>134</v>
      </c>
      <c r="AY65" s="4">
        <v>246</v>
      </c>
      <c r="AZ65" s="4">
        <v>188</v>
      </c>
    </row>
    <row r="66" spans="1:52" x14ac:dyDescent="0.25">
      <c r="A66" s="4">
        <v>2017</v>
      </c>
      <c r="B66" s="4" t="s">
        <v>52</v>
      </c>
      <c r="C66" t="s">
        <v>116</v>
      </c>
      <c r="D66" t="s">
        <v>120</v>
      </c>
      <c r="E66" t="s">
        <v>636</v>
      </c>
      <c r="F66" s="4">
        <v>372</v>
      </c>
      <c r="G66">
        <v>222</v>
      </c>
      <c r="H66">
        <v>8</v>
      </c>
      <c r="I66">
        <v>372</v>
      </c>
      <c r="J66">
        <v>7.806451612903226</v>
      </c>
      <c r="K66">
        <v>33</v>
      </c>
      <c r="L66">
        <v>8.8709677419354843E-2</v>
      </c>
      <c r="M66">
        <v>0</v>
      </c>
      <c r="N66">
        <v>0</v>
      </c>
      <c r="O66">
        <v>0</v>
      </c>
      <c r="P66">
        <v>344</v>
      </c>
      <c r="Q66">
        <v>16</v>
      </c>
      <c r="R66">
        <v>88</v>
      </c>
      <c r="S66">
        <v>52</v>
      </c>
      <c r="T66">
        <v>207</v>
      </c>
      <c r="U66">
        <v>180.04347826086956</v>
      </c>
      <c r="V66">
        <v>194</v>
      </c>
      <c r="W66">
        <v>57.582474226804123</v>
      </c>
      <c r="X66">
        <v>159</v>
      </c>
      <c r="Y66">
        <v>150.8176100628931</v>
      </c>
      <c r="Z66">
        <v>192</v>
      </c>
      <c r="AA66">
        <v>315</v>
      </c>
      <c r="AB66">
        <v>152</v>
      </c>
      <c r="AC66">
        <v>191</v>
      </c>
      <c r="AD66">
        <v>0.40860215053763443</v>
      </c>
      <c r="AE66">
        <v>13</v>
      </c>
      <c r="AF66">
        <v>131</v>
      </c>
      <c r="AG66">
        <v>3.4946236559139782E-2</v>
      </c>
      <c r="AH66" s="4">
        <v>94</v>
      </c>
      <c r="AI66">
        <v>0.48958333333333331</v>
      </c>
      <c r="AJ66" s="4">
        <v>27</v>
      </c>
      <c r="AK66">
        <v>0.140625</v>
      </c>
      <c r="AL66" s="4">
        <v>49</v>
      </c>
      <c r="AM66">
        <v>0.32236842105263158</v>
      </c>
      <c r="AN66" s="4">
        <v>23</v>
      </c>
      <c r="AO66">
        <v>0.15131578947368421</v>
      </c>
      <c r="AP66" s="4">
        <v>2</v>
      </c>
      <c r="AQ66">
        <v>5.3763440860215058E-3</v>
      </c>
      <c r="AR66" s="4">
        <v>0</v>
      </c>
      <c r="AS66">
        <v>0</v>
      </c>
      <c r="AT66" s="4">
        <v>0</v>
      </c>
      <c r="AU66" s="4">
        <v>0</v>
      </c>
      <c r="AV66" s="4">
        <v>11</v>
      </c>
      <c r="AW66">
        <v>3.3513513513513513</v>
      </c>
      <c r="AX66" s="4">
        <f t="shared" si="0"/>
        <v>111</v>
      </c>
      <c r="AY66" s="4">
        <v>204</v>
      </c>
      <c r="AZ66" s="4">
        <v>107</v>
      </c>
    </row>
    <row r="67" spans="1:52" x14ac:dyDescent="0.25">
      <c r="A67" s="4">
        <v>2017</v>
      </c>
      <c r="B67" s="4" t="s">
        <v>52</v>
      </c>
      <c r="C67" t="s">
        <v>116</v>
      </c>
      <c r="D67" t="s">
        <v>121</v>
      </c>
      <c r="E67" t="s">
        <v>637</v>
      </c>
      <c r="F67" s="4">
        <v>325</v>
      </c>
      <c r="G67">
        <v>185</v>
      </c>
      <c r="H67">
        <v>11</v>
      </c>
      <c r="I67">
        <v>325</v>
      </c>
      <c r="J67">
        <v>9.6338461538461537</v>
      </c>
      <c r="K67">
        <v>8</v>
      </c>
      <c r="L67">
        <v>2.4615384615384615E-2</v>
      </c>
      <c r="M67">
        <v>0</v>
      </c>
      <c r="N67">
        <v>0</v>
      </c>
      <c r="O67">
        <v>0</v>
      </c>
      <c r="P67">
        <v>293</v>
      </c>
      <c r="Q67">
        <v>23</v>
      </c>
      <c r="R67">
        <v>67</v>
      </c>
      <c r="S67">
        <v>90</v>
      </c>
      <c r="T67">
        <v>132</v>
      </c>
      <c r="U67">
        <v>201.33333333333334</v>
      </c>
      <c r="V67">
        <v>119</v>
      </c>
      <c r="W67">
        <v>45.310924369747902</v>
      </c>
      <c r="X67">
        <v>186</v>
      </c>
      <c r="Y67">
        <v>145.09677419354838</v>
      </c>
      <c r="Z67">
        <v>123</v>
      </c>
      <c r="AA67">
        <v>324</v>
      </c>
      <c r="AB67">
        <v>176</v>
      </c>
      <c r="AC67">
        <v>180</v>
      </c>
      <c r="AD67">
        <v>0.54153846153846152</v>
      </c>
      <c r="AE67">
        <v>8</v>
      </c>
      <c r="AF67">
        <v>113</v>
      </c>
      <c r="AG67">
        <v>2.4615384615384615E-2</v>
      </c>
      <c r="AH67" s="4">
        <v>48</v>
      </c>
      <c r="AI67">
        <v>0.3902439024390244</v>
      </c>
      <c r="AJ67" s="4">
        <v>16</v>
      </c>
      <c r="AK67">
        <v>0.13008130081300814</v>
      </c>
      <c r="AL67" s="4">
        <v>60</v>
      </c>
      <c r="AM67">
        <v>0.34090909090909088</v>
      </c>
      <c r="AN67" s="4">
        <v>14</v>
      </c>
      <c r="AO67">
        <v>7.9545454545454544E-2</v>
      </c>
      <c r="AP67" s="4">
        <v>3</v>
      </c>
      <c r="AQ67">
        <v>9.2307692307692316E-3</v>
      </c>
      <c r="AR67" s="4">
        <v>0</v>
      </c>
      <c r="AS67">
        <v>0</v>
      </c>
      <c r="AT67" s="4">
        <v>0</v>
      </c>
      <c r="AU67" s="4">
        <v>0</v>
      </c>
      <c r="AV67" s="4">
        <v>8</v>
      </c>
      <c r="AW67">
        <v>2.8761061946902653</v>
      </c>
      <c r="AX67" s="4">
        <f t="shared" ref="AX67:AX130" si="1">IF(ISERROR(F67/AW67),0,F67/AW67)</f>
        <v>113.00000000000001</v>
      </c>
      <c r="AY67" s="4">
        <v>131</v>
      </c>
      <c r="AZ67" s="4">
        <v>111</v>
      </c>
    </row>
    <row r="68" spans="1:52" x14ac:dyDescent="0.25">
      <c r="A68" s="4">
        <v>2017</v>
      </c>
      <c r="B68" s="4" t="s">
        <v>52</v>
      </c>
      <c r="C68" t="s">
        <v>116</v>
      </c>
      <c r="D68" t="s">
        <v>122</v>
      </c>
      <c r="E68" t="s">
        <v>638</v>
      </c>
      <c r="F68" s="4">
        <v>305</v>
      </c>
      <c r="G68">
        <v>175</v>
      </c>
      <c r="H68">
        <v>9</v>
      </c>
      <c r="I68">
        <v>303</v>
      </c>
      <c r="J68">
        <v>8.996699669966997</v>
      </c>
      <c r="K68">
        <v>2</v>
      </c>
      <c r="L68">
        <v>6.6006600660066007E-3</v>
      </c>
      <c r="M68">
        <v>0</v>
      </c>
      <c r="N68">
        <v>0</v>
      </c>
      <c r="O68">
        <v>0</v>
      </c>
      <c r="P68">
        <v>261</v>
      </c>
      <c r="Q68">
        <v>21</v>
      </c>
      <c r="R68">
        <v>94</v>
      </c>
      <c r="S68">
        <v>70</v>
      </c>
      <c r="T68">
        <v>128</v>
      </c>
      <c r="U68">
        <v>193.125</v>
      </c>
      <c r="V68">
        <v>106</v>
      </c>
      <c r="W68">
        <v>30.783018867924529</v>
      </c>
      <c r="X68">
        <v>175</v>
      </c>
      <c r="Y68">
        <v>154.73714285714286</v>
      </c>
      <c r="Z68">
        <v>121</v>
      </c>
      <c r="AA68">
        <v>352</v>
      </c>
      <c r="AB68">
        <v>168</v>
      </c>
      <c r="AC68">
        <v>181</v>
      </c>
      <c r="AD68">
        <v>0.55081967213114758</v>
      </c>
      <c r="AE68">
        <v>18</v>
      </c>
      <c r="AF68">
        <v>112</v>
      </c>
      <c r="AG68">
        <v>5.9016393442622953E-2</v>
      </c>
      <c r="AH68" s="4">
        <v>50</v>
      </c>
      <c r="AI68">
        <v>0.41322314049586778</v>
      </c>
      <c r="AJ68" s="4">
        <v>10</v>
      </c>
      <c r="AK68">
        <v>8.2644628099173556E-2</v>
      </c>
      <c r="AL68" s="4">
        <v>43</v>
      </c>
      <c r="AM68">
        <v>0.25595238095238093</v>
      </c>
      <c r="AN68" s="4">
        <v>20</v>
      </c>
      <c r="AO68">
        <v>0.11904761904761904</v>
      </c>
      <c r="AP68" s="4">
        <v>1</v>
      </c>
      <c r="AQ68">
        <v>3.2786885245901639E-3</v>
      </c>
      <c r="AR68" s="4">
        <v>2</v>
      </c>
      <c r="AS68">
        <v>6.5573770491803279E-3</v>
      </c>
      <c r="AT68" s="4">
        <v>1</v>
      </c>
      <c r="AU68" s="4">
        <v>0</v>
      </c>
      <c r="AV68" s="4">
        <v>5</v>
      </c>
      <c r="AW68">
        <v>2.4206349206349205</v>
      </c>
      <c r="AX68" s="4">
        <f t="shared" si="1"/>
        <v>126.00000000000001</v>
      </c>
      <c r="AY68" s="4">
        <v>124</v>
      </c>
      <c r="AZ68" s="4">
        <v>96</v>
      </c>
    </row>
    <row r="69" spans="1:52" x14ac:dyDescent="0.25">
      <c r="A69" s="4">
        <v>2017</v>
      </c>
      <c r="B69" s="4" t="s">
        <v>52</v>
      </c>
      <c r="C69" t="s">
        <v>116</v>
      </c>
      <c r="D69" t="s">
        <v>123</v>
      </c>
      <c r="E69" t="s">
        <v>639</v>
      </c>
      <c r="F69" s="4">
        <v>303</v>
      </c>
      <c r="G69">
        <v>211</v>
      </c>
      <c r="H69">
        <v>8</v>
      </c>
      <c r="I69">
        <v>302</v>
      </c>
      <c r="J69">
        <v>9.9668874172185422</v>
      </c>
      <c r="K69">
        <v>4</v>
      </c>
      <c r="L69">
        <v>1.3245033112582781E-2</v>
      </c>
      <c r="M69">
        <v>0</v>
      </c>
      <c r="N69">
        <v>0</v>
      </c>
      <c r="O69">
        <v>0</v>
      </c>
      <c r="P69">
        <v>284</v>
      </c>
      <c r="Q69">
        <v>17</v>
      </c>
      <c r="R69">
        <v>61</v>
      </c>
      <c r="S69">
        <v>58</v>
      </c>
      <c r="T69">
        <v>172</v>
      </c>
      <c r="U69">
        <v>156.34302325581396</v>
      </c>
      <c r="V69">
        <v>147</v>
      </c>
      <c r="W69">
        <v>37.34013605442177</v>
      </c>
      <c r="X69">
        <v>128</v>
      </c>
      <c r="Y69">
        <v>129.40625</v>
      </c>
      <c r="Z69">
        <v>150</v>
      </c>
      <c r="AA69">
        <v>312</v>
      </c>
      <c r="AB69">
        <v>119</v>
      </c>
      <c r="AC69">
        <v>171</v>
      </c>
      <c r="AD69">
        <v>0.39273927392739272</v>
      </c>
      <c r="AE69">
        <v>15</v>
      </c>
      <c r="AF69">
        <v>101</v>
      </c>
      <c r="AG69">
        <v>4.9504950495049507E-2</v>
      </c>
      <c r="AH69" s="4">
        <v>61</v>
      </c>
      <c r="AI69">
        <v>0.40666666666666668</v>
      </c>
      <c r="AJ69" s="4">
        <v>13</v>
      </c>
      <c r="AK69">
        <v>8.666666666666667E-2</v>
      </c>
      <c r="AL69" s="4">
        <v>34</v>
      </c>
      <c r="AM69">
        <v>0.2857142857142857</v>
      </c>
      <c r="AN69" s="4">
        <v>13</v>
      </c>
      <c r="AO69">
        <v>0.1092436974789916</v>
      </c>
      <c r="AP69" s="4">
        <v>5</v>
      </c>
      <c r="AQ69">
        <v>1.65016501650165E-2</v>
      </c>
      <c r="AR69" s="4">
        <v>0</v>
      </c>
      <c r="AS69">
        <v>0</v>
      </c>
      <c r="AT69" s="4">
        <v>0</v>
      </c>
      <c r="AU69" s="4">
        <v>0</v>
      </c>
      <c r="AV69" s="4">
        <v>11</v>
      </c>
      <c r="AW69">
        <v>2.7297297297297298</v>
      </c>
      <c r="AX69" s="4">
        <f t="shared" si="1"/>
        <v>111</v>
      </c>
      <c r="AY69" s="4">
        <v>164</v>
      </c>
      <c r="AZ69" s="4">
        <v>179</v>
      </c>
    </row>
    <row r="70" spans="1:52" x14ac:dyDescent="0.25">
      <c r="A70" s="4">
        <v>2017</v>
      </c>
      <c r="B70" s="4" t="s">
        <v>52</v>
      </c>
      <c r="C70" t="s">
        <v>116</v>
      </c>
      <c r="D70" t="s">
        <v>124</v>
      </c>
      <c r="E70" t="s">
        <v>640</v>
      </c>
      <c r="F70" s="4">
        <v>295</v>
      </c>
      <c r="G70">
        <v>162</v>
      </c>
      <c r="H70">
        <v>8</v>
      </c>
      <c r="I70">
        <v>295</v>
      </c>
      <c r="J70">
        <v>8.0169491525423737</v>
      </c>
      <c r="K70">
        <v>6</v>
      </c>
      <c r="L70">
        <v>2.0338983050847456E-2</v>
      </c>
      <c r="M70">
        <v>0</v>
      </c>
      <c r="N70">
        <v>0</v>
      </c>
      <c r="O70">
        <v>0</v>
      </c>
      <c r="P70">
        <v>213</v>
      </c>
      <c r="Q70">
        <v>24</v>
      </c>
      <c r="R70">
        <v>61</v>
      </c>
      <c r="S70">
        <v>76</v>
      </c>
      <c r="T70">
        <v>72</v>
      </c>
      <c r="U70">
        <v>207.43055555555554</v>
      </c>
      <c r="V70">
        <v>67</v>
      </c>
      <c r="W70">
        <v>32.850746268656714</v>
      </c>
      <c r="X70">
        <v>216</v>
      </c>
      <c r="Y70">
        <v>101.61111111111111</v>
      </c>
      <c r="Z70">
        <v>72</v>
      </c>
      <c r="AA70">
        <v>367</v>
      </c>
      <c r="AB70">
        <v>216</v>
      </c>
      <c r="AC70">
        <v>121</v>
      </c>
      <c r="AD70">
        <v>0.73220338983050848</v>
      </c>
      <c r="AE70">
        <v>77</v>
      </c>
      <c r="AF70">
        <v>64</v>
      </c>
      <c r="AG70">
        <v>0.26101694915254237</v>
      </c>
      <c r="AH70" s="4">
        <v>29</v>
      </c>
      <c r="AI70">
        <v>0.40277777777777779</v>
      </c>
      <c r="AJ70" s="4">
        <v>11</v>
      </c>
      <c r="AK70">
        <v>0.15277777777777779</v>
      </c>
      <c r="AL70" s="4">
        <v>27</v>
      </c>
      <c r="AM70">
        <v>0.125</v>
      </c>
      <c r="AN70" s="4">
        <v>14</v>
      </c>
      <c r="AO70">
        <v>6.4814814814814811E-2</v>
      </c>
      <c r="AP70" s="4">
        <v>1</v>
      </c>
      <c r="AQ70">
        <v>3.3898305084745762E-3</v>
      </c>
      <c r="AR70" s="4">
        <v>1</v>
      </c>
      <c r="AS70">
        <v>3.3898305084745762E-3</v>
      </c>
      <c r="AT70" s="4">
        <v>1</v>
      </c>
      <c r="AU70" s="4">
        <v>0</v>
      </c>
      <c r="AV70" s="4">
        <v>6</v>
      </c>
      <c r="AW70">
        <v>2.2519083969465647</v>
      </c>
      <c r="AX70" s="4">
        <f t="shared" si="1"/>
        <v>131</v>
      </c>
      <c r="AY70" s="4">
        <v>70</v>
      </c>
      <c r="AZ70" s="4">
        <v>130</v>
      </c>
    </row>
    <row r="71" spans="1:52" x14ac:dyDescent="0.25">
      <c r="A71" s="4">
        <v>2017</v>
      </c>
      <c r="B71" s="4" t="s">
        <v>52</v>
      </c>
      <c r="C71" t="s">
        <v>116</v>
      </c>
      <c r="D71" t="s">
        <v>125</v>
      </c>
      <c r="E71" t="s">
        <v>641</v>
      </c>
      <c r="F71" s="4">
        <v>294</v>
      </c>
      <c r="G71">
        <v>135</v>
      </c>
      <c r="H71">
        <v>5</v>
      </c>
      <c r="I71">
        <v>294</v>
      </c>
      <c r="J71">
        <v>5.5</v>
      </c>
      <c r="K71">
        <v>6</v>
      </c>
      <c r="L71">
        <v>2.0408163265306121E-2</v>
      </c>
      <c r="M71">
        <v>0</v>
      </c>
      <c r="N71">
        <v>0</v>
      </c>
      <c r="O71">
        <v>0</v>
      </c>
      <c r="P71">
        <v>221</v>
      </c>
      <c r="Q71">
        <v>18</v>
      </c>
      <c r="R71">
        <v>59</v>
      </c>
      <c r="S71">
        <v>59</v>
      </c>
      <c r="T71">
        <v>72</v>
      </c>
      <c r="U71">
        <v>194.55555555555554</v>
      </c>
      <c r="V71">
        <v>66</v>
      </c>
      <c r="W71">
        <v>31.40909090909091</v>
      </c>
      <c r="X71">
        <v>219</v>
      </c>
      <c r="Y71">
        <v>86.073059360730596</v>
      </c>
      <c r="Z71">
        <v>70</v>
      </c>
      <c r="AA71">
        <v>335</v>
      </c>
      <c r="AB71">
        <v>216</v>
      </c>
      <c r="AC71">
        <v>104</v>
      </c>
      <c r="AD71">
        <v>0.73469387755102045</v>
      </c>
      <c r="AE71">
        <v>72</v>
      </c>
      <c r="AF71">
        <v>64</v>
      </c>
      <c r="AG71">
        <v>0.24489795918367346</v>
      </c>
      <c r="AH71" s="4">
        <v>24</v>
      </c>
      <c r="AI71">
        <v>0.34285714285714286</v>
      </c>
      <c r="AJ71" s="4">
        <v>10</v>
      </c>
      <c r="AK71">
        <v>0.14285714285714285</v>
      </c>
      <c r="AL71" s="4">
        <v>40</v>
      </c>
      <c r="AM71">
        <v>0.18518518518518517</v>
      </c>
      <c r="AN71" s="4">
        <v>13</v>
      </c>
      <c r="AO71">
        <v>6.0185185185185182E-2</v>
      </c>
      <c r="AP71" s="4">
        <v>1</v>
      </c>
      <c r="AQ71">
        <v>3.4013605442176869E-3</v>
      </c>
      <c r="AR71" s="4">
        <v>0</v>
      </c>
      <c r="AS71">
        <v>0</v>
      </c>
      <c r="AT71" s="4">
        <v>2</v>
      </c>
      <c r="AU71" s="4">
        <v>0</v>
      </c>
      <c r="AV71" s="4">
        <v>7</v>
      </c>
      <c r="AW71">
        <v>2.1777777777777776</v>
      </c>
      <c r="AX71" s="4">
        <f t="shared" si="1"/>
        <v>135</v>
      </c>
      <c r="AY71" s="4">
        <v>72</v>
      </c>
      <c r="AZ71" s="4">
        <v>109</v>
      </c>
    </row>
    <row r="72" spans="1:52" x14ac:dyDescent="0.25">
      <c r="A72" s="4">
        <v>2017</v>
      </c>
      <c r="B72" s="4" t="s">
        <v>52</v>
      </c>
      <c r="C72" t="s">
        <v>116</v>
      </c>
      <c r="D72" t="s">
        <v>126</v>
      </c>
      <c r="E72" t="s">
        <v>642</v>
      </c>
      <c r="F72" s="4">
        <v>278</v>
      </c>
      <c r="G72">
        <v>118</v>
      </c>
      <c r="H72">
        <v>5</v>
      </c>
      <c r="I72">
        <v>277</v>
      </c>
      <c r="J72">
        <v>5.7472924187725631</v>
      </c>
      <c r="K72">
        <v>10</v>
      </c>
      <c r="L72">
        <v>3.6101083032490974E-2</v>
      </c>
      <c r="M72">
        <v>0</v>
      </c>
      <c r="N72">
        <v>0</v>
      </c>
      <c r="O72">
        <v>0</v>
      </c>
      <c r="P72">
        <v>213</v>
      </c>
      <c r="Q72">
        <v>17</v>
      </c>
      <c r="R72">
        <v>50</v>
      </c>
      <c r="S72">
        <v>70</v>
      </c>
      <c r="T72">
        <v>71</v>
      </c>
      <c r="U72">
        <v>237.14084507042253</v>
      </c>
      <c r="V72">
        <v>66</v>
      </c>
      <c r="W72">
        <v>23.030303030303031</v>
      </c>
      <c r="X72">
        <v>201</v>
      </c>
      <c r="Y72">
        <v>99.442786069651746</v>
      </c>
      <c r="Z72">
        <v>69</v>
      </c>
      <c r="AA72">
        <v>395</v>
      </c>
      <c r="AB72">
        <v>202</v>
      </c>
      <c r="AC72">
        <v>122</v>
      </c>
      <c r="AD72">
        <v>0.72661870503597126</v>
      </c>
      <c r="AE72">
        <v>87</v>
      </c>
      <c r="AF72">
        <v>57</v>
      </c>
      <c r="AG72">
        <v>0.31294964028776978</v>
      </c>
      <c r="AH72" s="4">
        <v>33</v>
      </c>
      <c r="AI72">
        <v>0.47826086956521741</v>
      </c>
      <c r="AJ72" s="4">
        <v>9</v>
      </c>
      <c r="AK72">
        <v>0.13043478260869565</v>
      </c>
      <c r="AL72" s="4">
        <v>39</v>
      </c>
      <c r="AM72">
        <v>0.19306930693069307</v>
      </c>
      <c r="AN72" s="4">
        <v>9</v>
      </c>
      <c r="AO72">
        <v>4.4554455445544552E-2</v>
      </c>
      <c r="AP72" s="4">
        <v>3</v>
      </c>
      <c r="AQ72">
        <v>1.0791366906474821E-2</v>
      </c>
      <c r="AR72" s="4">
        <v>1</v>
      </c>
      <c r="AS72">
        <v>3.5971223021582736E-3</v>
      </c>
      <c r="AT72" s="4">
        <v>0</v>
      </c>
      <c r="AU72" s="4">
        <v>0</v>
      </c>
      <c r="AV72" s="4">
        <v>4</v>
      </c>
      <c r="AW72">
        <v>2.0592592592592593</v>
      </c>
      <c r="AX72" s="4">
        <f t="shared" si="1"/>
        <v>135</v>
      </c>
      <c r="AY72" s="4">
        <v>71</v>
      </c>
      <c r="AZ72" s="4">
        <v>92</v>
      </c>
    </row>
    <row r="73" spans="1:52" x14ac:dyDescent="0.25">
      <c r="A73" s="4">
        <v>2017</v>
      </c>
      <c r="B73" s="4" t="s">
        <v>52</v>
      </c>
      <c r="C73" t="s">
        <v>116</v>
      </c>
      <c r="D73" t="s">
        <v>127</v>
      </c>
      <c r="E73" t="s">
        <v>643</v>
      </c>
      <c r="F73" s="4">
        <v>263</v>
      </c>
      <c r="G73">
        <v>121</v>
      </c>
      <c r="H73">
        <v>5</v>
      </c>
      <c r="I73">
        <v>263</v>
      </c>
      <c r="J73">
        <v>6.6768060836501899</v>
      </c>
      <c r="K73">
        <v>8</v>
      </c>
      <c r="L73">
        <v>3.0418250950570342E-2</v>
      </c>
      <c r="M73">
        <v>0</v>
      </c>
      <c r="N73">
        <v>0</v>
      </c>
      <c r="O73">
        <v>0</v>
      </c>
      <c r="P73">
        <v>171</v>
      </c>
      <c r="Q73">
        <v>25</v>
      </c>
      <c r="R73">
        <v>45</v>
      </c>
      <c r="S73">
        <v>41</v>
      </c>
      <c r="T73">
        <v>27</v>
      </c>
      <c r="U73">
        <v>172.96296296296296</v>
      </c>
      <c r="V73">
        <v>25</v>
      </c>
      <c r="W73">
        <v>50.88</v>
      </c>
      <c r="X73">
        <v>236</v>
      </c>
      <c r="Y73">
        <v>77.495762711864401</v>
      </c>
      <c r="Z73">
        <v>27</v>
      </c>
      <c r="AA73">
        <v>343</v>
      </c>
      <c r="AB73">
        <v>234</v>
      </c>
      <c r="AC73">
        <v>103</v>
      </c>
      <c r="AD73">
        <v>0.88973384030418246</v>
      </c>
      <c r="AE73">
        <v>97</v>
      </c>
      <c r="AF73">
        <v>70</v>
      </c>
      <c r="AG73">
        <v>0.36882129277566539</v>
      </c>
      <c r="AH73" s="4">
        <v>13</v>
      </c>
      <c r="AI73">
        <v>0.48148148148148145</v>
      </c>
      <c r="AJ73" s="4">
        <v>3</v>
      </c>
      <c r="AK73">
        <v>0.1111111111111111</v>
      </c>
      <c r="AL73" s="4">
        <v>32</v>
      </c>
      <c r="AM73">
        <v>0.13675213675213677</v>
      </c>
      <c r="AN73" s="4">
        <v>9</v>
      </c>
      <c r="AO73">
        <v>3.8461538461538464E-2</v>
      </c>
      <c r="AP73" s="4">
        <v>2</v>
      </c>
      <c r="AQ73">
        <v>7.6045627376425855E-3</v>
      </c>
      <c r="AR73" s="4">
        <v>0</v>
      </c>
      <c r="AS73">
        <v>0</v>
      </c>
      <c r="AT73" s="4">
        <v>0</v>
      </c>
      <c r="AU73" s="4">
        <v>0</v>
      </c>
      <c r="AV73" s="4">
        <v>6</v>
      </c>
      <c r="AW73">
        <v>2.120967741935484</v>
      </c>
      <c r="AX73" s="4">
        <f t="shared" si="1"/>
        <v>124</v>
      </c>
      <c r="AY73" s="4">
        <v>24</v>
      </c>
      <c r="AZ73" s="4">
        <v>70</v>
      </c>
    </row>
    <row r="74" spans="1:52" x14ac:dyDescent="0.25">
      <c r="A74" s="4">
        <v>2017</v>
      </c>
      <c r="B74" s="4" t="s">
        <v>52</v>
      </c>
      <c r="C74" t="s">
        <v>116</v>
      </c>
      <c r="D74" t="s">
        <v>128</v>
      </c>
      <c r="E74" t="s">
        <v>644</v>
      </c>
      <c r="F74" s="4">
        <v>263</v>
      </c>
      <c r="G74">
        <v>187</v>
      </c>
      <c r="H74">
        <v>8</v>
      </c>
      <c r="I74">
        <v>263</v>
      </c>
      <c r="J74">
        <v>9.6311787072243344</v>
      </c>
      <c r="K74">
        <v>8</v>
      </c>
      <c r="L74">
        <v>3.0418250950570342E-2</v>
      </c>
      <c r="M74">
        <v>0</v>
      </c>
      <c r="N74">
        <v>0</v>
      </c>
      <c r="O74">
        <v>0</v>
      </c>
      <c r="P74">
        <v>246</v>
      </c>
      <c r="Q74">
        <v>17</v>
      </c>
      <c r="R74">
        <v>53</v>
      </c>
      <c r="S74">
        <v>77</v>
      </c>
      <c r="T74">
        <v>145</v>
      </c>
      <c r="U74">
        <v>185.08275862068965</v>
      </c>
      <c r="V74">
        <v>140</v>
      </c>
      <c r="W74">
        <v>57.685714285714283</v>
      </c>
      <c r="X74">
        <v>113</v>
      </c>
      <c r="Y74">
        <v>143.00884955752213</v>
      </c>
      <c r="Z74">
        <v>137</v>
      </c>
      <c r="AA74">
        <v>343</v>
      </c>
      <c r="AB74">
        <v>104</v>
      </c>
      <c r="AC74">
        <v>168</v>
      </c>
      <c r="AD74">
        <v>0.39543726235741444</v>
      </c>
      <c r="AE74">
        <v>6</v>
      </c>
      <c r="AF74">
        <v>91</v>
      </c>
      <c r="AG74">
        <v>2.2813688212927757E-2</v>
      </c>
      <c r="AH74" s="4">
        <v>54</v>
      </c>
      <c r="AI74">
        <v>0.39416058394160586</v>
      </c>
      <c r="AJ74" s="4">
        <v>8</v>
      </c>
      <c r="AK74">
        <v>5.8394160583941604E-2</v>
      </c>
      <c r="AL74" s="4">
        <v>18</v>
      </c>
      <c r="AM74">
        <v>0.17307692307692307</v>
      </c>
      <c r="AN74" s="4">
        <v>13</v>
      </c>
      <c r="AO74">
        <v>0.125</v>
      </c>
      <c r="AP74" s="4">
        <v>0</v>
      </c>
      <c r="AQ74">
        <v>0</v>
      </c>
      <c r="AR74" s="4">
        <v>1</v>
      </c>
      <c r="AS74">
        <v>3.8022813688212928E-3</v>
      </c>
      <c r="AT74" s="4">
        <v>0</v>
      </c>
      <c r="AU74" s="4">
        <v>0</v>
      </c>
      <c r="AV74" s="4">
        <v>4</v>
      </c>
      <c r="AW74">
        <v>2.6039603960396041</v>
      </c>
      <c r="AX74" s="4">
        <f t="shared" si="1"/>
        <v>101</v>
      </c>
      <c r="AY74" s="4">
        <v>144</v>
      </c>
      <c r="AZ74" s="4">
        <v>125</v>
      </c>
    </row>
    <row r="75" spans="1:52" x14ac:dyDescent="0.25">
      <c r="A75" s="4">
        <v>2017</v>
      </c>
      <c r="B75" s="4" t="s">
        <v>52</v>
      </c>
      <c r="C75" t="s">
        <v>116</v>
      </c>
      <c r="D75" t="s">
        <v>129</v>
      </c>
      <c r="E75" t="s">
        <v>645</v>
      </c>
      <c r="F75" s="4">
        <v>262</v>
      </c>
      <c r="G75">
        <v>195</v>
      </c>
      <c r="H75">
        <v>8</v>
      </c>
      <c r="I75">
        <v>262</v>
      </c>
      <c r="J75">
        <v>9.0152671755725198</v>
      </c>
      <c r="K75">
        <v>8</v>
      </c>
      <c r="L75">
        <v>3.0534351145038167E-2</v>
      </c>
      <c r="M75">
        <v>0</v>
      </c>
      <c r="N75">
        <v>0</v>
      </c>
      <c r="O75">
        <v>0</v>
      </c>
      <c r="P75">
        <v>240</v>
      </c>
      <c r="Q75">
        <v>15</v>
      </c>
      <c r="R75">
        <v>34</v>
      </c>
      <c r="S75">
        <v>83</v>
      </c>
      <c r="T75">
        <v>175</v>
      </c>
      <c r="U75">
        <v>202.57714285714286</v>
      </c>
      <c r="V75">
        <v>168</v>
      </c>
      <c r="W75">
        <v>47.392857142857146</v>
      </c>
      <c r="X75">
        <v>82</v>
      </c>
      <c r="Y75">
        <v>132.32926829268294</v>
      </c>
      <c r="Z75">
        <v>167</v>
      </c>
      <c r="AA75">
        <v>327</v>
      </c>
      <c r="AB75">
        <v>83</v>
      </c>
      <c r="AC75">
        <v>160</v>
      </c>
      <c r="AD75">
        <v>0.31679389312977096</v>
      </c>
      <c r="AE75">
        <v>8</v>
      </c>
      <c r="AF75">
        <v>58</v>
      </c>
      <c r="AG75">
        <v>3.0534351145038167E-2</v>
      </c>
      <c r="AH75" s="4">
        <v>77</v>
      </c>
      <c r="AI75">
        <v>0.46107784431137727</v>
      </c>
      <c r="AJ75" s="4">
        <v>10</v>
      </c>
      <c r="AK75">
        <v>5.9880239520958084E-2</v>
      </c>
      <c r="AL75" s="4">
        <v>19</v>
      </c>
      <c r="AM75">
        <v>0.2289156626506024</v>
      </c>
      <c r="AN75" s="4">
        <v>3</v>
      </c>
      <c r="AO75">
        <v>3.614457831325301E-2</v>
      </c>
      <c r="AP75" s="4">
        <v>0</v>
      </c>
      <c r="AQ75">
        <v>0</v>
      </c>
      <c r="AR75" s="4">
        <v>0</v>
      </c>
      <c r="AS75">
        <v>0</v>
      </c>
      <c r="AT75" s="4">
        <v>0</v>
      </c>
      <c r="AU75" s="4">
        <v>0</v>
      </c>
      <c r="AV75" s="4">
        <v>9</v>
      </c>
      <c r="AW75">
        <v>2.847826086956522</v>
      </c>
      <c r="AX75" s="4">
        <f t="shared" si="1"/>
        <v>92</v>
      </c>
      <c r="AY75" s="4">
        <v>173</v>
      </c>
      <c r="AZ75" s="4">
        <v>115</v>
      </c>
    </row>
    <row r="76" spans="1:52" x14ac:dyDescent="0.25">
      <c r="A76" s="4">
        <v>2017</v>
      </c>
      <c r="B76" s="4" t="s">
        <v>52</v>
      </c>
      <c r="C76" t="s">
        <v>116</v>
      </c>
      <c r="D76" t="s">
        <v>130</v>
      </c>
      <c r="E76" t="s">
        <v>646</v>
      </c>
      <c r="F76" s="4">
        <v>260</v>
      </c>
      <c r="G76">
        <v>110</v>
      </c>
      <c r="H76">
        <v>7</v>
      </c>
      <c r="I76">
        <v>260</v>
      </c>
      <c r="J76">
        <v>7.0615384615384613</v>
      </c>
      <c r="K76">
        <v>29</v>
      </c>
      <c r="L76">
        <v>0.11153846153846154</v>
      </c>
      <c r="M76">
        <v>0</v>
      </c>
      <c r="N76">
        <v>0</v>
      </c>
      <c r="O76">
        <v>0</v>
      </c>
      <c r="P76">
        <v>183</v>
      </c>
      <c r="Q76">
        <v>23</v>
      </c>
      <c r="R76">
        <v>68</v>
      </c>
      <c r="S76">
        <v>59</v>
      </c>
      <c r="T76">
        <v>70</v>
      </c>
      <c r="U76">
        <v>255.84285714285716</v>
      </c>
      <c r="V76">
        <v>56</v>
      </c>
      <c r="W76">
        <v>16.428571428571427</v>
      </c>
      <c r="X76">
        <v>183</v>
      </c>
      <c r="Y76">
        <v>105.82513661202186</v>
      </c>
      <c r="Z76">
        <v>68</v>
      </c>
      <c r="AA76">
        <v>370</v>
      </c>
      <c r="AB76">
        <v>184</v>
      </c>
      <c r="AC76">
        <v>133</v>
      </c>
      <c r="AD76">
        <v>0.70769230769230773</v>
      </c>
      <c r="AE76">
        <v>57</v>
      </c>
      <c r="AF76">
        <v>66</v>
      </c>
      <c r="AG76">
        <v>0.21923076923076923</v>
      </c>
      <c r="AH76" s="4">
        <v>28</v>
      </c>
      <c r="AI76">
        <v>0.41176470588235292</v>
      </c>
      <c r="AJ76" s="4">
        <v>15</v>
      </c>
      <c r="AK76">
        <v>0.22058823529411764</v>
      </c>
      <c r="AL76" s="4">
        <v>31</v>
      </c>
      <c r="AM76">
        <v>0.16847826086956522</v>
      </c>
      <c r="AN76" s="4">
        <v>10</v>
      </c>
      <c r="AO76">
        <v>5.434782608695652E-2</v>
      </c>
      <c r="AP76" s="4">
        <v>0</v>
      </c>
      <c r="AQ76">
        <v>0</v>
      </c>
      <c r="AR76" s="4">
        <v>0</v>
      </c>
      <c r="AS76">
        <v>0</v>
      </c>
      <c r="AT76" s="4">
        <v>0</v>
      </c>
      <c r="AU76" s="4">
        <v>0</v>
      </c>
      <c r="AV76" s="4">
        <v>2</v>
      </c>
      <c r="AW76">
        <v>2.5</v>
      </c>
      <c r="AX76" s="4">
        <f t="shared" si="1"/>
        <v>104</v>
      </c>
      <c r="AY76" s="4">
        <v>69</v>
      </c>
      <c r="AZ76" s="4">
        <v>91</v>
      </c>
    </row>
    <row r="77" spans="1:52" x14ac:dyDescent="0.25">
      <c r="A77" s="4">
        <v>2017</v>
      </c>
      <c r="B77" s="4" t="s">
        <v>52</v>
      </c>
      <c r="C77" t="s">
        <v>116</v>
      </c>
      <c r="D77" t="s">
        <v>131</v>
      </c>
      <c r="E77" t="s">
        <v>647</v>
      </c>
      <c r="F77" s="4">
        <v>242</v>
      </c>
      <c r="G77">
        <v>117</v>
      </c>
      <c r="H77">
        <v>5</v>
      </c>
      <c r="I77">
        <v>242</v>
      </c>
      <c r="J77">
        <v>6.0661157024793386</v>
      </c>
      <c r="K77">
        <v>4</v>
      </c>
      <c r="L77">
        <v>1.6528925619834711E-2</v>
      </c>
      <c r="M77">
        <v>0</v>
      </c>
      <c r="N77">
        <v>0</v>
      </c>
      <c r="O77">
        <v>0</v>
      </c>
      <c r="P77">
        <v>185</v>
      </c>
      <c r="Q77">
        <v>14</v>
      </c>
      <c r="R77">
        <v>56</v>
      </c>
      <c r="S77">
        <v>41</v>
      </c>
      <c r="T77">
        <v>51</v>
      </c>
      <c r="U77">
        <v>196.86274509803923</v>
      </c>
      <c r="V77">
        <v>46</v>
      </c>
      <c r="W77">
        <v>45.760869565217391</v>
      </c>
      <c r="X77">
        <v>191</v>
      </c>
      <c r="Y77">
        <v>87.722513089005233</v>
      </c>
      <c r="Z77">
        <v>46</v>
      </c>
      <c r="AA77">
        <v>403</v>
      </c>
      <c r="AB77">
        <v>189</v>
      </c>
      <c r="AC77">
        <v>111</v>
      </c>
      <c r="AD77">
        <v>0.78099173553719003</v>
      </c>
      <c r="AE77">
        <v>70</v>
      </c>
      <c r="AF77">
        <v>67</v>
      </c>
      <c r="AG77">
        <v>0.28925619834710742</v>
      </c>
      <c r="AH77" s="4">
        <v>28</v>
      </c>
      <c r="AI77">
        <v>0.60869565217391308</v>
      </c>
      <c r="AJ77" s="4">
        <v>4</v>
      </c>
      <c r="AK77">
        <v>8.6956521739130432E-2</v>
      </c>
      <c r="AL77" s="4">
        <v>28</v>
      </c>
      <c r="AM77">
        <v>0.14814814814814814</v>
      </c>
      <c r="AN77" s="4">
        <v>2</v>
      </c>
      <c r="AO77">
        <v>1.0582010582010581E-2</v>
      </c>
      <c r="AP77" s="4">
        <v>0</v>
      </c>
      <c r="AQ77">
        <v>0</v>
      </c>
      <c r="AR77" s="4">
        <v>0</v>
      </c>
      <c r="AS77">
        <v>0</v>
      </c>
      <c r="AT77" s="4">
        <v>0</v>
      </c>
      <c r="AU77" s="4">
        <v>0</v>
      </c>
      <c r="AV77" s="4">
        <v>3</v>
      </c>
      <c r="AW77">
        <v>1.9206349206349207</v>
      </c>
      <c r="AX77" s="4">
        <f t="shared" si="1"/>
        <v>126</v>
      </c>
      <c r="AY77" s="4">
        <v>51</v>
      </c>
      <c r="AZ77" s="4">
        <v>142</v>
      </c>
    </row>
    <row r="78" spans="1:52" x14ac:dyDescent="0.25">
      <c r="A78" s="4">
        <v>2017</v>
      </c>
      <c r="B78" s="4" t="s">
        <v>52</v>
      </c>
      <c r="C78" t="s">
        <v>116</v>
      </c>
      <c r="D78" t="s">
        <v>132</v>
      </c>
      <c r="E78" t="s">
        <v>648</v>
      </c>
      <c r="F78" s="4">
        <v>238</v>
      </c>
      <c r="G78">
        <v>111</v>
      </c>
      <c r="H78">
        <v>7</v>
      </c>
      <c r="I78">
        <v>238</v>
      </c>
      <c r="J78">
        <v>7.4327731092436977</v>
      </c>
      <c r="K78">
        <v>0</v>
      </c>
      <c r="L78">
        <v>0</v>
      </c>
      <c r="M78">
        <v>0</v>
      </c>
      <c r="N78">
        <v>0</v>
      </c>
      <c r="O78">
        <v>0</v>
      </c>
      <c r="P78">
        <v>188</v>
      </c>
      <c r="Q78">
        <v>19</v>
      </c>
      <c r="R78">
        <v>71</v>
      </c>
      <c r="S78">
        <v>79</v>
      </c>
      <c r="T78">
        <v>62</v>
      </c>
      <c r="U78">
        <v>234.09677419354838</v>
      </c>
      <c r="V78">
        <v>54</v>
      </c>
      <c r="W78">
        <v>54.777777777777779</v>
      </c>
      <c r="X78">
        <v>172</v>
      </c>
      <c r="Y78">
        <v>135.04651162790697</v>
      </c>
      <c r="Z78">
        <v>60</v>
      </c>
      <c r="AA78">
        <v>393</v>
      </c>
      <c r="AB78">
        <v>173</v>
      </c>
      <c r="AC78">
        <v>164</v>
      </c>
      <c r="AD78">
        <v>0.72689075630252098</v>
      </c>
      <c r="AE78">
        <v>51</v>
      </c>
      <c r="AF78">
        <v>110</v>
      </c>
      <c r="AG78">
        <v>0.21428571428571427</v>
      </c>
      <c r="AH78" s="4">
        <v>35</v>
      </c>
      <c r="AI78">
        <v>0.58333333333333337</v>
      </c>
      <c r="AJ78" s="4">
        <v>6</v>
      </c>
      <c r="AK78">
        <v>0.1</v>
      </c>
      <c r="AL78" s="4">
        <v>29</v>
      </c>
      <c r="AM78">
        <v>0.16763005780346821</v>
      </c>
      <c r="AN78" s="4">
        <v>12</v>
      </c>
      <c r="AO78">
        <v>6.9364161849710976E-2</v>
      </c>
      <c r="AP78" s="4">
        <v>1</v>
      </c>
      <c r="AQ78">
        <v>4.2016806722689074E-3</v>
      </c>
      <c r="AR78" s="4">
        <v>2</v>
      </c>
      <c r="AS78">
        <v>8.4033613445378148E-3</v>
      </c>
      <c r="AT78" s="4">
        <v>0</v>
      </c>
      <c r="AU78" s="4">
        <v>0</v>
      </c>
      <c r="AV78" s="4">
        <v>6</v>
      </c>
      <c r="AW78">
        <v>1.9508196721311475</v>
      </c>
      <c r="AX78" s="4">
        <f t="shared" si="1"/>
        <v>122</v>
      </c>
      <c r="AY78" s="4">
        <v>60</v>
      </c>
      <c r="AZ78" s="4">
        <v>111</v>
      </c>
    </row>
    <row r="79" spans="1:52" x14ac:dyDescent="0.25">
      <c r="A79" s="4">
        <v>2017</v>
      </c>
      <c r="B79" s="4" t="s">
        <v>52</v>
      </c>
      <c r="C79" t="s">
        <v>116</v>
      </c>
      <c r="D79" t="s">
        <v>133</v>
      </c>
      <c r="E79" t="s">
        <v>649</v>
      </c>
      <c r="F79" s="4">
        <v>238</v>
      </c>
      <c r="G79">
        <v>147</v>
      </c>
      <c r="H79">
        <v>11</v>
      </c>
      <c r="I79">
        <v>238</v>
      </c>
      <c r="J79">
        <v>10.184873949579831</v>
      </c>
      <c r="K79">
        <v>8</v>
      </c>
      <c r="L79">
        <v>3.3613445378151259E-2</v>
      </c>
      <c r="M79">
        <v>0</v>
      </c>
      <c r="N79">
        <v>0</v>
      </c>
      <c r="O79">
        <v>0</v>
      </c>
      <c r="P79">
        <v>215</v>
      </c>
      <c r="Q79">
        <v>24</v>
      </c>
      <c r="R79">
        <v>59</v>
      </c>
      <c r="S79">
        <v>106</v>
      </c>
      <c r="T79">
        <v>139</v>
      </c>
      <c r="U79">
        <v>226.87769784172662</v>
      </c>
      <c r="V79">
        <v>106</v>
      </c>
      <c r="W79">
        <v>41.320754716981135</v>
      </c>
      <c r="X79">
        <v>94</v>
      </c>
      <c r="Y79">
        <v>186.87234042553192</v>
      </c>
      <c r="Z79">
        <v>130</v>
      </c>
      <c r="AA79">
        <v>357</v>
      </c>
      <c r="AB79">
        <v>97</v>
      </c>
      <c r="AC79">
        <v>211</v>
      </c>
      <c r="AD79">
        <v>0.40756302521008403</v>
      </c>
      <c r="AE79">
        <v>15</v>
      </c>
      <c r="AF79">
        <v>104</v>
      </c>
      <c r="AG79">
        <v>6.3025210084033612E-2</v>
      </c>
      <c r="AH79" s="4">
        <v>64</v>
      </c>
      <c r="AI79">
        <v>0.49230769230769234</v>
      </c>
      <c r="AJ79" s="4">
        <v>11</v>
      </c>
      <c r="AK79">
        <v>8.461538461538462E-2</v>
      </c>
      <c r="AL79" s="4">
        <v>26</v>
      </c>
      <c r="AM79">
        <v>0.26804123711340205</v>
      </c>
      <c r="AN79" s="4">
        <v>7</v>
      </c>
      <c r="AO79">
        <v>7.2164948453608241E-2</v>
      </c>
      <c r="AP79" s="4">
        <v>1</v>
      </c>
      <c r="AQ79">
        <v>4.2016806722689074E-3</v>
      </c>
      <c r="AR79" s="4">
        <v>1</v>
      </c>
      <c r="AS79">
        <v>4.2016806722689074E-3</v>
      </c>
      <c r="AT79" s="4">
        <v>0</v>
      </c>
      <c r="AU79" s="4">
        <v>0</v>
      </c>
      <c r="AV79" s="4">
        <v>5</v>
      </c>
      <c r="AW79">
        <v>2.4285714285714284</v>
      </c>
      <c r="AX79" s="4">
        <f t="shared" si="1"/>
        <v>98.000000000000014</v>
      </c>
      <c r="AY79" s="4">
        <v>135</v>
      </c>
      <c r="AZ79" s="4">
        <v>122</v>
      </c>
    </row>
    <row r="80" spans="1:52" x14ac:dyDescent="0.25">
      <c r="A80" s="4">
        <v>2017</v>
      </c>
      <c r="B80" s="4" t="s">
        <v>52</v>
      </c>
      <c r="C80" t="s">
        <v>116</v>
      </c>
      <c r="D80" t="s">
        <v>134</v>
      </c>
      <c r="E80" t="s">
        <v>650</v>
      </c>
      <c r="F80" s="4">
        <v>220</v>
      </c>
      <c r="G80">
        <v>152</v>
      </c>
      <c r="H80">
        <v>14</v>
      </c>
      <c r="I80">
        <v>220</v>
      </c>
      <c r="J80">
        <v>11.909090909090908</v>
      </c>
      <c r="K80">
        <v>8</v>
      </c>
      <c r="L80">
        <v>3.6363636363636362E-2</v>
      </c>
      <c r="M80">
        <v>0</v>
      </c>
      <c r="N80">
        <v>0</v>
      </c>
      <c r="O80">
        <v>0</v>
      </c>
      <c r="P80">
        <v>212</v>
      </c>
      <c r="Q80">
        <v>20</v>
      </c>
      <c r="R80">
        <v>47</v>
      </c>
      <c r="S80">
        <v>113</v>
      </c>
      <c r="T80">
        <v>132</v>
      </c>
      <c r="U80">
        <v>223.43939393939394</v>
      </c>
      <c r="V80">
        <v>101</v>
      </c>
      <c r="W80">
        <v>3.1881188118811883</v>
      </c>
      <c r="X80">
        <v>82</v>
      </c>
      <c r="Y80">
        <v>162.64634146341464</v>
      </c>
      <c r="Z80">
        <v>125</v>
      </c>
      <c r="AA80">
        <v>306</v>
      </c>
      <c r="AB80">
        <v>76</v>
      </c>
      <c r="AC80">
        <v>182</v>
      </c>
      <c r="AD80">
        <v>0.34545454545454546</v>
      </c>
      <c r="AE80">
        <v>3</v>
      </c>
      <c r="AF80">
        <v>151</v>
      </c>
      <c r="AG80">
        <v>1.3636363636363636E-2</v>
      </c>
      <c r="AH80" s="4">
        <v>56</v>
      </c>
      <c r="AI80">
        <v>0.44800000000000001</v>
      </c>
      <c r="AJ80" s="4">
        <v>10</v>
      </c>
      <c r="AK80">
        <v>0.08</v>
      </c>
      <c r="AL80" s="4">
        <v>22</v>
      </c>
      <c r="AM80">
        <v>0.28947368421052633</v>
      </c>
      <c r="AN80" s="4">
        <v>7</v>
      </c>
      <c r="AO80">
        <v>9.2105263157894732E-2</v>
      </c>
      <c r="AP80" s="4">
        <v>1</v>
      </c>
      <c r="AQ80">
        <v>4.5454545454545452E-3</v>
      </c>
      <c r="AR80" s="4">
        <v>1</v>
      </c>
      <c r="AS80">
        <v>4.5454545454545452E-3</v>
      </c>
      <c r="AT80" s="4">
        <v>0</v>
      </c>
      <c r="AU80" s="4">
        <v>0</v>
      </c>
      <c r="AV80" s="4">
        <v>7</v>
      </c>
      <c r="AW80">
        <v>2.2222222222222223</v>
      </c>
      <c r="AX80" s="4">
        <f t="shared" si="1"/>
        <v>99</v>
      </c>
      <c r="AY80" s="4">
        <v>134</v>
      </c>
      <c r="AZ80" s="4">
        <v>121</v>
      </c>
    </row>
    <row r="81" spans="1:52" x14ac:dyDescent="0.25">
      <c r="A81" s="4">
        <v>2017</v>
      </c>
      <c r="B81" s="4" t="s">
        <v>52</v>
      </c>
      <c r="C81" t="s">
        <v>116</v>
      </c>
      <c r="D81" t="s">
        <v>135</v>
      </c>
      <c r="E81" t="s">
        <v>651</v>
      </c>
      <c r="F81" s="4">
        <v>219</v>
      </c>
      <c r="G81">
        <v>126</v>
      </c>
      <c r="H81">
        <v>9</v>
      </c>
      <c r="I81">
        <v>219</v>
      </c>
      <c r="J81">
        <v>8.237442922374429</v>
      </c>
      <c r="K81">
        <v>6</v>
      </c>
      <c r="L81">
        <v>2.7397260273972601E-2</v>
      </c>
      <c r="M81">
        <v>0</v>
      </c>
      <c r="N81">
        <v>0</v>
      </c>
      <c r="O81">
        <v>0</v>
      </c>
      <c r="P81">
        <v>185</v>
      </c>
      <c r="Q81">
        <v>25</v>
      </c>
      <c r="R81">
        <v>52</v>
      </c>
      <c r="S81">
        <v>74</v>
      </c>
      <c r="T81">
        <v>70</v>
      </c>
      <c r="U81">
        <v>233.31428571428572</v>
      </c>
      <c r="V81">
        <v>56</v>
      </c>
      <c r="W81">
        <v>40.178571428571431</v>
      </c>
      <c r="X81">
        <v>145</v>
      </c>
      <c r="Y81">
        <v>178.06896551724137</v>
      </c>
      <c r="Z81">
        <v>69</v>
      </c>
      <c r="AA81">
        <v>332</v>
      </c>
      <c r="AB81">
        <v>145</v>
      </c>
      <c r="AC81">
        <v>197</v>
      </c>
      <c r="AD81">
        <v>0.66210045662100458</v>
      </c>
      <c r="AE81">
        <v>28</v>
      </c>
      <c r="AF81">
        <v>110</v>
      </c>
      <c r="AG81">
        <v>0.12785388127853881</v>
      </c>
      <c r="AH81" s="4">
        <v>40</v>
      </c>
      <c r="AI81">
        <v>0.57971014492753625</v>
      </c>
      <c r="AJ81" s="4">
        <v>9</v>
      </c>
      <c r="AK81">
        <v>0.13043478260869565</v>
      </c>
      <c r="AL81" s="4">
        <v>46</v>
      </c>
      <c r="AM81">
        <v>0.31724137931034485</v>
      </c>
      <c r="AN81" s="4">
        <v>20</v>
      </c>
      <c r="AO81">
        <v>0.13793103448275862</v>
      </c>
      <c r="AP81" s="4">
        <v>2</v>
      </c>
      <c r="AQ81">
        <v>9.1324200913242004E-3</v>
      </c>
      <c r="AR81" s="4">
        <v>0</v>
      </c>
      <c r="AS81">
        <v>0</v>
      </c>
      <c r="AT81" s="4">
        <v>0</v>
      </c>
      <c r="AU81" s="4">
        <v>0</v>
      </c>
      <c r="AV81" s="4">
        <v>4</v>
      </c>
      <c r="AW81">
        <v>2.28125</v>
      </c>
      <c r="AX81" s="4">
        <f t="shared" si="1"/>
        <v>96</v>
      </c>
      <c r="AY81" s="4">
        <v>70</v>
      </c>
      <c r="AZ81" s="4">
        <v>100</v>
      </c>
    </row>
    <row r="82" spans="1:52" x14ac:dyDescent="0.25">
      <c r="A82" s="4">
        <v>2017</v>
      </c>
      <c r="B82" s="4" t="s">
        <v>52</v>
      </c>
      <c r="C82" t="s">
        <v>116</v>
      </c>
      <c r="D82" t="s">
        <v>136</v>
      </c>
      <c r="E82" t="s">
        <v>652</v>
      </c>
      <c r="F82" s="4">
        <v>218</v>
      </c>
      <c r="G82">
        <v>142</v>
      </c>
      <c r="H82">
        <v>9</v>
      </c>
      <c r="I82">
        <v>218</v>
      </c>
      <c r="J82">
        <v>8.5366972477064227</v>
      </c>
      <c r="K82">
        <v>4</v>
      </c>
      <c r="L82">
        <v>1.834862385321101E-2</v>
      </c>
      <c r="M82">
        <v>0</v>
      </c>
      <c r="N82">
        <v>0</v>
      </c>
      <c r="O82">
        <v>0</v>
      </c>
      <c r="P82">
        <v>192</v>
      </c>
      <c r="Q82">
        <v>18</v>
      </c>
      <c r="R82">
        <v>52</v>
      </c>
      <c r="S82">
        <v>58</v>
      </c>
      <c r="T82">
        <v>100</v>
      </c>
      <c r="U82">
        <v>173.87</v>
      </c>
      <c r="V82">
        <v>89</v>
      </c>
      <c r="W82">
        <v>62.426966292134829</v>
      </c>
      <c r="X82">
        <v>116</v>
      </c>
      <c r="Y82">
        <v>106.01724137931035</v>
      </c>
      <c r="Z82">
        <v>98</v>
      </c>
      <c r="AA82">
        <v>307</v>
      </c>
      <c r="AB82">
        <v>105</v>
      </c>
      <c r="AC82">
        <v>134</v>
      </c>
      <c r="AD82">
        <v>0.48165137614678899</v>
      </c>
      <c r="AE82">
        <v>21</v>
      </c>
      <c r="AF82">
        <v>95</v>
      </c>
      <c r="AG82">
        <v>9.6330275229357804E-2</v>
      </c>
      <c r="AH82" s="4">
        <v>48</v>
      </c>
      <c r="AI82">
        <v>0.48979591836734693</v>
      </c>
      <c r="AJ82" s="4">
        <v>12</v>
      </c>
      <c r="AK82">
        <v>0.12244897959183673</v>
      </c>
      <c r="AL82" s="4">
        <v>22</v>
      </c>
      <c r="AM82">
        <v>0.20952380952380953</v>
      </c>
      <c r="AN82" s="4">
        <v>11</v>
      </c>
      <c r="AO82">
        <v>0.10476190476190476</v>
      </c>
      <c r="AP82" s="4">
        <v>0</v>
      </c>
      <c r="AQ82">
        <v>0</v>
      </c>
      <c r="AR82" s="4">
        <v>0</v>
      </c>
      <c r="AS82">
        <v>0</v>
      </c>
      <c r="AT82" s="4">
        <v>0</v>
      </c>
      <c r="AU82" s="4">
        <v>0</v>
      </c>
      <c r="AV82" s="4">
        <v>5</v>
      </c>
      <c r="AW82">
        <v>2.2474226804123711</v>
      </c>
      <c r="AX82" s="4">
        <f t="shared" si="1"/>
        <v>97</v>
      </c>
      <c r="AY82" s="4">
        <v>98</v>
      </c>
      <c r="AZ82" s="4">
        <v>119</v>
      </c>
    </row>
    <row r="83" spans="1:52" x14ac:dyDescent="0.25">
      <c r="A83" s="4">
        <v>2017</v>
      </c>
      <c r="B83" s="4" t="s">
        <v>52</v>
      </c>
      <c r="C83" t="s">
        <v>116</v>
      </c>
      <c r="D83" t="s">
        <v>137</v>
      </c>
      <c r="E83" t="s">
        <v>653</v>
      </c>
      <c r="F83" s="4">
        <v>217</v>
      </c>
      <c r="G83">
        <v>93</v>
      </c>
      <c r="H83">
        <v>3</v>
      </c>
      <c r="I83">
        <v>217</v>
      </c>
      <c r="J83">
        <v>4.258064516129032</v>
      </c>
      <c r="K83">
        <v>4</v>
      </c>
      <c r="L83">
        <v>1.8433179723502304E-2</v>
      </c>
      <c r="M83">
        <v>0</v>
      </c>
      <c r="N83">
        <v>0</v>
      </c>
      <c r="O83">
        <v>0</v>
      </c>
      <c r="P83">
        <v>148</v>
      </c>
      <c r="Q83">
        <v>13</v>
      </c>
      <c r="R83">
        <v>29</v>
      </c>
      <c r="S83">
        <v>49</v>
      </c>
      <c r="T83">
        <v>28</v>
      </c>
      <c r="U83">
        <v>208.25</v>
      </c>
      <c r="V83">
        <v>23</v>
      </c>
      <c r="W83">
        <v>30.956521739130434</v>
      </c>
      <c r="X83">
        <v>186</v>
      </c>
      <c r="Y83">
        <v>81.58064516129032</v>
      </c>
      <c r="Z83">
        <v>27</v>
      </c>
      <c r="AA83">
        <v>350</v>
      </c>
      <c r="AB83">
        <v>188</v>
      </c>
      <c r="AC83">
        <v>92</v>
      </c>
      <c r="AD83">
        <v>0.86635944700460832</v>
      </c>
      <c r="AE83">
        <v>86</v>
      </c>
      <c r="AF83">
        <v>64</v>
      </c>
      <c r="AG83">
        <v>0.39631336405529954</v>
      </c>
      <c r="AH83" s="4">
        <v>11</v>
      </c>
      <c r="AI83">
        <v>0.40740740740740738</v>
      </c>
      <c r="AJ83" s="4">
        <v>4</v>
      </c>
      <c r="AK83">
        <v>0.14814814814814814</v>
      </c>
      <c r="AL83" s="4">
        <v>20</v>
      </c>
      <c r="AM83">
        <v>0.10638297872340426</v>
      </c>
      <c r="AN83" s="4">
        <v>9</v>
      </c>
      <c r="AO83">
        <v>4.7872340425531915E-2</v>
      </c>
      <c r="AP83" s="4">
        <v>2</v>
      </c>
      <c r="AQ83">
        <v>9.2165898617511521E-3</v>
      </c>
      <c r="AR83" s="4">
        <v>1</v>
      </c>
      <c r="AS83">
        <v>4.608294930875576E-3</v>
      </c>
      <c r="AT83" s="4">
        <v>0</v>
      </c>
      <c r="AU83" s="4">
        <v>0</v>
      </c>
      <c r="AV83" s="4">
        <v>5</v>
      </c>
      <c r="AW83">
        <v>2.0865384615384617</v>
      </c>
      <c r="AX83" s="4">
        <f t="shared" si="1"/>
        <v>104</v>
      </c>
      <c r="AY83" s="4">
        <v>28</v>
      </c>
      <c r="AZ83" s="4">
        <v>81</v>
      </c>
    </row>
    <row r="84" spans="1:52" x14ac:dyDescent="0.25">
      <c r="A84" s="4">
        <v>2017</v>
      </c>
      <c r="B84" s="4" t="s">
        <v>52</v>
      </c>
      <c r="C84" t="s">
        <v>116</v>
      </c>
      <c r="D84" t="s">
        <v>138</v>
      </c>
      <c r="E84" t="s">
        <v>654</v>
      </c>
      <c r="F84" s="4">
        <v>212</v>
      </c>
      <c r="G84">
        <v>94</v>
      </c>
      <c r="H84">
        <v>9</v>
      </c>
      <c r="I84">
        <v>212</v>
      </c>
      <c r="J84">
        <v>8.2122641509433958</v>
      </c>
      <c r="K84">
        <v>2</v>
      </c>
      <c r="L84">
        <v>9.433962264150943E-3</v>
      </c>
      <c r="M84">
        <v>0</v>
      </c>
      <c r="N84">
        <v>0</v>
      </c>
      <c r="O84">
        <v>0</v>
      </c>
      <c r="P84">
        <v>163</v>
      </c>
      <c r="Q84">
        <v>30</v>
      </c>
      <c r="R84">
        <v>28</v>
      </c>
      <c r="S84">
        <v>72</v>
      </c>
      <c r="T84">
        <v>38</v>
      </c>
      <c r="U84">
        <v>213.39473684210526</v>
      </c>
      <c r="V84">
        <v>28</v>
      </c>
      <c r="W84">
        <v>56.214285714285715</v>
      </c>
      <c r="X84">
        <v>168</v>
      </c>
      <c r="Y84">
        <v>131.26190476190476</v>
      </c>
      <c r="Z84">
        <v>38</v>
      </c>
      <c r="AA84">
        <v>332</v>
      </c>
      <c r="AB84">
        <v>171</v>
      </c>
      <c r="AC84">
        <v>143</v>
      </c>
      <c r="AD84">
        <v>0.80660377358490565</v>
      </c>
      <c r="AE84">
        <v>67</v>
      </c>
      <c r="AF84">
        <v>102</v>
      </c>
      <c r="AG84">
        <v>0.31603773584905659</v>
      </c>
      <c r="AH84" s="4">
        <v>16</v>
      </c>
      <c r="AI84">
        <v>0.42105263157894735</v>
      </c>
      <c r="AJ84" s="4">
        <v>4</v>
      </c>
      <c r="AK84">
        <v>0.10526315789473684</v>
      </c>
      <c r="AL84" s="4">
        <v>24</v>
      </c>
      <c r="AM84">
        <v>0.14035087719298245</v>
      </c>
      <c r="AN84" s="4">
        <v>11</v>
      </c>
      <c r="AO84">
        <v>6.4327485380116955E-2</v>
      </c>
      <c r="AP84" s="4">
        <v>0</v>
      </c>
      <c r="AQ84">
        <v>0</v>
      </c>
      <c r="AR84" s="4">
        <v>0</v>
      </c>
      <c r="AS84">
        <v>0</v>
      </c>
      <c r="AT84" s="4">
        <v>0</v>
      </c>
      <c r="AU84" s="4">
        <v>0</v>
      </c>
      <c r="AV84" s="4">
        <v>6</v>
      </c>
      <c r="AW84">
        <v>1.7377049180327868</v>
      </c>
      <c r="AX84" s="4">
        <f t="shared" si="1"/>
        <v>122</v>
      </c>
      <c r="AY84" s="4">
        <v>38</v>
      </c>
      <c r="AZ84" s="4">
        <v>97</v>
      </c>
    </row>
    <row r="85" spans="1:52" x14ac:dyDescent="0.25">
      <c r="A85" s="4">
        <v>2017</v>
      </c>
      <c r="B85" s="4" t="s">
        <v>52</v>
      </c>
      <c r="C85" t="s">
        <v>116</v>
      </c>
      <c r="D85" t="s">
        <v>139</v>
      </c>
      <c r="E85" t="s">
        <v>655</v>
      </c>
      <c r="F85" s="4">
        <v>190</v>
      </c>
      <c r="G85">
        <v>75</v>
      </c>
      <c r="H85">
        <v>6</v>
      </c>
      <c r="I85">
        <v>190</v>
      </c>
      <c r="J85">
        <v>6.0368421052631582</v>
      </c>
      <c r="K85">
        <v>0</v>
      </c>
      <c r="L85">
        <v>0</v>
      </c>
      <c r="M85">
        <v>0</v>
      </c>
      <c r="N85">
        <v>0</v>
      </c>
      <c r="O85">
        <v>0</v>
      </c>
      <c r="P85">
        <v>76</v>
      </c>
      <c r="Q85">
        <v>21</v>
      </c>
      <c r="R85">
        <v>20</v>
      </c>
      <c r="S85">
        <v>50</v>
      </c>
      <c r="T85">
        <v>16</v>
      </c>
      <c r="U85">
        <v>187.625</v>
      </c>
      <c r="V85">
        <v>16</v>
      </c>
      <c r="W85">
        <v>27.5</v>
      </c>
      <c r="X85">
        <v>171</v>
      </c>
      <c r="Y85">
        <v>51.356725146198833</v>
      </c>
      <c r="Z85">
        <v>16</v>
      </c>
      <c r="AA85">
        <v>306</v>
      </c>
      <c r="AB85">
        <v>172</v>
      </c>
      <c r="AC85">
        <v>67</v>
      </c>
      <c r="AD85">
        <v>0.90526315789473688</v>
      </c>
      <c r="AE85">
        <v>90</v>
      </c>
      <c r="AF85">
        <v>25</v>
      </c>
      <c r="AG85">
        <v>0.47368421052631576</v>
      </c>
      <c r="AH85" s="4">
        <v>3</v>
      </c>
      <c r="AI85">
        <v>0.1875</v>
      </c>
      <c r="AJ85" s="4">
        <v>1</v>
      </c>
      <c r="AK85">
        <v>6.25E-2</v>
      </c>
      <c r="AL85" s="4">
        <v>10</v>
      </c>
      <c r="AM85">
        <v>5.8139534883720929E-2</v>
      </c>
      <c r="AN85" s="4">
        <v>4</v>
      </c>
      <c r="AO85">
        <v>2.3255813953488372E-2</v>
      </c>
      <c r="AP85" s="4">
        <v>0</v>
      </c>
      <c r="AQ85">
        <v>0</v>
      </c>
      <c r="AR85" s="4">
        <v>0</v>
      </c>
      <c r="AS85">
        <v>0</v>
      </c>
      <c r="AT85" s="4">
        <v>1</v>
      </c>
      <c r="AU85" s="4">
        <v>0</v>
      </c>
      <c r="AV85" s="4">
        <v>4</v>
      </c>
      <c r="AW85">
        <v>2</v>
      </c>
      <c r="AX85" s="4">
        <f t="shared" si="1"/>
        <v>95</v>
      </c>
      <c r="AY85" s="4">
        <v>15</v>
      </c>
      <c r="AZ85" s="4">
        <v>70</v>
      </c>
    </row>
    <row r="86" spans="1:52" x14ac:dyDescent="0.25">
      <c r="A86" s="4">
        <v>2017</v>
      </c>
      <c r="B86" s="4" t="s">
        <v>52</v>
      </c>
      <c r="C86" t="s">
        <v>116</v>
      </c>
      <c r="D86" t="s">
        <v>140</v>
      </c>
      <c r="E86" t="s">
        <v>656</v>
      </c>
      <c r="F86" s="4">
        <v>185</v>
      </c>
      <c r="G86">
        <v>79</v>
      </c>
      <c r="H86">
        <v>4</v>
      </c>
      <c r="I86">
        <v>185</v>
      </c>
      <c r="J86">
        <v>4.8486486486486484</v>
      </c>
      <c r="K86">
        <v>0</v>
      </c>
      <c r="L86">
        <v>0</v>
      </c>
      <c r="M86">
        <v>0</v>
      </c>
      <c r="N86">
        <v>0</v>
      </c>
      <c r="O86">
        <v>0</v>
      </c>
      <c r="P86">
        <v>139</v>
      </c>
      <c r="Q86">
        <v>11</v>
      </c>
      <c r="R86">
        <v>53</v>
      </c>
      <c r="S86">
        <v>36</v>
      </c>
      <c r="T86">
        <v>29</v>
      </c>
      <c r="U86">
        <v>159.17241379310346</v>
      </c>
      <c r="V86">
        <v>27</v>
      </c>
      <c r="W86">
        <v>38.25925925925926</v>
      </c>
      <c r="X86">
        <v>154</v>
      </c>
      <c r="Y86">
        <v>91.857142857142861</v>
      </c>
      <c r="Z86">
        <v>27</v>
      </c>
      <c r="AA86">
        <v>312</v>
      </c>
      <c r="AB86">
        <v>155</v>
      </c>
      <c r="AC86">
        <v>115</v>
      </c>
      <c r="AD86">
        <v>0.83783783783783783</v>
      </c>
      <c r="AE86">
        <v>50</v>
      </c>
      <c r="AF86">
        <v>50</v>
      </c>
      <c r="AG86">
        <v>0.27027027027027029</v>
      </c>
      <c r="AH86" s="4">
        <v>13</v>
      </c>
      <c r="AI86">
        <v>0.48148148148148145</v>
      </c>
      <c r="AJ86" s="4">
        <v>1</v>
      </c>
      <c r="AK86">
        <v>3.7037037037037035E-2</v>
      </c>
      <c r="AL86" s="4">
        <v>45</v>
      </c>
      <c r="AM86">
        <v>0.29032258064516131</v>
      </c>
      <c r="AN86" s="4">
        <v>15</v>
      </c>
      <c r="AO86">
        <v>9.6774193548387094E-2</v>
      </c>
      <c r="AP86" s="4">
        <v>2</v>
      </c>
      <c r="AQ86">
        <v>1.0810810810810811E-2</v>
      </c>
      <c r="AR86" s="4">
        <v>2</v>
      </c>
      <c r="AS86">
        <v>1.0810810810810811E-2</v>
      </c>
      <c r="AT86" s="4">
        <v>0</v>
      </c>
      <c r="AU86" s="4">
        <v>0</v>
      </c>
      <c r="AV86" s="4">
        <v>2</v>
      </c>
      <c r="AW86">
        <v>1.9072164948453609</v>
      </c>
      <c r="AX86" s="4">
        <f t="shared" si="1"/>
        <v>97</v>
      </c>
      <c r="AY86" s="4">
        <v>28</v>
      </c>
      <c r="AZ86" s="4">
        <v>181</v>
      </c>
    </row>
    <row r="87" spans="1:52" x14ac:dyDescent="0.25">
      <c r="A87" s="4">
        <v>2017</v>
      </c>
      <c r="B87" s="4" t="s">
        <v>52</v>
      </c>
      <c r="C87" t="s">
        <v>116</v>
      </c>
      <c r="D87" t="s">
        <v>141</v>
      </c>
      <c r="E87" t="s">
        <v>657</v>
      </c>
      <c r="F87" s="4">
        <v>177</v>
      </c>
      <c r="G87">
        <v>102</v>
      </c>
      <c r="H87">
        <v>13</v>
      </c>
      <c r="I87">
        <v>177</v>
      </c>
      <c r="J87">
        <v>11.384180790960452</v>
      </c>
      <c r="K87">
        <v>8</v>
      </c>
      <c r="L87">
        <v>4.519774011299435E-2</v>
      </c>
      <c r="M87">
        <v>0</v>
      </c>
      <c r="N87">
        <v>0</v>
      </c>
      <c r="O87">
        <v>0</v>
      </c>
      <c r="P87">
        <v>157</v>
      </c>
      <c r="Q87">
        <v>25</v>
      </c>
      <c r="R87">
        <v>46</v>
      </c>
      <c r="S87">
        <v>74</v>
      </c>
      <c r="T87">
        <v>81</v>
      </c>
      <c r="U87">
        <v>236.45679012345678</v>
      </c>
      <c r="V87">
        <v>72</v>
      </c>
      <c r="W87">
        <v>30.916666666666668</v>
      </c>
      <c r="X87">
        <v>93</v>
      </c>
      <c r="Y87">
        <v>153.93548387096774</v>
      </c>
      <c r="Z87">
        <v>76</v>
      </c>
      <c r="AA87">
        <v>344</v>
      </c>
      <c r="AB87">
        <v>84</v>
      </c>
      <c r="AC87">
        <v>178</v>
      </c>
      <c r="AD87">
        <v>0.47457627118644069</v>
      </c>
      <c r="AE87">
        <v>13</v>
      </c>
      <c r="AF87">
        <v>132</v>
      </c>
      <c r="AG87">
        <v>7.3446327683615822E-2</v>
      </c>
      <c r="AH87" s="4">
        <v>29</v>
      </c>
      <c r="AI87">
        <v>0.38157894736842107</v>
      </c>
      <c r="AJ87" s="4">
        <v>9</v>
      </c>
      <c r="AK87">
        <v>0.11842105263157894</v>
      </c>
      <c r="AL87" s="4">
        <v>15</v>
      </c>
      <c r="AM87">
        <v>0.17857142857142858</v>
      </c>
      <c r="AN87" s="4">
        <v>5</v>
      </c>
      <c r="AO87">
        <v>5.9523809523809521E-2</v>
      </c>
      <c r="AP87" s="4">
        <v>0</v>
      </c>
      <c r="AQ87">
        <v>0</v>
      </c>
      <c r="AR87" s="4">
        <v>0</v>
      </c>
      <c r="AS87">
        <v>0</v>
      </c>
      <c r="AT87" s="4">
        <v>0</v>
      </c>
      <c r="AU87" s="4">
        <v>0</v>
      </c>
      <c r="AV87" s="4">
        <v>6</v>
      </c>
      <c r="AW87">
        <v>1.9666666666666666</v>
      </c>
      <c r="AX87" s="4">
        <f t="shared" si="1"/>
        <v>90</v>
      </c>
      <c r="AY87" s="4">
        <v>81</v>
      </c>
      <c r="AZ87" s="4">
        <v>169</v>
      </c>
    </row>
    <row r="88" spans="1:52" x14ac:dyDescent="0.25">
      <c r="A88" s="4">
        <v>2017</v>
      </c>
      <c r="B88" s="4" t="s">
        <v>52</v>
      </c>
      <c r="C88" t="s">
        <v>116</v>
      </c>
      <c r="D88" t="s">
        <v>142</v>
      </c>
      <c r="E88" t="s">
        <v>658</v>
      </c>
      <c r="F88" s="4">
        <v>161</v>
      </c>
      <c r="G88">
        <v>80</v>
      </c>
      <c r="H88">
        <v>6</v>
      </c>
      <c r="I88">
        <v>161</v>
      </c>
      <c r="J88">
        <v>6.5341614906832302</v>
      </c>
      <c r="K88">
        <v>0</v>
      </c>
      <c r="L88">
        <v>0</v>
      </c>
      <c r="M88">
        <v>0</v>
      </c>
      <c r="N88">
        <v>0</v>
      </c>
      <c r="O88">
        <v>0</v>
      </c>
      <c r="P88">
        <v>116</v>
      </c>
      <c r="Q88">
        <v>21</v>
      </c>
      <c r="R88">
        <v>36</v>
      </c>
      <c r="S88">
        <v>58</v>
      </c>
      <c r="T88">
        <v>34</v>
      </c>
      <c r="U88">
        <v>237.97058823529412</v>
      </c>
      <c r="V88">
        <v>30</v>
      </c>
      <c r="W88">
        <v>45</v>
      </c>
      <c r="X88">
        <v>122</v>
      </c>
      <c r="Y88">
        <v>122.6311475409836</v>
      </c>
      <c r="Z88">
        <v>30</v>
      </c>
      <c r="AA88">
        <v>362</v>
      </c>
      <c r="AB88">
        <v>125</v>
      </c>
      <c r="AC88">
        <v>148</v>
      </c>
      <c r="AD88">
        <v>0.77639751552795033</v>
      </c>
      <c r="AE88">
        <v>47</v>
      </c>
      <c r="AF88">
        <v>94</v>
      </c>
      <c r="AG88">
        <v>0.29192546583850931</v>
      </c>
      <c r="AH88" s="4">
        <v>14</v>
      </c>
      <c r="AI88">
        <v>0.46666666666666667</v>
      </c>
      <c r="AJ88" s="4">
        <v>7</v>
      </c>
      <c r="AK88">
        <v>0.23333333333333334</v>
      </c>
      <c r="AL88" s="4">
        <v>15</v>
      </c>
      <c r="AM88">
        <v>0.12</v>
      </c>
      <c r="AN88" s="4">
        <v>15</v>
      </c>
      <c r="AO88">
        <v>0.12</v>
      </c>
      <c r="AP88" s="4">
        <v>0</v>
      </c>
      <c r="AQ88">
        <v>0</v>
      </c>
      <c r="AR88" s="4">
        <v>0</v>
      </c>
      <c r="AS88">
        <v>0</v>
      </c>
      <c r="AT88" s="4">
        <v>0</v>
      </c>
      <c r="AU88" s="4">
        <v>0</v>
      </c>
      <c r="AV88" s="4">
        <v>5</v>
      </c>
      <c r="AW88">
        <v>1.8720930232558139</v>
      </c>
      <c r="AX88" s="4">
        <f t="shared" si="1"/>
        <v>86</v>
      </c>
      <c r="AY88" s="4">
        <v>32</v>
      </c>
      <c r="AZ88" s="4">
        <v>106</v>
      </c>
    </row>
    <row r="89" spans="1:52" x14ac:dyDescent="0.25">
      <c r="A89" s="4">
        <v>2017</v>
      </c>
      <c r="B89" s="4" t="s">
        <v>52</v>
      </c>
      <c r="C89" t="s">
        <v>116</v>
      </c>
      <c r="D89" t="s">
        <v>143</v>
      </c>
      <c r="E89" t="s">
        <v>659</v>
      </c>
      <c r="F89" s="4">
        <v>131</v>
      </c>
      <c r="G89">
        <v>80</v>
      </c>
      <c r="H89">
        <v>21</v>
      </c>
      <c r="I89">
        <v>131</v>
      </c>
      <c r="J89">
        <v>16.381679389312978</v>
      </c>
      <c r="K89">
        <v>2</v>
      </c>
      <c r="L89">
        <v>1.5267175572519083E-2</v>
      </c>
      <c r="M89">
        <v>0</v>
      </c>
      <c r="N89">
        <v>0</v>
      </c>
      <c r="O89">
        <v>0</v>
      </c>
      <c r="P89">
        <v>123</v>
      </c>
      <c r="Q89">
        <v>27</v>
      </c>
      <c r="R89">
        <v>34</v>
      </c>
      <c r="S89">
        <v>101</v>
      </c>
      <c r="T89">
        <v>79</v>
      </c>
      <c r="U89">
        <v>226.63291139240508</v>
      </c>
      <c r="V89">
        <v>69</v>
      </c>
      <c r="W89">
        <v>14.217391304347826</v>
      </c>
      <c r="X89">
        <v>47</v>
      </c>
      <c r="Y89">
        <v>170.10638297872342</v>
      </c>
      <c r="Z89">
        <v>77</v>
      </c>
      <c r="AA89">
        <v>372</v>
      </c>
      <c r="AB89">
        <v>44</v>
      </c>
      <c r="AC89">
        <v>214</v>
      </c>
      <c r="AD89">
        <v>0.33587786259541985</v>
      </c>
      <c r="AE89">
        <v>4</v>
      </c>
      <c r="AF89">
        <v>38</v>
      </c>
      <c r="AG89">
        <v>3.0534351145038167E-2</v>
      </c>
      <c r="AH89" s="4">
        <v>32</v>
      </c>
      <c r="AI89">
        <v>0.41558441558441561</v>
      </c>
      <c r="AJ89" s="4">
        <v>3</v>
      </c>
      <c r="AK89">
        <v>3.896103896103896E-2</v>
      </c>
      <c r="AL89" s="4">
        <v>10</v>
      </c>
      <c r="AM89">
        <v>0.22727272727272727</v>
      </c>
      <c r="AN89" s="4">
        <v>0</v>
      </c>
      <c r="AO89">
        <v>0</v>
      </c>
      <c r="AP89" s="4">
        <v>0</v>
      </c>
      <c r="AQ89">
        <v>0</v>
      </c>
      <c r="AR89" s="4">
        <v>0</v>
      </c>
      <c r="AS89">
        <v>0</v>
      </c>
      <c r="AT89" s="4">
        <v>0</v>
      </c>
      <c r="AU89" s="4">
        <v>0</v>
      </c>
      <c r="AV89" s="4">
        <v>2</v>
      </c>
      <c r="AW89">
        <v>1.8985507246376812</v>
      </c>
      <c r="AX89" s="4">
        <f t="shared" si="1"/>
        <v>69</v>
      </c>
      <c r="AY89" s="4">
        <v>78</v>
      </c>
      <c r="AZ89" s="4">
        <v>114</v>
      </c>
    </row>
    <row r="90" spans="1:52" x14ac:dyDescent="0.25">
      <c r="A90" s="4">
        <v>2017</v>
      </c>
      <c r="B90" s="4" t="s">
        <v>52</v>
      </c>
      <c r="C90" t="s">
        <v>116</v>
      </c>
      <c r="D90" t="s">
        <v>144</v>
      </c>
      <c r="E90" t="s">
        <v>660</v>
      </c>
      <c r="F90" s="4">
        <v>120</v>
      </c>
      <c r="G90">
        <v>74</v>
      </c>
      <c r="H90">
        <v>14</v>
      </c>
      <c r="I90">
        <v>120</v>
      </c>
      <c r="J90">
        <v>11.608333333333333</v>
      </c>
      <c r="K90">
        <v>4</v>
      </c>
      <c r="L90">
        <v>3.3333333333333333E-2</v>
      </c>
      <c r="M90">
        <v>0</v>
      </c>
      <c r="N90">
        <v>0</v>
      </c>
      <c r="O90">
        <v>0</v>
      </c>
      <c r="P90">
        <v>114</v>
      </c>
      <c r="Q90">
        <v>20</v>
      </c>
      <c r="R90">
        <v>24</v>
      </c>
      <c r="S90">
        <v>103</v>
      </c>
      <c r="T90">
        <v>69</v>
      </c>
      <c r="U90">
        <v>210.62318840579709</v>
      </c>
      <c r="V90">
        <v>55</v>
      </c>
      <c r="W90">
        <v>5</v>
      </c>
      <c r="X90">
        <v>47</v>
      </c>
      <c r="Y90">
        <v>192.63829787234042</v>
      </c>
      <c r="Z90">
        <v>67</v>
      </c>
      <c r="AA90">
        <v>312</v>
      </c>
      <c r="AB90">
        <v>45</v>
      </c>
      <c r="AC90">
        <v>230</v>
      </c>
      <c r="AD90">
        <v>0.375</v>
      </c>
      <c r="AE90">
        <v>3</v>
      </c>
      <c r="AF90">
        <v>95</v>
      </c>
      <c r="AG90">
        <v>2.5000000000000001E-2</v>
      </c>
      <c r="AH90" s="4">
        <v>33</v>
      </c>
      <c r="AI90">
        <v>0.4925373134328358</v>
      </c>
      <c r="AJ90" s="4">
        <v>2</v>
      </c>
      <c r="AK90">
        <v>2.9850746268656716E-2</v>
      </c>
      <c r="AL90" s="4">
        <v>21</v>
      </c>
      <c r="AM90">
        <v>0.46666666666666667</v>
      </c>
      <c r="AN90" s="4">
        <v>4</v>
      </c>
      <c r="AO90">
        <v>8.8888888888888892E-2</v>
      </c>
      <c r="AP90" s="4">
        <v>0</v>
      </c>
      <c r="AQ90">
        <v>0</v>
      </c>
      <c r="AR90" s="4">
        <v>0</v>
      </c>
      <c r="AS90">
        <v>0</v>
      </c>
      <c r="AT90" s="4">
        <v>0</v>
      </c>
      <c r="AU90" s="4">
        <v>0</v>
      </c>
      <c r="AV90" s="4">
        <v>3</v>
      </c>
      <c r="AW90">
        <v>3</v>
      </c>
      <c r="AX90" s="4">
        <f t="shared" si="1"/>
        <v>40</v>
      </c>
      <c r="AY90" s="4">
        <v>70</v>
      </c>
      <c r="AZ90" s="4">
        <v>118</v>
      </c>
    </row>
    <row r="91" spans="1:52" x14ac:dyDescent="0.25">
      <c r="A91" s="4">
        <v>2017</v>
      </c>
      <c r="B91" s="4" t="s">
        <v>52</v>
      </c>
      <c r="C91" t="s">
        <v>116</v>
      </c>
      <c r="D91" t="s">
        <v>145</v>
      </c>
      <c r="E91" t="s">
        <v>661</v>
      </c>
      <c r="F91" s="4">
        <v>60</v>
      </c>
      <c r="G91">
        <v>37</v>
      </c>
      <c r="H91">
        <v>12</v>
      </c>
      <c r="I91">
        <v>60</v>
      </c>
      <c r="J91">
        <v>10.1</v>
      </c>
      <c r="K91">
        <v>0</v>
      </c>
      <c r="L91">
        <v>0</v>
      </c>
      <c r="M91">
        <v>0</v>
      </c>
      <c r="N91">
        <v>0</v>
      </c>
      <c r="O91">
        <v>0</v>
      </c>
      <c r="P91">
        <v>52</v>
      </c>
      <c r="Q91">
        <v>20</v>
      </c>
      <c r="R91">
        <v>8</v>
      </c>
      <c r="S91">
        <v>105</v>
      </c>
      <c r="T91">
        <v>28</v>
      </c>
      <c r="U91">
        <v>195.75</v>
      </c>
      <c r="V91">
        <v>26</v>
      </c>
      <c r="W91">
        <v>34.384615384615387</v>
      </c>
      <c r="X91">
        <v>31</v>
      </c>
      <c r="Y91">
        <v>158.61290322580646</v>
      </c>
      <c r="Z91">
        <v>29</v>
      </c>
      <c r="AA91">
        <v>356</v>
      </c>
      <c r="AB91">
        <v>29</v>
      </c>
      <c r="AC91">
        <v>205</v>
      </c>
      <c r="AD91">
        <v>0.48333333333333334</v>
      </c>
      <c r="AE91">
        <v>1</v>
      </c>
      <c r="AF91">
        <v>160</v>
      </c>
      <c r="AG91">
        <v>1.6666666666666666E-2</v>
      </c>
      <c r="AH91" s="4">
        <v>12</v>
      </c>
      <c r="AI91">
        <v>0.41379310344827586</v>
      </c>
      <c r="AJ91" s="4">
        <v>1</v>
      </c>
      <c r="AK91">
        <v>3.4482758620689655E-2</v>
      </c>
      <c r="AL91" s="4">
        <v>8</v>
      </c>
      <c r="AM91">
        <v>0.27586206896551724</v>
      </c>
      <c r="AN91" s="4">
        <v>2</v>
      </c>
      <c r="AO91">
        <v>6.8965517241379309E-2</v>
      </c>
      <c r="AP91" s="4">
        <v>1</v>
      </c>
      <c r="AQ91">
        <v>1.6666666666666666E-2</v>
      </c>
      <c r="AR91" s="4">
        <v>0</v>
      </c>
      <c r="AS91">
        <v>0</v>
      </c>
      <c r="AT91" s="4">
        <v>0</v>
      </c>
      <c r="AU91" s="4">
        <v>0</v>
      </c>
      <c r="AV91" s="4">
        <v>1</v>
      </c>
      <c r="AW91">
        <v>1.7647058823529411</v>
      </c>
      <c r="AX91" s="4">
        <f t="shared" si="1"/>
        <v>34</v>
      </c>
      <c r="AY91" s="4">
        <v>29</v>
      </c>
      <c r="AZ91" s="4">
        <v>90</v>
      </c>
    </row>
    <row r="92" spans="1:52" x14ac:dyDescent="0.25">
      <c r="A92" s="4">
        <v>2017</v>
      </c>
      <c r="B92" s="4" t="s">
        <v>52</v>
      </c>
      <c r="C92" t="s">
        <v>116</v>
      </c>
      <c r="D92" t="s">
        <v>146</v>
      </c>
      <c r="E92" t="s">
        <v>662</v>
      </c>
      <c r="F92" s="4">
        <v>46</v>
      </c>
      <c r="G92">
        <v>34</v>
      </c>
      <c r="H92">
        <v>9</v>
      </c>
      <c r="I92">
        <v>45</v>
      </c>
      <c r="J92">
        <v>9.7111111111111104</v>
      </c>
      <c r="K92">
        <v>0</v>
      </c>
      <c r="L92">
        <v>0</v>
      </c>
      <c r="M92">
        <v>0</v>
      </c>
      <c r="N92">
        <v>0</v>
      </c>
      <c r="O92">
        <v>0</v>
      </c>
      <c r="P92">
        <v>43</v>
      </c>
      <c r="Q92">
        <v>15</v>
      </c>
      <c r="R92">
        <v>10</v>
      </c>
      <c r="S92">
        <v>117</v>
      </c>
      <c r="T92">
        <v>28</v>
      </c>
      <c r="U92">
        <v>187.28571428571428</v>
      </c>
      <c r="V92">
        <v>24</v>
      </c>
      <c r="W92">
        <v>64.458333333333329</v>
      </c>
      <c r="X92">
        <v>17</v>
      </c>
      <c r="Y92">
        <v>130.35294117647058</v>
      </c>
      <c r="Z92">
        <v>29</v>
      </c>
      <c r="AA92">
        <v>409</v>
      </c>
      <c r="AB92">
        <v>16</v>
      </c>
      <c r="AC92">
        <v>164</v>
      </c>
      <c r="AD92">
        <v>0.34782608695652173</v>
      </c>
      <c r="AE92">
        <v>2</v>
      </c>
      <c r="AF92">
        <v>79</v>
      </c>
      <c r="AG92">
        <v>4.3478260869565216E-2</v>
      </c>
      <c r="AH92" s="4">
        <v>11</v>
      </c>
      <c r="AI92">
        <v>0.37931034482758619</v>
      </c>
      <c r="AJ92" s="4">
        <v>3</v>
      </c>
      <c r="AK92">
        <v>0.10344827586206896</v>
      </c>
      <c r="AL92" s="4">
        <v>7</v>
      </c>
      <c r="AM92">
        <v>0.4375</v>
      </c>
      <c r="AN92" s="4">
        <v>0</v>
      </c>
      <c r="AO92">
        <v>0</v>
      </c>
      <c r="AP92" s="4">
        <v>0</v>
      </c>
      <c r="AQ92">
        <v>0</v>
      </c>
      <c r="AR92" s="4">
        <v>0</v>
      </c>
      <c r="AS92">
        <v>0</v>
      </c>
      <c r="AT92" s="4">
        <v>0</v>
      </c>
      <c r="AU92" s="4">
        <v>0</v>
      </c>
      <c r="AV92" s="4">
        <v>0</v>
      </c>
      <c r="AW92">
        <v>2.7058823529411766</v>
      </c>
      <c r="AX92" s="4">
        <f t="shared" si="1"/>
        <v>17</v>
      </c>
      <c r="AY92" s="4">
        <v>29</v>
      </c>
      <c r="AZ92" s="4">
        <v>117</v>
      </c>
    </row>
    <row r="93" spans="1:52" x14ac:dyDescent="0.25">
      <c r="A93" s="4">
        <v>2017</v>
      </c>
      <c r="B93" s="4" t="s">
        <v>52</v>
      </c>
      <c r="C93" t="s">
        <v>116</v>
      </c>
      <c r="D93" t="s">
        <v>147</v>
      </c>
      <c r="E93" t="s">
        <v>663</v>
      </c>
      <c r="F93" s="4">
        <v>41</v>
      </c>
      <c r="G93">
        <v>23</v>
      </c>
      <c r="H93">
        <v>14</v>
      </c>
      <c r="I93">
        <v>41</v>
      </c>
      <c r="J93">
        <v>11.853658536585366</v>
      </c>
      <c r="K93">
        <v>0</v>
      </c>
      <c r="L93">
        <v>0</v>
      </c>
      <c r="M93">
        <v>0</v>
      </c>
      <c r="N93">
        <v>0</v>
      </c>
      <c r="O93">
        <v>0</v>
      </c>
      <c r="P93">
        <v>33</v>
      </c>
      <c r="Q93">
        <v>47</v>
      </c>
      <c r="R93">
        <v>10</v>
      </c>
      <c r="S93">
        <v>75</v>
      </c>
      <c r="T93">
        <v>12</v>
      </c>
      <c r="U93">
        <v>335.91666666666669</v>
      </c>
      <c r="V93">
        <v>6</v>
      </c>
      <c r="W93">
        <v>27.5</v>
      </c>
      <c r="X93">
        <v>28</v>
      </c>
      <c r="Y93">
        <v>163.32142857142858</v>
      </c>
      <c r="Z93">
        <v>12</v>
      </c>
      <c r="AA93">
        <v>515</v>
      </c>
      <c r="AB93">
        <v>29</v>
      </c>
      <c r="AC93">
        <v>188</v>
      </c>
      <c r="AD93">
        <v>0.70731707317073167</v>
      </c>
      <c r="AE93">
        <v>8</v>
      </c>
      <c r="AF93">
        <v>68</v>
      </c>
      <c r="AG93">
        <v>0.1951219512195122</v>
      </c>
      <c r="AH93" s="4">
        <v>3</v>
      </c>
      <c r="AI93">
        <v>0.25</v>
      </c>
      <c r="AJ93" s="4">
        <v>0</v>
      </c>
      <c r="AK93">
        <v>0</v>
      </c>
      <c r="AL93" s="4">
        <v>9</v>
      </c>
      <c r="AM93">
        <v>0.31034482758620691</v>
      </c>
      <c r="AN93" s="4">
        <v>2</v>
      </c>
      <c r="AO93">
        <v>6.8965517241379309E-2</v>
      </c>
      <c r="AP93" s="4">
        <v>0</v>
      </c>
      <c r="AQ93">
        <v>0</v>
      </c>
      <c r="AR93" s="4">
        <v>0</v>
      </c>
      <c r="AS93">
        <v>0</v>
      </c>
      <c r="AT93" s="4">
        <v>1</v>
      </c>
      <c r="AU93" s="4">
        <v>0</v>
      </c>
      <c r="AV93" s="4">
        <v>0</v>
      </c>
      <c r="AW93">
        <v>1.8636363636363635</v>
      </c>
      <c r="AX93" s="4">
        <f t="shared" si="1"/>
        <v>22</v>
      </c>
      <c r="AY93" s="4">
        <v>9</v>
      </c>
      <c r="AZ93" s="4">
        <v>105</v>
      </c>
    </row>
    <row r="94" spans="1:52" x14ac:dyDescent="0.25">
      <c r="A94" s="4">
        <v>2017</v>
      </c>
      <c r="B94" s="4" t="s">
        <v>52</v>
      </c>
      <c r="C94" t="s">
        <v>116</v>
      </c>
      <c r="D94" t="s">
        <v>148</v>
      </c>
      <c r="E94" t="s">
        <v>664</v>
      </c>
      <c r="F94" s="4">
        <v>27</v>
      </c>
      <c r="G94">
        <v>10</v>
      </c>
      <c r="H94">
        <v>9</v>
      </c>
      <c r="I94">
        <v>27</v>
      </c>
      <c r="J94">
        <v>5.9629629629629628</v>
      </c>
      <c r="K94">
        <v>0</v>
      </c>
      <c r="L94">
        <v>0</v>
      </c>
      <c r="M94">
        <v>0</v>
      </c>
      <c r="N94">
        <v>0</v>
      </c>
      <c r="O94">
        <v>0</v>
      </c>
      <c r="P94">
        <v>25</v>
      </c>
      <c r="Q94">
        <v>28</v>
      </c>
      <c r="R94">
        <v>8</v>
      </c>
      <c r="S94">
        <v>38</v>
      </c>
      <c r="T94">
        <v>5</v>
      </c>
      <c r="U94">
        <v>270.60000000000002</v>
      </c>
      <c r="V94">
        <v>4</v>
      </c>
      <c r="W94">
        <v>14.75</v>
      </c>
      <c r="X94">
        <v>22</v>
      </c>
      <c r="Y94">
        <v>131.81818181818181</v>
      </c>
      <c r="Z94">
        <v>5</v>
      </c>
      <c r="AA94">
        <v>444</v>
      </c>
      <c r="AB94">
        <v>22</v>
      </c>
      <c r="AC94">
        <v>164</v>
      </c>
      <c r="AD94">
        <v>0.81481481481481477</v>
      </c>
      <c r="AE94">
        <v>1</v>
      </c>
      <c r="AF94">
        <v>131</v>
      </c>
      <c r="AG94">
        <v>3.7037037037037035E-2</v>
      </c>
      <c r="AH94" s="4">
        <v>1</v>
      </c>
      <c r="AI94">
        <v>0.2</v>
      </c>
      <c r="AJ94" s="4">
        <v>0</v>
      </c>
      <c r="AK94">
        <v>0</v>
      </c>
      <c r="AL94" s="4">
        <v>2</v>
      </c>
      <c r="AM94">
        <v>9.0909090909090912E-2</v>
      </c>
      <c r="AN94" s="4">
        <v>3</v>
      </c>
      <c r="AO94">
        <v>0.13636363636363635</v>
      </c>
      <c r="AP94" s="4">
        <v>0</v>
      </c>
      <c r="AQ94">
        <v>0</v>
      </c>
      <c r="AR94" s="4">
        <v>0</v>
      </c>
      <c r="AS94">
        <v>0</v>
      </c>
      <c r="AT94" s="4">
        <v>0</v>
      </c>
      <c r="AU94" s="4">
        <v>0</v>
      </c>
      <c r="AV94" s="4">
        <v>3</v>
      </c>
      <c r="AW94">
        <v>1.6875</v>
      </c>
      <c r="AX94" s="4">
        <f t="shared" si="1"/>
        <v>16</v>
      </c>
      <c r="AY94" s="4">
        <v>5</v>
      </c>
      <c r="AZ94" s="4">
        <v>83</v>
      </c>
    </row>
    <row r="95" spans="1:52" x14ac:dyDescent="0.25">
      <c r="A95" s="4">
        <v>2017</v>
      </c>
      <c r="B95" s="4" t="s">
        <v>52</v>
      </c>
      <c r="C95" t="s">
        <v>116</v>
      </c>
      <c r="D95" t="s">
        <v>149</v>
      </c>
      <c r="E95" t="s">
        <v>665</v>
      </c>
      <c r="F95" s="4">
        <v>19</v>
      </c>
      <c r="G95">
        <v>4</v>
      </c>
      <c r="H95">
        <v>0</v>
      </c>
      <c r="I95">
        <v>19</v>
      </c>
      <c r="J95">
        <v>3.263157894736842</v>
      </c>
      <c r="K95">
        <v>0</v>
      </c>
      <c r="L95">
        <v>0</v>
      </c>
      <c r="M95">
        <v>0</v>
      </c>
      <c r="N95">
        <v>0</v>
      </c>
      <c r="O95">
        <v>0</v>
      </c>
      <c r="P95">
        <v>11</v>
      </c>
      <c r="Q95">
        <v>17</v>
      </c>
      <c r="R95">
        <v>1</v>
      </c>
      <c r="S95">
        <v>85</v>
      </c>
      <c r="T95">
        <v>1</v>
      </c>
      <c r="U95">
        <v>425</v>
      </c>
      <c r="V95">
        <v>1</v>
      </c>
      <c r="W95">
        <v>1</v>
      </c>
      <c r="X95">
        <v>18</v>
      </c>
      <c r="Y95">
        <v>58.055555555555557</v>
      </c>
      <c r="Z95">
        <v>1</v>
      </c>
      <c r="AA95">
        <v>483</v>
      </c>
      <c r="AB95">
        <v>18</v>
      </c>
      <c r="AC95">
        <v>83</v>
      </c>
      <c r="AD95">
        <v>0.94736842105263153</v>
      </c>
      <c r="AE95">
        <v>14</v>
      </c>
      <c r="AF95">
        <v>88</v>
      </c>
      <c r="AG95">
        <v>0.73684210526315785</v>
      </c>
      <c r="AH95" s="4">
        <v>0</v>
      </c>
      <c r="AI95">
        <v>0</v>
      </c>
      <c r="AJ95" s="4">
        <v>1</v>
      </c>
      <c r="AK95">
        <v>1</v>
      </c>
      <c r="AL95" s="4">
        <v>0</v>
      </c>
      <c r="AM95">
        <v>0</v>
      </c>
      <c r="AN95" s="4">
        <v>0</v>
      </c>
      <c r="AO95">
        <v>0</v>
      </c>
      <c r="AP95" s="4">
        <v>0</v>
      </c>
      <c r="AQ95">
        <v>0</v>
      </c>
      <c r="AR95" s="4">
        <v>0</v>
      </c>
      <c r="AS95">
        <v>0</v>
      </c>
      <c r="AT95" s="4">
        <v>0</v>
      </c>
      <c r="AU95" s="4">
        <v>0</v>
      </c>
      <c r="AV95" s="4">
        <v>0</v>
      </c>
      <c r="AW95">
        <v>2.7142857142857144</v>
      </c>
      <c r="AX95" s="4">
        <f t="shared" si="1"/>
        <v>7</v>
      </c>
      <c r="AY95" s="4">
        <v>1</v>
      </c>
      <c r="AZ95" s="4">
        <v>50</v>
      </c>
    </row>
    <row r="96" spans="1:52" x14ac:dyDescent="0.25">
      <c r="A96" s="4">
        <v>2017</v>
      </c>
      <c r="B96" s="4" t="s">
        <v>52</v>
      </c>
      <c r="C96" t="s">
        <v>116</v>
      </c>
      <c r="D96" t="s">
        <v>87</v>
      </c>
      <c r="E96" t="s">
        <v>606</v>
      </c>
      <c r="F96" s="4">
        <v>14</v>
      </c>
      <c r="G96">
        <v>1</v>
      </c>
      <c r="H96">
        <v>36</v>
      </c>
      <c r="I96">
        <v>5</v>
      </c>
      <c r="J96">
        <v>8.8000000000000007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</v>
      </c>
      <c r="Y96">
        <v>68.5</v>
      </c>
      <c r="Z96">
        <v>0</v>
      </c>
      <c r="AA96">
        <v>0</v>
      </c>
      <c r="AB96">
        <v>9</v>
      </c>
      <c r="AC96">
        <v>21</v>
      </c>
      <c r="AD96">
        <v>0.6428571428571429</v>
      </c>
      <c r="AE96">
        <v>2</v>
      </c>
      <c r="AF96">
        <v>22</v>
      </c>
      <c r="AG96">
        <v>0.14285714285714285</v>
      </c>
      <c r="AH96" s="4">
        <v>0</v>
      </c>
      <c r="AI96">
        <v>0</v>
      </c>
      <c r="AJ96" s="4">
        <v>0</v>
      </c>
      <c r="AK96">
        <v>0</v>
      </c>
      <c r="AL96" s="4">
        <v>0</v>
      </c>
      <c r="AM96">
        <v>0</v>
      </c>
      <c r="AN96" s="4">
        <v>0</v>
      </c>
      <c r="AO96">
        <v>0</v>
      </c>
      <c r="AP96" s="4">
        <v>0</v>
      </c>
      <c r="AQ96">
        <v>0</v>
      </c>
      <c r="AR96" s="4">
        <v>0</v>
      </c>
      <c r="AS96">
        <v>0</v>
      </c>
      <c r="AT96" s="4">
        <v>4</v>
      </c>
      <c r="AU96" s="4">
        <v>0</v>
      </c>
      <c r="AV96" s="4">
        <v>2</v>
      </c>
      <c r="AW96">
        <v>1</v>
      </c>
      <c r="AX96" s="4">
        <f t="shared" si="1"/>
        <v>14</v>
      </c>
      <c r="AY96" s="4">
        <v>0</v>
      </c>
      <c r="AZ96" s="4">
        <v>0</v>
      </c>
    </row>
    <row r="97" spans="1:52" x14ac:dyDescent="0.25">
      <c r="A97" s="4">
        <v>2017</v>
      </c>
      <c r="B97" s="4" t="s">
        <v>52</v>
      </c>
      <c r="C97" t="s">
        <v>116</v>
      </c>
      <c r="D97" t="s">
        <v>150</v>
      </c>
      <c r="E97" t="s">
        <v>666</v>
      </c>
      <c r="F97" s="4">
        <v>1</v>
      </c>
      <c r="G97">
        <v>1</v>
      </c>
      <c r="H97">
        <v>3</v>
      </c>
      <c r="I97">
        <v>1</v>
      </c>
      <c r="J97">
        <v>4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432</v>
      </c>
      <c r="Z97">
        <v>0</v>
      </c>
      <c r="AA97">
        <v>0</v>
      </c>
      <c r="AB97">
        <v>1</v>
      </c>
      <c r="AC97">
        <v>441</v>
      </c>
      <c r="AD97">
        <v>1</v>
      </c>
      <c r="AE97">
        <v>0</v>
      </c>
      <c r="AF97">
        <v>0</v>
      </c>
      <c r="AG97">
        <v>0</v>
      </c>
      <c r="AH97" s="4">
        <v>0</v>
      </c>
      <c r="AI97">
        <v>0</v>
      </c>
      <c r="AJ97" s="4">
        <v>0</v>
      </c>
      <c r="AK97">
        <v>0</v>
      </c>
      <c r="AL97" s="4">
        <v>0</v>
      </c>
      <c r="AM97">
        <v>0</v>
      </c>
      <c r="AN97" s="4">
        <v>0</v>
      </c>
      <c r="AO97">
        <v>0</v>
      </c>
      <c r="AP97" s="4">
        <v>0</v>
      </c>
      <c r="AQ97">
        <v>0</v>
      </c>
      <c r="AR97" s="4">
        <v>0</v>
      </c>
      <c r="AS97">
        <v>0</v>
      </c>
      <c r="AT97" s="4">
        <v>0</v>
      </c>
      <c r="AU97" s="4">
        <v>0</v>
      </c>
      <c r="AV97" s="4">
        <v>0</v>
      </c>
      <c r="AW97">
        <v>1</v>
      </c>
      <c r="AX97" s="4">
        <f t="shared" si="1"/>
        <v>1</v>
      </c>
      <c r="AY97" s="4">
        <v>0</v>
      </c>
      <c r="AZ97" s="4">
        <v>0</v>
      </c>
    </row>
    <row r="98" spans="1:52" x14ac:dyDescent="0.25">
      <c r="A98" s="4">
        <v>2017</v>
      </c>
      <c r="B98" s="4" t="s">
        <v>52</v>
      </c>
      <c r="C98" t="s">
        <v>116</v>
      </c>
      <c r="D98" t="s">
        <v>151</v>
      </c>
      <c r="E98" t="s">
        <v>667</v>
      </c>
      <c r="F98" s="4">
        <v>1</v>
      </c>
      <c r="G98">
        <v>1</v>
      </c>
      <c r="H98">
        <v>1</v>
      </c>
      <c r="I98">
        <v>1</v>
      </c>
      <c r="J98">
        <v>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23</v>
      </c>
      <c r="Z98">
        <v>0</v>
      </c>
      <c r="AA98">
        <v>0</v>
      </c>
      <c r="AB98">
        <v>1</v>
      </c>
      <c r="AC98">
        <v>29</v>
      </c>
      <c r="AD98">
        <v>1</v>
      </c>
      <c r="AE98">
        <v>0</v>
      </c>
      <c r="AF98">
        <v>0</v>
      </c>
      <c r="AG98">
        <v>0</v>
      </c>
      <c r="AH98" s="4">
        <v>0</v>
      </c>
      <c r="AI98">
        <v>0</v>
      </c>
      <c r="AJ98" s="4">
        <v>0</v>
      </c>
      <c r="AK98">
        <v>0</v>
      </c>
      <c r="AL98" s="4">
        <v>0</v>
      </c>
      <c r="AM98">
        <v>0</v>
      </c>
      <c r="AN98" s="4">
        <v>0</v>
      </c>
      <c r="AO98">
        <v>0</v>
      </c>
      <c r="AP98" s="4">
        <v>0</v>
      </c>
      <c r="AQ98">
        <v>0</v>
      </c>
      <c r="AR98" s="4">
        <v>0</v>
      </c>
      <c r="AS98">
        <v>0</v>
      </c>
      <c r="AT98" s="4">
        <v>0</v>
      </c>
      <c r="AU98" s="4">
        <v>0</v>
      </c>
      <c r="AV98" s="4">
        <v>1</v>
      </c>
      <c r="AW98">
        <v>1</v>
      </c>
      <c r="AX98" s="4">
        <f t="shared" si="1"/>
        <v>1</v>
      </c>
      <c r="AY98" s="4">
        <v>0</v>
      </c>
      <c r="AZ98" s="4">
        <v>0</v>
      </c>
    </row>
    <row r="99" spans="1:52" x14ac:dyDescent="0.25">
      <c r="A99" s="4">
        <v>2017</v>
      </c>
      <c r="B99" s="4" t="s">
        <v>52</v>
      </c>
      <c r="C99" t="s">
        <v>116</v>
      </c>
      <c r="D99" t="s">
        <v>152</v>
      </c>
      <c r="E99" t="s">
        <v>668</v>
      </c>
      <c r="F99" s="4">
        <v>1</v>
      </c>
      <c r="G99">
        <v>1</v>
      </c>
      <c r="H99">
        <v>1</v>
      </c>
      <c r="I99">
        <v>1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4</v>
      </c>
      <c r="R99">
        <v>1</v>
      </c>
      <c r="S99">
        <v>4</v>
      </c>
      <c r="T99">
        <v>1</v>
      </c>
      <c r="U99">
        <v>326</v>
      </c>
      <c r="V99">
        <v>1</v>
      </c>
      <c r="W99">
        <v>276</v>
      </c>
      <c r="X99">
        <v>0</v>
      </c>
      <c r="Y99">
        <v>0</v>
      </c>
      <c r="Z99">
        <v>1</v>
      </c>
      <c r="AA99">
        <v>511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s="4">
        <v>0</v>
      </c>
      <c r="AI99">
        <v>0</v>
      </c>
      <c r="AJ99" s="4">
        <v>0</v>
      </c>
      <c r="AK99">
        <v>0</v>
      </c>
      <c r="AL99" s="4">
        <v>0</v>
      </c>
      <c r="AM99">
        <v>0</v>
      </c>
      <c r="AN99" s="4">
        <v>0</v>
      </c>
      <c r="AO99">
        <v>0</v>
      </c>
      <c r="AP99" s="4">
        <v>0</v>
      </c>
      <c r="AQ99">
        <v>0</v>
      </c>
      <c r="AR99" s="4">
        <v>0</v>
      </c>
      <c r="AS99">
        <v>0</v>
      </c>
      <c r="AT99" s="4">
        <v>0</v>
      </c>
      <c r="AU99" s="4">
        <v>0</v>
      </c>
      <c r="AV99" s="4">
        <v>0</v>
      </c>
      <c r="AW99">
        <v>1</v>
      </c>
      <c r="AX99" s="4">
        <f t="shared" si="1"/>
        <v>1</v>
      </c>
      <c r="AY99" s="4">
        <v>0</v>
      </c>
      <c r="AZ99" s="4">
        <v>0</v>
      </c>
    </row>
    <row r="100" spans="1:52" x14ac:dyDescent="0.25">
      <c r="A100" s="4">
        <v>2017</v>
      </c>
      <c r="B100" s="4" t="s">
        <v>52</v>
      </c>
      <c r="C100" t="s">
        <v>116</v>
      </c>
      <c r="D100" t="s">
        <v>153</v>
      </c>
      <c r="E100" t="s">
        <v>669</v>
      </c>
      <c r="F100" s="4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7</v>
      </c>
      <c r="AD100">
        <v>1</v>
      </c>
      <c r="AE100">
        <v>1</v>
      </c>
      <c r="AF100">
        <v>7</v>
      </c>
      <c r="AG100">
        <v>1</v>
      </c>
      <c r="AH100" s="4">
        <v>0</v>
      </c>
      <c r="AI100">
        <v>0</v>
      </c>
      <c r="AJ100" s="4">
        <v>0</v>
      </c>
      <c r="AK100">
        <v>0</v>
      </c>
      <c r="AL100" s="4">
        <v>0</v>
      </c>
      <c r="AM100">
        <v>0</v>
      </c>
      <c r="AN100" s="4">
        <v>0</v>
      </c>
      <c r="AO100">
        <v>0</v>
      </c>
      <c r="AP100" s="4">
        <v>0</v>
      </c>
      <c r="AQ100">
        <v>0</v>
      </c>
      <c r="AR100" s="4">
        <v>0</v>
      </c>
      <c r="AS100">
        <v>0</v>
      </c>
      <c r="AT100" s="4">
        <v>0</v>
      </c>
      <c r="AU100" s="4">
        <v>1</v>
      </c>
      <c r="AV100" s="4">
        <v>0</v>
      </c>
      <c r="AW100">
        <v>1</v>
      </c>
      <c r="AX100" s="4">
        <f t="shared" si="1"/>
        <v>1</v>
      </c>
      <c r="AY100" s="4">
        <v>0</v>
      </c>
      <c r="AZ100" s="4">
        <v>0</v>
      </c>
    </row>
    <row r="101" spans="1:52" x14ac:dyDescent="0.25">
      <c r="A101" s="4">
        <v>2017</v>
      </c>
      <c r="B101" s="4" t="s">
        <v>52</v>
      </c>
      <c r="C101" t="s">
        <v>116</v>
      </c>
      <c r="D101" t="s">
        <v>154</v>
      </c>
      <c r="E101" t="s">
        <v>670</v>
      </c>
      <c r="F101" s="4">
        <v>1</v>
      </c>
      <c r="G101">
        <v>1</v>
      </c>
      <c r="H101">
        <v>19</v>
      </c>
      <c r="I101">
        <v>1</v>
      </c>
      <c r="J101">
        <v>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29</v>
      </c>
      <c r="R101">
        <v>0</v>
      </c>
      <c r="S101">
        <v>0</v>
      </c>
      <c r="T101">
        <v>1</v>
      </c>
      <c r="U101">
        <v>120</v>
      </c>
      <c r="V101">
        <v>1</v>
      </c>
      <c r="W101">
        <v>0</v>
      </c>
      <c r="X101">
        <v>0</v>
      </c>
      <c r="Y101">
        <v>0</v>
      </c>
      <c r="Z101">
        <v>1</v>
      </c>
      <c r="AA101">
        <v>252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s="4">
        <v>0</v>
      </c>
      <c r="AI101">
        <v>0</v>
      </c>
      <c r="AJ101" s="4">
        <v>0</v>
      </c>
      <c r="AK101">
        <v>0</v>
      </c>
      <c r="AL101" s="4">
        <v>0</v>
      </c>
      <c r="AM101">
        <v>0</v>
      </c>
      <c r="AN101" s="4">
        <v>0</v>
      </c>
      <c r="AO101">
        <v>0</v>
      </c>
      <c r="AP101" s="4">
        <v>0</v>
      </c>
      <c r="AQ101">
        <v>0</v>
      </c>
      <c r="AR101" s="4">
        <v>0</v>
      </c>
      <c r="AS101">
        <v>0</v>
      </c>
      <c r="AT101" s="4">
        <v>0</v>
      </c>
      <c r="AU101" s="4">
        <v>0</v>
      </c>
      <c r="AV101" s="4">
        <v>0</v>
      </c>
      <c r="AW101">
        <v>1</v>
      </c>
      <c r="AX101" s="4">
        <f t="shared" si="1"/>
        <v>1</v>
      </c>
      <c r="AY101" s="4">
        <v>1</v>
      </c>
      <c r="AZ101" s="4">
        <v>15</v>
      </c>
    </row>
    <row r="102" spans="1:52" x14ac:dyDescent="0.25">
      <c r="A102" s="4">
        <v>2017</v>
      </c>
      <c r="B102" s="4" t="s">
        <v>52</v>
      </c>
      <c r="C102" t="s">
        <v>155</v>
      </c>
      <c r="D102" t="s">
        <v>151</v>
      </c>
      <c r="E102" t="s">
        <v>667</v>
      </c>
      <c r="F102" s="4">
        <v>90</v>
      </c>
      <c r="G102">
        <v>86</v>
      </c>
      <c r="H102">
        <v>1</v>
      </c>
      <c r="I102">
        <v>90</v>
      </c>
      <c r="J102">
        <v>2.9888888888888889</v>
      </c>
      <c r="K102">
        <v>2</v>
      </c>
      <c r="L102">
        <v>2.2222222222222223E-2</v>
      </c>
      <c r="M102">
        <v>0</v>
      </c>
      <c r="N102">
        <v>0</v>
      </c>
      <c r="O102">
        <v>0</v>
      </c>
      <c r="P102">
        <v>70</v>
      </c>
      <c r="Q102">
        <v>17</v>
      </c>
      <c r="R102">
        <v>14</v>
      </c>
      <c r="S102">
        <v>44</v>
      </c>
      <c r="T102">
        <v>4</v>
      </c>
      <c r="U102">
        <v>174</v>
      </c>
      <c r="V102">
        <v>2</v>
      </c>
      <c r="W102">
        <v>28.5</v>
      </c>
      <c r="X102">
        <v>85</v>
      </c>
      <c r="Y102">
        <v>71.905882352941177</v>
      </c>
      <c r="Z102">
        <v>4</v>
      </c>
      <c r="AA102">
        <v>288</v>
      </c>
      <c r="AB102">
        <v>83</v>
      </c>
      <c r="AC102">
        <v>92</v>
      </c>
      <c r="AD102">
        <v>0.92222222222222228</v>
      </c>
      <c r="AE102">
        <v>36</v>
      </c>
      <c r="AF102">
        <v>64</v>
      </c>
      <c r="AG102">
        <v>0.4</v>
      </c>
      <c r="AH102" s="4">
        <v>1</v>
      </c>
      <c r="AI102">
        <v>0.25</v>
      </c>
      <c r="AJ102" s="4">
        <v>1</v>
      </c>
      <c r="AK102">
        <v>0.25</v>
      </c>
      <c r="AL102" s="4">
        <v>20</v>
      </c>
      <c r="AM102">
        <v>0.24096385542168675</v>
      </c>
      <c r="AN102" s="4">
        <v>5</v>
      </c>
      <c r="AO102">
        <v>6.0240963855421686E-2</v>
      </c>
      <c r="AP102" s="4">
        <v>0</v>
      </c>
      <c r="AQ102">
        <v>0</v>
      </c>
      <c r="AR102" s="4">
        <v>0</v>
      </c>
      <c r="AS102">
        <v>0</v>
      </c>
      <c r="AT102" s="4">
        <v>0</v>
      </c>
      <c r="AU102" s="4">
        <v>0</v>
      </c>
      <c r="AV102" s="4">
        <v>3</v>
      </c>
      <c r="AW102">
        <v>1.5517241379310345</v>
      </c>
      <c r="AX102" s="4">
        <f t="shared" si="1"/>
        <v>58</v>
      </c>
      <c r="AY102" s="4">
        <v>0</v>
      </c>
      <c r="AZ102" s="4">
        <v>0</v>
      </c>
    </row>
    <row r="103" spans="1:52" x14ac:dyDescent="0.25">
      <c r="A103" s="4">
        <v>2017</v>
      </c>
      <c r="B103" s="4" t="s">
        <v>52</v>
      </c>
      <c r="C103" t="s">
        <v>155</v>
      </c>
      <c r="D103" t="s">
        <v>156</v>
      </c>
      <c r="E103" t="s">
        <v>671</v>
      </c>
      <c r="F103" s="4">
        <v>89</v>
      </c>
      <c r="G103">
        <v>89</v>
      </c>
      <c r="H103">
        <v>3</v>
      </c>
      <c r="I103">
        <v>89</v>
      </c>
      <c r="J103">
        <v>5.0561797752808992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72</v>
      </c>
      <c r="Q103">
        <v>18</v>
      </c>
      <c r="R103">
        <v>22</v>
      </c>
      <c r="S103">
        <v>60</v>
      </c>
      <c r="T103">
        <v>2</v>
      </c>
      <c r="U103">
        <v>150.5</v>
      </c>
      <c r="V103">
        <v>2</v>
      </c>
      <c r="W103">
        <v>58.5</v>
      </c>
      <c r="X103">
        <v>83</v>
      </c>
      <c r="Y103">
        <v>93.578313253012041</v>
      </c>
      <c r="Z103">
        <v>2</v>
      </c>
      <c r="AA103">
        <v>284</v>
      </c>
      <c r="AB103">
        <v>87</v>
      </c>
      <c r="AC103">
        <v>110</v>
      </c>
      <c r="AD103">
        <v>0.97752808988764039</v>
      </c>
      <c r="AE103">
        <v>26</v>
      </c>
      <c r="AF103">
        <v>79</v>
      </c>
      <c r="AG103">
        <v>0.29213483146067415</v>
      </c>
      <c r="AH103" s="4">
        <v>1</v>
      </c>
      <c r="AI103">
        <v>0.5</v>
      </c>
      <c r="AJ103" s="4">
        <v>0</v>
      </c>
      <c r="AK103">
        <v>0</v>
      </c>
      <c r="AL103" s="4">
        <v>14</v>
      </c>
      <c r="AM103">
        <v>0.16091954022988506</v>
      </c>
      <c r="AN103" s="4">
        <v>3</v>
      </c>
      <c r="AO103">
        <v>3.4482758620689655E-2</v>
      </c>
      <c r="AP103" s="4">
        <v>1</v>
      </c>
      <c r="AQ103">
        <v>1.1235955056179775E-2</v>
      </c>
      <c r="AR103" s="4">
        <v>0</v>
      </c>
      <c r="AS103">
        <v>0</v>
      </c>
      <c r="AT103" s="4">
        <v>0</v>
      </c>
      <c r="AU103" s="4">
        <v>0</v>
      </c>
      <c r="AV103" s="4">
        <v>0</v>
      </c>
      <c r="AW103">
        <v>1.5614035087719298</v>
      </c>
      <c r="AX103" s="4">
        <f t="shared" si="1"/>
        <v>57</v>
      </c>
      <c r="AY103" s="4">
        <v>0</v>
      </c>
      <c r="AZ103" s="4">
        <v>0</v>
      </c>
    </row>
    <row r="104" spans="1:52" x14ac:dyDescent="0.25">
      <c r="A104" s="4">
        <v>2017</v>
      </c>
      <c r="B104" s="4" t="s">
        <v>52</v>
      </c>
      <c r="C104" t="s">
        <v>155</v>
      </c>
      <c r="D104" t="s">
        <v>157</v>
      </c>
      <c r="E104" t="s">
        <v>672</v>
      </c>
      <c r="F104" s="4">
        <v>83</v>
      </c>
      <c r="G104">
        <v>83</v>
      </c>
      <c r="H104">
        <v>2</v>
      </c>
      <c r="I104">
        <v>83</v>
      </c>
      <c r="J104">
        <v>4.1807228915662646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60</v>
      </c>
      <c r="Q104">
        <v>9</v>
      </c>
      <c r="R104">
        <v>16</v>
      </c>
      <c r="S104">
        <v>16</v>
      </c>
      <c r="T104">
        <v>1</v>
      </c>
      <c r="U104">
        <v>74</v>
      </c>
      <c r="V104">
        <v>1</v>
      </c>
      <c r="W104">
        <v>84</v>
      </c>
      <c r="X104">
        <v>81</v>
      </c>
      <c r="Y104">
        <v>47.493827160493829</v>
      </c>
      <c r="Z104">
        <v>1</v>
      </c>
      <c r="AA104">
        <v>263</v>
      </c>
      <c r="AB104">
        <v>82</v>
      </c>
      <c r="AC104">
        <v>72</v>
      </c>
      <c r="AD104">
        <v>0.98795180722891562</v>
      </c>
      <c r="AE104">
        <v>29</v>
      </c>
      <c r="AF104">
        <v>42</v>
      </c>
      <c r="AG104">
        <v>0.3493975903614458</v>
      </c>
      <c r="AH104" s="4">
        <v>1</v>
      </c>
      <c r="AI104">
        <v>1</v>
      </c>
      <c r="AJ104" s="4">
        <v>0</v>
      </c>
      <c r="AK104">
        <v>0</v>
      </c>
      <c r="AL104" s="4">
        <v>26</v>
      </c>
      <c r="AM104">
        <v>0.31707317073170732</v>
      </c>
      <c r="AN104" s="4">
        <v>2</v>
      </c>
      <c r="AO104">
        <v>2.4390243902439025E-2</v>
      </c>
      <c r="AP104" s="4">
        <v>1</v>
      </c>
      <c r="AQ104">
        <v>1.2048192771084338E-2</v>
      </c>
      <c r="AR104" s="4">
        <v>0</v>
      </c>
      <c r="AS104">
        <v>0</v>
      </c>
      <c r="AT104" s="4">
        <v>0</v>
      </c>
      <c r="AU104" s="4">
        <v>0</v>
      </c>
      <c r="AV104" s="4">
        <v>1</v>
      </c>
      <c r="AW104">
        <v>1.4067796610169492</v>
      </c>
      <c r="AX104" s="4">
        <f t="shared" si="1"/>
        <v>59</v>
      </c>
      <c r="AY104" s="4">
        <v>0</v>
      </c>
      <c r="AZ104" s="4">
        <v>0</v>
      </c>
    </row>
    <row r="105" spans="1:52" x14ac:dyDescent="0.25">
      <c r="A105" s="4">
        <v>2017</v>
      </c>
      <c r="B105" s="4" t="s">
        <v>52</v>
      </c>
      <c r="C105" t="s">
        <v>155</v>
      </c>
      <c r="D105" t="s">
        <v>152</v>
      </c>
      <c r="E105" t="s">
        <v>668</v>
      </c>
      <c r="F105" s="4">
        <v>74</v>
      </c>
      <c r="G105">
        <v>70</v>
      </c>
      <c r="H105">
        <v>4</v>
      </c>
      <c r="I105">
        <v>73</v>
      </c>
      <c r="J105">
        <v>5.493150684931507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45</v>
      </c>
      <c r="Q105">
        <v>18</v>
      </c>
      <c r="R105">
        <v>13</v>
      </c>
      <c r="S105">
        <v>35</v>
      </c>
      <c r="T105">
        <v>1</v>
      </c>
      <c r="U105">
        <v>209</v>
      </c>
      <c r="V105">
        <v>0</v>
      </c>
      <c r="W105">
        <v>0</v>
      </c>
      <c r="X105">
        <v>66</v>
      </c>
      <c r="Y105">
        <v>61.5</v>
      </c>
      <c r="Z105">
        <v>1</v>
      </c>
      <c r="AA105">
        <v>212</v>
      </c>
      <c r="AB105">
        <v>72</v>
      </c>
      <c r="AC105">
        <v>91</v>
      </c>
      <c r="AD105">
        <v>0.97297297297297303</v>
      </c>
      <c r="AE105">
        <v>27</v>
      </c>
      <c r="AF105">
        <v>67</v>
      </c>
      <c r="AG105">
        <v>0.36486486486486486</v>
      </c>
      <c r="AH105" s="4">
        <v>0</v>
      </c>
      <c r="AI105">
        <v>0</v>
      </c>
      <c r="AJ105" s="4">
        <v>0</v>
      </c>
      <c r="AK105">
        <v>0</v>
      </c>
      <c r="AL105" s="4">
        <v>13</v>
      </c>
      <c r="AM105">
        <v>0.18055555555555555</v>
      </c>
      <c r="AN105" s="4">
        <v>1</v>
      </c>
      <c r="AO105">
        <v>1.3888888888888888E-2</v>
      </c>
      <c r="AP105" s="4">
        <v>0</v>
      </c>
      <c r="AQ105">
        <v>0</v>
      </c>
      <c r="AR105" s="4">
        <v>0</v>
      </c>
      <c r="AS105">
        <v>0</v>
      </c>
      <c r="AT105" s="4">
        <v>0</v>
      </c>
      <c r="AU105" s="4">
        <v>0</v>
      </c>
      <c r="AV105" s="4">
        <v>0</v>
      </c>
      <c r="AW105">
        <v>1.3214285714285714</v>
      </c>
      <c r="AX105" s="4">
        <f t="shared" si="1"/>
        <v>56</v>
      </c>
      <c r="AY105" s="4">
        <v>0</v>
      </c>
      <c r="AZ105" s="4">
        <v>0</v>
      </c>
    </row>
    <row r="106" spans="1:52" x14ac:dyDescent="0.25">
      <c r="A106" s="4">
        <v>2017</v>
      </c>
      <c r="B106" s="4" t="s">
        <v>52</v>
      </c>
      <c r="C106" t="s">
        <v>155</v>
      </c>
      <c r="D106" t="s">
        <v>158</v>
      </c>
      <c r="E106" t="s">
        <v>673</v>
      </c>
      <c r="F106" s="4">
        <v>63</v>
      </c>
      <c r="G106">
        <v>63</v>
      </c>
      <c r="H106">
        <v>3</v>
      </c>
      <c r="I106">
        <v>63</v>
      </c>
      <c r="J106">
        <v>4.5238095238095237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41</v>
      </c>
      <c r="Q106">
        <v>18</v>
      </c>
      <c r="R106">
        <v>6</v>
      </c>
      <c r="S106">
        <v>35</v>
      </c>
      <c r="T106">
        <v>1</v>
      </c>
      <c r="U106">
        <v>141</v>
      </c>
      <c r="V106">
        <v>1</v>
      </c>
      <c r="W106">
        <v>1</v>
      </c>
      <c r="X106">
        <v>62</v>
      </c>
      <c r="Y106">
        <v>67.483870967741936</v>
      </c>
      <c r="Z106">
        <v>1</v>
      </c>
      <c r="AA106">
        <v>240</v>
      </c>
      <c r="AB106">
        <v>61</v>
      </c>
      <c r="AC106">
        <v>88</v>
      </c>
      <c r="AD106">
        <v>0.96825396825396826</v>
      </c>
      <c r="AE106">
        <v>29</v>
      </c>
      <c r="AF106">
        <v>67</v>
      </c>
      <c r="AG106">
        <v>0.46031746031746029</v>
      </c>
      <c r="AH106" s="4">
        <v>0</v>
      </c>
      <c r="AI106">
        <v>0</v>
      </c>
      <c r="AJ106" s="4">
        <v>0</v>
      </c>
      <c r="AK106">
        <v>0</v>
      </c>
      <c r="AL106" s="4">
        <v>13</v>
      </c>
      <c r="AM106">
        <v>0.21311475409836064</v>
      </c>
      <c r="AN106" s="4">
        <v>4</v>
      </c>
      <c r="AO106">
        <v>6.5573770491803282E-2</v>
      </c>
      <c r="AP106" s="4">
        <v>0</v>
      </c>
      <c r="AQ106">
        <v>0</v>
      </c>
      <c r="AR106" s="4">
        <v>0</v>
      </c>
      <c r="AS106">
        <v>0</v>
      </c>
      <c r="AT106" s="4">
        <v>0</v>
      </c>
      <c r="AU106" s="4">
        <v>0</v>
      </c>
      <c r="AV106" s="4">
        <v>0</v>
      </c>
      <c r="AW106">
        <v>1.4</v>
      </c>
      <c r="AX106" s="4">
        <f t="shared" si="1"/>
        <v>45</v>
      </c>
      <c r="AY106" s="4">
        <v>0</v>
      </c>
      <c r="AZ106" s="4">
        <v>0</v>
      </c>
    </row>
    <row r="107" spans="1:52" x14ac:dyDescent="0.25">
      <c r="A107" s="4">
        <v>2017</v>
      </c>
      <c r="B107" s="4" t="s">
        <v>52</v>
      </c>
      <c r="C107" t="s">
        <v>155</v>
      </c>
      <c r="D107" t="s">
        <v>145</v>
      </c>
      <c r="E107" t="s">
        <v>661</v>
      </c>
      <c r="F107" s="4">
        <v>17</v>
      </c>
      <c r="G107">
        <v>17</v>
      </c>
      <c r="H107">
        <v>6</v>
      </c>
      <c r="I107">
        <v>17</v>
      </c>
      <c r="J107">
        <v>7.5294117647058822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14</v>
      </c>
      <c r="Q107">
        <v>14</v>
      </c>
      <c r="R107">
        <v>3</v>
      </c>
      <c r="S107">
        <v>33</v>
      </c>
      <c r="T107">
        <v>1</v>
      </c>
      <c r="U107">
        <v>59</v>
      </c>
      <c r="V107">
        <v>1</v>
      </c>
      <c r="W107">
        <v>7</v>
      </c>
      <c r="X107">
        <v>16</v>
      </c>
      <c r="Y107">
        <v>45.75</v>
      </c>
      <c r="Z107">
        <v>1</v>
      </c>
      <c r="AA107">
        <v>116</v>
      </c>
      <c r="AB107">
        <v>16</v>
      </c>
      <c r="AC107">
        <v>70</v>
      </c>
      <c r="AD107">
        <v>0.94117647058823528</v>
      </c>
      <c r="AE107">
        <v>7</v>
      </c>
      <c r="AF107">
        <v>60</v>
      </c>
      <c r="AG107">
        <v>0.41176470588235292</v>
      </c>
      <c r="AH107" s="4">
        <v>0</v>
      </c>
      <c r="AI107">
        <v>0</v>
      </c>
      <c r="AJ107" s="4">
        <v>0</v>
      </c>
      <c r="AK107">
        <v>0</v>
      </c>
      <c r="AL107" s="4">
        <v>1</v>
      </c>
      <c r="AM107">
        <v>6.25E-2</v>
      </c>
      <c r="AN107" s="4">
        <v>0</v>
      </c>
      <c r="AO107">
        <v>0</v>
      </c>
      <c r="AP107" s="4">
        <v>0</v>
      </c>
      <c r="AQ107">
        <v>0</v>
      </c>
      <c r="AR107" s="4">
        <v>0</v>
      </c>
      <c r="AS107">
        <v>0</v>
      </c>
      <c r="AT107" s="4">
        <v>0</v>
      </c>
      <c r="AU107" s="4">
        <v>0</v>
      </c>
      <c r="AV107" s="4">
        <v>0</v>
      </c>
      <c r="AW107">
        <v>1.4166666666666667</v>
      </c>
      <c r="AX107" s="4">
        <f t="shared" si="1"/>
        <v>12</v>
      </c>
      <c r="AY107" s="4">
        <v>0</v>
      </c>
      <c r="AZ107" s="4">
        <v>0</v>
      </c>
    </row>
    <row r="108" spans="1:52" x14ac:dyDescent="0.25">
      <c r="A108" s="4">
        <v>2017</v>
      </c>
      <c r="B108" s="4" t="s">
        <v>52</v>
      </c>
      <c r="C108" t="s">
        <v>155</v>
      </c>
      <c r="D108" t="s">
        <v>159</v>
      </c>
      <c r="E108" t="s">
        <v>674</v>
      </c>
      <c r="F108" s="4">
        <v>17</v>
      </c>
      <c r="G108">
        <v>17</v>
      </c>
      <c r="H108">
        <v>5</v>
      </c>
      <c r="I108">
        <v>17</v>
      </c>
      <c r="J108">
        <v>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14</v>
      </c>
      <c r="Q108">
        <v>21</v>
      </c>
      <c r="R108">
        <v>3</v>
      </c>
      <c r="S108">
        <v>25</v>
      </c>
      <c r="T108">
        <v>1</v>
      </c>
      <c r="U108">
        <v>253</v>
      </c>
      <c r="V108">
        <v>1</v>
      </c>
      <c r="W108">
        <v>13</v>
      </c>
      <c r="X108">
        <v>16</v>
      </c>
      <c r="Y108">
        <v>92.5</v>
      </c>
      <c r="Z108">
        <v>1</v>
      </c>
      <c r="AA108">
        <v>349</v>
      </c>
      <c r="AB108">
        <v>16</v>
      </c>
      <c r="AC108">
        <v>115</v>
      </c>
      <c r="AD108">
        <v>0.94117647058823528</v>
      </c>
      <c r="AE108">
        <v>5</v>
      </c>
      <c r="AF108">
        <v>94</v>
      </c>
      <c r="AG108">
        <v>0.29411764705882354</v>
      </c>
      <c r="AH108" s="4">
        <v>1</v>
      </c>
      <c r="AI108">
        <v>1</v>
      </c>
      <c r="AJ108" s="4">
        <v>1</v>
      </c>
      <c r="AK108">
        <v>1</v>
      </c>
      <c r="AL108" s="4">
        <v>5</v>
      </c>
      <c r="AM108">
        <v>0.3125</v>
      </c>
      <c r="AN108" s="4">
        <v>1</v>
      </c>
      <c r="AO108">
        <v>6.25E-2</v>
      </c>
      <c r="AP108" s="4">
        <v>0</v>
      </c>
      <c r="AQ108">
        <v>0</v>
      </c>
      <c r="AR108" s="4">
        <v>0</v>
      </c>
      <c r="AS108">
        <v>0</v>
      </c>
      <c r="AT108" s="4">
        <v>0</v>
      </c>
      <c r="AU108" s="4">
        <v>0</v>
      </c>
      <c r="AV108" s="4">
        <v>0</v>
      </c>
      <c r="AW108">
        <v>1.4166666666666667</v>
      </c>
      <c r="AX108" s="4">
        <f t="shared" si="1"/>
        <v>12</v>
      </c>
      <c r="AY108" s="4">
        <v>1</v>
      </c>
      <c r="AZ108" s="4">
        <v>86</v>
      </c>
    </row>
    <row r="109" spans="1:52" x14ac:dyDescent="0.25">
      <c r="A109" s="4">
        <v>2017</v>
      </c>
      <c r="B109" s="4" t="s">
        <v>52</v>
      </c>
      <c r="C109" t="s">
        <v>155</v>
      </c>
      <c r="D109" t="s">
        <v>160</v>
      </c>
      <c r="E109" t="s">
        <v>675</v>
      </c>
      <c r="F109" s="4">
        <v>6</v>
      </c>
      <c r="G109">
        <v>6</v>
      </c>
      <c r="H109">
        <v>2</v>
      </c>
      <c r="I109">
        <v>6</v>
      </c>
      <c r="J109">
        <v>4.833333333333333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</v>
      </c>
      <c r="Q109">
        <v>20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6</v>
      </c>
      <c r="Y109">
        <v>54.666666666666664</v>
      </c>
      <c r="Z109">
        <v>0</v>
      </c>
      <c r="AA109">
        <v>0</v>
      </c>
      <c r="AB109">
        <v>6</v>
      </c>
      <c r="AC109">
        <v>63</v>
      </c>
      <c r="AD109">
        <v>1</v>
      </c>
      <c r="AE109">
        <v>3</v>
      </c>
      <c r="AF109">
        <v>30</v>
      </c>
      <c r="AG109">
        <v>0.5</v>
      </c>
      <c r="AH109" s="4">
        <v>0</v>
      </c>
      <c r="AI109">
        <v>0</v>
      </c>
      <c r="AJ109" s="4">
        <v>0</v>
      </c>
      <c r="AK109">
        <v>0</v>
      </c>
      <c r="AL109" s="4">
        <v>0</v>
      </c>
      <c r="AM109">
        <v>0</v>
      </c>
      <c r="AN109" s="4">
        <v>0</v>
      </c>
      <c r="AO109">
        <v>0</v>
      </c>
      <c r="AP109" s="4">
        <v>0</v>
      </c>
      <c r="AQ109">
        <v>0</v>
      </c>
      <c r="AR109" s="4">
        <v>0</v>
      </c>
      <c r="AS109">
        <v>0</v>
      </c>
      <c r="AT109" s="4">
        <v>0</v>
      </c>
      <c r="AU109" s="4">
        <v>0</v>
      </c>
      <c r="AV109" s="4">
        <v>0</v>
      </c>
      <c r="AW109">
        <v>1.2</v>
      </c>
      <c r="AX109" s="4">
        <f t="shared" si="1"/>
        <v>5</v>
      </c>
      <c r="AY109" s="4">
        <v>0</v>
      </c>
      <c r="AZ109" s="4">
        <v>0</v>
      </c>
    </row>
    <row r="110" spans="1:52" x14ac:dyDescent="0.25">
      <c r="A110" s="4">
        <v>2017</v>
      </c>
      <c r="B110" s="4" t="s">
        <v>52</v>
      </c>
      <c r="C110" t="s">
        <v>155</v>
      </c>
      <c r="D110" t="s">
        <v>146</v>
      </c>
      <c r="E110" t="s">
        <v>662</v>
      </c>
      <c r="F110" s="4">
        <v>4</v>
      </c>
      <c r="G110">
        <v>4</v>
      </c>
      <c r="H110">
        <v>7</v>
      </c>
      <c r="I110">
        <v>4</v>
      </c>
      <c r="J110">
        <v>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</v>
      </c>
      <c r="Q110">
        <v>11</v>
      </c>
      <c r="R110">
        <v>3</v>
      </c>
      <c r="S110">
        <v>9</v>
      </c>
      <c r="T110">
        <v>0</v>
      </c>
      <c r="U110">
        <v>0</v>
      </c>
      <c r="V110">
        <v>0</v>
      </c>
      <c r="W110">
        <v>0</v>
      </c>
      <c r="X110">
        <v>4</v>
      </c>
      <c r="Y110">
        <v>80.5</v>
      </c>
      <c r="Z110">
        <v>0</v>
      </c>
      <c r="AA110">
        <v>0</v>
      </c>
      <c r="AB110">
        <v>4</v>
      </c>
      <c r="AC110">
        <v>99</v>
      </c>
      <c r="AD110">
        <v>1</v>
      </c>
      <c r="AE110">
        <v>3</v>
      </c>
      <c r="AF110">
        <v>88</v>
      </c>
      <c r="AG110">
        <v>0.75</v>
      </c>
      <c r="AH110" s="4">
        <v>0</v>
      </c>
      <c r="AI110">
        <v>0</v>
      </c>
      <c r="AJ110" s="4">
        <v>0</v>
      </c>
      <c r="AK110">
        <v>0</v>
      </c>
      <c r="AL110" s="4">
        <v>1</v>
      </c>
      <c r="AM110">
        <v>0.25</v>
      </c>
      <c r="AN110" s="4">
        <v>0</v>
      </c>
      <c r="AO110">
        <v>0</v>
      </c>
      <c r="AP110" s="4">
        <v>0</v>
      </c>
      <c r="AQ110">
        <v>0</v>
      </c>
      <c r="AR110" s="4">
        <v>0</v>
      </c>
      <c r="AS110">
        <v>0</v>
      </c>
      <c r="AT110" s="4">
        <v>0</v>
      </c>
      <c r="AU110" s="4">
        <v>0</v>
      </c>
      <c r="AV110" s="4">
        <v>0</v>
      </c>
      <c r="AW110">
        <v>2</v>
      </c>
      <c r="AX110" s="4">
        <f t="shared" si="1"/>
        <v>2</v>
      </c>
      <c r="AY110" s="4">
        <v>0</v>
      </c>
      <c r="AZ110" s="4">
        <v>0</v>
      </c>
    </row>
    <row r="111" spans="1:52" x14ac:dyDescent="0.25">
      <c r="A111" s="4">
        <v>2017</v>
      </c>
      <c r="B111" s="4" t="s">
        <v>52</v>
      </c>
      <c r="C111" t="s">
        <v>155</v>
      </c>
      <c r="D111" t="s">
        <v>87</v>
      </c>
      <c r="E111" t="s">
        <v>606</v>
      </c>
      <c r="F111" s="4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s="4">
        <v>0</v>
      </c>
      <c r="AI111">
        <v>0</v>
      </c>
      <c r="AJ111" s="4">
        <v>0</v>
      </c>
      <c r="AK111">
        <v>0</v>
      </c>
      <c r="AL111" s="4">
        <v>0</v>
      </c>
      <c r="AM111">
        <v>0</v>
      </c>
      <c r="AN111" s="4">
        <v>0</v>
      </c>
      <c r="AO111">
        <v>0</v>
      </c>
      <c r="AP111" s="4">
        <v>0</v>
      </c>
      <c r="AQ111">
        <v>0</v>
      </c>
      <c r="AR111" s="4">
        <v>0</v>
      </c>
      <c r="AS111">
        <v>0</v>
      </c>
      <c r="AT111" s="4">
        <v>0</v>
      </c>
      <c r="AU111" s="4">
        <v>0</v>
      </c>
      <c r="AV111" s="4">
        <v>0</v>
      </c>
      <c r="AW111">
        <v>1</v>
      </c>
      <c r="AX111" s="4">
        <f t="shared" si="1"/>
        <v>1</v>
      </c>
      <c r="AY111" s="4">
        <v>0</v>
      </c>
      <c r="AZ111" s="4">
        <v>0</v>
      </c>
    </row>
    <row r="112" spans="1:52" x14ac:dyDescent="0.25">
      <c r="A112" s="4">
        <v>2017</v>
      </c>
      <c r="B112" s="4" t="s">
        <v>52</v>
      </c>
      <c r="C112" t="s">
        <v>155</v>
      </c>
      <c r="D112" t="s">
        <v>161</v>
      </c>
      <c r="E112" t="s">
        <v>676</v>
      </c>
      <c r="F112" s="4">
        <v>1</v>
      </c>
      <c r="G112">
        <v>1</v>
      </c>
      <c r="H112">
        <v>0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145</v>
      </c>
      <c r="Z112">
        <v>0</v>
      </c>
      <c r="AA112">
        <v>0</v>
      </c>
      <c r="AB112">
        <v>1</v>
      </c>
      <c r="AC112">
        <v>280</v>
      </c>
      <c r="AD112">
        <v>1</v>
      </c>
      <c r="AE112">
        <v>0</v>
      </c>
      <c r="AF112">
        <v>0</v>
      </c>
      <c r="AG112">
        <v>0</v>
      </c>
      <c r="AH112" s="4">
        <v>0</v>
      </c>
      <c r="AI112">
        <v>0</v>
      </c>
      <c r="AJ112" s="4">
        <v>0</v>
      </c>
      <c r="AK112">
        <v>0</v>
      </c>
      <c r="AL112" s="4">
        <v>1</v>
      </c>
      <c r="AM112">
        <v>1</v>
      </c>
      <c r="AN112" s="4">
        <v>0</v>
      </c>
      <c r="AO112">
        <v>0</v>
      </c>
      <c r="AP112" s="4">
        <v>0</v>
      </c>
      <c r="AQ112">
        <v>0</v>
      </c>
      <c r="AR112" s="4">
        <v>0</v>
      </c>
      <c r="AS112">
        <v>0</v>
      </c>
      <c r="AT112" s="4">
        <v>0</v>
      </c>
      <c r="AU112" s="4">
        <v>0</v>
      </c>
      <c r="AV112" s="4">
        <v>0</v>
      </c>
      <c r="AW112">
        <v>1</v>
      </c>
      <c r="AX112" s="4">
        <f t="shared" si="1"/>
        <v>1</v>
      </c>
      <c r="AY112" s="4">
        <v>0</v>
      </c>
      <c r="AZ112" s="4">
        <v>0</v>
      </c>
    </row>
    <row r="113" spans="1:52" x14ac:dyDescent="0.25">
      <c r="A113" s="4">
        <v>2017</v>
      </c>
      <c r="B113" s="4" t="s">
        <v>52</v>
      </c>
      <c r="C113" t="s">
        <v>155</v>
      </c>
      <c r="D113" t="s">
        <v>162</v>
      </c>
      <c r="E113" t="s">
        <v>677</v>
      </c>
      <c r="F113" s="4">
        <v>1</v>
      </c>
      <c r="G113">
        <v>1</v>
      </c>
      <c r="H113">
        <v>7</v>
      </c>
      <c r="I113">
        <v>1</v>
      </c>
      <c r="J113">
        <v>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8</v>
      </c>
      <c r="R113">
        <v>0</v>
      </c>
      <c r="S113">
        <v>0</v>
      </c>
      <c r="T113">
        <v>1</v>
      </c>
      <c r="U113">
        <v>42</v>
      </c>
      <c r="V113">
        <v>1</v>
      </c>
      <c r="W113">
        <v>18</v>
      </c>
      <c r="X113">
        <v>0</v>
      </c>
      <c r="Y113">
        <v>0</v>
      </c>
      <c r="Z113">
        <v>1</v>
      </c>
      <c r="AA113">
        <v>197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s="4">
        <v>0</v>
      </c>
      <c r="AI113">
        <v>0</v>
      </c>
      <c r="AJ113" s="4">
        <v>0</v>
      </c>
      <c r="AK113">
        <v>0</v>
      </c>
      <c r="AL113" s="4">
        <v>0</v>
      </c>
      <c r="AM113">
        <v>0</v>
      </c>
      <c r="AN113" s="4">
        <v>0</v>
      </c>
      <c r="AO113">
        <v>0</v>
      </c>
      <c r="AP113" s="4">
        <v>0</v>
      </c>
      <c r="AQ113">
        <v>0</v>
      </c>
      <c r="AR113" s="4">
        <v>0</v>
      </c>
      <c r="AS113">
        <v>0</v>
      </c>
      <c r="AT113" s="4">
        <v>0</v>
      </c>
      <c r="AU113" s="4">
        <v>0</v>
      </c>
      <c r="AV113" s="4">
        <v>0</v>
      </c>
      <c r="AW113">
        <v>1</v>
      </c>
      <c r="AX113" s="4">
        <f t="shared" si="1"/>
        <v>1</v>
      </c>
      <c r="AY113" s="4">
        <v>1</v>
      </c>
      <c r="AZ113" s="4">
        <v>18</v>
      </c>
    </row>
    <row r="114" spans="1:52" x14ac:dyDescent="0.25">
      <c r="A114" s="4">
        <v>2017</v>
      </c>
      <c r="B114" s="4" t="s">
        <v>52</v>
      </c>
      <c r="C114" t="s">
        <v>163</v>
      </c>
      <c r="D114" t="s">
        <v>145</v>
      </c>
      <c r="E114" t="s">
        <v>661</v>
      </c>
      <c r="F114" s="4">
        <v>201</v>
      </c>
      <c r="G114">
        <v>198</v>
      </c>
      <c r="H114">
        <v>6</v>
      </c>
      <c r="I114">
        <v>201</v>
      </c>
      <c r="J114">
        <v>6.9701492537313436</v>
      </c>
      <c r="K114">
        <v>4</v>
      </c>
      <c r="L114">
        <v>1.9900497512437811E-2</v>
      </c>
      <c r="M114">
        <v>0</v>
      </c>
      <c r="N114">
        <v>0</v>
      </c>
      <c r="O114">
        <v>0</v>
      </c>
      <c r="P114">
        <v>130</v>
      </c>
      <c r="Q114">
        <v>20</v>
      </c>
      <c r="R114">
        <v>11</v>
      </c>
      <c r="S114">
        <v>45</v>
      </c>
      <c r="T114">
        <v>14</v>
      </c>
      <c r="U114">
        <v>210.57142857142858</v>
      </c>
      <c r="V114">
        <v>10</v>
      </c>
      <c r="W114">
        <v>75.099999999999994</v>
      </c>
      <c r="X114">
        <v>185</v>
      </c>
      <c r="Y114">
        <v>64.156756756756764</v>
      </c>
      <c r="Z114">
        <v>15</v>
      </c>
      <c r="AA114">
        <v>339</v>
      </c>
      <c r="AB114">
        <v>185</v>
      </c>
      <c r="AC114">
        <v>88</v>
      </c>
      <c r="AD114">
        <v>0.92039800995024879</v>
      </c>
      <c r="AE114">
        <v>103</v>
      </c>
      <c r="AF114">
        <v>65</v>
      </c>
      <c r="AG114">
        <v>0.51243781094527363</v>
      </c>
      <c r="AH114" s="4">
        <v>6</v>
      </c>
      <c r="AI114">
        <v>0.4</v>
      </c>
      <c r="AJ114" s="4">
        <v>2</v>
      </c>
      <c r="AK114">
        <v>0.13333333333333333</v>
      </c>
      <c r="AL114" s="4">
        <v>34</v>
      </c>
      <c r="AM114">
        <v>0.18378378378378379</v>
      </c>
      <c r="AN114" s="4">
        <v>5</v>
      </c>
      <c r="AO114">
        <v>2.7027027027027029E-2</v>
      </c>
      <c r="AP114" s="4">
        <v>0</v>
      </c>
      <c r="AQ114">
        <v>0</v>
      </c>
      <c r="AR114" s="4">
        <v>0</v>
      </c>
      <c r="AS114">
        <v>0</v>
      </c>
      <c r="AT114" s="4">
        <v>1</v>
      </c>
      <c r="AU114" s="4">
        <v>0</v>
      </c>
      <c r="AV114" s="4">
        <v>0</v>
      </c>
      <c r="AW114">
        <v>2.161290322580645</v>
      </c>
      <c r="AX114" s="4">
        <f t="shared" si="1"/>
        <v>93</v>
      </c>
      <c r="AY114" s="4">
        <v>2</v>
      </c>
      <c r="AZ114" s="4">
        <v>190</v>
      </c>
    </row>
    <row r="115" spans="1:52" x14ac:dyDescent="0.25">
      <c r="A115" s="4">
        <v>2017</v>
      </c>
      <c r="B115" s="4" t="s">
        <v>52</v>
      </c>
      <c r="C115" t="s">
        <v>163</v>
      </c>
      <c r="D115" t="s">
        <v>164</v>
      </c>
      <c r="E115" t="s">
        <v>678</v>
      </c>
      <c r="F115" s="4">
        <v>129</v>
      </c>
      <c r="G115">
        <v>128</v>
      </c>
      <c r="H115">
        <v>3</v>
      </c>
      <c r="I115">
        <v>129</v>
      </c>
      <c r="J115">
        <v>3.8449612403100777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104</v>
      </c>
      <c r="Q115">
        <v>7</v>
      </c>
      <c r="R115">
        <v>20</v>
      </c>
      <c r="S115">
        <v>54</v>
      </c>
      <c r="T115">
        <v>7</v>
      </c>
      <c r="U115">
        <v>154</v>
      </c>
      <c r="V115">
        <v>5</v>
      </c>
      <c r="W115">
        <v>20.8</v>
      </c>
      <c r="X115">
        <v>122</v>
      </c>
      <c r="Y115">
        <v>83.860655737704917</v>
      </c>
      <c r="Z115">
        <v>7</v>
      </c>
      <c r="AA115">
        <v>288</v>
      </c>
      <c r="AB115">
        <v>122</v>
      </c>
      <c r="AC115">
        <v>105</v>
      </c>
      <c r="AD115">
        <v>0.94573643410852715</v>
      </c>
      <c r="AE115">
        <v>72</v>
      </c>
      <c r="AF115">
        <v>82</v>
      </c>
      <c r="AG115">
        <v>0.55813953488372092</v>
      </c>
      <c r="AH115" s="4">
        <v>3</v>
      </c>
      <c r="AI115">
        <v>0.42857142857142855</v>
      </c>
      <c r="AJ115" s="4">
        <v>0</v>
      </c>
      <c r="AK115">
        <v>0</v>
      </c>
      <c r="AL115" s="4">
        <v>25</v>
      </c>
      <c r="AM115">
        <v>0.20491803278688525</v>
      </c>
      <c r="AN115" s="4">
        <v>1</v>
      </c>
      <c r="AO115">
        <v>8.1967213114754103E-3</v>
      </c>
      <c r="AP115" s="4">
        <v>1</v>
      </c>
      <c r="AQ115">
        <v>7.7519379844961239E-3</v>
      </c>
      <c r="AR115" s="4">
        <v>0</v>
      </c>
      <c r="AS115">
        <v>0</v>
      </c>
      <c r="AT115" s="4">
        <v>0</v>
      </c>
      <c r="AU115" s="4">
        <v>0</v>
      </c>
      <c r="AV115" s="4">
        <v>4</v>
      </c>
      <c r="AW115">
        <v>2.1147540983606556</v>
      </c>
      <c r="AX115" s="4">
        <f t="shared" si="1"/>
        <v>61</v>
      </c>
      <c r="AY115" s="4">
        <v>0</v>
      </c>
      <c r="AZ115" s="4">
        <v>0</v>
      </c>
    </row>
    <row r="116" spans="1:52" x14ac:dyDescent="0.25">
      <c r="A116" s="4">
        <v>2017</v>
      </c>
      <c r="B116" s="4" t="s">
        <v>52</v>
      </c>
      <c r="C116" t="s">
        <v>163</v>
      </c>
      <c r="D116" t="s">
        <v>150</v>
      </c>
      <c r="E116" t="s">
        <v>666</v>
      </c>
      <c r="F116" s="4">
        <v>114</v>
      </c>
      <c r="G116">
        <v>113</v>
      </c>
      <c r="H116">
        <v>1</v>
      </c>
      <c r="I116">
        <v>114</v>
      </c>
      <c r="J116">
        <v>3.9035087719298245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96</v>
      </c>
      <c r="Q116">
        <v>13</v>
      </c>
      <c r="R116">
        <v>29</v>
      </c>
      <c r="S116">
        <v>22</v>
      </c>
      <c r="T116">
        <v>17</v>
      </c>
      <c r="U116">
        <v>162.64705882352942</v>
      </c>
      <c r="V116">
        <v>12</v>
      </c>
      <c r="W116">
        <v>32.083333333333336</v>
      </c>
      <c r="X116">
        <v>95</v>
      </c>
      <c r="Y116">
        <v>73.2</v>
      </c>
      <c r="Z116">
        <v>15</v>
      </c>
      <c r="AA116">
        <v>263</v>
      </c>
      <c r="AB116">
        <v>96</v>
      </c>
      <c r="AC116">
        <v>93</v>
      </c>
      <c r="AD116">
        <v>0.84210526315789469</v>
      </c>
      <c r="AE116">
        <v>32</v>
      </c>
      <c r="AF116">
        <v>66</v>
      </c>
      <c r="AG116">
        <v>0.2807017543859649</v>
      </c>
      <c r="AH116" s="4">
        <v>11</v>
      </c>
      <c r="AI116">
        <v>0.73333333333333328</v>
      </c>
      <c r="AJ116" s="4">
        <v>1</v>
      </c>
      <c r="AK116">
        <v>6.6666666666666666E-2</v>
      </c>
      <c r="AL116" s="4">
        <v>19</v>
      </c>
      <c r="AM116">
        <v>0.19791666666666666</v>
      </c>
      <c r="AN116" s="4">
        <v>3</v>
      </c>
      <c r="AO116">
        <v>3.125E-2</v>
      </c>
      <c r="AP116" s="4">
        <v>0</v>
      </c>
      <c r="AQ116">
        <v>0</v>
      </c>
      <c r="AR116" s="4">
        <v>0</v>
      </c>
      <c r="AS116">
        <v>0</v>
      </c>
      <c r="AT116" s="4">
        <v>1</v>
      </c>
      <c r="AU116" s="4">
        <v>0</v>
      </c>
      <c r="AV116" s="4">
        <v>6</v>
      </c>
      <c r="AW116">
        <v>1.4430379746835442</v>
      </c>
      <c r="AX116" s="4">
        <f t="shared" si="1"/>
        <v>79</v>
      </c>
      <c r="AY116" s="4">
        <v>5</v>
      </c>
      <c r="AZ116" s="4">
        <v>41</v>
      </c>
    </row>
    <row r="117" spans="1:52" x14ac:dyDescent="0.25">
      <c r="A117" s="4">
        <v>2017</v>
      </c>
      <c r="B117" s="4" t="s">
        <v>52</v>
      </c>
      <c r="C117" t="s">
        <v>163</v>
      </c>
      <c r="D117" t="s">
        <v>165</v>
      </c>
      <c r="E117" t="s">
        <v>679</v>
      </c>
      <c r="F117" s="4">
        <v>108</v>
      </c>
      <c r="G117">
        <v>107</v>
      </c>
      <c r="H117">
        <v>9</v>
      </c>
      <c r="I117">
        <v>108</v>
      </c>
      <c r="J117">
        <v>11</v>
      </c>
      <c r="K117">
        <v>9</v>
      </c>
      <c r="L117">
        <v>8.3333333333333329E-2</v>
      </c>
      <c r="M117">
        <v>0</v>
      </c>
      <c r="N117">
        <v>0</v>
      </c>
      <c r="O117">
        <v>0</v>
      </c>
      <c r="P117">
        <v>80</v>
      </c>
      <c r="Q117">
        <v>31</v>
      </c>
      <c r="R117">
        <v>12</v>
      </c>
      <c r="S117">
        <v>104</v>
      </c>
      <c r="T117">
        <v>11</v>
      </c>
      <c r="U117">
        <v>187.81818181818181</v>
      </c>
      <c r="V117">
        <v>10</v>
      </c>
      <c r="W117">
        <v>37.799999999999997</v>
      </c>
      <c r="X117">
        <v>97</v>
      </c>
      <c r="Y117">
        <v>105.68041237113403</v>
      </c>
      <c r="Z117">
        <v>11</v>
      </c>
      <c r="AA117">
        <v>352</v>
      </c>
      <c r="AB117">
        <v>97</v>
      </c>
      <c r="AC117">
        <v>131</v>
      </c>
      <c r="AD117">
        <v>0.89814814814814814</v>
      </c>
      <c r="AE117">
        <v>51</v>
      </c>
      <c r="AF117">
        <v>114</v>
      </c>
      <c r="AG117">
        <v>0.47222222222222221</v>
      </c>
      <c r="AH117" s="4">
        <v>6</v>
      </c>
      <c r="AI117">
        <v>0.54545454545454541</v>
      </c>
      <c r="AJ117" s="4">
        <v>1</v>
      </c>
      <c r="AK117">
        <v>9.0909090909090912E-2</v>
      </c>
      <c r="AL117" s="4">
        <v>15</v>
      </c>
      <c r="AM117">
        <v>0.15463917525773196</v>
      </c>
      <c r="AN117" s="4">
        <v>1</v>
      </c>
      <c r="AO117">
        <v>1.0309278350515464E-2</v>
      </c>
      <c r="AP117" s="4">
        <v>0</v>
      </c>
      <c r="AQ117">
        <v>0</v>
      </c>
      <c r="AR117" s="4">
        <v>0</v>
      </c>
      <c r="AS117">
        <v>0</v>
      </c>
      <c r="AT117" s="4">
        <v>0</v>
      </c>
      <c r="AU117" s="4">
        <v>0</v>
      </c>
      <c r="AV117" s="4">
        <v>2</v>
      </c>
      <c r="AW117">
        <v>2.5714285714285716</v>
      </c>
      <c r="AX117" s="4">
        <f t="shared" si="1"/>
        <v>42</v>
      </c>
      <c r="AY117" s="4">
        <v>1</v>
      </c>
      <c r="AZ117" s="4">
        <v>194</v>
      </c>
    </row>
    <row r="118" spans="1:52" x14ac:dyDescent="0.25">
      <c r="A118" s="4">
        <v>2017</v>
      </c>
      <c r="B118" s="4" t="s">
        <v>52</v>
      </c>
      <c r="C118" t="s">
        <v>163</v>
      </c>
      <c r="D118" t="s">
        <v>120</v>
      </c>
      <c r="E118" t="s">
        <v>636</v>
      </c>
      <c r="F118" s="4">
        <v>107</v>
      </c>
      <c r="G118">
        <v>106</v>
      </c>
      <c r="H118">
        <v>3</v>
      </c>
      <c r="I118">
        <v>107</v>
      </c>
      <c r="J118">
        <v>4.2336448598130838</v>
      </c>
      <c r="K118">
        <v>16</v>
      </c>
      <c r="L118">
        <v>0.14953271028037382</v>
      </c>
      <c r="M118">
        <v>0</v>
      </c>
      <c r="N118">
        <v>0</v>
      </c>
      <c r="O118">
        <v>0</v>
      </c>
      <c r="P118">
        <v>90</v>
      </c>
      <c r="Q118">
        <v>7</v>
      </c>
      <c r="R118">
        <v>17</v>
      </c>
      <c r="S118">
        <v>44</v>
      </c>
      <c r="T118">
        <v>6</v>
      </c>
      <c r="U118">
        <v>227.16666666666666</v>
      </c>
      <c r="V118">
        <v>4</v>
      </c>
      <c r="W118">
        <v>83</v>
      </c>
      <c r="X118">
        <v>99</v>
      </c>
      <c r="Y118">
        <v>79.01010101010101</v>
      </c>
      <c r="Z118">
        <v>6</v>
      </c>
      <c r="AA118">
        <v>315</v>
      </c>
      <c r="AB118">
        <v>100</v>
      </c>
      <c r="AC118">
        <v>109</v>
      </c>
      <c r="AD118">
        <v>0.93457943925233644</v>
      </c>
      <c r="AE118">
        <v>57</v>
      </c>
      <c r="AF118">
        <v>80</v>
      </c>
      <c r="AG118">
        <v>0.53271028037383172</v>
      </c>
      <c r="AH118" s="4">
        <v>4</v>
      </c>
      <c r="AI118">
        <v>0.66666666666666663</v>
      </c>
      <c r="AJ118" s="4">
        <v>0</v>
      </c>
      <c r="AK118">
        <v>0</v>
      </c>
      <c r="AL118" s="4">
        <v>28</v>
      </c>
      <c r="AM118">
        <v>0.28000000000000003</v>
      </c>
      <c r="AN118" s="4">
        <v>8</v>
      </c>
      <c r="AO118">
        <v>0.08</v>
      </c>
      <c r="AP118" s="4">
        <v>0</v>
      </c>
      <c r="AQ118">
        <v>0</v>
      </c>
      <c r="AR118" s="4">
        <v>0</v>
      </c>
      <c r="AS118">
        <v>0</v>
      </c>
      <c r="AT118" s="4">
        <v>0</v>
      </c>
      <c r="AU118" s="4">
        <v>0</v>
      </c>
      <c r="AV118" s="4">
        <v>1</v>
      </c>
      <c r="AW118">
        <v>2.2291666666666665</v>
      </c>
      <c r="AX118" s="4">
        <f t="shared" si="1"/>
        <v>48</v>
      </c>
      <c r="AY118" s="4">
        <v>2</v>
      </c>
      <c r="AZ118" s="4">
        <v>62</v>
      </c>
    </row>
    <row r="119" spans="1:52" x14ac:dyDescent="0.25">
      <c r="A119" s="4">
        <v>2017</v>
      </c>
      <c r="B119" s="4" t="s">
        <v>52</v>
      </c>
      <c r="C119" t="s">
        <v>163</v>
      </c>
      <c r="D119" t="s">
        <v>166</v>
      </c>
      <c r="E119" t="s">
        <v>680</v>
      </c>
      <c r="F119" s="4">
        <v>106</v>
      </c>
      <c r="G119">
        <v>105</v>
      </c>
      <c r="H119">
        <v>2</v>
      </c>
      <c r="I119">
        <v>105</v>
      </c>
      <c r="J119">
        <v>3.8095238095238093</v>
      </c>
      <c r="K119">
        <v>8</v>
      </c>
      <c r="L119">
        <v>7.6190476190476197E-2</v>
      </c>
      <c r="M119">
        <v>0</v>
      </c>
      <c r="N119">
        <v>0</v>
      </c>
      <c r="O119">
        <v>0</v>
      </c>
      <c r="P119">
        <v>73</v>
      </c>
      <c r="Q119">
        <v>11</v>
      </c>
      <c r="R119">
        <v>20</v>
      </c>
      <c r="S119">
        <v>20</v>
      </c>
      <c r="T119">
        <v>7</v>
      </c>
      <c r="U119">
        <v>158.42857142857142</v>
      </c>
      <c r="V119">
        <v>7</v>
      </c>
      <c r="W119">
        <v>14.714285714285714</v>
      </c>
      <c r="X119">
        <v>98</v>
      </c>
      <c r="Y119">
        <v>72.234693877551024</v>
      </c>
      <c r="Z119">
        <v>7</v>
      </c>
      <c r="AA119">
        <v>263</v>
      </c>
      <c r="AB119">
        <v>99</v>
      </c>
      <c r="AC119">
        <v>90</v>
      </c>
      <c r="AD119">
        <v>0.93396226415094341</v>
      </c>
      <c r="AE119">
        <v>30</v>
      </c>
      <c r="AF119">
        <v>70</v>
      </c>
      <c r="AG119">
        <v>0.28301886792452829</v>
      </c>
      <c r="AH119" s="4">
        <v>4</v>
      </c>
      <c r="AI119">
        <v>0.5714285714285714</v>
      </c>
      <c r="AJ119" s="4">
        <v>0</v>
      </c>
      <c r="AK119">
        <v>0</v>
      </c>
      <c r="AL119" s="4">
        <v>17</v>
      </c>
      <c r="AM119">
        <v>0.17171717171717171</v>
      </c>
      <c r="AN119" s="4">
        <v>9</v>
      </c>
      <c r="AO119">
        <v>9.0909090909090912E-2</v>
      </c>
      <c r="AP119" s="4">
        <v>0</v>
      </c>
      <c r="AQ119">
        <v>0</v>
      </c>
      <c r="AR119" s="4">
        <v>0</v>
      </c>
      <c r="AS119">
        <v>0</v>
      </c>
      <c r="AT119" s="4">
        <v>0</v>
      </c>
      <c r="AU119" s="4">
        <v>0</v>
      </c>
      <c r="AV119" s="4">
        <v>0</v>
      </c>
      <c r="AW119">
        <v>1.6307692307692307</v>
      </c>
      <c r="AX119" s="4">
        <f t="shared" si="1"/>
        <v>65</v>
      </c>
      <c r="AY119" s="4">
        <v>0</v>
      </c>
      <c r="AZ119" s="4">
        <v>0</v>
      </c>
    </row>
    <row r="120" spans="1:52" x14ac:dyDescent="0.25">
      <c r="A120" s="4">
        <v>2017</v>
      </c>
      <c r="B120" s="4" t="s">
        <v>52</v>
      </c>
      <c r="C120" t="s">
        <v>163</v>
      </c>
      <c r="D120" t="s">
        <v>159</v>
      </c>
      <c r="E120" t="s">
        <v>674</v>
      </c>
      <c r="F120" s="4">
        <v>65</v>
      </c>
      <c r="G120">
        <v>65</v>
      </c>
      <c r="H120">
        <v>10</v>
      </c>
      <c r="I120">
        <v>65</v>
      </c>
      <c r="J120">
        <v>11.338461538461539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58</v>
      </c>
      <c r="Q120">
        <v>30</v>
      </c>
      <c r="R120">
        <v>3</v>
      </c>
      <c r="S120">
        <v>17</v>
      </c>
      <c r="T120">
        <v>10</v>
      </c>
      <c r="U120">
        <v>169.2</v>
      </c>
      <c r="V120">
        <v>9</v>
      </c>
      <c r="W120">
        <v>45.777777777777779</v>
      </c>
      <c r="X120">
        <v>55</v>
      </c>
      <c r="Y120">
        <v>109.25454545454545</v>
      </c>
      <c r="Z120">
        <v>9</v>
      </c>
      <c r="AA120">
        <v>350</v>
      </c>
      <c r="AB120">
        <v>55</v>
      </c>
      <c r="AC120">
        <v>135</v>
      </c>
      <c r="AD120">
        <v>0.84615384615384615</v>
      </c>
      <c r="AE120">
        <v>27</v>
      </c>
      <c r="AF120">
        <v>117</v>
      </c>
      <c r="AG120">
        <v>0.41538461538461541</v>
      </c>
      <c r="AH120" s="4">
        <v>7</v>
      </c>
      <c r="AI120">
        <v>0.77777777777777779</v>
      </c>
      <c r="AJ120" s="4">
        <v>0</v>
      </c>
      <c r="AK120">
        <v>0</v>
      </c>
      <c r="AL120" s="4">
        <v>12</v>
      </c>
      <c r="AM120">
        <v>0.21818181818181817</v>
      </c>
      <c r="AN120" s="4">
        <v>1</v>
      </c>
      <c r="AO120">
        <v>1.8181818181818181E-2</v>
      </c>
      <c r="AP120" s="4">
        <v>0</v>
      </c>
      <c r="AQ120">
        <v>0</v>
      </c>
      <c r="AR120" s="4">
        <v>0</v>
      </c>
      <c r="AS120">
        <v>0</v>
      </c>
      <c r="AT120" s="4">
        <v>0</v>
      </c>
      <c r="AU120" s="4">
        <v>0</v>
      </c>
      <c r="AV120" s="4">
        <v>1</v>
      </c>
      <c r="AW120">
        <v>2.3214285714285716</v>
      </c>
      <c r="AX120" s="4">
        <f t="shared" si="1"/>
        <v>27.999999999999996</v>
      </c>
      <c r="AY120" s="4">
        <v>9</v>
      </c>
      <c r="AZ120" s="4">
        <v>78</v>
      </c>
    </row>
    <row r="121" spans="1:52" x14ac:dyDescent="0.25">
      <c r="A121" s="4">
        <v>2017</v>
      </c>
      <c r="B121" s="4" t="s">
        <v>52</v>
      </c>
      <c r="C121" t="s">
        <v>163</v>
      </c>
      <c r="D121" t="s">
        <v>146</v>
      </c>
      <c r="E121" t="s">
        <v>662</v>
      </c>
      <c r="F121" s="4">
        <v>48</v>
      </c>
      <c r="G121">
        <v>45</v>
      </c>
      <c r="H121">
        <v>2</v>
      </c>
      <c r="I121">
        <v>48</v>
      </c>
      <c r="J121">
        <v>3.9166666666666665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38</v>
      </c>
      <c r="Q121">
        <v>6</v>
      </c>
      <c r="R121">
        <v>8</v>
      </c>
      <c r="S121">
        <v>34</v>
      </c>
      <c r="T121">
        <v>9</v>
      </c>
      <c r="U121">
        <v>149.11111111111111</v>
      </c>
      <c r="V121">
        <v>8</v>
      </c>
      <c r="W121">
        <v>111.375</v>
      </c>
      <c r="X121">
        <v>38</v>
      </c>
      <c r="Y121">
        <v>61.184210526315788</v>
      </c>
      <c r="Z121">
        <v>9</v>
      </c>
      <c r="AA121">
        <v>283</v>
      </c>
      <c r="AB121">
        <v>38</v>
      </c>
      <c r="AC121">
        <v>82</v>
      </c>
      <c r="AD121">
        <v>0.79166666666666663</v>
      </c>
      <c r="AE121">
        <v>22</v>
      </c>
      <c r="AF121">
        <v>59</v>
      </c>
      <c r="AG121">
        <v>0.45833333333333331</v>
      </c>
      <c r="AH121" s="4">
        <v>7</v>
      </c>
      <c r="AI121">
        <v>0.77777777777777779</v>
      </c>
      <c r="AJ121" s="4">
        <v>1</v>
      </c>
      <c r="AK121">
        <v>0.1111111111111111</v>
      </c>
      <c r="AL121" s="4">
        <v>11</v>
      </c>
      <c r="AM121">
        <v>0.28947368421052633</v>
      </c>
      <c r="AN121" s="4">
        <v>0</v>
      </c>
      <c r="AO121">
        <v>0</v>
      </c>
      <c r="AP121" s="4">
        <v>0</v>
      </c>
      <c r="AQ121">
        <v>0</v>
      </c>
      <c r="AR121" s="4">
        <v>0</v>
      </c>
      <c r="AS121">
        <v>0</v>
      </c>
      <c r="AT121" s="4">
        <v>0</v>
      </c>
      <c r="AU121" s="4">
        <v>0</v>
      </c>
      <c r="AV121" s="4">
        <v>1</v>
      </c>
      <c r="AW121">
        <v>2</v>
      </c>
      <c r="AX121" s="4">
        <f t="shared" si="1"/>
        <v>24</v>
      </c>
      <c r="AY121" s="4">
        <v>9</v>
      </c>
      <c r="AZ121" s="4">
        <v>67</v>
      </c>
    </row>
    <row r="122" spans="1:52" x14ac:dyDescent="0.25">
      <c r="A122" s="4">
        <v>2017</v>
      </c>
      <c r="B122" s="4" t="s">
        <v>52</v>
      </c>
      <c r="C122" t="s">
        <v>163</v>
      </c>
      <c r="D122" t="s">
        <v>160</v>
      </c>
      <c r="E122" t="s">
        <v>675</v>
      </c>
      <c r="F122" s="4">
        <v>46</v>
      </c>
      <c r="G122">
        <v>46</v>
      </c>
      <c r="H122">
        <v>5</v>
      </c>
      <c r="I122">
        <v>46</v>
      </c>
      <c r="J122">
        <v>6.1086956521739131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25</v>
      </c>
      <c r="Q122">
        <v>17</v>
      </c>
      <c r="R122">
        <v>6</v>
      </c>
      <c r="S122">
        <v>33</v>
      </c>
      <c r="T122">
        <v>2</v>
      </c>
      <c r="U122">
        <v>109</v>
      </c>
      <c r="V122">
        <v>1</v>
      </c>
      <c r="W122">
        <v>9</v>
      </c>
      <c r="X122">
        <v>43</v>
      </c>
      <c r="Y122">
        <v>61.767441860465119</v>
      </c>
      <c r="Z122">
        <v>2</v>
      </c>
      <c r="AA122">
        <v>202</v>
      </c>
      <c r="AB122">
        <v>42</v>
      </c>
      <c r="AC122">
        <v>85</v>
      </c>
      <c r="AD122">
        <v>0.91304347826086951</v>
      </c>
      <c r="AE122">
        <v>17</v>
      </c>
      <c r="AF122">
        <v>47</v>
      </c>
      <c r="AG122">
        <v>0.36956521739130432</v>
      </c>
      <c r="AH122" s="4">
        <v>0</v>
      </c>
      <c r="AI122">
        <v>0</v>
      </c>
      <c r="AJ122" s="4">
        <v>0</v>
      </c>
      <c r="AK122">
        <v>0</v>
      </c>
      <c r="AL122" s="4">
        <v>3</v>
      </c>
      <c r="AM122">
        <v>7.1428571428571425E-2</v>
      </c>
      <c r="AN122" s="4">
        <v>2</v>
      </c>
      <c r="AO122">
        <v>4.7619047619047616E-2</v>
      </c>
      <c r="AP122" s="4">
        <v>0</v>
      </c>
      <c r="AQ122">
        <v>0</v>
      </c>
      <c r="AR122" s="4">
        <v>0</v>
      </c>
      <c r="AS122">
        <v>0</v>
      </c>
      <c r="AT122" s="4">
        <v>0</v>
      </c>
      <c r="AU122" s="4">
        <v>0</v>
      </c>
      <c r="AV122" s="4">
        <v>0</v>
      </c>
      <c r="AW122">
        <v>1.5862068965517242</v>
      </c>
      <c r="AX122" s="4">
        <f t="shared" si="1"/>
        <v>29</v>
      </c>
      <c r="AY122" s="4">
        <v>1</v>
      </c>
      <c r="AZ122" s="4">
        <v>7</v>
      </c>
    </row>
    <row r="123" spans="1:52" x14ac:dyDescent="0.25">
      <c r="A123" s="4">
        <v>2017</v>
      </c>
      <c r="B123" s="4" t="s">
        <v>52</v>
      </c>
      <c r="C123" t="s">
        <v>163</v>
      </c>
      <c r="D123" t="s">
        <v>151</v>
      </c>
      <c r="E123" t="s">
        <v>667</v>
      </c>
      <c r="F123" s="4">
        <v>16</v>
      </c>
      <c r="G123">
        <v>14</v>
      </c>
      <c r="H123">
        <v>5</v>
      </c>
      <c r="I123">
        <v>16</v>
      </c>
      <c r="J123">
        <v>5.625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13</v>
      </c>
      <c r="Q123">
        <v>22</v>
      </c>
      <c r="R123">
        <v>5</v>
      </c>
      <c r="S123">
        <v>62</v>
      </c>
      <c r="T123">
        <v>2</v>
      </c>
      <c r="U123">
        <v>334.5</v>
      </c>
      <c r="V123">
        <v>2</v>
      </c>
      <c r="W123">
        <v>8.5</v>
      </c>
      <c r="X123">
        <v>12</v>
      </c>
      <c r="Y123">
        <v>99</v>
      </c>
      <c r="Z123">
        <v>2</v>
      </c>
      <c r="AA123">
        <v>404</v>
      </c>
      <c r="AB123">
        <v>14</v>
      </c>
      <c r="AC123">
        <v>110</v>
      </c>
      <c r="AD123">
        <v>0.875</v>
      </c>
      <c r="AE123">
        <v>5</v>
      </c>
      <c r="AF123">
        <v>90</v>
      </c>
      <c r="AG123">
        <v>0.3125</v>
      </c>
      <c r="AH123" s="4">
        <v>1</v>
      </c>
      <c r="AI123">
        <v>0.5</v>
      </c>
      <c r="AJ123" s="4">
        <v>0</v>
      </c>
      <c r="AK123">
        <v>0</v>
      </c>
      <c r="AL123" s="4">
        <v>4</v>
      </c>
      <c r="AM123">
        <v>0.2857142857142857</v>
      </c>
      <c r="AN123" s="4">
        <v>1</v>
      </c>
      <c r="AO123">
        <v>7.1428571428571425E-2</v>
      </c>
      <c r="AP123" s="4">
        <v>0</v>
      </c>
      <c r="AQ123">
        <v>0</v>
      </c>
      <c r="AR123" s="4">
        <v>0</v>
      </c>
      <c r="AS123">
        <v>0</v>
      </c>
      <c r="AT123" s="4">
        <v>1</v>
      </c>
      <c r="AU123" s="4">
        <v>0</v>
      </c>
      <c r="AV123" s="4">
        <v>1</v>
      </c>
      <c r="AW123">
        <v>1.7777777777777777</v>
      </c>
      <c r="AX123" s="4">
        <f t="shared" si="1"/>
        <v>9</v>
      </c>
      <c r="AY123" s="4">
        <v>0</v>
      </c>
      <c r="AZ123" s="4">
        <v>0</v>
      </c>
    </row>
    <row r="124" spans="1:52" x14ac:dyDescent="0.25">
      <c r="A124" s="4">
        <v>2017</v>
      </c>
      <c r="B124" s="4" t="s">
        <v>52</v>
      </c>
      <c r="C124" t="s">
        <v>163</v>
      </c>
      <c r="D124" t="s">
        <v>167</v>
      </c>
      <c r="E124" t="s">
        <v>681</v>
      </c>
      <c r="F124" s="4">
        <v>1</v>
      </c>
      <c r="G124">
        <v>1</v>
      </c>
      <c r="H124">
        <v>2</v>
      </c>
      <c r="I124">
        <v>1</v>
      </c>
      <c r="J124">
        <v>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38</v>
      </c>
      <c r="Z124">
        <v>0</v>
      </c>
      <c r="AA124">
        <v>0</v>
      </c>
      <c r="AB124">
        <v>1</v>
      </c>
      <c r="AC124">
        <v>46</v>
      </c>
      <c r="AD124">
        <v>1</v>
      </c>
      <c r="AE124">
        <v>0</v>
      </c>
      <c r="AF124">
        <v>0</v>
      </c>
      <c r="AG124">
        <v>0</v>
      </c>
      <c r="AH124" s="4">
        <v>0</v>
      </c>
      <c r="AI124">
        <v>0</v>
      </c>
      <c r="AJ124" s="4">
        <v>0</v>
      </c>
      <c r="AK124">
        <v>0</v>
      </c>
      <c r="AL124" s="4">
        <v>1</v>
      </c>
      <c r="AM124">
        <v>1</v>
      </c>
      <c r="AN124" s="4">
        <v>0</v>
      </c>
      <c r="AO124">
        <v>0</v>
      </c>
      <c r="AP124" s="4">
        <v>0</v>
      </c>
      <c r="AQ124">
        <v>0</v>
      </c>
      <c r="AR124" s="4">
        <v>0</v>
      </c>
      <c r="AS124">
        <v>0</v>
      </c>
      <c r="AT124" s="4">
        <v>0</v>
      </c>
      <c r="AU124" s="4">
        <v>0</v>
      </c>
      <c r="AV124" s="4">
        <v>0</v>
      </c>
      <c r="AW124">
        <v>1</v>
      </c>
      <c r="AX124" s="4">
        <f t="shared" si="1"/>
        <v>1</v>
      </c>
      <c r="AY124" s="4">
        <v>0</v>
      </c>
      <c r="AZ124" s="4">
        <v>0</v>
      </c>
    </row>
    <row r="125" spans="1:52" x14ac:dyDescent="0.25">
      <c r="A125" s="4">
        <v>2017</v>
      </c>
      <c r="B125" s="4" t="s">
        <v>52</v>
      </c>
      <c r="C125" t="s">
        <v>163</v>
      </c>
      <c r="D125" t="s">
        <v>168</v>
      </c>
      <c r="E125" t="s">
        <v>682</v>
      </c>
      <c r="F125" s="4">
        <v>1</v>
      </c>
      <c r="G125">
        <v>1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11</v>
      </c>
      <c r="R125">
        <v>0</v>
      </c>
      <c r="S125">
        <v>0</v>
      </c>
      <c r="T125">
        <v>1</v>
      </c>
      <c r="U125">
        <v>109</v>
      </c>
      <c r="V125">
        <v>1</v>
      </c>
      <c r="W125">
        <v>90</v>
      </c>
      <c r="X125">
        <v>0</v>
      </c>
      <c r="Y125">
        <v>0</v>
      </c>
      <c r="Z125">
        <v>1</v>
      </c>
      <c r="AA125">
        <v>345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s="4">
        <v>1</v>
      </c>
      <c r="AI125">
        <v>1</v>
      </c>
      <c r="AJ125" s="4">
        <v>0</v>
      </c>
      <c r="AK125">
        <v>0</v>
      </c>
      <c r="AL125" s="4">
        <v>0</v>
      </c>
      <c r="AM125">
        <v>0</v>
      </c>
      <c r="AN125" s="4">
        <v>0</v>
      </c>
      <c r="AO125">
        <v>0</v>
      </c>
      <c r="AP125" s="4">
        <v>0</v>
      </c>
      <c r="AQ125">
        <v>0</v>
      </c>
      <c r="AR125" s="4">
        <v>0</v>
      </c>
      <c r="AS125">
        <v>0</v>
      </c>
      <c r="AT125" s="4">
        <v>0</v>
      </c>
      <c r="AU125" s="4">
        <v>0</v>
      </c>
      <c r="AV125" s="4">
        <v>0</v>
      </c>
      <c r="AW125">
        <v>1</v>
      </c>
      <c r="AX125" s="4">
        <f t="shared" si="1"/>
        <v>1</v>
      </c>
      <c r="AY125" s="4">
        <v>0</v>
      </c>
      <c r="AZ125" s="4">
        <v>0</v>
      </c>
    </row>
    <row r="126" spans="1:52" x14ac:dyDescent="0.25">
      <c r="A126" s="4">
        <v>2017</v>
      </c>
      <c r="B126" s="4" t="s">
        <v>52</v>
      </c>
      <c r="C126" t="s">
        <v>163</v>
      </c>
      <c r="D126" t="s">
        <v>169</v>
      </c>
      <c r="E126" t="s">
        <v>683</v>
      </c>
      <c r="F126" s="4">
        <v>1</v>
      </c>
      <c r="G126">
        <v>1</v>
      </c>
      <c r="H126">
        <v>0</v>
      </c>
      <c r="I126">
        <v>1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24</v>
      </c>
      <c r="Z126">
        <v>0</v>
      </c>
      <c r="AA126">
        <v>0</v>
      </c>
      <c r="AB126">
        <v>1</v>
      </c>
      <c r="AC126">
        <v>33</v>
      </c>
      <c r="AD126">
        <v>1</v>
      </c>
      <c r="AE126">
        <v>1</v>
      </c>
      <c r="AF126">
        <v>33</v>
      </c>
      <c r="AG126">
        <v>1</v>
      </c>
      <c r="AH126" s="4">
        <v>0</v>
      </c>
      <c r="AI126">
        <v>0</v>
      </c>
      <c r="AJ126" s="4">
        <v>0</v>
      </c>
      <c r="AK126">
        <v>0</v>
      </c>
      <c r="AL126" s="4">
        <v>0</v>
      </c>
      <c r="AM126">
        <v>0</v>
      </c>
      <c r="AN126" s="4">
        <v>0</v>
      </c>
      <c r="AO126">
        <v>0</v>
      </c>
      <c r="AP126" s="4">
        <v>0</v>
      </c>
      <c r="AQ126">
        <v>0</v>
      </c>
      <c r="AR126" s="4">
        <v>0</v>
      </c>
      <c r="AS126">
        <v>0</v>
      </c>
      <c r="AT126" s="4">
        <v>0</v>
      </c>
      <c r="AU126" s="4">
        <v>0</v>
      </c>
      <c r="AV126" s="4">
        <v>0</v>
      </c>
      <c r="AW126">
        <v>1</v>
      </c>
      <c r="AX126" s="4">
        <f t="shared" si="1"/>
        <v>1</v>
      </c>
      <c r="AY126" s="4">
        <v>0</v>
      </c>
      <c r="AZ126" s="4">
        <v>0</v>
      </c>
    </row>
    <row r="127" spans="1:52" x14ac:dyDescent="0.25">
      <c r="A127" s="4">
        <v>2017</v>
      </c>
      <c r="B127" s="4" t="s">
        <v>52</v>
      </c>
      <c r="C127" t="s">
        <v>170</v>
      </c>
      <c r="D127" t="s">
        <v>171</v>
      </c>
      <c r="E127" t="s">
        <v>684</v>
      </c>
      <c r="F127" s="4">
        <v>235</v>
      </c>
      <c r="G127">
        <v>212</v>
      </c>
      <c r="H127">
        <v>4</v>
      </c>
      <c r="I127">
        <v>235</v>
      </c>
      <c r="J127">
        <v>6.0978723404255319</v>
      </c>
      <c r="K127">
        <v>6</v>
      </c>
      <c r="L127">
        <v>2.553191489361702E-2</v>
      </c>
      <c r="M127">
        <v>0</v>
      </c>
      <c r="N127">
        <v>0</v>
      </c>
      <c r="O127">
        <v>0</v>
      </c>
      <c r="P127">
        <v>198</v>
      </c>
      <c r="Q127">
        <v>27</v>
      </c>
      <c r="R127">
        <v>53</v>
      </c>
      <c r="S127">
        <v>52</v>
      </c>
      <c r="T127">
        <v>28</v>
      </c>
      <c r="U127">
        <v>141.89285714285714</v>
      </c>
      <c r="V127">
        <v>28</v>
      </c>
      <c r="W127">
        <v>96.357142857142861</v>
      </c>
      <c r="X127">
        <v>205</v>
      </c>
      <c r="Y127">
        <v>119.27317073170731</v>
      </c>
      <c r="Z127">
        <v>27</v>
      </c>
      <c r="AA127">
        <v>508</v>
      </c>
      <c r="AB127">
        <v>203</v>
      </c>
      <c r="AC127">
        <v>145</v>
      </c>
      <c r="AD127">
        <v>0.86382978723404258</v>
      </c>
      <c r="AE127">
        <v>110</v>
      </c>
      <c r="AF127">
        <v>108</v>
      </c>
      <c r="AG127">
        <v>0.46808510638297873</v>
      </c>
      <c r="AH127" s="4">
        <v>13</v>
      </c>
      <c r="AI127">
        <v>0.48148148148148145</v>
      </c>
      <c r="AJ127" s="4">
        <v>1</v>
      </c>
      <c r="AK127">
        <v>3.7037037037037035E-2</v>
      </c>
      <c r="AL127" s="4">
        <v>61</v>
      </c>
      <c r="AM127">
        <v>0.30049261083743845</v>
      </c>
      <c r="AN127" s="4">
        <v>21</v>
      </c>
      <c r="AO127">
        <v>0.10344827586206896</v>
      </c>
      <c r="AP127" s="4">
        <v>3</v>
      </c>
      <c r="AQ127">
        <v>1.276595744680851E-2</v>
      </c>
      <c r="AR127" s="4">
        <v>0</v>
      </c>
      <c r="AS127">
        <v>0</v>
      </c>
      <c r="AT127" s="4">
        <v>1</v>
      </c>
      <c r="AU127" s="4">
        <v>0</v>
      </c>
      <c r="AV127" s="4">
        <v>1</v>
      </c>
      <c r="AW127">
        <v>1.8951612903225807</v>
      </c>
      <c r="AX127" s="4">
        <f t="shared" si="1"/>
        <v>124</v>
      </c>
      <c r="AY127" s="4">
        <v>5</v>
      </c>
      <c r="AZ127" s="4">
        <v>17</v>
      </c>
    </row>
    <row r="128" spans="1:52" x14ac:dyDescent="0.25">
      <c r="A128" s="4">
        <v>2017</v>
      </c>
      <c r="B128" s="4" t="s">
        <v>52</v>
      </c>
      <c r="C128" t="s">
        <v>170</v>
      </c>
      <c r="D128" t="s">
        <v>172</v>
      </c>
      <c r="E128" t="s">
        <v>685</v>
      </c>
      <c r="F128" s="4">
        <v>235</v>
      </c>
      <c r="G128">
        <v>228</v>
      </c>
      <c r="H128">
        <v>7</v>
      </c>
      <c r="I128">
        <v>235</v>
      </c>
      <c r="J128">
        <v>8.8085106382978715</v>
      </c>
      <c r="K128">
        <v>4</v>
      </c>
      <c r="L128">
        <v>1.7021276595744681E-2</v>
      </c>
      <c r="M128">
        <v>0</v>
      </c>
      <c r="N128">
        <v>0</v>
      </c>
      <c r="O128">
        <v>0</v>
      </c>
      <c r="P128">
        <v>160</v>
      </c>
      <c r="Q128">
        <v>34</v>
      </c>
      <c r="R128">
        <v>24</v>
      </c>
      <c r="S128">
        <v>74</v>
      </c>
      <c r="T128">
        <v>22</v>
      </c>
      <c r="U128">
        <v>206.40909090909091</v>
      </c>
      <c r="V128">
        <v>13</v>
      </c>
      <c r="W128">
        <v>151</v>
      </c>
      <c r="X128">
        <v>211</v>
      </c>
      <c r="Y128">
        <v>101.45497630331754</v>
      </c>
      <c r="Z128">
        <v>19</v>
      </c>
      <c r="AA128">
        <v>462</v>
      </c>
      <c r="AB128">
        <v>211</v>
      </c>
      <c r="AC128">
        <v>130</v>
      </c>
      <c r="AD128">
        <v>0.89787234042553188</v>
      </c>
      <c r="AE128">
        <v>124</v>
      </c>
      <c r="AF128">
        <v>87</v>
      </c>
      <c r="AG128">
        <v>0.52765957446808509</v>
      </c>
      <c r="AH128" s="4">
        <v>12</v>
      </c>
      <c r="AI128">
        <v>0.63157894736842102</v>
      </c>
      <c r="AJ128" s="4">
        <v>2</v>
      </c>
      <c r="AK128">
        <v>0.10526315789473684</v>
      </c>
      <c r="AL128" s="4">
        <v>31</v>
      </c>
      <c r="AM128">
        <v>0.14691943127962084</v>
      </c>
      <c r="AN128" s="4">
        <v>6</v>
      </c>
      <c r="AO128">
        <v>2.843601895734597E-2</v>
      </c>
      <c r="AP128" s="4">
        <v>2</v>
      </c>
      <c r="AQ128">
        <v>8.5106382978723406E-3</v>
      </c>
      <c r="AR128" s="4">
        <v>0</v>
      </c>
      <c r="AS128">
        <v>0</v>
      </c>
      <c r="AT128" s="4">
        <v>0</v>
      </c>
      <c r="AU128" s="4">
        <v>0</v>
      </c>
      <c r="AV128" s="4">
        <v>5</v>
      </c>
      <c r="AW128">
        <v>1.7938931297709924</v>
      </c>
      <c r="AX128" s="4">
        <f t="shared" si="1"/>
        <v>131</v>
      </c>
      <c r="AY128" s="4">
        <v>3</v>
      </c>
      <c r="AZ128" s="4">
        <v>368</v>
      </c>
    </row>
    <row r="129" spans="1:52" x14ac:dyDescent="0.25">
      <c r="A129" s="4">
        <v>2017</v>
      </c>
      <c r="B129" s="4" t="s">
        <v>52</v>
      </c>
      <c r="C129" t="s">
        <v>170</v>
      </c>
      <c r="D129" t="s">
        <v>173</v>
      </c>
      <c r="E129" t="s">
        <v>686</v>
      </c>
      <c r="F129" s="4">
        <v>226</v>
      </c>
      <c r="G129">
        <v>224</v>
      </c>
      <c r="H129">
        <v>10</v>
      </c>
      <c r="I129">
        <v>226</v>
      </c>
      <c r="J129">
        <v>12.053097345132743</v>
      </c>
      <c r="K129">
        <v>6</v>
      </c>
      <c r="L129">
        <v>2.6548672566371681E-2</v>
      </c>
      <c r="M129">
        <v>0</v>
      </c>
      <c r="N129">
        <v>0</v>
      </c>
      <c r="O129">
        <v>0</v>
      </c>
      <c r="P129">
        <v>133</v>
      </c>
      <c r="Q129">
        <v>35</v>
      </c>
      <c r="R129">
        <v>25</v>
      </c>
      <c r="S129">
        <v>72</v>
      </c>
      <c r="T129">
        <v>18</v>
      </c>
      <c r="U129">
        <v>209.22222222222223</v>
      </c>
      <c r="V129">
        <v>16</v>
      </c>
      <c r="W129">
        <v>168.1875</v>
      </c>
      <c r="X129">
        <v>202</v>
      </c>
      <c r="Y129">
        <v>81.103960396039611</v>
      </c>
      <c r="Z129">
        <v>17</v>
      </c>
      <c r="AA129">
        <v>495</v>
      </c>
      <c r="AB129">
        <v>204</v>
      </c>
      <c r="AC129">
        <v>107</v>
      </c>
      <c r="AD129">
        <v>0.90265486725663713</v>
      </c>
      <c r="AE129">
        <v>133</v>
      </c>
      <c r="AF129">
        <v>83</v>
      </c>
      <c r="AG129">
        <v>0.58849557522123896</v>
      </c>
      <c r="AH129" s="4">
        <v>12</v>
      </c>
      <c r="AI129">
        <v>0.70588235294117652</v>
      </c>
      <c r="AJ129" s="4">
        <v>5</v>
      </c>
      <c r="AK129">
        <v>0.29411764705882354</v>
      </c>
      <c r="AL129" s="4">
        <v>27</v>
      </c>
      <c r="AM129">
        <v>0.13235294117647059</v>
      </c>
      <c r="AN129" s="4">
        <v>8</v>
      </c>
      <c r="AO129">
        <v>3.9215686274509803E-2</v>
      </c>
      <c r="AP129" s="4">
        <v>2</v>
      </c>
      <c r="AQ129">
        <v>8.8495575221238937E-3</v>
      </c>
      <c r="AR129" s="4">
        <v>0</v>
      </c>
      <c r="AS129">
        <v>0</v>
      </c>
      <c r="AT129" s="4">
        <v>2</v>
      </c>
      <c r="AU129" s="4">
        <v>0</v>
      </c>
      <c r="AV129" s="4">
        <v>7</v>
      </c>
      <c r="AW129">
        <v>2.3789473684210525</v>
      </c>
      <c r="AX129" s="4">
        <f t="shared" si="1"/>
        <v>95</v>
      </c>
      <c r="AY129" s="4">
        <v>8</v>
      </c>
      <c r="AZ129" s="4">
        <v>37</v>
      </c>
    </row>
    <row r="130" spans="1:52" x14ac:dyDescent="0.25">
      <c r="A130" s="4">
        <v>2017</v>
      </c>
      <c r="B130" s="4" t="s">
        <v>52</v>
      </c>
      <c r="C130" t="s">
        <v>170</v>
      </c>
      <c r="D130" t="s">
        <v>174</v>
      </c>
      <c r="E130" t="s">
        <v>687</v>
      </c>
      <c r="F130" s="4">
        <v>221</v>
      </c>
      <c r="G130">
        <v>210</v>
      </c>
      <c r="H130">
        <v>7</v>
      </c>
      <c r="I130">
        <v>219</v>
      </c>
      <c r="J130">
        <v>9.5753424657534243</v>
      </c>
      <c r="K130">
        <v>4</v>
      </c>
      <c r="L130">
        <v>1.8264840182648401E-2</v>
      </c>
      <c r="M130">
        <v>0</v>
      </c>
      <c r="N130">
        <v>0</v>
      </c>
      <c r="O130">
        <v>0</v>
      </c>
      <c r="P130">
        <v>167</v>
      </c>
      <c r="Q130">
        <v>38</v>
      </c>
      <c r="R130">
        <v>62</v>
      </c>
      <c r="S130">
        <v>76</v>
      </c>
      <c r="T130">
        <v>23</v>
      </c>
      <c r="U130">
        <v>172.04347826086956</v>
      </c>
      <c r="V130">
        <v>20</v>
      </c>
      <c r="W130">
        <v>27</v>
      </c>
      <c r="X130">
        <v>191</v>
      </c>
      <c r="Y130">
        <v>126.43455497382199</v>
      </c>
      <c r="Z130">
        <v>23</v>
      </c>
      <c r="AA130">
        <v>403</v>
      </c>
      <c r="AB130">
        <v>195</v>
      </c>
      <c r="AC130">
        <v>145</v>
      </c>
      <c r="AD130">
        <v>0.88235294117647056</v>
      </c>
      <c r="AE130">
        <v>90</v>
      </c>
      <c r="AF130">
        <v>105</v>
      </c>
      <c r="AG130">
        <v>0.40723981900452488</v>
      </c>
      <c r="AH130" s="4">
        <v>17</v>
      </c>
      <c r="AI130">
        <v>0.73913043478260865</v>
      </c>
      <c r="AJ130" s="4">
        <v>5</v>
      </c>
      <c r="AK130">
        <v>0.21739130434782608</v>
      </c>
      <c r="AL130" s="4">
        <v>52</v>
      </c>
      <c r="AM130">
        <v>0.26666666666666666</v>
      </c>
      <c r="AN130" s="4">
        <v>16</v>
      </c>
      <c r="AO130">
        <v>8.2051282051282051E-2</v>
      </c>
      <c r="AP130" s="4">
        <v>1</v>
      </c>
      <c r="AQ130">
        <v>4.5248868778280547E-3</v>
      </c>
      <c r="AR130" s="4">
        <v>2</v>
      </c>
      <c r="AS130">
        <v>9.0497737556561094E-3</v>
      </c>
      <c r="AT130" s="4">
        <v>5</v>
      </c>
      <c r="AU130" s="4">
        <v>0</v>
      </c>
      <c r="AV130" s="4">
        <v>2</v>
      </c>
      <c r="AW130">
        <v>1.8571428571428572</v>
      </c>
      <c r="AX130" s="4">
        <f t="shared" si="1"/>
        <v>119</v>
      </c>
      <c r="AY130" s="4">
        <v>8</v>
      </c>
      <c r="AZ130" s="4">
        <v>35</v>
      </c>
    </row>
    <row r="131" spans="1:52" x14ac:dyDescent="0.25">
      <c r="A131" s="4">
        <v>2017</v>
      </c>
      <c r="B131" s="4" t="s">
        <v>52</v>
      </c>
      <c r="C131" t="s">
        <v>170</v>
      </c>
      <c r="D131" t="s">
        <v>175</v>
      </c>
      <c r="E131" t="s">
        <v>688</v>
      </c>
      <c r="F131" s="4">
        <v>156</v>
      </c>
      <c r="G131">
        <v>124</v>
      </c>
      <c r="H131">
        <v>8</v>
      </c>
      <c r="I131">
        <v>156</v>
      </c>
      <c r="J131">
        <v>8.7243589743589745</v>
      </c>
      <c r="K131">
        <v>10</v>
      </c>
      <c r="L131">
        <v>6.4102564102564097E-2</v>
      </c>
      <c r="M131">
        <v>0</v>
      </c>
      <c r="N131">
        <v>0</v>
      </c>
      <c r="O131">
        <v>0</v>
      </c>
      <c r="P131">
        <v>114</v>
      </c>
      <c r="Q131">
        <v>31</v>
      </c>
      <c r="R131">
        <v>34</v>
      </c>
      <c r="S131">
        <v>45</v>
      </c>
      <c r="T131">
        <v>5</v>
      </c>
      <c r="U131">
        <v>159.80000000000001</v>
      </c>
      <c r="V131">
        <v>5</v>
      </c>
      <c r="W131">
        <v>2.6</v>
      </c>
      <c r="X131">
        <v>151</v>
      </c>
      <c r="Y131">
        <v>95.139072847682115</v>
      </c>
      <c r="Z131">
        <v>5</v>
      </c>
      <c r="AA131">
        <v>263</v>
      </c>
      <c r="AB131">
        <v>148</v>
      </c>
      <c r="AC131">
        <v>122</v>
      </c>
      <c r="AD131">
        <v>0.94871794871794868</v>
      </c>
      <c r="AE131">
        <v>80</v>
      </c>
      <c r="AF131">
        <v>102</v>
      </c>
      <c r="AG131">
        <v>0.51282051282051277</v>
      </c>
      <c r="AH131" s="4">
        <v>3</v>
      </c>
      <c r="AI131">
        <v>0.6</v>
      </c>
      <c r="AJ131" s="4">
        <v>0</v>
      </c>
      <c r="AK131">
        <v>0</v>
      </c>
      <c r="AL131" s="4">
        <v>38</v>
      </c>
      <c r="AM131">
        <v>0.25675675675675674</v>
      </c>
      <c r="AN131" s="4">
        <v>8</v>
      </c>
      <c r="AO131">
        <v>5.4054054054054057E-2</v>
      </c>
      <c r="AP131" s="4">
        <v>5</v>
      </c>
      <c r="AQ131">
        <v>3.2051282051282048E-2</v>
      </c>
      <c r="AR131" s="4">
        <v>1</v>
      </c>
      <c r="AS131">
        <v>6.41025641025641E-3</v>
      </c>
      <c r="AT131" s="4">
        <v>0</v>
      </c>
      <c r="AU131" s="4">
        <v>0</v>
      </c>
      <c r="AV131" s="4">
        <v>2</v>
      </c>
      <c r="AW131">
        <v>2.1666666666666665</v>
      </c>
      <c r="AX131" s="4">
        <f t="shared" ref="AX131:AX194" si="2">IF(ISERROR(F131/AW131),0,F131/AW131)</f>
        <v>72</v>
      </c>
      <c r="AY131" s="4">
        <v>1</v>
      </c>
      <c r="AZ131" s="4">
        <v>52</v>
      </c>
    </row>
    <row r="132" spans="1:52" x14ac:dyDescent="0.25">
      <c r="A132" s="4">
        <v>2017</v>
      </c>
      <c r="B132" s="4" t="s">
        <v>52</v>
      </c>
      <c r="C132" t="s">
        <v>170</v>
      </c>
      <c r="D132" t="s">
        <v>176</v>
      </c>
      <c r="E132" t="s">
        <v>689</v>
      </c>
      <c r="F132" s="4">
        <v>110</v>
      </c>
      <c r="G132">
        <v>101</v>
      </c>
      <c r="H132">
        <v>4</v>
      </c>
      <c r="I132">
        <v>110</v>
      </c>
      <c r="J132">
        <v>6.5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76</v>
      </c>
      <c r="Q132">
        <v>20</v>
      </c>
      <c r="R132">
        <v>8</v>
      </c>
      <c r="S132">
        <v>27</v>
      </c>
      <c r="T132">
        <v>12</v>
      </c>
      <c r="U132">
        <v>116.16666666666667</v>
      </c>
      <c r="V132">
        <v>10</v>
      </c>
      <c r="W132">
        <v>11.1</v>
      </c>
      <c r="X132">
        <v>92</v>
      </c>
      <c r="Y132">
        <v>64.532608695652172</v>
      </c>
      <c r="Z132">
        <v>12</v>
      </c>
      <c r="AA132">
        <v>275</v>
      </c>
      <c r="AB132">
        <v>98</v>
      </c>
      <c r="AC132">
        <v>88</v>
      </c>
      <c r="AD132">
        <v>0.89090909090909087</v>
      </c>
      <c r="AE132">
        <v>65</v>
      </c>
      <c r="AF132">
        <v>70</v>
      </c>
      <c r="AG132">
        <v>0.59090909090909094</v>
      </c>
      <c r="AH132" s="4">
        <v>3</v>
      </c>
      <c r="AI132">
        <v>0.25</v>
      </c>
      <c r="AJ132" s="4">
        <v>0</v>
      </c>
      <c r="AK132">
        <v>0</v>
      </c>
      <c r="AL132" s="4">
        <v>11</v>
      </c>
      <c r="AM132">
        <v>0.11224489795918367</v>
      </c>
      <c r="AN132" s="4">
        <v>3</v>
      </c>
      <c r="AO132">
        <v>3.0612244897959183E-2</v>
      </c>
      <c r="AP132" s="4">
        <v>0</v>
      </c>
      <c r="AQ132">
        <v>0</v>
      </c>
      <c r="AR132" s="4">
        <v>0</v>
      </c>
      <c r="AS132">
        <v>0</v>
      </c>
      <c r="AT132" s="4">
        <v>0</v>
      </c>
      <c r="AU132" s="4">
        <v>0</v>
      </c>
      <c r="AV132" s="4">
        <v>2</v>
      </c>
      <c r="AW132">
        <v>1.746031746031746</v>
      </c>
      <c r="AX132" s="4">
        <f t="shared" si="2"/>
        <v>63</v>
      </c>
      <c r="AY132" s="4">
        <v>4</v>
      </c>
      <c r="AZ132" s="4">
        <v>41</v>
      </c>
    </row>
    <row r="133" spans="1:52" x14ac:dyDescent="0.25">
      <c r="A133" s="4">
        <v>2017</v>
      </c>
      <c r="B133" s="4" t="s">
        <v>52</v>
      </c>
      <c r="C133" t="s">
        <v>170</v>
      </c>
      <c r="D133" t="s">
        <v>177</v>
      </c>
      <c r="E133" t="s">
        <v>690</v>
      </c>
      <c r="F133" s="4">
        <v>98</v>
      </c>
      <c r="G133">
        <v>98</v>
      </c>
      <c r="H133">
        <v>6</v>
      </c>
      <c r="I133">
        <v>98</v>
      </c>
      <c r="J133">
        <v>7.9591836734693882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70</v>
      </c>
      <c r="Q133">
        <v>23</v>
      </c>
      <c r="R133">
        <v>9</v>
      </c>
      <c r="S133">
        <v>25</v>
      </c>
      <c r="T133">
        <v>6</v>
      </c>
      <c r="U133">
        <v>122.66666666666667</v>
      </c>
      <c r="V133">
        <v>5</v>
      </c>
      <c r="W133">
        <v>171.6</v>
      </c>
      <c r="X133">
        <v>90</v>
      </c>
      <c r="Y133">
        <v>72.12222222222222</v>
      </c>
      <c r="Z133">
        <v>6</v>
      </c>
      <c r="AA133">
        <v>195</v>
      </c>
      <c r="AB133">
        <v>92</v>
      </c>
      <c r="AC133">
        <v>100</v>
      </c>
      <c r="AD133">
        <v>0.93877551020408168</v>
      </c>
      <c r="AE133">
        <v>51</v>
      </c>
      <c r="AF133">
        <v>75</v>
      </c>
      <c r="AG133">
        <v>0.52040816326530615</v>
      </c>
      <c r="AH133" s="4">
        <v>1</v>
      </c>
      <c r="AI133">
        <v>0.16666666666666666</v>
      </c>
      <c r="AJ133" s="4">
        <v>2</v>
      </c>
      <c r="AK133">
        <v>0.33333333333333331</v>
      </c>
      <c r="AL133" s="4">
        <v>6</v>
      </c>
      <c r="AM133">
        <v>6.5217391304347824E-2</v>
      </c>
      <c r="AN133" s="4">
        <v>8</v>
      </c>
      <c r="AO133">
        <v>8.6956521739130432E-2</v>
      </c>
      <c r="AP133" s="4">
        <v>0</v>
      </c>
      <c r="AQ133">
        <v>0</v>
      </c>
      <c r="AR133" s="4">
        <v>0</v>
      </c>
      <c r="AS133">
        <v>0</v>
      </c>
      <c r="AT133" s="4">
        <v>1</v>
      </c>
      <c r="AU133" s="4">
        <v>0</v>
      </c>
      <c r="AV133" s="4">
        <v>2</v>
      </c>
      <c r="AW133">
        <v>1.96</v>
      </c>
      <c r="AX133" s="4">
        <f t="shared" si="2"/>
        <v>50</v>
      </c>
      <c r="AY133" s="4">
        <v>3</v>
      </c>
      <c r="AZ133" s="4">
        <v>27</v>
      </c>
    </row>
    <row r="134" spans="1:52" x14ac:dyDescent="0.25">
      <c r="A134" s="4">
        <v>2017</v>
      </c>
      <c r="B134" s="4" t="s">
        <v>52</v>
      </c>
      <c r="C134" t="s">
        <v>170</v>
      </c>
      <c r="D134" t="s">
        <v>178</v>
      </c>
      <c r="E134" t="s">
        <v>691</v>
      </c>
      <c r="F134" s="4">
        <v>91</v>
      </c>
      <c r="G134">
        <v>91</v>
      </c>
      <c r="H134">
        <v>5</v>
      </c>
      <c r="I134">
        <v>91</v>
      </c>
      <c r="J134">
        <v>6.615384615384615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53</v>
      </c>
      <c r="Q134">
        <v>17</v>
      </c>
      <c r="R134">
        <v>17</v>
      </c>
      <c r="S134">
        <v>21</v>
      </c>
      <c r="T134">
        <v>5</v>
      </c>
      <c r="U134">
        <v>230.6</v>
      </c>
      <c r="V134">
        <v>2</v>
      </c>
      <c r="W134">
        <v>3</v>
      </c>
      <c r="X134">
        <v>85</v>
      </c>
      <c r="Y134">
        <v>55.341176470588238</v>
      </c>
      <c r="Z134">
        <v>5</v>
      </c>
      <c r="AA134">
        <v>373</v>
      </c>
      <c r="AB134">
        <v>85</v>
      </c>
      <c r="AC134">
        <v>72</v>
      </c>
      <c r="AD134">
        <v>0.93406593406593408</v>
      </c>
      <c r="AE134">
        <v>63</v>
      </c>
      <c r="AF134">
        <v>58</v>
      </c>
      <c r="AG134">
        <v>0.69230769230769229</v>
      </c>
      <c r="AH134" s="4">
        <v>1</v>
      </c>
      <c r="AI134">
        <v>0.2</v>
      </c>
      <c r="AJ134" s="4">
        <v>1</v>
      </c>
      <c r="AK134">
        <v>0.2</v>
      </c>
      <c r="AL134" s="4">
        <v>12</v>
      </c>
      <c r="AM134">
        <v>0.14117647058823529</v>
      </c>
      <c r="AN134" s="4">
        <v>3</v>
      </c>
      <c r="AO134">
        <v>3.5294117647058823E-2</v>
      </c>
      <c r="AP134" s="4">
        <v>0</v>
      </c>
      <c r="AQ134">
        <v>0</v>
      </c>
      <c r="AR134" s="4">
        <v>0</v>
      </c>
      <c r="AS134">
        <v>0</v>
      </c>
      <c r="AT134" s="4">
        <v>0</v>
      </c>
      <c r="AU134" s="4">
        <v>0</v>
      </c>
      <c r="AV134" s="4">
        <v>2</v>
      </c>
      <c r="AW134">
        <v>2.1666666666666665</v>
      </c>
      <c r="AX134" s="4">
        <f t="shared" si="2"/>
        <v>42</v>
      </c>
      <c r="AY134" s="4">
        <v>4</v>
      </c>
      <c r="AZ134" s="4">
        <v>25</v>
      </c>
    </row>
    <row r="135" spans="1:52" x14ac:dyDescent="0.25">
      <c r="A135" s="4">
        <v>2017</v>
      </c>
      <c r="B135" s="4" t="s">
        <v>52</v>
      </c>
      <c r="C135" t="s">
        <v>170</v>
      </c>
      <c r="D135" t="s">
        <v>179</v>
      </c>
      <c r="E135" t="s">
        <v>692</v>
      </c>
      <c r="F135" s="4">
        <v>86</v>
      </c>
      <c r="G135">
        <v>77</v>
      </c>
      <c r="H135">
        <v>5</v>
      </c>
      <c r="I135">
        <v>86</v>
      </c>
      <c r="J135">
        <v>7.2093023255813957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65</v>
      </c>
      <c r="Q135">
        <v>26</v>
      </c>
      <c r="R135">
        <v>14</v>
      </c>
      <c r="S135">
        <v>51</v>
      </c>
      <c r="T135">
        <v>3</v>
      </c>
      <c r="U135">
        <v>189.66666666666666</v>
      </c>
      <c r="V135">
        <v>3</v>
      </c>
      <c r="W135">
        <v>662.33333333333337</v>
      </c>
      <c r="X135">
        <v>82</v>
      </c>
      <c r="Y135">
        <v>96.08536585365853</v>
      </c>
      <c r="Z135">
        <v>3</v>
      </c>
      <c r="AA135">
        <v>330</v>
      </c>
      <c r="AB135">
        <v>83</v>
      </c>
      <c r="AC135">
        <v>129</v>
      </c>
      <c r="AD135">
        <v>0.96511627906976749</v>
      </c>
      <c r="AE135">
        <v>41</v>
      </c>
      <c r="AF135">
        <v>94</v>
      </c>
      <c r="AG135">
        <v>0.47674418604651164</v>
      </c>
      <c r="AH135" s="4">
        <v>1</v>
      </c>
      <c r="AI135">
        <v>0.33333333333333331</v>
      </c>
      <c r="AJ135" s="4">
        <v>0</v>
      </c>
      <c r="AK135">
        <v>0</v>
      </c>
      <c r="AL135" s="4">
        <v>12</v>
      </c>
      <c r="AM135">
        <v>0.14457831325301204</v>
      </c>
      <c r="AN135" s="4">
        <v>3</v>
      </c>
      <c r="AO135">
        <v>3.614457831325301E-2</v>
      </c>
      <c r="AP135" s="4">
        <v>0</v>
      </c>
      <c r="AQ135">
        <v>0</v>
      </c>
      <c r="AR135" s="4">
        <v>0</v>
      </c>
      <c r="AS135">
        <v>0</v>
      </c>
      <c r="AT135" s="4">
        <v>0</v>
      </c>
      <c r="AU135" s="4">
        <v>0</v>
      </c>
      <c r="AV135" s="4">
        <v>0</v>
      </c>
      <c r="AW135">
        <v>2.2051282051282053</v>
      </c>
      <c r="AX135" s="4">
        <f t="shared" si="2"/>
        <v>39</v>
      </c>
      <c r="AY135" s="4">
        <v>0</v>
      </c>
      <c r="AZ135" s="4">
        <v>0</v>
      </c>
    </row>
    <row r="136" spans="1:52" x14ac:dyDescent="0.25">
      <c r="A136" s="4">
        <v>2017</v>
      </c>
      <c r="B136" s="4" t="s">
        <v>52</v>
      </c>
      <c r="C136" t="s">
        <v>170</v>
      </c>
      <c r="D136" t="s">
        <v>180</v>
      </c>
      <c r="E136" t="s">
        <v>693</v>
      </c>
      <c r="F136" s="4">
        <v>85</v>
      </c>
      <c r="G136">
        <v>78</v>
      </c>
      <c r="H136">
        <v>2</v>
      </c>
      <c r="I136">
        <v>85</v>
      </c>
      <c r="J136">
        <v>4.658823529411765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61</v>
      </c>
      <c r="Q136">
        <v>17</v>
      </c>
      <c r="R136">
        <v>11</v>
      </c>
      <c r="S136">
        <v>39</v>
      </c>
      <c r="T136">
        <v>3</v>
      </c>
      <c r="U136">
        <v>91</v>
      </c>
      <c r="V136">
        <v>0</v>
      </c>
      <c r="W136">
        <v>0</v>
      </c>
      <c r="X136">
        <v>82</v>
      </c>
      <c r="Y136">
        <v>77.41463414634147</v>
      </c>
      <c r="Z136">
        <v>3</v>
      </c>
      <c r="AA136">
        <v>445</v>
      </c>
      <c r="AB136">
        <v>82</v>
      </c>
      <c r="AC136">
        <v>93</v>
      </c>
      <c r="AD136">
        <v>0.96470588235294119</v>
      </c>
      <c r="AE136">
        <v>56</v>
      </c>
      <c r="AF136">
        <v>73</v>
      </c>
      <c r="AG136">
        <v>0.6588235294117647</v>
      </c>
      <c r="AH136" s="4">
        <v>2</v>
      </c>
      <c r="AI136">
        <v>0.66666666666666663</v>
      </c>
      <c r="AJ136" s="4">
        <v>0</v>
      </c>
      <c r="AK136">
        <v>0</v>
      </c>
      <c r="AL136" s="4">
        <v>7</v>
      </c>
      <c r="AM136">
        <v>8.5365853658536592E-2</v>
      </c>
      <c r="AN136" s="4">
        <v>2</v>
      </c>
      <c r="AO136">
        <v>2.4390243902439025E-2</v>
      </c>
      <c r="AP136" s="4">
        <v>2</v>
      </c>
      <c r="AQ136">
        <v>2.3529411764705882E-2</v>
      </c>
      <c r="AR136" s="4">
        <v>1</v>
      </c>
      <c r="AS136">
        <v>1.1764705882352941E-2</v>
      </c>
      <c r="AT136" s="4">
        <v>0</v>
      </c>
      <c r="AU136" s="4">
        <v>0</v>
      </c>
      <c r="AV136" s="4">
        <v>0</v>
      </c>
      <c r="AW136">
        <v>2.125</v>
      </c>
      <c r="AX136" s="4">
        <f t="shared" si="2"/>
        <v>40</v>
      </c>
      <c r="AY136" s="4">
        <v>2</v>
      </c>
      <c r="AZ136" s="4">
        <v>26</v>
      </c>
    </row>
    <row r="137" spans="1:52" x14ac:dyDescent="0.25">
      <c r="A137" s="4">
        <v>2017</v>
      </c>
      <c r="B137" s="4" t="s">
        <v>52</v>
      </c>
      <c r="C137" t="s">
        <v>170</v>
      </c>
      <c r="D137" t="s">
        <v>181</v>
      </c>
      <c r="E137" t="s">
        <v>694</v>
      </c>
      <c r="F137" s="4">
        <v>76</v>
      </c>
      <c r="G137">
        <v>76</v>
      </c>
      <c r="H137">
        <v>19</v>
      </c>
      <c r="I137">
        <v>76</v>
      </c>
      <c r="J137">
        <v>20.671052631578949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56</v>
      </c>
      <c r="Q137">
        <v>40</v>
      </c>
      <c r="R137">
        <v>13</v>
      </c>
      <c r="S137">
        <v>104</v>
      </c>
      <c r="T137">
        <v>10</v>
      </c>
      <c r="U137">
        <v>170.3</v>
      </c>
      <c r="V137">
        <v>9</v>
      </c>
      <c r="W137">
        <v>99.111111111111114</v>
      </c>
      <c r="X137">
        <v>65</v>
      </c>
      <c r="Y137">
        <v>116.8</v>
      </c>
      <c r="Z137">
        <v>10</v>
      </c>
      <c r="AA137">
        <v>415</v>
      </c>
      <c r="AB137">
        <v>66</v>
      </c>
      <c r="AC137">
        <v>153</v>
      </c>
      <c r="AD137">
        <v>0.86842105263157898</v>
      </c>
      <c r="AE137">
        <v>32</v>
      </c>
      <c r="AF137">
        <v>116</v>
      </c>
      <c r="AG137">
        <v>0.42105263157894735</v>
      </c>
      <c r="AH137" s="4">
        <v>5</v>
      </c>
      <c r="AI137">
        <v>0.5</v>
      </c>
      <c r="AJ137" s="4">
        <v>1</v>
      </c>
      <c r="AK137">
        <v>0.1</v>
      </c>
      <c r="AL137" s="4">
        <v>6</v>
      </c>
      <c r="AM137">
        <v>9.0909090909090912E-2</v>
      </c>
      <c r="AN137" s="4">
        <v>7</v>
      </c>
      <c r="AO137">
        <v>0.10606060606060606</v>
      </c>
      <c r="AP137" s="4">
        <v>0</v>
      </c>
      <c r="AQ137">
        <v>0</v>
      </c>
      <c r="AR137" s="4">
        <v>1</v>
      </c>
      <c r="AS137">
        <v>1.3157894736842105E-2</v>
      </c>
      <c r="AT137" s="4">
        <v>0</v>
      </c>
      <c r="AU137" s="4">
        <v>0</v>
      </c>
      <c r="AV137" s="4">
        <v>1</v>
      </c>
      <c r="AW137">
        <v>1.9487179487179487</v>
      </c>
      <c r="AX137" s="4">
        <f t="shared" si="2"/>
        <v>39</v>
      </c>
      <c r="AY137" s="4">
        <v>7</v>
      </c>
      <c r="AZ137" s="4">
        <v>118</v>
      </c>
    </row>
    <row r="138" spans="1:52" x14ac:dyDescent="0.25">
      <c r="A138" s="4">
        <v>2017</v>
      </c>
      <c r="B138" s="4" t="s">
        <v>52</v>
      </c>
      <c r="C138" t="s">
        <v>170</v>
      </c>
      <c r="D138" t="s">
        <v>182</v>
      </c>
      <c r="E138" t="s">
        <v>695</v>
      </c>
      <c r="F138" s="4">
        <v>61</v>
      </c>
      <c r="G138">
        <v>61</v>
      </c>
      <c r="H138">
        <v>1</v>
      </c>
      <c r="I138">
        <v>61</v>
      </c>
      <c r="J138">
        <v>2.7868852459016393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47</v>
      </c>
      <c r="Q138">
        <v>17</v>
      </c>
      <c r="R138">
        <v>16</v>
      </c>
      <c r="S138">
        <v>38</v>
      </c>
      <c r="T138">
        <v>5</v>
      </c>
      <c r="U138">
        <v>108</v>
      </c>
      <c r="V138">
        <v>5</v>
      </c>
      <c r="W138">
        <v>170.4</v>
      </c>
      <c r="X138">
        <v>56</v>
      </c>
      <c r="Y138">
        <v>87.017857142857139</v>
      </c>
      <c r="Z138">
        <v>5</v>
      </c>
      <c r="AA138">
        <v>439</v>
      </c>
      <c r="AB138">
        <v>56</v>
      </c>
      <c r="AC138">
        <v>109</v>
      </c>
      <c r="AD138">
        <v>0.91803278688524592</v>
      </c>
      <c r="AE138">
        <v>27</v>
      </c>
      <c r="AF138">
        <v>81</v>
      </c>
      <c r="AG138">
        <v>0.44262295081967212</v>
      </c>
      <c r="AH138" s="4">
        <v>1</v>
      </c>
      <c r="AI138">
        <v>0.2</v>
      </c>
      <c r="AJ138" s="4">
        <v>0</v>
      </c>
      <c r="AK138">
        <v>0</v>
      </c>
      <c r="AL138" s="4">
        <v>12</v>
      </c>
      <c r="AM138">
        <v>0.21428571428571427</v>
      </c>
      <c r="AN138" s="4">
        <v>0</v>
      </c>
      <c r="AO138">
        <v>0</v>
      </c>
      <c r="AP138" s="4">
        <v>3</v>
      </c>
      <c r="AQ138">
        <v>4.9180327868852458E-2</v>
      </c>
      <c r="AR138" s="4">
        <v>0</v>
      </c>
      <c r="AS138">
        <v>0</v>
      </c>
      <c r="AT138" s="4">
        <v>0</v>
      </c>
      <c r="AU138" s="4">
        <v>0</v>
      </c>
      <c r="AV138" s="4">
        <v>2</v>
      </c>
      <c r="AW138">
        <v>1.6944444444444444</v>
      </c>
      <c r="AX138" s="4">
        <f t="shared" si="2"/>
        <v>36</v>
      </c>
      <c r="AY138" s="4">
        <v>1</v>
      </c>
      <c r="AZ138" s="4">
        <v>11</v>
      </c>
    </row>
    <row r="139" spans="1:52" x14ac:dyDescent="0.25">
      <c r="A139" s="4">
        <v>2017</v>
      </c>
      <c r="B139" s="4" t="s">
        <v>52</v>
      </c>
      <c r="C139" t="s">
        <v>170</v>
      </c>
      <c r="D139" t="s">
        <v>183</v>
      </c>
      <c r="E139" t="s">
        <v>696</v>
      </c>
      <c r="F139" s="4">
        <v>57</v>
      </c>
      <c r="G139">
        <v>55</v>
      </c>
      <c r="H139">
        <v>6</v>
      </c>
      <c r="I139">
        <v>57</v>
      </c>
      <c r="J139">
        <v>7.807017543859649</v>
      </c>
      <c r="K139">
        <v>2</v>
      </c>
      <c r="L139">
        <v>3.5087719298245612E-2</v>
      </c>
      <c r="M139">
        <v>0</v>
      </c>
      <c r="N139">
        <v>0</v>
      </c>
      <c r="O139">
        <v>0</v>
      </c>
      <c r="P139">
        <v>45</v>
      </c>
      <c r="Q139">
        <v>29</v>
      </c>
      <c r="R139">
        <v>18</v>
      </c>
      <c r="S139">
        <v>72</v>
      </c>
      <c r="T139">
        <v>3</v>
      </c>
      <c r="U139">
        <v>163</v>
      </c>
      <c r="V139">
        <v>2</v>
      </c>
      <c r="W139">
        <v>220</v>
      </c>
      <c r="X139">
        <v>54</v>
      </c>
      <c r="Y139">
        <v>113.51851851851852</v>
      </c>
      <c r="Z139">
        <v>3</v>
      </c>
      <c r="AA139">
        <v>803</v>
      </c>
      <c r="AB139">
        <v>54</v>
      </c>
      <c r="AC139">
        <v>137</v>
      </c>
      <c r="AD139">
        <v>0.94736842105263153</v>
      </c>
      <c r="AE139">
        <v>20</v>
      </c>
      <c r="AF139">
        <v>107</v>
      </c>
      <c r="AG139">
        <v>0.35087719298245612</v>
      </c>
      <c r="AH139" s="4">
        <v>3</v>
      </c>
      <c r="AI139">
        <v>1</v>
      </c>
      <c r="AJ139" s="4">
        <v>1</v>
      </c>
      <c r="AK139">
        <v>0.33333333333333331</v>
      </c>
      <c r="AL139" s="4">
        <v>11</v>
      </c>
      <c r="AM139">
        <v>0.20370370370370369</v>
      </c>
      <c r="AN139" s="4">
        <v>4</v>
      </c>
      <c r="AO139">
        <v>7.407407407407407E-2</v>
      </c>
      <c r="AP139" s="4">
        <v>2</v>
      </c>
      <c r="AQ139">
        <v>3.5087719298245612E-2</v>
      </c>
      <c r="AR139" s="4">
        <v>0</v>
      </c>
      <c r="AS139">
        <v>0</v>
      </c>
      <c r="AT139" s="4">
        <v>0</v>
      </c>
      <c r="AU139" s="4">
        <v>0</v>
      </c>
      <c r="AV139" s="4">
        <v>1</v>
      </c>
      <c r="AW139">
        <v>1.9</v>
      </c>
      <c r="AX139" s="4">
        <f t="shared" si="2"/>
        <v>30</v>
      </c>
      <c r="AY139" s="4">
        <v>1</v>
      </c>
      <c r="AZ139" s="4">
        <v>53</v>
      </c>
    </row>
    <row r="140" spans="1:52" x14ac:dyDescent="0.25">
      <c r="A140" s="4">
        <v>2017</v>
      </c>
      <c r="B140" s="4" t="s">
        <v>52</v>
      </c>
      <c r="C140" t="s">
        <v>170</v>
      </c>
      <c r="D140" t="s">
        <v>184</v>
      </c>
      <c r="E140" t="s">
        <v>697</v>
      </c>
      <c r="F140" s="4">
        <v>54</v>
      </c>
      <c r="G140">
        <v>51</v>
      </c>
      <c r="H140">
        <v>3</v>
      </c>
      <c r="I140">
        <v>53</v>
      </c>
      <c r="J140">
        <v>5.5471698113207548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36</v>
      </c>
      <c r="Q140">
        <v>17</v>
      </c>
      <c r="R140">
        <v>7</v>
      </c>
      <c r="S140">
        <v>18</v>
      </c>
      <c r="T140">
        <v>1</v>
      </c>
      <c r="U140">
        <v>97</v>
      </c>
      <c r="V140">
        <v>1</v>
      </c>
      <c r="W140">
        <v>3</v>
      </c>
      <c r="X140">
        <v>51</v>
      </c>
      <c r="Y140">
        <v>70.156862745098039</v>
      </c>
      <c r="Z140">
        <v>1</v>
      </c>
      <c r="AA140">
        <v>179</v>
      </c>
      <c r="AB140">
        <v>50</v>
      </c>
      <c r="AC140">
        <v>85</v>
      </c>
      <c r="AD140">
        <v>0.92592592592592593</v>
      </c>
      <c r="AE140">
        <v>32</v>
      </c>
      <c r="AF140">
        <v>68</v>
      </c>
      <c r="AG140">
        <v>0.59259259259259256</v>
      </c>
      <c r="AH140" s="4">
        <v>0</v>
      </c>
      <c r="AI140">
        <v>0</v>
      </c>
      <c r="AJ140" s="4">
        <v>0</v>
      </c>
      <c r="AK140">
        <v>0</v>
      </c>
      <c r="AL140" s="4">
        <v>4</v>
      </c>
      <c r="AM140">
        <v>0.08</v>
      </c>
      <c r="AN140" s="4">
        <v>2</v>
      </c>
      <c r="AO140">
        <v>0.04</v>
      </c>
      <c r="AP140" s="4">
        <v>0</v>
      </c>
      <c r="AQ140">
        <v>0</v>
      </c>
      <c r="AR140" s="4">
        <v>0</v>
      </c>
      <c r="AS140">
        <v>0</v>
      </c>
      <c r="AT140" s="4">
        <v>0</v>
      </c>
      <c r="AU140" s="4">
        <v>0</v>
      </c>
      <c r="AV140" s="4">
        <v>0</v>
      </c>
      <c r="AW140">
        <v>2.4545454545454546</v>
      </c>
      <c r="AX140" s="4">
        <f t="shared" si="2"/>
        <v>22</v>
      </c>
      <c r="AY140" s="4">
        <v>1</v>
      </c>
      <c r="AZ140" s="4">
        <v>37</v>
      </c>
    </row>
    <row r="141" spans="1:52" x14ac:dyDescent="0.25">
      <c r="A141" s="4">
        <v>2017</v>
      </c>
      <c r="B141" s="4" t="s">
        <v>52</v>
      </c>
      <c r="C141" t="s">
        <v>170</v>
      </c>
      <c r="D141" t="s">
        <v>185</v>
      </c>
      <c r="E141" t="s">
        <v>698</v>
      </c>
      <c r="F141" s="4">
        <v>50</v>
      </c>
      <c r="G141">
        <v>49</v>
      </c>
      <c r="H141">
        <v>1</v>
      </c>
      <c r="I141">
        <v>50</v>
      </c>
      <c r="J141">
        <v>3.2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33</v>
      </c>
      <c r="Q141">
        <v>17</v>
      </c>
      <c r="R141">
        <v>6</v>
      </c>
      <c r="S141">
        <v>23</v>
      </c>
      <c r="T141">
        <v>4</v>
      </c>
      <c r="U141">
        <v>177.75</v>
      </c>
      <c r="V141">
        <v>3</v>
      </c>
      <c r="W141">
        <v>69.666666666666671</v>
      </c>
      <c r="X141">
        <v>46</v>
      </c>
      <c r="Y141">
        <v>63.347826086956523</v>
      </c>
      <c r="Z141">
        <v>4</v>
      </c>
      <c r="AA141">
        <v>659</v>
      </c>
      <c r="AB141">
        <v>46</v>
      </c>
      <c r="AC141">
        <v>83</v>
      </c>
      <c r="AD141">
        <v>0.92</v>
      </c>
      <c r="AE141">
        <v>28</v>
      </c>
      <c r="AF141">
        <v>63</v>
      </c>
      <c r="AG141">
        <v>0.56000000000000005</v>
      </c>
      <c r="AH141" s="4">
        <v>3</v>
      </c>
      <c r="AI141">
        <v>0.75</v>
      </c>
      <c r="AJ141" s="4">
        <v>1</v>
      </c>
      <c r="AK141">
        <v>0.25</v>
      </c>
      <c r="AL141" s="4">
        <v>10</v>
      </c>
      <c r="AM141">
        <v>0.21739130434782608</v>
      </c>
      <c r="AN141" s="4">
        <v>5</v>
      </c>
      <c r="AO141">
        <v>0.10869565217391304</v>
      </c>
      <c r="AP141" s="4">
        <v>0</v>
      </c>
      <c r="AQ141">
        <v>0</v>
      </c>
      <c r="AR141" s="4">
        <v>0</v>
      </c>
      <c r="AS141">
        <v>0</v>
      </c>
      <c r="AT141" s="4">
        <v>0</v>
      </c>
      <c r="AU141" s="4">
        <v>0</v>
      </c>
      <c r="AV141" s="4">
        <v>1</v>
      </c>
      <c r="AW141">
        <v>2</v>
      </c>
      <c r="AX141" s="4">
        <f t="shared" si="2"/>
        <v>25</v>
      </c>
      <c r="AY141" s="4">
        <v>1</v>
      </c>
      <c r="AZ141" s="4">
        <v>13</v>
      </c>
    </row>
    <row r="142" spans="1:52" x14ac:dyDescent="0.25">
      <c r="A142" s="4">
        <v>2017</v>
      </c>
      <c r="B142" s="4" t="s">
        <v>52</v>
      </c>
      <c r="C142" t="s">
        <v>170</v>
      </c>
      <c r="D142" t="s">
        <v>186</v>
      </c>
      <c r="E142" t="s">
        <v>699</v>
      </c>
      <c r="F142" s="4">
        <v>47</v>
      </c>
      <c r="G142">
        <v>46</v>
      </c>
      <c r="H142">
        <v>4</v>
      </c>
      <c r="I142">
        <v>47</v>
      </c>
      <c r="J142">
        <v>6.4680851063829783</v>
      </c>
      <c r="K142">
        <v>6</v>
      </c>
      <c r="L142">
        <v>0.1276595744680851</v>
      </c>
      <c r="M142">
        <v>0</v>
      </c>
      <c r="N142">
        <v>0</v>
      </c>
      <c r="O142">
        <v>0</v>
      </c>
      <c r="P142">
        <v>37</v>
      </c>
      <c r="Q142">
        <v>37</v>
      </c>
      <c r="R142">
        <v>10</v>
      </c>
      <c r="S142">
        <v>44</v>
      </c>
      <c r="T142">
        <v>3</v>
      </c>
      <c r="U142">
        <v>129.66666666666666</v>
      </c>
      <c r="V142">
        <v>3</v>
      </c>
      <c r="W142">
        <v>8</v>
      </c>
      <c r="X142">
        <v>43</v>
      </c>
      <c r="Y142">
        <v>106</v>
      </c>
      <c r="Z142">
        <v>3</v>
      </c>
      <c r="AA142">
        <v>198</v>
      </c>
      <c r="AB142">
        <v>44</v>
      </c>
      <c r="AC142">
        <v>131</v>
      </c>
      <c r="AD142">
        <v>0.93617021276595747</v>
      </c>
      <c r="AE142">
        <v>12</v>
      </c>
      <c r="AF142">
        <v>105</v>
      </c>
      <c r="AG142">
        <v>0.25531914893617019</v>
      </c>
      <c r="AH142" s="4">
        <v>2</v>
      </c>
      <c r="AI142">
        <v>0.66666666666666663</v>
      </c>
      <c r="AJ142" s="4">
        <v>0</v>
      </c>
      <c r="AK142">
        <v>0</v>
      </c>
      <c r="AL142" s="4">
        <v>11</v>
      </c>
      <c r="AM142">
        <v>0.25</v>
      </c>
      <c r="AN142" s="4">
        <v>0</v>
      </c>
      <c r="AO142">
        <v>0</v>
      </c>
      <c r="AP142" s="4">
        <v>2</v>
      </c>
      <c r="AQ142">
        <v>4.2553191489361701E-2</v>
      </c>
      <c r="AR142" s="4">
        <v>0</v>
      </c>
      <c r="AS142">
        <v>0</v>
      </c>
      <c r="AT142" s="4">
        <v>0</v>
      </c>
      <c r="AU142" s="4">
        <v>1</v>
      </c>
      <c r="AV142" s="4">
        <v>1</v>
      </c>
      <c r="AW142">
        <v>1.7407407407407407</v>
      </c>
      <c r="AX142" s="4">
        <f t="shared" si="2"/>
        <v>27</v>
      </c>
      <c r="AY142" s="4">
        <v>0</v>
      </c>
      <c r="AZ142" s="4">
        <v>0</v>
      </c>
    </row>
    <row r="143" spans="1:52" x14ac:dyDescent="0.25">
      <c r="A143" s="4">
        <v>2017</v>
      </c>
      <c r="B143" s="4" t="s">
        <v>52</v>
      </c>
      <c r="C143" t="s">
        <v>170</v>
      </c>
      <c r="D143" t="s">
        <v>187</v>
      </c>
      <c r="E143" t="s">
        <v>700</v>
      </c>
      <c r="F143" s="4">
        <v>41</v>
      </c>
      <c r="G143">
        <v>41</v>
      </c>
      <c r="H143">
        <v>11</v>
      </c>
      <c r="I143">
        <v>41</v>
      </c>
      <c r="J143">
        <v>12.707317073170731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29</v>
      </c>
      <c r="Q143">
        <v>28</v>
      </c>
      <c r="R143">
        <v>8</v>
      </c>
      <c r="S143">
        <v>44</v>
      </c>
      <c r="T143">
        <v>3</v>
      </c>
      <c r="U143">
        <v>187</v>
      </c>
      <c r="V143">
        <v>3</v>
      </c>
      <c r="W143">
        <v>118.66666666666667</v>
      </c>
      <c r="X143">
        <v>37</v>
      </c>
      <c r="Y143">
        <v>94.702702702702709</v>
      </c>
      <c r="Z143">
        <v>3</v>
      </c>
      <c r="AA143">
        <v>433</v>
      </c>
      <c r="AB143">
        <v>38</v>
      </c>
      <c r="AC143">
        <v>130</v>
      </c>
      <c r="AD143">
        <v>0.92682926829268297</v>
      </c>
      <c r="AE143">
        <v>22</v>
      </c>
      <c r="AF143">
        <v>99</v>
      </c>
      <c r="AG143">
        <v>0.53658536585365857</v>
      </c>
      <c r="AH143" s="4">
        <v>2</v>
      </c>
      <c r="AI143">
        <v>0.66666666666666663</v>
      </c>
      <c r="AJ143" s="4">
        <v>0</v>
      </c>
      <c r="AK143">
        <v>0</v>
      </c>
      <c r="AL143" s="4">
        <v>5</v>
      </c>
      <c r="AM143">
        <v>0.13157894736842105</v>
      </c>
      <c r="AN143" s="4">
        <v>1</v>
      </c>
      <c r="AO143">
        <v>2.6315789473684209E-2</v>
      </c>
      <c r="AP143" s="4">
        <v>0</v>
      </c>
      <c r="AQ143">
        <v>0</v>
      </c>
      <c r="AR143" s="4">
        <v>0</v>
      </c>
      <c r="AS143">
        <v>0</v>
      </c>
      <c r="AT143" s="4">
        <v>0</v>
      </c>
      <c r="AU143" s="4">
        <v>0</v>
      </c>
      <c r="AV143" s="4">
        <v>0</v>
      </c>
      <c r="AW143">
        <v>1.7826086956521738</v>
      </c>
      <c r="AX143" s="4">
        <f t="shared" si="2"/>
        <v>23</v>
      </c>
      <c r="AY143" s="4">
        <v>0</v>
      </c>
      <c r="AZ143" s="4">
        <v>0</v>
      </c>
    </row>
    <row r="144" spans="1:52" x14ac:dyDescent="0.25">
      <c r="A144" s="4">
        <v>2017</v>
      </c>
      <c r="B144" s="4" t="s">
        <v>52</v>
      </c>
      <c r="C144" t="s">
        <v>170</v>
      </c>
      <c r="D144" t="s">
        <v>188</v>
      </c>
      <c r="E144" t="s">
        <v>701</v>
      </c>
      <c r="F144" s="4">
        <v>40</v>
      </c>
      <c r="G144">
        <v>40</v>
      </c>
      <c r="H144">
        <v>11</v>
      </c>
      <c r="I144">
        <v>40</v>
      </c>
      <c r="J144">
        <v>12.925000000000001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25</v>
      </c>
      <c r="Q144">
        <v>25</v>
      </c>
      <c r="R144">
        <v>3</v>
      </c>
      <c r="S144">
        <v>89</v>
      </c>
      <c r="T144">
        <v>0</v>
      </c>
      <c r="U144">
        <v>0</v>
      </c>
      <c r="V144">
        <v>0</v>
      </c>
      <c r="W144">
        <v>0</v>
      </c>
      <c r="X144">
        <v>40</v>
      </c>
      <c r="Y144">
        <v>99</v>
      </c>
      <c r="Z144">
        <v>0</v>
      </c>
      <c r="AA144">
        <v>0</v>
      </c>
      <c r="AB144">
        <v>39</v>
      </c>
      <c r="AC144">
        <v>127</v>
      </c>
      <c r="AD144">
        <v>0.97499999999999998</v>
      </c>
      <c r="AE144">
        <v>26</v>
      </c>
      <c r="AF144">
        <v>101</v>
      </c>
      <c r="AG144">
        <v>0.65</v>
      </c>
      <c r="AH144" s="4">
        <v>0</v>
      </c>
      <c r="AI144">
        <v>0</v>
      </c>
      <c r="AJ144" s="4">
        <v>0</v>
      </c>
      <c r="AK144">
        <v>0</v>
      </c>
      <c r="AL144" s="4">
        <v>5</v>
      </c>
      <c r="AM144">
        <v>0.12820512820512819</v>
      </c>
      <c r="AN144" s="4">
        <v>2</v>
      </c>
      <c r="AO144">
        <v>5.128205128205128E-2</v>
      </c>
      <c r="AP144" s="4">
        <v>0</v>
      </c>
      <c r="AQ144">
        <v>0</v>
      </c>
      <c r="AR144" s="4">
        <v>0</v>
      </c>
      <c r="AS144">
        <v>0</v>
      </c>
      <c r="AT144" s="4">
        <v>0</v>
      </c>
      <c r="AU144" s="4">
        <v>0</v>
      </c>
      <c r="AV144" s="4">
        <v>0</v>
      </c>
      <c r="AW144">
        <v>1.8181818181818181</v>
      </c>
      <c r="AX144" s="4">
        <f t="shared" si="2"/>
        <v>22</v>
      </c>
      <c r="AY144" s="4">
        <v>0</v>
      </c>
      <c r="AZ144" s="4">
        <v>0</v>
      </c>
    </row>
    <row r="145" spans="1:52" x14ac:dyDescent="0.25">
      <c r="A145" s="4">
        <v>2017</v>
      </c>
      <c r="B145" s="4" t="s">
        <v>52</v>
      </c>
      <c r="C145" t="s">
        <v>170</v>
      </c>
      <c r="D145" t="s">
        <v>189</v>
      </c>
      <c r="E145" t="s">
        <v>702</v>
      </c>
      <c r="F145" s="4">
        <v>39</v>
      </c>
      <c r="G145">
        <v>39</v>
      </c>
      <c r="H145">
        <v>2</v>
      </c>
      <c r="I145">
        <v>39</v>
      </c>
      <c r="J145">
        <v>3.3076923076923075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25</v>
      </c>
      <c r="Q145">
        <v>13</v>
      </c>
      <c r="R145">
        <v>6</v>
      </c>
      <c r="S145">
        <v>20</v>
      </c>
      <c r="T145">
        <v>3</v>
      </c>
      <c r="U145">
        <v>121.66666666666667</v>
      </c>
      <c r="V145">
        <v>3</v>
      </c>
      <c r="W145">
        <v>5</v>
      </c>
      <c r="X145">
        <v>36</v>
      </c>
      <c r="Y145">
        <v>57.138888888888886</v>
      </c>
      <c r="Z145">
        <v>3</v>
      </c>
      <c r="AA145">
        <v>426</v>
      </c>
      <c r="AB145">
        <v>36</v>
      </c>
      <c r="AC145">
        <v>73</v>
      </c>
      <c r="AD145">
        <v>0.92307692307692313</v>
      </c>
      <c r="AE145">
        <v>28</v>
      </c>
      <c r="AF145">
        <v>59</v>
      </c>
      <c r="AG145">
        <v>0.71794871794871795</v>
      </c>
      <c r="AH145" s="4">
        <v>1</v>
      </c>
      <c r="AI145">
        <v>0.33333333333333331</v>
      </c>
      <c r="AJ145" s="4">
        <v>0</v>
      </c>
      <c r="AK145">
        <v>0</v>
      </c>
      <c r="AL145" s="4">
        <v>8</v>
      </c>
      <c r="AM145">
        <v>0.22222222222222221</v>
      </c>
      <c r="AN145" s="4">
        <v>0</v>
      </c>
      <c r="AO145">
        <v>0</v>
      </c>
      <c r="AP145" s="4">
        <v>0</v>
      </c>
      <c r="AQ145">
        <v>0</v>
      </c>
      <c r="AR145" s="4">
        <v>0</v>
      </c>
      <c r="AS145">
        <v>0</v>
      </c>
      <c r="AT145" s="4">
        <v>0</v>
      </c>
      <c r="AU145" s="4">
        <v>0</v>
      </c>
      <c r="AV145" s="4">
        <v>0</v>
      </c>
      <c r="AW145">
        <v>1.8571428571428572</v>
      </c>
      <c r="AX145" s="4">
        <f t="shared" si="2"/>
        <v>21</v>
      </c>
      <c r="AY145" s="4">
        <v>2</v>
      </c>
      <c r="AZ145" s="4">
        <v>28</v>
      </c>
    </row>
    <row r="146" spans="1:52" x14ac:dyDescent="0.25">
      <c r="A146" s="4">
        <v>2017</v>
      </c>
      <c r="B146" s="4" t="s">
        <v>52</v>
      </c>
      <c r="C146" t="s">
        <v>170</v>
      </c>
      <c r="D146" t="s">
        <v>190</v>
      </c>
      <c r="E146" t="s">
        <v>703</v>
      </c>
      <c r="F146" s="4">
        <v>38</v>
      </c>
      <c r="G146">
        <v>37</v>
      </c>
      <c r="H146">
        <v>4</v>
      </c>
      <c r="I146">
        <v>37</v>
      </c>
      <c r="J146">
        <v>5.8648648648648649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29</v>
      </c>
      <c r="Q146">
        <v>14</v>
      </c>
      <c r="R146">
        <v>8</v>
      </c>
      <c r="S146">
        <v>16</v>
      </c>
      <c r="T146">
        <v>1</v>
      </c>
      <c r="U146">
        <v>152</v>
      </c>
      <c r="V146">
        <v>0</v>
      </c>
      <c r="W146">
        <v>0</v>
      </c>
      <c r="X146">
        <v>35</v>
      </c>
      <c r="Y146">
        <v>68.685714285714283</v>
      </c>
      <c r="Z146">
        <v>1</v>
      </c>
      <c r="AA146">
        <v>193</v>
      </c>
      <c r="AB146">
        <v>36</v>
      </c>
      <c r="AC146">
        <v>86</v>
      </c>
      <c r="AD146">
        <v>0.94736842105263153</v>
      </c>
      <c r="AE146">
        <v>26</v>
      </c>
      <c r="AF146">
        <v>77</v>
      </c>
      <c r="AG146">
        <v>0.68421052631578949</v>
      </c>
      <c r="AH146" s="4">
        <v>0</v>
      </c>
      <c r="AI146">
        <v>0</v>
      </c>
      <c r="AJ146" s="4">
        <v>0</v>
      </c>
      <c r="AK146">
        <v>0</v>
      </c>
      <c r="AL146" s="4">
        <v>12</v>
      </c>
      <c r="AM146">
        <v>0.33333333333333331</v>
      </c>
      <c r="AN146" s="4">
        <v>1</v>
      </c>
      <c r="AO146">
        <v>2.7777777777777776E-2</v>
      </c>
      <c r="AP146" s="4">
        <v>0</v>
      </c>
      <c r="AQ146">
        <v>0</v>
      </c>
      <c r="AR146" s="4">
        <v>0</v>
      </c>
      <c r="AS146">
        <v>0</v>
      </c>
      <c r="AT146" s="4">
        <v>1</v>
      </c>
      <c r="AU146" s="4">
        <v>0</v>
      </c>
      <c r="AV146" s="4">
        <v>0</v>
      </c>
      <c r="AW146">
        <v>1.9</v>
      </c>
      <c r="AX146" s="4">
        <f t="shared" si="2"/>
        <v>20</v>
      </c>
      <c r="AY146" s="4">
        <v>0</v>
      </c>
      <c r="AZ146" s="4">
        <v>0</v>
      </c>
    </row>
    <row r="147" spans="1:52" x14ac:dyDescent="0.25">
      <c r="A147" s="4">
        <v>2017</v>
      </c>
      <c r="B147" s="4" t="s">
        <v>52</v>
      </c>
      <c r="C147" t="s">
        <v>170</v>
      </c>
      <c r="D147" t="s">
        <v>191</v>
      </c>
      <c r="E147" t="s">
        <v>704</v>
      </c>
      <c r="F147" s="4">
        <v>35</v>
      </c>
      <c r="G147">
        <v>32</v>
      </c>
      <c r="H147">
        <v>6</v>
      </c>
      <c r="I147">
        <v>35</v>
      </c>
      <c r="J147">
        <v>9.1428571428571423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25</v>
      </c>
      <c r="Q147">
        <v>18</v>
      </c>
      <c r="R147">
        <v>9</v>
      </c>
      <c r="S147">
        <v>33</v>
      </c>
      <c r="T147">
        <v>2</v>
      </c>
      <c r="U147">
        <v>239</v>
      </c>
      <c r="V147">
        <v>2</v>
      </c>
      <c r="W147">
        <v>120</v>
      </c>
      <c r="X147">
        <v>32</v>
      </c>
      <c r="Y147">
        <v>81.3125</v>
      </c>
      <c r="Z147">
        <v>2</v>
      </c>
      <c r="AA147">
        <v>348</v>
      </c>
      <c r="AB147">
        <v>33</v>
      </c>
      <c r="AC147">
        <v>124</v>
      </c>
      <c r="AD147">
        <v>0.94285714285714284</v>
      </c>
      <c r="AE147">
        <v>9</v>
      </c>
      <c r="AF147">
        <v>65</v>
      </c>
      <c r="AG147">
        <v>0.25714285714285712</v>
      </c>
      <c r="AH147" s="4">
        <v>0</v>
      </c>
      <c r="AI147">
        <v>0</v>
      </c>
      <c r="AJ147" s="4">
        <v>0</v>
      </c>
      <c r="AK147">
        <v>0</v>
      </c>
      <c r="AL147" s="4">
        <v>5</v>
      </c>
      <c r="AM147">
        <v>0.15151515151515152</v>
      </c>
      <c r="AN147" s="4">
        <v>0</v>
      </c>
      <c r="AO147">
        <v>0</v>
      </c>
      <c r="AP147" s="4">
        <v>0</v>
      </c>
      <c r="AQ147">
        <v>0</v>
      </c>
      <c r="AR147" s="4">
        <v>0</v>
      </c>
      <c r="AS147">
        <v>0</v>
      </c>
      <c r="AT147" s="4">
        <v>1</v>
      </c>
      <c r="AU147" s="4">
        <v>0</v>
      </c>
      <c r="AV147" s="4">
        <v>1</v>
      </c>
      <c r="AW147">
        <v>1.9444444444444444</v>
      </c>
      <c r="AX147" s="4">
        <f t="shared" si="2"/>
        <v>18</v>
      </c>
      <c r="AY147" s="4">
        <v>0</v>
      </c>
      <c r="AZ147" s="4">
        <v>0</v>
      </c>
    </row>
    <row r="148" spans="1:52" x14ac:dyDescent="0.25">
      <c r="A148" s="4">
        <v>2017</v>
      </c>
      <c r="B148" s="4" t="s">
        <v>52</v>
      </c>
      <c r="C148" t="s">
        <v>170</v>
      </c>
      <c r="D148" t="s">
        <v>192</v>
      </c>
      <c r="E148" t="s">
        <v>705</v>
      </c>
      <c r="F148" s="4">
        <v>30</v>
      </c>
      <c r="G148">
        <v>30</v>
      </c>
      <c r="H148">
        <v>1</v>
      </c>
      <c r="I148">
        <v>30</v>
      </c>
      <c r="J148">
        <v>3.0333333333333332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19</v>
      </c>
      <c r="Q148">
        <v>17</v>
      </c>
      <c r="R148">
        <v>3</v>
      </c>
      <c r="S148">
        <v>35</v>
      </c>
      <c r="T148">
        <v>0</v>
      </c>
      <c r="U148">
        <v>0</v>
      </c>
      <c r="V148">
        <v>0</v>
      </c>
      <c r="W148">
        <v>0</v>
      </c>
      <c r="X148">
        <v>30</v>
      </c>
      <c r="Y148">
        <v>78.8</v>
      </c>
      <c r="Z148">
        <v>0</v>
      </c>
      <c r="AA148">
        <v>0</v>
      </c>
      <c r="AB148">
        <v>30</v>
      </c>
      <c r="AC148">
        <v>95</v>
      </c>
      <c r="AD148">
        <v>1</v>
      </c>
      <c r="AE148">
        <v>19</v>
      </c>
      <c r="AF148">
        <v>79</v>
      </c>
      <c r="AG148">
        <v>0.6333333333333333</v>
      </c>
      <c r="AH148" s="4">
        <v>0</v>
      </c>
      <c r="AI148">
        <v>0</v>
      </c>
      <c r="AJ148" s="4">
        <v>0</v>
      </c>
      <c r="AK148">
        <v>0</v>
      </c>
      <c r="AL148" s="4">
        <v>4</v>
      </c>
      <c r="AM148">
        <v>0.13333333333333333</v>
      </c>
      <c r="AN148" s="4">
        <v>2</v>
      </c>
      <c r="AO148">
        <v>6.6666666666666666E-2</v>
      </c>
      <c r="AP148" s="4">
        <v>1</v>
      </c>
      <c r="AQ148">
        <v>3.3333333333333333E-2</v>
      </c>
      <c r="AR148" s="4">
        <v>1</v>
      </c>
      <c r="AS148">
        <v>3.3333333333333333E-2</v>
      </c>
      <c r="AT148" s="4">
        <v>0</v>
      </c>
      <c r="AU148" s="4">
        <v>0</v>
      </c>
      <c r="AV148" s="4">
        <v>0</v>
      </c>
      <c r="AW148">
        <v>1.5789473684210527</v>
      </c>
      <c r="AX148" s="4">
        <f t="shared" si="2"/>
        <v>19</v>
      </c>
      <c r="AY148" s="4">
        <v>0</v>
      </c>
      <c r="AZ148" s="4">
        <v>0</v>
      </c>
    </row>
    <row r="149" spans="1:52" x14ac:dyDescent="0.25">
      <c r="A149" s="4">
        <v>2017</v>
      </c>
      <c r="B149" s="4" t="s">
        <v>52</v>
      </c>
      <c r="C149" t="s">
        <v>170</v>
      </c>
      <c r="D149" t="s">
        <v>139</v>
      </c>
      <c r="E149" t="s">
        <v>655</v>
      </c>
      <c r="F149" s="4">
        <v>30</v>
      </c>
      <c r="G149">
        <v>30</v>
      </c>
      <c r="H149">
        <v>5</v>
      </c>
      <c r="I149">
        <v>30</v>
      </c>
      <c r="J149">
        <v>6.5333333333333332</v>
      </c>
      <c r="K149">
        <v>2</v>
      </c>
      <c r="L149">
        <v>6.6666666666666666E-2</v>
      </c>
      <c r="M149">
        <v>0</v>
      </c>
      <c r="N149">
        <v>0</v>
      </c>
      <c r="O149">
        <v>0</v>
      </c>
      <c r="P149">
        <v>24</v>
      </c>
      <c r="Q149">
        <v>27</v>
      </c>
      <c r="R149">
        <v>0</v>
      </c>
      <c r="S149">
        <v>0</v>
      </c>
      <c r="T149">
        <v>1</v>
      </c>
      <c r="U149">
        <v>142</v>
      </c>
      <c r="V149">
        <v>0</v>
      </c>
      <c r="W149">
        <v>0</v>
      </c>
      <c r="X149">
        <v>29</v>
      </c>
      <c r="Y149">
        <v>100.93103448275862</v>
      </c>
      <c r="Z149">
        <v>1</v>
      </c>
      <c r="AA149">
        <v>156</v>
      </c>
      <c r="AB149">
        <v>29</v>
      </c>
      <c r="AC149">
        <v>130</v>
      </c>
      <c r="AD149">
        <v>0.96666666666666667</v>
      </c>
      <c r="AE149">
        <v>18</v>
      </c>
      <c r="AF149">
        <v>107</v>
      </c>
      <c r="AG149">
        <v>0.6</v>
      </c>
      <c r="AH149" s="4">
        <v>1</v>
      </c>
      <c r="AI149">
        <v>1</v>
      </c>
      <c r="AJ149" s="4">
        <v>0</v>
      </c>
      <c r="AK149">
        <v>0</v>
      </c>
      <c r="AL149" s="4">
        <v>3</v>
      </c>
      <c r="AM149">
        <v>0.10344827586206896</v>
      </c>
      <c r="AN149" s="4">
        <v>0</v>
      </c>
      <c r="AO149">
        <v>0</v>
      </c>
      <c r="AP149" s="4">
        <v>0</v>
      </c>
      <c r="AQ149">
        <v>0</v>
      </c>
      <c r="AR149" s="4">
        <v>0</v>
      </c>
      <c r="AS149">
        <v>0</v>
      </c>
      <c r="AT149" s="4">
        <v>0</v>
      </c>
      <c r="AU149" s="4">
        <v>0</v>
      </c>
      <c r="AV149" s="4">
        <v>0</v>
      </c>
      <c r="AW149">
        <v>2.5</v>
      </c>
      <c r="AX149" s="4">
        <f t="shared" si="2"/>
        <v>12</v>
      </c>
      <c r="AY149" s="4">
        <v>1</v>
      </c>
      <c r="AZ149" s="4">
        <v>24</v>
      </c>
    </row>
    <row r="150" spans="1:52" x14ac:dyDescent="0.25">
      <c r="A150" s="4">
        <v>2017</v>
      </c>
      <c r="B150" s="4" t="s">
        <v>52</v>
      </c>
      <c r="C150" t="s">
        <v>170</v>
      </c>
      <c r="D150" t="s">
        <v>87</v>
      </c>
      <c r="E150" t="s">
        <v>606</v>
      </c>
      <c r="F150" s="4">
        <v>17</v>
      </c>
      <c r="G150">
        <v>9</v>
      </c>
      <c r="H150">
        <v>5</v>
      </c>
      <c r="I150">
        <v>13</v>
      </c>
      <c r="J150">
        <v>6.384615384615385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</v>
      </c>
      <c r="AC150">
        <v>18</v>
      </c>
      <c r="AD150">
        <v>0.11764705882352941</v>
      </c>
      <c r="AE150">
        <v>1</v>
      </c>
      <c r="AF150">
        <v>9</v>
      </c>
      <c r="AG150">
        <v>5.8823529411764705E-2</v>
      </c>
      <c r="AH150" s="4">
        <v>0</v>
      </c>
      <c r="AI150">
        <v>0</v>
      </c>
      <c r="AJ150" s="4">
        <v>0</v>
      </c>
      <c r="AK150">
        <v>0</v>
      </c>
      <c r="AL150" s="4">
        <v>0</v>
      </c>
      <c r="AM150">
        <v>0</v>
      </c>
      <c r="AN150" s="4">
        <v>0</v>
      </c>
      <c r="AO150">
        <v>0</v>
      </c>
      <c r="AP150" s="4">
        <v>0</v>
      </c>
      <c r="AQ150">
        <v>0</v>
      </c>
      <c r="AR150" s="4">
        <v>0</v>
      </c>
      <c r="AS150">
        <v>0</v>
      </c>
      <c r="AT150" s="4">
        <v>0</v>
      </c>
      <c r="AU150" s="4">
        <v>2</v>
      </c>
      <c r="AV150" s="4">
        <v>0</v>
      </c>
      <c r="AW150">
        <v>1.1333333333333333</v>
      </c>
      <c r="AX150" s="4">
        <f t="shared" si="2"/>
        <v>15</v>
      </c>
      <c r="AY150" s="4">
        <v>0</v>
      </c>
      <c r="AZ150" s="4">
        <v>0</v>
      </c>
    </row>
    <row r="151" spans="1:52" x14ac:dyDescent="0.25">
      <c r="A151" s="4">
        <v>2017</v>
      </c>
      <c r="B151" s="4" t="s">
        <v>52</v>
      </c>
      <c r="C151" t="s">
        <v>170</v>
      </c>
      <c r="D151" t="s">
        <v>193</v>
      </c>
      <c r="E151" t="s">
        <v>706</v>
      </c>
      <c r="F151" s="4">
        <v>17</v>
      </c>
      <c r="G151">
        <v>11</v>
      </c>
      <c r="H151">
        <v>1</v>
      </c>
      <c r="I151">
        <v>17</v>
      </c>
      <c r="J151">
        <v>3.7058823529411766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16</v>
      </c>
      <c r="Q151">
        <v>17</v>
      </c>
      <c r="R151">
        <v>6</v>
      </c>
      <c r="S151">
        <v>46</v>
      </c>
      <c r="T151">
        <v>1</v>
      </c>
      <c r="U151">
        <v>107</v>
      </c>
      <c r="V151">
        <v>1</v>
      </c>
      <c r="W151">
        <v>620</v>
      </c>
      <c r="X151">
        <v>16</v>
      </c>
      <c r="Y151">
        <v>98.875</v>
      </c>
      <c r="Z151">
        <v>1</v>
      </c>
      <c r="AA151">
        <v>214</v>
      </c>
      <c r="AB151">
        <v>16</v>
      </c>
      <c r="AC151">
        <v>131</v>
      </c>
      <c r="AD151">
        <v>0.94117647058823528</v>
      </c>
      <c r="AE151">
        <v>2</v>
      </c>
      <c r="AF151">
        <v>134</v>
      </c>
      <c r="AG151">
        <v>0.11764705882352941</v>
      </c>
      <c r="AH151" s="4">
        <v>0</v>
      </c>
      <c r="AI151">
        <v>0</v>
      </c>
      <c r="AJ151" s="4">
        <v>0</v>
      </c>
      <c r="AK151">
        <v>0</v>
      </c>
      <c r="AL151" s="4">
        <v>7</v>
      </c>
      <c r="AM151">
        <v>0.4375</v>
      </c>
      <c r="AN151" s="4">
        <v>0</v>
      </c>
      <c r="AO151">
        <v>0</v>
      </c>
      <c r="AP151" s="4">
        <v>0</v>
      </c>
      <c r="AQ151">
        <v>0</v>
      </c>
      <c r="AR151" s="4">
        <v>0</v>
      </c>
      <c r="AS151">
        <v>0</v>
      </c>
      <c r="AT151" s="4">
        <v>0</v>
      </c>
      <c r="AU151" s="4">
        <v>0</v>
      </c>
      <c r="AV151" s="4">
        <v>1</v>
      </c>
      <c r="AW151">
        <v>1.8888888888888888</v>
      </c>
      <c r="AX151" s="4">
        <f t="shared" si="2"/>
        <v>9</v>
      </c>
      <c r="AY151" s="4">
        <v>1</v>
      </c>
      <c r="AZ151" s="4">
        <v>665</v>
      </c>
    </row>
    <row r="152" spans="1:52" x14ac:dyDescent="0.25">
      <c r="A152" s="4">
        <v>2017</v>
      </c>
      <c r="B152" s="4" t="s">
        <v>52</v>
      </c>
      <c r="C152" t="s">
        <v>194</v>
      </c>
      <c r="D152" t="s">
        <v>195</v>
      </c>
      <c r="E152" t="s">
        <v>707</v>
      </c>
      <c r="F152" s="4">
        <v>467</v>
      </c>
      <c r="G152">
        <v>63</v>
      </c>
      <c r="H152">
        <v>2</v>
      </c>
      <c r="I152">
        <v>466</v>
      </c>
      <c r="J152">
        <v>1.7317596566523605</v>
      </c>
      <c r="K152">
        <v>20</v>
      </c>
      <c r="L152">
        <v>4.2918454935622317E-2</v>
      </c>
      <c r="M152">
        <v>0</v>
      </c>
      <c r="N152">
        <v>0</v>
      </c>
      <c r="O152">
        <v>0</v>
      </c>
      <c r="P152">
        <v>423</v>
      </c>
      <c r="Q152">
        <v>14</v>
      </c>
      <c r="R152">
        <v>103</v>
      </c>
      <c r="S152">
        <v>54</v>
      </c>
      <c r="T152">
        <v>219</v>
      </c>
      <c r="U152">
        <v>117.70776255707763</v>
      </c>
      <c r="V152">
        <v>205</v>
      </c>
      <c r="W152">
        <v>48.073170731707314</v>
      </c>
      <c r="X152">
        <v>246</v>
      </c>
      <c r="Y152">
        <v>131.42276422764229</v>
      </c>
      <c r="Z152">
        <v>209</v>
      </c>
      <c r="AA152">
        <v>375</v>
      </c>
      <c r="AB152">
        <v>244</v>
      </c>
      <c r="AC152">
        <v>186</v>
      </c>
      <c r="AD152">
        <v>0.5224839400428265</v>
      </c>
      <c r="AE152">
        <v>14</v>
      </c>
      <c r="AF152">
        <v>77</v>
      </c>
      <c r="AG152">
        <v>2.9978586723768737E-2</v>
      </c>
      <c r="AH152" s="4">
        <v>100</v>
      </c>
      <c r="AI152">
        <v>0.4784688995215311</v>
      </c>
      <c r="AJ152" s="4">
        <v>7</v>
      </c>
      <c r="AK152">
        <v>3.3492822966507178E-2</v>
      </c>
      <c r="AL152" s="4">
        <v>105</v>
      </c>
      <c r="AM152">
        <v>0.43032786885245899</v>
      </c>
      <c r="AN152" s="4">
        <v>15</v>
      </c>
      <c r="AO152">
        <v>6.1475409836065573E-2</v>
      </c>
      <c r="AP152" s="4">
        <v>2</v>
      </c>
      <c r="AQ152">
        <v>4.2826552462526769E-3</v>
      </c>
      <c r="AR152" s="4">
        <v>0</v>
      </c>
      <c r="AS152">
        <v>0</v>
      </c>
      <c r="AT152" s="4">
        <v>0</v>
      </c>
      <c r="AU152" s="4">
        <v>1</v>
      </c>
      <c r="AV152" s="4">
        <v>9</v>
      </c>
      <c r="AW152">
        <v>2.510752688172043</v>
      </c>
      <c r="AX152" s="4">
        <f t="shared" si="2"/>
        <v>186</v>
      </c>
      <c r="AY152" s="4">
        <v>10</v>
      </c>
      <c r="AZ152" s="4">
        <v>47</v>
      </c>
    </row>
    <row r="153" spans="1:52" x14ac:dyDescent="0.25">
      <c r="A153" s="4">
        <v>2017</v>
      </c>
      <c r="B153" s="4" t="s">
        <v>52</v>
      </c>
      <c r="C153" t="s">
        <v>194</v>
      </c>
      <c r="D153" t="s">
        <v>196</v>
      </c>
      <c r="E153" t="s">
        <v>708</v>
      </c>
      <c r="F153" s="4">
        <v>364</v>
      </c>
      <c r="G153">
        <v>49</v>
      </c>
      <c r="H153">
        <v>6</v>
      </c>
      <c r="I153">
        <v>364</v>
      </c>
      <c r="J153">
        <v>4.3049450549450547</v>
      </c>
      <c r="K153">
        <v>2</v>
      </c>
      <c r="L153">
        <v>5.4945054945054949E-3</v>
      </c>
      <c r="M153">
        <v>0</v>
      </c>
      <c r="N153">
        <v>0</v>
      </c>
      <c r="O153">
        <v>0</v>
      </c>
      <c r="P153">
        <v>332</v>
      </c>
      <c r="Q153">
        <v>16</v>
      </c>
      <c r="R153">
        <v>104</v>
      </c>
      <c r="S153">
        <v>61</v>
      </c>
      <c r="T153">
        <v>218</v>
      </c>
      <c r="U153">
        <v>150.91743119266056</v>
      </c>
      <c r="V153">
        <v>206</v>
      </c>
      <c r="W153">
        <v>48.296116504854368</v>
      </c>
      <c r="X153">
        <v>139</v>
      </c>
      <c r="Y153">
        <v>183.17266187050359</v>
      </c>
      <c r="Z153">
        <v>208</v>
      </c>
      <c r="AA153">
        <v>482</v>
      </c>
      <c r="AB153">
        <v>137</v>
      </c>
      <c r="AC153">
        <v>217</v>
      </c>
      <c r="AD153">
        <v>0.37637362637362637</v>
      </c>
      <c r="AE153">
        <v>15</v>
      </c>
      <c r="AF153">
        <v>128</v>
      </c>
      <c r="AG153">
        <v>4.1208791208791208E-2</v>
      </c>
      <c r="AH153" s="4">
        <v>110</v>
      </c>
      <c r="AI153">
        <v>0.52884615384615385</v>
      </c>
      <c r="AJ153" s="4">
        <v>8</v>
      </c>
      <c r="AK153">
        <v>3.8461538461538464E-2</v>
      </c>
      <c r="AL153" s="4">
        <v>65</v>
      </c>
      <c r="AM153">
        <v>0.47445255474452552</v>
      </c>
      <c r="AN153" s="4">
        <v>6</v>
      </c>
      <c r="AO153">
        <v>4.3795620437956206E-2</v>
      </c>
      <c r="AP153" s="4">
        <v>1</v>
      </c>
      <c r="AQ153">
        <v>2.7472527472527475E-3</v>
      </c>
      <c r="AR153" s="4">
        <v>0</v>
      </c>
      <c r="AS153">
        <v>0</v>
      </c>
      <c r="AT153" s="4">
        <v>0</v>
      </c>
      <c r="AU153" s="4">
        <v>0</v>
      </c>
      <c r="AV153" s="4">
        <v>9</v>
      </c>
      <c r="AW153">
        <v>2</v>
      </c>
      <c r="AX153" s="4">
        <f t="shared" si="2"/>
        <v>182</v>
      </c>
      <c r="AY153" s="4">
        <v>0</v>
      </c>
      <c r="AZ153" s="4">
        <v>0</v>
      </c>
    </row>
    <row r="154" spans="1:52" x14ac:dyDescent="0.25">
      <c r="A154" s="4">
        <v>2017</v>
      </c>
      <c r="B154" s="4" t="s">
        <v>52</v>
      </c>
      <c r="C154" t="s">
        <v>194</v>
      </c>
      <c r="D154" t="s">
        <v>197</v>
      </c>
      <c r="E154" t="s">
        <v>709</v>
      </c>
      <c r="F154" s="4">
        <v>318</v>
      </c>
      <c r="G154">
        <v>21</v>
      </c>
      <c r="H154">
        <v>3</v>
      </c>
      <c r="I154">
        <v>318</v>
      </c>
      <c r="J154">
        <v>9.1163522012578611</v>
      </c>
      <c r="K154">
        <v>2</v>
      </c>
      <c r="L154">
        <v>6.2893081761006293E-3</v>
      </c>
      <c r="M154">
        <v>0</v>
      </c>
      <c r="N154">
        <v>0</v>
      </c>
      <c r="O154">
        <v>0</v>
      </c>
      <c r="P154">
        <v>259</v>
      </c>
      <c r="Q154">
        <v>26</v>
      </c>
      <c r="R154">
        <v>119</v>
      </c>
      <c r="S154">
        <v>53</v>
      </c>
      <c r="T154">
        <v>28</v>
      </c>
      <c r="U154">
        <v>251.35714285714286</v>
      </c>
      <c r="V154">
        <v>26</v>
      </c>
      <c r="W154">
        <v>31.76923076923077</v>
      </c>
      <c r="X154">
        <v>269</v>
      </c>
      <c r="Y154">
        <v>142.3903345724907</v>
      </c>
      <c r="Z154">
        <v>26</v>
      </c>
      <c r="AA154">
        <v>541</v>
      </c>
      <c r="AB154">
        <v>289</v>
      </c>
      <c r="AC154">
        <v>165</v>
      </c>
      <c r="AD154">
        <v>0.9088050314465409</v>
      </c>
      <c r="AE154">
        <v>48</v>
      </c>
      <c r="AF154">
        <v>114</v>
      </c>
      <c r="AG154">
        <v>0.15094339622641509</v>
      </c>
      <c r="AH154" s="4">
        <v>10</v>
      </c>
      <c r="AI154">
        <v>0.38461538461538464</v>
      </c>
      <c r="AJ154" s="4">
        <v>5</v>
      </c>
      <c r="AK154">
        <v>0.19230769230769232</v>
      </c>
      <c r="AL154" s="4">
        <v>65</v>
      </c>
      <c r="AM154">
        <v>0.22491349480968859</v>
      </c>
      <c r="AN154" s="4">
        <v>37</v>
      </c>
      <c r="AO154">
        <v>0.12802768166089964</v>
      </c>
      <c r="AP154" s="4">
        <v>3</v>
      </c>
      <c r="AQ154">
        <v>9.433962264150943E-3</v>
      </c>
      <c r="AR154" s="4">
        <v>1</v>
      </c>
      <c r="AS154">
        <v>3.1446540880503146E-3</v>
      </c>
      <c r="AT154" s="4">
        <v>5</v>
      </c>
      <c r="AU154" s="4">
        <v>3</v>
      </c>
      <c r="AV154" s="4">
        <v>7</v>
      </c>
      <c r="AW154">
        <v>2.0516129032258066</v>
      </c>
      <c r="AX154" s="4">
        <f t="shared" si="2"/>
        <v>155</v>
      </c>
      <c r="AY154" s="4">
        <v>0</v>
      </c>
      <c r="AZ154" s="4">
        <v>0</v>
      </c>
    </row>
    <row r="155" spans="1:52" x14ac:dyDescent="0.25">
      <c r="A155" s="4">
        <v>2017</v>
      </c>
      <c r="B155" s="4" t="s">
        <v>52</v>
      </c>
      <c r="C155" t="s">
        <v>194</v>
      </c>
      <c r="D155" t="s">
        <v>198</v>
      </c>
      <c r="E155" t="s">
        <v>710</v>
      </c>
      <c r="F155" s="4">
        <v>213</v>
      </c>
      <c r="G155">
        <v>27</v>
      </c>
      <c r="H155">
        <v>11</v>
      </c>
      <c r="I155">
        <v>213</v>
      </c>
      <c r="J155">
        <v>7.784037558685446</v>
      </c>
      <c r="K155">
        <v>4</v>
      </c>
      <c r="L155">
        <v>1.8779342723004695E-2</v>
      </c>
      <c r="M155">
        <v>0</v>
      </c>
      <c r="N155">
        <v>0</v>
      </c>
      <c r="O155">
        <v>0</v>
      </c>
      <c r="P155">
        <v>177</v>
      </c>
      <c r="Q155">
        <v>24</v>
      </c>
      <c r="R155">
        <v>90</v>
      </c>
      <c r="S155">
        <v>46</v>
      </c>
      <c r="T155">
        <v>27</v>
      </c>
      <c r="U155">
        <v>209.85185185185185</v>
      </c>
      <c r="V155">
        <v>26</v>
      </c>
      <c r="W155">
        <v>40.730769230769234</v>
      </c>
      <c r="X155">
        <v>183</v>
      </c>
      <c r="Y155">
        <v>134.45355191256832</v>
      </c>
      <c r="Z155">
        <v>26</v>
      </c>
      <c r="AA155">
        <v>526</v>
      </c>
      <c r="AB155">
        <v>186</v>
      </c>
      <c r="AC155">
        <v>156</v>
      </c>
      <c r="AD155">
        <v>0.87323943661971826</v>
      </c>
      <c r="AE155">
        <v>45</v>
      </c>
      <c r="AF155">
        <v>83</v>
      </c>
      <c r="AG155">
        <v>0.21126760563380281</v>
      </c>
      <c r="AH155" s="4">
        <v>13</v>
      </c>
      <c r="AI155">
        <v>0.5</v>
      </c>
      <c r="AJ155" s="4">
        <v>3</v>
      </c>
      <c r="AK155">
        <v>0.11538461538461539</v>
      </c>
      <c r="AL155" s="4">
        <v>33</v>
      </c>
      <c r="AM155">
        <v>0.17741935483870969</v>
      </c>
      <c r="AN155" s="4">
        <v>16</v>
      </c>
      <c r="AO155">
        <v>8.6021505376344093E-2</v>
      </c>
      <c r="AP155" s="4">
        <v>0</v>
      </c>
      <c r="AQ155">
        <v>0</v>
      </c>
      <c r="AR155" s="4">
        <v>1</v>
      </c>
      <c r="AS155">
        <v>4.6948356807511738E-3</v>
      </c>
      <c r="AT155" s="4">
        <v>0</v>
      </c>
      <c r="AU155" s="4">
        <v>3</v>
      </c>
      <c r="AV155" s="4">
        <v>0</v>
      </c>
      <c r="AW155">
        <v>1.8849557522123894</v>
      </c>
      <c r="AX155" s="4">
        <f t="shared" si="2"/>
        <v>113</v>
      </c>
      <c r="AY155" s="4">
        <v>1</v>
      </c>
      <c r="AZ155" s="4">
        <v>20</v>
      </c>
    </row>
    <row r="156" spans="1:52" x14ac:dyDescent="0.25">
      <c r="A156" s="4">
        <v>2017</v>
      </c>
      <c r="B156" s="4" t="s">
        <v>52</v>
      </c>
      <c r="C156" t="s">
        <v>194</v>
      </c>
      <c r="D156" t="s">
        <v>199</v>
      </c>
      <c r="E156" t="s">
        <v>711</v>
      </c>
      <c r="F156" s="4">
        <v>173</v>
      </c>
      <c r="G156">
        <v>28</v>
      </c>
      <c r="H156">
        <v>7</v>
      </c>
      <c r="I156">
        <v>170</v>
      </c>
      <c r="J156">
        <v>10.3</v>
      </c>
      <c r="K156">
        <v>2</v>
      </c>
      <c r="L156">
        <v>1.1764705882352941E-2</v>
      </c>
      <c r="M156">
        <v>0</v>
      </c>
      <c r="N156">
        <v>0</v>
      </c>
      <c r="O156">
        <v>0</v>
      </c>
      <c r="P156">
        <v>80</v>
      </c>
      <c r="Q156">
        <v>36</v>
      </c>
      <c r="R156">
        <v>38</v>
      </c>
      <c r="S156">
        <v>98</v>
      </c>
      <c r="T156">
        <v>21</v>
      </c>
      <c r="U156">
        <v>194.04761904761904</v>
      </c>
      <c r="V156">
        <v>21</v>
      </c>
      <c r="W156">
        <v>136.28571428571428</v>
      </c>
      <c r="X156">
        <v>115</v>
      </c>
      <c r="Y156">
        <v>128.86956521739131</v>
      </c>
      <c r="Z156">
        <v>21</v>
      </c>
      <c r="AA156">
        <v>489</v>
      </c>
      <c r="AB156">
        <v>150</v>
      </c>
      <c r="AC156">
        <v>149</v>
      </c>
      <c r="AD156">
        <v>0.86705202312138729</v>
      </c>
      <c r="AE156">
        <v>52</v>
      </c>
      <c r="AF156">
        <v>73</v>
      </c>
      <c r="AG156">
        <v>0.30057803468208094</v>
      </c>
      <c r="AH156" s="4">
        <v>10</v>
      </c>
      <c r="AI156">
        <v>0.47619047619047616</v>
      </c>
      <c r="AJ156" s="4">
        <v>1</v>
      </c>
      <c r="AK156">
        <v>4.7619047619047616E-2</v>
      </c>
      <c r="AL156" s="4">
        <v>21</v>
      </c>
      <c r="AM156">
        <v>0.14000000000000001</v>
      </c>
      <c r="AN156" s="4">
        <v>6</v>
      </c>
      <c r="AO156">
        <v>0.04</v>
      </c>
      <c r="AP156" s="4">
        <v>0</v>
      </c>
      <c r="AQ156">
        <v>0</v>
      </c>
      <c r="AR156" s="4">
        <v>0</v>
      </c>
      <c r="AS156">
        <v>0</v>
      </c>
      <c r="AT156" s="4">
        <v>7</v>
      </c>
      <c r="AU156" s="4">
        <v>17</v>
      </c>
      <c r="AV156" s="4">
        <v>20</v>
      </c>
      <c r="AW156">
        <v>1.9222222222222223</v>
      </c>
      <c r="AX156" s="4">
        <f t="shared" si="2"/>
        <v>90</v>
      </c>
      <c r="AY156" s="4">
        <v>0</v>
      </c>
      <c r="AZ156" s="4">
        <v>0</v>
      </c>
    </row>
    <row r="157" spans="1:52" x14ac:dyDescent="0.25">
      <c r="A157" s="4">
        <v>2017</v>
      </c>
      <c r="B157" s="4" t="s">
        <v>52</v>
      </c>
      <c r="C157" t="s">
        <v>194</v>
      </c>
      <c r="D157" t="s">
        <v>200</v>
      </c>
      <c r="E157" t="s">
        <v>712</v>
      </c>
      <c r="F157" s="4">
        <v>169</v>
      </c>
      <c r="G157">
        <v>17</v>
      </c>
      <c r="H157">
        <v>6</v>
      </c>
      <c r="I157">
        <v>169</v>
      </c>
      <c r="J157">
        <v>2.7988165680473371</v>
      </c>
      <c r="K157">
        <v>2</v>
      </c>
      <c r="L157">
        <v>1.1834319526627219E-2</v>
      </c>
      <c r="M157">
        <v>0</v>
      </c>
      <c r="N157">
        <v>0</v>
      </c>
      <c r="O157">
        <v>0</v>
      </c>
      <c r="P157">
        <v>104</v>
      </c>
      <c r="Q157">
        <v>15</v>
      </c>
      <c r="R157">
        <v>28</v>
      </c>
      <c r="S157">
        <v>62</v>
      </c>
      <c r="T157">
        <v>60</v>
      </c>
      <c r="U157">
        <v>154.9</v>
      </c>
      <c r="V157">
        <v>53</v>
      </c>
      <c r="W157">
        <v>30.69811320754717</v>
      </c>
      <c r="X157">
        <v>101</v>
      </c>
      <c r="Y157">
        <v>91.653465346534659</v>
      </c>
      <c r="Z157">
        <v>53</v>
      </c>
      <c r="AA157">
        <v>441</v>
      </c>
      <c r="AB157">
        <v>107</v>
      </c>
      <c r="AC157">
        <v>92</v>
      </c>
      <c r="AD157">
        <v>0.63313609467455623</v>
      </c>
      <c r="AE157">
        <v>58</v>
      </c>
      <c r="AF157">
        <v>34</v>
      </c>
      <c r="AG157">
        <v>0.34319526627218933</v>
      </c>
      <c r="AH157" s="4">
        <v>29</v>
      </c>
      <c r="AI157">
        <v>0.54716981132075471</v>
      </c>
      <c r="AJ157" s="4">
        <v>3</v>
      </c>
      <c r="AK157">
        <v>5.6603773584905662E-2</v>
      </c>
      <c r="AL157" s="4">
        <v>15</v>
      </c>
      <c r="AM157">
        <v>0.14018691588785046</v>
      </c>
      <c r="AN157" s="4">
        <v>1</v>
      </c>
      <c r="AO157">
        <v>9.3457943925233638E-3</v>
      </c>
      <c r="AP157" s="4">
        <v>0</v>
      </c>
      <c r="AQ157">
        <v>0</v>
      </c>
      <c r="AR157" s="4">
        <v>0</v>
      </c>
      <c r="AS157">
        <v>0</v>
      </c>
      <c r="AT157" s="4">
        <v>0</v>
      </c>
      <c r="AU157" s="4">
        <v>3</v>
      </c>
      <c r="AV157" s="4">
        <v>9</v>
      </c>
      <c r="AW157">
        <v>1.69</v>
      </c>
      <c r="AX157" s="4">
        <f t="shared" si="2"/>
        <v>100</v>
      </c>
      <c r="AY157" s="4">
        <v>2</v>
      </c>
      <c r="AZ157" s="4">
        <v>26</v>
      </c>
    </row>
    <row r="158" spans="1:52" x14ac:dyDescent="0.25">
      <c r="A158" s="4">
        <v>2017</v>
      </c>
      <c r="B158" s="4" t="s">
        <v>52</v>
      </c>
      <c r="C158" t="s">
        <v>194</v>
      </c>
      <c r="D158" t="s">
        <v>201</v>
      </c>
      <c r="E158" t="s">
        <v>713</v>
      </c>
      <c r="F158" s="4">
        <v>161</v>
      </c>
      <c r="G158">
        <v>19</v>
      </c>
      <c r="H158">
        <v>2</v>
      </c>
      <c r="I158">
        <v>160</v>
      </c>
      <c r="J158">
        <v>4.1937499999999996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134</v>
      </c>
      <c r="Q158">
        <v>21</v>
      </c>
      <c r="R158">
        <v>93</v>
      </c>
      <c r="S158">
        <v>42</v>
      </c>
      <c r="T158">
        <v>17</v>
      </c>
      <c r="U158">
        <v>242.52941176470588</v>
      </c>
      <c r="V158">
        <v>16</v>
      </c>
      <c r="W158">
        <v>18.5625</v>
      </c>
      <c r="X158">
        <v>139</v>
      </c>
      <c r="Y158">
        <v>129.94244604316546</v>
      </c>
      <c r="Z158">
        <v>16</v>
      </c>
      <c r="AA158">
        <v>476</v>
      </c>
      <c r="AB158">
        <v>144</v>
      </c>
      <c r="AC158">
        <v>149</v>
      </c>
      <c r="AD158">
        <v>0.89440993788819878</v>
      </c>
      <c r="AE158">
        <v>24</v>
      </c>
      <c r="AF158">
        <v>109</v>
      </c>
      <c r="AG158">
        <v>0.14906832298136646</v>
      </c>
      <c r="AH158" s="4">
        <v>6</v>
      </c>
      <c r="AI158">
        <v>0.375</v>
      </c>
      <c r="AJ158" s="4">
        <v>0</v>
      </c>
      <c r="AK158">
        <v>0</v>
      </c>
      <c r="AL158" s="4">
        <v>31</v>
      </c>
      <c r="AM158">
        <v>0.21527777777777779</v>
      </c>
      <c r="AN158" s="4">
        <v>8</v>
      </c>
      <c r="AO158">
        <v>5.5555555555555552E-2</v>
      </c>
      <c r="AP158" s="4">
        <v>1</v>
      </c>
      <c r="AQ158">
        <v>6.2111801242236021E-3</v>
      </c>
      <c r="AR158" s="4">
        <v>1</v>
      </c>
      <c r="AS158">
        <v>6.2111801242236021E-3</v>
      </c>
      <c r="AT158" s="4">
        <v>1</v>
      </c>
      <c r="AU158" s="4">
        <v>1</v>
      </c>
      <c r="AV158" s="4">
        <v>2</v>
      </c>
      <c r="AW158">
        <v>1.6947368421052631</v>
      </c>
      <c r="AX158" s="4">
        <f t="shared" si="2"/>
        <v>95</v>
      </c>
      <c r="AY158" s="4">
        <v>0</v>
      </c>
      <c r="AZ158" s="4">
        <v>0</v>
      </c>
    </row>
    <row r="159" spans="1:52" x14ac:dyDescent="0.25">
      <c r="A159" s="4">
        <v>2017</v>
      </c>
      <c r="B159" s="4" t="s">
        <v>52</v>
      </c>
      <c r="C159" t="s">
        <v>194</v>
      </c>
      <c r="D159" t="s">
        <v>202</v>
      </c>
      <c r="E159" t="s">
        <v>714</v>
      </c>
      <c r="F159" s="4">
        <v>155</v>
      </c>
      <c r="G159">
        <v>1</v>
      </c>
      <c r="H159">
        <v>1</v>
      </c>
      <c r="I159">
        <v>154</v>
      </c>
      <c r="J159">
        <v>1.025974025974026</v>
      </c>
      <c r="K159">
        <v>2</v>
      </c>
      <c r="L159">
        <v>1.2987012987012988E-2</v>
      </c>
      <c r="M159">
        <v>0</v>
      </c>
      <c r="N159">
        <v>0</v>
      </c>
      <c r="O159">
        <v>0</v>
      </c>
      <c r="P159">
        <v>88</v>
      </c>
      <c r="Q159">
        <v>36</v>
      </c>
      <c r="R159">
        <v>36</v>
      </c>
      <c r="S159">
        <v>63</v>
      </c>
      <c r="T159">
        <v>27</v>
      </c>
      <c r="U159">
        <v>193.25925925925927</v>
      </c>
      <c r="V159">
        <v>27</v>
      </c>
      <c r="W159">
        <v>72.148148148148152</v>
      </c>
      <c r="X159">
        <v>114</v>
      </c>
      <c r="Y159">
        <v>99.684210526315795</v>
      </c>
      <c r="Z159">
        <v>28</v>
      </c>
      <c r="AA159">
        <v>558</v>
      </c>
      <c r="AB159">
        <v>126</v>
      </c>
      <c r="AC159">
        <v>121</v>
      </c>
      <c r="AD159">
        <v>0.81290322580645158</v>
      </c>
      <c r="AE159">
        <v>55</v>
      </c>
      <c r="AF159">
        <v>71</v>
      </c>
      <c r="AG159">
        <v>0.35483870967741937</v>
      </c>
      <c r="AH159" s="4">
        <v>17</v>
      </c>
      <c r="AI159">
        <v>0.6071428571428571</v>
      </c>
      <c r="AJ159" s="4">
        <v>2</v>
      </c>
      <c r="AK159">
        <v>7.1428571428571425E-2</v>
      </c>
      <c r="AL159" s="4">
        <v>26</v>
      </c>
      <c r="AM159">
        <v>0.20634920634920634</v>
      </c>
      <c r="AN159" s="4">
        <v>1</v>
      </c>
      <c r="AO159">
        <v>7.9365079365079361E-3</v>
      </c>
      <c r="AP159" s="4">
        <v>1</v>
      </c>
      <c r="AQ159">
        <v>6.4516129032258064E-3</v>
      </c>
      <c r="AR159" s="4">
        <v>0</v>
      </c>
      <c r="AS159">
        <v>0</v>
      </c>
      <c r="AT159" s="4">
        <v>1</v>
      </c>
      <c r="AU159" s="4">
        <v>4</v>
      </c>
      <c r="AV159" s="4">
        <v>1</v>
      </c>
      <c r="AW159">
        <v>2.1232876712328768</v>
      </c>
      <c r="AX159" s="4">
        <f t="shared" si="2"/>
        <v>73</v>
      </c>
      <c r="AY159" s="4">
        <v>0</v>
      </c>
      <c r="AZ159" s="4">
        <v>0</v>
      </c>
    </row>
    <row r="160" spans="1:52" x14ac:dyDescent="0.25">
      <c r="A160" s="4">
        <v>2017</v>
      </c>
      <c r="B160" s="4" t="s">
        <v>52</v>
      </c>
      <c r="C160" t="s">
        <v>194</v>
      </c>
      <c r="D160" t="s">
        <v>203</v>
      </c>
      <c r="E160" t="s">
        <v>715</v>
      </c>
      <c r="F160" s="4">
        <v>148</v>
      </c>
      <c r="G160">
        <v>5</v>
      </c>
      <c r="H160">
        <v>0</v>
      </c>
      <c r="I160">
        <v>148</v>
      </c>
      <c r="J160">
        <v>6.0810810810810807</v>
      </c>
      <c r="K160">
        <v>4</v>
      </c>
      <c r="L160">
        <v>2.7027027027027029E-2</v>
      </c>
      <c r="M160">
        <v>0</v>
      </c>
      <c r="N160">
        <v>0</v>
      </c>
      <c r="O160">
        <v>0</v>
      </c>
      <c r="P160">
        <v>112</v>
      </c>
      <c r="Q160">
        <v>20</v>
      </c>
      <c r="R160">
        <v>54</v>
      </c>
      <c r="S160">
        <v>50</v>
      </c>
      <c r="T160">
        <v>50</v>
      </c>
      <c r="U160">
        <v>148.68</v>
      </c>
      <c r="V160">
        <v>50</v>
      </c>
      <c r="W160">
        <v>56.16</v>
      </c>
      <c r="X160">
        <v>93</v>
      </c>
      <c r="Y160">
        <v>122.75268817204301</v>
      </c>
      <c r="Z160">
        <v>48</v>
      </c>
      <c r="AA160">
        <v>484</v>
      </c>
      <c r="AB160">
        <v>97</v>
      </c>
      <c r="AC160">
        <v>159</v>
      </c>
      <c r="AD160">
        <v>0.65540540540540537</v>
      </c>
      <c r="AE160">
        <v>29</v>
      </c>
      <c r="AF160">
        <v>75</v>
      </c>
      <c r="AG160">
        <v>0.19594594594594594</v>
      </c>
      <c r="AH160" s="4">
        <v>24</v>
      </c>
      <c r="AI160">
        <v>0.5</v>
      </c>
      <c r="AJ160" s="4">
        <v>1</v>
      </c>
      <c r="AK160">
        <v>2.0833333333333332E-2</v>
      </c>
      <c r="AL160" s="4">
        <v>12</v>
      </c>
      <c r="AM160">
        <v>0.12371134020618557</v>
      </c>
      <c r="AN160" s="4">
        <v>2</v>
      </c>
      <c r="AO160">
        <v>2.0618556701030927E-2</v>
      </c>
      <c r="AP160" s="4">
        <v>0</v>
      </c>
      <c r="AQ160">
        <v>0</v>
      </c>
      <c r="AR160" s="4">
        <v>0</v>
      </c>
      <c r="AS160">
        <v>0</v>
      </c>
      <c r="AT160" s="4">
        <v>0</v>
      </c>
      <c r="AU160" s="4">
        <v>1</v>
      </c>
      <c r="AV160" s="4">
        <v>7</v>
      </c>
      <c r="AW160">
        <v>2.5964912280701755</v>
      </c>
      <c r="AX160" s="4">
        <f t="shared" si="2"/>
        <v>57</v>
      </c>
      <c r="AY160" s="4">
        <v>0</v>
      </c>
      <c r="AZ160" s="4">
        <v>0</v>
      </c>
    </row>
    <row r="161" spans="1:52" x14ac:dyDescent="0.25">
      <c r="A161" s="4">
        <v>2017</v>
      </c>
      <c r="B161" s="4" t="s">
        <v>52</v>
      </c>
      <c r="C161" t="s">
        <v>194</v>
      </c>
      <c r="D161" t="s">
        <v>204</v>
      </c>
      <c r="E161" t="s">
        <v>716</v>
      </c>
      <c r="F161" s="4">
        <v>142</v>
      </c>
      <c r="G161">
        <v>13</v>
      </c>
      <c r="H161">
        <v>4</v>
      </c>
      <c r="I161">
        <v>142</v>
      </c>
      <c r="J161">
        <v>9.274647887323944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120</v>
      </c>
      <c r="Q161">
        <v>24</v>
      </c>
      <c r="R161">
        <v>66</v>
      </c>
      <c r="S161">
        <v>59</v>
      </c>
      <c r="T161">
        <v>21</v>
      </c>
      <c r="U161">
        <v>204.42857142857142</v>
      </c>
      <c r="V161">
        <v>19</v>
      </c>
      <c r="W161">
        <v>20</v>
      </c>
      <c r="X161">
        <v>120</v>
      </c>
      <c r="Y161">
        <v>147.38333333333333</v>
      </c>
      <c r="Z161">
        <v>20</v>
      </c>
      <c r="AA161">
        <v>524</v>
      </c>
      <c r="AB161">
        <v>121</v>
      </c>
      <c r="AC161">
        <v>174</v>
      </c>
      <c r="AD161">
        <v>0.852112676056338</v>
      </c>
      <c r="AE161">
        <v>21</v>
      </c>
      <c r="AF161">
        <v>88</v>
      </c>
      <c r="AG161">
        <v>0.14788732394366197</v>
      </c>
      <c r="AH161" s="4">
        <v>7</v>
      </c>
      <c r="AI161">
        <v>0.35</v>
      </c>
      <c r="AJ161" s="4">
        <v>3</v>
      </c>
      <c r="AK161">
        <v>0.15</v>
      </c>
      <c r="AL161" s="4">
        <v>40</v>
      </c>
      <c r="AM161">
        <v>0.33057851239669422</v>
      </c>
      <c r="AN161" s="4">
        <v>8</v>
      </c>
      <c r="AO161">
        <v>6.6115702479338845E-2</v>
      </c>
      <c r="AP161" s="4">
        <v>3</v>
      </c>
      <c r="AQ161">
        <v>2.1126760563380281E-2</v>
      </c>
      <c r="AR161" s="4">
        <v>1</v>
      </c>
      <c r="AS161">
        <v>7.0422535211267607E-3</v>
      </c>
      <c r="AT161" s="4">
        <v>1</v>
      </c>
      <c r="AU161" s="4">
        <v>0</v>
      </c>
      <c r="AV161" s="4">
        <v>4</v>
      </c>
      <c r="AW161">
        <v>1.7317073170731707</v>
      </c>
      <c r="AX161" s="4">
        <f t="shared" si="2"/>
        <v>82</v>
      </c>
      <c r="AY161" s="4">
        <v>4</v>
      </c>
      <c r="AZ161" s="4">
        <v>70</v>
      </c>
    </row>
    <row r="162" spans="1:52" x14ac:dyDescent="0.25">
      <c r="A162" s="4">
        <v>2017</v>
      </c>
      <c r="B162" s="4" t="s">
        <v>52</v>
      </c>
      <c r="C162" t="s">
        <v>194</v>
      </c>
      <c r="D162" t="s">
        <v>205</v>
      </c>
      <c r="E162" t="s">
        <v>717</v>
      </c>
      <c r="F162" s="4">
        <v>142</v>
      </c>
      <c r="G162">
        <v>28</v>
      </c>
      <c r="H162">
        <v>3</v>
      </c>
      <c r="I162">
        <v>142</v>
      </c>
      <c r="J162">
        <v>4.830985915492958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109</v>
      </c>
      <c r="Q162">
        <v>23</v>
      </c>
      <c r="R162">
        <v>34</v>
      </c>
      <c r="S162">
        <v>57</v>
      </c>
      <c r="T162">
        <v>55</v>
      </c>
      <c r="U162">
        <v>155.54545454545453</v>
      </c>
      <c r="V162">
        <v>49</v>
      </c>
      <c r="W162">
        <v>27.836734693877553</v>
      </c>
      <c r="X162">
        <v>83</v>
      </c>
      <c r="Y162">
        <v>146.95180722891567</v>
      </c>
      <c r="Z162">
        <v>53</v>
      </c>
      <c r="AA162">
        <v>328</v>
      </c>
      <c r="AB162">
        <v>87</v>
      </c>
      <c r="AC162">
        <v>174</v>
      </c>
      <c r="AD162">
        <v>0.61267605633802813</v>
      </c>
      <c r="AE162">
        <v>25</v>
      </c>
      <c r="AF162">
        <v>61</v>
      </c>
      <c r="AG162">
        <v>0.176056338028169</v>
      </c>
      <c r="AH162" s="4">
        <v>15</v>
      </c>
      <c r="AI162">
        <v>0.28301886792452829</v>
      </c>
      <c r="AJ162" s="4">
        <v>2</v>
      </c>
      <c r="AK162">
        <v>3.7735849056603772E-2</v>
      </c>
      <c r="AL162" s="4">
        <v>16</v>
      </c>
      <c r="AM162">
        <v>0.18390804597701149</v>
      </c>
      <c r="AN162" s="4">
        <v>7</v>
      </c>
      <c r="AO162">
        <v>8.0459770114942528E-2</v>
      </c>
      <c r="AP162" s="4">
        <v>0</v>
      </c>
      <c r="AQ162">
        <v>0</v>
      </c>
      <c r="AR162" s="4">
        <v>0</v>
      </c>
      <c r="AS162">
        <v>0</v>
      </c>
      <c r="AT162" s="4">
        <v>3</v>
      </c>
      <c r="AU162" s="4">
        <v>1</v>
      </c>
      <c r="AV162" s="4">
        <v>2</v>
      </c>
      <c r="AW162">
        <v>1.9189189189189189</v>
      </c>
      <c r="AX162" s="4">
        <f t="shared" si="2"/>
        <v>74</v>
      </c>
      <c r="AY162" s="4">
        <v>0</v>
      </c>
      <c r="AZ162" s="4">
        <v>0</v>
      </c>
    </row>
    <row r="163" spans="1:52" x14ac:dyDescent="0.25">
      <c r="A163" s="4">
        <v>2017</v>
      </c>
      <c r="B163" s="4" t="s">
        <v>52</v>
      </c>
      <c r="C163" t="s">
        <v>194</v>
      </c>
      <c r="D163" t="s">
        <v>206</v>
      </c>
      <c r="E163" t="s">
        <v>718</v>
      </c>
      <c r="F163" s="4">
        <v>137</v>
      </c>
      <c r="G163">
        <v>5</v>
      </c>
      <c r="H163">
        <v>2</v>
      </c>
      <c r="I163">
        <v>136</v>
      </c>
      <c r="J163">
        <v>4.4264705882352944</v>
      </c>
      <c r="K163">
        <v>2</v>
      </c>
      <c r="L163">
        <v>1.4705882352941176E-2</v>
      </c>
      <c r="M163">
        <v>0</v>
      </c>
      <c r="N163">
        <v>0</v>
      </c>
      <c r="O163">
        <v>0</v>
      </c>
      <c r="P163">
        <v>99</v>
      </c>
      <c r="Q163">
        <v>20</v>
      </c>
      <c r="R163">
        <v>31</v>
      </c>
      <c r="S163">
        <v>49</v>
      </c>
      <c r="T163">
        <v>52</v>
      </c>
      <c r="U163">
        <v>163.15384615384616</v>
      </c>
      <c r="V163">
        <v>48</v>
      </c>
      <c r="W163">
        <v>31.708333333333332</v>
      </c>
      <c r="X163">
        <v>77</v>
      </c>
      <c r="Y163">
        <v>129.74025974025975</v>
      </c>
      <c r="Z163">
        <v>47</v>
      </c>
      <c r="AA163">
        <v>476</v>
      </c>
      <c r="AB163">
        <v>85</v>
      </c>
      <c r="AC163">
        <v>149</v>
      </c>
      <c r="AD163">
        <v>0.62043795620437958</v>
      </c>
      <c r="AE163">
        <v>33</v>
      </c>
      <c r="AF163">
        <v>83</v>
      </c>
      <c r="AG163">
        <v>0.24087591240875914</v>
      </c>
      <c r="AH163" s="4">
        <v>27</v>
      </c>
      <c r="AI163">
        <v>0.57446808510638303</v>
      </c>
      <c r="AJ163" s="4">
        <v>3</v>
      </c>
      <c r="AK163">
        <v>6.3829787234042548E-2</v>
      </c>
      <c r="AL163" s="4">
        <v>17</v>
      </c>
      <c r="AM163">
        <v>0.2</v>
      </c>
      <c r="AN163" s="4">
        <v>4</v>
      </c>
      <c r="AO163">
        <v>4.7058823529411764E-2</v>
      </c>
      <c r="AP163" s="4">
        <v>0</v>
      </c>
      <c r="AQ163">
        <v>0</v>
      </c>
      <c r="AR163" s="4">
        <v>0</v>
      </c>
      <c r="AS163">
        <v>0</v>
      </c>
      <c r="AT163" s="4">
        <v>1</v>
      </c>
      <c r="AU163" s="4">
        <v>2</v>
      </c>
      <c r="AV163" s="4">
        <v>7</v>
      </c>
      <c r="AW163">
        <v>1.9855072463768115</v>
      </c>
      <c r="AX163" s="4">
        <f t="shared" si="2"/>
        <v>69</v>
      </c>
      <c r="AY163" s="4">
        <v>5</v>
      </c>
      <c r="AZ163" s="4">
        <v>95</v>
      </c>
    </row>
    <row r="164" spans="1:52" x14ac:dyDescent="0.25">
      <c r="A164" s="4">
        <v>2017</v>
      </c>
      <c r="B164" s="4" t="s">
        <v>52</v>
      </c>
      <c r="C164" t="s">
        <v>194</v>
      </c>
      <c r="D164" t="s">
        <v>207</v>
      </c>
      <c r="E164" t="s">
        <v>719</v>
      </c>
      <c r="F164" s="4">
        <v>127</v>
      </c>
      <c r="G164">
        <v>11</v>
      </c>
      <c r="H164">
        <v>5</v>
      </c>
      <c r="I164">
        <v>127</v>
      </c>
      <c r="J164">
        <v>8.2913385826771648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80</v>
      </c>
      <c r="Q164">
        <v>15</v>
      </c>
      <c r="R164">
        <v>36</v>
      </c>
      <c r="S164">
        <v>45</v>
      </c>
      <c r="T164">
        <v>32</v>
      </c>
      <c r="U164">
        <v>181.15625</v>
      </c>
      <c r="V164">
        <v>31</v>
      </c>
      <c r="W164">
        <v>39.258064516129032</v>
      </c>
      <c r="X164">
        <v>92</v>
      </c>
      <c r="Y164">
        <v>94.641304347826093</v>
      </c>
      <c r="Z164">
        <v>31</v>
      </c>
      <c r="AA164">
        <v>419</v>
      </c>
      <c r="AB164">
        <v>95</v>
      </c>
      <c r="AC164">
        <v>122</v>
      </c>
      <c r="AD164">
        <v>0.74803149606299213</v>
      </c>
      <c r="AE164">
        <v>45</v>
      </c>
      <c r="AF164">
        <v>72</v>
      </c>
      <c r="AG164">
        <v>0.3543307086614173</v>
      </c>
      <c r="AH164" s="4">
        <v>19</v>
      </c>
      <c r="AI164">
        <v>0.61290322580645162</v>
      </c>
      <c r="AJ164" s="4">
        <v>2</v>
      </c>
      <c r="AK164">
        <v>6.4516129032258063E-2</v>
      </c>
      <c r="AL164" s="4">
        <v>12</v>
      </c>
      <c r="AM164">
        <v>0.12631578947368421</v>
      </c>
      <c r="AN164" s="4">
        <v>2</v>
      </c>
      <c r="AO164">
        <v>2.1052631578947368E-2</v>
      </c>
      <c r="AP164" s="4">
        <v>0</v>
      </c>
      <c r="AQ164">
        <v>0</v>
      </c>
      <c r="AR164" s="4">
        <v>0</v>
      </c>
      <c r="AS164">
        <v>0</v>
      </c>
      <c r="AT164" s="4">
        <v>3</v>
      </c>
      <c r="AU164" s="4">
        <v>0</v>
      </c>
      <c r="AV164" s="4">
        <v>2</v>
      </c>
      <c r="AW164">
        <v>1.7638888888888888</v>
      </c>
      <c r="AX164" s="4">
        <f t="shared" si="2"/>
        <v>72</v>
      </c>
      <c r="AY164" s="4">
        <v>11</v>
      </c>
      <c r="AZ164" s="4">
        <v>38</v>
      </c>
    </row>
    <row r="165" spans="1:52" x14ac:dyDescent="0.25">
      <c r="A165" s="4">
        <v>2017</v>
      </c>
      <c r="B165" s="4" t="s">
        <v>52</v>
      </c>
      <c r="C165" t="s">
        <v>194</v>
      </c>
      <c r="D165" t="s">
        <v>208</v>
      </c>
      <c r="E165" t="s">
        <v>720</v>
      </c>
      <c r="F165" s="4">
        <v>122</v>
      </c>
      <c r="G165">
        <v>19</v>
      </c>
      <c r="H165">
        <v>5</v>
      </c>
      <c r="I165">
        <v>122</v>
      </c>
      <c r="J165">
        <v>6.7622950819672134</v>
      </c>
      <c r="K165">
        <v>4</v>
      </c>
      <c r="L165">
        <v>3.2786885245901641E-2</v>
      </c>
      <c r="M165">
        <v>0</v>
      </c>
      <c r="N165">
        <v>0</v>
      </c>
      <c r="O165">
        <v>0</v>
      </c>
      <c r="P165">
        <v>79</v>
      </c>
      <c r="Q165">
        <v>20</v>
      </c>
      <c r="R165">
        <v>26</v>
      </c>
      <c r="S165">
        <v>58</v>
      </c>
      <c r="T165">
        <v>28</v>
      </c>
      <c r="U165">
        <v>142.17857142857142</v>
      </c>
      <c r="V165">
        <v>24</v>
      </c>
      <c r="W165">
        <v>50.583333333333336</v>
      </c>
      <c r="X165">
        <v>82</v>
      </c>
      <c r="Y165">
        <v>106.63414634146342</v>
      </c>
      <c r="Z165">
        <v>24</v>
      </c>
      <c r="AA165">
        <v>497</v>
      </c>
      <c r="AB165">
        <v>86</v>
      </c>
      <c r="AC165">
        <v>142</v>
      </c>
      <c r="AD165">
        <v>0.70491803278688525</v>
      </c>
      <c r="AE165">
        <v>33</v>
      </c>
      <c r="AF165">
        <v>85</v>
      </c>
      <c r="AG165">
        <v>0.27049180327868855</v>
      </c>
      <c r="AH165" s="4">
        <v>16</v>
      </c>
      <c r="AI165">
        <v>0.66666666666666663</v>
      </c>
      <c r="AJ165" s="4">
        <v>0</v>
      </c>
      <c r="AK165">
        <v>0</v>
      </c>
      <c r="AL165" s="4">
        <v>23</v>
      </c>
      <c r="AM165">
        <v>0.26744186046511625</v>
      </c>
      <c r="AN165" s="4">
        <v>3</v>
      </c>
      <c r="AO165">
        <v>3.4883720930232558E-2</v>
      </c>
      <c r="AP165" s="4">
        <v>1</v>
      </c>
      <c r="AQ165">
        <v>8.1967213114754103E-3</v>
      </c>
      <c r="AR165" s="4">
        <v>0</v>
      </c>
      <c r="AS165">
        <v>0</v>
      </c>
      <c r="AT165" s="4">
        <v>0</v>
      </c>
      <c r="AU165" s="4">
        <v>1</v>
      </c>
      <c r="AV165" s="4">
        <v>8</v>
      </c>
      <c r="AW165">
        <v>2.0333333333333332</v>
      </c>
      <c r="AX165" s="4">
        <f t="shared" si="2"/>
        <v>60</v>
      </c>
      <c r="AY165" s="4">
        <v>1</v>
      </c>
      <c r="AZ165" s="4">
        <v>182</v>
      </c>
    </row>
    <row r="166" spans="1:52" x14ac:dyDescent="0.25">
      <c r="A166" s="4">
        <v>2017</v>
      </c>
      <c r="B166" s="4" t="s">
        <v>52</v>
      </c>
      <c r="C166" t="s">
        <v>194</v>
      </c>
      <c r="D166" t="s">
        <v>209</v>
      </c>
      <c r="E166" t="s">
        <v>721</v>
      </c>
      <c r="F166" s="4">
        <v>120</v>
      </c>
      <c r="G166">
        <v>14</v>
      </c>
      <c r="H166">
        <v>4</v>
      </c>
      <c r="I166">
        <v>120</v>
      </c>
      <c r="J166">
        <v>6.4249999999999998</v>
      </c>
      <c r="K166">
        <v>2</v>
      </c>
      <c r="L166">
        <v>1.6666666666666666E-2</v>
      </c>
      <c r="M166">
        <v>0</v>
      </c>
      <c r="N166">
        <v>0</v>
      </c>
      <c r="O166">
        <v>0</v>
      </c>
      <c r="P166">
        <v>104</v>
      </c>
      <c r="Q166">
        <v>24</v>
      </c>
      <c r="R166">
        <v>31</v>
      </c>
      <c r="S166">
        <v>71</v>
      </c>
      <c r="T166">
        <v>35</v>
      </c>
      <c r="U166">
        <v>187.25714285714287</v>
      </c>
      <c r="V166">
        <v>34</v>
      </c>
      <c r="W166">
        <v>37.558823529411768</v>
      </c>
      <c r="X166">
        <v>79</v>
      </c>
      <c r="Y166">
        <v>146.13924050632912</v>
      </c>
      <c r="Z166">
        <v>30</v>
      </c>
      <c r="AA166">
        <v>576</v>
      </c>
      <c r="AB166">
        <v>85</v>
      </c>
      <c r="AC166">
        <v>174</v>
      </c>
      <c r="AD166">
        <v>0.70833333333333337</v>
      </c>
      <c r="AE166">
        <v>10</v>
      </c>
      <c r="AF166">
        <v>105</v>
      </c>
      <c r="AG166">
        <v>8.3333333333333329E-2</v>
      </c>
      <c r="AH166" s="4">
        <v>21</v>
      </c>
      <c r="AI166">
        <v>0.7</v>
      </c>
      <c r="AJ166" s="4">
        <v>2</v>
      </c>
      <c r="AK166">
        <v>6.6666666666666666E-2</v>
      </c>
      <c r="AL166" s="4">
        <v>19</v>
      </c>
      <c r="AM166">
        <v>0.22352941176470589</v>
      </c>
      <c r="AN166" s="4">
        <v>11</v>
      </c>
      <c r="AO166">
        <v>0.12941176470588237</v>
      </c>
      <c r="AP166" s="4">
        <v>0</v>
      </c>
      <c r="AQ166">
        <v>0</v>
      </c>
      <c r="AR166" s="4">
        <v>1</v>
      </c>
      <c r="AS166">
        <v>8.3333333333333332E-3</v>
      </c>
      <c r="AT166" s="4">
        <v>0</v>
      </c>
      <c r="AU166" s="4">
        <v>4</v>
      </c>
      <c r="AV166" s="4">
        <v>2</v>
      </c>
      <c r="AW166">
        <v>1.791044776119403</v>
      </c>
      <c r="AX166" s="4">
        <f t="shared" si="2"/>
        <v>67</v>
      </c>
      <c r="AY166" s="4">
        <v>1</v>
      </c>
      <c r="AZ166" s="4">
        <v>36</v>
      </c>
    </row>
    <row r="167" spans="1:52" x14ac:dyDescent="0.25">
      <c r="A167" s="4">
        <v>2017</v>
      </c>
      <c r="B167" s="4" t="s">
        <v>52</v>
      </c>
      <c r="C167" t="s">
        <v>194</v>
      </c>
      <c r="D167" t="s">
        <v>210</v>
      </c>
      <c r="E167" t="s">
        <v>722</v>
      </c>
      <c r="F167" s="4">
        <v>105</v>
      </c>
      <c r="G167">
        <v>9</v>
      </c>
      <c r="H167">
        <v>5</v>
      </c>
      <c r="I167">
        <v>104</v>
      </c>
      <c r="J167">
        <v>8.384615384615385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64</v>
      </c>
      <c r="Q167">
        <v>24</v>
      </c>
      <c r="R167">
        <v>30</v>
      </c>
      <c r="S167">
        <v>52</v>
      </c>
      <c r="T167">
        <v>11</v>
      </c>
      <c r="U167">
        <v>173.45454545454547</v>
      </c>
      <c r="V167">
        <v>10</v>
      </c>
      <c r="W167">
        <v>28.8</v>
      </c>
      <c r="X167">
        <v>82</v>
      </c>
      <c r="Y167">
        <v>122.54878048780488</v>
      </c>
      <c r="Z167">
        <v>10</v>
      </c>
      <c r="AA167">
        <v>587</v>
      </c>
      <c r="AB167">
        <v>94</v>
      </c>
      <c r="AC167">
        <v>144</v>
      </c>
      <c r="AD167">
        <v>0.89523809523809528</v>
      </c>
      <c r="AE167">
        <v>29</v>
      </c>
      <c r="AF167">
        <v>66</v>
      </c>
      <c r="AG167">
        <v>0.27619047619047621</v>
      </c>
      <c r="AH167" s="4">
        <v>10</v>
      </c>
      <c r="AI167">
        <v>1</v>
      </c>
      <c r="AJ167" s="4">
        <v>1</v>
      </c>
      <c r="AK167">
        <v>0.1</v>
      </c>
      <c r="AL167" s="4">
        <v>13</v>
      </c>
      <c r="AM167">
        <v>0.13829787234042554</v>
      </c>
      <c r="AN167" s="4">
        <v>6</v>
      </c>
      <c r="AO167">
        <v>6.3829787234042548E-2</v>
      </c>
      <c r="AP167" s="4">
        <v>0</v>
      </c>
      <c r="AQ167">
        <v>0</v>
      </c>
      <c r="AR167" s="4">
        <v>1</v>
      </c>
      <c r="AS167">
        <v>9.5238095238095247E-3</v>
      </c>
      <c r="AT167" s="4">
        <v>1</v>
      </c>
      <c r="AU167" s="4">
        <v>3</v>
      </c>
      <c r="AV167" s="4">
        <v>5</v>
      </c>
      <c r="AW167">
        <v>1.9444444444444444</v>
      </c>
      <c r="AX167" s="4">
        <f t="shared" si="2"/>
        <v>54</v>
      </c>
      <c r="AY167" s="4">
        <v>0</v>
      </c>
      <c r="AZ167" s="4">
        <v>0</v>
      </c>
    </row>
    <row r="168" spans="1:52" x14ac:dyDescent="0.25">
      <c r="A168" s="4">
        <v>2017</v>
      </c>
      <c r="B168" s="4" t="s">
        <v>52</v>
      </c>
      <c r="C168" t="s">
        <v>194</v>
      </c>
      <c r="D168" t="s">
        <v>211</v>
      </c>
      <c r="E168" t="s">
        <v>723</v>
      </c>
      <c r="F168" s="4">
        <v>93</v>
      </c>
      <c r="G168">
        <v>7</v>
      </c>
      <c r="H168">
        <v>3</v>
      </c>
      <c r="I168">
        <v>93</v>
      </c>
      <c r="J168">
        <v>3.6129032258064515</v>
      </c>
      <c r="K168">
        <v>2</v>
      </c>
      <c r="L168">
        <v>2.1505376344086023E-2</v>
      </c>
      <c r="M168">
        <v>0</v>
      </c>
      <c r="N168">
        <v>0</v>
      </c>
      <c r="O168">
        <v>0</v>
      </c>
      <c r="P168">
        <v>88</v>
      </c>
      <c r="Q168">
        <v>16</v>
      </c>
      <c r="R168">
        <v>25</v>
      </c>
      <c r="S168">
        <v>35</v>
      </c>
      <c r="T168">
        <v>26</v>
      </c>
      <c r="U168">
        <v>147.23076923076923</v>
      </c>
      <c r="V168">
        <v>27</v>
      </c>
      <c r="W168">
        <v>13.592592592592593</v>
      </c>
      <c r="X168">
        <v>64</v>
      </c>
      <c r="Y168">
        <v>131.859375</v>
      </c>
      <c r="Z168">
        <v>26</v>
      </c>
      <c r="AA168">
        <v>435</v>
      </c>
      <c r="AB168">
        <v>65</v>
      </c>
      <c r="AC168">
        <v>151</v>
      </c>
      <c r="AD168">
        <v>0.69892473118279574</v>
      </c>
      <c r="AE168">
        <v>11</v>
      </c>
      <c r="AF168">
        <v>115</v>
      </c>
      <c r="AG168">
        <v>0.11827956989247312</v>
      </c>
      <c r="AH168" s="4">
        <v>10</v>
      </c>
      <c r="AI168">
        <v>0.38461538461538464</v>
      </c>
      <c r="AJ168" s="4">
        <v>0</v>
      </c>
      <c r="AK168">
        <v>0</v>
      </c>
      <c r="AL168" s="4">
        <v>24</v>
      </c>
      <c r="AM168">
        <v>0.36923076923076925</v>
      </c>
      <c r="AN168" s="4">
        <v>3</v>
      </c>
      <c r="AO168">
        <v>4.6153846153846156E-2</v>
      </c>
      <c r="AP168" s="4">
        <v>4</v>
      </c>
      <c r="AQ168">
        <v>4.3010752688172046E-2</v>
      </c>
      <c r="AR168" s="4">
        <v>0</v>
      </c>
      <c r="AS168">
        <v>0</v>
      </c>
      <c r="AT168" s="4">
        <v>1</v>
      </c>
      <c r="AU168" s="4">
        <v>0</v>
      </c>
      <c r="AV168" s="4">
        <v>3</v>
      </c>
      <c r="AW168">
        <v>1.7547169811320755</v>
      </c>
      <c r="AX168" s="4">
        <f t="shared" si="2"/>
        <v>53</v>
      </c>
      <c r="AY168" s="4">
        <v>0</v>
      </c>
      <c r="AZ168" s="4">
        <v>0</v>
      </c>
    </row>
    <row r="169" spans="1:52" x14ac:dyDescent="0.25">
      <c r="A169" s="4">
        <v>2017</v>
      </c>
      <c r="B169" s="4" t="s">
        <v>52</v>
      </c>
      <c r="C169" t="s">
        <v>194</v>
      </c>
      <c r="D169" t="s">
        <v>212</v>
      </c>
      <c r="E169" t="s">
        <v>724</v>
      </c>
      <c r="F169" s="4">
        <v>90</v>
      </c>
      <c r="G169">
        <v>13</v>
      </c>
      <c r="H169">
        <v>2</v>
      </c>
      <c r="I169">
        <v>90</v>
      </c>
      <c r="J169">
        <v>5.1555555555555559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81</v>
      </c>
      <c r="Q169">
        <v>18</v>
      </c>
      <c r="R169">
        <v>37</v>
      </c>
      <c r="S169">
        <v>39</v>
      </c>
      <c r="T169">
        <v>13</v>
      </c>
      <c r="U169">
        <v>151.92307692307693</v>
      </c>
      <c r="V169">
        <v>11</v>
      </c>
      <c r="W169">
        <v>5.0909090909090908</v>
      </c>
      <c r="X169">
        <v>77</v>
      </c>
      <c r="Y169">
        <v>118.22077922077922</v>
      </c>
      <c r="Z169">
        <v>13</v>
      </c>
      <c r="AA169">
        <v>365</v>
      </c>
      <c r="AB169">
        <v>76</v>
      </c>
      <c r="AC169">
        <v>154</v>
      </c>
      <c r="AD169">
        <v>0.84444444444444444</v>
      </c>
      <c r="AE169">
        <v>29</v>
      </c>
      <c r="AF169">
        <v>99</v>
      </c>
      <c r="AG169">
        <v>0.32222222222222224</v>
      </c>
      <c r="AH169" s="4">
        <v>8</v>
      </c>
      <c r="AI169">
        <v>0.61538461538461542</v>
      </c>
      <c r="AJ169" s="4">
        <v>2</v>
      </c>
      <c r="AK169">
        <v>0.15384615384615385</v>
      </c>
      <c r="AL169" s="4">
        <v>23</v>
      </c>
      <c r="AM169">
        <v>0.30263157894736842</v>
      </c>
      <c r="AN169" s="4">
        <v>7</v>
      </c>
      <c r="AO169">
        <v>9.2105263157894732E-2</v>
      </c>
      <c r="AP169" s="4">
        <v>1</v>
      </c>
      <c r="AQ169">
        <v>1.1111111111111112E-2</v>
      </c>
      <c r="AR169" s="4">
        <v>0</v>
      </c>
      <c r="AS169">
        <v>0</v>
      </c>
      <c r="AT169" s="4">
        <v>0</v>
      </c>
      <c r="AU169" s="4">
        <v>0</v>
      </c>
      <c r="AV169" s="4">
        <v>0</v>
      </c>
      <c r="AW169">
        <v>2.0930232558139537</v>
      </c>
      <c r="AX169" s="4">
        <f t="shared" si="2"/>
        <v>43</v>
      </c>
      <c r="AY169" s="4">
        <v>0</v>
      </c>
      <c r="AZ169" s="4">
        <v>0</v>
      </c>
    </row>
    <row r="170" spans="1:52" x14ac:dyDescent="0.25">
      <c r="A170" s="4">
        <v>2017</v>
      </c>
      <c r="B170" s="4" t="s">
        <v>52</v>
      </c>
      <c r="C170" t="s">
        <v>194</v>
      </c>
      <c r="D170" t="s">
        <v>213</v>
      </c>
      <c r="E170" t="s">
        <v>725</v>
      </c>
      <c r="F170" s="4">
        <v>84</v>
      </c>
      <c r="G170">
        <v>10</v>
      </c>
      <c r="H170">
        <v>6</v>
      </c>
      <c r="I170">
        <v>83</v>
      </c>
      <c r="J170">
        <v>5.6144578313253009</v>
      </c>
      <c r="K170">
        <v>2</v>
      </c>
      <c r="L170">
        <v>2.4096385542168676E-2</v>
      </c>
      <c r="M170">
        <v>0</v>
      </c>
      <c r="N170">
        <v>0</v>
      </c>
      <c r="O170">
        <v>0</v>
      </c>
      <c r="P170">
        <v>40</v>
      </c>
      <c r="Q170">
        <v>15</v>
      </c>
      <c r="R170">
        <v>13</v>
      </c>
      <c r="S170">
        <v>22</v>
      </c>
      <c r="T170">
        <v>13</v>
      </c>
      <c r="U170">
        <v>126.07692307692308</v>
      </c>
      <c r="V170">
        <v>12</v>
      </c>
      <c r="W170">
        <v>70.333333333333329</v>
      </c>
      <c r="X170">
        <v>66</v>
      </c>
      <c r="Y170">
        <v>57.909090909090907</v>
      </c>
      <c r="Z170">
        <v>11</v>
      </c>
      <c r="AA170">
        <v>363</v>
      </c>
      <c r="AB170">
        <v>71</v>
      </c>
      <c r="AC170">
        <v>77</v>
      </c>
      <c r="AD170">
        <v>0.84523809523809523</v>
      </c>
      <c r="AE170">
        <v>45</v>
      </c>
      <c r="AF170">
        <v>57</v>
      </c>
      <c r="AG170">
        <v>0.5357142857142857</v>
      </c>
      <c r="AH170" s="4">
        <v>5</v>
      </c>
      <c r="AI170">
        <v>0.45454545454545453</v>
      </c>
      <c r="AJ170" s="4">
        <v>0</v>
      </c>
      <c r="AK170">
        <v>0</v>
      </c>
      <c r="AL170" s="4">
        <v>10</v>
      </c>
      <c r="AM170">
        <v>0.14084507042253522</v>
      </c>
      <c r="AN170" s="4">
        <v>1</v>
      </c>
      <c r="AO170">
        <v>1.4084507042253521E-2</v>
      </c>
      <c r="AP170" s="4">
        <v>0</v>
      </c>
      <c r="AQ170">
        <v>0</v>
      </c>
      <c r="AR170" s="4">
        <v>0</v>
      </c>
      <c r="AS170">
        <v>0</v>
      </c>
      <c r="AT170" s="4">
        <v>2</v>
      </c>
      <c r="AU170" s="4">
        <v>0</v>
      </c>
      <c r="AV170" s="4">
        <v>3</v>
      </c>
      <c r="AW170">
        <v>1.9090909090909092</v>
      </c>
      <c r="AX170" s="4">
        <f t="shared" si="2"/>
        <v>44</v>
      </c>
      <c r="AY170" s="4">
        <v>2</v>
      </c>
      <c r="AZ170" s="4">
        <v>69</v>
      </c>
    </row>
    <row r="171" spans="1:52" x14ac:dyDescent="0.25">
      <c r="A171" s="4">
        <v>2017</v>
      </c>
      <c r="B171" s="4" t="s">
        <v>52</v>
      </c>
      <c r="C171" t="s">
        <v>194</v>
      </c>
      <c r="D171" t="s">
        <v>214</v>
      </c>
      <c r="E171" t="s">
        <v>726</v>
      </c>
      <c r="F171" s="4">
        <v>82</v>
      </c>
      <c r="G171">
        <v>9</v>
      </c>
      <c r="H171">
        <v>6</v>
      </c>
      <c r="I171">
        <v>82</v>
      </c>
      <c r="J171">
        <v>5.024390243902439</v>
      </c>
      <c r="K171">
        <v>2</v>
      </c>
      <c r="L171">
        <v>2.4390243902439025E-2</v>
      </c>
      <c r="M171">
        <v>0</v>
      </c>
      <c r="N171">
        <v>0</v>
      </c>
      <c r="O171">
        <v>0</v>
      </c>
      <c r="P171">
        <v>64</v>
      </c>
      <c r="Q171">
        <v>21</v>
      </c>
      <c r="R171">
        <v>23</v>
      </c>
      <c r="S171">
        <v>26</v>
      </c>
      <c r="T171">
        <v>9</v>
      </c>
      <c r="U171">
        <v>190.22222222222223</v>
      </c>
      <c r="V171">
        <v>7</v>
      </c>
      <c r="W171">
        <v>43.142857142857146</v>
      </c>
      <c r="X171">
        <v>66</v>
      </c>
      <c r="Y171">
        <v>134.09090909090909</v>
      </c>
      <c r="Z171">
        <v>9</v>
      </c>
      <c r="AA171">
        <v>429</v>
      </c>
      <c r="AB171">
        <v>73</v>
      </c>
      <c r="AC171">
        <v>162</v>
      </c>
      <c r="AD171">
        <v>0.8902439024390244</v>
      </c>
      <c r="AE171">
        <v>15</v>
      </c>
      <c r="AF171">
        <v>83</v>
      </c>
      <c r="AG171">
        <v>0.18292682926829268</v>
      </c>
      <c r="AH171" s="4">
        <v>6</v>
      </c>
      <c r="AI171">
        <v>0.66666666666666663</v>
      </c>
      <c r="AJ171" s="4">
        <v>0</v>
      </c>
      <c r="AK171">
        <v>0</v>
      </c>
      <c r="AL171" s="4">
        <v>15</v>
      </c>
      <c r="AM171">
        <v>0.20547945205479451</v>
      </c>
      <c r="AN171" s="4">
        <v>5</v>
      </c>
      <c r="AO171">
        <v>6.8493150684931503E-2</v>
      </c>
      <c r="AP171" s="4">
        <v>0</v>
      </c>
      <c r="AQ171">
        <v>0</v>
      </c>
      <c r="AR171" s="4">
        <v>0</v>
      </c>
      <c r="AS171">
        <v>0</v>
      </c>
      <c r="AT171" s="4">
        <v>1</v>
      </c>
      <c r="AU171" s="4">
        <v>0</v>
      </c>
      <c r="AV171" s="4">
        <v>3</v>
      </c>
      <c r="AW171">
        <v>1.9069767441860466</v>
      </c>
      <c r="AX171" s="4">
        <f t="shared" si="2"/>
        <v>43</v>
      </c>
      <c r="AY171" s="4">
        <v>1</v>
      </c>
      <c r="AZ171" s="4">
        <v>15</v>
      </c>
    </row>
    <row r="172" spans="1:52" x14ac:dyDescent="0.25">
      <c r="A172" s="4">
        <v>2017</v>
      </c>
      <c r="B172" s="4" t="s">
        <v>52</v>
      </c>
      <c r="C172" t="s">
        <v>194</v>
      </c>
      <c r="D172" t="s">
        <v>215</v>
      </c>
      <c r="E172" t="s">
        <v>727</v>
      </c>
      <c r="F172" s="4">
        <v>74</v>
      </c>
      <c r="G172">
        <v>12</v>
      </c>
      <c r="H172">
        <v>5</v>
      </c>
      <c r="I172">
        <v>74</v>
      </c>
      <c r="J172">
        <v>6.9324324324324325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45</v>
      </c>
      <c r="Q172">
        <v>20</v>
      </c>
      <c r="R172">
        <v>11</v>
      </c>
      <c r="S172">
        <v>34</v>
      </c>
      <c r="T172">
        <v>18</v>
      </c>
      <c r="U172">
        <v>145.38888888888889</v>
      </c>
      <c r="V172">
        <v>16</v>
      </c>
      <c r="W172">
        <v>82.0625</v>
      </c>
      <c r="X172">
        <v>50</v>
      </c>
      <c r="Y172">
        <v>84.68</v>
      </c>
      <c r="Z172">
        <v>18</v>
      </c>
      <c r="AA172">
        <v>568</v>
      </c>
      <c r="AB172">
        <v>56</v>
      </c>
      <c r="AC172">
        <v>120</v>
      </c>
      <c r="AD172">
        <v>0.7567567567567568</v>
      </c>
      <c r="AE172">
        <v>23</v>
      </c>
      <c r="AF172">
        <v>55</v>
      </c>
      <c r="AG172">
        <v>0.3108108108108108</v>
      </c>
      <c r="AH172" s="4">
        <v>9</v>
      </c>
      <c r="AI172">
        <v>0.5</v>
      </c>
      <c r="AJ172" s="4">
        <v>0</v>
      </c>
      <c r="AK172">
        <v>0</v>
      </c>
      <c r="AL172" s="4">
        <v>5</v>
      </c>
      <c r="AM172">
        <v>8.9285714285714288E-2</v>
      </c>
      <c r="AN172" s="4">
        <v>1</v>
      </c>
      <c r="AO172">
        <v>1.7857142857142856E-2</v>
      </c>
      <c r="AP172" s="4">
        <v>0</v>
      </c>
      <c r="AQ172">
        <v>0</v>
      </c>
      <c r="AR172" s="4">
        <v>0</v>
      </c>
      <c r="AS172">
        <v>0</v>
      </c>
      <c r="AT172" s="4">
        <v>1</v>
      </c>
      <c r="AU172" s="4">
        <v>0</v>
      </c>
      <c r="AV172" s="4">
        <v>2</v>
      </c>
      <c r="AW172">
        <v>1.9473684210526316</v>
      </c>
      <c r="AX172" s="4">
        <f t="shared" si="2"/>
        <v>38</v>
      </c>
      <c r="AY172" s="4">
        <v>0</v>
      </c>
      <c r="AZ172" s="4">
        <v>0</v>
      </c>
    </row>
    <row r="173" spans="1:52" x14ac:dyDescent="0.25">
      <c r="A173" s="4">
        <v>2017</v>
      </c>
      <c r="B173" s="4" t="s">
        <v>52</v>
      </c>
      <c r="C173" t="s">
        <v>194</v>
      </c>
      <c r="D173" t="s">
        <v>216</v>
      </c>
      <c r="E173" t="s">
        <v>728</v>
      </c>
      <c r="F173" s="4">
        <v>65</v>
      </c>
      <c r="G173">
        <v>12</v>
      </c>
      <c r="H173">
        <v>4</v>
      </c>
      <c r="I173">
        <v>65</v>
      </c>
      <c r="J173">
        <v>6.615384615384615</v>
      </c>
      <c r="K173">
        <v>4</v>
      </c>
      <c r="L173">
        <v>6.1538461538461542E-2</v>
      </c>
      <c r="M173">
        <v>0</v>
      </c>
      <c r="N173">
        <v>0</v>
      </c>
      <c r="O173">
        <v>0</v>
      </c>
      <c r="P173">
        <v>33</v>
      </c>
      <c r="Q173">
        <v>19</v>
      </c>
      <c r="R173">
        <v>13</v>
      </c>
      <c r="S173">
        <v>46</v>
      </c>
      <c r="T173">
        <v>16</v>
      </c>
      <c r="U173">
        <v>157.625</v>
      </c>
      <c r="V173">
        <v>15</v>
      </c>
      <c r="W173">
        <v>110</v>
      </c>
      <c r="X173">
        <v>42</v>
      </c>
      <c r="Y173">
        <v>83.261904761904759</v>
      </c>
      <c r="Z173">
        <v>16</v>
      </c>
      <c r="AA173">
        <v>352</v>
      </c>
      <c r="AB173">
        <v>49</v>
      </c>
      <c r="AC173">
        <v>105</v>
      </c>
      <c r="AD173">
        <v>0.75384615384615383</v>
      </c>
      <c r="AE173">
        <v>31</v>
      </c>
      <c r="AF173">
        <v>43</v>
      </c>
      <c r="AG173">
        <v>0.47692307692307695</v>
      </c>
      <c r="AH173" s="4">
        <v>13</v>
      </c>
      <c r="AI173">
        <v>0.8125</v>
      </c>
      <c r="AJ173" s="4">
        <v>2</v>
      </c>
      <c r="AK173">
        <v>0.125</v>
      </c>
      <c r="AL173" s="4">
        <v>8</v>
      </c>
      <c r="AM173">
        <v>0.16326530612244897</v>
      </c>
      <c r="AN173" s="4">
        <v>0</v>
      </c>
      <c r="AO173">
        <v>0</v>
      </c>
      <c r="AP173" s="4">
        <v>0</v>
      </c>
      <c r="AQ173">
        <v>0</v>
      </c>
      <c r="AR173" s="4">
        <v>0</v>
      </c>
      <c r="AS173">
        <v>0</v>
      </c>
      <c r="AT173" s="4">
        <v>0</v>
      </c>
      <c r="AU173" s="4">
        <v>0</v>
      </c>
      <c r="AV173" s="4">
        <v>4</v>
      </c>
      <c r="AW173">
        <v>1.911764705882353</v>
      </c>
      <c r="AX173" s="4">
        <f t="shared" si="2"/>
        <v>34</v>
      </c>
      <c r="AY173" s="4">
        <v>0</v>
      </c>
      <c r="AZ173" s="4">
        <v>0</v>
      </c>
    </row>
    <row r="174" spans="1:52" x14ac:dyDescent="0.25">
      <c r="A174" s="4">
        <v>2017</v>
      </c>
      <c r="B174" s="4" t="s">
        <v>52</v>
      </c>
      <c r="C174" t="s">
        <v>194</v>
      </c>
      <c r="D174" t="s">
        <v>217</v>
      </c>
      <c r="E174" t="s">
        <v>729</v>
      </c>
      <c r="F174" s="4">
        <v>63</v>
      </c>
      <c r="G174">
        <v>14</v>
      </c>
      <c r="H174">
        <v>3</v>
      </c>
      <c r="I174">
        <v>63</v>
      </c>
      <c r="J174">
        <v>18.095238095238095</v>
      </c>
      <c r="K174">
        <v>2</v>
      </c>
      <c r="L174">
        <v>3.1746031746031744E-2</v>
      </c>
      <c r="M174">
        <v>0</v>
      </c>
      <c r="N174">
        <v>0</v>
      </c>
      <c r="O174">
        <v>0</v>
      </c>
      <c r="P174">
        <v>40</v>
      </c>
      <c r="Q174">
        <v>30</v>
      </c>
      <c r="R174">
        <v>15</v>
      </c>
      <c r="S174">
        <v>49</v>
      </c>
      <c r="T174">
        <v>11</v>
      </c>
      <c r="U174">
        <v>91.727272727272734</v>
      </c>
      <c r="V174">
        <v>11</v>
      </c>
      <c r="W174">
        <v>45.272727272727273</v>
      </c>
      <c r="X174">
        <v>45</v>
      </c>
      <c r="Y174">
        <v>110.73333333333333</v>
      </c>
      <c r="Z174">
        <v>12</v>
      </c>
      <c r="AA174">
        <v>374</v>
      </c>
      <c r="AB174">
        <v>51</v>
      </c>
      <c r="AC174">
        <v>132</v>
      </c>
      <c r="AD174">
        <v>0.80952380952380953</v>
      </c>
      <c r="AE174">
        <v>18</v>
      </c>
      <c r="AF174">
        <v>55</v>
      </c>
      <c r="AG174">
        <v>0.2857142857142857</v>
      </c>
      <c r="AH174" s="4">
        <v>7</v>
      </c>
      <c r="AI174">
        <v>0.58333333333333337</v>
      </c>
      <c r="AJ174" s="4">
        <v>1</v>
      </c>
      <c r="AK174">
        <v>8.3333333333333329E-2</v>
      </c>
      <c r="AL174" s="4">
        <v>10</v>
      </c>
      <c r="AM174">
        <v>0.19607843137254902</v>
      </c>
      <c r="AN174" s="4">
        <v>5</v>
      </c>
      <c r="AO174">
        <v>9.8039215686274508E-2</v>
      </c>
      <c r="AP174" s="4">
        <v>0</v>
      </c>
      <c r="AQ174">
        <v>0</v>
      </c>
      <c r="AR174" s="4">
        <v>0</v>
      </c>
      <c r="AS174">
        <v>0</v>
      </c>
      <c r="AT174" s="4">
        <v>1</v>
      </c>
      <c r="AU174" s="4">
        <v>0</v>
      </c>
      <c r="AV174" s="4">
        <v>2</v>
      </c>
      <c r="AW174">
        <v>1.7027027027027026</v>
      </c>
      <c r="AX174" s="4">
        <f t="shared" si="2"/>
        <v>37</v>
      </c>
      <c r="AY174" s="4">
        <v>6</v>
      </c>
      <c r="AZ174" s="4">
        <v>62</v>
      </c>
    </row>
    <row r="175" spans="1:52" x14ac:dyDescent="0.25">
      <c r="A175" s="4">
        <v>2017</v>
      </c>
      <c r="B175" s="4" t="s">
        <v>52</v>
      </c>
      <c r="C175" t="s">
        <v>194</v>
      </c>
      <c r="D175" t="s">
        <v>218</v>
      </c>
      <c r="E175" t="s">
        <v>730</v>
      </c>
      <c r="F175" s="4">
        <v>54</v>
      </c>
      <c r="G175">
        <v>7</v>
      </c>
      <c r="H175">
        <v>6</v>
      </c>
      <c r="I175">
        <v>54</v>
      </c>
      <c r="J175">
        <v>3.0555555555555554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48</v>
      </c>
      <c r="Q175">
        <v>26</v>
      </c>
      <c r="R175">
        <v>27</v>
      </c>
      <c r="S175">
        <v>66</v>
      </c>
      <c r="T175">
        <v>10</v>
      </c>
      <c r="U175">
        <v>218.2</v>
      </c>
      <c r="V175">
        <v>10</v>
      </c>
      <c r="W175">
        <v>15.2</v>
      </c>
      <c r="X175">
        <v>42</v>
      </c>
      <c r="Y175">
        <v>184.95238095238096</v>
      </c>
      <c r="Z175">
        <v>10</v>
      </c>
      <c r="AA175">
        <v>316</v>
      </c>
      <c r="AB175">
        <v>44</v>
      </c>
      <c r="AC175">
        <v>206</v>
      </c>
      <c r="AD175">
        <v>0.81481481481481477</v>
      </c>
      <c r="AE175">
        <v>10</v>
      </c>
      <c r="AF175">
        <v>120</v>
      </c>
      <c r="AG175">
        <v>0.18518518518518517</v>
      </c>
      <c r="AH175" s="4">
        <v>7</v>
      </c>
      <c r="AI175">
        <v>0.7</v>
      </c>
      <c r="AJ175" s="4">
        <v>2</v>
      </c>
      <c r="AK175">
        <v>0.2</v>
      </c>
      <c r="AL175" s="4">
        <v>13</v>
      </c>
      <c r="AM175">
        <v>0.29545454545454547</v>
      </c>
      <c r="AN175" s="4">
        <v>4</v>
      </c>
      <c r="AO175">
        <v>9.0909090909090912E-2</v>
      </c>
      <c r="AP175" s="4">
        <v>0</v>
      </c>
      <c r="AQ175">
        <v>0</v>
      </c>
      <c r="AR175" s="4">
        <v>0</v>
      </c>
      <c r="AS175">
        <v>0</v>
      </c>
      <c r="AT175" s="4">
        <v>0</v>
      </c>
      <c r="AU175" s="4">
        <v>0</v>
      </c>
      <c r="AV175" s="4">
        <v>1</v>
      </c>
      <c r="AW175">
        <v>2.0769230769230771</v>
      </c>
      <c r="AX175" s="4">
        <f t="shared" si="2"/>
        <v>25.999999999999996</v>
      </c>
      <c r="AY175" s="4">
        <v>0</v>
      </c>
      <c r="AZ175" s="4">
        <v>0</v>
      </c>
    </row>
    <row r="176" spans="1:52" x14ac:dyDescent="0.25">
      <c r="A176" s="4">
        <v>2017</v>
      </c>
      <c r="B176" s="4" t="s">
        <v>52</v>
      </c>
      <c r="C176" t="s">
        <v>194</v>
      </c>
      <c r="D176" t="s">
        <v>219</v>
      </c>
      <c r="E176" t="s">
        <v>731</v>
      </c>
      <c r="F176" s="4">
        <v>43</v>
      </c>
      <c r="G176">
        <v>5</v>
      </c>
      <c r="H176">
        <v>3</v>
      </c>
      <c r="I176">
        <v>43</v>
      </c>
      <c r="J176">
        <v>12.372093023255815</v>
      </c>
      <c r="K176">
        <v>6</v>
      </c>
      <c r="L176">
        <v>0.13953488372093023</v>
      </c>
      <c r="M176">
        <v>0</v>
      </c>
      <c r="N176">
        <v>0</v>
      </c>
      <c r="O176">
        <v>0</v>
      </c>
      <c r="P176">
        <v>27</v>
      </c>
      <c r="Q176">
        <v>37</v>
      </c>
      <c r="R176">
        <v>17</v>
      </c>
      <c r="S176">
        <v>45</v>
      </c>
      <c r="T176">
        <v>12</v>
      </c>
      <c r="U176">
        <v>134.91666666666666</v>
      </c>
      <c r="V176">
        <v>11</v>
      </c>
      <c r="W176">
        <v>34.81818181818182</v>
      </c>
      <c r="X176">
        <v>27</v>
      </c>
      <c r="Y176">
        <v>122.48148148148148</v>
      </c>
      <c r="Z176">
        <v>11</v>
      </c>
      <c r="AA176">
        <v>467</v>
      </c>
      <c r="AB176">
        <v>31</v>
      </c>
      <c r="AC176">
        <v>143</v>
      </c>
      <c r="AD176">
        <v>0.72093023255813948</v>
      </c>
      <c r="AE176">
        <v>13</v>
      </c>
      <c r="AF176">
        <v>114</v>
      </c>
      <c r="AG176">
        <v>0.30232558139534882</v>
      </c>
      <c r="AH176" s="4">
        <v>6</v>
      </c>
      <c r="AI176">
        <v>0.54545454545454541</v>
      </c>
      <c r="AJ176" s="4">
        <v>2</v>
      </c>
      <c r="AK176">
        <v>0.18181818181818182</v>
      </c>
      <c r="AL176" s="4">
        <v>6</v>
      </c>
      <c r="AM176">
        <v>0.19354838709677419</v>
      </c>
      <c r="AN176" s="4">
        <v>3</v>
      </c>
      <c r="AO176">
        <v>9.6774193548387094E-2</v>
      </c>
      <c r="AP176" s="4">
        <v>0</v>
      </c>
      <c r="AQ176">
        <v>0</v>
      </c>
      <c r="AR176" s="4">
        <v>0</v>
      </c>
      <c r="AS176">
        <v>0</v>
      </c>
      <c r="AT176" s="4">
        <v>0</v>
      </c>
      <c r="AU176" s="4">
        <v>4</v>
      </c>
      <c r="AV176" s="4">
        <v>1</v>
      </c>
      <c r="AW176">
        <v>1.5925925925925926</v>
      </c>
      <c r="AX176" s="4">
        <f t="shared" si="2"/>
        <v>27</v>
      </c>
      <c r="AY176" s="4">
        <v>0</v>
      </c>
      <c r="AZ176" s="4">
        <v>0</v>
      </c>
    </row>
    <row r="177" spans="1:52" x14ac:dyDescent="0.25">
      <c r="A177" s="4">
        <v>2017</v>
      </c>
      <c r="B177" s="4" t="s">
        <v>52</v>
      </c>
      <c r="C177" t="s">
        <v>194</v>
      </c>
      <c r="D177" t="s">
        <v>220</v>
      </c>
      <c r="E177" t="s">
        <v>627</v>
      </c>
      <c r="F177" s="4">
        <v>37</v>
      </c>
      <c r="G177">
        <v>16</v>
      </c>
      <c r="H177">
        <v>3</v>
      </c>
      <c r="I177">
        <v>37</v>
      </c>
      <c r="J177">
        <v>3.9189189189189189</v>
      </c>
      <c r="K177">
        <v>4</v>
      </c>
      <c r="L177">
        <v>0.10810810810810811</v>
      </c>
      <c r="M177">
        <v>0</v>
      </c>
      <c r="N177">
        <v>0</v>
      </c>
      <c r="O177">
        <v>0</v>
      </c>
      <c r="P177">
        <v>37</v>
      </c>
      <c r="Q177">
        <v>16</v>
      </c>
      <c r="R177">
        <v>9</v>
      </c>
      <c r="S177">
        <v>44</v>
      </c>
      <c r="T177">
        <v>30</v>
      </c>
      <c r="U177">
        <v>155.16666666666666</v>
      </c>
      <c r="V177">
        <v>29</v>
      </c>
      <c r="W177">
        <v>61.896551724137929</v>
      </c>
      <c r="X177">
        <v>7</v>
      </c>
      <c r="Y177">
        <v>162.57142857142858</v>
      </c>
      <c r="Z177">
        <v>28</v>
      </c>
      <c r="AA177">
        <v>426</v>
      </c>
      <c r="AB177">
        <v>7</v>
      </c>
      <c r="AC177">
        <v>179</v>
      </c>
      <c r="AD177">
        <v>0.1891891891891892</v>
      </c>
      <c r="AE177">
        <v>0</v>
      </c>
      <c r="AF177">
        <v>0</v>
      </c>
      <c r="AG177">
        <v>0</v>
      </c>
      <c r="AH177" s="4">
        <v>17</v>
      </c>
      <c r="AI177">
        <v>0.6071428571428571</v>
      </c>
      <c r="AJ177" s="4">
        <v>0</v>
      </c>
      <c r="AK177">
        <v>0</v>
      </c>
      <c r="AL177" s="4">
        <v>5</v>
      </c>
      <c r="AM177">
        <v>0.7142857142857143</v>
      </c>
      <c r="AN177" s="4">
        <v>0</v>
      </c>
      <c r="AO177">
        <v>0</v>
      </c>
      <c r="AP177" s="4">
        <v>0</v>
      </c>
      <c r="AQ177">
        <v>0</v>
      </c>
      <c r="AR177" s="4">
        <v>0</v>
      </c>
      <c r="AS177">
        <v>0</v>
      </c>
      <c r="AT177" s="4">
        <v>0</v>
      </c>
      <c r="AU177" s="4">
        <v>0</v>
      </c>
      <c r="AV177" s="4">
        <v>0</v>
      </c>
      <c r="AW177">
        <v>1.7619047619047619</v>
      </c>
      <c r="AX177" s="4">
        <f t="shared" si="2"/>
        <v>21</v>
      </c>
      <c r="AY177" s="4">
        <v>2</v>
      </c>
      <c r="AZ177" s="4">
        <v>20</v>
      </c>
    </row>
    <row r="178" spans="1:52" x14ac:dyDescent="0.25">
      <c r="A178" s="4">
        <v>2017</v>
      </c>
      <c r="B178" s="4" t="s">
        <v>52</v>
      </c>
      <c r="C178" t="s">
        <v>194</v>
      </c>
      <c r="D178" t="s">
        <v>221</v>
      </c>
      <c r="E178" t="s">
        <v>732</v>
      </c>
      <c r="F178" s="4">
        <v>33</v>
      </c>
      <c r="G178">
        <v>6</v>
      </c>
      <c r="H178">
        <v>8</v>
      </c>
      <c r="I178">
        <v>33</v>
      </c>
      <c r="J178">
        <v>6.4848484848484844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30</v>
      </c>
      <c r="Q178">
        <v>14</v>
      </c>
      <c r="R178">
        <v>8</v>
      </c>
      <c r="S178">
        <v>48</v>
      </c>
      <c r="T178">
        <v>17</v>
      </c>
      <c r="U178">
        <v>174.58823529411765</v>
      </c>
      <c r="V178">
        <v>15</v>
      </c>
      <c r="W178">
        <v>22.266666666666666</v>
      </c>
      <c r="X178">
        <v>14</v>
      </c>
      <c r="Y178">
        <v>206.71428571428572</v>
      </c>
      <c r="Z178">
        <v>17</v>
      </c>
      <c r="AA178">
        <v>297</v>
      </c>
      <c r="AB178">
        <v>16</v>
      </c>
      <c r="AC178">
        <v>238</v>
      </c>
      <c r="AD178">
        <v>0.48484848484848486</v>
      </c>
      <c r="AE178">
        <v>0</v>
      </c>
      <c r="AF178">
        <v>0</v>
      </c>
      <c r="AG178">
        <v>0</v>
      </c>
      <c r="AH178" s="4">
        <v>14</v>
      </c>
      <c r="AI178">
        <v>0.82352941176470584</v>
      </c>
      <c r="AJ178" s="4">
        <v>0</v>
      </c>
      <c r="AK178">
        <v>0</v>
      </c>
      <c r="AL178" s="4">
        <v>9</v>
      </c>
      <c r="AM178">
        <v>0.5625</v>
      </c>
      <c r="AN178" s="4">
        <v>0</v>
      </c>
      <c r="AO178">
        <v>0</v>
      </c>
      <c r="AP178" s="4">
        <v>0</v>
      </c>
      <c r="AQ178">
        <v>0</v>
      </c>
      <c r="AR178" s="4">
        <v>0</v>
      </c>
      <c r="AS178">
        <v>0</v>
      </c>
      <c r="AT178" s="4">
        <v>0</v>
      </c>
      <c r="AU178" s="4">
        <v>0</v>
      </c>
      <c r="AV178" s="4">
        <v>1</v>
      </c>
      <c r="AW178">
        <v>1.5714285714285714</v>
      </c>
      <c r="AX178" s="4">
        <f t="shared" si="2"/>
        <v>21</v>
      </c>
      <c r="AY178" s="4">
        <v>0</v>
      </c>
      <c r="AZ178" s="4">
        <v>0</v>
      </c>
    </row>
    <row r="179" spans="1:52" x14ac:dyDescent="0.25">
      <c r="A179" s="4">
        <v>2017</v>
      </c>
      <c r="B179" s="4" t="s">
        <v>52</v>
      </c>
      <c r="C179" t="s">
        <v>194</v>
      </c>
      <c r="D179" t="s">
        <v>222</v>
      </c>
      <c r="E179" t="s">
        <v>733</v>
      </c>
      <c r="F179" s="4">
        <v>33</v>
      </c>
      <c r="G179">
        <v>2</v>
      </c>
      <c r="H179">
        <v>0</v>
      </c>
      <c r="I179">
        <v>33</v>
      </c>
      <c r="J179">
        <v>4.3636363636363633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14</v>
      </c>
      <c r="Q179">
        <v>25</v>
      </c>
      <c r="R179">
        <v>7</v>
      </c>
      <c r="S179">
        <v>35</v>
      </c>
      <c r="T179">
        <v>1</v>
      </c>
      <c r="U179">
        <v>85</v>
      </c>
      <c r="V179">
        <v>1</v>
      </c>
      <c r="W179">
        <v>167</v>
      </c>
      <c r="X179">
        <v>28</v>
      </c>
      <c r="Y179">
        <v>76.321428571428569</v>
      </c>
      <c r="Z179">
        <v>1</v>
      </c>
      <c r="AA179">
        <v>282</v>
      </c>
      <c r="AB179">
        <v>32</v>
      </c>
      <c r="AC179">
        <v>95</v>
      </c>
      <c r="AD179">
        <v>0.96969696969696972</v>
      </c>
      <c r="AE179">
        <v>15</v>
      </c>
      <c r="AF179">
        <v>51</v>
      </c>
      <c r="AG179">
        <v>0.45454545454545453</v>
      </c>
      <c r="AH179" s="4">
        <v>0</v>
      </c>
      <c r="AI179">
        <v>0</v>
      </c>
      <c r="AJ179" s="4">
        <v>0</v>
      </c>
      <c r="AK179">
        <v>0</v>
      </c>
      <c r="AL179" s="4">
        <v>3</v>
      </c>
      <c r="AM179">
        <v>9.375E-2</v>
      </c>
      <c r="AN179" s="4">
        <v>1</v>
      </c>
      <c r="AO179">
        <v>3.125E-2</v>
      </c>
      <c r="AP179" s="4">
        <v>0</v>
      </c>
      <c r="AQ179">
        <v>0</v>
      </c>
      <c r="AR179" s="4">
        <v>0</v>
      </c>
      <c r="AS179">
        <v>0</v>
      </c>
      <c r="AT179" s="4">
        <v>0</v>
      </c>
      <c r="AU179" s="4">
        <v>3</v>
      </c>
      <c r="AV179" s="4">
        <v>0</v>
      </c>
      <c r="AW179">
        <v>1.8333333333333333</v>
      </c>
      <c r="AX179" s="4">
        <f t="shared" si="2"/>
        <v>18</v>
      </c>
      <c r="AY179" s="4">
        <v>0</v>
      </c>
      <c r="AZ179" s="4">
        <v>0</v>
      </c>
    </row>
    <row r="180" spans="1:52" x14ac:dyDescent="0.25">
      <c r="A180" s="4">
        <v>2017</v>
      </c>
      <c r="B180" s="4" t="s">
        <v>52</v>
      </c>
      <c r="C180" t="s">
        <v>194</v>
      </c>
      <c r="D180" t="s">
        <v>223</v>
      </c>
      <c r="E180" t="s">
        <v>734</v>
      </c>
      <c r="F180" s="4">
        <v>32</v>
      </c>
      <c r="G180">
        <v>5</v>
      </c>
      <c r="H180">
        <v>2</v>
      </c>
      <c r="I180">
        <v>32</v>
      </c>
      <c r="J180">
        <v>4.625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31</v>
      </c>
      <c r="Q180">
        <v>16</v>
      </c>
      <c r="R180">
        <v>9</v>
      </c>
      <c r="S180">
        <v>83</v>
      </c>
      <c r="T180">
        <v>17</v>
      </c>
      <c r="U180">
        <v>169.23529411764707</v>
      </c>
      <c r="V180">
        <v>15</v>
      </c>
      <c r="W180">
        <v>10.666666666666666</v>
      </c>
      <c r="X180">
        <v>14</v>
      </c>
      <c r="Y180">
        <v>155</v>
      </c>
      <c r="Z180">
        <v>17</v>
      </c>
      <c r="AA180">
        <v>527</v>
      </c>
      <c r="AB180">
        <v>15</v>
      </c>
      <c r="AC180">
        <v>196</v>
      </c>
      <c r="AD180">
        <v>0.46875</v>
      </c>
      <c r="AE180">
        <v>3</v>
      </c>
      <c r="AF180">
        <v>88</v>
      </c>
      <c r="AG180">
        <v>9.375E-2</v>
      </c>
      <c r="AH180" s="4">
        <v>7</v>
      </c>
      <c r="AI180">
        <v>0.41176470588235292</v>
      </c>
      <c r="AJ180" s="4">
        <v>1</v>
      </c>
      <c r="AK180">
        <v>5.8823529411764705E-2</v>
      </c>
      <c r="AL180" s="4">
        <v>5</v>
      </c>
      <c r="AM180">
        <v>0.33333333333333331</v>
      </c>
      <c r="AN180" s="4">
        <v>0</v>
      </c>
      <c r="AO180">
        <v>0</v>
      </c>
      <c r="AP180" s="4">
        <v>0</v>
      </c>
      <c r="AQ180">
        <v>0</v>
      </c>
      <c r="AR180" s="4">
        <v>0</v>
      </c>
      <c r="AS180">
        <v>0</v>
      </c>
      <c r="AT180" s="4">
        <v>0</v>
      </c>
      <c r="AU180" s="4">
        <v>0</v>
      </c>
      <c r="AV180" s="4">
        <v>0</v>
      </c>
      <c r="AW180">
        <v>1.1851851851851851</v>
      </c>
      <c r="AX180" s="4">
        <f t="shared" si="2"/>
        <v>27</v>
      </c>
      <c r="AY180" s="4">
        <v>4</v>
      </c>
      <c r="AZ180" s="4">
        <v>27</v>
      </c>
    </row>
    <row r="181" spans="1:52" x14ac:dyDescent="0.25">
      <c r="A181" s="4">
        <v>2017</v>
      </c>
      <c r="B181" s="4" t="s">
        <v>52</v>
      </c>
      <c r="C181" t="s">
        <v>194</v>
      </c>
      <c r="D181" t="s">
        <v>224</v>
      </c>
      <c r="E181" t="s">
        <v>735</v>
      </c>
      <c r="F181" s="4">
        <v>29</v>
      </c>
      <c r="G181">
        <v>10</v>
      </c>
      <c r="H181">
        <v>3</v>
      </c>
      <c r="I181">
        <v>28</v>
      </c>
      <c r="J181">
        <v>6.9642857142857144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28</v>
      </c>
      <c r="Q181">
        <v>14</v>
      </c>
      <c r="R181">
        <v>6</v>
      </c>
      <c r="S181">
        <v>62</v>
      </c>
      <c r="T181">
        <v>19</v>
      </c>
      <c r="U181">
        <v>153.15789473684211</v>
      </c>
      <c r="V181">
        <v>19</v>
      </c>
      <c r="W181">
        <v>86</v>
      </c>
      <c r="X181">
        <v>9</v>
      </c>
      <c r="Y181">
        <v>186.44444444444446</v>
      </c>
      <c r="Z181">
        <v>18</v>
      </c>
      <c r="AA181">
        <v>538</v>
      </c>
      <c r="AB181">
        <v>10</v>
      </c>
      <c r="AC181">
        <v>194</v>
      </c>
      <c r="AD181">
        <v>0.34482758620689657</v>
      </c>
      <c r="AE181">
        <v>1</v>
      </c>
      <c r="AF181">
        <v>155</v>
      </c>
      <c r="AG181">
        <v>3.4482758620689655E-2</v>
      </c>
      <c r="AH181" s="4">
        <v>8</v>
      </c>
      <c r="AI181">
        <v>0.44444444444444442</v>
      </c>
      <c r="AJ181" s="4">
        <v>0</v>
      </c>
      <c r="AK181">
        <v>0</v>
      </c>
      <c r="AL181" s="4">
        <v>2</v>
      </c>
      <c r="AM181">
        <v>0.2</v>
      </c>
      <c r="AN181" s="4">
        <v>1</v>
      </c>
      <c r="AO181">
        <v>0.1</v>
      </c>
      <c r="AP181" s="4">
        <v>0</v>
      </c>
      <c r="AQ181">
        <v>0</v>
      </c>
      <c r="AR181" s="4">
        <v>0</v>
      </c>
      <c r="AS181">
        <v>0</v>
      </c>
      <c r="AT181" s="4">
        <v>1</v>
      </c>
      <c r="AU181" s="4">
        <v>0</v>
      </c>
      <c r="AV181" s="4">
        <v>0</v>
      </c>
      <c r="AW181">
        <v>2.2307692307692308</v>
      </c>
      <c r="AX181" s="4">
        <f t="shared" si="2"/>
        <v>13</v>
      </c>
      <c r="AY181" s="4">
        <v>0</v>
      </c>
      <c r="AZ181" s="4">
        <v>0</v>
      </c>
    </row>
    <row r="182" spans="1:52" x14ac:dyDescent="0.25">
      <c r="A182" s="4">
        <v>2017</v>
      </c>
      <c r="B182" s="4" t="s">
        <v>52</v>
      </c>
      <c r="C182" t="s">
        <v>194</v>
      </c>
      <c r="D182" t="s">
        <v>225</v>
      </c>
      <c r="E182" t="s">
        <v>736</v>
      </c>
      <c r="F182" s="4">
        <v>28</v>
      </c>
      <c r="G182">
        <v>2</v>
      </c>
      <c r="H182">
        <v>1</v>
      </c>
      <c r="I182">
        <v>28</v>
      </c>
      <c r="J182">
        <v>4.5714285714285712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23</v>
      </c>
      <c r="Q182">
        <v>11</v>
      </c>
      <c r="R182">
        <v>16</v>
      </c>
      <c r="S182">
        <v>11</v>
      </c>
      <c r="T182">
        <v>0</v>
      </c>
      <c r="U182">
        <v>0</v>
      </c>
      <c r="V182">
        <v>0</v>
      </c>
      <c r="W182">
        <v>0</v>
      </c>
      <c r="X182">
        <v>28</v>
      </c>
      <c r="Y182">
        <v>87.714285714285708</v>
      </c>
      <c r="Z182">
        <v>0</v>
      </c>
      <c r="AA182">
        <v>0</v>
      </c>
      <c r="AB182">
        <v>28</v>
      </c>
      <c r="AC182">
        <v>102</v>
      </c>
      <c r="AD182">
        <v>1</v>
      </c>
      <c r="AE182">
        <v>9</v>
      </c>
      <c r="AF182">
        <v>76</v>
      </c>
      <c r="AG182">
        <v>0.32142857142857145</v>
      </c>
      <c r="AH182" s="4">
        <v>0</v>
      </c>
      <c r="AI182">
        <v>0</v>
      </c>
      <c r="AJ182" s="4">
        <v>0</v>
      </c>
      <c r="AK182">
        <v>0</v>
      </c>
      <c r="AL182" s="4">
        <v>7</v>
      </c>
      <c r="AM182">
        <v>0.25</v>
      </c>
      <c r="AN182" s="4">
        <v>2</v>
      </c>
      <c r="AO182">
        <v>7.1428571428571425E-2</v>
      </c>
      <c r="AP182" s="4">
        <v>1</v>
      </c>
      <c r="AQ182">
        <v>3.5714285714285712E-2</v>
      </c>
      <c r="AR182" s="4">
        <v>0</v>
      </c>
      <c r="AS182">
        <v>0</v>
      </c>
      <c r="AT182" s="4">
        <v>0</v>
      </c>
      <c r="AU182" s="4">
        <v>0</v>
      </c>
      <c r="AV182" s="4">
        <v>0</v>
      </c>
      <c r="AW182">
        <v>1.6470588235294117</v>
      </c>
      <c r="AX182" s="4">
        <f t="shared" si="2"/>
        <v>17</v>
      </c>
      <c r="AY182" s="4">
        <v>0</v>
      </c>
      <c r="AZ182" s="4">
        <v>0</v>
      </c>
    </row>
    <row r="183" spans="1:52" x14ac:dyDescent="0.25">
      <c r="A183" s="4">
        <v>2017</v>
      </c>
      <c r="B183" s="4" t="s">
        <v>52</v>
      </c>
      <c r="C183" t="s">
        <v>194</v>
      </c>
      <c r="D183" t="s">
        <v>226</v>
      </c>
      <c r="E183" t="s">
        <v>737</v>
      </c>
      <c r="F183" s="4">
        <v>18</v>
      </c>
      <c r="G183">
        <v>4</v>
      </c>
      <c r="H183">
        <v>3</v>
      </c>
      <c r="I183">
        <v>18</v>
      </c>
      <c r="J183">
        <v>3.9444444444444446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</v>
      </c>
      <c r="Q183">
        <v>13</v>
      </c>
      <c r="R183">
        <v>10</v>
      </c>
      <c r="S183">
        <v>42</v>
      </c>
      <c r="T183">
        <v>10</v>
      </c>
      <c r="U183">
        <v>183.6</v>
      </c>
      <c r="V183">
        <v>9</v>
      </c>
      <c r="W183">
        <v>13.555555555555555</v>
      </c>
      <c r="X183">
        <v>8</v>
      </c>
      <c r="Y183">
        <v>277.25</v>
      </c>
      <c r="Z183">
        <v>10</v>
      </c>
      <c r="AA183">
        <v>501</v>
      </c>
      <c r="AB183">
        <v>8</v>
      </c>
      <c r="AC183">
        <v>221</v>
      </c>
      <c r="AD183">
        <v>0.44444444444444442</v>
      </c>
      <c r="AE183">
        <v>0</v>
      </c>
      <c r="AF183">
        <v>0</v>
      </c>
      <c r="AG183">
        <v>0</v>
      </c>
      <c r="AH183" s="4">
        <v>7</v>
      </c>
      <c r="AI183">
        <v>0.7</v>
      </c>
      <c r="AJ183" s="4">
        <v>0</v>
      </c>
      <c r="AK183">
        <v>0</v>
      </c>
      <c r="AL183" s="4">
        <v>3</v>
      </c>
      <c r="AM183">
        <v>0.375</v>
      </c>
      <c r="AN183" s="4">
        <v>0</v>
      </c>
      <c r="AO183">
        <v>0</v>
      </c>
      <c r="AP183" s="4">
        <v>0</v>
      </c>
      <c r="AQ183">
        <v>0</v>
      </c>
      <c r="AR183" s="4">
        <v>0</v>
      </c>
      <c r="AS183">
        <v>0</v>
      </c>
      <c r="AT183" s="4">
        <v>0</v>
      </c>
      <c r="AU183" s="4">
        <v>0</v>
      </c>
      <c r="AV183" s="4">
        <v>1</v>
      </c>
      <c r="AW183">
        <v>1.0588235294117647</v>
      </c>
      <c r="AX183" s="4">
        <f t="shared" si="2"/>
        <v>17</v>
      </c>
      <c r="AY183" s="4">
        <v>0</v>
      </c>
      <c r="AZ183" s="4">
        <v>0</v>
      </c>
    </row>
    <row r="184" spans="1:52" x14ac:dyDescent="0.25">
      <c r="A184" s="4">
        <v>2017</v>
      </c>
      <c r="B184" s="4" t="s">
        <v>52</v>
      </c>
      <c r="C184" t="s">
        <v>194</v>
      </c>
      <c r="D184" t="s">
        <v>227</v>
      </c>
      <c r="E184" t="s">
        <v>738</v>
      </c>
      <c r="F184" s="4">
        <v>18</v>
      </c>
      <c r="G184">
        <v>3</v>
      </c>
      <c r="H184">
        <v>3</v>
      </c>
      <c r="I184">
        <v>18</v>
      </c>
      <c r="J184">
        <v>1.6111111111111112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</v>
      </c>
      <c r="Q184">
        <v>23</v>
      </c>
      <c r="R184">
        <v>3</v>
      </c>
      <c r="S184">
        <v>41</v>
      </c>
      <c r="T184">
        <v>17</v>
      </c>
      <c r="U184">
        <v>199.35294117647058</v>
      </c>
      <c r="V184">
        <v>15</v>
      </c>
      <c r="W184">
        <v>20.399999999999999</v>
      </c>
      <c r="X184">
        <v>1</v>
      </c>
      <c r="Y184">
        <v>68</v>
      </c>
      <c r="Z184">
        <v>16</v>
      </c>
      <c r="AA184">
        <v>724</v>
      </c>
      <c r="AB184">
        <v>1</v>
      </c>
      <c r="AC184">
        <v>69</v>
      </c>
      <c r="AD184">
        <v>5.5555555555555552E-2</v>
      </c>
      <c r="AE184">
        <v>0</v>
      </c>
      <c r="AF184">
        <v>0</v>
      </c>
      <c r="AG184">
        <v>0</v>
      </c>
      <c r="AH184" s="4">
        <v>3</v>
      </c>
      <c r="AI184">
        <v>0.1875</v>
      </c>
      <c r="AJ184" s="4">
        <v>0</v>
      </c>
      <c r="AK184">
        <v>0</v>
      </c>
      <c r="AL184" s="4">
        <v>0</v>
      </c>
      <c r="AM184">
        <v>0</v>
      </c>
      <c r="AN184" s="4">
        <v>0</v>
      </c>
      <c r="AO184">
        <v>0</v>
      </c>
      <c r="AP184" s="4">
        <v>0</v>
      </c>
      <c r="AQ184">
        <v>0</v>
      </c>
      <c r="AR184" s="4">
        <v>0</v>
      </c>
      <c r="AS184">
        <v>0</v>
      </c>
      <c r="AT184" s="4">
        <v>0</v>
      </c>
      <c r="AU184" s="4">
        <v>0</v>
      </c>
      <c r="AV184" s="4">
        <v>1</v>
      </c>
      <c r="AW184">
        <v>1.5</v>
      </c>
      <c r="AX184" s="4">
        <f t="shared" si="2"/>
        <v>12</v>
      </c>
      <c r="AY184" s="4">
        <v>0</v>
      </c>
      <c r="AZ184" s="4">
        <v>0</v>
      </c>
    </row>
    <row r="185" spans="1:52" x14ac:dyDescent="0.25">
      <c r="A185" s="4">
        <v>2017</v>
      </c>
      <c r="B185" s="4" t="s">
        <v>52</v>
      </c>
      <c r="C185" t="s">
        <v>194</v>
      </c>
      <c r="D185" t="s">
        <v>228</v>
      </c>
      <c r="E185" t="s">
        <v>739</v>
      </c>
      <c r="F185" s="4">
        <v>9</v>
      </c>
      <c r="G185">
        <v>3</v>
      </c>
      <c r="H185">
        <v>4</v>
      </c>
      <c r="I185">
        <v>9</v>
      </c>
      <c r="J185">
        <v>7.8888888888888893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9</v>
      </c>
      <c r="Q185">
        <v>14</v>
      </c>
      <c r="R185">
        <v>3</v>
      </c>
      <c r="S185">
        <v>231</v>
      </c>
      <c r="T185">
        <v>8</v>
      </c>
      <c r="U185">
        <v>209</v>
      </c>
      <c r="V185">
        <v>7</v>
      </c>
      <c r="W185">
        <v>47.428571428571431</v>
      </c>
      <c r="X185">
        <v>1</v>
      </c>
      <c r="Y185">
        <v>163</v>
      </c>
      <c r="Z185">
        <v>5</v>
      </c>
      <c r="AA185">
        <v>618</v>
      </c>
      <c r="AB185">
        <v>1</v>
      </c>
      <c r="AC185">
        <v>184</v>
      </c>
      <c r="AD185">
        <v>0.1111111111111111</v>
      </c>
      <c r="AE185">
        <v>0</v>
      </c>
      <c r="AF185">
        <v>0</v>
      </c>
      <c r="AG185">
        <v>0</v>
      </c>
      <c r="AH185" s="4">
        <v>4</v>
      </c>
      <c r="AI185">
        <v>0.8</v>
      </c>
      <c r="AJ185" s="4">
        <v>0</v>
      </c>
      <c r="AK185">
        <v>0</v>
      </c>
      <c r="AL185" s="4">
        <v>1</v>
      </c>
      <c r="AM185">
        <v>1</v>
      </c>
      <c r="AN185" s="4">
        <v>0</v>
      </c>
      <c r="AO185">
        <v>0</v>
      </c>
      <c r="AP185" s="4">
        <v>0</v>
      </c>
      <c r="AQ185">
        <v>0</v>
      </c>
      <c r="AR185" s="4">
        <v>0</v>
      </c>
      <c r="AS185">
        <v>0</v>
      </c>
      <c r="AT185" s="4">
        <v>0</v>
      </c>
      <c r="AU185" s="4">
        <v>0</v>
      </c>
      <c r="AV185" s="4">
        <v>0</v>
      </c>
      <c r="AW185">
        <v>1.5</v>
      </c>
      <c r="AX185" s="4">
        <f t="shared" si="2"/>
        <v>6</v>
      </c>
      <c r="AY185" s="4">
        <v>0</v>
      </c>
      <c r="AZ185" s="4">
        <v>0</v>
      </c>
    </row>
    <row r="186" spans="1:52" x14ac:dyDescent="0.25">
      <c r="A186" s="4">
        <v>2017</v>
      </c>
      <c r="B186" s="4" t="s">
        <v>52</v>
      </c>
      <c r="C186" t="s">
        <v>194</v>
      </c>
      <c r="D186" t="s">
        <v>229</v>
      </c>
      <c r="E186" t="s">
        <v>740</v>
      </c>
      <c r="F186" s="4">
        <v>8</v>
      </c>
      <c r="G186">
        <v>0</v>
      </c>
      <c r="H186">
        <v>0</v>
      </c>
      <c r="I186">
        <v>8</v>
      </c>
      <c r="J186">
        <v>1.375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8</v>
      </c>
      <c r="Q186">
        <v>12</v>
      </c>
      <c r="R186">
        <v>1</v>
      </c>
      <c r="S186">
        <v>6</v>
      </c>
      <c r="T186">
        <v>7</v>
      </c>
      <c r="U186">
        <v>198</v>
      </c>
      <c r="V186">
        <v>6</v>
      </c>
      <c r="W186">
        <v>16.666666666666668</v>
      </c>
      <c r="X186">
        <v>1</v>
      </c>
      <c r="Y186">
        <v>125</v>
      </c>
      <c r="Z186">
        <v>5</v>
      </c>
      <c r="AA186">
        <v>485</v>
      </c>
      <c r="AB186">
        <v>1</v>
      </c>
      <c r="AC186">
        <v>132</v>
      </c>
      <c r="AD186">
        <v>0.125</v>
      </c>
      <c r="AE186">
        <v>0</v>
      </c>
      <c r="AF186">
        <v>0</v>
      </c>
      <c r="AG186">
        <v>0</v>
      </c>
      <c r="AH186" s="4">
        <v>3</v>
      </c>
      <c r="AI186">
        <v>0.6</v>
      </c>
      <c r="AJ186" s="4">
        <v>1</v>
      </c>
      <c r="AK186">
        <v>0.2</v>
      </c>
      <c r="AL186" s="4">
        <v>0</v>
      </c>
      <c r="AM186">
        <v>0</v>
      </c>
      <c r="AN186" s="4">
        <v>0</v>
      </c>
      <c r="AO186">
        <v>0</v>
      </c>
      <c r="AP186" s="4">
        <v>0</v>
      </c>
      <c r="AQ186">
        <v>0</v>
      </c>
      <c r="AR186" s="4">
        <v>0</v>
      </c>
      <c r="AS186">
        <v>0</v>
      </c>
      <c r="AT186" s="4">
        <v>0</v>
      </c>
      <c r="AU186" s="4">
        <v>0</v>
      </c>
      <c r="AV186" s="4">
        <v>0</v>
      </c>
      <c r="AW186">
        <v>1.6</v>
      </c>
      <c r="AX186" s="4">
        <f t="shared" si="2"/>
        <v>5</v>
      </c>
      <c r="AY186" s="4">
        <v>1</v>
      </c>
      <c r="AZ186" s="4">
        <v>12</v>
      </c>
    </row>
    <row r="187" spans="1:52" x14ac:dyDescent="0.25">
      <c r="A187" s="4">
        <v>2017</v>
      </c>
      <c r="B187" s="4" t="s">
        <v>52</v>
      </c>
      <c r="C187" t="s">
        <v>194</v>
      </c>
      <c r="D187" t="s">
        <v>230</v>
      </c>
      <c r="E187" t="s">
        <v>741</v>
      </c>
      <c r="F187" s="4">
        <v>7</v>
      </c>
      <c r="G187">
        <v>0</v>
      </c>
      <c r="H187">
        <v>0</v>
      </c>
      <c r="I187">
        <v>7</v>
      </c>
      <c r="J187">
        <v>12.428571428571429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7</v>
      </c>
      <c r="Q187">
        <v>36</v>
      </c>
      <c r="R187">
        <v>1</v>
      </c>
      <c r="S187">
        <v>63</v>
      </c>
      <c r="T187">
        <v>3</v>
      </c>
      <c r="U187">
        <v>303.33333333333331</v>
      </c>
      <c r="V187">
        <v>3</v>
      </c>
      <c r="W187">
        <v>2.6666666666666665</v>
      </c>
      <c r="X187">
        <v>4</v>
      </c>
      <c r="Y187">
        <v>247.75</v>
      </c>
      <c r="Z187">
        <v>3</v>
      </c>
      <c r="AA187">
        <v>416</v>
      </c>
      <c r="AB187">
        <v>4</v>
      </c>
      <c r="AC187">
        <v>269</v>
      </c>
      <c r="AD187">
        <v>0.5714285714285714</v>
      </c>
      <c r="AE187">
        <v>0</v>
      </c>
      <c r="AF187">
        <v>0</v>
      </c>
      <c r="AG187">
        <v>0</v>
      </c>
      <c r="AH187" s="4">
        <v>1</v>
      </c>
      <c r="AI187">
        <v>0.33333333333333331</v>
      </c>
      <c r="AJ187" s="4">
        <v>1</v>
      </c>
      <c r="AK187">
        <v>0.33333333333333331</v>
      </c>
      <c r="AL187" s="4">
        <v>2</v>
      </c>
      <c r="AM187">
        <v>0.5</v>
      </c>
      <c r="AN187" s="4">
        <v>1</v>
      </c>
      <c r="AO187">
        <v>0.25</v>
      </c>
      <c r="AP187" s="4">
        <v>0</v>
      </c>
      <c r="AQ187">
        <v>0</v>
      </c>
      <c r="AR187" s="4">
        <v>0</v>
      </c>
      <c r="AS187">
        <v>0</v>
      </c>
      <c r="AT187" s="4">
        <v>0</v>
      </c>
      <c r="AU187" s="4">
        <v>0</v>
      </c>
      <c r="AV187" s="4">
        <v>0</v>
      </c>
      <c r="AW187">
        <v>1.1666666666666667</v>
      </c>
      <c r="AX187" s="4">
        <f t="shared" si="2"/>
        <v>6</v>
      </c>
      <c r="AY187" s="4">
        <v>0</v>
      </c>
      <c r="AZ187" s="4">
        <v>0</v>
      </c>
    </row>
    <row r="188" spans="1:52" x14ac:dyDescent="0.25">
      <c r="A188" s="4">
        <v>2017</v>
      </c>
      <c r="B188" s="4" t="s">
        <v>52</v>
      </c>
      <c r="C188" t="s">
        <v>194</v>
      </c>
      <c r="D188" t="s">
        <v>87</v>
      </c>
      <c r="E188" t="s">
        <v>606</v>
      </c>
      <c r="F188" s="4">
        <v>6</v>
      </c>
      <c r="G188">
        <v>0</v>
      </c>
      <c r="H188">
        <v>0</v>
      </c>
      <c r="I188">
        <v>4</v>
      </c>
      <c r="J188">
        <v>14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4</v>
      </c>
      <c r="AC188">
        <v>22</v>
      </c>
      <c r="AD188">
        <v>0.66666666666666663</v>
      </c>
      <c r="AE188">
        <v>1</v>
      </c>
      <c r="AF188">
        <v>27</v>
      </c>
      <c r="AG188">
        <v>0.16666666666666666</v>
      </c>
      <c r="AH188" s="4">
        <v>0</v>
      </c>
      <c r="AI188">
        <v>0</v>
      </c>
      <c r="AJ188" s="4">
        <v>0</v>
      </c>
      <c r="AK188">
        <v>0</v>
      </c>
      <c r="AL188" s="4">
        <v>0</v>
      </c>
      <c r="AM188">
        <v>0</v>
      </c>
      <c r="AN188" s="4">
        <v>0</v>
      </c>
      <c r="AO188">
        <v>0</v>
      </c>
      <c r="AP188" s="4">
        <v>0</v>
      </c>
      <c r="AQ188">
        <v>0</v>
      </c>
      <c r="AR188" s="4">
        <v>0</v>
      </c>
      <c r="AS188">
        <v>0</v>
      </c>
      <c r="AT188" s="4">
        <v>2</v>
      </c>
      <c r="AU188" s="4">
        <v>1</v>
      </c>
      <c r="AV188" s="4">
        <v>0</v>
      </c>
      <c r="AW188">
        <v>1</v>
      </c>
      <c r="AX188" s="4">
        <f t="shared" si="2"/>
        <v>6</v>
      </c>
      <c r="AY188" s="4">
        <v>0</v>
      </c>
      <c r="AZ188" s="4">
        <v>0</v>
      </c>
    </row>
    <row r="189" spans="1:52" x14ac:dyDescent="0.25">
      <c r="A189" s="4">
        <v>2017</v>
      </c>
      <c r="B189" s="4" t="s">
        <v>52</v>
      </c>
      <c r="C189" t="s">
        <v>194</v>
      </c>
      <c r="D189" t="s">
        <v>231</v>
      </c>
      <c r="E189" t="s">
        <v>742</v>
      </c>
      <c r="F189" s="4">
        <v>3</v>
      </c>
      <c r="G189">
        <v>1</v>
      </c>
      <c r="H189">
        <v>1</v>
      </c>
      <c r="I189">
        <v>3</v>
      </c>
      <c r="J189">
        <v>9.3333333333333339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</v>
      </c>
      <c r="Q189">
        <v>42</v>
      </c>
      <c r="R189">
        <v>3</v>
      </c>
      <c r="S189">
        <v>157</v>
      </c>
      <c r="T189">
        <v>3</v>
      </c>
      <c r="U189">
        <v>218</v>
      </c>
      <c r="V189">
        <v>3</v>
      </c>
      <c r="W189">
        <v>168.66666666666666</v>
      </c>
      <c r="X189">
        <v>0</v>
      </c>
      <c r="Y189">
        <v>0</v>
      </c>
      <c r="Z189">
        <v>3</v>
      </c>
      <c r="AA189">
        <v>925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 s="4">
        <v>0</v>
      </c>
      <c r="AI189">
        <v>0</v>
      </c>
      <c r="AJ189" s="4">
        <v>0</v>
      </c>
      <c r="AK189">
        <v>0</v>
      </c>
      <c r="AL189" s="4">
        <v>0</v>
      </c>
      <c r="AM189">
        <v>0</v>
      </c>
      <c r="AN189" s="4">
        <v>0</v>
      </c>
      <c r="AO189">
        <v>0</v>
      </c>
      <c r="AP189" s="4">
        <v>0</v>
      </c>
      <c r="AQ189">
        <v>0</v>
      </c>
      <c r="AR189" s="4">
        <v>0</v>
      </c>
      <c r="AS189">
        <v>0</v>
      </c>
      <c r="AT189" s="4">
        <v>0</v>
      </c>
      <c r="AU189" s="4">
        <v>0</v>
      </c>
      <c r="AV189" s="4">
        <v>0</v>
      </c>
      <c r="AW189">
        <v>1</v>
      </c>
      <c r="AX189" s="4">
        <f t="shared" si="2"/>
        <v>3</v>
      </c>
      <c r="AY189" s="4">
        <v>3</v>
      </c>
      <c r="AZ189" s="4">
        <v>168</v>
      </c>
    </row>
    <row r="190" spans="1:52" x14ac:dyDescent="0.25">
      <c r="A190" s="4">
        <v>2017</v>
      </c>
      <c r="B190" s="4" t="s">
        <v>52</v>
      </c>
      <c r="C190" t="s">
        <v>194</v>
      </c>
      <c r="D190" t="s">
        <v>232</v>
      </c>
      <c r="E190" t="s">
        <v>743</v>
      </c>
      <c r="F190" s="4">
        <v>3</v>
      </c>
      <c r="G190">
        <v>2</v>
      </c>
      <c r="H190">
        <v>2</v>
      </c>
      <c r="I190">
        <v>3</v>
      </c>
      <c r="J190">
        <v>6.666666666666667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</v>
      </c>
      <c r="Q190">
        <v>17</v>
      </c>
      <c r="R190">
        <v>2</v>
      </c>
      <c r="S190">
        <v>16</v>
      </c>
      <c r="T190">
        <v>3</v>
      </c>
      <c r="U190">
        <v>225.66666666666666</v>
      </c>
      <c r="V190">
        <v>2</v>
      </c>
      <c r="W190">
        <v>4.5</v>
      </c>
      <c r="X190">
        <v>0</v>
      </c>
      <c r="Y190">
        <v>0</v>
      </c>
      <c r="Z190">
        <v>2</v>
      </c>
      <c r="AA190">
        <v>705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 s="4">
        <v>0</v>
      </c>
      <c r="AI190">
        <v>0</v>
      </c>
      <c r="AJ190" s="4">
        <v>0</v>
      </c>
      <c r="AK190">
        <v>0</v>
      </c>
      <c r="AL190" s="4">
        <v>0</v>
      </c>
      <c r="AM190">
        <v>0</v>
      </c>
      <c r="AN190" s="4">
        <v>0</v>
      </c>
      <c r="AO190">
        <v>0</v>
      </c>
      <c r="AP190" s="4">
        <v>0</v>
      </c>
      <c r="AQ190">
        <v>0</v>
      </c>
      <c r="AR190" s="4">
        <v>0</v>
      </c>
      <c r="AS190">
        <v>0</v>
      </c>
      <c r="AT190" s="4">
        <v>0</v>
      </c>
      <c r="AU190" s="4">
        <v>0</v>
      </c>
      <c r="AV190" s="4">
        <v>0</v>
      </c>
      <c r="AW190">
        <v>1</v>
      </c>
      <c r="AX190" s="4">
        <f t="shared" si="2"/>
        <v>3</v>
      </c>
      <c r="AY190" s="4">
        <v>0</v>
      </c>
      <c r="AZ190" s="4">
        <v>0</v>
      </c>
    </row>
    <row r="191" spans="1:52" x14ac:dyDescent="0.25">
      <c r="A191" s="4">
        <v>2017</v>
      </c>
      <c r="B191" s="4" t="s">
        <v>52</v>
      </c>
      <c r="C191" t="s">
        <v>194</v>
      </c>
      <c r="D191" t="s">
        <v>233</v>
      </c>
      <c r="E191" t="s">
        <v>744</v>
      </c>
      <c r="F191" s="4">
        <v>2</v>
      </c>
      <c r="G191">
        <v>1</v>
      </c>
      <c r="H191">
        <v>0</v>
      </c>
      <c r="I191">
        <v>2</v>
      </c>
      <c r="J191">
        <v>8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</v>
      </c>
      <c r="Q191">
        <v>11</v>
      </c>
      <c r="R191">
        <v>1</v>
      </c>
      <c r="S191">
        <v>31</v>
      </c>
      <c r="T191">
        <v>2</v>
      </c>
      <c r="U191">
        <v>327</v>
      </c>
      <c r="V191">
        <v>1</v>
      </c>
      <c r="W191">
        <v>337</v>
      </c>
      <c r="X191">
        <v>0</v>
      </c>
      <c r="Y191">
        <v>0</v>
      </c>
      <c r="Z191">
        <v>1</v>
      </c>
      <c r="AA191">
        <v>155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s="4">
        <v>0</v>
      </c>
      <c r="AI191">
        <v>0</v>
      </c>
      <c r="AJ191" s="4">
        <v>0</v>
      </c>
      <c r="AK191">
        <v>0</v>
      </c>
      <c r="AL191" s="4">
        <v>0</v>
      </c>
      <c r="AM191">
        <v>0</v>
      </c>
      <c r="AN191" s="4">
        <v>0</v>
      </c>
      <c r="AO191">
        <v>0</v>
      </c>
      <c r="AP191" s="4">
        <v>0</v>
      </c>
      <c r="AQ191">
        <v>0</v>
      </c>
      <c r="AR191" s="4">
        <v>0</v>
      </c>
      <c r="AS191">
        <v>0</v>
      </c>
      <c r="AT191" s="4">
        <v>0</v>
      </c>
      <c r="AU191" s="4">
        <v>0</v>
      </c>
      <c r="AV191" s="4">
        <v>0</v>
      </c>
      <c r="AW191">
        <v>1</v>
      </c>
      <c r="AX191" s="4">
        <f t="shared" si="2"/>
        <v>2</v>
      </c>
      <c r="AY191" s="4">
        <v>1</v>
      </c>
      <c r="AZ191" s="4">
        <v>434</v>
      </c>
    </row>
    <row r="192" spans="1:52" x14ac:dyDescent="0.25">
      <c r="A192" s="4">
        <v>2017</v>
      </c>
      <c r="B192" s="4" t="s">
        <v>52</v>
      </c>
      <c r="C192" t="s">
        <v>194</v>
      </c>
      <c r="D192" t="s">
        <v>234</v>
      </c>
      <c r="E192" t="s">
        <v>745</v>
      </c>
      <c r="F192" s="4">
        <v>1</v>
      </c>
      <c r="G192">
        <v>1</v>
      </c>
      <c r="H192">
        <v>1</v>
      </c>
      <c r="I192">
        <v>1</v>
      </c>
      <c r="J192">
        <v>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22</v>
      </c>
      <c r="R192">
        <v>1</v>
      </c>
      <c r="S192">
        <v>6</v>
      </c>
      <c r="T192">
        <v>1</v>
      </c>
      <c r="U192">
        <v>337</v>
      </c>
      <c r="V192">
        <v>1</v>
      </c>
      <c r="W192">
        <v>145</v>
      </c>
      <c r="X192">
        <v>0</v>
      </c>
      <c r="Y192">
        <v>0</v>
      </c>
      <c r="Z192">
        <v>1</v>
      </c>
      <c r="AA192">
        <v>487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 s="4">
        <v>0</v>
      </c>
      <c r="AI192">
        <v>0</v>
      </c>
      <c r="AJ192" s="4">
        <v>0</v>
      </c>
      <c r="AK192">
        <v>0</v>
      </c>
      <c r="AL192" s="4">
        <v>0</v>
      </c>
      <c r="AM192">
        <v>0</v>
      </c>
      <c r="AN192" s="4">
        <v>0</v>
      </c>
      <c r="AO192">
        <v>0</v>
      </c>
      <c r="AP192" s="4">
        <v>0</v>
      </c>
      <c r="AQ192">
        <v>0</v>
      </c>
      <c r="AR192" s="4">
        <v>0</v>
      </c>
      <c r="AS192">
        <v>0</v>
      </c>
      <c r="AT192" s="4">
        <v>0</v>
      </c>
      <c r="AU192" s="4">
        <v>0</v>
      </c>
      <c r="AV192" s="4">
        <v>0</v>
      </c>
      <c r="AW192">
        <v>1</v>
      </c>
      <c r="AX192" s="4">
        <f t="shared" si="2"/>
        <v>1</v>
      </c>
      <c r="AY192" s="4">
        <v>0</v>
      </c>
      <c r="AZ192" s="4">
        <v>0</v>
      </c>
    </row>
    <row r="193" spans="1:52" x14ac:dyDescent="0.25">
      <c r="A193" s="4">
        <v>2017</v>
      </c>
      <c r="B193" s="4" t="s">
        <v>52</v>
      </c>
      <c r="C193" t="s">
        <v>194</v>
      </c>
      <c r="D193" t="s">
        <v>235</v>
      </c>
      <c r="E193" t="s">
        <v>746</v>
      </c>
      <c r="F193" s="4">
        <v>1</v>
      </c>
      <c r="G193">
        <v>0</v>
      </c>
      <c r="H193">
        <v>0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20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175</v>
      </c>
      <c r="Z193">
        <v>0</v>
      </c>
      <c r="AA193">
        <v>0</v>
      </c>
      <c r="AB193">
        <v>1</v>
      </c>
      <c r="AC193">
        <v>218</v>
      </c>
      <c r="AD193">
        <v>1</v>
      </c>
      <c r="AE193">
        <v>0</v>
      </c>
      <c r="AF193">
        <v>0</v>
      </c>
      <c r="AG193">
        <v>0</v>
      </c>
      <c r="AH193" s="4">
        <v>0</v>
      </c>
      <c r="AI193">
        <v>0</v>
      </c>
      <c r="AJ193" s="4">
        <v>0</v>
      </c>
      <c r="AK193">
        <v>0</v>
      </c>
      <c r="AL193" s="4">
        <v>1</v>
      </c>
      <c r="AM193">
        <v>1</v>
      </c>
      <c r="AN193" s="4">
        <v>0</v>
      </c>
      <c r="AO193">
        <v>0</v>
      </c>
      <c r="AP193" s="4">
        <v>0</v>
      </c>
      <c r="AQ193">
        <v>0</v>
      </c>
      <c r="AR193" s="4">
        <v>0</v>
      </c>
      <c r="AS193">
        <v>0</v>
      </c>
      <c r="AT193" s="4">
        <v>0</v>
      </c>
      <c r="AU193" s="4">
        <v>0</v>
      </c>
      <c r="AV193" s="4">
        <v>0</v>
      </c>
      <c r="AW193">
        <v>1</v>
      </c>
      <c r="AX193" s="4">
        <f t="shared" si="2"/>
        <v>1</v>
      </c>
      <c r="AY193" s="4">
        <v>0</v>
      </c>
      <c r="AZ193" s="4">
        <v>0</v>
      </c>
    </row>
    <row r="194" spans="1:52" x14ac:dyDescent="0.25">
      <c r="A194" s="4">
        <v>2017</v>
      </c>
      <c r="B194" s="4" t="s">
        <v>52</v>
      </c>
      <c r="C194" t="s">
        <v>194</v>
      </c>
      <c r="D194" t="s">
        <v>236</v>
      </c>
      <c r="E194" t="s">
        <v>747</v>
      </c>
      <c r="F194" s="4">
        <v>1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11</v>
      </c>
      <c r="R194">
        <v>0</v>
      </c>
      <c r="S194">
        <v>0</v>
      </c>
      <c r="T194">
        <v>1</v>
      </c>
      <c r="U194">
        <v>118</v>
      </c>
      <c r="V194">
        <v>1</v>
      </c>
      <c r="W194">
        <v>20</v>
      </c>
      <c r="X194">
        <v>0</v>
      </c>
      <c r="Y194">
        <v>0</v>
      </c>
      <c r="Z194">
        <v>1</v>
      </c>
      <c r="AA194">
        <v>191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 s="4">
        <v>0</v>
      </c>
      <c r="AI194">
        <v>0</v>
      </c>
      <c r="AJ194" s="4">
        <v>0</v>
      </c>
      <c r="AK194">
        <v>0</v>
      </c>
      <c r="AL194" s="4">
        <v>0</v>
      </c>
      <c r="AM194">
        <v>0</v>
      </c>
      <c r="AN194" s="4">
        <v>0</v>
      </c>
      <c r="AO194">
        <v>0</v>
      </c>
      <c r="AP194" s="4">
        <v>0</v>
      </c>
      <c r="AQ194">
        <v>0</v>
      </c>
      <c r="AR194" s="4">
        <v>0</v>
      </c>
      <c r="AS194">
        <v>0</v>
      </c>
      <c r="AT194" s="4">
        <v>0</v>
      </c>
      <c r="AU194" s="4">
        <v>0</v>
      </c>
      <c r="AV194" s="4">
        <v>0</v>
      </c>
      <c r="AW194">
        <v>1</v>
      </c>
      <c r="AX194" s="4">
        <f t="shared" si="2"/>
        <v>1</v>
      </c>
      <c r="AY194" s="4">
        <v>0</v>
      </c>
      <c r="AZ194" s="4">
        <v>0</v>
      </c>
    </row>
    <row r="195" spans="1:52" x14ac:dyDescent="0.25">
      <c r="A195" s="4">
        <v>2017</v>
      </c>
      <c r="B195" s="4" t="s">
        <v>52</v>
      </c>
      <c r="C195" t="s">
        <v>194</v>
      </c>
      <c r="D195" t="s">
        <v>237</v>
      </c>
      <c r="E195" t="s">
        <v>748</v>
      </c>
      <c r="F195" s="4"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8</v>
      </c>
      <c r="R195">
        <v>0</v>
      </c>
      <c r="S195">
        <v>0</v>
      </c>
      <c r="T195">
        <v>1</v>
      </c>
      <c r="U195">
        <v>195</v>
      </c>
      <c r="V195">
        <v>1</v>
      </c>
      <c r="W195">
        <v>481</v>
      </c>
      <c r="X195">
        <v>0</v>
      </c>
      <c r="Y195">
        <v>0</v>
      </c>
      <c r="Z195">
        <v>1</v>
      </c>
      <c r="AA195">
        <v>925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s="4">
        <v>1</v>
      </c>
      <c r="AI195">
        <v>1</v>
      </c>
      <c r="AJ195" s="4">
        <v>0</v>
      </c>
      <c r="AK195">
        <v>0</v>
      </c>
      <c r="AL195" s="4">
        <v>0</v>
      </c>
      <c r="AM195">
        <v>0</v>
      </c>
      <c r="AN195" s="4">
        <v>0</v>
      </c>
      <c r="AO195">
        <v>0</v>
      </c>
      <c r="AP195" s="4">
        <v>0</v>
      </c>
      <c r="AQ195">
        <v>0</v>
      </c>
      <c r="AR195" s="4">
        <v>0</v>
      </c>
      <c r="AS195">
        <v>0</v>
      </c>
      <c r="AT195" s="4">
        <v>0</v>
      </c>
      <c r="AU195" s="4">
        <v>0</v>
      </c>
      <c r="AV195" s="4">
        <v>0</v>
      </c>
      <c r="AW195">
        <v>1</v>
      </c>
      <c r="AX195" s="4">
        <f t="shared" ref="AX195:AX258" si="3">IF(ISERROR(F195/AW195),0,F195/AW195)</f>
        <v>1</v>
      </c>
      <c r="AY195" s="4">
        <v>1</v>
      </c>
      <c r="AZ195" s="4">
        <v>489</v>
      </c>
    </row>
    <row r="196" spans="1:52" x14ac:dyDescent="0.25">
      <c r="A196" s="4">
        <v>2017</v>
      </c>
      <c r="B196" s="4" t="s">
        <v>52</v>
      </c>
      <c r="C196" t="s">
        <v>194</v>
      </c>
      <c r="D196" t="s">
        <v>238</v>
      </c>
      <c r="E196" t="s">
        <v>749</v>
      </c>
      <c r="F196" s="4">
        <v>1</v>
      </c>
      <c r="G196">
        <v>0</v>
      </c>
      <c r="H196">
        <v>0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4</v>
      </c>
      <c r="R196">
        <v>1</v>
      </c>
      <c r="S196">
        <v>84</v>
      </c>
      <c r="T196">
        <v>1</v>
      </c>
      <c r="U196">
        <v>268</v>
      </c>
      <c r="V196">
        <v>1</v>
      </c>
      <c r="W196">
        <v>6</v>
      </c>
      <c r="X196">
        <v>0</v>
      </c>
      <c r="Y196">
        <v>0</v>
      </c>
      <c r="Z196">
        <v>1</v>
      </c>
      <c r="AA196">
        <v>1233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 s="4">
        <v>1</v>
      </c>
      <c r="AI196">
        <v>1</v>
      </c>
      <c r="AJ196" s="4">
        <v>1</v>
      </c>
      <c r="AK196">
        <v>1</v>
      </c>
      <c r="AL196" s="4">
        <v>0</v>
      </c>
      <c r="AM196">
        <v>0</v>
      </c>
      <c r="AN196" s="4">
        <v>0</v>
      </c>
      <c r="AO196">
        <v>0</v>
      </c>
      <c r="AP196" s="4">
        <v>0</v>
      </c>
      <c r="AQ196">
        <v>0</v>
      </c>
      <c r="AR196" s="4">
        <v>0</v>
      </c>
      <c r="AS196">
        <v>0</v>
      </c>
      <c r="AT196" s="4">
        <v>0</v>
      </c>
      <c r="AU196" s="4">
        <v>0</v>
      </c>
      <c r="AV196" s="4">
        <v>0</v>
      </c>
      <c r="AW196">
        <v>1</v>
      </c>
      <c r="AX196" s="4">
        <f t="shared" si="3"/>
        <v>1</v>
      </c>
      <c r="AY196" s="4">
        <v>0</v>
      </c>
      <c r="AZ196" s="4">
        <v>0</v>
      </c>
    </row>
    <row r="197" spans="1:52" x14ac:dyDescent="0.25">
      <c r="A197" s="4">
        <v>2017</v>
      </c>
      <c r="B197" s="4" t="s">
        <v>52</v>
      </c>
      <c r="C197" t="s">
        <v>194</v>
      </c>
      <c r="D197" t="s">
        <v>239</v>
      </c>
      <c r="E197" t="s">
        <v>750</v>
      </c>
      <c r="F197" s="4">
        <v>1</v>
      </c>
      <c r="G197">
        <v>1</v>
      </c>
      <c r="H197">
        <v>0</v>
      </c>
      <c r="I197">
        <v>1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8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68</v>
      </c>
      <c r="Z197">
        <v>0</v>
      </c>
      <c r="AA197">
        <v>0</v>
      </c>
      <c r="AB197">
        <v>1</v>
      </c>
      <c r="AC197">
        <v>474</v>
      </c>
      <c r="AD197">
        <v>1</v>
      </c>
      <c r="AE197">
        <v>0</v>
      </c>
      <c r="AF197">
        <v>0</v>
      </c>
      <c r="AG197">
        <v>0</v>
      </c>
      <c r="AH197" s="4">
        <v>0</v>
      </c>
      <c r="AI197">
        <v>0</v>
      </c>
      <c r="AJ197" s="4">
        <v>0</v>
      </c>
      <c r="AK197">
        <v>0</v>
      </c>
      <c r="AL197" s="4">
        <v>0</v>
      </c>
      <c r="AM197">
        <v>0</v>
      </c>
      <c r="AN197" s="4">
        <v>0</v>
      </c>
      <c r="AO197">
        <v>0</v>
      </c>
      <c r="AP197" s="4">
        <v>0</v>
      </c>
      <c r="AQ197">
        <v>0</v>
      </c>
      <c r="AR197" s="4">
        <v>0</v>
      </c>
      <c r="AS197">
        <v>0</v>
      </c>
      <c r="AT197" s="4">
        <v>0</v>
      </c>
      <c r="AU197" s="4">
        <v>0</v>
      </c>
      <c r="AV197" s="4">
        <v>0</v>
      </c>
      <c r="AW197">
        <v>1</v>
      </c>
      <c r="AX197" s="4">
        <f t="shared" si="3"/>
        <v>1</v>
      </c>
      <c r="AY197" s="4">
        <v>0</v>
      </c>
      <c r="AZ197" s="4">
        <v>0</v>
      </c>
    </row>
    <row r="198" spans="1:52" x14ac:dyDescent="0.25">
      <c r="A198" s="4">
        <v>2017</v>
      </c>
      <c r="B198" s="4" t="s">
        <v>52</v>
      </c>
      <c r="C198" t="s">
        <v>194</v>
      </c>
      <c r="D198" t="s">
        <v>240</v>
      </c>
      <c r="E198" t="s">
        <v>751</v>
      </c>
      <c r="F198" s="4">
        <v>1</v>
      </c>
      <c r="G198">
        <v>1</v>
      </c>
      <c r="H198">
        <v>1</v>
      </c>
      <c r="I198">
        <v>1</v>
      </c>
      <c r="J198">
        <v>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20</v>
      </c>
      <c r="R198">
        <v>0</v>
      </c>
      <c r="S198">
        <v>0</v>
      </c>
      <c r="T198">
        <v>1</v>
      </c>
      <c r="U198">
        <v>106</v>
      </c>
      <c r="V198">
        <v>1</v>
      </c>
      <c r="W198">
        <v>245</v>
      </c>
      <c r="X198">
        <v>0</v>
      </c>
      <c r="Y198">
        <v>0</v>
      </c>
      <c r="Z198">
        <v>1</v>
      </c>
      <c r="AA198">
        <v>585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 s="4">
        <v>0</v>
      </c>
      <c r="AI198">
        <v>0</v>
      </c>
      <c r="AJ198" s="4">
        <v>0</v>
      </c>
      <c r="AK198">
        <v>0</v>
      </c>
      <c r="AL198" s="4">
        <v>0</v>
      </c>
      <c r="AM198">
        <v>0</v>
      </c>
      <c r="AN198" s="4">
        <v>0</v>
      </c>
      <c r="AO198">
        <v>0</v>
      </c>
      <c r="AP198" s="4">
        <v>0</v>
      </c>
      <c r="AQ198">
        <v>0</v>
      </c>
      <c r="AR198" s="4">
        <v>0</v>
      </c>
      <c r="AS198">
        <v>0</v>
      </c>
      <c r="AT198" s="4">
        <v>0</v>
      </c>
      <c r="AU198" s="4">
        <v>0</v>
      </c>
      <c r="AV198" s="4">
        <v>0</v>
      </c>
      <c r="AW198">
        <v>1</v>
      </c>
      <c r="AX198" s="4">
        <f t="shared" si="3"/>
        <v>1</v>
      </c>
      <c r="AY198" s="4">
        <v>0</v>
      </c>
      <c r="AZ198" s="4">
        <v>0</v>
      </c>
    </row>
    <row r="199" spans="1:52" x14ac:dyDescent="0.25">
      <c r="A199" s="4">
        <v>2017</v>
      </c>
      <c r="B199" s="4" t="s">
        <v>52</v>
      </c>
      <c r="C199" t="s">
        <v>194</v>
      </c>
      <c r="D199" t="s">
        <v>241</v>
      </c>
      <c r="E199" t="s">
        <v>752</v>
      </c>
      <c r="F199" s="4">
        <v>1</v>
      </c>
      <c r="G199">
        <v>1</v>
      </c>
      <c r="H199">
        <v>0</v>
      </c>
      <c r="I199">
        <v>1</v>
      </c>
      <c r="J199">
        <v>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9</v>
      </c>
      <c r="R199">
        <v>1</v>
      </c>
      <c r="S199">
        <v>21</v>
      </c>
      <c r="T199">
        <v>1</v>
      </c>
      <c r="U199">
        <v>92</v>
      </c>
      <c r="V199">
        <v>1</v>
      </c>
      <c r="W199">
        <v>107</v>
      </c>
      <c r="X199">
        <v>0</v>
      </c>
      <c r="Y199">
        <v>0</v>
      </c>
      <c r="Z199">
        <v>1</v>
      </c>
      <c r="AA199">
        <v>268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 s="4">
        <v>0</v>
      </c>
      <c r="AI199">
        <v>0</v>
      </c>
      <c r="AJ199" s="4">
        <v>0</v>
      </c>
      <c r="AK199">
        <v>0</v>
      </c>
      <c r="AL199" s="4">
        <v>0</v>
      </c>
      <c r="AM199">
        <v>0</v>
      </c>
      <c r="AN199" s="4">
        <v>0</v>
      </c>
      <c r="AO199">
        <v>0</v>
      </c>
      <c r="AP199" s="4">
        <v>0</v>
      </c>
      <c r="AQ199">
        <v>0</v>
      </c>
      <c r="AR199" s="4">
        <v>0</v>
      </c>
      <c r="AS199">
        <v>0</v>
      </c>
      <c r="AT199" s="4">
        <v>0</v>
      </c>
      <c r="AU199" s="4">
        <v>0</v>
      </c>
      <c r="AV199" s="4">
        <v>0</v>
      </c>
      <c r="AW199">
        <v>1</v>
      </c>
      <c r="AX199" s="4">
        <f t="shared" si="3"/>
        <v>1</v>
      </c>
      <c r="AY199" s="4">
        <v>1</v>
      </c>
      <c r="AZ199" s="4">
        <v>137</v>
      </c>
    </row>
    <row r="200" spans="1:52" x14ac:dyDescent="0.25">
      <c r="A200" s="4">
        <v>2017</v>
      </c>
      <c r="B200" s="4" t="s">
        <v>52</v>
      </c>
      <c r="C200" t="s">
        <v>242</v>
      </c>
      <c r="D200" t="s">
        <v>185</v>
      </c>
      <c r="E200" t="s">
        <v>698</v>
      </c>
      <c r="F200" s="4">
        <v>235</v>
      </c>
      <c r="G200">
        <v>213</v>
      </c>
      <c r="H200">
        <v>5</v>
      </c>
      <c r="I200">
        <v>235</v>
      </c>
      <c r="J200">
        <v>8.3361702127659569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167</v>
      </c>
      <c r="Q200">
        <v>20</v>
      </c>
      <c r="R200">
        <v>50</v>
      </c>
      <c r="S200">
        <v>19</v>
      </c>
      <c r="T200">
        <v>5</v>
      </c>
      <c r="U200">
        <v>176.6</v>
      </c>
      <c r="V200">
        <v>5</v>
      </c>
      <c r="W200">
        <v>2.4</v>
      </c>
      <c r="X200">
        <v>227</v>
      </c>
      <c r="Y200">
        <v>77.726872246696033</v>
      </c>
      <c r="Z200">
        <v>5</v>
      </c>
      <c r="AA200">
        <v>303</v>
      </c>
      <c r="AB200">
        <v>229</v>
      </c>
      <c r="AC200">
        <v>96</v>
      </c>
      <c r="AD200">
        <v>0.97446808510638294</v>
      </c>
      <c r="AE200">
        <v>154</v>
      </c>
      <c r="AF200">
        <v>70</v>
      </c>
      <c r="AG200">
        <v>0.65531914893617016</v>
      </c>
      <c r="AH200" s="4">
        <v>3</v>
      </c>
      <c r="AI200">
        <v>0.6</v>
      </c>
      <c r="AJ200" s="4">
        <v>2</v>
      </c>
      <c r="AK200">
        <v>0.4</v>
      </c>
      <c r="AL200" s="4">
        <v>32</v>
      </c>
      <c r="AM200">
        <v>0.13973799126637554</v>
      </c>
      <c r="AN200" s="4">
        <v>21</v>
      </c>
      <c r="AO200">
        <v>9.1703056768558958E-2</v>
      </c>
      <c r="AP200" s="4">
        <v>0</v>
      </c>
      <c r="AQ200">
        <v>0</v>
      </c>
      <c r="AR200" s="4">
        <v>0</v>
      </c>
      <c r="AS200">
        <v>0</v>
      </c>
      <c r="AT200" s="4">
        <v>0</v>
      </c>
      <c r="AU200" s="4">
        <v>0</v>
      </c>
      <c r="AV200" s="4">
        <v>1</v>
      </c>
      <c r="AW200">
        <v>2.1962616822429908</v>
      </c>
      <c r="AX200" s="4">
        <f t="shared" si="3"/>
        <v>107</v>
      </c>
      <c r="AY200" s="4">
        <v>1</v>
      </c>
      <c r="AZ200" s="4">
        <v>6</v>
      </c>
    </row>
    <row r="201" spans="1:52" x14ac:dyDescent="0.25">
      <c r="A201" s="4">
        <v>2017</v>
      </c>
      <c r="B201" s="4" t="s">
        <v>52</v>
      </c>
      <c r="C201" t="s">
        <v>242</v>
      </c>
      <c r="D201" t="s">
        <v>179</v>
      </c>
      <c r="E201" t="s">
        <v>692</v>
      </c>
      <c r="F201" s="4">
        <v>197</v>
      </c>
      <c r="G201">
        <v>189</v>
      </c>
      <c r="H201">
        <v>8</v>
      </c>
      <c r="I201">
        <v>197</v>
      </c>
      <c r="J201">
        <v>10.17258883248731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133</v>
      </c>
      <c r="Q201">
        <v>20</v>
      </c>
      <c r="R201">
        <v>35</v>
      </c>
      <c r="S201">
        <v>39</v>
      </c>
      <c r="T201">
        <v>10</v>
      </c>
      <c r="U201">
        <v>206.4</v>
      </c>
      <c r="V201">
        <v>8</v>
      </c>
      <c r="W201">
        <v>24.625</v>
      </c>
      <c r="X201">
        <v>187</v>
      </c>
      <c r="Y201">
        <v>85.18716577540107</v>
      </c>
      <c r="Z201">
        <v>9</v>
      </c>
      <c r="AA201">
        <v>371</v>
      </c>
      <c r="AB201">
        <v>187</v>
      </c>
      <c r="AC201">
        <v>107</v>
      </c>
      <c r="AD201">
        <v>0.949238578680203</v>
      </c>
      <c r="AE201">
        <v>107</v>
      </c>
      <c r="AF201">
        <v>73</v>
      </c>
      <c r="AG201">
        <v>0.54314720812182737</v>
      </c>
      <c r="AH201" s="4">
        <v>8</v>
      </c>
      <c r="AI201">
        <v>0.88888888888888884</v>
      </c>
      <c r="AJ201" s="4">
        <v>3</v>
      </c>
      <c r="AK201">
        <v>0.33333333333333331</v>
      </c>
      <c r="AL201" s="4">
        <v>23</v>
      </c>
      <c r="AM201">
        <v>0.12299465240641712</v>
      </c>
      <c r="AN201" s="4">
        <v>13</v>
      </c>
      <c r="AO201">
        <v>6.9518716577540107E-2</v>
      </c>
      <c r="AP201" s="4">
        <v>0</v>
      </c>
      <c r="AQ201">
        <v>0</v>
      </c>
      <c r="AR201" s="4">
        <v>0</v>
      </c>
      <c r="AS201">
        <v>0</v>
      </c>
      <c r="AT201" s="4">
        <v>0</v>
      </c>
      <c r="AU201" s="4">
        <v>0</v>
      </c>
      <c r="AV201" s="4">
        <v>0</v>
      </c>
      <c r="AW201">
        <v>2.0520833333333335</v>
      </c>
      <c r="AX201" s="4">
        <f t="shared" si="3"/>
        <v>96</v>
      </c>
      <c r="AY201" s="4">
        <v>0</v>
      </c>
      <c r="AZ201" s="4">
        <v>0</v>
      </c>
    </row>
    <row r="202" spans="1:52" x14ac:dyDescent="0.25">
      <c r="A202" s="4">
        <v>2017</v>
      </c>
      <c r="B202" s="4" t="s">
        <v>52</v>
      </c>
      <c r="C202" t="s">
        <v>242</v>
      </c>
      <c r="D202" t="s">
        <v>182</v>
      </c>
      <c r="E202" t="s">
        <v>695</v>
      </c>
      <c r="F202" s="4">
        <v>188</v>
      </c>
      <c r="G202">
        <v>177</v>
      </c>
      <c r="H202">
        <v>7</v>
      </c>
      <c r="I202">
        <v>188</v>
      </c>
      <c r="J202">
        <v>9.9734042553191493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127</v>
      </c>
      <c r="Q202">
        <v>22</v>
      </c>
      <c r="R202">
        <v>55</v>
      </c>
      <c r="S202">
        <v>46</v>
      </c>
      <c r="T202">
        <v>16</v>
      </c>
      <c r="U202">
        <v>186.75</v>
      </c>
      <c r="V202">
        <v>16</v>
      </c>
      <c r="W202">
        <v>27.5</v>
      </c>
      <c r="X202">
        <v>171</v>
      </c>
      <c r="Y202">
        <v>115.6374269005848</v>
      </c>
      <c r="Z202">
        <v>14</v>
      </c>
      <c r="AA202">
        <v>508</v>
      </c>
      <c r="AB202">
        <v>172</v>
      </c>
      <c r="AC202">
        <v>136</v>
      </c>
      <c r="AD202">
        <v>0.91489361702127658</v>
      </c>
      <c r="AE202">
        <v>86</v>
      </c>
      <c r="AF202">
        <v>73</v>
      </c>
      <c r="AG202">
        <v>0.45744680851063829</v>
      </c>
      <c r="AH202" s="4">
        <v>11</v>
      </c>
      <c r="AI202">
        <v>0.7857142857142857</v>
      </c>
      <c r="AJ202" s="4">
        <v>0</v>
      </c>
      <c r="AK202">
        <v>0</v>
      </c>
      <c r="AL202" s="4">
        <v>27</v>
      </c>
      <c r="AM202">
        <v>0.15697674418604651</v>
      </c>
      <c r="AN202" s="4">
        <v>17</v>
      </c>
      <c r="AO202">
        <v>9.8837209302325577E-2</v>
      </c>
      <c r="AP202" s="4">
        <v>0</v>
      </c>
      <c r="AQ202">
        <v>0</v>
      </c>
      <c r="AR202" s="4">
        <v>2</v>
      </c>
      <c r="AS202">
        <v>1.0638297872340425E-2</v>
      </c>
      <c r="AT202" s="4">
        <v>0</v>
      </c>
      <c r="AU202" s="4">
        <v>0</v>
      </c>
      <c r="AV202" s="4">
        <v>2</v>
      </c>
      <c r="AW202">
        <v>2.1860465116279069</v>
      </c>
      <c r="AX202" s="4">
        <f t="shared" si="3"/>
        <v>86</v>
      </c>
      <c r="AY202" s="4">
        <v>1</v>
      </c>
      <c r="AZ202" s="4">
        <v>0</v>
      </c>
    </row>
    <row r="203" spans="1:52" x14ac:dyDescent="0.25">
      <c r="A203" s="4">
        <v>2017</v>
      </c>
      <c r="B203" s="4" t="s">
        <v>52</v>
      </c>
      <c r="C203" t="s">
        <v>242</v>
      </c>
      <c r="D203" t="s">
        <v>243</v>
      </c>
      <c r="E203" t="s">
        <v>753</v>
      </c>
      <c r="F203" s="4">
        <v>179</v>
      </c>
      <c r="G203">
        <v>156</v>
      </c>
      <c r="H203">
        <v>11</v>
      </c>
      <c r="I203">
        <v>179</v>
      </c>
      <c r="J203">
        <v>13.46927374301676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128</v>
      </c>
      <c r="Q203">
        <v>25</v>
      </c>
      <c r="R203">
        <v>65</v>
      </c>
      <c r="S203">
        <v>37</v>
      </c>
      <c r="T203">
        <v>2</v>
      </c>
      <c r="U203">
        <v>141.5</v>
      </c>
      <c r="V203">
        <v>0</v>
      </c>
      <c r="W203">
        <v>0</v>
      </c>
      <c r="X203">
        <v>173</v>
      </c>
      <c r="Y203">
        <v>120.02312138728324</v>
      </c>
      <c r="Z203">
        <v>3</v>
      </c>
      <c r="AA203">
        <v>222</v>
      </c>
      <c r="AB203">
        <v>176</v>
      </c>
      <c r="AC203">
        <v>144</v>
      </c>
      <c r="AD203">
        <v>0.98324022346368711</v>
      </c>
      <c r="AE203">
        <v>113</v>
      </c>
      <c r="AF203">
        <v>114</v>
      </c>
      <c r="AG203">
        <v>0.63128491620111726</v>
      </c>
      <c r="AH203" s="4">
        <v>0</v>
      </c>
      <c r="AI203">
        <v>0</v>
      </c>
      <c r="AJ203" s="4">
        <v>1</v>
      </c>
      <c r="AK203">
        <v>0.33333333333333331</v>
      </c>
      <c r="AL203" s="4">
        <v>19</v>
      </c>
      <c r="AM203">
        <v>0.10795454545454546</v>
      </c>
      <c r="AN203" s="4">
        <v>17</v>
      </c>
      <c r="AO203">
        <v>9.6590909090909088E-2</v>
      </c>
      <c r="AP203" s="4">
        <v>0</v>
      </c>
      <c r="AQ203">
        <v>0</v>
      </c>
      <c r="AR203" s="4">
        <v>0</v>
      </c>
      <c r="AS203">
        <v>0</v>
      </c>
      <c r="AT203" s="4">
        <v>0</v>
      </c>
      <c r="AU203" s="4">
        <v>0</v>
      </c>
      <c r="AV203" s="4">
        <v>6</v>
      </c>
      <c r="AW203">
        <v>1.7378640776699028</v>
      </c>
      <c r="AX203" s="4">
        <f t="shared" si="3"/>
        <v>103</v>
      </c>
      <c r="AY203" s="4">
        <v>0</v>
      </c>
      <c r="AZ203" s="4">
        <v>0</v>
      </c>
    </row>
    <row r="204" spans="1:52" x14ac:dyDescent="0.25">
      <c r="A204" s="4">
        <v>2017</v>
      </c>
      <c r="B204" s="4" t="s">
        <v>52</v>
      </c>
      <c r="C204" t="s">
        <v>242</v>
      </c>
      <c r="D204" t="s">
        <v>87</v>
      </c>
      <c r="E204" t="s">
        <v>606</v>
      </c>
      <c r="F204" s="4">
        <v>178</v>
      </c>
      <c r="G204">
        <v>109</v>
      </c>
      <c r="H204">
        <v>7</v>
      </c>
      <c r="I204">
        <v>125</v>
      </c>
      <c r="J204">
        <v>10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19</v>
      </c>
      <c r="Q204">
        <v>26</v>
      </c>
      <c r="R204">
        <v>1</v>
      </c>
      <c r="S204">
        <v>12</v>
      </c>
      <c r="T204">
        <v>0</v>
      </c>
      <c r="U204">
        <v>0</v>
      </c>
      <c r="V204">
        <v>0</v>
      </c>
      <c r="W204">
        <v>0</v>
      </c>
      <c r="X204">
        <v>37</v>
      </c>
      <c r="Y204">
        <v>135.37837837837839</v>
      </c>
      <c r="Z204">
        <v>1</v>
      </c>
      <c r="AA204">
        <v>220</v>
      </c>
      <c r="AB204">
        <v>88</v>
      </c>
      <c r="AC204">
        <v>187</v>
      </c>
      <c r="AD204">
        <v>0.4943820224719101</v>
      </c>
      <c r="AE204">
        <v>17</v>
      </c>
      <c r="AF204">
        <v>89</v>
      </c>
      <c r="AG204">
        <v>9.5505617977528087E-2</v>
      </c>
      <c r="AH204" s="4">
        <v>1</v>
      </c>
      <c r="AI204">
        <v>1</v>
      </c>
      <c r="AJ204" s="4">
        <v>0</v>
      </c>
      <c r="AK204">
        <v>0</v>
      </c>
      <c r="AL204" s="4">
        <v>9</v>
      </c>
      <c r="AM204">
        <v>0.10227272727272728</v>
      </c>
      <c r="AN204" s="4">
        <v>5</v>
      </c>
      <c r="AO204">
        <v>5.6818181818181816E-2</v>
      </c>
      <c r="AP204" s="4">
        <v>0</v>
      </c>
      <c r="AQ204">
        <v>0</v>
      </c>
      <c r="AR204" s="4">
        <v>0</v>
      </c>
      <c r="AS204">
        <v>0</v>
      </c>
      <c r="AT204" s="4">
        <v>2</v>
      </c>
      <c r="AU204" s="4">
        <v>3</v>
      </c>
      <c r="AV204" s="4">
        <v>71</v>
      </c>
      <c r="AW204">
        <v>1.3484848484848484</v>
      </c>
      <c r="AX204" s="4">
        <f t="shared" si="3"/>
        <v>132</v>
      </c>
      <c r="AY204" s="4">
        <v>0</v>
      </c>
      <c r="AZ204" s="4">
        <v>0</v>
      </c>
    </row>
    <row r="205" spans="1:52" x14ac:dyDescent="0.25">
      <c r="A205" s="4">
        <v>2017</v>
      </c>
      <c r="B205" s="4" t="s">
        <v>52</v>
      </c>
      <c r="C205" t="s">
        <v>242</v>
      </c>
      <c r="D205" t="s">
        <v>244</v>
      </c>
      <c r="E205" t="s">
        <v>754</v>
      </c>
      <c r="F205" s="4">
        <v>172</v>
      </c>
      <c r="G205">
        <v>165</v>
      </c>
      <c r="H205">
        <v>7</v>
      </c>
      <c r="I205">
        <v>172</v>
      </c>
      <c r="J205">
        <v>9.3779069767441854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126</v>
      </c>
      <c r="Q205">
        <v>14</v>
      </c>
      <c r="R205">
        <v>24</v>
      </c>
      <c r="S205">
        <v>37</v>
      </c>
      <c r="T205">
        <v>7</v>
      </c>
      <c r="U205">
        <v>354.14285714285717</v>
      </c>
      <c r="V205">
        <v>4</v>
      </c>
      <c r="W205">
        <v>26.25</v>
      </c>
      <c r="X205">
        <v>162</v>
      </c>
      <c r="Y205">
        <v>92.166666666666671</v>
      </c>
      <c r="Z205">
        <v>6</v>
      </c>
      <c r="AA205">
        <v>285</v>
      </c>
      <c r="AB205">
        <v>164</v>
      </c>
      <c r="AC205">
        <v>110</v>
      </c>
      <c r="AD205">
        <v>0.95348837209302328</v>
      </c>
      <c r="AE205">
        <v>78</v>
      </c>
      <c r="AF205">
        <v>75</v>
      </c>
      <c r="AG205">
        <v>0.45348837209302323</v>
      </c>
      <c r="AH205" s="4">
        <v>3</v>
      </c>
      <c r="AI205">
        <v>0.5</v>
      </c>
      <c r="AJ205" s="4">
        <v>0</v>
      </c>
      <c r="AK205">
        <v>0</v>
      </c>
      <c r="AL205" s="4">
        <v>25</v>
      </c>
      <c r="AM205">
        <v>0.1524390243902439</v>
      </c>
      <c r="AN205" s="4">
        <v>25</v>
      </c>
      <c r="AO205">
        <v>0.1524390243902439</v>
      </c>
      <c r="AP205" s="4">
        <v>0</v>
      </c>
      <c r="AQ205">
        <v>0</v>
      </c>
      <c r="AR205" s="4">
        <v>0</v>
      </c>
      <c r="AS205">
        <v>0</v>
      </c>
      <c r="AT205" s="4">
        <v>0</v>
      </c>
      <c r="AU205" s="4">
        <v>1</v>
      </c>
      <c r="AV205" s="4">
        <v>4</v>
      </c>
      <c r="AW205">
        <v>1.8494623655913978</v>
      </c>
      <c r="AX205" s="4">
        <f t="shared" si="3"/>
        <v>93</v>
      </c>
      <c r="AY205" s="4">
        <v>3</v>
      </c>
      <c r="AZ205" s="4">
        <v>113</v>
      </c>
    </row>
    <row r="206" spans="1:52" x14ac:dyDescent="0.25">
      <c r="A206" s="4">
        <v>2017</v>
      </c>
      <c r="B206" s="4" t="s">
        <v>52</v>
      </c>
      <c r="C206" t="s">
        <v>242</v>
      </c>
      <c r="D206" t="s">
        <v>189</v>
      </c>
      <c r="E206" t="s">
        <v>702</v>
      </c>
      <c r="F206" s="4">
        <v>171</v>
      </c>
      <c r="G206">
        <v>138</v>
      </c>
      <c r="H206">
        <v>7</v>
      </c>
      <c r="I206">
        <v>171</v>
      </c>
      <c r="J206">
        <v>9.9415204678362574</v>
      </c>
      <c r="K206">
        <v>2</v>
      </c>
      <c r="L206">
        <v>1.1695906432748537E-2</v>
      </c>
      <c r="M206">
        <v>0</v>
      </c>
      <c r="N206">
        <v>0</v>
      </c>
      <c r="O206">
        <v>0</v>
      </c>
      <c r="P206">
        <v>154</v>
      </c>
      <c r="Q206">
        <v>17</v>
      </c>
      <c r="R206">
        <v>55</v>
      </c>
      <c r="S206">
        <v>82</v>
      </c>
      <c r="T206">
        <v>97</v>
      </c>
      <c r="U206">
        <v>163.76288659793815</v>
      </c>
      <c r="V206">
        <v>88</v>
      </c>
      <c r="W206">
        <v>30.988636363636363</v>
      </c>
      <c r="X206">
        <v>65</v>
      </c>
      <c r="Y206">
        <v>159.06153846153848</v>
      </c>
      <c r="Z206">
        <v>81</v>
      </c>
      <c r="AA206">
        <v>479</v>
      </c>
      <c r="AB206">
        <v>68</v>
      </c>
      <c r="AC206">
        <v>203</v>
      </c>
      <c r="AD206">
        <v>0.39766081871345027</v>
      </c>
      <c r="AE206">
        <v>8</v>
      </c>
      <c r="AF206">
        <v>71</v>
      </c>
      <c r="AG206">
        <v>4.6783625730994149E-2</v>
      </c>
      <c r="AH206" s="4">
        <v>45</v>
      </c>
      <c r="AI206">
        <v>0.55555555555555558</v>
      </c>
      <c r="AJ206" s="4">
        <v>5</v>
      </c>
      <c r="AK206">
        <v>6.1728395061728392E-2</v>
      </c>
      <c r="AL206" s="4">
        <v>27</v>
      </c>
      <c r="AM206">
        <v>0.39705882352941174</v>
      </c>
      <c r="AN206" s="4">
        <v>8</v>
      </c>
      <c r="AO206">
        <v>0.11764705882352941</v>
      </c>
      <c r="AP206" s="4">
        <v>0</v>
      </c>
      <c r="AQ206">
        <v>0</v>
      </c>
      <c r="AR206" s="4">
        <v>0</v>
      </c>
      <c r="AS206">
        <v>0</v>
      </c>
      <c r="AT206" s="4">
        <v>0</v>
      </c>
      <c r="AU206" s="4">
        <v>0</v>
      </c>
      <c r="AV206" s="4">
        <v>6</v>
      </c>
      <c r="AW206">
        <v>1.71</v>
      </c>
      <c r="AX206" s="4">
        <f t="shared" si="3"/>
        <v>100</v>
      </c>
      <c r="AY206" s="4">
        <v>32</v>
      </c>
      <c r="AZ206" s="4">
        <v>60</v>
      </c>
    </row>
    <row r="207" spans="1:52" x14ac:dyDescent="0.25">
      <c r="A207" s="4">
        <v>2017</v>
      </c>
      <c r="B207" s="4" t="s">
        <v>52</v>
      </c>
      <c r="C207" t="s">
        <v>242</v>
      </c>
      <c r="D207" t="s">
        <v>183</v>
      </c>
      <c r="E207" t="s">
        <v>696</v>
      </c>
      <c r="F207" s="4">
        <v>169</v>
      </c>
      <c r="G207">
        <v>159</v>
      </c>
      <c r="H207">
        <v>6</v>
      </c>
      <c r="I207">
        <v>169</v>
      </c>
      <c r="J207">
        <v>8.2899408284023668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127</v>
      </c>
      <c r="Q207">
        <v>18</v>
      </c>
      <c r="R207">
        <v>37</v>
      </c>
      <c r="S207">
        <v>38</v>
      </c>
      <c r="T207">
        <v>10</v>
      </c>
      <c r="U207">
        <v>151.69999999999999</v>
      </c>
      <c r="V207">
        <v>10</v>
      </c>
      <c r="W207">
        <v>7.6</v>
      </c>
      <c r="X207">
        <v>155</v>
      </c>
      <c r="Y207">
        <v>86.361290322580643</v>
      </c>
      <c r="Z207">
        <v>9</v>
      </c>
      <c r="AA207">
        <v>468</v>
      </c>
      <c r="AB207">
        <v>158</v>
      </c>
      <c r="AC207">
        <v>111</v>
      </c>
      <c r="AD207">
        <v>0.9349112426035503</v>
      </c>
      <c r="AE207">
        <v>86</v>
      </c>
      <c r="AF207">
        <v>78</v>
      </c>
      <c r="AG207">
        <v>0.50887573964497046</v>
      </c>
      <c r="AH207" s="4">
        <v>4</v>
      </c>
      <c r="AI207">
        <v>0.44444444444444442</v>
      </c>
      <c r="AJ207" s="4">
        <v>3</v>
      </c>
      <c r="AK207">
        <v>0.33333333333333331</v>
      </c>
      <c r="AL207" s="4">
        <v>24</v>
      </c>
      <c r="AM207">
        <v>0.15189873417721519</v>
      </c>
      <c r="AN207" s="4">
        <v>18</v>
      </c>
      <c r="AO207">
        <v>0.11392405063291139</v>
      </c>
      <c r="AP207" s="4">
        <v>0</v>
      </c>
      <c r="AQ207">
        <v>0</v>
      </c>
      <c r="AR207" s="4">
        <v>1</v>
      </c>
      <c r="AS207">
        <v>5.9171597633136093E-3</v>
      </c>
      <c r="AT207" s="4">
        <v>0</v>
      </c>
      <c r="AU207" s="4">
        <v>0</v>
      </c>
      <c r="AV207" s="4">
        <v>2</v>
      </c>
      <c r="AW207">
        <v>1.9204545454545454</v>
      </c>
      <c r="AX207" s="4">
        <f t="shared" si="3"/>
        <v>88</v>
      </c>
      <c r="AY207" s="4">
        <v>2</v>
      </c>
      <c r="AZ207" s="4">
        <v>20</v>
      </c>
    </row>
    <row r="208" spans="1:52" x14ac:dyDescent="0.25">
      <c r="A208" s="4">
        <v>2017</v>
      </c>
      <c r="B208" s="4" t="s">
        <v>52</v>
      </c>
      <c r="C208" t="s">
        <v>242</v>
      </c>
      <c r="D208" t="s">
        <v>245</v>
      </c>
      <c r="E208" t="s">
        <v>755</v>
      </c>
      <c r="F208" s="4">
        <v>165</v>
      </c>
      <c r="G208">
        <v>150</v>
      </c>
      <c r="H208">
        <v>7</v>
      </c>
      <c r="I208">
        <v>164</v>
      </c>
      <c r="J208">
        <v>9.9573170731707314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119</v>
      </c>
      <c r="Q208">
        <v>17</v>
      </c>
      <c r="R208">
        <v>37</v>
      </c>
      <c r="S208">
        <v>73</v>
      </c>
      <c r="T208">
        <v>76</v>
      </c>
      <c r="U208">
        <v>166.36842105263159</v>
      </c>
      <c r="V208">
        <v>71</v>
      </c>
      <c r="W208">
        <v>78.985915492957744</v>
      </c>
      <c r="X208">
        <v>70</v>
      </c>
      <c r="Y208">
        <v>138.01428571428571</v>
      </c>
      <c r="Z208">
        <v>63</v>
      </c>
      <c r="AA208">
        <v>414</v>
      </c>
      <c r="AB208">
        <v>74</v>
      </c>
      <c r="AC208">
        <v>161</v>
      </c>
      <c r="AD208">
        <v>0.44848484848484849</v>
      </c>
      <c r="AE208">
        <v>27</v>
      </c>
      <c r="AF208">
        <v>45</v>
      </c>
      <c r="AG208">
        <v>0.16363636363636364</v>
      </c>
      <c r="AH208" s="4">
        <v>38</v>
      </c>
      <c r="AI208">
        <v>0.60317460317460314</v>
      </c>
      <c r="AJ208" s="4">
        <v>6</v>
      </c>
      <c r="AK208">
        <v>9.5238095238095233E-2</v>
      </c>
      <c r="AL208" s="4">
        <v>13</v>
      </c>
      <c r="AM208">
        <v>0.17567567567567569</v>
      </c>
      <c r="AN208" s="4">
        <v>2</v>
      </c>
      <c r="AO208">
        <v>2.7027027027027029E-2</v>
      </c>
      <c r="AP208" s="4">
        <v>1</v>
      </c>
      <c r="AQ208">
        <v>6.0606060606060606E-3</v>
      </c>
      <c r="AR208" s="4">
        <v>0</v>
      </c>
      <c r="AS208">
        <v>0</v>
      </c>
      <c r="AT208" s="4">
        <v>0</v>
      </c>
      <c r="AU208" s="4">
        <v>1</v>
      </c>
      <c r="AV208" s="4">
        <v>15</v>
      </c>
      <c r="AW208">
        <v>1.5865384615384615</v>
      </c>
      <c r="AX208" s="4">
        <f t="shared" si="3"/>
        <v>104</v>
      </c>
      <c r="AY208" s="4">
        <v>19</v>
      </c>
      <c r="AZ208" s="4">
        <v>22</v>
      </c>
    </row>
    <row r="209" spans="1:52" x14ac:dyDescent="0.25">
      <c r="A209" s="4">
        <v>2017</v>
      </c>
      <c r="B209" s="4" t="s">
        <v>52</v>
      </c>
      <c r="C209" t="s">
        <v>242</v>
      </c>
      <c r="D209" t="s">
        <v>246</v>
      </c>
      <c r="E209" t="s">
        <v>756</v>
      </c>
      <c r="F209" s="4">
        <v>152</v>
      </c>
      <c r="G209">
        <v>138</v>
      </c>
      <c r="H209">
        <v>10</v>
      </c>
      <c r="I209">
        <v>146</v>
      </c>
      <c r="J209">
        <v>12.568493150684931</v>
      </c>
      <c r="K209">
        <v>2</v>
      </c>
      <c r="L209">
        <v>1.3698630136986301E-2</v>
      </c>
      <c r="M209">
        <v>0</v>
      </c>
      <c r="N209">
        <v>0</v>
      </c>
      <c r="O209">
        <v>0</v>
      </c>
      <c r="P209">
        <v>143</v>
      </c>
      <c r="Q209">
        <v>26</v>
      </c>
      <c r="R209">
        <v>54</v>
      </c>
      <c r="S209">
        <v>65</v>
      </c>
      <c r="T209">
        <v>69</v>
      </c>
      <c r="U209">
        <v>224.95652173913044</v>
      </c>
      <c r="V209">
        <v>56</v>
      </c>
      <c r="W209">
        <v>38.107142857142854</v>
      </c>
      <c r="X209">
        <v>72</v>
      </c>
      <c r="Y209">
        <v>248.70833333333334</v>
      </c>
      <c r="Z209">
        <v>54</v>
      </c>
      <c r="AA209">
        <v>705</v>
      </c>
      <c r="AB209">
        <v>72</v>
      </c>
      <c r="AC209">
        <v>278</v>
      </c>
      <c r="AD209">
        <v>0.47368421052631576</v>
      </c>
      <c r="AE209">
        <v>5</v>
      </c>
      <c r="AF209">
        <v>194</v>
      </c>
      <c r="AG209">
        <v>3.2894736842105261E-2</v>
      </c>
      <c r="AH209" s="4">
        <v>32</v>
      </c>
      <c r="AI209">
        <v>0.59259259259259256</v>
      </c>
      <c r="AJ209" s="4">
        <v>6</v>
      </c>
      <c r="AK209">
        <v>0.1111111111111111</v>
      </c>
      <c r="AL209" s="4">
        <v>23</v>
      </c>
      <c r="AM209">
        <v>0.31944444444444442</v>
      </c>
      <c r="AN209" s="4">
        <v>9</v>
      </c>
      <c r="AO209">
        <v>0.125</v>
      </c>
      <c r="AP209" s="4">
        <v>0</v>
      </c>
      <c r="AQ209">
        <v>0</v>
      </c>
      <c r="AR209" s="4">
        <v>0</v>
      </c>
      <c r="AS209">
        <v>0</v>
      </c>
      <c r="AT209" s="4">
        <v>0</v>
      </c>
      <c r="AU209" s="4">
        <v>0</v>
      </c>
      <c r="AV209" s="4">
        <v>3</v>
      </c>
      <c r="AW209">
        <v>1.6888888888888889</v>
      </c>
      <c r="AX209" s="4">
        <f t="shared" si="3"/>
        <v>90</v>
      </c>
      <c r="AY209" s="4">
        <v>19</v>
      </c>
      <c r="AZ209" s="4">
        <v>23</v>
      </c>
    </row>
    <row r="210" spans="1:52" x14ac:dyDescent="0.25">
      <c r="A210" s="4">
        <v>2017</v>
      </c>
      <c r="B210" s="4" t="s">
        <v>52</v>
      </c>
      <c r="C210" t="s">
        <v>242</v>
      </c>
      <c r="D210" t="s">
        <v>247</v>
      </c>
      <c r="E210" t="s">
        <v>757</v>
      </c>
      <c r="F210" s="4">
        <v>147</v>
      </c>
      <c r="G210">
        <v>137</v>
      </c>
      <c r="H210">
        <v>9</v>
      </c>
      <c r="I210">
        <v>147</v>
      </c>
      <c r="J210">
        <v>11.4421768707483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123</v>
      </c>
      <c r="Q210">
        <v>22</v>
      </c>
      <c r="R210">
        <v>36</v>
      </c>
      <c r="S210">
        <v>90</v>
      </c>
      <c r="T210">
        <v>51</v>
      </c>
      <c r="U210">
        <v>194.11764705882354</v>
      </c>
      <c r="V210">
        <v>42</v>
      </c>
      <c r="W210">
        <v>60.404761904761905</v>
      </c>
      <c r="X210">
        <v>82</v>
      </c>
      <c r="Y210">
        <v>229.64634146341464</v>
      </c>
      <c r="Z210">
        <v>42</v>
      </c>
      <c r="AA210">
        <v>468</v>
      </c>
      <c r="AB210">
        <v>86</v>
      </c>
      <c r="AC210">
        <v>266</v>
      </c>
      <c r="AD210">
        <v>0.58503401360544216</v>
      </c>
      <c r="AE210">
        <v>9</v>
      </c>
      <c r="AF210">
        <v>112</v>
      </c>
      <c r="AG210">
        <v>6.1224489795918366E-2</v>
      </c>
      <c r="AH210" s="4">
        <v>29</v>
      </c>
      <c r="AI210">
        <v>0.69047619047619047</v>
      </c>
      <c r="AJ210" s="4">
        <v>6</v>
      </c>
      <c r="AK210">
        <v>0.14285714285714285</v>
      </c>
      <c r="AL210" s="4">
        <v>28</v>
      </c>
      <c r="AM210">
        <v>0.32558139534883723</v>
      </c>
      <c r="AN210" s="4">
        <v>15</v>
      </c>
      <c r="AO210">
        <v>0.1744186046511628</v>
      </c>
      <c r="AP210" s="4">
        <v>0</v>
      </c>
      <c r="AQ210">
        <v>0</v>
      </c>
      <c r="AR210" s="4">
        <v>0</v>
      </c>
      <c r="AS210">
        <v>0</v>
      </c>
      <c r="AT210" s="4">
        <v>0</v>
      </c>
      <c r="AU210" s="4">
        <v>0</v>
      </c>
      <c r="AV210" s="4">
        <v>9</v>
      </c>
      <c r="AW210">
        <v>1.7093023255813953</v>
      </c>
      <c r="AX210" s="4">
        <f t="shared" si="3"/>
        <v>86</v>
      </c>
      <c r="AY210" s="4">
        <v>9</v>
      </c>
      <c r="AZ210" s="4">
        <v>246</v>
      </c>
    </row>
    <row r="211" spans="1:52" x14ac:dyDescent="0.25">
      <c r="A211" s="4">
        <v>2017</v>
      </c>
      <c r="B211" s="4" t="s">
        <v>52</v>
      </c>
      <c r="C211" t="s">
        <v>242</v>
      </c>
      <c r="D211" t="s">
        <v>192</v>
      </c>
      <c r="E211" t="s">
        <v>705</v>
      </c>
      <c r="F211" s="4">
        <v>144</v>
      </c>
      <c r="G211">
        <v>130</v>
      </c>
      <c r="H211">
        <v>7</v>
      </c>
      <c r="I211">
        <v>144</v>
      </c>
      <c r="J211">
        <v>9.5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110</v>
      </c>
      <c r="Q211">
        <v>19</v>
      </c>
      <c r="R211">
        <v>42</v>
      </c>
      <c r="S211">
        <v>43</v>
      </c>
      <c r="T211">
        <v>30</v>
      </c>
      <c r="U211">
        <v>224.96666666666667</v>
      </c>
      <c r="V211">
        <v>27</v>
      </c>
      <c r="W211">
        <v>51.629629629629626</v>
      </c>
      <c r="X211">
        <v>113</v>
      </c>
      <c r="Y211">
        <v>110.64601769911505</v>
      </c>
      <c r="Z211">
        <v>24</v>
      </c>
      <c r="AA211">
        <v>498</v>
      </c>
      <c r="AB211">
        <v>114</v>
      </c>
      <c r="AC211">
        <v>131</v>
      </c>
      <c r="AD211">
        <v>0.79166666666666663</v>
      </c>
      <c r="AE211">
        <v>63</v>
      </c>
      <c r="AF211">
        <v>82</v>
      </c>
      <c r="AG211">
        <v>0.4375</v>
      </c>
      <c r="AH211" s="4">
        <v>12</v>
      </c>
      <c r="AI211">
        <v>0.5</v>
      </c>
      <c r="AJ211" s="4">
        <v>3</v>
      </c>
      <c r="AK211">
        <v>0.125</v>
      </c>
      <c r="AL211" s="4">
        <v>17</v>
      </c>
      <c r="AM211">
        <v>0.14912280701754385</v>
      </c>
      <c r="AN211" s="4">
        <v>13</v>
      </c>
      <c r="AO211">
        <v>0.11403508771929824</v>
      </c>
      <c r="AP211" s="4">
        <v>0</v>
      </c>
      <c r="AQ211">
        <v>0</v>
      </c>
      <c r="AR211" s="4">
        <v>0</v>
      </c>
      <c r="AS211">
        <v>0</v>
      </c>
      <c r="AT211" s="4">
        <v>1</v>
      </c>
      <c r="AU211" s="4">
        <v>0</v>
      </c>
      <c r="AV211" s="4">
        <v>1</v>
      </c>
      <c r="AW211">
        <v>2.0571428571428569</v>
      </c>
      <c r="AX211" s="4">
        <f t="shared" si="3"/>
        <v>70</v>
      </c>
      <c r="AY211" s="4">
        <v>9</v>
      </c>
      <c r="AZ211" s="4">
        <v>113</v>
      </c>
    </row>
    <row r="212" spans="1:52" x14ac:dyDescent="0.25">
      <c r="A212" s="4">
        <v>2017</v>
      </c>
      <c r="B212" s="4" t="s">
        <v>52</v>
      </c>
      <c r="C212" t="s">
        <v>242</v>
      </c>
      <c r="D212" t="s">
        <v>248</v>
      </c>
      <c r="E212" t="s">
        <v>758</v>
      </c>
      <c r="F212" s="4">
        <v>142</v>
      </c>
      <c r="G212">
        <v>133</v>
      </c>
      <c r="H212">
        <v>10</v>
      </c>
      <c r="I212">
        <v>141</v>
      </c>
      <c r="J212">
        <v>12.156028368794326</v>
      </c>
      <c r="K212">
        <v>2</v>
      </c>
      <c r="L212">
        <v>1.4184397163120567E-2</v>
      </c>
      <c r="M212">
        <v>0</v>
      </c>
      <c r="N212">
        <v>0</v>
      </c>
      <c r="O212">
        <v>0</v>
      </c>
      <c r="P212">
        <v>121</v>
      </c>
      <c r="Q212">
        <v>24</v>
      </c>
      <c r="R212">
        <v>43</v>
      </c>
      <c r="S212">
        <v>118</v>
      </c>
      <c r="T212">
        <v>53</v>
      </c>
      <c r="U212">
        <v>201.47169811320754</v>
      </c>
      <c r="V212">
        <v>51</v>
      </c>
      <c r="W212">
        <v>52.235294117647058</v>
      </c>
      <c r="X212">
        <v>76</v>
      </c>
      <c r="Y212">
        <v>217.26315789473685</v>
      </c>
      <c r="Z212">
        <v>50</v>
      </c>
      <c r="AA212">
        <v>555</v>
      </c>
      <c r="AB212">
        <v>74</v>
      </c>
      <c r="AC212">
        <v>259</v>
      </c>
      <c r="AD212">
        <v>0.52112676056338025</v>
      </c>
      <c r="AE212">
        <v>2</v>
      </c>
      <c r="AF212">
        <v>396</v>
      </c>
      <c r="AG212">
        <v>1.4084507042253521E-2</v>
      </c>
      <c r="AH212" s="4">
        <v>29</v>
      </c>
      <c r="AI212">
        <v>0.57999999999999996</v>
      </c>
      <c r="AJ212" s="4">
        <v>0</v>
      </c>
      <c r="AK212">
        <v>0</v>
      </c>
      <c r="AL212" s="4">
        <v>33</v>
      </c>
      <c r="AM212">
        <v>0.44594594594594594</v>
      </c>
      <c r="AN212" s="4">
        <v>4</v>
      </c>
      <c r="AO212">
        <v>5.4054054054054057E-2</v>
      </c>
      <c r="AP212" s="4">
        <v>0</v>
      </c>
      <c r="AQ212">
        <v>0</v>
      </c>
      <c r="AR212" s="4">
        <v>0</v>
      </c>
      <c r="AS212">
        <v>0</v>
      </c>
      <c r="AT212" s="4">
        <v>0</v>
      </c>
      <c r="AU212" s="4">
        <v>0</v>
      </c>
      <c r="AV212" s="4">
        <v>5</v>
      </c>
      <c r="AW212">
        <v>1.6136363636363635</v>
      </c>
      <c r="AX212" s="4">
        <f t="shared" si="3"/>
        <v>88</v>
      </c>
      <c r="AY212" s="4">
        <v>20</v>
      </c>
      <c r="AZ212" s="4">
        <v>54</v>
      </c>
    </row>
    <row r="213" spans="1:52" x14ac:dyDescent="0.25">
      <c r="A213" s="4">
        <v>2017</v>
      </c>
      <c r="B213" s="4" t="s">
        <v>52</v>
      </c>
      <c r="C213" t="s">
        <v>242</v>
      </c>
      <c r="D213" t="s">
        <v>249</v>
      </c>
      <c r="E213" t="s">
        <v>759</v>
      </c>
      <c r="F213" s="4">
        <v>142</v>
      </c>
      <c r="G213">
        <v>131</v>
      </c>
      <c r="H213">
        <v>10</v>
      </c>
      <c r="I213">
        <v>141</v>
      </c>
      <c r="J213">
        <v>12.226950354609929</v>
      </c>
      <c r="K213">
        <v>2</v>
      </c>
      <c r="L213">
        <v>1.4184397163120567E-2</v>
      </c>
      <c r="M213">
        <v>0</v>
      </c>
      <c r="N213">
        <v>0</v>
      </c>
      <c r="O213">
        <v>0</v>
      </c>
      <c r="P213">
        <v>135</v>
      </c>
      <c r="Q213">
        <v>23</v>
      </c>
      <c r="R213">
        <v>42</v>
      </c>
      <c r="S213">
        <v>101</v>
      </c>
      <c r="T213">
        <v>89</v>
      </c>
      <c r="U213">
        <v>244.88764044943821</v>
      </c>
      <c r="V213">
        <v>69</v>
      </c>
      <c r="W213">
        <v>81.159420289855078</v>
      </c>
      <c r="X213">
        <v>50</v>
      </c>
      <c r="Y213">
        <v>211.74</v>
      </c>
      <c r="Z213">
        <v>72</v>
      </c>
      <c r="AA213">
        <v>534</v>
      </c>
      <c r="AB213">
        <v>51</v>
      </c>
      <c r="AC213">
        <v>247</v>
      </c>
      <c r="AD213">
        <v>0.35915492957746481</v>
      </c>
      <c r="AE213">
        <v>7</v>
      </c>
      <c r="AF213">
        <v>156</v>
      </c>
      <c r="AG213">
        <v>4.9295774647887321E-2</v>
      </c>
      <c r="AH213" s="4">
        <v>55</v>
      </c>
      <c r="AI213">
        <v>0.76388888888888884</v>
      </c>
      <c r="AJ213" s="4">
        <v>8</v>
      </c>
      <c r="AK213">
        <v>0.1111111111111111</v>
      </c>
      <c r="AL213" s="4">
        <v>16</v>
      </c>
      <c r="AM213">
        <v>0.31372549019607843</v>
      </c>
      <c r="AN213" s="4">
        <v>7</v>
      </c>
      <c r="AO213">
        <v>0.13725490196078433</v>
      </c>
      <c r="AP213" s="4">
        <v>2</v>
      </c>
      <c r="AQ213">
        <v>1.4084507042253521E-2</v>
      </c>
      <c r="AR213" s="4">
        <v>0</v>
      </c>
      <c r="AS213">
        <v>0</v>
      </c>
      <c r="AT213" s="4">
        <v>0</v>
      </c>
      <c r="AU213" s="4">
        <v>0</v>
      </c>
      <c r="AV213" s="4">
        <v>3</v>
      </c>
      <c r="AW213">
        <v>1.1639344262295082</v>
      </c>
      <c r="AX213" s="4">
        <f t="shared" si="3"/>
        <v>122</v>
      </c>
      <c r="AY213" s="4">
        <v>9</v>
      </c>
      <c r="AZ213" s="4">
        <v>23</v>
      </c>
    </row>
    <row r="214" spans="1:52" x14ac:dyDescent="0.25">
      <c r="A214" s="4">
        <v>2017</v>
      </c>
      <c r="B214" s="4" t="s">
        <v>52</v>
      </c>
      <c r="C214" t="s">
        <v>242</v>
      </c>
      <c r="D214" t="s">
        <v>184</v>
      </c>
      <c r="E214" t="s">
        <v>697</v>
      </c>
      <c r="F214" s="4">
        <v>138</v>
      </c>
      <c r="G214">
        <v>127</v>
      </c>
      <c r="H214">
        <v>9</v>
      </c>
      <c r="I214">
        <v>136</v>
      </c>
      <c r="J214">
        <v>11.014705882352942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131</v>
      </c>
      <c r="Q214">
        <v>20</v>
      </c>
      <c r="R214">
        <v>47</v>
      </c>
      <c r="S214">
        <v>64</v>
      </c>
      <c r="T214">
        <v>59</v>
      </c>
      <c r="U214">
        <v>174.13559322033899</v>
      </c>
      <c r="V214">
        <v>49</v>
      </c>
      <c r="W214">
        <v>34.387755102040813</v>
      </c>
      <c r="X214">
        <v>73</v>
      </c>
      <c r="Y214">
        <v>186.67123287671234</v>
      </c>
      <c r="Z214">
        <v>44</v>
      </c>
      <c r="AA214">
        <v>551</v>
      </c>
      <c r="AB214">
        <v>73</v>
      </c>
      <c r="AC214">
        <v>216</v>
      </c>
      <c r="AD214">
        <v>0.52898550724637683</v>
      </c>
      <c r="AE214">
        <v>3</v>
      </c>
      <c r="AF214">
        <v>248</v>
      </c>
      <c r="AG214">
        <v>2.1739130434782608E-2</v>
      </c>
      <c r="AH214" s="4">
        <v>23</v>
      </c>
      <c r="AI214">
        <v>0.52272727272727271</v>
      </c>
      <c r="AJ214" s="4">
        <v>1</v>
      </c>
      <c r="AK214">
        <v>2.2727272727272728E-2</v>
      </c>
      <c r="AL214" s="4">
        <v>22</v>
      </c>
      <c r="AM214">
        <v>0.30136986301369861</v>
      </c>
      <c r="AN214" s="4">
        <v>4</v>
      </c>
      <c r="AO214">
        <v>5.4794520547945202E-2</v>
      </c>
      <c r="AP214" s="4">
        <v>0</v>
      </c>
      <c r="AQ214">
        <v>0</v>
      </c>
      <c r="AR214" s="4">
        <v>0</v>
      </c>
      <c r="AS214">
        <v>0</v>
      </c>
      <c r="AT214" s="4">
        <v>0</v>
      </c>
      <c r="AU214" s="4">
        <v>0</v>
      </c>
      <c r="AV214" s="4">
        <v>1</v>
      </c>
      <c r="AW214">
        <v>1.7250000000000001</v>
      </c>
      <c r="AX214" s="4">
        <f t="shared" si="3"/>
        <v>80</v>
      </c>
      <c r="AY214" s="4">
        <v>30</v>
      </c>
      <c r="AZ214" s="4">
        <v>30</v>
      </c>
    </row>
    <row r="215" spans="1:52" x14ac:dyDescent="0.25">
      <c r="A215" s="4">
        <v>2017</v>
      </c>
      <c r="B215" s="4" t="s">
        <v>52</v>
      </c>
      <c r="C215" t="s">
        <v>242</v>
      </c>
      <c r="D215" t="s">
        <v>250</v>
      </c>
      <c r="E215" t="s">
        <v>760</v>
      </c>
      <c r="F215" s="4">
        <v>135</v>
      </c>
      <c r="G215">
        <v>127</v>
      </c>
      <c r="H215">
        <v>12</v>
      </c>
      <c r="I215">
        <v>135</v>
      </c>
      <c r="J215">
        <v>15.555555555555555</v>
      </c>
      <c r="K215">
        <v>2</v>
      </c>
      <c r="L215">
        <v>1.4814814814814815E-2</v>
      </c>
      <c r="M215">
        <v>0</v>
      </c>
      <c r="N215">
        <v>0</v>
      </c>
      <c r="O215">
        <v>0</v>
      </c>
      <c r="P215">
        <v>125</v>
      </c>
      <c r="Q215">
        <v>29</v>
      </c>
      <c r="R215">
        <v>47</v>
      </c>
      <c r="S215">
        <v>114</v>
      </c>
      <c r="T215">
        <v>83</v>
      </c>
      <c r="U215">
        <v>244.65060240963857</v>
      </c>
      <c r="V215">
        <v>73</v>
      </c>
      <c r="W215">
        <v>80.739726027397253</v>
      </c>
      <c r="X215">
        <v>41</v>
      </c>
      <c r="Y215">
        <v>341.6829268292683</v>
      </c>
      <c r="Z215">
        <v>64</v>
      </c>
      <c r="AA215">
        <v>691</v>
      </c>
      <c r="AB215">
        <v>42</v>
      </c>
      <c r="AC215">
        <v>396</v>
      </c>
      <c r="AD215">
        <v>0.31111111111111112</v>
      </c>
      <c r="AE215">
        <v>4</v>
      </c>
      <c r="AF215">
        <v>182</v>
      </c>
      <c r="AG215">
        <v>2.9629629629629631E-2</v>
      </c>
      <c r="AH215" s="4">
        <v>45</v>
      </c>
      <c r="AI215">
        <v>0.703125</v>
      </c>
      <c r="AJ215" s="4">
        <v>7</v>
      </c>
      <c r="AK215">
        <v>0.109375</v>
      </c>
      <c r="AL215" s="4">
        <v>14</v>
      </c>
      <c r="AM215">
        <v>0.33333333333333331</v>
      </c>
      <c r="AN215" s="4">
        <v>10</v>
      </c>
      <c r="AO215">
        <v>0.23809523809523808</v>
      </c>
      <c r="AP215" s="4">
        <v>0</v>
      </c>
      <c r="AQ215">
        <v>0</v>
      </c>
      <c r="AR215" s="4">
        <v>0</v>
      </c>
      <c r="AS215">
        <v>0</v>
      </c>
      <c r="AT215" s="4">
        <v>0</v>
      </c>
      <c r="AU215" s="4">
        <v>0</v>
      </c>
      <c r="AV215" s="4">
        <v>6</v>
      </c>
      <c r="AW215">
        <v>1.6265060240963856</v>
      </c>
      <c r="AX215" s="4">
        <f t="shared" si="3"/>
        <v>83</v>
      </c>
      <c r="AY215" s="4">
        <v>23</v>
      </c>
      <c r="AZ215" s="4">
        <v>91</v>
      </c>
    </row>
    <row r="216" spans="1:52" x14ac:dyDescent="0.25">
      <c r="A216" s="4">
        <v>2017</v>
      </c>
      <c r="B216" s="4" t="s">
        <v>52</v>
      </c>
      <c r="C216" t="s">
        <v>242</v>
      </c>
      <c r="D216" t="s">
        <v>251</v>
      </c>
      <c r="E216" t="s">
        <v>761</v>
      </c>
      <c r="F216" s="4">
        <v>135</v>
      </c>
      <c r="G216">
        <v>117</v>
      </c>
      <c r="H216">
        <v>7</v>
      </c>
      <c r="I216">
        <v>135</v>
      </c>
      <c r="J216">
        <v>9.2370370370370374</v>
      </c>
      <c r="K216">
        <v>6</v>
      </c>
      <c r="L216">
        <v>4.4444444444444446E-2</v>
      </c>
      <c r="M216">
        <v>0</v>
      </c>
      <c r="N216">
        <v>0</v>
      </c>
      <c r="O216">
        <v>0</v>
      </c>
      <c r="P216">
        <v>127</v>
      </c>
      <c r="Q216">
        <v>19</v>
      </c>
      <c r="R216">
        <v>44</v>
      </c>
      <c r="S216">
        <v>89</v>
      </c>
      <c r="T216">
        <v>78</v>
      </c>
      <c r="U216">
        <v>173.07692307692307</v>
      </c>
      <c r="V216">
        <v>66</v>
      </c>
      <c r="W216">
        <v>46.68181818181818</v>
      </c>
      <c r="X216">
        <v>54</v>
      </c>
      <c r="Y216">
        <v>190.83333333333334</v>
      </c>
      <c r="Z216">
        <v>63</v>
      </c>
      <c r="AA216">
        <v>517</v>
      </c>
      <c r="AB216">
        <v>53</v>
      </c>
      <c r="AC216">
        <v>232</v>
      </c>
      <c r="AD216">
        <v>0.3925925925925926</v>
      </c>
      <c r="AE216">
        <v>3</v>
      </c>
      <c r="AF216">
        <v>198</v>
      </c>
      <c r="AG216">
        <v>2.2222222222222223E-2</v>
      </c>
      <c r="AH216" s="4">
        <v>51</v>
      </c>
      <c r="AI216">
        <v>0.80952380952380953</v>
      </c>
      <c r="AJ216" s="4">
        <v>4</v>
      </c>
      <c r="AK216">
        <v>6.3492063492063489E-2</v>
      </c>
      <c r="AL216" s="4">
        <v>27</v>
      </c>
      <c r="AM216">
        <v>0.50943396226415094</v>
      </c>
      <c r="AN216" s="4">
        <v>6</v>
      </c>
      <c r="AO216">
        <v>0.11320754716981132</v>
      </c>
      <c r="AP216" s="4">
        <v>1</v>
      </c>
      <c r="AQ216">
        <v>7.4074074074074077E-3</v>
      </c>
      <c r="AR216" s="4">
        <v>0</v>
      </c>
      <c r="AS216">
        <v>0</v>
      </c>
      <c r="AT216" s="4">
        <v>0</v>
      </c>
      <c r="AU216" s="4">
        <v>0</v>
      </c>
      <c r="AV216" s="4">
        <v>4</v>
      </c>
      <c r="AW216">
        <v>1.7763157894736843</v>
      </c>
      <c r="AX216" s="4">
        <f t="shared" si="3"/>
        <v>76</v>
      </c>
      <c r="AY216" s="4">
        <v>60</v>
      </c>
      <c r="AZ216" s="4">
        <v>99</v>
      </c>
    </row>
    <row r="217" spans="1:52" x14ac:dyDescent="0.25">
      <c r="A217" s="4">
        <v>2017</v>
      </c>
      <c r="B217" s="4" t="s">
        <v>52</v>
      </c>
      <c r="C217" t="s">
        <v>242</v>
      </c>
      <c r="D217" t="s">
        <v>252</v>
      </c>
      <c r="E217" t="s">
        <v>762</v>
      </c>
      <c r="F217" s="4">
        <v>127</v>
      </c>
      <c r="G217">
        <v>119</v>
      </c>
      <c r="H217">
        <v>25</v>
      </c>
      <c r="I217">
        <v>122</v>
      </c>
      <c r="J217">
        <v>16.196721311475411</v>
      </c>
      <c r="K217">
        <v>3</v>
      </c>
      <c r="L217">
        <v>2.4590163934426229E-2</v>
      </c>
      <c r="M217">
        <v>0</v>
      </c>
      <c r="N217">
        <v>0</v>
      </c>
      <c r="O217">
        <v>0</v>
      </c>
      <c r="P217">
        <v>121</v>
      </c>
      <c r="Q217">
        <v>27</v>
      </c>
      <c r="R217">
        <v>43</v>
      </c>
      <c r="S217">
        <v>97</v>
      </c>
      <c r="T217">
        <v>62</v>
      </c>
      <c r="U217">
        <v>210.03225806451613</v>
      </c>
      <c r="V217">
        <v>56</v>
      </c>
      <c r="W217">
        <v>43.857142857142854</v>
      </c>
      <c r="X217">
        <v>56</v>
      </c>
      <c r="Y217">
        <v>264.03571428571428</v>
      </c>
      <c r="Z217">
        <v>45</v>
      </c>
      <c r="AA217">
        <v>640</v>
      </c>
      <c r="AB217">
        <v>59</v>
      </c>
      <c r="AC217">
        <v>314</v>
      </c>
      <c r="AD217">
        <v>0.46456692913385828</v>
      </c>
      <c r="AE217">
        <v>4</v>
      </c>
      <c r="AF217">
        <v>209</v>
      </c>
      <c r="AG217">
        <v>3.1496062992125984E-2</v>
      </c>
      <c r="AH217" s="4">
        <v>32</v>
      </c>
      <c r="AI217">
        <v>0.71111111111111114</v>
      </c>
      <c r="AJ217" s="4">
        <v>6</v>
      </c>
      <c r="AK217">
        <v>0.13333333333333333</v>
      </c>
      <c r="AL217" s="4">
        <v>36</v>
      </c>
      <c r="AM217">
        <v>0.61016949152542377</v>
      </c>
      <c r="AN217" s="4">
        <v>16</v>
      </c>
      <c r="AO217">
        <v>0.2711864406779661</v>
      </c>
      <c r="AP217" s="4">
        <v>0</v>
      </c>
      <c r="AQ217">
        <v>0</v>
      </c>
      <c r="AR217" s="4">
        <v>0</v>
      </c>
      <c r="AS217">
        <v>0</v>
      </c>
      <c r="AT217" s="4">
        <v>0</v>
      </c>
      <c r="AU217" s="4">
        <v>1</v>
      </c>
      <c r="AV217" s="4">
        <v>1</v>
      </c>
      <c r="AW217">
        <v>1.8142857142857143</v>
      </c>
      <c r="AX217" s="4">
        <f t="shared" si="3"/>
        <v>70</v>
      </c>
      <c r="AY217" s="4">
        <v>19</v>
      </c>
      <c r="AZ217" s="4">
        <v>66</v>
      </c>
    </row>
    <row r="218" spans="1:52" x14ac:dyDescent="0.25">
      <c r="A218" s="4">
        <v>2017</v>
      </c>
      <c r="B218" s="4" t="s">
        <v>52</v>
      </c>
      <c r="C218" t="s">
        <v>242</v>
      </c>
      <c r="D218" t="s">
        <v>181</v>
      </c>
      <c r="E218" t="s">
        <v>694</v>
      </c>
      <c r="F218" s="4">
        <v>119</v>
      </c>
      <c r="G218">
        <v>115</v>
      </c>
      <c r="H218">
        <v>7</v>
      </c>
      <c r="I218">
        <v>118</v>
      </c>
      <c r="J218">
        <v>9.5423728813559325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99</v>
      </c>
      <c r="Q218">
        <v>23</v>
      </c>
      <c r="R218">
        <v>36</v>
      </c>
      <c r="S218">
        <v>70</v>
      </c>
      <c r="T218">
        <v>20</v>
      </c>
      <c r="U218">
        <v>195.95</v>
      </c>
      <c r="V218">
        <v>20</v>
      </c>
      <c r="W218">
        <v>11.1</v>
      </c>
      <c r="X218">
        <v>97</v>
      </c>
      <c r="Y218">
        <v>158.27835051546393</v>
      </c>
      <c r="Z218">
        <v>18</v>
      </c>
      <c r="AA218">
        <v>520</v>
      </c>
      <c r="AB218">
        <v>99</v>
      </c>
      <c r="AC218">
        <v>179</v>
      </c>
      <c r="AD218">
        <v>0.83193277310924374</v>
      </c>
      <c r="AE218">
        <v>38</v>
      </c>
      <c r="AF218">
        <v>110</v>
      </c>
      <c r="AG218">
        <v>0.31932773109243695</v>
      </c>
      <c r="AH218" s="4">
        <v>7</v>
      </c>
      <c r="AI218">
        <v>0.3888888888888889</v>
      </c>
      <c r="AJ218" s="4">
        <v>6</v>
      </c>
      <c r="AK218">
        <v>0.33333333333333331</v>
      </c>
      <c r="AL218" s="4">
        <v>20</v>
      </c>
      <c r="AM218">
        <v>0.20202020202020202</v>
      </c>
      <c r="AN218" s="4">
        <v>14</v>
      </c>
      <c r="AO218">
        <v>0.14141414141414141</v>
      </c>
      <c r="AP218" s="4">
        <v>0</v>
      </c>
      <c r="AQ218">
        <v>0</v>
      </c>
      <c r="AR218" s="4">
        <v>0</v>
      </c>
      <c r="AS218">
        <v>0</v>
      </c>
      <c r="AT218" s="4">
        <v>0</v>
      </c>
      <c r="AU218" s="4">
        <v>0</v>
      </c>
      <c r="AV218" s="4">
        <v>3</v>
      </c>
      <c r="AW218">
        <v>1.803030303030303</v>
      </c>
      <c r="AX218" s="4">
        <f t="shared" si="3"/>
        <v>66</v>
      </c>
      <c r="AY218" s="4">
        <v>18</v>
      </c>
      <c r="AZ218" s="4">
        <v>30</v>
      </c>
    </row>
    <row r="219" spans="1:52" x14ac:dyDescent="0.25">
      <c r="A219" s="4">
        <v>2017</v>
      </c>
      <c r="B219" s="4" t="s">
        <v>52</v>
      </c>
      <c r="C219" t="s">
        <v>242</v>
      </c>
      <c r="D219" t="s">
        <v>253</v>
      </c>
      <c r="E219" t="s">
        <v>763</v>
      </c>
      <c r="F219" s="4">
        <v>111</v>
      </c>
      <c r="G219">
        <v>108</v>
      </c>
      <c r="H219">
        <v>6</v>
      </c>
      <c r="I219">
        <v>111</v>
      </c>
      <c r="J219">
        <v>9.1801801801801801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83</v>
      </c>
      <c r="Q219">
        <v>22</v>
      </c>
      <c r="R219">
        <v>47</v>
      </c>
      <c r="S219">
        <v>27</v>
      </c>
      <c r="T219">
        <v>2</v>
      </c>
      <c r="U219">
        <v>213.5</v>
      </c>
      <c r="V219">
        <v>1</v>
      </c>
      <c r="W219">
        <v>4</v>
      </c>
      <c r="X219">
        <v>109</v>
      </c>
      <c r="Y219">
        <v>99.761467889908261</v>
      </c>
      <c r="Z219">
        <v>1</v>
      </c>
      <c r="AA219">
        <v>177</v>
      </c>
      <c r="AB219">
        <v>109</v>
      </c>
      <c r="AC219">
        <v>131</v>
      </c>
      <c r="AD219">
        <v>0.98198198198198194</v>
      </c>
      <c r="AE219">
        <v>68</v>
      </c>
      <c r="AF219">
        <v>97</v>
      </c>
      <c r="AG219">
        <v>0.61261261261261257</v>
      </c>
      <c r="AH219" s="4">
        <v>2</v>
      </c>
      <c r="AI219">
        <v>0</v>
      </c>
      <c r="AJ219" s="4">
        <v>1</v>
      </c>
      <c r="AK219">
        <v>1</v>
      </c>
      <c r="AL219" s="4">
        <v>19</v>
      </c>
      <c r="AM219">
        <v>0.1743119266055046</v>
      </c>
      <c r="AN219" s="4">
        <v>11</v>
      </c>
      <c r="AO219">
        <v>0.10091743119266056</v>
      </c>
      <c r="AP219" s="4">
        <v>0</v>
      </c>
      <c r="AQ219">
        <v>0</v>
      </c>
      <c r="AR219" s="4">
        <v>0</v>
      </c>
      <c r="AS219">
        <v>0</v>
      </c>
      <c r="AT219" s="4">
        <v>0</v>
      </c>
      <c r="AU219" s="4">
        <v>0</v>
      </c>
      <c r="AV219" s="4">
        <v>0</v>
      </c>
      <c r="AW219">
        <v>1.4605263157894737</v>
      </c>
      <c r="AX219" s="4">
        <f t="shared" si="3"/>
        <v>76</v>
      </c>
      <c r="AY219" s="4">
        <v>1</v>
      </c>
      <c r="AZ219" s="4">
        <v>6</v>
      </c>
    </row>
    <row r="220" spans="1:52" x14ac:dyDescent="0.25">
      <c r="A220" s="4">
        <v>2017</v>
      </c>
      <c r="B220" s="4" t="s">
        <v>52</v>
      </c>
      <c r="C220" t="s">
        <v>242</v>
      </c>
      <c r="D220" t="s">
        <v>187</v>
      </c>
      <c r="E220" t="s">
        <v>700</v>
      </c>
      <c r="F220" s="4">
        <v>103</v>
      </c>
      <c r="G220">
        <v>93</v>
      </c>
      <c r="H220">
        <v>11</v>
      </c>
      <c r="I220">
        <v>103</v>
      </c>
      <c r="J220">
        <v>13.485436893203884</v>
      </c>
      <c r="K220">
        <v>2</v>
      </c>
      <c r="L220">
        <v>1.9417475728155338E-2</v>
      </c>
      <c r="M220">
        <v>0</v>
      </c>
      <c r="N220">
        <v>0</v>
      </c>
      <c r="O220">
        <v>0</v>
      </c>
      <c r="P220">
        <v>100</v>
      </c>
      <c r="Q220">
        <v>22</v>
      </c>
      <c r="R220">
        <v>31</v>
      </c>
      <c r="S220">
        <v>107</v>
      </c>
      <c r="T220">
        <v>57</v>
      </c>
      <c r="U220">
        <v>214.2982456140351</v>
      </c>
      <c r="V220">
        <v>47</v>
      </c>
      <c r="W220">
        <v>74.723404255319153</v>
      </c>
      <c r="X220">
        <v>45</v>
      </c>
      <c r="Y220">
        <v>220.51111111111112</v>
      </c>
      <c r="Z220">
        <v>37</v>
      </c>
      <c r="AA220">
        <v>660</v>
      </c>
      <c r="AB220">
        <v>45</v>
      </c>
      <c r="AC220">
        <v>257</v>
      </c>
      <c r="AD220">
        <v>0.43689320388349512</v>
      </c>
      <c r="AE220">
        <v>4</v>
      </c>
      <c r="AF220">
        <v>130</v>
      </c>
      <c r="AG220">
        <v>3.8834951456310676E-2</v>
      </c>
      <c r="AH220" s="4">
        <v>31</v>
      </c>
      <c r="AI220">
        <v>0.83783783783783783</v>
      </c>
      <c r="AJ220" s="4">
        <v>8</v>
      </c>
      <c r="AK220">
        <v>0.21621621621621623</v>
      </c>
      <c r="AL220" s="4">
        <v>15</v>
      </c>
      <c r="AM220">
        <v>0.33333333333333331</v>
      </c>
      <c r="AN220" s="4">
        <v>1</v>
      </c>
      <c r="AO220">
        <v>2.2222222222222223E-2</v>
      </c>
      <c r="AP220" s="4">
        <v>1</v>
      </c>
      <c r="AQ220">
        <v>9.7087378640776691E-3</v>
      </c>
      <c r="AR220" s="4">
        <v>0</v>
      </c>
      <c r="AS220">
        <v>0</v>
      </c>
      <c r="AT220" s="4">
        <v>0</v>
      </c>
      <c r="AU220" s="4">
        <v>0</v>
      </c>
      <c r="AV220" s="4">
        <v>6</v>
      </c>
      <c r="AW220">
        <v>1.6349206349206349</v>
      </c>
      <c r="AX220" s="4">
        <f t="shared" si="3"/>
        <v>63</v>
      </c>
      <c r="AY220" s="4">
        <v>16</v>
      </c>
      <c r="AZ220" s="4">
        <v>68</v>
      </c>
    </row>
    <row r="221" spans="1:52" x14ac:dyDescent="0.25">
      <c r="A221" s="4">
        <v>2017</v>
      </c>
      <c r="B221" s="4" t="s">
        <v>52</v>
      </c>
      <c r="C221" t="s">
        <v>242</v>
      </c>
      <c r="D221" t="s">
        <v>228</v>
      </c>
      <c r="E221" t="s">
        <v>739</v>
      </c>
      <c r="F221" s="4">
        <v>103</v>
      </c>
      <c r="G221">
        <v>95</v>
      </c>
      <c r="H221">
        <v>7</v>
      </c>
      <c r="I221">
        <v>102</v>
      </c>
      <c r="J221">
        <v>9.1372549019607838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91</v>
      </c>
      <c r="Q221">
        <v>17</v>
      </c>
      <c r="R221">
        <v>21</v>
      </c>
      <c r="S221">
        <v>77</v>
      </c>
      <c r="T221">
        <v>46</v>
      </c>
      <c r="U221">
        <v>145.84782608695653</v>
      </c>
      <c r="V221">
        <v>45</v>
      </c>
      <c r="W221">
        <v>43.444444444444443</v>
      </c>
      <c r="X221">
        <v>53</v>
      </c>
      <c r="Y221">
        <v>166.90566037735849</v>
      </c>
      <c r="Z221">
        <v>40</v>
      </c>
      <c r="AA221">
        <v>445</v>
      </c>
      <c r="AB221">
        <v>54</v>
      </c>
      <c r="AC221">
        <v>215</v>
      </c>
      <c r="AD221">
        <v>0.52427184466019416</v>
      </c>
      <c r="AE221">
        <v>2</v>
      </c>
      <c r="AF221">
        <v>122</v>
      </c>
      <c r="AG221">
        <v>1.9417475728155338E-2</v>
      </c>
      <c r="AH221" s="4">
        <v>20</v>
      </c>
      <c r="AI221">
        <v>0.5</v>
      </c>
      <c r="AJ221" s="4">
        <v>5</v>
      </c>
      <c r="AK221">
        <v>0.125</v>
      </c>
      <c r="AL221" s="4">
        <v>23</v>
      </c>
      <c r="AM221">
        <v>0.42592592592592593</v>
      </c>
      <c r="AN221" s="4">
        <v>4</v>
      </c>
      <c r="AO221">
        <v>7.407407407407407E-2</v>
      </c>
      <c r="AP221" s="4">
        <v>0</v>
      </c>
      <c r="AQ221">
        <v>0</v>
      </c>
      <c r="AR221" s="4">
        <v>0</v>
      </c>
      <c r="AS221">
        <v>0</v>
      </c>
      <c r="AT221" s="4">
        <v>0</v>
      </c>
      <c r="AU221" s="4">
        <v>0</v>
      </c>
      <c r="AV221" s="4">
        <v>6</v>
      </c>
      <c r="AW221">
        <v>1.7758620689655173</v>
      </c>
      <c r="AX221" s="4">
        <f t="shared" si="3"/>
        <v>58</v>
      </c>
      <c r="AY221" s="4">
        <v>12</v>
      </c>
      <c r="AZ221" s="4">
        <v>19</v>
      </c>
    </row>
    <row r="222" spans="1:52" x14ac:dyDescent="0.25">
      <c r="A222" s="4">
        <v>2017</v>
      </c>
      <c r="B222" s="4" t="s">
        <v>52</v>
      </c>
      <c r="C222" t="s">
        <v>242</v>
      </c>
      <c r="D222" t="s">
        <v>254</v>
      </c>
      <c r="E222" t="s">
        <v>604</v>
      </c>
      <c r="F222" s="4">
        <v>96</v>
      </c>
      <c r="G222">
        <v>93</v>
      </c>
      <c r="H222">
        <v>9</v>
      </c>
      <c r="I222">
        <v>96</v>
      </c>
      <c r="J222">
        <v>11.21875</v>
      </c>
      <c r="K222">
        <v>2</v>
      </c>
      <c r="L222">
        <v>2.0833333333333332E-2</v>
      </c>
      <c r="M222">
        <v>0</v>
      </c>
      <c r="N222">
        <v>0</v>
      </c>
      <c r="O222">
        <v>0</v>
      </c>
      <c r="P222">
        <v>95</v>
      </c>
      <c r="Q222">
        <v>19</v>
      </c>
      <c r="R222">
        <v>22</v>
      </c>
      <c r="S222">
        <v>84</v>
      </c>
      <c r="T222">
        <v>55</v>
      </c>
      <c r="U222">
        <v>168.54545454545453</v>
      </c>
      <c r="V222">
        <v>50</v>
      </c>
      <c r="W222">
        <v>21.58</v>
      </c>
      <c r="X222">
        <v>40</v>
      </c>
      <c r="Y222">
        <v>163.05000000000001</v>
      </c>
      <c r="Z222">
        <v>38</v>
      </c>
      <c r="AA222">
        <v>655</v>
      </c>
      <c r="AB222">
        <v>39</v>
      </c>
      <c r="AC222">
        <v>204</v>
      </c>
      <c r="AD222">
        <v>0.40625</v>
      </c>
      <c r="AE222">
        <v>0</v>
      </c>
      <c r="AF222">
        <v>0</v>
      </c>
      <c r="AG222">
        <v>0</v>
      </c>
      <c r="AH222" s="4">
        <v>25</v>
      </c>
      <c r="AI222">
        <v>0.65789473684210531</v>
      </c>
      <c r="AJ222" s="4">
        <v>3</v>
      </c>
      <c r="AK222">
        <v>7.8947368421052627E-2</v>
      </c>
      <c r="AL222" s="4">
        <v>16</v>
      </c>
      <c r="AM222">
        <v>0.41025641025641024</v>
      </c>
      <c r="AN222" s="4">
        <v>5</v>
      </c>
      <c r="AO222">
        <v>0.12820512820512819</v>
      </c>
      <c r="AP222" s="4">
        <v>0</v>
      </c>
      <c r="AQ222">
        <v>0</v>
      </c>
      <c r="AR222" s="4">
        <v>0</v>
      </c>
      <c r="AS222">
        <v>0</v>
      </c>
      <c r="AT222" s="4">
        <v>0</v>
      </c>
      <c r="AU222" s="4">
        <v>0</v>
      </c>
      <c r="AV222" s="4">
        <v>0</v>
      </c>
      <c r="AW222">
        <v>1.7142857142857142</v>
      </c>
      <c r="AX222" s="4">
        <f t="shared" si="3"/>
        <v>56</v>
      </c>
      <c r="AY222" s="4">
        <v>14</v>
      </c>
      <c r="AZ222" s="4">
        <v>34</v>
      </c>
    </row>
    <row r="223" spans="1:52" x14ac:dyDescent="0.25">
      <c r="A223" s="4">
        <v>2017</v>
      </c>
      <c r="B223" s="4" t="s">
        <v>52</v>
      </c>
      <c r="C223" t="s">
        <v>242</v>
      </c>
      <c r="D223" t="s">
        <v>255</v>
      </c>
      <c r="E223" t="s">
        <v>764</v>
      </c>
      <c r="F223" s="4">
        <v>91</v>
      </c>
      <c r="G223">
        <v>87</v>
      </c>
      <c r="H223">
        <v>11</v>
      </c>
      <c r="I223">
        <v>91</v>
      </c>
      <c r="J223">
        <v>14.274725274725276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80</v>
      </c>
      <c r="Q223">
        <v>18</v>
      </c>
      <c r="R223">
        <v>24</v>
      </c>
      <c r="S223">
        <v>63</v>
      </c>
      <c r="T223">
        <v>38</v>
      </c>
      <c r="U223">
        <v>171.57894736842104</v>
      </c>
      <c r="V223">
        <v>35</v>
      </c>
      <c r="W223">
        <v>67.085714285714289</v>
      </c>
      <c r="X223">
        <v>44</v>
      </c>
      <c r="Y223">
        <v>197.68181818181819</v>
      </c>
      <c r="Z223">
        <v>28</v>
      </c>
      <c r="AA223">
        <v>509</v>
      </c>
      <c r="AB223">
        <v>49</v>
      </c>
      <c r="AC223">
        <v>223</v>
      </c>
      <c r="AD223">
        <v>0.53846153846153844</v>
      </c>
      <c r="AE223">
        <v>5</v>
      </c>
      <c r="AF223">
        <v>242</v>
      </c>
      <c r="AG223">
        <v>5.4945054945054944E-2</v>
      </c>
      <c r="AH223" s="4">
        <v>18</v>
      </c>
      <c r="AI223">
        <v>0.6428571428571429</v>
      </c>
      <c r="AJ223" s="4">
        <v>2</v>
      </c>
      <c r="AK223">
        <v>7.1428571428571425E-2</v>
      </c>
      <c r="AL223" s="4">
        <v>15</v>
      </c>
      <c r="AM223">
        <v>0.30612244897959184</v>
      </c>
      <c r="AN223" s="4">
        <v>5</v>
      </c>
      <c r="AO223">
        <v>0.10204081632653061</v>
      </c>
      <c r="AP223" s="4">
        <v>1</v>
      </c>
      <c r="AQ223">
        <v>1.098901098901099E-2</v>
      </c>
      <c r="AR223" s="4">
        <v>0</v>
      </c>
      <c r="AS223">
        <v>0</v>
      </c>
      <c r="AT223" s="4">
        <v>0</v>
      </c>
      <c r="AU223" s="4">
        <v>0</v>
      </c>
      <c r="AV223" s="4">
        <v>5</v>
      </c>
      <c r="AW223">
        <v>1.4444444444444444</v>
      </c>
      <c r="AX223" s="4">
        <f t="shared" si="3"/>
        <v>63</v>
      </c>
      <c r="AY223" s="4">
        <v>7</v>
      </c>
      <c r="AZ223" s="4">
        <v>29</v>
      </c>
    </row>
    <row r="224" spans="1:52" x14ac:dyDescent="0.25">
      <c r="A224" s="4">
        <v>2017</v>
      </c>
      <c r="B224" s="4" t="s">
        <v>52</v>
      </c>
      <c r="C224" t="s">
        <v>242</v>
      </c>
      <c r="D224" t="s">
        <v>190</v>
      </c>
      <c r="E224" t="s">
        <v>703</v>
      </c>
      <c r="F224" s="4">
        <v>91</v>
      </c>
      <c r="G224">
        <v>73</v>
      </c>
      <c r="H224">
        <v>9</v>
      </c>
      <c r="I224">
        <v>90</v>
      </c>
      <c r="J224">
        <v>12.4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57</v>
      </c>
      <c r="Q224">
        <v>20</v>
      </c>
      <c r="R224">
        <v>15</v>
      </c>
      <c r="S224">
        <v>69</v>
      </c>
      <c r="T224">
        <v>25</v>
      </c>
      <c r="U224">
        <v>232.6</v>
      </c>
      <c r="V224">
        <v>22</v>
      </c>
      <c r="W224">
        <v>28.636363636363637</v>
      </c>
      <c r="X224">
        <v>52</v>
      </c>
      <c r="Y224">
        <v>149.21153846153845</v>
      </c>
      <c r="Z224">
        <v>21</v>
      </c>
      <c r="AA224">
        <v>683</v>
      </c>
      <c r="AB224">
        <v>59</v>
      </c>
      <c r="AC224">
        <v>167</v>
      </c>
      <c r="AD224">
        <v>0.64835164835164838</v>
      </c>
      <c r="AE224">
        <v>26</v>
      </c>
      <c r="AF224">
        <v>84</v>
      </c>
      <c r="AG224">
        <v>0.2857142857142857</v>
      </c>
      <c r="AH224" s="4">
        <v>11</v>
      </c>
      <c r="AI224">
        <v>0.52380952380952384</v>
      </c>
      <c r="AJ224" s="4">
        <v>2</v>
      </c>
      <c r="AK224">
        <v>9.5238095238095233E-2</v>
      </c>
      <c r="AL224" s="4">
        <v>11</v>
      </c>
      <c r="AM224">
        <v>0.1864406779661017</v>
      </c>
      <c r="AN224" s="4">
        <v>6</v>
      </c>
      <c r="AO224">
        <v>0.10169491525423729</v>
      </c>
      <c r="AP224" s="4">
        <v>0</v>
      </c>
      <c r="AQ224">
        <v>0</v>
      </c>
      <c r="AR224" s="4">
        <v>0</v>
      </c>
      <c r="AS224">
        <v>0</v>
      </c>
      <c r="AT224" s="4">
        <v>0</v>
      </c>
      <c r="AU224" s="4">
        <v>0</v>
      </c>
      <c r="AV224" s="4">
        <v>11</v>
      </c>
      <c r="AW224">
        <v>1.6545454545454545</v>
      </c>
      <c r="AX224" s="4">
        <f t="shared" si="3"/>
        <v>55</v>
      </c>
      <c r="AY224" s="4">
        <v>2</v>
      </c>
      <c r="AZ224" s="4">
        <v>42</v>
      </c>
    </row>
    <row r="225" spans="1:52" x14ac:dyDescent="0.25">
      <c r="A225" s="4">
        <v>2017</v>
      </c>
      <c r="B225" s="4" t="s">
        <v>52</v>
      </c>
      <c r="C225" t="s">
        <v>242</v>
      </c>
      <c r="D225" t="s">
        <v>176</v>
      </c>
      <c r="E225" t="s">
        <v>689</v>
      </c>
      <c r="F225" s="4">
        <v>88</v>
      </c>
      <c r="G225">
        <v>79</v>
      </c>
      <c r="H225">
        <v>7</v>
      </c>
      <c r="I225">
        <v>87</v>
      </c>
      <c r="J225">
        <v>8.7816091954022983</v>
      </c>
      <c r="K225">
        <v>2</v>
      </c>
      <c r="L225">
        <v>2.2988505747126436E-2</v>
      </c>
      <c r="M225">
        <v>0</v>
      </c>
      <c r="N225">
        <v>0</v>
      </c>
      <c r="O225">
        <v>0</v>
      </c>
      <c r="P225">
        <v>82</v>
      </c>
      <c r="Q225">
        <v>17</v>
      </c>
      <c r="R225">
        <v>15</v>
      </c>
      <c r="S225">
        <v>66</v>
      </c>
      <c r="T225">
        <v>55</v>
      </c>
      <c r="U225">
        <v>133.8909090909091</v>
      </c>
      <c r="V225">
        <v>51</v>
      </c>
      <c r="W225">
        <v>38.921568627450981</v>
      </c>
      <c r="X225">
        <v>27</v>
      </c>
      <c r="Y225">
        <v>181.33333333333334</v>
      </c>
      <c r="Z225">
        <v>53</v>
      </c>
      <c r="AA225">
        <v>474</v>
      </c>
      <c r="AB225">
        <v>29</v>
      </c>
      <c r="AC225">
        <v>223</v>
      </c>
      <c r="AD225">
        <v>0.32954545454545453</v>
      </c>
      <c r="AE225">
        <v>2</v>
      </c>
      <c r="AF225">
        <v>122</v>
      </c>
      <c r="AG225">
        <v>2.2727272727272728E-2</v>
      </c>
      <c r="AH225" s="4">
        <v>30</v>
      </c>
      <c r="AI225">
        <v>0.56603773584905659</v>
      </c>
      <c r="AJ225" s="4">
        <v>4</v>
      </c>
      <c r="AK225">
        <v>7.5471698113207544E-2</v>
      </c>
      <c r="AL225" s="4">
        <v>14</v>
      </c>
      <c r="AM225">
        <v>0.48275862068965519</v>
      </c>
      <c r="AN225" s="4">
        <v>6</v>
      </c>
      <c r="AO225">
        <v>0.20689655172413793</v>
      </c>
      <c r="AP225" s="4">
        <v>0</v>
      </c>
      <c r="AQ225">
        <v>0</v>
      </c>
      <c r="AR225" s="4">
        <v>0</v>
      </c>
      <c r="AS225">
        <v>0</v>
      </c>
      <c r="AT225" s="4">
        <v>0</v>
      </c>
      <c r="AU225" s="4">
        <v>0</v>
      </c>
      <c r="AV225" s="4">
        <v>1</v>
      </c>
      <c r="AW225">
        <v>1.6603773584905661</v>
      </c>
      <c r="AX225" s="4">
        <f t="shared" si="3"/>
        <v>53</v>
      </c>
      <c r="AY225" s="4">
        <v>13</v>
      </c>
      <c r="AZ225" s="4">
        <v>137</v>
      </c>
    </row>
    <row r="226" spans="1:52" x14ac:dyDescent="0.25">
      <c r="A226" s="4">
        <v>2017</v>
      </c>
      <c r="B226" s="4" t="s">
        <v>52</v>
      </c>
      <c r="C226" t="s">
        <v>242</v>
      </c>
      <c r="D226" t="s">
        <v>232</v>
      </c>
      <c r="E226" t="s">
        <v>743</v>
      </c>
      <c r="F226" s="4">
        <v>83</v>
      </c>
      <c r="G226">
        <v>80</v>
      </c>
      <c r="H226">
        <v>6</v>
      </c>
      <c r="I226">
        <v>83</v>
      </c>
      <c r="J226">
        <v>9.3975903614457827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28</v>
      </c>
      <c r="Q226">
        <v>13</v>
      </c>
      <c r="R226">
        <v>11</v>
      </c>
      <c r="S226">
        <v>17</v>
      </c>
      <c r="T226">
        <v>5</v>
      </c>
      <c r="U226">
        <v>190</v>
      </c>
      <c r="V226">
        <v>3</v>
      </c>
      <c r="W226">
        <v>2.6666666666666665</v>
      </c>
      <c r="X226">
        <v>68</v>
      </c>
      <c r="Y226">
        <v>58.323529411764703</v>
      </c>
      <c r="Z226">
        <v>5</v>
      </c>
      <c r="AA226">
        <v>607</v>
      </c>
      <c r="AB226">
        <v>73</v>
      </c>
      <c r="AC226">
        <v>84</v>
      </c>
      <c r="AD226">
        <v>0.87951807228915657</v>
      </c>
      <c r="AE226">
        <v>56</v>
      </c>
      <c r="AF226">
        <v>60</v>
      </c>
      <c r="AG226">
        <v>0.67469879518072284</v>
      </c>
      <c r="AH226" s="4">
        <v>1</v>
      </c>
      <c r="AI226">
        <v>0.2</v>
      </c>
      <c r="AJ226" s="4">
        <v>0</v>
      </c>
      <c r="AK226">
        <v>0</v>
      </c>
      <c r="AL226" s="4">
        <v>4</v>
      </c>
      <c r="AM226">
        <v>5.4794520547945202E-2</v>
      </c>
      <c r="AN226" s="4">
        <v>0</v>
      </c>
      <c r="AO226">
        <v>0</v>
      </c>
      <c r="AP226" s="4">
        <v>0</v>
      </c>
      <c r="AQ226">
        <v>0</v>
      </c>
      <c r="AR226" s="4">
        <v>0</v>
      </c>
      <c r="AS226">
        <v>0</v>
      </c>
      <c r="AT226" s="4">
        <v>0</v>
      </c>
      <c r="AU226" s="4">
        <v>0</v>
      </c>
      <c r="AV226" s="4">
        <v>12</v>
      </c>
      <c r="AW226">
        <v>1.7659574468085106</v>
      </c>
      <c r="AX226" s="4">
        <f t="shared" si="3"/>
        <v>47</v>
      </c>
      <c r="AY226" s="4">
        <v>0</v>
      </c>
      <c r="AZ226" s="4">
        <v>0</v>
      </c>
    </row>
    <row r="227" spans="1:52" x14ac:dyDescent="0.25">
      <c r="A227" s="4">
        <v>2017</v>
      </c>
      <c r="B227" s="4" t="s">
        <v>52</v>
      </c>
      <c r="C227" t="s">
        <v>242</v>
      </c>
      <c r="D227" t="s">
        <v>256</v>
      </c>
      <c r="E227" t="s">
        <v>765</v>
      </c>
      <c r="F227" s="4">
        <v>80</v>
      </c>
      <c r="G227">
        <v>75</v>
      </c>
      <c r="H227">
        <v>6</v>
      </c>
      <c r="I227">
        <v>80</v>
      </c>
      <c r="J227">
        <v>8.4</v>
      </c>
      <c r="K227">
        <v>2</v>
      </c>
      <c r="L227">
        <v>2.5000000000000001E-2</v>
      </c>
      <c r="M227">
        <v>0</v>
      </c>
      <c r="N227">
        <v>0</v>
      </c>
      <c r="O227">
        <v>0</v>
      </c>
      <c r="P227">
        <v>74</v>
      </c>
      <c r="Q227">
        <v>17</v>
      </c>
      <c r="R227">
        <v>25</v>
      </c>
      <c r="S227">
        <v>87</v>
      </c>
      <c r="T227">
        <v>50</v>
      </c>
      <c r="U227">
        <v>200.5</v>
      </c>
      <c r="V227">
        <v>44</v>
      </c>
      <c r="W227">
        <v>39.75</v>
      </c>
      <c r="X227">
        <v>26</v>
      </c>
      <c r="Y227">
        <v>242.80769230769232</v>
      </c>
      <c r="Z227">
        <v>40</v>
      </c>
      <c r="AA227">
        <v>576</v>
      </c>
      <c r="AB227">
        <v>24</v>
      </c>
      <c r="AC227">
        <v>291</v>
      </c>
      <c r="AD227">
        <v>0.3</v>
      </c>
      <c r="AE227">
        <v>0</v>
      </c>
      <c r="AF227">
        <v>0</v>
      </c>
      <c r="AG227">
        <v>0</v>
      </c>
      <c r="AH227" s="4">
        <v>28</v>
      </c>
      <c r="AI227">
        <v>0.7</v>
      </c>
      <c r="AJ227" s="4">
        <v>1</v>
      </c>
      <c r="AK227">
        <v>2.5000000000000001E-2</v>
      </c>
      <c r="AL227" s="4">
        <v>10</v>
      </c>
      <c r="AM227">
        <v>0.41666666666666669</v>
      </c>
      <c r="AN227" s="4">
        <v>2</v>
      </c>
      <c r="AO227">
        <v>8.3333333333333329E-2</v>
      </c>
      <c r="AP227" s="4">
        <v>0</v>
      </c>
      <c r="AQ227">
        <v>0</v>
      </c>
      <c r="AR227" s="4">
        <v>0</v>
      </c>
      <c r="AS227">
        <v>0</v>
      </c>
      <c r="AT227" s="4">
        <v>0</v>
      </c>
      <c r="AU227" s="4">
        <v>0</v>
      </c>
      <c r="AV227" s="4">
        <v>1</v>
      </c>
      <c r="AW227">
        <v>1.2698412698412698</v>
      </c>
      <c r="AX227" s="4">
        <f t="shared" si="3"/>
        <v>63</v>
      </c>
      <c r="AY227" s="4">
        <v>3</v>
      </c>
      <c r="AZ227" s="4">
        <v>12</v>
      </c>
    </row>
    <row r="228" spans="1:52" x14ac:dyDescent="0.25">
      <c r="A228" s="4">
        <v>2017</v>
      </c>
      <c r="B228" s="4" t="s">
        <v>52</v>
      </c>
      <c r="C228" t="s">
        <v>242</v>
      </c>
      <c r="D228" t="s">
        <v>257</v>
      </c>
      <c r="E228" t="s">
        <v>766</v>
      </c>
      <c r="F228" s="4">
        <v>80</v>
      </c>
      <c r="G228">
        <v>72</v>
      </c>
      <c r="H228">
        <v>6</v>
      </c>
      <c r="I228">
        <v>80</v>
      </c>
      <c r="J228">
        <v>7.65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71</v>
      </c>
      <c r="Q228">
        <v>18</v>
      </c>
      <c r="R228">
        <v>22</v>
      </c>
      <c r="S228">
        <v>73</v>
      </c>
      <c r="T228">
        <v>51</v>
      </c>
      <c r="U228">
        <v>158.49019607843138</v>
      </c>
      <c r="V228">
        <v>45</v>
      </c>
      <c r="W228">
        <v>10.933333333333334</v>
      </c>
      <c r="X228">
        <v>26</v>
      </c>
      <c r="Y228">
        <v>200.53846153846155</v>
      </c>
      <c r="Z228">
        <v>39</v>
      </c>
      <c r="AA228">
        <v>498</v>
      </c>
      <c r="AB228">
        <v>25</v>
      </c>
      <c r="AC228">
        <v>198</v>
      </c>
      <c r="AD228">
        <v>0.3125</v>
      </c>
      <c r="AE228">
        <v>4</v>
      </c>
      <c r="AF228">
        <v>74</v>
      </c>
      <c r="AG228">
        <v>0.05</v>
      </c>
      <c r="AH228" s="4">
        <v>28</v>
      </c>
      <c r="AI228">
        <v>0.71794871794871795</v>
      </c>
      <c r="AJ228" s="4">
        <v>5</v>
      </c>
      <c r="AK228">
        <v>0.12820512820512819</v>
      </c>
      <c r="AL228" s="4">
        <v>8</v>
      </c>
      <c r="AM228">
        <v>0.32</v>
      </c>
      <c r="AN228" s="4">
        <v>3</v>
      </c>
      <c r="AO228">
        <v>0.12</v>
      </c>
      <c r="AP228" s="4">
        <v>0</v>
      </c>
      <c r="AQ228">
        <v>0</v>
      </c>
      <c r="AR228" s="4">
        <v>0</v>
      </c>
      <c r="AS228">
        <v>0</v>
      </c>
      <c r="AT228" s="4">
        <v>0</v>
      </c>
      <c r="AU228" s="4">
        <v>0</v>
      </c>
      <c r="AV228" s="4">
        <v>1</v>
      </c>
      <c r="AW228">
        <v>1.4545454545454546</v>
      </c>
      <c r="AX228" s="4">
        <f t="shared" si="3"/>
        <v>55</v>
      </c>
      <c r="AY228" s="4">
        <v>7</v>
      </c>
      <c r="AZ228" s="4">
        <v>27</v>
      </c>
    </row>
    <row r="229" spans="1:52" x14ac:dyDescent="0.25">
      <c r="A229" s="4">
        <v>2017</v>
      </c>
      <c r="B229" s="4" t="s">
        <v>52</v>
      </c>
      <c r="C229" t="s">
        <v>242</v>
      </c>
      <c r="D229" t="s">
        <v>177</v>
      </c>
      <c r="E229" t="s">
        <v>690</v>
      </c>
      <c r="F229" s="4">
        <v>73</v>
      </c>
      <c r="G229">
        <v>71</v>
      </c>
      <c r="H229">
        <v>5</v>
      </c>
      <c r="I229">
        <v>72</v>
      </c>
      <c r="J229">
        <v>7.5</v>
      </c>
      <c r="K229">
        <v>2</v>
      </c>
      <c r="L229">
        <v>2.7777777777777776E-2</v>
      </c>
      <c r="M229">
        <v>0</v>
      </c>
      <c r="N229">
        <v>0</v>
      </c>
      <c r="O229">
        <v>0</v>
      </c>
      <c r="P229">
        <v>67</v>
      </c>
      <c r="Q229">
        <v>16</v>
      </c>
      <c r="R229">
        <v>25</v>
      </c>
      <c r="S229">
        <v>104</v>
      </c>
      <c r="T229">
        <v>33</v>
      </c>
      <c r="U229">
        <v>164.03030303030303</v>
      </c>
      <c r="V229">
        <v>30</v>
      </c>
      <c r="W229">
        <v>25.3</v>
      </c>
      <c r="X229">
        <v>40</v>
      </c>
      <c r="Y229">
        <v>221.97499999999999</v>
      </c>
      <c r="Z229">
        <v>27</v>
      </c>
      <c r="AA229">
        <v>448</v>
      </c>
      <c r="AB229">
        <v>40</v>
      </c>
      <c r="AC229">
        <v>250</v>
      </c>
      <c r="AD229">
        <v>0.54794520547945202</v>
      </c>
      <c r="AE229">
        <v>1</v>
      </c>
      <c r="AF229">
        <v>415</v>
      </c>
      <c r="AG229">
        <v>1.3698630136986301E-2</v>
      </c>
      <c r="AH229" s="4">
        <v>15</v>
      </c>
      <c r="AI229">
        <v>0.55555555555555558</v>
      </c>
      <c r="AJ229" s="4">
        <v>3</v>
      </c>
      <c r="AK229">
        <v>0.1111111111111111</v>
      </c>
      <c r="AL229" s="4">
        <v>16</v>
      </c>
      <c r="AM229">
        <v>0.4</v>
      </c>
      <c r="AN229" s="4">
        <v>5</v>
      </c>
      <c r="AO229">
        <v>0.125</v>
      </c>
      <c r="AP229" s="4">
        <v>0</v>
      </c>
      <c r="AQ229">
        <v>0</v>
      </c>
      <c r="AR229" s="4">
        <v>0</v>
      </c>
      <c r="AS229">
        <v>0</v>
      </c>
      <c r="AT229" s="4">
        <v>0</v>
      </c>
      <c r="AU229" s="4">
        <v>1</v>
      </c>
      <c r="AV229" s="4">
        <v>0</v>
      </c>
      <c r="AW229">
        <v>1.5869565217391304</v>
      </c>
      <c r="AX229" s="4">
        <f t="shared" si="3"/>
        <v>46</v>
      </c>
      <c r="AY229" s="4">
        <v>11</v>
      </c>
      <c r="AZ229" s="4">
        <v>41</v>
      </c>
    </row>
    <row r="230" spans="1:52" x14ac:dyDescent="0.25">
      <c r="A230" s="4">
        <v>2017</v>
      </c>
      <c r="B230" s="4" t="s">
        <v>52</v>
      </c>
      <c r="C230" t="s">
        <v>242</v>
      </c>
      <c r="D230" t="s">
        <v>258</v>
      </c>
      <c r="E230" t="s">
        <v>767</v>
      </c>
      <c r="F230" s="4">
        <v>71</v>
      </c>
      <c r="G230">
        <v>67</v>
      </c>
      <c r="H230">
        <v>6</v>
      </c>
      <c r="I230">
        <v>71</v>
      </c>
      <c r="J230">
        <v>7.774647887323944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64</v>
      </c>
      <c r="Q230">
        <v>19</v>
      </c>
      <c r="R230">
        <v>14</v>
      </c>
      <c r="S230">
        <v>104</v>
      </c>
      <c r="T230">
        <v>33</v>
      </c>
      <c r="U230">
        <v>245.09090909090909</v>
      </c>
      <c r="V230">
        <v>30</v>
      </c>
      <c r="W230">
        <v>37.266666666666666</v>
      </c>
      <c r="X230">
        <v>33</v>
      </c>
      <c r="Y230">
        <v>256.030303030303</v>
      </c>
      <c r="Z230">
        <v>31</v>
      </c>
      <c r="AA230">
        <v>470</v>
      </c>
      <c r="AB230">
        <v>35</v>
      </c>
      <c r="AC230">
        <v>315</v>
      </c>
      <c r="AD230">
        <v>0.49295774647887325</v>
      </c>
      <c r="AE230">
        <v>2</v>
      </c>
      <c r="AF230">
        <v>182</v>
      </c>
      <c r="AG230">
        <v>2.8169014084507043E-2</v>
      </c>
      <c r="AH230" s="4">
        <v>12</v>
      </c>
      <c r="AI230">
        <v>0.38709677419354838</v>
      </c>
      <c r="AJ230" s="4">
        <v>2</v>
      </c>
      <c r="AK230">
        <v>6.4516129032258063E-2</v>
      </c>
      <c r="AL230" s="4">
        <v>11</v>
      </c>
      <c r="AM230">
        <v>0.31428571428571428</v>
      </c>
      <c r="AN230" s="4">
        <v>5</v>
      </c>
      <c r="AO230">
        <v>0.14285714285714285</v>
      </c>
      <c r="AP230" s="4">
        <v>0</v>
      </c>
      <c r="AQ230">
        <v>0</v>
      </c>
      <c r="AR230" s="4">
        <v>0</v>
      </c>
      <c r="AS230">
        <v>0</v>
      </c>
      <c r="AT230" s="4">
        <v>0</v>
      </c>
      <c r="AU230" s="4">
        <v>0</v>
      </c>
      <c r="AV230" s="4">
        <v>2</v>
      </c>
      <c r="AW230">
        <v>1.1833333333333333</v>
      </c>
      <c r="AX230" s="4">
        <f t="shared" si="3"/>
        <v>60</v>
      </c>
      <c r="AY230" s="4">
        <v>6</v>
      </c>
      <c r="AZ230" s="4">
        <v>32</v>
      </c>
    </row>
    <row r="231" spans="1:52" x14ac:dyDescent="0.25">
      <c r="A231" s="4">
        <v>2017</v>
      </c>
      <c r="B231" s="4" t="s">
        <v>52</v>
      </c>
      <c r="C231" t="s">
        <v>242</v>
      </c>
      <c r="D231" t="s">
        <v>259</v>
      </c>
      <c r="E231" t="s">
        <v>768</v>
      </c>
      <c r="F231" s="4">
        <v>70</v>
      </c>
      <c r="G231">
        <v>64</v>
      </c>
      <c r="H231">
        <v>7</v>
      </c>
      <c r="I231">
        <v>70</v>
      </c>
      <c r="J231">
        <v>9.0142857142857142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67</v>
      </c>
      <c r="Q231">
        <v>26</v>
      </c>
      <c r="R231">
        <v>22</v>
      </c>
      <c r="S231">
        <v>133</v>
      </c>
      <c r="T231">
        <v>36</v>
      </c>
      <c r="U231">
        <v>258.72222222222223</v>
      </c>
      <c r="V231">
        <v>21</v>
      </c>
      <c r="W231">
        <v>112</v>
      </c>
      <c r="X231">
        <v>32</v>
      </c>
      <c r="Y231">
        <v>283.53125</v>
      </c>
      <c r="Z231">
        <v>33</v>
      </c>
      <c r="AA231">
        <v>703</v>
      </c>
      <c r="AB231">
        <v>31</v>
      </c>
      <c r="AC231">
        <v>309</v>
      </c>
      <c r="AD231">
        <v>0.44285714285714284</v>
      </c>
      <c r="AE231">
        <v>0</v>
      </c>
      <c r="AF231">
        <v>0</v>
      </c>
      <c r="AG231">
        <v>0</v>
      </c>
      <c r="AH231" s="4">
        <v>20</v>
      </c>
      <c r="AI231">
        <v>0.60606060606060608</v>
      </c>
      <c r="AJ231" s="4">
        <v>1</v>
      </c>
      <c r="AK231">
        <v>3.0303030303030304E-2</v>
      </c>
      <c r="AL231" s="4">
        <v>19</v>
      </c>
      <c r="AM231">
        <v>0.61290322580645162</v>
      </c>
      <c r="AN231" s="4">
        <v>2</v>
      </c>
      <c r="AO231">
        <v>6.4516129032258063E-2</v>
      </c>
      <c r="AP231" s="4">
        <v>0</v>
      </c>
      <c r="AQ231">
        <v>0</v>
      </c>
      <c r="AR231" s="4">
        <v>0</v>
      </c>
      <c r="AS231">
        <v>0</v>
      </c>
      <c r="AT231" s="4">
        <v>0</v>
      </c>
      <c r="AU231" s="4">
        <v>0</v>
      </c>
      <c r="AV231" s="4">
        <v>2</v>
      </c>
      <c r="AW231">
        <v>1.320754716981132</v>
      </c>
      <c r="AX231" s="4">
        <f t="shared" si="3"/>
        <v>53</v>
      </c>
      <c r="AY231" s="4">
        <v>18</v>
      </c>
      <c r="AZ231" s="4">
        <v>128</v>
      </c>
    </row>
    <row r="232" spans="1:52" x14ac:dyDescent="0.25">
      <c r="A232" s="4">
        <v>2017</v>
      </c>
      <c r="B232" s="4" t="s">
        <v>52</v>
      </c>
      <c r="C232" t="s">
        <v>242</v>
      </c>
      <c r="D232" t="s">
        <v>260</v>
      </c>
      <c r="E232" t="s">
        <v>769</v>
      </c>
      <c r="F232" s="4">
        <v>64</v>
      </c>
      <c r="G232">
        <v>61</v>
      </c>
      <c r="H232">
        <v>8</v>
      </c>
      <c r="I232">
        <v>64</v>
      </c>
      <c r="J232">
        <v>10.078125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62</v>
      </c>
      <c r="Q232">
        <v>21</v>
      </c>
      <c r="R232">
        <v>19</v>
      </c>
      <c r="S232">
        <v>144</v>
      </c>
      <c r="T232">
        <v>40</v>
      </c>
      <c r="U232">
        <v>229.9</v>
      </c>
      <c r="V232">
        <v>35</v>
      </c>
      <c r="W232">
        <v>76.457142857142856</v>
      </c>
      <c r="X232">
        <v>22</v>
      </c>
      <c r="Y232">
        <v>231.45454545454547</v>
      </c>
      <c r="Z232">
        <v>34</v>
      </c>
      <c r="AA232">
        <v>643</v>
      </c>
      <c r="AB232">
        <v>24</v>
      </c>
      <c r="AC232">
        <v>256</v>
      </c>
      <c r="AD232">
        <v>0.375</v>
      </c>
      <c r="AE232">
        <v>0</v>
      </c>
      <c r="AF232">
        <v>0</v>
      </c>
      <c r="AG232">
        <v>0</v>
      </c>
      <c r="AH232" s="4">
        <v>30</v>
      </c>
      <c r="AI232">
        <v>0.88235294117647056</v>
      </c>
      <c r="AJ232" s="4">
        <v>6</v>
      </c>
      <c r="AK232">
        <v>0.17647058823529413</v>
      </c>
      <c r="AL232" s="4">
        <v>9</v>
      </c>
      <c r="AM232">
        <v>0.375</v>
      </c>
      <c r="AN232" s="4">
        <v>1</v>
      </c>
      <c r="AO232">
        <v>4.1666666666666664E-2</v>
      </c>
      <c r="AP232" s="4">
        <v>0</v>
      </c>
      <c r="AQ232">
        <v>0</v>
      </c>
      <c r="AR232" s="4">
        <v>0</v>
      </c>
      <c r="AS232">
        <v>0</v>
      </c>
      <c r="AT232" s="4">
        <v>0</v>
      </c>
      <c r="AU232" s="4">
        <v>1</v>
      </c>
      <c r="AV232" s="4">
        <v>1</v>
      </c>
      <c r="AW232">
        <v>1.2075471698113207</v>
      </c>
      <c r="AX232" s="4">
        <f t="shared" si="3"/>
        <v>53</v>
      </c>
      <c r="AY232" s="4">
        <v>12</v>
      </c>
      <c r="AZ232" s="4">
        <v>66</v>
      </c>
    </row>
    <row r="233" spans="1:52" x14ac:dyDescent="0.25">
      <c r="A233" s="4">
        <v>2017</v>
      </c>
      <c r="B233" s="4" t="s">
        <v>52</v>
      </c>
      <c r="C233" t="s">
        <v>242</v>
      </c>
      <c r="D233" t="s">
        <v>261</v>
      </c>
      <c r="E233" t="s">
        <v>770</v>
      </c>
      <c r="F233" s="4">
        <v>61</v>
      </c>
      <c r="G233">
        <v>58</v>
      </c>
      <c r="H233">
        <v>8</v>
      </c>
      <c r="I233">
        <v>61</v>
      </c>
      <c r="J233">
        <v>10.737704918032787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53</v>
      </c>
      <c r="Q233">
        <v>21</v>
      </c>
      <c r="R233">
        <v>13</v>
      </c>
      <c r="S233">
        <v>103</v>
      </c>
      <c r="T233">
        <v>34</v>
      </c>
      <c r="U233">
        <v>216.3235294117647</v>
      </c>
      <c r="V233">
        <v>33</v>
      </c>
      <c r="W233">
        <v>33.060606060606062</v>
      </c>
      <c r="X233">
        <v>23</v>
      </c>
      <c r="Y233">
        <v>157.13043478260869</v>
      </c>
      <c r="Z233">
        <v>28</v>
      </c>
      <c r="AA233">
        <v>542</v>
      </c>
      <c r="AB233">
        <v>26</v>
      </c>
      <c r="AC233">
        <v>203</v>
      </c>
      <c r="AD233">
        <v>0.42622950819672129</v>
      </c>
      <c r="AE233">
        <v>3</v>
      </c>
      <c r="AF233">
        <v>67</v>
      </c>
      <c r="AG233">
        <v>4.9180327868852458E-2</v>
      </c>
      <c r="AH233" s="4">
        <v>16</v>
      </c>
      <c r="AI233">
        <v>0.5714285714285714</v>
      </c>
      <c r="AJ233" s="4">
        <v>1</v>
      </c>
      <c r="AK233">
        <v>3.5714285714285712E-2</v>
      </c>
      <c r="AL233" s="4">
        <v>7</v>
      </c>
      <c r="AM233">
        <v>0.26923076923076922</v>
      </c>
      <c r="AN233" s="4">
        <v>3</v>
      </c>
      <c r="AO233">
        <v>0.11538461538461539</v>
      </c>
      <c r="AP233" s="4">
        <v>0</v>
      </c>
      <c r="AQ233">
        <v>0</v>
      </c>
      <c r="AR233" s="4">
        <v>0</v>
      </c>
      <c r="AS233">
        <v>0</v>
      </c>
      <c r="AT233" s="4">
        <v>0</v>
      </c>
      <c r="AU233" s="4">
        <v>0</v>
      </c>
      <c r="AV233" s="4">
        <v>3</v>
      </c>
      <c r="AW233">
        <v>1.6486486486486487</v>
      </c>
      <c r="AX233" s="4">
        <f t="shared" si="3"/>
        <v>37</v>
      </c>
      <c r="AY233" s="4">
        <v>27</v>
      </c>
      <c r="AZ233" s="4">
        <v>66</v>
      </c>
    </row>
    <row r="234" spans="1:52" x14ac:dyDescent="0.25">
      <c r="A234" s="4">
        <v>2017</v>
      </c>
      <c r="B234" s="4" t="s">
        <v>52</v>
      </c>
      <c r="C234" t="s">
        <v>242</v>
      </c>
      <c r="D234" t="s">
        <v>175</v>
      </c>
      <c r="E234" t="s">
        <v>688</v>
      </c>
      <c r="F234" s="4">
        <v>55</v>
      </c>
      <c r="G234">
        <v>53</v>
      </c>
      <c r="H234">
        <v>5</v>
      </c>
      <c r="I234">
        <v>55</v>
      </c>
      <c r="J234">
        <v>7.6181818181818182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43</v>
      </c>
      <c r="Q234">
        <v>32</v>
      </c>
      <c r="R234">
        <v>19</v>
      </c>
      <c r="S234">
        <v>69</v>
      </c>
      <c r="T234">
        <v>2</v>
      </c>
      <c r="U234">
        <v>248.5</v>
      </c>
      <c r="V234">
        <v>2</v>
      </c>
      <c r="W234">
        <v>52.5</v>
      </c>
      <c r="X234">
        <v>53</v>
      </c>
      <c r="Y234">
        <v>144.45283018867926</v>
      </c>
      <c r="Z234">
        <v>2</v>
      </c>
      <c r="AA234">
        <v>442</v>
      </c>
      <c r="AB234">
        <v>53</v>
      </c>
      <c r="AC234">
        <v>169</v>
      </c>
      <c r="AD234">
        <v>0.96363636363636362</v>
      </c>
      <c r="AE234">
        <v>28</v>
      </c>
      <c r="AF234">
        <v>123</v>
      </c>
      <c r="AG234">
        <v>0.50909090909090904</v>
      </c>
      <c r="AH234" s="4">
        <v>1</v>
      </c>
      <c r="AI234">
        <v>0.5</v>
      </c>
      <c r="AJ234" s="4">
        <v>0</v>
      </c>
      <c r="AK234">
        <v>0</v>
      </c>
      <c r="AL234" s="4">
        <v>12</v>
      </c>
      <c r="AM234">
        <v>0.22641509433962265</v>
      </c>
      <c r="AN234" s="4">
        <v>4</v>
      </c>
      <c r="AO234">
        <v>7.5471698113207544E-2</v>
      </c>
      <c r="AP234" s="4">
        <v>0</v>
      </c>
      <c r="AQ234">
        <v>0</v>
      </c>
      <c r="AR234" s="4">
        <v>0</v>
      </c>
      <c r="AS234">
        <v>0</v>
      </c>
      <c r="AT234" s="4">
        <v>0</v>
      </c>
      <c r="AU234" s="4">
        <v>0</v>
      </c>
      <c r="AV234" s="4">
        <v>0</v>
      </c>
      <c r="AW234">
        <v>1.4473684210526316</v>
      </c>
      <c r="AX234" s="4">
        <f t="shared" si="3"/>
        <v>38</v>
      </c>
      <c r="AY234" s="4">
        <v>1</v>
      </c>
      <c r="AZ234" s="4">
        <v>1</v>
      </c>
    </row>
    <row r="235" spans="1:52" x14ac:dyDescent="0.25">
      <c r="A235" s="4">
        <v>2017</v>
      </c>
      <c r="B235" s="4" t="s">
        <v>52</v>
      </c>
      <c r="C235" t="s">
        <v>242</v>
      </c>
      <c r="D235" t="s">
        <v>262</v>
      </c>
      <c r="E235" t="s">
        <v>771</v>
      </c>
      <c r="F235" s="4">
        <v>48</v>
      </c>
      <c r="G235">
        <v>45</v>
      </c>
      <c r="H235">
        <v>9</v>
      </c>
      <c r="I235">
        <v>48</v>
      </c>
      <c r="J235">
        <v>10.8125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44</v>
      </c>
      <c r="Q235">
        <v>17</v>
      </c>
      <c r="R235">
        <v>19</v>
      </c>
      <c r="S235">
        <v>64</v>
      </c>
      <c r="T235">
        <v>18</v>
      </c>
      <c r="U235">
        <v>185.5</v>
      </c>
      <c r="V235">
        <v>14</v>
      </c>
      <c r="W235">
        <v>23.571428571428573</v>
      </c>
      <c r="X235">
        <v>27</v>
      </c>
      <c r="Y235">
        <v>298.7037037037037</v>
      </c>
      <c r="Z235">
        <v>15</v>
      </c>
      <c r="AA235">
        <v>628</v>
      </c>
      <c r="AB235">
        <v>29</v>
      </c>
      <c r="AC235">
        <v>304</v>
      </c>
      <c r="AD235">
        <v>0.60416666666666663</v>
      </c>
      <c r="AE235">
        <v>3</v>
      </c>
      <c r="AF235">
        <v>255</v>
      </c>
      <c r="AG235">
        <v>6.25E-2</v>
      </c>
      <c r="AH235" s="4">
        <v>9</v>
      </c>
      <c r="AI235">
        <v>0.6</v>
      </c>
      <c r="AJ235" s="4">
        <v>0</v>
      </c>
      <c r="AK235">
        <v>0</v>
      </c>
      <c r="AL235" s="4">
        <v>8</v>
      </c>
      <c r="AM235">
        <v>0.27586206896551724</v>
      </c>
      <c r="AN235" s="4">
        <v>3</v>
      </c>
      <c r="AO235">
        <v>0.10344827586206896</v>
      </c>
      <c r="AP235" s="4">
        <v>0</v>
      </c>
      <c r="AQ235">
        <v>0</v>
      </c>
      <c r="AR235" s="4">
        <v>0</v>
      </c>
      <c r="AS235">
        <v>0</v>
      </c>
      <c r="AT235" s="4">
        <v>1</v>
      </c>
      <c r="AU235" s="4">
        <v>0</v>
      </c>
      <c r="AV235" s="4">
        <v>1</v>
      </c>
      <c r="AW235">
        <v>1.0909090909090908</v>
      </c>
      <c r="AX235" s="4">
        <f t="shared" si="3"/>
        <v>44</v>
      </c>
      <c r="AY235" s="4">
        <v>2</v>
      </c>
      <c r="AZ235" s="4">
        <v>70</v>
      </c>
    </row>
    <row r="236" spans="1:52" x14ac:dyDescent="0.25">
      <c r="A236" s="4">
        <v>2017</v>
      </c>
      <c r="B236" s="4" t="s">
        <v>52</v>
      </c>
      <c r="C236" t="s">
        <v>242</v>
      </c>
      <c r="D236" t="s">
        <v>263</v>
      </c>
      <c r="E236" t="s">
        <v>772</v>
      </c>
      <c r="F236" s="4">
        <v>48</v>
      </c>
      <c r="G236">
        <v>43</v>
      </c>
      <c r="H236">
        <v>7</v>
      </c>
      <c r="I236">
        <v>48</v>
      </c>
      <c r="J236">
        <v>9.8958333333333339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44</v>
      </c>
      <c r="Q236">
        <v>18</v>
      </c>
      <c r="R236">
        <v>12</v>
      </c>
      <c r="S236">
        <v>70</v>
      </c>
      <c r="T236">
        <v>24</v>
      </c>
      <c r="U236">
        <v>191.375</v>
      </c>
      <c r="V236">
        <v>13</v>
      </c>
      <c r="W236">
        <v>36.769230769230766</v>
      </c>
      <c r="X236">
        <v>21</v>
      </c>
      <c r="Y236">
        <v>207.1904761904762</v>
      </c>
      <c r="Z236">
        <v>19</v>
      </c>
      <c r="AA236">
        <v>526</v>
      </c>
      <c r="AB236">
        <v>23</v>
      </c>
      <c r="AC236">
        <v>256</v>
      </c>
      <c r="AD236">
        <v>0.47916666666666669</v>
      </c>
      <c r="AE236">
        <v>0</v>
      </c>
      <c r="AF236">
        <v>0</v>
      </c>
      <c r="AG236">
        <v>0</v>
      </c>
      <c r="AH236" s="4">
        <v>14</v>
      </c>
      <c r="AI236">
        <v>0.73684210526315785</v>
      </c>
      <c r="AJ236" s="4">
        <v>2</v>
      </c>
      <c r="AK236">
        <v>0.10526315789473684</v>
      </c>
      <c r="AL236" s="4">
        <v>9</v>
      </c>
      <c r="AM236">
        <v>0.39130434782608697</v>
      </c>
      <c r="AN236" s="4">
        <v>3</v>
      </c>
      <c r="AO236">
        <v>0.13043478260869565</v>
      </c>
      <c r="AP236" s="4">
        <v>0</v>
      </c>
      <c r="AQ236">
        <v>0</v>
      </c>
      <c r="AR236" s="4">
        <v>0</v>
      </c>
      <c r="AS236">
        <v>0</v>
      </c>
      <c r="AT236" s="4">
        <v>0</v>
      </c>
      <c r="AU236" s="4">
        <v>0</v>
      </c>
      <c r="AV236" s="4">
        <v>0</v>
      </c>
      <c r="AW236">
        <v>1.1162790697674418</v>
      </c>
      <c r="AX236" s="4">
        <f t="shared" si="3"/>
        <v>43</v>
      </c>
      <c r="AY236" s="4">
        <v>6</v>
      </c>
      <c r="AZ236" s="4">
        <v>22</v>
      </c>
    </row>
    <row r="237" spans="1:52" x14ac:dyDescent="0.25">
      <c r="A237" s="4">
        <v>2017</v>
      </c>
      <c r="B237" s="4" t="s">
        <v>52</v>
      </c>
      <c r="C237" t="s">
        <v>242</v>
      </c>
      <c r="D237" t="s">
        <v>173</v>
      </c>
      <c r="E237" t="s">
        <v>686</v>
      </c>
      <c r="F237" s="4">
        <v>42</v>
      </c>
      <c r="G237">
        <v>41</v>
      </c>
      <c r="H237">
        <v>3</v>
      </c>
      <c r="I237">
        <v>42</v>
      </c>
      <c r="J237">
        <v>5.833333333333333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40</v>
      </c>
      <c r="Q237">
        <v>14</v>
      </c>
      <c r="R237">
        <v>11</v>
      </c>
      <c r="S237">
        <v>87</v>
      </c>
      <c r="T237">
        <v>28</v>
      </c>
      <c r="U237">
        <v>179.07142857142858</v>
      </c>
      <c r="V237">
        <v>25</v>
      </c>
      <c r="W237">
        <v>44.6</v>
      </c>
      <c r="X237">
        <v>13</v>
      </c>
      <c r="Y237">
        <v>178.84615384615384</v>
      </c>
      <c r="Z237">
        <v>28</v>
      </c>
      <c r="AA237">
        <v>451</v>
      </c>
      <c r="AB237">
        <v>13</v>
      </c>
      <c r="AC237">
        <v>214</v>
      </c>
      <c r="AD237">
        <v>0.30952380952380953</v>
      </c>
      <c r="AE237">
        <v>0</v>
      </c>
      <c r="AF237">
        <v>0</v>
      </c>
      <c r="AG237">
        <v>0</v>
      </c>
      <c r="AH237" s="4">
        <v>12</v>
      </c>
      <c r="AI237">
        <v>0.42857142857142855</v>
      </c>
      <c r="AJ237" s="4">
        <v>0</v>
      </c>
      <c r="AK237">
        <v>0</v>
      </c>
      <c r="AL237" s="4">
        <v>8</v>
      </c>
      <c r="AM237">
        <v>0.61538461538461542</v>
      </c>
      <c r="AN237" s="4">
        <v>1</v>
      </c>
      <c r="AO237">
        <v>7.6923076923076927E-2</v>
      </c>
      <c r="AP237" s="4">
        <v>0</v>
      </c>
      <c r="AQ237">
        <v>0</v>
      </c>
      <c r="AR237" s="4">
        <v>0</v>
      </c>
      <c r="AS237">
        <v>0</v>
      </c>
      <c r="AT237" s="4">
        <v>0</v>
      </c>
      <c r="AU237" s="4">
        <v>0</v>
      </c>
      <c r="AV237" s="4">
        <v>0</v>
      </c>
      <c r="AW237">
        <v>1.6153846153846154</v>
      </c>
      <c r="AX237" s="4">
        <f t="shared" si="3"/>
        <v>26</v>
      </c>
      <c r="AY237" s="4">
        <v>14</v>
      </c>
      <c r="AZ237" s="4">
        <v>131</v>
      </c>
    </row>
    <row r="238" spans="1:52" x14ac:dyDescent="0.25">
      <c r="A238" s="4">
        <v>2017</v>
      </c>
      <c r="B238" s="4" t="s">
        <v>52</v>
      </c>
      <c r="C238" t="s">
        <v>242</v>
      </c>
      <c r="D238" t="s">
        <v>220</v>
      </c>
      <c r="E238" t="s">
        <v>627</v>
      </c>
      <c r="F238" s="4">
        <v>42</v>
      </c>
      <c r="G238">
        <v>35</v>
      </c>
      <c r="H238">
        <v>6</v>
      </c>
      <c r="I238">
        <v>42</v>
      </c>
      <c r="J238">
        <v>10.80952380952381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27</v>
      </c>
      <c r="Q238">
        <v>18</v>
      </c>
      <c r="R238">
        <v>7</v>
      </c>
      <c r="S238">
        <v>119</v>
      </c>
      <c r="T238">
        <v>17</v>
      </c>
      <c r="U238">
        <v>203.76470588235293</v>
      </c>
      <c r="V238">
        <v>15</v>
      </c>
      <c r="W238">
        <v>71.599999999999994</v>
      </c>
      <c r="X238">
        <v>16</v>
      </c>
      <c r="Y238">
        <v>115.75</v>
      </c>
      <c r="Z238">
        <v>14</v>
      </c>
      <c r="AA238">
        <v>678</v>
      </c>
      <c r="AB238">
        <v>20</v>
      </c>
      <c r="AC238">
        <v>146</v>
      </c>
      <c r="AD238">
        <v>0.47619047619047616</v>
      </c>
      <c r="AE238">
        <v>6</v>
      </c>
      <c r="AF238">
        <v>60</v>
      </c>
      <c r="AG238">
        <v>0.14285714285714285</v>
      </c>
      <c r="AH238" s="4">
        <v>9</v>
      </c>
      <c r="AI238">
        <v>0.6428571428571429</v>
      </c>
      <c r="AJ238" s="4">
        <v>0</v>
      </c>
      <c r="AK238">
        <v>0</v>
      </c>
      <c r="AL238" s="4">
        <v>3</v>
      </c>
      <c r="AM238">
        <v>0.15</v>
      </c>
      <c r="AN238" s="4">
        <v>2</v>
      </c>
      <c r="AO238">
        <v>0.1</v>
      </c>
      <c r="AP238" s="4">
        <v>0</v>
      </c>
      <c r="AQ238">
        <v>0</v>
      </c>
      <c r="AR238" s="4">
        <v>0</v>
      </c>
      <c r="AS238">
        <v>0</v>
      </c>
      <c r="AT238" s="4">
        <v>0</v>
      </c>
      <c r="AU238" s="4">
        <v>0</v>
      </c>
      <c r="AV238" s="4">
        <v>4</v>
      </c>
      <c r="AW238">
        <v>1.6153846153846154</v>
      </c>
      <c r="AX238" s="4">
        <f t="shared" si="3"/>
        <v>26</v>
      </c>
      <c r="AY238" s="4">
        <v>6</v>
      </c>
      <c r="AZ238" s="4">
        <v>51</v>
      </c>
    </row>
    <row r="239" spans="1:52" x14ac:dyDescent="0.25">
      <c r="A239" s="4">
        <v>2017</v>
      </c>
      <c r="B239" s="4" t="s">
        <v>52</v>
      </c>
      <c r="C239" t="s">
        <v>242</v>
      </c>
      <c r="D239" t="s">
        <v>264</v>
      </c>
      <c r="E239" t="s">
        <v>773</v>
      </c>
      <c r="F239" s="4">
        <v>38</v>
      </c>
      <c r="G239">
        <v>35</v>
      </c>
      <c r="H239">
        <v>8</v>
      </c>
      <c r="I239">
        <v>38</v>
      </c>
      <c r="J239">
        <v>11.184210526315789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34</v>
      </c>
      <c r="Q239">
        <v>21</v>
      </c>
      <c r="R239">
        <v>9</v>
      </c>
      <c r="S239">
        <v>109</v>
      </c>
      <c r="T239">
        <v>15</v>
      </c>
      <c r="U239">
        <v>190.33333333333334</v>
      </c>
      <c r="V239">
        <v>14</v>
      </c>
      <c r="W239">
        <v>21.642857142857142</v>
      </c>
      <c r="X239">
        <v>19</v>
      </c>
      <c r="Y239">
        <v>274.42105263157896</v>
      </c>
      <c r="Z239">
        <v>14</v>
      </c>
      <c r="AA239">
        <v>365</v>
      </c>
      <c r="AB239">
        <v>21</v>
      </c>
      <c r="AC239">
        <v>297</v>
      </c>
      <c r="AD239">
        <v>0.55263157894736847</v>
      </c>
      <c r="AE239">
        <v>1</v>
      </c>
      <c r="AF239">
        <v>91</v>
      </c>
      <c r="AG239">
        <v>2.6315789473684209E-2</v>
      </c>
      <c r="AH239" s="4">
        <v>9</v>
      </c>
      <c r="AI239">
        <v>0.6428571428571429</v>
      </c>
      <c r="AJ239" s="4">
        <v>1</v>
      </c>
      <c r="AK239">
        <v>7.1428571428571425E-2</v>
      </c>
      <c r="AL239" s="4">
        <v>8</v>
      </c>
      <c r="AM239">
        <v>0.38095238095238093</v>
      </c>
      <c r="AN239" s="4">
        <v>2</v>
      </c>
      <c r="AO239">
        <v>9.5238095238095233E-2</v>
      </c>
      <c r="AP239" s="4">
        <v>0</v>
      </c>
      <c r="AQ239">
        <v>0</v>
      </c>
      <c r="AR239" s="4">
        <v>0</v>
      </c>
      <c r="AS239">
        <v>0</v>
      </c>
      <c r="AT239" s="4">
        <v>0</v>
      </c>
      <c r="AU239" s="4">
        <v>0</v>
      </c>
      <c r="AV239" s="4">
        <v>1</v>
      </c>
      <c r="AW239">
        <v>1.1515151515151516</v>
      </c>
      <c r="AX239" s="4">
        <f t="shared" si="3"/>
        <v>33</v>
      </c>
      <c r="AY239" s="4">
        <v>0</v>
      </c>
      <c r="AZ239" s="4">
        <v>0</v>
      </c>
    </row>
    <row r="240" spans="1:52" x14ac:dyDescent="0.25">
      <c r="A240" s="4">
        <v>2017</v>
      </c>
      <c r="B240" s="4" t="s">
        <v>52</v>
      </c>
      <c r="C240" t="s">
        <v>242</v>
      </c>
      <c r="D240" t="s">
        <v>139</v>
      </c>
      <c r="E240" t="s">
        <v>655</v>
      </c>
      <c r="F240" s="4">
        <v>36</v>
      </c>
      <c r="G240">
        <v>36</v>
      </c>
      <c r="H240">
        <v>10</v>
      </c>
      <c r="I240">
        <v>36</v>
      </c>
      <c r="J240">
        <v>13.833333333333334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30</v>
      </c>
      <c r="Q240">
        <v>23</v>
      </c>
      <c r="R240">
        <v>4</v>
      </c>
      <c r="S240">
        <v>38</v>
      </c>
      <c r="T240">
        <v>17</v>
      </c>
      <c r="U240">
        <v>160.23529411764707</v>
      </c>
      <c r="V240">
        <v>17</v>
      </c>
      <c r="W240">
        <v>64.941176470588232</v>
      </c>
      <c r="X240">
        <v>16</v>
      </c>
      <c r="Y240">
        <v>139.9375</v>
      </c>
      <c r="Z240">
        <v>11</v>
      </c>
      <c r="AA240">
        <v>376</v>
      </c>
      <c r="AB240">
        <v>18</v>
      </c>
      <c r="AC240">
        <v>183</v>
      </c>
      <c r="AD240">
        <v>0.5</v>
      </c>
      <c r="AE240">
        <v>5</v>
      </c>
      <c r="AF240">
        <v>66</v>
      </c>
      <c r="AG240">
        <v>0.1388888888888889</v>
      </c>
      <c r="AH240" s="4">
        <v>4</v>
      </c>
      <c r="AI240">
        <v>0.36363636363636365</v>
      </c>
      <c r="AJ240" s="4">
        <v>0</v>
      </c>
      <c r="AK240">
        <v>0</v>
      </c>
      <c r="AL240" s="4">
        <v>5</v>
      </c>
      <c r="AM240">
        <v>0.27777777777777779</v>
      </c>
      <c r="AN240" s="4">
        <v>2</v>
      </c>
      <c r="AO240">
        <v>0.1111111111111111</v>
      </c>
      <c r="AP240" s="4">
        <v>0</v>
      </c>
      <c r="AQ240">
        <v>0</v>
      </c>
      <c r="AR240" s="4">
        <v>0</v>
      </c>
      <c r="AS240">
        <v>0</v>
      </c>
      <c r="AT240" s="4">
        <v>0</v>
      </c>
      <c r="AU240" s="4">
        <v>0</v>
      </c>
      <c r="AV240" s="4">
        <v>3</v>
      </c>
      <c r="AW240">
        <v>2</v>
      </c>
      <c r="AX240" s="4">
        <f t="shared" si="3"/>
        <v>18</v>
      </c>
      <c r="AY240" s="4">
        <v>3</v>
      </c>
      <c r="AZ240" s="4">
        <v>30</v>
      </c>
    </row>
    <row r="241" spans="1:52" x14ac:dyDescent="0.25">
      <c r="A241" s="4">
        <v>2017</v>
      </c>
      <c r="B241" s="4" t="s">
        <v>52</v>
      </c>
      <c r="C241" t="s">
        <v>242</v>
      </c>
      <c r="D241" t="s">
        <v>265</v>
      </c>
      <c r="E241" t="s">
        <v>774</v>
      </c>
      <c r="F241" s="4">
        <v>34</v>
      </c>
      <c r="G241">
        <v>29</v>
      </c>
      <c r="H241">
        <v>13</v>
      </c>
      <c r="I241">
        <v>34</v>
      </c>
      <c r="J241">
        <v>15.970588235294118</v>
      </c>
      <c r="K241">
        <v>2</v>
      </c>
      <c r="L241">
        <v>5.8823529411764705E-2</v>
      </c>
      <c r="M241">
        <v>0</v>
      </c>
      <c r="N241">
        <v>0</v>
      </c>
      <c r="O241">
        <v>0</v>
      </c>
      <c r="P241">
        <v>32</v>
      </c>
      <c r="Q241">
        <v>36</v>
      </c>
      <c r="R241">
        <v>15</v>
      </c>
      <c r="S241">
        <v>175</v>
      </c>
      <c r="T241">
        <v>11</v>
      </c>
      <c r="U241">
        <v>109.36363636363636</v>
      </c>
      <c r="V241">
        <v>10</v>
      </c>
      <c r="W241">
        <v>104.9</v>
      </c>
      <c r="X241">
        <v>22</v>
      </c>
      <c r="Y241">
        <v>227.13636363636363</v>
      </c>
      <c r="Z241">
        <v>10</v>
      </c>
      <c r="AA241">
        <v>329</v>
      </c>
      <c r="AB241">
        <v>23</v>
      </c>
      <c r="AC241">
        <v>276</v>
      </c>
      <c r="AD241">
        <v>0.67647058823529416</v>
      </c>
      <c r="AE241">
        <v>0</v>
      </c>
      <c r="AF241">
        <v>0</v>
      </c>
      <c r="AG241">
        <v>0</v>
      </c>
      <c r="AH241" s="4">
        <v>3</v>
      </c>
      <c r="AI241">
        <v>0.3</v>
      </c>
      <c r="AJ241" s="4">
        <v>0</v>
      </c>
      <c r="AK241">
        <v>0</v>
      </c>
      <c r="AL241" s="4">
        <v>9</v>
      </c>
      <c r="AM241">
        <v>0.39130434782608697</v>
      </c>
      <c r="AN241" s="4">
        <v>2</v>
      </c>
      <c r="AO241">
        <v>8.6956521739130432E-2</v>
      </c>
      <c r="AP241" s="4">
        <v>0</v>
      </c>
      <c r="AQ241">
        <v>0</v>
      </c>
      <c r="AR241" s="4">
        <v>0</v>
      </c>
      <c r="AS241">
        <v>0</v>
      </c>
      <c r="AT241" s="4">
        <v>0</v>
      </c>
      <c r="AU241" s="4">
        <v>0</v>
      </c>
      <c r="AV241" s="4">
        <v>0</v>
      </c>
      <c r="AW241">
        <v>1.7</v>
      </c>
      <c r="AX241" s="4">
        <f t="shared" si="3"/>
        <v>20</v>
      </c>
      <c r="AY241" s="4">
        <v>0</v>
      </c>
      <c r="AZ241" s="4">
        <v>0</v>
      </c>
    </row>
    <row r="242" spans="1:52" x14ac:dyDescent="0.25">
      <c r="A242" s="4">
        <v>2017</v>
      </c>
      <c r="B242" s="4" t="s">
        <v>52</v>
      </c>
      <c r="C242" t="s">
        <v>242</v>
      </c>
      <c r="D242" t="s">
        <v>266</v>
      </c>
      <c r="E242" t="s">
        <v>775</v>
      </c>
      <c r="F242" s="4">
        <v>34</v>
      </c>
      <c r="G242">
        <v>8</v>
      </c>
      <c r="H242">
        <v>8</v>
      </c>
      <c r="I242">
        <v>34</v>
      </c>
      <c r="J242">
        <v>16.382352941176471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22</v>
      </c>
      <c r="Q242">
        <v>51</v>
      </c>
      <c r="R242">
        <v>4</v>
      </c>
      <c r="S242">
        <v>53</v>
      </c>
      <c r="T242">
        <v>0</v>
      </c>
      <c r="U242">
        <v>0</v>
      </c>
      <c r="V242">
        <v>0</v>
      </c>
      <c r="W242">
        <v>0</v>
      </c>
      <c r="X242">
        <v>34</v>
      </c>
      <c r="Y242">
        <v>87.32352941176471</v>
      </c>
      <c r="Z242">
        <v>0</v>
      </c>
      <c r="AA242">
        <v>0</v>
      </c>
      <c r="AB242">
        <v>34</v>
      </c>
      <c r="AC242">
        <v>117</v>
      </c>
      <c r="AD242">
        <v>1</v>
      </c>
      <c r="AE242">
        <v>17</v>
      </c>
      <c r="AF242">
        <v>86</v>
      </c>
      <c r="AG242">
        <v>0.5</v>
      </c>
      <c r="AH242" s="4">
        <v>0</v>
      </c>
      <c r="AI242">
        <v>0</v>
      </c>
      <c r="AJ242" s="4">
        <v>0</v>
      </c>
      <c r="AK242">
        <v>0</v>
      </c>
      <c r="AL242" s="4">
        <v>1</v>
      </c>
      <c r="AM242">
        <v>2.9411764705882353E-2</v>
      </c>
      <c r="AN242" s="4">
        <v>0</v>
      </c>
      <c r="AO242">
        <v>0</v>
      </c>
      <c r="AP242" s="4">
        <v>1</v>
      </c>
      <c r="AQ242">
        <v>2.9411764705882353E-2</v>
      </c>
      <c r="AR242" s="4">
        <v>0</v>
      </c>
      <c r="AS242">
        <v>0</v>
      </c>
      <c r="AT242" s="4">
        <v>0</v>
      </c>
      <c r="AU242" s="4">
        <v>1</v>
      </c>
      <c r="AV242" s="4">
        <v>0</v>
      </c>
      <c r="AW242">
        <v>1.5454545454545454</v>
      </c>
      <c r="AX242" s="4">
        <f t="shared" si="3"/>
        <v>22</v>
      </c>
      <c r="AY242" s="4">
        <v>0</v>
      </c>
      <c r="AZ242" s="4">
        <v>0</v>
      </c>
    </row>
    <row r="243" spans="1:52" x14ac:dyDescent="0.25">
      <c r="A243" s="4">
        <v>2017</v>
      </c>
      <c r="B243" s="4" t="s">
        <v>52</v>
      </c>
      <c r="C243" t="s">
        <v>242</v>
      </c>
      <c r="D243" t="s">
        <v>174</v>
      </c>
      <c r="E243" t="s">
        <v>687</v>
      </c>
      <c r="F243" s="4">
        <v>32</v>
      </c>
      <c r="G243">
        <v>32</v>
      </c>
      <c r="H243">
        <v>21</v>
      </c>
      <c r="I243">
        <v>32</v>
      </c>
      <c r="J243">
        <v>22.34375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32</v>
      </c>
      <c r="Q243">
        <v>28</v>
      </c>
      <c r="R243">
        <v>20</v>
      </c>
      <c r="S243">
        <v>144</v>
      </c>
      <c r="T243">
        <v>14</v>
      </c>
      <c r="U243">
        <v>311.35714285714283</v>
      </c>
      <c r="V243">
        <v>13</v>
      </c>
      <c r="W243">
        <v>71.538461538461533</v>
      </c>
      <c r="X243">
        <v>14</v>
      </c>
      <c r="Y243">
        <v>275.64285714285717</v>
      </c>
      <c r="Z243">
        <v>16</v>
      </c>
      <c r="AA243">
        <v>675</v>
      </c>
      <c r="AB243">
        <v>14</v>
      </c>
      <c r="AC243">
        <v>343</v>
      </c>
      <c r="AD243">
        <v>0.4375</v>
      </c>
      <c r="AE243">
        <v>0</v>
      </c>
      <c r="AF243">
        <v>0</v>
      </c>
      <c r="AG243">
        <v>0</v>
      </c>
      <c r="AH243" s="4">
        <v>9</v>
      </c>
      <c r="AI243">
        <v>0.5625</v>
      </c>
      <c r="AJ243" s="4">
        <v>5</v>
      </c>
      <c r="AK243">
        <v>0.3125</v>
      </c>
      <c r="AL243" s="4">
        <v>6</v>
      </c>
      <c r="AM243">
        <v>0.42857142857142855</v>
      </c>
      <c r="AN243" s="4">
        <v>5</v>
      </c>
      <c r="AO243">
        <v>0.35714285714285715</v>
      </c>
      <c r="AP243" s="4">
        <v>0</v>
      </c>
      <c r="AQ243">
        <v>0</v>
      </c>
      <c r="AR243" s="4">
        <v>0</v>
      </c>
      <c r="AS243">
        <v>0</v>
      </c>
      <c r="AT243" s="4">
        <v>0</v>
      </c>
      <c r="AU243" s="4">
        <v>0</v>
      </c>
      <c r="AV243" s="4">
        <v>0</v>
      </c>
      <c r="AW243">
        <v>1.6842105263157894</v>
      </c>
      <c r="AX243" s="4">
        <f t="shared" si="3"/>
        <v>19</v>
      </c>
      <c r="AY243" s="4">
        <v>0</v>
      </c>
      <c r="AZ243" s="4">
        <v>0</v>
      </c>
    </row>
    <row r="244" spans="1:52" x14ac:dyDescent="0.25">
      <c r="A244" s="4">
        <v>2017</v>
      </c>
      <c r="B244" s="4" t="s">
        <v>52</v>
      </c>
      <c r="C244" t="s">
        <v>242</v>
      </c>
      <c r="D244" t="s">
        <v>193</v>
      </c>
      <c r="E244" t="s">
        <v>706</v>
      </c>
      <c r="F244" s="4">
        <v>32</v>
      </c>
      <c r="G244">
        <v>30</v>
      </c>
      <c r="H244">
        <v>9</v>
      </c>
      <c r="I244">
        <v>32</v>
      </c>
      <c r="J244">
        <v>11.84375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31</v>
      </c>
      <c r="Q244">
        <v>24</v>
      </c>
      <c r="R244">
        <v>9</v>
      </c>
      <c r="S244">
        <v>76</v>
      </c>
      <c r="T244">
        <v>12</v>
      </c>
      <c r="U244">
        <v>179.16666666666666</v>
      </c>
      <c r="V244">
        <v>12</v>
      </c>
      <c r="W244">
        <v>24.333333333333332</v>
      </c>
      <c r="X244">
        <v>20</v>
      </c>
      <c r="Y244">
        <v>202.75</v>
      </c>
      <c r="Z244">
        <v>11</v>
      </c>
      <c r="AA244">
        <v>447</v>
      </c>
      <c r="AB244">
        <v>20</v>
      </c>
      <c r="AC244">
        <v>256</v>
      </c>
      <c r="AD244">
        <v>0.625</v>
      </c>
      <c r="AE244">
        <v>0</v>
      </c>
      <c r="AF244">
        <v>0</v>
      </c>
      <c r="AG244">
        <v>0</v>
      </c>
      <c r="AH244" s="4">
        <v>5</v>
      </c>
      <c r="AI244">
        <v>0.45454545454545453</v>
      </c>
      <c r="AJ244" s="4">
        <v>2</v>
      </c>
      <c r="AK244">
        <v>0.18181818181818182</v>
      </c>
      <c r="AL244" s="4">
        <v>12</v>
      </c>
      <c r="AM244">
        <v>0.6</v>
      </c>
      <c r="AN244" s="4">
        <v>0</v>
      </c>
      <c r="AO244">
        <v>0</v>
      </c>
      <c r="AP244" s="4">
        <v>0</v>
      </c>
      <c r="AQ244">
        <v>0</v>
      </c>
      <c r="AR244" s="4">
        <v>0</v>
      </c>
      <c r="AS244">
        <v>0</v>
      </c>
      <c r="AT244" s="4">
        <v>0</v>
      </c>
      <c r="AU244" s="4">
        <v>0</v>
      </c>
      <c r="AV244" s="4">
        <v>0</v>
      </c>
      <c r="AW244">
        <v>1.6842105263157894</v>
      </c>
      <c r="AX244" s="4">
        <f t="shared" si="3"/>
        <v>19</v>
      </c>
      <c r="AY244" s="4">
        <v>10</v>
      </c>
      <c r="AZ244" s="4">
        <v>62</v>
      </c>
    </row>
    <row r="245" spans="1:52" x14ac:dyDescent="0.25">
      <c r="A245" s="4">
        <v>2017</v>
      </c>
      <c r="B245" s="4" t="s">
        <v>52</v>
      </c>
      <c r="C245" t="s">
        <v>242</v>
      </c>
      <c r="D245" t="s">
        <v>267</v>
      </c>
      <c r="E245" t="s">
        <v>776</v>
      </c>
      <c r="F245" s="4">
        <v>25</v>
      </c>
      <c r="G245">
        <v>25</v>
      </c>
      <c r="H245">
        <v>9</v>
      </c>
      <c r="I245">
        <v>25</v>
      </c>
      <c r="J245">
        <v>10.32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23</v>
      </c>
      <c r="Q245">
        <v>23</v>
      </c>
      <c r="R245">
        <v>5</v>
      </c>
      <c r="S245">
        <v>86</v>
      </c>
      <c r="T245">
        <v>20</v>
      </c>
      <c r="U245">
        <v>146.35</v>
      </c>
      <c r="V245">
        <v>16</v>
      </c>
      <c r="W245">
        <v>15.9375</v>
      </c>
      <c r="X245">
        <v>3</v>
      </c>
      <c r="Y245">
        <v>229.33333333333334</v>
      </c>
      <c r="Z245">
        <v>17</v>
      </c>
      <c r="AA245">
        <v>542</v>
      </c>
      <c r="AB245">
        <v>4</v>
      </c>
      <c r="AC245">
        <v>209</v>
      </c>
      <c r="AD245">
        <v>0.16</v>
      </c>
      <c r="AE245">
        <v>0</v>
      </c>
      <c r="AF245">
        <v>0</v>
      </c>
      <c r="AG245">
        <v>0</v>
      </c>
      <c r="AH245" s="4">
        <v>6</v>
      </c>
      <c r="AI245">
        <v>0.35294117647058826</v>
      </c>
      <c r="AJ245" s="4">
        <v>0</v>
      </c>
      <c r="AK245">
        <v>0</v>
      </c>
      <c r="AL245" s="4">
        <v>1</v>
      </c>
      <c r="AM245">
        <v>0.25</v>
      </c>
      <c r="AN245" s="4">
        <v>0</v>
      </c>
      <c r="AO245">
        <v>0</v>
      </c>
      <c r="AP245" s="4">
        <v>0</v>
      </c>
      <c r="AQ245">
        <v>0</v>
      </c>
      <c r="AR245" s="4">
        <v>0</v>
      </c>
      <c r="AS245">
        <v>0</v>
      </c>
      <c r="AT245" s="4">
        <v>0</v>
      </c>
      <c r="AU245" s="4">
        <v>0</v>
      </c>
      <c r="AV245" s="4">
        <v>0</v>
      </c>
      <c r="AW245">
        <v>1.5625</v>
      </c>
      <c r="AX245" s="4">
        <f t="shared" si="3"/>
        <v>16</v>
      </c>
      <c r="AY245" s="4">
        <v>13</v>
      </c>
      <c r="AZ245" s="4">
        <v>33</v>
      </c>
    </row>
    <row r="246" spans="1:52" x14ac:dyDescent="0.25">
      <c r="A246" s="4">
        <v>2017</v>
      </c>
      <c r="B246" s="4" t="s">
        <v>52</v>
      </c>
      <c r="C246" t="s">
        <v>242</v>
      </c>
      <c r="D246" t="s">
        <v>268</v>
      </c>
      <c r="E246" t="s">
        <v>777</v>
      </c>
      <c r="F246" s="4">
        <v>17</v>
      </c>
      <c r="G246">
        <v>4</v>
      </c>
      <c r="H246">
        <v>7</v>
      </c>
      <c r="I246">
        <v>17</v>
      </c>
      <c r="J246">
        <v>11.058823529411764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9</v>
      </c>
      <c r="Q246">
        <v>33</v>
      </c>
      <c r="R246">
        <v>4</v>
      </c>
      <c r="S246">
        <v>40</v>
      </c>
      <c r="T246">
        <v>0</v>
      </c>
      <c r="U246">
        <v>0</v>
      </c>
      <c r="V246">
        <v>0</v>
      </c>
      <c r="W246">
        <v>0</v>
      </c>
      <c r="X246">
        <v>16</v>
      </c>
      <c r="Y246">
        <v>122.4375</v>
      </c>
      <c r="Z246">
        <v>0</v>
      </c>
      <c r="AA246">
        <v>0</v>
      </c>
      <c r="AB246">
        <v>16</v>
      </c>
      <c r="AC246">
        <v>156</v>
      </c>
      <c r="AD246">
        <v>0.94117647058823528</v>
      </c>
      <c r="AE246">
        <v>7</v>
      </c>
      <c r="AF246">
        <v>137</v>
      </c>
      <c r="AG246">
        <v>0.41176470588235292</v>
      </c>
      <c r="AH246" s="4">
        <v>0</v>
      </c>
      <c r="AI246">
        <v>0</v>
      </c>
      <c r="AJ246" s="4">
        <v>0</v>
      </c>
      <c r="AK246">
        <v>0</v>
      </c>
      <c r="AL246" s="4">
        <v>0</v>
      </c>
      <c r="AM246">
        <v>0</v>
      </c>
      <c r="AN246" s="4">
        <v>0</v>
      </c>
      <c r="AO246">
        <v>0</v>
      </c>
      <c r="AP246" s="4">
        <v>0</v>
      </c>
      <c r="AQ246">
        <v>0</v>
      </c>
      <c r="AR246" s="4">
        <v>0</v>
      </c>
      <c r="AS246">
        <v>0</v>
      </c>
      <c r="AT246" s="4">
        <v>0</v>
      </c>
      <c r="AU246" s="4">
        <v>0</v>
      </c>
      <c r="AV246" s="4">
        <v>0</v>
      </c>
      <c r="AW246">
        <v>1.3076923076923077</v>
      </c>
      <c r="AX246" s="4">
        <f t="shared" si="3"/>
        <v>13</v>
      </c>
      <c r="AY246" s="4">
        <v>0</v>
      </c>
      <c r="AZ246" s="4">
        <v>0</v>
      </c>
    </row>
    <row r="247" spans="1:52" x14ac:dyDescent="0.25">
      <c r="A247" s="4">
        <v>2017</v>
      </c>
      <c r="B247" s="4" t="s">
        <v>52</v>
      </c>
      <c r="C247" t="s">
        <v>242</v>
      </c>
      <c r="D247" t="s">
        <v>269</v>
      </c>
      <c r="E247" t="s">
        <v>778</v>
      </c>
      <c r="F247" s="4">
        <v>16</v>
      </c>
      <c r="G247">
        <v>2</v>
      </c>
      <c r="H247">
        <v>4</v>
      </c>
      <c r="I247">
        <v>16</v>
      </c>
      <c r="J247">
        <v>10.25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10</v>
      </c>
      <c r="Q247">
        <v>41</v>
      </c>
      <c r="R247">
        <v>3</v>
      </c>
      <c r="S247">
        <v>58</v>
      </c>
      <c r="T247">
        <v>0</v>
      </c>
      <c r="U247">
        <v>0</v>
      </c>
      <c r="V247">
        <v>0</v>
      </c>
      <c r="W247">
        <v>0</v>
      </c>
      <c r="X247">
        <v>14</v>
      </c>
      <c r="Y247">
        <v>119.42857142857143</v>
      </c>
      <c r="Z247">
        <v>0</v>
      </c>
      <c r="AA247">
        <v>0</v>
      </c>
      <c r="AB247">
        <v>15</v>
      </c>
      <c r="AC247">
        <v>114</v>
      </c>
      <c r="AD247">
        <v>0.9375</v>
      </c>
      <c r="AE247">
        <v>9</v>
      </c>
      <c r="AF247">
        <v>104</v>
      </c>
      <c r="AG247">
        <v>0.5625</v>
      </c>
      <c r="AH247" s="4">
        <v>0</v>
      </c>
      <c r="AI247">
        <v>0</v>
      </c>
      <c r="AJ247" s="4">
        <v>0</v>
      </c>
      <c r="AK247">
        <v>0</v>
      </c>
      <c r="AL247" s="4">
        <v>0</v>
      </c>
      <c r="AM247">
        <v>0</v>
      </c>
      <c r="AN247" s="4">
        <v>1</v>
      </c>
      <c r="AO247">
        <v>6.6666666666666666E-2</v>
      </c>
      <c r="AP247" s="4">
        <v>0</v>
      </c>
      <c r="AQ247">
        <v>0</v>
      </c>
      <c r="AR247" s="4">
        <v>1</v>
      </c>
      <c r="AS247">
        <v>6.25E-2</v>
      </c>
      <c r="AT247" s="4">
        <v>0</v>
      </c>
      <c r="AU247" s="4">
        <v>0</v>
      </c>
      <c r="AV247" s="4">
        <v>0</v>
      </c>
      <c r="AW247">
        <v>1.3333333333333333</v>
      </c>
      <c r="AX247" s="4">
        <f t="shared" si="3"/>
        <v>12</v>
      </c>
      <c r="AY247" s="4">
        <v>0</v>
      </c>
      <c r="AZ247" s="4">
        <v>0</v>
      </c>
    </row>
    <row r="248" spans="1:52" x14ac:dyDescent="0.25">
      <c r="A248" s="4">
        <v>2017</v>
      </c>
      <c r="B248" s="4" t="s">
        <v>52</v>
      </c>
      <c r="C248" t="s">
        <v>242</v>
      </c>
      <c r="D248" t="s">
        <v>270</v>
      </c>
      <c r="E248" t="s">
        <v>779</v>
      </c>
      <c r="F248" s="4">
        <v>13</v>
      </c>
      <c r="G248">
        <v>13</v>
      </c>
      <c r="H248">
        <v>422</v>
      </c>
      <c r="I248">
        <v>13</v>
      </c>
      <c r="J248">
        <v>424.46153846153845</v>
      </c>
      <c r="K248">
        <v>2</v>
      </c>
      <c r="L248">
        <v>0.15384615384615385</v>
      </c>
      <c r="M248">
        <v>0</v>
      </c>
      <c r="N248">
        <v>0</v>
      </c>
      <c r="O248">
        <v>0</v>
      </c>
      <c r="P248">
        <v>13</v>
      </c>
      <c r="Q248">
        <v>39</v>
      </c>
      <c r="R248">
        <v>0</v>
      </c>
      <c r="S248">
        <v>0</v>
      </c>
      <c r="T248">
        <v>10</v>
      </c>
      <c r="U248">
        <v>13.5</v>
      </c>
      <c r="V248">
        <v>9</v>
      </c>
      <c r="W248">
        <v>86.666666666666671</v>
      </c>
      <c r="X248">
        <v>3</v>
      </c>
      <c r="Y248">
        <v>62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 s="4">
        <v>0</v>
      </c>
      <c r="AI248">
        <v>0</v>
      </c>
      <c r="AJ248" s="4">
        <v>0</v>
      </c>
      <c r="AK248">
        <v>0</v>
      </c>
      <c r="AL248" s="4">
        <v>0</v>
      </c>
      <c r="AM248">
        <v>0</v>
      </c>
      <c r="AN248" s="4">
        <v>1</v>
      </c>
      <c r="AO248">
        <v>0</v>
      </c>
      <c r="AP248" s="4">
        <v>0</v>
      </c>
      <c r="AQ248">
        <v>0</v>
      </c>
      <c r="AR248" s="4">
        <v>0</v>
      </c>
      <c r="AS248">
        <v>0</v>
      </c>
      <c r="AT248" s="4">
        <v>0</v>
      </c>
      <c r="AU248" s="4">
        <v>0</v>
      </c>
      <c r="AV248" s="4">
        <v>0</v>
      </c>
      <c r="AW248">
        <v>1.0833333333333333</v>
      </c>
      <c r="AX248" s="4">
        <f t="shared" si="3"/>
        <v>12</v>
      </c>
      <c r="AY248" s="4">
        <v>0</v>
      </c>
      <c r="AZ248" s="4">
        <v>0</v>
      </c>
    </row>
    <row r="249" spans="1:52" x14ac:dyDescent="0.25">
      <c r="A249" s="4">
        <v>2017</v>
      </c>
      <c r="B249" s="4" t="s">
        <v>52</v>
      </c>
      <c r="C249" t="s">
        <v>242</v>
      </c>
      <c r="D249" t="s">
        <v>271</v>
      </c>
      <c r="E249" t="s">
        <v>780</v>
      </c>
      <c r="F249" s="4">
        <v>12</v>
      </c>
      <c r="G249">
        <v>12</v>
      </c>
      <c r="H249">
        <v>18</v>
      </c>
      <c r="I249">
        <v>12</v>
      </c>
      <c r="J249">
        <v>20.666666666666668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12</v>
      </c>
      <c r="Q249">
        <v>18</v>
      </c>
      <c r="R249">
        <v>6</v>
      </c>
      <c r="S249">
        <v>77</v>
      </c>
      <c r="T249">
        <v>9</v>
      </c>
      <c r="U249">
        <v>200.77777777777777</v>
      </c>
      <c r="V249">
        <v>9</v>
      </c>
      <c r="W249">
        <v>50.888888888888886</v>
      </c>
      <c r="X249">
        <v>3</v>
      </c>
      <c r="Y249">
        <v>397.66666666666669</v>
      </c>
      <c r="Z249">
        <v>5</v>
      </c>
      <c r="AA249">
        <v>711</v>
      </c>
      <c r="AB249">
        <v>2</v>
      </c>
      <c r="AC249">
        <v>192</v>
      </c>
      <c r="AD249">
        <v>0.16666666666666666</v>
      </c>
      <c r="AE249">
        <v>0</v>
      </c>
      <c r="AF249">
        <v>0</v>
      </c>
      <c r="AG249">
        <v>0</v>
      </c>
      <c r="AH249" s="4">
        <v>4</v>
      </c>
      <c r="AI249">
        <v>0.8</v>
      </c>
      <c r="AJ249" s="4">
        <v>2</v>
      </c>
      <c r="AK249">
        <v>0.4</v>
      </c>
      <c r="AL249" s="4">
        <v>2</v>
      </c>
      <c r="AM249">
        <v>1</v>
      </c>
      <c r="AN249" s="4">
        <v>1</v>
      </c>
      <c r="AO249">
        <v>0.5</v>
      </c>
      <c r="AP249" s="4">
        <v>0</v>
      </c>
      <c r="AQ249">
        <v>0</v>
      </c>
      <c r="AR249" s="4">
        <v>0</v>
      </c>
      <c r="AS249">
        <v>0</v>
      </c>
      <c r="AT249" s="4">
        <v>0</v>
      </c>
      <c r="AU249" s="4">
        <v>0</v>
      </c>
      <c r="AV249" s="4">
        <v>0</v>
      </c>
      <c r="AW249">
        <v>1.3333333333333333</v>
      </c>
      <c r="AX249" s="4">
        <f t="shared" si="3"/>
        <v>9</v>
      </c>
      <c r="AY249" s="4">
        <v>0</v>
      </c>
      <c r="AZ249" s="4">
        <v>0</v>
      </c>
    </row>
    <row r="250" spans="1:52" x14ac:dyDescent="0.25">
      <c r="A250" s="4">
        <v>2017</v>
      </c>
      <c r="B250" s="4" t="s">
        <v>52</v>
      </c>
      <c r="C250" t="s">
        <v>242</v>
      </c>
      <c r="D250" t="s">
        <v>272</v>
      </c>
      <c r="E250" t="s">
        <v>781</v>
      </c>
      <c r="F250" s="4">
        <v>11</v>
      </c>
      <c r="G250">
        <v>0</v>
      </c>
      <c r="H250">
        <v>0</v>
      </c>
      <c r="I250">
        <v>11</v>
      </c>
      <c r="J250">
        <v>13.545454545454545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</v>
      </c>
      <c r="Q250">
        <v>46</v>
      </c>
      <c r="R250">
        <v>2</v>
      </c>
      <c r="S250">
        <v>21</v>
      </c>
      <c r="T250">
        <v>0</v>
      </c>
      <c r="U250">
        <v>0</v>
      </c>
      <c r="V250">
        <v>0</v>
      </c>
      <c r="W250">
        <v>0</v>
      </c>
      <c r="X250">
        <v>11</v>
      </c>
      <c r="Y250">
        <v>110.45454545454545</v>
      </c>
      <c r="Z250">
        <v>0</v>
      </c>
      <c r="AA250">
        <v>0</v>
      </c>
      <c r="AB250">
        <v>11</v>
      </c>
      <c r="AC250">
        <v>140</v>
      </c>
      <c r="AD250">
        <v>1</v>
      </c>
      <c r="AE250">
        <v>4</v>
      </c>
      <c r="AF250">
        <v>122</v>
      </c>
      <c r="AG250">
        <v>0.36363636363636365</v>
      </c>
      <c r="AH250" s="4">
        <v>0</v>
      </c>
      <c r="AI250">
        <v>0</v>
      </c>
      <c r="AJ250" s="4">
        <v>0</v>
      </c>
      <c r="AK250">
        <v>0</v>
      </c>
      <c r="AL250" s="4">
        <v>0</v>
      </c>
      <c r="AM250">
        <v>0</v>
      </c>
      <c r="AN250" s="4">
        <v>0</v>
      </c>
      <c r="AO250">
        <v>0</v>
      </c>
      <c r="AP250" s="4">
        <v>0</v>
      </c>
      <c r="AQ250">
        <v>0</v>
      </c>
      <c r="AR250" s="4">
        <v>0</v>
      </c>
      <c r="AS250">
        <v>0</v>
      </c>
      <c r="AT250" s="4">
        <v>0</v>
      </c>
      <c r="AU250" s="4">
        <v>0</v>
      </c>
      <c r="AV250" s="4">
        <v>0</v>
      </c>
      <c r="AW250">
        <v>1.1000000000000001</v>
      </c>
      <c r="AX250" s="4">
        <f t="shared" si="3"/>
        <v>10</v>
      </c>
      <c r="AY250" s="4">
        <v>0</v>
      </c>
      <c r="AZ250" s="4">
        <v>0</v>
      </c>
    </row>
    <row r="251" spans="1:52" x14ac:dyDescent="0.25">
      <c r="A251" s="4">
        <v>2017</v>
      </c>
      <c r="B251" s="4" t="s">
        <v>52</v>
      </c>
      <c r="C251" t="s">
        <v>242</v>
      </c>
      <c r="D251" t="s">
        <v>273</v>
      </c>
      <c r="E251" t="s">
        <v>782</v>
      </c>
      <c r="F251" s="4">
        <v>10</v>
      </c>
      <c r="G251">
        <v>1</v>
      </c>
      <c r="H251">
        <v>13</v>
      </c>
      <c r="I251">
        <v>10</v>
      </c>
      <c r="J251">
        <v>8.1999999999999993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</v>
      </c>
      <c r="Q251">
        <v>49</v>
      </c>
      <c r="R251">
        <v>1</v>
      </c>
      <c r="S251">
        <v>6</v>
      </c>
      <c r="T251">
        <v>0</v>
      </c>
      <c r="U251">
        <v>0</v>
      </c>
      <c r="V251">
        <v>0</v>
      </c>
      <c r="W251">
        <v>0</v>
      </c>
      <c r="X251">
        <v>9</v>
      </c>
      <c r="Y251">
        <v>74.222222222222229</v>
      </c>
      <c r="Z251">
        <v>0</v>
      </c>
      <c r="AA251">
        <v>0</v>
      </c>
      <c r="AB251">
        <v>10</v>
      </c>
      <c r="AC251">
        <v>101</v>
      </c>
      <c r="AD251">
        <v>1</v>
      </c>
      <c r="AE251">
        <v>6</v>
      </c>
      <c r="AF251">
        <v>115</v>
      </c>
      <c r="AG251">
        <v>0.6</v>
      </c>
      <c r="AH251" s="4">
        <v>0</v>
      </c>
      <c r="AI251">
        <v>0</v>
      </c>
      <c r="AJ251" s="4">
        <v>0</v>
      </c>
      <c r="AK251">
        <v>0</v>
      </c>
      <c r="AL251" s="4">
        <v>0</v>
      </c>
      <c r="AM251">
        <v>0</v>
      </c>
      <c r="AN251" s="4">
        <v>0</v>
      </c>
      <c r="AO251">
        <v>0</v>
      </c>
      <c r="AP251" s="4">
        <v>0</v>
      </c>
      <c r="AQ251">
        <v>0</v>
      </c>
      <c r="AR251" s="4">
        <v>0</v>
      </c>
      <c r="AS251">
        <v>0</v>
      </c>
      <c r="AT251" s="4">
        <v>0</v>
      </c>
      <c r="AU251" s="4">
        <v>1</v>
      </c>
      <c r="AV251" s="4">
        <v>0</v>
      </c>
      <c r="AW251">
        <v>1</v>
      </c>
      <c r="AX251" s="4">
        <f t="shared" si="3"/>
        <v>10</v>
      </c>
      <c r="AY251" s="4">
        <v>0</v>
      </c>
      <c r="AZ251" s="4">
        <v>0</v>
      </c>
    </row>
    <row r="252" spans="1:52" x14ac:dyDescent="0.25">
      <c r="A252" s="4">
        <v>2017</v>
      </c>
      <c r="B252" s="4" t="s">
        <v>52</v>
      </c>
      <c r="C252" t="s">
        <v>242</v>
      </c>
      <c r="D252" t="s">
        <v>274</v>
      </c>
      <c r="E252" t="s">
        <v>783</v>
      </c>
      <c r="F252" s="4">
        <v>9</v>
      </c>
      <c r="G252">
        <v>9</v>
      </c>
      <c r="H252">
        <v>2</v>
      </c>
      <c r="I252">
        <v>9</v>
      </c>
      <c r="J252">
        <v>3.8888888888888888</v>
      </c>
      <c r="K252">
        <v>2</v>
      </c>
      <c r="L252">
        <v>0.22222222222222221</v>
      </c>
      <c r="M252">
        <v>0</v>
      </c>
      <c r="N252">
        <v>0</v>
      </c>
      <c r="O252">
        <v>0</v>
      </c>
      <c r="P252">
        <v>9</v>
      </c>
      <c r="Q252">
        <v>14</v>
      </c>
      <c r="R252">
        <v>1</v>
      </c>
      <c r="S252">
        <v>16</v>
      </c>
      <c r="T252">
        <v>2</v>
      </c>
      <c r="U252">
        <v>129</v>
      </c>
      <c r="V252">
        <v>0</v>
      </c>
      <c r="W252">
        <v>0</v>
      </c>
      <c r="X252">
        <v>7</v>
      </c>
      <c r="Y252">
        <v>346.57142857142856</v>
      </c>
      <c r="Z252">
        <v>2</v>
      </c>
      <c r="AA252">
        <v>632</v>
      </c>
      <c r="AB252">
        <v>6</v>
      </c>
      <c r="AC252">
        <v>276</v>
      </c>
      <c r="AD252">
        <v>0.66666666666666663</v>
      </c>
      <c r="AE252">
        <v>0</v>
      </c>
      <c r="AF252">
        <v>0</v>
      </c>
      <c r="AG252">
        <v>0</v>
      </c>
      <c r="AH252" s="4">
        <v>1</v>
      </c>
      <c r="AI252">
        <v>0.5</v>
      </c>
      <c r="AJ252" s="4">
        <v>0</v>
      </c>
      <c r="AK252">
        <v>0</v>
      </c>
      <c r="AL252" s="4">
        <v>1</v>
      </c>
      <c r="AM252">
        <v>0.16666666666666666</v>
      </c>
      <c r="AN252" s="4">
        <v>1</v>
      </c>
      <c r="AO252">
        <v>0.16666666666666666</v>
      </c>
      <c r="AP252" s="4">
        <v>0</v>
      </c>
      <c r="AQ252">
        <v>0</v>
      </c>
      <c r="AR252" s="4">
        <v>0</v>
      </c>
      <c r="AS252">
        <v>0</v>
      </c>
      <c r="AT252" s="4">
        <v>0</v>
      </c>
      <c r="AU252" s="4">
        <v>0</v>
      </c>
      <c r="AV252" s="4">
        <v>1</v>
      </c>
      <c r="AW252">
        <v>1.5</v>
      </c>
      <c r="AX252" s="4">
        <f t="shared" si="3"/>
        <v>6</v>
      </c>
      <c r="AY252" s="4">
        <v>0</v>
      </c>
      <c r="AZ252" s="4">
        <v>0</v>
      </c>
    </row>
    <row r="253" spans="1:52" x14ac:dyDescent="0.25">
      <c r="A253" s="4">
        <v>2017</v>
      </c>
      <c r="B253" s="4" t="s">
        <v>52</v>
      </c>
      <c r="C253" t="s">
        <v>242</v>
      </c>
      <c r="D253" t="s">
        <v>275</v>
      </c>
      <c r="E253" t="s">
        <v>784</v>
      </c>
      <c r="F253" s="4">
        <v>7</v>
      </c>
      <c r="G253">
        <v>7</v>
      </c>
      <c r="H253">
        <v>417</v>
      </c>
      <c r="I253">
        <v>7</v>
      </c>
      <c r="J253">
        <v>420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</v>
      </c>
      <c r="Q253">
        <v>57</v>
      </c>
      <c r="R253">
        <v>2</v>
      </c>
      <c r="S253">
        <v>102</v>
      </c>
      <c r="T253">
        <v>6</v>
      </c>
      <c r="U253">
        <v>76.166666666666671</v>
      </c>
      <c r="V253">
        <v>3</v>
      </c>
      <c r="W253">
        <v>8</v>
      </c>
      <c r="X253">
        <v>1</v>
      </c>
      <c r="Y253">
        <v>2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 s="4">
        <v>0</v>
      </c>
      <c r="AI253">
        <v>0</v>
      </c>
      <c r="AJ253" s="4">
        <v>0</v>
      </c>
      <c r="AK253">
        <v>0</v>
      </c>
      <c r="AL253" s="4">
        <v>0</v>
      </c>
      <c r="AM253">
        <v>0</v>
      </c>
      <c r="AN253" s="4">
        <v>0</v>
      </c>
      <c r="AO253">
        <v>0</v>
      </c>
      <c r="AP253" s="4">
        <v>0</v>
      </c>
      <c r="AQ253">
        <v>0</v>
      </c>
      <c r="AR253" s="4">
        <v>0</v>
      </c>
      <c r="AS253">
        <v>0</v>
      </c>
      <c r="AT253" s="4">
        <v>0</v>
      </c>
      <c r="AU253" s="4">
        <v>0</v>
      </c>
      <c r="AV253" s="4">
        <v>0</v>
      </c>
      <c r="AW253">
        <v>1</v>
      </c>
      <c r="AX253" s="4">
        <f t="shared" si="3"/>
        <v>7</v>
      </c>
      <c r="AY253" s="4">
        <v>0</v>
      </c>
      <c r="AZ253" s="4">
        <v>0</v>
      </c>
    </row>
    <row r="254" spans="1:52" x14ac:dyDescent="0.25">
      <c r="A254" s="4">
        <v>2017</v>
      </c>
      <c r="B254" s="4" t="s">
        <v>52</v>
      </c>
      <c r="C254" t="s">
        <v>242</v>
      </c>
      <c r="D254" t="s">
        <v>276</v>
      </c>
      <c r="E254" t="s">
        <v>785</v>
      </c>
      <c r="F254" s="4">
        <v>6</v>
      </c>
      <c r="G254">
        <v>6</v>
      </c>
      <c r="H254">
        <v>793</v>
      </c>
      <c r="I254">
        <v>6</v>
      </c>
      <c r="J254">
        <v>795.5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</v>
      </c>
      <c r="Q254">
        <v>24</v>
      </c>
      <c r="R254">
        <v>0</v>
      </c>
      <c r="S254">
        <v>0</v>
      </c>
      <c r="T254">
        <v>2</v>
      </c>
      <c r="U254">
        <v>9</v>
      </c>
      <c r="V254">
        <v>2</v>
      </c>
      <c r="W254">
        <v>41.5</v>
      </c>
      <c r="X254">
        <v>3</v>
      </c>
      <c r="Y254">
        <v>13.333333333333334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 s="4">
        <v>0</v>
      </c>
      <c r="AI254">
        <v>0</v>
      </c>
      <c r="AJ254" s="4">
        <v>0</v>
      </c>
      <c r="AK254">
        <v>0</v>
      </c>
      <c r="AL254" s="4">
        <v>0</v>
      </c>
      <c r="AM254">
        <v>0</v>
      </c>
      <c r="AN254" s="4">
        <v>0</v>
      </c>
      <c r="AO254">
        <v>0</v>
      </c>
      <c r="AP254" s="4">
        <v>0</v>
      </c>
      <c r="AQ254">
        <v>0</v>
      </c>
      <c r="AR254" s="4">
        <v>0</v>
      </c>
      <c r="AS254">
        <v>0</v>
      </c>
      <c r="AT254" s="4">
        <v>0</v>
      </c>
      <c r="AU254" s="4">
        <v>0</v>
      </c>
      <c r="AV254" s="4">
        <v>0</v>
      </c>
      <c r="AW254">
        <v>1</v>
      </c>
      <c r="AX254" s="4">
        <f t="shared" si="3"/>
        <v>6</v>
      </c>
      <c r="AY254" s="4">
        <v>0</v>
      </c>
      <c r="AZ254" s="4">
        <v>0</v>
      </c>
    </row>
    <row r="255" spans="1:52" x14ac:dyDescent="0.25">
      <c r="A255" s="4">
        <v>2017</v>
      </c>
      <c r="B255" s="4" t="s">
        <v>52</v>
      </c>
      <c r="C255" t="s">
        <v>242</v>
      </c>
      <c r="D255" t="s">
        <v>277</v>
      </c>
      <c r="E255" t="s">
        <v>786</v>
      </c>
      <c r="F255" s="4">
        <v>1</v>
      </c>
      <c r="G255">
        <v>1</v>
      </c>
      <c r="H255">
        <v>28</v>
      </c>
      <c r="I255">
        <v>1</v>
      </c>
      <c r="J255">
        <v>30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4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88</v>
      </c>
      <c r="X255">
        <v>0</v>
      </c>
      <c r="Y255">
        <v>0</v>
      </c>
      <c r="Z255">
        <v>1</v>
      </c>
      <c r="AA255">
        <v>355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 s="4">
        <v>0</v>
      </c>
      <c r="AI255">
        <v>0</v>
      </c>
      <c r="AJ255" s="4">
        <v>1</v>
      </c>
      <c r="AK255">
        <v>1</v>
      </c>
      <c r="AL255" s="4">
        <v>0</v>
      </c>
      <c r="AM255">
        <v>0</v>
      </c>
      <c r="AN255" s="4">
        <v>0</v>
      </c>
      <c r="AO255">
        <v>0</v>
      </c>
      <c r="AP255" s="4">
        <v>0</v>
      </c>
      <c r="AQ255">
        <v>0</v>
      </c>
      <c r="AR255" s="4">
        <v>0</v>
      </c>
      <c r="AS255">
        <v>0</v>
      </c>
      <c r="AT255" s="4">
        <v>0</v>
      </c>
      <c r="AU255" s="4">
        <v>0</v>
      </c>
      <c r="AV255" s="4">
        <v>0</v>
      </c>
      <c r="AW255">
        <v>1</v>
      </c>
      <c r="AX255" s="4">
        <f t="shared" si="3"/>
        <v>1</v>
      </c>
      <c r="AY255" s="4">
        <v>0</v>
      </c>
      <c r="AZ255" s="4">
        <v>0</v>
      </c>
    </row>
    <row r="256" spans="1:52" x14ac:dyDescent="0.25">
      <c r="A256" s="4">
        <v>2017</v>
      </c>
      <c r="B256" s="4" t="s">
        <v>52</v>
      </c>
      <c r="C256" t="s">
        <v>242</v>
      </c>
      <c r="D256" t="s">
        <v>278</v>
      </c>
      <c r="E256" t="s">
        <v>787</v>
      </c>
      <c r="F256" s="4">
        <v>1</v>
      </c>
      <c r="G256">
        <v>1</v>
      </c>
      <c r="H256">
        <v>1</v>
      </c>
      <c r="I256">
        <v>1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18</v>
      </c>
      <c r="R256">
        <v>0</v>
      </c>
      <c r="S256">
        <v>0</v>
      </c>
      <c r="T256">
        <v>1</v>
      </c>
      <c r="U256">
        <v>143</v>
      </c>
      <c r="V256">
        <v>1</v>
      </c>
      <c r="W256">
        <v>5</v>
      </c>
      <c r="X256">
        <v>0</v>
      </c>
      <c r="Y256">
        <v>0</v>
      </c>
      <c r="Z256">
        <v>1</v>
      </c>
      <c r="AA256">
        <v>439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 s="4">
        <v>0</v>
      </c>
      <c r="AI256">
        <v>0</v>
      </c>
      <c r="AJ256" s="4">
        <v>0</v>
      </c>
      <c r="AK256">
        <v>0</v>
      </c>
      <c r="AL256" s="4">
        <v>0</v>
      </c>
      <c r="AM256">
        <v>0</v>
      </c>
      <c r="AN256" s="4">
        <v>0</v>
      </c>
      <c r="AO256">
        <v>0</v>
      </c>
      <c r="AP256" s="4">
        <v>0</v>
      </c>
      <c r="AQ256">
        <v>0</v>
      </c>
      <c r="AR256" s="4">
        <v>0</v>
      </c>
      <c r="AS256">
        <v>0</v>
      </c>
      <c r="AT256" s="4">
        <v>0</v>
      </c>
      <c r="AU256" s="4">
        <v>0</v>
      </c>
      <c r="AV256" s="4">
        <v>0</v>
      </c>
      <c r="AW256">
        <v>1</v>
      </c>
      <c r="AX256" s="4">
        <f t="shared" si="3"/>
        <v>1</v>
      </c>
      <c r="AY256" s="4">
        <v>0</v>
      </c>
      <c r="AZ256" s="4">
        <v>0</v>
      </c>
    </row>
    <row r="257" spans="1:52" x14ac:dyDescent="0.25">
      <c r="A257" s="4">
        <v>2017</v>
      </c>
      <c r="B257" s="4" t="s">
        <v>52</v>
      </c>
      <c r="C257" t="s">
        <v>279</v>
      </c>
      <c r="D257" t="s">
        <v>269</v>
      </c>
      <c r="E257" t="s">
        <v>778</v>
      </c>
      <c r="F257" s="4">
        <v>263</v>
      </c>
      <c r="G257">
        <v>94</v>
      </c>
      <c r="H257">
        <v>3</v>
      </c>
      <c r="I257">
        <v>263</v>
      </c>
      <c r="J257">
        <v>8.5247148288973378</v>
      </c>
      <c r="K257">
        <v>2</v>
      </c>
      <c r="L257">
        <v>7.6045627376425855E-3</v>
      </c>
      <c r="M257">
        <v>0</v>
      </c>
      <c r="N257">
        <v>0</v>
      </c>
      <c r="O257">
        <v>0</v>
      </c>
      <c r="P257">
        <v>171</v>
      </c>
      <c r="Q257">
        <v>29</v>
      </c>
      <c r="R257">
        <v>79</v>
      </c>
      <c r="S257">
        <v>37</v>
      </c>
      <c r="T257">
        <v>17</v>
      </c>
      <c r="U257">
        <v>131.41176470588235</v>
      </c>
      <c r="V257">
        <v>13</v>
      </c>
      <c r="W257">
        <v>13.923076923076923</v>
      </c>
      <c r="X257">
        <v>246</v>
      </c>
      <c r="Y257">
        <v>85.219512195121951</v>
      </c>
      <c r="Z257">
        <v>16</v>
      </c>
      <c r="AA257">
        <v>236</v>
      </c>
      <c r="AB257">
        <v>244</v>
      </c>
      <c r="AC257">
        <v>110</v>
      </c>
      <c r="AD257">
        <v>0.92775665399239549</v>
      </c>
      <c r="AE257">
        <v>128</v>
      </c>
      <c r="AF257">
        <v>86</v>
      </c>
      <c r="AG257">
        <v>0.48669201520912547</v>
      </c>
      <c r="AH257" s="4">
        <v>4</v>
      </c>
      <c r="AI257">
        <v>0.25</v>
      </c>
      <c r="AJ257" s="4">
        <v>3</v>
      </c>
      <c r="AK257">
        <v>0.1875</v>
      </c>
      <c r="AL257" s="4">
        <v>7</v>
      </c>
      <c r="AM257">
        <v>2.8688524590163935E-2</v>
      </c>
      <c r="AN257" s="4">
        <v>8</v>
      </c>
      <c r="AO257">
        <v>3.2786885245901641E-2</v>
      </c>
      <c r="AP257" s="4">
        <v>11</v>
      </c>
      <c r="AQ257">
        <v>4.1825095057034217E-2</v>
      </c>
      <c r="AR257" s="4">
        <v>11</v>
      </c>
      <c r="AS257">
        <v>4.1825095057034217E-2</v>
      </c>
      <c r="AT257" s="4">
        <v>0</v>
      </c>
      <c r="AU257" s="4">
        <v>0</v>
      </c>
      <c r="AV257" s="4">
        <v>0</v>
      </c>
      <c r="AW257">
        <v>2.2478632478632479</v>
      </c>
      <c r="AX257" s="4">
        <f t="shared" si="3"/>
        <v>117</v>
      </c>
      <c r="AY257" s="4">
        <v>1</v>
      </c>
      <c r="AZ257" s="4">
        <v>20</v>
      </c>
    </row>
    <row r="258" spans="1:52" x14ac:dyDescent="0.25">
      <c r="A258" s="4">
        <v>2017</v>
      </c>
      <c r="B258" s="4" t="s">
        <v>52</v>
      </c>
      <c r="C258" t="s">
        <v>279</v>
      </c>
      <c r="D258" t="s">
        <v>266</v>
      </c>
      <c r="E258" t="s">
        <v>775</v>
      </c>
      <c r="F258" s="4">
        <v>222</v>
      </c>
      <c r="G258">
        <v>60</v>
      </c>
      <c r="H258">
        <v>6</v>
      </c>
      <c r="I258">
        <v>222</v>
      </c>
      <c r="J258">
        <v>12.481981981981981</v>
      </c>
      <c r="K258">
        <v>6</v>
      </c>
      <c r="L258">
        <v>2.7027027027027029E-2</v>
      </c>
      <c r="M258">
        <v>0</v>
      </c>
      <c r="N258">
        <v>0</v>
      </c>
      <c r="O258">
        <v>0</v>
      </c>
      <c r="P258">
        <v>158</v>
      </c>
      <c r="Q258">
        <v>34</v>
      </c>
      <c r="R258">
        <v>47</v>
      </c>
      <c r="S258">
        <v>40</v>
      </c>
      <c r="T258">
        <v>9</v>
      </c>
      <c r="U258">
        <v>196.22222222222223</v>
      </c>
      <c r="V258">
        <v>6</v>
      </c>
      <c r="W258">
        <v>4.833333333333333</v>
      </c>
      <c r="X258">
        <v>210</v>
      </c>
      <c r="Y258">
        <v>96.128571428571433</v>
      </c>
      <c r="Z258">
        <v>9</v>
      </c>
      <c r="AA258">
        <v>248</v>
      </c>
      <c r="AB258">
        <v>209</v>
      </c>
      <c r="AC258">
        <v>119</v>
      </c>
      <c r="AD258">
        <v>0.94144144144144148</v>
      </c>
      <c r="AE258">
        <v>74</v>
      </c>
      <c r="AF258">
        <v>102</v>
      </c>
      <c r="AG258">
        <v>0.33333333333333331</v>
      </c>
      <c r="AH258" s="4">
        <v>3</v>
      </c>
      <c r="AI258">
        <v>0.33333333333333331</v>
      </c>
      <c r="AJ258" s="4">
        <v>2</v>
      </c>
      <c r="AK258">
        <v>0.22222222222222221</v>
      </c>
      <c r="AL258" s="4">
        <v>10</v>
      </c>
      <c r="AM258">
        <v>4.784688995215311E-2</v>
      </c>
      <c r="AN258" s="4">
        <v>6</v>
      </c>
      <c r="AO258">
        <v>2.8708133971291867E-2</v>
      </c>
      <c r="AP258" s="4">
        <v>13</v>
      </c>
      <c r="AQ258">
        <v>5.8558558558558557E-2</v>
      </c>
      <c r="AR258" s="4">
        <v>8</v>
      </c>
      <c r="AS258">
        <v>3.6036036036036036E-2</v>
      </c>
      <c r="AT258" s="4">
        <v>0</v>
      </c>
      <c r="AU258" s="4">
        <v>1</v>
      </c>
      <c r="AV258" s="4">
        <v>0</v>
      </c>
      <c r="AW258">
        <v>1.6946564885496183</v>
      </c>
      <c r="AX258" s="4">
        <f t="shared" si="3"/>
        <v>131</v>
      </c>
      <c r="AY258" s="4">
        <v>0</v>
      </c>
      <c r="AZ258" s="4">
        <v>0</v>
      </c>
    </row>
    <row r="259" spans="1:52" x14ac:dyDescent="0.25">
      <c r="A259" s="4">
        <v>2017</v>
      </c>
      <c r="B259" s="4" t="s">
        <v>52</v>
      </c>
      <c r="C259" t="s">
        <v>279</v>
      </c>
      <c r="D259" t="s">
        <v>273</v>
      </c>
      <c r="E259" t="s">
        <v>782</v>
      </c>
      <c r="F259" s="4">
        <v>162</v>
      </c>
      <c r="G259">
        <v>59</v>
      </c>
      <c r="H259">
        <v>6</v>
      </c>
      <c r="I259">
        <v>162</v>
      </c>
      <c r="J259">
        <v>9.5740740740740744</v>
      </c>
      <c r="K259">
        <v>2</v>
      </c>
      <c r="L259">
        <v>1.2345679012345678E-2</v>
      </c>
      <c r="M259">
        <v>0</v>
      </c>
      <c r="N259">
        <v>0</v>
      </c>
      <c r="O259">
        <v>0</v>
      </c>
      <c r="P259">
        <v>78</v>
      </c>
      <c r="Q259">
        <v>31</v>
      </c>
      <c r="R259">
        <v>36</v>
      </c>
      <c r="S259">
        <v>31</v>
      </c>
      <c r="T259">
        <v>4</v>
      </c>
      <c r="U259">
        <v>51.25</v>
      </c>
      <c r="V259">
        <v>3</v>
      </c>
      <c r="W259">
        <v>559</v>
      </c>
      <c r="X259">
        <v>156</v>
      </c>
      <c r="Y259">
        <v>59.493589743589745</v>
      </c>
      <c r="Z259">
        <v>4</v>
      </c>
      <c r="AA259">
        <v>101</v>
      </c>
      <c r="AB259">
        <v>157</v>
      </c>
      <c r="AC259">
        <v>83</v>
      </c>
      <c r="AD259">
        <v>0.96913580246913578</v>
      </c>
      <c r="AE259">
        <v>85</v>
      </c>
      <c r="AF259">
        <v>78</v>
      </c>
      <c r="AG259">
        <v>0.52469135802469136</v>
      </c>
      <c r="AH259" s="4">
        <v>0</v>
      </c>
      <c r="AI259">
        <v>0</v>
      </c>
      <c r="AJ259" s="4">
        <v>0</v>
      </c>
      <c r="AK259">
        <v>0</v>
      </c>
      <c r="AL259" s="4">
        <v>9</v>
      </c>
      <c r="AM259">
        <v>5.7324840764331211E-2</v>
      </c>
      <c r="AN259" s="4">
        <v>3</v>
      </c>
      <c r="AO259">
        <v>1.9108280254777069E-2</v>
      </c>
      <c r="AP259" s="4">
        <v>9</v>
      </c>
      <c r="AQ259">
        <v>5.5555555555555552E-2</v>
      </c>
      <c r="AR259" s="4">
        <v>3</v>
      </c>
      <c r="AS259">
        <v>1.8518518518518517E-2</v>
      </c>
      <c r="AT259" s="4">
        <v>0</v>
      </c>
      <c r="AU259" s="4">
        <v>0</v>
      </c>
      <c r="AV259" s="4">
        <v>0</v>
      </c>
      <c r="AW259">
        <v>1.8837209302325582</v>
      </c>
      <c r="AX259" s="4">
        <f t="shared" ref="AX259:AX322" si="4">IF(ISERROR(F259/AW259),0,F259/AW259)</f>
        <v>86</v>
      </c>
      <c r="AY259" s="4">
        <v>0</v>
      </c>
      <c r="AZ259" s="4">
        <v>0</v>
      </c>
    </row>
    <row r="260" spans="1:52" x14ac:dyDescent="0.25">
      <c r="A260" s="4">
        <v>2017</v>
      </c>
      <c r="B260" s="4" t="s">
        <v>52</v>
      </c>
      <c r="C260" t="s">
        <v>279</v>
      </c>
      <c r="D260" t="s">
        <v>268</v>
      </c>
      <c r="E260" t="s">
        <v>777</v>
      </c>
      <c r="F260" s="4">
        <v>144</v>
      </c>
      <c r="G260">
        <v>44</v>
      </c>
      <c r="H260">
        <v>5</v>
      </c>
      <c r="I260">
        <v>144</v>
      </c>
      <c r="J260">
        <v>10.506944444444445</v>
      </c>
      <c r="K260">
        <v>6</v>
      </c>
      <c r="L260">
        <v>4.1666666666666664E-2</v>
      </c>
      <c r="M260">
        <v>0</v>
      </c>
      <c r="N260">
        <v>0</v>
      </c>
      <c r="O260">
        <v>0</v>
      </c>
      <c r="P260">
        <v>95</v>
      </c>
      <c r="Q260">
        <v>38</v>
      </c>
      <c r="R260">
        <v>35</v>
      </c>
      <c r="S260">
        <v>47</v>
      </c>
      <c r="T260">
        <v>8</v>
      </c>
      <c r="U260">
        <v>189.875</v>
      </c>
      <c r="V260">
        <v>7</v>
      </c>
      <c r="W260">
        <v>26.714285714285715</v>
      </c>
      <c r="X260">
        <v>136</v>
      </c>
      <c r="Y260">
        <v>100.86764705882354</v>
      </c>
      <c r="Z260">
        <v>7</v>
      </c>
      <c r="AA260">
        <v>274</v>
      </c>
      <c r="AB260">
        <v>136</v>
      </c>
      <c r="AC260">
        <v>135</v>
      </c>
      <c r="AD260">
        <v>0.94444444444444442</v>
      </c>
      <c r="AE260">
        <v>71</v>
      </c>
      <c r="AF260">
        <v>113</v>
      </c>
      <c r="AG260">
        <v>0.49305555555555558</v>
      </c>
      <c r="AH260" s="4">
        <v>3</v>
      </c>
      <c r="AI260">
        <v>0.42857142857142855</v>
      </c>
      <c r="AJ260" s="4">
        <v>2</v>
      </c>
      <c r="AK260">
        <v>0.2857142857142857</v>
      </c>
      <c r="AL260" s="4">
        <v>4</v>
      </c>
      <c r="AM260">
        <v>2.9411764705882353E-2</v>
      </c>
      <c r="AN260" s="4">
        <v>5</v>
      </c>
      <c r="AO260">
        <v>3.6764705882352942E-2</v>
      </c>
      <c r="AP260" s="4">
        <v>7</v>
      </c>
      <c r="AQ260">
        <v>4.8611111111111112E-2</v>
      </c>
      <c r="AR260" s="4">
        <v>7</v>
      </c>
      <c r="AS260">
        <v>4.8611111111111112E-2</v>
      </c>
      <c r="AT260" s="4">
        <v>0</v>
      </c>
      <c r="AU260" s="4">
        <v>0</v>
      </c>
      <c r="AV260" s="4">
        <v>1</v>
      </c>
      <c r="AW260">
        <v>1.8227848101265822</v>
      </c>
      <c r="AX260" s="4">
        <f t="shared" si="4"/>
        <v>79</v>
      </c>
      <c r="AY260" s="4">
        <v>0</v>
      </c>
      <c r="AZ260" s="4">
        <v>0</v>
      </c>
    </row>
    <row r="261" spans="1:52" x14ac:dyDescent="0.25">
      <c r="A261" s="4">
        <v>2017</v>
      </c>
      <c r="B261" s="4" t="s">
        <v>52</v>
      </c>
      <c r="C261" t="s">
        <v>279</v>
      </c>
      <c r="D261" t="s">
        <v>272</v>
      </c>
      <c r="E261" t="s">
        <v>781</v>
      </c>
      <c r="F261" s="4">
        <v>95</v>
      </c>
      <c r="G261">
        <v>40</v>
      </c>
      <c r="H261">
        <v>5</v>
      </c>
      <c r="I261">
        <v>95</v>
      </c>
      <c r="J261">
        <v>12.305263157894737</v>
      </c>
      <c r="K261">
        <v>2</v>
      </c>
      <c r="L261">
        <v>2.1052631578947368E-2</v>
      </c>
      <c r="M261">
        <v>0</v>
      </c>
      <c r="N261">
        <v>0</v>
      </c>
      <c r="O261">
        <v>0</v>
      </c>
      <c r="P261">
        <v>54</v>
      </c>
      <c r="Q261">
        <v>34</v>
      </c>
      <c r="R261">
        <v>13</v>
      </c>
      <c r="S261">
        <v>55</v>
      </c>
      <c r="T261">
        <v>3</v>
      </c>
      <c r="U261">
        <v>134.33333333333334</v>
      </c>
      <c r="V261">
        <v>3</v>
      </c>
      <c r="W261">
        <v>49</v>
      </c>
      <c r="X261">
        <v>92</v>
      </c>
      <c r="Y261">
        <v>96.260869565217391</v>
      </c>
      <c r="Z261">
        <v>3</v>
      </c>
      <c r="AA261">
        <v>274</v>
      </c>
      <c r="AB261">
        <v>91</v>
      </c>
      <c r="AC261">
        <v>122</v>
      </c>
      <c r="AD261">
        <v>0.95789473684210524</v>
      </c>
      <c r="AE261">
        <v>47</v>
      </c>
      <c r="AF261">
        <v>98</v>
      </c>
      <c r="AG261">
        <v>0.49473684210526314</v>
      </c>
      <c r="AH261" s="4">
        <v>2</v>
      </c>
      <c r="AI261">
        <v>0.66666666666666663</v>
      </c>
      <c r="AJ261" s="4">
        <v>0</v>
      </c>
      <c r="AK261">
        <v>0</v>
      </c>
      <c r="AL261" s="4">
        <v>3</v>
      </c>
      <c r="AM261">
        <v>3.2967032967032968E-2</v>
      </c>
      <c r="AN261" s="4">
        <v>2</v>
      </c>
      <c r="AO261">
        <v>2.197802197802198E-2</v>
      </c>
      <c r="AP261" s="4">
        <v>4</v>
      </c>
      <c r="AQ261">
        <v>4.2105263157894736E-2</v>
      </c>
      <c r="AR261" s="4">
        <v>1</v>
      </c>
      <c r="AS261">
        <v>1.0526315789473684E-2</v>
      </c>
      <c r="AT261" s="4">
        <v>0</v>
      </c>
      <c r="AU261" s="4">
        <v>0</v>
      </c>
      <c r="AV261" s="4">
        <v>0</v>
      </c>
      <c r="AW261">
        <v>1.5079365079365079</v>
      </c>
      <c r="AX261" s="4">
        <f t="shared" si="4"/>
        <v>63</v>
      </c>
      <c r="AY261" s="4">
        <v>0</v>
      </c>
      <c r="AZ261" s="4">
        <v>0</v>
      </c>
    </row>
    <row r="262" spans="1:52" x14ac:dyDescent="0.25">
      <c r="A262" s="4">
        <v>2017</v>
      </c>
      <c r="B262" s="4" t="s">
        <v>52</v>
      </c>
      <c r="C262" t="s">
        <v>279</v>
      </c>
      <c r="D262" t="s">
        <v>257</v>
      </c>
      <c r="E262" t="s">
        <v>766</v>
      </c>
      <c r="F262" s="4">
        <v>28</v>
      </c>
      <c r="G262">
        <v>13</v>
      </c>
      <c r="H262">
        <v>7</v>
      </c>
      <c r="I262">
        <v>28</v>
      </c>
      <c r="J262">
        <v>14.25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</v>
      </c>
      <c r="Q262">
        <v>24</v>
      </c>
      <c r="R262">
        <v>7</v>
      </c>
      <c r="S262">
        <v>43</v>
      </c>
      <c r="T262">
        <v>5</v>
      </c>
      <c r="U262">
        <v>129.4</v>
      </c>
      <c r="V262">
        <v>5</v>
      </c>
      <c r="W262">
        <v>7.8</v>
      </c>
      <c r="X262">
        <v>23</v>
      </c>
      <c r="Y262">
        <v>78.086956521739125</v>
      </c>
      <c r="Z262">
        <v>2</v>
      </c>
      <c r="AA262">
        <v>432</v>
      </c>
      <c r="AB262">
        <v>23</v>
      </c>
      <c r="AC262">
        <v>108</v>
      </c>
      <c r="AD262">
        <v>0.8214285714285714</v>
      </c>
      <c r="AE262">
        <v>17</v>
      </c>
      <c r="AF262">
        <v>92</v>
      </c>
      <c r="AG262">
        <v>0.6071428571428571</v>
      </c>
      <c r="AH262" s="4">
        <v>3</v>
      </c>
      <c r="AI262">
        <v>0</v>
      </c>
      <c r="AJ262" s="4">
        <v>0</v>
      </c>
      <c r="AK262">
        <v>0</v>
      </c>
      <c r="AL262" s="4">
        <v>1</v>
      </c>
      <c r="AM262">
        <v>4.3478260869565216E-2</v>
      </c>
      <c r="AN262" s="4">
        <v>0</v>
      </c>
      <c r="AO262">
        <v>0</v>
      </c>
      <c r="AP262" s="4">
        <v>1</v>
      </c>
      <c r="AQ262">
        <v>3.5714285714285712E-2</v>
      </c>
      <c r="AR262" s="4">
        <v>0</v>
      </c>
      <c r="AS262">
        <v>0</v>
      </c>
      <c r="AT262" s="4">
        <v>0</v>
      </c>
      <c r="AU262" s="4">
        <v>0</v>
      </c>
      <c r="AV262" s="4">
        <v>0</v>
      </c>
      <c r="AW262">
        <v>1.4736842105263157</v>
      </c>
      <c r="AX262" s="4">
        <f t="shared" si="4"/>
        <v>19</v>
      </c>
      <c r="AY262" s="4">
        <v>0</v>
      </c>
      <c r="AZ262" s="4">
        <v>0</v>
      </c>
    </row>
    <row r="263" spans="1:52" x14ac:dyDescent="0.25">
      <c r="A263" s="4">
        <v>2017</v>
      </c>
      <c r="B263" s="4" t="s">
        <v>52</v>
      </c>
      <c r="C263" t="s">
        <v>279</v>
      </c>
      <c r="D263" t="s">
        <v>247</v>
      </c>
      <c r="E263" t="s">
        <v>757</v>
      </c>
      <c r="F263" s="4">
        <v>24</v>
      </c>
      <c r="G263">
        <v>13</v>
      </c>
      <c r="H263">
        <v>5</v>
      </c>
      <c r="I263">
        <v>24</v>
      </c>
      <c r="J263">
        <v>8.2083333333333339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14</v>
      </c>
      <c r="Q263">
        <v>16</v>
      </c>
      <c r="R263">
        <v>5</v>
      </c>
      <c r="S263">
        <v>89</v>
      </c>
      <c r="T263">
        <v>6</v>
      </c>
      <c r="U263">
        <v>232.66666666666666</v>
      </c>
      <c r="V263">
        <v>5</v>
      </c>
      <c r="W263">
        <v>31.4</v>
      </c>
      <c r="X263">
        <v>16</v>
      </c>
      <c r="Y263">
        <v>112.75</v>
      </c>
      <c r="Z263">
        <v>6</v>
      </c>
      <c r="AA263">
        <v>539</v>
      </c>
      <c r="AB263">
        <v>17</v>
      </c>
      <c r="AC263">
        <v>141</v>
      </c>
      <c r="AD263">
        <v>0.70833333333333337</v>
      </c>
      <c r="AE263">
        <v>6</v>
      </c>
      <c r="AF263">
        <v>77</v>
      </c>
      <c r="AG263">
        <v>0.25</v>
      </c>
      <c r="AH263" s="4">
        <v>2</v>
      </c>
      <c r="AI263">
        <v>0.33333333333333331</v>
      </c>
      <c r="AJ263" s="4">
        <v>0</v>
      </c>
      <c r="AK263">
        <v>0</v>
      </c>
      <c r="AL263" s="4">
        <v>0</v>
      </c>
      <c r="AM263">
        <v>0</v>
      </c>
      <c r="AN263" s="4">
        <v>0</v>
      </c>
      <c r="AO263">
        <v>0</v>
      </c>
      <c r="AP263" s="4">
        <v>0</v>
      </c>
      <c r="AQ263">
        <v>0</v>
      </c>
      <c r="AR263" s="4">
        <v>0</v>
      </c>
      <c r="AS263">
        <v>0</v>
      </c>
      <c r="AT263" s="4">
        <v>0</v>
      </c>
      <c r="AU263" s="4">
        <v>0</v>
      </c>
      <c r="AV263" s="4">
        <v>1</v>
      </c>
      <c r="AW263">
        <v>1.2</v>
      </c>
      <c r="AX263" s="4">
        <f t="shared" si="4"/>
        <v>20</v>
      </c>
      <c r="AY263" s="4">
        <v>2</v>
      </c>
      <c r="AZ263" s="4">
        <v>8</v>
      </c>
    </row>
    <row r="264" spans="1:52" x14ac:dyDescent="0.25">
      <c r="A264" s="4">
        <v>2017</v>
      </c>
      <c r="B264" s="4" t="s">
        <v>52</v>
      </c>
      <c r="C264" t="s">
        <v>279</v>
      </c>
      <c r="D264" t="s">
        <v>261</v>
      </c>
      <c r="E264" t="s">
        <v>770</v>
      </c>
      <c r="F264" s="4">
        <v>18</v>
      </c>
      <c r="G264">
        <v>13</v>
      </c>
      <c r="H264">
        <v>6</v>
      </c>
      <c r="I264">
        <v>18</v>
      </c>
      <c r="J264">
        <v>7.2777777777777777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16</v>
      </c>
      <c r="Q264">
        <v>12</v>
      </c>
      <c r="R264">
        <v>10</v>
      </c>
      <c r="S264">
        <v>53</v>
      </c>
      <c r="T264">
        <v>3</v>
      </c>
      <c r="U264">
        <v>194.33333333333334</v>
      </c>
      <c r="V264">
        <v>3</v>
      </c>
      <c r="W264">
        <v>1.3333333333333333</v>
      </c>
      <c r="X264">
        <v>14</v>
      </c>
      <c r="Y264">
        <v>219.71428571428572</v>
      </c>
      <c r="Z264">
        <v>2</v>
      </c>
      <c r="AA264">
        <v>446</v>
      </c>
      <c r="AB264">
        <v>14</v>
      </c>
      <c r="AC264">
        <v>211</v>
      </c>
      <c r="AD264">
        <v>0.77777777777777779</v>
      </c>
      <c r="AE264">
        <v>3</v>
      </c>
      <c r="AF264">
        <v>59</v>
      </c>
      <c r="AG264">
        <v>0.16666666666666666</v>
      </c>
      <c r="AH264" s="4">
        <v>0</v>
      </c>
      <c r="AI264">
        <v>0</v>
      </c>
      <c r="AJ264" s="4">
        <v>0</v>
      </c>
      <c r="AK264">
        <v>0</v>
      </c>
      <c r="AL264" s="4">
        <v>1</v>
      </c>
      <c r="AM264">
        <v>7.1428571428571425E-2</v>
      </c>
      <c r="AN264" s="4">
        <v>3</v>
      </c>
      <c r="AO264">
        <v>0.21428571428571427</v>
      </c>
      <c r="AP264" s="4">
        <v>0</v>
      </c>
      <c r="AQ264">
        <v>0</v>
      </c>
      <c r="AR264" s="4">
        <v>0</v>
      </c>
      <c r="AS264">
        <v>0</v>
      </c>
      <c r="AT264" s="4">
        <v>0</v>
      </c>
      <c r="AU264" s="4">
        <v>0</v>
      </c>
      <c r="AV264" s="4">
        <v>0</v>
      </c>
      <c r="AW264">
        <v>1.2857142857142858</v>
      </c>
      <c r="AX264" s="4">
        <f t="shared" si="4"/>
        <v>13.999999999999998</v>
      </c>
      <c r="AY264" s="4">
        <v>3</v>
      </c>
      <c r="AZ264" s="4">
        <v>63</v>
      </c>
    </row>
    <row r="265" spans="1:52" x14ac:dyDescent="0.25">
      <c r="A265" s="4">
        <v>2017</v>
      </c>
      <c r="B265" s="4" t="s">
        <v>52</v>
      </c>
      <c r="C265" t="s">
        <v>279</v>
      </c>
      <c r="D265" t="s">
        <v>184</v>
      </c>
      <c r="E265" t="s">
        <v>697</v>
      </c>
      <c r="F265" s="4">
        <v>18</v>
      </c>
      <c r="G265">
        <v>11</v>
      </c>
      <c r="H265">
        <v>6</v>
      </c>
      <c r="I265">
        <v>18</v>
      </c>
      <c r="J265">
        <v>12.222222222222221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12</v>
      </c>
      <c r="Q265">
        <v>21</v>
      </c>
      <c r="R265">
        <v>6</v>
      </c>
      <c r="S265">
        <v>25</v>
      </c>
      <c r="T265">
        <v>0</v>
      </c>
      <c r="U265">
        <v>0</v>
      </c>
      <c r="V265">
        <v>0</v>
      </c>
      <c r="W265">
        <v>0</v>
      </c>
      <c r="X265">
        <v>18</v>
      </c>
      <c r="Y265">
        <v>98.888888888888886</v>
      </c>
      <c r="Z265">
        <v>0</v>
      </c>
      <c r="AA265">
        <v>0</v>
      </c>
      <c r="AB265">
        <v>18</v>
      </c>
      <c r="AC265">
        <v>127</v>
      </c>
      <c r="AD265">
        <v>1</v>
      </c>
      <c r="AE265">
        <v>5</v>
      </c>
      <c r="AF265">
        <v>73</v>
      </c>
      <c r="AG265">
        <v>0.27777777777777779</v>
      </c>
      <c r="AH265" s="4">
        <v>0</v>
      </c>
      <c r="AI265">
        <v>0</v>
      </c>
      <c r="AJ265" s="4">
        <v>0</v>
      </c>
      <c r="AK265">
        <v>0</v>
      </c>
      <c r="AL265" s="4">
        <v>2</v>
      </c>
      <c r="AM265">
        <v>0.1111111111111111</v>
      </c>
      <c r="AN265" s="4">
        <v>2</v>
      </c>
      <c r="AO265">
        <v>0.1111111111111111</v>
      </c>
      <c r="AP265" s="4">
        <v>2</v>
      </c>
      <c r="AQ265">
        <v>0.1111111111111111</v>
      </c>
      <c r="AR265" s="4">
        <v>1</v>
      </c>
      <c r="AS265">
        <v>5.5555555555555552E-2</v>
      </c>
      <c r="AT265" s="4">
        <v>0</v>
      </c>
      <c r="AU265" s="4">
        <v>0</v>
      </c>
      <c r="AV265" s="4">
        <v>0</v>
      </c>
      <c r="AW265">
        <v>1.8</v>
      </c>
      <c r="AX265" s="4">
        <f t="shared" si="4"/>
        <v>10</v>
      </c>
      <c r="AY265" s="4">
        <v>0</v>
      </c>
      <c r="AZ265" s="4">
        <v>0</v>
      </c>
    </row>
    <row r="266" spans="1:52" x14ac:dyDescent="0.25">
      <c r="A266" s="4">
        <v>2017</v>
      </c>
      <c r="B266" s="4" t="s">
        <v>52</v>
      </c>
      <c r="C266" t="s">
        <v>279</v>
      </c>
      <c r="D266" t="s">
        <v>228</v>
      </c>
      <c r="E266" t="s">
        <v>739</v>
      </c>
      <c r="F266" s="4">
        <v>13</v>
      </c>
      <c r="G266">
        <v>5</v>
      </c>
      <c r="H266">
        <v>15</v>
      </c>
      <c r="I266">
        <v>13</v>
      </c>
      <c r="J266">
        <v>12.76923076923077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11</v>
      </c>
      <c r="Q266">
        <v>40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13</v>
      </c>
      <c r="Y266">
        <v>109.92307692307692</v>
      </c>
      <c r="Z266">
        <v>0</v>
      </c>
      <c r="AA266">
        <v>0</v>
      </c>
      <c r="AB266">
        <v>13</v>
      </c>
      <c r="AC266">
        <v>165</v>
      </c>
      <c r="AD266">
        <v>1</v>
      </c>
      <c r="AE266">
        <v>4</v>
      </c>
      <c r="AF266">
        <v>128</v>
      </c>
      <c r="AG266">
        <v>0.30769230769230771</v>
      </c>
      <c r="AH266" s="4">
        <v>0</v>
      </c>
      <c r="AI266">
        <v>0</v>
      </c>
      <c r="AJ266" s="4">
        <v>0</v>
      </c>
      <c r="AK266">
        <v>0</v>
      </c>
      <c r="AL266" s="4">
        <v>0</v>
      </c>
      <c r="AM266">
        <v>0</v>
      </c>
      <c r="AN266" s="4">
        <v>0</v>
      </c>
      <c r="AO266">
        <v>0</v>
      </c>
      <c r="AP266" s="4">
        <v>0</v>
      </c>
      <c r="AQ266">
        <v>0</v>
      </c>
      <c r="AR266" s="4">
        <v>0</v>
      </c>
      <c r="AS266">
        <v>0</v>
      </c>
      <c r="AT266" s="4">
        <v>0</v>
      </c>
      <c r="AU266" s="4">
        <v>0</v>
      </c>
      <c r="AV266" s="4">
        <v>0</v>
      </c>
      <c r="AW266">
        <v>1.8571428571428572</v>
      </c>
      <c r="AX266" s="4">
        <f t="shared" si="4"/>
        <v>7</v>
      </c>
      <c r="AY266" s="4">
        <v>0</v>
      </c>
      <c r="AZ266" s="4">
        <v>0</v>
      </c>
    </row>
    <row r="267" spans="1:52" x14ac:dyDescent="0.25">
      <c r="A267" s="4">
        <v>2017</v>
      </c>
      <c r="B267" s="4" t="s">
        <v>52</v>
      </c>
      <c r="C267" t="s">
        <v>279</v>
      </c>
      <c r="D267" t="s">
        <v>255</v>
      </c>
      <c r="E267" t="s">
        <v>764</v>
      </c>
      <c r="F267" s="4">
        <v>12</v>
      </c>
      <c r="G267">
        <v>9</v>
      </c>
      <c r="H267">
        <v>12</v>
      </c>
      <c r="I267">
        <v>12</v>
      </c>
      <c r="J267">
        <v>11.916666666666666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10</v>
      </c>
      <c r="Q267">
        <v>18</v>
      </c>
      <c r="R267">
        <v>1</v>
      </c>
      <c r="S267">
        <v>89</v>
      </c>
      <c r="T267">
        <v>4</v>
      </c>
      <c r="U267">
        <v>174.25</v>
      </c>
      <c r="V267">
        <v>4</v>
      </c>
      <c r="W267">
        <v>55.25</v>
      </c>
      <c r="X267">
        <v>8</v>
      </c>
      <c r="Y267">
        <v>112.125</v>
      </c>
      <c r="Z267">
        <v>3</v>
      </c>
      <c r="AA267">
        <v>648</v>
      </c>
      <c r="AB267">
        <v>8</v>
      </c>
      <c r="AC267">
        <v>140</v>
      </c>
      <c r="AD267">
        <v>0.66666666666666663</v>
      </c>
      <c r="AE267">
        <v>1</v>
      </c>
      <c r="AF267">
        <v>43</v>
      </c>
      <c r="AG267">
        <v>8.3333333333333329E-2</v>
      </c>
      <c r="AH267" s="4">
        <v>2</v>
      </c>
      <c r="AI267">
        <v>0.66666666666666663</v>
      </c>
      <c r="AJ267" s="4">
        <v>0</v>
      </c>
      <c r="AK267">
        <v>0</v>
      </c>
      <c r="AL267" s="4">
        <v>1</v>
      </c>
      <c r="AM267">
        <v>0.125</v>
      </c>
      <c r="AN267" s="4">
        <v>1</v>
      </c>
      <c r="AO267">
        <v>0.125</v>
      </c>
      <c r="AP267" s="4">
        <v>2</v>
      </c>
      <c r="AQ267">
        <v>0.16666666666666666</v>
      </c>
      <c r="AR267" s="4">
        <v>0</v>
      </c>
      <c r="AS267">
        <v>0</v>
      </c>
      <c r="AT267" s="4">
        <v>0</v>
      </c>
      <c r="AU267" s="4">
        <v>0</v>
      </c>
      <c r="AV267" s="4">
        <v>0</v>
      </c>
      <c r="AW267">
        <v>1.2</v>
      </c>
      <c r="AX267" s="4">
        <f t="shared" si="4"/>
        <v>10</v>
      </c>
      <c r="AY267" s="4">
        <v>0</v>
      </c>
      <c r="AZ267" s="4">
        <v>0</v>
      </c>
    </row>
    <row r="268" spans="1:52" x14ac:dyDescent="0.25">
      <c r="A268" s="4">
        <v>2017</v>
      </c>
      <c r="B268" s="4" t="s">
        <v>52</v>
      </c>
      <c r="C268" t="s">
        <v>279</v>
      </c>
      <c r="D268" t="s">
        <v>87</v>
      </c>
      <c r="E268" t="s">
        <v>606</v>
      </c>
      <c r="F268" s="4">
        <v>9</v>
      </c>
      <c r="G268">
        <v>1</v>
      </c>
      <c r="H268">
        <v>1</v>
      </c>
      <c r="I268">
        <v>7</v>
      </c>
      <c r="J268">
        <v>5.8571428571428568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16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247</v>
      </c>
      <c r="Z268">
        <v>0</v>
      </c>
      <c r="AA268">
        <v>0</v>
      </c>
      <c r="AB268">
        <v>2</v>
      </c>
      <c r="AC268">
        <v>206</v>
      </c>
      <c r="AD268">
        <v>0.22222222222222221</v>
      </c>
      <c r="AE268">
        <v>0</v>
      </c>
      <c r="AF268">
        <v>0</v>
      </c>
      <c r="AG268">
        <v>0</v>
      </c>
      <c r="AH268" s="4">
        <v>0</v>
      </c>
      <c r="AI268">
        <v>0</v>
      </c>
      <c r="AJ268" s="4">
        <v>0</v>
      </c>
      <c r="AK268">
        <v>0</v>
      </c>
      <c r="AL268" s="4">
        <v>0</v>
      </c>
      <c r="AM268">
        <v>0</v>
      </c>
      <c r="AN268" s="4">
        <v>0</v>
      </c>
      <c r="AO268">
        <v>0</v>
      </c>
      <c r="AP268" s="4">
        <v>0</v>
      </c>
      <c r="AQ268">
        <v>0</v>
      </c>
      <c r="AR268" s="4">
        <v>0</v>
      </c>
      <c r="AS268">
        <v>0</v>
      </c>
      <c r="AT268" s="4">
        <v>0</v>
      </c>
      <c r="AU268" s="4">
        <v>0</v>
      </c>
      <c r="AV268" s="4">
        <v>1</v>
      </c>
      <c r="AW268">
        <v>1</v>
      </c>
      <c r="AX268" s="4">
        <f t="shared" si="4"/>
        <v>9</v>
      </c>
      <c r="AY268" s="4">
        <v>0</v>
      </c>
      <c r="AZ268" s="4">
        <v>0</v>
      </c>
    </row>
    <row r="269" spans="1:52" x14ac:dyDescent="0.25">
      <c r="A269" s="4">
        <v>2017</v>
      </c>
      <c r="B269" s="4" t="s">
        <v>52</v>
      </c>
      <c r="C269" t="s">
        <v>279</v>
      </c>
      <c r="D269" t="s">
        <v>251</v>
      </c>
      <c r="E269" t="s">
        <v>761</v>
      </c>
      <c r="F269" s="4">
        <v>9</v>
      </c>
      <c r="G269">
        <v>3</v>
      </c>
      <c r="H269">
        <v>6</v>
      </c>
      <c r="I269">
        <v>9</v>
      </c>
      <c r="J269">
        <v>7.2222222222222223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4</v>
      </c>
      <c r="Q269">
        <v>15</v>
      </c>
      <c r="R269">
        <v>2</v>
      </c>
      <c r="S269">
        <v>32</v>
      </c>
      <c r="T269">
        <v>1</v>
      </c>
      <c r="U269">
        <v>77</v>
      </c>
      <c r="V269">
        <v>1</v>
      </c>
      <c r="W269">
        <v>40</v>
      </c>
      <c r="X269">
        <v>8</v>
      </c>
      <c r="Y269">
        <v>82.5</v>
      </c>
      <c r="Z269">
        <v>1</v>
      </c>
      <c r="AA269">
        <v>329</v>
      </c>
      <c r="AB269">
        <v>8</v>
      </c>
      <c r="AC269">
        <v>104</v>
      </c>
      <c r="AD269">
        <v>0.88888888888888884</v>
      </c>
      <c r="AE269">
        <v>5</v>
      </c>
      <c r="AF269">
        <v>92</v>
      </c>
      <c r="AG269">
        <v>0.55555555555555558</v>
      </c>
      <c r="AH269" s="4">
        <v>0</v>
      </c>
      <c r="AI269">
        <v>0</v>
      </c>
      <c r="AJ269" s="4">
        <v>0</v>
      </c>
      <c r="AK269">
        <v>0</v>
      </c>
      <c r="AL269" s="4">
        <v>0</v>
      </c>
      <c r="AM269">
        <v>0</v>
      </c>
      <c r="AN269" s="4">
        <v>1</v>
      </c>
      <c r="AO269">
        <v>0.125</v>
      </c>
      <c r="AP269" s="4">
        <v>0</v>
      </c>
      <c r="AQ269">
        <v>0</v>
      </c>
      <c r="AR269" s="4">
        <v>1</v>
      </c>
      <c r="AS269">
        <v>0.1111111111111111</v>
      </c>
      <c r="AT269" s="4">
        <v>0</v>
      </c>
      <c r="AU269" s="4">
        <v>0</v>
      </c>
      <c r="AV269" s="4">
        <v>0</v>
      </c>
      <c r="AW269">
        <v>1.125</v>
      </c>
      <c r="AX269" s="4">
        <f t="shared" si="4"/>
        <v>8</v>
      </c>
      <c r="AY269" s="4">
        <v>1</v>
      </c>
      <c r="AZ269" s="4">
        <v>9</v>
      </c>
    </row>
    <row r="270" spans="1:52" x14ac:dyDescent="0.25">
      <c r="A270" s="4">
        <v>2017</v>
      </c>
      <c r="B270" s="4" t="s">
        <v>52</v>
      </c>
      <c r="C270" t="s">
        <v>279</v>
      </c>
      <c r="D270" t="s">
        <v>246</v>
      </c>
      <c r="E270" t="s">
        <v>756</v>
      </c>
      <c r="F270" s="4">
        <v>8</v>
      </c>
      <c r="G270">
        <v>6</v>
      </c>
      <c r="H270">
        <v>8</v>
      </c>
      <c r="I270">
        <v>8</v>
      </c>
      <c r="J270">
        <v>12.25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7</v>
      </c>
      <c r="Q270">
        <v>36</v>
      </c>
      <c r="R270">
        <v>5</v>
      </c>
      <c r="S270">
        <v>86</v>
      </c>
      <c r="T270">
        <v>3</v>
      </c>
      <c r="U270">
        <v>159.33333333333334</v>
      </c>
      <c r="V270">
        <v>3</v>
      </c>
      <c r="W270">
        <v>8</v>
      </c>
      <c r="X270">
        <v>5</v>
      </c>
      <c r="Y270">
        <v>265.2</v>
      </c>
      <c r="Z270">
        <v>2</v>
      </c>
      <c r="AA270">
        <v>326</v>
      </c>
      <c r="AB270">
        <v>5</v>
      </c>
      <c r="AC270">
        <v>295</v>
      </c>
      <c r="AD270">
        <v>0.625</v>
      </c>
      <c r="AE270">
        <v>2</v>
      </c>
      <c r="AF270">
        <v>170</v>
      </c>
      <c r="AG270">
        <v>0.25</v>
      </c>
      <c r="AH270" s="4">
        <v>0</v>
      </c>
      <c r="AI270">
        <v>0</v>
      </c>
      <c r="AJ270" s="4">
        <v>0</v>
      </c>
      <c r="AK270">
        <v>0</v>
      </c>
      <c r="AL270" s="4">
        <v>1</v>
      </c>
      <c r="AM270">
        <v>0.2</v>
      </c>
      <c r="AN270" s="4">
        <v>1</v>
      </c>
      <c r="AO270">
        <v>0.2</v>
      </c>
      <c r="AP270" s="4">
        <v>0</v>
      </c>
      <c r="AQ270">
        <v>0</v>
      </c>
      <c r="AR270" s="4">
        <v>1</v>
      </c>
      <c r="AS270">
        <v>0.125</v>
      </c>
      <c r="AT270" s="4">
        <v>0</v>
      </c>
      <c r="AU270" s="4">
        <v>1</v>
      </c>
      <c r="AV270" s="4">
        <v>0</v>
      </c>
      <c r="AW270">
        <v>1.1428571428571428</v>
      </c>
      <c r="AX270" s="4">
        <f t="shared" si="4"/>
        <v>7</v>
      </c>
      <c r="AY270" s="4">
        <v>0</v>
      </c>
      <c r="AZ270" s="4">
        <v>0</v>
      </c>
    </row>
    <row r="271" spans="1:52" x14ac:dyDescent="0.25">
      <c r="A271" s="4">
        <v>2017</v>
      </c>
      <c r="B271" s="4" t="s">
        <v>52</v>
      </c>
      <c r="C271" t="s">
        <v>279</v>
      </c>
      <c r="D271" t="s">
        <v>280</v>
      </c>
      <c r="E271" t="s">
        <v>788</v>
      </c>
      <c r="F271" s="4">
        <v>8</v>
      </c>
      <c r="G271">
        <v>0</v>
      </c>
      <c r="H271">
        <v>0</v>
      </c>
      <c r="I271">
        <v>8</v>
      </c>
      <c r="J271">
        <v>7.125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</v>
      </c>
      <c r="Q271">
        <v>24</v>
      </c>
      <c r="R271">
        <v>2</v>
      </c>
      <c r="S271">
        <v>108</v>
      </c>
      <c r="T271">
        <v>1</v>
      </c>
      <c r="U271">
        <v>291</v>
      </c>
      <c r="V271">
        <v>1</v>
      </c>
      <c r="W271">
        <v>2</v>
      </c>
      <c r="X271">
        <v>7</v>
      </c>
      <c r="Y271">
        <v>64.285714285714292</v>
      </c>
      <c r="Z271">
        <v>1</v>
      </c>
      <c r="AA271">
        <v>329</v>
      </c>
      <c r="AB271">
        <v>7</v>
      </c>
      <c r="AC271">
        <v>90</v>
      </c>
      <c r="AD271">
        <v>0.875</v>
      </c>
      <c r="AE271">
        <v>5</v>
      </c>
      <c r="AF271">
        <v>79</v>
      </c>
      <c r="AG271">
        <v>0.625</v>
      </c>
      <c r="AH271" s="4">
        <v>0</v>
      </c>
      <c r="AI271">
        <v>0</v>
      </c>
      <c r="AJ271" s="4">
        <v>1</v>
      </c>
      <c r="AK271">
        <v>1</v>
      </c>
      <c r="AL271" s="4">
        <v>0</v>
      </c>
      <c r="AM271">
        <v>0</v>
      </c>
      <c r="AN271" s="4">
        <v>0</v>
      </c>
      <c r="AO271">
        <v>0</v>
      </c>
      <c r="AP271" s="4">
        <v>0</v>
      </c>
      <c r="AQ271">
        <v>0</v>
      </c>
      <c r="AR271" s="4">
        <v>1</v>
      </c>
      <c r="AS271">
        <v>0.125</v>
      </c>
      <c r="AT271" s="4">
        <v>0</v>
      </c>
      <c r="AU271" s="4">
        <v>0</v>
      </c>
      <c r="AV271" s="4">
        <v>0</v>
      </c>
      <c r="AW271">
        <v>2</v>
      </c>
      <c r="AX271" s="4">
        <f t="shared" si="4"/>
        <v>4</v>
      </c>
      <c r="AY271" s="4">
        <v>0</v>
      </c>
      <c r="AZ271" s="4">
        <v>0</v>
      </c>
    </row>
    <row r="272" spans="1:52" x14ac:dyDescent="0.25">
      <c r="A272" s="4">
        <v>2017</v>
      </c>
      <c r="B272" s="4" t="s">
        <v>52</v>
      </c>
      <c r="C272" t="s">
        <v>279</v>
      </c>
      <c r="D272" t="s">
        <v>249</v>
      </c>
      <c r="E272" t="s">
        <v>759</v>
      </c>
      <c r="F272" s="4">
        <v>6</v>
      </c>
      <c r="G272">
        <v>6</v>
      </c>
      <c r="H272">
        <v>3</v>
      </c>
      <c r="I272">
        <v>6</v>
      </c>
      <c r="J272">
        <v>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6</v>
      </c>
      <c r="Q272">
        <v>30</v>
      </c>
      <c r="R272">
        <v>1</v>
      </c>
      <c r="S272">
        <v>42</v>
      </c>
      <c r="T272">
        <v>3</v>
      </c>
      <c r="U272">
        <v>287</v>
      </c>
      <c r="V272">
        <v>2</v>
      </c>
      <c r="W272">
        <v>21</v>
      </c>
      <c r="X272">
        <v>3</v>
      </c>
      <c r="Y272">
        <v>203.66666666666666</v>
      </c>
      <c r="Z272">
        <v>3</v>
      </c>
      <c r="AA272">
        <v>484</v>
      </c>
      <c r="AB272">
        <v>3</v>
      </c>
      <c r="AC272">
        <v>218</v>
      </c>
      <c r="AD272">
        <v>0.5</v>
      </c>
      <c r="AE272">
        <v>1</v>
      </c>
      <c r="AF272">
        <v>173</v>
      </c>
      <c r="AG272">
        <v>0.16666666666666666</v>
      </c>
      <c r="AH272" s="4">
        <v>1</v>
      </c>
      <c r="AI272">
        <v>0.33333333333333331</v>
      </c>
      <c r="AJ272" s="4">
        <v>0</v>
      </c>
      <c r="AK272">
        <v>0</v>
      </c>
      <c r="AL272" s="4">
        <v>0</v>
      </c>
      <c r="AM272">
        <v>0</v>
      </c>
      <c r="AN272" s="4">
        <v>0</v>
      </c>
      <c r="AO272">
        <v>0</v>
      </c>
      <c r="AP272" s="4">
        <v>0</v>
      </c>
      <c r="AQ272">
        <v>0</v>
      </c>
      <c r="AR272" s="4">
        <v>0</v>
      </c>
      <c r="AS272">
        <v>0</v>
      </c>
      <c r="AT272" s="4">
        <v>0</v>
      </c>
      <c r="AU272" s="4">
        <v>0</v>
      </c>
      <c r="AV272" s="4">
        <v>0</v>
      </c>
      <c r="AW272">
        <v>1</v>
      </c>
      <c r="AX272" s="4">
        <f t="shared" si="4"/>
        <v>6</v>
      </c>
      <c r="AY272" s="4">
        <v>0</v>
      </c>
      <c r="AZ272" s="4">
        <v>0</v>
      </c>
    </row>
    <row r="273" spans="1:52" x14ac:dyDescent="0.25">
      <c r="A273" s="4">
        <v>2017</v>
      </c>
      <c r="B273" s="4" t="s">
        <v>52</v>
      </c>
      <c r="C273" t="s">
        <v>279</v>
      </c>
      <c r="D273" t="s">
        <v>187</v>
      </c>
      <c r="E273" t="s">
        <v>700</v>
      </c>
      <c r="F273" s="4">
        <v>5</v>
      </c>
      <c r="G273">
        <v>2</v>
      </c>
      <c r="H273">
        <v>5</v>
      </c>
      <c r="I273">
        <v>5</v>
      </c>
      <c r="J273">
        <v>17.600000000000001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</v>
      </c>
      <c r="Q273">
        <v>36</v>
      </c>
      <c r="R273">
        <v>0</v>
      </c>
      <c r="S273">
        <v>0</v>
      </c>
      <c r="T273">
        <v>2</v>
      </c>
      <c r="U273">
        <v>160.5</v>
      </c>
      <c r="V273">
        <v>2</v>
      </c>
      <c r="W273">
        <v>5.5</v>
      </c>
      <c r="X273">
        <v>3</v>
      </c>
      <c r="Y273">
        <v>131</v>
      </c>
      <c r="Z273">
        <v>2</v>
      </c>
      <c r="AA273">
        <v>303</v>
      </c>
      <c r="AB273">
        <v>3</v>
      </c>
      <c r="AC273">
        <v>167</v>
      </c>
      <c r="AD273">
        <v>0.6</v>
      </c>
      <c r="AE273">
        <v>1</v>
      </c>
      <c r="AF273">
        <v>111</v>
      </c>
      <c r="AG273">
        <v>0.2</v>
      </c>
      <c r="AH273" s="4">
        <v>1</v>
      </c>
      <c r="AI273">
        <v>0.5</v>
      </c>
      <c r="AJ273" s="4">
        <v>0</v>
      </c>
      <c r="AK273">
        <v>0</v>
      </c>
      <c r="AL273" s="4">
        <v>0</v>
      </c>
      <c r="AM273">
        <v>0</v>
      </c>
      <c r="AN273" s="4">
        <v>0</v>
      </c>
      <c r="AO273">
        <v>0</v>
      </c>
      <c r="AP273" s="4">
        <v>0</v>
      </c>
      <c r="AQ273">
        <v>0</v>
      </c>
      <c r="AR273" s="4">
        <v>0</v>
      </c>
      <c r="AS273">
        <v>0</v>
      </c>
      <c r="AT273" s="4">
        <v>0</v>
      </c>
      <c r="AU273" s="4">
        <v>0</v>
      </c>
      <c r="AV273" s="4">
        <v>0</v>
      </c>
      <c r="AW273">
        <v>1.6666666666666667</v>
      </c>
      <c r="AX273" s="4">
        <f t="shared" si="4"/>
        <v>3</v>
      </c>
      <c r="AY273" s="4">
        <v>0</v>
      </c>
      <c r="AZ273" s="4">
        <v>0</v>
      </c>
    </row>
    <row r="274" spans="1:52" x14ac:dyDescent="0.25">
      <c r="A274" s="4">
        <v>2017</v>
      </c>
      <c r="B274" s="4" t="s">
        <v>52</v>
      </c>
      <c r="C274" t="s">
        <v>279</v>
      </c>
      <c r="D274" t="s">
        <v>264</v>
      </c>
      <c r="E274" t="s">
        <v>773</v>
      </c>
      <c r="F274" s="4">
        <v>4</v>
      </c>
      <c r="G274">
        <v>3</v>
      </c>
      <c r="H274">
        <v>11</v>
      </c>
      <c r="I274">
        <v>4</v>
      </c>
      <c r="J274">
        <v>12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</v>
      </c>
      <c r="Q274">
        <v>26</v>
      </c>
      <c r="R274">
        <v>2</v>
      </c>
      <c r="S274">
        <v>19</v>
      </c>
      <c r="T274">
        <v>1</v>
      </c>
      <c r="U274">
        <v>253</v>
      </c>
      <c r="V274">
        <v>1</v>
      </c>
      <c r="W274">
        <v>5</v>
      </c>
      <c r="X274">
        <v>3</v>
      </c>
      <c r="Y274">
        <v>250.33333333333334</v>
      </c>
      <c r="Z274">
        <v>0</v>
      </c>
      <c r="AA274">
        <v>0</v>
      </c>
      <c r="AB274">
        <v>3</v>
      </c>
      <c r="AC274">
        <v>286</v>
      </c>
      <c r="AD274">
        <v>0.75</v>
      </c>
      <c r="AE274">
        <v>0</v>
      </c>
      <c r="AF274">
        <v>0</v>
      </c>
      <c r="AG274">
        <v>0</v>
      </c>
      <c r="AH274" s="4">
        <v>0</v>
      </c>
      <c r="AI274">
        <v>0</v>
      </c>
      <c r="AJ274" s="4">
        <v>0</v>
      </c>
      <c r="AK274">
        <v>0</v>
      </c>
      <c r="AL274" s="4">
        <v>0</v>
      </c>
      <c r="AM274">
        <v>0</v>
      </c>
      <c r="AN274" s="4">
        <v>1</v>
      </c>
      <c r="AO274">
        <v>0.33333333333333331</v>
      </c>
      <c r="AP274" s="4">
        <v>0</v>
      </c>
      <c r="AQ274">
        <v>0</v>
      </c>
      <c r="AR274" s="4">
        <v>0</v>
      </c>
      <c r="AS274">
        <v>0</v>
      </c>
      <c r="AT274" s="4">
        <v>0</v>
      </c>
      <c r="AU274" s="4">
        <v>0</v>
      </c>
      <c r="AV274" s="4">
        <v>0</v>
      </c>
      <c r="AW274">
        <v>1</v>
      </c>
      <c r="AX274" s="4">
        <f t="shared" si="4"/>
        <v>4</v>
      </c>
      <c r="AY274" s="4">
        <v>0</v>
      </c>
      <c r="AZ274" s="4">
        <v>0</v>
      </c>
    </row>
    <row r="275" spans="1:52" x14ac:dyDescent="0.25">
      <c r="A275" s="4">
        <v>2017</v>
      </c>
      <c r="B275" s="4" t="s">
        <v>52</v>
      </c>
      <c r="C275" t="s">
        <v>279</v>
      </c>
      <c r="D275" t="s">
        <v>259</v>
      </c>
      <c r="E275" t="s">
        <v>768</v>
      </c>
      <c r="F275" s="4">
        <v>4</v>
      </c>
      <c r="G275">
        <v>3</v>
      </c>
      <c r="H275">
        <v>19</v>
      </c>
      <c r="I275">
        <v>4</v>
      </c>
      <c r="J275">
        <v>23.75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</v>
      </c>
      <c r="Q275">
        <v>31</v>
      </c>
      <c r="R275">
        <v>2</v>
      </c>
      <c r="S275">
        <v>92</v>
      </c>
      <c r="T275">
        <v>0</v>
      </c>
      <c r="U275">
        <v>0</v>
      </c>
      <c r="V275">
        <v>0</v>
      </c>
      <c r="W275">
        <v>0</v>
      </c>
      <c r="X275">
        <v>4</v>
      </c>
      <c r="Y275">
        <v>172.5</v>
      </c>
      <c r="Z275">
        <v>0</v>
      </c>
      <c r="AA275">
        <v>0</v>
      </c>
      <c r="AB275">
        <v>4</v>
      </c>
      <c r="AC275">
        <v>236</v>
      </c>
      <c r="AD275">
        <v>1</v>
      </c>
      <c r="AE275">
        <v>1</v>
      </c>
      <c r="AF275">
        <v>168</v>
      </c>
      <c r="AG275">
        <v>0.25</v>
      </c>
      <c r="AH275" s="4">
        <v>0</v>
      </c>
      <c r="AI275">
        <v>0</v>
      </c>
      <c r="AJ275" s="4">
        <v>0</v>
      </c>
      <c r="AK275">
        <v>0</v>
      </c>
      <c r="AL275" s="4">
        <v>2</v>
      </c>
      <c r="AM275">
        <v>0.5</v>
      </c>
      <c r="AN275" s="4">
        <v>0</v>
      </c>
      <c r="AO275">
        <v>0</v>
      </c>
      <c r="AP275" s="4">
        <v>0</v>
      </c>
      <c r="AQ275">
        <v>0</v>
      </c>
      <c r="AR275" s="4">
        <v>0</v>
      </c>
      <c r="AS275">
        <v>0</v>
      </c>
      <c r="AT275" s="4">
        <v>0</v>
      </c>
      <c r="AU275" s="4">
        <v>0</v>
      </c>
      <c r="AV275" s="4">
        <v>0</v>
      </c>
      <c r="AW275">
        <v>1</v>
      </c>
      <c r="AX275" s="4">
        <f t="shared" si="4"/>
        <v>4</v>
      </c>
      <c r="AY275" s="4">
        <v>0</v>
      </c>
      <c r="AZ275" s="4">
        <v>0</v>
      </c>
    </row>
    <row r="276" spans="1:52" x14ac:dyDescent="0.25">
      <c r="A276" s="4">
        <v>2017</v>
      </c>
      <c r="B276" s="4" t="s">
        <v>52</v>
      </c>
      <c r="C276" t="s">
        <v>279</v>
      </c>
      <c r="D276" t="s">
        <v>189</v>
      </c>
      <c r="E276" t="s">
        <v>702</v>
      </c>
      <c r="F276" s="4">
        <v>4</v>
      </c>
      <c r="G276">
        <v>3</v>
      </c>
      <c r="H276">
        <v>9</v>
      </c>
      <c r="I276">
        <v>4</v>
      </c>
      <c r="J276">
        <v>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</v>
      </c>
      <c r="Q276">
        <v>22</v>
      </c>
      <c r="R276">
        <v>1</v>
      </c>
      <c r="S276">
        <v>318</v>
      </c>
      <c r="T276">
        <v>1</v>
      </c>
      <c r="U276">
        <v>178</v>
      </c>
      <c r="V276">
        <v>1</v>
      </c>
      <c r="W276">
        <v>37</v>
      </c>
      <c r="X276">
        <v>3</v>
      </c>
      <c r="Y276">
        <v>179.33333333333334</v>
      </c>
      <c r="Z276">
        <v>1</v>
      </c>
      <c r="AA276">
        <v>1148</v>
      </c>
      <c r="AB276">
        <v>3</v>
      </c>
      <c r="AC276">
        <v>194</v>
      </c>
      <c r="AD276">
        <v>0.75</v>
      </c>
      <c r="AE276">
        <v>1</v>
      </c>
      <c r="AF276">
        <v>53</v>
      </c>
      <c r="AG276">
        <v>0.25</v>
      </c>
      <c r="AH276" s="4">
        <v>0</v>
      </c>
      <c r="AI276">
        <v>0</v>
      </c>
      <c r="AJ276" s="4">
        <v>0</v>
      </c>
      <c r="AK276">
        <v>0</v>
      </c>
      <c r="AL276" s="4">
        <v>0</v>
      </c>
      <c r="AM276">
        <v>0</v>
      </c>
      <c r="AN276" s="4">
        <v>0</v>
      </c>
      <c r="AO276">
        <v>0</v>
      </c>
      <c r="AP276" s="4">
        <v>0</v>
      </c>
      <c r="AQ276">
        <v>0</v>
      </c>
      <c r="AR276" s="4">
        <v>0</v>
      </c>
      <c r="AS276">
        <v>0</v>
      </c>
      <c r="AT276" s="4">
        <v>0</v>
      </c>
      <c r="AU276" s="4">
        <v>0</v>
      </c>
      <c r="AV276" s="4">
        <v>0</v>
      </c>
      <c r="AW276">
        <v>1</v>
      </c>
      <c r="AX276" s="4">
        <f t="shared" si="4"/>
        <v>4</v>
      </c>
      <c r="AY276" s="4">
        <v>0</v>
      </c>
      <c r="AZ276" s="4">
        <v>0</v>
      </c>
    </row>
    <row r="277" spans="1:52" x14ac:dyDescent="0.25">
      <c r="A277" s="4">
        <v>2017</v>
      </c>
      <c r="B277" s="4" t="s">
        <v>52</v>
      </c>
      <c r="C277" t="s">
        <v>279</v>
      </c>
      <c r="D277" t="s">
        <v>254</v>
      </c>
      <c r="E277" t="s">
        <v>604</v>
      </c>
      <c r="F277" s="4">
        <v>4</v>
      </c>
      <c r="G277">
        <v>4</v>
      </c>
      <c r="H277">
        <v>4</v>
      </c>
      <c r="I277">
        <v>4</v>
      </c>
      <c r="J277">
        <v>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4</v>
      </c>
      <c r="Q277">
        <v>8</v>
      </c>
      <c r="R277">
        <v>1</v>
      </c>
      <c r="S277">
        <v>17</v>
      </c>
      <c r="T277">
        <v>2</v>
      </c>
      <c r="U277">
        <v>148</v>
      </c>
      <c r="V277">
        <v>2</v>
      </c>
      <c r="W277">
        <v>4.5</v>
      </c>
      <c r="X277">
        <v>2</v>
      </c>
      <c r="Y277">
        <v>234</v>
      </c>
      <c r="Z277">
        <v>2</v>
      </c>
      <c r="AA277">
        <v>555</v>
      </c>
      <c r="AB277">
        <v>2</v>
      </c>
      <c r="AC277">
        <v>262</v>
      </c>
      <c r="AD277">
        <v>0.5</v>
      </c>
      <c r="AE277">
        <v>0</v>
      </c>
      <c r="AF277">
        <v>0</v>
      </c>
      <c r="AG277">
        <v>0</v>
      </c>
      <c r="AH277" s="4">
        <v>0</v>
      </c>
      <c r="AI277">
        <v>0</v>
      </c>
      <c r="AJ277" s="4">
        <v>0</v>
      </c>
      <c r="AK277">
        <v>0</v>
      </c>
      <c r="AL277" s="4">
        <v>2</v>
      </c>
      <c r="AM277">
        <v>1</v>
      </c>
      <c r="AN277" s="4">
        <v>0</v>
      </c>
      <c r="AO277">
        <v>0</v>
      </c>
      <c r="AP277" s="4">
        <v>0</v>
      </c>
      <c r="AQ277">
        <v>0</v>
      </c>
      <c r="AR277" s="4">
        <v>0</v>
      </c>
      <c r="AS277">
        <v>0</v>
      </c>
      <c r="AT277" s="4">
        <v>0</v>
      </c>
      <c r="AU277" s="4">
        <v>0</v>
      </c>
      <c r="AV277" s="4">
        <v>0</v>
      </c>
      <c r="AW277">
        <v>1</v>
      </c>
      <c r="AX277" s="4">
        <f t="shared" si="4"/>
        <v>4</v>
      </c>
      <c r="AY277" s="4">
        <v>0</v>
      </c>
      <c r="AZ277" s="4">
        <v>0</v>
      </c>
    </row>
    <row r="278" spans="1:52" x14ac:dyDescent="0.25">
      <c r="A278" s="4">
        <v>2017</v>
      </c>
      <c r="B278" s="4" t="s">
        <v>52</v>
      </c>
      <c r="C278" t="s">
        <v>279</v>
      </c>
      <c r="D278" t="s">
        <v>190</v>
      </c>
      <c r="E278" t="s">
        <v>703</v>
      </c>
      <c r="F278" s="4">
        <v>4</v>
      </c>
      <c r="G278">
        <v>2</v>
      </c>
      <c r="H278">
        <v>10</v>
      </c>
      <c r="I278">
        <v>4</v>
      </c>
      <c r="J278">
        <v>9.25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17</v>
      </c>
      <c r="R278">
        <v>0</v>
      </c>
      <c r="S278">
        <v>0</v>
      </c>
      <c r="T278">
        <v>1</v>
      </c>
      <c r="U278">
        <v>137</v>
      </c>
      <c r="V278">
        <v>1</v>
      </c>
      <c r="W278">
        <v>3</v>
      </c>
      <c r="X278">
        <v>2</v>
      </c>
      <c r="Y278">
        <v>22.5</v>
      </c>
      <c r="Z278">
        <v>1</v>
      </c>
      <c r="AA278">
        <v>540</v>
      </c>
      <c r="AB278">
        <v>3</v>
      </c>
      <c r="AC278">
        <v>110</v>
      </c>
      <c r="AD278">
        <v>0.75</v>
      </c>
      <c r="AE278">
        <v>2</v>
      </c>
      <c r="AF278">
        <v>36</v>
      </c>
      <c r="AG278">
        <v>0.5</v>
      </c>
      <c r="AH278" s="4">
        <v>0</v>
      </c>
      <c r="AI278">
        <v>0</v>
      </c>
      <c r="AJ278" s="4">
        <v>0</v>
      </c>
      <c r="AK278">
        <v>0</v>
      </c>
      <c r="AL278" s="4">
        <v>0</v>
      </c>
      <c r="AM278">
        <v>0</v>
      </c>
      <c r="AN278" s="4">
        <v>0</v>
      </c>
      <c r="AO278">
        <v>0</v>
      </c>
      <c r="AP278" s="4">
        <v>0</v>
      </c>
      <c r="AQ278">
        <v>0</v>
      </c>
      <c r="AR278" s="4">
        <v>0</v>
      </c>
      <c r="AS278">
        <v>0</v>
      </c>
      <c r="AT278" s="4">
        <v>0</v>
      </c>
      <c r="AU278" s="4">
        <v>0</v>
      </c>
      <c r="AV278" s="4">
        <v>0</v>
      </c>
      <c r="AW278">
        <v>1</v>
      </c>
      <c r="AX278" s="4">
        <f t="shared" si="4"/>
        <v>4</v>
      </c>
      <c r="AY278" s="4">
        <v>0</v>
      </c>
      <c r="AZ278" s="4">
        <v>0</v>
      </c>
    </row>
    <row r="279" spans="1:52" x14ac:dyDescent="0.25">
      <c r="A279" s="4">
        <v>2017</v>
      </c>
      <c r="B279" s="4" t="s">
        <v>52</v>
      </c>
      <c r="C279" t="s">
        <v>279</v>
      </c>
      <c r="D279" t="s">
        <v>192</v>
      </c>
      <c r="E279" t="s">
        <v>705</v>
      </c>
      <c r="F279" s="4">
        <v>3</v>
      </c>
      <c r="G279">
        <v>2</v>
      </c>
      <c r="H279">
        <v>3</v>
      </c>
      <c r="I279">
        <v>3</v>
      </c>
      <c r="J279">
        <v>5.666666666666667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</v>
      </c>
      <c r="Q279">
        <v>15</v>
      </c>
      <c r="R279">
        <v>0</v>
      </c>
      <c r="S279">
        <v>0</v>
      </c>
      <c r="T279">
        <v>2</v>
      </c>
      <c r="U279">
        <v>200.5</v>
      </c>
      <c r="V279">
        <v>2</v>
      </c>
      <c r="W279">
        <v>34</v>
      </c>
      <c r="X279">
        <v>1</v>
      </c>
      <c r="Y279">
        <v>18</v>
      </c>
      <c r="Z279">
        <v>1</v>
      </c>
      <c r="AA279">
        <v>375</v>
      </c>
      <c r="AB279">
        <v>1</v>
      </c>
      <c r="AC279">
        <v>55</v>
      </c>
      <c r="AD279">
        <v>0.33333333333333331</v>
      </c>
      <c r="AE279">
        <v>0</v>
      </c>
      <c r="AF279">
        <v>0</v>
      </c>
      <c r="AG279">
        <v>0</v>
      </c>
      <c r="AH279" s="4">
        <v>0</v>
      </c>
      <c r="AI279">
        <v>0</v>
      </c>
      <c r="AJ279" s="4">
        <v>0</v>
      </c>
      <c r="AK279">
        <v>0</v>
      </c>
      <c r="AL279" s="4">
        <v>0</v>
      </c>
      <c r="AM279">
        <v>0</v>
      </c>
      <c r="AN279" s="4">
        <v>0</v>
      </c>
      <c r="AO279">
        <v>0</v>
      </c>
      <c r="AP279" s="4">
        <v>0</v>
      </c>
      <c r="AQ279">
        <v>0</v>
      </c>
      <c r="AR279" s="4">
        <v>0</v>
      </c>
      <c r="AS279">
        <v>0</v>
      </c>
      <c r="AT279" s="4">
        <v>0</v>
      </c>
      <c r="AU279" s="4">
        <v>0</v>
      </c>
      <c r="AV279" s="4">
        <v>0</v>
      </c>
      <c r="AW279">
        <v>1</v>
      </c>
      <c r="AX279" s="4">
        <f t="shared" si="4"/>
        <v>3</v>
      </c>
      <c r="AY279" s="4">
        <v>0</v>
      </c>
      <c r="AZ279" s="4">
        <v>0</v>
      </c>
    </row>
    <row r="280" spans="1:52" x14ac:dyDescent="0.25">
      <c r="A280" s="4">
        <v>2017</v>
      </c>
      <c r="B280" s="4" t="s">
        <v>52</v>
      </c>
      <c r="C280" t="s">
        <v>279</v>
      </c>
      <c r="D280" t="s">
        <v>174</v>
      </c>
      <c r="E280" t="s">
        <v>687</v>
      </c>
      <c r="F280" s="4">
        <v>3</v>
      </c>
      <c r="G280">
        <v>3</v>
      </c>
      <c r="H280">
        <v>4</v>
      </c>
      <c r="I280">
        <v>3</v>
      </c>
      <c r="J280">
        <v>5.333333333333333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</v>
      </c>
      <c r="Q280">
        <v>7</v>
      </c>
      <c r="R280">
        <v>0</v>
      </c>
      <c r="S280">
        <v>0</v>
      </c>
      <c r="T280">
        <v>3</v>
      </c>
      <c r="U280">
        <v>213</v>
      </c>
      <c r="V280">
        <v>3</v>
      </c>
      <c r="W280">
        <v>3</v>
      </c>
      <c r="X280">
        <v>0</v>
      </c>
      <c r="Y280">
        <v>0</v>
      </c>
      <c r="Z280">
        <v>1</v>
      </c>
      <c r="AA280">
        <v>320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 s="4">
        <v>0</v>
      </c>
      <c r="AI280">
        <v>0</v>
      </c>
      <c r="AJ280" s="4">
        <v>0</v>
      </c>
      <c r="AK280">
        <v>0</v>
      </c>
      <c r="AL280" s="4">
        <v>0</v>
      </c>
      <c r="AM280">
        <v>0</v>
      </c>
      <c r="AN280" s="4">
        <v>0</v>
      </c>
      <c r="AO280">
        <v>0</v>
      </c>
      <c r="AP280" s="4">
        <v>0</v>
      </c>
      <c r="AQ280">
        <v>0</v>
      </c>
      <c r="AR280" s="4">
        <v>0</v>
      </c>
      <c r="AS280">
        <v>0</v>
      </c>
      <c r="AT280" s="4">
        <v>0</v>
      </c>
      <c r="AU280" s="4">
        <v>0</v>
      </c>
      <c r="AV280" s="4">
        <v>0</v>
      </c>
      <c r="AW280">
        <v>1.5</v>
      </c>
      <c r="AX280" s="4">
        <f t="shared" si="4"/>
        <v>2</v>
      </c>
      <c r="AY280" s="4">
        <v>0</v>
      </c>
      <c r="AZ280" s="4">
        <v>0</v>
      </c>
    </row>
    <row r="281" spans="1:52" x14ac:dyDescent="0.25">
      <c r="A281" s="4">
        <v>2017</v>
      </c>
      <c r="B281" s="4" t="s">
        <v>52</v>
      </c>
      <c r="C281" t="s">
        <v>279</v>
      </c>
      <c r="D281" t="s">
        <v>252</v>
      </c>
      <c r="E281" t="s">
        <v>762</v>
      </c>
      <c r="F281" s="4">
        <v>3</v>
      </c>
      <c r="G281">
        <v>3</v>
      </c>
      <c r="H281">
        <v>8</v>
      </c>
      <c r="I281">
        <v>3</v>
      </c>
      <c r="J281">
        <v>9.3333333333333339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</v>
      </c>
      <c r="Q281">
        <v>23</v>
      </c>
      <c r="R281">
        <v>1</v>
      </c>
      <c r="S281">
        <v>172</v>
      </c>
      <c r="T281">
        <v>1</v>
      </c>
      <c r="U281">
        <v>170</v>
      </c>
      <c r="V281">
        <v>1</v>
      </c>
      <c r="W281">
        <v>16</v>
      </c>
      <c r="X281">
        <v>2</v>
      </c>
      <c r="Y281">
        <v>344.5</v>
      </c>
      <c r="Z281">
        <v>1</v>
      </c>
      <c r="AA281">
        <v>275</v>
      </c>
      <c r="AB281">
        <v>2</v>
      </c>
      <c r="AC281">
        <v>372</v>
      </c>
      <c r="AD281">
        <v>0.66666666666666663</v>
      </c>
      <c r="AE281">
        <v>0</v>
      </c>
      <c r="AF281">
        <v>0</v>
      </c>
      <c r="AG281">
        <v>0</v>
      </c>
      <c r="AH281" s="4">
        <v>0</v>
      </c>
      <c r="AI281">
        <v>0</v>
      </c>
      <c r="AJ281" s="4">
        <v>0</v>
      </c>
      <c r="AK281">
        <v>0</v>
      </c>
      <c r="AL281" s="4">
        <v>0</v>
      </c>
      <c r="AM281">
        <v>0</v>
      </c>
      <c r="AN281" s="4">
        <v>0</v>
      </c>
      <c r="AO281">
        <v>0</v>
      </c>
      <c r="AP281" s="4">
        <v>0</v>
      </c>
      <c r="AQ281">
        <v>0</v>
      </c>
      <c r="AR281" s="4">
        <v>0</v>
      </c>
      <c r="AS281">
        <v>0</v>
      </c>
      <c r="AT281" s="4">
        <v>0</v>
      </c>
      <c r="AU281" s="4">
        <v>0</v>
      </c>
      <c r="AV281" s="4">
        <v>0</v>
      </c>
      <c r="AW281">
        <v>1</v>
      </c>
      <c r="AX281" s="4">
        <f t="shared" si="4"/>
        <v>3</v>
      </c>
      <c r="AY281" s="4">
        <v>0</v>
      </c>
      <c r="AZ281" s="4">
        <v>0</v>
      </c>
    </row>
    <row r="282" spans="1:52" x14ac:dyDescent="0.25">
      <c r="A282" s="4">
        <v>2017</v>
      </c>
      <c r="B282" s="4" t="s">
        <v>52</v>
      </c>
      <c r="C282" t="s">
        <v>279</v>
      </c>
      <c r="D282" t="s">
        <v>250</v>
      </c>
      <c r="E282" t="s">
        <v>760</v>
      </c>
      <c r="F282" s="4">
        <v>3</v>
      </c>
      <c r="G282">
        <v>3</v>
      </c>
      <c r="H282">
        <v>12</v>
      </c>
      <c r="I282">
        <v>3</v>
      </c>
      <c r="J282">
        <v>13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3</v>
      </c>
      <c r="Q282">
        <v>17</v>
      </c>
      <c r="R282">
        <v>1</v>
      </c>
      <c r="S282">
        <v>283</v>
      </c>
      <c r="T282">
        <v>1</v>
      </c>
      <c r="U282">
        <v>117</v>
      </c>
      <c r="V282">
        <v>1</v>
      </c>
      <c r="W282">
        <v>55</v>
      </c>
      <c r="X282">
        <v>2</v>
      </c>
      <c r="Y282">
        <v>270.5</v>
      </c>
      <c r="Z282">
        <v>0</v>
      </c>
      <c r="AA282">
        <v>0</v>
      </c>
      <c r="AB282">
        <v>2</v>
      </c>
      <c r="AC282">
        <v>298</v>
      </c>
      <c r="AD282">
        <v>0.66666666666666663</v>
      </c>
      <c r="AE282">
        <v>0</v>
      </c>
      <c r="AF282">
        <v>0</v>
      </c>
      <c r="AG282">
        <v>0</v>
      </c>
      <c r="AH282" s="4">
        <v>0</v>
      </c>
      <c r="AI282">
        <v>0</v>
      </c>
      <c r="AJ282" s="4">
        <v>0</v>
      </c>
      <c r="AK282">
        <v>0</v>
      </c>
      <c r="AL282" s="4">
        <v>0</v>
      </c>
      <c r="AM282">
        <v>0</v>
      </c>
      <c r="AN282" s="4">
        <v>0</v>
      </c>
      <c r="AO282">
        <v>0</v>
      </c>
      <c r="AP282" s="4">
        <v>0</v>
      </c>
      <c r="AQ282">
        <v>0</v>
      </c>
      <c r="AR282" s="4">
        <v>0</v>
      </c>
      <c r="AS282">
        <v>0</v>
      </c>
      <c r="AT282" s="4">
        <v>0</v>
      </c>
      <c r="AU282" s="4">
        <v>0</v>
      </c>
      <c r="AV282" s="4">
        <v>0</v>
      </c>
      <c r="AW282">
        <v>1</v>
      </c>
      <c r="AX282" s="4">
        <f t="shared" si="4"/>
        <v>3</v>
      </c>
      <c r="AY282" s="4">
        <v>0</v>
      </c>
      <c r="AZ282" s="4">
        <v>0</v>
      </c>
    </row>
    <row r="283" spans="1:52" x14ac:dyDescent="0.25">
      <c r="A283" s="4">
        <v>2017</v>
      </c>
      <c r="B283" s="4" t="s">
        <v>52</v>
      </c>
      <c r="C283" t="s">
        <v>279</v>
      </c>
      <c r="D283" t="s">
        <v>183</v>
      </c>
      <c r="E283" t="s">
        <v>696</v>
      </c>
      <c r="F283" s="4">
        <v>3</v>
      </c>
      <c r="G283">
        <v>3</v>
      </c>
      <c r="H283">
        <v>15</v>
      </c>
      <c r="I283">
        <v>3</v>
      </c>
      <c r="J283">
        <v>16.333333333333332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</v>
      </c>
      <c r="Q283">
        <v>25</v>
      </c>
      <c r="R283">
        <v>1</v>
      </c>
      <c r="S283">
        <v>39</v>
      </c>
      <c r="T283">
        <v>2</v>
      </c>
      <c r="U283">
        <v>158</v>
      </c>
      <c r="V283">
        <v>2</v>
      </c>
      <c r="W283">
        <v>61.5</v>
      </c>
      <c r="X283">
        <v>1</v>
      </c>
      <c r="Y283">
        <v>106</v>
      </c>
      <c r="Z283">
        <v>1</v>
      </c>
      <c r="AA283">
        <v>178</v>
      </c>
      <c r="AB283">
        <v>1</v>
      </c>
      <c r="AC283">
        <v>135</v>
      </c>
      <c r="AD283">
        <v>0.33333333333333331</v>
      </c>
      <c r="AE283">
        <v>0</v>
      </c>
      <c r="AF283">
        <v>0</v>
      </c>
      <c r="AG283">
        <v>0</v>
      </c>
      <c r="AH283" s="4">
        <v>0</v>
      </c>
      <c r="AI283">
        <v>0</v>
      </c>
      <c r="AJ283" s="4">
        <v>0</v>
      </c>
      <c r="AK283">
        <v>0</v>
      </c>
      <c r="AL283" s="4">
        <v>0</v>
      </c>
      <c r="AM283">
        <v>0</v>
      </c>
      <c r="AN283" s="4">
        <v>0</v>
      </c>
      <c r="AO283">
        <v>0</v>
      </c>
      <c r="AP283" s="4">
        <v>0</v>
      </c>
      <c r="AQ283">
        <v>0</v>
      </c>
      <c r="AR283" s="4">
        <v>0</v>
      </c>
      <c r="AS283">
        <v>0</v>
      </c>
      <c r="AT283" s="4">
        <v>0</v>
      </c>
      <c r="AU283" s="4">
        <v>0</v>
      </c>
      <c r="AV283" s="4">
        <v>0</v>
      </c>
      <c r="AW283">
        <v>1</v>
      </c>
      <c r="AX283" s="4">
        <f t="shared" si="4"/>
        <v>3</v>
      </c>
      <c r="AY283" s="4">
        <v>0</v>
      </c>
      <c r="AZ283" s="4">
        <v>0</v>
      </c>
    </row>
    <row r="284" spans="1:52" x14ac:dyDescent="0.25">
      <c r="A284" s="4">
        <v>2017</v>
      </c>
      <c r="B284" s="4" t="s">
        <v>52</v>
      </c>
      <c r="C284" t="s">
        <v>279</v>
      </c>
      <c r="D284" t="s">
        <v>185</v>
      </c>
      <c r="E284" t="s">
        <v>698</v>
      </c>
      <c r="F284" s="4">
        <v>3</v>
      </c>
      <c r="G284">
        <v>3</v>
      </c>
      <c r="H284">
        <v>7</v>
      </c>
      <c r="I284">
        <v>3</v>
      </c>
      <c r="J284">
        <v>7.666666666666667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7</v>
      </c>
      <c r="R284">
        <v>0</v>
      </c>
      <c r="S284">
        <v>0</v>
      </c>
      <c r="T284">
        <v>2</v>
      </c>
      <c r="U284">
        <v>179.5</v>
      </c>
      <c r="V284">
        <v>1</v>
      </c>
      <c r="W284">
        <v>2</v>
      </c>
      <c r="X284">
        <v>1</v>
      </c>
      <c r="Y284">
        <v>277</v>
      </c>
      <c r="Z284">
        <v>2</v>
      </c>
      <c r="AA284">
        <v>352</v>
      </c>
      <c r="AB284">
        <v>1</v>
      </c>
      <c r="AC284">
        <v>295</v>
      </c>
      <c r="AD284">
        <v>0.33333333333333331</v>
      </c>
      <c r="AE284">
        <v>1</v>
      </c>
      <c r="AF284">
        <v>295</v>
      </c>
      <c r="AG284">
        <v>0.33333333333333331</v>
      </c>
      <c r="AH284" s="4">
        <v>0</v>
      </c>
      <c r="AI284">
        <v>0</v>
      </c>
      <c r="AJ284" s="4">
        <v>0</v>
      </c>
      <c r="AK284">
        <v>0</v>
      </c>
      <c r="AL284" s="4">
        <v>0</v>
      </c>
      <c r="AM284">
        <v>0</v>
      </c>
      <c r="AN284" s="4">
        <v>0</v>
      </c>
      <c r="AO284">
        <v>0</v>
      </c>
      <c r="AP284" s="4">
        <v>0</v>
      </c>
      <c r="AQ284">
        <v>0</v>
      </c>
      <c r="AR284" s="4">
        <v>0</v>
      </c>
      <c r="AS284">
        <v>0</v>
      </c>
      <c r="AT284" s="4">
        <v>0</v>
      </c>
      <c r="AU284" s="4">
        <v>0</v>
      </c>
      <c r="AV284" s="4">
        <v>0</v>
      </c>
      <c r="AW284">
        <v>1</v>
      </c>
      <c r="AX284" s="4">
        <f t="shared" si="4"/>
        <v>3</v>
      </c>
      <c r="AY284" s="4">
        <v>0</v>
      </c>
      <c r="AZ284" s="4">
        <v>0</v>
      </c>
    </row>
    <row r="285" spans="1:52" x14ac:dyDescent="0.25">
      <c r="A285" s="4">
        <v>2017</v>
      </c>
      <c r="B285" s="4" t="s">
        <v>52</v>
      </c>
      <c r="C285" t="s">
        <v>279</v>
      </c>
      <c r="D285" t="s">
        <v>244</v>
      </c>
      <c r="E285" t="s">
        <v>754</v>
      </c>
      <c r="F285" s="4">
        <v>3</v>
      </c>
      <c r="G285">
        <v>2</v>
      </c>
      <c r="H285">
        <v>3</v>
      </c>
      <c r="I285">
        <v>3</v>
      </c>
      <c r="J285">
        <v>5.333333333333333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</v>
      </c>
      <c r="Q285">
        <v>11</v>
      </c>
      <c r="R285">
        <v>1</v>
      </c>
      <c r="S285">
        <v>124</v>
      </c>
      <c r="T285">
        <v>1</v>
      </c>
      <c r="U285">
        <v>291</v>
      </c>
      <c r="V285">
        <v>1</v>
      </c>
      <c r="W285">
        <v>9</v>
      </c>
      <c r="X285">
        <v>2</v>
      </c>
      <c r="Y285">
        <v>85.5</v>
      </c>
      <c r="Z285">
        <v>1</v>
      </c>
      <c r="AA285">
        <v>483</v>
      </c>
      <c r="AB285">
        <v>2</v>
      </c>
      <c r="AC285">
        <v>99</v>
      </c>
      <c r="AD285">
        <v>0.66666666666666663</v>
      </c>
      <c r="AE285">
        <v>2</v>
      </c>
      <c r="AF285">
        <v>99</v>
      </c>
      <c r="AG285">
        <v>0.66666666666666663</v>
      </c>
      <c r="AH285" s="4">
        <v>0</v>
      </c>
      <c r="AI285">
        <v>0</v>
      </c>
      <c r="AJ285" s="4">
        <v>0</v>
      </c>
      <c r="AK285">
        <v>0</v>
      </c>
      <c r="AL285" s="4">
        <v>0</v>
      </c>
      <c r="AM285">
        <v>0</v>
      </c>
      <c r="AN285" s="4">
        <v>0</v>
      </c>
      <c r="AO285">
        <v>0</v>
      </c>
      <c r="AP285" s="4">
        <v>0</v>
      </c>
      <c r="AQ285">
        <v>0</v>
      </c>
      <c r="AR285" s="4">
        <v>0</v>
      </c>
      <c r="AS285">
        <v>0</v>
      </c>
      <c r="AT285" s="4">
        <v>0</v>
      </c>
      <c r="AU285" s="4">
        <v>0</v>
      </c>
      <c r="AV285" s="4">
        <v>0</v>
      </c>
      <c r="AW285">
        <v>1</v>
      </c>
      <c r="AX285" s="4">
        <f t="shared" si="4"/>
        <v>3</v>
      </c>
      <c r="AY285" s="4">
        <v>1</v>
      </c>
      <c r="AZ285" s="4">
        <v>37</v>
      </c>
    </row>
    <row r="286" spans="1:52" x14ac:dyDescent="0.25">
      <c r="A286" s="4">
        <v>2017</v>
      </c>
      <c r="B286" s="4" t="s">
        <v>52</v>
      </c>
      <c r="C286" t="s">
        <v>279</v>
      </c>
      <c r="D286" t="s">
        <v>248</v>
      </c>
      <c r="E286" t="s">
        <v>758</v>
      </c>
      <c r="F286" s="4">
        <v>2</v>
      </c>
      <c r="G286">
        <v>2</v>
      </c>
      <c r="H286">
        <v>5</v>
      </c>
      <c r="I286">
        <v>2</v>
      </c>
      <c r="J286">
        <v>7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2</v>
      </c>
      <c r="Q286">
        <v>19</v>
      </c>
      <c r="R286">
        <v>0</v>
      </c>
      <c r="S286">
        <v>0</v>
      </c>
      <c r="T286">
        <v>1</v>
      </c>
      <c r="U286">
        <v>143</v>
      </c>
      <c r="V286">
        <v>0</v>
      </c>
      <c r="W286">
        <v>0</v>
      </c>
      <c r="X286">
        <v>1</v>
      </c>
      <c r="Y286">
        <v>262</v>
      </c>
      <c r="Z286">
        <v>1</v>
      </c>
      <c r="AA286">
        <v>579</v>
      </c>
      <c r="AB286">
        <v>1</v>
      </c>
      <c r="AC286">
        <v>329</v>
      </c>
      <c r="AD286">
        <v>0.5</v>
      </c>
      <c r="AE286">
        <v>0</v>
      </c>
      <c r="AF286">
        <v>0</v>
      </c>
      <c r="AG286">
        <v>0</v>
      </c>
      <c r="AH286" s="4">
        <v>0</v>
      </c>
      <c r="AI286">
        <v>0</v>
      </c>
      <c r="AJ286" s="4">
        <v>0</v>
      </c>
      <c r="AK286">
        <v>0</v>
      </c>
      <c r="AL286" s="4">
        <v>1</v>
      </c>
      <c r="AM286">
        <v>1</v>
      </c>
      <c r="AN286" s="4">
        <v>0</v>
      </c>
      <c r="AO286">
        <v>0</v>
      </c>
      <c r="AP286" s="4">
        <v>0</v>
      </c>
      <c r="AQ286">
        <v>0</v>
      </c>
      <c r="AR286" s="4">
        <v>0</v>
      </c>
      <c r="AS286">
        <v>0</v>
      </c>
      <c r="AT286" s="4">
        <v>0</v>
      </c>
      <c r="AU286" s="4">
        <v>0</v>
      </c>
      <c r="AV286" s="4">
        <v>0</v>
      </c>
      <c r="AW286">
        <v>1</v>
      </c>
      <c r="AX286" s="4">
        <f t="shared" si="4"/>
        <v>2</v>
      </c>
      <c r="AY286" s="4">
        <v>0</v>
      </c>
      <c r="AZ286" s="4">
        <v>0</v>
      </c>
    </row>
    <row r="287" spans="1:52" x14ac:dyDescent="0.25">
      <c r="A287" s="4">
        <v>2017</v>
      </c>
      <c r="B287" s="4" t="s">
        <v>52</v>
      </c>
      <c r="C287" t="s">
        <v>279</v>
      </c>
      <c r="D287" t="s">
        <v>262</v>
      </c>
      <c r="E287" t="s">
        <v>771</v>
      </c>
      <c r="F287" s="4">
        <v>2</v>
      </c>
      <c r="G287">
        <v>2</v>
      </c>
      <c r="H287">
        <v>6</v>
      </c>
      <c r="I287">
        <v>2</v>
      </c>
      <c r="J287">
        <v>8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2</v>
      </c>
      <c r="Q287">
        <v>23</v>
      </c>
      <c r="R287">
        <v>1</v>
      </c>
      <c r="S287">
        <v>26</v>
      </c>
      <c r="T287">
        <v>2</v>
      </c>
      <c r="U287">
        <v>371</v>
      </c>
      <c r="V287">
        <v>2</v>
      </c>
      <c r="W287">
        <v>671.5</v>
      </c>
      <c r="X287">
        <v>0</v>
      </c>
      <c r="Y287">
        <v>0</v>
      </c>
      <c r="Z287">
        <v>2</v>
      </c>
      <c r="AA287">
        <v>630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 s="4">
        <v>1</v>
      </c>
      <c r="AI287">
        <v>0.5</v>
      </c>
      <c r="AJ287" s="4">
        <v>0</v>
      </c>
      <c r="AK287">
        <v>0</v>
      </c>
      <c r="AL287" s="4">
        <v>0</v>
      </c>
      <c r="AM287">
        <v>0</v>
      </c>
      <c r="AN287" s="4">
        <v>0</v>
      </c>
      <c r="AO287">
        <v>0</v>
      </c>
      <c r="AP287" s="4">
        <v>0</v>
      </c>
      <c r="AQ287">
        <v>0</v>
      </c>
      <c r="AR287" s="4">
        <v>0</v>
      </c>
      <c r="AS287">
        <v>0</v>
      </c>
      <c r="AT287" s="4">
        <v>0</v>
      </c>
      <c r="AU287" s="4">
        <v>0</v>
      </c>
      <c r="AV287" s="4">
        <v>0</v>
      </c>
      <c r="AW287">
        <v>1</v>
      </c>
      <c r="AX287" s="4">
        <f t="shared" si="4"/>
        <v>2</v>
      </c>
      <c r="AY287" s="4">
        <v>1</v>
      </c>
      <c r="AZ287" s="4">
        <v>1343</v>
      </c>
    </row>
    <row r="288" spans="1:52" x14ac:dyDescent="0.25">
      <c r="A288" s="4">
        <v>2017</v>
      </c>
      <c r="B288" s="4" t="s">
        <v>52</v>
      </c>
      <c r="C288" t="s">
        <v>279</v>
      </c>
      <c r="D288" t="s">
        <v>177</v>
      </c>
      <c r="E288" t="s">
        <v>690</v>
      </c>
      <c r="F288" s="4">
        <v>2</v>
      </c>
      <c r="G288">
        <v>2</v>
      </c>
      <c r="H288">
        <v>11</v>
      </c>
      <c r="I288">
        <v>2</v>
      </c>
      <c r="J288">
        <v>12.5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</v>
      </c>
      <c r="Q288">
        <v>41</v>
      </c>
      <c r="R288">
        <v>1</v>
      </c>
      <c r="S288">
        <v>130</v>
      </c>
      <c r="T288">
        <v>1</v>
      </c>
      <c r="U288">
        <v>97</v>
      </c>
      <c r="V288">
        <v>0</v>
      </c>
      <c r="W288">
        <v>0</v>
      </c>
      <c r="X288">
        <v>1</v>
      </c>
      <c r="Y288">
        <v>197</v>
      </c>
      <c r="Z288">
        <v>1</v>
      </c>
      <c r="AA288">
        <v>303</v>
      </c>
      <c r="AB288">
        <v>1</v>
      </c>
      <c r="AC288">
        <v>231</v>
      </c>
      <c r="AD288">
        <v>0.5</v>
      </c>
      <c r="AE288">
        <v>0</v>
      </c>
      <c r="AF288">
        <v>0</v>
      </c>
      <c r="AG288">
        <v>0</v>
      </c>
      <c r="AH288" s="4">
        <v>0</v>
      </c>
      <c r="AI288">
        <v>0</v>
      </c>
      <c r="AJ288" s="4">
        <v>0</v>
      </c>
      <c r="AK288">
        <v>0</v>
      </c>
      <c r="AL288" s="4">
        <v>0</v>
      </c>
      <c r="AM288">
        <v>0</v>
      </c>
      <c r="AN288" s="4">
        <v>1</v>
      </c>
      <c r="AO288">
        <v>1</v>
      </c>
      <c r="AP288" s="4">
        <v>0</v>
      </c>
      <c r="AQ288">
        <v>0</v>
      </c>
      <c r="AR288" s="4">
        <v>0</v>
      </c>
      <c r="AS288">
        <v>0</v>
      </c>
      <c r="AT288" s="4">
        <v>0</v>
      </c>
      <c r="AU288" s="4">
        <v>0</v>
      </c>
      <c r="AV288" s="4">
        <v>0</v>
      </c>
      <c r="AW288">
        <v>1</v>
      </c>
      <c r="AX288" s="4">
        <f t="shared" si="4"/>
        <v>2</v>
      </c>
      <c r="AY288" s="4">
        <v>0</v>
      </c>
      <c r="AZ288" s="4">
        <v>0</v>
      </c>
    </row>
    <row r="289" spans="1:52" x14ac:dyDescent="0.25">
      <c r="A289" s="4">
        <v>2017</v>
      </c>
      <c r="B289" s="4" t="s">
        <v>52</v>
      </c>
      <c r="C289" t="s">
        <v>279</v>
      </c>
      <c r="D289" t="s">
        <v>243</v>
      </c>
      <c r="E289" t="s">
        <v>753</v>
      </c>
      <c r="F289" s="4">
        <v>2</v>
      </c>
      <c r="G289">
        <v>0</v>
      </c>
      <c r="H289">
        <v>0</v>
      </c>
      <c r="I289">
        <v>2</v>
      </c>
      <c r="J289">
        <v>14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</v>
      </c>
      <c r="Y289">
        <v>36</v>
      </c>
      <c r="Z289">
        <v>0</v>
      </c>
      <c r="AA289">
        <v>0</v>
      </c>
      <c r="AB289">
        <v>2</v>
      </c>
      <c r="AC289">
        <v>64</v>
      </c>
      <c r="AD289">
        <v>1</v>
      </c>
      <c r="AE289">
        <v>2</v>
      </c>
      <c r="AF289">
        <v>64</v>
      </c>
      <c r="AG289">
        <v>1</v>
      </c>
      <c r="AH289" s="4">
        <v>0</v>
      </c>
      <c r="AI289">
        <v>0</v>
      </c>
      <c r="AJ289" s="4">
        <v>0</v>
      </c>
      <c r="AK289">
        <v>0</v>
      </c>
      <c r="AL289" s="4">
        <v>0</v>
      </c>
      <c r="AM289">
        <v>0</v>
      </c>
      <c r="AN289" s="4">
        <v>0</v>
      </c>
      <c r="AO289">
        <v>0</v>
      </c>
      <c r="AP289" s="4">
        <v>0</v>
      </c>
      <c r="AQ289">
        <v>0</v>
      </c>
      <c r="AR289" s="4">
        <v>0</v>
      </c>
      <c r="AS289">
        <v>0</v>
      </c>
      <c r="AT289" s="4">
        <v>0</v>
      </c>
      <c r="AU289" s="4">
        <v>0</v>
      </c>
      <c r="AV289" s="4">
        <v>0</v>
      </c>
      <c r="AW289">
        <v>1</v>
      </c>
      <c r="AX289" s="4">
        <f t="shared" si="4"/>
        <v>2</v>
      </c>
      <c r="AY289" s="4">
        <v>0</v>
      </c>
      <c r="AZ289" s="4">
        <v>0</v>
      </c>
    </row>
    <row r="290" spans="1:52" x14ac:dyDescent="0.25">
      <c r="A290" s="4">
        <v>2017</v>
      </c>
      <c r="B290" s="4" t="s">
        <v>52</v>
      </c>
      <c r="C290" t="s">
        <v>279</v>
      </c>
      <c r="D290" t="s">
        <v>139</v>
      </c>
      <c r="E290" t="s">
        <v>655</v>
      </c>
      <c r="F290" s="4">
        <v>2</v>
      </c>
      <c r="G290">
        <v>2</v>
      </c>
      <c r="H290">
        <v>9</v>
      </c>
      <c r="I290">
        <v>2</v>
      </c>
      <c r="J290">
        <v>11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</v>
      </c>
      <c r="Q290">
        <v>13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</v>
      </c>
      <c r="Y290">
        <v>252</v>
      </c>
      <c r="Z290">
        <v>0</v>
      </c>
      <c r="AA290">
        <v>0</v>
      </c>
      <c r="AB290">
        <v>2</v>
      </c>
      <c r="AC290">
        <v>281</v>
      </c>
      <c r="AD290">
        <v>1</v>
      </c>
      <c r="AE290">
        <v>0</v>
      </c>
      <c r="AF290">
        <v>0</v>
      </c>
      <c r="AG290">
        <v>0</v>
      </c>
      <c r="AH290" s="4">
        <v>0</v>
      </c>
      <c r="AI290">
        <v>0</v>
      </c>
      <c r="AJ290" s="4">
        <v>0</v>
      </c>
      <c r="AK290">
        <v>0</v>
      </c>
      <c r="AL290" s="4">
        <v>0</v>
      </c>
      <c r="AM290">
        <v>0</v>
      </c>
      <c r="AN290" s="4">
        <v>0</v>
      </c>
      <c r="AO290">
        <v>0</v>
      </c>
      <c r="AP290" s="4">
        <v>0</v>
      </c>
      <c r="AQ290">
        <v>0</v>
      </c>
      <c r="AR290" s="4">
        <v>0</v>
      </c>
      <c r="AS290">
        <v>0</v>
      </c>
      <c r="AT290" s="4">
        <v>0</v>
      </c>
      <c r="AU290" s="4">
        <v>0</v>
      </c>
      <c r="AV290" s="4">
        <v>0</v>
      </c>
      <c r="AW290">
        <v>1</v>
      </c>
      <c r="AX290" s="4">
        <f t="shared" si="4"/>
        <v>2</v>
      </c>
      <c r="AY290" s="4">
        <v>0</v>
      </c>
      <c r="AZ290" s="4">
        <v>0</v>
      </c>
    </row>
    <row r="291" spans="1:52" x14ac:dyDescent="0.25">
      <c r="A291" s="4">
        <v>2017</v>
      </c>
      <c r="B291" s="4" t="s">
        <v>52</v>
      </c>
      <c r="C291" t="s">
        <v>279</v>
      </c>
      <c r="D291" t="s">
        <v>267</v>
      </c>
      <c r="E291" t="s">
        <v>776</v>
      </c>
      <c r="F291" s="4">
        <v>2</v>
      </c>
      <c r="G291">
        <v>2</v>
      </c>
      <c r="H291">
        <v>7</v>
      </c>
      <c r="I291">
        <v>2</v>
      </c>
      <c r="J291">
        <v>8.5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</v>
      </c>
      <c r="Q291">
        <v>27</v>
      </c>
      <c r="R291">
        <v>1</v>
      </c>
      <c r="S291">
        <v>31</v>
      </c>
      <c r="T291">
        <v>1</v>
      </c>
      <c r="U291">
        <v>267</v>
      </c>
      <c r="V291">
        <v>1</v>
      </c>
      <c r="W291">
        <v>12</v>
      </c>
      <c r="X291">
        <v>1</v>
      </c>
      <c r="Y291">
        <v>369</v>
      </c>
      <c r="Z291">
        <v>1</v>
      </c>
      <c r="AA291">
        <v>391</v>
      </c>
      <c r="AB291">
        <v>1</v>
      </c>
      <c r="AC291">
        <v>379</v>
      </c>
      <c r="AD291">
        <v>0.5</v>
      </c>
      <c r="AE291">
        <v>0</v>
      </c>
      <c r="AF291">
        <v>0</v>
      </c>
      <c r="AG291">
        <v>0</v>
      </c>
      <c r="AH291" s="4">
        <v>0</v>
      </c>
      <c r="AI291">
        <v>0</v>
      </c>
      <c r="AJ291" s="4">
        <v>0</v>
      </c>
      <c r="AK291">
        <v>0</v>
      </c>
      <c r="AL291" s="4">
        <v>0</v>
      </c>
      <c r="AM291">
        <v>0</v>
      </c>
      <c r="AN291" s="4">
        <v>0</v>
      </c>
      <c r="AO291">
        <v>0</v>
      </c>
      <c r="AP291" s="4">
        <v>0</v>
      </c>
      <c r="AQ291">
        <v>0</v>
      </c>
      <c r="AR291" s="4">
        <v>0</v>
      </c>
      <c r="AS291">
        <v>0</v>
      </c>
      <c r="AT291" s="4">
        <v>0</v>
      </c>
      <c r="AU291" s="4">
        <v>0</v>
      </c>
      <c r="AV291" s="4">
        <v>0</v>
      </c>
      <c r="AW291">
        <v>1</v>
      </c>
      <c r="AX291" s="4">
        <f t="shared" si="4"/>
        <v>2</v>
      </c>
      <c r="AY291" s="4">
        <v>0</v>
      </c>
      <c r="AZ291" s="4">
        <v>0</v>
      </c>
    </row>
    <row r="292" spans="1:52" x14ac:dyDescent="0.25">
      <c r="A292" s="4">
        <v>2017</v>
      </c>
      <c r="B292" s="4" t="s">
        <v>52</v>
      </c>
      <c r="C292" t="s">
        <v>279</v>
      </c>
      <c r="D292" t="s">
        <v>220</v>
      </c>
      <c r="E292" t="s">
        <v>627</v>
      </c>
      <c r="F292" s="4">
        <v>2</v>
      </c>
      <c r="G292">
        <v>0</v>
      </c>
      <c r="H292">
        <v>0</v>
      </c>
      <c r="I292">
        <v>2</v>
      </c>
      <c r="J292">
        <v>12.5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</v>
      </c>
      <c r="Y292">
        <v>30.5</v>
      </c>
      <c r="Z292">
        <v>0</v>
      </c>
      <c r="AA292">
        <v>0</v>
      </c>
      <c r="AB292">
        <v>2</v>
      </c>
      <c r="AC292">
        <v>63</v>
      </c>
      <c r="AD292">
        <v>1</v>
      </c>
      <c r="AE292">
        <v>2</v>
      </c>
      <c r="AF292">
        <v>63</v>
      </c>
      <c r="AG292">
        <v>1</v>
      </c>
      <c r="AH292" s="4">
        <v>0</v>
      </c>
      <c r="AI292">
        <v>0</v>
      </c>
      <c r="AJ292" s="4">
        <v>0</v>
      </c>
      <c r="AK292">
        <v>0</v>
      </c>
      <c r="AL292" s="4">
        <v>0</v>
      </c>
      <c r="AM292">
        <v>0</v>
      </c>
      <c r="AN292" s="4">
        <v>0</v>
      </c>
      <c r="AO292">
        <v>0</v>
      </c>
      <c r="AP292" s="4">
        <v>0</v>
      </c>
      <c r="AQ292">
        <v>0</v>
      </c>
      <c r="AR292" s="4">
        <v>0</v>
      </c>
      <c r="AS292">
        <v>0</v>
      </c>
      <c r="AT292" s="4">
        <v>0</v>
      </c>
      <c r="AU292" s="4">
        <v>0</v>
      </c>
      <c r="AV292" s="4">
        <v>0</v>
      </c>
      <c r="AW292">
        <v>1</v>
      </c>
      <c r="AX292" s="4">
        <f t="shared" si="4"/>
        <v>2</v>
      </c>
      <c r="AY292" s="4">
        <v>0</v>
      </c>
      <c r="AZ292" s="4">
        <v>0</v>
      </c>
    </row>
    <row r="293" spans="1:52" x14ac:dyDescent="0.25">
      <c r="A293" s="4">
        <v>2017</v>
      </c>
      <c r="B293" s="4" t="s">
        <v>52</v>
      </c>
      <c r="C293" t="s">
        <v>279</v>
      </c>
      <c r="D293" t="s">
        <v>256</v>
      </c>
      <c r="E293" t="s">
        <v>765</v>
      </c>
      <c r="F293" s="4">
        <v>2</v>
      </c>
      <c r="G293">
        <v>2</v>
      </c>
      <c r="H293">
        <v>15</v>
      </c>
      <c r="I293">
        <v>2</v>
      </c>
      <c r="J293">
        <v>19.5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72</v>
      </c>
      <c r="R293">
        <v>0</v>
      </c>
      <c r="S293">
        <v>0</v>
      </c>
      <c r="T293">
        <v>1</v>
      </c>
      <c r="U293">
        <v>276</v>
      </c>
      <c r="V293">
        <v>1</v>
      </c>
      <c r="W293">
        <v>2</v>
      </c>
      <c r="X293">
        <v>1</v>
      </c>
      <c r="Y293">
        <v>353</v>
      </c>
      <c r="Z293">
        <v>1</v>
      </c>
      <c r="AA293">
        <v>543</v>
      </c>
      <c r="AB293">
        <v>1</v>
      </c>
      <c r="AC293">
        <v>427</v>
      </c>
      <c r="AD293">
        <v>0.5</v>
      </c>
      <c r="AE293">
        <v>0</v>
      </c>
      <c r="AF293">
        <v>0</v>
      </c>
      <c r="AG293">
        <v>0</v>
      </c>
      <c r="AH293" s="4">
        <v>0</v>
      </c>
      <c r="AI293">
        <v>0</v>
      </c>
      <c r="AJ293" s="4">
        <v>0</v>
      </c>
      <c r="AK293">
        <v>0</v>
      </c>
      <c r="AL293" s="4">
        <v>0</v>
      </c>
      <c r="AM293">
        <v>0</v>
      </c>
      <c r="AN293" s="4">
        <v>1</v>
      </c>
      <c r="AO293">
        <v>1</v>
      </c>
      <c r="AP293" s="4">
        <v>0</v>
      </c>
      <c r="AQ293">
        <v>0</v>
      </c>
      <c r="AR293" s="4">
        <v>0</v>
      </c>
      <c r="AS293">
        <v>0</v>
      </c>
      <c r="AT293" s="4">
        <v>0</v>
      </c>
      <c r="AU293" s="4">
        <v>0</v>
      </c>
      <c r="AV293" s="4">
        <v>0</v>
      </c>
      <c r="AW293">
        <v>1</v>
      </c>
      <c r="AX293" s="4">
        <f t="shared" si="4"/>
        <v>2</v>
      </c>
      <c r="AY293" s="4">
        <v>0</v>
      </c>
      <c r="AZ293" s="4">
        <v>0</v>
      </c>
    </row>
    <row r="294" spans="1:52" x14ac:dyDescent="0.25">
      <c r="A294" s="4">
        <v>2017</v>
      </c>
      <c r="B294" s="4" t="s">
        <v>52</v>
      </c>
      <c r="C294" t="s">
        <v>279</v>
      </c>
      <c r="D294" t="s">
        <v>175</v>
      </c>
      <c r="E294" t="s">
        <v>688</v>
      </c>
      <c r="F294" s="4">
        <v>1</v>
      </c>
      <c r="G294">
        <v>1</v>
      </c>
      <c r="H294">
        <v>0</v>
      </c>
      <c r="I294">
        <v>1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37</v>
      </c>
      <c r="R294">
        <v>1</v>
      </c>
      <c r="S294">
        <v>37</v>
      </c>
      <c r="T294">
        <v>1</v>
      </c>
      <c r="U294">
        <v>270</v>
      </c>
      <c r="V294">
        <v>1</v>
      </c>
      <c r="W294">
        <v>4</v>
      </c>
      <c r="X294">
        <v>0</v>
      </c>
      <c r="Y294">
        <v>0</v>
      </c>
      <c r="Z294">
        <v>1</v>
      </c>
      <c r="AA294">
        <v>327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 s="4">
        <v>1</v>
      </c>
      <c r="AI294">
        <v>1</v>
      </c>
      <c r="AJ294" s="4">
        <v>1</v>
      </c>
      <c r="AK294">
        <v>1</v>
      </c>
      <c r="AL294" s="4">
        <v>0</v>
      </c>
      <c r="AM294">
        <v>0</v>
      </c>
      <c r="AN294" s="4">
        <v>0</v>
      </c>
      <c r="AO294">
        <v>0</v>
      </c>
      <c r="AP294" s="4">
        <v>1</v>
      </c>
      <c r="AQ294">
        <v>1</v>
      </c>
      <c r="AR294" s="4">
        <v>1</v>
      </c>
      <c r="AS294">
        <v>1</v>
      </c>
      <c r="AT294" s="4">
        <v>0</v>
      </c>
      <c r="AU294" s="4">
        <v>0</v>
      </c>
      <c r="AV294" s="4">
        <v>0</v>
      </c>
      <c r="AW294">
        <v>1</v>
      </c>
      <c r="AX294" s="4">
        <f t="shared" si="4"/>
        <v>1</v>
      </c>
      <c r="AY294" s="4">
        <v>0</v>
      </c>
      <c r="AZ294" s="4">
        <v>0</v>
      </c>
    </row>
    <row r="295" spans="1:52" x14ac:dyDescent="0.25">
      <c r="A295" s="4">
        <v>2017</v>
      </c>
      <c r="B295" s="4" t="s">
        <v>52</v>
      </c>
      <c r="C295" t="s">
        <v>279</v>
      </c>
      <c r="D295" t="s">
        <v>263</v>
      </c>
      <c r="E295" t="s">
        <v>772</v>
      </c>
      <c r="F295" s="4">
        <v>1</v>
      </c>
      <c r="G295">
        <v>1</v>
      </c>
      <c r="H295">
        <v>0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22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139</v>
      </c>
      <c r="Z295">
        <v>0</v>
      </c>
      <c r="AA295">
        <v>0</v>
      </c>
      <c r="AB295">
        <v>1</v>
      </c>
      <c r="AC295">
        <v>155</v>
      </c>
      <c r="AD295">
        <v>1</v>
      </c>
      <c r="AE295">
        <v>0</v>
      </c>
      <c r="AF295">
        <v>0</v>
      </c>
      <c r="AG295">
        <v>0</v>
      </c>
      <c r="AH295" s="4">
        <v>0</v>
      </c>
      <c r="AI295">
        <v>0</v>
      </c>
      <c r="AJ295" s="4">
        <v>0</v>
      </c>
      <c r="AK295">
        <v>0</v>
      </c>
      <c r="AL295" s="4">
        <v>0</v>
      </c>
      <c r="AM295">
        <v>0</v>
      </c>
      <c r="AN295" s="4">
        <v>0</v>
      </c>
      <c r="AO295">
        <v>0</v>
      </c>
      <c r="AP295" s="4">
        <v>0</v>
      </c>
      <c r="AQ295">
        <v>0</v>
      </c>
      <c r="AR295" s="4">
        <v>0</v>
      </c>
      <c r="AS295">
        <v>0</v>
      </c>
      <c r="AT295" s="4">
        <v>0</v>
      </c>
      <c r="AU295" s="4">
        <v>0</v>
      </c>
      <c r="AV295" s="4">
        <v>0</v>
      </c>
      <c r="AW295">
        <v>1</v>
      </c>
      <c r="AX295" s="4">
        <f t="shared" si="4"/>
        <v>1</v>
      </c>
      <c r="AY295" s="4">
        <v>0</v>
      </c>
      <c r="AZ295" s="4">
        <v>0</v>
      </c>
    </row>
    <row r="296" spans="1:52" x14ac:dyDescent="0.25">
      <c r="A296" s="4">
        <v>2017</v>
      </c>
      <c r="B296" s="4" t="s">
        <v>52</v>
      </c>
      <c r="C296" t="s">
        <v>279</v>
      </c>
      <c r="D296" t="s">
        <v>260</v>
      </c>
      <c r="E296" t="s">
        <v>769</v>
      </c>
      <c r="F296" s="4">
        <v>1</v>
      </c>
      <c r="G296">
        <v>0</v>
      </c>
      <c r="H296">
        <v>0</v>
      </c>
      <c r="I296">
        <v>1</v>
      </c>
      <c r="J296">
        <v>19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172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292</v>
      </c>
      <c r="Z296">
        <v>0</v>
      </c>
      <c r="AA296">
        <v>0</v>
      </c>
      <c r="AB296">
        <v>1</v>
      </c>
      <c r="AC296">
        <v>320</v>
      </c>
      <c r="AD296">
        <v>1</v>
      </c>
      <c r="AE296">
        <v>1</v>
      </c>
      <c r="AF296">
        <v>320</v>
      </c>
      <c r="AG296">
        <v>1</v>
      </c>
      <c r="AH296" s="4">
        <v>0</v>
      </c>
      <c r="AI296">
        <v>0</v>
      </c>
      <c r="AJ296" s="4">
        <v>0</v>
      </c>
      <c r="AK296">
        <v>0</v>
      </c>
      <c r="AL296" s="4">
        <v>0</v>
      </c>
      <c r="AM296">
        <v>0</v>
      </c>
      <c r="AN296" s="4">
        <v>0</v>
      </c>
      <c r="AO296">
        <v>0</v>
      </c>
      <c r="AP296" s="4">
        <v>0</v>
      </c>
      <c r="AQ296">
        <v>0</v>
      </c>
      <c r="AR296" s="4">
        <v>0</v>
      </c>
      <c r="AS296">
        <v>0</v>
      </c>
      <c r="AT296" s="4">
        <v>0</v>
      </c>
      <c r="AU296" s="4">
        <v>0</v>
      </c>
      <c r="AV296" s="4">
        <v>0</v>
      </c>
      <c r="AW296">
        <v>1</v>
      </c>
      <c r="AX296" s="4">
        <f t="shared" si="4"/>
        <v>1</v>
      </c>
      <c r="AY296" s="4">
        <v>0</v>
      </c>
      <c r="AZ296" s="4">
        <v>0</v>
      </c>
    </row>
    <row r="297" spans="1:52" x14ac:dyDescent="0.25">
      <c r="A297" s="4">
        <v>2017</v>
      </c>
      <c r="B297" s="4" t="s">
        <v>52</v>
      </c>
      <c r="C297" t="s">
        <v>279</v>
      </c>
      <c r="D297" t="s">
        <v>181</v>
      </c>
      <c r="E297" t="s">
        <v>694</v>
      </c>
      <c r="F297" s="4">
        <v>1</v>
      </c>
      <c r="G297">
        <v>1</v>
      </c>
      <c r="H297">
        <v>13</v>
      </c>
      <c r="I297">
        <v>1</v>
      </c>
      <c r="J297">
        <v>13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32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238</v>
      </c>
      <c r="Z297">
        <v>0</v>
      </c>
      <c r="AA297">
        <v>0</v>
      </c>
      <c r="AB297">
        <v>1</v>
      </c>
      <c r="AC297">
        <v>263</v>
      </c>
      <c r="AD297">
        <v>1</v>
      </c>
      <c r="AE297">
        <v>0</v>
      </c>
      <c r="AF297">
        <v>0</v>
      </c>
      <c r="AG297">
        <v>0</v>
      </c>
      <c r="AH297" s="4">
        <v>0</v>
      </c>
      <c r="AI297">
        <v>0</v>
      </c>
      <c r="AJ297" s="4">
        <v>0</v>
      </c>
      <c r="AK297">
        <v>0</v>
      </c>
      <c r="AL297" s="4">
        <v>0</v>
      </c>
      <c r="AM297">
        <v>0</v>
      </c>
      <c r="AN297" s="4">
        <v>0</v>
      </c>
      <c r="AO297">
        <v>0</v>
      </c>
      <c r="AP297" s="4">
        <v>0</v>
      </c>
      <c r="AQ297">
        <v>0</v>
      </c>
      <c r="AR297" s="4">
        <v>0</v>
      </c>
      <c r="AS297">
        <v>0</v>
      </c>
      <c r="AT297" s="4">
        <v>0</v>
      </c>
      <c r="AU297" s="4">
        <v>0</v>
      </c>
      <c r="AV297" s="4">
        <v>0</v>
      </c>
      <c r="AW297">
        <v>1</v>
      </c>
      <c r="AX297" s="4">
        <f t="shared" si="4"/>
        <v>1</v>
      </c>
      <c r="AY297" s="4">
        <v>0</v>
      </c>
      <c r="AZ297" s="4">
        <v>0</v>
      </c>
    </row>
    <row r="298" spans="1:52" x14ac:dyDescent="0.25">
      <c r="A298" s="4">
        <v>2017</v>
      </c>
      <c r="B298" s="4" t="s">
        <v>52</v>
      </c>
      <c r="C298" t="s">
        <v>279</v>
      </c>
      <c r="D298" t="s">
        <v>176</v>
      </c>
      <c r="E298" t="s">
        <v>689</v>
      </c>
      <c r="F298" s="4">
        <v>1</v>
      </c>
      <c r="G298">
        <v>1</v>
      </c>
      <c r="H298">
        <v>6</v>
      </c>
      <c r="I298">
        <v>1</v>
      </c>
      <c r="J298">
        <v>7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41</v>
      </c>
      <c r="R298">
        <v>1</v>
      </c>
      <c r="S298">
        <v>41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133</v>
      </c>
      <c r="Z298">
        <v>0</v>
      </c>
      <c r="AA298">
        <v>0</v>
      </c>
      <c r="AB298">
        <v>1</v>
      </c>
      <c r="AC298">
        <v>193</v>
      </c>
      <c r="AD298">
        <v>1</v>
      </c>
      <c r="AE298">
        <v>0</v>
      </c>
      <c r="AF298">
        <v>0</v>
      </c>
      <c r="AG298">
        <v>0</v>
      </c>
      <c r="AH298" s="4">
        <v>0</v>
      </c>
      <c r="AI298">
        <v>0</v>
      </c>
      <c r="AJ298" s="4">
        <v>0</v>
      </c>
      <c r="AK298">
        <v>0</v>
      </c>
      <c r="AL298" s="4">
        <v>0</v>
      </c>
      <c r="AM298">
        <v>0</v>
      </c>
      <c r="AN298" s="4">
        <v>0</v>
      </c>
      <c r="AO298">
        <v>0</v>
      </c>
      <c r="AP298" s="4">
        <v>0</v>
      </c>
      <c r="AQ298">
        <v>0</v>
      </c>
      <c r="AR298" s="4">
        <v>0</v>
      </c>
      <c r="AS298">
        <v>0</v>
      </c>
      <c r="AT298" s="4">
        <v>0</v>
      </c>
      <c r="AU298" s="4">
        <v>0</v>
      </c>
      <c r="AV298" s="4">
        <v>0</v>
      </c>
      <c r="AW298">
        <v>1</v>
      </c>
      <c r="AX298" s="4">
        <f t="shared" si="4"/>
        <v>1</v>
      </c>
      <c r="AY298" s="4">
        <v>0</v>
      </c>
      <c r="AZ298" s="4">
        <v>0</v>
      </c>
    </row>
    <row r="299" spans="1:52" x14ac:dyDescent="0.25">
      <c r="A299" s="4">
        <v>2017</v>
      </c>
      <c r="B299" s="4" t="s">
        <v>52</v>
      </c>
      <c r="C299" t="s">
        <v>279</v>
      </c>
      <c r="D299" t="s">
        <v>281</v>
      </c>
      <c r="E299" t="s">
        <v>789</v>
      </c>
      <c r="F299" s="4">
        <v>1</v>
      </c>
      <c r="G299">
        <v>1</v>
      </c>
      <c r="H299">
        <v>23</v>
      </c>
      <c r="I299">
        <v>1</v>
      </c>
      <c r="J299">
        <v>24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36</v>
      </c>
      <c r="Z299">
        <v>0</v>
      </c>
      <c r="AA299">
        <v>0</v>
      </c>
      <c r="AB299">
        <v>1</v>
      </c>
      <c r="AC299">
        <v>65</v>
      </c>
      <c r="AD299">
        <v>1</v>
      </c>
      <c r="AE299">
        <v>1</v>
      </c>
      <c r="AF299">
        <v>65</v>
      </c>
      <c r="AG299">
        <v>1</v>
      </c>
      <c r="AH299" s="4">
        <v>0</v>
      </c>
      <c r="AI299">
        <v>0</v>
      </c>
      <c r="AJ299" s="4">
        <v>0</v>
      </c>
      <c r="AK299">
        <v>0</v>
      </c>
      <c r="AL299" s="4">
        <v>0</v>
      </c>
      <c r="AM299">
        <v>0</v>
      </c>
      <c r="AN299" s="4">
        <v>0</v>
      </c>
      <c r="AO299">
        <v>0</v>
      </c>
      <c r="AP299" s="4">
        <v>0</v>
      </c>
      <c r="AQ299">
        <v>0</v>
      </c>
      <c r="AR299" s="4">
        <v>0</v>
      </c>
      <c r="AS299">
        <v>0</v>
      </c>
      <c r="AT299" s="4">
        <v>0</v>
      </c>
      <c r="AU299" s="4">
        <v>0</v>
      </c>
      <c r="AV299" s="4">
        <v>0</v>
      </c>
      <c r="AW299">
        <v>1</v>
      </c>
      <c r="AX299" s="4">
        <f t="shared" si="4"/>
        <v>1</v>
      </c>
      <c r="AY299" s="4">
        <v>0</v>
      </c>
      <c r="AZ299" s="4">
        <v>0</v>
      </c>
    </row>
    <row r="300" spans="1:52" x14ac:dyDescent="0.25">
      <c r="A300" s="4">
        <v>2017</v>
      </c>
      <c r="B300" s="4" t="s">
        <v>52</v>
      </c>
      <c r="C300" t="s">
        <v>279</v>
      </c>
      <c r="D300" t="s">
        <v>232</v>
      </c>
      <c r="E300" t="s">
        <v>743</v>
      </c>
      <c r="F300" s="4">
        <v>1</v>
      </c>
      <c r="G300">
        <v>0</v>
      </c>
      <c r="H300">
        <v>0</v>
      </c>
      <c r="I300">
        <v>1</v>
      </c>
      <c r="J300">
        <v>16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4</v>
      </c>
      <c r="Z300">
        <v>0</v>
      </c>
      <c r="AA300">
        <v>0</v>
      </c>
      <c r="AB300">
        <v>1</v>
      </c>
      <c r="AC300">
        <v>26</v>
      </c>
      <c r="AD300">
        <v>1</v>
      </c>
      <c r="AE300">
        <v>1</v>
      </c>
      <c r="AF300">
        <v>26</v>
      </c>
      <c r="AG300">
        <v>1</v>
      </c>
      <c r="AH300" s="4">
        <v>0</v>
      </c>
      <c r="AI300">
        <v>0</v>
      </c>
      <c r="AJ300" s="4">
        <v>0</v>
      </c>
      <c r="AK300">
        <v>0</v>
      </c>
      <c r="AL300" s="4">
        <v>0</v>
      </c>
      <c r="AM300">
        <v>0</v>
      </c>
      <c r="AN300" s="4">
        <v>0</v>
      </c>
      <c r="AO300">
        <v>0</v>
      </c>
      <c r="AP300" s="4">
        <v>0</v>
      </c>
      <c r="AQ300">
        <v>0</v>
      </c>
      <c r="AR300" s="4">
        <v>0</v>
      </c>
      <c r="AS300">
        <v>0</v>
      </c>
      <c r="AT300" s="4">
        <v>0</v>
      </c>
      <c r="AU300" s="4">
        <v>0</v>
      </c>
      <c r="AV300" s="4">
        <v>0</v>
      </c>
      <c r="AW300">
        <v>1</v>
      </c>
      <c r="AX300" s="4">
        <f t="shared" si="4"/>
        <v>1</v>
      </c>
      <c r="AY300" s="4">
        <v>0</v>
      </c>
      <c r="AZ300" s="4">
        <v>0</v>
      </c>
    </row>
    <row r="301" spans="1:52" x14ac:dyDescent="0.25">
      <c r="A301" s="4">
        <v>2017</v>
      </c>
      <c r="B301" s="4" t="s">
        <v>52</v>
      </c>
      <c r="C301" t="s">
        <v>279</v>
      </c>
      <c r="D301" t="s">
        <v>258</v>
      </c>
      <c r="E301" t="s">
        <v>767</v>
      </c>
      <c r="F301" s="4">
        <v>1</v>
      </c>
      <c r="G301">
        <v>1</v>
      </c>
      <c r="H301">
        <v>4</v>
      </c>
      <c r="I301">
        <v>1</v>
      </c>
      <c r="J301">
        <v>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7</v>
      </c>
      <c r="R301">
        <v>1</v>
      </c>
      <c r="S301">
        <v>371</v>
      </c>
      <c r="T301">
        <v>1</v>
      </c>
      <c r="U301">
        <v>414</v>
      </c>
      <c r="V301">
        <v>1</v>
      </c>
      <c r="W301">
        <v>20</v>
      </c>
      <c r="X301">
        <v>0</v>
      </c>
      <c r="Y301">
        <v>0</v>
      </c>
      <c r="Z301">
        <v>1</v>
      </c>
      <c r="AA301">
        <v>476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 s="4">
        <v>0</v>
      </c>
      <c r="AI301">
        <v>0</v>
      </c>
      <c r="AJ301" s="4">
        <v>0</v>
      </c>
      <c r="AK301">
        <v>0</v>
      </c>
      <c r="AL301" s="4">
        <v>0</v>
      </c>
      <c r="AM301">
        <v>0</v>
      </c>
      <c r="AN301" s="4">
        <v>0</v>
      </c>
      <c r="AO301">
        <v>0</v>
      </c>
      <c r="AP301" s="4">
        <v>0</v>
      </c>
      <c r="AQ301">
        <v>0</v>
      </c>
      <c r="AR301" s="4">
        <v>0</v>
      </c>
      <c r="AS301">
        <v>0</v>
      </c>
      <c r="AT301" s="4">
        <v>0</v>
      </c>
      <c r="AU301" s="4">
        <v>0</v>
      </c>
      <c r="AV301" s="4">
        <v>0</v>
      </c>
      <c r="AW301">
        <v>1</v>
      </c>
      <c r="AX301" s="4">
        <f t="shared" si="4"/>
        <v>1</v>
      </c>
      <c r="AY301" s="4">
        <v>1</v>
      </c>
      <c r="AZ301" s="4">
        <v>10</v>
      </c>
    </row>
    <row r="302" spans="1:52" x14ac:dyDescent="0.25">
      <c r="A302" s="4">
        <v>2017</v>
      </c>
      <c r="B302" s="4" t="s">
        <v>52</v>
      </c>
      <c r="C302" t="s">
        <v>282</v>
      </c>
      <c r="D302" t="s">
        <v>234</v>
      </c>
      <c r="E302" t="s">
        <v>745</v>
      </c>
      <c r="F302" s="4">
        <v>200</v>
      </c>
      <c r="G302">
        <v>150</v>
      </c>
      <c r="H302">
        <v>3</v>
      </c>
      <c r="I302">
        <v>200</v>
      </c>
      <c r="J302">
        <v>9.1850000000000005</v>
      </c>
      <c r="K302">
        <v>2</v>
      </c>
      <c r="L302">
        <v>0.01</v>
      </c>
      <c r="M302">
        <v>0</v>
      </c>
      <c r="N302">
        <v>0</v>
      </c>
      <c r="O302">
        <v>0</v>
      </c>
      <c r="P302">
        <v>157</v>
      </c>
      <c r="Q302">
        <v>30</v>
      </c>
      <c r="R302">
        <v>32</v>
      </c>
      <c r="S302">
        <v>64</v>
      </c>
      <c r="T302">
        <v>16</v>
      </c>
      <c r="U302">
        <v>161</v>
      </c>
      <c r="V302">
        <v>14</v>
      </c>
      <c r="W302">
        <v>16.071428571428573</v>
      </c>
      <c r="X302">
        <v>175</v>
      </c>
      <c r="Y302">
        <v>104.78285714285714</v>
      </c>
      <c r="Z302">
        <v>17</v>
      </c>
      <c r="AA302">
        <v>315</v>
      </c>
      <c r="AB302">
        <v>183</v>
      </c>
      <c r="AC302">
        <v>142</v>
      </c>
      <c r="AD302">
        <v>0.91500000000000004</v>
      </c>
      <c r="AE302">
        <v>44</v>
      </c>
      <c r="AF302">
        <v>120</v>
      </c>
      <c r="AG302">
        <v>0.22</v>
      </c>
      <c r="AH302" s="4">
        <v>7</v>
      </c>
      <c r="AI302">
        <v>0.41176470588235292</v>
      </c>
      <c r="AJ302" s="4">
        <v>4</v>
      </c>
      <c r="AK302">
        <v>0.23529411764705882</v>
      </c>
      <c r="AL302" s="4">
        <v>37</v>
      </c>
      <c r="AM302">
        <v>0.20218579234972678</v>
      </c>
      <c r="AN302" s="4">
        <v>16</v>
      </c>
      <c r="AO302">
        <v>8.7431693989071038E-2</v>
      </c>
      <c r="AP302" s="4">
        <v>0</v>
      </c>
      <c r="AQ302">
        <v>0</v>
      </c>
      <c r="AR302" s="4">
        <v>2</v>
      </c>
      <c r="AS302">
        <v>0.01</v>
      </c>
      <c r="AT302" s="4">
        <v>4</v>
      </c>
      <c r="AU302" s="4">
        <v>0</v>
      </c>
      <c r="AV302" s="4">
        <v>8</v>
      </c>
      <c r="AW302">
        <v>3.1746031746031744</v>
      </c>
      <c r="AX302" s="4">
        <f t="shared" si="4"/>
        <v>63</v>
      </c>
      <c r="AY302" s="4">
        <v>0</v>
      </c>
      <c r="AZ302" s="4">
        <v>0</v>
      </c>
    </row>
    <row r="303" spans="1:52" x14ac:dyDescent="0.25">
      <c r="A303" s="4">
        <v>2017</v>
      </c>
      <c r="B303" s="4" t="s">
        <v>52</v>
      </c>
      <c r="C303" t="s">
        <v>282</v>
      </c>
      <c r="D303" t="s">
        <v>232</v>
      </c>
      <c r="E303" t="s">
        <v>743</v>
      </c>
      <c r="F303" s="4">
        <v>183</v>
      </c>
      <c r="G303">
        <v>141</v>
      </c>
      <c r="H303">
        <v>3</v>
      </c>
      <c r="I303">
        <v>183</v>
      </c>
      <c r="J303">
        <v>5.5519125683060109</v>
      </c>
      <c r="K303">
        <v>8</v>
      </c>
      <c r="L303">
        <v>4.3715846994535519E-2</v>
      </c>
      <c r="M303">
        <v>0</v>
      </c>
      <c r="N303">
        <v>0</v>
      </c>
      <c r="O303">
        <v>0</v>
      </c>
      <c r="P303">
        <v>117</v>
      </c>
      <c r="Q303">
        <v>14</v>
      </c>
      <c r="R303">
        <v>46</v>
      </c>
      <c r="S303">
        <v>25</v>
      </c>
      <c r="T303">
        <v>10</v>
      </c>
      <c r="U303">
        <v>135.4</v>
      </c>
      <c r="V303">
        <v>10</v>
      </c>
      <c r="W303">
        <v>32.200000000000003</v>
      </c>
      <c r="X303">
        <v>166</v>
      </c>
      <c r="Y303">
        <v>64.560240963855421</v>
      </c>
      <c r="Z303">
        <v>9</v>
      </c>
      <c r="AA303">
        <v>326</v>
      </c>
      <c r="AB303">
        <v>173</v>
      </c>
      <c r="AC303">
        <v>91</v>
      </c>
      <c r="AD303">
        <v>0.94535519125683065</v>
      </c>
      <c r="AE303">
        <v>44</v>
      </c>
      <c r="AF303">
        <v>50</v>
      </c>
      <c r="AG303">
        <v>0.24043715846994534</v>
      </c>
      <c r="AH303" s="4">
        <v>4</v>
      </c>
      <c r="AI303">
        <v>0.44444444444444442</v>
      </c>
      <c r="AJ303" s="4">
        <v>1</v>
      </c>
      <c r="AK303">
        <v>0.1111111111111111</v>
      </c>
      <c r="AL303" s="4">
        <v>24</v>
      </c>
      <c r="AM303">
        <v>0.13872832369942195</v>
      </c>
      <c r="AN303" s="4">
        <v>5</v>
      </c>
      <c r="AO303">
        <v>2.8901734104046242E-2</v>
      </c>
      <c r="AP303" s="4">
        <v>1</v>
      </c>
      <c r="AQ303">
        <v>5.4644808743169399E-3</v>
      </c>
      <c r="AR303" s="4">
        <v>0</v>
      </c>
      <c r="AS303">
        <v>0</v>
      </c>
      <c r="AT303" s="4">
        <v>1</v>
      </c>
      <c r="AU303" s="4">
        <v>0</v>
      </c>
      <c r="AV303" s="4">
        <v>2</v>
      </c>
      <c r="AW303">
        <v>3</v>
      </c>
      <c r="AX303" s="4">
        <f t="shared" si="4"/>
        <v>61</v>
      </c>
      <c r="AY303" s="4">
        <v>0</v>
      </c>
      <c r="AZ303" s="4">
        <v>0</v>
      </c>
    </row>
    <row r="304" spans="1:52" x14ac:dyDescent="0.25">
      <c r="A304" s="4">
        <v>2017</v>
      </c>
      <c r="B304" s="4" t="s">
        <v>52</v>
      </c>
      <c r="C304" t="s">
        <v>282</v>
      </c>
      <c r="D304" t="s">
        <v>200</v>
      </c>
      <c r="E304" t="s">
        <v>712</v>
      </c>
      <c r="F304" s="4">
        <v>174</v>
      </c>
      <c r="G304">
        <v>149</v>
      </c>
      <c r="H304">
        <v>4</v>
      </c>
      <c r="I304">
        <v>174</v>
      </c>
      <c r="J304">
        <v>7.7816091954022992</v>
      </c>
      <c r="K304">
        <v>6</v>
      </c>
      <c r="L304">
        <v>3.4482758620689655E-2</v>
      </c>
      <c r="M304">
        <v>0</v>
      </c>
      <c r="N304">
        <v>0</v>
      </c>
      <c r="O304">
        <v>0</v>
      </c>
      <c r="P304">
        <v>112</v>
      </c>
      <c r="Q304">
        <v>29</v>
      </c>
      <c r="R304">
        <v>40</v>
      </c>
      <c r="S304">
        <v>56</v>
      </c>
      <c r="T304">
        <v>9</v>
      </c>
      <c r="U304">
        <v>158.66666666666666</v>
      </c>
      <c r="V304">
        <v>7</v>
      </c>
      <c r="W304">
        <v>79.142857142857139</v>
      </c>
      <c r="X304">
        <v>159</v>
      </c>
      <c r="Y304">
        <v>97.974842767295598</v>
      </c>
      <c r="Z304">
        <v>9</v>
      </c>
      <c r="AA304">
        <v>431</v>
      </c>
      <c r="AB304">
        <v>164</v>
      </c>
      <c r="AC304">
        <v>124</v>
      </c>
      <c r="AD304">
        <v>0.94252873563218387</v>
      </c>
      <c r="AE304">
        <v>27</v>
      </c>
      <c r="AF304">
        <v>77</v>
      </c>
      <c r="AG304">
        <v>0.15517241379310345</v>
      </c>
      <c r="AH304" s="4">
        <v>5</v>
      </c>
      <c r="AI304">
        <v>0.55555555555555558</v>
      </c>
      <c r="AJ304" s="4">
        <v>0</v>
      </c>
      <c r="AK304">
        <v>0</v>
      </c>
      <c r="AL304" s="4">
        <v>31</v>
      </c>
      <c r="AM304">
        <v>0.18902439024390244</v>
      </c>
      <c r="AN304" s="4">
        <v>6</v>
      </c>
      <c r="AO304">
        <v>3.6585365853658534E-2</v>
      </c>
      <c r="AP304" s="4">
        <v>1</v>
      </c>
      <c r="AQ304">
        <v>5.7471264367816091E-3</v>
      </c>
      <c r="AR304" s="4">
        <v>1</v>
      </c>
      <c r="AS304">
        <v>5.7471264367816091E-3</v>
      </c>
      <c r="AT304" s="4">
        <v>2</v>
      </c>
      <c r="AU304" s="4">
        <v>0</v>
      </c>
      <c r="AV304" s="4">
        <v>6</v>
      </c>
      <c r="AW304">
        <v>3</v>
      </c>
      <c r="AX304" s="4">
        <f t="shared" si="4"/>
        <v>58</v>
      </c>
      <c r="AY304" s="4">
        <v>0</v>
      </c>
      <c r="AZ304" s="4">
        <v>0</v>
      </c>
    </row>
    <row r="305" spans="1:52" x14ac:dyDescent="0.25">
      <c r="A305" s="4">
        <v>2017</v>
      </c>
      <c r="B305" s="4" t="s">
        <v>52</v>
      </c>
      <c r="C305" t="s">
        <v>282</v>
      </c>
      <c r="D305" t="s">
        <v>233</v>
      </c>
      <c r="E305" t="s">
        <v>744</v>
      </c>
      <c r="F305" s="4">
        <v>167</v>
      </c>
      <c r="G305">
        <v>134</v>
      </c>
      <c r="H305">
        <v>10</v>
      </c>
      <c r="I305">
        <v>167</v>
      </c>
      <c r="J305">
        <v>12.395209580838323</v>
      </c>
      <c r="K305">
        <v>4</v>
      </c>
      <c r="L305">
        <v>2.3952095808383235E-2</v>
      </c>
      <c r="M305">
        <v>0</v>
      </c>
      <c r="N305">
        <v>0</v>
      </c>
      <c r="O305">
        <v>0</v>
      </c>
      <c r="P305">
        <v>106</v>
      </c>
      <c r="Q305">
        <v>29</v>
      </c>
      <c r="R305">
        <v>36</v>
      </c>
      <c r="S305">
        <v>47</v>
      </c>
      <c r="T305">
        <v>12</v>
      </c>
      <c r="U305">
        <v>184.25</v>
      </c>
      <c r="V305">
        <v>11</v>
      </c>
      <c r="W305">
        <v>12.818181818181818</v>
      </c>
      <c r="X305">
        <v>151</v>
      </c>
      <c r="Y305">
        <v>84.066225165562912</v>
      </c>
      <c r="Z305">
        <v>12</v>
      </c>
      <c r="AA305">
        <v>399</v>
      </c>
      <c r="AB305">
        <v>152</v>
      </c>
      <c r="AC305">
        <v>114</v>
      </c>
      <c r="AD305">
        <v>0.91017964071856283</v>
      </c>
      <c r="AE305">
        <v>37</v>
      </c>
      <c r="AF305">
        <v>73</v>
      </c>
      <c r="AG305">
        <v>0.22155688622754491</v>
      </c>
      <c r="AH305" s="4">
        <v>8</v>
      </c>
      <c r="AI305">
        <v>0.66666666666666663</v>
      </c>
      <c r="AJ305" s="4">
        <v>2</v>
      </c>
      <c r="AK305">
        <v>0.16666666666666666</v>
      </c>
      <c r="AL305" s="4">
        <v>19</v>
      </c>
      <c r="AM305">
        <v>0.125</v>
      </c>
      <c r="AN305" s="4">
        <v>6</v>
      </c>
      <c r="AO305">
        <v>3.9473684210526314E-2</v>
      </c>
      <c r="AP305" s="4">
        <v>1</v>
      </c>
      <c r="AQ305">
        <v>5.9880239520958087E-3</v>
      </c>
      <c r="AR305" s="4">
        <v>1</v>
      </c>
      <c r="AS305">
        <v>5.9880239520958087E-3</v>
      </c>
      <c r="AT305" s="4">
        <v>1</v>
      </c>
      <c r="AU305" s="4">
        <v>0</v>
      </c>
      <c r="AV305" s="4">
        <v>4</v>
      </c>
      <c r="AW305">
        <v>2.737704918032787</v>
      </c>
      <c r="AX305" s="4">
        <f t="shared" si="4"/>
        <v>61</v>
      </c>
      <c r="AY305" s="4">
        <v>7</v>
      </c>
      <c r="AZ305" s="4">
        <v>51</v>
      </c>
    </row>
    <row r="306" spans="1:52" x14ac:dyDescent="0.25">
      <c r="A306" s="4">
        <v>2017</v>
      </c>
      <c r="B306" s="4" t="s">
        <v>52</v>
      </c>
      <c r="C306" t="s">
        <v>282</v>
      </c>
      <c r="D306" t="s">
        <v>202</v>
      </c>
      <c r="E306" t="s">
        <v>714</v>
      </c>
      <c r="F306" s="4">
        <v>166</v>
      </c>
      <c r="G306">
        <v>51</v>
      </c>
      <c r="H306">
        <v>5</v>
      </c>
      <c r="I306">
        <v>166</v>
      </c>
      <c r="J306">
        <v>2.7289156626506026</v>
      </c>
      <c r="K306">
        <v>12</v>
      </c>
      <c r="L306">
        <v>7.2289156626506021E-2</v>
      </c>
      <c r="M306">
        <v>0</v>
      </c>
      <c r="N306">
        <v>0</v>
      </c>
      <c r="O306">
        <v>0</v>
      </c>
      <c r="P306">
        <v>84</v>
      </c>
      <c r="Q306">
        <v>31</v>
      </c>
      <c r="R306">
        <v>29</v>
      </c>
      <c r="S306">
        <v>47</v>
      </c>
      <c r="T306">
        <v>9</v>
      </c>
      <c r="U306">
        <v>129.66666666666666</v>
      </c>
      <c r="V306">
        <v>8</v>
      </c>
      <c r="W306">
        <v>24.375</v>
      </c>
      <c r="X306">
        <v>152</v>
      </c>
      <c r="Y306">
        <v>77.434210526315795</v>
      </c>
      <c r="Z306">
        <v>9</v>
      </c>
      <c r="AA306">
        <v>288</v>
      </c>
      <c r="AB306">
        <v>156</v>
      </c>
      <c r="AC306">
        <v>103</v>
      </c>
      <c r="AD306">
        <v>0.93975903614457834</v>
      </c>
      <c r="AE306">
        <v>49</v>
      </c>
      <c r="AF306">
        <v>74</v>
      </c>
      <c r="AG306">
        <v>0.29518072289156627</v>
      </c>
      <c r="AH306" s="4">
        <v>5</v>
      </c>
      <c r="AI306">
        <v>0.55555555555555558</v>
      </c>
      <c r="AJ306" s="4">
        <v>0</v>
      </c>
      <c r="AK306">
        <v>0</v>
      </c>
      <c r="AL306" s="4">
        <v>23</v>
      </c>
      <c r="AM306">
        <v>0.14743589743589744</v>
      </c>
      <c r="AN306" s="4">
        <v>8</v>
      </c>
      <c r="AO306">
        <v>5.128205128205128E-2</v>
      </c>
      <c r="AP306" s="4">
        <v>0</v>
      </c>
      <c r="AQ306">
        <v>0</v>
      </c>
      <c r="AR306" s="4">
        <v>0</v>
      </c>
      <c r="AS306">
        <v>0</v>
      </c>
      <c r="AT306" s="4">
        <v>0</v>
      </c>
      <c r="AU306" s="4">
        <v>0</v>
      </c>
      <c r="AV306" s="4">
        <v>1</v>
      </c>
      <c r="AW306">
        <v>2.8135593220338984</v>
      </c>
      <c r="AX306" s="4">
        <f t="shared" si="4"/>
        <v>59</v>
      </c>
      <c r="AY306" s="4">
        <v>0</v>
      </c>
      <c r="AZ306" s="4">
        <v>0</v>
      </c>
    </row>
    <row r="307" spans="1:52" x14ac:dyDescent="0.25">
      <c r="A307" s="4">
        <v>2017</v>
      </c>
      <c r="B307" s="4" t="s">
        <v>52</v>
      </c>
      <c r="C307" t="s">
        <v>282</v>
      </c>
      <c r="D307" t="s">
        <v>224</v>
      </c>
      <c r="E307" t="s">
        <v>735</v>
      </c>
      <c r="F307" s="4">
        <v>120</v>
      </c>
      <c r="G307">
        <v>83</v>
      </c>
      <c r="H307">
        <v>5</v>
      </c>
      <c r="I307">
        <v>120</v>
      </c>
      <c r="J307">
        <v>6.9083333333333332</v>
      </c>
      <c r="K307">
        <v>6</v>
      </c>
      <c r="L307">
        <v>0.05</v>
      </c>
      <c r="M307">
        <v>0</v>
      </c>
      <c r="N307">
        <v>0</v>
      </c>
      <c r="O307">
        <v>0</v>
      </c>
      <c r="P307">
        <v>58</v>
      </c>
      <c r="Q307">
        <v>27</v>
      </c>
      <c r="R307">
        <v>16</v>
      </c>
      <c r="S307">
        <v>34</v>
      </c>
      <c r="T307">
        <v>6</v>
      </c>
      <c r="U307">
        <v>167.66666666666666</v>
      </c>
      <c r="V307">
        <v>5</v>
      </c>
      <c r="W307">
        <v>13.6</v>
      </c>
      <c r="X307">
        <v>113</v>
      </c>
      <c r="Y307">
        <v>61.424778761061944</v>
      </c>
      <c r="Z307">
        <v>6</v>
      </c>
      <c r="AA307">
        <v>380</v>
      </c>
      <c r="AB307">
        <v>114</v>
      </c>
      <c r="AC307">
        <v>84</v>
      </c>
      <c r="AD307">
        <v>0.95</v>
      </c>
      <c r="AE307">
        <v>40</v>
      </c>
      <c r="AF307">
        <v>53</v>
      </c>
      <c r="AG307">
        <v>0.33333333333333331</v>
      </c>
      <c r="AH307" s="4">
        <v>2</v>
      </c>
      <c r="AI307">
        <v>0.33333333333333331</v>
      </c>
      <c r="AJ307" s="4">
        <v>0</v>
      </c>
      <c r="AK307">
        <v>0</v>
      </c>
      <c r="AL307" s="4">
        <v>14</v>
      </c>
      <c r="AM307">
        <v>0.12280701754385964</v>
      </c>
      <c r="AN307" s="4">
        <v>3</v>
      </c>
      <c r="AO307">
        <v>2.6315789473684209E-2</v>
      </c>
      <c r="AP307" s="4">
        <v>0</v>
      </c>
      <c r="AQ307">
        <v>0</v>
      </c>
      <c r="AR307" s="4">
        <v>0</v>
      </c>
      <c r="AS307">
        <v>0</v>
      </c>
      <c r="AT307" s="4">
        <v>0</v>
      </c>
      <c r="AU307" s="4">
        <v>0</v>
      </c>
      <c r="AV307" s="4">
        <v>0</v>
      </c>
      <c r="AW307">
        <v>2.7906976744186047</v>
      </c>
      <c r="AX307" s="4">
        <f t="shared" si="4"/>
        <v>43</v>
      </c>
      <c r="AY307" s="4">
        <v>0</v>
      </c>
      <c r="AZ307" s="4">
        <v>0</v>
      </c>
    </row>
    <row r="308" spans="1:52" x14ac:dyDescent="0.25">
      <c r="A308" s="4">
        <v>2017</v>
      </c>
      <c r="B308" s="4" t="s">
        <v>52</v>
      </c>
      <c r="C308" t="s">
        <v>282</v>
      </c>
      <c r="D308" t="s">
        <v>227</v>
      </c>
      <c r="E308" t="s">
        <v>738</v>
      </c>
      <c r="F308" s="4">
        <v>114</v>
      </c>
      <c r="G308">
        <v>90</v>
      </c>
      <c r="H308">
        <v>10</v>
      </c>
      <c r="I308">
        <v>114</v>
      </c>
      <c r="J308">
        <v>12.596491228070175</v>
      </c>
      <c r="K308">
        <v>8</v>
      </c>
      <c r="L308">
        <v>7.0175438596491224E-2</v>
      </c>
      <c r="M308">
        <v>0</v>
      </c>
      <c r="N308">
        <v>0</v>
      </c>
      <c r="O308">
        <v>0</v>
      </c>
      <c r="P308">
        <v>80</v>
      </c>
      <c r="Q308">
        <v>38</v>
      </c>
      <c r="R308">
        <v>18</v>
      </c>
      <c r="S308">
        <v>65</v>
      </c>
      <c r="T308">
        <v>4</v>
      </c>
      <c r="U308">
        <v>179</v>
      </c>
      <c r="V308">
        <v>2</v>
      </c>
      <c r="W308">
        <v>18.5</v>
      </c>
      <c r="X308">
        <v>104</v>
      </c>
      <c r="Y308">
        <v>108.07692307692308</v>
      </c>
      <c r="Z308">
        <v>4</v>
      </c>
      <c r="AA308">
        <v>340</v>
      </c>
      <c r="AB308">
        <v>109</v>
      </c>
      <c r="AC308">
        <v>151</v>
      </c>
      <c r="AD308">
        <v>0.95614035087719296</v>
      </c>
      <c r="AE308">
        <v>23</v>
      </c>
      <c r="AF308">
        <v>104</v>
      </c>
      <c r="AG308">
        <v>0.20175438596491227</v>
      </c>
      <c r="AH308" s="4">
        <v>1</v>
      </c>
      <c r="AI308">
        <v>0.25</v>
      </c>
      <c r="AJ308" s="4">
        <v>0</v>
      </c>
      <c r="AK308">
        <v>0</v>
      </c>
      <c r="AL308" s="4">
        <v>22</v>
      </c>
      <c r="AM308">
        <v>0.20183486238532111</v>
      </c>
      <c r="AN308" s="4">
        <v>7</v>
      </c>
      <c r="AO308">
        <v>6.4220183486238536E-2</v>
      </c>
      <c r="AP308" s="4">
        <v>0</v>
      </c>
      <c r="AQ308">
        <v>0</v>
      </c>
      <c r="AR308" s="4">
        <v>1</v>
      </c>
      <c r="AS308">
        <v>8.771929824561403E-3</v>
      </c>
      <c r="AT308" s="4">
        <v>2</v>
      </c>
      <c r="AU308" s="4">
        <v>0</v>
      </c>
      <c r="AV308" s="4">
        <v>5</v>
      </c>
      <c r="AW308">
        <v>2.0357142857142856</v>
      </c>
      <c r="AX308" s="4">
        <f t="shared" si="4"/>
        <v>56</v>
      </c>
      <c r="AY308" s="4">
        <v>0</v>
      </c>
      <c r="AZ308" s="4">
        <v>0</v>
      </c>
    </row>
    <row r="309" spans="1:52" x14ac:dyDescent="0.25">
      <c r="A309" s="4">
        <v>2017</v>
      </c>
      <c r="B309" s="4" t="s">
        <v>52</v>
      </c>
      <c r="C309" t="s">
        <v>282</v>
      </c>
      <c r="D309" t="s">
        <v>203</v>
      </c>
      <c r="E309" t="s">
        <v>715</v>
      </c>
      <c r="F309" s="4">
        <v>107</v>
      </c>
      <c r="G309">
        <v>97</v>
      </c>
      <c r="H309">
        <v>6</v>
      </c>
      <c r="I309">
        <v>107</v>
      </c>
      <c r="J309">
        <v>9.2616822429906538</v>
      </c>
      <c r="K309">
        <v>2</v>
      </c>
      <c r="L309">
        <v>1.8691588785046728E-2</v>
      </c>
      <c r="M309">
        <v>0</v>
      </c>
      <c r="N309">
        <v>0</v>
      </c>
      <c r="O309">
        <v>0</v>
      </c>
      <c r="P309">
        <v>71</v>
      </c>
      <c r="Q309">
        <v>28</v>
      </c>
      <c r="R309">
        <v>51</v>
      </c>
      <c r="S309">
        <v>34</v>
      </c>
      <c r="T309">
        <v>3</v>
      </c>
      <c r="U309">
        <v>95.333333333333329</v>
      </c>
      <c r="V309">
        <v>3</v>
      </c>
      <c r="W309">
        <v>2.6666666666666665</v>
      </c>
      <c r="X309">
        <v>104</v>
      </c>
      <c r="Y309">
        <v>75.884615384615387</v>
      </c>
      <c r="Z309">
        <v>3</v>
      </c>
      <c r="AA309">
        <v>257</v>
      </c>
      <c r="AB309">
        <v>104</v>
      </c>
      <c r="AC309">
        <v>112</v>
      </c>
      <c r="AD309">
        <v>0.9719626168224299</v>
      </c>
      <c r="AE309">
        <v>16</v>
      </c>
      <c r="AF309">
        <v>50</v>
      </c>
      <c r="AG309">
        <v>0.14953271028037382</v>
      </c>
      <c r="AH309" s="4">
        <v>1</v>
      </c>
      <c r="AI309">
        <v>0.33333333333333331</v>
      </c>
      <c r="AJ309" s="4">
        <v>0</v>
      </c>
      <c r="AK309">
        <v>0</v>
      </c>
      <c r="AL309" s="4">
        <v>12</v>
      </c>
      <c r="AM309">
        <v>0.11538461538461539</v>
      </c>
      <c r="AN309" s="4">
        <v>7</v>
      </c>
      <c r="AO309">
        <v>6.7307692307692304E-2</v>
      </c>
      <c r="AP309" s="4">
        <v>1</v>
      </c>
      <c r="AQ309">
        <v>9.3457943925233638E-3</v>
      </c>
      <c r="AR309" s="4">
        <v>0</v>
      </c>
      <c r="AS309">
        <v>0</v>
      </c>
      <c r="AT309" s="4">
        <v>0</v>
      </c>
      <c r="AU309" s="4">
        <v>1</v>
      </c>
      <c r="AV309" s="4">
        <v>1</v>
      </c>
      <c r="AW309">
        <v>2.6097560975609757</v>
      </c>
      <c r="AX309" s="4">
        <f t="shared" si="4"/>
        <v>41</v>
      </c>
      <c r="AY309" s="4">
        <v>0</v>
      </c>
      <c r="AZ309" s="4">
        <v>0</v>
      </c>
    </row>
    <row r="310" spans="1:52" x14ac:dyDescent="0.25">
      <c r="A310" s="4">
        <v>2017</v>
      </c>
      <c r="B310" s="4" t="s">
        <v>52</v>
      </c>
      <c r="C310" t="s">
        <v>282</v>
      </c>
      <c r="D310" t="s">
        <v>222</v>
      </c>
      <c r="E310" t="s">
        <v>733</v>
      </c>
      <c r="F310" s="4">
        <v>85</v>
      </c>
      <c r="G310">
        <v>46</v>
      </c>
      <c r="H310">
        <v>3</v>
      </c>
      <c r="I310">
        <v>85</v>
      </c>
      <c r="J310">
        <v>4.0117647058823529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53</v>
      </c>
      <c r="Q310">
        <v>19</v>
      </c>
      <c r="R310">
        <v>27</v>
      </c>
      <c r="S310">
        <v>34</v>
      </c>
      <c r="T310">
        <v>1</v>
      </c>
      <c r="U310">
        <v>205</v>
      </c>
      <c r="V310">
        <v>1</v>
      </c>
      <c r="W310">
        <v>595</v>
      </c>
      <c r="X310">
        <v>82</v>
      </c>
      <c r="Y310">
        <v>77.951219512195124</v>
      </c>
      <c r="Z310">
        <v>1</v>
      </c>
      <c r="AA310">
        <v>371</v>
      </c>
      <c r="AB310">
        <v>84</v>
      </c>
      <c r="AC310">
        <v>99</v>
      </c>
      <c r="AD310">
        <v>0.9882352941176471</v>
      </c>
      <c r="AE310">
        <v>29</v>
      </c>
      <c r="AF310">
        <v>60</v>
      </c>
      <c r="AG310">
        <v>0.3411764705882353</v>
      </c>
      <c r="AH310" s="4">
        <v>1</v>
      </c>
      <c r="AI310">
        <v>1</v>
      </c>
      <c r="AJ310" s="4">
        <v>0</v>
      </c>
      <c r="AK310">
        <v>0</v>
      </c>
      <c r="AL310" s="4">
        <v>13</v>
      </c>
      <c r="AM310">
        <v>0.15476190476190477</v>
      </c>
      <c r="AN310" s="4">
        <v>2</v>
      </c>
      <c r="AO310">
        <v>2.3809523809523808E-2</v>
      </c>
      <c r="AP310" s="4">
        <v>0</v>
      </c>
      <c r="AQ310">
        <v>0</v>
      </c>
      <c r="AR310" s="4">
        <v>1</v>
      </c>
      <c r="AS310">
        <v>1.1764705882352941E-2</v>
      </c>
      <c r="AT310" s="4">
        <v>0</v>
      </c>
      <c r="AU310" s="4">
        <v>0</v>
      </c>
      <c r="AV310" s="4">
        <v>2</v>
      </c>
      <c r="AW310">
        <v>2.0731707317073171</v>
      </c>
      <c r="AX310" s="4">
        <f t="shared" si="4"/>
        <v>41</v>
      </c>
      <c r="AY310" s="4">
        <v>0</v>
      </c>
      <c r="AZ310" s="4">
        <v>0</v>
      </c>
    </row>
    <row r="311" spans="1:52" x14ac:dyDescent="0.25">
      <c r="A311" s="4">
        <v>2017</v>
      </c>
      <c r="B311" s="4" t="s">
        <v>52</v>
      </c>
      <c r="C311" t="s">
        <v>282</v>
      </c>
      <c r="D311" t="s">
        <v>205</v>
      </c>
      <c r="E311" t="s">
        <v>717</v>
      </c>
      <c r="F311" s="4">
        <v>74</v>
      </c>
      <c r="G311">
        <v>50</v>
      </c>
      <c r="H311">
        <v>8</v>
      </c>
      <c r="I311">
        <v>73</v>
      </c>
      <c r="J311">
        <v>7.9178082191780819</v>
      </c>
      <c r="K311">
        <v>2</v>
      </c>
      <c r="L311">
        <v>2.7397260273972601E-2</v>
      </c>
      <c r="M311">
        <v>0</v>
      </c>
      <c r="N311">
        <v>0</v>
      </c>
      <c r="O311">
        <v>0</v>
      </c>
      <c r="P311">
        <v>58</v>
      </c>
      <c r="Q311">
        <v>36</v>
      </c>
      <c r="R311">
        <v>27</v>
      </c>
      <c r="S311">
        <v>74</v>
      </c>
      <c r="T311">
        <v>3</v>
      </c>
      <c r="U311">
        <v>205.33333333333334</v>
      </c>
      <c r="V311">
        <v>3</v>
      </c>
      <c r="W311">
        <v>36.666666666666664</v>
      </c>
      <c r="X311">
        <v>70</v>
      </c>
      <c r="Y311">
        <v>149.84285714285716</v>
      </c>
      <c r="Z311">
        <v>3</v>
      </c>
      <c r="AA311">
        <v>344</v>
      </c>
      <c r="AB311">
        <v>70</v>
      </c>
      <c r="AC311">
        <v>170</v>
      </c>
      <c r="AD311">
        <v>0.94594594594594594</v>
      </c>
      <c r="AE311">
        <v>9</v>
      </c>
      <c r="AF311">
        <v>117</v>
      </c>
      <c r="AG311">
        <v>0.12162162162162163</v>
      </c>
      <c r="AH311" s="4">
        <v>2</v>
      </c>
      <c r="AI311">
        <v>0.66666666666666663</v>
      </c>
      <c r="AJ311" s="4">
        <v>1</v>
      </c>
      <c r="AK311">
        <v>0.33333333333333331</v>
      </c>
      <c r="AL311" s="4">
        <v>13</v>
      </c>
      <c r="AM311">
        <v>0.18571428571428572</v>
      </c>
      <c r="AN311" s="4">
        <v>3</v>
      </c>
      <c r="AO311">
        <v>4.2857142857142858E-2</v>
      </c>
      <c r="AP311" s="4">
        <v>1</v>
      </c>
      <c r="AQ311">
        <v>1.3513513513513514E-2</v>
      </c>
      <c r="AR311" s="4">
        <v>0</v>
      </c>
      <c r="AS311">
        <v>0</v>
      </c>
      <c r="AT311" s="4">
        <v>0</v>
      </c>
      <c r="AU311" s="4">
        <v>1</v>
      </c>
      <c r="AV311" s="4">
        <v>2</v>
      </c>
      <c r="AW311">
        <v>2.3870967741935485</v>
      </c>
      <c r="AX311" s="4">
        <f t="shared" si="4"/>
        <v>31</v>
      </c>
      <c r="AY311" s="4">
        <v>0</v>
      </c>
      <c r="AZ311" s="4">
        <v>0</v>
      </c>
    </row>
    <row r="312" spans="1:52" x14ac:dyDescent="0.25">
      <c r="A312" s="4">
        <v>2017</v>
      </c>
      <c r="B312" s="4" t="s">
        <v>52</v>
      </c>
      <c r="C312" t="s">
        <v>282</v>
      </c>
      <c r="D312" t="s">
        <v>219</v>
      </c>
      <c r="E312" t="s">
        <v>731</v>
      </c>
      <c r="F312" s="4">
        <v>56</v>
      </c>
      <c r="G312">
        <v>47</v>
      </c>
      <c r="H312">
        <v>3</v>
      </c>
      <c r="I312">
        <v>56</v>
      </c>
      <c r="J312">
        <v>6.3928571428571432</v>
      </c>
      <c r="K312">
        <v>5</v>
      </c>
      <c r="L312">
        <v>8.9285714285714288E-2</v>
      </c>
      <c r="M312">
        <v>0</v>
      </c>
      <c r="N312">
        <v>0</v>
      </c>
      <c r="O312">
        <v>0</v>
      </c>
      <c r="P312">
        <v>38</v>
      </c>
      <c r="Q312">
        <v>21</v>
      </c>
      <c r="R312">
        <v>30</v>
      </c>
      <c r="S312">
        <v>32</v>
      </c>
      <c r="T312">
        <v>2</v>
      </c>
      <c r="U312">
        <v>138</v>
      </c>
      <c r="V312">
        <v>2</v>
      </c>
      <c r="W312">
        <v>21</v>
      </c>
      <c r="X312">
        <v>54</v>
      </c>
      <c r="Y312">
        <v>85.703703703703709</v>
      </c>
      <c r="Z312">
        <v>2</v>
      </c>
      <c r="AA312">
        <v>278</v>
      </c>
      <c r="AB312">
        <v>54</v>
      </c>
      <c r="AC312">
        <v>118</v>
      </c>
      <c r="AD312">
        <v>0.9642857142857143</v>
      </c>
      <c r="AE312">
        <v>16</v>
      </c>
      <c r="AF312">
        <v>82</v>
      </c>
      <c r="AG312">
        <v>0.2857142857142857</v>
      </c>
      <c r="AH312" s="4">
        <v>2</v>
      </c>
      <c r="AI312">
        <v>1</v>
      </c>
      <c r="AJ312" s="4">
        <v>1</v>
      </c>
      <c r="AK312">
        <v>0.5</v>
      </c>
      <c r="AL312" s="4">
        <v>5</v>
      </c>
      <c r="AM312">
        <v>9.2592592592592587E-2</v>
      </c>
      <c r="AN312" s="4">
        <v>2</v>
      </c>
      <c r="AO312">
        <v>3.7037037037037035E-2</v>
      </c>
      <c r="AP312" s="4">
        <v>0</v>
      </c>
      <c r="AQ312">
        <v>0</v>
      </c>
      <c r="AR312" s="4">
        <v>0</v>
      </c>
      <c r="AS312">
        <v>0</v>
      </c>
      <c r="AT312" s="4">
        <v>0</v>
      </c>
      <c r="AU312" s="4">
        <v>0</v>
      </c>
      <c r="AV312" s="4">
        <v>1</v>
      </c>
      <c r="AW312">
        <v>2.2400000000000002</v>
      </c>
      <c r="AX312" s="4">
        <f t="shared" si="4"/>
        <v>24.999999999999996</v>
      </c>
      <c r="AY312" s="4">
        <v>0</v>
      </c>
      <c r="AZ312" s="4">
        <v>0</v>
      </c>
    </row>
    <row r="313" spans="1:52" x14ac:dyDescent="0.25">
      <c r="A313" s="4">
        <v>2017</v>
      </c>
      <c r="B313" s="4" t="s">
        <v>52</v>
      </c>
      <c r="C313" t="s">
        <v>282</v>
      </c>
      <c r="D313" t="s">
        <v>217</v>
      </c>
      <c r="E313" t="s">
        <v>729</v>
      </c>
      <c r="F313" s="4">
        <v>39</v>
      </c>
      <c r="G313">
        <v>36</v>
      </c>
      <c r="H313">
        <v>36</v>
      </c>
      <c r="I313">
        <v>39</v>
      </c>
      <c r="J313">
        <v>38.717948717948715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22</v>
      </c>
      <c r="Q313">
        <v>32</v>
      </c>
      <c r="R313">
        <v>9</v>
      </c>
      <c r="S313">
        <v>31</v>
      </c>
      <c r="T313">
        <v>1</v>
      </c>
      <c r="U313">
        <v>74</v>
      </c>
      <c r="V313">
        <v>1</v>
      </c>
      <c r="W313">
        <v>3</v>
      </c>
      <c r="X313">
        <v>36</v>
      </c>
      <c r="Y313">
        <v>82.805555555555557</v>
      </c>
      <c r="Z313">
        <v>1</v>
      </c>
      <c r="AA313">
        <v>155</v>
      </c>
      <c r="AB313">
        <v>38</v>
      </c>
      <c r="AC313">
        <v>137</v>
      </c>
      <c r="AD313">
        <v>0.97435897435897434</v>
      </c>
      <c r="AE313">
        <v>3</v>
      </c>
      <c r="AF313">
        <v>49</v>
      </c>
      <c r="AG313">
        <v>7.6923076923076927E-2</v>
      </c>
      <c r="AH313" s="4">
        <v>0</v>
      </c>
      <c r="AI313">
        <v>0</v>
      </c>
      <c r="AJ313" s="4">
        <v>0</v>
      </c>
      <c r="AK313">
        <v>0</v>
      </c>
      <c r="AL313" s="4">
        <v>3</v>
      </c>
      <c r="AM313">
        <v>7.8947368421052627E-2</v>
      </c>
      <c r="AN313" s="4">
        <v>4</v>
      </c>
      <c r="AO313">
        <v>0.10526315789473684</v>
      </c>
      <c r="AP313" s="4">
        <v>0</v>
      </c>
      <c r="AQ313">
        <v>0</v>
      </c>
      <c r="AR313" s="4">
        <v>0</v>
      </c>
      <c r="AS313">
        <v>0</v>
      </c>
      <c r="AT313" s="4">
        <v>1</v>
      </c>
      <c r="AU313" s="4">
        <v>0</v>
      </c>
      <c r="AV313" s="4">
        <v>1</v>
      </c>
      <c r="AW313">
        <v>3.5454545454545454</v>
      </c>
      <c r="AX313" s="4">
        <f t="shared" si="4"/>
        <v>11</v>
      </c>
      <c r="AY313" s="4">
        <v>1</v>
      </c>
      <c r="AZ313" s="4">
        <v>30</v>
      </c>
    </row>
    <row r="314" spans="1:52" x14ac:dyDescent="0.25">
      <c r="A314" s="4">
        <v>2017</v>
      </c>
      <c r="B314" s="4" t="s">
        <v>52</v>
      </c>
      <c r="C314" t="s">
        <v>282</v>
      </c>
      <c r="D314" t="s">
        <v>241</v>
      </c>
      <c r="E314" t="s">
        <v>752</v>
      </c>
      <c r="F314" s="4">
        <v>37</v>
      </c>
      <c r="G314">
        <v>29</v>
      </c>
      <c r="H314">
        <v>3</v>
      </c>
      <c r="I314">
        <v>37</v>
      </c>
      <c r="J314">
        <v>8.7837837837837842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25</v>
      </c>
      <c r="Q314">
        <v>25</v>
      </c>
      <c r="R314">
        <v>12</v>
      </c>
      <c r="S314">
        <v>37</v>
      </c>
      <c r="T314">
        <v>3</v>
      </c>
      <c r="U314">
        <v>112.33333333333333</v>
      </c>
      <c r="V314">
        <v>2</v>
      </c>
      <c r="W314">
        <v>2</v>
      </c>
      <c r="X314">
        <v>34</v>
      </c>
      <c r="Y314">
        <v>101.11764705882354</v>
      </c>
      <c r="Z314">
        <v>3</v>
      </c>
      <c r="AA314">
        <v>194</v>
      </c>
      <c r="AB314">
        <v>34</v>
      </c>
      <c r="AC314">
        <v>135</v>
      </c>
      <c r="AD314">
        <v>0.91891891891891897</v>
      </c>
      <c r="AE314">
        <v>8</v>
      </c>
      <c r="AF314">
        <v>88</v>
      </c>
      <c r="AG314">
        <v>0.21621621621621623</v>
      </c>
      <c r="AH314" s="4">
        <v>1</v>
      </c>
      <c r="AI314">
        <v>0.33333333333333331</v>
      </c>
      <c r="AJ314" s="4">
        <v>1</v>
      </c>
      <c r="AK314">
        <v>0.33333333333333331</v>
      </c>
      <c r="AL314" s="4">
        <v>4</v>
      </c>
      <c r="AM314">
        <v>0.11764705882352941</v>
      </c>
      <c r="AN314" s="4">
        <v>3</v>
      </c>
      <c r="AO314">
        <v>8.8235294117647065E-2</v>
      </c>
      <c r="AP314" s="4">
        <v>0</v>
      </c>
      <c r="AQ314">
        <v>0</v>
      </c>
      <c r="AR314" s="4">
        <v>0</v>
      </c>
      <c r="AS314">
        <v>0</v>
      </c>
      <c r="AT314" s="4">
        <v>0</v>
      </c>
      <c r="AU314" s="4">
        <v>0</v>
      </c>
      <c r="AV314" s="4">
        <v>1</v>
      </c>
      <c r="AW314">
        <v>1.9473684210526316</v>
      </c>
      <c r="AX314" s="4">
        <f t="shared" si="4"/>
        <v>19</v>
      </c>
      <c r="AY314" s="4">
        <v>3</v>
      </c>
      <c r="AZ314" s="4">
        <v>22</v>
      </c>
    </row>
    <row r="315" spans="1:52" x14ac:dyDescent="0.25">
      <c r="A315" s="4">
        <v>2017</v>
      </c>
      <c r="B315" s="4" t="s">
        <v>52</v>
      </c>
      <c r="C315" t="s">
        <v>282</v>
      </c>
      <c r="D315" t="s">
        <v>215</v>
      </c>
      <c r="E315" t="s">
        <v>727</v>
      </c>
      <c r="F315" s="4">
        <v>34</v>
      </c>
      <c r="G315">
        <v>21</v>
      </c>
      <c r="H315">
        <v>8</v>
      </c>
      <c r="I315">
        <v>34</v>
      </c>
      <c r="J315">
        <v>11.117647058823529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22</v>
      </c>
      <c r="Q315">
        <v>27</v>
      </c>
      <c r="R315">
        <v>9</v>
      </c>
      <c r="S315">
        <v>82</v>
      </c>
      <c r="T315">
        <v>3</v>
      </c>
      <c r="U315">
        <v>186.33333333333334</v>
      </c>
      <c r="V315">
        <v>3</v>
      </c>
      <c r="W315">
        <v>253</v>
      </c>
      <c r="X315">
        <v>28</v>
      </c>
      <c r="Y315">
        <v>135.28571428571428</v>
      </c>
      <c r="Z315">
        <v>4</v>
      </c>
      <c r="AA315">
        <v>279</v>
      </c>
      <c r="AB315">
        <v>30</v>
      </c>
      <c r="AC315">
        <v>155</v>
      </c>
      <c r="AD315">
        <v>0.88235294117647056</v>
      </c>
      <c r="AE315">
        <v>10</v>
      </c>
      <c r="AF315">
        <v>138</v>
      </c>
      <c r="AG315">
        <v>0.29411764705882354</v>
      </c>
      <c r="AH315" s="4">
        <v>1</v>
      </c>
      <c r="AI315">
        <v>0.25</v>
      </c>
      <c r="AJ315" s="4">
        <v>0</v>
      </c>
      <c r="AK315">
        <v>0</v>
      </c>
      <c r="AL315" s="4">
        <v>1</v>
      </c>
      <c r="AM315">
        <v>3.3333333333333333E-2</v>
      </c>
      <c r="AN315" s="4">
        <v>0</v>
      </c>
      <c r="AO315">
        <v>0</v>
      </c>
      <c r="AP315" s="4">
        <v>0</v>
      </c>
      <c r="AQ315">
        <v>0</v>
      </c>
      <c r="AR315" s="4">
        <v>0</v>
      </c>
      <c r="AS315">
        <v>0</v>
      </c>
      <c r="AT315" s="4">
        <v>1</v>
      </c>
      <c r="AU315" s="4">
        <v>1</v>
      </c>
      <c r="AV315" s="4">
        <v>2</v>
      </c>
      <c r="AW315">
        <v>2.8333333333333335</v>
      </c>
      <c r="AX315" s="4">
        <f t="shared" si="4"/>
        <v>12</v>
      </c>
      <c r="AY315" s="4">
        <v>0</v>
      </c>
      <c r="AZ315" s="4">
        <v>0</v>
      </c>
    </row>
    <row r="316" spans="1:52" x14ac:dyDescent="0.25">
      <c r="A316" s="4">
        <v>2017</v>
      </c>
      <c r="B316" s="4" t="s">
        <v>52</v>
      </c>
      <c r="C316" t="s">
        <v>282</v>
      </c>
      <c r="D316" t="s">
        <v>207</v>
      </c>
      <c r="E316" t="s">
        <v>719</v>
      </c>
      <c r="F316" s="4">
        <v>31</v>
      </c>
      <c r="G316">
        <v>30</v>
      </c>
      <c r="H316">
        <v>6</v>
      </c>
      <c r="I316">
        <v>31</v>
      </c>
      <c r="J316">
        <v>11.096774193548388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21</v>
      </c>
      <c r="Q316">
        <v>23</v>
      </c>
      <c r="R316">
        <v>9</v>
      </c>
      <c r="S316">
        <v>38</v>
      </c>
      <c r="T316">
        <v>1</v>
      </c>
      <c r="U316">
        <v>244</v>
      </c>
      <c r="V316">
        <v>1</v>
      </c>
      <c r="W316">
        <v>5</v>
      </c>
      <c r="X316">
        <v>30</v>
      </c>
      <c r="Y316">
        <v>110.33333333333333</v>
      </c>
      <c r="Z316">
        <v>1</v>
      </c>
      <c r="AA316">
        <v>431</v>
      </c>
      <c r="AB316">
        <v>30</v>
      </c>
      <c r="AC316">
        <v>139</v>
      </c>
      <c r="AD316">
        <v>0.967741935483871</v>
      </c>
      <c r="AE316">
        <v>5</v>
      </c>
      <c r="AF316">
        <v>147</v>
      </c>
      <c r="AG316">
        <v>0.16129032258064516</v>
      </c>
      <c r="AH316" s="4">
        <v>1</v>
      </c>
      <c r="AI316">
        <v>1</v>
      </c>
      <c r="AJ316" s="4">
        <v>0</v>
      </c>
      <c r="AK316">
        <v>0</v>
      </c>
      <c r="AL316" s="4">
        <v>9</v>
      </c>
      <c r="AM316">
        <v>0.3</v>
      </c>
      <c r="AN316" s="4">
        <v>1</v>
      </c>
      <c r="AO316">
        <v>3.3333333333333333E-2</v>
      </c>
      <c r="AP316" s="4">
        <v>0</v>
      </c>
      <c r="AQ316">
        <v>0</v>
      </c>
      <c r="AR316" s="4">
        <v>0</v>
      </c>
      <c r="AS316">
        <v>0</v>
      </c>
      <c r="AT316" s="4">
        <v>1</v>
      </c>
      <c r="AU316" s="4">
        <v>0</v>
      </c>
      <c r="AV316" s="4">
        <v>0</v>
      </c>
      <c r="AW316">
        <v>2.5833333333333335</v>
      </c>
      <c r="AX316" s="4">
        <f t="shared" si="4"/>
        <v>12</v>
      </c>
      <c r="AY316" s="4">
        <v>1</v>
      </c>
      <c r="AZ316" s="4">
        <v>19</v>
      </c>
    </row>
    <row r="317" spans="1:52" x14ac:dyDescent="0.25">
      <c r="A317" s="4">
        <v>2017</v>
      </c>
      <c r="B317" s="4" t="s">
        <v>52</v>
      </c>
      <c r="C317" t="s">
        <v>282</v>
      </c>
      <c r="D317" t="s">
        <v>213</v>
      </c>
      <c r="E317" t="s">
        <v>725</v>
      </c>
      <c r="F317" s="4">
        <v>27</v>
      </c>
      <c r="G317">
        <v>21</v>
      </c>
      <c r="H317">
        <v>4</v>
      </c>
      <c r="I317">
        <v>27</v>
      </c>
      <c r="J317">
        <v>8.2222222222222214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</v>
      </c>
      <c r="Q317">
        <v>25</v>
      </c>
      <c r="R317">
        <v>11</v>
      </c>
      <c r="S317">
        <v>37</v>
      </c>
      <c r="T317">
        <v>3</v>
      </c>
      <c r="U317">
        <v>102</v>
      </c>
      <c r="V317">
        <v>3</v>
      </c>
      <c r="W317">
        <v>3</v>
      </c>
      <c r="X317">
        <v>24</v>
      </c>
      <c r="Y317">
        <v>91.833333333333329</v>
      </c>
      <c r="Z317">
        <v>3</v>
      </c>
      <c r="AA317">
        <v>502</v>
      </c>
      <c r="AB317">
        <v>24</v>
      </c>
      <c r="AC317">
        <v>124</v>
      </c>
      <c r="AD317">
        <v>0.88888888888888884</v>
      </c>
      <c r="AE317">
        <v>11</v>
      </c>
      <c r="AF317">
        <v>69</v>
      </c>
      <c r="AG317">
        <v>0.40740740740740738</v>
      </c>
      <c r="AH317" s="4">
        <v>1</v>
      </c>
      <c r="AI317">
        <v>0.33333333333333331</v>
      </c>
      <c r="AJ317" s="4">
        <v>0</v>
      </c>
      <c r="AK317">
        <v>0</v>
      </c>
      <c r="AL317" s="4">
        <v>3</v>
      </c>
      <c r="AM317">
        <v>0.125</v>
      </c>
      <c r="AN317" s="4">
        <v>2</v>
      </c>
      <c r="AO317">
        <v>8.3333333333333329E-2</v>
      </c>
      <c r="AP317" s="4">
        <v>0</v>
      </c>
      <c r="AQ317">
        <v>0</v>
      </c>
      <c r="AR317" s="4">
        <v>0</v>
      </c>
      <c r="AS317">
        <v>0</v>
      </c>
      <c r="AT317" s="4">
        <v>0</v>
      </c>
      <c r="AU317" s="4">
        <v>0</v>
      </c>
      <c r="AV317" s="4">
        <v>2</v>
      </c>
      <c r="AW317">
        <v>1.9285714285714286</v>
      </c>
      <c r="AX317" s="4">
        <f t="shared" si="4"/>
        <v>14</v>
      </c>
      <c r="AY317" s="4">
        <v>0</v>
      </c>
      <c r="AZ317" s="4">
        <v>0</v>
      </c>
    </row>
    <row r="318" spans="1:52" x14ac:dyDescent="0.25">
      <c r="A318" s="4">
        <v>2017</v>
      </c>
      <c r="B318" s="4" t="s">
        <v>52</v>
      </c>
      <c r="C318" t="s">
        <v>282</v>
      </c>
      <c r="D318" t="s">
        <v>210</v>
      </c>
      <c r="E318" t="s">
        <v>722</v>
      </c>
      <c r="F318" s="4">
        <v>16</v>
      </c>
      <c r="G318">
        <v>4</v>
      </c>
      <c r="H318">
        <v>3</v>
      </c>
      <c r="I318">
        <v>16</v>
      </c>
      <c r="J318">
        <v>1.4375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12</v>
      </c>
      <c r="Q318">
        <v>26</v>
      </c>
      <c r="R318">
        <v>5</v>
      </c>
      <c r="S318">
        <v>58</v>
      </c>
      <c r="T318">
        <v>0</v>
      </c>
      <c r="U318">
        <v>0</v>
      </c>
      <c r="V318">
        <v>0</v>
      </c>
      <c r="W318">
        <v>0</v>
      </c>
      <c r="X318">
        <v>16</v>
      </c>
      <c r="Y318">
        <v>129.25</v>
      </c>
      <c r="Z318">
        <v>0</v>
      </c>
      <c r="AA318">
        <v>0</v>
      </c>
      <c r="AB318">
        <v>15</v>
      </c>
      <c r="AC318">
        <v>150</v>
      </c>
      <c r="AD318">
        <v>0.9375</v>
      </c>
      <c r="AE318">
        <v>4</v>
      </c>
      <c r="AF318">
        <v>96</v>
      </c>
      <c r="AG318">
        <v>0.25</v>
      </c>
      <c r="AH318" s="4">
        <v>0</v>
      </c>
      <c r="AI318">
        <v>0</v>
      </c>
      <c r="AJ318" s="4">
        <v>0</v>
      </c>
      <c r="AK318">
        <v>0</v>
      </c>
      <c r="AL318" s="4">
        <v>4</v>
      </c>
      <c r="AM318">
        <v>0.26666666666666666</v>
      </c>
      <c r="AN318" s="4">
        <v>1</v>
      </c>
      <c r="AO318">
        <v>6.6666666666666666E-2</v>
      </c>
      <c r="AP318" s="4">
        <v>0</v>
      </c>
      <c r="AQ318">
        <v>0</v>
      </c>
      <c r="AR318" s="4">
        <v>0</v>
      </c>
      <c r="AS318">
        <v>0</v>
      </c>
      <c r="AT318" s="4">
        <v>0</v>
      </c>
      <c r="AU318" s="4">
        <v>0</v>
      </c>
      <c r="AV318" s="4">
        <v>0</v>
      </c>
      <c r="AW318">
        <v>2</v>
      </c>
      <c r="AX318" s="4">
        <f t="shared" si="4"/>
        <v>8</v>
      </c>
      <c r="AY318" s="4">
        <v>0</v>
      </c>
      <c r="AZ318" s="4">
        <v>0</v>
      </c>
    </row>
    <row r="319" spans="1:52" x14ac:dyDescent="0.25">
      <c r="A319" s="4">
        <v>2017</v>
      </c>
      <c r="B319" s="4" t="s">
        <v>52</v>
      </c>
      <c r="C319" t="s">
        <v>282</v>
      </c>
      <c r="D319" t="s">
        <v>212</v>
      </c>
      <c r="E319" t="s">
        <v>724</v>
      </c>
      <c r="F319" s="4">
        <v>11</v>
      </c>
      <c r="G319">
        <v>11</v>
      </c>
      <c r="H319">
        <v>35</v>
      </c>
      <c r="I319">
        <v>11</v>
      </c>
      <c r="J319">
        <v>46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6</v>
      </c>
      <c r="Q319">
        <v>58</v>
      </c>
      <c r="R319">
        <v>4</v>
      </c>
      <c r="S319">
        <v>121</v>
      </c>
      <c r="T319">
        <v>1</v>
      </c>
      <c r="U319">
        <v>170</v>
      </c>
      <c r="V319">
        <v>1</v>
      </c>
      <c r="W319">
        <v>1</v>
      </c>
      <c r="X319">
        <v>9</v>
      </c>
      <c r="Y319">
        <v>103.11111111111111</v>
      </c>
      <c r="Z319">
        <v>1</v>
      </c>
      <c r="AA319">
        <v>354</v>
      </c>
      <c r="AB319">
        <v>10</v>
      </c>
      <c r="AC319">
        <v>166</v>
      </c>
      <c r="AD319">
        <v>0.90909090909090906</v>
      </c>
      <c r="AE319">
        <v>0</v>
      </c>
      <c r="AF319">
        <v>0</v>
      </c>
      <c r="AG319">
        <v>0</v>
      </c>
      <c r="AH319" s="4">
        <v>0</v>
      </c>
      <c r="AI319">
        <v>0</v>
      </c>
      <c r="AJ319" s="4">
        <v>0</v>
      </c>
      <c r="AK319">
        <v>0</v>
      </c>
      <c r="AL319" s="4">
        <v>2</v>
      </c>
      <c r="AM319">
        <v>0.2</v>
      </c>
      <c r="AN319" s="4">
        <v>1</v>
      </c>
      <c r="AO319">
        <v>0.1</v>
      </c>
      <c r="AP319" s="4">
        <v>0</v>
      </c>
      <c r="AQ319">
        <v>0</v>
      </c>
      <c r="AR319" s="4">
        <v>0</v>
      </c>
      <c r="AS319">
        <v>0</v>
      </c>
      <c r="AT319" s="4">
        <v>1</v>
      </c>
      <c r="AU319" s="4">
        <v>0</v>
      </c>
      <c r="AV319" s="4">
        <v>0</v>
      </c>
      <c r="AW319">
        <v>2.75</v>
      </c>
      <c r="AX319" s="4">
        <f t="shared" si="4"/>
        <v>4</v>
      </c>
      <c r="AY319" s="4">
        <v>0</v>
      </c>
      <c r="AZ319" s="4">
        <v>0</v>
      </c>
    </row>
    <row r="320" spans="1:52" x14ac:dyDescent="0.25">
      <c r="A320" s="4">
        <v>2017</v>
      </c>
      <c r="B320" s="4" t="s">
        <v>52</v>
      </c>
      <c r="C320" t="s">
        <v>282</v>
      </c>
      <c r="D320" t="s">
        <v>204</v>
      </c>
      <c r="E320" t="s">
        <v>716</v>
      </c>
      <c r="F320" s="4">
        <v>5</v>
      </c>
      <c r="G320">
        <v>5</v>
      </c>
      <c r="H320">
        <v>3</v>
      </c>
      <c r="I320">
        <v>5</v>
      </c>
      <c r="J320">
        <v>7.8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3</v>
      </c>
      <c r="Q320">
        <v>16</v>
      </c>
      <c r="R320">
        <v>1</v>
      </c>
      <c r="S320">
        <v>19</v>
      </c>
      <c r="T320">
        <v>0</v>
      </c>
      <c r="U320">
        <v>0</v>
      </c>
      <c r="V320">
        <v>0</v>
      </c>
      <c r="W320">
        <v>0</v>
      </c>
      <c r="X320">
        <v>5</v>
      </c>
      <c r="Y320">
        <v>58.4</v>
      </c>
      <c r="Z320">
        <v>0</v>
      </c>
      <c r="AA320">
        <v>0</v>
      </c>
      <c r="AB320">
        <v>5</v>
      </c>
      <c r="AC320">
        <v>74</v>
      </c>
      <c r="AD320">
        <v>1</v>
      </c>
      <c r="AE320">
        <v>0</v>
      </c>
      <c r="AF320">
        <v>0</v>
      </c>
      <c r="AG320">
        <v>0</v>
      </c>
      <c r="AH320" s="4">
        <v>0</v>
      </c>
      <c r="AI320">
        <v>0</v>
      </c>
      <c r="AJ320" s="4">
        <v>0</v>
      </c>
      <c r="AK320">
        <v>0</v>
      </c>
      <c r="AL320" s="4">
        <v>0</v>
      </c>
      <c r="AM320">
        <v>0</v>
      </c>
      <c r="AN320" s="4">
        <v>1</v>
      </c>
      <c r="AO320">
        <v>0.2</v>
      </c>
      <c r="AP320" s="4">
        <v>0</v>
      </c>
      <c r="AQ320">
        <v>0</v>
      </c>
      <c r="AR320" s="4">
        <v>0</v>
      </c>
      <c r="AS320">
        <v>0</v>
      </c>
      <c r="AT320" s="4">
        <v>0</v>
      </c>
      <c r="AU320" s="4">
        <v>0</v>
      </c>
      <c r="AV320" s="4">
        <v>0</v>
      </c>
      <c r="AW320">
        <v>1.6666666666666667</v>
      </c>
      <c r="AX320" s="4">
        <f t="shared" si="4"/>
        <v>3</v>
      </c>
      <c r="AY320" s="4">
        <v>0</v>
      </c>
      <c r="AZ320" s="4">
        <v>0</v>
      </c>
    </row>
    <row r="321" spans="1:52" x14ac:dyDescent="0.25">
      <c r="A321" s="4">
        <v>2017</v>
      </c>
      <c r="B321" s="4" t="s">
        <v>52</v>
      </c>
      <c r="C321" t="s">
        <v>282</v>
      </c>
      <c r="D321" t="s">
        <v>283</v>
      </c>
      <c r="E321" t="s">
        <v>790</v>
      </c>
      <c r="F321" s="4">
        <v>3</v>
      </c>
      <c r="G321">
        <v>3</v>
      </c>
      <c r="H321">
        <v>17</v>
      </c>
      <c r="I321">
        <v>3</v>
      </c>
      <c r="J321">
        <v>20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</v>
      </c>
      <c r="Q321">
        <v>19</v>
      </c>
      <c r="R321">
        <v>1</v>
      </c>
      <c r="S321">
        <v>63</v>
      </c>
      <c r="T321">
        <v>0</v>
      </c>
      <c r="U321">
        <v>0</v>
      </c>
      <c r="V321">
        <v>0</v>
      </c>
      <c r="W321">
        <v>0</v>
      </c>
      <c r="X321">
        <v>3</v>
      </c>
      <c r="Y321">
        <v>47.666666666666664</v>
      </c>
      <c r="Z321">
        <v>0</v>
      </c>
      <c r="AA321">
        <v>0</v>
      </c>
      <c r="AB321">
        <v>3</v>
      </c>
      <c r="AC321">
        <v>73</v>
      </c>
      <c r="AD321">
        <v>1</v>
      </c>
      <c r="AE321">
        <v>2</v>
      </c>
      <c r="AF321">
        <v>58</v>
      </c>
      <c r="AG321">
        <v>0.66666666666666663</v>
      </c>
      <c r="AH321" s="4">
        <v>0</v>
      </c>
      <c r="AI321">
        <v>0</v>
      </c>
      <c r="AJ321" s="4">
        <v>0</v>
      </c>
      <c r="AK321">
        <v>0</v>
      </c>
      <c r="AL321" s="4">
        <v>0</v>
      </c>
      <c r="AM321">
        <v>0</v>
      </c>
      <c r="AN321" s="4">
        <v>0</v>
      </c>
      <c r="AO321">
        <v>0</v>
      </c>
      <c r="AP321" s="4">
        <v>0</v>
      </c>
      <c r="AQ321">
        <v>0</v>
      </c>
      <c r="AR321" s="4">
        <v>0</v>
      </c>
      <c r="AS321">
        <v>0</v>
      </c>
      <c r="AT321" s="4">
        <v>0</v>
      </c>
      <c r="AU321" s="4">
        <v>0</v>
      </c>
      <c r="AV321" s="4">
        <v>0</v>
      </c>
      <c r="AW321">
        <v>1.5</v>
      </c>
      <c r="AX321" s="4">
        <f t="shared" si="4"/>
        <v>2</v>
      </c>
      <c r="AY321" s="4">
        <v>0</v>
      </c>
      <c r="AZ321" s="4">
        <v>0</v>
      </c>
    </row>
    <row r="322" spans="1:52" x14ac:dyDescent="0.25">
      <c r="A322" s="4">
        <v>2017</v>
      </c>
      <c r="B322" s="4" t="s">
        <v>52</v>
      </c>
      <c r="C322" t="s">
        <v>282</v>
      </c>
      <c r="D322" t="s">
        <v>87</v>
      </c>
      <c r="E322" t="s">
        <v>606</v>
      </c>
      <c r="F322" s="4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2</v>
      </c>
      <c r="AD322">
        <v>1</v>
      </c>
      <c r="AE322">
        <v>0</v>
      </c>
      <c r="AF322">
        <v>0</v>
      </c>
      <c r="AG322">
        <v>0</v>
      </c>
      <c r="AH322" s="4">
        <v>0</v>
      </c>
      <c r="AI322">
        <v>0</v>
      </c>
      <c r="AJ322" s="4">
        <v>0</v>
      </c>
      <c r="AK322">
        <v>0</v>
      </c>
      <c r="AL322" s="4">
        <v>0</v>
      </c>
      <c r="AM322">
        <v>0</v>
      </c>
      <c r="AN322" s="4">
        <v>0</v>
      </c>
      <c r="AO322">
        <v>0</v>
      </c>
      <c r="AP322" s="4">
        <v>0</v>
      </c>
      <c r="AQ322">
        <v>0</v>
      </c>
      <c r="AR322" s="4">
        <v>0</v>
      </c>
      <c r="AS322">
        <v>0</v>
      </c>
      <c r="AT322" s="4">
        <v>0</v>
      </c>
      <c r="AU322" s="4">
        <v>1</v>
      </c>
      <c r="AV322" s="4">
        <v>0</v>
      </c>
      <c r="AW322">
        <v>1</v>
      </c>
      <c r="AX322" s="4">
        <f t="shared" si="4"/>
        <v>1</v>
      </c>
      <c r="AY322" s="4">
        <v>0</v>
      </c>
      <c r="AZ322" s="4">
        <v>0</v>
      </c>
    </row>
    <row r="323" spans="1:52" x14ac:dyDescent="0.25">
      <c r="A323" s="4">
        <v>2017</v>
      </c>
      <c r="B323" s="4" t="s">
        <v>52</v>
      </c>
      <c r="C323" t="s">
        <v>282</v>
      </c>
      <c r="D323" t="s">
        <v>236</v>
      </c>
      <c r="E323" t="s">
        <v>747</v>
      </c>
      <c r="F323" s="4">
        <v>1</v>
      </c>
      <c r="G323">
        <v>1</v>
      </c>
      <c r="H323">
        <v>0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12</v>
      </c>
      <c r="R323">
        <v>1</v>
      </c>
      <c r="S323">
        <v>12</v>
      </c>
      <c r="T323">
        <v>1</v>
      </c>
      <c r="U323">
        <v>156</v>
      </c>
      <c r="V323">
        <v>1</v>
      </c>
      <c r="W323">
        <v>1</v>
      </c>
      <c r="X323">
        <v>0</v>
      </c>
      <c r="Y323">
        <v>0</v>
      </c>
      <c r="Z323">
        <v>1</v>
      </c>
      <c r="AA323">
        <v>384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 s="4">
        <v>1</v>
      </c>
      <c r="AI323">
        <v>1</v>
      </c>
      <c r="AJ323" s="4">
        <v>0</v>
      </c>
      <c r="AK323">
        <v>0</v>
      </c>
      <c r="AL323" s="4">
        <v>0</v>
      </c>
      <c r="AM323">
        <v>0</v>
      </c>
      <c r="AN323" s="4">
        <v>0</v>
      </c>
      <c r="AO323">
        <v>0</v>
      </c>
      <c r="AP323" s="4">
        <v>0</v>
      </c>
      <c r="AQ323">
        <v>0</v>
      </c>
      <c r="AR323" s="4">
        <v>0</v>
      </c>
      <c r="AS323">
        <v>0</v>
      </c>
      <c r="AT323" s="4">
        <v>0</v>
      </c>
      <c r="AU323" s="4">
        <v>0</v>
      </c>
      <c r="AV323" s="4">
        <v>0</v>
      </c>
      <c r="AW323">
        <v>1</v>
      </c>
      <c r="AX323" s="4">
        <f t="shared" ref="AX323:AX386" si="5">IF(ISERROR(F323/AW323),0,F323/AW323)</f>
        <v>1</v>
      </c>
      <c r="AY323" s="4">
        <v>0</v>
      </c>
      <c r="AZ323" s="4">
        <v>0</v>
      </c>
    </row>
    <row r="324" spans="1:52" x14ac:dyDescent="0.25">
      <c r="A324" s="4">
        <v>2017</v>
      </c>
      <c r="B324" s="4" t="s">
        <v>52</v>
      </c>
      <c r="C324" t="s">
        <v>282</v>
      </c>
      <c r="D324" t="s">
        <v>195</v>
      </c>
      <c r="E324" t="s">
        <v>707</v>
      </c>
      <c r="F324" s="4">
        <v>1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1119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 s="4">
        <v>1</v>
      </c>
      <c r="AI324">
        <v>1</v>
      </c>
      <c r="AJ324" s="4">
        <v>0</v>
      </c>
      <c r="AK324">
        <v>0</v>
      </c>
      <c r="AL324" s="4">
        <v>0</v>
      </c>
      <c r="AM324">
        <v>0</v>
      </c>
      <c r="AN324" s="4">
        <v>0</v>
      </c>
      <c r="AO324">
        <v>0</v>
      </c>
      <c r="AP324" s="4">
        <v>0</v>
      </c>
      <c r="AQ324">
        <v>0</v>
      </c>
      <c r="AR324" s="4">
        <v>0</v>
      </c>
      <c r="AS324">
        <v>0</v>
      </c>
      <c r="AT324" s="4">
        <v>0</v>
      </c>
      <c r="AU324" s="4">
        <v>0</v>
      </c>
      <c r="AV324" s="4">
        <v>0</v>
      </c>
      <c r="AW324">
        <v>1</v>
      </c>
      <c r="AX324" s="4">
        <f t="shared" si="5"/>
        <v>1</v>
      </c>
      <c r="AY324" s="4">
        <v>0</v>
      </c>
      <c r="AZ324" s="4">
        <v>0</v>
      </c>
    </row>
    <row r="325" spans="1:52" x14ac:dyDescent="0.25">
      <c r="A325" s="4">
        <v>2017</v>
      </c>
      <c r="B325" s="4" t="s">
        <v>52</v>
      </c>
      <c r="C325" t="s">
        <v>284</v>
      </c>
      <c r="D325" t="s">
        <v>285</v>
      </c>
      <c r="E325" t="s">
        <v>791</v>
      </c>
      <c r="F325" s="4">
        <v>517</v>
      </c>
      <c r="G325">
        <v>173</v>
      </c>
      <c r="H325">
        <v>1</v>
      </c>
      <c r="I325">
        <v>517</v>
      </c>
      <c r="J325">
        <v>6.7891682785299805</v>
      </c>
      <c r="K325">
        <v>4</v>
      </c>
      <c r="L325">
        <v>7.7369439071566732E-3</v>
      </c>
      <c r="M325">
        <v>0</v>
      </c>
      <c r="N325">
        <v>0</v>
      </c>
      <c r="O325">
        <v>0</v>
      </c>
      <c r="P325">
        <v>335</v>
      </c>
      <c r="Q325">
        <v>27</v>
      </c>
      <c r="R325">
        <v>126</v>
      </c>
      <c r="S325">
        <v>37</v>
      </c>
      <c r="T325">
        <v>15</v>
      </c>
      <c r="U325">
        <v>153.26666666666668</v>
      </c>
      <c r="V325">
        <v>15</v>
      </c>
      <c r="W325">
        <v>3.2666666666666666</v>
      </c>
      <c r="X325">
        <v>497</v>
      </c>
      <c r="Y325">
        <v>76.378269617706238</v>
      </c>
      <c r="Z325">
        <v>15</v>
      </c>
      <c r="AA325">
        <v>450</v>
      </c>
      <c r="AB325">
        <v>501</v>
      </c>
      <c r="AC325">
        <v>95</v>
      </c>
      <c r="AD325">
        <v>0.96905222437137328</v>
      </c>
      <c r="AE325">
        <v>367</v>
      </c>
      <c r="AF325">
        <v>78</v>
      </c>
      <c r="AG325">
        <v>0.70986460348162472</v>
      </c>
      <c r="AH325" s="4">
        <v>6</v>
      </c>
      <c r="AI325">
        <v>0.4</v>
      </c>
      <c r="AJ325" s="4">
        <v>0</v>
      </c>
      <c r="AK325">
        <v>0</v>
      </c>
      <c r="AL325" s="4">
        <v>70</v>
      </c>
      <c r="AM325">
        <v>0.13972055888223553</v>
      </c>
      <c r="AN325" s="4">
        <v>37</v>
      </c>
      <c r="AO325">
        <v>7.3852295409181631E-2</v>
      </c>
      <c r="AP325" s="4">
        <v>4</v>
      </c>
      <c r="AQ325">
        <v>7.7369439071566732E-3</v>
      </c>
      <c r="AR325" s="4">
        <v>3</v>
      </c>
      <c r="AS325">
        <v>5.8027079303675051E-3</v>
      </c>
      <c r="AT325" s="4">
        <v>2</v>
      </c>
      <c r="AU325" s="4">
        <v>1</v>
      </c>
      <c r="AV325" s="4">
        <v>2</v>
      </c>
      <c r="AW325">
        <v>2.6927083333333335</v>
      </c>
      <c r="AX325" s="4">
        <f t="shared" si="5"/>
        <v>192</v>
      </c>
      <c r="AY325" s="4">
        <v>0</v>
      </c>
      <c r="AZ325" s="4">
        <v>0</v>
      </c>
    </row>
    <row r="326" spans="1:52" x14ac:dyDescent="0.25">
      <c r="A326" s="4">
        <v>2017</v>
      </c>
      <c r="B326" s="4" t="s">
        <v>52</v>
      </c>
      <c r="C326" t="s">
        <v>284</v>
      </c>
      <c r="D326" t="s">
        <v>286</v>
      </c>
      <c r="E326" t="s">
        <v>792</v>
      </c>
      <c r="F326" s="4">
        <v>350</v>
      </c>
      <c r="G326">
        <v>188</v>
      </c>
      <c r="H326">
        <v>4</v>
      </c>
      <c r="I326">
        <v>350</v>
      </c>
      <c r="J326">
        <v>10.168571428571429</v>
      </c>
      <c r="K326">
        <v>4</v>
      </c>
      <c r="L326">
        <v>1.1428571428571429E-2</v>
      </c>
      <c r="M326">
        <v>0</v>
      </c>
      <c r="N326">
        <v>0</v>
      </c>
      <c r="O326">
        <v>0</v>
      </c>
      <c r="P326">
        <v>191</v>
      </c>
      <c r="Q326">
        <v>39</v>
      </c>
      <c r="R326">
        <v>35</v>
      </c>
      <c r="S326">
        <v>58</v>
      </c>
      <c r="T326">
        <v>6</v>
      </c>
      <c r="U326">
        <v>169.33333333333334</v>
      </c>
      <c r="V326">
        <v>4</v>
      </c>
      <c r="W326">
        <v>4.75</v>
      </c>
      <c r="X326">
        <v>335</v>
      </c>
      <c r="Y326">
        <v>89.549253731343285</v>
      </c>
      <c r="Z326">
        <v>5</v>
      </c>
      <c r="AA326">
        <v>508</v>
      </c>
      <c r="AB326">
        <v>343</v>
      </c>
      <c r="AC326">
        <v>111</v>
      </c>
      <c r="AD326">
        <v>0.98</v>
      </c>
      <c r="AE326">
        <v>247</v>
      </c>
      <c r="AF326">
        <v>92</v>
      </c>
      <c r="AG326">
        <v>0.70571428571428574</v>
      </c>
      <c r="AH326" s="4">
        <v>4</v>
      </c>
      <c r="AI326">
        <v>0.8</v>
      </c>
      <c r="AJ326" s="4">
        <v>1</v>
      </c>
      <c r="AK326">
        <v>0.2</v>
      </c>
      <c r="AL326" s="4">
        <v>46</v>
      </c>
      <c r="AM326">
        <v>0.13411078717201166</v>
      </c>
      <c r="AN326" s="4">
        <v>14</v>
      </c>
      <c r="AO326">
        <v>4.0816326530612242E-2</v>
      </c>
      <c r="AP326" s="4">
        <v>3</v>
      </c>
      <c r="AQ326">
        <v>8.5714285714285719E-3</v>
      </c>
      <c r="AR326" s="4">
        <v>0</v>
      </c>
      <c r="AS326">
        <v>0</v>
      </c>
      <c r="AT326" s="4">
        <v>3</v>
      </c>
      <c r="AU326" s="4">
        <v>3</v>
      </c>
      <c r="AV326" s="4">
        <v>4</v>
      </c>
      <c r="AW326">
        <v>2.734375</v>
      </c>
      <c r="AX326" s="4">
        <f t="shared" si="5"/>
        <v>128</v>
      </c>
      <c r="AY326" s="4">
        <v>1</v>
      </c>
      <c r="AZ326" s="4">
        <v>1</v>
      </c>
    </row>
    <row r="327" spans="1:52" x14ac:dyDescent="0.25">
      <c r="A327" s="4">
        <v>2017</v>
      </c>
      <c r="B327" s="4" t="s">
        <v>52</v>
      </c>
      <c r="C327" t="s">
        <v>284</v>
      </c>
      <c r="D327" t="s">
        <v>240</v>
      </c>
      <c r="E327" t="s">
        <v>751</v>
      </c>
      <c r="F327" s="4">
        <v>299</v>
      </c>
      <c r="G327">
        <v>40</v>
      </c>
      <c r="H327">
        <v>4</v>
      </c>
      <c r="I327">
        <v>298</v>
      </c>
      <c r="J327">
        <v>5.1140939597315436</v>
      </c>
      <c r="K327">
        <v>4</v>
      </c>
      <c r="L327">
        <v>1.3422818791946308E-2</v>
      </c>
      <c r="M327">
        <v>0</v>
      </c>
      <c r="N327">
        <v>0</v>
      </c>
      <c r="O327">
        <v>0</v>
      </c>
      <c r="P327">
        <v>275</v>
      </c>
      <c r="Q327">
        <v>20</v>
      </c>
      <c r="R327">
        <v>64</v>
      </c>
      <c r="S327">
        <v>56</v>
      </c>
      <c r="T327">
        <v>103</v>
      </c>
      <c r="U327">
        <v>165.94174757281553</v>
      </c>
      <c r="V327">
        <v>84</v>
      </c>
      <c r="W327">
        <v>10.202380952380953</v>
      </c>
      <c r="X327">
        <v>182</v>
      </c>
      <c r="Y327">
        <v>161.19230769230768</v>
      </c>
      <c r="Z327">
        <v>78</v>
      </c>
      <c r="AA327">
        <v>539</v>
      </c>
      <c r="AB327">
        <v>190</v>
      </c>
      <c r="AC327">
        <v>204</v>
      </c>
      <c r="AD327">
        <v>0.63545150501672243</v>
      </c>
      <c r="AE327">
        <v>33</v>
      </c>
      <c r="AF327">
        <v>122</v>
      </c>
      <c r="AG327">
        <v>0.11036789297658862</v>
      </c>
      <c r="AH327" s="4">
        <v>34</v>
      </c>
      <c r="AI327">
        <v>0.4358974358974359</v>
      </c>
      <c r="AJ327" s="4">
        <v>10</v>
      </c>
      <c r="AK327">
        <v>0.12820512820512819</v>
      </c>
      <c r="AL327" s="4">
        <v>64</v>
      </c>
      <c r="AM327">
        <v>0.33684210526315789</v>
      </c>
      <c r="AN327" s="4">
        <v>14</v>
      </c>
      <c r="AO327">
        <v>7.3684210526315783E-2</v>
      </c>
      <c r="AP327" s="4">
        <v>1</v>
      </c>
      <c r="AQ327">
        <v>3.3444816053511705E-3</v>
      </c>
      <c r="AR327" s="4">
        <v>1</v>
      </c>
      <c r="AS327">
        <v>3.3444816053511705E-3</v>
      </c>
      <c r="AT327" s="4">
        <v>2</v>
      </c>
      <c r="AU327" s="4">
        <v>0</v>
      </c>
      <c r="AV327" s="4">
        <v>14</v>
      </c>
      <c r="AW327">
        <v>2.1357142857142857</v>
      </c>
      <c r="AX327" s="4">
        <f t="shared" si="5"/>
        <v>140</v>
      </c>
      <c r="AY327" s="4">
        <v>26</v>
      </c>
      <c r="AZ327" s="4">
        <v>26</v>
      </c>
    </row>
    <row r="328" spans="1:52" x14ac:dyDescent="0.25">
      <c r="A328" s="4">
        <v>2017</v>
      </c>
      <c r="B328" s="4" t="s">
        <v>52</v>
      </c>
      <c r="C328" t="s">
        <v>284</v>
      </c>
      <c r="D328" t="s">
        <v>231</v>
      </c>
      <c r="E328" t="s">
        <v>742</v>
      </c>
      <c r="F328" s="4">
        <v>287</v>
      </c>
      <c r="G328">
        <v>38</v>
      </c>
      <c r="H328">
        <v>3</v>
      </c>
      <c r="I328">
        <v>287</v>
      </c>
      <c r="J328">
        <v>4.4111498257839719</v>
      </c>
      <c r="K328">
        <v>6</v>
      </c>
      <c r="L328">
        <v>2.0905923344947737E-2</v>
      </c>
      <c r="M328">
        <v>0</v>
      </c>
      <c r="N328">
        <v>0</v>
      </c>
      <c r="O328">
        <v>0</v>
      </c>
      <c r="P328">
        <v>255</v>
      </c>
      <c r="Q328">
        <v>24</v>
      </c>
      <c r="R328">
        <v>85</v>
      </c>
      <c r="S328">
        <v>70</v>
      </c>
      <c r="T328">
        <v>93</v>
      </c>
      <c r="U328">
        <v>159.58064516129033</v>
      </c>
      <c r="V328">
        <v>83</v>
      </c>
      <c r="W328">
        <v>15.325301204819278</v>
      </c>
      <c r="X328">
        <v>185</v>
      </c>
      <c r="Y328">
        <v>154.90810810810811</v>
      </c>
      <c r="Z328">
        <v>68</v>
      </c>
      <c r="AA328">
        <v>585</v>
      </c>
      <c r="AB328">
        <v>186</v>
      </c>
      <c r="AC328">
        <v>192</v>
      </c>
      <c r="AD328">
        <v>0.6480836236933798</v>
      </c>
      <c r="AE328">
        <v>45</v>
      </c>
      <c r="AF328">
        <v>154</v>
      </c>
      <c r="AG328">
        <v>0.156794425087108</v>
      </c>
      <c r="AH328" s="4">
        <v>55</v>
      </c>
      <c r="AI328">
        <v>0.80882352941176472</v>
      </c>
      <c r="AJ328" s="4">
        <v>7</v>
      </c>
      <c r="AK328">
        <v>0.10294117647058823</v>
      </c>
      <c r="AL328" s="4">
        <v>55</v>
      </c>
      <c r="AM328">
        <v>0.29569892473118281</v>
      </c>
      <c r="AN328" s="4">
        <v>12</v>
      </c>
      <c r="AO328">
        <v>6.4516129032258063E-2</v>
      </c>
      <c r="AP328" s="4">
        <v>2</v>
      </c>
      <c r="AQ328">
        <v>6.9686411149825784E-3</v>
      </c>
      <c r="AR328" s="4">
        <v>1</v>
      </c>
      <c r="AS328">
        <v>3.4843205574912892E-3</v>
      </c>
      <c r="AT328" s="4">
        <v>1</v>
      </c>
      <c r="AU328" s="4">
        <v>1</v>
      </c>
      <c r="AV328" s="4">
        <v>11</v>
      </c>
      <c r="AW328">
        <v>2.0499999999999998</v>
      </c>
      <c r="AX328" s="4">
        <f t="shared" si="5"/>
        <v>140</v>
      </c>
      <c r="AY328" s="4">
        <v>92</v>
      </c>
      <c r="AZ328" s="4">
        <v>90</v>
      </c>
    </row>
    <row r="329" spans="1:52" x14ac:dyDescent="0.25">
      <c r="A329" s="4">
        <v>2017</v>
      </c>
      <c r="B329" s="4" t="s">
        <v>52</v>
      </c>
      <c r="C329" t="s">
        <v>284</v>
      </c>
      <c r="D329" t="s">
        <v>287</v>
      </c>
      <c r="E329" t="s">
        <v>793</v>
      </c>
      <c r="F329" s="4">
        <v>244</v>
      </c>
      <c r="G329">
        <v>127</v>
      </c>
      <c r="H329">
        <v>2</v>
      </c>
      <c r="I329">
        <v>244</v>
      </c>
      <c r="J329">
        <v>7.889344262295082</v>
      </c>
      <c r="K329">
        <v>24</v>
      </c>
      <c r="L329">
        <v>9.8360655737704916E-2</v>
      </c>
      <c r="M329">
        <v>0</v>
      </c>
      <c r="N329">
        <v>0</v>
      </c>
      <c r="O329">
        <v>0</v>
      </c>
      <c r="P329">
        <v>120</v>
      </c>
      <c r="Q329">
        <v>39</v>
      </c>
      <c r="R329">
        <v>40</v>
      </c>
      <c r="S329">
        <v>60</v>
      </c>
      <c r="T329">
        <v>1</v>
      </c>
      <c r="U329">
        <v>365</v>
      </c>
      <c r="V329">
        <v>0</v>
      </c>
      <c r="W329">
        <v>0</v>
      </c>
      <c r="X329">
        <v>236</v>
      </c>
      <c r="Y329">
        <v>82.610169491525426</v>
      </c>
      <c r="Z329">
        <v>0</v>
      </c>
      <c r="AA329">
        <v>0</v>
      </c>
      <c r="AB329">
        <v>243</v>
      </c>
      <c r="AC329">
        <v>104</v>
      </c>
      <c r="AD329">
        <v>0.99590163934426235</v>
      </c>
      <c r="AE329">
        <v>200</v>
      </c>
      <c r="AF329">
        <v>95</v>
      </c>
      <c r="AG329">
        <v>0.81967213114754101</v>
      </c>
      <c r="AH329" s="4">
        <v>1</v>
      </c>
      <c r="AI329">
        <v>0</v>
      </c>
      <c r="AJ329" s="4">
        <v>0</v>
      </c>
      <c r="AK329">
        <v>0</v>
      </c>
      <c r="AL329" s="4">
        <v>24</v>
      </c>
      <c r="AM329">
        <v>9.8765432098765427E-2</v>
      </c>
      <c r="AN329" s="4">
        <v>10</v>
      </c>
      <c r="AO329">
        <v>4.1152263374485597E-2</v>
      </c>
      <c r="AP329" s="4">
        <v>1</v>
      </c>
      <c r="AQ329">
        <v>4.0983606557377051E-3</v>
      </c>
      <c r="AR329" s="4">
        <v>2</v>
      </c>
      <c r="AS329">
        <v>8.1967213114754103E-3</v>
      </c>
      <c r="AT329" s="4">
        <v>0</v>
      </c>
      <c r="AU329" s="4">
        <v>1</v>
      </c>
      <c r="AV329" s="4">
        <v>0</v>
      </c>
      <c r="AW329">
        <v>2.5416666666666665</v>
      </c>
      <c r="AX329" s="4">
        <f t="shared" si="5"/>
        <v>96</v>
      </c>
      <c r="AY329" s="4">
        <v>0</v>
      </c>
      <c r="AZ329" s="4">
        <v>0</v>
      </c>
    </row>
    <row r="330" spans="1:52" x14ac:dyDescent="0.25">
      <c r="A330" s="4">
        <v>2017</v>
      </c>
      <c r="B330" s="4" t="s">
        <v>52</v>
      </c>
      <c r="C330" t="s">
        <v>284</v>
      </c>
      <c r="D330" t="s">
        <v>213</v>
      </c>
      <c r="E330" t="s">
        <v>725</v>
      </c>
      <c r="F330" s="4">
        <v>238</v>
      </c>
      <c r="G330">
        <v>51</v>
      </c>
      <c r="H330">
        <v>1</v>
      </c>
      <c r="I330">
        <v>238</v>
      </c>
      <c r="J330">
        <v>5.4789915966386555</v>
      </c>
      <c r="K330">
        <v>2</v>
      </c>
      <c r="L330">
        <v>8.4033613445378148E-3</v>
      </c>
      <c r="M330">
        <v>0</v>
      </c>
      <c r="N330">
        <v>0</v>
      </c>
      <c r="O330">
        <v>0</v>
      </c>
      <c r="P330">
        <v>184</v>
      </c>
      <c r="Q330">
        <v>23</v>
      </c>
      <c r="R330">
        <v>89</v>
      </c>
      <c r="S330">
        <v>49</v>
      </c>
      <c r="T330">
        <v>45</v>
      </c>
      <c r="U330">
        <v>164.04444444444445</v>
      </c>
      <c r="V330">
        <v>42</v>
      </c>
      <c r="W330">
        <v>16.285714285714285</v>
      </c>
      <c r="X330">
        <v>190</v>
      </c>
      <c r="Y330">
        <v>111.36315789473684</v>
      </c>
      <c r="Z330">
        <v>36</v>
      </c>
      <c r="AA330">
        <v>494</v>
      </c>
      <c r="AB330">
        <v>192</v>
      </c>
      <c r="AC330">
        <v>148</v>
      </c>
      <c r="AD330">
        <v>0.80672268907563027</v>
      </c>
      <c r="AE330">
        <v>97</v>
      </c>
      <c r="AF330">
        <v>89</v>
      </c>
      <c r="AG330">
        <v>0.40756302521008403</v>
      </c>
      <c r="AH330" s="4">
        <v>23</v>
      </c>
      <c r="AI330">
        <v>0.63888888888888884</v>
      </c>
      <c r="AJ330" s="4">
        <v>1</v>
      </c>
      <c r="AK330">
        <v>2.7777777777777776E-2</v>
      </c>
      <c r="AL330" s="4">
        <v>37</v>
      </c>
      <c r="AM330">
        <v>0.19270833333333334</v>
      </c>
      <c r="AN330" s="4">
        <v>9</v>
      </c>
      <c r="AO330">
        <v>4.6875E-2</v>
      </c>
      <c r="AP330" s="4">
        <v>0</v>
      </c>
      <c r="AQ330">
        <v>0</v>
      </c>
      <c r="AR330" s="4">
        <v>0</v>
      </c>
      <c r="AS330">
        <v>0</v>
      </c>
      <c r="AT330" s="4">
        <v>2</v>
      </c>
      <c r="AU330" s="4">
        <v>0</v>
      </c>
      <c r="AV330" s="4">
        <v>1</v>
      </c>
      <c r="AW330">
        <v>2.38</v>
      </c>
      <c r="AX330" s="4">
        <f t="shared" si="5"/>
        <v>100</v>
      </c>
      <c r="AY330" s="4">
        <v>9</v>
      </c>
      <c r="AZ330" s="4">
        <v>17</v>
      </c>
    </row>
    <row r="331" spans="1:52" x14ac:dyDescent="0.25">
      <c r="A331" s="4">
        <v>2017</v>
      </c>
      <c r="B331" s="4" t="s">
        <v>52</v>
      </c>
      <c r="C331" t="s">
        <v>284</v>
      </c>
      <c r="D331" t="s">
        <v>288</v>
      </c>
      <c r="E331" t="s">
        <v>794</v>
      </c>
      <c r="F331" s="4">
        <v>226</v>
      </c>
      <c r="G331">
        <v>3</v>
      </c>
      <c r="H331">
        <v>2</v>
      </c>
      <c r="I331">
        <v>226</v>
      </c>
      <c r="J331">
        <v>7.2123893805309738</v>
      </c>
      <c r="K331">
        <v>2</v>
      </c>
      <c r="L331">
        <v>8.8495575221238937E-3</v>
      </c>
      <c r="M331">
        <v>0</v>
      </c>
      <c r="N331">
        <v>0</v>
      </c>
      <c r="O331">
        <v>0</v>
      </c>
      <c r="P331">
        <v>135</v>
      </c>
      <c r="Q331">
        <v>22</v>
      </c>
      <c r="R331">
        <v>74</v>
      </c>
      <c r="S331">
        <v>32</v>
      </c>
      <c r="T331">
        <v>6</v>
      </c>
      <c r="U331">
        <v>192.16666666666666</v>
      </c>
      <c r="V331">
        <v>6</v>
      </c>
      <c r="W331">
        <v>227</v>
      </c>
      <c r="X331">
        <v>185</v>
      </c>
      <c r="Y331">
        <v>103.93513513513514</v>
      </c>
      <c r="Z331">
        <v>5</v>
      </c>
      <c r="AA331">
        <v>606</v>
      </c>
      <c r="AB331">
        <v>218</v>
      </c>
      <c r="AC331">
        <v>132</v>
      </c>
      <c r="AD331">
        <v>0.96460176991150437</v>
      </c>
      <c r="AE331">
        <v>89</v>
      </c>
      <c r="AF331">
        <v>82</v>
      </c>
      <c r="AG331">
        <v>0.39380530973451328</v>
      </c>
      <c r="AH331" s="4">
        <v>2</v>
      </c>
      <c r="AI331">
        <v>0.4</v>
      </c>
      <c r="AJ331" s="4">
        <v>2</v>
      </c>
      <c r="AK331">
        <v>0.4</v>
      </c>
      <c r="AL331" s="4">
        <v>33</v>
      </c>
      <c r="AM331">
        <v>0.15137614678899083</v>
      </c>
      <c r="AN331" s="4">
        <v>24</v>
      </c>
      <c r="AO331">
        <v>0.11009174311926606</v>
      </c>
      <c r="AP331" s="4">
        <v>0</v>
      </c>
      <c r="AQ331">
        <v>0</v>
      </c>
      <c r="AR331" s="4">
        <v>0</v>
      </c>
      <c r="AS331">
        <v>0</v>
      </c>
      <c r="AT331" s="4">
        <v>11</v>
      </c>
      <c r="AU331" s="4">
        <v>1</v>
      </c>
      <c r="AV331" s="4">
        <v>14</v>
      </c>
      <c r="AW331">
        <v>1.6376811594202898</v>
      </c>
      <c r="AX331" s="4">
        <f t="shared" si="5"/>
        <v>138</v>
      </c>
      <c r="AY331" s="4">
        <v>1</v>
      </c>
      <c r="AZ331" s="4">
        <v>140</v>
      </c>
    </row>
    <row r="332" spans="1:52" x14ac:dyDescent="0.25">
      <c r="A332" s="4">
        <v>2017</v>
      </c>
      <c r="B332" s="4" t="s">
        <v>52</v>
      </c>
      <c r="C332" t="s">
        <v>284</v>
      </c>
      <c r="D332" t="s">
        <v>239</v>
      </c>
      <c r="E332" t="s">
        <v>750</v>
      </c>
      <c r="F332" s="4">
        <v>188</v>
      </c>
      <c r="G332">
        <v>92</v>
      </c>
      <c r="H332">
        <v>2</v>
      </c>
      <c r="I332">
        <v>188</v>
      </c>
      <c r="J332">
        <v>9.1010638297872344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100</v>
      </c>
      <c r="Q332">
        <v>29</v>
      </c>
      <c r="R332">
        <v>26</v>
      </c>
      <c r="S332">
        <v>29</v>
      </c>
      <c r="T332">
        <v>2</v>
      </c>
      <c r="U332">
        <v>133</v>
      </c>
      <c r="V332">
        <v>2</v>
      </c>
      <c r="W332">
        <v>5</v>
      </c>
      <c r="X332">
        <v>182</v>
      </c>
      <c r="Y332">
        <v>71.126373626373621</v>
      </c>
      <c r="Z332">
        <v>2</v>
      </c>
      <c r="AA332">
        <v>262</v>
      </c>
      <c r="AB332">
        <v>184</v>
      </c>
      <c r="AC332">
        <v>93</v>
      </c>
      <c r="AD332">
        <v>0.97872340425531912</v>
      </c>
      <c r="AE332">
        <v>145</v>
      </c>
      <c r="AF332">
        <v>76</v>
      </c>
      <c r="AG332">
        <v>0.77127659574468088</v>
      </c>
      <c r="AH332" s="4">
        <v>1</v>
      </c>
      <c r="AI332">
        <v>0.5</v>
      </c>
      <c r="AJ332" s="4">
        <v>0</v>
      </c>
      <c r="AK332">
        <v>0</v>
      </c>
      <c r="AL332" s="4">
        <v>18</v>
      </c>
      <c r="AM332">
        <v>9.7826086956521743E-2</v>
      </c>
      <c r="AN332" s="4">
        <v>7</v>
      </c>
      <c r="AO332">
        <v>3.8043478260869568E-2</v>
      </c>
      <c r="AP332" s="4">
        <v>1</v>
      </c>
      <c r="AQ332">
        <v>5.3191489361702126E-3</v>
      </c>
      <c r="AR332" s="4">
        <v>0</v>
      </c>
      <c r="AS332">
        <v>0</v>
      </c>
      <c r="AT332" s="4">
        <v>2</v>
      </c>
      <c r="AU332" s="4">
        <v>0</v>
      </c>
      <c r="AV332" s="4">
        <v>1</v>
      </c>
      <c r="AW332">
        <v>3.032258064516129</v>
      </c>
      <c r="AX332" s="4">
        <f t="shared" si="5"/>
        <v>62</v>
      </c>
      <c r="AY332" s="4">
        <v>0</v>
      </c>
      <c r="AZ332" s="4">
        <v>0</v>
      </c>
    </row>
    <row r="333" spans="1:52" x14ac:dyDescent="0.25">
      <c r="A333" s="4">
        <v>2017</v>
      </c>
      <c r="B333" s="4" t="s">
        <v>52</v>
      </c>
      <c r="C333" t="s">
        <v>284</v>
      </c>
      <c r="D333" t="s">
        <v>224</v>
      </c>
      <c r="E333" t="s">
        <v>735</v>
      </c>
      <c r="F333" s="4">
        <v>175</v>
      </c>
      <c r="G333">
        <v>48</v>
      </c>
      <c r="H333">
        <v>4</v>
      </c>
      <c r="I333">
        <v>175</v>
      </c>
      <c r="J333">
        <v>6.3657142857142857</v>
      </c>
      <c r="K333">
        <v>6</v>
      </c>
      <c r="L333">
        <v>3.4285714285714287E-2</v>
      </c>
      <c r="M333">
        <v>0</v>
      </c>
      <c r="N333">
        <v>0</v>
      </c>
      <c r="O333">
        <v>0</v>
      </c>
      <c r="P333">
        <v>167</v>
      </c>
      <c r="Q333">
        <v>20</v>
      </c>
      <c r="R333">
        <v>46</v>
      </c>
      <c r="S333">
        <v>59</v>
      </c>
      <c r="T333">
        <v>74</v>
      </c>
      <c r="U333">
        <v>148.24324324324326</v>
      </c>
      <c r="V333">
        <v>66</v>
      </c>
      <c r="W333">
        <v>13.257575757575758</v>
      </c>
      <c r="X333">
        <v>98</v>
      </c>
      <c r="Y333">
        <v>137.51020408163265</v>
      </c>
      <c r="Z333">
        <v>54</v>
      </c>
      <c r="AA333">
        <v>578</v>
      </c>
      <c r="AB333">
        <v>98</v>
      </c>
      <c r="AC333">
        <v>200</v>
      </c>
      <c r="AD333">
        <v>0.56000000000000005</v>
      </c>
      <c r="AE333">
        <v>16</v>
      </c>
      <c r="AF333">
        <v>199</v>
      </c>
      <c r="AG333">
        <v>9.1428571428571428E-2</v>
      </c>
      <c r="AH333" s="4">
        <v>31</v>
      </c>
      <c r="AI333">
        <v>0.57407407407407407</v>
      </c>
      <c r="AJ333" s="4">
        <v>4</v>
      </c>
      <c r="AK333">
        <v>7.407407407407407E-2</v>
      </c>
      <c r="AL333" s="4">
        <v>33</v>
      </c>
      <c r="AM333">
        <v>0.33673469387755101</v>
      </c>
      <c r="AN333" s="4">
        <v>4</v>
      </c>
      <c r="AO333">
        <v>4.0816326530612242E-2</v>
      </c>
      <c r="AP333" s="4">
        <v>0</v>
      </c>
      <c r="AQ333">
        <v>0</v>
      </c>
      <c r="AR333" s="4">
        <v>0</v>
      </c>
      <c r="AS333">
        <v>0</v>
      </c>
      <c r="AT333" s="4">
        <v>0</v>
      </c>
      <c r="AU333" s="4">
        <v>0</v>
      </c>
      <c r="AV333" s="4">
        <v>2</v>
      </c>
      <c r="AW333">
        <v>1.8617021276595744</v>
      </c>
      <c r="AX333" s="4">
        <f t="shared" si="5"/>
        <v>94</v>
      </c>
      <c r="AY333" s="4">
        <v>34</v>
      </c>
      <c r="AZ333" s="4">
        <v>30</v>
      </c>
    </row>
    <row r="334" spans="1:52" x14ac:dyDescent="0.25">
      <c r="A334" s="4">
        <v>2017</v>
      </c>
      <c r="B334" s="4" t="s">
        <v>52</v>
      </c>
      <c r="C334" t="s">
        <v>284</v>
      </c>
      <c r="D334" t="s">
        <v>225</v>
      </c>
      <c r="E334" t="s">
        <v>736</v>
      </c>
      <c r="F334" s="4">
        <v>174</v>
      </c>
      <c r="G334">
        <v>37</v>
      </c>
      <c r="H334">
        <v>2</v>
      </c>
      <c r="I334">
        <v>174</v>
      </c>
      <c r="J334">
        <v>8.3965517241379306</v>
      </c>
      <c r="K334">
        <v>4</v>
      </c>
      <c r="L334">
        <v>2.2988505747126436E-2</v>
      </c>
      <c r="M334">
        <v>0</v>
      </c>
      <c r="N334">
        <v>0</v>
      </c>
      <c r="O334">
        <v>0</v>
      </c>
      <c r="P334">
        <v>125</v>
      </c>
      <c r="Q334">
        <v>27</v>
      </c>
      <c r="R334">
        <v>39</v>
      </c>
      <c r="S334">
        <v>65</v>
      </c>
      <c r="T334">
        <v>20</v>
      </c>
      <c r="U334">
        <v>182.8</v>
      </c>
      <c r="V334">
        <v>18</v>
      </c>
      <c r="W334">
        <v>10.5</v>
      </c>
      <c r="X334">
        <v>148</v>
      </c>
      <c r="Y334">
        <v>121.25</v>
      </c>
      <c r="Z334">
        <v>18</v>
      </c>
      <c r="AA334">
        <v>547</v>
      </c>
      <c r="AB334">
        <v>149</v>
      </c>
      <c r="AC334">
        <v>145</v>
      </c>
      <c r="AD334">
        <v>0.85632183908045978</v>
      </c>
      <c r="AE334">
        <v>74</v>
      </c>
      <c r="AF334">
        <v>102</v>
      </c>
      <c r="AG334">
        <v>0.42528735632183906</v>
      </c>
      <c r="AH334" s="4">
        <v>12</v>
      </c>
      <c r="AI334">
        <v>0.66666666666666663</v>
      </c>
      <c r="AJ334" s="4">
        <v>3</v>
      </c>
      <c r="AK334">
        <v>0.16666666666666666</v>
      </c>
      <c r="AL334" s="4">
        <v>33</v>
      </c>
      <c r="AM334">
        <v>0.22147651006711411</v>
      </c>
      <c r="AN334" s="4">
        <v>18</v>
      </c>
      <c r="AO334">
        <v>0.12080536912751678</v>
      </c>
      <c r="AP334" s="4">
        <v>0</v>
      </c>
      <c r="AQ334">
        <v>0</v>
      </c>
      <c r="AR334" s="4">
        <v>0</v>
      </c>
      <c r="AS334">
        <v>0</v>
      </c>
      <c r="AT334" s="4">
        <v>1</v>
      </c>
      <c r="AU334" s="4">
        <v>0</v>
      </c>
      <c r="AV334" s="4">
        <v>5</v>
      </c>
      <c r="AW334">
        <v>1.7755102040816326</v>
      </c>
      <c r="AX334" s="4">
        <f t="shared" si="5"/>
        <v>98</v>
      </c>
      <c r="AY334" s="4">
        <v>8</v>
      </c>
      <c r="AZ334" s="4">
        <v>29</v>
      </c>
    </row>
    <row r="335" spans="1:52" x14ac:dyDescent="0.25">
      <c r="A335" s="4">
        <v>2017</v>
      </c>
      <c r="B335" s="4" t="s">
        <v>52</v>
      </c>
      <c r="C335" t="s">
        <v>284</v>
      </c>
      <c r="D335" t="s">
        <v>289</v>
      </c>
      <c r="E335" t="s">
        <v>795</v>
      </c>
      <c r="F335" s="4">
        <v>174</v>
      </c>
      <c r="G335">
        <v>13</v>
      </c>
      <c r="H335">
        <v>2</v>
      </c>
      <c r="I335">
        <v>174</v>
      </c>
      <c r="J335">
        <v>9.0977011494252871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118</v>
      </c>
      <c r="Q335">
        <v>23</v>
      </c>
      <c r="R335">
        <v>54</v>
      </c>
      <c r="S335">
        <v>39</v>
      </c>
      <c r="T335">
        <v>8</v>
      </c>
      <c r="U335">
        <v>130.75</v>
      </c>
      <c r="V335">
        <v>7</v>
      </c>
      <c r="W335">
        <v>5.4285714285714288</v>
      </c>
      <c r="X335">
        <v>164</v>
      </c>
      <c r="Y335">
        <v>96.304878048780495</v>
      </c>
      <c r="Z335">
        <v>8</v>
      </c>
      <c r="AA335">
        <v>424</v>
      </c>
      <c r="AB335">
        <v>166</v>
      </c>
      <c r="AC335">
        <v>120</v>
      </c>
      <c r="AD335">
        <v>0.95402298850574707</v>
      </c>
      <c r="AE335">
        <v>95</v>
      </c>
      <c r="AF335">
        <v>82</v>
      </c>
      <c r="AG335">
        <v>0.54597701149425293</v>
      </c>
      <c r="AH335" s="4">
        <v>2</v>
      </c>
      <c r="AI335">
        <v>0.25</v>
      </c>
      <c r="AJ335" s="4">
        <v>2</v>
      </c>
      <c r="AK335">
        <v>0.25</v>
      </c>
      <c r="AL335" s="4">
        <v>22</v>
      </c>
      <c r="AM335">
        <v>0.13253012048192772</v>
      </c>
      <c r="AN335" s="4">
        <v>9</v>
      </c>
      <c r="AO335">
        <v>5.4216867469879519E-2</v>
      </c>
      <c r="AP335" s="4">
        <v>1</v>
      </c>
      <c r="AQ335">
        <v>5.7471264367816091E-3</v>
      </c>
      <c r="AR335" s="4">
        <v>1</v>
      </c>
      <c r="AS335">
        <v>5.7471264367816091E-3</v>
      </c>
      <c r="AT335" s="4">
        <v>0</v>
      </c>
      <c r="AU335" s="4">
        <v>0</v>
      </c>
      <c r="AV335" s="4">
        <v>4</v>
      </c>
      <c r="AW335">
        <v>1.6730769230769231</v>
      </c>
      <c r="AX335" s="4">
        <f t="shared" si="5"/>
        <v>104</v>
      </c>
      <c r="AY335" s="4">
        <v>1</v>
      </c>
      <c r="AZ335" s="4">
        <v>14</v>
      </c>
    </row>
    <row r="336" spans="1:52" x14ac:dyDescent="0.25">
      <c r="A336" s="4">
        <v>2017</v>
      </c>
      <c r="B336" s="4" t="s">
        <v>52</v>
      </c>
      <c r="C336" t="s">
        <v>284</v>
      </c>
      <c r="D336" t="s">
        <v>237</v>
      </c>
      <c r="E336" t="s">
        <v>748</v>
      </c>
      <c r="F336" s="4">
        <v>156</v>
      </c>
      <c r="G336">
        <v>7</v>
      </c>
      <c r="H336">
        <v>6</v>
      </c>
      <c r="I336">
        <v>156</v>
      </c>
      <c r="J336">
        <v>5.4038461538461542</v>
      </c>
      <c r="K336">
        <v>18</v>
      </c>
      <c r="L336">
        <v>0.11538461538461539</v>
      </c>
      <c r="M336">
        <v>0</v>
      </c>
      <c r="N336">
        <v>0</v>
      </c>
      <c r="O336">
        <v>0</v>
      </c>
      <c r="P336">
        <v>111</v>
      </c>
      <c r="Q336">
        <v>30</v>
      </c>
      <c r="R336">
        <v>36</v>
      </c>
      <c r="S336">
        <v>77</v>
      </c>
      <c r="T336">
        <v>17</v>
      </c>
      <c r="U336">
        <v>233.64705882352942</v>
      </c>
      <c r="V336">
        <v>16</v>
      </c>
      <c r="W336">
        <v>16.625</v>
      </c>
      <c r="X336">
        <v>129</v>
      </c>
      <c r="Y336">
        <v>147.11627906976744</v>
      </c>
      <c r="Z336">
        <v>12</v>
      </c>
      <c r="AA336">
        <v>430</v>
      </c>
      <c r="AB336">
        <v>137</v>
      </c>
      <c r="AC336">
        <v>172</v>
      </c>
      <c r="AD336">
        <v>0.87820512820512819</v>
      </c>
      <c r="AE336">
        <v>84</v>
      </c>
      <c r="AF336">
        <v>123</v>
      </c>
      <c r="AG336">
        <v>0.53846153846153844</v>
      </c>
      <c r="AH336" s="4">
        <v>9</v>
      </c>
      <c r="AI336">
        <v>0.75</v>
      </c>
      <c r="AJ336" s="4">
        <v>1</v>
      </c>
      <c r="AK336">
        <v>8.3333333333333329E-2</v>
      </c>
      <c r="AL336" s="4">
        <v>17</v>
      </c>
      <c r="AM336">
        <v>0.12408759124087591</v>
      </c>
      <c r="AN336" s="4">
        <v>13</v>
      </c>
      <c r="AO336">
        <v>9.4890510948905105E-2</v>
      </c>
      <c r="AP336" s="4">
        <v>2</v>
      </c>
      <c r="AQ336">
        <v>1.282051282051282E-2</v>
      </c>
      <c r="AR336" s="4">
        <v>1</v>
      </c>
      <c r="AS336">
        <v>6.41025641025641E-3</v>
      </c>
      <c r="AT336" s="4">
        <v>3</v>
      </c>
      <c r="AU336" s="4">
        <v>2</v>
      </c>
      <c r="AV336" s="4">
        <v>8</v>
      </c>
      <c r="AW336">
        <v>3.8048780487804876</v>
      </c>
      <c r="AX336" s="4">
        <f t="shared" si="5"/>
        <v>41</v>
      </c>
      <c r="AY336" s="4">
        <v>7</v>
      </c>
      <c r="AZ336" s="4">
        <v>33</v>
      </c>
    </row>
    <row r="337" spans="1:52" x14ac:dyDescent="0.25">
      <c r="A337" s="4">
        <v>2017</v>
      </c>
      <c r="B337" s="4" t="s">
        <v>52</v>
      </c>
      <c r="C337" t="s">
        <v>284</v>
      </c>
      <c r="D337" t="s">
        <v>211</v>
      </c>
      <c r="E337" t="s">
        <v>723</v>
      </c>
      <c r="F337" s="4">
        <v>140</v>
      </c>
      <c r="G337">
        <v>23</v>
      </c>
      <c r="H337">
        <v>2</v>
      </c>
      <c r="I337">
        <v>140</v>
      </c>
      <c r="J337">
        <v>6.65</v>
      </c>
      <c r="K337">
        <v>8</v>
      </c>
      <c r="L337">
        <v>5.7142857142857141E-2</v>
      </c>
      <c r="M337">
        <v>0</v>
      </c>
      <c r="N337">
        <v>0</v>
      </c>
      <c r="O337">
        <v>0</v>
      </c>
      <c r="P337">
        <v>119</v>
      </c>
      <c r="Q337">
        <v>17</v>
      </c>
      <c r="R337">
        <v>46</v>
      </c>
      <c r="S337">
        <v>52</v>
      </c>
      <c r="T337">
        <v>43</v>
      </c>
      <c r="U337">
        <v>152.58139534883722</v>
      </c>
      <c r="V337">
        <v>41</v>
      </c>
      <c r="W337">
        <v>32.414634146341463</v>
      </c>
      <c r="X337">
        <v>94</v>
      </c>
      <c r="Y337">
        <v>114.26595744680851</v>
      </c>
      <c r="Z337">
        <v>27</v>
      </c>
      <c r="AA337">
        <v>577</v>
      </c>
      <c r="AB337">
        <v>96</v>
      </c>
      <c r="AC337">
        <v>144</v>
      </c>
      <c r="AD337">
        <v>0.68571428571428572</v>
      </c>
      <c r="AE337">
        <v>31</v>
      </c>
      <c r="AF337">
        <v>78</v>
      </c>
      <c r="AG337">
        <v>0.22142857142857142</v>
      </c>
      <c r="AH337" s="4">
        <v>24</v>
      </c>
      <c r="AI337">
        <v>0.88888888888888884</v>
      </c>
      <c r="AJ337" s="4">
        <v>2</v>
      </c>
      <c r="AK337">
        <v>7.407407407407407E-2</v>
      </c>
      <c r="AL337" s="4">
        <v>32</v>
      </c>
      <c r="AM337">
        <v>0.33333333333333331</v>
      </c>
      <c r="AN337" s="4">
        <v>5</v>
      </c>
      <c r="AO337">
        <v>5.2083333333333336E-2</v>
      </c>
      <c r="AP337" s="4">
        <v>0</v>
      </c>
      <c r="AQ337">
        <v>0</v>
      </c>
      <c r="AR337" s="4">
        <v>0</v>
      </c>
      <c r="AS337">
        <v>0</v>
      </c>
      <c r="AT337" s="4">
        <v>1</v>
      </c>
      <c r="AU337" s="4">
        <v>1</v>
      </c>
      <c r="AV337" s="4">
        <v>5</v>
      </c>
      <c r="AW337">
        <v>2.1875</v>
      </c>
      <c r="AX337" s="4">
        <f t="shared" si="5"/>
        <v>64</v>
      </c>
      <c r="AY337" s="4">
        <v>6</v>
      </c>
      <c r="AZ337" s="4">
        <v>23</v>
      </c>
    </row>
    <row r="338" spans="1:52" x14ac:dyDescent="0.25">
      <c r="A338" s="4">
        <v>2017</v>
      </c>
      <c r="B338" s="4" t="s">
        <v>52</v>
      </c>
      <c r="C338" t="s">
        <v>284</v>
      </c>
      <c r="D338" t="s">
        <v>214</v>
      </c>
      <c r="E338" t="s">
        <v>726</v>
      </c>
      <c r="F338" s="4">
        <v>137</v>
      </c>
      <c r="G338">
        <v>13</v>
      </c>
      <c r="H338">
        <v>1</v>
      </c>
      <c r="I338">
        <v>137</v>
      </c>
      <c r="J338">
        <v>6.6715328467153281</v>
      </c>
      <c r="K338">
        <v>2</v>
      </c>
      <c r="L338">
        <v>1.4598540145985401E-2</v>
      </c>
      <c r="M338">
        <v>0</v>
      </c>
      <c r="N338">
        <v>0</v>
      </c>
      <c r="O338">
        <v>0</v>
      </c>
      <c r="P338">
        <v>112</v>
      </c>
      <c r="Q338">
        <v>23</v>
      </c>
      <c r="R338">
        <v>33</v>
      </c>
      <c r="S338">
        <v>86</v>
      </c>
      <c r="T338">
        <v>28</v>
      </c>
      <c r="U338">
        <v>207.17857142857142</v>
      </c>
      <c r="V338">
        <v>16</v>
      </c>
      <c r="W338">
        <v>15.875</v>
      </c>
      <c r="X338">
        <v>97</v>
      </c>
      <c r="Y338">
        <v>161.42268041237114</v>
      </c>
      <c r="Z338">
        <v>23</v>
      </c>
      <c r="AA338">
        <v>726</v>
      </c>
      <c r="AB338">
        <v>106</v>
      </c>
      <c r="AC338">
        <v>173</v>
      </c>
      <c r="AD338">
        <v>0.77372262773722633</v>
      </c>
      <c r="AE338">
        <v>28</v>
      </c>
      <c r="AF338">
        <v>88</v>
      </c>
      <c r="AG338">
        <v>0.20437956204379562</v>
      </c>
      <c r="AH338" s="4">
        <v>13</v>
      </c>
      <c r="AI338">
        <v>0.56521739130434778</v>
      </c>
      <c r="AJ338" s="4">
        <v>1</v>
      </c>
      <c r="AK338">
        <v>4.3478260869565216E-2</v>
      </c>
      <c r="AL338" s="4">
        <v>24</v>
      </c>
      <c r="AM338">
        <v>0.22641509433962265</v>
      </c>
      <c r="AN338" s="4">
        <v>7</v>
      </c>
      <c r="AO338">
        <v>6.6037735849056603E-2</v>
      </c>
      <c r="AP338" s="4">
        <v>0</v>
      </c>
      <c r="AQ338">
        <v>0</v>
      </c>
      <c r="AR338" s="4">
        <v>0</v>
      </c>
      <c r="AS338">
        <v>0</v>
      </c>
      <c r="AT338" s="4">
        <v>1</v>
      </c>
      <c r="AU338" s="4">
        <v>0</v>
      </c>
      <c r="AV338" s="4">
        <v>7</v>
      </c>
      <c r="AW338">
        <v>1.7792207792207793</v>
      </c>
      <c r="AX338" s="4">
        <f t="shared" si="5"/>
        <v>77</v>
      </c>
      <c r="AY338" s="4">
        <v>6</v>
      </c>
      <c r="AZ338" s="4">
        <v>12</v>
      </c>
    </row>
    <row r="339" spans="1:52" x14ac:dyDescent="0.25">
      <c r="A339" s="4">
        <v>2017</v>
      </c>
      <c r="B339" s="4" t="s">
        <v>52</v>
      </c>
      <c r="C339" t="s">
        <v>284</v>
      </c>
      <c r="D339" t="s">
        <v>209</v>
      </c>
      <c r="E339" t="s">
        <v>721</v>
      </c>
      <c r="F339" s="4">
        <v>128</v>
      </c>
      <c r="G339">
        <v>33</v>
      </c>
      <c r="H339">
        <v>2</v>
      </c>
      <c r="I339">
        <v>128</v>
      </c>
      <c r="J339">
        <v>5.625</v>
      </c>
      <c r="K339">
        <v>4</v>
      </c>
      <c r="L339">
        <v>3.125E-2</v>
      </c>
      <c r="M339">
        <v>0</v>
      </c>
      <c r="N339">
        <v>0</v>
      </c>
      <c r="O339">
        <v>0</v>
      </c>
      <c r="P339">
        <v>78</v>
      </c>
      <c r="Q339">
        <v>20</v>
      </c>
      <c r="R339">
        <v>29</v>
      </c>
      <c r="S339">
        <v>38</v>
      </c>
      <c r="T339">
        <v>4</v>
      </c>
      <c r="U339">
        <v>133.75</v>
      </c>
      <c r="V339">
        <v>4</v>
      </c>
      <c r="W339">
        <v>4</v>
      </c>
      <c r="X339">
        <v>123</v>
      </c>
      <c r="Y339">
        <v>76.666666666666671</v>
      </c>
      <c r="Z339">
        <v>4</v>
      </c>
      <c r="AA339">
        <v>544</v>
      </c>
      <c r="AB339">
        <v>124</v>
      </c>
      <c r="AC339">
        <v>97</v>
      </c>
      <c r="AD339">
        <v>0.96875</v>
      </c>
      <c r="AE339">
        <v>90</v>
      </c>
      <c r="AF339">
        <v>77</v>
      </c>
      <c r="AG339">
        <v>0.703125</v>
      </c>
      <c r="AH339" s="4">
        <v>4</v>
      </c>
      <c r="AI339">
        <v>1</v>
      </c>
      <c r="AJ339" s="4">
        <v>0</v>
      </c>
      <c r="AK339">
        <v>0</v>
      </c>
      <c r="AL339" s="4">
        <v>15</v>
      </c>
      <c r="AM339">
        <v>0.12096774193548387</v>
      </c>
      <c r="AN339" s="4">
        <v>4</v>
      </c>
      <c r="AO339">
        <v>3.2258064516129031E-2</v>
      </c>
      <c r="AP339" s="4">
        <v>0</v>
      </c>
      <c r="AQ339">
        <v>0</v>
      </c>
      <c r="AR339" s="4">
        <v>0</v>
      </c>
      <c r="AS339">
        <v>0</v>
      </c>
      <c r="AT339" s="4">
        <v>0</v>
      </c>
      <c r="AU339" s="4">
        <v>0</v>
      </c>
      <c r="AV339" s="4">
        <v>0</v>
      </c>
      <c r="AW339">
        <v>2.0317460317460316</v>
      </c>
      <c r="AX339" s="4">
        <f t="shared" si="5"/>
        <v>63</v>
      </c>
      <c r="AY339" s="4">
        <v>3</v>
      </c>
      <c r="AZ339" s="4">
        <v>16</v>
      </c>
    </row>
    <row r="340" spans="1:52" x14ac:dyDescent="0.25">
      <c r="A340" s="4">
        <v>2017</v>
      </c>
      <c r="B340" s="4" t="s">
        <v>52</v>
      </c>
      <c r="C340" t="s">
        <v>284</v>
      </c>
      <c r="D340" t="s">
        <v>227</v>
      </c>
      <c r="E340" t="s">
        <v>738</v>
      </c>
      <c r="F340" s="4">
        <v>128</v>
      </c>
      <c r="G340">
        <v>20</v>
      </c>
      <c r="H340">
        <v>7</v>
      </c>
      <c r="I340">
        <v>128</v>
      </c>
      <c r="J340">
        <v>7.9765625</v>
      </c>
      <c r="K340">
        <v>2</v>
      </c>
      <c r="L340">
        <v>1.5625E-2</v>
      </c>
      <c r="M340">
        <v>0</v>
      </c>
      <c r="N340">
        <v>0</v>
      </c>
      <c r="O340">
        <v>0</v>
      </c>
      <c r="P340">
        <v>114</v>
      </c>
      <c r="Q340">
        <v>24</v>
      </c>
      <c r="R340">
        <v>22</v>
      </c>
      <c r="S340">
        <v>78</v>
      </c>
      <c r="T340">
        <v>57</v>
      </c>
      <c r="U340">
        <v>189.71929824561403</v>
      </c>
      <c r="V340">
        <v>51</v>
      </c>
      <c r="W340">
        <v>27.803921568627452</v>
      </c>
      <c r="X340">
        <v>62</v>
      </c>
      <c r="Y340">
        <v>165.24193548387098</v>
      </c>
      <c r="Z340">
        <v>40</v>
      </c>
      <c r="AA340">
        <v>699</v>
      </c>
      <c r="AB340">
        <v>68</v>
      </c>
      <c r="AC340">
        <v>228</v>
      </c>
      <c r="AD340">
        <v>0.53125</v>
      </c>
      <c r="AE340">
        <v>8</v>
      </c>
      <c r="AF340">
        <v>146</v>
      </c>
      <c r="AG340">
        <v>6.25E-2</v>
      </c>
      <c r="AH340" s="4">
        <v>29</v>
      </c>
      <c r="AI340">
        <v>0.72499999999999998</v>
      </c>
      <c r="AJ340" s="4">
        <v>1</v>
      </c>
      <c r="AK340">
        <v>2.5000000000000001E-2</v>
      </c>
      <c r="AL340" s="4">
        <v>33</v>
      </c>
      <c r="AM340">
        <v>0.48529411764705882</v>
      </c>
      <c r="AN340" s="4">
        <v>4</v>
      </c>
      <c r="AO340">
        <v>5.8823529411764705E-2</v>
      </c>
      <c r="AP340" s="4">
        <v>2</v>
      </c>
      <c r="AQ340">
        <v>1.5625E-2</v>
      </c>
      <c r="AR340" s="4">
        <v>0</v>
      </c>
      <c r="AS340">
        <v>0</v>
      </c>
      <c r="AT340" s="4">
        <v>0</v>
      </c>
      <c r="AU340" s="4">
        <v>0</v>
      </c>
      <c r="AV340" s="4">
        <v>12</v>
      </c>
      <c r="AW340">
        <v>1.7777777777777777</v>
      </c>
      <c r="AX340" s="4">
        <f t="shared" si="5"/>
        <v>72</v>
      </c>
      <c r="AY340" s="4">
        <v>0</v>
      </c>
      <c r="AZ340" s="4">
        <v>0</v>
      </c>
    </row>
    <row r="341" spans="1:52" x14ac:dyDescent="0.25">
      <c r="A341" s="4">
        <v>2017</v>
      </c>
      <c r="B341" s="4" t="s">
        <v>52</v>
      </c>
      <c r="C341" t="s">
        <v>284</v>
      </c>
      <c r="D341" t="s">
        <v>290</v>
      </c>
      <c r="E341" t="s">
        <v>796</v>
      </c>
      <c r="F341" s="4">
        <v>121</v>
      </c>
      <c r="G341">
        <v>19</v>
      </c>
      <c r="H341">
        <v>2</v>
      </c>
      <c r="I341">
        <v>121</v>
      </c>
      <c r="J341">
        <v>10.057851239669422</v>
      </c>
      <c r="K341">
        <v>2</v>
      </c>
      <c r="L341">
        <v>1.6528925619834711E-2</v>
      </c>
      <c r="M341">
        <v>0</v>
      </c>
      <c r="N341">
        <v>0</v>
      </c>
      <c r="O341">
        <v>0</v>
      </c>
      <c r="P341">
        <v>83</v>
      </c>
      <c r="Q341">
        <v>35</v>
      </c>
      <c r="R341">
        <v>32</v>
      </c>
      <c r="S341">
        <v>70</v>
      </c>
      <c r="T341">
        <v>8</v>
      </c>
      <c r="U341">
        <v>255.25</v>
      </c>
      <c r="V341">
        <v>8</v>
      </c>
      <c r="W341">
        <v>19.25</v>
      </c>
      <c r="X341">
        <v>101</v>
      </c>
      <c r="Y341">
        <v>148.20792079207922</v>
      </c>
      <c r="Z341">
        <v>5</v>
      </c>
      <c r="AA341">
        <v>437</v>
      </c>
      <c r="AB341">
        <v>112</v>
      </c>
      <c r="AC341">
        <v>173</v>
      </c>
      <c r="AD341">
        <v>0.92561983471074383</v>
      </c>
      <c r="AE341">
        <v>46</v>
      </c>
      <c r="AF341">
        <v>120</v>
      </c>
      <c r="AG341">
        <v>0.38016528925619836</v>
      </c>
      <c r="AH341" s="4">
        <v>5</v>
      </c>
      <c r="AI341">
        <v>1</v>
      </c>
      <c r="AJ341" s="4">
        <v>2</v>
      </c>
      <c r="AK341">
        <v>0.4</v>
      </c>
      <c r="AL341" s="4">
        <v>28</v>
      </c>
      <c r="AM341">
        <v>0.25</v>
      </c>
      <c r="AN341" s="4">
        <v>7</v>
      </c>
      <c r="AO341">
        <v>6.25E-2</v>
      </c>
      <c r="AP341" s="4">
        <v>1</v>
      </c>
      <c r="AQ341">
        <v>8.2644628099173556E-3</v>
      </c>
      <c r="AR341" s="4">
        <v>0</v>
      </c>
      <c r="AS341">
        <v>0</v>
      </c>
      <c r="AT341" s="4">
        <v>5</v>
      </c>
      <c r="AU341" s="4">
        <v>0</v>
      </c>
      <c r="AV341" s="4">
        <v>7</v>
      </c>
      <c r="AW341">
        <v>1.7285714285714286</v>
      </c>
      <c r="AX341" s="4">
        <f t="shared" si="5"/>
        <v>70</v>
      </c>
      <c r="AY341" s="4">
        <v>2</v>
      </c>
      <c r="AZ341" s="4">
        <v>53</v>
      </c>
    </row>
    <row r="342" spans="1:52" x14ac:dyDescent="0.25">
      <c r="A342" s="4">
        <v>2017</v>
      </c>
      <c r="B342" s="4" t="s">
        <v>52</v>
      </c>
      <c r="C342" t="s">
        <v>284</v>
      </c>
      <c r="D342" t="s">
        <v>229</v>
      </c>
      <c r="E342" t="s">
        <v>740</v>
      </c>
      <c r="F342" s="4">
        <v>102</v>
      </c>
      <c r="G342">
        <v>9</v>
      </c>
      <c r="H342">
        <v>3</v>
      </c>
      <c r="I342">
        <v>102</v>
      </c>
      <c r="J342">
        <v>8</v>
      </c>
      <c r="K342">
        <v>2</v>
      </c>
      <c r="L342">
        <v>1.9607843137254902E-2</v>
      </c>
      <c r="M342">
        <v>0</v>
      </c>
      <c r="N342">
        <v>0</v>
      </c>
      <c r="O342">
        <v>0</v>
      </c>
      <c r="P342">
        <v>71</v>
      </c>
      <c r="Q342">
        <v>26</v>
      </c>
      <c r="R342">
        <v>18</v>
      </c>
      <c r="S342">
        <v>58</v>
      </c>
      <c r="T342">
        <v>14</v>
      </c>
      <c r="U342">
        <v>157.42857142857142</v>
      </c>
      <c r="V342">
        <v>12</v>
      </c>
      <c r="W342">
        <v>25.916666666666668</v>
      </c>
      <c r="X342">
        <v>87</v>
      </c>
      <c r="Y342">
        <v>108.41379310344827</v>
      </c>
      <c r="Z342">
        <v>10</v>
      </c>
      <c r="AA342">
        <v>490</v>
      </c>
      <c r="AB342">
        <v>87</v>
      </c>
      <c r="AC342">
        <v>133</v>
      </c>
      <c r="AD342">
        <v>0.8529411764705882</v>
      </c>
      <c r="AE342">
        <v>46</v>
      </c>
      <c r="AF342">
        <v>90</v>
      </c>
      <c r="AG342">
        <v>0.45098039215686275</v>
      </c>
      <c r="AH342" s="4">
        <v>5</v>
      </c>
      <c r="AI342">
        <v>0.5</v>
      </c>
      <c r="AJ342" s="4">
        <v>1</v>
      </c>
      <c r="AK342">
        <v>0.1</v>
      </c>
      <c r="AL342" s="4">
        <v>25</v>
      </c>
      <c r="AM342">
        <v>0.28735632183908044</v>
      </c>
      <c r="AN342" s="4">
        <v>9</v>
      </c>
      <c r="AO342">
        <v>0.10344827586206896</v>
      </c>
      <c r="AP342" s="4">
        <v>1</v>
      </c>
      <c r="AQ342">
        <v>9.8039215686274508E-3</v>
      </c>
      <c r="AR342" s="4">
        <v>0</v>
      </c>
      <c r="AS342">
        <v>0</v>
      </c>
      <c r="AT342" s="4">
        <v>1</v>
      </c>
      <c r="AU342" s="4">
        <v>1</v>
      </c>
      <c r="AV342" s="4">
        <v>2</v>
      </c>
      <c r="AW342">
        <v>1.8888888888888888</v>
      </c>
      <c r="AX342" s="4">
        <f t="shared" si="5"/>
        <v>54</v>
      </c>
      <c r="AY342" s="4">
        <v>6</v>
      </c>
      <c r="AZ342" s="4">
        <v>32</v>
      </c>
    </row>
    <row r="343" spans="1:52" x14ac:dyDescent="0.25">
      <c r="A343" s="4">
        <v>2017</v>
      </c>
      <c r="B343" s="4" t="s">
        <v>52</v>
      </c>
      <c r="C343" t="s">
        <v>284</v>
      </c>
      <c r="D343" t="s">
        <v>215</v>
      </c>
      <c r="E343" t="s">
        <v>727</v>
      </c>
      <c r="F343" s="4">
        <v>92</v>
      </c>
      <c r="G343">
        <v>21</v>
      </c>
      <c r="H343">
        <v>3</v>
      </c>
      <c r="I343">
        <v>92</v>
      </c>
      <c r="J343">
        <v>5.6521739130434785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76</v>
      </c>
      <c r="Q343">
        <v>20</v>
      </c>
      <c r="R343">
        <v>23</v>
      </c>
      <c r="S343">
        <v>43</v>
      </c>
      <c r="T343">
        <v>31</v>
      </c>
      <c r="U343">
        <v>151</v>
      </c>
      <c r="V343">
        <v>29</v>
      </c>
      <c r="W343">
        <v>5.4827586206896548</v>
      </c>
      <c r="X343">
        <v>59</v>
      </c>
      <c r="Y343">
        <v>114.62711864406779</v>
      </c>
      <c r="Z343">
        <v>27</v>
      </c>
      <c r="AA343">
        <v>718</v>
      </c>
      <c r="AB343">
        <v>59</v>
      </c>
      <c r="AC343">
        <v>141</v>
      </c>
      <c r="AD343">
        <v>0.64130434782608692</v>
      </c>
      <c r="AE343">
        <v>26</v>
      </c>
      <c r="AF343">
        <v>90</v>
      </c>
      <c r="AG343">
        <v>0.28260869565217389</v>
      </c>
      <c r="AH343" s="4">
        <v>12</v>
      </c>
      <c r="AI343">
        <v>0.44444444444444442</v>
      </c>
      <c r="AJ343" s="4">
        <v>1</v>
      </c>
      <c r="AK343">
        <v>3.7037037037037035E-2</v>
      </c>
      <c r="AL343" s="4">
        <v>15</v>
      </c>
      <c r="AM343">
        <v>0.25423728813559321</v>
      </c>
      <c r="AN343" s="4">
        <v>5</v>
      </c>
      <c r="AO343">
        <v>8.4745762711864403E-2</v>
      </c>
      <c r="AP343" s="4">
        <v>1</v>
      </c>
      <c r="AQ343">
        <v>1.0869565217391304E-2</v>
      </c>
      <c r="AR343" s="4">
        <v>0</v>
      </c>
      <c r="AS343">
        <v>0</v>
      </c>
      <c r="AT343" s="4">
        <v>0</v>
      </c>
      <c r="AU343" s="4">
        <v>0</v>
      </c>
      <c r="AV343" s="4">
        <v>2</v>
      </c>
      <c r="AW343">
        <v>2.0909090909090908</v>
      </c>
      <c r="AX343" s="4">
        <f t="shared" si="5"/>
        <v>44</v>
      </c>
      <c r="AY343" s="4">
        <v>11</v>
      </c>
      <c r="AZ343" s="4">
        <v>20</v>
      </c>
    </row>
    <row r="344" spans="1:52" x14ac:dyDescent="0.25">
      <c r="A344" s="4">
        <v>2017</v>
      </c>
      <c r="B344" s="4" t="s">
        <v>52</v>
      </c>
      <c r="C344" t="s">
        <v>284</v>
      </c>
      <c r="D344" t="s">
        <v>291</v>
      </c>
      <c r="E344" t="s">
        <v>797</v>
      </c>
      <c r="F344" s="4">
        <v>86</v>
      </c>
      <c r="G344">
        <v>30</v>
      </c>
      <c r="H344">
        <v>5</v>
      </c>
      <c r="I344">
        <v>86</v>
      </c>
      <c r="J344">
        <v>13.267441860465116</v>
      </c>
      <c r="K344">
        <v>4</v>
      </c>
      <c r="L344">
        <v>4.6511627906976744E-2</v>
      </c>
      <c r="M344">
        <v>0</v>
      </c>
      <c r="N344">
        <v>0</v>
      </c>
      <c r="O344">
        <v>0</v>
      </c>
      <c r="P344">
        <v>41</v>
      </c>
      <c r="Q344">
        <v>26</v>
      </c>
      <c r="R344">
        <v>15</v>
      </c>
      <c r="S344">
        <v>70</v>
      </c>
      <c r="T344">
        <v>7</v>
      </c>
      <c r="U344">
        <v>316</v>
      </c>
      <c r="V344">
        <v>6</v>
      </c>
      <c r="W344">
        <v>16.166666666666668</v>
      </c>
      <c r="X344">
        <v>74</v>
      </c>
      <c r="Y344">
        <v>87.63513513513513</v>
      </c>
      <c r="Z344">
        <v>6</v>
      </c>
      <c r="AA344">
        <v>674</v>
      </c>
      <c r="AB344">
        <v>79</v>
      </c>
      <c r="AC344">
        <v>120</v>
      </c>
      <c r="AD344">
        <v>0.91860465116279066</v>
      </c>
      <c r="AE344">
        <v>56</v>
      </c>
      <c r="AF344">
        <v>85</v>
      </c>
      <c r="AG344">
        <v>0.65116279069767447</v>
      </c>
      <c r="AH344" s="4">
        <v>2</v>
      </c>
      <c r="AI344">
        <v>0.33333333333333331</v>
      </c>
      <c r="AJ344" s="4">
        <v>0</v>
      </c>
      <c r="AK344">
        <v>0</v>
      </c>
      <c r="AL344" s="4">
        <v>7</v>
      </c>
      <c r="AM344">
        <v>8.8607594936708861E-2</v>
      </c>
      <c r="AN344" s="4">
        <v>4</v>
      </c>
      <c r="AO344">
        <v>5.0632911392405063E-2</v>
      </c>
      <c r="AP344" s="4">
        <v>1</v>
      </c>
      <c r="AQ344">
        <v>1.1627906976744186E-2</v>
      </c>
      <c r="AR344" s="4">
        <v>0</v>
      </c>
      <c r="AS344">
        <v>0</v>
      </c>
      <c r="AT344" s="4">
        <v>0</v>
      </c>
      <c r="AU344" s="4">
        <v>0</v>
      </c>
      <c r="AV344" s="4">
        <v>5</v>
      </c>
      <c r="AW344">
        <v>2.2051282051282053</v>
      </c>
      <c r="AX344" s="4">
        <f t="shared" si="5"/>
        <v>39</v>
      </c>
      <c r="AY344" s="4">
        <v>1</v>
      </c>
      <c r="AZ344" s="4">
        <v>23</v>
      </c>
    </row>
    <row r="345" spans="1:52" x14ac:dyDescent="0.25">
      <c r="A345" s="4">
        <v>2017</v>
      </c>
      <c r="B345" s="4" t="s">
        <v>52</v>
      </c>
      <c r="C345" t="s">
        <v>284</v>
      </c>
      <c r="D345" t="s">
        <v>212</v>
      </c>
      <c r="E345" t="s">
        <v>724</v>
      </c>
      <c r="F345" s="4">
        <v>80</v>
      </c>
      <c r="G345">
        <v>18</v>
      </c>
      <c r="H345">
        <v>3</v>
      </c>
      <c r="I345">
        <v>80</v>
      </c>
      <c r="J345">
        <v>7.3624999999999998</v>
      </c>
      <c r="K345">
        <v>2</v>
      </c>
      <c r="L345">
        <v>2.5000000000000001E-2</v>
      </c>
      <c r="M345">
        <v>0</v>
      </c>
      <c r="N345">
        <v>0</v>
      </c>
      <c r="O345">
        <v>0</v>
      </c>
      <c r="P345">
        <v>51</v>
      </c>
      <c r="Q345">
        <v>20</v>
      </c>
      <c r="R345">
        <v>22</v>
      </c>
      <c r="S345">
        <v>80</v>
      </c>
      <c r="T345">
        <v>9</v>
      </c>
      <c r="U345">
        <v>189.66666666666666</v>
      </c>
      <c r="V345">
        <v>8</v>
      </c>
      <c r="W345">
        <v>3.375</v>
      </c>
      <c r="X345">
        <v>68</v>
      </c>
      <c r="Y345">
        <v>90.279411764705884</v>
      </c>
      <c r="Z345">
        <v>6</v>
      </c>
      <c r="AA345">
        <v>569</v>
      </c>
      <c r="AB345">
        <v>71</v>
      </c>
      <c r="AC345">
        <v>136</v>
      </c>
      <c r="AD345">
        <v>0.88749999999999996</v>
      </c>
      <c r="AE345">
        <v>37</v>
      </c>
      <c r="AF345">
        <v>74</v>
      </c>
      <c r="AG345">
        <v>0.46250000000000002</v>
      </c>
      <c r="AH345" s="4">
        <v>5</v>
      </c>
      <c r="AI345">
        <v>0.83333333333333337</v>
      </c>
      <c r="AJ345" s="4">
        <v>1</v>
      </c>
      <c r="AK345">
        <v>0.16666666666666666</v>
      </c>
      <c r="AL345" s="4">
        <v>17</v>
      </c>
      <c r="AM345">
        <v>0.23943661971830985</v>
      </c>
      <c r="AN345" s="4">
        <v>5</v>
      </c>
      <c r="AO345">
        <v>7.0422535211267609E-2</v>
      </c>
      <c r="AP345" s="4">
        <v>0</v>
      </c>
      <c r="AQ345">
        <v>0</v>
      </c>
      <c r="AR345" s="4">
        <v>0</v>
      </c>
      <c r="AS345">
        <v>0</v>
      </c>
      <c r="AT345" s="4">
        <v>0</v>
      </c>
      <c r="AU345" s="4">
        <v>0</v>
      </c>
      <c r="AV345" s="4">
        <v>2</v>
      </c>
      <c r="AW345">
        <v>1.9512195121951219</v>
      </c>
      <c r="AX345" s="4">
        <f t="shared" si="5"/>
        <v>41</v>
      </c>
      <c r="AY345" s="4">
        <v>0</v>
      </c>
      <c r="AZ345" s="4">
        <v>0</v>
      </c>
    </row>
    <row r="346" spans="1:52" x14ac:dyDescent="0.25">
      <c r="A346" s="4">
        <v>2017</v>
      </c>
      <c r="B346" s="4" t="s">
        <v>52</v>
      </c>
      <c r="C346" t="s">
        <v>284</v>
      </c>
      <c r="D346" t="s">
        <v>202</v>
      </c>
      <c r="E346" t="s">
        <v>714</v>
      </c>
      <c r="F346" s="4">
        <v>72</v>
      </c>
      <c r="G346">
        <v>1</v>
      </c>
      <c r="H346">
        <v>2</v>
      </c>
      <c r="I346">
        <v>72</v>
      </c>
      <c r="J346">
        <v>0.29166666666666669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36</v>
      </c>
      <c r="Q346">
        <v>45</v>
      </c>
      <c r="R346">
        <v>14</v>
      </c>
      <c r="S346">
        <v>54</v>
      </c>
      <c r="T346">
        <v>0</v>
      </c>
      <c r="U346">
        <v>0</v>
      </c>
      <c r="V346">
        <v>0</v>
      </c>
      <c r="W346">
        <v>0</v>
      </c>
      <c r="X346">
        <v>66</v>
      </c>
      <c r="Y346">
        <v>91.787878787878782</v>
      </c>
      <c r="Z346">
        <v>0</v>
      </c>
      <c r="AA346">
        <v>0</v>
      </c>
      <c r="AB346">
        <v>72</v>
      </c>
      <c r="AC346">
        <v>118</v>
      </c>
      <c r="AD346">
        <v>1</v>
      </c>
      <c r="AE346">
        <v>55</v>
      </c>
      <c r="AF346">
        <v>108</v>
      </c>
      <c r="AG346">
        <v>0.76388888888888884</v>
      </c>
      <c r="AH346" s="4">
        <v>0</v>
      </c>
      <c r="AI346">
        <v>0</v>
      </c>
      <c r="AJ346" s="4">
        <v>0</v>
      </c>
      <c r="AK346">
        <v>0</v>
      </c>
      <c r="AL346" s="4">
        <v>8</v>
      </c>
      <c r="AM346">
        <v>0.1111111111111111</v>
      </c>
      <c r="AN346" s="4">
        <v>1</v>
      </c>
      <c r="AO346">
        <v>1.3888888888888888E-2</v>
      </c>
      <c r="AP346" s="4">
        <v>1</v>
      </c>
      <c r="AQ346">
        <v>1.3888888888888888E-2</v>
      </c>
      <c r="AR346" s="4">
        <v>0</v>
      </c>
      <c r="AS346">
        <v>0</v>
      </c>
      <c r="AT346" s="4">
        <v>0</v>
      </c>
      <c r="AU346" s="4">
        <v>0</v>
      </c>
      <c r="AV346" s="4">
        <v>0</v>
      </c>
      <c r="AW346">
        <v>2.25</v>
      </c>
      <c r="AX346" s="4">
        <f t="shared" si="5"/>
        <v>32</v>
      </c>
      <c r="AY346" s="4">
        <v>0</v>
      </c>
      <c r="AZ346" s="4">
        <v>0</v>
      </c>
    </row>
    <row r="347" spans="1:52" x14ac:dyDescent="0.25">
      <c r="A347" s="4">
        <v>2017</v>
      </c>
      <c r="B347" s="4" t="s">
        <v>52</v>
      </c>
      <c r="C347" t="s">
        <v>284</v>
      </c>
      <c r="D347" t="s">
        <v>219</v>
      </c>
      <c r="E347" t="s">
        <v>731</v>
      </c>
      <c r="F347" s="4">
        <v>50</v>
      </c>
      <c r="G347">
        <v>8</v>
      </c>
      <c r="H347">
        <v>1</v>
      </c>
      <c r="I347">
        <v>50</v>
      </c>
      <c r="J347">
        <v>4.28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48</v>
      </c>
      <c r="Q347">
        <v>21</v>
      </c>
      <c r="R347">
        <v>14</v>
      </c>
      <c r="S347">
        <v>102</v>
      </c>
      <c r="T347">
        <v>28</v>
      </c>
      <c r="U347">
        <v>206.5</v>
      </c>
      <c r="V347">
        <v>20</v>
      </c>
      <c r="W347">
        <v>3.4</v>
      </c>
      <c r="X347">
        <v>21</v>
      </c>
      <c r="Y347">
        <v>211.85714285714286</v>
      </c>
      <c r="Z347">
        <v>15</v>
      </c>
      <c r="AA347">
        <v>888</v>
      </c>
      <c r="AB347">
        <v>20</v>
      </c>
      <c r="AC347">
        <v>242</v>
      </c>
      <c r="AD347">
        <v>0.4</v>
      </c>
      <c r="AE347">
        <v>2</v>
      </c>
      <c r="AF347">
        <v>110</v>
      </c>
      <c r="AG347">
        <v>0.04</v>
      </c>
      <c r="AH347" s="4">
        <v>15</v>
      </c>
      <c r="AI347">
        <v>1</v>
      </c>
      <c r="AJ347" s="4">
        <v>5</v>
      </c>
      <c r="AK347">
        <v>0.33333333333333331</v>
      </c>
      <c r="AL347" s="4">
        <v>10</v>
      </c>
      <c r="AM347">
        <v>0.5</v>
      </c>
      <c r="AN347" s="4">
        <v>3</v>
      </c>
      <c r="AO347">
        <v>0.15</v>
      </c>
      <c r="AP347" s="4">
        <v>0</v>
      </c>
      <c r="AQ347">
        <v>0</v>
      </c>
      <c r="AR347" s="4">
        <v>0</v>
      </c>
      <c r="AS347">
        <v>0</v>
      </c>
      <c r="AT347" s="4">
        <v>0</v>
      </c>
      <c r="AU347" s="4">
        <v>0</v>
      </c>
      <c r="AV347" s="4">
        <v>4</v>
      </c>
      <c r="AW347">
        <v>2.0833333333333335</v>
      </c>
      <c r="AX347" s="4">
        <f t="shared" si="5"/>
        <v>24</v>
      </c>
      <c r="AY347" s="4">
        <v>0</v>
      </c>
      <c r="AZ347" s="4">
        <v>0</v>
      </c>
    </row>
    <row r="348" spans="1:52" x14ac:dyDescent="0.25">
      <c r="A348" s="4">
        <v>2017</v>
      </c>
      <c r="B348" s="4" t="s">
        <v>52</v>
      </c>
      <c r="C348" t="s">
        <v>284</v>
      </c>
      <c r="D348" t="s">
        <v>233</v>
      </c>
      <c r="E348" t="s">
        <v>744</v>
      </c>
      <c r="F348" s="4">
        <v>43</v>
      </c>
      <c r="G348">
        <v>16</v>
      </c>
      <c r="H348">
        <v>1</v>
      </c>
      <c r="I348">
        <v>43</v>
      </c>
      <c r="J348">
        <v>7.7209302325581399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30</v>
      </c>
      <c r="Q348">
        <v>22</v>
      </c>
      <c r="R348">
        <v>12</v>
      </c>
      <c r="S348">
        <v>46</v>
      </c>
      <c r="T348">
        <v>6</v>
      </c>
      <c r="U348">
        <v>137</v>
      </c>
      <c r="V348">
        <v>2</v>
      </c>
      <c r="W348">
        <v>2</v>
      </c>
      <c r="X348">
        <v>37</v>
      </c>
      <c r="Y348">
        <v>96.162162162162161</v>
      </c>
      <c r="Z348">
        <v>1</v>
      </c>
      <c r="AA348">
        <v>367</v>
      </c>
      <c r="AB348">
        <v>37</v>
      </c>
      <c r="AC348">
        <v>130</v>
      </c>
      <c r="AD348">
        <v>0.86046511627906974</v>
      </c>
      <c r="AE348">
        <v>21</v>
      </c>
      <c r="AF348">
        <v>79</v>
      </c>
      <c r="AG348">
        <v>0.48837209302325579</v>
      </c>
      <c r="AH348" s="4">
        <v>3</v>
      </c>
      <c r="AI348">
        <v>0</v>
      </c>
      <c r="AJ348" s="4">
        <v>1</v>
      </c>
      <c r="AK348">
        <v>1</v>
      </c>
      <c r="AL348" s="4">
        <v>4</v>
      </c>
      <c r="AM348">
        <v>0.10810810810810811</v>
      </c>
      <c r="AN348" s="4">
        <v>2</v>
      </c>
      <c r="AO348">
        <v>5.4054054054054057E-2</v>
      </c>
      <c r="AP348" s="4">
        <v>0</v>
      </c>
      <c r="AQ348">
        <v>0</v>
      </c>
      <c r="AR348" s="4">
        <v>0</v>
      </c>
      <c r="AS348">
        <v>0</v>
      </c>
      <c r="AT348" s="4">
        <v>0</v>
      </c>
      <c r="AU348" s="4">
        <v>0</v>
      </c>
      <c r="AV348" s="4">
        <v>1</v>
      </c>
      <c r="AW348">
        <v>2.15</v>
      </c>
      <c r="AX348" s="4">
        <f t="shared" si="5"/>
        <v>20</v>
      </c>
      <c r="AY348" s="4">
        <v>6</v>
      </c>
      <c r="AZ348" s="4">
        <v>56</v>
      </c>
    </row>
    <row r="349" spans="1:52" x14ac:dyDescent="0.25">
      <c r="A349" s="4">
        <v>2017</v>
      </c>
      <c r="B349" s="4" t="s">
        <v>52</v>
      </c>
      <c r="C349" t="s">
        <v>284</v>
      </c>
      <c r="D349" t="s">
        <v>217</v>
      </c>
      <c r="E349" t="s">
        <v>729</v>
      </c>
      <c r="F349" s="4">
        <v>43</v>
      </c>
      <c r="G349">
        <v>18</v>
      </c>
      <c r="H349">
        <v>7</v>
      </c>
      <c r="I349">
        <v>43</v>
      </c>
      <c r="J349">
        <v>11.116279069767442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24</v>
      </c>
      <c r="Q349">
        <v>35</v>
      </c>
      <c r="R349">
        <v>19</v>
      </c>
      <c r="S349">
        <v>45</v>
      </c>
      <c r="T349">
        <v>1</v>
      </c>
      <c r="U349">
        <v>75</v>
      </c>
      <c r="V349">
        <v>1</v>
      </c>
      <c r="W349">
        <v>101</v>
      </c>
      <c r="X349">
        <v>40</v>
      </c>
      <c r="Y349">
        <v>86.775000000000006</v>
      </c>
      <c r="Z349">
        <v>0</v>
      </c>
      <c r="AA349">
        <v>0</v>
      </c>
      <c r="AB349">
        <v>42</v>
      </c>
      <c r="AC349">
        <v>119</v>
      </c>
      <c r="AD349">
        <v>0.97674418604651159</v>
      </c>
      <c r="AE349">
        <v>26</v>
      </c>
      <c r="AF349">
        <v>98</v>
      </c>
      <c r="AG349">
        <v>0.60465116279069764</v>
      </c>
      <c r="AH349" s="4">
        <v>1</v>
      </c>
      <c r="AI349">
        <v>0</v>
      </c>
      <c r="AJ349" s="4">
        <v>0</v>
      </c>
      <c r="AK349">
        <v>0</v>
      </c>
      <c r="AL349" s="4">
        <v>2</v>
      </c>
      <c r="AM349">
        <v>4.7619047619047616E-2</v>
      </c>
      <c r="AN349" s="4">
        <v>3</v>
      </c>
      <c r="AO349">
        <v>7.1428571428571425E-2</v>
      </c>
      <c r="AP349" s="4">
        <v>0</v>
      </c>
      <c r="AQ349">
        <v>0</v>
      </c>
      <c r="AR349" s="4">
        <v>1</v>
      </c>
      <c r="AS349">
        <v>2.3255813953488372E-2</v>
      </c>
      <c r="AT349" s="4">
        <v>0</v>
      </c>
      <c r="AU349" s="4">
        <v>0</v>
      </c>
      <c r="AV349" s="4">
        <v>0</v>
      </c>
      <c r="AW349">
        <v>2.263157894736842</v>
      </c>
      <c r="AX349" s="4">
        <f t="shared" si="5"/>
        <v>19</v>
      </c>
      <c r="AY349" s="4">
        <v>0</v>
      </c>
      <c r="AZ349" s="4">
        <v>0</v>
      </c>
    </row>
    <row r="350" spans="1:52" x14ac:dyDescent="0.25">
      <c r="A350" s="4">
        <v>2017</v>
      </c>
      <c r="B350" s="4" t="s">
        <v>52</v>
      </c>
      <c r="C350" t="s">
        <v>284</v>
      </c>
      <c r="D350" t="s">
        <v>232</v>
      </c>
      <c r="E350" t="s">
        <v>743</v>
      </c>
      <c r="F350" s="4">
        <v>36</v>
      </c>
      <c r="G350">
        <v>17</v>
      </c>
      <c r="H350">
        <v>2</v>
      </c>
      <c r="I350">
        <v>36</v>
      </c>
      <c r="J350">
        <v>14.083333333333334</v>
      </c>
      <c r="K350">
        <v>4</v>
      </c>
      <c r="L350">
        <v>0.1111111111111111</v>
      </c>
      <c r="M350">
        <v>0</v>
      </c>
      <c r="N350">
        <v>0</v>
      </c>
      <c r="O350">
        <v>0</v>
      </c>
      <c r="P350">
        <v>17</v>
      </c>
      <c r="Q350">
        <v>36</v>
      </c>
      <c r="R350">
        <v>12</v>
      </c>
      <c r="S350">
        <v>33</v>
      </c>
      <c r="T350">
        <v>2</v>
      </c>
      <c r="U350">
        <v>137</v>
      </c>
      <c r="V350">
        <v>1</v>
      </c>
      <c r="W350">
        <v>3</v>
      </c>
      <c r="X350">
        <v>31</v>
      </c>
      <c r="Y350">
        <v>57.87096774193548</v>
      </c>
      <c r="Z350">
        <v>2</v>
      </c>
      <c r="AA350">
        <v>560</v>
      </c>
      <c r="AB350">
        <v>34</v>
      </c>
      <c r="AC350">
        <v>88</v>
      </c>
      <c r="AD350">
        <v>0.94444444444444442</v>
      </c>
      <c r="AE350">
        <v>27</v>
      </c>
      <c r="AF350">
        <v>81</v>
      </c>
      <c r="AG350">
        <v>0.75</v>
      </c>
      <c r="AH350" s="4">
        <v>0</v>
      </c>
      <c r="AI350">
        <v>0</v>
      </c>
      <c r="AJ350" s="4">
        <v>0</v>
      </c>
      <c r="AK350">
        <v>0</v>
      </c>
      <c r="AL350" s="4">
        <v>1</v>
      </c>
      <c r="AM350">
        <v>2.9411764705882353E-2</v>
      </c>
      <c r="AN350" s="4">
        <v>3</v>
      </c>
      <c r="AO350">
        <v>8.8235294117647065E-2</v>
      </c>
      <c r="AP350" s="4">
        <v>0</v>
      </c>
      <c r="AQ350">
        <v>0</v>
      </c>
      <c r="AR350" s="4">
        <v>0</v>
      </c>
      <c r="AS350">
        <v>0</v>
      </c>
      <c r="AT350" s="4">
        <v>0</v>
      </c>
      <c r="AU350" s="4">
        <v>0</v>
      </c>
      <c r="AV350" s="4">
        <v>0</v>
      </c>
      <c r="AW350">
        <v>3.2727272727272729</v>
      </c>
      <c r="AX350" s="4">
        <f t="shared" si="5"/>
        <v>11</v>
      </c>
      <c r="AY350" s="4">
        <v>0</v>
      </c>
      <c r="AZ350" s="4">
        <v>0</v>
      </c>
    </row>
    <row r="351" spans="1:52" x14ac:dyDescent="0.25">
      <c r="A351" s="4">
        <v>2017</v>
      </c>
      <c r="B351" s="4" t="s">
        <v>52</v>
      </c>
      <c r="C351" t="s">
        <v>284</v>
      </c>
      <c r="D351" t="s">
        <v>234</v>
      </c>
      <c r="E351" t="s">
        <v>745</v>
      </c>
      <c r="F351" s="4">
        <v>31</v>
      </c>
      <c r="G351">
        <v>19</v>
      </c>
      <c r="H351">
        <v>2</v>
      </c>
      <c r="I351">
        <v>31</v>
      </c>
      <c r="J351">
        <v>6.354838709677419</v>
      </c>
      <c r="K351">
        <v>2</v>
      </c>
      <c r="L351">
        <v>6.4516129032258063E-2</v>
      </c>
      <c r="M351">
        <v>0</v>
      </c>
      <c r="N351">
        <v>0</v>
      </c>
      <c r="O351">
        <v>0</v>
      </c>
      <c r="P351">
        <v>16</v>
      </c>
      <c r="Q351">
        <v>19</v>
      </c>
      <c r="R351">
        <v>5</v>
      </c>
      <c r="S351">
        <v>33</v>
      </c>
      <c r="T351">
        <v>3</v>
      </c>
      <c r="U351">
        <v>122.66666666666667</v>
      </c>
      <c r="V351">
        <v>2</v>
      </c>
      <c r="W351">
        <v>1</v>
      </c>
      <c r="X351">
        <v>28</v>
      </c>
      <c r="Y351">
        <v>56.214285714285715</v>
      </c>
      <c r="Z351">
        <v>2</v>
      </c>
      <c r="AA351">
        <v>172</v>
      </c>
      <c r="AB351">
        <v>28</v>
      </c>
      <c r="AC351">
        <v>83</v>
      </c>
      <c r="AD351">
        <v>0.90322580645161288</v>
      </c>
      <c r="AE351">
        <v>24</v>
      </c>
      <c r="AF351">
        <v>67</v>
      </c>
      <c r="AG351">
        <v>0.77419354838709675</v>
      </c>
      <c r="AH351" s="4">
        <v>1</v>
      </c>
      <c r="AI351">
        <v>0.5</v>
      </c>
      <c r="AJ351" s="4">
        <v>0</v>
      </c>
      <c r="AK351">
        <v>0</v>
      </c>
      <c r="AL351" s="4">
        <v>1</v>
      </c>
      <c r="AM351">
        <v>3.5714285714285712E-2</v>
      </c>
      <c r="AN351" s="4">
        <v>3</v>
      </c>
      <c r="AO351">
        <v>0.10714285714285714</v>
      </c>
      <c r="AP351" s="4">
        <v>0</v>
      </c>
      <c r="AQ351">
        <v>0</v>
      </c>
      <c r="AR351" s="4">
        <v>1</v>
      </c>
      <c r="AS351">
        <v>3.2258064516129031E-2</v>
      </c>
      <c r="AT351" s="4">
        <v>0</v>
      </c>
      <c r="AU351" s="4">
        <v>0</v>
      </c>
      <c r="AV351" s="4">
        <v>1</v>
      </c>
      <c r="AW351">
        <v>2.2142857142857144</v>
      </c>
      <c r="AX351" s="4">
        <f t="shared" si="5"/>
        <v>14</v>
      </c>
      <c r="AY351" s="4">
        <v>0</v>
      </c>
      <c r="AZ351" s="4">
        <v>0</v>
      </c>
    </row>
    <row r="352" spans="1:52" x14ac:dyDescent="0.25">
      <c r="A352" s="4">
        <v>2017</v>
      </c>
      <c r="B352" s="4" t="s">
        <v>52</v>
      </c>
      <c r="C352" t="s">
        <v>284</v>
      </c>
      <c r="D352" t="s">
        <v>199</v>
      </c>
      <c r="E352" t="s">
        <v>711</v>
      </c>
      <c r="F352" s="4">
        <v>28</v>
      </c>
      <c r="G352">
        <v>7</v>
      </c>
      <c r="H352">
        <v>4</v>
      </c>
      <c r="I352">
        <v>28</v>
      </c>
      <c r="J352">
        <v>3.2142857142857144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23</v>
      </c>
      <c r="Q352">
        <v>29</v>
      </c>
      <c r="R352">
        <v>5</v>
      </c>
      <c r="S352">
        <v>59</v>
      </c>
      <c r="T352">
        <v>11</v>
      </c>
      <c r="U352">
        <v>239.72727272727272</v>
      </c>
      <c r="V352">
        <v>10</v>
      </c>
      <c r="W352">
        <v>9.6999999999999993</v>
      </c>
      <c r="X352">
        <v>13</v>
      </c>
      <c r="Y352">
        <v>209.38461538461539</v>
      </c>
      <c r="Z352">
        <v>8</v>
      </c>
      <c r="AA352">
        <v>592</v>
      </c>
      <c r="AB352">
        <v>17</v>
      </c>
      <c r="AC352">
        <v>225</v>
      </c>
      <c r="AD352">
        <v>0.6071428571428571</v>
      </c>
      <c r="AE352">
        <v>3</v>
      </c>
      <c r="AF352">
        <v>147</v>
      </c>
      <c r="AG352">
        <v>0.10714285714285714</v>
      </c>
      <c r="AH352" s="4">
        <v>8</v>
      </c>
      <c r="AI352">
        <v>1</v>
      </c>
      <c r="AJ352" s="4">
        <v>0</v>
      </c>
      <c r="AK352">
        <v>0</v>
      </c>
      <c r="AL352" s="4">
        <v>7</v>
      </c>
      <c r="AM352">
        <v>0.41176470588235292</v>
      </c>
      <c r="AN352" s="4">
        <v>1</v>
      </c>
      <c r="AO352">
        <v>5.8823529411764705E-2</v>
      </c>
      <c r="AP352" s="4">
        <v>0</v>
      </c>
      <c r="AQ352">
        <v>0</v>
      </c>
      <c r="AR352" s="4">
        <v>0</v>
      </c>
      <c r="AS352">
        <v>0</v>
      </c>
      <c r="AT352" s="4">
        <v>0</v>
      </c>
      <c r="AU352" s="4">
        <v>0</v>
      </c>
      <c r="AV352" s="4">
        <v>0</v>
      </c>
      <c r="AW352">
        <v>2.1538461538461537</v>
      </c>
      <c r="AX352" s="4">
        <f t="shared" si="5"/>
        <v>13</v>
      </c>
      <c r="AY352" s="4">
        <v>0</v>
      </c>
      <c r="AZ352" s="4">
        <v>0</v>
      </c>
    </row>
    <row r="353" spans="1:52" x14ac:dyDescent="0.25">
      <c r="A353" s="4">
        <v>2017</v>
      </c>
      <c r="B353" s="4" t="s">
        <v>52</v>
      </c>
      <c r="C353" t="s">
        <v>284</v>
      </c>
      <c r="D353" t="s">
        <v>195</v>
      </c>
      <c r="E353" t="s">
        <v>707</v>
      </c>
      <c r="F353" s="4">
        <v>20</v>
      </c>
      <c r="G353">
        <v>2</v>
      </c>
      <c r="H353">
        <v>1</v>
      </c>
      <c r="I353">
        <v>20</v>
      </c>
      <c r="J353">
        <v>0.9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20</v>
      </c>
      <c r="Q353">
        <v>10</v>
      </c>
      <c r="R353">
        <v>4</v>
      </c>
      <c r="S353">
        <v>70</v>
      </c>
      <c r="T353">
        <v>6</v>
      </c>
      <c r="U353">
        <v>201</v>
      </c>
      <c r="V353">
        <v>3</v>
      </c>
      <c r="W353">
        <v>3.6666666666666665</v>
      </c>
      <c r="X353">
        <v>14</v>
      </c>
      <c r="Y353">
        <v>111.64285714285714</v>
      </c>
      <c r="Z353">
        <v>3</v>
      </c>
      <c r="AA353">
        <v>1093</v>
      </c>
      <c r="AB353">
        <v>14</v>
      </c>
      <c r="AC353">
        <v>140</v>
      </c>
      <c r="AD353">
        <v>0.7</v>
      </c>
      <c r="AE353">
        <v>0</v>
      </c>
      <c r="AF353">
        <v>0</v>
      </c>
      <c r="AG353">
        <v>0</v>
      </c>
      <c r="AH353" s="4">
        <v>4</v>
      </c>
      <c r="AI353">
        <v>0</v>
      </c>
      <c r="AJ353" s="4">
        <v>0</v>
      </c>
      <c r="AK353">
        <v>0</v>
      </c>
      <c r="AL353" s="4">
        <v>7</v>
      </c>
      <c r="AM353">
        <v>0.5</v>
      </c>
      <c r="AN353" s="4">
        <v>1</v>
      </c>
      <c r="AO353">
        <v>7.1428571428571425E-2</v>
      </c>
      <c r="AP353" s="4">
        <v>0</v>
      </c>
      <c r="AQ353">
        <v>0</v>
      </c>
      <c r="AR353" s="4">
        <v>0</v>
      </c>
      <c r="AS353">
        <v>0</v>
      </c>
      <c r="AT353" s="4">
        <v>0</v>
      </c>
      <c r="AU353" s="4">
        <v>0</v>
      </c>
      <c r="AV353" s="4">
        <v>1</v>
      </c>
      <c r="AW353">
        <v>1.5384615384615385</v>
      </c>
      <c r="AX353" s="4">
        <f t="shared" si="5"/>
        <v>13</v>
      </c>
      <c r="AY353" s="4">
        <v>0</v>
      </c>
      <c r="AZ353" s="4">
        <v>0</v>
      </c>
    </row>
    <row r="354" spans="1:52" x14ac:dyDescent="0.25">
      <c r="A354" s="4">
        <v>2017</v>
      </c>
      <c r="B354" s="4" t="s">
        <v>52</v>
      </c>
      <c r="C354" t="s">
        <v>284</v>
      </c>
      <c r="D354" t="s">
        <v>204</v>
      </c>
      <c r="E354" t="s">
        <v>716</v>
      </c>
      <c r="F354" s="4">
        <v>16</v>
      </c>
      <c r="G354">
        <v>3</v>
      </c>
      <c r="H354">
        <v>5</v>
      </c>
      <c r="I354">
        <v>16</v>
      </c>
      <c r="J354">
        <v>13.875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11</v>
      </c>
      <c r="Q354">
        <v>29</v>
      </c>
      <c r="R354">
        <v>5</v>
      </c>
      <c r="S354">
        <v>71</v>
      </c>
      <c r="T354">
        <v>0</v>
      </c>
      <c r="U354">
        <v>0</v>
      </c>
      <c r="V354">
        <v>0</v>
      </c>
      <c r="W354">
        <v>0</v>
      </c>
      <c r="X354">
        <v>14</v>
      </c>
      <c r="Y354">
        <v>154.92857142857142</v>
      </c>
      <c r="Z354">
        <v>0</v>
      </c>
      <c r="AA354">
        <v>0</v>
      </c>
      <c r="AB354">
        <v>16</v>
      </c>
      <c r="AC354">
        <v>210</v>
      </c>
      <c r="AD354">
        <v>1</v>
      </c>
      <c r="AE354">
        <v>6</v>
      </c>
      <c r="AF354">
        <v>126</v>
      </c>
      <c r="AG354">
        <v>0.375</v>
      </c>
      <c r="AH354" s="4">
        <v>0</v>
      </c>
      <c r="AI354">
        <v>0</v>
      </c>
      <c r="AJ354" s="4">
        <v>0</v>
      </c>
      <c r="AK354">
        <v>0</v>
      </c>
      <c r="AL354" s="4">
        <v>4</v>
      </c>
      <c r="AM354">
        <v>0.25</v>
      </c>
      <c r="AN354" s="4">
        <v>1</v>
      </c>
      <c r="AO354">
        <v>6.25E-2</v>
      </c>
      <c r="AP354" s="4">
        <v>0</v>
      </c>
      <c r="AQ354">
        <v>0</v>
      </c>
      <c r="AR354" s="4">
        <v>0</v>
      </c>
      <c r="AS354">
        <v>0</v>
      </c>
      <c r="AT354" s="4">
        <v>0</v>
      </c>
      <c r="AU354" s="4">
        <v>0</v>
      </c>
      <c r="AV354" s="4">
        <v>4</v>
      </c>
      <c r="AW354">
        <v>2.6666666666666665</v>
      </c>
      <c r="AX354" s="4">
        <f t="shared" si="5"/>
        <v>6</v>
      </c>
      <c r="AY354" s="4">
        <v>0</v>
      </c>
      <c r="AZ354" s="4">
        <v>0</v>
      </c>
    </row>
    <row r="355" spans="1:52" x14ac:dyDescent="0.25">
      <c r="A355" s="4">
        <v>2017</v>
      </c>
      <c r="B355" s="4" t="s">
        <v>52</v>
      </c>
      <c r="C355" t="s">
        <v>284</v>
      </c>
      <c r="D355" t="s">
        <v>203</v>
      </c>
      <c r="E355" t="s">
        <v>715</v>
      </c>
      <c r="F355" s="4">
        <v>15</v>
      </c>
      <c r="G355">
        <v>1</v>
      </c>
      <c r="H355">
        <v>3</v>
      </c>
      <c r="I355">
        <v>15</v>
      </c>
      <c r="J355">
        <v>16.066666666666666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11</v>
      </c>
      <c r="Q355">
        <v>31</v>
      </c>
      <c r="R355">
        <v>5</v>
      </c>
      <c r="S355">
        <v>49</v>
      </c>
      <c r="T355">
        <v>2</v>
      </c>
      <c r="U355">
        <v>82</v>
      </c>
      <c r="V355">
        <v>1</v>
      </c>
      <c r="W355">
        <v>29</v>
      </c>
      <c r="X355">
        <v>13</v>
      </c>
      <c r="Y355">
        <v>88.07692307692308</v>
      </c>
      <c r="Z355">
        <v>2</v>
      </c>
      <c r="AA355">
        <v>1296</v>
      </c>
      <c r="AB355">
        <v>13</v>
      </c>
      <c r="AC355">
        <v>148</v>
      </c>
      <c r="AD355">
        <v>0.8666666666666667</v>
      </c>
      <c r="AE355">
        <v>5</v>
      </c>
      <c r="AF355">
        <v>65</v>
      </c>
      <c r="AG355">
        <v>0.33333333333333331</v>
      </c>
      <c r="AH355" s="4">
        <v>0</v>
      </c>
      <c r="AI355">
        <v>0</v>
      </c>
      <c r="AJ355" s="4">
        <v>1</v>
      </c>
      <c r="AK355">
        <v>0.5</v>
      </c>
      <c r="AL355" s="4">
        <v>2</v>
      </c>
      <c r="AM355">
        <v>0.15384615384615385</v>
      </c>
      <c r="AN355" s="4">
        <v>0</v>
      </c>
      <c r="AO355">
        <v>0</v>
      </c>
      <c r="AP355" s="4">
        <v>0</v>
      </c>
      <c r="AQ355">
        <v>0</v>
      </c>
      <c r="AR355" s="4">
        <v>0</v>
      </c>
      <c r="AS355">
        <v>0</v>
      </c>
      <c r="AT355" s="4">
        <v>0</v>
      </c>
      <c r="AU355" s="4">
        <v>0</v>
      </c>
      <c r="AV355" s="4">
        <v>0</v>
      </c>
      <c r="AW355">
        <v>3</v>
      </c>
      <c r="AX355" s="4">
        <f t="shared" si="5"/>
        <v>5</v>
      </c>
      <c r="AY355" s="4">
        <v>1</v>
      </c>
      <c r="AZ355" s="4">
        <v>50</v>
      </c>
    </row>
    <row r="356" spans="1:52" x14ac:dyDescent="0.25">
      <c r="A356" s="4">
        <v>2017</v>
      </c>
      <c r="B356" s="4" t="s">
        <v>52</v>
      </c>
      <c r="C356" t="s">
        <v>284</v>
      </c>
      <c r="D356" t="s">
        <v>222</v>
      </c>
      <c r="E356" t="s">
        <v>733</v>
      </c>
      <c r="F356" s="4">
        <v>8</v>
      </c>
      <c r="G356">
        <v>3</v>
      </c>
      <c r="H356">
        <v>4</v>
      </c>
      <c r="I356">
        <v>8</v>
      </c>
      <c r="J356">
        <v>10.125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8</v>
      </c>
      <c r="Q356">
        <v>16</v>
      </c>
      <c r="R356">
        <v>3</v>
      </c>
      <c r="S356">
        <v>110</v>
      </c>
      <c r="T356">
        <v>6</v>
      </c>
      <c r="U356">
        <v>242</v>
      </c>
      <c r="V356">
        <v>0</v>
      </c>
      <c r="W356">
        <v>0</v>
      </c>
      <c r="X356">
        <v>2</v>
      </c>
      <c r="Y356">
        <v>163</v>
      </c>
      <c r="Z356">
        <v>0</v>
      </c>
      <c r="AA356">
        <v>0</v>
      </c>
      <c r="AB356">
        <v>2</v>
      </c>
      <c r="AC356">
        <v>225</v>
      </c>
      <c r="AD356">
        <v>0.25</v>
      </c>
      <c r="AE356">
        <v>0</v>
      </c>
      <c r="AF356">
        <v>0</v>
      </c>
      <c r="AG356">
        <v>0</v>
      </c>
      <c r="AH356" s="4">
        <v>5</v>
      </c>
      <c r="AI356">
        <v>0</v>
      </c>
      <c r="AJ356" s="4">
        <v>0</v>
      </c>
      <c r="AK356">
        <v>0</v>
      </c>
      <c r="AL356" s="4">
        <v>1</v>
      </c>
      <c r="AM356">
        <v>0.5</v>
      </c>
      <c r="AN356" s="4">
        <v>0</v>
      </c>
      <c r="AO356">
        <v>0</v>
      </c>
      <c r="AP356" s="4">
        <v>0</v>
      </c>
      <c r="AQ356">
        <v>0</v>
      </c>
      <c r="AR356" s="4">
        <v>0</v>
      </c>
      <c r="AS356">
        <v>0</v>
      </c>
      <c r="AT356" s="4">
        <v>0</v>
      </c>
      <c r="AU356" s="4">
        <v>0</v>
      </c>
      <c r="AV356" s="4">
        <v>0</v>
      </c>
      <c r="AW356">
        <v>2</v>
      </c>
      <c r="AX356" s="4">
        <f t="shared" si="5"/>
        <v>4</v>
      </c>
      <c r="AY356" s="4">
        <v>0</v>
      </c>
      <c r="AZ356" s="4">
        <v>0</v>
      </c>
    </row>
    <row r="357" spans="1:52" x14ac:dyDescent="0.25">
      <c r="A357" s="4">
        <v>2017</v>
      </c>
      <c r="B357" s="4" t="s">
        <v>52</v>
      </c>
      <c r="C357" t="s">
        <v>284</v>
      </c>
      <c r="D357" t="s">
        <v>207</v>
      </c>
      <c r="E357" t="s">
        <v>719</v>
      </c>
      <c r="F357" s="4">
        <v>7</v>
      </c>
      <c r="G357">
        <v>1</v>
      </c>
      <c r="H357">
        <v>4</v>
      </c>
      <c r="I357">
        <v>7</v>
      </c>
      <c r="J357">
        <v>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7</v>
      </c>
      <c r="Q357">
        <v>31</v>
      </c>
      <c r="R357">
        <v>1</v>
      </c>
      <c r="S357">
        <v>151</v>
      </c>
      <c r="T357">
        <v>4</v>
      </c>
      <c r="U357">
        <v>289.75</v>
      </c>
      <c r="V357">
        <v>4</v>
      </c>
      <c r="W357">
        <v>18.75</v>
      </c>
      <c r="X357">
        <v>3</v>
      </c>
      <c r="Y357">
        <v>144.33333333333334</v>
      </c>
      <c r="Z357">
        <v>1</v>
      </c>
      <c r="AA357">
        <v>536</v>
      </c>
      <c r="AB357">
        <v>3</v>
      </c>
      <c r="AC357">
        <v>190</v>
      </c>
      <c r="AD357">
        <v>0.42857142857142855</v>
      </c>
      <c r="AE357">
        <v>2</v>
      </c>
      <c r="AF357">
        <v>196</v>
      </c>
      <c r="AG357">
        <v>0.2857142857142857</v>
      </c>
      <c r="AH357" s="4">
        <v>2</v>
      </c>
      <c r="AI357">
        <v>0</v>
      </c>
      <c r="AJ357" s="4">
        <v>0</v>
      </c>
      <c r="AK357">
        <v>0</v>
      </c>
      <c r="AL357" s="4">
        <v>1</v>
      </c>
      <c r="AM357">
        <v>0.33333333333333331</v>
      </c>
      <c r="AN357" s="4">
        <v>0</v>
      </c>
      <c r="AO357">
        <v>0</v>
      </c>
      <c r="AP357" s="4">
        <v>0</v>
      </c>
      <c r="AQ357">
        <v>0</v>
      </c>
      <c r="AR357" s="4">
        <v>0</v>
      </c>
      <c r="AS357">
        <v>0</v>
      </c>
      <c r="AT357" s="4">
        <v>0</v>
      </c>
      <c r="AU357" s="4">
        <v>0</v>
      </c>
      <c r="AV357" s="4">
        <v>0</v>
      </c>
      <c r="AW357">
        <v>1.1666666666666667</v>
      </c>
      <c r="AX357" s="4">
        <f t="shared" si="5"/>
        <v>6</v>
      </c>
      <c r="AY357" s="4">
        <v>1</v>
      </c>
      <c r="AZ357" s="4">
        <v>120</v>
      </c>
    </row>
    <row r="358" spans="1:52" x14ac:dyDescent="0.25">
      <c r="A358" s="4">
        <v>2017</v>
      </c>
      <c r="B358" s="4" t="s">
        <v>52</v>
      </c>
      <c r="C358" t="s">
        <v>284</v>
      </c>
      <c r="D358" t="s">
        <v>87</v>
      </c>
      <c r="E358" t="s">
        <v>606</v>
      </c>
      <c r="F358" s="4">
        <v>2</v>
      </c>
      <c r="G358">
        <v>0</v>
      </c>
      <c r="H358">
        <v>0</v>
      </c>
      <c r="I358">
        <v>1</v>
      </c>
      <c r="J358">
        <v>4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 s="4">
        <v>0</v>
      </c>
      <c r="AI358">
        <v>0</v>
      </c>
      <c r="AJ358" s="4">
        <v>0</v>
      </c>
      <c r="AK358">
        <v>0</v>
      </c>
      <c r="AL358" s="4">
        <v>0</v>
      </c>
      <c r="AM358">
        <v>0</v>
      </c>
      <c r="AN358" s="4">
        <v>0</v>
      </c>
      <c r="AO358">
        <v>0</v>
      </c>
      <c r="AP358" s="4">
        <v>0</v>
      </c>
      <c r="AQ358">
        <v>0</v>
      </c>
      <c r="AR358" s="4">
        <v>0</v>
      </c>
      <c r="AS358">
        <v>0</v>
      </c>
      <c r="AT358" s="4">
        <v>0</v>
      </c>
      <c r="AU358" s="4">
        <v>0</v>
      </c>
      <c r="AV358" s="4">
        <v>0</v>
      </c>
      <c r="AW358">
        <v>1</v>
      </c>
      <c r="AX358" s="4">
        <f t="shared" si="5"/>
        <v>2</v>
      </c>
      <c r="AY358" s="4">
        <v>0</v>
      </c>
      <c r="AZ358" s="4">
        <v>0</v>
      </c>
    </row>
    <row r="359" spans="1:52" x14ac:dyDescent="0.25">
      <c r="A359" s="4">
        <v>2017</v>
      </c>
      <c r="B359" s="4" t="s">
        <v>52</v>
      </c>
      <c r="C359" t="s">
        <v>284</v>
      </c>
      <c r="D359" t="s">
        <v>292</v>
      </c>
      <c r="E359" t="s">
        <v>798</v>
      </c>
      <c r="F359" s="4">
        <v>2</v>
      </c>
      <c r="G359">
        <v>0</v>
      </c>
      <c r="H359">
        <v>0</v>
      </c>
      <c r="I359">
        <v>2</v>
      </c>
      <c r="J359">
        <v>8.5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2</v>
      </c>
      <c r="Q359">
        <v>18</v>
      </c>
      <c r="R359">
        <v>0</v>
      </c>
      <c r="S359">
        <v>0</v>
      </c>
      <c r="T359">
        <v>2</v>
      </c>
      <c r="U359">
        <v>140.5</v>
      </c>
      <c r="V359">
        <v>2</v>
      </c>
      <c r="W359">
        <v>3</v>
      </c>
      <c r="X359">
        <v>0</v>
      </c>
      <c r="Y359">
        <v>0</v>
      </c>
      <c r="Z359">
        <v>2</v>
      </c>
      <c r="AA359">
        <v>620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 s="4">
        <v>0</v>
      </c>
      <c r="AI359">
        <v>0</v>
      </c>
      <c r="AJ359" s="4">
        <v>0</v>
      </c>
      <c r="AK359">
        <v>0</v>
      </c>
      <c r="AL359" s="4">
        <v>0</v>
      </c>
      <c r="AM359">
        <v>0</v>
      </c>
      <c r="AN359" s="4">
        <v>0</v>
      </c>
      <c r="AO359">
        <v>0</v>
      </c>
      <c r="AP359" s="4">
        <v>0</v>
      </c>
      <c r="AQ359">
        <v>0</v>
      </c>
      <c r="AR359" s="4">
        <v>0</v>
      </c>
      <c r="AS359">
        <v>0</v>
      </c>
      <c r="AT359" s="4">
        <v>0</v>
      </c>
      <c r="AU359" s="4">
        <v>0</v>
      </c>
      <c r="AV359" s="4">
        <v>0</v>
      </c>
      <c r="AW359">
        <v>1</v>
      </c>
      <c r="AX359" s="4">
        <f t="shared" si="5"/>
        <v>2</v>
      </c>
      <c r="AY359" s="4">
        <v>1</v>
      </c>
      <c r="AZ359" s="4">
        <v>23</v>
      </c>
    </row>
    <row r="360" spans="1:52" x14ac:dyDescent="0.25">
      <c r="A360" s="4">
        <v>2017</v>
      </c>
      <c r="B360" s="4" t="s">
        <v>52</v>
      </c>
      <c r="C360" t="s">
        <v>284</v>
      </c>
      <c r="D360" t="s">
        <v>230</v>
      </c>
      <c r="E360" t="s">
        <v>741</v>
      </c>
      <c r="F360" s="4">
        <v>1</v>
      </c>
      <c r="G360">
        <v>1</v>
      </c>
      <c r="H360">
        <v>2</v>
      </c>
      <c r="I360">
        <v>1</v>
      </c>
      <c r="J360">
        <v>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25</v>
      </c>
      <c r="R360">
        <v>1</v>
      </c>
      <c r="S360">
        <v>86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227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 s="4">
        <v>0</v>
      </c>
      <c r="AI360">
        <v>0</v>
      </c>
      <c r="AJ360" s="4">
        <v>0</v>
      </c>
      <c r="AK360">
        <v>0</v>
      </c>
      <c r="AL360" s="4">
        <v>0</v>
      </c>
      <c r="AM360">
        <v>0</v>
      </c>
      <c r="AN360" s="4">
        <v>0</v>
      </c>
      <c r="AO360">
        <v>0</v>
      </c>
      <c r="AP360" s="4">
        <v>0</v>
      </c>
      <c r="AQ360">
        <v>0</v>
      </c>
      <c r="AR360" s="4">
        <v>0</v>
      </c>
      <c r="AS360">
        <v>0</v>
      </c>
      <c r="AT360" s="4">
        <v>0</v>
      </c>
      <c r="AU360" s="4">
        <v>0</v>
      </c>
      <c r="AV360" s="4">
        <v>0</v>
      </c>
      <c r="AW360">
        <v>1</v>
      </c>
      <c r="AX360" s="4">
        <f t="shared" si="5"/>
        <v>1</v>
      </c>
      <c r="AY360" s="4">
        <v>0</v>
      </c>
      <c r="AZ360" s="4">
        <v>0</v>
      </c>
    </row>
    <row r="361" spans="1:52" x14ac:dyDescent="0.25">
      <c r="A361" s="4">
        <v>2017</v>
      </c>
      <c r="B361" s="4" t="s">
        <v>52</v>
      </c>
      <c r="C361" t="s">
        <v>284</v>
      </c>
      <c r="D361" t="s">
        <v>293</v>
      </c>
      <c r="E361" t="s">
        <v>799</v>
      </c>
      <c r="F361" s="4">
        <v>1</v>
      </c>
      <c r="G361">
        <v>0</v>
      </c>
      <c r="H361">
        <v>0</v>
      </c>
      <c r="I361">
        <v>1</v>
      </c>
      <c r="J361">
        <v>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67</v>
      </c>
      <c r="R361">
        <v>0</v>
      </c>
      <c r="S361">
        <v>0</v>
      </c>
      <c r="T361">
        <v>1</v>
      </c>
      <c r="U361">
        <v>297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655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 s="4">
        <v>1</v>
      </c>
      <c r="AI361">
        <v>1</v>
      </c>
      <c r="AJ361" s="4">
        <v>0</v>
      </c>
      <c r="AK361">
        <v>0</v>
      </c>
      <c r="AL361" s="4">
        <v>0</v>
      </c>
      <c r="AM361">
        <v>0</v>
      </c>
      <c r="AN361" s="4">
        <v>0</v>
      </c>
      <c r="AO361">
        <v>0</v>
      </c>
      <c r="AP361" s="4">
        <v>0</v>
      </c>
      <c r="AQ361">
        <v>0</v>
      </c>
      <c r="AR361" s="4">
        <v>0</v>
      </c>
      <c r="AS361">
        <v>0</v>
      </c>
      <c r="AT361" s="4">
        <v>0</v>
      </c>
      <c r="AU361" s="4">
        <v>0</v>
      </c>
      <c r="AV361" s="4">
        <v>0</v>
      </c>
      <c r="AW361">
        <v>1</v>
      </c>
      <c r="AX361" s="4">
        <f t="shared" si="5"/>
        <v>1</v>
      </c>
      <c r="AY361" s="4">
        <v>0</v>
      </c>
      <c r="AZ361" s="4">
        <v>0</v>
      </c>
    </row>
    <row r="362" spans="1:52" x14ac:dyDescent="0.25">
      <c r="A362" s="4">
        <v>2017</v>
      </c>
      <c r="B362" s="4" t="s">
        <v>294</v>
      </c>
      <c r="C362" t="s">
        <v>53</v>
      </c>
      <c r="D362" t="s">
        <v>58</v>
      </c>
      <c r="E362" t="s">
        <v>577</v>
      </c>
      <c r="F362" s="4">
        <v>281</v>
      </c>
      <c r="G362">
        <v>24</v>
      </c>
      <c r="H362">
        <v>5</v>
      </c>
      <c r="I362">
        <v>279</v>
      </c>
      <c r="J362">
        <v>7.9390681003584227</v>
      </c>
      <c r="K362">
        <v>0</v>
      </c>
      <c r="L362">
        <v>0</v>
      </c>
      <c r="M362">
        <v>249</v>
      </c>
      <c r="N362">
        <v>1513</v>
      </c>
      <c r="O362">
        <v>0.88612099644128117</v>
      </c>
      <c r="P362">
        <v>203</v>
      </c>
      <c r="Q362">
        <v>18</v>
      </c>
      <c r="R362">
        <v>110</v>
      </c>
      <c r="S362">
        <v>49</v>
      </c>
      <c r="T362">
        <v>44</v>
      </c>
      <c r="U362">
        <v>231.13636363636363</v>
      </c>
      <c r="V362">
        <v>42</v>
      </c>
      <c r="W362">
        <v>59.19047619047619</v>
      </c>
      <c r="X362">
        <v>211</v>
      </c>
      <c r="Y362">
        <v>132.65402843601896</v>
      </c>
      <c r="Z362">
        <v>39</v>
      </c>
      <c r="AA362">
        <v>404</v>
      </c>
      <c r="AB362">
        <v>237</v>
      </c>
      <c r="AC362">
        <v>148</v>
      </c>
      <c r="AD362">
        <v>0.84341637010676151</v>
      </c>
      <c r="AE362">
        <v>102</v>
      </c>
      <c r="AF362">
        <v>102</v>
      </c>
      <c r="AG362">
        <v>0.36298932384341637</v>
      </c>
      <c r="AH362" s="4">
        <v>21</v>
      </c>
      <c r="AI362">
        <v>0.53846153846153844</v>
      </c>
      <c r="AJ362" s="4">
        <v>6</v>
      </c>
      <c r="AK362">
        <v>0.15384615384615385</v>
      </c>
      <c r="AL362" s="4">
        <v>38</v>
      </c>
      <c r="AM362">
        <v>0.16033755274261605</v>
      </c>
      <c r="AN362" s="4">
        <v>25</v>
      </c>
      <c r="AO362">
        <v>0.10548523206751055</v>
      </c>
      <c r="AP362" s="4">
        <v>0</v>
      </c>
      <c r="AQ362">
        <v>0</v>
      </c>
      <c r="AR362" s="4">
        <v>0</v>
      </c>
      <c r="AS362">
        <v>0</v>
      </c>
      <c r="AT362" s="4">
        <v>0</v>
      </c>
      <c r="AU362" s="4">
        <v>16</v>
      </c>
      <c r="AV362" s="4">
        <v>1</v>
      </c>
      <c r="AW362">
        <v>2.4649122807017543</v>
      </c>
      <c r="AX362" s="4">
        <f t="shared" si="5"/>
        <v>114</v>
      </c>
      <c r="AY362" s="4">
        <v>42</v>
      </c>
      <c r="AZ362" s="4">
        <v>149</v>
      </c>
    </row>
    <row r="363" spans="1:52" x14ac:dyDescent="0.25">
      <c r="A363" s="4">
        <v>2017</v>
      </c>
      <c r="B363" s="4" t="s">
        <v>294</v>
      </c>
      <c r="C363" t="s">
        <v>53</v>
      </c>
      <c r="D363" t="s">
        <v>56</v>
      </c>
      <c r="E363" t="s">
        <v>575</v>
      </c>
      <c r="F363" s="4">
        <v>262</v>
      </c>
      <c r="G363">
        <v>257</v>
      </c>
      <c r="H363">
        <v>2</v>
      </c>
      <c r="I363">
        <v>261</v>
      </c>
      <c r="J363">
        <v>2.9003831417624522</v>
      </c>
      <c r="K363">
        <v>0</v>
      </c>
      <c r="L363">
        <v>0</v>
      </c>
      <c r="M363">
        <v>260</v>
      </c>
      <c r="N363">
        <v>779</v>
      </c>
      <c r="O363">
        <v>0.99236641221374045</v>
      </c>
      <c r="P363">
        <v>199</v>
      </c>
      <c r="Q363">
        <v>11</v>
      </c>
      <c r="R363">
        <v>38</v>
      </c>
      <c r="S363">
        <v>27</v>
      </c>
      <c r="T363">
        <v>9</v>
      </c>
      <c r="U363">
        <v>188.44444444444446</v>
      </c>
      <c r="V363">
        <v>9</v>
      </c>
      <c r="W363">
        <v>17.666666666666668</v>
      </c>
      <c r="X363">
        <v>252</v>
      </c>
      <c r="Y363">
        <v>105.51587301587301</v>
      </c>
      <c r="Z363">
        <v>9</v>
      </c>
      <c r="AA363">
        <v>249</v>
      </c>
      <c r="AB363">
        <v>250</v>
      </c>
      <c r="AC363">
        <v>110</v>
      </c>
      <c r="AD363">
        <v>0.95419847328244278</v>
      </c>
      <c r="AE363">
        <v>24</v>
      </c>
      <c r="AF363">
        <v>53</v>
      </c>
      <c r="AG363">
        <v>9.1603053435114504E-2</v>
      </c>
      <c r="AH363" s="4">
        <v>2</v>
      </c>
      <c r="AI363">
        <v>0.22222222222222221</v>
      </c>
      <c r="AJ363" s="4">
        <v>2</v>
      </c>
      <c r="AK363">
        <v>0.22222222222222221</v>
      </c>
      <c r="AL363" s="4">
        <v>6</v>
      </c>
      <c r="AM363">
        <v>2.4E-2</v>
      </c>
      <c r="AN363" s="4">
        <v>11</v>
      </c>
      <c r="AO363">
        <v>4.3999999999999997E-2</v>
      </c>
      <c r="AP363" s="4">
        <v>8</v>
      </c>
      <c r="AQ363">
        <v>3.0534351145038167E-2</v>
      </c>
      <c r="AR363" s="4">
        <v>13</v>
      </c>
      <c r="AS363">
        <v>4.9618320610687022E-2</v>
      </c>
      <c r="AT363" s="4">
        <v>0</v>
      </c>
      <c r="AU363" s="4">
        <v>1</v>
      </c>
      <c r="AV363" s="4">
        <v>0</v>
      </c>
      <c r="AW363">
        <v>1.8985507246376812</v>
      </c>
      <c r="AX363" s="4">
        <f t="shared" si="5"/>
        <v>138</v>
      </c>
      <c r="AY363" s="4">
        <v>1</v>
      </c>
      <c r="AZ363" s="4">
        <v>133</v>
      </c>
    </row>
    <row r="364" spans="1:52" x14ac:dyDescent="0.25">
      <c r="A364" s="4">
        <v>2017</v>
      </c>
      <c r="B364" s="4" t="s">
        <v>294</v>
      </c>
      <c r="C364" t="s">
        <v>53</v>
      </c>
      <c r="D364" t="s">
        <v>54</v>
      </c>
      <c r="E364" t="s">
        <v>573</v>
      </c>
      <c r="F364" s="4">
        <v>255</v>
      </c>
      <c r="G364">
        <v>29</v>
      </c>
      <c r="H364">
        <v>5</v>
      </c>
      <c r="I364">
        <v>255</v>
      </c>
      <c r="J364">
        <v>4.3529411764705879</v>
      </c>
      <c r="K364">
        <v>0</v>
      </c>
      <c r="L364">
        <v>0</v>
      </c>
      <c r="M364">
        <v>215</v>
      </c>
      <c r="N364">
        <v>1210</v>
      </c>
      <c r="O364">
        <v>0.84313725490196079</v>
      </c>
      <c r="P364">
        <v>202</v>
      </c>
      <c r="Q364">
        <v>24</v>
      </c>
      <c r="R364">
        <v>100</v>
      </c>
      <c r="S364">
        <v>68</v>
      </c>
      <c r="T364">
        <v>48</v>
      </c>
      <c r="U364">
        <v>214.14583333333334</v>
      </c>
      <c r="V364">
        <v>47</v>
      </c>
      <c r="W364">
        <v>32.042553191489361</v>
      </c>
      <c r="X364">
        <v>187</v>
      </c>
      <c r="Y364">
        <v>175.35294117647058</v>
      </c>
      <c r="Z364">
        <v>38</v>
      </c>
      <c r="AA364">
        <v>520</v>
      </c>
      <c r="AB364">
        <v>204</v>
      </c>
      <c r="AC364">
        <v>185</v>
      </c>
      <c r="AD364">
        <v>0.8</v>
      </c>
      <c r="AE364">
        <v>63</v>
      </c>
      <c r="AF364">
        <v>132</v>
      </c>
      <c r="AG364">
        <v>0.24705882352941178</v>
      </c>
      <c r="AH364" s="4">
        <v>24</v>
      </c>
      <c r="AI364">
        <v>0.63157894736842102</v>
      </c>
      <c r="AJ364" s="4">
        <v>5</v>
      </c>
      <c r="AK364">
        <v>0.13157894736842105</v>
      </c>
      <c r="AL364" s="4">
        <v>45</v>
      </c>
      <c r="AM364">
        <v>0.22058823529411764</v>
      </c>
      <c r="AN364" s="4">
        <v>26</v>
      </c>
      <c r="AO364">
        <v>0.12745098039215685</v>
      </c>
      <c r="AP364" s="4">
        <v>0</v>
      </c>
      <c r="AQ364">
        <v>0</v>
      </c>
      <c r="AR364" s="4">
        <v>0</v>
      </c>
      <c r="AS364">
        <v>0</v>
      </c>
      <c r="AT364" s="4">
        <v>0</v>
      </c>
      <c r="AU364" s="4">
        <v>9</v>
      </c>
      <c r="AV364" s="4">
        <v>1</v>
      </c>
      <c r="AW364">
        <v>2.4757281553398056</v>
      </c>
      <c r="AX364" s="4">
        <f t="shared" si="5"/>
        <v>103.00000000000001</v>
      </c>
      <c r="AY364" s="4">
        <v>45</v>
      </c>
      <c r="AZ364" s="4">
        <v>89</v>
      </c>
    </row>
    <row r="365" spans="1:52" x14ac:dyDescent="0.25">
      <c r="A365" s="4">
        <v>2017</v>
      </c>
      <c r="B365" s="4" t="s">
        <v>294</v>
      </c>
      <c r="C365" t="s">
        <v>53</v>
      </c>
      <c r="D365" t="s">
        <v>55</v>
      </c>
      <c r="E365" t="s">
        <v>574</v>
      </c>
      <c r="F365" s="4">
        <v>253</v>
      </c>
      <c r="G365">
        <v>46</v>
      </c>
      <c r="H365">
        <v>4</v>
      </c>
      <c r="I365">
        <v>253</v>
      </c>
      <c r="J365">
        <v>7.3320158102766797</v>
      </c>
      <c r="K365">
        <v>4</v>
      </c>
      <c r="L365">
        <v>1.5810276679841896E-2</v>
      </c>
      <c r="M365">
        <v>211</v>
      </c>
      <c r="N365">
        <v>1423</v>
      </c>
      <c r="O365">
        <v>0.83399209486166004</v>
      </c>
      <c r="P365">
        <v>168</v>
      </c>
      <c r="Q365">
        <v>14</v>
      </c>
      <c r="R365">
        <v>90</v>
      </c>
      <c r="S365">
        <v>57</v>
      </c>
      <c r="T365">
        <v>34</v>
      </c>
      <c r="U365">
        <v>174.70588235294119</v>
      </c>
      <c r="V365">
        <v>31</v>
      </c>
      <c r="W365">
        <v>59.032258064516128</v>
      </c>
      <c r="X365">
        <v>205</v>
      </c>
      <c r="Y365">
        <v>108.72195121951219</v>
      </c>
      <c r="Z365">
        <v>30</v>
      </c>
      <c r="AA365">
        <v>390</v>
      </c>
      <c r="AB365">
        <v>218</v>
      </c>
      <c r="AC365">
        <v>129</v>
      </c>
      <c r="AD365">
        <v>0.86166007905138342</v>
      </c>
      <c r="AE365">
        <v>110</v>
      </c>
      <c r="AF365">
        <v>76</v>
      </c>
      <c r="AG365">
        <v>0.43478260869565216</v>
      </c>
      <c r="AH365" s="4">
        <v>9</v>
      </c>
      <c r="AI365">
        <v>0.3</v>
      </c>
      <c r="AJ365" s="4">
        <v>8</v>
      </c>
      <c r="AK365">
        <v>0.26666666666666666</v>
      </c>
      <c r="AL365" s="4">
        <v>33</v>
      </c>
      <c r="AM365">
        <v>0.15137614678899083</v>
      </c>
      <c r="AN365" s="4">
        <v>23</v>
      </c>
      <c r="AO365">
        <v>0.10550458715596331</v>
      </c>
      <c r="AP365" s="4">
        <v>0</v>
      </c>
      <c r="AQ365">
        <v>0</v>
      </c>
      <c r="AR365" s="4">
        <v>0</v>
      </c>
      <c r="AS365">
        <v>0</v>
      </c>
      <c r="AT365" s="4">
        <v>0</v>
      </c>
      <c r="AU365" s="4">
        <v>7</v>
      </c>
      <c r="AV365" s="4">
        <v>4</v>
      </c>
      <c r="AW365">
        <v>1.9921259842519685</v>
      </c>
      <c r="AX365" s="4">
        <f t="shared" si="5"/>
        <v>127</v>
      </c>
      <c r="AY365" s="4">
        <v>33</v>
      </c>
      <c r="AZ365" s="4">
        <v>99</v>
      </c>
    </row>
    <row r="366" spans="1:52" x14ac:dyDescent="0.25">
      <c r="A366" s="4">
        <v>2017</v>
      </c>
      <c r="B366" s="4" t="s">
        <v>294</v>
      </c>
      <c r="C366" t="s">
        <v>53</v>
      </c>
      <c r="D366" t="s">
        <v>57</v>
      </c>
      <c r="E366" t="s">
        <v>576</v>
      </c>
      <c r="F366" s="4">
        <v>232</v>
      </c>
      <c r="G366">
        <v>31</v>
      </c>
      <c r="H366">
        <v>1</v>
      </c>
      <c r="I366">
        <v>231</v>
      </c>
      <c r="J366">
        <v>7.3246753246753249</v>
      </c>
      <c r="K366">
        <v>2</v>
      </c>
      <c r="L366">
        <v>8.658008658008658E-3</v>
      </c>
      <c r="M366">
        <v>205</v>
      </c>
      <c r="N366">
        <v>1818</v>
      </c>
      <c r="O366">
        <v>0.88362068965517238</v>
      </c>
      <c r="P366">
        <v>170</v>
      </c>
      <c r="Q366">
        <v>24</v>
      </c>
      <c r="R366">
        <v>86</v>
      </c>
      <c r="S366">
        <v>57</v>
      </c>
      <c r="T366">
        <v>31</v>
      </c>
      <c r="U366">
        <v>188</v>
      </c>
      <c r="V366">
        <v>30</v>
      </c>
      <c r="W366">
        <v>67.8</v>
      </c>
      <c r="X366">
        <v>187</v>
      </c>
      <c r="Y366">
        <v>125.49197860962566</v>
      </c>
      <c r="Z366">
        <v>29</v>
      </c>
      <c r="AA366">
        <v>397</v>
      </c>
      <c r="AB366">
        <v>200</v>
      </c>
      <c r="AC366">
        <v>145</v>
      </c>
      <c r="AD366">
        <v>0.86206896551724133</v>
      </c>
      <c r="AE366">
        <v>96</v>
      </c>
      <c r="AF366">
        <v>83</v>
      </c>
      <c r="AG366">
        <v>0.41379310344827586</v>
      </c>
      <c r="AH366" s="4">
        <v>17</v>
      </c>
      <c r="AI366">
        <v>0.58620689655172409</v>
      </c>
      <c r="AJ366" s="4">
        <v>8</v>
      </c>
      <c r="AK366">
        <v>0.27586206896551724</v>
      </c>
      <c r="AL366" s="4">
        <v>32</v>
      </c>
      <c r="AM366">
        <v>0.16</v>
      </c>
      <c r="AN366" s="4">
        <v>27</v>
      </c>
      <c r="AO366">
        <v>0.13500000000000001</v>
      </c>
      <c r="AP366" s="4">
        <v>0</v>
      </c>
      <c r="AQ366">
        <v>0</v>
      </c>
      <c r="AR366" s="4">
        <v>0</v>
      </c>
      <c r="AS366">
        <v>0</v>
      </c>
      <c r="AT366" s="4">
        <v>0</v>
      </c>
      <c r="AU366" s="4">
        <v>12</v>
      </c>
      <c r="AV366" s="4">
        <v>1</v>
      </c>
      <c r="AW366">
        <v>2.4946236559139785</v>
      </c>
      <c r="AX366" s="4">
        <f t="shared" si="5"/>
        <v>93</v>
      </c>
      <c r="AY366" s="4">
        <v>26</v>
      </c>
      <c r="AZ366" s="4">
        <v>92</v>
      </c>
    </row>
    <row r="367" spans="1:52" x14ac:dyDescent="0.25">
      <c r="A367" s="4">
        <v>2017</v>
      </c>
      <c r="B367" s="4" t="s">
        <v>294</v>
      </c>
      <c r="C367" t="s">
        <v>53</v>
      </c>
      <c r="D367" t="s">
        <v>59</v>
      </c>
      <c r="E367" t="s">
        <v>578</v>
      </c>
      <c r="F367" s="4">
        <v>227</v>
      </c>
      <c r="G367">
        <v>153</v>
      </c>
      <c r="H367">
        <v>4</v>
      </c>
      <c r="I367">
        <v>227</v>
      </c>
      <c r="J367">
        <v>7.0969162995594717</v>
      </c>
      <c r="K367">
        <v>2</v>
      </c>
      <c r="L367">
        <v>8.8105726872246704E-3</v>
      </c>
      <c r="M367">
        <v>207</v>
      </c>
      <c r="N367">
        <v>302</v>
      </c>
      <c r="O367">
        <v>0.91189427312775329</v>
      </c>
      <c r="P367">
        <v>169</v>
      </c>
      <c r="Q367">
        <v>8</v>
      </c>
      <c r="R367">
        <v>24</v>
      </c>
      <c r="S367">
        <v>17</v>
      </c>
      <c r="T367">
        <v>4</v>
      </c>
      <c r="U367">
        <v>226.5</v>
      </c>
      <c r="V367">
        <v>4</v>
      </c>
      <c r="W367">
        <v>8.5</v>
      </c>
      <c r="X367">
        <v>222</v>
      </c>
      <c r="Y367">
        <v>81.072072072072075</v>
      </c>
      <c r="Z367">
        <v>4</v>
      </c>
      <c r="AA367">
        <v>289</v>
      </c>
      <c r="AB367">
        <v>223</v>
      </c>
      <c r="AC367">
        <v>98</v>
      </c>
      <c r="AD367">
        <v>0.98237885462555063</v>
      </c>
      <c r="AE367">
        <v>43</v>
      </c>
      <c r="AF367">
        <v>85</v>
      </c>
      <c r="AG367">
        <v>0.1894273127753304</v>
      </c>
      <c r="AH367" s="4">
        <v>2</v>
      </c>
      <c r="AI367">
        <v>0.5</v>
      </c>
      <c r="AJ367" s="4">
        <v>2</v>
      </c>
      <c r="AK367">
        <v>0.5</v>
      </c>
      <c r="AL367" s="4">
        <v>2</v>
      </c>
      <c r="AM367">
        <v>8.9686098654708519E-3</v>
      </c>
      <c r="AN367" s="4">
        <v>3</v>
      </c>
      <c r="AO367">
        <v>1.3452914798206279E-2</v>
      </c>
      <c r="AP367" s="4">
        <v>4</v>
      </c>
      <c r="AQ367">
        <v>1.7621145374449341E-2</v>
      </c>
      <c r="AR367" s="4">
        <v>5</v>
      </c>
      <c r="AS367">
        <v>2.2026431718061675E-2</v>
      </c>
      <c r="AT367" s="4">
        <v>0</v>
      </c>
      <c r="AU367" s="4">
        <v>0</v>
      </c>
      <c r="AV367" s="4">
        <v>2</v>
      </c>
      <c r="AW367">
        <v>1.8160000000000001</v>
      </c>
      <c r="AX367" s="4">
        <f t="shared" si="5"/>
        <v>125</v>
      </c>
      <c r="AY367" s="4">
        <v>1</v>
      </c>
      <c r="AZ367" s="4">
        <v>200</v>
      </c>
    </row>
    <row r="368" spans="1:52" x14ac:dyDescent="0.25">
      <c r="A368" s="4">
        <v>2017</v>
      </c>
      <c r="B368" s="4" t="s">
        <v>294</v>
      </c>
      <c r="C368" t="s">
        <v>53</v>
      </c>
      <c r="D368" t="s">
        <v>61</v>
      </c>
      <c r="E368" t="s">
        <v>580</v>
      </c>
      <c r="F368" s="4">
        <v>189</v>
      </c>
      <c r="G368">
        <v>123</v>
      </c>
      <c r="H368">
        <v>4</v>
      </c>
      <c r="I368">
        <v>188</v>
      </c>
      <c r="J368">
        <v>6.2446808510638299</v>
      </c>
      <c r="K368">
        <v>0</v>
      </c>
      <c r="L368">
        <v>0</v>
      </c>
      <c r="M368">
        <v>164</v>
      </c>
      <c r="N368">
        <v>1307</v>
      </c>
      <c r="O368">
        <v>0.86772486772486768</v>
      </c>
      <c r="P368">
        <v>178</v>
      </c>
      <c r="Q368">
        <v>11</v>
      </c>
      <c r="R368">
        <v>70</v>
      </c>
      <c r="S368">
        <v>39</v>
      </c>
      <c r="T368">
        <v>71</v>
      </c>
      <c r="U368">
        <v>157.66197183098592</v>
      </c>
      <c r="V368">
        <v>67</v>
      </c>
      <c r="W368">
        <v>54</v>
      </c>
      <c r="X368">
        <v>118</v>
      </c>
      <c r="Y368">
        <v>141.25423728813558</v>
      </c>
      <c r="Z368">
        <v>53</v>
      </c>
      <c r="AA368">
        <v>411</v>
      </c>
      <c r="AB368">
        <v>110</v>
      </c>
      <c r="AC368">
        <v>175</v>
      </c>
      <c r="AD368">
        <v>0.58201058201058198</v>
      </c>
      <c r="AE368">
        <v>16</v>
      </c>
      <c r="AF368">
        <v>121</v>
      </c>
      <c r="AG368">
        <v>8.4656084656084651E-2</v>
      </c>
      <c r="AH368" s="4">
        <v>43</v>
      </c>
      <c r="AI368">
        <v>0.81132075471698117</v>
      </c>
      <c r="AJ368" s="4">
        <v>11</v>
      </c>
      <c r="AK368">
        <v>0.20754716981132076</v>
      </c>
      <c r="AL368" s="4">
        <v>43</v>
      </c>
      <c r="AM368">
        <v>0.39090909090909093</v>
      </c>
      <c r="AN368" s="4">
        <v>25</v>
      </c>
      <c r="AO368">
        <v>0.22727272727272727</v>
      </c>
      <c r="AP368" s="4">
        <v>0</v>
      </c>
      <c r="AQ368">
        <v>0</v>
      </c>
      <c r="AR368" s="4">
        <v>0</v>
      </c>
      <c r="AS368">
        <v>0</v>
      </c>
      <c r="AT368" s="4">
        <v>0</v>
      </c>
      <c r="AU368" s="4">
        <v>0</v>
      </c>
      <c r="AV368" s="4">
        <v>1</v>
      </c>
      <c r="AW368">
        <v>1.9090909090909092</v>
      </c>
      <c r="AX368" s="4">
        <f t="shared" si="5"/>
        <v>99</v>
      </c>
      <c r="AY368" s="4">
        <v>53</v>
      </c>
      <c r="AZ368" s="4">
        <v>101</v>
      </c>
    </row>
    <row r="369" spans="1:52" x14ac:dyDescent="0.25">
      <c r="A369" s="4">
        <v>2017</v>
      </c>
      <c r="B369" s="4" t="s">
        <v>294</v>
      </c>
      <c r="C369" t="s">
        <v>53</v>
      </c>
      <c r="D369" t="s">
        <v>63</v>
      </c>
      <c r="E369" t="s">
        <v>582</v>
      </c>
      <c r="F369" s="4">
        <v>171</v>
      </c>
      <c r="G369">
        <v>141</v>
      </c>
      <c r="H369">
        <v>4</v>
      </c>
      <c r="I369">
        <v>171</v>
      </c>
      <c r="J369">
        <v>7.3684210526315788</v>
      </c>
      <c r="K369">
        <v>0</v>
      </c>
      <c r="L369">
        <v>0</v>
      </c>
      <c r="M369">
        <v>170</v>
      </c>
      <c r="N369">
        <v>75</v>
      </c>
      <c r="O369">
        <v>0.99415204678362568</v>
      </c>
      <c r="P369">
        <v>139</v>
      </c>
      <c r="Q369">
        <v>10</v>
      </c>
      <c r="R369">
        <v>19</v>
      </c>
      <c r="S369">
        <v>22</v>
      </c>
      <c r="T369">
        <v>5</v>
      </c>
      <c r="U369">
        <v>170.8</v>
      </c>
      <c r="V369">
        <v>4</v>
      </c>
      <c r="W369">
        <v>27.5</v>
      </c>
      <c r="X369">
        <v>166</v>
      </c>
      <c r="Y369">
        <v>87.210843373493972</v>
      </c>
      <c r="Z369">
        <v>5</v>
      </c>
      <c r="AA369">
        <v>210</v>
      </c>
      <c r="AB369">
        <v>165</v>
      </c>
      <c r="AC369">
        <v>108</v>
      </c>
      <c r="AD369">
        <v>0.96491228070175439</v>
      </c>
      <c r="AE369">
        <v>41</v>
      </c>
      <c r="AF369">
        <v>60</v>
      </c>
      <c r="AG369">
        <v>0.23976608187134502</v>
      </c>
      <c r="AH369" s="4">
        <v>2</v>
      </c>
      <c r="AI369">
        <v>0.4</v>
      </c>
      <c r="AJ369" s="4">
        <v>0</v>
      </c>
      <c r="AK369">
        <v>0</v>
      </c>
      <c r="AL369" s="4">
        <v>2</v>
      </c>
      <c r="AM369">
        <v>1.2121212121212121E-2</v>
      </c>
      <c r="AN369" s="4">
        <v>5</v>
      </c>
      <c r="AO369">
        <v>3.0303030303030304E-2</v>
      </c>
      <c r="AP369" s="4">
        <v>4</v>
      </c>
      <c r="AQ369">
        <v>2.3391812865497075E-2</v>
      </c>
      <c r="AR369" s="4">
        <v>5</v>
      </c>
      <c r="AS369">
        <v>2.9239766081871343E-2</v>
      </c>
      <c r="AT369" s="4">
        <v>0</v>
      </c>
      <c r="AU369" s="4">
        <v>0</v>
      </c>
      <c r="AV369" s="4">
        <v>0</v>
      </c>
      <c r="AW369">
        <v>1.5688073394495412</v>
      </c>
      <c r="AX369" s="4">
        <f t="shared" si="5"/>
        <v>109</v>
      </c>
      <c r="AY369" s="4">
        <v>0</v>
      </c>
      <c r="AZ369" s="4">
        <v>0</v>
      </c>
    </row>
    <row r="370" spans="1:52" x14ac:dyDescent="0.25">
      <c r="A370" s="4">
        <v>2017</v>
      </c>
      <c r="B370" s="4" t="s">
        <v>294</v>
      </c>
      <c r="C370" t="s">
        <v>53</v>
      </c>
      <c r="D370" t="s">
        <v>65</v>
      </c>
      <c r="E370" t="s">
        <v>584</v>
      </c>
      <c r="F370" s="4">
        <v>170</v>
      </c>
      <c r="G370">
        <v>89</v>
      </c>
      <c r="H370">
        <v>4</v>
      </c>
      <c r="I370">
        <v>170</v>
      </c>
      <c r="J370">
        <v>4.947058823529412</v>
      </c>
      <c r="K370">
        <v>0</v>
      </c>
      <c r="L370">
        <v>0</v>
      </c>
      <c r="M370">
        <v>115</v>
      </c>
      <c r="N370">
        <v>3316</v>
      </c>
      <c r="O370">
        <v>0.67647058823529416</v>
      </c>
      <c r="P370">
        <v>160</v>
      </c>
      <c r="Q370">
        <v>13</v>
      </c>
      <c r="R370">
        <v>57</v>
      </c>
      <c r="S370">
        <v>65</v>
      </c>
      <c r="T370">
        <v>89</v>
      </c>
      <c r="U370">
        <v>208.12359550561797</v>
      </c>
      <c r="V370">
        <v>84</v>
      </c>
      <c r="W370">
        <v>58.607142857142854</v>
      </c>
      <c r="X370">
        <v>78</v>
      </c>
      <c r="Y370">
        <v>196.51282051282053</v>
      </c>
      <c r="Z370">
        <v>71</v>
      </c>
      <c r="AA370">
        <v>455</v>
      </c>
      <c r="AB370">
        <v>75</v>
      </c>
      <c r="AC370">
        <v>226</v>
      </c>
      <c r="AD370">
        <v>0.44117647058823528</v>
      </c>
      <c r="AE370">
        <v>11</v>
      </c>
      <c r="AF370">
        <v>159</v>
      </c>
      <c r="AG370">
        <v>6.4705882352941183E-2</v>
      </c>
      <c r="AH370" s="4">
        <v>54</v>
      </c>
      <c r="AI370">
        <v>0.76056338028169013</v>
      </c>
      <c r="AJ370" s="4">
        <v>26</v>
      </c>
      <c r="AK370">
        <v>0.36619718309859156</v>
      </c>
      <c r="AL370" s="4">
        <v>28</v>
      </c>
      <c r="AM370">
        <v>0.37333333333333335</v>
      </c>
      <c r="AN370" s="4">
        <v>12</v>
      </c>
      <c r="AO370">
        <v>0.16</v>
      </c>
      <c r="AP370" s="4">
        <v>0</v>
      </c>
      <c r="AQ370">
        <v>0</v>
      </c>
      <c r="AR370" s="4">
        <v>0</v>
      </c>
      <c r="AS370">
        <v>0</v>
      </c>
      <c r="AT370" s="4">
        <v>0</v>
      </c>
      <c r="AU370" s="4">
        <v>0</v>
      </c>
      <c r="AV370" s="4">
        <v>7</v>
      </c>
      <c r="AW370">
        <v>1.6831683168316831</v>
      </c>
      <c r="AX370" s="4">
        <f t="shared" si="5"/>
        <v>101</v>
      </c>
      <c r="AY370" s="4">
        <v>76</v>
      </c>
      <c r="AZ370" s="4">
        <v>100</v>
      </c>
    </row>
    <row r="371" spans="1:52" x14ac:dyDescent="0.25">
      <c r="A371" s="4">
        <v>2017</v>
      </c>
      <c r="B371" s="4" t="s">
        <v>294</v>
      </c>
      <c r="C371" t="s">
        <v>53</v>
      </c>
      <c r="D371" t="s">
        <v>74</v>
      </c>
      <c r="E371" t="s">
        <v>593</v>
      </c>
      <c r="F371" s="4">
        <v>168</v>
      </c>
      <c r="G371">
        <v>168</v>
      </c>
      <c r="H371">
        <v>1</v>
      </c>
      <c r="I371">
        <v>168</v>
      </c>
      <c r="J371">
        <v>5.0714285714285712</v>
      </c>
      <c r="K371">
        <v>0</v>
      </c>
      <c r="L371">
        <v>0</v>
      </c>
      <c r="M371">
        <v>168</v>
      </c>
      <c r="N371">
        <v>166</v>
      </c>
      <c r="O371">
        <v>1</v>
      </c>
      <c r="P371">
        <v>120</v>
      </c>
      <c r="Q371">
        <v>9</v>
      </c>
      <c r="R371">
        <v>15</v>
      </c>
      <c r="S371">
        <v>24</v>
      </c>
      <c r="T371">
        <v>7</v>
      </c>
      <c r="U371">
        <v>271.14285714285717</v>
      </c>
      <c r="V371">
        <v>6</v>
      </c>
      <c r="W371">
        <v>15</v>
      </c>
      <c r="X371">
        <v>161</v>
      </c>
      <c r="Y371">
        <v>100.85714285714286</v>
      </c>
      <c r="Z371">
        <v>7</v>
      </c>
      <c r="AA371">
        <v>224</v>
      </c>
      <c r="AB371">
        <v>160</v>
      </c>
      <c r="AC371">
        <v>117</v>
      </c>
      <c r="AD371">
        <v>0.95238095238095233</v>
      </c>
      <c r="AE371">
        <v>22</v>
      </c>
      <c r="AF371">
        <v>78</v>
      </c>
      <c r="AG371">
        <v>0.13095238095238096</v>
      </c>
      <c r="AH371" s="4">
        <v>1</v>
      </c>
      <c r="AI371">
        <v>0.14285714285714285</v>
      </c>
      <c r="AJ371" s="4">
        <v>1</v>
      </c>
      <c r="AK371">
        <v>0.14285714285714285</v>
      </c>
      <c r="AL371" s="4">
        <v>8</v>
      </c>
      <c r="AM371">
        <v>0.05</v>
      </c>
      <c r="AN371" s="4">
        <v>11</v>
      </c>
      <c r="AO371">
        <v>6.8750000000000006E-2</v>
      </c>
      <c r="AP371" s="4">
        <v>9</v>
      </c>
      <c r="AQ371">
        <v>5.3571428571428568E-2</v>
      </c>
      <c r="AR371" s="4">
        <v>12</v>
      </c>
      <c r="AS371">
        <v>7.1428571428571425E-2</v>
      </c>
      <c r="AT371" s="4">
        <v>0</v>
      </c>
      <c r="AU371" s="4">
        <v>0</v>
      </c>
      <c r="AV371" s="4">
        <v>0</v>
      </c>
      <c r="AW371">
        <v>1.68</v>
      </c>
      <c r="AX371" s="4">
        <f t="shared" si="5"/>
        <v>100</v>
      </c>
      <c r="AY371" s="4">
        <v>3</v>
      </c>
      <c r="AZ371" s="4">
        <v>91</v>
      </c>
    </row>
    <row r="372" spans="1:52" x14ac:dyDescent="0.25">
      <c r="A372" s="4">
        <v>2017</v>
      </c>
      <c r="B372" s="4" t="s">
        <v>294</v>
      </c>
      <c r="C372" t="s">
        <v>53</v>
      </c>
      <c r="D372" t="s">
        <v>68</v>
      </c>
      <c r="E372" t="s">
        <v>587</v>
      </c>
      <c r="F372" s="4">
        <v>161</v>
      </c>
      <c r="G372">
        <v>78</v>
      </c>
      <c r="H372">
        <v>5</v>
      </c>
      <c r="I372">
        <v>161</v>
      </c>
      <c r="J372">
        <v>6.0559006211180124</v>
      </c>
      <c r="K372">
        <v>2</v>
      </c>
      <c r="L372">
        <v>1.2422360248447204E-2</v>
      </c>
      <c r="M372">
        <v>142</v>
      </c>
      <c r="N372">
        <v>1249</v>
      </c>
      <c r="O372">
        <v>0.88198757763975155</v>
      </c>
      <c r="P372">
        <v>146</v>
      </c>
      <c r="Q372">
        <v>13</v>
      </c>
      <c r="R372">
        <v>48</v>
      </c>
      <c r="S372">
        <v>57</v>
      </c>
      <c r="T372">
        <v>63</v>
      </c>
      <c r="U372">
        <v>165.23809523809524</v>
      </c>
      <c r="V372">
        <v>60</v>
      </c>
      <c r="W372">
        <v>75.7</v>
      </c>
      <c r="X372">
        <v>96</v>
      </c>
      <c r="Y372">
        <v>160.1875</v>
      </c>
      <c r="Z372">
        <v>51</v>
      </c>
      <c r="AA372">
        <v>350</v>
      </c>
      <c r="AB372">
        <v>92</v>
      </c>
      <c r="AC372">
        <v>191</v>
      </c>
      <c r="AD372">
        <v>0.5714285714285714</v>
      </c>
      <c r="AE372">
        <v>17</v>
      </c>
      <c r="AF372">
        <v>172</v>
      </c>
      <c r="AG372">
        <v>0.10559006211180125</v>
      </c>
      <c r="AH372" s="4">
        <v>32</v>
      </c>
      <c r="AI372">
        <v>0.62745098039215685</v>
      </c>
      <c r="AJ372" s="4">
        <v>8</v>
      </c>
      <c r="AK372">
        <v>0.15686274509803921</v>
      </c>
      <c r="AL372" s="4">
        <v>25</v>
      </c>
      <c r="AM372">
        <v>0.27173913043478259</v>
      </c>
      <c r="AN372" s="4">
        <v>16</v>
      </c>
      <c r="AO372">
        <v>0.17391304347826086</v>
      </c>
      <c r="AP372" s="4">
        <v>1</v>
      </c>
      <c r="AQ372">
        <v>6.2111801242236021E-3</v>
      </c>
      <c r="AR372" s="4">
        <v>0</v>
      </c>
      <c r="AS372">
        <v>0</v>
      </c>
      <c r="AT372" s="4">
        <v>0</v>
      </c>
      <c r="AU372" s="4">
        <v>0</v>
      </c>
      <c r="AV372" s="4">
        <v>1</v>
      </c>
      <c r="AW372">
        <v>1.9166666666666667</v>
      </c>
      <c r="AX372" s="4">
        <f t="shared" si="5"/>
        <v>84</v>
      </c>
      <c r="AY372" s="4">
        <v>52</v>
      </c>
      <c r="AZ372" s="4">
        <v>128</v>
      </c>
    </row>
    <row r="373" spans="1:52" x14ac:dyDescent="0.25">
      <c r="A373" s="4">
        <v>2017</v>
      </c>
      <c r="B373" s="4" t="s">
        <v>294</v>
      </c>
      <c r="C373" t="s">
        <v>53</v>
      </c>
      <c r="D373" t="s">
        <v>60</v>
      </c>
      <c r="E373" t="s">
        <v>579</v>
      </c>
      <c r="F373" s="4">
        <v>159</v>
      </c>
      <c r="G373">
        <v>90</v>
      </c>
      <c r="H373">
        <v>4</v>
      </c>
      <c r="I373">
        <v>159</v>
      </c>
      <c r="J373">
        <v>6.2893081761006293</v>
      </c>
      <c r="K373">
        <v>6</v>
      </c>
      <c r="L373">
        <v>3.7735849056603772E-2</v>
      </c>
      <c r="M373">
        <v>144</v>
      </c>
      <c r="N373">
        <v>1526</v>
      </c>
      <c r="O373">
        <v>0.90566037735849059</v>
      </c>
      <c r="P373">
        <v>149</v>
      </c>
      <c r="Q373">
        <v>16</v>
      </c>
      <c r="R373">
        <v>46</v>
      </c>
      <c r="S373">
        <v>58</v>
      </c>
      <c r="T373">
        <v>66</v>
      </c>
      <c r="U373">
        <v>145.42424242424244</v>
      </c>
      <c r="V373">
        <v>65</v>
      </c>
      <c r="W373">
        <v>151.03076923076924</v>
      </c>
      <c r="X373">
        <v>92</v>
      </c>
      <c r="Y373">
        <v>175.52173913043478</v>
      </c>
      <c r="Z373">
        <v>55</v>
      </c>
      <c r="AA373">
        <v>372</v>
      </c>
      <c r="AB373">
        <v>90</v>
      </c>
      <c r="AC373">
        <v>224</v>
      </c>
      <c r="AD373">
        <v>0.56603773584905659</v>
      </c>
      <c r="AE373">
        <v>6</v>
      </c>
      <c r="AF373">
        <v>113</v>
      </c>
      <c r="AG373">
        <v>3.7735849056603772E-2</v>
      </c>
      <c r="AH373" s="4">
        <v>26</v>
      </c>
      <c r="AI373">
        <v>0.47272727272727272</v>
      </c>
      <c r="AJ373" s="4">
        <v>2</v>
      </c>
      <c r="AK373">
        <v>3.6363636363636362E-2</v>
      </c>
      <c r="AL373" s="4">
        <v>29</v>
      </c>
      <c r="AM373">
        <v>0.32222222222222224</v>
      </c>
      <c r="AN373" s="4">
        <v>14</v>
      </c>
      <c r="AO373">
        <v>0.15555555555555556</v>
      </c>
      <c r="AP373" s="4">
        <v>0</v>
      </c>
      <c r="AQ373">
        <v>0</v>
      </c>
      <c r="AR373" s="4">
        <v>0</v>
      </c>
      <c r="AS373">
        <v>0</v>
      </c>
      <c r="AT373" s="4">
        <v>0</v>
      </c>
      <c r="AU373" s="4">
        <v>0</v>
      </c>
      <c r="AV373" s="4">
        <v>0</v>
      </c>
      <c r="AW373">
        <v>1.8488372093023255</v>
      </c>
      <c r="AX373" s="4">
        <f t="shared" si="5"/>
        <v>86</v>
      </c>
      <c r="AY373" s="4">
        <v>46</v>
      </c>
      <c r="AZ373" s="4">
        <v>90</v>
      </c>
    </row>
    <row r="374" spans="1:52" x14ac:dyDescent="0.25">
      <c r="A374" s="4">
        <v>2017</v>
      </c>
      <c r="B374" s="4" t="s">
        <v>294</v>
      </c>
      <c r="C374" t="s">
        <v>53</v>
      </c>
      <c r="D374" t="s">
        <v>71</v>
      </c>
      <c r="E374" t="s">
        <v>590</v>
      </c>
      <c r="F374" s="4">
        <v>159</v>
      </c>
      <c r="G374">
        <v>152</v>
      </c>
      <c r="H374">
        <v>4</v>
      </c>
      <c r="I374">
        <v>159</v>
      </c>
      <c r="J374">
        <v>7.0943396226415096</v>
      </c>
      <c r="K374">
        <v>0</v>
      </c>
      <c r="L374">
        <v>0</v>
      </c>
      <c r="M374">
        <v>144</v>
      </c>
      <c r="N374">
        <v>2523</v>
      </c>
      <c r="O374">
        <v>0.90566037735849059</v>
      </c>
      <c r="P374">
        <v>114</v>
      </c>
      <c r="Q374">
        <v>10</v>
      </c>
      <c r="R374">
        <v>5</v>
      </c>
      <c r="S374">
        <v>23</v>
      </c>
      <c r="T374">
        <v>8</v>
      </c>
      <c r="U374">
        <v>212.5</v>
      </c>
      <c r="V374">
        <v>8</v>
      </c>
      <c r="W374">
        <v>29.5</v>
      </c>
      <c r="X374">
        <v>150</v>
      </c>
      <c r="Y374">
        <v>66.52</v>
      </c>
      <c r="Z374">
        <v>8</v>
      </c>
      <c r="AA374">
        <v>267</v>
      </c>
      <c r="AB374">
        <v>150</v>
      </c>
      <c r="AC374">
        <v>83</v>
      </c>
      <c r="AD374">
        <v>0.94339622641509435</v>
      </c>
      <c r="AE374">
        <v>41</v>
      </c>
      <c r="AF374">
        <v>63</v>
      </c>
      <c r="AG374">
        <v>0.25786163522012578</v>
      </c>
      <c r="AH374" s="4">
        <v>2</v>
      </c>
      <c r="AI374">
        <v>0.25</v>
      </c>
      <c r="AJ374" s="4">
        <v>3</v>
      </c>
      <c r="AK374">
        <v>0.375</v>
      </c>
      <c r="AL374" s="4">
        <v>1</v>
      </c>
      <c r="AM374">
        <v>6.6666666666666671E-3</v>
      </c>
      <c r="AN374" s="4">
        <v>6</v>
      </c>
      <c r="AO374">
        <v>0.04</v>
      </c>
      <c r="AP374" s="4">
        <v>3</v>
      </c>
      <c r="AQ374">
        <v>1.8867924528301886E-2</v>
      </c>
      <c r="AR374" s="4">
        <v>9</v>
      </c>
      <c r="AS374">
        <v>5.6603773584905662E-2</v>
      </c>
      <c r="AT374" s="4">
        <v>0</v>
      </c>
      <c r="AU374" s="4">
        <v>0</v>
      </c>
      <c r="AV374" s="4">
        <v>0</v>
      </c>
      <c r="AW374">
        <v>1.7096774193548387</v>
      </c>
      <c r="AX374" s="4">
        <f t="shared" si="5"/>
        <v>93</v>
      </c>
      <c r="AY374" s="4">
        <v>1</v>
      </c>
      <c r="AZ374" s="4">
        <v>109</v>
      </c>
    </row>
    <row r="375" spans="1:52" x14ac:dyDescent="0.25">
      <c r="A375" s="4">
        <v>2017</v>
      </c>
      <c r="B375" s="4" t="s">
        <v>294</v>
      </c>
      <c r="C375" t="s">
        <v>53</v>
      </c>
      <c r="D375" t="s">
        <v>70</v>
      </c>
      <c r="E375" t="s">
        <v>589</v>
      </c>
      <c r="F375" s="4">
        <v>157</v>
      </c>
      <c r="G375">
        <v>87</v>
      </c>
      <c r="H375">
        <v>3</v>
      </c>
      <c r="I375">
        <v>157</v>
      </c>
      <c r="J375">
        <v>5.5923566878980893</v>
      </c>
      <c r="K375">
        <v>6</v>
      </c>
      <c r="L375">
        <v>3.8216560509554139E-2</v>
      </c>
      <c r="M375">
        <v>131</v>
      </c>
      <c r="N375">
        <v>1247</v>
      </c>
      <c r="O375">
        <v>0.83439490445859876</v>
      </c>
      <c r="P375">
        <v>140</v>
      </c>
      <c r="Q375">
        <v>14</v>
      </c>
      <c r="R375">
        <v>56</v>
      </c>
      <c r="S375">
        <v>55</v>
      </c>
      <c r="T375">
        <v>65</v>
      </c>
      <c r="U375">
        <v>135.03076923076924</v>
      </c>
      <c r="V375">
        <v>66</v>
      </c>
      <c r="W375">
        <v>59.954545454545453</v>
      </c>
      <c r="X375">
        <v>89</v>
      </c>
      <c r="Y375">
        <v>154.26966292134833</v>
      </c>
      <c r="Z375">
        <v>51</v>
      </c>
      <c r="AA375">
        <v>279</v>
      </c>
      <c r="AB375">
        <v>88</v>
      </c>
      <c r="AC375">
        <v>183</v>
      </c>
      <c r="AD375">
        <v>0.56050955414012738</v>
      </c>
      <c r="AE375">
        <v>16</v>
      </c>
      <c r="AF375">
        <v>143</v>
      </c>
      <c r="AG375">
        <v>0.10191082802547771</v>
      </c>
      <c r="AH375" s="4">
        <v>36</v>
      </c>
      <c r="AI375">
        <v>0.70588235294117652</v>
      </c>
      <c r="AJ375" s="4">
        <v>9</v>
      </c>
      <c r="AK375">
        <v>0.17647058823529413</v>
      </c>
      <c r="AL375" s="4">
        <v>31</v>
      </c>
      <c r="AM375">
        <v>0.35227272727272729</v>
      </c>
      <c r="AN375" s="4">
        <v>19</v>
      </c>
      <c r="AO375">
        <v>0.21590909090909091</v>
      </c>
      <c r="AP375" s="4">
        <v>1</v>
      </c>
      <c r="AQ375">
        <v>6.369426751592357E-3</v>
      </c>
      <c r="AR375" s="4">
        <v>0</v>
      </c>
      <c r="AS375">
        <v>0</v>
      </c>
      <c r="AT375" s="4">
        <v>0</v>
      </c>
      <c r="AU375" s="4">
        <v>1</v>
      </c>
      <c r="AV375" s="4">
        <v>0</v>
      </c>
      <c r="AW375">
        <v>1.7444444444444445</v>
      </c>
      <c r="AX375" s="4">
        <f t="shared" si="5"/>
        <v>90</v>
      </c>
      <c r="AY375" s="4">
        <v>59</v>
      </c>
      <c r="AZ375" s="4">
        <v>101</v>
      </c>
    </row>
    <row r="376" spans="1:52" x14ac:dyDescent="0.25">
      <c r="A376" s="4">
        <v>2017</v>
      </c>
      <c r="B376" s="4" t="s">
        <v>294</v>
      </c>
      <c r="C376" t="s">
        <v>53</v>
      </c>
      <c r="D376" t="s">
        <v>69</v>
      </c>
      <c r="E376" t="s">
        <v>588</v>
      </c>
      <c r="F376" s="4">
        <v>155</v>
      </c>
      <c r="G376">
        <v>102</v>
      </c>
      <c r="H376">
        <v>3</v>
      </c>
      <c r="I376">
        <v>153</v>
      </c>
      <c r="J376">
        <v>5.2875816993464051</v>
      </c>
      <c r="K376">
        <v>2</v>
      </c>
      <c r="L376">
        <v>1.3071895424836602E-2</v>
      </c>
      <c r="M376">
        <v>140</v>
      </c>
      <c r="N376">
        <v>642</v>
      </c>
      <c r="O376">
        <v>0.90322580645161288</v>
      </c>
      <c r="P376">
        <v>117</v>
      </c>
      <c r="Q376">
        <v>12</v>
      </c>
      <c r="R376">
        <v>13</v>
      </c>
      <c r="S376">
        <v>22</v>
      </c>
      <c r="T376">
        <v>12</v>
      </c>
      <c r="U376">
        <v>184.25</v>
      </c>
      <c r="V376">
        <v>12</v>
      </c>
      <c r="W376">
        <v>43.166666666666664</v>
      </c>
      <c r="X376">
        <v>142</v>
      </c>
      <c r="Y376">
        <v>105.88028169014085</v>
      </c>
      <c r="Z376">
        <v>12</v>
      </c>
      <c r="AA376">
        <v>244</v>
      </c>
      <c r="AB376">
        <v>142</v>
      </c>
      <c r="AC376">
        <v>125</v>
      </c>
      <c r="AD376">
        <v>0.91612903225806452</v>
      </c>
      <c r="AE376">
        <v>22</v>
      </c>
      <c r="AF376">
        <v>91</v>
      </c>
      <c r="AG376">
        <v>0.14193548387096774</v>
      </c>
      <c r="AH376" s="4">
        <v>1</v>
      </c>
      <c r="AI376">
        <v>8.3333333333333329E-2</v>
      </c>
      <c r="AJ376" s="4">
        <v>4</v>
      </c>
      <c r="AK376">
        <v>0.33333333333333331</v>
      </c>
      <c r="AL376" s="4">
        <v>2</v>
      </c>
      <c r="AM376">
        <v>1.4084507042253521E-2</v>
      </c>
      <c r="AN376" s="4">
        <v>8</v>
      </c>
      <c r="AO376">
        <v>5.6338028169014086E-2</v>
      </c>
      <c r="AP376" s="4">
        <v>3</v>
      </c>
      <c r="AQ376">
        <v>1.935483870967742E-2</v>
      </c>
      <c r="AR376" s="4">
        <v>12</v>
      </c>
      <c r="AS376">
        <v>7.7419354838709681E-2</v>
      </c>
      <c r="AT376" s="4">
        <v>0</v>
      </c>
      <c r="AU376" s="4">
        <v>0</v>
      </c>
      <c r="AV376" s="4">
        <v>0</v>
      </c>
      <c r="AW376">
        <v>1.7032967032967032</v>
      </c>
      <c r="AX376" s="4">
        <f t="shared" si="5"/>
        <v>91</v>
      </c>
      <c r="AY376" s="4">
        <v>1</v>
      </c>
      <c r="AZ376" s="4">
        <v>97</v>
      </c>
    </row>
    <row r="377" spans="1:52" x14ac:dyDescent="0.25">
      <c r="A377" s="4">
        <v>2017</v>
      </c>
      <c r="B377" s="4" t="s">
        <v>294</v>
      </c>
      <c r="C377" t="s">
        <v>53</v>
      </c>
      <c r="D377" t="s">
        <v>67</v>
      </c>
      <c r="E377" t="s">
        <v>586</v>
      </c>
      <c r="F377" s="4">
        <v>151</v>
      </c>
      <c r="G377">
        <v>77</v>
      </c>
      <c r="H377">
        <v>7</v>
      </c>
      <c r="I377">
        <v>151</v>
      </c>
      <c r="J377">
        <v>7.0463576158940393</v>
      </c>
      <c r="K377">
        <v>6</v>
      </c>
      <c r="L377">
        <v>3.9735099337748346E-2</v>
      </c>
      <c r="M377">
        <v>137</v>
      </c>
      <c r="N377">
        <v>2204</v>
      </c>
      <c r="O377">
        <v>0.9072847682119205</v>
      </c>
      <c r="P377">
        <v>137</v>
      </c>
      <c r="Q377">
        <v>15</v>
      </c>
      <c r="R377">
        <v>39</v>
      </c>
      <c r="S377">
        <v>47</v>
      </c>
      <c r="T377">
        <v>68</v>
      </c>
      <c r="U377">
        <v>173</v>
      </c>
      <c r="V377">
        <v>67</v>
      </c>
      <c r="W377">
        <v>87.955223880597018</v>
      </c>
      <c r="X377">
        <v>83</v>
      </c>
      <c r="Y377">
        <v>141.73493975903614</v>
      </c>
      <c r="Z377">
        <v>58</v>
      </c>
      <c r="AA377">
        <v>391</v>
      </c>
      <c r="AB377">
        <v>79</v>
      </c>
      <c r="AC377">
        <v>174</v>
      </c>
      <c r="AD377">
        <v>0.52317880794701987</v>
      </c>
      <c r="AE377">
        <v>10</v>
      </c>
      <c r="AF377">
        <v>116</v>
      </c>
      <c r="AG377">
        <v>6.6225165562913912E-2</v>
      </c>
      <c r="AH377" s="4">
        <v>32</v>
      </c>
      <c r="AI377">
        <v>0.55172413793103448</v>
      </c>
      <c r="AJ377" s="4">
        <v>10</v>
      </c>
      <c r="AK377">
        <v>0.17241379310344829</v>
      </c>
      <c r="AL377" s="4">
        <v>26</v>
      </c>
      <c r="AM377">
        <v>0.32911392405063289</v>
      </c>
      <c r="AN377" s="4">
        <v>12</v>
      </c>
      <c r="AO377">
        <v>0.15189873417721519</v>
      </c>
      <c r="AP377" s="4">
        <v>1</v>
      </c>
      <c r="AQ377">
        <v>6.6225165562913907E-3</v>
      </c>
      <c r="AR377" s="4">
        <v>0</v>
      </c>
      <c r="AS377">
        <v>0</v>
      </c>
      <c r="AT377" s="4">
        <v>0</v>
      </c>
      <c r="AU377" s="4">
        <v>0</v>
      </c>
      <c r="AV377" s="4">
        <v>3</v>
      </c>
      <c r="AW377">
        <v>1.7558139534883721</v>
      </c>
      <c r="AX377" s="4">
        <f t="shared" si="5"/>
        <v>86</v>
      </c>
      <c r="AY377" s="4">
        <v>54</v>
      </c>
      <c r="AZ377" s="4">
        <v>105</v>
      </c>
    </row>
    <row r="378" spans="1:52" x14ac:dyDescent="0.25">
      <c r="A378" s="4">
        <v>2017</v>
      </c>
      <c r="B378" s="4" t="s">
        <v>294</v>
      </c>
      <c r="C378" t="s">
        <v>53</v>
      </c>
      <c r="D378" t="s">
        <v>72</v>
      </c>
      <c r="E378" t="s">
        <v>591</v>
      </c>
      <c r="F378" s="4">
        <v>148</v>
      </c>
      <c r="G378">
        <v>85</v>
      </c>
      <c r="H378">
        <v>6</v>
      </c>
      <c r="I378">
        <v>148</v>
      </c>
      <c r="J378">
        <v>9.6081081081081088</v>
      </c>
      <c r="K378">
        <v>2</v>
      </c>
      <c r="L378">
        <v>1.3513513513513514E-2</v>
      </c>
      <c r="M378">
        <v>133</v>
      </c>
      <c r="N378">
        <v>2004</v>
      </c>
      <c r="O378">
        <v>0.89864864864864868</v>
      </c>
      <c r="P378">
        <v>135</v>
      </c>
      <c r="Q378">
        <v>15</v>
      </c>
      <c r="R378">
        <v>44</v>
      </c>
      <c r="S378">
        <v>54</v>
      </c>
      <c r="T378">
        <v>74</v>
      </c>
      <c r="U378">
        <v>183.08108108108109</v>
      </c>
      <c r="V378">
        <v>69</v>
      </c>
      <c r="W378">
        <v>76.840579710144922</v>
      </c>
      <c r="X378">
        <v>74</v>
      </c>
      <c r="Y378">
        <v>151.01351351351352</v>
      </c>
      <c r="Z378">
        <v>60</v>
      </c>
      <c r="AA378">
        <v>407</v>
      </c>
      <c r="AB378">
        <v>73</v>
      </c>
      <c r="AC378">
        <v>189</v>
      </c>
      <c r="AD378">
        <v>0.49324324324324326</v>
      </c>
      <c r="AE378">
        <v>12</v>
      </c>
      <c r="AF378">
        <v>115</v>
      </c>
      <c r="AG378">
        <v>8.1081081081081086E-2</v>
      </c>
      <c r="AH378" s="4">
        <v>35</v>
      </c>
      <c r="AI378">
        <v>0.58333333333333337</v>
      </c>
      <c r="AJ378" s="4">
        <v>8</v>
      </c>
      <c r="AK378">
        <v>0.13333333333333333</v>
      </c>
      <c r="AL378" s="4">
        <v>20</v>
      </c>
      <c r="AM378">
        <v>0.27397260273972601</v>
      </c>
      <c r="AN378" s="4">
        <v>15</v>
      </c>
      <c r="AO378">
        <v>0.20547945205479451</v>
      </c>
      <c r="AP378" s="4">
        <v>0</v>
      </c>
      <c r="AQ378">
        <v>0</v>
      </c>
      <c r="AR378" s="4">
        <v>0</v>
      </c>
      <c r="AS378">
        <v>0</v>
      </c>
      <c r="AT378" s="4">
        <v>0</v>
      </c>
      <c r="AU378" s="4">
        <v>0</v>
      </c>
      <c r="AV378" s="4">
        <v>2</v>
      </c>
      <c r="AW378">
        <v>1.7011494252873562</v>
      </c>
      <c r="AX378" s="4">
        <f t="shared" si="5"/>
        <v>87</v>
      </c>
      <c r="AY378" s="4">
        <v>53</v>
      </c>
      <c r="AZ378" s="4">
        <v>97</v>
      </c>
    </row>
    <row r="379" spans="1:52" x14ac:dyDescent="0.25">
      <c r="A379" s="4">
        <v>2017</v>
      </c>
      <c r="B379" s="4" t="s">
        <v>294</v>
      </c>
      <c r="C379" t="s">
        <v>53</v>
      </c>
      <c r="D379" t="s">
        <v>64</v>
      </c>
      <c r="E379" t="s">
        <v>583</v>
      </c>
      <c r="F379" s="4">
        <v>147</v>
      </c>
      <c r="G379">
        <v>73</v>
      </c>
      <c r="H379">
        <v>3</v>
      </c>
      <c r="I379">
        <v>146</v>
      </c>
      <c r="J379">
        <v>5.3150684931506849</v>
      </c>
      <c r="K379">
        <v>4</v>
      </c>
      <c r="L379">
        <v>2.7397260273972601E-2</v>
      </c>
      <c r="M379">
        <v>120</v>
      </c>
      <c r="N379">
        <v>1378</v>
      </c>
      <c r="O379">
        <v>0.81632653061224492</v>
      </c>
      <c r="P379">
        <v>138</v>
      </c>
      <c r="Q379">
        <v>15</v>
      </c>
      <c r="R379">
        <v>41</v>
      </c>
      <c r="S379">
        <v>42</v>
      </c>
      <c r="T379">
        <v>67</v>
      </c>
      <c r="U379">
        <v>179.32835820895522</v>
      </c>
      <c r="V379">
        <v>63</v>
      </c>
      <c r="W379">
        <v>102.50793650793651</v>
      </c>
      <c r="X379">
        <v>78</v>
      </c>
      <c r="Y379">
        <v>159.93589743589743</v>
      </c>
      <c r="Z379">
        <v>50</v>
      </c>
      <c r="AA379">
        <v>342</v>
      </c>
      <c r="AB379">
        <v>78</v>
      </c>
      <c r="AC379">
        <v>191</v>
      </c>
      <c r="AD379">
        <v>0.53061224489795922</v>
      </c>
      <c r="AE379">
        <v>15</v>
      </c>
      <c r="AF379">
        <v>183</v>
      </c>
      <c r="AG379">
        <v>0.10204081632653061</v>
      </c>
      <c r="AH379" s="4">
        <v>30</v>
      </c>
      <c r="AI379">
        <v>0.6</v>
      </c>
      <c r="AJ379" s="4">
        <v>10</v>
      </c>
      <c r="AK379">
        <v>0.2</v>
      </c>
      <c r="AL379" s="4">
        <v>25</v>
      </c>
      <c r="AM379">
        <v>0.32051282051282054</v>
      </c>
      <c r="AN379" s="4">
        <v>7</v>
      </c>
      <c r="AO379">
        <v>8.9743589743589744E-2</v>
      </c>
      <c r="AP379" s="4">
        <v>0</v>
      </c>
      <c r="AQ379">
        <v>0</v>
      </c>
      <c r="AR379" s="4">
        <v>0</v>
      </c>
      <c r="AS379">
        <v>0</v>
      </c>
      <c r="AT379" s="4">
        <v>0</v>
      </c>
      <c r="AU379" s="4">
        <v>1</v>
      </c>
      <c r="AV379" s="4">
        <v>5</v>
      </c>
      <c r="AW379">
        <v>1.7294117647058824</v>
      </c>
      <c r="AX379" s="4">
        <f t="shared" si="5"/>
        <v>85</v>
      </c>
      <c r="AY379" s="4">
        <v>56</v>
      </c>
      <c r="AZ379" s="4">
        <v>114</v>
      </c>
    </row>
    <row r="380" spans="1:52" x14ac:dyDescent="0.25">
      <c r="A380" s="4">
        <v>2017</v>
      </c>
      <c r="B380" s="4" t="s">
        <v>294</v>
      </c>
      <c r="C380" t="s">
        <v>53</v>
      </c>
      <c r="D380" t="s">
        <v>82</v>
      </c>
      <c r="E380" t="s">
        <v>601</v>
      </c>
      <c r="F380" s="4">
        <v>145</v>
      </c>
      <c r="G380">
        <v>33</v>
      </c>
      <c r="H380">
        <v>0</v>
      </c>
      <c r="I380">
        <v>145</v>
      </c>
      <c r="J380">
        <v>2.7586206896551726</v>
      </c>
      <c r="K380">
        <v>0</v>
      </c>
      <c r="L380">
        <v>0</v>
      </c>
      <c r="M380">
        <v>130</v>
      </c>
      <c r="N380">
        <v>1025</v>
      </c>
      <c r="O380">
        <v>0.89655172413793105</v>
      </c>
      <c r="P380">
        <v>93</v>
      </c>
      <c r="Q380">
        <v>11</v>
      </c>
      <c r="R380">
        <v>39</v>
      </c>
      <c r="S380">
        <v>34</v>
      </c>
      <c r="T380">
        <v>16</v>
      </c>
      <c r="U380">
        <v>132.1875</v>
      </c>
      <c r="V380">
        <v>16</v>
      </c>
      <c r="W380">
        <v>46.0625</v>
      </c>
      <c r="X380">
        <v>124</v>
      </c>
      <c r="Y380">
        <v>92.233870967741936</v>
      </c>
      <c r="Z380">
        <v>15</v>
      </c>
      <c r="AA380">
        <v>269</v>
      </c>
      <c r="AB380">
        <v>128</v>
      </c>
      <c r="AC380">
        <v>108</v>
      </c>
      <c r="AD380">
        <v>0.88275862068965516</v>
      </c>
      <c r="AE380">
        <v>88</v>
      </c>
      <c r="AF380">
        <v>75</v>
      </c>
      <c r="AG380">
        <v>0.60689655172413792</v>
      </c>
      <c r="AH380" s="4">
        <v>6</v>
      </c>
      <c r="AI380">
        <v>0.4</v>
      </c>
      <c r="AJ380" s="4">
        <v>3</v>
      </c>
      <c r="AK380">
        <v>0.2</v>
      </c>
      <c r="AL380" s="4">
        <v>21</v>
      </c>
      <c r="AM380">
        <v>0.1640625</v>
      </c>
      <c r="AN380" s="4">
        <v>11</v>
      </c>
      <c r="AO380">
        <v>8.59375E-2</v>
      </c>
      <c r="AP380" s="4">
        <v>0</v>
      </c>
      <c r="AQ380">
        <v>0</v>
      </c>
      <c r="AR380" s="4">
        <v>0</v>
      </c>
      <c r="AS380">
        <v>0</v>
      </c>
      <c r="AT380" s="4">
        <v>1</v>
      </c>
      <c r="AU380" s="4">
        <v>2</v>
      </c>
      <c r="AV380" s="4">
        <v>2</v>
      </c>
      <c r="AW380">
        <v>2.377049180327869</v>
      </c>
      <c r="AX380" s="4">
        <f t="shared" si="5"/>
        <v>60.999999999999993</v>
      </c>
      <c r="AY380" s="4">
        <v>15</v>
      </c>
      <c r="AZ380" s="4">
        <v>86</v>
      </c>
    </row>
    <row r="381" spans="1:52" x14ac:dyDescent="0.25">
      <c r="A381" s="4">
        <v>2017</v>
      </c>
      <c r="B381" s="4" t="s">
        <v>294</v>
      </c>
      <c r="C381" t="s">
        <v>53</v>
      </c>
      <c r="D381" t="s">
        <v>73</v>
      </c>
      <c r="E381" t="s">
        <v>592</v>
      </c>
      <c r="F381" s="4">
        <v>143</v>
      </c>
      <c r="G381">
        <v>86</v>
      </c>
      <c r="H381">
        <v>3</v>
      </c>
      <c r="I381">
        <v>143</v>
      </c>
      <c r="J381">
        <v>6.2657342657342658</v>
      </c>
      <c r="K381">
        <v>0</v>
      </c>
      <c r="L381">
        <v>0</v>
      </c>
      <c r="M381">
        <v>127</v>
      </c>
      <c r="N381">
        <v>1063</v>
      </c>
      <c r="O381">
        <v>0.88811188811188813</v>
      </c>
      <c r="P381">
        <v>127</v>
      </c>
      <c r="Q381">
        <v>15</v>
      </c>
      <c r="R381">
        <v>44</v>
      </c>
      <c r="S381">
        <v>44</v>
      </c>
      <c r="T381">
        <v>55</v>
      </c>
      <c r="U381">
        <v>168.8909090909091</v>
      </c>
      <c r="V381">
        <v>55</v>
      </c>
      <c r="W381">
        <v>90.072727272727278</v>
      </c>
      <c r="X381">
        <v>84</v>
      </c>
      <c r="Y381">
        <v>119.5952380952381</v>
      </c>
      <c r="Z381">
        <v>48</v>
      </c>
      <c r="AA381">
        <v>337</v>
      </c>
      <c r="AB381">
        <v>81</v>
      </c>
      <c r="AC381">
        <v>149</v>
      </c>
      <c r="AD381">
        <v>0.56643356643356646</v>
      </c>
      <c r="AE381">
        <v>29</v>
      </c>
      <c r="AF381">
        <v>113</v>
      </c>
      <c r="AG381">
        <v>0.20279720279720279</v>
      </c>
      <c r="AH381" s="4">
        <v>28</v>
      </c>
      <c r="AI381">
        <v>0.58333333333333337</v>
      </c>
      <c r="AJ381" s="4">
        <v>9</v>
      </c>
      <c r="AK381">
        <v>0.1875</v>
      </c>
      <c r="AL381" s="4">
        <v>15</v>
      </c>
      <c r="AM381">
        <v>0.18518518518518517</v>
      </c>
      <c r="AN381" s="4">
        <v>6</v>
      </c>
      <c r="AO381">
        <v>7.407407407407407E-2</v>
      </c>
      <c r="AP381" s="4">
        <v>2</v>
      </c>
      <c r="AQ381">
        <v>1.3986013986013986E-2</v>
      </c>
      <c r="AR381" s="4">
        <v>1</v>
      </c>
      <c r="AS381">
        <v>6.993006993006993E-3</v>
      </c>
      <c r="AT381" s="4">
        <v>0</v>
      </c>
      <c r="AU381" s="4">
        <v>0</v>
      </c>
      <c r="AV381" s="4">
        <v>0</v>
      </c>
      <c r="AW381">
        <v>1.7654320987654322</v>
      </c>
      <c r="AX381" s="4">
        <f t="shared" si="5"/>
        <v>81</v>
      </c>
      <c r="AY381" s="4">
        <v>44</v>
      </c>
      <c r="AZ381" s="4">
        <v>97</v>
      </c>
    </row>
    <row r="382" spans="1:52" x14ac:dyDescent="0.25">
      <c r="A382" s="4">
        <v>2017</v>
      </c>
      <c r="B382" s="4" t="s">
        <v>294</v>
      </c>
      <c r="C382" t="s">
        <v>53</v>
      </c>
      <c r="D382" t="s">
        <v>75</v>
      </c>
      <c r="E382" t="s">
        <v>594</v>
      </c>
      <c r="F382" s="4">
        <v>141</v>
      </c>
      <c r="G382">
        <v>73</v>
      </c>
      <c r="H382">
        <v>3</v>
      </c>
      <c r="I382">
        <v>141</v>
      </c>
      <c r="J382">
        <v>5.3475177304964543</v>
      </c>
      <c r="K382">
        <v>2</v>
      </c>
      <c r="L382">
        <v>1.4184397163120567E-2</v>
      </c>
      <c r="M382">
        <v>106</v>
      </c>
      <c r="N382">
        <v>3430</v>
      </c>
      <c r="O382">
        <v>0.75177304964539005</v>
      </c>
      <c r="P382">
        <v>127</v>
      </c>
      <c r="Q382">
        <v>14</v>
      </c>
      <c r="R382">
        <v>44</v>
      </c>
      <c r="S382">
        <v>48</v>
      </c>
      <c r="T382">
        <v>56</v>
      </c>
      <c r="U382">
        <v>188.48214285714286</v>
      </c>
      <c r="V382">
        <v>52</v>
      </c>
      <c r="W382">
        <v>69.34615384615384</v>
      </c>
      <c r="X382">
        <v>82</v>
      </c>
      <c r="Y382">
        <v>165.35365853658536</v>
      </c>
      <c r="Z382">
        <v>48</v>
      </c>
      <c r="AA382">
        <v>381</v>
      </c>
      <c r="AB382">
        <v>79</v>
      </c>
      <c r="AC382">
        <v>189</v>
      </c>
      <c r="AD382">
        <v>0.56028368794326244</v>
      </c>
      <c r="AE382">
        <v>6</v>
      </c>
      <c r="AF382">
        <v>165</v>
      </c>
      <c r="AG382">
        <v>4.2553191489361701E-2</v>
      </c>
      <c r="AH382" s="4">
        <v>27</v>
      </c>
      <c r="AI382">
        <v>0.5625</v>
      </c>
      <c r="AJ382" s="4">
        <v>10</v>
      </c>
      <c r="AK382">
        <v>0.20833333333333334</v>
      </c>
      <c r="AL382" s="4">
        <v>20</v>
      </c>
      <c r="AM382">
        <v>0.25316455696202533</v>
      </c>
      <c r="AN382" s="4">
        <v>16</v>
      </c>
      <c r="AO382">
        <v>0.20253164556962025</v>
      </c>
      <c r="AP382" s="4">
        <v>0</v>
      </c>
      <c r="AQ382">
        <v>0</v>
      </c>
      <c r="AR382" s="4">
        <v>0</v>
      </c>
      <c r="AS382">
        <v>0</v>
      </c>
      <c r="AT382" s="4">
        <v>0</v>
      </c>
      <c r="AU382" s="4">
        <v>0</v>
      </c>
      <c r="AV382" s="4">
        <v>5</v>
      </c>
      <c r="AW382">
        <v>1.6588235294117648</v>
      </c>
      <c r="AX382" s="4">
        <f t="shared" si="5"/>
        <v>85</v>
      </c>
      <c r="AY382" s="4">
        <v>46</v>
      </c>
      <c r="AZ382" s="4">
        <v>74</v>
      </c>
    </row>
    <row r="383" spans="1:52" x14ac:dyDescent="0.25">
      <c r="A383" s="4">
        <v>2017</v>
      </c>
      <c r="B383" s="4" t="s">
        <v>294</v>
      </c>
      <c r="C383" t="s">
        <v>53</v>
      </c>
      <c r="D383" t="s">
        <v>66</v>
      </c>
      <c r="E383" t="s">
        <v>585</v>
      </c>
      <c r="F383" s="4">
        <v>137</v>
      </c>
      <c r="G383">
        <v>78</v>
      </c>
      <c r="H383">
        <v>2</v>
      </c>
      <c r="I383">
        <v>136</v>
      </c>
      <c r="J383">
        <v>7.1985294117647056</v>
      </c>
      <c r="K383">
        <v>0</v>
      </c>
      <c r="L383">
        <v>0</v>
      </c>
      <c r="M383">
        <v>118</v>
      </c>
      <c r="N383">
        <v>1893</v>
      </c>
      <c r="O383">
        <v>0.86131386861313863</v>
      </c>
      <c r="P383">
        <v>125</v>
      </c>
      <c r="Q383">
        <v>12</v>
      </c>
      <c r="R383">
        <v>31</v>
      </c>
      <c r="S383">
        <v>60</v>
      </c>
      <c r="T383">
        <v>65</v>
      </c>
      <c r="U383">
        <v>137.7076923076923</v>
      </c>
      <c r="V383">
        <v>62</v>
      </c>
      <c r="W383">
        <v>145.91935483870967</v>
      </c>
      <c r="X383">
        <v>68</v>
      </c>
      <c r="Y383">
        <v>152.27941176470588</v>
      </c>
      <c r="Z383">
        <v>54</v>
      </c>
      <c r="AA383">
        <v>339</v>
      </c>
      <c r="AB383">
        <v>63</v>
      </c>
      <c r="AC383">
        <v>194</v>
      </c>
      <c r="AD383">
        <v>0.45985401459854014</v>
      </c>
      <c r="AE383">
        <v>11</v>
      </c>
      <c r="AF383">
        <v>171</v>
      </c>
      <c r="AG383">
        <v>8.0291970802919707E-2</v>
      </c>
      <c r="AH383" s="4">
        <v>30</v>
      </c>
      <c r="AI383">
        <v>0.55555555555555558</v>
      </c>
      <c r="AJ383" s="4">
        <v>7</v>
      </c>
      <c r="AK383">
        <v>0.12962962962962962</v>
      </c>
      <c r="AL383" s="4">
        <v>22</v>
      </c>
      <c r="AM383">
        <v>0.34920634920634919</v>
      </c>
      <c r="AN383" s="4">
        <v>16</v>
      </c>
      <c r="AO383">
        <v>0.25396825396825395</v>
      </c>
      <c r="AP383" s="4">
        <v>0</v>
      </c>
      <c r="AQ383">
        <v>0</v>
      </c>
      <c r="AR383" s="4">
        <v>0</v>
      </c>
      <c r="AS383">
        <v>0</v>
      </c>
      <c r="AT383" s="4">
        <v>0</v>
      </c>
      <c r="AU383" s="4">
        <v>0</v>
      </c>
      <c r="AV383" s="4">
        <v>1</v>
      </c>
      <c r="AW383">
        <v>1.7792207792207793</v>
      </c>
      <c r="AX383" s="4">
        <f t="shared" si="5"/>
        <v>77</v>
      </c>
      <c r="AY383" s="4">
        <v>51</v>
      </c>
      <c r="AZ383" s="4">
        <v>114</v>
      </c>
    </row>
    <row r="384" spans="1:52" x14ac:dyDescent="0.25">
      <c r="A384" s="4">
        <v>2017</v>
      </c>
      <c r="B384" s="4" t="s">
        <v>294</v>
      </c>
      <c r="C384" t="s">
        <v>53</v>
      </c>
      <c r="D384" t="s">
        <v>81</v>
      </c>
      <c r="E384" t="s">
        <v>600</v>
      </c>
      <c r="F384" s="4">
        <v>134</v>
      </c>
      <c r="G384">
        <v>97</v>
      </c>
      <c r="H384">
        <v>3</v>
      </c>
      <c r="I384">
        <v>134</v>
      </c>
      <c r="J384">
        <v>6.5597014925373136</v>
      </c>
      <c r="K384">
        <v>0</v>
      </c>
      <c r="L384">
        <v>0</v>
      </c>
      <c r="M384">
        <v>87</v>
      </c>
      <c r="N384">
        <v>3167</v>
      </c>
      <c r="O384">
        <v>0.64925373134328357</v>
      </c>
      <c r="P384">
        <v>117</v>
      </c>
      <c r="Q384">
        <v>14</v>
      </c>
      <c r="R384">
        <v>33</v>
      </c>
      <c r="S384">
        <v>53</v>
      </c>
      <c r="T384">
        <v>59</v>
      </c>
      <c r="U384">
        <v>150.35593220338984</v>
      </c>
      <c r="V384">
        <v>57</v>
      </c>
      <c r="W384">
        <v>106.50877192982456</v>
      </c>
      <c r="X384">
        <v>69</v>
      </c>
      <c r="Y384">
        <v>158.68115942028984</v>
      </c>
      <c r="Z384">
        <v>44</v>
      </c>
      <c r="AA384">
        <v>351</v>
      </c>
      <c r="AB384">
        <v>71</v>
      </c>
      <c r="AC384">
        <v>187</v>
      </c>
      <c r="AD384">
        <v>0.52985074626865669</v>
      </c>
      <c r="AE384">
        <v>10</v>
      </c>
      <c r="AF384">
        <v>136</v>
      </c>
      <c r="AG384">
        <v>7.4626865671641784E-2</v>
      </c>
      <c r="AH384" s="4">
        <v>34</v>
      </c>
      <c r="AI384">
        <v>0.77272727272727271</v>
      </c>
      <c r="AJ384" s="4">
        <v>6</v>
      </c>
      <c r="AK384">
        <v>0.13636363636363635</v>
      </c>
      <c r="AL384" s="4">
        <v>22</v>
      </c>
      <c r="AM384">
        <v>0.30985915492957744</v>
      </c>
      <c r="AN384" s="4">
        <v>16</v>
      </c>
      <c r="AO384">
        <v>0.22535211267605634</v>
      </c>
      <c r="AP384" s="4">
        <v>0</v>
      </c>
      <c r="AQ384">
        <v>0</v>
      </c>
      <c r="AR384" s="4">
        <v>0</v>
      </c>
      <c r="AS384">
        <v>0</v>
      </c>
      <c r="AT384" s="4">
        <v>0</v>
      </c>
      <c r="AU384" s="4">
        <v>0</v>
      </c>
      <c r="AV384" s="4">
        <v>1</v>
      </c>
      <c r="AW384">
        <v>1.5402298850574712</v>
      </c>
      <c r="AX384" s="4">
        <f t="shared" si="5"/>
        <v>87</v>
      </c>
      <c r="AY384" s="4">
        <v>41</v>
      </c>
      <c r="AZ384" s="4">
        <v>107</v>
      </c>
    </row>
    <row r="385" spans="1:52" x14ac:dyDescent="0.25">
      <c r="A385" s="4">
        <v>2017</v>
      </c>
      <c r="B385" s="4" t="s">
        <v>294</v>
      </c>
      <c r="C385" t="s">
        <v>53</v>
      </c>
      <c r="D385" t="s">
        <v>295</v>
      </c>
      <c r="E385" t="s">
        <v>800</v>
      </c>
      <c r="F385" s="4">
        <v>133</v>
      </c>
      <c r="G385">
        <v>79</v>
      </c>
      <c r="H385">
        <v>6</v>
      </c>
      <c r="I385">
        <v>133</v>
      </c>
      <c r="J385">
        <v>6.6992481203007515</v>
      </c>
      <c r="K385">
        <v>2</v>
      </c>
      <c r="L385">
        <v>1.5037593984962405E-2</v>
      </c>
      <c r="M385">
        <v>120</v>
      </c>
      <c r="N385">
        <v>1038</v>
      </c>
      <c r="O385">
        <v>0.90225563909774431</v>
      </c>
      <c r="P385">
        <v>123</v>
      </c>
      <c r="Q385">
        <v>12</v>
      </c>
      <c r="R385">
        <v>25</v>
      </c>
      <c r="S385">
        <v>89</v>
      </c>
      <c r="T385">
        <v>43</v>
      </c>
      <c r="U385">
        <v>179.48837209302326</v>
      </c>
      <c r="V385">
        <v>41</v>
      </c>
      <c r="W385">
        <v>66.926829268292678</v>
      </c>
      <c r="X385">
        <v>87</v>
      </c>
      <c r="Y385">
        <v>176</v>
      </c>
      <c r="Z385">
        <v>36</v>
      </c>
      <c r="AA385">
        <v>310</v>
      </c>
      <c r="AB385">
        <v>83</v>
      </c>
      <c r="AC385">
        <v>220</v>
      </c>
      <c r="AD385">
        <v>0.62406015037593987</v>
      </c>
      <c r="AE385">
        <v>11</v>
      </c>
      <c r="AF385">
        <v>146</v>
      </c>
      <c r="AG385">
        <v>8.2706766917293228E-2</v>
      </c>
      <c r="AH385" s="4">
        <v>24</v>
      </c>
      <c r="AI385">
        <v>0.66666666666666663</v>
      </c>
      <c r="AJ385" s="4">
        <v>7</v>
      </c>
      <c r="AK385">
        <v>0.19444444444444445</v>
      </c>
      <c r="AL385" s="4">
        <v>21</v>
      </c>
      <c r="AM385">
        <v>0.25301204819277107</v>
      </c>
      <c r="AN385" s="4">
        <v>11</v>
      </c>
      <c r="AO385">
        <v>0.13253012048192772</v>
      </c>
      <c r="AP385" s="4">
        <v>0</v>
      </c>
      <c r="AQ385">
        <v>0</v>
      </c>
      <c r="AR385" s="4">
        <v>0</v>
      </c>
      <c r="AS385">
        <v>0</v>
      </c>
      <c r="AT385" s="4">
        <v>0</v>
      </c>
      <c r="AU385" s="4">
        <v>0</v>
      </c>
      <c r="AV385" s="4">
        <v>0</v>
      </c>
      <c r="AW385">
        <v>1.7733333333333334</v>
      </c>
      <c r="AX385" s="4">
        <f t="shared" si="5"/>
        <v>75</v>
      </c>
      <c r="AY385" s="4">
        <v>30</v>
      </c>
      <c r="AZ385" s="4">
        <v>84</v>
      </c>
    </row>
    <row r="386" spans="1:52" x14ac:dyDescent="0.25">
      <c r="A386" s="4">
        <v>2017</v>
      </c>
      <c r="B386" s="4" t="s">
        <v>294</v>
      </c>
      <c r="C386" t="s">
        <v>53</v>
      </c>
      <c r="D386" t="s">
        <v>86</v>
      </c>
      <c r="E386" t="s">
        <v>605</v>
      </c>
      <c r="F386" s="4">
        <v>131</v>
      </c>
      <c r="G386">
        <v>61</v>
      </c>
      <c r="H386">
        <v>4</v>
      </c>
      <c r="I386">
        <v>131</v>
      </c>
      <c r="J386">
        <v>6.1603053435114505</v>
      </c>
      <c r="K386">
        <v>0</v>
      </c>
      <c r="L386">
        <v>0</v>
      </c>
      <c r="M386">
        <v>115</v>
      </c>
      <c r="N386">
        <v>634</v>
      </c>
      <c r="O386">
        <v>0.87786259541984735</v>
      </c>
      <c r="P386">
        <v>82</v>
      </c>
      <c r="Q386">
        <v>10</v>
      </c>
      <c r="R386">
        <v>51</v>
      </c>
      <c r="S386">
        <v>29</v>
      </c>
      <c r="T386">
        <v>11</v>
      </c>
      <c r="U386">
        <v>96.090909090909093</v>
      </c>
      <c r="V386">
        <v>9</v>
      </c>
      <c r="W386">
        <v>52</v>
      </c>
      <c r="X386">
        <v>120</v>
      </c>
      <c r="Y386">
        <v>61.783333333333331</v>
      </c>
      <c r="Z386">
        <v>10</v>
      </c>
      <c r="AA386">
        <v>340</v>
      </c>
      <c r="AB386">
        <v>120</v>
      </c>
      <c r="AC386">
        <v>83</v>
      </c>
      <c r="AD386">
        <v>0.91603053435114501</v>
      </c>
      <c r="AE386">
        <v>104</v>
      </c>
      <c r="AF386">
        <v>71</v>
      </c>
      <c r="AG386">
        <v>0.79389312977099236</v>
      </c>
      <c r="AH386" s="4">
        <v>1</v>
      </c>
      <c r="AI386">
        <v>0.1</v>
      </c>
      <c r="AJ386" s="4">
        <v>0</v>
      </c>
      <c r="AK386">
        <v>0</v>
      </c>
      <c r="AL386" s="4">
        <v>6</v>
      </c>
      <c r="AM386">
        <v>0.05</v>
      </c>
      <c r="AN386" s="4">
        <v>6</v>
      </c>
      <c r="AO386">
        <v>0.05</v>
      </c>
      <c r="AP386" s="4">
        <v>0</v>
      </c>
      <c r="AQ386">
        <v>0</v>
      </c>
      <c r="AR386" s="4">
        <v>0</v>
      </c>
      <c r="AS386">
        <v>0</v>
      </c>
      <c r="AT386" s="4">
        <v>0</v>
      </c>
      <c r="AU386" s="4">
        <v>0</v>
      </c>
      <c r="AV386" s="4">
        <v>0</v>
      </c>
      <c r="AW386">
        <v>2.2982456140350878</v>
      </c>
      <c r="AX386" s="4">
        <f t="shared" si="5"/>
        <v>57</v>
      </c>
      <c r="AY386" s="4">
        <v>8</v>
      </c>
      <c r="AZ386" s="4">
        <v>44</v>
      </c>
    </row>
    <row r="387" spans="1:52" x14ac:dyDescent="0.25">
      <c r="A387" s="4">
        <v>2017</v>
      </c>
      <c r="B387" s="4" t="s">
        <v>294</v>
      </c>
      <c r="C387" t="s">
        <v>53</v>
      </c>
      <c r="D387" t="s">
        <v>76</v>
      </c>
      <c r="E387" t="s">
        <v>595</v>
      </c>
      <c r="F387" s="4">
        <v>128</v>
      </c>
      <c r="G387">
        <v>59</v>
      </c>
      <c r="H387">
        <v>3</v>
      </c>
      <c r="I387">
        <v>127</v>
      </c>
      <c r="J387">
        <v>5.2755905511811028</v>
      </c>
      <c r="K387">
        <v>2</v>
      </c>
      <c r="L387">
        <v>1.5748031496062992E-2</v>
      </c>
      <c r="M387">
        <v>109</v>
      </c>
      <c r="N387">
        <v>1552</v>
      </c>
      <c r="O387">
        <v>0.8515625</v>
      </c>
      <c r="P387">
        <v>117</v>
      </c>
      <c r="Q387">
        <v>12</v>
      </c>
      <c r="R387">
        <v>37</v>
      </c>
      <c r="S387">
        <v>37</v>
      </c>
      <c r="T387">
        <v>58</v>
      </c>
      <c r="U387">
        <v>140.87931034482759</v>
      </c>
      <c r="V387">
        <v>57</v>
      </c>
      <c r="W387">
        <v>67.298245614035082</v>
      </c>
      <c r="X387">
        <v>68</v>
      </c>
      <c r="Y387">
        <v>141.73529411764707</v>
      </c>
      <c r="Z387">
        <v>45</v>
      </c>
      <c r="AA387">
        <v>407</v>
      </c>
      <c r="AB387">
        <v>70</v>
      </c>
      <c r="AC387">
        <v>176</v>
      </c>
      <c r="AD387">
        <v>0.546875</v>
      </c>
      <c r="AE387">
        <v>8</v>
      </c>
      <c r="AF387">
        <v>160</v>
      </c>
      <c r="AG387">
        <v>6.25E-2</v>
      </c>
      <c r="AH387" s="4">
        <v>31</v>
      </c>
      <c r="AI387">
        <v>0.68888888888888888</v>
      </c>
      <c r="AJ387" s="4">
        <v>6</v>
      </c>
      <c r="AK387">
        <v>0.13333333333333333</v>
      </c>
      <c r="AL387" s="4">
        <v>21</v>
      </c>
      <c r="AM387">
        <v>0.3</v>
      </c>
      <c r="AN387" s="4">
        <v>11</v>
      </c>
      <c r="AO387">
        <v>0.15714285714285714</v>
      </c>
      <c r="AP387" s="4">
        <v>0</v>
      </c>
      <c r="AQ387">
        <v>0</v>
      </c>
      <c r="AR387" s="4">
        <v>0</v>
      </c>
      <c r="AS387">
        <v>0</v>
      </c>
      <c r="AT387" s="4">
        <v>0</v>
      </c>
      <c r="AU387" s="4">
        <v>2</v>
      </c>
      <c r="AV387" s="4">
        <v>1</v>
      </c>
      <c r="AW387">
        <v>1.5238095238095237</v>
      </c>
      <c r="AX387" s="4">
        <f t="shared" ref="AX387:AX450" si="6">IF(ISERROR(F387/AW387),0,F387/AW387)</f>
        <v>84</v>
      </c>
      <c r="AY387" s="4">
        <v>53</v>
      </c>
      <c r="AZ387" s="4">
        <v>114</v>
      </c>
    </row>
    <row r="388" spans="1:52" x14ac:dyDescent="0.25">
      <c r="A388" s="4">
        <v>2017</v>
      </c>
      <c r="B388" s="4" t="s">
        <v>294</v>
      </c>
      <c r="C388" t="s">
        <v>53</v>
      </c>
      <c r="D388" t="s">
        <v>62</v>
      </c>
      <c r="E388" t="s">
        <v>581</v>
      </c>
      <c r="F388" s="4">
        <v>124</v>
      </c>
      <c r="G388">
        <v>14</v>
      </c>
      <c r="H388">
        <v>4</v>
      </c>
      <c r="I388">
        <v>124</v>
      </c>
      <c r="J388">
        <v>6.161290322580645</v>
      </c>
      <c r="K388">
        <v>0</v>
      </c>
      <c r="L388">
        <v>0</v>
      </c>
      <c r="M388">
        <v>119</v>
      </c>
      <c r="N388">
        <v>528</v>
      </c>
      <c r="O388">
        <v>0.95967741935483875</v>
      </c>
      <c r="P388">
        <v>90</v>
      </c>
      <c r="Q388">
        <v>12</v>
      </c>
      <c r="R388">
        <v>44</v>
      </c>
      <c r="S388">
        <v>29</v>
      </c>
      <c r="T388">
        <v>9</v>
      </c>
      <c r="U388">
        <v>164</v>
      </c>
      <c r="V388">
        <v>8</v>
      </c>
      <c r="W388">
        <v>38</v>
      </c>
      <c r="X388">
        <v>112</v>
      </c>
      <c r="Y388">
        <v>94.6875</v>
      </c>
      <c r="Z388">
        <v>7</v>
      </c>
      <c r="AA388">
        <v>397</v>
      </c>
      <c r="AB388">
        <v>115</v>
      </c>
      <c r="AC388">
        <v>117</v>
      </c>
      <c r="AD388">
        <v>0.92741935483870963</v>
      </c>
      <c r="AE388">
        <v>75</v>
      </c>
      <c r="AF388">
        <v>80</v>
      </c>
      <c r="AG388">
        <v>0.60483870967741937</v>
      </c>
      <c r="AH388" s="4">
        <v>3</v>
      </c>
      <c r="AI388">
        <v>0.42857142857142855</v>
      </c>
      <c r="AJ388" s="4">
        <v>1</v>
      </c>
      <c r="AK388">
        <v>0.14285714285714285</v>
      </c>
      <c r="AL388" s="4">
        <v>13</v>
      </c>
      <c r="AM388">
        <v>0.11304347826086956</v>
      </c>
      <c r="AN388" s="4">
        <v>10</v>
      </c>
      <c r="AO388">
        <v>8.6956521739130432E-2</v>
      </c>
      <c r="AP388" s="4">
        <v>0</v>
      </c>
      <c r="AQ388">
        <v>0</v>
      </c>
      <c r="AR388" s="4">
        <v>0</v>
      </c>
      <c r="AS388">
        <v>0</v>
      </c>
      <c r="AT388" s="4">
        <v>0</v>
      </c>
      <c r="AU388" s="4">
        <v>2</v>
      </c>
      <c r="AV388" s="4">
        <v>1</v>
      </c>
      <c r="AW388">
        <v>2.2142857142857144</v>
      </c>
      <c r="AX388" s="4">
        <f t="shared" si="6"/>
        <v>56</v>
      </c>
      <c r="AY388" s="4">
        <v>7</v>
      </c>
      <c r="AZ388" s="4">
        <v>65</v>
      </c>
    </row>
    <row r="389" spans="1:52" x14ac:dyDescent="0.25">
      <c r="A389" s="4">
        <v>2017</v>
      </c>
      <c r="B389" s="4" t="s">
        <v>294</v>
      </c>
      <c r="C389" t="s">
        <v>53</v>
      </c>
      <c r="D389" t="s">
        <v>80</v>
      </c>
      <c r="E389" t="s">
        <v>599</v>
      </c>
      <c r="F389" s="4">
        <v>123</v>
      </c>
      <c r="G389">
        <v>83</v>
      </c>
      <c r="H389">
        <v>4</v>
      </c>
      <c r="I389">
        <v>123</v>
      </c>
      <c r="J389">
        <v>10.878048780487806</v>
      </c>
      <c r="K389">
        <v>0</v>
      </c>
      <c r="L389">
        <v>0</v>
      </c>
      <c r="M389">
        <v>91</v>
      </c>
      <c r="N389">
        <v>2832</v>
      </c>
      <c r="O389">
        <v>0.73983739837398377</v>
      </c>
      <c r="P389">
        <v>114</v>
      </c>
      <c r="Q389">
        <v>21</v>
      </c>
      <c r="R389">
        <v>35</v>
      </c>
      <c r="S389">
        <v>40</v>
      </c>
      <c r="T389">
        <v>62</v>
      </c>
      <c r="U389">
        <v>187.64516129032259</v>
      </c>
      <c r="V389">
        <v>57</v>
      </c>
      <c r="W389">
        <v>92.771929824561397</v>
      </c>
      <c r="X389">
        <v>58</v>
      </c>
      <c r="Y389">
        <v>166.62068965517241</v>
      </c>
      <c r="Z389">
        <v>50</v>
      </c>
      <c r="AA389">
        <v>364</v>
      </c>
      <c r="AB389">
        <v>56</v>
      </c>
      <c r="AC389">
        <v>193</v>
      </c>
      <c r="AD389">
        <v>0.45528455284552843</v>
      </c>
      <c r="AE389">
        <v>10</v>
      </c>
      <c r="AF389">
        <v>164</v>
      </c>
      <c r="AG389">
        <v>8.1300813008130079E-2</v>
      </c>
      <c r="AH389" s="4">
        <v>46</v>
      </c>
      <c r="AI389">
        <v>0.92</v>
      </c>
      <c r="AJ389" s="4">
        <v>7</v>
      </c>
      <c r="AK389">
        <v>0.14000000000000001</v>
      </c>
      <c r="AL389" s="4">
        <v>16</v>
      </c>
      <c r="AM389">
        <v>0.2857142857142857</v>
      </c>
      <c r="AN389" s="4">
        <v>11</v>
      </c>
      <c r="AO389">
        <v>0.19642857142857142</v>
      </c>
      <c r="AP389" s="4">
        <v>0</v>
      </c>
      <c r="AQ389">
        <v>0</v>
      </c>
      <c r="AR389" s="4">
        <v>1</v>
      </c>
      <c r="AS389">
        <v>8.130081300813009E-3</v>
      </c>
      <c r="AT389" s="4">
        <v>0</v>
      </c>
      <c r="AU389" s="4">
        <v>0</v>
      </c>
      <c r="AV389" s="4">
        <v>3</v>
      </c>
      <c r="AW389">
        <v>1.64</v>
      </c>
      <c r="AX389" s="4">
        <f t="shared" si="6"/>
        <v>75</v>
      </c>
      <c r="AY389" s="4">
        <v>52</v>
      </c>
      <c r="AZ389" s="4">
        <v>104</v>
      </c>
    </row>
    <row r="390" spans="1:52" x14ac:dyDescent="0.25">
      <c r="A390" s="4">
        <v>2017</v>
      </c>
      <c r="B390" s="4" t="s">
        <v>294</v>
      </c>
      <c r="C390" t="s">
        <v>53</v>
      </c>
      <c r="D390" t="s">
        <v>85</v>
      </c>
      <c r="E390" t="s">
        <v>604</v>
      </c>
      <c r="F390" s="4">
        <v>119</v>
      </c>
      <c r="G390">
        <v>90</v>
      </c>
      <c r="H390">
        <v>6</v>
      </c>
      <c r="I390">
        <v>119</v>
      </c>
      <c r="J390">
        <v>8.7142857142857135</v>
      </c>
      <c r="K390">
        <v>0</v>
      </c>
      <c r="L390">
        <v>0</v>
      </c>
      <c r="M390">
        <v>95</v>
      </c>
      <c r="N390">
        <v>1695</v>
      </c>
      <c r="O390">
        <v>0.79831932773109249</v>
      </c>
      <c r="P390">
        <v>112</v>
      </c>
      <c r="Q390">
        <v>17</v>
      </c>
      <c r="R390">
        <v>30</v>
      </c>
      <c r="S390">
        <v>61</v>
      </c>
      <c r="T390">
        <v>61</v>
      </c>
      <c r="U390">
        <v>184.11475409836066</v>
      </c>
      <c r="V390">
        <v>52</v>
      </c>
      <c r="W390">
        <v>56</v>
      </c>
      <c r="X390">
        <v>56</v>
      </c>
      <c r="Y390">
        <v>161.96428571428572</v>
      </c>
      <c r="Z390">
        <v>46</v>
      </c>
      <c r="AA390">
        <v>464</v>
      </c>
      <c r="AB390">
        <v>53</v>
      </c>
      <c r="AC390">
        <v>184</v>
      </c>
      <c r="AD390">
        <v>0.44537815126050423</v>
      </c>
      <c r="AE390">
        <v>5</v>
      </c>
      <c r="AF390">
        <v>176</v>
      </c>
      <c r="AG390">
        <v>4.2016806722689079E-2</v>
      </c>
      <c r="AH390" s="4">
        <v>29</v>
      </c>
      <c r="AI390">
        <v>0.63043478260869568</v>
      </c>
      <c r="AJ390" s="4">
        <v>6</v>
      </c>
      <c r="AK390">
        <v>0.13043478260869565</v>
      </c>
      <c r="AL390" s="4">
        <v>18</v>
      </c>
      <c r="AM390">
        <v>0.33962264150943394</v>
      </c>
      <c r="AN390" s="4">
        <v>8</v>
      </c>
      <c r="AO390">
        <v>0.15094339622641509</v>
      </c>
      <c r="AP390" s="4">
        <v>0</v>
      </c>
      <c r="AQ390">
        <v>0</v>
      </c>
      <c r="AR390" s="4">
        <v>0</v>
      </c>
      <c r="AS390">
        <v>0</v>
      </c>
      <c r="AT390" s="4">
        <v>0</v>
      </c>
      <c r="AU390" s="4">
        <v>0</v>
      </c>
      <c r="AV390" s="4">
        <v>2</v>
      </c>
      <c r="AW390">
        <v>1.4512195121951219</v>
      </c>
      <c r="AX390" s="4">
        <f t="shared" si="6"/>
        <v>82</v>
      </c>
      <c r="AY390" s="4">
        <v>49</v>
      </c>
      <c r="AZ390" s="4">
        <v>72</v>
      </c>
    </row>
    <row r="391" spans="1:52" x14ac:dyDescent="0.25">
      <c r="A391" s="4">
        <v>2017</v>
      </c>
      <c r="B391" s="4" t="s">
        <v>294</v>
      </c>
      <c r="C391" t="s">
        <v>53</v>
      </c>
      <c r="D391" t="s">
        <v>78</v>
      </c>
      <c r="E391" t="s">
        <v>597</v>
      </c>
      <c r="F391" s="4">
        <v>117</v>
      </c>
      <c r="G391">
        <v>72</v>
      </c>
      <c r="H391">
        <v>3</v>
      </c>
      <c r="I391">
        <v>116</v>
      </c>
      <c r="J391">
        <v>5.0258620689655169</v>
      </c>
      <c r="K391">
        <v>0</v>
      </c>
      <c r="L391">
        <v>0</v>
      </c>
      <c r="M391">
        <v>87</v>
      </c>
      <c r="N391">
        <v>1965</v>
      </c>
      <c r="O391">
        <v>0.74358974358974361</v>
      </c>
      <c r="P391">
        <v>99</v>
      </c>
      <c r="Q391">
        <v>11</v>
      </c>
      <c r="R391">
        <v>40</v>
      </c>
      <c r="S391">
        <v>49</v>
      </c>
      <c r="T391">
        <v>54</v>
      </c>
      <c r="U391">
        <v>170.7962962962963</v>
      </c>
      <c r="V391">
        <v>53</v>
      </c>
      <c r="W391">
        <v>71.716981132075475</v>
      </c>
      <c r="X391">
        <v>62</v>
      </c>
      <c r="Y391">
        <v>117.43548387096774</v>
      </c>
      <c r="Z391">
        <v>49</v>
      </c>
      <c r="AA391">
        <v>415</v>
      </c>
      <c r="AB391">
        <v>59</v>
      </c>
      <c r="AC391">
        <v>142</v>
      </c>
      <c r="AD391">
        <v>0.50427350427350426</v>
      </c>
      <c r="AE391">
        <v>12</v>
      </c>
      <c r="AF391">
        <v>95</v>
      </c>
      <c r="AG391">
        <v>0.10256410256410256</v>
      </c>
      <c r="AH391" s="4">
        <v>29</v>
      </c>
      <c r="AI391">
        <v>0.59183673469387754</v>
      </c>
      <c r="AJ391" s="4">
        <v>9</v>
      </c>
      <c r="AK391">
        <v>0.18367346938775511</v>
      </c>
      <c r="AL391" s="4">
        <v>14</v>
      </c>
      <c r="AM391">
        <v>0.23728813559322035</v>
      </c>
      <c r="AN391" s="4">
        <v>4</v>
      </c>
      <c r="AO391">
        <v>6.7796610169491525E-2</v>
      </c>
      <c r="AP391" s="4">
        <v>0</v>
      </c>
      <c r="AQ391">
        <v>0</v>
      </c>
      <c r="AR391" s="4">
        <v>0</v>
      </c>
      <c r="AS391">
        <v>0</v>
      </c>
      <c r="AT391" s="4">
        <v>0</v>
      </c>
      <c r="AU391" s="4">
        <v>1</v>
      </c>
      <c r="AV391" s="4">
        <v>0</v>
      </c>
      <c r="AW391">
        <v>1.8</v>
      </c>
      <c r="AX391" s="4">
        <f t="shared" si="6"/>
        <v>65</v>
      </c>
      <c r="AY391" s="4">
        <v>42</v>
      </c>
      <c r="AZ391" s="4">
        <v>104</v>
      </c>
    </row>
    <row r="392" spans="1:52" x14ac:dyDescent="0.25">
      <c r="A392" s="4">
        <v>2017</v>
      </c>
      <c r="B392" s="4" t="s">
        <v>294</v>
      </c>
      <c r="C392" t="s">
        <v>53</v>
      </c>
      <c r="D392" t="s">
        <v>296</v>
      </c>
      <c r="E392" t="s">
        <v>801</v>
      </c>
      <c r="F392" s="4">
        <v>110</v>
      </c>
      <c r="G392">
        <v>69</v>
      </c>
      <c r="H392">
        <v>5</v>
      </c>
      <c r="I392">
        <v>110</v>
      </c>
      <c r="J392">
        <v>7.5727272727272723</v>
      </c>
      <c r="K392">
        <v>0</v>
      </c>
      <c r="L392">
        <v>0</v>
      </c>
      <c r="M392">
        <v>100</v>
      </c>
      <c r="N392">
        <v>1351</v>
      </c>
      <c r="O392">
        <v>0.90909090909090906</v>
      </c>
      <c r="P392">
        <v>98</v>
      </c>
      <c r="Q392">
        <v>11</v>
      </c>
      <c r="R392">
        <v>32</v>
      </c>
      <c r="S392">
        <v>46</v>
      </c>
      <c r="T392">
        <v>36</v>
      </c>
      <c r="U392">
        <v>156.13888888888889</v>
      </c>
      <c r="V392">
        <v>37</v>
      </c>
      <c r="W392">
        <v>96.486486486486484</v>
      </c>
      <c r="X392">
        <v>68</v>
      </c>
      <c r="Y392">
        <v>145.1764705882353</v>
      </c>
      <c r="Z392">
        <v>32</v>
      </c>
      <c r="AA392">
        <v>357</v>
      </c>
      <c r="AB392">
        <v>66</v>
      </c>
      <c r="AC392">
        <v>164</v>
      </c>
      <c r="AD392">
        <v>0.6</v>
      </c>
      <c r="AE392">
        <v>12</v>
      </c>
      <c r="AF392">
        <v>105</v>
      </c>
      <c r="AG392">
        <v>0.10909090909090909</v>
      </c>
      <c r="AH392" s="4">
        <v>18</v>
      </c>
      <c r="AI392">
        <v>0.5625</v>
      </c>
      <c r="AJ392" s="4">
        <v>3</v>
      </c>
      <c r="AK392">
        <v>9.375E-2</v>
      </c>
      <c r="AL392" s="4">
        <v>13</v>
      </c>
      <c r="AM392">
        <v>0.19696969696969696</v>
      </c>
      <c r="AN392" s="4">
        <v>12</v>
      </c>
      <c r="AO392">
        <v>0.18181818181818182</v>
      </c>
      <c r="AP392" s="4">
        <v>1</v>
      </c>
      <c r="AQ392">
        <v>9.0909090909090905E-3</v>
      </c>
      <c r="AR392" s="4">
        <v>0</v>
      </c>
      <c r="AS392">
        <v>0</v>
      </c>
      <c r="AT392" s="4">
        <v>0</v>
      </c>
      <c r="AU392" s="4">
        <v>0</v>
      </c>
      <c r="AV392" s="4">
        <v>1</v>
      </c>
      <c r="AW392">
        <v>1.71875</v>
      </c>
      <c r="AX392" s="4">
        <f t="shared" si="6"/>
        <v>64</v>
      </c>
      <c r="AY392" s="4">
        <v>28</v>
      </c>
      <c r="AZ392" s="4">
        <v>88</v>
      </c>
    </row>
    <row r="393" spans="1:52" x14ac:dyDescent="0.25">
      <c r="A393" s="4">
        <v>2017</v>
      </c>
      <c r="B393" s="4" t="s">
        <v>294</v>
      </c>
      <c r="C393" t="s">
        <v>53</v>
      </c>
      <c r="D393" t="s">
        <v>79</v>
      </c>
      <c r="E393" t="s">
        <v>598</v>
      </c>
      <c r="F393" s="4">
        <v>109</v>
      </c>
      <c r="G393">
        <v>53</v>
      </c>
      <c r="H393">
        <v>6</v>
      </c>
      <c r="I393">
        <v>109</v>
      </c>
      <c r="J393">
        <v>7.3486238532110093</v>
      </c>
      <c r="K393">
        <v>2</v>
      </c>
      <c r="L393">
        <v>1.834862385321101E-2</v>
      </c>
      <c r="M393">
        <v>85</v>
      </c>
      <c r="N393">
        <v>2226</v>
      </c>
      <c r="O393">
        <v>0.77981651376146788</v>
      </c>
      <c r="P393">
        <v>98</v>
      </c>
      <c r="Q393">
        <v>16</v>
      </c>
      <c r="R393">
        <v>38</v>
      </c>
      <c r="S393">
        <v>47</v>
      </c>
      <c r="T393">
        <v>31</v>
      </c>
      <c r="U393">
        <v>216</v>
      </c>
      <c r="V393">
        <v>28</v>
      </c>
      <c r="W393">
        <v>47.142857142857146</v>
      </c>
      <c r="X393">
        <v>75</v>
      </c>
      <c r="Y393">
        <v>205.12</v>
      </c>
      <c r="Z393">
        <v>31</v>
      </c>
      <c r="AA393">
        <v>332</v>
      </c>
      <c r="AB393">
        <v>72</v>
      </c>
      <c r="AC393">
        <v>220</v>
      </c>
      <c r="AD393">
        <v>0.66055045871559637</v>
      </c>
      <c r="AE393">
        <v>5</v>
      </c>
      <c r="AF393">
        <v>249</v>
      </c>
      <c r="AG393">
        <v>4.5871559633027525E-2</v>
      </c>
      <c r="AH393" s="4">
        <v>19</v>
      </c>
      <c r="AI393">
        <v>0.61290322580645162</v>
      </c>
      <c r="AJ393" s="4">
        <v>9</v>
      </c>
      <c r="AK393">
        <v>0.29032258064516131</v>
      </c>
      <c r="AL393" s="4">
        <v>23</v>
      </c>
      <c r="AM393">
        <v>0.31944444444444442</v>
      </c>
      <c r="AN393" s="4">
        <v>13</v>
      </c>
      <c r="AO393">
        <v>0.18055555555555555</v>
      </c>
      <c r="AP393" s="4">
        <v>0</v>
      </c>
      <c r="AQ393">
        <v>0</v>
      </c>
      <c r="AR393" s="4">
        <v>0</v>
      </c>
      <c r="AS393">
        <v>0</v>
      </c>
      <c r="AT393" s="4">
        <v>0</v>
      </c>
      <c r="AU393" s="4">
        <v>0</v>
      </c>
      <c r="AV393" s="4">
        <v>2</v>
      </c>
      <c r="AW393">
        <v>1.6515151515151516</v>
      </c>
      <c r="AX393" s="4">
        <f t="shared" si="6"/>
        <v>66</v>
      </c>
      <c r="AY393" s="4">
        <v>27</v>
      </c>
      <c r="AZ393" s="4">
        <v>88</v>
      </c>
    </row>
    <row r="394" spans="1:52" x14ac:dyDescent="0.25">
      <c r="A394" s="4">
        <v>2017</v>
      </c>
      <c r="B394" s="4" t="s">
        <v>294</v>
      </c>
      <c r="C394" t="s">
        <v>53</v>
      </c>
      <c r="D394" t="s">
        <v>84</v>
      </c>
      <c r="E394" t="s">
        <v>603</v>
      </c>
      <c r="F394" s="4">
        <v>104</v>
      </c>
      <c r="G394">
        <v>64</v>
      </c>
      <c r="H394">
        <v>5</v>
      </c>
      <c r="I394">
        <v>104</v>
      </c>
      <c r="J394">
        <v>8.759615384615385</v>
      </c>
      <c r="K394">
        <v>2</v>
      </c>
      <c r="L394">
        <v>1.9230769230769232E-2</v>
      </c>
      <c r="M394">
        <v>70</v>
      </c>
      <c r="N394">
        <v>3562</v>
      </c>
      <c r="O394">
        <v>0.67307692307692313</v>
      </c>
      <c r="P394">
        <v>97</v>
      </c>
      <c r="Q394">
        <v>27</v>
      </c>
      <c r="R394">
        <v>31</v>
      </c>
      <c r="S394">
        <v>62</v>
      </c>
      <c r="T394">
        <v>37</v>
      </c>
      <c r="U394">
        <v>213.83783783783784</v>
      </c>
      <c r="V394">
        <v>35</v>
      </c>
      <c r="W394">
        <v>58.314285714285717</v>
      </c>
      <c r="X394">
        <v>62</v>
      </c>
      <c r="Y394">
        <v>230.91935483870967</v>
      </c>
      <c r="Z394">
        <v>34</v>
      </c>
      <c r="AA394">
        <v>404</v>
      </c>
      <c r="AB394">
        <v>60</v>
      </c>
      <c r="AC394">
        <v>247</v>
      </c>
      <c r="AD394">
        <v>0.57692307692307687</v>
      </c>
      <c r="AE394">
        <v>4</v>
      </c>
      <c r="AF394">
        <v>115</v>
      </c>
      <c r="AG394">
        <v>3.8461538461538464E-2</v>
      </c>
      <c r="AH394" s="4">
        <v>18</v>
      </c>
      <c r="AI394">
        <v>0.52941176470588236</v>
      </c>
      <c r="AJ394" s="4">
        <v>5</v>
      </c>
      <c r="AK394">
        <v>0.14705882352941177</v>
      </c>
      <c r="AL394" s="4">
        <v>28</v>
      </c>
      <c r="AM394">
        <v>0.46666666666666667</v>
      </c>
      <c r="AN394" s="4">
        <v>9</v>
      </c>
      <c r="AO394">
        <v>0.15</v>
      </c>
      <c r="AP394" s="4">
        <v>1</v>
      </c>
      <c r="AQ394">
        <v>9.6153846153846159E-3</v>
      </c>
      <c r="AR394" s="4">
        <v>0</v>
      </c>
      <c r="AS394">
        <v>0</v>
      </c>
      <c r="AT394" s="4">
        <v>0</v>
      </c>
      <c r="AU394" s="4">
        <v>0</v>
      </c>
      <c r="AV394" s="4">
        <v>1</v>
      </c>
      <c r="AW394">
        <v>1.4647887323943662</v>
      </c>
      <c r="AX394" s="4">
        <f t="shared" si="6"/>
        <v>71</v>
      </c>
      <c r="AY394" s="4">
        <v>33</v>
      </c>
      <c r="AZ394" s="4">
        <v>93</v>
      </c>
    </row>
    <row r="395" spans="1:52" x14ac:dyDescent="0.25">
      <c r="A395" s="4">
        <v>2017</v>
      </c>
      <c r="B395" s="4" t="s">
        <v>294</v>
      </c>
      <c r="C395" t="s">
        <v>53</v>
      </c>
      <c r="D395" t="s">
        <v>104</v>
      </c>
      <c r="E395" t="s">
        <v>623</v>
      </c>
      <c r="F395" s="4">
        <v>99</v>
      </c>
      <c r="G395">
        <v>79</v>
      </c>
      <c r="H395">
        <v>3</v>
      </c>
      <c r="I395">
        <v>99</v>
      </c>
      <c r="J395">
        <v>6.5858585858585856</v>
      </c>
      <c r="K395">
        <v>0</v>
      </c>
      <c r="L395">
        <v>0</v>
      </c>
      <c r="M395">
        <v>94</v>
      </c>
      <c r="N395">
        <v>1623</v>
      </c>
      <c r="O395">
        <v>0.9494949494949495</v>
      </c>
      <c r="P395">
        <v>88</v>
      </c>
      <c r="Q395">
        <v>18</v>
      </c>
      <c r="R395">
        <v>36</v>
      </c>
      <c r="S395">
        <v>48</v>
      </c>
      <c r="T395">
        <v>34</v>
      </c>
      <c r="U395">
        <v>205.52941176470588</v>
      </c>
      <c r="V395">
        <v>33</v>
      </c>
      <c r="W395">
        <v>45.18181818181818</v>
      </c>
      <c r="X395">
        <v>65</v>
      </c>
      <c r="Y395">
        <v>128.67692307692309</v>
      </c>
      <c r="Z395">
        <v>30</v>
      </c>
      <c r="AA395">
        <v>358</v>
      </c>
      <c r="AB395">
        <v>65</v>
      </c>
      <c r="AC395">
        <v>158</v>
      </c>
      <c r="AD395">
        <v>0.65656565656565657</v>
      </c>
      <c r="AE395">
        <v>19</v>
      </c>
      <c r="AF395">
        <v>108</v>
      </c>
      <c r="AG395">
        <v>0.19191919191919191</v>
      </c>
      <c r="AH395" s="4">
        <v>21</v>
      </c>
      <c r="AI395">
        <v>0.7</v>
      </c>
      <c r="AJ395" s="4">
        <v>5</v>
      </c>
      <c r="AK395">
        <v>0.16666666666666666</v>
      </c>
      <c r="AL395" s="4">
        <v>8</v>
      </c>
      <c r="AM395">
        <v>0.12307692307692308</v>
      </c>
      <c r="AN395" s="4">
        <v>11</v>
      </c>
      <c r="AO395">
        <v>0.16923076923076924</v>
      </c>
      <c r="AP395" s="4">
        <v>4</v>
      </c>
      <c r="AQ395">
        <v>4.0404040404040407E-2</v>
      </c>
      <c r="AR395" s="4">
        <v>4</v>
      </c>
      <c r="AS395">
        <v>4.0404040404040407E-2</v>
      </c>
      <c r="AT395" s="4">
        <v>0</v>
      </c>
      <c r="AU395" s="4">
        <v>0</v>
      </c>
      <c r="AV395" s="4">
        <v>0</v>
      </c>
      <c r="AW395">
        <v>1.1785714285714286</v>
      </c>
      <c r="AX395" s="4">
        <f t="shared" si="6"/>
        <v>84</v>
      </c>
      <c r="AY395" s="4">
        <v>27</v>
      </c>
      <c r="AZ395" s="4">
        <v>103</v>
      </c>
    </row>
    <row r="396" spans="1:52" x14ac:dyDescent="0.25">
      <c r="A396" s="4">
        <v>2017</v>
      </c>
      <c r="B396" s="4" t="s">
        <v>294</v>
      </c>
      <c r="C396" t="s">
        <v>53</v>
      </c>
      <c r="D396" t="s">
        <v>77</v>
      </c>
      <c r="E396" t="s">
        <v>596</v>
      </c>
      <c r="F396" s="4">
        <v>91</v>
      </c>
      <c r="G396">
        <v>45</v>
      </c>
      <c r="H396">
        <v>5</v>
      </c>
      <c r="I396">
        <v>91</v>
      </c>
      <c r="J396">
        <v>6.1208791208791204</v>
      </c>
      <c r="K396">
        <v>2</v>
      </c>
      <c r="L396">
        <v>2.197802197802198E-2</v>
      </c>
      <c r="M396">
        <v>78</v>
      </c>
      <c r="N396">
        <v>2362</v>
      </c>
      <c r="O396">
        <v>0.8571428571428571</v>
      </c>
      <c r="P396">
        <v>80</v>
      </c>
      <c r="Q396">
        <v>11</v>
      </c>
      <c r="R396">
        <v>25</v>
      </c>
      <c r="S396">
        <v>33</v>
      </c>
      <c r="T396">
        <v>44</v>
      </c>
      <c r="U396">
        <v>130.40909090909091</v>
      </c>
      <c r="V396">
        <v>43</v>
      </c>
      <c r="W396">
        <v>90.279069767441854</v>
      </c>
      <c r="X396">
        <v>43</v>
      </c>
      <c r="Y396">
        <v>112.3953488372093</v>
      </c>
      <c r="Z396">
        <v>38</v>
      </c>
      <c r="AA396">
        <v>377</v>
      </c>
      <c r="AB396">
        <v>45</v>
      </c>
      <c r="AC396">
        <v>150</v>
      </c>
      <c r="AD396">
        <v>0.49450549450549453</v>
      </c>
      <c r="AE396">
        <v>8</v>
      </c>
      <c r="AF396">
        <v>100</v>
      </c>
      <c r="AG396">
        <v>8.7912087912087919E-2</v>
      </c>
      <c r="AH396" s="4">
        <v>21</v>
      </c>
      <c r="AI396">
        <v>0.55263157894736847</v>
      </c>
      <c r="AJ396" s="4">
        <v>5</v>
      </c>
      <c r="AK396">
        <v>0.13157894736842105</v>
      </c>
      <c r="AL396" s="4">
        <v>15</v>
      </c>
      <c r="AM396">
        <v>0.33333333333333331</v>
      </c>
      <c r="AN396" s="4">
        <v>5</v>
      </c>
      <c r="AO396">
        <v>0.1111111111111111</v>
      </c>
      <c r="AP396" s="4">
        <v>0</v>
      </c>
      <c r="AQ396">
        <v>0</v>
      </c>
      <c r="AR396" s="4">
        <v>0</v>
      </c>
      <c r="AS396">
        <v>0</v>
      </c>
      <c r="AT396" s="4">
        <v>0</v>
      </c>
      <c r="AU396" s="4">
        <v>2</v>
      </c>
      <c r="AV396" s="4">
        <v>1</v>
      </c>
      <c r="AW396">
        <v>1.467741935483871</v>
      </c>
      <c r="AX396" s="4">
        <f t="shared" si="6"/>
        <v>62</v>
      </c>
      <c r="AY396" s="4">
        <v>43</v>
      </c>
      <c r="AZ396" s="4">
        <v>81</v>
      </c>
    </row>
    <row r="397" spans="1:52" x14ac:dyDescent="0.25">
      <c r="A397" s="4">
        <v>2017</v>
      </c>
      <c r="B397" s="4" t="s">
        <v>294</v>
      </c>
      <c r="C397" t="s">
        <v>53</v>
      </c>
      <c r="D397" t="s">
        <v>91</v>
      </c>
      <c r="E397" t="s">
        <v>610</v>
      </c>
      <c r="F397" s="4">
        <v>86</v>
      </c>
      <c r="G397">
        <v>54</v>
      </c>
      <c r="H397">
        <v>2</v>
      </c>
      <c r="I397">
        <v>86</v>
      </c>
      <c r="J397">
        <v>6.2209302325581399</v>
      </c>
      <c r="K397">
        <v>0</v>
      </c>
      <c r="L397">
        <v>0</v>
      </c>
      <c r="M397">
        <v>77</v>
      </c>
      <c r="N397">
        <v>1339</v>
      </c>
      <c r="O397">
        <v>0.89534883720930236</v>
      </c>
      <c r="P397">
        <v>77</v>
      </c>
      <c r="Q397">
        <v>14</v>
      </c>
      <c r="R397">
        <v>24</v>
      </c>
      <c r="S397">
        <v>56</v>
      </c>
      <c r="T397">
        <v>37</v>
      </c>
      <c r="U397">
        <v>137.54054054054055</v>
      </c>
      <c r="V397">
        <v>35</v>
      </c>
      <c r="W397">
        <v>69.685714285714283</v>
      </c>
      <c r="X397">
        <v>48</v>
      </c>
      <c r="Y397">
        <v>120.29166666666667</v>
      </c>
      <c r="Z397">
        <v>34</v>
      </c>
      <c r="AA397">
        <v>362</v>
      </c>
      <c r="AB397">
        <v>49</v>
      </c>
      <c r="AC397">
        <v>155</v>
      </c>
      <c r="AD397">
        <v>0.56976744186046513</v>
      </c>
      <c r="AE397">
        <v>6</v>
      </c>
      <c r="AF397">
        <v>139</v>
      </c>
      <c r="AG397">
        <v>6.9767441860465115E-2</v>
      </c>
      <c r="AH397" s="4">
        <v>20</v>
      </c>
      <c r="AI397">
        <v>0.58823529411764708</v>
      </c>
      <c r="AJ397" s="4">
        <v>4</v>
      </c>
      <c r="AK397">
        <v>0.11764705882352941</v>
      </c>
      <c r="AL397" s="4">
        <v>8</v>
      </c>
      <c r="AM397">
        <v>0.16326530612244897</v>
      </c>
      <c r="AN397" s="4">
        <v>11</v>
      </c>
      <c r="AO397">
        <v>0.22448979591836735</v>
      </c>
      <c r="AP397" s="4">
        <v>1</v>
      </c>
      <c r="AQ397">
        <v>1.1627906976744186E-2</v>
      </c>
      <c r="AR397" s="4">
        <v>0</v>
      </c>
      <c r="AS397">
        <v>0</v>
      </c>
      <c r="AT397" s="4">
        <v>0</v>
      </c>
      <c r="AU397" s="4">
        <v>0</v>
      </c>
      <c r="AV397" s="4">
        <v>1</v>
      </c>
      <c r="AW397">
        <v>1.4098360655737705</v>
      </c>
      <c r="AX397" s="4">
        <f t="shared" si="6"/>
        <v>61</v>
      </c>
      <c r="AY397" s="4">
        <v>29</v>
      </c>
      <c r="AZ397" s="4">
        <v>95</v>
      </c>
    </row>
    <row r="398" spans="1:52" x14ac:dyDescent="0.25">
      <c r="A398" s="4">
        <v>2017</v>
      </c>
      <c r="B398" s="4" t="s">
        <v>294</v>
      </c>
      <c r="C398" t="s">
        <v>53</v>
      </c>
      <c r="D398" t="s">
        <v>90</v>
      </c>
      <c r="E398" t="s">
        <v>609</v>
      </c>
      <c r="F398" s="4">
        <v>81</v>
      </c>
      <c r="G398">
        <v>36</v>
      </c>
      <c r="H398">
        <v>2</v>
      </c>
      <c r="I398">
        <v>81</v>
      </c>
      <c r="J398">
        <v>5.9012345679012341</v>
      </c>
      <c r="K398">
        <v>0</v>
      </c>
      <c r="L398">
        <v>0</v>
      </c>
      <c r="M398">
        <v>75</v>
      </c>
      <c r="N398">
        <v>1148</v>
      </c>
      <c r="O398">
        <v>0.92592592592592593</v>
      </c>
      <c r="P398">
        <v>73</v>
      </c>
      <c r="Q398">
        <v>13</v>
      </c>
      <c r="R398">
        <v>26</v>
      </c>
      <c r="S398">
        <v>42</v>
      </c>
      <c r="T398">
        <v>34</v>
      </c>
      <c r="U398">
        <v>151.94117647058823</v>
      </c>
      <c r="V398">
        <v>33</v>
      </c>
      <c r="W398">
        <v>82.242424242424249</v>
      </c>
      <c r="X398">
        <v>46</v>
      </c>
      <c r="Y398">
        <v>145.93478260869566</v>
      </c>
      <c r="Z398">
        <v>32</v>
      </c>
      <c r="AA398">
        <v>291</v>
      </c>
      <c r="AB398">
        <v>46</v>
      </c>
      <c r="AC398">
        <v>175</v>
      </c>
      <c r="AD398">
        <v>0.5679012345679012</v>
      </c>
      <c r="AE398">
        <v>8</v>
      </c>
      <c r="AF398">
        <v>108</v>
      </c>
      <c r="AG398">
        <v>9.8765432098765427E-2</v>
      </c>
      <c r="AH398" s="4">
        <v>12</v>
      </c>
      <c r="AI398">
        <v>0.375</v>
      </c>
      <c r="AJ398" s="4">
        <v>5</v>
      </c>
      <c r="AK398">
        <v>0.15625</v>
      </c>
      <c r="AL398" s="4">
        <v>15</v>
      </c>
      <c r="AM398">
        <v>0.32608695652173914</v>
      </c>
      <c r="AN398" s="4">
        <v>9</v>
      </c>
      <c r="AO398">
        <v>0.19565217391304349</v>
      </c>
      <c r="AP398" s="4">
        <v>0</v>
      </c>
      <c r="AQ398">
        <v>0</v>
      </c>
      <c r="AR398" s="4">
        <v>1</v>
      </c>
      <c r="AS398">
        <v>1.2345679012345678E-2</v>
      </c>
      <c r="AT398" s="4">
        <v>0</v>
      </c>
      <c r="AU398" s="4">
        <v>0</v>
      </c>
      <c r="AV398" s="4">
        <v>2</v>
      </c>
      <c r="AW398">
        <v>1.35</v>
      </c>
      <c r="AX398" s="4">
        <f t="shared" si="6"/>
        <v>59.999999999999993</v>
      </c>
      <c r="AY398" s="4">
        <v>30</v>
      </c>
      <c r="AZ398" s="4">
        <v>78</v>
      </c>
    </row>
    <row r="399" spans="1:52" x14ac:dyDescent="0.25">
      <c r="A399" s="4">
        <v>2017</v>
      </c>
      <c r="B399" s="4" t="s">
        <v>294</v>
      </c>
      <c r="C399" t="s">
        <v>53</v>
      </c>
      <c r="D399" t="s">
        <v>88</v>
      </c>
      <c r="E399" t="s">
        <v>607</v>
      </c>
      <c r="F399" s="4">
        <v>79</v>
      </c>
      <c r="G399">
        <v>44</v>
      </c>
      <c r="H399">
        <v>2</v>
      </c>
      <c r="I399">
        <v>79</v>
      </c>
      <c r="J399">
        <v>4.8481012658227849</v>
      </c>
      <c r="K399">
        <v>0</v>
      </c>
      <c r="L399">
        <v>0</v>
      </c>
      <c r="M399">
        <v>69</v>
      </c>
      <c r="N399">
        <v>1153</v>
      </c>
      <c r="O399">
        <v>0.87341772151898733</v>
      </c>
      <c r="P399">
        <v>73</v>
      </c>
      <c r="Q399">
        <v>9</v>
      </c>
      <c r="R399">
        <v>21</v>
      </c>
      <c r="S399">
        <v>36</v>
      </c>
      <c r="T399">
        <v>27</v>
      </c>
      <c r="U399">
        <v>163.96296296296296</v>
      </c>
      <c r="V399">
        <v>27</v>
      </c>
      <c r="W399">
        <v>49.148148148148145</v>
      </c>
      <c r="X399">
        <v>52</v>
      </c>
      <c r="Y399">
        <v>152.36538461538461</v>
      </c>
      <c r="Z399">
        <v>22</v>
      </c>
      <c r="AA399">
        <v>437</v>
      </c>
      <c r="AB399">
        <v>47</v>
      </c>
      <c r="AC399">
        <v>180</v>
      </c>
      <c r="AD399">
        <v>0.59493670886075944</v>
      </c>
      <c r="AE399">
        <v>6</v>
      </c>
      <c r="AF399">
        <v>143</v>
      </c>
      <c r="AG399">
        <v>7.5949367088607597E-2</v>
      </c>
      <c r="AH399" s="4">
        <v>13</v>
      </c>
      <c r="AI399">
        <v>0.59090909090909094</v>
      </c>
      <c r="AJ399" s="4">
        <v>3</v>
      </c>
      <c r="AK399">
        <v>0.13636363636363635</v>
      </c>
      <c r="AL399" s="4">
        <v>17</v>
      </c>
      <c r="AM399">
        <v>0.36170212765957449</v>
      </c>
      <c r="AN399" s="4">
        <v>5</v>
      </c>
      <c r="AO399">
        <v>0.10638297872340426</v>
      </c>
      <c r="AP399" s="4">
        <v>0</v>
      </c>
      <c r="AQ399">
        <v>0</v>
      </c>
      <c r="AR399" s="4">
        <v>0</v>
      </c>
      <c r="AS399">
        <v>0</v>
      </c>
      <c r="AT399" s="4">
        <v>0</v>
      </c>
      <c r="AU399" s="4">
        <v>0</v>
      </c>
      <c r="AV399" s="4">
        <v>2</v>
      </c>
      <c r="AW399">
        <v>2.1944444444444446</v>
      </c>
      <c r="AX399" s="4">
        <f t="shared" si="6"/>
        <v>36</v>
      </c>
      <c r="AY399" s="4">
        <v>24</v>
      </c>
      <c r="AZ399" s="4">
        <v>79</v>
      </c>
    </row>
    <row r="400" spans="1:52" x14ac:dyDescent="0.25">
      <c r="A400" s="4">
        <v>2017</v>
      </c>
      <c r="B400" s="4" t="s">
        <v>294</v>
      </c>
      <c r="C400" t="s">
        <v>53</v>
      </c>
      <c r="D400" t="s">
        <v>83</v>
      </c>
      <c r="E400" t="s">
        <v>602</v>
      </c>
      <c r="F400" s="4">
        <v>75</v>
      </c>
      <c r="G400">
        <v>34</v>
      </c>
      <c r="H400">
        <v>3</v>
      </c>
      <c r="I400">
        <v>74</v>
      </c>
      <c r="J400">
        <v>5.5675675675675675</v>
      </c>
      <c r="K400">
        <v>0</v>
      </c>
      <c r="L400">
        <v>0</v>
      </c>
      <c r="M400">
        <v>68</v>
      </c>
      <c r="N400">
        <v>1526</v>
      </c>
      <c r="O400">
        <v>0.90666666666666662</v>
      </c>
      <c r="P400">
        <v>68</v>
      </c>
      <c r="Q400">
        <v>20</v>
      </c>
      <c r="R400">
        <v>21</v>
      </c>
      <c r="S400">
        <v>59</v>
      </c>
      <c r="T400">
        <v>32</v>
      </c>
      <c r="U400">
        <v>201.78125</v>
      </c>
      <c r="V400">
        <v>30</v>
      </c>
      <c r="W400">
        <v>88.533333333333331</v>
      </c>
      <c r="X400">
        <v>43</v>
      </c>
      <c r="Y400">
        <v>156.7906976744186</v>
      </c>
      <c r="Z400">
        <v>26</v>
      </c>
      <c r="AA400">
        <v>365</v>
      </c>
      <c r="AB400">
        <v>42</v>
      </c>
      <c r="AC400">
        <v>183</v>
      </c>
      <c r="AD400">
        <v>0.56000000000000005</v>
      </c>
      <c r="AE400">
        <v>8</v>
      </c>
      <c r="AF400">
        <v>141</v>
      </c>
      <c r="AG400">
        <v>0.10666666666666667</v>
      </c>
      <c r="AH400" s="4">
        <v>13</v>
      </c>
      <c r="AI400">
        <v>0.5</v>
      </c>
      <c r="AJ400" s="4">
        <v>6</v>
      </c>
      <c r="AK400">
        <v>0.23076923076923078</v>
      </c>
      <c r="AL400" s="4">
        <v>11</v>
      </c>
      <c r="AM400">
        <v>0.26190476190476192</v>
      </c>
      <c r="AN400" s="4">
        <v>7</v>
      </c>
      <c r="AO400">
        <v>0.16666666666666666</v>
      </c>
      <c r="AP400" s="4">
        <v>1</v>
      </c>
      <c r="AQ400">
        <v>1.3333333333333334E-2</v>
      </c>
      <c r="AR400" s="4">
        <v>0</v>
      </c>
      <c r="AS400">
        <v>0</v>
      </c>
      <c r="AT400" s="4">
        <v>0</v>
      </c>
      <c r="AU400" s="4">
        <v>0</v>
      </c>
      <c r="AV400" s="4">
        <v>0</v>
      </c>
      <c r="AW400">
        <v>1.5</v>
      </c>
      <c r="AX400" s="4">
        <f t="shared" si="6"/>
        <v>50</v>
      </c>
      <c r="AY400" s="4">
        <v>27</v>
      </c>
      <c r="AZ400" s="4">
        <v>93</v>
      </c>
    </row>
    <row r="401" spans="1:52" x14ac:dyDescent="0.25">
      <c r="A401" s="4">
        <v>2017</v>
      </c>
      <c r="B401" s="4" t="s">
        <v>294</v>
      </c>
      <c r="C401" t="s">
        <v>53</v>
      </c>
      <c r="D401" t="s">
        <v>103</v>
      </c>
      <c r="E401" t="s">
        <v>622</v>
      </c>
      <c r="F401" s="4">
        <v>70</v>
      </c>
      <c r="G401">
        <v>39</v>
      </c>
      <c r="H401">
        <v>2</v>
      </c>
      <c r="I401">
        <v>69</v>
      </c>
      <c r="J401">
        <v>8.420289855072463</v>
      </c>
      <c r="K401">
        <v>0</v>
      </c>
      <c r="L401">
        <v>0</v>
      </c>
      <c r="M401">
        <v>60</v>
      </c>
      <c r="N401">
        <v>1898</v>
      </c>
      <c r="O401">
        <v>0.8571428571428571</v>
      </c>
      <c r="P401">
        <v>64</v>
      </c>
      <c r="Q401">
        <v>17</v>
      </c>
      <c r="R401">
        <v>23</v>
      </c>
      <c r="S401">
        <v>66</v>
      </c>
      <c r="T401">
        <v>26</v>
      </c>
      <c r="U401">
        <v>181.96153846153845</v>
      </c>
      <c r="V401">
        <v>25</v>
      </c>
      <c r="W401">
        <v>64.319999999999993</v>
      </c>
      <c r="X401">
        <v>44</v>
      </c>
      <c r="Y401">
        <v>147</v>
      </c>
      <c r="Z401">
        <v>23</v>
      </c>
      <c r="AA401">
        <v>416</v>
      </c>
      <c r="AB401">
        <v>43</v>
      </c>
      <c r="AC401">
        <v>176</v>
      </c>
      <c r="AD401">
        <v>0.61428571428571432</v>
      </c>
      <c r="AE401">
        <v>4</v>
      </c>
      <c r="AF401">
        <v>80</v>
      </c>
      <c r="AG401">
        <v>5.7142857142857141E-2</v>
      </c>
      <c r="AH401" s="4">
        <v>15</v>
      </c>
      <c r="AI401">
        <v>0.65217391304347827</v>
      </c>
      <c r="AJ401" s="4">
        <v>5</v>
      </c>
      <c r="AK401">
        <v>0.21739130434782608</v>
      </c>
      <c r="AL401" s="4">
        <v>10</v>
      </c>
      <c r="AM401">
        <v>0.23255813953488372</v>
      </c>
      <c r="AN401" s="4">
        <v>8</v>
      </c>
      <c r="AO401">
        <v>0.18604651162790697</v>
      </c>
      <c r="AP401" s="4">
        <v>2</v>
      </c>
      <c r="AQ401">
        <v>2.8571428571428571E-2</v>
      </c>
      <c r="AR401" s="4">
        <v>1</v>
      </c>
      <c r="AS401">
        <v>1.4285714285714285E-2</v>
      </c>
      <c r="AT401" s="4">
        <v>0</v>
      </c>
      <c r="AU401" s="4">
        <v>0</v>
      </c>
      <c r="AV401" s="4">
        <v>1</v>
      </c>
      <c r="AW401">
        <v>1.1864406779661016</v>
      </c>
      <c r="AX401" s="4">
        <f t="shared" si="6"/>
        <v>59</v>
      </c>
      <c r="AY401" s="4">
        <v>24</v>
      </c>
      <c r="AZ401" s="4">
        <v>114</v>
      </c>
    </row>
    <row r="402" spans="1:52" x14ac:dyDescent="0.25">
      <c r="A402" s="4">
        <v>2017</v>
      </c>
      <c r="B402" s="4" t="s">
        <v>294</v>
      </c>
      <c r="C402" t="s">
        <v>53</v>
      </c>
      <c r="D402" t="s">
        <v>97</v>
      </c>
      <c r="E402" t="s">
        <v>616</v>
      </c>
      <c r="F402" s="4">
        <v>69</v>
      </c>
      <c r="G402">
        <v>37</v>
      </c>
      <c r="H402">
        <v>3</v>
      </c>
      <c r="I402">
        <v>69</v>
      </c>
      <c r="J402">
        <v>6.4347826086956523</v>
      </c>
      <c r="K402">
        <v>0</v>
      </c>
      <c r="L402">
        <v>0</v>
      </c>
      <c r="M402">
        <v>64</v>
      </c>
      <c r="N402">
        <v>1099</v>
      </c>
      <c r="O402">
        <v>0.92753623188405798</v>
      </c>
      <c r="P402">
        <v>51</v>
      </c>
      <c r="Q402">
        <v>19</v>
      </c>
      <c r="R402">
        <v>6</v>
      </c>
      <c r="S402">
        <v>28</v>
      </c>
      <c r="T402">
        <v>5</v>
      </c>
      <c r="U402">
        <v>126.2</v>
      </c>
      <c r="V402">
        <v>5</v>
      </c>
      <c r="W402">
        <v>18.2</v>
      </c>
      <c r="X402">
        <v>60</v>
      </c>
      <c r="Y402">
        <v>104.03333333333333</v>
      </c>
      <c r="Z402">
        <v>5</v>
      </c>
      <c r="AA402">
        <v>209</v>
      </c>
      <c r="AB402">
        <v>63</v>
      </c>
      <c r="AC402">
        <v>125</v>
      </c>
      <c r="AD402">
        <v>0.91304347826086951</v>
      </c>
      <c r="AE402">
        <v>7</v>
      </c>
      <c r="AF402">
        <v>93</v>
      </c>
      <c r="AG402">
        <v>0.10144927536231885</v>
      </c>
      <c r="AH402" s="4">
        <v>0</v>
      </c>
      <c r="AI402">
        <v>0</v>
      </c>
      <c r="AJ402" s="4">
        <v>0</v>
      </c>
      <c r="AK402">
        <v>0</v>
      </c>
      <c r="AL402" s="4">
        <v>3</v>
      </c>
      <c r="AM402">
        <v>4.7619047619047616E-2</v>
      </c>
      <c r="AN402" s="4">
        <v>8</v>
      </c>
      <c r="AO402">
        <v>0.12698412698412698</v>
      </c>
      <c r="AP402" s="4">
        <v>3</v>
      </c>
      <c r="AQ402">
        <v>4.3478260869565216E-2</v>
      </c>
      <c r="AR402" s="4">
        <v>8</v>
      </c>
      <c r="AS402">
        <v>0.11594202898550725</v>
      </c>
      <c r="AT402" s="4">
        <v>0</v>
      </c>
      <c r="AU402" s="4">
        <v>2</v>
      </c>
      <c r="AV402" s="4">
        <v>0</v>
      </c>
      <c r="AW402">
        <v>1.2321428571428572</v>
      </c>
      <c r="AX402" s="4">
        <f t="shared" si="6"/>
        <v>56</v>
      </c>
      <c r="AY402" s="4">
        <v>4</v>
      </c>
      <c r="AZ402" s="4">
        <v>80</v>
      </c>
    </row>
    <row r="403" spans="1:52" x14ac:dyDescent="0.25">
      <c r="A403" s="4">
        <v>2017</v>
      </c>
      <c r="B403" s="4" t="s">
        <v>294</v>
      </c>
      <c r="C403" t="s">
        <v>53</v>
      </c>
      <c r="D403" t="s">
        <v>93</v>
      </c>
      <c r="E403" t="s">
        <v>612</v>
      </c>
      <c r="F403" s="4">
        <v>67</v>
      </c>
      <c r="G403">
        <v>39</v>
      </c>
      <c r="H403">
        <v>4</v>
      </c>
      <c r="I403">
        <v>67</v>
      </c>
      <c r="J403">
        <v>5.8059701492537314</v>
      </c>
      <c r="K403">
        <v>0</v>
      </c>
      <c r="L403">
        <v>0</v>
      </c>
      <c r="M403">
        <v>50</v>
      </c>
      <c r="N403">
        <v>2893</v>
      </c>
      <c r="O403">
        <v>0.74626865671641796</v>
      </c>
      <c r="P403">
        <v>59</v>
      </c>
      <c r="Q403">
        <v>11</v>
      </c>
      <c r="R403">
        <v>18</v>
      </c>
      <c r="S403">
        <v>36</v>
      </c>
      <c r="T403">
        <v>28</v>
      </c>
      <c r="U403">
        <v>175.39285714285714</v>
      </c>
      <c r="V403">
        <v>27</v>
      </c>
      <c r="W403">
        <v>92.518518518518519</v>
      </c>
      <c r="X403">
        <v>38</v>
      </c>
      <c r="Y403">
        <v>136.07894736842104</v>
      </c>
      <c r="Z403">
        <v>25</v>
      </c>
      <c r="AA403">
        <v>339</v>
      </c>
      <c r="AB403">
        <v>34</v>
      </c>
      <c r="AC403">
        <v>152</v>
      </c>
      <c r="AD403">
        <v>0.5074626865671642</v>
      </c>
      <c r="AE403">
        <v>9</v>
      </c>
      <c r="AF403">
        <v>100</v>
      </c>
      <c r="AG403">
        <v>0.13432835820895522</v>
      </c>
      <c r="AH403" s="4">
        <v>12</v>
      </c>
      <c r="AI403">
        <v>0.48</v>
      </c>
      <c r="AJ403" s="4">
        <v>1</v>
      </c>
      <c r="AK403">
        <v>0.04</v>
      </c>
      <c r="AL403" s="4">
        <v>2</v>
      </c>
      <c r="AM403">
        <v>5.8823529411764705E-2</v>
      </c>
      <c r="AN403" s="4">
        <v>5</v>
      </c>
      <c r="AO403">
        <v>0.14705882352941177</v>
      </c>
      <c r="AP403" s="4">
        <v>1</v>
      </c>
      <c r="AQ403">
        <v>1.4925373134328358E-2</v>
      </c>
      <c r="AR403" s="4">
        <v>1</v>
      </c>
      <c r="AS403">
        <v>1.4925373134328358E-2</v>
      </c>
      <c r="AT403" s="4">
        <v>0</v>
      </c>
      <c r="AU403" s="4">
        <v>0</v>
      </c>
      <c r="AV403" s="4">
        <v>1</v>
      </c>
      <c r="AW403">
        <v>1.4888888888888889</v>
      </c>
      <c r="AX403" s="4">
        <f t="shared" si="6"/>
        <v>45</v>
      </c>
      <c r="AY403" s="4">
        <v>23</v>
      </c>
      <c r="AZ403" s="4">
        <v>124</v>
      </c>
    </row>
    <row r="404" spans="1:52" x14ac:dyDescent="0.25">
      <c r="A404" s="4">
        <v>2017</v>
      </c>
      <c r="B404" s="4" t="s">
        <v>294</v>
      </c>
      <c r="C404" t="s">
        <v>53</v>
      </c>
      <c r="D404" t="s">
        <v>96</v>
      </c>
      <c r="E404" t="s">
        <v>615</v>
      </c>
      <c r="F404" s="4">
        <v>61</v>
      </c>
      <c r="G404">
        <v>39</v>
      </c>
      <c r="H404">
        <v>3</v>
      </c>
      <c r="I404">
        <v>61</v>
      </c>
      <c r="J404">
        <v>10.901639344262295</v>
      </c>
      <c r="K404">
        <v>2</v>
      </c>
      <c r="L404">
        <v>3.2786885245901641E-2</v>
      </c>
      <c r="M404">
        <v>56</v>
      </c>
      <c r="N404">
        <v>2219</v>
      </c>
      <c r="O404">
        <v>0.91803278688524592</v>
      </c>
      <c r="P404">
        <v>52</v>
      </c>
      <c r="Q404">
        <v>22</v>
      </c>
      <c r="R404">
        <v>21</v>
      </c>
      <c r="S404">
        <v>53</v>
      </c>
      <c r="T404">
        <v>22</v>
      </c>
      <c r="U404">
        <v>153.09090909090909</v>
      </c>
      <c r="V404">
        <v>20</v>
      </c>
      <c r="W404">
        <v>57.9</v>
      </c>
      <c r="X404">
        <v>39</v>
      </c>
      <c r="Y404">
        <v>118.02564102564102</v>
      </c>
      <c r="Z404">
        <v>21</v>
      </c>
      <c r="AA404">
        <v>272</v>
      </c>
      <c r="AB404">
        <v>39</v>
      </c>
      <c r="AC404">
        <v>145</v>
      </c>
      <c r="AD404">
        <v>0.63934426229508201</v>
      </c>
      <c r="AE404">
        <v>10</v>
      </c>
      <c r="AF404">
        <v>99</v>
      </c>
      <c r="AG404">
        <v>0.16393442622950818</v>
      </c>
      <c r="AH404" s="4">
        <v>11</v>
      </c>
      <c r="AI404">
        <v>0.52380952380952384</v>
      </c>
      <c r="AJ404" s="4">
        <v>4</v>
      </c>
      <c r="AK404">
        <v>0.19047619047619047</v>
      </c>
      <c r="AL404" s="4">
        <v>6</v>
      </c>
      <c r="AM404">
        <v>0.15384615384615385</v>
      </c>
      <c r="AN404" s="4">
        <v>1</v>
      </c>
      <c r="AO404">
        <v>2.564102564102564E-2</v>
      </c>
      <c r="AP404" s="4">
        <v>0</v>
      </c>
      <c r="AQ404">
        <v>0</v>
      </c>
      <c r="AR404" s="4">
        <v>0</v>
      </c>
      <c r="AS404">
        <v>0</v>
      </c>
      <c r="AT404" s="4">
        <v>0</v>
      </c>
      <c r="AU404" s="4">
        <v>0</v>
      </c>
      <c r="AV404" s="4">
        <v>0</v>
      </c>
      <c r="AW404">
        <v>1.4186046511627908</v>
      </c>
      <c r="AX404" s="4">
        <f t="shared" si="6"/>
        <v>43</v>
      </c>
      <c r="AY404" s="4">
        <v>21</v>
      </c>
      <c r="AZ404" s="4">
        <v>82</v>
      </c>
    </row>
    <row r="405" spans="1:52" x14ac:dyDescent="0.25">
      <c r="A405" s="4">
        <v>2017</v>
      </c>
      <c r="B405" s="4" t="s">
        <v>294</v>
      </c>
      <c r="C405" t="s">
        <v>53</v>
      </c>
      <c r="D405" t="s">
        <v>105</v>
      </c>
      <c r="E405" t="s">
        <v>624</v>
      </c>
      <c r="F405" s="4">
        <v>56</v>
      </c>
      <c r="G405">
        <v>28</v>
      </c>
      <c r="H405">
        <v>3</v>
      </c>
      <c r="I405">
        <v>56</v>
      </c>
      <c r="J405">
        <v>6.3214285714285712</v>
      </c>
      <c r="K405">
        <v>2</v>
      </c>
      <c r="L405">
        <v>3.5714285714285712E-2</v>
      </c>
      <c r="M405">
        <v>49</v>
      </c>
      <c r="N405">
        <v>1559</v>
      </c>
      <c r="O405">
        <v>0.875</v>
      </c>
      <c r="P405">
        <v>53</v>
      </c>
      <c r="Q405">
        <v>13</v>
      </c>
      <c r="R405">
        <v>15</v>
      </c>
      <c r="S405">
        <v>52</v>
      </c>
      <c r="T405">
        <v>25</v>
      </c>
      <c r="U405">
        <v>179.48</v>
      </c>
      <c r="V405">
        <v>23</v>
      </c>
      <c r="W405">
        <v>85.347826086956516</v>
      </c>
      <c r="X405">
        <v>31</v>
      </c>
      <c r="Y405">
        <v>140.64516129032259</v>
      </c>
      <c r="Z405">
        <v>18</v>
      </c>
      <c r="AA405">
        <v>341</v>
      </c>
      <c r="AB405">
        <v>30</v>
      </c>
      <c r="AC405">
        <v>170</v>
      </c>
      <c r="AD405">
        <v>0.5357142857142857</v>
      </c>
      <c r="AE405">
        <v>5</v>
      </c>
      <c r="AF405">
        <v>112</v>
      </c>
      <c r="AG405">
        <v>8.9285714285714288E-2</v>
      </c>
      <c r="AH405" s="4">
        <v>9</v>
      </c>
      <c r="AI405">
        <v>0.5</v>
      </c>
      <c r="AJ405" s="4">
        <v>7</v>
      </c>
      <c r="AK405">
        <v>0.3888888888888889</v>
      </c>
      <c r="AL405" s="4">
        <v>5</v>
      </c>
      <c r="AM405">
        <v>0.16666666666666666</v>
      </c>
      <c r="AN405" s="4">
        <v>3</v>
      </c>
      <c r="AO405">
        <v>0.1</v>
      </c>
      <c r="AP405" s="4">
        <v>0</v>
      </c>
      <c r="AQ405">
        <v>0</v>
      </c>
      <c r="AR405" s="4">
        <v>0</v>
      </c>
      <c r="AS405">
        <v>0</v>
      </c>
      <c r="AT405" s="4">
        <v>0</v>
      </c>
      <c r="AU405" s="4">
        <v>0</v>
      </c>
      <c r="AV405" s="4">
        <v>1</v>
      </c>
      <c r="AW405">
        <v>1.4358974358974359</v>
      </c>
      <c r="AX405" s="4">
        <f t="shared" si="6"/>
        <v>39</v>
      </c>
      <c r="AY405" s="4">
        <v>20</v>
      </c>
      <c r="AZ405" s="4">
        <v>85</v>
      </c>
    </row>
    <row r="406" spans="1:52" x14ac:dyDescent="0.25">
      <c r="A406" s="4">
        <v>2017</v>
      </c>
      <c r="B406" s="4" t="s">
        <v>294</v>
      </c>
      <c r="C406" t="s">
        <v>53</v>
      </c>
      <c r="D406" t="s">
        <v>92</v>
      </c>
      <c r="E406" t="s">
        <v>611</v>
      </c>
      <c r="F406" s="4">
        <v>54</v>
      </c>
      <c r="G406">
        <v>29</v>
      </c>
      <c r="H406">
        <v>4</v>
      </c>
      <c r="I406">
        <v>54</v>
      </c>
      <c r="J406">
        <v>6.5555555555555554</v>
      </c>
      <c r="K406">
        <v>0</v>
      </c>
      <c r="L406">
        <v>0</v>
      </c>
      <c r="M406">
        <v>46</v>
      </c>
      <c r="N406">
        <v>2078</v>
      </c>
      <c r="O406">
        <v>0.85185185185185186</v>
      </c>
      <c r="P406">
        <v>50</v>
      </c>
      <c r="Q406">
        <v>16</v>
      </c>
      <c r="R406">
        <v>24</v>
      </c>
      <c r="S406">
        <v>47</v>
      </c>
      <c r="T406">
        <v>27</v>
      </c>
      <c r="U406">
        <v>177.77777777777777</v>
      </c>
      <c r="V406">
        <v>26</v>
      </c>
      <c r="W406">
        <v>49.53846153846154</v>
      </c>
      <c r="X406">
        <v>27</v>
      </c>
      <c r="Y406">
        <v>161.92592592592592</v>
      </c>
      <c r="Z406">
        <v>23</v>
      </c>
      <c r="AA406">
        <v>361</v>
      </c>
      <c r="AB406">
        <v>27</v>
      </c>
      <c r="AC406">
        <v>198</v>
      </c>
      <c r="AD406">
        <v>0.5</v>
      </c>
      <c r="AE406">
        <v>1</v>
      </c>
      <c r="AF406">
        <v>166</v>
      </c>
      <c r="AG406">
        <v>1.8518518518518517E-2</v>
      </c>
      <c r="AH406" s="4">
        <v>16</v>
      </c>
      <c r="AI406">
        <v>0.69565217391304346</v>
      </c>
      <c r="AJ406" s="4">
        <v>6</v>
      </c>
      <c r="AK406">
        <v>0.2608695652173913</v>
      </c>
      <c r="AL406" s="4">
        <v>10</v>
      </c>
      <c r="AM406">
        <v>0.37037037037037035</v>
      </c>
      <c r="AN406" s="4">
        <v>6</v>
      </c>
      <c r="AO406">
        <v>0.22222222222222221</v>
      </c>
      <c r="AP406" s="4">
        <v>0</v>
      </c>
      <c r="AQ406">
        <v>0</v>
      </c>
      <c r="AR406" s="4">
        <v>0</v>
      </c>
      <c r="AS406">
        <v>0</v>
      </c>
      <c r="AT406" s="4">
        <v>0</v>
      </c>
      <c r="AU406" s="4">
        <v>0</v>
      </c>
      <c r="AV406" s="4">
        <v>1</v>
      </c>
      <c r="AW406">
        <v>1.3170731707317074</v>
      </c>
      <c r="AX406" s="4">
        <f t="shared" si="6"/>
        <v>41</v>
      </c>
      <c r="AY406" s="4">
        <v>23</v>
      </c>
      <c r="AZ406" s="4">
        <v>101</v>
      </c>
    </row>
    <row r="407" spans="1:52" x14ac:dyDescent="0.25">
      <c r="A407" s="4">
        <v>2017</v>
      </c>
      <c r="B407" s="4" t="s">
        <v>294</v>
      </c>
      <c r="C407" t="s">
        <v>53</v>
      </c>
      <c r="D407" t="s">
        <v>99</v>
      </c>
      <c r="E407" t="s">
        <v>618</v>
      </c>
      <c r="F407" s="4">
        <v>53</v>
      </c>
      <c r="G407">
        <v>37</v>
      </c>
      <c r="H407">
        <v>0</v>
      </c>
      <c r="I407">
        <v>53</v>
      </c>
      <c r="J407">
        <v>4.1509433962264151</v>
      </c>
      <c r="K407">
        <v>0</v>
      </c>
      <c r="L407">
        <v>0</v>
      </c>
      <c r="M407">
        <v>39</v>
      </c>
      <c r="N407">
        <v>106</v>
      </c>
      <c r="O407">
        <v>0.73584905660377353</v>
      </c>
      <c r="P407">
        <v>40</v>
      </c>
      <c r="Q407">
        <v>15</v>
      </c>
      <c r="R407">
        <v>6</v>
      </c>
      <c r="S407">
        <v>10</v>
      </c>
      <c r="T407">
        <v>1</v>
      </c>
      <c r="U407">
        <v>246</v>
      </c>
      <c r="V407">
        <v>0</v>
      </c>
      <c r="W407">
        <v>0</v>
      </c>
      <c r="X407">
        <v>52</v>
      </c>
      <c r="Y407">
        <v>79.84615384615384</v>
      </c>
      <c r="Z407">
        <v>1</v>
      </c>
      <c r="AA407">
        <v>278</v>
      </c>
      <c r="AB407">
        <v>52</v>
      </c>
      <c r="AC407">
        <v>100</v>
      </c>
      <c r="AD407">
        <v>0.98113207547169812</v>
      </c>
      <c r="AE407">
        <v>11</v>
      </c>
      <c r="AF407">
        <v>76</v>
      </c>
      <c r="AG407">
        <v>0.20754716981132076</v>
      </c>
      <c r="AH407" s="4">
        <v>1</v>
      </c>
      <c r="AI407">
        <v>1</v>
      </c>
      <c r="AJ407" s="4">
        <v>1</v>
      </c>
      <c r="AK407">
        <v>1</v>
      </c>
      <c r="AL407" s="4">
        <v>1</v>
      </c>
      <c r="AM407">
        <v>1.9230769230769232E-2</v>
      </c>
      <c r="AN407" s="4">
        <v>2</v>
      </c>
      <c r="AO407">
        <v>3.8461538461538464E-2</v>
      </c>
      <c r="AP407" s="4">
        <v>2</v>
      </c>
      <c r="AQ407">
        <v>3.7735849056603772E-2</v>
      </c>
      <c r="AR407" s="4">
        <v>3</v>
      </c>
      <c r="AS407">
        <v>5.6603773584905662E-2</v>
      </c>
      <c r="AT407" s="4">
        <v>0</v>
      </c>
      <c r="AU407" s="4">
        <v>0</v>
      </c>
      <c r="AV407" s="4">
        <v>0</v>
      </c>
      <c r="AW407">
        <v>1.606060606060606</v>
      </c>
      <c r="AX407" s="4">
        <f t="shared" si="6"/>
        <v>33</v>
      </c>
      <c r="AY407" s="4">
        <v>0</v>
      </c>
      <c r="AZ407" s="4">
        <v>0</v>
      </c>
    </row>
    <row r="408" spans="1:52" x14ac:dyDescent="0.25">
      <c r="A408" s="4">
        <v>2017</v>
      </c>
      <c r="B408" s="4" t="s">
        <v>294</v>
      </c>
      <c r="C408" t="s">
        <v>53</v>
      </c>
      <c r="D408" t="s">
        <v>102</v>
      </c>
      <c r="E408" t="s">
        <v>621</v>
      </c>
      <c r="F408" s="4">
        <v>51</v>
      </c>
      <c r="G408">
        <v>32</v>
      </c>
      <c r="H408">
        <v>4</v>
      </c>
      <c r="I408">
        <v>51</v>
      </c>
      <c r="J408">
        <v>5.8627450980392153</v>
      </c>
      <c r="K408">
        <v>0</v>
      </c>
      <c r="L408">
        <v>0</v>
      </c>
      <c r="M408">
        <v>49</v>
      </c>
      <c r="N408">
        <v>1498</v>
      </c>
      <c r="O408">
        <v>0.96078431372549022</v>
      </c>
      <c r="P408">
        <v>43</v>
      </c>
      <c r="Q408">
        <v>13</v>
      </c>
      <c r="R408">
        <v>16</v>
      </c>
      <c r="S408">
        <v>62</v>
      </c>
      <c r="T408">
        <v>14</v>
      </c>
      <c r="U408">
        <v>171.35714285714286</v>
      </c>
      <c r="V408">
        <v>12</v>
      </c>
      <c r="W408">
        <v>96.583333333333329</v>
      </c>
      <c r="X408">
        <v>36</v>
      </c>
      <c r="Y408">
        <v>132.75</v>
      </c>
      <c r="Z408">
        <v>12</v>
      </c>
      <c r="AA408">
        <v>371</v>
      </c>
      <c r="AB408">
        <v>35</v>
      </c>
      <c r="AC408">
        <v>163</v>
      </c>
      <c r="AD408">
        <v>0.68627450980392157</v>
      </c>
      <c r="AE408">
        <v>5</v>
      </c>
      <c r="AF408">
        <v>104</v>
      </c>
      <c r="AG408">
        <v>9.8039215686274508E-2</v>
      </c>
      <c r="AH408" s="4">
        <v>7</v>
      </c>
      <c r="AI408">
        <v>0.58333333333333337</v>
      </c>
      <c r="AJ408" s="4">
        <v>4</v>
      </c>
      <c r="AK408">
        <v>0.33333333333333331</v>
      </c>
      <c r="AL408" s="4">
        <v>8</v>
      </c>
      <c r="AM408">
        <v>0.22857142857142856</v>
      </c>
      <c r="AN408" s="4">
        <v>7</v>
      </c>
      <c r="AO408">
        <v>0.2</v>
      </c>
      <c r="AP408" s="4">
        <v>0</v>
      </c>
      <c r="AQ408">
        <v>0</v>
      </c>
      <c r="AR408" s="4">
        <v>0</v>
      </c>
      <c r="AS408">
        <v>0</v>
      </c>
      <c r="AT408" s="4">
        <v>0</v>
      </c>
      <c r="AU408" s="4">
        <v>0</v>
      </c>
      <c r="AV408" s="4">
        <v>0</v>
      </c>
      <c r="AW408">
        <v>1.1860465116279071</v>
      </c>
      <c r="AX408" s="4">
        <f t="shared" si="6"/>
        <v>42.999999999999993</v>
      </c>
      <c r="AY408" s="4">
        <v>12</v>
      </c>
      <c r="AZ408" s="4">
        <v>135</v>
      </c>
    </row>
    <row r="409" spans="1:52" x14ac:dyDescent="0.25">
      <c r="A409" s="4">
        <v>2017</v>
      </c>
      <c r="B409" s="4" t="s">
        <v>294</v>
      </c>
      <c r="C409" t="s">
        <v>53</v>
      </c>
      <c r="D409" t="s">
        <v>297</v>
      </c>
      <c r="E409" t="s">
        <v>802</v>
      </c>
      <c r="F409" s="4">
        <v>50</v>
      </c>
      <c r="G409">
        <v>24</v>
      </c>
      <c r="H409">
        <v>5</v>
      </c>
      <c r="I409">
        <v>50</v>
      </c>
      <c r="J409">
        <v>7.7</v>
      </c>
      <c r="K409">
        <v>0</v>
      </c>
      <c r="L409">
        <v>0</v>
      </c>
      <c r="M409">
        <v>48</v>
      </c>
      <c r="N409">
        <v>1551</v>
      </c>
      <c r="O409">
        <v>0.96</v>
      </c>
      <c r="P409">
        <v>47</v>
      </c>
      <c r="Q409">
        <v>20</v>
      </c>
      <c r="R409">
        <v>22</v>
      </c>
      <c r="S409">
        <v>63</v>
      </c>
      <c r="T409">
        <v>24</v>
      </c>
      <c r="U409">
        <v>207.66666666666666</v>
      </c>
      <c r="V409">
        <v>24</v>
      </c>
      <c r="W409">
        <v>43.125</v>
      </c>
      <c r="X409">
        <v>26</v>
      </c>
      <c r="Y409">
        <v>165.34615384615384</v>
      </c>
      <c r="Z409">
        <v>23</v>
      </c>
      <c r="AA409">
        <v>401</v>
      </c>
      <c r="AB409">
        <v>26</v>
      </c>
      <c r="AC409">
        <v>203</v>
      </c>
      <c r="AD409">
        <v>0.52</v>
      </c>
      <c r="AE409">
        <v>5</v>
      </c>
      <c r="AF409">
        <v>110</v>
      </c>
      <c r="AG409">
        <v>0.1</v>
      </c>
      <c r="AH409" s="4">
        <v>13</v>
      </c>
      <c r="AI409">
        <v>0.56521739130434778</v>
      </c>
      <c r="AJ409" s="4">
        <v>4</v>
      </c>
      <c r="AK409">
        <v>0.17391304347826086</v>
      </c>
      <c r="AL409" s="4">
        <v>5</v>
      </c>
      <c r="AM409">
        <v>0.19230769230769232</v>
      </c>
      <c r="AN409" s="4">
        <v>7</v>
      </c>
      <c r="AO409">
        <v>0.26923076923076922</v>
      </c>
      <c r="AP409" s="4">
        <v>0</v>
      </c>
      <c r="AQ409">
        <v>0</v>
      </c>
      <c r="AR409" s="4">
        <v>0</v>
      </c>
      <c r="AS409">
        <v>0</v>
      </c>
      <c r="AT409" s="4">
        <v>0</v>
      </c>
      <c r="AU409" s="4">
        <v>0</v>
      </c>
      <c r="AV409" s="4">
        <v>1</v>
      </c>
      <c r="AW409">
        <v>1.1363636363636365</v>
      </c>
      <c r="AX409" s="4">
        <f t="shared" si="6"/>
        <v>43.999999999999993</v>
      </c>
      <c r="AY409" s="4">
        <v>24</v>
      </c>
      <c r="AZ409" s="4">
        <v>85</v>
      </c>
    </row>
    <row r="410" spans="1:52" x14ac:dyDescent="0.25">
      <c r="A410" s="4">
        <v>2017</v>
      </c>
      <c r="B410" s="4" t="s">
        <v>294</v>
      </c>
      <c r="C410" t="s">
        <v>53</v>
      </c>
      <c r="D410" t="s">
        <v>89</v>
      </c>
      <c r="E410" t="s">
        <v>608</v>
      </c>
      <c r="F410" s="4">
        <v>44</v>
      </c>
      <c r="G410">
        <v>25</v>
      </c>
      <c r="H410">
        <v>3</v>
      </c>
      <c r="I410">
        <v>44</v>
      </c>
      <c r="J410">
        <v>5.5909090909090908</v>
      </c>
      <c r="K410">
        <v>0</v>
      </c>
      <c r="L410">
        <v>0</v>
      </c>
      <c r="M410">
        <v>37</v>
      </c>
      <c r="N410">
        <v>1184</v>
      </c>
      <c r="O410">
        <v>0.84090909090909094</v>
      </c>
      <c r="P410">
        <v>37</v>
      </c>
      <c r="Q410">
        <v>10</v>
      </c>
      <c r="R410">
        <v>12</v>
      </c>
      <c r="S410">
        <v>26</v>
      </c>
      <c r="T410">
        <v>16</v>
      </c>
      <c r="U410">
        <v>213.5625</v>
      </c>
      <c r="V410">
        <v>15</v>
      </c>
      <c r="W410">
        <v>38.866666666666667</v>
      </c>
      <c r="X410">
        <v>28</v>
      </c>
      <c r="Y410">
        <v>143.17857142857142</v>
      </c>
      <c r="Z410">
        <v>15</v>
      </c>
      <c r="AA410">
        <v>326</v>
      </c>
      <c r="AB410">
        <v>27</v>
      </c>
      <c r="AC410">
        <v>167</v>
      </c>
      <c r="AD410">
        <v>0.61363636363636365</v>
      </c>
      <c r="AE410">
        <v>5</v>
      </c>
      <c r="AF410">
        <v>116</v>
      </c>
      <c r="AG410">
        <v>0.11363636363636363</v>
      </c>
      <c r="AH410" s="4">
        <v>10</v>
      </c>
      <c r="AI410">
        <v>0.66666666666666663</v>
      </c>
      <c r="AJ410" s="4">
        <v>4</v>
      </c>
      <c r="AK410">
        <v>0.26666666666666666</v>
      </c>
      <c r="AL410" s="4">
        <v>7</v>
      </c>
      <c r="AM410">
        <v>0.25925925925925924</v>
      </c>
      <c r="AN410" s="4">
        <v>1</v>
      </c>
      <c r="AO410">
        <v>3.7037037037037035E-2</v>
      </c>
      <c r="AP410" s="4">
        <v>0</v>
      </c>
      <c r="AQ410">
        <v>0</v>
      </c>
      <c r="AR410" s="4">
        <v>0</v>
      </c>
      <c r="AS410">
        <v>0</v>
      </c>
      <c r="AT410" s="4">
        <v>0</v>
      </c>
      <c r="AU410" s="4">
        <v>0</v>
      </c>
      <c r="AV410" s="4">
        <v>3</v>
      </c>
      <c r="AW410">
        <v>1.4193548387096775</v>
      </c>
      <c r="AX410" s="4">
        <f t="shared" si="6"/>
        <v>31</v>
      </c>
      <c r="AY410" s="4">
        <v>16</v>
      </c>
      <c r="AZ410" s="4">
        <v>113</v>
      </c>
    </row>
    <row r="411" spans="1:52" x14ac:dyDescent="0.25">
      <c r="A411" s="4">
        <v>2017</v>
      </c>
      <c r="B411" s="4" t="s">
        <v>294</v>
      </c>
      <c r="C411" t="s">
        <v>53</v>
      </c>
      <c r="D411" t="s">
        <v>98</v>
      </c>
      <c r="E411" t="s">
        <v>617</v>
      </c>
      <c r="F411" s="4">
        <v>43</v>
      </c>
      <c r="G411">
        <v>33</v>
      </c>
      <c r="H411">
        <v>3</v>
      </c>
      <c r="I411">
        <v>43</v>
      </c>
      <c r="J411">
        <v>5.6976744186046515</v>
      </c>
      <c r="K411">
        <v>0</v>
      </c>
      <c r="L411">
        <v>0</v>
      </c>
      <c r="M411">
        <v>32</v>
      </c>
      <c r="N411">
        <v>3996</v>
      </c>
      <c r="O411">
        <v>0.7441860465116279</v>
      </c>
      <c r="P411">
        <v>35</v>
      </c>
      <c r="Q411">
        <v>19</v>
      </c>
      <c r="R411">
        <v>13</v>
      </c>
      <c r="S411">
        <v>59</v>
      </c>
      <c r="T411">
        <v>17</v>
      </c>
      <c r="U411">
        <v>241.64705882352942</v>
      </c>
      <c r="V411">
        <v>18</v>
      </c>
      <c r="W411">
        <v>73.944444444444443</v>
      </c>
      <c r="X411">
        <v>25</v>
      </c>
      <c r="Y411">
        <v>91.2</v>
      </c>
      <c r="Z411">
        <v>14</v>
      </c>
      <c r="AA411">
        <v>381</v>
      </c>
      <c r="AB411">
        <v>24</v>
      </c>
      <c r="AC411">
        <v>105</v>
      </c>
      <c r="AD411">
        <v>0.55813953488372092</v>
      </c>
      <c r="AE411">
        <v>6</v>
      </c>
      <c r="AF411">
        <v>68</v>
      </c>
      <c r="AG411">
        <v>0.13953488372093023</v>
      </c>
      <c r="AH411" s="4">
        <v>5</v>
      </c>
      <c r="AI411">
        <v>0.35714285714285715</v>
      </c>
      <c r="AJ411" s="4">
        <v>7</v>
      </c>
      <c r="AK411">
        <v>0.5</v>
      </c>
      <c r="AL411" s="4">
        <v>2</v>
      </c>
      <c r="AM411">
        <v>8.3333333333333329E-2</v>
      </c>
      <c r="AN411" s="4">
        <v>1</v>
      </c>
      <c r="AO411">
        <v>4.1666666666666664E-2</v>
      </c>
      <c r="AP411" s="4">
        <v>0</v>
      </c>
      <c r="AQ411">
        <v>0</v>
      </c>
      <c r="AR411" s="4">
        <v>0</v>
      </c>
      <c r="AS411">
        <v>0</v>
      </c>
      <c r="AT411" s="4">
        <v>0</v>
      </c>
      <c r="AU411" s="4">
        <v>0</v>
      </c>
      <c r="AV411" s="4">
        <v>0</v>
      </c>
      <c r="AW411">
        <v>1.303030303030303</v>
      </c>
      <c r="AX411" s="4">
        <f t="shared" si="6"/>
        <v>33</v>
      </c>
      <c r="AY411" s="4">
        <v>15</v>
      </c>
      <c r="AZ411" s="4">
        <v>82</v>
      </c>
    </row>
    <row r="412" spans="1:52" x14ac:dyDescent="0.25">
      <c r="A412" s="4">
        <v>2017</v>
      </c>
      <c r="B412" s="4" t="s">
        <v>294</v>
      </c>
      <c r="C412" t="s">
        <v>53</v>
      </c>
      <c r="D412" t="s">
        <v>95</v>
      </c>
      <c r="E412" t="s">
        <v>614</v>
      </c>
      <c r="F412" s="4">
        <v>41</v>
      </c>
      <c r="G412">
        <v>23</v>
      </c>
      <c r="H412">
        <v>2</v>
      </c>
      <c r="I412">
        <v>41</v>
      </c>
      <c r="J412">
        <v>4.8048780487804876</v>
      </c>
      <c r="K412">
        <v>0</v>
      </c>
      <c r="L412">
        <v>0</v>
      </c>
      <c r="M412">
        <v>38</v>
      </c>
      <c r="N412">
        <v>1010</v>
      </c>
      <c r="O412">
        <v>0.92682926829268297</v>
      </c>
      <c r="P412">
        <v>36</v>
      </c>
      <c r="Q412">
        <v>21</v>
      </c>
      <c r="R412">
        <v>11</v>
      </c>
      <c r="S412">
        <v>28</v>
      </c>
      <c r="T412">
        <v>6</v>
      </c>
      <c r="U412">
        <v>138.33333333333334</v>
      </c>
      <c r="V412">
        <v>6</v>
      </c>
      <c r="W412">
        <v>26.5</v>
      </c>
      <c r="X412">
        <v>35</v>
      </c>
      <c r="Y412">
        <v>111.4</v>
      </c>
      <c r="Z412">
        <v>6</v>
      </c>
      <c r="AA412">
        <v>219</v>
      </c>
      <c r="AB412">
        <v>35</v>
      </c>
      <c r="AC412">
        <v>134</v>
      </c>
      <c r="AD412">
        <v>0.85365853658536583</v>
      </c>
      <c r="AE412">
        <v>5</v>
      </c>
      <c r="AF412">
        <v>85</v>
      </c>
      <c r="AG412">
        <v>0.12195121951219512</v>
      </c>
      <c r="AH412" s="4">
        <v>1</v>
      </c>
      <c r="AI412">
        <v>0.16666666666666666</v>
      </c>
      <c r="AJ412" s="4">
        <v>1</v>
      </c>
      <c r="AK412">
        <v>0.16666666666666666</v>
      </c>
      <c r="AL412" s="4">
        <v>0</v>
      </c>
      <c r="AM412">
        <v>0</v>
      </c>
      <c r="AN412" s="4">
        <v>4</v>
      </c>
      <c r="AO412">
        <v>0.11428571428571428</v>
      </c>
      <c r="AP412" s="4">
        <v>0</v>
      </c>
      <c r="AQ412">
        <v>0</v>
      </c>
      <c r="AR412" s="4">
        <v>4</v>
      </c>
      <c r="AS412">
        <v>9.7560975609756101E-2</v>
      </c>
      <c r="AT412" s="4">
        <v>0</v>
      </c>
      <c r="AU412" s="4">
        <v>0</v>
      </c>
      <c r="AV412" s="4">
        <v>0</v>
      </c>
      <c r="AW412">
        <v>1.0789473684210527</v>
      </c>
      <c r="AX412" s="4">
        <f t="shared" si="6"/>
        <v>38</v>
      </c>
      <c r="AY412" s="4">
        <v>5</v>
      </c>
      <c r="AZ412" s="4">
        <v>67</v>
      </c>
    </row>
    <row r="413" spans="1:52" x14ac:dyDescent="0.25">
      <c r="A413" s="4">
        <v>2017</v>
      </c>
      <c r="B413" s="4" t="s">
        <v>294</v>
      </c>
      <c r="C413" t="s">
        <v>53</v>
      </c>
      <c r="D413" t="s">
        <v>100</v>
      </c>
      <c r="E413" t="s">
        <v>619</v>
      </c>
      <c r="F413" s="4">
        <v>36</v>
      </c>
      <c r="G413">
        <v>3</v>
      </c>
      <c r="H413">
        <v>7</v>
      </c>
      <c r="I413">
        <v>36</v>
      </c>
      <c r="J413">
        <v>8.6666666666666661</v>
      </c>
      <c r="K413">
        <v>0</v>
      </c>
      <c r="L413">
        <v>0</v>
      </c>
      <c r="M413">
        <v>34</v>
      </c>
      <c r="N413">
        <v>260</v>
      </c>
      <c r="O413">
        <v>0.94444444444444442</v>
      </c>
      <c r="P413">
        <v>17</v>
      </c>
      <c r="Q413">
        <v>27</v>
      </c>
      <c r="R413">
        <v>8</v>
      </c>
      <c r="S413">
        <v>42</v>
      </c>
      <c r="T413">
        <v>0</v>
      </c>
      <c r="U413">
        <v>0</v>
      </c>
      <c r="V413">
        <v>0</v>
      </c>
      <c r="W413">
        <v>0</v>
      </c>
      <c r="X413">
        <v>34</v>
      </c>
      <c r="Y413">
        <v>94.558823529411768</v>
      </c>
      <c r="Z413">
        <v>0</v>
      </c>
      <c r="AA413">
        <v>0</v>
      </c>
      <c r="AB413">
        <v>35</v>
      </c>
      <c r="AC413">
        <v>110</v>
      </c>
      <c r="AD413">
        <v>0.97222222222222221</v>
      </c>
      <c r="AE413">
        <v>26</v>
      </c>
      <c r="AF413">
        <v>82</v>
      </c>
      <c r="AG413">
        <v>0.72222222222222221</v>
      </c>
      <c r="AH413" s="4">
        <v>0</v>
      </c>
      <c r="AI413">
        <v>0</v>
      </c>
      <c r="AJ413" s="4">
        <v>0</v>
      </c>
      <c r="AK413">
        <v>0</v>
      </c>
      <c r="AL413" s="4">
        <v>2</v>
      </c>
      <c r="AM413">
        <v>5.7142857142857141E-2</v>
      </c>
      <c r="AN413" s="4">
        <v>3</v>
      </c>
      <c r="AO413">
        <v>8.5714285714285715E-2</v>
      </c>
      <c r="AP413" s="4">
        <v>0</v>
      </c>
      <c r="AQ413">
        <v>0</v>
      </c>
      <c r="AR413" s="4">
        <v>0</v>
      </c>
      <c r="AS413">
        <v>0</v>
      </c>
      <c r="AT413" s="4">
        <v>0</v>
      </c>
      <c r="AU413" s="4">
        <v>0</v>
      </c>
      <c r="AV413" s="4">
        <v>0</v>
      </c>
      <c r="AW413">
        <v>1.8947368421052631</v>
      </c>
      <c r="AX413" s="4">
        <f t="shared" si="6"/>
        <v>19</v>
      </c>
      <c r="AY413" s="4">
        <v>0</v>
      </c>
      <c r="AZ413" s="4">
        <v>0</v>
      </c>
    </row>
    <row r="414" spans="1:52" x14ac:dyDescent="0.25">
      <c r="A414" s="4">
        <v>2017</v>
      </c>
      <c r="B414" s="4" t="s">
        <v>294</v>
      </c>
      <c r="C414" t="s">
        <v>53</v>
      </c>
      <c r="D414" t="s">
        <v>101</v>
      </c>
      <c r="E414" t="s">
        <v>620</v>
      </c>
      <c r="F414" s="4">
        <v>36</v>
      </c>
      <c r="G414">
        <v>12</v>
      </c>
      <c r="H414">
        <v>4</v>
      </c>
      <c r="I414">
        <v>36</v>
      </c>
      <c r="J414">
        <v>6</v>
      </c>
      <c r="K414">
        <v>0</v>
      </c>
      <c r="L414">
        <v>0</v>
      </c>
      <c r="M414">
        <v>33</v>
      </c>
      <c r="N414">
        <v>1724</v>
      </c>
      <c r="O414">
        <v>0.91666666666666663</v>
      </c>
      <c r="P414">
        <v>34</v>
      </c>
      <c r="Q414">
        <v>16</v>
      </c>
      <c r="R414">
        <v>15</v>
      </c>
      <c r="S414">
        <v>68</v>
      </c>
      <c r="T414">
        <v>14</v>
      </c>
      <c r="U414">
        <v>174.21428571428572</v>
      </c>
      <c r="V414">
        <v>12</v>
      </c>
      <c r="W414">
        <v>87.166666666666671</v>
      </c>
      <c r="X414">
        <v>22</v>
      </c>
      <c r="Y414">
        <v>163.68181818181819</v>
      </c>
      <c r="Z414">
        <v>13</v>
      </c>
      <c r="AA414">
        <v>349</v>
      </c>
      <c r="AB414">
        <v>20</v>
      </c>
      <c r="AC414">
        <v>193</v>
      </c>
      <c r="AD414">
        <v>0.55555555555555558</v>
      </c>
      <c r="AE414">
        <v>3</v>
      </c>
      <c r="AF414">
        <v>144</v>
      </c>
      <c r="AG414">
        <v>8.3333333333333329E-2</v>
      </c>
      <c r="AH414" s="4">
        <v>6</v>
      </c>
      <c r="AI414">
        <v>0.46153846153846156</v>
      </c>
      <c r="AJ414" s="4">
        <v>3</v>
      </c>
      <c r="AK414">
        <v>0.23076923076923078</v>
      </c>
      <c r="AL414" s="4">
        <v>9</v>
      </c>
      <c r="AM414">
        <v>0.45</v>
      </c>
      <c r="AN414" s="4">
        <v>3</v>
      </c>
      <c r="AO414">
        <v>0.15</v>
      </c>
      <c r="AP414" s="4">
        <v>0</v>
      </c>
      <c r="AQ414">
        <v>0</v>
      </c>
      <c r="AR414" s="4">
        <v>0</v>
      </c>
      <c r="AS414">
        <v>0</v>
      </c>
      <c r="AT414" s="4">
        <v>0</v>
      </c>
      <c r="AU414" s="4">
        <v>0</v>
      </c>
      <c r="AV414" s="4">
        <v>0</v>
      </c>
      <c r="AW414">
        <v>1.1612903225806452</v>
      </c>
      <c r="AX414" s="4">
        <f t="shared" si="6"/>
        <v>30.999999999999996</v>
      </c>
      <c r="AY414" s="4">
        <v>13</v>
      </c>
      <c r="AZ414" s="4">
        <v>77</v>
      </c>
    </row>
    <row r="415" spans="1:52" x14ac:dyDescent="0.25">
      <c r="A415" s="4">
        <v>2017</v>
      </c>
      <c r="B415" s="4" t="s">
        <v>294</v>
      </c>
      <c r="C415" t="s">
        <v>53</v>
      </c>
      <c r="D415" t="s">
        <v>298</v>
      </c>
      <c r="E415" t="s">
        <v>803</v>
      </c>
      <c r="F415" s="4">
        <v>32</v>
      </c>
      <c r="G415">
        <v>19</v>
      </c>
      <c r="H415">
        <v>4</v>
      </c>
      <c r="I415">
        <v>32</v>
      </c>
      <c r="J415">
        <v>9.15625</v>
      </c>
      <c r="K415">
        <v>0</v>
      </c>
      <c r="L415">
        <v>0</v>
      </c>
      <c r="M415">
        <v>30</v>
      </c>
      <c r="N415">
        <v>1192</v>
      </c>
      <c r="O415">
        <v>0.9375</v>
      </c>
      <c r="P415">
        <v>29</v>
      </c>
      <c r="Q415">
        <v>17</v>
      </c>
      <c r="R415">
        <v>9</v>
      </c>
      <c r="S415">
        <v>73</v>
      </c>
      <c r="T415">
        <v>11</v>
      </c>
      <c r="U415">
        <v>183.90909090909091</v>
      </c>
      <c r="V415">
        <v>11</v>
      </c>
      <c r="W415">
        <v>26.636363636363637</v>
      </c>
      <c r="X415">
        <v>21</v>
      </c>
      <c r="Y415">
        <v>164.66666666666666</v>
      </c>
      <c r="Z415">
        <v>11</v>
      </c>
      <c r="AA415">
        <v>360</v>
      </c>
      <c r="AB415">
        <v>21</v>
      </c>
      <c r="AC415">
        <v>195</v>
      </c>
      <c r="AD415">
        <v>0.65625</v>
      </c>
      <c r="AE415">
        <v>5</v>
      </c>
      <c r="AF415">
        <v>161</v>
      </c>
      <c r="AG415">
        <v>0.15625</v>
      </c>
      <c r="AH415" s="4">
        <v>4</v>
      </c>
      <c r="AI415">
        <v>0.36363636363636365</v>
      </c>
      <c r="AJ415" s="4">
        <v>1</v>
      </c>
      <c r="AK415">
        <v>9.0909090909090912E-2</v>
      </c>
      <c r="AL415" s="4">
        <v>7</v>
      </c>
      <c r="AM415">
        <v>0.33333333333333331</v>
      </c>
      <c r="AN415" s="4">
        <v>2</v>
      </c>
      <c r="AO415">
        <v>9.5238095238095233E-2</v>
      </c>
      <c r="AP415" s="4">
        <v>0</v>
      </c>
      <c r="AQ415">
        <v>0</v>
      </c>
      <c r="AR415" s="4">
        <v>0</v>
      </c>
      <c r="AS415">
        <v>0</v>
      </c>
      <c r="AT415" s="4">
        <v>0</v>
      </c>
      <c r="AU415" s="4">
        <v>0</v>
      </c>
      <c r="AV415" s="4">
        <v>2</v>
      </c>
      <c r="AW415">
        <v>1.1428571428571428</v>
      </c>
      <c r="AX415" s="4">
        <f t="shared" si="6"/>
        <v>28</v>
      </c>
      <c r="AY415" s="4">
        <v>9</v>
      </c>
      <c r="AZ415" s="4">
        <v>52</v>
      </c>
    </row>
    <row r="416" spans="1:52" x14ac:dyDescent="0.25">
      <c r="A416" s="4">
        <v>2017</v>
      </c>
      <c r="B416" s="4" t="s">
        <v>294</v>
      </c>
      <c r="C416" t="s">
        <v>53</v>
      </c>
      <c r="D416" t="s">
        <v>107</v>
      </c>
      <c r="E416" t="s">
        <v>626</v>
      </c>
      <c r="F416" s="4">
        <v>25</v>
      </c>
      <c r="G416">
        <v>19</v>
      </c>
      <c r="H416">
        <v>17</v>
      </c>
      <c r="I416">
        <v>25</v>
      </c>
      <c r="J416">
        <v>15.6</v>
      </c>
      <c r="K416">
        <v>0</v>
      </c>
      <c r="L416">
        <v>0</v>
      </c>
      <c r="M416">
        <v>19</v>
      </c>
      <c r="N416">
        <v>1420</v>
      </c>
      <c r="O416">
        <v>0.76</v>
      </c>
      <c r="P416">
        <v>23</v>
      </c>
      <c r="Q416">
        <v>12</v>
      </c>
      <c r="R416">
        <v>11</v>
      </c>
      <c r="S416">
        <v>25</v>
      </c>
      <c r="T416">
        <v>12</v>
      </c>
      <c r="U416">
        <v>139</v>
      </c>
      <c r="V416">
        <v>11</v>
      </c>
      <c r="W416">
        <v>64.090909090909093</v>
      </c>
      <c r="X416">
        <v>13</v>
      </c>
      <c r="Y416">
        <v>117.46153846153847</v>
      </c>
      <c r="Z416">
        <v>8</v>
      </c>
      <c r="AA416">
        <v>217</v>
      </c>
      <c r="AB416">
        <v>13</v>
      </c>
      <c r="AC416">
        <v>203</v>
      </c>
      <c r="AD416">
        <v>0.52</v>
      </c>
      <c r="AE416">
        <v>1</v>
      </c>
      <c r="AF416">
        <v>77</v>
      </c>
      <c r="AG416">
        <v>0.04</v>
      </c>
      <c r="AH416" s="4">
        <v>6</v>
      </c>
      <c r="AI416">
        <v>0.75</v>
      </c>
      <c r="AJ416" s="4">
        <v>4</v>
      </c>
      <c r="AK416">
        <v>0.5</v>
      </c>
      <c r="AL416" s="4">
        <v>4</v>
      </c>
      <c r="AM416">
        <v>0.30769230769230771</v>
      </c>
      <c r="AN416" s="4">
        <v>2</v>
      </c>
      <c r="AO416">
        <v>0.15384615384615385</v>
      </c>
      <c r="AP416" s="4">
        <v>0</v>
      </c>
      <c r="AQ416">
        <v>0</v>
      </c>
      <c r="AR416" s="4">
        <v>0</v>
      </c>
      <c r="AS416">
        <v>0</v>
      </c>
      <c r="AT416" s="4">
        <v>0</v>
      </c>
      <c r="AU416" s="4">
        <v>0</v>
      </c>
      <c r="AV416" s="4">
        <v>0</v>
      </c>
      <c r="AW416">
        <v>1.25</v>
      </c>
      <c r="AX416" s="4">
        <f t="shared" si="6"/>
        <v>20</v>
      </c>
      <c r="AY416" s="4">
        <v>7</v>
      </c>
      <c r="AZ416" s="4">
        <v>64</v>
      </c>
    </row>
    <row r="417" spans="1:52" x14ac:dyDescent="0.25">
      <c r="A417" s="4">
        <v>2017</v>
      </c>
      <c r="B417" s="4" t="s">
        <v>294</v>
      </c>
      <c r="C417" t="s">
        <v>53</v>
      </c>
      <c r="D417" t="s">
        <v>87</v>
      </c>
      <c r="E417" t="s">
        <v>606</v>
      </c>
      <c r="F417" s="4">
        <v>20</v>
      </c>
      <c r="G417">
        <v>2</v>
      </c>
      <c r="H417">
        <v>9</v>
      </c>
      <c r="I417">
        <v>4</v>
      </c>
      <c r="J417">
        <v>13.25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34</v>
      </c>
      <c r="Z417">
        <v>0</v>
      </c>
      <c r="AA417">
        <v>0</v>
      </c>
      <c r="AB417">
        <v>6</v>
      </c>
      <c r="AC417">
        <v>59</v>
      </c>
      <c r="AD417">
        <v>0.3</v>
      </c>
      <c r="AE417">
        <v>0</v>
      </c>
      <c r="AF417">
        <v>0</v>
      </c>
      <c r="AG417">
        <v>0</v>
      </c>
      <c r="AH417" s="4">
        <v>0</v>
      </c>
      <c r="AI417">
        <v>0</v>
      </c>
      <c r="AJ417" s="4">
        <v>0</v>
      </c>
      <c r="AK417">
        <v>0</v>
      </c>
      <c r="AL417" s="4">
        <v>1</v>
      </c>
      <c r="AM417">
        <v>0.16666666666666666</v>
      </c>
      <c r="AN417" s="4">
        <v>1</v>
      </c>
      <c r="AO417">
        <v>0.16666666666666666</v>
      </c>
      <c r="AP417" s="4">
        <v>0</v>
      </c>
      <c r="AQ417">
        <v>0</v>
      </c>
      <c r="AR417" s="4">
        <v>0</v>
      </c>
      <c r="AS417">
        <v>0</v>
      </c>
      <c r="AT417" s="4">
        <v>0</v>
      </c>
      <c r="AU417" s="4">
        <v>6</v>
      </c>
      <c r="AV417" s="4">
        <v>0</v>
      </c>
      <c r="AW417">
        <v>1</v>
      </c>
      <c r="AX417" s="4">
        <f t="shared" si="6"/>
        <v>20</v>
      </c>
      <c r="AY417" s="4">
        <v>0</v>
      </c>
      <c r="AZ417" s="4">
        <v>0</v>
      </c>
    </row>
    <row r="418" spans="1:52" x14ac:dyDescent="0.25">
      <c r="A418" s="4">
        <v>2017</v>
      </c>
      <c r="B418" s="4" t="s">
        <v>294</v>
      </c>
      <c r="C418" t="s">
        <v>53</v>
      </c>
      <c r="D418" t="s">
        <v>299</v>
      </c>
      <c r="E418" t="s">
        <v>804</v>
      </c>
      <c r="F418" s="4">
        <v>16</v>
      </c>
      <c r="G418">
        <v>3</v>
      </c>
      <c r="H418">
        <v>3</v>
      </c>
      <c r="I418">
        <v>16</v>
      </c>
      <c r="J418">
        <v>6.875</v>
      </c>
      <c r="K418">
        <v>0</v>
      </c>
      <c r="L418">
        <v>0</v>
      </c>
      <c r="M418">
        <v>13</v>
      </c>
      <c r="N418">
        <v>1493</v>
      </c>
      <c r="O418">
        <v>0.8125</v>
      </c>
      <c r="P418">
        <v>15</v>
      </c>
      <c r="Q418">
        <v>16</v>
      </c>
      <c r="R418">
        <v>9</v>
      </c>
      <c r="S418">
        <v>101</v>
      </c>
      <c r="T418">
        <v>3</v>
      </c>
      <c r="U418">
        <v>184</v>
      </c>
      <c r="V418">
        <v>3</v>
      </c>
      <c r="W418">
        <v>29</v>
      </c>
      <c r="X418">
        <v>12</v>
      </c>
      <c r="Y418">
        <v>170.08333333333334</v>
      </c>
      <c r="Z418">
        <v>3</v>
      </c>
      <c r="AA418">
        <v>362</v>
      </c>
      <c r="AB418">
        <v>13</v>
      </c>
      <c r="AC418">
        <v>191</v>
      </c>
      <c r="AD418">
        <v>0.8125</v>
      </c>
      <c r="AE418">
        <v>5</v>
      </c>
      <c r="AF418">
        <v>198</v>
      </c>
      <c r="AG418">
        <v>0.3125</v>
      </c>
      <c r="AH418" s="4">
        <v>1</v>
      </c>
      <c r="AI418">
        <v>0.33333333333333331</v>
      </c>
      <c r="AJ418" s="4">
        <v>1</v>
      </c>
      <c r="AK418">
        <v>0.33333333333333331</v>
      </c>
      <c r="AL418" s="4">
        <v>4</v>
      </c>
      <c r="AM418">
        <v>0.30769230769230771</v>
      </c>
      <c r="AN418" s="4">
        <v>1</v>
      </c>
      <c r="AO418">
        <v>7.6923076923076927E-2</v>
      </c>
      <c r="AP418" s="4">
        <v>0</v>
      </c>
      <c r="AQ418">
        <v>0</v>
      </c>
      <c r="AR418" s="4">
        <v>0</v>
      </c>
      <c r="AS418">
        <v>0</v>
      </c>
      <c r="AT418" s="4">
        <v>0</v>
      </c>
      <c r="AU418" s="4">
        <v>0</v>
      </c>
      <c r="AV418" s="4">
        <v>1</v>
      </c>
      <c r="AW418">
        <v>1.0666666666666667</v>
      </c>
      <c r="AX418" s="4">
        <f t="shared" si="6"/>
        <v>15</v>
      </c>
      <c r="AY418" s="4">
        <v>3</v>
      </c>
      <c r="AZ418" s="4">
        <v>67</v>
      </c>
    </row>
    <row r="419" spans="1:52" x14ac:dyDescent="0.25">
      <c r="A419" s="4">
        <v>2017</v>
      </c>
      <c r="B419" s="4" t="s">
        <v>294</v>
      </c>
      <c r="C419" t="s">
        <v>53</v>
      </c>
      <c r="D419" t="s">
        <v>109</v>
      </c>
      <c r="E419" t="s">
        <v>628</v>
      </c>
      <c r="F419" s="4">
        <v>12</v>
      </c>
      <c r="G419">
        <v>12</v>
      </c>
      <c r="H419">
        <v>3</v>
      </c>
      <c r="I419">
        <v>12</v>
      </c>
      <c r="J419">
        <v>7.083333333333333</v>
      </c>
      <c r="K419">
        <v>0</v>
      </c>
      <c r="L419">
        <v>0</v>
      </c>
      <c r="M419">
        <v>12</v>
      </c>
      <c r="N419">
        <v>220</v>
      </c>
      <c r="O419">
        <v>1</v>
      </c>
      <c r="P419">
        <v>6</v>
      </c>
      <c r="Q419">
        <v>14</v>
      </c>
      <c r="R419">
        <v>2</v>
      </c>
      <c r="S419">
        <v>103</v>
      </c>
      <c r="T419">
        <v>1</v>
      </c>
      <c r="U419">
        <v>435</v>
      </c>
      <c r="V419">
        <v>0</v>
      </c>
      <c r="W419">
        <v>0</v>
      </c>
      <c r="X419">
        <v>11</v>
      </c>
      <c r="Y419">
        <v>83.909090909090907</v>
      </c>
      <c r="Z419">
        <v>1</v>
      </c>
      <c r="AA419">
        <v>412</v>
      </c>
      <c r="AB419">
        <v>11</v>
      </c>
      <c r="AC419">
        <v>103</v>
      </c>
      <c r="AD419">
        <v>0.91666666666666663</v>
      </c>
      <c r="AE419">
        <v>2</v>
      </c>
      <c r="AF419">
        <v>120</v>
      </c>
      <c r="AG419">
        <v>0.16666666666666666</v>
      </c>
      <c r="AH419" s="4">
        <v>1</v>
      </c>
      <c r="AI419">
        <v>1</v>
      </c>
      <c r="AJ419" s="4">
        <v>1</v>
      </c>
      <c r="AK419">
        <v>1</v>
      </c>
      <c r="AL419" s="4">
        <v>0</v>
      </c>
      <c r="AM419">
        <v>0</v>
      </c>
      <c r="AN419" s="4">
        <v>1</v>
      </c>
      <c r="AO419">
        <v>9.0909090909090912E-2</v>
      </c>
      <c r="AP419" s="4">
        <v>1</v>
      </c>
      <c r="AQ419">
        <v>8.3333333333333329E-2</v>
      </c>
      <c r="AR419" s="4">
        <v>2</v>
      </c>
      <c r="AS419">
        <v>0.16666666666666666</v>
      </c>
      <c r="AT419" s="4">
        <v>0</v>
      </c>
      <c r="AU419" s="4">
        <v>0</v>
      </c>
      <c r="AV419" s="4">
        <v>0</v>
      </c>
      <c r="AW419">
        <v>1.2</v>
      </c>
      <c r="AX419" s="4">
        <f t="shared" si="6"/>
        <v>10</v>
      </c>
      <c r="AY419" s="4">
        <v>1</v>
      </c>
      <c r="AZ419" s="4">
        <v>253</v>
      </c>
    </row>
    <row r="420" spans="1:52" x14ac:dyDescent="0.25">
      <c r="A420" s="4">
        <v>2017</v>
      </c>
      <c r="B420" s="4" t="s">
        <v>294</v>
      </c>
      <c r="C420" t="s">
        <v>53</v>
      </c>
      <c r="D420" t="s">
        <v>300</v>
      </c>
      <c r="E420" t="s">
        <v>805</v>
      </c>
      <c r="F420" s="4">
        <v>5</v>
      </c>
      <c r="G420">
        <v>2</v>
      </c>
      <c r="H420">
        <v>16</v>
      </c>
      <c r="I420">
        <v>5</v>
      </c>
      <c r="J420">
        <v>8</v>
      </c>
      <c r="K420">
        <v>0</v>
      </c>
      <c r="L420">
        <v>0</v>
      </c>
      <c r="M420">
        <v>5</v>
      </c>
      <c r="N420">
        <v>609</v>
      </c>
      <c r="O420">
        <v>1</v>
      </c>
      <c r="P420">
        <v>5</v>
      </c>
      <c r="Q420">
        <v>12</v>
      </c>
      <c r="R420">
        <v>1</v>
      </c>
      <c r="S420">
        <v>101</v>
      </c>
      <c r="T420">
        <v>3</v>
      </c>
      <c r="U420">
        <v>151.33333333333334</v>
      </c>
      <c r="V420">
        <v>1</v>
      </c>
      <c r="W420">
        <v>18</v>
      </c>
      <c r="X420">
        <v>2</v>
      </c>
      <c r="Y420">
        <v>205</v>
      </c>
      <c r="Z420">
        <v>3</v>
      </c>
      <c r="AA420">
        <v>262</v>
      </c>
      <c r="AB420">
        <v>2</v>
      </c>
      <c r="AC420">
        <v>260</v>
      </c>
      <c r="AD420">
        <v>0.4</v>
      </c>
      <c r="AE420">
        <v>0</v>
      </c>
      <c r="AF420">
        <v>0</v>
      </c>
      <c r="AG420">
        <v>0</v>
      </c>
      <c r="AH420" s="4">
        <v>1</v>
      </c>
      <c r="AI420">
        <v>0.33333333333333331</v>
      </c>
      <c r="AJ420" s="4">
        <v>0</v>
      </c>
      <c r="AK420">
        <v>0</v>
      </c>
      <c r="AL420" s="4">
        <v>0</v>
      </c>
      <c r="AM420">
        <v>0</v>
      </c>
      <c r="AN420" s="4">
        <v>0</v>
      </c>
      <c r="AO420">
        <v>0</v>
      </c>
      <c r="AP420" s="4">
        <v>0</v>
      </c>
      <c r="AQ420">
        <v>0</v>
      </c>
      <c r="AR420" s="4">
        <v>0</v>
      </c>
      <c r="AS420">
        <v>0</v>
      </c>
      <c r="AT420" s="4">
        <v>0</v>
      </c>
      <c r="AU420" s="4">
        <v>0</v>
      </c>
      <c r="AV420" s="4">
        <v>0</v>
      </c>
      <c r="AW420">
        <v>1.25</v>
      </c>
      <c r="AX420" s="4">
        <f t="shared" si="6"/>
        <v>4</v>
      </c>
      <c r="AY420" s="4">
        <v>2</v>
      </c>
      <c r="AZ420" s="4">
        <v>52</v>
      </c>
    </row>
    <row r="421" spans="1:52" x14ac:dyDescent="0.25">
      <c r="A421" s="4">
        <v>2017</v>
      </c>
      <c r="B421" s="4" t="s">
        <v>294</v>
      </c>
      <c r="C421" t="s">
        <v>53</v>
      </c>
      <c r="D421" t="s">
        <v>301</v>
      </c>
      <c r="E421" t="s">
        <v>806</v>
      </c>
      <c r="F421" s="4">
        <v>5</v>
      </c>
      <c r="G421">
        <v>5</v>
      </c>
      <c r="H421">
        <v>3</v>
      </c>
      <c r="I421">
        <v>5</v>
      </c>
      <c r="J421">
        <v>6.4</v>
      </c>
      <c r="K421">
        <v>0</v>
      </c>
      <c r="L421">
        <v>0</v>
      </c>
      <c r="M421">
        <v>5</v>
      </c>
      <c r="N421">
        <v>1032</v>
      </c>
      <c r="O421">
        <v>1</v>
      </c>
      <c r="P421">
        <v>5</v>
      </c>
      <c r="Q421">
        <v>17</v>
      </c>
      <c r="R421">
        <v>1</v>
      </c>
      <c r="S421">
        <v>14</v>
      </c>
      <c r="T421">
        <v>2</v>
      </c>
      <c r="U421">
        <v>153.5</v>
      </c>
      <c r="V421">
        <v>2</v>
      </c>
      <c r="W421">
        <v>8</v>
      </c>
      <c r="X421">
        <v>3</v>
      </c>
      <c r="Y421">
        <v>116</v>
      </c>
      <c r="Z421">
        <v>2</v>
      </c>
      <c r="AA421">
        <v>227</v>
      </c>
      <c r="AB421">
        <v>3</v>
      </c>
      <c r="AC421">
        <v>153</v>
      </c>
      <c r="AD421">
        <v>0.6</v>
      </c>
      <c r="AE421">
        <v>2</v>
      </c>
      <c r="AF421">
        <v>130</v>
      </c>
      <c r="AG421">
        <v>0.4</v>
      </c>
      <c r="AH421" s="4">
        <v>0</v>
      </c>
      <c r="AI421">
        <v>0</v>
      </c>
      <c r="AJ421" s="4">
        <v>0</v>
      </c>
      <c r="AK421">
        <v>0</v>
      </c>
      <c r="AL421" s="4">
        <v>2</v>
      </c>
      <c r="AM421">
        <v>0.66666666666666663</v>
      </c>
      <c r="AN421" s="4">
        <v>0</v>
      </c>
      <c r="AO421">
        <v>0</v>
      </c>
      <c r="AP421" s="4">
        <v>0</v>
      </c>
      <c r="AQ421">
        <v>0</v>
      </c>
      <c r="AR421" s="4">
        <v>0</v>
      </c>
      <c r="AS421">
        <v>0</v>
      </c>
      <c r="AT421" s="4">
        <v>0</v>
      </c>
      <c r="AU421" s="4">
        <v>0</v>
      </c>
      <c r="AV421" s="4">
        <v>0</v>
      </c>
      <c r="AW421">
        <v>1.25</v>
      </c>
      <c r="AX421" s="4">
        <f t="shared" si="6"/>
        <v>4</v>
      </c>
      <c r="AY421" s="4">
        <v>2</v>
      </c>
      <c r="AZ421" s="4">
        <v>120</v>
      </c>
    </row>
    <row r="422" spans="1:52" x14ac:dyDescent="0.25">
      <c r="A422" s="4">
        <v>2017</v>
      </c>
      <c r="B422" s="4" t="s">
        <v>294</v>
      </c>
      <c r="C422" t="s">
        <v>53</v>
      </c>
      <c r="D422" t="s">
        <v>110</v>
      </c>
      <c r="E422" t="s">
        <v>111</v>
      </c>
      <c r="F422" s="4">
        <v>4</v>
      </c>
      <c r="G422">
        <v>1</v>
      </c>
      <c r="H422">
        <v>1</v>
      </c>
      <c r="I422">
        <v>4</v>
      </c>
      <c r="J422">
        <v>5.25</v>
      </c>
      <c r="K422">
        <v>0</v>
      </c>
      <c r="L422">
        <v>0</v>
      </c>
      <c r="M422">
        <v>2</v>
      </c>
      <c r="N422">
        <v>-51</v>
      </c>
      <c r="O422">
        <v>0.5</v>
      </c>
      <c r="P422">
        <v>1</v>
      </c>
      <c r="Q422">
        <v>13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2</v>
      </c>
      <c r="Y422">
        <v>53.5</v>
      </c>
      <c r="Z422">
        <v>0</v>
      </c>
      <c r="AA422">
        <v>0</v>
      </c>
      <c r="AB422">
        <v>4</v>
      </c>
      <c r="AC422">
        <v>82</v>
      </c>
      <c r="AD422">
        <v>1</v>
      </c>
      <c r="AE422">
        <v>0</v>
      </c>
      <c r="AF422">
        <v>0</v>
      </c>
      <c r="AG422">
        <v>0</v>
      </c>
      <c r="AH422" s="4">
        <v>0</v>
      </c>
      <c r="AI422">
        <v>0</v>
      </c>
      <c r="AJ422" s="4">
        <v>0</v>
      </c>
      <c r="AK422">
        <v>0</v>
      </c>
      <c r="AL422" s="4">
        <v>0</v>
      </c>
      <c r="AM422">
        <v>0</v>
      </c>
      <c r="AN422" s="4">
        <v>1</v>
      </c>
      <c r="AO422">
        <v>0.25</v>
      </c>
      <c r="AP422" s="4">
        <v>0</v>
      </c>
      <c r="AQ422">
        <v>0</v>
      </c>
      <c r="AR422" s="4">
        <v>0</v>
      </c>
      <c r="AS422">
        <v>0</v>
      </c>
      <c r="AT422" s="4">
        <v>0</v>
      </c>
      <c r="AU422" s="4">
        <v>2</v>
      </c>
      <c r="AV422" s="4">
        <v>0</v>
      </c>
      <c r="AW422">
        <v>1</v>
      </c>
      <c r="AX422" s="4">
        <f t="shared" si="6"/>
        <v>4</v>
      </c>
      <c r="AY422" s="4">
        <v>0</v>
      </c>
      <c r="AZ422" s="4">
        <v>0</v>
      </c>
    </row>
    <row r="423" spans="1:52" x14ac:dyDescent="0.25">
      <c r="A423" s="4">
        <v>2017</v>
      </c>
      <c r="B423" s="4" t="s">
        <v>294</v>
      </c>
      <c r="C423" t="s">
        <v>53</v>
      </c>
      <c r="D423" t="s">
        <v>108</v>
      </c>
      <c r="E423" t="s">
        <v>627</v>
      </c>
      <c r="F423" s="4">
        <v>4</v>
      </c>
      <c r="G423">
        <v>2</v>
      </c>
      <c r="H423">
        <v>9</v>
      </c>
      <c r="I423">
        <v>4</v>
      </c>
      <c r="J423">
        <v>6.25</v>
      </c>
      <c r="K423">
        <v>0</v>
      </c>
      <c r="L423">
        <v>0</v>
      </c>
      <c r="M423">
        <v>4</v>
      </c>
      <c r="N423">
        <v>2823</v>
      </c>
      <c r="O423">
        <v>1</v>
      </c>
      <c r="P423">
        <v>4</v>
      </c>
      <c r="Q423">
        <v>18</v>
      </c>
      <c r="R423">
        <v>1</v>
      </c>
      <c r="S423">
        <v>23</v>
      </c>
      <c r="T423">
        <v>2</v>
      </c>
      <c r="U423">
        <v>92.5</v>
      </c>
      <c r="V423">
        <v>2</v>
      </c>
      <c r="W423">
        <v>36</v>
      </c>
      <c r="X423">
        <v>2</v>
      </c>
      <c r="Y423">
        <v>179</v>
      </c>
      <c r="Z423">
        <v>2</v>
      </c>
      <c r="AA423">
        <v>172</v>
      </c>
      <c r="AB423">
        <v>2</v>
      </c>
      <c r="AC423">
        <v>192</v>
      </c>
      <c r="AD423">
        <v>0.5</v>
      </c>
      <c r="AE423">
        <v>0</v>
      </c>
      <c r="AF423">
        <v>0</v>
      </c>
      <c r="AG423">
        <v>0</v>
      </c>
      <c r="AH423" s="4">
        <v>0</v>
      </c>
      <c r="AI423">
        <v>0</v>
      </c>
      <c r="AJ423" s="4">
        <v>0</v>
      </c>
      <c r="AK423">
        <v>0</v>
      </c>
      <c r="AL423" s="4">
        <v>1</v>
      </c>
      <c r="AM423">
        <v>0.5</v>
      </c>
      <c r="AN423" s="4">
        <v>0</v>
      </c>
      <c r="AO423">
        <v>0</v>
      </c>
      <c r="AP423" s="4">
        <v>0</v>
      </c>
      <c r="AQ423">
        <v>0</v>
      </c>
      <c r="AR423" s="4">
        <v>0</v>
      </c>
      <c r="AS423">
        <v>0</v>
      </c>
      <c r="AT423" s="4">
        <v>0</v>
      </c>
      <c r="AU423" s="4">
        <v>0</v>
      </c>
      <c r="AV423" s="4">
        <v>0</v>
      </c>
      <c r="AW423">
        <v>1</v>
      </c>
      <c r="AX423" s="4">
        <f t="shared" si="6"/>
        <v>4</v>
      </c>
      <c r="AY423" s="4">
        <v>1</v>
      </c>
      <c r="AZ423" s="4">
        <v>72</v>
      </c>
    </row>
    <row r="424" spans="1:52" x14ac:dyDescent="0.25">
      <c r="A424" s="4">
        <v>2017</v>
      </c>
      <c r="B424" s="4" t="s">
        <v>294</v>
      </c>
      <c r="C424" t="s">
        <v>53</v>
      </c>
      <c r="D424" t="s">
        <v>302</v>
      </c>
      <c r="E424" t="s">
        <v>807</v>
      </c>
      <c r="F424" s="4">
        <v>1</v>
      </c>
      <c r="G424">
        <v>0</v>
      </c>
      <c r="H424">
        <v>0</v>
      </c>
      <c r="I424">
        <v>1</v>
      </c>
      <c r="J424">
        <v>3</v>
      </c>
      <c r="K424">
        <v>0</v>
      </c>
      <c r="L424">
        <v>0</v>
      </c>
      <c r="M424">
        <v>1</v>
      </c>
      <c r="N424">
        <v>1132</v>
      </c>
      <c r="O424">
        <v>1</v>
      </c>
      <c r="P424">
        <v>1</v>
      </c>
      <c r="Q424">
        <v>4</v>
      </c>
      <c r="R424">
        <v>0</v>
      </c>
      <c r="S424">
        <v>0</v>
      </c>
      <c r="T424">
        <v>1</v>
      </c>
      <c r="U424">
        <v>252</v>
      </c>
      <c r="V424">
        <v>1</v>
      </c>
      <c r="W424">
        <v>119</v>
      </c>
      <c r="X424">
        <v>0</v>
      </c>
      <c r="Y424">
        <v>0</v>
      </c>
      <c r="Z424">
        <v>1</v>
      </c>
      <c r="AA424">
        <v>417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 s="4">
        <v>0</v>
      </c>
      <c r="AI424">
        <v>0</v>
      </c>
      <c r="AJ424" s="4">
        <v>0</v>
      </c>
      <c r="AK424">
        <v>0</v>
      </c>
      <c r="AL424" s="4">
        <v>0</v>
      </c>
      <c r="AM424">
        <v>0</v>
      </c>
      <c r="AN424" s="4">
        <v>0</v>
      </c>
      <c r="AO424">
        <v>0</v>
      </c>
      <c r="AP424" s="4">
        <v>0</v>
      </c>
      <c r="AQ424">
        <v>0</v>
      </c>
      <c r="AR424" s="4">
        <v>0</v>
      </c>
      <c r="AS424">
        <v>0</v>
      </c>
      <c r="AT424" s="4">
        <v>0</v>
      </c>
      <c r="AU424" s="4">
        <v>0</v>
      </c>
      <c r="AV424" s="4">
        <v>0</v>
      </c>
      <c r="AW424">
        <v>1</v>
      </c>
      <c r="AX424" s="4">
        <f t="shared" si="6"/>
        <v>1</v>
      </c>
      <c r="AY424" s="4">
        <v>1</v>
      </c>
      <c r="AZ424" s="4">
        <v>138</v>
      </c>
    </row>
    <row r="425" spans="1:52" x14ac:dyDescent="0.25">
      <c r="A425" s="4">
        <v>2017</v>
      </c>
      <c r="B425" s="4" t="s">
        <v>294</v>
      </c>
      <c r="C425" t="s">
        <v>53</v>
      </c>
      <c r="D425" t="s">
        <v>113</v>
      </c>
      <c r="E425" t="s">
        <v>630</v>
      </c>
      <c r="F425" s="4">
        <v>1</v>
      </c>
      <c r="G425">
        <v>0</v>
      </c>
      <c r="H425">
        <v>0</v>
      </c>
      <c r="I425">
        <v>1</v>
      </c>
      <c r="J425">
        <v>342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 s="4">
        <v>0</v>
      </c>
      <c r="AI425">
        <v>0</v>
      </c>
      <c r="AJ425" s="4">
        <v>0</v>
      </c>
      <c r="AK425">
        <v>0</v>
      </c>
      <c r="AL425" s="4">
        <v>0</v>
      </c>
      <c r="AM425">
        <v>0</v>
      </c>
      <c r="AN425" s="4">
        <v>0</v>
      </c>
      <c r="AO425">
        <v>0</v>
      </c>
      <c r="AP425" s="4">
        <v>0</v>
      </c>
      <c r="AQ425">
        <v>0</v>
      </c>
      <c r="AR425" s="4">
        <v>0</v>
      </c>
      <c r="AS425">
        <v>0</v>
      </c>
      <c r="AT425" s="4">
        <v>0</v>
      </c>
      <c r="AU425" s="4">
        <v>0</v>
      </c>
      <c r="AV425" s="4">
        <v>0</v>
      </c>
      <c r="AW425">
        <v>1</v>
      </c>
      <c r="AX425" s="4">
        <f t="shared" si="6"/>
        <v>1</v>
      </c>
      <c r="AY425" s="4">
        <v>0</v>
      </c>
      <c r="AZ425" s="4">
        <v>0</v>
      </c>
    </row>
    <row r="426" spans="1:52" x14ac:dyDescent="0.25">
      <c r="A426" s="4">
        <v>2017</v>
      </c>
      <c r="B426" s="4" t="s">
        <v>294</v>
      </c>
      <c r="C426" t="s">
        <v>53</v>
      </c>
      <c r="D426" t="s">
        <v>303</v>
      </c>
      <c r="E426" t="s">
        <v>808</v>
      </c>
      <c r="F426" s="4">
        <v>1</v>
      </c>
      <c r="G426">
        <v>0</v>
      </c>
      <c r="H426">
        <v>0</v>
      </c>
      <c r="I426">
        <v>1</v>
      </c>
      <c r="J426">
        <v>4</v>
      </c>
      <c r="K426">
        <v>0</v>
      </c>
      <c r="L426">
        <v>0</v>
      </c>
      <c r="M426">
        <v>1</v>
      </c>
      <c r="N426">
        <v>153</v>
      </c>
      <c r="O426">
        <v>1</v>
      </c>
      <c r="P426">
        <v>1</v>
      </c>
      <c r="Q426">
        <v>12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193</v>
      </c>
      <c r="Z426">
        <v>0</v>
      </c>
      <c r="AA426">
        <v>0</v>
      </c>
      <c r="AB426">
        <v>1</v>
      </c>
      <c r="AC426">
        <v>212</v>
      </c>
      <c r="AD426">
        <v>1</v>
      </c>
      <c r="AE426">
        <v>0</v>
      </c>
      <c r="AF426">
        <v>0</v>
      </c>
      <c r="AG426">
        <v>0</v>
      </c>
      <c r="AH426" s="4">
        <v>0</v>
      </c>
      <c r="AI426">
        <v>0</v>
      </c>
      <c r="AJ426" s="4">
        <v>0</v>
      </c>
      <c r="AK426">
        <v>0</v>
      </c>
      <c r="AL426" s="4">
        <v>0</v>
      </c>
      <c r="AM426">
        <v>0</v>
      </c>
      <c r="AN426" s="4">
        <v>0</v>
      </c>
      <c r="AO426">
        <v>0</v>
      </c>
      <c r="AP426" s="4">
        <v>0</v>
      </c>
      <c r="AQ426">
        <v>0</v>
      </c>
      <c r="AR426" s="4">
        <v>0</v>
      </c>
      <c r="AS426">
        <v>0</v>
      </c>
      <c r="AT426" s="4">
        <v>0</v>
      </c>
      <c r="AU426" s="4">
        <v>0</v>
      </c>
      <c r="AV426" s="4">
        <v>0</v>
      </c>
      <c r="AW426">
        <v>1</v>
      </c>
      <c r="AX426" s="4">
        <f t="shared" si="6"/>
        <v>1</v>
      </c>
      <c r="AY426" s="4">
        <v>0</v>
      </c>
      <c r="AZ426" s="4">
        <v>0</v>
      </c>
    </row>
    <row r="427" spans="1:52" x14ac:dyDescent="0.25">
      <c r="A427" s="4">
        <v>2017</v>
      </c>
      <c r="B427" s="4" t="s">
        <v>294</v>
      </c>
      <c r="C427" t="s">
        <v>53</v>
      </c>
      <c r="D427" t="s">
        <v>304</v>
      </c>
      <c r="E427" t="s">
        <v>809</v>
      </c>
      <c r="F427" s="4">
        <v>1</v>
      </c>
      <c r="G427">
        <v>1</v>
      </c>
      <c r="H427">
        <v>3</v>
      </c>
      <c r="I427">
        <v>1</v>
      </c>
      <c r="J427">
        <v>3</v>
      </c>
      <c r="K427">
        <v>0</v>
      </c>
      <c r="L427">
        <v>0</v>
      </c>
      <c r="M427">
        <v>1</v>
      </c>
      <c r="N427">
        <v>4056</v>
      </c>
      <c r="O427">
        <v>1</v>
      </c>
      <c r="P427">
        <v>1</v>
      </c>
      <c r="Q427">
        <v>4</v>
      </c>
      <c r="R427">
        <v>0</v>
      </c>
      <c r="S427">
        <v>0</v>
      </c>
      <c r="T427">
        <v>1</v>
      </c>
      <c r="U427">
        <v>369</v>
      </c>
      <c r="V427">
        <v>1</v>
      </c>
      <c r="W427">
        <v>4</v>
      </c>
      <c r="X427">
        <v>0</v>
      </c>
      <c r="Y427">
        <v>0</v>
      </c>
      <c r="Z427">
        <v>1</v>
      </c>
      <c r="AA427">
        <v>461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 s="4">
        <v>1</v>
      </c>
      <c r="AI427">
        <v>1</v>
      </c>
      <c r="AJ427" s="4">
        <v>0</v>
      </c>
      <c r="AK427">
        <v>0</v>
      </c>
      <c r="AL427" s="4">
        <v>0</v>
      </c>
      <c r="AM427">
        <v>0</v>
      </c>
      <c r="AN427" s="4">
        <v>0</v>
      </c>
      <c r="AO427">
        <v>0</v>
      </c>
      <c r="AP427" s="4">
        <v>0</v>
      </c>
      <c r="AQ427">
        <v>0</v>
      </c>
      <c r="AR427" s="4">
        <v>0</v>
      </c>
      <c r="AS427">
        <v>0</v>
      </c>
      <c r="AT427" s="4">
        <v>0</v>
      </c>
      <c r="AU427" s="4">
        <v>0</v>
      </c>
      <c r="AV427" s="4">
        <v>0</v>
      </c>
      <c r="AW427">
        <v>1</v>
      </c>
      <c r="AX427" s="4">
        <f t="shared" si="6"/>
        <v>1</v>
      </c>
      <c r="AY427" s="4">
        <v>1</v>
      </c>
      <c r="AZ427" s="4">
        <v>75</v>
      </c>
    </row>
    <row r="428" spans="1:52" x14ac:dyDescent="0.25">
      <c r="A428" s="4">
        <v>2017</v>
      </c>
      <c r="B428" s="4" t="s">
        <v>294</v>
      </c>
      <c r="C428" t="s">
        <v>53</v>
      </c>
      <c r="D428" t="s">
        <v>305</v>
      </c>
      <c r="E428" t="s">
        <v>810</v>
      </c>
      <c r="F428" s="4">
        <v>1</v>
      </c>
      <c r="G428">
        <v>1</v>
      </c>
      <c r="H428">
        <v>0</v>
      </c>
      <c r="I428">
        <v>1</v>
      </c>
      <c r="J428">
        <v>1</v>
      </c>
      <c r="K428">
        <v>0</v>
      </c>
      <c r="L428">
        <v>0</v>
      </c>
      <c r="M428">
        <v>1</v>
      </c>
      <c r="N428">
        <v>6501</v>
      </c>
      <c r="O428">
        <v>1</v>
      </c>
      <c r="P428">
        <v>1</v>
      </c>
      <c r="Q428">
        <v>5</v>
      </c>
      <c r="R428">
        <v>0</v>
      </c>
      <c r="S428">
        <v>0</v>
      </c>
      <c r="T428">
        <v>1</v>
      </c>
      <c r="U428">
        <v>142</v>
      </c>
      <c r="V428">
        <v>1</v>
      </c>
      <c r="W428">
        <v>22</v>
      </c>
      <c r="X428">
        <v>0</v>
      </c>
      <c r="Y428">
        <v>0</v>
      </c>
      <c r="Z428">
        <v>1</v>
      </c>
      <c r="AA428">
        <v>245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 s="4">
        <v>1</v>
      </c>
      <c r="AI428">
        <v>1</v>
      </c>
      <c r="AJ428" s="4">
        <v>0</v>
      </c>
      <c r="AK428">
        <v>0</v>
      </c>
      <c r="AL428" s="4">
        <v>0</v>
      </c>
      <c r="AM428">
        <v>0</v>
      </c>
      <c r="AN428" s="4">
        <v>0</v>
      </c>
      <c r="AO428">
        <v>0</v>
      </c>
      <c r="AP428" s="4">
        <v>0</v>
      </c>
      <c r="AQ428">
        <v>0</v>
      </c>
      <c r="AR428" s="4">
        <v>0</v>
      </c>
      <c r="AS428">
        <v>0</v>
      </c>
      <c r="AT428" s="4">
        <v>0</v>
      </c>
      <c r="AU428" s="4">
        <v>0</v>
      </c>
      <c r="AV428" s="4">
        <v>0</v>
      </c>
      <c r="AW428">
        <v>1</v>
      </c>
      <c r="AX428" s="4">
        <f t="shared" si="6"/>
        <v>1</v>
      </c>
      <c r="AY428" s="4">
        <v>1</v>
      </c>
      <c r="AZ428" s="4">
        <v>31</v>
      </c>
    </row>
    <row r="429" spans="1:52" x14ac:dyDescent="0.25">
      <c r="A429" s="4">
        <v>2017</v>
      </c>
      <c r="B429" s="4" t="s">
        <v>294</v>
      </c>
      <c r="C429" t="s">
        <v>116</v>
      </c>
      <c r="D429" t="s">
        <v>118</v>
      </c>
      <c r="E429" t="s">
        <v>634</v>
      </c>
      <c r="F429" s="4">
        <v>495</v>
      </c>
      <c r="G429">
        <v>318</v>
      </c>
      <c r="H429">
        <v>6</v>
      </c>
      <c r="I429">
        <v>495</v>
      </c>
      <c r="J429">
        <v>7.6787878787878787</v>
      </c>
      <c r="K429">
        <v>8</v>
      </c>
      <c r="L429">
        <v>1.6161616161616162E-2</v>
      </c>
      <c r="M429">
        <v>473</v>
      </c>
      <c r="N429">
        <v>1685</v>
      </c>
      <c r="O429">
        <v>0.9555555555555556</v>
      </c>
      <c r="P429">
        <v>434</v>
      </c>
      <c r="Q429">
        <v>13</v>
      </c>
      <c r="R429">
        <v>71</v>
      </c>
      <c r="S429">
        <v>64</v>
      </c>
      <c r="T429">
        <v>249</v>
      </c>
      <c r="U429">
        <v>147.6987951807229</v>
      </c>
      <c r="V429">
        <v>231</v>
      </c>
      <c r="W429">
        <v>67.44588744588745</v>
      </c>
      <c r="X429">
        <v>240</v>
      </c>
      <c r="Y429">
        <v>125.91249999999999</v>
      </c>
      <c r="Z429">
        <v>226</v>
      </c>
      <c r="AA429">
        <v>298</v>
      </c>
      <c r="AB429">
        <v>220</v>
      </c>
      <c r="AC429">
        <v>159</v>
      </c>
      <c r="AD429">
        <v>0.44444444444444442</v>
      </c>
      <c r="AE429">
        <v>26</v>
      </c>
      <c r="AF429">
        <v>94</v>
      </c>
      <c r="AG429">
        <v>5.2525252525252523E-2</v>
      </c>
      <c r="AH429" s="4">
        <v>81</v>
      </c>
      <c r="AI429">
        <v>0.3584070796460177</v>
      </c>
      <c r="AJ429" s="4">
        <v>11</v>
      </c>
      <c r="AK429">
        <v>4.8672566371681415E-2</v>
      </c>
      <c r="AL429" s="4">
        <v>80</v>
      </c>
      <c r="AM429">
        <v>0.36363636363636365</v>
      </c>
      <c r="AN429" s="4">
        <v>20</v>
      </c>
      <c r="AO429">
        <v>9.0909090909090912E-2</v>
      </c>
      <c r="AP429" s="4">
        <v>0</v>
      </c>
      <c r="AQ429">
        <v>0</v>
      </c>
      <c r="AR429" s="4">
        <v>1</v>
      </c>
      <c r="AS429">
        <v>2.0202020202020202E-3</v>
      </c>
      <c r="AT429" s="4">
        <v>0</v>
      </c>
      <c r="AU429" s="4">
        <v>0</v>
      </c>
      <c r="AV429" s="4">
        <v>12</v>
      </c>
      <c r="AW429">
        <v>3</v>
      </c>
      <c r="AX429" s="4">
        <f t="shared" si="6"/>
        <v>165</v>
      </c>
      <c r="AY429" s="4">
        <v>248</v>
      </c>
      <c r="AZ429" s="4">
        <v>182</v>
      </c>
    </row>
    <row r="430" spans="1:52" x14ac:dyDescent="0.25">
      <c r="A430" s="4">
        <v>2017</v>
      </c>
      <c r="B430" s="4" t="s">
        <v>294</v>
      </c>
      <c r="C430" t="s">
        <v>116</v>
      </c>
      <c r="D430" t="s">
        <v>117</v>
      </c>
      <c r="E430" t="s">
        <v>633</v>
      </c>
      <c r="F430" s="4">
        <v>471</v>
      </c>
      <c r="G430">
        <v>200</v>
      </c>
      <c r="H430">
        <v>9</v>
      </c>
      <c r="I430">
        <v>471</v>
      </c>
      <c r="J430">
        <v>9.9660297239915074</v>
      </c>
      <c r="K430">
        <v>26</v>
      </c>
      <c r="L430">
        <v>5.5201698513800426E-2</v>
      </c>
      <c r="M430">
        <v>423</v>
      </c>
      <c r="N430">
        <v>1550</v>
      </c>
      <c r="O430">
        <v>0.89808917197452232</v>
      </c>
      <c r="P430">
        <v>427</v>
      </c>
      <c r="Q430">
        <v>23</v>
      </c>
      <c r="R430">
        <v>117</v>
      </c>
      <c r="S430">
        <v>88</v>
      </c>
      <c r="T430">
        <v>259</v>
      </c>
      <c r="U430">
        <v>218</v>
      </c>
      <c r="V430">
        <v>216</v>
      </c>
      <c r="W430">
        <v>67.944444444444443</v>
      </c>
      <c r="X430">
        <v>179</v>
      </c>
      <c r="Y430">
        <v>166.62569832402235</v>
      </c>
      <c r="Z430">
        <v>236</v>
      </c>
      <c r="AA430">
        <v>417</v>
      </c>
      <c r="AB430">
        <v>172</v>
      </c>
      <c r="AC430">
        <v>202</v>
      </c>
      <c r="AD430">
        <v>0.36518046709129509</v>
      </c>
      <c r="AE430">
        <v>11</v>
      </c>
      <c r="AF430">
        <v>135</v>
      </c>
      <c r="AG430">
        <v>2.3354564755838639E-2</v>
      </c>
      <c r="AH430" s="4">
        <v>121</v>
      </c>
      <c r="AI430">
        <v>0.51271186440677963</v>
      </c>
      <c r="AJ430" s="4">
        <v>19</v>
      </c>
      <c r="AK430">
        <v>8.050847457627118E-2</v>
      </c>
      <c r="AL430" s="4">
        <v>68</v>
      </c>
      <c r="AM430">
        <v>0.39534883720930231</v>
      </c>
      <c r="AN430" s="4">
        <v>14</v>
      </c>
      <c r="AO430">
        <v>8.1395348837209308E-2</v>
      </c>
      <c r="AP430" s="4">
        <v>4</v>
      </c>
      <c r="AQ430">
        <v>8.4925690021231421E-3</v>
      </c>
      <c r="AR430" s="4">
        <v>1</v>
      </c>
      <c r="AS430">
        <v>2.1231422505307855E-3</v>
      </c>
      <c r="AT430" s="4">
        <v>0</v>
      </c>
      <c r="AU430" s="4">
        <v>0</v>
      </c>
      <c r="AV430" s="4">
        <v>17</v>
      </c>
      <c r="AW430">
        <v>2.8373493975903616</v>
      </c>
      <c r="AX430" s="4">
        <f t="shared" si="6"/>
        <v>166</v>
      </c>
      <c r="AY430" s="4">
        <v>274</v>
      </c>
      <c r="AZ430" s="4">
        <v>232</v>
      </c>
    </row>
    <row r="431" spans="1:52" x14ac:dyDescent="0.25">
      <c r="A431" s="4">
        <v>2017</v>
      </c>
      <c r="B431" s="4" t="s">
        <v>294</v>
      </c>
      <c r="C431" t="s">
        <v>116</v>
      </c>
      <c r="D431" t="s">
        <v>120</v>
      </c>
      <c r="E431" t="s">
        <v>636</v>
      </c>
      <c r="F431" s="4">
        <v>371</v>
      </c>
      <c r="G431">
        <v>232</v>
      </c>
      <c r="H431">
        <v>9</v>
      </c>
      <c r="I431">
        <v>370</v>
      </c>
      <c r="J431">
        <v>9.486486486486486</v>
      </c>
      <c r="K431">
        <v>22</v>
      </c>
      <c r="L431">
        <v>5.9459459459459463E-2</v>
      </c>
      <c r="M431">
        <v>269</v>
      </c>
      <c r="N431">
        <v>3328</v>
      </c>
      <c r="O431">
        <v>0.72506738544474392</v>
      </c>
      <c r="P431">
        <v>333</v>
      </c>
      <c r="Q431">
        <v>19</v>
      </c>
      <c r="R431">
        <v>74</v>
      </c>
      <c r="S431">
        <v>66</v>
      </c>
      <c r="T431">
        <v>201</v>
      </c>
      <c r="U431">
        <v>188.85074626865671</v>
      </c>
      <c r="V431">
        <v>193</v>
      </c>
      <c r="W431">
        <v>78.932642487046635</v>
      </c>
      <c r="X431">
        <v>156</v>
      </c>
      <c r="Y431">
        <v>149.78846153846155</v>
      </c>
      <c r="Z431">
        <v>183</v>
      </c>
      <c r="AA431">
        <v>364</v>
      </c>
      <c r="AB431">
        <v>158</v>
      </c>
      <c r="AC431">
        <v>191</v>
      </c>
      <c r="AD431">
        <v>0.42587601078167114</v>
      </c>
      <c r="AE431">
        <v>26</v>
      </c>
      <c r="AF431">
        <v>91</v>
      </c>
      <c r="AG431">
        <v>7.0080862533692723E-2</v>
      </c>
      <c r="AH431" s="4">
        <v>106</v>
      </c>
      <c r="AI431">
        <v>0.57923497267759561</v>
      </c>
      <c r="AJ431" s="4">
        <v>21</v>
      </c>
      <c r="AK431">
        <v>0.11475409836065574</v>
      </c>
      <c r="AL431" s="4">
        <v>51</v>
      </c>
      <c r="AM431">
        <v>0.32278481012658228</v>
      </c>
      <c r="AN431" s="4">
        <v>13</v>
      </c>
      <c r="AO431">
        <v>8.2278481012658222E-2</v>
      </c>
      <c r="AP431" s="4">
        <v>1</v>
      </c>
      <c r="AQ431">
        <v>2.6954177897574125E-3</v>
      </c>
      <c r="AR431" s="4">
        <v>0</v>
      </c>
      <c r="AS431">
        <v>0</v>
      </c>
      <c r="AT431" s="4">
        <v>1</v>
      </c>
      <c r="AU431" s="4">
        <v>0</v>
      </c>
      <c r="AV431" s="4">
        <v>17</v>
      </c>
      <c r="AW431">
        <v>3.2543859649122808</v>
      </c>
      <c r="AX431" s="4">
        <f t="shared" si="6"/>
        <v>114</v>
      </c>
      <c r="AY431" s="4">
        <v>195</v>
      </c>
      <c r="AZ431" s="4">
        <v>150</v>
      </c>
    </row>
    <row r="432" spans="1:52" x14ac:dyDescent="0.25">
      <c r="A432" s="4">
        <v>2017</v>
      </c>
      <c r="B432" s="4" t="s">
        <v>294</v>
      </c>
      <c r="C432" t="s">
        <v>116</v>
      </c>
      <c r="D432" t="s">
        <v>119</v>
      </c>
      <c r="E432" t="s">
        <v>635</v>
      </c>
      <c r="F432" s="4">
        <v>330</v>
      </c>
      <c r="G432">
        <v>168</v>
      </c>
      <c r="H432">
        <v>6</v>
      </c>
      <c r="I432">
        <v>329</v>
      </c>
      <c r="J432">
        <v>8.3404255319148941</v>
      </c>
      <c r="K432">
        <v>10</v>
      </c>
      <c r="L432">
        <v>3.0395136778115502E-2</v>
      </c>
      <c r="M432">
        <v>304</v>
      </c>
      <c r="N432">
        <v>1604</v>
      </c>
      <c r="O432">
        <v>0.92121212121212126</v>
      </c>
      <c r="P432">
        <v>314</v>
      </c>
      <c r="Q432">
        <v>22</v>
      </c>
      <c r="R432">
        <v>65</v>
      </c>
      <c r="S432">
        <v>79</v>
      </c>
      <c r="T432">
        <v>191</v>
      </c>
      <c r="U432">
        <v>168.60732984293193</v>
      </c>
      <c r="V432">
        <v>150</v>
      </c>
      <c r="W432">
        <v>45.76</v>
      </c>
      <c r="X432">
        <v>134</v>
      </c>
      <c r="Y432">
        <v>148.1044776119403</v>
      </c>
      <c r="Z432">
        <v>175</v>
      </c>
      <c r="AA432">
        <v>360</v>
      </c>
      <c r="AB432">
        <v>121</v>
      </c>
      <c r="AC432">
        <v>198</v>
      </c>
      <c r="AD432">
        <v>0.36666666666666664</v>
      </c>
      <c r="AE432">
        <v>9</v>
      </c>
      <c r="AF432">
        <v>159</v>
      </c>
      <c r="AG432">
        <v>2.7272727272727271E-2</v>
      </c>
      <c r="AH432" s="4">
        <v>96</v>
      </c>
      <c r="AI432">
        <v>0.5485714285714286</v>
      </c>
      <c r="AJ432" s="4">
        <v>20</v>
      </c>
      <c r="AK432">
        <v>0.11428571428571428</v>
      </c>
      <c r="AL432" s="4">
        <v>45</v>
      </c>
      <c r="AM432">
        <v>0.37190082644628097</v>
      </c>
      <c r="AN432" s="4">
        <v>14</v>
      </c>
      <c r="AO432">
        <v>0.11570247933884298</v>
      </c>
      <c r="AP432" s="4">
        <v>1</v>
      </c>
      <c r="AQ432">
        <v>3.0303030303030303E-3</v>
      </c>
      <c r="AR432" s="4">
        <v>0</v>
      </c>
      <c r="AS432">
        <v>0</v>
      </c>
      <c r="AT432" s="4">
        <v>0</v>
      </c>
      <c r="AU432" s="4">
        <v>0</v>
      </c>
      <c r="AV432" s="4">
        <v>6</v>
      </c>
      <c r="AW432">
        <v>2.7966101694915255</v>
      </c>
      <c r="AX432" s="4">
        <f t="shared" si="6"/>
        <v>118</v>
      </c>
      <c r="AY432" s="4">
        <v>189</v>
      </c>
      <c r="AZ432" s="4">
        <v>114</v>
      </c>
    </row>
    <row r="433" spans="1:52" x14ac:dyDescent="0.25">
      <c r="A433" s="4">
        <v>2017</v>
      </c>
      <c r="B433" s="4" t="s">
        <v>294</v>
      </c>
      <c r="C433" t="s">
        <v>116</v>
      </c>
      <c r="D433" t="s">
        <v>123</v>
      </c>
      <c r="E433" t="s">
        <v>639</v>
      </c>
      <c r="F433" s="4">
        <v>318</v>
      </c>
      <c r="G433">
        <v>183</v>
      </c>
      <c r="H433">
        <v>10</v>
      </c>
      <c r="I433">
        <v>318</v>
      </c>
      <c r="J433">
        <v>10.716981132075471</v>
      </c>
      <c r="K433">
        <v>16</v>
      </c>
      <c r="L433">
        <v>5.0314465408805034E-2</v>
      </c>
      <c r="M433">
        <v>302</v>
      </c>
      <c r="N433">
        <v>1694</v>
      </c>
      <c r="O433">
        <v>0.94968553459119498</v>
      </c>
      <c r="P433">
        <v>297</v>
      </c>
      <c r="Q433">
        <v>23</v>
      </c>
      <c r="R433">
        <v>52</v>
      </c>
      <c r="S433">
        <v>69</v>
      </c>
      <c r="T433">
        <v>189</v>
      </c>
      <c r="U433">
        <v>182.72486772486772</v>
      </c>
      <c r="V433">
        <v>164</v>
      </c>
      <c r="W433">
        <v>70.073170731707322</v>
      </c>
      <c r="X433">
        <v>122</v>
      </c>
      <c r="Y433">
        <v>171.84426229508196</v>
      </c>
      <c r="Z433">
        <v>174</v>
      </c>
      <c r="AA433">
        <v>335</v>
      </c>
      <c r="AB433">
        <v>116</v>
      </c>
      <c r="AC433">
        <v>198</v>
      </c>
      <c r="AD433">
        <v>0.36477987421383645</v>
      </c>
      <c r="AE433">
        <v>10</v>
      </c>
      <c r="AF433">
        <v>131</v>
      </c>
      <c r="AG433">
        <v>3.1446540880503145E-2</v>
      </c>
      <c r="AH433" s="4">
        <v>78</v>
      </c>
      <c r="AI433">
        <v>0.44827586206896552</v>
      </c>
      <c r="AJ433" s="4">
        <v>13</v>
      </c>
      <c r="AK433">
        <v>7.4712643678160925E-2</v>
      </c>
      <c r="AL433" s="4">
        <v>37</v>
      </c>
      <c r="AM433">
        <v>0.31896551724137934</v>
      </c>
      <c r="AN433" s="4">
        <v>19</v>
      </c>
      <c r="AO433">
        <v>0.16379310344827586</v>
      </c>
      <c r="AP433" s="4">
        <v>1</v>
      </c>
      <c r="AQ433">
        <v>3.1446540880503146E-3</v>
      </c>
      <c r="AR433" s="4">
        <v>2</v>
      </c>
      <c r="AS433">
        <v>6.2893081761006293E-3</v>
      </c>
      <c r="AT433" s="4">
        <v>0</v>
      </c>
      <c r="AU433" s="4">
        <v>0</v>
      </c>
      <c r="AV433" s="4">
        <v>13</v>
      </c>
      <c r="AW433">
        <v>2.7413793103448274</v>
      </c>
      <c r="AX433" s="4">
        <f t="shared" si="6"/>
        <v>116.00000000000001</v>
      </c>
      <c r="AY433" s="4">
        <v>183</v>
      </c>
      <c r="AZ433" s="4">
        <v>143</v>
      </c>
    </row>
    <row r="434" spans="1:52" x14ac:dyDescent="0.25">
      <c r="A434" s="4">
        <v>2017</v>
      </c>
      <c r="B434" s="4" t="s">
        <v>294</v>
      </c>
      <c r="C434" t="s">
        <v>116</v>
      </c>
      <c r="D434" t="s">
        <v>121</v>
      </c>
      <c r="E434" t="s">
        <v>637</v>
      </c>
      <c r="F434" s="4">
        <v>310</v>
      </c>
      <c r="G434">
        <v>154</v>
      </c>
      <c r="H434">
        <v>12</v>
      </c>
      <c r="I434">
        <v>310</v>
      </c>
      <c r="J434">
        <v>9.7096774193548381</v>
      </c>
      <c r="K434">
        <v>8</v>
      </c>
      <c r="L434">
        <v>2.5806451612903226E-2</v>
      </c>
      <c r="M434">
        <v>214</v>
      </c>
      <c r="N434">
        <v>2235</v>
      </c>
      <c r="O434">
        <v>0.69032258064516128</v>
      </c>
      <c r="P434">
        <v>282</v>
      </c>
      <c r="Q434">
        <v>25</v>
      </c>
      <c r="R434">
        <v>62</v>
      </c>
      <c r="S434">
        <v>70</v>
      </c>
      <c r="T434">
        <v>148</v>
      </c>
      <c r="U434">
        <v>193.91216216216216</v>
      </c>
      <c r="V434">
        <v>134</v>
      </c>
      <c r="W434">
        <v>81.820895522388057</v>
      </c>
      <c r="X434">
        <v>158</v>
      </c>
      <c r="Y434">
        <v>155.34810126582278</v>
      </c>
      <c r="Z434">
        <v>135</v>
      </c>
      <c r="AA434">
        <v>373</v>
      </c>
      <c r="AB434">
        <v>148</v>
      </c>
      <c r="AC434">
        <v>190</v>
      </c>
      <c r="AD434">
        <v>0.47741935483870968</v>
      </c>
      <c r="AE434">
        <v>17</v>
      </c>
      <c r="AF434">
        <v>109</v>
      </c>
      <c r="AG434">
        <v>5.4838709677419356E-2</v>
      </c>
      <c r="AH434" s="4">
        <v>58</v>
      </c>
      <c r="AI434">
        <v>0.42962962962962964</v>
      </c>
      <c r="AJ434" s="4">
        <v>12</v>
      </c>
      <c r="AK434">
        <v>8.8888888888888892E-2</v>
      </c>
      <c r="AL434" s="4">
        <v>40</v>
      </c>
      <c r="AM434">
        <v>0.27027027027027029</v>
      </c>
      <c r="AN434" s="4">
        <v>13</v>
      </c>
      <c r="AO434">
        <v>8.7837837837837843E-2</v>
      </c>
      <c r="AP434" s="4">
        <v>2</v>
      </c>
      <c r="AQ434">
        <v>6.4516129032258064E-3</v>
      </c>
      <c r="AR434" s="4">
        <v>0</v>
      </c>
      <c r="AS434">
        <v>0</v>
      </c>
      <c r="AT434" s="4">
        <v>0</v>
      </c>
      <c r="AU434" s="4">
        <v>0</v>
      </c>
      <c r="AV434" s="4">
        <v>5</v>
      </c>
      <c r="AW434">
        <v>2.7192982456140351</v>
      </c>
      <c r="AX434" s="4">
        <f t="shared" si="6"/>
        <v>114</v>
      </c>
      <c r="AY434" s="4">
        <v>143</v>
      </c>
      <c r="AZ434" s="4">
        <v>162</v>
      </c>
    </row>
    <row r="435" spans="1:52" x14ac:dyDescent="0.25">
      <c r="A435" s="4">
        <v>2017</v>
      </c>
      <c r="B435" s="4" t="s">
        <v>294</v>
      </c>
      <c r="C435" t="s">
        <v>116</v>
      </c>
      <c r="D435" t="s">
        <v>122</v>
      </c>
      <c r="E435" t="s">
        <v>638</v>
      </c>
      <c r="F435" s="4">
        <v>291</v>
      </c>
      <c r="G435">
        <v>171</v>
      </c>
      <c r="H435">
        <v>8</v>
      </c>
      <c r="I435">
        <v>291</v>
      </c>
      <c r="J435">
        <v>9.3402061855670109</v>
      </c>
      <c r="K435">
        <v>10</v>
      </c>
      <c r="L435">
        <v>3.4364261168384883E-2</v>
      </c>
      <c r="M435">
        <v>253</v>
      </c>
      <c r="N435">
        <v>2394</v>
      </c>
      <c r="O435">
        <v>0.86941580756013748</v>
      </c>
      <c r="P435">
        <v>246</v>
      </c>
      <c r="Q435">
        <v>19</v>
      </c>
      <c r="R435">
        <v>66</v>
      </c>
      <c r="S435">
        <v>64</v>
      </c>
      <c r="T435">
        <v>129</v>
      </c>
      <c r="U435">
        <v>198.42635658914728</v>
      </c>
      <c r="V435">
        <v>106</v>
      </c>
      <c r="W435">
        <v>61.820754716981135</v>
      </c>
      <c r="X435">
        <v>160</v>
      </c>
      <c r="Y435">
        <v>200.42500000000001</v>
      </c>
      <c r="Z435">
        <v>119</v>
      </c>
      <c r="AA435">
        <v>335</v>
      </c>
      <c r="AB435">
        <v>155</v>
      </c>
      <c r="AC435">
        <v>218</v>
      </c>
      <c r="AD435">
        <v>0.53264604810996563</v>
      </c>
      <c r="AE435">
        <v>17</v>
      </c>
      <c r="AF435">
        <v>64</v>
      </c>
      <c r="AG435">
        <v>5.8419243986254296E-2</v>
      </c>
      <c r="AH435" s="4">
        <v>58</v>
      </c>
      <c r="AI435">
        <v>0.48739495798319327</v>
      </c>
      <c r="AJ435" s="4">
        <v>11</v>
      </c>
      <c r="AK435">
        <v>9.2436974789915971E-2</v>
      </c>
      <c r="AL435" s="4">
        <v>51</v>
      </c>
      <c r="AM435">
        <v>0.32903225806451614</v>
      </c>
      <c r="AN435" s="4">
        <v>13</v>
      </c>
      <c r="AO435">
        <v>8.387096774193549E-2</v>
      </c>
      <c r="AP435" s="4">
        <v>2</v>
      </c>
      <c r="AQ435">
        <v>6.8728522336769758E-3</v>
      </c>
      <c r="AR435" s="4">
        <v>0</v>
      </c>
      <c r="AS435">
        <v>0</v>
      </c>
      <c r="AT435" s="4">
        <v>0</v>
      </c>
      <c r="AU435" s="4">
        <v>0</v>
      </c>
      <c r="AV435" s="4">
        <v>5</v>
      </c>
      <c r="AW435">
        <v>2.5304347826086957</v>
      </c>
      <c r="AX435" s="4">
        <f t="shared" si="6"/>
        <v>115</v>
      </c>
      <c r="AY435" s="4">
        <v>126</v>
      </c>
      <c r="AZ435" s="4">
        <v>118</v>
      </c>
    </row>
    <row r="436" spans="1:52" x14ac:dyDescent="0.25">
      <c r="A436" s="4">
        <v>2017</v>
      </c>
      <c r="B436" s="4" t="s">
        <v>294</v>
      </c>
      <c r="C436" t="s">
        <v>116</v>
      </c>
      <c r="D436" t="s">
        <v>126</v>
      </c>
      <c r="E436" t="s">
        <v>642</v>
      </c>
      <c r="F436" s="4">
        <v>288</v>
      </c>
      <c r="G436">
        <v>125</v>
      </c>
      <c r="H436">
        <v>10</v>
      </c>
      <c r="I436">
        <v>288</v>
      </c>
      <c r="J436">
        <v>8.875</v>
      </c>
      <c r="K436">
        <v>6</v>
      </c>
      <c r="L436">
        <v>2.0833333333333332E-2</v>
      </c>
      <c r="M436">
        <v>266</v>
      </c>
      <c r="N436">
        <v>610</v>
      </c>
      <c r="O436">
        <v>0.92361111111111116</v>
      </c>
      <c r="P436">
        <v>213</v>
      </c>
      <c r="Q436">
        <v>24</v>
      </c>
      <c r="R436">
        <v>62</v>
      </c>
      <c r="S436">
        <v>73</v>
      </c>
      <c r="T436">
        <v>74</v>
      </c>
      <c r="U436">
        <v>220.64864864864865</v>
      </c>
      <c r="V436">
        <v>66</v>
      </c>
      <c r="W436">
        <v>49.863636363636367</v>
      </c>
      <c r="X436">
        <v>204</v>
      </c>
      <c r="Y436">
        <v>110.37745098039215</v>
      </c>
      <c r="Z436">
        <v>75</v>
      </c>
      <c r="AA436">
        <v>403</v>
      </c>
      <c r="AB436">
        <v>209</v>
      </c>
      <c r="AC436">
        <v>133</v>
      </c>
      <c r="AD436">
        <v>0.72569444444444442</v>
      </c>
      <c r="AE436">
        <v>67</v>
      </c>
      <c r="AF436">
        <v>73</v>
      </c>
      <c r="AG436">
        <v>0.2326388888888889</v>
      </c>
      <c r="AH436" s="4">
        <v>34</v>
      </c>
      <c r="AI436">
        <v>0.45333333333333331</v>
      </c>
      <c r="AJ436" s="4">
        <v>13</v>
      </c>
      <c r="AK436">
        <v>0.17333333333333334</v>
      </c>
      <c r="AL436" s="4">
        <v>40</v>
      </c>
      <c r="AM436">
        <v>0.19138755980861244</v>
      </c>
      <c r="AN436" s="4">
        <v>18</v>
      </c>
      <c r="AO436">
        <v>8.6124401913875603E-2</v>
      </c>
      <c r="AP436" s="4">
        <v>1</v>
      </c>
      <c r="AQ436">
        <v>3.472222222222222E-3</v>
      </c>
      <c r="AR436" s="4">
        <v>0</v>
      </c>
      <c r="AS436">
        <v>0</v>
      </c>
      <c r="AT436" s="4">
        <v>0</v>
      </c>
      <c r="AU436" s="4">
        <v>0</v>
      </c>
      <c r="AV436" s="4">
        <v>8</v>
      </c>
      <c r="AW436">
        <v>2.0869565217391304</v>
      </c>
      <c r="AX436" s="4">
        <f t="shared" si="6"/>
        <v>138</v>
      </c>
      <c r="AY436" s="4">
        <v>73</v>
      </c>
      <c r="AZ436" s="4">
        <v>91</v>
      </c>
    </row>
    <row r="437" spans="1:52" x14ac:dyDescent="0.25">
      <c r="A437" s="4">
        <v>2017</v>
      </c>
      <c r="B437" s="4" t="s">
        <v>294</v>
      </c>
      <c r="C437" t="s">
        <v>116</v>
      </c>
      <c r="D437" t="s">
        <v>129</v>
      </c>
      <c r="E437" t="s">
        <v>645</v>
      </c>
      <c r="F437" s="4">
        <v>284</v>
      </c>
      <c r="G437">
        <v>199</v>
      </c>
      <c r="H437">
        <v>8</v>
      </c>
      <c r="I437">
        <v>284</v>
      </c>
      <c r="J437">
        <v>10.940140845070422</v>
      </c>
      <c r="K437">
        <v>17</v>
      </c>
      <c r="L437">
        <v>5.9859154929577461E-2</v>
      </c>
      <c r="M437">
        <v>255</v>
      </c>
      <c r="N437">
        <v>1809</v>
      </c>
      <c r="O437">
        <v>0.897887323943662</v>
      </c>
      <c r="P437">
        <v>259</v>
      </c>
      <c r="Q437">
        <v>18</v>
      </c>
      <c r="R437">
        <v>32</v>
      </c>
      <c r="S437">
        <v>92</v>
      </c>
      <c r="T437">
        <v>166</v>
      </c>
      <c r="U437">
        <v>181.87349397590361</v>
      </c>
      <c r="V437">
        <v>159</v>
      </c>
      <c r="W437">
        <v>50.811320754716981</v>
      </c>
      <c r="X437">
        <v>113</v>
      </c>
      <c r="Y437">
        <v>139.2920353982301</v>
      </c>
      <c r="Z437">
        <v>158</v>
      </c>
      <c r="AA437">
        <v>328</v>
      </c>
      <c r="AB437">
        <v>109</v>
      </c>
      <c r="AC437">
        <v>184</v>
      </c>
      <c r="AD437">
        <v>0.38380281690140844</v>
      </c>
      <c r="AE437">
        <v>8</v>
      </c>
      <c r="AF437">
        <v>132</v>
      </c>
      <c r="AG437">
        <v>2.8169014084507043E-2</v>
      </c>
      <c r="AH437" s="4">
        <v>68</v>
      </c>
      <c r="AI437">
        <v>0.43037974683544306</v>
      </c>
      <c r="AJ437" s="4">
        <v>15</v>
      </c>
      <c r="AK437">
        <v>9.49367088607595E-2</v>
      </c>
      <c r="AL437" s="4">
        <v>30</v>
      </c>
      <c r="AM437">
        <v>0.27522935779816515</v>
      </c>
      <c r="AN437" s="4">
        <v>13</v>
      </c>
      <c r="AO437">
        <v>0.11926605504587157</v>
      </c>
      <c r="AP437" s="4">
        <v>0</v>
      </c>
      <c r="AQ437">
        <v>0</v>
      </c>
      <c r="AR437" s="4">
        <v>2</v>
      </c>
      <c r="AS437">
        <v>7.0422535211267607E-3</v>
      </c>
      <c r="AT437" s="4">
        <v>0</v>
      </c>
      <c r="AU437" s="4">
        <v>0</v>
      </c>
      <c r="AV437" s="4">
        <v>9</v>
      </c>
      <c r="AW437">
        <v>2.9894736842105263</v>
      </c>
      <c r="AX437" s="4">
        <f t="shared" si="6"/>
        <v>95</v>
      </c>
      <c r="AY437" s="4">
        <v>163</v>
      </c>
      <c r="AZ437" s="4">
        <v>91</v>
      </c>
    </row>
    <row r="438" spans="1:52" x14ac:dyDescent="0.25">
      <c r="A438" s="4">
        <v>2017</v>
      </c>
      <c r="B438" s="4" t="s">
        <v>294</v>
      </c>
      <c r="C438" t="s">
        <v>116</v>
      </c>
      <c r="D438" t="s">
        <v>136</v>
      </c>
      <c r="E438" t="s">
        <v>652</v>
      </c>
      <c r="F438" s="4">
        <v>272</v>
      </c>
      <c r="G438">
        <v>149</v>
      </c>
      <c r="H438">
        <v>10</v>
      </c>
      <c r="I438">
        <v>271</v>
      </c>
      <c r="J438">
        <v>9.3099630996309966</v>
      </c>
      <c r="K438">
        <v>8</v>
      </c>
      <c r="L438">
        <v>2.9520295202952029E-2</v>
      </c>
      <c r="M438">
        <v>249</v>
      </c>
      <c r="N438">
        <v>1670</v>
      </c>
      <c r="O438">
        <v>0.9154411764705882</v>
      </c>
      <c r="P438">
        <v>250</v>
      </c>
      <c r="Q438">
        <v>19</v>
      </c>
      <c r="R438">
        <v>63</v>
      </c>
      <c r="S438">
        <v>58</v>
      </c>
      <c r="T438">
        <v>135</v>
      </c>
      <c r="U438">
        <v>168.17777777777778</v>
      </c>
      <c r="V438">
        <v>125</v>
      </c>
      <c r="W438">
        <v>63.432000000000002</v>
      </c>
      <c r="X438">
        <v>131</v>
      </c>
      <c r="Y438">
        <v>140.62595419847329</v>
      </c>
      <c r="Z438">
        <v>126</v>
      </c>
      <c r="AA438">
        <v>363</v>
      </c>
      <c r="AB438">
        <v>126</v>
      </c>
      <c r="AC438">
        <v>184</v>
      </c>
      <c r="AD438">
        <v>0.46323529411764708</v>
      </c>
      <c r="AE438">
        <v>10</v>
      </c>
      <c r="AF438">
        <v>106</v>
      </c>
      <c r="AG438">
        <v>3.6764705882352942E-2</v>
      </c>
      <c r="AH438" s="4">
        <v>51</v>
      </c>
      <c r="AI438">
        <v>0.40476190476190477</v>
      </c>
      <c r="AJ438" s="4">
        <v>8</v>
      </c>
      <c r="AK438">
        <v>6.3492063492063489E-2</v>
      </c>
      <c r="AL438" s="4">
        <v>44</v>
      </c>
      <c r="AM438">
        <v>0.34920634920634919</v>
      </c>
      <c r="AN438" s="4">
        <v>10</v>
      </c>
      <c r="AO438">
        <v>7.9365079365079361E-2</v>
      </c>
      <c r="AP438" s="4">
        <v>1</v>
      </c>
      <c r="AQ438">
        <v>3.6764705882352941E-3</v>
      </c>
      <c r="AR438" s="4">
        <v>1</v>
      </c>
      <c r="AS438">
        <v>3.6764705882352941E-3</v>
      </c>
      <c r="AT438" s="4">
        <v>0</v>
      </c>
      <c r="AU438" s="4">
        <v>0</v>
      </c>
      <c r="AV438" s="4">
        <v>7</v>
      </c>
      <c r="AW438">
        <v>2.3652173913043479</v>
      </c>
      <c r="AX438" s="4">
        <f t="shared" si="6"/>
        <v>115</v>
      </c>
      <c r="AY438" s="4">
        <v>135</v>
      </c>
      <c r="AZ438" s="4">
        <v>121</v>
      </c>
    </row>
    <row r="439" spans="1:52" x14ac:dyDescent="0.25">
      <c r="A439" s="4">
        <v>2017</v>
      </c>
      <c r="B439" s="4" t="s">
        <v>294</v>
      </c>
      <c r="C439" t="s">
        <v>116</v>
      </c>
      <c r="D439" t="s">
        <v>127</v>
      </c>
      <c r="E439" t="s">
        <v>643</v>
      </c>
      <c r="F439" s="4">
        <v>268</v>
      </c>
      <c r="G439">
        <v>99</v>
      </c>
      <c r="H439">
        <v>3</v>
      </c>
      <c r="I439">
        <v>266</v>
      </c>
      <c r="J439">
        <v>6.3796992481203008</v>
      </c>
      <c r="K439">
        <v>6</v>
      </c>
      <c r="L439">
        <v>2.2556390977443608E-2</v>
      </c>
      <c r="M439">
        <v>235</v>
      </c>
      <c r="N439">
        <v>668</v>
      </c>
      <c r="O439">
        <v>0.87686567164179108</v>
      </c>
      <c r="P439">
        <v>169</v>
      </c>
      <c r="Q439">
        <v>23</v>
      </c>
      <c r="R439">
        <v>56</v>
      </c>
      <c r="S439">
        <v>37</v>
      </c>
      <c r="T439">
        <v>21</v>
      </c>
      <c r="U439">
        <v>162.9047619047619</v>
      </c>
      <c r="V439">
        <v>21</v>
      </c>
      <c r="W439">
        <v>73.857142857142861</v>
      </c>
      <c r="X439">
        <v>237</v>
      </c>
      <c r="Y439">
        <v>78.345991561181435</v>
      </c>
      <c r="Z439">
        <v>20</v>
      </c>
      <c r="AA439">
        <v>408</v>
      </c>
      <c r="AB439">
        <v>243</v>
      </c>
      <c r="AC439">
        <v>106</v>
      </c>
      <c r="AD439">
        <v>0.90671641791044777</v>
      </c>
      <c r="AE439">
        <v>83</v>
      </c>
      <c r="AF439">
        <v>64</v>
      </c>
      <c r="AG439">
        <v>0.30970149253731344</v>
      </c>
      <c r="AH439" s="4">
        <v>11</v>
      </c>
      <c r="AI439">
        <v>0.55000000000000004</v>
      </c>
      <c r="AJ439" s="4">
        <v>3</v>
      </c>
      <c r="AK439">
        <v>0.15</v>
      </c>
      <c r="AL439" s="4">
        <v>33</v>
      </c>
      <c r="AM439">
        <v>0.13580246913580246</v>
      </c>
      <c r="AN439" s="4">
        <v>5</v>
      </c>
      <c r="AO439">
        <v>2.0576131687242798E-2</v>
      </c>
      <c r="AP439" s="4">
        <v>3</v>
      </c>
      <c r="AQ439">
        <v>1.1194029850746268E-2</v>
      </c>
      <c r="AR439" s="4">
        <v>1</v>
      </c>
      <c r="AS439">
        <v>3.7313432835820895E-3</v>
      </c>
      <c r="AT439" s="4">
        <v>2</v>
      </c>
      <c r="AU439" s="4">
        <v>0</v>
      </c>
      <c r="AV439" s="4">
        <v>12</v>
      </c>
      <c r="AW439">
        <v>2.4814814814814814</v>
      </c>
      <c r="AX439" s="4">
        <f t="shared" si="6"/>
        <v>108</v>
      </c>
      <c r="AY439" s="4">
        <v>21</v>
      </c>
      <c r="AZ439" s="4">
        <v>86</v>
      </c>
    </row>
    <row r="440" spans="1:52" x14ac:dyDescent="0.25">
      <c r="A440" s="4">
        <v>2017</v>
      </c>
      <c r="B440" s="4" t="s">
        <v>294</v>
      </c>
      <c r="C440" t="s">
        <v>116</v>
      </c>
      <c r="D440" t="s">
        <v>128</v>
      </c>
      <c r="E440" t="s">
        <v>644</v>
      </c>
      <c r="F440" s="4">
        <v>267</v>
      </c>
      <c r="G440">
        <v>157</v>
      </c>
      <c r="H440">
        <v>7</v>
      </c>
      <c r="I440">
        <v>267</v>
      </c>
      <c r="J440">
        <v>8.5468164794007482</v>
      </c>
      <c r="K440">
        <v>12</v>
      </c>
      <c r="L440">
        <v>4.49438202247191E-2</v>
      </c>
      <c r="M440">
        <v>244</v>
      </c>
      <c r="N440">
        <v>1426</v>
      </c>
      <c r="O440">
        <v>0.91385767790262173</v>
      </c>
      <c r="P440">
        <v>238</v>
      </c>
      <c r="Q440">
        <v>17</v>
      </c>
      <c r="R440">
        <v>47</v>
      </c>
      <c r="S440">
        <v>73</v>
      </c>
      <c r="T440">
        <v>131</v>
      </c>
      <c r="U440">
        <v>167.14503816793894</v>
      </c>
      <c r="V440">
        <v>120</v>
      </c>
      <c r="W440">
        <v>44.658333333333331</v>
      </c>
      <c r="X440">
        <v>131</v>
      </c>
      <c r="Y440">
        <v>119.12213740458016</v>
      </c>
      <c r="Z440">
        <v>119</v>
      </c>
      <c r="AA440">
        <v>325</v>
      </c>
      <c r="AB440">
        <v>125</v>
      </c>
      <c r="AC440">
        <v>162</v>
      </c>
      <c r="AD440">
        <v>0.46816479400749061</v>
      </c>
      <c r="AE440">
        <v>15</v>
      </c>
      <c r="AF440">
        <v>117</v>
      </c>
      <c r="AG440">
        <v>5.6179775280898875E-2</v>
      </c>
      <c r="AH440" s="4">
        <v>45</v>
      </c>
      <c r="AI440">
        <v>0.37815126050420167</v>
      </c>
      <c r="AJ440" s="4">
        <v>2</v>
      </c>
      <c r="AK440">
        <v>1.680672268907563E-2</v>
      </c>
      <c r="AL440" s="4">
        <v>19</v>
      </c>
      <c r="AM440">
        <v>0.152</v>
      </c>
      <c r="AN440" s="4">
        <v>5</v>
      </c>
      <c r="AO440">
        <v>0.04</v>
      </c>
      <c r="AP440" s="4">
        <v>1</v>
      </c>
      <c r="AQ440">
        <v>3.7453183520599251E-3</v>
      </c>
      <c r="AR440" s="4">
        <v>0</v>
      </c>
      <c r="AS440">
        <v>0</v>
      </c>
      <c r="AT440" s="4">
        <v>1</v>
      </c>
      <c r="AU440" s="4">
        <v>0</v>
      </c>
      <c r="AV440" s="4">
        <v>3</v>
      </c>
      <c r="AW440">
        <v>2.5188679245283021</v>
      </c>
      <c r="AX440" s="4">
        <f t="shared" si="6"/>
        <v>105.99999999999999</v>
      </c>
      <c r="AY440" s="4">
        <v>131</v>
      </c>
      <c r="AZ440" s="4">
        <v>107</v>
      </c>
    </row>
    <row r="441" spans="1:52" x14ac:dyDescent="0.25">
      <c r="A441" s="4">
        <v>2017</v>
      </c>
      <c r="B441" s="4" t="s">
        <v>294</v>
      </c>
      <c r="C441" t="s">
        <v>116</v>
      </c>
      <c r="D441" t="s">
        <v>124</v>
      </c>
      <c r="E441" t="s">
        <v>640</v>
      </c>
      <c r="F441" s="4">
        <v>261</v>
      </c>
      <c r="G441">
        <v>140</v>
      </c>
      <c r="H441">
        <v>6</v>
      </c>
      <c r="I441">
        <v>261</v>
      </c>
      <c r="J441">
        <v>6.6091954022988508</v>
      </c>
      <c r="K441">
        <v>2</v>
      </c>
      <c r="L441">
        <v>7.6628352490421452E-3</v>
      </c>
      <c r="M441">
        <v>253</v>
      </c>
      <c r="N441">
        <v>675</v>
      </c>
      <c r="O441">
        <v>0.96934865900383138</v>
      </c>
      <c r="P441">
        <v>182</v>
      </c>
      <c r="Q441">
        <v>14</v>
      </c>
      <c r="R441">
        <v>44</v>
      </c>
      <c r="S441">
        <v>43</v>
      </c>
      <c r="T441">
        <v>51</v>
      </c>
      <c r="U441">
        <v>177.39215686274511</v>
      </c>
      <c r="V441">
        <v>47</v>
      </c>
      <c r="W441">
        <v>76.148936170212764</v>
      </c>
      <c r="X441">
        <v>207</v>
      </c>
      <c r="Y441">
        <v>102.93719806763285</v>
      </c>
      <c r="Z441">
        <v>50</v>
      </c>
      <c r="AA441">
        <v>328</v>
      </c>
      <c r="AB441">
        <v>205</v>
      </c>
      <c r="AC441">
        <v>102</v>
      </c>
      <c r="AD441">
        <v>0.78544061302681989</v>
      </c>
      <c r="AE441">
        <v>69</v>
      </c>
      <c r="AF441">
        <v>65</v>
      </c>
      <c r="AG441">
        <v>0.26436781609195403</v>
      </c>
      <c r="AH441" s="4">
        <v>17</v>
      </c>
      <c r="AI441">
        <v>0.34</v>
      </c>
      <c r="AJ441" s="4">
        <v>2</v>
      </c>
      <c r="AK441">
        <v>0.04</v>
      </c>
      <c r="AL441" s="4">
        <v>24</v>
      </c>
      <c r="AM441">
        <v>0.11707317073170732</v>
      </c>
      <c r="AN441" s="4">
        <v>9</v>
      </c>
      <c r="AO441">
        <v>4.3902439024390241E-2</v>
      </c>
      <c r="AP441" s="4">
        <v>0</v>
      </c>
      <c r="AQ441">
        <v>0</v>
      </c>
      <c r="AR441" s="4">
        <v>0</v>
      </c>
      <c r="AS441">
        <v>0</v>
      </c>
      <c r="AT441" s="4">
        <v>0</v>
      </c>
      <c r="AU441" s="4">
        <v>0</v>
      </c>
      <c r="AV441" s="4">
        <v>3</v>
      </c>
      <c r="AW441">
        <v>2.25</v>
      </c>
      <c r="AX441" s="4">
        <f t="shared" si="6"/>
        <v>116</v>
      </c>
      <c r="AY441" s="4">
        <v>50</v>
      </c>
      <c r="AZ441" s="4">
        <v>127</v>
      </c>
    </row>
    <row r="442" spans="1:52" x14ac:dyDescent="0.25">
      <c r="A442" s="4">
        <v>2017</v>
      </c>
      <c r="B442" s="4" t="s">
        <v>294</v>
      </c>
      <c r="C442" t="s">
        <v>116</v>
      </c>
      <c r="D442" t="s">
        <v>135</v>
      </c>
      <c r="E442" t="s">
        <v>651</v>
      </c>
      <c r="F442" s="4">
        <v>251</v>
      </c>
      <c r="G442">
        <v>99</v>
      </c>
      <c r="H442">
        <v>5</v>
      </c>
      <c r="I442">
        <v>251</v>
      </c>
      <c r="J442">
        <v>6.4900398406374498</v>
      </c>
      <c r="K442">
        <v>0</v>
      </c>
      <c r="L442">
        <v>0</v>
      </c>
      <c r="M442">
        <v>231</v>
      </c>
      <c r="N442">
        <v>1678</v>
      </c>
      <c r="O442">
        <v>0.92031872509960155</v>
      </c>
      <c r="P442">
        <v>211</v>
      </c>
      <c r="Q442">
        <v>16</v>
      </c>
      <c r="R442">
        <v>63</v>
      </c>
      <c r="S442">
        <v>67</v>
      </c>
      <c r="T442">
        <v>59</v>
      </c>
      <c r="U442">
        <v>208.61016949152543</v>
      </c>
      <c r="V442">
        <v>57</v>
      </c>
      <c r="W442">
        <v>46.982456140350877</v>
      </c>
      <c r="X442">
        <v>191</v>
      </c>
      <c r="Y442">
        <v>132.78010471204189</v>
      </c>
      <c r="Z442">
        <v>58</v>
      </c>
      <c r="AA442">
        <v>355</v>
      </c>
      <c r="AB442">
        <v>191</v>
      </c>
      <c r="AC442">
        <v>147</v>
      </c>
      <c r="AD442">
        <v>0.76095617529880477</v>
      </c>
      <c r="AE442">
        <v>68</v>
      </c>
      <c r="AF442">
        <v>98</v>
      </c>
      <c r="AG442">
        <v>0.27091633466135456</v>
      </c>
      <c r="AH442" s="4">
        <v>36</v>
      </c>
      <c r="AI442">
        <v>0.62068965517241381</v>
      </c>
      <c r="AJ442" s="4">
        <v>6</v>
      </c>
      <c r="AK442">
        <v>0.10344827586206896</v>
      </c>
      <c r="AL442" s="4">
        <v>42</v>
      </c>
      <c r="AM442">
        <v>0.21989528795811519</v>
      </c>
      <c r="AN442" s="4">
        <v>13</v>
      </c>
      <c r="AO442">
        <v>6.8062827225130892E-2</v>
      </c>
      <c r="AP442" s="4">
        <v>1</v>
      </c>
      <c r="AQ442">
        <v>3.9840637450199202E-3</v>
      </c>
      <c r="AR442" s="4">
        <v>0</v>
      </c>
      <c r="AS442">
        <v>0</v>
      </c>
      <c r="AT442" s="4">
        <v>0</v>
      </c>
      <c r="AU442" s="4">
        <v>0</v>
      </c>
      <c r="AV442" s="4">
        <v>0</v>
      </c>
      <c r="AW442">
        <v>2.2612612612612613</v>
      </c>
      <c r="AX442" s="4">
        <f t="shared" si="6"/>
        <v>111</v>
      </c>
      <c r="AY442" s="4">
        <v>57</v>
      </c>
      <c r="AZ442" s="4">
        <v>84</v>
      </c>
    </row>
    <row r="443" spans="1:52" x14ac:dyDescent="0.25">
      <c r="A443" s="4">
        <v>2017</v>
      </c>
      <c r="B443" s="4" t="s">
        <v>294</v>
      </c>
      <c r="C443" t="s">
        <v>116</v>
      </c>
      <c r="D443" t="s">
        <v>141</v>
      </c>
      <c r="E443" t="s">
        <v>657</v>
      </c>
      <c r="F443" s="4">
        <v>229</v>
      </c>
      <c r="G443">
        <v>118</v>
      </c>
      <c r="H443">
        <v>11</v>
      </c>
      <c r="I443">
        <v>229</v>
      </c>
      <c r="J443">
        <v>9.8034934497816586</v>
      </c>
      <c r="K443">
        <v>2</v>
      </c>
      <c r="L443">
        <v>8.7336244541484712E-3</v>
      </c>
      <c r="M443">
        <v>131</v>
      </c>
      <c r="N443">
        <v>2256</v>
      </c>
      <c r="O443">
        <v>0.57205240174672489</v>
      </c>
      <c r="P443">
        <v>202</v>
      </c>
      <c r="Q443">
        <v>24</v>
      </c>
      <c r="R443">
        <v>71</v>
      </c>
      <c r="S443">
        <v>101</v>
      </c>
      <c r="T443">
        <v>83</v>
      </c>
      <c r="U443">
        <v>249.15662650602408</v>
      </c>
      <c r="V443">
        <v>69</v>
      </c>
      <c r="W443">
        <v>122.14492753623189</v>
      </c>
      <c r="X443">
        <v>143</v>
      </c>
      <c r="Y443">
        <v>176.65734265734267</v>
      </c>
      <c r="Z443">
        <v>77</v>
      </c>
      <c r="AA443">
        <v>430</v>
      </c>
      <c r="AB443">
        <v>138</v>
      </c>
      <c r="AC443">
        <v>206</v>
      </c>
      <c r="AD443">
        <v>0.6026200873362445</v>
      </c>
      <c r="AE443">
        <v>9</v>
      </c>
      <c r="AF443">
        <v>164</v>
      </c>
      <c r="AG443">
        <v>3.9301310043668124E-2</v>
      </c>
      <c r="AH443" s="4">
        <v>35</v>
      </c>
      <c r="AI443">
        <v>0.45454545454545453</v>
      </c>
      <c r="AJ443" s="4">
        <v>9</v>
      </c>
      <c r="AK443">
        <v>0.11688311688311688</v>
      </c>
      <c r="AL443" s="4">
        <v>27</v>
      </c>
      <c r="AM443">
        <v>0.19565217391304349</v>
      </c>
      <c r="AN443" s="4">
        <v>22</v>
      </c>
      <c r="AO443">
        <v>0.15942028985507245</v>
      </c>
      <c r="AP443" s="4">
        <v>0</v>
      </c>
      <c r="AQ443">
        <v>0</v>
      </c>
      <c r="AR443" s="4">
        <v>2</v>
      </c>
      <c r="AS443">
        <v>8.7336244541484712E-3</v>
      </c>
      <c r="AT443" s="4">
        <v>0</v>
      </c>
      <c r="AU443" s="4">
        <v>0</v>
      </c>
      <c r="AV443" s="4">
        <v>1</v>
      </c>
      <c r="AW443">
        <v>2.0265486725663715</v>
      </c>
      <c r="AX443" s="4">
        <f t="shared" si="6"/>
        <v>113.00000000000001</v>
      </c>
      <c r="AY443" s="4">
        <v>84</v>
      </c>
      <c r="AZ443" s="4">
        <v>138</v>
      </c>
    </row>
    <row r="444" spans="1:52" x14ac:dyDescent="0.25">
      <c r="A444" s="4">
        <v>2017</v>
      </c>
      <c r="B444" s="4" t="s">
        <v>294</v>
      </c>
      <c r="C444" t="s">
        <v>116</v>
      </c>
      <c r="D444" t="s">
        <v>140</v>
      </c>
      <c r="E444" t="s">
        <v>656</v>
      </c>
      <c r="F444" s="4">
        <v>227</v>
      </c>
      <c r="G444">
        <v>109</v>
      </c>
      <c r="H444">
        <v>4</v>
      </c>
      <c r="I444">
        <v>227</v>
      </c>
      <c r="J444">
        <v>6.2246696035242293</v>
      </c>
      <c r="K444">
        <v>0</v>
      </c>
      <c r="L444">
        <v>0</v>
      </c>
      <c r="M444">
        <v>218</v>
      </c>
      <c r="N444">
        <v>816</v>
      </c>
      <c r="O444">
        <v>0.96035242290748901</v>
      </c>
      <c r="P444">
        <v>175</v>
      </c>
      <c r="Q444">
        <v>11</v>
      </c>
      <c r="R444">
        <v>49</v>
      </c>
      <c r="S444">
        <v>38</v>
      </c>
      <c r="T444">
        <v>49</v>
      </c>
      <c r="U444">
        <v>168.32653061224491</v>
      </c>
      <c r="V444">
        <v>43</v>
      </c>
      <c r="W444">
        <v>68.465116279069761</v>
      </c>
      <c r="X444">
        <v>177</v>
      </c>
      <c r="Y444">
        <v>83.75706214689265</v>
      </c>
      <c r="Z444">
        <v>48</v>
      </c>
      <c r="AA444">
        <v>320</v>
      </c>
      <c r="AB444">
        <v>178</v>
      </c>
      <c r="AC444">
        <v>108</v>
      </c>
      <c r="AD444">
        <v>0.78414096916299558</v>
      </c>
      <c r="AE444">
        <v>64</v>
      </c>
      <c r="AF444">
        <v>67</v>
      </c>
      <c r="AG444">
        <v>0.28193832599118945</v>
      </c>
      <c r="AH444" s="4">
        <v>20</v>
      </c>
      <c r="AI444">
        <v>0.41666666666666669</v>
      </c>
      <c r="AJ444" s="4">
        <v>5</v>
      </c>
      <c r="AK444">
        <v>0.10416666666666667</v>
      </c>
      <c r="AL444" s="4">
        <v>37</v>
      </c>
      <c r="AM444">
        <v>0.20786516853932585</v>
      </c>
      <c r="AN444" s="4">
        <v>7</v>
      </c>
      <c r="AO444">
        <v>3.9325842696629212E-2</v>
      </c>
      <c r="AP444" s="4">
        <v>3</v>
      </c>
      <c r="AQ444">
        <v>1.3215859030837005E-2</v>
      </c>
      <c r="AR444" s="4">
        <v>0</v>
      </c>
      <c r="AS444">
        <v>0</v>
      </c>
      <c r="AT444" s="4">
        <v>0</v>
      </c>
      <c r="AU444" s="4">
        <v>0</v>
      </c>
      <c r="AV444" s="4">
        <v>2</v>
      </c>
      <c r="AW444">
        <v>2.141509433962264</v>
      </c>
      <c r="AX444" s="4">
        <f t="shared" si="6"/>
        <v>106</v>
      </c>
      <c r="AY444" s="4">
        <v>48</v>
      </c>
      <c r="AZ444" s="4">
        <v>165</v>
      </c>
    </row>
    <row r="445" spans="1:52" x14ac:dyDescent="0.25">
      <c r="A445" s="4">
        <v>2017</v>
      </c>
      <c r="B445" s="4" t="s">
        <v>294</v>
      </c>
      <c r="C445" t="s">
        <v>116</v>
      </c>
      <c r="D445" t="s">
        <v>125</v>
      </c>
      <c r="E445" t="s">
        <v>641</v>
      </c>
      <c r="F445" s="4">
        <v>223</v>
      </c>
      <c r="G445">
        <v>79</v>
      </c>
      <c r="H445">
        <v>8</v>
      </c>
      <c r="I445">
        <v>223</v>
      </c>
      <c r="J445">
        <v>7.5560538116591927</v>
      </c>
      <c r="K445">
        <v>6</v>
      </c>
      <c r="L445">
        <v>2.6905829596412557E-2</v>
      </c>
      <c r="M445">
        <v>213</v>
      </c>
      <c r="N445">
        <v>913</v>
      </c>
      <c r="O445">
        <v>0.95515695067264572</v>
      </c>
      <c r="P445">
        <v>184</v>
      </c>
      <c r="Q445">
        <v>21</v>
      </c>
      <c r="R445">
        <v>54</v>
      </c>
      <c r="S445">
        <v>74</v>
      </c>
      <c r="T445">
        <v>67</v>
      </c>
      <c r="U445">
        <v>194.08955223880596</v>
      </c>
      <c r="V445">
        <v>63</v>
      </c>
      <c r="W445">
        <v>70.031746031746039</v>
      </c>
      <c r="X445">
        <v>154</v>
      </c>
      <c r="Y445">
        <v>107.31818181818181</v>
      </c>
      <c r="Z445">
        <v>64</v>
      </c>
      <c r="AA445">
        <v>381</v>
      </c>
      <c r="AB445">
        <v>154</v>
      </c>
      <c r="AC445">
        <v>133</v>
      </c>
      <c r="AD445">
        <v>0.6905829596412556</v>
      </c>
      <c r="AE445">
        <v>26</v>
      </c>
      <c r="AF445">
        <v>50</v>
      </c>
      <c r="AG445">
        <v>0.11659192825112108</v>
      </c>
      <c r="AH445" s="4">
        <v>35</v>
      </c>
      <c r="AI445">
        <v>0.546875</v>
      </c>
      <c r="AJ445" s="4">
        <v>10</v>
      </c>
      <c r="AK445">
        <v>0.15625</v>
      </c>
      <c r="AL445" s="4">
        <v>29</v>
      </c>
      <c r="AM445">
        <v>0.18831168831168832</v>
      </c>
      <c r="AN445" s="4">
        <v>7</v>
      </c>
      <c r="AO445">
        <v>4.5454545454545456E-2</v>
      </c>
      <c r="AP445" s="4">
        <v>1</v>
      </c>
      <c r="AQ445">
        <v>4.4843049327354259E-3</v>
      </c>
      <c r="AR445" s="4">
        <v>0</v>
      </c>
      <c r="AS445">
        <v>0</v>
      </c>
      <c r="AT445" s="4">
        <v>0</v>
      </c>
      <c r="AU445" s="4">
        <v>0</v>
      </c>
      <c r="AV445" s="4">
        <v>3</v>
      </c>
      <c r="AW445">
        <v>2.0841121495327104</v>
      </c>
      <c r="AX445" s="4">
        <f t="shared" si="6"/>
        <v>107</v>
      </c>
      <c r="AY445" s="4">
        <v>67</v>
      </c>
      <c r="AZ445" s="4">
        <v>127</v>
      </c>
    </row>
    <row r="446" spans="1:52" x14ac:dyDescent="0.25">
      <c r="A446" s="4">
        <v>2017</v>
      </c>
      <c r="B446" s="4" t="s">
        <v>294</v>
      </c>
      <c r="C446" t="s">
        <v>116</v>
      </c>
      <c r="D446" t="s">
        <v>132</v>
      </c>
      <c r="E446" t="s">
        <v>648</v>
      </c>
      <c r="F446" s="4">
        <v>219</v>
      </c>
      <c r="G446">
        <v>81</v>
      </c>
      <c r="H446">
        <v>5</v>
      </c>
      <c r="I446">
        <v>218</v>
      </c>
      <c r="J446">
        <v>6.7844036697247709</v>
      </c>
      <c r="K446">
        <v>6</v>
      </c>
      <c r="L446">
        <v>2.7522935779816515E-2</v>
      </c>
      <c r="M446">
        <v>195</v>
      </c>
      <c r="N446">
        <v>946</v>
      </c>
      <c r="O446">
        <v>0.8904109589041096</v>
      </c>
      <c r="P446">
        <v>161</v>
      </c>
      <c r="Q446">
        <v>19</v>
      </c>
      <c r="R446">
        <v>42</v>
      </c>
      <c r="S446">
        <v>73</v>
      </c>
      <c r="T446">
        <v>52</v>
      </c>
      <c r="U446">
        <v>258.69230769230768</v>
      </c>
      <c r="V446">
        <v>47</v>
      </c>
      <c r="W446">
        <v>74.212765957446805</v>
      </c>
      <c r="X446">
        <v>157</v>
      </c>
      <c r="Y446">
        <v>114.31210191082802</v>
      </c>
      <c r="Z446">
        <v>50</v>
      </c>
      <c r="AA446">
        <v>401</v>
      </c>
      <c r="AB446">
        <v>164</v>
      </c>
      <c r="AC446">
        <v>143</v>
      </c>
      <c r="AD446">
        <v>0.74885844748858443</v>
      </c>
      <c r="AE446">
        <v>65</v>
      </c>
      <c r="AF446">
        <v>89</v>
      </c>
      <c r="AG446">
        <v>0.29680365296803651</v>
      </c>
      <c r="AH446" s="4">
        <v>22</v>
      </c>
      <c r="AI446">
        <v>0.44</v>
      </c>
      <c r="AJ446" s="4">
        <v>7</v>
      </c>
      <c r="AK446">
        <v>0.14000000000000001</v>
      </c>
      <c r="AL446" s="4">
        <v>43</v>
      </c>
      <c r="AM446">
        <v>0.26219512195121952</v>
      </c>
      <c r="AN446" s="4">
        <v>5</v>
      </c>
      <c r="AO446">
        <v>3.048780487804878E-2</v>
      </c>
      <c r="AP446" s="4">
        <v>3</v>
      </c>
      <c r="AQ446">
        <v>1.3698630136986301E-2</v>
      </c>
      <c r="AR446" s="4">
        <v>0</v>
      </c>
      <c r="AS446">
        <v>0</v>
      </c>
      <c r="AT446" s="4">
        <v>1</v>
      </c>
      <c r="AU446" s="4">
        <v>0</v>
      </c>
      <c r="AV446" s="4">
        <v>6</v>
      </c>
      <c r="AW446">
        <v>2.3052631578947369</v>
      </c>
      <c r="AX446" s="4">
        <f t="shared" si="6"/>
        <v>95</v>
      </c>
      <c r="AY446" s="4">
        <v>48</v>
      </c>
      <c r="AZ446" s="4">
        <v>126</v>
      </c>
    </row>
    <row r="447" spans="1:52" x14ac:dyDescent="0.25">
      <c r="A447" s="4">
        <v>2017</v>
      </c>
      <c r="B447" s="4" t="s">
        <v>294</v>
      </c>
      <c r="C447" t="s">
        <v>116</v>
      </c>
      <c r="D447" t="s">
        <v>131</v>
      </c>
      <c r="E447" t="s">
        <v>647</v>
      </c>
      <c r="F447" s="4">
        <v>217</v>
      </c>
      <c r="G447">
        <v>87</v>
      </c>
      <c r="H447">
        <v>8</v>
      </c>
      <c r="I447">
        <v>217</v>
      </c>
      <c r="J447">
        <v>8.0691244239631335</v>
      </c>
      <c r="K447">
        <v>0</v>
      </c>
      <c r="L447">
        <v>0</v>
      </c>
      <c r="M447">
        <v>207</v>
      </c>
      <c r="N447">
        <v>660</v>
      </c>
      <c r="O447">
        <v>0.95391705069124422</v>
      </c>
      <c r="P447">
        <v>145</v>
      </c>
      <c r="Q447">
        <v>20</v>
      </c>
      <c r="R447">
        <v>48</v>
      </c>
      <c r="S447">
        <v>62</v>
      </c>
      <c r="T447">
        <v>44</v>
      </c>
      <c r="U447">
        <v>196.09090909090909</v>
      </c>
      <c r="V447">
        <v>41</v>
      </c>
      <c r="W447">
        <v>55.878048780487802</v>
      </c>
      <c r="X447">
        <v>171</v>
      </c>
      <c r="Y447">
        <v>105.3625730994152</v>
      </c>
      <c r="Z447">
        <v>42</v>
      </c>
      <c r="AA447">
        <v>393</v>
      </c>
      <c r="AB447">
        <v>170</v>
      </c>
      <c r="AC447">
        <v>132</v>
      </c>
      <c r="AD447">
        <v>0.78341013824884798</v>
      </c>
      <c r="AE447">
        <v>53</v>
      </c>
      <c r="AF447">
        <v>64</v>
      </c>
      <c r="AG447">
        <v>0.24423963133640553</v>
      </c>
      <c r="AH447" s="4">
        <v>20</v>
      </c>
      <c r="AI447">
        <v>0.47619047619047616</v>
      </c>
      <c r="AJ447" s="4">
        <v>1</v>
      </c>
      <c r="AK447">
        <v>2.3809523809523808E-2</v>
      </c>
      <c r="AL447" s="4">
        <v>31</v>
      </c>
      <c r="AM447">
        <v>0.18235294117647058</v>
      </c>
      <c r="AN447" s="4">
        <v>6</v>
      </c>
      <c r="AO447">
        <v>3.5294117647058823E-2</v>
      </c>
      <c r="AP447" s="4">
        <v>1</v>
      </c>
      <c r="AQ447">
        <v>4.608294930875576E-3</v>
      </c>
      <c r="AR447" s="4">
        <v>0</v>
      </c>
      <c r="AS447">
        <v>0</v>
      </c>
      <c r="AT447" s="4">
        <v>1</v>
      </c>
      <c r="AU447" s="4">
        <v>0</v>
      </c>
      <c r="AV447" s="4">
        <v>8</v>
      </c>
      <c r="AW447">
        <v>1.8706896551724137</v>
      </c>
      <c r="AX447" s="4">
        <f t="shared" si="6"/>
        <v>116</v>
      </c>
      <c r="AY447" s="4">
        <v>43</v>
      </c>
      <c r="AZ447" s="4">
        <v>91</v>
      </c>
    </row>
    <row r="448" spans="1:52" x14ac:dyDescent="0.25">
      <c r="A448" s="4">
        <v>2017</v>
      </c>
      <c r="B448" s="4" t="s">
        <v>294</v>
      </c>
      <c r="C448" t="s">
        <v>116</v>
      </c>
      <c r="D448" t="s">
        <v>133</v>
      </c>
      <c r="E448" t="s">
        <v>649</v>
      </c>
      <c r="F448" s="4">
        <v>212</v>
      </c>
      <c r="G448">
        <v>142</v>
      </c>
      <c r="H448">
        <v>12</v>
      </c>
      <c r="I448">
        <v>212</v>
      </c>
      <c r="J448">
        <v>13.863207547169811</v>
      </c>
      <c r="K448">
        <v>12</v>
      </c>
      <c r="L448">
        <v>5.6603773584905662E-2</v>
      </c>
      <c r="M448">
        <v>180</v>
      </c>
      <c r="N448">
        <v>2528</v>
      </c>
      <c r="O448">
        <v>0.84905660377358494</v>
      </c>
      <c r="P448">
        <v>192</v>
      </c>
      <c r="Q448">
        <v>25</v>
      </c>
      <c r="R448">
        <v>55</v>
      </c>
      <c r="S448">
        <v>86</v>
      </c>
      <c r="T448">
        <v>117</v>
      </c>
      <c r="U448">
        <v>229.34188034188034</v>
      </c>
      <c r="V448">
        <v>87</v>
      </c>
      <c r="W448">
        <v>50.931034482758619</v>
      </c>
      <c r="X448">
        <v>89</v>
      </c>
      <c r="Y448">
        <v>205.79775280898878</v>
      </c>
      <c r="Z448">
        <v>115</v>
      </c>
      <c r="AA448">
        <v>377</v>
      </c>
      <c r="AB448">
        <v>92</v>
      </c>
      <c r="AC448">
        <v>228</v>
      </c>
      <c r="AD448">
        <v>0.43396226415094341</v>
      </c>
      <c r="AE448">
        <v>6</v>
      </c>
      <c r="AF448">
        <v>207</v>
      </c>
      <c r="AG448">
        <v>2.8301886792452831E-2</v>
      </c>
      <c r="AH448" s="4">
        <v>56</v>
      </c>
      <c r="AI448">
        <v>0.48695652173913045</v>
      </c>
      <c r="AJ448" s="4">
        <v>17</v>
      </c>
      <c r="AK448">
        <v>0.14782608695652175</v>
      </c>
      <c r="AL448" s="4">
        <v>25</v>
      </c>
      <c r="AM448">
        <v>0.27173913043478259</v>
      </c>
      <c r="AN448" s="4">
        <v>8</v>
      </c>
      <c r="AO448">
        <v>8.6956521739130432E-2</v>
      </c>
      <c r="AP448" s="4">
        <v>2</v>
      </c>
      <c r="AQ448">
        <v>9.433962264150943E-3</v>
      </c>
      <c r="AR448" s="4">
        <v>1</v>
      </c>
      <c r="AS448">
        <v>4.7169811320754715E-3</v>
      </c>
      <c r="AT448" s="4">
        <v>0</v>
      </c>
      <c r="AU448" s="4">
        <v>0</v>
      </c>
      <c r="AV448" s="4">
        <v>1</v>
      </c>
      <c r="AW448">
        <v>2.4651162790697674</v>
      </c>
      <c r="AX448" s="4">
        <f t="shared" si="6"/>
        <v>86</v>
      </c>
      <c r="AY448" s="4">
        <v>116</v>
      </c>
      <c r="AZ448" s="4">
        <v>129</v>
      </c>
    </row>
    <row r="449" spans="1:52" x14ac:dyDescent="0.25">
      <c r="A449" s="4">
        <v>2017</v>
      </c>
      <c r="B449" s="4" t="s">
        <v>294</v>
      </c>
      <c r="C449" t="s">
        <v>116</v>
      </c>
      <c r="D449" t="s">
        <v>138</v>
      </c>
      <c r="E449" t="s">
        <v>654</v>
      </c>
      <c r="F449" s="4">
        <v>197</v>
      </c>
      <c r="G449">
        <v>94</v>
      </c>
      <c r="H449">
        <v>7</v>
      </c>
      <c r="I449">
        <v>197</v>
      </c>
      <c r="J449">
        <v>8.1370558375634516</v>
      </c>
      <c r="K449">
        <v>10</v>
      </c>
      <c r="L449">
        <v>5.0761421319796954E-2</v>
      </c>
      <c r="M449">
        <v>187</v>
      </c>
      <c r="N449">
        <v>567</v>
      </c>
      <c r="O449">
        <v>0.949238578680203</v>
      </c>
      <c r="P449">
        <v>145</v>
      </c>
      <c r="Q449">
        <v>23</v>
      </c>
      <c r="R449">
        <v>36</v>
      </c>
      <c r="S449">
        <v>92</v>
      </c>
      <c r="T449">
        <v>30</v>
      </c>
      <c r="U449">
        <v>210.16666666666666</v>
      </c>
      <c r="V449">
        <v>25</v>
      </c>
      <c r="W449">
        <v>71</v>
      </c>
      <c r="X449">
        <v>156</v>
      </c>
      <c r="Y449">
        <v>132.73717948717947</v>
      </c>
      <c r="Z449">
        <v>28</v>
      </c>
      <c r="AA449">
        <v>304</v>
      </c>
      <c r="AB449">
        <v>162</v>
      </c>
      <c r="AC449">
        <v>159</v>
      </c>
      <c r="AD449">
        <v>0.82233502538071068</v>
      </c>
      <c r="AE449">
        <v>47</v>
      </c>
      <c r="AF449">
        <v>119</v>
      </c>
      <c r="AG449">
        <v>0.23857868020304568</v>
      </c>
      <c r="AH449" s="4">
        <v>14</v>
      </c>
      <c r="AI449">
        <v>0.5</v>
      </c>
      <c r="AJ449" s="4">
        <v>3</v>
      </c>
      <c r="AK449">
        <v>0.10714285714285714</v>
      </c>
      <c r="AL449" s="4">
        <v>30</v>
      </c>
      <c r="AM449">
        <v>0.18518518518518517</v>
      </c>
      <c r="AN449" s="4">
        <v>12</v>
      </c>
      <c r="AO449">
        <v>7.407407407407407E-2</v>
      </c>
      <c r="AP449" s="4">
        <v>4</v>
      </c>
      <c r="AQ449">
        <v>2.030456852791878E-2</v>
      </c>
      <c r="AR449" s="4">
        <v>0</v>
      </c>
      <c r="AS449">
        <v>0</v>
      </c>
      <c r="AT449" s="4">
        <v>0</v>
      </c>
      <c r="AU449" s="4">
        <v>1</v>
      </c>
      <c r="AV449" s="4">
        <v>10</v>
      </c>
      <c r="AW449">
        <v>2.0736842105263156</v>
      </c>
      <c r="AX449" s="4">
        <f t="shared" si="6"/>
        <v>95.000000000000014</v>
      </c>
      <c r="AY449" s="4">
        <v>29</v>
      </c>
      <c r="AZ449" s="4">
        <v>125</v>
      </c>
    </row>
    <row r="450" spans="1:52" x14ac:dyDescent="0.25">
      <c r="A450" s="4">
        <v>2017</v>
      </c>
      <c r="B450" s="4" t="s">
        <v>294</v>
      </c>
      <c r="C450" t="s">
        <v>116</v>
      </c>
      <c r="D450" t="s">
        <v>142</v>
      </c>
      <c r="E450" t="s">
        <v>658</v>
      </c>
      <c r="F450" s="4">
        <v>187</v>
      </c>
      <c r="G450">
        <v>85</v>
      </c>
      <c r="H450">
        <v>5</v>
      </c>
      <c r="I450">
        <v>187</v>
      </c>
      <c r="J450">
        <v>6.6096256684491976</v>
      </c>
      <c r="K450">
        <v>2</v>
      </c>
      <c r="L450">
        <v>1.06951871657754E-2</v>
      </c>
      <c r="M450">
        <v>182</v>
      </c>
      <c r="N450">
        <v>608</v>
      </c>
      <c r="O450">
        <v>0.9732620320855615</v>
      </c>
      <c r="P450">
        <v>148</v>
      </c>
      <c r="Q450">
        <v>18</v>
      </c>
      <c r="R450">
        <v>34</v>
      </c>
      <c r="S450">
        <v>72</v>
      </c>
      <c r="T450">
        <v>39</v>
      </c>
      <c r="U450">
        <v>255.10256410256412</v>
      </c>
      <c r="V450">
        <v>36</v>
      </c>
      <c r="W450">
        <v>86.027777777777771</v>
      </c>
      <c r="X450">
        <v>145</v>
      </c>
      <c r="Y450">
        <v>119.77241379310345</v>
      </c>
      <c r="Z450">
        <v>38</v>
      </c>
      <c r="AA450">
        <v>401</v>
      </c>
      <c r="AB450">
        <v>148</v>
      </c>
      <c r="AC450">
        <v>150</v>
      </c>
      <c r="AD450">
        <v>0.79144385026737973</v>
      </c>
      <c r="AE450">
        <v>52</v>
      </c>
      <c r="AF450">
        <v>113</v>
      </c>
      <c r="AG450">
        <v>0.27807486631016043</v>
      </c>
      <c r="AH450" s="4">
        <v>25</v>
      </c>
      <c r="AI450">
        <v>0.65789473684210531</v>
      </c>
      <c r="AJ450" s="4">
        <v>11</v>
      </c>
      <c r="AK450">
        <v>0.28947368421052633</v>
      </c>
      <c r="AL450" s="4">
        <v>34</v>
      </c>
      <c r="AM450">
        <v>0.22972972972972974</v>
      </c>
      <c r="AN450" s="4">
        <v>9</v>
      </c>
      <c r="AO450">
        <v>6.0810810810810814E-2</v>
      </c>
      <c r="AP450" s="4">
        <v>3</v>
      </c>
      <c r="AQ450">
        <v>1.6042780748663103E-2</v>
      </c>
      <c r="AR450" s="4">
        <v>2</v>
      </c>
      <c r="AS450">
        <v>1.06951871657754E-2</v>
      </c>
      <c r="AT450" s="4">
        <v>0</v>
      </c>
      <c r="AU450" s="4">
        <v>0</v>
      </c>
      <c r="AV450" s="4">
        <v>6</v>
      </c>
      <c r="AW450">
        <v>1.8888888888888888</v>
      </c>
      <c r="AX450" s="4">
        <f t="shared" si="6"/>
        <v>99</v>
      </c>
      <c r="AY450" s="4">
        <v>35</v>
      </c>
      <c r="AZ450" s="4">
        <v>101</v>
      </c>
    </row>
    <row r="451" spans="1:52" x14ac:dyDescent="0.25">
      <c r="A451" s="4">
        <v>2017</v>
      </c>
      <c r="B451" s="4" t="s">
        <v>294</v>
      </c>
      <c r="C451" t="s">
        <v>116</v>
      </c>
      <c r="D451" t="s">
        <v>130</v>
      </c>
      <c r="E451" t="s">
        <v>646</v>
      </c>
      <c r="F451" s="4">
        <v>185</v>
      </c>
      <c r="G451">
        <v>71</v>
      </c>
      <c r="H451">
        <v>7</v>
      </c>
      <c r="I451">
        <v>185</v>
      </c>
      <c r="J451">
        <v>6.9675675675675679</v>
      </c>
      <c r="K451">
        <v>2</v>
      </c>
      <c r="L451">
        <v>1.0810810810810811E-2</v>
      </c>
      <c r="M451">
        <v>158</v>
      </c>
      <c r="N451">
        <v>835</v>
      </c>
      <c r="O451">
        <v>0.8540540540540541</v>
      </c>
      <c r="P451">
        <v>134</v>
      </c>
      <c r="Q451">
        <v>19</v>
      </c>
      <c r="R451">
        <v>36</v>
      </c>
      <c r="S451">
        <v>70</v>
      </c>
      <c r="T451">
        <v>34</v>
      </c>
      <c r="U451">
        <v>205.88235294117646</v>
      </c>
      <c r="V451">
        <v>26</v>
      </c>
      <c r="W451">
        <v>46.57692307692308</v>
      </c>
      <c r="X451">
        <v>147</v>
      </c>
      <c r="Y451">
        <v>124.5374149659864</v>
      </c>
      <c r="Z451">
        <v>33</v>
      </c>
      <c r="AA451">
        <v>330</v>
      </c>
      <c r="AB451">
        <v>149</v>
      </c>
      <c r="AC451">
        <v>135</v>
      </c>
      <c r="AD451">
        <v>0.80540540540540539</v>
      </c>
      <c r="AE451">
        <v>43</v>
      </c>
      <c r="AF451">
        <v>77</v>
      </c>
      <c r="AG451">
        <v>0.23243243243243245</v>
      </c>
      <c r="AH451" s="4">
        <v>16</v>
      </c>
      <c r="AI451">
        <v>0.48484848484848486</v>
      </c>
      <c r="AJ451" s="4">
        <v>2</v>
      </c>
      <c r="AK451">
        <v>6.0606060606060608E-2</v>
      </c>
      <c r="AL451" s="4">
        <v>22</v>
      </c>
      <c r="AM451">
        <v>0.1476510067114094</v>
      </c>
      <c r="AN451" s="4">
        <v>17</v>
      </c>
      <c r="AO451">
        <v>0.11409395973154363</v>
      </c>
      <c r="AP451" s="4">
        <v>0</v>
      </c>
      <c r="AQ451">
        <v>0</v>
      </c>
      <c r="AR451" s="4">
        <v>0</v>
      </c>
      <c r="AS451">
        <v>0</v>
      </c>
      <c r="AT451" s="4">
        <v>0</v>
      </c>
      <c r="AU451" s="4">
        <v>0</v>
      </c>
      <c r="AV451" s="4">
        <v>4</v>
      </c>
      <c r="AW451">
        <v>2.0329670329670328</v>
      </c>
      <c r="AX451" s="4">
        <f t="shared" ref="AX451:AX514" si="7">IF(ISERROR(F451/AW451),0,F451/AW451)</f>
        <v>91</v>
      </c>
      <c r="AY451" s="4">
        <v>31</v>
      </c>
      <c r="AZ451" s="4">
        <v>75</v>
      </c>
    </row>
    <row r="452" spans="1:52" x14ac:dyDescent="0.25">
      <c r="A452" s="4">
        <v>2017</v>
      </c>
      <c r="B452" s="4" t="s">
        <v>294</v>
      </c>
      <c r="C452" t="s">
        <v>116</v>
      </c>
      <c r="D452" t="s">
        <v>139</v>
      </c>
      <c r="E452" t="s">
        <v>655</v>
      </c>
      <c r="F452" s="4">
        <v>176</v>
      </c>
      <c r="G452">
        <v>69</v>
      </c>
      <c r="H452">
        <v>8</v>
      </c>
      <c r="I452">
        <v>176</v>
      </c>
      <c r="J452">
        <v>7.6590909090909092</v>
      </c>
      <c r="K452">
        <v>4</v>
      </c>
      <c r="L452">
        <v>2.2727272727272728E-2</v>
      </c>
      <c r="M452">
        <v>143</v>
      </c>
      <c r="N452">
        <v>1330</v>
      </c>
      <c r="O452">
        <v>0.8125</v>
      </c>
      <c r="P452">
        <v>65</v>
      </c>
      <c r="Q452">
        <v>19</v>
      </c>
      <c r="R452">
        <v>14</v>
      </c>
      <c r="S452">
        <v>50</v>
      </c>
      <c r="T452">
        <v>15</v>
      </c>
      <c r="U452">
        <v>145.33333333333334</v>
      </c>
      <c r="V452">
        <v>16</v>
      </c>
      <c r="W452">
        <v>103.375</v>
      </c>
      <c r="X452">
        <v>152</v>
      </c>
      <c r="Y452">
        <v>52.5</v>
      </c>
      <c r="Z452">
        <v>15</v>
      </c>
      <c r="AA452">
        <v>343</v>
      </c>
      <c r="AB452">
        <v>155</v>
      </c>
      <c r="AC452">
        <v>70</v>
      </c>
      <c r="AD452">
        <v>0.88068181818181823</v>
      </c>
      <c r="AE452">
        <v>88</v>
      </c>
      <c r="AF452">
        <v>33</v>
      </c>
      <c r="AG452">
        <v>0.5</v>
      </c>
      <c r="AH452" s="4">
        <v>5</v>
      </c>
      <c r="AI452">
        <v>0.33333333333333331</v>
      </c>
      <c r="AJ452" s="4">
        <v>0</v>
      </c>
      <c r="AK452">
        <v>0</v>
      </c>
      <c r="AL452" s="4">
        <v>11</v>
      </c>
      <c r="AM452">
        <v>7.0967741935483872E-2</v>
      </c>
      <c r="AN452" s="4">
        <v>3</v>
      </c>
      <c r="AO452">
        <v>1.935483870967742E-2</v>
      </c>
      <c r="AP452" s="4">
        <v>0</v>
      </c>
      <c r="AQ452">
        <v>0</v>
      </c>
      <c r="AR452" s="4">
        <v>0</v>
      </c>
      <c r="AS452">
        <v>0</v>
      </c>
      <c r="AT452" s="4">
        <v>7</v>
      </c>
      <c r="AU452" s="4">
        <v>0</v>
      </c>
      <c r="AV452" s="4">
        <v>4</v>
      </c>
      <c r="AW452">
        <v>1.89247311827957</v>
      </c>
      <c r="AX452" s="4">
        <f t="shared" si="7"/>
        <v>93</v>
      </c>
      <c r="AY452" s="4">
        <v>13</v>
      </c>
      <c r="AZ452" s="4">
        <v>118</v>
      </c>
    </row>
    <row r="453" spans="1:52" x14ac:dyDescent="0.25">
      <c r="A453" s="4">
        <v>2017</v>
      </c>
      <c r="B453" s="4" t="s">
        <v>294</v>
      </c>
      <c r="C453" t="s">
        <v>116</v>
      </c>
      <c r="D453" t="s">
        <v>137</v>
      </c>
      <c r="E453" t="s">
        <v>653</v>
      </c>
      <c r="F453" s="4">
        <v>169</v>
      </c>
      <c r="G453">
        <v>95</v>
      </c>
      <c r="H453">
        <v>6</v>
      </c>
      <c r="I453">
        <v>169</v>
      </c>
      <c r="J453">
        <v>7.8875739644970411</v>
      </c>
      <c r="K453">
        <v>8</v>
      </c>
      <c r="L453">
        <v>4.7337278106508875E-2</v>
      </c>
      <c r="M453">
        <v>162</v>
      </c>
      <c r="N453">
        <v>826</v>
      </c>
      <c r="O453">
        <v>0.95857988165680474</v>
      </c>
      <c r="P453">
        <v>130</v>
      </c>
      <c r="Q453">
        <v>17</v>
      </c>
      <c r="R453">
        <v>34</v>
      </c>
      <c r="S453">
        <v>54</v>
      </c>
      <c r="T453">
        <v>47</v>
      </c>
      <c r="U453">
        <v>226.51063829787233</v>
      </c>
      <c r="V453">
        <v>44</v>
      </c>
      <c r="W453">
        <v>55.704545454545453</v>
      </c>
      <c r="X453">
        <v>119</v>
      </c>
      <c r="Y453">
        <v>91.840336134453779</v>
      </c>
      <c r="Z453">
        <v>47</v>
      </c>
      <c r="AA453">
        <v>384</v>
      </c>
      <c r="AB453">
        <v>119</v>
      </c>
      <c r="AC453">
        <v>112</v>
      </c>
      <c r="AD453">
        <v>0.70414201183431957</v>
      </c>
      <c r="AE453">
        <v>41</v>
      </c>
      <c r="AF453">
        <v>69</v>
      </c>
      <c r="AG453">
        <v>0.24260355029585798</v>
      </c>
      <c r="AH453" s="4">
        <v>29</v>
      </c>
      <c r="AI453">
        <v>0.61702127659574468</v>
      </c>
      <c r="AJ453" s="4">
        <v>1</v>
      </c>
      <c r="AK453">
        <v>2.1276595744680851E-2</v>
      </c>
      <c r="AL453" s="4">
        <v>22</v>
      </c>
      <c r="AM453">
        <v>0.18487394957983194</v>
      </c>
      <c r="AN453" s="4">
        <v>6</v>
      </c>
      <c r="AO453">
        <v>5.0420168067226892E-2</v>
      </c>
      <c r="AP453" s="4">
        <v>1</v>
      </c>
      <c r="AQ453">
        <v>5.9171597633136093E-3</v>
      </c>
      <c r="AR453" s="4">
        <v>0</v>
      </c>
      <c r="AS453">
        <v>0</v>
      </c>
      <c r="AT453" s="4">
        <v>0</v>
      </c>
      <c r="AU453" s="4">
        <v>0</v>
      </c>
      <c r="AV453" s="4">
        <v>4</v>
      </c>
      <c r="AW453">
        <v>1.8369565217391304</v>
      </c>
      <c r="AX453" s="4">
        <f t="shared" si="7"/>
        <v>92</v>
      </c>
      <c r="AY453" s="4">
        <v>47</v>
      </c>
      <c r="AZ453" s="4">
        <v>112</v>
      </c>
    </row>
    <row r="454" spans="1:52" x14ac:dyDescent="0.25">
      <c r="A454" s="4">
        <v>2017</v>
      </c>
      <c r="B454" s="4" t="s">
        <v>294</v>
      </c>
      <c r="C454" t="s">
        <v>116</v>
      </c>
      <c r="D454" t="s">
        <v>134</v>
      </c>
      <c r="E454" t="s">
        <v>650</v>
      </c>
      <c r="F454" s="4">
        <v>160</v>
      </c>
      <c r="G454">
        <v>103</v>
      </c>
      <c r="H454">
        <v>9</v>
      </c>
      <c r="I454">
        <v>160</v>
      </c>
      <c r="J454">
        <v>9.4749999999999996</v>
      </c>
      <c r="K454">
        <v>4</v>
      </c>
      <c r="L454">
        <v>2.5000000000000001E-2</v>
      </c>
      <c r="M454">
        <v>146</v>
      </c>
      <c r="N454">
        <v>2165</v>
      </c>
      <c r="O454">
        <v>0.91249999999999998</v>
      </c>
      <c r="P454">
        <v>150</v>
      </c>
      <c r="Q454">
        <v>17</v>
      </c>
      <c r="R454">
        <v>32</v>
      </c>
      <c r="S454">
        <v>109</v>
      </c>
      <c r="T454">
        <v>108</v>
      </c>
      <c r="U454">
        <v>166.08333333333334</v>
      </c>
      <c r="V454">
        <v>91</v>
      </c>
      <c r="W454">
        <v>31.153846153846153</v>
      </c>
      <c r="X454">
        <v>50</v>
      </c>
      <c r="Y454">
        <v>134.28</v>
      </c>
      <c r="Z454">
        <v>107</v>
      </c>
      <c r="AA454">
        <v>305</v>
      </c>
      <c r="AB454">
        <v>47</v>
      </c>
      <c r="AC454">
        <v>161</v>
      </c>
      <c r="AD454">
        <v>0.29375000000000001</v>
      </c>
      <c r="AE454">
        <v>4</v>
      </c>
      <c r="AF454">
        <v>94</v>
      </c>
      <c r="AG454">
        <v>2.5000000000000001E-2</v>
      </c>
      <c r="AH454" s="4">
        <v>38</v>
      </c>
      <c r="AI454">
        <v>0.35514018691588783</v>
      </c>
      <c r="AJ454" s="4">
        <v>3</v>
      </c>
      <c r="AK454">
        <v>2.8037383177570093E-2</v>
      </c>
      <c r="AL454" s="4">
        <v>16</v>
      </c>
      <c r="AM454">
        <v>0.34042553191489361</v>
      </c>
      <c r="AN454" s="4">
        <v>3</v>
      </c>
      <c r="AO454">
        <v>6.3829787234042548E-2</v>
      </c>
      <c r="AP454" s="4">
        <v>0</v>
      </c>
      <c r="AQ454">
        <v>0</v>
      </c>
      <c r="AR454" s="4">
        <v>0</v>
      </c>
      <c r="AS454">
        <v>0</v>
      </c>
      <c r="AT454" s="4">
        <v>0</v>
      </c>
      <c r="AU454" s="4">
        <v>0</v>
      </c>
      <c r="AV454" s="4">
        <v>4</v>
      </c>
      <c r="AW454">
        <v>2.1333333333333333</v>
      </c>
      <c r="AX454" s="4">
        <f t="shared" si="7"/>
        <v>75</v>
      </c>
      <c r="AY454" s="4">
        <v>106</v>
      </c>
      <c r="AZ454" s="4">
        <v>107</v>
      </c>
    </row>
    <row r="455" spans="1:52" x14ac:dyDescent="0.25">
      <c r="A455" s="4">
        <v>2017</v>
      </c>
      <c r="B455" s="4" t="s">
        <v>294</v>
      </c>
      <c r="C455" t="s">
        <v>116</v>
      </c>
      <c r="D455" t="s">
        <v>143</v>
      </c>
      <c r="E455" t="s">
        <v>659</v>
      </c>
      <c r="F455" s="4">
        <v>129</v>
      </c>
      <c r="G455">
        <v>57</v>
      </c>
      <c r="H455">
        <v>12</v>
      </c>
      <c r="I455">
        <v>129</v>
      </c>
      <c r="J455">
        <v>10.147286821705427</v>
      </c>
      <c r="K455">
        <v>4</v>
      </c>
      <c r="L455">
        <v>3.1007751937984496E-2</v>
      </c>
      <c r="M455">
        <v>113</v>
      </c>
      <c r="N455">
        <v>1634</v>
      </c>
      <c r="O455">
        <v>0.87596899224806202</v>
      </c>
      <c r="P455">
        <v>119</v>
      </c>
      <c r="Q455">
        <v>23</v>
      </c>
      <c r="R455">
        <v>31</v>
      </c>
      <c r="S455">
        <v>79</v>
      </c>
      <c r="T455">
        <v>76</v>
      </c>
      <c r="U455">
        <v>200.51315789473685</v>
      </c>
      <c r="V455">
        <v>72</v>
      </c>
      <c r="W455">
        <v>35.069444444444443</v>
      </c>
      <c r="X455">
        <v>52</v>
      </c>
      <c r="Y455">
        <v>162.28846153846155</v>
      </c>
      <c r="Z455">
        <v>71</v>
      </c>
      <c r="AA455">
        <v>418</v>
      </c>
      <c r="AB455">
        <v>49</v>
      </c>
      <c r="AC455">
        <v>190</v>
      </c>
      <c r="AD455">
        <v>0.37984496124031009</v>
      </c>
      <c r="AE455">
        <v>2</v>
      </c>
      <c r="AF455">
        <v>238</v>
      </c>
      <c r="AG455">
        <v>1.5503875968992248E-2</v>
      </c>
      <c r="AH455" s="4">
        <v>36</v>
      </c>
      <c r="AI455">
        <v>0.50704225352112675</v>
      </c>
      <c r="AJ455" s="4">
        <v>6</v>
      </c>
      <c r="AK455">
        <v>8.4507042253521125E-2</v>
      </c>
      <c r="AL455" s="4">
        <v>15</v>
      </c>
      <c r="AM455">
        <v>0.30612244897959184</v>
      </c>
      <c r="AN455" s="4">
        <v>1</v>
      </c>
      <c r="AO455">
        <v>2.0408163265306121E-2</v>
      </c>
      <c r="AP455" s="4">
        <v>0</v>
      </c>
      <c r="AQ455">
        <v>0</v>
      </c>
      <c r="AR455" s="4">
        <v>0</v>
      </c>
      <c r="AS455">
        <v>0</v>
      </c>
      <c r="AT455" s="4">
        <v>0</v>
      </c>
      <c r="AU455" s="4">
        <v>0</v>
      </c>
      <c r="AV455" s="4">
        <v>4</v>
      </c>
      <c r="AW455">
        <v>1.9545454545454546</v>
      </c>
      <c r="AX455" s="4">
        <f t="shared" si="7"/>
        <v>66</v>
      </c>
      <c r="AY455" s="4">
        <v>75</v>
      </c>
      <c r="AZ455" s="4">
        <v>134</v>
      </c>
    </row>
    <row r="456" spans="1:52" x14ac:dyDescent="0.25">
      <c r="A456" s="4">
        <v>2017</v>
      </c>
      <c r="B456" s="4" t="s">
        <v>294</v>
      </c>
      <c r="C456" t="s">
        <v>116</v>
      </c>
      <c r="D456" t="s">
        <v>147</v>
      </c>
      <c r="E456" t="s">
        <v>663</v>
      </c>
      <c r="F456" s="4">
        <v>71</v>
      </c>
      <c r="G456">
        <v>38</v>
      </c>
      <c r="H456">
        <v>11</v>
      </c>
      <c r="I456">
        <v>71</v>
      </c>
      <c r="J456">
        <v>9.6197183098591541</v>
      </c>
      <c r="K456">
        <v>6</v>
      </c>
      <c r="L456">
        <v>8.4507042253521125E-2</v>
      </c>
      <c r="M456">
        <v>29</v>
      </c>
      <c r="N456">
        <v>3169</v>
      </c>
      <c r="O456">
        <v>0.40845070422535212</v>
      </c>
      <c r="P456">
        <v>49</v>
      </c>
      <c r="Q456">
        <v>35</v>
      </c>
      <c r="R456">
        <v>17</v>
      </c>
      <c r="S456">
        <v>85</v>
      </c>
      <c r="T456">
        <v>20</v>
      </c>
      <c r="U456">
        <v>258.3</v>
      </c>
      <c r="V456">
        <v>18</v>
      </c>
      <c r="W456">
        <v>80.722222222222229</v>
      </c>
      <c r="X456">
        <v>47</v>
      </c>
      <c r="Y456">
        <v>118.57446808510639</v>
      </c>
      <c r="Z456">
        <v>18</v>
      </c>
      <c r="AA456">
        <v>360</v>
      </c>
      <c r="AB456">
        <v>51</v>
      </c>
      <c r="AC456">
        <v>132</v>
      </c>
      <c r="AD456">
        <v>0.71830985915492962</v>
      </c>
      <c r="AE456">
        <v>18</v>
      </c>
      <c r="AF456">
        <v>52</v>
      </c>
      <c r="AG456">
        <v>0.25352112676056338</v>
      </c>
      <c r="AH456" s="4">
        <v>4</v>
      </c>
      <c r="AI456">
        <v>0.22222222222222221</v>
      </c>
      <c r="AJ456" s="4">
        <v>0</v>
      </c>
      <c r="AK456">
        <v>0</v>
      </c>
      <c r="AL456" s="4">
        <v>10</v>
      </c>
      <c r="AM456">
        <v>0.19607843137254902</v>
      </c>
      <c r="AN456" s="4">
        <v>0</v>
      </c>
      <c r="AO456">
        <v>0</v>
      </c>
      <c r="AP456" s="4">
        <v>1</v>
      </c>
      <c r="AQ456">
        <v>1.4084507042253521E-2</v>
      </c>
      <c r="AR456" s="4">
        <v>0</v>
      </c>
      <c r="AS456">
        <v>0</v>
      </c>
      <c r="AT456" s="4">
        <v>0</v>
      </c>
      <c r="AU456" s="4">
        <v>0</v>
      </c>
      <c r="AV456" s="4">
        <v>4</v>
      </c>
      <c r="AW456">
        <v>2.2903225806451615</v>
      </c>
      <c r="AX456" s="4">
        <f t="shared" si="7"/>
        <v>30.999999999999996</v>
      </c>
      <c r="AY456" s="4">
        <v>19</v>
      </c>
      <c r="AZ456" s="4">
        <v>127</v>
      </c>
    </row>
    <row r="457" spans="1:52" x14ac:dyDescent="0.25">
      <c r="A457" s="4">
        <v>2017</v>
      </c>
      <c r="B457" s="4" t="s">
        <v>294</v>
      </c>
      <c r="C457" t="s">
        <v>116</v>
      </c>
      <c r="D457" t="s">
        <v>306</v>
      </c>
      <c r="E457" t="s">
        <v>811</v>
      </c>
      <c r="F457" s="4">
        <v>38</v>
      </c>
      <c r="G457">
        <v>27</v>
      </c>
      <c r="H457">
        <v>14</v>
      </c>
      <c r="I457">
        <v>38</v>
      </c>
      <c r="J457">
        <v>13.078947368421053</v>
      </c>
      <c r="K457">
        <v>4</v>
      </c>
      <c r="L457">
        <v>0.10526315789473684</v>
      </c>
      <c r="M457">
        <v>35</v>
      </c>
      <c r="N457">
        <v>689</v>
      </c>
      <c r="O457">
        <v>0.92105263157894735</v>
      </c>
      <c r="P457">
        <v>28</v>
      </c>
      <c r="Q457">
        <v>27</v>
      </c>
      <c r="R457">
        <v>13</v>
      </c>
      <c r="S457">
        <v>68</v>
      </c>
      <c r="T457">
        <v>15</v>
      </c>
      <c r="U457">
        <v>225.53333333333333</v>
      </c>
      <c r="V457">
        <v>13</v>
      </c>
      <c r="W457">
        <v>2.0769230769230771</v>
      </c>
      <c r="X457">
        <v>22</v>
      </c>
      <c r="Y457">
        <v>116.36363636363636</v>
      </c>
      <c r="Z457">
        <v>15</v>
      </c>
      <c r="AA457">
        <v>314</v>
      </c>
      <c r="AB457">
        <v>23</v>
      </c>
      <c r="AC457">
        <v>126</v>
      </c>
      <c r="AD457">
        <v>0.60526315789473684</v>
      </c>
      <c r="AE457">
        <v>4</v>
      </c>
      <c r="AF457">
        <v>60</v>
      </c>
      <c r="AG457">
        <v>0.10526315789473684</v>
      </c>
      <c r="AH457" s="4">
        <v>6</v>
      </c>
      <c r="AI457">
        <v>0.4</v>
      </c>
      <c r="AJ457" s="4">
        <v>0</v>
      </c>
      <c r="AK457">
        <v>0</v>
      </c>
      <c r="AL457" s="4">
        <v>8</v>
      </c>
      <c r="AM457">
        <v>0.34782608695652173</v>
      </c>
      <c r="AN457" s="4">
        <v>1</v>
      </c>
      <c r="AO457">
        <v>4.3478260869565216E-2</v>
      </c>
      <c r="AP457" s="4">
        <v>0</v>
      </c>
      <c r="AQ457">
        <v>0</v>
      </c>
      <c r="AR457" s="4">
        <v>0</v>
      </c>
      <c r="AS457">
        <v>0</v>
      </c>
      <c r="AT457" s="4">
        <v>0</v>
      </c>
      <c r="AU457" s="4">
        <v>0</v>
      </c>
      <c r="AV457" s="4">
        <v>0</v>
      </c>
      <c r="AW457">
        <v>2.9230769230769229</v>
      </c>
      <c r="AX457" s="4">
        <f t="shared" si="7"/>
        <v>13</v>
      </c>
      <c r="AY457" s="4">
        <v>15</v>
      </c>
      <c r="AZ457" s="4">
        <v>79</v>
      </c>
    </row>
    <row r="458" spans="1:52" x14ac:dyDescent="0.25">
      <c r="A458" s="4">
        <v>2017</v>
      </c>
      <c r="B458" s="4" t="s">
        <v>294</v>
      </c>
      <c r="C458" t="s">
        <v>116</v>
      </c>
      <c r="D458" t="s">
        <v>145</v>
      </c>
      <c r="E458" t="s">
        <v>661</v>
      </c>
      <c r="F458" s="4">
        <v>17</v>
      </c>
      <c r="G458">
        <v>11</v>
      </c>
      <c r="H458">
        <v>12</v>
      </c>
      <c r="I458">
        <v>17</v>
      </c>
      <c r="J458">
        <v>10.294117647058824</v>
      </c>
      <c r="K458">
        <v>0</v>
      </c>
      <c r="L458">
        <v>0</v>
      </c>
      <c r="M458">
        <v>16</v>
      </c>
      <c r="N458">
        <v>1746</v>
      </c>
      <c r="O458">
        <v>0.94117647058823528</v>
      </c>
      <c r="P458">
        <v>15</v>
      </c>
      <c r="Q458">
        <v>27</v>
      </c>
      <c r="R458">
        <v>1</v>
      </c>
      <c r="S458">
        <v>30</v>
      </c>
      <c r="T458">
        <v>8</v>
      </c>
      <c r="U458">
        <v>155.625</v>
      </c>
      <c r="V458">
        <v>8</v>
      </c>
      <c r="W458">
        <v>75.125</v>
      </c>
      <c r="X458">
        <v>9</v>
      </c>
      <c r="Y458">
        <v>142.33333333333334</v>
      </c>
      <c r="Z458">
        <v>8</v>
      </c>
      <c r="AA458">
        <v>338</v>
      </c>
      <c r="AB458">
        <v>9</v>
      </c>
      <c r="AC458">
        <v>165</v>
      </c>
      <c r="AD458">
        <v>0.52941176470588236</v>
      </c>
      <c r="AE458">
        <v>0</v>
      </c>
      <c r="AF458">
        <v>0</v>
      </c>
      <c r="AG458">
        <v>0</v>
      </c>
      <c r="AH458" s="4">
        <v>1</v>
      </c>
      <c r="AI458">
        <v>0.125</v>
      </c>
      <c r="AJ458" s="4">
        <v>0</v>
      </c>
      <c r="AK458">
        <v>0</v>
      </c>
      <c r="AL458" s="4">
        <v>0</v>
      </c>
      <c r="AM458">
        <v>0</v>
      </c>
      <c r="AN458" s="4">
        <v>0</v>
      </c>
      <c r="AO458">
        <v>0</v>
      </c>
      <c r="AP458" s="4">
        <v>0</v>
      </c>
      <c r="AQ458">
        <v>0</v>
      </c>
      <c r="AR458" s="4">
        <v>0</v>
      </c>
      <c r="AS458">
        <v>0</v>
      </c>
      <c r="AT458" s="4">
        <v>0</v>
      </c>
      <c r="AU458" s="4">
        <v>0</v>
      </c>
      <c r="AV458" s="4">
        <v>0</v>
      </c>
      <c r="AW458">
        <v>1.3076923076923077</v>
      </c>
      <c r="AX458" s="4">
        <f t="shared" si="7"/>
        <v>13</v>
      </c>
      <c r="AY458" s="4">
        <v>8</v>
      </c>
      <c r="AZ458" s="4">
        <v>111</v>
      </c>
    </row>
    <row r="459" spans="1:52" x14ac:dyDescent="0.25">
      <c r="A459" s="4">
        <v>2017</v>
      </c>
      <c r="B459" s="4" t="s">
        <v>294</v>
      </c>
      <c r="C459" t="s">
        <v>116</v>
      </c>
      <c r="D459" t="s">
        <v>87</v>
      </c>
      <c r="E459" t="s">
        <v>606</v>
      </c>
      <c r="F459" s="4">
        <v>14</v>
      </c>
      <c r="G459">
        <v>1</v>
      </c>
      <c r="H459">
        <v>16</v>
      </c>
      <c r="I459">
        <v>2</v>
      </c>
      <c r="J459">
        <v>49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11</v>
      </c>
      <c r="AC459">
        <v>39</v>
      </c>
      <c r="AD459">
        <v>0.7857142857142857</v>
      </c>
      <c r="AE459">
        <v>2</v>
      </c>
      <c r="AF459">
        <v>46</v>
      </c>
      <c r="AG459">
        <v>0.14285714285714285</v>
      </c>
      <c r="AH459" s="4">
        <v>0</v>
      </c>
      <c r="AI459">
        <v>0</v>
      </c>
      <c r="AJ459" s="4">
        <v>0</v>
      </c>
      <c r="AK459">
        <v>0</v>
      </c>
      <c r="AL459" s="4">
        <v>0</v>
      </c>
      <c r="AM459">
        <v>0</v>
      </c>
      <c r="AN459" s="4">
        <v>0</v>
      </c>
      <c r="AO459">
        <v>0</v>
      </c>
      <c r="AP459" s="4">
        <v>0</v>
      </c>
      <c r="AQ459">
        <v>0</v>
      </c>
      <c r="AR459" s="4">
        <v>0</v>
      </c>
      <c r="AS459">
        <v>0</v>
      </c>
      <c r="AT459" s="4">
        <v>5</v>
      </c>
      <c r="AU459" s="4">
        <v>2</v>
      </c>
      <c r="AV459" s="4">
        <v>0</v>
      </c>
      <c r="AW459">
        <v>1.0769230769230769</v>
      </c>
      <c r="AX459" s="4">
        <f t="shared" si="7"/>
        <v>13</v>
      </c>
      <c r="AY459" s="4">
        <v>0</v>
      </c>
      <c r="AZ459" s="4">
        <v>0</v>
      </c>
    </row>
    <row r="460" spans="1:52" x14ac:dyDescent="0.25">
      <c r="A460" s="4">
        <v>2017</v>
      </c>
      <c r="B460" s="4" t="s">
        <v>294</v>
      </c>
      <c r="C460" t="s">
        <v>116</v>
      </c>
      <c r="D460" t="s">
        <v>307</v>
      </c>
      <c r="E460" t="s">
        <v>812</v>
      </c>
      <c r="F460" s="4">
        <v>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177</v>
      </c>
      <c r="R460">
        <v>0</v>
      </c>
      <c r="S460">
        <v>0</v>
      </c>
      <c r="T460">
        <v>0</v>
      </c>
      <c r="U460">
        <v>0</v>
      </c>
      <c r="V460">
        <v>2</v>
      </c>
      <c r="W460">
        <v>0.5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 s="4">
        <v>0</v>
      </c>
      <c r="AI460">
        <v>0</v>
      </c>
      <c r="AJ460" s="4">
        <v>0</v>
      </c>
      <c r="AK460">
        <v>0</v>
      </c>
      <c r="AL460" s="4">
        <v>0</v>
      </c>
      <c r="AM460">
        <v>0</v>
      </c>
      <c r="AN460" s="4">
        <v>0</v>
      </c>
      <c r="AO460">
        <v>0</v>
      </c>
      <c r="AP460" s="4">
        <v>0</v>
      </c>
      <c r="AQ460">
        <v>0</v>
      </c>
      <c r="AR460" s="4">
        <v>0</v>
      </c>
      <c r="AS460">
        <v>0</v>
      </c>
      <c r="AT460" s="4">
        <v>0</v>
      </c>
      <c r="AU460" s="4">
        <v>0</v>
      </c>
      <c r="AV460" s="4">
        <v>0</v>
      </c>
      <c r="AW460">
        <v>2</v>
      </c>
      <c r="AX460" s="4">
        <f t="shared" si="7"/>
        <v>1</v>
      </c>
      <c r="AY460" s="4">
        <v>0</v>
      </c>
      <c r="AZ460" s="4">
        <v>0</v>
      </c>
    </row>
    <row r="461" spans="1:52" x14ac:dyDescent="0.25">
      <c r="A461" s="4">
        <v>2017</v>
      </c>
      <c r="B461" s="4" t="s">
        <v>294</v>
      </c>
      <c r="C461" t="s">
        <v>116</v>
      </c>
      <c r="D461" t="s">
        <v>308</v>
      </c>
      <c r="E461" t="s">
        <v>813</v>
      </c>
      <c r="F461" s="4">
        <v>1</v>
      </c>
      <c r="G461">
        <v>1</v>
      </c>
      <c r="H461">
        <v>16</v>
      </c>
      <c r="I461">
        <v>1</v>
      </c>
      <c r="J461">
        <v>38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 s="4">
        <v>0</v>
      </c>
      <c r="AI461">
        <v>0</v>
      </c>
      <c r="AJ461" s="4">
        <v>0</v>
      </c>
      <c r="AK461">
        <v>0</v>
      </c>
      <c r="AL461" s="4">
        <v>0</v>
      </c>
      <c r="AM461">
        <v>0</v>
      </c>
      <c r="AN461" s="4">
        <v>0</v>
      </c>
      <c r="AO461">
        <v>0</v>
      </c>
      <c r="AP461" s="4">
        <v>0</v>
      </c>
      <c r="AQ461">
        <v>0</v>
      </c>
      <c r="AR461" s="4">
        <v>0</v>
      </c>
      <c r="AS461">
        <v>0</v>
      </c>
      <c r="AT461" s="4">
        <v>0</v>
      </c>
      <c r="AU461" s="4">
        <v>0</v>
      </c>
      <c r="AV461" s="4">
        <v>0</v>
      </c>
      <c r="AW461">
        <v>1</v>
      </c>
      <c r="AX461" s="4">
        <f t="shared" si="7"/>
        <v>1</v>
      </c>
      <c r="AY461" s="4">
        <v>0</v>
      </c>
      <c r="AZ461" s="4">
        <v>0</v>
      </c>
    </row>
    <row r="462" spans="1:52" x14ac:dyDescent="0.25">
      <c r="A462" s="4">
        <v>2017</v>
      </c>
      <c r="B462" s="4" t="s">
        <v>294</v>
      </c>
      <c r="C462" t="s">
        <v>116</v>
      </c>
      <c r="D462" t="s">
        <v>309</v>
      </c>
      <c r="E462" t="s">
        <v>814</v>
      </c>
      <c r="F462" s="4">
        <v>1</v>
      </c>
      <c r="G462">
        <v>1</v>
      </c>
      <c r="H462">
        <v>2</v>
      </c>
      <c r="I462">
        <v>1</v>
      </c>
      <c r="J462">
        <v>2</v>
      </c>
      <c r="K462">
        <v>0</v>
      </c>
      <c r="L462">
        <v>0</v>
      </c>
      <c r="M462">
        <v>1</v>
      </c>
      <c r="N462">
        <v>2807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1</v>
      </c>
      <c r="Z462">
        <v>0</v>
      </c>
      <c r="AA462">
        <v>0</v>
      </c>
      <c r="AB462">
        <v>1</v>
      </c>
      <c r="AC462">
        <v>8</v>
      </c>
      <c r="AD462">
        <v>1</v>
      </c>
      <c r="AE462">
        <v>1</v>
      </c>
      <c r="AF462">
        <v>8</v>
      </c>
      <c r="AG462">
        <v>1</v>
      </c>
      <c r="AH462" s="4">
        <v>0</v>
      </c>
      <c r="AI462">
        <v>0</v>
      </c>
      <c r="AJ462" s="4">
        <v>0</v>
      </c>
      <c r="AK462">
        <v>0</v>
      </c>
      <c r="AL462" s="4">
        <v>0</v>
      </c>
      <c r="AM462">
        <v>0</v>
      </c>
      <c r="AN462" s="4">
        <v>0</v>
      </c>
      <c r="AO462">
        <v>0</v>
      </c>
      <c r="AP462" s="4">
        <v>0</v>
      </c>
      <c r="AQ462">
        <v>0</v>
      </c>
      <c r="AR462" s="4">
        <v>0</v>
      </c>
      <c r="AS462">
        <v>0</v>
      </c>
      <c r="AT462" s="4">
        <v>0</v>
      </c>
      <c r="AU462" s="4">
        <v>0</v>
      </c>
      <c r="AV462" s="4">
        <v>0</v>
      </c>
      <c r="AW462">
        <v>1</v>
      </c>
      <c r="AX462" s="4">
        <f t="shared" si="7"/>
        <v>1</v>
      </c>
      <c r="AY462" s="4">
        <v>0</v>
      </c>
      <c r="AZ462" s="4">
        <v>0</v>
      </c>
    </row>
    <row r="463" spans="1:52" x14ac:dyDescent="0.25">
      <c r="A463" s="4">
        <v>2017</v>
      </c>
      <c r="B463" s="4" t="s">
        <v>294</v>
      </c>
      <c r="C463" t="s">
        <v>116</v>
      </c>
      <c r="D463" t="s">
        <v>310</v>
      </c>
      <c r="E463" t="s">
        <v>815</v>
      </c>
      <c r="F463" s="4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 s="4">
        <v>0</v>
      </c>
      <c r="AI463">
        <v>0</v>
      </c>
      <c r="AJ463" s="4">
        <v>0</v>
      </c>
      <c r="AK463">
        <v>0</v>
      </c>
      <c r="AL463" s="4">
        <v>0</v>
      </c>
      <c r="AM463">
        <v>0</v>
      </c>
      <c r="AN463" s="4">
        <v>0</v>
      </c>
      <c r="AO463">
        <v>0</v>
      </c>
      <c r="AP463" s="4">
        <v>0</v>
      </c>
      <c r="AQ463">
        <v>0</v>
      </c>
      <c r="AR463" s="4">
        <v>0</v>
      </c>
      <c r="AS463">
        <v>0</v>
      </c>
      <c r="AT463" s="4">
        <v>0</v>
      </c>
      <c r="AU463" s="4">
        <v>0</v>
      </c>
      <c r="AV463" s="4">
        <v>0</v>
      </c>
      <c r="AW463">
        <v>1</v>
      </c>
      <c r="AX463" s="4">
        <f t="shared" si="7"/>
        <v>1</v>
      </c>
      <c r="AY463" s="4">
        <v>0</v>
      </c>
      <c r="AZ463" s="4">
        <v>0</v>
      </c>
    </row>
    <row r="464" spans="1:52" x14ac:dyDescent="0.25">
      <c r="A464" s="4">
        <v>2017</v>
      </c>
      <c r="B464" s="4" t="s">
        <v>294</v>
      </c>
      <c r="C464" t="s">
        <v>155</v>
      </c>
      <c r="D464" t="s">
        <v>156</v>
      </c>
      <c r="E464" t="s">
        <v>671</v>
      </c>
      <c r="F464" s="4">
        <v>117</v>
      </c>
      <c r="G464">
        <v>116</v>
      </c>
      <c r="H464">
        <v>4</v>
      </c>
      <c r="I464">
        <v>116</v>
      </c>
      <c r="J464">
        <v>5.5948275862068968</v>
      </c>
      <c r="K464">
        <v>0</v>
      </c>
      <c r="L464">
        <v>0</v>
      </c>
      <c r="M464">
        <v>110</v>
      </c>
      <c r="N464">
        <v>43</v>
      </c>
      <c r="O464">
        <v>0.94017094017094016</v>
      </c>
      <c r="P464">
        <v>90</v>
      </c>
      <c r="Q464">
        <v>17</v>
      </c>
      <c r="R464">
        <v>20</v>
      </c>
      <c r="S464">
        <v>26</v>
      </c>
      <c r="T464">
        <v>4</v>
      </c>
      <c r="U464">
        <v>138.5</v>
      </c>
      <c r="V464">
        <v>4</v>
      </c>
      <c r="W464">
        <v>18</v>
      </c>
      <c r="X464">
        <v>110</v>
      </c>
      <c r="Y464">
        <v>88.509090909090915</v>
      </c>
      <c r="Z464">
        <v>4</v>
      </c>
      <c r="AA464">
        <v>275</v>
      </c>
      <c r="AB464">
        <v>113</v>
      </c>
      <c r="AC464">
        <v>108</v>
      </c>
      <c r="AD464">
        <v>0.96581196581196582</v>
      </c>
      <c r="AE464">
        <v>45</v>
      </c>
      <c r="AF464">
        <v>85</v>
      </c>
      <c r="AG464">
        <v>0.38461538461538464</v>
      </c>
      <c r="AH464" s="4">
        <v>1</v>
      </c>
      <c r="AI464">
        <v>0.25</v>
      </c>
      <c r="AJ464" s="4">
        <v>0</v>
      </c>
      <c r="AK464">
        <v>0</v>
      </c>
      <c r="AL464" s="4">
        <v>24</v>
      </c>
      <c r="AM464">
        <v>0.21238938053097345</v>
      </c>
      <c r="AN464" s="4">
        <v>1</v>
      </c>
      <c r="AO464">
        <v>8.8495575221238937E-3</v>
      </c>
      <c r="AP464" s="4">
        <v>0</v>
      </c>
      <c r="AQ464">
        <v>0</v>
      </c>
      <c r="AR464" s="4">
        <v>0</v>
      </c>
      <c r="AS464">
        <v>0</v>
      </c>
      <c r="AT464" s="4">
        <v>1</v>
      </c>
      <c r="AU464" s="4">
        <v>0</v>
      </c>
      <c r="AV464" s="4">
        <v>0</v>
      </c>
      <c r="AW464">
        <v>1.6714285714285715</v>
      </c>
      <c r="AX464" s="4">
        <f t="shared" si="7"/>
        <v>70</v>
      </c>
      <c r="AY464" s="4">
        <v>0</v>
      </c>
      <c r="AZ464" s="4">
        <v>0</v>
      </c>
    </row>
    <row r="465" spans="1:52" x14ac:dyDescent="0.25">
      <c r="A465" s="4">
        <v>2017</v>
      </c>
      <c r="B465" s="4" t="s">
        <v>294</v>
      </c>
      <c r="C465" t="s">
        <v>155</v>
      </c>
      <c r="D465" t="s">
        <v>152</v>
      </c>
      <c r="E465" t="s">
        <v>668</v>
      </c>
      <c r="F465" s="4">
        <v>106</v>
      </c>
      <c r="G465">
        <v>100</v>
      </c>
      <c r="H465">
        <v>4</v>
      </c>
      <c r="I465">
        <v>105</v>
      </c>
      <c r="J465">
        <v>5.6</v>
      </c>
      <c r="K465">
        <v>0</v>
      </c>
      <c r="L465">
        <v>0</v>
      </c>
      <c r="M465">
        <v>99</v>
      </c>
      <c r="N465">
        <v>375</v>
      </c>
      <c r="O465">
        <v>0.93396226415094341</v>
      </c>
      <c r="P465">
        <v>64</v>
      </c>
      <c r="Q465">
        <v>15</v>
      </c>
      <c r="R465">
        <v>19</v>
      </c>
      <c r="S465">
        <v>24</v>
      </c>
      <c r="T465">
        <v>1</v>
      </c>
      <c r="U465">
        <v>150</v>
      </c>
      <c r="V465">
        <v>1</v>
      </c>
      <c r="W465">
        <v>71</v>
      </c>
      <c r="X465">
        <v>96</v>
      </c>
      <c r="Y465">
        <v>61.197916666666664</v>
      </c>
      <c r="Z465">
        <v>1</v>
      </c>
      <c r="AA465">
        <v>319</v>
      </c>
      <c r="AB465">
        <v>104</v>
      </c>
      <c r="AC465">
        <v>88</v>
      </c>
      <c r="AD465">
        <v>0.98113207547169812</v>
      </c>
      <c r="AE465">
        <v>55</v>
      </c>
      <c r="AF465">
        <v>74</v>
      </c>
      <c r="AG465">
        <v>0.51886792452830188</v>
      </c>
      <c r="AH465" s="4">
        <v>1</v>
      </c>
      <c r="AI465">
        <v>1</v>
      </c>
      <c r="AJ465" s="4">
        <v>0</v>
      </c>
      <c r="AK465">
        <v>0</v>
      </c>
      <c r="AL465" s="4">
        <v>12</v>
      </c>
      <c r="AM465">
        <v>0.11538461538461539</v>
      </c>
      <c r="AN465" s="4">
        <v>4</v>
      </c>
      <c r="AO465">
        <v>3.8461538461538464E-2</v>
      </c>
      <c r="AP465" s="4">
        <v>0</v>
      </c>
      <c r="AQ465">
        <v>0</v>
      </c>
      <c r="AR465" s="4">
        <v>0</v>
      </c>
      <c r="AS465">
        <v>0</v>
      </c>
      <c r="AT465" s="4">
        <v>0</v>
      </c>
      <c r="AU465" s="4">
        <v>0</v>
      </c>
      <c r="AV465" s="4">
        <v>0</v>
      </c>
      <c r="AW465">
        <v>1.536231884057971</v>
      </c>
      <c r="AX465" s="4">
        <f t="shared" si="7"/>
        <v>69</v>
      </c>
      <c r="AY465" s="4">
        <v>0</v>
      </c>
      <c r="AZ465" s="4">
        <v>0</v>
      </c>
    </row>
    <row r="466" spans="1:52" x14ac:dyDescent="0.25">
      <c r="A466" s="4">
        <v>2017</v>
      </c>
      <c r="B466" s="4" t="s">
        <v>294</v>
      </c>
      <c r="C466" t="s">
        <v>155</v>
      </c>
      <c r="D466" t="s">
        <v>157</v>
      </c>
      <c r="E466" t="s">
        <v>672</v>
      </c>
      <c r="F466" s="4">
        <v>88</v>
      </c>
      <c r="G466">
        <v>88</v>
      </c>
      <c r="H466">
        <v>2</v>
      </c>
      <c r="I466">
        <v>88</v>
      </c>
      <c r="J466">
        <v>3.8636363636363638</v>
      </c>
      <c r="K466">
        <v>0</v>
      </c>
      <c r="L466">
        <v>0</v>
      </c>
      <c r="M466">
        <v>88</v>
      </c>
      <c r="N466">
        <v>319</v>
      </c>
      <c r="O466">
        <v>1</v>
      </c>
      <c r="P466">
        <v>66</v>
      </c>
      <c r="Q466">
        <v>8</v>
      </c>
      <c r="R466">
        <v>16</v>
      </c>
      <c r="S466">
        <v>20</v>
      </c>
      <c r="T466">
        <v>2</v>
      </c>
      <c r="U466">
        <v>73.5</v>
      </c>
      <c r="V466">
        <v>2</v>
      </c>
      <c r="W466">
        <v>79</v>
      </c>
      <c r="X466">
        <v>86</v>
      </c>
      <c r="Y466">
        <v>48</v>
      </c>
      <c r="Z466">
        <v>2</v>
      </c>
      <c r="AA466">
        <v>276</v>
      </c>
      <c r="AB466">
        <v>85</v>
      </c>
      <c r="AC466">
        <v>66</v>
      </c>
      <c r="AD466">
        <v>0.96590909090909094</v>
      </c>
      <c r="AE466">
        <v>42</v>
      </c>
      <c r="AF466">
        <v>56</v>
      </c>
      <c r="AG466">
        <v>0.47727272727272729</v>
      </c>
      <c r="AH466" s="4">
        <v>2</v>
      </c>
      <c r="AI466">
        <v>1</v>
      </c>
      <c r="AJ466" s="4">
        <v>0</v>
      </c>
      <c r="AK466">
        <v>0</v>
      </c>
      <c r="AL466" s="4">
        <v>15</v>
      </c>
      <c r="AM466">
        <v>0.17647058823529413</v>
      </c>
      <c r="AN466" s="4">
        <v>3</v>
      </c>
      <c r="AO466">
        <v>3.5294117647058823E-2</v>
      </c>
      <c r="AP466" s="4">
        <v>1</v>
      </c>
      <c r="AQ466">
        <v>1.1363636363636364E-2</v>
      </c>
      <c r="AR466" s="4">
        <v>1</v>
      </c>
      <c r="AS466">
        <v>1.1363636363636364E-2</v>
      </c>
      <c r="AT466" s="4">
        <v>0</v>
      </c>
      <c r="AU466" s="4">
        <v>0</v>
      </c>
      <c r="AV466" s="4">
        <v>2</v>
      </c>
      <c r="AW466">
        <v>1.375</v>
      </c>
      <c r="AX466" s="4">
        <f t="shared" si="7"/>
        <v>64</v>
      </c>
      <c r="AY466" s="4">
        <v>0</v>
      </c>
      <c r="AZ466" s="4">
        <v>0</v>
      </c>
    </row>
    <row r="467" spans="1:52" x14ac:dyDescent="0.25">
      <c r="A467" s="4">
        <v>2017</v>
      </c>
      <c r="B467" s="4" t="s">
        <v>294</v>
      </c>
      <c r="C467" t="s">
        <v>155</v>
      </c>
      <c r="D467" t="s">
        <v>158</v>
      </c>
      <c r="E467" t="s">
        <v>673</v>
      </c>
      <c r="F467" s="4">
        <v>82</v>
      </c>
      <c r="G467">
        <v>80</v>
      </c>
      <c r="H467">
        <v>4</v>
      </c>
      <c r="I467">
        <v>82</v>
      </c>
      <c r="J467">
        <v>4.9512195121951219</v>
      </c>
      <c r="K467">
        <v>0</v>
      </c>
      <c r="L467">
        <v>0</v>
      </c>
      <c r="M467">
        <v>80</v>
      </c>
      <c r="N467">
        <v>76</v>
      </c>
      <c r="O467">
        <v>0.97560975609756095</v>
      </c>
      <c r="P467">
        <v>56</v>
      </c>
      <c r="Q467">
        <v>20</v>
      </c>
      <c r="R467">
        <v>10</v>
      </c>
      <c r="S467">
        <v>43</v>
      </c>
      <c r="T467">
        <v>1</v>
      </c>
      <c r="U467">
        <v>138</v>
      </c>
      <c r="V467">
        <v>1</v>
      </c>
      <c r="W467">
        <v>37</v>
      </c>
      <c r="X467">
        <v>81</v>
      </c>
      <c r="Y467">
        <v>67.506172839506178</v>
      </c>
      <c r="Z467">
        <v>1</v>
      </c>
      <c r="AA467">
        <v>306</v>
      </c>
      <c r="AB467">
        <v>80</v>
      </c>
      <c r="AC467">
        <v>89</v>
      </c>
      <c r="AD467">
        <v>0.97560975609756095</v>
      </c>
      <c r="AE467">
        <v>30</v>
      </c>
      <c r="AF467">
        <v>66</v>
      </c>
      <c r="AG467">
        <v>0.36585365853658536</v>
      </c>
      <c r="AH467" s="4">
        <v>0</v>
      </c>
      <c r="AI467">
        <v>0</v>
      </c>
      <c r="AJ467" s="4">
        <v>0</v>
      </c>
      <c r="AK467">
        <v>0</v>
      </c>
      <c r="AL467" s="4">
        <v>12</v>
      </c>
      <c r="AM467">
        <v>0.15</v>
      </c>
      <c r="AN467" s="4">
        <v>0</v>
      </c>
      <c r="AO467">
        <v>0</v>
      </c>
      <c r="AP467" s="4">
        <v>1</v>
      </c>
      <c r="AQ467">
        <v>1.2195121951219513E-2</v>
      </c>
      <c r="AR467" s="4">
        <v>0</v>
      </c>
      <c r="AS467">
        <v>0</v>
      </c>
      <c r="AT467" s="4">
        <v>1</v>
      </c>
      <c r="AU467" s="4">
        <v>0</v>
      </c>
      <c r="AV467" s="4">
        <v>0</v>
      </c>
      <c r="AW467">
        <v>1.7083333333333333</v>
      </c>
      <c r="AX467" s="4">
        <f t="shared" si="7"/>
        <v>48</v>
      </c>
      <c r="AY467" s="4">
        <v>0</v>
      </c>
      <c r="AZ467" s="4">
        <v>0</v>
      </c>
    </row>
    <row r="468" spans="1:52" x14ac:dyDescent="0.25">
      <c r="A468" s="4">
        <v>2017</v>
      </c>
      <c r="B468" s="4" t="s">
        <v>294</v>
      </c>
      <c r="C468" t="s">
        <v>155</v>
      </c>
      <c r="D468" t="s">
        <v>151</v>
      </c>
      <c r="E468" t="s">
        <v>667</v>
      </c>
      <c r="F468" s="4">
        <v>79</v>
      </c>
      <c r="G468">
        <v>76</v>
      </c>
      <c r="H468">
        <v>1</v>
      </c>
      <c r="I468">
        <v>79</v>
      </c>
      <c r="J468">
        <v>2.4303797468354431</v>
      </c>
      <c r="K468">
        <v>0</v>
      </c>
      <c r="L468">
        <v>0</v>
      </c>
      <c r="M468">
        <v>78</v>
      </c>
      <c r="N468">
        <v>537</v>
      </c>
      <c r="O468">
        <v>0.98734177215189878</v>
      </c>
      <c r="P468">
        <v>51</v>
      </c>
      <c r="Q468">
        <v>15</v>
      </c>
      <c r="R468">
        <v>17</v>
      </c>
      <c r="S468">
        <v>23</v>
      </c>
      <c r="T468">
        <v>4</v>
      </c>
      <c r="U468">
        <v>161</v>
      </c>
      <c r="V468">
        <v>4</v>
      </c>
      <c r="W468">
        <v>21</v>
      </c>
      <c r="X468">
        <v>74</v>
      </c>
      <c r="Y468">
        <v>50.635135135135137</v>
      </c>
      <c r="Z468">
        <v>4</v>
      </c>
      <c r="AA468">
        <v>288</v>
      </c>
      <c r="AB468">
        <v>75</v>
      </c>
      <c r="AC468">
        <v>66</v>
      </c>
      <c r="AD468">
        <v>0.94936708860759489</v>
      </c>
      <c r="AE468">
        <v>39</v>
      </c>
      <c r="AF468">
        <v>50</v>
      </c>
      <c r="AG468">
        <v>0.49367088607594939</v>
      </c>
      <c r="AH468" s="4">
        <v>4</v>
      </c>
      <c r="AI468">
        <v>1</v>
      </c>
      <c r="AJ468" s="4">
        <v>0</v>
      </c>
      <c r="AK468">
        <v>0</v>
      </c>
      <c r="AL468" s="4">
        <v>12</v>
      </c>
      <c r="AM468">
        <v>0.16</v>
      </c>
      <c r="AN468" s="4">
        <v>2</v>
      </c>
      <c r="AO468">
        <v>2.6666666666666668E-2</v>
      </c>
      <c r="AP468" s="4">
        <v>0</v>
      </c>
      <c r="AQ468">
        <v>0</v>
      </c>
      <c r="AR468" s="4">
        <v>0</v>
      </c>
      <c r="AS468">
        <v>0</v>
      </c>
      <c r="AT468" s="4">
        <v>0</v>
      </c>
      <c r="AU468" s="4">
        <v>0</v>
      </c>
      <c r="AV468" s="4">
        <v>1</v>
      </c>
      <c r="AW468">
        <v>1.3620689655172413</v>
      </c>
      <c r="AX468" s="4">
        <f t="shared" si="7"/>
        <v>58</v>
      </c>
      <c r="AY468" s="4">
        <v>0</v>
      </c>
      <c r="AZ468" s="4">
        <v>0</v>
      </c>
    </row>
    <row r="469" spans="1:52" x14ac:dyDescent="0.25">
      <c r="A469" s="4">
        <v>2017</v>
      </c>
      <c r="B469" s="4" t="s">
        <v>294</v>
      </c>
      <c r="C469" t="s">
        <v>155</v>
      </c>
      <c r="D469" t="s">
        <v>160</v>
      </c>
      <c r="E469" t="s">
        <v>675</v>
      </c>
      <c r="F469" s="4">
        <v>15</v>
      </c>
      <c r="G469">
        <v>15</v>
      </c>
      <c r="H469">
        <v>4</v>
      </c>
      <c r="I469">
        <v>15</v>
      </c>
      <c r="J469">
        <v>5.4666666666666668</v>
      </c>
      <c r="K469">
        <v>0</v>
      </c>
      <c r="L469">
        <v>0</v>
      </c>
      <c r="M469">
        <v>15</v>
      </c>
      <c r="N469">
        <v>3</v>
      </c>
      <c r="O469">
        <v>1</v>
      </c>
      <c r="P469">
        <v>4</v>
      </c>
      <c r="Q469">
        <v>14</v>
      </c>
      <c r="R469">
        <v>3</v>
      </c>
      <c r="S469">
        <v>20</v>
      </c>
      <c r="T469">
        <v>0</v>
      </c>
      <c r="U469">
        <v>0</v>
      </c>
      <c r="V469">
        <v>0</v>
      </c>
      <c r="W469">
        <v>0</v>
      </c>
      <c r="X469">
        <v>15</v>
      </c>
      <c r="Y469">
        <v>46.4</v>
      </c>
      <c r="Z469">
        <v>0</v>
      </c>
      <c r="AA469">
        <v>0</v>
      </c>
      <c r="AB469">
        <v>15</v>
      </c>
      <c r="AC469">
        <v>64</v>
      </c>
      <c r="AD469">
        <v>1</v>
      </c>
      <c r="AE469">
        <v>7</v>
      </c>
      <c r="AF469">
        <v>45</v>
      </c>
      <c r="AG469">
        <v>0.46666666666666667</v>
      </c>
      <c r="AH469" s="4">
        <v>0</v>
      </c>
      <c r="AI469">
        <v>0</v>
      </c>
      <c r="AJ469" s="4">
        <v>0</v>
      </c>
      <c r="AK469">
        <v>0</v>
      </c>
      <c r="AL469" s="4">
        <v>1</v>
      </c>
      <c r="AM469">
        <v>6.6666666666666666E-2</v>
      </c>
      <c r="AN469" s="4">
        <v>0</v>
      </c>
      <c r="AO469">
        <v>0</v>
      </c>
      <c r="AP469" s="4">
        <v>0</v>
      </c>
      <c r="AQ469">
        <v>0</v>
      </c>
      <c r="AR469" s="4">
        <v>0</v>
      </c>
      <c r="AS469">
        <v>0</v>
      </c>
      <c r="AT469" s="4">
        <v>0</v>
      </c>
      <c r="AU469" s="4">
        <v>0</v>
      </c>
      <c r="AV469" s="4">
        <v>0</v>
      </c>
      <c r="AW469">
        <v>1.3636363636363635</v>
      </c>
      <c r="AX469" s="4">
        <f t="shared" si="7"/>
        <v>11</v>
      </c>
      <c r="AY469" s="4">
        <v>0</v>
      </c>
      <c r="AZ469" s="4">
        <v>0</v>
      </c>
    </row>
    <row r="470" spans="1:52" x14ac:dyDescent="0.25">
      <c r="A470" s="4">
        <v>2017</v>
      </c>
      <c r="B470" s="4" t="s">
        <v>294</v>
      </c>
      <c r="C470" t="s">
        <v>155</v>
      </c>
      <c r="D470" t="s">
        <v>87</v>
      </c>
      <c r="E470" t="s">
        <v>606</v>
      </c>
      <c r="F470" s="4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9</v>
      </c>
      <c r="AD470">
        <v>1</v>
      </c>
      <c r="AE470">
        <v>1</v>
      </c>
      <c r="AF470">
        <v>9</v>
      </c>
      <c r="AG470">
        <v>1</v>
      </c>
      <c r="AH470" s="4">
        <v>0</v>
      </c>
      <c r="AI470">
        <v>0</v>
      </c>
      <c r="AJ470" s="4">
        <v>0</v>
      </c>
      <c r="AK470">
        <v>0</v>
      </c>
      <c r="AL470" s="4">
        <v>0</v>
      </c>
      <c r="AM470">
        <v>0</v>
      </c>
      <c r="AN470" s="4">
        <v>0</v>
      </c>
      <c r="AO470">
        <v>0</v>
      </c>
      <c r="AP470" s="4">
        <v>0</v>
      </c>
      <c r="AQ470">
        <v>0</v>
      </c>
      <c r="AR470" s="4">
        <v>0</v>
      </c>
      <c r="AS470">
        <v>0</v>
      </c>
      <c r="AT470" s="4">
        <v>0</v>
      </c>
      <c r="AU470" s="4">
        <v>0</v>
      </c>
      <c r="AV470" s="4">
        <v>0</v>
      </c>
      <c r="AW470">
        <v>1</v>
      </c>
      <c r="AX470" s="4">
        <f t="shared" si="7"/>
        <v>1</v>
      </c>
      <c r="AY470" s="4">
        <v>0</v>
      </c>
      <c r="AZ470" s="4">
        <v>0</v>
      </c>
    </row>
    <row r="471" spans="1:52" x14ac:dyDescent="0.25">
      <c r="A471" s="4">
        <v>2017</v>
      </c>
      <c r="B471" s="4" t="s">
        <v>294</v>
      </c>
      <c r="C471" t="s">
        <v>163</v>
      </c>
      <c r="D471" t="s">
        <v>145</v>
      </c>
      <c r="E471" t="s">
        <v>661</v>
      </c>
      <c r="F471" s="4">
        <v>241</v>
      </c>
      <c r="G471">
        <v>241</v>
      </c>
      <c r="H471">
        <v>6</v>
      </c>
      <c r="I471">
        <v>241</v>
      </c>
      <c r="J471">
        <v>6.8838174273858925</v>
      </c>
      <c r="K471">
        <v>6</v>
      </c>
      <c r="L471">
        <v>2.4896265560165973E-2</v>
      </c>
      <c r="M471">
        <v>240</v>
      </c>
      <c r="N471">
        <v>285</v>
      </c>
      <c r="O471">
        <v>0.99585062240663902</v>
      </c>
      <c r="P471">
        <v>168</v>
      </c>
      <c r="Q471">
        <v>16</v>
      </c>
      <c r="R471">
        <v>12</v>
      </c>
      <c r="S471">
        <v>40</v>
      </c>
      <c r="T471">
        <v>15</v>
      </c>
      <c r="U471">
        <v>128.33333333333334</v>
      </c>
      <c r="V471">
        <v>15</v>
      </c>
      <c r="W471">
        <v>33.200000000000003</v>
      </c>
      <c r="X471">
        <v>226</v>
      </c>
      <c r="Y471">
        <v>61.238938053097343</v>
      </c>
      <c r="Z471">
        <v>15</v>
      </c>
      <c r="AA471">
        <v>291</v>
      </c>
      <c r="AB471">
        <v>223</v>
      </c>
      <c r="AC471">
        <v>84</v>
      </c>
      <c r="AD471">
        <v>0.92531120331950212</v>
      </c>
      <c r="AE471">
        <v>135</v>
      </c>
      <c r="AF471">
        <v>69</v>
      </c>
      <c r="AG471">
        <v>0.56016597510373445</v>
      </c>
      <c r="AH471" s="4">
        <v>8</v>
      </c>
      <c r="AI471">
        <v>0.53333333333333333</v>
      </c>
      <c r="AJ471" s="4">
        <v>0</v>
      </c>
      <c r="AK471">
        <v>0</v>
      </c>
      <c r="AL471" s="4">
        <v>35</v>
      </c>
      <c r="AM471">
        <v>0.15695067264573992</v>
      </c>
      <c r="AN471" s="4">
        <v>3</v>
      </c>
      <c r="AO471">
        <v>1.3452914798206279E-2</v>
      </c>
      <c r="AP471" s="4">
        <v>0</v>
      </c>
      <c r="AQ471">
        <v>0</v>
      </c>
      <c r="AR471" s="4">
        <v>0</v>
      </c>
      <c r="AS471">
        <v>0</v>
      </c>
      <c r="AT471" s="4">
        <v>0</v>
      </c>
      <c r="AU471" s="4">
        <v>0</v>
      </c>
      <c r="AV471" s="4">
        <v>0</v>
      </c>
      <c r="AW471">
        <v>2.0775862068965516</v>
      </c>
      <c r="AX471" s="4">
        <f t="shared" si="7"/>
        <v>116</v>
      </c>
      <c r="AY471" s="4">
        <v>7</v>
      </c>
      <c r="AZ471" s="4">
        <v>26</v>
      </c>
    </row>
    <row r="472" spans="1:52" x14ac:dyDescent="0.25">
      <c r="A472" s="4">
        <v>2017</v>
      </c>
      <c r="B472" s="4" t="s">
        <v>294</v>
      </c>
      <c r="C472" t="s">
        <v>163</v>
      </c>
      <c r="D472" t="s">
        <v>165</v>
      </c>
      <c r="E472" t="s">
        <v>679</v>
      </c>
      <c r="F472" s="4">
        <v>113</v>
      </c>
      <c r="G472">
        <v>112</v>
      </c>
      <c r="H472">
        <v>4</v>
      </c>
      <c r="I472">
        <v>113</v>
      </c>
      <c r="J472">
        <v>5.1858407079646014</v>
      </c>
      <c r="K472">
        <v>0</v>
      </c>
      <c r="L472">
        <v>0</v>
      </c>
      <c r="M472">
        <v>109</v>
      </c>
      <c r="N472">
        <v>471</v>
      </c>
      <c r="O472">
        <v>0.96460176991150437</v>
      </c>
      <c r="P472">
        <v>90</v>
      </c>
      <c r="Q472">
        <v>16</v>
      </c>
      <c r="R472">
        <v>9</v>
      </c>
      <c r="S472">
        <v>73</v>
      </c>
      <c r="T472">
        <v>15</v>
      </c>
      <c r="U472">
        <v>186.66666666666666</v>
      </c>
      <c r="V472">
        <v>13</v>
      </c>
      <c r="W472">
        <v>31.307692307692307</v>
      </c>
      <c r="X472">
        <v>97</v>
      </c>
      <c r="Y472">
        <v>106.30927835051547</v>
      </c>
      <c r="Z472">
        <v>11</v>
      </c>
      <c r="AA472">
        <v>338</v>
      </c>
      <c r="AB472">
        <v>98</v>
      </c>
      <c r="AC472">
        <v>121</v>
      </c>
      <c r="AD472">
        <v>0.86725663716814161</v>
      </c>
      <c r="AE472">
        <v>54</v>
      </c>
      <c r="AF472">
        <v>90</v>
      </c>
      <c r="AG472">
        <v>0.47787610619469029</v>
      </c>
      <c r="AH472" s="4">
        <v>7</v>
      </c>
      <c r="AI472">
        <v>0.63636363636363635</v>
      </c>
      <c r="AJ472" s="4">
        <v>1</v>
      </c>
      <c r="AK472">
        <v>9.0909090909090912E-2</v>
      </c>
      <c r="AL472" s="4">
        <v>16</v>
      </c>
      <c r="AM472">
        <v>0.16326530612244897</v>
      </c>
      <c r="AN472" s="4">
        <v>3</v>
      </c>
      <c r="AO472">
        <v>3.0612244897959183E-2</v>
      </c>
      <c r="AP472" s="4">
        <v>0</v>
      </c>
      <c r="AQ472">
        <v>0</v>
      </c>
      <c r="AR472" s="4">
        <v>0</v>
      </c>
      <c r="AS472">
        <v>0</v>
      </c>
      <c r="AT472" s="4">
        <v>1</v>
      </c>
      <c r="AU472" s="4">
        <v>0</v>
      </c>
      <c r="AV472" s="4">
        <v>2</v>
      </c>
      <c r="AW472">
        <v>2.306122448979592</v>
      </c>
      <c r="AX472" s="4">
        <f t="shared" si="7"/>
        <v>49</v>
      </c>
      <c r="AY472" s="4">
        <v>6</v>
      </c>
      <c r="AZ472" s="4">
        <v>29</v>
      </c>
    </row>
    <row r="473" spans="1:52" x14ac:dyDescent="0.25">
      <c r="A473" s="4">
        <v>2017</v>
      </c>
      <c r="B473" s="4" t="s">
        <v>294</v>
      </c>
      <c r="C473" t="s">
        <v>163</v>
      </c>
      <c r="D473" t="s">
        <v>150</v>
      </c>
      <c r="E473" t="s">
        <v>666</v>
      </c>
      <c r="F473" s="4">
        <v>89</v>
      </c>
      <c r="G473">
        <v>87</v>
      </c>
      <c r="H473">
        <v>2</v>
      </c>
      <c r="I473">
        <v>89</v>
      </c>
      <c r="J473">
        <v>3.50561797752809</v>
      </c>
      <c r="K473">
        <v>0</v>
      </c>
      <c r="L473">
        <v>0</v>
      </c>
      <c r="M473">
        <v>87</v>
      </c>
      <c r="N473">
        <v>390</v>
      </c>
      <c r="O473">
        <v>0.97752808988764039</v>
      </c>
      <c r="P473">
        <v>70</v>
      </c>
      <c r="Q473">
        <v>10</v>
      </c>
      <c r="R473">
        <v>28</v>
      </c>
      <c r="S473">
        <v>37</v>
      </c>
      <c r="T473">
        <v>11</v>
      </c>
      <c r="U473">
        <v>123.27272727272727</v>
      </c>
      <c r="V473">
        <v>10</v>
      </c>
      <c r="W473">
        <v>39.9</v>
      </c>
      <c r="X473">
        <v>76</v>
      </c>
      <c r="Y473">
        <v>83.815789473684205</v>
      </c>
      <c r="Z473">
        <v>10</v>
      </c>
      <c r="AA473">
        <v>276</v>
      </c>
      <c r="AB473">
        <v>78</v>
      </c>
      <c r="AC473">
        <v>101</v>
      </c>
      <c r="AD473">
        <v>0.8764044943820225</v>
      </c>
      <c r="AE473">
        <v>40</v>
      </c>
      <c r="AF473">
        <v>80</v>
      </c>
      <c r="AG473">
        <v>0.449438202247191</v>
      </c>
      <c r="AH473" s="4">
        <v>5</v>
      </c>
      <c r="AI473">
        <v>0.5</v>
      </c>
      <c r="AJ473" s="4">
        <v>0</v>
      </c>
      <c r="AK473">
        <v>0</v>
      </c>
      <c r="AL473" s="4">
        <v>17</v>
      </c>
      <c r="AM473">
        <v>0.21794871794871795</v>
      </c>
      <c r="AN473" s="4">
        <v>4</v>
      </c>
      <c r="AO473">
        <v>5.128205128205128E-2</v>
      </c>
      <c r="AP473" s="4">
        <v>1</v>
      </c>
      <c r="AQ473">
        <v>1.1235955056179775E-2</v>
      </c>
      <c r="AR473" s="4">
        <v>0</v>
      </c>
      <c r="AS473">
        <v>0</v>
      </c>
      <c r="AT473" s="4">
        <v>1</v>
      </c>
      <c r="AU473" s="4">
        <v>0</v>
      </c>
      <c r="AV473" s="4">
        <v>1</v>
      </c>
      <c r="AW473">
        <v>1.435483870967742</v>
      </c>
      <c r="AX473" s="4">
        <f t="shared" si="7"/>
        <v>62</v>
      </c>
      <c r="AY473" s="4">
        <v>4</v>
      </c>
      <c r="AZ473" s="4">
        <v>28</v>
      </c>
    </row>
    <row r="474" spans="1:52" x14ac:dyDescent="0.25">
      <c r="A474" s="4">
        <v>2017</v>
      </c>
      <c r="B474" s="4" t="s">
        <v>294</v>
      </c>
      <c r="C474" t="s">
        <v>163</v>
      </c>
      <c r="D474" t="s">
        <v>164</v>
      </c>
      <c r="E474" t="s">
        <v>678</v>
      </c>
      <c r="F474" s="4">
        <v>79</v>
      </c>
      <c r="G474">
        <v>79</v>
      </c>
      <c r="H474">
        <v>2</v>
      </c>
      <c r="I474">
        <v>79</v>
      </c>
      <c r="J474">
        <v>3.721518987341772</v>
      </c>
      <c r="K474">
        <v>0</v>
      </c>
      <c r="L474">
        <v>0</v>
      </c>
      <c r="M474">
        <v>79</v>
      </c>
      <c r="N474">
        <v>194</v>
      </c>
      <c r="O474">
        <v>1</v>
      </c>
      <c r="P474">
        <v>64</v>
      </c>
      <c r="Q474">
        <v>7</v>
      </c>
      <c r="R474">
        <v>10</v>
      </c>
      <c r="S474">
        <v>25</v>
      </c>
      <c r="T474">
        <v>2</v>
      </c>
      <c r="U474">
        <v>118</v>
      </c>
      <c r="V474">
        <v>2</v>
      </c>
      <c r="W474">
        <v>25</v>
      </c>
      <c r="X474">
        <v>77</v>
      </c>
      <c r="Y474">
        <v>88.84415584415585</v>
      </c>
      <c r="Z474">
        <v>2</v>
      </c>
      <c r="AA474">
        <v>262</v>
      </c>
      <c r="AB474">
        <v>77</v>
      </c>
      <c r="AC474">
        <v>112</v>
      </c>
      <c r="AD474">
        <v>0.97468354430379744</v>
      </c>
      <c r="AE474">
        <v>25</v>
      </c>
      <c r="AF474">
        <v>80</v>
      </c>
      <c r="AG474">
        <v>0.31645569620253167</v>
      </c>
      <c r="AH474" s="4">
        <v>2</v>
      </c>
      <c r="AI474">
        <v>1</v>
      </c>
      <c r="AJ474" s="4">
        <v>0</v>
      </c>
      <c r="AK474">
        <v>0</v>
      </c>
      <c r="AL474" s="4">
        <v>21</v>
      </c>
      <c r="AM474">
        <v>0.27272727272727271</v>
      </c>
      <c r="AN474" s="4">
        <v>0</v>
      </c>
      <c r="AO474">
        <v>0</v>
      </c>
      <c r="AP474" s="4">
        <v>0</v>
      </c>
      <c r="AQ474">
        <v>0</v>
      </c>
      <c r="AR474" s="4">
        <v>0</v>
      </c>
      <c r="AS474">
        <v>0</v>
      </c>
      <c r="AT474" s="4">
        <v>0</v>
      </c>
      <c r="AU474" s="4">
        <v>0</v>
      </c>
      <c r="AV474" s="4">
        <v>3</v>
      </c>
      <c r="AW474">
        <v>2.3235294117647061</v>
      </c>
      <c r="AX474" s="4">
        <f t="shared" si="7"/>
        <v>34</v>
      </c>
      <c r="AY474" s="4">
        <v>0</v>
      </c>
      <c r="AZ474" s="4">
        <v>0</v>
      </c>
    </row>
    <row r="475" spans="1:52" x14ac:dyDescent="0.25">
      <c r="A475" s="4">
        <v>2017</v>
      </c>
      <c r="B475" s="4" t="s">
        <v>294</v>
      </c>
      <c r="C475" t="s">
        <v>163</v>
      </c>
      <c r="D475" t="s">
        <v>166</v>
      </c>
      <c r="E475" t="s">
        <v>680</v>
      </c>
      <c r="F475" s="4">
        <v>68</v>
      </c>
      <c r="G475">
        <v>68</v>
      </c>
      <c r="H475">
        <v>2</v>
      </c>
      <c r="I475">
        <v>68</v>
      </c>
      <c r="J475">
        <v>4.117647058823529</v>
      </c>
      <c r="K475">
        <v>2</v>
      </c>
      <c r="L475">
        <v>2.9411764705882353E-2</v>
      </c>
      <c r="M475">
        <v>67</v>
      </c>
      <c r="N475">
        <v>409</v>
      </c>
      <c r="O475">
        <v>0.98529411764705888</v>
      </c>
      <c r="P475">
        <v>43</v>
      </c>
      <c r="Q475">
        <v>12</v>
      </c>
      <c r="R475">
        <v>11</v>
      </c>
      <c r="S475">
        <v>35</v>
      </c>
      <c r="T475">
        <v>8</v>
      </c>
      <c r="U475">
        <v>137.75</v>
      </c>
      <c r="V475">
        <v>8</v>
      </c>
      <c r="W475">
        <v>10.5</v>
      </c>
      <c r="X475">
        <v>59</v>
      </c>
      <c r="Y475">
        <v>65.932203389830505</v>
      </c>
      <c r="Z475">
        <v>8</v>
      </c>
      <c r="AA475">
        <v>238</v>
      </c>
      <c r="AB475">
        <v>59</v>
      </c>
      <c r="AC475">
        <v>87</v>
      </c>
      <c r="AD475">
        <v>0.86764705882352944</v>
      </c>
      <c r="AE475">
        <v>22</v>
      </c>
      <c r="AF475">
        <v>74</v>
      </c>
      <c r="AG475">
        <v>0.3235294117647059</v>
      </c>
      <c r="AH475" s="4">
        <v>5</v>
      </c>
      <c r="AI475">
        <v>0.625</v>
      </c>
      <c r="AJ475" s="4">
        <v>1</v>
      </c>
      <c r="AK475">
        <v>0.125</v>
      </c>
      <c r="AL475" s="4">
        <v>11</v>
      </c>
      <c r="AM475">
        <v>0.1864406779661017</v>
      </c>
      <c r="AN475" s="4">
        <v>3</v>
      </c>
      <c r="AO475">
        <v>5.0847457627118647E-2</v>
      </c>
      <c r="AP475" s="4">
        <v>1</v>
      </c>
      <c r="AQ475">
        <v>1.4705882352941176E-2</v>
      </c>
      <c r="AR475" s="4">
        <v>0</v>
      </c>
      <c r="AS475">
        <v>0</v>
      </c>
      <c r="AT475" s="4">
        <v>0</v>
      </c>
      <c r="AU475" s="4">
        <v>0</v>
      </c>
      <c r="AV475" s="4">
        <v>0</v>
      </c>
      <c r="AW475">
        <v>1.4782608695652173</v>
      </c>
      <c r="AX475" s="4">
        <f t="shared" si="7"/>
        <v>46</v>
      </c>
      <c r="AY475" s="4">
        <v>0</v>
      </c>
      <c r="AZ475" s="4">
        <v>0</v>
      </c>
    </row>
    <row r="476" spans="1:52" x14ac:dyDescent="0.25">
      <c r="A476" s="4">
        <v>2017</v>
      </c>
      <c r="B476" s="4" t="s">
        <v>294</v>
      </c>
      <c r="C476" t="s">
        <v>163</v>
      </c>
      <c r="D476" t="s">
        <v>159</v>
      </c>
      <c r="E476" t="s">
        <v>674</v>
      </c>
      <c r="F476" s="4">
        <v>53</v>
      </c>
      <c r="G476">
        <v>53</v>
      </c>
      <c r="H476">
        <v>10</v>
      </c>
      <c r="I476">
        <v>53</v>
      </c>
      <c r="J476">
        <v>11.30188679245283</v>
      </c>
      <c r="K476">
        <v>0</v>
      </c>
      <c r="L476">
        <v>0</v>
      </c>
      <c r="M476">
        <v>16</v>
      </c>
      <c r="N476">
        <v>1164</v>
      </c>
      <c r="O476">
        <v>0.30188679245283018</v>
      </c>
      <c r="P476">
        <v>50</v>
      </c>
      <c r="Q476">
        <v>25</v>
      </c>
      <c r="R476">
        <v>10</v>
      </c>
      <c r="S476">
        <v>75</v>
      </c>
      <c r="T476">
        <v>7</v>
      </c>
      <c r="U476">
        <v>169.14285714285714</v>
      </c>
      <c r="V476">
        <v>7</v>
      </c>
      <c r="W476">
        <v>24.571428571428573</v>
      </c>
      <c r="X476">
        <v>45</v>
      </c>
      <c r="Y476">
        <v>176.57777777777778</v>
      </c>
      <c r="Z476">
        <v>6</v>
      </c>
      <c r="AA476">
        <v>332</v>
      </c>
      <c r="AB476">
        <v>46</v>
      </c>
      <c r="AC476">
        <v>204</v>
      </c>
      <c r="AD476">
        <v>0.86792452830188682</v>
      </c>
      <c r="AE476">
        <v>15</v>
      </c>
      <c r="AF476">
        <v>144</v>
      </c>
      <c r="AG476">
        <v>0.28301886792452829</v>
      </c>
      <c r="AH476" s="4">
        <v>5</v>
      </c>
      <c r="AI476">
        <v>0.83333333333333337</v>
      </c>
      <c r="AJ476" s="4">
        <v>0</v>
      </c>
      <c r="AK476">
        <v>0</v>
      </c>
      <c r="AL476" s="4">
        <v>20</v>
      </c>
      <c r="AM476">
        <v>0.43478260869565216</v>
      </c>
      <c r="AN476" s="4">
        <v>4</v>
      </c>
      <c r="AO476">
        <v>8.6956521739130432E-2</v>
      </c>
      <c r="AP476" s="4">
        <v>1</v>
      </c>
      <c r="AQ476">
        <v>1.8867924528301886E-2</v>
      </c>
      <c r="AR476" s="4">
        <v>0</v>
      </c>
      <c r="AS476">
        <v>0</v>
      </c>
      <c r="AT476" s="4">
        <v>0</v>
      </c>
      <c r="AU476" s="4">
        <v>0</v>
      </c>
      <c r="AV476" s="4">
        <v>2</v>
      </c>
      <c r="AW476">
        <v>1.65625</v>
      </c>
      <c r="AX476" s="4">
        <f t="shared" si="7"/>
        <v>32</v>
      </c>
      <c r="AY476" s="4">
        <v>7</v>
      </c>
      <c r="AZ476" s="4">
        <v>73</v>
      </c>
    </row>
    <row r="477" spans="1:52" x14ac:dyDescent="0.25">
      <c r="A477" s="4">
        <v>2017</v>
      </c>
      <c r="B477" s="4" t="s">
        <v>294</v>
      </c>
      <c r="C477" t="s">
        <v>163</v>
      </c>
      <c r="D477" t="s">
        <v>120</v>
      </c>
      <c r="E477" t="s">
        <v>636</v>
      </c>
      <c r="F477" s="4">
        <v>50</v>
      </c>
      <c r="G477">
        <v>50</v>
      </c>
      <c r="H477">
        <v>3</v>
      </c>
      <c r="I477">
        <v>50</v>
      </c>
      <c r="J477">
        <v>3.92</v>
      </c>
      <c r="K477">
        <v>0</v>
      </c>
      <c r="L477">
        <v>0</v>
      </c>
      <c r="M477">
        <v>20</v>
      </c>
      <c r="N477">
        <v>2927</v>
      </c>
      <c r="O477">
        <v>0.4</v>
      </c>
      <c r="P477">
        <v>39</v>
      </c>
      <c r="Q477">
        <v>6</v>
      </c>
      <c r="R477">
        <v>7</v>
      </c>
      <c r="S477">
        <v>27</v>
      </c>
      <c r="T477">
        <v>8</v>
      </c>
      <c r="U477">
        <v>163.625</v>
      </c>
      <c r="V477">
        <v>7</v>
      </c>
      <c r="W477">
        <v>52.571428571428569</v>
      </c>
      <c r="X477">
        <v>39</v>
      </c>
      <c r="Y477">
        <v>62.256410256410255</v>
      </c>
      <c r="Z477">
        <v>8</v>
      </c>
      <c r="AA477">
        <v>317</v>
      </c>
      <c r="AB477">
        <v>41</v>
      </c>
      <c r="AC477">
        <v>80</v>
      </c>
      <c r="AD477">
        <v>0.82</v>
      </c>
      <c r="AE477">
        <v>26</v>
      </c>
      <c r="AF477">
        <v>68</v>
      </c>
      <c r="AG477">
        <v>0.52</v>
      </c>
      <c r="AH477" s="4">
        <v>4</v>
      </c>
      <c r="AI477">
        <v>0.5</v>
      </c>
      <c r="AJ477" s="4">
        <v>1</v>
      </c>
      <c r="AK477">
        <v>0.125</v>
      </c>
      <c r="AL477" s="4">
        <v>10</v>
      </c>
      <c r="AM477">
        <v>0.24390243902439024</v>
      </c>
      <c r="AN477" s="4">
        <v>2</v>
      </c>
      <c r="AO477">
        <v>4.878048780487805E-2</v>
      </c>
      <c r="AP477" s="4">
        <v>0</v>
      </c>
      <c r="AQ477">
        <v>0</v>
      </c>
      <c r="AR477" s="4">
        <v>0</v>
      </c>
      <c r="AS477">
        <v>0</v>
      </c>
      <c r="AT477" s="4">
        <v>0</v>
      </c>
      <c r="AU477" s="4">
        <v>0</v>
      </c>
      <c r="AV477" s="4">
        <v>0</v>
      </c>
      <c r="AW477">
        <v>2.1739130434782608</v>
      </c>
      <c r="AX477" s="4">
        <f t="shared" si="7"/>
        <v>23</v>
      </c>
      <c r="AY477" s="4">
        <v>1</v>
      </c>
      <c r="AZ477" s="4">
        <v>106</v>
      </c>
    </row>
    <row r="478" spans="1:52" x14ac:dyDescent="0.25">
      <c r="A478" s="4">
        <v>2017</v>
      </c>
      <c r="B478" s="4" t="s">
        <v>294</v>
      </c>
      <c r="C478" t="s">
        <v>163</v>
      </c>
      <c r="D478" t="s">
        <v>118</v>
      </c>
      <c r="E478" t="s">
        <v>634</v>
      </c>
      <c r="F478" s="4">
        <v>24</v>
      </c>
      <c r="G478">
        <v>23</v>
      </c>
      <c r="H478">
        <v>1</v>
      </c>
      <c r="I478">
        <v>24</v>
      </c>
      <c r="J478">
        <v>2.5416666666666665</v>
      </c>
      <c r="K478">
        <v>0</v>
      </c>
      <c r="L478">
        <v>0</v>
      </c>
      <c r="M478">
        <v>24</v>
      </c>
      <c r="N478">
        <v>-9</v>
      </c>
      <c r="O478">
        <v>1</v>
      </c>
      <c r="P478">
        <v>13</v>
      </c>
      <c r="Q478">
        <v>9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24</v>
      </c>
      <c r="Y478">
        <v>39.833333333333336</v>
      </c>
      <c r="Z478">
        <v>0</v>
      </c>
      <c r="AA478">
        <v>0</v>
      </c>
      <c r="AB478">
        <v>24</v>
      </c>
      <c r="AC478">
        <v>57</v>
      </c>
      <c r="AD478">
        <v>1</v>
      </c>
      <c r="AE478">
        <v>12</v>
      </c>
      <c r="AF478">
        <v>33</v>
      </c>
      <c r="AG478">
        <v>0.5</v>
      </c>
      <c r="AH478" s="4">
        <v>0</v>
      </c>
      <c r="AI478">
        <v>0</v>
      </c>
      <c r="AJ478" s="4">
        <v>0</v>
      </c>
      <c r="AK478">
        <v>0</v>
      </c>
      <c r="AL478" s="4">
        <v>2</v>
      </c>
      <c r="AM478">
        <v>8.3333333333333329E-2</v>
      </c>
      <c r="AN478" s="4">
        <v>1</v>
      </c>
      <c r="AO478">
        <v>4.1666666666666664E-2</v>
      </c>
      <c r="AP478" s="4">
        <v>0</v>
      </c>
      <c r="AQ478">
        <v>0</v>
      </c>
      <c r="AR478" s="4">
        <v>0</v>
      </c>
      <c r="AS478">
        <v>0</v>
      </c>
      <c r="AT478" s="4">
        <v>0</v>
      </c>
      <c r="AU478" s="4">
        <v>0</v>
      </c>
      <c r="AV478" s="4">
        <v>0</v>
      </c>
      <c r="AW478">
        <v>2.1818181818181817</v>
      </c>
      <c r="AX478" s="4">
        <f t="shared" si="7"/>
        <v>11</v>
      </c>
      <c r="AY478" s="4">
        <v>0</v>
      </c>
      <c r="AZ478" s="4">
        <v>0</v>
      </c>
    </row>
    <row r="479" spans="1:52" x14ac:dyDescent="0.25">
      <c r="A479" s="4">
        <v>2017</v>
      </c>
      <c r="B479" s="4" t="s">
        <v>294</v>
      </c>
      <c r="C479" t="s">
        <v>163</v>
      </c>
      <c r="D479" t="s">
        <v>160</v>
      </c>
      <c r="E479" t="s">
        <v>675</v>
      </c>
      <c r="F479" s="4">
        <v>14</v>
      </c>
      <c r="G479">
        <v>14</v>
      </c>
      <c r="H479">
        <v>5</v>
      </c>
      <c r="I479">
        <v>14</v>
      </c>
      <c r="J479">
        <v>5.7857142857142856</v>
      </c>
      <c r="K479">
        <v>0</v>
      </c>
      <c r="L479">
        <v>0</v>
      </c>
      <c r="M479">
        <v>14</v>
      </c>
      <c r="N479">
        <v>492</v>
      </c>
      <c r="O479">
        <v>1</v>
      </c>
      <c r="P479">
        <v>9</v>
      </c>
      <c r="Q479">
        <v>14</v>
      </c>
      <c r="R479">
        <v>1</v>
      </c>
      <c r="S479">
        <v>11</v>
      </c>
      <c r="T479">
        <v>1</v>
      </c>
      <c r="U479">
        <v>183</v>
      </c>
      <c r="V479">
        <v>1</v>
      </c>
      <c r="W479">
        <v>7</v>
      </c>
      <c r="X479">
        <v>13</v>
      </c>
      <c r="Y479">
        <v>56.769230769230766</v>
      </c>
      <c r="Z479">
        <v>1</v>
      </c>
      <c r="AA479">
        <v>352</v>
      </c>
      <c r="AB479">
        <v>13</v>
      </c>
      <c r="AC479">
        <v>87</v>
      </c>
      <c r="AD479">
        <v>0.9285714285714286</v>
      </c>
      <c r="AE479">
        <v>0</v>
      </c>
      <c r="AF479">
        <v>0</v>
      </c>
      <c r="AG479">
        <v>0</v>
      </c>
      <c r="AH479" s="4">
        <v>0</v>
      </c>
      <c r="AI479">
        <v>0</v>
      </c>
      <c r="AJ479" s="4">
        <v>0</v>
      </c>
      <c r="AK479">
        <v>0</v>
      </c>
      <c r="AL479" s="4">
        <v>2</v>
      </c>
      <c r="AM479">
        <v>0.15384615384615385</v>
      </c>
      <c r="AN479" s="4">
        <v>0</v>
      </c>
      <c r="AO479">
        <v>0</v>
      </c>
      <c r="AP479" s="4">
        <v>0</v>
      </c>
      <c r="AQ479">
        <v>0</v>
      </c>
      <c r="AR479" s="4">
        <v>0</v>
      </c>
      <c r="AS479">
        <v>0</v>
      </c>
      <c r="AT479" s="4">
        <v>0</v>
      </c>
      <c r="AU479" s="4">
        <v>0</v>
      </c>
      <c r="AV479" s="4">
        <v>0</v>
      </c>
      <c r="AW479">
        <v>1.5555555555555556</v>
      </c>
      <c r="AX479" s="4">
        <f t="shared" si="7"/>
        <v>9</v>
      </c>
      <c r="AY479" s="4">
        <v>1</v>
      </c>
      <c r="AZ479" s="4">
        <v>3</v>
      </c>
    </row>
    <row r="480" spans="1:52" x14ac:dyDescent="0.25">
      <c r="A480" s="4">
        <v>2017</v>
      </c>
      <c r="B480" s="4" t="s">
        <v>294</v>
      </c>
      <c r="C480" t="s">
        <v>163</v>
      </c>
      <c r="D480" t="s">
        <v>311</v>
      </c>
      <c r="E480" t="s">
        <v>816</v>
      </c>
      <c r="F480" s="4">
        <v>5</v>
      </c>
      <c r="G480">
        <v>5</v>
      </c>
      <c r="H480">
        <v>5</v>
      </c>
      <c r="I480">
        <v>5</v>
      </c>
      <c r="J480">
        <v>6.8</v>
      </c>
      <c r="K480">
        <v>0</v>
      </c>
      <c r="L480">
        <v>0</v>
      </c>
      <c r="M480">
        <v>5</v>
      </c>
      <c r="N480">
        <v>1396</v>
      </c>
      <c r="O480">
        <v>1</v>
      </c>
      <c r="P480">
        <v>5</v>
      </c>
      <c r="Q480">
        <v>10</v>
      </c>
      <c r="R480">
        <v>3</v>
      </c>
      <c r="S480">
        <v>80</v>
      </c>
      <c r="T480">
        <v>2</v>
      </c>
      <c r="U480">
        <v>160</v>
      </c>
      <c r="V480">
        <v>2</v>
      </c>
      <c r="W480">
        <v>16.5</v>
      </c>
      <c r="X480">
        <v>3</v>
      </c>
      <c r="Y480">
        <v>89</v>
      </c>
      <c r="Z480">
        <v>2</v>
      </c>
      <c r="AA480">
        <v>332</v>
      </c>
      <c r="AB480">
        <v>3</v>
      </c>
      <c r="AC480">
        <v>110</v>
      </c>
      <c r="AD480">
        <v>0.6</v>
      </c>
      <c r="AE480">
        <v>0</v>
      </c>
      <c r="AF480">
        <v>0</v>
      </c>
      <c r="AG480">
        <v>0</v>
      </c>
      <c r="AH480" s="4">
        <v>2</v>
      </c>
      <c r="AI480">
        <v>1</v>
      </c>
      <c r="AJ480" s="4">
        <v>0</v>
      </c>
      <c r="AK480">
        <v>0</v>
      </c>
      <c r="AL480" s="4">
        <v>0</v>
      </c>
      <c r="AM480">
        <v>0</v>
      </c>
      <c r="AN480" s="4">
        <v>1</v>
      </c>
      <c r="AO480">
        <v>0.33333333333333331</v>
      </c>
      <c r="AP480" s="4">
        <v>0</v>
      </c>
      <c r="AQ480">
        <v>0</v>
      </c>
      <c r="AR480" s="4">
        <v>0</v>
      </c>
      <c r="AS480">
        <v>0</v>
      </c>
      <c r="AT480" s="4">
        <v>0</v>
      </c>
      <c r="AU480" s="4">
        <v>0</v>
      </c>
      <c r="AV480" s="4">
        <v>1</v>
      </c>
      <c r="AW480">
        <v>1.6666666666666667</v>
      </c>
      <c r="AX480" s="4">
        <f t="shared" si="7"/>
        <v>3</v>
      </c>
      <c r="AY480" s="4">
        <v>2</v>
      </c>
      <c r="AZ480" s="4">
        <v>6</v>
      </c>
    </row>
    <row r="481" spans="1:52" x14ac:dyDescent="0.25">
      <c r="A481" s="4">
        <v>2017</v>
      </c>
      <c r="B481" s="4" t="s">
        <v>294</v>
      </c>
      <c r="C481" t="s">
        <v>163</v>
      </c>
      <c r="D481" t="s">
        <v>312</v>
      </c>
      <c r="E481" t="s">
        <v>817</v>
      </c>
      <c r="F481" s="4">
        <v>1</v>
      </c>
      <c r="G481">
        <v>1</v>
      </c>
      <c r="H481">
        <v>1</v>
      </c>
      <c r="I481">
        <v>1</v>
      </c>
      <c r="J481">
        <v>4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 s="4">
        <v>0</v>
      </c>
      <c r="AI481">
        <v>0</v>
      </c>
      <c r="AJ481" s="4">
        <v>0</v>
      </c>
      <c r="AK481">
        <v>0</v>
      </c>
      <c r="AL481" s="4">
        <v>0</v>
      </c>
      <c r="AM481">
        <v>0</v>
      </c>
      <c r="AN481" s="4">
        <v>0</v>
      </c>
      <c r="AO481">
        <v>0</v>
      </c>
      <c r="AP481" s="4">
        <v>0</v>
      </c>
      <c r="AQ481">
        <v>0</v>
      </c>
      <c r="AR481" s="4">
        <v>0</v>
      </c>
      <c r="AS481">
        <v>0</v>
      </c>
      <c r="AT481" s="4">
        <v>0</v>
      </c>
      <c r="AU481" s="4">
        <v>0</v>
      </c>
      <c r="AV481" s="4">
        <v>0</v>
      </c>
      <c r="AW481">
        <v>1</v>
      </c>
      <c r="AX481" s="4">
        <f t="shared" si="7"/>
        <v>1</v>
      </c>
      <c r="AY481" s="4">
        <v>0</v>
      </c>
      <c r="AZ481" s="4">
        <v>0</v>
      </c>
    </row>
    <row r="482" spans="1:52" x14ac:dyDescent="0.25">
      <c r="A482" s="4">
        <v>2017</v>
      </c>
      <c r="B482" s="4" t="s">
        <v>294</v>
      </c>
      <c r="C482" t="s">
        <v>170</v>
      </c>
      <c r="D482" t="s">
        <v>173</v>
      </c>
      <c r="E482" t="s">
        <v>686</v>
      </c>
      <c r="F482" s="4">
        <v>305</v>
      </c>
      <c r="G482">
        <v>302</v>
      </c>
      <c r="H482">
        <v>3</v>
      </c>
      <c r="I482">
        <v>305</v>
      </c>
      <c r="J482">
        <v>4.5475409836065577</v>
      </c>
      <c r="K482">
        <v>8</v>
      </c>
      <c r="L482">
        <v>2.6229508196721311E-2</v>
      </c>
      <c r="M482">
        <v>282</v>
      </c>
      <c r="N482">
        <v>706</v>
      </c>
      <c r="O482">
        <v>0.92459016393442628</v>
      </c>
      <c r="P482">
        <v>185</v>
      </c>
      <c r="Q482">
        <v>26</v>
      </c>
      <c r="R482">
        <v>46</v>
      </c>
      <c r="S482">
        <v>40</v>
      </c>
      <c r="T482">
        <v>21</v>
      </c>
      <c r="U482">
        <v>182.76190476190476</v>
      </c>
      <c r="V482">
        <v>19</v>
      </c>
      <c r="W482">
        <v>125.47368421052632</v>
      </c>
      <c r="X482">
        <v>278</v>
      </c>
      <c r="Y482">
        <v>80.582733812949641</v>
      </c>
      <c r="Z482">
        <v>20</v>
      </c>
      <c r="AA482">
        <v>392</v>
      </c>
      <c r="AB482">
        <v>280</v>
      </c>
      <c r="AC482">
        <v>99</v>
      </c>
      <c r="AD482">
        <v>0.91803278688524592</v>
      </c>
      <c r="AE482">
        <v>173</v>
      </c>
      <c r="AF482">
        <v>80</v>
      </c>
      <c r="AG482">
        <v>0.56721311475409841</v>
      </c>
      <c r="AH482" s="4">
        <v>13</v>
      </c>
      <c r="AI482">
        <v>0.65</v>
      </c>
      <c r="AJ482" s="4">
        <v>3</v>
      </c>
      <c r="AK482">
        <v>0.15</v>
      </c>
      <c r="AL482" s="4">
        <v>33</v>
      </c>
      <c r="AM482">
        <v>0.11785714285714285</v>
      </c>
      <c r="AN482" s="4">
        <v>13</v>
      </c>
      <c r="AO482">
        <v>4.642857142857143E-2</v>
      </c>
      <c r="AP482" s="4">
        <v>2</v>
      </c>
      <c r="AQ482">
        <v>6.5573770491803279E-3</v>
      </c>
      <c r="AR482" s="4">
        <v>1</v>
      </c>
      <c r="AS482">
        <v>3.2786885245901639E-3</v>
      </c>
      <c r="AT482" s="4">
        <v>1</v>
      </c>
      <c r="AU482" s="4">
        <v>1</v>
      </c>
      <c r="AV482" s="4">
        <v>7</v>
      </c>
      <c r="AW482">
        <v>2.2101449275362319</v>
      </c>
      <c r="AX482" s="4">
        <f t="shared" si="7"/>
        <v>138</v>
      </c>
      <c r="AY482" s="4">
        <v>5</v>
      </c>
      <c r="AZ482" s="4">
        <v>232</v>
      </c>
    </row>
    <row r="483" spans="1:52" x14ac:dyDescent="0.25">
      <c r="A483" s="4">
        <v>2017</v>
      </c>
      <c r="B483" s="4" t="s">
        <v>294</v>
      </c>
      <c r="C483" t="s">
        <v>170</v>
      </c>
      <c r="D483" t="s">
        <v>171</v>
      </c>
      <c r="E483" t="s">
        <v>684</v>
      </c>
      <c r="F483" s="4">
        <v>245</v>
      </c>
      <c r="G483">
        <v>239</v>
      </c>
      <c r="H483">
        <v>5</v>
      </c>
      <c r="I483">
        <v>245</v>
      </c>
      <c r="J483">
        <v>6.7714285714285714</v>
      </c>
      <c r="K483">
        <v>8</v>
      </c>
      <c r="L483">
        <v>3.2653061224489799E-2</v>
      </c>
      <c r="M483">
        <v>222</v>
      </c>
      <c r="N483">
        <v>1914</v>
      </c>
      <c r="O483">
        <v>0.90612244897959182</v>
      </c>
      <c r="P483">
        <v>201</v>
      </c>
      <c r="Q483">
        <v>23</v>
      </c>
      <c r="R483">
        <v>63</v>
      </c>
      <c r="S483">
        <v>51</v>
      </c>
      <c r="T483">
        <v>32</v>
      </c>
      <c r="U483">
        <v>158.78125</v>
      </c>
      <c r="V483">
        <v>30</v>
      </c>
      <c r="W483">
        <v>31.533333333333335</v>
      </c>
      <c r="X483">
        <v>211</v>
      </c>
      <c r="Y483">
        <v>113.16587677725119</v>
      </c>
      <c r="Z483">
        <v>30</v>
      </c>
      <c r="AA483">
        <v>359</v>
      </c>
      <c r="AB483">
        <v>212</v>
      </c>
      <c r="AC483">
        <v>141</v>
      </c>
      <c r="AD483">
        <v>0.86530612244897964</v>
      </c>
      <c r="AE483">
        <v>113</v>
      </c>
      <c r="AF483">
        <v>114</v>
      </c>
      <c r="AG483">
        <v>0.46122448979591835</v>
      </c>
      <c r="AH483" s="4">
        <v>15</v>
      </c>
      <c r="AI483">
        <v>0.5</v>
      </c>
      <c r="AJ483" s="4">
        <v>5</v>
      </c>
      <c r="AK483">
        <v>0.16666666666666666</v>
      </c>
      <c r="AL483" s="4">
        <v>56</v>
      </c>
      <c r="AM483">
        <v>0.26415094339622641</v>
      </c>
      <c r="AN483" s="4">
        <v>12</v>
      </c>
      <c r="AO483">
        <v>5.6603773584905662E-2</v>
      </c>
      <c r="AP483" s="4">
        <v>7</v>
      </c>
      <c r="AQ483">
        <v>2.8571428571428571E-2</v>
      </c>
      <c r="AR483" s="4">
        <v>3</v>
      </c>
      <c r="AS483">
        <v>1.2244897959183673E-2</v>
      </c>
      <c r="AT483" s="4">
        <v>1</v>
      </c>
      <c r="AU483" s="4">
        <v>0</v>
      </c>
      <c r="AV483" s="4">
        <v>3</v>
      </c>
      <c r="AW483">
        <v>2.2072072072072073</v>
      </c>
      <c r="AX483" s="4">
        <f t="shared" si="7"/>
        <v>111</v>
      </c>
      <c r="AY483" s="4">
        <v>9</v>
      </c>
      <c r="AZ483" s="4">
        <v>204</v>
      </c>
    </row>
    <row r="484" spans="1:52" x14ac:dyDescent="0.25">
      <c r="A484" s="4">
        <v>2017</v>
      </c>
      <c r="B484" s="4" t="s">
        <v>294</v>
      </c>
      <c r="C484" t="s">
        <v>170</v>
      </c>
      <c r="D484" t="s">
        <v>172</v>
      </c>
      <c r="E484" t="s">
        <v>685</v>
      </c>
      <c r="F484" s="4">
        <v>231</v>
      </c>
      <c r="G484">
        <v>223</v>
      </c>
      <c r="H484">
        <v>4</v>
      </c>
      <c r="I484">
        <v>231</v>
      </c>
      <c r="J484">
        <v>6.2424242424242422</v>
      </c>
      <c r="K484">
        <v>6</v>
      </c>
      <c r="L484">
        <v>2.5974025974025976E-2</v>
      </c>
      <c r="M484">
        <v>227</v>
      </c>
      <c r="N484">
        <v>453</v>
      </c>
      <c r="O484">
        <v>0.98268398268398272</v>
      </c>
      <c r="P484">
        <v>169</v>
      </c>
      <c r="Q484">
        <v>31</v>
      </c>
      <c r="R484">
        <v>30</v>
      </c>
      <c r="S484">
        <v>68</v>
      </c>
      <c r="T484">
        <v>15</v>
      </c>
      <c r="U484">
        <v>285.60000000000002</v>
      </c>
      <c r="V484">
        <v>10</v>
      </c>
      <c r="W484">
        <v>96.7</v>
      </c>
      <c r="X484">
        <v>213</v>
      </c>
      <c r="Y484">
        <v>110.81220657276995</v>
      </c>
      <c r="Z484">
        <v>15</v>
      </c>
      <c r="AA484">
        <v>398</v>
      </c>
      <c r="AB484">
        <v>215</v>
      </c>
      <c r="AC484">
        <v>134</v>
      </c>
      <c r="AD484">
        <v>0.93073593073593075</v>
      </c>
      <c r="AE484">
        <v>135</v>
      </c>
      <c r="AF484">
        <v>104</v>
      </c>
      <c r="AG484">
        <v>0.58441558441558439</v>
      </c>
      <c r="AH484" s="4">
        <v>8</v>
      </c>
      <c r="AI484">
        <v>0.53333333333333333</v>
      </c>
      <c r="AJ484" s="4">
        <v>3</v>
      </c>
      <c r="AK484">
        <v>0.2</v>
      </c>
      <c r="AL484" s="4">
        <v>31</v>
      </c>
      <c r="AM484">
        <v>0.14418604651162792</v>
      </c>
      <c r="AN484" s="4">
        <v>11</v>
      </c>
      <c r="AO484">
        <v>5.1162790697674418E-2</v>
      </c>
      <c r="AP484" s="4">
        <v>1</v>
      </c>
      <c r="AQ484">
        <v>4.329004329004329E-3</v>
      </c>
      <c r="AR484" s="4">
        <v>0</v>
      </c>
      <c r="AS484">
        <v>0</v>
      </c>
      <c r="AT484" s="4">
        <v>1</v>
      </c>
      <c r="AU484" s="4">
        <v>0</v>
      </c>
      <c r="AV484" s="4">
        <v>4</v>
      </c>
      <c r="AW484">
        <v>1.8934426229508197</v>
      </c>
      <c r="AX484" s="4">
        <f t="shared" si="7"/>
        <v>122</v>
      </c>
      <c r="AY484" s="4">
        <v>3</v>
      </c>
      <c r="AZ484" s="4">
        <v>17</v>
      </c>
    </row>
    <row r="485" spans="1:52" x14ac:dyDescent="0.25">
      <c r="A485" s="4">
        <v>2017</v>
      </c>
      <c r="B485" s="4" t="s">
        <v>294</v>
      </c>
      <c r="C485" t="s">
        <v>170</v>
      </c>
      <c r="D485" t="s">
        <v>177</v>
      </c>
      <c r="E485" t="s">
        <v>690</v>
      </c>
      <c r="F485" s="4">
        <v>138</v>
      </c>
      <c r="G485">
        <v>137</v>
      </c>
      <c r="H485">
        <v>5</v>
      </c>
      <c r="I485">
        <v>138</v>
      </c>
      <c r="J485">
        <v>7.0942028985507246</v>
      </c>
      <c r="K485">
        <v>0</v>
      </c>
      <c r="L485">
        <v>0</v>
      </c>
      <c r="M485">
        <v>135</v>
      </c>
      <c r="N485">
        <v>1010</v>
      </c>
      <c r="O485">
        <v>0.97826086956521741</v>
      </c>
      <c r="P485">
        <v>108</v>
      </c>
      <c r="Q485">
        <v>18</v>
      </c>
      <c r="R485">
        <v>28</v>
      </c>
      <c r="S485">
        <v>41</v>
      </c>
      <c r="T485">
        <v>8</v>
      </c>
      <c r="U485">
        <v>103.25</v>
      </c>
      <c r="V485">
        <v>8</v>
      </c>
      <c r="W485">
        <v>6</v>
      </c>
      <c r="X485">
        <v>128</v>
      </c>
      <c r="Y485">
        <v>77.9921875</v>
      </c>
      <c r="Z485">
        <v>8</v>
      </c>
      <c r="AA485">
        <v>277</v>
      </c>
      <c r="AB485">
        <v>130</v>
      </c>
      <c r="AC485">
        <v>114</v>
      </c>
      <c r="AD485">
        <v>0.94202898550724634</v>
      </c>
      <c r="AE485">
        <v>82</v>
      </c>
      <c r="AF485">
        <v>86</v>
      </c>
      <c r="AG485">
        <v>0.59420289855072461</v>
      </c>
      <c r="AH485" s="4">
        <v>5</v>
      </c>
      <c r="AI485">
        <v>0.625</v>
      </c>
      <c r="AJ485" s="4">
        <v>0</v>
      </c>
      <c r="AK485">
        <v>0</v>
      </c>
      <c r="AL485" s="4">
        <v>13</v>
      </c>
      <c r="AM485">
        <v>0.1</v>
      </c>
      <c r="AN485" s="4">
        <v>8</v>
      </c>
      <c r="AO485">
        <v>6.1538461538461542E-2</v>
      </c>
      <c r="AP485" s="4">
        <v>2</v>
      </c>
      <c r="AQ485">
        <v>1.4492753623188406E-2</v>
      </c>
      <c r="AR485" s="4">
        <v>1</v>
      </c>
      <c r="AS485">
        <v>7.246376811594203E-3</v>
      </c>
      <c r="AT485" s="4">
        <v>1</v>
      </c>
      <c r="AU485" s="4">
        <v>0</v>
      </c>
      <c r="AV485" s="4">
        <v>0</v>
      </c>
      <c r="AW485">
        <v>2.15625</v>
      </c>
      <c r="AX485" s="4">
        <f t="shared" si="7"/>
        <v>64</v>
      </c>
      <c r="AY485" s="4">
        <v>2</v>
      </c>
      <c r="AZ485" s="4">
        <v>12</v>
      </c>
    </row>
    <row r="486" spans="1:52" x14ac:dyDescent="0.25">
      <c r="A486" s="4">
        <v>2017</v>
      </c>
      <c r="B486" s="4" t="s">
        <v>294</v>
      </c>
      <c r="C486" t="s">
        <v>170</v>
      </c>
      <c r="D486" t="s">
        <v>174</v>
      </c>
      <c r="E486" t="s">
        <v>687</v>
      </c>
      <c r="F486" s="4">
        <v>132</v>
      </c>
      <c r="G486">
        <v>128</v>
      </c>
      <c r="H486">
        <v>4</v>
      </c>
      <c r="I486">
        <v>132</v>
      </c>
      <c r="J486">
        <v>6.3484848484848486</v>
      </c>
      <c r="K486">
        <v>2</v>
      </c>
      <c r="L486">
        <v>1.5151515151515152E-2</v>
      </c>
      <c r="M486">
        <v>79</v>
      </c>
      <c r="N486">
        <v>480</v>
      </c>
      <c r="O486">
        <v>0.59848484848484851</v>
      </c>
      <c r="P486">
        <v>100</v>
      </c>
      <c r="Q486">
        <v>24</v>
      </c>
      <c r="R486">
        <v>21</v>
      </c>
      <c r="S486">
        <v>54</v>
      </c>
      <c r="T486">
        <v>14</v>
      </c>
      <c r="U486">
        <v>183.35714285714286</v>
      </c>
      <c r="V486">
        <v>10</v>
      </c>
      <c r="W486">
        <v>9.4</v>
      </c>
      <c r="X486">
        <v>116</v>
      </c>
      <c r="Y486">
        <v>120.18103448275862</v>
      </c>
      <c r="Z486">
        <v>13</v>
      </c>
      <c r="AA486">
        <v>494</v>
      </c>
      <c r="AB486">
        <v>115</v>
      </c>
      <c r="AC486">
        <v>139</v>
      </c>
      <c r="AD486">
        <v>0.87121212121212122</v>
      </c>
      <c r="AE486">
        <v>55</v>
      </c>
      <c r="AF486">
        <v>102</v>
      </c>
      <c r="AG486">
        <v>0.41666666666666669</v>
      </c>
      <c r="AH486" s="4">
        <v>10</v>
      </c>
      <c r="AI486">
        <v>0.76923076923076927</v>
      </c>
      <c r="AJ486" s="4">
        <v>1</v>
      </c>
      <c r="AK486">
        <v>7.6923076923076927E-2</v>
      </c>
      <c r="AL486" s="4">
        <v>28</v>
      </c>
      <c r="AM486">
        <v>0.24347826086956523</v>
      </c>
      <c r="AN486" s="4">
        <v>9</v>
      </c>
      <c r="AO486">
        <v>7.8260869565217397E-2</v>
      </c>
      <c r="AP486" s="4">
        <v>1</v>
      </c>
      <c r="AQ486">
        <v>7.575757575757576E-3</v>
      </c>
      <c r="AR486" s="4">
        <v>4</v>
      </c>
      <c r="AS486">
        <v>3.0303030303030304E-2</v>
      </c>
      <c r="AT486" s="4">
        <v>0</v>
      </c>
      <c r="AU486" s="4">
        <v>1</v>
      </c>
      <c r="AV486" s="4">
        <v>5</v>
      </c>
      <c r="AW486">
        <v>1.8333333333333333</v>
      </c>
      <c r="AX486" s="4">
        <f t="shared" si="7"/>
        <v>72</v>
      </c>
      <c r="AY486" s="4">
        <v>2</v>
      </c>
      <c r="AZ486" s="4">
        <v>12</v>
      </c>
    </row>
    <row r="487" spans="1:52" x14ac:dyDescent="0.25">
      <c r="A487" s="4">
        <v>2017</v>
      </c>
      <c r="B487" s="4" t="s">
        <v>294</v>
      </c>
      <c r="C487" t="s">
        <v>170</v>
      </c>
      <c r="D487" t="s">
        <v>175</v>
      </c>
      <c r="E487" t="s">
        <v>688</v>
      </c>
      <c r="F487" s="4">
        <v>114</v>
      </c>
      <c r="G487">
        <v>111</v>
      </c>
      <c r="H487">
        <v>4</v>
      </c>
      <c r="I487">
        <v>114</v>
      </c>
      <c r="J487">
        <v>5.8245614035087723</v>
      </c>
      <c r="K487">
        <v>0</v>
      </c>
      <c r="L487">
        <v>0</v>
      </c>
      <c r="M487">
        <v>76</v>
      </c>
      <c r="N487">
        <v>1737</v>
      </c>
      <c r="O487">
        <v>0.66666666666666663</v>
      </c>
      <c r="P487">
        <v>85</v>
      </c>
      <c r="Q487">
        <v>20</v>
      </c>
      <c r="R487">
        <v>28</v>
      </c>
      <c r="S487">
        <v>42</v>
      </c>
      <c r="T487">
        <v>4</v>
      </c>
      <c r="U487">
        <v>149.5</v>
      </c>
      <c r="V487">
        <v>3</v>
      </c>
      <c r="W487">
        <v>262.33333333333331</v>
      </c>
      <c r="X487">
        <v>109</v>
      </c>
      <c r="Y487">
        <v>93.633027522935777</v>
      </c>
      <c r="Z487">
        <v>4</v>
      </c>
      <c r="AA487">
        <v>272</v>
      </c>
      <c r="AB487">
        <v>110</v>
      </c>
      <c r="AC487">
        <v>115</v>
      </c>
      <c r="AD487">
        <v>0.96491228070175439</v>
      </c>
      <c r="AE487">
        <v>73</v>
      </c>
      <c r="AF487">
        <v>93</v>
      </c>
      <c r="AG487">
        <v>0.64035087719298245</v>
      </c>
      <c r="AH487" s="4">
        <v>3</v>
      </c>
      <c r="AI487">
        <v>0.75</v>
      </c>
      <c r="AJ487" s="4">
        <v>0</v>
      </c>
      <c r="AK487">
        <v>0</v>
      </c>
      <c r="AL487" s="4">
        <v>21</v>
      </c>
      <c r="AM487">
        <v>0.19090909090909092</v>
      </c>
      <c r="AN487" s="4">
        <v>5</v>
      </c>
      <c r="AO487">
        <v>4.5454545454545456E-2</v>
      </c>
      <c r="AP487" s="4">
        <v>2</v>
      </c>
      <c r="AQ487">
        <v>1.7543859649122806E-2</v>
      </c>
      <c r="AR487" s="4">
        <v>0</v>
      </c>
      <c r="AS487">
        <v>0</v>
      </c>
      <c r="AT487" s="4">
        <v>1</v>
      </c>
      <c r="AU487" s="4">
        <v>0</v>
      </c>
      <c r="AV487" s="4">
        <v>2</v>
      </c>
      <c r="AW487">
        <v>2.1923076923076925</v>
      </c>
      <c r="AX487" s="4">
        <f t="shared" si="7"/>
        <v>51.999999999999993</v>
      </c>
      <c r="AY487" s="4">
        <v>0</v>
      </c>
      <c r="AZ487" s="4">
        <v>0</v>
      </c>
    </row>
    <row r="488" spans="1:52" x14ac:dyDescent="0.25">
      <c r="A488" s="4">
        <v>2017</v>
      </c>
      <c r="B488" s="4" t="s">
        <v>294</v>
      </c>
      <c r="C488" t="s">
        <v>170</v>
      </c>
      <c r="D488" t="s">
        <v>190</v>
      </c>
      <c r="E488" t="s">
        <v>703</v>
      </c>
      <c r="F488" s="4">
        <v>87</v>
      </c>
      <c r="G488">
        <v>87</v>
      </c>
      <c r="H488">
        <v>2</v>
      </c>
      <c r="I488">
        <v>87</v>
      </c>
      <c r="J488">
        <v>4.333333333333333</v>
      </c>
      <c r="K488">
        <v>0</v>
      </c>
      <c r="L488">
        <v>0</v>
      </c>
      <c r="M488">
        <v>48</v>
      </c>
      <c r="N488">
        <v>822</v>
      </c>
      <c r="O488">
        <v>0.55172413793103448</v>
      </c>
      <c r="P488">
        <v>67</v>
      </c>
      <c r="Q488">
        <v>13</v>
      </c>
      <c r="R488">
        <v>20</v>
      </c>
      <c r="S488">
        <v>20</v>
      </c>
      <c r="T488">
        <v>7</v>
      </c>
      <c r="U488">
        <v>129.28571428571428</v>
      </c>
      <c r="V488">
        <v>7</v>
      </c>
      <c r="W488">
        <v>11.285714285714286</v>
      </c>
      <c r="X488">
        <v>80</v>
      </c>
      <c r="Y488">
        <v>88.2</v>
      </c>
      <c r="Z488">
        <v>4</v>
      </c>
      <c r="AA488">
        <v>343</v>
      </c>
      <c r="AB488">
        <v>79</v>
      </c>
      <c r="AC488">
        <v>105</v>
      </c>
      <c r="AD488">
        <v>0.90804597701149425</v>
      </c>
      <c r="AE488">
        <v>58</v>
      </c>
      <c r="AF488">
        <v>82</v>
      </c>
      <c r="AG488">
        <v>0.66666666666666663</v>
      </c>
      <c r="AH488" s="4">
        <v>4</v>
      </c>
      <c r="AI488">
        <v>1</v>
      </c>
      <c r="AJ488" s="4">
        <v>1</v>
      </c>
      <c r="AK488">
        <v>0.25</v>
      </c>
      <c r="AL488" s="4">
        <v>19</v>
      </c>
      <c r="AM488">
        <v>0.24050632911392406</v>
      </c>
      <c r="AN488" s="4">
        <v>3</v>
      </c>
      <c r="AO488">
        <v>3.7974683544303799E-2</v>
      </c>
      <c r="AP488" s="4">
        <v>1</v>
      </c>
      <c r="AQ488">
        <v>1.1494252873563218E-2</v>
      </c>
      <c r="AR488" s="4">
        <v>0</v>
      </c>
      <c r="AS488">
        <v>0</v>
      </c>
      <c r="AT488" s="4">
        <v>0</v>
      </c>
      <c r="AU488" s="4">
        <v>0</v>
      </c>
      <c r="AV488" s="4">
        <v>0</v>
      </c>
      <c r="AW488">
        <v>2.3513513513513513</v>
      </c>
      <c r="AX488" s="4">
        <f t="shared" si="7"/>
        <v>37</v>
      </c>
      <c r="AY488" s="4">
        <v>2</v>
      </c>
      <c r="AZ488" s="4">
        <v>35</v>
      </c>
    </row>
    <row r="489" spans="1:52" x14ac:dyDescent="0.25">
      <c r="A489" s="4">
        <v>2017</v>
      </c>
      <c r="B489" s="4" t="s">
        <v>294</v>
      </c>
      <c r="C489" t="s">
        <v>170</v>
      </c>
      <c r="D489" t="s">
        <v>185</v>
      </c>
      <c r="E489" t="s">
        <v>698</v>
      </c>
      <c r="F489" s="4">
        <v>78</v>
      </c>
      <c r="G489">
        <v>78</v>
      </c>
      <c r="H489">
        <v>1</v>
      </c>
      <c r="I489">
        <v>78</v>
      </c>
      <c r="J489">
        <v>3.1794871794871793</v>
      </c>
      <c r="K489">
        <v>0</v>
      </c>
      <c r="L489">
        <v>0</v>
      </c>
      <c r="M489">
        <v>78</v>
      </c>
      <c r="N489">
        <v>668</v>
      </c>
      <c r="O489">
        <v>1</v>
      </c>
      <c r="P489">
        <v>56</v>
      </c>
      <c r="Q489">
        <v>19</v>
      </c>
      <c r="R489">
        <v>9</v>
      </c>
      <c r="S489">
        <v>59</v>
      </c>
      <c r="T489">
        <v>4</v>
      </c>
      <c r="U489">
        <v>310.75</v>
      </c>
      <c r="V489">
        <v>1</v>
      </c>
      <c r="W489">
        <v>3</v>
      </c>
      <c r="X489">
        <v>74</v>
      </c>
      <c r="Y489">
        <v>61.783783783783782</v>
      </c>
      <c r="Z489">
        <v>4</v>
      </c>
      <c r="AA489">
        <v>379</v>
      </c>
      <c r="AB489">
        <v>74</v>
      </c>
      <c r="AC489">
        <v>82</v>
      </c>
      <c r="AD489">
        <v>0.94871794871794868</v>
      </c>
      <c r="AE489">
        <v>53</v>
      </c>
      <c r="AF489">
        <v>66</v>
      </c>
      <c r="AG489">
        <v>0.67948717948717952</v>
      </c>
      <c r="AH489" s="4">
        <v>1</v>
      </c>
      <c r="AI489">
        <v>0.25</v>
      </c>
      <c r="AJ489" s="4">
        <v>1</v>
      </c>
      <c r="AK489">
        <v>0.25</v>
      </c>
      <c r="AL489" s="4">
        <v>11</v>
      </c>
      <c r="AM489">
        <v>0.14864864864864866</v>
      </c>
      <c r="AN489" s="4">
        <v>1</v>
      </c>
      <c r="AO489">
        <v>1.3513513513513514E-2</v>
      </c>
      <c r="AP489" s="4">
        <v>1</v>
      </c>
      <c r="AQ489">
        <v>1.282051282051282E-2</v>
      </c>
      <c r="AR489" s="4">
        <v>0</v>
      </c>
      <c r="AS489">
        <v>0</v>
      </c>
      <c r="AT489" s="4">
        <v>0</v>
      </c>
      <c r="AU489" s="4">
        <v>0</v>
      </c>
      <c r="AV489" s="4">
        <v>1</v>
      </c>
      <c r="AW489">
        <v>2.2941176470588234</v>
      </c>
      <c r="AX489" s="4">
        <f t="shared" si="7"/>
        <v>34</v>
      </c>
      <c r="AY489" s="4">
        <v>1</v>
      </c>
      <c r="AZ489" s="4">
        <v>19</v>
      </c>
    </row>
    <row r="490" spans="1:52" x14ac:dyDescent="0.25">
      <c r="A490" s="4">
        <v>2017</v>
      </c>
      <c r="B490" s="4" t="s">
        <v>294</v>
      </c>
      <c r="C490" t="s">
        <v>170</v>
      </c>
      <c r="D490" t="s">
        <v>183</v>
      </c>
      <c r="E490" t="s">
        <v>696</v>
      </c>
      <c r="F490" s="4">
        <v>71</v>
      </c>
      <c r="G490">
        <v>71</v>
      </c>
      <c r="H490">
        <v>6</v>
      </c>
      <c r="I490">
        <v>71</v>
      </c>
      <c r="J490">
        <v>7.845070422535211</v>
      </c>
      <c r="K490">
        <v>2</v>
      </c>
      <c r="L490">
        <v>2.8169014084507043E-2</v>
      </c>
      <c r="M490">
        <v>65</v>
      </c>
      <c r="N490">
        <v>636</v>
      </c>
      <c r="O490">
        <v>0.91549295774647887</v>
      </c>
      <c r="P490">
        <v>55</v>
      </c>
      <c r="Q490">
        <v>28</v>
      </c>
      <c r="R490">
        <v>12</v>
      </c>
      <c r="S490">
        <v>60</v>
      </c>
      <c r="T490">
        <v>6</v>
      </c>
      <c r="U490">
        <v>183.16666666666666</v>
      </c>
      <c r="V490">
        <v>3</v>
      </c>
      <c r="W490">
        <v>2</v>
      </c>
      <c r="X490">
        <v>65</v>
      </c>
      <c r="Y490">
        <v>86.323076923076925</v>
      </c>
      <c r="Z490">
        <v>6</v>
      </c>
      <c r="AA490">
        <v>263</v>
      </c>
      <c r="AB490">
        <v>65</v>
      </c>
      <c r="AC490">
        <v>114</v>
      </c>
      <c r="AD490">
        <v>0.91549295774647887</v>
      </c>
      <c r="AE490">
        <v>34</v>
      </c>
      <c r="AF490">
        <v>84</v>
      </c>
      <c r="AG490">
        <v>0.47887323943661969</v>
      </c>
      <c r="AH490" s="4">
        <v>5</v>
      </c>
      <c r="AI490">
        <v>0.83333333333333337</v>
      </c>
      <c r="AJ490" s="4">
        <v>2</v>
      </c>
      <c r="AK490">
        <v>0.33333333333333331</v>
      </c>
      <c r="AL490" s="4">
        <v>6</v>
      </c>
      <c r="AM490">
        <v>9.2307692307692313E-2</v>
      </c>
      <c r="AN490" s="4">
        <v>3</v>
      </c>
      <c r="AO490">
        <v>4.6153846153846156E-2</v>
      </c>
      <c r="AP490" s="4">
        <v>0</v>
      </c>
      <c r="AQ490">
        <v>0</v>
      </c>
      <c r="AR490" s="4">
        <v>0</v>
      </c>
      <c r="AS490">
        <v>0</v>
      </c>
      <c r="AT490" s="4">
        <v>0</v>
      </c>
      <c r="AU490" s="4">
        <v>0</v>
      </c>
      <c r="AV490" s="4">
        <v>2</v>
      </c>
      <c r="AW490">
        <v>1.6136363636363635</v>
      </c>
      <c r="AX490" s="4">
        <f t="shared" si="7"/>
        <v>44</v>
      </c>
      <c r="AY490" s="4">
        <v>0</v>
      </c>
      <c r="AZ490" s="4">
        <v>0</v>
      </c>
    </row>
    <row r="491" spans="1:52" x14ac:dyDescent="0.25">
      <c r="A491" s="4">
        <v>2017</v>
      </c>
      <c r="B491" s="4" t="s">
        <v>294</v>
      </c>
      <c r="C491" t="s">
        <v>170</v>
      </c>
      <c r="D491" t="s">
        <v>178</v>
      </c>
      <c r="E491" t="s">
        <v>691</v>
      </c>
      <c r="F491" s="4">
        <v>68</v>
      </c>
      <c r="G491">
        <v>68</v>
      </c>
      <c r="H491">
        <v>2</v>
      </c>
      <c r="I491">
        <v>68</v>
      </c>
      <c r="J491">
        <v>3.8088235294117645</v>
      </c>
      <c r="K491">
        <v>0</v>
      </c>
      <c r="L491">
        <v>0</v>
      </c>
      <c r="M491">
        <v>67</v>
      </c>
      <c r="N491">
        <v>166</v>
      </c>
      <c r="O491">
        <v>0.98529411764705888</v>
      </c>
      <c r="P491">
        <v>40</v>
      </c>
      <c r="Q491">
        <v>14</v>
      </c>
      <c r="R491">
        <v>6</v>
      </c>
      <c r="S491">
        <v>17</v>
      </c>
      <c r="T491">
        <v>1</v>
      </c>
      <c r="U491">
        <v>74</v>
      </c>
      <c r="V491">
        <v>0</v>
      </c>
      <c r="W491">
        <v>0</v>
      </c>
      <c r="X491">
        <v>66</v>
      </c>
      <c r="Y491">
        <v>68.848484848484844</v>
      </c>
      <c r="Z491">
        <v>1</v>
      </c>
      <c r="AA491">
        <v>116</v>
      </c>
      <c r="AB491">
        <v>67</v>
      </c>
      <c r="AC491">
        <v>80</v>
      </c>
      <c r="AD491">
        <v>0.98529411764705888</v>
      </c>
      <c r="AE491">
        <v>43</v>
      </c>
      <c r="AF491">
        <v>67</v>
      </c>
      <c r="AG491">
        <v>0.63235294117647056</v>
      </c>
      <c r="AH491" s="4">
        <v>1</v>
      </c>
      <c r="AI491">
        <v>1</v>
      </c>
      <c r="AJ491" s="4">
        <v>0</v>
      </c>
      <c r="AK491">
        <v>0</v>
      </c>
      <c r="AL491" s="4">
        <v>16</v>
      </c>
      <c r="AM491">
        <v>0.23880597014925373</v>
      </c>
      <c r="AN491" s="4">
        <v>6</v>
      </c>
      <c r="AO491">
        <v>8.9552238805970144E-2</v>
      </c>
      <c r="AP491" s="4">
        <v>0</v>
      </c>
      <c r="AQ491">
        <v>0</v>
      </c>
      <c r="AR491" s="4">
        <v>2</v>
      </c>
      <c r="AS491">
        <v>2.9411764705882353E-2</v>
      </c>
      <c r="AT491" s="4">
        <v>0</v>
      </c>
      <c r="AU491" s="4">
        <v>0</v>
      </c>
      <c r="AV491" s="4">
        <v>1</v>
      </c>
      <c r="AW491">
        <v>2.5185185185185186</v>
      </c>
      <c r="AX491" s="4">
        <f t="shared" si="7"/>
        <v>27</v>
      </c>
      <c r="AY491" s="4">
        <v>1</v>
      </c>
      <c r="AZ491" s="4">
        <v>11</v>
      </c>
    </row>
    <row r="492" spans="1:52" x14ac:dyDescent="0.25">
      <c r="A492" s="4">
        <v>2017</v>
      </c>
      <c r="B492" s="4" t="s">
        <v>294</v>
      </c>
      <c r="C492" t="s">
        <v>170</v>
      </c>
      <c r="D492" t="s">
        <v>215</v>
      </c>
      <c r="E492" t="s">
        <v>727</v>
      </c>
      <c r="F492" s="4">
        <v>64</v>
      </c>
      <c r="G492">
        <v>62</v>
      </c>
      <c r="H492">
        <v>7</v>
      </c>
      <c r="I492">
        <v>63</v>
      </c>
      <c r="J492">
        <v>9.4285714285714288</v>
      </c>
      <c r="K492">
        <v>0</v>
      </c>
      <c r="L492">
        <v>0</v>
      </c>
      <c r="M492">
        <v>60</v>
      </c>
      <c r="N492">
        <v>545</v>
      </c>
      <c r="O492">
        <v>0.9375</v>
      </c>
      <c r="P492">
        <v>45</v>
      </c>
      <c r="Q492">
        <v>35</v>
      </c>
      <c r="R492">
        <v>10</v>
      </c>
      <c r="S492">
        <v>48</v>
      </c>
      <c r="T492">
        <v>4</v>
      </c>
      <c r="U492">
        <v>162.25</v>
      </c>
      <c r="V492">
        <v>4</v>
      </c>
      <c r="W492">
        <v>5</v>
      </c>
      <c r="X492">
        <v>57</v>
      </c>
      <c r="Y492">
        <v>94.421052631578945</v>
      </c>
      <c r="Z492">
        <v>4</v>
      </c>
      <c r="AA492">
        <v>426</v>
      </c>
      <c r="AB492">
        <v>60</v>
      </c>
      <c r="AC492">
        <v>113</v>
      </c>
      <c r="AD492">
        <v>0.9375</v>
      </c>
      <c r="AE492">
        <v>31</v>
      </c>
      <c r="AF492">
        <v>93</v>
      </c>
      <c r="AG492">
        <v>0.484375</v>
      </c>
      <c r="AH492" s="4">
        <v>4</v>
      </c>
      <c r="AI492">
        <v>1</v>
      </c>
      <c r="AJ492" s="4">
        <v>0</v>
      </c>
      <c r="AK492">
        <v>0</v>
      </c>
      <c r="AL492" s="4">
        <v>10</v>
      </c>
      <c r="AM492">
        <v>0.16666666666666666</v>
      </c>
      <c r="AN492" s="4">
        <v>1</v>
      </c>
      <c r="AO492">
        <v>1.6666666666666666E-2</v>
      </c>
      <c r="AP492" s="4">
        <v>0</v>
      </c>
      <c r="AQ492">
        <v>0</v>
      </c>
      <c r="AR492" s="4">
        <v>0</v>
      </c>
      <c r="AS492">
        <v>0</v>
      </c>
      <c r="AT492" s="4">
        <v>3</v>
      </c>
      <c r="AU492" s="4">
        <v>0</v>
      </c>
      <c r="AV492" s="4">
        <v>1</v>
      </c>
      <c r="AW492">
        <v>2.064516129032258</v>
      </c>
      <c r="AX492" s="4">
        <f t="shared" si="7"/>
        <v>31</v>
      </c>
      <c r="AY492" s="4">
        <v>0</v>
      </c>
      <c r="AZ492" s="4">
        <v>0</v>
      </c>
    </row>
    <row r="493" spans="1:52" x14ac:dyDescent="0.25">
      <c r="A493" s="4">
        <v>2017</v>
      </c>
      <c r="B493" s="4" t="s">
        <v>294</v>
      </c>
      <c r="C493" t="s">
        <v>170</v>
      </c>
      <c r="D493" t="s">
        <v>181</v>
      </c>
      <c r="E493" t="s">
        <v>694</v>
      </c>
      <c r="F493" s="4">
        <v>57</v>
      </c>
      <c r="G493">
        <v>57</v>
      </c>
      <c r="H493">
        <v>4</v>
      </c>
      <c r="I493">
        <v>57</v>
      </c>
      <c r="J493">
        <v>5.8947368421052628</v>
      </c>
      <c r="K493">
        <v>0</v>
      </c>
      <c r="L493">
        <v>0</v>
      </c>
      <c r="M493">
        <v>50</v>
      </c>
      <c r="N493">
        <v>302</v>
      </c>
      <c r="O493">
        <v>0.8771929824561403</v>
      </c>
      <c r="P493">
        <v>42</v>
      </c>
      <c r="Q493">
        <v>26</v>
      </c>
      <c r="R493">
        <v>10</v>
      </c>
      <c r="S493">
        <v>41</v>
      </c>
      <c r="T493">
        <v>5</v>
      </c>
      <c r="U493">
        <v>255.4</v>
      </c>
      <c r="V493">
        <v>5</v>
      </c>
      <c r="W493">
        <v>161.4</v>
      </c>
      <c r="X493">
        <v>52</v>
      </c>
      <c r="Y493">
        <v>108.11538461538461</v>
      </c>
      <c r="Z493">
        <v>5</v>
      </c>
      <c r="AA493">
        <v>390</v>
      </c>
      <c r="AB493">
        <v>51</v>
      </c>
      <c r="AC493">
        <v>146</v>
      </c>
      <c r="AD493">
        <v>0.89473684210526316</v>
      </c>
      <c r="AE493">
        <v>36</v>
      </c>
      <c r="AF493">
        <v>103</v>
      </c>
      <c r="AG493">
        <v>0.63157894736842102</v>
      </c>
      <c r="AH493" s="4">
        <v>4</v>
      </c>
      <c r="AI493">
        <v>0.8</v>
      </c>
      <c r="AJ493" s="4">
        <v>0</v>
      </c>
      <c r="AK493">
        <v>0</v>
      </c>
      <c r="AL493" s="4">
        <v>1</v>
      </c>
      <c r="AM493">
        <v>1.9607843137254902E-2</v>
      </c>
      <c r="AN493" s="4">
        <v>3</v>
      </c>
      <c r="AO493">
        <v>5.8823529411764705E-2</v>
      </c>
      <c r="AP493" s="4">
        <v>1</v>
      </c>
      <c r="AQ493">
        <v>1.7543859649122806E-2</v>
      </c>
      <c r="AR493" s="4">
        <v>1</v>
      </c>
      <c r="AS493">
        <v>1.7543859649122806E-2</v>
      </c>
      <c r="AT493" s="4">
        <v>0</v>
      </c>
      <c r="AU493" s="4">
        <v>0</v>
      </c>
      <c r="AV493" s="4">
        <v>1</v>
      </c>
      <c r="AW493">
        <v>1.9655172413793103</v>
      </c>
      <c r="AX493" s="4">
        <f t="shared" si="7"/>
        <v>29</v>
      </c>
      <c r="AY493" s="4">
        <v>3</v>
      </c>
      <c r="AZ493" s="4">
        <v>39</v>
      </c>
    </row>
    <row r="494" spans="1:52" x14ac:dyDescent="0.25">
      <c r="A494" s="4">
        <v>2017</v>
      </c>
      <c r="B494" s="4" t="s">
        <v>294</v>
      </c>
      <c r="C494" t="s">
        <v>170</v>
      </c>
      <c r="D494" t="s">
        <v>188</v>
      </c>
      <c r="E494" t="s">
        <v>701</v>
      </c>
      <c r="F494" s="4">
        <v>56</v>
      </c>
      <c r="G494">
        <v>52</v>
      </c>
      <c r="H494">
        <v>4</v>
      </c>
      <c r="I494">
        <v>56</v>
      </c>
      <c r="J494">
        <v>6.3928571428571432</v>
      </c>
      <c r="K494">
        <v>2</v>
      </c>
      <c r="L494">
        <v>3.5714285714285712E-2</v>
      </c>
      <c r="M494">
        <v>56</v>
      </c>
      <c r="N494">
        <v>252</v>
      </c>
      <c r="O494">
        <v>1</v>
      </c>
      <c r="P494">
        <v>40</v>
      </c>
      <c r="Q494">
        <v>36</v>
      </c>
      <c r="R494">
        <v>11</v>
      </c>
      <c r="S494">
        <v>41</v>
      </c>
      <c r="T494">
        <v>6</v>
      </c>
      <c r="U494">
        <v>225.66666666666666</v>
      </c>
      <c r="V494">
        <v>4</v>
      </c>
      <c r="W494">
        <v>5.25</v>
      </c>
      <c r="X494">
        <v>50</v>
      </c>
      <c r="Y494">
        <v>117.5</v>
      </c>
      <c r="Z494">
        <v>4</v>
      </c>
      <c r="AA494">
        <v>372</v>
      </c>
      <c r="AB494">
        <v>50</v>
      </c>
      <c r="AC494">
        <v>142</v>
      </c>
      <c r="AD494">
        <v>0.8928571428571429</v>
      </c>
      <c r="AE494">
        <v>37</v>
      </c>
      <c r="AF494">
        <v>107</v>
      </c>
      <c r="AG494">
        <v>0.6607142857142857</v>
      </c>
      <c r="AH494" s="4">
        <v>3</v>
      </c>
      <c r="AI494">
        <v>0.75</v>
      </c>
      <c r="AJ494" s="4">
        <v>0</v>
      </c>
      <c r="AK494">
        <v>0</v>
      </c>
      <c r="AL494" s="4">
        <v>9</v>
      </c>
      <c r="AM494">
        <v>0.18</v>
      </c>
      <c r="AN494" s="4">
        <v>0</v>
      </c>
      <c r="AO494">
        <v>0</v>
      </c>
      <c r="AP494" s="4">
        <v>2</v>
      </c>
      <c r="AQ494">
        <v>3.5714285714285712E-2</v>
      </c>
      <c r="AR494" s="4">
        <v>0</v>
      </c>
      <c r="AS494">
        <v>0</v>
      </c>
      <c r="AT494" s="4">
        <v>0</v>
      </c>
      <c r="AU494" s="4">
        <v>0</v>
      </c>
      <c r="AV494" s="4">
        <v>1</v>
      </c>
      <c r="AW494">
        <v>1.9310344827586208</v>
      </c>
      <c r="AX494" s="4">
        <f t="shared" si="7"/>
        <v>29</v>
      </c>
      <c r="AY494" s="4">
        <v>0</v>
      </c>
      <c r="AZ494" s="4">
        <v>0</v>
      </c>
    </row>
    <row r="495" spans="1:52" x14ac:dyDescent="0.25">
      <c r="A495" s="4">
        <v>2017</v>
      </c>
      <c r="B495" s="4" t="s">
        <v>294</v>
      </c>
      <c r="C495" t="s">
        <v>170</v>
      </c>
      <c r="D495" t="s">
        <v>179</v>
      </c>
      <c r="E495" t="s">
        <v>692</v>
      </c>
      <c r="F495" s="4">
        <v>48</v>
      </c>
      <c r="G495">
        <v>47</v>
      </c>
      <c r="H495">
        <v>8</v>
      </c>
      <c r="I495">
        <v>48</v>
      </c>
      <c r="J495">
        <v>10</v>
      </c>
      <c r="K495">
        <v>4</v>
      </c>
      <c r="L495">
        <v>8.3333333333333329E-2</v>
      </c>
      <c r="M495">
        <v>48</v>
      </c>
      <c r="N495">
        <v>1175</v>
      </c>
      <c r="O495">
        <v>1</v>
      </c>
      <c r="P495">
        <v>41</v>
      </c>
      <c r="Q495">
        <v>23</v>
      </c>
      <c r="R495">
        <v>13</v>
      </c>
      <c r="S495">
        <v>77</v>
      </c>
      <c r="T495">
        <v>4</v>
      </c>
      <c r="U495">
        <v>268.5</v>
      </c>
      <c r="V495">
        <v>2</v>
      </c>
      <c r="W495">
        <v>58</v>
      </c>
      <c r="X495">
        <v>43</v>
      </c>
      <c r="Y495">
        <v>92.883720930232556</v>
      </c>
      <c r="Z495">
        <v>3</v>
      </c>
      <c r="AA495">
        <v>338</v>
      </c>
      <c r="AB495">
        <v>44</v>
      </c>
      <c r="AC495">
        <v>120</v>
      </c>
      <c r="AD495">
        <v>0.91666666666666663</v>
      </c>
      <c r="AE495">
        <v>21</v>
      </c>
      <c r="AF495">
        <v>94</v>
      </c>
      <c r="AG495">
        <v>0.4375</v>
      </c>
      <c r="AH495" s="4">
        <v>1</v>
      </c>
      <c r="AI495">
        <v>0.33333333333333331</v>
      </c>
      <c r="AJ495" s="4">
        <v>0</v>
      </c>
      <c r="AK495">
        <v>0</v>
      </c>
      <c r="AL495" s="4">
        <v>7</v>
      </c>
      <c r="AM495">
        <v>0.15909090909090909</v>
      </c>
      <c r="AN495" s="4">
        <v>1</v>
      </c>
      <c r="AO495">
        <v>2.2727272727272728E-2</v>
      </c>
      <c r="AP495" s="4">
        <v>0</v>
      </c>
      <c r="AQ495">
        <v>0</v>
      </c>
      <c r="AR495" s="4">
        <v>0</v>
      </c>
      <c r="AS495">
        <v>0</v>
      </c>
      <c r="AT495" s="4">
        <v>0</v>
      </c>
      <c r="AU495" s="4">
        <v>0</v>
      </c>
      <c r="AV495" s="4">
        <v>1</v>
      </c>
      <c r="AW495">
        <v>2.2857142857142856</v>
      </c>
      <c r="AX495" s="4">
        <f t="shared" si="7"/>
        <v>21</v>
      </c>
      <c r="AY495" s="4">
        <v>0</v>
      </c>
      <c r="AZ495" s="4">
        <v>0</v>
      </c>
    </row>
    <row r="496" spans="1:52" x14ac:dyDescent="0.25">
      <c r="A496" s="4">
        <v>2017</v>
      </c>
      <c r="B496" s="4" t="s">
        <v>294</v>
      </c>
      <c r="C496" t="s">
        <v>170</v>
      </c>
      <c r="D496" t="s">
        <v>228</v>
      </c>
      <c r="E496" t="s">
        <v>739</v>
      </c>
      <c r="F496" s="4">
        <v>41</v>
      </c>
      <c r="G496">
        <v>40</v>
      </c>
      <c r="H496">
        <v>2</v>
      </c>
      <c r="I496">
        <v>41</v>
      </c>
      <c r="J496">
        <v>3.5365853658536586</v>
      </c>
      <c r="K496">
        <v>0</v>
      </c>
      <c r="L496">
        <v>0</v>
      </c>
      <c r="M496">
        <v>40</v>
      </c>
      <c r="N496">
        <v>356</v>
      </c>
      <c r="O496">
        <v>0.97560975609756095</v>
      </c>
      <c r="P496">
        <v>32</v>
      </c>
      <c r="Q496">
        <v>16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40</v>
      </c>
      <c r="Y496">
        <v>70.375</v>
      </c>
      <c r="Z496">
        <v>0</v>
      </c>
      <c r="AA496">
        <v>0</v>
      </c>
      <c r="AB496">
        <v>39</v>
      </c>
      <c r="AC496">
        <v>92</v>
      </c>
      <c r="AD496">
        <v>0.95121951219512191</v>
      </c>
      <c r="AE496">
        <v>29</v>
      </c>
      <c r="AF496">
        <v>79</v>
      </c>
      <c r="AG496">
        <v>0.70731707317073167</v>
      </c>
      <c r="AH496" s="4">
        <v>0</v>
      </c>
      <c r="AI496">
        <v>0</v>
      </c>
      <c r="AJ496" s="4">
        <v>0</v>
      </c>
      <c r="AK496">
        <v>0</v>
      </c>
      <c r="AL496" s="4">
        <v>8</v>
      </c>
      <c r="AM496">
        <v>0.20512820512820512</v>
      </c>
      <c r="AN496" s="4">
        <v>0</v>
      </c>
      <c r="AO496">
        <v>0</v>
      </c>
      <c r="AP496" s="4">
        <v>0</v>
      </c>
      <c r="AQ496">
        <v>0</v>
      </c>
      <c r="AR496" s="4">
        <v>0</v>
      </c>
      <c r="AS496">
        <v>0</v>
      </c>
      <c r="AT496" s="4">
        <v>0</v>
      </c>
      <c r="AU496" s="4">
        <v>0</v>
      </c>
      <c r="AV496" s="4">
        <v>0</v>
      </c>
      <c r="AW496">
        <v>2.0499999999999998</v>
      </c>
      <c r="AX496" s="4">
        <f t="shared" si="7"/>
        <v>20</v>
      </c>
      <c r="AY496" s="4">
        <v>0</v>
      </c>
      <c r="AZ496" s="4">
        <v>0</v>
      </c>
    </row>
    <row r="497" spans="1:52" x14ac:dyDescent="0.25">
      <c r="A497" s="4">
        <v>2017</v>
      </c>
      <c r="B497" s="4" t="s">
        <v>294</v>
      </c>
      <c r="C497" t="s">
        <v>170</v>
      </c>
      <c r="D497" t="s">
        <v>244</v>
      </c>
      <c r="E497" t="s">
        <v>754</v>
      </c>
      <c r="F497" s="4">
        <v>40</v>
      </c>
      <c r="G497">
        <v>40</v>
      </c>
      <c r="H497">
        <v>4</v>
      </c>
      <c r="I497">
        <v>40</v>
      </c>
      <c r="J497">
        <v>5.9</v>
      </c>
      <c r="K497">
        <v>2</v>
      </c>
      <c r="L497">
        <v>0.05</v>
      </c>
      <c r="M497">
        <v>40</v>
      </c>
      <c r="N497">
        <v>911</v>
      </c>
      <c r="O497">
        <v>1</v>
      </c>
      <c r="P497">
        <v>30</v>
      </c>
      <c r="Q497">
        <v>21</v>
      </c>
      <c r="R497">
        <v>10</v>
      </c>
      <c r="S497">
        <v>49</v>
      </c>
      <c r="T497">
        <v>1</v>
      </c>
      <c r="U497">
        <v>277</v>
      </c>
      <c r="V497">
        <v>1</v>
      </c>
      <c r="W497">
        <v>2</v>
      </c>
      <c r="X497">
        <v>38</v>
      </c>
      <c r="Y497">
        <v>74</v>
      </c>
      <c r="Z497">
        <v>1</v>
      </c>
      <c r="AA497">
        <v>322</v>
      </c>
      <c r="AB497">
        <v>39</v>
      </c>
      <c r="AC497">
        <v>95</v>
      </c>
      <c r="AD497">
        <v>0.97499999999999998</v>
      </c>
      <c r="AE497">
        <v>23</v>
      </c>
      <c r="AF497">
        <v>77</v>
      </c>
      <c r="AG497">
        <v>0.57499999999999996</v>
      </c>
      <c r="AH497" s="4">
        <v>1</v>
      </c>
      <c r="AI497">
        <v>1</v>
      </c>
      <c r="AJ497" s="4">
        <v>0</v>
      </c>
      <c r="AK497">
        <v>0</v>
      </c>
      <c r="AL497" s="4">
        <v>3</v>
      </c>
      <c r="AM497">
        <v>7.6923076923076927E-2</v>
      </c>
      <c r="AN497" s="4">
        <v>4</v>
      </c>
      <c r="AO497">
        <v>0.10256410256410256</v>
      </c>
      <c r="AP497" s="4">
        <v>0</v>
      </c>
      <c r="AQ497">
        <v>0</v>
      </c>
      <c r="AR497" s="4">
        <v>0</v>
      </c>
      <c r="AS497">
        <v>0</v>
      </c>
      <c r="AT497" s="4">
        <v>0</v>
      </c>
      <c r="AU497" s="4">
        <v>0</v>
      </c>
      <c r="AV497" s="4">
        <v>1</v>
      </c>
      <c r="AW497">
        <v>1.6666666666666667</v>
      </c>
      <c r="AX497" s="4">
        <f t="shared" si="7"/>
        <v>24</v>
      </c>
      <c r="AY497" s="4">
        <v>1</v>
      </c>
      <c r="AZ497" s="4">
        <v>63</v>
      </c>
    </row>
    <row r="498" spans="1:52" x14ac:dyDescent="0.25">
      <c r="A498" s="4">
        <v>2017</v>
      </c>
      <c r="B498" s="4" t="s">
        <v>294</v>
      </c>
      <c r="C498" t="s">
        <v>170</v>
      </c>
      <c r="D498" t="s">
        <v>191</v>
      </c>
      <c r="E498" t="s">
        <v>704</v>
      </c>
      <c r="F498" s="4">
        <v>37</v>
      </c>
      <c r="G498">
        <v>37</v>
      </c>
      <c r="H498">
        <v>8</v>
      </c>
      <c r="I498">
        <v>37</v>
      </c>
      <c r="J498">
        <v>10.594594594594595</v>
      </c>
      <c r="K498">
        <v>0</v>
      </c>
      <c r="L498">
        <v>0</v>
      </c>
      <c r="M498">
        <v>36</v>
      </c>
      <c r="N498">
        <v>102</v>
      </c>
      <c r="O498">
        <v>0.97297297297297303</v>
      </c>
      <c r="P498">
        <v>23</v>
      </c>
      <c r="Q498">
        <v>13</v>
      </c>
      <c r="R498">
        <v>14</v>
      </c>
      <c r="S498">
        <v>42</v>
      </c>
      <c r="T498">
        <v>1</v>
      </c>
      <c r="U498">
        <v>75</v>
      </c>
      <c r="V498">
        <v>1</v>
      </c>
      <c r="W498">
        <v>4</v>
      </c>
      <c r="X498">
        <v>36</v>
      </c>
      <c r="Y498">
        <v>74.916666666666671</v>
      </c>
      <c r="Z498">
        <v>1</v>
      </c>
      <c r="AA498">
        <v>138</v>
      </c>
      <c r="AB498">
        <v>35</v>
      </c>
      <c r="AC498">
        <v>103</v>
      </c>
      <c r="AD498">
        <v>0.94594594594594594</v>
      </c>
      <c r="AE498">
        <v>17</v>
      </c>
      <c r="AF498">
        <v>76</v>
      </c>
      <c r="AG498">
        <v>0.45945945945945948</v>
      </c>
      <c r="AH498" s="4">
        <v>0</v>
      </c>
      <c r="AI498">
        <v>0</v>
      </c>
      <c r="AJ498" s="4">
        <v>0</v>
      </c>
      <c r="AK498">
        <v>0</v>
      </c>
      <c r="AL498" s="4">
        <v>12</v>
      </c>
      <c r="AM498">
        <v>0.34285714285714286</v>
      </c>
      <c r="AN498" s="4">
        <v>0</v>
      </c>
      <c r="AO498">
        <v>0</v>
      </c>
      <c r="AP498" s="4">
        <v>0</v>
      </c>
      <c r="AQ498">
        <v>0</v>
      </c>
      <c r="AR498" s="4">
        <v>0</v>
      </c>
      <c r="AS498">
        <v>0</v>
      </c>
      <c r="AT498" s="4">
        <v>0</v>
      </c>
      <c r="AU498" s="4">
        <v>0</v>
      </c>
      <c r="AV498" s="4">
        <v>0</v>
      </c>
      <c r="AW498">
        <v>2.0555555555555554</v>
      </c>
      <c r="AX498" s="4">
        <f t="shared" si="7"/>
        <v>18</v>
      </c>
      <c r="AY498" s="4">
        <v>0</v>
      </c>
      <c r="AZ498" s="4">
        <v>0</v>
      </c>
    </row>
    <row r="499" spans="1:52" x14ac:dyDescent="0.25">
      <c r="A499" s="4">
        <v>2017</v>
      </c>
      <c r="B499" s="4" t="s">
        <v>294</v>
      </c>
      <c r="C499" t="s">
        <v>170</v>
      </c>
      <c r="D499" t="s">
        <v>192</v>
      </c>
      <c r="E499" t="s">
        <v>705</v>
      </c>
      <c r="F499" s="4">
        <v>36</v>
      </c>
      <c r="G499">
        <v>36</v>
      </c>
      <c r="H499">
        <v>6</v>
      </c>
      <c r="I499">
        <v>36</v>
      </c>
      <c r="J499">
        <v>7.333333333333333</v>
      </c>
      <c r="K499">
        <v>0</v>
      </c>
      <c r="L499">
        <v>0</v>
      </c>
      <c r="M499">
        <v>36</v>
      </c>
      <c r="N499">
        <v>2430</v>
      </c>
      <c r="O499">
        <v>1</v>
      </c>
      <c r="P499">
        <v>17</v>
      </c>
      <c r="Q499">
        <v>26</v>
      </c>
      <c r="R499">
        <v>1</v>
      </c>
      <c r="S499">
        <v>22</v>
      </c>
      <c r="T499">
        <v>2</v>
      </c>
      <c r="U499">
        <v>136.5</v>
      </c>
      <c r="V499">
        <v>2</v>
      </c>
      <c r="W499">
        <v>1.5</v>
      </c>
      <c r="X499">
        <v>34</v>
      </c>
      <c r="Y499">
        <v>81.588235294117652</v>
      </c>
      <c r="Z499">
        <v>1</v>
      </c>
      <c r="AA499">
        <v>192</v>
      </c>
      <c r="AB499">
        <v>34</v>
      </c>
      <c r="AC499">
        <v>107</v>
      </c>
      <c r="AD499">
        <v>0.94444444444444442</v>
      </c>
      <c r="AE499">
        <v>26</v>
      </c>
      <c r="AF499">
        <v>84</v>
      </c>
      <c r="AG499">
        <v>0.72222222222222221</v>
      </c>
      <c r="AH499" s="4">
        <v>1</v>
      </c>
      <c r="AI499">
        <v>1</v>
      </c>
      <c r="AJ499" s="4">
        <v>0</v>
      </c>
      <c r="AK499">
        <v>0</v>
      </c>
      <c r="AL499" s="4">
        <v>3</v>
      </c>
      <c r="AM499">
        <v>8.8235294117647065E-2</v>
      </c>
      <c r="AN499" s="4">
        <v>4</v>
      </c>
      <c r="AO499">
        <v>0.11764705882352941</v>
      </c>
      <c r="AP499" s="4">
        <v>0</v>
      </c>
      <c r="AQ499">
        <v>0</v>
      </c>
      <c r="AR499" s="4">
        <v>0</v>
      </c>
      <c r="AS499">
        <v>0</v>
      </c>
      <c r="AT499" s="4">
        <v>0</v>
      </c>
      <c r="AU499" s="4">
        <v>0</v>
      </c>
      <c r="AV499" s="4">
        <v>0</v>
      </c>
      <c r="AW499">
        <v>2</v>
      </c>
      <c r="AX499" s="4">
        <f t="shared" si="7"/>
        <v>18</v>
      </c>
      <c r="AY499" s="4">
        <v>0</v>
      </c>
      <c r="AZ499" s="4">
        <v>0</v>
      </c>
    </row>
    <row r="500" spans="1:52" x14ac:dyDescent="0.25">
      <c r="A500" s="4">
        <v>2017</v>
      </c>
      <c r="B500" s="4" t="s">
        <v>294</v>
      </c>
      <c r="C500" t="s">
        <v>170</v>
      </c>
      <c r="D500" t="s">
        <v>189</v>
      </c>
      <c r="E500" t="s">
        <v>702</v>
      </c>
      <c r="F500" s="4">
        <v>31</v>
      </c>
      <c r="G500">
        <v>30</v>
      </c>
      <c r="H500">
        <v>2</v>
      </c>
      <c r="I500">
        <v>31</v>
      </c>
      <c r="J500">
        <v>3.6774193548387095</v>
      </c>
      <c r="K500">
        <v>0</v>
      </c>
      <c r="L500">
        <v>0</v>
      </c>
      <c r="M500">
        <v>31</v>
      </c>
      <c r="N500">
        <v>838</v>
      </c>
      <c r="O500">
        <v>1</v>
      </c>
      <c r="P500">
        <v>21</v>
      </c>
      <c r="Q500">
        <v>21</v>
      </c>
      <c r="R500">
        <v>6</v>
      </c>
      <c r="S500">
        <v>23</v>
      </c>
      <c r="T500">
        <v>6</v>
      </c>
      <c r="U500">
        <v>149.16666666666666</v>
      </c>
      <c r="V500">
        <v>5</v>
      </c>
      <c r="W500">
        <v>3.6</v>
      </c>
      <c r="X500">
        <v>25</v>
      </c>
      <c r="Y500">
        <v>92.76</v>
      </c>
      <c r="Z500">
        <v>6</v>
      </c>
      <c r="AA500">
        <v>236</v>
      </c>
      <c r="AB500">
        <v>25</v>
      </c>
      <c r="AC500">
        <v>103</v>
      </c>
      <c r="AD500">
        <v>0.80645161290322576</v>
      </c>
      <c r="AE500">
        <v>16</v>
      </c>
      <c r="AF500">
        <v>93</v>
      </c>
      <c r="AG500">
        <v>0.5161290322580645</v>
      </c>
      <c r="AH500" s="4">
        <v>5</v>
      </c>
      <c r="AI500">
        <v>0.83333333333333337</v>
      </c>
      <c r="AJ500" s="4">
        <v>1</v>
      </c>
      <c r="AK500">
        <v>0.16666666666666666</v>
      </c>
      <c r="AL500" s="4">
        <v>2</v>
      </c>
      <c r="AM500">
        <v>0.08</v>
      </c>
      <c r="AN500" s="4">
        <v>2</v>
      </c>
      <c r="AO500">
        <v>0.08</v>
      </c>
      <c r="AP500" s="4">
        <v>0</v>
      </c>
      <c r="AQ500">
        <v>0</v>
      </c>
      <c r="AR500" s="4">
        <v>0</v>
      </c>
      <c r="AS500">
        <v>0</v>
      </c>
      <c r="AT500" s="4">
        <v>0</v>
      </c>
      <c r="AU500" s="4">
        <v>0</v>
      </c>
      <c r="AV500" s="4">
        <v>0</v>
      </c>
      <c r="AW500">
        <v>1.55</v>
      </c>
      <c r="AX500" s="4">
        <f t="shared" si="7"/>
        <v>20</v>
      </c>
      <c r="AY500" s="4">
        <v>0</v>
      </c>
      <c r="AZ500" s="4">
        <v>0</v>
      </c>
    </row>
    <row r="501" spans="1:52" x14ac:dyDescent="0.25">
      <c r="A501" s="4">
        <v>2017</v>
      </c>
      <c r="B501" s="4" t="s">
        <v>294</v>
      </c>
      <c r="C501" t="s">
        <v>170</v>
      </c>
      <c r="D501" t="s">
        <v>254</v>
      </c>
      <c r="E501" t="s">
        <v>604</v>
      </c>
      <c r="F501" s="4">
        <v>20</v>
      </c>
      <c r="G501">
        <v>19</v>
      </c>
      <c r="H501">
        <v>4</v>
      </c>
      <c r="I501">
        <v>19</v>
      </c>
      <c r="J501">
        <v>5.7894736842105265</v>
      </c>
      <c r="K501">
        <v>2</v>
      </c>
      <c r="L501">
        <v>0.10526315789473684</v>
      </c>
      <c r="M501">
        <v>19</v>
      </c>
      <c r="N501">
        <v>530</v>
      </c>
      <c r="O501">
        <v>0.95</v>
      </c>
      <c r="P501">
        <v>15</v>
      </c>
      <c r="Q501">
        <v>20</v>
      </c>
      <c r="R501">
        <v>1</v>
      </c>
      <c r="S501">
        <v>13</v>
      </c>
      <c r="T501">
        <v>4</v>
      </c>
      <c r="U501">
        <v>97.5</v>
      </c>
      <c r="V501">
        <v>4</v>
      </c>
      <c r="W501">
        <v>3</v>
      </c>
      <c r="X501">
        <v>16</v>
      </c>
      <c r="Y501">
        <v>55.0625</v>
      </c>
      <c r="Z501">
        <v>4</v>
      </c>
      <c r="AA501">
        <v>312</v>
      </c>
      <c r="AB501">
        <v>16</v>
      </c>
      <c r="AC501">
        <v>91</v>
      </c>
      <c r="AD501">
        <v>0.8</v>
      </c>
      <c r="AE501">
        <v>6</v>
      </c>
      <c r="AF501">
        <v>54</v>
      </c>
      <c r="AG501">
        <v>0.3</v>
      </c>
      <c r="AH501" s="4">
        <v>1</v>
      </c>
      <c r="AI501">
        <v>0.25</v>
      </c>
      <c r="AJ501" s="4">
        <v>0</v>
      </c>
      <c r="AK501">
        <v>0</v>
      </c>
      <c r="AL501" s="4">
        <v>2</v>
      </c>
      <c r="AM501">
        <v>0.125</v>
      </c>
      <c r="AN501" s="4">
        <v>2</v>
      </c>
      <c r="AO501">
        <v>0.125</v>
      </c>
      <c r="AP501" s="4">
        <v>0</v>
      </c>
      <c r="AQ501">
        <v>0</v>
      </c>
      <c r="AR501" s="4">
        <v>0</v>
      </c>
      <c r="AS501">
        <v>0</v>
      </c>
      <c r="AT501" s="4">
        <v>0</v>
      </c>
      <c r="AU501" s="4">
        <v>0</v>
      </c>
      <c r="AV501" s="4">
        <v>0</v>
      </c>
      <c r="AW501">
        <v>2</v>
      </c>
      <c r="AX501" s="4">
        <f t="shared" si="7"/>
        <v>10</v>
      </c>
      <c r="AY501" s="4">
        <v>3</v>
      </c>
      <c r="AZ501" s="4">
        <v>31</v>
      </c>
    </row>
    <row r="502" spans="1:52" x14ac:dyDescent="0.25">
      <c r="A502" s="4">
        <v>2017</v>
      </c>
      <c r="B502" s="4" t="s">
        <v>294</v>
      </c>
      <c r="C502" t="s">
        <v>170</v>
      </c>
      <c r="D502" t="s">
        <v>180</v>
      </c>
      <c r="E502" t="s">
        <v>693</v>
      </c>
      <c r="F502" s="4">
        <v>20</v>
      </c>
      <c r="G502">
        <v>20</v>
      </c>
      <c r="H502">
        <v>2</v>
      </c>
      <c r="I502">
        <v>20</v>
      </c>
      <c r="J502">
        <v>4.6500000000000004</v>
      </c>
      <c r="K502">
        <v>0</v>
      </c>
      <c r="L502">
        <v>0</v>
      </c>
      <c r="M502">
        <v>19</v>
      </c>
      <c r="N502">
        <v>109</v>
      </c>
      <c r="O502">
        <v>0.95</v>
      </c>
      <c r="P502">
        <v>17</v>
      </c>
      <c r="Q502">
        <v>18</v>
      </c>
      <c r="R502">
        <v>0</v>
      </c>
      <c r="S502">
        <v>0</v>
      </c>
      <c r="T502">
        <v>3</v>
      </c>
      <c r="U502">
        <v>202.33333333333334</v>
      </c>
      <c r="V502">
        <v>2</v>
      </c>
      <c r="W502">
        <v>155.5</v>
      </c>
      <c r="X502">
        <v>17</v>
      </c>
      <c r="Y502">
        <v>102.94117647058823</v>
      </c>
      <c r="Z502">
        <v>2</v>
      </c>
      <c r="AA502">
        <v>296</v>
      </c>
      <c r="AB502">
        <v>17</v>
      </c>
      <c r="AC502">
        <v>120</v>
      </c>
      <c r="AD502">
        <v>0.85</v>
      </c>
      <c r="AE502">
        <v>10</v>
      </c>
      <c r="AF502">
        <v>105</v>
      </c>
      <c r="AG502">
        <v>0.5</v>
      </c>
      <c r="AH502" s="4">
        <v>0</v>
      </c>
      <c r="AI502">
        <v>0</v>
      </c>
      <c r="AJ502" s="4">
        <v>0</v>
      </c>
      <c r="AK502">
        <v>0</v>
      </c>
      <c r="AL502" s="4">
        <v>4</v>
      </c>
      <c r="AM502">
        <v>0.23529411764705882</v>
      </c>
      <c r="AN502" s="4">
        <v>3</v>
      </c>
      <c r="AO502">
        <v>0.17647058823529413</v>
      </c>
      <c r="AP502" s="4">
        <v>0</v>
      </c>
      <c r="AQ502">
        <v>0</v>
      </c>
      <c r="AR502" s="4">
        <v>1</v>
      </c>
      <c r="AS502">
        <v>0.05</v>
      </c>
      <c r="AT502" s="4">
        <v>0</v>
      </c>
      <c r="AU502" s="4">
        <v>0</v>
      </c>
      <c r="AV502" s="4">
        <v>1</v>
      </c>
      <c r="AW502">
        <v>2.5</v>
      </c>
      <c r="AX502" s="4">
        <f t="shared" si="7"/>
        <v>8</v>
      </c>
      <c r="AY502" s="4">
        <v>1</v>
      </c>
      <c r="AZ502" s="4">
        <v>324</v>
      </c>
    </row>
    <row r="503" spans="1:52" x14ac:dyDescent="0.25">
      <c r="A503" s="4">
        <v>2017</v>
      </c>
      <c r="B503" s="4" t="s">
        <v>294</v>
      </c>
      <c r="C503" t="s">
        <v>170</v>
      </c>
      <c r="D503" t="s">
        <v>182</v>
      </c>
      <c r="E503" t="s">
        <v>695</v>
      </c>
      <c r="F503" s="4">
        <v>18</v>
      </c>
      <c r="G503">
        <v>18</v>
      </c>
      <c r="H503">
        <v>1</v>
      </c>
      <c r="I503">
        <v>18</v>
      </c>
      <c r="J503">
        <v>3</v>
      </c>
      <c r="K503">
        <v>0</v>
      </c>
      <c r="L503">
        <v>0</v>
      </c>
      <c r="M503">
        <v>18</v>
      </c>
      <c r="N503">
        <v>263</v>
      </c>
      <c r="O503">
        <v>1</v>
      </c>
      <c r="P503">
        <v>12</v>
      </c>
      <c r="Q503">
        <v>16</v>
      </c>
      <c r="R503">
        <v>4</v>
      </c>
      <c r="S503">
        <v>22</v>
      </c>
      <c r="T503">
        <v>1</v>
      </c>
      <c r="U503">
        <v>188</v>
      </c>
      <c r="V503">
        <v>1</v>
      </c>
      <c r="W503">
        <v>2</v>
      </c>
      <c r="X503">
        <v>17</v>
      </c>
      <c r="Y503">
        <v>84.470588235294116</v>
      </c>
      <c r="Z503">
        <v>1</v>
      </c>
      <c r="AA503">
        <v>367</v>
      </c>
      <c r="AB503">
        <v>17</v>
      </c>
      <c r="AC503">
        <v>100</v>
      </c>
      <c r="AD503">
        <v>0.94444444444444442</v>
      </c>
      <c r="AE503">
        <v>9</v>
      </c>
      <c r="AF503">
        <v>75</v>
      </c>
      <c r="AG503">
        <v>0.5</v>
      </c>
      <c r="AH503" s="4">
        <v>1</v>
      </c>
      <c r="AI503">
        <v>1</v>
      </c>
      <c r="AJ503" s="4">
        <v>0</v>
      </c>
      <c r="AK503">
        <v>0</v>
      </c>
      <c r="AL503" s="4">
        <v>3</v>
      </c>
      <c r="AM503">
        <v>0.17647058823529413</v>
      </c>
      <c r="AN503" s="4">
        <v>0</v>
      </c>
      <c r="AO503">
        <v>0</v>
      </c>
      <c r="AP503" s="4">
        <v>0</v>
      </c>
      <c r="AQ503">
        <v>0</v>
      </c>
      <c r="AR503" s="4">
        <v>0</v>
      </c>
      <c r="AS503">
        <v>0</v>
      </c>
      <c r="AT503" s="4">
        <v>0</v>
      </c>
      <c r="AU503" s="4">
        <v>0</v>
      </c>
      <c r="AV503" s="4">
        <v>0</v>
      </c>
      <c r="AW503">
        <v>2.5714285714285716</v>
      </c>
      <c r="AX503" s="4">
        <f t="shared" si="7"/>
        <v>6.9999999999999991</v>
      </c>
      <c r="AY503" s="4">
        <v>0</v>
      </c>
      <c r="AZ503" s="4">
        <v>0</v>
      </c>
    </row>
    <row r="504" spans="1:52" x14ac:dyDescent="0.25">
      <c r="A504" s="4">
        <v>2017</v>
      </c>
      <c r="B504" s="4" t="s">
        <v>294</v>
      </c>
      <c r="C504" t="s">
        <v>170</v>
      </c>
      <c r="D504" t="s">
        <v>184</v>
      </c>
      <c r="E504" t="s">
        <v>697</v>
      </c>
      <c r="F504" s="4">
        <v>18</v>
      </c>
      <c r="G504">
        <v>18</v>
      </c>
      <c r="H504">
        <v>2</v>
      </c>
      <c r="I504">
        <v>18</v>
      </c>
      <c r="J504">
        <v>3.9444444444444446</v>
      </c>
      <c r="K504">
        <v>0</v>
      </c>
      <c r="L504">
        <v>0</v>
      </c>
      <c r="M504">
        <v>17</v>
      </c>
      <c r="N504">
        <v>328</v>
      </c>
      <c r="O504">
        <v>0.94444444444444442</v>
      </c>
      <c r="P504">
        <v>10</v>
      </c>
      <c r="Q504">
        <v>14</v>
      </c>
      <c r="R504">
        <v>1</v>
      </c>
      <c r="S504">
        <v>143</v>
      </c>
      <c r="T504">
        <v>1</v>
      </c>
      <c r="U504">
        <v>188</v>
      </c>
      <c r="V504">
        <v>1</v>
      </c>
      <c r="W504">
        <v>4</v>
      </c>
      <c r="X504">
        <v>17</v>
      </c>
      <c r="Y504">
        <v>61.529411764705884</v>
      </c>
      <c r="Z504">
        <v>1</v>
      </c>
      <c r="AA504">
        <v>382</v>
      </c>
      <c r="AB504">
        <v>17</v>
      </c>
      <c r="AC504">
        <v>80</v>
      </c>
      <c r="AD504">
        <v>0.94444444444444442</v>
      </c>
      <c r="AE504">
        <v>11</v>
      </c>
      <c r="AF504">
        <v>53</v>
      </c>
      <c r="AG504">
        <v>0.61111111111111116</v>
      </c>
      <c r="AH504" s="4">
        <v>1</v>
      </c>
      <c r="AI504">
        <v>1</v>
      </c>
      <c r="AJ504" s="4">
        <v>0</v>
      </c>
      <c r="AK504">
        <v>0</v>
      </c>
      <c r="AL504" s="4">
        <v>2</v>
      </c>
      <c r="AM504">
        <v>0.11764705882352941</v>
      </c>
      <c r="AN504" s="4">
        <v>2</v>
      </c>
      <c r="AO504">
        <v>0.11764705882352941</v>
      </c>
      <c r="AP504" s="4">
        <v>0</v>
      </c>
      <c r="AQ504">
        <v>0</v>
      </c>
      <c r="AR504" s="4">
        <v>0</v>
      </c>
      <c r="AS504">
        <v>0</v>
      </c>
      <c r="AT504" s="4">
        <v>0</v>
      </c>
      <c r="AU504" s="4">
        <v>0</v>
      </c>
      <c r="AV504" s="4">
        <v>0</v>
      </c>
      <c r="AW504">
        <v>2</v>
      </c>
      <c r="AX504" s="4">
        <f t="shared" si="7"/>
        <v>9</v>
      </c>
      <c r="AY504" s="4">
        <v>1</v>
      </c>
      <c r="AZ504" s="4">
        <v>29</v>
      </c>
    </row>
    <row r="505" spans="1:52" x14ac:dyDescent="0.25">
      <c r="A505" s="4">
        <v>2017</v>
      </c>
      <c r="B505" s="4" t="s">
        <v>294</v>
      </c>
      <c r="C505" t="s">
        <v>170</v>
      </c>
      <c r="D505" t="s">
        <v>186</v>
      </c>
      <c r="E505" t="s">
        <v>699</v>
      </c>
      <c r="F505" s="4">
        <v>16</v>
      </c>
      <c r="G505">
        <v>16</v>
      </c>
      <c r="H505">
        <v>2</v>
      </c>
      <c r="I505">
        <v>16</v>
      </c>
      <c r="J505">
        <v>4.125</v>
      </c>
      <c r="K505">
        <v>0</v>
      </c>
      <c r="L505">
        <v>0</v>
      </c>
      <c r="M505">
        <v>6</v>
      </c>
      <c r="N505">
        <v>232</v>
      </c>
      <c r="O505">
        <v>0.375</v>
      </c>
      <c r="P505">
        <v>11</v>
      </c>
      <c r="Q505">
        <v>24</v>
      </c>
      <c r="R505">
        <v>0</v>
      </c>
      <c r="S505">
        <v>0</v>
      </c>
      <c r="T505">
        <v>1</v>
      </c>
      <c r="U505">
        <v>218</v>
      </c>
      <c r="V505">
        <v>1</v>
      </c>
      <c r="W505">
        <v>32</v>
      </c>
      <c r="X505">
        <v>15</v>
      </c>
      <c r="Y505">
        <v>94.666666666666671</v>
      </c>
      <c r="Z505">
        <v>1</v>
      </c>
      <c r="AA505">
        <v>397</v>
      </c>
      <c r="AB505">
        <v>15</v>
      </c>
      <c r="AC505">
        <v>117</v>
      </c>
      <c r="AD505">
        <v>0.9375</v>
      </c>
      <c r="AE505">
        <v>7</v>
      </c>
      <c r="AF505">
        <v>87</v>
      </c>
      <c r="AG505">
        <v>0.4375</v>
      </c>
      <c r="AH505" s="4">
        <v>1</v>
      </c>
      <c r="AI505">
        <v>1</v>
      </c>
      <c r="AJ505" s="4">
        <v>0</v>
      </c>
      <c r="AK505">
        <v>0</v>
      </c>
      <c r="AL505" s="4">
        <v>5</v>
      </c>
      <c r="AM505">
        <v>0.33333333333333331</v>
      </c>
      <c r="AN505" s="4">
        <v>2</v>
      </c>
      <c r="AO505">
        <v>0.13333333333333333</v>
      </c>
      <c r="AP505" s="4">
        <v>0</v>
      </c>
      <c r="AQ505">
        <v>0</v>
      </c>
      <c r="AR505" s="4">
        <v>0</v>
      </c>
      <c r="AS505">
        <v>0</v>
      </c>
      <c r="AT505" s="4">
        <v>0</v>
      </c>
      <c r="AU505" s="4">
        <v>0</v>
      </c>
      <c r="AV505" s="4">
        <v>0</v>
      </c>
      <c r="AW505">
        <v>1.7777777777777777</v>
      </c>
      <c r="AX505" s="4">
        <f t="shared" si="7"/>
        <v>9</v>
      </c>
      <c r="AY505" s="4">
        <v>1</v>
      </c>
      <c r="AZ505" s="4">
        <v>40</v>
      </c>
    </row>
    <row r="506" spans="1:52" x14ac:dyDescent="0.25">
      <c r="A506" s="4">
        <v>2017</v>
      </c>
      <c r="B506" s="4" t="s">
        <v>294</v>
      </c>
      <c r="C506" t="s">
        <v>170</v>
      </c>
      <c r="D506" t="s">
        <v>187</v>
      </c>
      <c r="E506" t="s">
        <v>700</v>
      </c>
      <c r="F506" s="4">
        <v>15</v>
      </c>
      <c r="G506">
        <v>15</v>
      </c>
      <c r="H506">
        <v>3</v>
      </c>
      <c r="I506">
        <v>15</v>
      </c>
      <c r="J506">
        <v>4.666666666666667</v>
      </c>
      <c r="K506">
        <v>0</v>
      </c>
      <c r="L506">
        <v>0</v>
      </c>
      <c r="M506">
        <v>15</v>
      </c>
      <c r="N506">
        <v>370</v>
      </c>
      <c r="O506">
        <v>1</v>
      </c>
      <c r="P506">
        <v>8</v>
      </c>
      <c r="Q506">
        <v>15</v>
      </c>
      <c r="R506">
        <v>3</v>
      </c>
      <c r="S506">
        <v>16</v>
      </c>
      <c r="T506">
        <v>2</v>
      </c>
      <c r="U506">
        <v>120</v>
      </c>
      <c r="V506">
        <v>2</v>
      </c>
      <c r="W506">
        <v>1</v>
      </c>
      <c r="X506">
        <v>13</v>
      </c>
      <c r="Y506">
        <v>60.92307692307692</v>
      </c>
      <c r="Z506">
        <v>2</v>
      </c>
      <c r="AA506">
        <v>497</v>
      </c>
      <c r="AB506">
        <v>13</v>
      </c>
      <c r="AC506">
        <v>77</v>
      </c>
      <c r="AD506">
        <v>0.8666666666666667</v>
      </c>
      <c r="AE506">
        <v>7</v>
      </c>
      <c r="AF506">
        <v>76</v>
      </c>
      <c r="AG506">
        <v>0.46666666666666667</v>
      </c>
      <c r="AH506" s="4">
        <v>1</v>
      </c>
      <c r="AI506">
        <v>0.5</v>
      </c>
      <c r="AJ506" s="4">
        <v>0</v>
      </c>
      <c r="AK506">
        <v>0</v>
      </c>
      <c r="AL506" s="4">
        <v>1</v>
      </c>
      <c r="AM506">
        <v>7.6923076923076927E-2</v>
      </c>
      <c r="AN506" s="4">
        <v>0</v>
      </c>
      <c r="AO506">
        <v>0</v>
      </c>
      <c r="AP506" s="4">
        <v>0</v>
      </c>
      <c r="AQ506">
        <v>0</v>
      </c>
      <c r="AR506" s="4">
        <v>0</v>
      </c>
      <c r="AS506">
        <v>0</v>
      </c>
      <c r="AT506" s="4">
        <v>0</v>
      </c>
      <c r="AU506" s="4">
        <v>0</v>
      </c>
      <c r="AV506" s="4">
        <v>0</v>
      </c>
      <c r="AW506">
        <v>2.1428571428571428</v>
      </c>
      <c r="AX506" s="4">
        <f t="shared" si="7"/>
        <v>7</v>
      </c>
      <c r="AY506" s="4">
        <v>0</v>
      </c>
      <c r="AZ506" s="4">
        <v>0</v>
      </c>
    </row>
    <row r="507" spans="1:52" x14ac:dyDescent="0.25">
      <c r="A507" s="4">
        <v>2017</v>
      </c>
      <c r="B507" s="4" t="s">
        <v>294</v>
      </c>
      <c r="C507" t="s">
        <v>170</v>
      </c>
      <c r="D507" t="s">
        <v>313</v>
      </c>
      <c r="E507" t="s">
        <v>818</v>
      </c>
      <c r="F507" s="4">
        <v>10</v>
      </c>
      <c r="G507">
        <v>10</v>
      </c>
      <c r="H507">
        <v>2</v>
      </c>
      <c r="I507">
        <v>10</v>
      </c>
      <c r="J507">
        <v>4.4000000000000004</v>
      </c>
      <c r="K507">
        <v>0</v>
      </c>
      <c r="L507">
        <v>0</v>
      </c>
      <c r="M507">
        <v>9</v>
      </c>
      <c r="N507">
        <v>107</v>
      </c>
      <c r="O507">
        <v>0.9</v>
      </c>
      <c r="P507">
        <v>6</v>
      </c>
      <c r="Q507">
        <v>11</v>
      </c>
      <c r="R507">
        <v>4</v>
      </c>
      <c r="S507">
        <v>26</v>
      </c>
      <c r="T507">
        <v>2</v>
      </c>
      <c r="U507">
        <v>175.5</v>
      </c>
      <c r="V507">
        <v>2</v>
      </c>
      <c r="W507">
        <v>31</v>
      </c>
      <c r="X507">
        <v>8</v>
      </c>
      <c r="Y507">
        <v>75.875</v>
      </c>
      <c r="Z507">
        <v>2</v>
      </c>
      <c r="AA507">
        <v>457</v>
      </c>
      <c r="AB507">
        <v>8</v>
      </c>
      <c r="AC507">
        <v>101</v>
      </c>
      <c r="AD507">
        <v>0.8</v>
      </c>
      <c r="AE507">
        <v>5</v>
      </c>
      <c r="AF507">
        <v>67</v>
      </c>
      <c r="AG507">
        <v>0.5</v>
      </c>
      <c r="AH507" s="4">
        <v>1</v>
      </c>
      <c r="AI507">
        <v>0.5</v>
      </c>
      <c r="AJ507" s="4">
        <v>0</v>
      </c>
      <c r="AK507">
        <v>0</v>
      </c>
      <c r="AL507" s="4">
        <v>3</v>
      </c>
      <c r="AM507">
        <v>0.375</v>
      </c>
      <c r="AN507" s="4">
        <v>1</v>
      </c>
      <c r="AO507">
        <v>0.125</v>
      </c>
      <c r="AP507" s="4">
        <v>0</v>
      </c>
      <c r="AQ507">
        <v>0</v>
      </c>
      <c r="AR507" s="4">
        <v>0</v>
      </c>
      <c r="AS507">
        <v>0</v>
      </c>
      <c r="AT507" s="4">
        <v>0</v>
      </c>
      <c r="AU507" s="4">
        <v>0</v>
      </c>
      <c r="AV507" s="4">
        <v>0</v>
      </c>
      <c r="AW507">
        <v>1.4285714285714286</v>
      </c>
      <c r="AX507" s="4">
        <f t="shared" si="7"/>
        <v>7</v>
      </c>
      <c r="AY507" s="4">
        <v>0</v>
      </c>
      <c r="AZ507" s="4">
        <v>0</v>
      </c>
    </row>
    <row r="508" spans="1:52" x14ac:dyDescent="0.25">
      <c r="A508" s="4">
        <v>2017</v>
      </c>
      <c r="B508" s="4" t="s">
        <v>294</v>
      </c>
      <c r="C508" t="s">
        <v>170</v>
      </c>
      <c r="D508" t="s">
        <v>87</v>
      </c>
      <c r="E508" t="s">
        <v>606</v>
      </c>
      <c r="F508" s="4">
        <v>4</v>
      </c>
      <c r="G508">
        <v>3</v>
      </c>
      <c r="H508">
        <v>3</v>
      </c>
      <c r="I508">
        <v>3</v>
      </c>
      <c r="J508">
        <v>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10</v>
      </c>
      <c r="Z508">
        <v>0</v>
      </c>
      <c r="AA508">
        <v>0</v>
      </c>
      <c r="AB508">
        <v>1</v>
      </c>
      <c r="AC508">
        <v>19</v>
      </c>
      <c r="AD508">
        <v>0.25</v>
      </c>
      <c r="AE508">
        <v>0</v>
      </c>
      <c r="AF508">
        <v>0</v>
      </c>
      <c r="AG508">
        <v>0</v>
      </c>
      <c r="AH508" s="4">
        <v>0</v>
      </c>
      <c r="AI508">
        <v>0</v>
      </c>
      <c r="AJ508" s="4">
        <v>0</v>
      </c>
      <c r="AK508">
        <v>0</v>
      </c>
      <c r="AL508" s="4">
        <v>0</v>
      </c>
      <c r="AM508">
        <v>0</v>
      </c>
      <c r="AN508" s="4">
        <v>0</v>
      </c>
      <c r="AO508">
        <v>0</v>
      </c>
      <c r="AP508" s="4">
        <v>0</v>
      </c>
      <c r="AQ508">
        <v>0</v>
      </c>
      <c r="AR508" s="4">
        <v>0</v>
      </c>
      <c r="AS508">
        <v>0</v>
      </c>
      <c r="AT508" s="4">
        <v>0</v>
      </c>
      <c r="AU508" s="4">
        <v>0</v>
      </c>
      <c r="AV508" s="4">
        <v>0</v>
      </c>
      <c r="AW508">
        <v>1</v>
      </c>
      <c r="AX508" s="4">
        <f t="shared" si="7"/>
        <v>4</v>
      </c>
      <c r="AY508" s="4">
        <v>0</v>
      </c>
      <c r="AZ508" s="4">
        <v>0</v>
      </c>
    </row>
    <row r="509" spans="1:52" x14ac:dyDescent="0.25">
      <c r="A509" s="4">
        <v>2017</v>
      </c>
      <c r="B509" s="4" t="s">
        <v>294</v>
      </c>
      <c r="C509" t="s">
        <v>170</v>
      </c>
      <c r="D509" t="s">
        <v>110</v>
      </c>
      <c r="E509" t="s">
        <v>111</v>
      </c>
      <c r="F509" s="4">
        <v>1</v>
      </c>
      <c r="G509">
        <v>1</v>
      </c>
      <c r="H509">
        <v>0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134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202</v>
      </c>
      <c r="Z509">
        <v>0</v>
      </c>
      <c r="AA509">
        <v>0</v>
      </c>
      <c r="AB509">
        <v>1</v>
      </c>
      <c r="AC509">
        <v>218</v>
      </c>
      <c r="AD509">
        <v>1</v>
      </c>
      <c r="AE509">
        <v>1</v>
      </c>
      <c r="AF509">
        <v>218</v>
      </c>
      <c r="AG509">
        <v>1</v>
      </c>
      <c r="AH509" s="4">
        <v>0</v>
      </c>
      <c r="AI509">
        <v>0</v>
      </c>
      <c r="AJ509" s="4">
        <v>0</v>
      </c>
      <c r="AK509">
        <v>0</v>
      </c>
      <c r="AL509" s="4">
        <v>0</v>
      </c>
      <c r="AM509">
        <v>0</v>
      </c>
      <c r="AN509" s="4">
        <v>0</v>
      </c>
      <c r="AO509">
        <v>0</v>
      </c>
      <c r="AP509" s="4">
        <v>0</v>
      </c>
      <c r="AQ509">
        <v>0</v>
      </c>
      <c r="AR509" s="4">
        <v>0</v>
      </c>
      <c r="AS509">
        <v>0</v>
      </c>
      <c r="AT509" s="4">
        <v>0</v>
      </c>
      <c r="AU509" s="4">
        <v>0</v>
      </c>
      <c r="AV509" s="4">
        <v>0</v>
      </c>
      <c r="AW509">
        <v>1</v>
      </c>
      <c r="AX509" s="4">
        <f t="shared" si="7"/>
        <v>1</v>
      </c>
      <c r="AY509" s="4">
        <v>0</v>
      </c>
      <c r="AZ509" s="4">
        <v>0</v>
      </c>
    </row>
    <row r="510" spans="1:52" x14ac:dyDescent="0.25">
      <c r="A510" s="4">
        <v>2017</v>
      </c>
      <c r="B510" s="4" t="s">
        <v>294</v>
      </c>
      <c r="C510" t="s">
        <v>170</v>
      </c>
      <c r="D510" t="s">
        <v>247</v>
      </c>
      <c r="E510" t="s">
        <v>757</v>
      </c>
      <c r="F510" s="4">
        <v>1</v>
      </c>
      <c r="G510">
        <v>1</v>
      </c>
      <c r="H510">
        <v>1</v>
      </c>
      <c r="I510">
        <v>1</v>
      </c>
      <c r="J510">
        <v>2</v>
      </c>
      <c r="K510">
        <v>0</v>
      </c>
      <c r="L510">
        <v>0</v>
      </c>
      <c r="M510">
        <v>1</v>
      </c>
      <c r="N510">
        <v>230</v>
      </c>
      <c r="O510">
        <v>1</v>
      </c>
      <c r="P510">
        <v>1</v>
      </c>
      <c r="Q510">
        <v>152</v>
      </c>
      <c r="R510">
        <v>1</v>
      </c>
      <c r="S510">
        <v>229</v>
      </c>
      <c r="T510">
        <v>1</v>
      </c>
      <c r="U510">
        <v>260</v>
      </c>
      <c r="V510">
        <v>1</v>
      </c>
      <c r="W510">
        <v>8</v>
      </c>
      <c r="X510">
        <v>0</v>
      </c>
      <c r="Y510">
        <v>0</v>
      </c>
      <c r="Z510">
        <v>1</v>
      </c>
      <c r="AA510">
        <v>800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 s="4">
        <v>1</v>
      </c>
      <c r="AI510">
        <v>1</v>
      </c>
      <c r="AJ510" s="4">
        <v>0</v>
      </c>
      <c r="AK510">
        <v>0</v>
      </c>
      <c r="AL510" s="4">
        <v>0</v>
      </c>
      <c r="AM510">
        <v>0</v>
      </c>
      <c r="AN510" s="4">
        <v>0</v>
      </c>
      <c r="AO510">
        <v>0</v>
      </c>
      <c r="AP510" s="4">
        <v>0</v>
      </c>
      <c r="AQ510">
        <v>0</v>
      </c>
      <c r="AR510" s="4">
        <v>0</v>
      </c>
      <c r="AS510">
        <v>0</v>
      </c>
      <c r="AT510" s="4">
        <v>0</v>
      </c>
      <c r="AU510" s="4">
        <v>0</v>
      </c>
      <c r="AV510" s="4">
        <v>0</v>
      </c>
      <c r="AW510">
        <v>1</v>
      </c>
      <c r="AX510" s="4">
        <f t="shared" si="7"/>
        <v>1</v>
      </c>
      <c r="AY510" s="4">
        <v>0</v>
      </c>
      <c r="AZ510" s="4">
        <v>0</v>
      </c>
    </row>
    <row r="511" spans="1:52" x14ac:dyDescent="0.25">
      <c r="A511" s="4">
        <v>2017</v>
      </c>
      <c r="B511" s="4" t="s">
        <v>294</v>
      </c>
      <c r="C511" t="s">
        <v>194</v>
      </c>
      <c r="D511" t="s">
        <v>195</v>
      </c>
      <c r="E511" t="s">
        <v>707</v>
      </c>
      <c r="F511" s="4">
        <v>452</v>
      </c>
      <c r="G511">
        <v>42</v>
      </c>
      <c r="H511">
        <v>4</v>
      </c>
      <c r="I511">
        <v>450</v>
      </c>
      <c r="J511">
        <v>2.16</v>
      </c>
      <c r="K511">
        <v>6</v>
      </c>
      <c r="L511">
        <v>1.3333333333333334E-2</v>
      </c>
      <c r="M511">
        <v>358</v>
      </c>
      <c r="N511">
        <v>1742</v>
      </c>
      <c r="O511">
        <v>0.79203539823008851</v>
      </c>
      <c r="P511">
        <v>404</v>
      </c>
      <c r="Q511">
        <v>15</v>
      </c>
      <c r="R511">
        <v>92</v>
      </c>
      <c r="S511">
        <v>55</v>
      </c>
      <c r="T511">
        <v>189</v>
      </c>
      <c r="U511">
        <v>127.98412698412699</v>
      </c>
      <c r="V511">
        <v>179</v>
      </c>
      <c r="W511">
        <v>70.67039106145252</v>
      </c>
      <c r="X511">
        <v>253</v>
      </c>
      <c r="Y511">
        <v>149.97628458498025</v>
      </c>
      <c r="Z511">
        <v>163</v>
      </c>
      <c r="AA511">
        <v>458</v>
      </c>
      <c r="AB511">
        <v>256</v>
      </c>
      <c r="AC511">
        <v>183</v>
      </c>
      <c r="AD511">
        <v>0.5663716814159292</v>
      </c>
      <c r="AE511">
        <v>37</v>
      </c>
      <c r="AF511">
        <v>73</v>
      </c>
      <c r="AG511">
        <v>8.185840707964602E-2</v>
      </c>
      <c r="AH511" s="4">
        <v>87</v>
      </c>
      <c r="AI511">
        <v>0.53374233128834359</v>
      </c>
      <c r="AJ511" s="4">
        <v>15</v>
      </c>
      <c r="AK511">
        <v>9.202453987730061E-2</v>
      </c>
      <c r="AL511" s="4">
        <v>106</v>
      </c>
      <c r="AM511">
        <v>0.4140625</v>
      </c>
      <c r="AN511" s="4">
        <v>11</v>
      </c>
      <c r="AO511">
        <v>4.296875E-2</v>
      </c>
      <c r="AP511" s="4">
        <v>3</v>
      </c>
      <c r="AQ511">
        <v>6.6371681415929203E-3</v>
      </c>
      <c r="AR511" s="4">
        <v>1</v>
      </c>
      <c r="AS511">
        <v>2.2123893805309734E-3</v>
      </c>
      <c r="AT511" s="4">
        <v>2</v>
      </c>
      <c r="AU511" s="4">
        <v>1</v>
      </c>
      <c r="AV511" s="4">
        <v>9</v>
      </c>
      <c r="AW511">
        <v>2.8607594936708862</v>
      </c>
      <c r="AX511" s="4">
        <f t="shared" si="7"/>
        <v>158</v>
      </c>
      <c r="AY511" s="4">
        <v>0</v>
      </c>
      <c r="AZ511" s="4">
        <v>0</v>
      </c>
    </row>
    <row r="512" spans="1:52" x14ac:dyDescent="0.25">
      <c r="A512" s="4">
        <v>2017</v>
      </c>
      <c r="B512" s="4" t="s">
        <v>294</v>
      </c>
      <c r="C512" t="s">
        <v>194</v>
      </c>
      <c r="D512" t="s">
        <v>196</v>
      </c>
      <c r="E512" t="s">
        <v>708</v>
      </c>
      <c r="F512" s="4">
        <v>307</v>
      </c>
      <c r="G512">
        <v>28</v>
      </c>
      <c r="H512">
        <v>2</v>
      </c>
      <c r="I512">
        <v>306</v>
      </c>
      <c r="J512">
        <v>2.9117647058823528</v>
      </c>
      <c r="K512">
        <v>6</v>
      </c>
      <c r="L512">
        <v>1.9607843137254902E-2</v>
      </c>
      <c r="M512">
        <v>271</v>
      </c>
      <c r="N512">
        <v>1694</v>
      </c>
      <c r="O512">
        <v>0.88273615635179148</v>
      </c>
      <c r="P512">
        <v>272</v>
      </c>
      <c r="Q512">
        <v>14</v>
      </c>
      <c r="R512">
        <v>80</v>
      </c>
      <c r="S512">
        <v>76</v>
      </c>
      <c r="T512">
        <v>171</v>
      </c>
      <c r="U512">
        <v>142.5204678362573</v>
      </c>
      <c r="V512">
        <v>159</v>
      </c>
      <c r="W512">
        <v>46.251572327044023</v>
      </c>
      <c r="X512">
        <v>129</v>
      </c>
      <c r="Y512">
        <v>177.34883720930233</v>
      </c>
      <c r="Z512">
        <v>153</v>
      </c>
      <c r="AA512">
        <v>498</v>
      </c>
      <c r="AB512">
        <v>131</v>
      </c>
      <c r="AC512">
        <v>212</v>
      </c>
      <c r="AD512">
        <v>0.42671009771986973</v>
      </c>
      <c r="AE512">
        <v>11</v>
      </c>
      <c r="AF512">
        <v>79</v>
      </c>
      <c r="AG512">
        <v>3.5830618892508145E-2</v>
      </c>
      <c r="AH512" s="4">
        <v>79</v>
      </c>
      <c r="AI512">
        <v>0.5163398692810458</v>
      </c>
      <c r="AJ512" s="4">
        <v>5</v>
      </c>
      <c r="AK512">
        <v>3.2679738562091505E-2</v>
      </c>
      <c r="AL512" s="4">
        <v>67</v>
      </c>
      <c r="AM512">
        <v>0.51145038167938928</v>
      </c>
      <c r="AN512" s="4">
        <v>3</v>
      </c>
      <c r="AO512">
        <v>2.2900763358778626E-2</v>
      </c>
      <c r="AP512" s="4">
        <v>1</v>
      </c>
      <c r="AQ512">
        <v>3.2573289902280132E-3</v>
      </c>
      <c r="AR512" s="4">
        <v>0</v>
      </c>
      <c r="AS512">
        <v>0</v>
      </c>
      <c r="AT512" s="4">
        <v>2</v>
      </c>
      <c r="AU512" s="4">
        <v>0</v>
      </c>
      <c r="AV512" s="4">
        <v>11</v>
      </c>
      <c r="AW512">
        <v>2.0884353741496597</v>
      </c>
      <c r="AX512" s="4">
        <f t="shared" si="7"/>
        <v>147</v>
      </c>
      <c r="AY512" s="4">
        <v>3</v>
      </c>
      <c r="AZ512" s="4">
        <v>53</v>
      </c>
    </row>
    <row r="513" spans="1:52" x14ac:dyDescent="0.25">
      <c r="A513" s="4">
        <v>2017</v>
      </c>
      <c r="B513" s="4" t="s">
        <v>294</v>
      </c>
      <c r="C513" t="s">
        <v>194</v>
      </c>
      <c r="D513" t="s">
        <v>197</v>
      </c>
      <c r="E513" t="s">
        <v>709</v>
      </c>
      <c r="F513" s="4">
        <v>250</v>
      </c>
      <c r="G513">
        <v>14</v>
      </c>
      <c r="H513">
        <v>3</v>
      </c>
      <c r="I513">
        <v>247</v>
      </c>
      <c r="J513">
        <v>5.5789473684210522</v>
      </c>
      <c r="K513">
        <v>6</v>
      </c>
      <c r="L513">
        <v>2.4291497975708502E-2</v>
      </c>
      <c r="M513">
        <v>226</v>
      </c>
      <c r="N513">
        <v>618</v>
      </c>
      <c r="O513">
        <v>0.90400000000000003</v>
      </c>
      <c r="P513">
        <v>203</v>
      </c>
      <c r="Q513">
        <v>23</v>
      </c>
      <c r="R513">
        <v>87</v>
      </c>
      <c r="S513">
        <v>47</v>
      </c>
      <c r="T513">
        <v>46</v>
      </c>
      <c r="U513">
        <v>238.15217391304347</v>
      </c>
      <c r="V513">
        <v>43</v>
      </c>
      <c r="W513">
        <v>34.069767441860463</v>
      </c>
      <c r="X513">
        <v>187</v>
      </c>
      <c r="Y513">
        <v>155.1764705882353</v>
      </c>
      <c r="Z513">
        <v>35</v>
      </c>
      <c r="AA513">
        <v>446</v>
      </c>
      <c r="AB513">
        <v>200</v>
      </c>
      <c r="AC513">
        <v>177</v>
      </c>
      <c r="AD513">
        <v>0.8</v>
      </c>
      <c r="AE513">
        <v>43</v>
      </c>
      <c r="AF513">
        <v>103</v>
      </c>
      <c r="AG513">
        <v>0.17199999999999999</v>
      </c>
      <c r="AH513" s="4">
        <v>21</v>
      </c>
      <c r="AI513">
        <v>0.6</v>
      </c>
      <c r="AJ513" s="4">
        <v>9</v>
      </c>
      <c r="AK513">
        <v>0.25714285714285712</v>
      </c>
      <c r="AL513" s="4">
        <v>62</v>
      </c>
      <c r="AM513">
        <v>0.31</v>
      </c>
      <c r="AN513" s="4">
        <v>22</v>
      </c>
      <c r="AO513">
        <v>0.11</v>
      </c>
      <c r="AP513" s="4">
        <v>2</v>
      </c>
      <c r="AQ513">
        <v>8.0000000000000002E-3</v>
      </c>
      <c r="AR513" s="4">
        <v>0</v>
      </c>
      <c r="AS513">
        <v>0</v>
      </c>
      <c r="AT513" s="4">
        <v>1</v>
      </c>
      <c r="AU513" s="4">
        <v>1</v>
      </c>
      <c r="AV513" s="4">
        <v>2</v>
      </c>
      <c r="AW513">
        <v>1.8115942028985508</v>
      </c>
      <c r="AX513" s="4">
        <f t="shared" si="7"/>
        <v>138</v>
      </c>
      <c r="AY513" s="4">
        <v>1</v>
      </c>
      <c r="AZ513" s="4">
        <v>36</v>
      </c>
    </row>
    <row r="514" spans="1:52" x14ac:dyDescent="0.25">
      <c r="A514" s="4">
        <v>2017</v>
      </c>
      <c r="B514" s="4" t="s">
        <v>294</v>
      </c>
      <c r="C514" t="s">
        <v>194</v>
      </c>
      <c r="D514" t="s">
        <v>201</v>
      </c>
      <c r="E514" t="s">
        <v>713</v>
      </c>
      <c r="F514" s="4">
        <v>212</v>
      </c>
      <c r="G514">
        <v>11</v>
      </c>
      <c r="H514">
        <v>6</v>
      </c>
      <c r="I514">
        <v>212</v>
      </c>
      <c r="J514">
        <v>6.4103773584905657</v>
      </c>
      <c r="K514">
        <v>0</v>
      </c>
      <c r="L514">
        <v>0</v>
      </c>
      <c r="M514">
        <v>208</v>
      </c>
      <c r="N514">
        <v>626</v>
      </c>
      <c r="O514">
        <v>0.98113207547169812</v>
      </c>
      <c r="P514">
        <v>177</v>
      </c>
      <c r="Q514">
        <v>21</v>
      </c>
      <c r="R514">
        <v>100</v>
      </c>
      <c r="S514">
        <v>60</v>
      </c>
      <c r="T514">
        <v>18</v>
      </c>
      <c r="U514">
        <v>232</v>
      </c>
      <c r="V514">
        <v>18</v>
      </c>
      <c r="W514">
        <v>55.333333333333336</v>
      </c>
      <c r="X514">
        <v>190</v>
      </c>
      <c r="Y514">
        <v>137.53157894736842</v>
      </c>
      <c r="Z514">
        <v>18</v>
      </c>
      <c r="AA514">
        <v>452</v>
      </c>
      <c r="AB514">
        <v>194</v>
      </c>
      <c r="AC514">
        <v>158</v>
      </c>
      <c r="AD514">
        <v>0.91509433962264153</v>
      </c>
      <c r="AE514">
        <v>45</v>
      </c>
      <c r="AF514">
        <v>118</v>
      </c>
      <c r="AG514">
        <v>0.21226415094339623</v>
      </c>
      <c r="AH514" s="4">
        <v>8</v>
      </c>
      <c r="AI514">
        <v>0.44444444444444442</v>
      </c>
      <c r="AJ514" s="4">
        <v>1</v>
      </c>
      <c r="AK514">
        <v>5.5555555555555552E-2</v>
      </c>
      <c r="AL514" s="4">
        <v>48</v>
      </c>
      <c r="AM514">
        <v>0.24742268041237114</v>
      </c>
      <c r="AN514" s="4">
        <v>9</v>
      </c>
      <c r="AO514">
        <v>4.6391752577319589E-2</v>
      </c>
      <c r="AP514" s="4">
        <v>1</v>
      </c>
      <c r="AQ514">
        <v>4.7169811320754715E-3</v>
      </c>
      <c r="AR514" s="4">
        <v>0</v>
      </c>
      <c r="AS514">
        <v>0</v>
      </c>
      <c r="AT514" s="4">
        <v>1</v>
      </c>
      <c r="AU514" s="4">
        <v>1</v>
      </c>
      <c r="AV514" s="4">
        <v>1</v>
      </c>
      <c r="AW514">
        <v>1.7966101694915255</v>
      </c>
      <c r="AX514" s="4">
        <f t="shared" si="7"/>
        <v>118</v>
      </c>
      <c r="AY514" s="4">
        <v>3</v>
      </c>
      <c r="AZ514" s="4">
        <v>45</v>
      </c>
    </row>
    <row r="515" spans="1:52" x14ac:dyDescent="0.25">
      <c r="A515" s="4">
        <v>2017</v>
      </c>
      <c r="B515" s="4" t="s">
        <v>294</v>
      </c>
      <c r="C515" t="s">
        <v>194</v>
      </c>
      <c r="D515" t="s">
        <v>202</v>
      </c>
      <c r="E515" t="s">
        <v>714</v>
      </c>
      <c r="F515" s="4">
        <v>207</v>
      </c>
      <c r="G515">
        <v>6</v>
      </c>
      <c r="H515">
        <v>3</v>
      </c>
      <c r="I515">
        <v>206</v>
      </c>
      <c r="J515">
        <v>3.79126213592233</v>
      </c>
      <c r="K515">
        <v>2</v>
      </c>
      <c r="L515">
        <v>9.7087378640776691E-3</v>
      </c>
      <c r="M515">
        <v>190</v>
      </c>
      <c r="N515">
        <v>1123</v>
      </c>
      <c r="O515">
        <v>0.91787439613526567</v>
      </c>
      <c r="P515">
        <v>96</v>
      </c>
      <c r="Q515">
        <v>23</v>
      </c>
      <c r="R515">
        <v>30</v>
      </c>
      <c r="S515">
        <v>58</v>
      </c>
      <c r="T515">
        <v>23</v>
      </c>
      <c r="U515">
        <v>252.43478260869566</v>
      </c>
      <c r="V515">
        <v>21</v>
      </c>
      <c r="W515">
        <v>66.428571428571431</v>
      </c>
      <c r="X515">
        <v>155</v>
      </c>
      <c r="Y515">
        <v>101.10322580645162</v>
      </c>
      <c r="Z515">
        <v>21</v>
      </c>
      <c r="AA515">
        <v>535</v>
      </c>
      <c r="AB515">
        <v>183</v>
      </c>
      <c r="AC515">
        <v>132</v>
      </c>
      <c r="AD515">
        <v>0.88405797101449279</v>
      </c>
      <c r="AE515">
        <v>67</v>
      </c>
      <c r="AF515">
        <v>53</v>
      </c>
      <c r="AG515">
        <v>0.32367149758454106</v>
      </c>
      <c r="AH515" s="4">
        <v>10</v>
      </c>
      <c r="AI515">
        <v>0.47619047619047616</v>
      </c>
      <c r="AJ515" s="4">
        <v>1</v>
      </c>
      <c r="AK515">
        <v>4.7619047619047616E-2</v>
      </c>
      <c r="AL515" s="4">
        <v>36</v>
      </c>
      <c r="AM515">
        <v>0.19672131147540983</v>
      </c>
      <c r="AN515" s="4">
        <v>4</v>
      </c>
      <c r="AO515">
        <v>2.185792349726776E-2</v>
      </c>
      <c r="AP515" s="4">
        <v>1</v>
      </c>
      <c r="AQ515">
        <v>4.830917874396135E-3</v>
      </c>
      <c r="AR515" s="4">
        <v>0</v>
      </c>
      <c r="AS515">
        <v>0</v>
      </c>
      <c r="AT515" s="4">
        <v>1</v>
      </c>
      <c r="AU515" s="4">
        <v>1</v>
      </c>
      <c r="AV515" s="4">
        <v>4</v>
      </c>
      <c r="AW515">
        <v>2.76</v>
      </c>
      <c r="AX515" s="4">
        <f t="shared" ref="AX515:AX578" si="8">IF(ISERROR(F515/AW515),0,F515/AW515)</f>
        <v>75</v>
      </c>
      <c r="AY515" s="4">
        <v>0</v>
      </c>
      <c r="AZ515" s="4">
        <v>0</v>
      </c>
    </row>
    <row r="516" spans="1:52" x14ac:dyDescent="0.25">
      <c r="A516" s="4">
        <v>2017</v>
      </c>
      <c r="B516" s="4" t="s">
        <v>294</v>
      </c>
      <c r="C516" t="s">
        <v>194</v>
      </c>
      <c r="D516" t="s">
        <v>210</v>
      </c>
      <c r="E516" t="s">
        <v>722</v>
      </c>
      <c r="F516" s="4">
        <v>198</v>
      </c>
      <c r="G516">
        <v>21</v>
      </c>
      <c r="H516">
        <v>5</v>
      </c>
      <c r="I516">
        <v>198</v>
      </c>
      <c r="J516">
        <v>9.2424242424242422</v>
      </c>
      <c r="K516">
        <v>0</v>
      </c>
      <c r="L516">
        <v>0</v>
      </c>
      <c r="M516">
        <v>187</v>
      </c>
      <c r="N516">
        <v>1044</v>
      </c>
      <c r="O516">
        <v>0.94444444444444442</v>
      </c>
      <c r="P516">
        <v>125</v>
      </c>
      <c r="Q516">
        <v>17</v>
      </c>
      <c r="R516">
        <v>53</v>
      </c>
      <c r="S516">
        <v>55</v>
      </c>
      <c r="T516">
        <v>12</v>
      </c>
      <c r="U516">
        <v>271.33333333333331</v>
      </c>
      <c r="V516">
        <v>8</v>
      </c>
      <c r="W516">
        <v>17.125</v>
      </c>
      <c r="X516">
        <v>171</v>
      </c>
      <c r="Y516">
        <v>101.68421052631579</v>
      </c>
      <c r="Z516">
        <v>9</v>
      </c>
      <c r="AA516">
        <v>616</v>
      </c>
      <c r="AB516">
        <v>184</v>
      </c>
      <c r="AC516">
        <v>126</v>
      </c>
      <c r="AD516">
        <v>0.92929292929292928</v>
      </c>
      <c r="AE516">
        <v>75</v>
      </c>
      <c r="AF516">
        <v>82</v>
      </c>
      <c r="AG516">
        <v>0.37878787878787878</v>
      </c>
      <c r="AH516" s="4">
        <v>9</v>
      </c>
      <c r="AI516">
        <v>1</v>
      </c>
      <c r="AJ516" s="4">
        <v>0</v>
      </c>
      <c r="AK516">
        <v>0</v>
      </c>
      <c r="AL516" s="4">
        <v>27</v>
      </c>
      <c r="AM516">
        <v>0.14673913043478262</v>
      </c>
      <c r="AN516" s="4">
        <v>4</v>
      </c>
      <c r="AO516">
        <v>2.1739130434782608E-2</v>
      </c>
      <c r="AP516" s="4">
        <v>0</v>
      </c>
      <c r="AQ516">
        <v>0</v>
      </c>
      <c r="AR516" s="4">
        <v>0</v>
      </c>
      <c r="AS516">
        <v>0</v>
      </c>
      <c r="AT516" s="4">
        <v>4</v>
      </c>
      <c r="AU516" s="4">
        <v>3</v>
      </c>
      <c r="AV516" s="4">
        <v>5</v>
      </c>
      <c r="AW516">
        <v>1.98</v>
      </c>
      <c r="AX516" s="4">
        <f t="shared" si="8"/>
        <v>100</v>
      </c>
      <c r="AY516" s="4">
        <v>0</v>
      </c>
      <c r="AZ516" s="4">
        <v>0</v>
      </c>
    </row>
    <row r="517" spans="1:52" x14ac:dyDescent="0.25">
      <c r="A517" s="4">
        <v>2017</v>
      </c>
      <c r="B517" s="4" t="s">
        <v>294</v>
      </c>
      <c r="C517" t="s">
        <v>194</v>
      </c>
      <c r="D517" t="s">
        <v>198</v>
      </c>
      <c r="E517" t="s">
        <v>710</v>
      </c>
      <c r="F517" s="4">
        <v>166</v>
      </c>
      <c r="G517">
        <v>13</v>
      </c>
      <c r="H517">
        <v>8</v>
      </c>
      <c r="I517">
        <v>166</v>
      </c>
      <c r="J517">
        <v>4.7228915662650603</v>
      </c>
      <c r="K517">
        <v>0</v>
      </c>
      <c r="L517">
        <v>0</v>
      </c>
      <c r="M517">
        <v>165</v>
      </c>
      <c r="N517">
        <v>1029</v>
      </c>
      <c r="O517">
        <v>0.99397590361445787</v>
      </c>
      <c r="P517">
        <v>142</v>
      </c>
      <c r="Q517">
        <v>21</v>
      </c>
      <c r="R517">
        <v>63</v>
      </c>
      <c r="S517">
        <v>37</v>
      </c>
      <c r="T517">
        <v>14</v>
      </c>
      <c r="U517">
        <v>266.21428571428572</v>
      </c>
      <c r="V517">
        <v>14</v>
      </c>
      <c r="W517">
        <v>49.428571428571431</v>
      </c>
      <c r="X517">
        <v>151</v>
      </c>
      <c r="Y517">
        <v>144.47682119205297</v>
      </c>
      <c r="Z517">
        <v>14</v>
      </c>
      <c r="AA517">
        <v>539</v>
      </c>
      <c r="AB517">
        <v>151</v>
      </c>
      <c r="AC517">
        <v>165</v>
      </c>
      <c r="AD517">
        <v>0.90963855421686746</v>
      </c>
      <c r="AE517">
        <v>39</v>
      </c>
      <c r="AF517">
        <v>106</v>
      </c>
      <c r="AG517">
        <v>0.23493975903614459</v>
      </c>
      <c r="AH517" s="4">
        <v>7</v>
      </c>
      <c r="AI517">
        <v>0.5</v>
      </c>
      <c r="AJ517" s="4">
        <v>4</v>
      </c>
      <c r="AK517">
        <v>0.2857142857142857</v>
      </c>
      <c r="AL517" s="4">
        <v>34</v>
      </c>
      <c r="AM517">
        <v>0.2251655629139073</v>
      </c>
      <c r="AN517" s="4">
        <v>9</v>
      </c>
      <c r="AO517">
        <v>5.9602649006622516E-2</v>
      </c>
      <c r="AP517" s="4">
        <v>3</v>
      </c>
      <c r="AQ517">
        <v>1.8072289156626505E-2</v>
      </c>
      <c r="AR517" s="4">
        <v>0</v>
      </c>
      <c r="AS517">
        <v>0</v>
      </c>
      <c r="AT517" s="4">
        <v>0</v>
      </c>
      <c r="AU517" s="4">
        <v>0</v>
      </c>
      <c r="AV517" s="4">
        <v>2</v>
      </c>
      <c r="AW517">
        <v>1.8241758241758241</v>
      </c>
      <c r="AX517" s="4">
        <f t="shared" si="8"/>
        <v>91</v>
      </c>
      <c r="AY517" s="4">
        <v>0</v>
      </c>
      <c r="AZ517" s="4">
        <v>0</v>
      </c>
    </row>
    <row r="518" spans="1:52" x14ac:dyDescent="0.25">
      <c r="A518" s="4">
        <v>2017</v>
      </c>
      <c r="B518" s="4" t="s">
        <v>294</v>
      </c>
      <c r="C518" t="s">
        <v>194</v>
      </c>
      <c r="D518" t="s">
        <v>200</v>
      </c>
      <c r="E518" t="s">
        <v>712</v>
      </c>
      <c r="F518" s="4">
        <v>150</v>
      </c>
      <c r="G518">
        <v>6</v>
      </c>
      <c r="H518">
        <v>0</v>
      </c>
      <c r="I518">
        <v>150</v>
      </c>
      <c r="J518">
        <v>5.3666666666666663</v>
      </c>
      <c r="K518">
        <v>4</v>
      </c>
      <c r="L518">
        <v>2.6666666666666668E-2</v>
      </c>
      <c r="M518">
        <v>123</v>
      </c>
      <c r="N518">
        <v>2619</v>
      </c>
      <c r="O518">
        <v>0.82</v>
      </c>
      <c r="P518">
        <v>68</v>
      </c>
      <c r="Q518">
        <v>13</v>
      </c>
      <c r="R518">
        <v>12</v>
      </c>
      <c r="S518">
        <v>33</v>
      </c>
      <c r="T518">
        <v>10</v>
      </c>
      <c r="U518">
        <v>162.6</v>
      </c>
      <c r="V518">
        <v>10</v>
      </c>
      <c r="W518">
        <v>60.4</v>
      </c>
      <c r="X518">
        <v>132</v>
      </c>
      <c r="Y518">
        <v>61.212121212121211</v>
      </c>
      <c r="Z518">
        <v>10</v>
      </c>
      <c r="AA518">
        <v>536</v>
      </c>
      <c r="AB518">
        <v>139</v>
      </c>
      <c r="AC518">
        <v>78</v>
      </c>
      <c r="AD518">
        <v>0.92666666666666664</v>
      </c>
      <c r="AE518">
        <v>97</v>
      </c>
      <c r="AF518">
        <v>46</v>
      </c>
      <c r="AG518">
        <v>0.64666666666666661</v>
      </c>
      <c r="AH518" s="4">
        <v>4</v>
      </c>
      <c r="AI518">
        <v>0.4</v>
      </c>
      <c r="AJ518" s="4">
        <v>0</v>
      </c>
      <c r="AK518">
        <v>0</v>
      </c>
      <c r="AL518" s="4">
        <v>13</v>
      </c>
      <c r="AM518">
        <v>9.3525179856115109E-2</v>
      </c>
      <c r="AN518" s="4">
        <v>3</v>
      </c>
      <c r="AO518">
        <v>2.1582733812949641E-2</v>
      </c>
      <c r="AP518" s="4">
        <v>1</v>
      </c>
      <c r="AQ518">
        <v>6.6666666666666671E-3</v>
      </c>
      <c r="AR518" s="4">
        <v>0</v>
      </c>
      <c r="AS518">
        <v>0</v>
      </c>
      <c r="AT518" s="4">
        <v>1</v>
      </c>
      <c r="AU518" s="4">
        <v>1</v>
      </c>
      <c r="AV518" s="4">
        <v>8</v>
      </c>
      <c r="AW518">
        <v>2.1428571428571428</v>
      </c>
      <c r="AX518" s="4">
        <f t="shared" si="8"/>
        <v>70</v>
      </c>
      <c r="AY518" s="4">
        <v>0</v>
      </c>
      <c r="AZ518" s="4">
        <v>0</v>
      </c>
    </row>
    <row r="519" spans="1:52" x14ac:dyDescent="0.25">
      <c r="A519" s="4">
        <v>2017</v>
      </c>
      <c r="B519" s="4" t="s">
        <v>294</v>
      </c>
      <c r="C519" t="s">
        <v>194</v>
      </c>
      <c r="D519" t="s">
        <v>207</v>
      </c>
      <c r="E519" t="s">
        <v>719</v>
      </c>
      <c r="F519" s="4">
        <v>142</v>
      </c>
      <c r="G519">
        <v>5</v>
      </c>
      <c r="H519">
        <v>203</v>
      </c>
      <c r="I519">
        <v>137</v>
      </c>
      <c r="J519">
        <v>11.518248175182482</v>
      </c>
      <c r="K519">
        <v>0</v>
      </c>
      <c r="L519">
        <v>0</v>
      </c>
      <c r="M519">
        <v>91</v>
      </c>
      <c r="N519">
        <v>2869</v>
      </c>
      <c r="O519">
        <v>0.64084507042253525</v>
      </c>
      <c r="P519">
        <v>86</v>
      </c>
      <c r="Q519">
        <v>13</v>
      </c>
      <c r="R519">
        <v>27</v>
      </c>
      <c r="S519">
        <v>44</v>
      </c>
      <c r="T519">
        <v>27</v>
      </c>
      <c r="U519">
        <v>239.96296296296296</v>
      </c>
      <c r="V519">
        <v>27</v>
      </c>
      <c r="W519">
        <v>41.703703703703702</v>
      </c>
      <c r="X519">
        <v>107</v>
      </c>
      <c r="Y519">
        <v>101.79439252336448</v>
      </c>
      <c r="Z519">
        <v>26</v>
      </c>
      <c r="AA519">
        <v>531</v>
      </c>
      <c r="AB519">
        <v>115</v>
      </c>
      <c r="AC519">
        <v>115</v>
      </c>
      <c r="AD519">
        <v>0.8098591549295775</v>
      </c>
      <c r="AE519">
        <v>62</v>
      </c>
      <c r="AF519">
        <v>64</v>
      </c>
      <c r="AG519">
        <v>0.43661971830985913</v>
      </c>
      <c r="AH519" s="4">
        <v>17</v>
      </c>
      <c r="AI519">
        <v>0.65384615384615385</v>
      </c>
      <c r="AJ519" s="4">
        <v>2</v>
      </c>
      <c r="AK519">
        <v>7.6923076923076927E-2</v>
      </c>
      <c r="AL519" s="4">
        <v>10</v>
      </c>
      <c r="AM519">
        <v>8.6956521739130432E-2</v>
      </c>
      <c r="AN519" s="4">
        <v>2</v>
      </c>
      <c r="AO519">
        <v>1.7391304347826087E-2</v>
      </c>
      <c r="AP519" s="4">
        <v>0</v>
      </c>
      <c r="AQ519">
        <v>0</v>
      </c>
      <c r="AR519" s="4">
        <v>0</v>
      </c>
      <c r="AS519">
        <v>0</v>
      </c>
      <c r="AT519" s="4">
        <v>4</v>
      </c>
      <c r="AU519" s="4">
        <v>2</v>
      </c>
      <c r="AV519" s="4">
        <v>5</v>
      </c>
      <c r="AW519">
        <v>1.9722222222222223</v>
      </c>
      <c r="AX519" s="4">
        <f t="shared" si="8"/>
        <v>72</v>
      </c>
      <c r="AY519" s="4">
        <v>10</v>
      </c>
      <c r="AZ519" s="4">
        <v>186</v>
      </c>
    </row>
    <row r="520" spans="1:52" x14ac:dyDescent="0.25">
      <c r="A520" s="4">
        <v>2017</v>
      </c>
      <c r="B520" s="4" t="s">
        <v>294</v>
      </c>
      <c r="C520" t="s">
        <v>194</v>
      </c>
      <c r="D520" t="s">
        <v>213</v>
      </c>
      <c r="E520" t="s">
        <v>725</v>
      </c>
      <c r="F520" s="4">
        <v>135</v>
      </c>
      <c r="G520">
        <v>12</v>
      </c>
      <c r="H520">
        <v>113</v>
      </c>
      <c r="I520">
        <v>133</v>
      </c>
      <c r="J520">
        <v>6.3007518796992485</v>
      </c>
      <c r="K520">
        <v>2</v>
      </c>
      <c r="L520">
        <v>1.5037593984962405E-2</v>
      </c>
      <c r="M520">
        <v>103</v>
      </c>
      <c r="N520">
        <v>668</v>
      </c>
      <c r="O520">
        <v>0.76296296296296295</v>
      </c>
      <c r="P520">
        <v>84</v>
      </c>
      <c r="Q520">
        <v>14</v>
      </c>
      <c r="R520">
        <v>31</v>
      </c>
      <c r="S520">
        <v>41</v>
      </c>
      <c r="T520">
        <v>30</v>
      </c>
      <c r="U520">
        <v>138.06666666666666</v>
      </c>
      <c r="V520">
        <v>26</v>
      </c>
      <c r="W520">
        <v>57.307692307692307</v>
      </c>
      <c r="X520">
        <v>90</v>
      </c>
      <c r="Y520">
        <v>114.1</v>
      </c>
      <c r="Z520">
        <v>22</v>
      </c>
      <c r="AA520">
        <v>371</v>
      </c>
      <c r="AB520">
        <v>101</v>
      </c>
      <c r="AC520">
        <v>144</v>
      </c>
      <c r="AD520">
        <v>0.74814814814814812</v>
      </c>
      <c r="AE520">
        <v>18</v>
      </c>
      <c r="AF520">
        <v>87</v>
      </c>
      <c r="AG520">
        <v>0.13333333333333333</v>
      </c>
      <c r="AH520" s="4">
        <v>13</v>
      </c>
      <c r="AI520">
        <v>0.59090909090909094</v>
      </c>
      <c r="AJ520" s="4">
        <v>3</v>
      </c>
      <c r="AK520">
        <v>0.13636363636363635</v>
      </c>
      <c r="AL520" s="4">
        <v>24</v>
      </c>
      <c r="AM520">
        <v>0.23762376237623761</v>
      </c>
      <c r="AN520" s="4">
        <v>2</v>
      </c>
      <c r="AO520">
        <v>1.9801980198019802E-2</v>
      </c>
      <c r="AP520" s="4">
        <v>1</v>
      </c>
      <c r="AQ520">
        <v>7.4074074074074077E-3</v>
      </c>
      <c r="AR520" s="4">
        <v>0</v>
      </c>
      <c r="AS520">
        <v>0</v>
      </c>
      <c r="AT520" s="4">
        <v>6</v>
      </c>
      <c r="AU520" s="4">
        <v>2</v>
      </c>
      <c r="AV520" s="4">
        <v>6</v>
      </c>
      <c r="AW520">
        <v>2.2881355932203391</v>
      </c>
      <c r="AX520" s="4">
        <f t="shared" si="8"/>
        <v>59</v>
      </c>
      <c r="AY520" s="4">
        <v>0</v>
      </c>
      <c r="AZ520" s="4">
        <v>0</v>
      </c>
    </row>
    <row r="521" spans="1:52" x14ac:dyDescent="0.25">
      <c r="A521" s="4">
        <v>2017</v>
      </c>
      <c r="B521" s="4" t="s">
        <v>294</v>
      </c>
      <c r="C521" t="s">
        <v>194</v>
      </c>
      <c r="D521" t="s">
        <v>224</v>
      </c>
      <c r="E521" t="s">
        <v>735</v>
      </c>
      <c r="F521" s="4">
        <v>126</v>
      </c>
      <c r="G521">
        <v>12</v>
      </c>
      <c r="H521">
        <v>7</v>
      </c>
      <c r="I521">
        <v>126</v>
      </c>
      <c r="J521">
        <v>4.3650793650793647</v>
      </c>
      <c r="K521">
        <v>0</v>
      </c>
      <c r="L521">
        <v>0</v>
      </c>
      <c r="M521">
        <v>106</v>
      </c>
      <c r="N521">
        <v>2481</v>
      </c>
      <c r="O521">
        <v>0.84126984126984128</v>
      </c>
      <c r="P521">
        <v>92</v>
      </c>
      <c r="Q521">
        <v>14</v>
      </c>
      <c r="R521">
        <v>25</v>
      </c>
      <c r="S521">
        <v>39</v>
      </c>
      <c r="T521">
        <v>45</v>
      </c>
      <c r="U521">
        <v>136.37777777777777</v>
      </c>
      <c r="V521">
        <v>38</v>
      </c>
      <c r="W521">
        <v>59.657894736842103</v>
      </c>
      <c r="X521">
        <v>78</v>
      </c>
      <c r="Y521">
        <v>107.85897435897436</v>
      </c>
      <c r="Z521">
        <v>39</v>
      </c>
      <c r="AA521">
        <v>400</v>
      </c>
      <c r="AB521">
        <v>78</v>
      </c>
      <c r="AC521">
        <v>126</v>
      </c>
      <c r="AD521">
        <v>0.61904761904761907</v>
      </c>
      <c r="AE521">
        <v>28</v>
      </c>
      <c r="AF521">
        <v>45</v>
      </c>
      <c r="AG521">
        <v>0.22222222222222221</v>
      </c>
      <c r="AH521" s="4">
        <v>21</v>
      </c>
      <c r="AI521">
        <v>0.53846153846153844</v>
      </c>
      <c r="AJ521" s="4">
        <v>1</v>
      </c>
      <c r="AK521">
        <v>2.564102564102564E-2</v>
      </c>
      <c r="AL521" s="4">
        <v>25</v>
      </c>
      <c r="AM521">
        <v>0.32051282051282054</v>
      </c>
      <c r="AN521" s="4">
        <v>1</v>
      </c>
      <c r="AO521">
        <v>1.282051282051282E-2</v>
      </c>
      <c r="AP521" s="4">
        <v>0</v>
      </c>
      <c r="AQ521">
        <v>0</v>
      </c>
      <c r="AR521" s="4">
        <v>0</v>
      </c>
      <c r="AS521">
        <v>0</v>
      </c>
      <c r="AT521" s="4">
        <v>0</v>
      </c>
      <c r="AU521" s="4">
        <v>0</v>
      </c>
      <c r="AV521" s="4">
        <v>1</v>
      </c>
      <c r="AW521">
        <v>1.75</v>
      </c>
      <c r="AX521" s="4">
        <f t="shared" si="8"/>
        <v>72</v>
      </c>
      <c r="AY521" s="4">
        <v>6</v>
      </c>
      <c r="AZ521" s="4">
        <v>93</v>
      </c>
    </row>
    <row r="522" spans="1:52" x14ac:dyDescent="0.25">
      <c r="A522" s="4">
        <v>2017</v>
      </c>
      <c r="B522" s="4" t="s">
        <v>294</v>
      </c>
      <c r="C522" t="s">
        <v>194</v>
      </c>
      <c r="D522" t="s">
        <v>206</v>
      </c>
      <c r="E522" t="s">
        <v>718</v>
      </c>
      <c r="F522" s="4">
        <v>115</v>
      </c>
      <c r="G522">
        <v>24</v>
      </c>
      <c r="H522">
        <v>9</v>
      </c>
      <c r="I522">
        <v>113</v>
      </c>
      <c r="J522">
        <v>5.4601769911504423</v>
      </c>
      <c r="K522">
        <v>4</v>
      </c>
      <c r="L522">
        <v>3.5398230088495575E-2</v>
      </c>
      <c r="M522">
        <v>101</v>
      </c>
      <c r="N522">
        <v>2403</v>
      </c>
      <c r="O522">
        <v>0.87826086956521743</v>
      </c>
      <c r="P522">
        <v>98</v>
      </c>
      <c r="Q522">
        <v>20</v>
      </c>
      <c r="R522">
        <v>18</v>
      </c>
      <c r="S522">
        <v>116</v>
      </c>
      <c r="T522">
        <v>67</v>
      </c>
      <c r="U522">
        <v>202.32835820895522</v>
      </c>
      <c r="V522">
        <v>58</v>
      </c>
      <c r="W522">
        <v>55.603448275862071</v>
      </c>
      <c r="X522">
        <v>44</v>
      </c>
      <c r="Y522">
        <v>177.02272727272728</v>
      </c>
      <c r="Z522">
        <v>55</v>
      </c>
      <c r="AA522">
        <v>459</v>
      </c>
      <c r="AB522">
        <v>48</v>
      </c>
      <c r="AC522">
        <v>224</v>
      </c>
      <c r="AD522">
        <v>0.41739130434782606</v>
      </c>
      <c r="AE522">
        <v>11</v>
      </c>
      <c r="AF522">
        <v>47</v>
      </c>
      <c r="AG522">
        <v>9.5652173913043481E-2</v>
      </c>
      <c r="AH522" s="4">
        <v>40</v>
      </c>
      <c r="AI522">
        <v>0.72727272727272729</v>
      </c>
      <c r="AJ522" s="4">
        <v>2</v>
      </c>
      <c r="AK522">
        <v>3.6363636363636362E-2</v>
      </c>
      <c r="AL522" s="4">
        <v>20</v>
      </c>
      <c r="AM522">
        <v>0.41666666666666669</v>
      </c>
      <c r="AN522" s="4">
        <v>1</v>
      </c>
      <c r="AO522">
        <v>2.0833333333333332E-2</v>
      </c>
      <c r="AP522" s="4">
        <v>2</v>
      </c>
      <c r="AQ522">
        <v>1.7391304347826087E-2</v>
      </c>
      <c r="AR522" s="4">
        <v>0</v>
      </c>
      <c r="AS522">
        <v>0</v>
      </c>
      <c r="AT522" s="4">
        <v>1</v>
      </c>
      <c r="AU522" s="4">
        <v>0</v>
      </c>
      <c r="AV522" s="4">
        <v>3</v>
      </c>
      <c r="AW522">
        <v>1.9166666666666667</v>
      </c>
      <c r="AX522" s="4">
        <f t="shared" si="8"/>
        <v>60</v>
      </c>
      <c r="AY522" s="4">
        <v>4</v>
      </c>
      <c r="AZ522" s="4">
        <v>56</v>
      </c>
    </row>
    <row r="523" spans="1:52" x14ac:dyDescent="0.25">
      <c r="A523" s="4">
        <v>2017</v>
      </c>
      <c r="B523" s="4" t="s">
        <v>294</v>
      </c>
      <c r="C523" t="s">
        <v>194</v>
      </c>
      <c r="D523" t="s">
        <v>205</v>
      </c>
      <c r="E523" t="s">
        <v>717</v>
      </c>
      <c r="F523" s="4">
        <v>107</v>
      </c>
      <c r="G523">
        <v>8</v>
      </c>
      <c r="H523">
        <v>6</v>
      </c>
      <c r="I523">
        <v>105</v>
      </c>
      <c r="J523">
        <v>9.4095238095238098</v>
      </c>
      <c r="K523">
        <v>0</v>
      </c>
      <c r="L523">
        <v>0</v>
      </c>
      <c r="M523">
        <v>81</v>
      </c>
      <c r="N523">
        <v>928</v>
      </c>
      <c r="O523">
        <v>0.7570093457943925</v>
      </c>
      <c r="P523">
        <v>73</v>
      </c>
      <c r="Q523">
        <v>28</v>
      </c>
      <c r="R523">
        <v>28</v>
      </c>
      <c r="S523">
        <v>53</v>
      </c>
      <c r="T523">
        <v>20</v>
      </c>
      <c r="U523">
        <v>182.85</v>
      </c>
      <c r="V523">
        <v>16</v>
      </c>
      <c r="W523">
        <v>57.9375</v>
      </c>
      <c r="X523">
        <v>76</v>
      </c>
      <c r="Y523">
        <v>142.64473684210526</v>
      </c>
      <c r="Z523">
        <v>20</v>
      </c>
      <c r="AA523">
        <v>391</v>
      </c>
      <c r="AB523">
        <v>87</v>
      </c>
      <c r="AC523">
        <v>150</v>
      </c>
      <c r="AD523">
        <v>0.81308411214953269</v>
      </c>
      <c r="AE523">
        <v>29</v>
      </c>
      <c r="AF523">
        <v>94</v>
      </c>
      <c r="AG523">
        <v>0.27102803738317754</v>
      </c>
      <c r="AH523" s="4">
        <v>14</v>
      </c>
      <c r="AI523">
        <v>0.7</v>
      </c>
      <c r="AJ523" s="4">
        <v>2</v>
      </c>
      <c r="AK523">
        <v>0.1</v>
      </c>
      <c r="AL523" s="4">
        <v>11</v>
      </c>
      <c r="AM523">
        <v>0.12643678160919541</v>
      </c>
      <c r="AN523" s="4">
        <v>3</v>
      </c>
      <c r="AO523">
        <v>3.4482758620689655E-2</v>
      </c>
      <c r="AP523" s="4">
        <v>0</v>
      </c>
      <c r="AQ523">
        <v>0</v>
      </c>
      <c r="AR523" s="4">
        <v>1</v>
      </c>
      <c r="AS523">
        <v>9.3457943925233638E-3</v>
      </c>
      <c r="AT523" s="4">
        <v>0</v>
      </c>
      <c r="AU523" s="4">
        <v>8</v>
      </c>
      <c r="AV523" s="4">
        <v>7</v>
      </c>
      <c r="AW523">
        <v>2.0980392156862746</v>
      </c>
      <c r="AX523" s="4">
        <f t="shared" si="8"/>
        <v>51</v>
      </c>
      <c r="AY523" s="4">
        <v>0</v>
      </c>
      <c r="AZ523" s="4">
        <v>0</v>
      </c>
    </row>
    <row r="524" spans="1:52" x14ac:dyDescent="0.25">
      <c r="A524" s="4">
        <v>2017</v>
      </c>
      <c r="B524" s="4" t="s">
        <v>294</v>
      </c>
      <c r="C524" t="s">
        <v>194</v>
      </c>
      <c r="D524" t="s">
        <v>203</v>
      </c>
      <c r="E524" t="s">
        <v>715</v>
      </c>
      <c r="F524" s="4">
        <v>106</v>
      </c>
      <c r="G524">
        <v>21</v>
      </c>
      <c r="H524">
        <v>7</v>
      </c>
      <c r="I524">
        <v>105</v>
      </c>
      <c r="J524">
        <v>7.9428571428571431</v>
      </c>
      <c r="K524">
        <v>2</v>
      </c>
      <c r="L524">
        <v>1.9047619047619049E-2</v>
      </c>
      <c r="M524">
        <v>80</v>
      </c>
      <c r="N524">
        <v>2472</v>
      </c>
      <c r="O524">
        <v>0.75471698113207553</v>
      </c>
      <c r="P524">
        <v>90</v>
      </c>
      <c r="Q524">
        <v>17</v>
      </c>
      <c r="R524">
        <v>35</v>
      </c>
      <c r="S524">
        <v>38</v>
      </c>
      <c r="T524">
        <v>58</v>
      </c>
      <c r="U524">
        <v>157.81034482758622</v>
      </c>
      <c r="V524">
        <v>53</v>
      </c>
      <c r="W524">
        <v>70.094339622641513</v>
      </c>
      <c r="X524">
        <v>46</v>
      </c>
      <c r="Y524">
        <v>151.52173913043478</v>
      </c>
      <c r="Z524">
        <v>46</v>
      </c>
      <c r="AA524">
        <v>442</v>
      </c>
      <c r="AB524">
        <v>46</v>
      </c>
      <c r="AC524">
        <v>185</v>
      </c>
      <c r="AD524">
        <v>0.43396226415094341</v>
      </c>
      <c r="AE524">
        <v>14</v>
      </c>
      <c r="AF524">
        <v>86</v>
      </c>
      <c r="AG524">
        <v>0.13207547169811321</v>
      </c>
      <c r="AH524" s="4">
        <v>27</v>
      </c>
      <c r="AI524">
        <v>0.58695652173913049</v>
      </c>
      <c r="AJ524" s="4">
        <v>2</v>
      </c>
      <c r="AK524">
        <v>4.3478260869565216E-2</v>
      </c>
      <c r="AL524" s="4">
        <v>15</v>
      </c>
      <c r="AM524">
        <v>0.32608695652173914</v>
      </c>
      <c r="AN524" s="4">
        <v>0</v>
      </c>
      <c r="AO524">
        <v>0</v>
      </c>
      <c r="AP524" s="4">
        <v>1</v>
      </c>
      <c r="AQ524">
        <v>9.433962264150943E-3</v>
      </c>
      <c r="AR524" s="4">
        <v>0</v>
      </c>
      <c r="AS524">
        <v>0</v>
      </c>
      <c r="AT524" s="4">
        <v>1</v>
      </c>
      <c r="AU524" s="4">
        <v>0</v>
      </c>
      <c r="AV524" s="4">
        <v>3</v>
      </c>
      <c r="AW524">
        <v>2.3043478260869565</v>
      </c>
      <c r="AX524" s="4">
        <f t="shared" si="8"/>
        <v>46</v>
      </c>
      <c r="AY524" s="4">
        <v>1</v>
      </c>
      <c r="AZ524" s="4">
        <v>15</v>
      </c>
    </row>
    <row r="525" spans="1:52" x14ac:dyDescent="0.25">
      <c r="A525" s="4">
        <v>2017</v>
      </c>
      <c r="B525" s="4" t="s">
        <v>294</v>
      </c>
      <c r="C525" t="s">
        <v>194</v>
      </c>
      <c r="D525" t="s">
        <v>211</v>
      </c>
      <c r="E525" t="s">
        <v>723</v>
      </c>
      <c r="F525" s="4">
        <v>103</v>
      </c>
      <c r="G525">
        <v>6</v>
      </c>
      <c r="H525">
        <v>5</v>
      </c>
      <c r="I525">
        <v>103</v>
      </c>
      <c r="J525">
        <v>5.2718446601941746</v>
      </c>
      <c r="K525">
        <v>0</v>
      </c>
      <c r="L525">
        <v>0</v>
      </c>
      <c r="M525">
        <v>96</v>
      </c>
      <c r="N525">
        <v>1542</v>
      </c>
      <c r="O525">
        <v>0.93203883495145634</v>
      </c>
      <c r="P525">
        <v>87</v>
      </c>
      <c r="Q525">
        <v>20</v>
      </c>
      <c r="R525">
        <v>46</v>
      </c>
      <c r="S525">
        <v>61</v>
      </c>
      <c r="T525">
        <v>14</v>
      </c>
      <c r="U525">
        <v>171.21428571428572</v>
      </c>
      <c r="V525">
        <v>13</v>
      </c>
      <c r="W525">
        <v>91.538461538461533</v>
      </c>
      <c r="X525">
        <v>88</v>
      </c>
      <c r="Y525">
        <v>135.10227272727272</v>
      </c>
      <c r="Z525">
        <v>12</v>
      </c>
      <c r="AA525">
        <v>383</v>
      </c>
      <c r="AB525">
        <v>88</v>
      </c>
      <c r="AC525">
        <v>162</v>
      </c>
      <c r="AD525">
        <v>0.85436893203883491</v>
      </c>
      <c r="AE525">
        <v>24</v>
      </c>
      <c r="AF525">
        <v>117</v>
      </c>
      <c r="AG525">
        <v>0.23300970873786409</v>
      </c>
      <c r="AH525" s="4">
        <v>10</v>
      </c>
      <c r="AI525">
        <v>0.83333333333333337</v>
      </c>
      <c r="AJ525" s="4">
        <v>2</v>
      </c>
      <c r="AK525">
        <v>0.16666666666666666</v>
      </c>
      <c r="AL525" s="4">
        <v>28</v>
      </c>
      <c r="AM525">
        <v>0.31818181818181818</v>
      </c>
      <c r="AN525" s="4">
        <v>5</v>
      </c>
      <c r="AO525">
        <v>5.6818181818181816E-2</v>
      </c>
      <c r="AP525" s="4">
        <v>0</v>
      </c>
      <c r="AQ525">
        <v>0</v>
      </c>
      <c r="AR525" s="4">
        <v>0</v>
      </c>
      <c r="AS525">
        <v>0</v>
      </c>
      <c r="AT525" s="4">
        <v>1</v>
      </c>
      <c r="AU525" s="4">
        <v>0</v>
      </c>
      <c r="AV525" s="4">
        <v>1</v>
      </c>
      <c r="AW525">
        <v>1.6885245901639345</v>
      </c>
      <c r="AX525" s="4">
        <f t="shared" si="8"/>
        <v>61</v>
      </c>
      <c r="AY525" s="4">
        <v>1</v>
      </c>
      <c r="AZ525" s="4">
        <v>17</v>
      </c>
    </row>
    <row r="526" spans="1:52" x14ac:dyDescent="0.25">
      <c r="A526" s="4">
        <v>2017</v>
      </c>
      <c r="B526" s="4" t="s">
        <v>294</v>
      </c>
      <c r="C526" t="s">
        <v>194</v>
      </c>
      <c r="D526" t="s">
        <v>219</v>
      </c>
      <c r="E526" t="s">
        <v>731</v>
      </c>
      <c r="F526" s="4">
        <v>88</v>
      </c>
      <c r="G526">
        <v>17</v>
      </c>
      <c r="H526">
        <v>5</v>
      </c>
      <c r="I526">
        <v>87</v>
      </c>
      <c r="J526">
        <v>4.5172413793103452</v>
      </c>
      <c r="K526">
        <v>0</v>
      </c>
      <c r="L526">
        <v>0</v>
      </c>
      <c r="M526">
        <v>55</v>
      </c>
      <c r="N526">
        <v>3598</v>
      </c>
      <c r="O526">
        <v>0.625</v>
      </c>
      <c r="P526">
        <v>80</v>
      </c>
      <c r="Q526">
        <v>18</v>
      </c>
      <c r="R526">
        <v>27</v>
      </c>
      <c r="S526">
        <v>47</v>
      </c>
      <c r="T526">
        <v>50</v>
      </c>
      <c r="U526">
        <v>166.96</v>
      </c>
      <c r="V526">
        <v>48</v>
      </c>
      <c r="W526">
        <v>28.958333333333332</v>
      </c>
      <c r="X526">
        <v>35</v>
      </c>
      <c r="Y526">
        <v>246.28571428571428</v>
      </c>
      <c r="Z526">
        <v>47</v>
      </c>
      <c r="AA526">
        <v>514</v>
      </c>
      <c r="AB526">
        <v>38</v>
      </c>
      <c r="AC526">
        <v>301</v>
      </c>
      <c r="AD526">
        <v>0.43181818181818182</v>
      </c>
      <c r="AE526">
        <v>2</v>
      </c>
      <c r="AF526">
        <v>169</v>
      </c>
      <c r="AG526">
        <v>2.2727272727272728E-2</v>
      </c>
      <c r="AH526" s="4">
        <v>28</v>
      </c>
      <c r="AI526">
        <v>0.5957446808510638</v>
      </c>
      <c r="AJ526" s="4">
        <v>1</v>
      </c>
      <c r="AK526">
        <v>2.1276595744680851E-2</v>
      </c>
      <c r="AL526" s="4">
        <v>23</v>
      </c>
      <c r="AM526">
        <v>0.60526315789473684</v>
      </c>
      <c r="AN526" s="4">
        <v>3</v>
      </c>
      <c r="AO526">
        <v>7.8947368421052627E-2</v>
      </c>
      <c r="AP526" s="4">
        <v>0</v>
      </c>
      <c r="AQ526">
        <v>0</v>
      </c>
      <c r="AR526" s="4">
        <v>0</v>
      </c>
      <c r="AS526">
        <v>0</v>
      </c>
      <c r="AT526" s="4">
        <v>1</v>
      </c>
      <c r="AU526" s="4">
        <v>0</v>
      </c>
      <c r="AV526" s="4">
        <v>1</v>
      </c>
      <c r="AW526">
        <v>1.8333333333333333</v>
      </c>
      <c r="AX526" s="4">
        <f t="shared" si="8"/>
        <v>48</v>
      </c>
      <c r="AY526" s="4">
        <v>1</v>
      </c>
      <c r="AZ526" s="4">
        <v>33</v>
      </c>
    </row>
    <row r="527" spans="1:52" x14ac:dyDescent="0.25">
      <c r="A527" s="4">
        <v>2017</v>
      </c>
      <c r="B527" s="4" t="s">
        <v>294</v>
      </c>
      <c r="C527" t="s">
        <v>194</v>
      </c>
      <c r="D527" t="s">
        <v>209</v>
      </c>
      <c r="E527" t="s">
        <v>721</v>
      </c>
      <c r="F527" s="4">
        <v>81</v>
      </c>
      <c r="G527">
        <v>10</v>
      </c>
      <c r="H527">
        <v>2</v>
      </c>
      <c r="I527">
        <v>81</v>
      </c>
      <c r="J527">
        <v>4.4444444444444446</v>
      </c>
      <c r="K527">
        <v>0</v>
      </c>
      <c r="L527">
        <v>0</v>
      </c>
      <c r="M527">
        <v>77</v>
      </c>
      <c r="N527">
        <v>1285</v>
      </c>
      <c r="O527">
        <v>0.95061728395061729</v>
      </c>
      <c r="P527">
        <v>71</v>
      </c>
      <c r="Q527">
        <v>16</v>
      </c>
      <c r="R527">
        <v>34</v>
      </c>
      <c r="S527">
        <v>79</v>
      </c>
      <c r="T527">
        <v>28</v>
      </c>
      <c r="U527">
        <v>227.14285714285714</v>
      </c>
      <c r="V527">
        <v>26</v>
      </c>
      <c r="W527">
        <v>19.26923076923077</v>
      </c>
      <c r="X527">
        <v>50</v>
      </c>
      <c r="Y527">
        <v>139.1</v>
      </c>
      <c r="Z527">
        <v>24</v>
      </c>
      <c r="AA527">
        <v>430</v>
      </c>
      <c r="AB527">
        <v>53</v>
      </c>
      <c r="AC527">
        <v>162</v>
      </c>
      <c r="AD527">
        <v>0.65432098765432101</v>
      </c>
      <c r="AE527">
        <v>17</v>
      </c>
      <c r="AF527">
        <v>84</v>
      </c>
      <c r="AG527">
        <v>0.20987654320987653</v>
      </c>
      <c r="AH527" s="4">
        <v>17</v>
      </c>
      <c r="AI527">
        <v>0.70833333333333337</v>
      </c>
      <c r="AJ527" s="4">
        <v>4</v>
      </c>
      <c r="AK527">
        <v>0.16666666666666666</v>
      </c>
      <c r="AL527" s="4">
        <v>16</v>
      </c>
      <c r="AM527">
        <v>0.30188679245283018</v>
      </c>
      <c r="AN527" s="4">
        <v>4</v>
      </c>
      <c r="AO527">
        <v>7.5471698113207544E-2</v>
      </c>
      <c r="AP527" s="4">
        <v>1</v>
      </c>
      <c r="AQ527">
        <v>1.2345679012345678E-2</v>
      </c>
      <c r="AR527" s="4">
        <v>0</v>
      </c>
      <c r="AS527">
        <v>0</v>
      </c>
      <c r="AT527" s="4">
        <v>0</v>
      </c>
      <c r="AU527" s="4">
        <v>0</v>
      </c>
      <c r="AV527" s="4">
        <v>3</v>
      </c>
      <c r="AW527">
        <v>1.588235294117647</v>
      </c>
      <c r="AX527" s="4">
        <f t="shared" si="8"/>
        <v>51</v>
      </c>
      <c r="AY527" s="4">
        <v>0</v>
      </c>
      <c r="AZ527" s="4">
        <v>0</v>
      </c>
    </row>
    <row r="528" spans="1:52" x14ac:dyDescent="0.25">
      <c r="A528" s="4">
        <v>2017</v>
      </c>
      <c r="B528" s="4" t="s">
        <v>294</v>
      </c>
      <c r="C528" t="s">
        <v>194</v>
      </c>
      <c r="D528" t="s">
        <v>214</v>
      </c>
      <c r="E528" t="s">
        <v>726</v>
      </c>
      <c r="F528" s="4">
        <v>74</v>
      </c>
      <c r="G528">
        <v>8</v>
      </c>
      <c r="H528">
        <v>23</v>
      </c>
      <c r="I528">
        <v>74</v>
      </c>
      <c r="J528">
        <v>6.1486486486486482</v>
      </c>
      <c r="K528">
        <v>0</v>
      </c>
      <c r="L528">
        <v>0</v>
      </c>
      <c r="M528">
        <v>67</v>
      </c>
      <c r="N528">
        <v>1087</v>
      </c>
      <c r="O528">
        <v>0.90540540540540537</v>
      </c>
      <c r="P528">
        <v>68</v>
      </c>
      <c r="Q528">
        <v>23</v>
      </c>
      <c r="R528">
        <v>22</v>
      </c>
      <c r="S528">
        <v>61</v>
      </c>
      <c r="T528">
        <v>17</v>
      </c>
      <c r="U528">
        <v>244.70588235294119</v>
      </c>
      <c r="V528">
        <v>17</v>
      </c>
      <c r="W528">
        <v>33.588235294117645</v>
      </c>
      <c r="X528">
        <v>54</v>
      </c>
      <c r="Y528">
        <v>161.94444444444446</v>
      </c>
      <c r="Z528">
        <v>18</v>
      </c>
      <c r="AA528">
        <v>413</v>
      </c>
      <c r="AB528">
        <v>56</v>
      </c>
      <c r="AC528">
        <v>194</v>
      </c>
      <c r="AD528">
        <v>0.7567567567567568</v>
      </c>
      <c r="AE528">
        <v>8</v>
      </c>
      <c r="AF528">
        <v>107</v>
      </c>
      <c r="AG528">
        <v>0.10810810810810811</v>
      </c>
      <c r="AH528" s="4">
        <v>9</v>
      </c>
      <c r="AI528">
        <v>0.5</v>
      </c>
      <c r="AJ528" s="4">
        <v>3</v>
      </c>
      <c r="AK528">
        <v>0.16666666666666666</v>
      </c>
      <c r="AL528" s="4">
        <v>23</v>
      </c>
      <c r="AM528">
        <v>0.4107142857142857</v>
      </c>
      <c r="AN528" s="4">
        <v>4</v>
      </c>
      <c r="AO528">
        <v>7.1428571428571425E-2</v>
      </c>
      <c r="AP528" s="4">
        <v>0</v>
      </c>
      <c r="AQ528">
        <v>0</v>
      </c>
      <c r="AR528" s="4">
        <v>0</v>
      </c>
      <c r="AS528">
        <v>0</v>
      </c>
      <c r="AT528" s="4">
        <v>0</v>
      </c>
      <c r="AU528" s="4">
        <v>1</v>
      </c>
      <c r="AV528" s="4">
        <v>2</v>
      </c>
      <c r="AW528">
        <v>1.3703703703703705</v>
      </c>
      <c r="AX528" s="4">
        <f t="shared" si="8"/>
        <v>53.999999999999993</v>
      </c>
      <c r="AY528" s="4">
        <v>0</v>
      </c>
      <c r="AZ528" s="4">
        <v>0</v>
      </c>
    </row>
    <row r="529" spans="1:52" x14ac:dyDescent="0.25">
      <c r="A529" s="4">
        <v>2017</v>
      </c>
      <c r="B529" s="4" t="s">
        <v>294</v>
      </c>
      <c r="C529" t="s">
        <v>194</v>
      </c>
      <c r="D529" t="s">
        <v>216</v>
      </c>
      <c r="E529" t="s">
        <v>728</v>
      </c>
      <c r="F529" s="4">
        <v>65</v>
      </c>
      <c r="G529">
        <v>9</v>
      </c>
      <c r="H529">
        <v>2</v>
      </c>
      <c r="I529">
        <v>65</v>
      </c>
      <c r="J529">
        <v>7.3692307692307688</v>
      </c>
      <c r="K529">
        <v>6</v>
      </c>
      <c r="L529">
        <v>9.2307692307692313E-2</v>
      </c>
      <c r="M529">
        <v>52</v>
      </c>
      <c r="N529">
        <v>1750</v>
      </c>
      <c r="O529">
        <v>0.8</v>
      </c>
      <c r="P529">
        <v>52</v>
      </c>
      <c r="Q529">
        <v>20</v>
      </c>
      <c r="R529">
        <v>10</v>
      </c>
      <c r="S529">
        <v>104</v>
      </c>
      <c r="T529">
        <v>33</v>
      </c>
      <c r="U529">
        <v>245.93939393939394</v>
      </c>
      <c r="V529">
        <v>28</v>
      </c>
      <c r="W529">
        <v>76.392857142857139</v>
      </c>
      <c r="X529">
        <v>28</v>
      </c>
      <c r="Y529">
        <v>141.10714285714286</v>
      </c>
      <c r="Z529">
        <v>24</v>
      </c>
      <c r="AA529">
        <v>600</v>
      </c>
      <c r="AB529">
        <v>29</v>
      </c>
      <c r="AC529">
        <v>161</v>
      </c>
      <c r="AD529">
        <v>0.44615384615384618</v>
      </c>
      <c r="AE529">
        <v>7</v>
      </c>
      <c r="AF529">
        <v>45</v>
      </c>
      <c r="AG529">
        <v>0.1076923076923077</v>
      </c>
      <c r="AH529" s="4">
        <v>18</v>
      </c>
      <c r="AI529">
        <v>0.75</v>
      </c>
      <c r="AJ529" s="4">
        <v>5</v>
      </c>
      <c r="AK529">
        <v>0.20833333333333334</v>
      </c>
      <c r="AL529" s="4">
        <v>8</v>
      </c>
      <c r="AM529">
        <v>0.27586206896551724</v>
      </c>
      <c r="AN529" s="4">
        <v>0</v>
      </c>
      <c r="AO529">
        <v>0</v>
      </c>
      <c r="AP529" s="4">
        <v>0</v>
      </c>
      <c r="AQ529">
        <v>0</v>
      </c>
      <c r="AR529" s="4">
        <v>0</v>
      </c>
      <c r="AS529">
        <v>0</v>
      </c>
      <c r="AT529" s="4">
        <v>0</v>
      </c>
      <c r="AU529" s="4">
        <v>0</v>
      </c>
      <c r="AV529" s="4">
        <v>2</v>
      </c>
      <c r="AW529">
        <v>1.5853658536585367</v>
      </c>
      <c r="AX529" s="4">
        <f t="shared" si="8"/>
        <v>41</v>
      </c>
      <c r="AY529" s="4">
        <v>0</v>
      </c>
      <c r="AZ529" s="4">
        <v>0</v>
      </c>
    </row>
    <row r="530" spans="1:52" x14ac:dyDescent="0.25">
      <c r="A530" s="4">
        <v>2017</v>
      </c>
      <c r="B530" s="4" t="s">
        <v>294</v>
      </c>
      <c r="C530" t="s">
        <v>194</v>
      </c>
      <c r="D530" t="s">
        <v>217</v>
      </c>
      <c r="E530" t="s">
        <v>729</v>
      </c>
      <c r="F530" s="4">
        <v>60</v>
      </c>
      <c r="G530">
        <v>2</v>
      </c>
      <c r="H530">
        <v>1</v>
      </c>
      <c r="I530">
        <v>59</v>
      </c>
      <c r="J530">
        <v>3.593220338983051</v>
      </c>
      <c r="K530">
        <v>2</v>
      </c>
      <c r="L530">
        <v>3.3898305084745763E-2</v>
      </c>
      <c r="M530">
        <v>54</v>
      </c>
      <c r="N530">
        <v>719</v>
      </c>
      <c r="O530">
        <v>0.9</v>
      </c>
      <c r="P530">
        <v>38</v>
      </c>
      <c r="Q530">
        <v>15</v>
      </c>
      <c r="R530">
        <v>13</v>
      </c>
      <c r="S530">
        <v>62</v>
      </c>
      <c r="T530">
        <v>10</v>
      </c>
      <c r="U530">
        <v>137.5</v>
      </c>
      <c r="V530">
        <v>10</v>
      </c>
      <c r="W530">
        <v>44.6</v>
      </c>
      <c r="X530">
        <v>45</v>
      </c>
      <c r="Y530">
        <v>123.02222222222223</v>
      </c>
      <c r="Z530">
        <v>10</v>
      </c>
      <c r="AA530">
        <v>631</v>
      </c>
      <c r="AB530">
        <v>49</v>
      </c>
      <c r="AC530">
        <v>151</v>
      </c>
      <c r="AD530">
        <v>0.81666666666666665</v>
      </c>
      <c r="AE530">
        <v>18</v>
      </c>
      <c r="AF530">
        <v>77</v>
      </c>
      <c r="AG530">
        <v>0.3</v>
      </c>
      <c r="AH530" s="4">
        <v>6</v>
      </c>
      <c r="AI530">
        <v>0.6</v>
      </c>
      <c r="AJ530" s="4">
        <v>1</v>
      </c>
      <c r="AK530">
        <v>0.1</v>
      </c>
      <c r="AL530" s="4">
        <v>6</v>
      </c>
      <c r="AM530">
        <v>0.12244897959183673</v>
      </c>
      <c r="AN530" s="4">
        <v>2</v>
      </c>
      <c r="AO530">
        <v>4.0816326530612242E-2</v>
      </c>
      <c r="AP530" s="4">
        <v>0</v>
      </c>
      <c r="AQ530">
        <v>0</v>
      </c>
      <c r="AR530" s="4">
        <v>0</v>
      </c>
      <c r="AS530">
        <v>0</v>
      </c>
      <c r="AT530" s="4">
        <v>3</v>
      </c>
      <c r="AU530" s="4">
        <v>0</v>
      </c>
      <c r="AV530" s="4">
        <v>6</v>
      </c>
      <c r="AW530">
        <v>2.0689655172413794</v>
      </c>
      <c r="AX530" s="4">
        <f t="shared" si="8"/>
        <v>28.999999999999996</v>
      </c>
      <c r="AY530" s="4">
        <v>6</v>
      </c>
      <c r="AZ530" s="4">
        <v>61</v>
      </c>
    </row>
    <row r="531" spans="1:52" x14ac:dyDescent="0.25">
      <c r="A531" s="4">
        <v>2017</v>
      </c>
      <c r="B531" s="4" t="s">
        <v>294</v>
      </c>
      <c r="C531" t="s">
        <v>194</v>
      </c>
      <c r="D531" t="s">
        <v>227</v>
      </c>
      <c r="E531" t="s">
        <v>738</v>
      </c>
      <c r="F531" s="4">
        <v>59</v>
      </c>
      <c r="G531">
        <v>3</v>
      </c>
      <c r="H531">
        <v>20</v>
      </c>
      <c r="I531">
        <v>58</v>
      </c>
      <c r="J531">
        <v>8.7586206896551726</v>
      </c>
      <c r="K531">
        <v>4</v>
      </c>
      <c r="L531">
        <v>6.8965517241379309E-2</v>
      </c>
      <c r="M531">
        <v>47</v>
      </c>
      <c r="N531">
        <v>793</v>
      </c>
      <c r="O531">
        <v>0.79661016949152541</v>
      </c>
      <c r="P531">
        <v>42</v>
      </c>
      <c r="Q531">
        <v>37</v>
      </c>
      <c r="R531">
        <v>9</v>
      </c>
      <c r="S531">
        <v>83</v>
      </c>
      <c r="T531">
        <v>20</v>
      </c>
      <c r="U531">
        <v>181.95</v>
      </c>
      <c r="V531">
        <v>18</v>
      </c>
      <c r="W531">
        <v>33.611111111111114</v>
      </c>
      <c r="X531">
        <v>28</v>
      </c>
      <c r="Y531">
        <v>156</v>
      </c>
      <c r="Z531">
        <v>15</v>
      </c>
      <c r="AA531">
        <v>503</v>
      </c>
      <c r="AB531">
        <v>39</v>
      </c>
      <c r="AC531">
        <v>161</v>
      </c>
      <c r="AD531">
        <v>0.66101694915254239</v>
      </c>
      <c r="AE531">
        <v>18</v>
      </c>
      <c r="AF531">
        <v>138</v>
      </c>
      <c r="AG531">
        <v>0.30508474576271188</v>
      </c>
      <c r="AH531" s="4">
        <v>12</v>
      </c>
      <c r="AI531">
        <v>0.8</v>
      </c>
      <c r="AJ531" s="4">
        <v>2</v>
      </c>
      <c r="AK531">
        <v>0.13333333333333333</v>
      </c>
      <c r="AL531" s="4">
        <v>5</v>
      </c>
      <c r="AM531">
        <v>0.12820512820512819</v>
      </c>
      <c r="AN531" s="4">
        <v>3</v>
      </c>
      <c r="AO531">
        <v>7.6923076923076927E-2</v>
      </c>
      <c r="AP531" s="4">
        <v>0</v>
      </c>
      <c r="AQ531">
        <v>0</v>
      </c>
      <c r="AR531" s="4">
        <v>1</v>
      </c>
      <c r="AS531">
        <v>1.6949152542372881E-2</v>
      </c>
      <c r="AT531" s="4">
        <v>0</v>
      </c>
      <c r="AU531" s="4">
        <v>7</v>
      </c>
      <c r="AV531" s="4">
        <v>3</v>
      </c>
      <c r="AW531">
        <v>2.0344827586206895</v>
      </c>
      <c r="AX531" s="4">
        <f t="shared" si="8"/>
        <v>29.000000000000004</v>
      </c>
      <c r="AY531" s="4">
        <v>1</v>
      </c>
      <c r="AZ531" s="4">
        <v>88</v>
      </c>
    </row>
    <row r="532" spans="1:52" x14ac:dyDescent="0.25">
      <c r="A532" s="4">
        <v>2017</v>
      </c>
      <c r="B532" s="4" t="s">
        <v>294</v>
      </c>
      <c r="C532" t="s">
        <v>194</v>
      </c>
      <c r="D532" t="s">
        <v>289</v>
      </c>
      <c r="E532" t="s">
        <v>795</v>
      </c>
      <c r="F532" s="4">
        <v>59</v>
      </c>
      <c r="G532">
        <v>6</v>
      </c>
      <c r="H532">
        <v>3</v>
      </c>
      <c r="I532">
        <v>59</v>
      </c>
      <c r="J532">
        <v>5.6440677966101696</v>
      </c>
      <c r="K532">
        <v>0</v>
      </c>
      <c r="L532">
        <v>0</v>
      </c>
      <c r="M532">
        <v>57</v>
      </c>
      <c r="N532">
        <v>31</v>
      </c>
      <c r="O532">
        <v>0.96610169491525422</v>
      </c>
      <c r="P532">
        <v>53</v>
      </c>
      <c r="Q532">
        <v>22</v>
      </c>
      <c r="R532">
        <v>20</v>
      </c>
      <c r="S532">
        <v>86</v>
      </c>
      <c r="T532">
        <v>3</v>
      </c>
      <c r="U532">
        <v>217</v>
      </c>
      <c r="V532">
        <v>3</v>
      </c>
      <c r="W532">
        <v>58.666666666666664</v>
      </c>
      <c r="X532">
        <v>56</v>
      </c>
      <c r="Y532">
        <v>145.21428571428572</v>
      </c>
      <c r="Z532">
        <v>3</v>
      </c>
      <c r="AA532">
        <v>582</v>
      </c>
      <c r="AB532">
        <v>55</v>
      </c>
      <c r="AC532">
        <v>172</v>
      </c>
      <c r="AD532">
        <v>0.93220338983050843</v>
      </c>
      <c r="AE532">
        <v>8</v>
      </c>
      <c r="AF532">
        <v>98</v>
      </c>
      <c r="AG532">
        <v>0.13559322033898305</v>
      </c>
      <c r="AH532" s="4">
        <v>1</v>
      </c>
      <c r="AI532">
        <v>0.33333333333333331</v>
      </c>
      <c r="AJ532" s="4">
        <v>0</v>
      </c>
      <c r="AK532">
        <v>0</v>
      </c>
      <c r="AL532" s="4">
        <v>12</v>
      </c>
      <c r="AM532">
        <v>0.21818181818181817</v>
      </c>
      <c r="AN532" s="4">
        <v>6</v>
      </c>
      <c r="AO532">
        <v>0.10909090909090909</v>
      </c>
      <c r="AP532" s="4">
        <v>0</v>
      </c>
      <c r="AQ532">
        <v>0</v>
      </c>
      <c r="AR532" s="4">
        <v>0</v>
      </c>
      <c r="AS532">
        <v>0</v>
      </c>
      <c r="AT532" s="4">
        <v>0</v>
      </c>
      <c r="AU532" s="4">
        <v>0</v>
      </c>
      <c r="AV532" s="4">
        <v>1</v>
      </c>
      <c r="AW532">
        <v>1.7878787878787878</v>
      </c>
      <c r="AX532" s="4">
        <f t="shared" si="8"/>
        <v>33</v>
      </c>
      <c r="AY532" s="4">
        <v>0</v>
      </c>
      <c r="AZ532" s="4">
        <v>0</v>
      </c>
    </row>
    <row r="533" spans="1:52" x14ac:dyDescent="0.25">
      <c r="A533" s="4">
        <v>2017</v>
      </c>
      <c r="B533" s="4" t="s">
        <v>294</v>
      </c>
      <c r="C533" t="s">
        <v>194</v>
      </c>
      <c r="D533" t="s">
        <v>204</v>
      </c>
      <c r="E533" t="s">
        <v>716</v>
      </c>
      <c r="F533" s="4">
        <v>57</v>
      </c>
      <c r="G533">
        <v>6</v>
      </c>
      <c r="H533">
        <v>5</v>
      </c>
      <c r="I533">
        <v>57</v>
      </c>
      <c r="J533">
        <v>7.192982456140351</v>
      </c>
      <c r="K533">
        <v>0</v>
      </c>
      <c r="L533">
        <v>0</v>
      </c>
      <c r="M533">
        <v>54</v>
      </c>
      <c r="N533">
        <v>1673</v>
      </c>
      <c r="O533">
        <v>0.94736842105263153</v>
      </c>
      <c r="P533">
        <v>49</v>
      </c>
      <c r="Q533">
        <v>21</v>
      </c>
      <c r="R533">
        <v>17</v>
      </c>
      <c r="S533">
        <v>53</v>
      </c>
      <c r="T533">
        <v>15</v>
      </c>
      <c r="U533">
        <v>164.33333333333334</v>
      </c>
      <c r="V533">
        <v>14</v>
      </c>
      <c r="W533">
        <v>66.285714285714292</v>
      </c>
      <c r="X533">
        <v>42</v>
      </c>
      <c r="Y533">
        <v>122.42857142857143</v>
      </c>
      <c r="Z533">
        <v>15</v>
      </c>
      <c r="AA533">
        <v>383</v>
      </c>
      <c r="AB533">
        <v>42</v>
      </c>
      <c r="AC533">
        <v>147</v>
      </c>
      <c r="AD533">
        <v>0.73684210526315785</v>
      </c>
      <c r="AE533">
        <v>6</v>
      </c>
      <c r="AF533">
        <v>99</v>
      </c>
      <c r="AG533">
        <v>0.10526315789473684</v>
      </c>
      <c r="AH533" s="4">
        <v>7</v>
      </c>
      <c r="AI533">
        <v>0.46666666666666667</v>
      </c>
      <c r="AJ533" s="4">
        <v>0</v>
      </c>
      <c r="AK533">
        <v>0</v>
      </c>
      <c r="AL533" s="4">
        <v>13</v>
      </c>
      <c r="AM533">
        <v>0.30952380952380953</v>
      </c>
      <c r="AN533" s="4">
        <v>5</v>
      </c>
      <c r="AO533">
        <v>0.11904761904761904</v>
      </c>
      <c r="AP533" s="4">
        <v>1</v>
      </c>
      <c r="AQ533">
        <v>1.7543859649122806E-2</v>
      </c>
      <c r="AR533" s="4">
        <v>0</v>
      </c>
      <c r="AS533">
        <v>0</v>
      </c>
      <c r="AT533" s="4">
        <v>0</v>
      </c>
      <c r="AU533" s="4">
        <v>0</v>
      </c>
      <c r="AV533" s="4">
        <v>2</v>
      </c>
      <c r="AW533">
        <v>1.4615384615384615</v>
      </c>
      <c r="AX533" s="4">
        <f t="shared" si="8"/>
        <v>39</v>
      </c>
      <c r="AY533" s="4">
        <v>1</v>
      </c>
      <c r="AZ533" s="4">
        <v>101</v>
      </c>
    </row>
    <row r="534" spans="1:52" x14ac:dyDescent="0.25">
      <c r="A534" s="4">
        <v>2017</v>
      </c>
      <c r="B534" s="4" t="s">
        <v>294</v>
      </c>
      <c r="C534" t="s">
        <v>194</v>
      </c>
      <c r="D534" t="s">
        <v>199</v>
      </c>
      <c r="E534" t="s">
        <v>711</v>
      </c>
      <c r="F534" s="4">
        <v>47</v>
      </c>
      <c r="G534">
        <v>8</v>
      </c>
      <c r="H534">
        <v>20</v>
      </c>
      <c r="I534">
        <v>46</v>
      </c>
      <c r="J534">
        <v>32.695652173913047</v>
      </c>
      <c r="K534">
        <v>0</v>
      </c>
      <c r="L534">
        <v>0</v>
      </c>
      <c r="M534">
        <v>33</v>
      </c>
      <c r="N534">
        <v>1953</v>
      </c>
      <c r="O534">
        <v>0.7021276595744681</v>
      </c>
      <c r="P534">
        <v>44</v>
      </c>
      <c r="Q534">
        <v>38</v>
      </c>
      <c r="R534">
        <v>20</v>
      </c>
      <c r="S534">
        <v>106</v>
      </c>
      <c r="T534">
        <v>19</v>
      </c>
      <c r="U534">
        <v>212.21052631578948</v>
      </c>
      <c r="V534">
        <v>16</v>
      </c>
      <c r="W534">
        <v>22.625</v>
      </c>
      <c r="X534">
        <v>24</v>
      </c>
      <c r="Y534">
        <v>266.125</v>
      </c>
      <c r="Z534">
        <v>17</v>
      </c>
      <c r="AA534">
        <v>621</v>
      </c>
      <c r="AB534">
        <v>27</v>
      </c>
      <c r="AC534">
        <v>281</v>
      </c>
      <c r="AD534">
        <v>0.57446808510638303</v>
      </c>
      <c r="AE534">
        <v>2</v>
      </c>
      <c r="AF534">
        <v>386</v>
      </c>
      <c r="AG534">
        <v>4.2553191489361701E-2</v>
      </c>
      <c r="AH534" s="4">
        <v>10</v>
      </c>
      <c r="AI534">
        <v>0.58823529411764708</v>
      </c>
      <c r="AJ534" s="4">
        <v>2</v>
      </c>
      <c r="AK534">
        <v>0.11764705882352941</v>
      </c>
      <c r="AL534" s="4">
        <v>17</v>
      </c>
      <c r="AM534">
        <v>0.62962962962962965</v>
      </c>
      <c r="AN534" s="4">
        <v>1</v>
      </c>
      <c r="AO534">
        <v>3.7037037037037035E-2</v>
      </c>
      <c r="AP534" s="4">
        <v>0</v>
      </c>
      <c r="AQ534">
        <v>0</v>
      </c>
      <c r="AR534" s="4">
        <v>0</v>
      </c>
      <c r="AS534">
        <v>0</v>
      </c>
      <c r="AT534" s="4">
        <v>1</v>
      </c>
      <c r="AU534" s="4">
        <v>0</v>
      </c>
      <c r="AV534" s="4">
        <v>0</v>
      </c>
      <c r="AW534">
        <v>1.88</v>
      </c>
      <c r="AX534" s="4">
        <f t="shared" si="8"/>
        <v>25</v>
      </c>
      <c r="AY534" s="4">
        <v>0</v>
      </c>
      <c r="AZ534" s="4">
        <v>0</v>
      </c>
    </row>
    <row r="535" spans="1:52" x14ac:dyDescent="0.25">
      <c r="A535" s="4">
        <v>2017</v>
      </c>
      <c r="B535" s="4" t="s">
        <v>294</v>
      </c>
      <c r="C535" t="s">
        <v>194</v>
      </c>
      <c r="D535" t="s">
        <v>233</v>
      </c>
      <c r="E535" t="s">
        <v>744</v>
      </c>
      <c r="F535" s="4">
        <v>43</v>
      </c>
      <c r="G535">
        <v>4</v>
      </c>
      <c r="H535">
        <v>6</v>
      </c>
      <c r="I535">
        <v>42</v>
      </c>
      <c r="J535">
        <v>11.071428571428571</v>
      </c>
      <c r="K535">
        <v>2</v>
      </c>
      <c r="L535">
        <v>4.7619047619047616E-2</v>
      </c>
      <c r="M535">
        <v>38</v>
      </c>
      <c r="N535">
        <v>1291</v>
      </c>
      <c r="O535">
        <v>0.88372093023255816</v>
      </c>
      <c r="P535">
        <v>29</v>
      </c>
      <c r="Q535">
        <v>22</v>
      </c>
      <c r="R535">
        <v>13</v>
      </c>
      <c r="S535">
        <v>32</v>
      </c>
      <c r="T535">
        <v>11</v>
      </c>
      <c r="U535">
        <v>155.72727272727272</v>
      </c>
      <c r="V535">
        <v>9</v>
      </c>
      <c r="W535">
        <v>77.666666666666671</v>
      </c>
      <c r="X535">
        <v>28</v>
      </c>
      <c r="Y535">
        <v>129.53571428571428</v>
      </c>
      <c r="Z535">
        <v>11</v>
      </c>
      <c r="AA535">
        <v>473</v>
      </c>
      <c r="AB535">
        <v>31</v>
      </c>
      <c r="AC535">
        <v>145</v>
      </c>
      <c r="AD535">
        <v>0.72093023255813948</v>
      </c>
      <c r="AE535">
        <v>14</v>
      </c>
      <c r="AF535">
        <v>96</v>
      </c>
      <c r="AG535">
        <v>0.32558139534883723</v>
      </c>
      <c r="AH535" s="4">
        <v>1</v>
      </c>
      <c r="AI535">
        <v>9.0909090909090912E-2</v>
      </c>
      <c r="AJ535" s="4">
        <v>3</v>
      </c>
      <c r="AK535">
        <v>0.27272727272727271</v>
      </c>
      <c r="AL535" s="4">
        <v>4</v>
      </c>
      <c r="AM535">
        <v>0.12903225806451613</v>
      </c>
      <c r="AN535" s="4">
        <v>3</v>
      </c>
      <c r="AO535">
        <v>9.6774193548387094E-2</v>
      </c>
      <c r="AP535" s="4">
        <v>0</v>
      </c>
      <c r="AQ535">
        <v>0</v>
      </c>
      <c r="AR535" s="4">
        <v>0</v>
      </c>
      <c r="AS535">
        <v>0</v>
      </c>
      <c r="AT535" s="4">
        <v>0</v>
      </c>
      <c r="AU535" s="4">
        <v>2</v>
      </c>
      <c r="AV535" s="4">
        <v>3</v>
      </c>
      <c r="AW535">
        <v>1.9545454545454546</v>
      </c>
      <c r="AX535" s="4">
        <f t="shared" si="8"/>
        <v>22</v>
      </c>
      <c r="AY535" s="4">
        <v>8</v>
      </c>
      <c r="AZ535" s="4">
        <v>44</v>
      </c>
    </row>
    <row r="536" spans="1:52" x14ac:dyDescent="0.25">
      <c r="A536" s="4">
        <v>2017</v>
      </c>
      <c r="B536" s="4" t="s">
        <v>294</v>
      </c>
      <c r="C536" t="s">
        <v>194</v>
      </c>
      <c r="D536" t="s">
        <v>314</v>
      </c>
      <c r="E536" t="s">
        <v>819</v>
      </c>
      <c r="F536" s="4">
        <v>35</v>
      </c>
      <c r="G536">
        <v>3</v>
      </c>
      <c r="H536">
        <v>0</v>
      </c>
      <c r="I536">
        <v>35</v>
      </c>
      <c r="J536">
        <v>7.0857142857142854</v>
      </c>
      <c r="K536">
        <v>0</v>
      </c>
      <c r="L536">
        <v>0</v>
      </c>
      <c r="M536">
        <v>32</v>
      </c>
      <c r="N536">
        <v>356</v>
      </c>
      <c r="O536">
        <v>0.91428571428571426</v>
      </c>
      <c r="P536">
        <v>27</v>
      </c>
      <c r="Q536">
        <v>16</v>
      </c>
      <c r="R536">
        <v>15</v>
      </c>
      <c r="S536">
        <v>31</v>
      </c>
      <c r="T536">
        <v>6</v>
      </c>
      <c r="U536">
        <v>195</v>
      </c>
      <c r="V536">
        <v>6</v>
      </c>
      <c r="W536">
        <v>10.333333333333334</v>
      </c>
      <c r="X536">
        <v>25</v>
      </c>
      <c r="Y536">
        <v>132.72</v>
      </c>
      <c r="Z536">
        <v>5</v>
      </c>
      <c r="AA536">
        <v>510</v>
      </c>
      <c r="AB536">
        <v>29</v>
      </c>
      <c r="AC536">
        <v>147</v>
      </c>
      <c r="AD536">
        <v>0.82857142857142863</v>
      </c>
      <c r="AE536">
        <v>10</v>
      </c>
      <c r="AF536">
        <v>99</v>
      </c>
      <c r="AG536">
        <v>0.2857142857142857</v>
      </c>
      <c r="AH536" s="4">
        <v>2</v>
      </c>
      <c r="AI536">
        <v>0.4</v>
      </c>
      <c r="AJ536" s="4">
        <v>0</v>
      </c>
      <c r="AK536">
        <v>0</v>
      </c>
      <c r="AL536" s="4">
        <v>6</v>
      </c>
      <c r="AM536">
        <v>0.20689655172413793</v>
      </c>
      <c r="AN536" s="4">
        <v>3</v>
      </c>
      <c r="AO536">
        <v>0.10344827586206896</v>
      </c>
      <c r="AP536" s="4">
        <v>1</v>
      </c>
      <c r="AQ536">
        <v>2.8571428571428571E-2</v>
      </c>
      <c r="AR536" s="4">
        <v>1</v>
      </c>
      <c r="AS536">
        <v>2.8571428571428571E-2</v>
      </c>
      <c r="AT536" s="4">
        <v>0</v>
      </c>
      <c r="AU536" s="4">
        <v>0</v>
      </c>
      <c r="AV536" s="4">
        <v>1</v>
      </c>
      <c r="AW536">
        <v>1.8421052631578947</v>
      </c>
      <c r="AX536" s="4">
        <f t="shared" si="8"/>
        <v>19</v>
      </c>
      <c r="AY536" s="4">
        <v>0</v>
      </c>
      <c r="AZ536" s="4">
        <v>0</v>
      </c>
    </row>
    <row r="537" spans="1:52" x14ac:dyDescent="0.25">
      <c r="A537" s="4">
        <v>2017</v>
      </c>
      <c r="B537" s="4" t="s">
        <v>294</v>
      </c>
      <c r="C537" t="s">
        <v>194</v>
      </c>
      <c r="D537" t="s">
        <v>220</v>
      </c>
      <c r="E537" t="s">
        <v>627</v>
      </c>
      <c r="F537" s="4">
        <v>33</v>
      </c>
      <c r="G537">
        <v>0</v>
      </c>
      <c r="H537">
        <v>0</v>
      </c>
      <c r="I537">
        <v>33</v>
      </c>
      <c r="J537">
        <v>2.8181818181818183</v>
      </c>
      <c r="K537">
        <v>0</v>
      </c>
      <c r="L537">
        <v>0</v>
      </c>
      <c r="M537">
        <v>30</v>
      </c>
      <c r="N537">
        <v>1850</v>
      </c>
      <c r="O537">
        <v>0.90909090909090906</v>
      </c>
      <c r="P537">
        <v>21</v>
      </c>
      <c r="Q537">
        <v>12</v>
      </c>
      <c r="R537">
        <v>2</v>
      </c>
      <c r="S537">
        <v>122</v>
      </c>
      <c r="T537">
        <v>13</v>
      </c>
      <c r="U537">
        <v>157.23076923076923</v>
      </c>
      <c r="V537">
        <v>13</v>
      </c>
      <c r="W537">
        <v>45.92307692307692</v>
      </c>
      <c r="X537">
        <v>19</v>
      </c>
      <c r="Y537">
        <v>63.631578947368418</v>
      </c>
      <c r="Z537">
        <v>11</v>
      </c>
      <c r="AA537">
        <v>413</v>
      </c>
      <c r="AB537">
        <v>20</v>
      </c>
      <c r="AC537">
        <v>88</v>
      </c>
      <c r="AD537">
        <v>0.60606060606060608</v>
      </c>
      <c r="AE537">
        <v>6</v>
      </c>
      <c r="AF537">
        <v>20</v>
      </c>
      <c r="AG537">
        <v>0.18181818181818182</v>
      </c>
      <c r="AH537" s="4">
        <v>9</v>
      </c>
      <c r="AI537">
        <v>0.81818181818181823</v>
      </c>
      <c r="AJ537" s="4">
        <v>0</v>
      </c>
      <c r="AK537">
        <v>0</v>
      </c>
      <c r="AL537" s="4">
        <v>1</v>
      </c>
      <c r="AM537">
        <v>0.05</v>
      </c>
      <c r="AN537" s="4">
        <v>1</v>
      </c>
      <c r="AO537">
        <v>0.05</v>
      </c>
      <c r="AP537" s="4">
        <v>0</v>
      </c>
      <c r="AQ537">
        <v>0</v>
      </c>
      <c r="AR537" s="4">
        <v>0</v>
      </c>
      <c r="AS537">
        <v>0</v>
      </c>
      <c r="AT537" s="4">
        <v>0</v>
      </c>
      <c r="AU537" s="4">
        <v>0</v>
      </c>
      <c r="AV537" s="4">
        <v>2</v>
      </c>
      <c r="AW537">
        <v>1.65</v>
      </c>
      <c r="AX537" s="4">
        <f t="shared" si="8"/>
        <v>20</v>
      </c>
      <c r="AY537" s="4">
        <v>3</v>
      </c>
      <c r="AZ537" s="4">
        <v>56</v>
      </c>
    </row>
    <row r="538" spans="1:52" x14ac:dyDescent="0.25">
      <c r="A538" s="4">
        <v>2017</v>
      </c>
      <c r="B538" s="4" t="s">
        <v>294</v>
      </c>
      <c r="C538" t="s">
        <v>194</v>
      </c>
      <c r="D538" t="s">
        <v>212</v>
      </c>
      <c r="E538" t="s">
        <v>724</v>
      </c>
      <c r="F538" s="4">
        <v>29</v>
      </c>
      <c r="G538">
        <v>4</v>
      </c>
      <c r="H538">
        <v>3</v>
      </c>
      <c r="I538">
        <v>29</v>
      </c>
      <c r="J538">
        <v>7.5862068965517242</v>
      </c>
      <c r="K538">
        <v>0</v>
      </c>
      <c r="L538">
        <v>0</v>
      </c>
      <c r="M538">
        <v>24</v>
      </c>
      <c r="N538">
        <v>521</v>
      </c>
      <c r="O538">
        <v>0.82758620689655171</v>
      </c>
      <c r="P538">
        <v>24</v>
      </c>
      <c r="Q538">
        <v>25</v>
      </c>
      <c r="R538">
        <v>9</v>
      </c>
      <c r="S538">
        <v>85</v>
      </c>
      <c r="T538">
        <v>4</v>
      </c>
      <c r="U538">
        <v>182</v>
      </c>
      <c r="V538">
        <v>4</v>
      </c>
      <c r="W538">
        <v>129.25</v>
      </c>
      <c r="X538">
        <v>23</v>
      </c>
      <c r="Y538">
        <v>143</v>
      </c>
      <c r="Z538">
        <v>4</v>
      </c>
      <c r="AA538">
        <v>364</v>
      </c>
      <c r="AB538">
        <v>25</v>
      </c>
      <c r="AC538">
        <v>183</v>
      </c>
      <c r="AD538">
        <v>0.86206896551724133</v>
      </c>
      <c r="AE538">
        <v>5</v>
      </c>
      <c r="AF538">
        <v>77</v>
      </c>
      <c r="AG538">
        <v>0.17241379310344829</v>
      </c>
      <c r="AH538" s="4">
        <v>2</v>
      </c>
      <c r="AI538">
        <v>0.5</v>
      </c>
      <c r="AJ538" s="4">
        <v>0</v>
      </c>
      <c r="AK538">
        <v>0</v>
      </c>
      <c r="AL538" s="4">
        <v>7</v>
      </c>
      <c r="AM538">
        <v>0.28000000000000003</v>
      </c>
      <c r="AN538" s="4">
        <v>3</v>
      </c>
      <c r="AO538">
        <v>0.12</v>
      </c>
      <c r="AP538" s="4">
        <v>0</v>
      </c>
      <c r="AQ538">
        <v>0</v>
      </c>
      <c r="AR538" s="4">
        <v>0</v>
      </c>
      <c r="AS538">
        <v>0</v>
      </c>
      <c r="AT538" s="4">
        <v>1</v>
      </c>
      <c r="AU538" s="4">
        <v>0</v>
      </c>
      <c r="AV538" s="4">
        <v>2</v>
      </c>
      <c r="AW538">
        <v>1.5263157894736843</v>
      </c>
      <c r="AX538" s="4">
        <f t="shared" si="8"/>
        <v>19</v>
      </c>
      <c r="AY538" s="4">
        <v>0</v>
      </c>
      <c r="AZ538" s="4">
        <v>0</v>
      </c>
    </row>
    <row r="539" spans="1:52" x14ac:dyDescent="0.25">
      <c r="A539" s="4">
        <v>2017</v>
      </c>
      <c r="B539" s="4" t="s">
        <v>294</v>
      </c>
      <c r="C539" t="s">
        <v>194</v>
      </c>
      <c r="D539" t="s">
        <v>222</v>
      </c>
      <c r="E539" t="s">
        <v>733</v>
      </c>
      <c r="F539" s="4">
        <v>28</v>
      </c>
      <c r="G539">
        <v>4</v>
      </c>
      <c r="H539">
        <v>1</v>
      </c>
      <c r="I539">
        <v>28</v>
      </c>
      <c r="J539">
        <v>6.6785714285714288</v>
      </c>
      <c r="K539">
        <v>0</v>
      </c>
      <c r="L539">
        <v>0</v>
      </c>
      <c r="M539">
        <v>28</v>
      </c>
      <c r="N539">
        <v>18</v>
      </c>
      <c r="O539">
        <v>1</v>
      </c>
      <c r="P539">
        <v>10</v>
      </c>
      <c r="Q539">
        <v>19</v>
      </c>
      <c r="R539">
        <v>5</v>
      </c>
      <c r="S539">
        <v>19</v>
      </c>
      <c r="T539">
        <v>1</v>
      </c>
      <c r="U539">
        <v>603</v>
      </c>
      <c r="V539">
        <v>0</v>
      </c>
      <c r="W539">
        <v>0</v>
      </c>
      <c r="X539">
        <v>24</v>
      </c>
      <c r="Y539">
        <v>55.916666666666664</v>
      </c>
      <c r="Z539">
        <v>1</v>
      </c>
      <c r="AA539">
        <v>1175</v>
      </c>
      <c r="AB539">
        <v>27</v>
      </c>
      <c r="AC539">
        <v>73</v>
      </c>
      <c r="AD539">
        <v>0.9642857142857143</v>
      </c>
      <c r="AE539">
        <v>19</v>
      </c>
      <c r="AF539">
        <v>65</v>
      </c>
      <c r="AG539">
        <v>0.6785714285714286</v>
      </c>
      <c r="AH539" s="4">
        <v>0</v>
      </c>
      <c r="AI539">
        <v>0</v>
      </c>
      <c r="AJ539" s="4">
        <v>0</v>
      </c>
      <c r="AK539">
        <v>0</v>
      </c>
      <c r="AL539" s="4">
        <v>1</v>
      </c>
      <c r="AM539">
        <v>3.7037037037037035E-2</v>
      </c>
      <c r="AN539" s="4">
        <v>0</v>
      </c>
      <c r="AO539">
        <v>0</v>
      </c>
      <c r="AP539" s="4">
        <v>0</v>
      </c>
      <c r="AQ539">
        <v>0</v>
      </c>
      <c r="AR539" s="4">
        <v>0</v>
      </c>
      <c r="AS539">
        <v>0</v>
      </c>
      <c r="AT539" s="4">
        <v>0</v>
      </c>
      <c r="AU539" s="4">
        <v>0</v>
      </c>
      <c r="AV539" s="4">
        <v>0</v>
      </c>
      <c r="AW539">
        <v>1.8666666666666667</v>
      </c>
      <c r="AX539" s="4">
        <f t="shared" si="8"/>
        <v>15</v>
      </c>
      <c r="AY539" s="4">
        <v>0</v>
      </c>
      <c r="AZ539" s="4">
        <v>0</v>
      </c>
    </row>
    <row r="540" spans="1:52" x14ac:dyDescent="0.25">
      <c r="A540" s="4">
        <v>2017</v>
      </c>
      <c r="B540" s="4" t="s">
        <v>294</v>
      </c>
      <c r="C540" t="s">
        <v>194</v>
      </c>
      <c r="D540" t="s">
        <v>228</v>
      </c>
      <c r="E540" t="s">
        <v>739</v>
      </c>
      <c r="F540" s="4">
        <v>26</v>
      </c>
      <c r="G540">
        <v>0</v>
      </c>
      <c r="H540">
        <v>0</v>
      </c>
      <c r="I540">
        <v>26</v>
      </c>
      <c r="J540">
        <v>10</v>
      </c>
      <c r="K540">
        <v>2</v>
      </c>
      <c r="L540">
        <v>7.6923076923076927E-2</v>
      </c>
      <c r="M540">
        <v>23</v>
      </c>
      <c r="N540">
        <v>27</v>
      </c>
      <c r="O540">
        <v>0.88461538461538458</v>
      </c>
      <c r="P540">
        <v>7</v>
      </c>
      <c r="Q540">
        <v>22</v>
      </c>
      <c r="R540">
        <v>2</v>
      </c>
      <c r="S540">
        <v>51</v>
      </c>
      <c r="T540">
        <v>0</v>
      </c>
      <c r="U540">
        <v>0</v>
      </c>
      <c r="V540">
        <v>0</v>
      </c>
      <c r="W540">
        <v>0</v>
      </c>
      <c r="X540">
        <v>22</v>
      </c>
      <c r="Y540">
        <v>55.909090909090907</v>
      </c>
      <c r="Z540">
        <v>0</v>
      </c>
      <c r="AA540">
        <v>0</v>
      </c>
      <c r="AB540">
        <v>26</v>
      </c>
      <c r="AC540">
        <v>85</v>
      </c>
      <c r="AD540">
        <v>1</v>
      </c>
      <c r="AE540">
        <v>16</v>
      </c>
      <c r="AF540">
        <v>51</v>
      </c>
      <c r="AG540">
        <v>0.61538461538461542</v>
      </c>
      <c r="AH540" s="4">
        <v>0</v>
      </c>
      <c r="AI540">
        <v>0</v>
      </c>
      <c r="AJ540" s="4">
        <v>0</v>
      </c>
      <c r="AK540">
        <v>0</v>
      </c>
      <c r="AL540" s="4">
        <v>2</v>
      </c>
      <c r="AM540">
        <v>7.6923076923076927E-2</v>
      </c>
      <c r="AN540" s="4">
        <v>2</v>
      </c>
      <c r="AO540">
        <v>7.6923076923076927E-2</v>
      </c>
      <c r="AP540" s="4">
        <v>0</v>
      </c>
      <c r="AQ540">
        <v>0</v>
      </c>
      <c r="AR540" s="4">
        <v>0</v>
      </c>
      <c r="AS540">
        <v>0</v>
      </c>
      <c r="AT540" s="4">
        <v>0</v>
      </c>
      <c r="AU540" s="4">
        <v>0</v>
      </c>
      <c r="AV540" s="4">
        <v>0</v>
      </c>
      <c r="AW540">
        <v>2.3636363636363638</v>
      </c>
      <c r="AX540" s="4">
        <f t="shared" si="8"/>
        <v>11</v>
      </c>
      <c r="AY540" s="4">
        <v>0</v>
      </c>
      <c r="AZ540" s="4">
        <v>0</v>
      </c>
    </row>
    <row r="541" spans="1:52" x14ac:dyDescent="0.25">
      <c r="A541" s="4">
        <v>2017</v>
      </c>
      <c r="B541" s="4" t="s">
        <v>294</v>
      </c>
      <c r="C541" t="s">
        <v>194</v>
      </c>
      <c r="D541" t="s">
        <v>315</v>
      </c>
      <c r="E541" t="s">
        <v>820</v>
      </c>
      <c r="F541" s="4">
        <v>24</v>
      </c>
      <c r="G541">
        <v>4</v>
      </c>
      <c r="H541">
        <v>4</v>
      </c>
      <c r="I541">
        <v>24</v>
      </c>
      <c r="J541">
        <v>6.5</v>
      </c>
      <c r="K541">
        <v>0</v>
      </c>
      <c r="L541">
        <v>0</v>
      </c>
      <c r="M541">
        <v>19</v>
      </c>
      <c r="N541">
        <v>1437</v>
      </c>
      <c r="O541">
        <v>0.79166666666666663</v>
      </c>
      <c r="P541">
        <v>23</v>
      </c>
      <c r="Q541">
        <v>18</v>
      </c>
      <c r="R541">
        <v>5</v>
      </c>
      <c r="S541">
        <v>69</v>
      </c>
      <c r="T541">
        <v>13</v>
      </c>
      <c r="U541">
        <v>178.53846153846155</v>
      </c>
      <c r="V541">
        <v>10</v>
      </c>
      <c r="W541">
        <v>53.9</v>
      </c>
      <c r="X541">
        <v>11</v>
      </c>
      <c r="Y541">
        <v>153</v>
      </c>
      <c r="Z541">
        <v>12</v>
      </c>
      <c r="AA541">
        <v>554</v>
      </c>
      <c r="AB541">
        <v>11</v>
      </c>
      <c r="AC541">
        <v>167</v>
      </c>
      <c r="AD541">
        <v>0.45833333333333331</v>
      </c>
      <c r="AE541">
        <v>2</v>
      </c>
      <c r="AF541">
        <v>64</v>
      </c>
      <c r="AG541">
        <v>8.3333333333333329E-2</v>
      </c>
      <c r="AH541" s="4">
        <v>7</v>
      </c>
      <c r="AI541">
        <v>0.58333333333333337</v>
      </c>
      <c r="AJ541" s="4">
        <v>0</v>
      </c>
      <c r="AK541">
        <v>0</v>
      </c>
      <c r="AL541" s="4">
        <v>5</v>
      </c>
      <c r="AM541">
        <v>0.45454545454545453</v>
      </c>
      <c r="AN541" s="4">
        <v>0</v>
      </c>
      <c r="AO541">
        <v>0</v>
      </c>
      <c r="AP541" s="4">
        <v>0</v>
      </c>
      <c r="AQ541">
        <v>0</v>
      </c>
      <c r="AR541" s="4">
        <v>0</v>
      </c>
      <c r="AS541">
        <v>0</v>
      </c>
      <c r="AT541" s="4">
        <v>0</v>
      </c>
      <c r="AU541" s="4">
        <v>0</v>
      </c>
      <c r="AV541" s="4">
        <v>0</v>
      </c>
      <c r="AW541">
        <v>1.2</v>
      </c>
      <c r="AX541" s="4">
        <f t="shared" si="8"/>
        <v>20</v>
      </c>
      <c r="AY541" s="4">
        <v>1</v>
      </c>
      <c r="AZ541" s="4">
        <v>3</v>
      </c>
    </row>
    <row r="542" spans="1:52" x14ac:dyDescent="0.25">
      <c r="A542" s="4">
        <v>2017</v>
      </c>
      <c r="B542" s="4" t="s">
        <v>294</v>
      </c>
      <c r="C542" t="s">
        <v>194</v>
      </c>
      <c r="D542" t="s">
        <v>139</v>
      </c>
      <c r="E542" t="s">
        <v>655</v>
      </c>
      <c r="F542" s="4">
        <v>23</v>
      </c>
      <c r="G542">
        <v>0</v>
      </c>
      <c r="H542">
        <v>0</v>
      </c>
      <c r="I542">
        <v>23</v>
      </c>
      <c r="J542">
        <v>2.2608695652173911</v>
      </c>
      <c r="K542">
        <v>2</v>
      </c>
      <c r="L542">
        <v>8.6956521739130432E-2</v>
      </c>
      <c r="M542">
        <v>16</v>
      </c>
      <c r="N542">
        <v>399</v>
      </c>
      <c r="O542">
        <v>0.69565217391304346</v>
      </c>
      <c r="P542">
        <v>9</v>
      </c>
      <c r="Q542">
        <v>24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20</v>
      </c>
      <c r="Y542">
        <v>64.099999999999994</v>
      </c>
      <c r="Z542">
        <v>0</v>
      </c>
      <c r="AA542">
        <v>0</v>
      </c>
      <c r="AB542">
        <v>22</v>
      </c>
      <c r="AC542">
        <v>79</v>
      </c>
      <c r="AD542">
        <v>0.95652173913043481</v>
      </c>
      <c r="AE542">
        <v>18</v>
      </c>
      <c r="AF542">
        <v>71</v>
      </c>
      <c r="AG542">
        <v>0.78260869565217395</v>
      </c>
      <c r="AH542" s="4">
        <v>0</v>
      </c>
      <c r="AI542">
        <v>0</v>
      </c>
      <c r="AJ542" s="4">
        <v>0</v>
      </c>
      <c r="AK542">
        <v>0</v>
      </c>
      <c r="AL542" s="4">
        <v>0</v>
      </c>
      <c r="AM542">
        <v>0</v>
      </c>
      <c r="AN542" s="4">
        <v>0</v>
      </c>
      <c r="AO542">
        <v>0</v>
      </c>
      <c r="AP542" s="4">
        <v>0</v>
      </c>
      <c r="AQ542">
        <v>0</v>
      </c>
      <c r="AR542" s="4">
        <v>0</v>
      </c>
      <c r="AS542">
        <v>0</v>
      </c>
      <c r="AT542" s="4">
        <v>1</v>
      </c>
      <c r="AU542" s="4">
        <v>0</v>
      </c>
      <c r="AV542" s="4">
        <v>2</v>
      </c>
      <c r="AW542">
        <v>2.2999999999999998</v>
      </c>
      <c r="AX542" s="4">
        <f t="shared" si="8"/>
        <v>10</v>
      </c>
      <c r="AY542" s="4">
        <v>0</v>
      </c>
      <c r="AZ542" s="4">
        <v>0</v>
      </c>
    </row>
    <row r="543" spans="1:52" x14ac:dyDescent="0.25">
      <c r="A543" s="4">
        <v>2017</v>
      </c>
      <c r="B543" s="4" t="s">
        <v>294</v>
      </c>
      <c r="C543" t="s">
        <v>194</v>
      </c>
      <c r="D543" t="s">
        <v>226</v>
      </c>
      <c r="E543" t="s">
        <v>737</v>
      </c>
      <c r="F543" s="4">
        <v>22</v>
      </c>
      <c r="G543">
        <v>9</v>
      </c>
      <c r="H543">
        <v>3</v>
      </c>
      <c r="I543">
        <v>22</v>
      </c>
      <c r="J543">
        <v>9.045454545454545</v>
      </c>
      <c r="K543">
        <v>0</v>
      </c>
      <c r="L543">
        <v>0</v>
      </c>
      <c r="M543">
        <v>18</v>
      </c>
      <c r="N543">
        <v>1956</v>
      </c>
      <c r="O543">
        <v>0.81818181818181823</v>
      </c>
      <c r="P543">
        <v>20</v>
      </c>
      <c r="Q543">
        <v>26</v>
      </c>
      <c r="R543">
        <v>8</v>
      </c>
      <c r="S543">
        <v>57</v>
      </c>
      <c r="T543">
        <v>8</v>
      </c>
      <c r="U543">
        <v>177.625</v>
      </c>
      <c r="V543">
        <v>8</v>
      </c>
      <c r="W543">
        <v>80.25</v>
      </c>
      <c r="X543">
        <v>14</v>
      </c>
      <c r="Y543">
        <v>160.42857142857142</v>
      </c>
      <c r="Z543">
        <v>7</v>
      </c>
      <c r="AA543">
        <v>427</v>
      </c>
      <c r="AB543">
        <v>14</v>
      </c>
      <c r="AC543">
        <v>227</v>
      </c>
      <c r="AD543">
        <v>0.63636363636363635</v>
      </c>
      <c r="AE543">
        <v>0</v>
      </c>
      <c r="AF543">
        <v>0</v>
      </c>
      <c r="AG543">
        <v>0</v>
      </c>
      <c r="AH543" s="4">
        <v>3</v>
      </c>
      <c r="AI543">
        <v>0.42857142857142855</v>
      </c>
      <c r="AJ543" s="4">
        <v>1</v>
      </c>
      <c r="AK543">
        <v>0.14285714285714285</v>
      </c>
      <c r="AL543" s="4">
        <v>6</v>
      </c>
      <c r="AM543">
        <v>0.42857142857142855</v>
      </c>
      <c r="AN543" s="4">
        <v>0</v>
      </c>
      <c r="AO543">
        <v>0</v>
      </c>
      <c r="AP543" s="4">
        <v>0</v>
      </c>
      <c r="AQ543">
        <v>0</v>
      </c>
      <c r="AR543" s="4">
        <v>0</v>
      </c>
      <c r="AS543">
        <v>0</v>
      </c>
      <c r="AT543" s="4">
        <v>0</v>
      </c>
      <c r="AU543" s="4">
        <v>0</v>
      </c>
      <c r="AV543" s="4">
        <v>2</v>
      </c>
      <c r="AW543">
        <v>1.375</v>
      </c>
      <c r="AX543" s="4">
        <f t="shared" si="8"/>
        <v>16</v>
      </c>
      <c r="AY543" s="4">
        <v>0</v>
      </c>
      <c r="AZ543" s="4">
        <v>0</v>
      </c>
    </row>
    <row r="544" spans="1:52" x14ac:dyDescent="0.25">
      <c r="A544" s="4">
        <v>2017</v>
      </c>
      <c r="B544" s="4" t="s">
        <v>294</v>
      </c>
      <c r="C544" t="s">
        <v>194</v>
      </c>
      <c r="D544" t="s">
        <v>218</v>
      </c>
      <c r="E544" t="s">
        <v>730</v>
      </c>
      <c r="F544" s="4">
        <v>22</v>
      </c>
      <c r="G544">
        <v>2</v>
      </c>
      <c r="H544">
        <v>3</v>
      </c>
      <c r="I544">
        <v>22</v>
      </c>
      <c r="J544">
        <v>6.5</v>
      </c>
      <c r="K544">
        <v>0</v>
      </c>
      <c r="L544">
        <v>0</v>
      </c>
      <c r="M544">
        <v>20</v>
      </c>
      <c r="N544">
        <v>2848</v>
      </c>
      <c r="O544">
        <v>0.90909090909090906</v>
      </c>
      <c r="P544">
        <v>20</v>
      </c>
      <c r="Q544">
        <v>16</v>
      </c>
      <c r="R544">
        <v>6</v>
      </c>
      <c r="S544">
        <v>68</v>
      </c>
      <c r="T544">
        <v>13</v>
      </c>
      <c r="U544">
        <v>177.92307692307693</v>
      </c>
      <c r="V544">
        <v>12</v>
      </c>
      <c r="W544">
        <v>48.166666666666664</v>
      </c>
      <c r="X544">
        <v>9</v>
      </c>
      <c r="Y544">
        <v>153.55555555555554</v>
      </c>
      <c r="Z544">
        <v>13</v>
      </c>
      <c r="AA544">
        <v>429</v>
      </c>
      <c r="AB544">
        <v>9</v>
      </c>
      <c r="AC544">
        <v>237</v>
      </c>
      <c r="AD544">
        <v>0.40909090909090912</v>
      </c>
      <c r="AE544">
        <v>2</v>
      </c>
      <c r="AF544">
        <v>35</v>
      </c>
      <c r="AG544">
        <v>9.0909090909090912E-2</v>
      </c>
      <c r="AH544" s="4">
        <v>7</v>
      </c>
      <c r="AI544">
        <v>0.53846153846153844</v>
      </c>
      <c r="AJ544" s="4">
        <v>0</v>
      </c>
      <c r="AK544">
        <v>0</v>
      </c>
      <c r="AL544" s="4">
        <v>4</v>
      </c>
      <c r="AM544">
        <v>0.44444444444444442</v>
      </c>
      <c r="AN544" s="4">
        <v>0</v>
      </c>
      <c r="AO544">
        <v>0</v>
      </c>
      <c r="AP544" s="4">
        <v>0</v>
      </c>
      <c r="AQ544">
        <v>0</v>
      </c>
      <c r="AR544" s="4">
        <v>0</v>
      </c>
      <c r="AS544">
        <v>0</v>
      </c>
      <c r="AT544" s="4">
        <v>0</v>
      </c>
      <c r="AU544" s="4">
        <v>0</v>
      </c>
      <c r="AV544" s="4">
        <v>0</v>
      </c>
      <c r="AW544">
        <v>1.5714285714285714</v>
      </c>
      <c r="AX544" s="4">
        <f t="shared" si="8"/>
        <v>14</v>
      </c>
      <c r="AY544" s="4">
        <v>4</v>
      </c>
      <c r="AZ544" s="4">
        <v>20</v>
      </c>
    </row>
    <row r="545" spans="1:52" x14ac:dyDescent="0.25">
      <c r="A545" s="4">
        <v>2017</v>
      </c>
      <c r="B545" s="4" t="s">
        <v>294</v>
      </c>
      <c r="C545" t="s">
        <v>194</v>
      </c>
      <c r="D545" t="s">
        <v>225</v>
      </c>
      <c r="E545" t="s">
        <v>736</v>
      </c>
      <c r="F545" s="4">
        <v>18</v>
      </c>
      <c r="G545">
        <v>3</v>
      </c>
      <c r="H545">
        <v>10</v>
      </c>
      <c r="I545">
        <v>18</v>
      </c>
      <c r="J545">
        <v>8.5555555555555554</v>
      </c>
      <c r="K545">
        <v>0</v>
      </c>
      <c r="L545">
        <v>0</v>
      </c>
      <c r="M545">
        <v>15</v>
      </c>
      <c r="N545">
        <v>227</v>
      </c>
      <c r="O545">
        <v>0.83333333333333337</v>
      </c>
      <c r="P545">
        <v>17</v>
      </c>
      <c r="Q545">
        <v>16</v>
      </c>
      <c r="R545">
        <v>10</v>
      </c>
      <c r="S545">
        <v>50</v>
      </c>
      <c r="T545">
        <v>4</v>
      </c>
      <c r="U545">
        <v>478.75</v>
      </c>
      <c r="V545">
        <v>3</v>
      </c>
      <c r="W545">
        <v>98.333333333333329</v>
      </c>
      <c r="X545">
        <v>14</v>
      </c>
      <c r="Y545">
        <v>177</v>
      </c>
      <c r="Z545">
        <v>3</v>
      </c>
      <c r="AA545">
        <v>699</v>
      </c>
      <c r="AB545">
        <v>14</v>
      </c>
      <c r="AC545">
        <v>213</v>
      </c>
      <c r="AD545">
        <v>0.77777777777777779</v>
      </c>
      <c r="AE545">
        <v>1</v>
      </c>
      <c r="AF545">
        <v>110</v>
      </c>
      <c r="AG545">
        <v>5.5555555555555552E-2</v>
      </c>
      <c r="AH545" s="4">
        <v>2</v>
      </c>
      <c r="AI545">
        <v>0.66666666666666663</v>
      </c>
      <c r="AJ545" s="4">
        <v>0</v>
      </c>
      <c r="AK545">
        <v>0</v>
      </c>
      <c r="AL545" s="4">
        <v>7</v>
      </c>
      <c r="AM545">
        <v>0.5</v>
      </c>
      <c r="AN545" s="4">
        <v>1</v>
      </c>
      <c r="AO545">
        <v>7.1428571428571425E-2</v>
      </c>
      <c r="AP545" s="4">
        <v>1</v>
      </c>
      <c r="AQ545">
        <v>5.5555555555555552E-2</v>
      </c>
      <c r="AR545" s="4">
        <v>0</v>
      </c>
      <c r="AS545">
        <v>0</v>
      </c>
      <c r="AT545" s="4">
        <v>0</v>
      </c>
      <c r="AU545" s="4">
        <v>0</v>
      </c>
      <c r="AV545" s="4">
        <v>0</v>
      </c>
      <c r="AW545">
        <v>2</v>
      </c>
      <c r="AX545" s="4">
        <f t="shared" si="8"/>
        <v>9</v>
      </c>
      <c r="AY545" s="4">
        <v>0</v>
      </c>
      <c r="AZ545" s="4">
        <v>0</v>
      </c>
    </row>
    <row r="546" spans="1:52" x14ac:dyDescent="0.25">
      <c r="A546" s="4">
        <v>2017</v>
      </c>
      <c r="B546" s="4" t="s">
        <v>294</v>
      </c>
      <c r="C546" t="s">
        <v>194</v>
      </c>
      <c r="D546" t="s">
        <v>87</v>
      </c>
      <c r="E546" t="s">
        <v>606</v>
      </c>
      <c r="F546" s="4">
        <v>7</v>
      </c>
      <c r="G546">
        <v>0</v>
      </c>
      <c r="H546">
        <v>0</v>
      </c>
      <c r="I546">
        <v>5</v>
      </c>
      <c r="J546">
        <v>9.1999999999999993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132</v>
      </c>
      <c r="Z546">
        <v>0</v>
      </c>
      <c r="AA546">
        <v>0</v>
      </c>
      <c r="AB546">
        <v>2</v>
      </c>
      <c r="AC546">
        <v>115</v>
      </c>
      <c r="AD546">
        <v>0.2857142857142857</v>
      </c>
      <c r="AE546">
        <v>0</v>
      </c>
      <c r="AF546">
        <v>0</v>
      </c>
      <c r="AG546">
        <v>0</v>
      </c>
      <c r="AH546" s="4">
        <v>0</v>
      </c>
      <c r="AI546">
        <v>0</v>
      </c>
      <c r="AJ546" s="4">
        <v>0</v>
      </c>
      <c r="AK546">
        <v>0</v>
      </c>
      <c r="AL546" s="4">
        <v>0</v>
      </c>
      <c r="AM546">
        <v>0</v>
      </c>
      <c r="AN546" s="4">
        <v>0</v>
      </c>
      <c r="AO546">
        <v>0</v>
      </c>
      <c r="AP546" s="4">
        <v>0</v>
      </c>
      <c r="AQ546">
        <v>0</v>
      </c>
      <c r="AR546" s="4">
        <v>0</v>
      </c>
      <c r="AS546">
        <v>0</v>
      </c>
      <c r="AT546" s="4">
        <v>0</v>
      </c>
      <c r="AU546" s="4">
        <v>2</v>
      </c>
      <c r="AV546" s="4">
        <v>0</v>
      </c>
      <c r="AW546">
        <v>1.1666666666666667</v>
      </c>
      <c r="AX546" s="4">
        <f t="shared" si="8"/>
        <v>6</v>
      </c>
      <c r="AY546" s="4">
        <v>0</v>
      </c>
      <c r="AZ546" s="4">
        <v>0</v>
      </c>
    </row>
    <row r="547" spans="1:52" x14ac:dyDescent="0.25">
      <c r="A547" s="4">
        <v>2017</v>
      </c>
      <c r="B547" s="4" t="s">
        <v>294</v>
      </c>
      <c r="C547" t="s">
        <v>194</v>
      </c>
      <c r="D547" t="s">
        <v>316</v>
      </c>
      <c r="E547" t="s">
        <v>821</v>
      </c>
      <c r="F547" s="4">
        <v>4</v>
      </c>
      <c r="G547">
        <v>3</v>
      </c>
      <c r="H547">
        <v>8</v>
      </c>
      <c r="I547">
        <v>4</v>
      </c>
      <c r="J547">
        <v>23</v>
      </c>
      <c r="K547">
        <v>0</v>
      </c>
      <c r="L547">
        <v>0</v>
      </c>
      <c r="M547">
        <v>4</v>
      </c>
      <c r="N547">
        <v>1128</v>
      </c>
      <c r="O547">
        <v>1</v>
      </c>
      <c r="P547">
        <v>4</v>
      </c>
      <c r="Q547">
        <v>20</v>
      </c>
      <c r="R547">
        <v>0</v>
      </c>
      <c r="S547">
        <v>0</v>
      </c>
      <c r="T547">
        <v>4</v>
      </c>
      <c r="U547">
        <v>69.75</v>
      </c>
      <c r="V547">
        <v>3</v>
      </c>
      <c r="W547">
        <v>29.333333333333332</v>
      </c>
      <c r="X547">
        <v>0</v>
      </c>
      <c r="Y547">
        <v>0</v>
      </c>
      <c r="Z547">
        <v>4</v>
      </c>
      <c r="AA547">
        <v>458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 s="4">
        <v>2</v>
      </c>
      <c r="AI547">
        <v>0.5</v>
      </c>
      <c r="AJ547" s="4">
        <v>0</v>
      </c>
      <c r="AK547">
        <v>0</v>
      </c>
      <c r="AL547" s="4">
        <v>0</v>
      </c>
      <c r="AM547">
        <v>0</v>
      </c>
      <c r="AN547" s="4">
        <v>0</v>
      </c>
      <c r="AO547">
        <v>0</v>
      </c>
      <c r="AP547" s="4">
        <v>0</v>
      </c>
      <c r="AQ547">
        <v>0</v>
      </c>
      <c r="AR547" s="4">
        <v>0</v>
      </c>
      <c r="AS547">
        <v>0</v>
      </c>
      <c r="AT547" s="4">
        <v>0</v>
      </c>
      <c r="AU547" s="4">
        <v>0</v>
      </c>
      <c r="AV547" s="4">
        <v>0</v>
      </c>
      <c r="AW547">
        <v>2</v>
      </c>
      <c r="AX547" s="4">
        <f t="shared" si="8"/>
        <v>2</v>
      </c>
      <c r="AY547" s="4">
        <v>0</v>
      </c>
      <c r="AZ547" s="4">
        <v>0</v>
      </c>
    </row>
    <row r="548" spans="1:52" x14ac:dyDescent="0.25">
      <c r="A548" s="4">
        <v>2017</v>
      </c>
      <c r="B548" s="4" t="s">
        <v>294</v>
      </c>
      <c r="C548" t="s">
        <v>194</v>
      </c>
      <c r="D548" t="s">
        <v>237</v>
      </c>
      <c r="E548" t="s">
        <v>748</v>
      </c>
      <c r="F548" s="4">
        <v>3</v>
      </c>
      <c r="G548">
        <v>0</v>
      </c>
      <c r="H548">
        <v>0</v>
      </c>
      <c r="I548">
        <v>3</v>
      </c>
      <c r="J548">
        <v>1</v>
      </c>
      <c r="K548">
        <v>0</v>
      </c>
      <c r="L548">
        <v>0</v>
      </c>
      <c r="M548">
        <v>2</v>
      </c>
      <c r="N548">
        <v>3677</v>
      </c>
      <c r="O548">
        <v>0.66666666666666663</v>
      </c>
      <c r="P548">
        <v>3</v>
      </c>
      <c r="Q548">
        <v>15</v>
      </c>
      <c r="R548">
        <v>2</v>
      </c>
      <c r="S548">
        <v>35</v>
      </c>
      <c r="T548">
        <v>3</v>
      </c>
      <c r="U548">
        <v>167.33333333333334</v>
      </c>
      <c r="V548">
        <v>3</v>
      </c>
      <c r="W548">
        <v>157</v>
      </c>
      <c r="X548">
        <v>0</v>
      </c>
      <c r="Y548">
        <v>0</v>
      </c>
      <c r="Z548">
        <v>2</v>
      </c>
      <c r="AA548">
        <v>150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 s="4">
        <v>2</v>
      </c>
      <c r="AI548">
        <v>1</v>
      </c>
      <c r="AJ548" s="4">
        <v>0</v>
      </c>
      <c r="AK548">
        <v>0</v>
      </c>
      <c r="AL548" s="4">
        <v>0</v>
      </c>
      <c r="AM548">
        <v>0</v>
      </c>
      <c r="AN548" s="4">
        <v>0</v>
      </c>
      <c r="AO548">
        <v>0</v>
      </c>
      <c r="AP548" s="4">
        <v>0</v>
      </c>
      <c r="AQ548">
        <v>0</v>
      </c>
      <c r="AR548" s="4">
        <v>0</v>
      </c>
      <c r="AS548">
        <v>0</v>
      </c>
      <c r="AT548" s="4">
        <v>0</v>
      </c>
      <c r="AU548" s="4">
        <v>0</v>
      </c>
      <c r="AV548" s="4">
        <v>0</v>
      </c>
      <c r="AW548">
        <v>1</v>
      </c>
      <c r="AX548" s="4">
        <f t="shared" si="8"/>
        <v>3</v>
      </c>
      <c r="AY548" s="4">
        <v>1</v>
      </c>
      <c r="AZ548" s="4">
        <v>251</v>
      </c>
    </row>
    <row r="549" spans="1:52" x14ac:dyDescent="0.25">
      <c r="A549" s="4">
        <v>2017</v>
      </c>
      <c r="B549" s="4" t="s">
        <v>294</v>
      </c>
      <c r="C549" t="s">
        <v>194</v>
      </c>
      <c r="D549" t="s">
        <v>231</v>
      </c>
      <c r="E549" t="s">
        <v>742</v>
      </c>
      <c r="F549" s="4">
        <v>3</v>
      </c>
      <c r="G549">
        <v>1</v>
      </c>
      <c r="H549">
        <v>1</v>
      </c>
      <c r="I549">
        <v>2</v>
      </c>
      <c r="J549">
        <v>2.5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</v>
      </c>
      <c r="Q549">
        <v>14</v>
      </c>
      <c r="R549">
        <v>1</v>
      </c>
      <c r="S549">
        <v>38</v>
      </c>
      <c r="T549">
        <v>2</v>
      </c>
      <c r="U549">
        <v>150.5</v>
      </c>
      <c r="V549">
        <v>2</v>
      </c>
      <c r="W549">
        <v>84</v>
      </c>
      <c r="X549">
        <v>0</v>
      </c>
      <c r="Y549">
        <v>0</v>
      </c>
      <c r="Z549">
        <v>2</v>
      </c>
      <c r="AA549">
        <v>444</v>
      </c>
      <c r="AB549">
        <v>1</v>
      </c>
      <c r="AC549">
        <v>10</v>
      </c>
      <c r="AD549">
        <v>0.33333333333333331</v>
      </c>
      <c r="AE549">
        <v>0</v>
      </c>
      <c r="AF549">
        <v>0</v>
      </c>
      <c r="AG549">
        <v>0</v>
      </c>
      <c r="AH549" s="4">
        <v>0</v>
      </c>
      <c r="AI549">
        <v>0</v>
      </c>
      <c r="AJ549" s="4">
        <v>0</v>
      </c>
      <c r="AK549">
        <v>0</v>
      </c>
      <c r="AL549" s="4">
        <v>0</v>
      </c>
      <c r="AM549">
        <v>0</v>
      </c>
      <c r="AN549" s="4">
        <v>0</v>
      </c>
      <c r="AO549">
        <v>0</v>
      </c>
      <c r="AP549" s="4">
        <v>0</v>
      </c>
      <c r="AQ549">
        <v>0</v>
      </c>
      <c r="AR549" s="4">
        <v>0</v>
      </c>
      <c r="AS549">
        <v>0</v>
      </c>
      <c r="AT549" s="4">
        <v>1</v>
      </c>
      <c r="AU549" s="4">
        <v>0</v>
      </c>
      <c r="AV549" s="4">
        <v>0</v>
      </c>
      <c r="AW549">
        <v>1</v>
      </c>
      <c r="AX549" s="4">
        <f t="shared" si="8"/>
        <v>3</v>
      </c>
      <c r="AY549" s="4">
        <v>2</v>
      </c>
      <c r="AZ549" s="4">
        <v>81</v>
      </c>
    </row>
    <row r="550" spans="1:52" x14ac:dyDescent="0.25">
      <c r="A550" s="4">
        <v>2017</v>
      </c>
      <c r="B550" s="4" t="s">
        <v>294</v>
      </c>
      <c r="C550" t="s">
        <v>194</v>
      </c>
      <c r="D550" t="s">
        <v>234</v>
      </c>
      <c r="E550" t="s">
        <v>745</v>
      </c>
      <c r="F550" s="4">
        <v>2</v>
      </c>
      <c r="G550">
        <v>2</v>
      </c>
      <c r="H550">
        <v>1</v>
      </c>
      <c r="I550">
        <v>2</v>
      </c>
      <c r="J550">
        <v>1.5</v>
      </c>
      <c r="K550">
        <v>0</v>
      </c>
      <c r="L550">
        <v>0</v>
      </c>
      <c r="M550">
        <v>2</v>
      </c>
      <c r="N550">
        <v>2697</v>
      </c>
      <c r="O550">
        <v>1</v>
      </c>
      <c r="P550">
        <v>2</v>
      </c>
      <c r="Q550">
        <v>14</v>
      </c>
      <c r="R550">
        <v>0</v>
      </c>
      <c r="S550">
        <v>0</v>
      </c>
      <c r="T550">
        <v>2</v>
      </c>
      <c r="U550">
        <v>132</v>
      </c>
      <c r="V550">
        <v>2</v>
      </c>
      <c r="W550">
        <v>223</v>
      </c>
      <c r="X550">
        <v>0</v>
      </c>
      <c r="Y550">
        <v>0</v>
      </c>
      <c r="Z550">
        <v>1</v>
      </c>
      <c r="AA550">
        <v>286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 s="4">
        <v>0</v>
      </c>
      <c r="AI550">
        <v>0</v>
      </c>
      <c r="AJ550" s="4">
        <v>0</v>
      </c>
      <c r="AK550">
        <v>0</v>
      </c>
      <c r="AL550" s="4">
        <v>0</v>
      </c>
      <c r="AM550">
        <v>0</v>
      </c>
      <c r="AN550" s="4">
        <v>0</v>
      </c>
      <c r="AO550">
        <v>0</v>
      </c>
      <c r="AP550" s="4">
        <v>0</v>
      </c>
      <c r="AQ550">
        <v>0</v>
      </c>
      <c r="AR550" s="4">
        <v>0</v>
      </c>
      <c r="AS550">
        <v>0</v>
      </c>
      <c r="AT550" s="4">
        <v>0</v>
      </c>
      <c r="AU550" s="4">
        <v>0</v>
      </c>
      <c r="AV550" s="4">
        <v>0</v>
      </c>
      <c r="AW550">
        <v>1</v>
      </c>
      <c r="AX550" s="4">
        <f t="shared" si="8"/>
        <v>2</v>
      </c>
      <c r="AY550" s="4">
        <v>0</v>
      </c>
      <c r="AZ550" s="4">
        <v>0</v>
      </c>
    </row>
    <row r="551" spans="1:52" x14ac:dyDescent="0.25">
      <c r="A551" s="4">
        <v>2017</v>
      </c>
      <c r="B551" s="4" t="s">
        <v>294</v>
      </c>
      <c r="C551" t="s">
        <v>194</v>
      </c>
      <c r="D551" t="s">
        <v>229</v>
      </c>
      <c r="E551" t="s">
        <v>740</v>
      </c>
      <c r="F551" s="4">
        <v>2</v>
      </c>
      <c r="G551">
        <v>0</v>
      </c>
      <c r="H551">
        <v>0</v>
      </c>
      <c r="I551">
        <v>2</v>
      </c>
      <c r="J551">
        <v>0.5</v>
      </c>
      <c r="K551">
        <v>0</v>
      </c>
      <c r="L551">
        <v>0</v>
      </c>
      <c r="M551">
        <v>2</v>
      </c>
      <c r="N551">
        <v>3190</v>
      </c>
      <c r="O551">
        <v>1</v>
      </c>
      <c r="P551">
        <v>2</v>
      </c>
      <c r="Q551">
        <v>28</v>
      </c>
      <c r="R551">
        <v>2</v>
      </c>
      <c r="S551">
        <v>87</v>
      </c>
      <c r="T551">
        <v>2</v>
      </c>
      <c r="U551">
        <v>280.5</v>
      </c>
      <c r="V551">
        <v>2</v>
      </c>
      <c r="W551">
        <v>112</v>
      </c>
      <c r="X551">
        <v>0</v>
      </c>
      <c r="Y551">
        <v>0</v>
      </c>
      <c r="Z551">
        <v>1</v>
      </c>
      <c r="AA551">
        <v>490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 s="4">
        <v>0</v>
      </c>
      <c r="AI551">
        <v>0</v>
      </c>
      <c r="AJ551" s="4">
        <v>0</v>
      </c>
      <c r="AK551">
        <v>0</v>
      </c>
      <c r="AL551" s="4">
        <v>0</v>
      </c>
      <c r="AM551">
        <v>0</v>
      </c>
      <c r="AN551" s="4">
        <v>0</v>
      </c>
      <c r="AO551">
        <v>0</v>
      </c>
      <c r="AP551" s="4">
        <v>0</v>
      </c>
      <c r="AQ551">
        <v>0</v>
      </c>
      <c r="AR551" s="4">
        <v>0</v>
      </c>
      <c r="AS551">
        <v>0</v>
      </c>
      <c r="AT551" s="4">
        <v>0</v>
      </c>
      <c r="AU551" s="4">
        <v>0</v>
      </c>
      <c r="AV551" s="4">
        <v>0</v>
      </c>
      <c r="AW551">
        <v>1</v>
      </c>
      <c r="AX551" s="4">
        <f t="shared" si="8"/>
        <v>2</v>
      </c>
      <c r="AY551" s="4">
        <v>0</v>
      </c>
      <c r="AZ551" s="4">
        <v>0</v>
      </c>
    </row>
    <row r="552" spans="1:52" x14ac:dyDescent="0.25">
      <c r="A552" s="4">
        <v>2017</v>
      </c>
      <c r="B552" s="4" t="s">
        <v>294</v>
      </c>
      <c r="C552" t="s">
        <v>194</v>
      </c>
      <c r="D552" t="s">
        <v>292</v>
      </c>
      <c r="E552" t="s">
        <v>798</v>
      </c>
      <c r="F552" s="4">
        <v>1</v>
      </c>
      <c r="G552">
        <v>1</v>
      </c>
      <c r="H552">
        <v>1</v>
      </c>
      <c r="I552">
        <v>1</v>
      </c>
      <c r="J552">
        <v>1</v>
      </c>
      <c r="K552">
        <v>0</v>
      </c>
      <c r="L552">
        <v>0</v>
      </c>
      <c r="M552">
        <v>1</v>
      </c>
      <c r="N552">
        <v>4422</v>
      </c>
      <c r="O552">
        <v>1</v>
      </c>
      <c r="P552">
        <v>1</v>
      </c>
      <c r="Q552">
        <v>6</v>
      </c>
      <c r="R552">
        <v>0</v>
      </c>
      <c r="S552">
        <v>0</v>
      </c>
      <c r="T552">
        <v>1</v>
      </c>
      <c r="U552">
        <v>70</v>
      </c>
      <c r="V552">
        <v>1</v>
      </c>
      <c r="W552">
        <v>8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 s="4">
        <v>1</v>
      </c>
      <c r="AI552">
        <v>0</v>
      </c>
      <c r="AJ552" s="4">
        <v>0</v>
      </c>
      <c r="AK552">
        <v>0</v>
      </c>
      <c r="AL552" s="4">
        <v>0</v>
      </c>
      <c r="AM552">
        <v>0</v>
      </c>
      <c r="AN552" s="4">
        <v>0</v>
      </c>
      <c r="AO552">
        <v>0</v>
      </c>
      <c r="AP552" s="4">
        <v>0</v>
      </c>
      <c r="AQ552">
        <v>0</v>
      </c>
      <c r="AR552" s="4">
        <v>0</v>
      </c>
      <c r="AS552">
        <v>0</v>
      </c>
      <c r="AT552" s="4">
        <v>0</v>
      </c>
      <c r="AU552" s="4">
        <v>0</v>
      </c>
      <c r="AV552" s="4">
        <v>0</v>
      </c>
      <c r="AW552">
        <v>1</v>
      </c>
      <c r="AX552" s="4">
        <f t="shared" si="8"/>
        <v>1</v>
      </c>
      <c r="AY552" s="4">
        <v>0</v>
      </c>
      <c r="AZ552" s="4">
        <v>0</v>
      </c>
    </row>
    <row r="553" spans="1:52" x14ac:dyDescent="0.25">
      <c r="A553" s="4">
        <v>2017</v>
      </c>
      <c r="B553" s="4" t="s">
        <v>294</v>
      </c>
      <c r="C553" t="s">
        <v>194</v>
      </c>
      <c r="D553" t="s">
        <v>317</v>
      </c>
      <c r="E553" t="s">
        <v>822</v>
      </c>
      <c r="F553" s="4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 s="4">
        <v>0</v>
      </c>
      <c r="AI553">
        <v>0</v>
      </c>
      <c r="AJ553" s="4">
        <v>0</v>
      </c>
      <c r="AK553">
        <v>0</v>
      </c>
      <c r="AL553" s="4">
        <v>0</v>
      </c>
      <c r="AM553">
        <v>0</v>
      </c>
      <c r="AN553" s="4">
        <v>0</v>
      </c>
      <c r="AO553">
        <v>0</v>
      </c>
      <c r="AP553" s="4">
        <v>0</v>
      </c>
      <c r="AQ553">
        <v>0</v>
      </c>
      <c r="AR553" s="4">
        <v>0</v>
      </c>
      <c r="AS553">
        <v>0</v>
      </c>
      <c r="AT553" s="4">
        <v>0</v>
      </c>
      <c r="AU553" s="4">
        <v>0</v>
      </c>
      <c r="AV553" s="4">
        <v>0</v>
      </c>
      <c r="AW553">
        <v>1</v>
      </c>
      <c r="AX553" s="4">
        <f t="shared" si="8"/>
        <v>1</v>
      </c>
      <c r="AY553" s="4">
        <v>0</v>
      </c>
      <c r="AZ553" s="4">
        <v>0</v>
      </c>
    </row>
    <row r="554" spans="1:52" x14ac:dyDescent="0.25">
      <c r="A554" s="4">
        <v>2017</v>
      </c>
      <c r="B554" s="4" t="s">
        <v>294</v>
      </c>
      <c r="C554" t="s">
        <v>194</v>
      </c>
      <c r="D554" t="s">
        <v>230</v>
      </c>
      <c r="E554" t="s">
        <v>741</v>
      </c>
      <c r="F554" s="4">
        <v>1</v>
      </c>
      <c r="G554">
        <v>0</v>
      </c>
      <c r="H554">
        <v>0</v>
      </c>
      <c r="I554">
        <v>1</v>
      </c>
      <c r="J554">
        <v>1</v>
      </c>
      <c r="K554">
        <v>0</v>
      </c>
      <c r="L554">
        <v>0</v>
      </c>
      <c r="M554">
        <v>1</v>
      </c>
      <c r="N554">
        <v>7646</v>
      </c>
      <c r="O554">
        <v>1</v>
      </c>
      <c r="P554">
        <v>1</v>
      </c>
      <c r="Q554">
        <v>31</v>
      </c>
      <c r="R554">
        <v>1</v>
      </c>
      <c r="S554">
        <v>32</v>
      </c>
      <c r="T554">
        <v>1</v>
      </c>
      <c r="U554">
        <v>158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176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 s="4">
        <v>0</v>
      </c>
      <c r="AI554">
        <v>0</v>
      </c>
      <c r="AJ554" s="4">
        <v>0</v>
      </c>
      <c r="AK554">
        <v>0</v>
      </c>
      <c r="AL554" s="4">
        <v>0</v>
      </c>
      <c r="AM554">
        <v>0</v>
      </c>
      <c r="AN554" s="4">
        <v>0</v>
      </c>
      <c r="AO554">
        <v>0</v>
      </c>
      <c r="AP554" s="4">
        <v>0</v>
      </c>
      <c r="AQ554">
        <v>0</v>
      </c>
      <c r="AR554" s="4">
        <v>0</v>
      </c>
      <c r="AS554">
        <v>0</v>
      </c>
      <c r="AT554" s="4">
        <v>0</v>
      </c>
      <c r="AU554" s="4">
        <v>0</v>
      </c>
      <c r="AV554" s="4">
        <v>0</v>
      </c>
      <c r="AW554">
        <v>1</v>
      </c>
      <c r="AX554" s="4">
        <f t="shared" si="8"/>
        <v>1</v>
      </c>
      <c r="AY554" s="4">
        <v>0</v>
      </c>
      <c r="AZ554" s="4">
        <v>0</v>
      </c>
    </row>
    <row r="555" spans="1:52" x14ac:dyDescent="0.25">
      <c r="A555" s="4">
        <v>2017</v>
      </c>
      <c r="B555" s="4" t="s">
        <v>294</v>
      </c>
      <c r="C555" t="s">
        <v>194</v>
      </c>
      <c r="D555" t="s">
        <v>318</v>
      </c>
      <c r="E555" t="s">
        <v>823</v>
      </c>
      <c r="F555" s="4">
        <v>1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1</v>
      </c>
      <c r="N555">
        <v>1039</v>
      </c>
      <c r="O555">
        <v>1</v>
      </c>
      <c r="P555">
        <v>1</v>
      </c>
      <c r="Q555">
        <v>14</v>
      </c>
      <c r="R555">
        <v>0</v>
      </c>
      <c r="S555">
        <v>0</v>
      </c>
      <c r="T555">
        <v>1</v>
      </c>
      <c r="U555">
        <v>46</v>
      </c>
      <c r="V555">
        <v>1</v>
      </c>
      <c r="W555">
        <v>18</v>
      </c>
      <c r="X555">
        <v>0</v>
      </c>
      <c r="Y555">
        <v>0</v>
      </c>
      <c r="Z555">
        <v>1</v>
      </c>
      <c r="AA555">
        <v>64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 s="4">
        <v>1</v>
      </c>
      <c r="AI555">
        <v>1</v>
      </c>
      <c r="AJ555" s="4">
        <v>0</v>
      </c>
      <c r="AK555">
        <v>0</v>
      </c>
      <c r="AL555" s="4">
        <v>0</v>
      </c>
      <c r="AM555">
        <v>0</v>
      </c>
      <c r="AN555" s="4">
        <v>0</v>
      </c>
      <c r="AO555">
        <v>0</v>
      </c>
      <c r="AP555" s="4">
        <v>0</v>
      </c>
      <c r="AQ555">
        <v>0</v>
      </c>
      <c r="AR555" s="4">
        <v>0</v>
      </c>
      <c r="AS555">
        <v>0</v>
      </c>
      <c r="AT555" s="4">
        <v>0</v>
      </c>
      <c r="AU555" s="4">
        <v>0</v>
      </c>
      <c r="AV555" s="4">
        <v>0</v>
      </c>
      <c r="AW555">
        <v>1</v>
      </c>
      <c r="AX555" s="4">
        <f t="shared" si="8"/>
        <v>1</v>
      </c>
      <c r="AY555" s="4">
        <v>0</v>
      </c>
      <c r="AZ555" s="4">
        <v>0</v>
      </c>
    </row>
    <row r="556" spans="1:52" x14ac:dyDescent="0.25">
      <c r="A556" s="4">
        <v>2017</v>
      </c>
      <c r="B556" s="4" t="s">
        <v>294</v>
      </c>
      <c r="C556" t="s">
        <v>194</v>
      </c>
      <c r="D556" t="s">
        <v>285</v>
      </c>
      <c r="E556" t="s">
        <v>791</v>
      </c>
      <c r="F556" s="4">
        <v>1</v>
      </c>
      <c r="G556">
        <v>0</v>
      </c>
      <c r="H556">
        <v>0</v>
      </c>
      <c r="I556">
        <v>1</v>
      </c>
      <c r="J556">
        <v>7</v>
      </c>
      <c r="K556">
        <v>0</v>
      </c>
      <c r="L556">
        <v>0</v>
      </c>
      <c r="M556">
        <v>1</v>
      </c>
      <c r="N556">
        <v>-18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 s="4">
        <v>0</v>
      </c>
      <c r="AI556">
        <v>0</v>
      </c>
      <c r="AJ556" s="4">
        <v>0</v>
      </c>
      <c r="AK556">
        <v>0</v>
      </c>
      <c r="AL556" s="4">
        <v>0</v>
      </c>
      <c r="AM556">
        <v>0</v>
      </c>
      <c r="AN556" s="4">
        <v>0</v>
      </c>
      <c r="AO556">
        <v>0</v>
      </c>
      <c r="AP556" s="4">
        <v>0</v>
      </c>
      <c r="AQ556">
        <v>0</v>
      </c>
      <c r="AR556" s="4">
        <v>0</v>
      </c>
      <c r="AS556">
        <v>0</v>
      </c>
      <c r="AT556" s="4">
        <v>0</v>
      </c>
      <c r="AU556" s="4">
        <v>0</v>
      </c>
      <c r="AV556" s="4">
        <v>0</v>
      </c>
      <c r="AW556">
        <v>1</v>
      </c>
      <c r="AX556" s="4">
        <f t="shared" si="8"/>
        <v>1</v>
      </c>
      <c r="AY556" s="4">
        <v>0</v>
      </c>
      <c r="AZ556" s="4">
        <v>0</v>
      </c>
    </row>
    <row r="557" spans="1:52" x14ac:dyDescent="0.25">
      <c r="A557" s="4">
        <v>2017</v>
      </c>
      <c r="B557" s="4" t="s">
        <v>294</v>
      </c>
      <c r="C557" t="s">
        <v>194</v>
      </c>
      <c r="D557" t="s">
        <v>319</v>
      </c>
      <c r="E557" t="s">
        <v>320</v>
      </c>
      <c r="F557" s="4">
        <v>1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1</v>
      </c>
      <c r="N557">
        <v>580</v>
      </c>
      <c r="O557">
        <v>1</v>
      </c>
      <c r="P557">
        <v>1</v>
      </c>
      <c r="Q557">
        <v>3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36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 s="4">
        <v>1</v>
      </c>
      <c r="AI557">
        <v>1</v>
      </c>
      <c r="AJ557" s="4">
        <v>0</v>
      </c>
      <c r="AK557">
        <v>0</v>
      </c>
      <c r="AL557" s="4">
        <v>0</v>
      </c>
      <c r="AM557">
        <v>0</v>
      </c>
      <c r="AN557" s="4">
        <v>0</v>
      </c>
      <c r="AO557">
        <v>0</v>
      </c>
      <c r="AP557" s="4">
        <v>0</v>
      </c>
      <c r="AQ557">
        <v>0</v>
      </c>
      <c r="AR557" s="4">
        <v>0</v>
      </c>
      <c r="AS557">
        <v>0</v>
      </c>
      <c r="AT557" s="4">
        <v>0</v>
      </c>
      <c r="AU557" s="4">
        <v>0</v>
      </c>
      <c r="AV557" s="4">
        <v>0</v>
      </c>
      <c r="AW557">
        <v>1</v>
      </c>
      <c r="AX557" s="4">
        <f t="shared" si="8"/>
        <v>1</v>
      </c>
      <c r="AY557" s="4">
        <v>0</v>
      </c>
      <c r="AZ557" s="4">
        <v>0</v>
      </c>
    </row>
    <row r="558" spans="1:52" x14ac:dyDescent="0.25">
      <c r="A558" s="4">
        <v>2017</v>
      </c>
      <c r="B558" s="4" t="s">
        <v>294</v>
      </c>
      <c r="C558" t="s">
        <v>194</v>
      </c>
      <c r="D558" t="s">
        <v>321</v>
      </c>
      <c r="E558" t="s">
        <v>824</v>
      </c>
      <c r="F558" s="4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4</v>
      </c>
      <c r="AD558">
        <v>1</v>
      </c>
      <c r="AE558">
        <v>0</v>
      </c>
      <c r="AF558">
        <v>0</v>
      </c>
      <c r="AG558">
        <v>0</v>
      </c>
      <c r="AH558" s="4">
        <v>0</v>
      </c>
      <c r="AI558">
        <v>0</v>
      </c>
      <c r="AJ558" s="4">
        <v>0</v>
      </c>
      <c r="AK558">
        <v>0</v>
      </c>
      <c r="AL558" s="4">
        <v>0</v>
      </c>
      <c r="AM558">
        <v>0</v>
      </c>
      <c r="AN558" s="4">
        <v>0</v>
      </c>
      <c r="AO558">
        <v>0</v>
      </c>
      <c r="AP558" s="4">
        <v>0</v>
      </c>
      <c r="AQ558">
        <v>0</v>
      </c>
      <c r="AR558" s="4">
        <v>0</v>
      </c>
      <c r="AS558">
        <v>0</v>
      </c>
      <c r="AT558" s="4">
        <v>1</v>
      </c>
      <c r="AU558" s="4">
        <v>0</v>
      </c>
      <c r="AV558" s="4">
        <v>0</v>
      </c>
      <c r="AW558">
        <v>1</v>
      </c>
      <c r="AX558" s="4">
        <f t="shared" si="8"/>
        <v>1</v>
      </c>
      <c r="AY558" s="4">
        <v>0</v>
      </c>
      <c r="AZ558" s="4">
        <v>0</v>
      </c>
    </row>
    <row r="559" spans="1:52" x14ac:dyDescent="0.25">
      <c r="A559" s="4">
        <v>2017</v>
      </c>
      <c r="B559" s="4" t="s">
        <v>294</v>
      </c>
      <c r="C559" t="s">
        <v>194</v>
      </c>
      <c r="D559" t="s">
        <v>240</v>
      </c>
      <c r="E559" t="s">
        <v>751</v>
      </c>
      <c r="F559" s="4">
        <v>1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1</v>
      </c>
      <c r="N559">
        <v>-340</v>
      </c>
      <c r="O559">
        <v>1</v>
      </c>
      <c r="P559">
        <v>1</v>
      </c>
      <c r="Q559">
        <v>10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38</v>
      </c>
      <c r="Z559">
        <v>0</v>
      </c>
      <c r="AA559">
        <v>0</v>
      </c>
      <c r="AB559">
        <v>1</v>
      </c>
      <c r="AC559">
        <v>613</v>
      </c>
      <c r="AD559">
        <v>1</v>
      </c>
      <c r="AE559">
        <v>1</v>
      </c>
      <c r="AF559">
        <v>613</v>
      </c>
      <c r="AG559">
        <v>1</v>
      </c>
      <c r="AH559" s="4">
        <v>0</v>
      </c>
      <c r="AI559">
        <v>0</v>
      </c>
      <c r="AJ559" s="4">
        <v>0</v>
      </c>
      <c r="AK559">
        <v>0</v>
      </c>
      <c r="AL559" s="4">
        <v>1</v>
      </c>
      <c r="AM559">
        <v>1</v>
      </c>
      <c r="AN559" s="4">
        <v>0</v>
      </c>
      <c r="AO559">
        <v>0</v>
      </c>
      <c r="AP559" s="4">
        <v>0</v>
      </c>
      <c r="AQ559">
        <v>0</v>
      </c>
      <c r="AR559" s="4">
        <v>0</v>
      </c>
      <c r="AS559">
        <v>0</v>
      </c>
      <c r="AT559" s="4">
        <v>0</v>
      </c>
      <c r="AU559" s="4">
        <v>0</v>
      </c>
      <c r="AV559" s="4">
        <v>0</v>
      </c>
      <c r="AW559">
        <v>1</v>
      </c>
      <c r="AX559" s="4">
        <f t="shared" si="8"/>
        <v>1</v>
      </c>
      <c r="AY559" s="4">
        <v>0</v>
      </c>
      <c r="AZ559" s="4">
        <v>0</v>
      </c>
    </row>
    <row r="560" spans="1:52" x14ac:dyDescent="0.25">
      <c r="A560" s="4">
        <v>2017</v>
      </c>
      <c r="B560" s="4" t="s">
        <v>294</v>
      </c>
      <c r="C560" t="s">
        <v>194</v>
      </c>
      <c r="D560" t="s">
        <v>322</v>
      </c>
      <c r="E560" t="s">
        <v>825</v>
      </c>
      <c r="F560" s="4">
        <v>1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1</v>
      </c>
      <c r="N560">
        <v>7060</v>
      </c>
      <c r="O560">
        <v>1</v>
      </c>
      <c r="P560">
        <v>1</v>
      </c>
      <c r="Q560">
        <v>7</v>
      </c>
      <c r="R560">
        <v>0</v>
      </c>
      <c r="S560">
        <v>0</v>
      </c>
      <c r="T560">
        <v>1</v>
      </c>
      <c r="U560">
        <v>17</v>
      </c>
      <c r="V560">
        <v>1</v>
      </c>
      <c r="W560">
        <v>152</v>
      </c>
      <c r="X560">
        <v>0</v>
      </c>
      <c r="Y560">
        <v>0</v>
      </c>
      <c r="Z560">
        <v>1</v>
      </c>
      <c r="AA560">
        <v>205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 s="4">
        <v>0</v>
      </c>
      <c r="AI560">
        <v>0</v>
      </c>
      <c r="AJ560" s="4">
        <v>0</v>
      </c>
      <c r="AK560">
        <v>0</v>
      </c>
      <c r="AL560" s="4">
        <v>0</v>
      </c>
      <c r="AM560">
        <v>0</v>
      </c>
      <c r="AN560" s="4">
        <v>0</v>
      </c>
      <c r="AO560">
        <v>0</v>
      </c>
      <c r="AP560" s="4">
        <v>0</v>
      </c>
      <c r="AQ560">
        <v>0</v>
      </c>
      <c r="AR560" s="4">
        <v>0</v>
      </c>
      <c r="AS560">
        <v>0</v>
      </c>
      <c r="AT560" s="4">
        <v>0</v>
      </c>
      <c r="AU560" s="4">
        <v>0</v>
      </c>
      <c r="AV560" s="4">
        <v>0</v>
      </c>
      <c r="AW560">
        <v>1</v>
      </c>
      <c r="AX560" s="4">
        <f t="shared" si="8"/>
        <v>1</v>
      </c>
      <c r="AY560" s="4">
        <v>0</v>
      </c>
      <c r="AZ560" s="4">
        <v>0</v>
      </c>
    </row>
    <row r="561" spans="1:52" x14ac:dyDescent="0.25">
      <c r="A561" s="4">
        <v>2017</v>
      </c>
      <c r="B561" s="4" t="s">
        <v>294</v>
      </c>
      <c r="C561" t="s">
        <v>194</v>
      </c>
      <c r="D561" t="s">
        <v>215</v>
      </c>
      <c r="E561" t="s">
        <v>727</v>
      </c>
      <c r="F561" s="4">
        <v>1</v>
      </c>
      <c r="G561">
        <v>1</v>
      </c>
      <c r="H561">
        <v>3</v>
      </c>
      <c r="I561">
        <v>1</v>
      </c>
      <c r="J561">
        <v>4</v>
      </c>
      <c r="K561">
        <v>0</v>
      </c>
      <c r="L561">
        <v>0</v>
      </c>
      <c r="M561">
        <v>1</v>
      </c>
      <c r="N561">
        <v>5990</v>
      </c>
      <c r="O561">
        <v>1</v>
      </c>
      <c r="P561">
        <v>1</v>
      </c>
      <c r="Q561">
        <v>37</v>
      </c>
      <c r="R561">
        <v>0</v>
      </c>
      <c r="S561">
        <v>0</v>
      </c>
      <c r="T561">
        <v>1</v>
      </c>
      <c r="U561">
        <v>98</v>
      </c>
      <c r="V561">
        <v>1</v>
      </c>
      <c r="W561">
        <v>157</v>
      </c>
      <c r="X561">
        <v>0</v>
      </c>
      <c r="Y561">
        <v>0</v>
      </c>
      <c r="Z561">
        <v>1</v>
      </c>
      <c r="AA561">
        <v>909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 s="4">
        <v>1</v>
      </c>
      <c r="AI561">
        <v>1</v>
      </c>
      <c r="AJ561" s="4">
        <v>0</v>
      </c>
      <c r="AK561">
        <v>0</v>
      </c>
      <c r="AL561" s="4">
        <v>0</v>
      </c>
      <c r="AM561">
        <v>0</v>
      </c>
      <c r="AN561" s="4">
        <v>0</v>
      </c>
      <c r="AO561">
        <v>0</v>
      </c>
      <c r="AP561" s="4">
        <v>0</v>
      </c>
      <c r="AQ561">
        <v>0</v>
      </c>
      <c r="AR561" s="4">
        <v>0</v>
      </c>
      <c r="AS561">
        <v>0</v>
      </c>
      <c r="AT561" s="4">
        <v>0</v>
      </c>
      <c r="AU561" s="4">
        <v>0</v>
      </c>
      <c r="AV561" s="4">
        <v>0</v>
      </c>
      <c r="AW561">
        <v>1</v>
      </c>
      <c r="AX561" s="4">
        <f t="shared" si="8"/>
        <v>1</v>
      </c>
      <c r="AY561" s="4">
        <v>0</v>
      </c>
      <c r="AZ561" s="4">
        <v>0</v>
      </c>
    </row>
    <row r="562" spans="1:52" x14ac:dyDescent="0.25">
      <c r="A562" s="4">
        <v>2017</v>
      </c>
      <c r="B562" s="4" t="s">
        <v>294</v>
      </c>
      <c r="C562" t="s">
        <v>194</v>
      </c>
      <c r="D562" t="s">
        <v>286</v>
      </c>
      <c r="E562" t="s">
        <v>792</v>
      </c>
      <c r="F562" s="4">
        <v>1</v>
      </c>
      <c r="G562">
        <v>0</v>
      </c>
      <c r="H562">
        <v>0</v>
      </c>
      <c r="I562">
        <v>1</v>
      </c>
      <c r="J562">
        <v>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885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 s="4">
        <v>0</v>
      </c>
      <c r="AI562">
        <v>0</v>
      </c>
      <c r="AJ562" s="4">
        <v>0</v>
      </c>
      <c r="AK562">
        <v>0</v>
      </c>
      <c r="AL562" s="4">
        <v>0</v>
      </c>
      <c r="AM562">
        <v>0</v>
      </c>
      <c r="AN562" s="4">
        <v>0</v>
      </c>
      <c r="AO562">
        <v>0</v>
      </c>
      <c r="AP562" s="4">
        <v>0</v>
      </c>
      <c r="AQ562">
        <v>0</v>
      </c>
      <c r="AR562" s="4">
        <v>0</v>
      </c>
      <c r="AS562">
        <v>0</v>
      </c>
      <c r="AT562" s="4">
        <v>0</v>
      </c>
      <c r="AU562" s="4">
        <v>0</v>
      </c>
      <c r="AV562" s="4">
        <v>0</v>
      </c>
      <c r="AW562">
        <v>1</v>
      </c>
      <c r="AX562" s="4">
        <f t="shared" si="8"/>
        <v>1</v>
      </c>
      <c r="AY562" s="4">
        <v>0</v>
      </c>
      <c r="AZ562" s="4">
        <v>0</v>
      </c>
    </row>
    <row r="563" spans="1:52" x14ac:dyDescent="0.25">
      <c r="A563" s="4">
        <v>2017</v>
      </c>
      <c r="B563" s="4" t="s">
        <v>294</v>
      </c>
      <c r="C563" t="s">
        <v>242</v>
      </c>
      <c r="D563" t="s">
        <v>179</v>
      </c>
      <c r="E563" t="s">
        <v>692</v>
      </c>
      <c r="F563" s="4">
        <v>280</v>
      </c>
      <c r="G563">
        <v>265</v>
      </c>
      <c r="H563">
        <v>6</v>
      </c>
      <c r="I563">
        <v>280</v>
      </c>
      <c r="J563">
        <v>8.2392857142857139</v>
      </c>
      <c r="K563">
        <v>4</v>
      </c>
      <c r="L563">
        <v>1.4285714285714285E-2</v>
      </c>
      <c r="M563">
        <v>258</v>
      </c>
      <c r="N563">
        <v>879</v>
      </c>
      <c r="O563">
        <v>0.92142857142857137</v>
      </c>
      <c r="P563">
        <v>161</v>
      </c>
      <c r="Q563">
        <v>20</v>
      </c>
      <c r="R563">
        <v>71</v>
      </c>
      <c r="S563">
        <v>29</v>
      </c>
      <c r="T563">
        <v>9</v>
      </c>
      <c r="U563">
        <v>191</v>
      </c>
      <c r="V563">
        <v>9</v>
      </c>
      <c r="W563">
        <v>38.333333333333336</v>
      </c>
      <c r="X563">
        <v>268</v>
      </c>
      <c r="Y563">
        <v>75.160447761194035</v>
      </c>
      <c r="Z563">
        <v>9</v>
      </c>
      <c r="AA563">
        <v>425</v>
      </c>
      <c r="AB563">
        <v>270</v>
      </c>
      <c r="AC563">
        <v>93</v>
      </c>
      <c r="AD563">
        <v>0.9642857142857143</v>
      </c>
      <c r="AE563">
        <v>197</v>
      </c>
      <c r="AF563">
        <v>68</v>
      </c>
      <c r="AG563">
        <v>0.70357142857142863</v>
      </c>
      <c r="AH563" s="4">
        <v>7</v>
      </c>
      <c r="AI563">
        <v>0.77777777777777779</v>
      </c>
      <c r="AJ563" s="4">
        <v>1</v>
      </c>
      <c r="AK563">
        <v>0.1111111111111111</v>
      </c>
      <c r="AL563" s="4">
        <v>30</v>
      </c>
      <c r="AM563">
        <v>0.1111111111111111</v>
      </c>
      <c r="AN563" s="4">
        <v>12</v>
      </c>
      <c r="AO563">
        <v>4.4444444444444446E-2</v>
      </c>
      <c r="AP563" s="4">
        <v>0</v>
      </c>
      <c r="AQ563">
        <v>0</v>
      </c>
      <c r="AR563" s="4">
        <v>0</v>
      </c>
      <c r="AS563">
        <v>0</v>
      </c>
      <c r="AT563" s="4">
        <v>0</v>
      </c>
      <c r="AU563" s="4">
        <v>0</v>
      </c>
      <c r="AV563" s="4">
        <v>0</v>
      </c>
      <c r="AW563">
        <v>2.1374045801526718</v>
      </c>
      <c r="AX563" s="4">
        <f t="shared" si="8"/>
        <v>131</v>
      </c>
      <c r="AY563" s="4">
        <v>1</v>
      </c>
      <c r="AZ563" s="4">
        <v>45</v>
      </c>
    </row>
    <row r="564" spans="1:52" x14ac:dyDescent="0.25">
      <c r="A564" s="4">
        <v>2017</v>
      </c>
      <c r="B564" s="4" t="s">
        <v>294</v>
      </c>
      <c r="C564" t="s">
        <v>242</v>
      </c>
      <c r="D564" t="s">
        <v>185</v>
      </c>
      <c r="E564" t="s">
        <v>698</v>
      </c>
      <c r="F564" s="4">
        <v>212</v>
      </c>
      <c r="G564">
        <v>201</v>
      </c>
      <c r="H564">
        <v>4</v>
      </c>
      <c r="I564">
        <v>212</v>
      </c>
      <c r="J564">
        <v>6.0235849056603774</v>
      </c>
      <c r="K564">
        <v>0</v>
      </c>
      <c r="L564">
        <v>0</v>
      </c>
      <c r="M564">
        <v>193</v>
      </c>
      <c r="N564">
        <v>634</v>
      </c>
      <c r="O564">
        <v>0.910377358490566</v>
      </c>
      <c r="P564">
        <v>143</v>
      </c>
      <c r="Q564">
        <v>19</v>
      </c>
      <c r="R564">
        <v>58</v>
      </c>
      <c r="S564">
        <v>36</v>
      </c>
      <c r="T564">
        <v>7</v>
      </c>
      <c r="U564">
        <v>164.14285714285714</v>
      </c>
      <c r="V564">
        <v>7</v>
      </c>
      <c r="W564">
        <v>16.571428571428573</v>
      </c>
      <c r="X564">
        <v>201</v>
      </c>
      <c r="Y564">
        <v>105.7363184079602</v>
      </c>
      <c r="Z564">
        <v>5</v>
      </c>
      <c r="AA564">
        <v>219</v>
      </c>
      <c r="AB564">
        <v>203</v>
      </c>
      <c r="AC564">
        <v>114</v>
      </c>
      <c r="AD564">
        <v>0.95754716981132071</v>
      </c>
      <c r="AE564">
        <v>115</v>
      </c>
      <c r="AF564">
        <v>72</v>
      </c>
      <c r="AG564">
        <v>0.54245283018867929</v>
      </c>
      <c r="AH564" s="4">
        <v>4</v>
      </c>
      <c r="AI564">
        <v>0.8</v>
      </c>
      <c r="AJ564" s="4">
        <v>1</v>
      </c>
      <c r="AK564">
        <v>0.2</v>
      </c>
      <c r="AL564" s="4">
        <v>38</v>
      </c>
      <c r="AM564">
        <v>0.18719211822660098</v>
      </c>
      <c r="AN564" s="4">
        <v>18</v>
      </c>
      <c r="AO564">
        <v>8.8669950738916259E-2</v>
      </c>
      <c r="AP564" s="4">
        <v>0</v>
      </c>
      <c r="AQ564">
        <v>0</v>
      </c>
      <c r="AR564" s="4">
        <v>0</v>
      </c>
      <c r="AS564">
        <v>0</v>
      </c>
      <c r="AT564" s="4">
        <v>0</v>
      </c>
      <c r="AU564" s="4">
        <v>0</v>
      </c>
      <c r="AV564" s="4">
        <v>3</v>
      </c>
      <c r="AW564">
        <v>2.2795698924731185</v>
      </c>
      <c r="AX564" s="4">
        <f t="shared" si="8"/>
        <v>92.999999999999986</v>
      </c>
      <c r="AY564" s="4">
        <v>3</v>
      </c>
      <c r="AZ564" s="4">
        <v>23</v>
      </c>
    </row>
    <row r="565" spans="1:52" x14ac:dyDescent="0.25">
      <c r="A565" s="4">
        <v>2017</v>
      </c>
      <c r="B565" s="4" t="s">
        <v>294</v>
      </c>
      <c r="C565" t="s">
        <v>242</v>
      </c>
      <c r="D565" t="s">
        <v>250</v>
      </c>
      <c r="E565" t="s">
        <v>760</v>
      </c>
      <c r="F565" s="4">
        <v>211</v>
      </c>
      <c r="G565">
        <v>196</v>
      </c>
      <c r="H565">
        <v>11</v>
      </c>
      <c r="I565">
        <v>211</v>
      </c>
      <c r="J565">
        <v>13.23222748815166</v>
      </c>
      <c r="K565">
        <v>8</v>
      </c>
      <c r="L565">
        <v>3.7914691943127965E-2</v>
      </c>
      <c r="M565">
        <v>176</v>
      </c>
      <c r="N565">
        <v>1713</v>
      </c>
      <c r="O565">
        <v>0.83412322274881512</v>
      </c>
      <c r="P565">
        <v>202</v>
      </c>
      <c r="Q565">
        <v>23</v>
      </c>
      <c r="R565">
        <v>69</v>
      </c>
      <c r="S565">
        <v>131</v>
      </c>
      <c r="T565">
        <v>133</v>
      </c>
      <c r="U565">
        <v>284.01503759398497</v>
      </c>
      <c r="V565">
        <v>115</v>
      </c>
      <c r="W565">
        <v>63.530434782608694</v>
      </c>
      <c r="X565">
        <v>69</v>
      </c>
      <c r="Y565">
        <v>312.84057971014494</v>
      </c>
      <c r="Z565">
        <v>92</v>
      </c>
      <c r="AA565">
        <v>644</v>
      </c>
      <c r="AB565">
        <v>64</v>
      </c>
      <c r="AC565">
        <v>337</v>
      </c>
      <c r="AD565">
        <v>0.30331753554502372</v>
      </c>
      <c r="AE565">
        <v>4</v>
      </c>
      <c r="AF565">
        <v>468</v>
      </c>
      <c r="AG565">
        <v>1.8957345971563982E-2</v>
      </c>
      <c r="AH565" s="4">
        <v>59</v>
      </c>
      <c r="AI565">
        <v>0.64130434782608692</v>
      </c>
      <c r="AJ565" s="4">
        <v>6</v>
      </c>
      <c r="AK565">
        <v>6.5217391304347824E-2</v>
      </c>
      <c r="AL565" s="4">
        <v>20</v>
      </c>
      <c r="AM565">
        <v>0.3125</v>
      </c>
      <c r="AN565" s="4">
        <v>17</v>
      </c>
      <c r="AO565">
        <v>0.265625</v>
      </c>
      <c r="AP565" s="4">
        <v>0</v>
      </c>
      <c r="AQ565">
        <v>0</v>
      </c>
      <c r="AR565" s="4">
        <v>1</v>
      </c>
      <c r="AS565">
        <v>4.7393364928909956E-3</v>
      </c>
      <c r="AT565" s="4">
        <v>0</v>
      </c>
      <c r="AU565" s="4">
        <v>0</v>
      </c>
      <c r="AV565" s="4">
        <v>8</v>
      </c>
      <c r="AW565">
        <v>1.7731092436974789</v>
      </c>
      <c r="AX565" s="4">
        <f t="shared" si="8"/>
        <v>119</v>
      </c>
      <c r="AY565" s="4">
        <v>25</v>
      </c>
      <c r="AZ565" s="4">
        <v>53</v>
      </c>
    </row>
    <row r="566" spans="1:52" x14ac:dyDescent="0.25">
      <c r="A566" s="4">
        <v>2017</v>
      </c>
      <c r="B566" s="4" t="s">
        <v>294</v>
      </c>
      <c r="C566" t="s">
        <v>242</v>
      </c>
      <c r="D566" t="s">
        <v>182</v>
      </c>
      <c r="E566" t="s">
        <v>695</v>
      </c>
      <c r="F566" s="4">
        <v>174</v>
      </c>
      <c r="G566">
        <v>162</v>
      </c>
      <c r="H566">
        <v>4</v>
      </c>
      <c r="I566">
        <v>174</v>
      </c>
      <c r="J566">
        <v>6.2068965517241379</v>
      </c>
      <c r="K566">
        <v>0</v>
      </c>
      <c r="L566">
        <v>0</v>
      </c>
      <c r="M566">
        <v>174</v>
      </c>
      <c r="N566">
        <v>121</v>
      </c>
      <c r="O566">
        <v>1</v>
      </c>
      <c r="P566">
        <v>109</v>
      </c>
      <c r="Q566">
        <v>21</v>
      </c>
      <c r="R566">
        <v>36</v>
      </c>
      <c r="S566">
        <v>30</v>
      </c>
      <c r="T566">
        <v>8</v>
      </c>
      <c r="U566">
        <v>171.75</v>
      </c>
      <c r="V566">
        <v>6</v>
      </c>
      <c r="W566">
        <v>4.833333333333333</v>
      </c>
      <c r="X566">
        <v>164</v>
      </c>
      <c r="Y566">
        <v>112.33536585365853</v>
      </c>
      <c r="Z566">
        <v>8</v>
      </c>
      <c r="AA566">
        <v>424</v>
      </c>
      <c r="AB566">
        <v>166</v>
      </c>
      <c r="AC566">
        <v>127</v>
      </c>
      <c r="AD566">
        <v>0.95402298850574707</v>
      </c>
      <c r="AE566">
        <v>82</v>
      </c>
      <c r="AF566">
        <v>69</v>
      </c>
      <c r="AG566">
        <v>0.47126436781609193</v>
      </c>
      <c r="AH566" s="4">
        <v>6</v>
      </c>
      <c r="AI566">
        <v>0.75</v>
      </c>
      <c r="AJ566" s="4">
        <v>3</v>
      </c>
      <c r="AK566">
        <v>0.375</v>
      </c>
      <c r="AL566" s="4">
        <v>30</v>
      </c>
      <c r="AM566">
        <v>0.18072289156626506</v>
      </c>
      <c r="AN566" s="4">
        <v>17</v>
      </c>
      <c r="AO566">
        <v>0.10240963855421686</v>
      </c>
      <c r="AP566" s="4">
        <v>0</v>
      </c>
      <c r="AQ566">
        <v>0</v>
      </c>
      <c r="AR566" s="4">
        <v>1</v>
      </c>
      <c r="AS566">
        <v>5.7471264367816091E-3</v>
      </c>
      <c r="AT566" s="4">
        <v>0</v>
      </c>
      <c r="AU566" s="4">
        <v>0</v>
      </c>
      <c r="AV566" s="4">
        <v>21</v>
      </c>
      <c r="AW566">
        <v>1.5675675675675675</v>
      </c>
      <c r="AX566" s="4">
        <f t="shared" si="8"/>
        <v>111</v>
      </c>
      <c r="AY566" s="4">
        <v>3</v>
      </c>
      <c r="AZ566" s="4">
        <v>9</v>
      </c>
    </row>
    <row r="567" spans="1:52" x14ac:dyDescent="0.25">
      <c r="A567" s="4">
        <v>2017</v>
      </c>
      <c r="B567" s="4" t="s">
        <v>294</v>
      </c>
      <c r="C567" t="s">
        <v>242</v>
      </c>
      <c r="D567" t="s">
        <v>243</v>
      </c>
      <c r="E567" t="s">
        <v>753</v>
      </c>
      <c r="F567" s="4">
        <v>170</v>
      </c>
      <c r="G567">
        <v>153</v>
      </c>
      <c r="H567">
        <v>7</v>
      </c>
      <c r="I567">
        <v>170</v>
      </c>
      <c r="J567">
        <v>9.6941176470588228</v>
      </c>
      <c r="K567">
        <v>0</v>
      </c>
      <c r="L567">
        <v>0</v>
      </c>
      <c r="M567">
        <v>170</v>
      </c>
      <c r="N567">
        <v>272</v>
      </c>
      <c r="O567">
        <v>1</v>
      </c>
      <c r="P567">
        <v>118</v>
      </c>
      <c r="Q567">
        <v>27</v>
      </c>
      <c r="R567">
        <v>55</v>
      </c>
      <c r="S567">
        <v>47</v>
      </c>
      <c r="T567">
        <v>4</v>
      </c>
      <c r="U567">
        <v>203.75</v>
      </c>
      <c r="V567">
        <v>4</v>
      </c>
      <c r="W567">
        <v>109.25</v>
      </c>
      <c r="X567">
        <v>163</v>
      </c>
      <c r="Y567">
        <v>128.31288343558282</v>
      </c>
      <c r="Z567">
        <v>4</v>
      </c>
      <c r="AA567">
        <v>298</v>
      </c>
      <c r="AB567">
        <v>165</v>
      </c>
      <c r="AC567">
        <v>147</v>
      </c>
      <c r="AD567">
        <v>0.97058823529411764</v>
      </c>
      <c r="AE567">
        <v>110</v>
      </c>
      <c r="AF567">
        <v>122</v>
      </c>
      <c r="AG567">
        <v>0.6470588235294118</v>
      </c>
      <c r="AH567" s="4">
        <v>1</v>
      </c>
      <c r="AI567">
        <v>0.25</v>
      </c>
      <c r="AJ567" s="4">
        <v>2</v>
      </c>
      <c r="AK567">
        <v>0.5</v>
      </c>
      <c r="AL567" s="4">
        <v>19</v>
      </c>
      <c r="AM567">
        <v>0.11515151515151516</v>
      </c>
      <c r="AN567" s="4">
        <v>14</v>
      </c>
      <c r="AO567">
        <v>8.4848484848484854E-2</v>
      </c>
      <c r="AP567" s="4">
        <v>0</v>
      </c>
      <c r="AQ567">
        <v>0</v>
      </c>
      <c r="AR567" s="4">
        <v>0</v>
      </c>
      <c r="AS567">
        <v>0</v>
      </c>
      <c r="AT567" s="4">
        <v>0</v>
      </c>
      <c r="AU567" s="4">
        <v>0</v>
      </c>
      <c r="AV567" s="4">
        <v>9</v>
      </c>
      <c r="AW567">
        <v>1.6666666666666667</v>
      </c>
      <c r="AX567" s="4">
        <f t="shared" si="8"/>
        <v>102</v>
      </c>
      <c r="AY567" s="4">
        <v>0</v>
      </c>
      <c r="AZ567" s="4">
        <v>0</v>
      </c>
    </row>
    <row r="568" spans="1:52" x14ac:dyDescent="0.25">
      <c r="A568" s="4">
        <v>2017</v>
      </c>
      <c r="B568" s="4" t="s">
        <v>294</v>
      </c>
      <c r="C568" t="s">
        <v>242</v>
      </c>
      <c r="D568" t="s">
        <v>251</v>
      </c>
      <c r="E568" t="s">
        <v>761</v>
      </c>
      <c r="F568" s="4">
        <v>164</v>
      </c>
      <c r="G568">
        <v>136</v>
      </c>
      <c r="H568">
        <v>5</v>
      </c>
      <c r="I568">
        <v>162</v>
      </c>
      <c r="J568">
        <v>7.7716049382716053</v>
      </c>
      <c r="K568">
        <v>0</v>
      </c>
      <c r="L568">
        <v>0</v>
      </c>
      <c r="M568">
        <v>146</v>
      </c>
      <c r="N568">
        <v>1864</v>
      </c>
      <c r="O568">
        <v>0.8902439024390244</v>
      </c>
      <c r="P568">
        <v>158</v>
      </c>
      <c r="Q568">
        <v>17</v>
      </c>
      <c r="R568">
        <v>33</v>
      </c>
      <c r="S568">
        <v>95</v>
      </c>
      <c r="T568">
        <v>99</v>
      </c>
      <c r="U568">
        <v>187.52525252525251</v>
      </c>
      <c r="V568">
        <v>82</v>
      </c>
      <c r="W568">
        <v>54.743902439024389</v>
      </c>
      <c r="X568">
        <v>62</v>
      </c>
      <c r="Y568">
        <v>174.83870967741936</v>
      </c>
      <c r="Z568">
        <v>73</v>
      </c>
      <c r="AA568">
        <v>467</v>
      </c>
      <c r="AB568">
        <v>60</v>
      </c>
      <c r="AC568">
        <v>217</v>
      </c>
      <c r="AD568">
        <v>0.36585365853658536</v>
      </c>
      <c r="AE568">
        <v>3</v>
      </c>
      <c r="AF568">
        <v>92</v>
      </c>
      <c r="AG568">
        <v>1.8292682926829267E-2</v>
      </c>
      <c r="AH568" s="4">
        <v>58</v>
      </c>
      <c r="AI568">
        <v>0.79452054794520544</v>
      </c>
      <c r="AJ568" s="4">
        <v>7</v>
      </c>
      <c r="AK568">
        <v>9.5890410958904104E-2</v>
      </c>
      <c r="AL568" s="4">
        <v>25</v>
      </c>
      <c r="AM568">
        <v>0.41666666666666669</v>
      </c>
      <c r="AN568" s="4">
        <v>6</v>
      </c>
      <c r="AO568">
        <v>0.1</v>
      </c>
      <c r="AP568" s="4">
        <v>0</v>
      </c>
      <c r="AQ568">
        <v>0</v>
      </c>
      <c r="AR568" s="4">
        <v>0</v>
      </c>
      <c r="AS568">
        <v>0</v>
      </c>
      <c r="AT568" s="4">
        <v>0</v>
      </c>
      <c r="AU568" s="4">
        <v>1</v>
      </c>
      <c r="AV568" s="4">
        <v>5</v>
      </c>
      <c r="AW568">
        <v>1.8222222222222222</v>
      </c>
      <c r="AX568" s="4">
        <f t="shared" si="8"/>
        <v>90</v>
      </c>
      <c r="AY568" s="4">
        <v>59</v>
      </c>
      <c r="AZ568" s="4">
        <v>62</v>
      </c>
    </row>
    <row r="569" spans="1:52" x14ac:dyDescent="0.25">
      <c r="A569" s="4">
        <v>2017</v>
      </c>
      <c r="B569" s="4" t="s">
        <v>294</v>
      </c>
      <c r="C569" t="s">
        <v>242</v>
      </c>
      <c r="D569" t="s">
        <v>192</v>
      </c>
      <c r="E569" t="s">
        <v>705</v>
      </c>
      <c r="F569" s="4">
        <v>159</v>
      </c>
      <c r="G569">
        <v>147</v>
      </c>
      <c r="H569">
        <v>5</v>
      </c>
      <c r="I569">
        <v>159</v>
      </c>
      <c r="J569">
        <v>7.1698113207547172</v>
      </c>
      <c r="K569">
        <v>0</v>
      </c>
      <c r="L569">
        <v>0</v>
      </c>
      <c r="M569">
        <v>156</v>
      </c>
      <c r="N569">
        <v>2860</v>
      </c>
      <c r="O569">
        <v>0.98113207547169812</v>
      </c>
      <c r="P569">
        <v>129</v>
      </c>
      <c r="Q569">
        <v>21</v>
      </c>
      <c r="R569">
        <v>40</v>
      </c>
      <c r="S569">
        <v>42</v>
      </c>
      <c r="T569">
        <v>27</v>
      </c>
      <c r="U569">
        <v>230.03703703703704</v>
      </c>
      <c r="V569">
        <v>27</v>
      </c>
      <c r="W569">
        <v>16.25925925925926</v>
      </c>
      <c r="X569">
        <v>130</v>
      </c>
      <c r="Y569">
        <v>131.28461538461539</v>
      </c>
      <c r="Z569">
        <v>24</v>
      </c>
      <c r="AA569">
        <v>352</v>
      </c>
      <c r="AB569">
        <v>130</v>
      </c>
      <c r="AC569">
        <v>149</v>
      </c>
      <c r="AD569">
        <v>0.8176100628930818</v>
      </c>
      <c r="AE569">
        <v>55</v>
      </c>
      <c r="AF569">
        <v>84</v>
      </c>
      <c r="AG569">
        <v>0.34591194968553457</v>
      </c>
      <c r="AH569" s="4">
        <v>21</v>
      </c>
      <c r="AI569">
        <v>0.875</v>
      </c>
      <c r="AJ569" s="4">
        <v>2</v>
      </c>
      <c r="AK569">
        <v>8.3333333333333329E-2</v>
      </c>
      <c r="AL569" s="4">
        <v>28</v>
      </c>
      <c r="AM569">
        <v>0.2153846153846154</v>
      </c>
      <c r="AN569" s="4">
        <v>14</v>
      </c>
      <c r="AO569">
        <v>0.1076923076923077</v>
      </c>
      <c r="AP569" s="4">
        <v>0</v>
      </c>
      <c r="AQ569">
        <v>0</v>
      </c>
      <c r="AR569" s="4">
        <v>0</v>
      </c>
      <c r="AS569">
        <v>0</v>
      </c>
      <c r="AT569" s="4">
        <v>0</v>
      </c>
      <c r="AU569" s="4">
        <v>0</v>
      </c>
      <c r="AV569" s="4">
        <v>2</v>
      </c>
      <c r="AW569">
        <v>2.1486486486486487</v>
      </c>
      <c r="AX569" s="4">
        <f t="shared" si="8"/>
        <v>74</v>
      </c>
      <c r="AY569" s="4">
        <v>5</v>
      </c>
      <c r="AZ569" s="4">
        <v>190</v>
      </c>
    </row>
    <row r="570" spans="1:52" x14ac:dyDescent="0.25">
      <c r="A570" s="4">
        <v>2017</v>
      </c>
      <c r="B570" s="4" t="s">
        <v>294</v>
      </c>
      <c r="C570" t="s">
        <v>242</v>
      </c>
      <c r="D570" t="s">
        <v>184</v>
      </c>
      <c r="E570" t="s">
        <v>697</v>
      </c>
      <c r="F570" s="4">
        <v>151</v>
      </c>
      <c r="G570">
        <v>138</v>
      </c>
      <c r="H570">
        <v>6</v>
      </c>
      <c r="I570">
        <v>151</v>
      </c>
      <c r="J570">
        <v>8.9006622516556284</v>
      </c>
      <c r="K570">
        <v>0</v>
      </c>
      <c r="L570">
        <v>0</v>
      </c>
      <c r="M570">
        <v>138</v>
      </c>
      <c r="N570">
        <v>1862</v>
      </c>
      <c r="O570">
        <v>0.91390728476821192</v>
      </c>
      <c r="P570">
        <v>142</v>
      </c>
      <c r="Q570">
        <v>18</v>
      </c>
      <c r="R570">
        <v>49</v>
      </c>
      <c r="S570">
        <v>81</v>
      </c>
      <c r="T570">
        <v>79</v>
      </c>
      <c r="U570">
        <v>208.68354430379748</v>
      </c>
      <c r="V570">
        <v>62</v>
      </c>
      <c r="W570">
        <v>30.43548387096774</v>
      </c>
      <c r="X570">
        <v>69</v>
      </c>
      <c r="Y570">
        <v>192.01449275362319</v>
      </c>
      <c r="Z570">
        <v>56</v>
      </c>
      <c r="AA570">
        <v>520</v>
      </c>
      <c r="AB570">
        <v>66</v>
      </c>
      <c r="AC570">
        <v>215</v>
      </c>
      <c r="AD570">
        <v>0.4370860927152318</v>
      </c>
      <c r="AE570">
        <v>6</v>
      </c>
      <c r="AF570">
        <v>99</v>
      </c>
      <c r="AG570">
        <v>3.9735099337748346E-2</v>
      </c>
      <c r="AH570" s="4">
        <v>29</v>
      </c>
      <c r="AI570">
        <v>0.5178571428571429</v>
      </c>
      <c r="AJ570" s="4">
        <v>3</v>
      </c>
      <c r="AK570">
        <v>5.3571428571428568E-2</v>
      </c>
      <c r="AL570" s="4">
        <v>19</v>
      </c>
      <c r="AM570">
        <v>0.2878787878787879</v>
      </c>
      <c r="AN570" s="4">
        <v>9</v>
      </c>
      <c r="AO570">
        <v>0.13636363636363635</v>
      </c>
      <c r="AP570" s="4">
        <v>0</v>
      </c>
      <c r="AQ570">
        <v>0</v>
      </c>
      <c r="AR570" s="4">
        <v>0</v>
      </c>
      <c r="AS570">
        <v>0</v>
      </c>
      <c r="AT570" s="4">
        <v>0</v>
      </c>
      <c r="AU570" s="4">
        <v>0</v>
      </c>
      <c r="AV570" s="4">
        <v>2</v>
      </c>
      <c r="AW570">
        <v>1.6777777777777778</v>
      </c>
      <c r="AX570" s="4">
        <f t="shared" si="8"/>
        <v>90</v>
      </c>
      <c r="AY570" s="4">
        <v>51</v>
      </c>
      <c r="AZ570" s="4">
        <v>39</v>
      </c>
    </row>
    <row r="571" spans="1:52" x14ac:dyDescent="0.25">
      <c r="A571" s="4">
        <v>2017</v>
      </c>
      <c r="B571" s="4" t="s">
        <v>294</v>
      </c>
      <c r="C571" t="s">
        <v>242</v>
      </c>
      <c r="D571" t="s">
        <v>249</v>
      </c>
      <c r="E571" t="s">
        <v>759</v>
      </c>
      <c r="F571" s="4">
        <v>148</v>
      </c>
      <c r="G571">
        <v>142</v>
      </c>
      <c r="H571">
        <v>9</v>
      </c>
      <c r="I571">
        <v>148</v>
      </c>
      <c r="J571">
        <v>10.831081081081081</v>
      </c>
      <c r="K571">
        <v>0</v>
      </c>
      <c r="L571">
        <v>0</v>
      </c>
      <c r="M571">
        <v>141</v>
      </c>
      <c r="N571">
        <v>2013</v>
      </c>
      <c r="O571">
        <v>0.95270270270270274</v>
      </c>
      <c r="P571">
        <v>143</v>
      </c>
      <c r="Q571">
        <v>21</v>
      </c>
      <c r="R571">
        <v>46</v>
      </c>
      <c r="S571">
        <v>81</v>
      </c>
      <c r="T571">
        <v>98</v>
      </c>
      <c r="U571">
        <v>220.38775510204081</v>
      </c>
      <c r="V571">
        <v>75</v>
      </c>
      <c r="W571">
        <v>31.84</v>
      </c>
      <c r="X571">
        <v>49</v>
      </c>
      <c r="Y571">
        <v>254.51020408163265</v>
      </c>
      <c r="Z571">
        <v>79</v>
      </c>
      <c r="AA571">
        <v>548</v>
      </c>
      <c r="AB571">
        <v>47</v>
      </c>
      <c r="AC571">
        <v>262</v>
      </c>
      <c r="AD571">
        <v>0.31756756756756754</v>
      </c>
      <c r="AE571">
        <v>0</v>
      </c>
      <c r="AF571">
        <v>0</v>
      </c>
      <c r="AG571">
        <v>0</v>
      </c>
      <c r="AH571" s="4">
        <v>56</v>
      </c>
      <c r="AI571">
        <v>0.70886075949367089</v>
      </c>
      <c r="AJ571" s="4">
        <v>12</v>
      </c>
      <c r="AK571">
        <v>0.15189873417721519</v>
      </c>
      <c r="AL571" s="4">
        <v>17</v>
      </c>
      <c r="AM571">
        <v>0.36170212765957449</v>
      </c>
      <c r="AN571" s="4">
        <v>8</v>
      </c>
      <c r="AO571">
        <v>0.1702127659574468</v>
      </c>
      <c r="AP571" s="4">
        <v>0</v>
      </c>
      <c r="AQ571">
        <v>0</v>
      </c>
      <c r="AR571" s="4">
        <v>1</v>
      </c>
      <c r="AS571">
        <v>6.7567567567567571E-3</v>
      </c>
      <c r="AT571" s="4">
        <v>0</v>
      </c>
      <c r="AU571" s="4">
        <v>0</v>
      </c>
      <c r="AV571" s="4">
        <v>4</v>
      </c>
      <c r="AW571">
        <v>1.1935483870967742</v>
      </c>
      <c r="AX571" s="4">
        <f t="shared" si="8"/>
        <v>124</v>
      </c>
      <c r="AY571" s="4">
        <v>16</v>
      </c>
      <c r="AZ571" s="4">
        <v>76</v>
      </c>
    </row>
    <row r="572" spans="1:52" x14ac:dyDescent="0.25">
      <c r="A572" s="4">
        <v>2017</v>
      </c>
      <c r="B572" s="4" t="s">
        <v>294</v>
      </c>
      <c r="C572" t="s">
        <v>242</v>
      </c>
      <c r="D572" t="s">
        <v>244</v>
      </c>
      <c r="E572" t="s">
        <v>754</v>
      </c>
      <c r="F572" s="4">
        <v>142</v>
      </c>
      <c r="G572">
        <v>131</v>
      </c>
      <c r="H572">
        <v>7</v>
      </c>
      <c r="I572">
        <v>142</v>
      </c>
      <c r="J572">
        <v>9.71830985915493</v>
      </c>
      <c r="K572">
        <v>0</v>
      </c>
      <c r="L572">
        <v>0</v>
      </c>
      <c r="M572">
        <v>124</v>
      </c>
      <c r="N572">
        <v>448</v>
      </c>
      <c r="O572">
        <v>0.87323943661971826</v>
      </c>
      <c r="P572">
        <v>109</v>
      </c>
      <c r="Q572">
        <v>16</v>
      </c>
      <c r="R572">
        <v>39</v>
      </c>
      <c r="S572">
        <v>33</v>
      </c>
      <c r="T572">
        <v>10</v>
      </c>
      <c r="U572">
        <v>271.8</v>
      </c>
      <c r="V572">
        <v>10</v>
      </c>
      <c r="W572">
        <v>65.2</v>
      </c>
      <c r="X572">
        <v>127</v>
      </c>
      <c r="Y572">
        <v>139.13385826771653</v>
      </c>
      <c r="Z572">
        <v>9</v>
      </c>
      <c r="AA572">
        <v>437</v>
      </c>
      <c r="AB572">
        <v>131</v>
      </c>
      <c r="AC572">
        <v>152</v>
      </c>
      <c r="AD572">
        <v>0.92253521126760563</v>
      </c>
      <c r="AE572">
        <v>68</v>
      </c>
      <c r="AF572">
        <v>89</v>
      </c>
      <c r="AG572">
        <v>0.47887323943661969</v>
      </c>
      <c r="AH572" s="4">
        <v>5</v>
      </c>
      <c r="AI572">
        <v>0.55555555555555558</v>
      </c>
      <c r="AJ572" s="4">
        <v>3</v>
      </c>
      <c r="AK572">
        <v>0.33333333333333331</v>
      </c>
      <c r="AL572" s="4">
        <v>27</v>
      </c>
      <c r="AM572">
        <v>0.20610687022900764</v>
      </c>
      <c r="AN572" s="4">
        <v>15</v>
      </c>
      <c r="AO572">
        <v>0.11450381679389313</v>
      </c>
      <c r="AP572" s="4">
        <v>0</v>
      </c>
      <c r="AQ572">
        <v>0</v>
      </c>
      <c r="AR572" s="4">
        <v>0</v>
      </c>
      <c r="AS572">
        <v>0</v>
      </c>
      <c r="AT572" s="4">
        <v>0</v>
      </c>
      <c r="AU572" s="4">
        <v>0</v>
      </c>
      <c r="AV572" s="4">
        <v>2</v>
      </c>
      <c r="AW572">
        <v>2.1515151515151514</v>
      </c>
      <c r="AX572" s="4">
        <f t="shared" si="8"/>
        <v>66</v>
      </c>
      <c r="AY572" s="4">
        <v>3</v>
      </c>
      <c r="AZ572" s="4">
        <v>53</v>
      </c>
    </row>
    <row r="573" spans="1:52" x14ac:dyDescent="0.25">
      <c r="A573" s="4">
        <v>2017</v>
      </c>
      <c r="B573" s="4" t="s">
        <v>294</v>
      </c>
      <c r="C573" t="s">
        <v>242</v>
      </c>
      <c r="D573" t="s">
        <v>247</v>
      </c>
      <c r="E573" t="s">
        <v>757</v>
      </c>
      <c r="F573" s="4">
        <v>139</v>
      </c>
      <c r="G573">
        <v>128</v>
      </c>
      <c r="H573">
        <v>8</v>
      </c>
      <c r="I573">
        <v>139</v>
      </c>
      <c r="J573">
        <v>10.194244604316546</v>
      </c>
      <c r="K573">
        <v>2</v>
      </c>
      <c r="L573">
        <v>1.4388489208633094E-2</v>
      </c>
      <c r="M573">
        <v>122</v>
      </c>
      <c r="N573">
        <v>2139</v>
      </c>
      <c r="O573">
        <v>0.87769784172661869</v>
      </c>
      <c r="P573">
        <v>126</v>
      </c>
      <c r="Q573">
        <v>13</v>
      </c>
      <c r="R573">
        <v>32</v>
      </c>
      <c r="S573">
        <v>112</v>
      </c>
      <c r="T573">
        <v>72</v>
      </c>
      <c r="U573">
        <v>204.73611111111111</v>
      </c>
      <c r="V573">
        <v>59</v>
      </c>
      <c r="W573">
        <v>32.135593220338983</v>
      </c>
      <c r="X573">
        <v>59</v>
      </c>
      <c r="Y573">
        <v>195.45762711864407</v>
      </c>
      <c r="Z573">
        <v>55</v>
      </c>
      <c r="AA573">
        <v>518</v>
      </c>
      <c r="AB573">
        <v>62</v>
      </c>
      <c r="AC573">
        <v>232</v>
      </c>
      <c r="AD573">
        <v>0.4460431654676259</v>
      </c>
      <c r="AE573">
        <v>10</v>
      </c>
      <c r="AF573">
        <v>110</v>
      </c>
      <c r="AG573">
        <v>7.1942446043165464E-2</v>
      </c>
      <c r="AH573" s="4">
        <v>40</v>
      </c>
      <c r="AI573">
        <v>0.72727272727272729</v>
      </c>
      <c r="AJ573" s="4">
        <v>13</v>
      </c>
      <c r="AK573">
        <v>0.23636363636363636</v>
      </c>
      <c r="AL573" s="4">
        <v>27</v>
      </c>
      <c r="AM573">
        <v>0.43548387096774194</v>
      </c>
      <c r="AN573" s="4">
        <v>7</v>
      </c>
      <c r="AO573">
        <v>0.11290322580645161</v>
      </c>
      <c r="AP573" s="4">
        <v>0</v>
      </c>
      <c r="AQ573">
        <v>0</v>
      </c>
      <c r="AR573" s="4">
        <v>0</v>
      </c>
      <c r="AS573">
        <v>0</v>
      </c>
      <c r="AT573" s="4">
        <v>0</v>
      </c>
      <c r="AU573" s="4">
        <v>0</v>
      </c>
      <c r="AV573" s="4">
        <v>2</v>
      </c>
      <c r="AW573">
        <v>1.6162790697674418</v>
      </c>
      <c r="AX573" s="4">
        <f t="shared" si="8"/>
        <v>86</v>
      </c>
      <c r="AY573" s="4">
        <v>12</v>
      </c>
      <c r="AZ573" s="4">
        <v>58</v>
      </c>
    </row>
    <row r="574" spans="1:52" x14ac:dyDescent="0.25">
      <c r="A574" s="4">
        <v>2017</v>
      </c>
      <c r="B574" s="4" t="s">
        <v>294</v>
      </c>
      <c r="C574" t="s">
        <v>242</v>
      </c>
      <c r="D574" t="s">
        <v>87</v>
      </c>
      <c r="E574" t="s">
        <v>606</v>
      </c>
      <c r="F574" s="4">
        <v>135</v>
      </c>
      <c r="G574">
        <v>96</v>
      </c>
      <c r="H574">
        <v>10</v>
      </c>
      <c r="I574">
        <v>115</v>
      </c>
      <c r="J574">
        <v>11.904347826086957</v>
      </c>
      <c r="K574">
        <v>0</v>
      </c>
      <c r="L574">
        <v>0</v>
      </c>
      <c r="M574">
        <v>65</v>
      </c>
      <c r="N574">
        <v>6</v>
      </c>
      <c r="O574">
        <v>0.48148148148148145</v>
      </c>
      <c r="P574">
        <v>15</v>
      </c>
      <c r="Q574">
        <v>19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20</v>
      </c>
      <c r="Y574">
        <v>168.7</v>
      </c>
      <c r="Z574">
        <v>0</v>
      </c>
      <c r="AA574">
        <v>0</v>
      </c>
      <c r="AB574">
        <v>97</v>
      </c>
      <c r="AC574">
        <v>171</v>
      </c>
      <c r="AD574">
        <v>0.71851851851851856</v>
      </c>
      <c r="AE574">
        <v>17</v>
      </c>
      <c r="AF574">
        <v>119</v>
      </c>
      <c r="AG574">
        <v>0.12592592592592591</v>
      </c>
      <c r="AH574" s="4">
        <v>0</v>
      </c>
      <c r="AI574">
        <v>0</v>
      </c>
      <c r="AJ574" s="4">
        <v>0</v>
      </c>
      <c r="AK574">
        <v>0</v>
      </c>
      <c r="AL574" s="4">
        <v>6</v>
      </c>
      <c r="AM574">
        <v>6.1855670103092786E-2</v>
      </c>
      <c r="AN574" s="4">
        <v>7</v>
      </c>
      <c r="AO574">
        <v>7.2164948453608241E-2</v>
      </c>
      <c r="AP574" s="4">
        <v>0</v>
      </c>
      <c r="AQ574">
        <v>0</v>
      </c>
      <c r="AR574" s="4">
        <v>0</v>
      </c>
      <c r="AS574">
        <v>0</v>
      </c>
      <c r="AT574" s="4">
        <v>0</v>
      </c>
      <c r="AU574" s="4">
        <v>4</v>
      </c>
      <c r="AV574" s="4">
        <v>84</v>
      </c>
      <c r="AW574">
        <v>1.2272727272727273</v>
      </c>
      <c r="AX574" s="4">
        <f t="shared" si="8"/>
        <v>110</v>
      </c>
      <c r="AY574" s="4">
        <v>0</v>
      </c>
      <c r="AZ574" s="4">
        <v>0</v>
      </c>
    </row>
    <row r="575" spans="1:52" x14ac:dyDescent="0.25">
      <c r="A575" s="4">
        <v>2017</v>
      </c>
      <c r="B575" s="4" t="s">
        <v>294</v>
      </c>
      <c r="C575" t="s">
        <v>242</v>
      </c>
      <c r="D575" t="s">
        <v>183</v>
      </c>
      <c r="E575" t="s">
        <v>696</v>
      </c>
      <c r="F575" s="4">
        <v>134</v>
      </c>
      <c r="G575">
        <v>128</v>
      </c>
      <c r="H575">
        <v>5</v>
      </c>
      <c r="I575">
        <v>134</v>
      </c>
      <c r="J575">
        <v>7.3358208955223878</v>
      </c>
      <c r="K575">
        <v>0</v>
      </c>
      <c r="L575">
        <v>0</v>
      </c>
      <c r="M575">
        <v>117</v>
      </c>
      <c r="N575">
        <v>1573</v>
      </c>
      <c r="O575">
        <v>0.87313432835820892</v>
      </c>
      <c r="P575">
        <v>105</v>
      </c>
      <c r="Q575">
        <v>17</v>
      </c>
      <c r="R575">
        <v>23</v>
      </c>
      <c r="S575">
        <v>59</v>
      </c>
      <c r="T575">
        <v>10</v>
      </c>
      <c r="U575">
        <v>217.1</v>
      </c>
      <c r="V575">
        <v>10</v>
      </c>
      <c r="W575">
        <v>160.4</v>
      </c>
      <c r="X575">
        <v>124</v>
      </c>
      <c r="Y575">
        <v>102.16129032258064</v>
      </c>
      <c r="Z575">
        <v>9</v>
      </c>
      <c r="AA575">
        <v>334</v>
      </c>
      <c r="AB575">
        <v>124</v>
      </c>
      <c r="AC575">
        <v>123</v>
      </c>
      <c r="AD575">
        <v>0.92537313432835822</v>
      </c>
      <c r="AE575">
        <v>51</v>
      </c>
      <c r="AF575">
        <v>81</v>
      </c>
      <c r="AG575">
        <v>0.38059701492537312</v>
      </c>
      <c r="AH575" s="4">
        <v>4</v>
      </c>
      <c r="AI575">
        <v>0.44444444444444442</v>
      </c>
      <c r="AJ575" s="4">
        <v>3</v>
      </c>
      <c r="AK575">
        <v>0.33333333333333331</v>
      </c>
      <c r="AL575" s="4">
        <v>30</v>
      </c>
      <c r="AM575">
        <v>0.24193548387096775</v>
      </c>
      <c r="AN575" s="4">
        <v>12</v>
      </c>
      <c r="AO575">
        <v>9.6774193548387094E-2</v>
      </c>
      <c r="AP575" s="4">
        <v>0</v>
      </c>
      <c r="AQ575">
        <v>0</v>
      </c>
      <c r="AR575" s="4">
        <v>0</v>
      </c>
      <c r="AS575">
        <v>0</v>
      </c>
      <c r="AT575" s="4">
        <v>0</v>
      </c>
      <c r="AU575" s="4">
        <v>0</v>
      </c>
      <c r="AV575" s="4">
        <v>0</v>
      </c>
      <c r="AW575">
        <v>1.8873239436619718</v>
      </c>
      <c r="AX575" s="4">
        <f t="shared" si="8"/>
        <v>71</v>
      </c>
      <c r="AY575" s="4">
        <v>1</v>
      </c>
      <c r="AZ575" s="4">
        <v>44</v>
      </c>
    </row>
    <row r="576" spans="1:52" x14ac:dyDescent="0.25">
      <c r="A576" s="4">
        <v>2017</v>
      </c>
      <c r="B576" s="4" t="s">
        <v>294</v>
      </c>
      <c r="C576" t="s">
        <v>242</v>
      </c>
      <c r="D576" t="s">
        <v>245</v>
      </c>
      <c r="E576" t="s">
        <v>755</v>
      </c>
      <c r="F576" s="4">
        <v>132</v>
      </c>
      <c r="G576">
        <v>118</v>
      </c>
      <c r="H576">
        <v>6</v>
      </c>
      <c r="I576">
        <v>132</v>
      </c>
      <c r="J576">
        <v>8.6287878787878789</v>
      </c>
      <c r="K576">
        <v>4</v>
      </c>
      <c r="L576">
        <v>3.0303030303030304E-2</v>
      </c>
      <c r="M576">
        <v>113</v>
      </c>
      <c r="N576">
        <v>1808</v>
      </c>
      <c r="O576">
        <v>0.85606060606060608</v>
      </c>
      <c r="P576">
        <v>99</v>
      </c>
      <c r="Q576">
        <v>17</v>
      </c>
      <c r="R576">
        <v>36</v>
      </c>
      <c r="S576">
        <v>78</v>
      </c>
      <c r="T576">
        <v>66</v>
      </c>
      <c r="U576">
        <v>141.28787878787878</v>
      </c>
      <c r="V576">
        <v>62</v>
      </c>
      <c r="W576">
        <v>63.806451612903224</v>
      </c>
      <c r="X576">
        <v>60</v>
      </c>
      <c r="Y576">
        <v>100.91666666666667</v>
      </c>
      <c r="Z576">
        <v>44</v>
      </c>
      <c r="AA576">
        <v>421</v>
      </c>
      <c r="AB576">
        <v>61</v>
      </c>
      <c r="AC576">
        <v>136</v>
      </c>
      <c r="AD576">
        <v>0.4621212121212121</v>
      </c>
      <c r="AE576">
        <v>26</v>
      </c>
      <c r="AF576">
        <v>49</v>
      </c>
      <c r="AG576">
        <v>0.19696969696969696</v>
      </c>
      <c r="AH576" s="4">
        <v>29</v>
      </c>
      <c r="AI576">
        <v>0.65909090909090906</v>
      </c>
      <c r="AJ576" s="4">
        <v>9</v>
      </c>
      <c r="AK576">
        <v>0.20454545454545456</v>
      </c>
      <c r="AL576" s="4">
        <v>16</v>
      </c>
      <c r="AM576">
        <v>0.26229508196721313</v>
      </c>
      <c r="AN576" s="4">
        <v>4</v>
      </c>
      <c r="AO576">
        <v>6.5573770491803282E-2</v>
      </c>
      <c r="AP576" s="4">
        <v>0</v>
      </c>
      <c r="AQ576">
        <v>0</v>
      </c>
      <c r="AR576" s="4">
        <v>0</v>
      </c>
      <c r="AS576">
        <v>0</v>
      </c>
      <c r="AT576" s="4">
        <v>0</v>
      </c>
      <c r="AU576" s="4">
        <v>0</v>
      </c>
      <c r="AV576" s="4">
        <v>4</v>
      </c>
      <c r="AW576">
        <v>1.5172413793103448</v>
      </c>
      <c r="AX576" s="4">
        <f t="shared" si="8"/>
        <v>87</v>
      </c>
      <c r="AY576" s="4">
        <v>12</v>
      </c>
      <c r="AZ576" s="4">
        <v>25</v>
      </c>
    </row>
    <row r="577" spans="1:52" x14ac:dyDescent="0.25">
      <c r="A577" s="4">
        <v>2017</v>
      </c>
      <c r="B577" s="4" t="s">
        <v>294</v>
      </c>
      <c r="C577" t="s">
        <v>242</v>
      </c>
      <c r="D577" t="s">
        <v>190</v>
      </c>
      <c r="E577" t="s">
        <v>703</v>
      </c>
      <c r="F577" s="4">
        <v>128</v>
      </c>
      <c r="G577">
        <v>113</v>
      </c>
      <c r="H577">
        <v>5</v>
      </c>
      <c r="I577">
        <v>128</v>
      </c>
      <c r="J577">
        <v>7.4453125</v>
      </c>
      <c r="K577">
        <v>0</v>
      </c>
      <c r="L577">
        <v>0</v>
      </c>
      <c r="M577">
        <v>103</v>
      </c>
      <c r="N577">
        <v>1942</v>
      </c>
      <c r="O577">
        <v>0.8046875</v>
      </c>
      <c r="P577">
        <v>73</v>
      </c>
      <c r="Q577">
        <v>16</v>
      </c>
      <c r="R577">
        <v>15</v>
      </c>
      <c r="S577">
        <v>73</v>
      </c>
      <c r="T577">
        <v>43</v>
      </c>
      <c r="U577">
        <v>180.69767441860466</v>
      </c>
      <c r="V577">
        <v>40</v>
      </c>
      <c r="W577">
        <v>39.049999999999997</v>
      </c>
      <c r="X577">
        <v>71</v>
      </c>
      <c r="Y577">
        <v>115.7605633802817</v>
      </c>
      <c r="Z577">
        <v>33</v>
      </c>
      <c r="AA577">
        <v>491</v>
      </c>
      <c r="AB577">
        <v>74</v>
      </c>
      <c r="AC577">
        <v>127</v>
      </c>
      <c r="AD577">
        <v>0.578125</v>
      </c>
      <c r="AE577">
        <v>42</v>
      </c>
      <c r="AF577">
        <v>62</v>
      </c>
      <c r="AG577">
        <v>0.328125</v>
      </c>
      <c r="AH577" s="4">
        <v>23</v>
      </c>
      <c r="AI577">
        <v>0.69696969696969702</v>
      </c>
      <c r="AJ577" s="4">
        <v>1</v>
      </c>
      <c r="AK577">
        <v>3.0303030303030304E-2</v>
      </c>
      <c r="AL577" s="4">
        <v>11</v>
      </c>
      <c r="AM577">
        <v>0.14864864864864866</v>
      </c>
      <c r="AN577" s="4">
        <v>0</v>
      </c>
      <c r="AO577">
        <v>0</v>
      </c>
      <c r="AP577" s="4">
        <v>0</v>
      </c>
      <c r="AQ577">
        <v>0</v>
      </c>
      <c r="AR577" s="4">
        <v>0</v>
      </c>
      <c r="AS577">
        <v>0</v>
      </c>
      <c r="AT577" s="4">
        <v>0</v>
      </c>
      <c r="AU577" s="4">
        <v>1</v>
      </c>
      <c r="AV577" s="4">
        <v>3</v>
      </c>
      <c r="AW577">
        <v>1.4712643678160919</v>
      </c>
      <c r="AX577" s="4">
        <f t="shared" si="8"/>
        <v>87</v>
      </c>
      <c r="AY577" s="4">
        <v>17</v>
      </c>
      <c r="AZ577" s="4">
        <v>32</v>
      </c>
    </row>
    <row r="578" spans="1:52" x14ac:dyDescent="0.25">
      <c r="A578" s="4">
        <v>2017</v>
      </c>
      <c r="B578" s="4" t="s">
        <v>294</v>
      </c>
      <c r="C578" t="s">
        <v>242</v>
      </c>
      <c r="D578" t="s">
        <v>252</v>
      </c>
      <c r="E578" t="s">
        <v>762</v>
      </c>
      <c r="F578" s="4">
        <v>121</v>
      </c>
      <c r="G578">
        <v>112</v>
      </c>
      <c r="H578">
        <v>9</v>
      </c>
      <c r="I578">
        <v>121</v>
      </c>
      <c r="J578">
        <v>11.62809917355372</v>
      </c>
      <c r="K578">
        <v>2</v>
      </c>
      <c r="L578">
        <v>1.6528925619834711E-2</v>
      </c>
      <c r="M578">
        <v>101</v>
      </c>
      <c r="N578">
        <v>2698</v>
      </c>
      <c r="O578">
        <v>0.83471074380165289</v>
      </c>
      <c r="P578">
        <v>113</v>
      </c>
      <c r="Q578">
        <v>23</v>
      </c>
      <c r="R578">
        <v>37</v>
      </c>
      <c r="S578">
        <v>124</v>
      </c>
      <c r="T578">
        <v>54</v>
      </c>
      <c r="U578">
        <v>261.37037037037038</v>
      </c>
      <c r="V578">
        <v>47</v>
      </c>
      <c r="W578">
        <v>70.361702127659569</v>
      </c>
      <c r="X578">
        <v>65</v>
      </c>
      <c r="Y578">
        <v>233.01538461538462</v>
      </c>
      <c r="Z578">
        <v>40</v>
      </c>
      <c r="AA578">
        <v>673</v>
      </c>
      <c r="AB578">
        <v>62</v>
      </c>
      <c r="AC578">
        <v>256</v>
      </c>
      <c r="AD578">
        <v>0.51239669421487599</v>
      </c>
      <c r="AE578">
        <v>3</v>
      </c>
      <c r="AF578">
        <v>179</v>
      </c>
      <c r="AG578">
        <v>2.4793388429752067E-2</v>
      </c>
      <c r="AH578" s="4">
        <v>36</v>
      </c>
      <c r="AI578">
        <v>0.9</v>
      </c>
      <c r="AJ578" s="4">
        <v>3</v>
      </c>
      <c r="AK578">
        <v>7.4999999999999997E-2</v>
      </c>
      <c r="AL578" s="4">
        <v>29</v>
      </c>
      <c r="AM578">
        <v>0.46774193548387094</v>
      </c>
      <c r="AN578" s="4">
        <v>8</v>
      </c>
      <c r="AO578">
        <v>0.12903225806451613</v>
      </c>
      <c r="AP578" s="4">
        <v>0</v>
      </c>
      <c r="AQ578">
        <v>0</v>
      </c>
      <c r="AR578" s="4">
        <v>1</v>
      </c>
      <c r="AS578">
        <v>8.2644628099173556E-3</v>
      </c>
      <c r="AT578" s="4">
        <v>0</v>
      </c>
      <c r="AU578" s="4">
        <v>0</v>
      </c>
      <c r="AV578" s="4">
        <v>6</v>
      </c>
      <c r="AW578">
        <v>1.5921052631578947</v>
      </c>
      <c r="AX578" s="4">
        <f t="shared" si="8"/>
        <v>76</v>
      </c>
      <c r="AY578" s="4">
        <v>18</v>
      </c>
      <c r="AZ578" s="4">
        <v>160</v>
      </c>
    </row>
    <row r="579" spans="1:52" x14ac:dyDescent="0.25">
      <c r="A579" s="4">
        <v>2017</v>
      </c>
      <c r="B579" s="4" t="s">
        <v>294</v>
      </c>
      <c r="C579" t="s">
        <v>242</v>
      </c>
      <c r="D579" t="s">
        <v>258</v>
      </c>
      <c r="E579" t="s">
        <v>767</v>
      </c>
      <c r="F579" s="4">
        <v>116</v>
      </c>
      <c r="G579">
        <v>111</v>
      </c>
      <c r="H579">
        <v>8</v>
      </c>
      <c r="I579">
        <v>116</v>
      </c>
      <c r="J579">
        <v>9.818965517241379</v>
      </c>
      <c r="K579">
        <v>0</v>
      </c>
      <c r="L579">
        <v>0</v>
      </c>
      <c r="M579">
        <v>103</v>
      </c>
      <c r="N579">
        <v>1848</v>
      </c>
      <c r="O579">
        <v>0.88793103448275867</v>
      </c>
      <c r="P579">
        <v>113</v>
      </c>
      <c r="Q579">
        <v>21</v>
      </c>
      <c r="R579">
        <v>39</v>
      </c>
      <c r="S579">
        <v>75</v>
      </c>
      <c r="T579">
        <v>68</v>
      </c>
      <c r="U579">
        <v>238.54411764705881</v>
      </c>
      <c r="V579">
        <v>65</v>
      </c>
      <c r="W579">
        <v>29.384615384615383</v>
      </c>
      <c r="X579">
        <v>45</v>
      </c>
      <c r="Y579">
        <v>243.0888888888889</v>
      </c>
      <c r="Z579">
        <v>55</v>
      </c>
      <c r="AA579">
        <v>532</v>
      </c>
      <c r="AB579">
        <v>46</v>
      </c>
      <c r="AC579">
        <v>270</v>
      </c>
      <c r="AD579">
        <v>0.39655172413793105</v>
      </c>
      <c r="AE579">
        <v>3</v>
      </c>
      <c r="AF579">
        <v>182</v>
      </c>
      <c r="AG579">
        <v>2.5862068965517241E-2</v>
      </c>
      <c r="AH579" s="4">
        <v>24</v>
      </c>
      <c r="AI579">
        <v>0.43636363636363634</v>
      </c>
      <c r="AJ579" s="4">
        <v>7</v>
      </c>
      <c r="AK579">
        <v>0.12727272727272726</v>
      </c>
      <c r="AL579" s="4">
        <v>15</v>
      </c>
      <c r="AM579">
        <v>0.32608695652173914</v>
      </c>
      <c r="AN579" s="4">
        <v>6</v>
      </c>
      <c r="AO579">
        <v>0.13043478260869565</v>
      </c>
      <c r="AP579" s="4">
        <v>0</v>
      </c>
      <c r="AQ579">
        <v>0</v>
      </c>
      <c r="AR579" s="4">
        <v>0</v>
      </c>
      <c r="AS579">
        <v>0</v>
      </c>
      <c r="AT579" s="4">
        <v>0</v>
      </c>
      <c r="AU579" s="4">
        <v>0</v>
      </c>
      <c r="AV579" s="4">
        <v>3</v>
      </c>
      <c r="AW579">
        <v>1.2210526315789474</v>
      </c>
      <c r="AX579" s="4">
        <f t="shared" ref="AX579:AX642" si="9">IF(ISERROR(F579/AW579),0,F579/AW579)</f>
        <v>95</v>
      </c>
      <c r="AY579" s="4">
        <v>13</v>
      </c>
      <c r="AZ579" s="4">
        <v>93</v>
      </c>
    </row>
    <row r="580" spans="1:52" x14ac:dyDescent="0.25">
      <c r="A580" s="4">
        <v>2017</v>
      </c>
      <c r="B580" s="4" t="s">
        <v>294</v>
      </c>
      <c r="C580" t="s">
        <v>242</v>
      </c>
      <c r="D580" t="s">
        <v>248</v>
      </c>
      <c r="E580" t="s">
        <v>758</v>
      </c>
      <c r="F580" s="4">
        <v>115</v>
      </c>
      <c r="G580">
        <v>104</v>
      </c>
      <c r="H580">
        <v>8</v>
      </c>
      <c r="I580">
        <v>114</v>
      </c>
      <c r="J580">
        <v>9.8596491228070171</v>
      </c>
      <c r="K580">
        <v>0</v>
      </c>
      <c r="L580">
        <v>0</v>
      </c>
      <c r="M580">
        <v>94</v>
      </c>
      <c r="N580">
        <v>1953</v>
      </c>
      <c r="O580">
        <v>0.81739130434782614</v>
      </c>
      <c r="P580">
        <v>107</v>
      </c>
      <c r="Q580">
        <v>22</v>
      </c>
      <c r="R580">
        <v>29</v>
      </c>
      <c r="S580">
        <v>104</v>
      </c>
      <c r="T580">
        <v>55</v>
      </c>
      <c r="U580">
        <v>168.16363636363636</v>
      </c>
      <c r="V580">
        <v>48</v>
      </c>
      <c r="W580">
        <v>51.895833333333336</v>
      </c>
      <c r="X580">
        <v>57</v>
      </c>
      <c r="Y580">
        <v>215.98245614035088</v>
      </c>
      <c r="Z580">
        <v>38</v>
      </c>
      <c r="AA580">
        <v>486</v>
      </c>
      <c r="AB580">
        <v>56</v>
      </c>
      <c r="AC580">
        <v>247</v>
      </c>
      <c r="AD580">
        <v>0.48695652173913045</v>
      </c>
      <c r="AE580">
        <v>4</v>
      </c>
      <c r="AF580">
        <v>50</v>
      </c>
      <c r="AG580">
        <v>3.4782608695652174E-2</v>
      </c>
      <c r="AH580" s="4">
        <v>22</v>
      </c>
      <c r="AI580">
        <v>0.57894736842105265</v>
      </c>
      <c r="AJ580" s="4">
        <v>3</v>
      </c>
      <c r="AK580">
        <v>7.8947368421052627E-2</v>
      </c>
      <c r="AL580" s="4">
        <v>21</v>
      </c>
      <c r="AM580">
        <v>0.375</v>
      </c>
      <c r="AN580" s="4">
        <v>8</v>
      </c>
      <c r="AO580">
        <v>0.14285714285714285</v>
      </c>
      <c r="AP580" s="4">
        <v>0</v>
      </c>
      <c r="AQ580">
        <v>0</v>
      </c>
      <c r="AR580" s="4">
        <v>0</v>
      </c>
      <c r="AS580">
        <v>0</v>
      </c>
      <c r="AT580" s="4">
        <v>0</v>
      </c>
      <c r="AU580" s="4">
        <v>1</v>
      </c>
      <c r="AV580" s="4">
        <v>3</v>
      </c>
      <c r="AW580">
        <v>1.4935064935064934</v>
      </c>
      <c r="AX580" s="4">
        <f t="shared" si="9"/>
        <v>77</v>
      </c>
      <c r="AY580" s="4">
        <v>6</v>
      </c>
      <c r="AZ580" s="4">
        <v>206</v>
      </c>
    </row>
    <row r="581" spans="1:52" x14ac:dyDescent="0.25">
      <c r="A581" s="4">
        <v>2017</v>
      </c>
      <c r="B581" s="4" t="s">
        <v>294</v>
      </c>
      <c r="C581" t="s">
        <v>242</v>
      </c>
      <c r="D581" t="s">
        <v>181</v>
      </c>
      <c r="E581" t="s">
        <v>694</v>
      </c>
      <c r="F581" s="4">
        <v>105</v>
      </c>
      <c r="G581">
        <v>101</v>
      </c>
      <c r="H581">
        <v>6</v>
      </c>
      <c r="I581">
        <v>105</v>
      </c>
      <c r="J581">
        <v>7.8380952380952378</v>
      </c>
      <c r="K581">
        <v>0</v>
      </c>
      <c r="L581">
        <v>0</v>
      </c>
      <c r="M581">
        <v>93</v>
      </c>
      <c r="N581">
        <v>1431</v>
      </c>
      <c r="O581">
        <v>0.88571428571428568</v>
      </c>
      <c r="P581">
        <v>87</v>
      </c>
      <c r="Q581">
        <v>17</v>
      </c>
      <c r="R581">
        <v>43</v>
      </c>
      <c r="S581">
        <v>53</v>
      </c>
      <c r="T581">
        <v>12</v>
      </c>
      <c r="U581">
        <v>263.66666666666669</v>
      </c>
      <c r="V581">
        <v>13</v>
      </c>
      <c r="W581">
        <v>11.307692307692308</v>
      </c>
      <c r="X581">
        <v>91</v>
      </c>
      <c r="Y581">
        <v>146.62637362637363</v>
      </c>
      <c r="Z581">
        <v>9</v>
      </c>
      <c r="AA581">
        <v>474</v>
      </c>
      <c r="AB581">
        <v>91</v>
      </c>
      <c r="AC581">
        <v>166</v>
      </c>
      <c r="AD581">
        <v>0.8666666666666667</v>
      </c>
      <c r="AE581">
        <v>33</v>
      </c>
      <c r="AF581">
        <v>84</v>
      </c>
      <c r="AG581">
        <v>0.31428571428571428</v>
      </c>
      <c r="AH581" s="4">
        <v>7</v>
      </c>
      <c r="AI581">
        <v>0.77777777777777779</v>
      </c>
      <c r="AJ581" s="4">
        <v>2</v>
      </c>
      <c r="AK581">
        <v>0.22222222222222221</v>
      </c>
      <c r="AL581" s="4">
        <v>22</v>
      </c>
      <c r="AM581">
        <v>0.24175824175824176</v>
      </c>
      <c r="AN581" s="4">
        <v>10</v>
      </c>
      <c r="AO581">
        <v>0.10989010989010989</v>
      </c>
      <c r="AP581" s="4">
        <v>0</v>
      </c>
      <c r="AQ581">
        <v>0</v>
      </c>
      <c r="AR581" s="4">
        <v>0</v>
      </c>
      <c r="AS581">
        <v>0</v>
      </c>
      <c r="AT581" s="4">
        <v>0</v>
      </c>
      <c r="AU581" s="4">
        <v>0</v>
      </c>
      <c r="AV581" s="4">
        <v>2</v>
      </c>
      <c r="AW581">
        <v>1.875</v>
      </c>
      <c r="AX581" s="4">
        <f t="shared" si="9"/>
        <v>56</v>
      </c>
      <c r="AY581" s="4">
        <v>8</v>
      </c>
      <c r="AZ581" s="4">
        <v>144</v>
      </c>
    </row>
    <row r="582" spans="1:52" x14ac:dyDescent="0.25">
      <c r="A582" s="4">
        <v>2017</v>
      </c>
      <c r="B582" s="4" t="s">
        <v>294</v>
      </c>
      <c r="C582" t="s">
        <v>242</v>
      </c>
      <c r="D582" t="s">
        <v>232</v>
      </c>
      <c r="E582" t="s">
        <v>743</v>
      </c>
      <c r="F582" s="4">
        <v>104</v>
      </c>
      <c r="G582">
        <v>101</v>
      </c>
      <c r="H582">
        <v>5</v>
      </c>
      <c r="I582">
        <v>104</v>
      </c>
      <c r="J582">
        <v>8.2788461538461533</v>
      </c>
      <c r="K582">
        <v>0</v>
      </c>
      <c r="L582">
        <v>0</v>
      </c>
      <c r="M582">
        <v>86</v>
      </c>
      <c r="N582">
        <v>572</v>
      </c>
      <c r="O582">
        <v>0.82692307692307687</v>
      </c>
      <c r="P582">
        <v>32</v>
      </c>
      <c r="Q582">
        <v>31</v>
      </c>
      <c r="R582">
        <v>5</v>
      </c>
      <c r="S582">
        <v>17</v>
      </c>
      <c r="T582">
        <v>4</v>
      </c>
      <c r="U582">
        <v>350.25</v>
      </c>
      <c r="V582">
        <v>3</v>
      </c>
      <c r="W582">
        <v>27</v>
      </c>
      <c r="X582">
        <v>70</v>
      </c>
      <c r="Y582">
        <v>84.714285714285708</v>
      </c>
      <c r="Z582">
        <v>1</v>
      </c>
      <c r="AA582">
        <v>586</v>
      </c>
      <c r="AB582">
        <v>86</v>
      </c>
      <c r="AC582">
        <v>150</v>
      </c>
      <c r="AD582">
        <v>0.82692307692307687</v>
      </c>
      <c r="AE582">
        <v>45</v>
      </c>
      <c r="AF582">
        <v>62</v>
      </c>
      <c r="AG582">
        <v>0.43269230769230771</v>
      </c>
      <c r="AH582" s="4">
        <v>1</v>
      </c>
      <c r="AI582">
        <v>1</v>
      </c>
      <c r="AJ582" s="4">
        <v>1</v>
      </c>
      <c r="AK582">
        <v>1</v>
      </c>
      <c r="AL582" s="4">
        <v>10</v>
      </c>
      <c r="AM582">
        <v>0.11627906976744186</v>
      </c>
      <c r="AN582" s="4">
        <v>8</v>
      </c>
      <c r="AO582">
        <v>9.3023255813953487E-2</v>
      </c>
      <c r="AP582" s="4">
        <v>0</v>
      </c>
      <c r="AQ582">
        <v>0</v>
      </c>
      <c r="AR582" s="4">
        <v>0</v>
      </c>
      <c r="AS582">
        <v>0</v>
      </c>
      <c r="AT582" s="4">
        <v>1</v>
      </c>
      <c r="AU582" s="4">
        <v>1</v>
      </c>
      <c r="AV582" s="4">
        <v>14</v>
      </c>
      <c r="AW582">
        <v>2.3636363636363638</v>
      </c>
      <c r="AX582" s="4">
        <f t="shared" si="9"/>
        <v>44</v>
      </c>
      <c r="AY582" s="4">
        <v>0</v>
      </c>
      <c r="AZ582" s="4">
        <v>0</v>
      </c>
    </row>
    <row r="583" spans="1:52" x14ac:dyDescent="0.25">
      <c r="A583" s="4">
        <v>2017</v>
      </c>
      <c r="B583" s="4" t="s">
        <v>294</v>
      </c>
      <c r="C583" t="s">
        <v>242</v>
      </c>
      <c r="D583" t="s">
        <v>246</v>
      </c>
      <c r="E583" t="s">
        <v>756</v>
      </c>
      <c r="F583" s="4">
        <v>103</v>
      </c>
      <c r="G583">
        <v>93</v>
      </c>
      <c r="H583">
        <v>9</v>
      </c>
      <c r="I583">
        <v>102</v>
      </c>
      <c r="J583">
        <v>10.911764705882353</v>
      </c>
      <c r="K583">
        <v>2</v>
      </c>
      <c r="L583">
        <v>1.9607843137254902E-2</v>
      </c>
      <c r="M583">
        <v>100</v>
      </c>
      <c r="N583">
        <v>1899</v>
      </c>
      <c r="O583">
        <v>0.970873786407767</v>
      </c>
      <c r="P583">
        <v>96</v>
      </c>
      <c r="Q583">
        <v>24</v>
      </c>
      <c r="R583">
        <v>35</v>
      </c>
      <c r="S583">
        <v>135</v>
      </c>
      <c r="T583">
        <v>48</v>
      </c>
      <c r="U583">
        <v>208.6875</v>
      </c>
      <c r="V583">
        <v>42</v>
      </c>
      <c r="W583">
        <v>52.071428571428569</v>
      </c>
      <c r="X583">
        <v>53</v>
      </c>
      <c r="Y583">
        <v>278.90566037735852</v>
      </c>
      <c r="Z583">
        <v>38</v>
      </c>
      <c r="AA583">
        <v>528</v>
      </c>
      <c r="AB583">
        <v>50</v>
      </c>
      <c r="AC583">
        <v>305</v>
      </c>
      <c r="AD583">
        <v>0.4854368932038835</v>
      </c>
      <c r="AE583">
        <v>1</v>
      </c>
      <c r="AF583">
        <v>140</v>
      </c>
      <c r="AG583">
        <v>9.7087378640776691E-3</v>
      </c>
      <c r="AH583" s="4">
        <v>21</v>
      </c>
      <c r="AI583">
        <v>0.55263157894736847</v>
      </c>
      <c r="AJ583" s="4">
        <v>3</v>
      </c>
      <c r="AK583">
        <v>7.8947368421052627E-2</v>
      </c>
      <c r="AL583" s="4">
        <v>20</v>
      </c>
      <c r="AM583">
        <v>0.4</v>
      </c>
      <c r="AN583" s="4">
        <v>4</v>
      </c>
      <c r="AO583">
        <v>0.08</v>
      </c>
      <c r="AP583" s="4">
        <v>0</v>
      </c>
      <c r="AQ583">
        <v>0</v>
      </c>
      <c r="AR583" s="4">
        <v>0</v>
      </c>
      <c r="AS583">
        <v>0</v>
      </c>
      <c r="AT583" s="4">
        <v>0</v>
      </c>
      <c r="AU583" s="4">
        <v>0</v>
      </c>
      <c r="AV583" s="4">
        <v>1</v>
      </c>
      <c r="AW583">
        <v>1.6349206349206349</v>
      </c>
      <c r="AX583" s="4">
        <f t="shared" si="9"/>
        <v>63</v>
      </c>
      <c r="AY583" s="4">
        <v>10</v>
      </c>
      <c r="AZ583" s="4">
        <v>77</v>
      </c>
    </row>
    <row r="584" spans="1:52" x14ac:dyDescent="0.25">
      <c r="A584" s="4">
        <v>2017</v>
      </c>
      <c r="B584" s="4" t="s">
        <v>294</v>
      </c>
      <c r="C584" t="s">
        <v>242</v>
      </c>
      <c r="D584" t="s">
        <v>274</v>
      </c>
      <c r="E584" t="s">
        <v>783</v>
      </c>
      <c r="F584" s="4">
        <v>101</v>
      </c>
      <c r="G584">
        <v>91</v>
      </c>
      <c r="H584">
        <v>6</v>
      </c>
      <c r="I584">
        <v>101</v>
      </c>
      <c r="J584">
        <v>7.9306930693069306</v>
      </c>
      <c r="K584">
        <v>2</v>
      </c>
      <c r="L584">
        <v>1.9801980198019802E-2</v>
      </c>
      <c r="M584">
        <v>93</v>
      </c>
      <c r="N584">
        <v>1175</v>
      </c>
      <c r="O584">
        <v>0.92079207920792083</v>
      </c>
      <c r="P584">
        <v>98</v>
      </c>
      <c r="Q584">
        <v>21</v>
      </c>
      <c r="R584">
        <v>22</v>
      </c>
      <c r="S584">
        <v>98</v>
      </c>
      <c r="T584">
        <v>50</v>
      </c>
      <c r="U584">
        <v>201.3</v>
      </c>
      <c r="V584">
        <v>26</v>
      </c>
      <c r="W584">
        <v>29.807692307692307</v>
      </c>
      <c r="X584">
        <v>50</v>
      </c>
      <c r="Y584">
        <v>255.76</v>
      </c>
      <c r="Z584">
        <v>40</v>
      </c>
      <c r="AA584">
        <v>619</v>
      </c>
      <c r="AB584">
        <v>50</v>
      </c>
      <c r="AC584">
        <v>265</v>
      </c>
      <c r="AD584">
        <v>0.49504950495049505</v>
      </c>
      <c r="AE584">
        <v>0</v>
      </c>
      <c r="AF584">
        <v>0</v>
      </c>
      <c r="AG584">
        <v>0</v>
      </c>
      <c r="AH584" s="4">
        <v>24</v>
      </c>
      <c r="AI584">
        <v>0.6</v>
      </c>
      <c r="AJ584" s="4">
        <v>1</v>
      </c>
      <c r="AK584">
        <v>2.5000000000000001E-2</v>
      </c>
      <c r="AL584" s="4">
        <v>26</v>
      </c>
      <c r="AM584">
        <v>0.52</v>
      </c>
      <c r="AN584" s="4">
        <v>5</v>
      </c>
      <c r="AO584">
        <v>0.1</v>
      </c>
      <c r="AP584" s="4">
        <v>0</v>
      </c>
      <c r="AQ584">
        <v>0</v>
      </c>
      <c r="AR584" s="4">
        <v>0</v>
      </c>
      <c r="AS584">
        <v>0</v>
      </c>
      <c r="AT584" s="4">
        <v>0</v>
      </c>
      <c r="AU584" s="4">
        <v>0</v>
      </c>
      <c r="AV584" s="4">
        <v>2</v>
      </c>
      <c r="AW584">
        <v>1.3289473684210527</v>
      </c>
      <c r="AX584" s="4">
        <f t="shared" si="9"/>
        <v>76</v>
      </c>
      <c r="AY584" s="4">
        <v>3</v>
      </c>
      <c r="AZ584" s="4">
        <v>180</v>
      </c>
    </row>
    <row r="585" spans="1:52" x14ac:dyDescent="0.25">
      <c r="A585" s="4">
        <v>2017</v>
      </c>
      <c r="B585" s="4" t="s">
        <v>294</v>
      </c>
      <c r="C585" t="s">
        <v>242</v>
      </c>
      <c r="D585" t="s">
        <v>255</v>
      </c>
      <c r="E585" t="s">
        <v>764</v>
      </c>
      <c r="F585" s="4">
        <v>101</v>
      </c>
      <c r="G585">
        <v>90</v>
      </c>
      <c r="H585">
        <v>8</v>
      </c>
      <c r="I585">
        <v>101</v>
      </c>
      <c r="J585">
        <v>10.990099009900991</v>
      </c>
      <c r="K585">
        <v>2</v>
      </c>
      <c r="L585">
        <v>1.9801980198019802E-2</v>
      </c>
      <c r="M585">
        <v>89</v>
      </c>
      <c r="N585">
        <v>1899</v>
      </c>
      <c r="O585">
        <v>0.88118811881188119</v>
      </c>
      <c r="P585">
        <v>93</v>
      </c>
      <c r="Q585">
        <v>20</v>
      </c>
      <c r="R585">
        <v>29</v>
      </c>
      <c r="S585">
        <v>89</v>
      </c>
      <c r="T585">
        <v>53</v>
      </c>
      <c r="U585">
        <v>201.32075471698113</v>
      </c>
      <c r="V585">
        <v>51</v>
      </c>
      <c r="W585">
        <v>50.96078431372549</v>
      </c>
      <c r="X585">
        <v>46</v>
      </c>
      <c r="Y585">
        <v>208.58695652173913</v>
      </c>
      <c r="Z585">
        <v>39</v>
      </c>
      <c r="AA585">
        <v>499</v>
      </c>
      <c r="AB585">
        <v>47</v>
      </c>
      <c r="AC585">
        <v>253</v>
      </c>
      <c r="AD585">
        <v>0.46534653465346537</v>
      </c>
      <c r="AE585">
        <v>3</v>
      </c>
      <c r="AF585">
        <v>103</v>
      </c>
      <c r="AG585">
        <v>2.9702970297029702E-2</v>
      </c>
      <c r="AH585" s="4">
        <v>24</v>
      </c>
      <c r="AI585">
        <v>0.61538461538461542</v>
      </c>
      <c r="AJ585" s="4">
        <v>4</v>
      </c>
      <c r="AK585">
        <v>0.10256410256410256</v>
      </c>
      <c r="AL585" s="4">
        <v>15</v>
      </c>
      <c r="AM585">
        <v>0.31914893617021278</v>
      </c>
      <c r="AN585" s="4">
        <v>5</v>
      </c>
      <c r="AO585">
        <v>0.10638297872340426</v>
      </c>
      <c r="AP585" s="4">
        <v>0</v>
      </c>
      <c r="AQ585">
        <v>0</v>
      </c>
      <c r="AR585" s="4">
        <v>0</v>
      </c>
      <c r="AS585">
        <v>0</v>
      </c>
      <c r="AT585" s="4">
        <v>0</v>
      </c>
      <c r="AU585" s="4">
        <v>0</v>
      </c>
      <c r="AV585" s="4">
        <v>2</v>
      </c>
      <c r="AW585">
        <v>1.5074626865671641</v>
      </c>
      <c r="AX585" s="4">
        <f t="shared" si="9"/>
        <v>67</v>
      </c>
      <c r="AY585" s="4">
        <v>20</v>
      </c>
      <c r="AZ585" s="4">
        <v>92</v>
      </c>
    </row>
    <row r="586" spans="1:52" x14ac:dyDescent="0.25">
      <c r="A586" s="4">
        <v>2017</v>
      </c>
      <c r="B586" s="4" t="s">
        <v>294</v>
      </c>
      <c r="C586" t="s">
        <v>242</v>
      </c>
      <c r="D586" t="s">
        <v>256</v>
      </c>
      <c r="E586" t="s">
        <v>765</v>
      </c>
      <c r="F586" s="4">
        <v>91</v>
      </c>
      <c r="G586">
        <v>84</v>
      </c>
      <c r="H586">
        <v>7</v>
      </c>
      <c r="I586">
        <v>91</v>
      </c>
      <c r="J586">
        <v>8.8571428571428577</v>
      </c>
      <c r="K586">
        <v>6</v>
      </c>
      <c r="L586">
        <v>6.5934065934065936E-2</v>
      </c>
      <c r="M586">
        <v>84</v>
      </c>
      <c r="N586">
        <v>1895</v>
      </c>
      <c r="O586">
        <v>0.92307692307692313</v>
      </c>
      <c r="P586">
        <v>87</v>
      </c>
      <c r="Q586">
        <v>16</v>
      </c>
      <c r="R586">
        <v>29</v>
      </c>
      <c r="S586">
        <v>146</v>
      </c>
      <c r="T586">
        <v>55</v>
      </c>
      <c r="U586">
        <v>227.74545454545455</v>
      </c>
      <c r="V586">
        <v>54</v>
      </c>
      <c r="W586">
        <v>16.351851851851851</v>
      </c>
      <c r="X586">
        <v>35</v>
      </c>
      <c r="Y586">
        <v>251.14285714285714</v>
      </c>
      <c r="Z586">
        <v>47</v>
      </c>
      <c r="AA586">
        <v>479</v>
      </c>
      <c r="AB586">
        <v>34</v>
      </c>
      <c r="AC586">
        <v>259</v>
      </c>
      <c r="AD586">
        <v>0.37362637362637363</v>
      </c>
      <c r="AE586">
        <v>0</v>
      </c>
      <c r="AF586">
        <v>0</v>
      </c>
      <c r="AG586">
        <v>0</v>
      </c>
      <c r="AH586" s="4">
        <v>27</v>
      </c>
      <c r="AI586">
        <v>0.57446808510638303</v>
      </c>
      <c r="AJ586" s="4">
        <v>4</v>
      </c>
      <c r="AK586">
        <v>8.5106382978723402E-2</v>
      </c>
      <c r="AL586" s="4">
        <v>13</v>
      </c>
      <c r="AM586">
        <v>0.38235294117647056</v>
      </c>
      <c r="AN586" s="4">
        <v>9</v>
      </c>
      <c r="AO586">
        <v>0.26470588235294118</v>
      </c>
      <c r="AP586" s="4">
        <v>0</v>
      </c>
      <c r="AQ586">
        <v>0</v>
      </c>
      <c r="AR586" s="4">
        <v>2</v>
      </c>
      <c r="AS586">
        <v>2.197802197802198E-2</v>
      </c>
      <c r="AT586" s="4">
        <v>0</v>
      </c>
      <c r="AU586" s="4">
        <v>0</v>
      </c>
      <c r="AV586" s="4">
        <v>2</v>
      </c>
      <c r="AW586">
        <v>1.338235294117647</v>
      </c>
      <c r="AX586" s="4">
        <f t="shared" si="9"/>
        <v>68</v>
      </c>
      <c r="AY586" s="4">
        <v>21</v>
      </c>
      <c r="AZ586" s="4">
        <v>21</v>
      </c>
    </row>
    <row r="587" spans="1:52" x14ac:dyDescent="0.25">
      <c r="A587" s="4">
        <v>2017</v>
      </c>
      <c r="B587" s="4" t="s">
        <v>294</v>
      </c>
      <c r="C587" t="s">
        <v>242</v>
      </c>
      <c r="D587" t="s">
        <v>189</v>
      </c>
      <c r="E587" t="s">
        <v>702</v>
      </c>
      <c r="F587" s="4">
        <v>84</v>
      </c>
      <c r="G587">
        <v>75</v>
      </c>
      <c r="H587">
        <v>5</v>
      </c>
      <c r="I587">
        <v>84</v>
      </c>
      <c r="J587">
        <v>7.5</v>
      </c>
      <c r="K587">
        <v>0</v>
      </c>
      <c r="L587">
        <v>0</v>
      </c>
      <c r="M587">
        <v>70</v>
      </c>
      <c r="N587">
        <v>2156</v>
      </c>
      <c r="O587">
        <v>0.83333333333333337</v>
      </c>
      <c r="P587">
        <v>78</v>
      </c>
      <c r="Q587">
        <v>16</v>
      </c>
      <c r="R587">
        <v>27</v>
      </c>
      <c r="S587">
        <v>78</v>
      </c>
      <c r="T587">
        <v>53</v>
      </c>
      <c r="U587">
        <v>158.52830188679246</v>
      </c>
      <c r="V587">
        <v>49</v>
      </c>
      <c r="W587">
        <v>12.918367346938776</v>
      </c>
      <c r="X587">
        <v>30</v>
      </c>
      <c r="Y587">
        <v>178.73333333333332</v>
      </c>
      <c r="Z587">
        <v>45</v>
      </c>
      <c r="AA587">
        <v>552</v>
      </c>
      <c r="AB587">
        <v>27</v>
      </c>
      <c r="AC587">
        <v>197</v>
      </c>
      <c r="AD587">
        <v>0.32142857142857145</v>
      </c>
      <c r="AE587">
        <v>6</v>
      </c>
      <c r="AF587">
        <v>63</v>
      </c>
      <c r="AG587">
        <v>7.1428571428571425E-2</v>
      </c>
      <c r="AH587" s="4">
        <v>29</v>
      </c>
      <c r="AI587">
        <v>0.64444444444444449</v>
      </c>
      <c r="AJ587" s="4">
        <v>5</v>
      </c>
      <c r="AK587">
        <v>0.1111111111111111</v>
      </c>
      <c r="AL587" s="4">
        <v>12</v>
      </c>
      <c r="AM587">
        <v>0.44444444444444442</v>
      </c>
      <c r="AN587" s="4">
        <v>2</v>
      </c>
      <c r="AO587">
        <v>7.407407407407407E-2</v>
      </c>
      <c r="AP587" s="4">
        <v>1</v>
      </c>
      <c r="AQ587">
        <v>1.1904761904761904E-2</v>
      </c>
      <c r="AR587" s="4">
        <v>0</v>
      </c>
      <c r="AS587">
        <v>0</v>
      </c>
      <c r="AT587" s="4">
        <v>0</v>
      </c>
      <c r="AU587" s="4">
        <v>0</v>
      </c>
      <c r="AV587" s="4">
        <v>2</v>
      </c>
      <c r="AW587">
        <v>1.4482758620689655</v>
      </c>
      <c r="AX587" s="4">
        <f t="shared" si="9"/>
        <v>58</v>
      </c>
      <c r="AY587" s="4">
        <v>22</v>
      </c>
      <c r="AZ587" s="4">
        <v>49</v>
      </c>
    </row>
    <row r="588" spans="1:52" x14ac:dyDescent="0.25">
      <c r="A588" s="4">
        <v>2017</v>
      </c>
      <c r="B588" s="4" t="s">
        <v>294</v>
      </c>
      <c r="C588" t="s">
        <v>242</v>
      </c>
      <c r="D588" t="s">
        <v>313</v>
      </c>
      <c r="E588" t="s">
        <v>818</v>
      </c>
      <c r="F588" s="4">
        <v>84</v>
      </c>
      <c r="G588">
        <v>81</v>
      </c>
      <c r="H588">
        <v>7</v>
      </c>
      <c r="I588">
        <v>84</v>
      </c>
      <c r="J588">
        <v>8.5357142857142865</v>
      </c>
      <c r="K588">
        <v>0</v>
      </c>
      <c r="L588">
        <v>0</v>
      </c>
      <c r="M588">
        <v>84</v>
      </c>
      <c r="N588">
        <v>410</v>
      </c>
      <c r="O588">
        <v>1</v>
      </c>
      <c r="P588">
        <v>45</v>
      </c>
      <c r="Q588">
        <v>12</v>
      </c>
      <c r="R588">
        <v>6</v>
      </c>
      <c r="S588">
        <v>17</v>
      </c>
      <c r="T588">
        <v>3</v>
      </c>
      <c r="U588">
        <v>194.66666666666666</v>
      </c>
      <c r="V588">
        <v>3</v>
      </c>
      <c r="W588">
        <v>6.666666666666667</v>
      </c>
      <c r="X588">
        <v>81</v>
      </c>
      <c r="Y588">
        <v>58.049382716049379</v>
      </c>
      <c r="Z588">
        <v>2</v>
      </c>
      <c r="AA588">
        <v>648</v>
      </c>
      <c r="AB588">
        <v>81</v>
      </c>
      <c r="AC588">
        <v>74</v>
      </c>
      <c r="AD588">
        <v>0.9642857142857143</v>
      </c>
      <c r="AE588">
        <v>56</v>
      </c>
      <c r="AF588">
        <v>53</v>
      </c>
      <c r="AG588">
        <v>0.66666666666666663</v>
      </c>
      <c r="AH588" s="4">
        <v>1</v>
      </c>
      <c r="AI588">
        <v>0.5</v>
      </c>
      <c r="AJ588" s="4">
        <v>0</v>
      </c>
      <c r="AK588">
        <v>0</v>
      </c>
      <c r="AL588" s="4">
        <v>6</v>
      </c>
      <c r="AM588">
        <v>7.407407407407407E-2</v>
      </c>
      <c r="AN588" s="4">
        <v>7</v>
      </c>
      <c r="AO588">
        <v>8.6419753086419748E-2</v>
      </c>
      <c r="AP588" s="4">
        <v>0</v>
      </c>
      <c r="AQ588">
        <v>0</v>
      </c>
      <c r="AR588" s="4">
        <v>1</v>
      </c>
      <c r="AS588">
        <v>1.1904761904761904E-2</v>
      </c>
      <c r="AT588" s="4">
        <v>0</v>
      </c>
      <c r="AU588" s="4">
        <v>0</v>
      </c>
      <c r="AV588" s="4">
        <v>1</v>
      </c>
      <c r="AW588">
        <v>2.7096774193548385</v>
      </c>
      <c r="AX588" s="4">
        <f t="shared" si="9"/>
        <v>31.000000000000004</v>
      </c>
      <c r="AY588" s="4">
        <v>1</v>
      </c>
      <c r="AZ588" s="4">
        <v>23</v>
      </c>
    </row>
    <row r="589" spans="1:52" x14ac:dyDescent="0.25">
      <c r="A589" s="4">
        <v>2017</v>
      </c>
      <c r="B589" s="4" t="s">
        <v>294</v>
      </c>
      <c r="C589" t="s">
        <v>242</v>
      </c>
      <c r="D589" t="s">
        <v>257</v>
      </c>
      <c r="E589" t="s">
        <v>766</v>
      </c>
      <c r="F589" s="4">
        <v>69</v>
      </c>
      <c r="G589">
        <v>65</v>
      </c>
      <c r="H589">
        <v>7</v>
      </c>
      <c r="I589">
        <v>68</v>
      </c>
      <c r="J589">
        <v>9.014705882352942</v>
      </c>
      <c r="K589">
        <v>4</v>
      </c>
      <c r="L589">
        <v>5.8823529411764705E-2</v>
      </c>
      <c r="M589">
        <v>62</v>
      </c>
      <c r="N589">
        <v>1799</v>
      </c>
      <c r="O589">
        <v>0.89855072463768115</v>
      </c>
      <c r="P589">
        <v>65</v>
      </c>
      <c r="Q589">
        <v>17</v>
      </c>
      <c r="R589">
        <v>20</v>
      </c>
      <c r="S589">
        <v>95</v>
      </c>
      <c r="T589">
        <v>43</v>
      </c>
      <c r="U589">
        <v>174.65116279069767</v>
      </c>
      <c r="V589">
        <v>36</v>
      </c>
      <c r="W589">
        <v>59.861111111111114</v>
      </c>
      <c r="X589">
        <v>26</v>
      </c>
      <c r="Y589">
        <v>196.38461538461539</v>
      </c>
      <c r="Z589">
        <v>34</v>
      </c>
      <c r="AA589">
        <v>424</v>
      </c>
      <c r="AB589">
        <v>26</v>
      </c>
      <c r="AC589">
        <v>242</v>
      </c>
      <c r="AD589">
        <v>0.37681159420289856</v>
      </c>
      <c r="AE589">
        <v>1</v>
      </c>
      <c r="AF589">
        <v>86</v>
      </c>
      <c r="AG589">
        <v>1.4492753623188406E-2</v>
      </c>
      <c r="AH589" s="4">
        <v>24</v>
      </c>
      <c r="AI589">
        <v>0.70588235294117652</v>
      </c>
      <c r="AJ589" s="4">
        <v>2</v>
      </c>
      <c r="AK589">
        <v>5.8823529411764705E-2</v>
      </c>
      <c r="AL589" s="4">
        <v>10</v>
      </c>
      <c r="AM589">
        <v>0.38461538461538464</v>
      </c>
      <c r="AN589" s="4">
        <v>5</v>
      </c>
      <c r="AO589">
        <v>0.19230769230769232</v>
      </c>
      <c r="AP589" s="4">
        <v>1</v>
      </c>
      <c r="AQ589">
        <v>1.4492753623188406E-2</v>
      </c>
      <c r="AR589" s="4">
        <v>0</v>
      </c>
      <c r="AS589">
        <v>0</v>
      </c>
      <c r="AT589" s="4">
        <v>0</v>
      </c>
      <c r="AU589" s="4">
        <v>0</v>
      </c>
      <c r="AV589" s="4">
        <v>4</v>
      </c>
      <c r="AW589">
        <v>1.5</v>
      </c>
      <c r="AX589" s="4">
        <f t="shared" si="9"/>
        <v>46</v>
      </c>
      <c r="AY589" s="4">
        <v>16</v>
      </c>
      <c r="AZ589" s="4">
        <v>21</v>
      </c>
    </row>
    <row r="590" spans="1:52" x14ac:dyDescent="0.25">
      <c r="A590" s="4">
        <v>2017</v>
      </c>
      <c r="B590" s="4" t="s">
        <v>294</v>
      </c>
      <c r="C590" t="s">
        <v>242</v>
      </c>
      <c r="D590" t="s">
        <v>174</v>
      </c>
      <c r="E590" t="s">
        <v>687</v>
      </c>
      <c r="F590" s="4">
        <v>67</v>
      </c>
      <c r="G590">
        <v>59</v>
      </c>
      <c r="H590">
        <v>6</v>
      </c>
      <c r="I590">
        <v>67</v>
      </c>
      <c r="J590">
        <v>8.1194029850746272</v>
      </c>
      <c r="K590">
        <v>0</v>
      </c>
      <c r="L590">
        <v>0</v>
      </c>
      <c r="M590">
        <v>53</v>
      </c>
      <c r="N590">
        <v>2378</v>
      </c>
      <c r="O590">
        <v>0.79104477611940294</v>
      </c>
      <c r="P590">
        <v>62</v>
      </c>
      <c r="Q590">
        <v>18</v>
      </c>
      <c r="R590">
        <v>19</v>
      </c>
      <c r="S590">
        <v>179</v>
      </c>
      <c r="T590">
        <v>33</v>
      </c>
      <c r="U590">
        <v>188.18181818181819</v>
      </c>
      <c r="V590">
        <v>31</v>
      </c>
      <c r="W590">
        <v>74.483870967741936</v>
      </c>
      <c r="X590">
        <v>28</v>
      </c>
      <c r="Y590">
        <v>265.21428571428572</v>
      </c>
      <c r="Z590">
        <v>27</v>
      </c>
      <c r="AA590">
        <v>481</v>
      </c>
      <c r="AB590">
        <v>29</v>
      </c>
      <c r="AC590">
        <v>270</v>
      </c>
      <c r="AD590">
        <v>0.43283582089552236</v>
      </c>
      <c r="AE590">
        <v>2</v>
      </c>
      <c r="AF590">
        <v>164</v>
      </c>
      <c r="AG590">
        <v>2.9850746268656716E-2</v>
      </c>
      <c r="AH590" s="4">
        <v>14</v>
      </c>
      <c r="AI590">
        <v>0.51851851851851849</v>
      </c>
      <c r="AJ590" s="4">
        <v>1</v>
      </c>
      <c r="AK590">
        <v>3.7037037037037035E-2</v>
      </c>
      <c r="AL590" s="4">
        <v>17</v>
      </c>
      <c r="AM590">
        <v>0.58620689655172409</v>
      </c>
      <c r="AN590" s="4">
        <v>4</v>
      </c>
      <c r="AO590">
        <v>0.13793103448275862</v>
      </c>
      <c r="AP590" s="4">
        <v>0</v>
      </c>
      <c r="AQ590">
        <v>0</v>
      </c>
      <c r="AR590" s="4">
        <v>0</v>
      </c>
      <c r="AS590">
        <v>0</v>
      </c>
      <c r="AT590" s="4">
        <v>0</v>
      </c>
      <c r="AU590" s="4">
        <v>0</v>
      </c>
      <c r="AV590" s="4">
        <v>1</v>
      </c>
      <c r="AW590">
        <v>1.675</v>
      </c>
      <c r="AX590" s="4">
        <f t="shared" si="9"/>
        <v>40</v>
      </c>
      <c r="AY590" s="4">
        <v>13</v>
      </c>
      <c r="AZ590" s="4">
        <v>64</v>
      </c>
    </row>
    <row r="591" spans="1:52" x14ac:dyDescent="0.25">
      <c r="A591" s="4">
        <v>2017</v>
      </c>
      <c r="B591" s="4" t="s">
        <v>294</v>
      </c>
      <c r="C591" t="s">
        <v>242</v>
      </c>
      <c r="D591" t="s">
        <v>187</v>
      </c>
      <c r="E591" t="s">
        <v>700</v>
      </c>
      <c r="F591" s="4">
        <v>65</v>
      </c>
      <c r="G591">
        <v>61</v>
      </c>
      <c r="H591">
        <v>9</v>
      </c>
      <c r="I591">
        <v>65</v>
      </c>
      <c r="J591">
        <v>10.876923076923077</v>
      </c>
      <c r="K591">
        <v>0</v>
      </c>
      <c r="L591">
        <v>0</v>
      </c>
      <c r="M591">
        <v>59</v>
      </c>
      <c r="N591">
        <v>2988</v>
      </c>
      <c r="O591">
        <v>0.90769230769230769</v>
      </c>
      <c r="P591">
        <v>64</v>
      </c>
      <c r="Q591">
        <v>23</v>
      </c>
      <c r="R591">
        <v>16</v>
      </c>
      <c r="S591">
        <v>173</v>
      </c>
      <c r="T591">
        <v>38</v>
      </c>
      <c r="U591">
        <v>285.31578947368422</v>
      </c>
      <c r="V591">
        <v>34</v>
      </c>
      <c r="W591">
        <v>52.705882352941174</v>
      </c>
      <c r="X591">
        <v>26</v>
      </c>
      <c r="Y591">
        <v>323.07692307692309</v>
      </c>
      <c r="Z591">
        <v>23</v>
      </c>
      <c r="AA591">
        <v>764</v>
      </c>
      <c r="AB591">
        <v>25</v>
      </c>
      <c r="AC591">
        <v>318</v>
      </c>
      <c r="AD591">
        <v>0.38461538461538464</v>
      </c>
      <c r="AE591">
        <v>2</v>
      </c>
      <c r="AF591">
        <v>132</v>
      </c>
      <c r="AG591">
        <v>3.0769230769230771E-2</v>
      </c>
      <c r="AH591" s="4">
        <v>23</v>
      </c>
      <c r="AI591">
        <v>1</v>
      </c>
      <c r="AJ591" s="4">
        <v>1</v>
      </c>
      <c r="AK591">
        <v>4.3478260869565216E-2</v>
      </c>
      <c r="AL591" s="4">
        <v>10</v>
      </c>
      <c r="AM591">
        <v>0.4</v>
      </c>
      <c r="AN591" s="4">
        <v>3</v>
      </c>
      <c r="AO591">
        <v>0.12</v>
      </c>
      <c r="AP591" s="4">
        <v>0</v>
      </c>
      <c r="AQ591">
        <v>0</v>
      </c>
      <c r="AR591" s="4">
        <v>0</v>
      </c>
      <c r="AS591">
        <v>0</v>
      </c>
      <c r="AT591" s="4">
        <v>0</v>
      </c>
      <c r="AU591" s="4">
        <v>0</v>
      </c>
      <c r="AV591" s="4">
        <v>1</v>
      </c>
      <c r="AW591">
        <v>1.7105263157894737</v>
      </c>
      <c r="AX591" s="4">
        <f t="shared" si="9"/>
        <v>38</v>
      </c>
      <c r="AY591" s="4">
        <v>14</v>
      </c>
      <c r="AZ591" s="4">
        <v>112</v>
      </c>
    </row>
    <row r="592" spans="1:52" x14ac:dyDescent="0.25">
      <c r="A592" s="4">
        <v>2017</v>
      </c>
      <c r="B592" s="4" t="s">
        <v>294</v>
      </c>
      <c r="C592" t="s">
        <v>242</v>
      </c>
      <c r="D592" t="s">
        <v>254</v>
      </c>
      <c r="E592" t="s">
        <v>604</v>
      </c>
      <c r="F592" s="4">
        <v>58</v>
      </c>
      <c r="G592">
        <v>56</v>
      </c>
      <c r="H592">
        <v>8</v>
      </c>
      <c r="I592">
        <v>58</v>
      </c>
      <c r="J592">
        <v>10.120689655172415</v>
      </c>
      <c r="K592">
        <v>0</v>
      </c>
      <c r="L592">
        <v>0</v>
      </c>
      <c r="M592">
        <v>56</v>
      </c>
      <c r="N592">
        <v>1938</v>
      </c>
      <c r="O592">
        <v>0.96551724137931039</v>
      </c>
      <c r="P592">
        <v>57</v>
      </c>
      <c r="Q592">
        <v>29</v>
      </c>
      <c r="R592">
        <v>21</v>
      </c>
      <c r="S592">
        <v>77</v>
      </c>
      <c r="T592">
        <v>31</v>
      </c>
      <c r="U592">
        <v>174.19354838709677</v>
      </c>
      <c r="V592">
        <v>28</v>
      </c>
      <c r="W592">
        <v>29.071428571428573</v>
      </c>
      <c r="X592">
        <v>27</v>
      </c>
      <c r="Y592">
        <v>241.18518518518519</v>
      </c>
      <c r="Z592">
        <v>28</v>
      </c>
      <c r="AA592">
        <v>556</v>
      </c>
      <c r="AB592">
        <v>26</v>
      </c>
      <c r="AC592">
        <v>271</v>
      </c>
      <c r="AD592">
        <v>0.44827586206896552</v>
      </c>
      <c r="AE592">
        <v>1</v>
      </c>
      <c r="AF592">
        <v>133</v>
      </c>
      <c r="AG592">
        <v>1.7241379310344827E-2</v>
      </c>
      <c r="AH592" s="4">
        <v>9</v>
      </c>
      <c r="AI592">
        <v>0.32142857142857145</v>
      </c>
      <c r="AJ592" s="4">
        <v>4</v>
      </c>
      <c r="AK592">
        <v>0.14285714285714285</v>
      </c>
      <c r="AL592" s="4">
        <v>13</v>
      </c>
      <c r="AM592">
        <v>0.5</v>
      </c>
      <c r="AN592" s="4">
        <v>2</v>
      </c>
      <c r="AO592">
        <v>7.6923076923076927E-2</v>
      </c>
      <c r="AP592" s="4">
        <v>0</v>
      </c>
      <c r="AQ592">
        <v>0</v>
      </c>
      <c r="AR592" s="4">
        <v>0</v>
      </c>
      <c r="AS592">
        <v>0</v>
      </c>
      <c r="AT592" s="4">
        <v>0</v>
      </c>
      <c r="AU592" s="4">
        <v>0</v>
      </c>
      <c r="AV592" s="4">
        <v>0</v>
      </c>
      <c r="AW592">
        <v>1.45</v>
      </c>
      <c r="AX592" s="4">
        <f t="shared" si="9"/>
        <v>40</v>
      </c>
      <c r="AY592" s="4">
        <v>14</v>
      </c>
      <c r="AZ592" s="4">
        <v>49</v>
      </c>
    </row>
    <row r="593" spans="1:52" x14ac:dyDescent="0.25">
      <c r="A593" s="4">
        <v>2017</v>
      </c>
      <c r="B593" s="4" t="s">
        <v>294</v>
      </c>
      <c r="C593" t="s">
        <v>242</v>
      </c>
      <c r="D593" t="s">
        <v>265</v>
      </c>
      <c r="E593" t="s">
        <v>774</v>
      </c>
      <c r="F593" s="4">
        <v>55</v>
      </c>
      <c r="G593">
        <v>49</v>
      </c>
      <c r="H593">
        <v>12</v>
      </c>
      <c r="I593">
        <v>55</v>
      </c>
      <c r="J593">
        <v>13.272727272727273</v>
      </c>
      <c r="K593">
        <v>0</v>
      </c>
      <c r="L593">
        <v>0</v>
      </c>
      <c r="M593">
        <v>46</v>
      </c>
      <c r="N593">
        <v>663</v>
      </c>
      <c r="O593">
        <v>0.83636363636363631</v>
      </c>
      <c r="P593">
        <v>53</v>
      </c>
      <c r="Q593">
        <v>26</v>
      </c>
      <c r="R593">
        <v>15</v>
      </c>
      <c r="S593">
        <v>79</v>
      </c>
      <c r="T593">
        <v>20</v>
      </c>
      <c r="U593">
        <v>175.05</v>
      </c>
      <c r="V593">
        <v>16</v>
      </c>
      <c r="W593">
        <v>13.5</v>
      </c>
      <c r="X593">
        <v>34</v>
      </c>
      <c r="Y593">
        <v>270.35294117647061</v>
      </c>
      <c r="Z593">
        <v>10</v>
      </c>
      <c r="AA593">
        <v>284</v>
      </c>
      <c r="AB593">
        <v>33</v>
      </c>
      <c r="AC593">
        <v>273</v>
      </c>
      <c r="AD593">
        <v>0.6</v>
      </c>
      <c r="AE593">
        <v>0</v>
      </c>
      <c r="AF593">
        <v>0</v>
      </c>
      <c r="AG593">
        <v>0</v>
      </c>
      <c r="AH593" s="4">
        <v>10</v>
      </c>
      <c r="AI593">
        <v>1</v>
      </c>
      <c r="AJ593" s="4">
        <v>2</v>
      </c>
      <c r="AK593">
        <v>0.2</v>
      </c>
      <c r="AL593" s="4">
        <v>13</v>
      </c>
      <c r="AM593">
        <v>0.39393939393939392</v>
      </c>
      <c r="AN593" s="4">
        <v>4</v>
      </c>
      <c r="AO593">
        <v>0.12121212121212122</v>
      </c>
      <c r="AP593" s="4">
        <v>0</v>
      </c>
      <c r="AQ593">
        <v>0</v>
      </c>
      <c r="AR593" s="4">
        <v>0</v>
      </c>
      <c r="AS593">
        <v>0</v>
      </c>
      <c r="AT593" s="4">
        <v>0</v>
      </c>
      <c r="AU593" s="4">
        <v>0</v>
      </c>
      <c r="AV593" s="4">
        <v>3</v>
      </c>
      <c r="AW593">
        <v>1.896551724137931</v>
      </c>
      <c r="AX593" s="4">
        <f t="shared" si="9"/>
        <v>29</v>
      </c>
      <c r="AY593" s="4">
        <v>1</v>
      </c>
      <c r="AZ593" s="4">
        <v>13</v>
      </c>
    </row>
    <row r="594" spans="1:52" x14ac:dyDescent="0.25">
      <c r="A594" s="4">
        <v>2017</v>
      </c>
      <c r="B594" s="4" t="s">
        <v>294</v>
      </c>
      <c r="C594" t="s">
        <v>242</v>
      </c>
      <c r="D594" t="s">
        <v>228</v>
      </c>
      <c r="E594" t="s">
        <v>739</v>
      </c>
      <c r="F594" s="4">
        <v>54</v>
      </c>
      <c r="G594">
        <v>50</v>
      </c>
      <c r="H594">
        <v>7</v>
      </c>
      <c r="I594">
        <v>54</v>
      </c>
      <c r="J594">
        <v>8.9629629629629637</v>
      </c>
      <c r="K594">
        <v>0</v>
      </c>
      <c r="L594">
        <v>0</v>
      </c>
      <c r="M594">
        <v>48</v>
      </c>
      <c r="N594">
        <v>1645</v>
      </c>
      <c r="O594">
        <v>0.88888888888888884</v>
      </c>
      <c r="P594">
        <v>41</v>
      </c>
      <c r="Q594">
        <v>14</v>
      </c>
      <c r="R594">
        <v>10</v>
      </c>
      <c r="S594">
        <v>76</v>
      </c>
      <c r="T594">
        <v>25</v>
      </c>
      <c r="U594">
        <v>185.44</v>
      </c>
      <c r="V594">
        <v>20</v>
      </c>
      <c r="W594">
        <v>84.2</v>
      </c>
      <c r="X594">
        <v>20</v>
      </c>
      <c r="Y594">
        <v>135.25</v>
      </c>
      <c r="Z594">
        <v>15</v>
      </c>
      <c r="AA594">
        <v>378</v>
      </c>
      <c r="AB594">
        <v>26</v>
      </c>
      <c r="AC594">
        <v>168</v>
      </c>
      <c r="AD594">
        <v>0.48148148148148145</v>
      </c>
      <c r="AE594">
        <v>4</v>
      </c>
      <c r="AF594">
        <v>44</v>
      </c>
      <c r="AG594">
        <v>7.407407407407407E-2</v>
      </c>
      <c r="AH594" s="4">
        <v>8</v>
      </c>
      <c r="AI594">
        <v>0.53333333333333333</v>
      </c>
      <c r="AJ594" s="4">
        <v>1</v>
      </c>
      <c r="AK594">
        <v>6.6666666666666666E-2</v>
      </c>
      <c r="AL594" s="4">
        <v>8</v>
      </c>
      <c r="AM594">
        <v>0.30769230769230771</v>
      </c>
      <c r="AN594" s="4">
        <v>2</v>
      </c>
      <c r="AO594">
        <v>7.6923076923076927E-2</v>
      </c>
      <c r="AP594" s="4">
        <v>0</v>
      </c>
      <c r="AQ594">
        <v>0</v>
      </c>
      <c r="AR594" s="4">
        <v>0</v>
      </c>
      <c r="AS594">
        <v>0</v>
      </c>
      <c r="AT594" s="4">
        <v>0</v>
      </c>
      <c r="AU594" s="4">
        <v>0</v>
      </c>
      <c r="AV594" s="4">
        <v>6</v>
      </c>
      <c r="AW594">
        <v>1.588235294117647</v>
      </c>
      <c r="AX594" s="4">
        <f t="shared" si="9"/>
        <v>34</v>
      </c>
      <c r="AY594" s="4">
        <v>2</v>
      </c>
      <c r="AZ594" s="4">
        <v>24</v>
      </c>
    </row>
    <row r="595" spans="1:52" x14ac:dyDescent="0.25">
      <c r="A595" s="4">
        <v>2017</v>
      </c>
      <c r="B595" s="4" t="s">
        <v>294</v>
      </c>
      <c r="C595" t="s">
        <v>242</v>
      </c>
      <c r="D595" t="s">
        <v>323</v>
      </c>
      <c r="E595" t="s">
        <v>826</v>
      </c>
      <c r="F595" s="4">
        <v>54</v>
      </c>
      <c r="G595">
        <v>52</v>
      </c>
      <c r="H595">
        <v>8</v>
      </c>
      <c r="I595">
        <v>54</v>
      </c>
      <c r="J595">
        <v>11.592592592592593</v>
      </c>
      <c r="K595">
        <v>0</v>
      </c>
      <c r="L595">
        <v>0</v>
      </c>
      <c r="M595">
        <v>52</v>
      </c>
      <c r="N595">
        <v>1489</v>
      </c>
      <c r="O595">
        <v>0.96296296296296291</v>
      </c>
      <c r="P595">
        <v>49</v>
      </c>
      <c r="Q595">
        <v>22</v>
      </c>
      <c r="R595">
        <v>15</v>
      </c>
      <c r="S595">
        <v>163</v>
      </c>
      <c r="T595">
        <v>27</v>
      </c>
      <c r="U595">
        <v>312.77777777777777</v>
      </c>
      <c r="V595">
        <v>17</v>
      </c>
      <c r="W595">
        <v>68.294117647058826</v>
      </c>
      <c r="X595">
        <v>22</v>
      </c>
      <c r="Y595">
        <v>205.95454545454547</v>
      </c>
      <c r="Z595">
        <v>20</v>
      </c>
      <c r="AA595">
        <v>570</v>
      </c>
      <c r="AB595">
        <v>26</v>
      </c>
      <c r="AC595">
        <v>250</v>
      </c>
      <c r="AD595">
        <v>0.48148148148148145</v>
      </c>
      <c r="AE595">
        <v>0</v>
      </c>
      <c r="AF595">
        <v>0</v>
      </c>
      <c r="AG595">
        <v>0</v>
      </c>
      <c r="AH595" s="4">
        <v>8</v>
      </c>
      <c r="AI595">
        <v>0.4</v>
      </c>
      <c r="AJ595" s="4">
        <v>2</v>
      </c>
      <c r="AK595">
        <v>0.1</v>
      </c>
      <c r="AL595" s="4">
        <v>9</v>
      </c>
      <c r="AM595">
        <v>0.34615384615384615</v>
      </c>
      <c r="AN595" s="4">
        <v>4</v>
      </c>
      <c r="AO595">
        <v>0.15384615384615385</v>
      </c>
      <c r="AP595" s="4">
        <v>0</v>
      </c>
      <c r="AQ595">
        <v>0</v>
      </c>
      <c r="AR595" s="4">
        <v>0</v>
      </c>
      <c r="AS595">
        <v>0</v>
      </c>
      <c r="AT595" s="4">
        <v>0</v>
      </c>
      <c r="AU595" s="4">
        <v>0</v>
      </c>
      <c r="AV595" s="4">
        <v>1</v>
      </c>
      <c r="AW595">
        <v>1.173913043478261</v>
      </c>
      <c r="AX595" s="4">
        <f t="shared" si="9"/>
        <v>45.999999999999993</v>
      </c>
      <c r="AY595" s="4">
        <v>1</v>
      </c>
      <c r="AZ595" s="4">
        <v>51</v>
      </c>
    </row>
    <row r="596" spans="1:52" x14ac:dyDescent="0.25">
      <c r="A596" s="4">
        <v>2017</v>
      </c>
      <c r="B596" s="4" t="s">
        <v>294</v>
      </c>
      <c r="C596" t="s">
        <v>242</v>
      </c>
      <c r="D596" t="s">
        <v>261</v>
      </c>
      <c r="E596" t="s">
        <v>770</v>
      </c>
      <c r="F596" s="4">
        <v>52</v>
      </c>
      <c r="G596">
        <v>47</v>
      </c>
      <c r="H596">
        <v>9</v>
      </c>
      <c r="I596">
        <v>52</v>
      </c>
      <c r="J596">
        <v>10.23076923076923</v>
      </c>
      <c r="K596">
        <v>2</v>
      </c>
      <c r="L596">
        <v>3.8461538461538464E-2</v>
      </c>
      <c r="M596">
        <v>41</v>
      </c>
      <c r="N596">
        <v>2354</v>
      </c>
      <c r="O596">
        <v>0.78846153846153844</v>
      </c>
      <c r="P596">
        <v>40</v>
      </c>
      <c r="Q596">
        <v>24</v>
      </c>
      <c r="R596">
        <v>11</v>
      </c>
      <c r="S596">
        <v>75</v>
      </c>
      <c r="T596">
        <v>26</v>
      </c>
      <c r="U596">
        <v>178.46153846153845</v>
      </c>
      <c r="V596">
        <v>16</v>
      </c>
      <c r="W596">
        <v>24</v>
      </c>
      <c r="X596">
        <v>15</v>
      </c>
      <c r="Y596">
        <v>164.8</v>
      </c>
      <c r="Z596">
        <v>16</v>
      </c>
      <c r="AA596">
        <v>453</v>
      </c>
      <c r="AB596">
        <v>23</v>
      </c>
      <c r="AC596">
        <v>180</v>
      </c>
      <c r="AD596">
        <v>0.44230769230769229</v>
      </c>
      <c r="AE596">
        <v>2</v>
      </c>
      <c r="AF596">
        <v>34</v>
      </c>
      <c r="AG596">
        <v>3.8461538461538464E-2</v>
      </c>
      <c r="AH596" s="4">
        <v>11</v>
      </c>
      <c r="AI596">
        <v>0.6875</v>
      </c>
      <c r="AJ596" s="4">
        <v>1</v>
      </c>
      <c r="AK596">
        <v>6.25E-2</v>
      </c>
      <c r="AL596" s="4">
        <v>7</v>
      </c>
      <c r="AM596">
        <v>0.30434782608695654</v>
      </c>
      <c r="AN596" s="4">
        <v>0</v>
      </c>
      <c r="AO596">
        <v>0</v>
      </c>
      <c r="AP596" s="4">
        <v>0</v>
      </c>
      <c r="AQ596">
        <v>0</v>
      </c>
      <c r="AR596" s="4">
        <v>0</v>
      </c>
      <c r="AS596">
        <v>0</v>
      </c>
      <c r="AT596" s="4">
        <v>0</v>
      </c>
      <c r="AU596" s="4">
        <v>0</v>
      </c>
      <c r="AV596" s="4">
        <v>4</v>
      </c>
      <c r="AW596">
        <v>1.4054054054054055</v>
      </c>
      <c r="AX596" s="4">
        <f t="shared" si="9"/>
        <v>37</v>
      </c>
      <c r="AY596" s="4">
        <v>23</v>
      </c>
      <c r="AZ596" s="4">
        <v>184</v>
      </c>
    </row>
    <row r="597" spans="1:52" x14ac:dyDescent="0.25">
      <c r="A597" s="4">
        <v>2017</v>
      </c>
      <c r="B597" s="4" t="s">
        <v>294</v>
      </c>
      <c r="C597" t="s">
        <v>242</v>
      </c>
      <c r="D597" t="s">
        <v>266</v>
      </c>
      <c r="E597" t="s">
        <v>775</v>
      </c>
      <c r="F597" s="4">
        <v>48</v>
      </c>
      <c r="G597">
        <v>6</v>
      </c>
      <c r="H597">
        <v>2</v>
      </c>
      <c r="I597">
        <v>48</v>
      </c>
      <c r="J597">
        <v>14.666666666666666</v>
      </c>
      <c r="K597">
        <v>2</v>
      </c>
      <c r="L597">
        <v>4.1666666666666664E-2</v>
      </c>
      <c r="M597">
        <v>47</v>
      </c>
      <c r="N597">
        <v>106</v>
      </c>
      <c r="O597">
        <v>0.97916666666666663</v>
      </c>
      <c r="P597">
        <v>36</v>
      </c>
      <c r="Q597">
        <v>48</v>
      </c>
      <c r="R597">
        <v>14</v>
      </c>
      <c r="S597">
        <v>45</v>
      </c>
      <c r="T597">
        <v>0</v>
      </c>
      <c r="U597">
        <v>0</v>
      </c>
      <c r="V597">
        <v>0</v>
      </c>
      <c r="W597">
        <v>0</v>
      </c>
      <c r="X597">
        <v>47</v>
      </c>
      <c r="Y597">
        <v>125.06382978723404</v>
      </c>
      <c r="Z597">
        <v>0</v>
      </c>
      <c r="AA597">
        <v>0</v>
      </c>
      <c r="AB597">
        <v>48</v>
      </c>
      <c r="AC597">
        <v>152</v>
      </c>
      <c r="AD597">
        <v>1</v>
      </c>
      <c r="AE597">
        <v>26</v>
      </c>
      <c r="AF597">
        <v>141</v>
      </c>
      <c r="AG597">
        <v>0.54166666666666663</v>
      </c>
      <c r="AH597" s="4">
        <v>0</v>
      </c>
      <c r="AI597">
        <v>0</v>
      </c>
      <c r="AJ597" s="4">
        <v>0</v>
      </c>
      <c r="AK597">
        <v>0</v>
      </c>
      <c r="AL597" s="4">
        <v>0</v>
      </c>
      <c r="AM597">
        <v>0</v>
      </c>
      <c r="AN597" s="4">
        <v>0</v>
      </c>
      <c r="AO597">
        <v>0</v>
      </c>
      <c r="AP597" s="4">
        <v>0</v>
      </c>
      <c r="AQ597">
        <v>0</v>
      </c>
      <c r="AR597" s="4">
        <v>0</v>
      </c>
      <c r="AS597">
        <v>0</v>
      </c>
      <c r="AT597" s="4">
        <v>0</v>
      </c>
      <c r="AU597" s="4">
        <v>0</v>
      </c>
      <c r="AV597" s="4">
        <v>0</v>
      </c>
      <c r="AW597">
        <v>1.6</v>
      </c>
      <c r="AX597" s="4">
        <f t="shared" si="9"/>
        <v>30</v>
      </c>
      <c r="AY597" s="4">
        <v>0</v>
      </c>
      <c r="AZ597" s="4">
        <v>0</v>
      </c>
    </row>
    <row r="598" spans="1:52" x14ac:dyDescent="0.25">
      <c r="A598" s="4">
        <v>2017</v>
      </c>
      <c r="B598" s="4" t="s">
        <v>294</v>
      </c>
      <c r="C598" t="s">
        <v>242</v>
      </c>
      <c r="D598" t="s">
        <v>175</v>
      </c>
      <c r="E598" t="s">
        <v>688</v>
      </c>
      <c r="F598" s="4">
        <v>47</v>
      </c>
      <c r="G598">
        <v>46</v>
      </c>
      <c r="H598">
        <v>6</v>
      </c>
      <c r="I598">
        <v>47</v>
      </c>
      <c r="J598">
        <v>8.7446808510638299</v>
      </c>
      <c r="K598">
        <v>0</v>
      </c>
      <c r="L598">
        <v>0</v>
      </c>
      <c r="M598">
        <v>36</v>
      </c>
      <c r="N598">
        <v>2368</v>
      </c>
      <c r="O598">
        <v>0.76595744680851063</v>
      </c>
      <c r="P598">
        <v>39</v>
      </c>
      <c r="Q598">
        <v>27</v>
      </c>
      <c r="R598">
        <v>15</v>
      </c>
      <c r="S598">
        <v>91</v>
      </c>
      <c r="T598">
        <v>1</v>
      </c>
      <c r="U598">
        <v>318</v>
      </c>
      <c r="V598">
        <v>1</v>
      </c>
      <c r="W598">
        <v>6</v>
      </c>
      <c r="X598">
        <v>46</v>
      </c>
      <c r="Y598">
        <v>206.2608695652174</v>
      </c>
      <c r="Z598">
        <v>1</v>
      </c>
      <c r="AA598">
        <v>486</v>
      </c>
      <c r="AB598">
        <v>45</v>
      </c>
      <c r="AC598">
        <v>205</v>
      </c>
      <c r="AD598">
        <v>0.95744680851063835</v>
      </c>
      <c r="AE598">
        <v>23</v>
      </c>
      <c r="AF598">
        <v>141</v>
      </c>
      <c r="AG598">
        <v>0.48936170212765956</v>
      </c>
      <c r="AH598" s="4">
        <v>1</v>
      </c>
      <c r="AI598">
        <v>1</v>
      </c>
      <c r="AJ598" s="4">
        <v>0</v>
      </c>
      <c r="AK598">
        <v>0</v>
      </c>
      <c r="AL598" s="4">
        <v>15</v>
      </c>
      <c r="AM598">
        <v>0.33333333333333331</v>
      </c>
      <c r="AN598" s="4">
        <v>5</v>
      </c>
      <c r="AO598">
        <v>0.1111111111111111</v>
      </c>
      <c r="AP598" s="4">
        <v>0</v>
      </c>
      <c r="AQ598">
        <v>0</v>
      </c>
      <c r="AR598" s="4">
        <v>0</v>
      </c>
      <c r="AS598">
        <v>0</v>
      </c>
      <c r="AT598" s="4">
        <v>0</v>
      </c>
      <c r="AU598" s="4">
        <v>0</v>
      </c>
      <c r="AV598" s="4">
        <v>1</v>
      </c>
      <c r="AW598">
        <v>1.4242424242424243</v>
      </c>
      <c r="AX598" s="4">
        <f t="shared" si="9"/>
        <v>33</v>
      </c>
      <c r="AY598" s="4">
        <v>1</v>
      </c>
      <c r="AZ598" s="4">
        <v>715</v>
      </c>
    </row>
    <row r="599" spans="1:52" x14ac:dyDescent="0.25">
      <c r="A599" s="4">
        <v>2017</v>
      </c>
      <c r="B599" s="4" t="s">
        <v>294</v>
      </c>
      <c r="C599" t="s">
        <v>242</v>
      </c>
      <c r="D599" t="s">
        <v>193</v>
      </c>
      <c r="E599" t="s">
        <v>706</v>
      </c>
      <c r="F599" s="4">
        <v>47</v>
      </c>
      <c r="G599">
        <v>44</v>
      </c>
      <c r="H599">
        <v>5</v>
      </c>
      <c r="I599">
        <v>47</v>
      </c>
      <c r="J599">
        <v>5.8297872340425529</v>
      </c>
      <c r="K599">
        <v>0</v>
      </c>
      <c r="L599">
        <v>0</v>
      </c>
      <c r="M599">
        <v>45</v>
      </c>
      <c r="N599">
        <v>2330</v>
      </c>
      <c r="O599">
        <v>0.95744680851063835</v>
      </c>
      <c r="P599">
        <v>45</v>
      </c>
      <c r="Q599">
        <v>17</v>
      </c>
      <c r="R599">
        <v>12</v>
      </c>
      <c r="S599">
        <v>57</v>
      </c>
      <c r="T599">
        <v>23</v>
      </c>
      <c r="U599">
        <v>178.65217391304347</v>
      </c>
      <c r="V599">
        <v>22</v>
      </c>
      <c r="W599">
        <v>27</v>
      </c>
      <c r="X599">
        <v>23</v>
      </c>
      <c r="Y599">
        <v>209.34782608695653</v>
      </c>
      <c r="Z599">
        <v>24</v>
      </c>
      <c r="AA599">
        <v>360</v>
      </c>
      <c r="AB599">
        <v>22</v>
      </c>
      <c r="AC599">
        <v>196</v>
      </c>
      <c r="AD599">
        <v>0.46808510638297873</v>
      </c>
      <c r="AE599">
        <v>2</v>
      </c>
      <c r="AF599">
        <v>136</v>
      </c>
      <c r="AG599">
        <v>4.2553191489361701E-2</v>
      </c>
      <c r="AH599" s="4">
        <v>12</v>
      </c>
      <c r="AI599">
        <v>0.5</v>
      </c>
      <c r="AJ599" s="4">
        <v>2</v>
      </c>
      <c r="AK599">
        <v>8.3333333333333329E-2</v>
      </c>
      <c r="AL599" s="4">
        <v>9</v>
      </c>
      <c r="AM599">
        <v>0.40909090909090912</v>
      </c>
      <c r="AN599" s="4">
        <v>2</v>
      </c>
      <c r="AO599">
        <v>9.0909090909090912E-2</v>
      </c>
      <c r="AP599" s="4">
        <v>0</v>
      </c>
      <c r="AQ599">
        <v>0</v>
      </c>
      <c r="AR599" s="4">
        <v>0</v>
      </c>
      <c r="AS599">
        <v>0</v>
      </c>
      <c r="AT599" s="4">
        <v>0</v>
      </c>
      <c r="AU599" s="4">
        <v>0</v>
      </c>
      <c r="AV599" s="4">
        <v>0</v>
      </c>
      <c r="AW599">
        <v>1.6206896551724137</v>
      </c>
      <c r="AX599" s="4">
        <f t="shared" si="9"/>
        <v>29</v>
      </c>
      <c r="AY599" s="4">
        <v>6</v>
      </c>
      <c r="AZ599" s="4">
        <v>69</v>
      </c>
    </row>
    <row r="600" spans="1:52" x14ac:dyDescent="0.25">
      <c r="A600" s="4">
        <v>2017</v>
      </c>
      <c r="B600" s="4" t="s">
        <v>294</v>
      </c>
      <c r="C600" t="s">
        <v>242</v>
      </c>
      <c r="D600" t="s">
        <v>177</v>
      </c>
      <c r="E600" t="s">
        <v>690</v>
      </c>
      <c r="F600" s="4">
        <v>47</v>
      </c>
      <c r="G600">
        <v>41</v>
      </c>
      <c r="H600">
        <v>11</v>
      </c>
      <c r="I600">
        <v>47</v>
      </c>
      <c r="J600">
        <v>11.978723404255319</v>
      </c>
      <c r="K600">
        <v>0</v>
      </c>
      <c r="L600">
        <v>0</v>
      </c>
      <c r="M600">
        <v>46</v>
      </c>
      <c r="N600">
        <v>1780</v>
      </c>
      <c r="O600">
        <v>0.97872340425531912</v>
      </c>
      <c r="P600">
        <v>44</v>
      </c>
      <c r="Q600">
        <v>24</v>
      </c>
      <c r="R600">
        <v>11</v>
      </c>
      <c r="S600">
        <v>87</v>
      </c>
      <c r="T600">
        <v>17</v>
      </c>
      <c r="U600">
        <v>170.94117647058823</v>
      </c>
      <c r="V600">
        <v>16</v>
      </c>
      <c r="W600">
        <v>10.0625</v>
      </c>
      <c r="X600">
        <v>29</v>
      </c>
      <c r="Y600">
        <v>186.17241379310346</v>
      </c>
      <c r="Z600">
        <v>13</v>
      </c>
      <c r="AA600">
        <v>409</v>
      </c>
      <c r="AB600">
        <v>28</v>
      </c>
      <c r="AC600">
        <v>221</v>
      </c>
      <c r="AD600">
        <v>0.5957446808510638</v>
      </c>
      <c r="AE600">
        <v>3</v>
      </c>
      <c r="AF600">
        <v>103</v>
      </c>
      <c r="AG600">
        <v>6.3829787234042548E-2</v>
      </c>
      <c r="AH600" s="4">
        <v>11</v>
      </c>
      <c r="AI600">
        <v>0.84615384615384615</v>
      </c>
      <c r="AJ600" s="4">
        <v>0</v>
      </c>
      <c r="AK600">
        <v>0</v>
      </c>
      <c r="AL600" s="4">
        <v>12</v>
      </c>
      <c r="AM600">
        <v>0.42857142857142855</v>
      </c>
      <c r="AN600" s="4">
        <v>4</v>
      </c>
      <c r="AO600">
        <v>0.14285714285714285</v>
      </c>
      <c r="AP600" s="4">
        <v>0</v>
      </c>
      <c r="AQ600">
        <v>0</v>
      </c>
      <c r="AR600" s="4">
        <v>0</v>
      </c>
      <c r="AS600">
        <v>0</v>
      </c>
      <c r="AT600" s="4">
        <v>0</v>
      </c>
      <c r="AU600" s="4">
        <v>0</v>
      </c>
      <c r="AV600" s="4">
        <v>0</v>
      </c>
      <c r="AW600">
        <v>1.8076923076923077</v>
      </c>
      <c r="AX600" s="4">
        <f t="shared" si="9"/>
        <v>26</v>
      </c>
      <c r="AY600" s="4">
        <v>1</v>
      </c>
      <c r="AZ600" s="4">
        <v>1291</v>
      </c>
    </row>
    <row r="601" spans="1:52" x14ac:dyDescent="0.25">
      <c r="A601" s="4">
        <v>2017</v>
      </c>
      <c r="B601" s="4" t="s">
        <v>294</v>
      </c>
      <c r="C601" t="s">
        <v>242</v>
      </c>
      <c r="D601" t="s">
        <v>324</v>
      </c>
      <c r="E601" t="s">
        <v>827</v>
      </c>
      <c r="F601" s="4">
        <v>45</v>
      </c>
      <c r="G601">
        <v>41</v>
      </c>
      <c r="H601">
        <v>5</v>
      </c>
      <c r="I601">
        <v>45</v>
      </c>
      <c r="J601">
        <v>6.3111111111111109</v>
      </c>
      <c r="K601">
        <v>0</v>
      </c>
      <c r="L601">
        <v>0</v>
      </c>
      <c r="M601">
        <v>43</v>
      </c>
      <c r="N601">
        <v>1237</v>
      </c>
      <c r="O601">
        <v>0.9555555555555556</v>
      </c>
      <c r="P601">
        <v>37</v>
      </c>
      <c r="Q601">
        <v>17</v>
      </c>
      <c r="R601">
        <v>10</v>
      </c>
      <c r="S601">
        <v>147</v>
      </c>
      <c r="T601">
        <v>13</v>
      </c>
      <c r="U601">
        <v>260.76923076923077</v>
      </c>
      <c r="V601">
        <v>12</v>
      </c>
      <c r="W601">
        <v>127.08333333333333</v>
      </c>
      <c r="X601">
        <v>25</v>
      </c>
      <c r="Y601">
        <v>218.88</v>
      </c>
      <c r="Z601">
        <v>10</v>
      </c>
      <c r="AA601">
        <v>683</v>
      </c>
      <c r="AB601">
        <v>31</v>
      </c>
      <c r="AC601">
        <v>253</v>
      </c>
      <c r="AD601">
        <v>0.68888888888888888</v>
      </c>
      <c r="AE601">
        <v>2</v>
      </c>
      <c r="AF601">
        <v>304</v>
      </c>
      <c r="AG601">
        <v>4.4444444444444446E-2</v>
      </c>
      <c r="AH601" s="4">
        <v>8</v>
      </c>
      <c r="AI601">
        <v>0.8</v>
      </c>
      <c r="AJ601" s="4">
        <v>4</v>
      </c>
      <c r="AK601">
        <v>0.4</v>
      </c>
      <c r="AL601" s="4">
        <v>14</v>
      </c>
      <c r="AM601">
        <v>0.45161290322580644</v>
      </c>
      <c r="AN601" s="4">
        <v>3</v>
      </c>
      <c r="AO601">
        <v>9.6774193548387094E-2</v>
      </c>
      <c r="AP601" s="4">
        <v>0</v>
      </c>
      <c r="AQ601">
        <v>0</v>
      </c>
      <c r="AR601" s="4">
        <v>0</v>
      </c>
      <c r="AS601">
        <v>0</v>
      </c>
      <c r="AT601" s="4">
        <v>0</v>
      </c>
      <c r="AU601" s="4">
        <v>0</v>
      </c>
      <c r="AV601" s="4">
        <v>1</v>
      </c>
      <c r="AW601">
        <v>1.25</v>
      </c>
      <c r="AX601" s="4">
        <f t="shared" si="9"/>
        <v>36</v>
      </c>
      <c r="AY601" s="4">
        <v>4</v>
      </c>
      <c r="AZ601" s="4">
        <v>18</v>
      </c>
    </row>
    <row r="602" spans="1:52" x14ac:dyDescent="0.25">
      <c r="A602" s="4">
        <v>2017</v>
      </c>
      <c r="B602" s="4" t="s">
        <v>294</v>
      </c>
      <c r="C602" t="s">
        <v>242</v>
      </c>
      <c r="D602" t="s">
        <v>173</v>
      </c>
      <c r="E602" t="s">
        <v>686</v>
      </c>
      <c r="F602" s="4">
        <v>26</v>
      </c>
      <c r="G602">
        <v>25</v>
      </c>
      <c r="H602">
        <v>5</v>
      </c>
      <c r="I602">
        <v>26</v>
      </c>
      <c r="J602">
        <v>6.8076923076923075</v>
      </c>
      <c r="K602">
        <v>0</v>
      </c>
      <c r="L602">
        <v>0</v>
      </c>
      <c r="M602">
        <v>25</v>
      </c>
      <c r="N602">
        <v>2301</v>
      </c>
      <c r="O602">
        <v>0.96153846153846156</v>
      </c>
      <c r="P602">
        <v>24</v>
      </c>
      <c r="Q602">
        <v>15</v>
      </c>
      <c r="R602">
        <v>8</v>
      </c>
      <c r="S602">
        <v>27</v>
      </c>
      <c r="T602">
        <v>10</v>
      </c>
      <c r="U602">
        <v>197.1</v>
      </c>
      <c r="V602">
        <v>7</v>
      </c>
      <c r="W602">
        <v>36.285714285714285</v>
      </c>
      <c r="X602">
        <v>15</v>
      </c>
      <c r="Y602">
        <v>146.46666666666667</v>
      </c>
      <c r="Z602">
        <v>9</v>
      </c>
      <c r="AA602">
        <v>284</v>
      </c>
      <c r="AB602">
        <v>16</v>
      </c>
      <c r="AC602">
        <v>171</v>
      </c>
      <c r="AD602">
        <v>0.61538461538461542</v>
      </c>
      <c r="AE602">
        <v>1</v>
      </c>
      <c r="AF602">
        <v>69</v>
      </c>
      <c r="AG602">
        <v>3.8461538461538464E-2</v>
      </c>
      <c r="AH602" s="4">
        <v>4</v>
      </c>
      <c r="AI602">
        <v>0.44444444444444442</v>
      </c>
      <c r="AJ602" s="4">
        <v>0</v>
      </c>
      <c r="AK602">
        <v>0</v>
      </c>
      <c r="AL602" s="4">
        <v>7</v>
      </c>
      <c r="AM602">
        <v>0.4375</v>
      </c>
      <c r="AN602" s="4">
        <v>0</v>
      </c>
      <c r="AO602">
        <v>0</v>
      </c>
      <c r="AP602" s="4">
        <v>0</v>
      </c>
      <c r="AQ602">
        <v>0</v>
      </c>
      <c r="AR602" s="4">
        <v>0</v>
      </c>
      <c r="AS602">
        <v>0</v>
      </c>
      <c r="AT602" s="4">
        <v>0</v>
      </c>
      <c r="AU602" s="4">
        <v>0</v>
      </c>
      <c r="AV602" s="4">
        <v>1</v>
      </c>
      <c r="AW602">
        <v>1.8571428571428572</v>
      </c>
      <c r="AX602" s="4">
        <f t="shared" si="9"/>
        <v>14</v>
      </c>
      <c r="AY602" s="4">
        <v>0</v>
      </c>
      <c r="AZ602" s="4">
        <v>0</v>
      </c>
    </row>
    <row r="603" spans="1:52" x14ac:dyDescent="0.25">
      <c r="A603" s="4">
        <v>2017</v>
      </c>
      <c r="B603" s="4" t="s">
        <v>294</v>
      </c>
      <c r="C603" t="s">
        <v>242</v>
      </c>
      <c r="D603" t="s">
        <v>273</v>
      </c>
      <c r="E603" t="s">
        <v>782</v>
      </c>
      <c r="F603" s="4">
        <v>20</v>
      </c>
      <c r="G603">
        <v>6</v>
      </c>
      <c r="H603">
        <v>9</v>
      </c>
      <c r="I603">
        <v>20</v>
      </c>
      <c r="J603">
        <v>13.05</v>
      </c>
      <c r="K603">
        <v>0</v>
      </c>
      <c r="L603">
        <v>0</v>
      </c>
      <c r="M603">
        <v>17</v>
      </c>
      <c r="N603">
        <v>69</v>
      </c>
      <c r="O603">
        <v>0.85</v>
      </c>
      <c r="P603">
        <v>8</v>
      </c>
      <c r="Q603">
        <v>33</v>
      </c>
      <c r="R603">
        <v>1</v>
      </c>
      <c r="S603">
        <v>103</v>
      </c>
      <c r="T603">
        <v>0</v>
      </c>
      <c r="U603">
        <v>0</v>
      </c>
      <c r="V603">
        <v>0</v>
      </c>
      <c r="W603">
        <v>0</v>
      </c>
      <c r="X603">
        <v>17</v>
      </c>
      <c r="Y603">
        <v>100.05882352941177</v>
      </c>
      <c r="Z603">
        <v>0</v>
      </c>
      <c r="AA603">
        <v>0</v>
      </c>
      <c r="AB603">
        <v>18</v>
      </c>
      <c r="AC603">
        <v>128</v>
      </c>
      <c r="AD603">
        <v>0.9</v>
      </c>
      <c r="AE603">
        <v>11</v>
      </c>
      <c r="AF603">
        <v>100</v>
      </c>
      <c r="AG603">
        <v>0.55000000000000004</v>
      </c>
      <c r="AH603" s="4">
        <v>0</v>
      </c>
      <c r="AI603">
        <v>0</v>
      </c>
      <c r="AJ603" s="4">
        <v>0</v>
      </c>
      <c r="AK603">
        <v>0</v>
      </c>
      <c r="AL603" s="4">
        <v>0</v>
      </c>
      <c r="AM603">
        <v>0</v>
      </c>
      <c r="AN603" s="4">
        <v>0</v>
      </c>
      <c r="AO603">
        <v>0</v>
      </c>
      <c r="AP603" s="4">
        <v>0</v>
      </c>
      <c r="AQ603">
        <v>0</v>
      </c>
      <c r="AR603" s="4">
        <v>0</v>
      </c>
      <c r="AS603">
        <v>0</v>
      </c>
      <c r="AT603" s="4">
        <v>0</v>
      </c>
      <c r="AU603" s="4">
        <v>0</v>
      </c>
      <c r="AV603" s="4">
        <v>3</v>
      </c>
      <c r="AW603">
        <v>1.6666666666666667</v>
      </c>
      <c r="AX603" s="4">
        <f t="shared" si="9"/>
        <v>12</v>
      </c>
      <c r="AY603" s="4">
        <v>0</v>
      </c>
      <c r="AZ603" s="4">
        <v>0</v>
      </c>
    </row>
    <row r="604" spans="1:52" x14ac:dyDescent="0.25">
      <c r="A604" s="4">
        <v>2017</v>
      </c>
      <c r="B604" s="4" t="s">
        <v>294</v>
      </c>
      <c r="C604" t="s">
        <v>242</v>
      </c>
      <c r="D604" t="s">
        <v>180</v>
      </c>
      <c r="E604" t="s">
        <v>693</v>
      </c>
      <c r="F604" s="4">
        <v>15</v>
      </c>
      <c r="G604">
        <v>14</v>
      </c>
      <c r="H604">
        <v>8</v>
      </c>
      <c r="I604">
        <v>15</v>
      </c>
      <c r="J604">
        <v>9.1999999999999993</v>
      </c>
      <c r="K604">
        <v>0</v>
      </c>
      <c r="L604">
        <v>0</v>
      </c>
      <c r="M604">
        <v>15</v>
      </c>
      <c r="N604">
        <v>38</v>
      </c>
      <c r="O604">
        <v>1</v>
      </c>
      <c r="P604">
        <v>13</v>
      </c>
      <c r="Q604">
        <v>17</v>
      </c>
      <c r="R604">
        <v>5</v>
      </c>
      <c r="S604">
        <v>12</v>
      </c>
      <c r="T604">
        <v>0</v>
      </c>
      <c r="U604">
        <v>0</v>
      </c>
      <c r="V604">
        <v>0</v>
      </c>
      <c r="W604">
        <v>0</v>
      </c>
      <c r="X604">
        <v>15</v>
      </c>
      <c r="Y604">
        <v>115.26666666666667</v>
      </c>
      <c r="Z604">
        <v>0</v>
      </c>
      <c r="AA604">
        <v>0</v>
      </c>
      <c r="AB604">
        <v>15</v>
      </c>
      <c r="AC604">
        <v>135</v>
      </c>
      <c r="AD604">
        <v>1</v>
      </c>
      <c r="AE604">
        <v>1</v>
      </c>
      <c r="AF604">
        <v>17</v>
      </c>
      <c r="AG604">
        <v>6.6666666666666666E-2</v>
      </c>
      <c r="AH604" s="4">
        <v>0</v>
      </c>
      <c r="AI604">
        <v>0</v>
      </c>
      <c r="AJ604" s="4">
        <v>0</v>
      </c>
      <c r="AK604">
        <v>0</v>
      </c>
      <c r="AL604" s="4">
        <v>6</v>
      </c>
      <c r="AM604">
        <v>0.4</v>
      </c>
      <c r="AN604" s="4">
        <v>3</v>
      </c>
      <c r="AO604">
        <v>0.2</v>
      </c>
      <c r="AP604" s="4">
        <v>0</v>
      </c>
      <c r="AQ604">
        <v>0</v>
      </c>
      <c r="AR604" s="4">
        <v>0</v>
      </c>
      <c r="AS604">
        <v>0</v>
      </c>
      <c r="AT604" s="4">
        <v>0</v>
      </c>
      <c r="AU604" s="4">
        <v>0</v>
      </c>
      <c r="AV604" s="4">
        <v>0</v>
      </c>
      <c r="AW604">
        <v>2.5</v>
      </c>
      <c r="AX604" s="4">
        <f t="shared" si="9"/>
        <v>6</v>
      </c>
      <c r="AY604" s="4">
        <v>0</v>
      </c>
      <c r="AZ604" s="4">
        <v>0</v>
      </c>
    </row>
    <row r="605" spans="1:52" x14ac:dyDescent="0.25">
      <c r="A605" s="4">
        <v>2017</v>
      </c>
      <c r="B605" s="4" t="s">
        <v>294</v>
      </c>
      <c r="C605" t="s">
        <v>242</v>
      </c>
      <c r="D605" t="s">
        <v>264</v>
      </c>
      <c r="E605" t="s">
        <v>773</v>
      </c>
      <c r="F605" s="4">
        <v>13</v>
      </c>
      <c r="G605">
        <v>13</v>
      </c>
      <c r="H605">
        <v>3</v>
      </c>
      <c r="I605">
        <v>13</v>
      </c>
      <c r="J605">
        <v>5.384615384615385</v>
      </c>
      <c r="K605">
        <v>0</v>
      </c>
      <c r="L605">
        <v>0</v>
      </c>
      <c r="M605">
        <v>13</v>
      </c>
      <c r="N605">
        <v>2374</v>
      </c>
      <c r="O605">
        <v>1</v>
      </c>
      <c r="P605">
        <v>13</v>
      </c>
      <c r="Q605">
        <v>27</v>
      </c>
      <c r="R605">
        <v>6</v>
      </c>
      <c r="S605">
        <v>81</v>
      </c>
      <c r="T605">
        <v>10</v>
      </c>
      <c r="U605">
        <v>225.3</v>
      </c>
      <c r="V605">
        <v>8</v>
      </c>
      <c r="W605">
        <v>46.75</v>
      </c>
      <c r="X605">
        <v>3</v>
      </c>
      <c r="Y605">
        <v>201.33333333333334</v>
      </c>
      <c r="Z605">
        <v>10</v>
      </c>
      <c r="AA605">
        <v>460</v>
      </c>
      <c r="AB605">
        <v>3</v>
      </c>
      <c r="AC605">
        <v>233</v>
      </c>
      <c r="AD605">
        <v>0.23076923076923078</v>
      </c>
      <c r="AE605">
        <v>1</v>
      </c>
      <c r="AF605">
        <v>182</v>
      </c>
      <c r="AG605">
        <v>7.6923076923076927E-2</v>
      </c>
      <c r="AH605" s="4">
        <v>4</v>
      </c>
      <c r="AI605">
        <v>0.4</v>
      </c>
      <c r="AJ605" s="4">
        <v>1</v>
      </c>
      <c r="AK605">
        <v>0.1</v>
      </c>
      <c r="AL605" s="4">
        <v>0</v>
      </c>
      <c r="AM605">
        <v>0</v>
      </c>
      <c r="AN605" s="4">
        <v>0</v>
      </c>
      <c r="AO605">
        <v>0</v>
      </c>
      <c r="AP605" s="4">
        <v>0</v>
      </c>
      <c r="AQ605">
        <v>0</v>
      </c>
      <c r="AR605" s="4">
        <v>0</v>
      </c>
      <c r="AS605">
        <v>0</v>
      </c>
      <c r="AT605" s="4">
        <v>0</v>
      </c>
      <c r="AU605" s="4">
        <v>0</v>
      </c>
      <c r="AV605" s="4">
        <v>0</v>
      </c>
      <c r="AW605">
        <v>1.4444444444444444</v>
      </c>
      <c r="AX605" s="4">
        <f t="shared" si="9"/>
        <v>9</v>
      </c>
      <c r="AY605" s="4">
        <v>0</v>
      </c>
      <c r="AZ605" s="4">
        <v>0</v>
      </c>
    </row>
    <row r="606" spans="1:52" x14ac:dyDescent="0.25">
      <c r="A606" s="4">
        <v>2017</v>
      </c>
      <c r="B606" s="4" t="s">
        <v>294</v>
      </c>
      <c r="C606" t="s">
        <v>242</v>
      </c>
      <c r="D606" t="s">
        <v>276</v>
      </c>
      <c r="E606" t="s">
        <v>785</v>
      </c>
      <c r="F606" s="4">
        <v>13</v>
      </c>
      <c r="G606">
        <v>11</v>
      </c>
      <c r="H606">
        <v>415</v>
      </c>
      <c r="I606">
        <v>11</v>
      </c>
      <c r="J606">
        <v>418.63636363636363</v>
      </c>
      <c r="K606">
        <v>2</v>
      </c>
      <c r="L606">
        <v>0.18181818181818182</v>
      </c>
      <c r="M606">
        <v>12</v>
      </c>
      <c r="N606">
        <v>2587</v>
      </c>
      <c r="O606">
        <v>0.92307692307692313</v>
      </c>
      <c r="P606">
        <v>12</v>
      </c>
      <c r="Q606">
        <v>15</v>
      </c>
      <c r="R606">
        <v>1</v>
      </c>
      <c r="S606">
        <v>43</v>
      </c>
      <c r="T606">
        <v>7</v>
      </c>
      <c r="U606">
        <v>5.8571428571428568</v>
      </c>
      <c r="V606">
        <v>6</v>
      </c>
      <c r="W606">
        <v>36.666666666666664</v>
      </c>
      <c r="X606">
        <v>5</v>
      </c>
      <c r="Y606">
        <v>32.799999999999997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 s="4">
        <v>0</v>
      </c>
      <c r="AI606">
        <v>0</v>
      </c>
      <c r="AJ606" s="4">
        <v>0</v>
      </c>
      <c r="AK606">
        <v>0</v>
      </c>
      <c r="AL606" s="4">
        <v>0</v>
      </c>
      <c r="AM606">
        <v>0</v>
      </c>
      <c r="AN606" s="4">
        <v>0</v>
      </c>
      <c r="AO606">
        <v>0</v>
      </c>
      <c r="AP606" s="4">
        <v>0</v>
      </c>
      <c r="AQ606">
        <v>0</v>
      </c>
      <c r="AR606" s="4">
        <v>0</v>
      </c>
      <c r="AS606">
        <v>0</v>
      </c>
      <c r="AT606" s="4">
        <v>0</v>
      </c>
      <c r="AU606" s="4">
        <v>0</v>
      </c>
      <c r="AV606" s="4">
        <v>0</v>
      </c>
      <c r="AW606">
        <v>1</v>
      </c>
      <c r="AX606" s="4">
        <f t="shared" si="9"/>
        <v>13</v>
      </c>
      <c r="AY606" s="4">
        <v>0</v>
      </c>
      <c r="AZ606" s="4">
        <v>0</v>
      </c>
    </row>
    <row r="607" spans="1:52" x14ac:dyDescent="0.25">
      <c r="A607" s="4">
        <v>2017</v>
      </c>
      <c r="B607" s="4" t="s">
        <v>294</v>
      </c>
      <c r="C607" t="s">
        <v>242</v>
      </c>
      <c r="D607" t="s">
        <v>267</v>
      </c>
      <c r="E607" t="s">
        <v>776</v>
      </c>
      <c r="F607" s="4">
        <v>10</v>
      </c>
      <c r="G607">
        <v>9</v>
      </c>
      <c r="H607">
        <v>9</v>
      </c>
      <c r="I607">
        <v>10</v>
      </c>
      <c r="J607">
        <v>17.399999999999999</v>
      </c>
      <c r="K607">
        <v>0</v>
      </c>
      <c r="L607">
        <v>0</v>
      </c>
      <c r="M607">
        <v>10</v>
      </c>
      <c r="N607">
        <v>3139</v>
      </c>
      <c r="O607">
        <v>1</v>
      </c>
      <c r="P607">
        <v>10</v>
      </c>
      <c r="Q607">
        <v>15</v>
      </c>
      <c r="R607">
        <v>3</v>
      </c>
      <c r="S607">
        <v>123</v>
      </c>
      <c r="T607">
        <v>7</v>
      </c>
      <c r="U607">
        <v>166.85714285714286</v>
      </c>
      <c r="V607">
        <v>6</v>
      </c>
      <c r="W607">
        <v>35</v>
      </c>
      <c r="X607">
        <v>3</v>
      </c>
      <c r="Y607">
        <v>231</v>
      </c>
      <c r="Z607">
        <v>7</v>
      </c>
      <c r="AA607">
        <v>462</v>
      </c>
      <c r="AB607">
        <v>2</v>
      </c>
      <c r="AC607">
        <v>354</v>
      </c>
      <c r="AD607">
        <v>0.2</v>
      </c>
      <c r="AE607">
        <v>0</v>
      </c>
      <c r="AF607">
        <v>0</v>
      </c>
      <c r="AG607">
        <v>0</v>
      </c>
      <c r="AH607" s="4">
        <v>4</v>
      </c>
      <c r="AI607">
        <v>0.5714285714285714</v>
      </c>
      <c r="AJ607" s="4">
        <v>0</v>
      </c>
      <c r="AK607">
        <v>0</v>
      </c>
      <c r="AL607" s="4">
        <v>2</v>
      </c>
      <c r="AM607">
        <v>1</v>
      </c>
      <c r="AN607" s="4">
        <v>0</v>
      </c>
      <c r="AO607">
        <v>0</v>
      </c>
      <c r="AP607" s="4">
        <v>0</v>
      </c>
      <c r="AQ607">
        <v>0</v>
      </c>
      <c r="AR607" s="4">
        <v>0</v>
      </c>
      <c r="AS607">
        <v>0</v>
      </c>
      <c r="AT607" s="4">
        <v>0</v>
      </c>
      <c r="AU607" s="4">
        <v>0</v>
      </c>
      <c r="AV607" s="4">
        <v>1</v>
      </c>
      <c r="AW607">
        <v>1.4285714285714286</v>
      </c>
      <c r="AX607" s="4">
        <f t="shared" si="9"/>
        <v>7</v>
      </c>
      <c r="AY607" s="4">
        <v>7</v>
      </c>
      <c r="AZ607" s="4">
        <v>43</v>
      </c>
    </row>
    <row r="608" spans="1:52" x14ac:dyDescent="0.25">
      <c r="A608" s="4">
        <v>2017</v>
      </c>
      <c r="B608" s="4" t="s">
        <v>294</v>
      </c>
      <c r="C608" t="s">
        <v>242</v>
      </c>
      <c r="D608" t="s">
        <v>269</v>
      </c>
      <c r="E608" t="s">
        <v>778</v>
      </c>
      <c r="F608" s="4">
        <v>7</v>
      </c>
      <c r="G608">
        <v>2</v>
      </c>
      <c r="H608">
        <v>1</v>
      </c>
      <c r="I608">
        <v>7</v>
      </c>
      <c r="J608">
        <v>5.2857142857142856</v>
      </c>
      <c r="K608">
        <v>0</v>
      </c>
      <c r="L608">
        <v>0</v>
      </c>
      <c r="M608">
        <v>6</v>
      </c>
      <c r="N608">
        <v>26</v>
      </c>
      <c r="O608">
        <v>0.8571428571428571</v>
      </c>
      <c r="P608">
        <v>4</v>
      </c>
      <c r="Q608">
        <v>71</v>
      </c>
      <c r="R608">
        <v>1</v>
      </c>
      <c r="S608">
        <v>16</v>
      </c>
      <c r="T608">
        <v>0</v>
      </c>
      <c r="U608">
        <v>0</v>
      </c>
      <c r="V608">
        <v>0</v>
      </c>
      <c r="W608">
        <v>0</v>
      </c>
      <c r="X608">
        <v>6</v>
      </c>
      <c r="Y608">
        <v>119</v>
      </c>
      <c r="Z608">
        <v>0</v>
      </c>
      <c r="AA608">
        <v>0</v>
      </c>
      <c r="AB608">
        <v>6</v>
      </c>
      <c r="AC608">
        <v>142</v>
      </c>
      <c r="AD608">
        <v>0.8571428571428571</v>
      </c>
      <c r="AE608">
        <v>3</v>
      </c>
      <c r="AF608">
        <v>102</v>
      </c>
      <c r="AG608">
        <v>0.42857142857142855</v>
      </c>
      <c r="AH608" s="4">
        <v>0</v>
      </c>
      <c r="AI608">
        <v>0</v>
      </c>
      <c r="AJ608" s="4">
        <v>0</v>
      </c>
      <c r="AK608">
        <v>0</v>
      </c>
      <c r="AL608" s="4">
        <v>1</v>
      </c>
      <c r="AM608">
        <v>0.16666666666666666</v>
      </c>
      <c r="AN608" s="4">
        <v>0</v>
      </c>
      <c r="AO608">
        <v>0</v>
      </c>
      <c r="AP608" s="4">
        <v>1</v>
      </c>
      <c r="AQ608">
        <v>0.14285714285714285</v>
      </c>
      <c r="AR608" s="4">
        <v>0</v>
      </c>
      <c r="AS608">
        <v>0</v>
      </c>
      <c r="AT608" s="4">
        <v>0</v>
      </c>
      <c r="AU608" s="4">
        <v>0</v>
      </c>
      <c r="AV608" s="4">
        <v>0</v>
      </c>
      <c r="AW608">
        <v>1.1666666666666667</v>
      </c>
      <c r="AX608" s="4">
        <f t="shared" si="9"/>
        <v>6</v>
      </c>
      <c r="AY608" s="4">
        <v>0</v>
      </c>
      <c r="AZ608" s="4">
        <v>0</v>
      </c>
    </row>
    <row r="609" spans="1:52" x14ac:dyDescent="0.25">
      <c r="A609" s="4">
        <v>2017</v>
      </c>
      <c r="B609" s="4" t="s">
        <v>294</v>
      </c>
      <c r="C609" t="s">
        <v>242</v>
      </c>
      <c r="D609" t="s">
        <v>260</v>
      </c>
      <c r="E609" t="s">
        <v>769</v>
      </c>
      <c r="F609" s="4">
        <v>7</v>
      </c>
      <c r="G609">
        <v>1</v>
      </c>
      <c r="H609">
        <v>16</v>
      </c>
      <c r="I609">
        <v>7</v>
      </c>
      <c r="J609">
        <v>8.5714285714285712</v>
      </c>
      <c r="K609">
        <v>0</v>
      </c>
      <c r="L609">
        <v>0</v>
      </c>
      <c r="M609">
        <v>7</v>
      </c>
      <c r="N609">
        <v>188</v>
      </c>
      <c r="O609">
        <v>1</v>
      </c>
      <c r="P609">
        <v>3</v>
      </c>
      <c r="Q609">
        <v>59</v>
      </c>
      <c r="R609">
        <v>1</v>
      </c>
      <c r="S609">
        <v>103</v>
      </c>
      <c r="T609">
        <v>1</v>
      </c>
      <c r="U609">
        <v>321</v>
      </c>
      <c r="V609">
        <v>0</v>
      </c>
      <c r="W609">
        <v>0</v>
      </c>
      <c r="X609">
        <v>6</v>
      </c>
      <c r="Y609">
        <v>116.16666666666667</v>
      </c>
      <c r="Z609">
        <v>1</v>
      </c>
      <c r="AA609">
        <v>338</v>
      </c>
      <c r="AB609">
        <v>6</v>
      </c>
      <c r="AC609">
        <v>113</v>
      </c>
      <c r="AD609">
        <v>0.8571428571428571</v>
      </c>
      <c r="AE609">
        <v>3</v>
      </c>
      <c r="AF609">
        <v>61</v>
      </c>
      <c r="AG609">
        <v>0.42857142857142855</v>
      </c>
      <c r="AH609" s="4">
        <v>0</v>
      </c>
      <c r="AI609">
        <v>0</v>
      </c>
      <c r="AJ609" s="4">
        <v>0</v>
      </c>
      <c r="AK609">
        <v>0</v>
      </c>
      <c r="AL609" s="4">
        <v>0</v>
      </c>
      <c r="AM609">
        <v>0</v>
      </c>
      <c r="AN609" s="4">
        <v>0</v>
      </c>
      <c r="AO609">
        <v>0</v>
      </c>
      <c r="AP609" s="4">
        <v>0</v>
      </c>
      <c r="AQ609">
        <v>0</v>
      </c>
      <c r="AR609" s="4">
        <v>0</v>
      </c>
      <c r="AS609">
        <v>0</v>
      </c>
      <c r="AT609" s="4">
        <v>0</v>
      </c>
      <c r="AU609" s="4">
        <v>0</v>
      </c>
      <c r="AV609" s="4">
        <v>0</v>
      </c>
      <c r="AW609">
        <v>1</v>
      </c>
      <c r="AX609" s="4">
        <f t="shared" si="9"/>
        <v>7</v>
      </c>
      <c r="AY609" s="4">
        <v>0</v>
      </c>
      <c r="AZ609" s="4">
        <v>0</v>
      </c>
    </row>
    <row r="610" spans="1:52" x14ac:dyDescent="0.25">
      <c r="A610" s="4">
        <v>2017</v>
      </c>
      <c r="B610" s="4" t="s">
        <v>294</v>
      </c>
      <c r="C610" t="s">
        <v>242</v>
      </c>
      <c r="D610" t="s">
        <v>325</v>
      </c>
      <c r="E610" t="s">
        <v>828</v>
      </c>
      <c r="F610" s="4">
        <v>7</v>
      </c>
      <c r="G610">
        <v>7</v>
      </c>
      <c r="H610">
        <v>4</v>
      </c>
      <c r="I610">
        <v>7</v>
      </c>
      <c r="J610">
        <v>6.8571428571428568</v>
      </c>
      <c r="K610">
        <v>0</v>
      </c>
      <c r="L610">
        <v>0</v>
      </c>
      <c r="M610">
        <v>5</v>
      </c>
      <c r="N610">
        <v>2672</v>
      </c>
      <c r="O610">
        <v>0.7142857142857143</v>
      </c>
      <c r="P610">
        <v>7</v>
      </c>
      <c r="Q610">
        <v>22</v>
      </c>
      <c r="R610">
        <v>0</v>
      </c>
      <c r="S610">
        <v>0</v>
      </c>
      <c r="T610">
        <v>4</v>
      </c>
      <c r="U610">
        <v>169.5</v>
      </c>
      <c r="V610">
        <v>3</v>
      </c>
      <c r="W610">
        <v>39.333333333333336</v>
      </c>
      <c r="X610">
        <v>3</v>
      </c>
      <c r="Y610">
        <v>192</v>
      </c>
      <c r="Z610">
        <v>2</v>
      </c>
      <c r="AA610">
        <v>484</v>
      </c>
      <c r="AB610">
        <v>2</v>
      </c>
      <c r="AC610">
        <v>323</v>
      </c>
      <c r="AD610">
        <v>0.2857142857142857</v>
      </c>
      <c r="AE610">
        <v>0</v>
      </c>
      <c r="AF610">
        <v>0</v>
      </c>
      <c r="AG610">
        <v>0</v>
      </c>
      <c r="AH610" s="4">
        <v>1</v>
      </c>
      <c r="AI610">
        <v>0.5</v>
      </c>
      <c r="AJ610" s="4">
        <v>0</v>
      </c>
      <c r="AK610">
        <v>0</v>
      </c>
      <c r="AL610" s="4">
        <v>0</v>
      </c>
      <c r="AM610">
        <v>0</v>
      </c>
      <c r="AN610" s="4">
        <v>0</v>
      </c>
      <c r="AO610">
        <v>0</v>
      </c>
      <c r="AP610" s="4">
        <v>0</v>
      </c>
      <c r="AQ610">
        <v>0</v>
      </c>
      <c r="AR610" s="4">
        <v>0</v>
      </c>
      <c r="AS610">
        <v>0</v>
      </c>
      <c r="AT610" s="4">
        <v>0</v>
      </c>
      <c r="AU610" s="4">
        <v>0</v>
      </c>
      <c r="AV610" s="4">
        <v>0</v>
      </c>
      <c r="AW610">
        <v>1</v>
      </c>
      <c r="AX610" s="4">
        <f t="shared" si="9"/>
        <v>7</v>
      </c>
      <c r="AY610" s="4">
        <v>0</v>
      </c>
      <c r="AZ610" s="4">
        <v>0</v>
      </c>
    </row>
    <row r="611" spans="1:52" x14ac:dyDescent="0.25">
      <c r="A611" s="4">
        <v>2017</v>
      </c>
      <c r="B611" s="4" t="s">
        <v>294</v>
      </c>
      <c r="C611" t="s">
        <v>242</v>
      </c>
      <c r="D611" t="s">
        <v>270</v>
      </c>
      <c r="E611" t="s">
        <v>779</v>
      </c>
      <c r="F611" s="4">
        <v>6</v>
      </c>
      <c r="G611">
        <v>5</v>
      </c>
      <c r="H611">
        <v>703</v>
      </c>
      <c r="I611">
        <v>5</v>
      </c>
      <c r="J611">
        <v>704</v>
      </c>
      <c r="K611">
        <v>0</v>
      </c>
      <c r="L611">
        <v>0</v>
      </c>
      <c r="M611">
        <v>6</v>
      </c>
      <c r="N611">
        <v>1641</v>
      </c>
      <c r="O611">
        <v>1</v>
      </c>
      <c r="P611">
        <v>6</v>
      </c>
      <c r="Q611">
        <v>34</v>
      </c>
      <c r="R611">
        <v>0</v>
      </c>
      <c r="S611">
        <v>0</v>
      </c>
      <c r="T611">
        <v>4</v>
      </c>
      <c r="U611">
        <v>11.25</v>
      </c>
      <c r="V611">
        <v>3</v>
      </c>
      <c r="W611">
        <v>65.666666666666671</v>
      </c>
      <c r="X611">
        <v>2</v>
      </c>
      <c r="Y611">
        <v>5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 s="4">
        <v>1</v>
      </c>
      <c r="AI611">
        <v>0</v>
      </c>
      <c r="AJ611" s="4">
        <v>0</v>
      </c>
      <c r="AK611">
        <v>0</v>
      </c>
      <c r="AL611" s="4">
        <v>0</v>
      </c>
      <c r="AM611">
        <v>0</v>
      </c>
      <c r="AN611" s="4">
        <v>0</v>
      </c>
      <c r="AO611">
        <v>0</v>
      </c>
      <c r="AP611" s="4">
        <v>0</v>
      </c>
      <c r="AQ611">
        <v>0</v>
      </c>
      <c r="AR611" s="4">
        <v>0</v>
      </c>
      <c r="AS611">
        <v>0</v>
      </c>
      <c r="AT611" s="4">
        <v>0</v>
      </c>
      <c r="AU611" s="4">
        <v>0</v>
      </c>
      <c r="AV611" s="4">
        <v>0</v>
      </c>
      <c r="AW611">
        <v>1</v>
      </c>
      <c r="AX611" s="4">
        <f t="shared" si="9"/>
        <v>6</v>
      </c>
      <c r="AY611" s="4">
        <v>0</v>
      </c>
      <c r="AZ611" s="4">
        <v>0</v>
      </c>
    </row>
    <row r="612" spans="1:52" x14ac:dyDescent="0.25">
      <c r="A612" s="4">
        <v>2017</v>
      </c>
      <c r="B612" s="4" t="s">
        <v>294</v>
      </c>
      <c r="C612" t="s">
        <v>242</v>
      </c>
      <c r="D612" t="s">
        <v>268</v>
      </c>
      <c r="E612" t="s">
        <v>777</v>
      </c>
      <c r="F612" s="4">
        <v>5</v>
      </c>
      <c r="G612">
        <v>2</v>
      </c>
      <c r="H612">
        <v>0</v>
      </c>
      <c r="I612">
        <v>5</v>
      </c>
      <c r="J612">
        <v>2.8</v>
      </c>
      <c r="K612">
        <v>0</v>
      </c>
      <c r="L612">
        <v>0</v>
      </c>
      <c r="M612">
        <v>5</v>
      </c>
      <c r="N612">
        <v>493</v>
      </c>
      <c r="O612">
        <v>1</v>
      </c>
      <c r="P612">
        <v>4</v>
      </c>
      <c r="Q612">
        <v>28</v>
      </c>
      <c r="R612">
        <v>1</v>
      </c>
      <c r="S612">
        <v>3</v>
      </c>
      <c r="T612">
        <v>1</v>
      </c>
      <c r="U612">
        <v>23</v>
      </c>
      <c r="V612">
        <v>1</v>
      </c>
      <c r="W612">
        <v>59</v>
      </c>
      <c r="X612">
        <v>4</v>
      </c>
      <c r="Y612">
        <v>91.25</v>
      </c>
      <c r="Z612">
        <v>0</v>
      </c>
      <c r="AA612">
        <v>0</v>
      </c>
      <c r="AB612">
        <v>4</v>
      </c>
      <c r="AC612">
        <v>128</v>
      </c>
      <c r="AD612">
        <v>0.8</v>
      </c>
      <c r="AE612">
        <v>2</v>
      </c>
      <c r="AF612">
        <v>118</v>
      </c>
      <c r="AG612">
        <v>0.4</v>
      </c>
      <c r="AH612" s="4">
        <v>0</v>
      </c>
      <c r="AI612">
        <v>0</v>
      </c>
      <c r="AJ612" s="4">
        <v>0</v>
      </c>
      <c r="AK612">
        <v>0</v>
      </c>
      <c r="AL612" s="4">
        <v>0</v>
      </c>
      <c r="AM612">
        <v>0</v>
      </c>
      <c r="AN612" s="4">
        <v>0</v>
      </c>
      <c r="AO612">
        <v>0</v>
      </c>
      <c r="AP612" s="4">
        <v>0</v>
      </c>
      <c r="AQ612">
        <v>0</v>
      </c>
      <c r="AR612" s="4">
        <v>0</v>
      </c>
      <c r="AS612">
        <v>0</v>
      </c>
      <c r="AT612" s="4">
        <v>0</v>
      </c>
      <c r="AU612" s="4">
        <v>0</v>
      </c>
      <c r="AV612" s="4">
        <v>0</v>
      </c>
      <c r="AW612">
        <v>1.25</v>
      </c>
      <c r="AX612" s="4">
        <f t="shared" si="9"/>
        <v>4</v>
      </c>
      <c r="AY612" s="4">
        <v>0</v>
      </c>
      <c r="AZ612" s="4">
        <v>0</v>
      </c>
    </row>
    <row r="613" spans="1:52" x14ac:dyDescent="0.25">
      <c r="A613" s="4">
        <v>2017</v>
      </c>
      <c r="B613" s="4" t="s">
        <v>294</v>
      </c>
      <c r="C613" t="s">
        <v>242</v>
      </c>
      <c r="D613" t="s">
        <v>275</v>
      </c>
      <c r="E613" t="s">
        <v>784</v>
      </c>
      <c r="F613" s="4">
        <v>4</v>
      </c>
      <c r="G613">
        <v>4</v>
      </c>
      <c r="H613">
        <v>611</v>
      </c>
      <c r="I613">
        <v>4</v>
      </c>
      <c r="J613">
        <v>612.5</v>
      </c>
      <c r="K613">
        <v>0</v>
      </c>
      <c r="L613">
        <v>0</v>
      </c>
      <c r="M613">
        <v>4</v>
      </c>
      <c r="N613">
        <v>4833</v>
      </c>
      <c r="O613">
        <v>1</v>
      </c>
      <c r="P613">
        <v>4</v>
      </c>
      <c r="Q613">
        <v>31</v>
      </c>
      <c r="R613">
        <v>1</v>
      </c>
      <c r="S613">
        <v>248</v>
      </c>
      <c r="T613">
        <v>3</v>
      </c>
      <c r="U613">
        <v>6.666666666666667</v>
      </c>
      <c r="V613">
        <v>0</v>
      </c>
      <c r="W613">
        <v>0</v>
      </c>
      <c r="X613">
        <v>1</v>
      </c>
      <c r="Y613">
        <v>10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 s="4">
        <v>0</v>
      </c>
      <c r="AI613">
        <v>0</v>
      </c>
      <c r="AJ613" s="4">
        <v>0</v>
      </c>
      <c r="AK613">
        <v>0</v>
      </c>
      <c r="AL613" s="4">
        <v>0</v>
      </c>
      <c r="AM613">
        <v>0</v>
      </c>
      <c r="AN613" s="4">
        <v>0</v>
      </c>
      <c r="AO613">
        <v>0</v>
      </c>
      <c r="AP613" s="4">
        <v>0</v>
      </c>
      <c r="AQ613">
        <v>0</v>
      </c>
      <c r="AR613" s="4">
        <v>0</v>
      </c>
      <c r="AS613">
        <v>0</v>
      </c>
      <c r="AT613" s="4">
        <v>0</v>
      </c>
      <c r="AU613" s="4">
        <v>0</v>
      </c>
      <c r="AV613" s="4">
        <v>0</v>
      </c>
      <c r="AW613">
        <v>1</v>
      </c>
      <c r="AX613" s="4">
        <f t="shared" si="9"/>
        <v>4</v>
      </c>
      <c r="AY613" s="4">
        <v>0</v>
      </c>
      <c r="AZ613" s="4">
        <v>0</v>
      </c>
    </row>
    <row r="614" spans="1:52" x14ac:dyDescent="0.25">
      <c r="A614" s="4">
        <v>2017</v>
      </c>
      <c r="B614" s="4" t="s">
        <v>294</v>
      </c>
      <c r="C614" t="s">
        <v>242</v>
      </c>
      <c r="D614" t="s">
        <v>253</v>
      </c>
      <c r="E614" t="s">
        <v>763</v>
      </c>
      <c r="F614" s="4">
        <v>3</v>
      </c>
      <c r="G614">
        <v>3</v>
      </c>
      <c r="H614">
        <v>1</v>
      </c>
      <c r="I614">
        <v>3</v>
      </c>
      <c r="J614">
        <v>3</v>
      </c>
      <c r="K614">
        <v>0</v>
      </c>
      <c r="L614">
        <v>0</v>
      </c>
      <c r="M614">
        <v>3</v>
      </c>
      <c r="N614">
        <v>22</v>
      </c>
      <c r="O614">
        <v>1</v>
      </c>
      <c r="P614">
        <v>0</v>
      </c>
      <c r="Q614">
        <v>0</v>
      </c>
      <c r="R614">
        <v>1</v>
      </c>
      <c r="S614">
        <v>7</v>
      </c>
      <c r="T614">
        <v>0</v>
      </c>
      <c r="U614">
        <v>0</v>
      </c>
      <c r="V614">
        <v>0</v>
      </c>
      <c r="W614">
        <v>0</v>
      </c>
      <c r="X614">
        <v>3</v>
      </c>
      <c r="Y614">
        <v>6.666666666666667</v>
      </c>
      <c r="Z614">
        <v>0</v>
      </c>
      <c r="AA614">
        <v>0</v>
      </c>
      <c r="AB614">
        <v>3</v>
      </c>
      <c r="AC614">
        <v>31</v>
      </c>
      <c r="AD614">
        <v>1</v>
      </c>
      <c r="AE614">
        <v>3</v>
      </c>
      <c r="AF614">
        <v>31</v>
      </c>
      <c r="AG614">
        <v>1</v>
      </c>
      <c r="AH614" s="4">
        <v>0</v>
      </c>
      <c r="AI614">
        <v>0</v>
      </c>
      <c r="AJ614" s="4">
        <v>0</v>
      </c>
      <c r="AK614">
        <v>0</v>
      </c>
      <c r="AL614" s="4">
        <v>0</v>
      </c>
      <c r="AM614">
        <v>0</v>
      </c>
      <c r="AN614" s="4">
        <v>0</v>
      </c>
      <c r="AO614">
        <v>0</v>
      </c>
      <c r="AP614" s="4">
        <v>0</v>
      </c>
      <c r="AQ614">
        <v>0</v>
      </c>
      <c r="AR614" s="4">
        <v>0</v>
      </c>
      <c r="AS614">
        <v>0</v>
      </c>
      <c r="AT614" s="4">
        <v>0</v>
      </c>
      <c r="AU614" s="4">
        <v>0</v>
      </c>
      <c r="AV614" s="4">
        <v>0</v>
      </c>
      <c r="AW614">
        <v>1</v>
      </c>
      <c r="AX614" s="4">
        <f t="shared" si="9"/>
        <v>3</v>
      </c>
      <c r="AY614" s="4">
        <v>0</v>
      </c>
      <c r="AZ614" s="4">
        <v>0</v>
      </c>
    </row>
    <row r="615" spans="1:52" x14ac:dyDescent="0.25">
      <c r="A615" s="4">
        <v>2017</v>
      </c>
      <c r="B615" s="4" t="s">
        <v>294</v>
      </c>
      <c r="C615" t="s">
        <v>242</v>
      </c>
      <c r="D615" t="s">
        <v>171</v>
      </c>
      <c r="E615" t="s">
        <v>684</v>
      </c>
      <c r="F615" s="4">
        <v>2</v>
      </c>
      <c r="G615">
        <v>2</v>
      </c>
      <c r="H615">
        <v>7</v>
      </c>
      <c r="I615">
        <v>2</v>
      </c>
      <c r="J615">
        <v>9</v>
      </c>
      <c r="K615">
        <v>0</v>
      </c>
      <c r="L615">
        <v>0</v>
      </c>
      <c r="M615">
        <v>2</v>
      </c>
      <c r="N615">
        <v>3898</v>
      </c>
      <c r="O615">
        <v>1</v>
      </c>
      <c r="P615">
        <v>2</v>
      </c>
      <c r="Q615">
        <v>20</v>
      </c>
      <c r="R615">
        <v>1</v>
      </c>
      <c r="S615">
        <v>46</v>
      </c>
      <c r="T615">
        <v>2</v>
      </c>
      <c r="U615">
        <v>204</v>
      </c>
      <c r="V615">
        <v>2</v>
      </c>
      <c r="W615">
        <v>104</v>
      </c>
      <c r="X615">
        <v>0</v>
      </c>
      <c r="Y615">
        <v>0</v>
      </c>
      <c r="Z615">
        <v>2</v>
      </c>
      <c r="AA615">
        <v>760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 s="4">
        <v>0</v>
      </c>
      <c r="AI615">
        <v>0</v>
      </c>
      <c r="AJ615" s="4">
        <v>0</v>
      </c>
      <c r="AK615">
        <v>0</v>
      </c>
      <c r="AL615" s="4">
        <v>0</v>
      </c>
      <c r="AM615">
        <v>0</v>
      </c>
      <c r="AN615" s="4">
        <v>0</v>
      </c>
      <c r="AO615">
        <v>0</v>
      </c>
      <c r="AP615" s="4">
        <v>0</v>
      </c>
      <c r="AQ615">
        <v>0</v>
      </c>
      <c r="AR615" s="4">
        <v>0</v>
      </c>
      <c r="AS615">
        <v>0</v>
      </c>
      <c r="AT615" s="4">
        <v>0</v>
      </c>
      <c r="AU615" s="4">
        <v>0</v>
      </c>
      <c r="AV615" s="4">
        <v>0</v>
      </c>
      <c r="AW615">
        <v>1</v>
      </c>
      <c r="AX615" s="4">
        <f t="shared" si="9"/>
        <v>2</v>
      </c>
      <c r="AY615" s="4">
        <v>0</v>
      </c>
      <c r="AZ615" s="4">
        <v>0</v>
      </c>
    </row>
    <row r="616" spans="1:52" x14ac:dyDescent="0.25">
      <c r="A616" s="4">
        <v>2017</v>
      </c>
      <c r="B616" s="4" t="s">
        <v>294</v>
      </c>
      <c r="C616" t="s">
        <v>242</v>
      </c>
      <c r="D616" t="s">
        <v>172</v>
      </c>
      <c r="E616" t="s">
        <v>685</v>
      </c>
      <c r="F616" s="4">
        <v>2</v>
      </c>
      <c r="G616">
        <v>2</v>
      </c>
      <c r="H616">
        <v>3</v>
      </c>
      <c r="I616">
        <v>2</v>
      </c>
      <c r="J616">
        <v>4.5</v>
      </c>
      <c r="K616">
        <v>0</v>
      </c>
      <c r="L616">
        <v>0</v>
      </c>
      <c r="M616">
        <v>2</v>
      </c>
      <c r="N616">
        <v>535</v>
      </c>
      <c r="O616">
        <v>1</v>
      </c>
      <c r="P616">
        <v>2</v>
      </c>
      <c r="Q616">
        <v>11</v>
      </c>
      <c r="R616">
        <v>0</v>
      </c>
      <c r="S616">
        <v>0</v>
      </c>
      <c r="T616">
        <v>1</v>
      </c>
      <c r="U616">
        <v>382</v>
      </c>
      <c r="V616">
        <v>1</v>
      </c>
      <c r="W616">
        <v>66</v>
      </c>
      <c r="X616">
        <v>1</v>
      </c>
      <c r="Y616">
        <v>257</v>
      </c>
      <c r="Z616">
        <v>1</v>
      </c>
      <c r="AA616">
        <v>502</v>
      </c>
      <c r="AB616">
        <v>1</v>
      </c>
      <c r="AC616">
        <v>284</v>
      </c>
      <c r="AD616">
        <v>0.5</v>
      </c>
      <c r="AE616">
        <v>0</v>
      </c>
      <c r="AF616">
        <v>0</v>
      </c>
      <c r="AG616">
        <v>0</v>
      </c>
      <c r="AH616" s="4">
        <v>0</v>
      </c>
      <c r="AI616">
        <v>0</v>
      </c>
      <c r="AJ616" s="4">
        <v>0</v>
      </c>
      <c r="AK616">
        <v>0</v>
      </c>
      <c r="AL616" s="4">
        <v>0</v>
      </c>
      <c r="AM616">
        <v>0</v>
      </c>
      <c r="AN616" s="4">
        <v>0</v>
      </c>
      <c r="AO616">
        <v>0</v>
      </c>
      <c r="AP616" s="4">
        <v>0</v>
      </c>
      <c r="AQ616">
        <v>0</v>
      </c>
      <c r="AR616" s="4">
        <v>0</v>
      </c>
      <c r="AS616">
        <v>0</v>
      </c>
      <c r="AT616" s="4">
        <v>0</v>
      </c>
      <c r="AU616" s="4">
        <v>0</v>
      </c>
      <c r="AV616" s="4">
        <v>0</v>
      </c>
      <c r="AW616">
        <v>1</v>
      </c>
      <c r="AX616" s="4">
        <f t="shared" si="9"/>
        <v>2</v>
      </c>
      <c r="AY616" s="4">
        <v>0</v>
      </c>
      <c r="AZ616" s="4">
        <v>0</v>
      </c>
    </row>
    <row r="617" spans="1:52" x14ac:dyDescent="0.25">
      <c r="A617" s="4">
        <v>2017</v>
      </c>
      <c r="B617" s="4" t="s">
        <v>294</v>
      </c>
      <c r="C617" t="s">
        <v>242</v>
      </c>
      <c r="D617" t="s">
        <v>326</v>
      </c>
      <c r="E617" t="s">
        <v>829</v>
      </c>
      <c r="F617" s="4">
        <v>1</v>
      </c>
      <c r="G617">
        <v>1</v>
      </c>
      <c r="H617">
        <v>7</v>
      </c>
      <c r="I617">
        <v>1</v>
      </c>
      <c r="J617">
        <v>10</v>
      </c>
      <c r="K617">
        <v>0</v>
      </c>
      <c r="L617">
        <v>0</v>
      </c>
      <c r="M617">
        <v>1</v>
      </c>
      <c r="N617">
        <v>88</v>
      </c>
      <c r="O617">
        <v>1</v>
      </c>
      <c r="P617">
        <v>1</v>
      </c>
      <c r="Q617">
        <v>14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94</v>
      </c>
      <c r="Z617">
        <v>0</v>
      </c>
      <c r="AA617">
        <v>0</v>
      </c>
      <c r="AB617">
        <v>1</v>
      </c>
      <c r="AC617">
        <v>128</v>
      </c>
      <c r="AD617">
        <v>1</v>
      </c>
      <c r="AE617">
        <v>0</v>
      </c>
      <c r="AF617">
        <v>0</v>
      </c>
      <c r="AG617">
        <v>0</v>
      </c>
      <c r="AH617" s="4">
        <v>0</v>
      </c>
      <c r="AI617">
        <v>0</v>
      </c>
      <c r="AJ617" s="4">
        <v>0</v>
      </c>
      <c r="AK617">
        <v>0</v>
      </c>
      <c r="AL617" s="4">
        <v>0</v>
      </c>
      <c r="AM617">
        <v>0</v>
      </c>
      <c r="AN617" s="4">
        <v>0</v>
      </c>
      <c r="AO617">
        <v>0</v>
      </c>
      <c r="AP617" s="4">
        <v>0</v>
      </c>
      <c r="AQ617">
        <v>0</v>
      </c>
      <c r="AR617" s="4">
        <v>0</v>
      </c>
      <c r="AS617">
        <v>0</v>
      </c>
      <c r="AT617" s="4">
        <v>0</v>
      </c>
      <c r="AU617" s="4">
        <v>0</v>
      </c>
      <c r="AV617" s="4">
        <v>0</v>
      </c>
      <c r="AW617">
        <v>1</v>
      </c>
      <c r="AX617" s="4">
        <f t="shared" si="9"/>
        <v>1</v>
      </c>
      <c r="AY617" s="4">
        <v>0</v>
      </c>
      <c r="AZ617" s="4">
        <v>0</v>
      </c>
    </row>
    <row r="618" spans="1:52" x14ac:dyDescent="0.25">
      <c r="A618" s="4">
        <v>2017</v>
      </c>
      <c r="B618" s="4" t="s">
        <v>294</v>
      </c>
      <c r="C618" t="s">
        <v>242</v>
      </c>
      <c r="D618" t="s">
        <v>327</v>
      </c>
      <c r="E618" t="s">
        <v>830</v>
      </c>
      <c r="F618" s="4">
        <v>1</v>
      </c>
      <c r="G618">
        <v>1</v>
      </c>
      <c r="H618">
        <v>0</v>
      </c>
      <c r="I618">
        <v>1</v>
      </c>
      <c r="J618">
        <v>1</v>
      </c>
      <c r="K618">
        <v>0</v>
      </c>
      <c r="L618">
        <v>0</v>
      </c>
      <c r="M618">
        <v>1</v>
      </c>
      <c r="N618">
        <v>4265</v>
      </c>
      <c r="O618">
        <v>1</v>
      </c>
      <c r="P618">
        <v>1</v>
      </c>
      <c r="Q618">
        <v>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107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 s="4">
        <v>0</v>
      </c>
      <c r="AI618">
        <v>0</v>
      </c>
      <c r="AJ618" s="4">
        <v>0</v>
      </c>
      <c r="AK618">
        <v>0</v>
      </c>
      <c r="AL618" s="4">
        <v>0</v>
      </c>
      <c r="AM618">
        <v>0</v>
      </c>
      <c r="AN618" s="4">
        <v>0</v>
      </c>
      <c r="AO618">
        <v>0</v>
      </c>
      <c r="AP618" s="4">
        <v>0</v>
      </c>
      <c r="AQ618">
        <v>0</v>
      </c>
      <c r="AR618" s="4">
        <v>0</v>
      </c>
      <c r="AS618">
        <v>0</v>
      </c>
      <c r="AT618" s="4">
        <v>0</v>
      </c>
      <c r="AU618" s="4">
        <v>0</v>
      </c>
      <c r="AV618" s="4">
        <v>0</v>
      </c>
      <c r="AW618">
        <v>1</v>
      </c>
      <c r="AX618" s="4">
        <f t="shared" si="9"/>
        <v>1</v>
      </c>
      <c r="AY618" s="4">
        <v>0</v>
      </c>
      <c r="AZ618" s="4">
        <v>0</v>
      </c>
    </row>
    <row r="619" spans="1:52" x14ac:dyDescent="0.25">
      <c r="A619" s="4">
        <v>2017</v>
      </c>
      <c r="B619" s="4" t="s">
        <v>294</v>
      </c>
      <c r="C619" t="s">
        <v>279</v>
      </c>
      <c r="D619" t="s">
        <v>269</v>
      </c>
      <c r="E619" t="s">
        <v>778</v>
      </c>
      <c r="F619" s="4">
        <v>252</v>
      </c>
      <c r="G619">
        <v>53</v>
      </c>
      <c r="H619">
        <v>3</v>
      </c>
      <c r="I619">
        <v>252</v>
      </c>
      <c r="J619">
        <v>7.8730158730158726</v>
      </c>
      <c r="K619">
        <v>2</v>
      </c>
      <c r="L619">
        <v>7.9365079365079361E-3</v>
      </c>
      <c r="M619">
        <v>248</v>
      </c>
      <c r="N619">
        <v>479</v>
      </c>
      <c r="O619">
        <v>0.98412698412698407</v>
      </c>
      <c r="P619">
        <v>140</v>
      </c>
      <c r="Q619">
        <v>31</v>
      </c>
      <c r="R619">
        <v>49</v>
      </c>
      <c r="S619">
        <v>30</v>
      </c>
      <c r="T619">
        <v>17</v>
      </c>
      <c r="U619">
        <v>137.94117647058823</v>
      </c>
      <c r="V619">
        <v>16</v>
      </c>
      <c r="W619">
        <v>29.5</v>
      </c>
      <c r="X619">
        <v>233</v>
      </c>
      <c r="Y619">
        <v>86.884120171673814</v>
      </c>
      <c r="Z619">
        <v>16</v>
      </c>
      <c r="AA619">
        <v>208</v>
      </c>
      <c r="AB619">
        <v>230</v>
      </c>
      <c r="AC619">
        <v>112</v>
      </c>
      <c r="AD619">
        <v>0.91269841269841268</v>
      </c>
      <c r="AE619">
        <v>142</v>
      </c>
      <c r="AF619">
        <v>88</v>
      </c>
      <c r="AG619">
        <v>0.56349206349206349</v>
      </c>
      <c r="AH619" s="4">
        <v>2</v>
      </c>
      <c r="AI619">
        <v>0.125</v>
      </c>
      <c r="AJ619" s="4">
        <v>3</v>
      </c>
      <c r="AK619">
        <v>0.1875</v>
      </c>
      <c r="AL619" s="4">
        <v>4</v>
      </c>
      <c r="AM619">
        <v>1.7391304347826087E-2</v>
      </c>
      <c r="AN619" s="4">
        <v>4</v>
      </c>
      <c r="AO619">
        <v>1.7391304347826087E-2</v>
      </c>
      <c r="AP619" s="4">
        <v>6</v>
      </c>
      <c r="AQ619">
        <v>2.3809523809523808E-2</v>
      </c>
      <c r="AR619" s="4">
        <v>7</v>
      </c>
      <c r="AS619">
        <v>2.7777777777777776E-2</v>
      </c>
      <c r="AT619" s="4">
        <v>0</v>
      </c>
      <c r="AU619" s="4">
        <v>0</v>
      </c>
      <c r="AV619" s="4">
        <v>1</v>
      </c>
      <c r="AW619">
        <v>2.2702702702702702</v>
      </c>
      <c r="AX619" s="4">
        <f t="shared" si="9"/>
        <v>111</v>
      </c>
      <c r="AY619" s="4">
        <v>1</v>
      </c>
      <c r="AZ619" s="4">
        <v>68</v>
      </c>
    </row>
    <row r="620" spans="1:52" x14ac:dyDescent="0.25">
      <c r="A620" s="4">
        <v>2017</v>
      </c>
      <c r="B620" s="4" t="s">
        <v>294</v>
      </c>
      <c r="C620" t="s">
        <v>279</v>
      </c>
      <c r="D620" t="s">
        <v>268</v>
      </c>
      <c r="E620" t="s">
        <v>777</v>
      </c>
      <c r="F620" s="4">
        <v>205</v>
      </c>
      <c r="G620">
        <v>65</v>
      </c>
      <c r="H620">
        <v>3</v>
      </c>
      <c r="I620">
        <v>205</v>
      </c>
      <c r="J620">
        <v>8.741463414634147</v>
      </c>
      <c r="K620">
        <v>12</v>
      </c>
      <c r="L620">
        <v>5.8536585365853662E-2</v>
      </c>
      <c r="M620">
        <v>168</v>
      </c>
      <c r="N620">
        <v>647</v>
      </c>
      <c r="O620">
        <v>0.81951219512195117</v>
      </c>
      <c r="P620">
        <v>113</v>
      </c>
      <c r="Q620">
        <v>34</v>
      </c>
      <c r="R620">
        <v>46</v>
      </c>
      <c r="S620">
        <v>32</v>
      </c>
      <c r="T620">
        <v>9</v>
      </c>
      <c r="U620">
        <v>130.88888888888889</v>
      </c>
      <c r="V620">
        <v>9</v>
      </c>
      <c r="W620">
        <v>33.555555555555557</v>
      </c>
      <c r="X620">
        <v>196</v>
      </c>
      <c r="Y620">
        <v>79.178571428571431</v>
      </c>
      <c r="Z620">
        <v>9</v>
      </c>
      <c r="AA620">
        <v>194</v>
      </c>
      <c r="AB620">
        <v>196</v>
      </c>
      <c r="AC620">
        <v>110</v>
      </c>
      <c r="AD620">
        <v>0.95609756097560972</v>
      </c>
      <c r="AE620">
        <v>127</v>
      </c>
      <c r="AF620">
        <v>97</v>
      </c>
      <c r="AG620">
        <v>0.61951219512195121</v>
      </c>
      <c r="AH620" s="4">
        <v>0</v>
      </c>
      <c r="AI620">
        <v>0</v>
      </c>
      <c r="AJ620" s="4">
        <v>2</v>
      </c>
      <c r="AK620">
        <v>0.22222222222222221</v>
      </c>
      <c r="AL620" s="4">
        <v>2</v>
      </c>
      <c r="AM620">
        <v>1.020408163265306E-2</v>
      </c>
      <c r="AN620" s="4">
        <v>1</v>
      </c>
      <c r="AO620">
        <v>5.1020408163265302E-3</v>
      </c>
      <c r="AP620" s="4">
        <v>2</v>
      </c>
      <c r="AQ620">
        <v>9.7560975609756097E-3</v>
      </c>
      <c r="AR620" s="4">
        <v>3</v>
      </c>
      <c r="AS620">
        <v>1.4634146341463415E-2</v>
      </c>
      <c r="AT620" s="4">
        <v>0</v>
      </c>
      <c r="AU620" s="4">
        <v>0</v>
      </c>
      <c r="AV620" s="4">
        <v>0</v>
      </c>
      <c r="AW620">
        <v>2.0707070707070705</v>
      </c>
      <c r="AX620" s="4">
        <f t="shared" si="9"/>
        <v>99.000000000000014</v>
      </c>
      <c r="AY620" s="4">
        <v>0</v>
      </c>
      <c r="AZ620" s="4">
        <v>0</v>
      </c>
    </row>
    <row r="621" spans="1:52" x14ac:dyDescent="0.25">
      <c r="A621" s="4">
        <v>2017</v>
      </c>
      <c r="B621" s="4" t="s">
        <v>294</v>
      </c>
      <c r="C621" t="s">
        <v>279</v>
      </c>
      <c r="D621" t="s">
        <v>273</v>
      </c>
      <c r="E621" t="s">
        <v>782</v>
      </c>
      <c r="F621" s="4">
        <v>198</v>
      </c>
      <c r="G621">
        <v>30</v>
      </c>
      <c r="H621">
        <v>4</v>
      </c>
      <c r="I621">
        <v>198</v>
      </c>
      <c r="J621">
        <v>10.045454545454545</v>
      </c>
      <c r="K621">
        <v>2</v>
      </c>
      <c r="L621">
        <v>1.0101010101010102E-2</v>
      </c>
      <c r="M621">
        <v>196</v>
      </c>
      <c r="N621">
        <v>161</v>
      </c>
      <c r="O621">
        <v>0.98989898989898994</v>
      </c>
      <c r="P621">
        <v>123</v>
      </c>
      <c r="Q621">
        <v>43</v>
      </c>
      <c r="R621">
        <v>30</v>
      </c>
      <c r="S621">
        <v>35</v>
      </c>
      <c r="T621">
        <v>6</v>
      </c>
      <c r="U621">
        <v>158.66666666666666</v>
      </c>
      <c r="V621">
        <v>3</v>
      </c>
      <c r="W621">
        <v>95.333333333333329</v>
      </c>
      <c r="X621">
        <v>190</v>
      </c>
      <c r="Y621">
        <v>89.973684210526315</v>
      </c>
      <c r="Z621">
        <v>6</v>
      </c>
      <c r="AA621">
        <v>232</v>
      </c>
      <c r="AB621">
        <v>188</v>
      </c>
      <c r="AC621">
        <v>123</v>
      </c>
      <c r="AD621">
        <v>0.9494949494949495</v>
      </c>
      <c r="AE621">
        <v>104</v>
      </c>
      <c r="AF621">
        <v>114</v>
      </c>
      <c r="AG621">
        <v>0.5252525252525253</v>
      </c>
      <c r="AH621" s="4">
        <v>1</v>
      </c>
      <c r="AI621">
        <v>0.16666666666666666</v>
      </c>
      <c r="AJ621" s="4">
        <v>0</v>
      </c>
      <c r="AK621">
        <v>0</v>
      </c>
      <c r="AL621" s="4">
        <v>6</v>
      </c>
      <c r="AM621">
        <v>3.1914893617021274E-2</v>
      </c>
      <c r="AN621" s="4">
        <v>2</v>
      </c>
      <c r="AO621">
        <v>1.0638297872340425E-2</v>
      </c>
      <c r="AP621" s="4">
        <v>7</v>
      </c>
      <c r="AQ621">
        <v>3.5353535353535352E-2</v>
      </c>
      <c r="AR621" s="4">
        <v>2</v>
      </c>
      <c r="AS621">
        <v>1.0101010101010102E-2</v>
      </c>
      <c r="AT621" s="4">
        <v>0</v>
      </c>
      <c r="AU621" s="4">
        <v>0</v>
      </c>
      <c r="AV621" s="4">
        <v>0</v>
      </c>
      <c r="AW621">
        <v>2.0842105263157893</v>
      </c>
      <c r="AX621" s="4">
        <f t="shared" si="9"/>
        <v>95.000000000000014</v>
      </c>
      <c r="AY621" s="4">
        <v>0</v>
      </c>
      <c r="AZ621" s="4">
        <v>0</v>
      </c>
    </row>
    <row r="622" spans="1:52" x14ac:dyDescent="0.25">
      <c r="A622" s="4">
        <v>2017</v>
      </c>
      <c r="B622" s="4" t="s">
        <v>294</v>
      </c>
      <c r="C622" t="s">
        <v>279</v>
      </c>
      <c r="D622" t="s">
        <v>266</v>
      </c>
      <c r="E622" t="s">
        <v>775</v>
      </c>
      <c r="F622" s="4">
        <v>186</v>
      </c>
      <c r="G622">
        <v>27</v>
      </c>
      <c r="H622">
        <v>10</v>
      </c>
      <c r="I622">
        <v>186</v>
      </c>
      <c r="J622">
        <v>11.559139784946236</v>
      </c>
      <c r="K622">
        <v>4</v>
      </c>
      <c r="L622">
        <v>2.1505376344086023E-2</v>
      </c>
      <c r="M622">
        <v>184</v>
      </c>
      <c r="N622">
        <v>268</v>
      </c>
      <c r="O622">
        <v>0.989247311827957</v>
      </c>
      <c r="P622">
        <v>143</v>
      </c>
      <c r="Q622">
        <v>40</v>
      </c>
      <c r="R622">
        <v>31</v>
      </c>
      <c r="S622">
        <v>49</v>
      </c>
      <c r="T622">
        <v>10</v>
      </c>
      <c r="U622">
        <v>258.7</v>
      </c>
      <c r="V622">
        <v>10</v>
      </c>
      <c r="W622">
        <v>59.9</v>
      </c>
      <c r="X622">
        <v>176</v>
      </c>
      <c r="Y622">
        <v>112.21022727272727</v>
      </c>
      <c r="Z622">
        <v>9</v>
      </c>
      <c r="AA622">
        <v>345</v>
      </c>
      <c r="AB622">
        <v>175</v>
      </c>
      <c r="AC622">
        <v>142</v>
      </c>
      <c r="AD622">
        <v>0.94086021505376349</v>
      </c>
      <c r="AE622">
        <v>81</v>
      </c>
      <c r="AF622">
        <v>123</v>
      </c>
      <c r="AG622">
        <v>0.43548387096774194</v>
      </c>
      <c r="AH622" s="4">
        <v>0</v>
      </c>
      <c r="AI622">
        <v>0</v>
      </c>
      <c r="AJ622" s="4">
        <v>2</v>
      </c>
      <c r="AK622">
        <v>0.22222222222222221</v>
      </c>
      <c r="AL622" s="4">
        <v>7</v>
      </c>
      <c r="AM622">
        <v>0.04</v>
      </c>
      <c r="AN622" s="4">
        <v>6</v>
      </c>
      <c r="AO622">
        <v>3.4285714285714287E-2</v>
      </c>
      <c r="AP622" s="4">
        <v>7</v>
      </c>
      <c r="AQ622">
        <v>3.7634408602150539E-2</v>
      </c>
      <c r="AR622" s="4">
        <v>8</v>
      </c>
      <c r="AS622">
        <v>4.3010752688172046E-2</v>
      </c>
      <c r="AT622" s="4">
        <v>0</v>
      </c>
      <c r="AU622" s="4">
        <v>1</v>
      </c>
      <c r="AV622" s="4">
        <v>0</v>
      </c>
      <c r="AW622">
        <v>1.8235294117647058</v>
      </c>
      <c r="AX622" s="4">
        <f t="shared" si="9"/>
        <v>102</v>
      </c>
      <c r="AY622" s="4">
        <v>0</v>
      </c>
      <c r="AZ622" s="4">
        <v>0</v>
      </c>
    </row>
    <row r="623" spans="1:52" x14ac:dyDescent="0.25">
      <c r="A623" s="4">
        <v>2017</v>
      </c>
      <c r="B623" s="4" t="s">
        <v>294</v>
      </c>
      <c r="C623" t="s">
        <v>279</v>
      </c>
      <c r="D623" t="s">
        <v>260</v>
      </c>
      <c r="E623" t="s">
        <v>769</v>
      </c>
      <c r="F623" s="4">
        <v>68</v>
      </c>
      <c r="G623">
        <v>17</v>
      </c>
      <c r="H623">
        <v>3</v>
      </c>
      <c r="I623">
        <v>68</v>
      </c>
      <c r="J623">
        <v>9.0294117647058822</v>
      </c>
      <c r="K623">
        <v>0</v>
      </c>
      <c r="L623">
        <v>0</v>
      </c>
      <c r="M623">
        <v>68</v>
      </c>
      <c r="N623">
        <v>736</v>
      </c>
      <c r="O623">
        <v>1</v>
      </c>
      <c r="P623">
        <v>34</v>
      </c>
      <c r="Q623">
        <v>48</v>
      </c>
      <c r="R623">
        <v>11</v>
      </c>
      <c r="S623">
        <v>47</v>
      </c>
      <c r="T623">
        <v>1</v>
      </c>
      <c r="U623">
        <v>226</v>
      </c>
      <c r="V623">
        <v>1</v>
      </c>
      <c r="W623">
        <v>1</v>
      </c>
      <c r="X623">
        <v>66</v>
      </c>
      <c r="Y623">
        <v>139.75757575757575</v>
      </c>
      <c r="Z623">
        <v>1</v>
      </c>
      <c r="AA623">
        <v>312</v>
      </c>
      <c r="AB623">
        <v>67</v>
      </c>
      <c r="AC623">
        <v>144</v>
      </c>
      <c r="AD623">
        <v>0.98529411764705888</v>
      </c>
      <c r="AE623">
        <v>33</v>
      </c>
      <c r="AF623">
        <v>131</v>
      </c>
      <c r="AG623">
        <v>0.48529411764705882</v>
      </c>
      <c r="AH623" s="4">
        <v>0</v>
      </c>
      <c r="AI623">
        <v>0</v>
      </c>
      <c r="AJ623" s="4">
        <v>0</v>
      </c>
      <c r="AK623">
        <v>0</v>
      </c>
      <c r="AL623" s="4">
        <v>3</v>
      </c>
      <c r="AM623">
        <v>4.4776119402985072E-2</v>
      </c>
      <c r="AN623" s="4">
        <v>2</v>
      </c>
      <c r="AO623">
        <v>2.9850746268656716E-2</v>
      </c>
      <c r="AP623" s="4">
        <v>3</v>
      </c>
      <c r="AQ623">
        <v>4.4117647058823532E-2</v>
      </c>
      <c r="AR623" s="4">
        <v>2</v>
      </c>
      <c r="AS623">
        <v>2.9411764705882353E-2</v>
      </c>
      <c r="AT623" s="4">
        <v>0</v>
      </c>
      <c r="AU623" s="4">
        <v>0</v>
      </c>
      <c r="AV623" s="4">
        <v>0</v>
      </c>
      <c r="AW623">
        <v>1.3877551020408163</v>
      </c>
      <c r="AX623" s="4">
        <f t="shared" si="9"/>
        <v>49</v>
      </c>
      <c r="AY623" s="4">
        <v>0</v>
      </c>
      <c r="AZ623" s="4">
        <v>0</v>
      </c>
    </row>
    <row r="624" spans="1:52" x14ac:dyDescent="0.25">
      <c r="A624" s="4">
        <v>2017</v>
      </c>
      <c r="B624" s="4" t="s">
        <v>294</v>
      </c>
      <c r="C624" t="s">
        <v>279</v>
      </c>
      <c r="D624" t="s">
        <v>328</v>
      </c>
      <c r="E624" t="s">
        <v>831</v>
      </c>
      <c r="F624" s="4">
        <v>37</v>
      </c>
      <c r="G624">
        <v>3</v>
      </c>
      <c r="H624">
        <v>7</v>
      </c>
      <c r="I624">
        <v>37</v>
      </c>
      <c r="J624">
        <v>9.486486486486486</v>
      </c>
      <c r="K624">
        <v>0</v>
      </c>
      <c r="L624">
        <v>0</v>
      </c>
      <c r="M624">
        <v>37</v>
      </c>
      <c r="N624">
        <v>-24</v>
      </c>
      <c r="O624">
        <v>1</v>
      </c>
      <c r="P624">
        <v>27</v>
      </c>
      <c r="Q624">
        <v>47</v>
      </c>
      <c r="R624">
        <v>6</v>
      </c>
      <c r="S624">
        <v>45</v>
      </c>
      <c r="T624">
        <v>1</v>
      </c>
      <c r="U624">
        <v>203</v>
      </c>
      <c r="V624">
        <v>1</v>
      </c>
      <c r="W624">
        <v>109</v>
      </c>
      <c r="X624">
        <v>36</v>
      </c>
      <c r="Y624">
        <v>130.75</v>
      </c>
      <c r="Z624">
        <v>1</v>
      </c>
      <c r="AA624">
        <v>264</v>
      </c>
      <c r="AB624">
        <v>35</v>
      </c>
      <c r="AC624">
        <v>172</v>
      </c>
      <c r="AD624">
        <v>0.94594594594594594</v>
      </c>
      <c r="AE624">
        <v>21</v>
      </c>
      <c r="AF624">
        <v>146</v>
      </c>
      <c r="AG624">
        <v>0.56756756756756754</v>
      </c>
      <c r="AH624" s="4">
        <v>0</v>
      </c>
      <c r="AI624">
        <v>0</v>
      </c>
      <c r="AJ624" s="4">
        <v>0</v>
      </c>
      <c r="AK624">
        <v>0</v>
      </c>
      <c r="AL624" s="4">
        <v>3</v>
      </c>
      <c r="AM624">
        <v>8.5714285714285715E-2</v>
      </c>
      <c r="AN624" s="4">
        <v>2</v>
      </c>
      <c r="AO624">
        <v>5.7142857142857141E-2</v>
      </c>
      <c r="AP624" s="4">
        <v>3</v>
      </c>
      <c r="AQ624">
        <v>8.1081081081081086E-2</v>
      </c>
      <c r="AR624" s="4">
        <v>2</v>
      </c>
      <c r="AS624">
        <v>5.4054054054054057E-2</v>
      </c>
      <c r="AT624" s="4">
        <v>0</v>
      </c>
      <c r="AU624" s="4">
        <v>0</v>
      </c>
      <c r="AV624" s="4">
        <v>1</v>
      </c>
      <c r="AW624">
        <v>2.3125</v>
      </c>
      <c r="AX624" s="4">
        <f t="shared" si="9"/>
        <v>16</v>
      </c>
      <c r="AY624" s="4">
        <v>0</v>
      </c>
      <c r="AZ624" s="4">
        <v>0</v>
      </c>
    </row>
    <row r="625" spans="1:52" x14ac:dyDescent="0.25">
      <c r="A625" s="4">
        <v>2017</v>
      </c>
      <c r="B625" s="4" t="s">
        <v>294</v>
      </c>
      <c r="C625" t="s">
        <v>279</v>
      </c>
      <c r="D625" t="s">
        <v>257</v>
      </c>
      <c r="E625" t="s">
        <v>766</v>
      </c>
      <c r="F625" s="4">
        <v>26</v>
      </c>
      <c r="G625">
        <v>7</v>
      </c>
      <c r="H625">
        <v>21</v>
      </c>
      <c r="I625">
        <v>26</v>
      </c>
      <c r="J625">
        <v>10.692307692307692</v>
      </c>
      <c r="K625">
        <v>0</v>
      </c>
      <c r="L625">
        <v>0</v>
      </c>
      <c r="M625">
        <v>26</v>
      </c>
      <c r="N625">
        <v>302</v>
      </c>
      <c r="O625">
        <v>1</v>
      </c>
      <c r="P625">
        <v>17</v>
      </c>
      <c r="Q625">
        <v>39</v>
      </c>
      <c r="R625">
        <v>5</v>
      </c>
      <c r="S625">
        <v>29</v>
      </c>
      <c r="T625">
        <v>2</v>
      </c>
      <c r="U625">
        <v>135</v>
      </c>
      <c r="V625">
        <v>2</v>
      </c>
      <c r="W625">
        <v>660.5</v>
      </c>
      <c r="X625">
        <v>22</v>
      </c>
      <c r="Y625">
        <v>103.27272727272727</v>
      </c>
      <c r="Z625">
        <v>3</v>
      </c>
      <c r="AA625">
        <v>277</v>
      </c>
      <c r="AB625">
        <v>23</v>
      </c>
      <c r="AC625">
        <v>135</v>
      </c>
      <c r="AD625">
        <v>0.88461538461538458</v>
      </c>
      <c r="AE625">
        <v>12</v>
      </c>
      <c r="AF625">
        <v>107</v>
      </c>
      <c r="AG625">
        <v>0.46153846153846156</v>
      </c>
      <c r="AH625" s="4">
        <v>0</v>
      </c>
      <c r="AI625">
        <v>0</v>
      </c>
      <c r="AJ625" s="4">
        <v>0</v>
      </c>
      <c r="AK625">
        <v>0</v>
      </c>
      <c r="AL625" s="4">
        <v>3</v>
      </c>
      <c r="AM625">
        <v>0.13043478260869565</v>
      </c>
      <c r="AN625" s="4">
        <v>0</v>
      </c>
      <c r="AO625">
        <v>0</v>
      </c>
      <c r="AP625" s="4">
        <v>3</v>
      </c>
      <c r="AQ625">
        <v>0.11538461538461539</v>
      </c>
      <c r="AR625" s="4">
        <v>0</v>
      </c>
      <c r="AS625">
        <v>0</v>
      </c>
      <c r="AT625" s="4">
        <v>0</v>
      </c>
      <c r="AU625" s="4">
        <v>0</v>
      </c>
      <c r="AV625" s="4">
        <v>0</v>
      </c>
      <c r="AW625">
        <v>1.7333333333333334</v>
      </c>
      <c r="AX625" s="4">
        <f t="shared" si="9"/>
        <v>15</v>
      </c>
      <c r="AY625" s="4">
        <v>0</v>
      </c>
      <c r="AZ625" s="4">
        <v>0</v>
      </c>
    </row>
    <row r="626" spans="1:52" x14ac:dyDescent="0.25">
      <c r="A626" s="4">
        <v>2017</v>
      </c>
      <c r="B626" s="4" t="s">
        <v>294</v>
      </c>
      <c r="C626" t="s">
        <v>279</v>
      </c>
      <c r="D626" t="s">
        <v>187</v>
      </c>
      <c r="E626" t="s">
        <v>700</v>
      </c>
      <c r="F626" s="4">
        <v>25</v>
      </c>
      <c r="G626">
        <v>4</v>
      </c>
      <c r="H626">
        <v>4</v>
      </c>
      <c r="I626">
        <v>25</v>
      </c>
      <c r="J626">
        <v>11.88</v>
      </c>
      <c r="K626">
        <v>0</v>
      </c>
      <c r="L626">
        <v>0</v>
      </c>
      <c r="M626">
        <v>21</v>
      </c>
      <c r="N626">
        <v>443</v>
      </c>
      <c r="O626">
        <v>0.84</v>
      </c>
      <c r="P626">
        <v>11</v>
      </c>
      <c r="Q626">
        <v>45</v>
      </c>
      <c r="R626">
        <v>6</v>
      </c>
      <c r="S626">
        <v>109</v>
      </c>
      <c r="T626">
        <v>1</v>
      </c>
      <c r="U626">
        <v>283</v>
      </c>
      <c r="V626">
        <v>1</v>
      </c>
      <c r="W626">
        <v>944</v>
      </c>
      <c r="X626">
        <v>24</v>
      </c>
      <c r="Y626">
        <v>134.25</v>
      </c>
      <c r="Z626">
        <v>0</v>
      </c>
      <c r="AA626">
        <v>0</v>
      </c>
      <c r="AB626">
        <v>24</v>
      </c>
      <c r="AC626">
        <v>179</v>
      </c>
      <c r="AD626">
        <v>0.96</v>
      </c>
      <c r="AE626">
        <v>10</v>
      </c>
      <c r="AF626">
        <v>152</v>
      </c>
      <c r="AG626">
        <v>0.4</v>
      </c>
      <c r="AH626" s="4">
        <v>0</v>
      </c>
      <c r="AI626">
        <v>0</v>
      </c>
      <c r="AJ626" s="4">
        <v>0</v>
      </c>
      <c r="AK626">
        <v>0</v>
      </c>
      <c r="AL626" s="4">
        <v>2</v>
      </c>
      <c r="AM626">
        <v>8.3333333333333329E-2</v>
      </c>
      <c r="AN626" s="4">
        <v>1</v>
      </c>
      <c r="AO626">
        <v>4.1666666666666664E-2</v>
      </c>
      <c r="AP626" s="4">
        <v>1</v>
      </c>
      <c r="AQ626">
        <v>0.04</v>
      </c>
      <c r="AR626" s="4">
        <v>1</v>
      </c>
      <c r="AS626">
        <v>0.04</v>
      </c>
      <c r="AT626" s="4">
        <v>0</v>
      </c>
      <c r="AU626" s="4">
        <v>0</v>
      </c>
      <c r="AV626" s="4">
        <v>0</v>
      </c>
      <c r="AW626">
        <v>1.7857142857142858</v>
      </c>
      <c r="AX626" s="4">
        <f t="shared" si="9"/>
        <v>14</v>
      </c>
      <c r="AY626" s="4">
        <v>0</v>
      </c>
      <c r="AZ626" s="4">
        <v>0</v>
      </c>
    </row>
    <row r="627" spans="1:52" x14ac:dyDescent="0.25">
      <c r="A627" s="4">
        <v>2017</v>
      </c>
      <c r="B627" s="4" t="s">
        <v>294</v>
      </c>
      <c r="C627" t="s">
        <v>279</v>
      </c>
      <c r="D627" t="s">
        <v>247</v>
      </c>
      <c r="E627" t="s">
        <v>757</v>
      </c>
      <c r="F627" s="4">
        <v>25</v>
      </c>
      <c r="G627">
        <v>10</v>
      </c>
      <c r="H627">
        <v>2</v>
      </c>
      <c r="I627">
        <v>25</v>
      </c>
      <c r="J627">
        <v>10.24</v>
      </c>
      <c r="K627">
        <v>0</v>
      </c>
      <c r="L627">
        <v>0</v>
      </c>
      <c r="M627">
        <v>25</v>
      </c>
      <c r="N627">
        <v>539</v>
      </c>
      <c r="O627">
        <v>1</v>
      </c>
      <c r="P627">
        <v>11</v>
      </c>
      <c r="Q627">
        <v>15</v>
      </c>
      <c r="R627">
        <v>3</v>
      </c>
      <c r="S627">
        <v>110</v>
      </c>
      <c r="T627">
        <v>4</v>
      </c>
      <c r="U627">
        <v>240.5</v>
      </c>
      <c r="V627">
        <v>4</v>
      </c>
      <c r="W627">
        <v>186.5</v>
      </c>
      <c r="X627">
        <v>20</v>
      </c>
      <c r="Y627">
        <v>111.6</v>
      </c>
      <c r="Z627">
        <v>4</v>
      </c>
      <c r="AA627">
        <v>721</v>
      </c>
      <c r="AB627">
        <v>21</v>
      </c>
      <c r="AC627">
        <v>133</v>
      </c>
      <c r="AD627">
        <v>0.84</v>
      </c>
      <c r="AE627">
        <v>12</v>
      </c>
      <c r="AF627">
        <v>90</v>
      </c>
      <c r="AG627">
        <v>0.48</v>
      </c>
      <c r="AH627" s="4">
        <v>0</v>
      </c>
      <c r="AI627">
        <v>0</v>
      </c>
      <c r="AJ627" s="4">
        <v>0</v>
      </c>
      <c r="AK627">
        <v>0</v>
      </c>
      <c r="AL627" s="4">
        <v>1</v>
      </c>
      <c r="AM627">
        <v>4.7619047619047616E-2</v>
      </c>
      <c r="AN627" s="4">
        <v>0</v>
      </c>
      <c r="AO627">
        <v>0</v>
      </c>
      <c r="AP627" s="4">
        <v>0</v>
      </c>
      <c r="AQ627">
        <v>0</v>
      </c>
      <c r="AR627" s="4">
        <v>0</v>
      </c>
      <c r="AS627">
        <v>0</v>
      </c>
      <c r="AT627" s="4">
        <v>0</v>
      </c>
      <c r="AU627" s="4">
        <v>0</v>
      </c>
      <c r="AV627" s="4">
        <v>1</v>
      </c>
      <c r="AW627">
        <v>1.3888888888888888</v>
      </c>
      <c r="AX627" s="4">
        <f t="shared" si="9"/>
        <v>18</v>
      </c>
      <c r="AY627" s="4">
        <v>1</v>
      </c>
      <c r="AZ627" s="4">
        <v>737</v>
      </c>
    </row>
    <row r="628" spans="1:52" x14ac:dyDescent="0.25">
      <c r="A628" s="4">
        <v>2017</v>
      </c>
      <c r="B628" s="4" t="s">
        <v>294</v>
      </c>
      <c r="C628" t="s">
        <v>279</v>
      </c>
      <c r="D628" t="s">
        <v>251</v>
      </c>
      <c r="E628" t="s">
        <v>761</v>
      </c>
      <c r="F628" s="4">
        <v>18</v>
      </c>
      <c r="G628">
        <v>10</v>
      </c>
      <c r="H628">
        <v>4</v>
      </c>
      <c r="I628">
        <v>18</v>
      </c>
      <c r="J628">
        <v>7.2222222222222223</v>
      </c>
      <c r="K628">
        <v>0</v>
      </c>
      <c r="L628">
        <v>0</v>
      </c>
      <c r="M628">
        <v>17</v>
      </c>
      <c r="N628">
        <v>1266</v>
      </c>
      <c r="O628">
        <v>0.94444444444444442</v>
      </c>
      <c r="P628">
        <v>15</v>
      </c>
      <c r="Q628">
        <v>42</v>
      </c>
      <c r="R628">
        <v>6</v>
      </c>
      <c r="S628">
        <v>174</v>
      </c>
      <c r="T628">
        <v>8</v>
      </c>
      <c r="U628">
        <v>202.75</v>
      </c>
      <c r="V628">
        <v>6</v>
      </c>
      <c r="W628">
        <v>2.6666666666666665</v>
      </c>
      <c r="X628">
        <v>10</v>
      </c>
      <c r="Y628">
        <v>125</v>
      </c>
      <c r="Z628">
        <v>4</v>
      </c>
      <c r="AA628">
        <v>324</v>
      </c>
      <c r="AB628">
        <v>10</v>
      </c>
      <c r="AC628">
        <v>165</v>
      </c>
      <c r="AD628">
        <v>0.55555555555555558</v>
      </c>
      <c r="AE628">
        <v>5</v>
      </c>
      <c r="AF628">
        <v>111</v>
      </c>
      <c r="AG628">
        <v>0.27777777777777779</v>
      </c>
      <c r="AH628" s="4">
        <v>2</v>
      </c>
      <c r="AI628">
        <v>0.5</v>
      </c>
      <c r="AJ628" s="4">
        <v>1</v>
      </c>
      <c r="AK628">
        <v>0.25</v>
      </c>
      <c r="AL628" s="4">
        <v>1</v>
      </c>
      <c r="AM628">
        <v>0.1</v>
      </c>
      <c r="AN628" s="4">
        <v>0</v>
      </c>
      <c r="AO628">
        <v>0</v>
      </c>
      <c r="AP628" s="4">
        <v>0</v>
      </c>
      <c r="AQ628">
        <v>0</v>
      </c>
      <c r="AR628" s="4">
        <v>1</v>
      </c>
      <c r="AS628">
        <v>5.5555555555555552E-2</v>
      </c>
      <c r="AT628" s="4">
        <v>0</v>
      </c>
      <c r="AU628" s="4">
        <v>0</v>
      </c>
      <c r="AV628" s="4">
        <v>0</v>
      </c>
      <c r="AW628">
        <v>1.2</v>
      </c>
      <c r="AX628" s="4">
        <f t="shared" si="9"/>
        <v>15</v>
      </c>
      <c r="AY628" s="4">
        <v>3</v>
      </c>
      <c r="AZ628" s="4">
        <v>27</v>
      </c>
    </row>
    <row r="629" spans="1:52" x14ac:dyDescent="0.25">
      <c r="A629" s="4">
        <v>2017</v>
      </c>
      <c r="B629" s="4" t="s">
        <v>294</v>
      </c>
      <c r="C629" t="s">
        <v>279</v>
      </c>
      <c r="D629" t="s">
        <v>190</v>
      </c>
      <c r="E629" t="s">
        <v>703</v>
      </c>
      <c r="F629" s="4">
        <v>18</v>
      </c>
      <c r="G629">
        <v>4</v>
      </c>
      <c r="H629">
        <v>3</v>
      </c>
      <c r="I629">
        <v>18</v>
      </c>
      <c r="J629">
        <v>8.8888888888888893</v>
      </c>
      <c r="K629">
        <v>0</v>
      </c>
      <c r="L629">
        <v>0</v>
      </c>
      <c r="M629">
        <v>17</v>
      </c>
      <c r="N629">
        <v>644</v>
      </c>
      <c r="O629">
        <v>0.94444444444444442</v>
      </c>
      <c r="P629">
        <v>3</v>
      </c>
      <c r="Q629">
        <v>9</v>
      </c>
      <c r="R629">
        <v>0</v>
      </c>
      <c r="S629">
        <v>0</v>
      </c>
      <c r="T629">
        <v>2</v>
      </c>
      <c r="U629">
        <v>187.5</v>
      </c>
      <c r="V629">
        <v>2</v>
      </c>
      <c r="W629">
        <v>52</v>
      </c>
      <c r="X629">
        <v>14</v>
      </c>
      <c r="Y629">
        <v>29.5</v>
      </c>
      <c r="Z629">
        <v>2</v>
      </c>
      <c r="AA629">
        <v>678</v>
      </c>
      <c r="AB629">
        <v>15</v>
      </c>
      <c r="AC629">
        <v>64</v>
      </c>
      <c r="AD629">
        <v>0.83333333333333337</v>
      </c>
      <c r="AE629">
        <v>12</v>
      </c>
      <c r="AF629">
        <v>38</v>
      </c>
      <c r="AG629">
        <v>0.66666666666666663</v>
      </c>
      <c r="AH629" s="4">
        <v>1</v>
      </c>
      <c r="AI629">
        <v>0.5</v>
      </c>
      <c r="AJ629" s="4">
        <v>0</v>
      </c>
      <c r="AK629">
        <v>0</v>
      </c>
      <c r="AL629" s="4">
        <v>0</v>
      </c>
      <c r="AM629">
        <v>0</v>
      </c>
      <c r="AN629" s="4">
        <v>0</v>
      </c>
      <c r="AO629">
        <v>0</v>
      </c>
      <c r="AP629" s="4">
        <v>0</v>
      </c>
      <c r="AQ629">
        <v>0</v>
      </c>
      <c r="AR629" s="4">
        <v>0</v>
      </c>
      <c r="AS629">
        <v>0</v>
      </c>
      <c r="AT629" s="4">
        <v>0</v>
      </c>
      <c r="AU629" s="4">
        <v>0</v>
      </c>
      <c r="AV629" s="4">
        <v>1</v>
      </c>
      <c r="AW629">
        <v>1.0588235294117647</v>
      </c>
      <c r="AX629" s="4">
        <f t="shared" si="9"/>
        <v>17</v>
      </c>
      <c r="AY629" s="4">
        <v>0</v>
      </c>
      <c r="AZ629" s="4">
        <v>0</v>
      </c>
    </row>
    <row r="630" spans="1:52" x14ac:dyDescent="0.25">
      <c r="A630" s="4">
        <v>2017</v>
      </c>
      <c r="B630" s="4" t="s">
        <v>294</v>
      </c>
      <c r="C630" t="s">
        <v>279</v>
      </c>
      <c r="D630" t="s">
        <v>184</v>
      </c>
      <c r="E630" t="s">
        <v>697</v>
      </c>
      <c r="F630" s="4">
        <v>17</v>
      </c>
      <c r="G630">
        <v>9</v>
      </c>
      <c r="H630">
        <v>15</v>
      </c>
      <c r="I630">
        <v>17</v>
      </c>
      <c r="J630">
        <v>10.647058823529411</v>
      </c>
      <c r="K630">
        <v>0</v>
      </c>
      <c r="L630">
        <v>0</v>
      </c>
      <c r="M630">
        <v>15</v>
      </c>
      <c r="N630">
        <v>38</v>
      </c>
      <c r="O630">
        <v>0.88235294117647056</v>
      </c>
      <c r="P630">
        <v>16</v>
      </c>
      <c r="Q630">
        <v>26</v>
      </c>
      <c r="R630">
        <v>1</v>
      </c>
      <c r="S630">
        <v>97</v>
      </c>
      <c r="T630">
        <v>4</v>
      </c>
      <c r="U630">
        <v>223.5</v>
      </c>
      <c r="V630">
        <v>2</v>
      </c>
      <c r="W630">
        <v>26</v>
      </c>
      <c r="X630">
        <v>13</v>
      </c>
      <c r="Y630">
        <v>130.53846153846155</v>
      </c>
      <c r="Z630">
        <v>0</v>
      </c>
      <c r="AA630">
        <v>0</v>
      </c>
      <c r="AB630">
        <v>13</v>
      </c>
      <c r="AC630">
        <v>154</v>
      </c>
      <c r="AD630">
        <v>0.76470588235294112</v>
      </c>
      <c r="AE630">
        <v>5</v>
      </c>
      <c r="AF630">
        <v>119</v>
      </c>
      <c r="AG630">
        <v>0.29411764705882354</v>
      </c>
      <c r="AH630" s="4">
        <v>1</v>
      </c>
      <c r="AI630">
        <v>0</v>
      </c>
      <c r="AJ630" s="4">
        <v>0</v>
      </c>
      <c r="AK630">
        <v>0</v>
      </c>
      <c r="AL630" s="4">
        <v>0</v>
      </c>
      <c r="AM630">
        <v>0</v>
      </c>
      <c r="AN630" s="4">
        <v>2</v>
      </c>
      <c r="AO630">
        <v>0.15384615384615385</v>
      </c>
      <c r="AP630" s="4">
        <v>0</v>
      </c>
      <c r="AQ630">
        <v>0</v>
      </c>
      <c r="AR630" s="4">
        <v>1</v>
      </c>
      <c r="AS630">
        <v>5.8823529411764705E-2</v>
      </c>
      <c r="AT630" s="4">
        <v>0</v>
      </c>
      <c r="AU630" s="4">
        <v>0</v>
      </c>
      <c r="AV630" s="4">
        <v>0</v>
      </c>
      <c r="AW630">
        <v>1.2142857142857142</v>
      </c>
      <c r="AX630" s="4">
        <f t="shared" si="9"/>
        <v>14.000000000000002</v>
      </c>
      <c r="AY630" s="4">
        <v>1</v>
      </c>
      <c r="AZ630" s="4">
        <v>8</v>
      </c>
    </row>
    <row r="631" spans="1:52" x14ac:dyDescent="0.25">
      <c r="A631" s="4">
        <v>2017</v>
      </c>
      <c r="B631" s="4" t="s">
        <v>294</v>
      </c>
      <c r="C631" t="s">
        <v>279</v>
      </c>
      <c r="D631" t="s">
        <v>189</v>
      </c>
      <c r="E631" t="s">
        <v>702</v>
      </c>
      <c r="F631" s="4">
        <v>13</v>
      </c>
      <c r="G631">
        <v>11</v>
      </c>
      <c r="H631">
        <v>7</v>
      </c>
      <c r="I631">
        <v>13</v>
      </c>
      <c r="J631">
        <v>8.4615384615384617</v>
      </c>
      <c r="K631">
        <v>0</v>
      </c>
      <c r="L631">
        <v>0</v>
      </c>
      <c r="M631">
        <v>12</v>
      </c>
      <c r="N631">
        <v>2749</v>
      </c>
      <c r="O631">
        <v>0.92307692307692313</v>
      </c>
      <c r="P631">
        <v>12</v>
      </c>
      <c r="Q631">
        <v>15</v>
      </c>
      <c r="R631">
        <v>6</v>
      </c>
      <c r="S631">
        <v>67</v>
      </c>
      <c r="T631">
        <v>10</v>
      </c>
      <c r="U631">
        <v>203.2</v>
      </c>
      <c r="V631">
        <v>10</v>
      </c>
      <c r="W631">
        <v>10.6</v>
      </c>
      <c r="X631">
        <v>3</v>
      </c>
      <c r="Y631">
        <v>84.333333333333329</v>
      </c>
      <c r="Z631">
        <v>8</v>
      </c>
      <c r="AA631">
        <v>637</v>
      </c>
      <c r="AB631">
        <v>3</v>
      </c>
      <c r="AC631">
        <v>112</v>
      </c>
      <c r="AD631">
        <v>0.23076923076923078</v>
      </c>
      <c r="AE631">
        <v>1</v>
      </c>
      <c r="AF631">
        <v>26</v>
      </c>
      <c r="AG631">
        <v>7.6923076923076927E-2</v>
      </c>
      <c r="AH631" s="4">
        <v>3</v>
      </c>
      <c r="AI631">
        <v>0.375</v>
      </c>
      <c r="AJ631" s="4">
        <v>1</v>
      </c>
      <c r="AK631">
        <v>0.125</v>
      </c>
      <c r="AL631" s="4">
        <v>0</v>
      </c>
      <c r="AM631">
        <v>0</v>
      </c>
      <c r="AN631" s="4">
        <v>0</v>
      </c>
      <c r="AO631">
        <v>0</v>
      </c>
      <c r="AP631" s="4">
        <v>0</v>
      </c>
      <c r="AQ631">
        <v>0</v>
      </c>
      <c r="AR631" s="4">
        <v>0</v>
      </c>
      <c r="AS631">
        <v>0</v>
      </c>
      <c r="AT631" s="4">
        <v>0</v>
      </c>
      <c r="AU631" s="4">
        <v>0</v>
      </c>
      <c r="AV631" s="4">
        <v>0</v>
      </c>
      <c r="AW631">
        <v>1.0833333333333333</v>
      </c>
      <c r="AX631" s="4">
        <f t="shared" si="9"/>
        <v>12</v>
      </c>
      <c r="AY631" s="4">
        <v>1</v>
      </c>
      <c r="AZ631" s="4">
        <v>26</v>
      </c>
    </row>
    <row r="632" spans="1:52" x14ac:dyDescent="0.25">
      <c r="A632" s="4">
        <v>2017</v>
      </c>
      <c r="B632" s="4" t="s">
        <v>294</v>
      </c>
      <c r="C632" t="s">
        <v>279</v>
      </c>
      <c r="D632" t="s">
        <v>232</v>
      </c>
      <c r="E632" t="s">
        <v>743</v>
      </c>
      <c r="F632" s="4">
        <v>13</v>
      </c>
      <c r="G632">
        <v>2</v>
      </c>
      <c r="H632">
        <v>11</v>
      </c>
      <c r="I632">
        <v>13</v>
      </c>
      <c r="J632">
        <v>13.384615384615385</v>
      </c>
      <c r="K632">
        <v>0</v>
      </c>
      <c r="L632">
        <v>0</v>
      </c>
      <c r="M632">
        <v>8</v>
      </c>
      <c r="N632">
        <v>260</v>
      </c>
      <c r="O632">
        <v>0.61538461538461542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11</v>
      </c>
      <c r="Y632">
        <v>9.6363636363636367</v>
      </c>
      <c r="Z632">
        <v>0</v>
      </c>
      <c r="AA632">
        <v>0</v>
      </c>
      <c r="AB632">
        <v>8</v>
      </c>
      <c r="AC632">
        <v>69</v>
      </c>
      <c r="AD632">
        <v>0.61538461538461542</v>
      </c>
      <c r="AE632">
        <v>6</v>
      </c>
      <c r="AF632">
        <v>37</v>
      </c>
      <c r="AG632">
        <v>0.46153846153846156</v>
      </c>
      <c r="AH632" s="4">
        <v>0</v>
      </c>
      <c r="AI632">
        <v>0</v>
      </c>
      <c r="AJ632" s="4">
        <v>0</v>
      </c>
      <c r="AK632">
        <v>0</v>
      </c>
      <c r="AL632" s="4">
        <v>0</v>
      </c>
      <c r="AM632">
        <v>0</v>
      </c>
      <c r="AN632" s="4">
        <v>0</v>
      </c>
      <c r="AO632">
        <v>0</v>
      </c>
      <c r="AP632" s="4">
        <v>0</v>
      </c>
      <c r="AQ632">
        <v>0</v>
      </c>
      <c r="AR632" s="4">
        <v>0</v>
      </c>
      <c r="AS632">
        <v>0</v>
      </c>
      <c r="AT632" s="4">
        <v>0</v>
      </c>
      <c r="AU632" s="4">
        <v>0</v>
      </c>
      <c r="AV632" s="4">
        <v>0</v>
      </c>
      <c r="AW632">
        <v>1.4444444444444444</v>
      </c>
      <c r="AX632" s="4">
        <f t="shared" si="9"/>
        <v>9</v>
      </c>
      <c r="AY632" s="4">
        <v>0</v>
      </c>
      <c r="AZ632" s="4">
        <v>0</v>
      </c>
    </row>
    <row r="633" spans="1:52" x14ac:dyDescent="0.25">
      <c r="A633" s="4">
        <v>2017</v>
      </c>
      <c r="B633" s="4" t="s">
        <v>294</v>
      </c>
      <c r="C633" t="s">
        <v>279</v>
      </c>
      <c r="D633" t="s">
        <v>246</v>
      </c>
      <c r="E633" t="s">
        <v>756</v>
      </c>
      <c r="F633" s="4">
        <v>12</v>
      </c>
      <c r="G633">
        <v>7</v>
      </c>
      <c r="H633">
        <v>7</v>
      </c>
      <c r="I633">
        <v>12</v>
      </c>
      <c r="J633">
        <v>8.3333333333333339</v>
      </c>
      <c r="K633">
        <v>0</v>
      </c>
      <c r="L633">
        <v>0</v>
      </c>
      <c r="M633">
        <v>12</v>
      </c>
      <c r="N633">
        <v>1418</v>
      </c>
      <c r="O633">
        <v>1</v>
      </c>
      <c r="P633">
        <v>6</v>
      </c>
      <c r="Q633">
        <v>22</v>
      </c>
      <c r="R633">
        <v>2</v>
      </c>
      <c r="S633">
        <v>112</v>
      </c>
      <c r="T633">
        <v>3</v>
      </c>
      <c r="U633">
        <v>288.66666666666669</v>
      </c>
      <c r="V633">
        <v>3</v>
      </c>
      <c r="W633">
        <v>8.6666666666666661</v>
      </c>
      <c r="X633">
        <v>9</v>
      </c>
      <c r="Y633">
        <v>136.66666666666666</v>
      </c>
      <c r="Z633">
        <v>3</v>
      </c>
      <c r="AA633">
        <v>1083</v>
      </c>
      <c r="AB633">
        <v>9</v>
      </c>
      <c r="AC633">
        <v>169</v>
      </c>
      <c r="AD633">
        <v>0.75</v>
      </c>
      <c r="AE633">
        <v>5</v>
      </c>
      <c r="AF633">
        <v>107</v>
      </c>
      <c r="AG633">
        <v>0.41666666666666669</v>
      </c>
      <c r="AH633" s="4">
        <v>2</v>
      </c>
      <c r="AI633">
        <v>0.66666666666666663</v>
      </c>
      <c r="AJ633" s="4">
        <v>0</v>
      </c>
      <c r="AK633">
        <v>0</v>
      </c>
      <c r="AL633" s="4">
        <v>1</v>
      </c>
      <c r="AM633">
        <v>0.1111111111111111</v>
      </c>
      <c r="AN633" s="4">
        <v>0</v>
      </c>
      <c r="AO633">
        <v>0</v>
      </c>
      <c r="AP633" s="4">
        <v>0</v>
      </c>
      <c r="AQ633">
        <v>0</v>
      </c>
      <c r="AR633" s="4">
        <v>0</v>
      </c>
      <c r="AS633">
        <v>0</v>
      </c>
      <c r="AT633" s="4">
        <v>0</v>
      </c>
      <c r="AU633" s="4">
        <v>0</v>
      </c>
      <c r="AV633" s="4">
        <v>0</v>
      </c>
      <c r="AW633">
        <v>1.2</v>
      </c>
      <c r="AX633" s="4">
        <f t="shared" si="9"/>
        <v>10</v>
      </c>
      <c r="AY633" s="4">
        <v>0</v>
      </c>
      <c r="AZ633" s="4">
        <v>0</v>
      </c>
    </row>
    <row r="634" spans="1:52" x14ac:dyDescent="0.25">
      <c r="A634" s="4">
        <v>2017</v>
      </c>
      <c r="B634" s="4" t="s">
        <v>294</v>
      </c>
      <c r="C634" t="s">
        <v>279</v>
      </c>
      <c r="D634" t="s">
        <v>248</v>
      </c>
      <c r="E634" t="s">
        <v>758</v>
      </c>
      <c r="F634" s="4">
        <v>10</v>
      </c>
      <c r="G634">
        <v>10</v>
      </c>
      <c r="H634">
        <v>5</v>
      </c>
      <c r="I634">
        <v>10</v>
      </c>
      <c r="J634">
        <v>6.3</v>
      </c>
      <c r="K634">
        <v>0</v>
      </c>
      <c r="L634">
        <v>0</v>
      </c>
      <c r="M634">
        <v>8</v>
      </c>
      <c r="N634">
        <v>2875</v>
      </c>
      <c r="O634">
        <v>0.8</v>
      </c>
      <c r="P634">
        <v>9</v>
      </c>
      <c r="Q634">
        <v>17</v>
      </c>
      <c r="R634">
        <v>2</v>
      </c>
      <c r="S634">
        <v>46</v>
      </c>
      <c r="T634">
        <v>3</v>
      </c>
      <c r="U634">
        <v>183.66666666666666</v>
      </c>
      <c r="V634">
        <v>3</v>
      </c>
      <c r="W634">
        <v>1</v>
      </c>
      <c r="X634">
        <v>6</v>
      </c>
      <c r="Y634">
        <v>240</v>
      </c>
      <c r="Z634">
        <v>0</v>
      </c>
      <c r="AA634">
        <v>0</v>
      </c>
      <c r="AB634">
        <v>7</v>
      </c>
      <c r="AC634">
        <v>255</v>
      </c>
      <c r="AD634">
        <v>0.7</v>
      </c>
      <c r="AE634">
        <v>0</v>
      </c>
      <c r="AF634">
        <v>0</v>
      </c>
      <c r="AG634">
        <v>0</v>
      </c>
      <c r="AH634" s="4">
        <v>1</v>
      </c>
      <c r="AI634">
        <v>0</v>
      </c>
      <c r="AJ634" s="4">
        <v>0</v>
      </c>
      <c r="AK634">
        <v>0</v>
      </c>
      <c r="AL634" s="4">
        <v>1</v>
      </c>
      <c r="AM634">
        <v>0.14285714285714285</v>
      </c>
      <c r="AN634" s="4">
        <v>1</v>
      </c>
      <c r="AO634">
        <v>0.14285714285714285</v>
      </c>
      <c r="AP634" s="4">
        <v>0</v>
      </c>
      <c r="AQ634">
        <v>0</v>
      </c>
      <c r="AR634" s="4">
        <v>0</v>
      </c>
      <c r="AS634">
        <v>0</v>
      </c>
      <c r="AT634" s="4">
        <v>0</v>
      </c>
      <c r="AU634" s="4">
        <v>0</v>
      </c>
      <c r="AV634" s="4">
        <v>1</v>
      </c>
      <c r="AW634">
        <v>1</v>
      </c>
      <c r="AX634" s="4">
        <f t="shared" si="9"/>
        <v>10</v>
      </c>
      <c r="AY634" s="4">
        <v>0</v>
      </c>
      <c r="AZ634" s="4">
        <v>0</v>
      </c>
    </row>
    <row r="635" spans="1:52" x14ac:dyDescent="0.25">
      <c r="A635" s="4">
        <v>2017</v>
      </c>
      <c r="B635" s="4" t="s">
        <v>294</v>
      </c>
      <c r="C635" t="s">
        <v>279</v>
      </c>
      <c r="D635" t="s">
        <v>245</v>
      </c>
      <c r="E635" t="s">
        <v>755</v>
      </c>
      <c r="F635" s="4">
        <v>9</v>
      </c>
      <c r="G635">
        <v>8</v>
      </c>
      <c r="H635">
        <v>17</v>
      </c>
      <c r="I635">
        <v>9</v>
      </c>
      <c r="J635">
        <v>17.888888888888889</v>
      </c>
      <c r="K635">
        <v>0</v>
      </c>
      <c r="L635">
        <v>0</v>
      </c>
      <c r="M635">
        <v>6</v>
      </c>
      <c r="N635">
        <v>1364</v>
      </c>
      <c r="O635">
        <v>0.66666666666666663</v>
      </c>
      <c r="P635">
        <v>8</v>
      </c>
      <c r="Q635">
        <v>9</v>
      </c>
      <c r="R635">
        <v>4</v>
      </c>
      <c r="S635">
        <v>43</v>
      </c>
      <c r="T635">
        <v>4</v>
      </c>
      <c r="U635">
        <v>138</v>
      </c>
      <c r="V635">
        <v>3</v>
      </c>
      <c r="W635">
        <v>11.333333333333334</v>
      </c>
      <c r="X635">
        <v>4</v>
      </c>
      <c r="Y635">
        <v>272.5</v>
      </c>
      <c r="Z635">
        <v>3</v>
      </c>
      <c r="AA635">
        <v>764</v>
      </c>
      <c r="AB635">
        <v>4</v>
      </c>
      <c r="AC635">
        <v>296</v>
      </c>
      <c r="AD635">
        <v>0.44444444444444442</v>
      </c>
      <c r="AE635">
        <v>0</v>
      </c>
      <c r="AF635">
        <v>0</v>
      </c>
      <c r="AG635">
        <v>0</v>
      </c>
      <c r="AH635" s="4">
        <v>1</v>
      </c>
      <c r="AI635">
        <v>0.33333333333333331</v>
      </c>
      <c r="AJ635" s="4">
        <v>0</v>
      </c>
      <c r="AK635">
        <v>0</v>
      </c>
      <c r="AL635" s="4">
        <v>1</v>
      </c>
      <c r="AM635">
        <v>0.25</v>
      </c>
      <c r="AN635" s="4">
        <v>1</v>
      </c>
      <c r="AO635">
        <v>0.25</v>
      </c>
      <c r="AP635" s="4">
        <v>0</v>
      </c>
      <c r="AQ635">
        <v>0</v>
      </c>
      <c r="AR635" s="4">
        <v>0</v>
      </c>
      <c r="AS635">
        <v>0</v>
      </c>
      <c r="AT635" s="4">
        <v>0</v>
      </c>
      <c r="AU635" s="4">
        <v>0</v>
      </c>
      <c r="AV635" s="4">
        <v>0</v>
      </c>
      <c r="AW635">
        <v>1.125</v>
      </c>
      <c r="AX635" s="4">
        <f t="shared" si="9"/>
        <v>8</v>
      </c>
      <c r="AY635" s="4">
        <v>1</v>
      </c>
      <c r="AZ635" s="4">
        <v>12</v>
      </c>
    </row>
    <row r="636" spans="1:52" x14ac:dyDescent="0.25">
      <c r="A636" s="4">
        <v>2017</v>
      </c>
      <c r="B636" s="4" t="s">
        <v>294</v>
      </c>
      <c r="C636" t="s">
        <v>279</v>
      </c>
      <c r="D636" t="s">
        <v>274</v>
      </c>
      <c r="E636" t="s">
        <v>783</v>
      </c>
      <c r="F636" s="4">
        <v>9</v>
      </c>
      <c r="G636">
        <v>8</v>
      </c>
      <c r="H636">
        <v>3</v>
      </c>
      <c r="I636">
        <v>9</v>
      </c>
      <c r="J636">
        <v>4.666666666666667</v>
      </c>
      <c r="K636">
        <v>0</v>
      </c>
      <c r="L636">
        <v>0</v>
      </c>
      <c r="M636">
        <v>9</v>
      </c>
      <c r="N636">
        <v>2139</v>
      </c>
      <c r="O636">
        <v>1</v>
      </c>
      <c r="P636">
        <v>9</v>
      </c>
      <c r="Q636">
        <v>9</v>
      </c>
      <c r="R636">
        <v>2</v>
      </c>
      <c r="S636">
        <v>168</v>
      </c>
      <c r="T636">
        <v>4</v>
      </c>
      <c r="U636">
        <v>190.25</v>
      </c>
      <c r="V636">
        <v>2</v>
      </c>
      <c r="W636">
        <v>3</v>
      </c>
      <c r="X636">
        <v>5</v>
      </c>
      <c r="Y636">
        <v>153</v>
      </c>
      <c r="Z636">
        <v>4</v>
      </c>
      <c r="AA636">
        <v>380</v>
      </c>
      <c r="AB636">
        <v>5</v>
      </c>
      <c r="AC636">
        <v>173</v>
      </c>
      <c r="AD636">
        <v>0.55555555555555558</v>
      </c>
      <c r="AE636">
        <v>0</v>
      </c>
      <c r="AF636">
        <v>0</v>
      </c>
      <c r="AG636">
        <v>0</v>
      </c>
      <c r="AH636" s="4">
        <v>2</v>
      </c>
      <c r="AI636">
        <v>0.5</v>
      </c>
      <c r="AJ636" s="4">
        <v>0</v>
      </c>
      <c r="AK636">
        <v>0</v>
      </c>
      <c r="AL636" s="4">
        <v>1</v>
      </c>
      <c r="AM636">
        <v>0.2</v>
      </c>
      <c r="AN636" s="4">
        <v>0</v>
      </c>
      <c r="AO636">
        <v>0</v>
      </c>
      <c r="AP636" s="4">
        <v>0</v>
      </c>
      <c r="AQ636">
        <v>0</v>
      </c>
      <c r="AR636" s="4">
        <v>0</v>
      </c>
      <c r="AS636">
        <v>0</v>
      </c>
      <c r="AT636" s="4">
        <v>0</v>
      </c>
      <c r="AU636" s="4">
        <v>0</v>
      </c>
      <c r="AV636" s="4">
        <v>0</v>
      </c>
      <c r="AW636">
        <v>1</v>
      </c>
      <c r="AX636" s="4">
        <f t="shared" si="9"/>
        <v>9</v>
      </c>
      <c r="AY636" s="4">
        <v>1</v>
      </c>
      <c r="AZ636" s="4">
        <v>20</v>
      </c>
    </row>
    <row r="637" spans="1:52" x14ac:dyDescent="0.25">
      <c r="A637" s="4">
        <v>2017</v>
      </c>
      <c r="B637" s="4" t="s">
        <v>294</v>
      </c>
      <c r="C637" t="s">
        <v>279</v>
      </c>
      <c r="D637" t="s">
        <v>87</v>
      </c>
      <c r="E637" t="s">
        <v>606</v>
      </c>
      <c r="F637" s="4">
        <v>6</v>
      </c>
      <c r="G637">
        <v>1</v>
      </c>
      <c r="H637">
        <v>4</v>
      </c>
      <c r="I637">
        <v>5</v>
      </c>
      <c r="J637">
        <v>5.6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88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151</v>
      </c>
      <c r="Z637">
        <v>0</v>
      </c>
      <c r="AA637">
        <v>0</v>
      </c>
      <c r="AB637">
        <v>1</v>
      </c>
      <c r="AC637">
        <v>149</v>
      </c>
      <c r="AD637">
        <v>0.16666666666666666</v>
      </c>
      <c r="AE637">
        <v>1</v>
      </c>
      <c r="AF637">
        <v>149</v>
      </c>
      <c r="AG637">
        <v>0.16666666666666666</v>
      </c>
      <c r="AH637" s="4">
        <v>0</v>
      </c>
      <c r="AI637">
        <v>0</v>
      </c>
      <c r="AJ637" s="4">
        <v>0</v>
      </c>
      <c r="AK637">
        <v>0</v>
      </c>
      <c r="AL637" s="4">
        <v>0</v>
      </c>
      <c r="AM637">
        <v>0</v>
      </c>
      <c r="AN637" s="4">
        <v>0</v>
      </c>
      <c r="AO637">
        <v>0</v>
      </c>
      <c r="AP637" s="4">
        <v>0</v>
      </c>
      <c r="AQ637">
        <v>0</v>
      </c>
      <c r="AR637" s="4">
        <v>0</v>
      </c>
      <c r="AS637">
        <v>0</v>
      </c>
      <c r="AT637" s="4">
        <v>0</v>
      </c>
      <c r="AU637" s="4">
        <v>0</v>
      </c>
      <c r="AV637" s="4">
        <v>1</v>
      </c>
      <c r="AW637">
        <v>1</v>
      </c>
      <c r="AX637" s="4">
        <f t="shared" si="9"/>
        <v>6</v>
      </c>
      <c r="AY637" s="4">
        <v>0</v>
      </c>
      <c r="AZ637" s="4">
        <v>0</v>
      </c>
    </row>
    <row r="638" spans="1:52" x14ac:dyDescent="0.25">
      <c r="A638" s="4">
        <v>2017</v>
      </c>
      <c r="B638" s="4" t="s">
        <v>294</v>
      </c>
      <c r="C638" t="s">
        <v>279</v>
      </c>
      <c r="D638" t="s">
        <v>174</v>
      </c>
      <c r="E638" t="s">
        <v>687</v>
      </c>
      <c r="F638" s="4">
        <v>6</v>
      </c>
      <c r="G638">
        <v>5</v>
      </c>
      <c r="H638">
        <v>5</v>
      </c>
      <c r="I638">
        <v>6</v>
      </c>
      <c r="J638">
        <v>8.6666666666666661</v>
      </c>
      <c r="K638">
        <v>0</v>
      </c>
      <c r="L638">
        <v>0</v>
      </c>
      <c r="M638">
        <v>4</v>
      </c>
      <c r="N638">
        <v>1019</v>
      </c>
      <c r="O638">
        <v>0.66666666666666663</v>
      </c>
      <c r="P638">
        <v>4</v>
      </c>
      <c r="Q638">
        <v>23</v>
      </c>
      <c r="R638">
        <v>1</v>
      </c>
      <c r="S638">
        <v>110</v>
      </c>
      <c r="T638">
        <v>0</v>
      </c>
      <c r="U638">
        <v>0</v>
      </c>
      <c r="V638">
        <v>1</v>
      </c>
      <c r="W638">
        <v>149</v>
      </c>
      <c r="X638">
        <v>4</v>
      </c>
      <c r="Y638">
        <v>196</v>
      </c>
      <c r="Z638">
        <v>1</v>
      </c>
      <c r="AA638">
        <v>255</v>
      </c>
      <c r="AB638">
        <v>5</v>
      </c>
      <c r="AC638">
        <v>272</v>
      </c>
      <c r="AD638">
        <v>0.83333333333333337</v>
      </c>
      <c r="AE638">
        <v>0</v>
      </c>
      <c r="AF638">
        <v>0</v>
      </c>
      <c r="AG638">
        <v>0</v>
      </c>
      <c r="AH638" s="4">
        <v>0</v>
      </c>
      <c r="AI638">
        <v>0</v>
      </c>
      <c r="AJ638" s="4">
        <v>0</v>
      </c>
      <c r="AK638">
        <v>0</v>
      </c>
      <c r="AL638" s="4">
        <v>1</v>
      </c>
      <c r="AM638">
        <v>0.2</v>
      </c>
      <c r="AN638" s="4">
        <v>0</v>
      </c>
      <c r="AO638">
        <v>0</v>
      </c>
      <c r="AP638" s="4">
        <v>0</v>
      </c>
      <c r="AQ638">
        <v>0</v>
      </c>
      <c r="AR638" s="4">
        <v>0</v>
      </c>
      <c r="AS638">
        <v>0</v>
      </c>
      <c r="AT638" s="4">
        <v>0</v>
      </c>
      <c r="AU638" s="4">
        <v>0</v>
      </c>
      <c r="AV638" s="4">
        <v>0</v>
      </c>
      <c r="AW638">
        <v>1.2</v>
      </c>
      <c r="AX638" s="4">
        <f t="shared" si="9"/>
        <v>5</v>
      </c>
      <c r="AY638" s="4">
        <v>0</v>
      </c>
      <c r="AZ638" s="4">
        <v>0</v>
      </c>
    </row>
    <row r="639" spans="1:52" x14ac:dyDescent="0.25">
      <c r="A639" s="4">
        <v>2017</v>
      </c>
      <c r="B639" s="4" t="s">
        <v>294</v>
      </c>
      <c r="C639" t="s">
        <v>279</v>
      </c>
      <c r="D639" t="s">
        <v>183</v>
      </c>
      <c r="E639" t="s">
        <v>696</v>
      </c>
      <c r="F639" s="4">
        <v>6</v>
      </c>
      <c r="G639">
        <v>2</v>
      </c>
      <c r="H639">
        <v>1</v>
      </c>
      <c r="I639">
        <v>6</v>
      </c>
      <c r="J639">
        <v>5.666666666666667</v>
      </c>
      <c r="K639">
        <v>0</v>
      </c>
      <c r="L639">
        <v>0</v>
      </c>
      <c r="M639">
        <v>6</v>
      </c>
      <c r="N639">
        <v>166</v>
      </c>
      <c r="O639">
        <v>1</v>
      </c>
      <c r="P639">
        <v>5</v>
      </c>
      <c r="Q639">
        <v>36</v>
      </c>
      <c r="R639">
        <v>3</v>
      </c>
      <c r="S639">
        <v>10</v>
      </c>
      <c r="T639">
        <v>1</v>
      </c>
      <c r="U639">
        <v>114</v>
      </c>
      <c r="V639">
        <v>1</v>
      </c>
      <c r="W639">
        <v>6</v>
      </c>
      <c r="X639">
        <v>5</v>
      </c>
      <c r="Y639">
        <v>89.4</v>
      </c>
      <c r="Z639">
        <v>1</v>
      </c>
      <c r="AA639">
        <v>1321</v>
      </c>
      <c r="AB639">
        <v>5</v>
      </c>
      <c r="AC639">
        <v>115</v>
      </c>
      <c r="AD639">
        <v>0.83333333333333337</v>
      </c>
      <c r="AE639">
        <v>4</v>
      </c>
      <c r="AF639">
        <v>119</v>
      </c>
      <c r="AG639">
        <v>0.66666666666666663</v>
      </c>
      <c r="AH639" s="4">
        <v>0</v>
      </c>
      <c r="AI639">
        <v>0</v>
      </c>
      <c r="AJ639" s="4">
        <v>0</v>
      </c>
      <c r="AK639">
        <v>0</v>
      </c>
      <c r="AL639" s="4">
        <v>0</v>
      </c>
      <c r="AM639">
        <v>0</v>
      </c>
      <c r="AN639" s="4">
        <v>0</v>
      </c>
      <c r="AO639">
        <v>0</v>
      </c>
      <c r="AP639" s="4">
        <v>0</v>
      </c>
      <c r="AQ639">
        <v>0</v>
      </c>
      <c r="AR639" s="4">
        <v>0</v>
      </c>
      <c r="AS639">
        <v>0</v>
      </c>
      <c r="AT639" s="4">
        <v>0</v>
      </c>
      <c r="AU639" s="4">
        <v>0</v>
      </c>
      <c r="AV639" s="4">
        <v>0</v>
      </c>
      <c r="AW639">
        <v>1</v>
      </c>
      <c r="AX639" s="4">
        <f t="shared" si="9"/>
        <v>6</v>
      </c>
      <c r="AY639" s="4">
        <v>1</v>
      </c>
      <c r="AZ639" s="4">
        <v>12</v>
      </c>
    </row>
    <row r="640" spans="1:52" x14ac:dyDescent="0.25">
      <c r="A640" s="4">
        <v>2017</v>
      </c>
      <c r="B640" s="4" t="s">
        <v>294</v>
      </c>
      <c r="C640" t="s">
        <v>279</v>
      </c>
      <c r="D640" t="s">
        <v>181</v>
      </c>
      <c r="E640" t="s">
        <v>694</v>
      </c>
      <c r="F640" s="4">
        <v>6</v>
      </c>
      <c r="G640">
        <v>3</v>
      </c>
      <c r="H640">
        <v>3</v>
      </c>
      <c r="I640">
        <v>6</v>
      </c>
      <c r="J640">
        <v>4</v>
      </c>
      <c r="K640">
        <v>0</v>
      </c>
      <c r="L640">
        <v>0</v>
      </c>
      <c r="M640">
        <v>6</v>
      </c>
      <c r="N640">
        <v>1073</v>
      </c>
      <c r="O640">
        <v>1</v>
      </c>
      <c r="P640">
        <v>4</v>
      </c>
      <c r="Q640">
        <v>11</v>
      </c>
      <c r="R640">
        <v>2</v>
      </c>
      <c r="S640">
        <v>157</v>
      </c>
      <c r="T640">
        <v>2</v>
      </c>
      <c r="U640">
        <v>138.5</v>
      </c>
      <c r="V640">
        <v>2</v>
      </c>
      <c r="W640">
        <v>3</v>
      </c>
      <c r="X640">
        <v>4</v>
      </c>
      <c r="Y640">
        <v>152</v>
      </c>
      <c r="Z640">
        <v>2</v>
      </c>
      <c r="AA640">
        <v>234</v>
      </c>
      <c r="AB640">
        <v>4</v>
      </c>
      <c r="AC640">
        <v>170</v>
      </c>
      <c r="AD640">
        <v>0.66666666666666663</v>
      </c>
      <c r="AE640">
        <v>2</v>
      </c>
      <c r="AF640">
        <v>64</v>
      </c>
      <c r="AG640">
        <v>0.33333333333333331</v>
      </c>
      <c r="AH640" s="4">
        <v>0</v>
      </c>
      <c r="AI640">
        <v>0</v>
      </c>
      <c r="AJ640" s="4">
        <v>0</v>
      </c>
      <c r="AK640">
        <v>0</v>
      </c>
      <c r="AL640" s="4">
        <v>0</v>
      </c>
      <c r="AM640">
        <v>0</v>
      </c>
      <c r="AN640" s="4">
        <v>1</v>
      </c>
      <c r="AO640">
        <v>0.25</v>
      </c>
      <c r="AP640" s="4">
        <v>0</v>
      </c>
      <c r="AQ640">
        <v>0</v>
      </c>
      <c r="AR640" s="4">
        <v>1</v>
      </c>
      <c r="AS640">
        <v>0.16666666666666666</v>
      </c>
      <c r="AT640" s="4">
        <v>0</v>
      </c>
      <c r="AU640" s="4">
        <v>0</v>
      </c>
      <c r="AV640" s="4">
        <v>0</v>
      </c>
      <c r="AW640">
        <v>1.5</v>
      </c>
      <c r="AX640" s="4">
        <f t="shared" si="9"/>
        <v>4</v>
      </c>
      <c r="AY640" s="4">
        <v>2</v>
      </c>
      <c r="AZ640" s="4">
        <v>20</v>
      </c>
    </row>
    <row r="641" spans="1:52" x14ac:dyDescent="0.25">
      <c r="A641" s="4">
        <v>2017</v>
      </c>
      <c r="B641" s="4" t="s">
        <v>294</v>
      </c>
      <c r="C641" t="s">
        <v>279</v>
      </c>
      <c r="D641" t="s">
        <v>250</v>
      </c>
      <c r="E641" t="s">
        <v>760</v>
      </c>
      <c r="F641" s="4">
        <v>3</v>
      </c>
      <c r="G641">
        <v>3</v>
      </c>
      <c r="H641">
        <v>9</v>
      </c>
      <c r="I641">
        <v>3</v>
      </c>
      <c r="J641">
        <v>10</v>
      </c>
      <c r="K641">
        <v>0</v>
      </c>
      <c r="L641">
        <v>0</v>
      </c>
      <c r="M641">
        <v>2</v>
      </c>
      <c r="N641">
        <v>4366</v>
      </c>
      <c r="O641">
        <v>0.66666666666666663</v>
      </c>
      <c r="P641">
        <v>3</v>
      </c>
      <c r="Q641">
        <v>37</v>
      </c>
      <c r="R641">
        <v>0</v>
      </c>
      <c r="S641">
        <v>0</v>
      </c>
      <c r="T641">
        <v>1</v>
      </c>
      <c r="U641">
        <v>266</v>
      </c>
      <c r="V641">
        <v>1</v>
      </c>
      <c r="W641">
        <v>54</v>
      </c>
      <c r="X641">
        <v>2</v>
      </c>
      <c r="Y641">
        <v>217.5</v>
      </c>
      <c r="Z641">
        <v>1</v>
      </c>
      <c r="AA641">
        <v>441</v>
      </c>
      <c r="AB641">
        <v>2</v>
      </c>
      <c r="AC641">
        <v>281</v>
      </c>
      <c r="AD641">
        <v>0.66666666666666663</v>
      </c>
      <c r="AE641">
        <v>0</v>
      </c>
      <c r="AF641">
        <v>0</v>
      </c>
      <c r="AG641">
        <v>0</v>
      </c>
      <c r="AH641" s="4">
        <v>0</v>
      </c>
      <c r="AI641">
        <v>0</v>
      </c>
      <c r="AJ641" s="4">
        <v>0</v>
      </c>
      <c r="AK641">
        <v>0</v>
      </c>
      <c r="AL641" s="4">
        <v>0</v>
      </c>
      <c r="AM641">
        <v>0</v>
      </c>
      <c r="AN641" s="4">
        <v>1</v>
      </c>
      <c r="AO641">
        <v>0.5</v>
      </c>
      <c r="AP641" s="4">
        <v>0</v>
      </c>
      <c r="AQ641">
        <v>0</v>
      </c>
      <c r="AR641" s="4">
        <v>0</v>
      </c>
      <c r="AS641">
        <v>0</v>
      </c>
      <c r="AT641" s="4">
        <v>0</v>
      </c>
      <c r="AU641" s="4">
        <v>0</v>
      </c>
      <c r="AV641" s="4">
        <v>0</v>
      </c>
      <c r="AW641">
        <v>1</v>
      </c>
      <c r="AX641" s="4">
        <f t="shared" si="9"/>
        <v>3</v>
      </c>
      <c r="AY641" s="4">
        <v>0</v>
      </c>
      <c r="AZ641" s="4">
        <v>0</v>
      </c>
    </row>
    <row r="642" spans="1:52" x14ac:dyDescent="0.25">
      <c r="A642" s="4">
        <v>2017</v>
      </c>
      <c r="B642" s="4" t="s">
        <v>294</v>
      </c>
      <c r="C642" t="s">
        <v>279</v>
      </c>
      <c r="D642" t="s">
        <v>323</v>
      </c>
      <c r="E642" t="s">
        <v>826</v>
      </c>
      <c r="F642" s="4">
        <v>3</v>
      </c>
      <c r="G642">
        <v>3</v>
      </c>
      <c r="H642">
        <v>6</v>
      </c>
      <c r="I642">
        <v>3</v>
      </c>
      <c r="J642">
        <v>6.666666666666667</v>
      </c>
      <c r="K642">
        <v>0</v>
      </c>
      <c r="L642">
        <v>0</v>
      </c>
      <c r="M642">
        <v>3</v>
      </c>
      <c r="N642">
        <v>3178</v>
      </c>
      <c r="O642">
        <v>1</v>
      </c>
      <c r="P642">
        <v>1</v>
      </c>
      <c r="Q642">
        <v>7</v>
      </c>
      <c r="R642">
        <v>0</v>
      </c>
      <c r="S642">
        <v>0</v>
      </c>
      <c r="T642">
        <v>0</v>
      </c>
      <c r="U642">
        <v>0</v>
      </c>
      <c r="V642">
        <v>2</v>
      </c>
      <c r="W642">
        <v>768</v>
      </c>
      <c r="X642">
        <v>1</v>
      </c>
      <c r="Y642">
        <v>391</v>
      </c>
      <c r="Z642">
        <v>1</v>
      </c>
      <c r="AA642">
        <v>575</v>
      </c>
      <c r="AB642">
        <v>1</v>
      </c>
      <c r="AC642">
        <v>411</v>
      </c>
      <c r="AD642">
        <v>0.33333333333333331</v>
      </c>
      <c r="AE642">
        <v>0</v>
      </c>
      <c r="AF642">
        <v>0</v>
      </c>
      <c r="AG642">
        <v>0</v>
      </c>
      <c r="AH642" s="4">
        <v>2</v>
      </c>
      <c r="AI642">
        <v>0</v>
      </c>
      <c r="AJ642" s="4">
        <v>0</v>
      </c>
      <c r="AK642">
        <v>0</v>
      </c>
      <c r="AL642" s="4">
        <v>0</v>
      </c>
      <c r="AM642">
        <v>0</v>
      </c>
      <c r="AN642" s="4">
        <v>0</v>
      </c>
      <c r="AO642">
        <v>0</v>
      </c>
      <c r="AP642" s="4">
        <v>0</v>
      </c>
      <c r="AQ642">
        <v>0</v>
      </c>
      <c r="AR642" s="4">
        <v>0</v>
      </c>
      <c r="AS642">
        <v>0</v>
      </c>
      <c r="AT642" s="4">
        <v>0</v>
      </c>
      <c r="AU642" s="4">
        <v>0</v>
      </c>
      <c r="AV642" s="4">
        <v>0</v>
      </c>
      <c r="AW642">
        <v>1</v>
      </c>
      <c r="AX642" s="4">
        <f t="shared" si="9"/>
        <v>3</v>
      </c>
      <c r="AY642" s="4">
        <v>0</v>
      </c>
      <c r="AZ642" s="4">
        <v>0</v>
      </c>
    </row>
    <row r="643" spans="1:52" x14ac:dyDescent="0.25">
      <c r="A643" s="4">
        <v>2017</v>
      </c>
      <c r="B643" s="4" t="s">
        <v>294</v>
      </c>
      <c r="C643" t="s">
        <v>279</v>
      </c>
      <c r="D643" t="s">
        <v>255</v>
      </c>
      <c r="E643" t="s">
        <v>764</v>
      </c>
      <c r="F643" s="4">
        <v>3</v>
      </c>
      <c r="G643">
        <v>3</v>
      </c>
      <c r="H643">
        <v>7</v>
      </c>
      <c r="I643">
        <v>3</v>
      </c>
      <c r="J643">
        <v>8.6666666666666661</v>
      </c>
      <c r="K643">
        <v>0</v>
      </c>
      <c r="L643">
        <v>0</v>
      </c>
      <c r="M643">
        <v>3</v>
      </c>
      <c r="N643">
        <v>2869</v>
      </c>
      <c r="O643">
        <v>1</v>
      </c>
      <c r="P643">
        <v>3</v>
      </c>
      <c r="Q643">
        <v>31</v>
      </c>
      <c r="R643">
        <v>2</v>
      </c>
      <c r="S643">
        <v>161</v>
      </c>
      <c r="T643">
        <v>3</v>
      </c>
      <c r="U643">
        <v>184.66666666666666</v>
      </c>
      <c r="V643">
        <v>3</v>
      </c>
      <c r="W643">
        <v>5.666666666666667</v>
      </c>
      <c r="X643">
        <v>0</v>
      </c>
      <c r="Y643">
        <v>0</v>
      </c>
      <c r="Z643">
        <v>1</v>
      </c>
      <c r="AA643">
        <v>442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 s="4">
        <v>0</v>
      </c>
      <c r="AI643">
        <v>0</v>
      </c>
      <c r="AJ643" s="4">
        <v>0</v>
      </c>
      <c r="AK643">
        <v>0</v>
      </c>
      <c r="AL643" s="4">
        <v>0</v>
      </c>
      <c r="AM643">
        <v>0</v>
      </c>
      <c r="AN643" s="4">
        <v>0</v>
      </c>
      <c r="AO643">
        <v>0</v>
      </c>
      <c r="AP643" s="4">
        <v>0</v>
      </c>
      <c r="AQ643">
        <v>0</v>
      </c>
      <c r="AR643" s="4">
        <v>0</v>
      </c>
      <c r="AS643">
        <v>0</v>
      </c>
      <c r="AT643" s="4">
        <v>0</v>
      </c>
      <c r="AU643" s="4">
        <v>0</v>
      </c>
      <c r="AV643" s="4">
        <v>0</v>
      </c>
      <c r="AW643">
        <v>1</v>
      </c>
      <c r="AX643" s="4">
        <f t="shared" ref="AX643:AX706" si="10">IF(ISERROR(F643/AW643),0,F643/AW643)</f>
        <v>3</v>
      </c>
      <c r="AY643" s="4">
        <v>0</v>
      </c>
      <c r="AZ643" s="4">
        <v>0</v>
      </c>
    </row>
    <row r="644" spans="1:52" x14ac:dyDescent="0.25">
      <c r="A644" s="4">
        <v>2017</v>
      </c>
      <c r="B644" s="4" t="s">
        <v>294</v>
      </c>
      <c r="C644" t="s">
        <v>279</v>
      </c>
      <c r="D644" t="s">
        <v>177</v>
      </c>
      <c r="E644" t="s">
        <v>690</v>
      </c>
      <c r="F644" s="4">
        <v>3</v>
      </c>
      <c r="G644">
        <v>2</v>
      </c>
      <c r="H644">
        <v>5</v>
      </c>
      <c r="I644">
        <v>3</v>
      </c>
      <c r="J644">
        <v>5.666666666666667</v>
      </c>
      <c r="K644">
        <v>0</v>
      </c>
      <c r="L644">
        <v>0</v>
      </c>
      <c r="M644">
        <v>3</v>
      </c>
      <c r="N644">
        <v>302</v>
      </c>
      <c r="O644">
        <v>1</v>
      </c>
      <c r="P644">
        <v>3</v>
      </c>
      <c r="Q644">
        <v>20</v>
      </c>
      <c r="R644">
        <v>3</v>
      </c>
      <c r="S644">
        <v>82</v>
      </c>
      <c r="T644">
        <v>0</v>
      </c>
      <c r="U644">
        <v>0</v>
      </c>
      <c r="V644">
        <v>0</v>
      </c>
      <c r="W644">
        <v>0</v>
      </c>
      <c r="X644">
        <v>3</v>
      </c>
      <c r="Y644">
        <v>282.66666666666669</v>
      </c>
      <c r="Z644">
        <v>0</v>
      </c>
      <c r="AA644">
        <v>0</v>
      </c>
      <c r="AB644">
        <v>3</v>
      </c>
      <c r="AC644">
        <v>295</v>
      </c>
      <c r="AD644">
        <v>1</v>
      </c>
      <c r="AE644">
        <v>0</v>
      </c>
      <c r="AF644">
        <v>0</v>
      </c>
      <c r="AG644">
        <v>0</v>
      </c>
      <c r="AH644" s="4">
        <v>0</v>
      </c>
      <c r="AI644">
        <v>0</v>
      </c>
      <c r="AJ644" s="4">
        <v>0</v>
      </c>
      <c r="AK644">
        <v>0</v>
      </c>
      <c r="AL644" s="4">
        <v>0</v>
      </c>
      <c r="AM644">
        <v>0</v>
      </c>
      <c r="AN644" s="4">
        <v>0</v>
      </c>
      <c r="AO644">
        <v>0</v>
      </c>
      <c r="AP644" s="4">
        <v>0</v>
      </c>
      <c r="AQ644">
        <v>0</v>
      </c>
      <c r="AR644" s="4">
        <v>0</v>
      </c>
      <c r="AS644">
        <v>0</v>
      </c>
      <c r="AT644" s="4">
        <v>0</v>
      </c>
      <c r="AU644" s="4">
        <v>0</v>
      </c>
      <c r="AV644" s="4">
        <v>0</v>
      </c>
      <c r="AW644">
        <v>1</v>
      </c>
      <c r="AX644" s="4">
        <f t="shared" si="10"/>
        <v>3</v>
      </c>
      <c r="AY644" s="4">
        <v>0</v>
      </c>
      <c r="AZ644" s="4">
        <v>0</v>
      </c>
    </row>
    <row r="645" spans="1:52" x14ac:dyDescent="0.25">
      <c r="A645" s="4">
        <v>2017</v>
      </c>
      <c r="B645" s="4" t="s">
        <v>294</v>
      </c>
      <c r="C645" t="s">
        <v>279</v>
      </c>
      <c r="D645" t="s">
        <v>182</v>
      </c>
      <c r="E645" t="s">
        <v>695</v>
      </c>
      <c r="F645" s="4">
        <v>3</v>
      </c>
      <c r="G645">
        <v>0</v>
      </c>
      <c r="H645">
        <v>0</v>
      </c>
      <c r="I645">
        <v>3</v>
      </c>
      <c r="J645">
        <v>5</v>
      </c>
      <c r="K645">
        <v>0</v>
      </c>
      <c r="L645">
        <v>0</v>
      </c>
      <c r="M645">
        <v>3</v>
      </c>
      <c r="N645">
        <v>-1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3</v>
      </c>
      <c r="Y645">
        <v>20.333333333333332</v>
      </c>
      <c r="Z645">
        <v>0</v>
      </c>
      <c r="AA645">
        <v>0</v>
      </c>
      <c r="AB645">
        <v>3</v>
      </c>
      <c r="AC645">
        <v>32</v>
      </c>
      <c r="AD645">
        <v>1</v>
      </c>
      <c r="AE645">
        <v>3</v>
      </c>
      <c r="AF645">
        <v>32</v>
      </c>
      <c r="AG645">
        <v>1</v>
      </c>
      <c r="AH645" s="4">
        <v>0</v>
      </c>
      <c r="AI645">
        <v>0</v>
      </c>
      <c r="AJ645" s="4">
        <v>0</v>
      </c>
      <c r="AK645">
        <v>0</v>
      </c>
      <c r="AL645" s="4">
        <v>0</v>
      </c>
      <c r="AM645">
        <v>0</v>
      </c>
      <c r="AN645" s="4">
        <v>0</v>
      </c>
      <c r="AO645">
        <v>0</v>
      </c>
      <c r="AP645" s="4">
        <v>0</v>
      </c>
      <c r="AQ645">
        <v>0</v>
      </c>
      <c r="AR645" s="4">
        <v>0</v>
      </c>
      <c r="AS645">
        <v>0</v>
      </c>
      <c r="AT645" s="4">
        <v>0</v>
      </c>
      <c r="AU645" s="4">
        <v>0</v>
      </c>
      <c r="AV645" s="4">
        <v>0</v>
      </c>
      <c r="AW645">
        <v>1</v>
      </c>
      <c r="AX645" s="4">
        <f t="shared" si="10"/>
        <v>3</v>
      </c>
      <c r="AY645" s="4">
        <v>0</v>
      </c>
      <c r="AZ645" s="4">
        <v>0</v>
      </c>
    </row>
    <row r="646" spans="1:52" x14ac:dyDescent="0.25">
      <c r="A646" s="4">
        <v>2017</v>
      </c>
      <c r="B646" s="4" t="s">
        <v>294</v>
      </c>
      <c r="C646" t="s">
        <v>279</v>
      </c>
      <c r="D646" t="s">
        <v>249</v>
      </c>
      <c r="E646" t="s">
        <v>759</v>
      </c>
      <c r="F646" s="4">
        <v>3</v>
      </c>
      <c r="G646">
        <v>3</v>
      </c>
      <c r="H646">
        <v>6</v>
      </c>
      <c r="I646">
        <v>3</v>
      </c>
      <c r="J646">
        <v>7.666666666666667</v>
      </c>
      <c r="K646">
        <v>0</v>
      </c>
      <c r="L646">
        <v>0</v>
      </c>
      <c r="M646">
        <v>3</v>
      </c>
      <c r="N646">
        <v>1196</v>
      </c>
      <c r="O646">
        <v>1</v>
      </c>
      <c r="P646">
        <v>3</v>
      </c>
      <c r="Q646">
        <v>20</v>
      </c>
      <c r="R646">
        <v>1</v>
      </c>
      <c r="S646">
        <v>127</v>
      </c>
      <c r="T646">
        <v>2</v>
      </c>
      <c r="U646">
        <v>358.5</v>
      </c>
      <c r="V646">
        <v>2</v>
      </c>
      <c r="W646">
        <v>3</v>
      </c>
      <c r="X646">
        <v>1</v>
      </c>
      <c r="Y646">
        <v>184</v>
      </c>
      <c r="Z646">
        <v>2</v>
      </c>
      <c r="AA646">
        <v>580</v>
      </c>
      <c r="AB646">
        <v>1</v>
      </c>
      <c r="AC646">
        <v>211</v>
      </c>
      <c r="AD646">
        <v>0.33333333333333331</v>
      </c>
      <c r="AE646">
        <v>0</v>
      </c>
      <c r="AF646">
        <v>0</v>
      </c>
      <c r="AG646">
        <v>0</v>
      </c>
      <c r="AH646" s="4">
        <v>0</v>
      </c>
      <c r="AI646">
        <v>0</v>
      </c>
      <c r="AJ646" s="4">
        <v>1</v>
      </c>
      <c r="AK646">
        <v>0.5</v>
      </c>
      <c r="AL646" s="4">
        <v>0</v>
      </c>
      <c r="AM646">
        <v>0</v>
      </c>
      <c r="AN646" s="4">
        <v>0</v>
      </c>
      <c r="AO646">
        <v>0</v>
      </c>
      <c r="AP646" s="4">
        <v>0</v>
      </c>
      <c r="AQ646">
        <v>0</v>
      </c>
      <c r="AR646" s="4">
        <v>0</v>
      </c>
      <c r="AS646">
        <v>0</v>
      </c>
      <c r="AT646" s="4">
        <v>0</v>
      </c>
      <c r="AU646" s="4">
        <v>0</v>
      </c>
      <c r="AV646" s="4">
        <v>0</v>
      </c>
      <c r="AW646">
        <v>1</v>
      </c>
      <c r="AX646" s="4">
        <f t="shared" si="10"/>
        <v>3</v>
      </c>
      <c r="AY646" s="4">
        <v>0</v>
      </c>
      <c r="AZ646" s="4">
        <v>0</v>
      </c>
    </row>
    <row r="647" spans="1:52" x14ac:dyDescent="0.25">
      <c r="A647" s="4">
        <v>2017</v>
      </c>
      <c r="B647" s="4" t="s">
        <v>294</v>
      </c>
      <c r="C647" t="s">
        <v>279</v>
      </c>
      <c r="D647" t="s">
        <v>258</v>
      </c>
      <c r="E647" t="s">
        <v>767</v>
      </c>
      <c r="F647" s="4">
        <v>3</v>
      </c>
      <c r="G647">
        <v>2</v>
      </c>
      <c r="H647">
        <v>5</v>
      </c>
      <c r="I647">
        <v>3</v>
      </c>
      <c r="J647">
        <v>10.666666666666666</v>
      </c>
      <c r="K647">
        <v>0</v>
      </c>
      <c r="L647">
        <v>0</v>
      </c>
      <c r="M647">
        <v>3</v>
      </c>
      <c r="N647">
        <v>944</v>
      </c>
      <c r="O647">
        <v>1</v>
      </c>
      <c r="P647">
        <v>3</v>
      </c>
      <c r="Q647">
        <v>15</v>
      </c>
      <c r="R647">
        <v>2</v>
      </c>
      <c r="S647">
        <v>215</v>
      </c>
      <c r="T647">
        <v>1</v>
      </c>
      <c r="U647">
        <v>87</v>
      </c>
      <c r="V647">
        <v>1</v>
      </c>
      <c r="W647">
        <v>6</v>
      </c>
      <c r="X647">
        <v>2</v>
      </c>
      <c r="Y647">
        <v>368.5</v>
      </c>
      <c r="Z647">
        <v>1</v>
      </c>
      <c r="AA647">
        <v>265</v>
      </c>
      <c r="AB647">
        <v>2</v>
      </c>
      <c r="AC647">
        <v>389</v>
      </c>
      <c r="AD647">
        <v>0.66666666666666663</v>
      </c>
      <c r="AE647">
        <v>0</v>
      </c>
      <c r="AF647">
        <v>0</v>
      </c>
      <c r="AG647">
        <v>0</v>
      </c>
      <c r="AH647" s="4">
        <v>0</v>
      </c>
      <c r="AI647">
        <v>0</v>
      </c>
      <c r="AJ647" s="4">
        <v>0</v>
      </c>
      <c r="AK647">
        <v>0</v>
      </c>
      <c r="AL647" s="4">
        <v>0</v>
      </c>
      <c r="AM647">
        <v>0</v>
      </c>
      <c r="AN647" s="4">
        <v>0</v>
      </c>
      <c r="AO647">
        <v>0</v>
      </c>
      <c r="AP647" s="4">
        <v>0</v>
      </c>
      <c r="AQ647">
        <v>0</v>
      </c>
      <c r="AR647" s="4">
        <v>0</v>
      </c>
      <c r="AS647">
        <v>0</v>
      </c>
      <c r="AT647" s="4">
        <v>0</v>
      </c>
      <c r="AU647" s="4">
        <v>0</v>
      </c>
      <c r="AV647" s="4">
        <v>1</v>
      </c>
      <c r="AW647">
        <v>1</v>
      </c>
      <c r="AX647" s="4">
        <f t="shared" si="10"/>
        <v>3</v>
      </c>
      <c r="AY647" s="4">
        <v>0</v>
      </c>
      <c r="AZ647" s="4">
        <v>0</v>
      </c>
    </row>
    <row r="648" spans="1:52" x14ac:dyDescent="0.25">
      <c r="A648" s="4">
        <v>2017</v>
      </c>
      <c r="B648" s="4" t="s">
        <v>294</v>
      </c>
      <c r="C648" t="s">
        <v>279</v>
      </c>
      <c r="D648" t="s">
        <v>265</v>
      </c>
      <c r="E648" t="s">
        <v>774</v>
      </c>
      <c r="F648" s="4">
        <v>2</v>
      </c>
      <c r="G648">
        <v>2</v>
      </c>
      <c r="H648">
        <v>1</v>
      </c>
      <c r="I648">
        <v>2</v>
      </c>
      <c r="J648">
        <v>3.5</v>
      </c>
      <c r="K648">
        <v>0</v>
      </c>
      <c r="L648">
        <v>0</v>
      </c>
      <c r="M648">
        <v>2</v>
      </c>
      <c r="N648">
        <v>186</v>
      </c>
      <c r="O648">
        <v>1</v>
      </c>
      <c r="P648">
        <v>2</v>
      </c>
      <c r="Q648">
        <v>14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2</v>
      </c>
      <c r="Y648">
        <v>240.5</v>
      </c>
      <c r="Z648">
        <v>0</v>
      </c>
      <c r="AA648">
        <v>0</v>
      </c>
      <c r="AB648">
        <v>2</v>
      </c>
      <c r="AC648">
        <v>254</v>
      </c>
      <c r="AD648">
        <v>1</v>
      </c>
      <c r="AE648">
        <v>0</v>
      </c>
      <c r="AF648">
        <v>0</v>
      </c>
      <c r="AG648">
        <v>0</v>
      </c>
      <c r="AH648" s="4">
        <v>0</v>
      </c>
      <c r="AI648">
        <v>0</v>
      </c>
      <c r="AJ648" s="4">
        <v>0</v>
      </c>
      <c r="AK648">
        <v>0</v>
      </c>
      <c r="AL648" s="4">
        <v>0</v>
      </c>
      <c r="AM648">
        <v>0</v>
      </c>
      <c r="AN648" s="4">
        <v>0</v>
      </c>
      <c r="AO648">
        <v>0</v>
      </c>
      <c r="AP648" s="4">
        <v>0</v>
      </c>
      <c r="AQ648">
        <v>0</v>
      </c>
      <c r="AR648" s="4">
        <v>0</v>
      </c>
      <c r="AS648">
        <v>0</v>
      </c>
      <c r="AT648" s="4">
        <v>0</v>
      </c>
      <c r="AU648" s="4">
        <v>0</v>
      </c>
      <c r="AV648" s="4">
        <v>0</v>
      </c>
      <c r="AW648">
        <v>2</v>
      </c>
      <c r="AX648" s="4">
        <f t="shared" si="10"/>
        <v>1</v>
      </c>
      <c r="AY648" s="4">
        <v>0</v>
      </c>
      <c r="AZ648" s="4">
        <v>0</v>
      </c>
    </row>
    <row r="649" spans="1:52" x14ac:dyDescent="0.25">
      <c r="A649" s="4">
        <v>2017</v>
      </c>
      <c r="B649" s="4" t="s">
        <v>294</v>
      </c>
      <c r="C649" t="s">
        <v>279</v>
      </c>
      <c r="D649" t="s">
        <v>252</v>
      </c>
      <c r="E649" t="s">
        <v>762</v>
      </c>
      <c r="F649" s="4">
        <v>2</v>
      </c>
      <c r="G649">
        <v>2</v>
      </c>
      <c r="H649">
        <v>49</v>
      </c>
      <c r="I649">
        <v>2</v>
      </c>
      <c r="J649">
        <v>71</v>
      </c>
      <c r="K649">
        <v>0</v>
      </c>
      <c r="L649">
        <v>0</v>
      </c>
      <c r="M649">
        <v>2</v>
      </c>
      <c r="N649">
        <v>2784</v>
      </c>
      <c r="O649">
        <v>1</v>
      </c>
      <c r="P649">
        <v>2</v>
      </c>
      <c r="Q649">
        <v>29</v>
      </c>
      <c r="R649">
        <v>1</v>
      </c>
      <c r="S649">
        <v>158</v>
      </c>
      <c r="T649">
        <v>2</v>
      </c>
      <c r="U649">
        <v>155.5</v>
      </c>
      <c r="V649">
        <v>2</v>
      </c>
      <c r="W649">
        <v>8</v>
      </c>
      <c r="X649">
        <v>0</v>
      </c>
      <c r="Y649">
        <v>0</v>
      </c>
      <c r="Z649">
        <v>1</v>
      </c>
      <c r="AA649">
        <v>411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 s="4">
        <v>2</v>
      </c>
      <c r="AI649">
        <v>0</v>
      </c>
      <c r="AJ649" s="4">
        <v>0</v>
      </c>
      <c r="AK649">
        <v>0</v>
      </c>
      <c r="AL649" s="4">
        <v>0</v>
      </c>
      <c r="AM649">
        <v>0</v>
      </c>
      <c r="AN649" s="4">
        <v>0</v>
      </c>
      <c r="AO649">
        <v>0</v>
      </c>
      <c r="AP649" s="4">
        <v>0</v>
      </c>
      <c r="AQ649">
        <v>0</v>
      </c>
      <c r="AR649" s="4">
        <v>0</v>
      </c>
      <c r="AS649">
        <v>0</v>
      </c>
      <c r="AT649" s="4">
        <v>0</v>
      </c>
      <c r="AU649" s="4">
        <v>0</v>
      </c>
      <c r="AV649" s="4">
        <v>0</v>
      </c>
      <c r="AW649">
        <v>1</v>
      </c>
      <c r="AX649" s="4">
        <f t="shared" si="10"/>
        <v>2</v>
      </c>
      <c r="AY649" s="4">
        <v>0</v>
      </c>
      <c r="AZ649" s="4">
        <v>0</v>
      </c>
    </row>
    <row r="650" spans="1:52" x14ac:dyDescent="0.25">
      <c r="A650" s="4">
        <v>2017</v>
      </c>
      <c r="B650" s="4" t="s">
        <v>294</v>
      </c>
      <c r="C650" t="s">
        <v>279</v>
      </c>
      <c r="D650" t="s">
        <v>179</v>
      </c>
      <c r="E650" t="s">
        <v>692</v>
      </c>
      <c r="F650" s="4">
        <v>2</v>
      </c>
      <c r="G650">
        <v>0</v>
      </c>
      <c r="H650">
        <v>0</v>
      </c>
      <c r="I650">
        <v>2</v>
      </c>
      <c r="J650">
        <v>15.5</v>
      </c>
      <c r="K650">
        <v>0</v>
      </c>
      <c r="L650">
        <v>0</v>
      </c>
      <c r="M650">
        <v>2</v>
      </c>
      <c r="N650">
        <v>1595</v>
      </c>
      <c r="O650">
        <v>1</v>
      </c>
      <c r="P650">
        <v>1</v>
      </c>
      <c r="Q650">
        <v>31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2</v>
      </c>
      <c r="Y650">
        <v>88.5</v>
      </c>
      <c r="Z650">
        <v>0</v>
      </c>
      <c r="AA650">
        <v>0</v>
      </c>
      <c r="AB650">
        <v>2</v>
      </c>
      <c r="AC650">
        <v>116</v>
      </c>
      <c r="AD650">
        <v>1</v>
      </c>
      <c r="AE650">
        <v>1</v>
      </c>
      <c r="AF650">
        <v>89</v>
      </c>
      <c r="AG650">
        <v>0.5</v>
      </c>
      <c r="AH650" s="4">
        <v>0</v>
      </c>
      <c r="AI650">
        <v>0</v>
      </c>
      <c r="AJ650" s="4">
        <v>0</v>
      </c>
      <c r="AK650">
        <v>0</v>
      </c>
      <c r="AL650" s="4">
        <v>0</v>
      </c>
      <c r="AM650">
        <v>0</v>
      </c>
      <c r="AN650" s="4">
        <v>0</v>
      </c>
      <c r="AO650">
        <v>0</v>
      </c>
      <c r="AP650" s="4">
        <v>0</v>
      </c>
      <c r="AQ650">
        <v>0</v>
      </c>
      <c r="AR650" s="4">
        <v>0</v>
      </c>
      <c r="AS650">
        <v>0</v>
      </c>
      <c r="AT650" s="4">
        <v>0</v>
      </c>
      <c r="AU650" s="4">
        <v>0</v>
      </c>
      <c r="AV650" s="4">
        <v>0</v>
      </c>
      <c r="AW650">
        <v>1</v>
      </c>
      <c r="AX650" s="4">
        <f t="shared" si="10"/>
        <v>2</v>
      </c>
      <c r="AY650" s="4">
        <v>0</v>
      </c>
      <c r="AZ650" s="4">
        <v>0</v>
      </c>
    </row>
    <row r="651" spans="1:52" x14ac:dyDescent="0.25">
      <c r="A651" s="4">
        <v>2017</v>
      </c>
      <c r="B651" s="4" t="s">
        <v>294</v>
      </c>
      <c r="C651" t="s">
        <v>279</v>
      </c>
      <c r="D651" t="s">
        <v>243</v>
      </c>
      <c r="E651" t="s">
        <v>753</v>
      </c>
      <c r="F651" s="4">
        <v>2</v>
      </c>
      <c r="G651">
        <v>2</v>
      </c>
      <c r="H651">
        <v>14</v>
      </c>
      <c r="I651">
        <v>2</v>
      </c>
      <c r="J651">
        <v>15</v>
      </c>
      <c r="K651">
        <v>0</v>
      </c>
      <c r="L651">
        <v>0</v>
      </c>
      <c r="M651">
        <v>2</v>
      </c>
      <c r="N651">
        <v>87</v>
      </c>
      <c r="O651">
        <v>1</v>
      </c>
      <c r="P651">
        <v>1</v>
      </c>
      <c r="Q651">
        <v>14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2</v>
      </c>
      <c r="Y651">
        <v>63</v>
      </c>
      <c r="Z651">
        <v>0</v>
      </c>
      <c r="AA651">
        <v>0</v>
      </c>
      <c r="AB651">
        <v>2</v>
      </c>
      <c r="AC651">
        <v>96</v>
      </c>
      <c r="AD651">
        <v>1</v>
      </c>
      <c r="AE651">
        <v>2</v>
      </c>
      <c r="AF651">
        <v>96</v>
      </c>
      <c r="AG651">
        <v>1</v>
      </c>
      <c r="AH651" s="4">
        <v>0</v>
      </c>
      <c r="AI651">
        <v>0</v>
      </c>
      <c r="AJ651" s="4">
        <v>0</v>
      </c>
      <c r="AK651">
        <v>0</v>
      </c>
      <c r="AL651" s="4">
        <v>0</v>
      </c>
      <c r="AM651">
        <v>0</v>
      </c>
      <c r="AN651" s="4">
        <v>0</v>
      </c>
      <c r="AO651">
        <v>0</v>
      </c>
      <c r="AP651" s="4">
        <v>0</v>
      </c>
      <c r="AQ651">
        <v>0</v>
      </c>
      <c r="AR651" s="4">
        <v>0</v>
      </c>
      <c r="AS651">
        <v>0</v>
      </c>
      <c r="AT651" s="4">
        <v>0</v>
      </c>
      <c r="AU651" s="4">
        <v>0</v>
      </c>
      <c r="AV651" s="4">
        <v>0</v>
      </c>
      <c r="AW651">
        <v>1</v>
      </c>
      <c r="AX651" s="4">
        <f t="shared" si="10"/>
        <v>2</v>
      </c>
      <c r="AY651" s="4">
        <v>0</v>
      </c>
      <c r="AZ651" s="4">
        <v>0</v>
      </c>
    </row>
    <row r="652" spans="1:52" x14ac:dyDescent="0.25">
      <c r="A652" s="4">
        <v>2017</v>
      </c>
      <c r="B652" s="4" t="s">
        <v>294</v>
      </c>
      <c r="C652" t="s">
        <v>279</v>
      </c>
      <c r="D652" t="s">
        <v>313</v>
      </c>
      <c r="E652" t="s">
        <v>818</v>
      </c>
      <c r="F652" s="4">
        <v>2</v>
      </c>
      <c r="G652">
        <v>0</v>
      </c>
      <c r="H652">
        <v>0</v>
      </c>
      <c r="I652">
        <v>2</v>
      </c>
      <c r="J652">
        <v>29</v>
      </c>
      <c r="K652">
        <v>0</v>
      </c>
      <c r="L652">
        <v>0</v>
      </c>
      <c r="M652">
        <v>2</v>
      </c>
      <c r="N652">
        <v>1322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2</v>
      </c>
      <c r="Y652">
        <v>40.5</v>
      </c>
      <c r="Z652">
        <v>0</v>
      </c>
      <c r="AA652">
        <v>0</v>
      </c>
      <c r="AB652">
        <v>2</v>
      </c>
      <c r="AC652">
        <v>72</v>
      </c>
      <c r="AD652">
        <v>1</v>
      </c>
      <c r="AE652">
        <v>2</v>
      </c>
      <c r="AF652">
        <v>72</v>
      </c>
      <c r="AG652">
        <v>1</v>
      </c>
      <c r="AH652" s="4">
        <v>0</v>
      </c>
      <c r="AI652">
        <v>0</v>
      </c>
      <c r="AJ652" s="4">
        <v>0</v>
      </c>
      <c r="AK652">
        <v>0</v>
      </c>
      <c r="AL652" s="4">
        <v>0</v>
      </c>
      <c r="AM652">
        <v>0</v>
      </c>
      <c r="AN652" s="4">
        <v>0</v>
      </c>
      <c r="AO652">
        <v>0</v>
      </c>
      <c r="AP652" s="4">
        <v>0</v>
      </c>
      <c r="AQ652">
        <v>0</v>
      </c>
      <c r="AR652" s="4">
        <v>0</v>
      </c>
      <c r="AS652">
        <v>0</v>
      </c>
      <c r="AT652" s="4">
        <v>0</v>
      </c>
      <c r="AU652" s="4">
        <v>0</v>
      </c>
      <c r="AV652" s="4">
        <v>0</v>
      </c>
      <c r="AW652">
        <v>2</v>
      </c>
      <c r="AX652" s="4">
        <f t="shared" si="10"/>
        <v>1</v>
      </c>
      <c r="AY652" s="4">
        <v>0</v>
      </c>
      <c r="AZ652" s="4">
        <v>0</v>
      </c>
    </row>
    <row r="653" spans="1:52" x14ac:dyDescent="0.25">
      <c r="A653" s="4">
        <v>2017</v>
      </c>
      <c r="B653" s="4" t="s">
        <v>294</v>
      </c>
      <c r="C653" t="s">
        <v>279</v>
      </c>
      <c r="D653" t="s">
        <v>192</v>
      </c>
      <c r="E653" t="s">
        <v>705</v>
      </c>
      <c r="F653" s="4">
        <v>1</v>
      </c>
      <c r="G653">
        <v>1</v>
      </c>
      <c r="H653">
        <v>13</v>
      </c>
      <c r="I653">
        <v>1</v>
      </c>
      <c r="J653">
        <v>14</v>
      </c>
      <c r="K653">
        <v>0</v>
      </c>
      <c r="L653">
        <v>0</v>
      </c>
      <c r="M653">
        <v>1</v>
      </c>
      <c r="N653">
        <v>6669</v>
      </c>
      <c r="O653">
        <v>1</v>
      </c>
      <c r="P653">
        <v>1</v>
      </c>
      <c r="Q653">
        <v>20</v>
      </c>
      <c r="R653">
        <v>1</v>
      </c>
      <c r="S653">
        <v>223</v>
      </c>
      <c r="T653">
        <v>1</v>
      </c>
      <c r="U653">
        <v>339</v>
      </c>
      <c r="V653">
        <v>1</v>
      </c>
      <c r="W653">
        <v>3</v>
      </c>
      <c r="X653">
        <v>0</v>
      </c>
      <c r="Y653">
        <v>0</v>
      </c>
      <c r="Z653">
        <v>1</v>
      </c>
      <c r="AA653">
        <v>415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 s="4">
        <v>0</v>
      </c>
      <c r="AI653">
        <v>0</v>
      </c>
      <c r="AJ653" s="4">
        <v>0</v>
      </c>
      <c r="AK653">
        <v>0</v>
      </c>
      <c r="AL653" s="4">
        <v>0</v>
      </c>
      <c r="AM653">
        <v>0</v>
      </c>
      <c r="AN653" s="4">
        <v>0</v>
      </c>
      <c r="AO653">
        <v>0</v>
      </c>
      <c r="AP653" s="4">
        <v>0</v>
      </c>
      <c r="AQ653">
        <v>0</v>
      </c>
      <c r="AR653" s="4">
        <v>0</v>
      </c>
      <c r="AS653">
        <v>0</v>
      </c>
      <c r="AT653" s="4">
        <v>0</v>
      </c>
      <c r="AU653" s="4">
        <v>0</v>
      </c>
      <c r="AV653" s="4">
        <v>0</v>
      </c>
      <c r="AW653">
        <v>1</v>
      </c>
      <c r="AX653" s="4">
        <f t="shared" si="10"/>
        <v>1</v>
      </c>
      <c r="AY653" s="4">
        <v>0</v>
      </c>
      <c r="AZ653" s="4">
        <v>0</v>
      </c>
    </row>
    <row r="654" spans="1:52" x14ac:dyDescent="0.25">
      <c r="A654" s="4">
        <v>2017</v>
      </c>
      <c r="B654" s="4" t="s">
        <v>294</v>
      </c>
      <c r="C654" t="s">
        <v>279</v>
      </c>
      <c r="D654" t="s">
        <v>261</v>
      </c>
      <c r="E654" t="s">
        <v>770</v>
      </c>
      <c r="F654" s="4">
        <v>1</v>
      </c>
      <c r="G654">
        <v>1</v>
      </c>
      <c r="H654">
        <v>9</v>
      </c>
      <c r="I654">
        <v>1</v>
      </c>
      <c r="J654">
        <v>10</v>
      </c>
      <c r="K654">
        <v>0</v>
      </c>
      <c r="L654">
        <v>0</v>
      </c>
      <c r="M654">
        <v>1</v>
      </c>
      <c r="N654">
        <v>2418</v>
      </c>
      <c r="O654">
        <v>1</v>
      </c>
      <c r="P654">
        <v>1</v>
      </c>
      <c r="Q654">
        <v>22</v>
      </c>
      <c r="R654">
        <v>1</v>
      </c>
      <c r="S654">
        <v>27</v>
      </c>
      <c r="T654">
        <v>1</v>
      </c>
      <c r="U654">
        <v>72</v>
      </c>
      <c r="V654">
        <v>1</v>
      </c>
      <c r="W654">
        <v>2</v>
      </c>
      <c r="X654">
        <v>0</v>
      </c>
      <c r="Y654">
        <v>0</v>
      </c>
      <c r="Z654">
        <v>1</v>
      </c>
      <c r="AA654">
        <v>526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 s="4">
        <v>0</v>
      </c>
      <c r="AI654">
        <v>0</v>
      </c>
      <c r="AJ654" s="4">
        <v>0</v>
      </c>
      <c r="AK654">
        <v>0</v>
      </c>
      <c r="AL654" s="4">
        <v>0</v>
      </c>
      <c r="AM654">
        <v>0</v>
      </c>
      <c r="AN654" s="4">
        <v>0</v>
      </c>
      <c r="AO654">
        <v>0</v>
      </c>
      <c r="AP654" s="4">
        <v>0</v>
      </c>
      <c r="AQ654">
        <v>0</v>
      </c>
      <c r="AR654" s="4">
        <v>0</v>
      </c>
      <c r="AS654">
        <v>0</v>
      </c>
      <c r="AT654" s="4">
        <v>0</v>
      </c>
      <c r="AU654" s="4">
        <v>0</v>
      </c>
      <c r="AV654" s="4">
        <v>0</v>
      </c>
      <c r="AW654">
        <v>1</v>
      </c>
      <c r="AX654" s="4">
        <f t="shared" si="10"/>
        <v>1</v>
      </c>
      <c r="AY654" s="4">
        <v>1</v>
      </c>
      <c r="AZ654" s="4">
        <v>37</v>
      </c>
    </row>
    <row r="655" spans="1:52" x14ac:dyDescent="0.25">
      <c r="A655" s="4">
        <v>2017</v>
      </c>
      <c r="B655" s="4" t="s">
        <v>294</v>
      </c>
      <c r="C655" t="s">
        <v>279</v>
      </c>
      <c r="D655" t="s">
        <v>228</v>
      </c>
      <c r="E655" t="s">
        <v>739</v>
      </c>
      <c r="F655" s="4">
        <v>1</v>
      </c>
      <c r="G655">
        <v>1</v>
      </c>
      <c r="H655">
        <v>1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13</v>
      </c>
      <c r="R655">
        <v>0</v>
      </c>
      <c r="S655">
        <v>0</v>
      </c>
      <c r="T655">
        <v>1</v>
      </c>
      <c r="U655">
        <v>121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 s="4">
        <v>0</v>
      </c>
      <c r="AI655">
        <v>0</v>
      </c>
      <c r="AJ655" s="4">
        <v>0</v>
      </c>
      <c r="AK655">
        <v>0</v>
      </c>
      <c r="AL655" s="4">
        <v>0</v>
      </c>
      <c r="AM655">
        <v>0</v>
      </c>
      <c r="AN655" s="4">
        <v>0</v>
      </c>
      <c r="AO655">
        <v>0</v>
      </c>
      <c r="AP655" s="4">
        <v>0</v>
      </c>
      <c r="AQ655">
        <v>0</v>
      </c>
      <c r="AR655" s="4">
        <v>0</v>
      </c>
      <c r="AS655">
        <v>0</v>
      </c>
      <c r="AT655" s="4">
        <v>0</v>
      </c>
      <c r="AU655" s="4">
        <v>0</v>
      </c>
      <c r="AV655" s="4">
        <v>0</v>
      </c>
      <c r="AW655">
        <v>1</v>
      </c>
      <c r="AX655" s="4">
        <f t="shared" si="10"/>
        <v>1</v>
      </c>
      <c r="AY655" s="4">
        <v>0</v>
      </c>
      <c r="AZ655" s="4">
        <v>0</v>
      </c>
    </row>
    <row r="656" spans="1:52" x14ac:dyDescent="0.25">
      <c r="A656" s="4">
        <v>2017</v>
      </c>
      <c r="B656" s="4" t="s">
        <v>294</v>
      </c>
      <c r="C656" t="s">
        <v>279</v>
      </c>
      <c r="D656" t="s">
        <v>324</v>
      </c>
      <c r="E656" t="s">
        <v>827</v>
      </c>
      <c r="F656" s="4">
        <v>1</v>
      </c>
      <c r="G656">
        <v>1</v>
      </c>
      <c r="H656">
        <v>10</v>
      </c>
      <c r="I656">
        <v>1</v>
      </c>
      <c r="J656">
        <v>10</v>
      </c>
      <c r="K656">
        <v>0</v>
      </c>
      <c r="L656">
        <v>0</v>
      </c>
      <c r="M656">
        <v>1</v>
      </c>
      <c r="N656">
        <v>2863</v>
      </c>
      <c r="O656">
        <v>1</v>
      </c>
      <c r="P656">
        <v>1</v>
      </c>
      <c r="Q656">
        <v>16</v>
      </c>
      <c r="R656">
        <v>0</v>
      </c>
      <c r="S656">
        <v>0</v>
      </c>
      <c r="T656">
        <v>1</v>
      </c>
      <c r="U656">
        <v>101</v>
      </c>
      <c r="V656">
        <v>1</v>
      </c>
      <c r="W656">
        <v>61</v>
      </c>
      <c r="X656">
        <v>0</v>
      </c>
      <c r="Y656">
        <v>0</v>
      </c>
      <c r="Z656">
        <v>1</v>
      </c>
      <c r="AA656">
        <v>267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 s="4">
        <v>0</v>
      </c>
      <c r="AI656">
        <v>0</v>
      </c>
      <c r="AJ656" s="4">
        <v>0</v>
      </c>
      <c r="AK656">
        <v>0</v>
      </c>
      <c r="AL656" s="4">
        <v>0</v>
      </c>
      <c r="AM656">
        <v>0</v>
      </c>
      <c r="AN656" s="4">
        <v>0</v>
      </c>
      <c r="AO656">
        <v>0</v>
      </c>
      <c r="AP656" s="4">
        <v>0</v>
      </c>
      <c r="AQ656">
        <v>0</v>
      </c>
      <c r="AR656" s="4">
        <v>0</v>
      </c>
      <c r="AS656">
        <v>0</v>
      </c>
      <c r="AT656" s="4">
        <v>0</v>
      </c>
      <c r="AU656" s="4">
        <v>0</v>
      </c>
      <c r="AV656" s="4">
        <v>0</v>
      </c>
      <c r="AW656">
        <v>1</v>
      </c>
      <c r="AX656" s="4">
        <f t="shared" si="10"/>
        <v>1</v>
      </c>
      <c r="AY656" s="4">
        <v>0</v>
      </c>
      <c r="AZ656" s="4">
        <v>0</v>
      </c>
    </row>
    <row r="657" spans="1:52" x14ac:dyDescent="0.25">
      <c r="A657" s="4">
        <v>2017</v>
      </c>
      <c r="B657" s="4" t="s">
        <v>294</v>
      </c>
      <c r="C657" t="s">
        <v>279</v>
      </c>
      <c r="D657" t="s">
        <v>193</v>
      </c>
      <c r="E657" t="s">
        <v>706</v>
      </c>
      <c r="F657" s="4">
        <v>1</v>
      </c>
      <c r="G657">
        <v>1</v>
      </c>
      <c r="H657">
        <v>3</v>
      </c>
      <c r="I657">
        <v>1</v>
      </c>
      <c r="J657">
        <v>4</v>
      </c>
      <c r="K657">
        <v>0</v>
      </c>
      <c r="L657">
        <v>0</v>
      </c>
      <c r="M657">
        <v>1</v>
      </c>
      <c r="N657">
        <v>5848</v>
      </c>
      <c r="O657">
        <v>1</v>
      </c>
      <c r="P657">
        <v>1</v>
      </c>
      <c r="Q657">
        <v>10</v>
      </c>
      <c r="R657">
        <v>0</v>
      </c>
      <c r="S657">
        <v>0</v>
      </c>
      <c r="T657">
        <v>1</v>
      </c>
      <c r="U657">
        <v>86</v>
      </c>
      <c r="V657">
        <v>1</v>
      </c>
      <c r="W657">
        <v>2</v>
      </c>
      <c r="X657">
        <v>0</v>
      </c>
      <c r="Y657">
        <v>0</v>
      </c>
      <c r="Z657">
        <v>1</v>
      </c>
      <c r="AA657">
        <v>213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 s="4">
        <v>0</v>
      </c>
      <c r="AI657">
        <v>0</v>
      </c>
      <c r="AJ657" s="4">
        <v>0</v>
      </c>
      <c r="AK657">
        <v>0</v>
      </c>
      <c r="AL657" s="4">
        <v>0</v>
      </c>
      <c r="AM657">
        <v>0</v>
      </c>
      <c r="AN657" s="4">
        <v>0</v>
      </c>
      <c r="AO657">
        <v>0</v>
      </c>
      <c r="AP657" s="4">
        <v>0</v>
      </c>
      <c r="AQ657">
        <v>0</v>
      </c>
      <c r="AR657" s="4">
        <v>0</v>
      </c>
      <c r="AS657">
        <v>0</v>
      </c>
      <c r="AT657" s="4">
        <v>0</v>
      </c>
      <c r="AU657" s="4">
        <v>0</v>
      </c>
      <c r="AV657" s="4">
        <v>0</v>
      </c>
      <c r="AW657">
        <v>1</v>
      </c>
      <c r="AX657" s="4">
        <f t="shared" si="10"/>
        <v>1</v>
      </c>
      <c r="AY657" s="4">
        <v>0</v>
      </c>
      <c r="AZ657" s="4">
        <v>0</v>
      </c>
    </row>
    <row r="658" spans="1:52" x14ac:dyDescent="0.25">
      <c r="A658" s="4">
        <v>2017</v>
      </c>
      <c r="B658" s="4" t="s">
        <v>294</v>
      </c>
      <c r="C658" t="s">
        <v>279</v>
      </c>
      <c r="D658" t="s">
        <v>244</v>
      </c>
      <c r="E658" t="s">
        <v>754</v>
      </c>
      <c r="F658" s="4">
        <v>1</v>
      </c>
      <c r="G658">
        <v>1</v>
      </c>
      <c r="H658">
        <v>3</v>
      </c>
      <c r="I658">
        <v>1</v>
      </c>
      <c r="J658">
        <v>14</v>
      </c>
      <c r="K658">
        <v>0</v>
      </c>
      <c r="L658">
        <v>0</v>
      </c>
      <c r="M658">
        <v>1</v>
      </c>
      <c r="N658">
        <v>33</v>
      </c>
      <c r="O658">
        <v>1</v>
      </c>
      <c r="P658">
        <v>1</v>
      </c>
      <c r="Q658">
        <v>34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72</v>
      </c>
      <c r="Z658">
        <v>0</v>
      </c>
      <c r="AA658">
        <v>0</v>
      </c>
      <c r="AB658">
        <v>1</v>
      </c>
      <c r="AC658">
        <v>91</v>
      </c>
      <c r="AD658">
        <v>1</v>
      </c>
      <c r="AE658">
        <v>1</v>
      </c>
      <c r="AF658">
        <v>91</v>
      </c>
      <c r="AG658">
        <v>1</v>
      </c>
      <c r="AH658" s="4">
        <v>0</v>
      </c>
      <c r="AI658">
        <v>0</v>
      </c>
      <c r="AJ658" s="4">
        <v>0</v>
      </c>
      <c r="AK658">
        <v>0</v>
      </c>
      <c r="AL658" s="4">
        <v>0</v>
      </c>
      <c r="AM658">
        <v>0</v>
      </c>
      <c r="AN658" s="4">
        <v>0</v>
      </c>
      <c r="AO658">
        <v>0</v>
      </c>
      <c r="AP658" s="4">
        <v>0</v>
      </c>
      <c r="AQ658">
        <v>0</v>
      </c>
      <c r="AR658" s="4">
        <v>0</v>
      </c>
      <c r="AS658">
        <v>0</v>
      </c>
      <c r="AT658" s="4">
        <v>0</v>
      </c>
      <c r="AU658" s="4">
        <v>0</v>
      </c>
      <c r="AV658" s="4">
        <v>0</v>
      </c>
      <c r="AW658">
        <v>1</v>
      </c>
      <c r="AX658" s="4">
        <f t="shared" si="10"/>
        <v>1</v>
      </c>
      <c r="AY658" s="4">
        <v>0</v>
      </c>
      <c r="AZ658" s="4">
        <v>0</v>
      </c>
    </row>
    <row r="659" spans="1:52" x14ac:dyDescent="0.25">
      <c r="A659" s="4">
        <v>2017</v>
      </c>
      <c r="B659" s="4" t="s">
        <v>294</v>
      </c>
      <c r="C659" t="s">
        <v>279</v>
      </c>
      <c r="D659" t="s">
        <v>254</v>
      </c>
      <c r="E659" t="s">
        <v>604</v>
      </c>
      <c r="F659" s="4">
        <v>1</v>
      </c>
      <c r="G659">
        <v>1</v>
      </c>
      <c r="H659">
        <v>2</v>
      </c>
      <c r="I659">
        <v>1</v>
      </c>
      <c r="J659">
        <v>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32</v>
      </c>
      <c r="R659">
        <v>0</v>
      </c>
      <c r="S659">
        <v>0</v>
      </c>
      <c r="T659">
        <v>1</v>
      </c>
      <c r="U659">
        <v>169</v>
      </c>
      <c r="V659">
        <v>1</v>
      </c>
      <c r="W659">
        <v>10</v>
      </c>
      <c r="X659">
        <v>0</v>
      </c>
      <c r="Y659">
        <v>0</v>
      </c>
      <c r="Z659">
        <v>1</v>
      </c>
      <c r="AA659">
        <v>934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 s="4">
        <v>0</v>
      </c>
      <c r="AI659">
        <v>0</v>
      </c>
      <c r="AJ659" s="4">
        <v>0</v>
      </c>
      <c r="AK659">
        <v>0</v>
      </c>
      <c r="AL659" s="4">
        <v>0</v>
      </c>
      <c r="AM659">
        <v>0</v>
      </c>
      <c r="AN659" s="4">
        <v>0</v>
      </c>
      <c r="AO659">
        <v>0</v>
      </c>
      <c r="AP659" s="4">
        <v>0</v>
      </c>
      <c r="AQ659">
        <v>0</v>
      </c>
      <c r="AR659" s="4">
        <v>0</v>
      </c>
      <c r="AS659">
        <v>0</v>
      </c>
      <c r="AT659" s="4">
        <v>0</v>
      </c>
      <c r="AU659" s="4">
        <v>0</v>
      </c>
      <c r="AV659" s="4">
        <v>0</v>
      </c>
      <c r="AW659">
        <v>1</v>
      </c>
      <c r="AX659" s="4">
        <f t="shared" si="10"/>
        <v>1</v>
      </c>
      <c r="AY659" s="4">
        <v>0</v>
      </c>
      <c r="AZ659" s="4">
        <v>0</v>
      </c>
    </row>
    <row r="660" spans="1:52" x14ac:dyDescent="0.25">
      <c r="A660" s="4">
        <v>2017</v>
      </c>
      <c r="B660" s="4" t="s">
        <v>294</v>
      </c>
      <c r="C660" t="s">
        <v>279</v>
      </c>
      <c r="D660" t="s">
        <v>180</v>
      </c>
      <c r="E660" t="s">
        <v>693</v>
      </c>
      <c r="F660" s="4">
        <v>1</v>
      </c>
      <c r="G660">
        <v>0</v>
      </c>
      <c r="H660">
        <v>0</v>
      </c>
      <c r="I660">
        <v>1</v>
      </c>
      <c r="J660">
        <v>22</v>
      </c>
      <c r="K660">
        <v>0</v>
      </c>
      <c r="L660">
        <v>0</v>
      </c>
      <c r="M660">
        <v>1</v>
      </c>
      <c r="N660">
        <v>5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2</v>
      </c>
      <c r="Z660">
        <v>0</v>
      </c>
      <c r="AA660">
        <v>0</v>
      </c>
      <c r="AB660">
        <v>1</v>
      </c>
      <c r="AC660">
        <v>34</v>
      </c>
      <c r="AD660">
        <v>1</v>
      </c>
      <c r="AE660">
        <v>1</v>
      </c>
      <c r="AF660">
        <v>34</v>
      </c>
      <c r="AG660">
        <v>1</v>
      </c>
      <c r="AH660" s="4">
        <v>0</v>
      </c>
      <c r="AI660">
        <v>0</v>
      </c>
      <c r="AJ660" s="4">
        <v>0</v>
      </c>
      <c r="AK660">
        <v>0</v>
      </c>
      <c r="AL660" s="4">
        <v>0</v>
      </c>
      <c r="AM660">
        <v>0</v>
      </c>
      <c r="AN660" s="4">
        <v>0</v>
      </c>
      <c r="AO660">
        <v>0</v>
      </c>
      <c r="AP660" s="4">
        <v>0</v>
      </c>
      <c r="AQ660">
        <v>0</v>
      </c>
      <c r="AR660" s="4">
        <v>0</v>
      </c>
      <c r="AS660">
        <v>0</v>
      </c>
      <c r="AT660" s="4">
        <v>0</v>
      </c>
      <c r="AU660" s="4">
        <v>0</v>
      </c>
      <c r="AV660" s="4">
        <v>0</v>
      </c>
      <c r="AW660">
        <v>1</v>
      </c>
      <c r="AX660" s="4">
        <f t="shared" si="10"/>
        <v>1</v>
      </c>
      <c r="AY660" s="4">
        <v>0</v>
      </c>
      <c r="AZ660" s="4">
        <v>0</v>
      </c>
    </row>
    <row r="661" spans="1:52" x14ac:dyDescent="0.25">
      <c r="A661" s="4">
        <v>2017</v>
      </c>
      <c r="B661" s="4" t="s">
        <v>294</v>
      </c>
      <c r="C661" t="s">
        <v>279</v>
      </c>
      <c r="D661" t="s">
        <v>256</v>
      </c>
      <c r="E661" t="s">
        <v>765</v>
      </c>
      <c r="F661" s="4">
        <v>1</v>
      </c>
      <c r="G661">
        <v>1</v>
      </c>
      <c r="H661">
        <v>8</v>
      </c>
      <c r="I661">
        <v>1</v>
      </c>
      <c r="J661">
        <v>10</v>
      </c>
      <c r="K661">
        <v>0</v>
      </c>
      <c r="L661">
        <v>0</v>
      </c>
      <c r="M661">
        <v>1</v>
      </c>
      <c r="N661">
        <v>827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386</v>
      </c>
      <c r="AD661">
        <v>1</v>
      </c>
      <c r="AE661">
        <v>0</v>
      </c>
      <c r="AF661">
        <v>0</v>
      </c>
      <c r="AG661">
        <v>0</v>
      </c>
      <c r="AH661" s="4">
        <v>0</v>
      </c>
      <c r="AI661">
        <v>0</v>
      </c>
      <c r="AJ661" s="4">
        <v>0</v>
      </c>
      <c r="AK661">
        <v>0</v>
      </c>
      <c r="AL661" s="4">
        <v>1</v>
      </c>
      <c r="AM661">
        <v>1</v>
      </c>
      <c r="AN661" s="4">
        <v>0</v>
      </c>
      <c r="AO661">
        <v>0</v>
      </c>
      <c r="AP661" s="4">
        <v>0</v>
      </c>
      <c r="AQ661">
        <v>0</v>
      </c>
      <c r="AR661" s="4">
        <v>0</v>
      </c>
      <c r="AS661">
        <v>0</v>
      </c>
      <c r="AT661" s="4">
        <v>0</v>
      </c>
      <c r="AU661" s="4">
        <v>0</v>
      </c>
      <c r="AV661" s="4">
        <v>0</v>
      </c>
      <c r="AW661">
        <v>1</v>
      </c>
      <c r="AX661" s="4">
        <f t="shared" si="10"/>
        <v>1</v>
      </c>
      <c r="AY661" s="4">
        <v>0</v>
      </c>
      <c r="AZ661" s="4">
        <v>0</v>
      </c>
    </row>
    <row r="662" spans="1:52" x14ac:dyDescent="0.25">
      <c r="A662" s="4">
        <v>2017</v>
      </c>
      <c r="B662" s="4" t="s">
        <v>294</v>
      </c>
      <c r="C662" t="s">
        <v>282</v>
      </c>
      <c r="D662" t="s">
        <v>199</v>
      </c>
      <c r="E662" t="s">
        <v>711</v>
      </c>
      <c r="F662" s="4">
        <v>248</v>
      </c>
      <c r="G662">
        <v>167</v>
      </c>
      <c r="H662">
        <v>24</v>
      </c>
      <c r="I662">
        <v>243</v>
      </c>
      <c r="J662">
        <v>24.580246913580247</v>
      </c>
      <c r="K662">
        <v>16</v>
      </c>
      <c r="L662">
        <v>6.584362139917696E-2</v>
      </c>
      <c r="M662">
        <v>57</v>
      </c>
      <c r="N662">
        <v>1319</v>
      </c>
      <c r="O662">
        <v>0.22983870967741934</v>
      </c>
      <c r="P662">
        <v>174</v>
      </c>
      <c r="Q662">
        <v>54</v>
      </c>
      <c r="R662">
        <v>97</v>
      </c>
      <c r="S662">
        <v>81</v>
      </c>
      <c r="T662">
        <v>11</v>
      </c>
      <c r="U662">
        <v>133.81818181818181</v>
      </c>
      <c r="V662">
        <v>11</v>
      </c>
      <c r="W662">
        <v>28</v>
      </c>
      <c r="X662">
        <v>211</v>
      </c>
      <c r="Y662">
        <v>155.15639810426541</v>
      </c>
      <c r="Z662">
        <v>11</v>
      </c>
      <c r="AA662">
        <v>466</v>
      </c>
      <c r="AB662">
        <v>236</v>
      </c>
      <c r="AC662">
        <v>192</v>
      </c>
      <c r="AD662">
        <v>0.95161290322580649</v>
      </c>
      <c r="AE662">
        <v>36</v>
      </c>
      <c r="AF662">
        <v>154</v>
      </c>
      <c r="AG662">
        <v>0.14516129032258066</v>
      </c>
      <c r="AH662" s="4">
        <v>6</v>
      </c>
      <c r="AI662">
        <v>0.54545454545454541</v>
      </c>
      <c r="AJ662" s="4">
        <v>1</v>
      </c>
      <c r="AK662">
        <v>9.0909090909090912E-2</v>
      </c>
      <c r="AL662" s="4">
        <v>45</v>
      </c>
      <c r="AM662">
        <v>0.19067796610169491</v>
      </c>
      <c r="AN662" s="4">
        <v>9</v>
      </c>
      <c r="AO662">
        <v>3.8135593220338986E-2</v>
      </c>
      <c r="AP662" s="4">
        <v>1</v>
      </c>
      <c r="AQ662">
        <v>4.0322580645161289E-3</v>
      </c>
      <c r="AR662" s="4">
        <v>0</v>
      </c>
      <c r="AS662">
        <v>0</v>
      </c>
      <c r="AT662" s="4">
        <v>18</v>
      </c>
      <c r="AU662" s="4">
        <v>1</v>
      </c>
      <c r="AV662" s="4">
        <v>10</v>
      </c>
      <c r="AW662">
        <v>2.6382978723404253</v>
      </c>
      <c r="AX662" s="4">
        <f t="shared" si="10"/>
        <v>94</v>
      </c>
      <c r="AY662" s="4">
        <v>0</v>
      </c>
      <c r="AZ662" s="4">
        <v>0</v>
      </c>
    </row>
    <row r="663" spans="1:52" x14ac:dyDescent="0.25">
      <c r="A663" s="4">
        <v>2017</v>
      </c>
      <c r="B663" s="4" t="s">
        <v>294</v>
      </c>
      <c r="C663" t="s">
        <v>282</v>
      </c>
      <c r="D663" t="s">
        <v>222</v>
      </c>
      <c r="E663" t="s">
        <v>733</v>
      </c>
      <c r="F663" s="4">
        <v>214</v>
      </c>
      <c r="G663">
        <v>184</v>
      </c>
      <c r="H663">
        <v>7</v>
      </c>
      <c r="I663">
        <v>213</v>
      </c>
      <c r="J663">
        <v>11.924882629107982</v>
      </c>
      <c r="K663">
        <v>12</v>
      </c>
      <c r="L663">
        <v>5.6338028169014086E-2</v>
      </c>
      <c r="M663">
        <v>207</v>
      </c>
      <c r="N663">
        <v>379</v>
      </c>
      <c r="O663">
        <v>0.96728971962616828</v>
      </c>
      <c r="P663">
        <v>137</v>
      </c>
      <c r="Q663">
        <v>27</v>
      </c>
      <c r="R663">
        <v>61</v>
      </c>
      <c r="S663">
        <v>46</v>
      </c>
      <c r="T663">
        <v>8</v>
      </c>
      <c r="U663">
        <v>170.125</v>
      </c>
      <c r="V663">
        <v>7</v>
      </c>
      <c r="W663">
        <v>51</v>
      </c>
      <c r="X663">
        <v>196</v>
      </c>
      <c r="Y663">
        <v>90.265306122448976</v>
      </c>
      <c r="Z663">
        <v>8</v>
      </c>
      <c r="AA663">
        <v>404</v>
      </c>
      <c r="AB663">
        <v>205</v>
      </c>
      <c r="AC663">
        <v>118</v>
      </c>
      <c r="AD663">
        <v>0.95794392523364491</v>
      </c>
      <c r="AE663">
        <v>42</v>
      </c>
      <c r="AF663">
        <v>78</v>
      </c>
      <c r="AG663">
        <v>0.19626168224299065</v>
      </c>
      <c r="AH663" s="4">
        <v>2</v>
      </c>
      <c r="AI663">
        <v>0.25</v>
      </c>
      <c r="AJ663" s="4">
        <v>0</v>
      </c>
      <c r="AK663">
        <v>0</v>
      </c>
      <c r="AL663" s="4">
        <v>31</v>
      </c>
      <c r="AM663">
        <v>0.15121951219512195</v>
      </c>
      <c r="AN663" s="4">
        <v>5</v>
      </c>
      <c r="AO663">
        <v>2.4390243902439025E-2</v>
      </c>
      <c r="AP663" s="4">
        <v>1</v>
      </c>
      <c r="AQ663">
        <v>4.6728971962616819E-3</v>
      </c>
      <c r="AR663" s="4">
        <v>0</v>
      </c>
      <c r="AS663">
        <v>0</v>
      </c>
      <c r="AT663" s="4">
        <v>6</v>
      </c>
      <c r="AU663" s="4">
        <v>0</v>
      </c>
      <c r="AV663" s="4">
        <v>4</v>
      </c>
      <c r="AW663">
        <v>2.8918918918918921</v>
      </c>
      <c r="AX663" s="4">
        <f t="shared" si="10"/>
        <v>74</v>
      </c>
      <c r="AY663" s="4">
        <v>0</v>
      </c>
      <c r="AZ663" s="4">
        <v>0</v>
      </c>
    </row>
    <row r="664" spans="1:52" x14ac:dyDescent="0.25">
      <c r="A664" s="4">
        <v>2017</v>
      </c>
      <c r="B664" s="4" t="s">
        <v>294</v>
      </c>
      <c r="C664" t="s">
        <v>282</v>
      </c>
      <c r="D664" t="s">
        <v>227</v>
      </c>
      <c r="E664" t="s">
        <v>738</v>
      </c>
      <c r="F664" s="4">
        <v>208</v>
      </c>
      <c r="G664">
        <v>125</v>
      </c>
      <c r="H664">
        <v>7</v>
      </c>
      <c r="I664">
        <v>208</v>
      </c>
      <c r="J664">
        <v>9.6634615384615383</v>
      </c>
      <c r="K664">
        <v>4</v>
      </c>
      <c r="L664">
        <v>1.9230769230769232E-2</v>
      </c>
      <c r="M664">
        <v>197</v>
      </c>
      <c r="N664">
        <v>166</v>
      </c>
      <c r="O664">
        <v>0.94711538461538458</v>
      </c>
      <c r="P664">
        <v>137</v>
      </c>
      <c r="Q664">
        <v>31</v>
      </c>
      <c r="R664">
        <v>27</v>
      </c>
      <c r="S664">
        <v>71</v>
      </c>
      <c r="T664">
        <v>19</v>
      </c>
      <c r="U664">
        <v>146.94736842105263</v>
      </c>
      <c r="V664">
        <v>17</v>
      </c>
      <c r="W664">
        <v>57.470588235294116</v>
      </c>
      <c r="X664">
        <v>181</v>
      </c>
      <c r="Y664">
        <v>102.87845303867404</v>
      </c>
      <c r="Z664">
        <v>19</v>
      </c>
      <c r="AA664">
        <v>398</v>
      </c>
      <c r="AB664">
        <v>188</v>
      </c>
      <c r="AC664">
        <v>135</v>
      </c>
      <c r="AD664">
        <v>0.90384615384615385</v>
      </c>
      <c r="AE664">
        <v>40</v>
      </c>
      <c r="AF664">
        <v>93</v>
      </c>
      <c r="AG664">
        <v>0.19230769230769232</v>
      </c>
      <c r="AH664" s="4">
        <v>8</v>
      </c>
      <c r="AI664">
        <v>0.42105263157894735</v>
      </c>
      <c r="AJ664" s="4">
        <v>1</v>
      </c>
      <c r="AK664">
        <v>5.2631578947368418E-2</v>
      </c>
      <c r="AL664" s="4">
        <v>35</v>
      </c>
      <c r="AM664">
        <v>0.18617021276595744</v>
      </c>
      <c r="AN664" s="4">
        <v>13</v>
      </c>
      <c r="AO664">
        <v>6.9148936170212769E-2</v>
      </c>
      <c r="AP664" s="4">
        <v>1</v>
      </c>
      <c r="AQ664">
        <v>4.807692307692308E-3</v>
      </c>
      <c r="AR664" s="4">
        <v>0</v>
      </c>
      <c r="AS664">
        <v>0</v>
      </c>
      <c r="AT664" s="4">
        <v>4</v>
      </c>
      <c r="AU664" s="4">
        <v>1</v>
      </c>
      <c r="AV664" s="4">
        <v>10</v>
      </c>
      <c r="AW664">
        <v>2.5365853658536586</v>
      </c>
      <c r="AX664" s="4">
        <f t="shared" si="10"/>
        <v>82</v>
      </c>
      <c r="AY664" s="4">
        <v>0</v>
      </c>
      <c r="AZ664" s="4">
        <v>0</v>
      </c>
    </row>
    <row r="665" spans="1:52" x14ac:dyDescent="0.25">
      <c r="A665" s="4">
        <v>2017</v>
      </c>
      <c r="B665" s="4" t="s">
        <v>294</v>
      </c>
      <c r="C665" t="s">
        <v>282</v>
      </c>
      <c r="D665" t="s">
        <v>202</v>
      </c>
      <c r="E665" t="s">
        <v>714</v>
      </c>
      <c r="F665" s="4">
        <v>204</v>
      </c>
      <c r="G665">
        <v>43</v>
      </c>
      <c r="H665">
        <v>10</v>
      </c>
      <c r="I665">
        <v>203</v>
      </c>
      <c r="J665">
        <v>3.2610837438423643</v>
      </c>
      <c r="K665">
        <v>6</v>
      </c>
      <c r="L665">
        <v>2.9556650246305417E-2</v>
      </c>
      <c r="M665">
        <v>190</v>
      </c>
      <c r="N665">
        <v>592</v>
      </c>
      <c r="O665">
        <v>0.93137254901960786</v>
      </c>
      <c r="P665">
        <v>104</v>
      </c>
      <c r="Q665">
        <v>40</v>
      </c>
      <c r="R665">
        <v>25</v>
      </c>
      <c r="S665">
        <v>61</v>
      </c>
      <c r="T665">
        <v>6</v>
      </c>
      <c r="U665">
        <v>159.5</v>
      </c>
      <c r="V665">
        <v>6</v>
      </c>
      <c r="W665">
        <v>397.5</v>
      </c>
      <c r="X665">
        <v>189</v>
      </c>
      <c r="Y665">
        <v>91.539682539682545</v>
      </c>
      <c r="Z665">
        <v>6</v>
      </c>
      <c r="AA665">
        <v>296</v>
      </c>
      <c r="AB665">
        <v>197</v>
      </c>
      <c r="AC665">
        <v>118</v>
      </c>
      <c r="AD665">
        <v>0.96568627450980393</v>
      </c>
      <c r="AE665">
        <v>27</v>
      </c>
      <c r="AF665">
        <v>85</v>
      </c>
      <c r="AG665">
        <v>0.13235294117647059</v>
      </c>
      <c r="AH665" s="4">
        <v>2</v>
      </c>
      <c r="AI665">
        <v>0.33333333333333331</v>
      </c>
      <c r="AJ665" s="4">
        <v>1</v>
      </c>
      <c r="AK665">
        <v>0.16666666666666666</v>
      </c>
      <c r="AL665" s="4">
        <v>36</v>
      </c>
      <c r="AM665">
        <v>0.18274111675126903</v>
      </c>
      <c r="AN665" s="4">
        <v>4</v>
      </c>
      <c r="AO665">
        <v>2.030456852791878E-2</v>
      </c>
      <c r="AP665" s="4">
        <v>2</v>
      </c>
      <c r="AQ665">
        <v>9.8039215686274508E-3</v>
      </c>
      <c r="AR665" s="4">
        <v>0</v>
      </c>
      <c r="AS665">
        <v>0</v>
      </c>
      <c r="AT665" s="4">
        <v>0</v>
      </c>
      <c r="AU665" s="4">
        <v>1</v>
      </c>
      <c r="AV665" s="4">
        <v>3</v>
      </c>
      <c r="AW665">
        <v>3.6428571428571428</v>
      </c>
      <c r="AX665" s="4">
        <f t="shared" si="10"/>
        <v>56</v>
      </c>
      <c r="AY665" s="4">
        <v>0</v>
      </c>
      <c r="AZ665" s="4">
        <v>0</v>
      </c>
    </row>
    <row r="666" spans="1:52" x14ac:dyDescent="0.25">
      <c r="A666" s="4">
        <v>2017</v>
      </c>
      <c r="B666" s="4" t="s">
        <v>294</v>
      </c>
      <c r="C666" t="s">
        <v>282</v>
      </c>
      <c r="D666" t="s">
        <v>207</v>
      </c>
      <c r="E666" t="s">
        <v>719</v>
      </c>
      <c r="F666" s="4">
        <v>163</v>
      </c>
      <c r="G666">
        <v>106</v>
      </c>
      <c r="H666">
        <v>14</v>
      </c>
      <c r="I666">
        <v>163</v>
      </c>
      <c r="J666">
        <v>13.036809815950921</v>
      </c>
      <c r="K666">
        <v>2</v>
      </c>
      <c r="L666">
        <v>1.2269938650306749E-2</v>
      </c>
      <c r="M666">
        <v>104</v>
      </c>
      <c r="N666">
        <v>5971</v>
      </c>
      <c r="O666">
        <v>0.6380368098159509</v>
      </c>
      <c r="P666">
        <v>105</v>
      </c>
      <c r="Q666">
        <v>38</v>
      </c>
      <c r="R666">
        <v>42</v>
      </c>
      <c r="S666">
        <v>82</v>
      </c>
      <c r="T666">
        <v>7</v>
      </c>
      <c r="U666">
        <v>258.85714285714283</v>
      </c>
      <c r="V666">
        <v>6</v>
      </c>
      <c r="W666">
        <v>50.166666666666664</v>
      </c>
      <c r="X666">
        <v>142</v>
      </c>
      <c r="Y666">
        <v>162.33098591549296</v>
      </c>
      <c r="Z666">
        <v>7</v>
      </c>
      <c r="AA666">
        <v>683</v>
      </c>
      <c r="AB666">
        <v>156</v>
      </c>
      <c r="AC666">
        <v>185</v>
      </c>
      <c r="AD666">
        <v>0.95705521472392641</v>
      </c>
      <c r="AE666">
        <v>12</v>
      </c>
      <c r="AF666">
        <v>105</v>
      </c>
      <c r="AG666">
        <v>7.3619631901840496E-2</v>
      </c>
      <c r="AH666" s="4">
        <v>6</v>
      </c>
      <c r="AI666">
        <v>0.8571428571428571</v>
      </c>
      <c r="AJ666" s="4">
        <v>0</v>
      </c>
      <c r="AK666">
        <v>0</v>
      </c>
      <c r="AL666" s="4">
        <v>21</v>
      </c>
      <c r="AM666">
        <v>0.13461538461538461</v>
      </c>
      <c r="AN666" s="4">
        <v>5</v>
      </c>
      <c r="AO666">
        <v>3.2051282051282048E-2</v>
      </c>
      <c r="AP666" s="4">
        <v>0</v>
      </c>
      <c r="AQ666">
        <v>0</v>
      </c>
      <c r="AR666" s="4">
        <v>0</v>
      </c>
      <c r="AS666">
        <v>0</v>
      </c>
      <c r="AT666" s="4">
        <v>15</v>
      </c>
      <c r="AU666" s="4">
        <v>1</v>
      </c>
      <c r="AV666" s="4">
        <v>2</v>
      </c>
      <c r="AW666">
        <v>3.3265306122448979</v>
      </c>
      <c r="AX666" s="4">
        <f t="shared" si="10"/>
        <v>49</v>
      </c>
      <c r="AY666" s="4">
        <v>2</v>
      </c>
      <c r="AZ666" s="4">
        <v>206</v>
      </c>
    </row>
    <row r="667" spans="1:52" x14ac:dyDescent="0.25">
      <c r="A667" s="4">
        <v>2017</v>
      </c>
      <c r="B667" s="4" t="s">
        <v>294</v>
      </c>
      <c r="C667" t="s">
        <v>282</v>
      </c>
      <c r="D667" t="s">
        <v>200</v>
      </c>
      <c r="E667" t="s">
        <v>712</v>
      </c>
      <c r="F667" s="4">
        <v>136</v>
      </c>
      <c r="G667">
        <v>110</v>
      </c>
      <c r="H667">
        <v>3</v>
      </c>
      <c r="I667">
        <v>135</v>
      </c>
      <c r="J667">
        <v>8.0518518518518523</v>
      </c>
      <c r="K667">
        <v>0</v>
      </c>
      <c r="L667">
        <v>0</v>
      </c>
      <c r="M667">
        <v>81</v>
      </c>
      <c r="N667">
        <v>3321</v>
      </c>
      <c r="O667">
        <v>0.59558823529411764</v>
      </c>
      <c r="P667">
        <v>73</v>
      </c>
      <c r="Q667">
        <v>29</v>
      </c>
      <c r="R667">
        <v>26</v>
      </c>
      <c r="S667">
        <v>30</v>
      </c>
      <c r="T667">
        <v>5</v>
      </c>
      <c r="U667">
        <v>247.8</v>
      </c>
      <c r="V667">
        <v>5</v>
      </c>
      <c r="W667">
        <v>21.6</v>
      </c>
      <c r="X667">
        <v>120</v>
      </c>
      <c r="Y667">
        <v>80.99166666666666</v>
      </c>
      <c r="Z667">
        <v>5</v>
      </c>
      <c r="AA667">
        <v>554</v>
      </c>
      <c r="AB667">
        <v>131</v>
      </c>
      <c r="AC667">
        <v>109</v>
      </c>
      <c r="AD667">
        <v>0.96323529411764708</v>
      </c>
      <c r="AE667">
        <v>24</v>
      </c>
      <c r="AF667">
        <v>77</v>
      </c>
      <c r="AG667">
        <v>0.17647058823529413</v>
      </c>
      <c r="AH667" s="4">
        <v>2</v>
      </c>
      <c r="AI667">
        <v>0.4</v>
      </c>
      <c r="AJ667" s="4">
        <v>0</v>
      </c>
      <c r="AK667">
        <v>0</v>
      </c>
      <c r="AL667" s="4">
        <v>18</v>
      </c>
      <c r="AM667">
        <v>0.13740458015267176</v>
      </c>
      <c r="AN667" s="4">
        <v>1</v>
      </c>
      <c r="AO667">
        <v>7.6335877862595417E-3</v>
      </c>
      <c r="AP667" s="4">
        <v>0</v>
      </c>
      <c r="AQ667">
        <v>0</v>
      </c>
      <c r="AR667" s="4">
        <v>0</v>
      </c>
      <c r="AS667">
        <v>0</v>
      </c>
      <c r="AT667" s="4">
        <v>2</v>
      </c>
      <c r="AU667" s="4">
        <v>1</v>
      </c>
      <c r="AV667" s="4">
        <v>1</v>
      </c>
      <c r="AW667">
        <v>3.0222222222222221</v>
      </c>
      <c r="AX667" s="4">
        <f t="shared" si="10"/>
        <v>45</v>
      </c>
      <c r="AY667" s="4">
        <v>0</v>
      </c>
      <c r="AZ667" s="4">
        <v>0</v>
      </c>
    </row>
    <row r="668" spans="1:52" x14ac:dyDescent="0.25">
      <c r="A668" s="4">
        <v>2017</v>
      </c>
      <c r="B668" s="4" t="s">
        <v>294</v>
      </c>
      <c r="C668" t="s">
        <v>282</v>
      </c>
      <c r="D668" t="s">
        <v>234</v>
      </c>
      <c r="E668" t="s">
        <v>745</v>
      </c>
      <c r="F668" s="4">
        <v>130</v>
      </c>
      <c r="G668">
        <v>95</v>
      </c>
      <c r="H668">
        <v>5</v>
      </c>
      <c r="I668">
        <v>129</v>
      </c>
      <c r="J668">
        <v>7.3100775193798446</v>
      </c>
      <c r="K668">
        <v>2</v>
      </c>
      <c r="L668">
        <v>1.5503875968992248E-2</v>
      </c>
      <c r="M668">
        <v>125</v>
      </c>
      <c r="N668">
        <v>393</v>
      </c>
      <c r="O668">
        <v>0.96153846153846156</v>
      </c>
      <c r="P668">
        <v>104</v>
      </c>
      <c r="Q668">
        <v>26</v>
      </c>
      <c r="R668">
        <v>42</v>
      </c>
      <c r="S668">
        <v>47</v>
      </c>
      <c r="T668">
        <v>8</v>
      </c>
      <c r="U668">
        <v>125.625</v>
      </c>
      <c r="V668">
        <v>8</v>
      </c>
      <c r="W668">
        <v>118</v>
      </c>
      <c r="X668">
        <v>120</v>
      </c>
      <c r="Y668">
        <v>101.51666666666667</v>
      </c>
      <c r="Z668">
        <v>8</v>
      </c>
      <c r="AA668">
        <v>240</v>
      </c>
      <c r="AB668">
        <v>121</v>
      </c>
      <c r="AC668">
        <v>126</v>
      </c>
      <c r="AD668">
        <v>0.93076923076923079</v>
      </c>
      <c r="AE668">
        <v>36</v>
      </c>
      <c r="AF668">
        <v>99</v>
      </c>
      <c r="AG668">
        <v>0.27692307692307694</v>
      </c>
      <c r="AH668" s="4">
        <v>2</v>
      </c>
      <c r="AI668">
        <v>0.25</v>
      </c>
      <c r="AJ668" s="4">
        <v>1</v>
      </c>
      <c r="AK668">
        <v>0.125</v>
      </c>
      <c r="AL668" s="4">
        <v>19</v>
      </c>
      <c r="AM668">
        <v>0.15702479338842976</v>
      </c>
      <c r="AN668" s="4">
        <v>11</v>
      </c>
      <c r="AO668">
        <v>9.0909090909090912E-2</v>
      </c>
      <c r="AP668" s="4">
        <v>1</v>
      </c>
      <c r="AQ668">
        <v>7.6923076923076927E-3</v>
      </c>
      <c r="AR668" s="4">
        <v>1</v>
      </c>
      <c r="AS668">
        <v>7.6923076923076927E-3</v>
      </c>
      <c r="AT668" s="4">
        <v>2</v>
      </c>
      <c r="AU668" s="4">
        <v>0</v>
      </c>
      <c r="AV668" s="4">
        <v>4</v>
      </c>
      <c r="AW668">
        <v>2.5490196078431371</v>
      </c>
      <c r="AX668" s="4">
        <f t="shared" si="10"/>
        <v>51</v>
      </c>
      <c r="AY668" s="4">
        <v>0</v>
      </c>
      <c r="AZ668" s="4">
        <v>0</v>
      </c>
    </row>
    <row r="669" spans="1:52" x14ac:dyDescent="0.25">
      <c r="A669" s="4">
        <v>2017</v>
      </c>
      <c r="B669" s="4" t="s">
        <v>294</v>
      </c>
      <c r="C669" t="s">
        <v>282</v>
      </c>
      <c r="D669" t="s">
        <v>232</v>
      </c>
      <c r="E669" t="s">
        <v>743</v>
      </c>
      <c r="F669" s="4">
        <v>123</v>
      </c>
      <c r="G669">
        <v>60</v>
      </c>
      <c r="H669">
        <v>5</v>
      </c>
      <c r="I669">
        <v>123</v>
      </c>
      <c r="J669">
        <v>5.2520325203252032</v>
      </c>
      <c r="K669">
        <v>0</v>
      </c>
      <c r="L669">
        <v>0</v>
      </c>
      <c r="M669">
        <v>122</v>
      </c>
      <c r="N669">
        <v>270</v>
      </c>
      <c r="O669">
        <v>0.99186991869918695</v>
      </c>
      <c r="P669">
        <v>79</v>
      </c>
      <c r="Q669">
        <v>20</v>
      </c>
      <c r="R669">
        <v>24</v>
      </c>
      <c r="S669">
        <v>31</v>
      </c>
      <c r="T669">
        <v>6</v>
      </c>
      <c r="U669">
        <v>173.16666666666666</v>
      </c>
      <c r="V669">
        <v>5</v>
      </c>
      <c r="W669">
        <v>3.4</v>
      </c>
      <c r="X669">
        <v>108</v>
      </c>
      <c r="Y669">
        <v>74.620370370370367</v>
      </c>
      <c r="Z669">
        <v>6</v>
      </c>
      <c r="AA669">
        <v>389</v>
      </c>
      <c r="AB669">
        <v>116</v>
      </c>
      <c r="AC669">
        <v>93</v>
      </c>
      <c r="AD669">
        <v>0.94308943089430897</v>
      </c>
      <c r="AE669">
        <v>20</v>
      </c>
      <c r="AF669">
        <v>82</v>
      </c>
      <c r="AG669">
        <v>0.16260162601626016</v>
      </c>
      <c r="AH669" s="4">
        <v>4</v>
      </c>
      <c r="AI669">
        <v>0.66666666666666663</v>
      </c>
      <c r="AJ669" s="4">
        <v>0</v>
      </c>
      <c r="AK669">
        <v>0</v>
      </c>
      <c r="AL669" s="4">
        <v>16</v>
      </c>
      <c r="AM669">
        <v>0.13793103448275862</v>
      </c>
      <c r="AN669" s="4">
        <v>2</v>
      </c>
      <c r="AO669">
        <v>1.7241379310344827E-2</v>
      </c>
      <c r="AP669" s="4">
        <v>0</v>
      </c>
      <c r="AQ669">
        <v>0</v>
      </c>
      <c r="AR669" s="4">
        <v>0</v>
      </c>
      <c r="AS669">
        <v>0</v>
      </c>
      <c r="AT669" s="4">
        <v>0</v>
      </c>
      <c r="AU669" s="4">
        <v>0</v>
      </c>
      <c r="AV669" s="4">
        <v>4</v>
      </c>
      <c r="AW669">
        <v>3.4166666666666665</v>
      </c>
      <c r="AX669" s="4">
        <f t="shared" si="10"/>
        <v>36</v>
      </c>
      <c r="AY669" s="4">
        <v>0</v>
      </c>
      <c r="AZ669" s="4">
        <v>0</v>
      </c>
    </row>
    <row r="670" spans="1:52" x14ac:dyDescent="0.25">
      <c r="A670" s="4">
        <v>2017</v>
      </c>
      <c r="B670" s="4" t="s">
        <v>294</v>
      </c>
      <c r="C670" t="s">
        <v>282</v>
      </c>
      <c r="D670" t="s">
        <v>224</v>
      </c>
      <c r="E670" t="s">
        <v>735</v>
      </c>
      <c r="F670" s="4">
        <v>82</v>
      </c>
      <c r="G670">
        <v>81</v>
      </c>
      <c r="H670">
        <v>4</v>
      </c>
      <c r="I670">
        <v>82</v>
      </c>
      <c r="J670">
        <v>7.975609756097561</v>
      </c>
      <c r="K670">
        <v>0</v>
      </c>
      <c r="L670">
        <v>0</v>
      </c>
      <c r="M670">
        <v>82</v>
      </c>
      <c r="N670">
        <v>2669</v>
      </c>
      <c r="O670">
        <v>1</v>
      </c>
      <c r="P670">
        <v>51</v>
      </c>
      <c r="Q670">
        <v>30</v>
      </c>
      <c r="R670">
        <v>8</v>
      </c>
      <c r="S670">
        <v>30</v>
      </c>
      <c r="T670">
        <v>2</v>
      </c>
      <c r="U670">
        <v>121</v>
      </c>
      <c r="V670">
        <v>2</v>
      </c>
      <c r="W670">
        <v>22.5</v>
      </c>
      <c r="X670">
        <v>80</v>
      </c>
      <c r="Y670">
        <v>68.6875</v>
      </c>
      <c r="Z670">
        <v>2</v>
      </c>
      <c r="AA670">
        <v>263</v>
      </c>
      <c r="AB670">
        <v>80</v>
      </c>
      <c r="AC670">
        <v>96</v>
      </c>
      <c r="AD670">
        <v>0.97560975609756095</v>
      </c>
      <c r="AE670">
        <v>7</v>
      </c>
      <c r="AF670">
        <v>63</v>
      </c>
      <c r="AG670">
        <v>8.5365853658536592E-2</v>
      </c>
      <c r="AH670" s="4">
        <v>0</v>
      </c>
      <c r="AI670">
        <v>0</v>
      </c>
      <c r="AJ670" s="4">
        <v>0</v>
      </c>
      <c r="AK670">
        <v>0</v>
      </c>
      <c r="AL670" s="4">
        <v>8</v>
      </c>
      <c r="AM670">
        <v>0.1</v>
      </c>
      <c r="AN670" s="4">
        <v>3</v>
      </c>
      <c r="AO670">
        <v>3.7499999999999999E-2</v>
      </c>
      <c r="AP670" s="4">
        <v>0</v>
      </c>
      <c r="AQ670">
        <v>0</v>
      </c>
      <c r="AR670" s="4">
        <v>0</v>
      </c>
      <c r="AS670">
        <v>0</v>
      </c>
      <c r="AT670" s="4">
        <v>0</v>
      </c>
      <c r="AU670" s="4">
        <v>0</v>
      </c>
      <c r="AV670" s="4">
        <v>1</v>
      </c>
      <c r="AW670">
        <v>3.7272727272727271</v>
      </c>
      <c r="AX670" s="4">
        <f t="shared" si="10"/>
        <v>22</v>
      </c>
      <c r="AY670" s="4">
        <v>0</v>
      </c>
      <c r="AZ670" s="4">
        <v>0</v>
      </c>
    </row>
    <row r="671" spans="1:52" x14ac:dyDescent="0.25">
      <c r="A671" s="4">
        <v>2017</v>
      </c>
      <c r="B671" s="4" t="s">
        <v>294</v>
      </c>
      <c r="C671" t="s">
        <v>282</v>
      </c>
      <c r="D671" t="s">
        <v>213</v>
      </c>
      <c r="E671" t="s">
        <v>725</v>
      </c>
      <c r="F671" s="4">
        <v>52</v>
      </c>
      <c r="G671">
        <v>35</v>
      </c>
      <c r="H671">
        <v>5</v>
      </c>
      <c r="I671">
        <v>52</v>
      </c>
      <c r="J671">
        <v>9.8076923076923084</v>
      </c>
      <c r="K671">
        <v>0</v>
      </c>
      <c r="L671">
        <v>0</v>
      </c>
      <c r="M671">
        <v>51</v>
      </c>
      <c r="N671">
        <v>369</v>
      </c>
      <c r="O671">
        <v>0.98076923076923073</v>
      </c>
      <c r="P671">
        <v>36</v>
      </c>
      <c r="Q671">
        <v>35</v>
      </c>
      <c r="R671">
        <v>16</v>
      </c>
      <c r="S671">
        <v>38</v>
      </c>
      <c r="T671">
        <v>1</v>
      </c>
      <c r="U671">
        <v>176</v>
      </c>
      <c r="V671">
        <v>1</v>
      </c>
      <c r="W671">
        <v>242</v>
      </c>
      <c r="X671">
        <v>51</v>
      </c>
      <c r="Y671">
        <v>83.588235294117652</v>
      </c>
      <c r="Z671">
        <v>1</v>
      </c>
      <c r="AA671">
        <v>306</v>
      </c>
      <c r="AB671">
        <v>51</v>
      </c>
      <c r="AC671">
        <v>106</v>
      </c>
      <c r="AD671">
        <v>0.98076923076923073</v>
      </c>
      <c r="AE671">
        <v>0</v>
      </c>
      <c r="AF671">
        <v>0</v>
      </c>
      <c r="AG671">
        <v>0</v>
      </c>
      <c r="AH671" s="4">
        <v>1</v>
      </c>
      <c r="AI671">
        <v>1</v>
      </c>
      <c r="AJ671" s="4">
        <v>0</v>
      </c>
      <c r="AK671">
        <v>0</v>
      </c>
      <c r="AL671" s="4">
        <v>4</v>
      </c>
      <c r="AM671">
        <v>7.8431372549019607E-2</v>
      </c>
      <c r="AN671" s="4">
        <v>1</v>
      </c>
      <c r="AO671">
        <v>1.9607843137254902E-2</v>
      </c>
      <c r="AP671" s="4">
        <v>0</v>
      </c>
      <c r="AQ671">
        <v>0</v>
      </c>
      <c r="AR671" s="4">
        <v>0</v>
      </c>
      <c r="AS671">
        <v>0</v>
      </c>
      <c r="AT671" s="4">
        <v>0</v>
      </c>
      <c r="AU671" s="4">
        <v>0</v>
      </c>
      <c r="AV671" s="4">
        <v>0</v>
      </c>
      <c r="AW671">
        <v>4.333333333333333</v>
      </c>
      <c r="AX671" s="4">
        <f t="shared" si="10"/>
        <v>12</v>
      </c>
      <c r="AY671" s="4">
        <v>0</v>
      </c>
      <c r="AZ671" s="4">
        <v>0</v>
      </c>
    </row>
    <row r="672" spans="1:52" x14ac:dyDescent="0.25">
      <c r="A672" s="4">
        <v>2017</v>
      </c>
      <c r="B672" s="4" t="s">
        <v>294</v>
      </c>
      <c r="C672" t="s">
        <v>282</v>
      </c>
      <c r="D672" t="s">
        <v>203</v>
      </c>
      <c r="E672" t="s">
        <v>715</v>
      </c>
      <c r="F672" s="4">
        <v>51</v>
      </c>
      <c r="G672">
        <v>39</v>
      </c>
      <c r="H672">
        <v>18</v>
      </c>
      <c r="I672">
        <v>50</v>
      </c>
      <c r="J672">
        <v>21.32</v>
      </c>
      <c r="K672">
        <v>4</v>
      </c>
      <c r="L672">
        <v>0.08</v>
      </c>
      <c r="M672">
        <v>49</v>
      </c>
      <c r="N672">
        <v>748</v>
      </c>
      <c r="O672">
        <v>0.96078431372549022</v>
      </c>
      <c r="P672">
        <v>31</v>
      </c>
      <c r="Q672">
        <v>62</v>
      </c>
      <c r="R672">
        <v>23</v>
      </c>
      <c r="S672">
        <v>70</v>
      </c>
      <c r="T672">
        <v>4</v>
      </c>
      <c r="U672">
        <v>242</v>
      </c>
      <c r="V672">
        <v>4</v>
      </c>
      <c r="W672">
        <v>1.75</v>
      </c>
      <c r="X672">
        <v>45</v>
      </c>
      <c r="Y672">
        <v>105.4</v>
      </c>
      <c r="Z672">
        <v>4</v>
      </c>
      <c r="AA672">
        <v>694</v>
      </c>
      <c r="AB672">
        <v>47</v>
      </c>
      <c r="AC672">
        <v>153</v>
      </c>
      <c r="AD672">
        <v>0.92156862745098034</v>
      </c>
      <c r="AE672">
        <v>3</v>
      </c>
      <c r="AF672">
        <v>86</v>
      </c>
      <c r="AG672">
        <v>5.8823529411764705E-2</v>
      </c>
      <c r="AH672" s="4">
        <v>3</v>
      </c>
      <c r="AI672">
        <v>0.75</v>
      </c>
      <c r="AJ672" s="4">
        <v>0</v>
      </c>
      <c r="AK672">
        <v>0</v>
      </c>
      <c r="AL672" s="4">
        <v>1</v>
      </c>
      <c r="AM672">
        <v>2.1276595744680851E-2</v>
      </c>
      <c r="AN672" s="4">
        <v>2</v>
      </c>
      <c r="AO672">
        <v>4.2553191489361701E-2</v>
      </c>
      <c r="AP672" s="4">
        <v>0</v>
      </c>
      <c r="AQ672">
        <v>0</v>
      </c>
      <c r="AR672" s="4">
        <v>0</v>
      </c>
      <c r="AS672">
        <v>0</v>
      </c>
      <c r="AT672" s="4">
        <v>2</v>
      </c>
      <c r="AU672" s="4">
        <v>0</v>
      </c>
      <c r="AV672" s="4">
        <v>0</v>
      </c>
      <c r="AW672">
        <v>5.0999999999999996</v>
      </c>
      <c r="AX672" s="4">
        <f t="shared" si="10"/>
        <v>10</v>
      </c>
      <c r="AY672" s="4">
        <v>0</v>
      </c>
      <c r="AZ672" s="4">
        <v>0</v>
      </c>
    </row>
    <row r="673" spans="1:52" x14ac:dyDescent="0.25">
      <c r="A673" s="4">
        <v>2017</v>
      </c>
      <c r="B673" s="4" t="s">
        <v>294</v>
      </c>
      <c r="C673" t="s">
        <v>282</v>
      </c>
      <c r="D673" t="s">
        <v>205</v>
      </c>
      <c r="E673" t="s">
        <v>717</v>
      </c>
      <c r="F673" s="4">
        <v>37</v>
      </c>
      <c r="G673">
        <v>30</v>
      </c>
      <c r="H673">
        <v>6</v>
      </c>
      <c r="I673">
        <v>37</v>
      </c>
      <c r="J673">
        <v>10.486486486486486</v>
      </c>
      <c r="K673">
        <v>0</v>
      </c>
      <c r="L673">
        <v>0</v>
      </c>
      <c r="M673">
        <v>12</v>
      </c>
      <c r="N673">
        <v>2391</v>
      </c>
      <c r="O673">
        <v>0.32432432432432434</v>
      </c>
      <c r="P673">
        <v>28</v>
      </c>
      <c r="Q673">
        <v>39</v>
      </c>
      <c r="R673">
        <v>9</v>
      </c>
      <c r="S673">
        <v>57</v>
      </c>
      <c r="T673">
        <v>1</v>
      </c>
      <c r="U673">
        <v>121</v>
      </c>
      <c r="V673">
        <v>1</v>
      </c>
      <c r="W673">
        <v>12</v>
      </c>
      <c r="X673">
        <v>35</v>
      </c>
      <c r="Y673">
        <v>140.45714285714286</v>
      </c>
      <c r="Z673">
        <v>1</v>
      </c>
      <c r="AA673">
        <v>205</v>
      </c>
      <c r="AB673">
        <v>36</v>
      </c>
      <c r="AC673">
        <v>169</v>
      </c>
      <c r="AD673">
        <v>0.97297297297297303</v>
      </c>
      <c r="AE673">
        <v>0</v>
      </c>
      <c r="AF673">
        <v>0</v>
      </c>
      <c r="AG673">
        <v>0</v>
      </c>
      <c r="AH673" s="4">
        <v>1</v>
      </c>
      <c r="AI673">
        <v>1</v>
      </c>
      <c r="AJ673" s="4">
        <v>0</v>
      </c>
      <c r="AK673">
        <v>0</v>
      </c>
      <c r="AL673" s="4">
        <v>6</v>
      </c>
      <c r="AM673">
        <v>0.16666666666666666</v>
      </c>
      <c r="AN673" s="4">
        <v>0</v>
      </c>
      <c r="AO673">
        <v>0</v>
      </c>
      <c r="AP673" s="4">
        <v>0</v>
      </c>
      <c r="AQ673">
        <v>0</v>
      </c>
      <c r="AR673" s="4">
        <v>0</v>
      </c>
      <c r="AS673">
        <v>0</v>
      </c>
      <c r="AT673" s="4">
        <v>0</v>
      </c>
      <c r="AU673" s="4">
        <v>0</v>
      </c>
      <c r="AV673" s="4">
        <v>1</v>
      </c>
      <c r="AW673">
        <v>3.0833333333333335</v>
      </c>
      <c r="AX673" s="4">
        <f t="shared" si="10"/>
        <v>12</v>
      </c>
      <c r="AY673" s="4">
        <v>0</v>
      </c>
      <c r="AZ673" s="4">
        <v>0</v>
      </c>
    </row>
    <row r="674" spans="1:52" x14ac:dyDescent="0.25">
      <c r="A674" s="4">
        <v>2017</v>
      </c>
      <c r="B674" s="4" t="s">
        <v>294</v>
      </c>
      <c r="C674" t="s">
        <v>282</v>
      </c>
      <c r="D674" t="s">
        <v>219</v>
      </c>
      <c r="E674" t="s">
        <v>731</v>
      </c>
      <c r="F674" s="4">
        <v>35</v>
      </c>
      <c r="G674">
        <v>14</v>
      </c>
      <c r="H674">
        <v>4</v>
      </c>
      <c r="I674">
        <v>35</v>
      </c>
      <c r="J674">
        <v>3.1428571428571428</v>
      </c>
      <c r="K674">
        <v>2</v>
      </c>
      <c r="L674">
        <v>5.7142857142857141E-2</v>
      </c>
      <c r="M674">
        <v>2</v>
      </c>
      <c r="N674">
        <v>4457</v>
      </c>
      <c r="O674">
        <v>5.7142857142857141E-2</v>
      </c>
      <c r="P674">
        <v>22</v>
      </c>
      <c r="Q674">
        <v>57</v>
      </c>
      <c r="R674">
        <v>10</v>
      </c>
      <c r="S674">
        <v>79</v>
      </c>
      <c r="T674">
        <v>2</v>
      </c>
      <c r="U674">
        <v>159.5</v>
      </c>
      <c r="V674">
        <v>2</v>
      </c>
      <c r="W674">
        <v>14</v>
      </c>
      <c r="X674">
        <v>30</v>
      </c>
      <c r="Y674">
        <v>142.23333333333332</v>
      </c>
      <c r="Z674">
        <v>2</v>
      </c>
      <c r="AA674">
        <v>333</v>
      </c>
      <c r="AB674">
        <v>33</v>
      </c>
      <c r="AC674">
        <v>163</v>
      </c>
      <c r="AD674">
        <v>0.94285714285714284</v>
      </c>
      <c r="AE674">
        <v>2</v>
      </c>
      <c r="AF674">
        <v>36</v>
      </c>
      <c r="AG674">
        <v>5.7142857142857141E-2</v>
      </c>
      <c r="AH674" s="4">
        <v>1</v>
      </c>
      <c r="AI674">
        <v>0.5</v>
      </c>
      <c r="AJ674" s="4">
        <v>0</v>
      </c>
      <c r="AK674">
        <v>0</v>
      </c>
      <c r="AL674" s="4">
        <v>4</v>
      </c>
      <c r="AM674">
        <v>0.12121212121212122</v>
      </c>
      <c r="AN674" s="4">
        <v>1</v>
      </c>
      <c r="AO674">
        <v>3.0303030303030304E-2</v>
      </c>
      <c r="AP674" s="4">
        <v>0</v>
      </c>
      <c r="AQ674">
        <v>0</v>
      </c>
      <c r="AR674" s="4">
        <v>0</v>
      </c>
      <c r="AS674">
        <v>0</v>
      </c>
      <c r="AT674" s="4">
        <v>2</v>
      </c>
      <c r="AU674" s="4">
        <v>0</v>
      </c>
      <c r="AV674" s="4">
        <v>1</v>
      </c>
      <c r="AW674">
        <v>2.9166666666666665</v>
      </c>
      <c r="AX674" s="4">
        <f t="shared" si="10"/>
        <v>12</v>
      </c>
      <c r="AY674" s="4">
        <v>0</v>
      </c>
      <c r="AZ674" s="4">
        <v>0</v>
      </c>
    </row>
    <row r="675" spans="1:52" x14ac:dyDescent="0.25">
      <c r="A675" s="4">
        <v>2017</v>
      </c>
      <c r="B675" s="4" t="s">
        <v>294</v>
      </c>
      <c r="C675" t="s">
        <v>282</v>
      </c>
      <c r="D675" t="s">
        <v>206</v>
      </c>
      <c r="E675" t="s">
        <v>718</v>
      </c>
      <c r="F675" s="4">
        <v>25</v>
      </c>
      <c r="G675">
        <v>13</v>
      </c>
      <c r="H675">
        <v>0</v>
      </c>
      <c r="I675">
        <v>25</v>
      </c>
      <c r="J675">
        <v>3.24</v>
      </c>
      <c r="K675">
        <v>0</v>
      </c>
      <c r="L675">
        <v>0</v>
      </c>
      <c r="M675">
        <v>23</v>
      </c>
      <c r="N675">
        <v>296</v>
      </c>
      <c r="O675">
        <v>0.92</v>
      </c>
      <c r="P675">
        <v>16</v>
      </c>
      <c r="Q675">
        <v>12</v>
      </c>
      <c r="R675">
        <v>4</v>
      </c>
      <c r="S675">
        <v>16</v>
      </c>
      <c r="T675">
        <v>5</v>
      </c>
      <c r="U675">
        <v>130.80000000000001</v>
      </c>
      <c r="V675">
        <v>3</v>
      </c>
      <c r="W675">
        <v>1</v>
      </c>
      <c r="X675">
        <v>20</v>
      </c>
      <c r="Y675">
        <v>59.8</v>
      </c>
      <c r="Z675">
        <v>5</v>
      </c>
      <c r="AA675">
        <v>466</v>
      </c>
      <c r="AB675">
        <v>20</v>
      </c>
      <c r="AC675">
        <v>81</v>
      </c>
      <c r="AD675">
        <v>0.8</v>
      </c>
      <c r="AE675">
        <v>9</v>
      </c>
      <c r="AF675">
        <v>52</v>
      </c>
      <c r="AG675">
        <v>0.36</v>
      </c>
      <c r="AH675" s="4">
        <v>3</v>
      </c>
      <c r="AI675">
        <v>0.6</v>
      </c>
      <c r="AJ675" s="4">
        <v>0</v>
      </c>
      <c r="AK675">
        <v>0</v>
      </c>
      <c r="AL675" s="4">
        <v>2</v>
      </c>
      <c r="AM675">
        <v>0.1</v>
      </c>
      <c r="AN675" s="4">
        <v>0</v>
      </c>
      <c r="AO675">
        <v>0</v>
      </c>
      <c r="AP675" s="4">
        <v>0</v>
      </c>
      <c r="AQ675">
        <v>0</v>
      </c>
      <c r="AR675" s="4">
        <v>0</v>
      </c>
      <c r="AS675">
        <v>0</v>
      </c>
      <c r="AT675" s="4">
        <v>0</v>
      </c>
      <c r="AU675" s="4">
        <v>0</v>
      </c>
      <c r="AV675" s="4">
        <v>0</v>
      </c>
      <c r="AW675">
        <v>2.5</v>
      </c>
      <c r="AX675" s="4">
        <f t="shared" si="10"/>
        <v>10</v>
      </c>
      <c r="AY675" s="4">
        <v>0</v>
      </c>
      <c r="AZ675" s="4">
        <v>0</v>
      </c>
    </row>
    <row r="676" spans="1:52" x14ac:dyDescent="0.25">
      <c r="A676" s="4">
        <v>2017</v>
      </c>
      <c r="B676" s="4" t="s">
        <v>294</v>
      </c>
      <c r="C676" t="s">
        <v>282</v>
      </c>
      <c r="D676" t="s">
        <v>225</v>
      </c>
      <c r="E676" t="s">
        <v>736</v>
      </c>
      <c r="F676" s="4">
        <v>20</v>
      </c>
      <c r="G676">
        <v>20</v>
      </c>
      <c r="H676">
        <v>1</v>
      </c>
      <c r="I676">
        <v>20</v>
      </c>
      <c r="J676">
        <v>6.55</v>
      </c>
      <c r="K676">
        <v>0</v>
      </c>
      <c r="L676">
        <v>0</v>
      </c>
      <c r="M676">
        <v>10</v>
      </c>
      <c r="N676">
        <v>1039</v>
      </c>
      <c r="O676">
        <v>0.5</v>
      </c>
      <c r="P676">
        <v>14</v>
      </c>
      <c r="Q676">
        <v>22</v>
      </c>
      <c r="R676">
        <v>7</v>
      </c>
      <c r="S676">
        <v>66</v>
      </c>
      <c r="T676">
        <v>0</v>
      </c>
      <c r="U676">
        <v>0</v>
      </c>
      <c r="V676">
        <v>0</v>
      </c>
      <c r="W676">
        <v>0</v>
      </c>
      <c r="X676">
        <v>20</v>
      </c>
      <c r="Y676">
        <v>104.35</v>
      </c>
      <c r="Z676">
        <v>0</v>
      </c>
      <c r="AA676">
        <v>0</v>
      </c>
      <c r="AB676">
        <v>20</v>
      </c>
      <c r="AC676">
        <v>120</v>
      </c>
      <c r="AD676">
        <v>1</v>
      </c>
      <c r="AE676">
        <v>2</v>
      </c>
      <c r="AF676">
        <v>88</v>
      </c>
      <c r="AG676">
        <v>0.1</v>
      </c>
      <c r="AH676" s="4">
        <v>0</v>
      </c>
      <c r="AI676">
        <v>0</v>
      </c>
      <c r="AJ676" s="4">
        <v>0</v>
      </c>
      <c r="AK676">
        <v>0</v>
      </c>
      <c r="AL676" s="4">
        <v>2</v>
      </c>
      <c r="AM676">
        <v>0.1</v>
      </c>
      <c r="AN676" s="4">
        <v>2</v>
      </c>
      <c r="AO676">
        <v>0.1</v>
      </c>
      <c r="AP676" s="4">
        <v>0</v>
      </c>
      <c r="AQ676">
        <v>0</v>
      </c>
      <c r="AR676" s="4">
        <v>0</v>
      </c>
      <c r="AS676">
        <v>0</v>
      </c>
      <c r="AT676" s="4">
        <v>0</v>
      </c>
      <c r="AU676" s="4">
        <v>0</v>
      </c>
      <c r="AV676" s="4">
        <v>2</v>
      </c>
      <c r="AW676">
        <v>2.2222222222222223</v>
      </c>
      <c r="AX676" s="4">
        <f t="shared" si="10"/>
        <v>9</v>
      </c>
      <c r="AY676" s="4">
        <v>0</v>
      </c>
      <c r="AZ676" s="4">
        <v>0</v>
      </c>
    </row>
    <row r="677" spans="1:52" x14ac:dyDescent="0.25">
      <c r="A677" s="4">
        <v>2017</v>
      </c>
      <c r="B677" s="4" t="s">
        <v>294</v>
      </c>
      <c r="C677" t="s">
        <v>282</v>
      </c>
      <c r="D677" t="s">
        <v>289</v>
      </c>
      <c r="E677" t="s">
        <v>795</v>
      </c>
      <c r="F677" s="4">
        <v>12</v>
      </c>
      <c r="G677">
        <v>12</v>
      </c>
      <c r="H677">
        <v>7</v>
      </c>
      <c r="I677">
        <v>12</v>
      </c>
      <c r="J677">
        <v>13.833333333333334</v>
      </c>
      <c r="K677">
        <v>0</v>
      </c>
      <c r="L677">
        <v>0</v>
      </c>
      <c r="M677">
        <v>10</v>
      </c>
      <c r="N677">
        <v>-10</v>
      </c>
      <c r="O677">
        <v>0.83333333333333337</v>
      </c>
      <c r="P677">
        <v>9</v>
      </c>
      <c r="Q677">
        <v>88</v>
      </c>
      <c r="R677">
        <v>3</v>
      </c>
      <c r="S677">
        <v>114</v>
      </c>
      <c r="T677">
        <v>0</v>
      </c>
      <c r="U677">
        <v>0</v>
      </c>
      <c r="V677">
        <v>0</v>
      </c>
      <c r="W677">
        <v>0</v>
      </c>
      <c r="X677">
        <v>12</v>
      </c>
      <c r="Y677">
        <v>132</v>
      </c>
      <c r="Z677">
        <v>0</v>
      </c>
      <c r="AA677">
        <v>0</v>
      </c>
      <c r="AB677">
        <v>12</v>
      </c>
      <c r="AC677">
        <v>162</v>
      </c>
      <c r="AD677">
        <v>1</v>
      </c>
      <c r="AE677">
        <v>1</v>
      </c>
      <c r="AF677">
        <v>137</v>
      </c>
      <c r="AG677">
        <v>8.3333333333333329E-2</v>
      </c>
      <c r="AH677" s="4">
        <v>0</v>
      </c>
      <c r="AI677">
        <v>0</v>
      </c>
      <c r="AJ677" s="4">
        <v>0</v>
      </c>
      <c r="AK677">
        <v>0</v>
      </c>
      <c r="AL677" s="4">
        <v>3</v>
      </c>
      <c r="AM677">
        <v>0.25</v>
      </c>
      <c r="AN677" s="4">
        <v>0</v>
      </c>
      <c r="AO677">
        <v>0</v>
      </c>
      <c r="AP677" s="4">
        <v>0</v>
      </c>
      <c r="AQ677">
        <v>0</v>
      </c>
      <c r="AR677" s="4">
        <v>0</v>
      </c>
      <c r="AS677">
        <v>0</v>
      </c>
      <c r="AT677" s="4">
        <v>2</v>
      </c>
      <c r="AU677" s="4">
        <v>0</v>
      </c>
      <c r="AV677" s="4">
        <v>0</v>
      </c>
      <c r="AW677">
        <v>2.4</v>
      </c>
      <c r="AX677" s="4">
        <f t="shared" si="10"/>
        <v>5</v>
      </c>
      <c r="AY677" s="4">
        <v>0</v>
      </c>
      <c r="AZ677" s="4">
        <v>0</v>
      </c>
    </row>
    <row r="678" spans="1:52" x14ac:dyDescent="0.25">
      <c r="A678" s="4">
        <v>2017</v>
      </c>
      <c r="B678" s="4" t="s">
        <v>294</v>
      </c>
      <c r="C678" t="s">
        <v>282</v>
      </c>
      <c r="D678" t="s">
        <v>316</v>
      </c>
      <c r="E678" t="s">
        <v>821</v>
      </c>
      <c r="F678" s="4">
        <v>9</v>
      </c>
      <c r="G678">
        <v>9</v>
      </c>
      <c r="H678">
        <v>6</v>
      </c>
      <c r="I678">
        <v>9</v>
      </c>
      <c r="J678">
        <v>10</v>
      </c>
      <c r="K678">
        <v>0</v>
      </c>
      <c r="L678">
        <v>0</v>
      </c>
      <c r="M678">
        <v>9</v>
      </c>
      <c r="N678">
        <v>-16</v>
      </c>
      <c r="O678">
        <v>1</v>
      </c>
      <c r="P678">
        <v>7</v>
      </c>
      <c r="Q678">
        <v>16</v>
      </c>
      <c r="R678">
        <v>1</v>
      </c>
      <c r="S678">
        <v>27</v>
      </c>
      <c r="T678">
        <v>0</v>
      </c>
      <c r="U678">
        <v>0</v>
      </c>
      <c r="V678">
        <v>0</v>
      </c>
      <c r="W678">
        <v>0</v>
      </c>
      <c r="X678">
        <v>9</v>
      </c>
      <c r="Y678">
        <v>60.333333333333336</v>
      </c>
      <c r="Z678">
        <v>0</v>
      </c>
      <c r="AA678">
        <v>0</v>
      </c>
      <c r="AB678">
        <v>9</v>
      </c>
      <c r="AC678">
        <v>87</v>
      </c>
      <c r="AD678">
        <v>1</v>
      </c>
      <c r="AE678">
        <v>4</v>
      </c>
      <c r="AF678">
        <v>68</v>
      </c>
      <c r="AG678">
        <v>0.44444444444444442</v>
      </c>
      <c r="AH678" s="4">
        <v>0</v>
      </c>
      <c r="AI678">
        <v>0</v>
      </c>
      <c r="AJ678" s="4">
        <v>0</v>
      </c>
      <c r="AK678">
        <v>0</v>
      </c>
      <c r="AL678" s="4">
        <v>1</v>
      </c>
      <c r="AM678">
        <v>0.1111111111111111</v>
      </c>
      <c r="AN678" s="4">
        <v>0</v>
      </c>
      <c r="AO678">
        <v>0</v>
      </c>
      <c r="AP678" s="4">
        <v>0</v>
      </c>
      <c r="AQ678">
        <v>0</v>
      </c>
      <c r="AR678" s="4">
        <v>0</v>
      </c>
      <c r="AS678">
        <v>0</v>
      </c>
      <c r="AT678" s="4">
        <v>0</v>
      </c>
      <c r="AU678" s="4">
        <v>0</v>
      </c>
      <c r="AV678" s="4">
        <v>0</v>
      </c>
      <c r="AW678">
        <v>1.8</v>
      </c>
      <c r="AX678" s="4">
        <f t="shared" si="10"/>
        <v>5</v>
      </c>
      <c r="AY678" s="4">
        <v>0</v>
      </c>
      <c r="AZ678" s="4">
        <v>0</v>
      </c>
    </row>
    <row r="679" spans="1:52" x14ac:dyDescent="0.25">
      <c r="A679" s="4">
        <v>2017</v>
      </c>
      <c r="B679" s="4" t="s">
        <v>294</v>
      </c>
      <c r="C679" t="s">
        <v>282</v>
      </c>
      <c r="D679" t="s">
        <v>209</v>
      </c>
      <c r="E679" t="s">
        <v>721</v>
      </c>
      <c r="F679" s="4">
        <v>7</v>
      </c>
      <c r="G679">
        <v>7</v>
      </c>
      <c r="H679">
        <v>5</v>
      </c>
      <c r="I679">
        <v>7</v>
      </c>
      <c r="J679">
        <v>11.285714285714286</v>
      </c>
      <c r="K679">
        <v>0</v>
      </c>
      <c r="L679">
        <v>0</v>
      </c>
      <c r="M679">
        <v>7</v>
      </c>
      <c r="N679">
        <v>176</v>
      </c>
      <c r="O679">
        <v>1</v>
      </c>
      <c r="P679">
        <v>4</v>
      </c>
      <c r="Q679">
        <v>53</v>
      </c>
      <c r="R679">
        <v>3</v>
      </c>
      <c r="S679">
        <v>112</v>
      </c>
      <c r="T679">
        <v>0</v>
      </c>
      <c r="U679">
        <v>0</v>
      </c>
      <c r="V679">
        <v>0</v>
      </c>
      <c r="W679">
        <v>0</v>
      </c>
      <c r="X679">
        <v>7</v>
      </c>
      <c r="Y679">
        <v>127</v>
      </c>
      <c r="Z679">
        <v>0</v>
      </c>
      <c r="AA679">
        <v>0</v>
      </c>
      <c r="AB679">
        <v>7</v>
      </c>
      <c r="AC679">
        <v>156</v>
      </c>
      <c r="AD679">
        <v>1</v>
      </c>
      <c r="AE679">
        <v>0</v>
      </c>
      <c r="AF679">
        <v>0</v>
      </c>
      <c r="AG679">
        <v>0</v>
      </c>
      <c r="AH679" s="4">
        <v>0</v>
      </c>
      <c r="AI679">
        <v>0</v>
      </c>
      <c r="AJ679" s="4">
        <v>0</v>
      </c>
      <c r="AK679">
        <v>0</v>
      </c>
      <c r="AL679" s="4">
        <v>1</v>
      </c>
      <c r="AM679">
        <v>0.14285714285714285</v>
      </c>
      <c r="AN679" s="4">
        <v>0</v>
      </c>
      <c r="AO679">
        <v>0</v>
      </c>
      <c r="AP679" s="4">
        <v>0</v>
      </c>
      <c r="AQ679">
        <v>0</v>
      </c>
      <c r="AR679" s="4">
        <v>0</v>
      </c>
      <c r="AS679">
        <v>0</v>
      </c>
      <c r="AT679" s="4">
        <v>0</v>
      </c>
      <c r="AU679" s="4">
        <v>0</v>
      </c>
      <c r="AV679" s="4">
        <v>0</v>
      </c>
      <c r="AW679">
        <v>1.75</v>
      </c>
      <c r="AX679" s="4">
        <f t="shared" si="10"/>
        <v>4</v>
      </c>
      <c r="AY679" s="4">
        <v>0</v>
      </c>
      <c r="AZ679" s="4">
        <v>0</v>
      </c>
    </row>
    <row r="680" spans="1:52" x14ac:dyDescent="0.25">
      <c r="A680" s="4">
        <v>2017</v>
      </c>
      <c r="B680" s="4" t="s">
        <v>294</v>
      </c>
      <c r="C680" t="s">
        <v>282</v>
      </c>
      <c r="D680" t="s">
        <v>211</v>
      </c>
      <c r="E680" t="s">
        <v>723</v>
      </c>
      <c r="F680" s="4">
        <v>7</v>
      </c>
      <c r="G680">
        <v>5</v>
      </c>
      <c r="H680">
        <v>17</v>
      </c>
      <c r="I680">
        <v>7</v>
      </c>
      <c r="J680">
        <v>17.714285714285715</v>
      </c>
      <c r="K680">
        <v>0</v>
      </c>
      <c r="L680">
        <v>0</v>
      </c>
      <c r="M680">
        <v>5</v>
      </c>
      <c r="N680">
        <v>1476</v>
      </c>
      <c r="O680">
        <v>0.7142857142857143</v>
      </c>
      <c r="P680">
        <v>5</v>
      </c>
      <c r="Q680">
        <v>98</v>
      </c>
      <c r="R680">
        <v>2</v>
      </c>
      <c r="S680">
        <v>176</v>
      </c>
      <c r="T680">
        <v>0</v>
      </c>
      <c r="U680">
        <v>0</v>
      </c>
      <c r="V680">
        <v>0</v>
      </c>
      <c r="W680">
        <v>0</v>
      </c>
      <c r="X680">
        <v>7</v>
      </c>
      <c r="Y680">
        <v>161.71428571428572</v>
      </c>
      <c r="Z680">
        <v>0</v>
      </c>
      <c r="AA680">
        <v>0</v>
      </c>
      <c r="AB680">
        <v>7</v>
      </c>
      <c r="AC680">
        <v>193</v>
      </c>
      <c r="AD680">
        <v>1</v>
      </c>
      <c r="AE680">
        <v>0</v>
      </c>
      <c r="AF680">
        <v>0</v>
      </c>
      <c r="AG680">
        <v>0</v>
      </c>
      <c r="AH680" s="4">
        <v>0</v>
      </c>
      <c r="AI680">
        <v>0</v>
      </c>
      <c r="AJ680" s="4">
        <v>0</v>
      </c>
      <c r="AK680">
        <v>0</v>
      </c>
      <c r="AL680" s="4">
        <v>3</v>
      </c>
      <c r="AM680">
        <v>0.42857142857142855</v>
      </c>
      <c r="AN680" s="4">
        <v>0</v>
      </c>
      <c r="AO680">
        <v>0</v>
      </c>
      <c r="AP680" s="4">
        <v>0</v>
      </c>
      <c r="AQ680">
        <v>0</v>
      </c>
      <c r="AR680" s="4">
        <v>0</v>
      </c>
      <c r="AS680">
        <v>0</v>
      </c>
      <c r="AT680" s="4">
        <v>0</v>
      </c>
      <c r="AU680" s="4">
        <v>0</v>
      </c>
      <c r="AV680" s="4">
        <v>0</v>
      </c>
      <c r="AW680">
        <v>1.4</v>
      </c>
      <c r="AX680" s="4">
        <f t="shared" si="10"/>
        <v>5</v>
      </c>
      <c r="AY680" s="4">
        <v>0</v>
      </c>
      <c r="AZ680" s="4">
        <v>0</v>
      </c>
    </row>
    <row r="681" spans="1:52" x14ac:dyDescent="0.25">
      <c r="A681" s="4">
        <v>2017</v>
      </c>
      <c r="B681" s="4" t="s">
        <v>294</v>
      </c>
      <c r="C681" t="s">
        <v>282</v>
      </c>
      <c r="D681" t="s">
        <v>238</v>
      </c>
      <c r="E681" t="s">
        <v>749</v>
      </c>
      <c r="F681" s="4">
        <v>1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28</v>
      </c>
      <c r="R681">
        <v>1</v>
      </c>
      <c r="S681">
        <v>131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152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 s="4">
        <v>0</v>
      </c>
      <c r="AI681">
        <v>0</v>
      </c>
      <c r="AJ681" s="4">
        <v>0</v>
      </c>
      <c r="AK681">
        <v>0</v>
      </c>
      <c r="AL681" s="4">
        <v>0</v>
      </c>
      <c r="AM681">
        <v>0</v>
      </c>
      <c r="AN681" s="4">
        <v>0</v>
      </c>
      <c r="AO681">
        <v>0</v>
      </c>
      <c r="AP681" s="4">
        <v>0</v>
      </c>
      <c r="AQ681">
        <v>0</v>
      </c>
      <c r="AR681" s="4">
        <v>0</v>
      </c>
      <c r="AS681">
        <v>0</v>
      </c>
      <c r="AT681" s="4">
        <v>0</v>
      </c>
      <c r="AU681" s="4">
        <v>0</v>
      </c>
      <c r="AV681" s="4">
        <v>0</v>
      </c>
      <c r="AW681">
        <v>1</v>
      </c>
      <c r="AX681" s="4">
        <f t="shared" si="10"/>
        <v>1</v>
      </c>
      <c r="AY681" s="4">
        <v>0</v>
      </c>
      <c r="AZ681" s="4">
        <v>0</v>
      </c>
    </row>
    <row r="682" spans="1:52" x14ac:dyDescent="0.25">
      <c r="A682" s="4">
        <v>2017</v>
      </c>
      <c r="B682" s="4" t="s">
        <v>294</v>
      </c>
      <c r="C682" t="s">
        <v>284</v>
      </c>
      <c r="D682" t="s">
        <v>285</v>
      </c>
      <c r="E682" t="s">
        <v>791</v>
      </c>
      <c r="F682" s="4">
        <v>439</v>
      </c>
      <c r="G682">
        <v>87</v>
      </c>
      <c r="H682">
        <v>0</v>
      </c>
      <c r="I682">
        <v>437</v>
      </c>
      <c r="J682">
        <v>7.1052631578947372</v>
      </c>
      <c r="K682">
        <v>10</v>
      </c>
      <c r="L682">
        <v>2.2883295194508008E-2</v>
      </c>
      <c r="M682">
        <v>421</v>
      </c>
      <c r="N682">
        <v>66</v>
      </c>
      <c r="O682">
        <v>0.95899772209567202</v>
      </c>
      <c r="P682">
        <v>269</v>
      </c>
      <c r="Q682">
        <v>29</v>
      </c>
      <c r="R682">
        <v>106</v>
      </c>
      <c r="S682">
        <v>48</v>
      </c>
      <c r="T682">
        <v>11</v>
      </c>
      <c r="U682">
        <v>223.90909090909091</v>
      </c>
      <c r="V682">
        <v>10</v>
      </c>
      <c r="W682">
        <v>90.6</v>
      </c>
      <c r="X682">
        <v>410</v>
      </c>
      <c r="Y682">
        <v>81.002439024390242</v>
      </c>
      <c r="Z682">
        <v>8</v>
      </c>
      <c r="AA682">
        <v>762</v>
      </c>
      <c r="AB682">
        <v>426</v>
      </c>
      <c r="AC682">
        <v>100</v>
      </c>
      <c r="AD682">
        <v>0.97038724373576313</v>
      </c>
      <c r="AE682">
        <v>290</v>
      </c>
      <c r="AF682">
        <v>81</v>
      </c>
      <c r="AG682">
        <v>0.66059225512528474</v>
      </c>
      <c r="AH682" s="4">
        <v>7</v>
      </c>
      <c r="AI682">
        <v>0.875</v>
      </c>
      <c r="AJ682" s="4">
        <v>1</v>
      </c>
      <c r="AK682">
        <v>0.125</v>
      </c>
      <c r="AL682" s="4">
        <v>61</v>
      </c>
      <c r="AM682">
        <v>0.14319248826291081</v>
      </c>
      <c r="AN682" s="4">
        <v>16</v>
      </c>
      <c r="AO682">
        <v>3.7558685446009391E-2</v>
      </c>
      <c r="AP682" s="4">
        <v>6</v>
      </c>
      <c r="AQ682">
        <v>1.366742596810934E-2</v>
      </c>
      <c r="AR682" s="4">
        <v>1</v>
      </c>
      <c r="AS682">
        <v>2.2779043280182231E-3</v>
      </c>
      <c r="AT682" s="4">
        <v>5</v>
      </c>
      <c r="AU682" s="4">
        <v>5</v>
      </c>
      <c r="AV682" s="4">
        <v>3</v>
      </c>
      <c r="AW682">
        <v>2.7961783439490446</v>
      </c>
      <c r="AX682" s="4">
        <f t="shared" si="10"/>
        <v>157</v>
      </c>
      <c r="AY682" s="4">
        <v>2</v>
      </c>
      <c r="AZ682" s="4">
        <v>17</v>
      </c>
    </row>
    <row r="683" spans="1:52" x14ac:dyDescent="0.25">
      <c r="A683" s="4">
        <v>2017</v>
      </c>
      <c r="B683" s="4" t="s">
        <v>294</v>
      </c>
      <c r="C683" t="s">
        <v>284</v>
      </c>
      <c r="D683" t="s">
        <v>286</v>
      </c>
      <c r="E683" t="s">
        <v>792</v>
      </c>
      <c r="F683" s="4">
        <v>375</v>
      </c>
      <c r="G683">
        <v>179</v>
      </c>
      <c r="H683">
        <v>4</v>
      </c>
      <c r="I683">
        <v>374</v>
      </c>
      <c r="J683">
        <v>10.593582887700535</v>
      </c>
      <c r="K683">
        <v>12</v>
      </c>
      <c r="L683">
        <v>3.2085561497326207E-2</v>
      </c>
      <c r="M683">
        <v>247</v>
      </c>
      <c r="N683">
        <v>1759</v>
      </c>
      <c r="O683">
        <v>0.65866666666666662</v>
      </c>
      <c r="P683">
        <v>205</v>
      </c>
      <c r="Q683">
        <v>39</v>
      </c>
      <c r="R683">
        <v>34</v>
      </c>
      <c r="S683">
        <v>59</v>
      </c>
      <c r="T683">
        <v>8</v>
      </c>
      <c r="U683">
        <v>192.25</v>
      </c>
      <c r="V683">
        <v>5</v>
      </c>
      <c r="W683">
        <v>5.8</v>
      </c>
      <c r="X683">
        <v>348</v>
      </c>
      <c r="Y683">
        <v>85.33620689655173</v>
      </c>
      <c r="Z683">
        <v>6</v>
      </c>
      <c r="AA683">
        <v>441</v>
      </c>
      <c r="AB683">
        <v>367</v>
      </c>
      <c r="AC683">
        <v>110</v>
      </c>
      <c r="AD683">
        <v>0.97866666666666668</v>
      </c>
      <c r="AE683">
        <v>296</v>
      </c>
      <c r="AF683">
        <v>96</v>
      </c>
      <c r="AG683">
        <v>0.78933333333333333</v>
      </c>
      <c r="AH683" s="4">
        <v>2</v>
      </c>
      <c r="AI683">
        <v>0.33333333333333331</v>
      </c>
      <c r="AJ683" s="4">
        <v>3</v>
      </c>
      <c r="AK683">
        <v>0.5</v>
      </c>
      <c r="AL683" s="4">
        <v>44</v>
      </c>
      <c r="AM683">
        <v>0.11989100817438691</v>
      </c>
      <c r="AN683" s="4">
        <v>18</v>
      </c>
      <c r="AO683">
        <v>4.9046321525885561E-2</v>
      </c>
      <c r="AP683" s="4">
        <v>7</v>
      </c>
      <c r="AQ683">
        <v>1.8666666666666668E-2</v>
      </c>
      <c r="AR683" s="4">
        <v>0</v>
      </c>
      <c r="AS683">
        <v>0</v>
      </c>
      <c r="AT683" s="4">
        <v>3</v>
      </c>
      <c r="AU683" s="4">
        <v>3</v>
      </c>
      <c r="AV683" s="4">
        <v>1</v>
      </c>
      <c r="AW683">
        <v>2.7372262773722627</v>
      </c>
      <c r="AX683" s="4">
        <f t="shared" si="10"/>
        <v>137</v>
      </c>
      <c r="AY683" s="4">
        <v>0</v>
      </c>
      <c r="AZ683" s="4">
        <v>0</v>
      </c>
    </row>
    <row r="684" spans="1:52" x14ac:dyDescent="0.25">
      <c r="A684" s="4">
        <v>2017</v>
      </c>
      <c r="B684" s="4" t="s">
        <v>294</v>
      </c>
      <c r="C684" t="s">
        <v>284</v>
      </c>
      <c r="D684" t="s">
        <v>240</v>
      </c>
      <c r="E684" t="s">
        <v>751</v>
      </c>
      <c r="F684" s="4">
        <v>275</v>
      </c>
      <c r="G684">
        <v>26</v>
      </c>
      <c r="H684">
        <v>3</v>
      </c>
      <c r="I684">
        <v>275</v>
      </c>
      <c r="J684">
        <v>2.9927272727272727</v>
      </c>
      <c r="K684">
        <v>10</v>
      </c>
      <c r="L684">
        <v>3.6363636363636362E-2</v>
      </c>
      <c r="M684">
        <v>248</v>
      </c>
      <c r="N684">
        <v>972</v>
      </c>
      <c r="O684">
        <v>0.90181818181818185</v>
      </c>
      <c r="P684">
        <v>258</v>
      </c>
      <c r="Q684">
        <v>20</v>
      </c>
      <c r="R684">
        <v>72</v>
      </c>
      <c r="S684">
        <v>57</v>
      </c>
      <c r="T684">
        <v>85</v>
      </c>
      <c r="U684">
        <v>170.42352941176472</v>
      </c>
      <c r="V684">
        <v>77</v>
      </c>
      <c r="W684">
        <v>14.987012987012987</v>
      </c>
      <c r="X684">
        <v>184</v>
      </c>
      <c r="Y684">
        <v>172.8641304347826</v>
      </c>
      <c r="Z684">
        <v>61</v>
      </c>
      <c r="AA684">
        <v>648</v>
      </c>
      <c r="AB684">
        <v>182</v>
      </c>
      <c r="AC684">
        <v>216</v>
      </c>
      <c r="AD684">
        <v>0.66181818181818186</v>
      </c>
      <c r="AE684">
        <v>21</v>
      </c>
      <c r="AF684">
        <v>133</v>
      </c>
      <c r="AG684">
        <v>7.636363636363637E-2</v>
      </c>
      <c r="AH684" s="4">
        <v>34</v>
      </c>
      <c r="AI684">
        <v>0.55737704918032782</v>
      </c>
      <c r="AJ684" s="4">
        <v>6</v>
      </c>
      <c r="AK684">
        <v>9.8360655737704916E-2</v>
      </c>
      <c r="AL684" s="4">
        <v>62</v>
      </c>
      <c r="AM684">
        <v>0.34065934065934067</v>
      </c>
      <c r="AN684" s="4">
        <v>12</v>
      </c>
      <c r="AO684">
        <v>6.5934065934065936E-2</v>
      </c>
      <c r="AP684" s="4">
        <v>2</v>
      </c>
      <c r="AQ684">
        <v>7.2727272727272727E-3</v>
      </c>
      <c r="AR684" s="4">
        <v>2</v>
      </c>
      <c r="AS684">
        <v>7.2727272727272727E-3</v>
      </c>
      <c r="AT684" s="4">
        <v>0</v>
      </c>
      <c r="AU684" s="4">
        <v>1</v>
      </c>
      <c r="AV684" s="4">
        <v>5</v>
      </c>
      <c r="AW684">
        <v>2.1484375</v>
      </c>
      <c r="AX684" s="4">
        <f t="shared" si="10"/>
        <v>128</v>
      </c>
      <c r="AY684" s="4">
        <v>25</v>
      </c>
      <c r="AZ684" s="4">
        <v>18</v>
      </c>
    </row>
    <row r="685" spans="1:52" x14ac:dyDescent="0.25">
      <c r="A685" s="4">
        <v>2017</v>
      </c>
      <c r="B685" s="4" t="s">
        <v>294</v>
      </c>
      <c r="C685" t="s">
        <v>284</v>
      </c>
      <c r="D685" t="s">
        <v>237</v>
      </c>
      <c r="E685" t="s">
        <v>748</v>
      </c>
      <c r="F685" s="4">
        <v>264</v>
      </c>
      <c r="G685">
        <v>8</v>
      </c>
      <c r="H685">
        <v>1</v>
      </c>
      <c r="I685">
        <v>264</v>
      </c>
      <c r="J685">
        <v>4.2954545454545459</v>
      </c>
      <c r="K685">
        <v>27</v>
      </c>
      <c r="L685">
        <v>0.10227272727272728</v>
      </c>
      <c r="M685">
        <v>220</v>
      </c>
      <c r="N685">
        <v>1221</v>
      </c>
      <c r="O685">
        <v>0.83333333333333337</v>
      </c>
      <c r="P685">
        <v>213</v>
      </c>
      <c r="Q685">
        <v>34</v>
      </c>
      <c r="R685">
        <v>71</v>
      </c>
      <c r="S685">
        <v>69</v>
      </c>
      <c r="T685">
        <v>53</v>
      </c>
      <c r="U685">
        <v>225.69811320754718</v>
      </c>
      <c r="V685">
        <v>44</v>
      </c>
      <c r="W685">
        <v>14.931818181818182</v>
      </c>
      <c r="X685">
        <v>196</v>
      </c>
      <c r="Y685">
        <v>162.67857142857142</v>
      </c>
      <c r="Z685">
        <v>40</v>
      </c>
      <c r="AA685">
        <v>526</v>
      </c>
      <c r="AB685">
        <v>206</v>
      </c>
      <c r="AC685">
        <v>189</v>
      </c>
      <c r="AD685">
        <v>0.78030303030303028</v>
      </c>
      <c r="AE685">
        <v>84</v>
      </c>
      <c r="AF685">
        <v>124</v>
      </c>
      <c r="AG685">
        <v>0.31818181818181818</v>
      </c>
      <c r="AH685" s="4">
        <v>29</v>
      </c>
      <c r="AI685">
        <v>0.72499999999999998</v>
      </c>
      <c r="AJ685" s="4">
        <v>9</v>
      </c>
      <c r="AK685">
        <v>0.22500000000000001</v>
      </c>
      <c r="AL685" s="4">
        <v>51</v>
      </c>
      <c r="AM685">
        <v>0.24757281553398058</v>
      </c>
      <c r="AN685" s="4">
        <v>18</v>
      </c>
      <c r="AO685">
        <v>8.7378640776699032E-2</v>
      </c>
      <c r="AP685" s="4">
        <v>1</v>
      </c>
      <c r="AQ685">
        <v>3.787878787878788E-3</v>
      </c>
      <c r="AR685" s="4">
        <v>0</v>
      </c>
      <c r="AS685">
        <v>0</v>
      </c>
      <c r="AT685" s="4">
        <v>0</v>
      </c>
      <c r="AU685" s="4">
        <v>0</v>
      </c>
      <c r="AV685" s="4">
        <v>14</v>
      </c>
      <c r="AW685">
        <v>3.9402985074626864</v>
      </c>
      <c r="AX685" s="4">
        <f t="shared" si="10"/>
        <v>67</v>
      </c>
      <c r="AY685" s="4">
        <v>13</v>
      </c>
      <c r="AZ685" s="4">
        <v>37</v>
      </c>
    </row>
    <row r="686" spans="1:52" x14ac:dyDescent="0.25">
      <c r="A686" s="4">
        <v>2017</v>
      </c>
      <c r="B686" s="4" t="s">
        <v>294</v>
      </c>
      <c r="C686" t="s">
        <v>284</v>
      </c>
      <c r="D686" t="s">
        <v>231</v>
      </c>
      <c r="E686" t="s">
        <v>742</v>
      </c>
      <c r="F686" s="4">
        <v>230</v>
      </c>
      <c r="G686">
        <v>29</v>
      </c>
      <c r="H686">
        <v>4</v>
      </c>
      <c r="I686">
        <v>229</v>
      </c>
      <c r="J686">
        <v>3.0698689956331879</v>
      </c>
      <c r="K686">
        <v>0</v>
      </c>
      <c r="L686">
        <v>0</v>
      </c>
      <c r="M686">
        <v>211</v>
      </c>
      <c r="N686">
        <v>930</v>
      </c>
      <c r="O686">
        <v>0.91739130434782612</v>
      </c>
      <c r="P686">
        <v>207</v>
      </c>
      <c r="Q686">
        <v>21</v>
      </c>
      <c r="R686">
        <v>54</v>
      </c>
      <c r="S686">
        <v>65</v>
      </c>
      <c r="T686">
        <v>81</v>
      </c>
      <c r="U686">
        <v>154.08641975308643</v>
      </c>
      <c r="V686">
        <v>77</v>
      </c>
      <c r="W686">
        <v>8.6883116883116891</v>
      </c>
      <c r="X686">
        <v>147</v>
      </c>
      <c r="Y686">
        <v>160.29931972789115</v>
      </c>
      <c r="Z686">
        <v>62</v>
      </c>
      <c r="AA686">
        <v>512</v>
      </c>
      <c r="AB686">
        <v>145</v>
      </c>
      <c r="AC686">
        <v>190</v>
      </c>
      <c r="AD686">
        <v>0.63043478260869568</v>
      </c>
      <c r="AE686">
        <v>28</v>
      </c>
      <c r="AF686">
        <v>128</v>
      </c>
      <c r="AG686">
        <v>0.12173913043478261</v>
      </c>
      <c r="AH686" s="4">
        <v>40</v>
      </c>
      <c r="AI686">
        <v>0.64516129032258063</v>
      </c>
      <c r="AJ686" s="4">
        <v>4</v>
      </c>
      <c r="AK686">
        <v>6.4516129032258063E-2</v>
      </c>
      <c r="AL686" s="4">
        <v>51</v>
      </c>
      <c r="AM686">
        <v>0.35172413793103446</v>
      </c>
      <c r="AN686" s="4">
        <v>9</v>
      </c>
      <c r="AO686">
        <v>6.2068965517241378E-2</v>
      </c>
      <c r="AP686" s="4">
        <v>0</v>
      </c>
      <c r="AQ686">
        <v>0</v>
      </c>
      <c r="AR686" s="4">
        <v>1</v>
      </c>
      <c r="AS686">
        <v>4.3478260869565218E-3</v>
      </c>
      <c r="AT686" s="4">
        <v>0</v>
      </c>
      <c r="AU686" s="4">
        <v>0</v>
      </c>
      <c r="AV686" s="4">
        <v>4</v>
      </c>
      <c r="AW686">
        <v>2.0909090909090908</v>
      </c>
      <c r="AX686" s="4">
        <f t="shared" si="10"/>
        <v>110</v>
      </c>
      <c r="AY686" s="4">
        <v>78</v>
      </c>
      <c r="AZ686" s="4">
        <v>22</v>
      </c>
    </row>
    <row r="687" spans="1:52" x14ac:dyDescent="0.25">
      <c r="A687" s="4">
        <v>2017</v>
      </c>
      <c r="B687" s="4" t="s">
        <v>294</v>
      </c>
      <c r="C687" t="s">
        <v>284</v>
      </c>
      <c r="D687" t="s">
        <v>288</v>
      </c>
      <c r="E687" t="s">
        <v>794</v>
      </c>
      <c r="F687" s="4">
        <v>194</v>
      </c>
      <c r="G687">
        <v>4</v>
      </c>
      <c r="H687">
        <v>2</v>
      </c>
      <c r="I687">
        <v>194</v>
      </c>
      <c r="J687">
        <v>8.2628865979381452</v>
      </c>
      <c r="K687">
        <v>0</v>
      </c>
      <c r="L687">
        <v>0</v>
      </c>
      <c r="M687">
        <v>180</v>
      </c>
      <c r="N687">
        <v>238</v>
      </c>
      <c r="O687">
        <v>0.92783505154639179</v>
      </c>
      <c r="P687">
        <v>137</v>
      </c>
      <c r="Q687">
        <v>25</v>
      </c>
      <c r="R687">
        <v>53</v>
      </c>
      <c r="S687">
        <v>68</v>
      </c>
      <c r="T687">
        <v>11</v>
      </c>
      <c r="U687">
        <v>194.63636363636363</v>
      </c>
      <c r="V687">
        <v>10</v>
      </c>
      <c r="W687">
        <v>10.5</v>
      </c>
      <c r="X687">
        <v>159</v>
      </c>
      <c r="Y687">
        <v>142.77358490566039</v>
      </c>
      <c r="Z687">
        <v>10</v>
      </c>
      <c r="AA687">
        <v>766</v>
      </c>
      <c r="AB687">
        <v>182</v>
      </c>
      <c r="AC687">
        <v>164</v>
      </c>
      <c r="AD687">
        <v>0.93814432989690721</v>
      </c>
      <c r="AE687">
        <v>64</v>
      </c>
      <c r="AF687">
        <v>101</v>
      </c>
      <c r="AG687">
        <v>0.32989690721649484</v>
      </c>
      <c r="AH687" s="4">
        <v>7</v>
      </c>
      <c r="AI687">
        <v>0.7</v>
      </c>
      <c r="AJ687" s="4">
        <v>0</v>
      </c>
      <c r="AK687">
        <v>0</v>
      </c>
      <c r="AL687" s="4">
        <v>32</v>
      </c>
      <c r="AM687">
        <v>0.17582417582417584</v>
      </c>
      <c r="AN687" s="4">
        <v>21</v>
      </c>
      <c r="AO687">
        <v>0.11538461538461539</v>
      </c>
      <c r="AP687" s="4">
        <v>1</v>
      </c>
      <c r="AQ687">
        <v>5.1546391752577319E-3</v>
      </c>
      <c r="AR687" s="4">
        <v>0</v>
      </c>
      <c r="AS687">
        <v>0</v>
      </c>
      <c r="AT687" s="4">
        <v>4</v>
      </c>
      <c r="AU687" s="4">
        <v>3</v>
      </c>
      <c r="AV687" s="4">
        <v>18</v>
      </c>
      <c r="AW687">
        <v>1.7321428571428572</v>
      </c>
      <c r="AX687" s="4">
        <f t="shared" si="10"/>
        <v>112</v>
      </c>
      <c r="AY687" s="4">
        <v>1</v>
      </c>
      <c r="AZ687" s="4">
        <v>23</v>
      </c>
    </row>
    <row r="688" spans="1:52" x14ac:dyDescent="0.25">
      <c r="A688" s="4">
        <v>2017</v>
      </c>
      <c r="B688" s="4" t="s">
        <v>294</v>
      </c>
      <c r="C688" t="s">
        <v>284</v>
      </c>
      <c r="D688" t="s">
        <v>287</v>
      </c>
      <c r="E688" t="s">
        <v>793</v>
      </c>
      <c r="F688" s="4">
        <v>173</v>
      </c>
      <c r="G688">
        <v>62</v>
      </c>
      <c r="H688">
        <v>1</v>
      </c>
      <c r="I688">
        <v>172</v>
      </c>
      <c r="J688">
        <v>7.5813953488372094</v>
      </c>
      <c r="K688">
        <v>16</v>
      </c>
      <c r="L688">
        <v>9.3023255813953487E-2</v>
      </c>
      <c r="M688">
        <v>157</v>
      </c>
      <c r="N688">
        <v>196</v>
      </c>
      <c r="O688">
        <v>0.90751445086705207</v>
      </c>
      <c r="P688">
        <v>96</v>
      </c>
      <c r="Q688">
        <v>46</v>
      </c>
      <c r="R688">
        <v>37</v>
      </c>
      <c r="S688">
        <v>55</v>
      </c>
      <c r="T688">
        <v>2</v>
      </c>
      <c r="U688">
        <v>129</v>
      </c>
      <c r="V688">
        <v>2</v>
      </c>
      <c r="W688">
        <v>9</v>
      </c>
      <c r="X688">
        <v>158</v>
      </c>
      <c r="Y688">
        <v>98.24683544303798</v>
      </c>
      <c r="Z688">
        <v>2</v>
      </c>
      <c r="AA688">
        <v>615</v>
      </c>
      <c r="AB688">
        <v>170</v>
      </c>
      <c r="AC688">
        <v>117</v>
      </c>
      <c r="AD688">
        <v>0.98265895953757221</v>
      </c>
      <c r="AE688">
        <v>121</v>
      </c>
      <c r="AF688">
        <v>103</v>
      </c>
      <c r="AG688">
        <v>0.69942196531791911</v>
      </c>
      <c r="AH688" s="4">
        <v>2</v>
      </c>
      <c r="AI688">
        <v>1</v>
      </c>
      <c r="AJ688" s="4">
        <v>1</v>
      </c>
      <c r="AK688">
        <v>0.5</v>
      </c>
      <c r="AL688" s="4">
        <v>23</v>
      </c>
      <c r="AM688">
        <v>0.13529411764705881</v>
      </c>
      <c r="AN688" s="4">
        <v>9</v>
      </c>
      <c r="AO688">
        <v>5.2941176470588235E-2</v>
      </c>
      <c r="AP688" s="4">
        <v>1</v>
      </c>
      <c r="AQ688">
        <v>5.7803468208092483E-3</v>
      </c>
      <c r="AR688" s="4">
        <v>2</v>
      </c>
      <c r="AS688">
        <v>1.1560693641618497E-2</v>
      </c>
      <c r="AT688" s="4">
        <v>4</v>
      </c>
      <c r="AU688" s="4">
        <v>3</v>
      </c>
      <c r="AV688" s="4">
        <v>3</v>
      </c>
      <c r="AW688">
        <v>2.7903225806451615</v>
      </c>
      <c r="AX688" s="4">
        <f t="shared" si="10"/>
        <v>61.999999999999993</v>
      </c>
      <c r="AY688" s="4">
        <v>0</v>
      </c>
      <c r="AZ688" s="4">
        <v>0</v>
      </c>
    </row>
    <row r="689" spans="1:52" x14ac:dyDescent="0.25">
      <c r="A689" s="4">
        <v>2017</v>
      </c>
      <c r="B689" s="4" t="s">
        <v>294</v>
      </c>
      <c r="C689" t="s">
        <v>284</v>
      </c>
      <c r="D689" t="s">
        <v>214</v>
      </c>
      <c r="E689" t="s">
        <v>726</v>
      </c>
      <c r="F689" s="4">
        <v>151</v>
      </c>
      <c r="G689">
        <v>27</v>
      </c>
      <c r="H689">
        <v>4</v>
      </c>
      <c r="I689">
        <v>151</v>
      </c>
      <c r="J689">
        <v>6.3377483443708611</v>
      </c>
      <c r="K689">
        <v>6</v>
      </c>
      <c r="L689">
        <v>3.9735099337748346E-2</v>
      </c>
      <c r="M689">
        <v>109</v>
      </c>
      <c r="N689">
        <v>611</v>
      </c>
      <c r="O689">
        <v>0.72185430463576161</v>
      </c>
      <c r="P689">
        <v>91</v>
      </c>
      <c r="Q689">
        <v>26</v>
      </c>
      <c r="R689">
        <v>23</v>
      </c>
      <c r="S689">
        <v>76</v>
      </c>
      <c r="T689">
        <v>18</v>
      </c>
      <c r="U689">
        <v>200.72222222222223</v>
      </c>
      <c r="V689">
        <v>13</v>
      </c>
      <c r="W689">
        <v>51.92307692307692</v>
      </c>
      <c r="X689">
        <v>124</v>
      </c>
      <c r="Y689">
        <v>101.93548387096774</v>
      </c>
      <c r="Z689">
        <v>11</v>
      </c>
      <c r="AA689">
        <v>680</v>
      </c>
      <c r="AB689">
        <v>132</v>
      </c>
      <c r="AC689">
        <v>118</v>
      </c>
      <c r="AD689">
        <v>0.8741721854304636</v>
      </c>
      <c r="AE689">
        <v>79</v>
      </c>
      <c r="AF689">
        <v>74</v>
      </c>
      <c r="AG689">
        <v>0.52317880794701987</v>
      </c>
      <c r="AH689" s="4">
        <v>7</v>
      </c>
      <c r="AI689">
        <v>0.63636363636363635</v>
      </c>
      <c r="AJ689" s="4">
        <v>0</v>
      </c>
      <c r="AK689">
        <v>0</v>
      </c>
      <c r="AL689" s="4">
        <v>19</v>
      </c>
      <c r="AM689">
        <v>0.14393939393939395</v>
      </c>
      <c r="AN689" s="4">
        <v>5</v>
      </c>
      <c r="AO689">
        <v>3.787878787878788E-2</v>
      </c>
      <c r="AP689" s="4">
        <v>2</v>
      </c>
      <c r="AQ689">
        <v>1.3245033112582781E-2</v>
      </c>
      <c r="AR689" s="4">
        <v>1</v>
      </c>
      <c r="AS689">
        <v>6.6225165562913907E-3</v>
      </c>
      <c r="AT689" s="4">
        <v>1</v>
      </c>
      <c r="AU689" s="4">
        <v>1</v>
      </c>
      <c r="AV689" s="4">
        <v>2</v>
      </c>
      <c r="AW689">
        <v>2.3230769230769233</v>
      </c>
      <c r="AX689" s="4">
        <f t="shared" si="10"/>
        <v>65</v>
      </c>
      <c r="AY689" s="4">
        <v>5</v>
      </c>
      <c r="AZ689" s="4">
        <v>87</v>
      </c>
    </row>
    <row r="690" spans="1:52" x14ac:dyDescent="0.25">
      <c r="A690" s="4">
        <v>2017</v>
      </c>
      <c r="B690" s="4" t="s">
        <v>294</v>
      </c>
      <c r="C690" t="s">
        <v>284</v>
      </c>
      <c r="D690" t="s">
        <v>239</v>
      </c>
      <c r="E690" t="s">
        <v>750</v>
      </c>
      <c r="F690" s="4">
        <v>149</v>
      </c>
      <c r="G690">
        <v>61</v>
      </c>
      <c r="H690">
        <v>1</v>
      </c>
      <c r="I690">
        <v>149</v>
      </c>
      <c r="J690">
        <v>7.449664429530201</v>
      </c>
      <c r="K690">
        <v>4</v>
      </c>
      <c r="L690">
        <v>2.6845637583892617E-2</v>
      </c>
      <c r="M690">
        <v>144</v>
      </c>
      <c r="N690">
        <v>51</v>
      </c>
      <c r="O690">
        <v>0.96644295302013428</v>
      </c>
      <c r="P690">
        <v>90</v>
      </c>
      <c r="Q690">
        <v>35</v>
      </c>
      <c r="R690">
        <v>23</v>
      </c>
      <c r="S690">
        <v>51</v>
      </c>
      <c r="T690">
        <v>2</v>
      </c>
      <c r="U690">
        <v>188</v>
      </c>
      <c r="V690">
        <v>2</v>
      </c>
      <c r="W690">
        <v>29.5</v>
      </c>
      <c r="X690">
        <v>142</v>
      </c>
      <c r="Y690">
        <v>70.619718309859152</v>
      </c>
      <c r="Z690">
        <v>2</v>
      </c>
      <c r="AA690">
        <v>477</v>
      </c>
      <c r="AB690">
        <v>146</v>
      </c>
      <c r="AC690">
        <v>89</v>
      </c>
      <c r="AD690">
        <v>0.97986577181208057</v>
      </c>
      <c r="AE690">
        <v>114</v>
      </c>
      <c r="AF690">
        <v>77</v>
      </c>
      <c r="AG690">
        <v>0.7651006711409396</v>
      </c>
      <c r="AH690" s="4">
        <v>0</v>
      </c>
      <c r="AI690">
        <v>0</v>
      </c>
      <c r="AJ690" s="4">
        <v>1</v>
      </c>
      <c r="AK690">
        <v>0.5</v>
      </c>
      <c r="AL690" s="4">
        <v>16</v>
      </c>
      <c r="AM690">
        <v>0.1095890410958904</v>
      </c>
      <c r="AN690" s="4">
        <v>4</v>
      </c>
      <c r="AO690">
        <v>2.7397260273972601E-2</v>
      </c>
      <c r="AP690" s="4">
        <v>1</v>
      </c>
      <c r="AQ690">
        <v>6.7114093959731542E-3</v>
      </c>
      <c r="AR690" s="4">
        <v>1</v>
      </c>
      <c r="AS690">
        <v>6.7114093959731542E-3</v>
      </c>
      <c r="AT690" s="4">
        <v>2</v>
      </c>
      <c r="AU690" s="4">
        <v>3</v>
      </c>
      <c r="AV690" s="4">
        <v>0</v>
      </c>
      <c r="AW690">
        <v>3.0408163265306123</v>
      </c>
      <c r="AX690" s="4">
        <f t="shared" si="10"/>
        <v>49</v>
      </c>
      <c r="AY690" s="4">
        <v>0</v>
      </c>
      <c r="AZ690" s="4">
        <v>0</v>
      </c>
    </row>
    <row r="691" spans="1:52" x14ac:dyDescent="0.25">
      <c r="A691" s="4">
        <v>2017</v>
      </c>
      <c r="B691" s="4" t="s">
        <v>294</v>
      </c>
      <c r="C691" t="s">
        <v>284</v>
      </c>
      <c r="D691" t="s">
        <v>233</v>
      </c>
      <c r="E691" t="s">
        <v>744</v>
      </c>
      <c r="F691" s="4">
        <v>143</v>
      </c>
      <c r="G691">
        <v>50</v>
      </c>
      <c r="H691">
        <v>2</v>
      </c>
      <c r="I691">
        <v>143</v>
      </c>
      <c r="J691">
        <v>11.146853146853147</v>
      </c>
      <c r="K691">
        <v>6</v>
      </c>
      <c r="L691">
        <v>4.195804195804196E-2</v>
      </c>
      <c r="M691">
        <v>128</v>
      </c>
      <c r="N691">
        <v>2529</v>
      </c>
      <c r="O691">
        <v>0.8951048951048951</v>
      </c>
      <c r="P691">
        <v>91</v>
      </c>
      <c r="Q691">
        <v>32</v>
      </c>
      <c r="R691">
        <v>33</v>
      </c>
      <c r="S691">
        <v>50</v>
      </c>
      <c r="T691">
        <v>16</v>
      </c>
      <c r="U691">
        <v>148.8125</v>
      </c>
      <c r="V691">
        <v>13</v>
      </c>
      <c r="W691">
        <v>2.3076923076923075</v>
      </c>
      <c r="X691">
        <v>123</v>
      </c>
      <c r="Y691">
        <v>101.54471544715447</v>
      </c>
      <c r="Z691">
        <v>13</v>
      </c>
      <c r="AA691">
        <v>749</v>
      </c>
      <c r="AB691">
        <v>126</v>
      </c>
      <c r="AC691">
        <v>135</v>
      </c>
      <c r="AD691">
        <v>0.88111888111888115</v>
      </c>
      <c r="AE691">
        <v>73</v>
      </c>
      <c r="AF691">
        <v>99</v>
      </c>
      <c r="AG691">
        <v>0.51048951048951052</v>
      </c>
      <c r="AH691" s="4">
        <v>8</v>
      </c>
      <c r="AI691">
        <v>0.61538461538461542</v>
      </c>
      <c r="AJ691" s="4">
        <v>1</v>
      </c>
      <c r="AK691">
        <v>7.6923076923076927E-2</v>
      </c>
      <c r="AL691" s="4">
        <v>17</v>
      </c>
      <c r="AM691">
        <v>0.13492063492063491</v>
      </c>
      <c r="AN691" s="4">
        <v>9</v>
      </c>
      <c r="AO691">
        <v>7.1428571428571425E-2</v>
      </c>
      <c r="AP691" s="4">
        <v>2</v>
      </c>
      <c r="AQ691">
        <v>1.3986013986013986E-2</v>
      </c>
      <c r="AR691" s="4">
        <v>1</v>
      </c>
      <c r="AS691">
        <v>6.993006993006993E-3</v>
      </c>
      <c r="AT691" s="4">
        <v>1</v>
      </c>
      <c r="AU691" s="4">
        <v>0</v>
      </c>
      <c r="AV691" s="4">
        <v>4</v>
      </c>
      <c r="AW691">
        <v>2.3833333333333333</v>
      </c>
      <c r="AX691" s="4">
        <f t="shared" si="10"/>
        <v>60</v>
      </c>
      <c r="AY691" s="4">
        <v>16</v>
      </c>
      <c r="AZ691" s="4">
        <v>20</v>
      </c>
    </row>
    <row r="692" spans="1:52" x14ac:dyDescent="0.25">
      <c r="A692" s="4">
        <v>2017</v>
      </c>
      <c r="B692" s="4" t="s">
        <v>294</v>
      </c>
      <c r="C692" t="s">
        <v>284</v>
      </c>
      <c r="D692" t="s">
        <v>215</v>
      </c>
      <c r="E692" t="s">
        <v>727</v>
      </c>
      <c r="F692" s="4">
        <v>142</v>
      </c>
      <c r="G692">
        <v>72</v>
      </c>
      <c r="H692">
        <v>4</v>
      </c>
      <c r="I692">
        <v>142</v>
      </c>
      <c r="J692">
        <v>7.823943661971831</v>
      </c>
      <c r="K692">
        <v>2</v>
      </c>
      <c r="L692">
        <v>1.4084507042253521E-2</v>
      </c>
      <c r="M692">
        <v>131</v>
      </c>
      <c r="N692">
        <v>1340</v>
      </c>
      <c r="O692">
        <v>0.92253521126760563</v>
      </c>
      <c r="P692">
        <v>99</v>
      </c>
      <c r="Q692">
        <v>23</v>
      </c>
      <c r="R692">
        <v>24</v>
      </c>
      <c r="S692">
        <v>46</v>
      </c>
      <c r="T692">
        <v>25</v>
      </c>
      <c r="U692">
        <v>171.88</v>
      </c>
      <c r="V692">
        <v>24</v>
      </c>
      <c r="W692">
        <v>49.458333333333336</v>
      </c>
      <c r="X692">
        <v>109</v>
      </c>
      <c r="Y692">
        <v>93.504587155963307</v>
      </c>
      <c r="Z692">
        <v>12</v>
      </c>
      <c r="AA692">
        <v>770</v>
      </c>
      <c r="AB692">
        <v>117</v>
      </c>
      <c r="AC692">
        <v>120</v>
      </c>
      <c r="AD692">
        <v>0.823943661971831</v>
      </c>
      <c r="AE692">
        <v>72</v>
      </c>
      <c r="AF692">
        <v>88</v>
      </c>
      <c r="AG692">
        <v>0.50704225352112675</v>
      </c>
      <c r="AH692" s="4">
        <v>9</v>
      </c>
      <c r="AI692">
        <v>0.75</v>
      </c>
      <c r="AJ692" s="4">
        <v>2</v>
      </c>
      <c r="AK692">
        <v>0.16666666666666666</v>
      </c>
      <c r="AL692" s="4">
        <v>19</v>
      </c>
      <c r="AM692">
        <v>0.1623931623931624</v>
      </c>
      <c r="AN692" s="4">
        <v>2</v>
      </c>
      <c r="AO692">
        <v>1.7094017094017096E-2</v>
      </c>
      <c r="AP692" s="4">
        <v>0</v>
      </c>
      <c r="AQ692">
        <v>0</v>
      </c>
      <c r="AR692" s="4">
        <v>0</v>
      </c>
      <c r="AS692">
        <v>0</v>
      </c>
      <c r="AT692" s="4">
        <v>2</v>
      </c>
      <c r="AU692" s="4">
        <v>2</v>
      </c>
      <c r="AV692" s="4">
        <v>3</v>
      </c>
      <c r="AW692">
        <v>2.253968253968254</v>
      </c>
      <c r="AX692" s="4">
        <f t="shared" si="10"/>
        <v>63</v>
      </c>
      <c r="AY692" s="4">
        <v>0</v>
      </c>
      <c r="AZ692" s="4">
        <v>0</v>
      </c>
    </row>
    <row r="693" spans="1:52" x14ac:dyDescent="0.25">
      <c r="A693" s="4">
        <v>2017</v>
      </c>
      <c r="B693" s="4" t="s">
        <v>294</v>
      </c>
      <c r="C693" t="s">
        <v>284</v>
      </c>
      <c r="D693" t="s">
        <v>314</v>
      </c>
      <c r="E693" t="s">
        <v>819</v>
      </c>
      <c r="F693" s="4">
        <v>133</v>
      </c>
      <c r="G693">
        <v>17</v>
      </c>
      <c r="H693">
        <v>8</v>
      </c>
      <c r="I693">
        <v>133</v>
      </c>
      <c r="J693">
        <v>10.165413533834586</v>
      </c>
      <c r="K693">
        <v>2</v>
      </c>
      <c r="L693">
        <v>1.5037593984962405E-2</v>
      </c>
      <c r="M693">
        <v>97</v>
      </c>
      <c r="N693">
        <v>1685</v>
      </c>
      <c r="O693">
        <v>0.72932330827067671</v>
      </c>
      <c r="P693">
        <v>81</v>
      </c>
      <c r="Q693">
        <v>32</v>
      </c>
      <c r="R693">
        <v>35</v>
      </c>
      <c r="S693">
        <v>52</v>
      </c>
      <c r="T693">
        <v>6</v>
      </c>
      <c r="U693">
        <v>287.83333333333331</v>
      </c>
      <c r="V693">
        <v>4</v>
      </c>
      <c r="W693">
        <v>10.25</v>
      </c>
      <c r="X693">
        <v>106</v>
      </c>
      <c r="Y693">
        <v>113.98113207547169</v>
      </c>
      <c r="Z693">
        <v>4</v>
      </c>
      <c r="AA693">
        <v>670</v>
      </c>
      <c r="AB693">
        <v>126</v>
      </c>
      <c r="AC693">
        <v>144</v>
      </c>
      <c r="AD693">
        <v>0.94736842105263153</v>
      </c>
      <c r="AE693">
        <v>64</v>
      </c>
      <c r="AF693">
        <v>94</v>
      </c>
      <c r="AG693">
        <v>0.48120300751879697</v>
      </c>
      <c r="AH693" s="4">
        <v>5</v>
      </c>
      <c r="AI693">
        <v>0</v>
      </c>
      <c r="AJ693" s="4">
        <v>2</v>
      </c>
      <c r="AK693">
        <v>0.5</v>
      </c>
      <c r="AL693" s="4">
        <v>28</v>
      </c>
      <c r="AM693">
        <v>0.22222222222222221</v>
      </c>
      <c r="AN693" s="4">
        <v>8</v>
      </c>
      <c r="AO693">
        <v>6.3492063492063489E-2</v>
      </c>
      <c r="AP693" s="4">
        <v>0</v>
      </c>
      <c r="AQ693">
        <v>0</v>
      </c>
      <c r="AR693" s="4">
        <v>1</v>
      </c>
      <c r="AS693">
        <v>7.5187969924812026E-3</v>
      </c>
      <c r="AT693" s="4">
        <v>3</v>
      </c>
      <c r="AU693" s="4">
        <v>1</v>
      </c>
      <c r="AV693" s="4">
        <v>4</v>
      </c>
      <c r="AW693">
        <v>2.1111111111111112</v>
      </c>
      <c r="AX693" s="4">
        <f t="shared" si="10"/>
        <v>63</v>
      </c>
      <c r="AY693" s="4">
        <v>1</v>
      </c>
      <c r="AZ693" s="4">
        <v>17</v>
      </c>
    </row>
    <row r="694" spans="1:52" x14ac:dyDescent="0.25">
      <c r="A694" s="4">
        <v>2017</v>
      </c>
      <c r="B694" s="4" t="s">
        <v>294</v>
      </c>
      <c r="C694" t="s">
        <v>284</v>
      </c>
      <c r="D694" t="s">
        <v>289</v>
      </c>
      <c r="E694" t="s">
        <v>795</v>
      </c>
      <c r="F694" s="4">
        <v>128</v>
      </c>
      <c r="G694">
        <v>17</v>
      </c>
      <c r="H694">
        <v>4</v>
      </c>
      <c r="I694">
        <v>128</v>
      </c>
      <c r="J694">
        <v>9.890625</v>
      </c>
      <c r="K694">
        <v>0</v>
      </c>
      <c r="L694">
        <v>0</v>
      </c>
      <c r="M694">
        <v>123</v>
      </c>
      <c r="N694">
        <v>679</v>
      </c>
      <c r="O694">
        <v>0.9609375</v>
      </c>
      <c r="P694">
        <v>99</v>
      </c>
      <c r="Q694">
        <v>24</v>
      </c>
      <c r="R694">
        <v>44</v>
      </c>
      <c r="S694">
        <v>57</v>
      </c>
      <c r="T694">
        <v>18</v>
      </c>
      <c r="U694">
        <v>156.77777777777777</v>
      </c>
      <c r="V694">
        <v>18</v>
      </c>
      <c r="W694">
        <v>5.166666666666667</v>
      </c>
      <c r="X694">
        <v>108</v>
      </c>
      <c r="Y694">
        <v>118.99074074074075</v>
      </c>
      <c r="Z694">
        <v>17</v>
      </c>
      <c r="AA694">
        <v>436</v>
      </c>
      <c r="AB694">
        <v>109</v>
      </c>
      <c r="AC694">
        <v>152</v>
      </c>
      <c r="AD694">
        <v>0.8515625</v>
      </c>
      <c r="AE694">
        <v>54</v>
      </c>
      <c r="AF694">
        <v>106</v>
      </c>
      <c r="AG694">
        <v>0.421875</v>
      </c>
      <c r="AH694" s="4">
        <v>6</v>
      </c>
      <c r="AI694">
        <v>0.35294117647058826</v>
      </c>
      <c r="AJ694" s="4">
        <v>1</v>
      </c>
      <c r="AK694">
        <v>5.8823529411764705E-2</v>
      </c>
      <c r="AL694" s="4">
        <v>20</v>
      </c>
      <c r="AM694">
        <v>0.1834862385321101</v>
      </c>
      <c r="AN694" s="4">
        <v>8</v>
      </c>
      <c r="AO694">
        <v>7.3394495412844041E-2</v>
      </c>
      <c r="AP694" s="4">
        <v>0</v>
      </c>
      <c r="AQ694">
        <v>0</v>
      </c>
      <c r="AR694" s="4">
        <v>0</v>
      </c>
      <c r="AS694">
        <v>0</v>
      </c>
      <c r="AT694" s="4">
        <v>1</v>
      </c>
      <c r="AU694" s="4">
        <v>0</v>
      </c>
      <c r="AV694" s="4">
        <v>4</v>
      </c>
      <c r="AW694">
        <v>2</v>
      </c>
      <c r="AX694" s="4">
        <f t="shared" si="10"/>
        <v>64</v>
      </c>
      <c r="AY694" s="4">
        <v>6</v>
      </c>
      <c r="AZ694" s="4">
        <v>12</v>
      </c>
    </row>
    <row r="695" spans="1:52" x14ac:dyDescent="0.25">
      <c r="A695" s="4">
        <v>2017</v>
      </c>
      <c r="B695" s="4" t="s">
        <v>294</v>
      </c>
      <c r="C695" t="s">
        <v>284</v>
      </c>
      <c r="D695" t="s">
        <v>209</v>
      </c>
      <c r="E695" t="s">
        <v>721</v>
      </c>
      <c r="F695" s="4">
        <v>125</v>
      </c>
      <c r="G695">
        <v>23</v>
      </c>
      <c r="H695">
        <v>2</v>
      </c>
      <c r="I695">
        <v>125</v>
      </c>
      <c r="J695">
        <v>7.96</v>
      </c>
      <c r="K695">
        <v>0</v>
      </c>
      <c r="L695">
        <v>0</v>
      </c>
      <c r="M695">
        <v>120</v>
      </c>
      <c r="N695">
        <v>420</v>
      </c>
      <c r="O695">
        <v>0.96</v>
      </c>
      <c r="P695">
        <v>79</v>
      </c>
      <c r="Q695">
        <v>29</v>
      </c>
      <c r="R695">
        <v>28</v>
      </c>
      <c r="S695">
        <v>43</v>
      </c>
      <c r="T695">
        <v>8</v>
      </c>
      <c r="U695">
        <v>179.125</v>
      </c>
      <c r="V695">
        <v>8</v>
      </c>
      <c r="W695">
        <v>6.625</v>
      </c>
      <c r="X695">
        <v>114</v>
      </c>
      <c r="Y695">
        <v>96.877192982456137</v>
      </c>
      <c r="Z695">
        <v>5</v>
      </c>
      <c r="AA695">
        <v>691</v>
      </c>
      <c r="AB695">
        <v>116</v>
      </c>
      <c r="AC695">
        <v>121</v>
      </c>
      <c r="AD695">
        <v>0.92800000000000005</v>
      </c>
      <c r="AE695">
        <v>69</v>
      </c>
      <c r="AF695">
        <v>83</v>
      </c>
      <c r="AG695">
        <v>0.55200000000000005</v>
      </c>
      <c r="AH695" s="4">
        <v>5</v>
      </c>
      <c r="AI695">
        <v>1</v>
      </c>
      <c r="AJ695" s="4">
        <v>1</v>
      </c>
      <c r="AK695">
        <v>0.2</v>
      </c>
      <c r="AL695" s="4">
        <v>17</v>
      </c>
      <c r="AM695">
        <v>0.14655172413793102</v>
      </c>
      <c r="AN695" s="4">
        <v>9</v>
      </c>
      <c r="AO695">
        <v>7.7586206896551727E-2</v>
      </c>
      <c r="AP695" s="4">
        <v>1</v>
      </c>
      <c r="AQ695">
        <v>8.0000000000000002E-3</v>
      </c>
      <c r="AR695" s="4">
        <v>0</v>
      </c>
      <c r="AS695">
        <v>0</v>
      </c>
      <c r="AT695" s="4">
        <v>1</v>
      </c>
      <c r="AU695" s="4">
        <v>1</v>
      </c>
      <c r="AV695" s="4">
        <v>4</v>
      </c>
      <c r="AW695">
        <v>1.9841269841269842</v>
      </c>
      <c r="AX695" s="4">
        <f t="shared" si="10"/>
        <v>63</v>
      </c>
      <c r="AY695" s="4">
        <v>1</v>
      </c>
      <c r="AZ695" s="4">
        <v>6</v>
      </c>
    </row>
    <row r="696" spans="1:52" x14ac:dyDescent="0.25">
      <c r="A696" s="4">
        <v>2017</v>
      </c>
      <c r="B696" s="4" t="s">
        <v>294</v>
      </c>
      <c r="C696" t="s">
        <v>284</v>
      </c>
      <c r="D696" t="s">
        <v>212</v>
      </c>
      <c r="E696" t="s">
        <v>724</v>
      </c>
      <c r="F696" s="4">
        <v>113</v>
      </c>
      <c r="G696">
        <v>14</v>
      </c>
      <c r="H696">
        <v>3</v>
      </c>
      <c r="I696">
        <v>113</v>
      </c>
      <c r="J696">
        <v>6.6548672566371678</v>
      </c>
      <c r="K696">
        <v>6</v>
      </c>
      <c r="L696">
        <v>5.3097345132743362E-2</v>
      </c>
      <c r="M696">
        <v>108</v>
      </c>
      <c r="N696">
        <v>1044</v>
      </c>
      <c r="O696">
        <v>0.95575221238938057</v>
      </c>
      <c r="P696">
        <v>87</v>
      </c>
      <c r="Q696">
        <v>23</v>
      </c>
      <c r="R696">
        <v>30</v>
      </c>
      <c r="S696">
        <v>77</v>
      </c>
      <c r="T696">
        <v>25</v>
      </c>
      <c r="U696">
        <v>208.6</v>
      </c>
      <c r="V696">
        <v>21</v>
      </c>
      <c r="W696">
        <v>18.095238095238095</v>
      </c>
      <c r="X696">
        <v>84</v>
      </c>
      <c r="Y696">
        <v>122</v>
      </c>
      <c r="Z696">
        <v>18</v>
      </c>
      <c r="AA696">
        <v>621</v>
      </c>
      <c r="AB696">
        <v>88</v>
      </c>
      <c r="AC696">
        <v>159</v>
      </c>
      <c r="AD696">
        <v>0.77876106194690264</v>
      </c>
      <c r="AE696">
        <v>39</v>
      </c>
      <c r="AF696">
        <v>111</v>
      </c>
      <c r="AG696">
        <v>0.34513274336283184</v>
      </c>
      <c r="AH696" s="4">
        <v>15</v>
      </c>
      <c r="AI696">
        <v>0.83333333333333337</v>
      </c>
      <c r="AJ696" s="4">
        <v>4</v>
      </c>
      <c r="AK696">
        <v>0.22222222222222221</v>
      </c>
      <c r="AL696" s="4">
        <v>26</v>
      </c>
      <c r="AM696">
        <v>0.29545454545454547</v>
      </c>
      <c r="AN696" s="4">
        <v>10</v>
      </c>
      <c r="AO696">
        <v>0.11363636363636363</v>
      </c>
      <c r="AP696" s="4">
        <v>0</v>
      </c>
      <c r="AQ696">
        <v>0</v>
      </c>
      <c r="AR696" s="4">
        <v>2</v>
      </c>
      <c r="AS696">
        <v>1.7699115044247787E-2</v>
      </c>
      <c r="AT696" s="4">
        <v>0</v>
      </c>
      <c r="AU696" s="4">
        <v>1</v>
      </c>
      <c r="AV696" s="4">
        <v>5</v>
      </c>
      <c r="AW696">
        <v>1.7936507936507937</v>
      </c>
      <c r="AX696" s="4">
        <f t="shared" si="10"/>
        <v>63</v>
      </c>
      <c r="AY696" s="4">
        <v>7</v>
      </c>
      <c r="AZ696" s="4">
        <v>38</v>
      </c>
    </row>
    <row r="697" spans="1:52" x14ac:dyDescent="0.25">
      <c r="A697" s="4">
        <v>2017</v>
      </c>
      <c r="B697" s="4" t="s">
        <v>294</v>
      </c>
      <c r="C697" t="s">
        <v>284</v>
      </c>
      <c r="D697" t="s">
        <v>202</v>
      </c>
      <c r="E697" t="s">
        <v>714</v>
      </c>
      <c r="F697" s="4">
        <v>112</v>
      </c>
      <c r="G697">
        <v>6</v>
      </c>
      <c r="H697">
        <v>6</v>
      </c>
      <c r="I697">
        <v>112</v>
      </c>
      <c r="J697">
        <v>1.4017857142857142</v>
      </c>
      <c r="K697">
        <v>2</v>
      </c>
      <c r="L697">
        <v>1.7857142857142856E-2</v>
      </c>
      <c r="M697">
        <v>98</v>
      </c>
      <c r="N697">
        <v>828</v>
      </c>
      <c r="O697">
        <v>0.875</v>
      </c>
      <c r="P697">
        <v>80</v>
      </c>
      <c r="Q697">
        <v>28</v>
      </c>
      <c r="R697">
        <v>24</v>
      </c>
      <c r="S697">
        <v>65</v>
      </c>
      <c r="T697">
        <v>23</v>
      </c>
      <c r="U697">
        <v>174.65217391304347</v>
      </c>
      <c r="V697">
        <v>20</v>
      </c>
      <c r="W697">
        <v>18.5</v>
      </c>
      <c r="X697">
        <v>81</v>
      </c>
      <c r="Y697">
        <v>122.27160493827161</v>
      </c>
      <c r="Z697">
        <v>20</v>
      </c>
      <c r="AA697">
        <v>799</v>
      </c>
      <c r="AB697">
        <v>87</v>
      </c>
      <c r="AC697">
        <v>160</v>
      </c>
      <c r="AD697">
        <v>0.7767857142857143</v>
      </c>
      <c r="AE697">
        <v>48</v>
      </c>
      <c r="AF697">
        <v>111</v>
      </c>
      <c r="AG697">
        <v>0.42857142857142855</v>
      </c>
      <c r="AH697" s="4">
        <v>13</v>
      </c>
      <c r="AI697">
        <v>0.65</v>
      </c>
      <c r="AJ697" s="4">
        <v>0</v>
      </c>
      <c r="AK697">
        <v>0</v>
      </c>
      <c r="AL697" s="4">
        <v>22</v>
      </c>
      <c r="AM697">
        <v>0.25287356321839083</v>
      </c>
      <c r="AN697" s="4">
        <v>4</v>
      </c>
      <c r="AO697">
        <v>4.5977011494252873E-2</v>
      </c>
      <c r="AP697" s="4">
        <v>0</v>
      </c>
      <c r="AQ697">
        <v>0</v>
      </c>
      <c r="AR697" s="4">
        <v>0</v>
      </c>
      <c r="AS697">
        <v>0</v>
      </c>
      <c r="AT697" s="4">
        <v>0</v>
      </c>
      <c r="AU697" s="4">
        <v>0</v>
      </c>
      <c r="AV697" s="4">
        <v>2</v>
      </c>
      <c r="AW697">
        <v>2.5454545454545454</v>
      </c>
      <c r="AX697" s="4">
        <f t="shared" si="10"/>
        <v>44</v>
      </c>
      <c r="AY697" s="4">
        <v>5</v>
      </c>
      <c r="AZ697" s="4">
        <v>7</v>
      </c>
    </row>
    <row r="698" spans="1:52" x14ac:dyDescent="0.25">
      <c r="A698" s="4">
        <v>2017</v>
      </c>
      <c r="B698" s="4" t="s">
        <v>294</v>
      </c>
      <c r="C698" t="s">
        <v>284</v>
      </c>
      <c r="D698" t="s">
        <v>213</v>
      </c>
      <c r="E698" t="s">
        <v>725</v>
      </c>
      <c r="F698" s="4">
        <v>112</v>
      </c>
      <c r="G698">
        <v>11</v>
      </c>
      <c r="H698">
        <v>2</v>
      </c>
      <c r="I698">
        <v>112</v>
      </c>
      <c r="J698">
        <v>5.4642857142857144</v>
      </c>
      <c r="K698">
        <v>4</v>
      </c>
      <c r="L698">
        <v>3.5714285714285712E-2</v>
      </c>
      <c r="M698">
        <v>93</v>
      </c>
      <c r="N698">
        <v>1085</v>
      </c>
      <c r="O698">
        <v>0.8303571428571429</v>
      </c>
      <c r="P698">
        <v>103</v>
      </c>
      <c r="Q698">
        <v>24</v>
      </c>
      <c r="R698">
        <v>34</v>
      </c>
      <c r="S698">
        <v>64</v>
      </c>
      <c r="T698">
        <v>45</v>
      </c>
      <c r="U698">
        <v>174.93333333333334</v>
      </c>
      <c r="V698">
        <v>37</v>
      </c>
      <c r="W698">
        <v>31.216216216216218</v>
      </c>
      <c r="X698">
        <v>65</v>
      </c>
      <c r="Y698">
        <v>150.44615384615383</v>
      </c>
      <c r="Z698">
        <v>18</v>
      </c>
      <c r="AA698">
        <v>640</v>
      </c>
      <c r="AB698">
        <v>67</v>
      </c>
      <c r="AC698">
        <v>188</v>
      </c>
      <c r="AD698">
        <v>0.5982142857142857</v>
      </c>
      <c r="AE698">
        <v>13</v>
      </c>
      <c r="AF698">
        <v>130</v>
      </c>
      <c r="AG698">
        <v>0.11607142857142858</v>
      </c>
      <c r="AH698" s="4">
        <v>27</v>
      </c>
      <c r="AI698">
        <v>0</v>
      </c>
      <c r="AJ698" s="4">
        <v>4</v>
      </c>
      <c r="AK698">
        <v>0.22222222222222221</v>
      </c>
      <c r="AL698" s="4">
        <v>29</v>
      </c>
      <c r="AM698">
        <v>0.43283582089552236</v>
      </c>
      <c r="AN698" s="4">
        <v>3</v>
      </c>
      <c r="AO698">
        <v>4.4776119402985072E-2</v>
      </c>
      <c r="AP698" s="4">
        <v>1</v>
      </c>
      <c r="AQ698">
        <v>8.9285714285714281E-3</v>
      </c>
      <c r="AR698" s="4">
        <v>0</v>
      </c>
      <c r="AS698">
        <v>0</v>
      </c>
      <c r="AT698" s="4">
        <v>0</v>
      </c>
      <c r="AU698" s="4">
        <v>2</v>
      </c>
      <c r="AV698" s="4">
        <v>1</v>
      </c>
      <c r="AW698">
        <v>2.4888888888888889</v>
      </c>
      <c r="AX698" s="4">
        <f t="shared" si="10"/>
        <v>45</v>
      </c>
      <c r="AY698" s="4">
        <v>17</v>
      </c>
      <c r="AZ698" s="4">
        <v>35</v>
      </c>
    </row>
    <row r="699" spans="1:52" x14ac:dyDescent="0.25">
      <c r="A699" s="4">
        <v>2017</v>
      </c>
      <c r="B699" s="4" t="s">
        <v>294</v>
      </c>
      <c r="C699" t="s">
        <v>284</v>
      </c>
      <c r="D699" t="s">
        <v>224</v>
      </c>
      <c r="E699" t="s">
        <v>735</v>
      </c>
      <c r="F699" s="4">
        <v>107</v>
      </c>
      <c r="G699">
        <v>24</v>
      </c>
      <c r="H699">
        <v>3</v>
      </c>
      <c r="I699">
        <v>107</v>
      </c>
      <c r="J699">
        <v>6.3925233644859816</v>
      </c>
      <c r="K699">
        <v>4</v>
      </c>
      <c r="L699">
        <v>3.7383177570093455E-2</v>
      </c>
      <c r="M699">
        <v>96</v>
      </c>
      <c r="N699">
        <v>1789</v>
      </c>
      <c r="O699">
        <v>0.89719626168224298</v>
      </c>
      <c r="P699">
        <v>93</v>
      </c>
      <c r="Q699">
        <v>18</v>
      </c>
      <c r="R699">
        <v>29</v>
      </c>
      <c r="S699">
        <v>57</v>
      </c>
      <c r="T699">
        <v>36</v>
      </c>
      <c r="U699">
        <v>178.77777777777777</v>
      </c>
      <c r="V699">
        <v>28</v>
      </c>
      <c r="W699">
        <v>58.464285714285715</v>
      </c>
      <c r="X699">
        <v>71</v>
      </c>
      <c r="Y699">
        <v>136.28169014084506</v>
      </c>
      <c r="Z699">
        <v>20</v>
      </c>
      <c r="AA699">
        <v>815</v>
      </c>
      <c r="AB699">
        <v>68</v>
      </c>
      <c r="AC699">
        <v>177</v>
      </c>
      <c r="AD699">
        <v>0.63551401869158874</v>
      </c>
      <c r="AE699">
        <v>23</v>
      </c>
      <c r="AF699">
        <v>114</v>
      </c>
      <c r="AG699">
        <v>0.21495327102803738</v>
      </c>
      <c r="AH699" s="4">
        <v>19</v>
      </c>
      <c r="AI699">
        <v>0.95</v>
      </c>
      <c r="AJ699" s="4">
        <v>1</v>
      </c>
      <c r="AK699">
        <v>0.05</v>
      </c>
      <c r="AL699" s="4">
        <v>20</v>
      </c>
      <c r="AM699">
        <v>0.29411764705882354</v>
      </c>
      <c r="AN699" s="4">
        <v>4</v>
      </c>
      <c r="AO699">
        <v>5.8823529411764705E-2</v>
      </c>
      <c r="AP699" s="4">
        <v>1</v>
      </c>
      <c r="AQ699">
        <v>9.3457943925233638E-3</v>
      </c>
      <c r="AR699" s="4">
        <v>0</v>
      </c>
      <c r="AS699">
        <v>0</v>
      </c>
      <c r="AT699" s="4">
        <v>0</v>
      </c>
      <c r="AU699" s="4">
        <v>0</v>
      </c>
      <c r="AV699" s="4">
        <v>1</v>
      </c>
      <c r="AW699">
        <v>2.2291666666666665</v>
      </c>
      <c r="AX699" s="4">
        <f t="shared" si="10"/>
        <v>48</v>
      </c>
      <c r="AY699" s="4">
        <v>8</v>
      </c>
      <c r="AZ699" s="4">
        <v>20</v>
      </c>
    </row>
    <row r="700" spans="1:52" x14ac:dyDescent="0.25">
      <c r="A700" s="4">
        <v>2017</v>
      </c>
      <c r="B700" s="4" t="s">
        <v>294</v>
      </c>
      <c r="C700" t="s">
        <v>284</v>
      </c>
      <c r="D700" t="s">
        <v>229</v>
      </c>
      <c r="E700" t="s">
        <v>740</v>
      </c>
      <c r="F700" s="4">
        <v>99</v>
      </c>
      <c r="G700">
        <v>5</v>
      </c>
      <c r="H700">
        <v>3</v>
      </c>
      <c r="I700">
        <v>98</v>
      </c>
      <c r="J700">
        <v>5.5714285714285712</v>
      </c>
      <c r="K700">
        <v>8</v>
      </c>
      <c r="L700">
        <v>8.1632653061224483E-2</v>
      </c>
      <c r="M700">
        <v>89</v>
      </c>
      <c r="N700">
        <v>964</v>
      </c>
      <c r="O700">
        <v>0.89898989898989901</v>
      </c>
      <c r="P700">
        <v>77</v>
      </c>
      <c r="Q700">
        <v>24</v>
      </c>
      <c r="R700">
        <v>10</v>
      </c>
      <c r="S700">
        <v>107</v>
      </c>
      <c r="T700">
        <v>20</v>
      </c>
      <c r="U700">
        <v>185.5</v>
      </c>
      <c r="V700">
        <v>20</v>
      </c>
      <c r="W700">
        <v>4.25</v>
      </c>
      <c r="X700">
        <v>74</v>
      </c>
      <c r="Y700">
        <v>125.55405405405405</v>
      </c>
      <c r="Z700">
        <v>12</v>
      </c>
      <c r="AA700">
        <v>725</v>
      </c>
      <c r="AB700">
        <v>79</v>
      </c>
      <c r="AC700">
        <v>150</v>
      </c>
      <c r="AD700">
        <v>0.79797979797979801</v>
      </c>
      <c r="AE700">
        <v>36</v>
      </c>
      <c r="AF700">
        <v>97</v>
      </c>
      <c r="AG700">
        <v>0.36363636363636365</v>
      </c>
      <c r="AH700" s="4">
        <v>10</v>
      </c>
      <c r="AI700">
        <v>0.83333333333333337</v>
      </c>
      <c r="AJ700" s="4">
        <v>3</v>
      </c>
      <c r="AK700">
        <v>0.25</v>
      </c>
      <c r="AL700" s="4">
        <v>20</v>
      </c>
      <c r="AM700">
        <v>0.25316455696202533</v>
      </c>
      <c r="AN700" s="4">
        <v>5</v>
      </c>
      <c r="AO700">
        <v>6.3291139240506333E-2</v>
      </c>
      <c r="AP700" s="4">
        <v>1</v>
      </c>
      <c r="AQ700">
        <v>1.0101010101010102E-2</v>
      </c>
      <c r="AR700" s="4">
        <v>0</v>
      </c>
      <c r="AS700">
        <v>0</v>
      </c>
      <c r="AT700" s="4">
        <v>0</v>
      </c>
      <c r="AU700" s="4">
        <v>2</v>
      </c>
      <c r="AV700" s="4">
        <v>4</v>
      </c>
      <c r="AW700">
        <v>1.546875</v>
      </c>
      <c r="AX700" s="4">
        <f t="shared" si="10"/>
        <v>64</v>
      </c>
      <c r="AY700" s="4">
        <v>10</v>
      </c>
      <c r="AZ700" s="4">
        <v>25</v>
      </c>
    </row>
    <row r="701" spans="1:52" x14ac:dyDescent="0.25">
      <c r="A701" s="4">
        <v>2017</v>
      </c>
      <c r="B701" s="4" t="s">
        <v>294</v>
      </c>
      <c r="C701" t="s">
        <v>284</v>
      </c>
      <c r="D701" t="s">
        <v>211</v>
      </c>
      <c r="E701" t="s">
        <v>723</v>
      </c>
      <c r="F701" s="4">
        <v>94</v>
      </c>
      <c r="G701">
        <v>12</v>
      </c>
      <c r="H701">
        <v>3</v>
      </c>
      <c r="I701">
        <v>94</v>
      </c>
      <c r="J701">
        <v>7.2765957446808507</v>
      </c>
      <c r="K701">
        <v>2</v>
      </c>
      <c r="L701">
        <v>2.1276595744680851E-2</v>
      </c>
      <c r="M701">
        <v>75</v>
      </c>
      <c r="N701">
        <v>2847</v>
      </c>
      <c r="O701">
        <v>0.7978723404255319</v>
      </c>
      <c r="P701">
        <v>75</v>
      </c>
      <c r="Q701">
        <v>26</v>
      </c>
      <c r="R701">
        <v>33</v>
      </c>
      <c r="S701">
        <v>35</v>
      </c>
      <c r="T701">
        <v>9</v>
      </c>
      <c r="U701">
        <v>121.77777777777777</v>
      </c>
      <c r="V701">
        <v>7</v>
      </c>
      <c r="W701">
        <v>4.8571428571428568</v>
      </c>
      <c r="X701">
        <v>83</v>
      </c>
      <c r="Y701">
        <v>99.98795180722891</v>
      </c>
      <c r="Z701">
        <v>5</v>
      </c>
      <c r="AA701">
        <v>389</v>
      </c>
      <c r="AB701">
        <v>84</v>
      </c>
      <c r="AC701">
        <v>128</v>
      </c>
      <c r="AD701">
        <v>0.8936170212765957</v>
      </c>
      <c r="AE701">
        <v>44</v>
      </c>
      <c r="AF701">
        <v>97</v>
      </c>
      <c r="AG701">
        <v>0.46808510638297873</v>
      </c>
      <c r="AH701" s="4">
        <v>5</v>
      </c>
      <c r="AI701">
        <v>1</v>
      </c>
      <c r="AJ701" s="4">
        <v>0</v>
      </c>
      <c r="AK701">
        <v>0</v>
      </c>
      <c r="AL701" s="4">
        <v>18</v>
      </c>
      <c r="AM701">
        <v>0.21428571428571427</v>
      </c>
      <c r="AN701" s="4">
        <v>7</v>
      </c>
      <c r="AO701">
        <v>8.3333333333333329E-2</v>
      </c>
      <c r="AP701" s="4">
        <v>0</v>
      </c>
      <c r="AQ701">
        <v>0</v>
      </c>
      <c r="AR701" s="4">
        <v>0</v>
      </c>
      <c r="AS701">
        <v>0</v>
      </c>
      <c r="AT701" s="4">
        <v>1</v>
      </c>
      <c r="AU701" s="4">
        <v>0</v>
      </c>
      <c r="AV701" s="4">
        <v>2</v>
      </c>
      <c r="AW701">
        <v>1.9583333333333333</v>
      </c>
      <c r="AX701" s="4">
        <f t="shared" si="10"/>
        <v>48</v>
      </c>
      <c r="AY701" s="4">
        <v>4</v>
      </c>
      <c r="AZ701" s="4">
        <v>22</v>
      </c>
    </row>
    <row r="702" spans="1:52" x14ac:dyDescent="0.25">
      <c r="A702" s="4">
        <v>2017</v>
      </c>
      <c r="B702" s="4" t="s">
        <v>294</v>
      </c>
      <c r="C702" t="s">
        <v>284</v>
      </c>
      <c r="D702" t="s">
        <v>329</v>
      </c>
      <c r="E702" t="s">
        <v>832</v>
      </c>
      <c r="F702" s="4">
        <v>72</v>
      </c>
      <c r="G702">
        <v>16</v>
      </c>
      <c r="H702">
        <v>3</v>
      </c>
      <c r="I702">
        <v>72</v>
      </c>
      <c r="J702">
        <v>5.6805555555555554</v>
      </c>
      <c r="K702">
        <v>0</v>
      </c>
      <c r="L702">
        <v>0</v>
      </c>
      <c r="M702">
        <v>66</v>
      </c>
      <c r="N702">
        <v>955</v>
      </c>
      <c r="O702">
        <v>0.91666666666666663</v>
      </c>
      <c r="P702">
        <v>70</v>
      </c>
      <c r="Q702">
        <v>18</v>
      </c>
      <c r="R702">
        <v>26</v>
      </c>
      <c r="S702">
        <v>70</v>
      </c>
      <c r="T702">
        <v>27</v>
      </c>
      <c r="U702">
        <v>204.03703703703704</v>
      </c>
      <c r="V702">
        <v>22</v>
      </c>
      <c r="W702">
        <v>68.318181818181813</v>
      </c>
      <c r="X702">
        <v>45</v>
      </c>
      <c r="Y702">
        <v>179.48888888888888</v>
      </c>
      <c r="Z702">
        <v>22</v>
      </c>
      <c r="AA702">
        <v>874</v>
      </c>
      <c r="AB702">
        <v>42</v>
      </c>
      <c r="AC702">
        <v>213</v>
      </c>
      <c r="AD702">
        <v>0.58333333333333337</v>
      </c>
      <c r="AE702">
        <v>4</v>
      </c>
      <c r="AF702">
        <v>116</v>
      </c>
      <c r="AG702">
        <v>5.5555555555555552E-2</v>
      </c>
      <c r="AH702" s="4">
        <v>11</v>
      </c>
      <c r="AI702">
        <v>0.5</v>
      </c>
      <c r="AJ702" s="4">
        <v>2</v>
      </c>
      <c r="AK702">
        <v>9.0909090909090912E-2</v>
      </c>
      <c r="AL702" s="4">
        <v>19</v>
      </c>
      <c r="AM702">
        <v>0.45238095238095238</v>
      </c>
      <c r="AN702" s="4">
        <v>2</v>
      </c>
      <c r="AO702">
        <v>4.7619047619047616E-2</v>
      </c>
      <c r="AP702" s="4">
        <v>0</v>
      </c>
      <c r="AQ702">
        <v>0</v>
      </c>
      <c r="AR702" s="4">
        <v>0</v>
      </c>
      <c r="AS702">
        <v>0</v>
      </c>
      <c r="AT702" s="4">
        <v>0</v>
      </c>
      <c r="AU702" s="4">
        <v>0</v>
      </c>
      <c r="AV702" s="4">
        <v>3</v>
      </c>
      <c r="AW702">
        <v>1.7560975609756098</v>
      </c>
      <c r="AX702" s="4">
        <f t="shared" si="10"/>
        <v>41</v>
      </c>
      <c r="AY702" s="4">
        <v>4</v>
      </c>
      <c r="AZ702" s="4">
        <v>29</v>
      </c>
    </row>
    <row r="703" spans="1:52" x14ac:dyDescent="0.25">
      <c r="A703" s="4">
        <v>2017</v>
      </c>
      <c r="B703" s="4" t="s">
        <v>294</v>
      </c>
      <c r="C703" t="s">
        <v>284</v>
      </c>
      <c r="D703" t="s">
        <v>203</v>
      </c>
      <c r="E703" t="s">
        <v>715</v>
      </c>
      <c r="F703" s="4">
        <v>66</v>
      </c>
      <c r="G703">
        <v>31</v>
      </c>
      <c r="H703">
        <v>5</v>
      </c>
      <c r="I703">
        <v>66</v>
      </c>
      <c r="J703">
        <v>8.1969696969696972</v>
      </c>
      <c r="K703">
        <v>4</v>
      </c>
      <c r="L703">
        <v>6.0606060606060608E-2</v>
      </c>
      <c r="M703">
        <v>30</v>
      </c>
      <c r="N703">
        <v>2081</v>
      </c>
      <c r="O703">
        <v>0.45454545454545453</v>
      </c>
      <c r="P703">
        <v>48</v>
      </c>
      <c r="Q703">
        <v>26</v>
      </c>
      <c r="R703">
        <v>28</v>
      </c>
      <c r="S703">
        <v>40</v>
      </c>
      <c r="T703">
        <v>12</v>
      </c>
      <c r="U703">
        <v>108.16666666666667</v>
      </c>
      <c r="V703">
        <v>11</v>
      </c>
      <c r="W703">
        <v>11.545454545454545</v>
      </c>
      <c r="X703">
        <v>52</v>
      </c>
      <c r="Y703">
        <v>80.92307692307692</v>
      </c>
      <c r="Z703">
        <v>9</v>
      </c>
      <c r="AA703">
        <v>520</v>
      </c>
      <c r="AB703">
        <v>53</v>
      </c>
      <c r="AC703">
        <v>125</v>
      </c>
      <c r="AD703">
        <v>0.80303030303030298</v>
      </c>
      <c r="AE703">
        <v>38</v>
      </c>
      <c r="AF703">
        <v>90</v>
      </c>
      <c r="AG703">
        <v>0.5757575757575758</v>
      </c>
      <c r="AH703" s="4">
        <v>9</v>
      </c>
      <c r="AI703">
        <v>1</v>
      </c>
      <c r="AJ703" s="4">
        <v>0</v>
      </c>
      <c r="AK703">
        <v>0</v>
      </c>
      <c r="AL703" s="4">
        <v>5</v>
      </c>
      <c r="AM703">
        <v>9.4339622641509441E-2</v>
      </c>
      <c r="AN703" s="4">
        <v>0</v>
      </c>
      <c r="AO703">
        <v>0</v>
      </c>
      <c r="AP703" s="4">
        <v>0</v>
      </c>
      <c r="AQ703">
        <v>0</v>
      </c>
      <c r="AR703" s="4">
        <v>0</v>
      </c>
      <c r="AS703">
        <v>0</v>
      </c>
      <c r="AT703" s="4">
        <v>0</v>
      </c>
      <c r="AU703" s="4">
        <v>0</v>
      </c>
      <c r="AV703" s="4">
        <v>1</v>
      </c>
      <c r="AW703">
        <v>2.75</v>
      </c>
      <c r="AX703" s="4">
        <f t="shared" si="10"/>
        <v>24</v>
      </c>
      <c r="AY703" s="4">
        <v>0</v>
      </c>
      <c r="AZ703" s="4">
        <v>0</v>
      </c>
    </row>
    <row r="704" spans="1:52" x14ac:dyDescent="0.25">
      <c r="A704" s="4">
        <v>2017</v>
      </c>
      <c r="B704" s="4" t="s">
        <v>294</v>
      </c>
      <c r="C704" t="s">
        <v>284</v>
      </c>
      <c r="D704" t="s">
        <v>204</v>
      </c>
      <c r="E704" t="s">
        <v>716</v>
      </c>
      <c r="F704" s="4">
        <v>64</v>
      </c>
      <c r="G704">
        <v>5</v>
      </c>
      <c r="H704">
        <v>4</v>
      </c>
      <c r="I704">
        <v>64</v>
      </c>
      <c r="J704">
        <v>9.0625</v>
      </c>
      <c r="K704">
        <v>2</v>
      </c>
      <c r="L704">
        <v>3.125E-2</v>
      </c>
      <c r="M704">
        <v>61</v>
      </c>
      <c r="N704">
        <v>683</v>
      </c>
      <c r="O704">
        <v>0.953125</v>
      </c>
      <c r="P704">
        <v>30</v>
      </c>
      <c r="Q704">
        <v>29</v>
      </c>
      <c r="R704">
        <v>20</v>
      </c>
      <c r="S704">
        <v>32</v>
      </c>
      <c r="T704">
        <v>2</v>
      </c>
      <c r="U704">
        <v>190.5</v>
      </c>
      <c r="V704">
        <v>2</v>
      </c>
      <c r="W704">
        <v>130.5</v>
      </c>
      <c r="X704">
        <v>61</v>
      </c>
      <c r="Y704">
        <v>75.557377049180332</v>
      </c>
      <c r="Z704">
        <v>2</v>
      </c>
      <c r="AA704">
        <v>662</v>
      </c>
      <c r="AB704">
        <v>62</v>
      </c>
      <c r="AC704">
        <v>99</v>
      </c>
      <c r="AD704">
        <v>0.96875</v>
      </c>
      <c r="AE704">
        <v>46</v>
      </c>
      <c r="AF704">
        <v>74</v>
      </c>
      <c r="AG704">
        <v>0.71875</v>
      </c>
      <c r="AH704" s="4">
        <v>1</v>
      </c>
      <c r="AI704">
        <v>0.5</v>
      </c>
      <c r="AJ704" s="4">
        <v>0</v>
      </c>
      <c r="AK704">
        <v>0</v>
      </c>
      <c r="AL704" s="4">
        <v>3</v>
      </c>
      <c r="AM704">
        <v>4.8387096774193547E-2</v>
      </c>
      <c r="AN704" s="4">
        <v>2</v>
      </c>
      <c r="AO704">
        <v>3.2258064516129031E-2</v>
      </c>
      <c r="AP704" s="4">
        <v>0</v>
      </c>
      <c r="AQ704">
        <v>0</v>
      </c>
      <c r="AR704" s="4">
        <v>0</v>
      </c>
      <c r="AS704">
        <v>0</v>
      </c>
      <c r="AT704" s="4">
        <v>0</v>
      </c>
      <c r="AU704" s="4">
        <v>3</v>
      </c>
      <c r="AV704" s="4">
        <v>0</v>
      </c>
      <c r="AW704">
        <v>1.7297297297297298</v>
      </c>
      <c r="AX704" s="4">
        <f t="shared" si="10"/>
        <v>37</v>
      </c>
      <c r="AY704" s="4">
        <v>0</v>
      </c>
      <c r="AZ704" s="4">
        <v>0</v>
      </c>
    </row>
    <row r="705" spans="1:52" x14ac:dyDescent="0.25">
      <c r="A705" s="4">
        <v>2017</v>
      </c>
      <c r="B705" s="4" t="s">
        <v>294</v>
      </c>
      <c r="C705" t="s">
        <v>284</v>
      </c>
      <c r="D705" t="s">
        <v>225</v>
      </c>
      <c r="E705" t="s">
        <v>736</v>
      </c>
      <c r="F705" s="4">
        <v>63</v>
      </c>
      <c r="G705">
        <v>8</v>
      </c>
      <c r="H705">
        <v>1</v>
      </c>
      <c r="I705">
        <v>63</v>
      </c>
      <c r="J705">
        <v>6.7619047619047619</v>
      </c>
      <c r="K705">
        <v>0</v>
      </c>
      <c r="L705">
        <v>0</v>
      </c>
      <c r="M705">
        <v>53</v>
      </c>
      <c r="N705">
        <v>726</v>
      </c>
      <c r="O705">
        <v>0.84126984126984128</v>
      </c>
      <c r="P705">
        <v>56</v>
      </c>
      <c r="Q705">
        <v>21</v>
      </c>
      <c r="R705">
        <v>19</v>
      </c>
      <c r="S705">
        <v>44</v>
      </c>
      <c r="T705">
        <v>9</v>
      </c>
      <c r="U705">
        <v>171.22222222222223</v>
      </c>
      <c r="V705">
        <v>8</v>
      </c>
      <c r="W705">
        <v>12.375</v>
      </c>
      <c r="X705">
        <v>53</v>
      </c>
      <c r="Y705">
        <v>155.73584905660377</v>
      </c>
      <c r="Z705">
        <v>6</v>
      </c>
      <c r="AA705">
        <v>940</v>
      </c>
      <c r="AB705">
        <v>54</v>
      </c>
      <c r="AC705">
        <v>191</v>
      </c>
      <c r="AD705">
        <v>0.8571428571428571</v>
      </c>
      <c r="AE705">
        <v>9</v>
      </c>
      <c r="AF705">
        <v>174</v>
      </c>
      <c r="AG705">
        <v>0.14285714285714285</v>
      </c>
      <c r="AH705" s="4">
        <v>4</v>
      </c>
      <c r="AI705">
        <v>0.66666666666666663</v>
      </c>
      <c r="AJ705" s="4">
        <v>0</v>
      </c>
      <c r="AK705">
        <v>0</v>
      </c>
      <c r="AL705" s="4">
        <v>24</v>
      </c>
      <c r="AM705">
        <v>0.44444444444444442</v>
      </c>
      <c r="AN705" s="4">
        <v>3</v>
      </c>
      <c r="AO705">
        <v>5.5555555555555552E-2</v>
      </c>
      <c r="AP705" s="4">
        <v>0</v>
      </c>
      <c r="AQ705">
        <v>0</v>
      </c>
      <c r="AR705" s="4">
        <v>0</v>
      </c>
      <c r="AS705">
        <v>0</v>
      </c>
      <c r="AT705" s="4">
        <v>0</v>
      </c>
      <c r="AU705" s="4">
        <v>0</v>
      </c>
      <c r="AV705" s="4">
        <v>6</v>
      </c>
      <c r="AW705">
        <v>1.6578947368421053</v>
      </c>
      <c r="AX705" s="4">
        <f t="shared" si="10"/>
        <v>38</v>
      </c>
      <c r="AY705" s="4">
        <v>4</v>
      </c>
      <c r="AZ705" s="4">
        <v>64</v>
      </c>
    </row>
    <row r="706" spans="1:52" x14ac:dyDescent="0.25">
      <c r="A706" s="4">
        <v>2017</v>
      </c>
      <c r="B706" s="4" t="s">
        <v>294</v>
      </c>
      <c r="C706" t="s">
        <v>284</v>
      </c>
      <c r="D706" t="s">
        <v>195</v>
      </c>
      <c r="E706" t="s">
        <v>707</v>
      </c>
      <c r="F706" s="4">
        <v>60</v>
      </c>
      <c r="G706">
        <v>4</v>
      </c>
      <c r="H706">
        <v>0</v>
      </c>
      <c r="I706">
        <v>60</v>
      </c>
      <c r="J706">
        <v>1.4833333333333334</v>
      </c>
      <c r="K706">
        <v>0</v>
      </c>
      <c r="L706">
        <v>0</v>
      </c>
      <c r="M706">
        <v>55</v>
      </c>
      <c r="N706">
        <v>1750</v>
      </c>
      <c r="O706">
        <v>0.91666666666666663</v>
      </c>
      <c r="P706">
        <v>56</v>
      </c>
      <c r="Q706">
        <v>17</v>
      </c>
      <c r="R706">
        <v>24</v>
      </c>
      <c r="S706">
        <v>36</v>
      </c>
      <c r="T706">
        <v>21</v>
      </c>
      <c r="U706">
        <v>96.857142857142861</v>
      </c>
      <c r="V706">
        <v>19</v>
      </c>
      <c r="W706">
        <v>29.05263157894737</v>
      </c>
      <c r="X706">
        <v>39</v>
      </c>
      <c r="Y706">
        <v>124.33333333333333</v>
      </c>
      <c r="Z706">
        <v>20</v>
      </c>
      <c r="AA706">
        <v>453</v>
      </c>
      <c r="AB706">
        <v>34</v>
      </c>
      <c r="AC706">
        <v>196</v>
      </c>
      <c r="AD706">
        <v>0.56666666666666665</v>
      </c>
      <c r="AE706">
        <v>3</v>
      </c>
      <c r="AF706">
        <v>120</v>
      </c>
      <c r="AG706">
        <v>0.05</v>
      </c>
      <c r="AH706" s="4">
        <v>8</v>
      </c>
      <c r="AI706">
        <v>0.4</v>
      </c>
      <c r="AJ706" s="4">
        <v>0</v>
      </c>
      <c r="AK706">
        <v>0</v>
      </c>
      <c r="AL706" s="4">
        <v>16</v>
      </c>
      <c r="AM706">
        <v>0.47058823529411764</v>
      </c>
      <c r="AN706" s="4">
        <v>2</v>
      </c>
      <c r="AO706">
        <v>5.8823529411764705E-2</v>
      </c>
      <c r="AP706" s="4">
        <v>0</v>
      </c>
      <c r="AQ706">
        <v>0</v>
      </c>
      <c r="AR706" s="4">
        <v>1</v>
      </c>
      <c r="AS706">
        <v>1.6666666666666666E-2</v>
      </c>
      <c r="AT706" s="4">
        <v>0</v>
      </c>
      <c r="AU706" s="4">
        <v>1</v>
      </c>
      <c r="AV706" s="4">
        <v>1</v>
      </c>
      <c r="AW706">
        <v>2.3076923076923075</v>
      </c>
      <c r="AX706" s="4">
        <f t="shared" si="10"/>
        <v>26.000000000000004</v>
      </c>
      <c r="AY706" s="4">
        <v>0</v>
      </c>
      <c r="AZ706" s="4">
        <v>0</v>
      </c>
    </row>
    <row r="707" spans="1:52" x14ac:dyDescent="0.25">
      <c r="A707" s="4">
        <v>2017</v>
      </c>
      <c r="B707" s="4" t="s">
        <v>294</v>
      </c>
      <c r="C707" t="s">
        <v>284</v>
      </c>
      <c r="D707" t="s">
        <v>290</v>
      </c>
      <c r="E707" t="s">
        <v>796</v>
      </c>
      <c r="F707" s="4">
        <v>57</v>
      </c>
      <c r="G707">
        <v>9</v>
      </c>
      <c r="H707">
        <v>2</v>
      </c>
      <c r="I707">
        <v>57</v>
      </c>
      <c r="J707">
        <v>8.2807017543859658</v>
      </c>
      <c r="K707">
        <v>0</v>
      </c>
      <c r="L707">
        <v>0</v>
      </c>
      <c r="M707">
        <v>56</v>
      </c>
      <c r="N707">
        <v>562</v>
      </c>
      <c r="O707">
        <v>0.98245614035087714</v>
      </c>
      <c r="P707">
        <v>30</v>
      </c>
      <c r="Q707">
        <v>29</v>
      </c>
      <c r="R707">
        <v>14</v>
      </c>
      <c r="S707">
        <v>49</v>
      </c>
      <c r="T707">
        <v>3</v>
      </c>
      <c r="U707">
        <v>213</v>
      </c>
      <c r="V707">
        <v>4</v>
      </c>
      <c r="W707">
        <v>166.75</v>
      </c>
      <c r="X707">
        <v>49</v>
      </c>
      <c r="Y707">
        <v>112.34693877551021</v>
      </c>
      <c r="Z707">
        <v>3</v>
      </c>
      <c r="AA707">
        <v>783</v>
      </c>
      <c r="AB707">
        <v>52</v>
      </c>
      <c r="AC707">
        <v>156</v>
      </c>
      <c r="AD707">
        <v>0.91228070175438591</v>
      </c>
      <c r="AE707">
        <v>29</v>
      </c>
      <c r="AF707">
        <v>92</v>
      </c>
      <c r="AG707">
        <v>0.50877192982456143</v>
      </c>
      <c r="AH707" s="4">
        <v>2</v>
      </c>
      <c r="AI707">
        <v>0.66666666666666663</v>
      </c>
      <c r="AJ707" s="4">
        <v>0</v>
      </c>
      <c r="AK707">
        <v>0</v>
      </c>
      <c r="AL707" s="4">
        <v>10</v>
      </c>
      <c r="AM707">
        <v>0.19230769230769232</v>
      </c>
      <c r="AN707" s="4">
        <v>2</v>
      </c>
      <c r="AO707">
        <v>3.8461538461538464E-2</v>
      </c>
      <c r="AP707" s="4">
        <v>0</v>
      </c>
      <c r="AQ707">
        <v>0</v>
      </c>
      <c r="AR707" s="4">
        <v>0</v>
      </c>
      <c r="AS707">
        <v>0</v>
      </c>
      <c r="AT707" s="4">
        <v>0</v>
      </c>
      <c r="AU707" s="4">
        <v>0</v>
      </c>
      <c r="AV707" s="4">
        <v>4</v>
      </c>
      <c r="AW707">
        <v>1.6764705882352942</v>
      </c>
      <c r="AX707" s="4">
        <f t="shared" ref="AX707:AX770" si="11">IF(ISERROR(F707/AW707),0,F707/AW707)</f>
        <v>34</v>
      </c>
      <c r="AY707" s="4">
        <v>0</v>
      </c>
      <c r="AZ707" s="4">
        <v>0</v>
      </c>
    </row>
    <row r="708" spans="1:52" x14ac:dyDescent="0.25">
      <c r="A708" s="4">
        <v>2017</v>
      </c>
      <c r="B708" s="4" t="s">
        <v>294</v>
      </c>
      <c r="C708" t="s">
        <v>284</v>
      </c>
      <c r="D708" t="s">
        <v>206</v>
      </c>
      <c r="E708" t="s">
        <v>718</v>
      </c>
      <c r="F708" s="4">
        <v>35</v>
      </c>
      <c r="G708">
        <v>12</v>
      </c>
      <c r="H708">
        <v>2</v>
      </c>
      <c r="I708">
        <v>35</v>
      </c>
      <c r="J708">
        <v>5.1142857142857139</v>
      </c>
      <c r="K708">
        <v>0</v>
      </c>
      <c r="L708">
        <v>0</v>
      </c>
      <c r="M708">
        <v>35</v>
      </c>
      <c r="N708">
        <v>816</v>
      </c>
      <c r="O708">
        <v>1</v>
      </c>
      <c r="P708">
        <v>23</v>
      </c>
      <c r="Q708">
        <v>21</v>
      </c>
      <c r="R708">
        <v>7</v>
      </c>
      <c r="S708">
        <v>52</v>
      </c>
      <c r="T708">
        <v>9</v>
      </c>
      <c r="U708">
        <v>164.88888888888889</v>
      </c>
      <c r="V708">
        <v>7</v>
      </c>
      <c r="W708">
        <v>75.428571428571431</v>
      </c>
      <c r="X708">
        <v>25</v>
      </c>
      <c r="Y708">
        <v>92.08</v>
      </c>
      <c r="Z708">
        <v>6</v>
      </c>
      <c r="AA708">
        <v>720</v>
      </c>
      <c r="AB708">
        <v>26</v>
      </c>
      <c r="AC708">
        <v>119</v>
      </c>
      <c r="AD708">
        <v>0.74285714285714288</v>
      </c>
      <c r="AE708">
        <v>15</v>
      </c>
      <c r="AF708">
        <v>80</v>
      </c>
      <c r="AG708">
        <v>0.42857142857142855</v>
      </c>
      <c r="AH708" s="4">
        <v>3</v>
      </c>
      <c r="AI708">
        <v>0.5</v>
      </c>
      <c r="AJ708" s="4">
        <v>0</v>
      </c>
      <c r="AK708">
        <v>0</v>
      </c>
      <c r="AL708" s="4">
        <v>4</v>
      </c>
      <c r="AM708">
        <v>0.15384615384615385</v>
      </c>
      <c r="AN708" s="4">
        <v>2</v>
      </c>
      <c r="AO708">
        <v>7.6923076923076927E-2</v>
      </c>
      <c r="AP708" s="4">
        <v>0</v>
      </c>
      <c r="AQ708">
        <v>0</v>
      </c>
      <c r="AR708" s="4">
        <v>0</v>
      </c>
      <c r="AS708">
        <v>0</v>
      </c>
      <c r="AT708" s="4">
        <v>0</v>
      </c>
      <c r="AU708" s="4">
        <v>0</v>
      </c>
      <c r="AV708" s="4">
        <v>3</v>
      </c>
      <c r="AW708">
        <v>1.8421052631578947</v>
      </c>
      <c r="AX708" s="4">
        <f t="shared" si="11"/>
        <v>19</v>
      </c>
      <c r="AY708" s="4">
        <v>0</v>
      </c>
      <c r="AZ708" s="4">
        <v>0</v>
      </c>
    </row>
    <row r="709" spans="1:52" x14ac:dyDescent="0.25">
      <c r="A709" s="4">
        <v>2017</v>
      </c>
      <c r="B709" s="4" t="s">
        <v>294</v>
      </c>
      <c r="C709" t="s">
        <v>284</v>
      </c>
      <c r="D709" t="s">
        <v>227</v>
      </c>
      <c r="E709" t="s">
        <v>738</v>
      </c>
      <c r="F709" s="4">
        <v>34</v>
      </c>
      <c r="G709">
        <v>9</v>
      </c>
      <c r="H709">
        <v>2</v>
      </c>
      <c r="I709">
        <v>34</v>
      </c>
      <c r="J709">
        <v>11.882352941176471</v>
      </c>
      <c r="K709">
        <v>4</v>
      </c>
      <c r="L709">
        <v>0.11764705882352941</v>
      </c>
      <c r="M709">
        <v>34</v>
      </c>
      <c r="N709">
        <v>6</v>
      </c>
      <c r="O709">
        <v>1</v>
      </c>
      <c r="P709">
        <v>18</v>
      </c>
      <c r="Q709">
        <v>51</v>
      </c>
      <c r="R709">
        <v>1</v>
      </c>
      <c r="S709">
        <v>73</v>
      </c>
      <c r="T709">
        <v>0</v>
      </c>
      <c r="U709">
        <v>0</v>
      </c>
      <c r="V709">
        <v>0</v>
      </c>
      <c r="W709">
        <v>0</v>
      </c>
      <c r="X709">
        <v>33</v>
      </c>
      <c r="Y709">
        <v>102.21212121212122</v>
      </c>
      <c r="Z709">
        <v>0</v>
      </c>
      <c r="AA709">
        <v>0</v>
      </c>
      <c r="AB709">
        <v>34</v>
      </c>
      <c r="AC709">
        <v>133</v>
      </c>
      <c r="AD709">
        <v>1</v>
      </c>
      <c r="AE709">
        <v>26</v>
      </c>
      <c r="AF709">
        <v>129</v>
      </c>
      <c r="AG709">
        <v>0.76470588235294112</v>
      </c>
      <c r="AH709" s="4">
        <v>0</v>
      </c>
      <c r="AI709">
        <v>0</v>
      </c>
      <c r="AJ709" s="4">
        <v>0</v>
      </c>
      <c r="AK709">
        <v>0</v>
      </c>
      <c r="AL709" s="4">
        <v>7</v>
      </c>
      <c r="AM709">
        <v>0.20588235294117646</v>
      </c>
      <c r="AN709" s="4">
        <v>0</v>
      </c>
      <c r="AO709">
        <v>0</v>
      </c>
      <c r="AP709" s="4">
        <v>2</v>
      </c>
      <c r="AQ709">
        <v>5.8823529411764705E-2</v>
      </c>
      <c r="AR709" s="4">
        <v>0</v>
      </c>
      <c r="AS709">
        <v>0</v>
      </c>
      <c r="AT709" s="4">
        <v>0</v>
      </c>
      <c r="AU709" s="4">
        <v>0</v>
      </c>
      <c r="AV709" s="4">
        <v>0</v>
      </c>
      <c r="AW709">
        <v>2.8333333333333335</v>
      </c>
      <c r="AX709" s="4">
        <f t="shared" si="11"/>
        <v>12</v>
      </c>
      <c r="AY709" s="4">
        <v>0</v>
      </c>
      <c r="AZ709" s="4">
        <v>0</v>
      </c>
    </row>
    <row r="710" spans="1:52" x14ac:dyDescent="0.25">
      <c r="A710" s="4">
        <v>2017</v>
      </c>
      <c r="B710" s="4" t="s">
        <v>294</v>
      </c>
      <c r="C710" t="s">
        <v>284</v>
      </c>
      <c r="D710" t="s">
        <v>230</v>
      </c>
      <c r="E710" t="s">
        <v>741</v>
      </c>
      <c r="F710" s="4">
        <v>33</v>
      </c>
      <c r="G710">
        <v>6</v>
      </c>
      <c r="H710">
        <v>5</v>
      </c>
      <c r="I710">
        <v>33</v>
      </c>
      <c r="J710">
        <v>4.5151515151515156</v>
      </c>
      <c r="K710">
        <v>0</v>
      </c>
      <c r="L710">
        <v>0</v>
      </c>
      <c r="M710">
        <v>32</v>
      </c>
      <c r="N710">
        <v>1303</v>
      </c>
      <c r="O710">
        <v>0.96969696969696972</v>
      </c>
      <c r="P710">
        <v>28</v>
      </c>
      <c r="Q710">
        <v>18</v>
      </c>
      <c r="R710">
        <v>7</v>
      </c>
      <c r="S710">
        <v>32</v>
      </c>
      <c r="T710">
        <v>11</v>
      </c>
      <c r="U710">
        <v>194.18181818181819</v>
      </c>
      <c r="V710">
        <v>9</v>
      </c>
      <c r="W710">
        <v>44.222222222222221</v>
      </c>
      <c r="X710">
        <v>17</v>
      </c>
      <c r="Y710">
        <v>201.1764705882353</v>
      </c>
      <c r="Z710">
        <v>5</v>
      </c>
      <c r="AA710">
        <v>742</v>
      </c>
      <c r="AB710">
        <v>21</v>
      </c>
      <c r="AC710">
        <v>253</v>
      </c>
      <c r="AD710">
        <v>0.63636363636363635</v>
      </c>
      <c r="AE710">
        <v>1</v>
      </c>
      <c r="AF710">
        <v>120</v>
      </c>
      <c r="AG710">
        <v>3.0303030303030304E-2</v>
      </c>
      <c r="AH710" s="4">
        <v>2</v>
      </c>
      <c r="AI710">
        <v>0.4</v>
      </c>
      <c r="AJ710" s="4">
        <v>0</v>
      </c>
      <c r="AK710">
        <v>0</v>
      </c>
      <c r="AL710" s="4">
        <v>9</v>
      </c>
      <c r="AM710">
        <v>0.42857142857142855</v>
      </c>
      <c r="AN710" s="4">
        <v>3</v>
      </c>
      <c r="AO710">
        <v>0.14285714285714285</v>
      </c>
      <c r="AP710" s="4">
        <v>1</v>
      </c>
      <c r="AQ710">
        <v>3.0303030303030304E-2</v>
      </c>
      <c r="AR710" s="4">
        <v>0</v>
      </c>
      <c r="AS710">
        <v>0</v>
      </c>
      <c r="AT710" s="4">
        <v>0</v>
      </c>
      <c r="AU710" s="4">
        <v>0</v>
      </c>
      <c r="AV710" s="4">
        <v>1</v>
      </c>
      <c r="AW710">
        <v>1.8333333333333333</v>
      </c>
      <c r="AX710" s="4">
        <f t="shared" si="11"/>
        <v>18</v>
      </c>
      <c r="AY710" s="4">
        <v>0</v>
      </c>
      <c r="AZ710" s="4">
        <v>0</v>
      </c>
    </row>
    <row r="711" spans="1:52" x14ac:dyDescent="0.25">
      <c r="A711" s="4">
        <v>2017</v>
      </c>
      <c r="B711" s="4" t="s">
        <v>294</v>
      </c>
      <c r="C711" t="s">
        <v>284</v>
      </c>
      <c r="D711" t="s">
        <v>199</v>
      </c>
      <c r="E711" t="s">
        <v>711</v>
      </c>
      <c r="F711" s="4">
        <v>26</v>
      </c>
      <c r="G711">
        <v>5</v>
      </c>
      <c r="H711">
        <v>6</v>
      </c>
      <c r="I711">
        <v>26</v>
      </c>
      <c r="J711">
        <v>8.5</v>
      </c>
      <c r="K711">
        <v>2</v>
      </c>
      <c r="L711">
        <v>7.6923076923076927E-2</v>
      </c>
      <c r="M711">
        <v>1</v>
      </c>
      <c r="N711">
        <v>5512</v>
      </c>
      <c r="O711">
        <v>3.8461538461538464E-2</v>
      </c>
      <c r="P711">
        <v>12</v>
      </c>
      <c r="Q711">
        <v>33</v>
      </c>
      <c r="R711">
        <v>5</v>
      </c>
      <c r="S711">
        <v>36</v>
      </c>
      <c r="T711">
        <v>1</v>
      </c>
      <c r="U711">
        <v>203</v>
      </c>
      <c r="V711">
        <v>1</v>
      </c>
      <c r="W711">
        <v>15</v>
      </c>
      <c r="X711">
        <v>21</v>
      </c>
      <c r="Y711">
        <v>82.142857142857139</v>
      </c>
      <c r="Z711">
        <v>1</v>
      </c>
      <c r="AA711">
        <v>254</v>
      </c>
      <c r="AB711">
        <v>25</v>
      </c>
      <c r="AC711">
        <v>103</v>
      </c>
      <c r="AD711">
        <v>0.96153846153846156</v>
      </c>
      <c r="AE711">
        <v>16</v>
      </c>
      <c r="AF711">
        <v>95</v>
      </c>
      <c r="AG711">
        <v>0.61538461538461542</v>
      </c>
      <c r="AH711" s="4">
        <v>1</v>
      </c>
      <c r="AI711">
        <v>1</v>
      </c>
      <c r="AJ711" s="4">
        <v>0</v>
      </c>
      <c r="AK711">
        <v>0</v>
      </c>
      <c r="AL711" s="4">
        <v>0</v>
      </c>
      <c r="AM711">
        <v>0</v>
      </c>
      <c r="AN711" s="4">
        <v>2</v>
      </c>
      <c r="AO711">
        <v>0.08</v>
      </c>
      <c r="AP711" s="4">
        <v>0</v>
      </c>
      <c r="AQ711">
        <v>0</v>
      </c>
      <c r="AR711" s="4">
        <v>0</v>
      </c>
      <c r="AS711">
        <v>0</v>
      </c>
      <c r="AT711" s="4">
        <v>0</v>
      </c>
      <c r="AU711" s="4">
        <v>0</v>
      </c>
      <c r="AV711" s="4">
        <v>0</v>
      </c>
      <c r="AW711">
        <v>2.6</v>
      </c>
      <c r="AX711" s="4">
        <f t="shared" si="11"/>
        <v>10</v>
      </c>
      <c r="AY711" s="4">
        <v>0</v>
      </c>
      <c r="AZ711" s="4">
        <v>0</v>
      </c>
    </row>
    <row r="712" spans="1:52" x14ac:dyDescent="0.25">
      <c r="A712" s="4">
        <v>2017</v>
      </c>
      <c r="B712" s="4" t="s">
        <v>294</v>
      </c>
      <c r="C712" t="s">
        <v>284</v>
      </c>
      <c r="D712" t="s">
        <v>330</v>
      </c>
      <c r="E712" t="s">
        <v>833</v>
      </c>
      <c r="F712" s="4">
        <v>25</v>
      </c>
      <c r="G712">
        <v>14</v>
      </c>
      <c r="H712">
        <v>4</v>
      </c>
      <c r="I712">
        <v>25</v>
      </c>
      <c r="J712">
        <v>8.64</v>
      </c>
      <c r="K712">
        <v>0</v>
      </c>
      <c r="L712">
        <v>0</v>
      </c>
      <c r="M712">
        <v>25</v>
      </c>
      <c r="N712">
        <v>229</v>
      </c>
      <c r="O712">
        <v>1</v>
      </c>
      <c r="P712">
        <v>7</v>
      </c>
      <c r="Q712">
        <v>42</v>
      </c>
      <c r="R712">
        <v>1</v>
      </c>
      <c r="S712">
        <v>46</v>
      </c>
      <c r="T712">
        <v>0</v>
      </c>
      <c r="U712">
        <v>0</v>
      </c>
      <c r="V712">
        <v>0</v>
      </c>
      <c r="W712">
        <v>0</v>
      </c>
      <c r="X712">
        <v>22</v>
      </c>
      <c r="Y712">
        <v>56.454545454545453</v>
      </c>
      <c r="Z712">
        <v>0</v>
      </c>
      <c r="AA712">
        <v>0</v>
      </c>
      <c r="AB712">
        <v>25</v>
      </c>
      <c r="AC712">
        <v>79</v>
      </c>
      <c r="AD712">
        <v>1</v>
      </c>
      <c r="AE712">
        <v>22</v>
      </c>
      <c r="AF712">
        <v>77</v>
      </c>
      <c r="AG712">
        <v>0.88</v>
      </c>
      <c r="AH712" s="4">
        <v>0</v>
      </c>
      <c r="AI712">
        <v>0</v>
      </c>
      <c r="AJ712" s="4">
        <v>0</v>
      </c>
      <c r="AK712">
        <v>0</v>
      </c>
      <c r="AL712" s="4">
        <v>2</v>
      </c>
      <c r="AM712">
        <v>0.08</v>
      </c>
      <c r="AN712" s="4">
        <v>0</v>
      </c>
      <c r="AO712">
        <v>0</v>
      </c>
      <c r="AP712" s="4">
        <v>1</v>
      </c>
      <c r="AQ712">
        <v>0.04</v>
      </c>
      <c r="AR712" s="4">
        <v>0</v>
      </c>
      <c r="AS712">
        <v>0</v>
      </c>
      <c r="AT712" s="4">
        <v>0</v>
      </c>
      <c r="AU712" s="4">
        <v>0</v>
      </c>
      <c r="AV712" s="4">
        <v>0</v>
      </c>
      <c r="AW712">
        <v>1.7857142857142858</v>
      </c>
      <c r="AX712" s="4">
        <f t="shared" si="11"/>
        <v>14</v>
      </c>
      <c r="AY712" s="4">
        <v>0</v>
      </c>
      <c r="AZ712" s="4">
        <v>0</v>
      </c>
    </row>
    <row r="713" spans="1:52" x14ac:dyDescent="0.25">
      <c r="A713" s="4">
        <v>2017</v>
      </c>
      <c r="B713" s="4" t="s">
        <v>294</v>
      </c>
      <c r="C713" t="s">
        <v>284</v>
      </c>
      <c r="D713" t="s">
        <v>222</v>
      </c>
      <c r="E713" t="s">
        <v>733</v>
      </c>
      <c r="F713" s="4">
        <v>25</v>
      </c>
      <c r="G713">
        <v>6</v>
      </c>
      <c r="H713">
        <v>4</v>
      </c>
      <c r="I713">
        <v>25</v>
      </c>
      <c r="J713">
        <v>7.76</v>
      </c>
      <c r="K713">
        <v>0</v>
      </c>
      <c r="L713">
        <v>0</v>
      </c>
      <c r="M713">
        <v>23</v>
      </c>
      <c r="N713">
        <v>1029</v>
      </c>
      <c r="O713">
        <v>0.92</v>
      </c>
      <c r="P713">
        <v>21</v>
      </c>
      <c r="Q713">
        <v>32</v>
      </c>
      <c r="R713">
        <v>6</v>
      </c>
      <c r="S713">
        <v>39</v>
      </c>
      <c r="T713">
        <v>6</v>
      </c>
      <c r="U713">
        <v>221.16666666666666</v>
      </c>
      <c r="V713">
        <v>5</v>
      </c>
      <c r="W713">
        <v>4.4000000000000004</v>
      </c>
      <c r="X713">
        <v>15</v>
      </c>
      <c r="Y713">
        <v>183.2</v>
      </c>
      <c r="Z713">
        <v>4</v>
      </c>
      <c r="AA713">
        <v>678</v>
      </c>
      <c r="AB713">
        <v>19</v>
      </c>
      <c r="AC713">
        <v>244</v>
      </c>
      <c r="AD713">
        <v>0.76</v>
      </c>
      <c r="AE713">
        <v>2</v>
      </c>
      <c r="AF713">
        <v>108</v>
      </c>
      <c r="AG713">
        <v>0.08</v>
      </c>
      <c r="AH713" s="4">
        <v>4</v>
      </c>
      <c r="AI713">
        <v>1</v>
      </c>
      <c r="AJ713" s="4">
        <v>0</v>
      </c>
      <c r="AK713">
        <v>0</v>
      </c>
      <c r="AL713" s="4">
        <v>6</v>
      </c>
      <c r="AM713">
        <v>0.31578947368421051</v>
      </c>
      <c r="AN713" s="4">
        <v>2</v>
      </c>
      <c r="AO713">
        <v>0.10526315789473684</v>
      </c>
      <c r="AP713" s="4">
        <v>0</v>
      </c>
      <c r="AQ713">
        <v>0</v>
      </c>
      <c r="AR713" s="4">
        <v>0</v>
      </c>
      <c r="AS713">
        <v>0</v>
      </c>
      <c r="AT713" s="4">
        <v>0</v>
      </c>
      <c r="AU713" s="4">
        <v>0</v>
      </c>
      <c r="AV713" s="4">
        <v>1</v>
      </c>
      <c r="AW713">
        <v>2.0833333333333335</v>
      </c>
      <c r="AX713" s="4">
        <f t="shared" si="11"/>
        <v>12</v>
      </c>
      <c r="AY713" s="4">
        <v>0</v>
      </c>
      <c r="AZ713" s="4">
        <v>0</v>
      </c>
    </row>
    <row r="714" spans="1:52" x14ac:dyDescent="0.25">
      <c r="A714" s="4">
        <v>2017</v>
      </c>
      <c r="B714" s="4" t="s">
        <v>294</v>
      </c>
      <c r="C714" t="s">
        <v>284</v>
      </c>
      <c r="D714" t="s">
        <v>139</v>
      </c>
      <c r="E714" t="s">
        <v>655</v>
      </c>
      <c r="F714" s="4">
        <v>23</v>
      </c>
      <c r="G714">
        <v>5</v>
      </c>
      <c r="H714">
        <v>11</v>
      </c>
      <c r="I714">
        <v>23</v>
      </c>
      <c r="J714">
        <v>7.7826086956521738</v>
      </c>
      <c r="K714">
        <v>0</v>
      </c>
      <c r="L714">
        <v>0</v>
      </c>
      <c r="M714">
        <v>15</v>
      </c>
      <c r="N714">
        <v>482</v>
      </c>
      <c r="O714">
        <v>0.65217391304347827</v>
      </c>
      <c r="P714">
        <v>22</v>
      </c>
      <c r="Q714">
        <v>28</v>
      </c>
      <c r="R714">
        <v>6</v>
      </c>
      <c r="S714">
        <v>43</v>
      </c>
      <c r="T714">
        <v>10</v>
      </c>
      <c r="U714">
        <v>157.1</v>
      </c>
      <c r="V714">
        <v>3</v>
      </c>
      <c r="W714">
        <v>2.6666666666666665</v>
      </c>
      <c r="X714">
        <v>13</v>
      </c>
      <c r="Y714">
        <v>150</v>
      </c>
      <c r="Z714">
        <v>3</v>
      </c>
      <c r="AA714">
        <v>435</v>
      </c>
      <c r="AB714">
        <v>13</v>
      </c>
      <c r="AC714">
        <v>167</v>
      </c>
      <c r="AD714">
        <v>0.56521739130434778</v>
      </c>
      <c r="AE714">
        <v>2</v>
      </c>
      <c r="AF714">
        <v>168</v>
      </c>
      <c r="AG714">
        <v>8.6956521739130432E-2</v>
      </c>
      <c r="AH714" s="4">
        <v>3</v>
      </c>
      <c r="AI714">
        <v>1</v>
      </c>
      <c r="AJ714" s="4">
        <v>0</v>
      </c>
      <c r="AK714">
        <v>0</v>
      </c>
      <c r="AL714" s="4">
        <v>6</v>
      </c>
      <c r="AM714">
        <v>0.46153846153846156</v>
      </c>
      <c r="AN714" s="4">
        <v>1</v>
      </c>
      <c r="AO714">
        <v>7.6923076923076927E-2</v>
      </c>
      <c r="AP714" s="4">
        <v>0</v>
      </c>
      <c r="AQ714">
        <v>0</v>
      </c>
      <c r="AR714" s="4">
        <v>0</v>
      </c>
      <c r="AS714">
        <v>0</v>
      </c>
      <c r="AT714" s="4">
        <v>0</v>
      </c>
      <c r="AU714" s="4">
        <v>0</v>
      </c>
      <c r="AV714" s="4">
        <v>0</v>
      </c>
      <c r="AW714">
        <v>2.0909090909090908</v>
      </c>
      <c r="AX714" s="4">
        <f t="shared" si="11"/>
        <v>11</v>
      </c>
      <c r="AY714" s="4">
        <v>9</v>
      </c>
      <c r="AZ714" s="4">
        <v>19</v>
      </c>
    </row>
    <row r="715" spans="1:52" x14ac:dyDescent="0.25">
      <c r="A715" s="4">
        <v>2017</v>
      </c>
      <c r="B715" s="4" t="s">
        <v>294</v>
      </c>
      <c r="C715" t="s">
        <v>284</v>
      </c>
      <c r="D715" t="s">
        <v>217</v>
      </c>
      <c r="E715" t="s">
        <v>729</v>
      </c>
      <c r="F715" s="4">
        <v>18</v>
      </c>
      <c r="G715">
        <v>12</v>
      </c>
      <c r="H715">
        <v>5</v>
      </c>
      <c r="I715">
        <v>18</v>
      </c>
      <c r="J715">
        <v>15.222222222222221</v>
      </c>
      <c r="K715">
        <v>0</v>
      </c>
      <c r="L715">
        <v>0</v>
      </c>
      <c r="M715">
        <v>16</v>
      </c>
      <c r="N715">
        <v>252</v>
      </c>
      <c r="O715">
        <v>0.88888888888888884</v>
      </c>
      <c r="P715">
        <v>8</v>
      </c>
      <c r="Q715">
        <v>28</v>
      </c>
      <c r="R715">
        <v>5</v>
      </c>
      <c r="S715">
        <v>29</v>
      </c>
      <c r="T715">
        <v>1</v>
      </c>
      <c r="U715">
        <v>103</v>
      </c>
      <c r="V715">
        <v>1</v>
      </c>
      <c r="W715">
        <v>4</v>
      </c>
      <c r="X715">
        <v>16</v>
      </c>
      <c r="Y715">
        <v>84.625</v>
      </c>
      <c r="Z715">
        <v>0</v>
      </c>
      <c r="AA715">
        <v>0</v>
      </c>
      <c r="AB715">
        <v>17</v>
      </c>
      <c r="AC715">
        <v>109</v>
      </c>
      <c r="AD715">
        <v>0.94444444444444442</v>
      </c>
      <c r="AE715">
        <v>11</v>
      </c>
      <c r="AF715">
        <v>76</v>
      </c>
      <c r="AG715">
        <v>0.61111111111111116</v>
      </c>
      <c r="AH715" s="4">
        <v>0</v>
      </c>
      <c r="AI715">
        <v>0</v>
      </c>
      <c r="AJ715" s="4">
        <v>0</v>
      </c>
      <c r="AK715">
        <v>0</v>
      </c>
      <c r="AL715" s="4">
        <v>2</v>
      </c>
      <c r="AM715">
        <v>0.11764705882352941</v>
      </c>
      <c r="AN715" s="4">
        <v>0</v>
      </c>
      <c r="AO715">
        <v>0</v>
      </c>
      <c r="AP715" s="4">
        <v>0</v>
      </c>
      <c r="AQ715">
        <v>0</v>
      </c>
      <c r="AR715" s="4">
        <v>0</v>
      </c>
      <c r="AS715">
        <v>0</v>
      </c>
      <c r="AT715" s="4">
        <v>1</v>
      </c>
      <c r="AU715" s="4">
        <v>0</v>
      </c>
      <c r="AV715" s="4">
        <v>0</v>
      </c>
      <c r="AW715">
        <v>2.25</v>
      </c>
      <c r="AX715" s="4">
        <f t="shared" si="11"/>
        <v>8</v>
      </c>
      <c r="AY715" s="4">
        <v>1</v>
      </c>
      <c r="AZ715" s="4">
        <v>29</v>
      </c>
    </row>
    <row r="716" spans="1:52" x14ac:dyDescent="0.25">
      <c r="A716" s="4">
        <v>2017</v>
      </c>
      <c r="B716" s="4" t="s">
        <v>294</v>
      </c>
      <c r="C716" t="s">
        <v>284</v>
      </c>
      <c r="D716" t="s">
        <v>198</v>
      </c>
      <c r="E716" t="s">
        <v>710</v>
      </c>
      <c r="F716" s="4">
        <v>10</v>
      </c>
      <c r="G716">
        <v>0</v>
      </c>
      <c r="H716">
        <v>0</v>
      </c>
      <c r="I716">
        <v>10</v>
      </c>
      <c r="J716">
        <v>8.6</v>
      </c>
      <c r="K716">
        <v>0</v>
      </c>
      <c r="L716">
        <v>0</v>
      </c>
      <c r="M716">
        <v>7</v>
      </c>
      <c r="N716">
        <v>192</v>
      </c>
      <c r="O716">
        <v>0.7</v>
      </c>
      <c r="P716">
        <v>7</v>
      </c>
      <c r="Q716">
        <v>43</v>
      </c>
      <c r="R716">
        <v>1</v>
      </c>
      <c r="S716">
        <v>65</v>
      </c>
      <c r="T716">
        <v>0</v>
      </c>
      <c r="U716">
        <v>0</v>
      </c>
      <c r="V716">
        <v>0</v>
      </c>
      <c r="W716">
        <v>0</v>
      </c>
      <c r="X716">
        <v>9</v>
      </c>
      <c r="Y716">
        <v>100.88888888888889</v>
      </c>
      <c r="Z716">
        <v>0</v>
      </c>
      <c r="AA716">
        <v>0</v>
      </c>
      <c r="AB716">
        <v>10</v>
      </c>
      <c r="AC716">
        <v>130</v>
      </c>
      <c r="AD716">
        <v>1</v>
      </c>
      <c r="AE716">
        <v>5</v>
      </c>
      <c r="AF716">
        <v>99</v>
      </c>
      <c r="AG716">
        <v>0.5</v>
      </c>
      <c r="AH716" s="4">
        <v>0</v>
      </c>
      <c r="AI716">
        <v>0</v>
      </c>
      <c r="AJ716" s="4">
        <v>0</v>
      </c>
      <c r="AK716">
        <v>0</v>
      </c>
      <c r="AL716" s="4">
        <v>1</v>
      </c>
      <c r="AM716">
        <v>0.1</v>
      </c>
      <c r="AN716" s="4">
        <v>1</v>
      </c>
      <c r="AO716">
        <v>0.1</v>
      </c>
      <c r="AP716" s="4">
        <v>1</v>
      </c>
      <c r="AQ716">
        <v>0.1</v>
      </c>
      <c r="AR716" s="4">
        <v>0</v>
      </c>
      <c r="AS716">
        <v>0</v>
      </c>
      <c r="AT716" s="4">
        <v>1</v>
      </c>
      <c r="AU716" s="4">
        <v>0</v>
      </c>
      <c r="AV716" s="4">
        <v>0</v>
      </c>
      <c r="AW716">
        <v>2</v>
      </c>
      <c r="AX716" s="4">
        <f t="shared" si="11"/>
        <v>5</v>
      </c>
      <c r="AY716" s="4">
        <v>0</v>
      </c>
      <c r="AZ716" s="4">
        <v>0</v>
      </c>
    </row>
    <row r="717" spans="1:52" x14ac:dyDescent="0.25">
      <c r="A717" s="4">
        <v>2017</v>
      </c>
      <c r="B717" s="4" t="s">
        <v>294</v>
      </c>
      <c r="C717" t="s">
        <v>284</v>
      </c>
      <c r="D717" t="s">
        <v>200</v>
      </c>
      <c r="E717" t="s">
        <v>712</v>
      </c>
      <c r="F717" s="4">
        <v>9</v>
      </c>
      <c r="G717">
        <v>1</v>
      </c>
      <c r="H717">
        <v>0</v>
      </c>
      <c r="I717">
        <v>9</v>
      </c>
      <c r="J717">
        <v>1.7777777777777777</v>
      </c>
      <c r="K717">
        <v>0</v>
      </c>
      <c r="L717">
        <v>0</v>
      </c>
      <c r="M717">
        <v>7</v>
      </c>
      <c r="N717">
        <v>3625</v>
      </c>
      <c r="O717">
        <v>0.77777777777777779</v>
      </c>
      <c r="P717">
        <v>9</v>
      </c>
      <c r="Q717">
        <v>20</v>
      </c>
      <c r="R717">
        <v>1</v>
      </c>
      <c r="S717">
        <v>37</v>
      </c>
      <c r="T717">
        <v>5</v>
      </c>
      <c r="U717">
        <v>202.8</v>
      </c>
      <c r="V717">
        <v>4</v>
      </c>
      <c r="W717">
        <v>2.5</v>
      </c>
      <c r="X717">
        <v>4</v>
      </c>
      <c r="Y717">
        <v>187.75</v>
      </c>
      <c r="Z717">
        <v>4</v>
      </c>
      <c r="AA717">
        <v>604</v>
      </c>
      <c r="AB717">
        <v>4</v>
      </c>
      <c r="AC717">
        <v>201</v>
      </c>
      <c r="AD717">
        <v>0.44444444444444442</v>
      </c>
      <c r="AE717">
        <v>1</v>
      </c>
      <c r="AF717">
        <v>149</v>
      </c>
      <c r="AG717">
        <v>0.1111111111111111</v>
      </c>
      <c r="AH717" s="4">
        <v>2</v>
      </c>
      <c r="AI717">
        <v>0.5</v>
      </c>
      <c r="AJ717" s="4">
        <v>2</v>
      </c>
      <c r="AK717">
        <v>0.5</v>
      </c>
      <c r="AL717" s="4">
        <v>3</v>
      </c>
      <c r="AM717">
        <v>0.75</v>
      </c>
      <c r="AN717" s="4">
        <v>0</v>
      </c>
      <c r="AO717">
        <v>0</v>
      </c>
      <c r="AP717" s="4">
        <v>0</v>
      </c>
      <c r="AQ717">
        <v>0</v>
      </c>
      <c r="AR717" s="4">
        <v>0</v>
      </c>
      <c r="AS717">
        <v>0</v>
      </c>
      <c r="AT717" s="4">
        <v>0</v>
      </c>
      <c r="AU717" s="4">
        <v>0</v>
      </c>
      <c r="AV717" s="4">
        <v>0</v>
      </c>
      <c r="AW717">
        <v>1.8</v>
      </c>
      <c r="AX717" s="4">
        <f t="shared" si="11"/>
        <v>5</v>
      </c>
      <c r="AY717" s="4">
        <v>1</v>
      </c>
      <c r="AZ717" s="4">
        <v>7</v>
      </c>
    </row>
    <row r="718" spans="1:52" x14ac:dyDescent="0.25">
      <c r="A718" s="4">
        <v>2017</v>
      </c>
      <c r="B718" s="4" t="s">
        <v>294</v>
      </c>
      <c r="C718" t="s">
        <v>284</v>
      </c>
      <c r="D718" t="s">
        <v>205</v>
      </c>
      <c r="E718" t="s">
        <v>717</v>
      </c>
      <c r="F718" s="4">
        <v>6</v>
      </c>
      <c r="G718">
        <v>1</v>
      </c>
      <c r="H718">
        <v>1</v>
      </c>
      <c r="I718">
        <v>5</v>
      </c>
      <c r="J718">
        <v>2</v>
      </c>
      <c r="K718">
        <v>0</v>
      </c>
      <c r="L718">
        <v>0</v>
      </c>
      <c r="M718">
        <v>2</v>
      </c>
      <c r="N718">
        <v>1895</v>
      </c>
      <c r="O718">
        <v>0.33333333333333331</v>
      </c>
      <c r="P718">
        <v>5</v>
      </c>
      <c r="Q718">
        <v>14</v>
      </c>
      <c r="R718">
        <v>1</v>
      </c>
      <c r="S718">
        <v>35</v>
      </c>
      <c r="T718">
        <v>1</v>
      </c>
      <c r="U718">
        <v>101</v>
      </c>
      <c r="V718">
        <v>1</v>
      </c>
      <c r="W718">
        <v>3</v>
      </c>
      <c r="X718">
        <v>4</v>
      </c>
      <c r="Y718">
        <v>208.25</v>
      </c>
      <c r="Z718">
        <v>1</v>
      </c>
      <c r="AA718">
        <v>328</v>
      </c>
      <c r="AB718">
        <v>5</v>
      </c>
      <c r="AC718">
        <v>188</v>
      </c>
      <c r="AD718">
        <v>0.83333333333333337</v>
      </c>
      <c r="AE718">
        <v>2</v>
      </c>
      <c r="AF718">
        <v>150</v>
      </c>
      <c r="AG718">
        <v>0.33333333333333331</v>
      </c>
      <c r="AH718" s="4">
        <v>1</v>
      </c>
      <c r="AI718">
        <v>1</v>
      </c>
      <c r="AJ718" s="4">
        <v>0</v>
      </c>
      <c r="AK718">
        <v>0</v>
      </c>
      <c r="AL718" s="4">
        <v>1</v>
      </c>
      <c r="AM718">
        <v>0.2</v>
      </c>
      <c r="AN718" s="4">
        <v>1</v>
      </c>
      <c r="AO718">
        <v>0.2</v>
      </c>
      <c r="AP718" s="4">
        <v>0</v>
      </c>
      <c r="AQ718">
        <v>0</v>
      </c>
      <c r="AR718" s="4">
        <v>0</v>
      </c>
      <c r="AS718">
        <v>0</v>
      </c>
      <c r="AT718" s="4">
        <v>0</v>
      </c>
      <c r="AU718" s="4">
        <v>0</v>
      </c>
      <c r="AV718" s="4">
        <v>1</v>
      </c>
      <c r="AW718">
        <v>1.2</v>
      </c>
      <c r="AX718" s="4">
        <f t="shared" si="11"/>
        <v>5</v>
      </c>
      <c r="AY718" s="4">
        <v>0</v>
      </c>
      <c r="AZ718" s="4">
        <v>0</v>
      </c>
    </row>
    <row r="719" spans="1:52" x14ac:dyDescent="0.25">
      <c r="A719" s="4">
        <v>2017</v>
      </c>
      <c r="B719" s="4" t="s">
        <v>294</v>
      </c>
      <c r="C719" t="s">
        <v>284</v>
      </c>
      <c r="D719" t="s">
        <v>87</v>
      </c>
      <c r="E719" t="s">
        <v>606</v>
      </c>
      <c r="F719" s="4">
        <v>5</v>
      </c>
      <c r="G719">
        <v>0</v>
      </c>
      <c r="H719">
        <v>0</v>
      </c>
      <c r="I719">
        <v>1</v>
      </c>
      <c r="J719">
        <v>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2</v>
      </c>
      <c r="AC719">
        <v>8</v>
      </c>
      <c r="AD719">
        <v>0.4</v>
      </c>
      <c r="AE719">
        <v>0</v>
      </c>
      <c r="AF719">
        <v>0</v>
      </c>
      <c r="AG719">
        <v>0</v>
      </c>
      <c r="AH719" s="4">
        <v>0</v>
      </c>
      <c r="AI719">
        <v>0</v>
      </c>
      <c r="AJ719" s="4">
        <v>0</v>
      </c>
      <c r="AK719">
        <v>0</v>
      </c>
      <c r="AL719" s="4">
        <v>0</v>
      </c>
      <c r="AM719">
        <v>0</v>
      </c>
      <c r="AN719" s="4">
        <v>0</v>
      </c>
      <c r="AO719">
        <v>0</v>
      </c>
      <c r="AP719" s="4">
        <v>0</v>
      </c>
      <c r="AQ719">
        <v>0</v>
      </c>
      <c r="AR719" s="4">
        <v>0</v>
      </c>
      <c r="AS719">
        <v>0</v>
      </c>
      <c r="AT719" s="4">
        <v>0</v>
      </c>
      <c r="AU719" s="4">
        <v>2</v>
      </c>
      <c r="AV719" s="4">
        <v>0</v>
      </c>
      <c r="AW719">
        <v>1</v>
      </c>
      <c r="AX719" s="4">
        <f t="shared" si="11"/>
        <v>5</v>
      </c>
      <c r="AY719" s="4">
        <v>0</v>
      </c>
      <c r="AZ719" s="4">
        <v>0</v>
      </c>
    </row>
    <row r="720" spans="1:52" x14ac:dyDescent="0.25">
      <c r="A720" s="4">
        <v>2017</v>
      </c>
      <c r="B720" s="4" t="s">
        <v>294</v>
      </c>
      <c r="C720" t="s">
        <v>284</v>
      </c>
      <c r="D720" t="s">
        <v>221</v>
      </c>
      <c r="E720" t="s">
        <v>732</v>
      </c>
      <c r="F720" s="4">
        <v>5</v>
      </c>
      <c r="G720">
        <v>2</v>
      </c>
      <c r="H720">
        <v>11</v>
      </c>
      <c r="I720">
        <v>5</v>
      </c>
      <c r="J720">
        <v>11.8</v>
      </c>
      <c r="K720">
        <v>0</v>
      </c>
      <c r="L720">
        <v>0</v>
      </c>
      <c r="M720">
        <v>5</v>
      </c>
      <c r="N720">
        <v>-48</v>
      </c>
      <c r="O720">
        <v>1</v>
      </c>
      <c r="P720">
        <v>5</v>
      </c>
      <c r="Q720">
        <v>23</v>
      </c>
      <c r="R720">
        <v>2</v>
      </c>
      <c r="S720">
        <v>14</v>
      </c>
      <c r="T720">
        <v>0</v>
      </c>
      <c r="U720">
        <v>0</v>
      </c>
      <c r="V720">
        <v>0</v>
      </c>
      <c r="W720">
        <v>0</v>
      </c>
      <c r="X720">
        <v>5</v>
      </c>
      <c r="Y720">
        <v>113.4</v>
      </c>
      <c r="Z720">
        <v>0</v>
      </c>
      <c r="AA720">
        <v>0</v>
      </c>
      <c r="AB720">
        <v>5</v>
      </c>
      <c r="AC720">
        <v>190</v>
      </c>
      <c r="AD720">
        <v>1</v>
      </c>
      <c r="AE720">
        <v>3</v>
      </c>
      <c r="AF720">
        <v>196</v>
      </c>
      <c r="AG720">
        <v>0.6</v>
      </c>
      <c r="AH720" s="4">
        <v>0</v>
      </c>
      <c r="AI720">
        <v>0</v>
      </c>
      <c r="AJ720" s="4">
        <v>0</v>
      </c>
      <c r="AK720">
        <v>0</v>
      </c>
      <c r="AL720" s="4">
        <v>1</v>
      </c>
      <c r="AM720">
        <v>0.2</v>
      </c>
      <c r="AN720" s="4">
        <v>1</v>
      </c>
      <c r="AO720">
        <v>0.2</v>
      </c>
      <c r="AP720" s="4">
        <v>0</v>
      </c>
      <c r="AQ720">
        <v>0</v>
      </c>
      <c r="AR720" s="4">
        <v>0</v>
      </c>
      <c r="AS720">
        <v>0</v>
      </c>
      <c r="AT720" s="4">
        <v>0</v>
      </c>
      <c r="AU720" s="4">
        <v>0</v>
      </c>
      <c r="AV720" s="4">
        <v>0</v>
      </c>
      <c r="AW720">
        <v>1</v>
      </c>
      <c r="AX720" s="4">
        <f t="shared" si="11"/>
        <v>5</v>
      </c>
      <c r="AY720" s="4">
        <v>0</v>
      </c>
      <c r="AZ720" s="4">
        <v>0</v>
      </c>
    </row>
    <row r="721" spans="1:52" x14ac:dyDescent="0.25">
      <c r="A721" s="4">
        <v>2017</v>
      </c>
      <c r="B721" s="4" t="s">
        <v>294</v>
      </c>
      <c r="C721" t="s">
        <v>284</v>
      </c>
      <c r="D721" t="s">
        <v>331</v>
      </c>
      <c r="E721" t="s">
        <v>834</v>
      </c>
      <c r="F721" s="4">
        <v>2</v>
      </c>
      <c r="G721">
        <v>1</v>
      </c>
      <c r="H721">
        <v>37</v>
      </c>
      <c r="I721">
        <v>2</v>
      </c>
      <c r="J721">
        <v>21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2</v>
      </c>
      <c r="Q721">
        <v>37</v>
      </c>
      <c r="R721">
        <v>0</v>
      </c>
      <c r="S721">
        <v>0</v>
      </c>
      <c r="T721">
        <v>2</v>
      </c>
      <c r="U721">
        <v>121</v>
      </c>
      <c r="V721">
        <v>2</v>
      </c>
      <c r="W721">
        <v>412</v>
      </c>
      <c r="X721">
        <v>0</v>
      </c>
      <c r="Y721">
        <v>0</v>
      </c>
      <c r="Z721">
        <v>1</v>
      </c>
      <c r="AA721">
        <v>399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 s="4">
        <v>1</v>
      </c>
      <c r="AI721">
        <v>1</v>
      </c>
      <c r="AJ721" s="4">
        <v>0</v>
      </c>
      <c r="AK721">
        <v>0</v>
      </c>
      <c r="AL721" s="4">
        <v>0</v>
      </c>
      <c r="AM721">
        <v>0</v>
      </c>
      <c r="AN721" s="4">
        <v>0</v>
      </c>
      <c r="AO721">
        <v>0</v>
      </c>
      <c r="AP721" s="4">
        <v>0</v>
      </c>
      <c r="AQ721">
        <v>0</v>
      </c>
      <c r="AR721" s="4">
        <v>0</v>
      </c>
      <c r="AS721">
        <v>0</v>
      </c>
      <c r="AT721" s="4">
        <v>0</v>
      </c>
      <c r="AU721" s="4">
        <v>0</v>
      </c>
      <c r="AV721" s="4">
        <v>0</v>
      </c>
      <c r="AW721">
        <v>1</v>
      </c>
      <c r="AX721" s="4">
        <f t="shared" si="11"/>
        <v>2</v>
      </c>
      <c r="AY721" s="4">
        <v>2</v>
      </c>
      <c r="AZ721" s="4">
        <v>48</v>
      </c>
    </row>
    <row r="722" spans="1:52" x14ac:dyDescent="0.25">
      <c r="A722" s="4">
        <v>2017</v>
      </c>
      <c r="B722" s="4" t="s">
        <v>294</v>
      </c>
      <c r="C722" t="s">
        <v>284</v>
      </c>
      <c r="D722" t="s">
        <v>177</v>
      </c>
      <c r="E722" t="s">
        <v>690</v>
      </c>
      <c r="F722" s="4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4</v>
      </c>
      <c r="AD722">
        <v>1</v>
      </c>
      <c r="AE722">
        <v>1</v>
      </c>
      <c r="AF722">
        <v>4</v>
      </c>
      <c r="AG722">
        <v>1</v>
      </c>
      <c r="AH722" s="4">
        <v>0</v>
      </c>
      <c r="AI722">
        <v>0</v>
      </c>
      <c r="AJ722" s="4">
        <v>0</v>
      </c>
      <c r="AK722">
        <v>0</v>
      </c>
      <c r="AL722" s="4">
        <v>0</v>
      </c>
      <c r="AM722">
        <v>0</v>
      </c>
      <c r="AN722" s="4">
        <v>0</v>
      </c>
      <c r="AO722">
        <v>0</v>
      </c>
      <c r="AP722" s="4">
        <v>0</v>
      </c>
      <c r="AQ722">
        <v>0</v>
      </c>
      <c r="AR722" s="4">
        <v>0</v>
      </c>
      <c r="AS722">
        <v>0</v>
      </c>
      <c r="AT722" s="4">
        <v>0</v>
      </c>
      <c r="AU722" s="4">
        <v>1</v>
      </c>
      <c r="AV722" s="4">
        <v>0</v>
      </c>
      <c r="AW722">
        <v>1</v>
      </c>
      <c r="AX722" s="4">
        <f t="shared" si="11"/>
        <v>1</v>
      </c>
      <c r="AY722" s="4">
        <v>0</v>
      </c>
      <c r="AZ722" s="4">
        <v>0</v>
      </c>
    </row>
    <row r="723" spans="1:52" x14ac:dyDescent="0.25">
      <c r="A723" s="4">
        <v>2017</v>
      </c>
      <c r="B723" s="4" t="s">
        <v>332</v>
      </c>
      <c r="C723" t="s">
        <v>53</v>
      </c>
      <c r="D723" t="s">
        <v>56</v>
      </c>
      <c r="E723" t="s">
        <v>575</v>
      </c>
      <c r="F723" s="4">
        <v>338</v>
      </c>
      <c r="G723">
        <v>325</v>
      </c>
      <c r="H723">
        <v>2</v>
      </c>
      <c r="I723">
        <v>338</v>
      </c>
      <c r="J723">
        <v>2.8786982248520712</v>
      </c>
      <c r="K723">
        <v>0</v>
      </c>
      <c r="L723">
        <v>0</v>
      </c>
      <c r="M723">
        <v>337</v>
      </c>
      <c r="N723">
        <v>672</v>
      </c>
      <c r="O723">
        <v>0.99704142011834318</v>
      </c>
      <c r="P723">
        <v>250</v>
      </c>
      <c r="Q723">
        <v>13</v>
      </c>
      <c r="R723">
        <v>63</v>
      </c>
      <c r="S723">
        <v>17</v>
      </c>
      <c r="T723">
        <v>8</v>
      </c>
      <c r="U723">
        <v>172.25</v>
      </c>
      <c r="V723">
        <v>7</v>
      </c>
      <c r="W723">
        <v>33.571428571428569</v>
      </c>
      <c r="X723">
        <v>329</v>
      </c>
      <c r="Y723">
        <v>97.261398176291792</v>
      </c>
      <c r="Z723">
        <v>8</v>
      </c>
      <c r="AA723">
        <v>223</v>
      </c>
      <c r="AB723">
        <v>326</v>
      </c>
      <c r="AC723">
        <v>106</v>
      </c>
      <c r="AD723">
        <v>0.96449704142011838</v>
      </c>
      <c r="AE723">
        <v>33</v>
      </c>
      <c r="AF723">
        <v>50</v>
      </c>
      <c r="AG723">
        <v>9.7633136094674555E-2</v>
      </c>
      <c r="AH723" s="4">
        <v>2</v>
      </c>
      <c r="AI723">
        <v>0.25</v>
      </c>
      <c r="AJ723" s="4">
        <v>2</v>
      </c>
      <c r="AK723">
        <v>0.25</v>
      </c>
      <c r="AL723" s="4">
        <v>3</v>
      </c>
      <c r="AM723">
        <v>9.202453987730062E-3</v>
      </c>
      <c r="AN723" s="4">
        <v>13</v>
      </c>
      <c r="AO723">
        <v>3.9877300613496931E-2</v>
      </c>
      <c r="AP723" s="4">
        <v>5</v>
      </c>
      <c r="AQ723">
        <v>1.4792899408284023E-2</v>
      </c>
      <c r="AR723" s="4">
        <v>15</v>
      </c>
      <c r="AS723">
        <v>4.4378698224852069E-2</v>
      </c>
      <c r="AT723" s="4">
        <v>0</v>
      </c>
      <c r="AU723" s="4">
        <v>0</v>
      </c>
      <c r="AV723" s="4">
        <v>0</v>
      </c>
      <c r="AW723">
        <v>2.0736196319018405</v>
      </c>
      <c r="AX723" s="4">
        <f t="shared" si="11"/>
        <v>163</v>
      </c>
      <c r="AY723" s="4">
        <v>4</v>
      </c>
      <c r="AZ723" s="4">
        <v>91</v>
      </c>
    </row>
    <row r="724" spans="1:52" x14ac:dyDescent="0.25">
      <c r="A724" s="4">
        <v>2017</v>
      </c>
      <c r="B724" s="4" t="s">
        <v>332</v>
      </c>
      <c r="C724" t="s">
        <v>53</v>
      </c>
      <c r="D724" t="s">
        <v>54</v>
      </c>
      <c r="E724" t="s">
        <v>573</v>
      </c>
      <c r="F724" s="4">
        <v>295</v>
      </c>
      <c r="G724">
        <v>92</v>
      </c>
      <c r="H724">
        <v>2</v>
      </c>
      <c r="I724">
        <v>295</v>
      </c>
      <c r="J724">
        <v>3.311864406779661</v>
      </c>
      <c r="K724">
        <v>0</v>
      </c>
      <c r="L724">
        <v>0</v>
      </c>
      <c r="M724">
        <v>263</v>
      </c>
      <c r="N724">
        <v>509</v>
      </c>
      <c r="O724">
        <v>0.8915254237288136</v>
      </c>
      <c r="P724">
        <v>196</v>
      </c>
      <c r="Q724">
        <v>15</v>
      </c>
      <c r="R724">
        <v>109</v>
      </c>
      <c r="S724">
        <v>45</v>
      </c>
      <c r="T724">
        <v>32</v>
      </c>
      <c r="U724">
        <v>203.1875</v>
      </c>
      <c r="V724">
        <v>30</v>
      </c>
      <c r="W724">
        <v>52.2</v>
      </c>
      <c r="X724">
        <v>245</v>
      </c>
      <c r="Y724">
        <v>110.20816326530613</v>
      </c>
      <c r="Z724">
        <v>31</v>
      </c>
      <c r="AA724">
        <v>339</v>
      </c>
      <c r="AB724">
        <v>258</v>
      </c>
      <c r="AC724">
        <v>125</v>
      </c>
      <c r="AD724">
        <v>0.87457627118644066</v>
      </c>
      <c r="AE724">
        <v>154</v>
      </c>
      <c r="AF724">
        <v>88</v>
      </c>
      <c r="AG724">
        <v>0.52203389830508473</v>
      </c>
      <c r="AH724" s="4">
        <v>16</v>
      </c>
      <c r="AI724">
        <v>0.5161290322580645</v>
      </c>
      <c r="AJ724" s="4">
        <v>6</v>
      </c>
      <c r="AK724">
        <v>0.19354838709677419</v>
      </c>
      <c r="AL724" s="4">
        <v>32</v>
      </c>
      <c r="AM724">
        <v>0.12403100775193798</v>
      </c>
      <c r="AN724" s="4">
        <v>27</v>
      </c>
      <c r="AO724">
        <v>0.10465116279069768</v>
      </c>
      <c r="AP724" s="4">
        <v>0</v>
      </c>
      <c r="AQ724">
        <v>0</v>
      </c>
      <c r="AR724" s="4">
        <v>0</v>
      </c>
      <c r="AS724">
        <v>0</v>
      </c>
      <c r="AT724" s="4">
        <v>2</v>
      </c>
      <c r="AU724" s="4">
        <v>3</v>
      </c>
      <c r="AV724" s="4">
        <v>0</v>
      </c>
      <c r="AW724">
        <v>2.4583333333333335</v>
      </c>
      <c r="AX724" s="4">
        <f t="shared" si="11"/>
        <v>119.99999999999999</v>
      </c>
      <c r="AY724" s="4">
        <v>30</v>
      </c>
      <c r="AZ724" s="4">
        <v>115</v>
      </c>
    </row>
    <row r="725" spans="1:52" x14ac:dyDescent="0.25">
      <c r="A725" s="4">
        <v>2017</v>
      </c>
      <c r="B725" s="4" t="s">
        <v>332</v>
      </c>
      <c r="C725" t="s">
        <v>53</v>
      </c>
      <c r="D725" t="s">
        <v>58</v>
      </c>
      <c r="E725" t="s">
        <v>577</v>
      </c>
      <c r="F725" s="4">
        <v>269</v>
      </c>
      <c r="G725">
        <v>75</v>
      </c>
      <c r="H725">
        <v>2</v>
      </c>
      <c r="I725">
        <v>269</v>
      </c>
      <c r="J725">
        <v>3.033457249070632</v>
      </c>
      <c r="K725">
        <v>0</v>
      </c>
      <c r="L725">
        <v>0</v>
      </c>
      <c r="M725">
        <v>242</v>
      </c>
      <c r="N725">
        <v>1116</v>
      </c>
      <c r="O725">
        <v>0.8996282527881041</v>
      </c>
      <c r="P725">
        <v>203</v>
      </c>
      <c r="Q725">
        <v>14</v>
      </c>
      <c r="R725">
        <v>98</v>
      </c>
      <c r="S725">
        <v>40</v>
      </c>
      <c r="T725">
        <v>48</v>
      </c>
      <c r="U725">
        <v>244.29166666666666</v>
      </c>
      <c r="V725">
        <v>47</v>
      </c>
      <c r="W725">
        <v>60.212765957446805</v>
      </c>
      <c r="X725">
        <v>209</v>
      </c>
      <c r="Y725">
        <v>124.86602870813397</v>
      </c>
      <c r="Z725">
        <v>40</v>
      </c>
      <c r="AA725">
        <v>345</v>
      </c>
      <c r="AB725">
        <v>215</v>
      </c>
      <c r="AC725">
        <v>139</v>
      </c>
      <c r="AD725">
        <v>0.7992565055762082</v>
      </c>
      <c r="AE725">
        <v>110</v>
      </c>
      <c r="AF725">
        <v>86</v>
      </c>
      <c r="AG725">
        <v>0.40892193308550184</v>
      </c>
      <c r="AH725" s="4">
        <v>25</v>
      </c>
      <c r="AI725">
        <v>0.625</v>
      </c>
      <c r="AJ725" s="4">
        <v>10</v>
      </c>
      <c r="AK725">
        <v>0.25</v>
      </c>
      <c r="AL725" s="4">
        <v>58</v>
      </c>
      <c r="AM725">
        <v>0.26976744186046514</v>
      </c>
      <c r="AN725" s="4">
        <v>18</v>
      </c>
      <c r="AO725">
        <v>8.3720930232558138E-2</v>
      </c>
      <c r="AP725" s="4">
        <v>0</v>
      </c>
      <c r="AQ725">
        <v>0</v>
      </c>
      <c r="AR725" s="4">
        <v>0</v>
      </c>
      <c r="AS725">
        <v>0</v>
      </c>
      <c r="AT725" s="4">
        <v>0</v>
      </c>
      <c r="AU725" s="4">
        <v>6</v>
      </c>
      <c r="AV725" s="4">
        <v>2</v>
      </c>
      <c r="AW725">
        <v>2.2796610169491527</v>
      </c>
      <c r="AX725" s="4">
        <f t="shared" si="11"/>
        <v>117.99999999999999</v>
      </c>
      <c r="AY725" s="4">
        <v>41</v>
      </c>
      <c r="AZ725" s="4">
        <v>114</v>
      </c>
    </row>
    <row r="726" spans="1:52" x14ac:dyDescent="0.25">
      <c r="A726" s="4">
        <v>2017</v>
      </c>
      <c r="B726" s="4" t="s">
        <v>332</v>
      </c>
      <c r="C726" t="s">
        <v>53</v>
      </c>
      <c r="D726" t="s">
        <v>69</v>
      </c>
      <c r="E726" t="s">
        <v>588</v>
      </c>
      <c r="F726" s="4">
        <v>239</v>
      </c>
      <c r="G726">
        <v>156</v>
      </c>
      <c r="H726">
        <v>2</v>
      </c>
      <c r="I726">
        <v>238</v>
      </c>
      <c r="J726">
        <v>5.0756302521008401</v>
      </c>
      <c r="K726">
        <v>0</v>
      </c>
      <c r="L726">
        <v>0</v>
      </c>
      <c r="M726">
        <v>224</v>
      </c>
      <c r="N726">
        <v>830</v>
      </c>
      <c r="O726">
        <v>0.93723849372384938</v>
      </c>
      <c r="P726">
        <v>179</v>
      </c>
      <c r="Q726">
        <v>17</v>
      </c>
      <c r="R726">
        <v>19</v>
      </c>
      <c r="S726">
        <v>31</v>
      </c>
      <c r="T726">
        <v>20</v>
      </c>
      <c r="U726">
        <v>225.8</v>
      </c>
      <c r="V726">
        <v>21</v>
      </c>
      <c r="W726">
        <v>88.61904761904762</v>
      </c>
      <c r="X726">
        <v>214</v>
      </c>
      <c r="Y726">
        <v>110.50934579439253</v>
      </c>
      <c r="Z726">
        <v>19</v>
      </c>
      <c r="AA726">
        <v>326</v>
      </c>
      <c r="AB726">
        <v>217</v>
      </c>
      <c r="AC726">
        <v>127</v>
      </c>
      <c r="AD726">
        <v>0.90794979079497906</v>
      </c>
      <c r="AE726">
        <v>43</v>
      </c>
      <c r="AF726">
        <v>102</v>
      </c>
      <c r="AG726">
        <v>0.1799163179916318</v>
      </c>
      <c r="AH726" s="4">
        <v>7</v>
      </c>
      <c r="AI726">
        <v>0.36842105263157893</v>
      </c>
      <c r="AJ726" s="4">
        <v>4</v>
      </c>
      <c r="AK726">
        <v>0.21052631578947367</v>
      </c>
      <c r="AL726" s="4">
        <v>10</v>
      </c>
      <c r="AM726">
        <v>4.6082949308755762E-2</v>
      </c>
      <c r="AN726" s="4">
        <v>16</v>
      </c>
      <c r="AO726">
        <v>7.3732718894009217E-2</v>
      </c>
      <c r="AP726" s="4">
        <v>17</v>
      </c>
      <c r="AQ726">
        <v>7.1129707112970716E-2</v>
      </c>
      <c r="AR726" s="4">
        <v>20</v>
      </c>
      <c r="AS726">
        <v>8.3682008368200833E-2</v>
      </c>
      <c r="AT726" s="4">
        <v>0</v>
      </c>
      <c r="AU726" s="4">
        <v>3</v>
      </c>
      <c r="AV726" s="4">
        <v>1</v>
      </c>
      <c r="AW726">
        <v>1.8968253968253967</v>
      </c>
      <c r="AX726" s="4">
        <f t="shared" si="11"/>
        <v>126</v>
      </c>
      <c r="AY726" s="4">
        <v>2</v>
      </c>
      <c r="AZ726" s="4">
        <v>87</v>
      </c>
    </row>
    <row r="727" spans="1:52" x14ac:dyDescent="0.25">
      <c r="A727" s="4">
        <v>2017</v>
      </c>
      <c r="B727" s="4" t="s">
        <v>332</v>
      </c>
      <c r="C727" t="s">
        <v>53</v>
      </c>
      <c r="D727" t="s">
        <v>59</v>
      </c>
      <c r="E727" t="s">
        <v>578</v>
      </c>
      <c r="F727" s="4">
        <v>231</v>
      </c>
      <c r="G727">
        <v>153</v>
      </c>
      <c r="H727">
        <v>7</v>
      </c>
      <c r="I727">
        <v>231</v>
      </c>
      <c r="J727">
        <v>9.220779220779221</v>
      </c>
      <c r="K727">
        <v>0</v>
      </c>
      <c r="L727">
        <v>0</v>
      </c>
      <c r="M727">
        <v>231</v>
      </c>
      <c r="N727">
        <v>256</v>
      </c>
      <c r="O727">
        <v>1</v>
      </c>
      <c r="P727">
        <v>163</v>
      </c>
      <c r="Q727">
        <v>14</v>
      </c>
      <c r="R727">
        <v>35</v>
      </c>
      <c r="S727">
        <v>21</v>
      </c>
      <c r="T727">
        <v>5</v>
      </c>
      <c r="U727">
        <v>221.8</v>
      </c>
      <c r="V727">
        <v>4</v>
      </c>
      <c r="W727">
        <v>11</v>
      </c>
      <c r="X727">
        <v>225</v>
      </c>
      <c r="Y727">
        <v>86.248888888888885</v>
      </c>
      <c r="Z727">
        <v>5</v>
      </c>
      <c r="AA727">
        <v>268</v>
      </c>
      <c r="AB727">
        <v>226</v>
      </c>
      <c r="AC727">
        <v>104</v>
      </c>
      <c r="AD727">
        <v>0.97835497835497831</v>
      </c>
      <c r="AE727">
        <v>33</v>
      </c>
      <c r="AF727">
        <v>73</v>
      </c>
      <c r="AG727">
        <v>0.14285714285714285</v>
      </c>
      <c r="AH727" s="4">
        <v>0</v>
      </c>
      <c r="AI727">
        <v>0</v>
      </c>
      <c r="AJ727" s="4">
        <v>1</v>
      </c>
      <c r="AK727">
        <v>0.2</v>
      </c>
      <c r="AL727" s="4">
        <v>5</v>
      </c>
      <c r="AM727">
        <v>2.2123893805309734E-2</v>
      </c>
      <c r="AN727" s="4">
        <v>13</v>
      </c>
      <c r="AO727">
        <v>5.7522123893805309E-2</v>
      </c>
      <c r="AP727" s="4">
        <v>5</v>
      </c>
      <c r="AQ727">
        <v>2.1645021645021644E-2</v>
      </c>
      <c r="AR727" s="4">
        <v>14</v>
      </c>
      <c r="AS727">
        <v>6.0606060606060608E-2</v>
      </c>
      <c r="AT727" s="4">
        <v>0</v>
      </c>
      <c r="AU727" s="4">
        <v>0</v>
      </c>
      <c r="AV727" s="4">
        <v>0</v>
      </c>
      <c r="AW727">
        <v>1.7769230769230768</v>
      </c>
      <c r="AX727" s="4">
        <f t="shared" si="11"/>
        <v>130</v>
      </c>
      <c r="AY727" s="4">
        <v>2</v>
      </c>
      <c r="AZ727" s="4">
        <v>184</v>
      </c>
    </row>
    <row r="728" spans="1:52" x14ac:dyDescent="0.25">
      <c r="A728" s="4">
        <v>2017</v>
      </c>
      <c r="B728" s="4" t="s">
        <v>332</v>
      </c>
      <c r="C728" t="s">
        <v>53</v>
      </c>
      <c r="D728" t="s">
        <v>74</v>
      </c>
      <c r="E728" t="s">
        <v>593</v>
      </c>
      <c r="F728" s="4">
        <v>197</v>
      </c>
      <c r="G728">
        <v>194</v>
      </c>
      <c r="H728">
        <v>1</v>
      </c>
      <c r="I728">
        <v>197</v>
      </c>
      <c r="J728">
        <v>4.8578680203045685</v>
      </c>
      <c r="K728">
        <v>4</v>
      </c>
      <c r="L728">
        <v>2.030456852791878E-2</v>
      </c>
      <c r="M728">
        <v>189</v>
      </c>
      <c r="N728">
        <v>252</v>
      </c>
      <c r="O728">
        <v>0.95939086294416243</v>
      </c>
      <c r="P728">
        <v>159</v>
      </c>
      <c r="Q728">
        <v>10</v>
      </c>
      <c r="R728">
        <v>32</v>
      </c>
      <c r="S728">
        <v>24</v>
      </c>
      <c r="T728">
        <v>16</v>
      </c>
      <c r="U728">
        <v>175.5</v>
      </c>
      <c r="V728">
        <v>15</v>
      </c>
      <c r="W728">
        <v>21.6</v>
      </c>
      <c r="X728">
        <v>177</v>
      </c>
      <c r="Y728">
        <v>97.33898305084746</v>
      </c>
      <c r="Z728">
        <v>14</v>
      </c>
      <c r="AA728">
        <v>228</v>
      </c>
      <c r="AB728">
        <v>177</v>
      </c>
      <c r="AC728">
        <v>114</v>
      </c>
      <c r="AD728">
        <v>0.89847715736040612</v>
      </c>
      <c r="AE728">
        <v>51</v>
      </c>
      <c r="AF728">
        <v>95</v>
      </c>
      <c r="AG728">
        <v>0.25888324873096447</v>
      </c>
      <c r="AH728" s="4">
        <v>4</v>
      </c>
      <c r="AI728">
        <v>0.2857142857142857</v>
      </c>
      <c r="AJ728" s="4">
        <v>2</v>
      </c>
      <c r="AK728">
        <v>0.14285714285714285</v>
      </c>
      <c r="AL728" s="4">
        <v>3</v>
      </c>
      <c r="AM728">
        <v>1.6949152542372881E-2</v>
      </c>
      <c r="AN728" s="4">
        <v>13</v>
      </c>
      <c r="AO728">
        <v>7.3446327683615822E-2</v>
      </c>
      <c r="AP728" s="4">
        <v>7</v>
      </c>
      <c r="AQ728">
        <v>3.553299492385787E-2</v>
      </c>
      <c r="AR728" s="4">
        <v>15</v>
      </c>
      <c r="AS728">
        <v>7.6142131979695438E-2</v>
      </c>
      <c r="AT728" s="4">
        <v>0</v>
      </c>
      <c r="AU728" s="4">
        <v>1</v>
      </c>
      <c r="AV728" s="4">
        <v>2</v>
      </c>
      <c r="AW728">
        <v>1.8240740740740742</v>
      </c>
      <c r="AX728" s="4">
        <f t="shared" si="11"/>
        <v>108</v>
      </c>
      <c r="AY728" s="4">
        <v>6</v>
      </c>
      <c r="AZ728" s="4">
        <v>91</v>
      </c>
    </row>
    <row r="729" spans="1:52" x14ac:dyDescent="0.25">
      <c r="A729" s="4">
        <v>2017</v>
      </c>
      <c r="B729" s="4" t="s">
        <v>332</v>
      </c>
      <c r="C729" t="s">
        <v>53</v>
      </c>
      <c r="D729" t="s">
        <v>63</v>
      </c>
      <c r="E729" t="s">
        <v>582</v>
      </c>
      <c r="F729" s="4">
        <v>196</v>
      </c>
      <c r="G729">
        <v>172</v>
      </c>
      <c r="H729">
        <v>3</v>
      </c>
      <c r="I729">
        <v>196</v>
      </c>
      <c r="J729">
        <v>7.9285714285714288</v>
      </c>
      <c r="K729">
        <v>7</v>
      </c>
      <c r="L729">
        <v>3.5714285714285712E-2</v>
      </c>
      <c r="M729">
        <v>193</v>
      </c>
      <c r="N729">
        <v>164</v>
      </c>
      <c r="O729">
        <v>0.98469387755102045</v>
      </c>
      <c r="P729">
        <v>151</v>
      </c>
      <c r="Q729">
        <v>12</v>
      </c>
      <c r="R729">
        <v>33</v>
      </c>
      <c r="S729">
        <v>30</v>
      </c>
      <c r="T729">
        <v>9</v>
      </c>
      <c r="U729">
        <v>244.11111111111111</v>
      </c>
      <c r="V729">
        <v>9</v>
      </c>
      <c r="W729">
        <v>22.111111111111111</v>
      </c>
      <c r="X729">
        <v>187</v>
      </c>
      <c r="Y729">
        <v>96.716577540106954</v>
      </c>
      <c r="Z729">
        <v>9</v>
      </c>
      <c r="AA729">
        <v>327</v>
      </c>
      <c r="AB729">
        <v>185</v>
      </c>
      <c r="AC729">
        <v>106</v>
      </c>
      <c r="AD729">
        <v>0.94387755102040816</v>
      </c>
      <c r="AE729">
        <v>53</v>
      </c>
      <c r="AF729">
        <v>69</v>
      </c>
      <c r="AG729">
        <v>0.27040816326530615</v>
      </c>
      <c r="AH729" s="4">
        <v>3</v>
      </c>
      <c r="AI729">
        <v>0.33333333333333331</v>
      </c>
      <c r="AJ729" s="4">
        <v>1</v>
      </c>
      <c r="AK729">
        <v>0.1111111111111111</v>
      </c>
      <c r="AL729" s="4">
        <v>4</v>
      </c>
      <c r="AM729">
        <v>2.1621621621621623E-2</v>
      </c>
      <c r="AN729" s="4">
        <v>6</v>
      </c>
      <c r="AO729">
        <v>3.2432432432432434E-2</v>
      </c>
      <c r="AP729" s="4">
        <v>7</v>
      </c>
      <c r="AQ729">
        <v>3.5714285714285712E-2</v>
      </c>
      <c r="AR729" s="4">
        <v>7</v>
      </c>
      <c r="AS729">
        <v>3.5714285714285712E-2</v>
      </c>
      <c r="AT729" s="4">
        <v>0</v>
      </c>
      <c r="AU729" s="4">
        <v>0</v>
      </c>
      <c r="AV729" s="4">
        <v>0</v>
      </c>
      <c r="AW729">
        <v>1.75</v>
      </c>
      <c r="AX729" s="4">
        <f t="shared" si="11"/>
        <v>112</v>
      </c>
      <c r="AY729" s="4">
        <v>4</v>
      </c>
      <c r="AZ729" s="4">
        <v>151</v>
      </c>
    </row>
    <row r="730" spans="1:52" x14ac:dyDescent="0.25">
      <c r="A730" s="4">
        <v>2017</v>
      </c>
      <c r="B730" s="4" t="s">
        <v>332</v>
      </c>
      <c r="C730" t="s">
        <v>53</v>
      </c>
      <c r="D730" t="s">
        <v>61</v>
      </c>
      <c r="E730" t="s">
        <v>580</v>
      </c>
      <c r="F730" s="4">
        <v>195</v>
      </c>
      <c r="G730">
        <v>123</v>
      </c>
      <c r="H730">
        <v>2</v>
      </c>
      <c r="I730">
        <v>195</v>
      </c>
      <c r="J730">
        <v>4.3435897435897433</v>
      </c>
      <c r="K730">
        <v>4</v>
      </c>
      <c r="L730">
        <v>2.0512820512820513E-2</v>
      </c>
      <c r="M730">
        <v>167</v>
      </c>
      <c r="N730">
        <v>1340</v>
      </c>
      <c r="O730">
        <v>0.85641025641025637</v>
      </c>
      <c r="P730">
        <v>189</v>
      </c>
      <c r="Q730">
        <v>8</v>
      </c>
      <c r="R730">
        <v>58</v>
      </c>
      <c r="S730">
        <v>26</v>
      </c>
      <c r="T730">
        <v>80</v>
      </c>
      <c r="U730">
        <v>169.28749999999999</v>
      </c>
      <c r="V730">
        <v>77</v>
      </c>
      <c r="W730">
        <v>82.506493506493513</v>
      </c>
      <c r="X730">
        <v>112</v>
      </c>
      <c r="Y730">
        <v>142.09821428571428</v>
      </c>
      <c r="Z730">
        <v>63</v>
      </c>
      <c r="AA730">
        <v>297</v>
      </c>
      <c r="AB730">
        <v>108</v>
      </c>
      <c r="AC730">
        <v>177</v>
      </c>
      <c r="AD730">
        <v>0.55384615384615388</v>
      </c>
      <c r="AE730">
        <v>7</v>
      </c>
      <c r="AF730">
        <v>152</v>
      </c>
      <c r="AG730">
        <v>3.5897435897435895E-2</v>
      </c>
      <c r="AH730" s="4">
        <v>39</v>
      </c>
      <c r="AI730">
        <v>0.61904761904761907</v>
      </c>
      <c r="AJ730" s="4">
        <v>6</v>
      </c>
      <c r="AK730">
        <v>9.5238095238095233E-2</v>
      </c>
      <c r="AL730" s="4">
        <v>48</v>
      </c>
      <c r="AM730">
        <v>0.44444444444444442</v>
      </c>
      <c r="AN730" s="4">
        <v>23</v>
      </c>
      <c r="AO730">
        <v>0.21296296296296297</v>
      </c>
      <c r="AP730" s="4">
        <v>0</v>
      </c>
      <c r="AQ730">
        <v>0</v>
      </c>
      <c r="AR730" s="4">
        <v>0</v>
      </c>
      <c r="AS730">
        <v>0</v>
      </c>
      <c r="AT730" s="4">
        <v>0</v>
      </c>
      <c r="AU730" s="4">
        <v>0</v>
      </c>
      <c r="AV730" s="4">
        <v>2</v>
      </c>
      <c r="AW730">
        <v>1.8932038834951457</v>
      </c>
      <c r="AX730" s="4">
        <f t="shared" si="11"/>
        <v>103</v>
      </c>
      <c r="AY730" s="4">
        <v>58</v>
      </c>
      <c r="AZ730" s="4">
        <v>104</v>
      </c>
    </row>
    <row r="731" spans="1:52" x14ac:dyDescent="0.25">
      <c r="A731" s="4">
        <v>2017</v>
      </c>
      <c r="B731" s="4" t="s">
        <v>332</v>
      </c>
      <c r="C731" t="s">
        <v>53</v>
      </c>
      <c r="D731" t="s">
        <v>295</v>
      </c>
      <c r="E731" t="s">
        <v>800</v>
      </c>
      <c r="F731" s="4">
        <v>193</v>
      </c>
      <c r="G731">
        <v>122</v>
      </c>
      <c r="H731">
        <v>2</v>
      </c>
      <c r="I731">
        <v>193</v>
      </c>
      <c r="J731">
        <v>7.6891191709844557</v>
      </c>
      <c r="K731">
        <v>0</v>
      </c>
      <c r="L731">
        <v>0</v>
      </c>
      <c r="M731">
        <v>180</v>
      </c>
      <c r="N731">
        <v>732</v>
      </c>
      <c r="O731">
        <v>0.93264248704663211</v>
      </c>
      <c r="P731">
        <v>172</v>
      </c>
      <c r="Q731">
        <v>13</v>
      </c>
      <c r="R731">
        <v>47</v>
      </c>
      <c r="S731">
        <v>45</v>
      </c>
      <c r="T731">
        <v>44</v>
      </c>
      <c r="U731">
        <v>160.38636363636363</v>
      </c>
      <c r="V731">
        <v>42</v>
      </c>
      <c r="W731">
        <v>138.95238095238096</v>
      </c>
      <c r="X731">
        <v>147</v>
      </c>
      <c r="Y731">
        <v>128.98639455782313</v>
      </c>
      <c r="Z731">
        <v>36</v>
      </c>
      <c r="AA731">
        <v>332</v>
      </c>
      <c r="AB731">
        <v>139</v>
      </c>
      <c r="AC731">
        <v>171</v>
      </c>
      <c r="AD731">
        <v>0.72020725388601037</v>
      </c>
      <c r="AE731">
        <v>19</v>
      </c>
      <c r="AF731">
        <v>100</v>
      </c>
      <c r="AG731">
        <v>9.8445595854922283E-2</v>
      </c>
      <c r="AH731" s="4">
        <v>26</v>
      </c>
      <c r="AI731">
        <v>0.72222222222222221</v>
      </c>
      <c r="AJ731" s="4">
        <v>4</v>
      </c>
      <c r="AK731">
        <v>0.1111111111111111</v>
      </c>
      <c r="AL731" s="4">
        <v>30</v>
      </c>
      <c r="AM731">
        <v>0.21582733812949639</v>
      </c>
      <c r="AN731" s="4">
        <v>18</v>
      </c>
      <c r="AO731">
        <v>0.12949640287769784</v>
      </c>
      <c r="AP731" s="4">
        <v>3</v>
      </c>
      <c r="AQ731">
        <v>1.5544041450777202E-2</v>
      </c>
      <c r="AR731" s="4">
        <v>1</v>
      </c>
      <c r="AS731">
        <v>5.1813471502590676E-3</v>
      </c>
      <c r="AT731" s="4">
        <v>0</v>
      </c>
      <c r="AU731" s="4">
        <v>0</v>
      </c>
      <c r="AV731" s="4">
        <v>0</v>
      </c>
      <c r="AW731">
        <v>1.838095238095238</v>
      </c>
      <c r="AX731" s="4">
        <f t="shared" si="11"/>
        <v>105</v>
      </c>
      <c r="AY731" s="4">
        <v>28</v>
      </c>
      <c r="AZ731" s="4">
        <v>98</v>
      </c>
    </row>
    <row r="732" spans="1:52" x14ac:dyDescent="0.25">
      <c r="A732" s="4">
        <v>2017</v>
      </c>
      <c r="B732" s="4" t="s">
        <v>332</v>
      </c>
      <c r="C732" t="s">
        <v>53</v>
      </c>
      <c r="D732" t="s">
        <v>68</v>
      </c>
      <c r="E732" t="s">
        <v>587</v>
      </c>
      <c r="F732" s="4">
        <v>192</v>
      </c>
      <c r="G732">
        <v>109</v>
      </c>
      <c r="H732">
        <v>3</v>
      </c>
      <c r="I732">
        <v>192</v>
      </c>
      <c r="J732">
        <v>6.15625</v>
      </c>
      <c r="K732">
        <v>6</v>
      </c>
      <c r="L732">
        <v>3.125E-2</v>
      </c>
      <c r="M732">
        <v>166</v>
      </c>
      <c r="N732">
        <v>1280</v>
      </c>
      <c r="O732">
        <v>0.86458333333333337</v>
      </c>
      <c r="P732">
        <v>167</v>
      </c>
      <c r="Q732">
        <v>19</v>
      </c>
      <c r="R732">
        <v>53</v>
      </c>
      <c r="S732">
        <v>43</v>
      </c>
      <c r="T732">
        <v>66</v>
      </c>
      <c r="U732">
        <v>209.03030303030303</v>
      </c>
      <c r="V732">
        <v>65</v>
      </c>
      <c r="W732">
        <v>59.646153846153844</v>
      </c>
      <c r="X732">
        <v>125</v>
      </c>
      <c r="Y732">
        <v>181.22399999999999</v>
      </c>
      <c r="Z732">
        <v>51</v>
      </c>
      <c r="AA732">
        <v>357</v>
      </c>
      <c r="AB732">
        <v>119</v>
      </c>
      <c r="AC732">
        <v>207</v>
      </c>
      <c r="AD732">
        <v>0.61979166666666663</v>
      </c>
      <c r="AE732">
        <v>13</v>
      </c>
      <c r="AF732">
        <v>123</v>
      </c>
      <c r="AG732">
        <v>6.7708333333333329E-2</v>
      </c>
      <c r="AH732" s="4">
        <v>31</v>
      </c>
      <c r="AI732">
        <v>0.60784313725490191</v>
      </c>
      <c r="AJ732" s="4">
        <v>8</v>
      </c>
      <c r="AK732">
        <v>0.15686274509803921</v>
      </c>
      <c r="AL732" s="4">
        <v>46</v>
      </c>
      <c r="AM732">
        <v>0.38655462184873951</v>
      </c>
      <c r="AN732" s="4">
        <v>14</v>
      </c>
      <c r="AO732">
        <v>0.11764705882352941</v>
      </c>
      <c r="AP732" s="4">
        <v>1</v>
      </c>
      <c r="AQ732">
        <v>5.208333333333333E-3</v>
      </c>
      <c r="AR732" s="4">
        <v>0</v>
      </c>
      <c r="AS732">
        <v>0</v>
      </c>
      <c r="AT732" s="4">
        <v>1</v>
      </c>
      <c r="AU732" s="4">
        <v>0</v>
      </c>
      <c r="AV732" s="4">
        <v>2</v>
      </c>
      <c r="AW732">
        <v>2.0425531914893615</v>
      </c>
      <c r="AX732" s="4">
        <f t="shared" si="11"/>
        <v>94.000000000000014</v>
      </c>
      <c r="AY732" s="4">
        <v>55</v>
      </c>
      <c r="AZ732" s="4">
        <v>135</v>
      </c>
    </row>
    <row r="733" spans="1:52" x14ac:dyDescent="0.25">
      <c r="A733" s="4">
        <v>2017</v>
      </c>
      <c r="B733" s="4" t="s">
        <v>332</v>
      </c>
      <c r="C733" t="s">
        <v>53</v>
      </c>
      <c r="D733" t="s">
        <v>82</v>
      </c>
      <c r="E733" t="s">
        <v>601</v>
      </c>
      <c r="F733" s="4">
        <v>189</v>
      </c>
      <c r="G733">
        <v>43</v>
      </c>
      <c r="H733">
        <v>2</v>
      </c>
      <c r="I733">
        <v>189</v>
      </c>
      <c r="J733">
        <v>4.2486772486772484</v>
      </c>
      <c r="K733">
        <v>0</v>
      </c>
      <c r="L733">
        <v>0</v>
      </c>
      <c r="M733">
        <v>166</v>
      </c>
      <c r="N733">
        <v>957</v>
      </c>
      <c r="O733">
        <v>0.87830687830687826</v>
      </c>
      <c r="P733">
        <v>133</v>
      </c>
      <c r="Q733">
        <v>16</v>
      </c>
      <c r="R733">
        <v>54</v>
      </c>
      <c r="S733">
        <v>47</v>
      </c>
      <c r="T733">
        <v>23</v>
      </c>
      <c r="U733">
        <v>204.78260869565219</v>
      </c>
      <c r="V733">
        <v>23</v>
      </c>
      <c r="W733">
        <v>60.130434782608695</v>
      </c>
      <c r="X733">
        <v>157</v>
      </c>
      <c r="Y733">
        <v>124.63694267515923</v>
      </c>
      <c r="Z733">
        <v>22</v>
      </c>
      <c r="AA733">
        <v>292</v>
      </c>
      <c r="AB733">
        <v>163</v>
      </c>
      <c r="AC733">
        <v>141</v>
      </c>
      <c r="AD733">
        <v>0.86243386243386244</v>
      </c>
      <c r="AE733">
        <v>70</v>
      </c>
      <c r="AF733">
        <v>80</v>
      </c>
      <c r="AG733">
        <v>0.37037037037037035</v>
      </c>
      <c r="AH733" s="4">
        <v>8</v>
      </c>
      <c r="AI733">
        <v>0.36363636363636365</v>
      </c>
      <c r="AJ733" s="4">
        <v>5</v>
      </c>
      <c r="AK733">
        <v>0.22727272727272727</v>
      </c>
      <c r="AL733" s="4">
        <v>30</v>
      </c>
      <c r="AM733">
        <v>0.18404907975460122</v>
      </c>
      <c r="AN733" s="4">
        <v>19</v>
      </c>
      <c r="AO733">
        <v>0.1165644171779141</v>
      </c>
      <c r="AP733" s="4">
        <v>0</v>
      </c>
      <c r="AQ733">
        <v>0</v>
      </c>
      <c r="AR733" s="4">
        <v>0</v>
      </c>
      <c r="AS733">
        <v>0</v>
      </c>
      <c r="AT733" s="4">
        <v>0</v>
      </c>
      <c r="AU733" s="4">
        <v>9</v>
      </c>
      <c r="AV733" s="4">
        <v>2</v>
      </c>
      <c r="AW733">
        <v>1.9894736842105263</v>
      </c>
      <c r="AX733" s="4">
        <f t="shared" si="11"/>
        <v>95</v>
      </c>
      <c r="AY733" s="4">
        <v>22</v>
      </c>
      <c r="AZ733" s="4">
        <v>89</v>
      </c>
    </row>
    <row r="734" spans="1:52" x14ac:dyDescent="0.25">
      <c r="A734" s="4">
        <v>2017</v>
      </c>
      <c r="B734" s="4" t="s">
        <v>332</v>
      </c>
      <c r="C734" t="s">
        <v>53</v>
      </c>
      <c r="D734" t="s">
        <v>64</v>
      </c>
      <c r="E734" t="s">
        <v>583</v>
      </c>
      <c r="F734" s="4">
        <v>189</v>
      </c>
      <c r="G734">
        <v>99</v>
      </c>
      <c r="H734">
        <v>3</v>
      </c>
      <c r="I734">
        <v>189</v>
      </c>
      <c r="J734">
        <v>5.3015873015873014</v>
      </c>
      <c r="K734">
        <v>8</v>
      </c>
      <c r="L734">
        <v>4.2328042328042326E-2</v>
      </c>
      <c r="M734">
        <v>156</v>
      </c>
      <c r="N734">
        <v>1508</v>
      </c>
      <c r="O734">
        <v>0.82539682539682535</v>
      </c>
      <c r="P734">
        <v>173</v>
      </c>
      <c r="Q734">
        <v>17</v>
      </c>
      <c r="R734">
        <v>63</v>
      </c>
      <c r="S734">
        <v>64</v>
      </c>
      <c r="T734">
        <v>80</v>
      </c>
      <c r="U734">
        <v>189.47499999999999</v>
      </c>
      <c r="V734">
        <v>78</v>
      </c>
      <c r="W734">
        <v>107.38461538461539</v>
      </c>
      <c r="X734">
        <v>106</v>
      </c>
      <c r="Y734">
        <v>167.60377358490567</v>
      </c>
      <c r="Z734">
        <v>71</v>
      </c>
      <c r="AA734">
        <v>341</v>
      </c>
      <c r="AB734">
        <v>104</v>
      </c>
      <c r="AC734">
        <v>194</v>
      </c>
      <c r="AD734">
        <v>0.55026455026455023</v>
      </c>
      <c r="AE734">
        <v>12</v>
      </c>
      <c r="AF734">
        <v>138</v>
      </c>
      <c r="AG734">
        <v>6.3492063492063489E-2</v>
      </c>
      <c r="AH734" s="4">
        <v>41</v>
      </c>
      <c r="AI734">
        <v>0.57746478873239437</v>
      </c>
      <c r="AJ734" s="4">
        <v>9</v>
      </c>
      <c r="AK734">
        <v>0.12676056338028169</v>
      </c>
      <c r="AL734" s="4">
        <v>23</v>
      </c>
      <c r="AM734">
        <v>0.22115384615384615</v>
      </c>
      <c r="AN734" s="4">
        <v>11</v>
      </c>
      <c r="AO734">
        <v>0.10576923076923077</v>
      </c>
      <c r="AP734" s="4">
        <v>0</v>
      </c>
      <c r="AQ734">
        <v>0</v>
      </c>
      <c r="AR734" s="4">
        <v>0</v>
      </c>
      <c r="AS734">
        <v>0</v>
      </c>
      <c r="AT734" s="4">
        <v>0</v>
      </c>
      <c r="AU734" s="4">
        <v>0</v>
      </c>
      <c r="AV734" s="4">
        <v>4</v>
      </c>
      <c r="AW734">
        <v>1.9285714285714286</v>
      </c>
      <c r="AX734" s="4">
        <f t="shared" si="11"/>
        <v>98</v>
      </c>
      <c r="AY734" s="4">
        <v>76</v>
      </c>
      <c r="AZ734" s="4">
        <v>145</v>
      </c>
    </row>
    <row r="735" spans="1:52" x14ac:dyDescent="0.25">
      <c r="A735" s="4">
        <v>2017</v>
      </c>
      <c r="B735" s="4" t="s">
        <v>332</v>
      </c>
      <c r="C735" t="s">
        <v>53</v>
      </c>
      <c r="D735" t="s">
        <v>296</v>
      </c>
      <c r="E735" t="s">
        <v>801</v>
      </c>
      <c r="F735" s="4">
        <v>183</v>
      </c>
      <c r="G735">
        <v>102</v>
      </c>
      <c r="H735">
        <v>5</v>
      </c>
      <c r="I735">
        <v>183</v>
      </c>
      <c r="J735">
        <v>5.8469945355191255</v>
      </c>
      <c r="K735">
        <v>0</v>
      </c>
      <c r="L735">
        <v>0</v>
      </c>
      <c r="M735">
        <v>162</v>
      </c>
      <c r="N735">
        <v>990</v>
      </c>
      <c r="O735">
        <v>0.88524590163934425</v>
      </c>
      <c r="P735">
        <v>166</v>
      </c>
      <c r="Q735">
        <v>13</v>
      </c>
      <c r="R735">
        <v>50</v>
      </c>
      <c r="S735">
        <v>48</v>
      </c>
      <c r="T735">
        <v>64</v>
      </c>
      <c r="U735">
        <v>182.125</v>
      </c>
      <c r="V735">
        <v>62</v>
      </c>
      <c r="W735">
        <v>139.09677419354838</v>
      </c>
      <c r="X735">
        <v>115</v>
      </c>
      <c r="Y735">
        <v>153.23478260869564</v>
      </c>
      <c r="Z735">
        <v>45</v>
      </c>
      <c r="AA735">
        <v>310</v>
      </c>
      <c r="AB735">
        <v>112</v>
      </c>
      <c r="AC735">
        <v>180</v>
      </c>
      <c r="AD735">
        <v>0.61202185792349728</v>
      </c>
      <c r="AE735">
        <v>9</v>
      </c>
      <c r="AF735">
        <v>126</v>
      </c>
      <c r="AG735">
        <v>4.9180327868852458E-2</v>
      </c>
      <c r="AH735" s="4">
        <v>28</v>
      </c>
      <c r="AI735">
        <v>0.62222222222222223</v>
      </c>
      <c r="AJ735" s="4">
        <v>10</v>
      </c>
      <c r="AK735">
        <v>0.22222222222222221</v>
      </c>
      <c r="AL735" s="4">
        <v>27</v>
      </c>
      <c r="AM735">
        <v>0.24107142857142858</v>
      </c>
      <c r="AN735" s="4">
        <v>21</v>
      </c>
      <c r="AO735">
        <v>0.1875</v>
      </c>
      <c r="AP735" s="4">
        <v>2</v>
      </c>
      <c r="AQ735">
        <v>1.092896174863388E-2</v>
      </c>
      <c r="AR735" s="4">
        <v>2</v>
      </c>
      <c r="AS735">
        <v>1.092896174863388E-2</v>
      </c>
      <c r="AT735" s="4">
        <v>0</v>
      </c>
      <c r="AU735" s="4">
        <v>1</v>
      </c>
      <c r="AV735" s="4">
        <v>2</v>
      </c>
      <c r="AW735">
        <v>1.7766990291262137</v>
      </c>
      <c r="AX735" s="4">
        <f t="shared" si="11"/>
        <v>103</v>
      </c>
      <c r="AY735" s="4">
        <v>50</v>
      </c>
      <c r="AZ735" s="4">
        <v>94</v>
      </c>
    </row>
    <row r="736" spans="1:52" x14ac:dyDescent="0.25">
      <c r="A736" s="4">
        <v>2017</v>
      </c>
      <c r="B736" s="4" t="s">
        <v>332</v>
      </c>
      <c r="C736" t="s">
        <v>53</v>
      </c>
      <c r="D736" t="s">
        <v>72</v>
      </c>
      <c r="E736" t="s">
        <v>591</v>
      </c>
      <c r="F736" s="4">
        <v>176</v>
      </c>
      <c r="G736">
        <v>102</v>
      </c>
      <c r="H736">
        <v>11</v>
      </c>
      <c r="I736">
        <v>176</v>
      </c>
      <c r="J736">
        <v>9.9772727272727266</v>
      </c>
      <c r="K736">
        <v>0</v>
      </c>
      <c r="L736">
        <v>0</v>
      </c>
      <c r="M736">
        <v>154</v>
      </c>
      <c r="N736">
        <v>1266</v>
      </c>
      <c r="O736">
        <v>0.875</v>
      </c>
      <c r="P736">
        <v>156</v>
      </c>
      <c r="Q736">
        <v>11</v>
      </c>
      <c r="R736">
        <v>57</v>
      </c>
      <c r="S736">
        <v>40</v>
      </c>
      <c r="T736">
        <v>71</v>
      </c>
      <c r="U736">
        <v>184.35211267605635</v>
      </c>
      <c r="V736">
        <v>68</v>
      </c>
      <c r="W736">
        <v>128.14705882352942</v>
      </c>
      <c r="X736">
        <v>103</v>
      </c>
      <c r="Y736">
        <v>153.32038834951456</v>
      </c>
      <c r="Z736">
        <v>61</v>
      </c>
      <c r="AA736">
        <v>323</v>
      </c>
      <c r="AB736">
        <v>98</v>
      </c>
      <c r="AC736">
        <v>192</v>
      </c>
      <c r="AD736">
        <v>0.55681818181818177</v>
      </c>
      <c r="AE736">
        <v>14</v>
      </c>
      <c r="AF736">
        <v>100</v>
      </c>
      <c r="AG736">
        <v>7.9545454545454544E-2</v>
      </c>
      <c r="AH736" s="4">
        <v>40</v>
      </c>
      <c r="AI736">
        <v>0.65573770491803274</v>
      </c>
      <c r="AJ736" s="4">
        <v>10</v>
      </c>
      <c r="AK736">
        <v>0.16393442622950818</v>
      </c>
      <c r="AL736" s="4">
        <v>24</v>
      </c>
      <c r="AM736">
        <v>0.24489795918367346</v>
      </c>
      <c r="AN736" s="4">
        <v>18</v>
      </c>
      <c r="AO736">
        <v>0.18367346938775511</v>
      </c>
      <c r="AP736" s="4">
        <v>0</v>
      </c>
      <c r="AQ736">
        <v>0</v>
      </c>
      <c r="AR736" s="4">
        <v>0</v>
      </c>
      <c r="AS736">
        <v>0</v>
      </c>
      <c r="AT736" s="4">
        <v>0</v>
      </c>
      <c r="AU736" s="4">
        <v>0</v>
      </c>
      <c r="AV736" s="4">
        <v>4</v>
      </c>
      <c r="AW736">
        <v>1.7425742574257426</v>
      </c>
      <c r="AX736" s="4">
        <f t="shared" si="11"/>
        <v>101</v>
      </c>
      <c r="AY736" s="4">
        <v>50</v>
      </c>
      <c r="AZ736" s="4">
        <v>128</v>
      </c>
    </row>
    <row r="737" spans="1:52" x14ac:dyDescent="0.25">
      <c r="A737" s="4">
        <v>2017</v>
      </c>
      <c r="B737" s="4" t="s">
        <v>332</v>
      </c>
      <c r="C737" t="s">
        <v>53</v>
      </c>
      <c r="D737" t="s">
        <v>65</v>
      </c>
      <c r="E737" t="s">
        <v>584</v>
      </c>
      <c r="F737" s="4">
        <v>172</v>
      </c>
      <c r="G737">
        <v>93</v>
      </c>
      <c r="H737">
        <v>3</v>
      </c>
      <c r="I737">
        <v>172</v>
      </c>
      <c r="J737">
        <v>4.691860465116279</v>
      </c>
      <c r="K737">
        <v>0</v>
      </c>
      <c r="L737">
        <v>0</v>
      </c>
      <c r="M737">
        <v>139</v>
      </c>
      <c r="N737">
        <v>1998</v>
      </c>
      <c r="O737">
        <v>0.80813953488372092</v>
      </c>
      <c r="P737">
        <v>166</v>
      </c>
      <c r="Q737">
        <v>15</v>
      </c>
      <c r="R737">
        <v>38</v>
      </c>
      <c r="S737">
        <v>55</v>
      </c>
      <c r="T737">
        <v>82</v>
      </c>
      <c r="U737">
        <v>205.91463414634146</v>
      </c>
      <c r="V737">
        <v>77</v>
      </c>
      <c r="W737">
        <v>41.233766233766232</v>
      </c>
      <c r="X737">
        <v>86</v>
      </c>
      <c r="Y737">
        <v>173.36046511627907</v>
      </c>
      <c r="Z737">
        <v>63</v>
      </c>
      <c r="AA737">
        <v>324</v>
      </c>
      <c r="AB737">
        <v>80</v>
      </c>
      <c r="AC737">
        <v>215</v>
      </c>
      <c r="AD737">
        <v>0.46511627906976744</v>
      </c>
      <c r="AE737">
        <v>11</v>
      </c>
      <c r="AF737">
        <v>158</v>
      </c>
      <c r="AG737">
        <v>6.3953488372093026E-2</v>
      </c>
      <c r="AH737" s="4">
        <v>49</v>
      </c>
      <c r="AI737">
        <v>0.77777777777777779</v>
      </c>
      <c r="AJ737" s="4">
        <v>16</v>
      </c>
      <c r="AK737">
        <v>0.25396825396825395</v>
      </c>
      <c r="AL737" s="4">
        <v>27</v>
      </c>
      <c r="AM737">
        <v>0.33750000000000002</v>
      </c>
      <c r="AN737" s="4">
        <v>17</v>
      </c>
      <c r="AO737">
        <v>0.21249999999999999</v>
      </c>
      <c r="AP737" s="4">
        <v>0</v>
      </c>
      <c r="AQ737">
        <v>0</v>
      </c>
      <c r="AR737" s="4">
        <v>0</v>
      </c>
      <c r="AS737">
        <v>0</v>
      </c>
      <c r="AT737" s="4">
        <v>0</v>
      </c>
      <c r="AU737" s="4">
        <v>0</v>
      </c>
      <c r="AV737" s="4">
        <v>4</v>
      </c>
      <c r="AW737">
        <v>1.6699029126213591</v>
      </c>
      <c r="AX737" s="4">
        <f t="shared" si="11"/>
        <v>103</v>
      </c>
      <c r="AY737" s="4">
        <v>73</v>
      </c>
      <c r="AZ737" s="4">
        <v>90</v>
      </c>
    </row>
    <row r="738" spans="1:52" x14ac:dyDescent="0.25">
      <c r="A738" s="4">
        <v>2017</v>
      </c>
      <c r="B738" s="4" t="s">
        <v>332</v>
      </c>
      <c r="C738" t="s">
        <v>53</v>
      </c>
      <c r="D738" t="s">
        <v>55</v>
      </c>
      <c r="E738" t="s">
        <v>574</v>
      </c>
      <c r="F738" s="4">
        <v>163</v>
      </c>
      <c r="G738">
        <v>58</v>
      </c>
      <c r="H738">
        <v>2</v>
      </c>
      <c r="I738">
        <v>163</v>
      </c>
      <c r="J738">
        <v>5.3374233128834359</v>
      </c>
      <c r="K738">
        <v>0</v>
      </c>
      <c r="L738">
        <v>0</v>
      </c>
      <c r="M738">
        <v>148</v>
      </c>
      <c r="N738">
        <v>706</v>
      </c>
      <c r="O738">
        <v>0.90797546012269936</v>
      </c>
      <c r="P738">
        <v>110</v>
      </c>
      <c r="Q738">
        <v>13</v>
      </c>
      <c r="R738">
        <v>58</v>
      </c>
      <c r="S738">
        <v>31</v>
      </c>
      <c r="T738">
        <v>18</v>
      </c>
      <c r="U738">
        <v>237.55555555555554</v>
      </c>
      <c r="V738">
        <v>18</v>
      </c>
      <c r="W738">
        <v>40.055555555555557</v>
      </c>
      <c r="X738">
        <v>138</v>
      </c>
      <c r="Y738">
        <v>99.920289855072468</v>
      </c>
      <c r="Z738">
        <v>16</v>
      </c>
      <c r="AA738">
        <v>341</v>
      </c>
      <c r="AB738">
        <v>143</v>
      </c>
      <c r="AC738">
        <v>114</v>
      </c>
      <c r="AD738">
        <v>0.87730061349693256</v>
      </c>
      <c r="AE738">
        <v>88</v>
      </c>
      <c r="AF738">
        <v>75</v>
      </c>
      <c r="AG738">
        <v>0.53987730061349692</v>
      </c>
      <c r="AH738" s="4">
        <v>10</v>
      </c>
      <c r="AI738">
        <v>0.625</v>
      </c>
      <c r="AJ738" s="4">
        <v>5</v>
      </c>
      <c r="AK738">
        <v>0.3125</v>
      </c>
      <c r="AL738" s="4">
        <v>18</v>
      </c>
      <c r="AM738">
        <v>0.12587412587412589</v>
      </c>
      <c r="AN738" s="4">
        <v>11</v>
      </c>
      <c r="AO738">
        <v>7.6923076923076927E-2</v>
      </c>
      <c r="AP738" s="4">
        <v>0</v>
      </c>
      <c r="AQ738">
        <v>0</v>
      </c>
      <c r="AR738" s="4">
        <v>0</v>
      </c>
      <c r="AS738">
        <v>0</v>
      </c>
      <c r="AT738" s="4">
        <v>0</v>
      </c>
      <c r="AU738" s="4">
        <v>5</v>
      </c>
      <c r="AV738" s="4">
        <v>1</v>
      </c>
      <c r="AW738">
        <v>1.963855421686747</v>
      </c>
      <c r="AX738" s="4">
        <f t="shared" si="11"/>
        <v>83</v>
      </c>
      <c r="AY738" s="4">
        <v>18</v>
      </c>
      <c r="AZ738" s="4">
        <v>117</v>
      </c>
    </row>
    <row r="739" spans="1:52" x14ac:dyDescent="0.25">
      <c r="A739" s="4">
        <v>2017</v>
      </c>
      <c r="B739" s="4" t="s">
        <v>332</v>
      </c>
      <c r="C739" t="s">
        <v>53</v>
      </c>
      <c r="D739" t="s">
        <v>57</v>
      </c>
      <c r="E739" t="s">
        <v>576</v>
      </c>
      <c r="F739" s="4">
        <v>161</v>
      </c>
      <c r="G739">
        <v>36</v>
      </c>
      <c r="H739">
        <v>4</v>
      </c>
      <c r="I739">
        <v>161</v>
      </c>
      <c r="J739">
        <v>5.6956521739130439</v>
      </c>
      <c r="K739">
        <v>0</v>
      </c>
      <c r="L739">
        <v>0</v>
      </c>
      <c r="M739">
        <v>144</v>
      </c>
      <c r="N739">
        <v>1118</v>
      </c>
      <c r="O739">
        <v>0.89440993788819878</v>
      </c>
      <c r="P739">
        <v>113</v>
      </c>
      <c r="Q739">
        <v>24</v>
      </c>
      <c r="R739">
        <v>47</v>
      </c>
      <c r="S739">
        <v>52</v>
      </c>
      <c r="T739">
        <v>24</v>
      </c>
      <c r="U739">
        <v>226.66666666666666</v>
      </c>
      <c r="V739">
        <v>22</v>
      </c>
      <c r="W739">
        <v>53.863636363636367</v>
      </c>
      <c r="X739">
        <v>129</v>
      </c>
      <c r="Y739">
        <v>126.48062015503876</v>
      </c>
      <c r="Z739">
        <v>17</v>
      </c>
      <c r="AA739">
        <v>280</v>
      </c>
      <c r="AB739">
        <v>132</v>
      </c>
      <c r="AC739">
        <v>145</v>
      </c>
      <c r="AD739">
        <v>0.81987577639751552</v>
      </c>
      <c r="AE739">
        <v>47</v>
      </c>
      <c r="AF739">
        <v>88</v>
      </c>
      <c r="AG739">
        <v>0.29192546583850931</v>
      </c>
      <c r="AH739" s="4">
        <v>8</v>
      </c>
      <c r="AI739">
        <v>0.47058823529411764</v>
      </c>
      <c r="AJ739" s="4">
        <v>4</v>
      </c>
      <c r="AK739">
        <v>0.23529411764705882</v>
      </c>
      <c r="AL739" s="4">
        <v>20</v>
      </c>
      <c r="AM739">
        <v>0.15151515151515152</v>
      </c>
      <c r="AN739" s="4">
        <v>16</v>
      </c>
      <c r="AO739">
        <v>0.12121212121212122</v>
      </c>
      <c r="AP739" s="4">
        <v>0</v>
      </c>
      <c r="AQ739">
        <v>0</v>
      </c>
      <c r="AR739" s="4">
        <v>0</v>
      </c>
      <c r="AS739">
        <v>0</v>
      </c>
      <c r="AT739" s="4">
        <v>0</v>
      </c>
      <c r="AU739" s="4">
        <v>4</v>
      </c>
      <c r="AV739" s="4">
        <v>0</v>
      </c>
      <c r="AW739">
        <v>1.9397590361445782</v>
      </c>
      <c r="AX739" s="4">
        <f t="shared" si="11"/>
        <v>83</v>
      </c>
      <c r="AY739" s="4">
        <v>17</v>
      </c>
      <c r="AZ739" s="4">
        <v>196</v>
      </c>
    </row>
    <row r="740" spans="1:52" x14ac:dyDescent="0.25">
      <c r="A740" s="4">
        <v>2017</v>
      </c>
      <c r="B740" s="4" t="s">
        <v>332</v>
      </c>
      <c r="C740" t="s">
        <v>53</v>
      </c>
      <c r="D740" t="s">
        <v>60</v>
      </c>
      <c r="E740" t="s">
        <v>579</v>
      </c>
      <c r="F740" s="4">
        <v>159</v>
      </c>
      <c r="G740">
        <v>85</v>
      </c>
      <c r="H740">
        <v>4</v>
      </c>
      <c r="I740">
        <v>159</v>
      </c>
      <c r="J740">
        <v>5.0188679245283021</v>
      </c>
      <c r="K740">
        <v>2</v>
      </c>
      <c r="L740">
        <v>1.2578616352201259E-2</v>
      </c>
      <c r="M740">
        <v>134</v>
      </c>
      <c r="N740">
        <v>1519</v>
      </c>
      <c r="O740">
        <v>0.84276729559748431</v>
      </c>
      <c r="P740">
        <v>143</v>
      </c>
      <c r="Q740">
        <v>12</v>
      </c>
      <c r="R740">
        <v>44</v>
      </c>
      <c r="S740">
        <v>52</v>
      </c>
      <c r="T740">
        <v>67</v>
      </c>
      <c r="U740">
        <v>183.67164179104478</v>
      </c>
      <c r="V740">
        <v>63</v>
      </c>
      <c r="W740">
        <v>110.50793650793651</v>
      </c>
      <c r="X740">
        <v>85</v>
      </c>
      <c r="Y740">
        <v>157.78823529411764</v>
      </c>
      <c r="Z740">
        <v>55</v>
      </c>
      <c r="AA740">
        <v>262</v>
      </c>
      <c r="AB740">
        <v>81</v>
      </c>
      <c r="AC740">
        <v>193</v>
      </c>
      <c r="AD740">
        <v>0.50943396226415094</v>
      </c>
      <c r="AE740">
        <v>6</v>
      </c>
      <c r="AF740">
        <v>101</v>
      </c>
      <c r="AG740">
        <v>3.7735849056603772E-2</v>
      </c>
      <c r="AH740" s="4">
        <v>22</v>
      </c>
      <c r="AI740">
        <v>0.4</v>
      </c>
      <c r="AJ740" s="4">
        <v>8</v>
      </c>
      <c r="AK740">
        <v>0.14545454545454545</v>
      </c>
      <c r="AL740" s="4">
        <v>19</v>
      </c>
      <c r="AM740">
        <v>0.23456790123456789</v>
      </c>
      <c r="AN740" s="4">
        <v>12</v>
      </c>
      <c r="AO740">
        <v>0.14814814814814814</v>
      </c>
      <c r="AP740" s="4">
        <v>1</v>
      </c>
      <c r="AQ740">
        <v>6.2893081761006293E-3</v>
      </c>
      <c r="AR740" s="4">
        <v>0</v>
      </c>
      <c r="AS740">
        <v>0</v>
      </c>
      <c r="AT740" s="4">
        <v>0</v>
      </c>
      <c r="AU740" s="4">
        <v>0</v>
      </c>
      <c r="AV740" s="4">
        <v>3</v>
      </c>
      <c r="AW740">
        <v>1.7666666666666666</v>
      </c>
      <c r="AX740" s="4">
        <f t="shared" si="11"/>
        <v>90</v>
      </c>
      <c r="AY740" s="4">
        <v>46</v>
      </c>
      <c r="AZ740" s="4">
        <v>85</v>
      </c>
    </row>
    <row r="741" spans="1:52" x14ac:dyDescent="0.25">
      <c r="A741" s="4">
        <v>2017</v>
      </c>
      <c r="B741" s="4" t="s">
        <v>332</v>
      </c>
      <c r="C741" t="s">
        <v>53</v>
      </c>
      <c r="D741" t="s">
        <v>86</v>
      </c>
      <c r="E741" t="s">
        <v>605</v>
      </c>
      <c r="F741" s="4">
        <v>154</v>
      </c>
      <c r="G741">
        <v>70</v>
      </c>
      <c r="H741">
        <v>4</v>
      </c>
      <c r="I741">
        <v>154</v>
      </c>
      <c r="J741">
        <v>5.4545454545454541</v>
      </c>
      <c r="K741">
        <v>0</v>
      </c>
      <c r="L741">
        <v>0</v>
      </c>
      <c r="M741">
        <v>150</v>
      </c>
      <c r="N741">
        <v>413</v>
      </c>
      <c r="O741">
        <v>0.97402597402597402</v>
      </c>
      <c r="P741">
        <v>97</v>
      </c>
      <c r="Q741">
        <v>11</v>
      </c>
      <c r="R741">
        <v>59</v>
      </c>
      <c r="S741">
        <v>25</v>
      </c>
      <c r="T741">
        <v>6</v>
      </c>
      <c r="U741">
        <v>155.33333333333334</v>
      </c>
      <c r="V741">
        <v>6</v>
      </c>
      <c r="W741">
        <v>129.5</v>
      </c>
      <c r="X741">
        <v>148</v>
      </c>
      <c r="Y741">
        <v>63.777027027027025</v>
      </c>
      <c r="Z741">
        <v>6</v>
      </c>
      <c r="AA741">
        <v>305</v>
      </c>
      <c r="AB741">
        <v>148</v>
      </c>
      <c r="AC741">
        <v>80</v>
      </c>
      <c r="AD741">
        <v>0.96103896103896103</v>
      </c>
      <c r="AE741">
        <v>130</v>
      </c>
      <c r="AF741">
        <v>69</v>
      </c>
      <c r="AG741">
        <v>0.8441558441558441</v>
      </c>
      <c r="AH741" s="4">
        <v>4</v>
      </c>
      <c r="AI741">
        <v>0.66666666666666663</v>
      </c>
      <c r="AJ741" s="4">
        <v>1</v>
      </c>
      <c r="AK741">
        <v>0.16666666666666666</v>
      </c>
      <c r="AL741" s="4">
        <v>9</v>
      </c>
      <c r="AM741">
        <v>6.0810810810810814E-2</v>
      </c>
      <c r="AN741" s="4">
        <v>9</v>
      </c>
      <c r="AO741">
        <v>6.0810810810810814E-2</v>
      </c>
      <c r="AP741" s="4">
        <v>0</v>
      </c>
      <c r="AQ741">
        <v>0</v>
      </c>
      <c r="AR741" s="4">
        <v>0</v>
      </c>
      <c r="AS741">
        <v>0</v>
      </c>
      <c r="AT741" s="4">
        <v>1</v>
      </c>
      <c r="AU741" s="4">
        <v>0</v>
      </c>
      <c r="AV741" s="4">
        <v>1</v>
      </c>
      <c r="AW741">
        <v>2.1095890410958904</v>
      </c>
      <c r="AX741" s="4">
        <f t="shared" si="11"/>
        <v>73</v>
      </c>
      <c r="AY741" s="4">
        <v>5</v>
      </c>
      <c r="AZ741" s="4">
        <v>187</v>
      </c>
    </row>
    <row r="742" spans="1:52" x14ac:dyDescent="0.25">
      <c r="A742" s="4">
        <v>2017</v>
      </c>
      <c r="B742" s="4" t="s">
        <v>332</v>
      </c>
      <c r="C742" t="s">
        <v>53</v>
      </c>
      <c r="D742" t="s">
        <v>76</v>
      </c>
      <c r="E742" t="s">
        <v>595</v>
      </c>
      <c r="F742" s="4">
        <v>149</v>
      </c>
      <c r="G742">
        <v>75</v>
      </c>
      <c r="H742">
        <v>6</v>
      </c>
      <c r="I742">
        <v>149</v>
      </c>
      <c r="J742">
        <v>6.5167785234899327</v>
      </c>
      <c r="K742">
        <v>0</v>
      </c>
      <c r="L742">
        <v>0</v>
      </c>
      <c r="M742">
        <v>128</v>
      </c>
      <c r="N742">
        <v>1305</v>
      </c>
      <c r="O742">
        <v>0.85906040268456374</v>
      </c>
      <c r="P742">
        <v>137</v>
      </c>
      <c r="Q742">
        <v>14</v>
      </c>
      <c r="R742">
        <v>49</v>
      </c>
      <c r="S742">
        <v>44</v>
      </c>
      <c r="T742">
        <v>56</v>
      </c>
      <c r="U742">
        <v>169.19642857142858</v>
      </c>
      <c r="V742">
        <v>54</v>
      </c>
      <c r="W742">
        <v>92.407407407407405</v>
      </c>
      <c r="X742">
        <v>89</v>
      </c>
      <c r="Y742">
        <v>149.04494382022472</v>
      </c>
      <c r="Z742">
        <v>44</v>
      </c>
      <c r="AA742">
        <v>336</v>
      </c>
      <c r="AB742">
        <v>87</v>
      </c>
      <c r="AC742">
        <v>193</v>
      </c>
      <c r="AD742">
        <v>0.58389261744966447</v>
      </c>
      <c r="AE742">
        <v>6</v>
      </c>
      <c r="AF742">
        <v>70</v>
      </c>
      <c r="AG742">
        <v>4.0268456375838924E-2</v>
      </c>
      <c r="AH742" s="4">
        <v>28</v>
      </c>
      <c r="AI742">
        <v>0.63636363636363635</v>
      </c>
      <c r="AJ742" s="4">
        <v>10</v>
      </c>
      <c r="AK742">
        <v>0.22727272727272727</v>
      </c>
      <c r="AL742" s="4">
        <v>28</v>
      </c>
      <c r="AM742">
        <v>0.32183908045977011</v>
      </c>
      <c r="AN742" s="4">
        <v>15</v>
      </c>
      <c r="AO742">
        <v>0.17241379310344829</v>
      </c>
      <c r="AP742" s="4">
        <v>0</v>
      </c>
      <c r="AQ742">
        <v>0</v>
      </c>
      <c r="AR742" s="4">
        <v>0</v>
      </c>
      <c r="AS742">
        <v>0</v>
      </c>
      <c r="AT742" s="4">
        <v>0</v>
      </c>
      <c r="AU742" s="4">
        <v>1</v>
      </c>
      <c r="AV742" s="4">
        <v>5</v>
      </c>
      <c r="AW742">
        <v>1.6195652173913044</v>
      </c>
      <c r="AX742" s="4">
        <f t="shared" si="11"/>
        <v>92</v>
      </c>
      <c r="AY742" s="4">
        <v>48</v>
      </c>
      <c r="AZ742" s="4">
        <v>145</v>
      </c>
    </row>
    <row r="743" spans="1:52" x14ac:dyDescent="0.25">
      <c r="A743" s="4">
        <v>2017</v>
      </c>
      <c r="B743" s="4" t="s">
        <v>332</v>
      </c>
      <c r="C743" t="s">
        <v>53</v>
      </c>
      <c r="D743" t="s">
        <v>70</v>
      </c>
      <c r="E743" t="s">
        <v>589</v>
      </c>
      <c r="F743" s="4">
        <v>147</v>
      </c>
      <c r="G743">
        <v>71</v>
      </c>
      <c r="H743">
        <v>4</v>
      </c>
      <c r="I743">
        <v>147</v>
      </c>
      <c r="J743">
        <v>4.2857142857142856</v>
      </c>
      <c r="K743">
        <v>2</v>
      </c>
      <c r="L743">
        <v>1.3605442176870748E-2</v>
      </c>
      <c r="M743">
        <v>124</v>
      </c>
      <c r="N743">
        <v>1352</v>
      </c>
      <c r="O743">
        <v>0.84353741496598644</v>
      </c>
      <c r="P743">
        <v>141</v>
      </c>
      <c r="Q743">
        <v>11</v>
      </c>
      <c r="R743">
        <v>53</v>
      </c>
      <c r="S743">
        <v>48</v>
      </c>
      <c r="T743">
        <v>71</v>
      </c>
      <c r="U743">
        <v>167.12676056338029</v>
      </c>
      <c r="V743">
        <v>67</v>
      </c>
      <c r="W743">
        <v>79.134328358208961</v>
      </c>
      <c r="X743">
        <v>75</v>
      </c>
      <c r="Y743">
        <v>176.30666666666667</v>
      </c>
      <c r="Z743">
        <v>56</v>
      </c>
      <c r="AA743">
        <v>337</v>
      </c>
      <c r="AB743">
        <v>73</v>
      </c>
      <c r="AC743">
        <v>213</v>
      </c>
      <c r="AD743">
        <v>0.49659863945578231</v>
      </c>
      <c r="AE743">
        <v>8</v>
      </c>
      <c r="AF743">
        <v>168</v>
      </c>
      <c r="AG743">
        <v>5.4421768707482991E-2</v>
      </c>
      <c r="AH743" s="4">
        <v>48</v>
      </c>
      <c r="AI743">
        <v>0.8571428571428571</v>
      </c>
      <c r="AJ743" s="4">
        <v>13</v>
      </c>
      <c r="AK743">
        <v>0.23214285714285715</v>
      </c>
      <c r="AL743" s="4">
        <v>31</v>
      </c>
      <c r="AM743">
        <v>0.42465753424657532</v>
      </c>
      <c r="AN743" s="4">
        <v>20</v>
      </c>
      <c r="AO743">
        <v>0.27397260273972601</v>
      </c>
      <c r="AP743" s="4">
        <v>1</v>
      </c>
      <c r="AQ743">
        <v>6.8027210884353739E-3</v>
      </c>
      <c r="AR743" s="4">
        <v>0</v>
      </c>
      <c r="AS743">
        <v>0</v>
      </c>
      <c r="AT743" s="4">
        <v>0</v>
      </c>
      <c r="AU743" s="4">
        <v>0</v>
      </c>
      <c r="AV743" s="4">
        <v>1</v>
      </c>
      <c r="AW743">
        <v>1.860759493670886</v>
      </c>
      <c r="AX743" s="4">
        <f t="shared" si="11"/>
        <v>79</v>
      </c>
      <c r="AY743" s="4">
        <v>59</v>
      </c>
      <c r="AZ743" s="4">
        <v>122</v>
      </c>
    </row>
    <row r="744" spans="1:52" x14ac:dyDescent="0.25">
      <c r="A744" s="4">
        <v>2017</v>
      </c>
      <c r="B744" s="4" t="s">
        <v>332</v>
      </c>
      <c r="C744" t="s">
        <v>53</v>
      </c>
      <c r="D744" t="s">
        <v>66</v>
      </c>
      <c r="E744" t="s">
        <v>585</v>
      </c>
      <c r="F744" s="4">
        <v>143</v>
      </c>
      <c r="G744">
        <v>72</v>
      </c>
      <c r="H744">
        <v>5</v>
      </c>
      <c r="I744">
        <v>143</v>
      </c>
      <c r="J744">
        <v>5.9930069930069934</v>
      </c>
      <c r="K744">
        <v>8</v>
      </c>
      <c r="L744">
        <v>5.5944055944055944E-2</v>
      </c>
      <c r="M744">
        <v>119</v>
      </c>
      <c r="N744">
        <v>1752</v>
      </c>
      <c r="O744">
        <v>0.83216783216783219</v>
      </c>
      <c r="P744">
        <v>132</v>
      </c>
      <c r="Q744">
        <v>16</v>
      </c>
      <c r="R744">
        <v>30</v>
      </c>
      <c r="S744">
        <v>75</v>
      </c>
      <c r="T744">
        <v>69</v>
      </c>
      <c r="U744">
        <v>213.37681159420291</v>
      </c>
      <c r="V744">
        <v>65</v>
      </c>
      <c r="W744">
        <v>57.661538461538463</v>
      </c>
      <c r="X744">
        <v>71</v>
      </c>
      <c r="Y744">
        <v>224.26760563380282</v>
      </c>
      <c r="Z744">
        <v>59</v>
      </c>
      <c r="AA744">
        <v>330</v>
      </c>
      <c r="AB744">
        <v>71</v>
      </c>
      <c r="AC744">
        <v>256</v>
      </c>
      <c r="AD744">
        <v>0.49650349650349651</v>
      </c>
      <c r="AE744">
        <v>12</v>
      </c>
      <c r="AF744">
        <v>174</v>
      </c>
      <c r="AG744">
        <v>8.3916083916083919E-2</v>
      </c>
      <c r="AH744" s="4">
        <v>37</v>
      </c>
      <c r="AI744">
        <v>0.6271186440677966</v>
      </c>
      <c r="AJ744" s="4">
        <v>17</v>
      </c>
      <c r="AK744">
        <v>0.28813559322033899</v>
      </c>
      <c r="AL744" s="4">
        <v>15</v>
      </c>
      <c r="AM744">
        <v>0.21126760563380281</v>
      </c>
      <c r="AN744" s="4">
        <v>21</v>
      </c>
      <c r="AO744">
        <v>0.29577464788732394</v>
      </c>
      <c r="AP744" s="4">
        <v>1</v>
      </c>
      <c r="AQ744">
        <v>6.993006993006993E-3</v>
      </c>
      <c r="AR744" s="4">
        <v>0</v>
      </c>
      <c r="AS744">
        <v>0</v>
      </c>
      <c r="AT744" s="4">
        <v>0</v>
      </c>
      <c r="AU744" s="4">
        <v>0</v>
      </c>
      <c r="AV744" s="4">
        <v>5</v>
      </c>
      <c r="AW744">
        <v>2.0140845070422535</v>
      </c>
      <c r="AX744" s="4">
        <f t="shared" si="11"/>
        <v>71</v>
      </c>
      <c r="AY744" s="4">
        <v>60</v>
      </c>
      <c r="AZ744" s="4">
        <v>130</v>
      </c>
    </row>
    <row r="745" spans="1:52" x14ac:dyDescent="0.25">
      <c r="A745" s="4">
        <v>2017</v>
      </c>
      <c r="B745" s="4" t="s">
        <v>332</v>
      </c>
      <c r="C745" t="s">
        <v>53</v>
      </c>
      <c r="D745" t="s">
        <v>73</v>
      </c>
      <c r="E745" t="s">
        <v>592</v>
      </c>
      <c r="F745" s="4">
        <v>137</v>
      </c>
      <c r="G745">
        <v>82</v>
      </c>
      <c r="H745">
        <v>3</v>
      </c>
      <c r="I745">
        <v>136</v>
      </c>
      <c r="J745">
        <v>9.5</v>
      </c>
      <c r="K745">
        <v>2</v>
      </c>
      <c r="L745">
        <v>1.4705882352941176E-2</v>
      </c>
      <c r="M745">
        <v>116</v>
      </c>
      <c r="N745">
        <v>941</v>
      </c>
      <c r="O745">
        <v>0.84671532846715325</v>
      </c>
      <c r="P745">
        <v>116</v>
      </c>
      <c r="Q745">
        <v>14</v>
      </c>
      <c r="R745">
        <v>34</v>
      </c>
      <c r="S745">
        <v>47</v>
      </c>
      <c r="T745">
        <v>48</v>
      </c>
      <c r="U745">
        <v>170.39583333333334</v>
      </c>
      <c r="V745">
        <v>43</v>
      </c>
      <c r="W745">
        <v>86.511627906976742</v>
      </c>
      <c r="X745">
        <v>87</v>
      </c>
      <c r="Y745">
        <v>118.86206896551724</v>
      </c>
      <c r="Z745">
        <v>39</v>
      </c>
      <c r="AA745">
        <v>281</v>
      </c>
      <c r="AB745">
        <v>85</v>
      </c>
      <c r="AC745">
        <v>149</v>
      </c>
      <c r="AD745">
        <v>0.62043795620437958</v>
      </c>
      <c r="AE745">
        <v>20</v>
      </c>
      <c r="AF745">
        <v>111</v>
      </c>
      <c r="AG745">
        <v>0.145985401459854</v>
      </c>
      <c r="AH745" s="4">
        <v>25</v>
      </c>
      <c r="AI745">
        <v>0.64102564102564108</v>
      </c>
      <c r="AJ745" s="4">
        <v>8</v>
      </c>
      <c r="AK745">
        <v>0.20512820512820512</v>
      </c>
      <c r="AL745" s="4">
        <v>11</v>
      </c>
      <c r="AM745">
        <v>0.12941176470588237</v>
      </c>
      <c r="AN745" s="4">
        <v>14</v>
      </c>
      <c r="AO745">
        <v>0.16470588235294117</v>
      </c>
      <c r="AP745" s="4">
        <v>2</v>
      </c>
      <c r="AQ745">
        <v>1.4598540145985401E-2</v>
      </c>
      <c r="AR745" s="4">
        <v>3</v>
      </c>
      <c r="AS745">
        <v>2.1897810218978103E-2</v>
      </c>
      <c r="AT745" s="4">
        <v>0</v>
      </c>
      <c r="AU745" s="4">
        <v>0</v>
      </c>
      <c r="AV745" s="4">
        <v>2</v>
      </c>
      <c r="AW745">
        <v>1.6309523809523809</v>
      </c>
      <c r="AX745" s="4">
        <f t="shared" si="11"/>
        <v>84</v>
      </c>
      <c r="AY745" s="4">
        <v>30</v>
      </c>
      <c r="AZ745" s="4">
        <v>97</v>
      </c>
    </row>
    <row r="746" spans="1:52" x14ac:dyDescent="0.25">
      <c r="A746" s="4">
        <v>2017</v>
      </c>
      <c r="B746" s="4" t="s">
        <v>332</v>
      </c>
      <c r="C746" t="s">
        <v>53</v>
      </c>
      <c r="D746" t="s">
        <v>67</v>
      </c>
      <c r="E746" t="s">
        <v>586</v>
      </c>
      <c r="F746" s="4">
        <v>136</v>
      </c>
      <c r="G746">
        <v>80</v>
      </c>
      <c r="H746">
        <v>4</v>
      </c>
      <c r="I746">
        <v>136</v>
      </c>
      <c r="J746">
        <v>5.4338235294117645</v>
      </c>
      <c r="K746">
        <v>0</v>
      </c>
      <c r="L746">
        <v>0</v>
      </c>
      <c r="M746">
        <v>121</v>
      </c>
      <c r="N746">
        <v>1899</v>
      </c>
      <c r="O746">
        <v>0.88970588235294112</v>
      </c>
      <c r="P746">
        <v>124</v>
      </c>
      <c r="Q746">
        <v>12</v>
      </c>
      <c r="R746">
        <v>35</v>
      </c>
      <c r="S746">
        <v>42</v>
      </c>
      <c r="T746">
        <v>57</v>
      </c>
      <c r="U746">
        <v>177.08771929824562</v>
      </c>
      <c r="V746">
        <v>56</v>
      </c>
      <c r="W746">
        <v>56.071428571428569</v>
      </c>
      <c r="X746">
        <v>77</v>
      </c>
      <c r="Y746">
        <v>160.96103896103895</v>
      </c>
      <c r="Z746">
        <v>54</v>
      </c>
      <c r="AA746">
        <v>311</v>
      </c>
      <c r="AB746">
        <v>74</v>
      </c>
      <c r="AC746">
        <v>185</v>
      </c>
      <c r="AD746">
        <v>0.54411764705882348</v>
      </c>
      <c r="AE746">
        <v>8</v>
      </c>
      <c r="AF746">
        <v>75</v>
      </c>
      <c r="AG746">
        <v>5.8823529411764705E-2</v>
      </c>
      <c r="AH746" s="4">
        <v>26</v>
      </c>
      <c r="AI746">
        <v>0.48148148148148145</v>
      </c>
      <c r="AJ746" s="4">
        <v>8</v>
      </c>
      <c r="AK746">
        <v>0.14814814814814814</v>
      </c>
      <c r="AL746" s="4">
        <v>23</v>
      </c>
      <c r="AM746">
        <v>0.3108108108108108</v>
      </c>
      <c r="AN746" s="4">
        <v>12</v>
      </c>
      <c r="AO746">
        <v>0.16216216216216217</v>
      </c>
      <c r="AP746" s="4">
        <v>0</v>
      </c>
      <c r="AQ746">
        <v>0</v>
      </c>
      <c r="AR746" s="4">
        <v>0</v>
      </c>
      <c r="AS746">
        <v>0</v>
      </c>
      <c r="AT746" s="4">
        <v>0</v>
      </c>
      <c r="AU746" s="4">
        <v>0</v>
      </c>
      <c r="AV746" s="4">
        <v>2</v>
      </c>
      <c r="AW746">
        <v>1.8378378378378379</v>
      </c>
      <c r="AX746" s="4">
        <f t="shared" si="11"/>
        <v>74</v>
      </c>
      <c r="AY746" s="4">
        <v>46</v>
      </c>
      <c r="AZ746" s="4">
        <v>120</v>
      </c>
    </row>
    <row r="747" spans="1:52" x14ac:dyDescent="0.25">
      <c r="A747" s="4">
        <v>2017</v>
      </c>
      <c r="B747" s="4" t="s">
        <v>332</v>
      </c>
      <c r="C747" t="s">
        <v>53</v>
      </c>
      <c r="D747" t="s">
        <v>75</v>
      </c>
      <c r="E747" t="s">
        <v>594</v>
      </c>
      <c r="F747" s="4">
        <v>135</v>
      </c>
      <c r="G747">
        <v>67</v>
      </c>
      <c r="H747">
        <v>4</v>
      </c>
      <c r="I747">
        <v>135</v>
      </c>
      <c r="J747">
        <v>4.9851851851851849</v>
      </c>
      <c r="K747">
        <v>0</v>
      </c>
      <c r="L747">
        <v>0</v>
      </c>
      <c r="M747">
        <v>121</v>
      </c>
      <c r="N747">
        <v>1705</v>
      </c>
      <c r="O747">
        <v>0.89629629629629626</v>
      </c>
      <c r="P747">
        <v>117</v>
      </c>
      <c r="Q747">
        <v>19</v>
      </c>
      <c r="R747">
        <v>34</v>
      </c>
      <c r="S747">
        <v>43</v>
      </c>
      <c r="T747">
        <v>47</v>
      </c>
      <c r="U747">
        <v>204.95744680851064</v>
      </c>
      <c r="V747">
        <v>44</v>
      </c>
      <c r="W747">
        <v>117.45454545454545</v>
      </c>
      <c r="X747">
        <v>85</v>
      </c>
      <c r="Y747">
        <v>169.78823529411764</v>
      </c>
      <c r="Z747">
        <v>34</v>
      </c>
      <c r="AA747">
        <v>328</v>
      </c>
      <c r="AB747">
        <v>86</v>
      </c>
      <c r="AC747">
        <v>210</v>
      </c>
      <c r="AD747">
        <v>0.63703703703703707</v>
      </c>
      <c r="AE747">
        <v>11</v>
      </c>
      <c r="AF747">
        <v>118</v>
      </c>
      <c r="AG747">
        <v>8.1481481481481488E-2</v>
      </c>
      <c r="AH747" s="4">
        <v>22</v>
      </c>
      <c r="AI747">
        <v>0.6470588235294118</v>
      </c>
      <c r="AJ747" s="4">
        <v>6</v>
      </c>
      <c r="AK747">
        <v>0.17647058823529413</v>
      </c>
      <c r="AL747" s="4">
        <v>27</v>
      </c>
      <c r="AM747">
        <v>0.31395348837209303</v>
      </c>
      <c r="AN747" s="4">
        <v>14</v>
      </c>
      <c r="AO747">
        <v>0.16279069767441862</v>
      </c>
      <c r="AP747" s="4">
        <v>2</v>
      </c>
      <c r="AQ747">
        <v>1.4814814814814815E-2</v>
      </c>
      <c r="AR747" s="4">
        <v>1</v>
      </c>
      <c r="AS747">
        <v>7.4074074074074077E-3</v>
      </c>
      <c r="AT747" s="4">
        <v>0</v>
      </c>
      <c r="AU747" s="4">
        <v>1</v>
      </c>
      <c r="AV747" s="4">
        <v>2</v>
      </c>
      <c r="AW747">
        <v>1.6463414634146341</v>
      </c>
      <c r="AX747" s="4">
        <f t="shared" si="11"/>
        <v>82</v>
      </c>
      <c r="AY747" s="4">
        <v>36</v>
      </c>
      <c r="AZ747" s="4">
        <v>99</v>
      </c>
    </row>
    <row r="748" spans="1:52" x14ac:dyDescent="0.25">
      <c r="A748" s="4">
        <v>2017</v>
      </c>
      <c r="B748" s="4" t="s">
        <v>332</v>
      </c>
      <c r="C748" t="s">
        <v>53</v>
      </c>
      <c r="D748" t="s">
        <v>71</v>
      </c>
      <c r="E748" t="s">
        <v>590</v>
      </c>
      <c r="F748" s="4">
        <v>133</v>
      </c>
      <c r="G748">
        <v>122</v>
      </c>
      <c r="H748">
        <v>5</v>
      </c>
      <c r="I748">
        <v>132</v>
      </c>
      <c r="J748">
        <v>10.295454545454545</v>
      </c>
      <c r="K748">
        <v>4</v>
      </c>
      <c r="L748">
        <v>3.0303030303030304E-2</v>
      </c>
      <c r="M748">
        <v>81</v>
      </c>
      <c r="N748">
        <v>893</v>
      </c>
      <c r="O748">
        <v>0.60902255639097747</v>
      </c>
      <c r="P748">
        <v>83</v>
      </c>
      <c r="Q748">
        <v>14</v>
      </c>
      <c r="R748">
        <v>10</v>
      </c>
      <c r="S748">
        <v>20</v>
      </c>
      <c r="T748">
        <v>7</v>
      </c>
      <c r="U748">
        <v>212.85714285714286</v>
      </c>
      <c r="V748">
        <v>7</v>
      </c>
      <c r="W748">
        <v>62.285714285714285</v>
      </c>
      <c r="X748">
        <v>124</v>
      </c>
      <c r="Y748">
        <v>68.33064516129032</v>
      </c>
      <c r="Z748">
        <v>7</v>
      </c>
      <c r="AA748">
        <v>356</v>
      </c>
      <c r="AB748">
        <v>122</v>
      </c>
      <c r="AC748">
        <v>90</v>
      </c>
      <c r="AD748">
        <v>0.91729323308270672</v>
      </c>
      <c r="AE748">
        <v>29</v>
      </c>
      <c r="AF748">
        <v>66</v>
      </c>
      <c r="AG748">
        <v>0.21804511278195488</v>
      </c>
      <c r="AH748" s="4">
        <v>0</v>
      </c>
      <c r="AI748">
        <v>0</v>
      </c>
      <c r="AJ748" s="4">
        <v>2</v>
      </c>
      <c r="AK748">
        <v>0.2857142857142857</v>
      </c>
      <c r="AL748" s="4">
        <v>1</v>
      </c>
      <c r="AM748">
        <v>8.1967213114754103E-3</v>
      </c>
      <c r="AN748" s="4">
        <v>5</v>
      </c>
      <c r="AO748">
        <v>4.0983606557377046E-2</v>
      </c>
      <c r="AP748" s="4">
        <v>1</v>
      </c>
      <c r="AQ748">
        <v>7.5187969924812026E-3</v>
      </c>
      <c r="AR748" s="4">
        <v>7</v>
      </c>
      <c r="AS748">
        <v>5.2631578947368418E-2</v>
      </c>
      <c r="AT748" s="4">
        <v>0</v>
      </c>
      <c r="AU748" s="4">
        <v>0</v>
      </c>
      <c r="AV748" s="4">
        <v>0</v>
      </c>
      <c r="AW748">
        <v>1.7272727272727273</v>
      </c>
      <c r="AX748" s="4">
        <f t="shared" si="11"/>
        <v>77</v>
      </c>
      <c r="AY748" s="4">
        <v>0</v>
      </c>
      <c r="AZ748" s="4">
        <v>0</v>
      </c>
    </row>
    <row r="749" spans="1:52" x14ac:dyDescent="0.25">
      <c r="A749" s="4">
        <v>2017</v>
      </c>
      <c r="B749" s="4" t="s">
        <v>332</v>
      </c>
      <c r="C749" t="s">
        <v>53</v>
      </c>
      <c r="D749" t="s">
        <v>93</v>
      </c>
      <c r="E749" t="s">
        <v>612</v>
      </c>
      <c r="F749" s="4">
        <v>132</v>
      </c>
      <c r="G749">
        <v>69</v>
      </c>
      <c r="H749">
        <v>8</v>
      </c>
      <c r="I749">
        <v>131</v>
      </c>
      <c r="J749">
        <v>8.1832061068702284</v>
      </c>
      <c r="K749">
        <v>2</v>
      </c>
      <c r="L749">
        <v>1.5267175572519083E-2</v>
      </c>
      <c r="M749">
        <v>79</v>
      </c>
      <c r="N749">
        <v>3242</v>
      </c>
      <c r="O749">
        <v>0.59848484848484851</v>
      </c>
      <c r="P749">
        <v>117</v>
      </c>
      <c r="Q749">
        <v>17</v>
      </c>
      <c r="R749">
        <v>49</v>
      </c>
      <c r="S749">
        <v>53</v>
      </c>
      <c r="T749">
        <v>46</v>
      </c>
      <c r="U749">
        <v>176.43478260869566</v>
      </c>
      <c r="V749">
        <v>42</v>
      </c>
      <c r="W749">
        <v>69.476190476190482</v>
      </c>
      <c r="X749">
        <v>84</v>
      </c>
      <c r="Y749">
        <v>183.0952380952381</v>
      </c>
      <c r="Z749">
        <v>37</v>
      </c>
      <c r="AA749">
        <v>333</v>
      </c>
      <c r="AB749">
        <v>82</v>
      </c>
      <c r="AC749">
        <v>226</v>
      </c>
      <c r="AD749">
        <v>0.62121212121212122</v>
      </c>
      <c r="AE749">
        <v>10</v>
      </c>
      <c r="AF749">
        <v>159</v>
      </c>
      <c r="AG749">
        <v>7.575757575757576E-2</v>
      </c>
      <c r="AH749" s="4">
        <v>22</v>
      </c>
      <c r="AI749">
        <v>0.59459459459459463</v>
      </c>
      <c r="AJ749" s="4">
        <v>8</v>
      </c>
      <c r="AK749">
        <v>0.21621621621621623</v>
      </c>
      <c r="AL749" s="4">
        <v>16</v>
      </c>
      <c r="AM749">
        <v>0.1951219512195122</v>
      </c>
      <c r="AN749" s="4">
        <v>15</v>
      </c>
      <c r="AO749">
        <v>0.18292682926829268</v>
      </c>
      <c r="AP749" s="4">
        <v>2</v>
      </c>
      <c r="AQ749">
        <v>1.5151515151515152E-2</v>
      </c>
      <c r="AR749" s="4">
        <v>1</v>
      </c>
      <c r="AS749">
        <v>7.575757575757576E-3</v>
      </c>
      <c r="AT749" s="4">
        <v>0</v>
      </c>
      <c r="AU749" s="4">
        <v>1</v>
      </c>
      <c r="AV749" s="4">
        <v>1</v>
      </c>
      <c r="AW749">
        <v>1.5714285714285714</v>
      </c>
      <c r="AX749" s="4">
        <f t="shared" si="11"/>
        <v>84</v>
      </c>
      <c r="AY749" s="4">
        <v>37</v>
      </c>
      <c r="AZ749" s="4">
        <v>129</v>
      </c>
    </row>
    <row r="750" spans="1:52" x14ac:dyDescent="0.25">
      <c r="A750" s="4">
        <v>2017</v>
      </c>
      <c r="B750" s="4" t="s">
        <v>332</v>
      </c>
      <c r="C750" t="s">
        <v>53</v>
      </c>
      <c r="D750" t="s">
        <v>62</v>
      </c>
      <c r="E750" t="s">
        <v>581</v>
      </c>
      <c r="F750" s="4">
        <v>130</v>
      </c>
      <c r="G750">
        <v>44</v>
      </c>
      <c r="H750">
        <v>2</v>
      </c>
      <c r="I750">
        <v>130</v>
      </c>
      <c r="J750">
        <v>4.0384615384615383</v>
      </c>
      <c r="K750">
        <v>0</v>
      </c>
      <c r="L750">
        <v>0</v>
      </c>
      <c r="M750">
        <v>122</v>
      </c>
      <c r="N750">
        <v>660</v>
      </c>
      <c r="O750">
        <v>0.93846153846153846</v>
      </c>
      <c r="P750">
        <v>93</v>
      </c>
      <c r="Q750">
        <v>13</v>
      </c>
      <c r="R750">
        <v>41</v>
      </c>
      <c r="S750">
        <v>32</v>
      </c>
      <c r="T750">
        <v>11</v>
      </c>
      <c r="U750">
        <v>177.81818181818181</v>
      </c>
      <c r="V750">
        <v>11</v>
      </c>
      <c r="W750">
        <v>66.454545454545453</v>
      </c>
      <c r="X750">
        <v>113</v>
      </c>
      <c r="Y750">
        <v>111.26548672566372</v>
      </c>
      <c r="Z750">
        <v>10</v>
      </c>
      <c r="AA750">
        <v>287</v>
      </c>
      <c r="AB750">
        <v>118</v>
      </c>
      <c r="AC750">
        <v>128</v>
      </c>
      <c r="AD750">
        <v>0.90769230769230769</v>
      </c>
      <c r="AE750">
        <v>66</v>
      </c>
      <c r="AF750">
        <v>72</v>
      </c>
      <c r="AG750">
        <v>0.50769230769230766</v>
      </c>
      <c r="AH750" s="4">
        <v>5</v>
      </c>
      <c r="AI750">
        <v>0.5</v>
      </c>
      <c r="AJ750" s="4">
        <v>2</v>
      </c>
      <c r="AK750">
        <v>0.2</v>
      </c>
      <c r="AL750" s="4">
        <v>17</v>
      </c>
      <c r="AM750">
        <v>0.1440677966101695</v>
      </c>
      <c r="AN750" s="4">
        <v>9</v>
      </c>
      <c r="AO750">
        <v>7.6271186440677971E-2</v>
      </c>
      <c r="AP750" s="4">
        <v>0</v>
      </c>
      <c r="AQ750">
        <v>0</v>
      </c>
      <c r="AR750" s="4">
        <v>0</v>
      </c>
      <c r="AS750">
        <v>0</v>
      </c>
      <c r="AT750" s="4">
        <v>1</v>
      </c>
      <c r="AU750" s="4">
        <v>4</v>
      </c>
      <c r="AV750" s="4">
        <v>4</v>
      </c>
      <c r="AW750">
        <v>2.2033898305084745</v>
      </c>
      <c r="AX750" s="4">
        <f t="shared" si="11"/>
        <v>59</v>
      </c>
      <c r="AY750" s="4">
        <v>10</v>
      </c>
      <c r="AZ750" s="4">
        <v>104</v>
      </c>
    </row>
    <row r="751" spans="1:52" x14ac:dyDescent="0.25">
      <c r="A751" s="4">
        <v>2017</v>
      </c>
      <c r="B751" s="4" t="s">
        <v>332</v>
      </c>
      <c r="C751" t="s">
        <v>53</v>
      </c>
      <c r="D751" t="s">
        <v>78</v>
      </c>
      <c r="E751" t="s">
        <v>597</v>
      </c>
      <c r="F751" s="4">
        <v>126</v>
      </c>
      <c r="G751">
        <v>75</v>
      </c>
      <c r="H751">
        <v>5</v>
      </c>
      <c r="I751">
        <v>126</v>
      </c>
      <c r="J751">
        <v>6.1349206349206353</v>
      </c>
      <c r="K751">
        <v>2</v>
      </c>
      <c r="L751">
        <v>1.5873015873015872E-2</v>
      </c>
      <c r="M751">
        <v>88</v>
      </c>
      <c r="N751">
        <v>2146</v>
      </c>
      <c r="O751">
        <v>0.69841269841269837</v>
      </c>
      <c r="P751">
        <v>117</v>
      </c>
      <c r="Q751">
        <v>12</v>
      </c>
      <c r="R751">
        <v>41</v>
      </c>
      <c r="S751">
        <v>49</v>
      </c>
      <c r="T751">
        <v>69</v>
      </c>
      <c r="U751">
        <v>187.85507246376812</v>
      </c>
      <c r="V751">
        <v>61</v>
      </c>
      <c r="W751">
        <v>70.311475409836063</v>
      </c>
      <c r="X751">
        <v>57</v>
      </c>
      <c r="Y751">
        <v>144.92982456140351</v>
      </c>
      <c r="Z751">
        <v>46</v>
      </c>
      <c r="AA751">
        <v>328</v>
      </c>
      <c r="AB751">
        <v>55</v>
      </c>
      <c r="AC751">
        <v>181</v>
      </c>
      <c r="AD751">
        <v>0.43650793650793651</v>
      </c>
      <c r="AE751">
        <v>5</v>
      </c>
      <c r="AF751">
        <v>62</v>
      </c>
      <c r="AG751">
        <v>3.968253968253968E-2</v>
      </c>
      <c r="AH751" s="4">
        <v>43</v>
      </c>
      <c r="AI751">
        <v>0.93478260869565222</v>
      </c>
      <c r="AJ751" s="4">
        <v>11</v>
      </c>
      <c r="AK751">
        <v>0.2391304347826087</v>
      </c>
      <c r="AL751" s="4">
        <v>17</v>
      </c>
      <c r="AM751">
        <v>0.30909090909090908</v>
      </c>
      <c r="AN751" s="4">
        <v>9</v>
      </c>
      <c r="AO751">
        <v>0.16363636363636364</v>
      </c>
      <c r="AP751" s="4">
        <v>1</v>
      </c>
      <c r="AQ751">
        <v>7.9365079365079361E-3</v>
      </c>
      <c r="AR751" s="4">
        <v>0</v>
      </c>
      <c r="AS751">
        <v>0</v>
      </c>
      <c r="AT751" s="4">
        <v>0</v>
      </c>
      <c r="AU751" s="4">
        <v>0</v>
      </c>
      <c r="AV751" s="4">
        <v>2</v>
      </c>
      <c r="AW751">
        <v>1.8805970149253732</v>
      </c>
      <c r="AX751" s="4">
        <f t="shared" si="11"/>
        <v>67</v>
      </c>
      <c r="AY751" s="4">
        <v>52</v>
      </c>
      <c r="AZ751" s="4">
        <v>131</v>
      </c>
    </row>
    <row r="752" spans="1:52" x14ac:dyDescent="0.25">
      <c r="A752" s="4">
        <v>2017</v>
      </c>
      <c r="B752" s="4" t="s">
        <v>332</v>
      </c>
      <c r="C752" t="s">
        <v>53</v>
      </c>
      <c r="D752" t="s">
        <v>77</v>
      </c>
      <c r="E752" t="s">
        <v>596</v>
      </c>
      <c r="F752" s="4">
        <v>125</v>
      </c>
      <c r="G752">
        <v>72</v>
      </c>
      <c r="H752">
        <v>4</v>
      </c>
      <c r="I752">
        <v>124</v>
      </c>
      <c r="J752">
        <v>5.387096774193548</v>
      </c>
      <c r="K752">
        <v>2</v>
      </c>
      <c r="L752">
        <v>1.6129032258064516E-2</v>
      </c>
      <c r="M752">
        <v>96</v>
      </c>
      <c r="N752">
        <v>1302</v>
      </c>
      <c r="O752">
        <v>0.76800000000000002</v>
      </c>
      <c r="P752">
        <v>115</v>
      </c>
      <c r="Q752">
        <v>9</v>
      </c>
      <c r="R752">
        <v>31</v>
      </c>
      <c r="S752">
        <v>45</v>
      </c>
      <c r="T752">
        <v>59</v>
      </c>
      <c r="U752">
        <v>162.23728813559322</v>
      </c>
      <c r="V752">
        <v>58</v>
      </c>
      <c r="W752">
        <v>50.706896551724135</v>
      </c>
      <c r="X752">
        <v>63</v>
      </c>
      <c r="Y752">
        <v>132.42857142857142</v>
      </c>
      <c r="Z752">
        <v>40</v>
      </c>
      <c r="AA752">
        <v>312</v>
      </c>
      <c r="AB752">
        <v>64</v>
      </c>
      <c r="AC752">
        <v>158</v>
      </c>
      <c r="AD752">
        <v>0.51200000000000001</v>
      </c>
      <c r="AE752">
        <v>12</v>
      </c>
      <c r="AF752">
        <v>113</v>
      </c>
      <c r="AG752">
        <v>9.6000000000000002E-2</v>
      </c>
      <c r="AH752" s="4">
        <v>37</v>
      </c>
      <c r="AI752">
        <v>0.92500000000000004</v>
      </c>
      <c r="AJ752" s="4">
        <v>8</v>
      </c>
      <c r="AK752">
        <v>0.2</v>
      </c>
      <c r="AL752" s="4">
        <v>31</v>
      </c>
      <c r="AM752">
        <v>0.484375</v>
      </c>
      <c r="AN752" s="4">
        <v>9</v>
      </c>
      <c r="AO752">
        <v>0.140625</v>
      </c>
      <c r="AP752" s="4">
        <v>0</v>
      </c>
      <c r="AQ752">
        <v>0</v>
      </c>
      <c r="AR752" s="4">
        <v>0</v>
      </c>
      <c r="AS752">
        <v>0</v>
      </c>
      <c r="AT752" s="4">
        <v>0</v>
      </c>
      <c r="AU752" s="4">
        <v>1</v>
      </c>
      <c r="AV752" s="4">
        <v>0</v>
      </c>
      <c r="AW752">
        <v>1.4880952380952381</v>
      </c>
      <c r="AX752" s="4">
        <f t="shared" si="11"/>
        <v>84</v>
      </c>
      <c r="AY752" s="4">
        <v>56</v>
      </c>
      <c r="AZ752" s="4">
        <v>95</v>
      </c>
    </row>
    <row r="753" spans="1:52" x14ac:dyDescent="0.25">
      <c r="A753" s="4">
        <v>2017</v>
      </c>
      <c r="B753" s="4" t="s">
        <v>332</v>
      </c>
      <c r="C753" t="s">
        <v>53</v>
      </c>
      <c r="D753" t="s">
        <v>85</v>
      </c>
      <c r="E753" t="s">
        <v>604</v>
      </c>
      <c r="F753" s="4">
        <v>125</v>
      </c>
      <c r="G753">
        <v>99</v>
      </c>
      <c r="H753">
        <v>6</v>
      </c>
      <c r="I753">
        <v>125</v>
      </c>
      <c r="J753">
        <v>8.0239999999999991</v>
      </c>
      <c r="K753">
        <v>2</v>
      </c>
      <c r="L753">
        <v>1.6E-2</v>
      </c>
      <c r="M753">
        <v>109</v>
      </c>
      <c r="N753">
        <v>1333</v>
      </c>
      <c r="O753">
        <v>0.872</v>
      </c>
      <c r="P753">
        <v>117</v>
      </c>
      <c r="Q753">
        <v>16</v>
      </c>
      <c r="R753">
        <v>39</v>
      </c>
      <c r="S753">
        <v>62</v>
      </c>
      <c r="T753">
        <v>56</v>
      </c>
      <c r="U753">
        <v>173.46428571428572</v>
      </c>
      <c r="V753">
        <v>51</v>
      </c>
      <c r="W753">
        <v>72.078431372549019</v>
      </c>
      <c r="X753">
        <v>68</v>
      </c>
      <c r="Y753">
        <v>153.30882352941177</v>
      </c>
      <c r="Z753">
        <v>42</v>
      </c>
      <c r="AA753">
        <v>286</v>
      </c>
      <c r="AB753">
        <v>62</v>
      </c>
      <c r="AC753">
        <v>173</v>
      </c>
      <c r="AD753">
        <v>0.496</v>
      </c>
      <c r="AE753">
        <v>8</v>
      </c>
      <c r="AF753">
        <v>103</v>
      </c>
      <c r="AG753">
        <v>6.4000000000000001E-2</v>
      </c>
      <c r="AH753" s="4">
        <v>25</v>
      </c>
      <c r="AI753">
        <v>0.59523809523809523</v>
      </c>
      <c r="AJ753" s="4">
        <v>2</v>
      </c>
      <c r="AK753">
        <v>4.7619047619047616E-2</v>
      </c>
      <c r="AL753" s="4">
        <v>27</v>
      </c>
      <c r="AM753">
        <v>0.43548387096774194</v>
      </c>
      <c r="AN753" s="4">
        <v>9</v>
      </c>
      <c r="AO753">
        <v>0.14516129032258066</v>
      </c>
      <c r="AP753" s="4">
        <v>0</v>
      </c>
      <c r="AQ753">
        <v>0</v>
      </c>
      <c r="AR753" s="4">
        <v>0</v>
      </c>
      <c r="AS753">
        <v>0</v>
      </c>
      <c r="AT753" s="4">
        <v>0</v>
      </c>
      <c r="AU753" s="4">
        <v>0</v>
      </c>
      <c r="AV753" s="4">
        <v>0</v>
      </c>
      <c r="AW753">
        <v>1.4534883720930232</v>
      </c>
      <c r="AX753" s="4">
        <f t="shared" si="11"/>
        <v>86</v>
      </c>
      <c r="AY753" s="4">
        <v>48</v>
      </c>
      <c r="AZ753" s="4">
        <v>112</v>
      </c>
    </row>
    <row r="754" spans="1:52" x14ac:dyDescent="0.25">
      <c r="A754" s="4">
        <v>2017</v>
      </c>
      <c r="B754" s="4" t="s">
        <v>332</v>
      </c>
      <c r="C754" t="s">
        <v>53</v>
      </c>
      <c r="D754" t="s">
        <v>80</v>
      </c>
      <c r="E754" t="s">
        <v>599</v>
      </c>
      <c r="F754" s="4">
        <v>125</v>
      </c>
      <c r="G754">
        <v>93</v>
      </c>
      <c r="H754">
        <v>2</v>
      </c>
      <c r="I754">
        <v>125</v>
      </c>
      <c r="J754">
        <v>5.32</v>
      </c>
      <c r="K754">
        <v>2</v>
      </c>
      <c r="L754">
        <v>1.6E-2</v>
      </c>
      <c r="M754">
        <v>104</v>
      </c>
      <c r="N754">
        <v>1683</v>
      </c>
      <c r="O754">
        <v>0.83199999999999996</v>
      </c>
      <c r="P754">
        <v>111</v>
      </c>
      <c r="Q754">
        <v>14</v>
      </c>
      <c r="R754">
        <v>25</v>
      </c>
      <c r="S754">
        <v>76</v>
      </c>
      <c r="T754">
        <v>48</v>
      </c>
      <c r="U754">
        <v>187.91666666666666</v>
      </c>
      <c r="V754">
        <v>45</v>
      </c>
      <c r="W754">
        <v>50.422222222222224</v>
      </c>
      <c r="X754">
        <v>74</v>
      </c>
      <c r="Y754">
        <v>145.97297297297297</v>
      </c>
      <c r="Z754">
        <v>37</v>
      </c>
      <c r="AA754">
        <v>274</v>
      </c>
      <c r="AB754">
        <v>73</v>
      </c>
      <c r="AC754">
        <v>168</v>
      </c>
      <c r="AD754">
        <v>0.58399999999999996</v>
      </c>
      <c r="AE754">
        <v>9</v>
      </c>
      <c r="AF754">
        <v>122</v>
      </c>
      <c r="AG754">
        <v>7.1999999999999995E-2</v>
      </c>
      <c r="AH754" s="4">
        <v>24</v>
      </c>
      <c r="AI754">
        <v>0.64864864864864868</v>
      </c>
      <c r="AJ754" s="4">
        <v>9</v>
      </c>
      <c r="AK754">
        <v>0.24324324324324326</v>
      </c>
      <c r="AL754" s="4">
        <v>13</v>
      </c>
      <c r="AM754">
        <v>0.17808219178082191</v>
      </c>
      <c r="AN754" s="4">
        <v>7</v>
      </c>
      <c r="AO754">
        <v>9.5890410958904104E-2</v>
      </c>
      <c r="AP754" s="4">
        <v>6</v>
      </c>
      <c r="AQ754">
        <v>4.8000000000000001E-2</v>
      </c>
      <c r="AR754" s="4">
        <v>1</v>
      </c>
      <c r="AS754">
        <v>8.0000000000000002E-3</v>
      </c>
      <c r="AT754" s="4">
        <v>0</v>
      </c>
      <c r="AU754" s="4">
        <v>0</v>
      </c>
      <c r="AV754" s="4">
        <v>2</v>
      </c>
      <c r="AW754">
        <v>1.6891891891891893</v>
      </c>
      <c r="AX754" s="4">
        <f t="shared" si="11"/>
        <v>74</v>
      </c>
      <c r="AY754" s="4">
        <v>35</v>
      </c>
      <c r="AZ754" s="4">
        <v>113</v>
      </c>
    </row>
    <row r="755" spans="1:52" x14ac:dyDescent="0.25">
      <c r="A755" s="4">
        <v>2017</v>
      </c>
      <c r="B755" s="4" t="s">
        <v>332</v>
      </c>
      <c r="C755" t="s">
        <v>53</v>
      </c>
      <c r="D755" t="s">
        <v>81</v>
      </c>
      <c r="E755" t="s">
        <v>600</v>
      </c>
      <c r="F755" s="4">
        <v>115</v>
      </c>
      <c r="G755">
        <v>91</v>
      </c>
      <c r="H755">
        <v>4</v>
      </c>
      <c r="I755">
        <v>115</v>
      </c>
      <c r="J755">
        <v>6.3130434782608695</v>
      </c>
      <c r="K755">
        <v>2</v>
      </c>
      <c r="L755">
        <v>1.7391304347826087E-2</v>
      </c>
      <c r="M755">
        <v>96</v>
      </c>
      <c r="N755">
        <v>2118</v>
      </c>
      <c r="O755">
        <v>0.83478260869565213</v>
      </c>
      <c r="P755">
        <v>102</v>
      </c>
      <c r="Q755">
        <v>18</v>
      </c>
      <c r="R755">
        <v>28</v>
      </c>
      <c r="S755">
        <v>52</v>
      </c>
      <c r="T755">
        <v>55</v>
      </c>
      <c r="U755">
        <v>173.36363636363637</v>
      </c>
      <c r="V755">
        <v>54</v>
      </c>
      <c r="W755">
        <v>102.4074074074074</v>
      </c>
      <c r="X755">
        <v>58</v>
      </c>
      <c r="Y755">
        <v>147.82758620689654</v>
      </c>
      <c r="Z755">
        <v>40</v>
      </c>
      <c r="AA755">
        <v>336</v>
      </c>
      <c r="AB755">
        <v>57</v>
      </c>
      <c r="AC755">
        <v>185</v>
      </c>
      <c r="AD755">
        <v>0.4956521739130435</v>
      </c>
      <c r="AE755">
        <v>12</v>
      </c>
      <c r="AF755">
        <v>120</v>
      </c>
      <c r="AG755">
        <v>0.10434782608695652</v>
      </c>
      <c r="AH755" s="4">
        <v>29</v>
      </c>
      <c r="AI755">
        <v>0.72499999999999998</v>
      </c>
      <c r="AJ755" s="4">
        <v>7</v>
      </c>
      <c r="AK755">
        <v>0.17499999999999999</v>
      </c>
      <c r="AL755" s="4">
        <v>15</v>
      </c>
      <c r="AM755">
        <v>0.26315789473684209</v>
      </c>
      <c r="AN755" s="4">
        <v>7</v>
      </c>
      <c r="AO755">
        <v>0.12280701754385964</v>
      </c>
      <c r="AP755" s="4">
        <v>0</v>
      </c>
      <c r="AQ755">
        <v>0</v>
      </c>
      <c r="AR755" s="4">
        <v>0</v>
      </c>
      <c r="AS755">
        <v>0</v>
      </c>
      <c r="AT755" s="4">
        <v>0</v>
      </c>
      <c r="AU755" s="4">
        <v>0</v>
      </c>
      <c r="AV755" s="4">
        <v>1</v>
      </c>
      <c r="AW755">
        <v>1.5333333333333334</v>
      </c>
      <c r="AX755" s="4">
        <f t="shared" si="11"/>
        <v>75</v>
      </c>
      <c r="AY755" s="4">
        <v>40</v>
      </c>
      <c r="AZ755" s="4">
        <v>127</v>
      </c>
    </row>
    <row r="756" spans="1:52" x14ac:dyDescent="0.25">
      <c r="A756" s="4">
        <v>2017</v>
      </c>
      <c r="B756" s="4" t="s">
        <v>332</v>
      </c>
      <c r="C756" t="s">
        <v>53</v>
      </c>
      <c r="D756" t="s">
        <v>107</v>
      </c>
      <c r="E756" t="s">
        <v>626</v>
      </c>
      <c r="F756" s="4">
        <v>108</v>
      </c>
      <c r="G756">
        <v>65</v>
      </c>
      <c r="H756">
        <v>3</v>
      </c>
      <c r="I756">
        <v>108</v>
      </c>
      <c r="J756">
        <v>6.2777777777777777</v>
      </c>
      <c r="K756">
        <v>0</v>
      </c>
      <c r="L756">
        <v>0</v>
      </c>
      <c r="M756">
        <v>101</v>
      </c>
      <c r="N756">
        <v>657</v>
      </c>
      <c r="O756">
        <v>0.93518518518518523</v>
      </c>
      <c r="P756">
        <v>84</v>
      </c>
      <c r="Q756">
        <v>15</v>
      </c>
      <c r="R756">
        <v>27</v>
      </c>
      <c r="S756">
        <v>32</v>
      </c>
      <c r="T756">
        <v>22</v>
      </c>
      <c r="U756">
        <v>162.5</v>
      </c>
      <c r="V756">
        <v>21</v>
      </c>
      <c r="W756">
        <v>69.238095238095241</v>
      </c>
      <c r="X756">
        <v>86</v>
      </c>
      <c r="Y756">
        <v>99.04651162790698</v>
      </c>
      <c r="Z756">
        <v>18</v>
      </c>
      <c r="AA756">
        <v>259</v>
      </c>
      <c r="AB756">
        <v>86</v>
      </c>
      <c r="AC756">
        <v>122</v>
      </c>
      <c r="AD756">
        <v>0.79629629629629628</v>
      </c>
      <c r="AE756">
        <v>18</v>
      </c>
      <c r="AF756">
        <v>85</v>
      </c>
      <c r="AG756">
        <v>0.16666666666666666</v>
      </c>
      <c r="AH756" s="4">
        <v>12</v>
      </c>
      <c r="AI756">
        <v>0.66666666666666663</v>
      </c>
      <c r="AJ756" s="4">
        <v>3</v>
      </c>
      <c r="AK756">
        <v>0.16666666666666666</v>
      </c>
      <c r="AL756" s="4">
        <v>10</v>
      </c>
      <c r="AM756">
        <v>0.11627906976744186</v>
      </c>
      <c r="AN756" s="4">
        <v>6</v>
      </c>
      <c r="AO756">
        <v>6.9767441860465115E-2</v>
      </c>
      <c r="AP756" s="4">
        <v>2</v>
      </c>
      <c r="AQ756">
        <v>1.8518518518518517E-2</v>
      </c>
      <c r="AR756" s="4">
        <v>2</v>
      </c>
      <c r="AS756">
        <v>1.8518518518518517E-2</v>
      </c>
      <c r="AT756" s="4">
        <v>0</v>
      </c>
      <c r="AU756" s="4">
        <v>0</v>
      </c>
      <c r="AV756" s="4">
        <v>0</v>
      </c>
      <c r="AW756">
        <v>1.2134831460674158</v>
      </c>
      <c r="AX756" s="4">
        <f t="shared" si="11"/>
        <v>89</v>
      </c>
      <c r="AY756" s="4">
        <v>18</v>
      </c>
      <c r="AZ756" s="4">
        <v>101</v>
      </c>
    </row>
    <row r="757" spans="1:52" x14ac:dyDescent="0.25">
      <c r="A757" s="4">
        <v>2017</v>
      </c>
      <c r="B757" s="4" t="s">
        <v>332</v>
      </c>
      <c r="C757" t="s">
        <v>53</v>
      </c>
      <c r="D757" t="s">
        <v>79</v>
      </c>
      <c r="E757" t="s">
        <v>598</v>
      </c>
      <c r="F757" s="4">
        <v>103</v>
      </c>
      <c r="G757">
        <v>64</v>
      </c>
      <c r="H757">
        <v>3</v>
      </c>
      <c r="I757">
        <v>102</v>
      </c>
      <c r="J757">
        <v>6.1960784313725492</v>
      </c>
      <c r="K757">
        <v>2</v>
      </c>
      <c r="L757">
        <v>1.9607843137254902E-2</v>
      </c>
      <c r="M757">
        <v>86</v>
      </c>
      <c r="N757">
        <v>2655</v>
      </c>
      <c r="O757">
        <v>0.83495145631067957</v>
      </c>
      <c r="P757">
        <v>88</v>
      </c>
      <c r="Q757">
        <v>13</v>
      </c>
      <c r="R757">
        <v>24</v>
      </c>
      <c r="S757">
        <v>32</v>
      </c>
      <c r="T757">
        <v>39</v>
      </c>
      <c r="U757">
        <v>194.2051282051282</v>
      </c>
      <c r="V757">
        <v>37</v>
      </c>
      <c r="W757">
        <v>65.432432432432435</v>
      </c>
      <c r="X757">
        <v>62</v>
      </c>
      <c r="Y757">
        <v>148.85483870967741</v>
      </c>
      <c r="Z757">
        <v>36</v>
      </c>
      <c r="AA757">
        <v>306</v>
      </c>
      <c r="AB757">
        <v>60</v>
      </c>
      <c r="AC757">
        <v>176</v>
      </c>
      <c r="AD757">
        <v>0.58252427184466016</v>
      </c>
      <c r="AE757">
        <v>8</v>
      </c>
      <c r="AF757">
        <v>127</v>
      </c>
      <c r="AG757">
        <v>7.7669902912621352E-2</v>
      </c>
      <c r="AH757" s="4">
        <v>22</v>
      </c>
      <c r="AI757">
        <v>0.61111111111111116</v>
      </c>
      <c r="AJ757" s="4">
        <v>9</v>
      </c>
      <c r="AK757">
        <v>0.25</v>
      </c>
      <c r="AL757" s="4">
        <v>10</v>
      </c>
      <c r="AM757">
        <v>0.16666666666666666</v>
      </c>
      <c r="AN757" s="4">
        <v>7</v>
      </c>
      <c r="AO757">
        <v>0.11666666666666667</v>
      </c>
      <c r="AP757" s="4">
        <v>0</v>
      </c>
      <c r="AQ757">
        <v>0</v>
      </c>
      <c r="AR757" s="4">
        <v>1</v>
      </c>
      <c r="AS757">
        <v>9.7087378640776691E-3</v>
      </c>
      <c r="AT757" s="4">
        <v>0</v>
      </c>
      <c r="AU757" s="4">
        <v>0</v>
      </c>
      <c r="AV757" s="4">
        <v>2</v>
      </c>
      <c r="AW757">
        <v>1.3918918918918919</v>
      </c>
      <c r="AX757" s="4">
        <f t="shared" si="11"/>
        <v>74</v>
      </c>
      <c r="AY757" s="4">
        <v>30</v>
      </c>
      <c r="AZ757" s="4">
        <v>130</v>
      </c>
    </row>
    <row r="758" spans="1:52" x14ac:dyDescent="0.25">
      <c r="A758" s="4">
        <v>2017</v>
      </c>
      <c r="B758" s="4" t="s">
        <v>332</v>
      </c>
      <c r="C758" t="s">
        <v>53</v>
      </c>
      <c r="D758" t="s">
        <v>84</v>
      </c>
      <c r="E758" t="s">
        <v>603</v>
      </c>
      <c r="F758" s="4">
        <v>100</v>
      </c>
      <c r="G758">
        <v>67</v>
      </c>
      <c r="H758">
        <v>8</v>
      </c>
      <c r="I758">
        <v>99</v>
      </c>
      <c r="J758">
        <v>8.5757575757575761</v>
      </c>
      <c r="K758">
        <v>2</v>
      </c>
      <c r="L758">
        <v>2.0202020202020204E-2</v>
      </c>
      <c r="M758">
        <v>69</v>
      </c>
      <c r="N758">
        <v>3321</v>
      </c>
      <c r="O758">
        <v>0.69</v>
      </c>
      <c r="P758">
        <v>95</v>
      </c>
      <c r="Q758">
        <v>22</v>
      </c>
      <c r="R758">
        <v>35</v>
      </c>
      <c r="S758">
        <v>43</v>
      </c>
      <c r="T758">
        <v>43</v>
      </c>
      <c r="U758">
        <v>196.34883720930233</v>
      </c>
      <c r="V758">
        <v>40</v>
      </c>
      <c r="W758">
        <v>112.15</v>
      </c>
      <c r="X758">
        <v>56</v>
      </c>
      <c r="Y758">
        <v>188.10714285714286</v>
      </c>
      <c r="Z758">
        <v>27</v>
      </c>
      <c r="AA758">
        <v>367</v>
      </c>
      <c r="AB758">
        <v>53</v>
      </c>
      <c r="AC758">
        <v>215</v>
      </c>
      <c r="AD758">
        <v>0.53</v>
      </c>
      <c r="AE758">
        <v>5</v>
      </c>
      <c r="AF758">
        <v>174</v>
      </c>
      <c r="AG758">
        <v>0.05</v>
      </c>
      <c r="AH758" s="4">
        <v>27</v>
      </c>
      <c r="AI758">
        <v>1</v>
      </c>
      <c r="AJ758" s="4">
        <v>2</v>
      </c>
      <c r="AK758">
        <v>7.407407407407407E-2</v>
      </c>
      <c r="AL758" s="4">
        <v>18</v>
      </c>
      <c r="AM758">
        <v>0.33962264150943394</v>
      </c>
      <c r="AN758" s="4">
        <v>4</v>
      </c>
      <c r="AO758">
        <v>7.5471698113207544E-2</v>
      </c>
      <c r="AP758" s="4">
        <v>1</v>
      </c>
      <c r="AQ758">
        <v>0.01</v>
      </c>
      <c r="AR758" s="4">
        <v>0</v>
      </c>
      <c r="AS758">
        <v>0</v>
      </c>
      <c r="AT758" s="4">
        <v>0</v>
      </c>
      <c r="AU758" s="4">
        <v>0</v>
      </c>
      <c r="AV758" s="4">
        <v>2</v>
      </c>
      <c r="AW758">
        <v>1.3888888888888888</v>
      </c>
      <c r="AX758" s="4">
        <f t="shared" si="11"/>
        <v>72</v>
      </c>
      <c r="AY758" s="4">
        <v>34</v>
      </c>
      <c r="AZ758" s="4">
        <v>105</v>
      </c>
    </row>
    <row r="759" spans="1:52" x14ac:dyDescent="0.25">
      <c r="A759" s="4">
        <v>2017</v>
      </c>
      <c r="B759" s="4" t="s">
        <v>332</v>
      </c>
      <c r="C759" t="s">
        <v>53</v>
      </c>
      <c r="D759" t="s">
        <v>90</v>
      </c>
      <c r="E759" t="s">
        <v>609</v>
      </c>
      <c r="F759" s="4">
        <v>99</v>
      </c>
      <c r="G759">
        <v>50</v>
      </c>
      <c r="H759">
        <v>3</v>
      </c>
      <c r="I759">
        <v>99</v>
      </c>
      <c r="J759">
        <v>4.6868686868686869</v>
      </c>
      <c r="K759">
        <v>0</v>
      </c>
      <c r="L759">
        <v>0</v>
      </c>
      <c r="M759">
        <v>93</v>
      </c>
      <c r="N759">
        <v>1574</v>
      </c>
      <c r="O759">
        <v>0.93939393939393945</v>
      </c>
      <c r="P759">
        <v>95</v>
      </c>
      <c r="Q759">
        <v>13</v>
      </c>
      <c r="R759">
        <v>35</v>
      </c>
      <c r="S759">
        <v>35</v>
      </c>
      <c r="T759">
        <v>42</v>
      </c>
      <c r="U759">
        <v>154.78571428571428</v>
      </c>
      <c r="V759">
        <v>40</v>
      </c>
      <c r="W759">
        <v>44.3</v>
      </c>
      <c r="X759">
        <v>57</v>
      </c>
      <c r="Y759">
        <v>140.59649122807016</v>
      </c>
      <c r="Z759">
        <v>40</v>
      </c>
      <c r="AA759">
        <v>308</v>
      </c>
      <c r="AB759">
        <v>57</v>
      </c>
      <c r="AC759">
        <v>169</v>
      </c>
      <c r="AD759">
        <v>0.5757575757575758</v>
      </c>
      <c r="AE759">
        <v>6</v>
      </c>
      <c r="AF759">
        <v>143</v>
      </c>
      <c r="AG759">
        <v>6.0606060606060608E-2</v>
      </c>
      <c r="AH759" s="4">
        <v>21</v>
      </c>
      <c r="AI759">
        <v>0.52500000000000002</v>
      </c>
      <c r="AJ759" s="4">
        <v>10</v>
      </c>
      <c r="AK759">
        <v>0.25</v>
      </c>
      <c r="AL759" s="4">
        <v>18</v>
      </c>
      <c r="AM759">
        <v>0.31578947368421051</v>
      </c>
      <c r="AN759" s="4">
        <v>12</v>
      </c>
      <c r="AO759">
        <v>0.21052631578947367</v>
      </c>
      <c r="AP759" s="4">
        <v>0</v>
      </c>
      <c r="AQ759">
        <v>0</v>
      </c>
      <c r="AR759" s="4">
        <v>0</v>
      </c>
      <c r="AS759">
        <v>0</v>
      </c>
      <c r="AT759" s="4">
        <v>0</v>
      </c>
      <c r="AU759" s="4">
        <v>0</v>
      </c>
      <c r="AV759" s="4">
        <v>6</v>
      </c>
      <c r="AW759">
        <v>1.4142857142857144</v>
      </c>
      <c r="AX759" s="4">
        <f t="shared" si="11"/>
        <v>70</v>
      </c>
      <c r="AY759" s="4">
        <v>36</v>
      </c>
      <c r="AZ759" s="4">
        <v>87</v>
      </c>
    </row>
    <row r="760" spans="1:52" x14ac:dyDescent="0.25">
      <c r="A760" s="4">
        <v>2017</v>
      </c>
      <c r="B760" s="4" t="s">
        <v>332</v>
      </c>
      <c r="C760" t="s">
        <v>53</v>
      </c>
      <c r="D760" t="s">
        <v>83</v>
      </c>
      <c r="E760" t="s">
        <v>602</v>
      </c>
      <c r="F760" s="4">
        <v>93</v>
      </c>
      <c r="G760">
        <v>60</v>
      </c>
      <c r="H760">
        <v>5</v>
      </c>
      <c r="I760">
        <v>93</v>
      </c>
      <c r="J760">
        <v>8.0107526881720439</v>
      </c>
      <c r="K760">
        <v>0</v>
      </c>
      <c r="L760">
        <v>0</v>
      </c>
      <c r="M760">
        <v>81</v>
      </c>
      <c r="N760">
        <v>1217</v>
      </c>
      <c r="O760">
        <v>0.87096774193548387</v>
      </c>
      <c r="P760">
        <v>77</v>
      </c>
      <c r="Q760">
        <v>21</v>
      </c>
      <c r="R760">
        <v>33</v>
      </c>
      <c r="S760">
        <v>51</v>
      </c>
      <c r="T760">
        <v>36</v>
      </c>
      <c r="U760">
        <v>173.38888888888889</v>
      </c>
      <c r="V760">
        <v>35</v>
      </c>
      <c r="W760">
        <v>49.485714285714288</v>
      </c>
      <c r="X760">
        <v>55</v>
      </c>
      <c r="Y760">
        <v>140.30909090909091</v>
      </c>
      <c r="Z760">
        <v>30</v>
      </c>
      <c r="AA760">
        <v>307</v>
      </c>
      <c r="AB760">
        <v>54</v>
      </c>
      <c r="AC760">
        <v>170</v>
      </c>
      <c r="AD760">
        <v>0.58064516129032262</v>
      </c>
      <c r="AE760">
        <v>10</v>
      </c>
      <c r="AF760">
        <v>82</v>
      </c>
      <c r="AG760">
        <v>0.10752688172043011</v>
      </c>
      <c r="AH760" s="4">
        <v>22</v>
      </c>
      <c r="AI760">
        <v>0.73333333333333328</v>
      </c>
      <c r="AJ760" s="4">
        <v>3</v>
      </c>
      <c r="AK760">
        <v>0.1</v>
      </c>
      <c r="AL760" s="4">
        <v>18</v>
      </c>
      <c r="AM760">
        <v>0.33333333333333331</v>
      </c>
      <c r="AN760" s="4">
        <v>12</v>
      </c>
      <c r="AO760">
        <v>0.22222222222222221</v>
      </c>
      <c r="AP760" s="4">
        <v>1</v>
      </c>
      <c r="AQ760">
        <v>1.0752688172043012E-2</v>
      </c>
      <c r="AR760" s="4">
        <v>1</v>
      </c>
      <c r="AS760">
        <v>1.0752688172043012E-2</v>
      </c>
      <c r="AT760" s="4">
        <v>0</v>
      </c>
      <c r="AU760" s="4">
        <v>0</v>
      </c>
      <c r="AV760" s="4">
        <v>1</v>
      </c>
      <c r="AW760">
        <v>1.55</v>
      </c>
      <c r="AX760" s="4">
        <f t="shared" si="11"/>
        <v>60</v>
      </c>
      <c r="AY760" s="4">
        <v>30</v>
      </c>
      <c r="AZ760" s="4">
        <v>109</v>
      </c>
    </row>
    <row r="761" spans="1:52" x14ac:dyDescent="0.25">
      <c r="A761" s="4">
        <v>2017</v>
      </c>
      <c r="B761" s="4" t="s">
        <v>332</v>
      </c>
      <c r="C761" t="s">
        <v>53</v>
      </c>
      <c r="D761" t="s">
        <v>97</v>
      </c>
      <c r="E761" t="s">
        <v>616</v>
      </c>
      <c r="F761" s="4">
        <v>90</v>
      </c>
      <c r="G761">
        <v>66</v>
      </c>
      <c r="H761">
        <v>2</v>
      </c>
      <c r="I761">
        <v>90</v>
      </c>
      <c r="J761">
        <v>5.2111111111111112</v>
      </c>
      <c r="K761">
        <v>3</v>
      </c>
      <c r="L761">
        <v>3.3333333333333333E-2</v>
      </c>
      <c r="M761">
        <v>90</v>
      </c>
      <c r="N761">
        <v>572</v>
      </c>
      <c r="O761">
        <v>1</v>
      </c>
      <c r="P761">
        <v>65</v>
      </c>
      <c r="Q761">
        <v>18</v>
      </c>
      <c r="R761">
        <v>18</v>
      </c>
      <c r="S761">
        <v>35</v>
      </c>
      <c r="T761">
        <v>5</v>
      </c>
      <c r="U761">
        <v>134.4</v>
      </c>
      <c r="V761">
        <v>5</v>
      </c>
      <c r="W761">
        <v>18.399999999999999</v>
      </c>
      <c r="X761">
        <v>85</v>
      </c>
      <c r="Y761">
        <v>95.564705882352939</v>
      </c>
      <c r="Z761">
        <v>5</v>
      </c>
      <c r="AA761">
        <v>203</v>
      </c>
      <c r="AB761">
        <v>85</v>
      </c>
      <c r="AC761">
        <v>113</v>
      </c>
      <c r="AD761">
        <v>0.94444444444444442</v>
      </c>
      <c r="AE761">
        <v>15</v>
      </c>
      <c r="AF761">
        <v>65</v>
      </c>
      <c r="AG761">
        <v>0.16666666666666666</v>
      </c>
      <c r="AH761" s="4">
        <v>0</v>
      </c>
      <c r="AI761">
        <v>0</v>
      </c>
      <c r="AJ761" s="4">
        <v>0</v>
      </c>
      <c r="AK761">
        <v>0</v>
      </c>
      <c r="AL761" s="4">
        <v>3</v>
      </c>
      <c r="AM761">
        <v>3.5294117647058823E-2</v>
      </c>
      <c r="AN761" s="4">
        <v>8</v>
      </c>
      <c r="AO761">
        <v>9.4117647058823528E-2</v>
      </c>
      <c r="AP761" s="4">
        <v>3</v>
      </c>
      <c r="AQ761">
        <v>3.3333333333333333E-2</v>
      </c>
      <c r="AR761" s="4">
        <v>8</v>
      </c>
      <c r="AS761">
        <v>8.8888888888888892E-2</v>
      </c>
      <c r="AT761" s="4">
        <v>0</v>
      </c>
      <c r="AU761" s="4">
        <v>0</v>
      </c>
      <c r="AV761" s="4">
        <v>1</v>
      </c>
      <c r="AW761">
        <v>1.40625</v>
      </c>
      <c r="AX761" s="4">
        <f t="shared" si="11"/>
        <v>64</v>
      </c>
      <c r="AY761" s="4">
        <v>3</v>
      </c>
      <c r="AZ761" s="4">
        <v>100</v>
      </c>
    </row>
    <row r="762" spans="1:52" x14ac:dyDescent="0.25">
      <c r="A762" s="4">
        <v>2017</v>
      </c>
      <c r="B762" s="4" t="s">
        <v>332</v>
      </c>
      <c r="C762" t="s">
        <v>53</v>
      </c>
      <c r="D762" t="s">
        <v>105</v>
      </c>
      <c r="E762" t="s">
        <v>624</v>
      </c>
      <c r="F762" s="4">
        <v>87</v>
      </c>
      <c r="G762">
        <v>35</v>
      </c>
      <c r="H762">
        <v>5</v>
      </c>
      <c r="I762">
        <v>87</v>
      </c>
      <c r="J762">
        <v>5.195402298850575</v>
      </c>
      <c r="K762">
        <v>0</v>
      </c>
      <c r="L762">
        <v>0</v>
      </c>
      <c r="M762">
        <v>77</v>
      </c>
      <c r="N762">
        <v>845</v>
      </c>
      <c r="O762">
        <v>0.88505747126436785</v>
      </c>
      <c r="P762">
        <v>74</v>
      </c>
      <c r="Q762">
        <v>17</v>
      </c>
      <c r="R762">
        <v>29</v>
      </c>
      <c r="S762">
        <v>44</v>
      </c>
      <c r="T762">
        <v>27</v>
      </c>
      <c r="U762">
        <v>204.44444444444446</v>
      </c>
      <c r="V762">
        <v>26</v>
      </c>
      <c r="W762">
        <v>85.461538461538467</v>
      </c>
      <c r="X762">
        <v>58</v>
      </c>
      <c r="Y762">
        <v>133.55172413793105</v>
      </c>
      <c r="Z762">
        <v>25</v>
      </c>
      <c r="AA762">
        <v>345</v>
      </c>
      <c r="AB762">
        <v>59</v>
      </c>
      <c r="AC762">
        <v>166</v>
      </c>
      <c r="AD762">
        <v>0.67816091954022983</v>
      </c>
      <c r="AE762">
        <v>11</v>
      </c>
      <c r="AF762">
        <v>104</v>
      </c>
      <c r="AG762">
        <v>0.12643678160919541</v>
      </c>
      <c r="AH762" s="4">
        <v>11</v>
      </c>
      <c r="AI762">
        <v>0.44</v>
      </c>
      <c r="AJ762" s="4">
        <v>7</v>
      </c>
      <c r="AK762">
        <v>0.28000000000000003</v>
      </c>
      <c r="AL762" s="4">
        <v>13</v>
      </c>
      <c r="AM762">
        <v>0.22033898305084745</v>
      </c>
      <c r="AN762" s="4">
        <v>7</v>
      </c>
      <c r="AO762">
        <v>0.11864406779661017</v>
      </c>
      <c r="AP762" s="4">
        <v>0</v>
      </c>
      <c r="AQ762">
        <v>0</v>
      </c>
      <c r="AR762" s="4">
        <v>2</v>
      </c>
      <c r="AS762">
        <v>2.2988505747126436E-2</v>
      </c>
      <c r="AT762" s="4">
        <v>0</v>
      </c>
      <c r="AU762" s="4">
        <v>1</v>
      </c>
      <c r="AV762" s="4">
        <v>1</v>
      </c>
      <c r="AW762">
        <v>1.2985074626865671</v>
      </c>
      <c r="AX762" s="4">
        <f t="shared" si="11"/>
        <v>67</v>
      </c>
      <c r="AY762" s="4">
        <v>25</v>
      </c>
      <c r="AZ762" s="4">
        <v>107</v>
      </c>
    </row>
    <row r="763" spans="1:52" x14ac:dyDescent="0.25">
      <c r="A763" s="4">
        <v>2017</v>
      </c>
      <c r="B763" s="4" t="s">
        <v>332</v>
      </c>
      <c r="C763" t="s">
        <v>53</v>
      </c>
      <c r="D763" t="s">
        <v>88</v>
      </c>
      <c r="E763" t="s">
        <v>607</v>
      </c>
      <c r="F763" s="4">
        <v>73</v>
      </c>
      <c r="G763">
        <v>35</v>
      </c>
      <c r="H763">
        <v>4</v>
      </c>
      <c r="I763">
        <v>73</v>
      </c>
      <c r="J763">
        <v>5.3835616438356162</v>
      </c>
      <c r="K763">
        <v>2</v>
      </c>
      <c r="L763">
        <v>2.7397260273972601E-2</v>
      </c>
      <c r="M763">
        <v>62</v>
      </c>
      <c r="N763">
        <v>900</v>
      </c>
      <c r="O763">
        <v>0.84931506849315064</v>
      </c>
      <c r="P763">
        <v>65</v>
      </c>
      <c r="Q763">
        <v>16</v>
      </c>
      <c r="R763">
        <v>31</v>
      </c>
      <c r="S763">
        <v>50</v>
      </c>
      <c r="T763">
        <v>23</v>
      </c>
      <c r="U763">
        <v>248.86956521739131</v>
      </c>
      <c r="V763">
        <v>22</v>
      </c>
      <c r="W763">
        <v>139.5</v>
      </c>
      <c r="X763">
        <v>50</v>
      </c>
      <c r="Y763">
        <v>152.38</v>
      </c>
      <c r="Z763">
        <v>11</v>
      </c>
      <c r="AA763">
        <v>283</v>
      </c>
      <c r="AB763">
        <v>50</v>
      </c>
      <c r="AC763">
        <v>187</v>
      </c>
      <c r="AD763">
        <v>0.68493150684931503</v>
      </c>
      <c r="AE763">
        <v>16</v>
      </c>
      <c r="AF763">
        <v>147</v>
      </c>
      <c r="AG763">
        <v>0.21917808219178081</v>
      </c>
      <c r="AH763" s="4">
        <v>10</v>
      </c>
      <c r="AI763">
        <v>0.90909090909090906</v>
      </c>
      <c r="AJ763" s="4">
        <v>4</v>
      </c>
      <c r="AK763">
        <v>0.36363636363636365</v>
      </c>
      <c r="AL763" s="4">
        <v>22</v>
      </c>
      <c r="AM763">
        <v>0.44</v>
      </c>
      <c r="AN763" s="4">
        <v>3</v>
      </c>
      <c r="AO763">
        <v>0.06</v>
      </c>
      <c r="AP763" s="4">
        <v>0</v>
      </c>
      <c r="AQ763">
        <v>0</v>
      </c>
      <c r="AR763" s="4">
        <v>0</v>
      </c>
      <c r="AS763">
        <v>0</v>
      </c>
      <c r="AT763" s="4">
        <v>0</v>
      </c>
      <c r="AU763" s="4">
        <v>0</v>
      </c>
      <c r="AV763" s="4">
        <v>2</v>
      </c>
      <c r="AW763">
        <v>1.972972972972973</v>
      </c>
      <c r="AX763" s="4">
        <f t="shared" si="11"/>
        <v>37</v>
      </c>
      <c r="AY763" s="4">
        <v>19</v>
      </c>
      <c r="AZ763" s="4">
        <v>112</v>
      </c>
    </row>
    <row r="764" spans="1:52" x14ac:dyDescent="0.25">
      <c r="A764" s="4">
        <v>2017</v>
      </c>
      <c r="B764" s="4" t="s">
        <v>332</v>
      </c>
      <c r="C764" t="s">
        <v>53</v>
      </c>
      <c r="D764" t="s">
        <v>92</v>
      </c>
      <c r="E764" t="s">
        <v>611</v>
      </c>
      <c r="F764" s="4">
        <v>66</v>
      </c>
      <c r="G764">
        <v>46</v>
      </c>
      <c r="H764">
        <v>2</v>
      </c>
      <c r="I764">
        <v>66</v>
      </c>
      <c r="J764">
        <v>5.2575757575757578</v>
      </c>
      <c r="K764">
        <v>0</v>
      </c>
      <c r="L764">
        <v>0</v>
      </c>
      <c r="M764">
        <v>55</v>
      </c>
      <c r="N764">
        <v>955</v>
      </c>
      <c r="O764">
        <v>0.83333333333333337</v>
      </c>
      <c r="P764">
        <v>61</v>
      </c>
      <c r="Q764">
        <v>19</v>
      </c>
      <c r="R764">
        <v>27</v>
      </c>
      <c r="S764">
        <v>34</v>
      </c>
      <c r="T764">
        <v>29</v>
      </c>
      <c r="U764">
        <v>189.34482758620689</v>
      </c>
      <c r="V764">
        <v>29</v>
      </c>
      <c r="W764">
        <v>43.517241379310342</v>
      </c>
      <c r="X764">
        <v>37</v>
      </c>
      <c r="Y764">
        <v>138.02702702702703</v>
      </c>
      <c r="Z764">
        <v>23</v>
      </c>
      <c r="AA764">
        <v>331</v>
      </c>
      <c r="AB764">
        <v>37</v>
      </c>
      <c r="AC764">
        <v>160</v>
      </c>
      <c r="AD764">
        <v>0.56060606060606055</v>
      </c>
      <c r="AE764">
        <v>11</v>
      </c>
      <c r="AF764">
        <v>132</v>
      </c>
      <c r="AG764">
        <v>0.16666666666666666</v>
      </c>
      <c r="AH764" s="4">
        <v>17</v>
      </c>
      <c r="AI764">
        <v>0.73913043478260865</v>
      </c>
      <c r="AJ764" s="4">
        <v>7</v>
      </c>
      <c r="AK764">
        <v>0.30434782608695654</v>
      </c>
      <c r="AL764" s="4">
        <v>9</v>
      </c>
      <c r="AM764">
        <v>0.24324324324324326</v>
      </c>
      <c r="AN764" s="4">
        <v>5</v>
      </c>
      <c r="AO764">
        <v>0.13513513513513514</v>
      </c>
      <c r="AP764" s="4">
        <v>0</v>
      </c>
      <c r="AQ764">
        <v>0</v>
      </c>
      <c r="AR764" s="4">
        <v>0</v>
      </c>
      <c r="AS764">
        <v>0</v>
      </c>
      <c r="AT764" s="4">
        <v>0</v>
      </c>
      <c r="AU764" s="4">
        <v>0</v>
      </c>
      <c r="AV764" s="4">
        <v>1</v>
      </c>
      <c r="AW764">
        <v>1.346938775510204</v>
      </c>
      <c r="AX764" s="4">
        <f t="shared" si="11"/>
        <v>49</v>
      </c>
      <c r="AY764" s="4">
        <v>27</v>
      </c>
      <c r="AZ764" s="4">
        <v>120</v>
      </c>
    </row>
    <row r="765" spans="1:52" x14ac:dyDescent="0.25">
      <c r="A765" s="4">
        <v>2017</v>
      </c>
      <c r="B765" s="4" t="s">
        <v>332</v>
      </c>
      <c r="C765" t="s">
        <v>53</v>
      </c>
      <c r="D765" t="s">
        <v>101</v>
      </c>
      <c r="E765" t="s">
        <v>620</v>
      </c>
      <c r="F765" s="4">
        <v>66</v>
      </c>
      <c r="G765">
        <v>37</v>
      </c>
      <c r="H765">
        <v>4</v>
      </c>
      <c r="I765">
        <v>66</v>
      </c>
      <c r="J765">
        <v>6.0909090909090908</v>
      </c>
      <c r="K765">
        <v>0</v>
      </c>
      <c r="L765">
        <v>0</v>
      </c>
      <c r="M765">
        <v>57</v>
      </c>
      <c r="N765">
        <v>1059</v>
      </c>
      <c r="O765">
        <v>0.86363636363636365</v>
      </c>
      <c r="P765">
        <v>64</v>
      </c>
      <c r="Q765">
        <v>19</v>
      </c>
      <c r="R765">
        <v>17</v>
      </c>
      <c r="S765">
        <v>71</v>
      </c>
      <c r="T765">
        <v>27</v>
      </c>
      <c r="U765">
        <v>188</v>
      </c>
      <c r="V765">
        <v>22</v>
      </c>
      <c r="W765">
        <v>42.409090909090907</v>
      </c>
      <c r="X765">
        <v>38</v>
      </c>
      <c r="Y765">
        <v>205.78947368421052</v>
      </c>
      <c r="Z765">
        <v>22</v>
      </c>
      <c r="AA765">
        <v>297</v>
      </c>
      <c r="AB765">
        <v>38</v>
      </c>
      <c r="AC765">
        <v>241</v>
      </c>
      <c r="AD765">
        <v>0.5757575757575758</v>
      </c>
      <c r="AE765">
        <v>3</v>
      </c>
      <c r="AF765">
        <v>198</v>
      </c>
      <c r="AG765">
        <v>4.5454545454545456E-2</v>
      </c>
      <c r="AH765" s="4">
        <v>14</v>
      </c>
      <c r="AI765">
        <v>0.63636363636363635</v>
      </c>
      <c r="AJ765" s="4">
        <v>2</v>
      </c>
      <c r="AK765">
        <v>9.0909090909090912E-2</v>
      </c>
      <c r="AL765" s="4">
        <v>13</v>
      </c>
      <c r="AM765">
        <v>0.34210526315789475</v>
      </c>
      <c r="AN765" s="4">
        <v>6</v>
      </c>
      <c r="AO765">
        <v>0.15789473684210525</v>
      </c>
      <c r="AP765" s="4">
        <v>0</v>
      </c>
      <c r="AQ765">
        <v>0</v>
      </c>
      <c r="AR765" s="4">
        <v>0</v>
      </c>
      <c r="AS765">
        <v>0</v>
      </c>
      <c r="AT765" s="4">
        <v>0</v>
      </c>
      <c r="AU765" s="4">
        <v>0</v>
      </c>
      <c r="AV765" s="4">
        <v>1</v>
      </c>
      <c r="AW765">
        <v>1.346938775510204</v>
      </c>
      <c r="AX765" s="4">
        <f t="shared" si="11"/>
        <v>49</v>
      </c>
      <c r="AY765" s="4">
        <v>21</v>
      </c>
      <c r="AZ765" s="4">
        <v>105</v>
      </c>
    </row>
    <row r="766" spans="1:52" x14ac:dyDescent="0.25">
      <c r="A766" s="4">
        <v>2017</v>
      </c>
      <c r="B766" s="4" t="s">
        <v>332</v>
      </c>
      <c r="C766" t="s">
        <v>53</v>
      </c>
      <c r="D766" t="s">
        <v>104</v>
      </c>
      <c r="E766" t="s">
        <v>623</v>
      </c>
      <c r="F766" s="4">
        <v>60</v>
      </c>
      <c r="G766">
        <v>40</v>
      </c>
      <c r="H766">
        <v>5</v>
      </c>
      <c r="I766">
        <v>60</v>
      </c>
      <c r="J766">
        <v>7.65</v>
      </c>
      <c r="K766">
        <v>2</v>
      </c>
      <c r="L766">
        <v>3.3333333333333333E-2</v>
      </c>
      <c r="M766">
        <v>60</v>
      </c>
      <c r="N766">
        <v>1216</v>
      </c>
      <c r="O766">
        <v>1</v>
      </c>
      <c r="P766">
        <v>43</v>
      </c>
      <c r="Q766">
        <v>16</v>
      </c>
      <c r="R766">
        <v>12</v>
      </c>
      <c r="S766">
        <v>35</v>
      </c>
      <c r="T766">
        <v>4</v>
      </c>
      <c r="U766">
        <v>99.75</v>
      </c>
      <c r="V766">
        <v>3</v>
      </c>
      <c r="W766">
        <v>69</v>
      </c>
      <c r="X766">
        <v>56</v>
      </c>
      <c r="Y766">
        <v>100.32142857142857</v>
      </c>
      <c r="Z766">
        <v>3</v>
      </c>
      <c r="AA766">
        <v>205</v>
      </c>
      <c r="AB766">
        <v>55</v>
      </c>
      <c r="AC766">
        <v>115</v>
      </c>
      <c r="AD766">
        <v>0.91666666666666663</v>
      </c>
      <c r="AE766">
        <v>15</v>
      </c>
      <c r="AF766">
        <v>98</v>
      </c>
      <c r="AG766">
        <v>0.25</v>
      </c>
      <c r="AH766" s="4">
        <v>0</v>
      </c>
      <c r="AI766">
        <v>0</v>
      </c>
      <c r="AJ766" s="4">
        <v>1</v>
      </c>
      <c r="AK766">
        <v>0.33333333333333331</v>
      </c>
      <c r="AL766" s="4">
        <v>0</v>
      </c>
      <c r="AM766">
        <v>0</v>
      </c>
      <c r="AN766" s="4">
        <v>2</v>
      </c>
      <c r="AO766">
        <v>3.6363636363636362E-2</v>
      </c>
      <c r="AP766" s="4">
        <v>0</v>
      </c>
      <c r="AQ766">
        <v>0</v>
      </c>
      <c r="AR766" s="4">
        <v>3</v>
      </c>
      <c r="AS766">
        <v>0.05</v>
      </c>
      <c r="AT766" s="4">
        <v>0</v>
      </c>
      <c r="AU766" s="4">
        <v>0</v>
      </c>
      <c r="AV766" s="4">
        <v>0</v>
      </c>
      <c r="AW766">
        <v>1.4285714285714286</v>
      </c>
      <c r="AX766" s="4">
        <f t="shared" si="11"/>
        <v>42</v>
      </c>
      <c r="AY766" s="4">
        <v>3</v>
      </c>
      <c r="AZ766" s="4">
        <v>92</v>
      </c>
    </row>
    <row r="767" spans="1:52" x14ac:dyDescent="0.25">
      <c r="A767" s="4">
        <v>2017</v>
      </c>
      <c r="B767" s="4" t="s">
        <v>332</v>
      </c>
      <c r="C767" t="s">
        <v>53</v>
      </c>
      <c r="D767" t="s">
        <v>96</v>
      </c>
      <c r="E767" t="s">
        <v>615</v>
      </c>
      <c r="F767" s="4">
        <v>59</v>
      </c>
      <c r="G767">
        <v>28</v>
      </c>
      <c r="H767">
        <v>3</v>
      </c>
      <c r="I767">
        <v>59</v>
      </c>
      <c r="J767">
        <v>4.3389830508474576</v>
      </c>
      <c r="K767">
        <v>0</v>
      </c>
      <c r="L767">
        <v>0</v>
      </c>
      <c r="M767">
        <v>56</v>
      </c>
      <c r="N767">
        <v>2285</v>
      </c>
      <c r="O767">
        <v>0.94915254237288138</v>
      </c>
      <c r="P767">
        <v>50</v>
      </c>
      <c r="Q767">
        <v>13</v>
      </c>
      <c r="R767">
        <v>21</v>
      </c>
      <c r="S767">
        <v>59</v>
      </c>
      <c r="T767">
        <v>18</v>
      </c>
      <c r="U767">
        <v>146.5</v>
      </c>
      <c r="V767">
        <v>17</v>
      </c>
      <c r="W767">
        <v>45.294117647058826</v>
      </c>
      <c r="X767">
        <v>41</v>
      </c>
      <c r="Y767">
        <v>122.19512195121951</v>
      </c>
      <c r="Z767">
        <v>17</v>
      </c>
      <c r="AA767">
        <v>274</v>
      </c>
      <c r="AB767">
        <v>40</v>
      </c>
      <c r="AC767">
        <v>150</v>
      </c>
      <c r="AD767">
        <v>0.67796610169491522</v>
      </c>
      <c r="AE767">
        <v>12</v>
      </c>
      <c r="AF767">
        <v>107</v>
      </c>
      <c r="AG767">
        <v>0.20338983050847459</v>
      </c>
      <c r="AH767" s="4">
        <v>11</v>
      </c>
      <c r="AI767">
        <v>0.6470588235294118</v>
      </c>
      <c r="AJ767" s="4">
        <v>0</v>
      </c>
      <c r="AK767">
        <v>0</v>
      </c>
      <c r="AL767" s="4">
        <v>6</v>
      </c>
      <c r="AM767">
        <v>0.15</v>
      </c>
      <c r="AN767" s="4">
        <v>5</v>
      </c>
      <c r="AO767">
        <v>0.125</v>
      </c>
      <c r="AP767" s="4">
        <v>0</v>
      </c>
      <c r="AQ767">
        <v>0</v>
      </c>
      <c r="AR767" s="4">
        <v>0</v>
      </c>
      <c r="AS767">
        <v>0</v>
      </c>
      <c r="AT767" s="4">
        <v>0</v>
      </c>
      <c r="AU767" s="4">
        <v>0</v>
      </c>
      <c r="AV767" s="4">
        <v>0</v>
      </c>
      <c r="AW767">
        <v>1.4390243902439024</v>
      </c>
      <c r="AX767" s="4">
        <f t="shared" si="11"/>
        <v>41</v>
      </c>
      <c r="AY767" s="4">
        <v>16</v>
      </c>
      <c r="AZ767" s="4">
        <v>80</v>
      </c>
    </row>
    <row r="768" spans="1:52" x14ac:dyDescent="0.25">
      <c r="A768" s="4">
        <v>2017</v>
      </c>
      <c r="B768" s="4" t="s">
        <v>332</v>
      </c>
      <c r="C768" t="s">
        <v>53</v>
      </c>
      <c r="D768" t="s">
        <v>98</v>
      </c>
      <c r="E768" t="s">
        <v>617</v>
      </c>
      <c r="F768" s="4">
        <v>58</v>
      </c>
      <c r="G768">
        <v>39</v>
      </c>
      <c r="H768">
        <v>4</v>
      </c>
      <c r="I768">
        <v>58</v>
      </c>
      <c r="J768">
        <v>6.8965517241379306</v>
      </c>
      <c r="K768">
        <v>0</v>
      </c>
      <c r="L768">
        <v>0</v>
      </c>
      <c r="M768">
        <v>37</v>
      </c>
      <c r="N768">
        <v>2019</v>
      </c>
      <c r="O768">
        <v>0.63793103448275867</v>
      </c>
      <c r="P768">
        <v>54</v>
      </c>
      <c r="Q768">
        <v>16</v>
      </c>
      <c r="R768">
        <v>15</v>
      </c>
      <c r="S768">
        <v>59</v>
      </c>
      <c r="T768">
        <v>27</v>
      </c>
      <c r="U768">
        <v>236.40740740740742</v>
      </c>
      <c r="V768">
        <v>26</v>
      </c>
      <c r="W768">
        <v>108.84615384615384</v>
      </c>
      <c r="X768">
        <v>29</v>
      </c>
      <c r="Y768">
        <v>180.0344827586207</v>
      </c>
      <c r="Z768">
        <v>22</v>
      </c>
      <c r="AA768">
        <v>344</v>
      </c>
      <c r="AB768">
        <v>29</v>
      </c>
      <c r="AC768">
        <v>198</v>
      </c>
      <c r="AD768">
        <v>0.5</v>
      </c>
      <c r="AE768">
        <v>4</v>
      </c>
      <c r="AF768">
        <v>194</v>
      </c>
      <c r="AG768">
        <v>6.8965517241379309E-2</v>
      </c>
      <c r="AH768" s="4">
        <v>16</v>
      </c>
      <c r="AI768">
        <v>0.72727272727272729</v>
      </c>
      <c r="AJ768" s="4">
        <v>4</v>
      </c>
      <c r="AK768">
        <v>0.18181818181818182</v>
      </c>
      <c r="AL768" s="4">
        <v>11</v>
      </c>
      <c r="AM768">
        <v>0.37931034482758619</v>
      </c>
      <c r="AN768" s="4">
        <v>11</v>
      </c>
      <c r="AO768">
        <v>0.37931034482758619</v>
      </c>
      <c r="AP768" s="4">
        <v>0</v>
      </c>
      <c r="AQ768">
        <v>0</v>
      </c>
      <c r="AR768" s="4">
        <v>0</v>
      </c>
      <c r="AS768">
        <v>0</v>
      </c>
      <c r="AT768" s="4">
        <v>0</v>
      </c>
      <c r="AU768" s="4">
        <v>1</v>
      </c>
      <c r="AV768" s="4">
        <v>0</v>
      </c>
      <c r="AW768">
        <v>1.7575757575757576</v>
      </c>
      <c r="AX768" s="4">
        <f t="shared" si="11"/>
        <v>33</v>
      </c>
      <c r="AY768" s="4">
        <v>24</v>
      </c>
      <c r="AZ768" s="4">
        <v>114</v>
      </c>
    </row>
    <row r="769" spans="1:52" x14ac:dyDescent="0.25">
      <c r="A769" s="4">
        <v>2017</v>
      </c>
      <c r="B769" s="4" t="s">
        <v>332</v>
      </c>
      <c r="C769" t="s">
        <v>53</v>
      </c>
      <c r="D769" t="s">
        <v>91</v>
      </c>
      <c r="E769" t="s">
        <v>610</v>
      </c>
      <c r="F769" s="4">
        <v>55</v>
      </c>
      <c r="G769">
        <v>29</v>
      </c>
      <c r="H769">
        <v>2</v>
      </c>
      <c r="I769">
        <v>55</v>
      </c>
      <c r="J769">
        <v>3.2727272727272729</v>
      </c>
      <c r="K769">
        <v>0</v>
      </c>
      <c r="L769">
        <v>0</v>
      </c>
      <c r="M769">
        <v>48</v>
      </c>
      <c r="N769">
        <v>1343</v>
      </c>
      <c r="O769">
        <v>0.87272727272727268</v>
      </c>
      <c r="P769">
        <v>52</v>
      </c>
      <c r="Q769">
        <v>10</v>
      </c>
      <c r="R769">
        <v>18</v>
      </c>
      <c r="S769">
        <v>53</v>
      </c>
      <c r="T769">
        <v>23</v>
      </c>
      <c r="U769">
        <v>179.30434782608697</v>
      </c>
      <c r="V769">
        <v>22</v>
      </c>
      <c r="W769">
        <v>61.363636363636367</v>
      </c>
      <c r="X769">
        <v>30</v>
      </c>
      <c r="Y769">
        <v>142.4</v>
      </c>
      <c r="Z769">
        <v>21</v>
      </c>
      <c r="AA769">
        <v>289</v>
      </c>
      <c r="AB769">
        <v>30</v>
      </c>
      <c r="AC769">
        <v>165</v>
      </c>
      <c r="AD769">
        <v>0.54545454545454541</v>
      </c>
      <c r="AE769">
        <v>10</v>
      </c>
      <c r="AF769">
        <v>115</v>
      </c>
      <c r="AG769">
        <v>0.18181818181818182</v>
      </c>
      <c r="AH769" s="4">
        <v>12</v>
      </c>
      <c r="AI769">
        <v>0.5714285714285714</v>
      </c>
      <c r="AJ769" s="4">
        <v>3</v>
      </c>
      <c r="AK769">
        <v>0.14285714285714285</v>
      </c>
      <c r="AL769" s="4">
        <v>6</v>
      </c>
      <c r="AM769">
        <v>0.2</v>
      </c>
      <c r="AN769" s="4">
        <v>5</v>
      </c>
      <c r="AO769">
        <v>0.16666666666666666</v>
      </c>
      <c r="AP769" s="4">
        <v>0</v>
      </c>
      <c r="AQ769">
        <v>0</v>
      </c>
      <c r="AR769" s="4">
        <v>0</v>
      </c>
      <c r="AS769">
        <v>0</v>
      </c>
      <c r="AT769" s="4">
        <v>0</v>
      </c>
      <c r="AU769" s="4">
        <v>0</v>
      </c>
      <c r="AV769" s="4">
        <v>2</v>
      </c>
      <c r="AW769">
        <v>1.375</v>
      </c>
      <c r="AX769" s="4">
        <f t="shared" si="11"/>
        <v>40</v>
      </c>
      <c r="AY769" s="4">
        <v>19</v>
      </c>
      <c r="AZ769" s="4">
        <v>120</v>
      </c>
    </row>
    <row r="770" spans="1:52" x14ac:dyDescent="0.25">
      <c r="A770" s="4">
        <v>2017</v>
      </c>
      <c r="B770" s="4" t="s">
        <v>332</v>
      </c>
      <c r="C770" t="s">
        <v>53</v>
      </c>
      <c r="D770" t="s">
        <v>300</v>
      </c>
      <c r="E770" t="s">
        <v>805</v>
      </c>
      <c r="F770" s="4">
        <v>55</v>
      </c>
      <c r="G770">
        <v>20</v>
      </c>
      <c r="H770">
        <v>1</v>
      </c>
      <c r="I770">
        <v>55</v>
      </c>
      <c r="J770">
        <v>3.6363636363636362</v>
      </c>
      <c r="K770">
        <v>0</v>
      </c>
      <c r="L770">
        <v>0</v>
      </c>
      <c r="M770">
        <v>53</v>
      </c>
      <c r="N770">
        <v>1152</v>
      </c>
      <c r="O770">
        <v>0.96363636363636362</v>
      </c>
      <c r="P770">
        <v>47</v>
      </c>
      <c r="Q770">
        <v>14</v>
      </c>
      <c r="R770">
        <v>14</v>
      </c>
      <c r="S770">
        <v>52</v>
      </c>
      <c r="T770">
        <v>17</v>
      </c>
      <c r="U770">
        <v>193.1764705882353</v>
      </c>
      <c r="V770">
        <v>17</v>
      </c>
      <c r="W770">
        <v>50.588235294117645</v>
      </c>
      <c r="X770">
        <v>38</v>
      </c>
      <c r="Y770">
        <v>136.81578947368422</v>
      </c>
      <c r="Z770">
        <v>15</v>
      </c>
      <c r="AA770">
        <v>313</v>
      </c>
      <c r="AB770">
        <v>37</v>
      </c>
      <c r="AC770">
        <v>159</v>
      </c>
      <c r="AD770">
        <v>0.67272727272727273</v>
      </c>
      <c r="AE770">
        <v>4</v>
      </c>
      <c r="AF770">
        <v>127</v>
      </c>
      <c r="AG770">
        <v>7.2727272727272724E-2</v>
      </c>
      <c r="AH770" s="4">
        <v>9</v>
      </c>
      <c r="AI770">
        <v>0.6</v>
      </c>
      <c r="AJ770" s="4">
        <v>7</v>
      </c>
      <c r="AK770">
        <v>0.46666666666666667</v>
      </c>
      <c r="AL770" s="4">
        <v>7</v>
      </c>
      <c r="AM770">
        <v>0.1891891891891892</v>
      </c>
      <c r="AN770" s="4">
        <v>5</v>
      </c>
      <c r="AO770">
        <v>0.13513513513513514</v>
      </c>
      <c r="AP770" s="4">
        <v>0</v>
      </c>
      <c r="AQ770">
        <v>0</v>
      </c>
      <c r="AR770" s="4">
        <v>0</v>
      </c>
      <c r="AS770">
        <v>0</v>
      </c>
      <c r="AT770" s="4">
        <v>0</v>
      </c>
      <c r="AU770" s="4">
        <v>0</v>
      </c>
      <c r="AV770" s="4">
        <v>4</v>
      </c>
      <c r="AW770">
        <v>1.25</v>
      </c>
      <c r="AX770" s="4">
        <f t="shared" si="11"/>
        <v>44</v>
      </c>
      <c r="AY770" s="4">
        <v>15</v>
      </c>
      <c r="AZ770" s="4">
        <v>76</v>
      </c>
    </row>
    <row r="771" spans="1:52" x14ac:dyDescent="0.25">
      <c r="A771" s="4">
        <v>2017</v>
      </c>
      <c r="B771" s="4" t="s">
        <v>332</v>
      </c>
      <c r="C771" t="s">
        <v>53</v>
      </c>
      <c r="D771" t="s">
        <v>100</v>
      </c>
      <c r="E771" t="s">
        <v>619</v>
      </c>
      <c r="F771" s="4">
        <v>55</v>
      </c>
      <c r="G771">
        <v>23</v>
      </c>
      <c r="H771">
        <v>1</v>
      </c>
      <c r="I771">
        <v>55</v>
      </c>
      <c r="J771">
        <v>3.1272727272727274</v>
      </c>
      <c r="K771">
        <v>0</v>
      </c>
      <c r="L771">
        <v>0</v>
      </c>
      <c r="M771">
        <v>55</v>
      </c>
      <c r="N771">
        <v>412</v>
      </c>
      <c r="O771">
        <v>1</v>
      </c>
      <c r="P771">
        <v>37</v>
      </c>
      <c r="Q771">
        <v>11</v>
      </c>
      <c r="R771">
        <v>16</v>
      </c>
      <c r="S771">
        <v>15</v>
      </c>
      <c r="T771">
        <v>6</v>
      </c>
      <c r="U771">
        <v>203.16666666666666</v>
      </c>
      <c r="V771">
        <v>6</v>
      </c>
      <c r="W771">
        <v>103.66666666666667</v>
      </c>
      <c r="X771">
        <v>49</v>
      </c>
      <c r="Y771">
        <v>95</v>
      </c>
      <c r="Z771">
        <v>5</v>
      </c>
      <c r="AA771">
        <v>342</v>
      </c>
      <c r="AB771">
        <v>49</v>
      </c>
      <c r="AC771">
        <v>109</v>
      </c>
      <c r="AD771">
        <v>0.89090909090909087</v>
      </c>
      <c r="AE771">
        <v>35</v>
      </c>
      <c r="AF771">
        <v>63</v>
      </c>
      <c r="AG771">
        <v>0.63636363636363635</v>
      </c>
      <c r="AH771" s="4">
        <v>1</v>
      </c>
      <c r="AI771">
        <v>0.2</v>
      </c>
      <c r="AJ771" s="4">
        <v>1</v>
      </c>
      <c r="AK771">
        <v>0.2</v>
      </c>
      <c r="AL771" s="4">
        <v>6</v>
      </c>
      <c r="AM771">
        <v>0.12244897959183673</v>
      </c>
      <c r="AN771" s="4">
        <v>3</v>
      </c>
      <c r="AO771">
        <v>6.1224489795918366E-2</v>
      </c>
      <c r="AP771" s="4">
        <v>0</v>
      </c>
      <c r="AQ771">
        <v>0</v>
      </c>
      <c r="AR771" s="4">
        <v>0</v>
      </c>
      <c r="AS771">
        <v>0</v>
      </c>
      <c r="AT771" s="4">
        <v>0</v>
      </c>
      <c r="AU771" s="4">
        <v>0</v>
      </c>
      <c r="AV771" s="4">
        <v>0</v>
      </c>
      <c r="AW771">
        <v>1.7741935483870968</v>
      </c>
      <c r="AX771" s="4">
        <f t="shared" ref="AX771:AX834" si="12">IF(ISERROR(F771/AW771),0,F771/AW771)</f>
        <v>31</v>
      </c>
      <c r="AY771" s="4">
        <v>5</v>
      </c>
      <c r="AZ771" s="4">
        <v>95</v>
      </c>
    </row>
    <row r="772" spans="1:52" x14ac:dyDescent="0.25">
      <c r="A772" s="4">
        <v>2017</v>
      </c>
      <c r="B772" s="4" t="s">
        <v>332</v>
      </c>
      <c r="C772" t="s">
        <v>53</v>
      </c>
      <c r="D772" t="s">
        <v>95</v>
      </c>
      <c r="E772" t="s">
        <v>614</v>
      </c>
      <c r="F772" s="4">
        <v>53</v>
      </c>
      <c r="G772">
        <v>28</v>
      </c>
      <c r="H772">
        <v>4</v>
      </c>
      <c r="I772">
        <v>53</v>
      </c>
      <c r="J772">
        <v>6.4528301886792452</v>
      </c>
      <c r="K772">
        <v>0</v>
      </c>
      <c r="L772">
        <v>0</v>
      </c>
      <c r="M772">
        <v>47</v>
      </c>
      <c r="N772">
        <v>1214</v>
      </c>
      <c r="O772">
        <v>0.8867924528301887</v>
      </c>
      <c r="P772">
        <v>50</v>
      </c>
      <c r="Q772">
        <v>22</v>
      </c>
      <c r="R772">
        <v>15</v>
      </c>
      <c r="S772">
        <v>39</v>
      </c>
      <c r="T772">
        <v>18</v>
      </c>
      <c r="U772">
        <v>206.72222222222223</v>
      </c>
      <c r="V772">
        <v>16</v>
      </c>
      <c r="W772">
        <v>35.0625</v>
      </c>
      <c r="X772">
        <v>35</v>
      </c>
      <c r="Y772">
        <v>180.68571428571428</v>
      </c>
      <c r="Z772">
        <v>16</v>
      </c>
      <c r="AA772">
        <v>330</v>
      </c>
      <c r="AB772">
        <v>35</v>
      </c>
      <c r="AC772">
        <v>211</v>
      </c>
      <c r="AD772">
        <v>0.660377358490566</v>
      </c>
      <c r="AE772">
        <v>5</v>
      </c>
      <c r="AF772">
        <v>188</v>
      </c>
      <c r="AG772">
        <v>9.4339622641509441E-2</v>
      </c>
      <c r="AH772" s="4">
        <v>9</v>
      </c>
      <c r="AI772">
        <v>0.5625</v>
      </c>
      <c r="AJ772" s="4">
        <v>4</v>
      </c>
      <c r="AK772">
        <v>0.25</v>
      </c>
      <c r="AL772" s="4">
        <v>10</v>
      </c>
      <c r="AM772">
        <v>0.2857142857142857</v>
      </c>
      <c r="AN772" s="4">
        <v>6</v>
      </c>
      <c r="AO772">
        <v>0.17142857142857143</v>
      </c>
      <c r="AP772" s="4">
        <v>0</v>
      </c>
      <c r="AQ772">
        <v>0</v>
      </c>
      <c r="AR772" s="4">
        <v>0</v>
      </c>
      <c r="AS772">
        <v>0</v>
      </c>
      <c r="AT772" s="4">
        <v>0</v>
      </c>
      <c r="AU772" s="4">
        <v>0</v>
      </c>
      <c r="AV772" s="4">
        <v>2</v>
      </c>
      <c r="AW772">
        <v>1.2926829268292683</v>
      </c>
      <c r="AX772" s="4">
        <f t="shared" si="12"/>
        <v>41</v>
      </c>
      <c r="AY772" s="4">
        <v>17</v>
      </c>
      <c r="AZ772" s="4">
        <v>111</v>
      </c>
    </row>
    <row r="773" spans="1:52" x14ac:dyDescent="0.25">
      <c r="A773" s="4">
        <v>2017</v>
      </c>
      <c r="B773" s="4" t="s">
        <v>332</v>
      </c>
      <c r="C773" t="s">
        <v>53</v>
      </c>
      <c r="D773" t="s">
        <v>102</v>
      </c>
      <c r="E773" t="s">
        <v>621</v>
      </c>
      <c r="F773" s="4">
        <v>50</v>
      </c>
      <c r="G773">
        <v>33</v>
      </c>
      <c r="H773">
        <v>4</v>
      </c>
      <c r="I773">
        <v>50</v>
      </c>
      <c r="J773">
        <v>6</v>
      </c>
      <c r="K773">
        <v>0</v>
      </c>
      <c r="L773">
        <v>0</v>
      </c>
      <c r="M773">
        <v>45</v>
      </c>
      <c r="N773">
        <v>1258</v>
      </c>
      <c r="O773">
        <v>0.9</v>
      </c>
      <c r="P773">
        <v>47</v>
      </c>
      <c r="Q773">
        <v>12</v>
      </c>
      <c r="R773">
        <v>18</v>
      </c>
      <c r="S773">
        <v>40</v>
      </c>
      <c r="T773">
        <v>16</v>
      </c>
      <c r="U773">
        <v>178.1875</v>
      </c>
      <c r="V773">
        <v>14</v>
      </c>
      <c r="W773">
        <v>42.5</v>
      </c>
      <c r="X773">
        <v>34</v>
      </c>
      <c r="Y773">
        <v>128.58823529411765</v>
      </c>
      <c r="Z773">
        <v>16</v>
      </c>
      <c r="AA773">
        <v>296</v>
      </c>
      <c r="AB773">
        <v>34</v>
      </c>
      <c r="AC773">
        <v>158</v>
      </c>
      <c r="AD773">
        <v>0.68</v>
      </c>
      <c r="AE773">
        <v>5</v>
      </c>
      <c r="AF773">
        <v>134</v>
      </c>
      <c r="AG773">
        <v>0.1</v>
      </c>
      <c r="AH773" s="4">
        <v>11</v>
      </c>
      <c r="AI773">
        <v>0.6875</v>
      </c>
      <c r="AJ773" s="4">
        <v>2</v>
      </c>
      <c r="AK773">
        <v>0.125</v>
      </c>
      <c r="AL773" s="4">
        <v>11</v>
      </c>
      <c r="AM773">
        <v>0.3235294117647059</v>
      </c>
      <c r="AN773" s="4">
        <v>2</v>
      </c>
      <c r="AO773">
        <v>5.8823529411764705E-2</v>
      </c>
      <c r="AP773" s="4">
        <v>1</v>
      </c>
      <c r="AQ773">
        <v>0.02</v>
      </c>
      <c r="AR773" s="4">
        <v>0</v>
      </c>
      <c r="AS773">
        <v>0</v>
      </c>
      <c r="AT773" s="4">
        <v>0</v>
      </c>
      <c r="AU773" s="4">
        <v>0</v>
      </c>
      <c r="AV773" s="4">
        <v>1</v>
      </c>
      <c r="AW773">
        <v>1.1904761904761905</v>
      </c>
      <c r="AX773" s="4">
        <f t="shared" si="12"/>
        <v>42</v>
      </c>
      <c r="AY773" s="4">
        <v>11</v>
      </c>
      <c r="AZ773" s="4">
        <v>123</v>
      </c>
    </row>
    <row r="774" spans="1:52" x14ac:dyDescent="0.25">
      <c r="A774" s="4">
        <v>2017</v>
      </c>
      <c r="B774" s="4" t="s">
        <v>332</v>
      </c>
      <c r="C774" t="s">
        <v>53</v>
      </c>
      <c r="D774" t="s">
        <v>89</v>
      </c>
      <c r="E774" t="s">
        <v>608</v>
      </c>
      <c r="F774" s="4">
        <v>49</v>
      </c>
      <c r="G774">
        <v>29</v>
      </c>
      <c r="H774">
        <v>2</v>
      </c>
      <c r="I774">
        <v>49</v>
      </c>
      <c r="J774">
        <v>3.3265306122448979</v>
      </c>
      <c r="K774">
        <v>0</v>
      </c>
      <c r="L774">
        <v>0</v>
      </c>
      <c r="M774">
        <v>44</v>
      </c>
      <c r="N774">
        <v>1251</v>
      </c>
      <c r="O774">
        <v>0.89795918367346939</v>
      </c>
      <c r="P774">
        <v>46</v>
      </c>
      <c r="Q774">
        <v>12</v>
      </c>
      <c r="R774">
        <v>16</v>
      </c>
      <c r="S774">
        <v>42</v>
      </c>
      <c r="T774">
        <v>16</v>
      </c>
      <c r="U774">
        <v>190.25</v>
      </c>
      <c r="V774">
        <v>14</v>
      </c>
      <c r="W774">
        <v>53.214285714285715</v>
      </c>
      <c r="X774">
        <v>33</v>
      </c>
      <c r="Y774">
        <v>137.90909090909091</v>
      </c>
      <c r="Z774">
        <v>16</v>
      </c>
      <c r="AA774">
        <v>314</v>
      </c>
      <c r="AB774">
        <v>33</v>
      </c>
      <c r="AC774">
        <v>153</v>
      </c>
      <c r="AD774">
        <v>0.67346938775510201</v>
      </c>
      <c r="AE774">
        <v>2</v>
      </c>
      <c r="AF774">
        <v>104</v>
      </c>
      <c r="AG774">
        <v>4.0816326530612242E-2</v>
      </c>
      <c r="AH774" s="4">
        <v>10</v>
      </c>
      <c r="AI774">
        <v>0.625</v>
      </c>
      <c r="AJ774" s="4">
        <v>3</v>
      </c>
      <c r="AK774">
        <v>0.1875</v>
      </c>
      <c r="AL774" s="4">
        <v>4</v>
      </c>
      <c r="AM774">
        <v>0.12121212121212122</v>
      </c>
      <c r="AN774" s="4">
        <v>5</v>
      </c>
      <c r="AO774">
        <v>0.15151515151515152</v>
      </c>
      <c r="AP774" s="4">
        <v>0</v>
      </c>
      <c r="AQ774">
        <v>0</v>
      </c>
      <c r="AR774" s="4">
        <v>0</v>
      </c>
      <c r="AS774">
        <v>0</v>
      </c>
      <c r="AT774" s="4">
        <v>0</v>
      </c>
      <c r="AU774" s="4">
        <v>0</v>
      </c>
      <c r="AV774" s="4">
        <v>0</v>
      </c>
      <c r="AW774">
        <v>1.1395348837209303</v>
      </c>
      <c r="AX774" s="4">
        <f t="shared" si="12"/>
        <v>43</v>
      </c>
      <c r="AY774" s="4">
        <v>14</v>
      </c>
      <c r="AZ774" s="4">
        <v>95</v>
      </c>
    </row>
    <row r="775" spans="1:52" x14ac:dyDescent="0.25">
      <c r="A775" s="4">
        <v>2017</v>
      </c>
      <c r="B775" s="4" t="s">
        <v>332</v>
      </c>
      <c r="C775" t="s">
        <v>53</v>
      </c>
      <c r="D775" t="s">
        <v>103</v>
      </c>
      <c r="E775" t="s">
        <v>622</v>
      </c>
      <c r="F775" s="4">
        <v>49</v>
      </c>
      <c r="G775">
        <v>32</v>
      </c>
      <c r="H775">
        <v>3</v>
      </c>
      <c r="I775">
        <v>49</v>
      </c>
      <c r="J775">
        <v>5.204081632653061</v>
      </c>
      <c r="K775">
        <v>0</v>
      </c>
      <c r="L775">
        <v>0</v>
      </c>
      <c r="M775">
        <v>46</v>
      </c>
      <c r="N775">
        <v>2478</v>
      </c>
      <c r="O775">
        <v>0.93877551020408168</v>
      </c>
      <c r="P775">
        <v>48</v>
      </c>
      <c r="Q775">
        <v>20</v>
      </c>
      <c r="R775">
        <v>16</v>
      </c>
      <c r="S775">
        <v>80</v>
      </c>
      <c r="T775">
        <v>21</v>
      </c>
      <c r="U775">
        <v>167.33333333333334</v>
      </c>
      <c r="V775">
        <v>21</v>
      </c>
      <c r="W775">
        <v>53.666666666666664</v>
      </c>
      <c r="X775">
        <v>28</v>
      </c>
      <c r="Y775">
        <v>176.78571428571428</v>
      </c>
      <c r="Z775">
        <v>19</v>
      </c>
      <c r="AA775">
        <v>285</v>
      </c>
      <c r="AB775">
        <v>27</v>
      </c>
      <c r="AC775">
        <v>204</v>
      </c>
      <c r="AD775">
        <v>0.55102040816326525</v>
      </c>
      <c r="AE775">
        <v>2</v>
      </c>
      <c r="AF775">
        <v>126</v>
      </c>
      <c r="AG775">
        <v>4.0816326530612242E-2</v>
      </c>
      <c r="AH775" s="4">
        <v>8</v>
      </c>
      <c r="AI775">
        <v>0.42105263157894735</v>
      </c>
      <c r="AJ775" s="4">
        <v>3</v>
      </c>
      <c r="AK775">
        <v>0.15789473684210525</v>
      </c>
      <c r="AL775" s="4">
        <v>11</v>
      </c>
      <c r="AM775">
        <v>0.40740740740740738</v>
      </c>
      <c r="AN775" s="4">
        <v>7</v>
      </c>
      <c r="AO775">
        <v>0.25925925925925924</v>
      </c>
      <c r="AP775" s="4">
        <v>0</v>
      </c>
      <c r="AQ775">
        <v>0</v>
      </c>
      <c r="AR775" s="4">
        <v>0</v>
      </c>
      <c r="AS775">
        <v>0</v>
      </c>
      <c r="AT775" s="4">
        <v>0</v>
      </c>
      <c r="AU775" s="4">
        <v>0</v>
      </c>
      <c r="AV775" s="4">
        <v>0</v>
      </c>
      <c r="AW775">
        <v>1.1666666666666667</v>
      </c>
      <c r="AX775" s="4">
        <f t="shared" si="12"/>
        <v>42</v>
      </c>
      <c r="AY775" s="4">
        <v>17</v>
      </c>
      <c r="AZ775" s="4">
        <v>104</v>
      </c>
    </row>
    <row r="776" spans="1:52" x14ac:dyDescent="0.25">
      <c r="A776" s="4">
        <v>2017</v>
      </c>
      <c r="B776" s="4" t="s">
        <v>332</v>
      </c>
      <c r="C776" t="s">
        <v>53</v>
      </c>
      <c r="D776" t="s">
        <v>99</v>
      </c>
      <c r="E776" t="s">
        <v>618</v>
      </c>
      <c r="F776" s="4">
        <v>45</v>
      </c>
      <c r="G776">
        <v>26</v>
      </c>
      <c r="H776">
        <v>2</v>
      </c>
      <c r="I776">
        <v>45</v>
      </c>
      <c r="J776">
        <v>5.1333333333333337</v>
      </c>
      <c r="K776">
        <v>0</v>
      </c>
      <c r="L776">
        <v>0</v>
      </c>
      <c r="M776">
        <v>43</v>
      </c>
      <c r="N776">
        <v>687</v>
      </c>
      <c r="O776">
        <v>0.9555555555555556</v>
      </c>
      <c r="P776">
        <v>30</v>
      </c>
      <c r="Q776">
        <v>15</v>
      </c>
      <c r="R776">
        <v>6</v>
      </c>
      <c r="S776">
        <v>15</v>
      </c>
      <c r="T776">
        <v>0</v>
      </c>
      <c r="U776">
        <v>0</v>
      </c>
      <c r="V776">
        <v>0</v>
      </c>
      <c r="W776">
        <v>0</v>
      </c>
      <c r="X776">
        <v>45</v>
      </c>
      <c r="Y776">
        <v>88.555555555555557</v>
      </c>
      <c r="Z776">
        <v>0</v>
      </c>
      <c r="AA776">
        <v>0</v>
      </c>
      <c r="AB776">
        <v>45</v>
      </c>
      <c r="AC776">
        <v>109</v>
      </c>
      <c r="AD776">
        <v>1</v>
      </c>
      <c r="AE776">
        <v>14</v>
      </c>
      <c r="AF776">
        <v>85</v>
      </c>
      <c r="AG776">
        <v>0.31111111111111112</v>
      </c>
      <c r="AH776" s="4">
        <v>0</v>
      </c>
      <c r="AI776">
        <v>0</v>
      </c>
      <c r="AJ776" s="4">
        <v>0</v>
      </c>
      <c r="AK776">
        <v>0</v>
      </c>
      <c r="AL776" s="4">
        <v>0</v>
      </c>
      <c r="AM776">
        <v>0</v>
      </c>
      <c r="AN776" s="4">
        <v>1</v>
      </c>
      <c r="AO776">
        <v>2.2222222222222223E-2</v>
      </c>
      <c r="AP776" s="4">
        <v>0</v>
      </c>
      <c r="AQ776">
        <v>0</v>
      </c>
      <c r="AR776" s="4">
        <v>1</v>
      </c>
      <c r="AS776">
        <v>2.2222222222222223E-2</v>
      </c>
      <c r="AT776" s="4">
        <v>0</v>
      </c>
      <c r="AU776" s="4">
        <v>0</v>
      </c>
      <c r="AV776" s="4">
        <v>0</v>
      </c>
      <c r="AW776">
        <v>1.7307692307692308</v>
      </c>
      <c r="AX776" s="4">
        <f t="shared" si="12"/>
        <v>26</v>
      </c>
      <c r="AY776" s="4">
        <v>0</v>
      </c>
      <c r="AZ776" s="4">
        <v>0</v>
      </c>
    </row>
    <row r="777" spans="1:52" x14ac:dyDescent="0.25">
      <c r="A777" s="4">
        <v>2017</v>
      </c>
      <c r="B777" s="4" t="s">
        <v>332</v>
      </c>
      <c r="C777" t="s">
        <v>53</v>
      </c>
      <c r="D777" t="s">
        <v>301</v>
      </c>
      <c r="E777" t="s">
        <v>806</v>
      </c>
      <c r="F777" s="4">
        <v>43</v>
      </c>
      <c r="G777">
        <v>23</v>
      </c>
      <c r="H777">
        <v>3</v>
      </c>
      <c r="I777">
        <v>43</v>
      </c>
      <c r="J777">
        <v>6.0930232558139537</v>
      </c>
      <c r="K777">
        <v>0</v>
      </c>
      <c r="L777">
        <v>0</v>
      </c>
      <c r="M777">
        <v>39</v>
      </c>
      <c r="N777">
        <v>866</v>
      </c>
      <c r="O777">
        <v>0.90697674418604646</v>
      </c>
      <c r="P777">
        <v>40</v>
      </c>
      <c r="Q777">
        <v>13</v>
      </c>
      <c r="R777">
        <v>13</v>
      </c>
      <c r="S777">
        <v>37</v>
      </c>
      <c r="T777">
        <v>17</v>
      </c>
      <c r="U777">
        <v>152.64705882352942</v>
      </c>
      <c r="V777">
        <v>17</v>
      </c>
      <c r="W777">
        <v>33</v>
      </c>
      <c r="X777">
        <v>26</v>
      </c>
      <c r="Y777">
        <v>155.11538461538461</v>
      </c>
      <c r="Z777">
        <v>14</v>
      </c>
      <c r="AA777">
        <v>266</v>
      </c>
      <c r="AB777">
        <v>25</v>
      </c>
      <c r="AC777">
        <v>185</v>
      </c>
      <c r="AD777">
        <v>0.58139534883720934</v>
      </c>
      <c r="AE777">
        <v>2</v>
      </c>
      <c r="AF777">
        <v>152</v>
      </c>
      <c r="AG777">
        <v>4.6511627906976744E-2</v>
      </c>
      <c r="AH777" s="4">
        <v>7</v>
      </c>
      <c r="AI777">
        <v>0.5</v>
      </c>
      <c r="AJ777" s="4">
        <v>5</v>
      </c>
      <c r="AK777">
        <v>0.35714285714285715</v>
      </c>
      <c r="AL777" s="4">
        <v>12</v>
      </c>
      <c r="AM777">
        <v>0.48</v>
      </c>
      <c r="AN777" s="4">
        <v>3</v>
      </c>
      <c r="AO777">
        <v>0.12</v>
      </c>
      <c r="AP777" s="4">
        <v>0</v>
      </c>
      <c r="AQ777">
        <v>0</v>
      </c>
      <c r="AR777" s="4">
        <v>0</v>
      </c>
      <c r="AS777">
        <v>0</v>
      </c>
      <c r="AT777" s="4">
        <v>0</v>
      </c>
      <c r="AU777" s="4">
        <v>0</v>
      </c>
      <c r="AV777" s="4">
        <v>1</v>
      </c>
      <c r="AW777">
        <v>1.1621621621621621</v>
      </c>
      <c r="AX777" s="4">
        <f t="shared" si="12"/>
        <v>37</v>
      </c>
      <c r="AY777" s="4">
        <v>16</v>
      </c>
      <c r="AZ777" s="4">
        <v>83</v>
      </c>
    </row>
    <row r="778" spans="1:52" x14ac:dyDescent="0.25">
      <c r="A778" s="4">
        <v>2017</v>
      </c>
      <c r="B778" s="4" t="s">
        <v>332</v>
      </c>
      <c r="C778" t="s">
        <v>53</v>
      </c>
      <c r="D778" t="s">
        <v>87</v>
      </c>
      <c r="E778" t="s">
        <v>606</v>
      </c>
      <c r="F778" s="4">
        <v>42</v>
      </c>
      <c r="G778">
        <v>3</v>
      </c>
      <c r="H778">
        <v>25</v>
      </c>
      <c r="I778">
        <v>8</v>
      </c>
      <c r="J778">
        <v>116.375</v>
      </c>
      <c r="K778">
        <v>0</v>
      </c>
      <c r="L778">
        <v>0</v>
      </c>
      <c r="M778">
        <v>1</v>
      </c>
      <c r="N778">
        <v>6707</v>
      </c>
      <c r="O778">
        <v>2.3809523809523808E-2</v>
      </c>
      <c r="P778">
        <v>2</v>
      </c>
      <c r="Q778">
        <v>11</v>
      </c>
      <c r="R778">
        <v>0</v>
      </c>
      <c r="S778">
        <v>0</v>
      </c>
      <c r="T778">
        <v>2</v>
      </c>
      <c r="U778">
        <v>20.5</v>
      </c>
      <c r="V778">
        <v>2</v>
      </c>
      <c r="W778">
        <v>0</v>
      </c>
      <c r="X778">
        <v>0</v>
      </c>
      <c r="Y778">
        <v>0</v>
      </c>
      <c r="Z778">
        <v>1</v>
      </c>
      <c r="AA778">
        <v>71</v>
      </c>
      <c r="AB778">
        <v>10</v>
      </c>
      <c r="AC778">
        <v>26</v>
      </c>
      <c r="AD778">
        <v>0.23809523809523808</v>
      </c>
      <c r="AE778">
        <v>0</v>
      </c>
      <c r="AF778">
        <v>0</v>
      </c>
      <c r="AG778">
        <v>0</v>
      </c>
      <c r="AH778" s="4">
        <v>1</v>
      </c>
      <c r="AI778">
        <v>1</v>
      </c>
      <c r="AJ778" s="4">
        <v>0</v>
      </c>
      <c r="AK778">
        <v>0</v>
      </c>
      <c r="AL778" s="4">
        <v>0</v>
      </c>
      <c r="AM778">
        <v>0</v>
      </c>
      <c r="AN778" s="4">
        <v>0</v>
      </c>
      <c r="AO778">
        <v>0</v>
      </c>
      <c r="AP778" s="4">
        <v>0</v>
      </c>
      <c r="AQ778">
        <v>0</v>
      </c>
      <c r="AR778" s="4">
        <v>0</v>
      </c>
      <c r="AS778">
        <v>0</v>
      </c>
      <c r="AT778" s="4">
        <v>0</v>
      </c>
      <c r="AU778" s="4">
        <v>10</v>
      </c>
      <c r="AV778" s="4">
        <v>0</v>
      </c>
      <c r="AW778">
        <v>1.2</v>
      </c>
      <c r="AX778" s="4">
        <f t="shared" si="12"/>
        <v>35</v>
      </c>
      <c r="AY778" s="4">
        <v>0</v>
      </c>
      <c r="AZ778" s="4">
        <v>0</v>
      </c>
    </row>
    <row r="779" spans="1:52" x14ac:dyDescent="0.25">
      <c r="A779" s="4">
        <v>2017</v>
      </c>
      <c r="B779" s="4" t="s">
        <v>332</v>
      </c>
      <c r="C779" t="s">
        <v>53</v>
      </c>
      <c r="D779" t="s">
        <v>333</v>
      </c>
      <c r="E779" t="s">
        <v>835</v>
      </c>
      <c r="F779" s="4">
        <v>40</v>
      </c>
      <c r="G779">
        <v>21</v>
      </c>
      <c r="H779">
        <v>5</v>
      </c>
      <c r="I779">
        <v>40</v>
      </c>
      <c r="J779">
        <v>4.7</v>
      </c>
      <c r="K779">
        <v>2</v>
      </c>
      <c r="L779">
        <v>0.05</v>
      </c>
      <c r="M779">
        <v>36</v>
      </c>
      <c r="N779">
        <v>1273</v>
      </c>
      <c r="O779">
        <v>0.9</v>
      </c>
      <c r="P779">
        <v>36</v>
      </c>
      <c r="Q779">
        <v>13</v>
      </c>
      <c r="R779">
        <v>14</v>
      </c>
      <c r="S779">
        <v>43</v>
      </c>
      <c r="T779">
        <v>14</v>
      </c>
      <c r="U779">
        <v>206.78571428571428</v>
      </c>
      <c r="V779">
        <v>13</v>
      </c>
      <c r="W779">
        <v>42.46153846153846</v>
      </c>
      <c r="X779">
        <v>25</v>
      </c>
      <c r="Y779">
        <v>152.6</v>
      </c>
      <c r="Z779">
        <v>15</v>
      </c>
      <c r="AA779">
        <v>350</v>
      </c>
      <c r="AB779">
        <v>24</v>
      </c>
      <c r="AC779">
        <v>182</v>
      </c>
      <c r="AD779">
        <v>0.6</v>
      </c>
      <c r="AE779">
        <v>4</v>
      </c>
      <c r="AF779">
        <v>124</v>
      </c>
      <c r="AG779">
        <v>0.1</v>
      </c>
      <c r="AH779" s="4">
        <v>6</v>
      </c>
      <c r="AI779">
        <v>0.4</v>
      </c>
      <c r="AJ779" s="4">
        <v>5</v>
      </c>
      <c r="AK779">
        <v>0.33333333333333331</v>
      </c>
      <c r="AL779" s="4">
        <v>5</v>
      </c>
      <c r="AM779">
        <v>0.20833333333333334</v>
      </c>
      <c r="AN779" s="4">
        <v>3</v>
      </c>
      <c r="AO779">
        <v>0.125</v>
      </c>
      <c r="AP779" s="4">
        <v>0</v>
      </c>
      <c r="AQ779">
        <v>0</v>
      </c>
      <c r="AR779" s="4">
        <v>0</v>
      </c>
      <c r="AS779">
        <v>0</v>
      </c>
      <c r="AT779" s="4">
        <v>0</v>
      </c>
      <c r="AU779" s="4">
        <v>0</v>
      </c>
      <c r="AV779" s="4">
        <v>0</v>
      </c>
      <c r="AW779">
        <v>1.0256410256410255</v>
      </c>
      <c r="AX779" s="4">
        <f t="shared" si="12"/>
        <v>39</v>
      </c>
      <c r="AY779" s="4">
        <v>13</v>
      </c>
      <c r="AZ779" s="4">
        <v>91</v>
      </c>
    </row>
    <row r="780" spans="1:52" x14ac:dyDescent="0.25">
      <c r="A780" s="4">
        <v>2017</v>
      </c>
      <c r="B780" s="4" t="s">
        <v>332</v>
      </c>
      <c r="C780" t="s">
        <v>53</v>
      </c>
      <c r="D780" t="s">
        <v>299</v>
      </c>
      <c r="E780" t="s">
        <v>804</v>
      </c>
      <c r="F780" s="4">
        <v>21</v>
      </c>
      <c r="G780">
        <v>5</v>
      </c>
      <c r="H780">
        <v>3</v>
      </c>
      <c r="I780">
        <v>21</v>
      </c>
      <c r="J780">
        <v>8.3333333333333339</v>
      </c>
      <c r="K780">
        <v>0</v>
      </c>
      <c r="L780">
        <v>0</v>
      </c>
      <c r="M780">
        <v>16</v>
      </c>
      <c r="N780">
        <v>665</v>
      </c>
      <c r="O780">
        <v>0.76190476190476186</v>
      </c>
      <c r="P780">
        <v>13</v>
      </c>
      <c r="Q780">
        <v>18</v>
      </c>
      <c r="R780">
        <v>6</v>
      </c>
      <c r="S780">
        <v>102</v>
      </c>
      <c r="T780">
        <v>3</v>
      </c>
      <c r="U780">
        <v>240</v>
      </c>
      <c r="V780">
        <v>2</v>
      </c>
      <c r="W780">
        <v>89</v>
      </c>
      <c r="X780">
        <v>17</v>
      </c>
      <c r="Y780">
        <v>110</v>
      </c>
      <c r="Z780">
        <v>2</v>
      </c>
      <c r="AA780">
        <v>324</v>
      </c>
      <c r="AB780">
        <v>18</v>
      </c>
      <c r="AC780">
        <v>127</v>
      </c>
      <c r="AD780">
        <v>0.8571428571428571</v>
      </c>
      <c r="AE780">
        <v>10</v>
      </c>
      <c r="AF780">
        <v>56</v>
      </c>
      <c r="AG780">
        <v>0.47619047619047616</v>
      </c>
      <c r="AH780" s="4">
        <v>0</v>
      </c>
      <c r="AI780">
        <v>0</v>
      </c>
      <c r="AJ780" s="4">
        <v>1</v>
      </c>
      <c r="AK780">
        <v>0.5</v>
      </c>
      <c r="AL780" s="4">
        <v>3</v>
      </c>
      <c r="AM780">
        <v>0.16666666666666666</v>
      </c>
      <c r="AN780" s="4">
        <v>1</v>
      </c>
      <c r="AO780">
        <v>5.5555555555555552E-2</v>
      </c>
      <c r="AP780" s="4">
        <v>0</v>
      </c>
      <c r="AQ780">
        <v>0</v>
      </c>
      <c r="AR780" s="4">
        <v>0</v>
      </c>
      <c r="AS780">
        <v>0</v>
      </c>
      <c r="AT780" s="4">
        <v>0</v>
      </c>
      <c r="AU780" s="4">
        <v>0</v>
      </c>
      <c r="AV780" s="4">
        <v>0</v>
      </c>
      <c r="AW780">
        <v>1.1666666666666667</v>
      </c>
      <c r="AX780" s="4">
        <f t="shared" si="12"/>
        <v>18</v>
      </c>
      <c r="AY780" s="4">
        <v>2</v>
      </c>
      <c r="AZ780" s="4">
        <v>133</v>
      </c>
    </row>
    <row r="781" spans="1:52" x14ac:dyDescent="0.25">
      <c r="A781" s="4">
        <v>2017</v>
      </c>
      <c r="B781" s="4" t="s">
        <v>332</v>
      </c>
      <c r="C781" t="s">
        <v>53</v>
      </c>
      <c r="D781" t="s">
        <v>334</v>
      </c>
      <c r="E781" t="s">
        <v>836</v>
      </c>
      <c r="F781" s="4">
        <v>17</v>
      </c>
      <c r="G781">
        <v>7</v>
      </c>
      <c r="H781">
        <v>5</v>
      </c>
      <c r="I781">
        <v>17</v>
      </c>
      <c r="J781">
        <v>4.1764705882352944</v>
      </c>
      <c r="K781">
        <v>0</v>
      </c>
      <c r="L781">
        <v>0</v>
      </c>
      <c r="M781">
        <v>15</v>
      </c>
      <c r="N781">
        <v>505</v>
      </c>
      <c r="O781">
        <v>0.88235294117647056</v>
      </c>
      <c r="P781">
        <v>17</v>
      </c>
      <c r="Q781">
        <v>11</v>
      </c>
      <c r="R781">
        <v>4</v>
      </c>
      <c r="S781">
        <v>61</v>
      </c>
      <c r="T781">
        <v>7</v>
      </c>
      <c r="U781">
        <v>189.42857142857142</v>
      </c>
      <c r="V781">
        <v>6</v>
      </c>
      <c r="W781">
        <v>26</v>
      </c>
      <c r="X781">
        <v>10</v>
      </c>
      <c r="Y781">
        <v>195.3</v>
      </c>
      <c r="Z781">
        <v>6</v>
      </c>
      <c r="AA781">
        <v>353</v>
      </c>
      <c r="AB781">
        <v>9</v>
      </c>
      <c r="AC781">
        <v>215</v>
      </c>
      <c r="AD781">
        <v>0.52941176470588236</v>
      </c>
      <c r="AE781">
        <v>0</v>
      </c>
      <c r="AF781">
        <v>0</v>
      </c>
      <c r="AG781">
        <v>0</v>
      </c>
      <c r="AH781" s="4">
        <v>4</v>
      </c>
      <c r="AI781">
        <v>0.66666666666666663</v>
      </c>
      <c r="AJ781" s="4">
        <v>3</v>
      </c>
      <c r="AK781">
        <v>0.5</v>
      </c>
      <c r="AL781" s="4">
        <v>5</v>
      </c>
      <c r="AM781">
        <v>0.55555555555555558</v>
      </c>
      <c r="AN781" s="4">
        <v>2</v>
      </c>
      <c r="AO781">
        <v>0.22222222222222221</v>
      </c>
      <c r="AP781" s="4">
        <v>0</v>
      </c>
      <c r="AQ781">
        <v>0</v>
      </c>
      <c r="AR781" s="4">
        <v>0</v>
      </c>
      <c r="AS781">
        <v>0</v>
      </c>
      <c r="AT781" s="4">
        <v>0</v>
      </c>
      <c r="AU781" s="4">
        <v>0</v>
      </c>
      <c r="AV781" s="4">
        <v>0</v>
      </c>
      <c r="AW781">
        <v>1.0625</v>
      </c>
      <c r="AX781" s="4">
        <f t="shared" si="12"/>
        <v>16</v>
      </c>
      <c r="AY781" s="4">
        <v>7</v>
      </c>
      <c r="AZ781" s="4">
        <v>65</v>
      </c>
    </row>
    <row r="782" spans="1:52" x14ac:dyDescent="0.25">
      <c r="A782" s="4">
        <v>2017</v>
      </c>
      <c r="B782" s="4" t="s">
        <v>332</v>
      </c>
      <c r="C782" t="s">
        <v>53</v>
      </c>
      <c r="D782" t="s">
        <v>110</v>
      </c>
      <c r="E782" t="s">
        <v>111</v>
      </c>
      <c r="F782" s="4">
        <v>2</v>
      </c>
      <c r="G782">
        <v>1</v>
      </c>
      <c r="H782">
        <v>0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2</v>
      </c>
      <c r="AC782">
        <v>14</v>
      </c>
      <c r="AD782">
        <v>1</v>
      </c>
      <c r="AE782">
        <v>0</v>
      </c>
      <c r="AF782">
        <v>0</v>
      </c>
      <c r="AG782">
        <v>0</v>
      </c>
      <c r="AH782" s="4">
        <v>0</v>
      </c>
      <c r="AI782">
        <v>0</v>
      </c>
      <c r="AJ782" s="4">
        <v>0</v>
      </c>
      <c r="AK782">
        <v>0</v>
      </c>
      <c r="AL782" s="4">
        <v>0</v>
      </c>
      <c r="AM782">
        <v>0</v>
      </c>
      <c r="AN782" s="4">
        <v>0</v>
      </c>
      <c r="AO782">
        <v>0</v>
      </c>
      <c r="AP782" s="4">
        <v>0</v>
      </c>
      <c r="AQ782">
        <v>0</v>
      </c>
      <c r="AR782" s="4">
        <v>0</v>
      </c>
      <c r="AS782">
        <v>0</v>
      </c>
      <c r="AT782" s="4">
        <v>0</v>
      </c>
      <c r="AU782" s="4">
        <v>2</v>
      </c>
      <c r="AV782" s="4">
        <v>0</v>
      </c>
      <c r="AW782">
        <v>1</v>
      </c>
      <c r="AX782" s="4">
        <f t="shared" si="12"/>
        <v>2</v>
      </c>
      <c r="AY782" s="4">
        <v>0</v>
      </c>
      <c r="AZ782" s="4">
        <v>0</v>
      </c>
    </row>
    <row r="783" spans="1:52" x14ac:dyDescent="0.25">
      <c r="A783" s="4">
        <v>2017</v>
      </c>
      <c r="B783" s="4" t="s">
        <v>332</v>
      </c>
      <c r="C783" t="s">
        <v>53</v>
      </c>
      <c r="D783" t="s">
        <v>335</v>
      </c>
      <c r="E783" t="s">
        <v>837</v>
      </c>
      <c r="F783" s="4">
        <v>2</v>
      </c>
      <c r="G783">
        <v>1</v>
      </c>
      <c r="H783">
        <v>5</v>
      </c>
      <c r="I783">
        <v>2</v>
      </c>
      <c r="J783">
        <v>6</v>
      </c>
      <c r="K783">
        <v>0</v>
      </c>
      <c r="L783">
        <v>0</v>
      </c>
      <c r="M783">
        <v>2</v>
      </c>
      <c r="N783">
        <v>-6</v>
      </c>
      <c r="O783">
        <v>1</v>
      </c>
      <c r="P783">
        <v>1</v>
      </c>
      <c r="Q783">
        <v>3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2</v>
      </c>
      <c r="Y783">
        <v>77</v>
      </c>
      <c r="Z783">
        <v>0</v>
      </c>
      <c r="AA783">
        <v>0</v>
      </c>
      <c r="AB783">
        <v>2</v>
      </c>
      <c r="AC783">
        <v>94</v>
      </c>
      <c r="AD783">
        <v>1</v>
      </c>
      <c r="AE783">
        <v>0</v>
      </c>
      <c r="AF783">
        <v>0</v>
      </c>
      <c r="AG783">
        <v>0</v>
      </c>
      <c r="AH783" s="4">
        <v>0</v>
      </c>
      <c r="AI783">
        <v>0</v>
      </c>
      <c r="AJ783" s="4">
        <v>0</v>
      </c>
      <c r="AK783">
        <v>0</v>
      </c>
      <c r="AL783" s="4">
        <v>0</v>
      </c>
      <c r="AM783">
        <v>0</v>
      </c>
      <c r="AN783" s="4">
        <v>0</v>
      </c>
      <c r="AO783">
        <v>0</v>
      </c>
      <c r="AP783" s="4">
        <v>0</v>
      </c>
      <c r="AQ783">
        <v>0</v>
      </c>
      <c r="AR783" s="4">
        <v>0</v>
      </c>
      <c r="AS783">
        <v>0</v>
      </c>
      <c r="AT783" s="4">
        <v>0</v>
      </c>
      <c r="AU783" s="4">
        <v>0</v>
      </c>
      <c r="AV783" s="4">
        <v>0</v>
      </c>
      <c r="AW783">
        <v>1</v>
      </c>
      <c r="AX783" s="4">
        <f t="shared" si="12"/>
        <v>2</v>
      </c>
      <c r="AY783" s="4">
        <v>0</v>
      </c>
      <c r="AZ783" s="4">
        <v>0</v>
      </c>
    </row>
    <row r="784" spans="1:52" x14ac:dyDescent="0.25">
      <c r="A784" s="4">
        <v>2017</v>
      </c>
      <c r="B784" s="4" t="s">
        <v>332</v>
      </c>
      <c r="C784" t="s">
        <v>53</v>
      </c>
      <c r="D784" t="s">
        <v>336</v>
      </c>
      <c r="E784" t="s">
        <v>838</v>
      </c>
      <c r="F784" s="4">
        <v>1</v>
      </c>
      <c r="G784">
        <v>0</v>
      </c>
      <c r="H784">
        <v>0</v>
      </c>
      <c r="I784">
        <v>1</v>
      </c>
      <c r="J784">
        <v>2</v>
      </c>
      <c r="K784">
        <v>0</v>
      </c>
      <c r="L784">
        <v>0</v>
      </c>
      <c r="M784">
        <v>1</v>
      </c>
      <c r="N784">
        <v>1247</v>
      </c>
      <c r="O784">
        <v>1</v>
      </c>
      <c r="P784">
        <v>1</v>
      </c>
      <c r="Q784">
        <v>2</v>
      </c>
      <c r="R784">
        <v>0</v>
      </c>
      <c r="S784">
        <v>0</v>
      </c>
      <c r="T784">
        <v>1</v>
      </c>
      <c r="U784">
        <v>145</v>
      </c>
      <c r="V784">
        <v>1</v>
      </c>
      <c r="W784">
        <v>72</v>
      </c>
      <c r="X784">
        <v>0</v>
      </c>
      <c r="Y784">
        <v>0</v>
      </c>
      <c r="Z784">
        <v>1</v>
      </c>
      <c r="AA784">
        <v>294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 s="4">
        <v>1</v>
      </c>
      <c r="AI784">
        <v>1</v>
      </c>
      <c r="AJ784" s="4">
        <v>0</v>
      </c>
      <c r="AK784">
        <v>0</v>
      </c>
      <c r="AL784" s="4">
        <v>0</v>
      </c>
      <c r="AM784">
        <v>0</v>
      </c>
      <c r="AN784" s="4">
        <v>0</v>
      </c>
      <c r="AO784">
        <v>0</v>
      </c>
      <c r="AP784" s="4">
        <v>0</v>
      </c>
      <c r="AQ784">
        <v>0</v>
      </c>
      <c r="AR784" s="4">
        <v>0</v>
      </c>
      <c r="AS784">
        <v>0</v>
      </c>
      <c r="AT784" s="4">
        <v>0</v>
      </c>
      <c r="AU784" s="4">
        <v>0</v>
      </c>
      <c r="AV784" s="4">
        <v>0</v>
      </c>
      <c r="AW784">
        <v>1</v>
      </c>
      <c r="AX784" s="4">
        <f t="shared" si="12"/>
        <v>1</v>
      </c>
      <c r="AY784" s="4">
        <v>1</v>
      </c>
      <c r="AZ784" s="4">
        <v>84</v>
      </c>
    </row>
    <row r="785" spans="1:52" x14ac:dyDescent="0.25">
      <c r="A785" s="4">
        <v>2017</v>
      </c>
      <c r="B785" s="4" t="s">
        <v>332</v>
      </c>
      <c r="C785" t="s">
        <v>53</v>
      </c>
      <c r="D785" t="s">
        <v>337</v>
      </c>
      <c r="E785" t="s">
        <v>839</v>
      </c>
      <c r="F785" s="4">
        <v>1</v>
      </c>
      <c r="G785">
        <v>0</v>
      </c>
      <c r="H785">
        <v>0</v>
      </c>
      <c r="I785">
        <v>1</v>
      </c>
      <c r="J785">
        <v>1</v>
      </c>
      <c r="K785">
        <v>0</v>
      </c>
      <c r="L785">
        <v>0</v>
      </c>
      <c r="M785">
        <v>1</v>
      </c>
      <c r="N785">
        <v>-9</v>
      </c>
      <c r="O785">
        <v>1</v>
      </c>
      <c r="P785">
        <v>1</v>
      </c>
      <c r="Q785">
        <v>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109</v>
      </c>
      <c r="Z785">
        <v>0</v>
      </c>
      <c r="AA785">
        <v>0</v>
      </c>
      <c r="AB785">
        <v>1</v>
      </c>
      <c r="AC785">
        <v>152</v>
      </c>
      <c r="AD785">
        <v>1</v>
      </c>
      <c r="AE785">
        <v>0</v>
      </c>
      <c r="AF785">
        <v>0</v>
      </c>
      <c r="AG785">
        <v>0</v>
      </c>
      <c r="AH785" s="4">
        <v>0</v>
      </c>
      <c r="AI785">
        <v>0</v>
      </c>
      <c r="AJ785" s="4">
        <v>0</v>
      </c>
      <c r="AK785">
        <v>0</v>
      </c>
      <c r="AL785" s="4">
        <v>0</v>
      </c>
      <c r="AM785">
        <v>0</v>
      </c>
      <c r="AN785" s="4">
        <v>0</v>
      </c>
      <c r="AO785">
        <v>0</v>
      </c>
      <c r="AP785" s="4">
        <v>0</v>
      </c>
      <c r="AQ785">
        <v>0</v>
      </c>
      <c r="AR785" s="4">
        <v>0</v>
      </c>
      <c r="AS785">
        <v>0</v>
      </c>
      <c r="AT785" s="4">
        <v>0</v>
      </c>
      <c r="AU785" s="4">
        <v>0</v>
      </c>
      <c r="AV785" s="4">
        <v>0</v>
      </c>
      <c r="AW785">
        <v>1</v>
      </c>
      <c r="AX785" s="4">
        <f t="shared" si="12"/>
        <v>1</v>
      </c>
      <c r="AY785" s="4">
        <v>0</v>
      </c>
      <c r="AZ785" s="4">
        <v>0</v>
      </c>
    </row>
    <row r="786" spans="1:52" x14ac:dyDescent="0.25">
      <c r="A786" s="4">
        <v>2017</v>
      </c>
      <c r="B786" s="4" t="s">
        <v>332</v>
      </c>
      <c r="C786" t="s">
        <v>53</v>
      </c>
      <c r="D786" t="s">
        <v>338</v>
      </c>
      <c r="E786" t="s">
        <v>840</v>
      </c>
      <c r="F786" s="4">
        <v>1</v>
      </c>
      <c r="G786">
        <v>0</v>
      </c>
      <c r="H786">
        <v>0</v>
      </c>
      <c r="I786">
        <v>1</v>
      </c>
      <c r="J786">
        <v>2</v>
      </c>
      <c r="K786">
        <v>0</v>
      </c>
      <c r="L786">
        <v>0</v>
      </c>
      <c r="M786">
        <v>1</v>
      </c>
      <c r="N786">
        <v>-119</v>
      </c>
      <c r="O786">
        <v>1</v>
      </c>
      <c r="P786">
        <v>1</v>
      </c>
      <c r="Q786">
        <v>7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109</v>
      </c>
      <c r="Z786">
        <v>0</v>
      </c>
      <c r="AA786">
        <v>0</v>
      </c>
      <c r="AB786">
        <v>1</v>
      </c>
      <c r="AC786">
        <v>123</v>
      </c>
      <c r="AD786">
        <v>1</v>
      </c>
      <c r="AE786">
        <v>0</v>
      </c>
      <c r="AF786">
        <v>0</v>
      </c>
      <c r="AG786">
        <v>0</v>
      </c>
      <c r="AH786" s="4">
        <v>0</v>
      </c>
      <c r="AI786">
        <v>0</v>
      </c>
      <c r="AJ786" s="4">
        <v>0</v>
      </c>
      <c r="AK786">
        <v>0</v>
      </c>
      <c r="AL786" s="4">
        <v>0</v>
      </c>
      <c r="AM786">
        <v>0</v>
      </c>
      <c r="AN786" s="4">
        <v>1</v>
      </c>
      <c r="AO786">
        <v>1</v>
      </c>
      <c r="AP786" s="4">
        <v>0</v>
      </c>
      <c r="AQ786">
        <v>0</v>
      </c>
      <c r="AR786" s="4">
        <v>0</v>
      </c>
      <c r="AS786">
        <v>0</v>
      </c>
      <c r="AT786" s="4">
        <v>0</v>
      </c>
      <c r="AU786" s="4">
        <v>0</v>
      </c>
      <c r="AV786" s="4">
        <v>0</v>
      </c>
      <c r="AW786">
        <v>1</v>
      </c>
      <c r="AX786" s="4">
        <f t="shared" si="12"/>
        <v>1</v>
      </c>
      <c r="AY786" s="4">
        <v>0</v>
      </c>
      <c r="AZ786" s="4">
        <v>0</v>
      </c>
    </row>
    <row r="787" spans="1:52" x14ac:dyDescent="0.25">
      <c r="A787" s="4">
        <v>2017</v>
      </c>
      <c r="B787" s="4" t="s">
        <v>332</v>
      </c>
      <c r="C787" t="s">
        <v>116</v>
      </c>
      <c r="D787" t="s">
        <v>117</v>
      </c>
      <c r="E787" t="s">
        <v>633</v>
      </c>
      <c r="F787" s="4">
        <v>619</v>
      </c>
      <c r="G787">
        <v>262</v>
      </c>
      <c r="H787">
        <v>10</v>
      </c>
      <c r="I787">
        <v>619</v>
      </c>
      <c r="J787">
        <v>9.1130856219709209</v>
      </c>
      <c r="K787">
        <v>30</v>
      </c>
      <c r="L787">
        <v>4.8465266558966075E-2</v>
      </c>
      <c r="M787">
        <v>572</v>
      </c>
      <c r="N787">
        <v>1235</v>
      </c>
      <c r="O787">
        <v>0.92407108239095315</v>
      </c>
      <c r="P787">
        <v>556</v>
      </c>
      <c r="Q787">
        <v>21</v>
      </c>
      <c r="R787">
        <v>136</v>
      </c>
      <c r="S787">
        <v>71</v>
      </c>
      <c r="T787">
        <v>328</v>
      </c>
      <c r="U787">
        <v>280.32621951219511</v>
      </c>
      <c r="V787">
        <v>263</v>
      </c>
      <c r="W787">
        <v>8.7148288973384034</v>
      </c>
      <c r="X787">
        <v>259</v>
      </c>
      <c r="Y787">
        <v>167.90347490347492</v>
      </c>
      <c r="Z787">
        <v>298</v>
      </c>
      <c r="AA787">
        <v>378</v>
      </c>
      <c r="AB787">
        <v>246</v>
      </c>
      <c r="AC787">
        <v>198</v>
      </c>
      <c r="AD787">
        <v>0.39741518578352181</v>
      </c>
      <c r="AE787">
        <v>14</v>
      </c>
      <c r="AF787">
        <v>155</v>
      </c>
      <c r="AG787">
        <v>2.2617124394184167E-2</v>
      </c>
      <c r="AH787" s="4">
        <v>151</v>
      </c>
      <c r="AI787">
        <v>0.50671140939597314</v>
      </c>
      <c r="AJ787" s="4">
        <v>34</v>
      </c>
      <c r="AK787">
        <v>0.11409395973154363</v>
      </c>
      <c r="AL787" s="4">
        <v>103</v>
      </c>
      <c r="AM787">
        <v>0.41869918699186992</v>
      </c>
      <c r="AN787" s="4">
        <v>23</v>
      </c>
      <c r="AO787">
        <v>9.3495934959349589E-2</v>
      </c>
      <c r="AP787" s="4">
        <v>8</v>
      </c>
      <c r="AQ787">
        <v>1.2924071082390954E-2</v>
      </c>
      <c r="AR787" s="4">
        <v>0</v>
      </c>
      <c r="AS787">
        <v>0</v>
      </c>
      <c r="AT787" s="4">
        <v>0</v>
      </c>
      <c r="AU787" s="4">
        <v>0</v>
      </c>
      <c r="AV787" s="4">
        <v>18</v>
      </c>
      <c r="AW787">
        <v>3.0492610837438425</v>
      </c>
      <c r="AX787" s="4">
        <f t="shared" si="12"/>
        <v>203</v>
      </c>
      <c r="AY787" s="4">
        <v>343</v>
      </c>
      <c r="AZ787" s="4">
        <v>166</v>
      </c>
    </row>
    <row r="788" spans="1:52" x14ac:dyDescent="0.25">
      <c r="A788" s="4">
        <v>2017</v>
      </c>
      <c r="B788" s="4" t="s">
        <v>332</v>
      </c>
      <c r="C788" t="s">
        <v>116</v>
      </c>
      <c r="D788" t="s">
        <v>118</v>
      </c>
      <c r="E788" t="s">
        <v>634</v>
      </c>
      <c r="F788" s="4">
        <v>467</v>
      </c>
      <c r="G788">
        <v>274</v>
      </c>
      <c r="H788">
        <v>6</v>
      </c>
      <c r="I788">
        <v>467</v>
      </c>
      <c r="J788">
        <v>7.8244111349036398</v>
      </c>
      <c r="K788">
        <v>16</v>
      </c>
      <c r="L788">
        <v>3.4261241970021415E-2</v>
      </c>
      <c r="M788">
        <v>434</v>
      </c>
      <c r="N788">
        <v>1419</v>
      </c>
      <c r="O788">
        <v>0.92933618843683086</v>
      </c>
      <c r="P788">
        <v>391</v>
      </c>
      <c r="Q788">
        <v>14</v>
      </c>
      <c r="R788">
        <v>90</v>
      </c>
      <c r="S788">
        <v>66</v>
      </c>
      <c r="T788">
        <v>225</v>
      </c>
      <c r="U788">
        <v>156.38666666666666</v>
      </c>
      <c r="V788">
        <v>217</v>
      </c>
      <c r="W788">
        <v>49.774193548387096</v>
      </c>
      <c r="X788">
        <v>225</v>
      </c>
      <c r="Y788">
        <v>124.43555555555555</v>
      </c>
      <c r="Z788">
        <v>203</v>
      </c>
      <c r="AA788">
        <v>291</v>
      </c>
      <c r="AB788">
        <v>221</v>
      </c>
      <c r="AC788">
        <v>161</v>
      </c>
      <c r="AD788">
        <v>0.47323340471092079</v>
      </c>
      <c r="AE788">
        <v>30</v>
      </c>
      <c r="AF788">
        <v>87</v>
      </c>
      <c r="AG788">
        <v>6.4239828693790149E-2</v>
      </c>
      <c r="AH788" s="4">
        <v>74</v>
      </c>
      <c r="AI788">
        <v>0.3645320197044335</v>
      </c>
      <c r="AJ788" s="4">
        <v>14</v>
      </c>
      <c r="AK788">
        <v>6.8965517241379309E-2</v>
      </c>
      <c r="AL788" s="4">
        <v>64</v>
      </c>
      <c r="AM788">
        <v>0.2895927601809955</v>
      </c>
      <c r="AN788" s="4">
        <v>20</v>
      </c>
      <c r="AO788">
        <v>9.0497737556561084E-2</v>
      </c>
      <c r="AP788" s="4">
        <v>6</v>
      </c>
      <c r="AQ788">
        <v>1.284796573875803E-2</v>
      </c>
      <c r="AR788" s="4">
        <v>1</v>
      </c>
      <c r="AS788">
        <v>2.1413276231263384E-3</v>
      </c>
      <c r="AT788" s="4">
        <v>2</v>
      </c>
      <c r="AU788" s="4">
        <v>0</v>
      </c>
      <c r="AV788" s="4">
        <v>11</v>
      </c>
      <c r="AW788">
        <v>2.8650306748466257</v>
      </c>
      <c r="AX788" s="4">
        <f t="shared" si="12"/>
        <v>163</v>
      </c>
      <c r="AY788" s="4">
        <v>213</v>
      </c>
      <c r="AZ788" s="4">
        <v>83</v>
      </c>
    </row>
    <row r="789" spans="1:52" x14ac:dyDescent="0.25">
      <c r="A789" s="4">
        <v>2017</v>
      </c>
      <c r="B789" s="4" t="s">
        <v>332</v>
      </c>
      <c r="C789" t="s">
        <v>116</v>
      </c>
      <c r="D789" t="s">
        <v>119</v>
      </c>
      <c r="E789" t="s">
        <v>635</v>
      </c>
      <c r="F789" s="4">
        <v>356</v>
      </c>
      <c r="G789">
        <v>224</v>
      </c>
      <c r="H789">
        <v>6</v>
      </c>
      <c r="I789">
        <v>356</v>
      </c>
      <c r="J789">
        <v>7.7415730337078648</v>
      </c>
      <c r="K789">
        <v>8</v>
      </c>
      <c r="L789">
        <v>2.247191011235955E-2</v>
      </c>
      <c r="M789">
        <v>321</v>
      </c>
      <c r="N789">
        <v>1728</v>
      </c>
      <c r="O789">
        <v>0.901685393258427</v>
      </c>
      <c r="P789">
        <v>328</v>
      </c>
      <c r="Q789">
        <v>17</v>
      </c>
      <c r="R789">
        <v>66</v>
      </c>
      <c r="S789">
        <v>61</v>
      </c>
      <c r="T789">
        <v>225</v>
      </c>
      <c r="U789">
        <v>201.33777777777777</v>
      </c>
      <c r="V789">
        <v>202</v>
      </c>
      <c r="W789">
        <v>29.707920792079207</v>
      </c>
      <c r="X789">
        <v>122</v>
      </c>
      <c r="Y789">
        <v>153.81147540983608</v>
      </c>
      <c r="Z789">
        <v>206</v>
      </c>
      <c r="AA789">
        <v>326</v>
      </c>
      <c r="AB789">
        <v>122</v>
      </c>
      <c r="AC789">
        <v>185</v>
      </c>
      <c r="AD789">
        <v>0.34269662921348315</v>
      </c>
      <c r="AE789">
        <v>15</v>
      </c>
      <c r="AF789">
        <v>104</v>
      </c>
      <c r="AG789">
        <v>4.2134831460674156E-2</v>
      </c>
      <c r="AH789" s="4">
        <v>109</v>
      </c>
      <c r="AI789">
        <v>0.529126213592233</v>
      </c>
      <c r="AJ789" s="4">
        <v>18</v>
      </c>
      <c r="AK789">
        <v>8.7378640776699032E-2</v>
      </c>
      <c r="AL789" s="4">
        <v>46</v>
      </c>
      <c r="AM789">
        <v>0.37704918032786883</v>
      </c>
      <c r="AN789" s="4">
        <v>14</v>
      </c>
      <c r="AO789">
        <v>0.11475409836065574</v>
      </c>
      <c r="AP789" s="4">
        <v>1</v>
      </c>
      <c r="AQ789">
        <v>2.8089887640449437E-3</v>
      </c>
      <c r="AR789" s="4">
        <v>0</v>
      </c>
      <c r="AS789">
        <v>0</v>
      </c>
      <c r="AT789" s="4">
        <v>0</v>
      </c>
      <c r="AU789" s="4">
        <v>0</v>
      </c>
      <c r="AV789" s="4">
        <v>9</v>
      </c>
      <c r="AW789">
        <v>2.9421487603305785</v>
      </c>
      <c r="AX789" s="4">
        <f t="shared" si="12"/>
        <v>121</v>
      </c>
      <c r="AY789" s="4">
        <v>216</v>
      </c>
      <c r="AZ789" s="4">
        <v>88</v>
      </c>
    </row>
    <row r="790" spans="1:52" x14ac:dyDescent="0.25">
      <c r="A790" s="4">
        <v>2017</v>
      </c>
      <c r="B790" s="4" t="s">
        <v>332</v>
      </c>
      <c r="C790" t="s">
        <v>116</v>
      </c>
      <c r="D790" t="s">
        <v>126</v>
      </c>
      <c r="E790" t="s">
        <v>642</v>
      </c>
      <c r="F790" s="4">
        <v>316</v>
      </c>
      <c r="G790">
        <v>127</v>
      </c>
      <c r="H790">
        <v>5</v>
      </c>
      <c r="I790">
        <v>316</v>
      </c>
      <c r="J790">
        <v>7.0316455696202533</v>
      </c>
      <c r="K790">
        <v>8</v>
      </c>
      <c r="L790">
        <v>2.5316455696202531E-2</v>
      </c>
      <c r="M790">
        <v>300</v>
      </c>
      <c r="N790">
        <v>665</v>
      </c>
      <c r="O790">
        <v>0.94936708860759489</v>
      </c>
      <c r="P790">
        <v>234</v>
      </c>
      <c r="Q790">
        <v>21</v>
      </c>
      <c r="R790">
        <v>63</v>
      </c>
      <c r="S790">
        <v>56</v>
      </c>
      <c r="T790">
        <v>50</v>
      </c>
      <c r="U790">
        <v>209.76</v>
      </c>
      <c r="V790">
        <v>46</v>
      </c>
      <c r="W790">
        <v>37.347826086956523</v>
      </c>
      <c r="X790">
        <v>254</v>
      </c>
      <c r="Y790">
        <v>108.45275590551181</v>
      </c>
      <c r="Z790">
        <v>49</v>
      </c>
      <c r="AA790">
        <v>407</v>
      </c>
      <c r="AB790">
        <v>264</v>
      </c>
      <c r="AC790">
        <v>135</v>
      </c>
      <c r="AD790">
        <v>0.83544303797468356</v>
      </c>
      <c r="AE790">
        <v>91</v>
      </c>
      <c r="AF790">
        <v>95</v>
      </c>
      <c r="AG790">
        <v>0.28797468354430378</v>
      </c>
      <c r="AH790" s="4">
        <v>22</v>
      </c>
      <c r="AI790">
        <v>0.44897959183673469</v>
      </c>
      <c r="AJ790" s="4">
        <v>5</v>
      </c>
      <c r="AK790">
        <v>0.10204081632653061</v>
      </c>
      <c r="AL790" s="4">
        <v>46</v>
      </c>
      <c r="AM790">
        <v>0.17424242424242425</v>
      </c>
      <c r="AN790" s="4">
        <v>12</v>
      </c>
      <c r="AO790">
        <v>4.5454545454545456E-2</v>
      </c>
      <c r="AP790" s="4">
        <v>2</v>
      </c>
      <c r="AQ790">
        <v>6.3291139240506328E-3</v>
      </c>
      <c r="AR790" s="4">
        <v>0</v>
      </c>
      <c r="AS790">
        <v>0</v>
      </c>
      <c r="AT790" s="4">
        <v>0</v>
      </c>
      <c r="AU790" s="4">
        <v>1</v>
      </c>
      <c r="AV790" s="4">
        <v>8</v>
      </c>
      <c r="AW790">
        <v>2.4307692307692306</v>
      </c>
      <c r="AX790" s="4">
        <f t="shared" si="12"/>
        <v>130</v>
      </c>
      <c r="AY790" s="4">
        <v>49</v>
      </c>
      <c r="AZ790" s="4">
        <v>78</v>
      </c>
    </row>
    <row r="791" spans="1:52" x14ac:dyDescent="0.25">
      <c r="A791" s="4">
        <v>2017</v>
      </c>
      <c r="B791" s="4" t="s">
        <v>332</v>
      </c>
      <c r="C791" t="s">
        <v>116</v>
      </c>
      <c r="D791" t="s">
        <v>120</v>
      </c>
      <c r="E791" t="s">
        <v>636</v>
      </c>
      <c r="F791" s="4">
        <v>297</v>
      </c>
      <c r="G791">
        <v>177</v>
      </c>
      <c r="H791">
        <v>7</v>
      </c>
      <c r="I791">
        <v>297</v>
      </c>
      <c r="J791">
        <v>8.5622895622895623</v>
      </c>
      <c r="K791">
        <v>18</v>
      </c>
      <c r="L791">
        <v>6.0606060606060608E-2</v>
      </c>
      <c r="M791">
        <v>194</v>
      </c>
      <c r="N791">
        <v>3167</v>
      </c>
      <c r="O791">
        <v>0.65319865319865322</v>
      </c>
      <c r="P791">
        <v>265</v>
      </c>
      <c r="Q791">
        <v>16</v>
      </c>
      <c r="R791">
        <v>58</v>
      </c>
      <c r="S791">
        <v>78</v>
      </c>
      <c r="T791">
        <v>154</v>
      </c>
      <c r="U791">
        <v>189.43506493506493</v>
      </c>
      <c r="V791">
        <v>148</v>
      </c>
      <c r="W791">
        <v>47.614864864864863</v>
      </c>
      <c r="X791">
        <v>130</v>
      </c>
      <c r="Y791">
        <v>146.59230769230768</v>
      </c>
      <c r="Z791">
        <v>144</v>
      </c>
      <c r="AA791">
        <v>328</v>
      </c>
      <c r="AB791">
        <v>126</v>
      </c>
      <c r="AC791">
        <v>196</v>
      </c>
      <c r="AD791">
        <v>0.42424242424242425</v>
      </c>
      <c r="AE791">
        <v>12</v>
      </c>
      <c r="AF791">
        <v>148</v>
      </c>
      <c r="AG791">
        <v>4.0404040404040407E-2</v>
      </c>
      <c r="AH791" s="4">
        <v>84</v>
      </c>
      <c r="AI791">
        <v>0.58333333333333337</v>
      </c>
      <c r="AJ791" s="4">
        <v>16</v>
      </c>
      <c r="AK791">
        <v>0.1111111111111111</v>
      </c>
      <c r="AL791" s="4">
        <v>43</v>
      </c>
      <c r="AM791">
        <v>0.34126984126984128</v>
      </c>
      <c r="AN791" s="4">
        <v>12</v>
      </c>
      <c r="AO791">
        <v>9.5238095238095233E-2</v>
      </c>
      <c r="AP791" s="4">
        <v>4</v>
      </c>
      <c r="AQ791">
        <v>1.3468013468013467E-2</v>
      </c>
      <c r="AR791" s="4">
        <v>1</v>
      </c>
      <c r="AS791">
        <v>3.3670033670033669E-3</v>
      </c>
      <c r="AT791" s="4">
        <v>0</v>
      </c>
      <c r="AU791" s="4">
        <v>0</v>
      </c>
      <c r="AV791" s="4">
        <v>9</v>
      </c>
      <c r="AW791">
        <v>2.97</v>
      </c>
      <c r="AX791" s="4">
        <f t="shared" si="12"/>
        <v>100</v>
      </c>
      <c r="AY791" s="4">
        <v>150</v>
      </c>
      <c r="AZ791" s="4">
        <v>100</v>
      </c>
    </row>
    <row r="792" spans="1:52" x14ac:dyDescent="0.25">
      <c r="A792" s="4">
        <v>2017</v>
      </c>
      <c r="B792" s="4" t="s">
        <v>332</v>
      </c>
      <c r="C792" t="s">
        <v>116</v>
      </c>
      <c r="D792" t="s">
        <v>124</v>
      </c>
      <c r="E792" t="s">
        <v>640</v>
      </c>
      <c r="F792" s="4">
        <v>296</v>
      </c>
      <c r="G792">
        <v>106</v>
      </c>
      <c r="H792">
        <v>6</v>
      </c>
      <c r="I792">
        <v>296</v>
      </c>
      <c r="J792">
        <v>6.3581081081081079</v>
      </c>
      <c r="K792">
        <v>8</v>
      </c>
      <c r="L792">
        <v>2.7027027027027029E-2</v>
      </c>
      <c r="M792">
        <v>277</v>
      </c>
      <c r="N792">
        <v>713</v>
      </c>
      <c r="O792">
        <v>0.93581081081081086</v>
      </c>
      <c r="P792">
        <v>218</v>
      </c>
      <c r="Q792">
        <v>18</v>
      </c>
      <c r="R792">
        <v>48</v>
      </c>
      <c r="S792">
        <v>60</v>
      </c>
      <c r="T792">
        <v>73</v>
      </c>
      <c r="U792">
        <v>217.10958904109589</v>
      </c>
      <c r="V792">
        <v>68</v>
      </c>
      <c r="W792">
        <v>41.338235294117645</v>
      </c>
      <c r="X792">
        <v>219</v>
      </c>
      <c r="Y792">
        <v>92.479452054794521</v>
      </c>
      <c r="Z792">
        <v>72</v>
      </c>
      <c r="AA792">
        <v>402</v>
      </c>
      <c r="AB792">
        <v>217</v>
      </c>
      <c r="AC792">
        <v>123</v>
      </c>
      <c r="AD792">
        <v>0.73310810810810811</v>
      </c>
      <c r="AE792">
        <v>71</v>
      </c>
      <c r="AF792">
        <v>52</v>
      </c>
      <c r="AG792">
        <v>0.23986486486486486</v>
      </c>
      <c r="AH792" s="4">
        <v>31</v>
      </c>
      <c r="AI792">
        <v>0.43055555555555558</v>
      </c>
      <c r="AJ792" s="4">
        <v>10</v>
      </c>
      <c r="AK792">
        <v>0.1388888888888889</v>
      </c>
      <c r="AL792" s="4">
        <v>34</v>
      </c>
      <c r="AM792">
        <v>0.15668202764976957</v>
      </c>
      <c r="AN792" s="4">
        <v>7</v>
      </c>
      <c r="AO792">
        <v>3.2258064516129031E-2</v>
      </c>
      <c r="AP792" s="4">
        <v>2</v>
      </c>
      <c r="AQ792">
        <v>6.7567567567567571E-3</v>
      </c>
      <c r="AR792" s="4">
        <v>0</v>
      </c>
      <c r="AS792">
        <v>0</v>
      </c>
      <c r="AT792" s="4">
        <v>0</v>
      </c>
      <c r="AU792" s="4">
        <v>0</v>
      </c>
      <c r="AV792" s="4">
        <v>6</v>
      </c>
      <c r="AW792">
        <v>2.3679999999999999</v>
      </c>
      <c r="AX792" s="4">
        <f t="shared" si="12"/>
        <v>125</v>
      </c>
      <c r="AY792" s="4">
        <v>72</v>
      </c>
      <c r="AZ792" s="4">
        <v>103</v>
      </c>
    </row>
    <row r="793" spans="1:52" x14ac:dyDescent="0.25">
      <c r="A793" s="4">
        <v>2017</v>
      </c>
      <c r="B793" s="4" t="s">
        <v>332</v>
      </c>
      <c r="C793" t="s">
        <v>116</v>
      </c>
      <c r="D793" t="s">
        <v>123</v>
      </c>
      <c r="E793" t="s">
        <v>639</v>
      </c>
      <c r="F793" s="4">
        <v>293</v>
      </c>
      <c r="G793">
        <v>166</v>
      </c>
      <c r="H793">
        <v>10</v>
      </c>
      <c r="I793">
        <v>293</v>
      </c>
      <c r="J793">
        <v>9.5733788395904433</v>
      </c>
      <c r="K793">
        <v>10</v>
      </c>
      <c r="L793">
        <v>3.4129692832764506E-2</v>
      </c>
      <c r="M793">
        <v>265</v>
      </c>
      <c r="N793">
        <v>1429</v>
      </c>
      <c r="O793">
        <v>0.90443686006825941</v>
      </c>
      <c r="P793">
        <v>264</v>
      </c>
      <c r="Q793">
        <v>19</v>
      </c>
      <c r="R793">
        <v>56</v>
      </c>
      <c r="S793">
        <v>82</v>
      </c>
      <c r="T793">
        <v>155</v>
      </c>
      <c r="U793">
        <v>210.90967741935484</v>
      </c>
      <c r="V793">
        <v>142</v>
      </c>
      <c r="W793">
        <v>59.401408450704224</v>
      </c>
      <c r="X793">
        <v>130</v>
      </c>
      <c r="Y793">
        <v>135.6</v>
      </c>
      <c r="Z793">
        <v>137</v>
      </c>
      <c r="AA793">
        <v>390</v>
      </c>
      <c r="AB793">
        <v>127</v>
      </c>
      <c r="AC793">
        <v>169</v>
      </c>
      <c r="AD793">
        <v>0.43344709897610922</v>
      </c>
      <c r="AE793">
        <v>15</v>
      </c>
      <c r="AF793">
        <v>90</v>
      </c>
      <c r="AG793">
        <v>5.1194539249146756E-2</v>
      </c>
      <c r="AH793" s="4">
        <v>57</v>
      </c>
      <c r="AI793">
        <v>0.41605839416058393</v>
      </c>
      <c r="AJ793" s="4">
        <v>17</v>
      </c>
      <c r="AK793">
        <v>0.12408759124087591</v>
      </c>
      <c r="AL793" s="4">
        <v>24</v>
      </c>
      <c r="AM793">
        <v>0.1889763779527559</v>
      </c>
      <c r="AN793" s="4">
        <v>14</v>
      </c>
      <c r="AO793">
        <v>0.11023622047244094</v>
      </c>
      <c r="AP793" s="4">
        <v>5</v>
      </c>
      <c r="AQ793">
        <v>1.7064846416382253E-2</v>
      </c>
      <c r="AR793" s="4">
        <v>2</v>
      </c>
      <c r="AS793">
        <v>6.8259385665529011E-3</v>
      </c>
      <c r="AT793" s="4">
        <v>0</v>
      </c>
      <c r="AU793" s="4">
        <v>0</v>
      </c>
      <c r="AV793" s="4">
        <v>12</v>
      </c>
      <c r="AW793">
        <v>2.6880733944954129</v>
      </c>
      <c r="AX793" s="4">
        <f t="shared" si="12"/>
        <v>109</v>
      </c>
      <c r="AY793" s="4">
        <v>142</v>
      </c>
      <c r="AZ793" s="4">
        <v>94</v>
      </c>
    </row>
    <row r="794" spans="1:52" x14ac:dyDescent="0.25">
      <c r="A794" s="4">
        <v>2017</v>
      </c>
      <c r="B794" s="4" t="s">
        <v>332</v>
      </c>
      <c r="C794" t="s">
        <v>116</v>
      </c>
      <c r="D794" t="s">
        <v>125</v>
      </c>
      <c r="E794" t="s">
        <v>641</v>
      </c>
      <c r="F794" s="4">
        <v>284</v>
      </c>
      <c r="G794">
        <v>122</v>
      </c>
      <c r="H794">
        <v>6</v>
      </c>
      <c r="I794">
        <v>284</v>
      </c>
      <c r="J794">
        <v>6.3838028169014081</v>
      </c>
      <c r="K794">
        <v>6</v>
      </c>
      <c r="L794">
        <v>2.1126760563380281E-2</v>
      </c>
      <c r="M794">
        <v>274</v>
      </c>
      <c r="N794">
        <v>685</v>
      </c>
      <c r="O794">
        <v>0.96478873239436624</v>
      </c>
      <c r="P794">
        <v>209</v>
      </c>
      <c r="Q794">
        <v>17</v>
      </c>
      <c r="R794">
        <v>46</v>
      </c>
      <c r="S794">
        <v>49</v>
      </c>
      <c r="T794">
        <v>71</v>
      </c>
      <c r="U794">
        <v>175.74647887323943</v>
      </c>
      <c r="V794">
        <v>67</v>
      </c>
      <c r="W794">
        <v>45.164179104477611</v>
      </c>
      <c r="X794">
        <v>209</v>
      </c>
      <c r="Y794">
        <v>99.746411483253596</v>
      </c>
      <c r="Z794">
        <v>71</v>
      </c>
      <c r="AA794">
        <v>317</v>
      </c>
      <c r="AB794">
        <v>209</v>
      </c>
      <c r="AC794">
        <v>115</v>
      </c>
      <c r="AD794">
        <v>0.7359154929577465</v>
      </c>
      <c r="AE794">
        <v>59</v>
      </c>
      <c r="AF794">
        <v>53</v>
      </c>
      <c r="AG794">
        <v>0.20774647887323944</v>
      </c>
      <c r="AH794" s="4">
        <v>35</v>
      </c>
      <c r="AI794">
        <v>0.49295774647887325</v>
      </c>
      <c r="AJ794" s="4">
        <v>8</v>
      </c>
      <c r="AK794">
        <v>0.11267605633802817</v>
      </c>
      <c r="AL794" s="4">
        <v>26</v>
      </c>
      <c r="AM794">
        <v>0.12440191387559808</v>
      </c>
      <c r="AN794" s="4">
        <v>12</v>
      </c>
      <c r="AO794">
        <v>5.7416267942583733E-2</v>
      </c>
      <c r="AP794" s="4">
        <v>1</v>
      </c>
      <c r="AQ794">
        <v>3.5211267605633804E-3</v>
      </c>
      <c r="AR794" s="4">
        <v>0</v>
      </c>
      <c r="AS794">
        <v>0</v>
      </c>
      <c r="AT794" s="4">
        <v>0</v>
      </c>
      <c r="AU794" s="4">
        <v>0</v>
      </c>
      <c r="AV794" s="4">
        <v>7</v>
      </c>
      <c r="AW794">
        <v>2.0579710144927534</v>
      </c>
      <c r="AX794" s="4">
        <f t="shared" si="12"/>
        <v>138</v>
      </c>
      <c r="AY794" s="4">
        <v>70</v>
      </c>
      <c r="AZ794" s="4">
        <v>110</v>
      </c>
    </row>
    <row r="795" spans="1:52" x14ac:dyDescent="0.25">
      <c r="A795" s="4">
        <v>2017</v>
      </c>
      <c r="B795" s="4" t="s">
        <v>332</v>
      </c>
      <c r="C795" t="s">
        <v>116</v>
      </c>
      <c r="D795" t="s">
        <v>127</v>
      </c>
      <c r="E795" t="s">
        <v>643</v>
      </c>
      <c r="F795" s="4">
        <v>275</v>
      </c>
      <c r="G795">
        <v>113</v>
      </c>
      <c r="H795">
        <v>7</v>
      </c>
      <c r="I795">
        <v>274</v>
      </c>
      <c r="J795">
        <v>8.7445255474452548</v>
      </c>
      <c r="K795">
        <v>12</v>
      </c>
      <c r="L795">
        <v>4.3795620437956206E-2</v>
      </c>
      <c r="M795">
        <v>249</v>
      </c>
      <c r="N795">
        <v>664</v>
      </c>
      <c r="O795">
        <v>0.9054545454545454</v>
      </c>
      <c r="P795">
        <v>177</v>
      </c>
      <c r="Q795">
        <v>24</v>
      </c>
      <c r="R795">
        <v>42</v>
      </c>
      <c r="S795">
        <v>49</v>
      </c>
      <c r="T795">
        <v>24</v>
      </c>
      <c r="U795">
        <v>165.625</v>
      </c>
      <c r="V795">
        <v>24</v>
      </c>
      <c r="W795">
        <v>55.041666666666664</v>
      </c>
      <c r="X795">
        <v>241</v>
      </c>
      <c r="Y795">
        <v>83.585062240663902</v>
      </c>
      <c r="Z795">
        <v>23</v>
      </c>
      <c r="AA795">
        <v>427</v>
      </c>
      <c r="AB795">
        <v>249</v>
      </c>
      <c r="AC795">
        <v>116</v>
      </c>
      <c r="AD795">
        <v>0.9054545454545454</v>
      </c>
      <c r="AE795">
        <v>79</v>
      </c>
      <c r="AF795">
        <v>71</v>
      </c>
      <c r="AG795">
        <v>0.28727272727272729</v>
      </c>
      <c r="AH795" s="4">
        <v>11</v>
      </c>
      <c r="AI795">
        <v>0.47826086956521741</v>
      </c>
      <c r="AJ795" s="4">
        <v>0</v>
      </c>
      <c r="AK795">
        <v>0</v>
      </c>
      <c r="AL795" s="4">
        <v>31</v>
      </c>
      <c r="AM795">
        <v>0.12449799196787148</v>
      </c>
      <c r="AN795" s="4">
        <v>7</v>
      </c>
      <c r="AO795">
        <v>2.8112449799196786E-2</v>
      </c>
      <c r="AP795" s="4">
        <v>6</v>
      </c>
      <c r="AQ795">
        <v>2.181818181818182E-2</v>
      </c>
      <c r="AR795" s="4">
        <v>1</v>
      </c>
      <c r="AS795">
        <v>3.6363636363636364E-3</v>
      </c>
      <c r="AT795" s="4">
        <v>2</v>
      </c>
      <c r="AU795" s="4">
        <v>0</v>
      </c>
      <c r="AV795" s="4">
        <v>8</v>
      </c>
      <c r="AW795">
        <v>2.1825396825396823</v>
      </c>
      <c r="AX795" s="4">
        <f t="shared" si="12"/>
        <v>126.00000000000001</v>
      </c>
      <c r="AY795" s="4">
        <v>21</v>
      </c>
      <c r="AZ795" s="4">
        <v>50</v>
      </c>
    </row>
    <row r="796" spans="1:52" x14ac:dyDescent="0.25">
      <c r="A796" s="4">
        <v>2017</v>
      </c>
      <c r="B796" s="4" t="s">
        <v>332</v>
      </c>
      <c r="C796" t="s">
        <v>116</v>
      </c>
      <c r="D796" t="s">
        <v>129</v>
      </c>
      <c r="E796" t="s">
        <v>645</v>
      </c>
      <c r="F796" s="4">
        <v>272</v>
      </c>
      <c r="G796">
        <v>176</v>
      </c>
      <c r="H796">
        <v>9</v>
      </c>
      <c r="I796">
        <v>271</v>
      </c>
      <c r="J796">
        <v>9.8487084870848705</v>
      </c>
      <c r="K796">
        <v>6</v>
      </c>
      <c r="L796">
        <v>2.2140221402214021E-2</v>
      </c>
      <c r="M796">
        <v>244</v>
      </c>
      <c r="N796">
        <v>2217</v>
      </c>
      <c r="O796">
        <v>0.8970588235294118</v>
      </c>
      <c r="P796">
        <v>246</v>
      </c>
      <c r="Q796">
        <v>17</v>
      </c>
      <c r="R796">
        <v>32</v>
      </c>
      <c r="S796">
        <v>87</v>
      </c>
      <c r="T796">
        <v>180</v>
      </c>
      <c r="U796">
        <v>191.06666666666666</v>
      </c>
      <c r="V796">
        <v>176</v>
      </c>
      <c r="W796">
        <v>44.909090909090907</v>
      </c>
      <c r="X796">
        <v>80</v>
      </c>
      <c r="Y796">
        <v>112.52500000000001</v>
      </c>
      <c r="Z796">
        <v>172</v>
      </c>
      <c r="AA796">
        <v>359</v>
      </c>
      <c r="AB796">
        <v>78</v>
      </c>
      <c r="AC796">
        <v>168</v>
      </c>
      <c r="AD796">
        <v>0.28676470588235292</v>
      </c>
      <c r="AE796">
        <v>12</v>
      </c>
      <c r="AF796">
        <v>84</v>
      </c>
      <c r="AG796">
        <v>4.4117647058823532E-2</v>
      </c>
      <c r="AH796" s="4">
        <v>78</v>
      </c>
      <c r="AI796">
        <v>0.45348837209302323</v>
      </c>
      <c r="AJ796" s="4">
        <v>11</v>
      </c>
      <c r="AK796">
        <v>6.3953488372093026E-2</v>
      </c>
      <c r="AL796" s="4">
        <v>22</v>
      </c>
      <c r="AM796">
        <v>0.28205128205128205</v>
      </c>
      <c r="AN796" s="4">
        <v>4</v>
      </c>
      <c r="AO796">
        <v>5.128205128205128E-2</v>
      </c>
      <c r="AP796" s="4">
        <v>0</v>
      </c>
      <c r="AQ796">
        <v>0</v>
      </c>
      <c r="AR796" s="4">
        <v>0</v>
      </c>
      <c r="AS796">
        <v>0</v>
      </c>
      <c r="AT796" s="4">
        <v>0</v>
      </c>
      <c r="AU796" s="4">
        <v>0</v>
      </c>
      <c r="AV796" s="4">
        <v>8</v>
      </c>
      <c r="AW796">
        <v>2.924731182795699</v>
      </c>
      <c r="AX796" s="4">
        <f t="shared" si="12"/>
        <v>93</v>
      </c>
      <c r="AY796" s="4">
        <v>172</v>
      </c>
      <c r="AZ796" s="4">
        <v>85</v>
      </c>
    </row>
    <row r="797" spans="1:52" x14ac:dyDescent="0.25">
      <c r="A797" s="4">
        <v>2017</v>
      </c>
      <c r="B797" s="4" t="s">
        <v>332</v>
      </c>
      <c r="C797" t="s">
        <v>116</v>
      </c>
      <c r="D797" t="s">
        <v>128</v>
      </c>
      <c r="E797" t="s">
        <v>644</v>
      </c>
      <c r="F797" s="4">
        <v>268</v>
      </c>
      <c r="G797">
        <v>159</v>
      </c>
      <c r="H797">
        <v>6</v>
      </c>
      <c r="I797">
        <v>268</v>
      </c>
      <c r="J797">
        <v>7.8134328358208958</v>
      </c>
      <c r="K797">
        <v>6</v>
      </c>
      <c r="L797">
        <v>2.2388059701492536E-2</v>
      </c>
      <c r="M797">
        <v>253</v>
      </c>
      <c r="N797">
        <v>1279</v>
      </c>
      <c r="O797">
        <v>0.94402985074626866</v>
      </c>
      <c r="P797">
        <v>220</v>
      </c>
      <c r="Q797">
        <v>17</v>
      </c>
      <c r="R797">
        <v>42</v>
      </c>
      <c r="S797">
        <v>51</v>
      </c>
      <c r="T797">
        <v>120</v>
      </c>
      <c r="U797">
        <v>171.74166666666667</v>
      </c>
      <c r="V797">
        <v>115</v>
      </c>
      <c r="W797">
        <v>49.165217391304346</v>
      </c>
      <c r="X797">
        <v>142</v>
      </c>
      <c r="Y797">
        <v>118.35915492957747</v>
      </c>
      <c r="Z797">
        <v>107</v>
      </c>
      <c r="AA797">
        <v>287</v>
      </c>
      <c r="AB797">
        <v>137</v>
      </c>
      <c r="AC797">
        <v>153</v>
      </c>
      <c r="AD797">
        <v>0.51119402985074625</v>
      </c>
      <c r="AE797">
        <v>11</v>
      </c>
      <c r="AF797">
        <v>68</v>
      </c>
      <c r="AG797">
        <v>4.1044776119402986E-2</v>
      </c>
      <c r="AH797" s="4">
        <v>29</v>
      </c>
      <c r="AI797">
        <v>0.27102803738317754</v>
      </c>
      <c r="AJ797" s="4">
        <v>5</v>
      </c>
      <c r="AK797">
        <v>4.6728971962616821E-2</v>
      </c>
      <c r="AL797" s="4">
        <v>30</v>
      </c>
      <c r="AM797">
        <v>0.21897810218978103</v>
      </c>
      <c r="AN797" s="4">
        <v>4</v>
      </c>
      <c r="AO797">
        <v>2.9197080291970802E-2</v>
      </c>
      <c r="AP797" s="4">
        <v>3</v>
      </c>
      <c r="AQ797">
        <v>1.1194029850746268E-2</v>
      </c>
      <c r="AR797" s="4">
        <v>0</v>
      </c>
      <c r="AS797">
        <v>0</v>
      </c>
      <c r="AT797" s="4">
        <v>0</v>
      </c>
      <c r="AU797" s="4">
        <v>1</v>
      </c>
      <c r="AV797" s="4">
        <v>0</v>
      </c>
      <c r="AW797">
        <v>2.6534653465346536</v>
      </c>
      <c r="AX797" s="4">
        <f t="shared" si="12"/>
        <v>101</v>
      </c>
      <c r="AY797" s="4">
        <v>112</v>
      </c>
      <c r="AZ797" s="4">
        <v>82</v>
      </c>
    </row>
    <row r="798" spans="1:52" x14ac:dyDescent="0.25">
      <c r="A798" s="4">
        <v>2017</v>
      </c>
      <c r="B798" s="4" t="s">
        <v>332</v>
      </c>
      <c r="C798" t="s">
        <v>116</v>
      </c>
      <c r="D798" t="s">
        <v>121</v>
      </c>
      <c r="E798" t="s">
        <v>637</v>
      </c>
      <c r="F798" s="4">
        <v>258</v>
      </c>
      <c r="G798">
        <v>138</v>
      </c>
      <c r="H798">
        <v>9</v>
      </c>
      <c r="I798">
        <v>258</v>
      </c>
      <c r="J798">
        <v>9.3643410852713185</v>
      </c>
      <c r="K798">
        <v>14</v>
      </c>
      <c r="L798">
        <v>5.4263565891472867E-2</v>
      </c>
      <c r="M798">
        <v>189</v>
      </c>
      <c r="N798">
        <v>2584</v>
      </c>
      <c r="O798">
        <v>0.73255813953488369</v>
      </c>
      <c r="P798">
        <v>223</v>
      </c>
      <c r="Q798">
        <v>24</v>
      </c>
      <c r="R798">
        <v>45</v>
      </c>
      <c r="S798">
        <v>67</v>
      </c>
      <c r="T798">
        <v>123</v>
      </c>
      <c r="U798">
        <v>236.8130081300813</v>
      </c>
      <c r="V798">
        <v>119</v>
      </c>
      <c r="W798">
        <v>30.77310924369748</v>
      </c>
      <c r="X798">
        <v>131</v>
      </c>
      <c r="Y798">
        <v>158.25954198473283</v>
      </c>
      <c r="Z798">
        <v>111</v>
      </c>
      <c r="AA798">
        <v>390</v>
      </c>
      <c r="AB798">
        <v>128</v>
      </c>
      <c r="AC798">
        <v>174</v>
      </c>
      <c r="AD798">
        <v>0.49612403100775193</v>
      </c>
      <c r="AE798">
        <v>13</v>
      </c>
      <c r="AF798">
        <v>105</v>
      </c>
      <c r="AG798">
        <v>5.0387596899224806E-2</v>
      </c>
      <c r="AH798" s="4">
        <v>44</v>
      </c>
      <c r="AI798">
        <v>0.3963963963963964</v>
      </c>
      <c r="AJ798" s="4">
        <v>7</v>
      </c>
      <c r="AK798">
        <v>6.3063063063063057E-2</v>
      </c>
      <c r="AL798" s="4">
        <v>32</v>
      </c>
      <c r="AM798">
        <v>0.25</v>
      </c>
      <c r="AN798" s="4">
        <v>11</v>
      </c>
      <c r="AO798">
        <v>8.59375E-2</v>
      </c>
      <c r="AP798" s="4">
        <v>1</v>
      </c>
      <c r="AQ798">
        <v>3.875968992248062E-3</v>
      </c>
      <c r="AR798" s="4">
        <v>0</v>
      </c>
      <c r="AS798">
        <v>0</v>
      </c>
      <c r="AT798" s="4">
        <v>0</v>
      </c>
      <c r="AU798" s="4">
        <v>0</v>
      </c>
      <c r="AV798" s="4">
        <v>5</v>
      </c>
      <c r="AW798">
        <v>2.4807692307692308</v>
      </c>
      <c r="AX798" s="4">
        <f t="shared" si="12"/>
        <v>104</v>
      </c>
      <c r="AY798" s="4">
        <v>116</v>
      </c>
      <c r="AZ798" s="4">
        <v>91</v>
      </c>
    </row>
    <row r="799" spans="1:52" x14ac:dyDescent="0.25">
      <c r="A799" s="4">
        <v>2017</v>
      </c>
      <c r="B799" s="4" t="s">
        <v>332</v>
      </c>
      <c r="C799" t="s">
        <v>116</v>
      </c>
      <c r="D799" t="s">
        <v>122</v>
      </c>
      <c r="E799" t="s">
        <v>638</v>
      </c>
      <c r="F799" s="4">
        <v>252</v>
      </c>
      <c r="G799">
        <v>168</v>
      </c>
      <c r="H799">
        <v>7</v>
      </c>
      <c r="I799">
        <v>252</v>
      </c>
      <c r="J799">
        <v>9.1507936507936503</v>
      </c>
      <c r="K799">
        <v>6</v>
      </c>
      <c r="L799">
        <v>2.3809523809523808E-2</v>
      </c>
      <c r="M799">
        <v>238</v>
      </c>
      <c r="N799">
        <v>1915</v>
      </c>
      <c r="O799">
        <v>0.94444444444444442</v>
      </c>
      <c r="P799">
        <v>224</v>
      </c>
      <c r="Q799">
        <v>19</v>
      </c>
      <c r="R799">
        <v>66</v>
      </c>
      <c r="S799">
        <v>71</v>
      </c>
      <c r="T799">
        <v>127</v>
      </c>
      <c r="U799">
        <v>189.16535433070865</v>
      </c>
      <c r="V799">
        <v>108</v>
      </c>
      <c r="W799">
        <v>35.333333333333336</v>
      </c>
      <c r="X799">
        <v>122</v>
      </c>
      <c r="Y799">
        <v>171.31967213114754</v>
      </c>
      <c r="Z799">
        <v>122</v>
      </c>
      <c r="AA799">
        <v>326</v>
      </c>
      <c r="AB799">
        <v>122</v>
      </c>
      <c r="AC799">
        <v>184</v>
      </c>
      <c r="AD799">
        <v>0.48412698412698413</v>
      </c>
      <c r="AE799">
        <v>13</v>
      </c>
      <c r="AF799">
        <v>95</v>
      </c>
      <c r="AG799">
        <v>5.1587301587301584E-2</v>
      </c>
      <c r="AH799" s="4">
        <v>48</v>
      </c>
      <c r="AI799">
        <v>0.39344262295081966</v>
      </c>
      <c r="AJ799" s="4">
        <v>9</v>
      </c>
      <c r="AK799">
        <v>7.3770491803278687E-2</v>
      </c>
      <c r="AL799" s="4">
        <v>32</v>
      </c>
      <c r="AM799">
        <v>0.26229508196721313</v>
      </c>
      <c r="AN799" s="4">
        <v>12</v>
      </c>
      <c r="AO799">
        <v>9.8360655737704916E-2</v>
      </c>
      <c r="AP799" s="4">
        <v>2</v>
      </c>
      <c r="AQ799">
        <v>7.9365079365079361E-3</v>
      </c>
      <c r="AR799" s="4">
        <v>0</v>
      </c>
      <c r="AS799">
        <v>0</v>
      </c>
      <c r="AT799" s="4">
        <v>0</v>
      </c>
      <c r="AU799" s="4">
        <v>0</v>
      </c>
      <c r="AV799" s="4">
        <v>9</v>
      </c>
      <c r="AW799">
        <v>2.4230769230769229</v>
      </c>
      <c r="AX799" s="4">
        <f t="shared" si="12"/>
        <v>104.00000000000001</v>
      </c>
      <c r="AY799" s="4">
        <v>125</v>
      </c>
      <c r="AZ799" s="4">
        <v>90</v>
      </c>
    </row>
    <row r="800" spans="1:52" x14ac:dyDescent="0.25">
      <c r="A800" s="4">
        <v>2017</v>
      </c>
      <c r="B800" s="4" t="s">
        <v>332</v>
      </c>
      <c r="C800" t="s">
        <v>116</v>
      </c>
      <c r="D800" t="s">
        <v>131</v>
      </c>
      <c r="E800" t="s">
        <v>647</v>
      </c>
      <c r="F800" s="4">
        <v>244</v>
      </c>
      <c r="G800">
        <v>105</v>
      </c>
      <c r="H800">
        <v>5</v>
      </c>
      <c r="I800">
        <v>242</v>
      </c>
      <c r="J800">
        <v>6.4586776859504136</v>
      </c>
      <c r="K800">
        <v>2</v>
      </c>
      <c r="L800">
        <v>8.2644628099173556E-3</v>
      </c>
      <c r="M800">
        <v>236</v>
      </c>
      <c r="N800">
        <v>604</v>
      </c>
      <c r="O800">
        <v>0.96721311475409832</v>
      </c>
      <c r="P800">
        <v>184</v>
      </c>
      <c r="Q800">
        <v>18</v>
      </c>
      <c r="R800">
        <v>45</v>
      </c>
      <c r="S800">
        <v>53</v>
      </c>
      <c r="T800">
        <v>52</v>
      </c>
      <c r="U800">
        <v>175.63461538461539</v>
      </c>
      <c r="V800">
        <v>49</v>
      </c>
      <c r="W800">
        <v>55.95918367346939</v>
      </c>
      <c r="X800">
        <v>191</v>
      </c>
      <c r="Y800">
        <v>109.35078534031413</v>
      </c>
      <c r="Z800">
        <v>50</v>
      </c>
      <c r="AA800">
        <v>379</v>
      </c>
      <c r="AB800">
        <v>186</v>
      </c>
      <c r="AC800">
        <v>127</v>
      </c>
      <c r="AD800">
        <v>0.76229508196721307</v>
      </c>
      <c r="AE800">
        <v>52</v>
      </c>
      <c r="AF800">
        <v>79</v>
      </c>
      <c r="AG800">
        <v>0.21311475409836064</v>
      </c>
      <c r="AH800" s="4">
        <v>23</v>
      </c>
      <c r="AI800">
        <v>0.46</v>
      </c>
      <c r="AJ800" s="4">
        <v>2</v>
      </c>
      <c r="AK800">
        <v>0.04</v>
      </c>
      <c r="AL800" s="4">
        <v>28</v>
      </c>
      <c r="AM800">
        <v>0.15053763440860216</v>
      </c>
      <c r="AN800" s="4">
        <v>7</v>
      </c>
      <c r="AO800">
        <v>3.7634408602150539E-2</v>
      </c>
      <c r="AP800" s="4">
        <v>4</v>
      </c>
      <c r="AQ800">
        <v>1.6393442622950821E-2</v>
      </c>
      <c r="AR800" s="4">
        <v>0</v>
      </c>
      <c r="AS800">
        <v>0</v>
      </c>
      <c r="AT800" s="4">
        <v>1</v>
      </c>
      <c r="AU800" s="4">
        <v>0</v>
      </c>
      <c r="AV800" s="4">
        <v>6</v>
      </c>
      <c r="AW800">
        <v>1.8914728682170543</v>
      </c>
      <c r="AX800" s="4">
        <f t="shared" si="12"/>
        <v>129</v>
      </c>
      <c r="AY800" s="4">
        <v>49</v>
      </c>
      <c r="AZ800" s="4">
        <v>98</v>
      </c>
    </row>
    <row r="801" spans="1:52" x14ac:dyDescent="0.25">
      <c r="A801" s="4">
        <v>2017</v>
      </c>
      <c r="B801" s="4" t="s">
        <v>332</v>
      </c>
      <c r="C801" t="s">
        <v>116</v>
      </c>
      <c r="D801" t="s">
        <v>130</v>
      </c>
      <c r="E801" t="s">
        <v>646</v>
      </c>
      <c r="F801" s="4">
        <v>236</v>
      </c>
      <c r="G801">
        <v>69</v>
      </c>
      <c r="H801">
        <v>5</v>
      </c>
      <c r="I801">
        <v>236</v>
      </c>
      <c r="J801">
        <v>5.7923728813559325</v>
      </c>
      <c r="K801">
        <v>2</v>
      </c>
      <c r="L801">
        <v>8.4745762711864406E-3</v>
      </c>
      <c r="M801">
        <v>211</v>
      </c>
      <c r="N801">
        <v>806</v>
      </c>
      <c r="O801">
        <v>0.89406779661016944</v>
      </c>
      <c r="P801">
        <v>170</v>
      </c>
      <c r="Q801">
        <v>20</v>
      </c>
      <c r="R801">
        <v>50</v>
      </c>
      <c r="S801">
        <v>61</v>
      </c>
      <c r="T801">
        <v>55</v>
      </c>
      <c r="U801">
        <v>264.85454545454547</v>
      </c>
      <c r="V801">
        <v>50</v>
      </c>
      <c r="W801">
        <v>105.16</v>
      </c>
      <c r="X801">
        <v>172</v>
      </c>
      <c r="Y801">
        <v>108.57558139534883</v>
      </c>
      <c r="Z801">
        <v>47</v>
      </c>
      <c r="AA801">
        <v>357</v>
      </c>
      <c r="AB801">
        <v>174</v>
      </c>
      <c r="AC801">
        <v>136</v>
      </c>
      <c r="AD801">
        <v>0.73728813559322037</v>
      </c>
      <c r="AE801">
        <v>61</v>
      </c>
      <c r="AF801">
        <v>84</v>
      </c>
      <c r="AG801">
        <v>0.25847457627118642</v>
      </c>
      <c r="AH801" s="4">
        <v>17</v>
      </c>
      <c r="AI801">
        <v>0.36170212765957449</v>
      </c>
      <c r="AJ801" s="4">
        <v>3</v>
      </c>
      <c r="AK801">
        <v>6.3829787234042548E-2</v>
      </c>
      <c r="AL801" s="4">
        <v>27</v>
      </c>
      <c r="AM801">
        <v>0.15517241379310345</v>
      </c>
      <c r="AN801" s="4">
        <v>8</v>
      </c>
      <c r="AO801">
        <v>4.5977011494252873E-2</v>
      </c>
      <c r="AP801" s="4">
        <v>1</v>
      </c>
      <c r="AQ801">
        <v>4.2372881355932203E-3</v>
      </c>
      <c r="AR801" s="4">
        <v>0</v>
      </c>
      <c r="AS801">
        <v>0</v>
      </c>
      <c r="AT801" s="4">
        <v>0</v>
      </c>
      <c r="AU801" s="4">
        <v>0</v>
      </c>
      <c r="AV801" s="4">
        <v>4</v>
      </c>
      <c r="AW801">
        <v>2.2476190476190476</v>
      </c>
      <c r="AX801" s="4">
        <f t="shared" si="12"/>
        <v>105</v>
      </c>
      <c r="AY801" s="4">
        <v>50</v>
      </c>
      <c r="AZ801" s="4">
        <v>103</v>
      </c>
    </row>
    <row r="802" spans="1:52" x14ac:dyDescent="0.25">
      <c r="A802" s="4">
        <v>2017</v>
      </c>
      <c r="B802" s="4" t="s">
        <v>332</v>
      </c>
      <c r="C802" t="s">
        <v>116</v>
      </c>
      <c r="D802" t="s">
        <v>136</v>
      </c>
      <c r="E802" t="s">
        <v>652</v>
      </c>
      <c r="F802" s="4">
        <v>234</v>
      </c>
      <c r="G802">
        <v>136</v>
      </c>
      <c r="H802">
        <v>10</v>
      </c>
      <c r="I802">
        <v>233</v>
      </c>
      <c r="J802">
        <v>10.63519313304721</v>
      </c>
      <c r="K802">
        <v>4</v>
      </c>
      <c r="L802">
        <v>1.7167381974248927E-2</v>
      </c>
      <c r="M802">
        <v>216</v>
      </c>
      <c r="N802">
        <v>1505</v>
      </c>
      <c r="O802">
        <v>0.92307692307692313</v>
      </c>
      <c r="P802">
        <v>210</v>
      </c>
      <c r="Q802">
        <v>21</v>
      </c>
      <c r="R802">
        <v>43</v>
      </c>
      <c r="S802">
        <v>62</v>
      </c>
      <c r="T802">
        <v>107</v>
      </c>
      <c r="U802">
        <v>214.72897196261681</v>
      </c>
      <c r="V802">
        <v>100</v>
      </c>
      <c r="W802">
        <v>56.39</v>
      </c>
      <c r="X802">
        <v>122</v>
      </c>
      <c r="Y802">
        <v>137.12295081967213</v>
      </c>
      <c r="Z802">
        <v>93</v>
      </c>
      <c r="AA802">
        <v>345</v>
      </c>
      <c r="AB802">
        <v>119</v>
      </c>
      <c r="AC802">
        <v>178</v>
      </c>
      <c r="AD802">
        <v>0.50854700854700852</v>
      </c>
      <c r="AE802">
        <v>7</v>
      </c>
      <c r="AF802">
        <v>103</v>
      </c>
      <c r="AG802">
        <v>2.9914529914529916E-2</v>
      </c>
      <c r="AH802" s="4">
        <v>41</v>
      </c>
      <c r="AI802">
        <v>0.44086021505376344</v>
      </c>
      <c r="AJ802" s="4">
        <v>5</v>
      </c>
      <c r="AK802">
        <v>5.3763440860215055E-2</v>
      </c>
      <c r="AL802" s="4">
        <v>33</v>
      </c>
      <c r="AM802">
        <v>0.27731092436974791</v>
      </c>
      <c r="AN802" s="4">
        <v>8</v>
      </c>
      <c r="AO802">
        <v>6.7226890756302518E-2</v>
      </c>
      <c r="AP802" s="4">
        <v>0</v>
      </c>
      <c r="AQ802">
        <v>0</v>
      </c>
      <c r="AR802" s="4">
        <v>1</v>
      </c>
      <c r="AS802">
        <v>4.2735042735042739E-3</v>
      </c>
      <c r="AT802" s="4">
        <v>0</v>
      </c>
      <c r="AU802" s="4">
        <v>0</v>
      </c>
      <c r="AV802" s="4">
        <v>6</v>
      </c>
      <c r="AW802">
        <v>2.0892857142857144</v>
      </c>
      <c r="AX802" s="4">
        <f t="shared" si="12"/>
        <v>112</v>
      </c>
      <c r="AY802" s="4">
        <v>102</v>
      </c>
      <c r="AZ802" s="4">
        <v>99</v>
      </c>
    </row>
    <row r="803" spans="1:52" x14ac:dyDescent="0.25">
      <c r="A803" s="4">
        <v>2017</v>
      </c>
      <c r="B803" s="4" t="s">
        <v>332</v>
      </c>
      <c r="C803" t="s">
        <v>116</v>
      </c>
      <c r="D803" t="s">
        <v>133</v>
      </c>
      <c r="E803" t="s">
        <v>649</v>
      </c>
      <c r="F803" s="4">
        <v>226</v>
      </c>
      <c r="G803">
        <v>128</v>
      </c>
      <c r="H803">
        <v>12</v>
      </c>
      <c r="I803">
        <v>224</v>
      </c>
      <c r="J803">
        <v>11.540178571428571</v>
      </c>
      <c r="K803">
        <v>8</v>
      </c>
      <c r="L803">
        <v>3.5714285714285712E-2</v>
      </c>
      <c r="M803">
        <v>198</v>
      </c>
      <c r="N803">
        <v>2676</v>
      </c>
      <c r="O803">
        <v>0.87610619469026552</v>
      </c>
      <c r="P803">
        <v>187</v>
      </c>
      <c r="Q803">
        <v>26</v>
      </c>
      <c r="R803">
        <v>45</v>
      </c>
      <c r="S803">
        <v>108</v>
      </c>
      <c r="T803">
        <v>117</v>
      </c>
      <c r="U803">
        <v>245.48717948717947</v>
      </c>
      <c r="V803">
        <v>105</v>
      </c>
      <c r="W803">
        <v>28.438095238095237</v>
      </c>
      <c r="X803">
        <v>100</v>
      </c>
      <c r="Y803">
        <v>189.96</v>
      </c>
      <c r="Z803">
        <v>110</v>
      </c>
      <c r="AA803">
        <v>379</v>
      </c>
      <c r="AB803">
        <v>103</v>
      </c>
      <c r="AC803">
        <v>201</v>
      </c>
      <c r="AD803">
        <v>0.45575221238938052</v>
      </c>
      <c r="AE803">
        <v>22</v>
      </c>
      <c r="AF803">
        <v>92</v>
      </c>
      <c r="AG803">
        <v>9.7345132743362831E-2</v>
      </c>
      <c r="AH803" s="4">
        <v>53</v>
      </c>
      <c r="AI803">
        <v>0.48181818181818181</v>
      </c>
      <c r="AJ803" s="4">
        <v>14</v>
      </c>
      <c r="AK803">
        <v>0.12727272727272726</v>
      </c>
      <c r="AL803" s="4">
        <v>28</v>
      </c>
      <c r="AM803">
        <v>0.27184466019417475</v>
      </c>
      <c r="AN803" s="4">
        <v>4</v>
      </c>
      <c r="AO803">
        <v>3.8834951456310676E-2</v>
      </c>
      <c r="AP803" s="4">
        <v>1</v>
      </c>
      <c r="AQ803">
        <v>4.4247787610619468E-3</v>
      </c>
      <c r="AR803" s="4">
        <v>0</v>
      </c>
      <c r="AS803">
        <v>0</v>
      </c>
      <c r="AT803" s="4">
        <v>0</v>
      </c>
      <c r="AU803" s="4">
        <v>0</v>
      </c>
      <c r="AV803" s="4">
        <v>7</v>
      </c>
      <c r="AW803">
        <v>2.5977011494252875</v>
      </c>
      <c r="AX803" s="4">
        <f t="shared" si="12"/>
        <v>87</v>
      </c>
      <c r="AY803" s="4">
        <v>113</v>
      </c>
      <c r="AZ803" s="4">
        <v>124</v>
      </c>
    </row>
    <row r="804" spans="1:52" x14ac:dyDescent="0.25">
      <c r="A804" s="4">
        <v>2017</v>
      </c>
      <c r="B804" s="4" t="s">
        <v>332</v>
      </c>
      <c r="C804" t="s">
        <v>116</v>
      </c>
      <c r="D804" t="s">
        <v>140</v>
      </c>
      <c r="E804" t="s">
        <v>656</v>
      </c>
      <c r="F804" s="4">
        <v>224</v>
      </c>
      <c r="G804">
        <v>102</v>
      </c>
      <c r="H804">
        <v>5</v>
      </c>
      <c r="I804">
        <v>224</v>
      </c>
      <c r="J804">
        <v>6.8303571428571432</v>
      </c>
      <c r="K804">
        <v>0</v>
      </c>
      <c r="L804">
        <v>0</v>
      </c>
      <c r="M804">
        <v>217</v>
      </c>
      <c r="N804">
        <v>815</v>
      </c>
      <c r="O804">
        <v>0.96875</v>
      </c>
      <c r="P804">
        <v>161</v>
      </c>
      <c r="Q804">
        <v>17</v>
      </c>
      <c r="R804">
        <v>49</v>
      </c>
      <c r="S804">
        <v>39</v>
      </c>
      <c r="T804">
        <v>49</v>
      </c>
      <c r="U804">
        <v>164.08163265306123</v>
      </c>
      <c r="V804">
        <v>48</v>
      </c>
      <c r="W804">
        <v>35.833333333333336</v>
      </c>
      <c r="X804">
        <v>169</v>
      </c>
      <c r="Y804">
        <v>81.047337278106511</v>
      </c>
      <c r="Z804">
        <v>49</v>
      </c>
      <c r="AA804">
        <v>290</v>
      </c>
      <c r="AB804">
        <v>173</v>
      </c>
      <c r="AC804">
        <v>108</v>
      </c>
      <c r="AD804">
        <v>0.7723214285714286</v>
      </c>
      <c r="AE804">
        <v>59</v>
      </c>
      <c r="AF804">
        <v>56</v>
      </c>
      <c r="AG804">
        <v>0.26339285714285715</v>
      </c>
      <c r="AH804" s="4">
        <v>22</v>
      </c>
      <c r="AI804">
        <v>0.44897959183673469</v>
      </c>
      <c r="AJ804" s="4">
        <v>6</v>
      </c>
      <c r="AK804">
        <v>0.12244897959183673</v>
      </c>
      <c r="AL804" s="4">
        <v>37</v>
      </c>
      <c r="AM804">
        <v>0.2138728323699422</v>
      </c>
      <c r="AN804" s="4">
        <v>19</v>
      </c>
      <c r="AO804">
        <v>0.10982658959537572</v>
      </c>
      <c r="AP804" s="4">
        <v>0</v>
      </c>
      <c r="AQ804">
        <v>0</v>
      </c>
      <c r="AR804" s="4">
        <v>1</v>
      </c>
      <c r="AS804">
        <v>4.464285714285714E-3</v>
      </c>
      <c r="AT804" s="4">
        <v>0</v>
      </c>
      <c r="AU804" s="4">
        <v>0</v>
      </c>
      <c r="AV804" s="4">
        <v>6</v>
      </c>
      <c r="AW804">
        <v>1.9649122807017543</v>
      </c>
      <c r="AX804" s="4">
        <f t="shared" si="12"/>
        <v>114</v>
      </c>
      <c r="AY804" s="4">
        <v>50</v>
      </c>
      <c r="AZ804" s="4">
        <v>84</v>
      </c>
    </row>
    <row r="805" spans="1:52" x14ac:dyDescent="0.25">
      <c r="A805" s="4">
        <v>2017</v>
      </c>
      <c r="B805" s="4" t="s">
        <v>332</v>
      </c>
      <c r="C805" t="s">
        <v>116</v>
      </c>
      <c r="D805" t="s">
        <v>135</v>
      </c>
      <c r="E805" t="s">
        <v>651</v>
      </c>
      <c r="F805" s="4">
        <v>215</v>
      </c>
      <c r="G805">
        <v>97</v>
      </c>
      <c r="H805">
        <v>5</v>
      </c>
      <c r="I805">
        <v>215</v>
      </c>
      <c r="J805">
        <v>6.6697674418604649</v>
      </c>
      <c r="K805">
        <v>8</v>
      </c>
      <c r="L805">
        <v>3.7209302325581395E-2</v>
      </c>
      <c r="M805">
        <v>205</v>
      </c>
      <c r="N805">
        <v>1360</v>
      </c>
      <c r="O805">
        <v>0.95348837209302328</v>
      </c>
      <c r="P805">
        <v>175</v>
      </c>
      <c r="Q805">
        <v>18</v>
      </c>
      <c r="R805">
        <v>42</v>
      </c>
      <c r="S805">
        <v>67</v>
      </c>
      <c r="T805">
        <v>30</v>
      </c>
      <c r="U805">
        <v>293.26666666666665</v>
      </c>
      <c r="V805">
        <v>26</v>
      </c>
      <c r="W805">
        <v>56.807692307692307</v>
      </c>
      <c r="X805">
        <v>184</v>
      </c>
      <c r="Y805">
        <v>122.54891304347827</v>
      </c>
      <c r="Z805">
        <v>29</v>
      </c>
      <c r="AA805">
        <v>469</v>
      </c>
      <c r="AB805">
        <v>185</v>
      </c>
      <c r="AC805">
        <v>136</v>
      </c>
      <c r="AD805">
        <v>0.86046511627906974</v>
      </c>
      <c r="AE805">
        <v>66</v>
      </c>
      <c r="AF805">
        <v>98</v>
      </c>
      <c r="AG805">
        <v>0.30697674418604654</v>
      </c>
      <c r="AH805" s="4">
        <v>20</v>
      </c>
      <c r="AI805">
        <v>0.68965517241379315</v>
      </c>
      <c r="AJ805" s="4">
        <v>3</v>
      </c>
      <c r="AK805">
        <v>0.10344827586206896</v>
      </c>
      <c r="AL805" s="4">
        <v>46</v>
      </c>
      <c r="AM805">
        <v>0.24864864864864866</v>
      </c>
      <c r="AN805" s="4">
        <v>13</v>
      </c>
      <c r="AO805">
        <v>7.0270270270270274E-2</v>
      </c>
      <c r="AP805" s="4">
        <v>2</v>
      </c>
      <c r="AQ805">
        <v>9.3023255813953487E-3</v>
      </c>
      <c r="AR805" s="4">
        <v>1</v>
      </c>
      <c r="AS805">
        <v>4.6511627906976744E-3</v>
      </c>
      <c r="AT805" s="4">
        <v>0</v>
      </c>
      <c r="AU805" s="4">
        <v>0</v>
      </c>
      <c r="AV805" s="4">
        <v>5</v>
      </c>
      <c r="AW805">
        <v>2.3626373626373627</v>
      </c>
      <c r="AX805" s="4">
        <f t="shared" si="12"/>
        <v>91</v>
      </c>
      <c r="AY805" s="4">
        <v>28</v>
      </c>
      <c r="AZ805" s="4">
        <v>135</v>
      </c>
    </row>
    <row r="806" spans="1:52" x14ac:dyDescent="0.25">
      <c r="A806" s="4">
        <v>2017</v>
      </c>
      <c r="B806" s="4" t="s">
        <v>332</v>
      </c>
      <c r="C806" t="s">
        <v>116</v>
      </c>
      <c r="D806" t="s">
        <v>132</v>
      </c>
      <c r="E806" t="s">
        <v>648</v>
      </c>
      <c r="F806" s="4">
        <v>214</v>
      </c>
      <c r="G806">
        <v>100</v>
      </c>
      <c r="H806">
        <v>5</v>
      </c>
      <c r="I806">
        <v>214</v>
      </c>
      <c r="J806">
        <v>6.5467289719626169</v>
      </c>
      <c r="K806">
        <v>6</v>
      </c>
      <c r="L806">
        <v>2.8037383177570093E-2</v>
      </c>
      <c r="M806">
        <v>198</v>
      </c>
      <c r="N806">
        <v>1003</v>
      </c>
      <c r="O806">
        <v>0.92523364485981308</v>
      </c>
      <c r="P806">
        <v>162</v>
      </c>
      <c r="Q806">
        <v>20</v>
      </c>
      <c r="R806">
        <v>27</v>
      </c>
      <c r="S806">
        <v>86</v>
      </c>
      <c r="T806">
        <v>63</v>
      </c>
      <c r="U806">
        <v>247.55555555555554</v>
      </c>
      <c r="V806">
        <v>61</v>
      </c>
      <c r="W806">
        <v>35.540983606557376</v>
      </c>
      <c r="X806">
        <v>144</v>
      </c>
      <c r="Y806">
        <v>123.09027777777777</v>
      </c>
      <c r="Z806">
        <v>61</v>
      </c>
      <c r="AA806">
        <v>398</v>
      </c>
      <c r="AB806">
        <v>148</v>
      </c>
      <c r="AC806">
        <v>144</v>
      </c>
      <c r="AD806">
        <v>0.69158878504672894</v>
      </c>
      <c r="AE806">
        <v>52</v>
      </c>
      <c r="AF806">
        <v>88</v>
      </c>
      <c r="AG806">
        <v>0.24299065420560748</v>
      </c>
      <c r="AH806" s="4">
        <v>23</v>
      </c>
      <c r="AI806">
        <v>0.37704918032786883</v>
      </c>
      <c r="AJ806" s="4">
        <v>9</v>
      </c>
      <c r="AK806">
        <v>0.14754098360655737</v>
      </c>
      <c r="AL806" s="4">
        <v>28</v>
      </c>
      <c r="AM806">
        <v>0.1891891891891892</v>
      </c>
      <c r="AN806" s="4">
        <v>10</v>
      </c>
      <c r="AO806">
        <v>6.7567567567567571E-2</v>
      </c>
      <c r="AP806" s="4">
        <v>3</v>
      </c>
      <c r="AQ806">
        <v>1.4018691588785047E-2</v>
      </c>
      <c r="AR806" s="4">
        <v>0</v>
      </c>
      <c r="AS806">
        <v>0</v>
      </c>
      <c r="AT806" s="4">
        <v>0</v>
      </c>
      <c r="AU806" s="4">
        <v>0</v>
      </c>
      <c r="AV806" s="4">
        <v>5</v>
      </c>
      <c r="AW806">
        <v>2.0776699029126213</v>
      </c>
      <c r="AX806" s="4">
        <f t="shared" si="12"/>
        <v>103</v>
      </c>
      <c r="AY806" s="4">
        <v>62</v>
      </c>
      <c r="AZ806" s="4">
        <v>84</v>
      </c>
    </row>
    <row r="807" spans="1:52" x14ac:dyDescent="0.25">
      <c r="A807" s="4">
        <v>2017</v>
      </c>
      <c r="B807" s="4" t="s">
        <v>332</v>
      </c>
      <c r="C807" t="s">
        <v>116</v>
      </c>
      <c r="D807" t="s">
        <v>141</v>
      </c>
      <c r="E807" t="s">
        <v>657</v>
      </c>
      <c r="F807" s="4">
        <v>204</v>
      </c>
      <c r="G807">
        <v>106</v>
      </c>
      <c r="H807">
        <v>11</v>
      </c>
      <c r="I807">
        <v>204</v>
      </c>
      <c r="J807">
        <v>10.46078431372549</v>
      </c>
      <c r="K807">
        <v>2</v>
      </c>
      <c r="L807">
        <v>9.8039215686274508E-3</v>
      </c>
      <c r="M807">
        <v>143</v>
      </c>
      <c r="N807">
        <v>2646</v>
      </c>
      <c r="O807">
        <v>0.7009803921568627</v>
      </c>
      <c r="P807">
        <v>173</v>
      </c>
      <c r="Q807">
        <v>25</v>
      </c>
      <c r="R807">
        <v>75</v>
      </c>
      <c r="S807">
        <v>70</v>
      </c>
      <c r="T807">
        <v>82</v>
      </c>
      <c r="U807">
        <v>276.20731707317071</v>
      </c>
      <c r="V807">
        <v>74</v>
      </c>
      <c r="W807">
        <v>36.283783783783782</v>
      </c>
      <c r="X807">
        <v>117</v>
      </c>
      <c r="Y807">
        <v>192.7094017094017</v>
      </c>
      <c r="Z807">
        <v>78</v>
      </c>
      <c r="AA807">
        <v>384</v>
      </c>
      <c r="AB807">
        <v>113</v>
      </c>
      <c r="AC807">
        <v>220</v>
      </c>
      <c r="AD807">
        <v>0.55392156862745101</v>
      </c>
      <c r="AE807">
        <v>15</v>
      </c>
      <c r="AF807">
        <v>150</v>
      </c>
      <c r="AG807">
        <v>7.3529411764705885E-2</v>
      </c>
      <c r="AH807" s="4">
        <v>26</v>
      </c>
      <c r="AI807">
        <v>0.33333333333333331</v>
      </c>
      <c r="AJ807" s="4">
        <v>5</v>
      </c>
      <c r="AK807">
        <v>6.4102564102564097E-2</v>
      </c>
      <c r="AL807" s="4">
        <v>27</v>
      </c>
      <c r="AM807">
        <v>0.23893805309734514</v>
      </c>
      <c r="AN807" s="4">
        <v>6</v>
      </c>
      <c r="AO807">
        <v>5.3097345132743362E-2</v>
      </c>
      <c r="AP807" s="4">
        <v>2</v>
      </c>
      <c r="AQ807">
        <v>9.8039215686274508E-3</v>
      </c>
      <c r="AR807" s="4">
        <v>0</v>
      </c>
      <c r="AS807">
        <v>0</v>
      </c>
      <c r="AT807" s="4">
        <v>0</v>
      </c>
      <c r="AU807" s="4">
        <v>0</v>
      </c>
      <c r="AV807" s="4">
        <v>2</v>
      </c>
      <c r="AW807">
        <v>2.2173913043478262</v>
      </c>
      <c r="AX807" s="4">
        <f t="shared" si="12"/>
        <v>92</v>
      </c>
      <c r="AY807" s="4">
        <v>82</v>
      </c>
      <c r="AZ807" s="4">
        <v>128</v>
      </c>
    </row>
    <row r="808" spans="1:52" x14ac:dyDescent="0.25">
      <c r="A808" s="4">
        <v>2017</v>
      </c>
      <c r="B808" s="4" t="s">
        <v>332</v>
      </c>
      <c r="C808" t="s">
        <v>116</v>
      </c>
      <c r="D808" t="s">
        <v>137</v>
      </c>
      <c r="E808" t="s">
        <v>653</v>
      </c>
      <c r="F808" s="4">
        <v>199</v>
      </c>
      <c r="G808">
        <v>116</v>
      </c>
      <c r="H808">
        <v>6</v>
      </c>
      <c r="I808">
        <v>199</v>
      </c>
      <c r="J808">
        <v>8.4824120603015079</v>
      </c>
      <c r="K808">
        <v>0</v>
      </c>
      <c r="L808">
        <v>0</v>
      </c>
      <c r="M808">
        <v>192</v>
      </c>
      <c r="N808">
        <v>879</v>
      </c>
      <c r="O808">
        <v>0.96482412060301503</v>
      </c>
      <c r="P808">
        <v>155</v>
      </c>
      <c r="Q808">
        <v>16</v>
      </c>
      <c r="R808">
        <v>28</v>
      </c>
      <c r="S808">
        <v>36</v>
      </c>
      <c r="T808">
        <v>48</v>
      </c>
      <c r="U808">
        <v>179.85416666666666</v>
      </c>
      <c r="V808">
        <v>47</v>
      </c>
      <c r="W808">
        <v>43.808510638297875</v>
      </c>
      <c r="X808">
        <v>151</v>
      </c>
      <c r="Y808">
        <v>98.039735099337747</v>
      </c>
      <c r="Z808">
        <v>47</v>
      </c>
      <c r="AA808">
        <v>345</v>
      </c>
      <c r="AB808">
        <v>151</v>
      </c>
      <c r="AC808">
        <v>119</v>
      </c>
      <c r="AD808">
        <v>0.75879396984924619</v>
      </c>
      <c r="AE808">
        <v>44</v>
      </c>
      <c r="AF808">
        <v>71</v>
      </c>
      <c r="AG808">
        <v>0.22110552763819097</v>
      </c>
      <c r="AH808" s="4">
        <v>24</v>
      </c>
      <c r="AI808">
        <v>0.51063829787234039</v>
      </c>
      <c r="AJ808" s="4">
        <v>5</v>
      </c>
      <c r="AK808">
        <v>0.10638297872340426</v>
      </c>
      <c r="AL808" s="4">
        <v>34</v>
      </c>
      <c r="AM808">
        <v>0.2251655629139073</v>
      </c>
      <c r="AN808" s="4">
        <v>6</v>
      </c>
      <c r="AO808">
        <v>3.9735099337748346E-2</v>
      </c>
      <c r="AP808" s="4">
        <v>3</v>
      </c>
      <c r="AQ808">
        <v>1.507537688442211E-2</v>
      </c>
      <c r="AR808" s="4">
        <v>0</v>
      </c>
      <c r="AS808">
        <v>0</v>
      </c>
      <c r="AT808" s="4">
        <v>0</v>
      </c>
      <c r="AU808" s="4">
        <v>0</v>
      </c>
      <c r="AV808" s="4">
        <v>3</v>
      </c>
      <c r="AW808">
        <v>1.9509803921568627</v>
      </c>
      <c r="AX808" s="4">
        <f t="shared" si="12"/>
        <v>102</v>
      </c>
      <c r="AY808" s="4">
        <v>48</v>
      </c>
      <c r="AZ808" s="4">
        <v>77</v>
      </c>
    </row>
    <row r="809" spans="1:52" x14ac:dyDescent="0.25">
      <c r="A809" s="4">
        <v>2017</v>
      </c>
      <c r="B809" s="4" t="s">
        <v>332</v>
      </c>
      <c r="C809" t="s">
        <v>116</v>
      </c>
      <c r="D809" t="s">
        <v>138</v>
      </c>
      <c r="E809" t="s">
        <v>654</v>
      </c>
      <c r="F809" s="4">
        <v>191</v>
      </c>
      <c r="G809">
        <v>68</v>
      </c>
      <c r="H809">
        <v>8</v>
      </c>
      <c r="I809">
        <v>189</v>
      </c>
      <c r="J809">
        <v>6.9735449735449739</v>
      </c>
      <c r="K809">
        <v>4</v>
      </c>
      <c r="L809">
        <v>2.1164021164021163E-2</v>
      </c>
      <c r="M809">
        <v>161</v>
      </c>
      <c r="N809">
        <v>844</v>
      </c>
      <c r="O809">
        <v>0.84293193717277481</v>
      </c>
      <c r="P809">
        <v>151</v>
      </c>
      <c r="Q809">
        <v>27</v>
      </c>
      <c r="R809">
        <v>51</v>
      </c>
      <c r="S809">
        <v>81</v>
      </c>
      <c r="T809">
        <v>46</v>
      </c>
      <c r="U809">
        <v>262.8478260869565</v>
      </c>
      <c r="V809">
        <v>37</v>
      </c>
      <c r="W809">
        <v>31.378378378378379</v>
      </c>
      <c r="X809">
        <v>134</v>
      </c>
      <c r="Y809">
        <v>139.75373134328359</v>
      </c>
      <c r="Z809">
        <v>46</v>
      </c>
      <c r="AA809">
        <v>367</v>
      </c>
      <c r="AB809">
        <v>139</v>
      </c>
      <c r="AC809">
        <v>164</v>
      </c>
      <c r="AD809">
        <v>0.72774869109947649</v>
      </c>
      <c r="AE809">
        <v>30</v>
      </c>
      <c r="AF809">
        <v>96</v>
      </c>
      <c r="AG809">
        <v>0.15706806282722513</v>
      </c>
      <c r="AH809" s="4">
        <v>19</v>
      </c>
      <c r="AI809">
        <v>0.41304347826086957</v>
      </c>
      <c r="AJ809" s="4">
        <v>10</v>
      </c>
      <c r="AK809">
        <v>0.21739130434782608</v>
      </c>
      <c r="AL809" s="4">
        <v>28</v>
      </c>
      <c r="AM809">
        <v>0.20143884892086331</v>
      </c>
      <c r="AN809" s="4">
        <v>9</v>
      </c>
      <c r="AO809">
        <v>6.4748201438848921E-2</v>
      </c>
      <c r="AP809" s="4">
        <v>2</v>
      </c>
      <c r="AQ809">
        <v>1.0471204188481676E-2</v>
      </c>
      <c r="AR809" s="4">
        <v>1</v>
      </c>
      <c r="AS809">
        <v>5.235602094240838E-3</v>
      </c>
      <c r="AT809" s="4">
        <v>0</v>
      </c>
      <c r="AU809" s="4">
        <v>2</v>
      </c>
      <c r="AV809" s="4">
        <v>6</v>
      </c>
      <c r="AW809">
        <v>1.7685185185185186</v>
      </c>
      <c r="AX809" s="4">
        <f t="shared" si="12"/>
        <v>108</v>
      </c>
      <c r="AY809" s="4">
        <v>44</v>
      </c>
      <c r="AZ809" s="4">
        <v>98</v>
      </c>
    </row>
    <row r="810" spans="1:52" x14ac:dyDescent="0.25">
      <c r="A810" s="4">
        <v>2017</v>
      </c>
      <c r="B810" s="4" t="s">
        <v>332</v>
      </c>
      <c r="C810" t="s">
        <v>116</v>
      </c>
      <c r="D810" t="s">
        <v>306</v>
      </c>
      <c r="E810" t="s">
        <v>811</v>
      </c>
      <c r="F810" s="4">
        <v>189</v>
      </c>
      <c r="G810">
        <v>111</v>
      </c>
      <c r="H810">
        <v>6</v>
      </c>
      <c r="I810">
        <v>189</v>
      </c>
      <c r="J810">
        <v>6.1534391534391535</v>
      </c>
      <c r="K810">
        <v>8</v>
      </c>
      <c r="L810">
        <v>4.2328042328042326E-2</v>
      </c>
      <c r="M810">
        <v>177</v>
      </c>
      <c r="N810">
        <v>1258</v>
      </c>
      <c r="O810">
        <v>0.93650793650793651</v>
      </c>
      <c r="P810">
        <v>159</v>
      </c>
      <c r="Q810">
        <v>23</v>
      </c>
      <c r="R810">
        <v>32</v>
      </c>
      <c r="S810">
        <v>75</v>
      </c>
      <c r="T810">
        <v>68</v>
      </c>
      <c r="U810">
        <v>236.41176470588235</v>
      </c>
      <c r="V810">
        <v>59</v>
      </c>
      <c r="W810">
        <v>5.8305084745762707</v>
      </c>
      <c r="X810">
        <v>119</v>
      </c>
      <c r="Y810">
        <v>115.53781512605042</v>
      </c>
      <c r="Z810">
        <v>64</v>
      </c>
      <c r="AA810">
        <v>304</v>
      </c>
      <c r="AB810">
        <v>117</v>
      </c>
      <c r="AC810">
        <v>141</v>
      </c>
      <c r="AD810">
        <v>0.61904761904761907</v>
      </c>
      <c r="AE810">
        <v>8</v>
      </c>
      <c r="AF810">
        <v>99</v>
      </c>
      <c r="AG810">
        <v>4.2328042328042326E-2</v>
      </c>
      <c r="AH810" s="4">
        <v>25</v>
      </c>
      <c r="AI810">
        <v>0.390625</v>
      </c>
      <c r="AJ810" s="4">
        <v>5</v>
      </c>
      <c r="AK810">
        <v>7.8125E-2</v>
      </c>
      <c r="AL810" s="4">
        <v>39</v>
      </c>
      <c r="AM810">
        <v>0.33333333333333331</v>
      </c>
      <c r="AN810" s="4">
        <v>8</v>
      </c>
      <c r="AO810">
        <v>6.8376068376068383E-2</v>
      </c>
      <c r="AP810" s="4">
        <v>1</v>
      </c>
      <c r="AQ810">
        <v>5.2910052910052907E-3</v>
      </c>
      <c r="AR810" s="4">
        <v>0</v>
      </c>
      <c r="AS810">
        <v>0</v>
      </c>
      <c r="AT810" s="4">
        <v>0</v>
      </c>
      <c r="AU810" s="4">
        <v>0</v>
      </c>
      <c r="AV810" s="4">
        <v>3</v>
      </c>
      <c r="AW810">
        <v>3.2586206896551726</v>
      </c>
      <c r="AX810" s="4">
        <f t="shared" si="12"/>
        <v>58</v>
      </c>
      <c r="AY810" s="4">
        <v>64</v>
      </c>
      <c r="AZ810" s="4">
        <v>91</v>
      </c>
    </row>
    <row r="811" spans="1:52" x14ac:dyDescent="0.25">
      <c r="A811" s="4">
        <v>2017</v>
      </c>
      <c r="B811" s="4" t="s">
        <v>332</v>
      </c>
      <c r="C811" t="s">
        <v>116</v>
      </c>
      <c r="D811" t="s">
        <v>144</v>
      </c>
      <c r="E811" t="s">
        <v>660</v>
      </c>
      <c r="F811" s="4">
        <v>182</v>
      </c>
      <c r="G811">
        <v>109</v>
      </c>
      <c r="H811">
        <v>10</v>
      </c>
      <c r="I811">
        <v>182</v>
      </c>
      <c r="J811">
        <v>9.6263736263736259</v>
      </c>
      <c r="K811">
        <v>12</v>
      </c>
      <c r="L811">
        <v>6.5934065934065936E-2</v>
      </c>
      <c r="M811">
        <v>157</v>
      </c>
      <c r="N811">
        <v>1358</v>
      </c>
      <c r="O811">
        <v>0.86263736263736268</v>
      </c>
      <c r="P811">
        <v>164</v>
      </c>
      <c r="Q811">
        <v>25</v>
      </c>
      <c r="R811">
        <v>44</v>
      </c>
      <c r="S811">
        <v>79</v>
      </c>
      <c r="T811">
        <v>95</v>
      </c>
      <c r="U811">
        <v>293.70526315789476</v>
      </c>
      <c r="V811">
        <v>88</v>
      </c>
      <c r="W811">
        <v>4.4204545454545459</v>
      </c>
      <c r="X811">
        <v>80</v>
      </c>
      <c r="Y811">
        <v>167.03749999999999</v>
      </c>
      <c r="Z811">
        <v>85</v>
      </c>
      <c r="AA811">
        <v>351</v>
      </c>
      <c r="AB811">
        <v>77</v>
      </c>
      <c r="AC811">
        <v>190</v>
      </c>
      <c r="AD811">
        <v>0.42307692307692307</v>
      </c>
      <c r="AE811">
        <v>4</v>
      </c>
      <c r="AF811">
        <v>256</v>
      </c>
      <c r="AG811">
        <v>2.197802197802198E-2</v>
      </c>
      <c r="AH811" s="4">
        <v>45</v>
      </c>
      <c r="AI811">
        <v>0.52941176470588236</v>
      </c>
      <c r="AJ811" s="4">
        <v>3</v>
      </c>
      <c r="AK811">
        <v>3.5294117647058823E-2</v>
      </c>
      <c r="AL811" s="4">
        <v>23</v>
      </c>
      <c r="AM811">
        <v>0.29870129870129869</v>
      </c>
      <c r="AN811" s="4">
        <v>10</v>
      </c>
      <c r="AO811">
        <v>0.12987012987012986</v>
      </c>
      <c r="AP811" s="4">
        <v>0</v>
      </c>
      <c r="AQ811">
        <v>0</v>
      </c>
      <c r="AR811" s="4">
        <v>0</v>
      </c>
      <c r="AS811">
        <v>0</v>
      </c>
      <c r="AT811" s="4">
        <v>0</v>
      </c>
      <c r="AU811" s="4">
        <v>0</v>
      </c>
      <c r="AV811" s="4">
        <v>2</v>
      </c>
      <c r="AW811">
        <v>2.716417910447761</v>
      </c>
      <c r="AX811" s="4">
        <f t="shared" si="12"/>
        <v>67</v>
      </c>
      <c r="AY811" s="4">
        <v>93</v>
      </c>
      <c r="AZ811" s="4">
        <v>127</v>
      </c>
    </row>
    <row r="812" spans="1:52" x14ac:dyDescent="0.25">
      <c r="A812" s="4">
        <v>2017</v>
      </c>
      <c r="B812" s="4" t="s">
        <v>332</v>
      </c>
      <c r="C812" t="s">
        <v>116</v>
      </c>
      <c r="D812" t="s">
        <v>339</v>
      </c>
      <c r="E812" t="s">
        <v>841</v>
      </c>
      <c r="F812" s="4">
        <v>165</v>
      </c>
      <c r="G812">
        <v>114</v>
      </c>
      <c r="H812">
        <v>6</v>
      </c>
      <c r="I812">
        <v>165</v>
      </c>
      <c r="J812">
        <v>7.8242424242424242</v>
      </c>
      <c r="K812">
        <v>0</v>
      </c>
      <c r="L812">
        <v>0</v>
      </c>
      <c r="M812">
        <v>156</v>
      </c>
      <c r="N812">
        <v>1565</v>
      </c>
      <c r="O812">
        <v>0.94545454545454544</v>
      </c>
      <c r="P812">
        <v>149</v>
      </c>
      <c r="Q812">
        <v>13</v>
      </c>
      <c r="R812">
        <v>28</v>
      </c>
      <c r="S812">
        <v>39</v>
      </c>
      <c r="T812">
        <v>85</v>
      </c>
      <c r="U812">
        <v>167.72941176470587</v>
      </c>
      <c r="V812">
        <v>80</v>
      </c>
      <c r="W812">
        <v>42.2</v>
      </c>
      <c r="X812">
        <v>79</v>
      </c>
      <c r="Y812">
        <v>125.44303797468355</v>
      </c>
      <c r="Z812">
        <v>83</v>
      </c>
      <c r="AA812">
        <v>332</v>
      </c>
      <c r="AB812">
        <v>80</v>
      </c>
      <c r="AC812">
        <v>162</v>
      </c>
      <c r="AD812">
        <v>0.48484848484848486</v>
      </c>
      <c r="AE812">
        <v>5</v>
      </c>
      <c r="AF812">
        <v>116</v>
      </c>
      <c r="AG812">
        <v>3.0303030303030304E-2</v>
      </c>
      <c r="AH812" s="4">
        <v>41</v>
      </c>
      <c r="AI812">
        <v>0.49397590361445781</v>
      </c>
      <c r="AJ812" s="4">
        <v>9</v>
      </c>
      <c r="AK812">
        <v>0.10843373493975904</v>
      </c>
      <c r="AL812" s="4">
        <v>30</v>
      </c>
      <c r="AM812">
        <v>0.375</v>
      </c>
      <c r="AN812" s="4">
        <v>7</v>
      </c>
      <c r="AO812">
        <v>8.7499999999999994E-2</v>
      </c>
      <c r="AP812" s="4">
        <v>0</v>
      </c>
      <c r="AQ812">
        <v>0</v>
      </c>
      <c r="AR812" s="4">
        <v>0</v>
      </c>
      <c r="AS812">
        <v>0</v>
      </c>
      <c r="AT812" s="4">
        <v>0</v>
      </c>
      <c r="AU812" s="4">
        <v>0</v>
      </c>
      <c r="AV812" s="4">
        <v>2</v>
      </c>
      <c r="AW812">
        <v>1.736842105263158</v>
      </c>
      <c r="AX812" s="4">
        <f t="shared" si="12"/>
        <v>95</v>
      </c>
      <c r="AY812" s="4">
        <v>84</v>
      </c>
      <c r="AZ812" s="4">
        <v>100</v>
      </c>
    </row>
    <row r="813" spans="1:52" x14ac:dyDescent="0.25">
      <c r="A813" s="4">
        <v>2017</v>
      </c>
      <c r="B813" s="4" t="s">
        <v>332</v>
      </c>
      <c r="C813" t="s">
        <v>116</v>
      </c>
      <c r="D813" t="s">
        <v>134</v>
      </c>
      <c r="E813" t="s">
        <v>650</v>
      </c>
      <c r="F813" s="4">
        <v>154</v>
      </c>
      <c r="G813">
        <v>91</v>
      </c>
      <c r="H813">
        <v>11</v>
      </c>
      <c r="I813">
        <v>153</v>
      </c>
      <c r="J813">
        <v>10.307189542483661</v>
      </c>
      <c r="K813">
        <v>2</v>
      </c>
      <c r="L813">
        <v>1.3071895424836602E-2</v>
      </c>
      <c r="M813">
        <v>145</v>
      </c>
      <c r="N813">
        <v>1892</v>
      </c>
      <c r="O813">
        <v>0.94155844155844159</v>
      </c>
      <c r="P813">
        <v>143</v>
      </c>
      <c r="Q813">
        <v>20</v>
      </c>
      <c r="R813">
        <v>33</v>
      </c>
      <c r="S813">
        <v>102</v>
      </c>
      <c r="T813">
        <v>97</v>
      </c>
      <c r="U813">
        <v>193.22680412371133</v>
      </c>
      <c r="V813">
        <v>89</v>
      </c>
      <c r="W813">
        <v>6.0898876404494384</v>
      </c>
      <c r="X813">
        <v>53</v>
      </c>
      <c r="Y813">
        <v>132.98113207547169</v>
      </c>
      <c r="Z813">
        <v>95</v>
      </c>
      <c r="AA813">
        <v>326</v>
      </c>
      <c r="AB813">
        <v>53</v>
      </c>
      <c r="AC813">
        <v>163</v>
      </c>
      <c r="AD813">
        <v>0.34415584415584416</v>
      </c>
      <c r="AE813">
        <v>5</v>
      </c>
      <c r="AF813">
        <v>106</v>
      </c>
      <c r="AG813">
        <v>3.2467532467532464E-2</v>
      </c>
      <c r="AH813" s="4">
        <v>35</v>
      </c>
      <c r="AI813">
        <v>0.36842105263157893</v>
      </c>
      <c r="AJ813" s="4">
        <v>5</v>
      </c>
      <c r="AK813">
        <v>5.2631578947368418E-2</v>
      </c>
      <c r="AL813" s="4">
        <v>12</v>
      </c>
      <c r="AM813">
        <v>0.22641509433962265</v>
      </c>
      <c r="AN813" s="4">
        <v>6</v>
      </c>
      <c r="AO813">
        <v>0.11320754716981132</v>
      </c>
      <c r="AP813" s="4">
        <v>0</v>
      </c>
      <c r="AQ813">
        <v>0</v>
      </c>
      <c r="AR813" s="4">
        <v>0</v>
      </c>
      <c r="AS813">
        <v>0</v>
      </c>
      <c r="AT813" s="4">
        <v>0</v>
      </c>
      <c r="AU813" s="4">
        <v>0</v>
      </c>
      <c r="AV813" s="4">
        <v>7</v>
      </c>
      <c r="AW813">
        <v>2.1690140845070425</v>
      </c>
      <c r="AX813" s="4">
        <f t="shared" si="12"/>
        <v>70.999999999999986</v>
      </c>
      <c r="AY813" s="4">
        <v>93</v>
      </c>
      <c r="AZ813" s="4">
        <v>81</v>
      </c>
    </row>
    <row r="814" spans="1:52" x14ac:dyDescent="0.25">
      <c r="A814" s="4">
        <v>2017</v>
      </c>
      <c r="B814" s="4" t="s">
        <v>332</v>
      </c>
      <c r="C814" t="s">
        <v>116</v>
      </c>
      <c r="D814" t="s">
        <v>142</v>
      </c>
      <c r="E814" t="s">
        <v>658</v>
      </c>
      <c r="F814" s="4">
        <v>147</v>
      </c>
      <c r="G814">
        <v>61</v>
      </c>
      <c r="H814">
        <v>5</v>
      </c>
      <c r="I814">
        <v>147</v>
      </c>
      <c r="J814">
        <v>5.9591836734693882</v>
      </c>
      <c r="K814">
        <v>0</v>
      </c>
      <c r="L814">
        <v>0</v>
      </c>
      <c r="M814">
        <v>141</v>
      </c>
      <c r="N814">
        <v>853</v>
      </c>
      <c r="O814">
        <v>0.95918367346938771</v>
      </c>
      <c r="P814">
        <v>125</v>
      </c>
      <c r="Q814">
        <v>19</v>
      </c>
      <c r="R814">
        <v>18</v>
      </c>
      <c r="S814">
        <v>83</v>
      </c>
      <c r="T814">
        <v>30</v>
      </c>
      <c r="U814">
        <v>199</v>
      </c>
      <c r="V814">
        <v>27</v>
      </c>
      <c r="W814">
        <v>33.555555555555557</v>
      </c>
      <c r="X814">
        <v>116</v>
      </c>
      <c r="Y814">
        <v>123.79310344827586</v>
      </c>
      <c r="Z814">
        <v>31</v>
      </c>
      <c r="AA814">
        <v>325</v>
      </c>
      <c r="AB814">
        <v>115</v>
      </c>
      <c r="AC814">
        <v>154</v>
      </c>
      <c r="AD814">
        <v>0.78231292517006801</v>
      </c>
      <c r="AE814">
        <v>54</v>
      </c>
      <c r="AF814">
        <v>101</v>
      </c>
      <c r="AG814">
        <v>0.36734693877551022</v>
      </c>
      <c r="AH814" s="4">
        <v>17</v>
      </c>
      <c r="AI814">
        <v>0.54838709677419351</v>
      </c>
      <c r="AJ814" s="4">
        <v>4</v>
      </c>
      <c r="AK814">
        <v>0.12903225806451613</v>
      </c>
      <c r="AL814" s="4">
        <v>24</v>
      </c>
      <c r="AM814">
        <v>0.20869565217391303</v>
      </c>
      <c r="AN814" s="4">
        <v>13</v>
      </c>
      <c r="AO814">
        <v>0.11304347826086956</v>
      </c>
      <c r="AP814" s="4">
        <v>2</v>
      </c>
      <c r="AQ814">
        <v>1.3605442176870748E-2</v>
      </c>
      <c r="AR814" s="4">
        <v>1</v>
      </c>
      <c r="AS814">
        <v>6.8027210884353739E-3</v>
      </c>
      <c r="AT814" s="4">
        <v>0</v>
      </c>
      <c r="AU814" s="4">
        <v>0</v>
      </c>
      <c r="AV814" s="4">
        <v>4</v>
      </c>
      <c r="AW814">
        <v>1.8148148148148149</v>
      </c>
      <c r="AX814" s="4">
        <f t="shared" si="12"/>
        <v>81</v>
      </c>
      <c r="AY814" s="4">
        <v>31</v>
      </c>
      <c r="AZ814" s="4">
        <v>78</v>
      </c>
    </row>
    <row r="815" spans="1:52" x14ac:dyDescent="0.25">
      <c r="A815" s="4">
        <v>2017</v>
      </c>
      <c r="B815" s="4" t="s">
        <v>332</v>
      </c>
      <c r="C815" t="s">
        <v>116</v>
      </c>
      <c r="D815" t="s">
        <v>143</v>
      </c>
      <c r="E815" t="s">
        <v>659</v>
      </c>
      <c r="F815" s="4">
        <v>136</v>
      </c>
      <c r="G815">
        <v>66</v>
      </c>
      <c r="H815">
        <v>11</v>
      </c>
      <c r="I815">
        <v>136</v>
      </c>
      <c r="J815">
        <v>9.5808823529411757</v>
      </c>
      <c r="K815">
        <v>4</v>
      </c>
      <c r="L815">
        <v>2.9411764705882353E-2</v>
      </c>
      <c r="M815">
        <v>123</v>
      </c>
      <c r="N815">
        <v>1605</v>
      </c>
      <c r="O815">
        <v>0.90441176470588236</v>
      </c>
      <c r="P815">
        <v>117</v>
      </c>
      <c r="Q815">
        <v>23</v>
      </c>
      <c r="R815">
        <v>24</v>
      </c>
      <c r="S815">
        <v>41</v>
      </c>
      <c r="T815">
        <v>67</v>
      </c>
      <c r="U815">
        <v>190.83582089552237</v>
      </c>
      <c r="V815">
        <v>64</v>
      </c>
      <c r="W815">
        <v>39.71875</v>
      </c>
      <c r="X815">
        <v>67</v>
      </c>
      <c r="Y815">
        <v>121.55223880597015</v>
      </c>
      <c r="Z815">
        <v>63</v>
      </c>
      <c r="AA815">
        <v>306</v>
      </c>
      <c r="AB815">
        <v>64</v>
      </c>
      <c r="AC815">
        <v>157</v>
      </c>
      <c r="AD815">
        <v>0.47058823529411764</v>
      </c>
      <c r="AE815">
        <v>7</v>
      </c>
      <c r="AF815">
        <v>64</v>
      </c>
      <c r="AG815">
        <v>5.1470588235294115E-2</v>
      </c>
      <c r="AH815" s="4">
        <v>27</v>
      </c>
      <c r="AI815">
        <v>0.42857142857142855</v>
      </c>
      <c r="AJ815" s="4">
        <v>6</v>
      </c>
      <c r="AK815">
        <v>9.5238095238095233E-2</v>
      </c>
      <c r="AL815" s="4">
        <v>18</v>
      </c>
      <c r="AM815">
        <v>0.28125</v>
      </c>
      <c r="AN815" s="4">
        <v>0</v>
      </c>
      <c r="AO815">
        <v>0</v>
      </c>
      <c r="AP815" s="4">
        <v>1</v>
      </c>
      <c r="AQ815">
        <v>7.3529411764705881E-3</v>
      </c>
      <c r="AR815" s="4">
        <v>0</v>
      </c>
      <c r="AS815">
        <v>0</v>
      </c>
      <c r="AT815" s="4">
        <v>0</v>
      </c>
      <c r="AU815" s="4">
        <v>0</v>
      </c>
      <c r="AV815" s="4">
        <v>3</v>
      </c>
      <c r="AW815">
        <v>1.6385542168674698</v>
      </c>
      <c r="AX815" s="4">
        <f t="shared" si="12"/>
        <v>83</v>
      </c>
      <c r="AY815" s="4">
        <v>66</v>
      </c>
      <c r="AZ815" s="4">
        <v>99</v>
      </c>
    </row>
    <row r="816" spans="1:52" x14ac:dyDescent="0.25">
      <c r="A816" s="4">
        <v>2017</v>
      </c>
      <c r="B816" s="4" t="s">
        <v>332</v>
      </c>
      <c r="C816" t="s">
        <v>116</v>
      </c>
      <c r="D816" t="s">
        <v>139</v>
      </c>
      <c r="E816" t="s">
        <v>655</v>
      </c>
      <c r="F816" s="4">
        <v>131</v>
      </c>
      <c r="G816">
        <v>68</v>
      </c>
      <c r="H816">
        <v>11</v>
      </c>
      <c r="I816">
        <v>131</v>
      </c>
      <c r="J816">
        <v>10.412213740458014</v>
      </c>
      <c r="K816">
        <v>6</v>
      </c>
      <c r="L816">
        <v>4.5801526717557252E-2</v>
      </c>
      <c r="M816">
        <v>118</v>
      </c>
      <c r="N816">
        <v>1457</v>
      </c>
      <c r="O816">
        <v>0.9007633587786259</v>
      </c>
      <c r="P816">
        <v>91</v>
      </c>
      <c r="Q816">
        <v>28</v>
      </c>
      <c r="R816">
        <v>21</v>
      </c>
      <c r="S816">
        <v>126</v>
      </c>
      <c r="T816">
        <v>46</v>
      </c>
      <c r="U816">
        <v>202.58695652173913</v>
      </c>
      <c r="V816">
        <v>47</v>
      </c>
      <c r="W816">
        <v>74.255319148936167</v>
      </c>
      <c r="X816">
        <v>78</v>
      </c>
      <c r="Y816">
        <v>106.85897435897436</v>
      </c>
      <c r="Z816">
        <v>45</v>
      </c>
      <c r="AA816">
        <v>345</v>
      </c>
      <c r="AB816">
        <v>80</v>
      </c>
      <c r="AC816">
        <v>125</v>
      </c>
      <c r="AD816">
        <v>0.61068702290076338</v>
      </c>
      <c r="AE816">
        <v>24</v>
      </c>
      <c r="AF816">
        <v>36</v>
      </c>
      <c r="AG816">
        <v>0.18320610687022901</v>
      </c>
      <c r="AH816" s="4">
        <v>16</v>
      </c>
      <c r="AI816">
        <v>0.35555555555555557</v>
      </c>
      <c r="AJ816" s="4">
        <v>4</v>
      </c>
      <c r="AK816">
        <v>8.8888888888888892E-2</v>
      </c>
      <c r="AL816" s="4">
        <v>15</v>
      </c>
      <c r="AM816">
        <v>0.1875</v>
      </c>
      <c r="AN816" s="4">
        <v>1</v>
      </c>
      <c r="AO816">
        <v>1.2500000000000001E-2</v>
      </c>
      <c r="AP816" s="4">
        <v>0</v>
      </c>
      <c r="AQ816">
        <v>0</v>
      </c>
      <c r="AR816" s="4">
        <v>0</v>
      </c>
      <c r="AS816">
        <v>0</v>
      </c>
      <c r="AT816" s="4">
        <v>1</v>
      </c>
      <c r="AU816" s="4">
        <v>0</v>
      </c>
      <c r="AV816" s="4">
        <v>1</v>
      </c>
      <c r="AW816">
        <v>1.9264705882352942</v>
      </c>
      <c r="AX816" s="4">
        <f t="shared" si="12"/>
        <v>68</v>
      </c>
      <c r="AY816" s="4">
        <v>41</v>
      </c>
      <c r="AZ816" s="4">
        <v>96</v>
      </c>
    </row>
    <row r="817" spans="1:52" x14ac:dyDescent="0.25">
      <c r="A817" s="4">
        <v>2017</v>
      </c>
      <c r="B817" s="4" t="s">
        <v>332</v>
      </c>
      <c r="C817" t="s">
        <v>116</v>
      </c>
      <c r="D817" t="s">
        <v>147</v>
      </c>
      <c r="E817" t="s">
        <v>663</v>
      </c>
      <c r="F817" s="4">
        <v>122</v>
      </c>
      <c r="G817">
        <v>66</v>
      </c>
      <c r="H817">
        <v>10</v>
      </c>
      <c r="I817">
        <v>122</v>
      </c>
      <c r="J817">
        <v>8.721311475409836</v>
      </c>
      <c r="K817">
        <v>18</v>
      </c>
      <c r="L817">
        <v>0.14754098360655737</v>
      </c>
      <c r="M817">
        <v>99</v>
      </c>
      <c r="N817">
        <v>2715</v>
      </c>
      <c r="O817">
        <v>0.81147540983606559</v>
      </c>
      <c r="P817">
        <v>91</v>
      </c>
      <c r="Q817">
        <v>31</v>
      </c>
      <c r="R817">
        <v>20</v>
      </c>
      <c r="S817">
        <v>113</v>
      </c>
      <c r="T817">
        <v>39</v>
      </c>
      <c r="U817">
        <v>266.28205128205127</v>
      </c>
      <c r="V817">
        <v>40</v>
      </c>
      <c r="W817">
        <v>26.65</v>
      </c>
      <c r="X817">
        <v>77</v>
      </c>
      <c r="Y817">
        <v>111.72727272727273</v>
      </c>
      <c r="Z817">
        <v>39</v>
      </c>
      <c r="AA817">
        <v>374</v>
      </c>
      <c r="AB817">
        <v>78</v>
      </c>
      <c r="AC817">
        <v>133</v>
      </c>
      <c r="AD817">
        <v>0.63934426229508201</v>
      </c>
      <c r="AE817">
        <v>19</v>
      </c>
      <c r="AF817">
        <v>39</v>
      </c>
      <c r="AG817">
        <v>0.15573770491803279</v>
      </c>
      <c r="AH817" s="4">
        <v>20</v>
      </c>
      <c r="AI817">
        <v>0.51282051282051277</v>
      </c>
      <c r="AJ817" s="4">
        <v>2</v>
      </c>
      <c r="AK817">
        <v>5.128205128205128E-2</v>
      </c>
      <c r="AL817" s="4">
        <v>14</v>
      </c>
      <c r="AM817">
        <v>0.17948717948717949</v>
      </c>
      <c r="AN817" s="4">
        <v>4</v>
      </c>
      <c r="AO817">
        <v>5.128205128205128E-2</v>
      </c>
      <c r="AP817" s="4">
        <v>1</v>
      </c>
      <c r="AQ817">
        <v>8.1967213114754103E-3</v>
      </c>
      <c r="AR817" s="4">
        <v>0</v>
      </c>
      <c r="AS817">
        <v>0</v>
      </c>
      <c r="AT817" s="4">
        <v>0</v>
      </c>
      <c r="AU817" s="4">
        <v>0</v>
      </c>
      <c r="AV817" s="4">
        <v>1</v>
      </c>
      <c r="AW817">
        <v>2.0677966101694913</v>
      </c>
      <c r="AX817" s="4">
        <f t="shared" si="12"/>
        <v>59.000000000000007</v>
      </c>
      <c r="AY817" s="4">
        <v>39</v>
      </c>
      <c r="AZ817" s="4">
        <v>96</v>
      </c>
    </row>
    <row r="818" spans="1:52" x14ac:dyDescent="0.25">
      <c r="A818" s="4">
        <v>2017</v>
      </c>
      <c r="B818" s="4" t="s">
        <v>332</v>
      </c>
      <c r="C818" t="s">
        <v>116</v>
      </c>
      <c r="D818" t="s">
        <v>340</v>
      </c>
      <c r="E818" t="s">
        <v>733</v>
      </c>
      <c r="F818" s="4">
        <v>65</v>
      </c>
      <c r="G818">
        <v>42</v>
      </c>
      <c r="H818">
        <v>17</v>
      </c>
      <c r="I818">
        <v>65</v>
      </c>
      <c r="J818">
        <v>14.23076923076923</v>
      </c>
      <c r="K818">
        <v>0</v>
      </c>
      <c r="L818">
        <v>0</v>
      </c>
      <c r="M818">
        <v>60</v>
      </c>
      <c r="N818">
        <v>1435</v>
      </c>
      <c r="O818">
        <v>0.92307692307692313</v>
      </c>
      <c r="P818">
        <v>53</v>
      </c>
      <c r="Q818">
        <v>26</v>
      </c>
      <c r="R818">
        <v>9</v>
      </c>
      <c r="S818">
        <v>102</v>
      </c>
      <c r="T818">
        <v>23</v>
      </c>
      <c r="U818">
        <v>206.78260869565219</v>
      </c>
      <c r="V818">
        <v>23</v>
      </c>
      <c r="W818">
        <v>36.695652173913047</v>
      </c>
      <c r="X818">
        <v>42</v>
      </c>
      <c r="Y818">
        <v>137.76190476190476</v>
      </c>
      <c r="Z818">
        <v>22</v>
      </c>
      <c r="AA818">
        <v>367</v>
      </c>
      <c r="AB818">
        <v>40</v>
      </c>
      <c r="AC818">
        <v>172</v>
      </c>
      <c r="AD818">
        <v>0.61538461538461542</v>
      </c>
      <c r="AE818">
        <v>1</v>
      </c>
      <c r="AF818">
        <v>121</v>
      </c>
      <c r="AG818">
        <v>1.5384615384615385E-2</v>
      </c>
      <c r="AH818" s="4">
        <v>9</v>
      </c>
      <c r="AI818">
        <v>0.40909090909090912</v>
      </c>
      <c r="AJ818" s="4">
        <v>3</v>
      </c>
      <c r="AK818">
        <v>0.13636363636363635</v>
      </c>
      <c r="AL818" s="4">
        <v>9</v>
      </c>
      <c r="AM818">
        <v>0.22500000000000001</v>
      </c>
      <c r="AN818" s="4">
        <v>1</v>
      </c>
      <c r="AO818">
        <v>2.5000000000000001E-2</v>
      </c>
      <c r="AP818" s="4">
        <v>0</v>
      </c>
      <c r="AQ818">
        <v>0</v>
      </c>
      <c r="AR818" s="4">
        <v>0</v>
      </c>
      <c r="AS818">
        <v>0</v>
      </c>
      <c r="AT818" s="4">
        <v>0</v>
      </c>
      <c r="AU818" s="4">
        <v>0</v>
      </c>
      <c r="AV818" s="4">
        <v>2</v>
      </c>
      <c r="AW818">
        <v>1.7567567567567568</v>
      </c>
      <c r="AX818" s="4">
        <f t="shared" si="12"/>
        <v>37</v>
      </c>
      <c r="AY818" s="4">
        <v>23</v>
      </c>
      <c r="AZ818" s="4">
        <v>71</v>
      </c>
    </row>
    <row r="819" spans="1:52" x14ac:dyDescent="0.25">
      <c r="A819" s="4">
        <v>2017</v>
      </c>
      <c r="B819" s="4" t="s">
        <v>332</v>
      </c>
      <c r="C819" t="s">
        <v>116</v>
      </c>
      <c r="D819" t="s">
        <v>145</v>
      </c>
      <c r="E819" t="s">
        <v>661</v>
      </c>
      <c r="F819" s="4">
        <v>37</v>
      </c>
      <c r="G819">
        <v>25</v>
      </c>
      <c r="H819">
        <v>14</v>
      </c>
      <c r="I819">
        <v>37</v>
      </c>
      <c r="J819">
        <v>12.189189189189189</v>
      </c>
      <c r="K819">
        <v>0</v>
      </c>
      <c r="L819">
        <v>0</v>
      </c>
      <c r="M819">
        <v>32</v>
      </c>
      <c r="N819">
        <v>1370</v>
      </c>
      <c r="O819">
        <v>0.86486486486486491</v>
      </c>
      <c r="P819">
        <v>26</v>
      </c>
      <c r="Q819">
        <v>31</v>
      </c>
      <c r="R819">
        <v>3</v>
      </c>
      <c r="S819">
        <v>34</v>
      </c>
      <c r="T819">
        <v>15</v>
      </c>
      <c r="U819">
        <v>227.53333333333333</v>
      </c>
      <c r="V819">
        <v>15</v>
      </c>
      <c r="W819">
        <v>63.133333333333333</v>
      </c>
      <c r="X819">
        <v>17</v>
      </c>
      <c r="Y819">
        <v>103.05882352941177</v>
      </c>
      <c r="Z819">
        <v>15</v>
      </c>
      <c r="AA819">
        <v>397</v>
      </c>
      <c r="AB819">
        <v>18</v>
      </c>
      <c r="AC819">
        <v>127</v>
      </c>
      <c r="AD819">
        <v>0.48648648648648651</v>
      </c>
      <c r="AE819">
        <v>5</v>
      </c>
      <c r="AF819">
        <v>75</v>
      </c>
      <c r="AG819">
        <v>0.13513513513513514</v>
      </c>
      <c r="AH819" s="4">
        <v>5</v>
      </c>
      <c r="AI819">
        <v>0.33333333333333331</v>
      </c>
      <c r="AJ819" s="4">
        <v>1</v>
      </c>
      <c r="AK819">
        <v>6.6666666666666666E-2</v>
      </c>
      <c r="AL819" s="4">
        <v>1</v>
      </c>
      <c r="AM819">
        <v>5.5555555555555552E-2</v>
      </c>
      <c r="AN819" s="4">
        <v>0</v>
      </c>
      <c r="AO819">
        <v>0</v>
      </c>
      <c r="AP819" s="4">
        <v>0</v>
      </c>
      <c r="AQ819">
        <v>0</v>
      </c>
      <c r="AR819" s="4">
        <v>0</v>
      </c>
      <c r="AS819">
        <v>0</v>
      </c>
      <c r="AT819" s="4">
        <v>0</v>
      </c>
      <c r="AU819" s="4">
        <v>0</v>
      </c>
      <c r="AV819" s="4">
        <v>3</v>
      </c>
      <c r="AW819">
        <v>1.7619047619047619</v>
      </c>
      <c r="AX819" s="4">
        <f t="shared" si="12"/>
        <v>21</v>
      </c>
      <c r="AY819" s="4">
        <v>14</v>
      </c>
      <c r="AZ819" s="4">
        <v>84</v>
      </c>
    </row>
    <row r="820" spans="1:52" x14ac:dyDescent="0.25">
      <c r="A820" s="4">
        <v>2017</v>
      </c>
      <c r="B820" s="4" t="s">
        <v>332</v>
      </c>
      <c r="C820" t="s">
        <v>116</v>
      </c>
      <c r="D820" t="s">
        <v>149</v>
      </c>
      <c r="E820" t="s">
        <v>665</v>
      </c>
      <c r="F820" s="4">
        <v>35</v>
      </c>
      <c r="G820">
        <v>20</v>
      </c>
      <c r="H820">
        <v>2</v>
      </c>
      <c r="I820">
        <v>35</v>
      </c>
      <c r="J820">
        <v>3.9142857142857141</v>
      </c>
      <c r="K820">
        <v>0</v>
      </c>
      <c r="L820">
        <v>0</v>
      </c>
      <c r="M820">
        <v>35</v>
      </c>
      <c r="N820">
        <v>0</v>
      </c>
      <c r="O820">
        <v>1</v>
      </c>
      <c r="P820">
        <v>19</v>
      </c>
      <c r="Q820">
        <v>10</v>
      </c>
      <c r="R820">
        <v>6</v>
      </c>
      <c r="S820">
        <v>15</v>
      </c>
      <c r="T820">
        <v>0</v>
      </c>
      <c r="U820">
        <v>0</v>
      </c>
      <c r="V820">
        <v>0</v>
      </c>
      <c r="W820">
        <v>0</v>
      </c>
      <c r="X820">
        <v>35</v>
      </c>
      <c r="Y820">
        <v>51.828571428571429</v>
      </c>
      <c r="Z820">
        <v>0</v>
      </c>
      <c r="AA820">
        <v>0</v>
      </c>
      <c r="AB820">
        <v>35</v>
      </c>
      <c r="AC820">
        <v>67</v>
      </c>
      <c r="AD820">
        <v>1</v>
      </c>
      <c r="AE820">
        <v>29</v>
      </c>
      <c r="AF820">
        <v>65</v>
      </c>
      <c r="AG820">
        <v>0.82857142857142863</v>
      </c>
      <c r="AH820" s="4">
        <v>0</v>
      </c>
      <c r="AI820">
        <v>0</v>
      </c>
      <c r="AJ820" s="4">
        <v>0</v>
      </c>
      <c r="AK820">
        <v>0</v>
      </c>
      <c r="AL820" s="4">
        <v>0</v>
      </c>
      <c r="AM820">
        <v>0</v>
      </c>
      <c r="AN820" s="4">
        <v>0</v>
      </c>
      <c r="AO820">
        <v>0</v>
      </c>
      <c r="AP820" s="4">
        <v>0</v>
      </c>
      <c r="AQ820">
        <v>0</v>
      </c>
      <c r="AR820" s="4">
        <v>0</v>
      </c>
      <c r="AS820">
        <v>0</v>
      </c>
      <c r="AT820" s="4">
        <v>0</v>
      </c>
      <c r="AU820" s="4">
        <v>0</v>
      </c>
      <c r="AV820" s="4">
        <v>0</v>
      </c>
      <c r="AW820">
        <v>2.0588235294117645</v>
      </c>
      <c r="AX820" s="4">
        <f t="shared" si="12"/>
        <v>17</v>
      </c>
      <c r="AY820" s="4">
        <v>0</v>
      </c>
      <c r="AZ820" s="4">
        <v>0</v>
      </c>
    </row>
    <row r="821" spans="1:52" x14ac:dyDescent="0.25">
      <c r="A821" s="4">
        <v>2017</v>
      </c>
      <c r="B821" s="4" t="s">
        <v>332</v>
      </c>
      <c r="C821" t="s">
        <v>116</v>
      </c>
      <c r="D821" t="s">
        <v>146</v>
      </c>
      <c r="E821" t="s">
        <v>662</v>
      </c>
      <c r="F821" s="4">
        <v>23</v>
      </c>
      <c r="G821">
        <v>13</v>
      </c>
      <c r="H821">
        <v>6</v>
      </c>
      <c r="I821">
        <v>23</v>
      </c>
      <c r="J821">
        <v>7.1304347826086953</v>
      </c>
      <c r="K821">
        <v>0</v>
      </c>
      <c r="L821">
        <v>0</v>
      </c>
      <c r="M821">
        <v>19</v>
      </c>
      <c r="N821">
        <v>573</v>
      </c>
      <c r="O821">
        <v>0.82608695652173914</v>
      </c>
      <c r="P821">
        <v>23</v>
      </c>
      <c r="Q821">
        <v>19</v>
      </c>
      <c r="R821">
        <v>1</v>
      </c>
      <c r="S821">
        <v>112</v>
      </c>
      <c r="T821">
        <v>15</v>
      </c>
      <c r="U821">
        <v>239.26666666666668</v>
      </c>
      <c r="V821">
        <v>16</v>
      </c>
      <c r="W821">
        <v>27.3125</v>
      </c>
      <c r="X821">
        <v>7</v>
      </c>
      <c r="Y821">
        <v>147</v>
      </c>
      <c r="Z821">
        <v>14</v>
      </c>
      <c r="AA821">
        <v>361</v>
      </c>
      <c r="AB821">
        <v>7</v>
      </c>
      <c r="AC821">
        <v>208</v>
      </c>
      <c r="AD821">
        <v>0.30434782608695654</v>
      </c>
      <c r="AE821">
        <v>2</v>
      </c>
      <c r="AF821">
        <v>64</v>
      </c>
      <c r="AG821">
        <v>8.6956521739130432E-2</v>
      </c>
      <c r="AH821" s="4">
        <v>8</v>
      </c>
      <c r="AI821">
        <v>0.5714285714285714</v>
      </c>
      <c r="AJ821" s="4">
        <v>4</v>
      </c>
      <c r="AK821">
        <v>0.2857142857142857</v>
      </c>
      <c r="AL821" s="4">
        <v>0</v>
      </c>
      <c r="AM821">
        <v>0</v>
      </c>
      <c r="AN821" s="4">
        <v>3</v>
      </c>
      <c r="AO821">
        <v>0.42857142857142855</v>
      </c>
      <c r="AP821" s="4">
        <v>0</v>
      </c>
      <c r="AQ821">
        <v>0</v>
      </c>
      <c r="AR821" s="4">
        <v>0</v>
      </c>
      <c r="AS821">
        <v>0</v>
      </c>
      <c r="AT821" s="4">
        <v>0</v>
      </c>
      <c r="AU821" s="4">
        <v>0</v>
      </c>
      <c r="AV821" s="4">
        <v>0</v>
      </c>
      <c r="AW821">
        <v>2.5555555555555554</v>
      </c>
      <c r="AX821" s="4">
        <f t="shared" si="12"/>
        <v>9</v>
      </c>
      <c r="AY821" s="4">
        <v>16</v>
      </c>
      <c r="AZ821" s="4">
        <v>249</v>
      </c>
    </row>
    <row r="822" spans="1:52" x14ac:dyDescent="0.25">
      <c r="A822" s="4">
        <v>2017</v>
      </c>
      <c r="B822" s="4" t="s">
        <v>332</v>
      </c>
      <c r="C822" t="s">
        <v>116</v>
      </c>
      <c r="D822" t="s">
        <v>148</v>
      </c>
      <c r="E822" t="s">
        <v>664</v>
      </c>
      <c r="F822" s="4">
        <v>21</v>
      </c>
      <c r="G822">
        <v>8</v>
      </c>
      <c r="H822">
        <v>2</v>
      </c>
      <c r="I822">
        <v>21</v>
      </c>
      <c r="J822">
        <v>5.4761904761904763</v>
      </c>
      <c r="K822">
        <v>0</v>
      </c>
      <c r="L822">
        <v>0</v>
      </c>
      <c r="M822">
        <v>19</v>
      </c>
      <c r="N822">
        <v>7127</v>
      </c>
      <c r="O822">
        <v>0.90476190476190477</v>
      </c>
      <c r="P822">
        <v>12</v>
      </c>
      <c r="Q822">
        <v>14</v>
      </c>
      <c r="R822">
        <v>0</v>
      </c>
      <c r="S822">
        <v>0</v>
      </c>
      <c r="T822">
        <v>1</v>
      </c>
      <c r="U822">
        <v>240</v>
      </c>
      <c r="V822">
        <v>1</v>
      </c>
      <c r="W822">
        <v>9</v>
      </c>
      <c r="X822">
        <v>17</v>
      </c>
      <c r="Y822">
        <v>102.76470588235294</v>
      </c>
      <c r="Z822">
        <v>1</v>
      </c>
      <c r="AA822">
        <v>321</v>
      </c>
      <c r="AB822">
        <v>20</v>
      </c>
      <c r="AC822">
        <v>104</v>
      </c>
      <c r="AD822">
        <v>0.95238095238095233</v>
      </c>
      <c r="AE822">
        <v>8</v>
      </c>
      <c r="AF822">
        <v>40</v>
      </c>
      <c r="AG822">
        <v>0.38095238095238093</v>
      </c>
      <c r="AH822" s="4">
        <v>1</v>
      </c>
      <c r="AI822">
        <v>1</v>
      </c>
      <c r="AJ822" s="4">
        <v>1</v>
      </c>
      <c r="AK822">
        <v>1</v>
      </c>
      <c r="AL822" s="4">
        <v>1</v>
      </c>
      <c r="AM822">
        <v>0.05</v>
      </c>
      <c r="AN822" s="4">
        <v>1</v>
      </c>
      <c r="AO822">
        <v>0.05</v>
      </c>
      <c r="AP822" s="4">
        <v>0</v>
      </c>
      <c r="AQ822">
        <v>0</v>
      </c>
      <c r="AR822" s="4">
        <v>0</v>
      </c>
      <c r="AS822">
        <v>0</v>
      </c>
      <c r="AT822" s="4">
        <v>0</v>
      </c>
      <c r="AU822" s="4">
        <v>0</v>
      </c>
      <c r="AV822" s="4">
        <v>1</v>
      </c>
      <c r="AW822">
        <v>2.3333333333333335</v>
      </c>
      <c r="AX822" s="4">
        <f t="shared" si="12"/>
        <v>9</v>
      </c>
      <c r="AY822" s="4">
        <v>1</v>
      </c>
      <c r="AZ822" s="4">
        <v>98</v>
      </c>
    </row>
    <row r="823" spans="1:52" x14ac:dyDescent="0.25">
      <c r="A823" s="4">
        <v>2017</v>
      </c>
      <c r="B823" s="4" t="s">
        <v>332</v>
      </c>
      <c r="C823" t="s">
        <v>116</v>
      </c>
      <c r="D823" t="s">
        <v>87</v>
      </c>
      <c r="E823" t="s">
        <v>606</v>
      </c>
      <c r="F823" s="4">
        <v>14</v>
      </c>
      <c r="G823">
        <v>1</v>
      </c>
      <c r="H823">
        <v>6</v>
      </c>
      <c r="I823">
        <v>3</v>
      </c>
      <c r="J823">
        <v>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2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</v>
      </c>
      <c r="Y823">
        <v>7</v>
      </c>
      <c r="Z823">
        <v>0</v>
      </c>
      <c r="AA823">
        <v>0</v>
      </c>
      <c r="AB823">
        <v>9</v>
      </c>
      <c r="AC823">
        <v>9</v>
      </c>
      <c r="AD823">
        <v>0.6428571428571429</v>
      </c>
      <c r="AE823">
        <v>4</v>
      </c>
      <c r="AF823">
        <v>10</v>
      </c>
      <c r="AG823">
        <v>0.2857142857142857</v>
      </c>
      <c r="AH823" s="4">
        <v>0</v>
      </c>
      <c r="AI823">
        <v>0</v>
      </c>
      <c r="AJ823" s="4">
        <v>0</v>
      </c>
      <c r="AK823">
        <v>0</v>
      </c>
      <c r="AL823" s="4">
        <v>0</v>
      </c>
      <c r="AM823">
        <v>0</v>
      </c>
      <c r="AN823" s="4">
        <v>0</v>
      </c>
      <c r="AO823">
        <v>0</v>
      </c>
      <c r="AP823" s="4">
        <v>0</v>
      </c>
      <c r="AQ823">
        <v>0</v>
      </c>
      <c r="AR823" s="4">
        <v>0</v>
      </c>
      <c r="AS823">
        <v>0</v>
      </c>
      <c r="AT823" s="4">
        <v>6</v>
      </c>
      <c r="AU823" s="4">
        <v>1</v>
      </c>
      <c r="AV823" s="4">
        <v>1</v>
      </c>
      <c r="AW823">
        <v>1</v>
      </c>
      <c r="AX823" s="4">
        <f t="shared" si="12"/>
        <v>14</v>
      </c>
      <c r="AY823" s="4">
        <v>0</v>
      </c>
      <c r="AZ823" s="4">
        <v>0</v>
      </c>
    </row>
    <row r="824" spans="1:52" x14ac:dyDescent="0.25">
      <c r="A824" s="4">
        <v>2017</v>
      </c>
      <c r="B824" s="4" t="s">
        <v>332</v>
      </c>
      <c r="C824" t="s">
        <v>116</v>
      </c>
      <c r="D824" t="s">
        <v>150</v>
      </c>
      <c r="E824" t="s">
        <v>666</v>
      </c>
      <c r="F824" s="4">
        <v>1</v>
      </c>
      <c r="G824">
        <v>1</v>
      </c>
      <c r="H824">
        <v>0</v>
      </c>
      <c r="I824">
        <v>1</v>
      </c>
      <c r="J824">
        <v>1</v>
      </c>
      <c r="K824">
        <v>0</v>
      </c>
      <c r="L824">
        <v>0</v>
      </c>
      <c r="M824">
        <v>1</v>
      </c>
      <c r="N824">
        <v>6</v>
      </c>
      <c r="O824">
        <v>1</v>
      </c>
      <c r="P824">
        <v>1</v>
      </c>
      <c r="Q824">
        <v>2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57</v>
      </c>
      <c r="Z824">
        <v>0</v>
      </c>
      <c r="AA824">
        <v>0</v>
      </c>
      <c r="AB824">
        <v>1</v>
      </c>
      <c r="AC824">
        <v>63</v>
      </c>
      <c r="AD824">
        <v>1</v>
      </c>
      <c r="AE824">
        <v>0</v>
      </c>
      <c r="AF824">
        <v>0</v>
      </c>
      <c r="AG824">
        <v>0</v>
      </c>
      <c r="AH824" s="4">
        <v>0</v>
      </c>
      <c r="AI824">
        <v>0</v>
      </c>
      <c r="AJ824" s="4">
        <v>0</v>
      </c>
      <c r="AK824">
        <v>0</v>
      </c>
      <c r="AL824" s="4">
        <v>0</v>
      </c>
      <c r="AM824">
        <v>0</v>
      </c>
      <c r="AN824" s="4">
        <v>0</v>
      </c>
      <c r="AO824">
        <v>0</v>
      </c>
      <c r="AP824" s="4">
        <v>0</v>
      </c>
      <c r="AQ824">
        <v>0</v>
      </c>
      <c r="AR824" s="4">
        <v>0</v>
      </c>
      <c r="AS824">
        <v>0</v>
      </c>
      <c r="AT824" s="4">
        <v>0</v>
      </c>
      <c r="AU824" s="4">
        <v>0</v>
      </c>
      <c r="AV824" s="4">
        <v>1</v>
      </c>
      <c r="AW824">
        <v>1</v>
      </c>
      <c r="AX824" s="4">
        <f t="shared" si="12"/>
        <v>1</v>
      </c>
      <c r="AY824" s="4">
        <v>0</v>
      </c>
      <c r="AZ824" s="4">
        <v>0</v>
      </c>
    </row>
    <row r="825" spans="1:52" x14ac:dyDescent="0.25">
      <c r="A825" s="4">
        <v>2017</v>
      </c>
      <c r="B825" s="4" t="s">
        <v>332</v>
      </c>
      <c r="C825" t="s">
        <v>116</v>
      </c>
      <c r="D825" t="s">
        <v>159</v>
      </c>
      <c r="E825" t="s">
        <v>674</v>
      </c>
      <c r="F825" s="4">
        <v>1</v>
      </c>
      <c r="G825">
        <v>1</v>
      </c>
      <c r="H825">
        <v>2</v>
      </c>
      <c r="I825">
        <v>1</v>
      </c>
      <c r="J825">
        <v>3</v>
      </c>
      <c r="K825">
        <v>0</v>
      </c>
      <c r="L825">
        <v>0</v>
      </c>
      <c r="M825">
        <v>1</v>
      </c>
      <c r="N825">
        <v>1814</v>
      </c>
      <c r="O825">
        <v>1</v>
      </c>
      <c r="P825">
        <v>1</v>
      </c>
      <c r="Q825">
        <v>6</v>
      </c>
      <c r="R825">
        <v>0</v>
      </c>
      <c r="S825">
        <v>0</v>
      </c>
      <c r="T825">
        <v>1</v>
      </c>
      <c r="U825">
        <v>199</v>
      </c>
      <c r="V825">
        <v>1</v>
      </c>
      <c r="W825">
        <v>66</v>
      </c>
      <c r="X825">
        <v>0</v>
      </c>
      <c r="Y825">
        <v>0</v>
      </c>
      <c r="Z825">
        <v>1</v>
      </c>
      <c r="AA825">
        <v>442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 s="4">
        <v>1</v>
      </c>
      <c r="AI825">
        <v>1</v>
      </c>
      <c r="AJ825" s="4">
        <v>0</v>
      </c>
      <c r="AK825">
        <v>0</v>
      </c>
      <c r="AL825" s="4">
        <v>0</v>
      </c>
      <c r="AM825">
        <v>0</v>
      </c>
      <c r="AN825" s="4">
        <v>0</v>
      </c>
      <c r="AO825">
        <v>0</v>
      </c>
      <c r="AP825" s="4">
        <v>0</v>
      </c>
      <c r="AQ825">
        <v>0</v>
      </c>
      <c r="AR825" s="4">
        <v>0</v>
      </c>
      <c r="AS825">
        <v>0</v>
      </c>
      <c r="AT825" s="4">
        <v>0</v>
      </c>
      <c r="AU825" s="4">
        <v>0</v>
      </c>
      <c r="AV825" s="4">
        <v>0</v>
      </c>
      <c r="AW825">
        <v>1</v>
      </c>
      <c r="AX825" s="4">
        <f t="shared" si="12"/>
        <v>1</v>
      </c>
      <c r="AY825" s="4">
        <v>1</v>
      </c>
      <c r="AZ825" s="4">
        <v>132</v>
      </c>
    </row>
    <row r="826" spans="1:52" x14ac:dyDescent="0.25">
      <c r="A826" s="4">
        <v>2017</v>
      </c>
      <c r="B826" s="4" t="s">
        <v>332</v>
      </c>
      <c r="C826" t="s">
        <v>116</v>
      </c>
      <c r="D826" t="s">
        <v>341</v>
      </c>
      <c r="E826" t="s">
        <v>842</v>
      </c>
      <c r="F826" s="4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 s="4">
        <v>0</v>
      </c>
      <c r="AI826">
        <v>0</v>
      </c>
      <c r="AJ826" s="4">
        <v>0</v>
      </c>
      <c r="AK826">
        <v>0</v>
      </c>
      <c r="AL826" s="4">
        <v>0</v>
      </c>
      <c r="AM826">
        <v>0</v>
      </c>
      <c r="AN826" s="4">
        <v>0</v>
      </c>
      <c r="AO826">
        <v>0</v>
      </c>
      <c r="AP826" s="4">
        <v>0</v>
      </c>
      <c r="AQ826">
        <v>0</v>
      </c>
      <c r="AR826" s="4">
        <v>0</v>
      </c>
      <c r="AS826">
        <v>0</v>
      </c>
      <c r="AT826" s="4">
        <v>0</v>
      </c>
      <c r="AU826" s="4">
        <v>0</v>
      </c>
      <c r="AV826" s="4">
        <v>0</v>
      </c>
      <c r="AW826">
        <v>1</v>
      </c>
      <c r="AX826" s="4">
        <f t="shared" si="12"/>
        <v>1</v>
      </c>
      <c r="AY826" s="4">
        <v>0</v>
      </c>
      <c r="AZ826" s="4">
        <v>0</v>
      </c>
    </row>
    <row r="827" spans="1:52" x14ac:dyDescent="0.25">
      <c r="A827" s="4">
        <v>2017</v>
      </c>
      <c r="B827" s="4" t="s">
        <v>332</v>
      </c>
      <c r="C827" t="s">
        <v>116</v>
      </c>
      <c r="D827" t="s">
        <v>342</v>
      </c>
      <c r="E827" t="s">
        <v>712</v>
      </c>
      <c r="F827" s="4">
        <v>1</v>
      </c>
      <c r="G827">
        <v>0</v>
      </c>
      <c r="H827">
        <v>0</v>
      </c>
      <c r="I827">
        <v>1</v>
      </c>
      <c r="J827">
        <v>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109</v>
      </c>
      <c r="AD827">
        <v>1</v>
      </c>
      <c r="AE827">
        <v>0</v>
      </c>
      <c r="AF827">
        <v>0</v>
      </c>
      <c r="AG827">
        <v>0</v>
      </c>
      <c r="AH827" s="4">
        <v>0</v>
      </c>
      <c r="AI827">
        <v>0</v>
      </c>
      <c r="AJ827" s="4">
        <v>0</v>
      </c>
      <c r="AK827">
        <v>0</v>
      </c>
      <c r="AL827" s="4">
        <v>0</v>
      </c>
      <c r="AM827">
        <v>0</v>
      </c>
      <c r="AN827" s="4">
        <v>0</v>
      </c>
      <c r="AO827">
        <v>0</v>
      </c>
      <c r="AP827" s="4">
        <v>0</v>
      </c>
      <c r="AQ827">
        <v>0</v>
      </c>
      <c r="AR827" s="4">
        <v>0</v>
      </c>
      <c r="AS827">
        <v>0</v>
      </c>
      <c r="AT827" s="4">
        <v>0</v>
      </c>
      <c r="AU827" s="4">
        <v>0</v>
      </c>
      <c r="AV827" s="4">
        <v>0</v>
      </c>
      <c r="AW827">
        <v>1</v>
      </c>
      <c r="AX827" s="4">
        <f t="shared" si="12"/>
        <v>1</v>
      </c>
      <c r="AY827" s="4">
        <v>0</v>
      </c>
      <c r="AZ827" s="4">
        <v>0</v>
      </c>
    </row>
    <row r="828" spans="1:52" x14ac:dyDescent="0.25">
      <c r="A828" s="4">
        <v>2017</v>
      </c>
      <c r="B828" s="4" t="s">
        <v>332</v>
      </c>
      <c r="C828" t="s">
        <v>155</v>
      </c>
      <c r="D828" t="s">
        <v>157</v>
      </c>
      <c r="E828" t="s">
        <v>672</v>
      </c>
      <c r="F828" s="4">
        <v>96</v>
      </c>
      <c r="G828">
        <v>96</v>
      </c>
      <c r="H828">
        <v>3</v>
      </c>
      <c r="I828">
        <v>96</v>
      </c>
      <c r="J828">
        <v>4.604166666666667</v>
      </c>
      <c r="K828">
        <v>0</v>
      </c>
      <c r="L828">
        <v>0</v>
      </c>
      <c r="M828">
        <v>93</v>
      </c>
      <c r="N828">
        <v>356</v>
      </c>
      <c r="O828">
        <v>0.96875</v>
      </c>
      <c r="P828">
        <v>69</v>
      </c>
      <c r="Q828">
        <v>10</v>
      </c>
      <c r="R828">
        <v>13</v>
      </c>
      <c r="S828">
        <v>19</v>
      </c>
      <c r="T828">
        <v>8</v>
      </c>
      <c r="U828">
        <v>72.75</v>
      </c>
      <c r="V828">
        <v>8</v>
      </c>
      <c r="W828">
        <v>43</v>
      </c>
      <c r="X828">
        <v>88</v>
      </c>
      <c r="Y828">
        <v>58.43181818181818</v>
      </c>
      <c r="Z828">
        <v>8</v>
      </c>
      <c r="AA828">
        <v>214</v>
      </c>
      <c r="AB828">
        <v>88</v>
      </c>
      <c r="AC828">
        <v>74</v>
      </c>
      <c r="AD828">
        <v>0.91666666666666663</v>
      </c>
      <c r="AE828">
        <v>36</v>
      </c>
      <c r="AF828">
        <v>46</v>
      </c>
      <c r="AG828">
        <v>0.375</v>
      </c>
      <c r="AH828" s="4">
        <v>4</v>
      </c>
      <c r="AI828">
        <v>0.5</v>
      </c>
      <c r="AJ828" s="4">
        <v>0</v>
      </c>
      <c r="AK828">
        <v>0</v>
      </c>
      <c r="AL828" s="4">
        <v>13</v>
      </c>
      <c r="AM828">
        <v>0.14772727272727273</v>
      </c>
      <c r="AN828" s="4">
        <v>3</v>
      </c>
      <c r="AO828">
        <v>3.4090909090909088E-2</v>
      </c>
      <c r="AP828" s="4">
        <v>0</v>
      </c>
      <c r="AQ828">
        <v>0</v>
      </c>
      <c r="AR828" s="4">
        <v>0</v>
      </c>
      <c r="AS828">
        <v>0</v>
      </c>
      <c r="AT828" s="4">
        <v>0</v>
      </c>
      <c r="AU828" s="4">
        <v>0</v>
      </c>
      <c r="AV828" s="4">
        <v>2</v>
      </c>
      <c r="AW828">
        <v>1.5</v>
      </c>
      <c r="AX828" s="4">
        <f t="shared" si="12"/>
        <v>64</v>
      </c>
      <c r="AY828" s="4">
        <v>0</v>
      </c>
      <c r="AZ828" s="4">
        <v>0</v>
      </c>
    </row>
    <row r="829" spans="1:52" x14ac:dyDescent="0.25">
      <c r="A829" s="4">
        <v>2017</v>
      </c>
      <c r="B829" s="4" t="s">
        <v>332</v>
      </c>
      <c r="C829" t="s">
        <v>155</v>
      </c>
      <c r="D829" t="s">
        <v>156</v>
      </c>
      <c r="E829" t="s">
        <v>671</v>
      </c>
      <c r="F829" s="4">
        <v>86</v>
      </c>
      <c r="G829">
        <v>84</v>
      </c>
      <c r="H829">
        <v>4</v>
      </c>
      <c r="I829">
        <v>86</v>
      </c>
      <c r="J829">
        <v>5.0232558139534884</v>
      </c>
      <c r="K829">
        <v>2</v>
      </c>
      <c r="L829">
        <v>2.3255813953488372E-2</v>
      </c>
      <c r="M829">
        <v>85</v>
      </c>
      <c r="N829">
        <v>97</v>
      </c>
      <c r="O829">
        <v>0.98837209302325579</v>
      </c>
      <c r="P829">
        <v>55</v>
      </c>
      <c r="Q829">
        <v>16</v>
      </c>
      <c r="R829">
        <v>18</v>
      </c>
      <c r="S829">
        <v>34</v>
      </c>
      <c r="T829">
        <v>2</v>
      </c>
      <c r="U829">
        <v>196</v>
      </c>
      <c r="V829">
        <v>2</v>
      </c>
      <c r="W829">
        <v>25</v>
      </c>
      <c r="X829">
        <v>82</v>
      </c>
      <c r="Y829">
        <v>84.975609756097555</v>
      </c>
      <c r="Z829">
        <v>2</v>
      </c>
      <c r="AA829">
        <v>366</v>
      </c>
      <c r="AB829">
        <v>84</v>
      </c>
      <c r="AC829">
        <v>106</v>
      </c>
      <c r="AD829">
        <v>0.97674418604651159</v>
      </c>
      <c r="AE829">
        <v>33</v>
      </c>
      <c r="AF829">
        <v>69</v>
      </c>
      <c r="AG829">
        <v>0.38372093023255816</v>
      </c>
      <c r="AH829" s="4">
        <v>1</v>
      </c>
      <c r="AI829">
        <v>0.5</v>
      </c>
      <c r="AJ829" s="4">
        <v>0</v>
      </c>
      <c r="AK829">
        <v>0</v>
      </c>
      <c r="AL829" s="4">
        <v>16</v>
      </c>
      <c r="AM829">
        <v>0.19047619047619047</v>
      </c>
      <c r="AN829" s="4">
        <v>2</v>
      </c>
      <c r="AO829">
        <v>2.3809523809523808E-2</v>
      </c>
      <c r="AP829" s="4">
        <v>1</v>
      </c>
      <c r="AQ829">
        <v>1.1627906976744186E-2</v>
      </c>
      <c r="AR829" s="4">
        <v>0</v>
      </c>
      <c r="AS829">
        <v>0</v>
      </c>
      <c r="AT829" s="4">
        <v>0</v>
      </c>
      <c r="AU829" s="4">
        <v>0</v>
      </c>
      <c r="AV829" s="4">
        <v>0</v>
      </c>
      <c r="AW829">
        <v>1.4333333333333333</v>
      </c>
      <c r="AX829" s="4">
        <f t="shared" si="12"/>
        <v>60</v>
      </c>
      <c r="AY829" s="4">
        <v>0</v>
      </c>
      <c r="AZ829" s="4">
        <v>0</v>
      </c>
    </row>
    <row r="830" spans="1:52" x14ac:dyDescent="0.25">
      <c r="A830" s="4">
        <v>2017</v>
      </c>
      <c r="B830" s="4" t="s">
        <v>332</v>
      </c>
      <c r="C830" t="s">
        <v>155</v>
      </c>
      <c r="D830" t="s">
        <v>152</v>
      </c>
      <c r="E830" t="s">
        <v>668</v>
      </c>
      <c r="F830" s="4">
        <v>86</v>
      </c>
      <c r="G830">
        <v>85</v>
      </c>
      <c r="H830">
        <v>3</v>
      </c>
      <c r="I830">
        <v>86</v>
      </c>
      <c r="J830">
        <v>4.7441860465116283</v>
      </c>
      <c r="K830">
        <v>0</v>
      </c>
      <c r="L830">
        <v>0</v>
      </c>
      <c r="M830">
        <v>79</v>
      </c>
      <c r="N830">
        <v>511</v>
      </c>
      <c r="O830">
        <v>0.91860465116279066</v>
      </c>
      <c r="P830">
        <v>67</v>
      </c>
      <c r="Q830">
        <v>17</v>
      </c>
      <c r="R830">
        <v>15</v>
      </c>
      <c r="S830">
        <v>29</v>
      </c>
      <c r="T830">
        <v>1</v>
      </c>
      <c r="U830">
        <v>236</v>
      </c>
      <c r="V830">
        <v>1</v>
      </c>
      <c r="W830">
        <v>132</v>
      </c>
      <c r="X830">
        <v>84</v>
      </c>
      <c r="Y830">
        <v>73.857142857142861</v>
      </c>
      <c r="Z830">
        <v>1</v>
      </c>
      <c r="AA830">
        <v>417</v>
      </c>
      <c r="AB830">
        <v>84</v>
      </c>
      <c r="AC830">
        <v>99</v>
      </c>
      <c r="AD830">
        <v>0.97674418604651159</v>
      </c>
      <c r="AE830">
        <v>46</v>
      </c>
      <c r="AF830">
        <v>71</v>
      </c>
      <c r="AG830">
        <v>0.53488372093023251</v>
      </c>
      <c r="AH830" s="4">
        <v>1</v>
      </c>
      <c r="AI830">
        <v>1</v>
      </c>
      <c r="AJ830" s="4">
        <v>0</v>
      </c>
      <c r="AK830">
        <v>0</v>
      </c>
      <c r="AL830" s="4">
        <v>12</v>
      </c>
      <c r="AM830">
        <v>0.14285714285714285</v>
      </c>
      <c r="AN830" s="4">
        <v>2</v>
      </c>
      <c r="AO830">
        <v>2.3809523809523808E-2</v>
      </c>
      <c r="AP830" s="4">
        <v>0</v>
      </c>
      <c r="AQ830">
        <v>0</v>
      </c>
      <c r="AR830" s="4">
        <v>0</v>
      </c>
      <c r="AS830">
        <v>0</v>
      </c>
      <c r="AT830" s="4">
        <v>0</v>
      </c>
      <c r="AU830" s="4">
        <v>0</v>
      </c>
      <c r="AV830" s="4">
        <v>1</v>
      </c>
      <c r="AW830">
        <v>1.4827586206896552</v>
      </c>
      <c r="AX830" s="4">
        <f t="shared" si="12"/>
        <v>58</v>
      </c>
      <c r="AY830" s="4">
        <v>0</v>
      </c>
      <c r="AZ830" s="4">
        <v>0</v>
      </c>
    </row>
    <row r="831" spans="1:52" x14ac:dyDescent="0.25">
      <c r="A831" s="4">
        <v>2017</v>
      </c>
      <c r="B831" s="4" t="s">
        <v>332</v>
      </c>
      <c r="C831" t="s">
        <v>155</v>
      </c>
      <c r="D831" t="s">
        <v>151</v>
      </c>
      <c r="E831" t="s">
        <v>667</v>
      </c>
      <c r="F831" s="4">
        <v>84</v>
      </c>
      <c r="G831">
        <v>81</v>
      </c>
      <c r="H831">
        <v>1</v>
      </c>
      <c r="I831">
        <v>84</v>
      </c>
      <c r="J831">
        <v>2.1666666666666665</v>
      </c>
      <c r="K831">
        <v>0</v>
      </c>
      <c r="L831">
        <v>0</v>
      </c>
      <c r="M831">
        <v>84</v>
      </c>
      <c r="N831">
        <v>497</v>
      </c>
      <c r="O831">
        <v>1</v>
      </c>
      <c r="P831">
        <v>58</v>
      </c>
      <c r="Q831">
        <v>15</v>
      </c>
      <c r="R831">
        <v>8</v>
      </c>
      <c r="S831">
        <v>28</v>
      </c>
      <c r="T831">
        <v>2</v>
      </c>
      <c r="U831">
        <v>136.5</v>
      </c>
      <c r="V831">
        <v>2</v>
      </c>
      <c r="W831">
        <v>0.5</v>
      </c>
      <c r="X831">
        <v>82</v>
      </c>
      <c r="Y831">
        <v>62.597560975609753</v>
      </c>
      <c r="Z831">
        <v>2</v>
      </c>
      <c r="AA831">
        <v>312</v>
      </c>
      <c r="AB831">
        <v>81</v>
      </c>
      <c r="AC831">
        <v>72</v>
      </c>
      <c r="AD831">
        <v>0.9642857142857143</v>
      </c>
      <c r="AE831">
        <v>28</v>
      </c>
      <c r="AF831">
        <v>48</v>
      </c>
      <c r="AG831">
        <v>0.33333333333333331</v>
      </c>
      <c r="AH831" s="4">
        <v>0</v>
      </c>
      <c r="AI831">
        <v>0</v>
      </c>
      <c r="AJ831" s="4">
        <v>0</v>
      </c>
      <c r="AK831">
        <v>0</v>
      </c>
      <c r="AL831" s="4">
        <v>20</v>
      </c>
      <c r="AM831">
        <v>0.24691358024691357</v>
      </c>
      <c r="AN831" s="4">
        <v>4</v>
      </c>
      <c r="AO831">
        <v>4.9382716049382713E-2</v>
      </c>
      <c r="AP831" s="4">
        <v>1</v>
      </c>
      <c r="AQ831">
        <v>1.1904761904761904E-2</v>
      </c>
      <c r="AR831" s="4">
        <v>0</v>
      </c>
      <c r="AS831">
        <v>0</v>
      </c>
      <c r="AT831" s="4">
        <v>0</v>
      </c>
      <c r="AU831" s="4">
        <v>0</v>
      </c>
      <c r="AV831" s="4">
        <v>0</v>
      </c>
      <c r="AW831">
        <v>1.3548387096774193</v>
      </c>
      <c r="AX831" s="4">
        <f t="shared" si="12"/>
        <v>62.000000000000007</v>
      </c>
      <c r="AY831" s="4">
        <v>0</v>
      </c>
      <c r="AZ831" s="4">
        <v>0</v>
      </c>
    </row>
    <row r="832" spans="1:52" x14ac:dyDescent="0.25">
      <c r="A832" s="4">
        <v>2017</v>
      </c>
      <c r="B832" s="4" t="s">
        <v>332</v>
      </c>
      <c r="C832" t="s">
        <v>155</v>
      </c>
      <c r="D832" t="s">
        <v>158</v>
      </c>
      <c r="E832" t="s">
        <v>673</v>
      </c>
      <c r="F832" s="4">
        <v>70</v>
      </c>
      <c r="G832">
        <v>70</v>
      </c>
      <c r="H832">
        <v>2</v>
      </c>
      <c r="I832">
        <v>70</v>
      </c>
      <c r="J832">
        <v>3.8571428571428572</v>
      </c>
      <c r="K832">
        <v>0</v>
      </c>
      <c r="L832">
        <v>0</v>
      </c>
      <c r="M832">
        <v>70</v>
      </c>
      <c r="N832">
        <v>3</v>
      </c>
      <c r="O832">
        <v>1</v>
      </c>
      <c r="P832">
        <v>50</v>
      </c>
      <c r="Q832">
        <v>15</v>
      </c>
      <c r="R832">
        <v>7</v>
      </c>
      <c r="S832">
        <v>17</v>
      </c>
      <c r="T832">
        <v>0</v>
      </c>
      <c r="U832">
        <v>0</v>
      </c>
      <c r="V832">
        <v>0</v>
      </c>
      <c r="W832">
        <v>0</v>
      </c>
      <c r="X832">
        <v>70</v>
      </c>
      <c r="Y832">
        <v>62.385714285714286</v>
      </c>
      <c r="Z832">
        <v>0</v>
      </c>
      <c r="AA832">
        <v>0</v>
      </c>
      <c r="AB832">
        <v>70</v>
      </c>
      <c r="AC832">
        <v>81</v>
      </c>
      <c r="AD832">
        <v>1</v>
      </c>
      <c r="AE832">
        <v>31</v>
      </c>
      <c r="AF832">
        <v>56</v>
      </c>
      <c r="AG832">
        <v>0.44285714285714284</v>
      </c>
      <c r="AH832" s="4">
        <v>0</v>
      </c>
      <c r="AI832">
        <v>0</v>
      </c>
      <c r="AJ832" s="4">
        <v>0</v>
      </c>
      <c r="AK832">
        <v>0</v>
      </c>
      <c r="AL832" s="4">
        <v>15</v>
      </c>
      <c r="AM832">
        <v>0.21428571428571427</v>
      </c>
      <c r="AN832" s="4">
        <v>0</v>
      </c>
      <c r="AO832">
        <v>0</v>
      </c>
      <c r="AP832" s="4">
        <v>0</v>
      </c>
      <c r="AQ832">
        <v>0</v>
      </c>
      <c r="AR832" s="4">
        <v>0</v>
      </c>
      <c r="AS832">
        <v>0</v>
      </c>
      <c r="AT832" s="4">
        <v>0</v>
      </c>
      <c r="AU832" s="4">
        <v>0</v>
      </c>
      <c r="AV832" s="4">
        <v>1</v>
      </c>
      <c r="AW832">
        <v>1.6279069767441861</v>
      </c>
      <c r="AX832" s="4">
        <f t="shared" si="12"/>
        <v>43</v>
      </c>
      <c r="AY832" s="4">
        <v>0</v>
      </c>
      <c r="AZ832" s="4">
        <v>0</v>
      </c>
    </row>
    <row r="833" spans="1:52" x14ac:dyDescent="0.25">
      <c r="A833" s="4">
        <v>2017</v>
      </c>
      <c r="B833" s="4" t="s">
        <v>332</v>
      </c>
      <c r="C833" t="s">
        <v>155</v>
      </c>
      <c r="D833" t="s">
        <v>160</v>
      </c>
      <c r="E833" t="s">
        <v>675</v>
      </c>
      <c r="F833" s="4">
        <v>17</v>
      </c>
      <c r="G833">
        <v>17</v>
      </c>
      <c r="H833">
        <v>3</v>
      </c>
      <c r="I833">
        <v>17</v>
      </c>
      <c r="J833">
        <v>4.7647058823529411</v>
      </c>
      <c r="K833">
        <v>0</v>
      </c>
      <c r="L833">
        <v>0</v>
      </c>
      <c r="M833">
        <v>17</v>
      </c>
      <c r="N833">
        <v>-10</v>
      </c>
      <c r="O833">
        <v>1</v>
      </c>
      <c r="P833">
        <v>9</v>
      </c>
      <c r="Q833">
        <v>13</v>
      </c>
      <c r="R833">
        <v>2</v>
      </c>
      <c r="S833">
        <v>42</v>
      </c>
      <c r="T833">
        <v>0</v>
      </c>
      <c r="U833">
        <v>0</v>
      </c>
      <c r="V833">
        <v>0</v>
      </c>
      <c r="W833">
        <v>0</v>
      </c>
      <c r="X833">
        <v>17</v>
      </c>
      <c r="Y833">
        <v>56.705882352941174</v>
      </c>
      <c r="Z833">
        <v>0</v>
      </c>
      <c r="AA833">
        <v>0</v>
      </c>
      <c r="AB833">
        <v>17</v>
      </c>
      <c r="AC833">
        <v>66</v>
      </c>
      <c r="AD833">
        <v>1</v>
      </c>
      <c r="AE833">
        <v>8</v>
      </c>
      <c r="AF833">
        <v>57</v>
      </c>
      <c r="AG833">
        <v>0.47058823529411764</v>
      </c>
      <c r="AH833" s="4">
        <v>0</v>
      </c>
      <c r="AI833">
        <v>0</v>
      </c>
      <c r="AJ833" s="4">
        <v>0</v>
      </c>
      <c r="AK833">
        <v>0</v>
      </c>
      <c r="AL833" s="4">
        <v>0</v>
      </c>
      <c r="AM833">
        <v>0</v>
      </c>
      <c r="AN833" s="4">
        <v>1</v>
      </c>
      <c r="AO833">
        <v>5.8823529411764705E-2</v>
      </c>
      <c r="AP833" s="4">
        <v>0</v>
      </c>
      <c r="AQ833">
        <v>0</v>
      </c>
      <c r="AR833" s="4">
        <v>0</v>
      </c>
      <c r="AS833">
        <v>0</v>
      </c>
      <c r="AT833" s="4">
        <v>0</v>
      </c>
      <c r="AU833" s="4">
        <v>0</v>
      </c>
      <c r="AV833" s="4">
        <v>0</v>
      </c>
      <c r="AW833">
        <v>1.2142857142857142</v>
      </c>
      <c r="AX833" s="4">
        <f t="shared" si="12"/>
        <v>14.000000000000002</v>
      </c>
      <c r="AY833" s="4">
        <v>0</v>
      </c>
      <c r="AZ833" s="4">
        <v>0</v>
      </c>
    </row>
    <row r="834" spans="1:52" x14ac:dyDescent="0.25">
      <c r="A834" s="4">
        <v>2017</v>
      </c>
      <c r="B834" s="4" t="s">
        <v>332</v>
      </c>
      <c r="C834" t="s">
        <v>155</v>
      </c>
      <c r="D834" t="s">
        <v>164</v>
      </c>
      <c r="E834" t="s">
        <v>678</v>
      </c>
      <c r="F834" s="4">
        <v>15</v>
      </c>
      <c r="G834">
        <v>15</v>
      </c>
      <c r="H834">
        <v>3</v>
      </c>
      <c r="I834">
        <v>15</v>
      </c>
      <c r="J834">
        <v>4.5999999999999996</v>
      </c>
      <c r="K834">
        <v>0</v>
      </c>
      <c r="L834">
        <v>0</v>
      </c>
      <c r="M834">
        <v>15</v>
      </c>
      <c r="N834">
        <v>61</v>
      </c>
      <c r="O834">
        <v>1</v>
      </c>
      <c r="P834">
        <v>12</v>
      </c>
      <c r="Q834">
        <v>6</v>
      </c>
      <c r="R834">
        <v>5</v>
      </c>
      <c r="S834">
        <v>9</v>
      </c>
      <c r="T834">
        <v>0</v>
      </c>
      <c r="U834">
        <v>0</v>
      </c>
      <c r="V834">
        <v>0</v>
      </c>
      <c r="W834">
        <v>0</v>
      </c>
      <c r="X834">
        <v>15</v>
      </c>
      <c r="Y834">
        <v>77.86666666666666</v>
      </c>
      <c r="Z834">
        <v>0</v>
      </c>
      <c r="AA834">
        <v>0</v>
      </c>
      <c r="AB834">
        <v>15</v>
      </c>
      <c r="AC834">
        <v>96</v>
      </c>
      <c r="AD834">
        <v>1</v>
      </c>
      <c r="AE834">
        <v>3</v>
      </c>
      <c r="AF834">
        <v>113</v>
      </c>
      <c r="AG834">
        <v>0.2</v>
      </c>
      <c r="AH834" s="4">
        <v>0</v>
      </c>
      <c r="AI834">
        <v>0</v>
      </c>
      <c r="AJ834" s="4">
        <v>0</v>
      </c>
      <c r="AK834">
        <v>0</v>
      </c>
      <c r="AL834" s="4">
        <v>2</v>
      </c>
      <c r="AM834">
        <v>0.13333333333333333</v>
      </c>
      <c r="AN834" s="4">
        <v>1</v>
      </c>
      <c r="AO834">
        <v>6.6666666666666666E-2</v>
      </c>
      <c r="AP834" s="4">
        <v>0</v>
      </c>
      <c r="AQ834">
        <v>0</v>
      </c>
      <c r="AR834" s="4">
        <v>0</v>
      </c>
      <c r="AS834">
        <v>0</v>
      </c>
      <c r="AT834" s="4">
        <v>0</v>
      </c>
      <c r="AU834" s="4">
        <v>0</v>
      </c>
      <c r="AV834" s="4">
        <v>0</v>
      </c>
      <c r="AW834">
        <v>2.1428571428571428</v>
      </c>
      <c r="AX834" s="4">
        <f t="shared" si="12"/>
        <v>7</v>
      </c>
      <c r="AY834" s="4">
        <v>0</v>
      </c>
      <c r="AZ834" s="4">
        <v>0</v>
      </c>
    </row>
    <row r="835" spans="1:52" x14ac:dyDescent="0.25">
      <c r="A835" s="4">
        <v>2017</v>
      </c>
      <c r="B835" s="4" t="s">
        <v>332</v>
      </c>
      <c r="C835" t="s">
        <v>155</v>
      </c>
      <c r="D835" t="s">
        <v>159</v>
      </c>
      <c r="E835" t="s">
        <v>674</v>
      </c>
      <c r="F835" s="4">
        <v>9</v>
      </c>
      <c r="G835">
        <v>9</v>
      </c>
      <c r="H835">
        <v>6</v>
      </c>
      <c r="I835">
        <v>9</v>
      </c>
      <c r="J835">
        <v>6.7777777777777777</v>
      </c>
      <c r="K835">
        <v>0</v>
      </c>
      <c r="L835">
        <v>0</v>
      </c>
      <c r="M835">
        <v>9</v>
      </c>
      <c r="N835">
        <v>8</v>
      </c>
      <c r="O835">
        <v>1</v>
      </c>
      <c r="P835">
        <v>6</v>
      </c>
      <c r="Q835">
        <v>19</v>
      </c>
      <c r="R835">
        <v>3</v>
      </c>
      <c r="S835">
        <v>19</v>
      </c>
      <c r="T835">
        <v>0</v>
      </c>
      <c r="U835">
        <v>0</v>
      </c>
      <c r="V835">
        <v>0</v>
      </c>
      <c r="W835">
        <v>0</v>
      </c>
      <c r="X835">
        <v>8</v>
      </c>
      <c r="Y835">
        <v>67.5</v>
      </c>
      <c r="Z835">
        <v>0</v>
      </c>
      <c r="AA835">
        <v>0</v>
      </c>
      <c r="AB835">
        <v>9</v>
      </c>
      <c r="AC835">
        <v>78</v>
      </c>
      <c r="AD835">
        <v>1</v>
      </c>
      <c r="AE835">
        <v>5</v>
      </c>
      <c r="AF835">
        <v>70</v>
      </c>
      <c r="AG835">
        <v>0.55555555555555558</v>
      </c>
      <c r="AH835" s="4">
        <v>0</v>
      </c>
      <c r="AI835">
        <v>0</v>
      </c>
      <c r="AJ835" s="4">
        <v>0</v>
      </c>
      <c r="AK835">
        <v>0</v>
      </c>
      <c r="AL835" s="4">
        <v>3</v>
      </c>
      <c r="AM835">
        <v>0.33333333333333331</v>
      </c>
      <c r="AN835" s="4">
        <v>0</v>
      </c>
      <c r="AO835">
        <v>0</v>
      </c>
      <c r="AP835" s="4">
        <v>0</v>
      </c>
      <c r="AQ835">
        <v>0</v>
      </c>
      <c r="AR835" s="4">
        <v>0</v>
      </c>
      <c r="AS835">
        <v>0</v>
      </c>
      <c r="AT835" s="4">
        <v>0</v>
      </c>
      <c r="AU835" s="4">
        <v>0</v>
      </c>
      <c r="AV835" s="4">
        <v>0</v>
      </c>
      <c r="AW835">
        <v>1.2857142857142858</v>
      </c>
      <c r="AX835" s="4">
        <f t="shared" ref="AX835:AX898" si="13">IF(ISERROR(F835/AW835),0,F835/AW835)</f>
        <v>6.9999999999999991</v>
      </c>
      <c r="AY835" s="4">
        <v>0</v>
      </c>
      <c r="AZ835" s="4">
        <v>0</v>
      </c>
    </row>
    <row r="836" spans="1:52" x14ac:dyDescent="0.25">
      <c r="A836" s="4">
        <v>2017</v>
      </c>
      <c r="B836" s="4" t="s">
        <v>332</v>
      </c>
      <c r="C836" t="s">
        <v>163</v>
      </c>
      <c r="D836" t="s">
        <v>145</v>
      </c>
      <c r="E836" t="s">
        <v>661</v>
      </c>
      <c r="F836" s="4">
        <v>214</v>
      </c>
      <c r="G836">
        <v>212</v>
      </c>
      <c r="H836">
        <v>4</v>
      </c>
      <c r="I836">
        <v>214</v>
      </c>
      <c r="J836">
        <v>5.5700934579439254</v>
      </c>
      <c r="K836">
        <v>8</v>
      </c>
      <c r="L836">
        <v>3.7383177570093455E-2</v>
      </c>
      <c r="M836">
        <v>210</v>
      </c>
      <c r="N836">
        <v>99</v>
      </c>
      <c r="O836">
        <v>0.98130841121495327</v>
      </c>
      <c r="P836">
        <v>139</v>
      </c>
      <c r="Q836">
        <v>16</v>
      </c>
      <c r="R836">
        <v>13</v>
      </c>
      <c r="S836">
        <v>39</v>
      </c>
      <c r="T836">
        <v>7</v>
      </c>
      <c r="U836">
        <v>160.42857142857142</v>
      </c>
      <c r="V836">
        <v>5</v>
      </c>
      <c r="W836">
        <v>34.799999999999997</v>
      </c>
      <c r="X836">
        <v>206</v>
      </c>
      <c r="Y836">
        <v>63.597087378640779</v>
      </c>
      <c r="Z836">
        <v>6</v>
      </c>
      <c r="AA836">
        <v>348</v>
      </c>
      <c r="AB836">
        <v>206</v>
      </c>
      <c r="AC836">
        <v>83</v>
      </c>
      <c r="AD836">
        <v>0.96261682242990654</v>
      </c>
      <c r="AE836">
        <v>97</v>
      </c>
      <c r="AF836">
        <v>62</v>
      </c>
      <c r="AG836">
        <v>0.45327102803738317</v>
      </c>
      <c r="AH836" s="4">
        <v>3</v>
      </c>
      <c r="AI836">
        <v>0.5</v>
      </c>
      <c r="AJ836" s="4">
        <v>0</v>
      </c>
      <c r="AK836">
        <v>0</v>
      </c>
      <c r="AL836" s="4">
        <v>39</v>
      </c>
      <c r="AM836">
        <v>0.18932038834951456</v>
      </c>
      <c r="AN836" s="4">
        <v>9</v>
      </c>
      <c r="AO836">
        <v>4.3689320388349516E-2</v>
      </c>
      <c r="AP836" s="4">
        <v>0</v>
      </c>
      <c r="AQ836">
        <v>0</v>
      </c>
      <c r="AR836" s="4">
        <v>0</v>
      </c>
      <c r="AS836">
        <v>0</v>
      </c>
      <c r="AT836" s="4">
        <v>1</v>
      </c>
      <c r="AU836" s="4">
        <v>0</v>
      </c>
      <c r="AV836" s="4">
        <v>2</v>
      </c>
      <c r="AW836">
        <v>2.0980392156862746</v>
      </c>
      <c r="AX836" s="4">
        <f t="shared" si="13"/>
        <v>102</v>
      </c>
      <c r="AY836" s="4">
        <v>1</v>
      </c>
      <c r="AZ836" s="4">
        <v>4</v>
      </c>
    </row>
    <row r="837" spans="1:52" x14ac:dyDescent="0.25">
      <c r="A837" s="4">
        <v>2017</v>
      </c>
      <c r="B837" s="4" t="s">
        <v>332</v>
      </c>
      <c r="C837" t="s">
        <v>163</v>
      </c>
      <c r="D837" t="s">
        <v>150</v>
      </c>
      <c r="E837" t="s">
        <v>666</v>
      </c>
      <c r="F837" s="4">
        <v>110</v>
      </c>
      <c r="G837">
        <v>108</v>
      </c>
      <c r="H837">
        <v>1</v>
      </c>
      <c r="I837">
        <v>109</v>
      </c>
      <c r="J837">
        <v>2.8807339449541285</v>
      </c>
      <c r="K837">
        <v>0</v>
      </c>
      <c r="L837">
        <v>0</v>
      </c>
      <c r="M837">
        <v>104</v>
      </c>
      <c r="N837">
        <v>269</v>
      </c>
      <c r="O837">
        <v>0.94545454545454544</v>
      </c>
      <c r="P837">
        <v>90</v>
      </c>
      <c r="Q837">
        <v>12</v>
      </c>
      <c r="R837">
        <v>37</v>
      </c>
      <c r="S837">
        <v>32</v>
      </c>
      <c r="T837">
        <v>22</v>
      </c>
      <c r="U837">
        <v>172.18181818181819</v>
      </c>
      <c r="V837">
        <v>16</v>
      </c>
      <c r="W837">
        <v>39.5625</v>
      </c>
      <c r="X837">
        <v>86</v>
      </c>
      <c r="Y837">
        <v>72.79069767441861</v>
      </c>
      <c r="Z837">
        <v>21</v>
      </c>
      <c r="AA837">
        <v>290</v>
      </c>
      <c r="AB837">
        <v>86</v>
      </c>
      <c r="AC837">
        <v>96</v>
      </c>
      <c r="AD837">
        <v>0.78181818181818186</v>
      </c>
      <c r="AE837">
        <v>20</v>
      </c>
      <c r="AF837">
        <v>64</v>
      </c>
      <c r="AG837">
        <v>0.18181818181818182</v>
      </c>
      <c r="AH837" s="4">
        <v>12</v>
      </c>
      <c r="AI837">
        <v>0.5714285714285714</v>
      </c>
      <c r="AJ837" s="4">
        <v>3</v>
      </c>
      <c r="AK837">
        <v>0.14285714285714285</v>
      </c>
      <c r="AL837" s="4">
        <v>18</v>
      </c>
      <c r="AM837">
        <v>0.20930232558139536</v>
      </c>
      <c r="AN837" s="4">
        <v>4</v>
      </c>
      <c r="AO837">
        <v>4.6511627906976744E-2</v>
      </c>
      <c r="AP837" s="4">
        <v>2</v>
      </c>
      <c r="AQ837">
        <v>1.8181818181818181E-2</v>
      </c>
      <c r="AR837" s="4">
        <v>0</v>
      </c>
      <c r="AS837">
        <v>0</v>
      </c>
      <c r="AT837" s="4">
        <v>0</v>
      </c>
      <c r="AU837" s="4">
        <v>0</v>
      </c>
      <c r="AV837" s="4">
        <v>3</v>
      </c>
      <c r="AW837">
        <v>1.3924050632911393</v>
      </c>
      <c r="AX837" s="4">
        <f t="shared" si="13"/>
        <v>79</v>
      </c>
      <c r="AY837" s="4">
        <v>2</v>
      </c>
      <c r="AZ837" s="4">
        <v>10</v>
      </c>
    </row>
    <row r="838" spans="1:52" x14ac:dyDescent="0.25">
      <c r="A838" s="4">
        <v>2017</v>
      </c>
      <c r="B838" s="4" t="s">
        <v>332</v>
      </c>
      <c r="C838" t="s">
        <v>163</v>
      </c>
      <c r="D838" t="s">
        <v>166</v>
      </c>
      <c r="E838" t="s">
        <v>680</v>
      </c>
      <c r="F838" s="4">
        <v>92</v>
      </c>
      <c r="G838">
        <v>91</v>
      </c>
      <c r="H838">
        <v>2</v>
      </c>
      <c r="I838">
        <v>92</v>
      </c>
      <c r="J838">
        <v>3.9130434782608696</v>
      </c>
      <c r="K838">
        <v>4</v>
      </c>
      <c r="L838">
        <v>4.3478260869565216E-2</v>
      </c>
      <c r="M838">
        <v>89</v>
      </c>
      <c r="N838">
        <v>415</v>
      </c>
      <c r="O838">
        <v>0.96739130434782605</v>
      </c>
      <c r="P838">
        <v>68</v>
      </c>
      <c r="Q838">
        <v>7</v>
      </c>
      <c r="R838">
        <v>23</v>
      </c>
      <c r="S838">
        <v>33</v>
      </c>
      <c r="T838">
        <v>14</v>
      </c>
      <c r="U838">
        <v>146.07142857142858</v>
      </c>
      <c r="V838">
        <v>13</v>
      </c>
      <c r="W838">
        <v>8</v>
      </c>
      <c r="X838">
        <v>78</v>
      </c>
      <c r="Y838">
        <v>55.602564102564102</v>
      </c>
      <c r="Z838">
        <v>12</v>
      </c>
      <c r="AA838">
        <v>229</v>
      </c>
      <c r="AB838">
        <v>78</v>
      </c>
      <c r="AC838">
        <v>78</v>
      </c>
      <c r="AD838">
        <v>0.84782608695652173</v>
      </c>
      <c r="AE838">
        <v>25</v>
      </c>
      <c r="AF838">
        <v>47</v>
      </c>
      <c r="AG838">
        <v>0.27173913043478259</v>
      </c>
      <c r="AH838" s="4">
        <v>7</v>
      </c>
      <c r="AI838">
        <v>0.58333333333333337</v>
      </c>
      <c r="AJ838" s="4">
        <v>0</v>
      </c>
      <c r="AK838">
        <v>0</v>
      </c>
      <c r="AL838" s="4">
        <v>18</v>
      </c>
      <c r="AM838">
        <v>0.23076923076923078</v>
      </c>
      <c r="AN838" s="4">
        <v>2</v>
      </c>
      <c r="AO838">
        <v>2.564102564102564E-2</v>
      </c>
      <c r="AP838" s="4">
        <v>0</v>
      </c>
      <c r="AQ838">
        <v>0</v>
      </c>
      <c r="AR838" s="4">
        <v>0</v>
      </c>
      <c r="AS838">
        <v>0</v>
      </c>
      <c r="AT838" s="4">
        <v>0</v>
      </c>
      <c r="AU838" s="4">
        <v>0</v>
      </c>
      <c r="AV838" s="4">
        <v>1</v>
      </c>
      <c r="AW838">
        <v>1.4375</v>
      </c>
      <c r="AX838" s="4">
        <f t="shared" si="13"/>
        <v>64</v>
      </c>
      <c r="AY838" s="4">
        <v>2</v>
      </c>
      <c r="AZ838" s="4">
        <v>8</v>
      </c>
    </row>
    <row r="839" spans="1:52" x14ac:dyDescent="0.25">
      <c r="A839" s="4">
        <v>2017</v>
      </c>
      <c r="B839" s="4" t="s">
        <v>332</v>
      </c>
      <c r="C839" t="s">
        <v>163</v>
      </c>
      <c r="D839" t="s">
        <v>164</v>
      </c>
      <c r="E839" t="s">
        <v>678</v>
      </c>
      <c r="F839" s="4">
        <v>86</v>
      </c>
      <c r="G839">
        <v>84</v>
      </c>
      <c r="H839">
        <v>2</v>
      </c>
      <c r="I839">
        <v>86</v>
      </c>
      <c r="J839">
        <v>3.2906976744186047</v>
      </c>
      <c r="K839">
        <v>0</v>
      </c>
      <c r="L839">
        <v>0</v>
      </c>
      <c r="M839">
        <v>85</v>
      </c>
      <c r="N839">
        <v>253</v>
      </c>
      <c r="O839">
        <v>0.98837209302325579</v>
      </c>
      <c r="P839">
        <v>69</v>
      </c>
      <c r="Q839">
        <v>9</v>
      </c>
      <c r="R839">
        <v>18</v>
      </c>
      <c r="S839">
        <v>11</v>
      </c>
      <c r="T839">
        <v>7</v>
      </c>
      <c r="U839">
        <v>132.85714285714286</v>
      </c>
      <c r="V839">
        <v>6</v>
      </c>
      <c r="W839">
        <v>8.6666666666666661</v>
      </c>
      <c r="X839">
        <v>79</v>
      </c>
      <c r="Y839">
        <v>67.189873417721515</v>
      </c>
      <c r="Z839">
        <v>7</v>
      </c>
      <c r="AA839">
        <v>252</v>
      </c>
      <c r="AB839">
        <v>79</v>
      </c>
      <c r="AC839">
        <v>87</v>
      </c>
      <c r="AD839">
        <v>0.91860465116279066</v>
      </c>
      <c r="AE839">
        <v>47</v>
      </c>
      <c r="AF839">
        <v>61</v>
      </c>
      <c r="AG839">
        <v>0.54651162790697672</v>
      </c>
      <c r="AH839" s="4">
        <v>2</v>
      </c>
      <c r="AI839">
        <v>0.2857142857142857</v>
      </c>
      <c r="AJ839" s="4">
        <v>0</v>
      </c>
      <c r="AK839">
        <v>0</v>
      </c>
      <c r="AL839" s="4">
        <v>19</v>
      </c>
      <c r="AM839">
        <v>0.24050632911392406</v>
      </c>
      <c r="AN839" s="4">
        <v>0</v>
      </c>
      <c r="AO839">
        <v>0</v>
      </c>
      <c r="AP839" s="4">
        <v>0</v>
      </c>
      <c r="AQ839">
        <v>0</v>
      </c>
      <c r="AR839" s="4">
        <v>0</v>
      </c>
      <c r="AS839">
        <v>0</v>
      </c>
      <c r="AT839" s="4">
        <v>0</v>
      </c>
      <c r="AU839" s="4">
        <v>0</v>
      </c>
      <c r="AV839" s="4">
        <v>0</v>
      </c>
      <c r="AW839">
        <v>1.8297872340425532</v>
      </c>
      <c r="AX839" s="4">
        <f t="shared" si="13"/>
        <v>47</v>
      </c>
      <c r="AY839" s="4">
        <v>1</v>
      </c>
      <c r="AZ839" s="4">
        <v>58</v>
      </c>
    </row>
    <row r="840" spans="1:52" x14ac:dyDescent="0.25">
      <c r="A840" s="4">
        <v>2017</v>
      </c>
      <c r="B840" s="4" t="s">
        <v>332</v>
      </c>
      <c r="C840" t="s">
        <v>163</v>
      </c>
      <c r="D840" t="s">
        <v>120</v>
      </c>
      <c r="E840" t="s">
        <v>636</v>
      </c>
      <c r="F840" s="4">
        <v>80</v>
      </c>
      <c r="G840">
        <v>80</v>
      </c>
      <c r="H840">
        <v>4</v>
      </c>
      <c r="I840">
        <v>80</v>
      </c>
      <c r="J840">
        <v>4.7750000000000004</v>
      </c>
      <c r="K840">
        <v>2</v>
      </c>
      <c r="L840">
        <v>2.5000000000000001E-2</v>
      </c>
      <c r="M840">
        <v>43</v>
      </c>
      <c r="N840">
        <v>1965</v>
      </c>
      <c r="O840">
        <v>0.53749999999999998</v>
      </c>
      <c r="P840">
        <v>64</v>
      </c>
      <c r="Q840">
        <v>8</v>
      </c>
      <c r="R840">
        <v>12</v>
      </c>
      <c r="S840">
        <v>44</v>
      </c>
      <c r="T840">
        <v>7</v>
      </c>
      <c r="U840">
        <v>219.28571428571428</v>
      </c>
      <c r="V840">
        <v>3</v>
      </c>
      <c r="W840">
        <v>16.333333333333332</v>
      </c>
      <c r="X840">
        <v>70</v>
      </c>
      <c r="Y840">
        <v>55.771428571428572</v>
      </c>
      <c r="Z840">
        <v>7</v>
      </c>
      <c r="AA840">
        <v>313</v>
      </c>
      <c r="AB840">
        <v>71</v>
      </c>
      <c r="AC840">
        <v>73</v>
      </c>
      <c r="AD840">
        <v>0.88749999999999996</v>
      </c>
      <c r="AE840">
        <v>34</v>
      </c>
      <c r="AF840">
        <v>46</v>
      </c>
      <c r="AG840">
        <v>0.42499999999999999</v>
      </c>
      <c r="AH840" s="4">
        <v>5</v>
      </c>
      <c r="AI840">
        <v>0.7142857142857143</v>
      </c>
      <c r="AJ840" s="4">
        <v>0</v>
      </c>
      <c r="AK840">
        <v>0</v>
      </c>
      <c r="AL840" s="4">
        <v>17</v>
      </c>
      <c r="AM840">
        <v>0.23943661971830985</v>
      </c>
      <c r="AN840" s="4">
        <v>1</v>
      </c>
      <c r="AO840">
        <v>1.4084507042253521E-2</v>
      </c>
      <c r="AP840" s="4">
        <v>0</v>
      </c>
      <c r="AQ840">
        <v>0</v>
      </c>
      <c r="AR840" s="4">
        <v>0</v>
      </c>
      <c r="AS840">
        <v>0</v>
      </c>
      <c r="AT840" s="4">
        <v>0</v>
      </c>
      <c r="AU840" s="4">
        <v>0</v>
      </c>
      <c r="AV840" s="4">
        <v>1</v>
      </c>
      <c r="AW840">
        <v>1.7777777777777777</v>
      </c>
      <c r="AX840" s="4">
        <f t="shared" si="13"/>
        <v>45</v>
      </c>
      <c r="AY840" s="4">
        <v>0</v>
      </c>
      <c r="AZ840" s="4">
        <v>0</v>
      </c>
    </row>
    <row r="841" spans="1:52" x14ac:dyDescent="0.25">
      <c r="A841" s="4">
        <v>2017</v>
      </c>
      <c r="B841" s="4" t="s">
        <v>332</v>
      </c>
      <c r="C841" t="s">
        <v>163</v>
      </c>
      <c r="D841" t="s">
        <v>165</v>
      </c>
      <c r="E841" t="s">
        <v>679</v>
      </c>
      <c r="F841" s="4">
        <v>70</v>
      </c>
      <c r="G841">
        <v>70</v>
      </c>
      <c r="H841">
        <v>8</v>
      </c>
      <c r="I841">
        <v>70</v>
      </c>
      <c r="J841">
        <v>8.9571428571428573</v>
      </c>
      <c r="K841">
        <v>2</v>
      </c>
      <c r="L841">
        <v>2.8571428571428571E-2</v>
      </c>
      <c r="M841">
        <v>69</v>
      </c>
      <c r="N841">
        <v>367</v>
      </c>
      <c r="O841">
        <v>0.98571428571428577</v>
      </c>
      <c r="P841">
        <v>52</v>
      </c>
      <c r="Q841">
        <v>20</v>
      </c>
      <c r="R841">
        <v>7</v>
      </c>
      <c r="S841">
        <v>62</v>
      </c>
      <c r="T841">
        <v>6</v>
      </c>
      <c r="U841">
        <v>157.66666666666666</v>
      </c>
      <c r="V841">
        <v>6</v>
      </c>
      <c r="W841">
        <v>45.333333333333336</v>
      </c>
      <c r="X841">
        <v>60</v>
      </c>
      <c r="Y841">
        <v>98.38333333333334</v>
      </c>
      <c r="Z841">
        <v>6</v>
      </c>
      <c r="AA841">
        <v>328</v>
      </c>
      <c r="AB841">
        <v>63</v>
      </c>
      <c r="AC841">
        <v>115</v>
      </c>
      <c r="AD841">
        <v>0.9</v>
      </c>
      <c r="AE841">
        <v>28</v>
      </c>
      <c r="AF841">
        <v>101</v>
      </c>
      <c r="AG841">
        <v>0.4</v>
      </c>
      <c r="AH841" s="4">
        <v>2</v>
      </c>
      <c r="AI841">
        <v>0.33333333333333331</v>
      </c>
      <c r="AJ841" s="4">
        <v>1</v>
      </c>
      <c r="AK841">
        <v>0.16666666666666666</v>
      </c>
      <c r="AL841" s="4">
        <v>16</v>
      </c>
      <c r="AM841">
        <v>0.25396825396825395</v>
      </c>
      <c r="AN841" s="4">
        <v>2</v>
      </c>
      <c r="AO841">
        <v>3.1746031746031744E-2</v>
      </c>
      <c r="AP841" s="4">
        <v>0</v>
      </c>
      <c r="AQ841">
        <v>0</v>
      </c>
      <c r="AR841" s="4">
        <v>0</v>
      </c>
      <c r="AS841">
        <v>0</v>
      </c>
      <c r="AT841" s="4">
        <v>1</v>
      </c>
      <c r="AU841" s="4">
        <v>0</v>
      </c>
      <c r="AV841" s="4">
        <v>1</v>
      </c>
      <c r="AW841">
        <v>2</v>
      </c>
      <c r="AX841" s="4">
        <f t="shared" si="13"/>
        <v>35</v>
      </c>
      <c r="AY841" s="4">
        <v>1</v>
      </c>
      <c r="AZ841" s="4">
        <v>19</v>
      </c>
    </row>
    <row r="842" spans="1:52" x14ac:dyDescent="0.25">
      <c r="A842" s="4">
        <v>2017</v>
      </c>
      <c r="B842" s="4" t="s">
        <v>332</v>
      </c>
      <c r="C842" t="s">
        <v>163</v>
      </c>
      <c r="D842" t="s">
        <v>159</v>
      </c>
      <c r="E842" t="s">
        <v>674</v>
      </c>
      <c r="F842" s="4">
        <v>36</v>
      </c>
      <c r="G842">
        <v>36</v>
      </c>
      <c r="H842">
        <v>6</v>
      </c>
      <c r="I842">
        <v>36</v>
      </c>
      <c r="J842">
        <v>7.75</v>
      </c>
      <c r="K842">
        <v>0</v>
      </c>
      <c r="L842">
        <v>0</v>
      </c>
      <c r="M842">
        <v>35</v>
      </c>
      <c r="N842">
        <v>2605</v>
      </c>
      <c r="O842">
        <v>0.97222222222222221</v>
      </c>
      <c r="P842">
        <v>33</v>
      </c>
      <c r="Q842">
        <v>36</v>
      </c>
      <c r="R842">
        <v>3</v>
      </c>
      <c r="S842">
        <v>52</v>
      </c>
      <c r="T842">
        <v>11</v>
      </c>
      <c r="U842">
        <v>194.72727272727272</v>
      </c>
      <c r="V842">
        <v>11</v>
      </c>
      <c r="W842">
        <v>41.81818181818182</v>
      </c>
      <c r="X842">
        <v>25</v>
      </c>
      <c r="Y842">
        <v>120.88</v>
      </c>
      <c r="Z842">
        <v>10</v>
      </c>
      <c r="AA842">
        <v>368</v>
      </c>
      <c r="AB842">
        <v>25</v>
      </c>
      <c r="AC842">
        <v>139</v>
      </c>
      <c r="AD842">
        <v>0.69444444444444442</v>
      </c>
      <c r="AE842">
        <v>6</v>
      </c>
      <c r="AF842">
        <v>116</v>
      </c>
      <c r="AG842">
        <v>0.16666666666666666</v>
      </c>
      <c r="AH842" s="4">
        <v>5</v>
      </c>
      <c r="AI842">
        <v>0.5</v>
      </c>
      <c r="AJ842" s="4">
        <v>1</v>
      </c>
      <c r="AK842">
        <v>0.1</v>
      </c>
      <c r="AL842" s="4">
        <v>6</v>
      </c>
      <c r="AM842">
        <v>0.24</v>
      </c>
      <c r="AN842" s="4">
        <v>1</v>
      </c>
      <c r="AO842">
        <v>0.04</v>
      </c>
      <c r="AP842" s="4">
        <v>0</v>
      </c>
      <c r="AQ842">
        <v>0</v>
      </c>
      <c r="AR842" s="4">
        <v>0</v>
      </c>
      <c r="AS842">
        <v>0</v>
      </c>
      <c r="AT842" s="4">
        <v>0</v>
      </c>
      <c r="AU842" s="4">
        <v>0</v>
      </c>
      <c r="AV842" s="4">
        <v>0</v>
      </c>
      <c r="AW842">
        <v>2</v>
      </c>
      <c r="AX842" s="4">
        <f t="shared" si="13"/>
        <v>18</v>
      </c>
      <c r="AY842" s="4">
        <v>10</v>
      </c>
      <c r="AZ842" s="4">
        <v>86</v>
      </c>
    </row>
    <row r="843" spans="1:52" x14ac:dyDescent="0.25">
      <c r="A843" s="4">
        <v>2017</v>
      </c>
      <c r="B843" s="4" t="s">
        <v>332</v>
      </c>
      <c r="C843" t="s">
        <v>163</v>
      </c>
      <c r="D843" t="s">
        <v>118</v>
      </c>
      <c r="E843" t="s">
        <v>634</v>
      </c>
      <c r="F843" s="4">
        <v>22</v>
      </c>
      <c r="G843">
        <v>22</v>
      </c>
      <c r="H843">
        <v>1</v>
      </c>
      <c r="I843">
        <v>22</v>
      </c>
      <c r="J843">
        <v>2.2727272727272729</v>
      </c>
      <c r="K843">
        <v>0</v>
      </c>
      <c r="L843">
        <v>0</v>
      </c>
      <c r="M843">
        <v>22</v>
      </c>
      <c r="N843">
        <v>47</v>
      </c>
      <c r="O843">
        <v>1</v>
      </c>
      <c r="P843">
        <v>14</v>
      </c>
      <c r="Q843">
        <v>8</v>
      </c>
      <c r="R843">
        <v>2</v>
      </c>
      <c r="S843">
        <v>38</v>
      </c>
      <c r="T843">
        <v>1</v>
      </c>
      <c r="U843">
        <v>62</v>
      </c>
      <c r="V843">
        <v>1</v>
      </c>
      <c r="W843">
        <v>35</v>
      </c>
      <c r="X843">
        <v>21</v>
      </c>
      <c r="Y843">
        <v>49.761904761904759</v>
      </c>
      <c r="Z843">
        <v>1</v>
      </c>
      <c r="AA843">
        <v>171</v>
      </c>
      <c r="AB843">
        <v>21</v>
      </c>
      <c r="AC843">
        <v>67</v>
      </c>
      <c r="AD843">
        <v>0.95454545454545459</v>
      </c>
      <c r="AE843">
        <v>13</v>
      </c>
      <c r="AF843">
        <v>56</v>
      </c>
      <c r="AG843">
        <v>0.59090909090909094</v>
      </c>
      <c r="AH843" s="4">
        <v>0</v>
      </c>
      <c r="AI843">
        <v>0</v>
      </c>
      <c r="AJ843" s="4">
        <v>1</v>
      </c>
      <c r="AK843">
        <v>1</v>
      </c>
      <c r="AL843" s="4">
        <v>4</v>
      </c>
      <c r="AM843">
        <v>0.19047619047619047</v>
      </c>
      <c r="AN843" s="4">
        <v>1</v>
      </c>
      <c r="AO843">
        <v>4.7619047619047616E-2</v>
      </c>
      <c r="AP843" s="4">
        <v>0</v>
      </c>
      <c r="AQ843">
        <v>0</v>
      </c>
      <c r="AR843" s="4">
        <v>0</v>
      </c>
      <c r="AS843">
        <v>0</v>
      </c>
      <c r="AT843" s="4">
        <v>0</v>
      </c>
      <c r="AU843" s="4">
        <v>0</v>
      </c>
      <c r="AV843" s="4">
        <v>0</v>
      </c>
      <c r="AW843">
        <v>2</v>
      </c>
      <c r="AX843" s="4">
        <f t="shared" si="13"/>
        <v>11</v>
      </c>
      <c r="AY843" s="4">
        <v>1</v>
      </c>
      <c r="AZ843" s="4">
        <v>30</v>
      </c>
    </row>
    <row r="844" spans="1:52" x14ac:dyDescent="0.25">
      <c r="A844" s="4">
        <v>2017</v>
      </c>
      <c r="B844" s="4" t="s">
        <v>332</v>
      </c>
      <c r="C844" t="s">
        <v>163</v>
      </c>
      <c r="D844" t="s">
        <v>340</v>
      </c>
      <c r="E844" t="s">
        <v>733</v>
      </c>
      <c r="F844" s="4">
        <v>15</v>
      </c>
      <c r="G844">
        <v>15</v>
      </c>
      <c r="H844">
        <v>3</v>
      </c>
      <c r="I844">
        <v>15</v>
      </c>
      <c r="J844">
        <v>4.7333333333333334</v>
      </c>
      <c r="K844">
        <v>0</v>
      </c>
      <c r="L844">
        <v>0</v>
      </c>
      <c r="M844">
        <v>15</v>
      </c>
      <c r="N844">
        <v>1695</v>
      </c>
      <c r="O844">
        <v>1</v>
      </c>
      <c r="P844">
        <v>11</v>
      </c>
      <c r="Q844">
        <v>10</v>
      </c>
      <c r="R844">
        <v>5</v>
      </c>
      <c r="S844">
        <v>15</v>
      </c>
      <c r="T844">
        <v>1</v>
      </c>
      <c r="U844">
        <v>120</v>
      </c>
      <c r="V844">
        <v>1</v>
      </c>
      <c r="W844">
        <v>34</v>
      </c>
      <c r="X844">
        <v>14</v>
      </c>
      <c r="Y844">
        <v>49.285714285714285</v>
      </c>
      <c r="Z844">
        <v>1</v>
      </c>
      <c r="AA844">
        <v>273</v>
      </c>
      <c r="AB844">
        <v>14</v>
      </c>
      <c r="AC844">
        <v>75</v>
      </c>
      <c r="AD844">
        <v>0.93333333333333335</v>
      </c>
      <c r="AE844">
        <v>4</v>
      </c>
      <c r="AF844">
        <v>50</v>
      </c>
      <c r="AG844">
        <v>0.26666666666666666</v>
      </c>
      <c r="AH844" s="4">
        <v>0</v>
      </c>
      <c r="AI844">
        <v>0</v>
      </c>
      <c r="AJ844" s="4">
        <v>0</v>
      </c>
      <c r="AK844">
        <v>0</v>
      </c>
      <c r="AL844" s="4">
        <v>3</v>
      </c>
      <c r="AM844">
        <v>0.21428571428571427</v>
      </c>
      <c r="AN844" s="4">
        <v>1</v>
      </c>
      <c r="AO844">
        <v>7.1428571428571425E-2</v>
      </c>
      <c r="AP844" s="4">
        <v>0</v>
      </c>
      <c r="AQ844">
        <v>0</v>
      </c>
      <c r="AR844" s="4">
        <v>0</v>
      </c>
      <c r="AS844">
        <v>0</v>
      </c>
      <c r="AT844" s="4">
        <v>0</v>
      </c>
      <c r="AU844" s="4">
        <v>0</v>
      </c>
      <c r="AV844" s="4">
        <v>0</v>
      </c>
      <c r="AW844">
        <v>1.5</v>
      </c>
      <c r="AX844" s="4">
        <f t="shared" si="13"/>
        <v>10</v>
      </c>
      <c r="AY844" s="4">
        <v>1</v>
      </c>
      <c r="AZ844" s="4">
        <v>23</v>
      </c>
    </row>
    <row r="845" spans="1:52" x14ac:dyDescent="0.25">
      <c r="A845" s="4">
        <v>2017</v>
      </c>
      <c r="B845" s="4" t="s">
        <v>332</v>
      </c>
      <c r="C845" t="s">
        <v>163</v>
      </c>
      <c r="D845" t="s">
        <v>147</v>
      </c>
      <c r="E845" t="s">
        <v>663</v>
      </c>
      <c r="F845" s="4">
        <v>13</v>
      </c>
      <c r="G845">
        <v>13</v>
      </c>
      <c r="H845">
        <v>4</v>
      </c>
      <c r="I845">
        <v>13</v>
      </c>
      <c r="J845">
        <v>5.615384615384615</v>
      </c>
      <c r="K845">
        <v>0</v>
      </c>
      <c r="L845">
        <v>0</v>
      </c>
      <c r="M845">
        <v>6</v>
      </c>
      <c r="N845">
        <v>209</v>
      </c>
      <c r="O845">
        <v>0.46153846153846156</v>
      </c>
      <c r="P845">
        <v>6</v>
      </c>
      <c r="Q845">
        <v>8</v>
      </c>
      <c r="R845">
        <v>2</v>
      </c>
      <c r="S845">
        <v>2</v>
      </c>
      <c r="T845">
        <v>1</v>
      </c>
      <c r="U845">
        <v>63</v>
      </c>
      <c r="V845">
        <v>1</v>
      </c>
      <c r="W845">
        <v>25</v>
      </c>
      <c r="X845">
        <v>9</v>
      </c>
      <c r="Y845">
        <v>45.333333333333336</v>
      </c>
      <c r="Z845">
        <v>1</v>
      </c>
      <c r="AA845">
        <v>180</v>
      </c>
      <c r="AB845">
        <v>12</v>
      </c>
      <c r="AC845">
        <v>55</v>
      </c>
      <c r="AD845">
        <v>0.92307692307692313</v>
      </c>
      <c r="AE845">
        <v>4</v>
      </c>
      <c r="AF845">
        <v>30</v>
      </c>
      <c r="AG845">
        <v>0.30769230769230771</v>
      </c>
      <c r="AH845" s="4">
        <v>0</v>
      </c>
      <c r="AI845">
        <v>0</v>
      </c>
      <c r="AJ845" s="4">
        <v>0</v>
      </c>
      <c r="AK845">
        <v>0</v>
      </c>
      <c r="AL845" s="4">
        <v>2</v>
      </c>
      <c r="AM845">
        <v>0.16666666666666666</v>
      </c>
      <c r="AN845" s="4">
        <v>0</v>
      </c>
      <c r="AO845">
        <v>0</v>
      </c>
      <c r="AP845" s="4">
        <v>0</v>
      </c>
      <c r="AQ845">
        <v>0</v>
      </c>
      <c r="AR845" s="4">
        <v>0</v>
      </c>
      <c r="AS845">
        <v>0</v>
      </c>
      <c r="AT845" s="4">
        <v>0</v>
      </c>
      <c r="AU845" s="4">
        <v>0</v>
      </c>
      <c r="AV845" s="4">
        <v>0</v>
      </c>
      <c r="AW845">
        <v>1.4444444444444444</v>
      </c>
      <c r="AX845" s="4">
        <f t="shared" si="13"/>
        <v>9</v>
      </c>
      <c r="AY845" s="4">
        <v>1</v>
      </c>
      <c r="AZ845" s="4">
        <v>10</v>
      </c>
    </row>
    <row r="846" spans="1:52" x14ac:dyDescent="0.25">
      <c r="A846" s="4">
        <v>2017</v>
      </c>
      <c r="B846" s="4" t="s">
        <v>332</v>
      </c>
      <c r="C846" t="s">
        <v>163</v>
      </c>
      <c r="D846" t="s">
        <v>146</v>
      </c>
      <c r="E846" t="s">
        <v>662</v>
      </c>
      <c r="F846" s="4">
        <v>13</v>
      </c>
      <c r="G846">
        <v>11</v>
      </c>
      <c r="H846">
        <v>2</v>
      </c>
      <c r="I846">
        <v>13</v>
      </c>
      <c r="J846">
        <v>3.2307692307692308</v>
      </c>
      <c r="K846">
        <v>0</v>
      </c>
      <c r="L846">
        <v>0</v>
      </c>
      <c r="M846">
        <v>11</v>
      </c>
      <c r="N846">
        <v>49</v>
      </c>
      <c r="O846">
        <v>0.84615384615384615</v>
      </c>
      <c r="P846">
        <v>9</v>
      </c>
      <c r="Q846">
        <v>5</v>
      </c>
      <c r="R846">
        <v>1</v>
      </c>
      <c r="S846">
        <v>4</v>
      </c>
      <c r="T846">
        <v>4</v>
      </c>
      <c r="U846">
        <v>103</v>
      </c>
      <c r="V846">
        <v>2</v>
      </c>
      <c r="W846">
        <v>113</v>
      </c>
      <c r="X846">
        <v>9</v>
      </c>
      <c r="Y846">
        <v>64.111111111111114</v>
      </c>
      <c r="Z846">
        <v>4</v>
      </c>
      <c r="AA846">
        <v>315</v>
      </c>
      <c r="AB846">
        <v>9</v>
      </c>
      <c r="AC846">
        <v>88</v>
      </c>
      <c r="AD846">
        <v>0.69230769230769229</v>
      </c>
      <c r="AE846">
        <v>5</v>
      </c>
      <c r="AF846">
        <v>40</v>
      </c>
      <c r="AG846">
        <v>0.38461538461538464</v>
      </c>
      <c r="AH846" s="4">
        <v>3</v>
      </c>
      <c r="AI846">
        <v>0.75</v>
      </c>
      <c r="AJ846" s="4">
        <v>0</v>
      </c>
      <c r="AK846">
        <v>0</v>
      </c>
      <c r="AL846" s="4">
        <v>1</v>
      </c>
      <c r="AM846">
        <v>0.1111111111111111</v>
      </c>
      <c r="AN846" s="4">
        <v>0</v>
      </c>
      <c r="AO846">
        <v>0</v>
      </c>
      <c r="AP846" s="4">
        <v>0</v>
      </c>
      <c r="AQ846">
        <v>0</v>
      </c>
      <c r="AR846" s="4">
        <v>0</v>
      </c>
      <c r="AS846">
        <v>0</v>
      </c>
      <c r="AT846" s="4">
        <v>0</v>
      </c>
      <c r="AU846" s="4">
        <v>0</v>
      </c>
      <c r="AV846" s="4">
        <v>1</v>
      </c>
      <c r="AW846">
        <v>2.1666666666666665</v>
      </c>
      <c r="AX846" s="4">
        <f t="shared" si="13"/>
        <v>6</v>
      </c>
      <c r="AY846" s="4">
        <v>4</v>
      </c>
      <c r="AZ846" s="4">
        <v>94</v>
      </c>
    </row>
    <row r="847" spans="1:52" x14ac:dyDescent="0.25">
      <c r="A847" s="4">
        <v>2017</v>
      </c>
      <c r="B847" s="4" t="s">
        <v>332</v>
      </c>
      <c r="C847" t="s">
        <v>163</v>
      </c>
      <c r="D847" t="s">
        <v>343</v>
      </c>
      <c r="E847" t="s">
        <v>843</v>
      </c>
      <c r="F847" s="4">
        <v>13</v>
      </c>
      <c r="G847">
        <v>13</v>
      </c>
      <c r="H847">
        <v>3</v>
      </c>
      <c r="I847">
        <v>13</v>
      </c>
      <c r="J847">
        <v>3.8461538461538463</v>
      </c>
      <c r="K847">
        <v>0</v>
      </c>
      <c r="L847">
        <v>0</v>
      </c>
      <c r="M847">
        <v>12</v>
      </c>
      <c r="N847">
        <v>144</v>
      </c>
      <c r="O847">
        <v>0.92307692307692313</v>
      </c>
      <c r="P847">
        <v>11</v>
      </c>
      <c r="Q847">
        <v>6</v>
      </c>
      <c r="R847">
        <v>1</v>
      </c>
      <c r="S847">
        <v>78</v>
      </c>
      <c r="T847">
        <v>0</v>
      </c>
      <c r="U847">
        <v>0</v>
      </c>
      <c r="V847">
        <v>0</v>
      </c>
      <c r="W847">
        <v>0</v>
      </c>
      <c r="X847">
        <v>13</v>
      </c>
      <c r="Y847">
        <v>113.30769230769231</v>
      </c>
      <c r="Z847">
        <v>0</v>
      </c>
      <c r="AA847">
        <v>0</v>
      </c>
      <c r="AB847">
        <v>13</v>
      </c>
      <c r="AC847">
        <v>128</v>
      </c>
      <c r="AD847">
        <v>1</v>
      </c>
      <c r="AE847">
        <v>5</v>
      </c>
      <c r="AF847">
        <v>85</v>
      </c>
      <c r="AG847">
        <v>0.38461538461538464</v>
      </c>
      <c r="AH847" s="4">
        <v>0</v>
      </c>
      <c r="AI847">
        <v>0</v>
      </c>
      <c r="AJ847" s="4">
        <v>0</v>
      </c>
      <c r="AK847">
        <v>0</v>
      </c>
      <c r="AL847" s="4">
        <v>2</v>
      </c>
      <c r="AM847">
        <v>0.15384615384615385</v>
      </c>
      <c r="AN847" s="4">
        <v>2</v>
      </c>
      <c r="AO847">
        <v>0.15384615384615385</v>
      </c>
      <c r="AP847" s="4">
        <v>0</v>
      </c>
      <c r="AQ847">
        <v>0</v>
      </c>
      <c r="AR847" s="4">
        <v>0</v>
      </c>
      <c r="AS847">
        <v>0</v>
      </c>
      <c r="AT847" s="4">
        <v>0</v>
      </c>
      <c r="AU847" s="4">
        <v>0</v>
      </c>
      <c r="AV847" s="4">
        <v>1</v>
      </c>
      <c r="AW847">
        <v>2.6</v>
      </c>
      <c r="AX847" s="4">
        <f t="shared" si="13"/>
        <v>5</v>
      </c>
      <c r="AY847" s="4">
        <v>0</v>
      </c>
      <c r="AZ847" s="4">
        <v>0</v>
      </c>
    </row>
    <row r="848" spans="1:52" x14ac:dyDescent="0.25">
      <c r="A848" s="4">
        <v>2017</v>
      </c>
      <c r="B848" s="4" t="s">
        <v>332</v>
      </c>
      <c r="C848" t="s">
        <v>163</v>
      </c>
      <c r="D848" t="s">
        <v>160</v>
      </c>
      <c r="E848" t="s">
        <v>675</v>
      </c>
      <c r="F848" s="4">
        <v>6</v>
      </c>
      <c r="G848">
        <v>6</v>
      </c>
      <c r="H848">
        <v>3</v>
      </c>
      <c r="I848">
        <v>6</v>
      </c>
      <c r="J848">
        <v>4.5</v>
      </c>
      <c r="K848">
        <v>0</v>
      </c>
      <c r="L848">
        <v>0</v>
      </c>
      <c r="M848">
        <v>6</v>
      </c>
      <c r="N848">
        <v>41</v>
      </c>
      <c r="O848">
        <v>1</v>
      </c>
      <c r="P848">
        <v>4</v>
      </c>
      <c r="Q848">
        <v>16</v>
      </c>
      <c r="R848">
        <v>2</v>
      </c>
      <c r="S848">
        <v>35</v>
      </c>
      <c r="T848">
        <v>0</v>
      </c>
      <c r="U848">
        <v>0</v>
      </c>
      <c r="V848">
        <v>0</v>
      </c>
      <c r="W848">
        <v>0</v>
      </c>
      <c r="X848">
        <v>6</v>
      </c>
      <c r="Y848">
        <v>69.833333333333329</v>
      </c>
      <c r="Z848">
        <v>0</v>
      </c>
      <c r="AA848">
        <v>0</v>
      </c>
      <c r="AB848">
        <v>6</v>
      </c>
      <c r="AC848">
        <v>96</v>
      </c>
      <c r="AD848">
        <v>1</v>
      </c>
      <c r="AE848">
        <v>1</v>
      </c>
      <c r="AF848">
        <v>123</v>
      </c>
      <c r="AG848">
        <v>0.16666666666666666</v>
      </c>
      <c r="AH848" s="4">
        <v>0</v>
      </c>
      <c r="AI848">
        <v>0</v>
      </c>
      <c r="AJ848" s="4">
        <v>0</v>
      </c>
      <c r="AK848">
        <v>0</v>
      </c>
      <c r="AL848" s="4">
        <v>0</v>
      </c>
      <c r="AM848">
        <v>0</v>
      </c>
      <c r="AN848" s="4">
        <v>0</v>
      </c>
      <c r="AO848">
        <v>0</v>
      </c>
      <c r="AP848" s="4">
        <v>0</v>
      </c>
      <c r="AQ848">
        <v>0</v>
      </c>
      <c r="AR848" s="4">
        <v>0</v>
      </c>
      <c r="AS848">
        <v>0</v>
      </c>
      <c r="AT848" s="4">
        <v>0</v>
      </c>
      <c r="AU848" s="4">
        <v>0</v>
      </c>
      <c r="AV848" s="4">
        <v>0</v>
      </c>
      <c r="AW848">
        <v>1</v>
      </c>
      <c r="AX848" s="4">
        <f t="shared" si="13"/>
        <v>6</v>
      </c>
      <c r="AY848" s="4">
        <v>0</v>
      </c>
      <c r="AZ848" s="4">
        <v>0</v>
      </c>
    </row>
    <row r="849" spans="1:52" x14ac:dyDescent="0.25">
      <c r="A849" s="4">
        <v>2017</v>
      </c>
      <c r="B849" s="4" t="s">
        <v>332</v>
      </c>
      <c r="C849" t="s">
        <v>163</v>
      </c>
      <c r="D849" t="s">
        <v>151</v>
      </c>
      <c r="E849" t="s">
        <v>667</v>
      </c>
      <c r="F849" s="4">
        <v>4</v>
      </c>
      <c r="G849">
        <v>4</v>
      </c>
      <c r="H849">
        <v>1</v>
      </c>
      <c r="I849">
        <v>4</v>
      </c>
      <c r="J849">
        <v>2</v>
      </c>
      <c r="K849">
        <v>0</v>
      </c>
      <c r="L849">
        <v>0</v>
      </c>
      <c r="M849">
        <v>4</v>
      </c>
      <c r="N849">
        <v>2093</v>
      </c>
      <c r="O849">
        <v>1</v>
      </c>
      <c r="P849">
        <v>4</v>
      </c>
      <c r="Q849">
        <v>13</v>
      </c>
      <c r="R849">
        <v>0</v>
      </c>
      <c r="S849">
        <v>0</v>
      </c>
      <c r="T849">
        <v>1</v>
      </c>
      <c r="U849">
        <v>105</v>
      </c>
      <c r="V849">
        <v>1</v>
      </c>
      <c r="W849">
        <v>20</v>
      </c>
      <c r="X849">
        <v>3</v>
      </c>
      <c r="Y849">
        <v>69.666666666666671</v>
      </c>
      <c r="Z849">
        <v>1</v>
      </c>
      <c r="AA849">
        <v>235</v>
      </c>
      <c r="AB849">
        <v>3</v>
      </c>
      <c r="AC849">
        <v>82</v>
      </c>
      <c r="AD849">
        <v>0.75</v>
      </c>
      <c r="AE849">
        <v>1</v>
      </c>
      <c r="AF849">
        <v>110</v>
      </c>
      <c r="AG849">
        <v>0.25</v>
      </c>
      <c r="AH849" s="4">
        <v>1</v>
      </c>
      <c r="AI849">
        <v>1</v>
      </c>
      <c r="AJ849" s="4">
        <v>0</v>
      </c>
      <c r="AK849">
        <v>0</v>
      </c>
      <c r="AL849" s="4">
        <v>0</v>
      </c>
      <c r="AM849">
        <v>0</v>
      </c>
      <c r="AN849" s="4">
        <v>0</v>
      </c>
      <c r="AO849">
        <v>0</v>
      </c>
      <c r="AP849" s="4">
        <v>0</v>
      </c>
      <c r="AQ849">
        <v>0</v>
      </c>
      <c r="AR849" s="4">
        <v>0</v>
      </c>
      <c r="AS849">
        <v>0</v>
      </c>
      <c r="AT849" s="4">
        <v>0</v>
      </c>
      <c r="AU849" s="4">
        <v>0</v>
      </c>
      <c r="AV849" s="4">
        <v>0</v>
      </c>
      <c r="AW849">
        <v>1.3333333333333333</v>
      </c>
      <c r="AX849" s="4">
        <f t="shared" si="13"/>
        <v>3</v>
      </c>
      <c r="AY849" s="4">
        <v>1</v>
      </c>
      <c r="AZ849" s="4">
        <v>16</v>
      </c>
    </row>
    <row r="850" spans="1:52" x14ac:dyDescent="0.25">
      <c r="A850" s="4">
        <v>2017</v>
      </c>
      <c r="B850" s="4" t="s">
        <v>332</v>
      </c>
      <c r="C850" t="s">
        <v>163</v>
      </c>
      <c r="D850" t="s">
        <v>87</v>
      </c>
      <c r="E850" t="s">
        <v>606</v>
      </c>
      <c r="F850" s="4">
        <v>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</v>
      </c>
      <c r="AC850">
        <v>6</v>
      </c>
      <c r="AD850">
        <v>1</v>
      </c>
      <c r="AE850">
        <v>2</v>
      </c>
      <c r="AF850">
        <v>6</v>
      </c>
      <c r="AG850">
        <v>1</v>
      </c>
      <c r="AH850" s="4">
        <v>0</v>
      </c>
      <c r="AI850">
        <v>0</v>
      </c>
      <c r="AJ850" s="4">
        <v>0</v>
      </c>
      <c r="AK850">
        <v>0</v>
      </c>
      <c r="AL850" s="4">
        <v>0</v>
      </c>
      <c r="AM850">
        <v>0</v>
      </c>
      <c r="AN850" s="4">
        <v>0</v>
      </c>
      <c r="AO850">
        <v>0</v>
      </c>
      <c r="AP850" s="4">
        <v>0</v>
      </c>
      <c r="AQ850">
        <v>0</v>
      </c>
      <c r="AR850" s="4">
        <v>0</v>
      </c>
      <c r="AS850">
        <v>0</v>
      </c>
      <c r="AT850" s="4">
        <v>0</v>
      </c>
      <c r="AU850" s="4">
        <v>1</v>
      </c>
      <c r="AV850" s="4">
        <v>0</v>
      </c>
      <c r="AW850">
        <v>1</v>
      </c>
      <c r="AX850" s="4">
        <f t="shared" si="13"/>
        <v>2</v>
      </c>
      <c r="AY850" s="4">
        <v>0</v>
      </c>
      <c r="AZ850" s="4">
        <v>0</v>
      </c>
    </row>
    <row r="851" spans="1:52" x14ac:dyDescent="0.25">
      <c r="A851" s="4">
        <v>2017</v>
      </c>
      <c r="B851" s="4" t="s">
        <v>332</v>
      </c>
      <c r="C851" t="s">
        <v>163</v>
      </c>
      <c r="D851" t="s">
        <v>344</v>
      </c>
      <c r="E851" t="s">
        <v>844</v>
      </c>
      <c r="F851" s="4">
        <v>1</v>
      </c>
      <c r="G851">
        <v>1</v>
      </c>
      <c r="H851">
        <v>1</v>
      </c>
      <c r="I851">
        <v>1</v>
      </c>
      <c r="J851">
        <v>3</v>
      </c>
      <c r="K851">
        <v>0</v>
      </c>
      <c r="L851">
        <v>0</v>
      </c>
      <c r="M851">
        <v>1</v>
      </c>
      <c r="N851">
        <v>-18</v>
      </c>
      <c r="O851">
        <v>1</v>
      </c>
      <c r="P851">
        <v>1</v>
      </c>
      <c r="Q851">
        <v>25</v>
      </c>
      <c r="R851">
        <v>1</v>
      </c>
      <c r="S851">
        <v>25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61</v>
      </c>
      <c r="Z851">
        <v>0</v>
      </c>
      <c r="AA851">
        <v>0</v>
      </c>
      <c r="AB851">
        <v>1</v>
      </c>
      <c r="AC851">
        <v>86</v>
      </c>
      <c r="AD851">
        <v>1</v>
      </c>
      <c r="AE851">
        <v>1</v>
      </c>
      <c r="AF851">
        <v>86</v>
      </c>
      <c r="AG851">
        <v>1</v>
      </c>
      <c r="AH851" s="4">
        <v>0</v>
      </c>
      <c r="AI851">
        <v>0</v>
      </c>
      <c r="AJ851" s="4">
        <v>0</v>
      </c>
      <c r="AK851">
        <v>0</v>
      </c>
      <c r="AL851" s="4">
        <v>0</v>
      </c>
      <c r="AM851">
        <v>0</v>
      </c>
      <c r="AN851" s="4">
        <v>0</v>
      </c>
      <c r="AO851">
        <v>0</v>
      </c>
      <c r="AP851" s="4">
        <v>0</v>
      </c>
      <c r="AQ851">
        <v>0</v>
      </c>
      <c r="AR851" s="4">
        <v>0</v>
      </c>
      <c r="AS851">
        <v>0</v>
      </c>
      <c r="AT851" s="4">
        <v>0</v>
      </c>
      <c r="AU851" s="4">
        <v>0</v>
      </c>
      <c r="AV851" s="4">
        <v>0</v>
      </c>
      <c r="AW851">
        <v>1</v>
      </c>
      <c r="AX851" s="4">
        <f t="shared" si="13"/>
        <v>1</v>
      </c>
      <c r="AY851" s="4">
        <v>0</v>
      </c>
      <c r="AZ851" s="4">
        <v>0</v>
      </c>
    </row>
    <row r="852" spans="1:52" x14ac:dyDescent="0.25">
      <c r="A852" s="4">
        <v>2017</v>
      </c>
      <c r="B852" s="4" t="s">
        <v>332</v>
      </c>
      <c r="C852" t="s">
        <v>170</v>
      </c>
      <c r="D852" t="s">
        <v>172</v>
      </c>
      <c r="E852" t="s">
        <v>685</v>
      </c>
      <c r="F852" s="4">
        <v>290</v>
      </c>
      <c r="G852">
        <v>286</v>
      </c>
      <c r="H852">
        <v>3</v>
      </c>
      <c r="I852">
        <v>290</v>
      </c>
      <c r="J852">
        <v>5.1172413793103448</v>
      </c>
      <c r="K852">
        <v>2</v>
      </c>
      <c r="L852">
        <v>6.8965517241379309E-3</v>
      </c>
      <c r="M852">
        <v>282</v>
      </c>
      <c r="N852">
        <v>214</v>
      </c>
      <c r="O852">
        <v>0.97241379310344822</v>
      </c>
      <c r="P852">
        <v>198</v>
      </c>
      <c r="Q852">
        <v>25</v>
      </c>
      <c r="R852">
        <v>29</v>
      </c>
      <c r="S852">
        <v>70</v>
      </c>
      <c r="T852">
        <v>19</v>
      </c>
      <c r="U852">
        <v>285.26315789473682</v>
      </c>
      <c r="V852">
        <v>4</v>
      </c>
      <c r="W852">
        <v>27.25</v>
      </c>
      <c r="X852">
        <v>269</v>
      </c>
      <c r="Y852">
        <v>88.026022304832708</v>
      </c>
      <c r="Z852">
        <v>18</v>
      </c>
      <c r="AA852">
        <v>356</v>
      </c>
      <c r="AB852">
        <v>270</v>
      </c>
      <c r="AC852">
        <v>109</v>
      </c>
      <c r="AD852">
        <v>0.93103448275862066</v>
      </c>
      <c r="AE852">
        <v>162</v>
      </c>
      <c r="AF852">
        <v>87</v>
      </c>
      <c r="AG852">
        <v>0.55862068965517242</v>
      </c>
      <c r="AH852" s="4">
        <v>12</v>
      </c>
      <c r="AI852">
        <v>0.66666666666666663</v>
      </c>
      <c r="AJ852" s="4">
        <v>1</v>
      </c>
      <c r="AK852">
        <v>5.5555555555555552E-2</v>
      </c>
      <c r="AL852" s="4">
        <v>34</v>
      </c>
      <c r="AM852">
        <v>0.12592592592592591</v>
      </c>
      <c r="AN852" s="4">
        <v>11</v>
      </c>
      <c r="AO852">
        <v>4.0740740740740744E-2</v>
      </c>
      <c r="AP852" s="4">
        <v>0</v>
      </c>
      <c r="AQ852">
        <v>0</v>
      </c>
      <c r="AR852" s="4">
        <v>1</v>
      </c>
      <c r="AS852">
        <v>3.4482758620689655E-3</v>
      </c>
      <c r="AT852" s="4">
        <v>1</v>
      </c>
      <c r="AU852" s="4">
        <v>0</v>
      </c>
      <c r="AV852" s="4">
        <v>6</v>
      </c>
      <c r="AW852">
        <v>1.8125</v>
      </c>
      <c r="AX852" s="4">
        <f t="shared" si="13"/>
        <v>160</v>
      </c>
      <c r="AY852" s="4">
        <v>5</v>
      </c>
      <c r="AZ852" s="4">
        <v>146</v>
      </c>
    </row>
    <row r="853" spans="1:52" x14ac:dyDescent="0.25">
      <c r="A853" s="4">
        <v>2017</v>
      </c>
      <c r="B853" s="4" t="s">
        <v>332</v>
      </c>
      <c r="C853" t="s">
        <v>170</v>
      </c>
      <c r="D853" t="s">
        <v>171</v>
      </c>
      <c r="E853" t="s">
        <v>684</v>
      </c>
      <c r="F853" s="4">
        <v>257</v>
      </c>
      <c r="G853">
        <v>250</v>
      </c>
      <c r="H853">
        <v>3</v>
      </c>
      <c r="I853">
        <v>257</v>
      </c>
      <c r="J853">
        <v>4.591439688715953</v>
      </c>
      <c r="K853">
        <v>6</v>
      </c>
      <c r="L853">
        <v>2.3346303501945526E-2</v>
      </c>
      <c r="M853">
        <v>209</v>
      </c>
      <c r="N853">
        <v>1680</v>
      </c>
      <c r="O853">
        <v>0.8132295719844358</v>
      </c>
      <c r="P853">
        <v>185</v>
      </c>
      <c r="Q853">
        <v>19</v>
      </c>
      <c r="R853">
        <v>73</v>
      </c>
      <c r="S853">
        <v>31</v>
      </c>
      <c r="T853">
        <v>25</v>
      </c>
      <c r="U853">
        <v>153</v>
      </c>
      <c r="V853">
        <v>24</v>
      </c>
      <c r="W853">
        <v>107.625</v>
      </c>
      <c r="X853">
        <v>231</v>
      </c>
      <c r="Y853">
        <v>94.290043290043286</v>
      </c>
      <c r="Z853">
        <v>24</v>
      </c>
      <c r="AA853">
        <v>434</v>
      </c>
      <c r="AB853">
        <v>229</v>
      </c>
      <c r="AC853">
        <v>116</v>
      </c>
      <c r="AD853">
        <v>0.8910505836575876</v>
      </c>
      <c r="AE853">
        <v>143</v>
      </c>
      <c r="AF853">
        <v>92</v>
      </c>
      <c r="AG853">
        <v>0.55642023346303504</v>
      </c>
      <c r="AH853" s="4">
        <v>14</v>
      </c>
      <c r="AI853">
        <v>0.58333333333333337</v>
      </c>
      <c r="AJ853" s="4">
        <v>4</v>
      </c>
      <c r="AK853">
        <v>0.16666666666666666</v>
      </c>
      <c r="AL853" s="4">
        <v>49</v>
      </c>
      <c r="AM853">
        <v>0.21397379912663755</v>
      </c>
      <c r="AN853" s="4">
        <v>16</v>
      </c>
      <c r="AO853">
        <v>6.9868995633187769E-2</v>
      </c>
      <c r="AP853" s="4">
        <v>5</v>
      </c>
      <c r="AQ853">
        <v>1.9455252918287938E-2</v>
      </c>
      <c r="AR853" s="4">
        <v>0</v>
      </c>
      <c r="AS853">
        <v>0</v>
      </c>
      <c r="AT853" s="4">
        <v>0</v>
      </c>
      <c r="AU853" s="4">
        <v>0</v>
      </c>
      <c r="AV853" s="4">
        <v>4</v>
      </c>
      <c r="AW853">
        <v>1.9922480620155039</v>
      </c>
      <c r="AX853" s="4">
        <f t="shared" si="13"/>
        <v>129</v>
      </c>
      <c r="AY853" s="4">
        <v>12</v>
      </c>
      <c r="AZ853" s="4">
        <v>187</v>
      </c>
    </row>
    <row r="854" spans="1:52" x14ac:dyDescent="0.25">
      <c r="A854" s="4">
        <v>2017</v>
      </c>
      <c r="B854" s="4" t="s">
        <v>332</v>
      </c>
      <c r="C854" t="s">
        <v>170</v>
      </c>
      <c r="D854" t="s">
        <v>185</v>
      </c>
      <c r="E854" t="s">
        <v>698</v>
      </c>
      <c r="F854" s="4">
        <v>243</v>
      </c>
      <c r="G854">
        <v>229</v>
      </c>
      <c r="H854">
        <v>3</v>
      </c>
      <c r="I854">
        <v>243</v>
      </c>
      <c r="J854">
        <v>5.1069958847736627</v>
      </c>
      <c r="K854">
        <v>10</v>
      </c>
      <c r="L854">
        <v>4.1152263374485597E-2</v>
      </c>
      <c r="M854">
        <v>243</v>
      </c>
      <c r="N854">
        <v>499</v>
      </c>
      <c r="O854">
        <v>1</v>
      </c>
      <c r="P854">
        <v>170</v>
      </c>
      <c r="Q854">
        <v>21</v>
      </c>
      <c r="R854">
        <v>28</v>
      </c>
      <c r="S854">
        <v>31</v>
      </c>
      <c r="T854">
        <v>12</v>
      </c>
      <c r="U854">
        <v>100.33333333333333</v>
      </c>
      <c r="V854">
        <v>7</v>
      </c>
      <c r="W854">
        <v>58.142857142857146</v>
      </c>
      <c r="X854">
        <v>230</v>
      </c>
      <c r="Y854">
        <v>68.265217391304347</v>
      </c>
      <c r="Z854">
        <v>11</v>
      </c>
      <c r="AA854">
        <v>290</v>
      </c>
      <c r="AB854">
        <v>231</v>
      </c>
      <c r="AC854">
        <v>90</v>
      </c>
      <c r="AD854">
        <v>0.95061728395061729</v>
      </c>
      <c r="AE854">
        <v>146</v>
      </c>
      <c r="AF854">
        <v>71</v>
      </c>
      <c r="AG854">
        <v>0.60082304526748975</v>
      </c>
      <c r="AH854" s="4">
        <v>4</v>
      </c>
      <c r="AI854">
        <v>0.36363636363636365</v>
      </c>
      <c r="AJ854" s="4">
        <v>0</v>
      </c>
      <c r="AK854">
        <v>0</v>
      </c>
      <c r="AL854" s="4">
        <v>34</v>
      </c>
      <c r="AM854">
        <v>0.1471861471861472</v>
      </c>
      <c r="AN854" s="4">
        <v>16</v>
      </c>
      <c r="AO854">
        <v>6.9264069264069264E-2</v>
      </c>
      <c r="AP854" s="4">
        <v>1</v>
      </c>
      <c r="AQ854">
        <v>4.11522633744856E-3</v>
      </c>
      <c r="AR854" s="4">
        <v>1</v>
      </c>
      <c r="AS854">
        <v>4.11522633744856E-3</v>
      </c>
      <c r="AT854" s="4">
        <v>0</v>
      </c>
      <c r="AU854" s="4">
        <v>0</v>
      </c>
      <c r="AV854" s="4">
        <v>4</v>
      </c>
      <c r="AW854">
        <v>2.2924528301886791</v>
      </c>
      <c r="AX854" s="4">
        <f t="shared" si="13"/>
        <v>106.00000000000001</v>
      </c>
      <c r="AY854" s="4">
        <v>3</v>
      </c>
      <c r="AZ854" s="4">
        <v>35</v>
      </c>
    </row>
    <row r="855" spans="1:52" x14ac:dyDescent="0.25">
      <c r="A855" s="4">
        <v>2017</v>
      </c>
      <c r="B855" s="4" t="s">
        <v>332</v>
      </c>
      <c r="C855" t="s">
        <v>170</v>
      </c>
      <c r="D855" t="s">
        <v>174</v>
      </c>
      <c r="E855" t="s">
        <v>687</v>
      </c>
      <c r="F855" s="4">
        <v>232</v>
      </c>
      <c r="G855">
        <v>224</v>
      </c>
      <c r="H855">
        <v>5</v>
      </c>
      <c r="I855">
        <v>232</v>
      </c>
      <c r="J855">
        <v>6.6163793103448274</v>
      </c>
      <c r="K855">
        <v>0</v>
      </c>
      <c r="L855">
        <v>0</v>
      </c>
      <c r="M855">
        <v>200</v>
      </c>
      <c r="N855">
        <v>822</v>
      </c>
      <c r="O855">
        <v>0.86206896551724133</v>
      </c>
      <c r="P855">
        <v>183</v>
      </c>
      <c r="Q855">
        <v>28</v>
      </c>
      <c r="R855">
        <v>74</v>
      </c>
      <c r="S855">
        <v>59</v>
      </c>
      <c r="T855">
        <v>18</v>
      </c>
      <c r="U855">
        <v>166.77777777777777</v>
      </c>
      <c r="V855">
        <v>17</v>
      </c>
      <c r="W855">
        <v>21.176470588235293</v>
      </c>
      <c r="X855">
        <v>206</v>
      </c>
      <c r="Y855">
        <v>124.35436893203884</v>
      </c>
      <c r="Z855">
        <v>16</v>
      </c>
      <c r="AA855">
        <v>397</v>
      </c>
      <c r="AB855">
        <v>210</v>
      </c>
      <c r="AC855">
        <v>143</v>
      </c>
      <c r="AD855">
        <v>0.90517241379310343</v>
      </c>
      <c r="AE855">
        <v>97</v>
      </c>
      <c r="AF855">
        <v>105</v>
      </c>
      <c r="AG855">
        <v>0.41810344827586204</v>
      </c>
      <c r="AH855" s="4">
        <v>9</v>
      </c>
      <c r="AI855">
        <v>0.5625</v>
      </c>
      <c r="AJ855" s="4">
        <v>7</v>
      </c>
      <c r="AK855">
        <v>0.4375</v>
      </c>
      <c r="AL855" s="4">
        <v>49</v>
      </c>
      <c r="AM855">
        <v>0.23333333333333334</v>
      </c>
      <c r="AN855" s="4">
        <v>16</v>
      </c>
      <c r="AO855">
        <v>7.6190476190476197E-2</v>
      </c>
      <c r="AP855" s="4">
        <v>1</v>
      </c>
      <c r="AQ855">
        <v>4.3103448275862068E-3</v>
      </c>
      <c r="AR855" s="4">
        <v>3</v>
      </c>
      <c r="AS855">
        <v>1.2931034482758621E-2</v>
      </c>
      <c r="AT855" s="4">
        <v>4</v>
      </c>
      <c r="AU855" s="4">
        <v>0</v>
      </c>
      <c r="AV855" s="4">
        <v>7</v>
      </c>
      <c r="AW855">
        <v>2.1481481481481484</v>
      </c>
      <c r="AX855" s="4">
        <f t="shared" si="13"/>
        <v>107.99999999999999</v>
      </c>
      <c r="AY855" s="4">
        <v>5</v>
      </c>
      <c r="AZ855" s="4">
        <v>19</v>
      </c>
    </row>
    <row r="856" spans="1:52" x14ac:dyDescent="0.25">
      <c r="A856" s="4">
        <v>2017</v>
      </c>
      <c r="B856" s="4" t="s">
        <v>332</v>
      </c>
      <c r="C856" t="s">
        <v>170</v>
      </c>
      <c r="D856" t="s">
        <v>175</v>
      </c>
      <c r="E856" t="s">
        <v>688</v>
      </c>
      <c r="F856" s="4">
        <v>157</v>
      </c>
      <c r="G856">
        <v>154</v>
      </c>
      <c r="H856">
        <v>1</v>
      </c>
      <c r="I856">
        <v>157</v>
      </c>
      <c r="J856">
        <v>3.1273885350318471</v>
      </c>
      <c r="K856">
        <v>8</v>
      </c>
      <c r="L856">
        <v>5.0955414012738856E-2</v>
      </c>
      <c r="M856">
        <v>136</v>
      </c>
      <c r="N856">
        <v>1824</v>
      </c>
      <c r="O856">
        <v>0.86624203821656054</v>
      </c>
      <c r="P856">
        <v>113</v>
      </c>
      <c r="Q856">
        <v>20</v>
      </c>
      <c r="R856">
        <v>34</v>
      </c>
      <c r="S856">
        <v>33</v>
      </c>
      <c r="T856">
        <v>7</v>
      </c>
      <c r="U856">
        <v>160.57142857142858</v>
      </c>
      <c r="V856">
        <v>6</v>
      </c>
      <c r="W856">
        <v>5</v>
      </c>
      <c r="X856">
        <v>149</v>
      </c>
      <c r="Y856">
        <v>96.134228187919462</v>
      </c>
      <c r="Z856">
        <v>6</v>
      </c>
      <c r="AA856">
        <v>407</v>
      </c>
      <c r="AB856">
        <v>148</v>
      </c>
      <c r="AC856">
        <v>114</v>
      </c>
      <c r="AD856">
        <v>0.9426751592356688</v>
      </c>
      <c r="AE856">
        <v>96</v>
      </c>
      <c r="AF856">
        <v>92</v>
      </c>
      <c r="AG856">
        <v>0.61146496815286622</v>
      </c>
      <c r="AH856" s="4">
        <v>5</v>
      </c>
      <c r="AI856">
        <v>0.83333333333333337</v>
      </c>
      <c r="AJ856" s="4">
        <v>1</v>
      </c>
      <c r="AK856">
        <v>0.16666666666666666</v>
      </c>
      <c r="AL856" s="4">
        <v>36</v>
      </c>
      <c r="AM856">
        <v>0.24324324324324326</v>
      </c>
      <c r="AN856" s="4">
        <v>9</v>
      </c>
      <c r="AO856">
        <v>6.0810810810810814E-2</v>
      </c>
      <c r="AP856" s="4">
        <v>2</v>
      </c>
      <c r="AQ856">
        <v>1.2738853503184714E-2</v>
      </c>
      <c r="AR856" s="4">
        <v>0</v>
      </c>
      <c r="AS856">
        <v>0</v>
      </c>
      <c r="AT856" s="4">
        <v>0</v>
      </c>
      <c r="AU856" s="4">
        <v>0</v>
      </c>
      <c r="AV856" s="4">
        <v>2</v>
      </c>
      <c r="AW856">
        <v>2.1216216216216215</v>
      </c>
      <c r="AX856" s="4">
        <f t="shared" si="13"/>
        <v>74</v>
      </c>
      <c r="AY856" s="4">
        <v>0</v>
      </c>
      <c r="AZ856" s="4">
        <v>0</v>
      </c>
    </row>
    <row r="857" spans="1:52" x14ac:dyDescent="0.25">
      <c r="A857" s="4">
        <v>2017</v>
      </c>
      <c r="B857" s="4" t="s">
        <v>332</v>
      </c>
      <c r="C857" t="s">
        <v>170</v>
      </c>
      <c r="D857" t="s">
        <v>173</v>
      </c>
      <c r="E857" t="s">
        <v>686</v>
      </c>
      <c r="F857" s="4">
        <v>129</v>
      </c>
      <c r="G857">
        <v>127</v>
      </c>
      <c r="H857">
        <v>1</v>
      </c>
      <c r="I857">
        <v>129</v>
      </c>
      <c r="J857">
        <v>2.558139534883721</v>
      </c>
      <c r="K857">
        <v>2</v>
      </c>
      <c r="L857">
        <v>1.5503875968992248E-2</v>
      </c>
      <c r="M857">
        <v>106</v>
      </c>
      <c r="N857">
        <v>544</v>
      </c>
      <c r="O857">
        <v>0.82170542635658916</v>
      </c>
      <c r="P857">
        <v>84</v>
      </c>
      <c r="Q857">
        <v>17</v>
      </c>
      <c r="R857">
        <v>27</v>
      </c>
      <c r="S857">
        <v>24</v>
      </c>
      <c r="T857">
        <v>11</v>
      </c>
      <c r="U857">
        <v>111.36363636363636</v>
      </c>
      <c r="V857">
        <v>9</v>
      </c>
      <c r="W857">
        <v>30.111111111111111</v>
      </c>
      <c r="X857">
        <v>116</v>
      </c>
      <c r="Y857">
        <v>72.508620689655174</v>
      </c>
      <c r="Z857">
        <v>8</v>
      </c>
      <c r="AA857">
        <v>265</v>
      </c>
      <c r="AB857">
        <v>117</v>
      </c>
      <c r="AC857">
        <v>86</v>
      </c>
      <c r="AD857">
        <v>0.90697674418604646</v>
      </c>
      <c r="AE857">
        <v>63</v>
      </c>
      <c r="AF857">
        <v>59</v>
      </c>
      <c r="AG857">
        <v>0.48837209302325579</v>
      </c>
      <c r="AH857" s="4">
        <v>7</v>
      </c>
      <c r="AI857">
        <v>0.875</v>
      </c>
      <c r="AJ857" s="4">
        <v>0</v>
      </c>
      <c r="AK857">
        <v>0</v>
      </c>
      <c r="AL857" s="4">
        <v>22</v>
      </c>
      <c r="AM857">
        <v>0.18803418803418803</v>
      </c>
      <c r="AN857" s="4">
        <v>3</v>
      </c>
      <c r="AO857">
        <v>2.564102564102564E-2</v>
      </c>
      <c r="AP857" s="4">
        <v>0</v>
      </c>
      <c r="AQ857">
        <v>0</v>
      </c>
      <c r="AR857" s="4">
        <v>0</v>
      </c>
      <c r="AS857">
        <v>0</v>
      </c>
      <c r="AT857" s="4">
        <v>0</v>
      </c>
      <c r="AU857" s="4">
        <v>0</v>
      </c>
      <c r="AV857" s="4">
        <v>5</v>
      </c>
      <c r="AW857">
        <v>2.2241379310344827</v>
      </c>
      <c r="AX857" s="4">
        <f t="shared" si="13"/>
        <v>58</v>
      </c>
      <c r="AY857" s="4">
        <v>2</v>
      </c>
      <c r="AZ857" s="4">
        <v>927</v>
      </c>
    </row>
    <row r="858" spans="1:52" x14ac:dyDescent="0.25">
      <c r="A858" s="4">
        <v>2017</v>
      </c>
      <c r="B858" s="4" t="s">
        <v>332</v>
      </c>
      <c r="C858" t="s">
        <v>170</v>
      </c>
      <c r="D858" t="s">
        <v>176</v>
      </c>
      <c r="E858" t="s">
        <v>689</v>
      </c>
      <c r="F858" s="4">
        <v>122</v>
      </c>
      <c r="G858">
        <v>119</v>
      </c>
      <c r="H858">
        <v>2</v>
      </c>
      <c r="I858">
        <v>122</v>
      </c>
      <c r="J858">
        <v>4.1147540983606561</v>
      </c>
      <c r="K858">
        <v>0</v>
      </c>
      <c r="L858">
        <v>0</v>
      </c>
      <c r="M858">
        <v>121</v>
      </c>
      <c r="N858">
        <v>485</v>
      </c>
      <c r="O858">
        <v>0.99180327868852458</v>
      </c>
      <c r="P858">
        <v>93</v>
      </c>
      <c r="Q858">
        <v>19</v>
      </c>
      <c r="R858">
        <v>9</v>
      </c>
      <c r="S858">
        <v>24</v>
      </c>
      <c r="T858">
        <v>13</v>
      </c>
      <c r="U858">
        <v>105.61538461538461</v>
      </c>
      <c r="V858">
        <v>12</v>
      </c>
      <c r="W858">
        <v>228.08333333333334</v>
      </c>
      <c r="X858">
        <v>108</v>
      </c>
      <c r="Y858">
        <v>70.055555555555557</v>
      </c>
      <c r="Z858">
        <v>13</v>
      </c>
      <c r="AA858">
        <v>256</v>
      </c>
      <c r="AB858">
        <v>108</v>
      </c>
      <c r="AC858">
        <v>89</v>
      </c>
      <c r="AD858">
        <v>0.88524590163934425</v>
      </c>
      <c r="AE858">
        <v>75</v>
      </c>
      <c r="AF858">
        <v>70</v>
      </c>
      <c r="AG858">
        <v>0.61475409836065575</v>
      </c>
      <c r="AH858" s="4">
        <v>9</v>
      </c>
      <c r="AI858">
        <v>0.69230769230769229</v>
      </c>
      <c r="AJ858" s="4">
        <v>1</v>
      </c>
      <c r="AK858">
        <v>7.6923076923076927E-2</v>
      </c>
      <c r="AL858" s="4">
        <v>20</v>
      </c>
      <c r="AM858">
        <v>0.18518518518518517</v>
      </c>
      <c r="AN858" s="4">
        <v>2</v>
      </c>
      <c r="AO858">
        <v>1.8518518518518517E-2</v>
      </c>
      <c r="AP858" s="4">
        <v>0</v>
      </c>
      <c r="AQ858">
        <v>0</v>
      </c>
      <c r="AR858" s="4">
        <v>0</v>
      </c>
      <c r="AS858">
        <v>0</v>
      </c>
      <c r="AT858" s="4">
        <v>0</v>
      </c>
      <c r="AU858" s="4">
        <v>0</v>
      </c>
      <c r="AV858" s="4">
        <v>0</v>
      </c>
      <c r="AW858">
        <v>1.8769230769230769</v>
      </c>
      <c r="AX858" s="4">
        <f t="shared" si="13"/>
        <v>65</v>
      </c>
      <c r="AY858" s="4">
        <v>3</v>
      </c>
      <c r="AZ858" s="4">
        <v>546</v>
      </c>
    </row>
    <row r="859" spans="1:52" x14ac:dyDescent="0.25">
      <c r="A859" s="4">
        <v>2017</v>
      </c>
      <c r="B859" s="4" t="s">
        <v>332</v>
      </c>
      <c r="C859" t="s">
        <v>170</v>
      </c>
      <c r="D859" t="s">
        <v>345</v>
      </c>
      <c r="E859" t="s">
        <v>845</v>
      </c>
      <c r="F859" s="4">
        <v>93</v>
      </c>
      <c r="G859">
        <v>93</v>
      </c>
      <c r="H859">
        <v>3</v>
      </c>
      <c r="I859">
        <v>93</v>
      </c>
      <c r="J859">
        <v>4.78494623655914</v>
      </c>
      <c r="K859">
        <v>0</v>
      </c>
      <c r="L859">
        <v>0</v>
      </c>
      <c r="M859">
        <v>93</v>
      </c>
      <c r="N859">
        <v>327</v>
      </c>
      <c r="O859">
        <v>1</v>
      </c>
      <c r="P859">
        <v>84</v>
      </c>
      <c r="Q859">
        <v>18</v>
      </c>
      <c r="R859">
        <v>18</v>
      </c>
      <c r="S859">
        <v>41</v>
      </c>
      <c r="T859">
        <v>10</v>
      </c>
      <c r="U859">
        <v>154.30000000000001</v>
      </c>
      <c r="V859">
        <v>8</v>
      </c>
      <c r="W859">
        <v>4.5</v>
      </c>
      <c r="X859">
        <v>82</v>
      </c>
      <c r="Y859">
        <v>133.64634146341464</v>
      </c>
      <c r="Z859">
        <v>9</v>
      </c>
      <c r="AA859">
        <v>427</v>
      </c>
      <c r="AB859">
        <v>82</v>
      </c>
      <c r="AC859">
        <v>159</v>
      </c>
      <c r="AD859">
        <v>0.88172043010752688</v>
      </c>
      <c r="AE859">
        <v>30</v>
      </c>
      <c r="AF859">
        <v>114</v>
      </c>
      <c r="AG859">
        <v>0.32258064516129031</v>
      </c>
      <c r="AH859" s="4">
        <v>5</v>
      </c>
      <c r="AI859">
        <v>0.55555555555555558</v>
      </c>
      <c r="AJ859" s="4">
        <v>0</v>
      </c>
      <c r="AK859">
        <v>0</v>
      </c>
      <c r="AL859" s="4">
        <v>17</v>
      </c>
      <c r="AM859">
        <v>0.2073170731707317</v>
      </c>
      <c r="AN859" s="4">
        <v>5</v>
      </c>
      <c r="AO859">
        <v>6.097560975609756E-2</v>
      </c>
      <c r="AP859" s="4">
        <v>1</v>
      </c>
      <c r="AQ859">
        <v>1.0752688172043012E-2</v>
      </c>
      <c r="AR859" s="4">
        <v>2</v>
      </c>
      <c r="AS859">
        <v>2.1505376344086023E-2</v>
      </c>
      <c r="AT859" s="4">
        <v>0</v>
      </c>
      <c r="AU859" s="4">
        <v>0</v>
      </c>
      <c r="AV859" s="4">
        <v>2</v>
      </c>
      <c r="AW859">
        <v>2.0217391304347827</v>
      </c>
      <c r="AX859" s="4">
        <f t="shared" si="13"/>
        <v>46</v>
      </c>
      <c r="AY859" s="4">
        <v>1</v>
      </c>
      <c r="AZ859" s="4">
        <v>25</v>
      </c>
    </row>
    <row r="860" spans="1:52" x14ac:dyDescent="0.25">
      <c r="A860" s="4">
        <v>2017</v>
      </c>
      <c r="B860" s="4" t="s">
        <v>332</v>
      </c>
      <c r="C860" t="s">
        <v>170</v>
      </c>
      <c r="D860" t="s">
        <v>178</v>
      </c>
      <c r="E860" t="s">
        <v>691</v>
      </c>
      <c r="F860" s="4">
        <v>91</v>
      </c>
      <c r="G860">
        <v>91</v>
      </c>
      <c r="H860">
        <v>4</v>
      </c>
      <c r="I860">
        <v>91</v>
      </c>
      <c r="J860">
        <v>6.2747252747252746</v>
      </c>
      <c r="K860">
        <v>0</v>
      </c>
      <c r="L860">
        <v>0</v>
      </c>
      <c r="M860">
        <v>91</v>
      </c>
      <c r="N860">
        <v>92</v>
      </c>
      <c r="O860">
        <v>1</v>
      </c>
      <c r="P860">
        <v>59</v>
      </c>
      <c r="Q860">
        <v>18</v>
      </c>
      <c r="R860">
        <v>15</v>
      </c>
      <c r="S860">
        <v>20</v>
      </c>
      <c r="T860">
        <v>5</v>
      </c>
      <c r="U860">
        <v>178.2</v>
      </c>
      <c r="V860">
        <v>4</v>
      </c>
      <c r="W860">
        <v>24</v>
      </c>
      <c r="X860">
        <v>85</v>
      </c>
      <c r="Y860">
        <v>70.376470588235293</v>
      </c>
      <c r="Z860">
        <v>5</v>
      </c>
      <c r="AA860">
        <v>303</v>
      </c>
      <c r="AB860">
        <v>86</v>
      </c>
      <c r="AC860">
        <v>88</v>
      </c>
      <c r="AD860">
        <v>0.94505494505494503</v>
      </c>
      <c r="AE860">
        <v>53</v>
      </c>
      <c r="AF860">
        <v>64</v>
      </c>
      <c r="AG860">
        <v>0.58241758241758246</v>
      </c>
      <c r="AH860" s="4">
        <v>1</v>
      </c>
      <c r="AI860">
        <v>0.2</v>
      </c>
      <c r="AJ860" s="4">
        <v>1</v>
      </c>
      <c r="AK860">
        <v>0.2</v>
      </c>
      <c r="AL860" s="4">
        <v>19</v>
      </c>
      <c r="AM860">
        <v>0.22093023255813954</v>
      </c>
      <c r="AN860" s="4">
        <v>4</v>
      </c>
      <c r="AO860">
        <v>4.6511627906976744E-2</v>
      </c>
      <c r="AP860" s="4">
        <v>2</v>
      </c>
      <c r="AQ860">
        <v>2.197802197802198E-2</v>
      </c>
      <c r="AR860" s="4">
        <v>0</v>
      </c>
      <c r="AS860">
        <v>0</v>
      </c>
      <c r="AT860" s="4">
        <v>0</v>
      </c>
      <c r="AU860" s="4">
        <v>0</v>
      </c>
      <c r="AV860" s="4">
        <v>1</v>
      </c>
      <c r="AW860">
        <v>2.3947368421052633</v>
      </c>
      <c r="AX860" s="4">
        <f t="shared" si="13"/>
        <v>38</v>
      </c>
      <c r="AY860" s="4">
        <v>5</v>
      </c>
      <c r="AZ860" s="4">
        <v>33</v>
      </c>
    </row>
    <row r="861" spans="1:52" x14ac:dyDescent="0.25">
      <c r="A861" s="4">
        <v>2017</v>
      </c>
      <c r="B861" s="4" t="s">
        <v>332</v>
      </c>
      <c r="C861" t="s">
        <v>170</v>
      </c>
      <c r="D861" t="s">
        <v>191</v>
      </c>
      <c r="E861" t="s">
        <v>704</v>
      </c>
      <c r="F861" s="4">
        <v>83</v>
      </c>
      <c r="G861">
        <v>80</v>
      </c>
      <c r="H861">
        <v>5</v>
      </c>
      <c r="I861">
        <v>82</v>
      </c>
      <c r="J861">
        <v>6.6585365853658534</v>
      </c>
      <c r="K861">
        <v>2</v>
      </c>
      <c r="L861">
        <v>2.4390243902439025E-2</v>
      </c>
      <c r="M861">
        <v>79</v>
      </c>
      <c r="N861">
        <v>241</v>
      </c>
      <c r="O861">
        <v>0.95180722891566261</v>
      </c>
      <c r="P861">
        <v>51</v>
      </c>
      <c r="Q861">
        <v>18</v>
      </c>
      <c r="R861">
        <v>29</v>
      </c>
      <c r="S861">
        <v>25</v>
      </c>
      <c r="T861">
        <v>5</v>
      </c>
      <c r="U861">
        <v>163.4</v>
      </c>
      <c r="V861">
        <v>5</v>
      </c>
      <c r="W861">
        <v>9.6</v>
      </c>
      <c r="X861">
        <v>76</v>
      </c>
      <c r="Y861">
        <v>62.5</v>
      </c>
      <c r="Z861">
        <v>4</v>
      </c>
      <c r="AA861">
        <v>769</v>
      </c>
      <c r="AB861">
        <v>78</v>
      </c>
      <c r="AC861">
        <v>86</v>
      </c>
      <c r="AD861">
        <v>0.93975903614457834</v>
      </c>
      <c r="AE861">
        <v>34</v>
      </c>
      <c r="AF861">
        <v>57</v>
      </c>
      <c r="AG861">
        <v>0.40963855421686746</v>
      </c>
      <c r="AH861" s="4">
        <v>3</v>
      </c>
      <c r="AI861">
        <v>0.75</v>
      </c>
      <c r="AJ861" s="4">
        <v>0</v>
      </c>
      <c r="AK861">
        <v>0</v>
      </c>
      <c r="AL861" s="4">
        <v>11</v>
      </c>
      <c r="AM861">
        <v>0.14102564102564102</v>
      </c>
      <c r="AN861" s="4">
        <v>1</v>
      </c>
      <c r="AO861">
        <v>1.282051282051282E-2</v>
      </c>
      <c r="AP861" s="4">
        <v>0</v>
      </c>
      <c r="AQ861">
        <v>0</v>
      </c>
      <c r="AR861" s="4">
        <v>1</v>
      </c>
      <c r="AS861">
        <v>1.2048192771084338E-2</v>
      </c>
      <c r="AT861" s="4">
        <v>1</v>
      </c>
      <c r="AU861" s="4">
        <v>0</v>
      </c>
      <c r="AV861" s="4">
        <v>2</v>
      </c>
      <c r="AW861">
        <v>1.6938775510204083</v>
      </c>
      <c r="AX861" s="4">
        <f t="shared" si="13"/>
        <v>49</v>
      </c>
      <c r="AY861" s="4">
        <v>3</v>
      </c>
      <c r="AZ861" s="4">
        <v>19</v>
      </c>
    </row>
    <row r="862" spans="1:52" x14ac:dyDescent="0.25">
      <c r="A862" s="4">
        <v>2017</v>
      </c>
      <c r="B862" s="4" t="s">
        <v>332</v>
      </c>
      <c r="C862" t="s">
        <v>170</v>
      </c>
      <c r="D862" t="s">
        <v>189</v>
      </c>
      <c r="E862" t="s">
        <v>702</v>
      </c>
      <c r="F862" s="4">
        <v>60</v>
      </c>
      <c r="G862">
        <v>60</v>
      </c>
      <c r="H862">
        <v>3</v>
      </c>
      <c r="I862">
        <v>60</v>
      </c>
      <c r="J862">
        <v>4.7666666666666666</v>
      </c>
      <c r="K862">
        <v>4</v>
      </c>
      <c r="L862">
        <v>6.6666666666666666E-2</v>
      </c>
      <c r="M862">
        <v>59</v>
      </c>
      <c r="N862">
        <v>430</v>
      </c>
      <c r="O862">
        <v>0.98333333333333328</v>
      </c>
      <c r="P862">
        <v>47</v>
      </c>
      <c r="Q862">
        <v>14</v>
      </c>
      <c r="R862">
        <v>13</v>
      </c>
      <c r="S862">
        <v>35</v>
      </c>
      <c r="T862">
        <v>5</v>
      </c>
      <c r="U862">
        <v>115.2</v>
      </c>
      <c r="V862">
        <v>3</v>
      </c>
      <c r="W862">
        <v>4.333333333333333</v>
      </c>
      <c r="X862">
        <v>55</v>
      </c>
      <c r="Y862">
        <v>80.218181818181819</v>
      </c>
      <c r="Z862">
        <v>4</v>
      </c>
      <c r="AA862">
        <v>324</v>
      </c>
      <c r="AB862">
        <v>54</v>
      </c>
      <c r="AC862">
        <v>94</v>
      </c>
      <c r="AD862">
        <v>0.9</v>
      </c>
      <c r="AE862">
        <v>40</v>
      </c>
      <c r="AF862">
        <v>77</v>
      </c>
      <c r="AG862">
        <v>0.66666666666666663</v>
      </c>
      <c r="AH862" s="4">
        <v>2</v>
      </c>
      <c r="AI862">
        <v>0.5</v>
      </c>
      <c r="AJ862" s="4">
        <v>0</v>
      </c>
      <c r="AK862">
        <v>0</v>
      </c>
      <c r="AL862" s="4">
        <v>8</v>
      </c>
      <c r="AM862">
        <v>0.14814814814814814</v>
      </c>
      <c r="AN862" s="4">
        <v>3</v>
      </c>
      <c r="AO862">
        <v>5.5555555555555552E-2</v>
      </c>
      <c r="AP862" s="4">
        <v>0</v>
      </c>
      <c r="AQ862">
        <v>0</v>
      </c>
      <c r="AR862" s="4">
        <v>0</v>
      </c>
      <c r="AS862">
        <v>0</v>
      </c>
      <c r="AT862" s="4">
        <v>0</v>
      </c>
      <c r="AU862" s="4">
        <v>0</v>
      </c>
      <c r="AV862" s="4">
        <v>2</v>
      </c>
      <c r="AW862">
        <v>2.1428571428571428</v>
      </c>
      <c r="AX862" s="4">
        <f t="shared" si="13"/>
        <v>28</v>
      </c>
      <c r="AY862" s="4">
        <v>2</v>
      </c>
      <c r="AZ862" s="4">
        <v>65</v>
      </c>
    </row>
    <row r="863" spans="1:52" x14ac:dyDescent="0.25">
      <c r="A863" s="4">
        <v>2017</v>
      </c>
      <c r="B863" s="4" t="s">
        <v>332</v>
      </c>
      <c r="C863" t="s">
        <v>170</v>
      </c>
      <c r="D863" t="s">
        <v>188</v>
      </c>
      <c r="E863" t="s">
        <v>701</v>
      </c>
      <c r="F863" s="4">
        <v>49</v>
      </c>
      <c r="G863">
        <v>49</v>
      </c>
      <c r="H863">
        <v>10</v>
      </c>
      <c r="I863">
        <v>49</v>
      </c>
      <c r="J863">
        <v>11.938775510204081</v>
      </c>
      <c r="K863">
        <v>0</v>
      </c>
      <c r="L863">
        <v>0</v>
      </c>
      <c r="M863">
        <v>49</v>
      </c>
      <c r="N863">
        <v>137</v>
      </c>
      <c r="O863">
        <v>1</v>
      </c>
      <c r="P863">
        <v>44</v>
      </c>
      <c r="Q863">
        <v>32</v>
      </c>
      <c r="R863">
        <v>9</v>
      </c>
      <c r="S863">
        <v>49</v>
      </c>
      <c r="T863">
        <v>4</v>
      </c>
      <c r="U863">
        <v>206</v>
      </c>
      <c r="V863">
        <v>3</v>
      </c>
      <c r="W863">
        <v>7.333333333333333</v>
      </c>
      <c r="X863">
        <v>45</v>
      </c>
      <c r="Y863">
        <v>111</v>
      </c>
      <c r="Z863">
        <v>4</v>
      </c>
      <c r="AA863">
        <v>594</v>
      </c>
      <c r="AB863">
        <v>44</v>
      </c>
      <c r="AC863">
        <v>145</v>
      </c>
      <c r="AD863">
        <v>0.89795918367346939</v>
      </c>
      <c r="AE863">
        <v>25</v>
      </c>
      <c r="AF863">
        <v>132</v>
      </c>
      <c r="AG863">
        <v>0.51020408163265307</v>
      </c>
      <c r="AH863" s="4">
        <v>1</v>
      </c>
      <c r="AI863">
        <v>0.25</v>
      </c>
      <c r="AJ863" s="4">
        <v>0</v>
      </c>
      <c r="AK863">
        <v>0</v>
      </c>
      <c r="AL863" s="4">
        <v>13</v>
      </c>
      <c r="AM863">
        <v>0.29545454545454547</v>
      </c>
      <c r="AN863" s="4">
        <v>5</v>
      </c>
      <c r="AO863">
        <v>0.11363636363636363</v>
      </c>
      <c r="AP863" s="4">
        <v>0</v>
      </c>
      <c r="AQ863">
        <v>0</v>
      </c>
      <c r="AR863" s="4">
        <v>0</v>
      </c>
      <c r="AS863">
        <v>0</v>
      </c>
      <c r="AT863" s="4">
        <v>0</v>
      </c>
      <c r="AU863" s="4">
        <v>0</v>
      </c>
      <c r="AV863" s="4">
        <v>0</v>
      </c>
      <c r="AW863">
        <v>1.75</v>
      </c>
      <c r="AX863" s="4">
        <f t="shared" si="13"/>
        <v>28</v>
      </c>
      <c r="AY863" s="4">
        <v>1</v>
      </c>
      <c r="AZ863" s="4">
        <v>12</v>
      </c>
    </row>
    <row r="864" spans="1:52" x14ac:dyDescent="0.25">
      <c r="A864" s="4">
        <v>2017</v>
      </c>
      <c r="B864" s="4" t="s">
        <v>332</v>
      </c>
      <c r="C864" t="s">
        <v>170</v>
      </c>
      <c r="D864" t="s">
        <v>232</v>
      </c>
      <c r="E864" t="s">
        <v>743</v>
      </c>
      <c r="F864" s="4">
        <v>47</v>
      </c>
      <c r="G864">
        <v>47</v>
      </c>
      <c r="H864">
        <v>3</v>
      </c>
      <c r="I864">
        <v>47</v>
      </c>
      <c r="J864">
        <v>5.1276595744680851</v>
      </c>
      <c r="K864">
        <v>2</v>
      </c>
      <c r="L864">
        <v>4.2553191489361701E-2</v>
      </c>
      <c r="M864">
        <v>46</v>
      </c>
      <c r="N864">
        <v>10</v>
      </c>
      <c r="O864">
        <v>0.97872340425531912</v>
      </c>
      <c r="P864">
        <v>32</v>
      </c>
      <c r="Q864">
        <v>15</v>
      </c>
      <c r="R864">
        <v>10</v>
      </c>
      <c r="S864">
        <v>29</v>
      </c>
      <c r="T864">
        <v>1</v>
      </c>
      <c r="U864">
        <v>72</v>
      </c>
      <c r="V864">
        <v>1</v>
      </c>
      <c r="W864">
        <v>4</v>
      </c>
      <c r="X864">
        <v>46</v>
      </c>
      <c r="Y864">
        <v>68.717391304347828</v>
      </c>
      <c r="Z864">
        <v>1</v>
      </c>
      <c r="AA864">
        <v>111</v>
      </c>
      <c r="AB864">
        <v>46</v>
      </c>
      <c r="AC864">
        <v>86</v>
      </c>
      <c r="AD864">
        <v>0.97872340425531912</v>
      </c>
      <c r="AE864">
        <v>20</v>
      </c>
      <c r="AF864">
        <v>63</v>
      </c>
      <c r="AG864">
        <v>0.42553191489361702</v>
      </c>
      <c r="AH864" s="4">
        <v>1</v>
      </c>
      <c r="AI864">
        <v>1</v>
      </c>
      <c r="AJ864" s="4">
        <v>0</v>
      </c>
      <c r="AK864">
        <v>0</v>
      </c>
      <c r="AL864" s="4">
        <v>11</v>
      </c>
      <c r="AM864">
        <v>0.2391304347826087</v>
      </c>
      <c r="AN864" s="4">
        <v>1</v>
      </c>
      <c r="AO864">
        <v>2.1739130434782608E-2</v>
      </c>
      <c r="AP864" s="4">
        <v>1</v>
      </c>
      <c r="AQ864">
        <v>2.1276595744680851E-2</v>
      </c>
      <c r="AR864" s="4">
        <v>0</v>
      </c>
      <c r="AS864">
        <v>0</v>
      </c>
      <c r="AT864" s="4">
        <v>0</v>
      </c>
      <c r="AU864" s="4">
        <v>0</v>
      </c>
      <c r="AV864" s="4">
        <v>1</v>
      </c>
      <c r="AW864">
        <v>2.35</v>
      </c>
      <c r="AX864" s="4">
        <f t="shared" si="13"/>
        <v>20</v>
      </c>
      <c r="AY864" s="4">
        <v>0</v>
      </c>
      <c r="AZ864" s="4">
        <v>0</v>
      </c>
    </row>
    <row r="865" spans="1:52" x14ac:dyDescent="0.25">
      <c r="A865" s="4">
        <v>2017</v>
      </c>
      <c r="B865" s="4" t="s">
        <v>332</v>
      </c>
      <c r="C865" t="s">
        <v>170</v>
      </c>
      <c r="D865" t="s">
        <v>177</v>
      </c>
      <c r="E865" t="s">
        <v>690</v>
      </c>
      <c r="F865" s="4">
        <v>45</v>
      </c>
      <c r="G865">
        <v>32</v>
      </c>
      <c r="H865">
        <v>8</v>
      </c>
      <c r="I865">
        <v>44</v>
      </c>
      <c r="J865">
        <v>15.477272727272727</v>
      </c>
      <c r="K865">
        <v>0</v>
      </c>
      <c r="L865">
        <v>0</v>
      </c>
      <c r="M865">
        <v>44</v>
      </c>
      <c r="N865">
        <v>819</v>
      </c>
      <c r="O865">
        <v>0.97777777777777775</v>
      </c>
      <c r="P865">
        <v>37</v>
      </c>
      <c r="Q865">
        <v>30</v>
      </c>
      <c r="R865">
        <v>6</v>
      </c>
      <c r="S865">
        <v>218</v>
      </c>
      <c r="T865">
        <v>5</v>
      </c>
      <c r="U865">
        <v>373</v>
      </c>
      <c r="V865">
        <v>2</v>
      </c>
      <c r="W865">
        <v>198.5</v>
      </c>
      <c r="X865">
        <v>39</v>
      </c>
      <c r="Y865">
        <v>110.51282051282051</v>
      </c>
      <c r="Z865">
        <v>5</v>
      </c>
      <c r="AA865">
        <v>452</v>
      </c>
      <c r="AB865">
        <v>39</v>
      </c>
      <c r="AC865">
        <v>143</v>
      </c>
      <c r="AD865">
        <v>0.8666666666666667</v>
      </c>
      <c r="AE865">
        <v>18</v>
      </c>
      <c r="AF865">
        <v>150</v>
      </c>
      <c r="AG865">
        <v>0.4</v>
      </c>
      <c r="AH865" s="4">
        <v>3</v>
      </c>
      <c r="AI865">
        <v>0.6</v>
      </c>
      <c r="AJ865" s="4">
        <v>0</v>
      </c>
      <c r="AK865">
        <v>0</v>
      </c>
      <c r="AL865" s="4">
        <v>3</v>
      </c>
      <c r="AM865">
        <v>7.6923076923076927E-2</v>
      </c>
      <c r="AN865" s="4">
        <v>2</v>
      </c>
      <c r="AO865">
        <v>5.128205128205128E-2</v>
      </c>
      <c r="AP865" s="4">
        <v>0</v>
      </c>
      <c r="AQ865">
        <v>0</v>
      </c>
      <c r="AR865" s="4">
        <v>0</v>
      </c>
      <c r="AS865">
        <v>0</v>
      </c>
      <c r="AT865" s="4">
        <v>0</v>
      </c>
      <c r="AU865" s="4">
        <v>0</v>
      </c>
      <c r="AV865" s="4">
        <v>2</v>
      </c>
      <c r="AW865">
        <v>2.0454545454545454</v>
      </c>
      <c r="AX865" s="4">
        <f t="shared" si="13"/>
        <v>22</v>
      </c>
      <c r="AY865" s="4">
        <v>0</v>
      </c>
      <c r="AZ865" s="4">
        <v>0</v>
      </c>
    </row>
    <row r="866" spans="1:52" x14ac:dyDescent="0.25">
      <c r="A866" s="4">
        <v>2017</v>
      </c>
      <c r="B866" s="4" t="s">
        <v>332</v>
      </c>
      <c r="C866" t="s">
        <v>170</v>
      </c>
      <c r="D866" t="s">
        <v>184</v>
      </c>
      <c r="E866" t="s">
        <v>697</v>
      </c>
      <c r="F866" s="4">
        <v>43</v>
      </c>
      <c r="G866">
        <v>43</v>
      </c>
      <c r="H866">
        <v>2</v>
      </c>
      <c r="I866">
        <v>43</v>
      </c>
      <c r="J866">
        <v>3.5348837209302326</v>
      </c>
      <c r="K866">
        <v>0</v>
      </c>
      <c r="L866">
        <v>0</v>
      </c>
      <c r="M866">
        <v>42</v>
      </c>
      <c r="N866">
        <v>237</v>
      </c>
      <c r="O866">
        <v>0.97674418604651159</v>
      </c>
      <c r="P866">
        <v>25</v>
      </c>
      <c r="Q866">
        <v>13</v>
      </c>
      <c r="R866">
        <v>7</v>
      </c>
      <c r="S866">
        <v>26</v>
      </c>
      <c r="T866">
        <v>0</v>
      </c>
      <c r="U866">
        <v>0</v>
      </c>
      <c r="V866">
        <v>0</v>
      </c>
      <c r="W866">
        <v>0</v>
      </c>
      <c r="X866">
        <v>42</v>
      </c>
      <c r="Y866">
        <v>61.785714285714285</v>
      </c>
      <c r="Z866">
        <v>0</v>
      </c>
      <c r="AA866">
        <v>0</v>
      </c>
      <c r="AB866">
        <v>42</v>
      </c>
      <c r="AC866">
        <v>78</v>
      </c>
      <c r="AD866">
        <v>0.97674418604651159</v>
      </c>
      <c r="AE866">
        <v>26</v>
      </c>
      <c r="AF866">
        <v>63</v>
      </c>
      <c r="AG866">
        <v>0.60465116279069764</v>
      </c>
      <c r="AH866" s="4">
        <v>0</v>
      </c>
      <c r="AI866">
        <v>0</v>
      </c>
      <c r="AJ866" s="4">
        <v>0</v>
      </c>
      <c r="AK866">
        <v>0</v>
      </c>
      <c r="AL866" s="4">
        <v>3</v>
      </c>
      <c r="AM866">
        <v>7.1428571428571425E-2</v>
      </c>
      <c r="AN866" s="4">
        <v>4</v>
      </c>
      <c r="AO866">
        <v>9.5238095238095233E-2</v>
      </c>
      <c r="AP866" s="4">
        <v>0</v>
      </c>
      <c r="AQ866">
        <v>0</v>
      </c>
      <c r="AR866" s="4">
        <v>0</v>
      </c>
      <c r="AS866">
        <v>0</v>
      </c>
      <c r="AT866" s="4">
        <v>0</v>
      </c>
      <c r="AU866" s="4">
        <v>0</v>
      </c>
      <c r="AV866" s="4">
        <v>1</v>
      </c>
      <c r="AW866">
        <v>2.0476190476190474</v>
      </c>
      <c r="AX866" s="4">
        <f t="shared" si="13"/>
        <v>21</v>
      </c>
      <c r="AY866" s="4">
        <v>0</v>
      </c>
      <c r="AZ866" s="4">
        <v>0</v>
      </c>
    </row>
    <row r="867" spans="1:52" x14ac:dyDescent="0.25">
      <c r="A867" s="4">
        <v>2017</v>
      </c>
      <c r="B867" s="4" t="s">
        <v>332</v>
      </c>
      <c r="C867" t="s">
        <v>170</v>
      </c>
      <c r="D867" t="s">
        <v>183</v>
      </c>
      <c r="E867" t="s">
        <v>696</v>
      </c>
      <c r="F867" s="4">
        <v>39</v>
      </c>
      <c r="G867">
        <v>38</v>
      </c>
      <c r="H867">
        <v>2</v>
      </c>
      <c r="I867">
        <v>39</v>
      </c>
      <c r="J867">
        <v>3.7948717948717947</v>
      </c>
      <c r="K867">
        <v>0</v>
      </c>
      <c r="L867">
        <v>0</v>
      </c>
      <c r="M867">
        <v>35</v>
      </c>
      <c r="N867">
        <v>865</v>
      </c>
      <c r="O867">
        <v>0.89743589743589747</v>
      </c>
      <c r="P867">
        <v>30</v>
      </c>
      <c r="Q867">
        <v>19</v>
      </c>
      <c r="R867">
        <v>13</v>
      </c>
      <c r="S867">
        <v>34</v>
      </c>
      <c r="T867">
        <v>1</v>
      </c>
      <c r="U867">
        <v>216</v>
      </c>
      <c r="V867">
        <v>0</v>
      </c>
      <c r="W867">
        <v>0</v>
      </c>
      <c r="X867">
        <v>38</v>
      </c>
      <c r="Y867">
        <v>105.57894736842105</v>
      </c>
      <c r="Z867">
        <v>1</v>
      </c>
      <c r="AA867">
        <v>786</v>
      </c>
      <c r="AB867">
        <v>38</v>
      </c>
      <c r="AC867">
        <v>124</v>
      </c>
      <c r="AD867">
        <v>0.97435897435897434</v>
      </c>
      <c r="AE867">
        <v>11</v>
      </c>
      <c r="AF867">
        <v>105</v>
      </c>
      <c r="AG867">
        <v>0.28205128205128205</v>
      </c>
      <c r="AH867" s="4">
        <v>1</v>
      </c>
      <c r="AI867">
        <v>1</v>
      </c>
      <c r="AJ867" s="4">
        <v>1</v>
      </c>
      <c r="AK867">
        <v>1</v>
      </c>
      <c r="AL867" s="4">
        <v>8</v>
      </c>
      <c r="AM867">
        <v>0.21052631578947367</v>
      </c>
      <c r="AN867" s="4">
        <v>2</v>
      </c>
      <c r="AO867">
        <v>5.2631578947368418E-2</v>
      </c>
      <c r="AP867" s="4">
        <v>0</v>
      </c>
      <c r="AQ867">
        <v>0</v>
      </c>
      <c r="AR867" s="4">
        <v>0</v>
      </c>
      <c r="AS867">
        <v>0</v>
      </c>
      <c r="AT867" s="4">
        <v>0</v>
      </c>
      <c r="AU867" s="4">
        <v>0</v>
      </c>
      <c r="AV867" s="4">
        <v>1</v>
      </c>
      <c r="AW867">
        <v>1.8571428571428572</v>
      </c>
      <c r="AX867" s="4">
        <f t="shared" si="13"/>
        <v>21</v>
      </c>
      <c r="AY867" s="4">
        <v>0</v>
      </c>
      <c r="AZ867" s="4">
        <v>0</v>
      </c>
    </row>
    <row r="868" spans="1:52" x14ac:dyDescent="0.25">
      <c r="A868" s="4">
        <v>2017</v>
      </c>
      <c r="B868" s="4" t="s">
        <v>332</v>
      </c>
      <c r="C868" t="s">
        <v>170</v>
      </c>
      <c r="D868" t="s">
        <v>244</v>
      </c>
      <c r="E868" t="s">
        <v>754</v>
      </c>
      <c r="F868" s="4">
        <v>33</v>
      </c>
      <c r="G868">
        <v>31</v>
      </c>
      <c r="H868">
        <v>9</v>
      </c>
      <c r="I868">
        <v>33</v>
      </c>
      <c r="J868">
        <v>16.363636363636363</v>
      </c>
      <c r="K868">
        <v>0</v>
      </c>
      <c r="L868">
        <v>0</v>
      </c>
      <c r="M868">
        <v>31</v>
      </c>
      <c r="N868">
        <v>1056</v>
      </c>
      <c r="O868">
        <v>0.93939393939393945</v>
      </c>
      <c r="P868">
        <v>25</v>
      </c>
      <c r="Q868">
        <v>28</v>
      </c>
      <c r="R868">
        <v>2</v>
      </c>
      <c r="S868">
        <v>69</v>
      </c>
      <c r="T868">
        <v>3</v>
      </c>
      <c r="U868">
        <v>257.66666666666669</v>
      </c>
      <c r="V868">
        <v>2</v>
      </c>
      <c r="W868">
        <v>253.5</v>
      </c>
      <c r="X868">
        <v>30</v>
      </c>
      <c r="Y868">
        <v>80.599999999999994</v>
      </c>
      <c r="Z868">
        <v>3</v>
      </c>
      <c r="AA868">
        <v>513</v>
      </c>
      <c r="AB868">
        <v>29</v>
      </c>
      <c r="AC868">
        <v>107</v>
      </c>
      <c r="AD868">
        <v>0.87878787878787878</v>
      </c>
      <c r="AE868">
        <v>21</v>
      </c>
      <c r="AF868">
        <v>91</v>
      </c>
      <c r="AG868">
        <v>0.63636363636363635</v>
      </c>
      <c r="AH868" s="4">
        <v>1</v>
      </c>
      <c r="AI868">
        <v>0.33333333333333331</v>
      </c>
      <c r="AJ868" s="4">
        <v>0</v>
      </c>
      <c r="AK868">
        <v>0</v>
      </c>
      <c r="AL868" s="4">
        <v>1</v>
      </c>
      <c r="AM868">
        <v>3.4482758620689655E-2</v>
      </c>
      <c r="AN868" s="4">
        <v>3</v>
      </c>
      <c r="AO868">
        <v>0.10344827586206896</v>
      </c>
      <c r="AP868" s="4">
        <v>0</v>
      </c>
      <c r="AQ868">
        <v>0</v>
      </c>
      <c r="AR868" s="4">
        <v>2</v>
      </c>
      <c r="AS868">
        <v>6.0606060606060608E-2</v>
      </c>
      <c r="AT868" s="4">
        <v>0</v>
      </c>
      <c r="AU868" s="4">
        <v>0</v>
      </c>
      <c r="AV868" s="4">
        <v>0</v>
      </c>
      <c r="AW868">
        <v>1.5714285714285714</v>
      </c>
      <c r="AX868" s="4">
        <f t="shared" si="13"/>
        <v>21</v>
      </c>
      <c r="AY868" s="4">
        <v>1</v>
      </c>
      <c r="AZ868" s="4">
        <v>37</v>
      </c>
    </row>
    <row r="869" spans="1:52" x14ac:dyDescent="0.25">
      <c r="A869" s="4">
        <v>2017</v>
      </c>
      <c r="B869" s="4" t="s">
        <v>332</v>
      </c>
      <c r="C869" t="s">
        <v>170</v>
      </c>
      <c r="D869" t="s">
        <v>186</v>
      </c>
      <c r="E869" t="s">
        <v>699</v>
      </c>
      <c r="F869" s="4">
        <v>33</v>
      </c>
      <c r="G869">
        <v>32</v>
      </c>
      <c r="H869">
        <v>3</v>
      </c>
      <c r="I869">
        <v>32</v>
      </c>
      <c r="J869">
        <v>4.625</v>
      </c>
      <c r="K869">
        <v>0</v>
      </c>
      <c r="L869">
        <v>0</v>
      </c>
      <c r="M869">
        <v>24</v>
      </c>
      <c r="N869">
        <v>61</v>
      </c>
      <c r="O869">
        <v>0.72727272727272729</v>
      </c>
      <c r="P869">
        <v>26</v>
      </c>
      <c r="Q869">
        <v>20</v>
      </c>
      <c r="R869">
        <v>1</v>
      </c>
      <c r="S869">
        <v>23</v>
      </c>
      <c r="T869">
        <v>2</v>
      </c>
      <c r="U869">
        <v>124.5</v>
      </c>
      <c r="V869">
        <v>2</v>
      </c>
      <c r="W869">
        <v>3</v>
      </c>
      <c r="X869">
        <v>31</v>
      </c>
      <c r="Y869">
        <v>80.387096774193552</v>
      </c>
      <c r="Z869">
        <v>1</v>
      </c>
      <c r="AA869">
        <v>265</v>
      </c>
      <c r="AB869">
        <v>31</v>
      </c>
      <c r="AC869">
        <v>120</v>
      </c>
      <c r="AD869">
        <v>0.93939393939393945</v>
      </c>
      <c r="AE869">
        <v>19</v>
      </c>
      <c r="AF869">
        <v>85</v>
      </c>
      <c r="AG869">
        <v>0.5757575757575758</v>
      </c>
      <c r="AH869" s="4">
        <v>2</v>
      </c>
      <c r="AI869">
        <v>0</v>
      </c>
      <c r="AJ869" s="4">
        <v>0</v>
      </c>
      <c r="AK869">
        <v>0</v>
      </c>
      <c r="AL869" s="4">
        <v>10</v>
      </c>
      <c r="AM869">
        <v>0.32258064516129031</v>
      </c>
      <c r="AN869" s="4">
        <v>3</v>
      </c>
      <c r="AO869">
        <v>9.6774193548387094E-2</v>
      </c>
      <c r="AP869" s="4">
        <v>1</v>
      </c>
      <c r="AQ869">
        <v>3.0303030303030304E-2</v>
      </c>
      <c r="AR869" s="4">
        <v>0</v>
      </c>
      <c r="AS869">
        <v>0</v>
      </c>
      <c r="AT869" s="4">
        <v>0</v>
      </c>
      <c r="AU869" s="4">
        <v>0</v>
      </c>
      <c r="AV869" s="4">
        <v>0</v>
      </c>
      <c r="AW869">
        <v>1.736842105263158</v>
      </c>
      <c r="AX869" s="4">
        <f t="shared" si="13"/>
        <v>19</v>
      </c>
      <c r="AY869" s="4">
        <v>1</v>
      </c>
      <c r="AZ869" s="4">
        <v>10</v>
      </c>
    </row>
    <row r="870" spans="1:52" x14ac:dyDescent="0.25">
      <c r="A870" s="4">
        <v>2017</v>
      </c>
      <c r="B870" s="4" t="s">
        <v>332</v>
      </c>
      <c r="C870" t="s">
        <v>170</v>
      </c>
      <c r="D870" t="s">
        <v>181</v>
      </c>
      <c r="E870" t="s">
        <v>694</v>
      </c>
      <c r="F870" s="4">
        <v>31</v>
      </c>
      <c r="G870">
        <v>31</v>
      </c>
      <c r="H870">
        <v>2</v>
      </c>
      <c r="I870">
        <v>31</v>
      </c>
      <c r="J870">
        <v>3.5806451612903225</v>
      </c>
      <c r="K870">
        <v>0</v>
      </c>
      <c r="L870">
        <v>0</v>
      </c>
      <c r="M870">
        <v>22</v>
      </c>
      <c r="N870">
        <v>245</v>
      </c>
      <c r="O870">
        <v>0.70967741935483875</v>
      </c>
      <c r="P870">
        <v>25</v>
      </c>
      <c r="Q870">
        <v>25</v>
      </c>
      <c r="R870">
        <v>7</v>
      </c>
      <c r="S870">
        <v>30</v>
      </c>
      <c r="T870">
        <v>3</v>
      </c>
      <c r="U870">
        <v>108.66666666666667</v>
      </c>
      <c r="V870">
        <v>3</v>
      </c>
      <c r="W870">
        <v>25.666666666666668</v>
      </c>
      <c r="X870">
        <v>28</v>
      </c>
      <c r="Y870">
        <v>103.39285714285714</v>
      </c>
      <c r="Z870">
        <v>3</v>
      </c>
      <c r="AA870">
        <v>255</v>
      </c>
      <c r="AB870">
        <v>25</v>
      </c>
      <c r="AC870">
        <v>109</v>
      </c>
      <c r="AD870">
        <v>0.80645161290322576</v>
      </c>
      <c r="AE870">
        <v>11</v>
      </c>
      <c r="AF870">
        <v>68</v>
      </c>
      <c r="AG870">
        <v>0.35483870967741937</v>
      </c>
      <c r="AH870" s="4">
        <v>0</v>
      </c>
      <c r="AI870">
        <v>0</v>
      </c>
      <c r="AJ870" s="4">
        <v>0</v>
      </c>
      <c r="AK870">
        <v>0</v>
      </c>
      <c r="AL870" s="4">
        <v>5</v>
      </c>
      <c r="AM870">
        <v>0.2</v>
      </c>
      <c r="AN870" s="4">
        <v>2</v>
      </c>
      <c r="AO870">
        <v>0.08</v>
      </c>
      <c r="AP870" s="4">
        <v>1</v>
      </c>
      <c r="AQ870">
        <v>3.2258064516129031E-2</v>
      </c>
      <c r="AR870" s="4">
        <v>1</v>
      </c>
      <c r="AS870">
        <v>3.2258064516129031E-2</v>
      </c>
      <c r="AT870" s="4">
        <v>0</v>
      </c>
      <c r="AU870" s="4">
        <v>0</v>
      </c>
      <c r="AV870" s="4">
        <v>0</v>
      </c>
      <c r="AW870">
        <v>1.631578947368421</v>
      </c>
      <c r="AX870" s="4">
        <f t="shared" si="13"/>
        <v>19</v>
      </c>
      <c r="AY870" s="4">
        <v>3</v>
      </c>
      <c r="AZ870" s="4">
        <v>55</v>
      </c>
    </row>
    <row r="871" spans="1:52" x14ac:dyDescent="0.25">
      <c r="A871" s="4">
        <v>2017</v>
      </c>
      <c r="B871" s="4" t="s">
        <v>332</v>
      </c>
      <c r="C871" t="s">
        <v>170</v>
      </c>
      <c r="D871" t="s">
        <v>190</v>
      </c>
      <c r="E871" t="s">
        <v>703</v>
      </c>
      <c r="F871" s="4">
        <v>23</v>
      </c>
      <c r="G871">
        <v>23</v>
      </c>
      <c r="H871">
        <v>1</v>
      </c>
      <c r="I871">
        <v>23</v>
      </c>
      <c r="J871">
        <v>4.7391304347826084</v>
      </c>
      <c r="K871">
        <v>0</v>
      </c>
      <c r="L871">
        <v>0</v>
      </c>
      <c r="M871">
        <v>6</v>
      </c>
      <c r="N871">
        <v>26</v>
      </c>
      <c r="O871">
        <v>0.2608695652173913</v>
      </c>
      <c r="P871">
        <v>14</v>
      </c>
      <c r="Q871">
        <v>17</v>
      </c>
      <c r="R871">
        <v>1</v>
      </c>
      <c r="S871">
        <v>53</v>
      </c>
      <c r="T871">
        <v>2</v>
      </c>
      <c r="U871">
        <v>139</v>
      </c>
      <c r="V871">
        <v>2</v>
      </c>
      <c r="W871">
        <v>3.5</v>
      </c>
      <c r="X871">
        <v>20</v>
      </c>
      <c r="Y871">
        <v>73.8</v>
      </c>
      <c r="Z871">
        <v>2</v>
      </c>
      <c r="AA871">
        <v>340</v>
      </c>
      <c r="AB871">
        <v>20</v>
      </c>
      <c r="AC871">
        <v>93</v>
      </c>
      <c r="AD871">
        <v>0.86956521739130432</v>
      </c>
      <c r="AE871">
        <v>13</v>
      </c>
      <c r="AF871">
        <v>72</v>
      </c>
      <c r="AG871">
        <v>0.56521739130434778</v>
      </c>
      <c r="AH871" s="4">
        <v>1</v>
      </c>
      <c r="AI871">
        <v>0.5</v>
      </c>
      <c r="AJ871" s="4">
        <v>0</v>
      </c>
      <c r="AK871">
        <v>0</v>
      </c>
      <c r="AL871" s="4">
        <v>3</v>
      </c>
      <c r="AM871">
        <v>0.15</v>
      </c>
      <c r="AN871" s="4">
        <v>0</v>
      </c>
      <c r="AO871">
        <v>0</v>
      </c>
      <c r="AP871" s="4">
        <v>0</v>
      </c>
      <c r="AQ871">
        <v>0</v>
      </c>
      <c r="AR871" s="4">
        <v>0</v>
      </c>
      <c r="AS871">
        <v>0</v>
      </c>
      <c r="AT871" s="4">
        <v>0</v>
      </c>
      <c r="AU871" s="4">
        <v>0</v>
      </c>
      <c r="AV871" s="4">
        <v>0</v>
      </c>
      <c r="AW871">
        <v>2.5555555555555554</v>
      </c>
      <c r="AX871" s="4">
        <f t="shared" si="13"/>
        <v>9</v>
      </c>
      <c r="AY871" s="4">
        <v>2</v>
      </c>
      <c r="AZ871" s="4">
        <v>20</v>
      </c>
    </row>
    <row r="872" spans="1:52" x14ac:dyDescent="0.25">
      <c r="A872" s="4">
        <v>2017</v>
      </c>
      <c r="B872" s="4" t="s">
        <v>332</v>
      </c>
      <c r="C872" t="s">
        <v>170</v>
      </c>
      <c r="D872" t="s">
        <v>179</v>
      </c>
      <c r="E872" t="s">
        <v>692</v>
      </c>
      <c r="F872" s="4">
        <v>21</v>
      </c>
      <c r="G872">
        <v>20</v>
      </c>
      <c r="H872">
        <v>2</v>
      </c>
      <c r="I872">
        <v>21</v>
      </c>
      <c r="J872">
        <v>6</v>
      </c>
      <c r="K872">
        <v>0</v>
      </c>
      <c r="L872">
        <v>0</v>
      </c>
      <c r="M872">
        <v>20</v>
      </c>
      <c r="N872">
        <v>534</v>
      </c>
      <c r="O872">
        <v>0.95238095238095233</v>
      </c>
      <c r="P872">
        <v>16</v>
      </c>
      <c r="Q872">
        <v>15</v>
      </c>
      <c r="R872">
        <v>3</v>
      </c>
      <c r="S872">
        <v>24</v>
      </c>
      <c r="T872">
        <v>0</v>
      </c>
      <c r="U872">
        <v>0</v>
      </c>
      <c r="V872">
        <v>0</v>
      </c>
      <c r="W872">
        <v>0</v>
      </c>
      <c r="X872">
        <v>21</v>
      </c>
      <c r="Y872">
        <v>62.142857142857146</v>
      </c>
      <c r="Z872">
        <v>0</v>
      </c>
      <c r="AA872">
        <v>0</v>
      </c>
      <c r="AB872">
        <v>21</v>
      </c>
      <c r="AC872">
        <v>85</v>
      </c>
      <c r="AD872">
        <v>1</v>
      </c>
      <c r="AE872">
        <v>16</v>
      </c>
      <c r="AF872">
        <v>78</v>
      </c>
      <c r="AG872">
        <v>0.76190476190476186</v>
      </c>
      <c r="AH872" s="4">
        <v>0</v>
      </c>
      <c r="AI872">
        <v>0</v>
      </c>
      <c r="AJ872" s="4">
        <v>0</v>
      </c>
      <c r="AK872">
        <v>0</v>
      </c>
      <c r="AL872" s="4">
        <v>1</v>
      </c>
      <c r="AM872">
        <v>4.7619047619047616E-2</v>
      </c>
      <c r="AN872" s="4">
        <v>2</v>
      </c>
      <c r="AO872">
        <v>9.5238095238095233E-2</v>
      </c>
      <c r="AP872" s="4">
        <v>0</v>
      </c>
      <c r="AQ872">
        <v>0</v>
      </c>
      <c r="AR872" s="4">
        <v>0</v>
      </c>
      <c r="AS872">
        <v>0</v>
      </c>
      <c r="AT872" s="4">
        <v>0</v>
      </c>
      <c r="AU872" s="4">
        <v>0</v>
      </c>
      <c r="AV872" s="4">
        <v>0</v>
      </c>
      <c r="AW872">
        <v>1.5</v>
      </c>
      <c r="AX872" s="4">
        <f t="shared" si="13"/>
        <v>14</v>
      </c>
      <c r="AY872" s="4">
        <v>0</v>
      </c>
      <c r="AZ872" s="4">
        <v>0</v>
      </c>
    </row>
    <row r="873" spans="1:52" x14ac:dyDescent="0.25">
      <c r="A873" s="4">
        <v>2017</v>
      </c>
      <c r="B873" s="4" t="s">
        <v>332</v>
      </c>
      <c r="C873" t="s">
        <v>170</v>
      </c>
      <c r="D873" t="s">
        <v>187</v>
      </c>
      <c r="E873" t="s">
        <v>700</v>
      </c>
      <c r="F873" s="4">
        <v>13</v>
      </c>
      <c r="G873">
        <v>13</v>
      </c>
      <c r="H873">
        <v>1</v>
      </c>
      <c r="I873">
        <v>13</v>
      </c>
      <c r="J873">
        <v>3.3076923076923075</v>
      </c>
      <c r="K873">
        <v>0</v>
      </c>
      <c r="L873">
        <v>0</v>
      </c>
      <c r="M873">
        <v>13</v>
      </c>
      <c r="N873">
        <v>153</v>
      </c>
      <c r="O873">
        <v>1</v>
      </c>
      <c r="P873">
        <v>11</v>
      </c>
      <c r="Q873">
        <v>9</v>
      </c>
      <c r="R873">
        <v>3</v>
      </c>
      <c r="S873">
        <v>31</v>
      </c>
      <c r="T873">
        <v>2</v>
      </c>
      <c r="U873">
        <v>91.5</v>
      </c>
      <c r="V873">
        <v>2</v>
      </c>
      <c r="W873">
        <v>3</v>
      </c>
      <c r="X873">
        <v>11</v>
      </c>
      <c r="Y873">
        <v>84.63636363636364</v>
      </c>
      <c r="Z873">
        <v>2</v>
      </c>
      <c r="AA873">
        <v>298</v>
      </c>
      <c r="AB873">
        <v>11</v>
      </c>
      <c r="AC873">
        <v>114</v>
      </c>
      <c r="AD873">
        <v>0.84615384615384615</v>
      </c>
      <c r="AE873">
        <v>3</v>
      </c>
      <c r="AF873">
        <v>63</v>
      </c>
      <c r="AG873">
        <v>0.23076923076923078</v>
      </c>
      <c r="AH873" s="4">
        <v>1</v>
      </c>
      <c r="AI873">
        <v>0.5</v>
      </c>
      <c r="AJ873" s="4">
        <v>0</v>
      </c>
      <c r="AK873">
        <v>0</v>
      </c>
      <c r="AL873" s="4">
        <v>2</v>
      </c>
      <c r="AM873">
        <v>0.18181818181818182</v>
      </c>
      <c r="AN873" s="4">
        <v>0</v>
      </c>
      <c r="AO873">
        <v>0</v>
      </c>
      <c r="AP873" s="4">
        <v>0</v>
      </c>
      <c r="AQ873">
        <v>0</v>
      </c>
      <c r="AR873" s="4">
        <v>0</v>
      </c>
      <c r="AS873">
        <v>0</v>
      </c>
      <c r="AT873" s="4">
        <v>0</v>
      </c>
      <c r="AU873" s="4">
        <v>0</v>
      </c>
      <c r="AV873" s="4">
        <v>1</v>
      </c>
      <c r="AW873">
        <v>1.8571428571428572</v>
      </c>
      <c r="AX873" s="4">
        <f t="shared" si="13"/>
        <v>7</v>
      </c>
      <c r="AY873" s="4">
        <v>0</v>
      </c>
      <c r="AZ873" s="4">
        <v>0</v>
      </c>
    </row>
    <row r="874" spans="1:52" x14ac:dyDescent="0.25">
      <c r="A874" s="4">
        <v>2017</v>
      </c>
      <c r="B874" s="4" t="s">
        <v>332</v>
      </c>
      <c r="C874" t="s">
        <v>170</v>
      </c>
      <c r="D874" t="s">
        <v>243</v>
      </c>
      <c r="E874" t="s">
        <v>753</v>
      </c>
      <c r="F874" s="4">
        <v>13</v>
      </c>
      <c r="G874">
        <v>13</v>
      </c>
      <c r="H874">
        <v>0</v>
      </c>
      <c r="I874">
        <v>13</v>
      </c>
      <c r="J874">
        <v>2</v>
      </c>
      <c r="K874">
        <v>0</v>
      </c>
      <c r="L874">
        <v>0</v>
      </c>
      <c r="M874">
        <v>13</v>
      </c>
      <c r="N874">
        <v>25</v>
      </c>
      <c r="O874">
        <v>1</v>
      </c>
      <c r="P874">
        <v>12</v>
      </c>
      <c r="Q874">
        <v>16</v>
      </c>
      <c r="R874">
        <v>3</v>
      </c>
      <c r="S874">
        <v>96</v>
      </c>
      <c r="T874">
        <v>0</v>
      </c>
      <c r="U874">
        <v>0</v>
      </c>
      <c r="V874">
        <v>0</v>
      </c>
      <c r="W874">
        <v>0</v>
      </c>
      <c r="X874">
        <v>13</v>
      </c>
      <c r="Y874">
        <v>125.92307692307692</v>
      </c>
      <c r="Z874">
        <v>0</v>
      </c>
      <c r="AA874">
        <v>0</v>
      </c>
      <c r="AB874">
        <v>13</v>
      </c>
      <c r="AC874">
        <v>134</v>
      </c>
      <c r="AD874">
        <v>1</v>
      </c>
      <c r="AE874">
        <v>6</v>
      </c>
      <c r="AF874">
        <v>88</v>
      </c>
      <c r="AG874">
        <v>0.46153846153846156</v>
      </c>
      <c r="AH874" s="4">
        <v>0</v>
      </c>
      <c r="AI874">
        <v>0</v>
      </c>
      <c r="AJ874" s="4">
        <v>0</v>
      </c>
      <c r="AK874">
        <v>0</v>
      </c>
      <c r="AL874" s="4">
        <v>2</v>
      </c>
      <c r="AM874">
        <v>0.15384615384615385</v>
      </c>
      <c r="AN874" s="4">
        <v>1</v>
      </c>
      <c r="AO874">
        <v>7.6923076923076927E-2</v>
      </c>
      <c r="AP874" s="4">
        <v>0</v>
      </c>
      <c r="AQ874">
        <v>0</v>
      </c>
      <c r="AR874" s="4">
        <v>0</v>
      </c>
      <c r="AS874">
        <v>0</v>
      </c>
      <c r="AT874" s="4">
        <v>0</v>
      </c>
      <c r="AU874" s="4">
        <v>0</v>
      </c>
      <c r="AV874" s="4">
        <v>0</v>
      </c>
      <c r="AW874">
        <v>1.4444444444444444</v>
      </c>
      <c r="AX874" s="4">
        <f t="shared" si="13"/>
        <v>9</v>
      </c>
      <c r="AY874" s="4">
        <v>0</v>
      </c>
      <c r="AZ874" s="4">
        <v>0</v>
      </c>
    </row>
    <row r="875" spans="1:52" x14ac:dyDescent="0.25">
      <c r="A875" s="4">
        <v>2017</v>
      </c>
      <c r="B875" s="4" t="s">
        <v>332</v>
      </c>
      <c r="C875" t="s">
        <v>170</v>
      </c>
      <c r="D875" t="s">
        <v>87</v>
      </c>
      <c r="E875" t="s">
        <v>606</v>
      </c>
      <c r="F875" s="4">
        <v>10</v>
      </c>
      <c r="G875">
        <v>6</v>
      </c>
      <c r="H875">
        <v>9</v>
      </c>
      <c r="I875">
        <v>9</v>
      </c>
      <c r="J875">
        <v>9.2222222222222214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6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31</v>
      </c>
      <c r="Z875">
        <v>0</v>
      </c>
      <c r="AA875">
        <v>0</v>
      </c>
      <c r="AB875">
        <v>4</v>
      </c>
      <c r="AC875">
        <v>30</v>
      </c>
      <c r="AD875">
        <v>0.4</v>
      </c>
      <c r="AE875">
        <v>1</v>
      </c>
      <c r="AF875">
        <v>13</v>
      </c>
      <c r="AG875">
        <v>0.1</v>
      </c>
      <c r="AH875" s="4">
        <v>0</v>
      </c>
      <c r="AI875">
        <v>0</v>
      </c>
      <c r="AJ875" s="4">
        <v>0</v>
      </c>
      <c r="AK875">
        <v>0</v>
      </c>
      <c r="AL875" s="4">
        <v>0</v>
      </c>
      <c r="AM875">
        <v>0</v>
      </c>
      <c r="AN875" s="4">
        <v>0</v>
      </c>
      <c r="AO875">
        <v>0</v>
      </c>
      <c r="AP875" s="4">
        <v>0</v>
      </c>
      <c r="AQ875">
        <v>0</v>
      </c>
      <c r="AR875" s="4">
        <v>0</v>
      </c>
      <c r="AS875">
        <v>0</v>
      </c>
      <c r="AT875" s="4">
        <v>0</v>
      </c>
      <c r="AU875" s="4">
        <v>1</v>
      </c>
      <c r="AV875" s="4">
        <v>0</v>
      </c>
      <c r="AW875">
        <v>1.1111111111111112</v>
      </c>
      <c r="AX875" s="4">
        <f t="shared" si="13"/>
        <v>9</v>
      </c>
      <c r="AY875" s="4">
        <v>0</v>
      </c>
      <c r="AZ875" s="4">
        <v>0</v>
      </c>
    </row>
    <row r="876" spans="1:52" x14ac:dyDescent="0.25">
      <c r="A876" s="4">
        <v>2017</v>
      </c>
      <c r="B876" s="4" t="s">
        <v>332</v>
      </c>
      <c r="C876" t="s">
        <v>194</v>
      </c>
      <c r="D876" t="s">
        <v>195</v>
      </c>
      <c r="E876" t="s">
        <v>707</v>
      </c>
      <c r="F876" s="4">
        <v>535</v>
      </c>
      <c r="G876">
        <v>34</v>
      </c>
      <c r="H876">
        <v>1</v>
      </c>
      <c r="I876">
        <v>534</v>
      </c>
      <c r="J876">
        <v>2.3820224719101124</v>
      </c>
      <c r="K876">
        <v>16</v>
      </c>
      <c r="L876">
        <v>2.9962546816479401E-2</v>
      </c>
      <c r="M876">
        <v>430</v>
      </c>
      <c r="N876">
        <v>2041</v>
      </c>
      <c r="O876">
        <v>0.80373831775700932</v>
      </c>
      <c r="P876">
        <v>474</v>
      </c>
      <c r="Q876">
        <v>16</v>
      </c>
      <c r="R876">
        <v>119</v>
      </c>
      <c r="S876">
        <v>73</v>
      </c>
      <c r="T876">
        <v>244</v>
      </c>
      <c r="U876">
        <v>151.70491803278688</v>
      </c>
      <c r="V876">
        <v>219</v>
      </c>
      <c r="W876">
        <v>55.557077625570777</v>
      </c>
      <c r="X876">
        <v>286</v>
      </c>
      <c r="Y876">
        <v>133.98951048951048</v>
      </c>
      <c r="Z876">
        <v>200</v>
      </c>
      <c r="AA876">
        <v>486</v>
      </c>
      <c r="AB876">
        <v>287</v>
      </c>
      <c r="AC876">
        <v>171</v>
      </c>
      <c r="AD876">
        <v>0.53644859813084111</v>
      </c>
      <c r="AE876">
        <v>52</v>
      </c>
      <c r="AF876">
        <v>74</v>
      </c>
      <c r="AG876">
        <v>9.719626168224299E-2</v>
      </c>
      <c r="AH876" s="4">
        <v>111</v>
      </c>
      <c r="AI876">
        <v>0.55500000000000005</v>
      </c>
      <c r="AJ876" s="4">
        <v>6</v>
      </c>
      <c r="AK876">
        <v>0.03</v>
      </c>
      <c r="AL876" s="4">
        <v>115</v>
      </c>
      <c r="AM876">
        <v>0.40069686411149824</v>
      </c>
      <c r="AN876" s="4">
        <v>11</v>
      </c>
      <c r="AO876">
        <v>3.8327526132404179E-2</v>
      </c>
      <c r="AP876" s="4">
        <v>2</v>
      </c>
      <c r="AQ876">
        <v>3.7383177570093459E-3</v>
      </c>
      <c r="AR876" s="4">
        <v>1</v>
      </c>
      <c r="AS876">
        <v>1.869158878504673E-3</v>
      </c>
      <c r="AT876" s="4">
        <v>2</v>
      </c>
      <c r="AU876" s="4">
        <v>3</v>
      </c>
      <c r="AV876" s="4">
        <v>7</v>
      </c>
      <c r="AW876">
        <v>2.5721153846153846</v>
      </c>
      <c r="AX876" s="4">
        <f t="shared" si="13"/>
        <v>208</v>
      </c>
      <c r="AY876" s="4">
        <v>18</v>
      </c>
      <c r="AZ876" s="4">
        <v>39</v>
      </c>
    </row>
    <row r="877" spans="1:52" x14ac:dyDescent="0.25">
      <c r="A877" s="4">
        <v>2017</v>
      </c>
      <c r="B877" s="4" t="s">
        <v>332</v>
      </c>
      <c r="C877" t="s">
        <v>194</v>
      </c>
      <c r="D877" t="s">
        <v>196</v>
      </c>
      <c r="E877" t="s">
        <v>708</v>
      </c>
      <c r="F877" s="4">
        <v>316</v>
      </c>
      <c r="G877">
        <v>40</v>
      </c>
      <c r="H877">
        <v>8</v>
      </c>
      <c r="I877">
        <v>314</v>
      </c>
      <c r="J877">
        <v>5.2961783439490446</v>
      </c>
      <c r="K877">
        <v>6</v>
      </c>
      <c r="L877">
        <v>1.9108280254777069E-2</v>
      </c>
      <c r="M877">
        <v>277</v>
      </c>
      <c r="N877">
        <v>1829</v>
      </c>
      <c r="O877">
        <v>0.87658227848101267</v>
      </c>
      <c r="P877">
        <v>290</v>
      </c>
      <c r="Q877">
        <v>15</v>
      </c>
      <c r="R877">
        <v>92</v>
      </c>
      <c r="S877">
        <v>68</v>
      </c>
      <c r="T877">
        <v>183</v>
      </c>
      <c r="U877">
        <v>161.97814207650273</v>
      </c>
      <c r="V877">
        <v>176</v>
      </c>
      <c r="W877">
        <v>54.06818181818182</v>
      </c>
      <c r="X877">
        <v>122</v>
      </c>
      <c r="Y877">
        <v>211.39344262295083</v>
      </c>
      <c r="Z877">
        <v>167</v>
      </c>
      <c r="AA877">
        <v>493</v>
      </c>
      <c r="AB877">
        <v>124</v>
      </c>
      <c r="AC877">
        <v>252</v>
      </c>
      <c r="AD877">
        <v>0.39240506329113922</v>
      </c>
      <c r="AE877">
        <v>9</v>
      </c>
      <c r="AF877">
        <v>88</v>
      </c>
      <c r="AG877">
        <v>2.8481012658227847E-2</v>
      </c>
      <c r="AH877" s="4">
        <v>96</v>
      </c>
      <c r="AI877">
        <v>0.57485029940119758</v>
      </c>
      <c r="AJ877" s="4">
        <v>13</v>
      </c>
      <c r="AK877">
        <v>7.7844311377245512E-2</v>
      </c>
      <c r="AL877" s="4">
        <v>56</v>
      </c>
      <c r="AM877">
        <v>0.45161290322580644</v>
      </c>
      <c r="AN877" s="4">
        <v>9</v>
      </c>
      <c r="AO877">
        <v>7.2580645161290328E-2</v>
      </c>
      <c r="AP877" s="4">
        <v>1</v>
      </c>
      <c r="AQ877">
        <v>3.1645569620253164E-3</v>
      </c>
      <c r="AR877" s="4">
        <v>0</v>
      </c>
      <c r="AS877">
        <v>0</v>
      </c>
      <c r="AT877" s="4">
        <v>0</v>
      </c>
      <c r="AU877" s="4">
        <v>2</v>
      </c>
      <c r="AV877" s="4">
        <v>9</v>
      </c>
      <c r="AW877">
        <v>1.9750000000000001</v>
      </c>
      <c r="AX877" s="4">
        <f t="shared" si="13"/>
        <v>160</v>
      </c>
      <c r="AY877" s="4">
        <v>1</v>
      </c>
      <c r="AZ877" s="4">
        <v>75</v>
      </c>
    </row>
    <row r="878" spans="1:52" x14ac:dyDescent="0.25">
      <c r="A878" s="4">
        <v>2017</v>
      </c>
      <c r="B878" s="4" t="s">
        <v>332</v>
      </c>
      <c r="C878" t="s">
        <v>194</v>
      </c>
      <c r="D878" t="s">
        <v>202</v>
      </c>
      <c r="E878" t="s">
        <v>714</v>
      </c>
      <c r="F878" s="4">
        <v>230</v>
      </c>
      <c r="G878">
        <v>9</v>
      </c>
      <c r="H878">
        <v>1</v>
      </c>
      <c r="I878">
        <v>230</v>
      </c>
      <c r="J878">
        <v>3.5739130434782607</v>
      </c>
      <c r="K878">
        <v>4</v>
      </c>
      <c r="L878">
        <v>1.7391304347826087E-2</v>
      </c>
      <c r="M878">
        <v>199</v>
      </c>
      <c r="N878">
        <v>1043</v>
      </c>
      <c r="O878">
        <v>0.86521739130434783</v>
      </c>
      <c r="P878">
        <v>116</v>
      </c>
      <c r="Q878">
        <v>20</v>
      </c>
      <c r="R878">
        <v>25</v>
      </c>
      <c r="S878">
        <v>70</v>
      </c>
      <c r="T878">
        <v>29</v>
      </c>
      <c r="U878">
        <v>202.48275862068965</v>
      </c>
      <c r="V878">
        <v>25</v>
      </c>
      <c r="W878">
        <v>68.92</v>
      </c>
      <c r="X878">
        <v>167</v>
      </c>
      <c r="Y878">
        <v>87.994011976047901</v>
      </c>
      <c r="Z878">
        <v>29</v>
      </c>
      <c r="AA878">
        <v>580</v>
      </c>
      <c r="AB878">
        <v>200</v>
      </c>
      <c r="AC878">
        <v>119</v>
      </c>
      <c r="AD878">
        <v>0.86956521739130432</v>
      </c>
      <c r="AE878">
        <v>101</v>
      </c>
      <c r="AF878">
        <v>71</v>
      </c>
      <c r="AG878">
        <v>0.43913043478260871</v>
      </c>
      <c r="AH878" s="4">
        <v>16</v>
      </c>
      <c r="AI878">
        <v>0.55172413793103448</v>
      </c>
      <c r="AJ878" s="4">
        <v>0</v>
      </c>
      <c r="AK878">
        <v>0</v>
      </c>
      <c r="AL878" s="4">
        <v>40</v>
      </c>
      <c r="AM878">
        <v>0.2</v>
      </c>
      <c r="AN878" s="4">
        <v>8</v>
      </c>
      <c r="AO878">
        <v>0.04</v>
      </c>
      <c r="AP878" s="4">
        <v>0</v>
      </c>
      <c r="AQ878">
        <v>0</v>
      </c>
      <c r="AR878" s="4">
        <v>0</v>
      </c>
      <c r="AS878">
        <v>0</v>
      </c>
      <c r="AT878" s="4">
        <v>1</v>
      </c>
      <c r="AU878" s="4">
        <v>2</v>
      </c>
      <c r="AV878" s="4">
        <v>3</v>
      </c>
      <c r="AW878">
        <v>2.7380952380952381</v>
      </c>
      <c r="AX878" s="4">
        <f t="shared" si="13"/>
        <v>84</v>
      </c>
      <c r="AY878" s="4">
        <v>0</v>
      </c>
      <c r="AZ878" s="4">
        <v>0</v>
      </c>
    </row>
    <row r="879" spans="1:52" x14ac:dyDescent="0.25">
      <c r="A879" s="4">
        <v>2017</v>
      </c>
      <c r="B879" s="4" t="s">
        <v>332</v>
      </c>
      <c r="C879" t="s">
        <v>194</v>
      </c>
      <c r="D879" t="s">
        <v>211</v>
      </c>
      <c r="E879" t="s">
        <v>723</v>
      </c>
      <c r="F879" s="4">
        <v>220</v>
      </c>
      <c r="G879">
        <v>9</v>
      </c>
      <c r="H879">
        <v>5</v>
      </c>
      <c r="I879">
        <v>220</v>
      </c>
      <c r="J879">
        <v>4.6363636363636367</v>
      </c>
      <c r="K879">
        <v>2</v>
      </c>
      <c r="L879">
        <v>9.0909090909090905E-3</v>
      </c>
      <c r="M879">
        <v>196</v>
      </c>
      <c r="N879">
        <v>1413</v>
      </c>
      <c r="O879">
        <v>0.89090909090909087</v>
      </c>
      <c r="P879">
        <v>186</v>
      </c>
      <c r="Q879">
        <v>21</v>
      </c>
      <c r="R879">
        <v>75</v>
      </c>
      <c r="S879">
        <v>54</v>
      </c>
      <c r="T879">
        <v>42</v>
      </c>
      <c r="U879">
        <v>213.54761904761904</v>
      </c>
      <c r="V879">
        <v>38</v>
      </c>
      <c r="W879">
        <v>81.10526315789474</v>
      </c>
      <c r="X879">
        <v>169</v>
      </c>
      <c r="Y879">
        <v>142.51479289940829</v>
      </c>
      <c r="Z879">
        <v>37</v>
      </c>
      <c r="AA879">
        <v>474</v>
      </c>
      <c r="AB879">
        <v>178</v>
      </c>
      <c r="AC879">
        <v>169</v>
      </c>
      <c r="AD879">
        <v>0.80909090909090908</v>
      </c>
      <c r="AE879">
        <v>34</v>
      </c>
      <c r="AF879">
        <v>88</v>
      </c>
      <c r="AG879">
        <v>0.15454545454545454</v>
      </c>
      <c r="AH879" s="4">
        <v>26</v>
      </c>
      <c r="AI879">
        <v>0.70270270270270274</v>
      </c>
      <c r="AJ879" s="4">
        <v>1</v>
      </c>
      <c r="AK879">
        <v>2.7027027027027029E-2</v>
      </c>
      <c r="AL879" s="4">
        <v>61</v>
      </c>
      <c r="AM879">
        <v>0.34269662921348315</v>
      </c>
      <c r="AN879" s="4">
        <v>17</v>
      </c>
      <c r="AO879">
        <v>9.5505617977528087E-2</v>
      </c>
      <c r="AP879" s="4">
        <v>4</v>
      </c>
      <c r="AQ879">
        <v>1.8181818181818181E-2</v>
      </c>
      <c r="AR879" s="4">
        <v>1</v>
      </c>
      <c r="AS879">
        <v>4.5454545454545452E-3</v>
      </c>
      <c r="AT879" s="4">
        <v>3</v>
      </c>
      <c r="AU879" s="4">
        <v>2</v>
      </c>
      <c r="AV879" s="4">
        <v>8</v>
      </c>
      <c r="AW879">
        <v>1.8333333333333333</v>
      </c>
      <c r="AX879" s="4">
        <f t="shared" si="13"/>
        <v>120</v>
      </c>
      <c r="AY879" s="4">
        <v>0</v>
      </c>
      <c r="AZ879" s="4">
        <v>0</v>
      </c>
    </row>
    <row r="880" spans="1:52" x14ac:dyDescent="0.25">
      <c r="A880" s="4">
        <v>2017</v>
      </c>
      <c r="B880" s="4" t="s">
        <v>332</v>
      </c>
      <c r="C880" t="s">
        <v>194</v>
      </c>
      <c r="D880" t="s">
        <v>201</v>
      </c>
      <c r="E880" t="s">
        <v>713</v>
      </c>
      <c r="F880" s="4">
        <v>199</v>
      </c>
      <c r="G880">
        <v>8</v>
      </c>
      <c r="H880">
        <v>4</v>
      </c>
      <c r="I880">
        <v>197</v>
      </c>
      <c r="J880">
        <v>6.4517766497461926</v>
      </c>
      <c r="K880">
        <v>0</v>
      </c>
      <c r="L880">
        <v>0</v>
      </c>
      <c r="M880">
        <v>194</v>
      </c>
      <c r="N880">
        <v>525</v>
      </c>
      <c r="O880">
        <v>0.97487437185929648</v>
      </c>
      <c r="P880">
        <v>165</v>
      </c>
      <c r="Q880">
        <v>31</v>
      </c>
      <c r="R880">
        <v>87</v>
      </c>
      <c r="S880">
        <v>72</v>
      </c>
      <c r="T880">
        <v>19</v>
      </c>
      <c r="U880">
        <v>201.31578947368422</v>
      </c>
      <c r="V880">
        <v>19</v>
      </c>
      <c r="W880">
        <v>13.631578947368421</v>
      </c>
      <c r="X880">
        <v>173</v>
      </c>
      <c r="Y880">
        <v>159.79190751445086</v>
      </c>
      <c r="Z880">
        <v>17</v>
      </c>
      <c r="AA880">
        <v>493</v>
      </c>
      <c r="AB880">
        <v>180</v>
      </c>
      <c r="AC880">
        <v>184</v>
      </c>
      <c r="AD880">
        <v>0.90452261306532666</v>
      </c>
      <c r="AE880">
        <v>33</v>
      </c>
      <c r="AF880">
        <v>128</v>
      </c>
      <c r="AG880">
        <v>0.16582914572864321</v>
      </c>
      <c r="AH880" s="4">
        <v>10</v>
      </c>
      <c r="AI880">
        <v>0.58823529411764708</v>
      </c>
      <c r="AJ880" s="4">
        <v>2</v>
      </c>
      <c r="AK880">
        <v>0.11764705882352941</v>
      </c>
      <c r="AL880" s="4">
        <v>54</v>
      </c>
      <c r="AM880">
        <v>0.3</v>
      </c>
      <c r="AN880" s="4">
        <v>18</v>
      </c>
      <c r="AO880">
        <v>0.1</v>
      </c>
      <c r="AP880" s="4">
        <v>0</v>
      </c>
      <c r="AQ880">
        <v>0</v>
      </c>
      <c r="AR880" s="4">
        <v>1</v>
      </c>
      <c r="AS880">
        <v>5.0251256281407036E-3</v>
      </c>
      <c r="AT880" s="4">
        <v>0</v>
      </c>
      <c r="AU880" s="4">
        <v>1</v>
      </c>
      <c r="AV880" s="4">
        <v>2</v>
      </c>
      <c r="AW880">
        <v>1.5075757575757576</v>
      </c>
      <c r="AX880" s="4">
        <f t="shared" si="13"/>
        <v>132</v>
      </c>
      <c r="AY880" s="4">
        <v>0</v>
      </c>
      <c r="AZ880" s="4">
        <v>0</v>
      </c>
    </row>
    <row r="881" spans="1:52" x14ac:dyDescent="0.25">
      <c r="A881" s="4">
        <v>2017</v>
      </c>
      <c r="B881" s="4" t="s">
        <v>332</v>
      </c>
      <c r="C881" t="s">
        <v>194</v>
      </c>
      <c r="D881" t="s">
        <v>200</v>
      </c>
      <c r="E881" t="s">
        <v>712</v>
      </c>
      <c r="F881" s="4">
        <v>199</v>
      </c>
      <c r="G881">
        <v>11</v>
      </c>
      <c r="H881">
        <v>1</v>
      </c>
      <c r="I881">
        <v>198</v>
      </c>
      <c r="J881">
        <v>4.0202020202020199</v>
      </c>
      <c r="K881">
        <v>4</v>
      </c>
      <c r="L881">
        <v>2.0202020202020204E-2</v>
      </c>
      <c r="M881">
        <v>152</v>
      </c>
      <c r="N881">
        <v>1920</v>
      </c>
      <c r="O881">
        <v>0.76381909547738691</v>
      </c>
      <c r="P881">
        <v>90</v>
      </c>
      <c r="Q881">
        <v>18</v>
      </c>
      <c r="R881">
        <v>23</v>
      </c>
      <c r="S881">
        <v>58</v>
      </c>
      <c r="T881">
        <v>29</v>
      </c>
      <c r="U881">
        <v>175.0344827586207</v>
      </c>
      <c r="V881">
        <v>26</v>
      </c>
      <c r="W881">
        <v>94.15384615384616</v>
      </c>
      <c r="X881">
        <v>151</v>
      </c>
      <c r="Y881">
        <v>73.854304635761594</v>
      </c>
      <c r="Z881">
        <v>24</v>
      </c>
      <c r="AA881">
        <v>517</v>
      </c>
      <c r="AB881">
        <v>168</v>
      </c>
      <c r="AC881">
        <v>96</v>
      </c>
      <c r="AD881">
        <v>0.84422110552763818</v>
      </c>
      <c r="AE881">
        <v>100</v>
      </c>
      <c r="AF881">
        <v>47</v>
      </c>
      <c r="AG881">
        <v>0.50251256281407031</v>
      </c>
      <c r="AH881" s="4">
        <v>11</v>
      </c>
      <c r="AI881">
        <v>0.45833333333333331</v>
      </c>
      <c r="AJ881" s="4">
        <v>2</v>
      </c>
      <c r="AK881">
        <v>8.3333333333333329E-2</v>
      </c>
      <c r="AL881" s="4">
        <v>24</v>
      </c>
      <c r="AM881">
        <v>0.14285714285714285</v>
      </c>
      <c r="AN881" s="4">
        <v>1</v>
      </c>
      <c r="AO881">
        <v>5.9523809523809521E-3</v>
      </c>
      <c r="AP881" s="4">
        <v>1</v>
      </c>
      <c r="AQ881">
        <v>5.0251256281407036E-3</v>
      </c>
      <c r="AR881" s="4">
        <v>0</v>
      </c>
      <c r="AS881">
        <v>0</v>
      </c>
      <c r="AT881" s="4">
        <v>8</v>
      </c>
      <c r="AU881" s="4">
        <v>1</v>
      </c>
      <c r="AV881" s="4">
        <v>9</v>
      </c>
      <c r="AW881">
        <v>1.9702970297029703</v>
      </c>
      <c r="AX881" s="4">
        <f t="shared" si="13"/>
        <v>101</v>
      </c>
      <c r="AY881" s="4">
        <v>0</v>
      </c>
      <c r="AZ881" s="4">
        <v>0</v>
      </c>
    </row>
    <row r="882" spans="1:52" x14ac:dyDescent="0.25">
      <c r="A882" s="4">
        <v>2017</v>
      </c>
      <c r="B882" s="4" t="s">
        <v>332</v>
      </c>
      <c r="C882" t="s">
        <v>194</v>
      </c>
      <c r="D882" t="s">
        <v>197</v>
      </c>
      <c r="E882" t="s">
        <v>709</v>
      </c>
      <c r="F882" s="4">
        <v>188</v>
      </c>
      <c r="G882">
        <v>4</v>
      </c>
      <c r="H882">
        <v>3</v>
      </c>
      <c r="I882">
        <v>187</v>
      </c>
      <c r="J882">
        <v>4.2352941176470589</v>
      </c>
      <c r="K882">
        <v>0</v>
      </c>
      <c r="L882">
        <v>0</v>
      </c>
      <c r="M882">
        <v>166</v>
      </c>
      <c r="N882">
        <v>1253</v>
      </c>
      <c r="O882">
        <v>0.88297872340425532</v>
      </c>
      <c r="P882">
        <v>156</v>
      </c>
      <c r="Q882">
        <v>23</v>
      </c>
      <c r="R882">
        <v>61</v>
      </c>
      <c r="S882">
        <v>106</v>
      </c>
      <c r="T882">
        <v>59</v>
      </c>
      <c r="U882">
        <v>229.74576271186442</v>
      </c>
      <c r="V882">
        <v>55</v>
      </c>
      <c r="W882">
        <v>35.327272727272728</v>
      </c>
      <c r="X882">
        <v>116</v>
      </c>
      <c r="Y882">
        <v>185.75862068965517</v>
      </c>
      <c r="Z882">
        <v>51</v>
      </c>
      <c r="AA882">
        <v>655</v>
      </c>
      <c r="AB882">
        <v>127</v>
      </c>
      <c r="AC882">
        <v>214</v>
      </c>
      <c r="AD882">
        <v>0.67553191489361697</v>
      </c>
      <c r="AE882">
        <v>21</v>
      </c>
      <c r="AF882">
        <v>103</v>
      </c>
      <c r="AG882">
        <v>0.11170212765957446</v>
      </c>
      <c r="AH882" s="4">
        <v>39</v>
      </c>
      <c r="AI882">
        <v>0.76470588235294112</v>
      </c>
      <c r="AJ882" s="4">
        <v>4</v>
      </c>
      <c r="AK882">
        <v>7.8431372549019607E-2</v>
      </c>
      <c r="AL882" s="4">
        <v>42</v>
      </c>
      <c r="AM882">
        <v>0.33070866141732286</v>
      </c>
      <c r="AN882" s="4">
        <v>10</v>
      </c>
      <c r="AO882">
        <v>7.874015748031496E-2</v>
      </c>
      <c r="AP882" s="4">
        <v>0</v>
      </c>
      <c r="AQ882">
        <v>0</v>
      </c>
      <c r="AR882" s="4">
        <v>1</v>
      </c>
      <c r="AS882">
        <v>5.3191489361702126E-3</v>
      </c>
      <c r="AT882" s="4">
        <v>3</v>
      </c>
      <c r="AU882" s="4">
        <v>0</v>
      </c>
      <c r="AV882" s="4">
        <v>7</v>
      </c>
      <c r="AW882">
        <v>1.6936936936936937</v>
      </c>
      <c r="AX882" s="4">
        <f t="shared" si="13"/>
        <v>111</v>
      </c>
      <c r="AY882" s="4">
        <v>0</v>
      </c>
      <c r="AZ882" s="4">
        <v>0</v>
      </c>
    </row>
    <row r="883" spans="1:52" x14ac:dyDescent="0.25">
      <c r="A883" s="4">
        <v>2017</v>
      </c>
      <c r="B883" s="4" t="s">
        <v>332</v>
      </c>
      <c r="C883" t="s">
        <v>194</v>
      </c>
      <c r="D883" t="s">
        <v>206</v>
      </c>
      <c r="E883" t="s">
        <v>718</v>
      </c>
      <c r="F883" s="4">
        <v>181</v>
      </c>
      <c r="G883">
        <v>15</v>
      </c>
      <c r="H883">
        <v>5</v>
      </c>
      <c r="I883">
        <v>181</v>
      </c>
      <c r="J883">
        <v>4.7071823204419889</v>
      </c>
      <c r="K883">
        <v>8</v>
      </c>
      <c r="L883">
        <v>4.4198895027624308E-2</v>
      </c>
      <c r="M883">
        <v>141</v>
      </c>
      <c r="N883">
        <v>1950</v>
      </c>
      <c r="O883">
        <v>0.77900552486187846</v>
      </c>
      <c r="P883">
        <v>148</v>
      </c>
      <c r="Q883">
        <v>20</v>
      </c>
      <c r="R883">
        <v>43</v>
      </c>
      <c r="S883">
        <v>91</v>
      </c>
      <c r="T883">
        <v>108</v>
      </c>
      <c r="U883">
        <v>195.16666666666666</v>
      </c>
      <c r="V883">
        <v>102</v>
      </c>
      <c r="W883">
        <v>38.715686274509807</v>
      </c>
      <c r="X883">
        <v>61</v>
      </c>
      <c r="Y883">
        <v>181.73770491803279</v>
      </c>
      <c r="Z883">
        <v>100</v>
      </c>
      <c r="AA883">
        <v>468</v>
      </c>
      <c r="AB883">
        <v>71</v>
      </c>
      <c r="AC883">
        <v>209</v>
      </c>
      <c r="AD883">
        <v>0.39226519337016574</v>
      </c>
      <c r="AE883">
        <v>13</v>
      </c>
      <c r="AF883">
        <v>97</v>
      </c>
      <c r="AG883">
        <v>7.18232044198895E-2</v>
      </c>
      <c r="AH883" s="4">
        <v>60</v>
      </c>
      <c r="AI883">
        <v>0.6</v>
      </c>
      <c r="AJ883" s="4">
        <v>6</v>
      </c>
      <c r="AK883">
        <v>0.06</v>
      </c>
      <c r="AL883" s="4">
        <v>26</v>
      </c>
      <c r="AM883">
        <v>0.36619718309859156</v>
      </c>
      <c r="AN883" s="4">
        <v>2</v>
      </c>
      <c r="AO883">
        <v>2.8169014084507043E-2</v>
      </c>
      <c r="AP883" s="4">
        <v>0</v>
      </c>
      <c r="AQ883">
        <v>0</v>
      </c>
      <c r="AR883" s="4">
        <v>0</v>
      </c>
      <c r="AS883">
        <v>0</v>
      </c>
      <c r="AT883" s="4">
        <v>3</v>
      </c>
      <c r="AU883" s="4">
        <v>1</v>
      </c>
      <c r="AV883" s="4">
        <v>7</v>
      </c>
      <c r="AW883">
        <v>1.81</v>
      </c>
      <c r="AX883" s="4">
        <f t="shared" si="13"/>
        <v>100</v>
      </c>
      <c r="AY883" s="4">
        <v>1</v>
      </c>
      <c r="AZ883" s="4">
        <v>74</v>
      </c>
    </row>
    <row r="884" spans="1:52" x14ac:dyDescent="0.25">
      <c r="A884" s="4">
        <v>2017</v>
      </c>
      <c r="B884" s="4" t="s">
        <v>332</v>
      </c>
      <c r="C884" t="s">
        <v>194</v>
      </c>
      <c r="D884" t="s">
        <v>233</v>
      </c>
      <c r="E884" t="s">
        <v>744</v>
      </c>
      <c r="F884" s="4">
        <v>168</v>
      </c>
      <c r="G884">
        <v>14</v>
      </c>
      <c r="H884">
        <v>5</v>
      </c>
      <c r="I884">
        <v>167</v>
      </c>
      <c r="J884">
        <v>7.6646706586826348</v>
      </c>
      <c r="K884">
        <v>4</v>
      </c>
      <c r="L884">
        <v>2.3952095808383235E-2</v>
      </c>
      <c r="M884">
        <v>99</v>
      </c>
      <c r="N884">
        <v>2735</v>
      </c>
      <c r="O884">
        <v>0.5892857142857143</v>
      </c>
      <c r="P884">
        <v>101</v>
      </c>
      <c r="Q884">
        <v>19</v>
      </c>
      <c r="R884">
        <v>23</v>
      </c>
      <c r="S884">
        <v>53</v>
      </c>
      <c r="T884">
        <v>42</v>
      </c>
      <c r="U884">
        <v>189.45238095238096</v>
      </c>
      <c r="V884">
        <v>36</v>
      </c>
      <c r="W884">
        <v>28.861111111111111</v>
      </c>
      <c r="X884">
        <v>115</v>
      </c>
      <c r="Y884">
        <v>89.96521739130435</v>
      </c>
      <c r="Z884">
        <v>35</v>
      </c>
      <c r="AA884">
        <v>506</v>
      </c>
      <c r="AB884">
        <v>126</v>
      </c>
      <c r="AC884">
        <v>111</v>
      </c>
      <c r="AD884">
        <v>0.75</v>
      </c>
      <c r="AE884">
        <v>48</v>
      </c>
      <c r="AF884">
        <v>54</v>
      </c>
      <c r="AG884">
        <v>0.2857142857142857</v>
      </c>
      <c r="AH884" s="4">
        <v>17</v>
      </c>
      <c r="AI884">
        <v>0.48571428571428571</v>
      </c>
      <c r="AJ884" s="4">
        <v>4</v>
      </c>
      <c r="AK884">
        <v>0.11428571428571428</v>
      </c>
      <c r="AL884" s="4">
        <v>15</v>
      </c>
      <c r="AM884">
        <v>0.11904761904761904</v>
      </c>
      <c r="AN884" s="4">
        <v>4</v>
      </c>
      <c r="AO884">
        <v>3.1746031746031744E-2</v>
      </c>
      <c r="AP884" s="4">
        <v>1</v>
      </c>
      <c r="AQ884">
        <v>5.9523809523809521E-3</v>
      </c>
      <c r="AR884" s="4">
        <v>0</v>
      </c>
      <c r="AS884">
        <v>0</v>
      </c>
      <c r="AT884" s="4">
        <v>1</v>
      </c>
      <c r="AU884" s="4">
        <v>3</v>
      </c>
      <c r="AV884" s="4">
        <v>6</v>
      </c>
      <c r="AW884">
        <v>2.625</v>
      </c>
      <c r="AX884" s="4">
        <f t="shared" si="13"/>
        <v>64</v>
      </c>
      <c r="AY884" s="4">
        <v>20</v>
      </c>
      <c r="AZ884" s="4">
        <v>97</v>
      </c>
    </row>
    <row r="885" spans="1:52" x14ac:dyDescent="0.25">
      <c r="A885" s="4">
        <v>2017</v>
      </c>
      <c r="B885" s="4" t="s">
        <v>332</v>
      </c>
      <c r="C885" t="s">
        <v>194</v>
      </c>
      <c r="D885" t="s">
        <v>207</v>
      </c>
      <c r="E885" t="s">
        <v>719</v>
      </c>
      <c r="F885" s="4">
        <v>166</v>
      </c>
      <c r="G885">
        <v>9</v>
      </c>
      <c r="H885">
        <v>3</v>
      </c>
      <c r="I885">
        <v>166</v>
      </c>
      <c r="J885">
        <v>6.1385542168674698</v>
      </c>
      <c r="K885">
        <v>2</v>
      </c>
      <c r="L885">
        <v>1.2048192771084338E-2</v>
      </c>
      <c r="M885">
        <v>129</v>
      </c>
      <c r="N885">
        <v>1261</v>
      </c>
      <c r="O885">
        <v>0.77710843373493976</v>
      </c>
      <c r="P885">
        <v>111</v>
      </c>
      <c r="Q885">
        <v>22</v>
      </c>
      <c r="R885">
        <v>35</v>
      </c>
      <c r="S885">
        <v>35</v>
      </c>
      <c r="T885">
        <v>19</v>
      </c>
      <c r="U885">
        <v>268.42105263157896</v>
      </c>
      <c r="V885">
        <v>16</v>
      </c>
      <c r="W885">
        <v>27</v>
      </c>
      <c r="X885">
        <v>143</v>
      </c>
      <c r="Y885">
        <v>109.37062937062937</v>
      </c>
      <c r="Z885">
        <v>16</v>
      </c>
      <c r="AA885">
        <v>563</v>
      </c>
      <c r="AB885">
        <v>144</v>
      </c>
      <c r="AC885">
        <v>127</v>
      </c>
      <c r="AD885">
        <v>0.86746987951807231</v>
      </c>
      <c r="AE885">
        <v>58</v>
      </c>
      <c r="AF885">
        <v>76</v>
      </c>
      <c r="AG885">
        <v>0.3493975903614458</v>
      </c>
      <c r="AH885" s="4">
        <v>13</v>
      </c>
      <c r="AI885">
        <v>0.8125</v>
      </c>
      <c r="AJ885" s="4">
        <v>2</v>
      </c>
      <c r="AK885">
        <v>0.125</v>
      </c>
      <c r="AL885" s="4">
        <v>20</v>
      </c>
      <c r="AM885">
        <v>0.1388888888888889</v>
      </c>
      <c r="AN885" s="4">
        <v>6</v>
      </c>
      <c r="AO885">
        <v>4.1666666666666664E-2</v>
      </c>
      <c r="AP885" s="4">
        <v>2</v>
      </c>
      <c r="AQ885">
        <v>1.2048192771084338E-2</v>
      </c>
      <c r="AR885" s="4">
        <v>0</v>
      </c>
      <c r="AS885">
        <v>0</v>
      </c>
      <c r="AT885" s="4">
        <v>2</v>
      </c>
      <c r="AU885" s="4">
        <v>1</v>
      </c>
      <c r="AV885" s="4">
        <v>3</v>
      </c>
      <c r="AW885">
        <v>2.2739726027397262</v>
      </c>
      <c r="AX885" s="4">
        <f t="shared" si="13"/>
        <v>73</v>
      </c>
      <c r="AY885" s="4">
        <v>3</v>
      </c>
      <c r="AZ885" s="4">
        <v>21</v>
      </c>
    </row>
    <row r="886" spans="1:52" x14ac:dyDescent="0.25">
      <c r="A886" s="4">
        <v>2017</v>
      </c>
      <c r="B886" s="4" t="s">
        <v>332</v>
      </c>
      <c r="C886" t="s">
        <v>194</v>
      </c>
      <c r="D886" t="s">
        <v>204</v>
      </c>
      <c r="E886" t="s">
        <v>716</v>
      </c>
      <c r="F886" s="4">
        <v>162</v>
      </c>
      <c r="G886">
        <v>9</v>
      </c>
      <c r="H886">
        <v>9</v>
      </c>
      <c r="I886">
        <v>162</v>
      </c>
      <c r="J886">
        <v>7.7777777777777777</v>
      </c>
      <c r="K886">
        <v>0</v>
      </c>
      <c r="L886">
        <v>0</v>
      </c>
      <c r="M886">
        <v>153</v>
      </c>
      <c r="N886">
        <v>583</v>
      </c>
      <c r="O886">
        <v>0.94444444444444442</v>
      </c>
      <c r="P886">
        <v>129</v>
      </c>
      <c r="Q886">
        <v>23</v>
      </c>
      <c r="R886">
        <v>56</v>
      </c>
      <c r="S886">
        <v>64</v>
      </c>
      <c r="T886">
        <v>19</v>
      </c>
      <c r="U886">
        <v>179.73684210526315</v>
      </c>
      <c r="V886">
        <v>20</v>
      </c>
      <c r="W886">
        <v>27.1</v>
      </c>
      <c r="X886">
        <v>138</v>
      </c>
      <c r="Y886">
        <v>147.87681159420291</v>
      </c>
      <c r="Z886">
        <v>19</v>
      </c>
      <c r="AA886">
        <v>451</v>
      </c>
      <c r="AB886">
        <v>142</v>
      </c>
      <c r="AC886">
        <v>170</v>
      </c>
      <c r="AD886">
        <v>0.87654320987654322</v>
      </c>
      <c r="AE886">
        <v>23</v>
      </c>
      <c r="AF886">
        <v>110</v>
      </c>
      <c r="AG886">
        <v>0.1419753086419753</v>
      </c>
      <c r="AH886" s="4">
        <v>10</v>
      </c>
      <c r="AI886">
        <v>0.52631578947368418</v>
      </c>
      <c r="AJ886" s="4">
        <v>0</v>
      </c>
      <c r="AK886">
        <v>0</v>
      </c>
      <c r="AL886" s="4">
        <v>33</v>
      </c>
      <c r="AM886">
        <v>0.23239436619718309</v>
      </c>
      <c r="AN886" s="4">
        <v>17</v>
      </c>
      <c r="AO886">
        <v>0.11971830985915492</v>
      </c>
      <c r="AP886" s="4">
        <v>3</v>
      </c>
      <c r="AQ886">
        <v>1.8518518518518517E-2</v>
      </c>
      <c r="AR886" s="4">
        <v>1</v>
      </c>
      <c r="AS886">
        <v>6.1728395061728392E-3</v>
      </c>
      <c r="AT886" s="4">
        <v>0</v>
      </c>
      <c r="AU886" s="4">
        <v>3</v>
      </c>
      <c r="AV886" s="4">
        <v>3</v>
      </c>
      <c r="AW886">
        <v>1.5576923076923077</v>
      </c>
      <c r="AX886" s="4">
        <f t="shared" si="13"/>
        <v>104</v>
      </c>
      <c r="AY886" s="4">
        <v>2</v>
      </c>
      <c r="AZ886" s="4">
        <v>135</v>
      </c>
    </row>
    <row r="887" spans="1:52" x14ac:dyDescent="0.25">
      <c r="A887" s="4">
        <v>2017</v>
      </c>
      <c r="B887" s="4" t="s">
        <v>332</v>
      </c>
      <c r="C887" t="s">
        <v>194</v>
      </c>
      <c r="D887" t="s">
        <v>234</v>
      </c>
      <c r="E887" t="s">
        <v>745</v>
      </c>
      <c r="F887" s="4">
        <v>96</v>
      </c>
      <c r="G887">
        <v>2</v>
      </c>
      <c r="H887">
        <v>2</v>
      </c>
      <c r="I887">
        <v>96</v>
      </c>
      <c r="J887">
        <v>5.1875</v>
      </c>
      <c r="K887">
        <v>0</v>
      </c>
      <c r="L887">
        <v>0</v>
      </c>
      <c r="M887">
        <v>81</v>
      </c>
      <c r="N887">
        <v>1470</v>
      </c>
      <c r="O887">
        <v>0.84375</v>
      </c>
      <c r="P887">
        <v>57</v>
      </c>
      <c r="Q887">
        <v>26</v>
      </c>
      <c r="R887">
        <v>25</v>
      </c>
      <c r="S887">
        <v>57</v>
      </c>
      <c r="T887">
        <v>12</v>
      </c>
      <c r="U887">
        <v>211.91666666666666</v>
      </c>
      <c r="V887">
        <v>10</v>
      </c>
      <c r="W887">
        <v>129.9</v>
      </c>
      <c r="X887">
        <v>70</v>
      </c>
      <c r="Y887">
        <v>122.34285714285714</v>
      </c>
      <c r="Z887">
        <v>9</v>
      </c>
      <c r="AA887">
        <v>503</v>
      </c>
      <c r="AB887">
        <v>83</v>
      </c>
      <c r="AC887">
        <v>136</v>
      </c>
      <c r="AD887">
        <v>0.86458333333333337</v>
      </c>
      <c r="AE887">
        <v>29</v>
      </c>
      <c r="AF887">
        <v>99</v>
      </c>
      <c r="AG887">
        <v>0.30208333333333331</v>
      </c>
      <c r="AH887" s="4">
        <v>4</v>
      </c>
      <c r="AI887">
        <v>0.44444444444444442</v>
      </c>
      <c r="AJ887" s="4">
        <v>1</v>
      </c>
      <c r="AK887">
        <v>0.1111111111111111</v>
      </c>
      <c r="AL887" s="4">
        <v>15</v>
      </c>
      <c r="AM887">
        <v>0.18072289156626506</v>
      </c>
      <c r="AN887" s="4">
        <v>5</v>
      </c>
      <c r="AO887">
        <v>6.0240963855421686E-2</v>
      </c>
      <c r="AP887" s="4">
        <v>0</v>
      </c>
      <c r="AQ887">
        <v>0</v>
      </c>
      <c r="AR887" s="4">
        <v>1</v>
      </c>
      <c r="AS887">
        <v>1.0416666666666666E-2</v>
      </c>
      <c r="AT887" s="4">
        <v>1</v>
      </c>
      <c r="AU887" s="4">
        <v>8</v>
      </c>
      <c r="AV887" s="4">
        <v>4</v>
      </c>
      <c r="AW887">
        <v>2.0425531914893615</v>
      </c>
      <c r="AX887" s="4">
        <f t="shared" si="13"/>
        <v>47.000000000000007</v>
      </c>
      <c r="AY887" s="4">
        <v>0</v>
      </c>
      <c r="AZ887" s="4">
        <v>0</v>
      </c>
    </row>
    <row r="888" spans="1:52" x14ac:dyDescent="0.25">
      <c r="A888" s="4">
        <v>2017</v>
      </c>
      <c r="B888" s="4" t="s">
        <v>332</v>
      </c>
      <c r="C888" t="s">
        <v>194</v>
      </c>
      <c r="D888" t="s">
        <v>205</v>
      </c>
      <c r="E888" t="s">
        <v>717</v>
      </c>
      <c r="F888" s="4">
        <v>96</v>
      </c>
      <c r="G888">
        <v>14</v>
      </c>
      <c r="H888">
        <v>3</v>
      </c>
      <c r="I888">
        <v>96</v>
      </c>
      <c r="J888">
        <v>11.875</v>
      </c>
      <c r="K888">
        <v>0</v>
      </c>
      <c r="L888">
        <v>0</v>
      </c>
      <c r="M888">
        <v>78</v>
      </c>
      <c r="N888">
        <v>656</v>
      </c>
      <c r="O888">
        <v>0.8125</v>
      </c>
      <c r="P888">
        <v>55</v>
      </c>
      <c r="Q888">
        <v>28</v>
      </c>
      <c r="R888">
        <v>32</v>
      </c>
      <c r="S888">
        <v>84</v>
      </c>
      <c r="T888">
        <v>15</v>
      </c>
      <c r="U888">
        <v>277.33333333333331</v>
      </c>
      <c r="V888">
        <v>13</v>
      </c>
      <c r="W888">
        <v>57.846153846153847</v>
      </c>
      <c r="X888">
        <v>68</v>
      </c>
      <c r="Y888">
        <v>134.20588235294119</v>
      </c>
      <c r="Z888">
        <v>12</v>
      </c>
      <c r="AA888">
        <v>505</v>
      </c>
      <c r="AB888">
        <v>79</v>
      </c>
      <c r="AC888">
        <v>167</v>
      </c>
      <c r="AD888">
        <v>0.82291666666666663</v>
      </c>
      <c r="AE888">
        <v>31</v>
      </c>
      <c r="AF888">
        <v>91</v>
      </c>
      <c r="AG888">
        <v>0.32291666666666669</v>
      </c>
      <c r="AH888" s="4">
        <v>7</v>
      </c>
      <c r="AI888">
        <v>0.58333333333333337</v>
      </c>
      <c r="AJ888" s="4">
        <v>0</v>
      </c>
      <c r="AK888">
        <v>0</v>
      </c>
      <c r="AL888" s="4">
        <v>10</v>
      </c>
      <c r="AM888">
        <v>0.12658227848101267</v>
      </c>
      <c r="AN888" s="4">
        <v>2</v>
      </c>
      <c r="AO888">
        <v>2.5316455696202531E-2</v>
      </c>
      <c r="AP888" s="4">
        <v>1</v>
      </c>
      <c r="AQ888">
        <v>1.0416666666666666E-2</v>
      </c>
      <c r="AR888" s="4">
        <v>0</v>
      </c>
      <c r="AS888">
        <v>0</v>
      </c>
      <c r="AT888" s="4">
        <v>1</v>
      </c>
      <c r="AU888" s="4">
        <v>2</v>
      </c>
      <c r="AV888" s="4">
        <v>14</v>
      </c>
      <c r="AW888">
        <v>1.7142857142857142</v>
      </c>
      <c r="AX888" s="4">
        <f t="shared" si="13"/>
        <v>56</v>
      </c>
      <c r="AY888" s="4">
        <v>1</v>
      </c>
      <c r="AZ888" s="4">
        <v>417</v>
      </c>
    </row>
    <row r="889" spans="1:52" x14ac:dyDescent="0.25">
      <c r="A889" s="4">
        <v>2017</v>
      </c>
      <c r="B889" s="4" t="s">
        <v>332</v>
      </c>
      <c r="C889" t="s">
        <v>194</v>
      </c>
      <c r="D889" t="s">
        <v>329</v>
      </c>
      <c r="E889" t="s">
        <v>832</v>
      </c>
      <c r="F889" s="4">
        <v>93</v>
      </c>
      <c r="G889">
        <v>19</v>
      </c>
      <c r="H889">
        <v>2</v>
      </c>
      <c r="I889">
        <v>93</v>
      </c>
      <c r="J889">
        <v>6.387096774193548</v>
      </c>
      <c r="K889">
        <v>4</v>
      </c>
      <c r="L889">
        <v>4.3010752688172046E-2</v>
      </c>
      <c r="M889">
        <v>85</v>
      </c>
      <c r="N889">
        <v>438</v>
      </c>
      <c r="O889">
        <v>0.91397849462365588</v>
      </c>
      <c r="P889">
        <v>63</v>
      </c>
      <c r="Q889">
        <v>19</v>
      </c>
      <c r="R889">
        <v>43</v>
      </c>
      <c r="S889">
        <v>61</v>
      </c>
      <c r="T889">
        <v>14</v>
      </c>
      <c r="U889">
        <v>176.71428571428572</v>
      </c>
      <c r="V889">
        <v>12</v>
      </c>
      <c r="W889">
        <v>87.583333333333329</v>
      </c>
      <c r="X889">
        <v>69</v>
      </c>
      <c r="Y889">
        <v>123.69565217391305</v>
      </c>
      <c r="Z889">
        <v>13</v>
      </c>
      <c r="AA889">
        <v>491</v>
      </c>
      <c r="AB889">
        <v>77</v>
      </c>
      <c r="AC889">
        <v>144</v>
      </c>
      <c r="AD889">
        <v>0.82795698924731187</v>
      </c>
      <c r="AE889">
        <v>23</v>
      </c>
      <c r="AF889">
        <v>71</v>
      </c>
      <c r="AG889">
        <v>0.24731182795698925</v>
      </c>
      <c r="AH889" s="4">
        <v>8</v>
      </c>
      <c r="AI889">
        <v>0.61538461538461542</v>
      </c>
      <c r="AJ889" s="4">
        <v>2</v>
      </c>
      <c r="AK889">
        <v>0.15384615384615385</v>
      </c>
      <c r="AL889" s="4">
        <v>22</v>
      </c>
      <c r="AM889">
        <v>0.2857142857142857</v>
      </c>
      <c r="AN889" s="4">
        <v>4</v>
      </c>
      <c r="AO889">
        <v>5.1948051948051951E-2</v>
      </c>
      <c r="AP889" s="4">
        <v>1</v>
      </c>
      <c r="AQ889">
        <v>1.0752688172043012E-2</v>
      </c>
      <c r="AR889" s="4">
        <v>0</v>
      </c>
      <c r="AS889">
        <v>0</v>
      </c>
      <c r="AT889" s="4">
        <v>4</v>
      </c>
      <c r="AU889" s="4">
        <v>0</v>
      </c>
      <c r="AV889" s="4">
        <v>3</v>
      </c>
      <c r="AW889">
        <v>2.1136363636363638</v>
      </c>
      <c r="AX889" s="4">
        <f t="shared" si="13"/>
        <v>44</v>
      </c>
      <c r="AY889" s="4">
        <v>5</v>
      </c>
      <c r="AZ889" s="4">
        <v>22</v>
      </c>
    </row>
    <row r="890" spans="1:52" x14ac:dyDescent="0.25">
      <c r="A890" s="4">
        <v>2017</v>
      </c>
      <c r="B890" s="4" t="s">
        <v>332</v>
      </c>
      <c r="C890" t="s">
        <v>194</v>
      </c>
      <c r="D890" t="s">
        <v>216</v>
      </c>
      <c r="E890" t="s">
        <v>728</v>
      </c>
      <c r="F890" s="4">
        <v>88</v>
      </c>
      <c r="G890">
        <v>10</v>
      </c>
      <c r="H890">
        <v>4</v>
      </c>
      <c r="I890">
        <v>86</v>
      </c>
      <c r="J890">
        <v>6.2906976744186043</v>
      </c>
      <c r="K890">
        <v>4</v>
      </c>
      <c r="L890">
        <v>4.6511627906976744E-2</v>
      </c>
      <c r="M890">
        <v>76</v>
      </c>
      <c r="N890">
        <v>2352</v>
      </c>
      <c r="O890">
        <v>0.86363636363636365</v>
      </c>
      <c r="P890">
        <v>59</v>
      </c>
      <c r="Q890">
        <v>23</v>
      </c>
      <c r="R890">
        <v>14</v>
      </c>
      <c r="S890">
        <v>62</v>
      </c>
      <c r="T890">
        <v>38</v>
      </c>
      <c r="U890">
        <v>170.57894736842104</v>
      </c>
      <c r="V890">
        <v>33</v>
      </c>
      <c r="W890">
        <v>45.81818181818182</v>
      </c>
      <c r="X890">
        <v>38</v>
      </c>
      <c r="Y890">
        <v>150.89473684210526</v>
      </c>
      <c r="Z890">
        <v>34</v>
      </c>
      <c r="AA890">
        <v>406</v>
      </c>
      <c r="AB890">
        <v>48</v>
      </c>
      <c r="AC890">
        <v>154</v>
      </c>
      <c r="AD890">
        <v>0.54545454545454541</v>
      </c>
      <c r="AE890">
        <v>14</v>
      </c>
      <c r="AF890">
        <v>76</v>
      </c>
      <c r="AG890">
        <v>0.15909090909090909</v>
      </c>
      <c r="AH890" s="4">
        <v>18</v>
      </c>
      <c r="AI890">
        <v>0.52941176470588236</v>
      </c>
      <c r="AJ890" s="4">
        <v>3</v>
      </c>
      <c r="AK890">
        <v>8.8235294117647065E-2</v>
      </c>
      <c r="AL890" s="4">
        <v>11</v>
      </c>
      <c r="AM890">
        <v>0.22916666666666666</v>
      </c>
      <c r="AN890" s="4">
        <v>1</v>
      </c>
      <c r="AO890">
        <v>2.0833333333333332E-2</v>
      </c>
      <c r="AP890" s="4">
        <v>0</v>
      </c>
      <c r="AQ890">
        <v>0</v>
      </c>
      <c r="AR890" s="4">
        <v>0</v>
      </c>
      <c r="AS890">
        <v>0</v>
      </c>
      <c r="AT890" s="4">
        <v>6</v>
      </c>
      <c r="AU890" s="4">
        <v>2</v>
      </c>
      <c r="AV890" s="4">
        <v>1</v>
      </c>
      <c r="AW890">
        <v>1.9130434782608696</v>
      </c>
      <c r="AX890" s="4">
        <f t="shared" si="13"/>
        <v>46</v>
      </c>
      <c r="AY890" s="4">
        <v>0</v>
      </c>
      <c r="AZ890" s="4">
        <v>0</v>
      </c>
    </row>
    <row r="891" spans="1:52" x14ac:dyDescent="0.25">
      <c r="A891" s="4">
        <v>2017</v>
      </c>
      <c r="B891" s="4" t="s">
        <v>332</v>
      </c>
      <c r="C891" t="s">
        <v>194</v>
      </c>
      <c r="D891" t="s">
        <v>224</v>
      </c>
      <c r="E891" t="s">
        <v>735</v>
      </c>
      <c r="F891" s="4">
        <v>86</v>
      </c>
      <c r="G891">
        <v>14</v>
      </c>
      <c r="H891">
        <v>3</v>
      </c>
      <c r="I891">
        <v>85</v>
      </c>
      <c r="J891">
        <v>3.4941176470588236</v>
      </c>
      <c r="K891">
        <v>0</v>
      </c>
      <c r="L891">
        <v>0</v>
      </c>
      <c r="M891">
        <v>74</v>
      </c>
      <c r="N891">
        <v>2814</v>
      </c>
      <c r="O891">
        <v>0.86046511627906974</v>
      </c>
      <c r="P891">
        <v>69</v>
      </c>
      <c r="Q891">
        <v>17</v>
      </c>
      <c r="R891">
        <v>21</v>
      </c>
      <c r="S891">
        <v>75</v>
      </c>
      <c r="T891">
        <v>44</v>
      </c>
      <c r="U891">
        <v>154.31818181818181</v>
      </c>
      <c r="V891">
        <v>38</v>
      </c>
      <c r="W891">
        <v>54.578947368421055</v>
      </c>
      <c r="X891">
        <v>41</v>
      </c>
      <c r="Y891">
        <v>131.78048780487805</v>
      </c>
      <c r="Z891">
        <v>40</v>
      </c>
      <c r="AA891">
        <v>520</v>
      </c>
      <c r="AB891">
        <v>40</v>
      </c>
      <c r="AC891">
        <v>145</v>
      </c>
      <c r="AD891">
        <v>0.46511627906976744</v>
      </c>
      <c r="AE891">
        <v>10</v>
      </c>
      <c r="AF891">
        <v>43</v>
      </c>
      <c r="AG891">
        <v>0.11627906976744186</v>
      </c>
      <c r="AH891" s="4">
        <v>25</v>
      </c>
      <c r="AI891">
        <v>0.625</v>
      </c>
      <c r="AJ891" s="4">
        <v>0</v>
      </c>
      <c r="AK891">
        <v>0</v>
      </c>
      <c r="AL891" s="4">
        <v>16</v>
      </c>
      <c r="AM891">
        <v>0.4</v>
      </c>
      <c r="AN891" s="4">
        <v>0</v>
      </c>
      <c r="AO891">
        <v>0</v>
      </c>
      <c r="AP891" s="4">
        <v>0</v>
      </c>
      <c r="AQ891">
        <v>0</v>
      </c>
      <c r="AR891" s="4">
        <v>0</v>
      </c>
      <c r="AS891">
        <v>0</v>
      </c>
      <c r="AT891" s="4">
        <v>1</v>
      </c>
      <c r="AU891" s="4">
        <v>0</v>
      </c>
      <c r="AV891" s="4">
        <v>1</v>
      </c>
      <c r="AW891">
        <v>2.2051282051282053</v>
      </c>
      <c r="AX891" s="4">
        <f t="shared" si="13"/>
        <v>39</v>
      </c>
      <c r="AY891" s="4">
        <v>0</v>
      </c>
      <c r="AZ891" s="4">
        <v>0</v>
      </c>
    </row>
    <row r="892" spans="1:52" x14ac:dyDescent="0.25">
      <c r="A892" s="4">
        <v>2017</v>
      </c>
      <c r="B892" s="4" t="s">
        <v>332</v>
      </c>
      <c r="C892" t="s">
        <v>194</v>
      </c>
      <c r="D892" t="s">
        <v>213</v>
      </c>
      <c r="E892" t="s">
        <v>725</v>
      </c>
      <c r="F892" s="4">
        <v>83</v>
      </c>
      <c r="G892">
        <v>10</v>
      </c>
      <c r="H892">
        <v>1</v>
      </c>
      <c r="I892">
        <v>83</v>
      </c>
      <c r="J892">
        <v>5.1807228915662646</v>
      </c>
      <c r="K892">
        <v>0</v>
      </c>
      <c r="L892">
        <v>0</v>
      </c>
      <c r="M892">
        <v>75</v>
      </c>
      <c r="N892">
        <v>623</v>
      </c>
      <c r="O892">
        <v>0.90361445783132532</v>
      </c>
      <c r="P892">
        <v>69</v>
      </c>
      <c r="Q892">
        <v>15</v>
      </c>
      <c r="R892">
        <v>25</v>
      </c>
      <c r="S892">
        <v>82</v>
      </c>
      <c r="T892">
        <v>31</v>
      </c>
      <c r="U892">
        <v>181.35483870967741</v>
      </c>
      <c r="V892">
        <v>29</v>
      </c>
      <c r="W892">
        <v>28.241379310344829</v>
      </c>
      <c r="X892">
        <v>50</v>
      </c>
      <c r="Y892">
        <v>187.52</v>
      </c>
      <c r="Z892">
        <v>26</v>
      </c>
      <c r="AA892">
        <v>728</v>
      </c>
      <c r="AB892">
        <v>50</v>
      </c>
      <c r="AC892">
        <v>210</v>
      </c>
      <c r="AD892">
        <v>0.60240963855421692</v>
      </c>
      <c r="AE892">
        <v>10</v>
      </c>
      <c r="AF892">
        <v>107</v>
      </c>
      <c r="AG892">
        <v>0.12048192771084337</v>
      </c>
      <c r="AH892" s="4">
        <v>15</v>
      </c>
      <c r="AI892">
        <v>0.57692307692307687</v>
      </c>
      <c r="AJ892" s="4">
        <v>1</v>
      </c>
      <c r="AK892">
        <v>3.8461538461538464E-2</v>
      </c>
      <c r="AL892" s="4">
        <v>12</v>
      </c>
      <c r="AM892">
        <v>0.24</v>
      </c>
      <c r="AN892" s="4">
        <v>2</v>
      </c>
      <c r="AO892">
        <v>0.04</v>
      </c>
      <c r="AP892" s="4">
        <v>0</v>
      </c>
      <c r="AQ892">
        <v>0</v>
      </c>
      <c r="AR892" s="4">
        <v>0</v>
      </c>
      <c r="AS892">
        <v>0</v>
      </c>
      <c r="AT892" s="4">
        <v>0</v>
      </c>
      <c r="AU892" s="4">
        <v>1</v>
      </c>
      <c r="AV892" s="4">
        <v>0</v>
      </c>
      <c r="AW892">
        <v>1.8043478260869565</v>
      </c>
      <c r="AX892" s="4">
        <f t="shared" si="13"/>
        <v>46</v>
      </c>
      <c r="AY892" s="4">
        <v>0</v>
      </c>
      <c r="AZ892" s="4">
        <v>0</v>
      </c>
    </row>
    <row r="893" spans="1:52" x14ac:dyDescent="0.25">
      <c r="A893" s="4">
        <v>2017</v>
      </c>
      <c r="B893" s="4" t="s">
        <v>332</v>
      </c>
      <c r="C893" t="s">
        <v>194</v>
      </c>
      <c r="D893" t="s">
        <v>222</v>
      </c>
      <c r="E893" t="s">
        <v>733</v>
      </c>
      <c r="F893" s="4">
        <v>76</v>
      </c>
      <c r="G893">
        <v>5</v>
      </c>
      <c r="H893">
        <v>6</v>
      </c>
      <c r="I893">
        <v>76</v>
      </c>
      <c r="J893">
        <v>7.6447368421052628</v>
      </c>
      <c r="K893">
        <v>4</v>
      </c>
      <c r="L893">
        <v>5.2631578947368418E-2</v>
      </c>
      <c r="M893">
        <v>59</v>
      </c>
      <c r="N893">
        <v>272</v>
      </c>
      <c r="O893">
        <v>0.77631578947368418</v>
      </c>
      <c r="P893">
        <v>36</v>
      </c>
      <c r="Q893">
        <v>34</v>
      </c>
      <c r="R893">
        <v>12</v>
      </c>
      <c r="S893">
        <v>53</v>
      </c>
      <c r="T893">
        <v>8</v>
      </c>
      <c r="U893">
        <v>260.5</v>
      </c>
      <c r="V893">
        <v>8</v>
      </c>
      <c r="W893">
        <v>43.625</v>
      </c>
      <c r="X893">
        <v>43</v>
      </c>
      <c r="Y893">
        <v>160.23255813953489</v>
      </c>
      <c r="Z893">
        <v>6</v>
      </c>
      <c r="AA893">
        <v>856</v>
      </c>
      <c r="AB893">
        <v>67</v>
      </c>
      <c r="AC893">
        <v>169</v>
      </c>
      <c r="AD893">
        <v>0.88157894736842102</v>
      </c>
      <c r="AE893">
        <v>23</v>
      </c>
      <c r="AF893">
        <v>108</v>
      </c>
      <c r="AG893">
        <v>0.30263157894736842</v>
      </c>
      <c r="AH893" s="4">
        <v>6</v>
      </c>
      <c r="AI893">
        <v>1</v>
      </c>
      <c r="AJ893" s="4">
        <v>3</v>
      </c>
      <c r="AK893">
        <v>0.5</v>
      </c>
      <c r="AL893" s="4">
        <v>6</v>
      </c>
      <c r="AM893">
        <v>8.9552238805970144E-2</v>
      </c>
      <c r="AN893" s="4">
        <v>3</v>
      </c>
      <c r="AO893">
        <v>4.4776119402985072E-2</v>
      </c>
      <c r="AP893" s="4">
        <v>0</v>
      </c>
      <c r="AQ893">
        <v>0</v>
      </c>
      <c r="AR893" s="4">
        <v>0</v>
      </c>
      <c r="AS893">
        <v>0</v>
      </c>
      <c r="AT893" s="4">
        <v>0</v>
      </c>
      <c r="AU893" s="4">
        <v>11</v>
      </c>
      <c r="AV893" s="4">
        <v>5</v>
      </c>
      <c r="AW893">
        <v>1.8095238095238095</v>
      </c>
      <c r="AX893" s="4">
        <f t="shared" si="13"/>
        <v>42</v>
      </c>
      <c r="AY893" s="4">
        <v>0</v>
      </c>
      <c r="AZ893" s="4">
        <v>0</v>
      </c>
    </row>
    <row r="894" spans="1:52" x14ac:dyDescent="0.25">
      <c r="A894" s="4">
        <v>2017</v>
      </c>
      <c r="B894" s="4" t="s">
        <v>332</v>
      </c>
      <c r="C894" t="s">
        <v>194</v>
      </c>
      <c r="D894" t="s">
        <v>215</v>
      </c>
      <c r="E894" t="s">
        <v>727</v>
      </c>
      <c r="F894" s="4">
        <v>73</v>
      </c>
      <c r="G894">
        <v>21</v>
      </c>
      <c r="H894">
        <v>4</v>
      </c>
      <c r="I894">
        <v>73</v>
      </c>
      <c r="J894">
        <v>5.6986301369863011</v>
      </c>
      <c r="K894">
        <v>0</v>
      </c>
      <c r="L894">
        <v>0</v>
      </c>
      <c r="M894">
        <v>66</v>
      </c>
      <c r="N894">
        <v>2372</v>
      </c>
      <c r="O894">
        <v>0.90410958904109584</v>
      </c>
      <c r="P894">
        <v>62</v>
      </c>
      <c r="Q894">
        <v>14</v>
      </c>
      <c r="R894">
        <v>14</v>
      </c>
      <c r="S894">
        <v>88</v>
      </c>
      <c r="T894">
        <v>37</v>
      </c>
      <c r="U894">
        <v>144.08108108108109</v>
      </c>
      <c r="V894">
        <v>36</v>
      </c>
      <c r="W894">
        <v>41.333333333333336</v>
      </c>
      <c r="X894">
        <v>35</v>
      </c>
      <c r="Y894">
        <v>157.37142857142857</v>
      </c>
      <c r="Z894">
        <v>35</v>
      </c>
      <c r="AA894">
        <v>431</v>
      </c>
      <c r="AB894">
        <v>34</v>
      </c>
      <c r="AC894">
        <v>196</v>
      </c>
      <c r="AD894">
        <v>0.46575342465753422</v>
      </c>
      <c r="AE894">
        <v>2</v>
      </c>
      <c r="AF894">
        <v>120</v>
      </c>
      <c r="AG894">
        <v>2.7397260273972601E-2</v>
      </c>
      <c r="AH894" s="4">
        <v>22</v>
      </c>
      <c r="AI894">
        <v>0.62857142857142856</v>
      </c>
      <c r="AJ894" s="4">
        <v>1</v>
      </c>
      <c r="AK894">
        <v>2.8571428571428571E-2</v>
      </c>
      <c r="AL894" s="4">
        <v>14</v>
      </c>
      <c r="AM894">
        <v>0.41176470588235292</v>
      </c>
      <c r="AN894" s="4">
        <v>1</v>
      </c>
      <c r="AO894">
        <v>2.9411764705882353E-2</v>
      </c>
      <c r="AP894" s="4">
        <v>0</v>
      </c>
      <c r="AQ894">
        <v>0</v>
      </c>
      <c r="AR894" s="4">
        <v>0</v>
      </c>
      <c r="AS894">
        <v>0</v>
      </c>
      <c r="AT894" s="4">
        <v>0</v>
      </c>
      <c r="AU894" s="4">
        <v>1</v>
      </c>
      <c r="AV894" s="4">
        <v>0</v>
      </c>
      <c r="AW894">
        <v>1.6222222222222222</v>
      </c>
      <c r="AX894" s="4">
        <f t="shared" si="13"/>
        <v>45</v>
      </c>
      <c r="AY894" s="4">
        <v>0</v>
      </c>
      <c r="AZ894" s="4">
        <v>0</v>
      </c>
    </row>
    <row r="895" spans="1:52" x14ac:dyDescent="0.25">
      <c r="A895" s="4">
        <v>2017</v>
      </c>
      <c r="B895" s="4" t="s">
        <v>332</v>
      </c>
      <c r="C895" t="s">
        <v>194</v>
      </c>
      <c r="D895" t="s">
        <v>209</v>
      </c>
      <c r="E895" t="s">
        <v>721</v>
      </c>
      <c r="F895" s="4">
        <v>67</v>
      </c>
      <c r="G895">
        <v>5</v>
      </c>
      <c r="H895">
        <v>5</v>
      </c>
      <c r="I895">
        <v>65</v>
      </c>
      <c r="J895">
        <v>3.8153846153846156</v>
      </c>
      <c r="K895">
        <v>0</v>
      </c>
      <c r="L895">
        <v>0</v>
      </c>
      <c r="M895">
        <v>65</v>
      </c>
      <c r="N895">
        <v>414</v>
      </c>
      <c r="O895">
        <v>0.97014925373134331</v>
      </c>
      <c r="P895">
        <v>56</v>
      </c>
      <c r="Q895">
        <v>33</v>
      </c>
      <c r="R895">
        <v>22</v>
      </c>
      <c r="S895">
        <v>57</v>
      </c>
      <c r="T895">
        <v>5</v>
      </c>
      <c r="U895">
        <v>225.4</v>
      </c>
      <c r="V895">
        <v>4</v>
      </c>
      <c r="W895">
        <v>52.75</v>
      </c>
      <c r="X895">
        <v>61</v>
      </c>
      <c r="Y895">
        <v>162.47540983606558</v>
      </c>
      <c r="Z895">
        <v>5</v>
      </c>
      <c r="AA895">
        <v>440</v>
      </c>
      <c r="AB895">
        <v>61</v>
      </c>
      <c r="AC895">
        <v>165</v>
      </c>
      <c r="AD895">
        <v>0.91044776119402981</v>
      </c>
      <c r="AE895">
        <v>7</v>
      </c>
      <c r="AF895">
        <v>119</v>
      </c>
      <c r="AG895">
        <v>0.1044776119402985</v>
      </c>
      <c r="AH895" s="4">
        <v>3</v>
      </c>
      <c r="AI895">
        <v>0.6</v>
      </c>
      <c r="AJ895" s="4">
        <v>1</v>
      </c>
      <c r="AK895">
        <v>0.2</v>
      </c>
      <c r="AL895" s="4">
        <v>10</v>
      </c>
      <c r="AM895">
        <v>0.16393442622950818</v>
      </c>
      <c r="AN895" s="4">
        <v>7</v>
      </c>
      <c r="AO895">
        <v>0.11475409836065574</v>
      </c>
      <c r="AP895" s="4">
        <v>1</v>
      </c>
      <c r="AQ895">
        <v>1.4925373134328358E-2</v>
      </c>
      <c r="AR895" s="4">
        <v>0</v>
      </c>
      <c r="AS895">
        <v>0</v>
      </c>
      <c r="AT895" s="4">
        <v>0</v>
      </c>
      <c r="AU895" s="4">
        <v>1</v>
      </c>
      <c r="AV895" s="4">
        <v>1</v>
      </c>
      <c r="AW895">
        <v>2.161290322580645</v>
      </c>
      <c r="AX895" s="4">
        <f t="shared" si="13"/>
        <v>31.000000000000004</v>
      </c>
      <c r="AY895" s="4">
        <v>0</v>
      </c>
      <c r="AZ895" s="4">
        <v>0</v>
      </c>
    </row>
    <row r="896" spans="1:52" x14ac:dyDescent="0.25">
      <c r="A896" s="4">
        <v>2017</v>
      </c>
      <c r="B896" s="4" t="s">
        <v>332</v>
      </c>
      <c r="C896" t="s">
        <v>194</v>
      </c>
      <c r="D896" t="s">
        <v>198</v>
      </c>
      <c r="E896" t="s">
        <v>710</v>
      </c>
      <c r="F896" s="4">
        <v>60</v>
      </c>
      <c r="G896">
        <v>6</v>
      </c>
      <c r="H896">
        <v>1</v>
      </c>
      <c r="I896">
        <v>59</v>
      </c>
      <c r="J896">
        <v>7.1694915254237293</v>
      </c>
      <c r="K896">
        <v>0</v>
      </c>
      <c r="L896">
        <v>0</v>
      </c>
      <c r="M896">
        <v>55</v>
      </c>
      <c r="N896">
        <v>674</v>
      </c>
      <c r="O896">
        <v>0.91666666666666663</v>
      </c>
      <c r="P896">
        <v>46</v>
      </c>
      <c r="Q896">
        <v>20</v>
      </c>
      <c r="R896">
        <v>19</v>
      </c>
      <c r="S896">
        <v>53</v>
      </c>
      <c r="T896">
        <v>5</v>
      </c>
      <c r="U896">
        <v>172.8</v>
      </c>
      <c r="V896">
        <v>3</v>
      </c>
      <c r="W896">
        <v>11</v>
      </c>
      <c r="X896">
        <v>49</v>
      </c>
      <c r="Y896">
        <v>118.77551020408163</v>
      </c>
      <c r="Z896">
        <v>5</v>
      </c>
      <c r="AA896">
        <v>517</v>
      </c>
      <c r="AB896">
        <v>55</v>
      </c>
      <c r="AC896">
        <v>148</v>
      </c>
      <c r="AD896">
        <v>0.91666666666666663</v>
      </c>
      <c r="AE896">
        <v>10</v>
      </c>
      <c r="AF896">
        <v>102</v>
      </c>
      <c r="AG896">
        <v>0.16666666666666666</v>
      </c>
      <c r="AH896" s="4">
        <v>1</v>
      </c>
      <c r="AI896">
        <v>0.2</v>
      </c>
      <c r="AJ896" s="4">
        <v>1</v>
      </c>
      <c r="AK896">
        <v>0.2</v>
      </c>
      <c r="AL896" s="4">
        <v>14</v>
      </c>
      <c r="AM896">
        <v>0.25454545454545452</v>
      </c>
      <c r="AN896" s="4">
        <v>7</v>
      </c>
      <c r="AO896">
        <v>0.12727272727272726</v>
      </c>
      <c r="AP896" s="4">
        <v>0</v>
      </c>
      <c r="AQ896">
        <v>0</v>
      </c>
      <c r="AR896" s="4">
        <v>1</v>
      </c>
      <c r="AS896">
        <v>1.6666666666666666E-2</v>
      </c>
      <c r="AT896" s="4">
        <v>0</v>
      </c>
      <c r="AU896" s="4">
        <v>2</v>
      </c>
      <c r="AV896" s="4">
        <v>0</v>
      </c>
      <c r="AW896">
        <v>1.7647058823529411</v>
      </c>
      <c r="AX896" s="4">
        <f t="shared" si="13"/>
        <v>34</v>
      </c>
      <c r="AY896" s="4">
        <v>0</v>
      </c>
      <c r="AZ896" s="4">
        <v>0</v>
      </c>
    </row>
    <row r="897" spans="1:52" x14ac:dyDescent="0.25">
      <c r="A897" s="4">
        <v>2017</v>
      </c>
      <c r="B897" s="4" t="s">
        <v>332</v>
      </c>
      <c r="C897" t="s">
        <v>194</v>
      </c>
      <c r="D897" t="s">
        <v>289</v>
      </c>
      <c r="E897" t="s">
        <v>795</v>
      </c>
      <c r="F897" s="4">
        <v>53</v>
      </c>
      <c r="G897">
        <v>8</v>
      </c>
      <c r="H897">
        <v>5</v>
      </c>
      <c r="I897">
        <v>53</v>
      </c>
      <c r="J897">
        <v>6.132075471698113</v>
      </c>
      <c r="K897">
        <v>0</v>
      </c>
      <c r="L897">
        <v>0</v>
      </c>
      <c r="M897">
        <v>51</v>
      </c>
      <c r="N897">
        <v>1197</v>
      </c>
      <c r="O897">
        <v>0.96226415094339623</v>
      </c>
      <c r="P897">
        <v>48</v>
      </c>
      <c r="Q897">
        <v>18</v>
      </c>
      <c r="R897">
        <v>13</v>
      </c>
      <c r="S897">
        <v>49</v>
      </c>
      <c r="T897">
        <v>19</v>
      </c>
      <c r="U897">
        <v>160.89473684210526</v>
      </c>
      <c r="V897">
        <v>19</v>
      </c>
      <c r="W897">
        <v>40.89473684210526</v>
      </c>
      <c r="X897">
        <v>33</v>
      </c>
      <c r="Y897">
        <v>145.33333333333334</v>
      </c>
      <c r="Z897">
        <v>19</v>
      </c>
      <c r="AA897">
        <v>339</v>
      </c>
      <c r="AB897">
        <v>34</v>
      </c>
      <c r="AC897">
        <v>189</v>
      </c>
      <c r="AD897">
        <v>0.64150943396226412</v>
      </c>
      <c r="AE897">
        <v>6</v>
      </c>
      <c r="AF897">
        <v>83</v>
      </c>
      <c r="AG897">
        <v>0.11320754716981132</v>
      </c>
      <c r="AH897" s="4">
        <v>6</v>
      </c>
      <c r="AI897">
        <v>0.31578947368421051</v>
      </c>
      <c r="AJ897" s="4">
        <v>0</v>
      </c>
      <c r="AK897">
        <v>0</v>
      </c>
      <c r="AL897" s="4">
        <v>9</v>
      </c>
      <c r="AM897">
        <v>0.26470588235294118</v>
      </c>
      <c r="AN897" s="4">
        <v>2</v>
      </c>
      <c r="AO897">
        <v>5.8823529411764705E-2</v>
      </c>
      <c r="AP897" s="4">
        <v>0</v>
      </c>
      <c r="AQ897">
        <v>0</v>
      </c>
      <c r="AR897" s="4">
        <v>0</v>
      </c>
      <c r="AS897">
        <v>0</v>
      </c>
      <c r="AT897" s="4">
        <v>0</v>
      </c>
      <c r="AU897" s="4">
        <v>0</v>
      </c>
      <c r="AV897" s="4">
        <v>1</v>
      </c>
      <c r="AW897">
        <v>1.4722222222222223</v>
      </c>
      <c r="AX897" s="4">
        <f t="shared" si="13"/>
        <v>36</v>
      </c>
      <c r="AY897" s="4">
        <v>0</v>
      </c>
      <c r="AZ897" s="4">
        <v>0</v>
      </c>
    </row>
    <row r="898" spans="1:52" x14ac:dyDescent="0.25">
      <c r="A898" s="4">
        <v>2017</v>
      </c>
      <c r="B898" s="4" t="s">
        <v>332</v>
      </c>
      <c r="C898" t="s">
        <v>194</v>
      </c>
      <c r="D898" t="s">
        <v>228</v>
      </c>
      <c r="E898" t="s">
        <v>739</v>
      </c>
      <c r="F898" s="4">
        <v>48</v>
      </c>
      <c r="G898">
        <v>3</v>
      </c>
      <c r="H898">
        <v>6</v>
      </c>
      <c r="I898">
        <v>48</v>
      </c>
      <c r="J898">
        <v>4.166666666666667</v>
      </c>
      <c r="K898">
        <v>2</v>
      </c>
      <c r="L898">
        <v>4.1666666666666664E-2</v>
      </c>
      <c r="M898">
        <v>39</v>
      </c>
      <c r="N898">
        <v>568</v>
      </c>
      <c r="O898">
        <v>0.8125</v>
      </c>
      <c r="P898">
        <v>22</v>
      </c>
      <c r="Q898">
        <v>17</v>
      </c>
      <c r="R898">
        <v>9</v>
      </c>
      <c r="S898">
        <v>41</v>
      </c>
      <c r="T898">
        <v>11</v>
      </c>
      <c r="U898">
        <v>126.90909090909091</v>
      </c>
      <c r="V898">
        <v>11</v>
      </c>
      <c r="W898">
        <v>40.727272727272727</v>
      </c>
      <c r="X898">
        <v>32</v>
      </c>
      <c r="Y898">
        <v>74.59375</v>
      </c>
      <c r="Z898">
        <v>11</v>
      </c>
      <c r="AA898">
        <v>424</v>
      </c>
      <c r="AB898">
        <v>37</v>
      </c>
      <c r="AC898">
        <v>106</v>
      </c>
      <c r="AD898">
        <v>0.77083333333333337</v>
      </c>
      <c r="AE898">
        <v>20</v>
      </c>
      <c r="AF898">
        <v>63</v>
      </c>
      <c r="AG898">
        <v>0.41666666666666669</v>
      </c>
      <c r="AH898" s="4">
        <v>4</v>
      </c>
      <c r="AI898">
        <v>0.36363636363636365</v>
      </c>
      <c r="AJ898" s="4">
        <v>0</v>
      </c>
      <c r="AK898">
        <v>0</v>
      </c>
      <c r="AL898" s="4">
        <v>3</v>
      </c>
      <c r="AM898">
        <v>8.1081081081081086E-2</v>
      </c>
      <c r="AN898" s="4">
        <v>0</v>
      </c>
      <c r="AO898">
        <v>0</v>
      </c>
      <c r="AP898" s="4">
        <v>0</v>
      </c>
      <c r="AQ898">
        <v>0</v>
      </c>
      <c r="AR898" s="4">
        <v>0</v>
      </c>
      <c r="AS898">
        <v>0</v>
      </c>
      <c r="AT898" s="4">
        <v>4</v>
      </c>
      <c r="AU898" s="4">
        <v>0</v>
      </c>
      <c r="AV898" s="4">
        <v>1</v>
      </c>
      <c r="AW898">
        <v>2.4</v>
      </c>
      <c r="AX898" s="4">
        <f t="shared" si="13"/>
        <v>20</v>
      </c>
      <c r="AY898" s="4">
        <v>0</v>
      </c>
      <c r="AZ898" s="4">
        <v>0</v>
      </c>
    </row>
    <row r="899" spans="1:52" x14ac:dyDescent="0.25">
      <c r="A899" s="4">
        <v>2017</v>
      </c>
      <c r="B899" s="4" t="s">
        <v>332</v>
      </c>
      <c r="C899" t="s">
        <v>194</v>
      </c>
      <c r="D899" t="s">
        <v>227</v>
      </c>
      <c r="E899" t="s">
        <v>738</v>
      </c>
      <c r="F899" s="4">
        <v>46</v>
      </c>
      <c r="G899">
        <v>2</v>
      </c>
      <c r="H899">
        <v>0</v>
      </c>
      <c r="I899">
        <v>46</v>
      </c>
      <c r="J899">
        <v>7.5652173913043477</v>
      </c>
      <c r="K899">
        <v>0</v>
      </c>
      <c r="L899">
        <v>0</v>
      </c>
      <c r="M899">
        <v>41</v>
      </c>
      <c r="N899">
        <v>242</v>
      </c>
      <c r="O899">
        <v>0.89130434782608692</v>
      </c>
      <c r="P899">
        <v>15</v>
      </c>
      <c r="Q899">
        <v>36</v>
      </c>
      <c r="R899">
        <v>3</v>
      </c>
      <c r="S899">
        <v>185</v>
      </c>
      <c r="T899">
        <v>3</v>
      </c>
      <c r="U899">
        <v>176.33333333333334</v>
      </c>
      <c r="V899">
        <v>2</v>
      </c>
      <c r="W899">
        <v>182</v>
      </c>
      <c r="X899">
        <v>32</v>
      </c>
      <c r="Y899">
        <v>71.96875</v>
      </c>
      <c r="Z899">
        <v>3</v>
      </c>
      <c r="AA899">
        <v>368</v>
      </c>
      <c r="AB899">
        <v>43</v>
      </c>
      <c r="AC899">
        <v>93</v>
      </c>
      <c r="AD899">
        <v>0.93478260869565222</v>
      </c>
      <c r="AE899">
        <v>26</v>
      </c>
      <c r="AF899">
        <v>73</v>
      </c>
      <c r="AG899">
        <v>0.56521739130434778</v>
      </c>
      <c r="AH899" s="4">
        <v>2</v>
      </c>
      <c r="AI899">
        <v>0.66666666666666663</v>
      </c>
      <c r="AJ899" s="4">
        <v>1</v>
      </c>
      <c r="AK899">
        <v>0.33333333333333331</v>
      </c>
      <c r="AL899" s="4">
        <v>2</v>
      </c>
      <c r="AM899">
        <v>4.6511627906976744E-2</v>
      </c>
      <c r="AN899" s="4">
        <v>0</v>
      </c>
      <c r="AO899">
        <v>0</v>
      </c>
      <c r="AP899" s="4">
        <v>0</v>
      </c>
      <c r="AQ899">
        <v>0</v>
      </c>
      <c r="AR899" s="4">
        <v>0</v>
      </c>
      <c r="AS899">
        <v>0</v>
      </c>
      <c r="AT899" s="4">
        <v>0</v>
      </c>
      <c r="AU899" s="4">
        <v>4</v>
      </c>
      <c r="AV899" s="4">
        <v>2</v>
      </c>
      <c r="AW899">
        <v>1.7037037037037037</v>
      </c>
      <c r="AX899" s="4">
        <f t="shared" ref="AX899:AX962" si="14">IF(ISERROR(F899/AW899),0,F899/AW899)</f>
        <v>27</v>
      </c>
      <c r="AY899" s="4">
        <v>0</v>
      </c>
      <c r="AZ899" s="4">
        <v>0</v>
      </c>
    </row>
    <row r="900" spans="1:52" x14ac:dyDescent="0.25">
      <c r="A900" s="4">
        <v>2017</v>
      </c>
      <c r="B900" s="4" t="s">
        <v>332</v>
      </c>
      <c r="C900" t="s">
        <v>194</v>
      </c>
      <c r="D900" t="s">
        <v>203</v>
      </c>
      <c r="E900" t="s">
        <v>715</v>
      </c>
      <c r="F900" s="4">
        <v>44</v>
      </c>
      <c r="G900">
        <v>2</v>
      </c>
      <c r="H900">
        <v>6</v>
      </c>
      <c r="I900">
        <v>44</v>
      </c>
      <c r="J900">
        <v>6.7954545454545459</v>
      </c>
      <c r="K900">
        <v>2</v>
      </c>
      <c r="L900">
        <v>4.5454545454545456E-2</v>
      </c>
      <c r="M900">
        <v>32</v>
      </c>
      <c r="N900">
        <v>2006</v>
      </c>
      <c r="O900">
        <v>0.72727272727272729</v>
      </c>
      <c r="P900">
        <v>34</v>
      </c>
      <c r="Q900">
        <v>22</v>
      </c>
      <c r="R900">
        <v>11</v>
      </c>
      <c r="S900">
        <v>55</v>
      </c>
      <c r="T900">
        <v>23</v>
      </c>
      <c r="U900">
        <v>133.08695652173913</v>
      </c>
      <c r="V900">
        <v>20</v>
      </c>
      <c r="W900">
        <v>134.44999999999999</v>
      </c>
      <c r="X900">
        <v>20</v>
      </c>
      <c r="Y900">
        <v>113.25</v>
      </c>
      <c r="Z900">
        <v>15</v>
      </c>
      <c r="AA900">
        <v>576</v>
      </c>
      <c r="AB900">
        <v>20</v>
      </c>
      <c r="AC900">
        <v>151</v>
      </c>
      <c r="AD900">
        <v>0.45454545454545453</v>
      </c>
      <c r="AE900">
        <v>9</v>
      </c>
      <c r="AF900">
        <v>42</v>
      </c>
      <c r="AG900">
        <v>0.20454545454545456</v>
      </c>
      <c r="AH900" s="4">
        <v>14</v>
      </c>
      <c r="AI900">
        <v>0.93333333333333335</v>
      </c>
      <c r="AJ900" s="4">
        <v>0</v>
      </c>
      <c r="AK900">
        <v>0</v>
      </c>
      <c r="AL900" s="4">
        <v>5</v>
      </c>
      <c r="AM900">
        <v>0.25</v>
      </c>
      <c r="AN900" s="4">
        <v>0</v>
      </c>
      <c r="AO900">
        <v>0</v>
      </c>
      <c r="AP900" s="4">
        <v>0</v>
      </c>
      <c r="AQ900">
        <v>0</v>
      </c>
      <c r="AR900" s="4">
        <v>0</v>
      </c>
      <c r="AS900">
        <v>0</v>
      </c>
      <c r="AT900" s="4">
        <v>0</v>
      </c>
      <c r="AU900" s="4">
        <v>0</v>
      </c>
      <c r="AV900" s="4">
        <v>0</v>
      </c>
      <c r="AW900">
        <v>1.8333333333333333</v>
      </c>
      <c r="AX900" s="4">
        <f t="shared" si="14"/>
        <v>24</v>
      </c>
      <c r="AY900" s="4">
        <v>1</v>
      </c>
      <c r="AZ900" s="4">
        <v>241</v>
      </c>
    </row>
    <row r="901" spans="1:52" x14ac:dyDescent="0.25">
      <c r="A901" s="4">
        <v>2017</v>
      </c>
      <c r="B901" s="4" t="s">
        <v>332</v>
      </c>
      <c r="C901" t="s">
        <v>194</v>
      </c>
      <c r="D901" t="s">
        <v>225</v>
      </c>
      <c r="E901" t="s">
        <v>736</v>
      </c>
      <c r="F901" s="4">
        <v>40</v>
      </c>
      <c r="G901">
        <v>1</v>
      </c>
      <c r="H901">
        <v>14</v>
      </c>
      <c r="I901">
        <v>40</v>
      </c>
      <c r="J901">
        <v>8.15</v>
      </c>
      <c r="K901">
        <v>2</v>
      </c>
      <c r="L901">
        <v>0.05</v>
      </c>
      <c r="M901">
        <v>40</v>
      </c>
      <c r="N901">
        <v>315</v>
      </c>
      <c r="O901">
        <v>1</v>
      </c>
      <c r="P901">
        <v>30</v>
      </c>
      <c r="Q901">
        <v>20</v>
      </c>
      <c r="R901">
        <v>15</v>
      </c>
      <c r="S901">
        <v>33</v>
      </c>
      <c r="T901">
        <v>2</v>
      </c>
      <c r="U901">
        <v>217.5</v>
      </c>
      <c r="V901">
        <v>2</v>
      </c>
      <c r="W901">
        <v>3</v>
      </c>
      <c r="X901">
        <v>37</v>
      </c>
      <c r="Y901">
        <v>121.37837837837837</v>
      </c>
      <c r="Z901">
        <v>2</v>
      </c>
      <c r="AA901">
        <v>448</v>
      </c>
      <c r="AB901">
        <v>38</v>
      </c>
      <c r="AC901">
        <v>139</v>
      </c>
      <c r="AD901">
        <v>0.95</v>
      </c>
      <c r="AE901">
        <v>16</v>
      </c>
      <c r="AF901">
        <v>105</v>
      </c>
      <c r="AG901">
        <v>0.4</v>
      </c>
      <c r="AH901" s="4">
        <v>2</v>
      </c>
      <c r="AI901">
        <v>1</v>
      </c>
      <c r="AJ901" s="4">
        <v>0</v>
      </c>
      <c r="AK901">
        <v>0</v>
      </c>
      <c r="AL901" s="4">
        <v>5</v>
      </c>
      <c r="AM901">
        <v>0.13157894736842105</v>
      </c>
      <c r="AN901" s="4">
        <v>2</v>
      </c>
      <c r="AO901">
        <v>5.2631578947368418E-2</v>
      </c>
      <c r="AP901" s="4">
        <v>0</v>
      </c>
      <c r="AQ901">
        <v>0</v>
      </c>
      <c r="AR901" s="4">
        <v>0</v>
      </c>
      <c r="AS901">
        <v>0</v>
      </c>
      <c r="AT901" s="4">
        <v>0</v>
      </c>
      <c r="AU901" s="4">
        <v>0</v>
      </c>
      <c r="AV901" s="4">
        <v>1</v>
      </c>
      <c r="AW901">
        <v>1.4285714285714286</v>
      </c>
      <c r="AX901" s="4">
        <f t="shared" si="14"/>
        <v>28</v>
      </c>
      <c r="AY901" s="4">
        <v>0</v>
      </c>
      <c r="AZ901" s="4">
        <v>0</v>
      </c>
    </row>
    <row r="902" spans="1:52" x14ac:dyDescent="0.25">
      <c r="A902" s="4">
        <v>2017</v>
      </c>
      <c r="B902" s="4" t="s">
        <v>332</v>
      </c>
      <c r="C902" t="s">
        <v>194</v>
      </c>
      <c r="D902" t="s">
        <v>316</v>
      </c>
      <c r="E902" t="s">
        <v>821</v>
      </c>
      <c r="F902" s="4">
        <v>39</v>
      </c>
      <c r="G902">
        <v>8</v>
      </c>
      <c r="H902">
        <v>40</v>
      </c>
      <c r="I902">
        <v>39</v>
      </c>
      <c r="J902">
        <v>20.076923076923077</v>
      </c>
      <c r="K902">
        <v>0</v>
      </c>
      <c r="L902">
        <v>0</v>
      </c>
      <c r="M902">
        <v>39</v>
      </c>
      <c r="N902">
        <v>416</v>
      </c>
      <c r="O902">
        <v>1</v>
      </c>
      <c r="P902">
        <v>24</v>
      </c>
      <c r="Q902">
        <v>34</v>
      </c>
      <c r="R902">
        <v>6</v>
      </c>
      <c r="S902">
        <v>99</v>
      </c>
      <c r="T902">
        <v>4</v>
      </c>
      <c r="U902">
        <v>86.75</v>
      </c>
      <c r="V902">
        <v>2</v>
      </c>
      <c r="W902">
        <v>16</v>
      </c>
      <c r="X902">
        <v>31</v>
      </c>
      <c r="Y902">
        <v>83.483870967741936</v>
      </c>
      <c r="Z902">
        <v>5</v>
      </c>
      <c r="AA902">
        <v>553</v>
      </c>
      <c r="AB902">
        <v>34</v>
      </c>
      <c r="AC902">
        <v>116</v>
      </c>
      <c r="AD902">
        <v>0.87179487179487181</v>
      </c>
      <c r="AE902">
        <v>14</v>
      </c>
      <c r="AF902">
        <v>79</v>
      </c>
      <c r="AG902">
        <v>0.35897435897435898</v>
      </c>
      <c r="AH902" s="4">
        <v>1</v>
      </c>
      <c r="AI902">
        <v>0.2</v>
      </c>
      <c r="AJ902" s="4">
        <v>1</v>
      </c>
      <c r="AK902">
        <v>0.2</v>
      </c>
      <c r="AL902" s="4">
        <v>3</v>
      </c>
      <c r="AM902">
        <v>8.8235294117647065E-2</v>
      </c>
      <c r="AN902" s="4">
        <v>0</v>
      </c>
      <c r="AO902">
        <v>0</v>
      </c>
      <c r="AP902" s="4">
        <v>0</v>
      </c>
      <c r="AQ902">
        <v>0</v>
      </c>
      <c r="AR902" s="4">
        <v>0</v>
      </c>
      <c r="AS902">
        <v>0</v>
      </c>
      <c r="AT902" s="4">
        <v>0</v>
      </c>
      <c r="AU902" s="4">
        <v>0</v>
      </c>
      <c r="AV902" s="4">
        <v>1</v>
      </c>
      <c r="AW902">
        <v>1.8571428571428572</v>
      </c>
      <c r="AX902" s="4">
        <f t="shared" si="14"/>
        <v>21</v>
      </c>
      <c r="AY902" s="4">
        <v>0</v>
      </c>
      <c r="AZ902" s="4">
        <v>0</v>
      </c>
    </row>
    <row r="903" spans="1:52" x14ac:dyDescent="0.25">
      <c r="A903" s="4">
        <v>2017</v>
      </c>
      <c r="B903" s="4" t="s">
        <v>332</v>
      </c>
      <c r="C903" t="s">
        <v>194</v>
      </c>
      <c r="D903" t="s">
        <v>214</v>
      </c>
      <c r="E903" t="s">
        <v>726</v>
      </c>
      <c r="F903" s="4">
        <v>35</v>
      </c>
      <c r="G903">
        <v>6</v>
      </c>
      <c r="H903">
        <v>2</v>
      </c>
      <c r="I903">
        <v>35</v>
      </c>
      <c r="J903">
        <v>6.2</v>
      </c>
      <c r="K903">
        <v>0</v>
      </c>
      <c r="L903">
        <v>0</v>
      </c>
      <c r="M903">
        <v>34</v>
      </c>
      <c r="N903">
        <v>32</v>
      </c>
      <c r="O903">
        <v>0.97142857142857142</v>
      </c>
      <c r="P903">
        <v>31</v>
      </c>
      <c r="Q903">
        <v>24</v>
      </c>
      <c r="R903">
        <v>12</v>
      </c>
      <c r="S903">
        <v>38</v>
      </c>
      <c r="T903">
        <v>1</v>
      </c>
      <c r="U903">
        <v>69</v>
      </c>
      <c r="V903">
        <v>1</v>
      </c>
      <c r="W903">
        <v>37</v>
      </c>
      <c r="X903">
        <v>33</v>
      </c>
      <c r="Y903">
        <v>160.33333333333334</v>
      </c>
      <c r="Z903">
        <v>1</v>
      </c>
      <c r="AA903">
        <v>435</v>
      </c>
      <c r="AB903">
        <v>34</v>
      </c>
      <c r="AC903">
        <v>183</v>
      </c>
      <c r="AD903">
        <v>0.97142857142857142</v>
      </c>
      <c r="AE903">
        <v>5</v>
      </c>
      <c r="AF903">
        <v>118</v>
      </c>
      <c r="AG903">
        <v>0.14285714285714285</v>
      </c>
      <c r="AH903" s="4">
        <v>0</v>
      </c>
      <c r="AI903">
        <v>0</v>
      </c>
      <c r="AJ903" s="4">
        <v>0</v>
      </c>
      <c r="AK903">
        <v>0</v>
      </c>
      <c r="AL903" s="4">
        <v>16</v>
      </c>
      <c r="AM903">
        <v>0.47058823529411764</v>
      </c>
      <c r="AN903" s="4">
        <v>4</v>
      </c>
      <c r="AO903">
        <v>0.11764705882352941</v>
      </c>
      <c r="AP903" s="4">
        <v>1</v>
      </c>
      <c r="AQ903">
        <v>2.8571428571428571E-2</v>
      </c>
      <c r="AR903" s="4">
        <v>1</v>
      </c>
      <c r="AS903">
        <v>2.8571428571428571E-2</v>
      </c>
      <c r="AT903" s="4">
        <v>0</v>
      </c>
      <c r="AU903" s="4">
        <v>0</v>
      </c>
      <c r="AV903" s="4">
        <v>1</v>
      </c>
      <c r="AW903">
        <v>1.5909090909090908</v>
      </c>
      <c r="AX903" s="4">
        <f t="shared" si="14"/>
        <v>22</v>
      </c>
      <c r="AY903" s="4">
        <v>0</v>
      </c>
      <c r="AZ903" s="4">
        <v>0</v>
      </c>
    </row>
    <row r="904" spans="1:52" x14ac:dyDescent="0.25">
      <c r="A904" s="4">
        <v>2017</v>
      </c>
      <c r="B904" s="4" t="s">
        <v>332</v>
      </c>
      <c r="C904" t="s">
        <v>194</v>
      </c>
      <c r="D904" t="s">
        <v>218</v>
      </c>
      <c r="E904" t="s">
        <v>730</v>
      </c>
      <c r="F904" s="4">
        <v>29</v>
      </c>
      <c r="G904">
        <v>0</v>
      </c>
      <c r="H904">
        <v>0</v>
      </c>
      <c r="I904">
        <v>29</v>
      </c>
      <c r="J904">
        <v>8.0344827586206904</v>
      </c>
      <c r="K904">
        <v>0</v>
      </c>
      <c r="L904">
        <v>0</v>
      </c>
      <c r="M904">
        <v>25</v>
      </c>
      <c r="N904">
        <v>881</v>
      </c>
      <c r="O904">
        <v>0.86206896551724133</v>
      </c>
      <c r="P904">
        <v>25</v>
      </c>
      <c r="Q904">
        <v>17</v>
      </c>
      <c r="R904">
        <v>8</v>
      </c>
      <c r="S904">
        <v>22</v>
      </c>
      <c r="T904">
        <v>5</v>
      </c>
      <c r="U904">
        <v>309.39999999999998</v>
      </c>
      <c r="V904">
        <v>4</v>
      </c>
      <c r="W904">
        <v>280.5</v>
      </c>
      <c r="X904">
        <v>22</v>
      </c>
      <c r="Y904">
        <v>148.45454545454547</v>
      </c>
      <c r="Z904">
        <v>4</v>
      </c>
      <c r="AA904">
        <v>928</v>
      </c>
      <c r="AB904">
        <v>24</v>
      </c>
      <c r="AC904">
        <v>160</v>
      </c>
      <c r="AD904">
        <v>0.82758620689655171</v>
      </c>
      <c r="AE904">
        <v>3</v>
      </c>
      <c r="AF904">
        <v>48</v>
      </c>
      <c r="AG904">
        <v>0.10344827586206896</v>
      </c>
      <c r="AH904" s="4">
        <v>2</v>
      </c>
      <c r="AI904">
        <v>0.5</v>
      </c>
      <c r="AJ904" s="4">
        <v>0</v>
      </c>
      <c r="AK904">
        <v>0</v>
      </c>
      <c r="AL904" s="4">
        <v>5</v>
      </c>
      <c r="AM904">
        <v>0.20833333333333334</v>
      </c>
      <c r="AN904" s="4">
        <v>2</v>
      </c>
      <c r="AO904">
        <v>8.3333333333333329E-2</v>
      </c>
      <c r="AP904" s="4">
        <v>0</v>
      </c>
      <c r="AQ904">
        <v>0</v>
      </c>
      <c r="AR904" s="4">
        <v>0</v>
      </c>
      <c r="AS904">
        <v>0</v>
      </c>
      <c r="AT904" s="4">
        <v>0</v>
      </c>
      <c r="AU904" s="4">
        <v>0</v>
      </c>
      <c r="AV904" s="4">
        <v>1</v>
      </c>
      <c r="AW904">
        <v>2.4166666666666665</v>
      </c>
      <c r="AX904" s="4">
        <f t="shared" si="14"/>
        <v>12</v>
      </c>
      <c r="AY904" s="4">
        <v>0</v>
      </c>
      <c r="AZ904" s="4">
        <v>0</v>
      </c>
    </row>
    <row r="905" spans="1:52" x14ac:dyDescent="0.25">
      <c r="A905" s="4">
        <v>2017</v>
      </c>
      <c r="B905" s="4" t="s">
        <v>332</v>
      </c>
      <c r="C905" t="s">
        <v>194</v>
      </c>
      <c r="D905" t="s">
        <v>232</v>
      </c>
      <c r="E905" t="s">
        <v>743</v>
      </c>
      <c r="F905" s="4">
        <v>25</v>
      </c>
      <c r="G905">
        <v>2</v>
      </c>
      <c r="H905">
        <v>2</v>
      </c>
      <c r="I905">
        <v>25</v>
      </c>
      <c r="J905">
        <v>3.88</v>
      </c>
      <c r="K905">
        <v>0</v>
      </c>
      <c r="L905">
        <v>0</v>
      </c>
      <c r="M905">
        <v>23</v>
      </c>
      <c r="N905">
        <v>387</v>
      </c>
      <c r="O905">
        <v>0.92</v>
      </c>
      <c r="P905">
        <v>10</v>
      </c>
      <c r="Q905">
        <v>16</v>
      </c>
      <c r="R905">
        <v>5</v>
      </c>
      <c r="S905">
        <v>75</v>
      </c>
      <c r="T905">
        <v>1</v>
      </c>
      <c r="U905">
        <v>29</v>
      </c>
      <c r="V905">
        <v>1</v>
      </c>
      <c r="W905">
        <v>164</v>
      </c>
      <c r="X905">
        <v>22</v>
      </c>
      <c r="Y905">
        <v>70.409090909090907</v>
      </c>
      <c r="Z905">
        <v>1</v>
      </c>
      <c r="AA905">
        <v>65</v>
      </c>
      <c r="AB905">
        <v>24</v>
      </c>
      <c r="AC905">
        <v>90</v>
      </c>
      <c r="AD905">
        <v>0.96</v>
      </c>
      <c r="AE905">
        <v>15</v>
      </c>
      <c r="AF905">
        <v>54</v>
      </c>
      <c r="AG905">
        <v>0.6</v>
      </c>
      <c r="AH905" s="4">
        <v>1</v>
      </c>
      <c r="AI905">
        <v>1</v>
      </c>
      <c r="AJ905" s="4">
        <v>0</v>
      </c>
      <c r="AK905">
        <v>0</v>
      </c>
      <c r="AL905" s="4">
        <v>1</v>
      </c>
      <c r="AM905">
        <v>4.1666666666666664E-2</v>
      </c>
      <c r="AN905" s="4">
        <v>0</v>
      </c>
      <c r="AO905">
        <v>0</v>
      </c>
      <c r="AP905" s="4">
        <v>0</v>
      </c>
      <c r="AQ905">
        <v>0</v>
      </c>
      <c r="AR905" s="4">
        <v>0</v>
      </c>
      <c r="AS905">
        <v>0</v>
      </c>
      <c r="AT905" s="4">
        <v>0</v>
      </c>
      <c r="AU905" s="4">
        <v>1</v>
      </c>
      <c r="AV905" s="4">
        <v>0</v>
      </c>
      <c r="AW905">
        <v>2.5</v>
      </c>
      <c r="AX905" s="4">
        <f t="shared" si="14"/>
        <v>10</v>
      </c>
      <c r="AY905" s="4">
        <v>0</v>
      </c>
      <c r="AZ905" s="4">
        <v>0</v>
      </c>
    </row>
    <row r="906" spans="1:52" x14ac:dyDescent="0.25">
      <c r="A906" s="4">
        <v>2017</v>
      </c>
      <c r="B906" s="4" t="s">
        <v>332</v>
      </c>
      <c r="C906" t="s">
        <v>194</v>
      </c>
      <c r="D906" t="s">
        <v>220</v>
      </c>
      <c r="E906" t="s">
        <v>627</v>
      </c>
      <c r="F906" s="4">
        <v>23</v>
      </c>
      <c r="G906">
        <v>6</v>
      </c>
      <c r="H906">
        <v>1</v>
      </c>
      <c r="I906">
        <v>23</v>
      </c>
      <c r="J906">
        <v>3.7826086956521738</v>
      </c>
      <c r="K906">
        <v>4</v>
      </c>
      <c r="L906">
        <v>0.17391304347826086</v>
      </c>
      <c r="M906">
        <v>20</v>
      </c>
      <c r="N906">
        <v>2228</v>
      </c>
      <c r="O906">
        <v>0.86956521739130432</v>
      </c>
      <c r="P906">
        <v>22</v>
      </c>
      <c r="Q906">
        <v>13</v>
      </c>
      <c r="R906">
        <v>4</v>
      </c>
      <c r="S906">
        <v>93</v>
      </c>
      <c r="T906">
        <v>13</v>
      </c>
      <c r="U906">
        <v>227.30769230769232</v>
      </c>
      <c r="V906">
        <v>10</v>
      </c>
      <c r="W906">
        <v>34.6</v>
      </c>
      <c r="X906">
        <v>9</v>
      </c>
      <c r="Y906">
        <v>212.33333333333334</v>
      </c>
      <c r="Z906">
        <v>12</v>
      </c>
      <c r="AA906">
        <v>375</v>
      </c>
      <c r="AB906">
        <v>10</v>
      </c>
      <c r="AC906">
        <v>252</v>
      </c>
      <c r="AD906">
        <v>0.43478260869565216</v>
      </c>
      <c r="AE906">
        <v>0</v>
      </c>
      <c r="AF906">
        <v>0</v>
      </c>
      <c r="AG906">
        <v>0</v>
      </c>
      <c r="AH906" s="4">
        <v>8</v>
      </c>
      <c r="AI906">
        <v>0.66666666666666663</v>
      </c>
      <c r="AJ906" s="4">
        <v>1</v>
      </c>
      <c r="AK906">
        <v>8.3333333333333329E-2</v>
      </c>
      <c r="AL906" s="4">
        <v>6</v>
      </c>
      <c r="AM906">
        <v>0.6</v>
      </c>
      <c r="AN906" s="4">
        <v>0</v>
      </c>
      <c r="AO906">
        <v>0</v>
      </c>
      <c r="AP906" s="4">
        <v>0</v>
      </c>
      <c r="AQ906">
        <v>0</v>
      </c>
      <c r="AR906" s="4">
        <v>0</v>
      </c>
      <c r="AS906">
        <v>0</v>
      </c>
      <c r="AT906" s="4">
        <v>0</v>
      </c>
      <c r="AU906" s="4">
        <v>0</v>
      </c>
      <c r="AV906" s="4">
        <v>3</v>
      </c>
      <c r="AW906">
        <v>2.2999999999999998</v>
      </c>
      <c r="AX906" s="4">
        <f t="shared" si="14"/>
        <v>10</v>
      </c>
      <c r="AY906" s="4">
        <v>2</v>
      </c>
      <c r="AZ906" s="4">
        <v>56</v>
      </c>
    </row>
    <row r="907" spans="1:52" x14ac:dyDescent="0.25">
      <c r="A907" s="4">
        <v>2017</v>
      </c>
      <c r="B907" s="4" t="s">
        <v>332</v>
      </c>
      <c r="C907" t="s">
        <v>194</v>
      </c>
      <c r="D907" t="s">
        <v>346</v>
      </c>
      <c r="E907" t="s">
        <v>846</v>
      </c>
      <c r="F907" s="4">
        <v>18</v>
      </c>
      <c r="G907">
        <v>0</v>
      </c>
      <c r="H907">
        <v>0</v>
      </c>
      <c r="I907">
        <v>18</v>
      </c>
      <c r="J907">
        <v>3.7222222222222223</v>
      </c>
      <c r="K907">
        <v>0</v>
      </c>
      <c r="L907">
        <v>0</v>
      </c>
      <c r="M907">
        <v>14</v>
      </c>
      <c r="N907">
        <v>542</v>
      </c>
      <c r="O907">
        <v>0.77777777777777779</v>
      </c>
      <c r="P907">
        <v>17</v>
      </c>
      <c r="Q907">
        <v>22</v>
      </c>
      <c r="R907">
        <v>3</v>
      </c>
      <c r="S907">
        <v>125</v>
      </c>
      <c r="T907">
        <v>9</v>
      </c>
      <c r="U907">
        <v>203.11111111111111</v>
      </c>
      <c r="V907">
        <v>9</v>
      </c>
      <c r="W907">
        <v>6.7777777777777777</v>
      </c>
      <c r="X907">
        <v>8</v>
      </c>
      <c r="Y907">
        <v>212.875</v>
      </c>
      <c r="Z907">
        <v>9</v>
      </c>
      <c r="AA907">
        <v>422</v>
      </c>
      <c r="AB907">
        <v>8</v>
      </c>
      <c r="AC907">
        <v>296</v>
      </c>
      <c r="AD907">
        <v>0.44444444444444442</v>
      </c>
      <c r="AE907">
        <v>0</v>
      </c>
      <c r="AF907">
        <v>0</v>
      </c>
      <c r="AG907">
        <v>0</v>
      </c>
      <c r="AH907" s="4">
        <v>5</v>
      </c>
      <c r="AI907">
        <v>0.55555555555555558</v>
      </c>
      <c r="AJ907" s="4">
        <v>0</v>
      </c>
      <c r="AK907">
        <v>0</v>
      </c>
      <c r="AL907" s="4">
        <v>7</v>
      </c>
      <c r="AM907">
        <v>0.875</v>
      </c>
      <c r="AN907" s="4">
        <v>1</v>
      </c>
      <c r="AO907">
        <v>0.125</v>
      </c>
      <c r="AP907" s="4">
        <v>0</v>
      </c>
      <c r="AQ907">
        <v>0</v>
      </c>
      <c r="AR907" s="4">
        <v>0</v>
      </c>
      <c r="AS907">
        <v>0</v>
      </c>
      <c r="AT907" s="4">
        <v>0</v>
      </c>
      <c r="AU907" s="4">
        <v>0</v>
      </c>
      <c r="AV907" s="4">
        <v>0</v>
      </c>
      <c r="AW907">
        <v>1.125</v>
      </c>
      <c r="AX907" s="4">
        <f t="shared" si="14"/>
        <v>16</v>
      </c>
      <c r="AY907" s="4">
        <v>0</v>
      </c>
      <c r="AZ907" s="4">
        <v>0</v>
      </c>
    </row>
    <row r="908" spans="1:52" x14ac:dyDescent="0.25">
      <c r="A908" s="4">
        <v>2017</v>
      </c>
      <c r="B908" s="4" t="s">
        <v>332</v>
      </c>
      <c r="C908" t="s">
        <v>194</v>
      </c>
      <c r="D908" t="s">
        <v>347</v>
      </c>
      <c r="E908" t="s">
        <v>847</v>
      </c>
      <c r="F908" s="4">
        <v>17</v>
      </c>
      <c r="G908">
        <v>0</v>
      </c>
      <c r="H908">
        <v>0</v>
      </c>
      <c r="I908">
        <v>17</v>
      </c>
      <c r="J908">
        <v>8.6470588235294112</v>
      </c>
      <c r="K908">
        <v>0</v>
      </c>
      <c r="L908">
        <v>0</v>
      </c>
      <c r="M908">
        <v>17</v>
      </c>
      <c r="N908">
        <v>94</v>
      </c>
      <c r="O908">
        <v>1</v>
      </c>
      <c r="P908">
        <v>16</v>
      </c>
      <c r="Q908">
        <v>30</v>
      </c>
      <c r="R908">
        <v>8</v>
      </c>
      <c r="S908">
        <v>35</v>
      </c>
      <c r="T908">
        <v>1</v>
      </c>
      <c r="U908">
        <v>92</v>
      </c>
      <c r="V908">
        <v>1</v>
      </c>
      <c r="W908">
        <v>21</v>
      </c>
      <c r="X908">
        <v>16</v>
      </c>
      <c r="Y908">
        <v>117.1875</v>
      </c>
      <c r="Z908">
        <v>1</v>
      </c>
      <c r="AA908">
        <v>146</v>
      </c>
      <c r="AB908">
        <v>16</v>
      </c>
      <c r="AC908">
        <v>138</v>
      </c>
      <c r="AD908">
        <v>0.94117647058823528</v>
      </c>
      <c r="AE908">
        <v>4</v>
      </c>
      <c r="AF908">
        <v>98</v>
      </c>
      <c r="AG908">
        <v>0.23529411764705882</v>
      </c>
      <c r="AH908" s="4">
        <v>1</v>
      </c>
      <c r="AI908">
        <v>1</v>
      </c>
      <c r="AJ908" s="4">
        <v>0</v>
      </c>
      <c r="AK908">
        <v>0</v>
      </c>
      <c r="AL908" s="4">
        <v>5</v>
      </c>
      <c r="AM908">
        <v>0.3125</v>
      </c>
      <c r="AN908" s="4">
        <v>2</v>
      </c>
      <c r="AO908">
        <v>0.125</v>
      </c>
      <c r="AP908" s="4">
        <v>0</v>
      </c>
      <c r="AQ908">
        <v>0</v>
      </c>
      <c r="AR908" s="4">
        <v>0</v>
      </c>
      <c r="AS908">
        <v>0</v>
      </c>
      <c r="AT908" s="4">
        <v>0</v>
      </c>
      <c r="AU908" s="4">
        <v>0</v>
      </c>
      <c r="AV908" s="4">
        <v>1</v>
      </c>
      <c r="AW908">
        <v>1.8888888888888888</v>
      </c>
      <c r="AX908" s="4">
        <f t="shared" si="14"/>
        <v>9</v>
      </c>
      <c r="AY908" s="4">
        <v>0</v>
      </c>
      <c r="AZ908" s="4">
        <v>0</v>
      </c>
    </row>
    <row r="909" spans="1:52" x14ac:dyDescent="0.25">
      <c r="A909" s="4">
        <v>2017</v>
      </c>
      <c r="B909" s="4" t="s">
        <v>332</v>
      </c>
      <c r="C909" t="s">
        <v>194</v>
      </c>
      <c r="D909" t="s">
        <v>217</v>
      </c>
      <c r="E909" t="s">
        <v>729</v>
      </c>
      <c r="F909" s="4">
        <v>17</v>
      </c>
      <c r="G909">
        <v>0</v>
      </c>
      <c r="H909">
        <v>0</v>
      </c>
      <c r="I909">
        <v>17</v>
      </c>
      <c r="J909">
        <v>9.4117647058823533</v>
      </c>
      <c r="K909">
        <v>0</v>
      </c>
      <c r="L909">
        <v>0</v>
      </c>
      <c r="M909">
        <v>16</v>
      </c>
      <c r="N909">
        <v>13</v>
      </c>
      <c r="O909">
        <v>0.94117647058823528</v>
      </c>
      <c r="P909">
        <v>10</v>
      </c>
      <c r="Q909">
        <v>33</v>
      </c>
      <c r="R909">
        <v>6</v>
      </c>
      <c r="S909">
        <v>77</v>
      </c>
      <c r="T909">
        <v>0</v>
      </c>
      <c r="U909">
        <v>0</v>
      </c>
      <c r="V909">
        <v>0</v>
      </c>
      <c r="W909">
        <v>0</v>
      </c>
      <c r="X909">
        <v>13</v>
      </c>
      <c r="Y909">
        <v>227.07692307692307</v>
      </c>
      <c r="Z909">
        <v>0</v>
      </c>
      <c r="AA909">
        <v>0</v>
      </c>
      <c r="AB909">
        <v>17</v>
      </c>
      <c r="AC909">
        <v>233</v>
      </c>
      <c r="AD909">
        <v>1</v>
      </c>
      <c r="AE909">
        <v>6</v>
      </c>
      <c r="AF909">
        <v>116</v>
      </c>
      <c r="AG909">
        <v>0.35294117647058826</v>
      </c>
      <c r="AH909" s="4">
        <v>0</v>
      </c>
      <c r="AI909">
        <v>0</v>
      </c>
      <c r="AJ909" s="4">
        <v>0</v>
      </c>
      <c r="AK909">
        <v>0</v>
      </c>
      <c r="AL909" s="4">
        <v>2</v>
      </c>
      <c r="AM909">
        <v>0.11764705882352941</v>
      </c>
      <c r="AN909" s="4">
        <v>2</v>
      </c>
      <c r="AO909">
        <v>0.11764705882352941</v>
      </c>
      <c r="AP909" s="4">
        <v>0</v>
      </c>
      <c r="AQ909">
        <v>0</v>
      </c>
      <c r="AR909" s="4">
        <v>0</v>
      </c>
      <c r="AS909">
        <v>0</v>
      </c>
      <c r="AT909" s="4">
        <v>0</v>
      </c>
      <c r="AU909" s="4">
        <v>0</v>
      </c>
      <c r="AV909" s="4">
        <v>3</v>
      </c>
      <c r="AW909">
        <v>1.7</v>
      </c>
      <c r="AX909" s="4">
        <f t="shared" si="14"/>
        <v>10</v>
      </c>
      <c r="AY909" s="4">
        <v>0</v>
      </c>
      <c r="AZ909" s="4">
        <v>0</v>
      </c>
    </row>
    <row r="910" spans="1:52" x14ac:dyDescent="0.25">
      <c r="A910" s="4">
        <v>2017</v>
      </c>
      <c r="B910" s="4" t="s">
        <v>332</v>
      </c>
      <c r="C910" t="s">
        <v>194</v>
      </c>
      <c r="D910" t="s">
        <v>221</v>
      </c>
      <c r="E910" t="s">
        <v>732</v>
      </c>
      <c r="F910" s="4">
        <v>15</v>
      </c>
      <c r="G910">
        <v>0</v>
      </c>
      <c r="H910">
        <v>0</v>
      </c>
      <c r="I910">
        <v>15</v>
      </c>
      <c r="J910">
        <v>5.8</v>
      </c>
      <c r="K910">
        <v>0</v>
      </c>
      <c r="L910">
        <v>0</v>
      </c>
      <c r="M910">
        <v>11</v>
      </c>
      <c r="N910">
        <v>-18</v>
      </c>
      <c r="O910">
        <v>0.73333333333333328</v>
      </c>
      <c r="P910">
        <v>13</v>
      </c>
      <c r="Q910">
        <v>14</v>
      </c>
      <c r="R910">
        <v>8</v>
      </c>
      <c r="S910">
        <v>25</v>
      </c>
      <c r="T910">
        <v>1</v>
      </c>
      <c r="U910">
        <v>577</v>
      </c>
      <c r="V910">
        <v>1</v>
      </c>
      <c r="W910">
        <v>1</v>
      </c>
      <c r="X910">
        <v>14</v>
      </c>
      <c r="Y910">
        <v>103.85714285714286</v>
      </c>
      <c r="Z910">
        <v>1</v>
      </c>
      <c r="AA910">
        <v>1156</v>
      </c>
      <c r="AB910">
        <v>14</v>
      </c>
      <c r="AC910">
        <v>126</v>
      </c>
      <c r="AD910">
        <v>0.93333333333333335</v>
      </c>
      <c r="AE910">
        <v>3</v>
      </c>
      <c r="AF910">
        <v>106</v>
      </c>
      <c r="AG910">
        <v>0.2</v>
      </c>
      <c r="AH910" s="4">
        <v>0</v>
      </c>
      <c r="AI910">
        <v>0</v>
      </c>
      <c r="AJ910" s="4">
        <v>0</v>
      </c>
      <c r="AK910">
        <v>0</v>
      </c>
      <c r="AL910" s="4">
        <v>2</v>
      </c>
      <c r="AM910">
        <v>0.14285714285714285</v>
      </c>
      <c r="AN910" s="4">
        <v>1</v>
      </c>
      <c r="AO910">
        <v>7.1428571428571425E-2</v>
      </c>
      <c r="AP910" s="4">
        <v>0</v>
      </c>
      <c r="AQ910">
        <v>0</v>
      </c>
      <c r="AR910" s="4">
        <v>0</v>
      </c>
      <c r="AS910">
        <v>0</v>
      </c>
      <c r="AT910" s="4">
        <v>0</v>
      </c>
      <c r="AU910" s="4">
        <v>0</v>
      </c>
      <c r="AV910" s="4">
        <v>0</v>
      </c>
      <c r="AW910">
        <v>1.3636363636363635</v>
      </c>
      <c r="AX910" s="4">
        <f t="shared" si="14"/>
        <v>11</v>
      </c>
      <c r="AY910" s="4">
        <v>0</v>
      </c>
      <c r="AZ910" s="4">
        <v>0</v>
      </c>
    </row>
    <row r="911" spans="1:52" x14ac:dyDescent="0.25">
      <c r="A911" s="4">
        <v>2017</v>
      </c>
      <c r="B911" s="4" t="s">
        <v>332</v>
      </c>
      <c r="C911" t="s">
        <v>194</v>
      </c>
      <c r="D911" t="s">
        <v>314</v>
      </c>
      <c r="E911" t="s">
        <v>819</v>
      </c>
      <c r="F911" s="4">
        <v>15</v>
      </c>
      <c r="G911">
        <v>2</v>
      </c>
      <c r="H911">
        <v>3</v>
      </c>
      <c r="I911">
        <v>15</v>
      </c>
      <c r="J911">
        <v>3</v>
      </c>
      <c r="K911">
        <v>0</v>
      </c>
      <c r="L911">
        <v>0</v>
      </c>
      <c r="M911">
        <v>14</v>
      </c>
      <c r="N911">
        <v>1398</v>
      </c>
      <c r="O911">
        <v>0.93333333333333335</v>
      </c>
      <c r="P911">
        <v>14</v>
      </c>
      <c r="Q911">
        <v>18</v>
      </c>
      <c r="R911">
        <v>3</v>
      </c>
      <c r="S911">
        <v>107</v>
      </c>
      <c r="T911">
        <v>4</v>
      </c>
      <c r="U911">
        <v>194.25</v>
      </c>
      <c r="V911">
        <v>4</v>
      </c>
      <c r="W911">
        <v>51.25</v>
      </c>
      <c r="X911">
        <v>10</v>
      </c>
      <c r="Y911">
        <v>173.4</v>
      </c>
      <c r="Z911">
        <v>3</v>
      </c>
      <c r="AA911">
        <v>474</v>
      </c>
      <c r="AB911">
        <v>10</v>
      </c>
      <c r="AC911">
        <v>190</v>
      </c>
      <c r="AD911">
        <v>0.66666666666666663</v>
      </c>
      <c r="AE911">
        <v>0</v>
      </c>
      <c r="AF911">
        <v>0</v>
      </c>
      <c r="AG911">
        <v>0</v>
      </c>
      <c r="AH911" s="4">
        <v>2</v>
      </c>
      <c r="AI911">
        <v>0.66666666666666663</v>
      </c>
      <c r="AJ911" s="4">
        <v>0</v>
      </c>
      <c r="AK911">
        <v>0</v>
      </c>
      <c r="AL911" s="4">
        <v>4</v>
      </c>
      <c r="AM911">
        <v>0.4</v>
      </c>
      <c r="AN911" s="4">
        <v>0</v>
      </c>
      <c r="AO911">
        <v>0</v>
      </c>
      <c r="AP911" s="4">
        <v>1</v>
      </c>
      <c r="AQ911">
        <v>6.6666666666666666E-2</v>
      </c>
      <c r="AR911" s="4">
        <v>0</v>
      </c>
      <c r="AS911">
        <v>0</v>
      </c>
      <c r="AT911" s="4">
        <v>0</v>
      </c>
      <c r="AU911" s="4">
        <v>0</v>
      </c>
      <c r="AV911" s="4">
        <v>1</v>
      </c>
      <c r="AW911">
        <v>1.6666666666666667</v>
      </c>
      <c r="AX911" s="4">
        <f t="shared" si="14"/>
        <v>9</v>
      </c>
      <c r="AY911" s="4">
        <v>0</v>
      </c>
      <c r="AZ911" s="4">
        <v>0</v>
      </c>
    </row>
    <row r="912" spans="1:52" x14ac:dyDescent="0.25">
      <c r="A912" s="4">
        <v>2017</v>
      </c>
      <c r="B912" s="4" t="s">
        <v>332</v>
      </c>
      <c r="C912" t="s">
        <v>194</v>
      </c>
      <c r="D912" t="s">
        <v>87</v>
      </c>
      <c r="E912" t="s">
        <v>606</v>
      </c>
      <c r="F912" s="4">
        <v>10</v>
      </c>
      <c r="G912">
        <v>0</v>
      </c>
      <c r="H912">
        <v>0</v>
      </c>
      <c r="I912">
        <v>5</v>
      </c>
      <c r="J912">
        <v>30.4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5</v>
      </c>
      <c r="AC912">
        <v>27</v>
      </c>
      <c r="AD912">
        <v>0.5</v>
      </c>
      <c r="AE912">
        <v>2</v>
      </c>
      <c r="AF912">
        <v>44</v>
      </c>
      <c r="AG912">
        <v>0.2</v>
      </c>
      <c r="AH912" s="4">
        <v>0</v>
      </c>
      <c r="AI912">
        <v>0</v>
      </c>
      <c r="AJ912" s="4">
        <v>0</v>
      </c>
      <c r="AK912">
        <v>0</v>
      </c>
      <c r="AL912" s="4">
        <v>0</v>
      </c>
      <c r="AM912">
        <v>0</v>
      </c>
      <c r="AN912" s="4">
        <v>0</v>
      </c>
      <c r="AO912">
        <v>0</v>
      </c>
      <c r="AP912" s="4">
        <v>0</v>
      </c>
      <c r="AQ912">
        <v>0</v>
      </c>
      <c r="AR912" s="4">
        <v>0</v>
      </c>
      <c r="AS912">
        <v>0</v>
      </c>
      <c r="AT912" s="4">
        <v>1</v>
      </c>
      <c r="AU912" s="4">
        <v>4</v>
      </c>
      <c r="AV912" s="4">
        <v>0</v>
      </c>
      <c r="AW912">
        <v>1</v>
      </c>
      <c r="AX912" s="4">
        <f t="shared" si="14"/>
        <v>10</v>
      </c>
      <c r="AY912" s="4">
        <v>0</v>
      </c>
      <c r="AZ912" s="4">
        <v>0</v>
      </c>
    </row>
    <row r="913" spans="1:52" x14ac:dyDescent="0.25">
      <c r="A913" s="4">
        <v>2017</v>
      </c>
      <c r="B913" s="4" t="s">
        <v>332</v>
      </c>
      <c r="C913" t="s">
        <v>194</v>
      </c>
      <c r="D913" t="s">
        <v>348</v>
      </c>
      <c r="E913" t="s">
        <v>848</v>
      </c>
      <c r="F913" s="4">
        <v>8</v>
      </c>
      <c r="G913">
        <v>1</v>
      </c>
      <c r="H913">
        <v>2</v>
      </c>
      <c r="I913">
        <v>8</v>
      </c>
      <c r="J913">
        <v>0.25</v>
      </c>
      <c r="K913">
        <v>0</v>
      </c>
      <c r="L913">
        <v>0</v>
      </c>
      <c r="M913">
        <v>7</v>
      </c>
      <c r="N913">
        <v>3157</v>
      </c>
      <c r="O913">
        <v>0.875</v>
      </c>
      <c r="P913">
        <v>8</v>
      </c>
      <c r="Q913">
        <v>12</v>
      </c>
      <c r="R913">
        <v>0</v>
      </c>
      <c r="S913">
        <v>0</v>
      </c>
      <c r="T913">
        <v>8</v>
      </c>
      <c r="U913">
        <v>143.625</v>
      </c>
      <c r="V913">
        <v>8</v>
      </c>
      <c r="W913">
        <v>4.25</v>
      </c>
      <c r="X913">
        <v>0</v>
      </c>
      <c r="Y913">
        <v>0</v>
      </c>
      <c r="Z913">
        <v>7</v>
      </c>
      <c r="AA913">
        <v>545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 s="4">
        <v>4</v>
      </c>
      <c r="AI913">
        <v>0.5714285714285714</v>
      </c>
      <c r="AJ913" s="4">
        <v>0</v>
      </c>
      <c r="AK913">
        <v>0</v>
      </c>
      <c r="AL913" s="4">
        <v>0</v>
      </c>
      <c r="AM913">
        <v>0</v>
      </c>
      <c r="AN913" s="4">
        <v>0</v>
      </c>
      <c r="AO913">
        <v>0</v>
      </c>
      <c r="AP913" s="4">
        <v>0</v>
      </c>
      <c r="AQ913">
        <v>0</v>
      </c>
      <c r="AR913" s="4">
        <v>0</v>
      </c>
      <c r="AS913">
        <v>0</v>
      </c>
      <c r="AT913" s="4">
        <v>0</v>
      </c>
      <c r="AU913" s="4">
        <v>0</v>
      </c>
      <c r="AV913" s="4">
        <v>0</v>
      </c>
      <c r="AW913">
        <v>1.6</v>
      </c>
      <c r="AX913" s="4">
        <f t="shared" si="14"/>
        <v>5</v>
      </c>
      <c r="AY913" s="4">
        <v>0</v>
      </c>
      <c r="AZ913" s="4">
        <v>0</v>
      </c>
    </row>
    <row r="914" spans="1:52" x14ac:dyDescent="0.25">
      <c r="A914" s="4">
        <v>2017</v>
      </c>
      <c r="B914" s="4" t="s">
        <v>332</v>
      </c>
      <c r="C914" t="s">
        <v>194</v>
      </c>
      <c r="D914" t="s">
        <v>349</v>
      </c>
      <c r="E914" t="s">
        <v>849</v>
      </c>
      <c r="F914" s="4">
        <v>5</v>
      </c>
      <c r="G914">
        <v>2</v>
      </c>
      <c r="H914">
        <v>18</v>
      </c>
      <c r="I914">
        <v>5</v>
      </c>
      <c r="J914">
        <v>11.6</v>
      </c>
      <c r="K914">
        <v>0</v>
      </c>
      <c r="L914">
        <v>0</v>
      </c>
      <c r="M914">
        <v>4</v>
      </c>
      <c r="N914">
        <v>1632</v>
      </c>
      <c r="O914">
        <v>0.8</v>
      </c>
      <c r="P914">
        <v>5</v>
      </c>
      <c r="Q914">
        <v>14</v>
      </c>
      <c r="R914">
        <v>1</v>
      </c>
      <c r="S914">
        <v>44</v>
      </c>
      <c r="T914">
        <v>5</v>
      </c>
      <c r="U914">
        <v>111.4</v>
      </c>
      <c r="V914">
        <v>4</v>
      </c>
      <c r="W914">
        <v>17.25</v>
      </c>
      <c r="X914">
        <v>0</v>
      </c>
      <c r="Y914">
        <v>0</v>
      </c>
      <c r="Z914">
        <v>5</v>
      </c>
      <c r="AA914">
        <v>493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 s="4">
        <v>2</v>
      </c>
      <c r="AI914">
        <v>0.4</v>
      </c>
      <c r="AJ914" s="4">
        <v>0</v>
      </c>
      <c r="AK914">
        <v>0</v>
      </c>
      <c r="AL914" s="4">
        <v>0</v>
      </c>
      <c r="AM914">
        <v>0</v>
      </c>
      <c r="AN914" s="4">
        <v>0</v>
      </c>
      <c r="AO914">
        <v>0</v>
      </c>
      <c r="AP914" s="4">
        <v>0</v>
      </c>
      <c r="AQ914">
        <v>0</v>
      </c>
      <c r="AR914" s="4">
        <v>0</v>
      </c>
      <c r="AS914">
        <v>0</v>
      </c>
      <c r="AT914" s="4">
        <v>0</v>
      </c>
      <c r="AU914" s="4">
        <v>0</v>
      </c>
      <c r="AV914" s="4">
        <v>0</v>
      </c>
      <c r="AW914">
        <v>1.25</v>
      </c>
      <c r="AX914" s="4">
        <f t="shared" si="14"/>
        <v>4</v>
      </c>
      <c r="AY914" s="4">
        <v>0</v>
      </c>
      <c r="AZ914" s="4">
        <v>0</v>
      </c>
    </row>
    <row r="915" spans="1:52" x14ac:dyDescent="0.25">
      <c r="A915" s="4">
        <v>2017</v>
      </c>
      <c r="B915" s="4" t="s">
        <v>332</v>
      </c>
      <c r="C915" t="s">
        <v>194</v>
      </c>
      <c r="D915" t="s">
        <v>240</v>
      </c>
      <c r="E915" t="s">
        <v>751</v>
      </c>
      <c r="F915" s="4">
        <v>4</v>
      </c>
      <c r="G915">
        <v>0</v>
      </c>
      <c r="H915">
        <v>0</v>
      </c>
      <c r="I915">
        <v>4</v>
      </c>
      <c r="J915">
        <v>0.75</v>
      </c>
      <c r="K915">
        <v>0</v>
      </c>
      <c r="L915">
        <v>0</v>
      </c>
      <c r="M915">
        <v>3</v>
      </c>
      <c r="N915">
        <v>4899</v>
      </c>
      <c r="O915">
        <v>0.75</v>
      </c>
      <c r="P915">
        <v>4</v>
      </c>
      <c r="Q915">
        <v>14</v>
      </c>
      <c r="R915">
        <v>3</v>
      </c>
      <c r="S915">
        <v>35</v>
      </c>
      <c r="T915">
        <v>4</v>
      </c>
      <c r="U915">
        <v>315.5</v>
      </c>
      <c r="V915">
        <v>3</v>
      </c>
      <c r="W915">
        <v>211</v>
      </c>
      <c r="X915">
        <v>0</v>
      </c>
      <c r="Y915">
        <v>0</v>
      </c>
      <c r="Z915">
        <v>2</v>
      </c>
      <c r="AA915">
        <v>558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 s="4">
        <v>1</v>
      </c>
      <c r="AI915">
        <v>0.5</v>
      </c>
      <c r="AJ915" s="4">
        <v>0</v>
      </c>
      <c r="AK915">
        <v>0</v>
      </c>
      <c r="AL915" s="4">
        <v>0</v>
      </c>
      <c r="AM915">
        <v>0</v>
      </c>
      <c r="AN915" s="4">
        <v>0</v>
      </c>
      <c r="AO915">
        <v>0</v>
      </c>
      <c r="AP915" s="4">
        <v>0</v>
      </c>
      <c r="AQ915">
        <v>0</v>
      </c>
      <c r="AR915" s="4">
        <v>0</v>
      </c>
      <c r="AS915">
        <v>0</v>
      </c>
      <c r="AT915" s="4">
        <v>0</v>
      </c>
      <c r="AU915" s="4">
        <v>0</v>
      </c>
      <c r="AV915" s="4">
        <v>0</v>
      </c>
      <c r="AW915">
        <v>1</v>
      </c>
      <c r="AX915" s="4">
        <f t="shared" si="14"/>
        <v>4</v>
      </c>
      <c r="AY915" s="4">
        <v>3</v>
      </c>
      <c r="AZ915" s="4">
        <v>296</v>
      </c>
    </row>
    <row r="916" spans="1:52" x14ac:dyDescent="0.25">
      <c r="A916" s="4">
        <v>2017</v>
      </c>
      <c r="B916" s="4" t="s">
        <v>332</v>
      </c>
      <c r="C916" t="s">
        <v>194</v>
      </c>
      <c r="D916" t="s">
        <v>199</v>
      </c>
      <c r="E916" t="s">
        <v>711</v>
      </c>
      <c r="F916" s="4">
        <v>2</v>
      </c>
      <c r="G916">
        <v>2</v>
      </c>
      <c r="H916">
        <v>10</v>
      </c>
      <c r="I916">
        <v>2</v>
      </c>
      <c r="J916">
        <v>13</v>
      </c>
      <c r="K916">
        <v>0</v>
      </c>
      <c r="L916">
        <v>0</v>
      </c>
      <c r="M916">
        <v>2</v>
      </c>
      <c r="N916">
        <v>37</v>
      </c>
      <c r="O916">
        <v>1</v>
      </c>
      <c r="P916">
        <v>2</v>
      </c>
      <c r="Q916">
        <v>14</v>
      </c>
      <c r="R916">
        <v>1</v>
      </c>
      <c r="S916">
        <v>16</v>
      </c>
      <c r="T916">
        <v>2</v>
      </c>
      <c r="U916">
        <v>119</v>
      </c>
      <c r="V916">
        <v>2</v>
      </c>
      <c r="W916">
        <v>22</v>
      </c>
      <c r="X916">
        <v>0</v>
      </c>
      <c r="Y916">
        <v>0</v>
      </c>
      <c r="Z916">
        <v>2</v>
      </c>
      <c r="AA916">
        <v>695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 s="4">
        <v>0</v>
      </c>
      <c r="AI916">
        <v>0</v>
      </c>
      <c r="AJ916" s="4">
        <v>0</v>
      </c>
      <c r="AK916">
        <v>0</v>
      </c>
      <c r="AL916" s="4">
        <v>0</v>
      </c>
      <c r="AM916">
        <v>0</v>
      </c>
      <c r="AN916" s="4">
        <v>0</v>
      </c>
      <c r="AO916">
        <v>0</v>
      </c>
      <c r="AP916" s="4">
        <v>0</v>
      </c>
      <c r="AQ916">
        <v>0</v>
      </c>
      <c r="AR916" s="4">
        <v>0</v>
      </c>
      <c r="AS916">
        <v>0</v>
      </c>
      <c r="AT916" s="4">
        <v>0</v>
      </c>
      <c r="AU916" s="4">
        <v>0</v>
      </c>
      <c r="AV916" s="4">
        <v>0</v>
      </c>
      <c r="AW916">
        <v>1</v>
      </c>
      <c r="AX916" s="4">
        <f t="shared" si="14"/>
        <v>2</v>
      </c>
      <c r="AY916" s="4">
        <v>0</v>
      </c>
      <c r="AZ916" s="4">
        <v>0</v>
      </c>
    </row>
    <row r="917" spans="1:52" x14ac:dyDescent="0.25">
      <c r="A917" s="4">
        <v>2017</v>
      </c>
      <c r="B917" s="4" t="s">
        <v>332</v>
      </c>
      <c r="C917" t="s">
        <v>194</v>
      </c>
      <c r="D917" t="s">
        <v>231</v>
      </c>
      <c r="E917" t="s">
        <v>742</v>
      </c>
      <c r="F917" s="4">
        <v>2</v>
      </c>
      <c r="G917">
        <v>0</v>
      </c>
      <c r="H917">
        <v>0</v>
      </c>
      <c r="I917">
        <v>2</v>
      </c>
      <c r="J917">
        <v>2</v>
      </c>
      <c r="K917">
        <v>0</v>
      </c>
      <c r="L917">
        <v>0</v>
      </c>
      <c r="M917">
        <v>2</v>
      </c>
      <c r="N917">
        <v>4926</v>
      </c>
      <c r="O917">
        <v>1</v>
      </c>
      <c r="P917">
        <v>2</v>
      </c>
      <c r="Q917">
        <v>15</v>
      </c>
      <c r="R917">
        <v>2</v>
      </c>
      <c r="S917">
        <v>50</v>
      </c>
      <c r="T917">
        <v>2</v>
      </c>
      <c r="U917">
        <v>198.5</v>
      </c>
      <c r="V917">
        <v>2</v>
      </c>
      <c r="W917">
        <v>295</v>
      </c>
      <c r="X917">
        <v>0</v>
      </c>
      <c r="Y917">
        <v>0</v>
      </c>
      <c r="Z917">
        <v>2</v>
      </c>
      <c r="AA917">
        <v>724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 s="4">
        <v>0</v>
      </c>
      <c r="AI917">
        <v>0</v>
      </c>
      <c r="AJ917" s="4">
        <v>0</v>
      </c>
      <c r="AK917">
        <v>0</v>
      </c>
      <c r="AL917" s="4">
        <v>0</v>
      </c>
      <c r="AM917">
        <v>0</v>
      </c>
      <c r="AN917" s="4">
        <v>0</v>
      </c>
      <c r="AO917">
        <v>0</v>
      </c>
      <c r="AP917" s="4">
        <v>0</v>
      </c>
      <c r="AQ917">
        <v>0</v>
      </c>
      <c r="AR917" s="4">
        <v>0</v>
      </c>
      <c r="AS917">
        <v>0</v>
      </c>
      <c r="AT917" s="4">
        <v>0</v>
      </c>
      <c r="AU917" s="4">
        <v>0</v>
      </c>
      <c r="AV917" s="4">
        <v>0</v>
      </c>
      <c r="AW917">
        <v>1</v>
      </c>
      <c r="AX917" s="4">
        <f t="shared" si="14"/>
        <v>2</v>
      </c>
      <c r="AY917" s="4">
        <v>2</v>
      </c>
      <c r="AZ917" s="4">
        <v>302</v>
      </c>
    </row>
    <row r="918" spans="1:52" x14ac:dyDescent="0.25">
      <c r="A918" s="4">
        <v>2017</v>
      </c>
      <c r="B918" s="4" t="s">
        <v>332</v>
      </c>
      <c r="C918" t="s">
        <v>194</v>
      </c>
      <c r="D918" t="s">
        <v>212</v>
      </c>
      <c r="E918" t="s">
        <v>724</v>
      </c>
      <c r="F918" s="4">
        <v>2</v>
      </c>
      <c r="G918">
        <v>1</v>
      </c>
      <c r="H918">
        <v>0</v>
      </c>
      <c r="I918">
        <v>2</v>
      </c>
      <c r="J918">
        <v>1.5</v>
      </c>
      <c r="K918">
        <v>0</v>
      </c>
      <c r="L918">
        <v>0</v>
      </c>
      <c r="M918">
        <v>2</v>
      </c>
      <c r="N918">
        <v>161</v>
      </c>
      <c r="O918">
        <v>1</v>
      </c>
      <c r="P918">
        <v>2</v>
      </c>
      <c r="Q918">
        <v>10</v>
      </c>
      <c r="R918">
        <v>0</v>
      </c>
      <c r="S918">
        <v>0</v>
      </c>
      <c r="T918">
        <v>1</v>
      </c>
      <c r="U918">
        <v>187</v>
      </c>
      <c r="V918">
        <v>1</v>
      </c>
      <c r="W918">
        <v>0</v>
      </c>
      <c r="X918">
        <v>1</v>
      </c>
      <c r="Y918">
        <v>374</v>
      </c>
      <c r="Z918">
        <v>0</v>
      </c>
      <c r="AA918">
        <v>0</v>
      </c>
      <c r="AB918">
        <v>1</v>
      </c>
      <c r="AC918">
        <v>387</v>
      </c>
      <c r="AD918">
        <v>0.5</v>
      </c>
      <c r="AE918">
        <v>0</v>
      </c>
      <c r="AF918">
        <v>0</v>
      </c>
      <c r="AG918">
        <v>0</v>
      </c>
      <c r="AH918" s="4">
        <v>0</v>
      </c>
      <c r="AI918">
        <v>0</v>
      </c>
      <c r="AJ918" s="4">
        <v>0</v>
      </c>
      <c r="AK918">
        <v>0</v>
      </c>
      <c r="AL918" s="4">
        <v>0</v>
      </c>
      <c r="AM918">
        <v>0</v>
      </c>
      <c r="AN918" s="4">
        <v>1</v>
      </c>
      <c r="AO918">
        <v>1</v>
      </c>
      <c r="AP918" s="4">
        <v>0</v>
      </c>
      <c r="AQ918">
        <v>0</v>
      </c>
      <c r="AR918" s="4">
        <v>0</v>
      </c>
      <c r="AS918">
        <v>0</v>
      </c>
      <c r="AT918" s="4">
        <v>0</v>
      </c>
      <c r="AU918" s="4">
        <v>0</v>
      </c>
      <c r="AV918" s="4">
        <v>0</v>
      </c>
      <c r="AW918">
        <v>1</v>
      </c>
      <c r="AX918" s="4">
        <f t="shared" si="14"/>
        <v>2</v>
      </c>
      <c r="AY918" s="4">
        <v>0</v>
      </c>
      <c r="AZ918" s="4">
        <v>0</v>
      </c>
    </row>
    <row r="919" spans="1:52" x14ac:dyDescent="0.25">
      <c r="A919" s="4">
        <v>2017</v>
      </c>
      <c r="B919" s="4" t="s">
        <v>332</v>
      </c>
      <c r="C919" t="s">
        <v>194</v>
      </c>
      <c r="D919" t="s">
        <v>286</v>
      </c>
      <c r="E919" t="s">
        <v>792</v>
      </c>
      <c r="F919" s="4">
        <v>2</v>
      </c>
      <c r="G919">
        <v>1</v>
      </c>
      <c r="H919">
        <v>0</v>
      </c>
      <c r="I919">
        <v>2</v>
      </c>
      <c r="J919">
        <v>19</v>
      </c>
      <c r="K919">
        <v>0</v>
      </c>
      <c r="L919">
        <v>0</v>
      </c>
      <c r="M919">
        <v>1</v>
      </c>
      <c r="N919">
        <v>1051</v>
      </c>
      <c r="O919">
        <v>0.5</v>
      </c>
      <c r="P919">
        <v>1</v>
      </c>
      <c r="Q919">
        <v>71</v>
      </c>
      <c r="R919">
        <v>1</v>
      </c>
      <c r="S919">
        <v>71</v>
      </c>
      <c r="T919">
        <v>1</v>
      </c>
      <c r="U919">
        <v>253</v>
      </c>
      <c r="V919">
        <v>1</v>
      </c>
      <c r="W919">
        <v>209</v>
      </c>
      <c r="X919">
        <v>0</v>
      </c>
      <c r="Y919">
        <v>0</v>
      </c>
      <c r="Z919">
        <v>1</v>
      </c>
      <c r="AA919">
        <v>568</v>
      </c>
      <c r="AB919">
        <v>1</v>
      </c>
      <c r="AC919">
        <v>44</v>
      </c>
      <c r="AD919">
        <v>0.5</v>
      </c>
      <c r="AE919">
        <v>0</v>
      </c>
      <c r="AF919">
        <v>0</v>
      </c>
      <c r="AG919">
        <v>0</v>
      </c>
      <c r="AH919" s="4">
        <v>0</v>
      </c>
      <c r="AI919">
        <v>0</v>
      </c>
      <c r="AJ919" s="4">
        <v>0</v>
      </c>
      <c r="AK919">
        <v>0</v>
      </c>
      <c r="AL919" s="4">
        <v>0</v>
      </c>
      <c r="AM919">
        <v>0</v>
      </c>
      <c r="AN919" s="4">
        <v>0</v>
      </c>
      <c r="AO919">
        <v>0</v>
      </c>
      <c r="AP919" s="4">
        <v>0</v>
      </c>
      <c r="AQ919">
        <v>0</v>
      </c>
      <c r="AR919" s="4">
        <v>0</v>
      </c>
      <c r="AS919">
        <v>0</v>
      </c>
      <c r="AT919" s="4">
        <v>1</v>
      </c>
      <c r="AU919" s="4">
        <v>0</v>
      </c>
      <c r="AV919" s="4">
        <v>0</v>
      </c>
      <c r="AW919">
        <v>1</v>
      </c>
      <c r="AX919" s="4">
        <f t="shared" si="14"/>
        <v>2</v>
      </c>
      <c r="AY919" s="4">
        <v>0</v>
      </c>
      <c r="AZ919" s="4">
        <v>0</v>
      </c>
    </row>
    <row r="920" spans="1:52" x14ac:dyDescent="0.25">
      <c r="A920" s="4">
        <v>2017</v>
      </c>
      <c r="B920" s="4" t="s">
        <v>332</v>
      </c>
      <c r="C920" t="s">
        <v>194</v>
      </c>
      <c r="D920" t="s">
        <v>315</v>
      </c>
      <c r="E920" t="s">
        <v>820</v>
      </c>
      <c r="F920" s="4">
        <v>1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1</v>
      </c>
      <c r="N920">
        <v>5365</v>
      </c>
      <c r="O920">
        <v>1</v>
      </c>
      <c r="P920">
        <v>1</v>
      </c>
      <c r="Q920">
        <v>15</v>
      </c>
      <c r="R920">
        <v>0</v>
      </c>
      <c r="S920">
        <v>0</v>
      </c>
      <c r="T920">
        <v>1</v>
      </c>
      <c r="U920">
        <v>126</v>
      </c>
      <c r="V920">
        <v>1</v>
      </c>
      <c r="W920">
        <v>3</v>
      </c>
      <c r="X920">
        <v>0</v>
      </c>
      <c r="Y920">
        <v>0</v>
      </c>
      <c r="Z920">
        <v>1</v>
      </c>
      <c r="AA920">
        <v>238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 s="4">
        <v>1</v>
      </c>
      <c r="AI920">
        <v>1</v>
      </c>
      <c r="AJ920" s="4">
        <v>0</v>
      </c>
      <c r="AK920">
        <v>0</v>
      </c>
      <c r="AL920" s="4">
        <v>0</v>
      </c>
      <c r="AM920">
        <v>0</v>
      </c>
      <c r="AN920" s="4">
        <v>0</v>
      </c>
      <c r="AO920">
        <v>0</v>
      </c>
      <c r="AP920" s="4">
        <v>0</v>
      </c>
      <c r="AQ920">
        <v>0</v>
      </c>
      <c r="AR920" s="4">
        <v>0</v>
      </c>
      <c r="AS920">
        <v>0</v>
      </c>
      <c r="AT920" s="4">
        <v>0</v>
      </c>
      <c r="AU920" s="4">
        <v>0</v>
      </c>
      <c r="AV920" s="4">
        <v>0</v>
      </c>
      <c r="AW920">
        <v>1</v>
      </c>
      <c r="AX920" s="4">
        <f t="shared" si="14"/>
        <v>1</v>
      </c>
      <c r="AY920" s="4">
        <v>0</v>
      </c>
      <c r="AZ920" s="4">
        <v>0</v>
      </c>
    </row>
    <row r="921" spans="1:52" x14ac:dyDescent="0.25">
      <c r="A921" s="4">
        <v>2017</v>
      </c>
      <c r="B921" s="4" t="s">
        <v>332</v>
      </c>
      <c r="C921" t="s">
        <v>194</v>
      </c>
      <c r="D921" t="s">
        <v>229</v>
      </c>
      <c r="E921" t="s">
        <v>740</v>
      </c>
      <c r="F921" s="4">
        <v>1</v>
      </c>
      <c r="G921">
        <v>0</v>
      </c>
      <c r="H921">
        <v>0</v>
      </c>
      <c r="I921">
        <v>1</v>
      </c>
      <c r="J921">
        <v>6</v>
      </c>
      <c r="K921">
        <v>0</v>
      </c>
      <c r="L921">
        <v>0</v>
      </c>
      <c r="M921">
        <v>1</v>
      </c>
      <c r="N921">
        <v>6811</v>
      </c>
      <c r="O921">
        <v>1</v>
      </c>
      <c r="P921">
        <v>1</v>
      </c>
      <c r="Q921">
        <v>30</v>
      </c>
      <c r="R921">
        <v>0</v>
      </c>
      <c r="S921">
        <v>0</v>
      </c>
      <c r="T921">
        <v>1</v>
      </c>
      <c r="U921">
        <v>542</v>
      </c>
      <c r="V921">
        <v>1</v>
      </c>
      <c r="W921">
        <v>4</v>
      </c>
      <c r="X921">
        <v>0</v>
      </c>
      <c r="Y921">
        <v>0</v>
      </c>
      <c r="Z921">
        <v>1</v>
      </c>
      <c r="AA921">
        <v>645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 s="4">
        <v>1</v>
      </c>
      <c r="AI921">
        <v>1</v>
      </c>
      <c r="AJ921" s="4">
        <v>1</v>
      </c>
      <c r="AK921">
        <v>1</v>
      </c>
      <c r="AL921" s="4">
        <v>0</v>
      </c>
      <c r="AM921">
        <v>0</v>
      </c>
      <c r="AN921" s="4">
        <v>0</v>
      </c>
      <c r="AO921">
        <v>0</v>
      </c>
      <c r="AP921" s="4">
        <v>0</v>
      </c>
      <c r="AQ921">
        <v>0</v>
      </c>
      <c r="AR921" s="4">
        <v>0</v>
      </c>
      <c r="AS921">
        <v>0</v>
      </c>
      <c r="AT921" s="4">
        <v>0</v>
      </c>
      <c r="AU921" s="4">
        <v>0</v>
      </c>
      <c r="AV921" s="4">
        <v>0</v>
      </c>
      <c r="AW921">
        <v>1</v>
      </c>
      <c r="AX921" s="4">
        <f t="shared" si="14"/>
        <v>1</v>
      </c>
      <c r="AY921" s="4">
        <v>0</v>
      </c>
      <c r="AZ921" s="4">
        <v>0</v>
      </c>
    </row>
    <row r="922" spans="1:52" x14ac:dyDescent="0.25">
      <c r="A922" s="4">
        <v>2017</v>
      </c>
      <c r="B922" s="4" t="s">
        <v>332</v>
      </c>
      <c r="C922" t="s">
        <v>194</v>
      </c>
      <c r="D922" t="s">
        <v>350</v>
      </c>
      <c r="E922" t="s">
        <v>850</v>
      </c>
      <c r="F922" s="4">
        <v>1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35</v>
      </c>
      <c r="R922">
        <v>0</v>
      </c>
      <c r="S922">
        <v>0</v>
      </c>
      <c r="T922">
        <v>1</v>
      </c>
      <c r="U922">
        <v>138</v>
      </c>
      <c r="V922">
        <v>1</v>
      </c>
      <c r="W922">
        <v>26</v>
      </c>
      <c r="X922">
        <v>0</v>
      </c>
      <c r="Y922">
        <v>0</v>
      </c>
      <c r="Z922">
        <v>1</v>
      </c>
      <c r="AA922">
        <v>688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 s="4">
        <v>0</v>
      </c>
      <c r="AI922">
        <v>0</v>
      </c>
      <c r="AJ922" s="4">
        <v>0</v>
      </c>
      <c r="AK922">
        <v>0</v>
      </c>
      <c r="AL922" s="4">
        <v>0</v>
      </c>
      <c r="AM922">
        <v>0</v>
      </c>
      <c r="AN922" s="4">
        <v>0</v>
      </c>
      <c r="AO922">
        <v>0</v>
      </c>
      <c r="AP922" s="4">
        <v>0</v>
      </c>
      <c r="AQ922">
        <v>0</v>
      </c>
      <c r="AR922" s="4">
        <v>0</v>
      </c>
      <c r="AS922">
        <v>0</v>
      </c>
      <c r="AT922" s="4">
        <v>0</v>
      </c>
      <c r="AU922" s="4">
        <v>0</v>
      </c>
      <c r="AV922" s="4">
        <v>0</v>
      </c>
      <c r="AW922">
        <v>1</v>
      </c>
      <c r="AX922" s="4">
        <f t="shared" si="14"/>
        <v>1</v>
      </c>
      <c r="AY922" s="4">
        <v>1</v>
      </c>
      <c r="AZ922" s="4">
        <v>57</v>
      </c>
    </row>
    <row r="923" spans="1:52" x14ac:dyDescent="0.25">
      <c r="A923" s="4">
        <v>2017</v>
      </c>
      <c r="B923" s="4" t="s">
        <v>332</v>
      </c>
      <c r="C923" t="s">
        <v>194</v>
      </c>
      <c r="D923" t="s">
        <v>139</v>
      </c>
      <c r="E923" t="s">
        <v>655</v>
      </c>
      <c r="F923" s="4">
        <v>1</v>
      </c>
      <c r="G923">
        <v>0</v>
      </c>
      <c r="H923">
        <v>0</v>
      </c>
      <c r="I923">
        <v>1</v>
      </c>
      <c r="J923">
        <v>3</v>
      </c>
      <c r="K923">
        <v>0</v>
      </c>
      <c r="L923">
        <v>0</v>
      </c>
      <c r="M923">
        <v>1</v>
      </c>
      <c r="N923">
        <v>4025</v>
      </c>
      <c r="O923">
        <v>1</v>
      </c>
      <c r="P923">
        <v>1</v>
      </c>
      <c r="Q923">
        <v>3</v>
      </c>
      <c r="R923">
        <v>0</v>
      </c>
      <c r="S923">
        <v>0</v>
      </c>
      <c r="T923">
        <v>1</v>
      </c>
      <c r="U923">
        <v>94</v>
      </c>
      <c r="V923">
        <v>1</v>
      </c>
      <c r="W923">
        <v>22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 s="4">
        <v>0</v>
      </c>
      <c r="AI923">
        <v>0</v>
      </c>
      <c r="AJ923" s="4">
        <v>0</v>
      </c>
      <c r="AK923">
        <v>0</v>
      </c>
      <c r="AL923" s="4">
        <v>0</v>
      </c>
      <c r="AM923">
        <v>0</v>
      </c>
      <c r="AN923" s="4">
        <v>0</v>
      </c>
      <c r="AO923">
        <v>0</v>
      </c>
      <c r="AP923" s="4">
        <v>0</v>
      </c>
      <c r="AQ923">
        <v>0</v>
      </c>
      <c r="AR923" s="4">
        <v>0</v>
      </c>
      <c r="AS923">
        <v>0</v>
      </c>
      <c r="AT923" s="4">
        <v>0</v>
      </c>
      <c r="AU923" s="4">
        <v>0</v>
      </c>
      <c r="AV923" s="4">
        <v>0</v>
      </c>
      <c r="AW923">
        <v>1</v>
      </c>
      <c r="AX923" s="4">
        <f t="shared" si="14"/>
        <v>1</v>
      </c>
      <c r="AY923" s="4">
        <v>0</v>
      </c>
      <c r="AZ923" s="4">
        <v>0</v>
      </c>
    </row>
    <row r="924" spans="1:52" x14ac:dyDescent="0.25">
      <c r="A924" s="4">
        <v>2017</v>
      </c>
      <c r="B924" s="4" t="s">
        <v>332</v>
      </c>
      <c r="C924" t="s">
        <v>194</v>
      </c>
      <c r="D924" t="s">
        <v>351</v>
      </c>
      <c r="E924" t="s">
        <v>851</v>
      </c>
      <c r="F924" s="4">
        <v>1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1</v>
      </c>
      <c r="N924">
        <v>2581</v>
      </c>
      <c r="O924">
        <v>1</v>
      </c>
      <c r="P924">
        <v>1</v>
      </c>
      <c r="Q924">
        <v>3</v>
      </c>
      <c r="R924">
        <v>0</v>
      </c>
      <c r="S924">
        <v>0</v>
      </c>
      <c r="T924">
        <v>1</v>
      </c>
      <c r="U924">
        <v>123</v>
      </c>
      <c r="V924">
        <v>1</v>
      </c>
      <c r="W924">
        <v>7</v>
      </c>
      <c r="X924">
        <v>0</v>
      </c>
      <c r="Y924">
        <v>0</v>
      </c>
      <c r="Z924">
        <v>1</v>
      </c>
      <c r="AA924">
        <v>570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 s="4">
        <v>0</v>
      </c>
      <c r="AI924">
        <v>0</v>
      </c>
      <c r="AJ924" s="4">
        <v>0</v>
      </c>
      <c r="AK924">
        <v>0</v>
      </c>
      <c r="AL924" s="4">
        <v>0</v>
      </c>
      <c r="AM924">
        <v>0</v>
      </c>
      <c r="AN924" s="4">
        <v>0</v>
      </c>
      <c r="AO924">
        <v>0</v>
      </c>
      <c r="AP924" s="4">
        <v>0</v>
      </c>
      <c r="AQ924">
        <v>0</v>
      </c>
      <c r="AR924" s="4">
        <v>0</v>
      </c>
      <c r="AS924">
        <v>0</v>
      </c>
      <c r="AT924" s="4">
        <v>0</v>
      </c>
      <c r="AU924" s="4">
        <v>0</v>
      </c>
      <c r="AV924" s="4">
        <v>0</v>
      </c>
      <c r="AW924">
        <v>1</v>
      </c>
      <c r="AX924" s="4">
        <f t="shared" si="14"/>
        <v>1</v>
      </c>
      <c r="AY924" s="4">
        <v>0</v>
      </c>
      <c r="AZ924" s="4">
        <v>0</v>
      </c>
    </row>
    <row r="925" spans="1:52" x14ac:dyDescent="0.25">
      <c r="A925" s="4">
        <v>2017</v>
      </c>
      <c r="B925" s="4" t="s">
        <v>332</v>
      </c>
      <c r="C925" t="s">
        <v>242</v>
      </c>
      <c r="D925" t="s">
        <v>192</v>
      </c>
      <c r="E925" t="s">
        <v>705</v>
      </c>
      <c r="F925" s="4">
        <v>279</v>
      </c>
      <c r="G925">
        <v>267</v>
      </c>
      <c r="H925">
        <v>5</v>
      </c>
      <c r="I925">
        <v>279</v>
      </c>
      <c r="J925">
        <v>7.924731182795699</v>
      </c>
      <c r="K925">
        <v>2</v>
      </c>
      <c r="L925">
        <v>7.1684587813620072E-3</v>
      </c>
      <c r="M925">
        <v>254</v>
      </c>
      <c r="N925">
        <v>2117</v>
      </c>
      <c r="O925">
        <v>0.91039426523297495</v>
      </c>
      <c r="P925">
        <v>181</v>
      </c>
      <c r="Q925">
        <v>20</v>
      </c>
      <c r="R925">
        <v>46</v>
      </c>
      <c r="S925">
        <v>40</v>
      </c>
      <c r="T925">
        <v>24</v>
      </c>
      <c r="U925">
        <v>245.125</v>
      </c>
      <c r="V925">
        <v>24</v>
      </c>
      <c r="W925">
        <v>27.833333333333332</v>
      </c>
      <c r="X925">
        <v>254</v>
      </c>
      <c r="Y925">
        <v>94.157480314960637</v>
      </c>
      <c r="Z925">
        <v>19</v>
      </c>
      <c r="AA925">
        <v>658</v>
      </c>
      <c r="AB925">
        <v>254</v>
      </c>
      <c r="AC925">
        <v>112</v>
      </c>
      <c r="AD925">
        <v>0.91039426523297495</v>
      </c>
      <c r="AE925">
        <v>153</v>
      </c>
      <c r="AF925">
        <v>70</v>
      </c>
      <c r="AG925">
        <v>0.54838709677419351</v>
      </c>
      <c r="AH925" s="4">
        <v>9</v>
      </c>
      <c r="AI925">
        <v>0.47368421052631576</v>
      </c>
      <c r="AJ925" s="4">
        <v>2</v>
      </c>
      <c r="AK925">
        <v>0.10526315789473684</v>
      </c>
      <c r="AL925" s="4">
        <v>38</v>
      </c>
      <c r="AM925">
        <v>0.14960629921259844</v>
      </c>
      <c r="AN925" s="4">
        <v>16</v>
      </c>
      <c r="AO925">
        <v>6.2992125984251968E-2</v>
      </c>
      <c r="AP925" s="4">
        <v>0</v>
      </c>
      <c r="AQ925">
        <v>0</v>
      </c>
      <c r="AR925" s="4">
        <v>1</v>
      </c>
      <c r="AS925">
        <v>3.5842293906810036E-3</v>
      </c>
      <c r="AT925" s="4">
        <v>0</v>
      </c>
      <c r="AU925" s="4">
        <v>0</v>
      </c>
      <c r="AV925" s="4">
        <v>5</v>
      </c>
      <c r="AW925">
        <v>2.0514705882352939</v>
      </c>
      <c r="AX925" s="4">
        <f t="shared" si="14"/>
        <v>136</v>
      </c>
      <c r="AY925" s="4">
        <v>7</v>
      </c>
      <c r="AZ925" s="4">
        <v>108</v>
      </c>
    </row>
    <row r="926" spans="1:52" x14ac:dyDescent="0.25">
      <c r="A926" s="4">
        <v>2017</v>
      </c>
      <c r="B926" s="4" t="s">
        <v>332</v>
      </c>
      <c r="C926" t="s">
        <v>242</v>
      </c>
      <c r="D926" t="s">
        <v>179</v>
      </c>
      <c r="E926" t="s">
        <v>692</v>
      </c>
      <c r="F926" s="4">
        <v>251</v>
      </c>
      <c r="G926">
        <v>223</v>
      </c>
      <c r="H926">
        <v>4</v>
      </c>
      <c r="I926">
        <v>251</v>
      </c>
      <c r="J926">
        <v>5.8605577689243029</v>
      </c>
      <c r="K926">
        <v>0</v>
      </c>
      <c r="L926">
        <v>0</v>
      </c>
      <c r="M926">
        <v>251</v>
      </c>
      <c r="N926">
        <v>1540</v>
      </c>
      <c r="O926">
        <v>1</v>
      </c>
      <c r="P926">
        <v>144</v>
      </c>
      <c r="Q926">
        <v>15</v>
      </c>
      <c r="R926">
        <v>62</v>
      </c>
      <c r="S926">
        <v>39</v>
      </c>
      <c r="T926">
        <v>9</v>
      </c>
      <c r="U926">
        <v>230.33333333333334</v>
      </c>
      <c r="V926">
        <v>9</v>
      </c>
      <c r="W926">
        <v>8.8888888888888893</v>
      </c>
      <c r="X926">
        <v>238</v>
      </c>
      <c r="Y926">
        <v>74.487394957983199</v>
      </c>
      <c r="Z926">
        <v>9</v>
      </c>
      <c r="AA926">
        <v>403</v>
      </c>
      <c r="AB926">
        <v>240</v>
      </c>
      <c r="AC926">
        <v>91</v>
      </c>
      <c r="AD926">
        <v>0.95617529880478092</v>
      </c>
      <c r="AE926">
        <v>168</v>
      </c>
      <c r="AF926">
        <v>65</v>
      </c>
      <c r="AG926">
        <v>0.66932270916334657</v>
      </c>
      <c r="AH926" s="4">
        <v>7</v>
      </c>
      <c r="AI926">
        <v>0.77777777777777779</v>
      </c>
      <c r="AJ926" s="4">
        <v>1</v>
      </c>
      <c r="AK926">
        <v>0.1111111111111111</v>
      </c>
      <c r="AL926" s="4">
        <v>19</v>
      </c>
      <c r="AM926">
        <v>7.9166666666666663E-2</v>
      </c>
      <c r="AN926" s="4">
        <v>10</v>
      </c>
      <c r="AO926">
        <v>4.1666666666666664E-2</v>
      </c>
      <c r="AP926" s="4">
        <v>0</v>
      </c>
      <c r="AQ926">
        <v>0</v>
      </c>
      <c r="AR926" s="4">
        <v>1</v>
      </c>
      <c r="AS926">
        <v>3.9840637450199202E-3</v>
      </c>
      <c r="AT926" s="4">
        <v>0</v>
      </c>
      <c r="AU926" s="4">
        <v>0</v>
      </c>
      <c r="AV926" s="4">
        <v>0</v>
      </c>
      <c r="AW926">
        <v>2.2410714285714284</v>
      </c>
      <c r="AX926" s="4">
        <f t="shared" si="14"/>
        <v>112.00000000000001</v>
      </c>
      <c r="AY926" s="4">
        <v>2</v>
      </c>
      <c r="AZ926" s="4">
        <v>66</v>
      </c>
    </row>
    <row r="927" spans="1:52" x14ac:dyDescent="0.25">
      <c r="A927" s="4">
        <v>2017</v>
      </c>
      <c r="B927" s="4" t="s">
        <v>332</v>
      </c>
      <c r="C927" t="s">
        <v>242</v>
      </c>
      <c r="D927" t="s">
        <v>183</v>
      </c>
      <c r="E927" t="s">
        <v>696</v>
      </c>
      <c r="F927" s="4">
        <v>209</v>
      </c>
      <c r="G927">
        <v>196</v>
      </c>
      <c r="H927">
        <v>4</v>
      </c>
      <c r="I927">
        <v>209</v>
      </c>
      <c r="J927">
        <v>5.6842105263157894</v>
      </c>
      <c r="K927">
        <v>2</v>
      </c>
      <c r="L927">
        <v>9.5693779904306216E-3</v>
      </c>
      <c r="M927">
        <v>183</v>
      </c>
      <c r="N927">
        <v>1061</v>
      </c>
      <c r="O927">
        <v>0.87559808612440193</v>
      </c>
      <c r="P927">
        <v>155</v>
      </c>
      <c r="Q927">
        <v>14</v>
      </c>
      <c r="R927">
        <v>75</v>
      </c>
      <c r="S927">
        <v>24</v>
      </c>
      <c r="T927">
        <v>14</v>
      </c>
      <c r="U927">
        <v>128.28571428571428</v>
      </c>
      <c r="V927">
        <v>13</v>
      </c>
      <c r="W927">
        <v>11</v>
      </c>
      <c r="X927">
        <v>194</v>
      </c>
      <c r="Y927">
        <v>80.469072164948457</v>
      </c>
      <c r="Z927">
        <v>14</v>
      </c>
      <c r="AA927">
        <v>359</v>
      </c>
      <c r="AB927">
        <v>194</v>
      </c>
      <c r="AC927">
        <v>96</v>
      </c>
      <c r="AD927">
        <v>0.92822966507177029</v>
      </c>
      <c r="AE927">
        <v>111</v>
      </c>
      <c r="AF927">
        <v>70</v>
      </c>
      <c r="AG927">
        <v>0.53110047846889952</v>
      </c>
      <c r="AH927" s="4">
        <v>9</v>
      </c>
      <c r="AI927">
        <v>0.6428571428571429</v>
      </c>
      <c r="AJ927" s="4">
        <v>5</v>
      </c>
      <c r="AK927">
        <v>0.35714285714285715</v>
      </c>
      <c r="AL927" s="4">
        <v>33</v>
      </c>
      <c r="AM927">
        <v>0.17010309278350516</v>
      </c>
      <c r="AN927" s="4">
        <v>15</v>
      </c>
      <c r="AO927">
        <v>7.7319587628865982E-2</v>
      </c>
      <c r="AP927" s="4">
        <v>0</v>
      </c>
      <c r="AQ927">
        <v>0</v>
      </c>
      <c r="AR927" s="4">
        <v>0</v>
      </c>
      <c r="AS927">
        <v>0</v>
      </c>
      <c r="AT927" s="4">
        <v>0</v>
      </c>
      <c r="AU927" s="4">
        <v>0</v>
      </c>
      <c r="AV927" s="4">
        <v>0</v>
      </c>
      <c r="AW927">
        <v>1.882882882882883</v>
      </c>
      <c r="AX927" s="4">
        <f t="shared" si="14"/>
        <v>111</v>
      </c>
      <c r="AY927" s="4">
        <v>0</v>
      </c>
      <c r="AZ927" s="4">
        <v>0</v>
      </c>
    </row>
    <row r="928" spans="1:52" x14ac:dyDescent="0.25">
      <c r="A928" s="4">
        <v>2017</v>
      </c>
      <c r="B928" s="4" t="s">
        <v>332</v>
      </c>
      <c r="C928" t="s">
        <v>242</v>
      </c>
      <c r="D928" t="s">
        <v>245</v>
      </c>
      <c r="E928" t="s">
        <v>755</v>
      </c>
      <c r="F928" s="4">
        <v>199</v>
      </c>
      <c r="G928">
        <v>182</v>
      </c>
      <c r="H928">
        <v>3</v>
      </c>
      <c r="I928">
        <v>198</v>
      </c>
      <c r="J928">
        <v>5.595959595959596</v>
      </c>
      <c r="K928">
        <v>2</v>
      </c>
      <c r="L928">
        <v>1.0101010101010102E-2</v>
      </c>
      <c r="M928">
        <v>176</v>
      </c>
      <c r="N928">
        <v>1877</v>
      </c>
      <c r="O928">
        <v>0.88442211055276387</v>
      </c>
      <c r="P928">
        <v>163</v>
      </c>
      <c r="Q928">
        <v>12</v>
      </c>
      <c r="R928">
        <v>49</v>
      </c>
      <c r="S928">
        <v>61</v>
      </c>
      <c r="T928">
        <v>101</v>
      </c>
      <c r="U928">
        <v>124.62376237623762</v>
      </c>
      <c r="V928">
        <v>93</v>
      </c>
      <c r="W928">
        <v>32.87096774193548</v>
      </c>
      <c r="X928">
        <v>88</v>
      </c>
      <c r="Y928">
        <v>123.63636363636364</v>
      </c>
      <c r="Z928">
        <v>81</v>
      </c>
      <c r="AA928">
        <v>438</v>
      </c>
      <c r="AB928">
        <v>85</v>
      </c>
      <c r="AC928">
        <v>123</v>
      </c>
      <c r="AD928">
        <v>0.42713567839195982</v>
      </c>
      <c r="AE928">
        <v>23</v>
      </c>
      <c r="AF928">
        <v>34</v>
      </c>
      <c r="AG928">
        <v>0.11557788944723618</v>
      </c>
      <c r="AH928" s="4">
        <v>39</v>
      </c>
      <c r="AI928">
        <v>0.48148148148148145</v>
      </c>
      <c r="AJ928" s="4">
        <v>11</v>
      </c>
      <c r="AK928">
        <v>0.13580246913580246</v>
      </c>
      <c r="AL928" s="4">
        <v>32</v>
      </c>
      <c r="AM928">
        <v>0.37647058823529411</v>
      </c>
      <c r="AN928" s="4">
        <v>6</v>
      </c>
      <c r="AO928">
        <v>7.0588235294117646E-2</v>
      </c>
      <c r="AP928" s="4">
        <v>0</v>
      </c>
      <c r="AQ928">
        <v>0</v>
      </c>
      <c r="AR928" s="4">
        <v>0</v>
      </c>
      <c r="AS928">
        <v>0</v>
      </c>
      <c r="AT928" s="4">
        <v>0</v>
      </c>
      <c r="AU928" s="4">
        <v>2</v>
      </c>
      <c r="AV928" s="4">
        <v>1</v>
      </c>
      <c r="AW928">
        <v>1.6446280991735538</v>
      </c>
      <c r="AX928" s="4">
        <f t="shared" si="14"/>
        <v>121</v>
      </c>
      <c r="AY928" s="4">
        <v>11</v>
      </c>
      <c r="AZ928" s="4">
        <v>19</v>
      </c>
    </row>
    <row r="929" spans="1:52" x14ac:dyDescent="0.25">
      <c r="A929" s="4">
        <v>2017</v>
      </c>
      <c r="B929" s="4" t="s">
        <v>332</v>
      </c>
      <c r="C929" t="s">
        <v>242</v>
      </c>
      <c r="D929" t="s">
        <v>250</v>
      </c>
      <c r="E929" t="s">
        <v>760</v>
      </c>
      <c r="F929" s="4">
        <v>183</v>
      </c>
      <c r="G929">
        <v>169</v>
      </c>
      <c r="H929">
        <v>6</v>
      </c>
      <c r="I929">
        <v>183</v>
      </c>
      <c r="J929">
        <v>8.4043715846994527</v>
      </c>
      <c r="K929">
        <v>4</v>
      </c>
      <c r="L929">
        <v>2.185792349726776E-2</v>
      </c>
      <c r="M929">
        <v>159</v>
      </c>
      <c r="N929">
        <v>1984</v>
      </c>
      <c r="O929">
        <v>0.86885245901639341</v>
      </c>
      <c r="P929">
        <v>173</v>
      </c>
      <c r="Q929">
        <v>24</v>
      </c>
      <c r="R929">
        <v>57</v>
      </c>
      <c r="S929">
        <v>87</v>
      </c>
      <c r="T929">
        <v>117</v>
      </c>
      <c r="U929">
        <v>211.24786324786325</v>
      </c>
      <c r="V929">
        <v>107</v>
      </c>
      <c r="W929">
        <v>39.971962616822431</v>
      </c>
      <c r="X929">
        <v>58</v>
      </c>
      <c r="Y929">
        <v>277.15517241379308</v>
      </c>
      <c r="Z929">
        <v>91</v>
      </c>
      <c r="AA929">
        <v>498</v>
      </c>
      <c r="AB929">
        <v>61</v>
      </c>
      <c r="AC929">
        <v>307</v>
      </c>
      <c r="AD929">
        <v>0.33333333333333331</v>
      </c>
      <c r="AE929">
        <v>1</v>
      </c>
      <c r="AF929">
        <v>111</v>
      </c>
      <c r="AG929">
        <v>5.4644808743169399E-3</v>
      </c>
      <c r="AH929" s="4">
        <v>68</v>
      </c>
      <c r="AI929">
        <v>0.74725274725274726</v>
      </c>
      <c r="AJ929" s="4">
        <v>6</v>
      </c>
      <c r="AK929">
        <v>6.5934065934065936E-2</v>
      </c>
      <c r="AL929" s="4">
        <v>26</v>
      </c>
      <c r="AM929">
        <v>0.42622950819672129</v>
      </c>
      <c r="AN929" s="4">
        <v>10</v>
      </c>
      <c r="AO929">
        <v>0.16393442622950818</v>
      </c>
      <c r="AP929" s="4">
        <v>0</v>
      </c>
      <c r="AQ929">
        <v>0</v>
      </c>
      <c r="AR929" s="4">
        <v>0</v>
      </c>
      <c r="AS929">
        <v>0</v>
      </c>
      <c r="AT929" s="4">
        <v>0</v>
      </c>
      <c r="AU929" s="4">
        <v>0</v>
      </c>
      <c r="AV929" s="4">
        <v>3</v>
      </c>
      <c r="AW929">
        <v>1.7941176470588236</v>
      </c>
      <c r="AX929" s="4">
        <f t="shared" si="14"/>
        <v>102</v>
      </c>
      <c r="AY929" s="4">
        <v>38</v>
      </c>
      <c r="AZ929" s="4">
        <v>60</v>
      </c>
    </row>
    <row r="930" spans="1:52" x14ac:dyDescent="0.25">
      <c r="A930" s="4">
        <v>2017</v>
      </c>
      <c r="B930" s="4" t="s">
        <v>332</v>
      </c>
      <c r="C930" t="s">
        <v>242</v>
      </c>
      <c r="D930" t="s">
        <v>182</v>
      </c>
      <c r="E930" t="s">
        <v>695</v>
      </c>
      <c r="F930" s="4">
        <v>179</v>
      </c>
      <c r="G930">
        <v>173</v>
      </c>
      <c r="H930">
        <v>3</v>
      </c>
      <c r="I930">
        <v>179</v>
      </c>
      <c r="J930">
        <v>5.6480446927374306</v>
      </c>
      <c r="K930">
        <v>0</v>
      </c>
      <c r="L930">
        <v>0</v>
      </c>
      <c r="M930">
        <v>178</v>
      </c>
      <c r="N930">
        <v>129</v>
      </c>
      <c r="O930">
        <v>0.994413407821229</v>
      </c>
      <c r="P930">
        <v>120</v>
      </c>
      <c r="Q930">
        <v>17</v>
      </c>
      <c r="R930">
        <v>52</v>
      </c>
      <c r="S930">
        <v>31</v>
      </c>
      <c r="T930">
        <v>9</v>
      </c>
      <c r="U930">
        <v>214.88888888888889</v>
      </c>
      <c r="V930">
        <v>8</v>
      </c>
      <c r="W930">
        <v>20.75</v>
      </c>
      <c r="X930">
        <v>170</v>
      </c>
      <c r="Y930">
        <v>98.39411764705882</v>
      </c>
      <c r="Z930">
        <v>7</v>
      </c>
      <c r="AA930">
        <v>599</v>
      </c>
      <c r="AB930">
        <v>168</v>
      </c>
      <c r="AC930">
        <v>118</v>
      </c>
      <c r="AD930">
        <v>0.93854748603351956</v>
      </c>
      <c r="AE930">
        <v>89</v>
      </c>
      <c r="AF930">
        <v>79</v>
      </c>
      <c r="AG930">
        <v>0.4972067039106145</v>
      </c>
      <c r="AH930" s="4">
        <v>5</v>
      </c>
      <c r="AI930">
        <v>0.7142857142857143</v>
      </c>
      <c r="AJ930" s="4">
        <v>2</v>
      </c>
      <c r="AK930">
        <v>0.2857142857142857</v>
      </c>
      <c r="AL930" s="4">
        <v>26</v>
      </c>
      <c r="AM930">
        <v>0.15476190476190477</v>
      </c>
      <c r="AN930" s="4">
        <v>17</v>
      </c>
      <c r="AO930">
        <v>0.10119047619047619</v>
      </c>
      <c r="AP930" s="4">
        <v>0</v>
      </c>
      <c r="AQ930">
        <v>0</v>
      </c>
      <c r="AR930" s="4">
        <v>0</v>
      </c>
      <c r="AS930">
        <v>0</v>
      </c>
      <c r="AT930" s="4">
        <v>0</v>
      </c>
      <c r="AU930" s="4">
        <v>0</v>
      </c>
      <c r="AV930" s="4">
        <v>6</v>
      </c>
      <c r="AW930">
        <v>1.6422018348623852</v>
      </c>
      <c r="AX930" s="4">
        <f t="shared" si="14"/>
        <v>109</v>
      </c>
      <c r="AY930" s="4">
        <v>0</v>
      </c>
      <c r="AZ930" s="4">
        <v>0</v>
      </c>
    </row>
    <row r="931" spans="1:52" x14ac:dyDescent="0.25">
      <c r="A931" s="4">
        <v>2017</v>
      </c>
      <c r="B931" s="4" t="s">
        <v>332</v>
      </c>
      <c r="C931" t="s">
        <v>242</v>
      </c>
      <c r="D931" t="s">
        <v>243</v>
      </c>
      <c r="E931" t="s">
        <v>753</v>
      </c>
      <c r="F931" s="4">
        <v>162</v>
      </c>
      <c r="G931">
        <v>154</v>
      </c>
      <c r="H931">
        <v>5</v>
      </c>
      <c r="I931">
        <v>162</v>
      </c>
      <c r="J931">
        <v>7.8765432098765435</v>
      </c>
      <c r="K931">
        <v>0</v>
      </c>
      <c r="L931">
        <v>0</v>
      </c>
      <c r="M931">
        <v>159</v>
      </c>
      <c r="N931">
        <v>249</v>
      </c>
      <c r="O931">
        <v>0.98148148148148151</v>
      </c>
      <c r="P931">
        <v>109</v>
      </c>
      <c r="Q931">
        <v>17</v>
      </c>
      <c r="R931">
        <v>51</v>
      </c>
      <c r="S931">
        <v>57</v>
      </c>
      <c r="T931">
        <v>5</v>
      </c>
      <c r="U931">
        <v>260.2</v>
      </c>
      <c r="V931">
        <v>3</v>
      </c>
      <c r="W931">
        <v>26.333333333333332</v>
      </c>
      <c r="X931">
        <v>157</v>
      </c>
      <c r="Y931">
        <v>122.24203821656052</v>
      </c>
      <c r="Z931">
        <v>4</v>
      </c>
      <c r="AA931">
        <v>328</v>
      </c>
      <c r="AB931">
        <v>156</v>
      </c>
      <c r="AC931">
        <v>140</v>
      </c>
      <c r="AD931">
        <v>0.96296296296296291</v>
      </c>
      <c r="AE931">
        <v>95</v>
      </c>
      <c r="AF931">
        <v>98</v>
      </c>
      <c r="AG931">
        <v>0.5864197530864198</v>
      </c>
      <c r="AH931" s="4">
        <v>3</v>
      </c>
      <c r="AI931">
        <v>0.75</v>
      </c>
      <c r="AJ931" s="4">
        <v>0</v>
      </c>
      <c r="AK931">
        <v>0</v>
      </c>
      <c r="AL931" s="4">
        <v>13</v>
      </c>
      <c r="AM931">
        <v>8.3333333333333329E-2</v>
      </c>
      <c r="AN931" s="4">
        <v>12</v>
      </c>
      <c r="AO931">
        <v>7.6923076923076927E-2</v>
      </c>
      <c r="AP931" s="4">
        <v>0</v>
      </c>
      <c r="AQ931">
        <v>0</v>
      </c>
      <c r="AR931" s="4">
        <v>0</v>
      </c>
      <c r="AS931">
        <v>0</v>
      </c>
      <c r="AT931" s="4">
        <v>0</v>
      </c>
      <c r="AU931" s="4">
        <v>0</v>
      </c>
      <c r="AV931" s="4">
        <v>7</v>
      </c>
      <c r="AW931">
        <v>1.7052631578947368</v>
      </c>
      <c r="AX931" s="4">
        <f t="shared" si="14"/>
        <v>95</v>
      </c>
      <c r="AY931" s="4">
        <v>1</v>
      </c>
      <c r="AZ931" s="4">
        <v>32</v>
      </c>
    </row>
    <row r="932" spans="1:52" x14ac:dyDescent="0.25">
      <c r="A932" s="4">
        <v>2017</v>
      </c>
      <c r="B932" s="4" t="s">
        <v>332</v>
      </c>
      <c r="C932" t="s">
        <v>242</v>
      </c>
      <c r="D932" t="s">
        <v>184</v>
      </c>
      <c r="E932" t="s">
        <v>697</v>
      </c>
      <c r="F932" s="4">
        <v>159</v>
      </c>
      <c r="G932">
        <v>153</v>
      </c>
      <c r="H932">
        <v>11</v>
      </c>
      <c r="I932">
        <v>159</v>
      </c>
      <c r="J932">
        <v>13.345911949685535</v>
      </c>
      <c r="K932">
        <v>2</v>
      </c>
      <c r="L932">
        <v>1.2578616352201259E-2</v>
      </c>
      <c r="M932">
        <v>154</v>
      </c>
      <c r="N932">
        <v>1185</v>
      </c>
      <c r="O932">
        <v>0.96855345911949686</v>
      </c>
      <c r="P932">
        <v>140</v>
      </c>
      <c r="Q932">
        <v>19</v>
      </c>
      <c r="R932">
        <v>49</v>
      </c>
      <c r="S932">
        <v>86</v>
      </c>
      <c r="T932">
        <v>51</v>
      </c>
      <c r="U932">
        <v>194.9607843137255</v>
      </c>
      <c r="V932">
        <v>45</v>
      </c>
      <c r="W932">
        <v>31.955555555555556</v>
      </c>
      <c r="X932">
        <v>101</v>
      </c>
      <c r="Y932">
        <v>164.83168316831683</v>
      </c>
      <c r="Z932">
        <v>39</v>
      </c>
      <c r="AA932">
        <v>482</v>
      </c>
      <c r="AB932">
        <v>100</v>
      </c>
      <c r="AC932">
        <v>189</v>
      </c>
      <c r="AD932">
        <v>0.62893081761006286</v>
      </c>
      <c r="AE932">
        <v>18</v>
      </c>
      <c r="AF932">
        <v>103</v>
      </c>
      <c r="AG932">
        <v>0.11320754716981132</v>
      </c>
      <c r="AH932" s="4">
        <v>23</v>
      </c>
      <c r="AI932">
        <v>0.58974358974358976</v>
      </c>
      <c r="AJ932" s="4">
        <v>3</v>
      </c>
      <c r="AK932">
        <v>7.6923076923076927E-2</v>
      </c>
      <c r="AL932" s="4">
        <v>22</v>
      </c>
      <c r="AM932">
        <v>0.22</v>
      </c>
      <c r="AN932" s="4">
        <v>12</v>
      </c>
      <c r="AO932">
        <v>0.12</v>
      </c>
      <c r="AP932" s="4">
        <v>0</v>
      </c>
      <c r="AQ932">
        <v>0</v>
      </c>
      <c r="AR932" s="4">
        <v>0</v>
      </c>
      <c r="AS932">
        <v>0</v>
      </c>
      <c r="AT932" s="4">
        <v>0</v>
      </c>
      <c r="AU932" s="4">
        <v>0</v>
      </c>
      <c r="AV932" s="4">
        <v>1</v>
      </c>
      <c r="AW932">
        <v>1.7666666666666666</v>
      </c>
      <c r="AX932" s="4">
        <f t="shared" si="14"/>
        <v>90</v>
      </c>
      <c r="AY932" s="4">
        <v>34</v>
      </c>
      <c r="AZ932" s="4">
        <v>74</v>
      </c>
    </row>
    <row r="933" spans="1:52" x14ac:dyDescent="0.25">
      <c r="A933" s="4">
        <v>2017</v>
      </c>
      <c r="B933" s="4" t="s">
        <v>332</v>
      </c>
      <c r="C933" t="s">
        <v>242</v>
      </c>
      <c r="D933" t="s">
        <v>87</v>
      </c>
      <c r="E933" t="s">
        <v>606</v>
      </c>
      <c r="F933" s="4">
        <v>155</v>
      </c>
      <c r="G933">
        <v>118</v>
      </c>
      <c r="H933">
        <v>8</v>
      </c>
      <c r="I933">
        <v>130</v>
      </c>
      <c r="J933">
        <v>10.053846153846154</v>
      </c>
      <c r="K933">
        <v>0</v>
      </c>
      <c r="L933">
        <v>0</v>
      </c>
      <c r="M933">
        <v>76</v>
      </c>
      <c r="N933">
        <v>780</v>
      </c>
      <c r="O933">
        <v>0.49032258064516127</v>
      </c>
      <c r="P933">
        <v>10</v>
      </c>
      <c r="Q933">
        <v>17</v>
      </c>
      <c r="R933">
        <v>1</v>
      </c>
      <c r="S933">
        <v>25</v>
      </c>
      <c r="T933">
        <v>1</v>
      </c>
      <c r="U933">
        <v>168</v>
      </c>
      <c r="V933">
        <v>0</v>
      </c>
      <c r="W933">
        <v>0</v>
      </c>
      <c r="X933">
        <v>19</v>
      </c>
      <c r="Y933">
        <v>130.21052631578948</v>
      </c>
      <c r="Z933">
        <v>1</v>
      </c>
      <c r="AA933">
        <v>1271</v>
      </c>
      <c r="AB933">
        <v>93</v>
      </c>
      <c r="AC933">
        <v>194</v>
      </c>
      <c r="AD933">
        <v>0.6</v>
      </c>
      <c r="AE933">
        <v>18</v>
      </c>
      <c r="AF933">
        <v>116</v>
      </c>
      <c r="AG933">
        <v>0.11612903225806452</v>
      </c>
      <c r="AH933" s="4">
        <v>1</v>
      </c>
      <c r="AI933">
        <v>1</v>
      </c>
      <c r="AJ933" s="4">
        <v>0</v>
      </c>
      <c r="AK933">
        <v>0</v>
      </c>
      <c r="AL933" s="4">
        <v>11</v>
      </c>
      <c r="AM933">
        <v>0.11827956989247312</v>
      </c>
      <c r="AN933" s="4">
        <v>9</v>
      </c>
      <c r="AO933">
        <v>9.6774193548387094E-2</v>
      </c>
      <c r="AP933" s="4">
        <v>0</v>
      </c>
      <c r="AQ933">
        <v>0</v>
      </c>
      <c r="AR933" s="4">
        <v>0</v>
      </c>
      <c r="AS933">
        <v>0</v>
      </c>
      <c r="AT933" s="4">
        <v>0</v>
      </c>
      <c r="AU933" s="4">
        <v>0</v>
      </c>
      <c r="AV933" s="4">
        <v>85</v>
      </c>
      <c r="AW933">
        <v>1.2916666666666667</v>
      </c>
      <c r="AX933" s="4">
        <f t="shared" si="14"/>
        <v>120</v>
      </c>
      <c r="AY933" s="4">
        <v>1</v>
      </c>
      <c r="AZ933" s="4">
        <v>51</v>
      </c>
    </row>
    <row r="934" spans="1:52" x14ac:dyDescent="0.25">
      <c r="A934" s="4">
        <v>2017</v>
      </c>
      <c r="B934" s="4" t="s">
        <v>332</v>
      </c>
      <c r="C934" t="s">
        <v>242</v>
      </c>
      <c r="D934" t="s">
        <v>258</v>
      </c>
      <c r="E934" t="s">
        <v>767</v>
      </c>
      <c r="F934" s="4">
        <v>153</v>
      </c>
      <c r="G934">
        <v>143</v>
      </c>
      <c r="H934">
        <v>4</v>
      </c>
      <c r="I934">
        <v>152</v>
      </c>
      <c r="J934">
        <v>5.9144736842105265</v>
      </c>
      <c r="K934">
        <v>0</v>
      </c>
      <c r="L934">
        <v>0</v>
      </c>
      <c r="M934">
        <v>147</v>
      </c>
      <c r="N934">
        <v>2235</v>
      </c>
      <c r="O934">
        <v>0.96078431372549022</v>
      </c>
      <c r="P934">
        <v>143</v>
      </c>
      <c r="Q934">
        <v>18</v>
      </c>
      <c r="R934">
        <v>38</v>
      </c>
      <c r="S934">
        <v>76</v>
      </c>
      <c r="T934">
        <v>86</v>
      </c>
      <c r="U934">
        <v>182.3953488372093</v>
      </c>
      <c r="V934">
        <v>74</v>
      </c>
      <c r="W934">
        <v>50.905405405405403</v>
      </c>
      <c r="X934">
        <v>64</v>
      </c>
      <c r="Y934">
        <v>212.828125</v>
      </c>
      <c r="Z934">
        <v>79</v>
      </c>
      <c r="AA934">
        <v>445</v>
      </c>
      <c r="AB934">
        <v>64</v>
      </c>
      <c r="AC934">
        <v>230</v>
      </c>
      <c r="AD934">
        <v>0.41830065359477125</v>
      </c>
      <c r="AE934">
        <v>4</v>
      </c>
      <c r="AF934">
        <v>222</v>
      </c>
      <c r="AG934">
        <v>2.6143790849673203E-2</v>
      </c>
      <c r="AH934" s="4">
        <v>42</v>
      </c>
      <c r="AI934">
        <v>0.53164556962025311</v>
      </c>
      <c r="AJ934" s="4">
        <v>6</v>
      </c>
      <c r="AK934">
        <v>7.5949367088607597E-2</v>
      </c>
      <c r="AL934" s="4">
        <v>23</v>
      </c>
      <c r="AM934">
        <v>0.359375</v>
      </c>
      <c r="AN934" s="4">
        <v>7</v>
      </c>
      <c r="AO934">
        <v>0.109375</v>
      </c>
      <c r="AP934" s="4">
        <v>0</v>
      </c>
      <c r="AQ934">
        <v>0</v>
      </c>
      <c r="AR934" s="4">
        <v>0</v>
      </c>
      <c r="AS934">
        <v>0</v>
      </c>
      <c r="AT934" s="4">
        <v>0</v>
      </c>
      <c r="AU934" s="4">
        <v>0</v>
      </c>
      <c r="AV934" s="4">
        <v>5</v>
      </c>
      <c r="AW934">
        <v>1.2439024390243902</v>
      </c>
      <c r="AX934" s="4">
        <f t="shared" si="14"/>
        <v>123</v>
      </c>
      <c r="AY934" s="4">
        <v>39</v>
      </c>
      <c r="AZ934" s="4">
        <v>84</v>
      </c>
    </row>
    <row r="935" spans="1:52" x14ac:dyDescent="0.25">
      <c r="A935" s="4">
        <v>2017</v>
      </c>
      <c r="B935" s="4" t="s">
        <v>332</v>
      </c>
      <c r="C935" t="s">
        <v>242</v>
      </c>
      <c r="D935" t="s">
        <v>252</v>
      </c>
      <c r="E935" t="s">
        <v>762</v>
      </c>
      <c r="F935" s="4">
        <v>147</v>
      </c>
      <c r="G935">
        <v>134</v>
      </c>
      <c r="H935">
        <v>6</v>
      </c>
      <c r="I935">
        <v>145</v>
      </c>
      <c r="J935">
        <v>10.262068965517241</v>
      </c>
      <c r="K935">
        <v>0</v>
      </c>
      <c r="L935">
        <v>0</v>
      </c>
      <c r="M935">
        <v>111</v>
      </c>
      <c r="N935">
        <v>1332</v>
      </c>
      <c r="O935">
        <v>0.75510204081632648</v>
      </c>
      <c r="P935">
        <v>141</v>
      </c>
      <c r="Q935">
        <v>22</v>
      </c>
      <c r="R935">
        <v>58</v>
      </c>
      <c r="S935">
        <v>79</v>
      </c>
      <c r="T935">
        <v>49</v>
      </c>
      <c r="U935">
        <v>204.28571428571428</v>
      </c>
      <c r="V935">
        <v>38</v>
      </c>
      <c r="W935">
        <v>87.315789473684205</v>
      </c>
      <c r="X935">
        <v>95</v>
      </c>
      <c r="Y935">
        <v>204.8</v>
      </c>
      <c r="Z935">
        <v>41</v>
      </c>
      <c r="AA935">
        <v>461</v>
      </c>
      <c r="AB935">
        <v>94</v>
      </c>
      <c r="AC935">
        <v>231</v>
      </c>
      <c r="AD935">
        <v>0.63945578231292521</v>
      </c>
      <c r="AE935">
        <v>4</v>
      </c>
      <c r="AF935">
        <v>130</v>
      </c>
      <c r="AG935">
        <v>2.7210884353741496E-2</v>
      </c>
      <c r="AH935" s="4">
        <v>25</v>
      </c>
      <c r="AI935">
        <v>0.6097560975609756</v>
      </c>
      <c r="AJ935" s="4">
        <v>6</v>
      </c>
      <c r="AK935">
        <v>0.14634146341463414</v>
      </c>
      <c r="AL935" s="4">
        <v>42</v>
      </c>
      <c r="AM935">
        <v>0.44680851063829785</v>
      </c>
      <c r="AN935" s="4">
        <v>11</v>
      </c>
      <c r="AO935">
        <v>0.11702127659574468</v>
      </c>
      <c r="AP935" s="4">
        <v>0</v>
      </c>
      <c r="AQ935">
        <v>0</v>
      </c>
      <c r="AR935" s="4">
        <v>0</v>
      </c>
      <c r="AS935">
        <v>0</v>
      </c>
      <c r="AT935" s="4">
        <v>0</v>
      </c>
      <c r="AU935" s="4">
        <v>0</v>
      </c>
      <c r="AV935" s="4">
        <v>1</v>
      </c>
      <c r="AW935">
        <v>1.9342105263157894</v>
      </c>
      <c r="AX935" s="4">
        <f t="shared" si="14"/>
        <v>76</v>
      </c>
      <c r="AY935" s="4">
        <v>9</v>
      </c>
      <c r="AZ935" s="4">
        <v>38</v>
      </c>
    </row>
    <row r="936" spans="1:52" x14ac:dyDescent="0.25">
      <c r="A936" s="4">
        <v>2017</v>
      </c>
      <c r="B936" s="4" t="s">
        <v>332</v>
      </c>
      <c r="C936" t="s">
        <v>242</v>
      </c>
      <c r="D936" t="s">
        <v>251</v>
      </c>
      <c r="E936" t="s">
        <v>761</v>
      </c>
      <c r="F936" s="4">
        <v>141</v>
      </c>
      <c r="G936">
        <v>134</v>
      </c>
      <c r="H936">
        <v>4</v>
      </c>
      <c r="I936">
        <v>141</v>
      </c>
      <c r="J936">
        <v>6</v>
      </c>
      <c r="K936">
        <v>2</v>
      </c>
      <c r="L936">
        <v>1.4184397163120567E-2</v>
      </c>
      <c r="M936">
        <v>129</v>
      </c>
      <c r="N936">
        <v>1491</v>
      </c>
      <c r="O936">
        <v>0.91489361702127658</v>
      </c>
      <c r="P936">
        <v>139</v>
      </c>
      <c r="Q936">
        <v>13</v>
      </c>
      <c r="R936">
        <v>34</v>
      </c>
      <c r="S936">
        <v>67</v>
      </c>
      <c r="T936">
        <v>93</v>
      </c>
      <c r="U936">
        <v>166.68817204301075</v>
      </c>
      <c r="V936">
        <v>80</v>
      </c>
      <c r="W936">
        <v>71.7</v>
      </c>
      <c r="X936">
        <v>46</v>
      </c>
      <c r="Y936">
        <v>216.30434782608697</v>
      </c>
      <c r="Z936">
        <v>77</v>
      </c>
      <c r="AA936">
        <v>445</v>
      </c>
      <c r="AB936">
        <v>42</v>
      </c>
      <c r="AC936">
        <v>227</v>
      </c>
      <c r="AD936">
        <v>0.2978723404255319</v>
      </c>
      <c r="AE936">
        <v>1</v>
      </c>
      <c r="AF936">
        <v>191</v>
      </c>
      <c r="AG936">
        <v>7.0921985815602835E-3</v>
      </c>
      <c r="AH936" s="4">
        <v>54</v>
      </c>
      <c r="AI936">
        <v>0.70129870129870131</v>
      </c>
      <c r="AJ936" s="4">
        <v>5</v>
      </c>
      <c r="AK936">
        <v>6.4935064935064929E-2</v>
      </c>
      <c r="AL936" s="4">
        <v>17</v>
      </c>
      <c r="AM936">
        <v>0.40476190476190477</v>
      </c>
      <c r="AN936" s="4">
        <v>7</v>
      </c>
      <c r="AO936">
        <v>0.16666666666666666</v>
      </c>
      <c r="AP936" s="4">
        <v>0</v>
      </c>
      <c r="AQ936">
        <v>0</v>
      </c>
      <c r="AR936" s="4">
        <v>0</v>
      </c>
      <c r="AS936">
        <v>0</v>
      </c>
      <c r="AT936" s="4">
        <v>0</v>
      </c>
      <c r="AU936" s="4">
        <v>1</v>
      </c>
      <c r="AV936" s="4">
        <v>2</v>
      </c>
      <c r="AW936">
        <v>1.7407407407407407</v>
      </c>
      <c r="AX936" s="4">
        <f t="shared" si="14"/>
        <v>81</v>
      </c>
      <c r="AY936" s="4">
        <v>59</v>
      </c>
      <c r="AZ936" s="4">
        <v>106</v>
      </c>
    </row>
    <row r="937" spans="1:52" x14ac:dyDescent="0.25">
      <c r="A937" s="4">
        <v>2017</v>
      </c>
      <c r="B937" s="4" t="s">
        <v>332</v>
      </c>
      <c r="C937" t="s">
        <v>242</v>
      </c>
      <c r="D937" t="s">
        <v>181</v>
      </c>
      <c r="E937" t="s">
        <v>694</v>
      </c>
      <c r="F937" s="4">
        <v>140</v>
      </c>
      <c r="G937">
        <v>137</v>
      </c>
      <c r="H937">
        <v>6</v>
      </c>
      <c r="I937">
        <v>140</v>
      </c>
      <c r="J937">
        <v>7.9285714285714288</v>
      </c>
      <c r="K937">
        <v>0</v>
      </c>
      <c r="L937">
        <v>0</v>
      </c>
      <c r="M937">
        <v>118</v>
      </c>
      <c r="N937">
        <v>1859</v>
      </c>
      <c r="O937">
        <v>0.84285714285714286</v>
      </c>
      <c r="P937">
        <v>111</v>
      </c>
      <c r="Q937">
        <v>20</v>
      </c>
      <c r="R937">
        <v>30</v>
      </c>
      <c r="S937">
        <v>67</v>
      </c>
      <c r="T937">
        <v>35</v>
      </c>
      <c r="U937">
        <v>250.05714285714285</v>
      </c>
      <c r="V937">
        <v>31</v>
      </c>
      <c r="W937">
        <v>47.548387096774192</v>
      </c>
      <c r="X937">
        <v>105</v>
      </c>
      <c r="Y937">
        <v>121.93333333333334</v>
      </c>
      <c r="Z937">
        <v>27</v>
      </c>
      <c r="AA937">
        <v>427</v>
      </c>
      <c r="AB937">
        <v>105</v>
      </c>
      <c r="AC937">
        <v>140</v>
      </c>
      <c r="AD937">
        <v>0.75</v>
      </c>
      <c r="AE937">
        <v>51</v>
      </c>
      <c r="AF937">
        <v>70</v>
      </c>
      <c r="AG937">
        <v>0.36428571428571427</v>
      </c>
      <c r="AH937" s="4">
        <v>19</v>
      </c>
      <c r="AI937">
        <v>0.70370370370370372</v>
      </c>
      <c r="AJ937" s="4">
        <v>5</v>
      </c>
      <c r="AK937">
        <v>0.18518518518518517</v>
      </c>
      <c r="AL937" s="4">
        <v>18</v>
      </c>
      <c r="AM937">
        <v>0.17142857142857143</v>
      </c>
      <c r="AN937" s="4">
        <v>15</v>
      </c>
      <c r="AO937">
        <v>0.14285714285714285</v>
      </c>
      <c r="AP937" s="4">
        <v>0</v>
      </c>
      <c r="AQ937">
        <v>0</v>
      </c>
      <c r="AR937" s="4">
        <v>0</v>
      </c>
      <c r="AS937">
        <v>0</v>
      </c>
      <c r="AT937" s="4">
        <v>0</v>
      </c>
      <c r="AU937" s="4">
        <v>0</v>
      </c>
      <c r="AV937" s="4">
        <v>1</v>
      </c>
      <c r="AW937">
        <v>1.728395061728395</v>
      </c>
      <c r="AX937" s="4">
        <f t="shared" si="14"/>
        <v>81</v>
      </c>
      <c r="AY937" s="4">
        <v>26</v>
      </c>
      <c r="AZ937" s="4">
        <v>85</v>
      </c>
    </row>
    <row r="938" spans="1:52" x14ac:dyDescent="0.25">
      <c r="A938" s="4">
        <v>2017</v>
      </c>
      <c r="B938" s="4" t="s">
        <v>332</v>
      </c>
      <c r="C938" t="s">
        <v>242</v>
      </c>
      <c r="D938" t="s">
        <v>244</v>
      </c>
      <c r="E938" t="s">
        <v>754</v>
      </c>
      <c r="F938" s="4">
        <v>130</v>
      </c>
      <c r="G938">
        <v>120</v>
      </c>
      <c r="H938">
        <v>8</v>
      </c>
      <c r="I938">
        <v>130</v>
      </c>
      <c r="J938">
        <v>10.6</v>
      </c>
      <c r="K938">
        <v>2</v>
      </c>
      <c r="L938">
        <v>1.5384615384615385E-2</v>
      </c>
      <c r="M938">
        <v>128</v>
      </c>
      <c r="N938">
        <v>785</v>
      </c>
      <c r="O938">
        <v>0.98461538461538467</v>
      </c>
      <c r="P938">
        <v>92</v>
      </c>
      <c r="Q938">
        <v>20</v>
      </c>
      <c r="R938">
        <v>54</v>
      </c>
      <c r="S938">
        <v>26</v>
      </c>
      <c r="T938">
        <v>5</v>
      </c>
      <c r="U938">
        <v>242.2</v>
      </c>
      <c r="V938">
        <v>3</v>
      </c>
      <c r="W938">
        <v>25.666666666666668</v>
      </c>
      <c r="X938">
        <v>121</v>
      </c>
      <c r="Y938">
        <v>107.15702479338843</v>
      </c>
      <c r="Z938">
        <v>7</v>
      </c>
      <c r="AA938">
        <v>373</v>
      </c>
      <c r="AB938">
        <v>121</v>
      </c>
      <c r="AC938">
        <v>131</v>
      </c>
      <c r="AD938">
        <v>0.93076923076923079</v>
      </c>
      <c r="AE938">
        <v>76</v>
      </c>
      <c r="AF938">
        <v>95</v>
      </c>
      <c r="AG938">
        <v>0.58461538461538465</v>
      </c>
      <c r="AH938" s="4">
        <v>3</v>
      </c>
      <c r="AI938">
        <v>0.42857142857142855</v>
      </c>
      <c r="AJ938" s="4">
        <v>3</v>
      </c>
      <c r="AK938">
        <v>0.42857142857142855</v>
      </c>
      <c r="AL938" s="4">
        <v>15</v>
      </c>
      <c r="AM938">
        <v>0.12396694214876033</v>
      </c>
      <c r="AN938" s="4">
        <v>14</v>
      </c>
      <c r="AO938">
        <v>0.11570247933884298</v>
      </c>
      <c r="AP938" s="4">
        <v>0</v>
      </c>
      <c r="AQ938">
        <v>0</v>
      </c>
      <c r="AR938" s="4">
        <v>1</v>
      </c>
      <c r="AS938">
        <v>7.6923076923076927E-3</v>
      </c>
      <c r="AT938" s="4">
        <v>0</v>
      </c>
      <c r="AU938" s="4">
        <v>0</v>
      </c>
      <c r="AV938" s="4">
        <v>2</v>
      </c>
      <c r="AW938">
        <v>1.8309859154929577</v>
      </c>
      <c r="AX938" s="4">
        <f t="shared" si="14"/>
        <v>71</v>
      </c>
      <c r="AY938" s="4">
        <v>1</v>
      </c>
      <c r="AZ938" s="4">
        <v>983</v>
      </c>
    </row>
    <row r="939" spans="1:52" x14ac:dyDescent="0.25">
      <c r="A939" s="4">
        <v>2017</v>
      </c>
      <c r="B939" s="4" t="s">
        <v>332</v>
      </c>
      <c r="C939" t="s">
        <v>242</v>
      </c>
      <c r="D939" t="s">
        <v>190</v>
      </c>
      <c r="E939" t="s">
        <v>703</v>
      </c>
      <c r="F939" s="4">
        <v>126</v>
      </c>
      <c r="G939">
        <v>119</v>
      </c>
      <c r="H939">
        <v>4</v>
      </c>
      <c r="I939">
        <v>126</v>
      </c>
      <c r="J939">
        <v>6.4206349206349209</v>
      </c>
      <c r="K939">
        <v>0</v>
      </c>
      <c r="L939">
        <v>0</v>
      </c>
      <c r="M939">
        <v>85</v>
      </c>
      <c r="N939">
        <v>1393</v>
      </c>
      <c r="O939">
        <v>0.67460317460317465</v>
      </c>
      <c r="P939">
        <v>66</v>
      </c>
      <c r="Q939">
        <v>14</v>
      </c>
      <c r="R939">
        <v>26</v>
      </c>
      <c r="S939">
        <v>62</v>
      </c>
      <c r="T939">
        <v>33</v>
      </c>
      <c r="U939">
        <v>192</v>
      </c>
      <c r="V939">
        <v>29</v>
      </c>
      <c r="W939">
        <v>41.03448275862069</v>
      </c>
      <c r="X939">
        <v>72</v>
      </c>
      <c r="Y939">
        <v>101.59722222222223</v>
      </c>
      <c r="Z939">
        <v>25</v>
      </c>
      <c r="AA939">
        <v>490</v>
      </c>
      <c r="AB939">
        <v>69</v>
      </c>
      <c r="AC939">
        <v>112</v>
      </c>
      <c r="AD939">
        <v>0.54761904761904767</v>
      </c>
      <c r="AE939">
        <v>39</v>
      </c>
      <c r="AF939">
        <v>42</v>
      </c>
      <c r="AG939">
        <v>0.30952380952380953</v>
      </c>
      <c r="AH939" s="4">
        <v>14</v>
      </c>
      <c r="AI939">
        <v>0.56000000000000005</v>
      </c>
      <c r="AJ939" s="4">
        <v>1</v>
      </c>
      <c r="AK939">
        <v>0.04</v>
      </c>
      <c r="AL939" s="4">
        <v>8</v>
      </c>
      <c r="AM939">
        <v>0.11594202898550725</v>
      </c>
      <c r="AN939" s="4">
        <v>6</v>
      </c>
      <c r="AO939">
        <v>8.6956521739130432E-2</v>
      </c>
      <c r="AP939" s="4">
        <v>0</v>
      </c>
      <c r="AQ939">
        <v>0</v>
      </c>
      <c r="AR939" s="4">
        <v>0</v>
      </c>
      <c r="AS939">
        <v>0</v>
      </c>
      <c r="AT939" s="4">
        <v>1</v>
      </c>
      <c r="AU939" s="4">
        <v>0</v>
      </c>
      <c r="AV939" s="4">
        <v>5</v>
      </c>
      <c r="AW939">
        <v>1.5</v>
      </c>
      <c r="AX939" s="4">
        <f t="shared" si="14"/>
        <v>84</v>
      </c>
      <c r="AY939" s="4">
        <v>0</v>
      </c>
      <c r="AZ939" s="4">
        <v>0</v>
      </c>
    </row>
    <row r="940" spans="1:52" x14ac:dyDescent="0.25">
      <c r="A940" s="4">
        <v>2017</v>
      </c>
      <c r="B940" s="4" t="s">
        <v>332</v>
      </c>
      <c r="C940" t="s">
        <v>242</v>
      </c>
      <c r="D940" t="s">
        <v>255</v>
      </c>
      <c r="E940" t="s">
        <v>764</v>
      </c>
      <c r="F940" s="4">
        <v>119</v>
      </c>
      <c r="G940">
        <v>110</v>
      </c>
      <c r="H940">
        <v>5</v>
      </c>
      <c r="I940">
        <v>117</v>
      </c>
      <c r="J940">
        <v>7.0085470085470085</v>
      </c>
      <c r="K940">
        <v>2</v>
      </c>
      <c r="L940">
        <v>1.7094017094017096E-2</v>
      </c>
      <c r="M940">
        <v>107</v>
      </c>
      <c r="N940">
        <v>1789</v>
      </c>
      <c r="O940">
        <v>0.89915966386554624</v>
      </c>
      <c r="P940">
        <v>113</v>
      </c>
      <c r="Q940">
        <v>23</v>
      </c>
      <c r="R940">
        <v>22</v>
      </c>
      <c r="S940">
        <v>67</v>
      </c>
      <c r="T940">
        <v>54</v>
      </c>
      <c r="U940">
        <v>180.87037037037038</v>
      </c>
      <c r="V940">
        <v>48</v>
      </c>
      <c r="W940">
        <v>54.520833333333336</v>
      </c>
      <c r="X940">
        <v>60</v>
      </c>
      <c r="Y940">
        <v>189</v>
      </c>
      <c r="Z940">
        <v>49</v>
      </c>
      <c r="AA940">
        <v>559</v>
      </c>
      <c r="AB940">
        <v>62</v>
      </c>
      <c r="AC940">
        <v>222</v>
      </c>
      <c r="AD940">
        <v>0.52100840336134457</v>
      </c>
      <c r="AE940">
        <v>2</v>
      </c>
      <c r="AF940">
        <v>96</v>
      </c>
      <c r="AG940">
        <v>1.680672268907563E-2</v>
      </c>
      <c r="AH940" s="4">
        <v>25</v>
      </c>
      <c r="AI940">
        <v>0.51020408163265307</v>
      </c>
      <c r="AJ940" s="4">
        <v>7</v>
      </c>
      <c r="AK940">
        <v>0.14285714285714285</v>
      </c>
      <c r="AL940" s="4">
        <v>17</v>
      </c>
      <c r="AM940">
        <v>0.27419354838709675</v>
      </c>
      <c r="AN940" s="4">
        <v>8</v>
      </c>
      <c r="AO940">
        <v>0.12903225806451613</v>
      </c>
      <c r="AP940" s="4">
        <v>0</v>
      </c>
      <c r="AQ940">
        <v>0</v>
      </c>
      <c r="AR940" s="4">
        <v>0</v>
      </c>
      <c r="AS940">
        <v>0</v>
      </c>
      <c r="AT940" s="4">
        <v>0</v>
      </c>
      <c r="AU940" s="4">
        <v>0</v>
      </c>
      <c r="AV940" s="4">
        <v>7</v>
      </c>
      <c r="AW940">
        <v>1.4512195121951219</v>
      </c>
      <c r="AX940" s="4">
        <f t="shared" si="14"/>
        <v>82</v>
      </c>
      <c r="AY940" s="4">
        <v>17</v>
      </c>
      <c r="AZ940" s="4">
        <v>85</v>
      </c>
    </row>
    <row r="941" spans="1:52" x14ac:dyDescent="0.25">
      <c r="A941" s="4">
        <v>2017</v>
      </c>
      <c r="B941" s="4" t="s">
        <v>332</v>
      </c>
      <c r="C941" t="s">
        <v>242</v>
      </c>
      <c r="D941" t="s">
        <v>261</v>
      </c>
      <c r="E941" t="s">
        <v>770</v>
      </c>
      <c r="F941" s="4">
        <v>115</v>
      </c>
      <c r="G941">
        <v>104</v>
      </c>
      <c r="H941">
        <v>5</v>
      </c>
      <c r="I941">
        <v>115</v>
      </c>
      <c r="J941">
        <v>7.4086956521739129</v>
      </c>
      <c r="K941">
        <v>0</v>
      </c>
      <c r="L941">
        <v>0</v>
      </c>
      <c r="M941">
        <v>107</v>
      </c>
      <c r="N941">
        <v>2163</v>
      </c>
      <c r="O941">
        <v>0.93043478260869561</v>
      </c>
      <c r="P941">
        <v>105</v>
      </c>
      <c r="Q941">
        <v>23</v>
      </c>
      <c r="R941">
        <v>25</v>
      </c>
      <c r="S941">
        <v>70</v>
      </c>
      <c r="T941">
        <v>62</v>
      </c>
      <c r="U941">
        <v>169.46774193548387</v>
      </c>
      <c r="V941">
        <v>57</v>
      </c>
      <c r="W941">
        <v>30.666666666666668</v>
      </c>
      <c r="X941">
        <v>47</v>
      </c>
      <c r="Y941">
        <v>159.72340425531914</v>
      </c>
      <c r="Z941">
        <v>53</v>
      </c>
      <c r="AA941">
        <v>464</v>
      </c>
      <c r="AB941">
        <v>51</v>
      </c>
      <c r="AC941">
        <v>187</v>
      </c>
      <c r="AD941">
        <v>0.44347826086956521</v>
      </c>
      <c r="AE941">
        <v>1</v>
      </c>
      <c r="AF941">
        <v>19</v>
      </c>
      <c r="AG941">
        <v>8.6956521739130436E-3</v>
      </c>
      <c r="AH941" s="4">
        <v>24</v>
      </c>
      <c r="AI941">
        <v>0.45283018867924529</v>
      </c>
      <c r="AJ941" s="4">
        <v>8</v>
      </c>
      <c r="AK941">
        <v>0.15094339622641509</v>
      </c>
      <c r="AL941" s="4">
        <v>15</v>
      </c>
      <c r="AM941">
        <v>0.29411764705882354</v>
      </c>
      <c r="AN941" s="4">
        <v>12</v>
      </c>
      <c r="AO941">
        <v>0.23529411764705882</v>
      </c>
      <c r="AP941" s="4">
        <v>0</v>
      </c>
      <c r="AQ941">
        <v>0</v>
      </c>
      <c r="AR941" s="4">
        <v>0</v>
      </c>
      <c r="AS941">
        <v>0</v>
      </c>
      <c r="AT941" s="4">
        <v>0</v>
      </c>
      <c r="AU941" s="4">
        <v>0</v>
      </c>
      <c r="AV941" s="4">
        <v>2</v>
      </c>
      <c r="AW941">
        <v>1.7692307692307692</v>
      </c>
      <c r="AX941" s="4">
        <f t="shared" si="14"/>
        <v>65</v>
      </c>
      <c r="AY941" s="4">
        <v>52</v>
      </c>
      <c r="AZ941" s="4">
        <v>146</v>
      </c>
    </row>
    <row r="942" spans="1:52" x14ac:dyDescent="0.25">
      <c r="A942" s="4">
        <v>2017</v>
      </c>
      <c r="B942" s="4" t="s">
        <v>332</v>
      </c>
      <c r="C942" t="s">
        <v>242</v>
      </c>
      <c r="D942" t="s">
        <v>272</v>
      </c>
      <c r="E942" t="s">
        <v>781</v>
      </c>
      <c r="F942" s="4">
        <v>114</v>
      </c>
      <c r="G942">
        <v>105</v>
      </c>
      <c r="H942">
        <v>10</v>
      </c>
      <c r="I942">
        <v>114</v>
      </c>
      <c r="J942">
        <v>11.929824561403509</v>
      </c>
      <c r="K942">
        <v>2</v>
      </c>
      <c r="L942">
        <v>1.7543859649122806E-2</v>
      </c>
      <c r="M942">
        <v>111</v>
      </c>
      <c r="N942">
        <v>1494</v>
      </c>
      <c r="O942">
        <v>0.97368421052631582</v>
      </c>
      <c r="P942">
        <v>112</v>
      </c>
      <c r="Q942">
        <v>18</v>
      </c>
      <c r="R942">
        <v>38</v>
      </c>
      <c r="S942">
        <v>140</v>
      </c>
      <c r="T942">
        <v>60</v>
      </c>
      <c r="U942">
        <v>189.6</v>
      </c>
      <c r="V942">
        <v>52</v>
      </c>
      <c r="W942">
        <v>18.365384615384617</v>
      </c>
      <c r="X942">
        <v>54</v>
      </c>
      <c r="Y942">
        <v>197.25925925925927</v>
      </c>
      <c r="Z942">
        <v>50</v>
      </c>
      <c r="AA942">
        <v>603</v>
      </c>
      <c r="AB942">
        <v>54</v>
      </c>
      <c r="AC942">
        <v>233</v>
      </c>
      <c r="AD942">
        <v>0.47368421052631576</v>
      </c>
      <c r="AE942">
        <v>0</v>
      </c>
      <c r="AF942">
        <v>0</v>
      </c>
      <c r="AG942">
        <v>0</v>
      </c>
      <c r="AH942" s="4">
        <v>35</v>
      </c>
      <c r="AI942">
        <v>0.7</v>
      </c>
      <c r="AJ942" s="4">
        <v>2</v>
      </c>
      <c r="AK942">
        <v>0.04</v>
      </c>
      <c r="AL942" s="4">
        <v>22</v>
      </c>
      <c r="AM942">
        <v>0.40740740740740738</v>
      </c>
      <c r="AN942" s="4">
        <v>9</v>
      </c>
      <c r="AO942">
        <v>0.16666666666666666</v>
      </c>
      <c r="AP942" s="4">
        <v>0</v>
      </c>
      <c r="AQ942">
        <v>0</v>
      </c>
      <c r="AR942" s="4">
        <v>0</v>
      </c>
      <c r="AS942">
        <v>0</v>
      </c>
      <c r="AT942" s="4">
        <v>0</v>
      </c>
      <c r="AU942" s="4">
        <v>0</v>
      </c>
      <c r="AV942" s="4">
        <v>0</v>
      </c>
      <c r="AW942">
        <v>1.4615384615384615</v>
      </c>
      <c r="AX942" s="4">
        <f t="shared" si="14"/>
        <v>78</v>
      </c>
      <c r="AY942" s="4">
        <v>32</v>
      </c>
      <c r="AZ942" s="4">
        <v>36</v>
      </c>
    </row>
    <row r="943" spans="1:52" x14ac:dyDescent="0.25">
      <c r="A943" s="4">
        <v>2017</v>
      </c>
      <c r="B943" s="4" t="s">
        <v>332</v>
      </c>
      <c r="C943" t="s">
        <v>242</v>
      </c>
      <c r="D943" t="s">
        <v>248</v>
      </c>
      <c r="E943" t="s">
        <v>758</v>
      </c>
      <c r="F943" s="4">
        <v>108</v>
      </c>
      <c r="G943">
        <v>104</v>
      </c>
      <c r="H943">
        <v>12</v>
      </c>
      <c r="I943">
        <v>108</v>
      </c>
      <c r="J943">
        <v>13.657407407407407</v>
      </c>
      <c r="K943">
        <v>2</v>
      </c>
      <c r="L943">
        <v>1.8518518518518517E-2</v>
      </c>
      <c r="M943">
        <v>91</v>
      </c>
      <c r="N943">
        <v>1807</v>
      </c>
      <c r="O943">
        <v>0.84259259259259256</v>
      </c>
      <c r="P943">
        <v>101</v>
      </c>
      <c r="Q943">
        <v>21</v>
      </c>
      <c r="R943">
        <v>36</v>
      </c>
      <c r="S943">
        <v>65</v>
      </c>
      <c r="T943">
        <v>53</v>
      </c>
      <c r="U943">
        <v>127.71698113207547</v>
      </c>
      <c r="V943">
        <v>44</v>
      </c>
      <c r="W943">
        <v>52.090909090909093</v>
      </c>
      <c r="X943">
        <v>50</v>
      </c>
      <c r="Y943">
        <v>177.08</v>
      </c>
      <c r="Z943">
        <v>48</v>
      </c>
      <c r="AA943">
        <v>448</v>
      </c>
      <c r="AB943">
        <v>49</v>
      </c>
      <c r="AC943">
        <v>214</v>
      </c>
      <c r="AD943">
        <v>0.45370370370370372</v>
      </c>
      <c r="AE943">
        <v>2</v>
      </c>
      <c r="AF943">
        <v>38</v>
      </c>
      <c r="AG943">
        <v>1.8518518518518517E-2</v>
      </c>
      <c r="AH943" s="4">
        <v>20</v>
      </c>
      <c r="AI943">
        <v>0.41666666666666669</v>
      </c>
      <c r="AJ943" s="4">
        <v>3</v>
      </c>
      <c r="AK943">
        <v>6.25E-2</v>
      </c>
      <c r="AL943" s="4">
        <v>23</v>
      </c>
      <c r="AM943">
        <v>0.46938775510204084</v>
      </c>
      <c r="AN943" s="4">
        <v>6</v>
      </c>
      <c r="AO943">
        <v>0.12244897959183673</v>
      </c>
      <c r="AP943" s="4">
        <v>0</v>
      </c>
      <c r="AQ943">
        <v>0</v>
      </c>
      <c r="AR943" s="4">
        <v>0</v>
      </c>
      <c r="AS943">
        <v>0</v>
      </c>
      <c r="AT943" s="4">
        <v>0</v>
      </c>
      <c r="AU943" s="4">
        <v>0</v>
      </c>
      <c r="AV943" s="4">
        <v>1</v>
      </c>
      <c r="AW943">
        <v>1.6615384615384616</v>
      </c>
      <c r="AX943" s="4">
        <f t="shared" si="14"/>
        <v>65</v>
      </c>
      <c r="AY943" s="4">
        <v>18</v>
      </c>
      <c r="AZ943" s="4">
        <v>88</v>
      </c>
    </row>
    <row r="944" spans="1:52" x14ac:dyDescent="0.25">
      <c r="A944" s="4">
        <v>2017</v>
      </c>
      <c r="B944" s="4" t="s">
        <v>332</v>
      </c>
      <c r="C944" t="s">
        <v>242</v>
      </c>
      <c r="D944" t="s">
        <v>247</v>
      </c>
      <c r="E944" t="s">
        <v>757</v>
      </c>
      <c r="F944" s="4">
        <v>99</v>
      </c>
      <c r="G944">
        <v>92</v>
      </c>
      <c r="H944">
        <v>5</v>
      </c>
      <c r="I944">
        <v>98</v>
      </c>
      <c r="J944">
        <v>7.0408163265306118</v>
      </c>
      <c r="K944">
        <v>0</v>
      </c>
      <c r="L944">
        <v>0</v>
      </c>
      <c r="M944">
        <v>87</v>
      </c>
      <c r="N944">
        <v>1163</v>
      </c>
      <c r="O944">
        <v>0.87878787878787878</v>
      </c>
      <c r="P944">
        <v>85</v>
      </c>
      <c r="Q944">
        <v>14</v>
      </c>
      <c r="R944">
        <v>23</v>
      </c>
      <c r="S944">
        <v>42</v>
      </c>
      <c r="T944">
        <v>45</v>
      </c>
      <c r="U944">
        <v>180.17777777777778</v>
      </c>
      <c r="V944">
        <v>37</v>
      </c>
      <c r="W944">
        <v>23.810810810810811</v>
      </c>
      <c r="X944">
        <v>46</v>
      </c>
      <c r="Y944">
        <v>155.34782608695653</v>
      </c>
      <c r="Z944">
        <v>39</v>
      </c>
      <c r="AA944">
        <v>495</v>
      </c>
      <c r="AB944">
        <v>44</v>
      </c>
      <c r="AC944">
        <v>167</v>
      </c>
      <c r="AD944">
        <v>0.44444444444444442</v>
      </c>
      <c r="AE944">
        <v>10</v>
      </c>
      <c r="AF944">
        <v>72</v>
      </c>
      <c r="AG944">
        <v>0.10101010101010101</v>
      </c>
      <c r="AH944" s="4">
        <v>18</v>
      </c>
      <c r="AI944">
        <v>0.46153846153846156</v>
      </c>
      <c r="AJ944" s="4">
        <v>3</v>
      </c>
      <c r="AK944">
        <v>7.6923076923076927E-2</v>
      </c>
      <c r="AL944" s="4">
        <v>17</v>
      </c>
      <c r="AM944">
        <v>0.38636363636363635</v>
      </c>
      <c r="AN944" s="4">
        <v>4</v>
      </c>
      <c r="AO944">
        <v>9.0909090909090912E-2</v>
      </c>
      <c r="AP944" s="4">
        <v>0</v>
      </c>
      <c r="AQ944">
        <v>0</v>
      </c>
      <c r="AR944" s="4">
        <v>0</v>
      </c>
      <c r="AS944">
        <v>0</v>
      </c>
      <c r="AT944" s="4">
        <v>1</v>
      </c>
      <c r="AU944" s="4">
        <v>0</v>
      </c>
      <c r="AV944" s="4">
        <v>2</v>
      </c>
      <c r="AW944">
        <v>1.6229508196721312</v>
      </c>
      <c r="AX944" s="4">
        <f t="shared" si="14"/>
        <v>61</v>
      </c>
      <c r="AY944" s="4">
        <v>14</v>
      </c>
      <c r="AZ944" s="4">
        <v>48</v>
      </c>
    </row>
    <row r="945" spans="1:52" x14ac:dyDescent="0.25">
      <c r="A945" s="4">
        <v>2017</v>
      </c>
      <c r="B945" s="4" t="s">
        <v>332</v>
      </c>
      <c r="C945" t="s">
        <v>242</v>
      </c>
      <c r="D945" t="s">
        <v>246</v>
      </c>
      <c r="E945" t="s">
        <v>756</v>
      </c>
      <c r="F945" s="4">
        <v>99</v>
      </c>
      <c r="G945">
        <v>95</v>
      </c>
      <c r="H945">
        <v>5</v>
      </c>
      <c r="I945">
        <v>99</v>
      </c>
      <c r="J945">
        <v>7.858585858585859</v>
      </c>
      <c r="K945">
        <v>0</v>
      </c>
      <c r="L945">
        <v>0</v>
      </c>
      <c r="M945">
        <v>75</v>
      </c>
      <c r="N945">
        <v>1714</v>
      </c>
      <c r="O945">
        <v>0.75757575757575757</v>
      </c>
      <c r="P945">
        <v>94</v>
      </c>
      <c r="Q945">
        <v>18</v>
      </c>
      <c r="R945">
        <v>28</v>
      </c>
      <c r="S945">
        <v>133</v>
      </c>
      <c r="T945">
        <v>44</v>
      </c>
      <c r="U945">
        <v>182.45454545454547</v>
      </c>
      <c r="V945">
        <v>44</v>
      </c>
      <c r="W945">
        <v>32.954545454545453</v>
      </c>
      <c r="X945">
        <v>52</v>
      </c>
      <c r="Y945">
        <v>236.63461538461539</v>
      </c>
      <c r="Z945">
        <v>40</v>
      </c>
      <c r="AA945">
        <v>430</v>
      </c>
      <c r="AB945">
        <v>48</v>
      </c>
      <c r="AC945">
        <v>235</v>
      </c>
      <c r="AD945">
        <v>0.48484848484848486</v>
      </c>
      <c r="AE945">
        <v>2</v>
      </c>
      <c r="AF945">
        <v>132</v>
      </c>
      <c r="AG945">
        <v>2.0202020202020204E-2</v>
      </c>
      <c r="AH945" s="4">
        <v>20</v>
      </c>
      <c r="AI945">
        <v>0.5</v>
      </c>
      <c r="AJ945" s="4">
        <v>3</v>
      </c>
      <c r="AK945">
        <v>7.4999999999999997E-2</v>
      </c>
      <c r="AL945" s="4">
        <v>18</v>
      </c>
      <c r="AM945">
        <v>0.375</v>
      </c>
      <c r="AN945" s="4">
        <v>6</v>
      </c>
      <c r="AO945">
        <v>0.125</v>
      </c>
      <c r="AP945" s="4">
        <v>0</v>
      </c>
      <c r="AQ945">
        <v>0</v>
      </c>
      <c r="AR945" s="4">
        <v>0</v>
      </c>
      <c r="AS945">
        <v>0</v>
      </c>
      <c r="AT945" s="4">
        <v>0</v>
      </c>
      <c r="AU945" s="4">
        <v>0</v>
      </c>
      <c r="AV945" s="4">
        <v>1</v>
      </c>
      <c r="AW945">
        <v>1.6229508196721312</v>
      </c>
      <c r="AX945" s="4">
        <f t="shared" si="14"/>
        <v>61</v>
      </c>
      <c r="AY945" s="4">
        <v>12</v>
      </c>
      <c r="AZ945" s="4">
        <v>15</v>
      </c>
    </row>
    <row r="946" spans="1:52" x14ac:dyDescent="0.25">
      <c r="A946" s="4">
        <v>2017</v>
      </c>
      <c r="B946" s="4" t="s">
        <v>332</v>
      </c>
      <c r="C946" t="s">
        <v>242</v>
      </c>
      <c r="D946" t="s">
        <v>257</v>
      </c>
      <c r="E946" t="s">
        <v>766</v>
      </c>
      <c r="F946" s="4">
        <v>97</v>
      </c>
      <c r="G946">
        <v>90</v>
      </c>
      <c r="H946">
        <v>14</v>
      </c>
      <c r="I946">
        <v>97</v>
      </c>
      <c r="J946">
        <v>15.969072164948454</v>
      </c>
      <c r="K946">
        <v>6</v>
      </c>
      <c r="L946">
        <v>6.1855670103092786E-2</v>
      </c>
      <c r="M946">
        <v>90</v>
      </c>
      <c r="N946">
        <v>2104</v>
      </c>
      <c r="O946">
        <v>0.92783505154639179</v>
      </c>
      <c r="P946">
        <v>93</v>
      </c>
      <c r="Q946">
        <v>18</v>
      </c>
      <c r="R946">
        <v>24</v>
      </c>
      <c r="S946">
        <v>70</v>
      </c>
      <c r="T946">
        <v>63</v>
      </c>
      <c r="U946">
        <v>171.25396825396825</v>
      </c>
      <c r="V946">
        <v>59</v>
      </c>
      <c r="W946">
        <v>24.322033898305083</v>
      </c>
      <c r="X946">
        <v>32</v>
      </c>
      <c r="Y946">
        <v>166.5</v>
      </c>
      <c r="Z946">
        <v>53</v>
      </c>
      <c r="AA946">
        <v>374</v>
      </c>
      <c r="AB946">
        <v>31</v>
      </c>
      <c r="AC946">
        <v>262</v>
      </c>
      <c r="AD946">
        <v>0.31958762886597936</v>
      </c>
      <c r="AE946">
        <v>2</v>
      </c>
      <c r="AF946">
        <v>134</v>
      </c>
      <c r="AG946">
        <v>2.0618556701030927E-2</v>
      </c>
      <c r="AH946" s="4">
        <v>36</v>
      </c>
      <c r="AI946">
        <v>0.67924528301886788</v>
      </c>
      <c r="AJ946" s="4">
        <v>5</v>
      </c>
      <c r="AK946">
        <v>9.4339622641509441E-2</v>
      </c>
      <c r="AL946" s="4">
        <v>9</v>
      </c>
      <c r="AM946">
        <v>0.29032258064516131</v>
      </c>
      <c r="AN946" s="4">
        <v>3</v>
      </c>
      <c r="AO946">
        <v>9.6774193548387094E-2</v>
      </c>
      <c r="AP946" s="4">
        <v>1</v>
      </c>
      <c r="AQ946">
        <v>1.0309278350515464E-2</v>
      </c>
      <c r="AR946" s="4">
        <v>1</v>
      </c>
      <c r="AS946">
        <v>1.0309278350515464E-2</v>
      </c>
      <c r="AT946" s="4">
        <v>0</v>
      </c>
      <c r="AU946" s="4">
        <v>0</v>
      </c>
      <c r="AV946" s="4">
        <v>1</v>
      </c>
      <c r="AW946">
        <v>1.5901639344262295</v>
      </c>
      <c r="AX946" s="4">
        <f t="shared" si="14"/>
        <v>61</v>
      </c>
      <c r="AY946" s="4">
        <v>39</v>
      </c>
      <c r="AZ946" s="4">
        <v>28</v>
      </c>
    </row>
    <row r="947" spans="1:52" x14ac:dyDescent="0.25">
      <c r="A947" s="4">
        <v>2017</v>
      </c>
      <c r="B947" s="4" t="s">
        <v>332</v>
      </c>
      <c r="C947" t="s">
        <v>242</v>
      </c>
      <c r="D947" t="s">
        <v>189</v>
      </c>
      <c r="E947" t="s">
        <v>702</v>
      </c>
      <c r="F947" s="4">
        <v>93</v>
      </c>
      <c r="G947">
        <v>80</v>
      </c>
      <c r="H947">
        <v>9</v>
      </c>
      <c r="I947">
        <v>93</v>
      </c>
      <c r="J947">
        <v>10.688172043010752</v>
      </c>
      <c r="K947">
        <v>4</v>
      </c>
      <c r="L947">
        <v>4.3010752688172046E-2</v>
      </c>
      <c r="M947">
        <v>84</v>
      </c>
      <c r="N947">
        <v>2249</v>
      </c>
      <c r="O947">
        <v>0.90322580645161288</v>
      </c>
      <c r="P947">
        <v>89</v>
      </c>
      <c r="Q947">
        <v>17</v>
      </c>
      <c r="R947">
        <v>30</v>
      </c>
      <c r="S947">
        <v>78</v>
      </c>
      <c r="T947">
        <v>57</v>
      </c>
      <c r="U947">
        <v>180.2982456140351</v>
      </c>
      <c r="V947">
        <v>46</v>
      </c>
      <c r="W947">
        <v>9.0869565217391308</v>
      </c>
      <c r="X947">
        <v>34</v>
      </c>
      <c r="Y947">
        <v>186.08823529411765</v>
      </c>
      <c r="Z947">
        <v>45</v>
      </c>
      <c r="AA947">
        <v>442</v>
      </c>
      <c r="AB947">
        <v>34</v>
      </c>
      <c r="AC947">
        <v>255</v>
      </c>
      <c r="AD947">
        <v>0.36559139784946237</v>
      </c>
      <c r="AE947">
        <v>2</v>
      </c>
      <c r="AF947">
        <v>83</v>
      </c>
      <c r="AG947">
        <v>2.1505376344086023E-2</v>
      </c>
      <c r="AH947" s="4">
        <v>29</v>
      </c>
      <c r="AI947">
        <v>0.64444444444444449</v>
      </c>
      <c r="AJ947" s="4">
        <v>4</v>
      </c>
      <c r="AK947">
        <v>8.8888888888888892E-2</v>
      </c>
      <c r="AL947" s="4">
        <v>16</v>
      </c>
      <c r="AM947">
        <v>0.47058823529411764</v>
      </c>
      <c r="AN947" s="4">
        <v>5</v>
      </c>
      <c r="AO947">
        <v>0.14705882352941177</v>
      </c>
      <c r="AP947" s="4">
        <v>0</v>
      </c>
      <c r="AQ947">
        <v>0</v>
      </c>
      <c r="AR947" s="4">
        <v>0</v>
      </c>
      <c r="AS947">
        <v>0</v>
      </c>
      <c r="AT947" s="4">
        <v>0</v>
      </c>
      <c r="AU947" s="4">
        <v>0</v>
      </c>
      <c r="AV947" s="4">
        <v>1</v>
      </c>
      <c r="AW947">
        <v>1.5245901639344261</v>
      </c>
      <c r="AX947" s="4">
        <f t="shared" si="14"/>
        <v>61</v>
      </c>
      <c r="AY947" s="4">
        <v>23</v>
      </c>
      <c r="AZ947" s="4">
        <v>22</v>
      </c>
    </row>
    <row r="948" spans="1:52" x14ac:dyDescent="0.25">
      <c r="A948" s="4">
        <v>2017</v>
      </c>
      <c r="B948" s="4" t="s">
        <v>332</v>
      </c>
      <c r="C948" t="s">
        <v>242</v>
      </c>
      <c r="D948" t="s">
        <v>173</v>
      </c>
      <c r="E948" t="s">
        <v>686</v>
      </c>
      <c r="F948" s="4">
        <v>93</v>
      </c>
      <c r="G948">
        <v>88</v>
      </c>
      <c r="H948">
        <v>8</v>
      </c>
      <c r="I948">
        <v>93</v>
      </c>
      <c r="J948">
        <v>11.795698924731182</v>
      </c>
      <c r="K948">
        <v>4</v>
      </c>
      <c r="L948">
        <v>4.3010752688172046E-2</v>
      </c>
      <c r="M948">
        <v>83</v>
      </c>
      <c r="N948">
        <v>2121</v>
      </c>
      <c r="O948">
        <v>0.89247311827956988</v>
      </c>
      <c r="P948">
        <v>83</v>
      </c>
      <c r="Q948">
        <v>22</v>
      </c>
      <c r="R948">
        <v>27</v>
      </c>
      <c r="S948">
        <v>117</v>
      </c>
      <c r="T948">
        <v>57</v>
      </c>
      <c r="U948">
        <v>247.49122807017545</v>
      </c>
      <c r="V948">
        <v>45</v>
      </c>
      <c r="W948">
        <v>72.088888888888889</v>
      </c>
      <c r="X948">
        <v>31</v>
      </c>
      <c r="Y948">
        <v>227</v>
      </c>
      <c r="Z948">
        <v>42</v>
      </c>
      <c r="AA948">
        <v>502</v>
      </c>
      <c r="AB948">
        <v>32</v>
      </c>
      <c r="AC948">
        <v>208</v>
      </c>
      <c r="AD948">
        <v>0.34408602150537637</v>
      </c>
      <c r="AE948">
        <v>5</v>
      </c>
      <c r="AF948">
        <v>103</v>
      </c>
      <c r="AG948">
        <v>5.3763440860215055E-2</v>
      </c>
      <c r="AH948" s="4">
        <v>31</v>
      </c>
      <c r="AI948">
        <v>0.73809523809523814</v>
      </c>
      <c r="AJ948" s="4">
        <v>1</v>
      </c>
      <c r="AK948">
        <v>2.3809523809523808E-2</v>
      </c>
      <c r="AL948" s="4">
        <v>13</v>
      </c>
      <c r="AM948">
        <v>0.40625</v>
      </c>
      <c r="AN948" s="4">
        <v>4</v>
      </c>
      <c r="AO948">
        <v>0.125</v>
      </c>
      <c r="AP948" s="4">
        <v>0</v>
      </c>
      <c r="AQ948">
        <v>0</v>
      </c>
      <c r="AR948" s="4">
        <v>0</v>
      </c>
      <c r="AS948">
        <v>0</v>
      </c>
      <c r="AT948" s="4">
        <v>0</v>
      </c>
      <c r="AU948" s="4">
        <v>0</v>
      </c>
      <c r="AV948" s="4">
        <v>3</v>
      </c>
      <c r="AW948">
        <v>1.86</v>
      </c>
      <c r="AX948" s="4">
        <f t="shared" si="14"/>
        <v>50</v>
      </c>
      <c r="AY948" s="4">
        <v>3</v>
      </c>
      <c r="AZ948" s="4">
        <v>26</v>
      </c>
    </row>
    <row r="949" spans="1:52" x14ac:dyDescent="0.25">
      <c r="A949" s="4">
        <v>2017</v>
      </c>
      <c r="B949" s="4" t="s">
        <v>332</v>
      </c>
      <c r="C949" t="s">
        <v>242</v>
      </c>
      <c r="D949" t="s">
        <v>228</v>
      </c>
      <c r="E949" t="s">
        <v>739</v>
      </c>
      <c r="F949" s="4">
        <v>92</v>
      </c>
      <c r="G949">
        <v>88</v>
      </c>
      <c r="H949">
        <v>5</v>
      </c>
      <c r="I949">
        <v>92</v>
      </c>
      <c r="J949">
        <v>6.7391304347826084</v>
      </c>
      <c r="K949">
        <v>2</v>
      </c>
      <c r="L949">
        <v>2.1739130434782608E-2</v>
      </c>
      <c r="M949">
        <v>86</v>
      </c>
      <c r="N949">
        <v>1833</v>
      </c>
      <c r="O949">
        <v>0.93478260869565222</v>
      </c>
      <c r="P949">
        <v>84</v>
      </c>
      <c r="Q949">
        <v>15</v>
      </c>
      <c r="R949">
        <v>25</v>
      </c>
      <c r="S949">
        <v>51</v>
      </c>
      <c r="T949">
        <v>41</v>
      </c>
      <c r="U949">
        <v>155.8780487804878</v>
      </c>
      <c r="V949">
        <v>37</v>
      </c>
      <c r="W949">
        <v>12.135135135135135</v>
      </c>
      <c r="X949">
        <v>46</v>
      </c>
      <c r="Y949">
        <v>135.34782608695653</v>
      </c>
      <c r="Z949">
        <v>40</v>
      </c>
      <c r="AA949">
        <v>426</v>
      </c>
      <c r="AB949">
        <v>50</v>
      </c>
      <c r="AC949">
        <v>188</v>
      </c>
      <c r="AD949">
        <v>0.54347826086956519</v>
      </c>
      <c r="AE949">
        <v>2</v>
      </c>
      <c r="AF949">
        <v>56</v>
      </c>
      <c r="AG949">
        <v>2.1739130434782608E-2</v>
      </c>
      <c r="AH949" s="4">
        <v>21</v>
      </c>
      <c r="AI949">
        <v>0.52500000000000002</v>
      </c>
      <c r="AJ949" s="4">
        <v>5</v>
      </c>
      <c r="AK949">
        <v>0.125</v>
      </c>
      <c r="AL949" s="4">
        <v>25</v>
      </c>
      <c r="AM949">
        <v>0.5</v>
      </c>
      <c r="AN949" s="4">
        <v>5</v>
      </c>
      <c r="AO949">
        <v>0.1</v>
      </c>
      <c r="AP949" s="4">
        <v>0</v>
      </c>
      <c r="AQ949">
        <v>0</v>
      </c>
      <c r="AR949" s="4">
        <v>0</v>
      </c>
      <c r="AS949">
        <v>0</v>
      </c>
      <c r="AT949" s="4">
        <v>0</v>
      </c>
      <c r="AU949" s="4">
        <v>0</v>
      </c>
      <c r="AV949" s="4">
        <v>2</v>
      </c>
      <c r="AW949">
        <v>1.803921568627451</v>
      </c>
      <c r="AX949" s="4">
        <f t="shared" si="14"/>
        <v>51</v>
      </c>
      <c r="AY949" s="4">
        <v>5</v>
      </c>
      <c r="AZ949" s="4">
        <v>28</v>
      </c>
    </row>
    <row r="950" spans="1:52" x14ac:dyDescent="0.25">
      <c r="A950" s="4">
        <v>2017</v>
      </c>
      <c r="B950" s="4" t="s">
        <v>332</v>
      </c>
      <c r="C950" t="s">
        <v>242</v>
      </c>
      <c r="D950" t="s">
        <v>176</v>
      </c>
      <c r="E950" t="s">
        <v>689</v>
      </c>
      <c r="F950" s="4">
        <v>88</v>
      </c>
      <c r="G950">
        <v>84</v>
      </c>
      <c r="H950">
        <v>3</v>
      </c>
      <c r="I950">
        <v>88</v>
      </c>
      <c r="J950">
        <v>5.6931818181818183</v>
      </c>
      <c r="K950">
        <v>0</v>
      </c>
      <c r="L950">
        <v>0</v>
      </c>
      <c r="M950">
        <v>68</v>
      </c>
      <c r="N950">
        <v>3116</v>
      </c>
      <c r="O950">
        <v>0.77272727272727271</v>
      </c>
      <c r="P950">
        <v>73</v>
      </c>
      <c r="Q950">
        <v>16</v>
      </c>
      <c r="R950">
        <v>13</v>
      </c>
      <c r="S950">
        <v>34</v>
      </c>
      <c r="T950">
        <v>49</v>
      </c>
      <c r="U950">
        <v>108.12244897959184</v>
      </c>
      <c r="V950">
        <v>44</v>
      </c>
      <c r="W950">
        <v>41.227272727272727</v>
      </c>
      <c r="X950">
        <v>30</v>
      </c>
      <c r="Y950">
        <v>172.06666666666666</v>
      </c>
      <c r="Z950">
        <v>40</v>
      </c>
      <c r="AA950">
        <v>365</v>
      </c>
      <c r="AB950">
        <v>30</v>
      </c>
      <c r="AC950">
        <v>175</v>
      </c>
      <c r="AD950">
        <v>0.34090909090909088</v>
      </c>
      <c r="AE950">
        <v>5</v>
      </c>
      <c r="AF950">
        <v>52</v>
      </c>
      <c r="AG950">
        <v>5.6818181818181816E-2</v>
      </c>
      <c r="AH950" s="4">
        <v>26</v>
      </c>
      <c r="AI950">
        <v>0.65</v>
      </c>
      <c r="AJ950" s="4">
        <v>3</v>
      </c>
      <c r="AK950">
        <v>7.4999999999999997E-2</v>
      </c>
      <c r="AL950" s="4">
        <v>14</v>
      </c>
      <c r="AM950">
        <v>0.46666666666666667</v>
      </c>
      <c r="AN950" s="4">
        <v>5</v>
      </c>
      <c r="AO950">
        <v>0.16666666666666666</v>
      </c>
      <c r="AP950" s="4">
        <v>0</v>
      </c>
      <c r="AQ950">
        <v>0</v>
      </c>
      <c r="AR950" s="4">
        <v>0</v>
      </c>
      <c r="AS950">
        <v>0</v>
      </c>
      <c r="AT950" s="4">
        <v>0</v>
      </c>
      <c r="AU950" s="4">
        <v>0</v>
      </c>
      <c r="AV950" s="4">
        <v>3</v>
      </c>
      <c r="AW950">
        <v>1.7254901960784315</v>
      </c>
      <c r="AX950" s="4">
        <f t="shared" si="14"/>
        <v>51</v>
      </c>
      <c r="AY950" s="4">
        <v>8</v>
      </c>
      <c r="AZ950" s="4">
        <v>61</v>
      </c>
    </row>
    <row r="951" spans="1:52" x14ac:dyDescent="0.25">
      <c r="A951" s="4">
        <v>2017</v>
      </c>
      <c r="B951" s="4" t="s">
        <v>332</v>
      </c>
      <c r="C951" t="s">
        <v>242</v>
      </c>
      <c r="D951" t="s">
        <v>274</v>
      </c>
      <c r="E951" t="s">
        <v>783</v>
      </c>
      <c r="F951" s="4">
        <v>80</v>
      </c>
      <c r="G951">
        <v>70</v>
      </c>
      <c r="H951">
        <v>4</v>
      </c>
      <c r="I951">
        <v>80</v>
      </c>
      <c r="J951">
        <v>6.2249999999999996</v>
      </c>
      <c r="K951">
        <v>0</v>
      </c>
      <c r="L951">
        <v>0</v>
      </c>
      <c r="M951">
        <v>76</v>
      </c>
      <c r="N951">
        <v>1856</v>
      </c>
      <c r="O951">
        <v>0.95</v>
      </c>
      <c r="P951">
        <v>78</v>
      </c>
      <c r="Q951">
        <v>19</v>
      </c>
      <c r="R951">
        <v>20</v>
      </c>
      <c r="S951">
        <v>60</v>
      </c>
      <c r="T951">
        <v>44</v>
      </c>
      <c r="U951">
        <v>204.79545454545453</v>
      </c>
      <c r="V951">
        <v>24</v>
      </c>
      <c r="W951">
        <v>77.291666666666671</v>
      </c>
      <c r="X951">
        <v>36</v>
      </c>
      <c r="Y951">
        <v>185.33333333333334</v>
      </c>
      <c r="Z951">
        <v>40</v>
      </c>
      <c r="AA951">
        <v>438</v>
      </c>
      <c r="AB951">
        <v>36</v>
      </c>
      <c r="AC951">
        <v>204</v>
      </c>
      <c r="AD951">
        <v>0.45</v>
      </c>
      <c r="AE951">
        <v>0</v>
      </c>
      <c r="AF951">
        <v>0</v>
      </c>
      <c r="AG951">
        <v>0</v>
      </c>
      <c r="AH951" s="4">
        <v>22</v>
      </c>
      <c r="AI951">
        <v>0.55000000000000004</v>
      </c>
      <c r="AJ951" s="4">
        <v>4</v>
      </c>
      <c r="AK951">
        <v>0.1</v>
      </c>
      <c r="AL951" s="4">
        <v>19</v>
      </c>
      <c r="AM951">
        <v>0.52777777777777779</v>
      </c>
      <c r="AN951" s="4">
        <v>3</v>
      </c>
      <c r="AO951">
        <v>8.3333333333333329E-2</v>
      </c>
      <c r="AP951" s="4">
        <v>0</v>
      </c>
      <c r="AQ951">
        <v>0</v>
      </c>
      <c r="AR951" s="4">
        <v>0</v>
      </c>
      <c r="AS951">
        <v>0</v>
      </c>
      <c r="AT951" s="4">
        <v>0</v>
      </c>
      <c r="AU951" s="4">
        <v>0</v>
      </c>
      <c r="AV951" s="4">
        <v>4</v>
      </c>
      <c r="AW951">
        <v>1.2698412698412698</v>
      </c>
      <c r="AX951" s="4">
        <f t="shared" si="14"/>
        <v>63</v>
      </c>
      <c r="AY951" s="4">
        <v>16</v>
      </c>
      <c r="AZ951" s="4">
        <v>276</v>
      </c>
    </row>
    <row r="952" spans="1:52" x14ac:dyDescent="0.25">
      <c r="A952" s="4">
        <v>2017</v>
      </c>
      <c r="B952" s="4" t="s">
        <v>332</v>
      </c>
      <c r="C952" t="s">
        <v>242</v>
      </c>
      <c r="D952" t="s">
        <v>259</v>
      </c>
      <c r="E952" t="s">
        <v>768</v>
      </c>
      <c r="F952" s="4">
        <v>77</v>
      </c>
      <c r="G952">
        <v>76</v>
      </c>
      <c r="H952">
        <v>11</v>
      </c>
      <c r="I952">
        <v>77</v>
      </c>
      <c r="J952">
        <v>13.441558441558442</v>
      </c>
      <c r="K952">
        <v>0</v>
      </c>
      <c r="L952">
        <v>0</v>
      </c>
      <c r="M952">
        <v>68</v>
      </c>
      <c r="N952">
        <v>1956</v>
      </c>
      <c r="O952">
        <v>0.88311688311688308</v>
      </c>
      <c r="P952">
        <v>73</v>
      </c>
      <c r="Q952">
        <v>19</v>
      </c>
      <c r="R952">
        <v>22</v>
      </c>
      <c r="S952">
        <v>112</v>
      </c>
      <c r="T952">
        <v>47</v>
      </c>
      <c r="U952">
        <v>234.27659574468086</v>
      </c>
      <c r="V952">
        <v>25</v>
      </c>
      <c r="W952">
        <v>67.8</v>
      </c>
      <c r="X952">
        <v>25</v>
      </c>
      <c r="Y952">
        <v>232.84</v>
      </c>
      <c r="Z952">
        <v>41</v>
      </c>
      <c r="AA952">
        <v>609</v>
      </c>
      <c r="AB952">
        <v>27</v>
      </c>
      <c r="AC952">
        <v>284</v>
      </c>
      <c r="AD952">
        <v>0.35064935064935066</v>
      </c>
      <c r="AE952">
        <v>1</v>
      </c>
      <c r="AF952">
        <v>159</v>
      </c>
      <c r="AG952">
        <v>1.2987012987012988E-2</v>
      </c>
      <c r="AH952" s="4">
        <v>20</v>
      </c>
      <c r="AI952">
        <v>0.48780487804878048</v>
      </c>
      <c r="AJ952" s="4">
        <v>4</v>
      </c>
      <c r="AK952">
        <v>9.7560975609756101E-2</v>
      </c>
      <c r="AL952" s="4">
        <v>8</v>
      </c>
      <c r="AM952">
        <v>0.29629629629629628</v>
      </c>
      <c r="AN952" s="4">
        <v>4</v>
      </c>
      <c r="AO952">
        <v>0.14814814814814814</v>
      </c>
      <c r="AP952" s="4">
        <v>0</v>
      </c>
      <c r="AQ952">
        <v>0</v>
      </c>
      <c r="AR952" s="4">
        <v>0</v>
      </c>
      <c r="AS952">
        <v>0</v>
      </c>
      <c r="AT952" s="4">
        <v>0</v>
      </c>
      <c r="AU952" s="4">
        <v>0</v>
      </c>
      <c r="AV952" s="4">
        <v>2</v>
      </c>
      <c r="AW952">
        <v>1.1323529411764706</v>
      </c>
      <c r="AX952" s="4">
        <f t="shared" si="14"/>
        <v>68</v>
      </c>
      <c r="AY952" s="4">
        <v>11</v>
      </c>
      <c r="AZ952" s="4">
        <v>21</v>
      </c>
    </row>
    <row r="953" spans="1:52" x14ac:dyDescent="0.25">
      <c r="A953" s="4">
        <v>2017</v>
      </c>
      <c r="B953" s="4" t="s">
        <v>332</v>
      </c>
      <c r="C953" t="s">
        <v>242</v>
      </c>
      <c r="D953" t="s">
        <v>185</v>
      </c>
      <c r="E953" t="s">
        <v>698</v>
      </c>
      <c r="F953" s="4">
        <v>77</v>
      </c>
      <c r="G953">
        <v>74</v>
      </c>
      <c r="H953">
        <v>2</v>
      </c>
      <c r="I953">
        <v>77</v>
      </c>
      <c r="J953">
        <v>4.8701298701298699</v>
      </c>
      <c r="K953">
        <v>0</v>
      </c>
      <c r="L953">
        <v>0</v>
      </c>
      <c r="M953">
        <v>76</v>
      </c>
      <c r="N953">
        <v>194</v>
      </c>
      <c r="O953">
        <v>0.98701298701298701</v>
      </c>
      <c r="P953">
        <v>67</v>
      </c>
      <c r="Q953">
        <v>14</v>
      </c>
      <c r="R953">
        <v>16</v>
      </c>
      <c r="S953">
        <v>33</v>
      </c>
      <c r="T953">
        <v>1</v>
      </c>
      <c r="U953">
        <v>207</v>
      </c>
      <c r="V953">
        <v>0</v>
      </c>
      <c r="W953">
        <v>0</v>
      </c>
      <c r="X953">
        <v>76</v>
      </c>
      <c r="Y953">
        <v>97.486842105263165</v>
      </c>
      <c r="Z953">
        <v>0</v>
      </c>
      <c r="AA953">
        <v>0</v>
      </c>
      <c r="AB953">
        <v>76</v>
      </c>
      <c r="AC953">
        <v>117</v>
      </c>
      <c r="AD953">
        <v>0.98701298701298701</v>
      </c>
      <c r="AE953">
        <v>28</v>
      </c>
      <c r="AF953">
        <v>68</v>
      </c>
      <c r="AG953">
        <v>0.36363636363636365</v>
      </c>
      <c r="AH953" s="4">
        <v>1</v>
      </c>
      <c r="AI953">
        <v>0</v>
      </c>
      <c r="AJ953" s="4">
        <v>0</v>
      </c>
      <c r="AK953">
        <v>0</v>
      </c>
      <c r="AL953" s="4">
        <v>17</v>
      </c>
      <c r="AM953">
        <v>0.22368421052631579</v>
      </c>
      <c r="AN953" s="4">
        <v>15</v>
      </c>
      <c r="AO953">
        <v>0.19736842105263158</v>
      </c>
      <c r="AP953" s="4">
        <v>0</v>
      </c>
      <c r="AQ953">
        <v>0</v>
      </c>
      <c r="AR953" s="4">
        <v>0</v>
      </c>
      <c r="AS953">
        <v>0</v>
      </c>
      <c r="AT953" s="4">
        <v>0</v>
      </c>
      <c r="AU953" s="4">
        <v>1</v>
      </c>
      <c r="AV953" s="4">
        <v>0</v>
      </c>
      <c r="AW953">
        <v>2.1388888888888888</v>
      </c>
      <c r="AX953" s="4">
        <f t="shared" si="14"/>
        <v>36</v>
      </c>
      <c r="AY953" s="4">
        <v>0</v>
      </c>
      <c r="AZ953" s="4">
        <v>0</v>
      </c>
    </row>
    <row r="954" spans="1:52" x14ac:dyDescent="0.25">
      <c r="A954" s="4">
        <v>2017</v>
      </c>
      <c r="B954" s="4" t="s">
        <v>332</v>
      </c>
      <c r="C954" t="s">
        <v>242</v>
      </c>
      <c r="D954" t="s">
        <v>220</v>
      </c>
      <c r="E954" t="s">
        <v>627</v>
      </c>
      <c r="F954" s="4">
        <v>69</v>
      </c>
      <c r="G954">
        <v>62</v>
      </c>
      <c r="H954">
        <v>5</v>
      </c>
      <c r="I954">
        <v>69</v>
      </c>
      <c r="J954">
        <v>7.6086956521739131</v>
      </c>
      <c r="K954">
        <v>0</v>
      </c>
      <c r="L954">
        <v>0</v>
      </c>
      <c r="M954">
        <v>61</v>
      </c>
      <c r="N954">
        <v>2420</v>
      </c>
      <c r="O954">
        <v>0.88405797101449279</v>
      </c>
      <c r="P954">
        <v>43</v>
      </c>
      <c r="Q954">
        <v>17</v>
      </c>
      <c r="R954">
        <v>8</v>
      </c>
      <c r="S954">
        <v>116</v>
      </c>
      <c r="T954">
        <v>21</v>
      </c>
      <c r="U954">
        <v>203.1904761904762</v>
      </c>
      <c r="V954">
        <v>20</v>
      </c>
      <c r="W954">
        <v>181.95</v>
      </c>
      <c r="X954">
        <v>43</v>
      </c>
      <c r="Y954">
        <v>103.48837209302326</v>
      </c>
      <c r="Z954">
        <v>16</v>
      </c>
      <c r="AA954">
        <v>442</v>
      </c>
      <c r="AB954">
        <v>45</v>
      </c>
      <c r="AC954">
        <v>128</v>
      </c>
      <c r="AD954">
        <v>0.65217391304347827</v>
      </c>
      <c r="AE954">
        <v>19</v>
      </c>
      <c r="AF954">
        <v>35</v>
      </c>
      <c r="AG954">
        <v>0.27536231884057971</v>
      </c>
      <c r="AH954" s="4">
        <v>13</v>
      </c>
      <c r="AI954">
        <v>0.8125</v>
      </c>
      <c r="AJ954" s="4">
        <v>1</v>
      </c>
      <c r="AK954">
        <v>6.25E-2</v>
      </c>
      <c r="AL954" s="4">
        <v>10</v>
      </c>
      <c r="AM954">
        <v>0.22222222222222221</v>
      </c>
      <c r="AN954" s="4">
        <v>2</v>
      </c>
      <c r="AO954">
        <v>4.4444444444444446E-2</v>
      </c>
      <c r="AP954" s="4">
        <v>0</v>
      </c>
      <c r="AQ954">
        <v>0</v>
      </c>
      <c r="AR954" s="4">
        <v>0</v>
      </c>
      <c r="AS954">
        <v>0</v>
      </c>
      <c r="AT954" s="4">
        <v>0</v>
      </c>
      <c r="AU954" s="4">
        <v>0</v>
      </c>
      <c r="AV954" s="4">
        <v>3</v>
      </c>
      <c r="AW954">
        <v>1.8157894736842106</v>
      </c>
      <c r="AX954" s="4">
        <f t="shared" si="14"/>
        <v>38</v>
      </c>
      <c r="AY954" s="4">
        <v>10</v>
      </c>
      <c r="AZ954" s="4">
        <v>183</v>
      </c>
    </row>
    <row r="955" spans="1:52" x14ac:dyDescent="0.25">
      <c r="A955" s="4">
        <v>2017</v>
      </c>
      <c r="B955" s="4" t="s">
        <v>332</v>
      </c>
      <c r="C955" t="s">
        <v>242</v>
      </c>
      <c r="D955" t="s">
        <v>187</v>
      </c>
      <c r="E955" t="s">
        <v>700</v>
      </c>
      <c r="F955" s="4">
        <v>65</v>
      </c>
      <c r="G955">
        <v>60</v>
      </c>
      <c r="H955">
        <v>7</v>
      </c>
      <c r="I955">
        <v>65</v>
      </c>
      <c r="J955">
        <v>9.8000000000000007</v>
      </c>
      <c r="K955">
        <v>0</v>
      </c>
      <c r="L955">
        <v>0</v>
      </c>
      <c r="M955">
        <v>62</v>
      </c>
      <c r="N955">
        <v>1935</v>
      </c>
      <c r="O955">
        <v>0.9538461538461539</v>
      </c>
      <c r="P955">
        <v>58</v>
      </c>
      <c r="Q955">
        <v>22</v>
      </c>
      <c r="R955">
        <v>16</v>
      </c>
      <c r="S955">
        <v>110</v>
      </c>
      <c r="T955">
        <v>28</v>
      </c>
      <c r="U955">
        <v>251.14285714285714</v>
      </c>
      <c r="V955">
        <v>25</v>
      </c>
      <c r="W955">
        <v>95.84</v>
      </c>
      <c r="X955">
        <v>34</v>
      </c>
      <c r="Y955">
        <v>213.55882352941177</v>
      </c>
      <c r="Z955">
        <v>14</v>
      </c>
      <c r="AA955">
        <v>742</v>
      </c>
      <c r="AB955">
        <v>33</v>
      </c>
      <c r="AC955">
        <v>251</v>
      </c>
      <c r="AD955">
        <v>0.50769230769230766</v>
      </c>
      <c r="AE955">
        <v>3</v>
      </c>
      <c r="AF955">
        <v>81</v>
      </c>
      <c r="AG955">
        <v>4.6153846153846156E-2</v>
      </c>
      <c r="AH955" s="4">
        <v>13</v>
      </c>
      <c r="AI955">
        <v>0.9285714285714286</v>
      </c>
      <c r="AJ955" s="4">
        <v>3</v>
      </c>
      <c r="AK955">
        <v>0.21428571428571427</v>
      </c>
      <c r="AL955" s="4">
        <v>14</v>
      </c>
      <c r="AM955">
        <v>0.42424242424242425</v>
      </c>
      <c r="AN955" s="4">
        <v>4</v>
      </c>
      <c r="AO955">
        <v>0.12121212121212122</v>
      </c>
      <c r="AP955" s="4">
        <v>0</v>
      </c>
      <c r="AQ955">
        <v>0</v>
      </c>
      <c r="AR955" s="4">
        <v>0</v>
      </c>
      <c r="AS955">
        <v>0</v>
      </c>
      <c r="AT955" s="4">
        <v>0</v>
      </c>
      <c r="AU955" s="4">
        <v>0</v>
      </c>
      <c r="AV955" s="4">
        <v>3</v>
      </c>
      <c r="AW955">
        <v>1.5853658536585367</v>
      </c>
      <c r="AX955" s="4">
        <f t="shared" si="14"/>
        <v>41</v>
      </c>
      <c r="AY955" s="4">
        <v>4</v>
      </c>
      <c r="AZ955" s="4">
        <v>41</v>
      </c>
    </row>
    <row r="956" spans="1:52" x14ac:dyDescent="0.25">
      <c r="A956" s="4">
        <v>2017</v>
      </c>
      <c r="B956" s="4" t="s">
        <v>332</v>
      </c>
      <c r="C956" t="s">
        <v>242</v>
      </c>
      <c r="D956" t="s">
        <v>345</v>
      </c>
      <c r="E956" t="s">
        <v>845</v>
      </c>
      <c r="F956" s="4">
        <v>65</v>
      </c>
      <c r="G956">
        <v>63</v>
      </c>
      <c r="H956">
        <v>3</v>
      </c>
      <c r="I956">
        <v>65</v>
      </c>
      <c r="J956">
        <v>5.384615384615385</v>
      </c>
      <c r="K956">
        <v>0</v>
      </c>
      <c r="L956">
        <v>0</v>
      </c>
      <c r="M956">
        <v>61</v>
      </c>
      <c r="N956">
        <v>1136</v>
      </c>
      <c r="O956">
        <v>0.93846153846153846</v>
      </c>
      <c r="P956">
        <v>56</v>
      </c>
      <c r="Q956">
        <v>12</v>
      </c>
      <c r="R956">
        <v>18</v>
      </c>
      <c r="S956">
        <v>44</v>
      </c>
      <c r="T956">
        <v>25</v>
      </c>
      <c r="U956">
        <v>221</v>
      </c>
      <c r="V956">
        <v>24</v>
      </c>
      <c r="W956">
        <v>24.208333333333332</v>
      </c>
      <c r="X956">
        <v>36</v>
      </c>
      <c r="Y956">
        <v>204.91666666666666</v>
      </c>
      <c r="Z956">
        <v>22</v>
      </c>
      <c r="AA956">
        <v>495</v>
      </c>
      <c r="AB956">
        <v>39</v>
      </c>
      <c r="AC956">
        <v>226</v>
      </c>
      <c r="AD956">
        <v>0.6</v>
      </c>
      <c r="AE956">
        <v>6</v>
      </c>
      <c r="AF956">
        <v>45</v>
      </c>
      <c r="AG956">
        <v>9.2307692307692313E-2</v>
      </c>
      <c r="AH956" s="4">
        <v>14</v>
      </c>
      <c r="AI956">
        <v>0.63636363636363635</v>
      </c>
      <c r="AJ956" s="4">
        <v>5</v>
      </c>
      <c r="AK956">
        <v>0.22727272727272727</v>
      </c>
      <c r="AL956" s="4">
        <v>14</v>
      </c>
      <c r="AM956">
        <v>0.35897435897435898</v>
      </c>
      <c r="AN956" s="4">
        <v>8</v>
      </c>
      <c r="AO956">
        <v>0.20512820512820512</v>
      </c>
      <c r="AP956" s="4">
        <v>0</v>
      </c>
      <c r="AQ956">
        <v>0</v>
      </c>
      <c r="AR956" s="4">
        <v>0</v>
      </c>
      <c r="AS956">
        <v>0</v>
      </c>
      <c r="AT956" s="4">
        <v>1</v>
      </c>
      <c r="AU956" s="4">
        <v>0</v>
      </c>
      <c r="AV956" s="4">
        <v>5</v>
      </c>
      <c r="AW956">
        <v>1.625</v>
      </c>
      <c r="AX956" s="4">
        <f t="shared" si="14"/>
        <v>40</v>
      </c>
      <c r="AY956" s="4">
        <v>7</v>
      </c>
      <c r="AZ956" s="4">
        <v>112</v>
      </c>
    </row>
    <row r="957" spans="1:52" x14ac:dyDescent="0.25">
      <c r="A957" s="4">
        <v>2017</v>
      </c>
      <c r="B957" s="4" t="s">
        <v>332</v>
      </c>
      <c r="C957" t="s">
        <v>242</v>
      </c>
      <c r="D957" t="s">
        <v>249</v>
      </c>
      <c r="E957" t="s">
        <v>759</v>
      </c>
      <c r="F957" s="4">
        <v>62</v>
      </c>
      <c r="G957">
        <v>61</v>
      </c>
      <c r="H957">
        <v>4</v>
      </c>
      <c r="I957">
        <v>62</v>
      </c>
      <c r="J957">
        <v>6.790322580645161</v>
      </c>
      <c r="K957">
        <v>0</v>
      </c>
      <c r="L957">
        <v>0</v>
      </c>
      <c r="M957">
        <v>60</v>
      </c>
      <c r="N957">
        <v>1878</v>
      </c>
      <c r="O957">
        <v>0.967741935483871</v>
      </c>
      <c r="P957">
        <v>60</v>
      </c>
      <c r="Q957">
        <v>22</v>
      </c>
      <c r="R957">
        <v>24</v>
      </c>
      <c r="S957">
        <v>73</v>
      </c>
      <c r="T957">
        <v>35</v>
      </c>
      <c r="U957">
        <v>202.08571428571429</v>
      </c>
      <c r="V957">
        <v>30</v>
      </c>
      <c r="W957">
        <v>27.5</v>
      </c>
      <c r="X957">
        <v>26</v>
      </c>
      <c r="Y957">
        <v>211.57692307692307</v>
      </c>
      <c r="Z957">
        <v>30</v>
      </c>
      <c r="AA957">
        <v>493</v>
      </c>
      <c r="AB957">
        <v>26</v>
      </c>
      <c r="AC957">
        <v>248</v>
      </c>
      <c r="AD957">
        <v>0.41935483870967744</v>
      </c>
      <c r="AE957">
        <v>2</v>
      </c>
      <c r="AF957">
        <v>322</v>
      </c>
      <c r="AG957">
        <v>3.2258064516129031E-2</v>
      </c>
      <c r="AH957" s="4">
        <v>18</v>
      </c>
      <c r="AI957">
        <v>0.6</v>
      </c>
      <c r="AJ957" s="4">
        <v>6</v>
      </c>
      <c r="AK957">
        <v>0.2</v>
      </c>
      <c r="AL957" s="4">
        <v>6</v>
      </c>
      <c r="AM957">
        <v>0.23076923076923078</v>
      </c>
      <c r="AN957" s="4">
        <v>9</v>
      </c>
      <c r="AO957">
        <v>0.34615384615384615</v>
      </c>
      <c r="AP957" s="4">
        <v>0</v>
      </c>
      <c r="AQ957">
        <v>0</v>
      </c>
      <c r="AR957" s="4">
        <v>0</v>
      </c>
      <c r="AS957">
        <v>0</v>
      </c>
      <c r="AT957" s="4">
        <v>0</v>
      </c>
      <c r="AU957" s="4">
        <v>0</v>
      </c>
      <c r="AV957" s="4">
        <v>0</v>
      </c>
      <c r="AW957">
        <v>1.1923076923076923</v>
      </c>
      <c r="AX957" s="4">
        <f t="shared" si="14"/>
        <v>52</v>
      </c>
      <c r="AY957" s="4">
        <v>4</v>
      </c>
      <c r="AZ957" s="4">
        <v>16</v>
      </c>
    </row>
    <row r="958" spans="1:52" x14ac:dyDescent="0.25">
      <c r="A958" s="4">
        <v>2017</v>
      </c>
      <c r="B958" s="4" t="s">
        <v>332</v>
      </c>
      <c r="C958" t="s">
        <v>242</v>
      </c>
      <c r="D958" t="s">
        <v>232</v>
      </c>
      <c r="E958" t="s">
        <v>743</v>
      </c>
      <c r="F958" s="4">
        <v>52</v>
      </c>
      <c r="G958">
        <v>49</v>
      </c>
      <c r="H958">
        <v>4</v>
      </c>
      <c r="I958">
        <v>52</v>
      </c>
      <c r="J958">
        <v>6.1538461538461542</v>
      </c>
      <c r="K958">
        <v>0</v>
      </c>
      <c r="L958">
        <v>0</v>
      </c>
      <c r="M958">
        <v>47</v>
      </c>
      <c r="N958">
        <v>149</v>
      </c>
      <c r="O958">
        <v>0.90384615384615385</v>
      </c>
      <c r="P958">
        <v>12</v>
      </c>
      <c r="Q958">
        <v>13</v>
      </c>
      <c r="R958">
        <v>1</v>
      </c>
      <c r="S958">
        <v>37</v>
      </c>
      <c r="T958">
        <v>2</v>
      </c>
      <c r="U958">
        <v>423</v>
      </c>
      <c r="V958">
        <v>1</v>
      </c>
      <c r="W958">
        <v>27</v>
      </c>
      <c r="X958">
        <v>44</v>
      </c>
      <c r="Y958">
        <v>22.204545454545453</v>
      </c>
      <c r="Z958">
        <v>1</v>
      </c>
      <c r="AA958">
        <v>270</v>
      </c>
      <c r="AB958">
        <v>45</v>
      </c>
      <c r="AC958">
        <v>50</v>
      </c>
      <c r="AD958">
        <v>0.86538461538461542</v>
      </c>
      <c r="AE958">
        <v>37</v>
      </c>
      <c r="AF958">
        <v>38</v>
      </c>
      <c r="AG958">
        <v>0.71153846153846156</v>
      </c>
      <c r="AH958" s="4">
        <v>1</v>
      </c>
      <c r="AI958">
        <v>1</v>
      </c>
      <c r="AJ958" s="4">
        <v>0</v>
      </c>
      <c r="AK958">
        <v>0</v>
      </c>
      <c r="AL958" s="4">
        <v>2</v>
      </c>
      <c r="AM958">
        <v>4.4444444444444446E-2</v>
      </c>
      <c r="AN958" s="4">
        <v>0</v>
      </c>
      <c r="AO958">
        <v>0</v>
      </c>
      <c r="AP958" s="4">
        <v>0</v>
      </c>
      <c r="AQ958">
        <v>0</v>
      </c>
      <c r="AR958" s="4">
        <v>0</v>
      </c>
      <c r="AS958">
        <v>0</v>
      </c>
      <c r="AT958" s="4">
        <v>0</v>
      </c>
      <c r="AU958" s="4">
        <v>0</v>
      </c>
      <c r="AV958" s="4">
        <v>1</v>
      </c>
      <c r="AW958">
        <v>1.6774193548387097</v>
      </c>
      <c r="AX958" s="4">
        <f t="shared" si="14"/>
        <v>31</v>
      </c>
      <c r="AY958" s="4">
        <v>1</v>
      </c>
      <c r="AZ958" s="4">
        <v>11</v>
      </c>
    </row>
    <row r="959" spans="1:52" x14ac:dyDescent="0.25">
      <c r="A959" s="4">
        <v>2017</v>
      </c>
      <c r="B959" s="4" t="s">
        <v>332</v>
      </c>
      <c r="C959" t="s">
        <v>242</v>
      </c>
      <c r="D959" t="s">
        <v>175</v>
      </c>
      <c r="E959" t="s">
        <v>688</v>
      </c>
      <c r="F959" s="4">
        <v>50</v>
      </c>
      <c r="G959">
        <v>49</v>
      </c>
      <c r="H959">
        <v>3</v>
      </c>
      <c r="I959">
        <v>50</v>
      </c>
      <c r="J959">
        <v>5.78</v>
      </c>
      <c r="K959">
        <v>0</v>
      </c>
      <c r="L959">
        <v>0</v>
      </c>
      <c r="M959">
        <v>40</v>
      </c>
      <c r="N959">
        <v>2511</v>
      </c>
      <c r="O959">
        <v>0.8</v>
      </c>
      <c r="P959">
        <v>35</v>
      </c>
      <c r="Q959">
        <v>19</v>
      </c>
      <c r="R959">
        <v>18</v>
      </c>
      <c r="S959">
        <v>47</v>
      </c>
      <c r="T959">
        <v>2</v>
      </c>
      <c r="U959">
        <v>50</v>
      </c>
      <c r="V959">
        <v>1</v>
      </c>
      <c r="W959">
        <v>11</v>
      </c>
      <c r="X959">
        <v>47</v>
      </c>
      <c r="Y959">
        <v>133.95744680851064</v>
      </c>
      <c r="Z959">
        <v>2</v>
      </c>
      <c r="AA959">
        <v>72</v>
      </c>
      <c r="AB959">
        <v>47</v>
      </c>
      <c r="AC959">
        <v>162</v>
      </c>
      <c r="AD959">
        <v>0.94</v>
      </c>
      <c r="AE959">
        <v>27</v>
      </c>
      <c r="AF959">
        <v>116</v>
      </c>
      <c r="AG959">
        <v>0.54</v>
      </c>
      <c r="AH959" s="4">
        <v>0</v>
      </c>
      <c r="AI959">
        <v>0</v>
      </c>
      <c r="AJ959" s="4">
        <v>0</v>
      </c>
      <c r="AK959">
        <v>0</v>
      </c>
      <c r="AL959" s="4">
        <v>9</v>
      </c>
      <c r="AM959">
        <v>0.19148936170212766</v>
      </c>
      <c r="AN959" s="4">
        <v>7</v>
      </c>
      <c r="AO959">
        <v>0.14893617021276595</v>
      </c>
      <c r="AP959" s="4">
        <v>0</v>
      </c>
      <c r="AQ959">
        <v>0</v>
      </c>
      <c r="AR959" s="4">
        <v>0</v>
      </c>
      <c r="AS959">
        <v>0</v>
      </c>
      <c r="AT959" s="4">
        <v>0</v>
      </c>
      <c r="AU959" s="4">
        <v>0</v>
      </c>
      <c r="AV959" s="4">
        <v>1</v>
      </c>
      <c r="AW959">
        <v>1.4705882352941178</v>
      </c>
      <c r="AX959" s="4">
        <f t="shared" si="14"/>
        <v>34</v>
      </c>
      <c r="AY959" s="4">
        <v>0</v>
      </c>
      <c r="AZ959" s="4">
        <v>0</v>
      </c>
    </row>
    <row r="960" spans="1:52" x14ac:dyDescent="0.25">
      <c r="A960" s="4">
        <v>2017</v>
      </c>
      <c r="B960" s="4" t="s">
        <v>332</v>
      </c>
      <c r="C960" t="s">
        <v>242</v>
      </c>
      <c r="D960" t="s">
        <v>177</v>
      </c>
      <c r="E960" t="s">
        <v>690</v>
      </c>
      <c r="F960" s="4">
        <v>48</v>
      </c>
      <c r="G960">
        <v>45</v>
      </c>
      <c r="H960">
        <v>8</v>
      </c>
      <c r="I960">
        <v>48</v>
      </c>
      <c r="J960">
        <v>10.458333333333334</v>
      </c>
      <c r="K960">
        <v>4</v>
      </c>
      <c r="L960">
        <v>8.3333333333333329E-2</v>
      </c>
      <c r="M960">
        <v>47</v>
      </c>
      <c r="N960">
        <v>2297</v>
      </c>
      <c r="O960">
        <v>0.97916666666666663</v>
      </c>
      <c r="P960">
        <v>39</v>
      </c>
      <c r="Q960">
        <v>18</v>
      </c>
      <c r="R960">
        <v>12</v>
      </c>
      <c r="S960">
        <v>60</v>
      </c>
      <c r="T960">
        <v>18</v>
      </c>
      <c r="U960">
        <v>181.55555555555554</v>
      </c>
      <c r="V960">
        <v>14</v>
      </c>
      <c r="W960">
        <v>14.785714285714286</v>
      </c>
      <c r="X960">
        <v>26</v>
      </c>
      <c r="Y960">
        <v>143</v>
      </c>
      <c r="Z960">
        <v>14</v>
      </c>
      <c r="AA960">
        <v>400</v>
      </c>
      <c r="AB960">
        <v>25</v>
      </c>
      <c r="AC960">
        <v>187</v>
      </c>
      <c r="AD960">
        <v>0.52083333333333337</v>
      </c>
      <c r="AE960">
        <v>2</v>
      </c>
      <c r="AF960">
        <v>33</v>
      </c>
      <c r="AG960">
        <v>4.1666666666666664E-2</v>
      </c>
      <c r="AH960" s="4">
        <v>8</v>
      </c>
      <c r="AI960">
        <v>0.5714285714285714</v>
      </c>
      <c r="AJ960" s="4">
        <v>2</v>
      </c>
      <c r="AK960">
        <v>0.14285714285714285</v>
      </c>
      <c r="AL960" s="4">
        <v>7</v>
      </c>
      <c r="AM960">
        <v>0.28000000000000003</v>
      </c>
      <c r="AN960" s="4">
        <v>5</v>
      </c>
      <c r="AO960">
        <v>0.2</v>
      </c>
      <c r="AP960" s="4">
        <v>0</v>
      </c>
      <c r="AQ960">
        <v>0</v>
      </c>
      <c r="AR960" s="4">
        <v>0</v>
      </c>
      <c r="AS960">
        <v>0</v>
      </c>
      <c r="AT960" s="4">
        <v>0</v>
      </c>
      <c r="AU960" s="4">
        <v>0</v>
      </c>
      <c r="AV960" s="4">
        <v>2</v>
      </c>
      <c r="AW960">
        <v>1.7142857142857142</v>
      </c>
      <c r="AX960" s="4">
        <f t="shared" si="14"/>
        <v>28</v>
      </c>
      <c r="AY960" s="4">
        <v>4</v>
      </c>
      <c r="AZ960" s="4">
        <v>407</v>
      </c>
    </row>
    <row r="961" spans="1:52" x14ac:dyDescent="0.25">
      <c r="A961" s="4">
        <v>2017</v>
      </c>
      <c r="B961" s="4" t="s">
        <v>332</v>
      </c>
      <c r="C961" t="s">
        <v>242</v>
      </c>
      <c r="D961" t="s">
        <v>352</v>
      </c>
      <c r="E961" t="s">
        <v>852</v>
      </c>
      <c r="F961" s="4">
        <v>45</v>
      </c>
      <c r="G961">
        <v>42</v>
      </c>
      <c r="H961">
        <v>8</v>
      </c>
      <c r="I961">
        <v>45</v>
      </c>
      <c r="J961">
        <v>9.4888888888888889</v>
      </c>
      <c r="K961">
        <v>0</v>
      </c>
      <c r="L961">
        <v>0</v>
      </c>
      <c r="M961">
        <v>43</v>
      </c>
      <c r="N961">
        <v>2116</v>
      </c>
      <c r="O961">
        <v>0.9555555555555556</v>
      </c>
      <c r="P961">
        <v>41</v>
      </c>
      <c r="Q961">
        <v>17</v>
      </c>
      <c r="R961">
        <v>22</v>
      </c>
      <c r="S961">
        <v>80</v>
      </c>
      <c r="T961">
        <v>21</v>
      </c>
      <c r="U961">
        <v>221.61904761904762</v>
      </c>
      <c r="V961">
        <v>19</v>
      </c>
      <c r="W961">
        <v>129.36842105263159</v>
      </c>
      <c r="X961">
        <v>22</v>
      </c>
      <c r="Y961">
        <v>168.86363636363637</v>
      </c>
      <c r="Z961">
        <v>20</v>
      </c>
      <c r="AA961">
        <v>556</v>
      </c>
      <c r="AB961">
        <v>21</v>
      </c>
      <c r="AC961">
        <v>214</v>
      </c>
      <c r="AD961">
        <v>0.46666666666666667</v>
      </c>
      <c r="AE961">
        <v>2</v>
      </c>
      <c r="AF961">
        <v>180</v>
      </c>
      <c r="AG961">
        <v>4.4444444444444446E-2</v>
      </c>
      <c r="AH961" s="4">
        <v>6</v>
      </c>
      <c r="AI961">
        <v>0.3</v>
      </c>
      <c r="AJ961" s="4">
        <v>4</v>
      </c>
      <c r="AK961">
        <v>0.2</v>
      </c>
      <c r="AL961" s="4">
        <v>12</v>
      </c>
      <c r="AM961">
        <v>0.5714285714285714</v>
      </c>
      <c r="AN961" s="4">
        <v>1</v>
      </c>
      <c r="AO961">
        <v>4.7619047619047616E-2</v>
      </c>
      <c r="AP961" s="4">
        <v>0</v>
      </c>
      <c r="AQ961">
        <v>0</v>
      </c>
      <c r="AR961" s="4">
        <v>0</v>
      </c>
      <c r="AS961">
        <v>0</v>
      </c>
      <c r="AT961" s="4">
        <v>0</v>
      </c>
      <c r="AU961" s="4">
        <v>0</v>
      </c>
      <c r="AV961" s="4">
        <v>2</v>
      </c>
      <c r="AW961">
        <v>1.8</v>
      </c>
      <c r="AX961" s="4">
        <f t="shared" si="14"/>
        <v>25</v>
      </c>
      <c r="AY961" s="4">
        <v>1</v>
      </c>
      <c r="AZ961" s="4">
        <v>32</v>
      </c>
    </row>
    <row r="962" spans="1:52" x14ac:dyDescent="0.25">
      <c r="A962" s="4">
        <v>2017</v>
      </c>
      <c r="B962" s="4" t="s">
        <v>332</v>
      </c>
      <c r="C962" t="s">
        <v>242</v>
      </c>
      <c r="D962" t="s">
        <v>353</v>
      </c>
      <c r="E962" t="s">
        <v>853</v>
      </c>
      <c r="F962" s="4">
        <v>41</v>
      </c>
      <c r="G962">
        <v>40</v>
      </c>
      <c r="H962">
        <v>20</v>
      </c>
      <c r="I962">
        <v>41</v>
      </c>
      <c r="J962">
        <v>22.829268292682926</v>
      </c>
      <c r="K962">
        <v>0</v>
      </c>
      <c r="L962">
        <v>0</v>
      </c>
      <c r="M962">
        <v>40</v>
      </c>
      <c r="N962">
        <v>1729</v>
      </c>
      <c r="O962">
        <v>0.97560975609756095</v>
      </c>
      <c r="P962">
        <v>41</v>
      </c>
      <c r="Q962">
        <v>15</v>
      </c>
      <c r="R962">
        <v>11</v>
      </c>
      <c r="S962">
        <v>110</v>
      </c>
      <c r="T962">
        <v>22</v>
      </c>
      <c r="U962">
        <v>180.95454545454547</v>
      </c>
      <c r="V962">
        <v>9</v>
      </c>
      <c r="W962">
        <v>21.777777777777779</v>
      </c>
      <c r="X962">
        <v>19</v>
      </c>
      <c r="Y962">
        <v>250.21052631578948</v>
      </c>
      <c r="Z962">
        <v>16</v>
      </c>
      <c r="AA962">
        <v>430</v>
      </c>
      <c r="AB962">
        <v>19</v>
      </c>
      <c r="AC962">
        <v>290</v>
      </c>
      <c r="AD962">
        <v>0.46341463414634149</v>
      </c>
      <c r="AE962">
        <v>0</v>
      </c>
      <c r="AF962">
        <v>0</v>
      </c>
      <c r="AG962">
        <v>0</v>
      </c>
      <c r="AH962" s="4">
        <v>9</v>
      </c>
      <c r="AI962">
        <v>0.5625</v>
      </c>
      <c r="AJ962" s="4">
        <v>2</v>
      </c>
      <c r="AK962">
        <v>0.125</v>
      </c>
      <c r="AL962" s="4">
        <v>9</v>
      </c>
      <c r="AM962">
        <v>0.47368421052631576</v>
      </c>
      <c r="AN962" s="4">
        <v>3</v>
      </c>
      <c r="AO962">
        <v>0.15789473684210525</v>
      </c>
      <c r="AP962" s="4">
        <v>0</v>
      </c>
      <c r="AQ962">
        <v>0</v>
      </c>
      <c r="AR962" s="4">
        <v>0</v>
      </c>
      <c r="AS962">
        <v>0</v>
      </c>
      <c r="AT962" s="4">
        <v>0</v>
      </c>
      <c r="AU962" s="4">
        <v>0</v>
      </c>
      <c r="AV962" s="4">
        <v>0</v>
      </c>
      <c r="AW962">
        <v>1.1081081081081081</v>
      </c>
      <c r="AX962" s="4">
        <f t="shared" si="14"/>
        <v>37</v>
      </c>
      <c r="AY962" s="4">
        <v>2</v>
      </c>
      <c r="AZ962" s="4">
        <v>51</v>
      </c>
    </row>
    <row r="963" spans="1:52" x14ac:dyDescent="0.25">
      <c r="A963" s="4">
        <v>2017</v>
      </c>
      <c r="B963" s="4" t="s">
        <v>332</v>
      </c>
      <c r="C963" t="s">
        <v>242</v>
      </c>
      <c r="D963" t="s">
        <v>267</v>
      </c>
      <c r="E963" t="s">
        <v>776</v>
      </c>
      <c r="F963" s="4">
        <v>38</v>
      </c>
      <c r="G963">
        <v>36</v>
      </c>
      <c r="H963">
        <v>9</v>
      </c>
      <c r="I963">
        <v>37</v>
      </c>
      <c r="J963">
        <v>10</v>
      </c>
      <c r="K963">
        <v>2</v>
      </c>
      <c r="L963">
        <v>5.4054054054054057E-2</v>
      </c>
      <c r="M963">
        <v>32</v>
      </c>
      <c r="N963">
        <v>1808</v>
      </c>
      <c r="O963">
        <v>0.84210526315789469</v>
      </c>
      <c r="P963">
        <v>36</v>
      </c>
      <c r="Q963">
        <v>13</v>
      </c>
      <c r="R963">
        <v>18</v>
      </c>
      <c r="S963">
        <v>47</v>
      </c>
      <c r="T963">
        <v>24</v>
      </c>
      <c r="U963">
        <v>153.91666666666666</v>
      </c>
      <c r="V963">
        <v>24</v>
      </c>
      <c r="W963">
        <v>16.416666666666668</v>
      </c>
      <c r="X963">
        <v>12</v>
      </c>
      <c r="Y963">
        <v>173.25</v>
      </c>
      <c r="Z963">
        <v>24</v>
      </c>
      <c r="AA963">
        <v>352</v>
      </c>
      <c r="AB963">
        <v>11</v>
      </c>
      <c r="AC963">
        <v>186</v>
      </c>
      <c r="AD963">
        <v>0.28947368421052633</v>
      </c>
      <c r="AE963">
        <v>0</v>
      </c>
      <c r="AF963">
        <v>0</v>
      </c>
      <c r="AG963">
        <v>0</v>
      </c>
      <c r="AH963" s="4">
        <v>8</v>
      </c>
      <c r="AI963">
        <v>0.33333333333333331</v>
      </c>
      <c r="AJ963" s="4">
        <v>4</v>
      </c>
      <c r="AK963">
        <v>0.16666666666666666</v>
      </c>
      <c r="AL963" s="4">
        <v>4</v>
      </c>
      <c r="AM963">
        <v>0.36363636363636365</v>
      </c>
      <c r="AN963" s="4">
        <v>2</v>
      </c>
      <c r="AO963">
        <v>0.18181818181818182</v>
      </c>
      <c r="AP963" s="4">
        <v>0</v>
      </c>
      <c r="AQ963">
        <v>0</v>
      </c>
      <c r="AR963" s="4">
        <v>0</v>
      </c>
      <c r="AS963">
        <v>0</v>
      </c>
      <c r="AT963" s="4">
        <v>0</v>
      </c>
      <c r="AU963" s="4">
        <v>0</v>
      </c>
      <c r="AV963" s="4">
        <v>1</v>
      </c>
      <c r="AW963">
        <v>1.9</v>
      </c>
      <c r="AX963" s="4">
        <f t="shared" ref="AX963:AX1026" si="15">IF(ISERROR(F963/AW963),0,F963/AW963)</f>
        <v>20</v>
      </c>
      <c r="AY963" s="4">
        <v>12</v>
      </c>
      <c r="AZ963" s="4">
        <v>45</v>
      </c>
    </row>
    <row r="964" spans="1:52" x14ac:dyDescent="0.25">
      <c r="A964" s="4">
        <v>2017</v>
      </c>
      <c r="B964" s="4" t="s">
        <v>332</v>
      </c>
      <c r="C964" t="s">
        <v>242</v>
      </c>
      <c r="D964" t="s">
        <v>265</v>
      </c>
      <c r="E964" t="s">
        <v>774</v>
      </c>
      <c r="F964" s="4">
        <v>36</v>
      </c>
      <c r="G964">
        <v>36</v>
      </c>
      <c r="H964">
        <v>6</v>
      </c>
      <c r="I964">
        <v>36</v>
      </c>
      <c r="J964">
        <v>7.416666666666667</v>
      </c>
      <c r="K964">
        <v>2</v>
      </c>
      <c r="L964">
        <v>5.5555555555555552E-2</v>
      </c>
      <c r="M964">
        <v>36</v>
      </c>
      <c r="N964">
        <v>1283</v>
      </c>
      <c r="O964">
        <v>1</v>
      </c>
      <c r="P964">
        <v>33</v>
      </c>
      <c r="Q964">
        <v>17</v>
      </c>
      <c r="R964">
        <v>12</v>
      </c>
      <c r="S964">
        <v>69</v>
      </c>
      <c r="T964">
        <v>8</v>
      </c>
      <c r="U964">
        <v>243.75</v>
      </c>
      <c r="V964">
        <v>7</v>
      </c>
      <c r="W964">
        <v>10.285714285714286</v>
      </c>
      <c r="X964">
        <v>26</v>
      </c>
      <c r="Y964">
        <v>203.15384615384616</v>
      </c>
      <c r="Z964">
        <v>6</v>
      </c>
      <c r="AA964">
        <v>313</v>
      </c>
      <c r="AB964">
        <v>28</v>
      </c>
      <c r="AC964">
        <v>263</v>
      </c>
      <c r="AD964">
        <v>0.77777777777777779</v>
      </c>
      <c r="AE964">
        <v>0</v>
      </c>
      <c r="AF964">
        <v>0</v>
      </c>
      <c r="AG964">
        <v>0</v>
      </c>
      <c r="AH964" s="4">
        <v>3</v>
      </c>
      <c r="AI964">
        <v>0.5</v>
      </c>
      <c r="AJ964" s="4">
        <v>1</v>
      </c>
      <c r="AK964">
        <v>0.16666666666666666</v>
      </c>
      <c r="AL964" s="4">
        <v>13</v>
      </c>
      <c r="AM964">
        <v>0.4642857142857143</v>
      </c>
      <c r="AN964" s="4">
        <v>3</v>
      </c>
      <c r="AO964">
        <v>0.10714285714285714</v>
      </c>
      <c r="AP964" s="4">
        <v>0</v>
      </c>
      <c r="AQ964">
        <v>0</v>
      </c>
      <c r="AR964" s="4">
        <v>0</v>
      </c>
      <c r="AS964">
        <v>0</v>
      </c>
      <c r="AT964" s="4">
        <v>0</v>
      </c>
      <c r="AU964" s="4">
        <v>0</v>
      </c>
      <c r="AV964" s="4">
        <v>3</v>
      </c>
      <c r="AW964">
        <v>1.8947368421052631</v>
      </c>
      <c r="AX964" s="4">
        <f t="shared" si="15"/>
        <v>19</v>
      </c>
      <c r="AY964" s="4">
        <v>0</v>
      </c>
      <c r="AZ964" s="4">
        <v>0</v>
      </c>
    </row>
    <row r="965" spans="1:52" x14ac:dyDescent="0.25">
      <c r="A965" s="4">
        <v>2017</v>
      </c>
      <c r="B965" s="4" t="s">
        <v>332</v>
      </c>
      <c r="C965" t="s">
        <v>242</v>
      </c>
      <c r="D965" t="s">
        <v>193</v>
      </c>
      <c r="E965" t="s">
        <v>706</v>
      </c>
      <c r="F965" s="4">
        <v>32</v>
      </c>
      <c r="G965">
        <v>32</v>
      </c>
      <c r="H965">
        <v>4</v>
      </c>
      <c r="I965">
        <v>32</v>
      </c>
      <c r="J965">
        <v>5.34375</v>
      </c>
      <c r="K965">
        <v>0</v>
      </c>
      <c r="L965">
        <v>0</v>
      </c>
      <c r="M965">
        <v>30</v>
      </c>
      <c r="N965">
        <v>2483</v>
      </c>
      <c r="O965">
        <v>0.9375</v>
      </c>
      <c r="P965">
        <v>30</v>
      </c>
      <c r="Q965">
        <v>11</v>
      </c>
      <c r="R965">
        <v>4</v>
      </c>
      <c r="S965">
        <v>120</v>
      </c>
      <c r="T965">
        <v>18</v>
      </c>
      <c r="U965">
        <v>184.5</v>
      </c>
      <c r="V965">
        <v>18</v>
      </c>
      <c r="W965">
        <v>30.166666666666668</v>
      </c>
      <c r="X965">
        <v>14</v>
      </c>
      <c r="Y965">
        <v>185.64285714285714</v>
      </c>
      <c r="Z965">
        <v>10</v>
      </c>
      <c r="AA965">
        <v>501</v>
      </c>
      <c r="AB965">
        <v>12</v>
      </c>
      <c r="AC965">
        <v>244</v>
      </c>
      <c r="AD965">
        <v>0.375</v>
      </c>
      <c r="AE965">
        <v>0</v>
      </c>
      <c r="AF965">
        <v>0</v>
      </c>
      <c r="AG965">
        <v>0</v>
      </c>
      <c r="AH965" s="4">
        <v>8</v>
      </c>
      <c r="AI965">
        <v>0.8</v>
      </c>
      <c r="AJ965" s="4">
        <v>0</v>
      </c>
      <c r="AK965">
        <v>0</v>
      </c>
      <c r="AL965" s="4">
        <v>6</v>
      </c>
      <c r="AM965">
        <v>0.5</v>
      </c>
      <c r="AN965" s="4">
        <v>1</v>
      </c>
      <c r="AO965">
        <v>8.3333333333333329E-2</v>
      </c>
      <c r="AP965" s="4">
        <v>0</v>
      </c>
      <c r="AQ965">
        <v>0</v>
      </c>
      <c r="AR965" s="4">
        <v>0</v>
      </c>
      <c r="AS965">
        <v>0</v>
      </c>
      <c r="AT965" s="4">
        <v>0</v>
      </c>
      <c r="AU965" s="4">
        <v>0</v>
      </c>
      <c r="AV965" s="4">
        <v>0</v>
      </c>
      <c r="AW965">
        <v>1.6</v>
      </c>
      <c r="AX965" s="4">
        <f t="shared" si="15"/>
        <v>20</v>
      </c>
      <c r="AY965" s="4">
        <v>2</v>
      </c>
      <c r="AZ965" s="4">
        <v>27</v>
      </c>
    </row>
    <row r="966" spans="1:52" x14ac:dyDescent="0.25">
      <c r="A966" s="4">
        <v>2017</v>
      </c>
      <c r="B966" s="4" t="s">
        <v>332</v>
      </c>
      <c r="C966" t="s">
        <v>242</v>
      </c>
      <c r="D966" t="s">
        <v>180</v>
      </c>
      <c r="E966" t="s">
        <v>693</v>
      </c>
      <c r="F966" s="4">
        <v>26</v>
      </c>
      <c r="G966">
        <v>25</v>
      </c>
      <c r="H966">
        <v>5</v>
      </c>
      <c r="I966">
        <v>26</v>
      </c>
      <c r="J966">
        <v>7.3076923076923075</v>
      </c>
      <c r="K966">
        <v>0</v>
      </c>
      <c r="L966">
        <v>0</v>
      </c>
      <c r="M966">
        <v>25</v>
      </c>
      <c r="N966">
        <v>419</v>
      </c>
      <c r="O966">
        <v>0.96153846153846156</v>
      </c>
      <c r="P966">
        <v>25</v>
      </c>
      <c r="Q966">
        <v>13</v>
      </c>
      <c r="R966">
        <v>3</v>
      </c>
      <c r="S966">
        <v>11</v>
      </c>
      <c r="T966">
        <v>3</v>
      </c>
      <c r="U966">
        <v>116.33333333333333</v>
      </c>
      <c r="V966">
        <v>3</v>
      </c>
      <c r="W966">
        <v>25</v>
      </c>
      <c r="X966">
        <v>22</v>
      </c>
      <c r="Y966">
        <v>111.09090909090909</v>
      </c>
      <c r="Z966">
        <v>3</v>
      </c>
      <c r="AA966">
        <v>294</v>
      </c>
      <c r="AB966">
        <v>23</v>
      </c>
      <c r="AC966">
        <v>134</v>
      </c>
      <c r="AD966">
        <v>0.88461538461538458</v>
      </c>
      <c r="AE966">
        <v>1</v>
      </c>
      <c r="AF966">
        <v>83</v>
      </c>
      <c r="AG966">
        <v>3.8461538461538464E-2</v>
      </c>
      <c r="AH966" s="4">
        <v>2</v>
      </c>
      <c r="AI966">
        <v>0.66666666666666663</v>
      </c>
      <c r="AJ966" s="4">
        <v>0</v>
      </c>
      <c r="AK966">
        <v>0</v>
      </c>
      <c r="AL966" s="4">
        <v>5</v>
      </c>
      <c r="AM966">
        <v>0.21739130434782608</v>
      </c>
      <c r="AN966" s="4">
        <v>6</v>
      </c>
      <c r="AO966">
        <v>0.2608695652173913</v>
      </c>
      <c r="AP966" s="4">
        <v>0</v>
      </c>
      <c r="AQ966">
        <v>0</v>
      </c>
      <c r="AR966" s="4">
        <v>0</v>
      </c>
      <c r="AS966">
        <v>0</v>
      </c>
      <c r="AT966" s="4">
        <v>0</v>
      </c>
      <c r="AU966" s="4">
        <v>0</v>
      </c>
      <c r="AV966" s="4">
        <v>1</v>
      </c>
      <c r="AW966">
        <v>2</v>
      </c>
      <c r="AX966" s="4">
        <f t="shared" si="15"/>
        <v>13</v>
      </c>
      <c r="AY966" s="4">
        <v>3</v>
      </c>
      <c r="AZ966" s="4">
        <v>33</v>
      </c>
    </row>
    <row r="967" spans="1:52" x14ac:dyDescent="0.25">
      <c r="A967" s="4">
        <v>2017</v>
      </c>
      <c r="B967" s="4" t="s">
        <v>332</v>
      </c>
      <c r="C967" t="s">
        <v>242</v>
      </c>
      <c r="D967" t="s">
        <v>266</v>
      </c>
      <c r="E967" t="s">
        <v>775</v>
      </c>
      <c r="F967" s="4">
        <v>24</v>
      </c>
      <c r="G967">
        <v>4</v>
      </c>
      <c r="H967">
        <v>5</v>
      </c>
      <c r="I967">
        <v>24</v>
      </c>
      <c r="J967">
        <v>7.375</v>
      </c>
      <c r="K967">
        <v>0</v>
      </c>
      <c r="L967">
        <v>0</v>
      </c>
      <c r="M967">
        <v>24</v>
      </c>
      <c r="N967">
        <v>168</v>
      </c>
      <c r="O967">
        <v>1</v>
      </c>
      <c r="P967">
        <v>14</v>
      </c>
      <c r="Q967">
        <v>49</v>
      </c>
      <c r="R967">
        <v>4</v>
      </c>
      <c r="S967">
        <v>17</v>
      </c>
      <c r="T967">
        <v>0</v>
      </c>
      <c r="U967">
        <v>0</v>
      </c>
      <c r="V967">
        <v>0</v>
      </c>
      <c r="W967">
        <v>0</v>
      </c>
      <c r="X967">
        <v>24</v>
      </c>
      <c r="Y967">
        <v>116.79166666666667</v>
      </c>
      <c r="Z967">
        <v>0</v>
      </c>
      <c r="AA967">
        <v>0</v>
      </c>
      <c r="AB967">
        <v>24</v>
      </c>
      <c r="AC967">
        <v>143</v>
      </c>
      <c r="AD967">
        <v>1</v>
      </c>
      <c r="AE967">
        <v>12</v>
      </c>
      <c r="AF967">
        <v>111</v>
      </c>
      <c r="AG967">
        <v>0.5</v>
      </c>
      <c r="AH967" s="4">
        <v>0</v>
      </c>
      <c r="AI967">
        <v>0</v>
      </c>
      <c r="AJ967" s="4">
        <v>0</v>
      </c>
      <c r="AK967">
        <v>0</v>
      </c>
      <c r="AL967" s="4">
        <v>0</v>
      </c>
      <c r="AM967">
        <v>0</v>
      </c>
      <c r="AN967" s="4">
        <v>0</v>
      </c>
      <c r="AO967">
        <v>0</v>
      </c>
      <c r="AP967" s="4">
        <v>0</v>
      </c>
      <c r="AQ967">
        <v>0</v>
      </c>
      <c r="AR967" s="4">
        <v>0</v>
      </c>
      <c r="AS967">
        <v>0</v>
      </c>
      <c r="AT967" s="4">
        <v>0</v>
      </c>
      <c r="AU967" s="4">
        <v>0</v>
      </c>
      <c r="AV967" s="4">
        <v>0</v>
      </c>
      <c r="AW967">
        <v>1.6</v>
      </c>
      <c r="AX967" s="4">
        <f t="shared" si="15"/>
        <v>15</v>
      </c>
      <c r="AY967" s="4">
        <v>0</v>
      </c>
      <c r="AZ967" s="4">
        <v>0</v>
      </c>
    </row>
    <row r="968" spans="1:52" x14ac:dyDescent="0.25">
      <c r="A968" s="4">
        <v>2017</v>
      </c>
      <c r="B968" s="4" t="s">
        <v>332</v>
      </c>
      <c r="C968" t="s">
        <v>242</v>
      </c>
      <c r="D968" t="s">
        <v>139</v>
      </c>
      <c r="E968" t="s">
        <v>655</v>
      </c>
      <c r="F968" s="4">
        <v>19</v>
      </c>
      <c r="G968">
        <v>19</v>
      </c>
      <c r="H968">
        <v>9</v>
      </c>
      <c r="I968">
        <v>19</v>
      </c>
      <c r="J968">
        <v>11.421052631578947</v>
      </c>
      <c r="K968">
        <v>0</v>
      </c>
      <c r="L968">
        <v>0</v>
      </c>
      <c r="M968">
        <v>18</v>
      </c>
      <c r="N968">
        <v>3377</v>
      </c>
      <c r="O968">
        <v>0.94736842105263153</v>
      </c>
      <c r="P968">
        <v>19</v>
      </c>
      <c r="Q968">
        <v>17</v>
      </c>
      <c r="R968">
        <v>5</v>
      </c>
      <c r="S968">
        <v>20</v>
      </c>
      <c r="T968">
        <v>13</v>
      </c>
      <c r="U968">
        <v>164.38461538461539</v>
      </c>
      <c r="V968">
        <v>10</v>
      </c>
      <c r="W968">
        <v>116.8</v>
      </c>
      <c r="X968">
        <v>6</v>
      </c>
      <c r="Y968">
        <v>166.16666666666666</v>
      </c>
      <c r="Z968">
        <v>10</v>
      </c>
      <c r="AA968">
        <v>606</v>
      </c>
      <c r="AB968">
        <v>6</v>
      </c>
      <c r="AC968">
        <v>207</v>
      </c>
      <c r="AD968">
        <v>0.31578947368421051</v>
      </c>
      <c r="AE968">
        <v>0</v>
      </c>
      <c r="AF968">
        <v>0</v>
      </c>
      <c r="AG968">
        <v>0</v>
      </c>
      <c r="AH968" s="4">
        <v>5</v>
      </c>
      <c r="AI968">
        <v>0.5</v>
      </c>
      <c r="AJ968" s="4">
        <v>2</v>
      </c>
      <c r="AK968">
        <v>0.2</v>
      </c>
      <c r="AL968" s="4">
        <v>3</v>
      </c>
      <c r="AM968">
        <v>0.5</v>
      </c>
      <c r="AN968" s="4">
        <v>0</v>
      </c>
      <c r="AO968">
        <v>0</v>
      </c>
      <c r="AP968" s="4">
        <v>0</v>
      </c>
      <c r="AQ968">
        <v>0</v>
      </c>
      <c r="AR968" s="4">
        <v>0</v>
      </c>
      <c r="AS968">
        <v>0</v>
      </c>
      <c r="AT968" s="4">
        <v>0</v>
      </c>
      <c r="AU968" s="4">
        <v>0</v>
      </c>
      <c r="AV968" s="4">
        <v>0</v>
      </c>
      <c r="AW968">
        <v>2.1111111111111112</v>
      </c>
      <c r="AX968" s="4">
        <f t="shared" si="15"/>
        <v>9</v>
      </c>
      <c r="AY968" s="4">
        <v>0</v>
      </c>
      <c r="AZ968" s="4">
        <v>0</v>
      </c>
    </row>
    <row r="969" spans="1:52" x14ac:dyDescent="0.25">
      <c r="A969" s="4">
        <v>2017</v>
      </c>
      <c r="B969" s="4" t="s">
        <v>332</v>
      </c>
      <c r="C969" t="s">
        <v>242</v>
      </c>
      <c r="D969" t="s">
        <v>268</v>
      </c>
      <c r="E969" t="s">
        <v>777</v>
      </c>
      <c r="F969" s="4">
        <v>16</v>
      </c>
      <c r="G969">
        <v>4</v>
      </c>
      <c r="H969">
        <v>2</v>
      </c>
      <c r="I969">
        <v>16</v>
      </c>
      <c r="J969">
        <v>6.5625</v>
      </c>
      <c r="K969">
        <v>0</v>
      </c>
      <c r="L969">
        <v>0</v>
      </c>
      <c r="M969">
        <v>15</v>
      </c>
      <c r="N969">
        <v>459</v>
      </c>
      <c r="O969">
        <v>0.9375</v>
      </c>
      <c r="P969">
        <v>9</v>
      </c>
      <c r="Q969">
        <v>18</v>
      </c>
      <c r="R969">
        <v>7</v>
      </c>
      <c r="S969">
        <v>25</v>
      </c>
      <c r="T969">
        <v>0</v>
      </c>
      <c r="U969">
        <v>0</v>
      </c>
      <c r="V969">
        <v>0</v>
      </c>
      <c r="W969">
        <v>0</v>
      </c>
      <c r="X969">
        <v>15</v>
      </c>
      <c r="Y969">
        <v>83.466666666666669</v>
      </c>
      <c r="Z969">
        <v>0</v>
      </c>
      <c r="AA969">
        <v>0</v>
      </c>
      <c r="AB969">
        <v>15</v>
      </c>
      <c r="AC969">
        <v>111</v>
      </c>
      <c r="AD969">
        <v>0.9375</v>
      </c>
      <c r="AE969">
        <v>7</v>
      </c>
      <c r="AF969">
        <v>117</v>
      </c>
      <c r="AG969">
        <v>0.4375</v>
      </c>
      <c r="AH969" s="4">
        <v>0</v>
      </c>
      <c r="AI969">
        <v>0</v>
      </c>
      <c r="AJ969" s="4">
        <v>0</v>
      </c>
      <c r="AK969">
        <v>0</v>
      </c>
      <c r="AL969" s="4">
        <v>0</v>
      </c>
      <c r="AM969">
        <v>0</v>
      </c>
      <c r="AN969" s="4">
        <v>0</v>
      </c>
      <c r="AO969">
        <v>0</v>
      </c>
      <c r="AP969" s="4">
        <v>0</v>
      </c>
      <c r="AQ969">
        <v>0</v>
      </c>
      <c r="AR969" s="4">
        <v>0</v>
      </c>
      <c r="AS969">
        <v>0</v>
      </c>
      <c r="AT969" s="4">
        <v>0</v>
      </c>
      <c r="AU969" s="4">
        <v>0</v>
      </c>
      <c r="AV969" s="4">
        <v>0</v>
      </c>
      <c r="AW969">
        <v>1.6</v>
      </c>
      <c r="AX969" s="4">
        <f t="shared" si="15"/>
        <v>10</v>
      </c>
      <c r="AY969" s="4">
        <v>0</v>
      </c>
      <c r="AZ969" s="4">
        <v>0</v>
      </c>
    </row>
    <row r="970" spans="1:52" x14ac:dyDescent="0.25">
      <c r="A970" s="4">
        <v>2017</v>
      </c>
      <c r="B970" s="4" t="s">
        <v>332</v>
      </c>
      <c r="C970" t="s">
        <v>242</v>
      </c>
      <c r="D970" t="s">
        <v>275</v>
      </c>
      <c r="E970" t="s">
        <v>784</v>
      </c>
      <c r="F970" s="4">
        <v>12</v>
      </c>
      <c r="G970">
        <v>12</v>
      </c>
      <c r="H970">
        <v>500</v>
      </c>
      <c r="I970">
        <v>12</v>
      </c>
      <c r="J970">
        <v>501.75</v>
      </c>
      <c r="K970">
        <v>0</v>
      </c>
      <c r="L970">
        <v>0</v>
      </c>
      <c r="M970">
        <v>10</v>
      </c>
      <c r="N970">
        <v>1887</v>
      </c>
      <c r="O970">
        <v>0.83333333333333337</v>
      </c>
      <c r="P970">
        <v>12</v>
      </c>
      <c r="Q970">
        <v>16</v>
      </c>
      <c r="R970">
        <v>1</v>
      </c>
      <c r="S970">
        <v>714</v>
      </c>
      <c r="T970">
        <v>7</v>
      </c>
      <c r="U970">
        <v>9.2857142857142865</v>
      </c>
      <c r="V970">
        <v>7</v>
      </c>
      <c r="W970">
        <v>28.857142857142858</v>
      </c>
      <c r="X970">
        <v>5</v>
      </c>
      <c r="Y970">
        <v>151.80000000000001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 s="4">
        <v>0</v>
      </c>
      <c r="AI970">
        <v>0</v>
      </c>
      <c r="AJ970" s="4">
        <v>0</v>
      </c>
      <c r="AK970">
        <v>0</v>
      </c>
      <c r="AL970" s="4">
        <v>0</v>
      </c>
      <c r="AM970">
        <v>0</v>
      </c>
      <c r="AN970" s="4">
        <v>0</v>
      </c>
      <c r="AO970">
        <v>0</v>
      </c>
      <c r="AP970" s="4">
        <v>0</v>
      </c>
      <c r="AQ970">
        <v>0</v>
      </c>
      <c r="AR970" s="4">
        <v>0</v>
      </c>
      <c r="AS970">
        <v>0</v>
      </c>
      <c r="AT970" s="4">
        <v>0</v>
      </c>
      <c r="AU970" s="4">
        <v>0</v>
      </c>
      <c r="AV970" s="4">
        <v>0</v>
      </c>
      <c r="AW970">
        <v>1.0909090909090908</v>
      </c>
      <c r="AX970" s="4">
        <f t="shared" si="15"/>
        <v>11</v>
      </c>
      <c r="AY970" s="4">
        <v>0</v>
      </c>
      <c r="AZ970" s="4">
        <v>0</v>
      </c>
    </row>
    <row r="971" spans="1:52" x14ac:dyDescent="0.25">
      <c r="A971" s="4">
        <v>2017</v>
      </c>
      <c r="B971" s="4" t="s">
        <v>332</v>
      </c>
      <c r="C971" t="s">
        <v>242</v>
      </c>
      <c r="D971" t="s">
        <v>273</v>
      </c>
      <c r="E971" t="s">
        <v>782</v>
      </c>
      <c r="F971" s="4">
        <v>9</v>
      </c>
      <c r="G971">
        <v>0</v>
      </c>
      <c r="H971">
        <v>0</v>
      </c>
      <c r="I971">
        <v>9</v>
      </c>
      <c r="J971">
        <v>12.333333333333334</v>
      </c>
      <c r="K971">
        <v>0</v>
      </c>
      <c r="L971">
        <v>0</v>
      </c>
      <c r="M971">
        <v>8</v>
      </c>
      <c r="N971">
        <v>139</v>
      </c>
      <c r="O971">
        <v>0.88888888888888884</v>
      </c>
      <c r="P971">
        <v>8</v>
      </c>
      <c r="Q971">
        <v>44</v>
      </c>
      <c r="R971">
        <v>2</v>
      </c>
      <c r="S971">
        <v>50</v>
      </c>
      <c r="T971">
        <v>0</v>
      </c>
      <c r="U971">
        <v>0</v>
      </c>
      <c r="V971">
        <v>0</v>
      </c>
      <c r="W971">
        <v>0</v>
      </c>
      <c r="X971">
        <v>8</v>
      </c>
      <c r="Y971">
        <v>102.5</v>
      </c>
      <c r="Z971">
        <v>0</v>
      </c>
      <c r="AA971">
        <v>0</v>
      </c>
      <c r="AB971">
        <v>8</v>
      </c>
      <c r="AC971">
        <v>130</v>
      </c>
      <c r="AD971">
        <v>0.88888888888888884</v>
      </c>
      <c r="AE971">
        <v>3</v>
      </c>
      <c r="AF971">
        <v>87</v>
      </c>
      <c r="AG971">
        <v>0.33333333333333331</v>
      </c>
      <c r="AH971" s="4">
        <v>0</v>
      </c>
      <c r="AI971">
        <v>0</v>
      </c>
      <c r="AJ971" s="4">
        <v>0</v>
      </c>
      <c r="AK971">
        <v>0</v>
      </c>
      <c r="AL971" s="4">
        <v>0</v>
      </c>
      <c r="AM971">
        <v>0</v>
      </c>
      <c r="AN971" s="4">
        <v>0</v>
      </c>
      <c r="AO971">
        <v>0</v>
      </c>
      <c r="AP971" s="4">
        <v>0</v>
      </c>
      <c r="AQ971">
        <v>0</v>
      </c>
      <c r="AR971" s="4">
        <v>0</v>
      </c>
      <c r="AS971">
        <v>0</v>
      </c>
      <c r="AT971" s="4">
        <v>0</v>
      </c>
      <c r="AU971" s="4">
        <v>0</v>
      </c>
      <c r="AV971" s="4">
        <v>0</v>
      </c>
      <c r="AW971">
        <v>1.5</v>
      </c>
      <c r="AX971" s="4">
        <f t="shared" si="15"/>
        <v>6</v>
      </c>
      <c r="AY971" s="4">
        <v>0</v>
      </c>
      <c r="AZ971" s="4">
        <v>0</v>
      </c>
    </row>
    <row r="972" spans="1:52" x14ac:dyDescent="0.25">
      <c r="A972" s="4">
        <v>2017</v>
      </c>
      <c r="B972" s="4" t="s">
        <v>332</v>
      </c>
      <c r="C972" t="s">
        <v>242</v>
      </c>
      <c r="D972" t="s">
        <v>276</v>
      </c>
      <c r="E972" t="s">
        <v>785</v>
      </c>
      <c r="F972" s="4">
        <v>9</v>
      </c>
      <c r="G972">
        <v>9</v>
      </c>
      <c r="H972">
        <v>506</v>
      </c>
      <c r="I972">
        <v>9</v>
      </c>
      <c r="J972">
        <v>513</v>
      </c>
      <c r="K972">
        <v>0</v>
      </c>
      <c r="L972">
        <v>0</v>
      </c>
      <c r="M972">
        <v>9</v>
      </c>
      <c r="N972">
        <v>4079</v>
      </c>
      <c r="O972">
        <v>1</v>
      </c>
      <c r="P972">
        <v>9</v>
      </c>
      <c r="Q972">
        <v>14</v>
      </c>
      <c r="R972">
        <v>0</v>
      </c>
      <c r="S972">
        <v>0</v>
      </c>
      <c r="T972">
        <v>8</v>
      </c>
      <c r="U972">
        <v>9.125</v>
      </c>
      <c r="V972">
        <v>5</v>
      </c>
      <c r="W972">
        <v>12.2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 s="4">
        <v>3</v>
      </c>
      <c r="AI972">
        <v>0</v>
      </c>
      <c r="AJ972" s="4">
        <v>1</v>
      </c>
      <c r="AK972">
        <v>0</v>
      </c>
      <c r="AL972" s="4">
        <v>0</v>
      </c>
      <c r="AM972">
        <v>0</v>
      </c>
      <c r="AN972" s="4">
        <v>0</v>
      </c>
      <c r="AO972">
        <v>0</v>
      </c>
      <c r="AP972" s="4">
        <v>0</v>
      </c>
      <c r="AQ972">
        <v>0</v>
      </c>
      <c r="AR972" s="4">
        <v>0</v>
      </c>
      <c r="AS972">
        <v>0</v>
      </c>
      <c r="AT972" s="4">
        <v>0</v>
      </c>
      <c r="AU972" s="4">
        <v>0</v>
      </c>
      <c r="AV972" s="4">
        <v>0</v>
      </c>
      <c r="AW972">
        <v>1.2857142857142858</v>
      </c>
      <c r="AX972" s="4">
        <f t="shared" si="15"/>
        <v>6.9999999999999991</v>
      </c>
      <c r="AY972" s="4">
        <v>0</v>
      </c>
      <c r="AZ972" s="4">
        <v>0</v>
      </c>
    </row>
    <row r="973" spans="1:52" x14ac:dyDescent="0.25">
      <c r="A973" s="4">
        <v>2017</v>
      </c>
      <c r="B973" s="4" t="s">
        <v>332</v>
      </c>
      <c r="C973" t="s">
        <v>242</v>
      </c>
      <c r="D973" t="s">
        <v>260</v>
      </c>
      <c r="E973" t="s">
        <v>769</v>
      </c>
      <c r="F973" s="4">
        <v>7</v>
      </c>
      <c r="G973">
        <v>1</v>
      </c>
      <c r="H973">
        <v>60</v>
      </c>
      <c r="I973">
        <v>7</v>
      </c>
      <c r="J973">
        <v>13.857142857142858</v>
      </c>
      <c r="K973">
        <v>0</v>
      </c>
      <c r="L973">
        <v>0</v>
      </c>
      <c r="M973">
        <v>7</v>
      </c>
      <c r="N973">
        <v>146</v>
      </c>
      <c r="O973">
        <v>1</v>
      </c>
      <c r="P973">
        <v>1</v>
      </c>
      <c r="Q973">
        <v>111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7</v>
      </c>
      <c r="Y973">
        <v>155</v>
      </c>
      <c r="Z973">
        <v>0</v>
      </c>
      <c r="AA973">
        <v>0</v>
      </c>
      <c r="AB973">
        <v>7</v>
      </c>
      <c r="AC973">
        <v>189</v>
      </c>
      <c r="AD973">
        <v>1</v>
      </c>
      <c r="AE973">
        <v>4</v>
      </c>
      <c r="AF973">
        <v>188</v>
      </c>
      <c r="AG973">
        <v>0.5714285714285714</v>
      </c>
      <c r="AH973" s="4">
        <v>0</v>
      </c>
      <c r="AI973">
        <v>0</v>
      </c>
      <c r="AJ973" s="4">
        <v>0</v>
      </c>
      <c r="AK973">
        <v>0</v>
      </c>
      <c r="AL973" s="4">
        <v>0</v>
      </c>
      <c r="AM973">
        <v>0</v>
      </c>
      <c r="AN973" s="4">
        <v>0</v>
      </c>
      <c r="AO973">
        <v>0</v>
      </c>
      <c r="AP973" s="4">
        <v>0</v>
      </c>
      <c r="AQ973">
        <v>0</v>
      </c>
      <c r="AR973" s="4">
        <v>0</v>
      </c>
      <c r="AS973">
        <v>0</v>
      </c>
      <c r="AT973" s="4">
        <v>0</v>
      </c>
      <c r="AU973" s="4">
        <v>0</v>
      </c>
      <c r="AV973" s="4">
        <v>0</v>
      </c>
      <c r="AW973">
        <v>1.75</v>
      </c>
      <c r="AX973" s="4">
        <f t="shared" si="15"/>
        <v>4</v>
      </c>
      <c r="AY973" s="4">
        <v>0</v>
      </c>
      <c r="AZ973" s="4">
        <v>0</v>
      </c>
    </row>
    <row r="974" spans="1:52" x14ac:dyDescent="0.25">
      <c r="A974" s="4">
        <v>2017</v>
      </c>
      <c r="B974" s="4" t="s">
        <v>332</v>
      </c>
      <c r="C974" t="s">
        <v>242</v>
      </c>
      <c r="D974" t="s">
        <v>270</v>
      </c>
      <c r="E974" t="s">
        <v>779</v>
      </c>
      <c r="F974" s="4">
        <v>5</v>
      </c>
      <c r="G974">
        <v>4</v>
      </c>
      <c r="H974">
        <v>473</v>
      </c>
      <c r="I974">
        <v>4</v>
      </c>
      <c r="J974">
        <v>480.5</v>
      </c>
      <c r="K974">
        <v>0</v>
      </c>
      <c r="L974">
        <v>0</v>
      </c>
      <c r="M974">
        <v>3</v>
      </c>
      <c r="N974">
        <v>-37</v>
      </c>
      <c r="O974">
        <v>0.6</v>
      </c>
      <c r="P974">
        <v>5</v>
      </c>
      <c r="Q974">
        <v>26</v>
      </c>
      <c r="R974">
        <v>1</v>
      </c>
      <c r="S974">
        <v>140</v>
      </c>
      <c r="T974">
        <v>0</v>
      </c>
      <c r="U974">
        <v>0</v>
      </c>
      <c r="V974">
        <v>0</v>
      </c>
      <c r="W974">
        <v>0</v>
      </c>
      <c r="X974">
        <v>5</v>
      </c>
      <c r="Y974">
        <v>74.400000000000006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 s="4">
        <v>0</v>
      </c>
      <c r="AI974">
        <v>0</v>
      </c>
      <c r="AJ974" s="4">
        <v>0</v>
      </c>
      <c r="AK974">
        <v>0</v>
      </c>
      <c r="AL974" s="4">
        <v>1</v>
      </c>
      <c r="AM974">
        <v>0</v>
      </c>
      <c r="AN974" s="4">
        <v>0</v>
      </c>
      <c r="AO974">
        <v>0</v>
      </c>
      <c r="AP974" s="4">
        <v>0</v>
      </c>
      <c r="AQ974">
        <v>0</v>
      </c>
      <c r="AR974" s="4">
        <v>0</v>
      </c>
      <c r="AS974">
        <v>0</v>
      </c>
      <c r="AT974" s="4">
        <v>0</v>
      </c>
      <c r="AU974" s="4">
        <v>0</v>
      </c>
      <c r="AV974" s="4">
        <v>0</v>
      </c>
      <c r="AW974">
        <v>1</v>
      </c>
      <c r="AX974" s="4">
        <f t="shared" si="15"/>
        <v>5</v>
      </c>
      <c r="AY974" s="4">
        <v>0</v>
      </c>
      <c r="AZ974" s="4">
        <v>0</v>
      </c>
    </row>
    <row r="975" spans="1:52" x14ac:dyDescent="0.25">
      <c r="A975" s="4">
        <v>2017</v>
      </c>
      <c r="B975" s="4" t="s">
        <v>332</v>
      </c>
      <c r="C975" t="s">
        <v>242</v>
      </c>
      <c r="D975" t="s">
        <v>269</v>
      </c>
      <c r="E975" t="s">
        <v>778</v>
      </c>
      <c r="F975" s="4">
        <v>4</v>
      </c>
      <c r="G975">
        <v>0</v>
      </c>
      <c r="H975">
        <v>0</v>
      </c>
      <c r="I975">
        <v>4</v>
      </c>
      <c r="J975">
        <v>6.5</v>
      </c>
      <c r="K975">
        <v>0</v>
      </c>
      <c r="L975">
        <v>0</v>
      </c>
      <c r="M975">
        <v>4</v>
      </c>
      <c r="N975">
        <v>270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3</v>
      </c>
      <c r="Y975">
        <v>24</v>
      </c>
      <c r="Z975">
        <v>0</v>
      </c>
      <c r="AA975">
        <v>0</v>
      </c>
      <c r="AB975">
        <v>4</v>
      </c>
      <c r="AC975">
        <v>73</v>
      </c>
      <c r="AD975">
        <v>1</v>
      </c>
      <c r="AE975">
        <v>1</v>
      </c>
      <c r="AF975">
        <v>46</v>
      </c>
      <c r="AG975">
        <v>0.25</v>
      </c>
      <c r="AH975" s="4">
        <v>0</v>
      </c>
      <c r="AI975">
        <v>0</v>
      </c>
      <c r="AJ975" s="4">
        <v>0</v>
      </c>
      <c r="AK975">
        <v>0</v>
      </c>
      <c r="AL975" s="4">
        <v>0</v>
      </c>
      <c r="AM975">
        <v>0</v>
      </c>
      <c r="AN975" s="4">
        <v>0</v>
      </c>
      <c r="AO975">
        <v>0</v>
      </c>
      <c r="AP975" s="4">
        <v>0</v>
      </c>
      <c r="AQ975">
        <v>0</v>
      </c>
      <c r="AR975" s="4">
        <v>0</v>
      </c>
      <c r="AS975">
        <v>0</v>
      </c>
      <c r="AT975" s="4">
        <v>0</v>
      </c>
      <c r="AU975" s="4">
        <v>0</v>
      </c>
      <c r="AV975" s="4">
        <v>1</v>
      </c>
      <c r="AW975">
        <v>1</v>
      </c>
      <c r="AX975" s="4">
        <f t="shared" si="15"/>
        <v>4</v>
      </c>
      <c r="AY975" s="4">
        <v>0</v>
      </c>
      <c r="AZ975" s="4">
        <v>0</v>
      </c>
    </row>
    <row r="976" spans="1:52" x14ac:dyDescent="0.25">
      <c r="A976" s="4">
        <v>2017</v>
      </c>
      <c r="B976" s="4" t="s">
        <v>332</v>
      </c>
      <c r="C976" t="s">
        <v>242</v>
      </c>
      <c r="D976" t="s">
        <v>143</v>
      </c>
      <c r="E976" t="s">
        <v>659</v>
      </c>
      <c r="F976" s="4">
        <v>4</v>
      </c>
      <c r="G976">
        <v>4</v>
      </c>
      <c r="H976">
        <v>7</v>
      </c>
      <c r="I976">
        <v>4</v>
      </c>
      <c r="J976">
        <v>8.25</v>
      </c>
      <c r="K976">
        <v>0</v>
      </c>
      <c r="L976">
        <v>0</v>
      </c>
      <c r="M976">
        <v>4</v>
      </c>
      <c r="N976">
        <v>3090</v>
      </c>
      <c r="O976">
        <v>1</v>
      </c>
      <c r="P976">
        <v>4</v>
      </c>
      <c r="Q976">
        <v>12</v>
      </c>
      <c r="R976">
        <v>1</v>
      </c>
      <c r="S976">
        <v>347</v>
      </c>
      <c r="T976">
        <v>3</v>
      </c>
      <c r="U976">
        <v>217.33333333333334</v>
      </c>
      <c r="V976">
        <v>3</v>
      </c>
      <c r="W976">
        <v>14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 s="4">
        <v>2</v>
      </c>
      <c r="AI976">
        <v>0</v>
      </c>
      <c r="AJ976" s="4">
        <v>0</v>
      </c>
      <c r="AK976">
        <v>0</v>
      </c>
      <c r="AL976" s="4">
        <v>0</v>
      </c>
      <c r="AM976">
        <v>0</v>
      </c>
      <c r="AN976" s="4">
        <v>0</v>
      </c>
      <c r="AO976">
        <v>0</v>
      </c>
      <c r="AP976" s="4">
        <v>0</v>
      </c>
      <c r="AQ976">
        <v>0</v>
      </c>
      <c r="AR976" s="4">
        <v>0</v>
      </c>
      <c r="AS976">
        <v>0</v>
      </c>
      <c r="AT976" s="4">
        <v>0</v>
      </c>
      <c r="AU976" s="4">
        <v>0</v>
      </c>
      <c r="AV976" s="4">
        <v>0</v>
      </c>
      <c r="AW976">
        <v>1</v>
      </c>
      <c r="AX976" s="4">
        <f t="shared" si="15"/>
        <v>4</v>
      </c>
      <c r="AY976" s="4">
        <v>0</v>
      </c>
      <c r="AZ976" s="4">
        <v>0</v>
      </c>
    </row>
    <row r="977" spans="1:52" x14ac:dyDescent="0.25">
      <c r="A977" s="4">
        <v>2017</v>
      </c>
      <c r="B977" s="4" t="s">
        <v>332</v>
      </c>
      <c r="C977" t="s">
        <v>242</v>
      </c>
      <c r="D977" t="s">
        <v>172</v>
      </c>
      <c r="E977" t="s">
        <v>685</v>
      </c>
      <c r="F977" s="4">
        <v>3</v>
      </c>
      <c r="G977">
        <v>3</v>
      </c>
      <c r="H977">
        <v>3</v>
      </c>
      <c r="I977">
        <v>3</v>
      </c>
      <c r="J977">
        <v>4.666666666666667</v>
      </c>
      <c r="K977">
        <v>0</v>
      </c>
      <c r="L977">
        <v>0</v>
      </c>
      <c r="M977">
        <v>3</v>
      </c>
      <c r="N977">
        <v>4495</v>
      </c>
      <c r="O977">
        <v>1</v>
      </c>
      <c r="P977">
        <v>3</v>
      </c>
      <c r="Q977">
        <v>20</v>
      </c>
      <c r="R977">
        <v>1</v>
      </c>
      <c r="S977">
        <v>217</v>
      </c>
      <c r="T977">
        <v>3</v>
      </c>
      <c r="U977">
        <v>166.66666666666666</v>
      </c>
      <c r="V977">
        <v>2</v>
      </c>
      <c r="W977">
        <v>9</v>
      </c>
      <c r="X977">
        <v>0</v>
      </c>
      <c r="Y977">
        <v>0</v>
      </c>
      <c r="Z977">
        <v>3</v>
      </c>
      <c r="AA977">
        <v>363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 s="4">
        <v>0</v>
      </c>
      <c r="AI977">
        <v>0</v>
      </c>
      <c r="AJ977" s="4">
        <v>0</v>
      </c>
      <c r="AK977">
        <v>0</v>
      </c>
      <c r="AL977" s="4">
        <v>0</v>
      </c>
      <c r="AM977">
        <v>0</v>
      </c>
      <c r="AN977" s="4">
        <v>0</v>
      </c>
      <c r="AO977">
        <v>0</v>
      </c>
      <c r="AP977" s="4">
        <v>0</v>
      </c>
      <c r="AQ977">
        <v>0</v>
      </c>
      <c r="AR977" s="4">
        <v>0</v>
      </c>
      <c r="AS977">
        <v>0</v>
      </c>
      <c r="AT977" s="4">
        <v>0</v>
      </c>
      <c r="AU977" s="4">
        <v>0</v>
      </c>
      <c r="AV977" s="4">
        <v>0</v>
      </c>
      <c r="AW977">
        <v>1.5</v>
      </c>
      <c r="AX977" s="4">
        <f t="shared" si="15"/>
        <v>2</v>
      </c>
      <c r="AY977" s="4">
        <v>2</v>
      </c>
      <c r="AZ977" s="4">
        <v>36</v>
      </c>
    </row>
    <row r="978" spans="1:52" x14ac:dyDescent="0.25">
      <c r="A978" s="4">
        <v>2017</v>
      </c>
      <c r="B978" s="4" t="s">
        <v>332</v>
      </c>
      <c r="C978" t="s">
        <v>242</v>
      </c>
      <c r="D978" t="s">
        <v>188</v>
      </c>
      <c r="E978" t="s">
        <v>701</v>
      </c>
      <c r="F978" s="4">
        <v>2</v>
      </c>
      <c r="G978">
        <v>2</v>
      </c>
      <c r="H978">
        <v>1</v>
      </c>
      <c r="I978">
        <v>2</v>
      </c>
      <c r="J978">
        <v>3</v>
      </c>
      <c r="K978">
        <v>0</v>
      </c>
      <c r="L978">
        <v>0</v>
      </c>
      <c r="M978">
        <v>2</v>
      </c>
      <c r="N978">
        <v>479</v>
      </c>
      <c r="O978">
        <v>1</v>
      </c>
      <c r="P978">
        <v>2</v>
      </c>
      <c r="Q978">
        <v>6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2</v>
      </c>
      <c r="Y978">
        <v>403</v>
      </c>
      <c r="Z978">
        <v>0</v>
      </c>
      <c r="AA978">
        <v>0</v>
      </c>
      <c r="AB978">
        <v>2</v>
      </c>
      <c r="AC978">
        <v>439</v>
      </c>
      <c r="AD978">
        <v>1</v>
      </c>
      <c r="AE978">
        <v>1</v>
      </c>
      <c r="AF978">
        <v>389</v>
      </c>
      <c r="AG978">
        <v>0.5</v>
      </c>
      <c r="AH978" s="4">
        <v>0</v>
      </c>
      <c r="AI978">
        <v>0</v>
      </c>
      <c r="AJ978" s="4">
        <v>0</v>
      </c>
      <c r="AK978">
        <v>0</v>
      </c>
      <c r="AL978" s="4">
        <v>0</v>
      </c>
      <c r="AM978">
        <v>0</v>
      </c>
      <c r="AN978" s="4">
        <v>0</v>
      </c>
      <c r="AO978">
        <v>0</v>
      </c>
      <c r="AP978" s="4">
        <v>0</v>
      </c>
      <c r="AQ978">
        <v>0</v>
      </c>
      <c r="AR978" s="4">
        <v>0</v>
      </c>
      <c r="AS978">
        <v>0</v>
      </c>
      <c r="AT978" s="4">
        <v>0</v>
      </c>
      <c r="AU978" s="4">
        <v>0</v>
      </c>
      <c r="AV978" s="4">
        <v>0</v>
      </c>
      <c r="AW978">
        <v>1</v>
      </c>
      <c r="AX978" s="4">
        <f t="shared" si="15"/>
        <v>2</v>
      </c>
      <c r="AY978" s="4">
        <v>0</v>
      </c>
      <c r="AZ978" s="4">
        <v>0</v>
      </c>
    </row>
    <row r="979" spans="1:52" x14ac:dyDescent="0.25">
      <c r="A979" s="4">
        <v>2017</v>
      </c>
      <c r="B979" s="4" t="s">
        <v>332</v>
      </c>
      <c r="C979" t="s">
        <v>242</v>
      </c>
      <c r="D979" t="s">
        <v>174</v>
      </c>
      <c r="E979" t="s">
        <v>687</v>
      </c>
      <c r="F979" s="4">
        <v>1</v>
      </c>
      <c r="G979">
        <v>1</v>
      </c>
      <c r="H979">
        <v>8</v>
      </c>
      <c r="I979">
        <v>1</v>
      </c>
      <c r="J979">
        <v>11</v>
      </c>
      <c r="K979">
        <v>0</v>
      </c>
      <c r="L979">
        <v>0</v>
      </c>
      <c r="M979">
        <v>1</v>
      </c>
      <c r="N979">
        <v>285</v>
      </c>
      <c r="O979">
        <v>1</v>
      </c>
      <c r="P979">
        <v>1</v>
      </c>
      <c r="Q979">
        <v>26</v>
      </c>
      <c r="R979">
        <v>1</v>
      </c>
      <c r="S979">
        <v>26</v>
      </c>
      <c r="T979">
        <v>0</v>
      </c>
      <c r="U979">
        <v>0</v>
      </c>
      <c r="V979">
        <v>0</v>
      </c>
      <c r="W979">
        <v>0</v>
      </c>
      <c r="X979">
        <v>1</v>
      </c>
      <c r="Y979">
        <v>52</v>
      </c>
      <c r="Z979">
        <v>0</v>
      </c>
      <c r="AA979">
        <v>0</v>
      </c>
      <c r="AB979">
        <v>1</v>
      </c>
      <c r="AC979">
        <v>68</v>
      </c>
      <c r="AD979">
        <v>1</v>
      </c>
      <c r="AE979">
        <v>1</v>
      </c>
      <c r="AF979">
        <v>68</v>
      </c>
      <c r="AG979">
        <v>1</v>
      </c>
      <c r="AH979" s="4">
        <v>0</v>
      </c>
      <c r="AI979">
        <v>0</v>
      </c>
      <c r="AJ979" s="4">
        <v>0</v>
      </c>
      <c r="AK979">
        <v>0</v>
      </c>
      <c r="AL979" s="4">
        <v>0</v>
      </c>
      <c r="AM979">
        <v>0</v>
      </c>
      <c r="AN979" s="4">
        <v>0</v>
      </c>
      <c r="AO979">
        <v>0</v>
      </c>
      <c r="AP979" s="4">
        <v>0</v>
      </c>
      <c r="AQ979">
        <v>0</v>
      </c>
      <c r="AR979" s="4">
        <v>0</v>
      </c>
      <c r="AS979">
        <v>0</v>
      </c>
      <c r="AT979" s="4">
        <v>0</v>
      </c>
      <c r="AU979" s="4">
        <v>0</v>
      </c>
      <c r="AV979" s="4">
        <v>0</v>
      </c>
      <c r="AW979">
        <v>1</v>
      </c>
      <c r="AX979" s="4">
        <f t="shared" si="15"/>
        <v>1</v>
      </c>
      <c r="AY979" s="4">
        <v>0</v>
      </c>
      <c r="AZ979" s="4">
        <v>0</v>
      </c>
    </row>
    <row r="980" spans="1:52" x14ac:dyDescent="0.25">
      <c r="A980" s="4">
        <v>2017</v>
      </c>
      <c r="B980" s="4" t="s">
        <v>332</v>
      </c>
      <c r="C980" t="s">
        <v>242</v>
      </c>
      <c r="D980" t="s">
        <v>324</v>
      </c>
      <c r="E980" t="s">
        <v>827</v>
      </c>
      <c r="F980" s="4">
        <v>1</v>
      </c>
      <c r="G980">
        <v>1</v>
      </c>
      <c r="H980">
        <v>1</v>
      </c>
      <c r="I980">
        <v>1</v>
      </c>
      <c r="J980">
        <v>3</v>
      </c>
      <c r="K980">
        <v>0</v>
      </c>
      <c r="L980">
        <v>0</v>
      </c>
      <c r="M980">
        <v>1</v>
      </c>
      <c r="N980">
        <v>4740</v>
      </c>
      <c r="O980">
        <v>1</v>
      </c>
      <c r="P980">
        <v>1</v>
      </c>
      <c r="Q980">
        <v>4</v>
      </c>
      <c r="R980">
        <v>1</v>
      </c>
      <c r="S980">
        <v>4</v>
      </c>
      <c r="T980">
        <v>1</v>
      </c>
      <c r="U980">
        <v>145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259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 s="4">
        <v>0</v>
      </c>
      <c r="AI980">
        <v>0</v>
      </c>
      <c r="AJ980" s="4">
        <v>0</v>
      </c>
      <c r="AK980">
        <v>0</v>
      </c>
      <c r="AL980" s="4">
        <v>0</v>
      </c>
      <c r="AM980">
        <v>0</v>
      </c>
      <c r="AN980" s="4">
        <v>0</v>
      </c>
      <c r="AO980">
        <v>0</v>
      </c>
      <c r="AP980" s="4">
        <v>0</v>
      </c>
      <c r="AQ980">
        <v>0</v>
      </c>
      <c r="AR980" s="4">
        <v>0</v>
      </c>
      <c r="AS980">
        <v>0</v>
      </c>
      <c r="AT980" s="4">
        <v>0</v>
      </c>
      <c r="AU980" s="4">
        <v>0</v>
      </c>
      <c r="AV980" s="4">
        <v>0</v>
      </c>
      <c r="AW980">
        <v>1</v>
      </c>
      <c r="AX980" s="4">
        <f t="shared" si="15"/>
        <v>1</v>
      </c>
      <c r="AY980" s="4">
        <v>0</v>
      </c>
      <c r="AZ980" s="4">
        <v>0</v>
      </c>
    </row>
    <row r="981" spans="1:52" x14ac:dyDescent="0.25">
      <c r="A981" s="4">
        <v>2017</v>
      </c>
      <c r="B981" s="4" t="s">
        <v>332</v>
      </c>
      <c r="C981" t="s">
        <v>242</v>
      </c>
      <c r="D981" t="s">
        <v>178</v>
      </c>
      <c r="E981" t="s">
        <v>691</v>
      </c>
      <c r="F981" s="4">
        <v>1</v>
      </c>
      <c r="G981">
        <v>1</v>
      </c>
      <c r="H981">
        <v>4</v>
      </c>
      <c r="I981">
        <v>1</v>
      </c>
      <c r="J981">
        <v>5</v>
      </c>
      <c r="K981">
        <v>0</v>
      </c>
      <c r="L981">
        <v>0</v>
      </c>
      <c r="M981">
        <v>1</v>
      </c>
      <c r="N981">
        <v>-74</v>
      </c>
      <c r="O981">
        <v>1</v>
      </c>
      <c r="P981">
        <v>1</v>
      </c>
      <c r="Q981">
        <v>12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375</v>
      </c>
      <c r="Z981">
        <v>0</v>
      </c>
      <c r="AA981">
        <v>0</v>
      </c>
      <c r="AB981">
        <v>1</v>
      </c>
      <c r="AC981">
        <v>526</v>
      </c>
      <c r="AD981">
        <v>1</v>
      </c>
      <c r="AE981">
        <v>0</v>
      </c>
      <c r="AF981">
        <v>0</v>
      </c>
      <c r="AG981">
        <v>0</v>
      </c>
      <c r="AH981" s="4">
        <v>0</v>
      </c>
      <c r="AI981">
        <v>0</v>
      </c>
      <c r="AJ981" s="4">
        <v>0</v>
      </c>
      <c r="AK981">
        <v>0</v>
      </c>
      <c r="AL981" s="4">
        <v>0</v>
      </c>
      <c r="AM981">
        <v>0</v>
      </c>
      <c r="AN981" s="4">
        <v>0</v>
      </c>
      <c r="AO981">
        <v>0</v>
      </c>
      <c r="AP981" s="4">
        <v>0</v>
      </c>
      <c r="AQ981">
        <v>0</v>
      </c>
      <c r="AR981" s="4">
        <v>0</v>
      </c>
      <c r="AS981">
        <v>0</v>
      </c>
      <c r="AT981" s="4">
        <v>0</v>
      </c>
      <c r="AU981" s="4">
        <v>0</v>
      </c>
      <c r="AV981" s="4">
        <v>0</v>
      </c>
      <c r="AW981">
        <v>1</v>
      </c>
      <c r="AX981" s="4">
        <f t="shared" si="15"/>
        <v>1</v>
      </c>
      <c r="AY981" s="4">
        <v>0</v>
      </c>
      <c r="AZ981" s="4">
        <v>0</v>
      </c>
    </row>
    <row r="982" spans="1:52" x14ac:dyDescent="0.25">
      <c r="A982" s="4">
        <v>2017</v>
      </c>
      <c r="B982" s="4" t="s">
        <v>332</v>
      </c>
      <c r="C982" t="s">
        <v>242</v>
      </c>
      <c r="D982" t="s">
        <v>191</v>
      </c>
      <c r="E982" t="s">
        <v>704</v>
      </c>
      <c r="F982" s="4">
        <v>1</v>
      </c>
      <c r="G982">
        <v>1</v>
      </c>
      <c r="H982">
        <v>0</v>
      </c>
      <c r="I982">
        <v>1</v>
      </c>
      <c r="J982">
        <v>1</v>
      </c>
      <c r="K982">
        <v>0</v>
      </c>
      <c r="L982">
        <v>0</v>
      </c>
      <c r="M982">
        <v>1</v>
      </c>
      <c r="N982">
        <v>1539</v>
      </c>
      <c r="O982">
        <v>1</v>
      </c>
      <c r="P982">
        <v>1</v>
      </c>
      <c r="Q982">
        <v>2</v>
      </c>
      <c r="R982">
        <v>0</v>
      </c>
      <c r="S982">
        <v>0</v>
      </c>
      <c r="T982">
        <v>1</v>
      </c>
      <c r="U982">
        <v>125</v>
      </c>
      <c r="V982">
        <v>1</v>
      </c>
      <c r="W982">
        <v>3</v>
      </c>
      <c r="X982">
        <v>0</v>
      </c>
      <c r="Y982">
        <v>0</v>
      </c>
      <c r="Z982">
        <v>1</v>
      </c>
      <c r="AA982">
        <v>1120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 s="4">
        <v>0</v>
      </c>
      <c r="AI982">
        <v>0</v>
      </c>
      <c r="AJ982" s="4">
        <v>0</v>
      </c>
      <c r="AK982">
        <v>0</v>
      </c>
      <c r="AL982" s="4">
        <v>0</v>
      </c>
      <c r="AM982">
        <v>0</v>
      </c>
      <c r="AN982" s="4">
        <v>0</v>
      </c>
      <c r="AO982">
        <v>0</v>
      </c>
      <c r="AP982" s="4">
        <v>0</v>
      </c>
      <c r="AQ982">
        <v>0</v>
      </c>
      <c r="AR982" s="4">
        <v>0</v>
      </c>
      <c r="AS982">
        <v>0</v>
      </c>
      <c r="AT982" s="4">
        <v>0</v>
      </c>
      <c r="AU982" s="4">
        <v>0</v>
      </c>
      <c r="AV982" s="4">
        <v>0</v>
      </c>
      <c r="AW982">
        <v>1</v>
      </c>
      <c r="AX982" s="4">
        <f t="shared" si="15"/>
        <v>1</v>
      </c>
      <c r="AY982" s="4">
        <v>0</v>
      </c>
      <c r="AZ982" s="4">
        <v>0</v>
      </c>
    </row>
    <row r="983" spans="1:52" x14ac:dyDescent="0.25">
      <c r="A983" s="4">
        <v>2017</v>
      </c>
      <c r="B983" s="4" t="s">
        <v>332</v>
      </c>
      <c r="C983" t="s">
        <v>242</v>
      </c>
      <c r="D983" t="s">
        <v>354</v>
      </c>
      <c r="E983" t="s">
        <v>854</v>
      </c>
      <c r="F983" s="4">
        <v>1</v>
      </c>
      <c r="G983">
        <v>1</v>
      </c>
      <c r="H983">
        <v>5</v>
      </c>
      <c r="I983">
        <v>1</v>
      </c>
      <c r="J983">
        <v>6</v>
      </c>
      <c r="K983">
        <v>0</v>
      </c>
      <c r="L983">
        <v>0</v>
      </c>
      <c r="M983">
        <v>1</v>
      </c>
      <c r="N983">
        <v>3205</v>
      </c>
      <c r="O983">
        <v>1</v>
      </c>
      <c r="P983">
        <v>1</v>
      </c>
      <c r="Q983">
        <v>49</v>
      </c>
      <c r="R983">
        <v>0</v>
      </c>
      <c r="S983">
        <v>0</v>
      </c>
      <c r="T983">
        <v>1</v>
      </c>
      <c r="U983">
        <v>176</v>
      </c>
      <c r="V983">
        <v>1</v>
      </c>
      <c r="W983">
        <v>6</v>
      </c>
      <c r="X983">
        <v>0</v>
      </c>
      <c r="Y983">
        <v>0</v>
      </c>
      <c r="Z983">
        <v>1</v>
      </c>
      <c r="AA983">
        <v>949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 s="4">
        <v>1</v>
      </c>
      <c r="AI983">
        <v>1</v>
      </c>
      <c r="AJ983" s="4">
        <v>0</v>
      </c>
      <c r="AK983">
        <v>0</v>
      </c>
      <c r="AL983" s="4">
        <v>0</v>
      </c>
      <c r="AM983">
        <v>0</v>
      </c>
      <c r="AN983" s="4">
        <v>0</v>
      </c>
      <c r="AO983">
        <v>0</v>
      </c>
      <c r="AP983" s="4">
        <v>0</v>
      </c>
      <c r="AQ983">
        <v>0</v>
      </c>
      <c r="AR983" s="4">
        <v>0</v>
      </c>
      <c r="AS983">
        <v>0</v>
      </c>
      <c r="AT983" s="4">
        <v>0</v>
      </c>
      <c r="AU983" s="4">
        <v>0</v>
      </c>
      <c r="AV983" s="4">
        <v>0</v>
      </c>
      <c r="AW983">
        <v>1</v>
      </c>
      <c r="AX983" s="4">
        <f t="shared" si="15"/>
        <v>1</v>
      </c>
      <c r="AY983" s="4">
        <v>0</v>
      </c>
      <c r="AZ983" s="4">
        <v>0</v>
      </c>
    </row>
    <row r="984" spans="1:52" x14ac:dyDescent="0.25">
      <c r="A984" s="4">
        <v>2017</v>
      </c>
      <c r="B984" s="4" t="s">
        <v>332</v>
      </c>
      <c r="C984" t="s">
        <v>279</v>
      </c>
      <c r="D984" t="s">
        <v>269</v>
      </c>
      <c r="E984" t="s">
        <v>778</v>
      </c>
      <c r="F984" s="4">
        <v>285</v>
      </c>
      <c r="G984">
        <v>65</v>
      </c>
      <c r="H984">
        <v>1</v>
      </c>
      <c r="I984">
        <v>285</v>
      </c>
      <c r="J984">
        <v>5.5649122807017548</v>
      </c>
      <c r="K984">
        <v>4</v>
      </c>
      <c r="L984">
        <v>1.4035087719298246E-2</v>
      </c>
      <c r="M984">
        <v>281</v>
      </c>
      <c r="N984">
        <v>142</v>
      </c>
      <c r="O984">
        <v>0.98596491228070171</v>
      </c>
      <c r="P984">
        <v>145</v>
      </c>
      <c r="Q984">
        <v>22</v>
      </c>
      <c r="R984">
        <v>64</v>
      </c>
      <c r="S984">
        <v>28</v>
      </c>
      <c r="T984">
        <v>13</v>
      </c>
      <c r="U984">
        <v>64.15384615384616</v>
      </c>
      <c r="V984">
        <v>10</v>
      </c>
      <c r="W984">
        <v>43.2</v>
      </c>
      <c r="X984">
        <v>265</v>
      </c>
      <c r="Y984">
        <v>66.603773584905667</v>
      </c>
      <c r="Z984">
        <v>13</v>
      </c>
      <c r="AA984">
        <v>117</v>
      </c>
      <c r="AB984">
        <v>268</v>
      </c>
      <c r="AC984">
        <v>92</v>
      </c>
      <c r="AD984">
        <v>0.94035087719298249</v>
      </c>
      <c r="AE984">
        <v>164</v>
      </c>
      <c r="AF984">
        <v>71</v>
      </c>
      <c r="AG984">
        <v>0.57543859649122808</v>
      </c>
      <c r="AH984" s="4">
        <v>1</v>
      </c>
      <c r="AI984">
        <v>7.6923076923076927E-2</v>
      </c>
      <c r="AJ984" s="4">
        <v>0</v>
      </c>
      <c r="AK984">
        <v>0</v>
      </c>
      <c r="AL984" s="4">
        <v>5</v>
      </c>
      <c r="AM984">
        <v>1.8656716417910446E-2</v>
      </c>
      <c r="AN984" s="4">
        <v>10</v>
      </c>
      <c r="AO984">
        <v>3.7313432835820892E-2</v>
      </c>
      <c r="AP984" s="4">
        <v>6</v>
      </c>
      <c r="AQ984">
        <v>2.1052631578947368E-2</v>
      </c>
      <c r="AR984" s="4">
        <v>10</v>
      </c>
      <c r="AS984">
        <v>3.5087719298245612E-2</v>
      </c>
      <c r="AT984" s="4">
        <v>0</v>
      </c>
      <c r="AU984" s="4">
        <v>0</v>
      </c>
      <c r="AV984" s="4">
        <v>0</v>
      </c>
      <c r="AW984">
        <v>2.050359712230216</v>
      </c>
      <c r="AX984" s="4">
        <f t="shared" si="15"/>
        <v>139</v>
      </c>
      <c r="AY984" s="4">
        <v>0</v>
      </c>
      <c r="AZ984" s="4">
        <v>0</v>
      </c>
    </row>
    <row r="985" spans="1:52" x14ac:dyDescent="0.25">
      <c r="A985" s="4">
        <v>2017</v>
      </c>
      <c r="B985" s="4" t="s">
        <v>332</v>
      </c>
      <c r="C985" t="s">
        <v>279</v>
      </c>
      <c r="D985" t="s">
        <v>268</v>
      </c>
      <c r="E985" t="s">
        <v>777</v>
      </c>
      <c r="F985" s="4">
        <v>240</v>
      </c>
      <c r="G985">
        <v>84</v>
      </c>
      <c r="H985">
        <v>3</v>
      </c>
      <c r="I985">
        <v>240</v>
      </c>
      <c r="J985">
        <v>8.4375</v>
      </c>
      <c r="K985">
        <v>18</v>
      </c>
      <c r="L985">
        <v>7.4999999999999997E-2</v>
      </c>
      <c r="M985">
        <v>239</v>
      </c>
      <c r="N985">
        <v>750</v>
      </c>
      <c r="O985">
        <v>0.99583333333333335</v>
      </c>
      <c r="P985">
        <v>128</v>
      </c>
      <c r="Q985">
        <v>27</v>
      </c>
      <c r="R985">
        <v>38</v>
      </c>
      <c r="S985">
        <v>33</v>
      </c>
      <c r="T985">
        <v>6</v>
      </c>
      <c r="U985">
        <v>96.166666666666671</v>
      </c>
      <c r="V985">
        <v>6</v>
      </c>
      <c r="W985">
        <v>47.666666666666664</v>
      </c>
      <c r="X985">
        <v>234</v>
      </c>
      <c r="Y985">
        <v>78.82905982905983</v>
      </c>
      <c r="Z985">
        <v>6</v>
      </c>
      <c r="AA985">
        <v>189</v>
      </c>
      <c r="AB985">
        <v>229</v>
      </c>
      <c r="AC985">
        <v>102</v>
      </c>
      <c r="AD985">
        <v>0.95416666666666672</v>
      </c>
      <c r="AE985">
        <v>130</v>
      </c>
      <c r="AF985">
        <v>85</v>
      </c>
      <c r="AG985">
        <v>0.54166666666666663</v>
      </c>
      <c r="AH985" s="4">
        <v>0</v>
      </c>
      <c r="AI985">
        <v>0</v>
      </c>
      <c r="AJ985" s="4">
        <v>1</v>
      </c>
      <c r="AK985">
        <v>0.16666666666666666</v>
      </c>
      <c r="AL985" s="4">
        <v>4</v>
      </c>
      <c r="AM985">
        <v>1.7467248908296942E-2</v>
      </c>
      <c r="AN985" s="4">
        <v>9</v>
      </c>
      <c r="AO985">
        <v>3.9301310043668124E-2</v>
      </c>
      <c r="AP985" s="4">
        <v>4</v>
      </c>
      <c r="AQ985">
        <v>1.6666666666666666E-2</v>
      </c>
      <c r="AR985" s="4">
        <v>10</v>
      </c>
      <c r="AS985">
        <v>4.1666666666666664E-2</v>
      </c>
      <c r="AT985" s="4">
        <v>0</v>
      </c>
      <c r="AU985" s="4">
        <v>0</v>
      </c>
      <c r="AV985" s="4">
        <v>0</v>
      </c>
      <c r="AW985">
        <v>2.0338983050847457</v>
      </c>
      <c r="AX985" s="4">
        <f t="shared" si="15"/>
        <v>118</v>
      </c>
      <c r="AY985" s="4">
        <v>0</v>
      </c>
      <c r="AZ985" s="4">
        <v>0</v>
      </c>
    </row>
    <row r="986" spans="1:52" x14ac:dyDescent="0.25">
      <c r="A986" s="4">
        <v>2017</v>
      </c>
      <c r="B986" s="4" t="s">
        <v>332</v>
      </c>
      <c r="C986" t="s">
        <v>279</v>
      </c>
      <c r="D986" t="s">
        <v>273</v>
      </c>
      <c r="E986" t="s">
        <v>782</v>
      </c>
      <c r="F986" s="4">
        <v>216</v>
      </c>
      <c r="G986">
        <v>51</v>
      </c>
      <c r="H986">
        <v>4</v>
      </c>
      <c r="I986">
        <v>216</v>
      </c>
      <c r="J986">
        <v>6.1296296296296298</v>
      </c>
      <c r="K986">
        <v>2</v>
      </c>
      <c r="L986">
        <v>9.2592592592592587E-3</v>
      </c>
      <c r="M986">
        <v>215</v>
      </c>
      <c r="N986">
        <v>104</v>
      </c>
      <c r="O986">
        <v>0.99537037037037035</v>
      </c>
      <c r="P986">
        <v>98</v>
      </c>
      <c r="Q986">
        <v>34</v>
      </c>
      <c r="R986">
        <v>33</v>
      </c>
      <c r="S986">
        <v>34</v>
      </c>
      <c r="T986">
        <v>2</v>
      </c>
      <c r="U986">
        <v>163.5</v>
      </c>
      <c r="V986">
        <v>1</v>
      </c>
      <c r="W986">
        <v>0</v>
      </c>
      <c r="X986">
        <v>210</v>
      </c>
      <c r="Y986">
        <v>66.219047619047615</v>
      </c>
      <c r="Z986">
        <v>2</v>
      </c>
      <c r="AA986">
        <v>256</v>
      </c>
      <c r="AB986">
        <v>212</v>
      </c>
      <c r="AC986">
        <v>94</v>
      </c>
      <c r="AD986">
        <v>0.98148148148148151</v>
      </c>
      <c r="AE986">
        <v>120</v>
      </c>
      <c r="AF986">
        <v>85</v>
      </c>
      <c r="AG986">
        <v>0.55555555555555558</v>
      </c>
      <c r="AH986" s="4">
        <v>1</v>
      </c>
      <c r="AI986">
        <v>0.5</v>
      </c>
      <c r="AJ986" s="4">
        <v>1</v>
      </c>
      <c r="AK986">
        <v>0.5</v>
      </c>
      <c r="AL986" s="4">
        <v>8</v>
      </c>
      <c r="AM986">
        <v>3.7735849056603772E-2</v>
      </c>
      <c r="AN986" s="4">
        <v>3</v>
      </c>
      <c r="AO986">
        <v>1.4150943396226415E-2</v>
      </c>
      <c r="AP986" s="4">
        <v>9</v>
      </c>
      <c r="AQ986">
        <v>4.1666666666666664E-2</v>
      </c>
      <c r="AR986" s="4">
        <v>4</v>
      </c>
      <c r="AS986">
        <v>1.8518518518518517E-2</v>
      </c>
      <c r="AT986" s="4">
        <v>0</v>
      </c>
      <c r="AU986" s="4">
        <v>0</v>
      </c>
      <c r="AV986" s="4">
        <v>0</v>
      </c>
      <c r="AW986">
        <v>2.0186915887850465</v>
      </c>
      <c r="AX986" s="4">
        <f t="shared" si="15"/>
        <v>107.00000000000001</v>
      </c>
      <c r="AY986" s="4">
        <v>0</v>
      </c>
      <c r="AZ986" s="4">
        <v>0</v>
      </c>
    </row>
    <row r="987" spans="1:52" x14ac:dyDescent="0.25">
      <c r="A987" s="4">
        <v>2017</v>
      </c>
      <c r="B987" s="4" t="s">
        <v>332</v>
      </c>
      <c r="C987" t="s">
        <v>279</v>
      </c>
      <c r="D987" t="s">
        <v>266</v>
      </c>
      <c r="E987" t="s">
        <v>775</v>
      </c>
      <c r="F987" s="4">
        <v>177</v>
      </c>
      <c r="G987">
        <v>32</v>
      </c>
      <c r="H987">
        <v>3</v>
      </c>
      <c r="I987">
        <v>177</v>
      </c>
      <c r="J987">
        <v>9.6045197740112993</v>
      </c>
      <c r="K987">
        <v>12</v>
      </c>
      <c r="L987">
        <v>6.7796610169491525E-2</v>
      </c>
      <c r="M987">
        <v>177</v>
      </c>
      <c r="N987">
        <v>125</v>
      </c>
      <c r="O987">
        <v>1</v>
      </c>
      <c r="P987">
        <v>128</v>
      </c>
      <c r="Q987">
        <v>35</v>
      </c>
      <c r="R987">
        <v>32</v>
      </c>
      <c r="S987">
        <v>44</v>
      </c>
      <c r="T987">
        <v>7</v>
      </c>
      <c r="U987">
        <v>198.57142857142858</v>
      </c>
      <c r="V987">
        <v>3</v>
      </c>
      <c r="W987">
        <v>22</v>
      </c>
      <c r="X987">
        <v>169</v>
      </c>
      <c r="Y987">
        <v>108.35502958579882</v>
      </c>
      <c r="Z987">
        <v>7</v>
      </c>
      <c r="AA987">
        <v>223</v>
      </c>
      <c r="AB987">
        <v>168</v>
      </c>
      <c r="AC987">
        <v>134</v>
      </c>
      <c r="AD987">
        <v>0.94915254237288138</v>
      </c>
      <c r="AE987">
        <v>74</v>
      </c>
      <c r="AF987">
        <v>109</v>
      </c>
      <c r="AG987">
        <v>0.41807909604519772</v>
      </c>
      <c r="AH987" s="4">
        <v>0</v>
      </c>
      <c r="AI987">
        <v>0</v>
      </c>
      <c r="AJ987" s="4">
        <v>1</v>
      </c>
      <c r="AK987">
        <v>0.14285714285714285</v>
      </c>
      <c r="AL987" s="4">
        <v>2</v>
      </c>
      <c r="AM987">
        <v>1.1904761904761904E-2</v>
      </c>
      <c r="AN987" s="4">
        <v>3</v>
      </c>
      <c r="AO987">
        <v>1.7857142857142856E-2</v>
      </c>
      <c r="AP987" s="4">
        <v>2</v>
      </c>
      <c r="AQ987">
        <v>1.1299435028248588E-2</v>
      </c>
      <c r="AR987" s="4">
        <v>4</v>
      </c>
      <c r="AS987">
        <v>2.2598870056497175E-2</v>
      </c>
      <c r="AT987" s="4">
        <v>0</v>
      </c>
      <c r="AU987" s="4">
        <v>0</v>
      </c>
      <c r="AV987" s="4">
        <v>0</v>
      </c>
      <c r="AW987">
        <v>1.945054945054945</v>
      </c>
      <c r="AX987" s="4">
        <f t="shared" si="15"/>
        <v>91</v>
      </c>
      <c r="AY987" s="4">
        <v>0</v>
      </c>
      <c r="AZ987" s="4">
        <v>0</v>
      </c>
    </row>
    <row r="988" spans="1:52" x14ac:dyDescent="0.25">
      <c r="A988" s="4">
        <v>2017</v>
      </c>
      <c r="B988" s="4" t="s">
        <v>332</v>
      </c>
      <c r="C988" t="s">
        <v>279</v>
      </c>
      <c r="D988" t="s">
        <v>260</v>
      </c>
      <c r="E988" t="s">
        <v>769</v>
      </c>
      <c r="F988" s="4">
        <v>73</v>
      </c>
      <c r="G988">
        <v>19</v>
      </c>
      <c r="H988">
        <v>5</v>
      </c>
      <c r="I988">
        <v>73</v>
      </c>
      <c r="J988">
        <v>9.3561643835616444</v>
      </c>
      <c r="K988">
        <v>2</v>
      </c>
      <c r="L988">
        <v>2.7397260273972601E-2</v>
      </c>
      <c r="M988">
        <v>73</v>
      </c>
      <c r="N988">
        <v>171</v>
      </c>
      <c r="O988">
        <v>1</v>
      </c>
      <c r="P988">
        <v>38</v>
      </c>
      <c r="Q988">
        <v>46</v>
      </c>
      <c r="R988">
        <v>12</v>
      </c>
      <c r="S988">
        <v>41</v>
      </c>
      <c r="T988">
        <v>2</v>
      </c>
      <c r="U988">
        <v>199</v>
      </c>
      <c r="V988">
        <v>2</v>
      </c>
      <c r="W988">
        <v>70.5</v>
      </c>
      <c r="X988">
        <v>68</v>
      </c>
      <c r="Y988">
        <v>105.20588235294117</v>
      </c>
      <c r="Z988">
        <v>3</v>
      </c>
      <c r="AA988">
        <v>293</v>
      </c>
      <c r="AB988">
        <v>69</v>
      </c>
      <c r="AC988">
        <v>126</v>
      </c>
      <c r="AD988">
        <v>0.9452054794520548</v>
      </c>
      <c r="AE988">
        <v>33</v>
      </c>
      <c r="AF988">
        <v>117</v>
      </c>
      <c r="AG988">
        <v>0.45205479452054792</v>
      </c>
      <c r="AH988" s="4">
        <v>1</v>
      </c>
      <c r="AI988">
        <v>0.33333333333333331</v>
      </c>
      <c r="AJ988" s="4">
        <v>1</v>
      </c>
      <c r="AK988">
        <v>0.33333333333333331</v>
      </c>
      <c r="AL988" s="4">
        <v>0</v>
      </c>
      <c r="AM988">
        <v>0</v>
      </c>
      <c r="AN988" s="4">
        <v>0</v>
      </c>
      <c r="AO988">
        <v>0</v>
      </c>
      <c r="AP988" s="4">
        <v>1</v>
      </c>
      <c r="AQ988">
        <v>1.3698630136986301E-2</v>
      </c>
      <c r="AR988" s="4">
        <v>1</v>
      </c>
      <c r="AS988">
        <v>1.3698630136986301E-2</v>
      </c>
      <c r="AT988" s="4">
        <v>0</v>
      </c>
      <c r="AU988" s="4">
        <v>0</v>
      </c>
      <c r="AV988" s="4">
        <v>0</v>
      </c>
      <c r="AW988">
        <v>1.4038461538461537</v>
      </c>
      <c r="AX988" s="4">
        <f t="shared" si="15"/>
        <v>52.000000000000007</v>
      </c>
      <c r="AY988" s="4">
        <v>0</v>
      </c>
      <c r="AZ988" s="4">
        <v>0</v>
      </c>
    </row>
    <row r="989" spans="1:52" x14ac:dyDescent="0.25">
      <c r="A989" s="4">
        <v>2017</v>
      </c>
      <c r="B989" s="4" t="s">
        <v>332</v>
      </c>
      <c r="C989" t="s">
        <v>279</v>
      </c>
      <c r="D989" t="s">
        <v>187</v>
      </c>
      <c r="E989" t="s">
        <v>700</v>
      </c>
      <c r="F989" s="4">
        <v>30</v>
      </c>
      <c r="G989">
        <v>3</v>
      </c>
      <c r="H989">
        <v>1</v>
      </c>
      <c r="I989">
        <v>30</v>
      </c>
      <c r="J989">
        <v>8.9</v>
      </c>
      <c r="K989">
        <v>0</v>
      </c>
      <c r="L989">
        <v>0</v>
      </c>
      <c r="M989">
        <v>29</v>
      </c>
      <c r="N989">
        <v>311</v>
      </c>
      <c r="O989">
        <v>0.96666666666666667</v>
      </c>
      <c r="P989">
        <v>18</v>
      </c>
      <c r="Q989">
        <v>25</v>
      </c>
      <c r="R989">
        <v>3</v>
      </c>
      <c r="S989">
        <v>27</v>
      </c>
      <c r="T989">
        <v>3</v>
      </c>
      <c r="U989">
        <v>150.33333333333334</v>
      </c>
      <c r="V989">
        <v>2</v>
      </c>
      <c r="W989">
        <v>7</v>
      </c>
      <c r="X989">
        <v>26</v>
      </c>
      <c r="Y989">
        <v>113.38461538461539</v>
      </c>
      <c r="Z989">
        <v>3</v>
      </c>
      <c r="AA989">
        <v>165</v>
      </c>
      <c r="AB989">
        <v>25</v>
      </c>
      <c r="AC989">
        <v>138</v>
      </c>
      <c r="AD989">
        <v>0.83333333333333337</v>
      </c>
      <c r="AE989">
        <v>12</v>
      </c>
      <c r="AF989">
        <v>126</v>
      </c>
      <c r="AG989">
        <v>0.4</v>
      </c>
      <c r="AH989" s="4">
        <v>0</v>
      </c>
      <c r="AI989">
        <v>0</v>
      </c>
      <c r="AJ989" s="4">
        <v>0</v>
      </c>
      <c r="AK989">
        <v>0</v>
      </c>
      <c r="AL989" s="4">
        <v>1</v>
      </c>
      <c r="AM989">
        <v>0.04</v>
      </c>
      <c r="AN989" s="4">
        <v>0</v>
      </c>
      <c r="AO989">
        <v>0</v>
      </c>
      <c r="AP989" s="4">
        <v>1</v>
      </c>
      <c r="AQ989">
        <v>3.3333333333333333E-2</v>
      </c>
      <c r="AR989" s="4">
        <v>0</v>
      </c>
      <c r="AS989">
        <v>0</v>
      </c>
      <c r="AT989" s="4">
        <v>0</v>
      </c>
      <c r="AU989" s="4">
        <v>0</v>
      </c>
      <c r="AV989" s="4">
        <v>0</v>
      </c>
      <c r="AW989">
        <v>1.5789473684210527</v>
      </c>
      <c r="AX989" s="4">
        <f t="shared" si="15"/>
        <v>19</v>
      </c>
      <c r="AY989" s="4">
        <v>0</v>
      </c>
      <c r="AZ989" s="4">
        <v>0</v>
      </c>
    </row>
    <row r="990" spans="1:52" x14ac:dyDescent="0.25">
      <c r="A990" s="4">
        <v>2017</v>
      </c>
      <c r="B990" s="4" t="s">
        <v>332</v>
      </c>
      <c r="C990" t="s">
        <v>279</v>
      </c>
      <c r="D990" t="s">
        <v>328</v>
      </c>
      <c r="E990" t="s">
        <v>831</v>
      </c>
      <c r="F990" s="4">
        <v>30</v>
      </c>
      <c r="G990">
        <v>9</v>
      </c>
      <c r="H990">
        <v>3</v>
      </c>
      <c r="I990">
        <v>30</v>
      </c>
      <c r="J990">
        <v>12.6</v>
      </c>
      <c r="K990">
        <v>2</v>
      </c>
      <c r="L990">
        <v>6.6666666666666666E-2</v>
      </c>
      <c r="M990">
        <v>29</v>
      </c>
      <c r="N990">
        <v>33</v>
      </c>
      <c r="O990">
        <v>0.96666666666666667</v>
      </c>
      <c r="P990">
        <v>15</v>
      </c>
      <c r="Q990">
        <v>39</v>
      </c>
      <c r="R990">
        <v>7</v>
      </c>
      <c r="S990">
        <v>50</v>
      </c>
      <c r="T990">
        <v>1</v>
      </c>
      <c r="U990">
        <v>189</v>
      </c>
      <c r="V990">
        <v>1</v>
      </c>
      <c r="W990">
        <v>6</v>
      </c>
      <c r="X990">
        <v>28</v>
      </c>
      <c r="Y990">
        <v>91.678571428571431</v>
      </c>
      <c r="Z990">
        <v>1</v>
      </c>
      <c r="AA990">
        <v>299</v>
      </c>
      <c r="AB990">
        <v>29</v>
      </c>
      <c r="AC990">
        <v>131</v>
      </c>
      <c r="AD990">
        <v>0.96666666666666667</v>
      </c>
      <c r="AE990">
        <v>20</v>
      </c>
      <c r="AF990">
        <v>104</v>
      </c>
      <c r="AG990">
        <v>0.66666666666666663</v>
      </c>
      <c r="AH990" s="4">
        <v>1</v>
      </c>
      <c r="AI990">
        <v>1</v>
      </c>
      <c r="AJ990" s="4">
        <v>0</v>
      </c>
      <c r="AK990">
        <v>0</v>
      </c>
      <c r="AL990" s="4">
        <v>1</v>
      </c>
      <c r="AM990">
        <v>3.4482758620689655E-2</v>
      </c>
      <c r="AN990" s="4">
        <v>1</v>
      </c>
      <c r="AO990">
        <v>3.4482758620689655E-2</v>
      </c>
      <c r="AP990" s="4">
        <v>2</v>
      </c>
      <c r="AQ990">
        <v>6.6666666666666666E-2</v>
      </c>
      <c r="AR990" s="4">
        <v>1</v>
      </c>
      <c r="AS990">
        <v>3.3333333333333333E-2</v>
      </c>
      <c r="AT990" s="4">
        <v>0</v>
      </c>
      <c r="AU990" s="4">
        <v>0</v>
      </c>
      <c r="AV990" s="4">
        <v>1</v>
      </c>
      <c r="AW990">
        <v>1.875</v>
      </c>
      <c r="AX990" s="4">
        <f t="shared" si="15"/>
        <v>16</v>
      </c>
      <c r="AY990" s="4">
        <v>0</v>
      </c>
      <c r="AZ990" s="4">
        <v>0</v>
      </c>
    </row>
    <row r="991" spans="1:52" x14ac:dyDescent="0.25">
      <c r="A991" s="4">
        <v>2017</v>
      </c>
      <c r="B991" s="4" t="s">
        <v>332</v>
      </c>
      <c r="C991" t="s">
        <v>279</v>
      </c>
      <c r="D991" t="s">
        <v>246</v>
      </c>
      <c r="E991" t="s">
        <v>756</v>
      </c>
      <c r="F991" s="4">
        <v>28</v>
      </c>
      <c r="G991">
        <v>3</v>
      </c>
      <c r="H991">
        <v>7</v>
      </c>
      <c r="I991">
        <v>28</v>
      </c>
      <c r="J991">
        <v>7.0357142857142856</v>
      </c>
      <c r="K991">
        <v>0</v>
      </c>
      <c r="L991">
        <v>0</v>
      </c>
      <c r="M991">
        <v>28</v>
      </c>
      <c r="N991">
        <v>53</v>
      </c>
      <c r="O991">
        <v>1</v>
      </c>
      <c r="P991">
        <v>12</v>
      </c>
      <c r="Q991">
        <v>31</v>
      </c>
      <c r="R991">
        <v>1</v>
      </c>
      <c r="S991">
        <v>34</v>
      </c>
      <c r="T991">
        <v>0</v>
      </c>
      <c r="U991">
        <v>0</v>
      </c>
      <c r="V991">
        <v>0</v>
      </c>
      <c r="W991">
        <v>0</v>
      </c>
      <c r="X991">
        <v>28</v>
      </c>
      <c r="Y991">
        <v>98.035714285714292</v>
      </c>
      <c r="Z991">
        <v>0</v>
      </c>
      <c r="AA991">
        <v>0</v>
      </c>
      <c r="AB991">
        <v>28</v>
      </c>
      <c r="AC991">
        <v>125</v>
      </c>
      <c r="AD991">
        <v>1</v>
      </c>
      <c r="AE991">
        <v>19</v>
      </c>
      <c r="AF991">
        <v>106</v>
      </c>
      <c r="AG991">
        <v>0.6785714285714286</v>
      </c>
      <c r="AH991" s="4">
        <v>0</v>
      </c>
      <c r="AI991">
        <v>0</v>
      </c>
      <c r="AJ991" s="4">
        <v>0</v>
      </c>
      <c r="AK991">
        <v>0</v>
      </c>
      <c r="AL991" s="4">
        <v>0</v>
      </c>
      <c r="AM991">
        <v>0</v>
      </c>
      <c r="AN991" s="4">
        <v>1</v>
      </c>
      <c r="AO991">
        <v>3.5714285714285712E-2</v>
      </c>
      <c r="AP991" s="4">
        <v>0</v>
      </c>
      <c r="AQ991">
        <v>0</v>
      </c>
      <c r="AR991" s="4">
        <v>1</v>
      </c>
      <c r="AS991">
        <v>3.5714285714285712E-2</v>
      </c>
      <c r="AT991" s="4">
        <v>0</v>
      </c>
      <c r="AU991" s="4">
        <v>0</v>
      </c>
      <c r="AV991" s="4">
        <v>0</v>
      </c>
      <c r="AW991">
        <v>1.4</v>
      </c>
      <c r="AX991" s="4">
        <f t="shared" si="15"/>
        <v>20</v>
      </c>
      <c r="AY991" s="4">
        <v>0</v>
      </c>
      <c r="AZ991" s="4">
        <v>0</v>
      </c>
    </row>
    <row r="992" spans="1:52" x14ac:dyDescent="0.25">
      <c r="A992" s="4">
        <v>2017</v>
      </c>
      <c r="B992" s="4" t="s">
        <v>332</v>
      </c>
      <c r="C992" t="s">
        <v>279</v>
      </c>
      <c r="D992" t="s">
        <v>184</v>
      </c>
      <c r="E992" t="s">
        <v>697</v>
      </c>
      <c r="F992" s="4">
        <v>17</v>
      </c>
      <c r="G992">
        <v>3</v>
      </c>
      <c r="H992">
        <v>3</v>
      </c>
      <c r="I992">
        <v>17</v>
      </c>
      <c r="J992">
        <v>5.7058823529411766</v>
      </c>
      <c r="K992">
        <v>0</v>
      </c>
      <c r="L992">
        <v>0</v>
      </c>
      <c r="M992">
        <v>17</v>
      </c>
      <c r="N992">
        <v>126</v>
      </c>
      <c r="O992">
        <v>1</v>
      </c>
      <c r="P992">
        <v>8</v>
      </c>
      <c r="Q992">
        <v>48</v>
      </c>
      <c r="R992">
        <v>3</v>
      </c>
      <c r="S992">
        <v>22</v>
      </c>
      <c r="T992">
        <v>1</v>
      </c>
      <c r="U992">
        <v>190</v>
      </c>
      <c r="V992">
        <v>1</v>
      </c>
      <c r="W992">
        <v>33</v>
      </c>
      <c r="X992">
        <v>15</v>
      </c>
      <c r="Y992">
        <v>115.4</v>
      </c>
      <c r="Z992">
        <v>1</v>
      </c>
      <c r="AA992">
        <v>230</v>
      </c>
      <c r="AB992">
        <v>16</v>
      </c>
      <c r="AC992">
        <v>136</v>
      </c>
      <c r="AD992">
        <v>0.94117647058823528</v>
      </c>
      <c r="AE992">
        <v>10</v>
      </c>
      <c r="AF992">
        <v>107</v>
      </c>
      <c r="AG992">
        <v>0.58823529411764708</v>
      </c>
      <c r="AH992" s="4">
        <v>0</v>
      </c>
      <c r="AI992">
        <v>0</v>
      </c>
      <c r="AJ992" s="4">
        <v>0</v>
      </c>
      <c r="AK992">
        <v>0</v>
      </c>
      <c r="AL992" s="4">
        <v>0</v>
      </c>
      <c r="AM992">
        <v>0</v>
      </c>
      <c r="AN992" s="4">
        <v>0</v>
      </c>
      <c r="AO992">
        <v>0</v>
      </c>
      <c r="AP992" s="4">
        <v>0</v>
      </c>
      <c r="AQ992">
        <v>0</v>
      </c>
      <c r="AR992" s="4">
        <v>0</v>
      </c>
      <c r="AS992">
        <v>0</v>
      </c>
      <c r="AT992" s="4">
        <v>0</v>
      </c>
      <c r="AU992" s="4">
        <v>0</v>
      </c>
      <c r="AV992" s="4">
        <v>0</v>
      </c>
      <c r="AW992">
        <v>1.5454545454545454</v>
      </c>
      <c r="AX992" s="4">
        <f t="shared" si="15"/>
        <v>11</v>
      </c>
      <c r="AY992" s="4">
        <v>0</v>
      </c>
      <c r="AZ992" s="4">
        <v>0</v>
      </c>
    </row>
    <row r="993" spans="1:52" x14ac:dyDescent="0.25">
      <c r="A993" s="4">
        <v>2017</v>
      </c>
      <c r="B993" s="4" t="s">
        <v>332</v>
      </c>
      <c r="C993" t="s">
        <v>279</v>
      </c>
      <c r="D993" t="s">
        <v>192</v>
      </c>
      <c r="E993" t="s">
        <v>705</v>
      </c>
      <c r="F993" s="4">
        <v>10</v>
      </c>
      <c r="G993">
        <v>8</v>
      </c>
      <c r="H993">
        <v>5</v>
      </c>
      <c r="I993">
        <v>10</v>
      </c>
      <c r="J993">
        <v>6</v>
      </c>
      <c r="K993">
        <v>0</v>
      </c>
      <c r="L993">
        <v>0</v>
      </c>
      <c r="M993">
        <v>9</v>
      </c>
      <c r="N993">
        <v>2444</v>
      </c>
      <c r="O993">
        <v>0.9</v>
      </c>
      <c r="P993">
        <v>8</v>
      </c>
      <c r="Q993">
        <v>13</v>
      </c>
      <c r="R993">
        <v>2</v>
      </c>
      <c r="S993">
        <v>71</v>
      </c>
      <c r="T993">
        <v>2</v>
      </c>
      <c r="U993">
        <v>202</v>
      </c>
      <c r="V993">
        <v>2</v>
      </c>
      <c r="W993">
        <v>4</v>
      </c>
      <c r="X993">
        <v>8</v>
      </c>
      <c r="Y993">
        <v>192.5</v>
      </c>
      <c r="Z993">
        <v>1</v>
      </c>
      <c r="AA993">
        <v>791</v>
      </c>
      <c r="AB993">
        <v>8</v>
      </c>
      <c r="AC993">
        <v>249</v>
      </c>
      <c r="AD993">
        <v>0.8</v>
      </c>
      <c r="AE993">
        <v>1</v>
      </c>
      <c r="AF993">
        <v>104</v>
      </c>
      <c r="AG993">
        <v>0.1</v>
      </c>
      <c r="AH993" s="4">
        <v>0</v>
      </c>
      <c r="AI993">
        <v>0</v>
      </c>
      <c r="AJ993" s="4">
        <v>0</v>
      </c>
      <c r="AK993">
        <v>0</v>
      </c>
      <c r="AL993" s="4">
        <v>0</v>
      </c>
      <c r="AM993">
        <v>0</v>
      </c>
      <c r="AN993" s="4">
        <v>0</v>
      </c>
      <c r="AO993">
        <v>0</v>
      </c>
      <c r="AP993" s="4">
        <v>0</v>
      </c>
      <c r="AQ993">
        <v>0</v>
      </c>
      <c r="AR993" s="4">
        <v>0</v>
      </c>
      <c r="AS993">
        <v>0</v>
      </c>
      <c r="AT993" s="4">
        <v>0</v>
      </c>
      <c r="AU993" s="4">
        <v>0</v>
      </c>
      <c r="AV993" s="4">
        <v>0</v>
      </c>
      <c r="AW993">
        <v>1.1111111111111112</v>
      </c>
      <c r="AX993" s="4">
        <f t="shared" si="15"/>
        <v>9</v>
      </c>
      <c r="AY993" s="4">
        <v>0</v>
      </c>
      <c r="AZ993" s="4">
        <v>0</v>
      </c>
    </row>
    <row r="994" spans="1:52" x14ac:dyDescent="0.25">
      <c r="A994" s="4">
        <v>2017</v>
      </c>
      <c r="B994" s="4" t="s">
        <v>332</v>
      </c>
      <c r="C994" t="s">
        <v>279</v>
      </c>
      <c r="D994" t="s">
        <v>248</v>
      </c>
      <c r="E994" t="s">
        <v>758</v>
      </c>
      <c r="F994" s="4">
        <v>10</v>
      </c>
      <c r="G994">
        <v>3</v>
      </c>
      <c r="H994">
        <v>1</v>
      </c>
      <c r="I994">
        <v>10</v>
      </c>
      <c r="J994">
        <v>11.2</v>
      </c>
      <c r="K994">
        <v>0</v>
      </c>
      <c r="L994">
        <v>0</v>
      </c>
      <c r="M994">
        <v>9</v>
      </c>
      <c r="N994">
        <v>751</v>
      </c>
      <c r="O994">
        <v>0.9</v>
      </c>
      <c r="P994">
        <v>4</v>
      </c>
      <c r="Q994">
        <v>34</v>
      </c>
      <c r="R994">
        <v>2</v>
      </c>
      <c r="S994">
        <v>11</v>
      </c>
      <c r="T994">
        <v>0</v>
      </c>
      <c r="U994">
        <v>0</v>
      </c>
      <c r="V994">
        <v>0</v>
      </c>
      <c r="W994">
        <v>0</v>
      </c>
      <c r="X994">
        <v>7</v>
      </c>
      <c r="Y994">
        <v>71.285714285714292</v>
      </c>
      <c r="Z994">
        <v>0</v>
      </c>
      <c r="AA994">
        <v>0</v>
      </c>
      <c r="AB994">
        <v>10</v>
      </c>
      <c r="AC994">
        <v>126</v>
      </c>
      <c r="AD994">
        <v>1</v>
      </c>
      <c r="AE994">
        <v>5</v>
      </c>
      <c r="AF994">
        <v>93</v>
      </c>
      <c r="AG994">
        <v>0.5</v>
      </c>
      <c r="AH994" s="4">
        <v>0</v>
      </c>
      <c r="AI994">
        <v>0</v>
      </c>
      <c r="AJ994" s="4">
        <v>0</v>
      </c>
      <c r="AK994">
        <v>0</v>
      </c>
      <c r="AL994" s="4">
        <v>0</v>
      </c>
      <c r="AM994">
        <v>0</v>
      </c>
      <c r="AN994" s="4">
        <v>0</v>
      </c>
      <c r="AO994">
        <v>0</v>
      </c>
      <c r="AP994" s="4">
        <v>0</v>
      </c>
      <c r="AQ994">
        <v>0</v>
      </c>
      <c r="AR994" s="4">
        <v>0</v>
      </c>
      <c r="AS994">
        <v>0</v>
      </c>
      <c r="AT994" s="4">
        <v>0</v>
      </c>
      <c r="AU994" s="4">
        <v>0</v>
      </c>
      <c r="AV994" s="4">
        <v>0</v>
      </c>
      <c r="AW994">
        <v>1.4285714285714286</v>
      </c>
      <c r="AX994" s="4">
        <f t="shared" si="15"/>
        <v>7</v>
      </c>
      <c r="AY994" s="4">
        <v>0</v>
      </c>
      <c r="AZ994" s="4">
        <v>0</v>
      </c>
    </row>
    <row r="995" spans="1:52" x14ac:dyDescent="0.25">
      <c r="A995" s="4">
        <v>2017</v>
      </c>
      <c r="B995" s="4" t="s">
        <v>332</v>
      </c>
      <c r="C995" t="s">
        <v>279</v>
      </c>
      <c r="D995" t="s">
        <v>245</v>
      </c>
      <c r="E995" t="s">
        <v>755</v>
      </c>
      <c r="F995" s="4">
        <v>9</v>
      </c>
      <c r="G995">
        <v>9</v>
      </c>
      <c r="H995">
        <v>3</v>
      </c>
      <c r="I995">
        <v>9</v>
      </c>
      <c r="J995">
        <v>5.5555555555555554</v>
      </c>
      <c r="K995">
        <v>0</v>
      </c>
      <c r="L995">
        <v>0</v>
      </c>
      <c r="M995">
        <v>8</v>
      </c>
      <c r="N995">
        <v>1712</v>
      </c>
      <c r="O995">
        <v>0.88888888888888884</v>
      </c>
      <c r="P995">
        <v>9</v>
      </c>
      <c r="Q995">
        <v>16</v>
      </c>
      <c r="R995">
        <v>5</v>
      </c>
      <c r="S995">
        <v>35</v>
      </c>
      <c r="T995">
        <v>5</v>
      </c>
      <c r="U995">
        <v>182.8</v>
      </c>
      <c r="V995">
        <v>5</v>
      </c>
      <c r="W995">
        <v>15.6</v>
      </c>
      <c r="X995">
        <v>4</v>
      </c>
      <c r="Y995">
        <v>173.75</v>
      </c>
      <c r="Z995">
        <v>5</v>
      </c>
      <c r="AA995">
        <v>492</v>
      </c>
      <c r="AB995">
        <v>4</v>
      </c>
      <c r="AC995">
        <v>205</v>
      </c>
      <c r="AD995">
        <v>0.44444444444444442</v>
      </c>
      <c r="AE995">
        <v>0</v>
      </c>
      <c r="AF995">
        <v>0</v>
      </c>
      <c r="AG995">
        <v>0</v>
      </c>
      <c r="AH995" s="4">
        <v>3</v>
      </c>
      <c r="AI995">
        <v>0.6</v>
      </c>
      <c r="AJ995" s="4">
        <v>1</v>
      </c>
      <c r="AK995">
        <v>0.2</v>
      </c>
      <c r="AL995" s="4">
        <v>2</v>
      </c>
      <c r="AM995">
        <v>0.5</v>
      </c>
      <c r="AN995" s="4">
        <v>1</v>
      </c>
      <c r="AO995">
        <v>0.25</v>
      </c>
      <c r="AP995" s="4">
        <v>0</v>
      </c>
      <c r="AQ995">
        <v>0</v>
      </c>
      <c r="AR995" s="4">
        <v>0</v>
      </c>
      <c r="AS995">
        <v>0</v>
      </c>
      <c r="AT995" s="4">
        <v>0</v>
      </c>
      <c r="AU995" s="4">
        <v>0</v>
      </c>
      <c r="AV995" s="4">
        <v>0</v>
      </c>
      <c r="AW995">
        <v>1.125</v>
      </c>
      <c r="AX995" s="4">
        <f t="shared" si="15"/>
        <v>8</v>
      </c>
      <c r="AY995" s="4">
        <v>0</v>
      </c>
      <c r="AZ995" s="4">
        <v>0</v>
      </c>
    </row>
    <row r="996" spans="1:52" x14ac:dyDescent="0.25">
      <c r="A996" s="4">
        <v>2017</v>
      </c>
      <c r="B996" s="4" t="s">
        <v>332</v>
      </c>
      <c r="C996" t="s">
        <v>279</v>
      </c>
      <c r="D996" t="s">
        <v>87</v>
      </c>
      <c r="E996" t="s">
        <v>606</v>
      </c>
      <c r="F996" s="4">
        <v>8</v>
      </c>
      <c r="G996">
        <v>1</v>
      </c>
      <c r="H996">
        <v>21</v>
      </c>
      <c r="I996">
        <v>7</v>
      </c>
      <c r="J996">
        <v>17.714285714285715</v>
      </c>
      <c r="K996">
        <v>0</v>
      </c>
      <c r="L996">
        <v>0</v>
      </c>
      <c r="M996">
        <v>1</v>
      </c>
      <c r="N996">
        <v>-7</v>
      </c>
      <c r="O996">
        <v>0.125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35</v>
      </c>
      <c r="Z996">
        <v>0</v>
      </c>
      <c r="AA996">
        <v>0</v>
      </c>
      <c r="AB996">
        <v>2</v>
      </c>
      <c r="AC996">
        <v>63</v>
      </c>
      <c r="AD996">
        <v>0.25</v>
      </c>
      <c r="AE996">
        <v>0</v>
      </c>
      <c r="AF996">
        <v>0</v>
      </c>
      <c r="AG996">
        <v>0</v>
      </c>
      <c r="AH996" s="4">
        <v>0</v>
      </c>
      <c r="AI996">
        <v>0</v>
      </c>
      <c r="AJ996" s="4">
        <v>0</v>
      </c>
      <c r="AK996">
        <v>0</v>
      </c>
      <c r="AL996" s="4">
        <v>0</v>
      </c>
      <c r="AM996">
        <v>0</v>
      </c>
      <c r="AN996" s="4">
        <v>0</v>
      </c>
      <c r="AO996">
        <v>0</v>
      </c>
      <c r="AP996" s="4">
        <v>0</v>
      </c>
      <c r="AQ996">
        <v>0</v>
      </c>
      <c r="AR996" s="4">
        <v>0</v>
      </c>
      <c r="AS996">
        <v>0</v>
      </c>
      <c r="AT996" s="4">
        <v>0</v>
      </c>
      <c r="AU996" s="4">
        <v>0</v>
      </c>
      <c r="AV996" s="4">
        <v>2</v>
      </c>
      <c r="AW996">
        <v>1.1428571428571428</v>
      </c>
      <c r="AX996" s="4">
        <f t="shared" si="15"/>
        <v>7</v>
      </c>
      <c r="AY996" s="4">
        <v>0</v>
      </c>
      <c r="AZ996" s="4">
        <v>0</v>
      </c>
    </row>
    <row r="997" spans="1:52" x14ac:dyDescent="0.25">
      <c r="A997" s="4">
        <v>2017</v>
      </c>
      <c r="B997" s="4" t="s">
        <v>332</v>
      </c>
      <c r="C997" t="s">
        <v>279</v>
      </c>
      <c r="D997" t="s">
        <v>261</v>
      </c>
      <c r="E997" t="s">
        <v>770</v>
      </c>
      <c r="F997" s="4">
        <v>8</v>
      </c>
      <c r="G997">
        <v>8</v>
      </c>
      <c r="H997">
        <v>1</v>
      </c>
      <c r="I997">
        <v>8</v>
      </c>
      <c r="J997">
        <v>2.625</v>
      </c>
      <c r="K997">
        <v>0</v>
      </c>
      <c r="L997">
        <v>0</v>
      </c>
      <c r="M997">
        <v>7</v>
      </c>
      <c r="N997">
        <v>2668</v>
      </c>
      <c r="O997">
        <v>0.875</v>
      </c>
      <c r="P997">
        <v>8</v>
      </c>
      <c r="Q997">
        <v>25</v>
      </c>
      <c r="R997">
        <v>2</v>
      </c>
      <c r="S997">
        <v>115</v>
      </c>
      <c r="T997">
        <v>5</v>
      </c>
      <c r="U997">
        <v>145</v>
      </c>
      <c r="V997">
        <v>5</v>
      </c>
      <c r="W997">
        <v>5.2</v>
      </c>
      <c r="X997">
        <v>3</v>
      </c>
      <c r="Y997">
        <v>228</v>
      </c>
      <c r="Z997">
        <v>4</v>
      </c>
      <c r="AA997">
        <v>474</v>
      </c>
      <c r="AB997">
        <v>3</v>
      </c>
      <c r="AC997">
        <v>254</v>
      </c>
      <c r="AD997">
        <v>0.375</v>
      </c>
      <c r="AE997">
        <v>0</v>
      </c>
      <c r="AF997">
        <v>0</v>
      </c>
      <c r="AG997">
        <v>0</v>
      </c>
      <c r="AH997" s="4">
        <v>0</v>
      </c>
      <c r="AI997">
        <v>0</v>
      </c>
      <c r="AJ997" s="4">
        <v>1</v>
      </c>
      <c r="AK997">
        <v>0.25</v>
      </c>
      <c r="AL997" s="4">
        <v>0</v>
      </c>
      <c r="AM997">
        <v>0</v>
      </c>
      <c r="AN997" s="4">
        <v>1</v>
      </c>
      <c r="AO997">
        <v>0.33333333333333331</v>
      </c>
      <c r="AP997" s="4">
        <v>0</v>
      </c>
      <c r="AQ997">
        <v>0</v>
      </c>
      <c r="AR997" s="4">
        <v>0</v>
      </c>
      <c r="AS997">
        <v>0</v>
      </c>
      <c r="AT997" s="4">
        <v>0</v>
      </c>
      <c r="AU997" s="4">
        <v>0</v>
      </c>
      <c r="AV997" s="4">
        <v>0</v>
      </c>
      <c r="AW997">
        <v>1.1428571428571428</v>
      </c>
      <c r="AX997" s="4">
        <f t="shared" si="15"/>
        <v>7</v>
      </c>
      <c r="AY997" s="4">
        <v>5</v>
      </c>
      <c r="AZ997" s="4">
        <v>34</v>
      </c>
    </row>
    <row r="998" spans="1:52" x14ac:dyDescent="0.25">
      <c r="A998" s="4">
        <v>2017</v>
      </c>
      <c r="B998" s="4" t="s">
        <v>332</v>
      </c>
      <c r="C998" t="s">
        <v>279</v>
      </c>
      <c r="D998" t="s">
        <v>189</v>
      </c>
      <c r="E998" t="s">
        <v>702</v>
      </c>
      <c r="F998" s="4">
        <v>8</v>
      </c>
      <c r="G998">
        <v>7</v>
      </c>
      <c r="H998">
        <v>12</v>
      </c>
      <c r="I998">
        <v>8</v>
      </c>
      <c r="J998">
        <v>12.875</v>
      </c>
      <c r="K998">
        <v>0</v>
      </c>
      <c r="L998">
        <v>0</v>
      </c>
      <c r="M998">
        <v>8</v>
      </c>
      <c r="N998">
        <v>3462</v>
      </c>
      <c r="O998">
        <v>1</v>
      </c>
      <c r="P998">
        <v>8</v>
      </c>
      <c r="Q998">
        <v>15</v>
      </c>
      <c r="R998">
        <v>3</v>
      </c>
      <c r="S998">
        <v>39</v>
      </c>
      <c r="T998">
        <v>6</v>
      </c>
      <c r="U998">
        <v>174.83333333333334</v>
      </c>
      <c r="V998">
        <v>3</v>
      </c>
      <c r="W998">
        <v>6.666666666666667</v>
      </c>
      <c r="X998">
        <v>2</v>
      </c>
      <c r="Y998">
        <v>213.5</v>
      </c>
      <c r="Z998">
        <v>4</v>
      </c>
      <c r="AA998">
        <v>527</v>
      </c>
      <c r="AB998">
        <v>2</v>
      </c>
      <c r="AC998">
        <v>236</v>
      </c>
      <c r="AD998">
        <v>0.25</v>
      </c>
      <c r="AE998">
        <v>0</v>
      </c>
      <c r="AF998">
        <v>0</v>
      </c>
      <c r="AG998">
        <v>0</v>
      </c>
      <c r="AH998" s="4">
        <v>3</v>
      </c>
      <c r="AI998">
        <v>0.75</v>
      </c>
      <c r="AJ998" s="4">
        <v>0</v>
      </c>
      <c r="AK998">
        <v>0</v>
      </c>
      <c r="AL998" s="4">
        <v>0</v>
      </c>
      <c r="AM998">
        <v>0</v>
      </c>
      <c r="AN998" s="4">
        <v>1</v>
      </c>
      <c r="AO998">
        <v>0.5</v>
      </c>
      <c r="AP998" s="4">
        <v>0</v>
      </c>
      <c r="AQ998">
        <v>0</v>
      </c>
      <c r="AR998" s="4">
        <v>1</v>
      </c>
      <c r="AS998">
        <v>0.125</v>
      </c>
      <c r="AT998" s="4">
        <v>0</v>
      </c>
      <c r="AU998" s="4">
        <v>0</v>
      </c>
      <c r="AV998" s="4">
        <v>0</v>
      </c>
      <c r="AW998">
        <v>1.1428571428571428</v>
      </c>
      <c r="AX998" s="4">
        <f t="shared" si="15"/>
        <v>7</v>
      </c>
      <c r="AY998" s="4">
        <v>3</v>
      </c>
      <c r="AZ998" s="4">
        <v>45</v>
      </c>
    </row>
    <row r="999" spans="1:52" x14ac:dyDescent="0.25">
      <c r="A999" s="4">
        <v>2017</v>
      </c>
      <c r="B999" s="4" t="s">
        <v>332</v>
      </c>
      <c r="C999" t="s">
        <v>279</v>
      </c>
      <c r="D999" t="s">
        <v>228</v>
      </c>
      <c r="E999" t="s">
        <v>739</v>
      </c>
      <c r="F999" s="4">
        <v>7</v>
      </c>
      <c r="G999">
        <v>6</v>
      </c>
      <c r="H999">
        <v>5</v>
      </c>
      <c r="I999">
        <v>7</v>
      </c>
      <c r="J999">
        <v>9.1428571428571423</v>
      </c>
      <c r="K999">
        <v>0</v>
      </c>
      <c r="L999">
        <v>0</v>
      </c>
      <c r="M999">
        <v>6</v>
      </c>
      <c r="N999">
        <v>1866</v>
      </c>
      <c r="O999">
        <v>0.8571428571428571</v>
      </c>
      <c r="P999">
        <v>6</v>
      </c>
      <c r="Q999">
        <v>12</v>
      </c>
      <c r="R999">
        <v>2</v>
      </c>
      <c r="S999">
        <v>16</v>
      </c>
      <c r="T999">
        <v>3</v>
      </c>
      <c r="U999">
        <v>143.33333333333334</v>
      </c>
      <c r="V999">
        <v>3</v>
      </c>
      <c r="W999">
        <v>28</v>
      </c>
      <c r="X999">
        <v>4</v>
      </c>
      <c r="Y999">
        <v>158.75</v>
      </c>
      <c r="Z999">
        <v>3</v>
      </c>
      <c r="AA999">
        <v>524</v>
      </c>
      <c r="AB999">
        <v>4</v>
      </c>
      <c r="AC999">
        <v>191</v>
      </c>
      <c r="AD999">
        <v>0.5714285714285714</v>
      </c>
      <c r="AE999">
        <v>1</v>
      </c>
      <c r="AF999">
        <v>137</v>
      </c>
      <c r="AG999">
        <v>0.14285714285714285</v>
      </c>
      <c r="AH999" s="4">
        <v>2</v>
      </c>
      <c r="AI999">
        <v>0.66666666666666663</v>
      </c>
      <c r="AJ999" s="4">
        <v>0</v>
      </c>
      <c r="AK999">
        <v>0</v>
      </c>
      <c r="AL999" s="4">
        <v>0</v>
      </c>
      <c r="AM999">
        <v>0</v>
      </c>
      <c r="AN999" s="4">
        <v>0</v>
      </c>
      <c r="AO999">
        <v>0</v>
      </c>
      <c r="AP999" s="4">
        <v>0</v>
      </c>
      <c r="AQ999">
        <v>0</v>
      </c>
      <c r="AR999" s="4">
        <v>0</v>
      </c>
      <c r="AS999">
        <v>0</v>
      </c>
      <c r="AT999" s="4">
        <v>0</v>
      </c>
      <c r="AU999" s="4">
        <v>0</v>
      </c>
      <c r="AV999" s="4">
        <v>1</v>
      </c>
      <c r="AW999">
        <v>1</v>
      </c>
      <c r="AX999" s="4">
        <f t="shared" si="15"/>
        <v>7</v>
      </c>
      <c r="AY999" s="4">
        <v>2</v>
      </c>
      <c r="AZ999" s="4">
        <v>79</v>
      </c>
    </row>
    <row r="1000" spans="1:52" x14ac:dyDescent="0.25">
      <c r="A1000" s="4">
        <v>2017</v>
      </c>
      <c r="B1000" s="4" t="s">
        <v>332</v>
      </c>
      <c r="C1000" t="s">
        <v>279</v>
      </c>
      <c r="D1000" t="s">
        <v>250</v>
      </c>
      <c r="E1000" t="s">
        <v>760</v>
      </c>
      <c r="F1000" s="4">
        <v>7</v>
      </c>
      <c r="G1000">
        <v>7</v>
      </c>
      <c r="H1000">
        <v>5</v>
      </c>
      <c r="I1000">
        <v>7</v>
      </c>
      <c r="J1000">
        <v>6.7142857142857144</v>
      </c>
      <c r="K1000">
        <v>0</v>
      </c>
      <c r="L1000">
        <v>0</v>
      </c>
      <c r="M1000">
        <v>7</v>
      </c>
      <c r="N1000">
        <v>1667</v>
      </c>
      <c r="O1000">
        <v>1</v>
      </c>
      <c r="P1000">
        <v>7</v>
      </c>
      <c r="Q1000">
        <v>19</v>
      </c>
      <c r="R1000">
        <v>3</v>
      </c>
      <c r="S1000">
        <v>97</v>
      </c>
      <c r="T1000">
        <v>4</v>
      </c>
      <c r="U1000">
        <v>216</v>
      </c>
      <c r="V1000">
        <v>4</v>
      </c>
      <c r="W1000">
        <v>10.5</v>
      </c>
      <c r="X1000">
        <v>3</v>
      </c>
      <c r="Y1000">
        <v>269.33333333333331</v>
      </c>
      <c r="Z1000">
        <v>3</v>
      </c>
      <c r="AA1000">
        <v>288</v>
      </c>
      <c r="AB1000">
        <v>3</v>
      </c>
      <c r="AC1000">
        <v>309</v>
      </c>
      <c r="AD1000">
        <v>0.42857142857142855</v>
      </c>
      <c r="AE1000">
        <v>0</v>
      </c>
      <c r="AF1000">
        <v>0</v>
      </c>
      <c r="AG1000">
        <v>0</v>
      </c>
      <c r="AH1000" s="4">
        <v>1</v>
      </c>
      <c r="AI1000">
        <v>0.33333333333333331</v>
      </c>
      <c r="AJ1000" s="4">
        <v>0</v>
      </c>
      <c r="AK1000">
        <v>0</v>
      </c>
      <c r="AL1000" s="4">
        <v>1</v>
      </c>
      <c r="AM1000">
        <v>0.33333333333333331</v>
      </c>
      <c r="AN1000" s="4">
        <v>0</v>
      </c>
      <c r="AO1000">
        <v>0</v>
      </c>
      <c r="AP1000" s="4">
        <v>0</v>
      </c>
      <c r="AQ1000">
        <v>0</v>
      </c>
      <c r="AR1000" s="4">
        <v>0</v>
      </c>
      <c r="AS1000">
        <v>0</v>
      </c>
      <c r="AT1000" s="4">
        <v>0</v>
      </c>
      <c r="AU1000" s="4">
        <v>0</v>
      </c>
      <c r="AV1000" s="4">
        <v>0</v>
      </c>
      <c r="AW1000">
        <v>1</v>
      </c>
      <c r="AX1000" s="4">
        <f t="shared" si="15"/>
        <v>7</v>
      </c>
      <c r="AY1000" s="4">
        <v>1</v>
      </c>
      <c r="AZ1000" s="4">
        <v>55</v>
      </c>
    </row>
    <row r="1001" spans="1:52" x14ac:dyDescent="0.25">
      <c r="A1001" s="4">
        <v>2017</v>
      </c>
      <c r="B1001" s="4" t="s">
        <v>332</v>
      </c>
      <c r="C1001" t="s">
        <v>279</v>
      </c>
      <c r="D1001" t="s">
        <v>251</v>
      </c>
      <c r="E1001" t="s">
        <v>761</v>
      </c>
      <c r="F1001" s="4">
        <v>7</v>
      </c>
      <c r="G1001">
        <v>6</v>
      </c>
      <c r="H1001">
        <v>4</v>
      </c>
      <c r="I1001">
        <v>7</v>
      </c>
      <c r="J1001">
        <v>5.1428571428571432</v>
      </c>
      <c r="K1001">
        <v>0</v>
      </c>
      <c r="L1001">
        <v>0</v>
      </c>
      <c r="M1001">
        <v>7</v>
      </c>
      <c r="N1001">
        <v>349</v>
      </c>
      <c r="O1001">
        <v>1</v>
      </c>
      <c r="P1001">
        <v>7</v>
      </c>
      <c r="Q1001">
        <v>17</v>
      </c>
      <c r="R1001">
        <v>3</v>
      </c>
      <c r="S1001">
        <v>88</v>
      </c>
      <c r="T1001">
        <v>2</v>
      </c>
      <c r="U1001">
        <v>207</v>
      </c>
      <c r="V1001">
        <v>2</v>
      </c>
      <c r="W1001">
        <v>11</v>
      </c>
      <c r="X1001">
        <v>5</v>
      </c>
      <c r="Y1001">
        <v>200.8</v>
      </c>
      <c r="Z1001">
        <v>2</v>
      </c>
      <c r="AA1001">
        <v>399</v>
      </c>
      <c r="AB1001">
        <v>5</v>
      </c>
      <c r="AC1001">
        <v>224</v>
      </c>
      <c r="AD1001">
        <v>0.7142857142857143</v>
      </c>
      <c r="AE1001">
        <v>0</v>
      </c>
      <c r="AF1001">
        <v>0</v>
      </c>
      <c r="AG1001">
        <v>0</v>
      </c>
      <c r="AH1001" s="4">
        <v>0</v>
      </c>
      <c r="AI1001">
        <v>0</v>
      </c>
      <c r="AJ1001" s="4">
        <v>1</v>
      </c>
      <c r="AK1001">
        <v>0.5</v>
      </c>
      <c r="AL1001" s="4">
        <v>0</v>
      </c>
      <c r="AM1001">
        <v>0</v>
      </c>
      <c r="AN1001" s="4">
        <v>0</v>
      </c>
      <c r="AO1001">
        <v>0</v>
      </c>
      <c r="AP1001" s="4">
        <v>0</v>
      </c>
      <c r="AQ1001">
        <v>0</v>
      </c>
      <c r="AR1001" s="4">
        <v>0</v>
      </c>
      <c r="AS1001">
        <v>0</v>
      </c>
      <c r="AT1001" s="4">
        <v>0</v>
      </c>
      <c r="AU1001" s="4">
        <v>0</v>
      </c>
      <c r="AV1001" s="4">
        <v>0</v>
      </c>
      <c r="AW1001">
        <v>1</v>
      </c>
      <c r="AX1001" s="4">
        <f t="shared" si="15"/>
        <v>7</v>
      </c>
      <c r="AY1001" s="4">
        <v>1</v>
      </c>
      <c r="AZ1001" s="4">
        <v>5</v>
      </c>
    </row>
    <row r="1002" spans="1:52" x14ac:dyDescent="0.25">
      <c r="A1002" s="4">
        <v>2017</v>
      </c>
      <c r="B1002" s="4" t="s">
        <v>332</v>
      </c>
      <c r="C1002" t="s">
        <v>279</v>
      </c>
      <c r="D1002" t="s">
        <v>259</v>
      </c>
      <c r="E1002" t="s">
        <v>768</v>
      </c>
      <c r="F1002" s="4">
        <v>6</v>
      </c>
      <c r="G1002">
        <v>5</v>
      </c>
      <c r="H1002">
        <v>3</v>
      </c>
      <c r="I1002">
        <v>6</v>
      </c>
      <c r="J1002">
        <v>4.5</v>
      </c>
      <c r="K1002">
        <v>0</v>
      </c>
      <c r="L1002">
        <v>0</v>
      </c>
      <c r="M1002">
        <v>6</v>
      </c>
      <c r="N1002">
        <v>501</v>
      </c>
      <c r="O1002">
        <v>1</v>
      </c>
      <c r="P1002">
        <v>6</v>
      </c>
      <c r="Q1002">
        <v>20</v>
      </c>
      <c r="R1002">
        <v>2</v>
      </c>
      <c r="S1002">
        <v>32</v>
      </c>
      <c r="T1002">
        <v>2</v>
      </c>
      <c r="U1002">
        <v>209.5</v>
      </c>
      <c r="V1002">
        <v>2</v>
      </c>
      <c r="W1002">
        <v>187.5</v>
      </c>
      <c r="X1002">
        <v>4</v>
      </c>
      <c r="Y1002">
        <v>268.25</v>
      </c>
      <c r="Z1002">
        <v>2</v>
      </c>
      <c r="AA1002">
        <v>653</v>
      </c>
      <c r="AB1002">
        <v>4</v>
      </c>
      <c r="AC1002">
        <v>294</v>
      </c>
      <c r="AD1002">
        <v>0.66666666666666663</v>
      </c>
      <c r="AE1002">
        <v>0</v>
      </c>
      <c r="AF1002">
        <v>0</v>
      </c>
      <c r="AG1002">
        <v>0</v>
      </c>
      <c r="AH1002" s="4">
        <v>2</v>
      </c>
      <c r="AI1002">
        <v>1</v>
      </c>
      <c r="AJ1002" s="4">
        <v>0</v>
      </c>
      <c r="AK1002">
        <v>0</v>
      </c>
      <c r="AL1002" s="4">
        <v>1</v>
      </c>
      <c r="AM1002">
        <v>0.25</v>
      </c>
      <c r="AN1002" s="4">
        <v>1</v>
      </c>
      <c r="AO1002">
        <v>0.25</v>
      </c>
      <c r="AP1002" s="4">
        <v>0</v>
      </c>
      <c r="AQ1002">
        <v>0</v>
      </c>
      <c r="AR1002" s="4">
        <v>0</v>
      </c>
      <c r="AS1002">
        <v>0</v>
      </c>
      <c r="AT1002" s="4">
        <v>0</v>
      </c>
      <c r="AU1002" s="4">
        <v>0</v>
      </c>
      <c r="AV1002" s="4">
        <v>0</v>
      </c>
      <c r="AW1002">
        <v>1.2</v>
      </c>
      <c r="AX1002" s="4">
        <f t="shared" si="15"/>
        <v>5</v>
      </c>
      <c r="AY1002" s="4">
        <v>0</v>
      </c>
      <c r="AZ1002" s="4">
        <v>0</v>
      </c>
    </row>
    <row r="1003" spans="1:52" x14ac:dyDescent="0.25">
      <c r="A1003" s="4">
        <v>2017</v>
      </c>
      <c r="B1003" s="4" t="s">
        <v>332</v>
      </c>
      <c r="C1003" t="s">
        <v>279</v>
      </c>
      <c r="D1003" t="s">
        <v>183</v>
      </c>
      <c r="E1003" t="s">
        <v>696</v>
      </c>
      <c r="F1003" s="4">
        <v>6</v>
      </c>
      <c r="G1003">
        <v>4</v>
      </c>
      <c r="H1003">
        <v>5</v>
      </c>
      <c r="I1003">
        <v>6</v>
      </c>
      <c r="J1003">
        <v>6.833333333333333</v>
      </c>
      <c r="K1003">
        <v>0</v>
      </c>
      <c r="L1003">
        <v>0</v>
      </c>
      <c r="M1003">
        <v>5</v>
      </c>
      <c r="N1003">
        <v>117</v>
      </c>
      <c r="O1003">
        <v>0.83333333333333337</v>
      </c>
      <c r="P1003">
        <v>4</v>
      </c>
      <c r="Q1003">
        <v>18</v>
      </c>
      <c r="R1003">
        <v>2</v>
      </c>
      <c r="S1003">
        <v>37</v>
      </c>
      <c r="T1003">
        <v>0</v>
      </c>
      <c r="U1003">
        <v>0</v>
      </c>
      <c r="V1003">
        <v>0</v>
      </c>
      <c r="W1003">
        <v>0</v>
      </c>
      <c r="X1003">
        <v>6</v>
      </c>
      <c r="Y1003">
        <v>69</v>
      </c>
      <c r="Z1003">
        <v>0</v>
      </c>
      <c r="AA1003">
        <v>0</v>
      </c>
      <c r="AB1003">
        <v>6</v>
      </c>
      <c r="AC1003">
        <v>93</v>
      </c>
      <c r="AD1003">
        <v>1</v>
      </c>
      <c r="AE1003">
        <v>4</v>
      </c>
      <c r="AF1003">
        <v>91</v>
      </c>
      <c r="AG1003">
        <v>0.66666666666666663</v>
      </c>
      <c r="AH1003" s="4">
        <v>0</v>
      </c>
      <c r="AI1003">
        <v>0</v>
      </c>
      <c r="AJ1003" s="4">
        <v>0</v>
      </c>
      <c r="AK1003">
        <v>0</v>
      </c>
      <c r="AL1003" s="4">
        <v>0</v>
      </c>
      <c r="AM1003">
        <v>0</v>
      </c>
      <c r="AN1003" s="4">
        <v>0</v>
      </c>
      <c r="AO1003">
        <v>0</v>
      </c>
      <c r="AP1003" s="4">
        <v>0</v>
      </c>
      <c r="AQ1003">
        <v>0</v>
      </c>
      <c r="AR1003" s="4">
        <v>0</v>
      </c>
      <c r="AS1003">
        <v>0</v>
      </c>
      <c r="AT1003" s="4">
        <v>0</v>
      </c>
      <c r="AU1003" s="4">
        <v>0</v>
      </c>
      <c r="AV1003" s="4">
        <v>1</v>
      </c>
      <c r="AW1003">
        <v>1</v>
      </c>
      <c r="AX1003" s="4">
        <f t="shared" si="15"/>
        <v>6</v>
      </c>
      <c r="AY1003" s="4">
        <v>0</v>
      </c>
      <c r="AZ1003" s="4">
        <v>0</v>
      </c>
    </row>
    <row r="1004" spans="1:52" x14ac:dyDescent="0.25">
      <c r="A1004" s="4">
        <v>2017</v>
      </c>
      <c r="B1004" s="4" t="s">
        <v>332</v>
      </c>
      <c r="C1004" t="s">
        <v>279</v>
      </c>
      <c r="D1004" t="s">
        <v>272</v>
      </c>
      <c r="E1004" t="s">
        <v>781</v>
      </c>
      <c r="F1004" s="4">
        <v>5</v>
      </c>
      <c r="G1004">
        <v>5</v>
      </c>
      <c r="H1004">
        <v>11</v>
      </c>
      <c r="I1004">
        <v>5</v>
      </c>
      <c r="J1004">
        <v>13.4</v>
      </c>
      <c r="K1004">
        <v>0</v>
      </c>
      <c r="L1004">
        <v>0</v>
      </c>
      <c r="M1004">
        <v>5</v>
      </c>
      <c r="N1004">
        <v>-19</v>
      </c>
      <c r="O1004">
        <v>1</v>
      </c>
      <c r="P1004">
        <v>5</v>
      </c>
      <c r="Q1004">
        <v>17</v>
      </c>
      <c r="R1004">
        <v>1</v>
      </c>
      <c r="S1004">
        <v>84</v>
      </c>
      <c r="T1004">
        <v>0</v>
      </c>
      <c r="U1004">
        <v>0</v>
      </c>
      <c r="V1004">
        <v>0</v>
      </c>
      <c r="W1004">
        <v>0</v>
      </c>
      <c r="X1004">
        <v>5</v>
      </c>
      <c r="Y1004">
        <v>170.8</v>
      </c>
      <c r="Z1004">
        <v>0</v>
      </c>
      <c r="AA1004">
        <v>0</v>
      </c>
      <c r="AB1004">
        <v>5</v>
      </c>
      <c r="AC1004">
        <v>215</v>
      </c>
      <c r="AD1004">
        <v>1</v>
      </c>
      <c r="AE1004">
        <v>0</v>
      </c>
      <c r="AF1004">
        <v>0</v>
      </c>
      <c r="AG1004">
        <v>0</v>
      </c>
      <c r="AH1004" s="4">
        <v>0</v>
      </c>
      <c r="AI1004">
        <v>0</v>
      </c>
      <c r="AJ1004" s="4">
        <v>0</v>
      </c>
      <c r="AK1004">
        <v>0</v>
      </c>
      <c r="AL1004" s="4">
        <v>0</v>
      </c>
      <c r="AM1004">
        <v>0</v>
      </c>
      <c r="AN1004" s="4">
        <v>1</v>
      </c>
      <c r="AO1004">
        <v>0.2</v>
      </c>
      <c r="AP1004" s="4">
        <v>0</v>
      </c>
      <c r="AQ1004">
        <v>0</v>
      </c>
      <c r="AR1004" s="4">
        <v>0</v>
      </c>
      <c r="AS1004">
        <v>0</v>
      </c>
      <c r="AT1004" s="4">
        <v>0</v>
      </c>
      <c r="AU1004" s="4">
        <v>0</v>
      </c>
      <c r="AV1004" s="4">
        <v>0</v>
      </c>
      <c r="AW1004">
        <v>1</v>
      </c>
      <c r="AX1004" s="4">
        <f t="shared" si="15"/>
        <v>5</v>
      </c>
      <c r="AY1004" s="4">
        <v>0</v>
      </c>
      <c r="AZ1004" s="4">
        <v>0</v>
      </c>
    </row>
    <row r="1005" spans="1:52" x14ac:dyDescent="0.25">
      <c r="A1005" s="4">
        <v>2017</v>
      </c>
      <c r="B1005" s="4" t="s">
        <v>332</v>
      </c>
      <c r="C1005" t="s">
        <v>279</v>
      </c>
      <c r="D1005" t="s">
        <v>247</v>
      </c>
      <c r="E1005" t="s">
        <v>757</v>
      </c>
      <c r="F1005" s="4">
        <v>5</v>
      </c>
      <c r="G1005">
        <v>4</v>
      </c>
      <c r="H1005">
        <v>2</v>
      </c>
      <c r="I1005">
        <v>5</v>
      </c>
      <c r="J1005">
        <v>5.6</v>
      </c>
      <c r="K1005">
        <v>0</v>
      </c>
      <c r="L1005">
        <v>0</v>
      </c>
      <c r="M1005">
        <v>5</v>
      </c>
      <c r="N1005">
        <v>137</v>
      </c>
      <c r="O1005">
        <v>1</v>
      </c>
      <c r="P1005">
        <v>3</v>
      </c>
      <c r="Q1005">
        <v>42</v>
      </c>
      <c r="R1005">
        <v>1</v>
      </c>
      <c r="S1005">
        <v>6</v>
      </c>
      <c r="T1005">
        <v>0</v>
      </c>
      <c r="U1005">
        <v>0</v>
      </c>
      <c r="V1005">
        <v>0</v>
      </c>
      <c r="W1005">
        <v>0</v>
      </c>
      <c r="X1005">
        <v>5</v>
      </c>
      <c r="Y1005">
        <v>102.6</v>
      </c>
      <c r="Z1005">
        <v>0</v>
      </c>
      <c r="AA1005">
        <v>0</v>
      </c>
      <c r="AB1005">
        <v>5</v>
      </c>
      <c r="AC1005">
        <v>159</v>
      </c>
      <c r="AD1005">
        <v>1</v>
      </c>
      <c r="AE1005">
        <v>1</v>
      </c>
      <c r="AF1005">
        <v>37</v>
      </c>
      <c r="AG1005">
        <v>0.2</v>
      </c>
      <c r="AH1005" s="4">
        <v>0</v>
      </c>
      <c r="AI1005">
        <v>0</v>
      </c>
      <c r="AJ1005" s="4">
        <v>0</v>
      </c>
      <c r="AK1005">
        <v>0</v>
      </c>
      <c r="AL1005" s="4">
        <v>0</v>
      </c>
      <c r="AM1005">
        <v>0</v>
      </c>
      <c r="AN1005" s="4">
        <v>0</v>
      </c>
      <c r="AO1005">
        <v>0</v>
      </c>
      <c r="AP1005" s="4">
        <v>0</v>
      </c>
      <c r="AQ1005">
        <v>0</v>
      </c>
      <c r="AR1005" s="4">
        <v>0</v>
      </c>
      <c r="AS1005">
        <v>0</v>
      </c>
      <c r="AT1005" s="4">
        <v>0</v>
      </c>
      <c r="AU1005" s="4">
        <v>0</v>
      </c>
      <c r="AV1005" s="4">
        <v>0</v>
      </c>
      <c r="AW1005">
        <v>1</v>
      </c>
      <c r="AX1005" s="4">
        <f t="shared" si="15"/>
        <v>5</v>
      </c>
      <c r="AY1005" s="4">
        <v>0</v>
      </c>
      <c r="AZ1005" s="4">
        <v>0</v>
      </c>
    </row>
    <row r="1006" spans="1:52" x14ac:dyDescent="0.25">
      <c r="A1006" s="4">
        <v>2017</v>
      </c>
      <c r="B1006" s="4" t="s">
        <v>332</v>
      </c>
      <c r="C1006" t="s">
        <v>279</v>
      </c>
      <c r="D1006" t="s">
        <v>255</v>
      </c>
      <c r="E1006" t="s">
        <v>764</v>
      </c>
      <c r="F1006" s="4">
        <v>5</v>
      </c>
      <c r="G1006">
        <v>5</v>
      </c>
      <c r="H1006">
        <v>3</v>
      </c>
      <c r="I1006">
        <v>5</v>
      </c>
      <c r="J1006">
        <v>5</v>
      </c>
      <c r="K1006">
        <v>0</v>
      </c>
      <c r="L1006">
        <v>0</v>
      </c>
      <c r="M1006">
        <v>4</v>
      </c>
      <c r="N1006">
        <v>3273</v>
      </c>
      <c r="O1006">
        <v>0.8</v>
      </c>
      <c r="P1006">
        <v>5</v>
      </c>
      <c r="Q1006">
        <v>11</v>
      </c>
      <c r="R1006">
        <v>2</v>
      </c>
      <c r="S1006">
        <v>40</v>
      </c>
      <c r="T1006">
        <v>5</v>
      </c>
      <c r="U1006">
        <v>220.2</v>
      </c>
      <c r="V1006">
        <v>4</v>
      </c>
      <c r="W1006">
        <v>10.25</v>
      </c>
      <c r="X1006">
        <v>0</v>
      </c>
      <c r="Y1006">
        <v>0</v>
      </c>
      <c r="Z1006">
        <v>4</v>
      </c>
      <c r="AA1006">
        <v>436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 s="4">
        <v>0</v>
      </c>
      <c r="AI1006">
        <v>0</v>
      </c>
      <c r="AJ1006" s="4">
        <v>0</v>
      </c>
      <c r="AK1006">
        <v>0</v>
      </c>
      <c r="AL1006" s="4">
        <v>0</v>
      </c>
      <c r="AM1006">
        <v>0</v>
      </c>
      <c r="AN1006" s="4">
        <v>0</v>
      </c>
      <c r="AO1006">
        <v>0</v>
      </c>
      <c r="AP1006" s="4">
        <v>0</v>
      </c>
      <c r="AQ1006">
        <v>0</v>
      </c>
      <c r="AR1006" s="4">
        <v>0</v>
      </c>
      <c r="AS1006">
        <v>0</v>
      </c>
      <c r="AT1006" s="4">
        <v>0</v>
      </c>
      <c r="AU1006" s="4">
        <v>0</v>
      </c>
      <c r="AV1006" s="4">
        <v>0</v>
      </c>
      <c r="AW1006">
        <v>1</v>
      </c>
      <c r="AX1006" s="4">
        <f t="shared" si="15"/>
        <v>5</v>
      </c>
      <c r="AY1006" s="4">
        <v>0</v>
      </c>
      <c r="AZ1006" s="4">
        <v>0</v>
      </c>
    </row>
    <row r="1007" spans="1:52" x14ac:dyDescent="0.25">
      <c r="A1007" s="4">
        <v>2017</v>
      </c>
      <c r="B1007" s="4" t="s">
        <v>332</v>
      </c>
      <c r="C1007" t="s">
        <v>279</v>
      </c>
      <c r="D1007" t="s">
        <v>243</v>
      </c>
      <c r="E1007" t="s">
        <v>753</v>
      </c>
      <c r="F1007" s="4">
        <v>5</v>
      </c>
      <c r="G1007">
        <v>0</v>
      </c>
      <c r="H1007">
        <v>0</v>
      </c>
      <c r="I1007">
        <v>5</v>
      </c>
      <c r="J1007">
        <v>14.2</v>
      </c>
      <c r="K1007">
        <v>0</v>
      </c>
      <c r="L1007">
        <v>0</v>
      </c>
      <c r="M1007">
        <v>5</v>
      </c>
      <c r="N1007">
        <v>-12</v>
      </c>
      <c r="O1007">
        <v>1</v>
      </c>
      <c r="P1007">
        <v>1</v>
      </c>
      <c r="Q1007">
        <v>17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5</v>
      </c>
      <c r="Y1007">
        <v>62.4</v>
      </c>
      <c r="Z1007">
        <v>0</v>
      </c>
      <c r="AA1007">
        <v>0</v>
      </c>
      <c r="AB1007">
        <v>5</v>
      </c>
      <c r="AC1007">
        <v>94</v>
      </c>
      <c r="AD1007">
        <v>1</v>
      </c>
      <c r="AE1007">
        <v>3</v>
      </c>
      <c r="AF1007">
        <v>59</v>
      </c>
      <c r="AG1007">
        <v>0.6</v>
      </c>
      <c r="AH1007" s="4">
        <v>0</v>
      </c>
      <c r="AI1007">
        <v>0</v>
      </c>
      <c r="AJ1007" s="4">
        <v>0</v>
      </c>
      <c r="AK1007">
        <v>0</v>
      </c>
      <c r="AL1007" s="4">
        <v>0</v>
      </c>
      <c r="AM1007">
        <v>0</v>
      </c>
      <c r="AN1007" s="4">
        <v>0</v>
      </c>
      <c r="AO1007">
        <v>0</v>
      </c>
      <c r="AP1007" s="4">
        <v>0</v>
      </c>
      <c r="AQ1007">
        <v>0</v>
      </c>
      <c r="AR1007" s="4">
        <v>0</v>
      </c>
      <c r="AS1007">
        <v>0</v>
      </c>
      <c r="AT1007" s="4">
        <v>0</v>
      </c>
      <c r="AU1007" s="4">
        <v>0</v>
      </c>
      <c r="AV1007" s="4">
        <v>0</v>
      </c>
      <c r="AW1007">
        <v>1</v>
      </c>
      <c r="AX1007" s="4">
        <f t="shared" si="15"/>
        <v>5</v>
      </c>
      <c r="AY1007" s="4">
        <v>0</v>
      </c>
      <c r="AZ1007" s="4">
        <v>0</v>
      </c>
    </row>
    <row r="1008" spans="1:52" x14ac:dyDescent="0.25">
      <c r="A1008" s="4">
        <v>2017</v>
      </c>
      <c r="B1008" s="4" t="s">
        <v>332</v>
      </c>
      <c r="C1008" t="s">
        <v>279</v>
      </c>
      <c r="D1008" t="s">
        <v>181</v>
      </c>
      <c r="E1008" t="s">
        <v>694</v>
      </c>
      <c r="F1008" s="4">
        <v>4</v>
      </c>
      <c r="G1008">
        <v>2</v>
      </c>
      <c r="H1008">
        <v>0</v>
      </c>
      <c r="I1008">
        <v>4</v>
      </c>
      <c r="J1008">
        <v>8</v>
      </c>
      <c r="K1008">
        <v>0</v>
      </c>
      <c r="L1008">
        <v>0</v>
      </c>
      <c r="M1008">
        <v>3</v>
      </c>
      <c r="N1008">
        <v>1492</v>
      </c>
      <c r="O1008">
        <v>0.75</v>
      </c>
      <c r="P1008">
        <v>3</v>
      </c>
      <c r="Q1008">
        <v>29</v>
      </c>
      <c r="R1008">
        <v>2</v>
      </c>
      <c r="S1008">
        <v>59</v>
      </c>
      <c r="T1008">
        <v>1</v>
      </c>
      <c r="U1008">
        <v>146</v>
      </c>
      <c r="V1008">
        <v>1</v>
      </c>
      <c r="W1008">
        <v>2</v>
      </c>
      <c r="X1008">
        <v>2</v>
      </c>
      <c r="Y1008">
        <v>184</v>
      </c>
      <c r="Z1008">
        <v>1</v>
      </c>
      <c r="AA1008">
        <v>1306</v>
      </c>
      <c r="AB1008">
        <v>3</v>
      </c>
      <c r="AC1008">
        <v>177</v>
      </c>
      <c r="AD1008">
        <v>0.75</v>
      </c>
      <c r="AE1008">
        <v>2</v>
      </c>
      <c r="AF1008">
        <v>107</v>
      </c>
      <c r="AG1008">
        <v>0.5</v>
      </c>
      <c r="AH1008" s="4">
        <v>0</v>
      </c>
      <c r="AI1008">
        <v>0</v>
      </c>
      <c r="AJ1008" s="4">
        <v>0</v>
      </c>
      <c r="AK1008">
        <v>0</v>
      </c>
      <c r="AL1008" s="4">
        <v>0</v>
      </c>
      <c r="AM1008">
        <v>0</v>
      </c>
      <c r="AN1008" s="4">
        <v>0</v>
      </c>
      <c r="AO1008">
        <v>0</v>
      </c>
      <c r="AP1008" s="4">
        <v>0</v>
      </c>
      <c r="AQ1008">
        <v>0</v>
      </c>
      <c r="AR1008" s="4">
        <v>0</v>
      </c>
      <c r="AS1008">
        <v>0</v>
      </c>
      <c r="AT1008" s="4">
        <v>0</v>
      </c>
      <c r="AU1008" s="4">
        <v>0</v>
      </c>
      <c r="AV1008" s="4">
        <v>0</v>
      </c>
      <c r="AW1008">
        <v>1.3333333333333333</v>
      </c>
      <c r="AX1008" s="4">
        <f t="shared" si="15"/>
        <v>3</v>
      </c>
      <c r="AY1008" s="4">
        <v>1</v>
      </c>
      <c r="AZ1008" s="4">
        <v>54</v>
      </c>
    </row>
    <row r="1009" spans="1:52" x14ac:dyDescent="0.25">
      <c r="A1009" s="4">
        <v>2017</v>
      </c>
      <c r="B1009" s="4" t="s">
        <v>332</v>
      </c>
      <c r="C1009" t="s">
        <v>279</v>
      </c>
      <c r="D1009" t="s">
        <v>257</v>
      </c>
      <c r="E1009" t="s">
        <v>766</v>
      </c>
      <c r="F1009" s="4">
        <v>4</v>
      </c>
      <c r="G1009">
        <v>4</v>
      </c>
      <c r="H1009">
        <v>1</v>
      </c>
      <c r="I1009">
        <v>4</v>
      </c>
      <c r="J1009">
        <v>5</v>
      </c>
      <c r="K1009">
        <v>0</v>
      </c>
      <c r="L1009">
        <v>0</v>
      </c>
      <c r="M1009">
        <v>4</v>
      </c>
      <c r="N1009">
        <v>3464</v>
      </c>
      <c r="O1009">
        <v>1</v>
      </c>
      <c r="P1009">
        <v>4</v>
      </c>
      <c r="Q1009">
        <v>24</v>
      </c>
      <c r="R1009">
        <v>1</v>
      </c>
      <c r="S1009">
        <v>26</v>
      </c>
      <c r="T1009">
        <v>3</v>
      </c>
      <c r="U1009">
        <v>218.33333333333334</v>
      </c>
      <c r="V1009">
        <v>3</v>
      </c>
      <c r="W1009">
        <v>4.333333333333333</v>
      </c>
      <c r="X1009">
        <v>1</v>
      </c>
      <c r="Y1009">
        <v>100</v>
      </c>
      <c r="Z1009">
        <v>3</v>
      </c>
      <c r="AA1009">
        <v>534</v>
      </c>
      <c r="AB1009">
        <v>1</v>
      </c>
      <c r="AC1009">
        <v>150</v>
      </c>
      <c r="AD1009">
        <v>0.25</v>
      </c>
      <c r="AE1009">
        <v>0</v>
      </c>
      <c r="AF1009">
        <v>0</v>
      </c>
      <c r="AG1009">
        <v>0</v>
      </c>
      <c r="AH1009" s="4">
        <v>0</v>
      </c>
      <c r="AI1009">
        <v>0</v>
      </c>
      <c r="AJ1009" s="4">
        <v>0</v>
      </c>
      <c r="AK1009">
        <v>0</v>
      </c>
      <c r="AL1009" s="4">
        <v>0</v>
      </c>
      <c r="AM1009">
        <v>0</v>
      </c>
      <c r="AN1009" s="4">
        <v>0</v>
      </c>
      <c r="AO1009">
        <v>0</v>
      </c>
      <c r="AP1009" s="4">
        <v>0</v>
      </c>
      <c r="AQ1009">
        <v>0</v>
      </c>
      <c r="AR1009" s="4">
        <v>0</v>
      </c>
      <c r="AS1009">
        <v>0</v>
      </c>
      <c r="AT1009" s="4">
        <v>0</v>
      </c>
      <c r="AU1009" s="4">
        <v>0</v>
      </c>
      <c r="AV1009" s="4">
        <v>0</v>
      </c>
      <c r="AW1009">
        <v>1</v>
      </c>
      <c r="AX1009" s="4">
        <f t="shared" si="15"/>
        <v>4</v>
      </c>
      <c r="AY1009" s="4">
        <v>0</v>
      </c>
      <c r="AZ1009" s="4">
        <v>0</v>
      </c>
    </row>
    <row r="1010" spans="1:52" x14ac:dyDescent="0.25">
      <c r="A1010" s="4">
        <v>2017</v>
      </c>
      <c r="B1010" s="4" t="s">
        <v>332</v>
      </c>
      <c r="C1010" t="s">
        <v>279</v>
      </c>
      <c r="D1010" t="s">
        <v>232</v>
      </c>
      <c r="E1010" t="s">
        <v>743</v>
      </c>
      <c r="F1010" s="4">
        <v>4</v>
      </c>
      <c r="G1010">
        <v>1</v>
      </c>
      <c r="H1010">
        <v>6</v>
      </c>
      <c r="I1010">
        <v>4</v>
      </c>
      <c r="J1010">
        <v>6.25</v>
      </c>
      <c r="K1010">
        <v>0</v>
      </c>
      <c r="L1010">
        <v>0</v>
      </c>
      <c r="M1010">
        <v>4</v>
      </c>
      <c r="N1010">
        <v>80</v>
      </c>
      <c r="O1010">
        <v>1</v>
      </c>
      <c r="P1010">
        <v>0</v>
      </c>
      <c r="Q1010">
        <v>0</v>
      </c>
      <c r="R1010">
        <v>1</v>
      </c>
      <c r="S1010">
        <v>15</v>
      </c>
      <c r="T1010">
        <v>0</v>
      </c>
      <c r="U1010">
        <v>0</v>
      </c>
      <c r="V1010">
        <v>0</v>
      </c>
      <c r="W1010">
        <v>0</v>
      </c>
      <c r="X1010">
        <v>4</v>
      </c>
      <c r="Y1010">
        <v>10</v>
      </c>
      <c r="Z1010">
        <v>0</v>
      </c>
      <c r="AA1010">
        <v>0</v>
      </c>
      <c r="AB1010">
        <v>4</v>
      </c>
      <c r="AC1010">
        <v>33</v>
      </c>
      <c r="AD1010">
        <v>1</v>
      </c>
      <c r="AE1010">
        <v>4</v>
      </c>
      <c r="AF1010">
        <v>33</v>
      </c>
      <c r="AG1010">
        <v>1</v>
      </c>
      <c r="AH1010" s="4">
        <v>0</v>
      </c>
      <c r="AI1010">
        <v>0</v>
      </c>
      <c r="AJ1010" s="4">
        <v>0</v>
      </c>
      <c r="AK1010">
        <v>0</v>
      </c>
      <c r="AL1010" s="4">
        <v>0</v>
      </c>
      <c r="AM1010">
        <v>0</v>
      </c>
      <c r="AN1010" s="4">
        <v>0</v>
      </c>
      <c r="AO1010">
        <v>0</v>
      </c>
      <c r="AP1010" s="4">
        <v>0</v>
      </c>
      <c r="AQ1010">
        <v>0</v>
      </c>
      <c r="AR1010" s="4">
        <v>0</v>
      </c>
      <c r="AS1010">
        <v>0</v>
      </c>
      <c r="AT1010" s="4">
        <v>0</v>
      </c>
      <c r="AU1010" s="4">
        <v>0</v>
      </c>
      <c r="AV1010" s="4">
        <v>0</v>
      </c>
      <c r="AW1010">
        <v>1</v>
      </c>
      <c r="AX1010" s="4">
        <f t="shared" si="15"/>
        <v>4</v>
      </c>
      <c r="AY1010" s="4">
        <v>0</v>
      </c>
      <c r="AZ1010" s="4">
        <v>0</v>
      </c>
    </row>
    <row r="1011" spans="1:52" x14ac:dyDescent="0.25">
      <c r="A1011" s="4">
        <v>2017</v>
      </c>
      <c r="B1011" s="4" t="s">
        <v>332</v>
      </c>
      <c r="C1011" t="s">
        <v>279</v>
      </c>
      <c r="D1011" t="s">
        <v>190</v>
      </c>
      <c r="E1011" t="s">
        <v>703</v>
      </c>
      <c r="F1011" s="4">
        <v>4</v>
      </c>
      <c r="G1011">
        <v>4</v>
      </c>
      <c r="H1011">
        <v>5</v>
      </c>
      <c r="I1011">
        <v>4</v>
      </c>
      <c r="J1011">
        <v>6.75</v>
      </c>
      <c r="K1011">
        <v>0</v>
      </c>
      <c r="L1011">
        <v>0</v>
      </c>
      <c r="M1011">
        <v>4</v>
      </c>
      <c r="N1011">
        <v>1192</v>
      </c>
      <c r="O1011">
        <v>1</v>
      </c>
      <c r="P1011">
        <v>3</v>
      </c>
      <c r="Q1011">
        <v>18</v>
      </c>
      <c r="R1011">
        <v>1</v>
      </c>
      <c r="S1011">
        <v>13</v>
      </c>
      <c r="T1011">
        <v>2</v>
      </c>
      <c r="U1011">
        <v>148.5</v>
      </c>
      <c r="V1011">
        <v>2</v>
      </c>
      <c r="W1011">
        <v>2.5</v>
      </c>
      <c r="X1011">
        <v>2</v>
      </c>
      <c r="Y1011">
        <v>68</v>
      </c>
      <c r="Z1011">
        <v>2</v>
      </c>
      <c r="AA1011">
        <v>406</v>
      </c>
      <c r="AB1011">
        <v>2</v>
      </c>
      <c r="AC1011">
        <v>99</v>
      </c>
      <c r="AD1011">
        <v>0.5</v>
      </c>
      <c r="AE1011">
        <v>1</v>
      </c>
      <c r="AF1011">
        <v>39</v>
      </c>
      <c r="AG1011">
        <v>0.25</v>
      </c>
      <c r="AH1011" s="4">
        <v>1</v>
      </c>
      <c r="AI1011">
        <v>0.5</v>
      </c>
      <c r="AJ1011" s="4">
        <v>0</v>
      </c>
      <c r="AK1011">
        <v>0</v>
      </c>
      <c r="AL1011" s="4">
        <v>1</v>
      </c>
      <c r="AM1011">
        <v>0.5</v>
      </c>
      <c r="AN1011" s="4">
        <v>0</v>
      </c>
      <c r="AO1011">
        <v>0</v>
      </c>
      <c r="AP1011" s="4">
        <v>0</v>
      </c>
      <c r="AQ1011">
        <v>0</v>
      </c>
      <c r="AR1011" s="4">
        <v>0</v>
      </c>
      <c r="AS1011">
        <v>0</v>
      </c>
      <c r="AT1011" s="4">
        <v>0</v>
      </c>
      <c r="AU1011" s="4">
        <v>0</v>
      </c>
      <c r="AV1011" s="4">
        <v>0</v>
      </c>
      <c r="AW1011">
        <v>1</v>
      </c>
      <c r="AX1011" s="4">
        <f t="shared" si="15"/>
        <v>4</v>
      </c>
      <c r="AY1011" s="4">
        <v>0</v>
      </c>
      <c r="AZ1011" s="4">
        <v>0</v>
      </c>
    </row>
    <row r="1012" spans="1:52" x14ac:dyDescent="0.25">
      <c r="A1012" s="4">
        <v>2017</v>
      </c>
      <c r="B1012" s="4" t="s">
        <v>332</v>
      </c>
      <c r="C1012" t="s">
        <v>279</v>
      </c>
      <c r="D1012" t="s">
        <v>193</v>
      </c>
      <c r="E1012" t="s">
        <v>706</v>
      </c>
      <c r="F1012" s="4">
        <v>3</v>
      </c>
      <c r="G1012">
        <v>3</v>
      </c>
      <c r="H1012">
        <v>2</v>
      </c>
      <c r="I1012">
        <v>3</v>
      </c>
      <c r="J1012">
        <v>4.666666666666667</v>
      </c>
      <c r="K1012">
        <v>0</v>
      </c>
      <c r="L1012">
        <v>0</v>
      </c>
      <c r="M1012">
        <v>3</v>
      </c>
      <c r="N1012">
        <v>10</v>
      </c>
      <c r="O1012">
        <v>1</v>
      </c>
      <c r="P1012">
        <v>2</v>
      </c>
      <c r="Q1012">
        <v>8</v>
      </c>
      <c r="R1012">
        <v>3</v>
      </c>
      <c r="S1012">
        <v>54</v>
      </c>
      <c r="T1012">
        <v>0</v>
      </c>
      <c r="U1012">
        <v>0</v>
      </c>
      <c r="V1012">
        <v>0</v>
      </c>
      <c r="W1012">
        <v>0</v>
      </c>
      <c r="X1012">
        <v>3</v>
      </c>
      <c r="Y1012">
        <v>189</v>
      </c>
      <c r="Z1012">
        <v>0</v>
      </c>
      <c r="AA1012">
        <v>0</v>
      </c>
      <c r="AB1012">
        <v>3</v>
      </c>
      <c r="AC1012">
        <v>227</v>
      </c>
      <c r="AD1012">
        <v>1</v>
      </c>
      <c r="AE1012">
        <v>0</v>
      </c>
      <c r="AF1012">
        <v>0</v>
      </c>
      <c r="AG1012">
        <v>0</v>
      </c>
      <c r="AH1012" s="4">
        <v>0</v>
      </c>
      <c r="AI1012">
        <v>0</v>
      </c>
      <c r="AJ1012" s="4">
        <v>0</v>
      </c>
      <c r="AK1012">
        <v>0</v>
      </c>
      <c r="AL1012" s="4">
        <v>2</v>
      </c>
      <c r="AM1012">
        <v>0.66666666666666663</v>
      </c>
      <c r="AN1012" s="4">
        <v>0</v>
      </c>
      <c r="AO1012">
        <v>0</v>
      </c>
      <c r="AP1012" s="4">
        <v>0</v>
      </c>
      <c r="AQ1012">
        <v>0</v>
      </c>
      <c r="AR1012" s="4">
        <v>0</v>
      </c>
      <c r="AS1012">
        <v>0</v>
      </c>
      <c r="AT1012" s="4">
        <v>0</v>
      </c>
      <c r="AU1012" s="4">
        <v>0</v>
      </c>
      <c r="AV1012" s="4">
        <v>0</v>
      </c>
      <c r="AW1012">
        <v>1</v>
      </c>
      <c r="AX1012" s="4">
        <f t="shared" si="15"/>
        <v>3</v>
      </c>
      <c r="AY1012" s="4">
        <v>0</v>
      </c>
      <c r="AZ1012" s="4">
        <v>0</v>
      </c>
    </row>
    <row r="1013" spans="1:52" x14ac:dyDescent="0.25">
      <c r="A1013" s="4">
        <v>2017</v>
      </c>
      <c r="B1013" s="4" t="s">
        <v>332</v>
      </c>
      <c r="C1013" t="s">
        <v>279</v>
      </c>
      <c r="D1013" t="s">
        <v>173</v>
      </c>
      <c r="E1013" t="s">
        <v>686</v>
      </c>
      <c r="F1013" s="4">
        <v>3</v>
      </c>
      <c r="G1013">
        <v>3</v>
      </c>
      <c r="H1013">
        <v>4</v>
      </c>
      <c r="I1013">
        <v>3</v>
      </c>
      <c r="J1013">
        <v>5.666666666666667</v>
      </c>
      <c r="K1013">
        <v>0</v>
      </c>
      <c r="L1013">
        <v>0</v>
      </c>
      <c r="M1013">
        <v>1</v>
      </c>
      <c r="N1013">
        <v>414</v>
      </c>
      <c r="O1013">
        <v>0.33333333333333331</v>
      </c>
      <c r="P1013">
        <v>3</v>
      </c>
      <c r="Q1013">
        <v>28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3</v>
      </c>
      <c r="Y1013">
        <v>234.66666666666666</v>
      </c>
      <c r="Z1013">
        <v>0</v>
      </c>
      <c r="AA1013">
        <v>0</v>
      </c>
      <c r="AB1013">
        <v>3</v>
      </c>
      <c r="AC1013">
        <v>302</v>
      </c>
      <c r="AD1013">
        <v>1</v>
      </c>
      <c r="AE1013">
        <v>0</v>
      </c>
      <c r="AF1013">
        <v>0</v>
      </c>
      <c r="AG1013">
        <v>0</v>
      </c>
      <c r="AH1013" s="4">
        <v>0</v>
      </c>
      <c r="AI1013">
        <v>0</v>
      </c>
      <c r="AJ1013" s="4">
        <v>0</v>
      </c>
      <c r="AK1013">
        <v>0</v>
      </c>
      <c r="AL1013" s="4">
        <v>1</v>
      </c>
      <c r="AM1013">
        <v>0.33333333333333331</v>
      </c>
      <c r="AN1013" s="4">
        <v>1</v>
      </c>
      <c r="AO1013">
        <v>0.33333333333333331</v>
      </c>
      <c r="AP1013" s="4">
        <v>0</v>
      </c>
      <c r="AQ1013">
        <v>0</v>
      </c>
      <c r="AR1013" s="4">
        <v>0</v>
      </c>
      <c r="AS1013">
        <v>0</v>
      </c>
      <c r="AT1013" s="4">
        <v>0</v>
      </c>
      <c r="AU1013" s="4">
        <v>0</v>
      </c>
      <c r="AV1013" s="4">
        <v>0</v>
      </c>
      <c r="AW1013">
        <v>1</v>
      </c>
      <c r="AX1013" s="4">
        <f t="shared" si="15"/>
        <v>3</v>
      </c>
      <c r="AY1013" s="4">
        <v>0</v>
      </c>
      <c r="AZ1013" s="4">
        <v>0</v>
      </c>
    </row>
    <row r="1014" spans="1:52" x14ac:dyDescent="0.25">
      <c r="A1014" s="4">
        <v>2017</v>
      </c>
      <c r="B1014" s="4" t="s">
        <v>332</v>
      </c>
      <c r="C1014" t="s">
        <v>279</v>
      </c>
      <c r="D1014" t="s">
        <v>258</v>
      </c>
      <c r="E1014" t="s">
        <v>767</v>
      </c>
      <c r="F1014" s="4">
        <v>3</v>
      </c>
      <c r="G1014">
        <v>3</v>
      </c>
      <c r="H1014">
        <v>24</v>
      </c>
      <c r="I1014">
        <v>3</v>
      </c>
      <c r="J1014">
        <v>26</v>
      </c>
      <c r="K1014">
        <v>0</v>
      </c>
      <c r="L1014">
        <v>0</v>
      </c>
      <c r="M1014">
        <v>3</v>
      </c>
      <c r="N1014">
        <v>1416</v>
      </c>
      <c r="O1014">
        <v>1</v>
      </c>
      <c r="P1014">
        <v>3</v>
      </c>
      <c r="Q1014">
        <v>27</v>
      </c>
      <c r="R1014">
        <v>2</v>
      </c>
      <c r="S1014">
        <v>74</v>
      </c>
      <c r="T1014">
        <v>1</v>
      </c>
      <c r="U1014">
        <v>195</v>
      </c>
      <c r="V1014">
        <v>1</v>
      </c>
      <c r="W1014">
        <v>50</v>
      </c>
      <c r="X1014">
        <v>2</v>
      </c>
      <c r="Y1014">
        <v>243</v>
      </c>
      <c r="Z1014">
        <v>1</v>
      </c>
      <c r="AA1014">
        <v>450</v>
      </c>
      <c r="AB1014">
        <v>2</v>
      </c>
      <c r="AC1014">
        <v>259</v>
      </c>
      <c r="AD1014">
        <v>0.66666666666666663</v>
      </c>
      <c r="AE1014">
        <v>0</v>
      </c>
      <c r="AF1014">
        <v>0</v>
      </c>
      <c r="AG1014">
        <v>0</v>
      </c>
      <c r="AH1014" s="4">
        <v>1</v>
      </c>
      <c r="AI1014">
        <v>1</v>
      </c>
      <c r="AJ1014" s="4">
        <v>0</v>
      </c>
      <c r="AK1014">
        <v>0</v>
      </c>
      <c r="AL1014" s="4">
        <v>1</v>
      </c>
      <c r="AM1014">
        <v>0.5</v>
      </c>
      <c r="AN1014" s="4">
        <v>0</v>
      </c>
      <c r="AO1014">
        <v>0</v>
      </c>
      <c r="AP1014" s="4">
        <v>0</v>
      </c>
      <c r="AQ1014">
        <v>0</v>
      </c>
      <c r="AR1014" s="4">
        <v>0</v>
      </c>
      <c r="AS1014">
        <v>0</v>
      </c>
      <c r="AT1014" s="4">
        <v>0</v>
      </c>
      <c r="AU1014" s="4">
        <v>0</v>
      </c>
      <c r="AV1014" s="4">
        <v>0</v>
      </c>
      <c r="AW1014">
        <v>1</v>
      </c>
      <c r="AX1014" s="4">
        <f t="shared" si="15"/>
        <v>3</v>
      </c>
      <c r="AY1014" s="4">
        <v>1</v>
      </c>
      <c r="AZ1014" s="4">
        <v>78</v>
      </c>
    </row>
    <row r="1015" spans="1:52" x14ac:dyDescent="0.25">
      <c r="A1015" s="4">
        <v>2017</v>
      </c>
      <c r="B1015" s="4" t="s">
        <v>332</v>
      </c>
      <c r="C1015" t="s">
        <v>279</v>
      </c>
      <c r="D1015" t="s">
        <v>185</v>
      </c>
      <c r="E1015" t="s">
        <v>698</v>
      </c>
      <c r="F1015" s="4">
        <v>2</v>
      </c>
      <c r="G1015">
        <v>2</v>
      </c>
      <c r="H1015">
        <v>3</v>
      </c>
      <c r="I1015">
        <v>2</v>
      </c>
      <c r="J1015">
        <v>11.5</v>
      </c>
      <c r="K1015">
        <v>0</v>
      </c>
      <c r="L1015">
        <v>0</v>
      </c>
      <c r="M1015">
        <v>2</v>
      </c>
      <c r="N1015">
        <v>206</v>
      </c>
      <c r="O1015">
        <v>1</v>
      </c>
      <c r="P1015">
        <v>1</v>
      </c>
      <c r="Q1015">
        <v>41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2</v>
      </c>
      <c r="Y1015">
        <v>95</v>
      </c>
      <c r="Z1015">
        <v>0</v>
      </c>
      <c r="AA1015">
        <v>0</v>
      </c>
      <c r="AB1015">
        <v>2</v>
      </c>
      <c r="AC1015">
        <v>118</v>
      </c>
      <c r="AD1015">
        <v>1</v>
      </c>
      <c r="AE1015">
        <v>1</v>
      </c>
      <c r="AF1015">
        <v>50</v>
      </c>
      <c r="AG1015">
        <v>0.5</v>
      </c>
      <c r="AH1015" s="4">
        <v>0</v>
      </c>
      <c r="AI1015">
        <v>0</v>
      </c>
      <c r="AJ1015" s="4">
        <v>0</v>
      </c>
      <c r="AK1015">
        <v>0</v>
      </c>
      <c r="AL1015" s="4">
        <v>0</v>
      </c>
      <c r="AM1015">
        <v>0</v>
      </c>
      <c r="AN1015" s="4">
        <v>0</v>
      </c>
      <c r="AO1015">
        <v>0</v>
      </c>
      <c r="AP1015" s="4">
        <v>0</v>
      </c>
      <c r="AQ1015">
        <v>0</v>
      </c>
      <c r="AR1015" s="4">
        <v>0</v>
      </c>
      <c r="AS1015">
        <v>0</v>
      </c>
      <c r="AT1015" s="4">
        <v>0</v>
      </c>
      <c r="AU1015" s="4">
        <v>0</v>
      </c>
      <c r="AV1015" s="4">
        <v>0</v>
      </c>
      <c r="AW1015">
        <v>1</v>
      </c>
      <c r="AX1015" s="4">
        <f t="shared" si="15"/>
        <v>2</v>
      </c>
      <c r="AY1015" s="4">
        <v>0</v>
      </c>
      <c r="AZ1015" s="4">
        <v>0</v>
      </c>
    </row>
    <row r="1016" spans="1:52" x14ac:dyDescent="0.25">
      <c r="A1016" s="4">
        <v>2017</v>
      </c>
      <c r="B1016" s="4" t="s">
        <v>332</v>
      </c>
      <c r="C1016" t="s">
        <v>279</v>
      </c>
      <c r="D1016" t="s">
        <v>353</v>
      </c>
      <c r="E1016" t="s">
        <v>853</v>
      </c>
      <c r="F1016" s="4">
        <v>2</v>
      </c>
      <c r="G1016">
        <v>1</v>
      </c>
      <c r="H1016">
        <v>7</v>
      </c>
      <c r="I1016">
        <v>2</v>
      </c>
      <c r="J1016">
        <v>9</v>
      </c>
      <c r="K1016">
        <v>0</v>
      </c>
      <c r="L1016">
        <v>0</v>
      </c>
      <c r="M1016">
        <v>2</v>
      </c>
      <c r="N1016">
        <v>1247</v>
      </c>
      <c r="O1016">
        <v>1</v>
      </c>
      <c r="P1016">
        <v>2</v>
      </c>
      <c r="Q1016">
        <v>47</v>
      </c>
      <c r="R1016">
        <v>0</v>
      </c>
      <c r="S1016">
        <v>0</v>
      </c>
      <c r="T1016">
        <v>1</v>
      </c>
      <c r="U1016">
        <v>214</v>
      </c>
      <c r="V1016">
        <v>1</v>
      </c>
      <c r="W1016">
        <v>0</v>
      </c>
      <c r="X1016">
        <v>1</v>
      </c>
      <c r="Y1016">
        <v>453</v>
      </c>
      <c r="Z1016">
        <v>1</v>
      </c>
      <c r="AA1016">
        <v>495</v>
      </c>
      <c r="AB1016">
        <v>1</v>
      </c>
      <c r="AC1016">
        <v>480</v>
      </c>
      <c r="AD1016">
        <v>0.5</v>
      </c>
      <c r="AE1016">
        <v>0</v>
      </c>
      <c r="AF1016">
        <v>0</v>
      </c>
      <c r="AG1016">
        <v>0</v>
      </c>
      <c r="AH1016" s="4">
        <v>0</v>
      </c>
      <c r="AI1016">
        <v>0</v>
      </c>
      <c r="AJ1016" s="4">
        <v>0</v>
      </c>
      <c r="AK1016">
        <v>0</v>
      </c>
      <c r="AL1016" s="4">
        <v>0</v>
      </c>
      <c r="AM1016">
        <v>0</v>
      </c>
      <c r="AN1016" s="4">
        <v>0</v>
      </c>
      <c r="AO1016">
        <v>0</v>
      </c>
      <c r="AP1016" s="4">
        <v>0</v>
      </c>
      <c r="AQ1016">
        <v>0</v>
      </c>
      <c r="AR1016" s="4">
        <v>0</v>
      </c>
      <c r="AS1016">
        <v>0</v>
      </c>
      <c r="AT1016" s="4">
        <v>0</v>
      </c>
      <c r="AU1016" s="4">
        <v>0</v>
      </c>
      <c r="AV1016" s="4">
        <v>0</v>
      </c>
      <c r="AW1016">
        <v>1</v>
      </c>
      <c r="AX1016" s="4">
        <f t="shared" si="15"/>
        <v>2</v>
      </c>
      <c r="AY1016" s="4">
        <v>0</v>
      </c>
      <c r="AZ1016" s="4">
        <v>0</v>
      </c>
    </row>
    <row r="1017" spans="1:52" x14ac:dyDescent="0.25">
      <c r="A1017" s="4">
        <v>2017</v>
      </c>
      <c r="B1017" s="4" t="s">
        <v>332</v>
      </c>
      <c r="C1017" t="s">
        <v>279</v>
      </c>
      <c r="D1017" t="s">
        <v>352</v>
      </c>
      <c r="E1017" t="s">
        <v>852</v>
      </c>
      <c r="F1017" s="4">
        <v>2</v>
      </c>
      <c r="G1017">
        <v>2</v>
      </c>
      <c r="H1017">
        <v>5</v>
      </c>
      <c r="I1017">
        <v>2</v>
      </c>
      <c r="J1017">
        <v>6.5</v>
      </c>
      <c r="K1017">
        <v>0</v>
      </c>
      <c r="L1017">
        <v>0</v>
      </c>
      <c r="M1017">
        <v>2</v>
      </c>
      <c r="N1017">
        <v>1490</v>
      </c>
      <c r="O1017">
        <v>1</v>
      </c>
      <c r="P1017">
        <v>2</v>
      </c>
      <c r="Q1017">
        <v>16</v>
      </c>
      <c r="R1017">
        <v>1</v>
      </c>
      <c r="S1017">
        <v>176</v>
      </c>
      <c r="T1017">
        <v>1</v>
      </c>
      <c r="U1017">
        <v>86</v>
      </c>
      <c r="V1017">
        <v>1</v>
      </c>
      <c r="W1017">
        <v>12</v>
      </c>
      <c r="X1017">
        <v>1</v>
      </c>
      <c r="Y1017">
        <v>284</v>
      </c>
      <c r="Z1017">
        <v>1</v>
      </c>
      <c r="AA1017">
        <v>149</v>
      </c>
      <c r="AB1017">
        <v>1</v>
      </c>
      <c r="AC1017">
        <v>334</v>
      </c>
      <c r="AD1017">
        <v>0.5</v>
      </c>
      <c r="AE1017">
        <v>0</v>
      </c>
      <c r="AF1017">
        <v>0</v>
      </c>
      <c r="AG1017">
        <v>0</v>
      </c>
      <c r="AH1017" s="4">
        <v>0</v>
      </c>
      <c r="AI1017">
        <v>0</v>
      </c>
      <c r="AJ1017" s="4">
        <v>0</v>
      </c>
      <c r="AK1017">
        <v>0</v>
      </c>
      <c r="AL1017" s="4">
        <v>1</v>
      </c>
      <c r="AM1017">
        <v>1</v>
      </c>
      <c r="AN1017" s="4">
        <v>0</v>
      </c>
      <c r="AO1017">
        <v>0</v>
      </c>
      <c r="AP1017" s="4">
        <v>0</v>
      </c>
      <c r="AQ1017">
        <v>0</v>
      </c>
      <c r="AR1017" s="4">
        <v>0</v>
      </c>
      <c r="AS1017">
        <v>0</v>
      </c>
      <c r="AT1017" s="4">
        <v>0</v>
      </c>
      <c r="AU1017" s="4">
        <v>0</v>
      </c>
      <c r="AV1017" s="4">
        <v>0</v>
      </c>
      <c r="AW1017">
        <v>1</v>
      </c>
      <c r="AX1017" s="4">
        <f t="shared" si="15"/>
        <v>2</v>
      </c>
      <c r="AY1017" s="4">
        <v>0</v>
      </c>
      <c r="AZ1017" s="4">
        <v>0</v>
      </c>
    </row>
    <row r="1018" spans="1:52" x14ac:dyDescent="0.25">
      <c r="A1018" s="4">
        <v>2017</v>
      </c>
      <c r="B1018" s="4" t="s">
        <v>332</v>
      </c>
      <c r="C1018" t="s">
        <v>279</v>
      </c>
      <c r="D1018" t="s">
        <v>265</v>
      </c>
      <c r="E1018" t="s">
        <v>774</v>
      </c>
      <c r="F1018" s="4">
        <v>1</v>
      </c>
      <c r="G1018">
        <v>1</v>
      </c>
      <c r="H1018">
        <v>2</v>
      </c>
      <c r="I1018">
        <v>1</v>
      </c>
      <c r="J1018">
        <v>3</v>
      </c>
      <c r="K1018">
        <v>0</v>
      </c>
      <c r="L1018">
        <v>0</v>
      </c>
      <c r="M1018">
        <v>1</v>
      </c>
      <c r="N1018">
        <v>6583</v>
      </c>
      <c r="O1018">
        <v>1</v>
      </c>
      <c r="P1018">
        <v>1</v>
      </c>
      <c r="Q1018">
        <v>19</v>
      </c>
      <c r="R1018">
        <v>0</v>
      </c>
      <c r="S1018">
        <v>0</v>
      </c>
      <c r="T1018">
        <v>1</v>
      </c>
      <c r="U1018">
        <v>59</v>
      </c>
      <c r="V1018">
        <v>1</v>
      </c>
      <c r="W1018">
        <v>142</v>
      </c>
      <c r="X1018">
        <v>0</v>
      </c>
      <c r="Y1018">
        <v>0</v>
      </c>
      <c r="Z1018">
        <v>1</v>
      </c>
      <c r="AA1018">
        <v>587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 s="4">
        <v>0</v>
      </c>
      <c r="AI1018">
        <v>0</v>
      </c>
      <c r="AJ1018" s="4">
        <v>0</v>
      </c>
      <c r="AK1018">
        <v>0</v>
      </c>
      <c r="AL1018" s="4">
        <v>0</v>
      </c>
      <c r="AM1018">
        <v>0</v>
      </c>
      <c r="AN1018" s="4">
        <v>0</v>
      </c>
      <c r="AO1018">
        <v>0</v>
      </c>
      <c r="AP1018" s="4">
        <v>0</v>
      </c>
      <c r="AQ1018">
        <v>0</v>
      </c>
      <c r="AR1018" s="4">
        <v>0</v>
      </c>
      <c r="AS1018">
        <v>0</v>
      </c>
      <c r="AT1018" s="4">
        <v>0</v>
      </c>
      <c r="AU1018" s="4">
        <v>0</v>
      </c>
      <c r="AV1018" s="4">
        <v>0</v>
      </c>
      <c r="AW1018">
        <v>1</v>
      </c>
      <c r="AX1018" s="4">
        <f t="shared" si="15"/>
        <v>1</v>
      </c>
      <c r="AY1018" s="4">
        <v>0</v>
      </c>
      <c r="AZ1018" s="4">
        <v>0</v>
      </c>
    </row>
    <row r="1019" spans="1:52" x14ac:dyDescent="0.25">
      <c r="A1019" s="4">
        <v>2017</v>
      </c>
      <c r="B1019" s="4" t="s">
        <v>332</v>
      </c>
      <c r="C1019" t="s">
        <v>279</v>
      </c>
      <c r="D1019" t="s">
        <v>252</v>
      </c>
      <c r="E1019" t="s">
        <v>762</v>
      </c>
      <c r="F1019" s="4">
        <v>1</v>
      </c>
      <c r="G1019">
        <v>1</v>
      </c>
      <c r="H1019">
        <v>3</v>
      </c>
      <c r="I1019">
        <v>1</v>
      </c>
      <c r="J1019">
        <v>4</v>
      </c>
      <c r="K1019">
        <v>0</v>
      </c>
      <c r="L1019">
        <v>0</v>
      </c>
      <c r="M1019">
        <v>1</v>
      </c>
      <c r="N1019">
        <v>533</v>
      </c>
      <c r="O1019">
        <v>1</v>
      </c>
      <c r="P1019">
        <v>1</v>
      </c>
      <c r="Q1019">
        <v>27</v>
      </c>
      <c r="R1019">
        <v>1</v>
      </c>
      <c r="S1019">
        <v>28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90</v>
      </c>
      <c r="Z1019">
        <v>0</v>
      </c>
      <c r="AA1019">
        <v>0</v>
      </c>
      <c r="AB1019">
        <v>1</v>
      </c>
      <c r="AC1019">
        <v>122</v>
      </c>
      <c r="AD1019">
        <v>1</v>
      </c>
      <c r="AE1019">
        <v>0</v>
      </c>
      <c r="AF1019">
        <v>0</v>
      </c>
      <c r="AG1019">
        <v>0</v>
      </c>
      <c r="AH1019" s="4">
        <v>0</v>
      </c>
      <c r="AI1019">
        <v>0</v>
      </c>
      <c r="AJ1019" s="4">
        <v>0</v>
      </c>
      <c r="AK1019">
        <v>0</v>
      </c>
      <c r="AL1019" s="4">
        <v>1</v>
      </c>
      <c r="AM1019">
        <v>1</v>
      </c>
      <c r="AN1019" s="4">
        <v>0</v>
      </c>
      <c r="AO1019">
        <v>0</v>
      </c>
      <c r="AP1019" s="4">
        <v>0</v>
      </c>
      <c r="AQ1019">
        <v>0</v>
      </c>
      <c r="AR1019" s="4">
        <v>0</v>
      </c>
      <c r="AS1019">
        <v>0</v>
      </c>
      <c r="AT1019" s="4">
        <v>0</v>
      </c>
      <c r="AU1019" s="4">
        <v>0</v>
      </c>
      <c r="AV1019" s="4">
        <v>0</v>
      </c>
      <c r="AW1019">
        <v>1</v>
      </c>
      <c r="AX1019" s="4">
        <f t="shared" si="15"/>
        <v>1</v>
      </c>
      <c r="AY1019" s="4">
        <v>0</v>
      </c>
      <c r="AZ1019" s="4">
        <v>0</v>
      </c>
    </row>
    <row r="1020" spans="1:52" x14ac:dyDescent="0.25">
      <c r="A1020" s="4">
        <v>2017</v>
      </c>
      <c r="B1020" s="4" t="s">
        <v>332</v>
      </c>
      <c r="C1020" t="s">
        <v>279</v>
      </c>
      <c r="D1020" t="s">
        <v>179</v>
      </c>
      <c r="E1020" t="s">
        <v>692</v>
      </c>
      <c r="F1020" s="4">
        <v>1</v>
      </c>
      <c r="G1020">
        <v>0</v>
      </c>
      <c r="H1020">
        <v>0</v>
      </c>
      <c r="I1020">
        <v>1</v>
      </c>
      <c r="J1020">
        <v>5</v>
      </c>
      <c r="K1020">
        <v>0</v>
      </c>
      <c r="L1020">
        <v>0</v>
      </c>
      <c r="M1020">
        <v>1</v>
      </c>
      <c r="N1020">
        <v>79</v>
      </c>
      <c r="O1020">
        <v>1</v>
      </c>
      <c r="P1020">
        <v>1</v>
      </c>
      <c r="Q1020">
        <v>37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113</v>
      </c>
      <c r="Z1020">
        <v>0</v>
      </c>
      <c r="AA1020">
        <v>0</v>
      </c>
      <c r="AB1020">
        <v>1</v>
      </c>
      <c r="AC1020">
        <v>123</v>
      </c>
      <c r="AD1020">
        <v>1</v>
      </c>
      <c r="AE1020">
        <v>1</v>
      </c>
      <c r="AF1020">
        <v>123</v>
      </c>
      <c r="AG1020">
        <v>1</v>
      </c>
      <c r="AH1020" s="4">
        <v>0</v>
      </c>
      <c r="AI1020">
        <v>0</v>
      </c>
      <c r="AJ1020" s="4">
        <v>0</v>
      </c>
      <c r="AK1020">
        <v>0</v>
      </c>
      <c r="AL1020" s="4">
        <v>0</v>
      </c>
      <c r="AM1020">
        <v>0</v>
      </c>
      <c r="AN1020" s="4">
        <v>0</v>
      </c>
      <c r="AO1020">
        <v>0</v>
      </c>
      <c r="AP1020" s="4">
        <v>0</v>
      </c>
      <c r="AQ1020">
        <v>0</v>
      </c>
      <c r="AR1020" s="4">
        <v>0</v>
      </c>
      <c r="AS1020">
        <v>0</v>
      </c>
      <c r="AT1020" s="4">
        <v>0</v>
      </c>
      <c r="AU1020" s="4">
        <v>0</v>
      </c>
      <c r="AV1020" s="4">
        <v>0</v>
      </c>
      <c r="AW1020">
        <v>1</v>
      </c>
      <c r="AX1020" s="4">
        <f t="shared" si="15"/>
        <v>1</v>
      </c>
      <c r="AY1020" s="4">
        <v>0</v>
      </c>
      <c r="AZ1020" s="4">
        <v>0</v>
      </c>
    </row>
    <row r="1021" spans="1:52" x14ac:dyDescent="0.25">
      <c r="A1021" s="4">
        <v>2017</v>
      </c>
      <c r="B1021" s="4" t="s">
        <v>332</v>
      </c>
      <c r="C1021" t="s">
        <v>279</v>
      </c>
      <c r="D1021" t="s">
        <v>274</v>
      </c>
      <c r="E1021" t="s">
        <v>783</v>
      </c>
      <c r="F1021" s="4">
        <v>1</v>
      </c>
      <c r="G1021">
        <v>1</v>
      </c>
      <c r="H1021">
        <v>2</v>
      </c>
      <c r="I1021">
        <v>1</v>
      </c>
      <c r="J1021">
        <v>3</v>
      </c>
      <c r="K1021">
        <v>0</v>
      </c>
      <c r="L1021">
        <v>0</v>
      </c>
      <c r="M1021">
        <v>1</v>
      </c>
      <c r="N1021">
        <v>-12</v>
      </c>
      <c r="O1021">
        <v>1</v>
      </c>
      <c r="P1021">
        <v>1</v>
      </c>
      <c r="Q1021">
        <v>12</v>
      </c>
      <c r="R1021">
        <v>1</v>
      </c>
      <c r="S1021">
        <v>195</v>
      </c>
      <c r="T1021">
        <v>0</v>
      </c>
      <c r="U1021">
        <v>0</v>
      </c>
      <c r="V1021">
        <v>0</v>
      </c>
      <c r="W1021">
        <v>0</v>
      </c>
      <c r="X1021">
        <v>1</v>
      </c>
      <c r="Y1021">
        <v>419</v>
      </c>
      <c r="Z1021">
        <v>0</v>
      </c>
      <c r="AA1021">
        <v>0</v>
      </c>
      <c r="AB1021">
        <v>1</v>
      </c>
      <c r="AC1021">
        <v>434</v>
      </c>
      <c r="AD1021">
        <v>1</v>
      </c>
      <c r="AE1021">
        <v>0</v>
      </c>
      <c r="AF1021">
        <v>0</v>
      </c>
      <c r="AG1021">
        <v>0</v>
      </c>
      <c r="AH1021" s="4">
        <v>0</v>
      </c>
      <c r="AI1021">
        <v>0</v>
      </c>
      <c r="AJ1021" s="4">
        <v>0</v>
      </c>
      <c r="AK1021">
        <v>0</v>
      </c>
      <c r="AL1021" s="4">
        <v>1</v>
      </c>
      <c r="AM1021">
        <v>1</v>
      </c>
      <c r="AN1021" s="4">
        <v>0</v>
      </c>
      <c r="AO1021">
        <v>0</v>
      </c>
      <c r="AP1021" s="4">
        <v>0</v>
      </c>
      <c r="AQ1021">
        <v>0</v>
      </c>
      <c r="AR1021" s="4">
        <v>0</v>
      </c>
      <c r="AS1021">
        <v>0</v>
      </c>
      <c r="AT1021" s="4">
        <v>0</v>
      </c>
      <c r="AU1021" s="4">
        <v>0</v>
      </c>
      <c r="AV1021" s="4">
        <v>0</v>
      </c>
      <c r="AW1021">
        <v>1</v>
      </c>
      <c r="AX1021" s="4">
        <f t="shared" si="15"/>
        <v>1</v>
      </c>
      <c r="AY1021" s="4">
        <v>0</v>
      </c>
      <c r="AZ1021" s="4">
        <v>0</v>
      </c>
    </row>
    <row r="1022" spans="1:52" x14ac:dyDescent="0.25">
      <c r="A1022" s="4">
        <v>2017</v>
      </c>
      <c r="B1022" s="4" t="s">
        <v>332</v>
      </c>
      <c r="C1022" t="s">
        <v>279</v>
      </c>
      <c r="D1022" t="s">
        <v>139</v>
      </c>
      <c r="E1022" t="s">
        <v>655</v>
      </c>
      <c r="F1022" s="4">
        <v>1</v>
      </c>
      <c r="G1022">
        <v>1</v>
      </c>
      <c r="H1022">
        <v>6</v>
      </c>
      <c r="I1022">
        <v>1</v>
      </c>
      <c r="J1022">
        <v>9</v>
      </c>
      <c r="K1022">
        <v>0</v>
      </c>
      <c r="L1022">
        <v>0</v>
      </c>
      <c r="M1022">
        <v>1</v>
      </c>
      <c r="N1022">
        <v>2038</v>
      </c>
      <c r="O1022">
        <v>1</v>
      </c>
      <c r="P1022">
        <v>1</v>
      </c>
      <c r="Q1022">
        <v>15</v>
      </c>
      <c r="R1022">
        <v>0</v>
      </c>
      <c r="S1022">
        <v>0</v>
      </c>
      <c r="T1022">
        <v>1</v>
      </c>
      <c r="U1022">
        <v>157</v>
      </c>
      <c r="V1022">
        <v>1</v>
      </c>
      <c r="W1022">
        <v>16</v>
      </c>
      <c r="X1022">
        <v>0</v>
      </c>
      <c r="Y1022">
        <v>0</v>
      </c>
      <c r="Z1022">
        <v>1</v>
      </c>
      <c r="AA1022">
        <v>470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 s="4">
        <v>0</v>
      </c>
      <c r="AI1022">
        <v>0</v>
      </c>
      <c r="AJ1022" s="4">
        <v>1</v>
      </c>
      <c r="AK1022">
        <v>1</v>
      </c>
      <c r="AL1022" s="4">
        <v>0</v>
      </c>
      <c r="AM1022">
        <v>0</v>
      </c>
      <c r="AN1022" s="4">
        <v>0</v>
      </c>
      <c r="AO1022">
        <v>0</v>
      </c>
      <c r="AP1022" s="4">
        <v>0</v>
      </c>
      <c r="AQ1022">
        <v>0</v>
      </c>
      <c r="AR1022" s="4">
        <v>0</v>
      </c>
      <c r="AS1022">
        <v>0</v>
      </c>
      <c r="AT1022" s="4">
        <v>0</v>
      </c>
      <c r="AU1022" s="4">
        <v>0</v>
      </c>
      <c r="AV1022" s="4">
        <v>0</v>
      </c>
      <c r="AW1022">
        <v>1</v>
      </c>
      <c r="AX1022" s="4">
        <f t="shared" si="15"/>
        <v>1</v>
      </c>
      <c r="AY1022" s="4">
        <v>0</v>
      </c>
      <c r="AZ1022" s="4">
        <v>0</v>
      </c>
    </row>
    <row r="1023" spans="1:52" x14ac:dyDescent="0.25">
      <c r="A1023" s="4">
        <v>2017</v>
      </c>
      <c r="B1023" s="4" t="s">
        <v>332</v>
      </c>
      <c r="C1023" t="s">
        <v>279</v>
      </c>
      <c r="D1023" t="s">
        <v>220</v>
      </c>
      <c r="E1023" t="s">
        <v>627</v>
      </c>
      <c r="F1023" s="4">
        <v>1</v>
      </c>
      <c r="G1023">
        <v>1</v>
      </c>
      <c r="H1023">
        <v>0</v>
      </c>
      <c r="I1023">
        <v>1</v>
      </c>
      <c r="J1023">
        <v>3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10</v>
      </c>
      <c r="R1023">
        <v>0</v>
      </c>
      <c r="S1023">
        <v>0</v>
      </c>
      <c r="T1023">
        <v>1</v>
      </c>
      <c r="U1023">
        <v>280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 s="4">
        <v>0</v>
      </c>
      <c r="AI1023">
        <v>0</v>
      </c>
      <c r="AJ1023" s="4">
        <v>0</v>
      </c>
      <c r="AK1023">
        <v>0</v>
      </c>
      <c r="AL1023" s="4">
        <v>0</v>
      </c>
      <c r="AM1023">
        <v>0</v>
      </c>
      <c r="AN1023" s="4">
        <v>0</v>
      </c>
      <c r="AO1023">
        <v>0</v>
      </c>
      <c r="AP1023" s="4">
        <v>0</v>
      </c>
      <c r="AQ1023">
        <v>0</v>
      </c>
      <c r="AR1023" s="4">
        <v>0</v>
      </c>
      <c r="AS1023">
        <v>0</v>
      </c>
      <c r="AT1023" s="4">
        <v>0</v>
      </c>
      <c r="AU1023" s="4">
        <v>0</v>
      </c>
      <c r="AV1023" s="4">
        <v>0</v>
      </c>
      <c r="AW1023">
        <v>1</v>
      </c>
      <c r="AX1023" s="4">
        <f t="shared" si="15"/>
        <v>1</v>
      </c>
      <c r="AY1023" s="4">
        <v>0</v>
      </c>
      <c r="AZ1023" s="4">
        <v>0</v>
      </c>
    </row>
    <row r="1024" spans="1:52" x14ac:dyDescent="0.25">
      <c r="A1024" s="4">
        <v>2017</v>
      </c>
      <c r="B1024" s="4" t="s">
        <v>332</v>
      </c>
      <c r="C1024" t="s">
        <v>279</v>
      </c>
      <c r="D1024" t="s">
        <v>345</v>
      </c>
      <c r="E1024" t="s">
        <v>845</v>
      </c>
      <c r="F1024" s="4">
        <v>1</v>
      </c>
      <c r="G1024">
        <v>1</v>
      </c>
      <c r="H1024">
        <v>1</v>
      </c>
      <c r="I1024">
        <v>1</v>
      </c>
      <c r="J1024">
        <v>2</v>
      </c>
      <c r="K1024">
        <v>0</v>
      </c>
      <c r="L1024">
        <v>0</v>
      </c>
      <c r="M1024">
        <v>1</v>
      </c>
      <c r="N1024">
        <v>4350</v>
      </c>
      <c r="O1024">
        <v>1</v>
      </c>
      <c r="P1024">
        <v>1</v>
      </c>
      <c r="Q1024">
        <v>10</v>
      </c>
      <c r="R1024">
        <v>0</v>
      </c>
      <c r="S1024">
        <v>0</v>
      </c>
      <c r="T1024">
        <v>1</v>
      </c>
      <c r="U1024">
        <v>340</v>
      </c>
      <c r="V1024">
        <v>1</v>
      </c>
      <c r="W1024">
        <v>11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 s="4">
        <v>0</v>
      </c>
      <c r="AI1024">
        <v>0</v>
      </c>
      <c r="AJ1024" s="4">
        <v>0</v>
      </c>
      <c r="AK1024">
        <v>0</v>
      </c>
      <c r="AL1024" s="4">
        <v>0</v>
      </c>
      <c r="AM1024">
        <v>0</v>
      </c>
      <c r="AN1024" s="4">
        <v>0</v>
      </c>
      <c r="AO1024">
        <v>0</v>
      </c>
      <c r="AP1024" s="4">
        <v>0</v>
      </c>
      <c r="AQ1024">
        <v>0</v>
      </c>
      <c r="AR1024" s="4">
        <v>0</v>
      </c>
      <c r="AS1024">
        <v>0</v>
      </c>
      <c r="AT1024" s="4">
        <v>0</v>
      </c>
      <c r="AU1024" s="4">
        <v>0</v>
      </c>
      <c r="AV1024" s="4">
        <v>0</v>
      </c>
      <c r="AW1024">
        <v>1</v>
      </c>
      <c r="AX1024" s="4">
        <f t="shared" si="15"/>
        <v>1</v>
      </c>
      <c r="AY1024" s="4">
        <v>0</v>
      </c>
      <c r="AZ1024" s="4">
        <v>0</v>
      </c>
    </row>
    <row r="1025" spans="1:52" x14ac:dyDescent="0.25">
      <c r="A1025" s="4">
        <v>2017</v>
      </c>
      <c r="B1025" s="4" t="s">
        <v>332</v>
      </c>
      <c r="C1025" t="s">
        <v>279</v>
      </c>
      <c r="D1025" t="s">
        <v>180</v>
      </c>
      <c r="E1025" t="s">
        <v>693</v>
      </c>
      <c r="F1025" s="4">
        <v>1</v>
      </c>
      <c r="G1025">
        <v>1</v>
      </c>
      <c r="H1025">
        <v>6</v>
      </c>
      <c r="I1025">
        <v>1</v>
      </c>
      <c r="J1025">
        <v>6</v>
      </c>
      <c r="K1025">
        <v>0</v>
      </c>
      <c r="L1025">
        <v>0</v>
      </c>
      <c r="M1025">
        <v>1</v>
      </c>
      <c r="N1025">
        <v>928</v>
      </c>
      <c r="O1025">
        <v>1</v>
      </c>
      <c r="P1025">
        <v>1</v>
      </c>
      <c r="Q1025">
        <v>7</v>
      </c>
      <c r="R1025">
        <v>1</v>
      </c>
      <c r="S1025">
        <v>16</v>
      </c>
      <c r="T1025">
        <v>1</v>
      </c>
      <c r="U1025">
        <v>215</v>
      </c>
      <c r="V1025">
        <v>1</v>
      </c>
      <c r="W1025">
        <v>3</v>
      </c>
      <c r="X1025">
        <v>0</v>
      </c>
      <c r="Y1025">
        <v>0</v>
      </c>
      <c r="Z1025">
        <v>1</v>
      </c>
      <c r="AA1025">
        <v>284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 s="4">
        <v>0</v>
      </c>
      <c r="AI1025">
        <v>0</v>
      </c>
      <c r="AJ1025" s="4">
        <v>0</v>
      </c>
      <c r="AK1025">
        <v>0</v>
      </c>
      <c r="AL1025" s="4">
        <v>0</v>
      </c>
      <c r="AM1025">
        <v>0</v>
      </c>
      <c r="AN1025" s="4">
        <v>0</v>
      </c>
      <c r="AO1025">
        <v>0</v>
      </c>
      <c r="AP1025" s="4">
        <v>0</v>
      </c>
      <c r="AQ1025">
        <v>0</v>
      </c>
      <c r="AR1025" s="4">
        <v>0</v>
      </c>
      <c r="AS1025">
        <v>0</v>
      </c>
      <c r="AT1025" s="4">
        <v>0</v>
      </c>
      <c r="AU1025" s="4">
        <v>0</v>
      </c>
      <c r="AV1025" s="4">
        <v>0</v>
      </c>
      <c r="AW1025">
        <v>1</v>
      </c>
      <c r="AX1025" s="4">
        <f t="shared" si="15"/>
        <v>1</v>
      </c>
      <c r="AY1025" s="4">
        <v>1</v>
      </c>
      <c r="AZ1025" s="4">
        <v>15</v>
      </c>
    </row>
    <row r="1026" spans="1:52" x14ac:dyDescent="0.25">
      <c r="A1026" s="4">
        <v>2017</v>
      </c>
      <c r="B1026" s="4" t="s">
        <v>332</v>
      </c>
      <c r="C1026" t="s">
        <v>282</v>
      </c>
      <c r="D1026" t="s">
        <v>199</v>
      </c>
      <c r="E1026" t="s">
        <v>711</v>
      </c>
      <c r="F1026" s="4">
        <v>251</v>
      </c>
      <c r="G1026">
        <v>208</v>
      </c>
      <c r="H1026">
        <v>23</v>
      </c>
      <c r="I1026">
        <v>249</v>
      </c>
      <c r="J1026">
        <v>26.606425702811244</v>
      </c>
      <c r="K1026">
        <v>8</v>
      </c>
      <c r="L1026">
        <v>3.2128514056224897E-2</v>
      </c>
      <c r="M1026">
        <v>166</v>
      </c>
      <c r="N1026">
        <v>1777</v>
      </c>
      <c r="O1026">
        <v>0.66135458167330674</v>
      </c>
      <c r="P1026">
        <v>197</v>
      </c>
      <c r="Q1026">
        <v>40</v>
      </c>
      <c r="R1026">
        <v>99</v>
      </c>
      <c r="S1026">
        <v>78</v>
      </c>
      <c r="T1026">
        <v>13</v>
      </c>
      <c r="U1026">
        <v>184.15384615384616</v>
      </c>
      <c r="V1026">
        <v>13</v>
      </c>
      <c r="W1026">
        <v>23.692307692307693</v>
      </c>
      <c r="X1026">
        <v>230</v>
      </c>
      <c r="Y1026">
        <v>135.80000000000001</v>
      </c>
      <c r="Z1026">
        <v>13</v>
      </c>
      <c r="AA1026">
        <v>558</v>
      </c>
      <c r="AB1026">
        <v>238</v>
      </c>
      <c r="AC1026">
        <v>181</v>
      </c>
      <c r="AD1026">
        <v>0.94820717131474108</v>
      </c>
      <c r="AE1026">
        <v>66</v>
      </c>
      <c r="AF1026">
        <v>138</v>
      </c>
      <c r="AG1026">
        <v>0.26294820717131473</v>
      </c>
      <c r="AH1026" s="4">
        <v>9</v>
      </c>
      <c r="AI1026">
        <v>0.69230769230769229</v>
      </c>
      <c r="AJ1026" s="4">
        <v>0</v>
      </c>
      <c r="AK1026">
        <v>0</v>
      </c>
      <c r="AL1026" s="4">
        <v>55</v>
      </c>
      <c r="AM1026">
        <v>0.23109243697478993</v>
      </c>
      <c r="AN1026" s="4">
        <v>6</v>
      </c>
      <c r="AO1026">
        <v>2.5210084033613446E-2</v>
      </c>
      <c r="AP1026" s="4">
        <v>3</v>
      </c>
      <c r="AQ1026">
        <v>1.1952191235059761E-2</v>
      </c>
      <c r="AR1026" s="4">
        <v>1</v>
      </c>
      <c r="AS1026">
        <v>3.9840637450199202E-3</v>
      </c>
      <c r="AT1026" s="4">
        <v>11</v>
      </c>
      <c r="AU1026" s="4">
        <v>1</v>
      </c>
      <c r="AV1026" s="4">
        <v>6</v>
      </c>
      <c r="AW1026">
        <v>2.436893203883495</v>
      </c>
      <c r="AX1026" s="4">
        <f t="shared" si="15"/>
        <v>103.00000000000001</v>
      </c>
      <c r="AY1026" s="4">
        <v>0</v>
      </c>
      <c r="AZ1026" s="4">
        <v>0</v>
      </c>
    </row>
    <row r="1027" spans="1:52" x14ac:dyDescent="0.25">
      <c r="A1027" s="4">
        <v>2017</v>
      </c>
      <c r="B1027" s="4" t="s">
        <v>332</v>
      </c>
      <c r="C1027" t="s">
        <v>282</v>
      </c>
      <c r="D1027" t="s">
        <v>316</v>
      </c>
      <c r="E1027" t="s">
        <v>821</v>
      </c>
      <c r="F1027" s="4">
        <v>229</v>
      </c>
      <c r="G1027">
        <v>131</v>
      </c>
      <c r="H1027">
        <v>21</v>
      </c>
      <c r="I1027">
        <v>228</v>
      </c>
      <c r="J1027">
        <v>16.267543859649123</v>
      </c>
      <c r="K1027">
        <v>16</v>
      </c>
      <c r="L1027">
        <v>7.0175438596491224E-2</v>
      </c>
      <c r="M1027">
        <v>224</v>
      </c>
      <c r="N1027">
        <v>109</v>
      </c>
      <c r="O1027">
        <v>0.97816593886462877</v>
      </c>
      <c r="P1027">
        <v>141</v>
      </c>
      <c r="Q1027">
        <v>43</v>
      </c>
      <c r="R1027">
        <v>36</v>
      </c>
      <c r="S1027">
        <v>58</v>
      </c>
      <c r="T1027">
        <v>8</v>
      </c>
      <c r="U1027">
        <v>138.5</v>
      </c>
      <c r="V1027">
        <v>5</v>
      </c>
      <c r="W1027">
        <v>168.4</v>
      </c>
      <c r="X1027">
        <v>205</v>
      </c>
      <c r="Y1027">
        <v>82.521951219512189</v>
      </c>
      <c r="Z1027">
        <v>9</v>
      </c>
      <c r="AA1027">
        <v>381</v>
      </c>
      <c r="AB1027">
        <v>219</v>
      </c>
      <c r="AC1027">
        <v>116</v>
      </c>
      <c r="AD1027">
        <v>0.95633187772925765</v>
      </c>
      <c r="AE1027">
        <v>38</v>
      </c>
      <c r="AF1027">
        <v>71</v>
      </c>
      <c r="AG1027">
        <v>0.16593886462882096</v>
      </c>
      <c r="AH1027" s="4">
        <v>2</v>
      </c>
      <c r="AI1027">
        <v>0.22222222222222221</v>
      </c>
      <c r="AJ1027" s="4">
        <v>1</v>
      </c>
      <c r="AK1027">
        <v>0.1111111111111111</v>
      </c>
      <c r="AL1027" s="4">
        <v>24</v>
      </c>
      <c r="AM1027">
        <v>0.1095890410958904</v>
      </c>
      <c r="AN1027" s="4">
        <v>4</v>
      </c>
      <c r="AO1027">
        <v>1.8264840182648401E-2</v>
      </c>
      <c r="AP1027" s="4">
        <v>2</v>
      </c>
      <c r="AQ1027">
        <v>8.7336244541484712E-3</v>
      </c>
      <c r="AR1027" s="4">
        <v>0</v>
      </c>
      <c r="AS1027">
        <v>0</v>
      </c>
      <c r="AT1027" s="4">
        <v>3</v>
      </c>
      <c r="AU1027" s="4">
        <v>0</v>
      </c>
      <c r="AV1027" s="4">
        <v>3</v>
      </c>
      <c r="AW1027">
        <v>3.013157894736842</v>
      </c>
      <c r="AX1027" s="4">
        <f t="shared" ref="AX1027:AX1090" si="16">IF(ISERROR(F1027/AW1027),0,F1027/AW1027)</f>
        <v>76</v>
      </c>
      <c r="AY1027" s="4">
        <v>0</v>
      </c>
      <c r="AZ1027" s="4">
        <v>0</v>
      </c>
    </row>
    <row r="1028" spans="1:52" x14ac:dyDescent="0.25">
      <c r="A1028" s="4">
        <v>2017</v>
      </c>
      <c r="B1028" s="4" t="s">
        <v>332</v>
      </c>
      <c r="C1028" t="s">
        <v>282</v>
      </c>
      <c r="D1028" t="s">
        <v>215</v>
      </c>
      <c r="E1028" t="s">
        <v>727</v>
      </c>
      <c r="F1028" s="4">
        <v>178</v>
      </c>
      <c r="G1028">
        <v>107</v>
      </c>
      <c r="H1028">
        <v>3</v>
      </c>
      <c r="I1028">
        <v>178</v>
      </c>
      <c r="J1028">
        <v>4.6685393258426968</v>
      </c>
      <c r="K1028">
        <v>2</v>
      </c>
      <c r="L1028">
        <v>1.1235955056179775E-2</v>
      </c>
      <c r="M1028">
        <v>175</v>
      </c>
      <c r="N1028">
        <v>1251</v>
      </c>
      <c r="O1028">
        <v>0.9831460674157303</v>
      </c>
      <c r="P1028">
        <v>119</v>
      </c>
      <c r="Q1028">
        <v>33</v>
      </c>
      <c r="R1028">
        <v>50</v>
      </c>
      <c r="S1028">
        <v>64</v>
      </c>
      <c r="T1028">
        <v>14</v>
      </c>
      <c r="U1028">
        <v>154.42857142857142</v>
      </c>
      <c r="V1028">
        <v>13</v>
      </c>
      <c r="W1028">
        <v>41.46153846153846</v>
      </c>
      <c r="X1028">
        <v>156</v>
      </c>
      <c r="Y1028">
        <v>107.03205128205128</v>
      </c>
      <c r="Z1028">
        <v>13</v>
      </c>
      <c r="AA1028">
        <v>317</v>
      </c>
      <c r="AB1028">
        <v>164</v>
      </c>
      <c r="AC1028">
        <v>128</v>
      </c>
      <c r="AD1028">
        <v>0.9213483146067416</v>
      </c>
      <c r="AE1028">
        <v>52</v>
      </c>
      <c r="AF1028">
        <v>105</v>
      </c>
      <c r="AG1028">
        <v>0.29213483146067415</v>
      </c>
      <c r="AH1028" s="4">
        <v>5</v>
      </c>
      <c r="AI1028">
        <v>0.38461538461538464</v>
      </c>
      <c r="AJ1028" s="4">
        <v>0</v>
      </c>
      <c r="AK1028">
        <v>0</v>
      </c>
      <c r="AL1028" s="4">
        <v>35</v>
      </c>
      <c r="AM1028">
        <v>0.21341463414634146</v>
      </c>
      <c r="AN1028" s="4">
        <v>4</v>
      </c>
      <c r="AO1028">
        <v>2.4390243902439025E-2</v>
      </c>
      <c r="AP1028" s="4">
        <v>2</v>
      </c>
      <c r="AQ1028">
        <v>1.1235955056179775E-2</v>
      </c>
      <c r="AR1028" s="4">
        <v>0</v>
      </c>
      <c r="AS1028">
        <v>0</v>
      </c>
      <c r="AT1028" s="4">
        <v>0</v>
      </c>
      <c r="AU1028" s="4">
        <v>1</v>
      </c>
      <c r="AV1028" s="4">
        <v>1</v>
      </c>
      <c r="AW1028">
        <v>2.3733333333333335</v>
      </c>
      <c r="AX1028" s="4">
        <f t="shared" si="16"/>
        <v>75</v>
      </c>
      <c r="AY1028" s="4">
        <v>0</v>
      </c>
      <c r="AZ1028" s="4">
        <v>0</v>
      </c>
    </row>
    <row r="1029" spans="1:52" x14ac:dyDescent="0.25">
      <c r="A1029" s="4">
        <v>2017</v>
      </c>
      <c r="B1029" s="4" t="s">
        <v>332</v>
      </c>
      <c r="C1029" t="s">
        <v>282</v>
      </c>
      <c r="D1029" t="s">
        <v>213</v>
      </c>
      <c r="E1029" t="s">
        <v>725</v>
      </c>
      <c r="F1029" s="4">
        <v>150</v>
      </c>
      <c r="G1029">
        <v>134</v>
      </c>
      <c r="H1029">
        <v>3</v>
      </c>
      <c r="I1029">
        <v>150</v>
      </c>
      <c r="J1029">
        <v>8.1533333333333342</v>
      </c>
      <c r="K1029">
        <v>0</v>
      </c>
      <c r="L1029">
        <v>0</v>
      </c>
      <c r="M1029">
        <v>148</v>
      </c>
      <c r="N1029">
        <v>343</v>
      </c>
      <c r="O1029">
        <v>0.98666666666666669</v>
      </c>
      <c r="P1029">
        <v>106</v>
      </c>
      <c r="Q1029">
        <v>24</v>
      </c>
      <c r="R1029">
        <v>38</v>
      </c>
      <c r="S1029">
        <v>35</v>
      </c>
      <c r="T1029">
        <v>6</v>
      </c>
      <c r="U1029">
        <v>138.66666666666666</v>
      </c>
      <c r="V1029">
        <v>5</v>
      </c>
      <c r="W1029">
        <v>6.4</v>
      </c>
      <c r="X1029">
        <v>143</v>
      </c>
      <c r="Y1029">
        <v>90.930069930069934</v>
      </c>
      <c r="Z1029">
        <v>5</v>
      </c>
      <c r="AA1029">
        <v>267</v>
      </c>
      <c r="AB1029">
        <v>144</v>
      </c>
      <c r="AC1029">
        <v>122</v>
      </c>
      <c r="AD1029">
        <v>0.96</v>
      </c>
      <c r="AE1029">
        <v>19</v>
      </c>
      <c r="AF1029">
        <v>65</v>
      </c>
      <c r="AG1029">
        <v>0.12666666666666668</v>
      </c>
      <c r="AH1029" s="4">
        <v>1</v>
      </c>
      <c r="AI1029">
        <v>0.2</v>
      </c>
      <c r="AJ1029" s="4">
        <v>0</v>
      </c>
      <c r="AK1029">
        <v>0</v>
      </c>
      <c r="AL1029" s="4">
        <v>17</v>
      </c>
      <c r="AM1029">
        <v>0.11805555555555555</v>
      </c>
      <c r="AN1029" s="4">
        <v>5</v>
      </c>
      <c r="AO1029">
        <v>3.4722222222222224E-2</v>
      </c>
      <c r="AP1029" s="4">
        <v>1</v>
      </c>
      <c r="AQ1029">
        <v>6.6666666666666671E-3</v>
      </c>
      <c r="AR1029" s="4">
        <v>0</v>
      </c>
      <c r="AS1029">
        <v>0</v>
      </c>
      <c r="AT1029" s="4">
        <v>1</v>
      </c>
      <c r="AU1029" s="4">
        <v>0</v>
      </c>
      <c r="AV1029" s="4">
        <v>1</v>
      </c>
      <c r="AW1029">
        <v>2.7777777777777777</v>
      </c>
      <c r="AX1029" s="4">
        <f t="shared" si="16"/>
        <v>54</v>
      </c>
      <c r="AY1029" s="4">
        <v>0</v>
      </c>
      <c r="AZ1029" s="4">
        <v>0</v>
      </c>
    </row>
    <row r="1030" spans="1:52" x14ac:dyDescent="0.25">
      <c r="A1030" s="4">
        <v>2017</v>
      </c>
      <c r="B1030" s="4" t="s">
        <v>332</v>
      </c>
      <c r="C1030" t="s">
        <v>282</v>
      </c>
      <c r="D1030" t="s">
        <v>139</v>
      </c>
      <c r="E1030" t="s">
        <v>655</v>
      </c>
      <c r="F1030" s="4">
        <v>128</v>
      </c>
      <c r="G1030">
        <v>122</v>
      </c>
      <c r="H1030">
        <v>6</v>
      </c>
      <c r="I1030">
        <v>126</v>
      </c>
      <c r="J1030">
        <v>10.80952380952381</v>
      </c>
      <c r="K1030">
        <v>0</v>
      </c>
      <c r="L1030">
        <v>0</v>
      </c>
      <c r="M1030">
        <v>127</v>
      </c>
      <c r="N1030">
        <v>663</v>
      </c>
      <c r="O1030">
        <v>0.9921875</v>
      </c>
      <c r="P1030">
        <v>72</v>
      </c>
      <c r="Q1030">
        <v>30</v>
      </c>
      <c r="R1030">
        <v>20</v>
      </c>
      <c r="S1030">
        <v>31</v>
      </c>
      <c r="T1030">
        <v>3</v>
      </c>
      <c r="U1030">
        <v>133.33333333333334</v>
      </c>
      <c r="V1030">
        <v>2</v>
      </c>
      <c r="W1030">
        <v>23</v>
      </c>
      <c r="X1030">
        <v>122</v>
      </c>
      <c r="Y1030">
        <v>66.508196721311478</v>
      </c>
      <c r="Z1030">
        <v>3</v>
      </c>
      <c r="AA1030">
        <v>265</v>
      </c>
      <c r="AB1030">
        <v>124</v>
      </c>
      <c r="AC1030">
        <v>92</v>
      </c>
      <c r="AD1030">
        <v>0.96875</v>
      </c>
      <c r="AE1030">
        <v>19</v>
      </c>
      <c r="AF1030">
        <v>71</v>
      </c>
      <c r="AG1030">
        <v>0.1484375</v>
      </c>
      <c r="AH1030" s="4">
        <v>2</v>
      </c>
      <c r="AI1030">
        <v>0.66666666666666663</v>
      </c>
      <c r="AJ1030" s="4">
        <v>0</v>
      </c>
      <c r="AK1030">
        <v>0</v>
      </c>
      <c r="AL1030" s="4">
        <v>17</v>
      </c>
      <c r="AM1030">
        <v>0.13709677419354838</v>
      </c>
      <c r="AN1030" s="4">
        <v>2</v>
      </c>
      <c r="AO1030">
        <v>1.6129032258064516E-2</v>
      </c>
      <c r="AP1030" s="4">
        <v>2</v>
      </c>
      <c r="AQ1030">
        <v>1.5625E-2</v>
      </c>
      <c r="AR1030" s="4">
        <v>0</v>
      </c>
      <c r="AS1030">
        <v>0</v>
      </c>
      <c r="AT1030" s="4">
        <v>0</v>
      </c>
      <c r="AU1030" s="4">
        <v>0</v>
      </c>
      <c r="AV1030" s="4">
        <v>3</v>
      </c>
      <c r="AW1030">
        <v>3.8787878787878789</v>
      </c>
      <c r="AX1030" s="4">
        <f t="shared" si="16"/>
        <v>33</v>
      </c>
      <c r="AY1030" s="4">
        <v>0</v>
      </c>
      <c r="AZ1030" s="4">
        <v>0</v>
      </c>
    </row>
    <row r="1031" spans="1:52" x14ac:dyDescent="0.25">
      <c r="A1031" s="4">
        <v>2017</v>
      </c>
      <c r="B1031" s="4" t="s">
        <v>332</v>
      </c>
      <c r="C1031" t="s">
        <v>282</v>
      </c>
      <c r="D1031" t="s">
        <v>227</v>
      </c>
      <c r="E1031" t="s">
        <v>738</v>
      </c>
      <c r="F1031" s="4">
        <v>125</v>
      </c>
      <c r="G1031">
        <v>70</v>
      </c>
      <c r="H1031">
        <v>4</v>
      </c>
      <c r="I1031">
        <v>125</v>
      </c>
      <c r="J1031">
        <v>8.7040000000000006</v>
      </c>
      <c r="K1031">
        <v>2</v>
      </c>
      <c r="L1031">
        <v>1.6E-2</v>
      </c>
      <c r="M1031">
        <v>121</v>
      </c>
      <c r="N1031">
        <v>354</v>
      </c>
      <c r="O1031">
        <v>0.96799999999999997</v>
      </c>
      <c r="P1031">
        <v>91</v>
      </c>
      <c r="Q1031">
        <v>33</v>
      </c>
      <c r="R1031">
        <v>16</v>
      </c>
      <c r="S1031">
        <v>62</v>
      </c>
      <c r="T1031">
        <v>13</v>
      </c>
      <c r="U1031">
        <v>116.76923076923077</v>
      </c>
      <c r="V1031">
        <v>8</v>
      </c>
      <c r="W1031">
        <v>5</v>
      </c>
      <c r="X1031">
        <v>107</v>
      </c>
      <c r="Y1031">
        <v>104.63551401869159</v>
      </c>
      <c r="Z1031">
        <v>13</v>
      </c>
      <c r="AA1031">
        <v>333</v>
      </c>
      <c r="AB1031">
        <v>112</v>
      </c>
      <c r="AC1031">
        <v>128</v>
      </c>
      <c r="AD1031">
        <v>0.89600000000000002</v>
      </c>
      <c r="AE1031">
        <v>37</v>
      </c>
      <c r="AF1031">
        <v>98</v>
      </c>
      <c r="AG1031">
        <v>0.29599999999999999</v>
      </c>
      <c r="AH1031" s="4">
        <v>3</v>
      </c>
      <c r="AI1031">
        <v>0.23076923076923078</v>
      </c>
      <c r="AJ1031" s="4">
        <v>2</v>
      </c>
      <c r="AK1031">
        <v>0.15384615384615385</v>
      </c>
      <c r="AL1031" s="4">
        <v>27</v>
      </c>
      <c r="AM1031">
        <v>0.24107142857142858</v>
      </c>
      <c r="AN1031" s="4">
        <v>7</v>
      </c>
      <c r="AO1031">
        <v>6.25E-2</v>
      </c>
      <c r="AP1031" s="4">
        <v>1</v>
      </c>
      <c r="AQ1031">
        <v>8.0000000000000002E-3</v>
      </c>
      <c r="AR1031" s="4">
        <v>0</v>
      </c>
      <c r="AS1031">
        <v>0</v>
      </c>
      <c r="AT1031" s="4">
        <v>4</v>
      </c>
      <c r="AU1031" s="4">
        <v>0</v>
      </c>
      <c r="AV1031" s="4">
        <v>3</v>
      </c>
      <c r="AW1031">
        <v>2.4509803921568629</v>
      </c>
      <c r="AX1031" s="4">
        <f t="shared" si="16"/>
        <v>50.999999999999993</v>
      </c>
      <c r="AY1031" s="4">
        <v>0</v>
      </c>
      <c r="AZ1031" s="4">
        <v>0</v>
      </c>
    </row>
    <row r="1032" spans="1:52" x14ac:dyDescent="0.25">
      <c r="A1032" s="4">
        <v>2017</v>
      </c>
      <c r="B1032" s="4" t="s">
        <v>332</v>
      </c>
      <c r="C1032" t="s">
        <v>282</v>
      </c>
      <c r="D1032" t="s">
        <v>232</v>
      </c>
      <c r="E1032" t="s">
        <v>743</v>
      </c>
      <c r="F1032" s="4">
        <v>106</v>
      </c>
      <c r="G1032">
        <v>96</v>
      </c>
      <c r="H1032">
        <v>8</v>
      </c>
      <c r="I1032">
        <v>106</v>
      </c>
      <c r="J1032">
        <v>13.349056603773585</v>
      </c>
      <c r="K1032">
        <v>10</v>
      </c>
      <c r="L1032">
        <v>9.4339622641509441E-2</v>
      </c>
      <c r="M1032">
        <v>100</v>
      </c>
      <c r="N1032">
        <v>617</v>
      </c>
      <c r="O1032">
        <v>0.94339622641509435</v>
      </c>
      <c r="P1032">
        <v>66</v>
      </c>
      <c r="Q1032">
        <v>40</v>
      </c>
      <c r="R1032">
        <v>28</v>
      </c>
      <c r="S1032">
        <v>43</v>
      </c>
      <c r="T1032">
        <v>9</v>
      </c>
      <c r="U1032">
        <v>211.11111111111111</v>
      </c>
      <c r="V1032">
        <v>8</v>
      </c>
      <c r="W1032">
        <v>55.625</v>
      </c>
      <c r="X1032">
        <v>86</v>
      </c>
      <c r="Y1032">
        <v>98.686046511627907</v>
      </c>
      <c r="Z1032">
        <v>9</v>
      </c>
      <c r="AA1032">
        <v>559</v>
      </c>
      <c r="AB1032">
        <v>95</v>
      </c>
      <c r="AC1032">
        <v>131</v>
      </c>
      <c r="AD1032">
        <v>0.89622641509433965</v>
      </c>
      <c r="AE1032">
        <v>12</v>
      </c>
      <c r="AF1032">
        <v>74</v>
      </c>
      <c r="AG1032">
        <v>0.11320754716981132</v>
      </c>
      <c r="AH1032" s="4">
        <v>3</v>
      </c>
      <c r="AI1032">
        <v>0.33333333333333331</v>
      </c>
      <c r="AJ1032" s="4">
        <v>1</v>
      </c>
      <c r="AK1032">
        <v>0.1111111111111111</v>
      </c>
      <c r="AL1032" s="4">
        <v>18</v>
      </c>
      <c r="AM1032">
        <v>0.18947368421052632</v>
      </c>
      <c r="AN1032" s="4">
        <v>3</v>
      </c>
      <c r="AO1032">
        <v>3.1578947368421054E-2</v>
      </c>
      <c r="AP1032" s="4">
        <v>1</v>
      </c>
      <c r="AQ1032">
        <v>9.433962264150943E-3</v>
      </c>
      <c r="AR1032" s="4">
        <v>0</v>
      </c>
      <c r="AS1032">
        <v>0</v>
      </c>
      <c r="AT1032" s="4">
        <v>3</v>
      </c>
      <c r="AU1032" s="4">
        <v>0</v>
      </c>
      <c r="AV1032" s="4">
        <v>3</v>
      </c>
      <c r="AW1032">
        <v>2.8648648648648649</v>
      </c>
      <c r="AX1032" s="4">
        <f t="shared" si="16"/>
        <v>37</v>
      </c>
      <c r="AY1032" s="4">
        <v>0</v>
      </c>
      <c r="AZ1032" s="4">
        <v>0</v>
      </c>
    </row>
    <row r="1033" spans="1:52" x14ac:dyDescent="0.25">
      <c r="A1033" s="4">
        <v>2017</v>
      </c>
      <c r="B1033" s="4" t="s">
        <v>332</v>
      </c>
      <c r="C1033" t="s">
        <v>282</v>
      </c>
      <c r="D1033" t="s">
        <v>209</v>
      </c>
      <c r="E1033" t="s">
        <v>721</v>
      </c>
      <c r="F1033" s="4">
        <v>103</v>
      </c>
      <c r="G1033">
        <v>65</v>
      </c>
      <c r="H1033">
        <v>4</v>
      </c>
      <c r="I1033">
        <v>102</v>
      </c>
      <c r="J1033">
        <v>11.715686274509803</v>
      </c>
      <c r="K1033">
        <v>0</v>
      </c>
      <c r="L1033">
        <v>0</v>
      </c>
      <c r="M1033">
        <v>100</v>
      </c>
      <c r="N1033">
        <v>184</v>
      </c>
      <c r="O1033">
        <v>0.970873786407767</v>
      </c>
      <c r="P1033">
        <v>58</v>
      </c>
      <c r="Q1033">
        <v>38</v>
      </c>
      <c r="R1033">
        <v>16</v>
      </c>
      <c r="S1033">
        <v>52</v>
      </c>
      <c r="T1033">
        <v>2</v>
      </c>
      <c r="U1033">
        <v>238.5</v>
      </c>
      <c r="V1033">
        <v>2</v>
      </c>
      <c r="W1033">
        <v>20.5</v>
      </c>
      <c r="X1033">
        <v>96</v>
      </c>
      <c r="Y1033">
        <v>81.666666666666671</v>
      </c>
      <c r="Z1033">
        <v>2</v>
      </c>
      <c r="AA1033">
        <v>604</v>
      </c>
      <c r="AB1033">
        <v>101</v>
      </c>
      <c r="AC1033">
        <v>103</v>
      </c>
      <c r="AD1033">
        <v>0.98058252427184467</v>
      </c>
      <c r="AE1033">
        <v>30</v>
      </c>
      <c r="AF1033">
        <v>64</v>
      </c>
      <c r="AG1033">
        <v>0.29126213592233008</v>
      </c>
      <c r="AH1033" s="4">
        <v>1</v>
      </c>
      <c r="AI1033">
        <v>0.5</v>
      </c>
      <c r="AJ1033" s="4">
        <v>0</v>
      </c>
      <c r="AK1033">
        <v>0</v>
      </c>
      <c r="AL1033" s="4">
        <v>9</v>
      </c>
      <c r="AM1033">
        <v>8.9108910891089105E-2</v>
      </c>
      <c r="AN1033" s="4">
        <v>3</v>
      </c>
      <c r="AO1033">
        <v>2.9702970297029702E-2</v>
      </c>
      <c r="AP1033" s="4">
        <v>0</v>
      </c>
      <c r="AQ1033">
        <v>0</v>
      </c>
      <c r="AR1033" s="4">
        <v>0</v>
      </c>
      <c r="AS1033">
        <v>0</v>
      </c>
      <c r="AT1033" s="4">
        <v>2</v>
      </c>
      <c r="AU1033" s="4">
        <v>0</v>
      </c>
      <c r="AV1033" s="4">
        <v>0</v>
      </c>
      <c r="AW1033">
        <v>2.3409090909090908</v>
      </c>
      <c r="AX1033" s="4">
        <f t="shared" si="16"/>
        <v>44</v>
      </c>
      <c r="AY1033" s="4">
        <v>0</v>
      </c>
      <c r="AZ1033" s="4">
        <v>0</v>
      </c>
    </row>
    <row r="1034" spans="1:52" x14ac:dyDescent="0.25">
      <c r="A1034" s="4">
        <v>2017</v>
      </c>
      <c r="B1034" s="4" t="s">
        <v>332</v>
      </c>
      <c r="C1034" t="s">
        <v>282</v>
      </c>
      <c r="D1034" t="s">
        <v>350</v>
      </c>
      <c r="E1034" t="s">
        <v>850</v>
      </c>
      <c r="F1034" s="4">
        <v>98</v>
      </c>
      <c r="G1034">
        <v>81</v>
      </c>
      <c r="H1034">
        <v>35</v>
      </c>
      <c r="I1034">
        <v>93</v>
      </c>
      <c r="J1034">
        <v>36.311827956989248</v>
      </c>
      <c r="K1034">
        <v>10</v>
      </c>
      <c r="L1034">
        <v>0.10752688172043011</v>
      </c>
      <c r="M1034">
        <v>78</v>
      </c>
      <c r="N1034">
        <v>3359</v>
      </c>
      <c r="O1034">
        <v>0.79591836734693877</v>
      </c>
      <c r="P1034">
        <v>61</v>
      </c>
      <c r="Q1034">
        <v>49</v>
      </c>
      <c r="R1034">
        <v>11</v>
      </c>
      <c r="S1034">
        <v>113</v>
      </c>
      <c r="T1034">
        <v>4</v>
      </c>
      <c r="U1034">
        <v>267.75</v>
      </c>
      <c r="V1034">
        <v>4</v>
      </c>
      <c r="W1034">
        <v>279.75</v>
      </c>
      <c r="X1034">
        <v>70</v>
      </c>
      <c r="Y1034">
        <v>150.57142857142858</v>
      </c>
      <c r="Z1034">
        <v>4</v>
      </c>
      <c r="AA1034">
        <v>593</v>
      </c>
      <c r="AB1034">
        <v>94</v>
      </c>
      <c r="AC1034">
        <v>193</v>
      </c>
      <c r="AD1034">
        <v>0.95918367346938771</v>
      </c>
      <c r="AE1034">
        <v>10</v>
      </c>
      <c r="AF1034">
        <v>157</v>
      </c>
      <c r="AG1034">
        <v>0.10204081632653061</v>
      </c>
      <c r="AH1034" s="4">
        <v>3</v>
      </c>
      <c r="AI1034">
        <v>0.75</v>
      </c>
      <c r="AJ1034" s="4">
        <v>0</v>
      </c>
      <c r="AK1034">
        <v>0</v>
      </c>
      <c r="AL1034" s="4">
        <v>12</v>
      </c>
      <c r="AM1034">
        <v>0.1276595744680851</v>
      </c>
      <c r="AN1034" s="4">
        <v>2</v>
      </c>
      <c r="AO1034">
        <v>2.1276595744680851E-2</v>
      </c>
      <c r="AP1034" s="4">
        <v>0</v>
      </c>
      <c r="AQ1034">
        <v>0</v>
      </c>
      <c r="AR1034" s="4">
        <v>0</v>
      </c>
      <c r="AS1034">
        <v>0</v>
      </c>
      <c r="AT1034" s="4">
        <v>18</v>
      </c>
      <c r="AU1034" s="4">
        <v>0</v>
      </c>
      <c r="AV1034" s="4">
        <v>0</v>
      </c>
      <c r="AW1034">
        <v>2.8823529411764706</v>
      </c>
      <c r="AX1034" s="4">
        <f t="shared" si="16"/>
        <v>34</v>
      </c>
      <c r="AY1034" s="4">
        <v>4</v>
      </c>
      <c r="AZ1034" s="4">
        <v>356</v>
      </c>
    </row>
    <row r="1035" spans="1:52" x14ac:dyDescent="0.25">
      <c r="A1035" s="4">
        <v>2017</v>
      </c>
      <c r="B1035" s="4" t="s">
        <v>332</v>
      </c>
      <c r="C1035" t="s">
        <v>282</v>
      </c>
      <c r="D1035" t="s">
        <v>234</v>
      </c>
      <c r="E1035" t="s">
        <v>745</v>
      </c>
      <c r="F1035" s="4">
        <v>96</v>
      </c>
      <c r="G1035">
        <v>40</v>
      </c>
      <c r="H1035">
        <v>2</v>
      </c>
      <c r="I1035">
        <v>96</v>
      </c>
      <c r="J1035">
        <v>2.4479166666666665</v>
      </c>
      <c r="K1035">
        <v>6</v>
      </c>
      <c r="L1035">
        <v>6.25E-2</v>
      </c>
      <c r="M1035">
        <v>87</v>
      </c>
      <c r="N1035">
        <v>713</v>
      </c>
      <c r="O1035">
        <v>0.90625</v>
      </c>
      <c r="P1035">
        <v>69</v>
      </c>
      <c r="Q1035">
        <v>20</v>
      </c>
      <c r="R1035">
        <v>29</v>
      </c>
      <c r="S1035">
        <v>38</v>
      </c>
      <c r="T1035">
        <v>7</v>
      </c>
      <c r="U1035">
        <v>124.71428571428571</v>
      </c>
      <c r="V1035">
        <v>7</v>
      </c>
      <c r="W1035">
        <v>32.571428571428569</v>
      </c>
      <c r="X1035">
        <v>88</v>
      </c>
      <c r="Y1035">
        <v>80.329545454545453</v>
      </c>
      <c r="Z1035">
        <v>8</v>
      </c>
      <c r="AA1035">
        <v>290</v>
      </c>
      <c r="AB1035">
        <v>88</v>
      </c>
      <c r="AC1035">
        <v>103</v>
      </c>
      <c r="AD1035">
        <v>0.91666666666666663</v>
      </c>
      <c r="AE1035">
        <v>19</v>
      </c>
      <c r="AF1035">
        <v>71</v>
      </c>
      <c r="AG1035">
        <v>0.19791666666666666</v>
      </c>
      <c r="AH1035" s="4">
        <v>5</v>
      </c>
      <c r="AI1035">
        <v>0.625</v>
      </c>
      <c r="AJ1035" s="4">
        <v>1</v>
      </c>
      <c r="AK1035">
        <v>0.125</v>
      </c>
      <c r="AL1035" s="4">
        <v>14</v>
      </c>
      <c r="AM1035">
        <v>0.15909090909090909</v>
      </c>
      <c r="AN1035" s="4">
        <v>3</v>
      </c>
      <c r="AO1035">
        <v>3.4090909090909088E-2</v>
      </c>
      <c r="AP1035" s="4">
        <v>0</v>
      </c>
      <c r="AQ1035">
        <v>0</v>
      </c>
      <c r="AR1035" s="4">
        <v>0</v>
      </c>
      <c r="AS1035">
        <v>0</v>
      </c>
      <c r="AT1035" s="4">
        <v>0</v>
      </c>
      <c r="AU1035" s="4">
        <v>0</v>
      </c>
      <c r="AV1035" s="4">
        <v>1</v>
      </c>
      <c r="AW1035">
        <v>2.5263157894736841</v>
      </c>
      <c r="AX1035" s="4">
        <f t="shared" si="16"/>
        <v>38</v>
      </c>
      <c r="AY1035" s="4">
        <v>0</v>
      </c>
      <c r="AZ1035" s="4">
        <v>0</v>
      </c>
    </row>
    <row r="1036" spans="1:52" x14ac:dyDescent="0.25">
      <c r="A1036" s="4">
        <v>2017</v>
      </c>
      <c r="B1036" s="4" t="s">
        <v>332</v>
      </c>
      <c r="C1036" t="s">
        <v>282</v>
      </c>
      <c r="D1036" t="s">
        <v>222</v>
      </c>
      <c r="E1036" t="s">
        <v>733</v>
      </c>
      <c r="F1036" s="4">
        <v>76</v>
      </c>
      <c r="G1036">
        <v>58</v>
      </c>
      <c r="H1036">
        <v>4</v>
      </c>
      <c r="I1036">
        <v>76</v>
      </c>
      <c r="J1036">
        <v>11.434210526315789</v>
      </c>
      <c r="K1036">
        <v>4</v>
      </c>
      <c r="L1036">
        <v>5.2631578947368418E-2</v>
      </c>
      <c r="M1036">
        <v>72</v>
      </c>
      <c r="N1036">
        <v>558</v>
      </c>
      <c r="O1036">
        <v>0.94736842105263153</v>
      </c>
      <c r="P1036">
        <v>52</v>
      </c>
      <c r="Q1036">
        <v>20</v>
      </c>
      <c r="R1036">
        <v>14</v>
      </c>
      <c r="S1036">
        <v>51</v>
      </c>
      <c r="T1036">
        <v>5</v>
      </c>
      <c r="U1036">
        <v>192.2</v>
      </c>
      <c r="V1036">
        <v>4</v>
      </c>
      <c r="W1036">
        <v>2.25</v>
      </c>
      <c r="X1036">
        <v>66</v>
      </c>
      <c r="Y1036">
        <v>78</v>
      </c>
      <c r="Z1036">
        <v>5</v>
      </c>
      <c r="AA1036">
        <v>396</v>
      </c>
      <c r="AB1036">
        <v>70</v>
      </c>
      <c r="AC1036">
        <v>116</v>
      </c>
      <c r="AD1036">
        <v>0.92105263157894735</v>
      </c>
      <c r="AE1036">
        <v>14</v>
      </c>
      <c r="AF1036">
        <v>70</v>
      </c>
      <c r="AG1036">
        <v>0.18421052631578946</v>
      </c>
      <c r="AH1036" s="4">
        <v>3</v>
      </c>
      <c r="AI1036">
        <v>0.6</v>
      </c>
      <c r="AJ1036" s="4">
        <v>0</v>
      </c>
      <c r="AK1036">
        <v>0</v>
      </c>
      <c r="AL1036" s="4">
        <v>9</v>
      </c>
      <c r="AM1036">
        <v>0.12857142857142856</v>
      </c>
      <c r="AN1036" s="4">
        <v>1</v>
      </c>
      <c r="AO1036">
        <v>1.4285714285714285E-2</v>
      </c>
      <c r="AP1036" s="4">
        <v>1</v>
      </c>
      <c r="AQ1036">
        <v>1.3157894736842105E-2</v>
      </c>
      <c r="AR1036" s="4">
        <v>0</v>
      </c>
      <c r="AS1036">
        <v>0</v>
      </c>
      <c r="AT1036" s="4">
        <v>2</v>
      </c>
      <c r="AU1036" s="4">
        <v>0</v>
      </c>
      <c r="AV1036" s="4">
        <v>2</v>
      </c>
      <c r="AW1036">
        <v>2.4516129032258065</v>
      </c>
      <c r="AX1036" s="4">
        <f t="shared" si="16"/>
        <v>31</v>
      </c>
      <c r="AY1036" s="4">
        <v>0</v>
      </c>
      <c r="AZ1036" s="4">
        <v>0</v>
      </c>
    </row>
    <row r="1037" spans="1:52" x14ac:dyDescent="0.25">
      <c r="A1037" s="4">
        <v>2017</v>
      </c>
      <c r="B1037" s="4" t="s">
        <v>332</v>
      </c>
      <c r="C1037" t="s">
        <v>282</v>
      </c>
      <c r="D1037" t="s">
        <v>200</v>
      </c>
      <c r="E1037" t="s">
        <v>712</v>
      </c>
      <c r="F1037" s="4">
        <v>75</v>
      </c>
      <c r="G1037">
        <v>73</v>
      </c>
      <c r="H1037">
        <v>3</v>
      </c>
      <c r="I1037">
        <v>75</v>
      </c>
      <c r="J1037">
        <v>7.6933333333333334</v>
      </c>
      <c r="K1037">
        <v>0</v>
      </c>
      <c r="L1037">
        <v>0</v>
      </c>
      <c r="M1037">
        <v>36</v>
      </c>
      <c r="N1037">
        <v>720</v>
      </c>
      <c r="O1037">
        <v>0.48</v>
      </c>
      <c r="P1037">
        <v>49</v>
      </c>
      <c r="Q1037">
        <v>23</v>
      </c>
      <c r="R1037">
        <v>21</v>
      </c>
      <c r="S1037">
        <v>31</v>
      </c>
      <c r="T1037">
        <v>1</v>
      </c>
      <c r="U1037">
        <v>219</v>
      </c>
      <c r="V1037">
        <v>0</v>
      </c>
      <c r="W1037">
        <v>0</v>
      </c>
      <c r="X1037">
        <v>73</v>
      </c>
      <c r="Y1037">
        <v>93.041095890410958</v>
      </c>
      <c r="Z1037">
        <v>1</v>
      </c>
      <c r="AA1037">
        <v>567</v>
      </c>
      <c r="AB1037">
        <v>74</v>
      </c>
      <c r="AC1037">
        <v>123</v>
      </c>
      <c r="AD1037">
        <v>0.98666666666666669</v>
      </c>
      <c r="AE1037">
        <v>13</v>
      </c>
      <c r="AF1037">
        <v>41</v>
      </c>
      <c r="AG1037">
        <v>0.17333333333333334</v>
      </c>
      <c r="AH1037" s="4">
        <v>0</v>
      </c>
      <c r="AI1037">
        <v>0</v>
      </c>
      <c r="AJ1037" s="4">
        <v>0</v>
      </c>
      <c r="AK1037">
        <v>0</v>
      </c>
      <c r="AL1037" s="4">
        <v>13</v>
      </c>
      <c r="AM1037">
        <v>0.17567567567567569</v>
      </c>
      <c r="AN1037" s="4">
        <v>1</v>
      </c>
      <c r="AO1037">
        <v>1.3513513513513514E-2</v>
      </c>
      <c r="AP1037" s="4">
        <v>0</v>
      </c>
      <c r="AQ1037">
        <v>0</v>
      </c>
      <c r="AR1037" s="4">
        <v>0</v>
      </c>
      <c r="AS1037">
        <v>0</v>
      </c>
      <c r="AT1037" s="4">
        <v>0</v>
      </c>
      <c r="AU1037" s="4">
        <v>0</v>
      </c>
      <c r="AV1037" s="4">
        <v>1</v>
      </c>
      <c r="AW1037">
        <v>2.34375</v>
      </c>
      <c r="AX1037" s="4">
        <f t="shared" si="16"/>
        <v>32</v>
      </c>
      <c r="AY1037" s="4">
        <v>0</v>
      </c>
      <c r="AZ1037" s="4">
        <v>0</v>
      </c>
    </row>
    <row r="1038" spans="1:52" x14ac:dyDescent="0.25">
      <c r="A1038" s="4">
        <v>2017</v>
      </c>
      <c r="B1038" s="4" t="s">
        <v>332</v>
      </c>
      <c r="C1038" t="s">
        <v>282</v>
      </c>
      <c r="D1038" t="s">
        <v>355</v>
      </c>
      <c r="E1038" t="s">
        <v>855</v>
      </c>
      <c r="F1038" s="4">
        <v>41</v>
      </c>
      <c r="G1038">
        <v>32</v>
      </c>
      <c r="H1038">
        <v>7</v>
      </c>
      <c r="I1038">
        <v>41</v>
      </c>
      <c r="J1038">
        <v>11.853658536585366</v>
      </c>
      <c r="K1038">
        <v>2</v>
      </c>
      <c r="L1038">
        <v>4.878048780487805E-2</v>
      </c>
      <c r="M1038">
        <v>38</v>
      </c>
      <c r="N1038">
        <v>815</v>
      </c>
      <c r="O1038">
        <v>0.92682926829268297</v>
      </c>
      <c r="P1038">
        <v>17</v>
      </c>
      <c r="Q1038">
        <v>41</v>
      </c>
      <c r="R1038">
        <v>6</v>
      </c>
      <c r="S1038">
        <v>103</v>
      </c>
      <c r="T1038">
        <v>4</v>
      </c>
      <c r="U1038">
        <v>260.25</v>
      </c>
      <c r="V1038">
        <v>0</v>
      </c>
      <c r="W1038">
        <v>0</v>
      </c>
      <c r="X1038">
        <v>18</v>
      </c>
      <c r="Y1038">
        <v>190.11111111111111</v>
      </c>
      <c r="Z1038">
        <v>7</v>
      </c>
      <c r="AA1038">
        <v>689</v>
      </c>
      <c r="AB1038">
        <v>34</v>
      </c>
      <c r="AC1038">
        <v>201</v>
      </c>
      <c r="AD1038">
        <v>0.82926829268292679</v>
      </c>
      <c r="AE1038">
        <v>5</v>
      </c>
      <c r="AF1038">
        <v>114</v>
      </c>
      <c r="AG1038">
        <v>0.12195121951219512</v>
      </c>
      <c r="AH1038" s="4">
        <v>3</v>
      </c>
      <c r="AI1038">
        <v>0.42857142857142855</v>
      </c>
      <c r="AJ1038" s="4">
        <v>2</v>
      </c>
      <c r="AK1038">
        <v>0.2857142857142857</v>
      </c>
      <c r="AL1038" s="4">
        <v>5</v>
      </c>
      <c r="AM1038">
        <v>0.14705882352941177</v>
      </c>
      <c r="AN1038" s="4">
        <v>1</v>
      </c>
      <c r="AO1038">
        <v>2.9411764705882353E-2</v>
      </c>
      <c r="AP1038" s="4">
        <v>2</v>
      </c>
      <c r="AQ1038">
        <v>4.878048780487805E-2</v>
      </c>
      <c r="AR1038" s="4">
        <v>0</v>
      </c>
      <c r="AS1038">
        <v>0</v>
      </c>
      <c r="AT1038" s="4">
        <v>1</v>
      </c>
      <c r="AU1038" s="4">
        <v>0</v>
      </c>
      <c r="AV1038" s="4">
        <v>2</v>
      </c>
      <c r="AW1038">
        <v>1.7826086956521738</v>
      </c>
      <c r="AX1038" s="4">
        <f t="shared" si="16"/>
        <v>23</v>
      </c>
      <c r="AY1038" s="4">
        <v>0</v>
      </c>
      <c r="AZ1038" s="4">
        <v>0</v>
      </c>
    </row>
    <row r="1039" spans="1:52" x14ac:dyDescent="0.25">
      <c r="A1039" s="4">
        <v>2017</v>
      </c>
      <c r="B1039" s="4" t="s">
        <v>332</v>
      </c>
      <c r="C1039" t="s">
        <v>282</v>
      </c>
      <c r="D1039" t="s">
        <v>218</v>
      </c>
      <c r="E1039" t="s">
        <v>730</v>
      </c>
      <c r="F1039" s="4">
        <v>35</v>
      </c>
      <c r="G1039">
        <v>34</v>
      </c>
      <c r="H1039">
        <v>2</v>
      </c>
      <c r="I1039">
        <v>35</v>
      </c>
      <c r="J1039">
        <v>7.3142857142857141</v>
      </c>
      <c r="K1039">
        <v>0</v>
      </c>
      <c r="L1039">
        <v>0</v>
      </c>
      <c r="M1039">
        <v>35</v>
      </c>
      <c r="N1039">
        <v>56</v>
      </c>
      <c r="O1039">
        <v>1</v>
      </c>
      <c r="P1039">
        <v>22</v>
      </c>
      <c r="Q1039">
        <v>17</v>
      </c>
      <c r="R1039">
        <v>10</v>
      </c>
      <c r="S1039">
        <v>25</v>
      </c>
      <c r="T1039">
        <v>0</v>
      </c>
      <c r="U1039">
        <v>0</v>
      </c>
      <c r="V1039">
        <v>0</v>
      </c>
      <c r="W1039">
        <v>0</v>
      </c>
      <c r="X1039">
        <v>34</v>
      </c>
      <c r="Y1039">
        <v>70.882352941176464</v>
      </c>
      <c r="Z1039">
        <v>0</v>
      </c>
      <c r="AA1039">
        <v>0</v>
      </c>
      <c r="AB1039">
        <v>35</v>
      </c>
      <c r="AC1039">
        <v>93</v>
      </c>
      <c r="AD1039">
        <v>1</v>
      </c>
      <c r="AE1039">
        <v>3</v>
      </c>
      <c r="AF1039">
        <v>37</v>
      </c>
      <c r="AG1039">
        <v>8.5714285714285715E-2</v>
      </c>
      <c r="AH1039" s="4">
        <v>0</v>
      </c>
      <c r="AI1039">
        <v>0</v>
      </c>
      <c r="AJ1039" s="4">
        <v>0</v>
      </c>
      <c r="AK1039">
        <v>0</v>
      </c>
      <c r="AL1039" s="4">
        <v>5</v>
      </c>
      <c r="AM1039">
        <v>0.14285714285714285</v>
      </c>
      <c r="AN1039" s="4">
        <v>2</v>
      </c>
      <c r="AO1039">
        <v>5.7142857142857141E-2</v>
      </c>
      <c r="AP1039" s="4">
        <v>0</v>
      </c>
      <c r="AQ1039">
        <v>0</v>
      </c>
      <c r="AR1039" s="4">
        <v>0</v>
      </c>
      <c r="AS1039">
        <v>0</v>
      </c>
      <c r="AT1039" s="4">
        <v>0</v>
      </c>
      <c r="AU1039" s="4">
        <v>0</v>
      </c>
      <c r="AV1039" s="4">
        <v>0</v>
      </c>
      <c r="AW1039">
        <v>1.8421052631578947</v>
      </c>
      <c r="AX1039" s="4">
        <f t="shared" si="16"/>
        <v>19</v>
      </c>
      <c r="AY1039" s="4">
        <v>0</v>
      </c>
      <c r="AZ1039" s="4">
        <v>0</v>
      </c>
    </row>
    <row r="1040" spans="1:52" x14ac:dyDescent="0.25">
      <c r="A1040" s="4">
        <v>2017</v>
      </c>
      <c r="B1040" s="4" t="s">
        <v>332</v>
      </c>
      <c r="C1040" t="s">
        <v>282</v>
      </c>
      <c r="D1040" t="s">
        <v>314</v>
      </c>
      <c r="E1040" t="s">
        <v>819</v>
      </c>
      <c r="F1040" s="4">
        <v>34</v>
      </c>
      <c r="G1040">
        <v>31</v>
      </c>
      <c r="H1040">
        <v>5</v>
      </c>
      <c r="I1040">
        <v>34</v>
      </c>
      <c r="J1040">
        <v>9.4411764705882355</v>
      </c>
      <c r="K1040">
        <v>0</v>
      </c>
      <c r="L1040">
        <v>0</v>
      </c>
      <c r="M1040">
        <v>26</v>
      </c>
      <c r="N1040">
        <v>836</v>
      </c>
      <c r="O1040">
        <v>0.76470588235294112</v>
      </c>
      <c r="P1040">
        <v>26</v>
      </c>
      <c r="Q1040">
        <v>38</v>
      </c>
      <c r="R1040">
        <v>11</v>
      </c>
      <c r="S1040">
        <v>83</v>
      </c>
      <c r="T1040">
        <v>4</v>
      </c>
      <c r="U1040">
        <v>160.5</v>
      </c>
      <c r="V1040">
        <v>4</v>
      </c>
      <c r="W1040">
        <v>167</v>
      </c>
      <c r="X1040">
        <v>30</v>
      </c>
      <c r="Y1040">
        <v>121.53333333333333</v>
      </c>
      <c r="Z1040">
        <v>4</v>
      </c>
      <c r="AA1040">
        <v>342</v>
      </c>
      <c r="AB1040">
        <v>30</v>
      </c>
      <c r="AC1040">
        <v>163</v>
      </c>
      <c r="AD1040">
        <v>0.88235294117647056</v>
      </c>
      <c r="AE1040">
        <v>6</v>
      </c>
      <c r="AF1040">
        <v>131</v>
      </c>
      <c r="AG1040">
        <v>0.17647058823529413</v>
      </c>
      <c r="AH1040" s="4">
        <v>1</v>
      </c>
      <c r="AI1040">
        <v>0.25</v>
      </c>
      <c r="AJ1040" s="4">
        <v>0</v>
      </c>
      <c r="AK1040">
        <v>0</v>
      </c>
      <c r="AL1040" s="4">
        <v>5</v>
      </c>
      <c r="AM1040">
        <v>0.16666666666666666</v>
      </c>
      <c r="AN1040" s="4">
        <v>4</v>
      </c>
      <c r="AO1040">
        <v>0.13333333333333333</v>
      </c>
      <c r="AP1040" s="4">
        <v>0</v>
      </c>
      <c r="AQ1040">
        <v>0</v>
      </c>
      <c r="AR1040" s="4">
        <v>1</v>
      </c>
      <c r="AS1040">
        <v>2.9411764705882353E-2</v>
      </c>
      <c r="AT1040" s="4">
        <v>1</v>
      </c>
      <c r="AU1040" s="4">
        <v>0</v>
      </c>
      <c r="AV1040" s="4">
        <v>0</v>
      </c>
      <c r="AW1040">
        <v>2</v>
      </c>
      <c r="AX1040" s="4">
        <f t="shared" si="16"/>
        <v>17</v>
      </c>
      <c r="AY1040" s="4">
        <v>0</v>
      </c>
      <c r="AZ1040" s="4">
        <v>0</v>
      </c>
    </row>
    <row r="1041" spans="1:52" x14ac:dyDescent="0.25">
      <c r="A1041" s="4">
        <v>2017</v>
      </c>
      <c r="B1041" s="4" t="s">
        <v>332</v>
      </c>
      <c r="C1041" t="s">
        <v>282</v>
      </c>
      <c r="D1041" t="s">
        <v>229</v>
      </c>
      <c r="E1041" t="s">
        <v>740</v>
      </c>
      <c r="F1041" s="4">
        <v>31</v>
      </c>
      <c r="G1041">
        <v>22</v>
      </c>
      <c r="H1041">
        <v>11</v>
      </c>
      <c r="I1041">
        <v>31</v>
      </c>
      <c r="J1041">
        <v>14.387096774193548</v>
      </c>
      <c r="K1041">
        <v>2</v>
      </c>
      <c r="L1041">
        <v>6.4516129032258063E-2</v>
      </c>
      <c r="M1041">
        <v>29</v>
      </c>
      <c r="N1041">
        <v>31</v>
      </c>
      <c r="O1041">
        <v>0.93548387096774188</v>
      </c>
      <c r="P1041">
        <v>15</v>
      </c>
      <c r="Q1041">
        <v>37</v>
      </c>
      <c r="R1041">
        <v>5</v>
      </c>
      <c r="S1041">
        <v>44</v>
      </c>
      <c r="T1041">
        <v>0</v>
      </c>
      <c r="U1041">
        <v>0</v>
      </c>
      <c r="V1041">
        <v>0</v>
      </c>
      <c r="W1041">
        <v>0</v>
      </c>
      <c r="X1041">
        <v>30</v>
      </c>
      <c r="Y1041">
        <v>87.86666666666666</v>
      </c>
      <c r="Z1041">
        <v>0</v>
      </c>
      <c r="AA1041">
        <v>0</v>
      </c>
      <c r="AB1041">
        <v>31</v>
      </c>
      <c r="AC1041">
        <v>117</v>
      </c>
      <c r="AD1041">
        <v>1</v>
      </c>
      <c r="AE1041">
        <v>7</v>
      </c>
      <c r="AF1041">
        <v>103</v>
      </c>
      <c r="AG1041">
        <v>0.22580645161290322</v>
      </c>
      <c r="AH1041" s="4">
        <v>0</v>
      </c>
      <c r="AI1041">
        <v>0</v>
      </c>
      <c r="AJ1041" s="4">
        <v>0</v>
      </c>
      <c r="AK1041">
        <v>0</v>
      </c>
      <c r="AL1041" s="4">
        <v>2</v>
      </c>
      <c r="AM1041">
        <v>6.4516129032258063E-2</v>
      </c>
      <c r="AN1041" s="4">
        <v>0</v>
      </c>
      <c r="AO1041">
        <v>0</v>
      </c>
      <c r="AP1041" s="4">
        <v>0</v>
      </c>
      <c r="AQ1041">
        <v>0</v>
      </c>
      <c r="AR1041" s="4">
        <v>0</v>
      </c>
      <c r="AS1041">
        <v>0</v>
      </c>
      <c r="AT1041" s="4">
        <v>1</v>
      </c>
      <c r="AU1041" s="4">
        <v>0</v>
      </c>
      <c r="AV1041" s="4">
        <v>0</v>
      </c>
      <c r="AW1041">
        <v>2.5833333333333335</v>
      </c>
      <c r="AX1041" s="4">
        <f t="shared" si="16"/>
        <v>12</v>
      </c>
      <c r="AY1041" s="4">
        <v>0</v>
      </c>
      <c r="AZ1041" s="4">
        <v>0</v>
      </c>
    </row>
    <row r="1042" spans="1:52" x14ac:dyDescent="0.25">
      <c r="A1042" s="4">
        <v>2017</v>
      </c>
      <c r="B1042" s="4" t="s">
        <v>332</v>
      </c>
      <c r="C1042" t="s">
        <v>282</v>
      </c>
      <c r="D1042" t="s">
        <v>202</v>
      </c>
      <c r="E1042" t="s">
        <v>714</v>
      </c>
      <c r="F1042" s="4">
        <v>31</v>
      </c>
      <c r="G1042">
        <v>4</v>
      </c>
      <c r="H1042">
        <v>4</v>
      </c>
      <c r="I1042">
        <v>31</v>
      </c>
      <c r="J1042">
        <v>1.2903225806451613</v>
      </c>
      <c r="K1042">
        <v>0</v>
      </c>
      <c r="L1042">
        <v>0</v>
      </c>
      <c r="M1042">
        <v>29</v>
      </c>
      <c r="N1042">
        <v>180</v>
      </c>
      <c r="O1042">
        <v>0.93548387096774188</v>
      </c>
      <c r="P1042">
        <v>22</v>
      </c>
      <c r="Q1042">
        <v>30</v>
      </c>
      <c r="R1042">
        <v>4</v>
      </c>
      <c r="S1042">
        <v>39</v>
      </c>
      <c r="T1042">
        <v>6</v>
      </c>
      <c r="U1042">
        <v>211</v>
      </c>
      <c r="V1042">
        <v>6</v>
      </c>
      <c r="W1042">
        <v>131</v>
      </c>
      <c r="X1042">
        <v>22</v>
      </c>
      <c r="Y1042">
        <v>100.45454545454545</v>
      </c>
      <c r="Z1042">
        <v>6</v>
      </c>
      <c r="AA1042">
        <v>728</v>
      </c>
      <c r="AB1042">
        <v>25</v>
      </c>
      <c r="AC1042">
        <v>119</v>
      </c>
      <c r="AD1042">
        <v>0.80645161290322576</v>
      </c>
      <c r="AE1042">
        <v>2</v>
      </c>
      <c r="AF1042">
        <v>65</v>
      </c>
      <c r="AG1042">
        <v>6.4516129032258063E-2</v>
      </c>
      <c r="AH1042" s="4">
        <v>4</v>
      </c>
      <c r="AI1042">
        <v>0.66666666666666663</v>
      </c>
      <c r="AJ1042" s="4">
        <v>0</v>
      </c>
      <c r="AK1042">
        <v>0</v>
      </c>
      <c r="AL1042" s="4">
        <v>6</v>
      </c>
      <c r="AM1042">
        <v>0.24</v>
      </c>
      <c r="AN1042" s="4">
        <v>0</v>
      </c>
      <c r="AO1042">
        <v>0</v>
      </c>
      <c r="AP1042" s="4">
        <v>0</v>
      </c>
      <c r="AQ1042">
        <v>0</v>
      </c>
      <c r="AR1042" s="4">
        <v>0</v>
      </c>
      <c r="AS1042">
        <v>0</v>
      </c>
      <c r="AT1042" s="4">
        <v>1</v>
      </c>
      <c r="AU1042" s="4">
        <v>0</v>
      </c>
      <c r="AV1042" s="4">
        <v>1</v>
      </c>
      <c r="AW1042">
        <v>2.3846153846153846</v>
      </c>
      <c r="AX1042" s="4">
        <f t="shared" si="16"/>
        <v>13</v>
      </c>
      <c r="AY1042" s="4">
        <v>0</v>
      </c>
      <c r="AZ1042" s="4">
        <v>0</v>
      </c>
    </row>
    <row r="1043" spans="1:52" x14ac:dyDescent="0.25">
      <c r="A1043" s="4">
        <v>2017</v>
      </c>
      <c r="B1043" s="4" t="s">
        <v>332</v>
      </c>
      <c r="C1043" t="s">
        <v>282</v>
      </c>
      <c r="D1043" t="s">
        <v>203</v>
      </c>
      <c r="E1043" t="s">
        <v>715</v>
      </c>
      <c r="F1043" s="4">
        <v>28</v>
      </c>
      <c r="G1043">
        <v>28</v>
      </c>
      <c r="H1043">
        <v>9</v>
      </c>
      <c r="I1043">
        <v>28</v>
      </c>
      <c r="J1043">
        <v>14.714285714285714</v>
      </c>
      <c r="K1043">
        <v>0</v>
      </c>
      <c r="L1043">
        <v>0</v>
      </c>
      <c r="M1043">
        <v>28</v>
      </c>
      <c r="N1043">
        <v>2823</v>
      </c>
      <c r="O1043">
        <v>1</v>
      </c>
      <c r="P1043">
        <v>19</v>
      </c>
      <c r="Q1043">
        <v>62</v>
      </c>
      <c r="R1043">
        <v>11</v>
      </c>
      <c r="S1043">
        <v>65</v>
      </c>
      <c r="T1043">
        <v>2</v>
      </c>
      <c r="U1043">
        <v>79</v>
      </c>
      <c r="V1043">
        <v>2</v>
      </c>
      <c r="W1043">
        <v>5.5</v>
      </c>
      <c r="X1043">
        <v>26</v>
      </c>
      <c r="Y1043">
        <v>107.03846153846153</v>
      </c>
      <c r="Z1043">
        <v>2</v>
      </c>
      <c r="AA1043">
        <v>833</v>
      </c>
      <c r="AB1043">
        <v>25</v>
      </c>
      <c r="AC1043">
        <v>139</v>
      </c>
      <c r="AD1043">
        <v>0.8928571428571429</v>
      </c>
      <c r="AE1043">
        <v>8</v>
      </c>
      <c r="AF1043">
        <v>142</v>
      </c>
      <c r="AG1043">
        <v>0.2857142857142857</v>
      </c>
      <c r="AH1043" s="4">
        <v>1</v>
      </c>
      <c r="AI1043">
        <v>0.5</v>
      </c>
      <c r="AJ1043" s="4">
        <v>0</v>
      </c>
      <c r="AK1043">
        <v>0</v>
      </c>
      <c r="AL1043" s="4">
        <v>2</v>
      </c>
      <c r="AM1043">
        <v>0.08</v>
      </c>
      <c r="AN1043" s="4">
        <v>0</v>
      </c>
      <c r="AO1043">
        <v>0</v>
      </c>
      <c r="AP1043" s="4">
        <v>0</v>
      </c>
      <c r="AQ1043">
        <v>0</v>
      </c>
      <c r="AR1043" s="4">
        <v>0</v>
      </c>
      <c r="AS1043">
        <v>0</v>
      </c>
      <c r="AT1043" s="4">
        <v>0</v>
      </c>
      <c r="AU1043" s="4">
        <v>0</v>
      </c>
      <c r="AV1043" s="4">
        <v>1</v>
      </c>
      <c r="AW1043">
        <v>2.8</v>
      </c>
      <c r="AX1043" s="4">
        <f t="shared" si="16"/>
        <v>10</v>
      </c>
      <c r="AY1043" s="4">
        <v>0</v>
      </c>
      <c r="AZ1043" s="4">
        <v>0</v>
      </c>
    </row>
    <row r="1044" spans="1:52" x14ac:dyDescent="0.25">
      <c r="A1044" s="4">
        <v>2017</v>
      </c>
      <c r="B1044" s="4" t="s">
        <v>332</v>
      </c>
      <c r="C1044" t="s">
        <v>282</v>
      </c>
      <c r="D1044" t="s">
        <v>225</v>
      </c>
      <c r="E1044" t="s">
        <v>736</v>
      </c>
      <c r="F1044" s="4">
        <v>25</v>
      </c>
      <c r="G1044">
        <v>18</v>
      </c>
      <c r="H1044">
        <v>1</v>
      </c>
      <c r="I1044">
        <v>25</v>
      </c>
      <c r="J1044">
        <v>5.4</v>
      </c>
      <c r="K1044">
        <v>0</v>
      </c>
      <c r="L1044">
        <v>0</v>
      </c>
      <c r="M1044">
        <v>25</v>
      </c>
      <c r="N1044">
        <v>1325</v>
      </c>
      <c r="O1044">
        <v>1</v>
      </c>
      <c r="P1044">
        <v>11</v>
      </c>
      <c r="Q1044">
        <v>18</v>
      </c>
      <c r="R1044">
        <v>3</v>
      </c>
      <c r="S1044">
        <v>17</v>
      </c>
      <c r="T1044">
        <v>0</v>
      </c>
      <c r="U1044">
        <v>0</v>
      </c>
      <c r="V1044">
        <v>0</v>
      </c>
      <c r="W1044">
        <v>0</v>
      </c>
      <c r="X1044">
        <v>25</v>
      </c>
      <c r="Y1044">
        <v>54.84</v>
      </c>
      <c r="Z1044">
        <v>0</v>
      </c>
      <c r="AA1044">
        <v>0</v>
      </c>
      <c r="AB1044">
        <v>25</v>
      </c>
      <c r="AC1044">
        <v>71</v>
      </c>
      <c r="AD1044">
        <v>1</v>
      </c>
      <c r="AE1044">
        <v>7</v>
      </c>
      <c r="AF1044">
        <v>41</v>
      </c>
      <c r="AG1044">
        <v>0.28000000000000003</v>
      </c>
      <c r="AH1044" s="4">
        <v>0</v>
      </c>
      <c r="AI1044">
        <v>0</v>
      </c>
      <c r="AJ1044" s="4">
        <v>0</v>
      </c>
      <c r="AK1044">
        <v>0</v>
      </c>
      <c r="AL1044" s="4">
        <v>1</v>
      </c>
      <c r="AM1044">
        <v>0.04</v>
      </c>
      <c r="AN1044" s="4">
        <v>1</v>
      </c>
      <c r="AO1044">
        <v>0.04</v>
      </c>
      <c r="AP1044" s="4">
        <v>0</v>
      </c>
      <c r="AQ1044">
        <v>0</v>
      </c>
      <c r="AR1044" s="4">
        <v>0</v>
      </c>
      <c r="AS1044">
        <v>0</v>
      </c>
      <c r="AT1044" s="4">
        <v>0</v>
      </c>
      <c r="AU1044" s="4">
        <v>0</v>
      </c>
      <c r="AV1044" s="4">
        <v>0</v>
      </c>
      <c r="AW1044">
        <v>1.5625</v>
      </c>
      <c r="AX1044" s="4">
        <f t="shared" si="16"/>
        <v>16</v>
      </c>
      <c r="AY1044" s="4">
        <v>0</v>
      </c>
      <c r="AZ1044" s="4">
        <v>0</v>
      </c>
    </row>
    <row r="1045" spans="1:52" x14ac:dyDescent="0.25">
      <c r="A1045" s="4">
        <v>2017</v>
      </c>
      <c r="B1045" s="4" t="s">
        <v>332</v>
      </c>
      <c r="C1045" t="s">
        <v>282</v>
      </c>
      <c r="D1045" t="s">
        <v>233</v>
      </c>
      <c r="E1045" t="s">
        <v>744</v>
      </c>
      <c r="F1045" s="4">
        <v>23</v>
      </c>
      <c r="G1045">
        <v>23</v>
      </c>
      <c r="H1045">
        <v>3</v>
      </c>
      <c r="I1045">
        <v>23</v>
      </c>
      <c r="J1045">
        <v>7.6956521739130439</v>
      </c>
      <c r="K1045">
        <v>0</v>
      </c>
      <c r="L1045">
        <v>0</v>
      </c>
      <c r="M1045">
        <v>10</v>
      </c>
      <c r="N1045">
        <v>121</v>
      </c>
      <c r="O1045">
        <v>0.43478260869565216</v>
      </c>
      <c r="P1045">
        <v>18</v>
      </c>
      <c r="Q1045">
        <v>14</v>
      </c>
      <c r="R1045">
        <v>1</v>
      </c>
      <c r="S1045">
        <v>106</v>
      </c>
      <c r="T1045">
        <v>1</v>
      </c>
      <c r="U1045">
        <v>79</v>
      </c>
      <c r="V1045">
        <v>1</v>
      </c>
      <c r="W1045">
        <v>0</v>
      </c>
      <c r="X1045">
        <v>21</v>
      </c>
      <c r="Y1045">
        <v>72</v>
      </c>
      <c r="Z1045">
        <v>1</v>
      </c>
      <c r="AA1045">
        <v>472</v>
      </c>
      <c r="AB1045">
        <v>22</v>
      </c>
      <c r="AC1045">
        <v>100</v>
      </c>
      <c r="AD1045">
        <v>0.95652173913043481</v>
      </c>
      <c r="AE1045">
        <v>2</v>
      </c>
      <c r="AF1045">
        <v>38</v>
      </c>
      <c r="AG1045">
        <v>8.6956521739130432E-2</v>
      </c>
      <c r="AH1045" s="4">
        <v>0</v>
      </c>
      <c r="AI1045">
        <v>0</v>
      </c>
      <c r="AJ1045" s="4">
        <v>0</v>
      </c>
      <c r="AK1045">
        <v>0</v>
      </c>
      <c r="AL1045" s="4">
        <v>2</v>
      </c>
      <c r="AM1045">
        <v>9.0909090909090912E-2</v>
      </c>
      <c r="AN1045" s="4">
        <v>2</v>
      </c>
      <c r="AO1045">
        <v>9.0909090909090912E-2</v>
      </c>
      <c r="AP1045" s="4">
        <v>0</v>
      </c>
      <c r="AQ1045">
        <v>0</v>
      </c>
      <c r="AR1045" s="4">
        <v>0</v>
      </c>
      <c r="AS1045">
        <v>0</v>
      </c>
      <c r="AT1045" s="4">
        <v>0</v>
      </c>
      <c r="AU1045" s="4">
        <v>0</v>
      </c>
      <c r="AV1045" s="4">
        <v>1</v>
      </c>
      <c r="AW1045">
        <v>2.5555555555555554</v>
      </c>
      <c r="AX1045" s="4">
        <f t="shared" si="16"/>
        <v>9</v>
      </c>
      <c r="AY1045" s="4">
        <v>1</v>
      </c>
      <c r="AZ1045" s="4">
        <v>43</v>
      </c>
    </row>
    <row r="1046" spans="1:52" x14ac:dyDescent="0.25">
      <c r="A1046" s="4">
        <v>2017</v>
      </c>
      <c r="B1046" s="4" t="s">
        <v>332</v>
      </c>
      <c r="C1046" t="s">
        <v>282</v>
      </c>
      <c r="D1046" t="s">
        <v>290</v>
      </c>
      <c r="E1046" t="s">
        <v>796</v>
      </c>
      <c r="F1046" s="4">
        <v>22</v>
      </c>
      <c r="G1046">
        <v>22</v>
      </c>
      <c r="H1046">
        <v>26</v>
      </c>
      <c r="I1046">
        <v>22</v>
      </c>
      <c r="J1046">
        <v>31.136363636363637</v>
      </c>
      <c r="K1046">
        <v>0</v>
      </c>
      <c r="L1046">
        <v>0</v>
      </c>
      <c r="M1046">
        <v>22</v>
      </c>
      <c r="N1046">
        <v>199</v>
      </c>
      <c r="O1046">
        <v>1</v>
      </c>
      <c r="P1046">
        <v>15</v>
      </c>
      <c r="Q1046">
        <v>58</v>
      </c>
      <c r="R1046">
        <v>8</v>
      </c>
      <c r="S1046">
        <v>90</v>
      </c>
      <c r="T1046">
        <v>0</v>
      </c>
      <c r="U1046">
        <v>0</v>
      </c>
      <c r="V1046">
        <v>0</v>
      </c>
      <c r="W1046">
        <v>0</v>
      </c>
      <c r="X1046">
        <v>22</v>
      </c>
      <c r="Y1046">
        <v>119.31818181818181</v>
      </c>
      <c r="Z1046">
        <v>0</v>
      </c>
      <c r="AA1046">
        <v>0</v>
      </c>
      <c r="AB1046">
        <v>22</v>
      </c>
      <c r="AC1046">
        <v>166</v>
      </c>
      <c r="AD1046">
        <v>1</v>
      </c>
      <c r="AE1046">
        <v>2</v>
      </c>
      <c r="AF1046">
        <v>68</v>
      </c>
      <c r="AG1046">
        <v>9.0909090909090912E-2</v>
      </c>
      <c r="AH1046" s="4">
        <v>0</v>
      </c>
      <c r="AI1046">
        <v>0</v>
      </c>
      <c r="AJ1046" s="4">
        <v>0</v>
      </c>
      <c r="AK1046">
        <v>0</v>
      </c>
      <c r="AL1046" s="4">
        <v>5</v>
      </c>
      <c r="AM1046">
        <v>0.22727272727272727</v>
      </c>
      <c r="AN1046" s="4">
        <v>1</v>
      </c>
      <c r="AO1046">
        <v>4.5454545454545456E-2</v>
      </c>
      <c r="AP1046" s="4">
        <v>0</v>
      </c>
      <c r="AQ1046">
        <v>0</v>
      </c>
      <c r="AR1046" s="4">
        <v>0</v>
      </c>
      <c r="AS1046">
        <v>0</v>
      </c>
      <c r="AT1046" s="4">
        <v>0</v>
      </c>
      <c r="AU1046" s="4">
        <v>0</v>
      </c>
      <c r="AV1046" s="4">
        <v>0</v>
      </c>
      <c r="AW1046">
        <v>1.8333333333333333</v>
      </c>
      <c r="AX1046" s="4">
        <f t="shared" si="16"/>
        <v>12</v>
      </c>
      <c r="AY1046" s="4">
        <v>0</v>
      </c>
      <c r="AZ1046" s="4">
        <v>0</v>
      </c>
    </row>
    <row r="1047" spans="1:52" x14ac:dyDescent="0.25">
      <c r="A1047" s="4">
        <v>2017</v>
      </c>
      <c r="B1047" s="4" t="s">
        <v>332</v>
      </c>
      <c r="C1047" t="s">
        <v>282</v>
      </c>
      <c r="D1047" t="s">
        <v>212</v>
      </c>
      <c r="E1047" t="s">
        <v>724</v>
      </c>
      <c r="F1047" s="4">
        <v>16</v>
      </c>
      <c r="G1047">
        <v>16</v>
      </c>
      <c r="H1047">
        <v>3</v>
      </c>
      <c r="I1047">
        <v>16</v>
      </c>
      <c r="J1047">
        <v>7.1875</v>
      </c>
      <c r="K1047">
        <v>0</v>
      </c>
      <c r="L1047">
        <v>0</v>
      </c>
      <c r="M1047">
        <v>16</v>
      </c>
      <c r="N1047">
        <v>56</v>
      </c>
      <c r="O1047">
        <v>1</v>
      </c>
      <c r="P1047">
        <v>10</v>
      </c>
      <c r="Q1047">
        <v>16</v>
      </c>
      <c r="R1047">
        <v>4</v>
      </c>
      <c r="S1047">
        <v>25</v>
      </c>
      <c r="T1047">
        <v>1</v>
      </c>
      <c r="U1047">
        <v>268</v>
      </c>
      <c r="V1047">
        <v>1</v>
      </c>
      <c r="W1047">
        <v>0</v>
      </c>
      <c r="X1047">
        <v>15</v>
      </c>
      <c r="Y1047">
        <v>59</v>
      </c>
      <c r="Z1047">
        <v>1</v>
      </c>
      <c r="AA1047">
        <v>489</v>
      </c>
      <c r="AB1047">
        <v>15</v>
      </c>
      <c r="AC1047">
        <v>93</v>
      </c>
      <c r="AD1047">
        <v>0.9375</v>
      </c>
      <c r="AE1047">
        <v>6</v>
      </c>
      <c r="AF1047">
        <v>50</v>
      </c>
      <c r="AG1047">
        <v>0.375</v>
      </c>
      <c r="AH1047" s="4">
        <v>0</v>
      </c>
      <c r="AI1047">
        <v>0</v>
      </c>
      <c r="AJ1047" s="4">
        <v>0</v>
      </c>
      <c r="AK1047">
        <v>0</v>
      </c>
      <c r="AL1047" s="4">
        <v>2</v>
      </c>
      <c r="AM1047">
        <v>0.13333333333333333</v>
      </c>
      <c r="AN1047" s="4">
        <v>0</v>
      </c>
      <c r="AO1047">
        <v>0</v>
      </c>
      <c r="AP1047" s="4">
        <v>0</v>
      </c>
      <c r="AQ1047">
        <v>0</v>
      </c>
      <c r="AR1047" s="4">
        <v>0</v>
      </c>
      <c r="AS1047">
        <v>0</v>
      </c>
      <c r="AT1047" s="4">
        <v>0</v>
      </c>
      <c r="AU1047" s="4">
        <v>0</v>
      </c>
      <c r="AV1047" s="4">
        <v>0</v>
      </c>
      <c r="AW1047">
        <v>2</v>
      </c>
      <c r="AX1047" s="4">
        <f t="shared" si="16"/>
        <v>8</v>
      </c>
      <c r="AY1047" s="4">
        <v>0</v>
      </c>
      <c r="AZ1047" s="4">
        <v>0</v>
      </c>
    </row>
    <row r="1048" spans="1:52" x14ac:dyDescent="0.25">
      <c r="A1048" s="4">
        <v>2017</v>
      </c>
      <c r="B1048" s="4" t="s">
        <v>332</v>
      </c>
      <c r="C1048" t="s">
        <v>282</v>
      </c>
      <c r="D1048" t="s">
        <v>356</v>
      </c>
      <c r="E1048" t="s">
        <v>856</v>
      </c>
      <c r="F1048" s="4">
        <v>13</v>
      </c>
      <c r="G1048">
        <v>10</v>
      </c>
      <c r="H1048">
        <v>1</v>
      </c>
      <c r="I1048">
        <v>13</v>
      </c>
      <c r="J1048">
        <v>4.6923076923076925</v>
      </c>
      <c r="K1048">
        <v>0</v>
      </c>
      <c r="L1048">
        <v>0</v>
      </c>
      <c r="M1048">
        <v>12</v>
      </c>
      <c r="N1048">
        <v>33</v>
      </c>
      <c r="O1048">
        <v>0.92307692307692313</v>
      </c>
      <c r="P1048">
        <v>10</v>
      </c>
      <c r="Q1048">
        <v>12</v>
      </c>
      <c r="R1048">
        <v>4</v>
      </c>
      <c r="S1048">
        <v>41</v>
      </c>
      <c r="T1048">
        <v>2</v>
      </c>
      <c r="U1048">
        <v>93.5</v>
      </c>
      <c r="V1048">
        <v>2</v>
      </c>
      <c r="W1048">
        <v>384</v>
      </c>
      <c r="X1048">
        <v>10</v>
      </c>
      <c r="Y1048">
        <v>81.2</v>
      </c>
      <c r="Z1048">
        <v>2</v>
      </c>
      <c r="AA1048">
        <v>310</v>
      </c>
      <c r="AB1048">
        <v>11</v>
      </c>
      <c r="AC1048">
        <v>110</v>
      </c>
      <c r="AD1048">
        <v>0.84615384615384615</v>
      </c>
      <c r="AE1048">
        <v>4</v>
      </c>
      <c r="AF1048">
        <v>57</v>
      </c>
      <c r="AG1048">
        <v>0.30769230769230771</v>
      </c>
      <c r="AH1048" s="4">
        <v>0</v>
      </c>
      <c r="AI1048">
        <v>0</v>
      </c>
      <c r="AJ1048" s="4">
        <v>0</v>
      </c>
      <c r="AK1048">
        <v>0</v>
      </c>
      <c r="AL1048" s="4">
        <v>1</v>
      </c>
      <c r="AM1048">
        <v>9.0909090909090912E-2</v>
      </c>
      <c r="AN1048" s="4">
        <v>0</v>
      </c>
      <c r="AO1048">
        <v>0</v>
      </c>
      <c r="AP1048" s="4">
        <v>0</v>
      </c>
      <c r="AQ1048">
        <v>0</v>
      </c>
      <c r="AR1048" s="4">
        <v>0</v>
      </c>
      <c r="AS1048">
        <v>0</v>
      </c>
      <c r="AT1048" s="4">
        <v>0</v>
      </c>
      <c r="AU1048" s="4">
        <v>0</v>
      </c>
      <c r="AV1048" s="4">
        <v>1</v>
      </c>
      <c r="AW1048">
        <v>1.8571428571428572</v>
      </c>
      <c r="AX1048" s="4">
        <f t="shared" si="16"/>
        <v>7</v>
      </c>
      <c r="AY1048" s="4">
        <v>2</v>
      </c>
      <c r="AZ1048" s="4">
        <v>430</v>
      </c>
    </row>
    <row r="1049" spans="1:52" x14ac:dyDescent="0.25">
      <c r="A1049" s="4">
        <v>2017</v>
      </c>
      <c r="B1049" s="4" t="s">
        <v>332</v>
      </c>
      <c r="C1049" t="s">
        <v>282</v>
      </c>
      <c r="D1049" t="s">
        <v>357</v>
      </c>
      <c r="E1049" t="s">
        <v>857</v>
      </c>
      <c r="F1049" s="4">
        <v>3</v>
      </c>
      <c r="G1049">
        <v>3</v>
      </c>
      <c r="H1049">
        <v>12</v>
      </c>
      <c r="I1049">
        <v>3</v>
      </c>
      <c r="J1049">
        <v>16.333333333333332</v>
      </c>
      <c r="K1049">
        <v>0</v>
      </c>
      <c r="L1049">
        <v>0</v>
      </c>
      <c r="M1049">
        <v>3</v>
      </c>
      <c r="N1049">
        <v>64</v>
      </c>
      <c r="O1049">
        <v>1</v>
      </c>
      <c r="P1049">
        <v>2</v>
      </c>
      <c r="Q1049">
        <v>46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3</v>
      </c>
      <c r="Y1049">
        <v>162.33333333333334</v>
      </c>
      <c r="Z1049">
        <v>0</v>
      </c>
      <c r="AA1049">
        <v>0</v>
      </c>
      <c r="AB1049">
        <v>3</v>
      </c>
      <c r="AC1049">
        <v>190</v>
      </c>
      <c r="AD1049">
        <v>1</v>
      </c>
      <c r="AE1049">
        <v>0</v>
      </c>
      <c r="AF1049">
        <v>0</v>
      </c>
      <c r="AG1049">
        <v>0</v>
      </c>
      <c r="AH1049" s="4">
        <v>0</v>
      </c>
      <c r="AI1049">
        <v>0</v>
      </c>
      <c r="AJ1049" s="4">
        <v>0</v>
      </c>
      <c r="AK1049">
        <v>0</v>
      </c>
      <c r="AL1049" s="4">
        <v>0</v>
      </c>
      <c r="AM1049">
        <v>0</v>
      </c>
      <c r="AN1049" s="4">
        <v>0</v>
      </c>
      <c r="AO1049">
        <v>0</v>
      </c>
      <c r="AP1049" s="4">
        <v>0</v>
      </c>
      <c r="AQ1049">
        <v>0</v>
      </c>
      <c r="AR1049" s="4">
        <v>0</v>
      </c>
      <c r="AS1049">
        <v>0</v>
      </c>
      <c r="AT1049" s="4">
        <v>0</v>
      </c>
      <c r="AU1049" s="4">
        <v>0</v>
      </c>
      <c r="AV1049" s="4">
        <v>0</v>
      </c>
      <c r="AW1049">
        <v>1.5</v>
      </c>
      <c r="AX1049" s="4">
        <f t="shared" si="16"/>
        <v>2</v>
      </c>
      <c r="AY1049" s="4">
        <v>0</v>
      </c>
      <c r="AZ1049" s="4">
        <v>0</v>
      </c>
    </row>
    <row r="1050" spans="1:52" x14ac:dyDescent="0.25">
      <c r="A1050" s="4">
        <v>2017</v>
      </c>
      <c r="B1050" s="4" t="s">
        <v>332</v>
      </c>
      <c r="C1050" t="s">
        <v>282</v>
      </c>
      <c r="D1050" t="s">
        <v>87</v>
      </c>
      <c r="E1050" t="s">
        <v>606</v>
      </c>
      <c r="F1050" s="4">
        <v>1</v>
      </c>
      <c r="G1050">
        <v>1</v>
      </c>
      <c r="H1050">
        <v>15</v>
      </c>
      <c r="I1050">
        <v>1</v>
      </c>
      <c r="J1050">
        <v>22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113</v>
      </c>
      <c r="AD1050">
        <v>1</v>
      </c>
      <c r="AE1050">
        <v>0</v>
      </c>
      <c r="AF1050">
        <v>0</v>
      </c>
      <c r="AG1050">
        <v>0</v>
      </c>
      <c r="AH1050" s="4">
        <v>0</v>
      </c>
      <c r="AI1050">
        <v>0</v>
      </c>
      <c r="AJ1050" s="4">
        <v>0</v>
      </c>
      <c r="AK1050">
        <v>0</v>
      </c>
      <c r="AL1050" s="4">
        <v>0</v>
      </c>
      <c r="AM1050">
        <v>0</v>
      </c>
      <c r="AN1050" s="4">
        <v>0</v>
      </c>
      <c r="AO1050">
        <v>0</v>
      </c>
      <c r="AP1050" s="4">
        <v>0</v>
      </c>
      <c r="AQ1050">
        <v>0</v>
      </c>
      <c r="AR1050" s="4">
        <v>0</v>
      </c>
      <c r="AS1050">
        <v>0</v>
      </c>
      <c r="AT1050" s="4">
        <v>0</v>
      </c>
      <c r="AU1050" s="4">
        <v>0</v>
      </c>
      <c r="AV1050" s="4">
        <v>0</v>
      </c>
      <c r="AW1050">
        <v>1</v>
      </c>
      <c r="AX1050" s="4">
        <f t="shared" si="16"/>
        <v>1</v>
      </c>
      <c r="AY1050" s="4">
        <v>0</v>
      </c>
      <c r="AZ1050" s="4">
        <v>0</v>
      </c>
    </row>
    <row r="1051" spans="1:52" x14ac:dyDescent="0.25">
      <c r="A1051" s="4">
        <v>2017</v>
      </c>
      <c r="B1051" s="4" t="s">
        <v>332</v>
      </c>
      <c r="C1051" t="s">
        <v>282</v>
      </c>
      <c r="D1051" t="s">
        <v>349</v>
      </c>
      <c r="E1051" t="s">
        <v>849</v>
      </c>
      <c r="F1051" s="4">
        <v>1</v>
      </c>
      <c r="G1051">
        <v>1</v>
      </c>
      <c r="H1051">
        <v>1</v>
      </c>
      <c r="I1051">
        <v>1</v>
      </c>
      <c r="J1051">
        <v>5</v>
      </c>
      <c r="K1051">
        <v>0</v>
      </c>
      <c r="L1051">
        <v>0</v>
      </c>
      <c r="M1051">
        <v>1</v>
      </c>
      <c r="N1051">
        <v>379</v>
      </c>
      <c r="O1051">
        <v>1</v>
      </c>
      <c r="P1051">
        <v>1</v>
      </c>
      <c r="Q1051">
        <v>14</v>
      </c>
      <c r="R1051">
        <v>0</v>
      </c>
      <c r="S1051">
        <v>0</v>
      </c>
      <c r="T1051">
        <v>1</v>
      </c>
      <c r="U1051">
        <v>148</v>
      </c>
      <c r="V1051">
        <v>1</v>
      </c>
      <c r="W1051">
        <v>12</v>
      </c>
      <c r="X1051">
        <v>0</v>
      </c>
      <c r="Y1051">
        <v>0</v>
      </c>
      <c r="Z1051">
        <v>1</v>
      </c>
      <c r="AA1051">
        <v>629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 s="4">
        <v>1</v>
      </c>
      <c r="AI1051">
        <v>1</v>
      </c>
      <c r="AJ1051" s="4">
        <v>0</v>
      </c>
      <c r="AK1051">
        <v>0</v>
      </c>
      <c r="AL1051" s="4">
        <v>0</v>
      </c>
      <c r="AM1051">
        <v>0</v>
      </c>
      <c r="AN1051" s="4">
        <v>0</v>
      </c>
      <c r="AO1051">
        <v>0</v>
      </c>
      <c r="AP1051" s="4">
        <v>0</v>
      </c>
      <c r="AQ1051">
        <v>0</v>
      </c>
      <c r="AR1051" s="4">
        <v>0</v>
      </c>
      <c r="AS1051">
        <v>0</v>
      </c>
      <c r="AT1051" s="4">
        <v>0</v>
      </c>
      <c r="AU1051" s="4">
        <v>0</v>
      </c>
      <c r="AV1051" s="4">
        <v>0</v>
      </c>
      <c r="AW1051">
        <v>1</v>
      </c>
      <c r="AX1051" s="4">
        <f t="shared" si="16"/>
        <v>1</v>
      </c>
      <c r="AY1051" s="4">
        <v>0</v>
      </c>
      <c r="AZ1051" s="4">
        <v>0</v>
      </c>
    </row>
    <row r="1052" spans="1:52" x14ac:dyDescent="0.25">
      <c r="A1052" s="4">
        <v>2017</v>
      </c>
      <c r="B1052" s="4" t="s">
        <v>332</v>
      </c>
      <c r="C1052" t="s">
        <v>282</v>
      </c>
      <c r="D1052" t="s">
        <v>358</v>
      </c>
      <c r="E1052" t="s">
        <v>858</v>
      </c>
      <c r="F1052" s="4">
        <v>1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1</v>
      </c>
      <c r="N1052">
        <v>5931</v>
      </c>
      <c r="O1052">
        <v>1</v>
      </c>
      <c r="P1052">
        <v>1</v>
      </c>
      <c r="Q1052">
        <v>34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78</v>
      </c>
      <c r="Z1052">
        <v>0</v>
      </c>
      <c r="AA1052">
        <v>0</v>
      </c>
      <c r="AB1052">
        <v>1</v>
      </c>
      <c r="AC1052">
        <v>93</v>
      </c>
      <c r="AD1052">
        <v>1</v>
      </c>
      <c r="AE1052">
        <v>0</v>
      </c>
      <c r="AF1052">
        <v>0</v>
      </c>
      <c r="AG1052">
        <v>0</v>
      </c>
      <c r="AH1052" s="4">
        <v>0</v>
      </c>
      <c r="AI1052">
        <v>0</v>
      </c>
      <c r="AJ1052" s="4">
        <v>0</v>
      </c>
      <c r="AK1052">
        <v>0</v>
      </c>
      <c r="AL1052" s="4">
        <v>0</v>
      </c>
      <c r="AM1052">
        <v>0</v>
      </c>
      <c r="AN1052" s="4">
        <v>0</v>
      </c>
      <c r="AO1052">
        <v>0</v>
      </c>
      <c r="AP1052" s="4">
        <v>0</v>
      </c>
      <c r="AQ1052">
        <v>0</v>
      </c>
      <c r="AR1052" s="4">
        <v>0</v>
      </c>
      <c r="AS1052">
        <v>0</v>
      </c>
      <c r="AT1052" s="4">
        <v>0</v>
      </c>
      <c r="AU1052" s="4">
        <v>0</v>
      </c>
      <c r="AV1052" s="4">
        <v>0</v>
      </c>
      <c r="AW1052">
        <v>1</v>
      </c>
      <c r="AX1052" s="4">
        <f t="shared" si="16"/>
        <v>1</v>
      </c>
      <c r="AY1052" s="4">
        <v>0</v>
      </c>
      <c r="AZ1052" s="4">
        <v>0</v>
      </c>
    </row>
    <row r="1053" spans="1:52" x14ac:dyDescent="0.25">
      <c r="A1053" s="4">
        <v>2017</v>
      </c>
      <c r="B1053" s="4" t="s">
        <v>332</v>
      </c>
      <c r="C1053" t="s">
        <v>282</v>
      </c>
      <c r="D1053" t="s">
        <v>351</v>
      </c>
      <c r="E1053" t="s">
        <v>851</v>
      </c>
      <c r="F1053" s="4">
        <v>1</v>
      </c>
      <c r="G1053">
        <v>1</v>
      </c>
      <c r="H1053">
        <v>6</v>
      </c>
      <c r="I1053">
        <v>1</v>
      </c>
      <c r="J1053">
        <v>7</v>
      </c>
      <c r="K1053">
        <v>0</v>
      </c>
      <c r="L1053">
        <v>0</v>
      </c>
      <c r="M1053">
        <v>1</v>
      </c>
      <c r="N1053">
        <v>7174</v>
      </c>
      <c r="O1053">
        <v>1</v>
      </c>
      <c r="P1053">
        <v>1</v>
      </c>
      <c r="Q1053">
        <v>7</v>
      </c>
      <c r="R1053">
        <v>1</v>
      </c>
      <c r="S1053">
        <v>30</v>
      </c>
      <c r="T1053">
        <v>1</v>
      </c>
      <c r="U1053">
        <v>272</v>
      </c>
      <c r="V1053">
        <v>1</v>
      </c>
      <c r="W1053">
        <v>344</v>
      </c>
      <c r="X1053">
        <v>0</v>
      </c>
      <c r="Y1053">
        <v>0</v>
      </c>
      <c r="Z1053">
        <v>1</v>
      </c>
      <c r="AA1053">
        <v>511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 s="4">
        <v>0</v>
      </c>
      <c r="AI1053">
        <v>0</v>
      </c>
      <c r="AJ1053" s="4">
        <v>0</v>
      </c>
      <c r="AK1053">
        <v>0</v>
      </c>
      <c r="AL1053" s="4">
        <v>0</v>
      </c>
      <c r="AM1053">
        <v>0</v>
      </c>
      <c r="AN1053" s="4">
        <v>0</v>
      </c>
      <c r="AO1053">
        <v>0</v>
      </c>
      <c r="AP1053" s="4">
        <v>0</v>
      </c>
      <c r="AQ1053">
        <v>0</v>
      </c>
      <c r="AR1053" s="4">
        <v>0</v>
      </c>
      <c r="AS1053">
        <v>0</v>
      </c>
      <c r="AT1053" s="4">
        <v>0</v>
      </c>
      <c r="AU1053" s="4">
        <v>0</v>
      </c>
      <c r="AV1053" s="4">
        <v>0</v>
      </c>
      <c r="AW1053">
        <v>1</v>
      </c>
      <c r="AX1053" s="4">
        <f t="shared" si="16"/>
        <v>1</v>
      </c>
      <c r="AY1053" s="4">
        <v>0</v>
      </c>
      <c r="AZ1053" s="4">
        <v>0</v>
      </c>
    </row>
    <row r="1054" spans="1:52" x14ac:dyDescent="0.25">
      <c r="A1054" s="4">
        <v>2017</v>
      </c>
      <c r="B1054" s="4" t="s">
        <v>332</v>
      </c>
      <c r="C1054" t="s">
        <v>284</v>
      </c>
      <c r="D1054" t="s">
        <v>285</v>
      </c>
      <c r="E1054" t="s">
        <v>791</v>
      </c>
      <c r="F1054" s="4">
        <v>568</v>
      </c>
      <c r="G1054">
        <v>137</v>
      </c>
      <c r="H1054">
        <v>0</v>
      </c>
      <c r="I1054">
        <v>568</v>
      </c>
      <c r="J1054">
        <v>6.52112676056338</v>
      </c>
      <c r="K1054">
        <v>24</v>
      </c>
      <c r="L1054">
        <v>4.2253521126760563E-2</v>
      </c>
      <c r="M1054">
        <v>556</v>
      </c>
      <c r="N1054">
        <v>130</v>
      </c>
      <c r="O1054">
        <v>0.97887323943661975</v>
      </c>
      <c r="P1054">
        <v>318</v>
      </c>
      <c r="Q1054">
        <v>33</v>
      </c>
      <c r="R1054">
        <v>136</v>
      </c>
      <c r="S1054">
        <v>40</v>
      </c>
      <c r="T1054">
        <v>18</v>
      </c>
      <c r="U1054">
        <v>164.33333333333334</v>
      </c>
      <c r="V1054">
        <v>15</v>
      </c>
      <c r="W1054">
        <v>32.200000000000003</v>
      </c>
      <c r="X1054">
        <v>543</v>
      </c>
      <c r="Y1054">
        <v>75.699815837937379</v>
      </c>
      <c r="Z1054">
        <v>12</v>
      </c>
      <c r="AA1054">
        <v>434</v>
      </c>
      <c r="AB1054">
        <v>550</v>
      </c>
      <c r="AC1054">
        <v>94</v>
      </c>
      <c r="AD1054">
        <v>0.96830985915492962</v>
      </c>
      <c r="AE1054">
        <v>403</v>
      </c>
      <c r="AF1054">
        <v>74</v>
      </c>
      <c r="AG1054">
        <v>0.70950704225352113</v>
      </c>
      <c r="AH1054" s="4">
        <v>7</v>
      </c>
      <c r="AI1054">
        <v>0.58333333333333337</v>
      </c>
      <c r="AJ1054" s="4">
        <v>4</v>
      </c>
      <c r="AK1054">
        <v>0.33333333333333331</v>
      </c>
      <c r="AL1054" s="4">
        <v>68</v>
      </c>
      <c r="AM1054">
        <v>0.12363636363636364</v>
      </c>
      <c r="AN1054" s="4">
        <v>18</v>
      </c>
      <c r="AO1054">
        <v>3.272727272727273E-2</v>
      </c>
      <c r="AP1054" s="4">
        <v>8</v>
      </c>
      <c r="AQ1054">
        <v>1.4084507042253521E-2</v>
      </c>
      <c r="AR1054" s="4">
        <v>2</v>
      </c>
      <c r="AS1054">
        <v>3.5211267605633804E-3</v>
      </c>
      <c r="AT1054" s="4">
        <v>3</v>
      </c>
      <c r="AU1054" s="4">
        <v>0</v>
      </c>
      <c r="AV1054" s="4">
        <v>1</v>
      </c>
      <c r="AW1054">
        <v>3.2832369942196533</v>
      </c>
      <c r="AX1054" s="4">
        <f t="shared" si="16"/>
        <v>173</v>
      </c>
      <c r="AY1054" s="4">
        <v>3</v>
      </c>
      <c r="AZ1054" s="4">
        <v>22</v>
      </c>
    </row>
    <row r="1055" spans="1:52" x14ac:dyDescent="0.25">
      <c r="A1055" s="4">
        <v>2017</v>
      </c>
      <c r="B1055" s="4" t="s">
        <v>332</v>
      </c>
      <c r="C1055" t="s">
        <v>284</v>
      </c>
      <c r="D1055" t="s">
        <v>286</v>
      </c>
      <c r="E1055" t="s">
        <v>792</v>
      </c>
      <c r="F1055" s="4">
        <v>504</v>
      </c>
      <c r="G1055">
        <v>205</v>
      </c>
      <c r="H1055">
        <v>6</v>
      </c>
      <c r="I1055">
        <v>504</v>
      </c>
      <c r="J1055">
        <v>12.912698412698413</v>
      </c>
      <c r="K1055">
        <v>10</v>
      </c>
      <c r="L1055">
        <v>1.984126984126984E-2</v>
      </c>
      <c r="M1055">
        <v>333</v>
      </c>
      <c r="N1055">
        <v>1554</v>
      </c>
      <c r="O1055">
        <v>0.6607142857142857</v>
      </c>
      <c r="P1055">
        <v>270</v>
      </c>
      <c r="Q1055">
        <v>53</v>
      </c>
      <c r="R1055">
        <v>41</v>
      </c>
      <c r="S1055">
        <v>85</v>
      </c>
      <c r="T1055">
        <v>12</v>
      </c>
      <c r="U1055">
        <v>248.91666666666666</v>
      </c>
      <c r="V1055">
        <v>10</v>
      </c>
      <c r="W1055">
        <v>4</v>
      </c>
      <c r="X1055">
        <v>463</v>
      </c>
      <c r="Y1055">
        <v>108.67386609071275</v>
      </c>
      <c r="Z1055">
        <v>10</v>
      </c>
      <c r="AA1055">
        <v>453</v>
      </c>
      <c r="AB1055">
        <v>492</v>
      </c>
      <c r="AC1055">
        <v>133</v>
      </c>
      <c r="AD1055">
        <v>0.97619047619047616</v>
      </c>
      <c r="AE1055">
        <v>357</v>
      </c>
      <c r="AF1055">
        <v>116</v>
      </c>
      <c r="AG1055">
        <v>0.70833333333333337</v>
      </c>
      <c r="AH1055" s="4">
        <v>9</v>
      </c>
      <c r="AI1055">
        <v>0.9</v>
      </c>
      <c r="AJ1055" s="4">
        <v>0</v>
      </c>
      <c r="AK1055">
        <v>0</v>
      </c>
      <c r="AL1055" s="4">
        <v>64</v>
      </c>
      <c r="AM1055">
        <v>0.13008130081300814</v>
      </c>
      <c r="AN1055" s="4">
        <v>19</v>
      </c>
      <c r="AO1055">
        <v>3.8617886178861791E-2</v>
      </c>
      <c r="AP1055" s="4">
        <v>6</v>
      </c>
      <c r="AQ1055">
        <v>1.1904761904761904E-2</v>
      </c>
      <c r="AR1055" s="4">
        <v>0</v>
      </c>
      <c r="AS1055">
        <v>0</v>
      </c>
      <c r="AT1055" s="4">
        <v>8</v>
      </c>
      <c r="AU1055" s="4">
        <v>3</v>
      </c>
      <c r="AV1055" s="4">
        <v>4</v>
      </c>
      <c r="AW1055">
        <v>2.88</v>
      </c>
      <c r="AX1055" s="4">
        <f t="shared" si="16"/>
        <v>175</v>
      </c>
      <c r="AY1055" s="4">
        <v>0</v>
      </c>
      <c r="AZ1055" s="4">
        <v>0</v>
      </c>
    </row>
    <row r="1056" spans="1:52" x14ac:dyDescent="0.25">
      <c r="A1056" s="4">
        <v>2017</v>
      </c>
      <c r="B1056" s="4" t="s">
        <v>332</v>
      </c>
      <c r="C1056" t="s">
        <v>284</v>
      </c>
      <c r="D1056" t="s">
        <v>240</v>
      </c>
      <c r="E1056" t="s">
        <v>751</v>
      </c>
      <c r="F1056" s="4">
        <v>301</v>
      </c>
      <c r="G1056">
        <v>21</v>
      </c>
      <c r="H1056">
        <v>3</v>
      </c>
      <c r="I1056">
        <v>300</v>
      </c>
      <c r="J1056">
        <v>1.6666666666666667</v>
      </c>
      <c r="K1056">
        <v>4</v>
      </c>
      <c r="L1056">
        <v>1.3333333333333334E-2</v>
      </c>
      <c r="M1056">
        <v>265</v>
      </c>
      <c r="N1056">
        <v>1526</v>
      </c>
      <c r="O1056">
        <v>0.88039867109634551</v>
      </c>
      <c r="P1056">
        <v>268</v>
      </c>
      <c r="Q1056">
        <v>20</v>
      </c>
      <c r="R1056">
        <v>77</v>
      </c>
      <c r="S1056">
        <v>64</v>
      </c>
      <c r="T1056">
        <v>100</v>
      </c>
      <c r="U1056">
        <v>169.73</v>
      </c>
      <c r="V1056">
        <v>83</v>
      </c>
      <c r="W1056">
        <v>12.614457831325302</v>
      </c>
      <c r="X1056">
        <v>195</v>
      </c>
      <c r="Y1056">
        <v>157.17948717948718</v>
      </c>
      <c r="Z1056">
        <v>77</v>
      </c>
      <c r="AA1056">
        <v>586</v>
      </c>
      <c r="AB1056">
        <v>197</v>
      </c>
      <c r="AC1056">
        <v>197</v>
      </c>
      <c r="AD1056">
        <v>0.654485049833887</v>
      </c>
      <c r="AE1056">
        <v>41</v>
      </c>
      <c r="AF1056">
        <v>94</v>
      </c>
      <c r="AG1056">
        <v>0.13621262458471761</v>
      </c>
      <c r="AH1056" s="4">
        <v>47</v>
      </c>
      <c r="AI1056">
        <v>0.61038961038961037</v>
      </c>
      <c r="AJ1056" s="4">
        <v>11</v>
      </c>
      <c r="AK1056">
        <v>0.14285714285714285</v>
      </c>
      <c r="AL1056" s="4">
        <v>66</v>
      </c>
      <c r="AM1056">
        <v>0.3350253807106599</v>
      </c>
      <c r="AN1056" s="4">
        <v>11</v>
      </c>
      <c r="AO1056">
        <v>5.5837563451776651E-2</v>
      </c>
      <c r="AP1056" s="4">
        <v>2</v>
      </c>
      <c r="AQ1056">
        <v>6.6445182724252493E-3</v>
      </c>
      <c r="AR1056" s="4">
        <v>0</v>
      </c>
      <c r="AS1056">
        <v>0</v>
      </c>
      <c r="AT1056" s="4">
        <v>1</v>
      </c>
      <c r="AU1056" s="4">
        <v>0</v>
      </c>
      <c r="AV1056" s="4">
        <v>4</v>
      </c>
      <c r="AW1056">
        <v>2.2132352941176472</v>
      </c>
      <c r="AX1056" s="4">
        <f t="shared" si="16"/>
        <v>136</v>
      </c>
      <c r="AY1056" s="4">
        <v>38</v>
      </c>
      <c r="AZ1056" s="4">
        <v>27</v>
      </c>
    </row>
    <row r="1057" spans="1:52" x14ac:dyDescent="0.25">
      <c r="A1057" s="4">
        <v>2017</v>
      </c>
      <c r="B1057" s="4" t="s">
        <v>332</v>
      </c>
      <c r="C1057" t="s">
        <v>284</v>
      </c>
      <c r="D1057" t="s">
        <v>231</v>
      </c>
      <c r="E1057" t="s">
        <v>742</v>
      </c>
      <c r="F1057" s="4">
        <v>276</v>
      </c>
      <c r="G1057">
        <v>37</v>
      </c>
      <c r="H1057">
        <v>3</v>
      </c>
      <c r="I1057">
        <v>274</v>
      </c>
      <c r="J1057">
        <v>3.8795620437956204</v>
      </c>
      <c r="K1057">
        <v>2</v>
      </c>
      <c r="L1057">
        <v>7.2992700729927005E-3</v>
      </c>
      <c r="M1057">
        <v>248</v>
      </c>
      <c r="N1057">
        <v>1454</v>
      </c>
      <c r="O1057">
        <v>0.89855072463768115</v>
      </c>
      <c r="P1057">
        <v>262</v>
      </c>
      <c r="Q1057">
        <v>27</v>
      </c>
      <c r="R1057">
        <v>79</v>
      </c>
      <c r="S1057">
        <v>70</v>
      </c>
      <c r="T1057">
        <v>113</v>
      </c>
      <c r="U1057">
        <v>180.10619469026548</v>
      </c>
      <c r="V1057">
        <v>107</v>
      </c>
      <c r="W1057">
        <v>24.644859813084111</v>
      </c>
      <c r="X1057">
        <v>158</v>
      </c>
      <c r="Y1057">
        <v>181.41772151898735</v>
      </c>
      <c r="Z1057">
        <v>56</v>
      </c>
      <c r="AA1057">
        <v>631</v>
      </c>
      <c r="AB1057">
        <v>161</v>
      </c>
      <c r="AC1057">
        <v>218</v>
      </c>
      <c r="AD1057">
        <v>0.58333333333333337</v>
      </c>
      <c r="AE1057">
        <v>24</v>
      </c>
      <c r="AF1057">
        <v>124</v>
      </c>
      <c r="AG1057">
        <v>8.6956521739130432E-2</v>
      </c>
      <c r="AH1057" s="4">
        <v>67</v>
      </c>
      <c r="AI1057">
        <v>0</v>
      </c>
      <c r="AJ1057" s="4">
        <v>8</v>
      </c>
      <c r="AK1057">
        <v>0.14285714285714285</v>
      </c>
      <c r="AL1057" s="4">
        <v>59</v>
      </c>
      <c r="AM1057">
        <v>0.36645962732919257</v>
      </c>
      <c r="AN1057" s="4">
        <v>14</v>
      </c>
      <c r="AO1057">
        <v>8.6956521739130432E-2</v>
      </c>
      <c r="AP1057" s="4">
        <v>1</v>
      </c>
      <c r="AQ1057">
        <v>3.6231884057971015E-3</v>
      </c>
      <c r="AR1057" s="4">
        <v>1</v>
      </c>
      <c r="AS1057">
        <v>3.6231884057971015E-3</v>
      </c>
      <c r="AT1057" s="4">
        <v>1</v>
      </c>
      <c r="AU1057" s="4">
        <v>0</v>
      </c>
      <c r="AV1057" s="4">
        <v>8</v>
      </c>
      <c r="AW1057">
        <v>2.0145985401459856</v>
      </c>
      <c r="AX1057" s="4">
        <f t="shared" si="16"/>
        <v>137</v>
      </c>
      <c r="AY1057" s="4">
        <v>112</v>
      </c>
      <c r="AZ1057" s="4">
        <v>56</v>
      </c>
    </row>
    <row r="1058" spans="1:52" x14ac:dyDescent="0.25">
      <c r="A1058" s="4">
        <v>2017</v>
      </c>
      <c r="B1058" s="4" t="s">
        <v>332</v>
      </c>
      <c r="C1058" t="s">
        <v>284</v>
      </c>
      <c r="D1058" t="s">
        <v>330</v>
      </c>
      <c r="E1058" t="s">
        <v>833</v>
      </c>
      <c r="F1058" s="4">
        <v>267</v>
      </c>
      <c r="G1058">
        <v>100</v>
      </c>
      <c r="H1058">
        <v>3</v>
      </c>
      <c r="I1058">
        <v>267</v>
      </c>
      <c r="J1058">
        <v>9.273408239700375</v>
      </c>
      <c r="K1058">
        <v>19</v>
      </c>
      <c r="L1058">
        <v>7.116104868913857E-2</v>
      </c>
      <c r="M1058">
        <v>254</v>
      </c>
      <c r="N1058">
        <v>167</v>
      </c>
      <c r="O1058">
        <v>0.95131086142322097</v>
      </c>
      <c r="P1058">
        <v>115</v>
      </c>
      <c r="Q1058">
        <v>44</v>
      </c>
      <c r="R1058">
        <v>16</v>
      </c>
      <c r="S1058">
        <v>80</v>
      </c>
      <c r="T1058">
        <v>3</v>
      </c>
      <c r="U1058">
        <v>243</v>
      </c>
      <c r="V1058">
        <v>1</v>
      </c>
      <c r="W1058">
        <v>12</v>
      </c>
      <c r="X1058">
        <v>235</v>
      </c>
      <c r="Y1058">
        <v>92.195744680851064</v>
      </c>
      <c r="Z1058">
        <v>0</v>
      </c>
      <c r="AA1058">
        <v>0</v>
      </c>
      <c r="AB1058">
        <v>263</v>
      </c>
      <c r="AC1058">
        <v>112</v>
      </c>
      <c r="AD1058">
        <v>0.98501872659176026</v>
      </c>
      <c r="AE1058">
        <v>200</v>
      </c>
      <c r="AF1058">
        <v>96</v>
      </c>
      <c r="AG1058">
        <v>0.74906367041198507</v>
      </c>
      <c r="AH1058" s="4">
        <v>2</v>
      </c>
      <c r="AI1058">
        <v>0</v>
      </c>
      <c r="AJ1058" s="4">
        <v>0</v>
      </c>
      <c r="AK1058">
        <v>0</v>
      </c>
      <c r="AL1058" s="4">
        <v>28</v>
      </c>
      <c r="AM1058">
        <v>0.10646387832699619</v>
      </c>
      <c r="AN1058" s="4">
        <v>12</v>
      </c>
      <c r="AO1058">
        <v>4.5627376425855515E-2</v>
      </c>
      <c r="AP1058" s="4">
        <v>4</v>
      </c>
      <c r="AQ1058">
        <v>1.4981273408239701E-2</v>
      </c>
      <c r="AR1058" s="4">
        <v>2</v>
      </c>
      <c r="AS1058">
        <v>7.4906367041198503E-3</v>
      </c>
      <c r="AT1058" s="4">
        <v>6</v>
      </c>
      <c r="AU1058" s="4">
        <v>3</v>
      </c>
      <c r="AV1058" s="4">
        <v>1</v>
      </c>
      <c r="AW1058">
        <v>3.3797468354430378</v>
      </c>
      <c r="AX1058" s="4">
        <f t="shared" si="16"/>
        <v>79</v>
      </c>
      <c r="AY1058" s="4">
        <v>0</v>
      </c>
      <c r="AZ1058" s="4">
        <v>0</v>
      </c>
    </row>
    <row r="1059" spans="1:52" x14ac:dyDescent="0.25">
      <c r="A1059" s="4">
        <v>2017</v>
      </c>
      <c r="B1059" s="4" t="s">
        <v>332</v>
      </c>
      <c r="C1059" t="s">
        <v>284</v>
      </c>
      <c r="D1059" t="s">
        <v>288</v>
      </c>
      <c r="E1059" t="s">
        <v>794</v>
      </c>
      <c r="F1059" s="4">
        <v>247</v>
      </c>
      <c r="G1059">
        <v>3</v>
      </c>
      <c r="H1059">
        <v>7</v>
      </c>
      <c r="I1059">
        <v>247</v>
      </c>
      <c r="J1059">
        <v>4.9230769230769234</v>
      </c>
      <c r="K1059">
        <v>2</v>
      </c>
      <c r="L1059">
        <v>8.0971659919028341E-3</v>
      </c>
      <c r="M1059">
        <v>239</v>
      </c>
      <c r="N1059">
        <v>277</v>
      </c>
      <c r="O1059">
        <v>0.96761133603238869</v>
      </c>
      <c r="P1059">
        <v>157</v>
      </c>
      <c r="Q1059">
        <v>24</v>
      </c>
      <c r="R1059">
        <v>87</v>
      </c>
      <c r="S1059">
        <v>34</v>
      </c>
      <c r="T1059">
        <v>10</v>
      </c>
      <c r="U1059">
        <v>207.3</v>
      </c>
      <c r="V1059">
        <v>9</v>
      </c>
      <c r="W1059">
        <v>48.777777777777779</v>
      </c>
      <c r="X1059">
        <v>215</v>
      </c>
      <c r="Y1059">
        <v>114.78139534883721</v>
      </c>
      <c r="Z1059">
        <v>8</v>
      </c>
      <c r="AA1059">
        <v>560</v>
      </c>
      <c r="AB1059">
        <v>237</v>
      </c>
      <c r="AC1059">
        <v>141</v>
      </c>
      <c r="AD1059">
        <v>0.95951417004048578</v>
      </c>
      <c r="AE1059">
        <v>124</v>
      </c>
      <c r="AF1059">
        <v>101</v>
      </c>
      <c r="AG1059">
        <v>0.50202429149797567</v>
      </c>
      <c r="AH1059" s="4">
        <v>6</v>
      </c>
      <c r="AI1059">
        <v>0.75</v>
      </c>
      <c r="AJ1059" s="4">
        <v>0</v>
      </c>
      <c r="AK1059">
        <v>0</v>
      </c>
      <c r="AL1059" s="4">
        <v>43</v>
      </c>
      <c r="AM1059">
        <v>0.18143459915611815</v>
      </c>
      <c r="AN1059" s="4">
        <v>20</v>
      </c>
      <c r="AO1059">
        <v>8.4388185654008435E-2</v>
      </c>
      <c r="AP1059" s="4">
        <v>1</v>
      </c>
      <c r="AQ1059">
        <v>4.048582995951417E-3</v>
      </c>
      <c r="AR1059" s="4">
        <v>0</v>
      </c>
      <c r="AS1059">
        <v>0</v>
      </c>
      <c r="AT1059" s="4">
        <v>4</v>
      </c>
      <c r="AU1059" s="4">
        <v>3</v>
      </c>
      <c r="AV1059" s="4">
        <v>8</v>
      </c>
      <c r="AW1059">
        <v>1.802919708029197</v>
      </c>
      <c r="AX1059" s="4">
        <f t="shared" si="16"/>
        <v>137</v>
      </c>
      <c r="AY1059" s="4">
        <v>1</v>
      </c>
      <c r="AZ1059" s="4">
        <v>13</v>
      </c>
    </row>
    <row r="1060" spans="1:52" x14ac:dyDescent="0.25">
      <c r="A1060" s="4">
        <v>2017</v>
      </c>
      <c r="B1060" s="4" t="s">
        <v>332</v>
      </c>
      <c r="C1060" t="s">
        <v>284</v>
      </c>
      <c r="D1060" t="s">
        <v>287</v>
      </c>
      <c r="E1060" t="s">
        <v>793</v>
      </c>
      <c r="F1060" s="4">
        <v>213</v>
      </c>
      <c r="G1060">
        <v>87</v>
      </c>
      <c r="H1060">
        <v>3</v>
      </c>
      <c r="I1060">
        <v>213</v>
      </c>
      <c r="J1060">
        <v>5.375586854460094</v>
      </c>
      <c r="K1060">
        <v>33</v>
      </c>
      <c r="L1060">
        <v>0.15492957746478872</v>
      </c>
      <c r="M1060">
        <v>208</v>
      </c>
      <c r="N1060">
        <v>224</v>
      </c>
      <c r="O1060">
        <v>0.97652582159624413</v>
      </c>
      <c r="P1060">
        <v>94</v>
      </c>
      <c r="Q1060">
        <v>31</v>
      </c>
      <c r="R1060">
        <v>39</v>
      </c>
      <c r="S1060">
        <v>46</v>
      </c>
      <c r="T1060">
        <v>3</v>
      </c>
      <c r="U1060">
        <v>116.66666666666667</v>
      </c>
      <c r="V1060">
        <v>3</v>
      </c>
      <c r="W1060">
        <v>13.666666666666666</v>
      </c>
      <c r="X1060">
        <v>204</v>
      </c>
      <c r="Y1060">
        <v>64.941176470588232</v>
      </c>
      <c r="Z1060">
        <v>4</v>
      </c>
      <c r="AA1060">
        <v>469</v>
      </c>
      <c r="AB1060">
        <v>209</v>
      </c>
      <c r="AC1060">
        <v>82</v>
      </c>
      <c r="AD1060">
        <v>0.98122065727699526</v>
      </c>
      <c r="AE1060">
        <v>169</v>
      </c>
      <c r="AF1060">
        <v>73</v>
      </c>
      <c r="AG1060">
        <v>0.79342723004694837</v>
      </c>
      <c r="AH1060" s="4">
        <v>2</v>
      </c>
      <c r="AI1060">
        <v>0.5</v>
      </c>
      <c r="AJ1060" s="4">
        <v>1</v>
      </c>
      <c r="AK1060">
        <v>0.25</v>
      </c>
      <c r="AL1060" s="4">
        <v>19</v>
      </c>
      <c r="AM1060">
        <v>9.0909090909090912E-2</v>
      </c>
      <c r="AN1060" s="4">
        <v>5</v>
      </c>
      <c r="AO1060">
        <v>2.3923444976076555E-2</v>
      </c>
      <c r="AP1060" s="4">
        <v>1</v>
      </c>
      <c r="AQ1060">
        <v>4.6948356807511738E-3</v>
      </c>
      <c r="AR1060" s="4">
        <v>0</v>
      </c>
      <c r="AS1060">
        <v>0</v>
      </c>
      <c r="AT1060" s="4">
        <v>1</v>
      </c>
      <c r="AU1060" s="4">
        <v>0</v>
      </c>
      <c r="AV1060" s="4">
        <v>1</v>
      </c>
      <c r="AW1060">
        <v>2.7307692307692308</v>
      </c>
      <c r="AX1060" s="4">
        <f t="shared" si="16"/>
        <v>78</v>
      </c>
      <c r="AY1060" s="4">
        <v>1</v>
      </c>
      <c r="AZ1060" s="4">
        <v>28</v>
      </c>
    </row>
    <row r="1061" spans="1:52" x14ac:dyDescent="0.25">
      <c r="A1061" s="4">
        <v>2017</v>
      </c>
      <c r="B1061" s="4" t="s">
        <v>332</v>
      </c>
      <c r="C1061" t="s">
        <v>284</v>
      </c>
      <c r="D1061" t="s">
        <v>209</v>
      </c>
      <c r="E1061" t="s">
        <v>721</v>
      </c>
      <c r="F1061" s="4">
        <v>177</v>
      </c>
      <c r="G1061">
        <v>9</v>
      </c>
      <c r="H1061">
        <v>2</v>
      </c>
      <c r="I1061">
        <v>177</v>
      </c>
      <c r="J1061">
        <v>5.5310734463276834</v>
      </c>
      <c r="K1061">
        <v>0</v>
      </c>
      <c r="L1061">
        <v>0</v>
      </c>
      <c r="M1061">
        <v>161</v>
      </c>
      <c r="N1061">
        <v>427</v>
      </c>
      <c r="O1061">
        <v>0.90960451977401124</v>
      </c>
      <c r="P1061">
        <v>111</v>
      </c>
      <c r="Q1061">
        <v>23</v>
      </c>
      <c r="R1061">
        <v>43</v>
      </c>
      <c r="S1061">
        <v>31</v>
      </c>
      <c r="T1061">
        <v>10</v>
      </c>
      <c r="U1061">
        <v>152.69999999999999</v>
      </c>
      <c r="V1061">
        <v>8</v>
      </c>
      <c r="W1061">
        <v>9.75</v>
      </c>
      <c r="X1061">
        <v>157</v>
      </c>
      <c r="Y1061">
        <v>97.496815286624198</v>
      </c>
      <c r="Z1061">
        <v>10</v>
      </c>
      <c r="AA1061">
        <v>427</v>
      </c>
      <c r="AB1061">
        <v>167</v>
      </c>
      <c r="AC1061">
        <v>119</v>
      </c>
      <c r="AD1061">
        <v>0.94350282485875703</v>
      </c>
      <c r="AE1061">
        <v>92</v>
      </c>
      <c r="AF1061">
        <v>83</v>
      </c>
      <c r="AG1061">
        <v>0.51977401129943501</v>
      </c>
      <c r="AH1061" s="4">
        <v>7</v>
      </c>
      <c r="AI1061">
        <v>0.7</v>
      </c>
      <c r="AJ1061" s="4">
        <v>0</v>
      </c>
      <c r="AK1061">
        <v>0</v>
      </c>
      <c r="AL1061" s="4">
        <v>36</v>
      </c>
      <c r="AM1061">
        <v>0.21556886227544911</v>
      </c>
      <c r="AN1061" s="4">
        <v>5</v>
      </c>
      <c r="AO1061">
        <v>2.9940119760479042E-2</v>
      </c>
      <c r="AP1061" s="4">
        <v>0</v>
      </c>
      <c r="AQ1061">
        <v>0</v>
      </c>
      <c r="AR1061" s="4">
        <v>0</v>
      </c>
      <c r="AS1061">
        <v>0</v>
      </c>
      <c r="AT1061" s="4">
        <v>1</v>
      </c>
      <c r="AU1061" s="4">
        <v>1</v>
      </c>
      <c r="AV1061" s="4">
        <v>8</v>
      </c>
      <c r="AW1061">
        <v>2.2124999999999999</v>
      </c>
      <c r="AX1061" s="4">
        <f t="shared" si="16"/>
        <v>80</v>
      </c>
      <c r="AY1061" s="4">
        <v>3</v>
      </c>
      <c r="AZ1061" s="4">
        <v>28</v>
      </c>
    </row>
    <row r="1062" spans="1:52" x14ac:dyDescent="0.25">
      <c r="A1062" s="4">
        <v>2017</v>
      </c>
      <c r="B1062" s="4" t="s">
        <v>332</v>
      </c>
      <c r="C1062" t="s">
        <v>284</v>
      </c>
      <c r="D1062" t="s">
        <v>239</v>
      </c>
      <c r="E1062" t="s">
        <v>750</v>
      </c>
      <c r="F1062" s="4">
        <v>168</v>
      </c>
      <c r="G1062">
        <v>50</v>
      </c>
      <c r="H1062">
        <v>2</v>
      </c>
      <c r="I1062">
        <v>168</v>
      </c>
      <c r="J1062">
        <v>8.625</v>
      </c>
      <c r="K1062">
        <v>6</v>
      </c>
      <c r="L1062">
        <v>3.5714285714285712E-2</v>
      </c>
      <c r="M1062">
        <v>161</v>
      </c>
      <c r="N1062">
        <v>242</v>
      </c>
      <c r="O1062">
        <v>0.95833333333333337</v>
      </c>
      <c r="P1062">
        <v>94</v>
      </c>
      <c r="Q1062">
        <v>36</v>
      </c>
      <c r="R1062">
        <v>31</v>
      </c>
      <c r="S1062">
        <v>43</v>
      </c>
      <c r="T1062">
        <v>7</v>
      </c>
      <c r="U1062">
        <v>215</v>
      </c>
      <c r="V1062">
        <v>7</v>
      </c>
      <c r="W1062">
        <v>5.8571428571428568</v>
      </c>
      <c r="X1062">
        <v>153</v>
      </c>
      <c r="Y1062">
        <v>79.640522875816998</v>
      </c>
      <c r="Z1062">
        <v>5</v>
      </c>
      <c r="AA1062">
        <v>452</v>
      </c>
      <c r="AB1062">
        <v>161</v>
      </c>
      <c r="AC1062">
        <v>99</v>
      </c>
      <c r="AD1062">
        <v>0.95833333333333337</v>
      </c>
      <c r="AE1062">
        <v>127</v>
      </c>
      <c r="AF1062">
        <v>85</v>
      </c>
      <c r="AG1062">
        <v>0.75595238095238093</v>
      </c>
      <c r="AH1062" s="4">
        <v>1</v>
      </c>
      <c r="AI1062">
        <v>0.2</v>
      </c>
      <c r="AJ1062" s="4">
        <v>1</v>
      </c>
      <c r="AK1062">
        <v>0.2</v>
      </c>
      <c r="AL1062" s="4">
        <v>13</v>
      </c>
      <c r="AM1062">
        <v>8.0745341614906832E-2</v>
      </c>
      <c r="AN1062" s="4">
        <v>5</v>
      </c>
      <c r="AO1062">
        <v>3.1055900621118012E-2</v>
      </c>
      <c r="AP1062" s="4">
        <v>1</v>
      </c>
      <c r="AQ1062">
        <v>5.9523809523809521E-3</v>
      </c>
      <c r="AR1062" s="4">
        <v>0</v>
      </c>
      <c r="AS1062">
        <v>0</v>
      </c>
      <c r="AT1062" s="4">
        <v>1</v>
      </c>
      <c r="AU1062" s="4">
        <v>4</v>
      </c>
      <c r="AV1062" s="4">
        <v>2</v>
      </c>
      <c r="AW1062">
        <v>3.5744680851063828</v>
      </c>
      <c r="AX1062" s="4">
        <f t="shared" si="16"/>
        <v>47</v>
      </c>
      <c r="AY1062" s="4">
        <v>0</v>
      </c>
      <c r="AZ1062" s="4">
        <v>0</v>
      </c>
    </row>
    <row r="1063" spans="1:52" x14ac:dyDescent="0.25">
      <c r="A1063" s="4">
        <v>2017</v>
      </c>
      <c r="B1063" s="4" t="s">
        <v>332</v>
      </c>
      <c r="C1063" t="s">
        <v>284</v>
      </c>
      <c r="D1063" t="s">
        <v>203</v>
      </c>
      <c r="E1063" t="s">
        <v>715</v>
      </c>
      <c r="F1063" s="4">
        <v>156</v>
      </c>
      <c r="G1063">
        <v>26</v>
      </c>
      <c r="H1063">
        <v>3</v>
      </c>
      <c r="I1063">
        <v>156</v>
      </c>
      <c r="J1063">
        <v>6.1987179487179489</v>
      </c>
      <c r="K1063">
        <v>4</v>
      </c>
      <c r="L1063">
        <v>2.564102564102564E-2</v>
      </c>
      <c r="M1063">
        <v>136</v>
      </c>
      <c r="N1063">
        <v>1152</v>
      </c>
      <c r="O1063">
        <v>0.87179487179487181</v>
      </c>
      <c r="P1063">
        <v>123</v>
      </c>
      <c r="Q1063">
        <v>35</v>
      </c>
      <c r="R1063">
        <v>47</v>
      </c>
      <c r="S1063">
        <v>50</v>
      </c>
      <c r="T1063">
        <v>40</v>
      </c>
      <c r="U1063">
        <v>194</v>
      </c>
      <c r="V1063">
        <v>40</v>
      </c>
      <c r="W1063">
        <v>13.9</v>
      </c>
      <c r="X1063">
        <v>116</v>
      </c>
      <c r="Y1063">
        <v>114.74137931034483</v>
      </c>
      <c r="Z1063">
        <v>19</v>
      </c>
      <c r="AA1063">
        <v>784</v>
      </c>
      <c r="AB1063">
        <v>113</v>
      </c>
      <c r="AC1063">
        <v>151</v>
      </c>
      <c r="AD1063">
        <v>0.72435897435897434</v>
      </c>
      <c r="AE1063">
        <v>67</v>
      </c>
      <c r="AF1063">
        <v>114</v>
      </c>
      <c r="AG1063">
        <v>0.42948717948717946</v>
      </c>
      <c r="AH1063" s="4">
        <v>15</v>
      </c>
      <c r="AI1063">
        <v>0.78947368421052633</v>
      </c>
      <c r="AJ1063" s="4">
        <v>2</v>
      </c>
      <c r="AK1063">
        <v>0.10526315789473684</v>
      </c>
      <c r="AL1063" s="4">
        <v>13</v>
      </c>
      <c r="AM1063">
        <v>0.11504424778761062</v>
      </c>
      <c r="AN1063" s="4">
        <v>3</v>
      </c>
      <c r="AO1063">
        <v>2.6548672566371681E-2</v>
      </c>
      <c r="AP1063" s="4">
        <v>1</v>
      </c>
      <c r="AQ1063">
        <v>6.41025641025641E-3</v>
      </c>
      <c r="AR1063" s="4">
        <v>0</v>
      </c>
      <c r="AS1063">
        <v>0</v>
      </c>
      <c r="AT1063" s="4">
        <v>0</v>
      </c>
      <c r="AU1063" s="4">
        <v>0</v>
      </c>
      <c r="AV1063" s="4">
        <v>4</v>
      </c>
      <c r="AW1063">
        <v>2.4375</v>
      </c>
      <c r="AX1063" s="4">
        <f t="shared" si="16"/>
        <v>64</v>
      </c>
      <c r="AY1063" s="4">
        <v>6</v>
      </c>
      <c r="AZ1063" s="4">
        <v>14</v>
      </c>
    </row>
    <row r="1064" spans="1:52" x14ac:dyDescent="0.25">
      <c r="A1064" s="4">
        <v>2017</v>
      </c>
      <c r="B1064" s="4" t="s">
        <v>332</v>
      </c>
      <c r="C1064" t="s">
        <v>284</v>
      </c>
      <c r="D1064" t="s">
        <v>224</v>
      </c>
      <c r="E1064" t="s">
        <v>735</v>
      </c>
      <c r="F1064" s="4">
        <v>152</v>
      </c>
      <c r="G1064">
        <v>26</v>
      </c>
      <c r="H1064">
        <v>3</v>
      </c>
      <c r="I1064">
        <v>152</v>
      </c>
      <c r="J1064">
        <v>3.5921052631578947</v>
      </c>
      <c r="K1064">
        <v>4</v>
      </c>
      <c r="L1064">
        <v>2.6315789473684209E-2</v>
      </c>
      <c r="M1064">
        <v>125</v>
      </c>
      <c r="N1064">
        <v>1681</v>
      </c>
      <c r="O1064">
        <v>0.82236842105263153</v>
      </c>
      <c r="P1064">
        <v>143</v>
      </c>
      <c r="Q1064">
        <v>22</v>
      </c>
      <c r="R1064">
        <v>38</v>
      </c>
      <c r="S1064">
        <v>75</v>
      </c>
      <c r="T1064">
        <v>62</v>
      </c>
      <c r="U1064">
        <v>170.2741935483871</v>
      </c>
      <c r="V1064">
        <v>51</v>
      </c>
      <c r="W1064">
        <v>15.549019607843137</v>
      </c>
      <c r="X1064">
        <v>89</v>
      </c>
      <c r="Y1064">
        <v>128.98876404494382</v>
      </c>
      <c r="Z1064">
        <v>40</v>
      </c>
      <c r="AA1064">
        <v>587</v>
      </c>
      <c r="AB1064">
        <v>86</v>
      </c>
      <c r="AC1064">
        <v>167</v>
      </c>
      <c r="AD1064">
        <v>0.56578947368421051</v>
      </c>
      <c r="AE1064">
        <v>9</v>
      </c>
      <c r="AF1064">
        <v>71</v>
      </c>
      <c r="AG1064">
        <v>5.921052631578947E-2</v>
      </c>
      <c r="AH1064" s="4">
        <v>31</v>
      </c>
      <c r="AI1064">
        <v>0.77500000000000002</v>
      </c>
      <c r="AJ1064" s="4">
        <v>3</v>
      </c>
      <c r="AK1064">
        <v>7.4999999999999997E-2</v>
      </c>
      <c r="AL1064" s="4">
        <v>39</v>
      </c>
      <c r="AM1064">
        <v>0.45348837209302323</v>
      </c>
      <c r="AN1064" s="4">
        <v>4</v>
      </c>
      <c r="AO1064">
        <v>4.6511627906976744E-2</v>
      </c>
      <c r="AP1064" s="4">
        <v>1</v>
      </c>
      <c r="AQ1064">
        <v>6.5789473684210523E-3</v>
      </c>
      <c r="AR1064" s="4">
        <v>0</v>
      </c>
      <c r="AS1064">
        <v>0</v>
      </c>
      <c r="AT1064" s="4">
        <v>0</v>
      </c>
      <c r="AU1064" s="4">
        <v>0</v>
      </c>
      <c r="AV1064" s="4">
        <v>2</v>
      </c>
      <c r="AW1064">
        <v>1.9</v>
      </c>
      <c r="AX1064" s="4">
        <f t="shared" si="16"/>
        <v>80</v>
      </c>
      <c r="AY1064" s="4">
        <v>14</v>
      </c>
      <c r="AZ1064" s="4">
        <v>50</v>
      </c>
    </row>
    <row r="1065" spans="1:52" x14ac:dyDescent="0.25">
      <c r="A1065" s="4">
        <v>2017</v>
      </c>
      <c r="B1065" s="4" t="s">
        <v>332</v>
      </c>
      <c r="C1065" t="s">
        <v>284</v>
      </c>
      <c r="D1065" t="s">
        <v>202</v>
      </c>
      <c r="E1065" t="s">
        <v>714</v>
      </c>
      <c r="F1065" s="4">
        <v>139</v>
      </c>
      <c r="G1065">
        <v>5</v>
      </c>
      <c r="H1065">
        <v>4</v>
      </c>
      <c r="I1065">
        <v>139</v>
      </c>
      <c r="J1065">
        <v>0.39568345323741005</v>
      </c>
      <c r="K1065">
        <v>4</v>
      </c>
      <c r="L1065">
        <v>2.8776978417266189E-2</v>
      </c>
      <c r="M1065">
        <v>124</v>
      </c>
      <c r="N1065">
        <v>840</v>
      </c>
      <c r="O1065">
        <v>0.8920863309352518</v>
      </c>
      <c r="P1065">
        <v>81</v>
      </c>
      <c r="Q1065">
        <v>34</v>
      </c>
      <c r="R1065">
        <v>19</v>
      </c>
      <c r="S1065">
        <v>63</v>
      </c>
      <c r="T1065">
        <v>9</v>
      </c>
      <c r="U1065">
        <v>122</v>
      </c>
      <c r="V1065">
        <v>8</v>
      </c>
      <c r="W1065">
        <v>23.25</v>
      </c>
      <c r="X1065">
        <v>121</v>
      </c>
      <c r="Y1065">
        <v>113.90082644628099</v>
      </c>
      <c r="Z1065">
        <v>6</v>
      </c>
      <c r="AA1065">
        <v>399</v>
      </c>
      <c r="AB1065">
        <v>129</v>
      </c>
      <c r="AC1065">
        <v>149</v>
      </c>
      <c r="AD1065">
        <v>0.92805755395683454</v>
      </c>
      <c r="AE1065">
        <v>83</v>
      </c>
      <c r="AF1065">
        <v>104</v>
      </c>
      <c r="AG1065">
        <v>0.59712230215827333</v>
      </c>
      <c r="AH1065" s="4">
        <v>3</v>
      </c>
      <c r="AI1065">
        <v>0.5</v>
      </c>
      <c r="AJ1065" s="4">
        <v>1</v>
      </c>
      <c r="AK1065">
        <v>0.16666666666666666</v>
      </c>
      <c r="AL1065" s="4">
        <v>22</v>
      </c>
      <c r="AM1065">
        <v>0.17054263565891473</v>
      </c>
      <c r="AN1065" s="4">
        <v>6</v>
      </c>
      <c r="AO1065">
        <v>4.6511627906976744E-2</v>
      </c>
      <c r="AP1065" s="4">
        <v>2</v>
      </c>
      <c r="AQ1065">
        <v>1.4388489208633094E-2</v>
      </c>
      <c r="AR1065" s="4">
        <v>0</v>
      </c>
      <c r="AS1065">
        <v>0</v>
      </c>
      <c r="AT1065" s="4">
        <v>0</v>
      </c>
      <c r="AU1065" s="4">
        <v>0</v>
      </c>
      <c r="AV1065" s="4">
        <v>4</v>
      </c>
      <c r="AW1065">
        <v>3.5641025641025643</v>
      </c>
      <c r="AX1065" s="4">
        <f t="shared" si="16"/>
        <v>39</v>
      </c>
      <c r="AY1065" s="4">
        <v>0</v>
      </c>
      <c r="AZ1065" s="4">
        <v>0</v>
      </c>
    </row>
    <row r="1066" spans="1:52" x14ac:dyDescent="0.25">
      <c r="A1066" s="4">
        <v>2017</v>
      </c>
      <c r="B1066" s="4" t="s">
        <v>332</v>
      </c>
      <c r="C1066" t="s">
        <v>284</v>
      </c>
      <c r="D1066" t="s">
        <v>214</v>
      </c>
      <c r="E1066" t="s">
        <v>726</v>
      </c>
      <c r="F1066" s="4">
        <v>128</v>
      </c>
      <c r="G1066">
        <v>5</v>
      </c>
      <c r="H1066">
        <v>7</v>
      </c>
      <c r="I1066">
        <v>128</v>
      </c>
      <c r="J1066">
        <v>6.1875</v>
      </c>
      <c r="K1066">
        <v>0</v>
      </c>
      <c r="L1066">
        <v>0</v>
      </c>
      <c r="M1066">
        <v>93</v>
      </c>
      <c r="N1066">
        <v>919</v>
      </c>
      <c r="O1066">
        <v>0.7265625</v>
      </c>
      <c r="P1066">
        <v>97</v>
      </c>
      <c r="Q1066">
        <v>27</v>
      </c>
      <c r="R1066">
        <v>25</v>
      </c>
      <c r="S1066">
        <v>87</v>
      </c>
      <c r="T1066">
        <v>29</v>
      </c>
      <c r="U1066">
        <v>243.51724137931035</v>
      </c>
      <c r="V1066">
        <v>17</v>
      </c>
      <c r="W1066">
        <v>25.647058823529413</v>
      </c>
      <c r="X1066">
        <v>83</v>
      </c>
      <c r="Y1066">
        <v>152.77108433734941</v>
      </c>
      <c r="Z1066">
        <v>18</v>
      </c>
      <c r="AA1066">
        <v>604</v>
      </c>
      <c r="AB1066">
        <v>98</v>
      </c>
      <c r="AC1066">
        <v>168</v>
      </c>
      <c r="AD1066">
        <v>0.765625</v>
      </c>
      <c r="AE1066">
        <v>44</v>
      </c>
      <c r="AF1066">
        <v>112</v>
      </c>
      <c r="AG1066">
        <v>0.34375</v>
      </c>
      <c r="AH1066" s="4">
        <v>13</v>
      </c>
      <c r="AI1066">
        <v>0.72222222222222221</v>
      </c>
      <c r="AJ1066" s="4">
        <v>2</v>
      </c>
      <c r="AK1066">
        <v>0.1111111111111111</v>
      </c>
      <c r="AL1066" s="4">
        <v>22</v>
      </c>
      <c r="AM1066">
        <v>0.22448979591836735</v>
      </c>
      <c r="AN1066" s="4">
        <v>4</v>
      </c>
      <c r="AO1066">
        <v>4.0816326530612242E-2</v>
      </c>
      <c r="AP1066" s="4">
        <v>1</v>
      </c>
      <c r="AQ1066">
        <v>7.8125E-3</v>
      </c>
      <c r="AR1066" s="4">
        <v>0</v>
      </c>
      <c r="AS1066">
        <v>0</v>
      </c>
      <c r="AT1066" s="4">
        <v>2</v>
      </c>
      <c r="AU1066" s="4">
        <v>0</v>
      </c>
      <c r="AV1066" s="4">
        <v>5</v>
      </c>
      <c r="AW1066">
        <v>1.6842105263157894</v>
      </c>
      <c r="AX1066" s="4">
        <f t="shared" si="16"/>
        <v>76</v>
      </c>
      <c r="AY1066" s="4">
        <v>9</v>
      </c>
      <c r="AZ1066" s="4">
        <v>42</v>
      </c>
    </row>
    <row r="1067" spans="1:52" x14ac:dyDescent="0.25">
      <c r="A1067" s="4">
        <v>2017</v>
      </c>
      <c r="B1067" s="4" t="s">
        <v>332</v>
      </c>
      <c r="C1067" t="s">
        <v>284</v>
      </c>
      <c r="D1067" t="s">
        <v>314</v>
      </c>
      <c r="E1067" t="s">
        <v>819</v>
      </c>
      <c r="F1067" s="4">
        <v>114</v>
      </c>
      <c r="G1067">
        <v>2</v>
      </c>
      <c r="H1067">
        <v>3</v>
      </c>
      <c r="I1067">
        <v>114</v>
      </c>
      <c r="J1067">
        <v>4.7105263157894735</v>
      </c>
      <c r="K1067">
        <v>0</v>
      </c>
      <c r="L1067">
        <v>0</v>
      </c>
      <c r="M1067">
        <v>105</v>
      </c>
      <c r="N1067">
        <v>2230</v>
      </c>
      <c r="O1067">
        <v>0.92105263157894735</v>
      </c>
      <c r="P1067">
        <v>88</v>
      </c>
      <c r="Q1067">
        <v>24</v>
      </c>
      <c r="R1067">
        <v>37</v>
      </c>
      <c r="S1067">
        <v>51</v>
      </c>
      <c r="T1067">
        <v>24</v>
      </c>
      <c r="U1067">
        <v>176.95833333333334</v>
      </c>
      <c r="V1067">
        <v>19</v>
      </c>
      <c r="W1067">
        <v>45.684210526315788</v>
      </c>
      <c r="X1067">
        <v>85</v>
      </c>
      <c r="Y1067">
        <v>128.08235294117648</v>
      </c>
      <c r="Z1067">
        <v>16</v>
      </c>
      <c r="AA1067">
        <v>516</v>
      </c>
      <c r="AB1067">
        <v>89</v>
      </c>
      <c r="AC1067">
        <v>154</v>
      </c>
      <c r="AD1067">
        <v>0.7807017543859649</v>
      </c>
      <c r="AE1067">
        <v>42</v>
      </c>
      <c r="AF1067">
        <v>88</v>
      </c>
      <c r="AG1067">
        <v>0.36842105263157893</v>
      </c>
      <c r="AH1067" s="4">
        <v>8</v>
      </c>
      <c r="AI1067">
        <v>0.5</v>
      </c>
      <c r="AJ1067" s="4">
        <v>3</v>
      </c>
      <c r="AK1067">
        <v>0.1875</v>
      </c>
      <c r="AL1067" s="4">
        <v>29</v>
      </c>
      <c r="AM1067">
        <v>0.3258426966292135</v>
      </c>
      <c r="AN1067" s="4">
        <v>8</v>
      </c>
      <c r="AO1067">
        <v>8.98876404494382E-2</v>
      </c>
      <c r="AP1067" s="4">
        <v>1</v>
      </c>
      <c r="AQ1067">
        <v>8.771929824561403E-3</v>
      </c>
      <c r="AR1067" s="4">
        <v>1</v>
      </c>
      <c r="AS1067">
        <v>8.771929824561403E-3</v>
      </c>
      <c r="AT1067" s="4">
        <v>1</v>
      </c>
      <c r="AU1067" s="4">
        <v>0</v>
      </c>
      <c r="AV1067" s="4">
        <v>3</v>
      </c>
      <c r="AW1067">
        <v>2.0727272727272728</v>
      </c>
      <c r="AX1067" s="4">
        <f t="shared" si="16"/>
        <v>55</v>
      </c>
      <c r="AY1067" s="4">
        <v>9</v>
      </c>
      <c r="AZ1067" s="4">
        <v>41</v>
      </c>
    </row>
    <row r="1068" spans="1:52" x14ac:dyDescent="0.25">
      <c r="A1068" s="4">
        <v>2017</v>
      </c>
      <c r="B1068" s="4" t="s">
        <v>332</v>
      </c>
      <c r="C1068" t="s">
        <v>284</v>
      </c>
      <c r="D1068" t="s">
        <v>233</v>
      </c>
      <c r="E1068" t="s">
        <v>744</v>
      </c>
      <c r="F1068" s="4">
        <v>97</v>
      </c>
      <c r="G1068">
        <v>14</v>
      </c>
      <c r="H1068">
        <v>2</v>
      </c>
      <c r="I1068">
        <v>97</v>
      </c>
      <c r="J1068">
        <v>2.5567010309278349</v>
      </c>
      <c r="K1068">
        <v>6</v>
      </c>
      <c r="L1068">
        <v>6.1855670103092786E-2</v>
      </c>
      <c r="M1068">
        <v>75</v>
      </c>
      <c r="N1068">
        <v>2322</v>
      </c>
      <c r="O1068">
        <v>0.77319587628865982</v>
      </c>
      <c r="P1068">
        <v>88</v>
      </c>
      <c r="Q1068">
        <v>23</v>
      </c>
      <c r="R1068">
        <v>30</v>
      </c>
      <c r="S1068">
        <v>62</v>
      </c>
      <c r="T1068">
        <v>34</v>
      </c>
      <c r="U1068">
        <v>168.58823529411765</v>
      </c>
      <c r="V1068">
        <v>30</v>
      </c>
      <c r="W1068">
        <v>17.7</v>
      </c>
      <c r="X1068">
        <v>59</v>
      </c>
      <c r="Y1068">
        <v>169.67796610169492</v>
      </c>
      <c r="Z1068">
        <v>24</v>
      </c>
      <c r="AA1068">
        <v>766</v>
      </c>
      <c r="AB1068">
        <v>58</v>
      </c>
      <c r="AC1068">
        <v>217</v>
      </c>
      <c r="AD1068">
        <v>0.59793814432989689</v>
      </c>
      <c r="AE1068">
        <v>18</v>
      </c>
      <c r="AF1068">
        <v>197</v>
      </c>
      <c r="AG1068">
        <v>0.18556701030927836</v>
      </c>
      <c r="AH1068" s="4">
        <v>16</v>
      </c>
      <c r="AI1068">
        <v>0.66666666666666663</v>
      </c>
      <c r="AJ1068" s="4">
        <v>2</v>
      </c>
      <c r="AK1068">
        <v>8.3333333333333329E-2</v>
      </c>
      <c r="AL1068" s="4">
        <v>27</v>
      </c>
      <c r="AM1068">
        <v>0.46551724137931033</v>
      </c>
      <c r="AN1068" s="4">
        <v>2</v>
      </c>
      <c r="AO1068">
        <v>3.4482758620689655E-2</v>
      </c>
      <c r="AP1068" s="4">
        <v>1</v>
      </c>
      <c r="AQ1068">
        <v>1.0309278350515464E-2</v>
      </c>
      <c r="AR1068" s="4">
        <v>1</v>
      </c>
      <c r="AS1068">
        <v>1.0309278350515464E-2</v>
      </c>
      <c r="AT1068" s="4">
        <v>0</v>
      </c>
      <c r="AU1068" s="4">
        <v>0</v>
      </c>
      <c r="AV1068" s="4">
        <v>1</v>
      </c>
      <c r="AW1068">
        <v>2.1555555555555554</v>
      </c>
      <c r="AX1068" s="4">
        <f t="shared" si="16"/>
        <v>45</v>
      </c>
      <c r="AY1068" s="4">
        <v>15</v>
      </c>
      <c r="AZ1068" s="4">
        <v>33</v>
      </c>
    </row>
    <row r="1069" spans="1:52" x14ac:dyDescent="0.25">
      <c r="A1069" s="4">
        <v>2017</v>
      </c>
      <c r="B1069" s="4" t="s">
        <v>332</v>
      </c>
      <c r="C1069" t="s">
        <v>284</v>
      </c>
      <c r="D1069" t="s">
        <v>221</v>
      </c>
      <c r="E1069" t="s">
        <v>732</v>
      </c>
      <c r="F1069" s="4">
        <v>96</v>
      </c>
      <c r="G1069">
        <v>6</v>
      </c>
      <c r="H1069">
        <v>3</v>
      </c>
      <c r="I1069">
        <v>96</v>
      </c>
      <c r="J1069">
        <v>6.552083333333333</v>
      </c>
      <c r="K1069">
        <v>0</v>
      </c>
      <c r="L1069">
        <v>0</v>
      </c>
      <c r="M1069">
        <v>51</v>
      </c>
      <c r="N1069">
        <v>901</v>
      </c>
      <c r="O1069">
        <v>0.53125</v>
      </c>
      <c r="P1069">
        <v>72</v>
      </c>
      <c r="Q1069">
        <v>29</v>
      </c>
      <c r="R1069">
        <v>31</v>
      </c>
      <c r="S1069">
        <v>79</v>
      </c>
      <c r="T1069">
        <v>11</v>
      </c>
      <c r="U1069">
        <v>203.18181818181819</v>
      </c>
      <c r="V1069">
        <v>11</v>
      </c>
      <c r="W1069">
        <v>5.6363636363636367</v>
      </c>
      <c r="X1069">
        <v>77</v>
      </c>
      <c r="Y1069">
        <v>155.01298701298703</v>
      </c>
      <c r="Z1069">
        <v>6</v>
      </c>
      <c r="AA1069">
        <v>605</v>
      </c>
      <c r="AB1069">
        <v>83</v>
      </c>
      <c r="AC1069">
        <v>172</v>
      </c>
      <c r="AD1069">
        <v>0.86458333333333337</v>
      </c>
      <c r="AE1069">
        <v>33</v>
      </c>
      <c r="AF1069">
        <v>100</v>
      </c>
      <c r="AG1069">
        <v>0.34375</v>
      </c>
      <c r="AH1069" s="4">
        <v>7</v>
      </c>
      <c r="AI1069">
        <v>0</v>
      </c>
      <c r="AJ1069" s="4">
        <v>0</v>
      </c>
      <c r="AK1069">
        <v>0</v>
      </c>
      <c r="AL1069" s="4">
        <v>22</v>
      </c>
      <c r="AM1069">
        <v>0.26506024096385544</v>
      </c>
      <c r="AN1069" s="4">
        <v>4</v>
      </c>
      <c r="AO1069">
        <v>4.8192771084337352E-2</v>
      </c>
      <c r="AP1069" s="4">
        <v>0</v>
      </c>
      <c r="AQ1069">
        <v>0</v>
      </c>
      <c r="AR1069" s="4">
        <v>0</v>
      </c>
      <c r="AS1069">
        <v>0</v>
      </c>
      <c r="AT1069" s="4">
        <v>2</v>
      </c>
      <c r="AU1069" s="4">
        <v>0</v>
      </c>
      <c r="AV1069" s="4">
        <v>4</v>
      </c>
      <c r="AW1069">
        <v>1.7454545454545454</v>
      </c>
      <c r="AX1069" s="4">
        <f t="shared" si="16"/>
        <v>55</v>
      </c>
      <c r="AY1069" s="4">
        <v>0</v>
      </c>
      <c r="AZ1069" s="4">
        <v>0</v>
      </c>
    </row>
    <row r="1070" spans="1:52" x14ac:dyDescent="0.25">
      <c r="A1070" s="4">
        <v>2017</v>
      </c>
      <c r="B1070" s="4" t="s">
        <v>332</v>
      </c>
      <c r="C1070" t="s">
        <v>284</v>
      </c>
      <c r="D1070" t="s">
        <v>229</v>
      </c>
      <c r="E1070" t="s">
        <v>740</v>
      </c>
      <c r="F1070" s="4">
        <v>84</v>
      </c>
      <c r="G1070">
        <v>11</v>
      </c>
      <c r="H1070">
        <v>5</v>
      </c>
      <c r="I1070">
        <v>84</v>
      </c>
      <c r="J1070">
        <v>6.5476190476190474</v>
      </c>
      <c r="K1070">
        <v>2</v>
      </c>
      <c r="L1070">
        <v>2.3809523809523808E-2</v>
      </c>
      <c r="M1070">
        <v>79</v>
      </c>
      <c r="N1070">
        <v>209</v>
      </c>
      <c r="O1070">
        <v>0.94047619047619047</v>
      </c>
      <c r="P1070">
        <v>57</v>
      </c>
      <c r="Q1070">
        <v>28</v>
      </c>
      <c r="R1070">
        <v>11</v>
      </c>
      <c r="S1070">
        <v>57</v>
      </c>
      <c r="T1070">
        <v>11</v>
      </c>
      <c r="U1070">
        <v>243.27272727272728</v>
      </c>
      <c r="V1070">
        <v>10</v>
      </c>
      <c r="W1070">
        <v>16.899999999999999</v>
      </c>
      <c r="X1070">
        <v>69</v>
      </c>
      <c r="Y1070">
        <v>103.04347826086956</v>
      </c>
      <c r="Z1070">
        <v>6</v>
      </c>
      <c r="AA1070">
        <v>972</v>
      </c>
      <c r="AB1070">
        <v>73</v>
      </c>
      <c r="AC1070">
        <v>134</v>
      </c>
      <c r="AD1070">
        <v>0.86904761904761907</v>
      </c>
      <c r="AE1070">
        <v>37</v>
      </c>
      <c r="AF1070">
        <v>77</v>
      </c>
      <c r="AG1070">
        <v>0.44047619047619047</v>
      </c>
      <c r="AH1070" s="4">
        <v>9</v>
      </c>
      <c r="AI1070">
        <v>0</v>
      </c>
      <c r="AJ1070" s="4">
        <v>2</v>
      </c>
      <c r="AK1070">
        <v>0.33333333333333331</v>
      </c>
      <c r="AL1070" s="4">
        <v>16</v>
      </c>
      <c r="AM1070">
        <v>0.21917808219178081</v>
      </c>
      <c r="AN1070" s="4">
        <v>3</v>
      </c>
      <c r="AO1070">
        <v>4.1095890410958902E-2</v>
      </c>
      <c r="AP1070" s="4">
        <v>1</v>
      </c>
      <c r="AQ1070">
        <v>1.1904761904761904E-2</v>
      </c>
      <c r="AR1070" s="4">
        <v>0</v>
      </c>
      <c r="AS1070">
        <v>0</v>
      </c>
      <c r="AT1070" s="4">
        <v>0</v>
      </c>
      <c r="AU1070" s="4">
        <v>0</v>
      </c>
      <c r="AV1070" s="4">
        <v>2</v>
      </c>
      <c r="AW1070">
        <v>1.75</v>
      </c>
      <c r="AX1070" s="4">
        <f t="shared" si="16"/>
        <v>48</v>
      </c>
      <c r="AY1070" s="4">
        <v>5</v>
      </c>
      <c r="AZ1070" s="4">
        <v>24</v>
      </c>
    </row>
    <row r="1071" spans="1:52" x14ac:dyDescent="0.25">
      <c r="A1071" s="4">
        <v>2017</v>
      </c>
      <c r="B1071" s="4" t="s">
        <v>332</v>
      </c>
      <c r="C1071" t="s">
        <v>284</v>
      </c>
      <c r="D1071" t="s">
        <v>212</v>
      </c>
      <c r="E1071" t="s">
        <v>724</v>
      </c>
      <c r="F1071" s="4">
        <v>82</v>
      </c>
      <c r="G1071">
        <v>1</v>
      </c>
      <c r="H1071">
        <v>1</v>
      </c>
      <c r="I1071">
        <v>82</v>
      </c>
      <c r="J1071">
        <v>5.3780487804878048</v>
      </c>
      <c r="K1071">
        <v>12</v>
      </c>
      <c r="L1071">
        <v>0.14634146341463414</v>
      </c>
      <c r="M1071">
        <v>76</v>
      </c>
      <c r="N1071">
        <v>474</v>
      </c>
      <c r="O1071">
        <v>0.92682926829268297</v>
      </c>
      <c r="P1071">
        <v>54</v>
      </c>
      <c r="Q1071">
        <v>27</v>
      </c>
      <c r="R1071">
        <v>22</v>
      </c>
      <c r="S1071">
        <v>48</v>
      </c>
      <c r="T1071">
        <v>8</v>
      </c>
      <c r="U1071">
        <v>198.625</v>
      </c>
      <c r="V1071">
        <v>7</v>
      </c>
      <c r="W1071">
        <v>3.5714285714285716</v>
      </c>
      <c r="X1071">
        <v>71</v>
      </c>
      <c r="Y1071">
        <v>100.67605633802818</v>
      </c>
      <c r="Z1071">
        <v>4</v>
      </c>
      <c r="AA1071">
        <v>560</v>
      </c>
      <c r="AB1071">
        <v>73</v>
      </c>
      <c r="AC1071">
        <v>130</v>
      </c>
      <c r="AD1071">
        <v>0.8902439024390244</v>
      </c>
      <c r="AE1071">
        <v>44</v>
      </c>
      <c r="AF1071">
        <v>85</v>
      </c>
      <c r="AG1071">
        <v>0.53658536585365857</v>
      </c>
      <c r="AH1071" s="4">
        <v>5</v>
      </c>
      <c r="AI1071">
        <v>0</v>
      </c>
      <c r="AJ1071" s="4">
        <v>2</v>
      </c>
      <c r="AK1071">
        <v>0.5</v>
      </c>
      <c r="AL1071" s="4">
        <v>11</v>
      </c>
      <c r="AM1071">
        <v>0.15068493150684931</v>
      </c>
      <c r="AN1071" s="4">
        <v>5</v>
      </c>
      <c r="AO1071">
        <v>6.8493150684931503E-2</v>
      </c>
      <c r="AP1071" s="4">
        <v>0</v>
      </c>
      <c r="AQ1071">
        <v>0</v>
      </c>
      <c r="AR1071" s="4">
        <v>1</v>
      </c>
      <c r="AS1071">
        <v>1.2195121951219513E-2</v>
      </c>
      <c r="AT1071" s="4">
        <v>0</v>
      </c>
      <c r="AU1071" s="4">
        <v>0</v>
      </c>
      <c r="AV1071" s="4">
        <v>2</v>
      </c>
      <c r="AW1071">
        <v>2.342857142857143</v>
      </c>
      <c r="AX1071" s="4">
        <f t="shared" si="16"/>
        <v>35</v>
      </c>
      <c r="AY1071" s="4">
        <v>2</v>
      </c>
      <c r="AZ1071" s="4">
        <v>14</v>
      </c>
    </row>
    <row r="1072" spans="1:52" x14ac:dyDescent="0.25">
      <c r="A1072" s="4">
        <v>2017</v>
      </c>
      <c r="B1072" s="4" t="s">
        <v>332</v>
      </c>
      <c r="C1072" t="s">
        <v>284</v>
      </c>
      <c r="D1072" t="s">
        <v>205</v>
      </c>
      <c r="E1072" t="s">
        <v>717</v>
      </c>
      <c r="F1072" s="4">
        <v>82</v>
      </c>
      <c r="G1072">
        <v>23</v>
      </c>
      <c r="H1072">
        <v>7</v>
      </c>
      <c r="I1072">
        <v>82</v>
      </c>
      <c r="J1072">
        <v>5.0609756097560972</v>
      </c>
      <c r="K1072">
        <v>0</v>
      </c>
      <c r="L1072">
        <v>0</v>
      </c>
      <c r="M1072">
        <v>38</v>
      </c>
      <c r="N1072">
        <v>2238</v>
      </c>
      <c r="O1072">
        <v>0.46341463414634149</v>
      </c>
      <c r="P1072">
        <v>66</v>
      </c>
      <c r="Q1072">
        <v>19</v>
      </c>
      <c r="R1072">
        <v>22</v>
      </c>
      <c r="S1072">
        <v>88</v>
      </c>
      <c r="T1072">
        <v>33</v>
      </c>
      <c r="U1072">
        <v>174.24242424242425</v>
      </c>
      <c r="V1072">
        <v>23</v>
      </c>
      <c r="W1072">
        <v>17.478260869565219</v>
      </c>
      <c r="X1072">
        <v>38</v>
      </c>
      <c r="Y1072">
        <v>191.60526315789474</v>
      </c>
      <c r="Z1072">
        <v>24</v>
      </c>
      <c r="AA1072">
        <v>565</v>
      </c>
      <c r="AB1072">
        <v>47</v>
      </c>
      <c r="AC1072">
        <v>219</v>
      </c>
      <c r="AD1072">
        <v>0.57317073170731703</v>
      </c>
      <c r="AE1072">
        <v>6</v>
      </c>
      <c r="AF1072">
        <v>154</v>
      </c>
      <c r="AG1072">
        <v>7.3170731707317069E-2</v>
      </c>
      <c r="AH1072" s="4">
        <v>15</v>
      </c>
      <c r="AI1072">
        <v>0.625</v>
      </c>
      <c r="AJ1072" s="4">
        <v>1</v>
      </c>
      <c r="AK1072">
        <v>4.1666666666666664E-2</v>
      </c>
      <c r="AL1072" s="4">
        <v>14</v>
      </c>
      <c r="AM1072">
        <v>0.2978723404255319</v>
      </c>
      <c r="AN1072" s="4">
        <v>4</v>
      </c>
      <c r="AO1072">
        <v>8.5106382978723402E-2</v>
      </c>
      <c r="AP1072" s="4">
        <v>1</v>
      </c>
      <c r="AQ1072">
        <v>1.2195121951219513E-2</v>
      </c>
      <c r="AR1072" s="4">
        <v>1</v>
      </c>
      <c r="AS1072">
        <v>1.2195121951219513E-2</v>
      </c>
      <c r="AT1072" s="4">
        <v>3</v>
      </c>
      <c r="AU1072" s="4">
        <v>3</v>
      </c>
      <c r="AV1072" s="4">
        <v>1</v>
      </c>
      <c r="AW1072">
        <v>2</v>
      </c>
      <c r="AX1072" s="4">
        <f t="shared" si="16"/>
        <v>41</v>
      </c>
      <c r="AY1072" s="4">
        <v>15</v>
      </c>
      <c r="AZ1072" s="4">
        <v>139</v>
      </c>
    </row>
    <row r="1073" spans="1:52" x14ac:dyDescent="0.25">
      <c r="A1073" s="4">
        <v>2017</v>
      </c>
      <c r="B1073" s="4" t="s">
        <v>332</v>
      </c>
      <c r="C1073" t="s">
        <v>284</v>
      </c>
      <c r="D1073" t="s">
        <v>225</v>
      </c>
      <c r="E1073" t="s">
        <v>736</v>
      </c>
      <c r="F1073" s="4">
        <v>75</v>
      </c>
      <c r="G1073">
        <v>4</v>
      </c>
      <c r="H1073">
        <v>3</v>
      </c>
      <c r="I1073">
        <v>75</v>
      </c>
      <c r="J1073">
        <v>6.2</v>
      </c>
      <c r="K1073">
        <v>0</v>
      </c>
      <c r="L1073">
        <v>0</v>
      </c>
      <c r="M1073">
        <v>56</v>
      </c>
      <c r="N1073">
        <v>1057</v>
      </c>
      <c r="O1073">
        <v>0.7466666666666667</v>
      </c>
      <c r="P1073">
        <v>63</v>
      </c>
      <c r="Q1073">
        <v>28</v>
      </c>
      <c r="R1073">
        <v>26</v>
      </c>
      <c r="S1073">
        <v>86</v>
      </c>
      <c r="T1073">
        <v>21</v>
      </c>
      <c r="U1073">
        <v>193.8095238095238</v>
      </c>
      <c r="V1073">
        <v>14</v>
      </c>
      <c r="W1073">
        <v>40.642857142857146</v>
      </c>
      <c r="X1073">
        <v>52</v>
      </c>
      <c r="Y1073">
        <v>188.48076923076923</v>
      </c>
      <c r="Z1073">
        <v>13</v>
      </c>
      <c r="AA1073">
        <v>727</v>
      </c>
      <c r="AB1073">
        <v>54</v>
      </c>
      <c r="AC1073">
        <v>227</v>
      </c>
      <c r="AD1073">
        <v>0.72</v>
      </c>
      <c r="AE1073">
        <v>11</v>
      </c>
      <c r="AF1073">
        <v>90</v>
      </c>
      <c r="AG1073">
        <v>0.14666666666666667</v>
      </c>
      <c r="AH1073" s="4">
        <v>9</v>
      </c>
      <c r="AI1073">
        <v>0.69230769230769229</v>
      </c>
      <c r="AJ1073" s="4">
        <v>2</v>
      </c>
      <c r="AK1073">
        <v>0.15384615384615385</v>
      </c>
      <c r="AL1073" s="4">
        <v>25</v>
      </c>
      <c r="AM1073">
        <v>0.46296296296296297</v>
      </c>
      <c r="AN1073" s="4">
        <v>2</v>
      </c>
      <c r="AO1073">
        <v>3.7037037037037035E-2</v>
      </c>
      <c r="AP1073" s="4">
        <v>0</v>
      </c>
      <c r="AQ1073">
        <v>0</v>
      </c>
      <c r="AR1073" s="4">
        <v>0</v>
      </c>
      <c r="AS1073">
        <v>0</v>
      </c>
      <c r="AT1073" s="4">
        <v>0</v>
      </c>
      <c r="AU1073" s="4">
        <v>0</v>
      </c>
      <c r="AV1073" s="4">
        <v>4</v>
      </c>
      <c r="AW1073">
        <v>1.7045454545454546</v>
      </c>
      <c r="AX1073" s="4">
        <f t="shared" si="16"/>
        <v>44</v>
      </c>
      <c r="AY1073" s="4">
        <v>6</v>
      </c>
      <c r="AZ1073" s="4">
        <v>105</v>
      </c>
    </row>
    <row r="1074" spans="1:52" x14ac:dyDescent="0.25">
      <c r="A1074" s="4">
        <v>2017</v>
      </c>
      <c r="B1074" s="4" t="s">
        <v>332</v>
      </c>
      <c r="C1074" t="s">
        <v>284</v>
      </c>
      <c r="D1074" t="s">
        <v>213</v>
      </c>
      <c r="E1074" t="s">
        <v>725</v>
      </c>
      <c r="F1074" s="4">
        <v>69</v>
      </c>
      <c r="G1074">
        <v>14</v>
      </c>
      <c r="H1074">
        <v>2</v>
      </c>
      <c r="I1074">
        <v>69</v>
      </c>
      <c r="J1074">
        <v>3.8550724637681157</v>
      </c>
      <c r="K1074">
        <v>2</v>
      </c>
      <c r="L1074">
        <v>2.8985507246376812E-2</v>
      </c>
      <c r="M1074">
        <v>66</v>
      </c>
      <c r="N1074">
        <v>1389</v>
      </c>
      <c r="O1074">
        <v>0.95652173913043481</v>
      </c>
      <c r="P1074">
        <v>65</v>
      </c>
      <c r="Q1074">
        <v>16</v>
      </c>
      <c r="R1074">
        <v>14</v>
      </c>
      <c r="S1074">
        <v>41</v>
      </c>
      <c r="T1074">
        <v>25</v>
      </c>
      <c r="U1074">
        <v>139.04</v>
      </c>
      <c r="V1074">
        <v>25</v>
      </c>
      <c r="W1074">
        <v>38.200000000000003</v>
      </c>
      <c r="X1074">
        <v>44</v>
      </c>
      <c r="Y1074">
        <v>151.27272727272728</v>
      </c>
      <c r="Z1074">
        <v>17</v>
      </c>
      <c r="AA1074">
        <v>848</v>
      </c>
      <c r="AB1074">
        <v>42</v>
      </c>
      <c r="AC1074">
        <v>194</v>
      </c>
      <c r="AD1074">
        <v>0.60869565217391308</v>
      </c>
      <c r="AE1074">
        <v>4</v>
      </c>
      <c r="AF1074">
        <v>97</v>
      </c>
      <c r="AG1074">
        <v>5.7971014492753624E-2</v>
      </c>
      <c r="AH1074" s="4">
        <v>10</v>
      </c>
      <c r="AI1074">
        <v>0.58823529411764708</v>
      </c>
      <c r="AJ1074" s="4">
        <v>2</v>
      </c>
      <c r="AK1074">
        <v>0.11764705882352941</v>
      </c>
      <c r="AL1074" s="4">
        <v>18</v>
      </c>
      <c r="AM1074">
        <v>0.42857142857142855</v>
      </c>
      <c r="AN1074" s="4">
        <v>3</v>
      </c>
      <c r="AO1074">
        <v>7.1428571428571425E-2</v>
      </c>
      <c r="AP1074" s="4">
        <v>0</v>
      </c>
      <c r="AQ1074">
        <v>0</v>
      </c>
      <c r="AR1074" s="4">
        <v>0</v>
      </c>
      <c r="AS1074">
        <v>0</v>
      </c>
      <c r="AT1074" s="4">
        <v>0</v>
      </c>
      <c r="AU1074" s="4">
        <v>0</v>
      </c>
      <c r="AV1074" s="4">
        <v>1</v>
      </c>
      <c r="AW1074">
        <v>1.8157894736842106</v>
      </c>
      <c r="AX1074" s="4">
        <f t="shared" si="16"/>
        <v>38</v>
      </c>
      <c r="AY1074" s="4">
        <v>0</v>
      </c>
      <c r="AZ1074" s="4">
        <v>0</v>
      </c>
    </row>
    <row r="1075" spans="1:52" x14ac:dyDescent="0.25">
      <c r="A1075" s="4">
        <v>2017</v>
      </c>
      <c r="B1075" s="4" t="s">
        <v>332</v>
      </c>
      <c r="C1075" t="s">
        <v>284</v>
      </c>
      <c r="D1075" t="s">
        <v>207</v>
      </c>
      <c r="E1075" t="s">
        <v>719</v>
      </c>
      <c r="F1075" s="4">
        <v>65</v>
      </c>
      <c r="G1075">
        <v>22</v>
      </c>
      <c r="H1075">
        <v>1</v>
      </c>
      <c r="I1075">
        <v>65</v>
      </c>
      <c r="J1075">
        <v>6.3692307692307688</v>
      </c>
      <c r="K1075">
        <v>0</v>
      </c>
      <c r="L1075">
        <v>0</v>
      </c>
      <c r="M1075">
        <v>61</v>
      </c>
      <c r="N1075">
        <v>1374</v>
      </c>
      <c r="O1075">
        <v>0.93846153846153846</v>
      </c>
      <c r="P1075">
        <v>55</v>
      </c>
      <c r="Q1075">
        <v>24</v>
      </c>
      <c r="R1075">
        <v>20</v>
      </c>
      <c r="S1075">
        <v>62</v>
      </c>
      <c r="T1075">
        <v>16</v>
      </c>
      <c r="U1075">
        <v>161.0625</v>
      </c>
      <c r="V1075">
        <v>16</v>
      </c>
      <c r="W1075">
        <v>5.25</v>
      </c>
      <c r="X1075">
        <v>49</v>
      </c>
      <c r="Y1075">
        <v>134.20408163265307</v>
      </c>
      <c r="Z1075">
        <v>15</v>
      </c>
      <c r="AA1075">
        <v>475</v>
      </c>
      <c r="AB1075">
        <v>49</v>
      </c>
      <c r="AC1075">
        <v>165</v>
      </c>
      <c r="AD1075">
        <v>0.75384615384615383</v>
      </c>
      <c r="AE1075">
        <v>29</v>
      </c>
      <c r="AF1075">
        <v>115</v>
      </c>
      <c r="AG1075">
        <v>0.44615384615384618</v>
      </c>
      <c r="AH1075" s="4">
        <v>11</v>
      </c>
      <c r="AI1075">
        <v>0.73333333333333328</v>
      </c>
      <c r="AJ1075" s="4">
        <v>2</v>
      </c>
      <c r="AK1075">
        <v>0.13333333333333333</v>
      </c>
      <c r="AL1075" s="4">
        <v>17</v>
      </c>
      <c r="AM1075">
        <v>0.34693877551020408</v>
      </c>
      <c r="AN1075" s="4">
        <v>1</v>
      </c>
      <c r="AO1075">
        <v>2.0408163265306121E-2</v>
      </c>
      <c r="AP1075" s="4">
        <v>0</v>
      </c>
      <c r="AQ1075">
        <v>0</v>
      </c>
      <c r="AR1075" s="4">
        <v>0</v>
      </c>
      <c r="AS1075">
        <v>0</v>
      </c>
      <c r="AT1075" s="4">
        <v>1</v>
      </c>
      <c r="AU1075" s="4">
        <v>0</v>
      </c>
      <c r="AV1075" s="4">
        <v>1</v>
      </c>
      <c r="AW1075">
        <v>2.3214285714285716</v>
      </c>
      <c r="AX1075" s="4">
        <f t="shared" si="16"/>
        <v>27.999999999999996</v>
      </c>
      <c r="AY1075" s="4">
        <v>0</v>
      </c>
      <c r="AZ1075" s="4">
        <v>0</v>
      </c>
    </row>
    <row r="1076" spans="1:52" x14ac:dyDescent="0.25">
      <c r="A1076" s="4">
        <v>2017</v>
      </c>
      <c r="B1076" s="4" t="s">
        <v>332</v>
      </c>
      <c r="C1076" t="s">
        <v>284</v>
      </c>
      <c r="D1076" t="s">
        <v>227</v>
      </c>
      <c r="E1076" t="s">
        <v>738</v>
      </c>
      <c r="F1076" s="4">
        <v>62</v>
      </c>
      <c r="G1076">
        <v>12</v>
      </c>
      <c r="H1076">
        <v>3</v>
      </c>
      <c r="I1076">
        <v>62</v>
      </c>
      <c r="J1076">
        <v>5.0483870967741939</v>
      </c>
      <c r="K1076">
        <v>2</v>
      </c>
      <c r="L1076">
        <v>3.2258064516129031E-2</v>
      </c>
      <c r="M1076">
        <v>58</v>
      </c>
      <c r="N1076">
        <v>1110</v>
      </c>
      <c r="O1076">
        <v>0.93548387096774188</v>
      </c>
      <c r="P1076">
        <v>58</v>
      </c>
      <c r="Q1076">
        <v>22</v>
      </c>
      <c r="R1076">
        <v>15</v>
      </c>
      <c r="S1076">
        <v>49</v>
      </c>
      <c r="T1076">
        <v>24</v>
      </c>
      <c r="U1076">
        <v>140.45833333333334</v>
      </c>
      <c r="V1076">
        <v>20</v>
      </c>
      <c r="W1076">
        <v>106.85</v>
      </c>
      <c r="X1076">
        <v>35</v>
      </c>
      <c r="Y1076">
        <v>143.14285714285714</v>
      </c>
      <c r="Z1076">
        <v>22</v>
      </c>
      <c r="AA1076">
        <v>847</v>
      </c>
      <c r="AB1076">
        <v>37</v>
      </c>
      <c r="AC1076">
        <v>187</v>
      </c>
      <c r="AD1076">
        <v>0.59677419354838712</v>
      </c>
      <c r="AE1076">
        <v>4</v>
      </c>
      <c r="AF1076">
        <v>188</v>
      </c>
      <c r="AG1076">
        <v>6.4516129032258063E-2</v>
      </c>
      <c r="AH1076" s="4">
        <v>10</v>
      </c>
      <c r="AI1076">
        <v>0.45454545454545453</v>
      </c>
      <c r="AJ1076" s="4">
        <v>1</v>
      </c>
      <c r="AK1076">
        <v>4.5454545454545456E-2</v>
      </c>
      <c r="AL1076" s="4">
        <v>21</v>
      </c>
      <c r="AM1076">
        <v>0.56756756756756754</v>
      </c>
      <c r="AN1076" s="4">
        <v>2</v>
      </c>
      <c r="AO1076">
        <v>5.4054054054054057E-2</v>
      </c>
      <c r="AP1076" s="4">
        <v>0</v>
      </c>
      <c r="AQ1076">
        <v>0</v>
      </c>
      <c r="AR1076" s="4">
        <v>0</v>
      </c>
      <c r="AS1076">
        <v>0</v>
      </c>
      <c r="AT1076" s="4">
        <v>0</v>
      </c>
      <c r="AU1076" s="4">
        <v>0</v>
      </c>
      <c r="AV1076" s="4">
        <v>3</v>
      </c>
      <c r="AW1076">
        <v>1.9375</v>
      </c>
      <c r="AX1076" s="4">
        <f t="shared" si="16"/>
        <v>32</v>
      </c>
      <c r="AY1076" s="4">
        <v>0</v>
      </c>
      <c r="AZ1076" s="4">
        <v>0</v>
      </c>
    </row>
    <row r="1077" spans="1:52" x14ac:dyDescent="0.25">
      <c r="A1077" s="4">
        <v>2017</v>
      </c>
      <c r="B1077" s="4" t="s">
        <v>332</v>
      </c>
      <c r="C1077" t="s">
        <v>284</v>
      </c>
      <c r="D1077" t="s">
        <v>198</v>
      </c>
      <c r="E1077" t="s">
        <v>710</v>
      </c>
      <c r="F1077" s="4">
        <v>57</v>
      </c>
      <c r="G1077">
        <v>0</v>
      </c>
      <c r="H1077">
        <v>0</v>
      </c>
      <c r="I1077">
        <v>57</v>
      </c>
      <c r="J1077">
        <v>5.3859649122807021</v>
      </c>
      <c r="K1077">
        <v>0</v>
      </c>
      <c r="L1077">
        <v>0</v>
      </c>
      <c r="M1077">
        <v>46</v>
      </c>
      <c r="N1077">
        <v>1565</v>
      </c>
      <c r="O1077">
        <v>0.80701754385964908</v>
      </c>
      <c r="P1077">
        <v>38</v>
      </c>
      <c r="Q1077">
        <v>28</v>
      </c>
      <c r="R1077">
        <v>10</v>
      </c>
      <c r="S1077">
        <v>32</v>
      </c>
      <c r="T1077">
        <v>9</v>
      </c>
      <c r="U1077">
        <v>117.44444444444444</v>
      </c>
      <c r="V1077">
        <v>9</v>
      </c>
      <c r="W1077">
        <v>185.22222222222223</v>
      </c>
      <c r="X1077">
        <v>43</v>
      </c>
      <c r="Y1077">
        <v>116.34883720930233</v>
      </c>
      <c r="Z1077">
        <v>5</v>
      </c>
      <c r="AA1077">
        <v>849</v>
      </c>
      <c r="AB1077">
        <v>47</v>
      </c>
      <c r="AC1077">
        <v>143</v>
      </c>
      <c r="AD1077">
        <v>0.82456140350877194</v>
      </c>
      <c r="AE1077">
        <v>25</v>
      </c>
      <c r="AF1077">
        <v>104</v>
      </c>
      <c r="AG1077">
        <v>0.43859649122807015</v>
      </c>
      <c r="AH1077" s="4">
        <v>6</v>
      </c>
      <c r="AI1077">
        <v>0</v>
      </c>
      <c r="AJ1077" s="4">
        <v>0</v>
      </c>
      <c r="AK1077">
        <v>0</v>
      </c>
      <c r="AL1077" s="4">
        <v>9</v>
      </c>
      <c r="AM1077">
        <v>0.19148936170212766</v>
      </c>
      <c r="AN1077" s="4">
        <v>1</v>
      </c>
      <c r="AO1077">
        <v>2.1276595744680851E-2</v>
      </c>
      <c r="AP1077" s="4">
        <v>0</v>
      </c>
      <c r="AQ1077">
        <v>0</v>
      </c>
      <c r="AR1077" s="4">
        <v>0</v>
      </c>
      <c r="AS1077">
        <v>0</v>
      </c>
      <c r="AT1077" s="4">
        <v>1</v>
      </c>
      <c r="AU1077" s="4">
        <v>0</v>
      </c>
      <c r="AV1077" s="4">
        <v>3</v>
      </c>
      <c r="AW1077">
        <v>1.8387096774193548</v>
      </c>
      <c r="AX1077" s="4">
        <f t="shared" si="16"/>
        <v>31</v>
      </c>
      <c r="AY1077" s="4">
        <v>2</v>
      </c>
      <c r="AZ1077" s="4">
        <v>45</v>
      </c>
    </row>
    <row r="1078" spans="1:52" x14ac:dyDescent="0.25">
      <c r="A1078" s="4">
        <v>2017</v>
      </c>
      <c r="B1078" s="4" t="s">
        <v>332</v>
      </c>
      <c r="C1078" t="s">
        <v>284</v>
      </c>
      <c r="D1078" t="s">
        <v>290</v>
      </c>
      <c r="E1078" t="s">
        <v>796</v>
      </c>
      <c r="F1078" s="4">
        <v>48</v>
      </c>
      <c r="G1078">
        <v>9</v>
      </c>
      <c r="H1078">
        <v>5</v>
      </c>
      <c r="I1078">
        <v>48</v>
      </c>
      <c r="J1078">
        <v>7.75</v>
      </c>
      <c r="K1078">
        <v>0</v>
      </c>
      <c r="L1078">
        <v>0</v>
      </c>
      <c r="M1078">
        <v>47</v>
      </c>
      <c r="N1078">
        <v>913</v>
      </c>
      <c r="O1078">
        <v>0.97916666666666663</v>
      </c>
      <c r="P1078">
        <v>35</v>
      </c>
      <c r="Q1078">
        <v>30</v>
      </c>
      <c r="R1078">
        <v>18</v>
      </c>
      <c r="S1078">
        <v>57</v>
      </c>
      <c r="T1078">
        <v>9</v>
      </c>
      <c r="U1078">
        <v>216.88888888888889</v>
      </c>
      <c r="V1078">
        <v>9</v>
      </c>
      <c r="W1078">
        <v>10.111111111111111</v>
      </c>
      <c r="X1078">
        <v>39</v>
      </c>
      <c r="Y1078">
        <v>135.51282051282053</v>
      </c>
      <c r="Z1078">
        <v>6</v>
      </c>
      <c r="AA1078">
        <v>586</v>
      </c>
      <c r="AB1078">
        <v>39</v>
      </c>
      <c r="AC1078">
        <v>168</v>
      </c>
      <c r="AD1078">
        <v>0.8125</v>
      </c>
      <c r="AE1078">
        <v>25</v>
      </c>
      <c r="AF1078">
        <v>129</v>
      </c>
      <c r="AG1078">
        <v>0.52083333333333337</v>
      </c>
      <c r="AH1078" s="4">
        <v>5</v>
      </c>
      <c r="AI1078">
        <v>0.83333333333333337</v>
      </c>
      <c r="AJ1078" s="4">
        <v>2</v>
      </c>
      <c r="AK1078">
        <v>0.33333333333333331</v>
      </c>
      <c r="AL1078" s="4">
        <v>8</v>
      </c>
      <c r="AM1078">
        <v>0.20512820512820512</v>
      </c>
      <c r="AN1078" s="4">
        <v>2</v>
      </c>
      <c r="AO1078">
        <v>5.128205128205128E-2</v>
      </c>
      <c r="AP1078" s="4">
        <v>0</v>
      </c>
      <c r="AQ1078">
        <v>0</v>
      </c>
      <c r="AR1078" s="4">
        <v>0</v>
      </c>
      <c r="AS1078">
        <v>0</v>
      </c>
      <c r="AT1078" s="4">
        <v>0</v>
      </c>
      <c r="AU1078" s="4">
        <v>0</v>
      </c>
      <c r="AV1078" s="4">
        <v>1</v>
      </c>
      <c r="AW1078">
        <v>1.6551724137931034</v>
      </c>
      <c r="AX1078" s="4">
        <f t="shared" si="16"/>
        <v>29</v>
      </c>
      <c r="AY1078" s="4">
        <v>0</v>
      </c>
      <c r="AZ1078" s="4">
        <v>0</v>
      </c>
    </row>
    <row r="1079" spans="1:52" x14ac:dyDescent="0.25">
      <c r="A1079" s="4">
        <v>2017</v>
      </c>
      <c r="B1079" s="4" t="s">
        <v>332</v>
      </c>
      <c r="C1079" t="s">
        <v>284</v>
      </c>
      <c r="D1079" t="s">
        <v>204</v>
      </c>
      <c r="E1079" t="s">
        <v>716</v>
      </c>
      <c r="F1079" s="4">
        <v>28</v>
      </c>
      <c r="G1079">
        <v>2</v>
      </c>
      <c r="H1079">
        <v>13</v>
      </c>
      <c r="I1079">
        <v>28</v>
      </c>
      <c r="J1079">
        <v>7.2857142857142856</v>
      </c>
      <c r="K1079">
        <v>0</v>
      </c>
      <c r="L1079">
        <v>0</v>
      </c>
      <c r="M1079">
        <v>22</v>
      </c>
      <c r="N1079">
        <v>130</v>
      </c>
      <c r="O1079">
        <v>0.7857142857142857</v>
      </c>
      <c r="P1079">
        <v>24</v>
      </c>
      <c r="Q1079">
        <v>23</v>
      </c>
      <c r="R1079">
        <v>7</v>
      </c>
      <c r="S1079">
        <v>87</v>
      </c>
      <c r="T1079">
        <v>4</v>
      </c>
      <c r="U1079">
        <v>186</v>
      </c>
      <c r="V1079">
        <v>4</v>
      </c>
      <c r="W1079">
        <v>11.5</v>
      </c>
      <c r="X1079">
        <v>24</v>
      </c>
      <c r="Y1079">
        <v>127.125</v>
      </c>
      <c r="Z1079">
        <v>4</v>
      </c>
      <c r="AA1079">
        <v>1070</v>
      </c>
      <c r="AB1079">
        <v>24</v>
      </c>
      <c r="AC1079">
        <v>189</v>
      </c>
      <c r="AD1079">
        <v>0.8571428571428571</v>
      </c>
      <c r="AE1079">
        <v>6</v>
      </c>
      <c r="AF1079">
        <v>154</v>
      </c>
      <c r="AG1079">
        <v>0.21428571428571427</v>
      </c>
      <c r="AH1079" s="4">
        <v>2</v>
      </c>
      <c r="AI1079">
        <v>0.5</v>
      </c>
      <c r="AJ1079" s="4">
        <v>0</v>
      </c>
      <c r="AK1079">
        <v>0</v>
      </c>
      <c r="AL1079" s="4">
        <v>11</v>
      </c>
      <c r="AM1079">
        <v>0.45833333333333331</v>
      </c>
      <c r="AN1079" s="4">
        <v>1</v>
      </c>
      <c r="AO1079">
        <v>4.1666666666666664E-2</v>
      </c>
      <c r="AP1079" s="4">
        <v>1</v>
      </c>
      <c r="AQ1079">
        <v>3.5714285714285712E-2</v>
      </c>
      <c r="AR1079" s="4">
        <v>0</v>
      </c>
      <c r="AS1079">
        <v>0</v>
      </c>
      <c r="AT1079" s="4">
        <v>0</v>
      </c>
      <c r="AU1079" s="4">
        <v>0</v>
      </c>
      <c r="AV1079" s="4">
        <v>1</v>
      </c>
      <c r="AW1079">
        <v>2</v>
      </c>
      <c r="AX1079" s="4">
        <f t="shared" si="16"/>
        <v>14</v>
      </c>
      <c r="AY1079" s="4">
        <v>2</v>
      </c>
      <c r="AZ1079" s="4">
        <v>26</v>
      </c>
    </row>
    <row r="1080" spans="1:52" x14ac:dyDescent="0.25">
      <c r="A1080" s="4">
        <v>2017</v>
      </c>
      <c r="B1080" s="4" t="s">
        <v>332</v>
      </c>
      <c r="C1080" t="s">
        <v>284</v>
      </c>
      <c r="D1080" t="s">
        <v>355</v>
      </c>
      <c r="E1080" t="s">
        <v>855</v>
      </c>
      <c r="F1080" s="4">
        <v>27</v>
      </c>
      <c r="G1080">
        <v>3</v>
      </c>
      <c r="H1080">
        <v>0</v>
      </c>
      <c r="I1080">
        <v>27</v>
      </c>
      <c r="J1080">
        <v>3.9629629629629628</v>
      </c>
      <c r="K1080">
        <v>0</v>
      </c>
      <c r="L1080">
        <v>0</v>
      </c>
      <c r="M1080">
        <v>12</v>
      </c>
      <c r="N1080">
        <v>396</v>
      </c>
      <c r="O1080">
        <v>0.44444444444444442</v>
      </c>
      <c r="P1080">
        <v>24</v>
      </c>
      <c r="Q1080">
        <v>19</v>
      </c>
      <c r="R1080">
        <v>12</v>
      </c>
      <c r="S1080">
        <v>104</v>
      </c>
      <c r="T1080">
        <v>17</v>
      </c>
      <c r="U1080">
        <v>259.35294117647061</v>
      </c>
      <c r="V1080">
        <v>7</v>
      </c>
      <c r="W1080">
        <v>8.4285714285714288</v>
      </c>
      <c r="X1080">
        <v>7</v>
      </c>
      <c r="Y1080">
        <v>275.85714285714283</v>
      </c>
      <c r="Z1080">
        <v>4</v>
      </c>
      <c r="AA1080">
        <v>484</v>
      </c>
      <c r="AB1080">
        <v>7</v>
      </c>
      <c r="AC1080">
        <v>314</v>
      </c>
      <c r="AD1080">
        <v>0.25925925925925924</v>
      </c>
      <c r="AE1080">
        <v>2</v>
      </c>
      <c r="AF1080">
        <v>215</v>
      </c>
      <c r="AG1080">
        <v>7.407407407407407E-2</v>
      </c>
      <c r="AH1080" s="4">
        <v>10</v>
      </c>
      <c r="AI1080">
        <v>0</v>
      </c>
      <c r="AJ1080" s="4">
        <v>4</v>
      </c>
      <c r="AK1080">
        <v>1</v>
      </c>
      <c r="AL1080" s="4">
        <v>7</v>
      </c>
      <c r="AM1080">
        <v>1</v>
      </c>
      <c r="AN1080" s="4">
        <v>2</v>
      </c>
      <c r="AO1080">
        <v>0.2857142857142857</v>
      </c>
      <c r="AP1080" s="4">
        <v>0</v>
      </c>
      <c r="AQ1080">
        <v>0</v>
      </c>
      <c r="AR1080" s="4">
        <v>0</v>
      </c>
      <c r="AS1080">
        <v>0</v>
      </c>
      <c r="AT1080" s="4">
        <v>0</v>
      </c>
      <c r="AU1080" s="4">
        <v>0</v>
      </c>
      <c r="AV1080" s="4">
        <v>0</v>
      </c>
      <c r="AW1080">
        <v>1.8</v>
      </c>
      <c r="AX1080" s="4">
        <f t="shared" si="16"/>
        <v>15</v>
      </c>
      <c r="AY1080" s="4">
        <v>7</v>
      </c>
      <c r="AZ1080" s="4">
        <v>17</v>
      </c>
    </row>
    <row r="1081" spans="1:52" x14ac:dyDescent="0.25">
      <c r="A1081" s="4">
        <v>2017</v>
      </c>
      <c r="B1081" s="4" t="s">
        <v>332</v>
      </c>
      <c r="C1081" t="s">
        <v>284</v>
      </c>
      <c r="D1081" t="s">
        <v>211</v>
      </c>
      <c r="E1081" t="s">
        <v>723</v>
      </c>
      <c r="F1081" s="4">
        <v>27</v>
      </c>
      <c r="G1081">
        <v>2</v>
      </c>
      <c r="H1081">
        <v>21</v>
      </c>
      <c r="I1081">
        <v>27</v>
      </c>
      <c r="J1081">
        <v>6.7777777777777777</v>
      </c>
      <c r="K1081">
        <v>0</v>
      </c>
      <c r="L1081">
        <v>0</v>
      </c>
      <c r="M1081">
        <v>21</v>
      </c>
      <c r="N1081">
        <v>4268</v>
      </c>
      <c r="O1081">
        <v>0.77777777777777779</v>
      </c>
      <c r="P1081">
        <v>25</v>
      </c>
      <c r="Q1081">
        <v>20</v>
      </c>
      <c r="R1081">
        <v>5</v>
      </c>
      <c r="S1081">
        <v>13</v>
      </c>
      <c r="T1081">
        <v>7</v>
      </c>
      <c r="U1081">
        <v>159.28571428571428</v>
      </c>
      <c r="V1081">
        <v>7</v>
      </c>
      <c r="W1081">
        <v>9.4285714285714288</v>
      </c>
      <c r="X1081">
        <v>20</v>
      </c>
      <c r="Y1081">
        <v>144.9</v>
      </c>
      <c r="Z1081">
        <v>6</v>
      </c>
      <c r="AA1081">
        <v>381</v>
      </c>
      <c r="AB1081">
        <v>20</v>
      </c>
      <c r="AC1081">
        <v>198</v>
      </c>
      <c r="AD1081">
        <v>0.7407407407407407</v>
      </c>
      <c r="AE1081">
        <v>5</v>
      </c>
      <c r="AF1081">
        <v>123</v>
      </c>
      <c r="AG1081">
        <v>0.18518518518518517</v>
      </c>
      <c r="AH1081" s="4">
        <v>7</v>
      </c>
      <c r="AI1081">
        <v>0</v>
      </c>
      <c r="AJ1081" s="4">
        <v>0</v>
      </c>
      <c r="AK1081">
        <v>0</v>
      </c>
      <c r="AL1081" s="4">
        <v>10</v>
      </c>
      <c r="AM1081">
        <v>0.5</v>
      </c>
      <c r="AN1081" s="4">
        <v>1</v>
      </c>
      <c r="AO1081">
        <v>0.05</v>
      </c>
      <c r="AP1081" s="4">
        <v>0</v>
      </c>
      <c r="AQ1081">
        <v>0</v>
      </c>
      <c r="AR1081" s="4">
        <v>0</v>
      </c>
      <c r="AS1081">
        <v>0</v>
      </c>
      <c r="AT1081" s="4">
        <v>0</v>
      </c>
      <c r="AU1081" s="4">
        <v>0</v>
      </c>
      <c r="AV1081" s="4">
        <v>1</v>
      </c>
      <c r="AW1081">
        <v>1.6875</v>
      </c>
      <c r="AX1081" s="4">
        <f t="shared" si="16"/>
        <v>16</v>
      </c>
      <c r="AY1081" s="4">
        <v>3</v>
      </c>
      <c r="AZ1081" s="4">
        <v>4</v>
      </c>
    </row>
    <row r="1082" spans="1:52" x14ac:dyDescent="0.25">
      <c r="A1082" s="4">
        <v>2017</v>
      </c>
      <c r="B1082" s="4" t="s">
        <v>332</v>
      </c>
      <c r="C1082" t="s">
        <v>284</v>
      </c>
      <c r="D1082" t="s">
        <v>289</v>
      </c>
      <c r="E1082" t="s">
        <v>795</v>
      </c>
      <c r="F1082" s="4">
        <v>24</v>
      </c>
      <c r="G1082">
        <v>0</v>
      </c>
      <c r="H1082">
        <v>0</v>
      </c>
      <c r="I1082">
        <v>24</v>
      </c>
      <c r="J1082">
        <v>7.166666666666667</v>
      </c>
      <c r="K1082">
        <v>0</v>
      </c>
      <c r="L1082">
        <v>0</v>
      </c>
      <c r="M1082">
        <v>23</v>
      </c>
      <c r="N1082">
        <v>57</v>
      </c>
      <c r="O1082">
        <v>0.95833333333333337</v>
      </c>
      <c r="P1082">
        <v>21</v>
      </c>
      <c r="Q1082">
        <v>21</v>
      </c>
      <c r="R1082">
        <v>3</v>
      </c>
      <c r="S1082">
        <v>89</v>
      </c>
      <c r="T1082">
        <v>1</v>
      </c>
      <c r="U1082">
        <v>247</v>
      </c>
      <c r="V1082">
        <v>1</v>
      </c>
      <c r="W1082">
        <v>7</v>
      </c>
      <c r="X1082">
        <v>21</v>
      </c>
      <c r="Y1082">
        <v>115.04761904761905</v>
      </c>
      <c r="Z1082">
        <v>0</v>
      </c>
      <c r="AA1082">
        <v>0</v>
      </c>
      <c r="AB1082">
        <v>23</v>
      </c>
      <c r="AC1082">
        <v>126</v>
      </c>
      <c r="AD1082">
        <v>0.95833333333333337</v>
      </c>
      <c r="AE1082">
        <v>6</v>
      </c>
      <c r="AF1082">
        <v>93</v>
      </c>
      <c r="AG1082">
        <v>0.25</v>
      </c>
      <c r="AH1082" s="4">
        <v>1</v>
      </c>
      <c r="AI1082">
        <v>0</v>
      </c>
      <c r="AJ1082" s="4">
        <v>0</v>
      </c>
      <c r="AK1082">
        <v>0</v>
      </c>
      <c r="AL1082" s="4">
        <v>1</v>
      </c>
      <c r="AM1082">
        <v>4.3478260869565216E-2</v>
      </c>
      <c r="AN1082" s="4">
        <v>2</v>
      </c>
      <c r="AO1082">
        <v>8.6956521739130432E-2</v>
      </c>
      <c r="AP1082" s="4">
        <v>0</v>
      </c>
      <c r="AQ1082">
        <v>0</v>
      </c>
      <c r="AR1082" s="4">
        <v>0</v>
      </c>
      <c r="AS1082">
        <v>0</v>
      </c>
      <c r="AT1082" s="4">
        <v>0</v>
      </c>
      <c r="AU1082" s="4">
        <v>0</v>
      </c>
      <c r="AV1082" s="4">
        <v>3</v>
      </c>
      <c r="AW1082">
        <v>1.6</v>
      </c>
      <c r="AX1082" s="4">
        <f t="shared" si="16"/>
        <v>15</v>
      </c>
      <c r="AY1082" s="4">
        <v>0</v>
      </c>
      <c r="AZ1082" s="4">
        <v>0</v>
      </c>
    </row>
    <row r="1083" spans="1:52" x14ac:dyDescent="0.25">
      <c r="A1083" s="4">
        <v>2017</v>
      </c>
      <c r="B1083" s="4" t="s">
        <v>332</v>
      </c>
      <c r="C1083" t="s">
        <v>284</v>
      </c>
      <c r="D1083" t="s">
        <v>217</v>
      </c>
      <c r="E1083" t="s">
        <v>729</v>
      </c>
      <c r="F1083" s="4">
        <v>23</v>
      </c>
      <c r="G1083">
        <v>0</v>
      </c>
      <c r="H1083">
        <v>0</v>
      </c>
      <c r="I1083">
        <v>23</v>
      </c>
      <c r="J1083">
        <v>0.91304347826086951</v>
      </c>
      <c r="K1083">
        <v>0</v>
      </c>
      <c r="L1083">
        <v>0</v>
      </c>
      <c r="M1083">
        <v>21</v>
      </c>
      <c r="N1083">
        <v>2688</v>
      </c>
      <c r="O1083">
        <v>0.91304347826086951</v>
      </c>
      <c r="P1083">
        <v>23</v>
      </c>
      <c r="Q1083">
        <v>22</v>
      </c>
      <c r="R1083">
        <v>12</v>
      </c>
      <c r="S1083">
        <v>55</v>
      </c>
      <c r="T1083">
        <v>14</v>
      </c>
      <c r="U1083">
        <v>158.71428571428572</v>
      </c>
      <c r="V1083">
        <v>14</v>
      </c>
      <c r="W1083">
        <v>44</v>
      </c>
      <c r="X1083">
        <v>9</v>
      </c>
      <c r="Y1083">
        <v>194.88888888888889</v>
      </c>
      <c r="Z1083">
        <v>6</v>
      </c>
      <c r="AA1083">
        <v>940</v>
      </c>
      <c r="AB1083">
        <v>9</v>
      </c>
      <c r="AC1083">
        <v>245</v>
      </c>
      <c r="AD1083">
        <v>0.39130434782608697</v>
      </c>
      <c r="AE1083">
        <v>0</v>
      </c>
      <c r="AF1083">
        <v>0</v>
      </c>
      <c r="AG1083">
        <v>0</v>
      </c>
      <c r="AH1083" s="4">
        <v>6</v>
      </c>
      <c r="AI1083">
        <v>1</v>
      </c>
      <c r="AJ1083" s="4">
        <v>2</v>
      </c>
      <c r="AK1083">
        <v>0.33333333333333331</v>
      </c>
      <c r="AL1083" s="4">
        <v>4</v>
      </c>
      <c r="AM1083">
        <v>0.44444444444444442</v>
      </c>
      <c r="AN1083" s="4">
        <v>1</v>
      </c>
      <c r="AO1083">
        <v>0.1111111111111111</v>
      </c>
      <c r="AP1083" s="4">
        <v>0</v>
      </c>
      <c r="AQ1083">
        <v>0</v>
      </c>
      <c r="AR1083" s="4">
        <v>0</v>
      </c>
      <c r="AS1083">
        <v>0</v>
      </c>
      <c r="AT1083" s="4">
        <v>0</v>
      </c>
      <c r="AU1083" s="4">
        <v>0</v>
      </c>
      <c r="AV1083" s="4">
        <v>0</v>
      </c>
      <c r="AW1083">
        <v>2.2999999999999998</v>
      </c>
      <c r="AX1083" s="4">
        <f t="shared" si="16"/>
        <v>10</v>
      </c>
      <c r="AY1083" s="4">
        <v>11</v>
      </c>
      <c r="AZ1083" s="4">
        <v>64</v>
      </c>
    </row>
    <row r="1084" spans="1:52" x14ac:dyDescent="0.25">
      <c r="A1084" s="4">
        <v>2017</v>
      </c>
      <c r="B1084" s="4" t="s">
        <v>332</v>
      </c>
      <c r="C1084" t="s">
        <v>284</v>
      </c>
      <c r="D1084" t="s">
        <v>347</v>
      </c>
      <c r="E1084" t="s">
        <v>847</v>
      </c>
      <c r="F1084" s="4">
        <v>22</v>
      </c>
      <c r="G1084">
        <v>0</v>
      </c>
      <c r="H1084">
        <v>0</v>
      </c>
      <c r="I1084">
        <v>22</v>
      </c>
      <c r="J1084">
        <v>6.6363636363636367</v>
      </c>
      <c r="K1084">
        <v>2</v>
      </c>
      <c r="L1084">
        <v>9.0909090909090912E-2</v>
      </c>
      <c r="M1084">
        <v>22</v>
      </c>
      <c r="N1084">
        <v>739</v>
      </c>
      <c r="O1084">
        <v>1</v>
      </c>
      <c r="P1084">
        <v>13</v>
      </c>
      <c r="Q1084">
        <v>32</v>
      </c>
      <c r="R1084">
        <v>4</v>
      </c>
      <c r="S1084">
        <v>19</v>
      </c>
      <c r="T1084">
        <v>3</v>
      </c>
      <c r="U1084">
        <v>171.66666666666666</v>
      </c>
      <c r="V1084">
        <v>1</v>
      </c>
      <c r="W1084">
        <v>3</v>
      </c>
      <c r="X1084">
        <v>18</v>
      </c>
      <c r="Y1084">
        <v>83.111111111111114</v>
      </c>
      <c r="Z1084">
        <v>3</v>
      </c>
      <c r="AA1084">
        <v>643</v>
      </c>
      <c r="AB1084">
        <v>18</v>
      </c>
      <c r="AC1084">
        <v>104</v>
      </c>
      <c r="AD1084">
        <v>0.81818181818181823</v>
      </c>
      <c r="AE1084">
        <v>10</v>
      </c>
      <c r="AF1084">
        <v>73</v>
      </c>
      <c r="AG1084">
        <v>0.45454545454545453</v>
      </c>
      <c r="AH1084" s="4">
        <v>0</v>
      </c>
      <c r="AI1084">
        <v>0</v>
      </c>
      <c r="AJ1084" s="4">
        <v>0</v>
      </c>
      <c r="AK1084">
        <v>0</v>
      </c>
      <c r="AL1084" s="4">
        <v>1</v>
      </c>
      <c r="AM1084">
        <v>5.5555555555555552E-2</v>
      </c>
      <c r="AN1084" s="4">
        <v>3</v>
      </c>
      <c r="AO1084">
        <v>0.16666666666666666</v>
      </c>
      <c r="AP1084" s="4">
        <v>0</v>
      </c>
      <c r="AQ1084">
        <v>0</v>
      </c>
      <c r="AR1084" s="4">
        <v>0</v>
      </c>
      <c r="AS1084">
        <v>0</v>
      </c>
      <c r="AT1084" s="4">
        <v>0</v>
      </c>
      <c r="AU1084" s="4">
        <v>0</v>
      </c>
      <c r="AV1084" s="4">
        <v>0</v>
      </c>
      <c r="AW1084">
        <v>2</v>
      </c>
      <c r="AX1084" s="4">
        <f t="shared" si="16"/>
        <v>11</v>
      </c>
      <c r="AY1084" s="4">
        <v>3</v>
      </c>
      <c r="AZ1084" s="4">
        <v>38</v>
      </c>
    </row>
    <row r="1085" spans="1:52" x14ac:dyDescent="0.25">
      <c r="A1085" s="4">
        <v>2017</v>
      </c>
      <c r="B1085" s="4" t="s">
        <v>332</v>
      </c>
      <c r="C1085" t="s">
        <v>284</v>
      </c>
      <c r="D1085" t="s">
        <v>329</v>
      </c>
      <c r="E1085" t="s">
        <v>832</v>
      </c>
      <c r="F1085" s="4">
        <v>18</v>
      </c>
      <c r="G1085">
        <v>5</v>
      </c>
      <c r="H1085">
        <v>6</v>
      </c>
      <c r="I1085">
        <v>18</v>
      </c>
      <c r="J1085">
        <v>4.6111111111111107</v>
      </c>
      <c r="K1085">
        <v>0</v>
      </c>
      <c r="L1085">
        <v>0</v>
      </c>
      <c r="M1085">
        <v>18</v>
      </c>
      <c r="N1085">
        <v>1591</v>
      </c>
      <c r="O1085">
        <v>1</v>
      </c>
      <c r="P1085">
        <v>18</v>
      </c>
      <c r="Q1085">
        <v>13</v>
      </c>
      <c r="R1085">
        <v>5</v>
      </c>
      <c r="S1085">
        <v>27</v>
      </c>
      <c r="T1085">
        <v>8</v>
      </c>
      <c r="U1085">
        <v>160.875</v>
      </c>
      <c r="V1085">
        <v>8</v>
      </c>
      <c r="W1085">
        <v>8.625</v>
      </c>
      <c r="X1085">
        <v>10</v>
      </c>
      <c r="Y1085">
        <v>139.30000000000001</v>
      </c>
      <c r="Z1085">
        <v>8</v>
      </c>
      <c r="AA1085">
        <v>600</v>
      </c>
      <c r="AB1085">
        <v>10</v>
      </c>
      <c r="AC1085">
        <v>168</v>
      </c>
      <c r="AD1085">
        <v>0.55555555555555558</v>
      </c>
      <c r="AE1085">
        <v>2</v>
      </c>
      <c r="AF1085">
        <v>138</v>
      </c>
      <c r="AG1085">
        <v>0.1111111111111111</v>
      </c>
      <c r="AH1085" s="4">
        <v>8</v>
      </c>
      <c r="AI1085">
        <v>1</v>
      </c>
      <c r="AJ1085" s="4">
        <v>0</v>
      </c>
      <c r="AK1085">
        <v>0</v>
      </c>
      <c r="AL1085" s="4">
        <v>4</v>
      </c>
      <c r="AM1085">
        <v>0.4</v>
      </c>
      <c r="AN1085" s="4">
        <v>0</v>
      </c>
      <c r="AO1085">
        <v>0</v>
      </c>
      <c r="AP1085" s="4">
        <v>0</v>
      </c>
      <c r="AQ1085">
        <v>0</v>
      </c>
      <c r="AR1085" s="4">
        <v>0</v>
      </c>
      <c r="AS1085">
        <v>0</v>
      </c>
      <c r="AT1085" s="4">
        <v>0</v>
      </c>
      <c r="AU1085" s="4">
        <v>0</v>
      </c>
      <c r="AV1085" s="4">
        <v>1</v>
      </c>
      <c r="AW1085">
        <v>2.25</v>
      </c>
      <c r="AX1085" s="4">
        <f t="shared" si="16"/>
        <v>8</v>
      </c>
      <c r="AY1085" s="4">
        <v>7</v>
      </c>
      <c r="AZ1085" s="4">
        <v>45</v>
      </c>
    </row>
    <row r="1086" spans="1:52" x14ac:dyDescent="0.25">
      <c r="A1086" s="4">
        <v>2017</v>
      </c>
      <c r="B1086" s="4" t="s">
        <v>332</v>
      </c>
      <c r="C1086" t="s">
        <v>284</v>
      </c>
      <c r="D1086" t="s">
        <v>200</v>
      </c>
      <c r="E1086" t="s">
        <v>712</v>
      </c>
      <c r="F1086" s="4">
        <v>12</v>
      </c>
      <c r="G1086">
        <v>2</v>
      </c>
      <c r="H1086">
        <v>1</v>
      </c>
      <c r="I1086">
        <v>12</v>
      </c>
      <c r="J1086">
        <v>3.0833333333333335</v>
      </c>
      <c r="K1086">
        <v>2</v>
      </c>
      <c r="L1086">
        <v>0.16666666666666666</v>
      </c>
      <c r="M1086">
        <v>11</v>
      </c>
      <c r="N1086">
        <v>3354</v>
      </c>
      <c r="O1086">
        <v>0.91666666666666663</v>
      </c>
      <c r="P1086">
        <v>11</v>
      </c>
      <c r="Q1086">
        <v>9</v>
      </c>
      <c r="R1086">
        <v>3</v>
      </c>
      <c r="S1086">
        <v>12</v>
      </c>
      <c r="T1086">
        <v>6</v>
      </c>
      <c r="U1086">
        <v>154.33333333333334</v>
      </c>
      <c r="V1086">
        <v>4</v>
      </c>
      <c r="W1086">
        <v>25.75</v>
      </c>
      <c r="X1086">
        <v>6</v>
      </c>
      <c r="Y1086">
        <v>155.66666666666666</v>
      </c>
      <c r="Z1086">
        <v>6</v>
      </c>
      <c r="AA1086">
        <v>330</v>
      </c>
      <c r="AB1086">
        <v>6</v>
      </c>
      <c r="AC1086">
        <v>227</v>
      </c>
      <c r="AD1086">
        <v>0.5</v>
      </c>
      <c r="AE1086">
        <v>1</v>
      </c>
      <c r="AF1086">
        <v>92</v>
      </c>
      <c r="AG1086">
        <v>8.3333333333333329E-2</v>
      </c>
      <c r="AH1086" s="4">
        <v>3</v>
      </c>
      <c r="AI1086">
        <v>0.5</v>
      </c>
      <c r="AJ1086" s="4">
        <v>0</v>
      </c>
      <c r="AK1086">
        <v>0</v>
      </c>
      <c r="AL1086" s="4">
        <v>3</v>
      </c>
      <c r="AM1086">
        <v>0.5</v>
      </c>
      <c r="AN1086" s="4">
        <v>1</v>
      </c>
      <c r="AO1086">
        <v>0.16666666666666666</v>
      </c>
      <c r="AP1086" s="4">
        <v>0</v>
      </c>
      <c r="AQ1086">
        <v>0</v>
      </c>
      <c r="AR1086" s="4">
        <v>0</v>
      </c>
      <c r="AS1086">
        <v>0</v>
      </c>
      <c r="AT1086" s="4">
        <v>0</v>
      </c>
      <c r="AU1086" s="4">
        <v>0</v>
      </c>
      <c r="AV1086" s="4">
        <v>0</v>
      </c>
      <c r="AW1086">
        <v>1.5</v>
      </c>
      <c r="AX1086" s="4">
        <f t="shared" si="16"/>
        <v>8</v>
      </c>
      <c r="AY1086" s="4">
        <v>6</v>
      </c>
      <c r="AZ1086" s="4">
        <v>14</v>
      </c>
    </row>
    <row r="1087" spans="1:52" x14ac:dyDescent="0.25">
      <c r="A1087" s="4">
        <v>2017</v>
      </c>
      <c r="B1087" s="4" t="s">
        <v>332</v>
      </c>
      <c r="C1087" t="s">
        <v>284</v>
      </c>
      <c r="D1087" t="s">
        <v>87</v>
      </c>
      <c r="E1087" t="s">
        <v>606</v>
      </c>
      <c r="F1087" s="4">
        <v>10</v>
      </c>
      <c r="G1087">
        <v>0</v>
      </c>
      <c r="H1087">
        <v>0</v>
      </c>
      <c r="I1087">
        <v>6</v>
      </c>
      <c r="J1087">
        <v>7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6</v>
      </c>
      <c r="AC1087">
        <v>23</v>
      </c>
      <c r="AD1087">
        <v>0.6</v>
      </c>
      <c r="AE1087">
        <v>0</v>
      </c>
      <c r="AF1087">
        <v>0</v>
      </c>
      <c r="AG1087">
        <v>0</v>
      </c>
      <c r="AH1087" s="4">
        <v>0</v>
      </c>
      <c r="AI1087">
        <v>0</v>
      </c>
      <c r="AJ1087" s="4">
        <v>0</v>
      </c>
      <c r="AK1087">
        <v>0</v>
      </c>
      <c r="AL1087" s="4">
        <v>0</v>
      </c>
      <c r="AM1087">
        <v>0</v>
      </c>
      <c r="AN1087" s="4">
        <v>0</v>
      </c>
      <c r="AO1087">
        <v>0</v>
      </c>
      <c r="AP1087" s="4">
        <v>0</v>
      </c>
      <c r="AQ1087">
        <v>0</v>
      </c>
      <c r="AR1087" s="4">
        <v>0</v>
      </c>
      <c r="AS1087">
        <v>0</v>
      </c>
      <c r="AT1087" s="4">
        <v>0</v>
      </c>
      <c r="AU1087" s="4">
        <v>3</v>
      </c>
      <c r="AV1087" s="4">
        <v>1</v>
      </c>
      <c r="AW1087">
        <v>1.4285714285714286</v>
      </c>
      <c r="AX1087" s="4">
        <f t="shared" si="16"/>
        <v>7</v>
      </c>
      <c r="AY1087" s="4">
        <v>0</v>
      </c>
      <c r="AZ1087" s="4">
        <v>0</v>
      </c>
    </row>
    <row r="1088" spans="1:52" x14ac:dyDescent="0.25">
      <c r="A1088" s="4">
        <v>2017</v>
      </c>
      <c r="B1088" s="4" t="s">
        <v>332</v>
      </c>
      <c r="C1088" t="s">
        <v>284</v>
      </c>
      <c r="D1088" t="s">
        <v>228</v>
      </c>
      <c r="E1088" t="s">
        <v>739</v>
      </c>
      <c r="F1088" s="4">
        <v>9</v>
      </c>
      <c r="G1088">
        <v>1</v>
      </c>
      <c r="H1088">
        <v>4</v>
      </c>
      <c r="I1088">
        <v>9</v>
      </c>
      <c r="J1088">
        <v>2.7777777777777777</v>
      </c>
      <c r="K1088">
        <v>0</v>
      </c>
      <c r="L1088">
        <v>0</v>
      </c>
      <c r="M1088">
        <v>8</v>
      </c>
      <c r="N1088">
        <v>1957</v>
      </c>
      <c r="O1088">
        <v>0.88888888888888884</v>
      </c>
      <c r="P1088">
        <v>7</v>
      </c>
      <c r="Q1088">
        <v>22</v>
      </c>
      <c r="R1088">
        <v>1</v>
      </c>
      <c r="S1088">
        <v>8</v>
      </c>
      <c r="T1088">
        <v>3</v>
      </c>
      <c r="U1088">
        <v>139.66666666666666</v>
      </c>
      <c r="V1088">
        <v>3</v>
      </c>
      <c r="W1088">
        <v>6.333333333333333</v>
      </c>
      <c r="X1088">
        <v>6</v>
      </c>
      <c r="Y1088">
        <v>119.83333333333333</v>
      </c>
      <c r="Z1088">
        <v>1</v>
      </c>
      <c r="AA1088">
        <v>140</v>
      </c>
      <c r="AB1088">
        <v>6</v>
      </c>
      <c r="AC1088">
        <v>143</v>
      </c>
      <c r="AD1088">
        <v>0.66666666666666663</v>
      </c>
      <c r="AE1088">
        <v>2</v>
      </c>
      <c r="AF1088">
        <v>50</v>
      </c>
      <c r="AG1088">
        <v>0.22222222222222221</v>
      </c>
      <c r="AH1088" s="4">
        <v>2</v>
      </c>
      <c r="AI1088">
        <v>0</v>
      </c>
      <c r="AJ1088" s="4">
        <v>0</v>
      </c>
      <c r="AK1088">
        <v>0</v>
      </c>
      <c r="AL1088" s="4">
        <v>4</v>
      </c>
      <c r="AM1088">
        <v>0.66666666666666663</v>
      </c>
      <c r="AN1088" s="4">
        <v>0</v>
      </c>
      <c r="AO1088">
        <v>0</v>
      </c>
      <c r="AP1088" s="4">
        <v>0</v>
      </c>
      <c r="AQ1088">
        <v>0</v>
      </c>
      <c r="AR1088" s="4">
        <v>0</v>
      </c>
      <c r="AS1088">
        <v>0</v>
      </c>
      <c r="AT1088" s="4">
        <v>0</v>
      </c>
      <c r="AU1088" s="4">
        <v>0</v>
      </c>
      <c r="AV1088" s="4">
        <v>0</v>
      </c>
      <c r="AW1088">
        <v>1.2857142857142858</v>
      </c>
      <c r="AX1088" s="4">
        <f t="shared" si="16"/>
        <v>6.9999999999999991</v>
      </c>
      <c r="AY1088" s="4">
        <v>0</v>
      </c>
      <c r="AZ1088" s="4">
        <v>0</v>
      </c>
    </row>
    <row r="1089" spans="1:52" x14ac:dyDescent="0.25">
      <c r="A1089" s="4">
        <v>2017</v>
      </c>
      <c r="B1089" s="4" t="s">
        <v>332</v>
      </c>
      <c r="C1089" t="s">
        <v>284</v>
      </c>
      <c r="D1089" t="s">
        <v>356</v>
      </c>
      <c r="E1089" t="s">
        <v>856</v>
      </c>
      <c r="F1089" s="4">
        <v>3</v>
      </c>
      <c r="G1089">
        <v>0</v>
      </c>
      <c r="H1089">
        <v>0</v>
      </c>
      <c r="I1089">
        <v>3</v>
      </c>
      <c r="J1089">
        <v>6.333333333333333</v>
      </c>
      <c r="K1089">
        <v>0</v>
      </c>
      <c r="L1089">
        <v>0</v>
      </c>
      <c r="M1089">
        <v>2</v>
      </c>
      <c r="N1089">
        <v>474</v>
      </c>
      <c r="O1089">
        <v>0.66666666666666663</v>
      </c>
      <c r="P1089">
        <v>3</v>
      </c>
      <c r="Q1089">
        <v>19</v>
      </c>
      <c r="R1089">
        <v>0</v>
      </c>
      <c r="S1089">
        <v>0</v>
      </c>
      <c r="T1089">
        <v>2</v>
      </c>
      <c r="U1089">
        <v>262.5</v>
      </c>
      <c r="V1089">
        <v>2</v>
      </c>
      <c r="W1089">
        <v>3</v>
      </c>
      <c r="X1089">
        <v>1</v>
      </c>
      <c r="Y1089">
        <v>215</v>
      </c>
      <c r="Z1089">
        <v>1</v>
      </c>
      <c r="AA1089">
        <v>785</v>
      </c>
      <c r="AB1089">
        <v>1</v>
      </c>
      <c r="AC1089">
        <v>222</v>
      </c>
      <c r="AD1089">
        <v>0.33333333333333331</v>
      </c>
      <c r="AE1089">
        <v>0</v>
      </c>
      <c r="AF1089">
        <v>0</v>
      </c>
      <c r="AG1089">
        <v>0</v>
      </c>
      <c r="AH1089" s="4">
        <v>2</v>
      </c>
      <c r="AI1089">
        <v>0</v>
      </c>
      <c r="AJ1089" s="4">
        <v>0</v>
      </c>
      <c r="AK1089">
        <v>0</v>
      </c>
      <c r="AL1089" s="4">
        <v>1</v>
      </c>
      <c r="AM1089">
        <v>1</v>
      </c>
      <c r="AN1089" s="4">
        <v>0</v>
      </c>
      <c r="AO1089">
        <v>0</v>
      </c>
      <c r="AP1089" s="4">
        <v>0</v>
      </c>
      <c r="AQ1089">
        <v>0</v>
      </c>
      <c r="AR1089" s="4">
        <v>0</v>
      </c>
      <c r="AS1089">
        <v>0</v>
      </c>
      <c r="AT1089" s="4">
        <v>0</v>
      </c>
      <c r="AU1089" s="4">
        <v>0</v>
      </c>
      <c r="AV1089" s="4">
        <v>0</v>
      </c>
      <c r="AW1089">
        <v>1</v>
      </c>
      <c r="AX1089" s="4">
        <f t="shared" si="16"/>
        <v>3</v>
      </c>
      <c r="AY1089" s="4">
        <v>2</v>
      </c>
      <c r="AZ1089" s="4">
        <v>58</v>
      </c>
    </row>
    <row r="1090" spans="1:52" x14ac:dyDescent="0.25">
      <c r="A1090" s="4">
        <v>2017</v>
      </c>
      <c r="B1090" s="4" t="s">
        <v>332</v>
      </c>
      <c r="C1090" t="s">
        <v>284</v>
      </c>
      <c r="D1090" t="s">
        <v>359</v>
      </c>
      <c r="E1090" t="s">
        <v>859</v>
      </c>
      <c r="F1090" s="4">
        <v>1</v>
      </c>
      <c r="G1090">
        <v>0</v>
      </c>
      <c r="H1090">
        <v>0</v>
      </c>
      <c r="I1090">
        <v>1</v>
      </c>
      <c r="J1090">
        <v>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</v>
      </c>
      <c r="Q1090">
        <v>10</v>
      </c>
      <c r="R1090">
        <v>0</v>
      </c>
      <c r="S1090">
        <v>0</v>
      </c>
      <c r="T1090">
        <v>1</v>
      </c>
      <c r="U1090">
        <v>74</v>
      </c>
      <c r="V1090">
        <v>1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 s="4">
        <v>1</v>
      </c>
      <c r="AI1090">
        <v>0</v>
      </c>
      <c r="AJ1090" s="4">
        <v>0</v>
      </c>
      <c r="AK1090">
        <v>0</v>
      </c>
      <c r="AL1090" s="4">
        <v>0</v>
      </c>
      <c r="AM1090">
        <v>0</v>
      </c>
      <c r="AN1090" s="4">
        <v>0</v>
      </c>
      <c r="AO1090">
        <v>0</v>
      </c>
      <c r="AP1090" s="4">
        <v>0</v>
      </c>
      <c r="AQ1090">
        <v>0</v>
      </c>
      <c r="AR1090" s="4">
        <v>0</v>
      </c>
      <c r="AS1090">
        <v>0</v>
      </c>
      <c r="AT1090" s="4">
        <v>0</v>
      </c>
      <c r="AU1090" s="4">
        <v>0</v>
      </c>
      <c r="AV1090" s="4">
        <v>0</v>
      </c>
      <c r="AW1090">
        <v>1</v>
      </c>
      <c r="AX1090" s="4">
        <f t="shared" si="16"/>
        <v>1</v>
      </c>
      <c r="AY1090" s="4">
        <v>1</v>
      </c>
      <c r="AZ1090" s="4">
        <v>33</v>
      </c>
    </row>
    <row r="1091" spans="1:52" x14ac:dyDescent="0.25">
      <c r="A1091" s="4">
        <v>2017</v>
      </c>
      <c r="B1091" s="4" t="s">
        <v>360</v>
      </c>
      <c r="C1091" t="s">
        <v>53</v>
      </c>
      <c r="D1091" t="s">
        <v>54</v>
      </c>
      <c r="E1091" t="s">
        <v>573</v>
      </c>
      <c r="F1091" s="4">
        <v>261</v>
      </c>
      <c r="G1091">
        <v>47</v>
      </c>
      <c r="H1091">
        <v>1</v>
      </c>
      <c r="I1091">
        <v>259</v>
      </c>
      <c r="J1091">
        <v>3.6370656370656369</v>
      </c>
      <c r="K1091">
        <v>4</v>
      </c>
      <c r="L1091">
        <v>1.5444015444015444E-2</v>
      </c>
      <c r="M1091">
        <v>226</v>
      </c>
      <c r="N1091">
        <v>1245</v>
      </c>
      <c r="O1091">
        <v>0.86590038314176243</v>
      </c>
      <c r="P1091">
        <v>189</v>
      </c>
      <c r="Q1091">
        <v>18</v>
      </c>
      <c r="R1091">
        <v>94</v>
      </c>
      <c r="S1091">
        <v>65</v>
      </c>
      <c r="T1091">
        <v>42</v>
      </c>
      <c r="U1091">
        <v>226.5</v>
      </c>
      <c r="V1091">
        <v>39</v>
      </c>
      <c r="W1091">
        <v>48.820512820512818</v>
      </c>
      <c r="X1091">
        <v>199</v>
      </c>
      <c r="Y1091">
        <v>155.8894472361809</v>
      </c>
      <c r="Z1091">
        <v>38</v>
      </c>
      <c r="AA1091">
        <v>362</v>
      </c>
      <c r="AB1091">
        <v>215</v>
      </c>
      <c r="AC1091">
        <v>166</v>
      </c>
      <c r="AD1091">
        <v>0.82375478927203061</v>
      </c>
      <c r="AE1091">
        <v>83</v>
      </c>
      <c r="AF1091">
        <v>122</v>
      </c>
      <c r="AG1091">
        <v>0.31800766283524906</v>
      </c>
      <c r="AH1091" s="4">
        <v>23</v>
      </c>
      <c r="AI1091">
        <v>0.60526315789473684</v>
      </c>
      <c r="AJ1091" s="4">
        <v>5</v>
      </c>
      <c r="AK1091">
        <v>0.13157894736842105</v>
      </c>
      <c r="AL1091" s="4">
        <v>38</v>
      </c>
      <c r="AM1091">
        <v>0.17674418604651163</v>
      </c>
      <c r="AN1091" s="4">
        <v>20</v>
      </c>
      <c r="AO1091">
        <v>9.3023255813953487E-2</v>
      </c>
      <c r="AP1091" s="4">
        <v>0</v>
      </c>
      <c r="AQ1091">
        <v>0</v>
      </c>
      <c r="AR1091" s="4">
        <v>0</v>
      </c>
      <c r="AS1091">
        <v>0</v>
      </c>
      <c r="AT1091" s="4">
        <v>0</v>
      </c>
      <c r="AU1091" s="4">
        <v>15</v>
      </c>
      <c r="AV1091" s="4">
        <v>5</v>
      </c>
      <c r="AW1091">
        <v>2.3097345132743361</v>
      </c>
      <c r="AX1091" s="4">
        <f t="shared" ref="AX1091:AX1154" si="17">IF(ISERROR(F1091/AW1091),0,F1091/AW1091)</f>
        <v>113.00000000000001</v>
      </c>
      <c r="AY1091" s="4">
        <v>40</v>
      </c>
      <c r="AZ1091" s="4">
        <v>102</v>
      </c>
    </row>
    <row r="1092" spans="1:52" x14ac:dyDescent="0.25">
      <c r="A1092" s="4">
        <v>2017</v>
      </c>
      <c r="B1092" s="4" t="s">
        <v>360</v>
      </c>
      <c r="C1092" t="s">
        <v>53</v>
      </c>
      <c r="D1092" t="s">
        <v>56</v>
      </c>
      <c r="E1092" t="s">
        <v>575</v>
      </c>
      <c r="F1092" s="4">
        <v>247</v>
      </c>
      <c r="G1092">
        <v>241</v>
      </c>
      <c r="H1092">
        <v>2</v>
      </c>
      <c r="I1092">
        <v>247</v>
      </c>
      <c r="J1092">
        <v>3.0121457489878543</v>
      </c>
      <c r="K1092">
        <v>0</v>
      </c>
      <c r="L1092">
        <v>0</v>
      </c>
      <c r="M1092">
        <v>233</v>
      </c>
      <c r="N1092">
        <v>866</v>
      </c>
      <c r="O1092">
        <v>0.94331983805668018</v>
      </c>
      <c r="P1092">
        <v>193</v>
      </c>
      <c r="Q1092">
        <v>13</v>
      </c>
      <c r="R1092">
        <v>35</v>
      </c>
      <c r="S1092">
        <v>19</v>
      </c>
      <c r="T1092">
        <v>12</v>
      </c>
      <c r="U1092">
        <v>181.75</v>
      </c>
      <c r="V1092">
        <v>12</v>
      </c>
      <c r="W1092">
        <v>14.75</v>
      </c>
      <c r="X1092">
        <v>235</v>
      </c>
      <c r="Y1092">
        <v>100.27234042553191</v>
      </c>
      <c r="Z1092">
        <v>12</v>
      </c>
      <c r="AA1092">
        <v>237</v>
      </c>
      <c r="AB1092">
        <v>233</v>
      </c>
      <c r="AC1092">
        <v>109</v>
      </c>
      <c r="AD1092">
        <v>0.94331983805668018</v>
      </c>
      <c r="AE1092">
        <v>20</v>
      </c>
      <c r="AF1092">
        <v>42</v>
      </c>
      <c r="AG1092">
        <v>8.0971659919028341E-2</v>
      </c>
      <c r="AH1092" s="4">
        <v>2</v>
      </c>
      <c r="AI1092">
        <v>0.16666666666666666</v>
      </c>
      <c r="AJ1092" s="4">
        <v>3</v>
      </c>
      <c r="AK1092">
        <v>0.25</v>
      </c>
      <c r="AL1092" s="4">
        <v>10</v>
      </c>
      <c r="AM1092">
        <v>4.2918454935622317E-2</v>
      </c>
      <c r="AN1092" s="4">
        <v>10</v>
      </c>
      <c r="AO1092">
        <v>4.2918454935622317E-2</v>
      </c>
      <c r="AP1092" s="4">
        <v>12</v>
      </c>
      <c r="AQ1092">
        <v>4.8582995951417005E-2</v>
      </c>
      <c r="AR1092" s="4">
        <v>13</v>
      </c>
      <c r="AS1092">
        <v>5.2631578947368418E-2</v>
      </c>
      <c r="AT1092" s="4">
        <v>0</v>
      </c>
      <c r="AU1092" s="4">
        <v>0</v>
      </c>
      <c r="AV1092" s="4">
        <v>1</v>
      </c>
      <c r="AW1092">
        <v>2.0756302521008405</v>
      </c>
      <c r="AX1092" s="4">
        <f t="shared" si="17"/>
        <v>118.99999999999999</v>
      </c>
      <c r="AY1092" s="4">
        <v>1</v>
      </c>
      <c r="AZ1092" s="4">
        <v>39</v>
      </c>
    </row>
    <row r="1093" spans="1:52" x14ac:dyDescent="0.25">
      <c r="A1093" s="4">
        <v>2017</v>
      </c>
      <c r="B1093" s="4" t="s">
        <v>360</v>
      </c>
      <c r="C1093" t="s">
        <v>53</v>
      </c>
      <c r="D1093" t="s">
        <v>82</v>
      </c>
      <c r="E1093" t="s">
        <v>601</v>
      </c>
      <c r="F1093" s="4">
        <v>246</v>
      </c>
      <c r="G1093">
        <v>68</v>
      </c>
      <c r="H1093">
        <v>1</v>
      </c>
      <c r="I1093">
        <v>246</v>
      </c>
      <c r="J1093">
        <v>3.4512195121951219</v>
      </c>
      <c r="K1093">
        <v>4</v>
      </c>
      <c r="L1093">
        <v>1.6260162601626018E-2</v>
      </c>
      <c r="M1093">
        <v>226</v>
      </c>
      <c r="N1093">
        <v>699</v>
      </c>
      <c r="O1093">
        <v>0.91869918699186992</v>
      </c>
      <c r="P1093">
        <v>173</v>
      </c>
      <c r="Q1093">
        <v>15</v>
      </c>
      <c r="R1093">
        <v>87</v>
      </c>
      <c r="S1093">
        <v>38</v>
      </c>
      <c r="T1093">
        <v>30</v>
      </c>
      <c r="U1093">
        <v>187.66666666666666</v>
      </c>
      <c r="V1093">
        <v>29</v>
      </c>
      <c r="W1093">
        <v>32.586206896551722</v>
      </c>
      <c r="X1093">
        <v>212</v>
      </c>
      <c r="Y1093">
        <v>92.948113207547166</v>
      </c>
      <c r="Z1093">
        <v>23</v>
      </c>
      <c r="AA1093">
        <v>338</v>
      </c>
      <c r="AB1093">
        <v>215</v>
      </c>
      <c r="AC1093">
        <v>108</v>
      </c>
      <c r="AD1093">
        <v>0.87398373983739841</v>
      </c>
      <c r="AE1093">
        <v>119</v>
      </c>
      <c r="AF1093">
        <v>71</v>
      </c>
      <c r="AG1093">
        <v>0.48373983739837401</v>
      </c>
      <c r="AH1093" s="4">
        <v>10</v>
      </c>
      <c r="AI1093">
        <v>0.43478260869565216</v>
      </c>
      <c r="AJ1093" s="4">
        <v>6</v>
      </c>
      <c r="AK1093">
        <v>0.2608695652173913</v>
      </c>
      <c r="AL1093" s="4">
        <v>33</v>
      </c>
      <c r="AM1093">
        <v>0.15348837209302327</v>
      </c>
      <c r="AN1093" s="4">
        <v>19</v>
      </c>
      <c r="AO1093">
        <v>8.8372093023255813E-2</v>
      </c>
      <c r="AP1093" s="4">
        <v>0</v>
      </c>
      <c r="AQ1093">
        <v>0</v>
      </c>
      <c r="AR1093" s="4">
        <v>0</v>
      </c>
      <c r="AS1093">
        <v>0</v>
      </c>
      <c r="AT1093" s="4">
        <v>0</v>
      </c>
      <c r="AU1093" s="4">
        <v>2</v>
      </c>
      <c r="AV1093" s="4">
        <v>3</v>
      </c>
      <c r="AW1093">
        <v>2.3653846153846154</v>
      </c>
      <c r="AX1093" s="4">
        <f t="shared" si="17"/>
        <v>104</v>
      </c>
      <c r="AY1093" s="4">
        <v>28</v>
      </c>
      <c r="AZ1093" s="4">
        <v>89</v>
      </c>
    </row>
    <row r="1094" spans="1:52" x14ac:dyDescent="0.25">
      <c r="A1094" s="4">
        <v>2017</v>
      </c>
      <c r="B1094" s="4" t="s">
        <v>360</v>
      </c>
      <c r="C1094" t="s">
        <v>53</v>
      </c>
      <c r="D1094" t="s">
        <v>58</v>
      </c>
      <c r="E1094" t="s">
        <v>577</v>
      </c>
      <c r="F1094" s="4">
        <v>237</v>
      </c>
      <c r="G1094">
        <v>63</v>
      </c>
      <c r="H1094">
        <v>2</v>
      </c>
      <c r="I1094">
        <v>236</v>
      </c>
      <c r="J1094">
        <v>4.3898305084745761</v>
      </c>
      <c r="K1094">
        <v>0</v>
      </c>
      <c r="L1094">
        <v>0</v>
      </c>
      <c r="M1094">
        <v>200</v>
      </c>
      <c r="N1094">
        <v>1152</v>
      </c>
      <c r="O1094">
        <v>0.84388185654008441</v>
      </c>
      <c r="P1094">
        <v>186</v>
      </c>
      <c r="Q1094">
        <v>16</v>
      </c>
      <c r="R1094">
        <v>82</v>
      </c>
      <c r="S1094">
        <v>50</v>
      </c>
      <c r="T1094">
        <v>49</v>
      </c>
      <c r="U1094">
        <v>197</v>
      </c>
      <c r="V1094">
        <v>47</v>
      </c>
      <c r="W1094">
        <v>47.51063829787234</v>
      </c>
      <c r="X1094">
        <v>180</v>
      </c>
      <c r="Y1094">
        <v>107.59444444444445</v>
      </c>
      <c r="Z1094">
        <v>46</v>
      </c>
      <c r="AA1094">
        <v>400</v>
      </c>
      <c r="AB1094">
        <v>186</v>
      </c>
      <c r="AC1094">
        <v>126</v>
      </c>
      <c r="AD1094">
        <v>0.78481012658227844</v>
      </c>
      <c r="AE1094">
        <v>79</v>
      </c>
      <c r="AF1094">
        <v>82</v>
      </c>
      <c r="AG1094">
        <v>0.33333333333333331</v>
      </c>
      <c r="AH1094" s="4">
        <v>27</v>
      </c>
      <c r="AI1094">
        <v>0.58695652173913049</v>
      </c>
      <c r="AJ1094" s="4">
        <v>6</v>
      </c>
      <c r="AK1094">
        <v>0.13043478260869565</v>
      </c>
      <c r="AL1094" s="4">
        <v>30</v>
      </c>
      <c r="AM1094">
        <v>0.16129032258064516</v>
      </c>
      <c r="AN1094" s="4">
        <v>23</v>
      </c>
      <c r="AO1094">
        <v>0.12365591397849462</v>
      </c>
      <c r="AP1094" s="4">
        <v>0</v>
      </c>
      <c r="AQ1094">
        <v>0</v>
      </c>
      <c r="AR1094" s="4">
        <v>0</v>
      </c>
      <c r="AS1094">
        <v>0</v>
      </c>
      <c r="AT1094" s="4">
        <v>0</v>
      </c>
      <c r="AU1094" s="4">
        <v>4</v>
      </c>
      <c r="AV1094" s="4">
        <v>1</v>
      </c>
      <c r="AW1094">
        <v>2.1944444444444446</v>
      </c>
      <c r="AX1094" s="4">
        <f t="shared" si="17"/>
        <v>107.99999999999999</v>
      </c>
      <c r="AY1094" s="4">
        <v>43</v>
      </c>
      <c r="AZ1094" s="4">
        <v>103</v>
      </c>
    </row>
    <row r="1095" spans="1:52" x14ac:dyDescent="0.25">
      <c r="A1095" s="4">
        <v>2017</v>
      </c>
      <c r="B1095" s="4" t="s">
        <v>360</v>
      </c>
      <c r="C1095" t="s">
        <v>53</v>
      </c>
      <c r="D1095" t="s">
        <v>295</v>
      </c>
      <c r="E1095" t="s">
        <v>800</v>
      </c>
      <c r="F1095" s="4">
        <v>207</v>
      </c>
      <c r="G1095">
        <v>99</v>
      </c>
      <c r="H1095">
        <v>2</v>
      </c>
      <c r="I1095">
        <v>206</v>
      </c>
      <c r="J1095">
        <v>5.7766990291262132</v>
      </c>
      <c r="K1095">
        <v>2</v>
      </c>
      <c r="L1095">
        <v>9.7087378640776691E-3</v>
      </c>
      <c r="M1095">
        <v>191</v>
      </c>
      <c r="N1095">
        <v>746</v>
      </c>
      <c r="O1095">
        <v>0.92270531400966183</v>
      </c>
      <c r="P1095">
        <v>192</v>
      </c>
      <c r="Q1095">
        <v>17</v>
      </c>
      <c r="R1095">
        <v>66</v>
      </c>
      <c r="S1095">
        <v>47</v>
      </c>
      <c r="T1095">
        <v>52</v>
      </c>
      <c r="U1095">
        <v>198.21153846153845</v>
      </c>
      <c r="V1095">
        <v>51</v>
      </c>
      <c r="W1095">
        <v>95.392156862745097</v>
      </c>
      <c r="X1095">
        <v>151</v>
      </c>
      <c r="Y1095">
        <v>158.11258278145695</v>
      </c>
      <c r="Z1095">
        <v>39</v>
      </c>
      <c r="AA1095">
        <v>368</v>
      </c>
      <c r="AB1095">
        <v>151</v>
      </c>
      <c r="AC1095">
        <v>192</v>
      </c>
      <c r="AD1095">
        <v>0.72946859903381644</v>
      </c>
      <c r="AE1095">
        <v>14</v>
      </c>
      <c r="AF1095">
        <v>136</v>
      </c>
      <c r="AG1095">
        <v>6.7632850241545889E-2</v>
      </c>
      <c r="AH1095" s="4">
        <v>18</v>
      </c>
      <c r="AI1095">
        <v>0.46153846153846156</v>
      </c>
      <c r="AJ1095" s="4">
        <v>6</v>
      </c>
      <c r="AK1095">
        <v>0.15384615384615385</v>
      </c>
      <c r="AL1095" s="4">
        <v>40</v>
      </c>
      <c r="AM1095">
        <v>0.26490066225165565</v>
      </c>
      <c r="AN1095" s="4">
        <v>20</v>
      </c>
      <c r="AO1095">
        <v>0.13245033112582782</v>
      </c>
      <c r="AP1095" s="4">
        <v>0</v>
      </c>
      <c r="AQ1095">
        <v>0</v>
      </c>
      <c r="AR1095" s="4">
        <v>0</v>
      </c>
      <c r="AS1095">
        <v>0</v>
      </c>
      <c r="AT1095" s="4">
        <v>0</v>
      </c>
      <c r="AU1095" s="4">
        <v>0</v>
      </c>
      <c r="AV1095" s="4">
        <v>1</v>
      </c>
      <c r="AW1095">
        <v>1.9528301886792452</v>
      </c>
      <c r="AX1095" s="4">
        <f t="shared" si="17"/>
        <v>106</v>
      </c>
      <c r="AY1095" s="4">
        <v>42</v>
      </c>
      <c r="AZ1095" s="4">
        <v>106</v>
      </c>
    </row>
    <row r="1096" spans="1:52" x14ac:dyDescent="0.25">
      <c r="A1096" s="4">
        <v>2017</v>
      </c>
      <c r="B1096" s="4" t="s">
        <v>360</v>
      </c>
      <c r="C1096" t="s">
        <v>53</v>
      </c>
      <c r="D1096" t="s">
        <v>57</v>
      </c>
      <c r="E1096" t="s">
        <v>576</v>
      </c>
      <c r="F1096" s="4">
        <v>205</v>
      </c>
      <c r="G1096">
        <v>21</v>
      </c>
      <c r="H1096">
        <v>3</v>
      </c>
      <c r="I1096">
        <v>205</v>
      </c>
      <c r="J1096">
        <v>4.5073170731707313</v>
      </c>
      <c r="K1096">
        <v>4</v>
      </c>
      <c r="L1096">
        <v>1.9512195121951219E-2</v>
      </c>
      <c r="M1096">
        <v>171</v>
      </c>
      <c r="N1096">
        <v>870</v>
      </c>
      <c r="O1096">
        <v>0.8341463414634146</v>
      </c>
      <c r="P1096">
        <v>145</v>
      </c>
      <c r="Q1096">
        <v>34</v>
      </c>
      <c r="R1096">
        <v>68</v>
      </c>
      <c r="S1096">
        <v>75</v>
      </c>
      <c r="T1096">
        <v>27</v>
      </c>
      <c r="U1096">
        <v>229.37037037037038</v>
      </c>
      <c r="V1096">
        <v>24</v>
      </c>
      <c r="W1096">
        <v>42.25</v>
      </c>
      <c r="X1096">
        <v>162</v>
      </c>
      <c r="Y1096">
        <v>149.08641975308643</v>
      </c>
      <c r="Z1096">
        <v>23</v>
      </c>
      <c r="AA1096">
        <v>365</v>
      </c>
      <c r="AB1096">
        <v>173</v>
      </c>
      <c r="AC1096">
        <v>161</v>
      </c>
      <c r="AD1096">
        <v>0.84390243902439022</v>
      </c>
      <c r="AE1096">
        <v>69</v>
      </c>
      <c r="AF1096">
        <v>91</v>
      </c>
      <c r="AG1096">
        <v>0.33658536585365856</v>
      </c>
      <c r="AH1096" s="4">
        <v>10</v>
      </c>
      <c r="AI1096">
        <v>0.43478260869565216</v>
      </c>
      <c r="AJ1096" s="4">
        <v>7</v>
      </c>
      <c r="AK1096">
        <v>0.30434782608695654</v>
      </c>
      <c r="AL1096" s="4">
        <v>38</v>
      </c>
      <c r="AM1096">
        <v>0.21965317919075145</v>
      </c>
      <c r="AN1096" s="4">
        <v>22</v>
      </c>
      <c r="AO1096">
        <v>0.12716763005780346</v>
      </c>
      <c r="AP1096" s="4">
        <v>0</v>
      </c>
      <c r="AQ1096">
        <v>0</v>
      </c>
      <c r="AR1096" s="4">
        <v>0</v>
      </c>
      <c r="AS1096">
        <v>0</v>
      </c>
      <c r="AT1096" s="4">
        <v>0</v>
      </c>
      <c r="AU1096" s="4">
        <v>10</v>
      </c>
      <c r="AV1096" s="4">
        <v>1</v>
      </c>
      <c r="AW1096">
        <v>2.303370786516854</v>
      </c>
      <c r="AX1096" s="4">
        <f t="shared" si="17"/>
        <v>89</v>
      </c>
      <c r="AY1096" s="4">
        <v>20</v>
      </c>
      <c r="AZ1096" s="4">
        <v>97</v>
      </c>
    </row>
    <row r="1097" spans="1:52" x14ac:dyDescent="0.25">
      <c r="A1097" s="4">
        <v>2017</v>
      </c>
      <c r="B1097" s="4" t="s">
        <v>360</v>
      </c>
      <c r="C1097" t="s">
        <v>53</v>
      </c>
      <c r="D1097" t="s">
        <v>70</v>
      </c>
      <c r="E1097" t="s">
        <v>589</v>
      </c>
      <c r="F1097" s="4">
        <v>186</v>
      </c>
      <c r="G1097">
        <v>82</v>
      </c>
      <c r="H1097">
        <v>4</v>
      </c>
      <c r="I1097">
        <v>186</v>
      </c>
      <c r="J1097">
        <v>5.365591397849462</v>
      </c>
      <c r="K1097">
        <v>0</v>
      </c>
      <c r="L1097">
        <v>0</v>
      </c>
      <c r="M1097">
        <v>157</v>
      </c>
      <c r="N1097">
        <v>1332</v>
      </c>
      <c r="O1097">
        <v>0.84408602150537637</v>
      </c>
      <c r="P1097">
        <v>173</v>
      </c>
      <c r="Q1097">
        <v>15</v>
      </c>
      <c r="R1097">
        <v>69</v>
      </c>
      <c r="S1097">
        <v>43</v>
      </c>
      <c r="T1097">
        <v>87</v>
      </c>
      <c r="U1097">
        <v>166.77011494252875</v>
      </c>
      <c r="V1097">
        <v>83</v>
      </c>
      <c r="W1097">
        <v>47.373493975903614</v>
      </c>
      <c r="X1097">
        <v>95</v>
      </c>
      <c r="Y1097">
        <v>160.23157894736843</v>
      </c>
      <c r="Z1097">
        <v>68</v>
      </c>
      <c r="AA1097">
        <v>408</v>
      </c>
      <c r="AB1097">
        <v>88</v>
      </c>
      <c r="AC1097">
        <v>200</v>
      </c>
      <c r="AD1097">
        <v>0.4731182795698925</v>
      </c>
      <c r="AE1097">
        <v>9</v>
      </c>
      <c r="AF1097">
        <v>92</v>
      </c>
      <c r="AG1097">
        <v>4.8387096774193547E-2</v>
      </c>
      <c r="AH1097" s="4">
        <v>55</v>
      </c>
      <c r="AI1097">
        <v>0.80882352941176472</v>
      </c>
      <c r="AJ1097" s="4">
        <v>12</v>
      </c>
      <c r="AK1097">
        <v>0.17647058823529413</v>
      </c>
      <c r="AL1097" s="4">
        <v>35</v>
      </c>
      <c r="AM1097">
        <v>0.39772727272727271</v>
      </c>
      <c r="AN1097" s="4">
        <v>28</v>
      </c>
      <c r="AO1097">
        <v>0.31818181818181818</v>
      </c>
      <c r="AP1097" s="4">
        <v>0</v>
      </c>
      <c r="AQ1097">
        <v>0</v>
      </c>
      <c r="AR1097" s="4">
        <v>0</v>
      </c>
      <c r="AS1097">
        <v>0</v>
      </c>
      <c r="AT1097" s="4">
        <v>0</v>
      </c>
      <c r="AU1097" s="4">
        <v>0</v>
      </c>
      <c r="AV1097" s="4">
        <v>5</v>
      </c>
      <c r="AW1097">
        <v>1.8415841584158417</v>
      </c>
      <c r="AX1097" s="4">
        <f t="shared" si="17"/>
        <v>101</v>
      </c>
      <c r="AY1097" s="4">
        <v>83</v>
      </c>
      <c r="AZ1097" s="4">
        <v>98</v>
      </c>
    </row>
    <row r="1098" spans="1:52" x14ac:dyDescent="0.25">
      <c r="A1098" s="4">
        <v>2017</v>
      </c>
      <c r="B1098" s="4" t="s">
        <v>360</v>
      </c>
      <c r="C1098" t="s">
        <v>53</v>
      </c>
      <c r="D1098" t="s">
        <v>69</v>
      </c>
      <c r="E1098" t="s">
        <v>588</v>
      </c>
      <c r="F1098" s="4">
        <v>184</v>
      </c>
      <c r="G1098">
        <v>122</v>
      </c>
      <c r="H1098">
        <v>2</v>
      </c>
      <c r="I1098">
        <v>184</v>
      </c>
      <c r="J1098">
        <v>4.4293478260869561</v>
      </c>
      <c r="K1098">
        <v>0</v>
      </c>
      <c r="L1098">
        <v>0</v>
      </c>
      <c r="M1098">
        <v>176</v>
      </c>
      <c r="N1098">
        <v>603</v>
      </c>
      <c r="O1098">
        <v>0.95652173913043481</v>
      </c>
      <c r="P1098">
        <v>129</v>
      </c>
      <c r="Q1098">
        <v>15</v>
      </c>
      <c r="R1098">
        <v>13</v>
      </c>
      <c r="S1098">
        <v>26</v>
      </c>
      <c r="T1098">
        <v>16</v>
      </c>
      <c r="U1098">
        <v>218.75</v>
      </c>
      <c r="V1098">
        <v>16</v>
      </c>
      <c r="W1098">
        <v>73.625</v>
      </c>
      <c r="X1098">
        <v>166</v>
      </c>
      <c r="Y1098">
        <v>108.05421686746988</v>
      </c>
      <c r="Z1098">
        <v>17</v>
      </c>
      <c r="AA1098">
        <v>295</v>
      </c>
      <c r="AB1098">
        <v>166</v>
      </c>
      <c r="AC1098">
        <v>126</v>
      </c>
      <c r="AD1098">
        <v>0.90217391304347827</v>
      </c>
      <c r="AE1098">
        <v>43</v>
      </c>
      <c r="AF1098">
        <v>94</v>
      </c>
      <c r="AG1098">
        <v>0.23369565217391305</v>
      </c>
      <c r="AH1098" s="4">
        <v>6</v>
      </c>
      <c r="AI1098">
        <v>0.35294117647058826</v>
      </c>
      <c r="AJ1098" s="4">
        <v>7</v>
      </c>
      <c r="AK1098">
        <v>0.41176470588235292</v>
      </c>
      <c r="AL1098" s="4">
        <v>7</v>
      </c>
      <c r="AM1098">
        <v>4.2168674698795178E-2</v>
      </c>
      <c r="AN1098" s="4">
        <v>9</v>
      </c>
      <c r="AO1098">
        <v>5.4216867469879519E-2</v>
      </c>
      <c r="AP1098" s="4">
        <v>13</v>
      </c>
      <c r="AQ1098">
        <v>7.0652173913043473E-2</v>
      </c>
      <c r="AR1098" s="4">
        <v>16</v>
      </c>
      <c r="AS1098">
        <v>8.6956521739130432E-2</v>
      </c>
      <c r="AT1098" s="4">
        <v>0</v>
      </c>
      <c r="AU1098" s="4">
        <v>0</v>
      </c>
      <c r="AV1098" s="4">
        <v>0</v>
      </c>
      <c r="AW1098">
        <v>1.8217821782178218</v>
      </c>
      <c r="AX1098" s="4">
        <f t="shared" si="17"/>
        <v>101</v>
      </c>
      <c r="AY1098" s="4">
        <v>3</v>
      </c>
      <c r="AZ1098" s="4">
        <v>190</v>
      </c>
    </row>
    <row r="1099" spans="1:52" x14ac:dyDescent="0.25">
      <c r="A1099" s="4">
        <v>2017</v>
      </c>
      <c r="B1099" s="4" t="s">
        <v>360</v>
      </c>
      <c r="C1099" t="s">
        <v>53</v>
      </c>
      <c r="D1099" t="s">
        <v>60</v>
      </c>
      <c r="E1099" t="s">
        <v>579</v>
      </c>
      <c r="F1099" s="4">
        <v>184</v>
      </c>
      <c r="G1099">
        <v>103</v>
      </c>
      <c r="H1099">
        <v>5</v>
      </c>
      <c r="I1099">
        <v>184</v>
      </c>
      <c r="J1099">
        <v>6.8097826086956523</v>
      </c>
      <c r="K1099">
        <v>2</v>
      </c>
      <c r="L1099">
        <v>1.0869565217391304E-2</v>
      </c>
      <c r="M1099">
        <v>159</v>
      </c>
      <c r="N1099">
        <v>969</v>
      </c>
      <c r="O1099">
        <v>0.86413043478260865</v>
      </c>
      <c r="P1099">
        <v>161</v>
      </c>
      <c r="Q1099">
        <v>14</v>
      </c>
      <c r="R1099">
        <v>53</v>
      </c>
      <c r="S1099">
        <v>51</v>
      </c>
      <c r="T1099">
        <v>63</v>
      </c>
      <c r="U1099">
        <v>176.0952380952381</v>
      </c>
      <c r="V1099">
        <v>60</v>
      </c>
      <c r="W1099">
        <v>91.466666666666669</v>
      </c>
      <c r="X1099">
        <v>118</v>
      </c>
      <c r="Y1099">
        <v>146.47457627118644</v>
      </c>
      <c r="Z1099">
        <v>46</v>
      </c>
      <c r="AA1099">
        <v>427</v>
      </c>
      <c r="AB1099">
        <v>111</v>
      </c>
      <c r="AC1099">
        <v>182</v>
      </c>
      <c r="AD1099">
        <v>0.60326086956521741</v>
      </c>
      <c r="AE1099">
        <v>21</v>
      </c>
      <c r="AF1099">
        <v>141</v>
      </c>
      <c r="AG1099">
        <v>0.11413043478260869</v>
      </c>
      <c r="AH1099" s="4">
        <v>19</v>
      </c>
      <c r="AI1099">
        <v>0.41304347826086957</v>
      </c>
      <c r="AJ1099" s="4">
        <v>12</v>
      </c>
      <c r="AK1099">
        <v>0.2608695652173913</v>
      </c>
      <c r="AL1099" s="4">
        <v>25</v>
      </c>
      <c r="AM1099">
        <v>0.22522522522522523</v>
      </c>
      <c r="AN1099" s="4">
        <v>13</v>
      </c>
      <c r="AO1099">
        <v>0.11711711711711711</v>
      </c>
      <c r="AP1099" s="4">
        <v>0</v>
      </c>
      <c r="AQ1099">
        <v>0</v>
      </c>
      <c r="AR1099" s="4">
        <v>0</v>
      </c>
      <c r="AS1099">
        <v>0</v>
      </c>
      <c r="AT1099" s="4">
        <v>1</v>
      </c>
      <c r="AU1099" s="4">
        <v>1</v>
      </c>
      <c r="AV1099" s="4">
        <v>2</v>
      </c>
      <c r="AW1099">
        <v>1.978494623655914</v>
      </c>
      <c r="AX1099" s="4">
        <f t="shared" si="17"/>
        <v>93</v>
      </c>
      <c r="AY1099" s="4">
        <v>49</v>
      </c>
      <c r="AZ1099" s="4">
        <v>96</v>
      </c>
    </row>
    <row r="1100" spans="1:52" x14ac:dyDescent="0.25">
      <c r="A1100" s="4">
        <v>2017</v>
      </c>
      <c r="B1100" s="4" t="s">
        <v>360</v>
      </c>
      <c r="C1100" t="s">
        <v>53</v>
      </c>
      <c r="D1100" t="s">
        <v>75</v>
      </c>
      <c r="E1100" t="s">
        <v>594</v>
      </c>
      <c r="F1100" s="4">
        <v>169</v>
      </c>
      <c r="G1100">
        <v>77</v>
      </c>
      <c r="H1100">
        <v>8</v>
      </c>
      <c r="I1100">
        <v>169</v>
      </c>
      <c r="J1100">
        <v>6.3668639053254434</v>
      </c>
      <c r="K1100">
        <v>4</v>
      </c>
      <c r="L1100">
        <v>2.3668639053254437E-2</v>
      </c>
      <c r="M1100">
        <v>152</v>
      </c>
      <c r="N1100">
        <v>1241</v>
      </c>
      <c r="O1100">
        <v>0.89940828402366868</v>
      </c>
      <c r="P1100">
        <v>153</v>
      </c>
      <c r="Q1100">
        <v>17</v>
      </c>
      <c r="R1100">
        <v>56</v>
      </c>
      <c r="S1100">
        <v>47</v>
      </c>
      <c r="T1100">
        <v>42</v>
      </c>
      <c r="U1100">
        <v>236.16666666666666</v>
      </c>
      <c r="V1100">
        <v>35</v>
      </c>
      <c r="W1100">
        <v>68.085714285714289</v>
      </c>
      <c r="X1100">
        <v>125</v>
      </c>
      <c r="Y1100">
        <v>161.99199999999999</v>
      </c>
      <c r="Z1100">
        <v>36</v>
      </c>
      <c r="AA1100">
        <v>461</v>
      </c>
      <c r="AB1100">
        <v>122</v>
      </c>
      <c r="AC1100">
        <v>200</v>
      </c>
      <c r="AD1100">
        <v>0.72189349112426038</v>
      </c>
      <c r="AE1100">
        <v>14</v>
      </c>
      <c r="AF1100">
        <v>116</v>
      </c>
      <c r="AG1100">
        <v>8.2840236686390539E-2</v>
      </c>
      <c r="AH1100" s="4">
        <v>19</v>
      </c>
      <c r="AI1100">
        <v>0.52777777777777779</v>
      </c>
      <c r="AJ1100" s="4">
        <v>7</v>
      </c>
      <c r="AK1100">
        <v>0.19444444444444445</v>
      </c>
      <c r="AL1100" s="4">
        <v>45</v>
      </c>
      <c r="AM1100">
        <v>0.36885245901639346</v>
      </c>
      <c r="AN1100" s="4">
        <v>9</v>
      </c>
      <c r="AO1100">
        <v>7.3770491803278687E-2</v>
      </c>
      <c r="AP1100" s="4">
        <v>0</v>
      </c>
      <c r="AQ1100">
        <v>0</v>
      </c>
      <c r="AR1100" s="4">
        <v>0</v>
      </c>
      <c r="AS1100">
        <v>0</v>
      </c>
      <c r="AT1100" s="4">
        <v>0</v>
      </c>
      <c r="AU1100" s="4">
        <v>1</v>
      </c>
      <c r="AV1100" s="4">
        <v>0</v>
      </c>
      <c r="AW1100">
        <v>1.7978723404255319</v>
      </c>
      <c r="AX1100" s="4">
        <f t="shared" si="17"/>
        <v>94</v>
      </c>
      <c r="AY1100" s="4">
        <v>38</v>
      </c>
      <c r="AZ1100" s="4">
        <v>121</v>
      </c>
    </row>
    <row r="1101" spans="1:52" x14ac:dyDescent="0.25">
      <c r="A1101" s="4">
        <v>2017</v>
      </c>
      <c r="B1101" s="4" t="s">
        <v>360</v>
      </c>
      <c r="C1101" t="s">
        <v>53</v>
      </c>
      <c r="D1101" t="s">
        <v>86</v>
      </c>
      <c r="E1101" t="s">
        <v>605</v>
      </c>
      <c r="F1101" s="4">
        <v>163</v>
      </c>
      <c r="G1101">
        <v>85</v>
      </c>
      <c r="H1101">
        <v>8</v>
      </c>
      <c r="I1101">
        <v>162</v>
      </c>
      <c r="J1101">
        <v>8.0123456790123448</v>
      </c>
      <c r="K1101">
        <v>0</v>
      </c>
      <c r="L1101">
        <v>0</v>
      </c>
      <c r="M1101">
        <v>162</v>
      </c>
      <c r="N1101">
        <v>361</v>
      </c>
      <c r="O1101">
        <v>0.99386503067484666</v>
      </c>
      <c r="P1101">
        <v>86</v>
      </c>
      <c r="Q1101">
        <v>13</v>
      </c>
      <c r="R1101">
        <v>32</v>
      </c>
      <c r="S1101">
        <v>24</v>
      </c>
      <c r="T1101">
        <v>9</v>
      </c>
      <c r="U1101">
        <v>60.666666666666664</v>
      </c>
      <c r="V1101">
        <v>9</v>
      </c>
      <c r="W1101">
        <v>45.666666666666664</v>
      </c>
      <c r="X1101">
        <v>154</v>
      </c>
      <c r="Y1101">
        <v>53.545454545454547</v>
      </c>
      <c r="Z1101">
        <v>8</v>
      </c>
      <c r="AA1101">
        <v>325</v>
      </c>
      <c r="AB1101">
        <v>154</v>
      </c>
      <c r="AC1101">
        <v>75</v>
      </c>
      <c r="AD1101">
        <v>0.94478527607361962</v>
      </c>
      <c r="AE1101">
        <v>140</v>
      </c>
      <c r="AF1101">
        <v>72</v>
      </c>
      <c r="AG1101">
        <v>0.85889570552147243</v>
      </c>
      <c r="AH1101" s="4">
        <v>2</v>
      </c>
      <c r="AI1101">
        <v>0.25</v>
      </c>
      <c r="AJ1101" s="4">
        <v>1</v>
      </c>
      <c r="AK1101">
        <v>0.125</v>
      </c>
      <c r="AL1101" s="4">
        <v>4</v>
      </c>
      <c r="AM1101">
        <v>2.5974025974025976E-2</v>
      </c>
      <c r="AN1101" s="4">
        <v>5</v>
      </c>
      <c r="AO1101">
        <v>3.2467532467532464E-2</v>
      </c>
      <c r="AP1101" s="4">
        <v>0</v>
      </c>
      <c r="AQ1101">
        <v>0</v>
      </c>
      <c r="AR1101" s="4">
        <v>0</v>
      </c>
      <c r="AS1101">
        <v>0</v>
      </c>
      <c r="AT1101" s="4">
        <v>0</v>
      </c>
      <c r="AU1101" s="4">
        <v>0</v>
      </c>
      <c r="AV1101" s="4">
        <v>0</v>
      </c>
      <c r="AW1101">
        <v>1.9404761904761905</v>
      </c>
      <c r="AX1101" s="4">
        <f t="shared" si="17"/>
        <v>84</v>
      </c>
      <c r="AY1101" s="4">
        <v>8</v>
      </c>
      <c r="AZ1101" s="4">
        <v>56</v>
      </c>
    </row>
    <row r="1102" spans="1:52" x14ac:dyDescent="0.25">
      <c r="A1102" s="4">
        <v>2017</v>
      </c>
      <c r="B1102" s="4" t="s">
        <v>360</v>
      </c>
      <c r="C1102" t="s">
        <v>53</v>
      </c>
      <c r="D1102" t="s">
        <v>55</v>
      </c>
      <c r="E1102" t="s">
        <v>574</v>
      </c>
      <c r="F1102" s="4">
        <v>163</v>
      </c>
      <c r="G1102">
        <v>89</v>
      </c>
      <c r="H1102">
        <v>4</v>
      </c>
      <c r="I1102">
        <v>163</v>
      </c>
      <c r="J1102">
        <v>6.6441717791411046</v>
      </c>
      <c r="K1102">
        <v>0</v>
      </c>
      <c r="L1102">
        <v>0</v>
      </c>
      <c r="M1102">
        <v>151</v>
      </c>
      <c r="N1102">
        <v>752</v>
      </c>
      <c r="O1102">
        <v>0.92638036809815949</v>
      </c>
      <c r="P1102">
        <v>96</v>
      </c>
      <c r="Q1102">
        <v>15</v>
      </c>
      <c r="R1102">
        <v>54</v>
      </c>
      <c r="S1102">
        <v>36</v>
      </c>
      <c r="T1102">
        <v>18</v>
      </c>
      <c r="U1102">
        <v>170.94444444444446</v>
      </c>
      <c r="V1102">
        <v>17</v>
      </c>
      <c r="W1102">
        <v>50.117647058823529</v>
      </c>
      <c r="X1102">
        <v>140</v>
      </c>
      <c r="Y1102">
        <v>87.892857142857139</v>
      </c>
      <c r="Z1102">
        <v>14</v>
      </c>
      <c r="AA1102">
        <v>378</v>
      </c>
      <c r="AB1102">
        <v>143</v>
      </c>
      <c r="AC1102">
        <v>108</v>
      </c>
      <c r="AD1102">
        <v>0.87730061349693256</v>
      </c>
      <c r="AE1102">
        <v>88</v>
      </c>
      <c r="AF1102">
        <v>60</v>
      </c>
      <c r="AG1102">
        <v>0.53987730061349692</v>
      </c>
      <c r="AH1102" s="4">
        <v>9</v>
      </c>
      <c r="AI1102">
        <v>0.6428571428571429</v>
      </c>
      <c r="AJ1102" s="4">
        <v>5</v>
      </c>
      <c r="AK1102">
        <v>0.35714285714285715</v>
      </c>
      <c r="AL1102" s="4">
        <v>21</v>
      </c>
      <c r="AM1102">
        <v>0.14685314685314685</v>
      </c>
      <c r="AN1102" s="4">
        <v>13</v>
      </c>
      <c r="AO1102">
        <v>9.0909090909090912E-2</v>
      </c>
      <c r="AP1102" s="4">
        <v>0</v>
      </c>
      <c r="AQ1102">
        <v>0</v>
      </c>
      <c r="AR1102" s="4">
        <v>0</v>
      </c>
      <c r="AS1102">
        <v>0</v>
      </c>
      <c r="AT1102" s="4">
        <v>0</v>
      </c>
      <c r="AU1102" s="4">
        <v>2</v>
      </c>
      <c r="AV1102" s="4">
        <v>0</v>
      </c>
      <c r="AW1102">
        <v>1.8314606741573034</v>
      </c>
      <c r="AX1102" s="4">
        <f t="shared" si="17"/>
        <v>89</v>
      </c>
      <c r="AY1102" s="4">
        <v>17</v>
      </c>
      <c r="AZ1102" s="4">
        <v>91</v>
      </c>
    </row>
    <row r="1103" spans="1:52" x14ac:dyDescent="0.25">
      <c r="A1103" s="4">
        <v>2017</v>
      </c>
      <c r="B1103" s="4" t="s">
        <v>360</v>
      </c>
      <c r="C1103" t="s">
        <v>53</v>
      </c>
      <c r="D1103" t="s">
        <v>72</v>
      </c>
      <c r="E1103" t="s">
        <v>591</v>
      </c>
      <c r="F1103" s="4">
        <v>161</v>
      </c>
      <c r="G1103">
        <v>82</v>
      </c>
      <c r="H1103">
        <v>6</v>
      </c>
      <c r="I1103">
        <v>160</v>
      </c>
      <c r="J1103">
        <v>6.4437499999999996</v>
      </c>
      <c r="K1103">
        <v>0</v>
      </c>
      <c r="L1103">
        <v>0</v>
      </c>
      <c r="M1103">
        <v>154</v>
      </c>
      <c r="N1103">
        <v>1341</v>
      </c>
      <c r="O1103">
        <v>0.95652173913043481</v>
      </c>
      <c r="P1103">
        <v>147</v>
      </c>
      <c r="Q1103">
        <v>20</v>
      </c>
      <c r="R1103">
        <v>47</v>
      </c>
      <c r="S1103">
        <v>40</v>
      </c>
      <c r="T1103">
        <v>59</v>
      </c>
      <c r="U1103">
        <v>187.91525423728814</v>
      </c>
      <c r="V1103">
        <v>58</v>
      </c>
      <c r="W1103">
        <v>58.224137931034484</v>
      </c>
      <c r="X1103">
        <v>100</v>
      </c>
      <c r="Y1103">
        <v>159.69999999999999</v>
      </c>
      <c r="Z1103">
        <v>52</v>
      </c>
      <c r="AA1103">
        <v>383</v>
      </c>
      <c r="AB1103">
        <v>96</v>
      </c>
      <c r="AC1103">
        <v>194</v>
      </c>
      <c r="AD1103">
        <v>0.59627329192546585</v>
      </c>
      <c r="AE1103">
        <v>9</v>
      </c>
      <c r="AF1103">
        <v>134</v>
      </c>
      <c r="AG1103">
        <v>5.5900621118012424E-2</v>
      </c>
      <c r="AH1103" s="4">
        <v>33</v>
      </c>
      <c r="AI1103">
        <v>0.63461538461538458</v>
      </c>
      <c r="AJ1103" s="4">
        <v>10</v>
      </c>
      <c r="AK1103">
        <v>0.19230769230769232</v>
      </c>
      <c r="AL1103" s="4">
        <v>22</v>
      </c>
      <c r="AM1103">
        <v>0.22916666666666666</v>
      </c>
      <c r="AN1103" s="4">
        <v>14</v>
      </c>
      <c r="AO1103">
        <v>0.14583333333333334</v>
      </c>
      <c r="AP1103" s="4">
        <v>0</v>
      </c>
      <c r="AQ1103">
        <v>0</v>
      </c>
      <c r="AR1103" s="4">
        <v>0</v>
      </c>
      <c r="AS1103">
        <v>0</v>
      </c>
      <c r="AT1103" s="4">
        <v>0</v>
      </c>
      <c r="AU1103" s="4">
        <v>0</v>
      </c>
      <c r="AV1103" s="4">
        <v>3</v>
      </c>
      <c r="AW1103">
        <v>1.6597938144329898</v>
      </c>
      <c r="AX1103" s="4">
        <f t="shared" si="17"/>
        <v>97</v>
      </c>
      <c r="AY1103" s="4">
        <v>49</v>
      </c>
      <c r="AZ1103" s="4">
        <v>95</v>
      </c>
    </row>
    <row r="1104" spans="1:52" x14ac:dyDescent="0.25">
      <c r="A1104" s="4">
        <v>2017</v>
      </c>
      <c r="B1104" s="4" t="s">
        <v>360</v>
      </c>
      <c r="C1104" t="s">
        <v>53</v>
      </c>
      <c r="D1104" t="s">
        <v>67</v>
      </c>
      <c r="E1104" t="s">
        <v>586</v>
      </c>
      <c r="F1104" s="4">
        <v>161</v>
      </c>
      <c r="G1104">
        <v>84</v>
      </c>
      <c r="H1104">
        <v>4</v>
      </c>
      <c r="I1104">
        <v>161</v>
      </c>
      <c r="J1104">
        <v>6.5776397515527947</v>
      </c>
      <c r="K1104">
        <v>2</v>
      </c>
      <c r="L1104">
        <v>1.2422360248447204E-2</v>
      </c>
      <c r="M1104">
        <v>131</v>
      </c>
      <c r="N1104">
        <v>2205</v>
      </c>
      <c r="O1104">
        <v>0.81366459627329191</v>
      </c>
      <c r="P1104">
        <v>145</v>
      </c>
      <c r="Q1104">
        <v>15</v>
      </c>
      <c r="R1104">
        <v>41</v>
      </c>
      <c r="S1104">
        <v>52</v>
      </c>
      <c r="T1104">
        <v>77</v>
      </c>
      <c r="U1104">
        <v>196.02597402597402</v>
      </c>
      <c r="V1104">
        <v>70</v>
      </c>
      <c r="W1104">
        <v>72.771428571428572</v>
      </c>
      <c r="X1104">
        <v>82</v>
      </c>
      <c r="Y1104">
        <v>130.32926829268294</v>
      </c>
      <c r="Z1104">
        <v>62</v>
      </c>
      <c r="AA1104">
        <v>407</v>
      </c>
      <c r="AB1104">
        <v>79</v>
      </c>
      <c r="AC1104">
        <v>168</v>
      </c>
      <c r="AD1104">
        <v>0.49068322981366458</v>
      </c>
      <c r="AE1104">
        <v>14</v>
      </c>
      <c r="AF1104">
        <v>94</v>
      </c>
      <c r="AG1104">
        <v>8.6956521739130432E-2</v>
      </c>
      <c r="AH1104" s="4">
        <v>34</v>
      </c>
      <c r="AI1104">
        <v>0.54838709677419351</v>
      </c>
      <c r="AJ1104" s="4">
        <v>17</v>
      </c>
      <c r="AK1104">
        <v>0.27419354838709675</v>
      </c>
      <c r="AL1104" s="4">
        <v>18</v>
      </c>
      <c r="AM1104">
        <v>0.22784810126582278</v>
      </c>
      <c r="AN1104" s="4">
        <v>13</v>
      </c>
      <c r="AO1104">
        <v>0.16455696202531644</v>
      </c>
      <c r="AP1104" s="4">
        <v>0</v>
      </c>
      <c r="AQ1104">
        <v>0</v>
      </c>
      <c r="AR1104" s="4">
        <v>0</v>
      </c>
      <c r="AS1104">
        <v>0</v>
      </c>
      <c r="AT1104" s="4">
        <v>0</v>
      </c>
      <c r="AU1104" s="4">
        <v>0</v>
      </c>
      <c r="AV1104" s="4">
        <v>2</v>
      </c>
      <c r="AW1104">
        <v>1.75</v>
      </c>
      <c r="AX1104" s="4">
        <f t="shared" si="17"/>
        <v>92</v>
      </c>
      <c r="AY1104" s="4">
        <v>72</v>
      </c>
      <c r="AZ1104" s="4">
        <v>128</v>
      </c>
    </row>
    <row r="1105" spans="1:52" x14ac:dyDescent="0.25">
      <c r="A1105" s="4">
        <v>2017</v>
      </c>
      <c r="B1105" s="4" t="s">
        <v>360</v>
      </c>
      <c r="C1105" t="s">
        <v>53</v>
      </c>
      <c r="D1105" t="s">
        <v>73</v>
      </c>
      <c r="E1105" t="s">
        <v>592</v>
      </c>
      <c r="F1105" s="4">
        <v>152</v>
      </c>
      <c r="G1105">
        <v>87</v>
      </c>
      <c r="H1105">
        <v>3</v>
      </c>
      <c r="I1105">
        <v>152</v>
      </c>
      <c r="J1105">
        <v>5.0789473684210522</v>
      </c>
      <c r="K1105">
        <v>0</v>
      </c>
      <c r="L1105">
        <v>0</v>
      </c>
      <c r="M1105">
        <v>127</v>
      </c>
      <c r="N1105">
        <v>1210</v>
      </c>
      <c r="O1105">
        <v>0.83552631578947367</v>
      </c>
      <c r="P1105">
        <v>141</v>
      </c>
      <c r="Q1105">
        <v>13</v>
      </c>
      <c r="R1105">
        <v>53</v>
      </c>
      <c r="S1105">
        <v>42</v>
      </c>
      <c r="T1105">
        <v>68</v>
      </c>
      <c r="U1105">
        <v>181.88235294117646</v>
      </c>
      <c r="V1105">
        <v>65</v>
      </c>
      <c r="W1105">
        <v>45.215384615384615</v>
      </c>
      <c r="X1105">
        <v>81</v>
      </c>
      <c r="Y1105">
        <v>124.50617283950618</v>
      </c>
      <c r="Z1105">
        <v>51</v>
      </c>
      <c r="AA1105">
        <v>376</v>
      </c>
      <c r="AB1105">
        <v>80</v>
      </c>
      <c r="AC1105">
        <v>150</v>
      </c>
      <c r="AD1105">
        <v>0.52631578947368418</v>
      </c>
      <c r="AE1105">
        <v>19</v>
      </c>
      <c r="AF1105">
        <v>99</v>
      </c>
      <c r="AG1105">
        <v>0.125</v>
      </c>
      <c r="AH1105" s="4">
        <v>36</v>
      </c>
      <c r="AI1105">
        <v>0.70588235294117652</v>
      </c>
      <c r="AJ1105" s="4">
        <v>16</v>
      </c>
      <c r="AK1105">
        <v>0.31372549019607843</v>
      </c>
      <c r="AL1105" s="4">
        <v>17</v>
      </c>
      <c r="AM1105">
        <v>0.21249999999999999</v>
      </c>
      <c r="AN1105" s="4">
        <v>17</v>
      </c>
      <c r="AO1105">
        <v>0.21249999999999999</v>
      </c>
      <c r="AP1105" s="4">
        <v>1</v>
      </c>
      <c r="AQ1105">
        <v>6.5789473684210523E-3</v>
      </c>
      <c r="AR1105" s="4">
        <v>4</v>
      </c>
      <c r="AS1105">
        <v>2.6315789473684209E-2</v>
      </c>
      <c r="AT1105" s="4">
        <v>0</v>
      </c>
      <c r="AU1105" s="4">
        <v>0</v>
      </c>
      <c r="AV1105" s="4">
        <v>2</v>
      </c>
      <c r="AW1105">
        <v>1.7471264367816093</v>
      </c>
      <c r="AX1105" s="4">
        <f t="shared" si="17"/>
        <v>87</v>
      </c>
      <c r="AY1105" s="4">
        <v>56</v>
      </c>
      <c r="AZ1105" s="4">
        <v>82</v>
      </c>
    </row>
    <row r="1106" spans="1:52" x14ac:dyDescent="0.25">
      <c r="A1106" s="4">
        <v>2017</v>
      </c>
      <c r="B1106" s="4" t="s">
        <v>360</v>
      </c>
      <c r="C1106" t="s">
        <v>53</v>
      </c>
      <c r="D1106" t="s">
        <v>74</v>
      </c>
      <c r="E1106" t="s">
        <v>593</v>
      </c>
      <c r="F1106" s="4">
        <v>147</v>
      </c>
      <c r="G1106">
        <v>147</v>
      </c>
      <c r="H1106">
        <v>1</v>
      </c>
      <c r="I1106">
        <v>147</v>
      </c>
      <c r="J1106">
        <v>5.27891156462585</v>
      </c>
      <c r="K1106">
        <v>0</v>
      </c>
      <c r="L1106">
        <v>0</v>
      </c>
      <c r="M1106">
        <v>145</v>
      </c>
      <c r="N1106">
        <v>170</v>
      </c>
      <c r="O1106">
        <v>0.98639455782312924</v>
      </c>
      <c r="P1106">
        <v>116</v>
      </c>
      <c r="Q1106">
        <v>11</v>
      </c>
      <c r="R1106">
        <v>12</v>
      </c>
      <c r="S1106">
        <v>15</v>
      </c>
      <c r="T1106">
        <v>12</v>
      </c>
      <c r="U1106">
        <v>302</v>
      </c>
      <c r="V1106">
        <v>11</v>
      </c>
      <c r="W1106">
        <v>37.545454545454547</v>
      </c>
      <c r="X1106">
        <v>135</v>
      </c>
      <c r="Y1106">
        <v>91.822222222222223</v>
      </c>
      <c r="Z1106">
        <v>11</v>
      </c>
      <c r="AA1106">
        <v>286</v>
      </c>
      <c r="AB1106">
        <v>135</v>
      </c>
      <c r="AC1106">
        <v>107</v>
      </c>
      <c r="AD1106">
        <v>0.91836734693877553</v>
      </c>
      <c r="AE1106">
        <v>26</v>
      </c>
      <c r="AF1106">
        <v>71</v>
      </c>
      <c r="AG1106">
        <v>0.17687074829931973</v>
      </c>
      <c r="AH1106" s="4">
        <v>3</v>
      </c>
      <c r="AI1106">
        <v>0.27272727272727271</v>
      </c>
      <c r="AJ1106" s="4">
        <v>2</v>
      </c>
      <c r="AK1106">
        <v>0.18181818181818182</v>
      </c>
      <c r="AL1106" s="4">
        <v>7</v>
      </c>
      <c r="AM1106">
        <v>5.185185185185185E-2</v>
      </c>
      <c r="AN1106" s="4">
        <v>7</v>
      </c>
      <c r="AO1106">
        <v>5.185185185185185E-2</v>
      </c>
      <c r="AP1106" s="4">
        <v>10</v>
      </c>
      <c r="AQ1106">
        <v>6.8027210884353748E-2</v>
      </c>
      <c r="AR1106" s="4">
        <v>9</v>
      </c>
      <c r="AS1106">
        <v>6.1224489795918366E-2</v>
      </c>
      <c r="AT1106" s="4">
        <v>0</v>
      </c>
      <c r="AU1106" s="4">
        <v>0</v>
      </c>
      <c r="AV1106" s="4">
        <v>0</v>
      </c>
      <c r="AW1106">
        <v>1.7294117647058824</v>
      </c>
      <c r="AX1106" s="4">
        <f t="shared" si="17"/>
        <v>85</v>
      </c>
      <c r="AY1106" s="4">
        <v>4</v>
      </c>
      <c r="AZ1106" s="4">
        <v>200</v>
      </c>
    </row>
    <row r="1107" spans="1:52" x14ac:dyDescent="0.25">
      <c r="A1107" s="4">
        <v>2017</v>
      </c>
      <c r="B1107" s="4" t="s">
        <v>360</v>
      </c>
      <c r="C1107" t="s">
        <v>53</v>
      </c>
      <c r="D1107" t="s">
        <v>78</v>
      </c>
      <c r="E1107" t="s">
        <v>597</v>
      </c>
      <c r="F1107" s="4">
        <v>146</v>
      </c>
      <c r="G1107">
        <v>89</v>
      </c>
      <c r="H1107">
        <v>5</v>
      </c>
      <c r="I1107">
        <v>146</v>
      </c>
      <c r="J1107">
        <v>6.5890410958904111</v>
      </c>
      <c r="K1107">
        <v>0</v>
      </c>
      <c r="L1107">
        <v>0</v>
      </c>
      <c r="M1107">
        <v>129</v>
      </c>
      <c r="N1107">
        <v>1507</v>
      </c>
      <c r="O1107">
        <v>0.88356164383561642</v>
      </c>
      <c r="P1107">
        <v>125</v>
      </c>
      <c r="Q1107">
        <v>15</v>
      </c>
      <c r="R1107">
        <v>42</v>
      </c>
      <c r="S1107">
        <v>55</v>
      </c>
      <c r="T1107">
        <v>64</v>
      </c>
      <c r="U1107">
        <v>177.25</v>
      </c>
      <c r="V1107">
        <v>57</v>
      </c>
      <c r="W1107">
        <v>67.035087719298247</v>
      </c>
      <c r="X1107">
        <v>79</v>
      </c>
      <c r="Y1107">
        <v>127.53164556962025</v>
      </c>
      <c r="Z1107">
        <v>52</v>
      </c>
      <c r="AA1107">
        <v>349</v>
      </c>
      <c r="AB1107">
        <v>79</v>
      </c>
      <c r="AC1107">
        <v>162</v>
      </c>
      <c r="AD1107">
        <v>0.54109589041095896</v>
      </c>
      <c r="AE1107">
        <v>9</v>
      </c>
      <c r="AF1107">
        <v>115</v>
      </c>
      <c r="AG1107">
        <v>6.1643835616438353E-2</v>
      </c>
      <c r="AH1107" s="4">
        <v>26</v>
      </c>
      <c r="AI1107">
        <v>0.5</v>
      </c>
      <c r="AJ1107" s="4">
        <v>7</v>
      </c>
      <c r="AK1107">
        <v>0.13461538461538461</v>
      </c>
      <c r="AL1107" s="4">
        <v>24</v>
      </c>
      <c r="AM1107">
        <v>0.30379746835443039</v>
      </c>
      <c r="AN1107" s="4">
        <v>11</v>
      </c>
      <c r="AO1107">
        <v>0.13924050632911392</v>
      </c>
      <c r="AP1107" s="4">
        <v>4</v>
      </c>
      <c r="AQ1107">
        <v>2.7397260273972601E-2</v>
      </c>
      <c r="AR1107" s="4">
        <v>4</v>
      </c>
      <c r="AS1107">
        <v>2.7397260273972601E-2</v>
      </c>
      <c r="AT1107" s="4">
        <v>0</v>
      </c>
      <c r="AU1107" s="4">
        <v>0</v>
      </c>
      <c r="AV1107" s="4">
        <v>4</v>
      </c>
      <c r="AW1107">
        <v>1.7380952380952381</v>
      </c>
      <c r="AX1107" s="4">
        <f t="shared" si="17"/>
        <v>84</v>
      </c>
      <c r="AY1107" s="4">
        <v>38</v>
      </c>
      <c r="AZ1107" s="4">
        <v>120</v>
      </c>
    </row>
    <row r="1108" spans="1:52" x14ac:dyDescent="0.25">
      <c r="A1108" s="4">
        <v>2017</v>
      </c>
      <c r="B1108" s="4" t="s">
        <v>360</v>
      </c>
      <c r="C1108" t="s">
        <v>53</v>
      </c>
      <c r="D1108" t="s">
        <v>66</v>
      </c>
      <c r="E1108" t="s">
        <v>585</v>
      </c>
      <c r="F1108" s="4">
        <v>145</v>
      </c>
      <c r="G1108">
        <v>82</v>
      </c>
      <c r="H1108">
        <v>7</v>
      </c>
      <c r="I1108">
        <v>145</v>
      </c>
      <c r="J1108">
        <v>6.6965517241379313</v>
      </c>
      <c r="K1108">
        <v>0</v>
      </c>
      <c r="L1108">
        <v>0</v>
      </c>
      <c r="M1108">
        <v>128</v>
      </c>
      <c r="N1108">
        <v>2464</v>
      </c>
      <c r="O1108">
        <v>0.88275862068965516</v>
      </c>
      <c r="P1108">
        <v>133</v>
      </c>
      <c r="Q1108">
        <v>16</v>
      </c>
      <c r="R1108">
        <v>23</v>
      </c>
      <c r="S1108">
        <v>69</v>
      </c>
      <c r="T1108">
        <v>68</v>
      </c>
      <c r="U1108">
        <v>189.5735294117647</v>
      </c>
      <c r="V1108">
        <v>65</v>
      </c>
      <c r="W1108">
        <v>140.4</v>
      </c>
      <c r="X1108">
        <v>72</v>
      </c>
      <c r="Y1108">
        <v>179.81944444444446</v>
      </c>
      <c r="Z1108">
        <v>54</v>
      </c>
      <c r="AA1108">
        <v>398</v>
      </c>
      <c r="AB1108">
        <v>65</v>
      </c>
      <c r="AC1108">
        <v>206</v>
      </c>
      <c r="AD1108">
        <v>0.44827586206896552</v>
      </c>
      <c r="AE1108">
        <v>13</v>
      </c>
      <c r="AF1108">
        <v>187</v>
      </c>
      <c r="AG1108">
        <v>8.9655172413793102E-2</v>
      </c>
      <c r="AH1108" s="4">
        <v>40</v>
      </c>
      <c r="AI1108">
        <v>0.7407407407407407</v>
      </c>
      <c r="AJ1108" s="4">
        <v>17</v>
      </c>
      <c r="AK1108">
        <v>0.31481481481481483</v>
      </c>
      <c r="AL1108" s="4">
        <v>23</v>
      </c>
      <c r="AM1108">
        <v>0.35384615384615387</v>
      </c>
      <c r="AN1108" s="4">
        <v>17</v>
      </c>
      <c r="AO1108">
        <v>0.26153846153846155</v>
      </c>
      <c r="AP1108" s="4">
        <v>0</v>
      </c>
      <c r="AQ1108">
        <v>0</v>
      </c>
      <c r="AR1108" s="4">
        <v>0</v>
      </c>
      <c r="AS1108">
        <v>0</v>
      </c>
      <c r="AT1108" s="4">
        <v>0</v>
      </c>
      <c r="AU1108" s="4">
        <v>0</v>
      </c>
      <c r="AV1108" s="4">
        <v>3</v>
      </c>
      <c r="AW1108">
        <v>1.7058823529411764</v>
      </c>
      <c r="AX1108" s="4">
        <f t="shared" si="17"/>
        <v>85</v>
      </c>
      <c r="AY1108" s="4">
        <v>53</v>
      </c>
      <c r="AZ1108" s="4">
        <v>119</v>
      </c>
    </row>
    <row r="1109" spans="1:52" x14ac:dyDescent="0.25">
      <c r="A1109" s="4">
        <v>2017</v>
      </c>
      <c r="B1109" s="4" t="s">
        <v>360</v>
      </c>
      <c r="C1109" t="s">
        <v>53</v>
      </c>
      <c r="D1109" t="s">
        <v>59</v>
      </c>
      <c r="E1109" t="s">
        <v>578</v>
      </c>
      <c r="F1109" s="4">
        <v>143</v>
      </c>
      <c r="G1109">
        <v>109</v>
      </c>
      <c r="H1109">
        <v>6</v>
      </c>
      <c r="I1109">
        <v>143</v>
      </c>
      <c r="J1109">
        <v>8.475524475524475</v>
      </c>
      <c r="K1109">
        <v>6</v>
      </c>
      <c r="L1109">
        <v>4.195804195804196E-2</v>
      </c>
      <c r="M1109">
        <v>143</v>
      </c>
      <c r="N1109">
        <v>386</v>
      </c>
      <c r="O1109">
        <v>1</v>
      </c>
      <c r="P1109">
        <v>115</v>
      </c>
      <c r="Q1109">
        <v>10</v>
      </c>
      <c r="R1109">
        <v>17</v>
      </c>
      <c r="S1109">
        <v>23</v>
      </c>
      <c r="T1109">
        <v>0</v>
      </c>
      <c r="U1109">
        <v>0</v>
      </c>
      <c r="V1109">
        <v>0</v>
      </c>
      <c r="W1109">
        <v>0</v>
      </c>
      <c r="X1109">
        <v>142</v>
      </c>
      <c r="Y1109">
        <v>79.183098591549296</v>
      </c>
      <c r="Z1109">
        <v>0</v>
      </c>
      <c r="AA1109">
        <v>0</v>
      </c>
      <c r="AB1109">
        <v>143</v>
      </c>
      <c r="AC1109">
        <v>97</v>
      </c>
      <c r="AD1109">
        <v>1</v>
      </c>
      <c r="AE1109">
        <v>54</v>
      </c>
      <c r="AF1109">
        <v>95</v>
      </c>
      <c r="AG1109">
        <v>0.3776223776223776</v>
      </c>
      <c r="AH1109" s="4">
        <v>0</v>
      </c>
      <c r="AI1109">
        <v>0</v>
      </c>
      <c r="AJ1109" s="4">
        <v>0</v>
      </c>
      <c r="AK1109">
        <v>0</v>
      </c>
      <c r="AL1109" s="4">
        <v>3</v>
      </c>
      <c r="AM1109">
        <v>2.097902097902098E-2</v>
      </c>
      <c r="AN1109" s="4">
        <v>2</v>
      </c>
      <c r="AO1109">
        <v>1.3986013986013986E-2</v>
      </c>
      <c r="AP1109" s="4">
        <v>3</v>
      </c>
      <c r="AQ1109">
        <v>2.097902097902098E-2</v>
      </c>
      <c r="AR1109" s="4">
        <v>2</v>
      </c>
      <c r="AS1109">
        <v>1.3986013986013986E-2</v>
      </c>
      <c r="AT1109" s="4">
        <v>0</v>
      </c>
      <c r="AU1109" s="4">
        <v>0</v>
      </c>
      <c r="AV1109" s="4">
        <v>0</v>
      </c>
      <c r="AW1109">
        <v>1.881578947368421</v>
      </c>
      <c r="AX1109" s="4">
        <f t="shared" si="17"/>
        <v>76</v>
      </c>
      <c r="AY1109" s="4">
        <v>0</v>
      </c>
      <c r="AZ1109" s="4">
        <v>0</v>
      </c>
    </row>
    <row r="1110" spans="1:52" x14ac:dyDescent="0.25">
      <c r="A1110" s="4">
        <v>2017</v>
      </c>
      <c r="B1110" s="4" t="s">
        <v>360</v>
      </c>
      <c r="C1110" t="s">
        <v>53</v>
      </c>
      <c r="D1110" t="s">
        <v>61</v>
      </c>
      <c r="E1110" t="s">
        <v>580</v>
      </c>
      <c r="F1110" s="4">
        <v>143</v>
      </c>
      <c r="G1110">
        <v>110</v>
      </c>
      <c r="H1110">
        <v>2</v>
      </c>
      <c r="I1110">
        <v>143</v>
      </c>
      <c r="J1110">
        <v>5.2027972027972025</v>
      </c>
      <c r="K1110">
        <v>6</v>
      </c>
      <c r="L1110">
        <v>4.195804195804196E-2</v>
      </c>
      <c r="M1110">
        <v>121</v>
      </c>
      <c r="N1110">
        <v>1465</v>
      </c>
      <c r="O1110">
        <v>0.84615384615384615</v>
      </c>
      <c r="P1110">
        <v>121</v>
      </c>
      <c r="Q1110">
        <v>9</v>
      </c>
      <c r="R1110">
        <v>39</v>
      </c>
      <c r="S1110">
        <v>28</v>
      </c>
      <c r="T1110">
        <v>64</v>
      </c>
      <c r="U1110">
        <v>149.625</v>
      </c>
      <c r="V1110">
        <v>62</v>
      </c>
      <c r="W1110">
        <v>73.967741935483872</v>
      </c>
      <c r="X1110">
        <v>73</v>
      </c>
      <c r="Y1110">
        <v>106.15068493150685</v>
      </c>
      <c r="Z1110">
        <v>49</v>
      </c>
      <c r="AA1110">
        <v>305</v>
      </c>
      <c r="AB1110">
        <v>73</v>
      </c>
      <c r="AC1110">
        <v>130</v>
      </c>
      <c r="AD1110">
        <v>0.51048951048951052</v>
      </c>
      <c r="AE1110">
        <v>16</v>
      </c>
      <c r="AF1110">
        <v>88</v>
      </c>
      <c r="AG1110">
        <v>0.11188811188811189</v>
      </c>
      <c r="AH1110" s="4">
        <v>31</v>
      </c>
      <c r="AI1110">
        <v>0.63265306122448983</v>
      </c>
      <c r="AJ1110" s="4">
        <v>9</v>
      </c>
      <c r="AK1110">
        <v>0.18367346938775511</v>
      </c>
      <c r="AL1110" s="4">
        <v>21</v>
      </c>
      <c r="AM1110">
        <v>0.28767123287671231</v>
      </c>
      <c r="AN1110" s="4">
        <v>12</v>
      </c>
      <c r="AO1110">
        <v>0.16438356164383561</v>
      </c>
      <c r="AP1110" s="4">
        <v>0</v>
      </c>
      <c r="AQ1110">
        <v>0</v>
      </c>
      <c r="AR1110" s="4">
        <v>0</v>
      </c>
      <c r="AS1110">
        <v>0</v>
      </c>
      <c r="AT1110" s="4">
        <v>0</v>
      </c>
      <c r="AU1110" s="4">
        <v>2</v>
      </c>
      <c r="AV1110" s="4">
        <v>0</v>
      </c>
      <c r="AW1110">
        <v>1.8101265822784811</v>
      </c>
      <c r="AX1110" s="4">
        <f t="shared" si="17"/>
        <v>79</v>
      </c>
      <c r="AY1110" s="4">
        <v>49</v>
      </c>
      <c r="AZ1110" s="4">
        <v>76</v>
      </c>
    </row>
    <row r="1111" spans="1:52" x14ac:dyDescent="0.25">
      <c r="A1111" s="4">
        <v>2017</v>
      </c>
      <c r="B1111" s="4" t="s">
        <v>360</v>
      </c>
      <c r="C1111" t="s">
        <v>53</v>
      </c>
      <c r="D1111" t="s">
        <v>64</v>
      </c>
      <c r="E1111" t="s">
        <v>583</v>
      </c>
      <c r="F1111" s="4">
        <v>143</v>
      </c>
      <c r="G1111">
        <v>100</v>
      </c>
      <c r="H1111">
        <v>3</v>
      </c>
      <c r="I1111">
        <v>143</v>
      </c>
      <c r="J1111">
        <v>5.3566433566433567</v>
      </c>
      <c r="K1111">
        <v>6</v>
      </c>
      <c r="L1111">
        <v>4.195804195804196E-2</v>
      </c>
      <c r="M1111">
        <v>126</v>
      </c>
      <c r="N1111">
        <v>1350</v>
      </c>
      <c r="O1111">
        <v>0.88111888111888115</v>
      </c>
      <c r="P1111">
        <v>135</v>
      </c>
      <c r="Q1111">
        <v>14</v>
      </c>
      <c r="R1111">
        <v>42</v>
      </c>
      <c r="S1111">
        <v>54</v>
      </c>
      <c r="T1111">
        <v>62</v>
      </c>
      <c r="U1111">
        <v>163.61290322580646</v>
      </c>
      <c r="V1111">
        <v>57</v>
      </c>
      <c r="W1111">
        <v>45.561403508771932</v>
      </c>
      <c r="X1111">
        <v>77</v>
      </c>
      <c r="Y1111">
        <v>163.09090909090909</v>
      </c>
      <c r="Z1111">
        <v>56</v>
      </c>
      <c r="AA1111">
        <v>301</v>
      </c>
      <c r="AB1111">
        <v>71</v>
      </c>
      <c r="AC1111">
        <v>200</v>
      </c>
      <c r="AD1111">
        <v>0.49650349650349651</v>
      </c>
      <c r="AE1111">
        <v>10</v>
      </c>
      <c r="AF1111">
        <v>163</v>
      </c>
      <c r="AG1111">
        <v>6.9930069930069935E-2</v>
      </c>
      <c r="AH1111" s="4">
        <v>29</v>
      </c>
      <c r="AI1111">
        <v>0.5178571428571429</v>
      </c>
      <c r="AJ1111" s="4">
        <v>9</v>
      </c>
      <c r="AK1111">
        <v>0.16071428571428573</v>
      </c>
      <c r="AL1111" s="4">
        <v>20</v>
      </c>
      <c r="AM1111">
        <v>0.28169014084507044</v>
      </c>
      <c r="AN1111" s="4">
        <v>11</v>
      </c>
      <c r="AO1111">
        <v>0.15492957746478872</v>
      </c>
      <c r="AP1111" s="4">
        <v>0</v>
      </c>
      <c r="AQ1111">
        <v>0</v>
      </c>
      <c r="AR1111" s="4">
        <v>0</v>
      </c>
      <c r="AS1111">
        <v>0</v>
      </c>
      <c r="AT1111" s="4">
        <v>0</v>
      </c>
      <c r="AU1111" s="4">
        <v>2</v>
      </c>
      <c r="AV1111" s="4">
        <v>4</v>
      </c>
      <c r="AW1111">
        <v>1.7439024390243902</v>
      </c>
      <c r="AX1111" s="4">
        <f t="shared" si="17"/>
        <v>82</v>
      </c>
      <c r="AY1111" s="4">
        <v>59</v>
      </c>
      <c r="AZ1111" s="4">
        <v>114</v>
      </c>
    </row>
    <row r="1112" spans="1:52" x14ac:dyDescent="0.25">
      <c r="A1112" s="4">
        <v>2017</v>
      </c>
      <c r="B1112" s="4" t="s">
        <v>360</v>
      </c>
      <c r="C1112" t="s">
        <v>53</v>
      </c>
      <c r="D1112" t="s">
        <v>65</v>
      </c>
      <c r="E1112" t="s">
        <v>584</v>
      </c>
      <c r="F1112" s="4">
        <v>139</v>
      </c>
      <c r="G1112">
        <v>74</v>
      </c>
      <c r="H1112">
        <v>5</v>
      </c>
      <c r="I1112">
        <v>139</v>
      </c>
      <c r="J1112">
        <v>7.2374100719424463</v>
      </c>
      <c r="K1112">
        <v>2</v>
      </c>
      <c r="L1112">
        <v>1.4388489208633094E-2</v>
      </c>
      <c r="M1112">
        <v>97</v>
      </c>
      <c r="N1112">
        <v>1323</v>
      </c>
      <c r="O1112">
        <v>0.69784172661870503</v>
      </c>
      <c r="P1112">
        <v>127</v>
      </c>
      <c r="Q1112">
        <v>20</v>
      </c>
      <c r="R1112">
        <v>53</v>
      </c>
      <c r="S1112">
        <v>65</v>
      </c>
      <c r="T1112">
        <v>57</v>
      </c>
      <c r="U1112">
        <v>214.87719298245614</v>
      </c>
      <c r="V1112">
        <v>56</v>
      </c>
      <c r="W1112">
        <v>87.535714285714292</v>
      </c>
      <c r="X1112">
        <v>78</v>
      </c>
      <c r="Y1112">
        <v>170.94871794871796</v>
      </c>
      <c r="Z1112">
        <v>45</v>
      </c>
      <c r="AA1112">
        <v>369</v>
      </c>
      <c r="AB1112">
        <v>79</v>
      </c>
      <c r="AC1112">
        <v>195</v>
      </c>
      <c r="AD1112">
        <v>0.56834532374100721</v>
      </c>
      <c r="AE1112">
        <v>7</v>
      </c>
      <c r="AF1112">
        <v>208</v>
      </c>
      <c r="AG1112">
        <v>5.0359712230215826E-2</v>
      </c>
      <c r="AH1112" s="4">
        <v>32</v>
      </c>
      <c r="AI1112">
        <v>0.71111111111111114</v>
      </c>
      <c r="AJ1112" s="4">
        <v>16</v>
      </c>
      <c r="AK1112">
        <v>0.35555555555555557</v>
      </c>
      <c r="AL1112" s="4">
        <v>32</v>
      </c>
      <c r="AM1112">
        <v>0.4050632911392405</v>
      </c>
      <c r="AN1112" s="4">
        <v>13</v>
      </c>
      <c r="AO1112">
        <v>0.16455696202531644</v>
      </c>
      <c r="AP1112" s="4">
        <v>0</v>
      </c>
      <c r="AQ1112">
        <v>0</v>
      </c>
      <c r="AR1112" s="4">
        <v>0</v>
      </c>
      <c r="AS1112">
        <v>0</v>
      </c>
      <c r="AT1112" s="4">
        <v>0</v>
      </c>
      <c r="AU1112" s="4">
        <v>0</v>
      </c>
      <c r="AV1112" s="4">
        <v>1</v>
      </c>
      <c r="AW1112">
        <v>1.6162790697674418</v>
      </c>
      <c r="AX1112" s="4">
        <f t="shared" si="17"/>
        <v>86</v>
      </c>
      <c r="AY1112" s="4">
        <v>51</v>
      </c>
      <c r="AZ1112" s="4">
        <v>104</v>
      </c>
    </row>
    <row r="1113" spans="1:52" x14ac:dyDescent="0.25">
      <c r="A1113" s="4">
        <v>2017</v>
      </c>
      <c r="B1113" s="4" t="s">
        <v>360</v>
      </c>
      <c r="C1113" t="s">
        <v>53</v>
      </c>
      <c r="D1113" t="s">
        <v>80</v>
      </c>
      <c r="E1113" t="s">
        <v>599</v>
      </c>
      <c r="F1113" s="4">
        <v>139</v>
      </c>
      <c r="G1113">
        <v>73</v>
      </c>
      <c r="H1113">
        <v>6</v>
      </c>
      <c r="I1113">
        <v>139</v>
      </c>
      <c r="J1113">
        <v>6.6187050359712227</v>
      </c>
      <c r="K1113">
        <v>4</v>
      </c>
      <c r="L1113">
        <v>2.8776978417266189E-2</v>
      </c>
      <c r="M1113">
        <v>116</v>
      </c>
      <c r="N1113">
        <v>2650</v>
      </c>
      <c r="O1113">
        <v>0.83453237410071945</v>
      </c>
      <c r="P1113">
        <v>130</v>
      </c>
      <c r="Q1113">
        <v>15</v>
      </c>
      <c r="R1113">
        <v>48</v>
      </c>
      <c r="S1113">
        <v>70</v>
      </c>
      <c r="T1113">
        <v>79</v>
      </c>
      <c r="U1113">
        <v>171.41772151898735</v>
      </c>
      <c r="V1113">
        <v>75</v>
      </c>
      <c r="W1113">
        <v>50</v>
      </c>
      <c r="X1113">
        <v>56</v>
      </c>
      <c r="Y1113">
        <v>162.42857142857142</v>
      </c>
      <c r="Z1113">
        <v>66</v>
      </c>
      <c r="AA1113">
        <v>369</v>
      </c>
      <c r="AB1113">
        <v>55</v>
      </c>
      <c r="AC1113">
        <v>200</v>
      </c>
      <c r="AD1113">
        <v>0.39568345323741005</v>
      </c>
      <c r="AE1113">
        <v>9</v>
      </c>
      <c r="AF1113">
        <v>138</v>
      </c>
      <c r="AG1113">
        <v>6.4748201438848921E-2</v>
      </c>
      <c r="AH1113" s="4">
        <v>43</v>
      </c>
      <c r="AI1113">
        <v>0.65151515151515149</v>
      </c>
      <c r="AJ1113" s="4">
        <v>16</v>
      </c>
      <c r="AK1113">
        <v>0.24242424242424243</v>
      </c>
      <c r="AL1113" s="4">
        <v>16</v>
      </c>
      <c r="AM1113">
        <v>0.29090909090909089</v>
      </c>
      <c r="AN1113" s="4">
        <v>9</v>
      </c>
      <c r="AO1113">
        <v>0.16363636363636364</v>
      </c>
      <c r="AP1113" s="4">
        <v>1</v>
      </c>
      <c r="AQ1113">
        <v>7.1942446043165471E-3</v>
      </c>
      <c r="AR1113" s="4">
        <v>2</v>
      </c>
      <c r="AS1113">
        <v>1.4388489208633094E-2</v>
      </c>
      <c r="AT1113" s="4">
        <v>0</v>
      </c>
      <c r="AU1113" s="4">
        <v>1</v>
      </c>
      <c r="AV1113" s="4">
        <v>3</v>
      </c>
      <c r="AW1113">
        <v>1.8051948051948052</v>
      </c>
      <c r="AX1113" s="4">
        <f t="shared" si="17"/>
        <v>77</v>
      </c>
      <c r="AY1113" s="4">
        <v>62</v>
      </c>
      <c r="AZ1113" s="4">
        <v>101</v>
      </c>
    </row>
    <row r="1114" spans="1:52" x14ac:dyDescent="0.25">
      <c r="A1114" s="4">
        <v>2017</v>
      </c>
      <c r="B1114" s="4" t="s">
        <v>360</v>
      </c>
      <c r="C1114" t="s">
        <v>53</v>
      </c>
      <c r="D1114" t="s">
        <v>76</v>
      </c>
      <c r="E1114" t="s">
        <v>595</v>
      </c>
      <c r="F1114" s="4">
        <v>129</v>
      </c>
      <c r="G1114">
        <v>52</v>
      </c>
      <c r="H1114">
        <v>5</v>
      </c>
      <c r="I1114">
        <v>128</v>
      </c>
      <c r="J1114">
        <v>5.21875</v>
      </c>
      <c r="K1114">
        <v>0</v>
      </c>
      <c r="L1114">
        <v>0</v>
      </c>
      <c r="M1114">
        <v>116</v>
      </c>
      <c r="N1114">
        <v>1207</v>
      </c>
      <c r="O1114">
        <v>0.89922480620155043</v>
      </c>
      <c r="P1114">
        <v>122</v>
      </c>
      <c r="Q1114">
        <v>11</v>
      </c>
      <c r="R1114">
        <v>37</v>
      </c>
      <c r="S1114">
        <v>52</v>
      </c>
      <c r="T1114">
        <v>50</v>
      </c>
      <c r="U1114">
        <v>148.34</v>
      </c>
      <c r="V1114">
        <v>48</v>
      </c>
      <c r="W1114">
        <v>42.104166666666664</v>
      </c>
      <c r="X1114">
        <v>78</v>
      </c>
      <c r="Y1114">
        <v>140.57692307692307</v>
      </c>
      <c r="Z1114">
        <v>41</v>
      </c>
      <c r="AA1114">
        <v>312</v>
      </c>
      <c r="AB1114">
        <v>75</v>
      </c>
      <c r="AC1114">
        <v>179</v>
      </c>
      <c r="AD1114">
        <v>0.58139534883720934</v>
      </c>
      <c r="AE1114">
        <v>11</v>
      </c>
      <c r="AF1114">
        <v>122</v>
      </c>
      <c r="AG1114">
        <v>8.5271317829457363E-2</v>
      </c>
      <c r="AH1114" s="4">
        <v>26</v>
      </c>
      <c r="AI1114">
        <v>0.63414634146341464</v>
      </c>
      <c r="AJ1114" s="4">
        <v>8</v>
      </c>
      <c r="AK1114">
        <v>0.1951219512195122</v>
      </c>
      <c r="AL1114" s="4">
        <v>23</v>
      </c>
      <c r="AM1114">
        <v>0.30666666666666664</v>
      </c>
      <c r="AN1114" s="4">
        <v>20</v>
      </c>
      <c r="AO1114">
        <v>0.26666666666666666</v>
      </c>
      <c r="AP1114" s="4">
        <v>0</v>
      </c>
      <c r="AQ1114">
        <v>0</v>
      </c>
      <c r="AR1114" s="4">
        <v>0</v>
      </c>
      <c r="AS1114">
        <v>0</v>
      </c>
      <c r="AT1114" s="4">
        <v>0</v>
      </c>
      <c r="AU1114" s="4">
        <v>0</v>
      </c>
      <c r="AV1114" s="4">
        <v>1</v>
      </c>
      <c r="AW1114">
        <v>1.5731707317073171</v>
      </c>
      <c r="AX1114" s="4">
        <f t="shared" si="17"/>
        <v>82</v>
      </c>
      <c r="AY1114" s="4">
        <v>44</v>
      </c>
      <c r="AZ1114" s="4">
        <v>133</v>
      </c>
    </row>
    <row r="1115" spans="1:52" x14ac:dyDescent="0.25">
      <c r="A1115" s="4">
        <v>2017</v>
      </c>
      <c r="B1115" s="4" t="s">
        <v>360</v>
      </c>
      <c r="C1115" t="s">
        <v>53</v>
      </c>
      <c r="D1115" t="s">
        <v>93</v>
      </c>
      <c r="E1115" t="s">
        <v>612</v>
      </c>
      <c r="F1115" s="4">
        <v>123</v>
      </c>
      <c r="G1115">
        <v>68</v>
      </c>
      <c r="H1115">
        <v>5</v>
      </c>
      <c r="I1115">
        <v>122</v>
      </c>
      <c r="J1115">
        <v>6.3032786885245899</v>
      </c>
      <c r="K1115">
        <v>2</v>
      </c>
      <c r="L1115">
        <v>1.6393442622950821E-2</v>
      </c>
      <c r="M1115">
        <v>89</v>
      </c>
      <c r="N1115">
        <v>3180</v>
      </c>
      <c r="O1115">
        <v>0.72357723577235777</v>
      </c>
      <c r="P1115">
        <v>116</v>
      </c>
      <c r="Q1115">
        <v>17</v>
      </c>
      <c r="R1115">
        <v>42</v>
      </c>
      <c r="S1115">
        <v>55</v>
      </c>
      <c r="T1115">
        <v>63</v>
      </c>
      <c r="U1115">
        <v>180.52380952380952</v>
      </c>
      <c r="V1115">
        <v>57</v>
      </c>
      <c r="W1115">
        <v>43.491228070175438</v>
      </c>
      <c r="X1115">
        <v>58</v>
      </c>
      <c r="Y1115">
        <v>197.12068965517241</v>
      </c>
      <c r="Z1115">
        <v>53</v>
      </c>
      <c r="AA1115">
        <v>352</v>
      </c>
      <c r="AB1115">
        <v>57</v>
      </c>
      <c r="AC1115">
        <v>253</v>
      </c>
      <c r="AD1115">
        <v>0.46341463414634149</v>
      </c>
      <c r="AE1115">
        <v>4</v>
      </c>
      <c r="AF1115">
        <v>258</v>
      </c>
      <c r="AG1115">
        <v>3.2520325203252036E-2</v>
      </c>
      <c r="AH1115" s="4">
        <v>33</v>
      </c>
      <c r="AI1115">
        <v>0.62264150943396224</v>
      </c>
      <c r="AJ1115" s="4">
        <v>11</v>
      </c>
      <c r="AK1115">
        <v>0.20754716981132076</v>
      </c>
      <c r="AL1115" s="4">
        <v>22</v>
      </c>
      <c r="AM1115">
        <v>0.38596491228070173</v>
      </c>
      <c r="AN1115" s="4">
        <v>12</v>
      </c>
      <c r="AO1115">
        <v>0.21052631578947367</v>
      </c>
      <c r="AP1115" s="4">
        <v>0</v>
      </c>
      <c r="AQ1115">
        <v>0</v>
      </c>
      <c r="AR1115" s="4">
        <v>0</v>
      </c>
      <c r="AS1115">
        <v>0</v>
      </c>
      <c r="AT1115" s="4">
        <v>0</v>
      </c>
      <c r="AU1115" s="4">
        <v>0</v>
      </c>
      <c r="AV1115" s="4">
        <v>0</v>
      </c>
      <c r="AW1115">
        <v>1.5185185185185186</v>
      </c>
      <c r="AX1115" s="4">
        <f t="shared" si="17"/>
        <v>81</v>
      </c>
      <c r="AY1115" s="4">
        <v>55</v>
      </c>
      <c r="AZ1115" s="4">
        <v>97</v>
      </c>
    </row>
    <row r="1116" spans="1:52" x14ac:dyDescent="0.25">
      <c r="A1116" s="4">
        <v>2017</v>
      </c>
      <c r="B1116" s="4" t="s">
        <v>360</v>
      </c>
      <c r="C1116" t="s">
        <v>53</v>
      </c>
      <c r="D1116" t="s">
        <v>71</v>
      </c>
      <c r="E1116" t="s">
        <v>590</v>
      </c>
      <c r="F1116" s="4">
        <v>121</v>
      </c>
      <c r="G1116">
        <v>109</v>
      </c>
      <c r="H1116">
        <v>4</v>
      </c>
      <c r="I1116">
        <v>121</v>
      </c>
      <c r="J1116">
        <v>7.1404958677685952</v>
      </c>
      <c r="K1116">
        <v>0</v>
      </c>
      <c r="L1116">
        <v>0</v>
      </c>
      <c r="M1116">
        <v>97</v>
      </c>
      <c r="N1116">
        <v>1534</v>
      </c>
      <c r="O1116">
        <v>0.80165289256198347</v>
      </c>
      <c r="P1116">
        <v>86</v>
      </c>
      <c r="Q1116">
        <v>11</v>
      </c>
      <c r="R1116">
        <v>12</v>
      </c>
      <c r="S1116">
        <v>20</v>
      </c>
      <c r="T1116">
        <v>8</v>
      </c>
      <c r="U1116">
        <v>112.25</v>
      </c>
      <c r="V1116">
        <v>8</v>
      </c>
      <c r="W1116">
        <v>77.375</v>
      </c>
      <c r="X1116">
        <v>112</v>
      </c>
      <c r="Y1116">
        <v>70.991071428571431</v>
      </c>
      <c r="Z1116">
        <v>8</v>
      </c>
      <c r="AA1116">
        <v>173</v>
      </c>
      <c r="AB1116">
        <v>112</v>
      </c>
      <c r="AC1116">
        <v>86</v>
      </c>
      <c r="AD1116">
        <v>0.92561983471074383</v>
      </c>
      <c r="AE1116">
        <v>32</v>
      </c>
      <c r="AF1116">
        <v>70</v>
      </c>
      <c r="AG1116">
        <v>0.26446280991735538</v>
      </c>
      <c r="AH1116" s="4">
        <v>0</v>
      </c>
      <c r="AI1116">
        <v>0</v>
      </c>
      <c r="AJ1116" s="4">
        <v>1</v>
      </c>
      <c r="AK1116">
        <v>0.125</v>
      </c>
      <c r="AL1116" s="4">
        <v>2</v>
      </c>
      <c r="AM1116">
        <v>1.7857142857142856E-2</v>
      </c>
      <c r="AN1116" s="4">
        <v>2</v>
      </c>
      <c r="AO1116">
        <v>1.7857142857142856E-2</v>
      </c>
      <c r="AP1116" s="4">
        <v>2</v>
      </c>
      <c r="AQ1116">
        <v>1.6528925619834711E-2</v>
      </c>
      <c r="AR1116" s="4">
        <v>3</v>
      </c>
      <c r="AS1116">
        <v>2.4793388429752067E-2</v>
      </c>
      <c r="AT1116" s="4">
        <v>0</v>
      </c>
      <c r="AU1116" s="4">
        <v>1</v>
      </c>
      <c r="AV1116" s="4">
        <v>0</v>
      </c>
      <c r="AW1116">
        <v>1.5714285714285714</v>
      </c>
      <c r="AX1116" s="4">
        <f t="shared" si="17"/>
        <v>77</v>
      </c>
      <c r="AY1116" s="4">
        <v>0</v>
      </c>
      <c r="AZ1116" s="4">
        <v>0</v>
      </c>
    </row>
    <row r="1117" spans="1:52" x14ac:dyDescent="0.25">
      <c r="A1117" s="4">
        <v>2017</v>
      </c>
      <c r="B1117" s="4" t="s">
        <v>360</v>
      </c>
      <c r="C1117" t="s">
        <v>53</v>
      </c>
      <c r="D1117" t="s">
        <v>296</v>
      </c>
      <c r="E1117" t="s">
        <v>801</v>
      </c>
      <c r="F1117" s="4">
        <v>113</v>
      </c>
      <c r="G1117">
        <v>58</v>
      </c>
      <c r="H1117">
        <v>2</v>
      </c>
      <c r="I1117">
        <v>113</v>
      </c>
      <c r="J1117">
        <v>4.610619469026549</v>
      </c>
      <c r="K1117">
        <v>2</v>
      </c>
      <c r="L1117">
        <v>1.7699115044247787E-2</v>
      </c>
      <c r="M1117">
        <v>102</v>
      </c>
      <c r="N1117">
        <v>963</v>
      </c>
      <c r="O1117">
        <v>0.90265486725663713</v>
      </c>
      <c r="P1117">
        <v>101</v>
      </c>
      <c r="Q1117">
        <v>12</v>
      </c>
      <c r="R1117">
        <v>39</v>
      </c>
      <c r="S1117">
        <v>54</v>
      </c>
      <c r="T1117">
        <v>32</v>
      </c>
      <c r="U1117">
        <v>210.5</v>
      </c>
      <c r="V1117">
        <v>31</v>
      </c>
      <c r="W1117">
        <v>88.096774193548384</v>
      </c>
      <c r="X1117">
        <v>80</v>
      </c>
      <c r="Y1117">
        <v>148.25</v>
      </c>
      <c r="Z1117">
        <v>25</v>
      </c>
      <c r="AA1117">
        <v>388</v>
      </c>
      <c r="AB1117">
        <v>75</v>
      </c>
      <c r="AC1117">
        <v>176</v>
      </c>
      <c r="AD1117">
        <v>0.66371681415929207</v>
      </c>
      <c r="AE1117">
        <v>14</v>
      </c>
      <c r="AF1117">
        <v>112</v>
      </c>
      <c r="AG1117">
        <v>0.12389380530973451</v>
      </c>
      <c r="AH1117" s="4">
        <v>18</v>
      </c>
      <c r="AI1117">
        <v>0.72</v>
      </c>
      <c r="AJ1117" s="4">
        <v>4</v>
      </c>
      <c r="AK1117">
        <v>0.16</v>
      </c>
      <c r="AL1117" s="4">
        <v>21</v>
      </c>
      <c r="AM1117">
        <v>0.28000000000000003</v>
      </c>
      <c r="AN1117" s="4">
        <v>15</v>
      </c>
      <c r="AO1117">
        <v>0.2</v>
      </c>
      <c r="AP1117" s="4">
        <v>1</v>
      </c>
      <c r="AQ1117">
        <v>8.8495575221238937E-3</v>
      </c>
      <c r="AR1117" s="4">
        <v>0</v>
      </c>
      <c r="AS1117">
        <v>0</v>
      </c>
      <c r="AT1117" s="4">
        <v>0</v>
      </c>
      <c r="AU1117" s="4">
        <v>0</v>
      </c>
      <c r="AV1117" s="4">
        <v>1</v>
      </c>
      <c r="AW1117">
        <v>1.8833333333333333</v>
      </c>
      <c r="AX1117" s="4">
        <f t="shared" si="17"/>
        <v>60</v>
      </c>
      <c r="AY1117" s="4">
        <v>28</v>
      </c>
      <c r="AZ1117" s="4">
        <v>123</v>
      </c>
    </row>
    <row r="1118" spans="1:52" x14ac:dyDescent="0.25">
      <c r="A1118" s="4">
        <v>2017</v>
      </c>
      <c r="B1118" s="4" t="s">
        <v>360</v>
      </c>
      <c r="C1118" t="s">
        <v>53</v>
      </c>
      <c r="D1118" t="s">
        <v>81</v>
      </c>
      <c r="E1118" t="s">
        <v>600</v>
      </c>
      <c r="F1118" s="4">
        <v>110</v>
      </c>
      <c r="G1118">
        <v>75</v>
      </c>
      <c r="H1118">
        <v>3</v>
      </c>
      <c r="I1118">
        <v>110</v>
      </c>
      <c r="J1118">
        <v>4.9272727272727277</v>
      </c>
      <c r="K1118">
        <v>0</v>
      </c>
      <c r="L1118">
        <v>0</v>
      </c>
      <c r="M1118">
        <v>83</v>
      </c>
      <c r="N1118">
        <v>3690</v>
      </c>
      <c r="O1118">
        <v>0.75454545454545452</v>
      </c>
      <c r="P1118">
        <v>99</v>
      </c>
      <c r="Q1118">
        <v>19</v>
      </c>
      <c r="R1118">
        <v>29</v>
      </c>
      <c r="S1118">
        <v>64</v>
      </c>
      <c r="T1118">
        <v>46</v>
      </c>
      <c r="U1118">
        <v>240.69565217391303</v>
      </c>
      <c r="V1118">
        <v>44</v>
      </c>
      <c r="W1118">
        <v>53.272727272727273</v>
      </c>
      <c r="X1118">
        <v>62</v>
      </c>
      <c r="Y1118">
        <v>167.37096774193549</v>
      </c>
      <c r="Z1118">
        <v>37</v>
      </c>
      <c r="AA1118">
        <v>415</v>
      </c>
      <c r="AB1118">
        <v>61</v>
      </c>
      <c r="AC1118">
        <v>207</v>
      </c>
      <c r="AD1118">
        <v>0.55454545454545456</v>
      </c>
      <c r="AE1118">
        <v>9</v>
      </c>
      <c r="AF1118">
        <v>197</v>
      </c>
      <c r="AG1118">
        <v>8.1818181818181818E-2</v>
      </c>
      <c r="AH1118" s="4">
        <v>30</v>
      </c>
      <c r="AI1118">
        <v>0.81081081081081086</v>
      </c>
      <c r="AJ1118" s="4">
        <v>8</v>
      </c>
      <c r="AK1118">
        <v>0.21621621621621623</v>
      </c>
      <c r="AL1118" s="4">
        <v>22</v>
      </c>
      <c r="AM1118">
        <v>0.36065573770491804</v>
      </c>
      <c r="AN1118" s="4">
        <v>17</v>
      </c>
      <c r="AO1118">
        <v>0.27868852459016391</v>
      </c>
      <c r="AP1118" s="4">
        <v>0</v>
      </c>
      <c r="AQ1118">
        <v>0</v>
      </c>
      <c r="AR1118" s="4">
        <v>0</v>
      </c>
      <c r="AS1118">
        <v>0</v>
      </c>
      <c r="AT1118" s="4">
        <v>0</v>
      </c>
      <c r="AU1118" s="4">
        <v>0</v>
      </c>
      <c r="AV1118" s="4">
        <v>1</v>
      </c>
      <c r="AW1118">
        <v>1.4102564102564104</v>
      </c>
      <c r="AX1118" s="4">
        <f t="shared" si="17"/>
        <v>78</v>
      </c>
      <c r="AY1118" s="4">
        <v>37</v>
      </c>
      <c r="AZ1118" s="4">
        <v>106</v>
      </c>
    </row>
    <row r="1119" spans="1:52" x14ac:dyDescent="0.25">
      <c r="A1119" s="4">
        <v>2017</v>
      </c>
      <c r="B1119" s="4" t="s">
        <v>360</v>
      </c>
      <c r="C1119" t="s">
        <v>53</v>
      </c>
      <c r="D1119" t="s">
        <v>62</v>
      </c>
      <c r="E1119" t="s">
        <v>581</v>
      </c>
      <c r="F1119" s="4">
        <v>107</v>
      </c>
      <c r="G1119">
        <v>20</v>
      </c>
      <c r="H1119">
        <v>1</v>
      </c>
      <c r="I1119">
        <v>107</v>
      </c>
      <c r="J1119">
        <v>4.8411214953271031</v>
      </c>
      <c r="K1119">
        <v>0</v>
      </c>
      <c r="L1119">
        <v>0</v>
      </c>
      <c r="M1119">
        <v>103</v>
      </c>
      <c r="N1119">
        <v>947</v>
      </c>
      <c r="O1119">
        <v>0.96261682242990654</v>
      </c>
      <c r="P1119">
        <v>80</v>
      </c>
      <c r="Q1119">
        <v>15</v>
      </c>
      <c r="R1119">
        <v>37</v>
      </c>
      <c r="S1119">
        <v>77</v>
      </c>
      <c r="T1119">
        <v>17</v>
      </c>
      <c r="U1119">
        <v>186.23529411764707</v>
      </c>
      <c r="V1119">
        <v>17</v>
      </c>
      <c r="W1119">
        <v>78.17647058823529</v>
      </c>
      <c r="X1119">
        <v>90</v>
      </c>
      <c r="Y1119">
        <v>105.12222222222222</v>
      </c>
      <c r="Z1119">
        <v>17</v>
      </c>
      <c r="AA1119">
        <v>387</v>
      </c>
      <c r="AB1119">
        <v>90</v>
      </c>
      <c r="AC1119">
        <v>128</v>
      </c>
      <c r="AD1119">
        <v>0.84112149532710279</v>
      </c>
      <c r="AE1119">
        <v>47</v>
      </c>
      <c r="AF1119">
        <v>81</v>
      </c>
      <c r="AG1119">
        <v>0.43925233644859812</v>
      </c>
      <c r="AH1119" s="4">
        <v>8</v>
      </c>
      <c r="AI1119">
        <v>0.47058823529411764</v>
      </c>
      <c r="AJ1119" s="4">
        <v>5</v>
      </c>
      <c r="AK1119">
        <v>0.29411764705882354</v>
      </c>
      <c r="AL1119" s="4">
        <v>11</v>
      </c>
      <c r="AM1119">
        <v>0.12222222222222222</v>
      </c>
      <c r="AN1119" s="4">
        <v>12</v>
      </c>
      <c r="AO1119">
        <v>0.13333333333333333</v>
      </c>
      <c r="AP1119" s="4">
        <v>0</v>
      </c>
      <c r="AQ1119">
        <v>0</v>
      </c>
      <c r="AR1119" s="4">
        <v>0</v>
      </c>
      <c r="AS1119">
        <v>0</v>
      </c>
      <c r="AT1119" s="4">
        <v>0</v>
      </c>
      <c r="AU1119" s="4">
        <v>0</v>
      </c>
      <c r="AV1119" s="4">
        <v>1</v>
      </c>
      <c r="AW1119">
        <v>2.0576923076923075</v>
      </c>
      <c r="AX1119" s="4">
        <f t="shared" si="17"/>
        <v>52.000000000000007</v>
      </c>
      <c r="AY1119" s="4">
        <v>14</v>
      </c>
      <c r="AZ1119" s="4">
        <v>97</v>
      </c>
    </row>
    <row r="1120" spans="1:52" x14ac:dyDescent="0.25">
      <c r="A1120" s="4">
        <v>2017</v>
      </c>
      <c r="B1120" s="4" t="s">
        <v>360</v>
      </c>
      <c r="C1120" t="s">
        <v>53</v>
      </c>
      <c r="D1120" t="s">
        <v>92</v>
      </c>
      <c r="E1120" t="s">
        <v>611</v>
      </c>
      <c r="F1120" s="4">
        <v>105</v>
      </c>
      <c r="G1120">
        <v>61</v>
      </c>
      <c r="H1120">
        <v>3</v>
      </c>
      <c r="I1120">
        <v>105</v>
      </c>
      <c r="J1120">
        <v>4.8</v>
      </c>
      <c r="K1120">
        <v>2</v>
      </c>
      <c r="L1120">
        <v>1.9047619047619049E-2</v>
      </c>
      <c r="M1120">
        <v>96</v>
      </c>
      <c r="N1120">
        <v>1767</v>
      </c>
      <c r="O1120">
        <v>0.91428571428571426</v>
      </c>
      <c r="P1120">
        <v>95</v>
      </c>
      <c r="Q1120">
        <v>13</v>
      </c>
      <c r="R1120">
        <v>27</v>
      </c>
      <c r="S1120">
        <v>32</v>
      </c>
      <c r="T1120">
        <v>49</v>
      </c>
      <c r="U1120">
        <v>166.44897959183675</v>
      </c>
      <c r="V1120">
        <v>47</v>
      </c>
      <c r="W1120">
        <v>58.893617021276597</v>
      </c>
      <c r="X1120">
        <v>53</v>
      </c>
      <c r="Y1120">
        <v>133.1320754716981</v>
      </c>
      <c r="Z1120">
        <v>44</v>
      </c>
      <c r="AA1120">
        <v>306</v>
      </c>
      <c r="AB1120">
        <v>54</v>
      </c>
      <c r="AC1120">
        <v>155</v>
      </c>
      <c r="AD1120">
        <v>0.51428571428571423</v>
      </c>
      <c r="AE1120">
        <v>13</v>
      </c>
      <c r="AF1120">
        <v>111</v>
      </c>
      <c r="AG1120">
        <v>0.12380952380952381</v>
      </c>
      <c r="AH1120" s="4">
        <v>24</v>
      </c>
      <c r="AI1120">
        <v>0.54545454545454541</v>
      </c>
      <c r="AJ1120" s="4">
        <v>10</v>
      </c>
      <c r="AK1120">
        <v>0.22727272727272727</v>
      </c>
      <c r="AL1120" s="4">
        <v>9</v>
      </c>
      <c r="AM1120">
        <v>0.16666666666666666</v>
      </c>
      <c r="AN1120" s="4">
        <v>6</v>
      </c>
      <c r="AO1120">
        <v>0.1111111111111111</v>
      </c>
      <c r="AP1120" s="4">
        <v>0</v>
      </c>
      <c r="AQ1120">
        <v>0</v>
      </c>
      <c r="AR1120" s="4">
        <v>0</v>
      </c>
      <c r="AS1120">
        <v>0</v>
      </c>
      <c r="AT1120" s="4">
        <v>0</v>
      </c>
      <c r="AU1120" s="4">
        <v>1</v>
      </c>
      <c r="AV1120" s="4">
        <v>2</v>
      </c>
      <c r="AW1120">
        <v>1.3461538461538463</v>
      </c>
      <c r="AX1120" s="4">
        <f t="shared" si="17"/>
        <v>78</v>
      </c>
      <c r="AY1120" s="4">
        <v>46</v>
      </c>
      <c r="AZ1120" s="4">
        <v>107</v>
      </c>
    </row>
    <row r="1121" spans="1:52" x14ac:dyDescent="0.25">
      <c r="A1121" s="4">
        <v>2017</v>
      </c>
      <c r="B1121" s="4" t="s">
        <v>360</v>
      </c>
      <c r="C1121" t="s">
        <v>53</v>
      </c>
      <c r="D1121" t="s">
        <v>89</v>
      </c>
      <c r="E1121" t="s">
        <v>608</v>
      </c>
      <c r="F1121" s="4">
        <v>105</v>
      </c>
      <c r="G1121">
        <v>47</v>
      </c>
      <c r="H1121">
        <v>5</v>
      </c>
      <c r="I1121">
        <v>105</v>
      </c>
      <c r="J1121">
        <v>6.1333333333333337</v>
      </c>
      <c r="K1121">
        <v>0</v>
      </c>
      <c r="L1121">
        <v>0</v>
      </c>
      <c r="M1121">
        <v>96</v>
      </c>
      <c r="N1121">
        <v>1919</v>
      </c>
      <c r="O1121">
        <v>0.91428571428571426</v>
      </c>
      <c r="P1121">
        <v>96</v>
      </c>
      <c r="Q1121">
        <v>11</v>
      </c>
      <c r="R1121">
        <v>32</v>
      </c>
      <c r="S1121">
        <v>50</v>
      </c>
      <c r="T1121">
        <v>44</v>
      </c>
      <c r="U1121">
        <v>168.79545454545453</v>
      </c>
      <c r="V1121">
        <v>42</v>
      </c>
      <c r="W1121">
        <v>47.404761904761905</v>
      </c>
      <c r="X1121">
        <v>61</v>
      </c>
      <c r="Y1121">
        <v>145.09836065573771</v>
      </c>
      <c r="Z1121">
        <v>38</v>
      </c>
      <c r="AA1121">
        <v>435</v>
      </c>
      <c r="AB1121">
        <v>60</v>
      </c>
      <c r="AC1121">
        <v>170</v>
      </c>
      <c r="AD1121">
        <v>0.5714285714285714</v>
      </c>
      <c r="AE1121">
        <v>5</v>
      </c>
      <c r="AF1121">
        <v>107</v>
      </c>
      <c r="AG1121">
        <v>4.7619047619047616E-2</v>
      </c>
      <c r="AH1121" s="4">
        <v>28</v>
      </c>
      <c r="AI1121">
        <v>0.73684210526315785</v>
      </c>
      <c r="AJ1121" s="4">
        <v>7</v>
      </c>
      <c r="AK1121">
        <v>0.18421052631578946</v>
      </c>
      <c r="AL1121" s="4">
        <v>12</v>
      </c>
      <c r="AM1121">
        <v>0.2</v>
      </c>
      <c r="AN1121" s="4">
        <v>14</v>
      </c>
      <c r="AO1121">
        <v>0.23333333333333334</v>
      </c>
      <c r="AP1121" s="4">
        <v>0</v>
      </c>
      <c r="AQ1121">
        <v>0</v>
      </c>
      <c r="AR1121" s="4">
        <v>0</v>
      </c>
      <c r="AS1121">
        <v>0</v>
      </c>
      <c r="AT1121" s="4">
        <v>0</v>
      </c>
      <c r="AU1121" s="4">
        <v>0</v>
      </c>
      <c r="AV1121" s="4">
        <v>2</v>
      </c>
      <c r="AW1121">
        <v>1.2209302325581395</v>
      </c>
      <c r="AX1121" s="4">
        <f t="shared" si="17"/>
        <v>86</v>
      </c>
      <c r="AY1121" s="4">
        <v>37</v>
      </c>
      <c r="AZ1121" s="4">
        <v>81</v>
      </c>
    </row>
    <row r="1122" spans="1:52" x14ac:dyDescent="0.25">
      <c r="A1122" s="4">
        <v>2017</v>
      </c>
      <c r="B1122" s="4" t="s">
        <v>360</v>
      </c>
      <c r="C1122" t="s">
        <v>53</v>
      </c>
      <c r="D1122" t="s">
        <v>96</v>
      </c>
      <c r="E1122" t="s">
        <v>615</v>
      </c>
      <c r="F1122" s="4">
        <v>103</v>
      </c>
      <c r="G1122">
        <v>59</v>
      </c>
      <c r="H1122">
        <v>3</v>
      </c>
      <c r="I1122">
        <v>103</v>
      </c>
      <c r="J1122">
        <v>4.3883495145631066</v>
      </c>
      <c r="K1122">
        <v>0</v>
      </c>
      <c r="L1122">
        <v>0</v>
      </c>
      <c r="M1122">
        <v>93</v>
      </c>
      <c r="N1122">
        <v>1553</v>
      </c>
      <c r="O1122">
        <v>0.90291262135922334</v>
      </c>
      <c r="P1122">
        <v>96</v>
      </c>
      <c r="Q1122">
        <v>19</v>
      </c>
      <c r="R1122">
        <v>31</v>
      </c>
      <c r="S1122">
        <v>52</v>
      </c>
      <c r="T1122">
        <v>42</v>
      </c>
      <c r="U1122">
        <v>143.45238095238096</v>
      </c>
      <c r="V1122">
        <v>39</v>
      </c>
      <c r="W1122">
        <v>58.307692307692307</v>
      </c>
      <c r="X1122">
        <v>61</v>
      </c>
      <c r="Y1122">
        <v>150.62295081967213</v>
      </c>
      <c r="Z1122">
        <v>35</v>
      </c>
      <c r="AA1122">
        <v>363</v>
      </c>
      <c r="AB1122">
        <v>58</v>
      </c>
      <c r="AC1122">
        <v>185</v>
      </c>
      <c r="AD1122">
        <v>0.56310679611650483</v>
      </c>
      <c r="AE1122">
        <v>12</v>
      </c>
      <c r="AF1122">
        <v>150</v>
      </c>
      <c r="AG1122">
        <v>0.11650485436893204</v>
      </c>
      <c r="AH1122" s="4">
        <v>18</v>
      </c>
      <c r="AI1122">
        <v>0.51428571428571423</v>
      </c>
      <c r="AJ1122" s="4">
        <v>2</v>
      </c>
      <c r="AK1122">
        <v>5.7142857142857141E-2</v>
      </c>
      <c r="AL1122" s="4">
        <v>20</v>
      </c>
      <c r="AM1122">
        <v>0.34482758620689657</v>
      </c>
      <c r="AN1122" s="4">
        <v>9</v>
      </c>
      <c r="AO1122">
        <v>0.15517241379310345</v>
      </c>
      <c r="AP1122" s="4">
        <v>0</v>
      </c>
      <c r="AQ1122">
        <v>0</v>
      </c>
      <c r="AR1122" s="4">
        <v>0</v>
      </c>
      <c r="AS1122">
        <v>0</v>
      </c>
      <c r="AT1122" s="4">
        <v>0</v>
      </c>
      <c r="AU1122" s="4">
        <v>0</v>
      </c>
      <c r="AV1122" s="4">
        <v>1</v>
      </c>
      <c r="AW1122">
        <v>1.271604938271605</v>
      </c>
      <c r="AX1122" s="4">
        <f t="shared" si="17"/>
        <v>81</v>
      </c>
      <c r="AY1122" s="4">
        <v>38</v>
      </c>
      <c r="AZ1122" s="4">
        <v>93</v>
      </c>
    </row>
    <row r="1123" spans="1:52" x14ac:dyDescent="0.25">
      <c r="A1123" s="4">
        <v>2017</v>
      </c>
      <c r="B1123" s="4" t="s">
        <v>360</v>
      </c>
      <c r="C1123" t="s">
        <v>53</v>
      </c>
      <c r="D1123" t="s">
        <v>90</v>
      </c>
      <c r="E1123" t="s">
        <v>609</v>
      </c>
      <c r="F1123" s="4">
        <v>103</v>
      </c>
      <c r="G1123">
        <v>79</v>
      </c>
      <c r="H1123">
        <v>2</v>
      </c>
      <c r="I1123">
        <v>103</v>
      </c>
      <c r="J1123">
        <v>4.6407766990291259</v>
      </c>
      <c r="K1123">
        <v>0</v>
      </c>
      <c r="L1123">
        <v>0</v>
      </c>
      <c r="M1123">
        <v>97</v>
      </c>
      <c r="N1123">
        <v>667</v>
      </c>
      <c r="O1123">
        <v>0.94174757281553401</v>
      </c>
      <c r="P1123">
        <v>88</v>
      </c>
      <c r="Q1123">
        <v>12</v>
      </c>
      <c r="R1123">
        <v>14</v>
      </c>
      <c r="S1123">
        <v>55</v>
      </c>
      <c r="T1123">
        <v>23</v>
      </c>
      <c r="U1123">
        <v>169.2608695652174</v>
      </c>
      <c r="V1123">
        <v>21</v>
      </c>
      <c r="W1123">
        <v>29.523809523809526</v>
      </c>
      <c r="X1123">
        <v>79</v>
      </c>
      <c r="Y1123">
        <v>103.83544303797468</v>
      </c>
      <c r="Z1123">
        <v>19</v>
      </c>
      <c r="AA1123">
        <v>322</v>
      </c>
      <c r="AB1123">
        <v>79</v>
      </c>
      <c r="AC1123">
        <v>122</v>
      </c>
      <c r="AD1123">
        <v>0.76699029126213591</v>
      </c>
      <c r="AE1123">
        <v>24</v>
      </c>
      <c r="AF1123">
        <v>72</v>
      </c>
      <c r="AG1123">
        <v>0.23300970873786409</v>
      </c>
      <c r="AH1123" s="4">
        <v>7</v>
      </c>
      <c r="AI1123">
        <v>0.36842105263157893</v>
      </c>
      <c r="AJ1123" s="4">
        <v>4</v>
      </c>
      <c r="AK1123">
        <v>0.21052631578947367</v>
      </c>
      <c r="AL1123" s="4">
        <v>2</v>
      </c>
      <c r="AM1123">
        <v>2.5316455696202531E-2</v>
      </c>
      <c r="AN1123" s="4">
        <v>10</v>
      </c>
      <c r="AO1123">
        <v>0.12658227848101267</v>
      </c>
      <c r="AP1123" s="4">
        <v>3</v>
      </c>
      <c r="AQ1123">
        <v>2.9126213592233011E-2</v>
      </c>
      <c r="AR1123" s="4">
        <v>10</v>
      </c>
      <c r="AS1123">
        <v>9.7087378640776698E-2</v>
      </c>
      <c r="AT1123" s="4">
        <v>0</v>
      </c>
      <c r="AU1123" s="4">
        <v>0</v>
      </c>
      <c r="AV1123" s="4">
        <v>0</v>
      </c>
      <c r="AW1123">
        <v>1.4109589041095891</v>
      </c>
      <c r="AX1123" s="4">
        <f t="shared" si="17"/>
        <v>73</v>
      </c>
      <c r="AY1123" s="4">
        <v>22</v>
      </c>
      <c r="AZ1123" s="4">
        <v>67</v>
      </c>
    </row>
    <row r="1124" spans="1:52" x14ac:dyDescent="0.25">
      <c r="A1124" s="4">
        <v>2017</v>
      </c>
      <c r="B1124" s="4" t="s">
        <v>360</v>
      </c>
      <c r="C1124" t="s">
        <v>53</v>
      </c>
      <c r="D1124" t="s">
        <v>63</v>
      </c>
      <c r="E1124" t="s">
        <v>582</v>
      </c>
      <c r="F1124" s="4">
        <v>101</v>
      </c>
      <c r="G1124">
        <v>87</v>
      </c>
      <c r="H1124">
        <v>4</v>
      </c>
      <c r="I1124">
        <v>101</v>
      </c>
      <c r="J1124">
        <v>6.9108910891089108</v>
      </c>
      <c r="K1124">
        <v>2</v>
      </c>
      <c r="L1124">
        <v>1.9801980198019802E-2</v>
      </c>
      <c r="M1124">
        <v>100</v>
      </c>
      <c r="N1124">
        <v>43</v>
      </c>
      <c r="O1124">
        <v>0.99009900990099009</v>
      </c>
      <c r="P1124">
        <v>75</v>
      </c>
      <c r="Q1124">
        <v>11</v>
      </c>
      <c r="R1124">
        <v>16</v>
      </c>
      <c r="S1124">
        <v>20</v>
      </c>
      <c r="T1124">
        <v>3</v>
      </c>
      <c r="U1124">
        <v>187.33333333333334</v>
      </c>
      <c r="V1124">
        <v>3</v>
      </c>
      <c r="W1124">
        <v>23</v>
      </c>
      <c r="X1124">
        <v>98</v>
      </c>
      <c r="Y1124">
        <v>90.693877551020407</v>
      </c>
      <c r="Z1124">
        <v>3</v>
      </c>
      <c r="AA1124">
        <v>253</v>
      </c>
      <c r="AB1124">
        <v>96</v>
      </c>
      <c r="AC1124">
        <v>106</v>
      </c>
      <c r="AD1124">
        <v>0.95049504950495045</v>
      </c>
      <c r="AE1124">
        <v>25</v>
      </c>
      <c r="AF1124">
        <v>55</v>
      </c>
      <c r="AG1124">
        <v>0.24752475247524752</v>
      </c>
      <c r="AH1124" s="4">
        <v>0</v>
      </c>
      <c r="AI1124">
        <v>0</v>
      </c>
      <c r="AJ1124" s="4">
        <v>0</v>
      </c>
      <c r="AK1124">
        <v>0</v>
      </c>
      <c r="AL1124" s="4">
        <v>2</v>
      </c>
      <c r="AM1124">
        <v>2.0833333333333332E-2</v>
      </c>
      <c r="AN1124" s="4">
        <v>1</v>
      </c>
      <c r="AO1124">
        <v>1.0416666666666666E-2</v>
      </c>
      <c r="AP1124" s="4">
        <v>2</v>
      </c>
      <c r="AQ1124">
        <v>1.9801980198019802E-2</v>
      </c>
      <c r="AR1124" s="4">
        <v>1</v>
      </c>
      <c r="AS1124">
        <v>9.9009900990099011E-3</v>
      </c>
      <c r="AT1124" s="4">
        <v>0</v>
      </c>
      <c r="AU1124" s="4">
        <v>0</v>
      </c>
      <c r="AV1124" s="4">
        <v>0</v>
      </c>
      <c r="AW1124">
        <v>1.6833333333333333</v>
      </c>
      <c r="AX1124" s="4">
        <f t="shared" si="17"/>
        <v>60</v>
      </c>
      <c r="AY1124" s="4">
        <v>0</v>
      </c>
      <c r="AZ1124" s="4">
        <v>0</v>
      </c>
    </row>
    <row r="1125" spans="1:52" x14ac:dyDescent="0.25">
      <c r="A1125" s="4">
        <v>2017</v>
      </c>
      <c r="B1125" s="4" t="s">
        <v>360</v>
      </c>
      <c r="C1125" t="s">
        <v>53</v>
      </c>
      <c r="D1125" t="s">
        <v>79</v>
      </c>
      <c r="E1125" t="s">
        <v>598</v>
      </c>
      <c r="F1125" s="4">
        <v>90</v>
      </c>
      <c r="G1125">
        <v>43</v>
      </c>
      <c r="H1125">
        <v>4</v>
      </c>
      <c r="I1125">
        <v>90</v>
      </c>
      <c r="J1125">
        <v>5.0999999999999996</v>
      </c>
      <c r="K1125">
        <v>0</v>
      </c>
      <c r="L1125">
        <v>0</v>
      </c>
      <c r="M1125">
        <v>72</v>
      </c>
      <c r="N1125">
        <v>2222</v>
      </c>
      <c r="O1125">
        <v>0.8</v>
      </c>
      <c r="P1125">
        <v>81</v>
      </c>
      <c r="Q1125">
        <v>15</v>
      </c>
      <c r="R1125">
        <v>16</v>
      </c>
      <c r="S1125">
        <v>51</v>
      </c>
      <c r="T1125">
        <v>25</v>
      </c>
      <c r="U1125">
        <v>137.76</v>
      </c>
      <c r="V1125">
        <v>24</v>
      </c>
      <c r="W1125">
        <v>45.083333333333336</v>
      </c>
      <c r="X1125">
        <v>64</v>
      </c>
      <c r="Y1125">
        <v>123.546875</v>
      </c>
      <c r="Z1125">
        <v>25</v>
      </c>
      <c r="AA1125">
        <v>343</v>
      </c>
      <c r="AB1125">
        <v>64</v>
      </c>
      <c r="AC1125">
        <v>155</v>
      </c>
      <c r="AD1125">
        <v>0.71111111111111114</v>
      </c>
      <c r="AE1125">
        <v>13</v>
      </c>
      <c r="AF1125">
        <v>108</v>
      </c>
      <c r="AG1125">
        <v>0.14444444444444443</v>
      </c>
      <c r="AH1125" s="4">
        <v>13</v>
      </c>
      <c r="AI1125">
        <v>0.52</v>
      </c>
      <c r="AJ1125" s="4">
        <v>8</v>
      </c>
      <c r="AK1125">
        <v>0.32</v>
      </c>
      <c r="AL1125" s="4">
        <v>12</v>
      </c>
      <c r="AM1125">
        <v>0.1875</v>
      </c>
      <c r="AN1125" s="4">
        <v>10</v>
      </c>
      <c r="AO1125">
        <v>0.15625</v>
      </c>
      <c r="AP1125" s="4">
        <v>1</v>
      </c>
      <c r="AQ1125">
        <v>1.1111111111111112E-2</v>
      </c>
      <c r="AR1125" s="4">
        <v>1</v>
      </c>
      <c r="AS1125">
        <v>1.1111111111111112E-2</v>
      </c>
      <c r="AT1125" s="4">
        <v>0</v>
      </c>
      <c r="AU1125" s="4">
        <v>0</v>
      </c>
      <c r="AV1125" s="4">
        <v>0</v>
      </c>
      <c r="AW1125">
        <v>1.6071428571428572</v>
      </c>
      <c r="AX1125" s="4">
        <f t="shared" si="17"/>
        <v>56</v>
      </c>
      <c r="AY1125" s="4">
        <v>22</v>
      </c>
      <c r="AZ1125" s="4">
        <v>70</v>
      </c>
    </row>
    <row r="1126" spans="1:52" x14ac:dyDescent="0.25">
      <c r="A1126" s="4">
        <v>2017</v>
      </c>
      <c r="B1126" s="4" t="s">
        <v>360</v>
      </c>
      <c r="C1126" t="s">
        <v>53</v>
      </c>
      <c r="D1126" t="s">
        <v>84</v>
      </c>
      <c r="E1126" t="s">
        <v>603</v>
      </c>
      <c r="F1126" s="4">
        <v>90</v>
      </c>
      <c r="G1126">
        <v>69</v>
      </c>
      <c r="H1126">
        <v>6</v>
      </c>
      <c r="I1126">
        <v>88</v>
      </c>
      <c r="J1126">
        <v>7.9545454545454541</v>
      </c>
      <c r="K1126">
        <v>0</v>
      </c>
      <c r="L1126">
        <v>0</v>
      </c>
      <c r="M1126">
        <v>71</v>
      </c>
      <c r="N1126">
        <v>2763</v>
      </c>
      <c r="O1126">
        <v>0.78888888888888886</v>
      </c>
      <c r="P1126">
        <v>87</v>
      </c>
      <c r="Q1126">
        <v>22</v>
      </c>
      <c r="R1126">
        <v>35</v>
      </c>
      <c r="S1126">
        <v>66</v>
      </c>
      <c r="T1126">
        <v>43</v>
      </c>
      <c r="U1126">
        <v>204.90697674418604</v>
      </c>
      <c r="V1126">
        <v>42</v>
      </c>
      <c r="W1126">
        <v>106.5</v>
      </c>
      <c r="X1126">
        <v>45</v>
      </c>
      <c r="Y1126">
        <v>202.88888888888889</v>
      </c>
      <c r="Z1126">
        <v>37</v>
      </c>
      <c r="AA1126">
        <v>421</v>
      </c>
      <c r="AB1126">
        <v>40</v>
      </c>
      <c r="AC1126">
        <v>224</v>
      </c>
      <c r="AD1126">
        <v>0.44444444444444442</v>
      </c>
      <c r="AE1126">
        <v>1</v>
      </c>
      <c r="AF1126">
        <v>140</v>
      </c>
      <c r="AG1126">
        <v>1.1111111111111112E-2</v>
      </c>
      <c r="AH1126" s="4">
        <v>21</v>
      </c>
      <c r="AI1126">
        <v>0.56756756756756754</v>
      </c>
      <c r="AJ1126" s="4">
        <v>12</v>
      </c>
      <c r="AK1126">
        <v>0.32432432432432434</v>
      </c>
      <c r="AL1126" s="4">
        <v>19</v>
      </c>
      <c r="AM1126">
        <v>0.47499999999999998</v>
      </c>
      <c r="AN1126" s="4">
        <v>6</v>
      </c>
      <c r="AO1126">
        <v>0.15</v>
      </c>
      <c r="AP1126" s="4">
        <v>0</v>
      </c>
      <c r="AQ1126">
        <v>0</v>
      </c>
      <c r="AR1126" s="4">
        <v>0</v>
      </c>
      <c r="AS1126">
        <v>0</v>
      </c>
      <c r="AT1126" s="4">
        <v>0</v>
      </c>
      <c r="AU1126" s="4">
        <v>1</v>
      </c>
      <c r="AV1126" s="4">
        <v>1</v>
      </c>
      <c r="AW1126">
        <v>1.3043478260869565</v>
      </c>
      <c r="AX1126" s="4">
        <f t="shared" si="17"/>
        <v>69</v>
      </c>
      <c r="AY1126" s="4">
        <v>36</v>
      </c>
      <c r="AZ1126" s="4">
        <v>129</v>
      </c>
    </row>
    <row r="1127" spans="1:52" x14ac:dyDescent="0.25">
      <c r="A1127" s="4">
        <v>2017</v>
      </c>
      <c r="B1127" s="4" t="s">
        <v>360</v>
      </c>
      <c r="C1127" t="s">
        <v>53</v>
      </c>
      <c r="D1127" t="s">
        <v>103</v>
      </c>
      <c r="E1127" t="s">
        <v>622</v>
      </c>
      <c r="F1127" s="4">
        <v>89</v>
      </c>
      <c r="G1127">
        <v>45</v>
      </c>
      <c r="H1127">
        <v>3</v>
      </c>
      <c r="I1127">
        <v>89</v>
      </c>
      <c r="J1127">
        <v>4.393258426966292</v>
      </c>
      <c r="K1127">
        <v>0</v>
      </c>
      <c r="L1127">
        <v>0</v>
      </c>
      <c r="M1127">
        <v>84</v>
      </c>
      <c r="N1127">
        <v>1875</v>
      </c>
      <c r="O1127">
        <v>0.9438202247191011</v>
      </c>
      <c r="P1127">
        <v>79</v>
      </c>
      <c r="Q1127">
        <v>18</v>
      </c>
      <c r="R1127">
        <v>30</v>
      </c>
      <c r="S1127">
        <v>72</v>
      </c>
      <c r="T1127">
        <v>40</v>
      </c>
      <c r="U1127">
        <v>196.97499999999999</v>
      </c>
      <c r="V1127">
        <v>38</v>
      </c>
      <c r="W1127">
        <v>48.131578947368418</v>
      </c>
      <c r="X1127">
        <v>49</v>
      </c>
      <c r="Y1127">
        <v>130.61224489795919</v>
      </c>
      <c r="Z1127">
        <v>40</v>
      </c>
      <c r="AA1127">
        <v>327</v>
      </c>
      <c r="AB1127">
        <v>48</v>
      </c>
      <c r="AC1127">
        <v>163</v>
      </c>
      <c r="AD1127">
        <v>0.5393258426966292</v>
      </c>
      <c r="AE1127">
        <v>8</v>
      </c>
      <c r="AF1127">
        <v>110</v>
      </c>
      <c r="AG1127">
        <v>8.98876404494382E-2</v>
      </c>
      <c r="AH1127" s="4">
        <v>24</v>
      </c>
      <c r="AI1127">
        <v>0.6</v>
      </c>
      <c r="AJ1127" s="4">
        <v>8</v>
      </c>
      <c r="AK1127">
        <v>0.2</v>
      </c>
      <c r="AL1127" s="4">
        <v>8</v>
      </c>
      <c r="AM1127">
        <v>0.16666666666666666</v>
      </c>
      <c r="AN1127" s="4">
        <v>11</v>
      </c>
      <c r="AO1127">
        <v>0.22916666666666666</v>
      </c>
      <c r="AP1127" s="4">
        <v>1</v>
      </c>
      <c r="AQ1127">
        <v>1.1235955056179775E-2</v>
      </c>
      <c r="AR1127" s="4">
        <v>1</v>
      </c>
      <c r="AS1127">
        <v>1.1235955056179775E-2</v>
      </c>
      <c r="AT1127" s="4">
        <v>0</v>
      </c>
      <c r="AU1127" s="4">
        <v>0</v>
      </c>
      <c r="AV1127" s="4">
        <v>1</v>
      </c>
      <c r="AW1127">
        <v>1.2714285714285714</v>
      </c>
      <c r="AX1127" s="4">
        <f t="shared" si="17"/>
        <v>70</v>
      </c>
      <c r="AY1127" s="4">
        <v>38</v>
      </c>
      <c r="AZ1127" s="4">
        <v>90</v>
      </c>
    </row>
    <row r="1128" spans="1:52" x14ac:dyDescent="0.25">
      <c r="A1128" s="4">
        <v>2017</v>
      </c>
      <c r="B1128" s="4" t="s">
        <v>360</v>
      </c>
      <c r="C1128" t="s">
        <v>53</v>
      </c>
      <c r="D1128" t="s">
        <v>85</v>
      </c>
      <c r="E1128" t="s">
        <v>604</v>
      </c>
      <c r="F1128" s="4">
        <v>85</v>
      </c>
      <c r="G1128">
        <v>71</v>
      </c>
      <c r="H1128">
        <v>6</v>
      </c>
      <c r="I1128">
        <v>85</v>
      </c>
      <c r="J1128">
        <v>7.6941176470588237</v>
      </c>
      <c r="K1128">
        <v>2</v>
      </c>
      <c r="L1128">
        <v>2.3529411764705882E-2</v>
      </c>
      <c r="M1128">
        <v>69</v>
      </c>
      <c r="N1128">
        <v>1049</v>
      </c>
      <c r="O1128">
        <v>0.81176470588235294</v>
      </c>
      <c r="P1128">
        <v>82</v>
      </c>
      <c r="Q1128">
        <v>15</v>
      </c>
      <c r="R1128">
        <v>19</v>
      </c>
      <c r="S1128">
        <v>51</v>
      </c>
      <c r="T1128">
        <v>34</v>
      </c>
      <c r="U1128">
        <v>168.55882352941177</v>
      </c>
      <c r="V1128">
        <v>32</v>
      </c>
      <c r="W1128">
        <v>144.65625</v>
      </c>
      <c r="X1128">
        <v>50</v>
      </c>
      <c r="Y1128">
        <v>160.54</v>
      </c>
      <c r="Z1128">
        <v>20</v>
      </c>
      <c r="AA1128">
        <v>371</v>
      </c>
      <c r="AB1128">
        <v>48</v>
      </c>
      <c r="AC1128">
        <v>229</v>
      </c>
      <c r="AD1128">
        <v>0.56470588235294117</v>
      </c>
      <c r="AE1128">
        <v>3</v>
      </c>
      <c r="AF1128">
        <v>125</v>
      </c>
      <c r="AG1128">
        <v>3.5294117647058823E-2</v>
      </c>
      <c r="AH1128" s="4">
        <v>16</v>
      </c>
      <c r="AI1128">
        <v>0.8</v>
      </c>
      <c r="AJ1128" s="4">
        <v>5</v>
      </c>
      <c r="AK1128">
        <v>0.25</v>
      </c>
      <c r="AL1128" s="4">
        <v>18</v>
      </c>
      <c r="AM1128">
        <v>0.375</v>
      </c>
      <c r="AN1128" s="4">
        <v>7</v>
      </c>
      <c r="AO1128">
        <v>0.14583333333333334</v>
      </c>
      <c r="AP1128" s="4">
        <v>0</v>
      </c>
      <c r="AQ1128">
        <v>0</v>
      </c>
      <c r="AR1128" s="4">
        <v>0</v>
      </c>
      <c r="AS1128">
        <v>0</v>
      </c>
      <c r="AT1128" s="4">
        <v>0</v>
      </c>
      <c r="AU1128" s="4">
        <v>1</v>
      </c>
      <c r="AV1128" s="4">
        <v>0</v>
      </c>
      <c r="AW1128">
        <v>1.3934426229508197</v>
      </c>
      <c r="AX1128" s="4">
        <f t="shared" si="17"/>
        <v>61</v>
      </c>
      <c r="AY1128" s="4">
        <v>30</v>
      </c>
      <c r="AZ1128" s="4">
        <v>142</v>
      </c>
    </row>
    <row r="1129" spans="1:52" x14ac:dyDescent="0.25">
      <c r="A1129" s="4">
        <v>2017</v>
      </c>
      <c r="B1129" s="4" t="s">
        <v>360</v>
      </c>
      <c r="C1129" t="s">
        <v>53</v>
      </c>
      <c r="D1129" t="s">
        <v>88</v>
      </c>
      <c r="E1129" t="s">
        <v>607</v>
      </c>
      <c r="F1129" s="4">
        <v>85</v>
      </c>
      <c r="G1129">
        <v>43</v>
      </c>
      <c r="H1129">
        <v>4</v>
      </c>
      <c r="I1129">
        <v>85</v>
      </c>
      <c r="J1129">
        <v>6.6235294117647054</v>
      </c>
      <c r="K1129">
        <v>2</v>
      </c>
      <c r="L1129">
        <v>2.3529411764705882E-2</v>
      </c>
      <c r="M1129">
        <v>77</v>
      </c>
      <c r="N1129">
        <v>794</v>
      </c>
      <c r="O1129">
        <v>0.90588235294117647</v>
      </c>
      <c r="P1129">
        <v>79</v>
      </c>
      <c r="Q1129">
        <v>16</v>
      </c>
      <c r="R1129">
        <v>31</v>
      </c>
      <c r="S1129">
        <v>59</v>
      </c>
      <c r="T1129">
        <v>24</v>
      </c>
      <c r="U1129">
        <v>198.45833333333334</v>
      </c>
      <c r="V1129">
        <v>22</v>
      </c>
      <c r="W1129">
        <v>113.31818181818181</v>
      </c>
      <c r="X1129">
        <v>59</v>
      </c>
      <c r="Y1129">
        <v>169.61016949152543</v>
      </c>
      <c r="Z1129">
        <v>19</v>
      </c>
      <c r="AA1129">
        <v>349</v>
      </c>
      <c r="AB1129">
        <v>53</v>
      </c>
      <c r="AC1129">
        <v>181</v>
      </c>
      <c r="AD1129">
        <v>0.62352941176470589</v>
      </c>
      <c r="AE1129">
        <v>8</v>
      </c>
      <c r="AF1129">
        <v>122</v>
      </c>
      <c r="AG1129">
        <v>9.4117647058823528E-2</v>
      </c>
      <c r="AH1129" s="4">
        <v>8</v>
      </c>
      <c r="AI1129">
        <v>0.42105263157894735</v>
      </c>
      <c r="AJ1129" s="4">
        <v>5</v>
      </c>
      <c r="AK1129">
        <v>0.26315789473684209</v>
      </c>
      <c r="AL1129" s="4">
        <v>25</v>
      </c>
      <c r="AM1129">
        <v>0.47169811320754718</v>
      </c>
      <c r="AN1129" s="4">
        <v>3</v>
      </c>
      <c r="AO1129">
        <v>5.6603773584905662E-2</v>
      </c>
      <c r="AP1129" s="4">
        <v>0</v>
      </c>
      <c r="AQ1129">
        <v>0</v>
      </c>
      <c r="AR1129" s="4">
        <v>0</v>
      </c>
      <c r="AS1129">
        <v>0</v>
      </c>
      <c r="AT1129" s="4">
        <v>0</v>
      </c>
      <c r="AU1129" s="4">
        <v>1</v>
      </c>
      <c r="AV1129" s="4">
        <v>0</v>
      </c>
      <c r="AW1129">
        <v>2.1794871794871793</v>
      </c>
      <c r="AX1129" s="4">
        <f t="shared" si="17"/>
        <v>39</v>
      </c>
      <c r="AY1129" s="4">
        <v>20</v>
      </c>
      <c r="AZ1129" s="4">
        <v>107</v>
      </c>
    </row>
    <row r="1130" spans="1:52" x14ac:dyDescent="0.25">
      <c r="A1130" s="4">
        <v>2017</v>
      </c>
      <c r="B1130" s="4" t="s">
        <v>360</v>
      </c>
      <c r="C1130" t="s">
        <v>53</v>
      </c>
      <c r="D1130" t="s">
        <v>77</v>
      </c>
      <c r="E1130" t="s">
        <v>596</v>
      </c>
      <c r="F1130" s="4">
        <v>84</v>
      </c>
      <c r="G1130">
        <v>40</v>
      </c>
      <c r="H1130">
        <v>3</v>
      </c>
      <c r="I1130">
        <v>82</v>
      </c>
      <c r="J1130">
        <v>5.3170731707317076</v>
      </c>
      <c r="K1130">
        <v>2</v>
      </c>
      <c r="L1130">
        <v>2.4390243902439025E-2</v>
      </c>
      <c r="M1130">
        <v>74</v>
      </c>
      <c r="N1130">
        <v>1875</v>
      </c>
      <c r="O1130">
        <v>0.88095238095238093</v>
      </c>
      <c r="P1130">
        <v>72</v>
      </c>
      <c r="Q1130">
        <v>11</v>
      </c>
      <c r="R1130">
        <v>22</v>
      </c>
      <c r="S1130">
        <v>55</v>
      </c>
      <c r="T1130">
        <v>36</v>
      </c>
      <c r="U1130">
        <v>127.83333333333333</v>
      </c>
      <c r="V1130">
        <v>33</v>
      </c>
      <c r="W1130">
        <v>62</v>
      </c>
      <c r="X1130">
        <v>43</v>
      </c>
      <c r="Y1130">
        <v>108.13953488372093</v>
      </c>
      <c r="Z1130">
        <v>35</v>
      </c>
      <c r="AA1130">
        <v>288</v>
      </c>
      <c r="AB1130">
        <v>47</v>
      </c>
      <c r="AC1130">
        <v>121</v>
      </c>
      <c r="AD1130">
        <v>0.55952380952380953</v>
      </c>
      <c r="AE1130">
        <v>7</v>
      </c>
      <c r="AF1130">
        <v>61</v>
      </c>
      <c r="AG1130">
        <v>8.3333333333333329E-2</v>
      </c>
      <c r="AH1130" s="4">
        <v>17</v>
      </c>
      <c r="AI1130">
        <v>0.48571428571428571</v>
      </c>
      <c r="AJ1130" s="4">
        <v>10</v>
      </c>
      <c r="AK1130">
        <v>0.2857142857142857</v>
      </c>
      <c r="AL1130" s="4">
        <v>14</v>
      </c>
      <c r="AM1130">
        <v>0.2978723404255319</v>
      </c>
      <c r="AN1130" s="4">
        <v>6</v>
      </c>
      <c r="AO1130">
        <v>0.1276595744680851</v>
      </c>
      <c r="AP1130" s="4">
        <v>1</v>
      </c>
      <c r="AQ1130">
        <v>1.1904761904761904E-2</v>
      </c>
      <c r="AR1130" s="4">
        <v>0</v>
      </c>
      <c r="AS1130">
        <v>0</v>
      </c>
      <c r="AT1130" s="4">
        <v>0</v>
      </c>
      <c r="AU1130" s="4">
        <v>1</v>
      </c>
      <c r="AV1130" s="4">
        <v>3</v>
      </c>
      <c r="AW1130">
        <v>1.5</v>
      </c>
      <c r="AX1130" s="4">
        <f t="shared" si="17"/>
        <v>56</v>
      </c>
      <c r="AY1130" s="4">
        <v>32</v>
      </c>
      <c r="AZ1130" s="4">
        <v>71</v>
      </c>
    </row>
    <row r="1131" spans="1:52" x14ac:dyDescent="0.25">
      <c r="A1131" s="4">
        <v>2017</v>
      </c>
      <c r="B1131" s="4" t="s">
        <v>360</v>
      </c>
      <c r="C1131" t="s">
        <v>53</v>
      </c>
      <c r="D1131" t="s">
        <v>361</v>
      </c>
      <c r="E1131" t="s">
        <v>860</v>
      </c>
      <c r="F1131" s="4">
        <v>84</v>
      </c>
      <c r="G1131">
        <v>70</v>
      </c>
      <c r="H1131">
        <v>1</v>
      </c>
      <c r="I1131">
        <v>84</v>
      </c>
      <c r="J1131">
        <v>3.5952380952380953</v>
      </c>
      <c r="K1131">
        <v>2</v>
      </c>
      <c r="L1131">
        <v>2.3809523809523808E-2</v>
      </c>
      <c r="M1131">
        <v>79</v>
      </c>
      <c r="N1131">
        <v>156</v>
      </c>
      <c r="O1131">
        <v>0.94047619047619047</v>
      </c>
      <c r="P1131">
        <v>64</v>
      </c>
      <c r="Q1131">
        <v>8</v>
      </c>
      <c r="R1131">
        <v>9</v>
      </c>
      <c r="S1131">
        <v>12</v>
      </c>
      <c r="T1131">
        <v>4</v>
      </c>
      <c r="U1131">
        <v>85.5</v>
      </c>
      <c r="V1131">
        <v>4</v>
      </c>
      <c r="W1131">
        <v>24.75</v>
      </c>
      <c r="X1131">
        <v>80</v>
      </c>
      <c r="Y1131">
        <v>88.0625</v>
      </c>
      <c r="Z1131">
        <v>4</v>
      </c>
      <c r="AA1131">
        <v>136</v>
      </c>
      <c r="AB1131">
        <v>78</v>
      </c>
      <c r="AC1131">
        <v>101</v>
      </c>
      <c r="AD1131">
        <v>0.9285714285714286</v>
      </c>
      <c r="AE1131">
        <v>23</v>
      </c>
      <c r="AF1131">
        <v>78</v>
      </c>
      <c r="AG1131">
        <v>0.27380952380952384</v>
      </c>
      <c r="AH1131" s="4">
        <v>0</v>
      </c>
      <c r="AI1131">
        <v>0</v>
      </c>
      <c r="AJ1131" s="4">
        <v>0</v>
      </c>
      <c r="AK1131">
        <v>0</v>
      </c>
      <c r="AL1131" s="4">
        <v>1</v>
      </c>
      <c r="AM1131">
        <v>1.282051282051282E-2</v>
      </c>
      <c r="AN1131" s="4">
        <v>2</v>
      </c>
      <c r="AO1131">
        <v>2.564102564102564E-2</v>
      </c>
      <c r="AP1131" s="4">
        <v>1</v>
      </c>
      <c r="AQ1131">
        <v>1.1904761904761904E-2</v>
      </c>
      <c r="AR1131" s="4">
        <v>2</v>
      </c>
      <c r="AS1131">
        <v>2.3809523809523808E-2</v>
      </c>
      <c r="AT1131" s="4">
        <v>0</v>
      </c>
      <c r="AU1131" s="4">
        <v>0</v>
      </c>
      <c r="AV1131" s="4">
        <v>0</v>
      </c>
      <c r="AW1131">
        <v>1.9090909090909092</v>
      </c>
      <c r="AX1131" s="4">
        <f t="shared" si="17"/>
        <v>44</v>
      </c>
      <c r="AY1131" s="4">
        <v>1</v>
      </c>
      <c r="AZ1131" s="4">
        <v>25</v>
      </c>
    </row>
    <row r="1132" spans="1:52" x14ac:dyDescent="0.25">
      <c r="A1132" s="4">
        <v>2017</v>
      </c>
      <c r="B1132" s="4" t="s">
        <v>360</v>
      </c>
      <c r="C1132" t="s">
        <v>53</v>
      </c>
      <c r="D1132" t="s">
        <v>83</v>
      </c>
      <c r="E1132" t="s">
        <v>602</v>
      </c>
      <c r="F1132" s="4">
        <v>84</v>
      </c>
      <c r="G1132">
        <v>49</v>
      </c>
      <c r="H1132">
        <v>4</v>
      </c>
      <c r="I1132">
        <v>84</v>
      </c>
      <c r="J1132">
        <v>7.833333333333333</v>
      </c>
      <c r="K1132">
        <v>2</v>
      </c>
      <c r="L1132">
        <v>2.3809523809523808E-2</v>
      </c>
      <c r="M1132">
        <v>75</v>
      </c>
      <c r="N1132">
        <v>1005</v>
      </c>
      <c r="O1132">
        <v>0.8928571428571429</v>
      </c>
      <c r="P1132">
        <v>75</v>
      </c>
      <c r="Q1132">
        <v>20</v>
      </c>
      <c r="R1132">
        <v>20</v>
      </c>
      <c r="S1132">
        <v>58</v>
      </c>
      <c r="T1132">
        <v>27</v>
      </c>
      <c r="U1132">
        <v>194.81481481481481</v>
      </c>
      <c r="V1132">
        <v>20</v>
      </c>
      <c r="W1132">
        <v>34.700000000000003</v>
      </c>
      <c r="X1132">
        <v>57</v>
      </c>
      <c r="Y1132">
        <v>143.21052631578948</v>
      </c>
      <c r="Z1132">
        <v>21</v>
      </c>
      <c r="AA1132">
        <v>377</v>
      </c>
      <c r="AB1132">
        <v>50</v>
      </c>
      <c r="AC1132">
        <v>150</v>
      </c>
      <c r="AD1132">
        <v>0.59523809523809523</v>
      </c>
      <c r="AE1132">
        <v>8</v>
      </c>
      <c r="AF1132">
        <v>79</v>
      </c>
      <c r="AG1132">
        <v>9.5238095238095233E-2</v>
      </c>
      <c r="AH1132" s="4">
        <v>15</v>
      </c>
      <c r="AI1132">
        <v>0.7142857142857143</v>
      </c>
      <c r="AJ1132" s="4">
        <v>2</v>
      </c>
      <c r="AK1132">
        <v>9.5238095238095233E-2</v>
      </c>
      <c r="AL1132" s="4">
        <v>13</v>
      </c>
      <c r="AM1132">
        <v>0.26</v>
      </c>
      <c r="AN1132" s="4">
        <v>8</v>
      </c>
      <c r="AO1132">
        <v>0.16</v>
      </c>
      <c r="AP1132" s="4">
        <v>2</v>
      </c>
      <c r="AQ1132">
        <v>2.3809523809523808E-2</v>
      </c>
      <c r="AR1132" s="4">
        <v>1</v>
      </c>
      <c r="AS1132">
        <v>1.1904761904761904E-2</v>
      </c>
      <c r="AT1132" s="4">
        <v>0</v>
      </c>
      <c r="AU1132" s="4">
        <v>0</v>
      </c>
      <c r="AV1132" s="4">
        <v>1</v>
      </c>
      <c r="AW1132">
        <v>1.4</v>
      </c>
      <c r="AX1132" s="4">
        <f t="shared" si="17"/>
        <v>60.000000000000007</v>
      </c>
      <c r="AY1132" s="4">
        <v>19</v>
      </c>
      <c r="AZ1132" s="4">
        <v>94</v>
      </c>
    </row>
    <row r="1133" spans="1:52" x14ac:dyDescent="0.25">
      <c r="A1133" s="4">
        <v>2017</v>
      </c>
      <c r="B1133" s="4" t="s">
        <v>360</v>
      </c>
      <c r="C1133" t="s">
        <v>53</v>
      </c>
      <c r="D1133" t="s">
        <v>91</v>
      </c>
      <c r="E1133" t="s">
        <v>610</v>
      </c>
      <c r="F1133" s="4">
        <v>82</v>
      </c>
      <c r="G1133">
        <v>48</v>
      </c>
      <c r="H1133">
        <v>3</v>
      </c>
      <c r="I1133">
        <v>82</v>
      </c>
      <c r="J1133">
        <v>7.2560975609756095</v>
      </c>
      <c r="K1133">
        <v>0</v>
      </c>
      <c r="L1133">
        <v>0</v>
      </c>
      <c r="M1133">
        <v>72</v>
      </c>
      <c r="N1133">
        <v>1536</v>
      </c>
      <c r="O1133">
        <v>0.87804878048780488</v>
      </c>
      <c r="P1133">
        <v>71</v>
      </c>
      <c r="Q1133">
        <v>18</v>
      </c>
      <c r="R1133">
        <v>33</v>
      </c>
      <c r="S1133">
        <v>36</v>
      </c>
      <c r="T1133">
        <v>33</v>
      </c>
      <c r="U1133">
        <v>148.78787878787878</v>
      </c>
      <c r="V1133">
        <v>31</v>
      </c>
      <c r="W1133">
        <v>65.903225806451616</v>
      </c>
      <c r="X1133">
        <v>48</v>
      </c>
      <c r="Y1133">
        <v>121.52083333333333</v>
      </c>
      <c r="Z1133">
        <v>26</v>
      </c>
      <c r="AA1133">
        <v>304</v>
      </c>
      <c r="AB1133">
        <v>48</v>
      </c>
      <c r="AC1133">
        <v>155</v>
      </c>
      <c r="AD1133">
        <v>0.58536585365853655</v>
      </c>
      <c r="AE1133">
        <v>5</v>
      </c>
      <c r="AF1133">
        <v>104</v>
      </c>
      <c r="AG1133">
        <v>6.097560975609756E-2</v>
      </c>
      <c r="AH1133" s="4">
        <v>15</v>
      </c>
      <c r="AI1133">
        <v>0.57692307692307687</v>
      </c>
      <c r="AJ1133" s="4">
        <v>3</v>
      </c>
      <c r="AK1133">
        <v>0.11538461538461539</v>
      </c>
      <c r="AL1133" s="4">
        <v>7</v>
      </c>
      <c r="AM1133">
        <v>0.14583333333333334</v>
      </c>
      <c r="AN1133" s="4">
        <v>8</v>
      </c>
      <c r="AO1133">
        <v>0.16666666666666666</v>
      </c>
      <c r="AP1133" s="4">
        <v>0</v>
      </c>
      <c r="AQ1133">
        <v>0</v>
      </c>
      <c r="AR1133" s="4">
        <v>3</v>
      </c>
      <c r="AS1133">
        <v>3.6585365853658534E-2</v>
      </c>
      <c r="AT1133" s="4">
        <v>0</v>
      </c>
      <c r="AU1133" s="4">
        <v>0</v>
      </c>
      <c r="AV1133" s="4">
        <v>0</v>
      </c>
      <c r="AW1133">
        <v>1.3225806451612903</v>
      </c>
      <c r="AX1133" s="4">
        <f t="shared" si="17"/>
        <v>62</v>
      </c>
      <c r="AY1133" s="4">
        <v>27</v>
      </c>
      <c r="AZ1133" s="4">
        <v>100</v>
      </c>
    </row>
    <row r="1134" spans="1:52" x14ac:dyDescent="0.25">
      <c r="A1134" s="4">
        <v>2017</v>
      </c>
      <c r="B1134" s="4" t="s">
        <v>360</v>
      </c>
      <c r="C1134" t="s">
        <v>53</v>
      </c>
      <c r="D1134" t="s">
        <v>104</v>
      </c>
      <c r="E1134" t="s">
        <v>623</v>
      </c>
      <c r="F1134" s="4">
        <v>78</v>
      </c>
      <c r="G1134">
        <v>43</v>
      </c>
      <c r="H1134">
        <v>3</v>
      </c>
      <c r="I1134">
        <v>78</v>
      </c>
      <c r="J1134">
        <v>4.7820512820512819</v>
      </c>
      <c r="K1134">
        <v>0</v>
      </c>
      <c r="L1134">
        <v>0</v>
      </c>
      <c r="M1134">
        <v>73</v>
      </c>
      <c r="N1134">
        <v>1831</v>
      </c>
      <c r="O1134">
        <v>0.9358974358974359</v>
      </c>
      <c r="P1134">
        <v>74</v>
      </c>
      <c r="Q1134">
        <v>19</v>
      </c>
      <c r="R1134">
        <v>27</v>
      </c>
      <c r="S1134">
        <v>30</v>
      </c>
      <c r="T1134">
        <v>30</v>
      </c>
      <c r="U1134">
        <v>170.43333333333334</v>
      </c>
      <c r="V1134">
        <v>30</v>
      </c>
      <c r="W1134">
        <v>50.2</v>
      </c>
      <c r="X1134">
        <v>48</v>
      </c>
      <c r="Y1134">
        <v>153.47916666666666</v>
      </c>
      <c r="Z1134">
        <v>24</v>
      </c>
      <c r="AA1134">
        <v>343</v>
      </c>
      <c r="AB1134">
        <v>48</v>
      </c>
      <c r="AC1134">
        <v>181</v>
      </c>
      <c r="AD1134">
        <v>0.61538461538461542</v>
      </c>
      <c r="AE1134">
        <v>13</v>
      </c>
      <c r="AF1134">
        <v>113</v>
      </c>
      <c r="AG1134">
        <v>0.16666666666666666</v>
      </c>
      <c r="AH1134" s="4">
        <v>20</v>
      </c>
      <c r="AI1134">
        <v>0.83333333333333337</v>
      </c>
      <c r="AJ1134" s="4">
        <v>9</v>
      </c>
      <c r="AK1134">
        <v>0.375</v>
      </c>
      <c r="AL1134" s="4">
        <v>15</v>
      </c>
      <c r="AM1134">
        <v>0.3125</v>
      </c>
      <c r="AN1134" s="4">
        <v>8</v>
      </c>
      <c r="AO1134">
        <v>0.16666666666666666</v>
      </c>
      <c r="AP1134" s="4">
        <v>0</v>
      </c>
      <c r="AQ1134">
        <v>0</v>
      </c>
      <c r="AR1134" s="4">
        <v>0</v>
      </c>
      <c r="AS1134">
        <v>0</v>
      </c>
      <c r="AT1134" s="4">
        <v>0</v>
      </c>
      <c r="AU1134" s="4">
        <v>0</v>
      </c>
      <c r="AV1134" s="4">
        <v>2</v>
      </c>
      <c r="AW1134">
        <v>1.2580645161290323</v>
      </c>
      <c r="AX1134" s="4">
        <f t="shared" si="17"/>
        <v>62</v>
      </c>
      <c r="AY1134" s="4">
        <v>26</v>
      </c>
      <c r="AZ1134" s="4">
        <v>99</v>
      </c>
    </row>
    <row r="1135" spans="1:52" x14ac:dyDescent="0.25">
      <c r="A1135" s="4">
        <v>2017</v>
      </c>
      <c r="B1135" s="4" t="s">
        <v>360</v>
      </c>
      <c r="C1135" t="s">
        <v>53</v>
      </c>
      <c r="D1135" t="s">
        <v>97</v>
      </c>
      <c r="E1135" t="s">
        <v>616</v>
      </c>
      <c r="F1135" s="4">
        <v>62</v>
      </c>
      <c r="G1135">
        <v>44</v>
      </c>
      <c r="H1135">
        <v>3</v>
      </c>
      <c r="I1135">
        <v>61</v>
      </c>
      <c r="J1135">
        <v>5.278688524590164</v>
      </c>
      <c r="K1135">
        <v>0</v>
      </c>
      <c r="L1135">
        <v>0</v>
      </c>
      <c r="M1135">
        <v>56</v>
      </c>
      <c r="N1135">
        <v>688</v>
      </c>
      <c r="O1135">
        <v>0.90322580645161288</v>
      </c>
      <c r="P1135">
        <v>39</v>
      </c>
      <c r="Q1135">
        <v>16</v>
      </c>
      <c r="R1135">
        <v>5</v>
      </c>
      <c r="S1135">
        <v>26</v>
      </c>
      <c r="T1135">
        <v>4</v>
      </c>
      <c r="U1135">
        <v>84.75</v>
      </c>
      <c r="V1135">
        <v>4</v>
      </c>
      <c r="W1135">
        <v>19.75</v>
      </c>
      <c r="X1135">
        <v>56</v>
      </c>
      <c r="Y1135">
        <v>109.96428571428571</v>
      </c>
      <c r="Z1135">
        <v>4</v>
      </c>
      <c r="AA1135">
        <v>121</v>
      </c>
      <c r="AB1135">
        <v>54</v>
      </c>
      <c r="AC1135">
        <v>110</v>
      </c>
      <c r="AD1135">
        <v>0.87096774193548387</v>
      </c>
      <c r="AE1135">
        <v>14</v>
      </c>
      <c r="AF1135">
        <v>67</v>
      </c>
      <c r="AG1135">
        <v>0.22580645161290322</v>
      </c>
      <c r="AH1135" s="4">
        <v>2</v>
      </c>
      <c r="AI1135">
        <v>0.5</v>
      </c>
      <c r="AJ1135" s="4">
        <v>1</v>
      </c>
      <c r="AK1135">
        <v>0.25</v>
      </c>
      <c r="AL1135" s="4">
        <v>2</v>
      </c>
      <c r="AM1135">
        <v>3.7037037037037035E-2</v>
      </c>
      <c r="AN1135" s="4">
        <v>3</v>
      </c>
      <c r="AO1135">
        <v>5.5555555555555552E-2</v>
      </c>
      <c r="AP1135" s="4">
        <v>4</v>
      </c>
      <c r="AQ1135">
        <v>6.4516129032258063E-2</v>
      </c>
      <c r="AR1135" s="4">
        <v>4</v>
      </c>
      <c r="AS1135">
        <v>6.4516129032258063E-2</v>
      </c>
      <c r="AT1135" s="4">
        <v>0</v>
      </c>
      <c r="AU1135" s="4">
        <v>1</v>
      </c>
      <c r="AV1135" s="4">
        <v>0</v>
      </c>
      <c r="AW1135">
        <v>1.441860465116279</v>
      </c>
      <c r="AX1135" s="4">
        <f t="shared" si="17"/>
        <v>43</v>
      </c>
      <c r="AY1135" s="4">
        <v>0</v>
      </c>
      <c r="AZ1135" s="4">
        <v>0</v>
      </c>
    </row>
    <row r="1136" spans="1:52" x14ac:dyDescent="0.25">
      <c r="A1136" s="4">
        <v>2017</v>
      </c>
      <c r="B1136" s="4" t="s">
        <v>360</v>
      </c>
      <c r="C1136" t="s">
        <v>53</v>
      </c>
      <c r="D1136" t="s">
        <v>105</v>
      </c>
      <c r="E1136" t="s">
        <v>624</v>
      </c>
      <c r="F1136" s="4">
        <v>52</v>
      </c>
      <c r="G1136">
        <v>21</v>
      </c>
      <c r="H1136">
        <v>2</v>
      </c>
      <c r="I1136">
        <v>52</v>
      </c>
      <c r="J1136">
        <v>4.865384615384615</v>
      </c>
      <c r="K1136">
        <v>2</v>
      </c>
      <c r="L1136">
        <v>3.8461538461538464E-2</v>
      </c>
      <c r="M1136">
        <v>43</v>
      </c>
      <c r="N1136">
        <v>935</v>
      </c>
      <c r="O1136">
        <v>0.82692307692307687</v>
      </c>
      <c r="P1136">
        <v>44</v>
      </c>
      <c r="Q1136">
        <v>13</v>
      </c>
      <c r="R1136">
        <v>16</v>
      </c>
      <c r="S1136">
        <v>84</v>
      </c>
      <c r="T1136">
        <v>16</v>
      </c>
      <c r="U1136">
        <v>187.5</v>
      </c>
      <c r="V1136">
        <v>16</v>
      </c>
      <c r="W1136">
        <v>93</v>
      </c>
      <c r="X1136">
        <v>34</v>
      </c>
      <c r="Y1136">
        <v>112.58823529411765</v>
      </c>
      <c r="Z1136">
        <v>13</v>
      </c>
      <c r="AA1136">
        <v>352</v>
      </c>
      <c r="AB1136">
        <v>35</v>
      </c>
      <c r="AC1136">
        <v>154</v>
      </c>
      <c r="AD1136">
        <v>0.67307692307692313</v>
      </c>
      <c r="AE1136">
        <v>9</v>
      </c>
      <c r="AF1136">
        <v>105</v>
      </c>
      <c r="AG1136">
        <v>0.17307692307692307</v>
      </c>
      <c r="AH1136" s="4">
        <v>10</v>
      </c>
      <c r="AI1136">
        <v>0.76923076923076927</v>
      </c>
      <c r="AJ1136" s="4">
        <v>2</v>
      </c>
      <c r="AK1136">
        <v>0.15384615384615385</v>
      </c>
      <c r="AL1136" s="4">
        <v>5</v>
      </c>
      <c r="AM1136">
        <v>0.14285714285714285</v>
      </c>
      <c r="AN1136" s="4">
        <v>5</v>
      </c>
      <c r="AO1136">
        <v>0.14285714285714285</v>
      </c>
      <c r="AP1136" s="4">
        <v>0</v>
      </c>
      <c r="AQ1136">
        <v>0</v>
      </c>
      <c r="AR1136" s="4">
        <v>0</v>
      </c>
      <c r="AS1136">
        <v>0</v>
      </c>
      <c r="AT1136" s="4">
        <v>1</v>
      </c>
      <c r="AU1136" s="4">
        <v>0</v>
      </c>
      <c r="AV1136" s="4">
        <v>0</v>
      </c>
      <c r="AW1136">
        <v>1.368421052631579</v>
      </c>
      <c r="AX1136" s="4">
        <f t="shared" si="17"/>
        <v>38</v>
      </c>
      <c r="AY1136" s="4">
        <v>15</v>
      </c>
      <c r="AZ1136" s="4">
        <v>109</v>
      </c>
    </row>
    <row r="1137" spans="1:52" x14ac:dyDescent="0.25">
      <c r="A1137" s="4">
        <v>2017</v>
      </c>
      <c r="B1137" s="4" t="s">
        <v>360</v>
      </c>
      <c r="C1137" t="s">
        <v>53</v>
      </c>
      <c r="D1137" t="s">
        <v>98</v>
      </c>
      <c r="E1137" t="s">
        <v>617</v>
      </c>
      <c r="F1137" s="4">
        <v>50</v>
      </c>
      <c r="G1137">
        <v>29</v>
      </c>
      <c r="H1137">
        <v>4</v>
      </c>
      <c r="I1137">
        <v>50</v>
      </c>
      <c r="J1137">
        <v>6.4</v>
      </c>
      <c r="K1137">
        <v>0</v>
      </c>
      <c r="L1137">
        <v>0</v>
      </c>
      <c r="M1137">
        <v>43</v>
      </c>
      <c r="N1137">
        <v>2903</v>
      </c>
      <c r="O1137">
        <v>0.86</v>
      </c>
      <c r="P1137">
        <v>38</v>
      </c>
      <c r="Q1137">
        <v>20</v>
      </c>
      <c r="R1137">
        <v>9</v>
      </c>
      <c r="S1137">
        <v>49</v>
      </c>
      <c r="T1137">
        <v>14</v>
      </c>
      <c r="U1137">
        <v>137.21428571428572</v>
      </c>
      <c r="V1137">
        <v>13</v>
      </c>
      <c r="W1137">
        <v>35.846153846153847</v>
      </c>
      <c r="X1137">
        <v>35</v>
      </c>
      <c r="Y1137">
        <v>126.57142857142857</v>
      </c>
      <c r="Z1137">
        <v>9</v>
      </c>
      <c r="AA1137">
        <v>262</v>
      </c>
      <c r="AB1137">
        <v>34</v>
      </c>
      <c r="AC1137">
        <v>128</v>
      </c>
      <c r="AD1137">
        <v>0.68</v>
      </c>
      <c r="AE1137">
        <v>6</v>
      </c>
      <c r="AF1137">
        <v>80</v>
      </c>
      <c r="AG1137">
        <v>0.12</v>
      </c>
      <c r="AH1137" s="4">
        <v>9</v>
      </c>
      <c r="AI1137">
        <v>1</v>
      </c>
      <c r="AJ1137" s="4">
        <v>4</v>
      </c>
      <c r="AK1137">
        <v>0.44444444444444442</v>
      </c>
      <c r="AL1137" s="4">
        <v>3</v>
      </c>
      <c r="AM1137">
        <v>8.8235294117647065E-2</v>
      </c>
      <c r="AN1137" s="4">
        <v>4</v>
      </c>
      <c r="AO1137">
        <v>0.11764705882352941</v>
      </c>
      <c r="AP1137" s="4">
        <v>0</v>
      </c>
      <c r="AQ1137">
        <v>0</v>
      </c>
      <c r="AR1137" s="4">
        <v>0</v>
      </c>
      <c r="AS1137">
        <v>0</v>
      </c>
      <c r="AT1137" s="4">
        <v>0</v>
      </c>
      <c r="AU1137" s="4">
        <v>0</v>
      </c>
      <c r="AV1137" s="4">
        <v>0</v>
      </c>
      <c r="AW1137">
        <v>1.4285714285714286</v>
      </c>
      <c r="AX1137" s="4">
        <f t="shared" si="17"/>
        <v>35</v>
      </c>
      <c r="AY1137" s="4">
        <v>11</v>
      </c>
      <c r="AZ1137" s="4">
        <v>64</v>
      </c>
    </row>
    <row r="1138" spans="1:52" x14ac:dyDescent="0.25">
      <c r="A1138" s="4">
        <v>2017</v>
      </c>
      <c r="B1138" s="4" t="s">
        <v>360</v>
      </c>
      <c r="C1138" t="s">
        <v>53</v>
      </c>
      <c r="D1138" t="s">
        <v>99</v>
      </c>
      <c r="E1138" t="s">
        <v>618</v>
      </c>
      <c r="F1138" s="4">
        <v>50</v>
      </c>
      <c r="G1138">
        <v>37</v>
      </c>
      <c r="H1138">
        <v>1</v>
      </c>
      <c r="I1138">
        <v>50</v>
      </c>
      <c r="J1138">
        <v>3.66</v>
      </c>
      <c r="K1138">
        <v>0</v>
      </c>
      <c r="L1138">
        <v>0</v>
      </c>
      <c r="M1138">
        <v>46</v>
      </c>
      <c r="N1138">
        <v>77</v>
      </c>
      <c r="O1138">
        <v>0.92</v>
      </c>
      <c r="P1138">
        <v>34</v>
      </c>
      <c r="Q1138">
        <v>14</v>
      </c>
      <c r="R1138">
        <v>5</v>
      </c>
      <c r="S1138">
        <v>24</v>
      </c>
      <c r="T1138">
        <v>0</v>
      </c>
      <c r="U1138">
        <v>0</v>
      </c>
      <c r="V1138">
        <v>0</v>
      </c>
      <c r="W1138">
        <v>0</v>
      </c>
      <c r="X1138">
        <v>50</v>
      </c>
      <c r="Y1138">
        <v>78.400000000000006</v>
      </c>
      <c r="Z1138">
        <v>0</v>
      </c>
      <c r="AA1138">
        <v>0</v>
      </c>
      <c r="AB1138">
        <v>50</v>
      </c>
      <c r="AC1138">
        <v>93</v>
      </c>
      <c r="AD1138">
        <v>1</v>
      </c>
      <c r="AE1138">
        <v>17</v>
      </c>
      <c r="AF1138">
        <v>69</v>
      </c>
      <c r="AG1138">
        <v>0.34</v>
      </c>
      <c r="AH1138" s="4">
        <v>0</v>
      </c>
      <c r="AI1138">
        <v>0</v>
      </c>
      <c r="AJ1138" s="4">
        <v>0</v>
      </c>
      <c r="AK1138">
        <v>0</v>
      </c>
      <c r="AL1138" s="4">
        <v>1</v>
      </c>
      <c r="AM1138">
        <v>0.02</v>
      </c>
      <c r="AN1138" s="4">
        <v>2</v>
      </c>
      <c r="AO1138">
        <v>0.04</v>
      </c>
      <c r="AP1138" s="4">
        <v>1</v>
      </c>
      <c r="AQ1138">
        <v>0.02</v>
      </c>
      <c r="AR1138" s="4">
        <v>2</v>
      </c>
      <c r="AS1138">
        <v>0.04</v>
      </c>
      <c r="AT1138" s="4">
        <v>0</v>
      </c>
      <c r="AU1138" s="4">
        <v>0</v>
      </c>
      <c r="AV1138" s="4">
        <v>0</v>
      </c>
      <c r="AW1138">
        <v>1.6666666666666667</v>
      </c>
      <c r="AX1138" s="4">
        <f t="shared" si="17"/>
        <v>30</v>
      </c>
      <c r="AY1138" s="4">
        <v>0</v>
      </c>
      <c r="AZ1138" s="4">
        <v>0</v>
      </c>
    </row>
    <row r="1139" spans="1:52" x14ac:dyDescent="0.25">
      <c r="A1139" s="4">
        <v>2017</v>
      </c>
      <c r="B1139" s="4" t="s">
        <v>360</v>
      </c>
      <c r="C1139" t="s">
        <v>53</v>
      </c>
      <c r="D1139" t="s">
        <v>102</v>
      </c>
      <c r="E1139" t="s">
        <v>621</v>
      </c>
      <c r="F1139" s="4">
        <v>50</v>
      </c>
      <c r="G1139">
        <v>25</v>
      </c>
      <c r="H1139">
        <v>3</v>
      </c>
      <c r="I1139">
        <v>50</v>
      </c>
      <c r="J1139">
        <v>4.6399999999999997</v>
      </c>
      <c r="K1139">
        <v>0</v>
      </c>
      <c r="L1139">
        <v>0</v>
      </c>
      <c r="M1139">
        <v>47</v>
      </c>
      <c r="N1139">
        <v>1597</v>
      </c>
      <c r="O1139">
        <v>0.94</v>
      </c>
      <c r="P1139">
        <v>45</v>
      </c>
      <c r="Q1139">
        <v>14</v>
      </c>
      <c r="R1139">
        <v>21</v>
      </c>
      <c r="S1139">
        <v>63</v>
      </c>
      <c r="T1139">
        <v>19</v>
      </c>
      <c r="U1139">
        <v>170.52631578947367</v>
      </c>
      <c r="V1139">
        <v>18</v>
      </c>
      <c r="W1139">
        <v>78.444444444444443</v>
      </c>
      <c r="X1139">
        <v>31</v>
      </c>
      <c r="Y1139">
        <v>147.12903225806451</v>
      </c>
      <c r="Z1139">
        <v>18</v>
      </c>
      <c r="AA1139">
        <v>279</v>
      </c>
      <c r="AB1139">
        <v>31</v>
      </c>
      <c r="AC1139">
        <v>178</v>
      </c>
      <c r="AD1139">
        <v>0.62</v>
      </c>
      <c r="AE1139">
        <v>5</v>
      </c>
      <c r="AF1139">
        <v>150</v>
      </c>
      <c r="AG1139">
        <v>0.1</v>
      </c>
      <c r="AH1139" s="4">
        <v>10</v>
      </c>
      <c r="AI1139">
        <v>0.55555555555555558</v>
      </c>
      <c r="AJ1139" s="4">
        <v>3</v>
      </c>
      <c r="AK1139">
        <v>0.16666666666666666</v>
      </c>
      <c r="AL1139" s="4">
        <v>5</v>
      </c>
      <c r="AM1139">
        <v>0.16129032258064516</v>
      </c>
      <c r="AN1139" s="4">
        <v>6</v>
      </c>
      <c r="AO1139">
        <v>0.19354838709677419</v>
      </c>
      <c r="AP1139" s="4">
        <v>2</v>
      </c>
      <c r="AQ1139">
        <v>0.04</v>
      </c>
      <c r="AR1139" s="4">
        <v>0</v>
      </c>
      <c r="AS1139">
        <v>0</v>
      </c>
      <c r="AT1139" s="4">
        <v>0</v>
      </c>
      <c r="AU1139" s="4">
        <v>0</v>
      </c>
      <c r="AV1139" s="4">
        <v>0</v>
      </c>
      <c r="AW1139">
        <v>1.3157894736842106</v>
      </c>
      <c r="AX1139" s="4">
        <f t="shared" si="17"/>
        <v>38</v>
      </c>
      <c r="AY1139" s="4">
        <v>16</v>
      </c>
      <c r="AZ1139" s="4">
        <v>106</v>
      </c>
    </row>
    <row r="1140" spans="1:52" x14ac:dyDescent="0.25">
      <c r="A1140" s="4">
        <v>2017</v>
      </c>
      <c r="B1140" s="4" t="s">
        <v>360</v>
      </c>
      <c r="C1140" t="s">
        <v>53</v>
      </c>
      <c r="D1140" t="s">
        <v>107</v>
      </c>
      <c r="E1140" t="s">
        <v>626</v>
      </c>
      <c r="F1140" s="4">
        <v>46</v>
      </c>
      <c r="G1140">
        <v>40</v>
      </c>
      <c r="H1140">
        <v>1</v>
      </c>
      <c r="I1140">
        <v>46</v>
      </c>
      <c r="J1140">
        <v>4.3913043478260869</v>
      </c>
      <c r="K1140">
        <v>0</v>
      </c>
      <c r="L1140">
        <v>0</v>
      </c>
      <c r="M1140">
        <v>44</v>
      </c>
      <c r="N1140">
        <v>413</v>
      </c>
      <c r="O1140">
        <v>0.95652173913043481</v>
      </c>
      <c r="P1140">
        <v>28</v>
      </c>
      <c r="Q1140">
        <v>20</v>
      </c>
      <c r="R1140">
        <v>13</v>
      </c>
      <c r="S1140">
        <v>22</v>
      </c>
      <c r="T1140">
        <v>5</v>
      </c>
      <c r="U1140">
        <v>126.4</v>
      </c>
      <c r="V1140">
        <v>5</v>
      </c>
      <c r="W1140">
        <v>24</v>
      </c>
      <c r="X1140">
        <v>41</v>
      </c>
      <c r="Y1140">
        <v>81.853658536585371</v>
      </c>
      <c r="Z1140">
        <v>4</v>
      </c>
      <c r="AA1140">
        <v>209</v>
      </c>
      <c r="AB1140">
        <v>41</v>
      </c>
      <c r="AC1140">
        <v>103</v>
      </c>
      <c r="AD1140">
        <v>0.89130434782608692</v>
      </c>
      <c r="AE1140">
        <v>16</v>
      </c>
      <c r="AF1140">
        <v>70</v>
      </c>
      <c r="AG1140">
        <v>0.34782608695652173</v>
      </c>
      <c r="AH1140" s="4">
        <v>2</v>
      </c>
      <c r="AI1140">
        <v>0.5</v>
      </c>
      <c r="AJ1140" s="4">
        <v>1</v>
      </c>
      <c r="AK1140">
        <v>0.25</v>
      </c>
      <c r="AL1140" s="4">
        <v>2</v>
      </c>
      <c r="AM1140">
        <v>4.878048780487805E-2</v>
      </c>
      <c r="AN1140" s="4">
        <v>2</v>
      </c>
      <c r="AO1140">
        <v>4.878048780487805E-2</v>
      </c>
      <c r="AP1140" s="4">
        <v>2</v>
      </c>
      <c r="AQ1140">
        <v>4.3478260869565216E-2</v>
      </c>
      <c r="AR1140" s="4">
        <v>2</v>
      </c>
      <c r="AS1140">
        <v>4.3478260869565216E-2</v>
      </c>
      <c r="AT1140" s="4">
        <v>0</v>
      </c>
      <c r="AU1140" s="4">
        <v>0</v>
      </c>
      <c r="AV1140" s="4">
        <v>0</v>
      </c>
      <c r="AW1140">
        <v>1.3142857142857143</v>
      </c>
      <c r="AX1140" s="4">
        <f t="shared" si="17"/>
        <v>35</v>
      </c>
      <c r="AY1140" s="4">
        <v>3</v>
      </c>
      <c r="AZ1140" s="4">
        <v>68</v>
      </c>
    </row>
    <row r="1141" spans="1:52" x14ac:dyDescent="0.25">
      <c r="A1141" s="4">
        <v>2017</v>
      </c>
      <c r="B1141" s="4" t="s">
        <v>360</v>
      </c>
      <c r="C1141" t="s">
        <v>53</v>
      </c>
      <c r="D1141" t="s">
        <v>101</v>
      </c>
      <c r="E1141" t="s">
        <v>620</v>
      </c>
      <c r="F1141" s="4">
        <v>46</v>
      </c>
      <c r="G1141">
        <v>32</v>
      </c>
      <c r="H1141">
        <v>3</v>
      </c>
      <c r="I1141">
        <v>46</v>
      </c>
      <c r="J1141">
        <v>5.0434782608695654</v>
      </c>
      <c r="K1141">
        <v>0</v>
      </c>
      <c r="L1141">
        <v>0</v>
      </c>
      <c r="M1141">
        <v>40</v>
      </c>
      <c r="N1141">
        <v>1432</v>
      </c>
      <c r="O1141">
        <v>0.86956521739130432</v>
      </c>
      <c r="P1141">
        <v>42</v>
      </c>
      <c r="Q1141">
        <v>11</v>
      </c>
      <c r="R1141">
        <v>13</v>
      </c>
      <c r="S1141">
        <v>74</v>
      </c>
      <c r="T1141">
        <v>19</v>
      </c>
      <c r="U1141">
        <v>232.94736842105263</v>
      </c>
      <c r="V1141">
        <v>16</v>
      </c>
      <c r="W1141">
        <v>68.5625</v>
      </c>
      <c r="X1141">
        <v>27</v>
      </c>
      <c r="Y1141">
        <v>112.55555555555556</v>
      </c>
      <c r="Z1141">
        <v>16</v>
      </c>
      <c r="AA1141">
        <v>448</v>
      </c>
      <c r="AB1141">
        <v>26</v>
      </c>
      <c r="AC1141">
        <v>156</v>
      </c>
      <c r="AD1141">
        <v>0.56521739130434778</v>
      </c>
      <c r="AE1141">
        <v>9</v>
      </c>
      <c r="AF1141">
        <v>82</v>
      </c>
      <c r="AG1141">
        <v>0.19565217391304349</v>
      </c>
      <c r="AH1141" s="4">
        <v>8</v>
      </c>
      <c r="AI1141">
        <v>0.5</v>
      </c>
      <c r="AJ1141" s="4">
        <v>5</v>
      </c>
      <c r="AK1141">
        <v>0.3125</v>
      </c>
      <c r="AL1141" s="4">
        <v>4</v>
      </c>
      <c r="AM1141">
        <v>0.15384615384615385</v>
      </c>
      <c r="AN1141" s="4">
        <v>5</v>
      </c>
      <c r="AO1141">
        <v>0.19230769230769232</v>
      </c>
      <c r="AP1141" s="4">
        <v>0</v>
      </c>
      <c r="AQ1141">
        <v>0</v>
      </c>
      <c r="AR1141" s="4">
        <v>1</v>
      </c>
      <c r="AS1141">
        <v>2.1739130434782608E-2</v>
      </c>
      <c r="AT1141" s="4">
        <v>0</v>
      </c>
      <c r="AU1141" s="4">
        <v>0</v>
      </c>
      <c r="AV1141" s="4">
        <v>0</v>
      </c>
      <c r="AW1141">
        <v>1.2432432432432432</v>
      </c>
      <c r="AX1141" s="4">
        <f t="shared" si="17"/>
        <v>37</v>
      </c>
      <c r="AY1141" s="4">
        <v>14</v>
      </c>
      <c r="AZ1141" s="4">
        <v>118</v>
      </c>
    </row>
    <row r="1142" spans="1:52" x14ac:dyDescent="0.25">
      <c r="A1142" s="4">
        <v>2017</v>
      </c>
      <c r="B1142" s="4" t="s">
        <v>360</v>
      </c>
      <c r="C1142" t="s">
        <v>53</v>
      </c>
      <c r="D1142" t="s">
        <v>100</v>
      </c>
      <c r="E1142" t="s">
        <v>619</v>
      </c>
      <c r="F1142" s="4">
        <v>41</v>
      </c>
      <c r="G1142">
        <v>26</v>
      </c>
      <c r="H1142">
        <v>2</v>
      </c>
      <c r="I1142">
        <v>41</v>
      </c>
      <c r="J1142">
        <v>4.2439024390243905</v>
      </c>
      <c r="K1142">
        <v>0</v>
      </c>
      <c r="L1142">
        <v>0</v>
      </c>
      <c r="M1142">
        <v>41</v>
      </c>
      <c r="N1142">
        <v>468</v>
      </c>
      <c r="O1142">
        <v>1</v>
      </c>
      <c r="P1142">
        <v>31</v>
      </c>
      <c r="Q1142">
        <v>16</v>
      </c>
      <c r="R1142">
        <v>11</v>
      </c>
      <c r="S1142">
        <v>33</v>
      </c>
      <c r="T1142">
        <v>4</v>
      </c>
      <c r="U1142">
        <v>196</v>
      </c>
      <c r="V1142">
        <v>4</v>
      </c>
      <c r="W1142">
        <v>50.75</v>
      </c>
      <c r="X1142">
        <v>36</v>
      </c>
      <c r="Y1142">
        <v>85</v>
      </c>
      <c r="Z1142">
        <v>4</v>
      </c>
      <c r="AA1142">
        <v>386</v>
      </c>
      <c r="AB1142">
        <v>37</v>
      </c>
      <c r="AC1142">
        <v>103</v>
      </c>
      <c r="AD1142">
        <v>0.90243902439024393</v>
      </c>
      <c r="AE1142">
        <v>31</v>
      </c>
      <c r="AF1142">
        <v>89</v>
      </c>
      <c r="AG1142">
        <v>0.75609756097560976</v>
      </c>
      <c r="AH1142" s="4">
        <v>3</v>
      </c>
      <c r="AI1142">
        <v>0.75</v>
      </c>
      <c r="AJ1142" s="4">
        <v>0</v>
      </c>
      <c r="AK1142">
        <v>0</v>
      </c>
      <c r="AL1142" s="4">
        <v>4</v>
      </c>
      <c r="AM1142">
        <v>0.10810810810810811</v>
      </c>
      <c r="AN1142" s="4">
        <v>2</v>
      </c>
      <c r="AO1142">
        <v>5.4054054054054057E-2</v>
      </c>
      <c r="AP1142" s="4">
        <v>0</v>
      </c>
      <c r="AQ1142">
        <v>0</v>
      </c>
      <c r="AR1142" s="4">
        <v>0</v>
      </c>
      <c r="AS1142">
        <v>0</v>
      </c>
      <c r="AT1142" s="4">
        <v>0</v>
      </c>
      <c r="AU1142" s="4">
        <v>0</v>
      </c>
      <c r="AV1142" s="4">
        <v>1</v>
      </c>
      <c r="AW1142">
        <v>1.4137931034482758</v>
      </c>
      <c r="AX1142" s="4">
        <f t="shared" si="17"/>
        <v>29</v>
      </c>
      <c r="AY1142" s="4">
        <v>4</v>
      </c>
      <c r="AZ1142" s="4">
        <v>85</v>
      </c>
    </row>
    <row r="1143" spans="1:52" x14ac:dyDescent="0.25">
      <c r="A1143" s="4">
        <v>2017</v>
      </c>
      <c r="B1143" s="4" t="s">
        <v>360</v>
      </c>
      <c r="C1143" t="s">
        <v>53</v>
      </c>
      <c r="D1143" t="s">
        <v>362</v>
      </c>
      <c r="E1143" t="s">
        <v>861</v>
      </c>
      <c r="F1143" s="4">
        <v>39</v>
      </c>
      <c r="G1143">
        <v>23</v>
      </c>
      <c r="H1143">
        <v>5</v>
      </c>
      <c r="I1143">
        <v>39</v>
      </c>
      <c r="J1143">
        <v>4.8717948717948714</v>
      </c>
      <c r="K1143">
        <v>0</v>
      </c>
      <c r="L1143">
        <v>0</v>
      </c>
      <c r="M1143">
        <v>35</v>
      </c>
      <c r="N1143">
        <v>1082</v>
      </c>
      <c r="O1143">
        <v>0.89743589743589747</v>
      </c>
      <c r="P1143">
        <v>34</v>
      </c>
      <c r="Q1143">
        <v>12</v>
      </c>
      <c r="R1143">
        <v>17</v>
      </c>
      <c r="S1143">
        <v>76</v>
      </c>
      <c r="T1143">
        <v>19</v>
      </c>
      <c r="U1143">
        <v>149.21052631578948</v>
      </c>
      <c r="V1143">
        <v>17</v>
      </c>
      <c r="W1143">
        <v>65.411764705882348</v>
      </c>
      <c r="X1143">
        <v>20</v>
      </c>
      <c r="Y1143">
        <v>151.4</v>
      </c>
      <c r="Z1143">
        <v>18</v>
      </c>
      <c r="AA1143">
        <v>359</v>
      </c>
      <c r="AB1143">
        <v>20</v>
      </c>
      <c r="AC1143">
        <v>180</v>
      </c>
      <c r="AD1143">
        <v>0.51282051282051277</v>
      </c>
      <c r="AE1143">
        <v>2</v>
      </c>
      <c r="AF1143">
        <v>154</v>
      </c>
      <c r="AG1143">
        <v>5.128205128205128E-2</v>
      </c>
      <c r="AH1143" s="4">
        <v>9</v>
      </c>
      <c r="AI1143">
        <v>0.5</v>
      </c>
      <c r="AJ1143" s="4">
        <v>5</v>
      </c>
      <c r="AK1143">
        <v>0.27777777777777779</v>
      </c>
      <c r="AL1143" s="4">
        <v>8</v>
      </c>
      <c r="AM1143">
        <v>0.4</v>
      </c>
      <c r="AN1143" s="4">
        <v>4</v>
      </c>
      <c r="AO1143">
        <v>0.2</v>
      </c>
      <c r="AP1143" s="4">
        <v>0</v>
      </c>
      <c r="AQ1143">
        <v>0</v>
      </c>
      <c r="AR1143" s="4">
        <v>0</v>
      </c>
      <c r="AS1143">
        <v>0</v>
      </c>
      <c r="AT1143" s="4">
        <v>0</v>
      </c>
      <c r="AU1143" s="4">
        <v>0</v>
      </c>
      <c r="AV1143" s="4">
        <v>0</v>
      </c>
      <c r="AW1143">
        <v>1.0833333333333333</v>
      </c>
      <c r="AX1143" s="4">
        <f t="shared" si="17"/>
        <v>36</v>
      </c>
      <c r="AY1143" s="4">
        <v>13</v>
      </c>
      <c r="AZ1143" s="4">
        <v>94</v>
      </c>
    </row>
    <row r="1144" spans="1:52" x14ac:dyDescent="0.25">
      <c r="A1144" s="4">
        <v>2017</v>
      </c>
      <c r="B1144" s="4" t="s">
        <v>360</v>
      </c>
      <c r="C1144" t="s">
        <v>53</v>
      </c>
      <c r="D1144" t="s">
        <v>363</v>
      </c>
      <c r="E1144" t="s">
        <v>862</v>
      </c>
      <c r="F1144" s="4">
        <v>38</v>
      </c>
      <c r="G1144">
        <v>21</v>
      </c>
      <c r="H1144">
        <v>4</v>
      </c>
      <c r="I1144">
        <v>38</v>
      </c>
      <c r="J1144">
        <v>7.0263157894736841</v>
      </c>
      <c r="K1144">
        <v>0</v>
      </c>
      <c r="L1144">
        <v>0</v>
      </c>
      <c r="M1144">
        <v>34</v>
      </c>
      <c r="N1144">
        <v>1093</v>
      </c>
      <c r="O1144">
        <v>0.89473684210526316</v>
      </c>
      <c r="P1144">
        <v>33</v>
      </c>
      <c r="Q1144">
        <v>18</v>
      </c>
      <c r="R1144">
        <v>14</v>
      </c>
      <c r="S1144">
        <v>45</v>
      </c>
      <c r="T1144">
        <v>12</v>
      </c>
      <c r="U1144">
        <v>164.83333333333334</v>
      </c>
      <c r="V1144">
        <v>12</v>
      </c>
      <c r="W1144">
        <v>37.416666666666664</v>
      </c>
      <c r="X1144">
        <v>24</v>
      </c>
      <c r="Y1144">
        <v>166.375</v>
      </c>
      <c r="Z1144">
        <v>10</v>
      </c>
      <c r="AA1144">
        <v>338</v>
      </c>
      <c r="AB1144">
        <v>26</v>
      </c>
      <c r="AC1144">
        <v>199</v>
      </c>
      <c r="AD1144">
        <v>0.68421052631578949</v>
      </c>
      <c r="AE1144">
        <v>2</v>
      </c>
      <c r="AF1144">
        <v>166</v>
      </c>
      <c r="AG1144">
        <v>5.2631578947368418E-2</v>
      </c>
      <c r="AH1144" s="4">
        <v>8</v>
      </c>
      <c r="AI1144">
        <v>0.8</v>
      </c>
      <c r="AJ1144" s="4">
        <v>2</v>
      </c>
      <c r="AK1144">
        <v>0.2</v>
      </c>
      <c r="AL1144" s="4">
        <v>10</v>
      </c>
      <c r="AM1144">
        <v>0.38461538461538464</v>
      </c>
      <c r="AN1144" s="4">
        <v>5</v>
      </c>
      <c r="AO1144">
        <v>0.19230769230769232</v>
      </c>
      <c r="AP1144" s="4">
        <v>0</v>
      </c>
      <c r="AQ1144">
        <v>0</v>
      </c>
      <c r="AR1144" s="4">
        <v>0</v>
      </c>
      <c r="AS1144">
        <v>0</v>
      </c>
      <c r="AT1144" s="4">
        <v>0</v>
      </c>
      <c r="AU1144" s="4">
        <v>0</v>
      </c>
      <c r="AV1144" s="4">
        <v>0</v>
      </c>
      <c r="AW1144">
        <v>1.1176470588235294</v>
      </c>
      <c r="AX1144" s="4">
        <f t="shared" si="17"/>
        <v>34</v>
      </c>
      <c r="AY1144" s="4">
        <v>11</v>
      </c>
      <c r="AZ1144" s="4">
        <v>76</v>
      </c>
    </row>
    <row r="1145" spans="1:52" x14ac:dyDescent="0.25">
      <c r="A1145" s="4">
        <v>2017</v>
      </c>
      <c r="B1145" s="4" t="s">
        <v>360</v>
      </c>
      <c r="C1145" t="s">
        <v>53</v>
      </c>
      <c r="D1145" t="s">
        <v>68</v>
      </c>
      <c r="E1145" t="s">
        <v>587</v>
      </c>
      <c r="F1145" s="4">
        <v>36</v>
      </c>
      <c r="G1145">
        <v>17</v>
      </c>
      <c r="H1145">
        <v>3</v>
      </c>
      <c r="I1145">
        <v>36</v>
      </c>
      <c r="J1145">
        <v>5.5277777777777777</v>
      </c>
      <c r="K1145">
        <v>2</v>
      </c>
      <c r="L1145">
        <v>5.5555555555555552E-2</v>
      </c>
      <c r="M1145">
        <v>30</v>
      </c>
      <c r="N1145">
        <v>1813</v>
      </c>
      <c r="O1145">
        <v>0.83333333333333337</v>
      </c>
      <c r="P1145">
        <v>35</v>
      </c>
      <c r="Q1145">
        <v>23</v>
      </c>
      <c r="R1145">
        <v>11</v>
      </c>
      <c r="S1145">
        <v>63</v>
      </c>
      <c r="T1145">
        <v>16</v>
      </c>
      <c r="U1145">
        <v>304</v>
      </c>
      <c r="V1145">
        <v>16</v>
      </c>
      <c r="W1145">
        <v>164.125</v>
      </c>
      <c r="X1145">
        <v>20</v>
      </c>
      <c r="Y1145">
        <v>186.2</v>
      </c>
      <c r="Z1145">
        <v>11</v>
      </c>
      <c r="AA1145">
        <v>413</v>
      </c>
      <c r="AB1145">
        <v>20</v>
      </c>
      <c r="AC1145">
        <v>224</v>
      </c>
      <c r="AD1145">
        <v>0.55555555555555558</v>
      </c>
      <c r="AE1145">
        <v>1</v>
      </c>
      <c r="AF1145">
        <v>251</v>
      </c>
      <c r="AG1145">
        <v>2.7777777777777776E-2</v>
      </c>
      <c r="AH1145" s="4">
        <v>11</v>
      </c>
      <c r="AI1145">
        <v>1</v>
      </c>
      <c r="AJ1145" s="4">
        <v>3</v>
      </c>
      <c r="AK1145">
        <v>0.27272727272727271</v>
      </c>
      <c r="AL1145" s="4">
        <v>10</v>
      </c>
      <c r="AM1145">
        <v>0.5</v>
      </c>
      <c r="AN1145" s="4">
        <v>2</v>
      </c>
      <c r="AO1145">
        <v>0.1</v>
      </c>
      <c r="AP1145" s="4">
        <v>0</v>
      </c>
      <c r="AQ1145">
        <v>0</v>
      </c>
      <c r="AR1145" s="4">
        <v>0</v>
      </c>
      <c r="AS1145">
        <v>0</v>
      </c>
      <c r="AT1145" s="4">
        <v>0</v>
      </c>
      <c r="AU1145" s="4">
        <v>0</v>
      </c>
      <c r="AV1145" s="4">
        <v>0</v>
      </c>
      <c r="AW1145">
        <v>1.8</v>
      </c>
      <c r="AX1145" s="4">
        <f t="shared" si="17"/>
        <v>20</v>
      </c>
      <c r="AY1145" s="4">
        <v>15</v>
      </c>
      <c r="AZ1145" s="4">
        <v>281</v>
      </c>
    </row>
    <row r="1146" spans="1:52" x14ac:dyDescent="0.25">
      <c r="A1146" s="4">
        <v>2017</v>
      </c>
      <c r="B1146" s="4" t="s">
        <v>360</v>
      </c>
      <c r="C1146" t="s">
        <v>53</v>
      </c>
      <c r="D1146" t="s">
        <v>95</v>
      </c>
      <c r="E1146" t="s">
        <v>614</v>
      </c>
      <c r="F1146" s="4">
        <v>33</v>
      </c>
      <c r="G1146">
        <v>17</v>
      </c>
      <c r="H1146">
        <v>3</v>
      </c>
      <c r="I1146">
        <v>33</v>
      </c>
      <c r="J1146">
        <v>5.1212121212121211</v>
      </c>
      <c r="K1146">
        <v>0</v>
      </c>
      <c r="L1146">
        <v>0</v>
      </c>
      <c r="M1146">
        <v>28</v>
      </c>
      <c r="N1146">
        <v>2192</v>
      </c>
      <c r="O1146">
        <v>0.84848484848484851</v>
      </c>
      <c r="P1146">
        <v>31</v>
      </c>
      <c r="Q1146">
        <v>17</v>
      </c>
      <c r="R1146">
        <v>4</v>
      </c>
      <c r="S1146">
        <v>62</v>
      </c>
      <c r="T1146">
        <v>18</v>
      </c>
      <c r="U1146">
        <v>164.33333333333334</v>
      </c>
      <c r="V1146">
        <v>18</v>
      </c>
      <c r="W1146">
        <v>58.333333333333336</v>
      </c>
      <c r="X1146">
        <v>15</v>
      </c>
      <c r="Y1146">
        <v>169.4</v>
      </c>
      <c r="Z1146">
        <v>16</v>
      </c>
      <c r="AA1146">
        <v>348</v>
      </c>
      <c r="AB1146">
        <v>15</v>
      </c>
      <c r="AC1146">
        <v>189</v>
      </c>
      <c r="AD1146">
        <v>0.45454545454545453</v>
      </c>
      <c r="AE1146">
        <v>5</v>
      </c>
      <c r="AF1146">
        <v>123</v>
      </c>
      <c r="AG1146">
        <v>0.15151515151515152</v>
      </c>
      <c r="AH1146" s="4">
        <v>8</v>
      </c>
      <c r="AI1146">
        <v>0.5</v>
      </c>
      <c r="AJ1146" s="4">
        <v>3</v>
      </c>
      <c r="AK1146">
        <v>0.1875</v>
      </c>
      <c r="AL1146" s="4">
        <v>5</v>
      </c>
      <c r="AM1146">
        <v>0.33333333333333331</v>
      </c>
      <c r="AN1146" s="4">
        <v>4</v>
      </c>
      <c r="AO1146">
        <v>0.26666666666666666</v>
      </c>
      <c r="AP1146" s="4">
        <v>0</v>
      </c>
      <c r="AQ1146">
        <v>0</v>
      </c>
      <c r="AR1146" s="4">
        <v>0</v>
      </c>
      <c r="AS1146">
        <v>0</v>
      </c>
      <c r="AT1146" s="4">
        <v>0</v>
      </c>
      <c r="AU1146" s="4">
        <v>0</v>
      </c>
      <c r="AV1146" s="4">
        <v>0</v>
      </c>
      <c r="AW1146">
        <v>1.1785714285714286</v>
      </c>
      <c r="AX1146" s="4">
        <f t="shared" si="17"/>
        <v>28</v>
      </c>
      <c r="AY1146" s="4">
        <v>14</v>
      </c>
      <c r="AZ1146" s="4">
        <v>101</v>
      </c>
    </row>
    <row r="1147" spans="1:52" x14ac:dyDescent="0.25">
      <c r="A1147" s="4">
        <v>2017</v>
      </c>
      <c r="B1147" s="4" t="s">
        <v>360</v>
      </c>
      <c r="C1147" t="s">
        <v>53</v>
      </c>
      <c r="D1147" t="s">
        <v>334</v>
      </c>
      <c r="E1147" t="s">
        <v>836</v>
      </c>
      <c r="F1147" s="4">
        <v>31</v>
      </c>
      <c r="G1147">
        <v>10</v>
      </c>
      <c r="H1147">
        <v>4</v>
      </c>
      <c r="I1147">
        <v>31</v>
      </c>
      <c r="J1147">
        <v>4.870967741935484</v>
      </c>
      <c r="K1147">
        <v>0</v>
      </c>
      <c r="L1147">
        <v>0</v>
      </c>
      <c r="M1147">
        <v>27</v>
      </c>
      <c r="N1147">
        <v>999</v>
      </c>
      <c r="O1147">
        <v>0.87096774193548387</v>
      </c>
      <c r="P1147">
        <v>31</v>
      </c>
      <c r="Q1147">
        <v>14</v>
      </c>
      <c r="R1147">
        <v>9</v>
      </c>
      <c r="S1147">
        <v>51</v>
      </c>
      <c r="T1147">
        <v>9</v>
      </c>
      <c r="U1147">
        <v>288</v>
      </c>
      <c r="V1147">
        <v>8</v>
      </c>
      <c r="W1147">
        <v>68.25</v>
      </c>
      <c r="X1147">
        <v>22</v>
      </c>
      <c r="Y1147">
        <v>159.54545454545453</v>
      </c>
      <c r="Z1147">
        <v>7</v>
      </c>
      <c r="AA1147">
        <v>434</v>
      </c>
      <c r="AB1147">
        <v>22</v>
      </c>
      <c r="AC1147">
        <v>187</v>
      </c>
      <c r="AD1147">
        <v>0.70967741935483875</v>
      </c>
      <c r="AE1147">
        <v>0</v>
      </c>
      <c r="AF1147">
        <v>0</v>
      </c>
      <c r="AG1147">
        <v>0</v>
      </c>
      <c r="AH1147" s="4">
        <v>8</v>
      </c>
      <c r="AI1147">
        <v>0</v>
      </c>
      <c r="AJ1147" s="4">
        <v>1</v>
      </c>
      <c r="AK1147">
        <v>0.14285714285714285</v>
      </c>
      <c r="AL1147" s="4">
        <v>7</v>
      </c>
      <c r="AM1147">
        <v>0.31818181818181818</v>
      </c>
      <c r="AN1147" s="4">
        <v>7</v>
      </c>
      <c r="AO1147">
        <v>0.31818181818181818</v>
      </c>
      <c r="AP1147" s="4">
        <v>0</v>
      </c>
      <c r="AQ1147">
        <v>0</v>
      </c>
      <c r="AR1147" s="4">
        <v>0</v>
      </c>
      <c r="AS1147">
        <v>0</v>
      </c>
      <c r="AT1147" s="4">
        <v>0</v>
      </c>
      <c r="AU1147" s="4">
        <v>0</v>
      </c>
      <c r="AV1147" s="4">
        <v>0</v>
      </c>
      <c r="AW1147">
        <v>1.24</v>
      </c>
      <c r="AX1147" s="4">
        <f t="shared" si="17"/>
        <v>25</v>
      </c>
      <c r="AY1147" s="4">
        <v>6</v>
      </c>
      <c r="AZ1147" s="4">
        <v>92</v>
      </c>
    </row>
    <row r="1148" spans="1:52" x14ac:dyDescent="0.25">
      <c r="A1148" s="4">
        <v>2017</v>
      </c>
      <c r="B1148" s="4" t="s">
        <v>360</v>
      </c>
      <c r="C1148" t="s">
        <v>53</v>
      </c>
      <c r="D1148" t="s">
        <v>333</v>
      </c>
      <c r="E1148" t="s">
        <v>835</v>
      </c>
      <c r="F1148" s="4">
        <v>25</v>
      </c>
      <c r="G1148">
        <v>10</v>
      </c>
      <c r="H1148">
        <v>5</v>
      </c>
      <c r="I1148">
        <v>25</v>
      </c>
      <c r="J1148">
        <v>4.28</v>
      </c>
      <c r="K1148">
        <v>0</v>
      </c>
      <c r="L1148">
        <v>0</v>
      </c>
      <c r="M1148">
        <v>21</v>
      </c>
      <c r="N1148">
        <v>1027</v>
      </c>
      <c r="O1148">
        <v>0.84</v>
      </c>
      <c r="P1148">
        <v>22</v>
      </c>
      <c r="Q1148">
        <v>8</v>
      </c>
      <c r="R1148">
        <v>5</v>
      </c>
      <c r="S1148">
        <v>52</v>
      </c>
      <c r="T1148">
        <v>12</v>
      </c>
      <c r="U1148">
        <v>181.5</v>
      </c>
      <c r="V1148">
        <v>11</v>
      </c>
      <c r="W1148">
        <v>204.09090909090909</v>
      </c>
      <c r="X1148">
        <v>13</v>
      </c>
      <c r="Y1148">
        <v>138.69230769230768</v>
      </c>
      <c r="Z1148">
        <v>10</v>
      </c>
      <c r="AA1148">
        <v>357</v>
      </c>
      <c r="AB1148">
        <v>12</v>
      </c>
      <c r="AC1148">
        <v>165</v>
      </c>
      <c r="AD1148">
        <v>0.48</v>
      </c>
      <c r="AE1148">
        <v>3</v>
      </c>
      <c r="AF1148">
        <v>113</v>
      </c>
      <c r="AG1148">
        <v>0.12</v>
      </c>
      <c r="AH1148" s="4">
        <v>3</v>
      </c>
      <c r="AI1148">
        <v>0.3</v>
      </c>
      <c r="AJ1148" s="4">
        <v>2</v>
      </c>
      <c r="AK1148">
        <v>0.2</v>
      </c>
      <c r="AL1148" s="4">
        <v>2</v>
      </c>
      <c r="AM1148">
        <v>0.16666666666666666</v>
      </c>
      <c r="AN1148" s="4">
        <v>1</v>
      </c>
      <c r="AO1148">
        <v>8.3333333333333329E-2</v>
      </c>
      <c r="AP1148" s="4">
        <v>0</v>
      </c>
      <c r="AQ1148">
        <v>0</v>
      </c>
      <c r="AR1148" s="4">
        <v>0</v>
      </c>
      <c r="AS1148">
        <v>0</v>
      </c>
      <c r="AT1148" s="4">
        <v>0</v>
      </c>
      <c r="AU1148" s="4">
        <v>0</v>
      </c>
      <c r="AV1148" s="4">
        <v>1</v>
      </c>
      <c r="AW1148">
        <v>1.1904761904761905</v>
      </c>
      <c r="AX1148" s="4">
        <f t="shared" si="17"/>
        <v>21</v>
      </c>
      <c r="AY1148" s="4">
        <v>11</v>
      </c>
      <c r="AZ1148" s="4">
        <v>232</v>
      </c>
    </row>
    <row r="1149" spans="1:52" x14ac:dyDescent="0.25">
      <c r="A1149" s="4">
        <v>2017</v>
      </c>
      <c r="B1149" s="4" t="s">
        <v>360</v>
      </c>
      <c r="C1149" t="s">
        <v>53</v>
      </c>
      <c r="D1149" t="s">
        <v>87</v>
      </c>
      <c r="E1149" t="s">
        <v>606</v>
      </c>
      <c r="F1149" s="4">
        <v>24</v>
      </c>
      <c r="G1149">
        <v>1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1</v>
      </c>
      <c r="N1149">
        <v>4560</v>
      </c>
      <c r="O1149">
        <v>4.1666666666666664E-2</v>
      </c>
      <c r="P1149">
        <v>1</v>
      </c>
      <c r="Q1149">
        <v>7</v>
      </c>
      <c r="R1149">
        <v>0</v>
      </c>
      <c r="S1149">
        <v>0</v>
      </c>
      <c r="T1149">
        <v>1</v>
      </c>
      <c r="U1149">
        <v>24</v>
      </c>
      <c r="V1149">
        <v>1</v>
      </c>
      <c r="W1149">
        <v>15</v>
      </c>
      <c r="X1149">
        <v>0</v>
      </c>
      <c r="Y1149">
        <v>0</v>
      </c>
      <c r="Z1149">
        <v>1</v>
      </c>
      <c r="AA1149">
        <v>58</v>
      </c>
      <c r="AB1149">
        <v>7</v>
      </c>
      <c r="AC1149">
        <v>11</v>
      </c>
      <c r="AD1149">
        <v>0.29166666666666669</v>
      </c>
      <c r="AE1149">
        <v>0</v>
      </c>
      <c r="AF1149">
        <v>0</v>
      </c>
      <c r="AG1149">
        <v>0</v>
      </c>
      <c r="AH1149" s="4">
        <v>0</v>
      </c>
      <c r="AI1149">
        <v>0</v>
      </c>
      <c r="AJ1149" s="4">
        <v>0</v>
      </c>
      <c r="AK1149">
        <v>0</v>
      </c>
      <c r="AL1149" s="4">
        <v>0</v>
      </c>
      <c r="AM1149">
        <v>0</v>
      </c>
      <c r="AN1149" s="4">
        <v>0</v>
      </c>
      <c r="AO1149">
        <v>0</v>
      </c>
      <c r="AP1149" s="4">
        <v>0</v>
      </c>
      <c r="AQ1149">
        <v>0</v>
      </c>
      <c r="AR1149" s="4">
        <v>0</v>
      </c>
      <c r="AS1149">
        <v>0</v>
      </c>
      <c r="AT1149" s="4">
        <v>0</v>
      </c>
      <c r="AU1149" s="4">
        <v>7</v>
      </c>
      <c r="AV1149" s="4">
        <v>0</v>
      </c>
      <c r="AW1149">
        <v>1.0434782608695652</v>
      </c>
      <c r="AX1149" s="4">
        <f t="shared" si="17"/>
        <v>23</v>
      </c>
      <c r="AY1149" s="4">
        <v>0</v>
      </c>
      <c r="AZ1149" s="4">
        <v>0</v>
      </c>
    </row>
    <row r="1150" spans="1:52" x14ac:dyDescent="0.25">
      <c r="A1150" s="4">
        <v>2017</v>
      </c>
      <c r="B1150" s="4" t="s">
        <v>360</v>
      </c>
      <c r="C1150" t="s">
        <v>53</v>
      </c>
      <c r="D1150" t="s">
        <v>299</v>
      </c>
      <c r="E1150" t="s">
        <v>804</v>
      </c>
      <c r="F1150" s="4">
        <v>13</v>
      </c>
      <c r="G1150">
        <v>3</v>
      </c>
      <c r="H1150">
        <v>2</v>
      </c>
      <c r="I1150">
        <v>13</v>
      </c>
      <c r="J1150">
        <v>9.3076923076923084</v>
      </c>
      <c r="K1150">
        <v>0</v>
      </c>
      <c r="L1150">
        <v>0</v>
      </c>
      <c r="M1150">
        <v>12</v>
      </c>
      <c r="N1150">
        <v>1331</v>
      </c>
      <c r="O1150">
        <v>0.92307692307692313</v>
      </c>
      <c r="P1150">
        <v>12</v>
      </c>
      <c r="Q1150">
        <v>26</v>
      </c>
      <c r="R1150">
        <v>6</v>
      </c>
      <c r="S1150">
        <v>43</v>
      </c>
      <c r="T1150">
        <v>5</v>
      </c>
      <c r="U1150">
        <v>213.2</v>
      </c>
      <c r="V1150">
        <v>5</v>
      </c>
      <c r="W1150">
        <v>33</v>
      </c>
      <c r="X1150">
        <v>8</v>
      </c>
      <c r="Y1150">
        <v>144.875</v>
      </c>
      <c r="Z1150">
        <v>5</v>
      </c>
      <c r="AA1150">
        <v>487</v>
      </c>
      <c r="AB1150">
        <v>8</v>
      </c>
      <c r="AC1150">
        <v>184</v>
      </c>
      <c r="AD1150">
        <v>0.61538461538461542</v>
      </c>
      <c r="AE1150">
        <v>3</v>
      </c>
      <c r="AF1150">
        <v>122</v>
      </c>
      <c r="AG1150">
        <v>0.23076923076923078</v>
      </c>
      <c r="AH1150" s="4">
        <v>3</v>
      </c>
      <c r="AI1150">
        <v>0.6</v>
      </c>
      <c r="AJ1150" s="4">
        <v>0</v>
      </c>
      <c r="AK1150">
        <v>0</v>
      </c>
      <c r="AL1150" s="4">
        <v>2</v>
      </c>
      <c r="AM1150">
        <v>0.25</v>
      </c>
      <c r="AN1150" s="4">
        <v>2</v>
      </c>
      <c r="AO1150">
        <v>0.25</v>
      </c>
      <c r="AP1150" s="4">
        <v>0</v>
      </c>
      <c r="AQ1150">
        <v>0</v>
      </c>
      <c r="AR1150" s="4">
        <v>0</v>
      </c>
      <c r="AS1150">
        <v>0</v>
      </c>
      <c r="AT1150" s="4">
        <v>0</v>
      </c>
      <c r="AU1150" s="4">
        <v>0</v>
      </c>
      <c r="AV1150" s="4">
        <v>0</v>
      </c>
      <c r="AW1150">
        <v>1</v>
      </c>
      <c r="AX1150" s="4">
        <f t="shared" si="17"/>
        <v>13</v>
      </c>
      <c r="AY1150" s="4">
        <v>5</v>
      </c>
      <c r="AZ1150" s="4">
        <v>68</v>
      </c>
    </row>
    <row r="1151" spans="1:52" x14ac:dyDescent="0.25">
      <c r="A1151" s="4">
        <v>2017</v>
      </c>
      <c r="B1151" s="4" t="s">
        <v>360</v>
      </c>
      <c r="C1151" t="s">
        <v>53</v>
      </c>
      <c r="D1151" t="s">
        <v>364</v>
      </c>
      <c r="E1151" t="s">
        <v>863</v>
      </c>
      <c r="F1151" s="4">
        <v>1</v>
      </c>
      <c r="G1151">
        <v>0</v>
      </c>
      <c r="H1151">
        <v>0</v>
      </c>
      <c r="I1151">
        <v>1</v>
      </c>
      <c r="J1151">
        <v>2</v>
      </c>
      <c r="K1151">
        <v>0</v>
      </c>
      <c r="L1151">
        <v>0</v>
      </c>
      <c r="M1151">
        <v>1</v>
      </c>
      <c r="N1151">
        <v>4601</v>
      </c>
      <c r="O1151">
        <v>1</v>
      </c>
      <c r="P1151">
        <v>1</v>
      </c>
      <c r="Q1151">
        <v>6</v>
      </c>
      <c r="R1151">
        <v>1</v>
      </c>
      <c r="S1151">
        <v>41</v>
      </c>
      <c r="T1151">
        <v>1</v>
      </c>
      <c r="U1151">
        <v>176</v>
      </c>
      <c r="V1151">
        <v>1</v>
      </c>
      <c r="W1151">
        <v>15</v>
      </c>
      <c r="X1151">
        <v>0</v>
      </c>
      <c r="Y1151">
        <v>0</v>
      </c>
      <c r="Z1151">
        <v>1</v>
      </c>
      <c r="AA1151">
        <v>624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 s="4">
        <v>0</v>
      </c>
      <c r="AI1151">
        <v>0</v>
      </c>
      <c r="AJ1151" s="4">
        <v>1</v>
      </c>
      <c r="AK1151">
        <v>1</v>
      </c>
      <c r="AL1151" s="4">
        <v>0</v>
      </c>
      <c r="AM1151">
        <v>0</v>
      </c>
      <c r="AN1151" s="4">
        <v>0</v>
      </c>
      <c r="AO1151">
        <v>0</v>
      </c>
      <c r="AP1151" s="4">
        <v>0</v>
      </c>
      <c r="AQ1151">
        <v>0</v>
      </c>
      <c r="AR1151" s="4">
        <v>0</v>
      </c>
      <c r="AS1151">
        <v>0</v>
      </c>
      <c r="AT1151" s="4">
        <v>0</v>
      </c>
      <c r="AU1151" s="4">
        <v>0</v>
      </c>
      <c r="AV1151" s="4">
        <v>0</v>
      </c>
      <c r="AW1151">
        <v>1</v>
      </c>
      <c r="AX1151" s="4">
        <f t="shared" si="17"/>
        <v>1</v>
      </c>
      <c r="AY1151" s="4">
        <v>1</v>
      </c>
      <c r="AZ1151" s="4">
        <v>29</v>
      </c>
    </row>
    <row r="1152" spans="1:52" x14ac:dyDescent="0.25">
      <c r="A1152" s="4">
        <v>2017</v>
      </c>
      <c r="B1152" s="4" t="s">
        <v>360</v>
      </c>
      <c r="C1152" t="s">
        <v>53</v>
      </c>
      <c r="D1152" t="s">
        <v>110</v>
      </c>
      <c r="E1152" t="s">
        <v>111</v>
      </c>
      <c r="F1152" s="4">
        <v>1</v>
      </c>
      <c r="G1152">
        <v>0</v>
      </c>
      <c r="H1152">
        <v>0</v>
      </c>
      <c r="I1152">
        <v>1</v>
      </c>
      <c r="J1152">
        <v>17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17</v>
      </c>
      <c r="AD1152">
        <v>1</v>
      </c>
      <c r="AE1152">
        <v>0</v>
      </c>
      <c r="AF1152">
        <v>0</v>
      </c>
      <c r="AG1152">
        <v>0</v>
      </c>
      <c r="AH1152" s="4">
        <v>0</v>
      </c>
      <c r="AI1152">
        <v>0</v>
      </c>
      <c r="AJ1152" s="4">
        <v>0</v>
      </c>
      <c r="AK1152">
        <v>0</v>
      </c>
      <c r="AL1152" s="4">
        <v>0</v>
      </c>
      <c r="AM1152">
        <v>0</v>
      </c>
      <c r="AN1152" s="4">
        <v>0</v>
      </c>
      <c r="AO1152">
        <v>0</v>
      </c>
      <c r="AP1152" s="4">
        <v>0</v>
      </c>
      <c r="AQ1152">
        <v>0</v>
      </c>
      <c r="AR1152" s="4">
        <v>0</v>
      </c>
      <c r="AS1152">
        <v>0</v>
      </c>
      <c r="AT1152" s="4">
        <v>0</v>
      </c>
      <c r="AU1152" s="4">
        <v>1</v>
      </c>
      <c r="AV1152" s="4">
        <v>0</v>
      </c>
      <c r="AW1152">
        <v>1</v>
      </c>
      <c r="AX1152" s="4">
        <f t="shared" si="17"/>
        <v>1</v>
      </c>
      <c r="AY1152" s="4">
        <v>0</v>
      </c>
      <c r="AZ1152" s="4">
        <v>0</v>
      </c>
    </row>
    <row r="1153" spans="1:52" x14ac:dyDescent="0.25">
      <c r="A1153" s="4">
        <v>2017</v>
      </c>
      <c r="B1153" s="4" t="s">
        <v>360</v>
      </c>
      <c r="C1153" t="s">
        <v>53</v>
      </c>
      <c r="D1153" t="s">
        <v>365</v>
      </c>
      <c r="E1153" t="s">
        <v>864</v>
      </c>
      <c r="F1153" s="4">
        <v>1</v>
      </c>
      <c r="G1153">
        <v>1</v>
      </c>
      <c r="H1153">
        <v>3</v>
      </c>
      <c r="I1153">
        <v>1</v>
      </c>
      <c r="J1153">
        <v>3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6</v>
      </c>
      <c r="R1153">
        <v>0</v>
      </c>
      <c r="S1153">
        <v>0</v>
      </c>
      <c r="T1153">
        <v>1</v>
      </c>
      <c r="U1153">
        <v>233</v>
      </c>
      <c r="V1153">
        <v>1</v>
      </c>
      <c r="W1153">
        <v>31</v>
      </c>
      <c r="X1153">
        <v>0</v>
      </c>
      <c r="Y1153">
        <v>0</v>
      </c>
      <c r="Z1153">
        <v>1</v>
      </c>
      <c r="AA1153">
        <v>443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 s="4">
        <v>1</v>
      </c>
      <c r="AI1153">
        <v>1</v>
      </c>
      <c r="AJ1153" s="4">
        <v>0</v>
      </c>
      <c r="AK1153">
        <v>0</v>
      </c>
      <c r="AL1153" s="4">
        <v>0</v>
      </c>
      <c r="AM1153">
        <v>0</v>
      </c>
      <c r="AN1153" s="4">
        <v>0</v>
      </c>
      <c r="AO1153">
        <v>0</v>
      </c>
      <c r="AP1153" s="4">
        <v>0</v>
      </c>
      <c r="AQ1153">
        <v>0</v>
      </c>
      <c r="AR1153" s="4">
        <v>0</v>
      </c>
      <c r="AS1153">
        <v>0</v>
      </c>
      <c r="AT1153" s="4">
        <v>0</v>
      </c>
      <c r="AU1153" s="4">
        <v>0</v>
      </c>
      <c r="AV1153" s="4">
        <v>0</v>
      </c>
      <c r="AW1153">
        <v>1</v>
      </c>
      <c r="AX1153" s="4">
        <f t="shared" si="17"/>
        <v>1</v>
      </c>
      <c r="AY1153" s="4">
        <v>0</v>
      </c>
      <c r="AZ1153" s="4">
        <v>0</v>
      </c>
    </row>
    <row r="1154" spans="1:52" x14ac:dyDescent="0.25">
      <c r="A1154" s="4">
        <v>2017</v>
      </c>
      <c r="B1154" s="4" t="s">
        <v>360</v>
      </c>
      <c r="C1154" t="s">
        <v>116</v>
      </c>
      <c r="D1154" t="s">
        <v>117</v>
      </c>
      <c r="E1154" t="s">
        <v>633</v>
      </c>
      <c r="F1154" s="4">
        <v>499</v>
      </c>
      <c r="G1154">
        <v>151</v>
      </c>
      <c r="H1154">
        <v>9</v>
      </c>
      <c r="I1154">
        <v>499</v>
      </c>
      <c r="J1154">
        <v>8.2545090180360727</v>
      </c>
      <c r="K1154">
        <v>16</v>
      </c>
      <c r="L1154">
        <v>3.2064128256513023E-2</v>
      </c>
      <c r="M1154">
        <v>471</v>
      </c>
      <c r="N1154">
        <v>1475</v>
      </c>
      <c r="O1154">
        <v>0.94388777555110226</v>
      </c>
      <c r="P1154">
        <v>447</v>
      </c>
      <c r="Q1154">
        <v>21</v>
      </c>
      <c r="R1154">
        <v>114</v>
      </c>
      <c r="S1154">
        <v>83</v>
      </c>
      <c r="T1154">
        <v>281</v>
      </c>
      <c r="U1154">
        <v>277.54092526690391</v>
      </c>
      <c r="V1154">
        <v>234</v>
      </c>
      <c r="W1154">
        <v>14.363247863247864</v>
      </c>
      <c r="X1154">
        <v>175</v>
      </c>
      <c r="Y1154">
        <v>190.03428571428572</v>
      </c>
      <c r="Z1154">
        <v>266</v>
      </c>
      <c r="AA1154">
        <v>368</v>
      </c>
      <c r="AB1154">
        <v>164</v>
      </c>
      <c r="AC1154">
        <v>203</v>
      </c>
      <c r="AD1154">
        <v>0.32865731462925851</v>
      </c>
      <c r="AE1154">
        <v>14</v>
      </c>
      <c r="AF1154">
        <v>144</v>
      </c>
      <c r="AG1154">
        <v>2.8056112224448898E-2</v>
      </c>
      <c r="AH1154" s="4">
        <v>117</v>
      </c>
      <c r="AI1154">
        <v>0.43984962406015038</v>
      </c>
      <c r="AJ1154" s="4">
        <v>14</v>
      </c>
      <c r="AK1154">
        <v>5.2631578947368418E-2</v>
      </c>
      <c r="AL1154" s="4">
        <v>75</v>
      </c>
      <c r="AM1154">
        <v>0.45731707317073172</v>
      </c>
      <c r="AN1154" s="4">
        <v>26</v>
      </c>
      <c r="AO1154">
        <v>0.15853658536585366</v>
      </c>
      <c r="AP1154" s="4">
        <v>3</v>
      </c>
      <c r="AQ1154">
        <v>6.0120240480961923E-3</v>
      </c>
      <c r="AR1154" s="4">
        <v>2</v>
      </c>
      <c r="AS1154">
        <v>4.0080160320641279E-3</v>
      </c>
      <c r="AT1154" s="4">
        <v>0</v>
      </c>
      <c r="AU1154" s="4">
        <v>0</v>
      </c>
      <c r="AV1154" s="4">
        <v>13</v>
      </c>
      <c r="AW1154">
        <v>3.0060240963855422</v>
      </c>
      <c r="AX1154" s="4">
        <f t="shared" si="17"/>
        <v>166</v>
      </c>
      <c r="AY1154" s="4">
        <v>309</v>
      </c>
      <c r="AZ1154" s="4">
        <v>194</v>
      </c>
    </row>
    <row r="1155" spans="1:52" x14ac:dyDescent="0.25">
      <c r="A1155" s="4">
        <v>2017</v>
      </c>
      <c r="B1155" s="4" t="s">
        <v>360</v>
      </c>
      <c r="C1155" t="s">
        <v>116</v>
      </c>
      <c r="D1155" t="s">
        <v>119</v>
      </c>
      <c r="E1155" t="s">
        <v>635</v>
      </c>
      <c r="F1155" s="4">
        <v>365</v>
      </c>
      <c r="G1155">
        <v>181</v>
      </c>
      <c r="H1155">
        <v>6</v>
      </c>
      <c r="I1155">
        <v>365</v>
      </c>
      <c r="J1155">
        <v>7.6794520547945204</v>
      </c>
      <c r="K1155">
        <v>6</v>
      </c>
      <c r="L1155">
        <v>1.643835616438356E-2</v>
      </c>
      <c r="M1155">
        <v>340</v>
      </c>
      <c r="N1155">
        <v>1944</v>
      </c>
      <c r="O1155">
        <v>0.93150684931506844</v>
      </c>
      <c r="P1155">
        <v>325</v>
      </c>
      <c r="Q1155">
        <v>17</v>
      </c>
      <c r="R1155">
        <v>68</v>
      </c>
      <c r="S1155">
        <v>65</v>
      </c>
      <c r="T1155">
        <v>208</v>
      </c>
      <c r="U1155">
        <v>221.10576923076923</v>
      </c>
      <c r="V1155">
        <v>190</v>
      </c>
      <c r="W1155">
        <v>36.926315789473684</v>
      </c>
      <c r="X1155">
        <v>142</v>
      </c>
      <c r="Y1155">
        <v>156.1056338028169</v>
      </c>
      <c r="Z1155">
        <v>184</v>
      </c>
      <c r="AA1155">
        <v>323</v>
      </c>
      <c r="AB1155">
        <v>140</v>
      </c>
      <c r="AC1155">
        <v>183</v>
      </c>
      <c r="AD1155">
        <v>0.38356164383561642</v>
      </c>
      <c r="AE1155">
        <v>12</v>
      </c>
      <c r="AF1155">
        <v>93</v>
      </c>
      <c r="AG1155">
        <v>3.287671232876712E-2</v>
      </c>
      <c r="AH1155" s="4">
        <v>100</v>
      </c>
      <c r="AI1155">
        <v>0.54347826086956519</v>
      </c>
      <c r="AJ1155" s="4">
        <v>20</v>
      </c>
      <c r="AK1155">
        <v>0.10869565217391304</v>
      </c>
      <c r="AL1155" s="4">
        <v>44</v>
      </c>
      <c r="AM1155">
        <v>0.31428571428571428</v>
      </c>
      <c r="AN1155" s="4">
        <v>17</v>
      </c>
      <c r="AO1155">
        <v>0.12142857142857143</v>
      </c>
      <c r="AP1155" s="4">
        <v>4</v>
      </c>
      <c r="AQ1155">
        <v>1.0958904109589041E-2</v>
      </c>
      <c r="AR1155" s="4">
        <v>1</v>
      </c>
      <c r="AS1155">
        <v>2.7397260273972603E-3</v>
      </c>
      <c r="AT1155" s="4">
        <v>0</v>
      </c>
      <c r="AU1155" s="4">
        <v>0</v>
      </c>
      <c r="AV1155" s="4">
        <v>11</v>
      </c>
      <c r="AW1155">
        <v>3.093220338983051</v>
      </c>
      <c r="AX1155" s="4">
        <f t="shared" ref="AX1155:AX1218" si="18">IF(ISERROR(F1155/AW1155),0,F1155/AW1155)</f>
        <v>117.99999999999999</v>
      </c>
      <c r="AY1155" s="4">
        <v>194</v>
      </c>
      <c r="AZ1155" s="4">
        <v>107</v>
      </c>
    </row>
    <row r="1156" spans="1:52" x14ac:dyDescent="0.25">
      <c r="A1156" s="4">
        <v>2017</v>
      </c>
      <c r="B1156" s="4" t="s">
        <v>360</v>
      </c>
      <c r="C1156" t="s">
        <v>116</v>
      </c>
      <c r="D1156" t="s">
        <v>120</v>
      </c>
      <c r="E1156" t="s">
        <v>636</v>
      </c>
      <c r="F1156" s="4">
        <v>341</v>
      </c>
      <c r="G1156">
        <v>189</v>
      </c>
      <c r="H1156">
        <v>8</v>
      </c>
      <c r="I1156">
        <v>341</v>
      </c>
      <c r="J1156">
        <v>9.067448680351907</v>
      </c>
      <c r="K1156">
        <v>10</v>
      </c>
      <c r="L1156">
        <v>2.932551319648094E-2</v>
      </c>
      <c r="M1156">
        <v>216</v>
      </c>
      <c r="N1156">
        <v>3115</v>
      </c>
      <c r="O1156">
        <v>0.63343108504398826</v>
      </c>
      <c r="P1156">
        <v>295</v>
      </c>
      <c r="Q1156">
        <v>19</v>
      </c>
      <c r="R1156">
        <v>84</v>
      </c>
      <c r="S1156">
        <v>62</v>
      </c>
      <c r="T1156">
        <v>146</v>
      </c>
      <c r="U1156">
        <v>197.17123287671234</v>
      </c>
      <c r="V1156">
        <v>133</v>
      </c>
      <c r="W1156">
        <v>42.518796992481199</v>
      </c>
      <c r="X1156">
        <v>175</v>
      </c>
      <c r="Y1156">
        <v>158.06285714285715</v>
      </c>
      <c r="Z1156">
        <v>150</v>
      </c>
      <c r="AA1156">
        <v>335</v>
      </c>
      <c r="AB1156">
        <v>165</v>
      </c>
      <c r="AC1156">
        <v>179</v>
      </c>
      <c r="AD1156">
        <v>0.4838709677419355</v>
      </c>
      <c r="AE1156">
        <v>12</v>
      </c>
      <c r="AF1156">
        <v>113</v>
      </c>
      <c r="AG1156">
        <v>3.519061583577713E-2</v>
      </c>
      <c r="AH1156" s="4">
        <v>78</v>
      </c>
      <c r="AI1156">
        <v>0.52</v>
      </c>
      <c r="AJ1156" s="4">
        <v>18</v>
      </c>
      <c r="AK1156">
        <v>0.12</v>
      </c>
      <c r="AL1156" s="4">
        <v>72</v>
      </c>
      <c r="AM1156">
        <v>0.43636363636363634</v>
      </c>
      <c r="AN1156" s="4">
        <v>15</v>
      </c>
      <c r="AO1156">
        <v>9.0909090909090912E-2</v>
      </c>
      <c r="AP1156" s="4">
        <v>2</v>
      </c>
      <c r="AQ1156">
        <v>5.8651026392961877E-3</v>
      </c>
      <c r="AR1156" s="4">
        <v>0</v>
      </c>
      <c r="AS1156">
        <v>0</v>
      </c>
      <c r="AT1156" s="4">
        <v>1</v>
      </c>
      <c r="AU1156" s="4">
        <v>0</v>
      </c>
      <c r="AV1156" s="4">
        <v>15</v>
      </c>
      <c r="AW1156">
        <v>3.0446428571428572</v>
      </c>
      <c r="AX1156" s="4">
        <f t="shared" si="18"/>
        <v>112</v>
      </c>
      <c r="AY1156" s="4">
        <v>151</v>
      </c>
      <c r="AZ1156" s="4">
        <v>91</v>
      </c>
    </row>
    <row r="1157" spans="1:52" x14ac:dyDescent="0.25">
      <c r="A1157" s="4">
        <v>2017</v>
      </c>
      <c r="B1157" s="4" t="s">
        <v>360</v>
      </c>
      <c r="C1157" t="s">
        <v>116</v>
      </c>
      <c r="D1157" t="s">
        <v>118</v>
      </c>
      <c r="E1157" t="s">
        <v>634</v>
      </c>
      <c r="F1157" s="4">
        <v>325</v>
      </c>
      <c r="G1157">
        <v>174</v>
      </c>
      <c r="H1157">
        <v>6</v>
      </c>
      <c r="I1157">
        <v>325</v>
      </c>
      <c r="J1157">
        <v>7.0738461538461541</v>
      </c>
      <c r="K1157">
        <v>8</v>
      </c>
      <c r="L1157">
        <v>2.4615384615384615E-2</v>
      </c>
      <c r="M1157">
        <v>307</v>
      </c>
      <c r="N1157">
        <v>1483</v>
      </c>
      <c r="O1157">
        <v>0.94461538461538463</v>
      </c>
      <c r="P1157">
        <v>259</v>
      </c>
      <c r="Q1157">
        <v>13</v>
      </c>
      <c r="R1157">
        <v>45</v>
      </c>
      <c r="S1157">
        <v>40</v>
      </c>
      <c r="T1157">
        <v>132</v>
      </c>
      <c r="U1157">
        <v>178.05303030303031</v>
      </c>
      <c r="V1157">
        <v>131</v>
      </c>
      <c r="W1157">
        <v>47.488549618320612</v>
      </c>
      <c r="X1157">
        <v>178</v>
      </c>
      <c r="Y1157">
        <v>126.66292134831461</v>
      </c>
      <c r="Z1157">
        <v>124</v>
      </c>
      <c r="AA1157">
        <v>293</v>
      </c>
      <c r="AB1157">
        <v>177</v>
      </c>
      <c r="AC1157">
        <v>150</v>
      </c>
      <c r="AD1157">
        <v>0.54461538461538461</v>
      </c>
      <c r="AE1157">
        <v>29</v>
      </c>
      <c r="AF1157">
        <v>47</v>
      </c>
      <c r="AG1157">
        <v>8.9230769230769225E-2</v>
      </c>
      <c r="AH1157" s="4">
        <v>37</v>
      </c>
      <c r="AI1157">
        <v>0.29838709677419356</v>
      </c>
      <c r="AJ1157" s="4">
        <v>3</v>
      </c>
      <c r="AK1157">
        <v>2.4193548387096774E-2</v>
      </c>
      <c r="AL1157" s="4">
        <v>56</v>
      </c>
      <c r="AM1157">
        <v>0.31638418079096048</v>
      </c>
      <c r="AN1157" s="4">
        <v>16</v>
      </c>
      <c r="AO1157">
        <v>9.03954802259887E-2</v>
      </c>
      <c r="AP1157" s="4">
        <v>6</v>
      </c>
      <c r="AQ1157">
        <v>1.8461538461538463E-2</v>
      </c>
      <c r="AR1157" s="4">
        <v>1</v>
      </c>
      <c r="AS1157">
        <v>3.0769230769230769E-3</v>
      </c>
      <c r="AT1157" s="4">
        <v>1</v>
      </c>
      <c r="AU1157" s="4">
        <v>0</v>
      </c>
      <c r="AV1157" s="4">
        <v>3</v>
      </c>
      <c r="AW1157">
        <v>2.5590551181102361</v>
      </c>
      <c r="AX1157" s="4">
        <f t="shared" si="18"/>
        <v>127</v>
      </c>
      <c r="AY1157" s="4">
        <v>125</v>
      </c>
      <c r="AZ1157" s="4">
        <v>77</v>
      </c>
    </row>
    <row r="1158" spans="1:52" x14ac:dyDescent="0.25">
      <c r="A1158" s="4">
        <v>2017</v>
      </c>
      <c r="B1158" s="4" t="s">
        <v>360</v>
      </c>
      <c r="C1158" t="s">
        <v>116</v>
      </c>
      <c r="D1158" t="s">
        <v>128</v>
      </c>
      <c r="E1158" t="s">
        <v>644</v>
      </c>
      <c r="F1158" s="4">
        <v>301</v>
      </c>
      <c r="G1158">
        <v>154</v>
      </c>
      <c r="H1158">
        <v>9</v>
      </c>
      <c r="I1158">
        <v>301</v>
      </c>
      <c r="J1158">
        <v>9.661129568106313</v>
      </c>
      <c r="K1158">
        <v>10</v>
      </c>
      <c r="L1158">
        <v>3.3222591362126248E-2</v>
      </c>
      <c r="M1158">
        <v>288</v>
      </c>
      <c r="N1158">
        <v>1233</v>
      </c>
      <c r="O1158">
        <v>0.95681063122923593</v>
      </c>
      <c r="P1158">
        <v>249</v>
      </c>
      <c r="Q1158">
        <v>19</v>
      </c>
      <c r="R1158">
        <v>62</v>
      </c>
      <c r="S1158">
        <v>60</v>
      </c>
      <c r="T1158">
        <v>134</v>
      </c>
      <c r="U1158">
        <v>197.29104477611941</v>
      </c>
      <c r="V1158">
        <v>127</v>
      </c>
      <c r="W1158">
        <v>42.69291338582677</v>
      </c>
      <c r="X1158">
        <v>149</v>
      </c>
      <c r="Y1158">
        <v>151.51006711409397</v>
      </c>
      <c r="Z1158">
        <v>126</v>
      </c>
      <c r="AA1158">
        <v>293</v>
      </c>
      <c r="AB1158">
        <v>143</v>
      </c>
      <c r="AC1158">
        <v>166</v>
      </c>
      <c r="AD1158">
        <v>0.47508305647840532</v>
      </c>
      <c r="AE1158">
        <v>13</v>
      </c>
      <c r="AF1158">
        <v>123</v>
      </c>
      <c r="AG1158">
        <v>4.3189368770764118E-2</v>
      </c>
      <c r="AH1158" s="4">
        <v>51</v>
      </c>
      <c r="AI1158">
        <v>0.40476190476190477</v>
      </c>
      <c r="AJ1158" s="4">
        <v>5</v>
      </c>
      <c r="AK1158">
        <v>3.968253968253968E-2</v>
      </c>
      <c r="AL1158" s="4">
        <v>36</v>
      </c>
      <c r="AM1158">
        <v>0.25174825174825177</v>
      </c>
      <c r="AN1158" s="4">
        <v>4</v>
      </c>
      <c r="AO1158">
        <v>2.7972027972027972E-2</v>
      </c>
      <c r="AP1158" s="4">
        <v>2</v>
      </c>
      <c r="AQ1158">
        <v>6.6445182724252493E-3</v>
      </c>
      <c r="AR1158" s="4">
        <v>0</v>
      </c>
      <c r="AS1158">
        <v>0</v>
      </c>
      <c r="AT1158" s="4">
        <v>2</v>
      </c>
      <c r="AU1158" s="4">
        <v>0</v>
      </c>
      <c r="AV1158" s="4">
        <v>6</v>
      </c>
      <c r="AW1158">
        <v>2.6403508771929824</v>
      </c>
      <c r="AX1158" s="4">
        <f t="shared" si="18"/>
        <v>114</v>
      </c>
      <c r="AY1158" s="4">
        <v>127</v>
      </c>
      <c r="AZ1158" s="4">
        <v>77</v>
      </c>
    </row>
    <row r="1159" spans="1:52" x14ac:dyDescent="0.25">
      <c r="A1159" s="4">
        <v>2017</v>
      </c>
      <c r="B1159" s="4" t="s">
        <v>360</v>
      </c>
      <c r="C1159" t="s">
        <v>116</v>
      </c>
      <c r="D1159" t="s">
        <v>123</v>
      </c>
      <c r="E1159" t="s">
        <v>639</v>
      </c>
      <c r="F1159" s="4">
        <v>296</v>
      </c>
      <c r="G1159">
        <v>154</v>
      </c>
      <c r="H1159">
        <v>8</v>
      </c>
      <c r="I1159">
        <v>296</v>
      </c>
      <c r="J1159">
        <v>7.8918918918918921</v>
      </c>
      <c r="K1159">
        <v>6</v>
      </c>
      <c r="L1159">
        <v>2.0270270270270271E-2</v>
      </c>
      <c r="M1159">
        <v>278</v>
      </c>
      <c r="N1159">
        <v>1607</v>
      </c>
      <c r="O1159">
        <v>0.93918918918918914</v>
      </c>
      <c r="P1159">
        <v>260</v>
      </c>
      <c r="Q1159">
        <v>15</v>
      </c>
      <c r="R1159">
        <v>53</v>
      </c>
      <c r="S1159">
        <v>55</v>
      </c>
      <c r="T1159">
        <v>166</v>
      </c>
      <c r="U1159">
        <v>209.78915662650601</v>
      </c>
      <c r="V1159">
        <v>156</v>
      </c>
      <c r="W1159">
        <v>35.865384615384613</v>
      </c>
      <c r="X1159">
        <v>117</v>
      </c>
      <c r="Y1159">
        <v>147.02564102564102</v>
      </c>
      <c r="Z1159">
        <v>145</v>
      </c>
      <c r="AA1159">
        <v>310</v>
      </c>
      <c r="AB1159">
        <v>115</v>
      </c>
      <c r="AC1159">
        <v>167</v>
      </c>
      <c r="AD1159">
        <v>0.38851351351351349</v>
      </c>
      <c r="AE1159">
        <v>11</v>
      </c>
      <c r="AF1159">
        <v>101</v>
      </c>
      <c r="AG1159">
        <v>3.7162162162162164E-2</v>
      </c>
      <c r="AH1159" s="4">
        <v>55</v>
      </c>
      <c r="AI1159">
        <v>0.37931034482758619</v>
      </c>
      <c r="AJ1159" s="4">
        <v>10</v>
      </c>
      <c r="AK1159">
        <v>6.8965517241379309E-2</v>
      </c>
      <c r="AL1159" s="4">
        <v>29</v>
      </c>
      <c r="AM1159">
        <v>0.25217391304347825</v>
      </c>
      <c r="AN1159" s="4">
        <v>14</v>
      </c>
      <c r="AO1159">
        <v>0.12173913043478261</v>
      </c>
      <c r="AP1159" s="4">
        <v>0</v>
      </c>
      <c r="AQ1159">
        <v>0</v>
      </c>
      <c r="AR1159" s="4">
        <v>0</v>
      </c>
      <c r="AS1159">
        <v>0</v>
      </c>
      <c r="AT1159" s="4">
        <v>0</v>
      </c>
      <c r="AU1159" s="4">
        <v>0</v>
      </c>
      <c r="AV1159" s="4">
        <v>7</v>
      </c>
      <c r="AW1159">
        <v>2.6666666666666665</v>
      </c>
      <c r="AX1159" s="4">
        <f t="shared" si="18"/>
        <v>111</v>
      </c>
      <c r="AY1159" s="4">
        <v>157</v>
      </c>
      <c r="AZ1159" s="4">
        <v>92</v>
      </c>
    </row>
    <row r="1160" spans="1:52" x14ac:dyDescent="0.25">
      <c r="A1160" s="4">
        <v>2017</v>
      </c>
      <c r="B1160" s="4" t="s">
        <v>360</v>
      </c>
      <c r="C1160" t="s">
        <v>116</v>
      </c>
      <c r="D1160" t="s">
        <v>122</v>
      </c>
      <c r="E1160" t="s">
        <v>638</v>
      </c>
      <c r="F1160" s="4">
        <v>271</v>
      </c>
      <c r="G1160">
        <v>145</v>
      </c>
      <c r="H1160">
        <v>7</v>
      </c>
      <c r="I1160">
        <v>270</v>
      </c>
      <c r="J1160">
        <v>7.3296296296296299</v>
      </c>
      <c r="K1160">
        <v>8</v>
      </c>
      <c r="L1160">
        <v>2.9629629629629631E-2</v>
      </c>
      <c r="M1160">
        <v>261</v>
      </c>
      <c r="N1160">
        <v>2127</v>
      </c>
      <c r="O1160">
        <v>0.96309963099630991</v>
      </c>
      <c r="P1160">
        <v>215</v>
      </c>
      <c r="Q1160">
        <v>18</v>
      </c>
      <c r="R1160">
        <v>68</v>
      </c>
      <c r="S1160">
        <v>69</v>
      </c>
      <c r="T1160">
        <v>111</v>
      </c>
      <c r="U1160">
        <v>215.51351351351352</v>
      </c>
      <c r="V1160">
        <v>109</v>
      </c>
      <c r="W1160">
        <v>19.926605504587155</v>
      </c>
      <c r="X1160">
        <v>154</v>
      </c>
      <c r="Y1160">
        <v>153.01298701298703</v>
      </c>
      <c r="Z1160">
        <v>104</v>
      </c>
      <c r="AA1160">
        <v>307</v>
      </c>
      <c r="AB1160">
        <v>155</v>
      </c>
      <c r="AC1160">
        <v>182</v>
      </c>
      <c r="AD1160">
        <v>0.5719557195571956</v>
      </c>
      <c r="AE1160">
        <v>26</v>
      </c>
      <c r="AF1160">
        <v>102</v>
      </c>
      <c r="AG1160">
        <v>9.5940959409594101E-2</v>
      </c>
      <c r="AH1160" s="4">
        <v>40</v>
      </c>
      <c r="AI1160">
        <v>0.38461538461538464</v>
      </c>
      <c r="AJ1160" s="4">
        <v>13</v>
      </c>
      <c r="AK1160">
        <v>0.125</v>
      </c>
      <c r="AL1160" s="4">
        <v>38</v>
      </c>
      <c r="AM1160">
        <v>0.24516129032258063</v>
      </c>
      <c r="AN1160" s="4">
        <v>16</v>
      </c>
      <c r="AO1160">
        <v>0.1032258064516129</v>
      </c>
      <c r="AP1160" s="4">
        <v>2</v>
      </c>
      <c r="AQ1160">
        <v>7.3800738007380072E-3</v>
      </c>
      <c r="AR1160" s="4">
        <v>1</v>
      </c>
      <c r="AS1160">
        <v>3.6900369003690036E-3</v>
      </c>
      <c r="AT1160" s="4">
        <v>1</v>
      </c>
      <c r="AU1160" s="4">
        <v>0</v>
      </c>
      <c r="AV1160" s="4">
        <v>7</v>
      </c>
      <c r="AW1160">
        <v>2.4862385321100917</v>
      </c>
      <c r="AX1160" s="4">
        <f t="shared" si="18"/>
        <v>109</v>
      </c>
      <c r="AY1160" s="4">
        <v>108</v>
      </c>
      <c r="AZ1160" s="4">
        <v>73</v>
      </c>
    </row>
    <row r="1161" spans="1:52" x14ac:dyDescent="0.25">
      <c r="A1161" s="4">
        <v>2017</v>
      </c>
      <c r="B1161" s="4" t="s">
        <v>360</v>
      </c>
      <c r="C1161" t="s">
        <v>116</v>
      </c>
      <c r="D1161" t="s">
        <v>129</v>
      </c>
      <c r="E1161" t="s">
        <v>645</v>
      </c>
      <c r="F1161" s="4">
        <v>271</v>
      </c>
      <c r="G1161">
        <v>165</v>
      </c>
      <c r="H1161">
        <v>9</v>
      </c>
      <c r="I1161">
        <v>271</v>
      </c>
      <c r="J1161">
        <v>9.2250922509225095</v>
      </c>
      <c r="K1161">
        <v>4</v>
      </c>
      <c r="L1161">
        <v>1.4760147601476014E-2</v>
      </c>
      <c r="M1161">
        <v>243</v>
      </c>
      <c r="N1161">
        <v>1982</v>
      </c>
      <c r="O1161">
        <v>0.89667896678966785</v>
      </c>
      <c r="P1161">
        <v>240</v>
      </c>
      <c r="Q1161">
        <v>13</v>
      </c>
      <c r="R1161">
        <v>36</v>
      </c>
      <c r="S1161">
        <v>75</v>
      </c>
      <c r="T1161">
        <v>168</v>
      </c>
      <c r="U1161">
        <v>196.96428571428572</v>
      </c>
      <c r="V1161">
        <v>162</v>
      </c>
      <c r="W1161">
        <v>49.969135802469133</v>
      </c>
      <c r="X1161">
        <v>93</v>
      </c>
      <c r="Y1161">
        <v>131.27956989247312</v>
      </c>
      <c r="Z1161">
        <v>163</v>
      </c>
      <c r="AA1161">
        <v>347</v>
      </c>
      <c r="AB1161">
        <v>87</v>
      </c>
      <c r="AC1161">
        <v>171</v>
      </c>
      <c r="AD1161">
        <v>0.3210332103321033</v>
      </c>
      <c r="AE1161">
        <v>14</v>
      </c>
      <c r="AF1161">
        <v>67</v>
      </c>
      <c r="AG1161">
        <v>5.1660516605166053E-2</v>
      </c>
      <c r="AH1161" s="4">
        <v>70</v>
      </c>
      <c r="AI1161">
        <v>0.42944785276073622</v>
      </c>
      <c r="AJ1161" s="4">
        <v>12</v>
      </c>
      <c r="AK1161">
        <v>7.3619631901840496E-2</v>
      </c>
      <c r="AL1161" s="4">
        <v>25</v>
      </c>
      <c r="AM1161">
        <v>0.28735632183908044</v>
      </c>
      <c r="AN1161" s="4">
        <v>4</v>
      </c>
      <c r="AO1161">
        <v>4.5977011494252873E-2</v>
      </c>
      <c r="AP1161" s="4">
        <v>1</v>
      </c>
      <c r="AQ1161">
        <v>3.6900369003690036E-3</v>
      </c>
      <c r="AR1161" s="4">
        <v>0</v>
      </c>
      <c r="AS1161">
        <v>0</v>
      </c>
      <c r="AT1161" s="4">
        <v>0</v>
      </c>
      <c r="AU1161" s="4">
        <v>0</v>
      </c>
      <c r="AV1161" s="4">
        <v>11</v>
      </c>
      <c r="AW1161">
        <v>2.8526315789473684</v>
      </c>
      <c r="AX1161" s="4">
        <f t="shared" si="18"/>
        <v>95</v>
      </c>
      <c r="AY1161" s="4">
        <v>164</v>
      </c>
      <c r="AZ1161" s="4">
        <v>107</v>
      </c>
    </row>
    <row r="1162" spans="1:52" x14ac:dyDescent="0.25">
      <c r="A1162" s="4">
        <v>2017</v>
      </c>
      <c r="B1162" s="4" t="s">
        <v>360</v>
      </c>
      <c r="C1162" t="s">
        <v>116</v>
      </c>
      <c r="D1162" t="s">
        <v>127</v>
      </c>
      <c r="E1162" t="s">
        <v>643</v>
      </c>
      <c r="F1162" s="4">
        <v>257</v>
      </c>
      <c r="G1162">
        <v>91</v>
      </c>
      <c r="H1162">
        <v>5</v>
      </c>
      <c r="I1162">
        <v>257</v>
      </c>
      <c r="J1162">
        <v>6.6653696498054478</v>
      </c>
      <c r="K1162">
        <v>6</v>
      </c>
      <c r="L1162">
        <v>2.3346303501945526E-2</v>
      </c>
      <c r="M1162">
        <v>240</v>
      </c>
      <c r="N1162">
        <v>1184</v>
      </c>
      <c r="O1162">
        <v>0.93385214007782102</v>
      </c>
      <c r="P1162">
        <v>184</v>
      </c>
      <c r="Q1162">
        <v>22</v>
      </c>
      <c r="R1162">
        <v>38</v>
      </c>
      <c r="S1162">
        <v>47</v>
      </c>
      <c r="T1162">
        <v>32</v>
      </c>
      <c r="U1162">
        <v>164.59375</v>
      </c>
      <c r="V1162">
        <v>30</v>
      </c>
      <c r="W1162">
        <v>81.333333333333329</v>
      </c>
      <c r="X1162">
        <v>225</v>
      </c>
      <c r="Y1162">
        <v>94.888888888888886</v>
      </c>
      <c r="Z1162">
        <v>31</v>
      </c>
      <c r="AA1162">
        <v>319</v>
      </c>
      <c r="AB1162">
        <v>225</v>
      </c>
      <c r="AC1162">
        <v>122</v>
      </c>
      <c r="AD1162">
        <v>0.8754863813229572</v>
      </c>
      <c r="AE1162">
        <v>87</v>
      </c>
      <c r="AF1162">
        <v>70</v>
      </c>
      <c r="AG1162">
        <v>0.33852140077821014</v>
      </c>
      <c r="AH1162" s="4">
        <v>20</v>
      </c>
      <c r="AI1162">
        <v>0.64516129032258063</v>
      </c>
      <c r="AJ1162" s="4">
        <v>5</v>
      </c>
      <c r="AK1162">
        <v>0.16129032258064516</v>
      </c>
      <c r="AL1162" s="4">
        <v>39</v>
      </c>
      <c r="AM1162">
        <v>0.17333333333333334</v>
      </c>
      <c r="AN1162" s="4">
        <v>12</v>
      </c>
      <c r="AO1162">
        <v>5.3333333333333337E-2</v>
      </c>
      <c r="AP1162" s="4">
        <v>5</v>
      </c>
      <c r="AQ1162">
        <v>1.9455252918287938E-2</v>
      </c>
      <c r="AR1162" s="4">
        <v>1</v>
      </c>
      <c r="AS1162">
        <v>3.8910505836575876E-3</v>
      </c>
      <c r="AT1162" s="4">
        <v>1</v>
      </c>
      <c r="AU1162" s="4">
        <v>0</v>
      </c>
      <c r="AV1162" s="4">
        <v>2</v>
      </c>
      <c r="AW1162">
        <v>2.2155172413793105</v>
      </c>
      <c r="AX1162" s="4">
        <f t="shared" si="18"/>
        <v>115.99999999999999</v>
      </c>
      <c r="AY1162" s="4">
        <v>30</v>
      </c>
      <c r="AZ1162" s="4">
        <v>80</v>
      </c>
    </row>
    <row r="1163" spans="1:52" x14ac:dyDescent="0.25">
      <c r="A1163" s="4">
        <v>2017</v>
      </c>
      <c r="B1163" s="4" t="s">
        <v>360</v>
      </c>
      <c r="C1163" t="s">
        <v>116</v>
      </c>
      <c r="D1163" t="s">
        <v>124</v>
      </c>
      <c r="E1163" t="s">
        <v>640</v>
      </c>
      <c r="F1163" s="4">
        <v>255</v>
      </c>
      <c r="G1163">
        <v>132</v>
      </c>
      <c r="H1163">
        <v>6</v>
      </c>
      <c r="I1163">
        <v>255</v>
      </c>
      <c r="J1163">
        <v>7.9490196078431374</v>
      </c>
      <c r="K1163">
        <v>6</v>
      </c>
      <c r="L1163">
        <v>2.3529411764705882E-2</v>
      </c>
      <c r="M1163">
        <v>245</v>
      </c>
      <c r="N1163">
        <v>662</v>
      </c>
      <c r="O1163">
        <v>0.96078431372549022</v>
      </c>
      <c r="P1163">
        <v>170</v>
      </c>
      <c r="Q1163">
        <v>18</v>
      </c>
      <c r="R1163">
        <v>63</v>
      </c>
      <c r="S1163">
        <v>57</v>
      </c>
      <c r="T1163">
        <v>61</v>
      </c>
      <c r="U1163">
        <v>187.44262295081967</v>
      </c>
      <c r="V1163">
        <v>55</v>
      </c>
      <c r="W1163">
        <v>52.6</v>
      </c>
      <c r="X1163">
        <v>190</v>
      </c>
      <c r="Y1163">
        <v>79.989473684210523</v>
      </c>
      <c r="Z1163">
        <v>60</v>
      </c>
      <c r="AA1163">
        <v>315</v>
      </c>
      <c r="AB1163">
        <v>190</v>
      </c>
      <c r="AC1163">
        <v>109</v>
      </c>
      <c r="AD1163">
        <v>0.74509803921568629</v>
      </c>
      <c r="AE1163">
        <v>75</v>
      </c>
      <c r="AF1163">
        <v>52</v>
      </c>
      <c r="AG1163">
        <v>0.29411764705882354</v>
      </c>
      <c r="AH1163" s="4">
        <v>29</v>
      </c>
      <c r="AI1163">
        <v>0.48333333333333334</v>
      </c>
      <c r="AJ1163" s="4">
        <v>7</v>
      </c>
      <c r="AK1163">
        <v>0.11666666666666667</v>
      </c>
      <c r="AL1163" s="4">
        <v>32</v>
      </c>
      <c r="AM1163">
        <v>0.16842105263157894</v>
      </c>
      <c r="AN1163" s="4">
        <v>4</v>
      </c>
      <c r="AO1163">
        <v>2.1052631578947368E-2</v>
      </c>
      <c r="AP1163" s="4">
        <v>0</v>
      </c>
      <c r="AQ1163">
        <v>0</v>
      </c>
      <c r="AR1163" s="4">
        <v>1</v>
      </c>
      <c r="AS1163">
        <v>3.9215686274509803E-3</v>
      </c>
      <c r="AT1163" s="4">
        <v>1</v>
      </c>
      <c r="AU1163" s="4">
        <v>0</v>
      </c>
      <c r="AV1163" s="4">
        <v>5</v>
      </c>
      <c r="AW1163">
        <v>2.04</v>
      </c>
      <c r="AX1163" s="4">
        <f t="shared" si="18"/>
        <v>125</v>
      </c>
      <c r="AY1163" s="4">
        <v>57</v>
      </c>
      <c r="AZ1163" s="4">
        <v>90</v>
      </c>
    </row>
    <row r="1164" spans="1:52" x14ac:dyDescent="0.25">
      <c r="A1164" s="4">
        <v>2017</v>
      </c>
      <c r="B1164" s="4" t="s">
        <v>360</v>
      </c>
      <c r="C1164" t="s">
        <v>116</v>
      </c>
      <c r="D1164" t="s">
        <v>137</v>
      </c>
      <c r="E1164" t="s">
        <v>653</v>
      </c>
      <c r="F1164" s="4">
        <v>250</v>
      </c>
      <c r="G1164">
        <v>112</v>
      </c>
      <c r="H1164">
        <v>5</v>
      </c>
      <c r="I1164">
        <v>250</v>
      </c>
      <c r="J1164">
        <v>5.8559999999999999</v>
      </c>
      <c r="K1164">
        <v>4</v>
      </c>
      <c r="L1164">
        <v>1.6E-2</v>
      </c>
      <c r="M1164">
        <v>241</v>
      </c>
      <c r="N1164">
        <v>561</v>
      </c>
      <c r="O1164">
        <v>0.96399999999999997</v>
      </c>
      <c r="P1164">
        <v>178</v>
      </c>
      <c r="Q1164">
        <v>15</v>
      </c>
      <c r="R1164">
        <v>54</v>
      </c>
      <c r="S1164">
        <v>34</v>
      </c>
      <c r="T1164">
        <v>42</v>
      </c>
      <c r="U1164">
        <v>226.1904761904762</v>
      </c>
      <c r="V1164">
        <v>43</v>
      </c>
      <c r="W1164">
        <v>28.674418604651162</v>
      </c>
      <c r="X1164">
        <v>204</v>
      </c>
      <c r="Y1164">
        <v>87.901960784313729</v>
      </c>
      <c r="Z1164">
        <v>39</v>
      </c>
      <c r="AA1164">
        <v>342</v>
      </c>
      <c r="AB1164">
        <v>205</v>
      </c>
      <c r="AC1164">
        <v>115</v>
      </c>
      <c r="AD1164">
        <v>0.82</v>
      </c>
      <c r="AE1164">
        <v>66</v>
      </c>
      <c r="AF1164">
        <v>63</v>
      </c>
      <c r="AG1164">
        <v>0.26400000000000001</v>
      </c>
      <c r="AH1164" s="4">
        <v>22</v>
      </c>
      <c r="AI1164">
        <v>0.5641025641025641</v>
      </c>
      <c r="AJ1164" s="4">
        <v>3</v>
      </c>
      <c r="AK1164">
        <v>7.6923076923076927E-2</v>
      </c>
      <c r="AL1164" s="4">
        <v>40</v>
      </c>
      <c r="AM1164">
        <v>0.1951219512195122</v>
      </c>
      <c r="AN1164" s="4">
        <v>10</v>
      </c>
      <c r="AO1164">
        <v>4.878048780487805E-2</v>
      </c>
      <c r="AP1164" s="4">
        <v>5</v>
      </c>
      <c r="AQ1164">
        <v>0.02</v>
      </c>
      <c r="AR1164" s="4">
        <v>1</v>
      </c>
      <c r="AS1164">
        <v>4.0000000000000001E-3</v>
      </c>
      <c r="AT1164" s="4">
        <v>0</v>
      </c>
      <c r="AU1164" s="4">
        <v>0</v>
      </c>
      <c r="AV1164" s="4">
        <v>3</v>
      </c>
      <c r="AW1164">
        <v>1.893939393939394</v>
      </c>
      <c r="AX1164" s="4">
        <f t="shared" si="18"/>
        <v>132</v>
      </c>
      <c r="AY1164" s="4">
        <v>41</v>
      </c>
      <c r="AZ1164" s="4">
        <v>74</v>
      </c>
    </row>
    <row r="1165" spans="1:52" x14ac:dyDescent="0.25">
      <c r="A1165" s="4">
        <v>2017</v>
      </c>
      <c r="B1165" s="4" t="s">
        <v>360</v>
      </c>
      <c r="C1165" t="s">
        <v>116</v>
      </c>
      <c r="D1165" t="s">
        <v>126</v>
      </c>
      <c r="E1165" t="s">
        <v>642</v>
      </c>
      <c r="F1165" s="4">
        <v>243</v>
      </c>
      <c r="G1165">
        <v>109</v>
      </c>
      <c r="H1165">
        <v>6</v>
      </c>
      <c r="I1165">
        <v>243</v>
      </c>
      <c r="J1165">
        <v>6.666666666666667</v>
      </c>
      <c r="K1165">
        <v>0</v>
      </c>
      <c r="L1165">
        <v>0</v>
      </c>
      <c r="M1165">
        <v>232</v>
      </c>
      <c r="N1165">
        <v>944</v>
      </c>
      <c r="O1165">
        <v>0.95473251028806583</v>
      </c>
      <c r="P1165">
        <v>190</v>
      </c>
      <c r="Q1165">
        <v>18</v>
      </c>
      <c r="R1165">
        <v>25</v>
      </c>
      <c r="S1165">
        <v>53</v>
      </c>
      <c r="T1165">
        <v>56</v>
      </c>
      <c r="U1165">
        <v>254.64285714285714</v>
      </c>
      <c r="V1165">
        <v>53</v>
      </c>
      <c r="W1165">
        <v>45.698113207547166</v>
      </c>
      <c r="X1165">
        <v>178</v>
      </c>
      <c r="Y1165">
        <v>104.02808988764045</v>
      </c>
      <c r="Z1165">
        <v>54</v>
      </c>
      <c r="AA1165">
        <v>376</v>
      </c>
      <c r="AB1165">
        <v>183</v>
      </c>
      <c r="AC1165">
        <v>135</v>
      </c>
      <c r="AD1165">
        <v>0.75308641975308643</v>
      </c>
      <c r="AE1165">
        <v>61</v>
      </c>
      <c r="AF1165">
        <v>50</v>
      </c>
      <c r="AG1165">
        <v>0.25102880658436216</v>
      </c>
      <c r="AH1165" s="4">
        <v>30</v>
      </c>
      <c r="AI1165">
        <v>0.55555555555555558</v>
      </c>
      <c r="AJ1165" s="4">
        <v>10</v>
      </c>
      <c r="AK1165">
        <v>0.18518518518518517</v>
      </c>
      <c r="AL1165" s="4">
        <v>34</v>
      </c>
      <c r="AM1165">
        <v>0.18579234972677597</v>
      </c>
      <c r="AN1165" s="4">
        <v>15</v>
      </c>
      <c r="AO1165">
        <v>8.1967213114754092E-2</v>
      </c>
      <c r="AP1165" s="4">
        <v>3</v>
      </c>
      <c r="AQ1165">
        <v>1.2345679012345678E-2</v>
      </c>
      <c r="AR1165" s="4">
        <v>1</v>
      </c>
      <c r="AS1165">
        <v>4.11522633744856E-3</v>
      </c>
      <c r="AT1165" s="4">
        <v>0</v>
      </c>
      <c r="AU1165" s="4">
        <v>0</v>
      </c>
      <c r="AV1165" s="4">
        <v>1</v>
      </c>
      <c r="AW1165">
        <v>2.0593220338983049</v>
      </c>
      <c r="AX1165" s="4">
        <f t="shared" si="18"/>
        <v>118.00000000000001</v>
      </c>
      <c r="AY1165" s="4">
        <v>55</v>
      </c>
      <c r="AZ1165" s="4">
        <v>101</v>
      </c>
    </row>
    <row r="1166" spans="1:52" x14ac:dyDescent="0.25">
      <c r="A1166" s="4">
        <v>2017</v>
      </c>
      <c r="B1166" s="4" t="s">
        <v>360</v>
      </c>
      <c r="C1166" t="s">
        <v>116</v>
      </c>
      <c r="D1166" t="s">
        <v>135</v>
      </c>
      <c r="E1166" t="s">
        <v>651</v>
      </c>
      <c r="F1166" s="4">
        <v>239</v>
      </c>
      <c r="G1166">
        <v>107</v>
      </c>
      <c r="H1166">
        <v>6</v>
      </c>
      <c r="I1166">
        <v>239</v>
      </c>
      <c r="J1166">
        <v>5.9037656903765692</v>
      </c>
      <c r="K1166">
        <v>4</v>
      </c>
      <c r="L1166">
        <v>1.6736401673640166E-2</v>
      </c>
      <c r="M1166">
        <v>220</v>
      </c>
      <c r="N1166">
        <v>1422</v>
      </c>
      <c r="O1166">
        <v>0.92050209205020916</v>
      </c>
      <c r="P1166">
        <v>169</v>
      </c>
      <c r="Q1166">
        <v>16</v>
      </c>
      <c r="R1166">
        <v>35</v>
      </c>
      <c r="S1166">
        <v>75</v>
      </c>
      <c r="T1166">
        <v>43</v>
      </c>
      <c r="U1166">
        <v>189.67441860465115</v>
      </c>
      <c r="V1166">
        <v>43</v>
      </c>
      <c r="W1166">
        <v>16.651162790697676</v>
      </c>
      <c r="X1166">
        <v>186</v>
      </c>
      <c r="Y1166">
        <v>92.833333333333329</v>
      </c>
      <c r="Z1166">
        <v>46</v>
      </c>
      <c r="AA1166">
        <v>353</v>
      </c>
      <c r="AB1166">
        <v>190</v>
      </c>
      <c r="AC1166">
        <v>110</v>
      </c>
      <c r="AD1166">
        <v>0.79497907949790791</v>
      </c>
      <c r="AE1166">
        <v>79</v>
      </c>
      <c r="AF1166">
        <v>83</v>
      </c>
      <c r="AG1166">
        <v>0.33054393305439328</v>
      </c>
      <c r="AH1166" s="4">
        <v>20</v>
      </c>
      <c r="AI1166">
        <v>0.43478260869565216</v>
      </c>
      <c r="AJ1166" s="4">
        <v>4</v>
      </c>
      <c r="AK1166">
        <v>8.6956521739130432E-2</v>
      </c>
      <c r="AL1166" s="4">
        <v>24</v>
      </c>
      <c r="AM1166">
        <v>0.12631578947368421</v>
      </c>
      <c r="AN1166" s="4">
        <v>12</v>
      </c>
      <c r="AO1166">
        <v>6.3157894736842107E-2</v>
      </c>
      <c r="AP1166" s="4">
        <v>2</v>
      </c>
      <c r="AQ1166">
        <v>8.368200836820083E-3</v>
      </c>
      <c r="AR1166" s="4">
        <v>0</v>
      </c>
      <c r="AS1166">
        <v>0</v>
      </c>
      <c r="AT1166" s="4">
        <v>0</v>
      </c>
      <c r="AU1166" s="4">
        <v>0</v>
      </c>
      <c r="AV1166" s="4">
        <v>5</v>
      </c>
      <c r="AW1166">
        <v>2.4895833333333335</v>
      </c>
      <c r="AX1166" s="4">
        <f t="shared" si="18"/>
        <v>96</v>
      </c>
      <c r="AY1166" s="4">
        <v>46</v>
      </c>
      <c r="AZ1166" s="4">
        <v>82</v>
      </c>
    </row>
    <row r="1167" spans="1:52" x14ac:dyDescent="0.25">
      <c r="A1167" s="4">
        <v>2017</v>
      </c>
      <c r="B1167" s="4" t="s">
        <v>360</v>
      </c>
      <c r="C1167" t="s">
        <v>116</v>
      </c>
      <c r="D1167" t="s">
        <v>121</v>
      </c>
      <c r="E1167" t="s">
        <v>637</v>
      </c>
      <c r="F1167" s="4">
        <v>231</v>
      </c>
      <c r="G1167">
        <v>120</v>
      </c>
      <c r="H1167">
        <v>8</v>
      </c>
      <c r="I1167">
        <v>231</v>
      </c>
      <c r="J1167">
        <v>8.5714285714285712</v>
      </c>
      <c r="K1167">
        <v>2</v>
      </c>
      <c r="L1167">
        <v>8.658008658008658E-3</v>
      </c>
      <c r="M1167">
        <v>208</v>
      </c>
      <c r="N1167">
        <v>1987</v>
      </c>
      <c r="O1167">
        <v>0.90043290043290047</v>
      </c>
      <c r="P1167">
        <v>206</v>
      </c>
      <c r="Q1167">
        <v>24</v>
      </c>
      <c r="R1167">
        <v>56</v>
      </c>
      <c r="S1167">
        <v>69</v>
      </c>
      <c r="T1167">
        <v>101</v>
      </c>
      <c r="U1167">
        <v>206.92079207920793</v>
      </c>
      <c r="V1167">
        <v>89</v>
      </c>
      <c r="W1167">
        <v>27.146067415730336</v>
      </c>
      <c r="X1167">
        <v>122</v>
      </c>
      <c r="Y1167">
        <v>172.23770491803279</v>
      </c>
      <c r="Z1167">
        <v>95</v>
      </c>
      <c r="AA1167">
        <v>309</v>
      </c>
      <c r="AB1167">
        <v>112</v>
      </c>
      <c r="AC1167">
        <v>204</v>
      </c>
      <c r="AD1167">
        <v>0.48484848484848486</v>
      </c>
      <c r="AE1167">
        <v>11</v>
      </c>
      <c r="AF1167">
        <v>88</v>
      </c>
      <c r="AG1167">
        <v>4.7619047619047616E-2</v>
      </c>
      <c r="AH1167" s="4">
        <v>39</v>
      </c>
      <c r="AI1167">
        <v>0.41052631578947368</v>
      </c>
      <c r="AJ1167" s="4">
        <v>6</v>
      </c>
      <c r="AK1167">
        <v>6.3157894736842107E-2</v>
      </c>
      <c r="AL1167" s="4">
        <v>47</v>
      </c>
      <c r="AM1167">
        <v>0.41964285714285715</v>
      </c>
      <c r="AN1167" s="4">
        <v>7</v>
      </c>
      <c r="AO1167">
        <v>6.25E-2</v>
      </c>
      <c r="AP1167" s="4">
        <v>1</v>
      </c>
      <c r="AQ1167">
        <v>4.329004329004329E-3</v>
      </c>
      <c r="AR1167" s="4">
        <v>0</v>
      </c>
      <c r="AS1167">
        <v>0</v>
      </c>
      <c r="AT1167" s="4">
        <v>1</v>
      </c>
      <c r="AU1167" s="4">
        <v>0</v>
      </c>
      <c r="AV1167" s="4">
        <v>4</v>
      </c>
      <c r="AW1167">
        <v>2.40625</v>
      </c>
      <c r="AX1167" s="4">
        <f t="shared" si="18"/>
        <v>96</v>
      </c>
      <c r="AY1167" s="4">
        <v>101</v>
      </c>
      <c r="AZ1167" s="4">
        <v>73</v>
      </c>
    </row>
    <row r="1168" spans="1:52" x14ac:dyDescent="0.25">
      <c r="A1168" s="4">
        <v>2017</v>
      </c>
      <c r="B1168" s="4" t="s">
        <v>360</v>
      </c>
      <c r="C1168" t="s">
        <v>116</v>
      </c>
      <c r="D1168" t="s">
        <v>144</v>
      </c>
      <c r="E1168" t="s">
        <v>660</v>
      </c>
      <c r="F1168" s="4">
        <v>221</v>
      </c>
      <c r="G1168">
        <v>101</v>
      </c>
      <c r="H1168">
        <v>11</v>
      </c>
      <c r="I1168">
        <v>221</v>
      </c>
      <c r="J1168">
        <v>8.995475113122172</v>
      </c>
      <c r="K1168">
        <v>10</v>
      </c>
      <c r="L1168">
        <v>4.5248868778280542E-2</v>
      </c>
      <c r="M1168">
        <v>201</v>
      </c>
      <c r="N1168">
        <v>1867</v>
      </c>
      <c r="O1168">
        <v>0.9095022624434389</v>
      </c>
      <c r="P1168">
        <v>204</v>
      </c>
      <c r="Q1168">
        <v>21</v>
      </c>
      <c r="R1168">
        <v>64</v>
      </c>
      <c r="S1168">
        <v>86</v>
      </c>
      <c r="T1168">
        <v>112</v>
      </c>
      <c r="U1168">
        <v>230.33928571428572</v>
      </c>
      <c r="V1168">
        <v>86</v>
      </c>
      <c r="W1168">
        <v>15.081395348837209</v>
      </c>
      <c r="X1168">
        <v>100</v>
      </c>
      <c r="Y1168">
        <v>154.30000000000001</v>
      </c>
      <c r="Z1168">
        <v>108</v>
      </c>
      <c r="AA1168">
        <v>313</v>
      </c>
      <c r="AB1168">
        <v>97</v>
      </c>
      <c r="AC1168">
        <v>190</v>
      </c>
      <c r="AD1168">
        <v>0.43891402714932126</v>
      </c>
      <c r="AE1168">
        <v>4</v>
      </c>
      <c r="AF1168">
        <v>157</v>
      </c>
      <c r="AG1168">
        <v>1.8099547511312219E-2</v>
      </c>
      <c r="AH1168" s="4">
        <v>49</v>
      </c>
      <c r="AI1168">
        <v>0.45370370370370372</v>
      </c>
      <c r="AJ1168" s="4">
        <v>11</v>
      </c>
      <c r="AK1168">
        <v>0.10185185185185185</v>
      </c>
      <c r="AL1168" s="4">
        <v>39</v>
      </c>
      <c r="AM1168">
        <v>0.40206185567010311</v>
      </c>
      <c r="AN1168" s="4">
        <v>7</v>
      </c>
      <c r="AO1168">
        <v>7.2164948453608241E-2</v>
      </c>
      <c r="AP1168" s="4">
        <v>0</v>
      </c>
      <c r="AQ1168">
        <v>0</v>
      </c>
      <c r="AR1168" s="4">
        <v>0</v>
      </c>
      <c r="AS1168">
        <v>0</v>
      </c>
      <c r="AT1168" s="4">
        <v>0</v>
      </c>
      <c r="AU1168" s="4">
        <v>0</v>
      </c>
      <c r="AV1168" s="4">
        <v>1</v>
      </c>
      <c r="AW1168">
        <v>2.6</v>
      </c>
      <c r="AX1168" s="4">
        <f t="shared" si="18"/>
        <v>85</v>
      </c>
      <c r="AY1168" s="4">
        <v>114</v>
      </c>
      <c r="AZ1168" s="4">
        <v>94</v>
      </c>
    </row>
    <row r="1169" spans="1:52" x14ac:dyDescent="0.25">
      <c r="A1169" s="4">
        <v>2017</v>
      </c>
      <c r="B1169" s="4" t="s">
        <v>360</v>
      </c>
      <c r="C1169" t="s">
        <v>116</v>
      </c>
      <c r="D1169" t="s">
        <v>125</v>
      </c>
      <c r="E1169" t="s">
        <v>641</v>
      </c>
      <c r="F1169" s="4">
        <v>220</v>
      </c>
      <c r="G1169">
        <v>92</v>
      </c>
      <c r="H1169">
        <v>7</v>
      </c>
      <c r="I1169">
        <v>220</v>
      </c>
      <c r="J1169">
        <v>7.2363636363636363</v>
      </c>
      <c r="K1169">
        <v>6</v>
      </c>
      <c r="L1169">
        <v>2.7272727272727271E-2</v>
      </c>
      <c r="M1169">
        <v>209</v>
      </c>
      <c r="N1169">
        <v>836</v>
      </c>
      <c r="O1169">
        <v>0.95</v>
      </c>
      <c r="P1169">
        <v>170</v>
      </c>
      <c r="Q1169">
        <v>17</v>
      </c>
      <c r="R1169">
        <v>45</v>
      </c>
      <c r="S1169">
        <v>52</v>
      </c>
      <c r="T1169">
        <v>66</v>
      </c>
      <c r="U1169">
        <v>214.04545454545453</v>
      </c>
      <c r="V1169">
        <v>62</v>
      </c>
      <c r="W1169">
        <v>53.241935483870968</v>
      </c>
      <c r="X1169">
        <v>153</v>
      </c>
      <c r="Y1169">
        <v>92.026143790849673</v>
      </c>
      <c r="Z1169">
        <v>62</v>
      </c>
      <c r="AA1169">
        <v>335</v>
      </c>
      <c r="AB1169">
        <v>149</v>
      </c>
      <c r="AC1169">
        <v>115</v>
      </c>
      <c r="AD1169">
        <v>0.67727272727272725</v>
      </c>
      <c r="AE1169">
        <v>51</v>
      </c>
      <c r="AF1169">
        <v>48</v>
      </c>
      <c r="AG1169">
        <v>0.23181818181818181</v>
      </c>
      <c r="AH1169" s="4">
        <v>36</v>
      </c>
      <c r="AI1169">
        <v>0.58064516129032262</v>
      </c>
      <c r="AJ1169" s="4">
        <v>9</v>
      </c>
      <c r="AK1169">
        <v>0.14516129032258066</v>
      </c>
      <c r="AL1169" s="4">
        <v>31</v>
      </c>
      <c r="AM1169">
        <v>0.20805369127516779</v>
      </c>
      <c r="AN1169" s="4">
        <v>13</v>
      </c>
      <c r="AO1169">
        <v>8.7248322147651006E-2</v>
      </c>
      <c r="AP1169" s="4">
        <v>1</v>
      </c>
      <c r="AQ1169">
        <v>4.5454545454545452E-3</v>
      </c>
      <c r="AR1169" s="4">
        <v>1</v>
      </c>
      <c r="AS1169">
        <v>4.5454545454545452E-3</v>
      </c>
      <c r="AT1169" s="4">
        <v>0</v>
      </c>
      <c r="AU1169" s="4">
        <v>0</v>
      </c>
      <c r="AV1169" s="4">
        <v>4</v>
      </c>
      <c r="AW1169">
        <v>1.9469026548672566</v>
      </c>
      <c r="AX1169" s="4">
        <f t="shared" si="18"/>
        <v>113</v>
      </c>
      <c r="AY1169" s="4">
        <v>67</v>
      </c>
      <c r="AZ1169" s="4">
        <v>156</v>
      </c>
    </row>
    <row r="1170" spans="1:52" x14ac:dyDescent="0.25">
      <c r="A1170" s="4">
        <v>2017</v>
      </c>
      <c r="B1170" s="4" t="s">
        <v>360</v>
      </c>
      <c r="C1170" t="s">
        <v>116</v>
      </c>
      <c r="D1170" t="s">
        <v>132</v>
      </c>
      <c r="E1170" t="s">
        <v>648</v>
      </c>
      <c r="F1170" s="4">
        <v>217</v>
      </c>
      <c r="G1170">
        <v>94</v>
      </c>
      <c r="H1170">
        <v>6</v>
      </c>
      <c r="I1170">
        <v>217</v>
      </c>
      <c r="J1170">
        <v>6.7972350230414751</v>
      </c>
      <c r="K1170">
        <v>0</v>
      </c>
      <c r="L1170">
        <v>0</v>
      </c>
      <c r="M1170">
        <v>208</v>
      </c>
      <c r="N1170">
        <v>912</v>
      </c>
      <c r="O1170">
        <v>0.95852534562211977</v>
      </c>
      <c r="P1170">
        <v>180</v>
      </c>
      <c r="Q1170">
        <v>18</v>
      </c>
      <c r="R1170">
        <v>56</v>
      </c>
      <c r="S1170">
        <v>81</v>
      </c>
      <c r="T1170">
        <v>57</v>
      </c>
      <c r="U1170">
        <v>194.63157894736841</v>
      </c>
      <c r="V1170">
        <v>53</v>
      </c>
      <c r="W1170">
        <v>59.037735849056602</v>
      </c>
      <c r="X1170">
        <v>158</v>
      </c>
      <c r="Y1170">
        <v>136.01898734177215</v>
      </c>
      <c r="Z1170">
        <v>53</v>
      </c>
      <c r="AA1170">
        <v>345</v>
      </c>
      <c r="AB1170">
        <v>158</v>
      </c>
      <c r="AC1170">
        <v>166</v>
      </c>
      <c r="AD1170">
        <v>0.72811059907834097</v>
      </c>
      <c r="AE1170">
        <v>35</v>
      </c>
      <c r="AF1170">
        <v>93</v>
      </c>
      <c r="AG1170">
        <v>0.16129032258064516</v>
      </c>
      <c r="AH1170" s="4">
        <v>21</v>
      </c>
      <c r="AI1170">
        <v>0.39622641509433965</v>
      </c>
      <c r="AJ1170" s="4">
        <v>6</v>
      </c>
      <c r="AK1170">
        <v>0.11320754716981132</v>
      </c>
      <c r="AL1170" s="4">
        <v>36</v>
      </c>
      <c r="AM1170">
        <v>0.22784810126582278</v>
      </c>
      <c r="AN1170" s="4">
        <v>17</v>
      </c>
      <c r="AO1170">
        <v>0.10759493670886076</v>
      </c>
      <c r="AP1170" s="4">
        <v>1</v>
      </c>
      <c r="AQ1170">
        <v>4.608294930875576E-3</v>
      </c>
      <c r="AR1170" s="4">
        <v>0</v>
      </c>
      <c r="AS1170">
        <v>0</v>
      </c>
      <c r="AT1170" s="4">
        <v>0</v>
      </c>
      <c r="AU1170" s="4">
        <v>0</v>
      </c>
      <c r="AV1170" s="4">
        <v>3</v>
      </c>
      <c r="AW1170">
        <v>2.02803738317757</v>
      </c>
      <c r="AX1170" s="4">
        <f t="shared" si="18"/>
        <v>107</v>
      </c>
      <c r="AY1170" s="4">
        <v>57</v>
      </c>
      <c r="AZ1170" s="4">
        <v>82</v>
      </c>
    </row>
    <row r="1171" spans="1:52" x14ac:dyDescent="0.25">
      <c r="A1171" s="4">
        <v>2017</v>
      </c>
      <c r="B1171" s="4" t="s">
        <v>360</v>
      </c>
      <c r="C1171" t="s">
        <v>116</v>
      </c>
      <c r="D1171" t="s">
        <v>134</v>
      </c>
      <c r="E1171" t="s">
        <v>650</v>
      </c>
      <c r="F1171" s="4">
        <v>212</v>
      </c>
      <c r="G1171">
        <v>103</v>
      </c>
      <c r="H1171">
        <v>10</v>
      </c>
      <c r="I1171">
        <v>212</v>
      </c>
      <c r="J1171">
        <v>8.9245283018867916</v>
      </c>
      <c r="K1171">
        <v>6</v>
      </c>
      <c r="L1171">
        <v>2.8301886792452831E-2</v>
      </c>
      <c r="M1171">
        <v>197</v>
      </c>
      <c r="N1171">
        <v>1641</v>
      </c>
      <c r="O1171">
        <v>0.92924528301886788</v>
      </c>
      <c r="P1171">
        <v>186</v>
      </c>
      <c r="Q1171">
        <v>16</v>
      </c>
      <c r="R1171">
        <v>50</v>
      </c>
      <c r="S1171">
        <v>90</v>
      </c>
      <c r="T1171">
        <v>91</v>
      </c>
      <c r="U1171">
        <v>237.65934065934067</v>
      </c>
      <c r="V1171">
        <v>71</v>
      </c>
      <c r="W1171">
        <v>17.95774647887324</v>
      </c>
      <c r="X1171">
        <v>103</v>
      </c>
      <c r="Y1171">
        <v>140.84466019417476</v>
      </c>
      <c r="Z1171">
        <v>98</v>
      </c>
      <c r="AA1171">
        <v>343</v>
      </c>
      <c r="AB1171">
        <v>105</v>
      </c>
      <c r="AC1171">
        <v>189</v>
      </c>
      <c r="AD1171">
        <v>0.49528301886792453</v>
      </c>
      <c r="AE1171">
        <v>4</v>
      </c>
      <c r="AF1171">
        <v>110</v>
      </c>
      <c r="AG1171">
        <v>1.8867924528301886E-2</v>
      </c>
      <c r="AH1171" s="4">
        <v>44</v>
      </c>
      <c r="AI1171">
        <v>0.44897959183673469</v>
      </c>
      <c r="AJ1171" s="4">
        <v>3</v>
      </c>
      <c r="AK1171">
        <v>3.0612244897959183E-2</v>
      </c>
      <c r="AL1171" s="4">
        <v>33</v>
      </c>
      <c r="AM1171">
        <v>0.31428571428571428</v>
      </c>
      <c r="AN1171" s="4">
        <v>6</v>
      </c>
      <c r="AO1171">
        <v>5.7142857142857141E-2</v>
      </c>
      <c r="AP1171" s="4">
        <v>2</v>
      </c>
      <c r="AQ1171">
        <v>9.433962264150943E-3</v>
      </c>
      <c r="AR1171" s="4">
        <v>1</v>
      </c>
      <c r="AS1171">
        <v>4.7169811320754715E-3</v>
      </c>
      <c r="AT1171" s="4">
        <v>1</v>
      </c>
      <c r="AU1171" s="4">
        <v>0</v>
      </c>
      <c r="AV1171" s="4">
        <v>8</v>
      </c>
      <c r="AW1171">
        <v>2.4651162790697674</v>
      </c>
      <c r="AX1171" s="4">
        <f t="shared" si="18"/>
        <v>86</v>
      </c>
      <c r="AY1171" s="4">
        <v>98</v>
      </c>
      <c r="AZ1171" s="4">
        <v>110</v>
      </c>
    </row>
    <row r="1172" spans="1:52" x14ac:dyDescent="0.25">
      <c r="A1172" s="4">
        <v>2017</v>
      </c>
      <c r="B1172" s="4" t="s">
        <v>360</v>
      </c>
      <c r="C1172" t="s">
        <v>116</v>
      </c>
      <c r="D1172" t="s">
        <v>142</v>
      </c>
      <c r="E1172" t="s">
        <v>658</v>
      </c>
      <c r="F1172" s="4">
        <v>206</v>
      </c>
      <c r="G1172">
        <v>66</v>
      </c>
      <c r="H1172">
        <v>5</v>
      </c>
      <c r="I1172">
        <v>206</v>
      </c>
      <c r="J1172">
        <v>7.3980582524271847</v>
      </c>
      <c r="K1172">
        <v>2</v>
      </c>
      <c r="L1172">
        <v>9.7087378640776691E-3</v>
      </c>
      <c r="M1172">
        <v>185</v>
      </c>
      <c r="N1172">
        <v>1217</v>
      </c>
      <c r="O1172">
        <v>0.89805825242718451</v>
      </c>
      <c r="P1172">
        <v>162</v>
      </c>
      <c r="Q1172">
        <v>23</v>
      </c>
      <c r="R1172">
        <v>47</v>
      </c>
      <c r="S1172">
        <v>70</v>
      </c>
      <c r="T1172">
        <v>56</v>
      </c>
      <c r="U1172">
        <v>213.58928571428572</v>
      </c>
      <c r="V1172">
        <v>52</v>
      </c>
      <c r="W1172">
        <v>33.557692307692307</v>
      </c>
      <c r="X1172">
        <v>140</v>
      </c>
      <c r="Y1172">
        <v>126.76428571428572</v>
      </c>
      <c r="Z1172">
        <v>58</v>
      </c>
      <c r="AA1172">
        <v>308</v>
      </c>
      <c r="AB1172">
        <v>145</v>
      </c>
      <c r="AC1172">
        <v>160</v>
      </c>
      <c r="AD1172">
        <v>0.70388349514563109</v>
      </c>
      <c r="AE1172">
        <v>31</v>
      </c>
      <c r="AF1172">
        <v>92</v>
      </c>
      <c r="AG1172">
        <v>0.15048543689320387</v>
      </c>
      <c r="AH1172" s="4">
        <v>31</v>
      </c>
      <c r="AI1172">
        <v>0.53448275862068961</v>
      </c>
      <c r="AJ1172" s="4">
        <v>7</v>
      </c>
      <c r="AK1172">
        <v>0.1206896551724138</v>
      </c>
      <c r="AL1172" s="4">
        <v>37</v>
      </c>
      <c r="AM1172">
        <v>0.25517241379310346</v>
      </c>
      <c r="AN1172" s="4">
        <v>9</v>
      </c>
      <c r="AO1172">
        <v>6.2068965517241378E-2</v>
      </c>
      <c r="AP1172" s="4">
        <v>3</v>
      </c>
      <c r="AQ1172">
        <v>1.4563106796116505E-2</v>
      </c>
      <c r="AR1172" s="4">
        <v>1</v>
      </c>
      <c r="AS1172">
        <v>4.8543689320388345E-3</v>
      </c>
      <c r="AT1172" s="4">
        <v>0</v>
      </c>
      <c r="AU1172" s="4">
        <v>0</v>
      </c>
      <c r="AV1172" s="4">
        <v>2</v>
      </c>
      <c r="AW1172">
        <v>2.3409090909090908</v>
      </c>
      <c r="AX1172" s="4">
        <f t="shared" si="18"/>
        <v>88</v>
      </c>
      <c r="AY1172" s="4">
        <v>59</v>
      </c>
      <c r="AZ1172" s="4">
        <v>79</v>
      </c>
    </row>
    <row r="1173" spans="1:52" x14ac:dyDescent="0.25">
      <c r="A1173" s="4">
        <v>2017</v>
      </c>
      <c r="B1173" s="4" t="s">
        <v>360</v>
      </c>
      <c r="C1173" t="s">
        <v>116</v>
      </c>
      <c r="D1173" t="s">
        <v>140</v>
      </c>
      <c r="E1173" t="s">
        <v>656</v>
      </c>
      <c r="F1173" s="4">
        <v>204</v>
      </c>
      <c r="G1173">
        <v>79</v>
      </c>
      <c r="H1173">
        <v>4</v>
      </c>
      <c r="I1173">
        <v>204</v>
      </c>
      <c r="J1173">
        <v>5.4950980392156863</v>
      </c>
      <c r="K1173">
        <v>2</v>
      </c>
      <c r="L1173">
        <v>9.8039215686274508E-3</v>
      </c>
      <c r="M1173">
        <v>195</v>
      </c>
      <c r="N1173">
        <v>558</v>
      </c>
      <c r="O1173">
        <v>0.95588235294117652</v>
      </c>
      <c r="P1173">
        <v>156</v>
      </c>
      <c r="Q1173">
        <v>12</v>
      </c>
      <c r="R1173">
        <v>59</v>
      </c>
      <c r="S1173">
        <v>42</v>
      </c>
      <c r="T1173">
        <v>44</v>
      </c>
      <c r="U1173">
        <v>191.02272727272728</v>
      </c>
      <c r="V1173">
        <v>44</v>
      </c>
      <c r="W1173">
        <v>63.06818181818182</v>
      </c>
      <c r="X1173">
        <v>155</v>
      </c>
      <c r="Y1173">
        <v>100.2</v>
      </c>
      <c r="Z1173">
        <v>42</v>
      </c>
      <c r="AA1173">
        <v>315</v>
      </c>
      <c r="AB1173">
        <v>158</v>
      </c>
      <c r="AC1173">
        <v>122</v>
      </c>
      <c r="AD1173">
        <v>0.77450980392156865</v>
      </c>
      <c r="AE1173">
        <v>38</v>
      </c>
      <c r="AF1173">
        <v>59</v>
      </c>
      <c r="AG1173">
        <v>0.18627450980392157</v>
      </c>
      <c r="AH1173" s="4">
        <v>18</v>
      </c>
      <c r="AI1173">
        <v>0.42857142857142855</v>
      </c>
      <c r="AJ1173" s="4">
        <v>9</v>
      </c>
      <c r="AK1173">
        <v>0.21428571428571427</v>
      </c>
      <c r="AL1173" s="4">
        <v>36</v>
      </c>
      <c r="AM1173">
        <v>0.22784810126582278</v>
      </c>
      <c r="AN1173" s="4">
        <v>17</v>
      </c>
      <c r="AO1173">
        <v>0.10759493670886076</v>
      </c>
      <c r="AP1173" s="4">
        <v>1</v>
      </c>
      <c r="AQ1173">
        <v>4.9019607843137254E-3</v>
      </c>
      <c r="AR1173" s="4">
        <v>1</v>
      </c>
      <c r="AS1173">
        <v>4.9019607843137254E-3</v>
      </c>
      <c r="AT1173" s="4">
        <v>0</v>
      </c>
      <c r="AU1173" s="4">
        <v>0</v>
      </c>
      <c r="AV1173" s="4">
        <v>15</v>
      </c>
      <c r="AW1173">
        <v>1.9805825242718447</v>
      </c>
      <c r="AX1173" s="4">
        <f t="shared" si="18"/>
        <v>103</v>
      </c>
      <c r="AY1173" s="4">
        <v>44</v>
      </c>
      <c r="AZ1173" s="4">
        <v>94</v>
      </c>
    </row>
    <row r="1174" spans="1:52" x14ac:dyDescent="0.25">
      <c r="A1174" s="4">
        <v>2017</v>
      </c>
      <c r="B1174" s="4" t="s">
        <v>360</v>
      </c>
      <c r="C1174" t="s">
        <v>116</v>
      </c>
      <c r="D1174" t="s">
        <v>131</v>
      </c>
      <c r="E1174" t="s">
        <v>647</v>
      </c>
      <c r="F1174" s="4">
        <v>202</v>
      </c>
      <c r="G1174">
        <v>74</v>
      </c>
      <c r="H1174">
        <v>6</v>
      </c>
      <c r="I1174">
        <v>202</v>
      </c>
      <c r="J1174">
        <v>6.4702970297029703</v>
      </c>
      <c r="K1174">
        <v>0</v>
      </c>
      <c r="L1174">
        <v>0</v>
      </c>
      <c r="M1174">
        <v>198</v>
      </c>
      <c r="N1174">
        <v>465</v>
      </c>
      <c r="O1174">
        <v>0.98019801980198018</v>
      </c>
      <c r="P1174">
        <v>144</v>
      </c>
      <c r="Q1174">
        <v>14</v>
      </c>
      <c r="R1174">
        <v>30</v>
      </c>
      <c r="S1174">
        <v>29</v>
      </c>
      <c r="T1174">
        <v>24</v>
      </c>
      <c r="U1174">
        <v>181.20833333333334</v>
      </c>
      <c r="V1174">
        <v>23</v>
      </c>
      <c r="W1174">
        <v>55</v>
      </c>
      <c r="X1174">
        <v>168</v>
      </c>
      <c r="Y1174">
        <v>98.583333333333329</v>
      </c>
      <c r="Z1174">
        <v>23</v>
      </c>
      <c r="AA1174">
        <v>326</v>
      </c>
      <c r="AB1174">
        <v>177</v>
      </c>
      <c r="AC1174">
        <v>120</v>
      </c>
      <c r="AD1174">
        <v>0.87623762376237624</v>
      </c>
      <c r="AE1174">
        <v>50</v>
      </c>
      <c r="AF1174">
        <v>73</v>
      </c>
      <c r="AG1174">
        <v>0.24752475247524752</v>
      </c>
      <c r="AH1174" s="4">
        <v>12</v>
      </c>
      <c r="AI1174">
        <v>0.52173913043478259</v>
      </c>
      <c r="AJ1174" s="4">
        <v>2</v>
      </c>
      <c r="AK1174">
        <v>8.6956521739130432E-2</v>
      </c>
      <c r="AL1174" s="4">
        <v>32</v>
      </c>
      <c r="AM1174">
        <v>0.1807909604519774</v>
      </c>
      <c r="AN1174" s="4">
        <v>6</v>
      </c>
      <c r="AO1174">
        <v>3.3898305084745763E-2</v>
      </c>
      <c r="AP1174" s="4">
        <v>2</v>
      </c>
      <c r="AQ1174">
        <v>9.9009900990099011E-3</v>
      </c>
      <c r="AR1174" s="4">
        <v>1</v>
      </c>
      <c r="AS1174">
        <v>4.9504950495049506E-3</v>
      </c>
      <c r="AT1174" s="4">
        <v>0</v>
      </c>
      <c r="AU1174" s="4">
        <v>0</v>
      </c>
      <c r="AV1174" s="4">
        <v>3</v>
      </c>
      <c r="AW1174">
        <v>1.9803921568627452</v>
      </c>
      <c r="AX1174" s="4">
        <f t="shared" si="18"/>
        <v>102</v>
      </c>
      <c r="AY1174" s="4">
        <v>24</v>
      </c>
      <c r="AZ1174" s="4">
        <v>94</v>
      </c>
    </row>
    <row r="1175" spans="1:52" x14ac:dyDescent="0.25">
      <c r="A1175" s="4">
        <v>2017</v>
      </c>
      <c r="B1175" s="4" t="s">
        <v>360</v>
      </c>
      <c r="C1175" t="s">
        <v>116</v>
      </c>
      <c r="D1175" t="s">
        <v>141</v>
      </c>
      <c r="E1175" t="s">
        <v>657</v>
      </c>
      <c r="F1175" s="4">
        <v>201</v>
      </c>
      <c r="G1175">
        <v>88</v>
      </c>
      <c r="H1175">
        <v>9</v>
      </c>
      <c r="I1175">
        <v>201</v>
      </c>
      <c r="J1175">
        <v>7.8009950248756219</v>
      </c>
      <c r="K1175">
        <v>4</v>
      </c>
      <c r="L1175">
        <v>1.9900497512437811E-2</v>
      </c>
      <c r="M1175">
        <v>136</v>
      </c>
      <c r="N1175">
        <v>2379</v>
      </c>
      <c r="O1175">
        <v>0.6766169154228856</v>
      </c>
      <c r="P1175">
        <v>173</v>
      </c>
      <c r="Q1175">
        <v>22</v>
      </c>
      <c r="R1175">
        <v>51</v>
      </c>
      <c r="S1175">
        <v>72</v>
      </c>
      <c r="T1175">
        <v>90</v>
      </c>
      <c r="U1175">
        <v>227.9111111111111</v>
      </c>
      <c r="V1175">
        <v>78</v>
      </c>
      <c r="W1175">
        <v>54.653846153846153</v>
      </c>
      <c r="X1175">
        <v>103</v>
      </c>
      <c r="Y1175">
        <v>159.28155339805826</v>
      </c>
      <c r="Z1175">
        <v>92</v>
      </c>
      <c r="AA1175">
        <v>363</v>
      </c>
      <c r="AB1175">
        <v>98</v>
      </c>
      <c r="AC1175">
        <v>184</v>
      </c>
      <c r="AD1175">
        <v>0.48756218905472637</v>
      </c>
      <c r="AE1175">
        <v>26</v>
      </c>
      <c r="AF1175">
        <v>148</v>
      </c>
      <c r="AG1175">
        <v>0.12935323383084577</v>
      </c>
      <c r="AH1175" s="4">
        <v>34</v>
      </c>
      <c r="AI1175">
        <v>0.36956521739130432</v>
      </c>
      <c r="AJ1175" s="4">
        <v>11</v>
      </c>
      <c r="AK1175">
        <v>0.11956521739130435</v>
      </c>
      <c r="AL1175" s="4">
        <v>15</v>
      </c>
      <c r="AM1175">
        <v>0.15306122448979592</v>
      </c>
      <c r="AN1175" s="4">
        <v>10</v>
      </c>
      <c r="AO1175">
        <v>0.10204081632653061</v>
      </c>
      <c r="AP1175" s="4">
        <v>1</v>
      </c>
      <c r="AQ1175">
        <v>4.9751243781094526E-3</v>
      </c>
      <c r="AR1175" s="4">
        <v>0</v>
      </c>
      <c r="AS1175">
        <v>0</v>
      </c>
      <c r="AT1175" s="4">
        <v>0</v>
      </c>
      <c r="AU1175" s="4">
        <v>0</v>
      </c>
      <c r="AV1175" s="4">
        <v>5</v>
      </c>
      <c r="AW1175">
        <v>2.0303030303030303</v>
      </c>
      <c r="AX1175" s="4">
        <f t="shared" si="18"/>
        <v>99</v>
      </c>
      <c r="AY1175" s="4">
        <v>89</v>
      </c>
      <c r="AZ1175" s="4">
        <v>88</v>
      </c>
    </row>
    <row r="1176" spans="1:52" x14ac:dyDescent="0.25">
      <c r="A1176" s="4">
        <v>2017</v>
      </c>
      <c r="B1176" s="4" t="s">
        <v>360</v>
      </c>
      <c r="C1176" t="s">
        <v>116</v>
      </c>
      <c r="D1176" t="s">
        <v>130</v>
      </c>
      <c r="E1176" t="s">
        <v>646</v>
      </c>
      <c r="F1176" s="4">
        <v>199</v>
      </c>
      <c r="G1176">
        <v>69</v>
      </c>
      <c r="H1176">
        <v>4</v>
      </c>
      <c r="I1176">
        <v>199</v>
      </c>
      <c r="J1176">
        <v>6.1859296482412063</v>
      </c>
      <c r="K1176">
        <v>6</v>
      </c>
      <c r="L1176">
        <v>3.015075376884422E-2</v>
      </c>
      <c r="M1176">
        <v>185</v>
      </c>
      <c r="N1176">
        <v>806</v>
      </c>
      <c r="O1176">
        <v>0.92964824120603018</v>
      </c>
      <c r="P1176">
        <v>126</v>
      </c>
      <c r="Q1176">
        <v>23</v>
      </c>
      <c r="R1176">
        <v>45</v>
      </c>
      <c r="S1176">
        <v>66</v>
      </c>
      <c r="T1176">
        <v>29</v>
      </c>
      <c r="U1176">
        <v>212.68965517241378</v>
      </c>
      <c r="V1176">
        <v>24</v>
      </c>
      <c r="W1176">
        <v>45.375</v>
      </c>
      <c r="X1176">
        <v>162</v>
      </c>
      <c r="Y1176">
        <v>107.0925925925926</v>
      </c>
      <c r="Z1176">
        <v>29</v>
      </c>
      <c r="AA1176">
        <v>396</v>
      </c>
      <c r="AB1176">
        <v>165</v>
      </c>
      <c r="AC1176">
        <v>127</v>
      </c>
      <c r="AD1176">
        <v>0.82914572864321612</v>
      </c>
      <c r="AE1176">
        <v>67</v>
      </c>
      <c r="AF1176">
        <v>80</v>
      </c>
      <c r="AG1176">
        <v>0.33668341708542715</v>
      </c>
      <c r="AH1176" s="4">
        <v>19</v>
      </c>
      <c r="AI1176">
        <v>0.65517241379310343</v>
      </c>
      <c r="AJ1176" s="4">
        <v>4</v>
      </c>
      <c r="AK1176">
        <v>0.13793103448275862</v>
      </c>
      <c r="AL1176" s="4">
        <v>22</v>
      </c>
      <c r="AM1176">
        <v>0.13333333333333333</v>
      </c>
      <c r="AN1176" s="4">
        <v>10</v>
      </c>
      <c r="AO1176">
        <v>6.0606060606060608E-2</v>
      </c>
      <c r="AP1176" s="4">
        <v>3</v>
      </c>
      <c r="AQ1176">
        <v>1.507537688442211E-2</v>
      </c>
      <c r="AR1176" s="4">
        <v>3</v>
      </c>
      <c r="AS1176">
        <v>1.507537688442211E-2</v>
      </c>
      <c r="AT1176" s="4">
        <v>0</v>
      </c>
      <c r="AU1176" s="4">
        <v>0</v>
      </c>
      <c r="AV1176" s="4">
        <v>6</v>
      </c>
      <c r="AW1176">
        <v>2.094736842105263</v>
      </c>
      <c r="AX1176" s="4">
        <f t="shared" si="18"/>
        <v>95</v>
      </c>
      <c r="AY1176" s="4">
        <v>31</v>
      </c>
      <c r="AZ1176" s="4">
        <v>106</v>
      </c>
    </row>
    <row r="1177" spans="1:52" x14ac:dyDescent="0.25">
      <c r="A1177" s="4">
        <v>2017</v>
      </c>
      <c r="B1177" s="4" t="s">
        <v>360</v>
      </c>
      <c r="C1177" t="s">
        <v>116</v>
      </c>
      <c r="D1177" t="s">
        <v>133</v>
      </c>
      <c r="E1177" t="s">
        <v>649</v>
      </c>
      <c r="F1177" s="4">
        <v>197</v>
      </c>
      <c r="G1177">
        <v>120</v>
      </c>
      <c r="H1177">
        <v>9</v>
      </c>
      <c r="I1177">
        <v>196</v>
      </c>
      <c r="J1177">
        <v>10.918367346938776</v>
      </c>
      <c r="K1177">
        <v>8</v>
      </c>
      <c r="L1177">
        <v>4.0816326530612242E-2</v>
      </c>
      <c r="M1177">
        <v>176</v>
      </c>
      <c r="N1177">
        <v>2238</v>
      </c>
      <c r="O1177">
        <v>0.89340101522842641</v>
      </c>
      <c r="P1177">
        <v>163</v>
      </c>
      <c r="Q1177">
        <v>25</v>
      </c>
      <c r="R1177">
        <v>51</v>
      </c>
      <c r="S1177">
        <v>78</v>
      </c>
      <c r="T1177">
        <v>96</v>
      </c>
      <c r="U1177">
        <v>191.9375</v>
      </c>
      <c r="V1177">
        <v>87</v>
      </c>
      <c r="W1177">
        <v>39.747126436781606</v>
      </c>
      <c r="X1177">
        <v>87</v>
      </c>
      <c r="Y1177">
        <v>158.41379310344828</v>
      </c>
      <c r="Z1177">
        <v>89</v>
      </c>
      <c r="AA1177">
        <v>317</v>
      </c>
      <c r="AB1177">
        <v>88</v>
      </c>
      <c r="AC1177">
        <v>185</v>
      </c>
      <c r="AD1177">
        <v>0.4467005076142132</v>
      </c>
      <c r="AE1177">
        <v>12</v>
      </c>
      <c r="AF1177">
        <v>124</v>
      </c>
      <c r="AG1177">
        <v>6.0913705583756347E-2</v>
      </c>
      <c r="AH1177" s="4">
        <v>55</v>
      </c>
      <c r="AI1177">
        <v>0.6179775280898876</v>
      </c>
      <c r="AJ1177" s="4">
        <v>5</v>
      </c>
      <c r="AK1177">
        <v>5.6179775280898875E-2</v>
      </c>
      <c r="AL1177" s="4">
        <v>26</v>
      </c>
      <c r="AM1177">
        <v>0.29545454545454547</v>
      </c>
      <c r="AN1177" s="4">
        <v>9</v>
      </c>
      <c r="AO1177">
        <v>0.10227272727272728</v>
      </c>
      <c r="AP1177" s="4">
        <v>1</v>
      </c>
      <c r="AQ1177">
        <v>5.076142131979695E-3</v>
      </c>
      <c r="AR1177" s="4">
        <v>0</v>
      </c>
      <c r="AS1177">
        <v>0</v>
      </c>
      <c r="AT1177" s="4">
        <v>0</v>
      </c>
      <c r="AU1177" s="4">
        <v>0</v>
      </c>
      <c r="AV1177" s="4">
        <v>5</v>
      </c>
      <c r="AW1177">
        <v>2.118279569892473</v>
      </c>
      <c r="AX1177" s="4">
        <f t="shared" si="18"/>
        <v>93</v>
      </c>
      <c r="AY1177" s="4">
        <v>97</v>
      </c>
      <c r="AZ1177" s="4">
        <v>71</v>
      </c>
    </row>
    <row r="1178" spans="1:52" x14ac:dyDescent="0.25">
      <c r="A1178" s="4">
        <v>2017</v>
      </c>
      <c r="B1178" s="4" t="s">
        <v>360</v>
      </c>
      <c r="C1178" t="s">
        <v>116</v>
      </c>
      <c r="D1178" t="s">
        <v>138</v>
      </c>
      <c r="E1178" t="s">
        <v>654</v>
      </c>
      <c r="F1178" s="4">
        <v>183</v>
      </c>
      <c r="G1178">
        <v>85</v>
      </c>
      <c r="H1178">
        <v>6</v>
      </c>
      <c r="I1178">
        <v>183</v>
      </c>
      <c r="J1178">
        <v>8.3278688524590159</v>
      </c>
      <c r="K1178">
        <v>4</v>
      </c>
      <c r="L1178">
        <v>2.185792349726776E-2</v>
      </c>
      <c r="M1178">
        <v>165</v>
      </c>
      <c r="N1178">
        <v>748</v>
      </c>
      <c r="O1178">
        <v>0.90163934426229508</v>
      </c>
      <c r="P1178">
        <v>141</v>
      </c>
      <c r="Q1178">
        <v>23</v>
      </c>
      <c r="R1178">
        <v>33</v>
      </c>
      <c r="S1178">
        <v>81</v>
      </c>
      <c r="T1178">
        <v>41</v>
      </c>
      <c r="U1178">
        <v>235.6829268292683</v>
      </c>
      <c r="V1178">
        <v>39</v>
      </c>
      <c r="W1178">
        <v>17.871794871794872</v>
      </c>
      <c r="X1178">
        <v>137</v>
      </c>
      <c r="Y1178">
        <v>134.37956204379563</v>
      </c>
      <c r="Z1178">
        <v>41</v>
      </c>
      <c r="AA1178">
        <v>339</v>
      </c>
      <c r="AB1178">
        <v>140</v>
      </c>
      <c r="AC1178">
        <v>163</v>
      </c>
      <c r="AD1178">
        <v>0.76502732240437155</v>
      </c>
      <c r="AE1178">
        <v>47</v>
      </c>
      <c r="AF1178">
        <v>121</v>
      </c>
      <c r="AG1178">
        <v>0.25683060109289618</v>
      </c>
      <c r="AH1178" s="4">
        <v>16</v>
      </c>
      <c r="AI1178">
        <v>0.3902439024390244</v>
      </c>
      <c r="AJ1178" s="4">
        <v>5</v>
      </c>
      <c r="AK1178">
        <v>0.12195121951219512</v>
      </c>
      <c r="AL1178" s="4">
        <v>34</v>
      </c>
      <c r="AM1178">
        <v>0.24285714285714285</v>
      </c>
      <c r="AN1178" s="4">
        <v>6</v>
      </c>
      <c r="AO1178">
        <v>4.2857142857142858E-2</v>
      </c>
      <c r="AP1178" s="4">
        <v>4</v>
      </c>
      <c r="AQ1178">
        <v>2.185792349726776E-2</v>
      </c>
      <c r="AR1178" s="4">
        <v>1</v>
      </c>
      <c r="AS1178">
        <v>5.4644808743169399E-3</v>
      </c>
      <c r="AT1178" s="4">
        <v>0</v>
      </c>
      <c r="AU1178" s="4">
        <v>0</v>
      </c>
      <c r="AV1178" s="4">
        <v>4</v>
      </c>
      <c r="AW1178">
        <v>2.1785714285714284</v>
      </c>
      <c r="AX1178" s="4">
        <f t="shared" si="18"/>
        <v>84.000000000000014</v>
      </c>
      <c r="AY1178" s="4">
        <v>42</v>
      </c>
      <c r="AZ1178" s="4">
        <v>107</v>
      </c>
    </row>
    <row r="1179" spans="1:52" x14ac:dyDescent="0.25">
      <c r="A1179" s="4">
        <v>2017</v>
      </c>
      <c r="B1179" s="4" t="s">
        <v>360</v>
      </c>
      <c r="C1179" t="s">
        <v>116</v>
      </c>
      <c r="D1179" t="s">
        <v>143</v>
      </c>
      <c r="E1179" t="s">
        <v>659</v>
      </c>
      <c r="F1179" s="4">
        <v>179</v>
      </c>
      <c r="G1179">
        <v>97</v>
      </c>
      <c r="H1179">
        <v>10</v>
      </c>
      <c r="I1179">
        <v>179</v>
      </c>
      <c r="J1179">
        <v>10.12290502793296</v>
      </c>
      <c r="K1179">
        <v>2</v>
      </c>
      <c r="L1179">
        <v>1.11731843575419E-2</v>
      </c>
      <c r="M1179">
        <v>157</v>
      </c>
      <c r="N1179">
        <v>1419</v>
      </c>
      <c r="O1179">
        <v>0.87709497206703912</v>
      </c>
      <c r="P1179">
        <v>148</v>
      </c>
      <c r="Q1179">
        <v>18</v>
      </c>
      <c r="R1179">
        <v>41</v>
      </c>
      <c r="S1179">
        <v>62</v>
      </c>
      <c r="T1179">
        <v>94</v>
      </c>
      <c r="U1179">
        <v>199.65957446808511</v>
      </c>
      <c r="V1179">
        <v>89</v>
      </c>
      <c r="W1179">
        <v>45.19101123595506</v>
      </c>
      <c r="X1179">
        <v>70</v>
      </c>
      <c r="Y1179">
        <v>135.30000000000001</v>
      </c>
      <c r="Z1179">
        <v>91</v>
      </c>
      <c r="AA1179">
        <v>293</v>
      </c>
      <c r="AB1179">
        <v>72</v>
      </c>
      <c r="AC1179">
        <v>168</v>
      </c>
      <c r="AD1179">
        <v>0.4022346368715084</v>
      </c>
      <c r="AE1179">
        <v>15</v>
      </c>
      <c r="AF1179">
        <v>112</v>
      </c>
      <c r="AG1179">
        <v>8.3798882681564241E-2</v>
      </c>
      <c r="AH1179" s="4">
        <v>44</v>
      </c>
      <c r="AI1179">
        <v>0.48351648351648352</v>
      </c>
      <c r="AJ1179" s="4">
        <v>9</v>
      </c>
      <c r="AK1179">
        <v>9.8901098901098897E-2</v>
      </c>
      <c r="AL1179" s="4">
        <v>24</v>
      </c>
      <c r="AM1179">
        <v>0.33333333333333331</v>
      </c>
      <c r="AN1179" s="4">
        <v>3</v>
      </c>
      <c r="AO1179">
        <v>4.1666666666666664E-2</v>
      </c>
      <c r="AP1179" s="4">
        <v>0</v>
      </c>
      <c r="AQ1179">
        <v>0</v>
      </c>
      <c r="AR1179" s="4">
        <v>0</v>
      </c>
      <c r="AS1179">
        <v>0</v>
      </c>
      <c r="AT1179" s="4">
        <v>0</v>
      </c>
      <c r="AU1179" s="4">
        <v>0</v>
      </c>
      <c r="AV1179" s="4">
        <v>8</v>
      </c>
      <c r="AW1179">
        <v>2.1566265060240966</v>
      </c>
      <c r="AX1179" s="4">
        <f t="shared" si="18"/>
        <v>83</v>
      </c>
      <c r="AY1179" s="4">
        <v>93</v>
      </c>
      <c r="AZ1179" s="4">
        <v>95</v>
      </c>
    </row>
    <row r="1180" spans="1:52" x14ac:dyDescent="0.25">
      <c r="A1180" s="4">
        <v>2017</v>
      </c>
      <c r="B1180" s="4" t="s">
        <v>360</v>
      </c>
      <c r="C1180" t="s">
        <v>116</v>
      </c>
      <c r="D1180" t="s">
        <v>366</v>
      </c>
      <c r="E1180" t="s">
        <v>865</v>
      </c>
      <c r="F1180" s="4">
        <v>170</v>
      </c>
      <c r="G1180">
        <v>118</v>
      </c>
      <c r="H1180">
        <v>6</v>
      </c>
      <c r="I1180">
        <v>170</v>
      </c>
      <c r="J1180">
        <v>7.7647058823529411</v>
      </c>
      <c r="K1180">
        <v>4</v>
      </c>
      <c r="L1180">
        <v>2.3529411764705882E-2</v>
      </c>
      <c r="M1180">
        <v>161</v>
      </c>
      <c r="N1180">
        <v>1439</v>
      </c>
      <c r="O1180">
        <v>0.94705882352941173</v>
      </c>
      <c r="P1180">
        <v>150</v>
      </c>
      <c r="Q1180">
        <v>13</v>
      </c>
      <c r="R1180">
        <v>47</v>
      </c>
      <c r="S1180">
        <v>58</v>
      </c>
      <c r="T1180">
        <v>86</v>
      </c>
      <c r="U1180">
        <v>144.82558139534885</v>
      </c>
      <c r="V1180">
        <v>82</v>
      </c>
      <c r="W1180">
        <v>57.914634146341463</v>
      </c>
      <c r="X1180">
        <v>82</v>
      </c>
      <c r="Y1180">
        <v>126.7439024390244</v>
      </c>
      <c r="Z1180">
        <v>86</v>
      </c>
      <c r="AA1180">
        <v>292</v>
      </c>
      <c r="AB1180">
        <v>81</v>
      </c>
      <c r="AC1180">
        <v>158</v>
      </c>
      <c r="AD1180">
        <v>0.47647058823529409</v>
      </c>
      <c r="AE1180">
        <v>14</v>
      </c>
      <c r="AF1180">
        <v>98</v>
      </c>
      <c r="AG1180">
        <v>8.2352941176470587E-2</v>
      </c>
      <c r="AH1180" s="4">
        <v>58</v>
      </c>
      <c r="AI1180">
        <v>0.67441860465116277</v>
      </c>
      <c r="AJ1180" s="4">
        <v>3</v>
      </c>
      <c r="AK1180">
        <v>3.4883720930232558E-2</v>
      </c>
      <c r="AL1180" s="4">
        <v>30</v>
      </c>
      <c r="AM1180">
        <v>0.37037037037037035</v>
      </c>
      <c r="AN1180" s="4">
        <v>8</v>
      </c>
      <c r="AO1180">
        <v>9.8765432098765427E-2</v>
      </c>
      <c r="AP1180" s="4">
        <v>0</v>
      </c>
      <c r="AQ1180">
        <v>0</v>
      </c>
      <c r="AR1180" s="4">
        <v>0</v>
      </c>
      <c r="AS1180">
        <v>0</v>
      </c>
      <c r="AT1180" s="4">
        <v>0</v>
      </c>
      <c r="AU1180" s="4">
        <v>0</v>
      </c>
      <c r="AV1180" s="4">
        <v>1</v>
      </c>
      <c r="AW1180">
        <v>1.7171717171717171</v>
      </c>
      <c r="AX1180" s="4">
        <f t="shared" si="18"/>
        <v>99</v>
      </c>
      <c r="AY1180" s="4">
        <v>87</v>
      </c>
      <c r="AZ1180" s="4">
        <v>89</v>
      </c>
    </row>
    <row r="1181" spans="1:52" x14ac:dyDescent="0.25">
      <c r="A1181" s="4">
        <v>2017</v>
      </c>
      <c r="B1181" s="4" t="s">
        <v>360</v>
      </c>
      <c r="C1181" t="s">
        <v>116</v>
      </c>
      <c r="D1181" t="s">
        <v>136</v>
      </c>
      <c r="E1181" t="s">
        <v>652</v>
      </c>
      <c r="F1181" s="4">
        <v>166</v>
      </c>
      <c r="G1181">
        <v>83</v>
      </c>
      <c r="H1181">
        <v>7</v>
      </c>
      <c r="I1181">
        <v>166</v>
      </c>
      <c r="J1181">
        <v>9.19277108433735</v>
      </c>
      <c r="K1181">
        <v>2</v>
      </c>
      <c r="L1181">
        <v>1.2048192771084338E-2</v>
      </c>
      <c r="M1181">
        <v>133</v>
      </c>
      <c r="N1181">
        <v>1330</v>
      </c>
      <c r="O1181">
        <v>0.8012048192771084</v>
      </c>
      <c r="P1181">
        <v>142</v>
      </c>
      <c r="Q1181">
        <v>20</v>
      </c>
      <c r="R1181">
        <v>44</v>
      </c>
      <c r="S1181">
        <v>47</v>
      </c>
      <c r="T1181">
        <v>61</v>
      </c>
      <c r="U1181">
        <v>208.32786885245901</v>
      </c>
      <c r="V1181">
        <v>58</v>
      </c>
      <c r="W1181">
        <v>44.948275862068968</v>
      </c>
      <c r="X1181">
        <v>97</v>
      </c>
      <c r="Y1181">
        <v>122.51546391752578</v>
      </c>
      <c r="Z1181">
        <v>57</v>
      </c>
      <c r="AA1181">
        <v>309</v>
      </c>
      <c r="AB1181">
        <v>93</v>
      </c>
      <c r="AC1181">
        <v>169</v>
      </c>
      <c r="AD1181">
        <v>0.56024096385542166</v>
      </c>
      <c r="AE1181">
        <v>12</v>
      </c>
      <c r="AF1181">
        <v>112</v>
      </c>
      <c r="AG1181">
        <v>7.2289156626506021E-2</v>
      </c>
      <c r="AH1181" s="4">
        <v>29</v>
      </c>
      <c r="AI1181">
        <v>0.50877192982456143</v>
      </c>
      <c r="AJ1181" s="4">
        <v>4</v>
      </c>
      <c r="AK1181">
        <v>7.0175438596491224E-2</v>
      </c>
      <c r="AL1181" s="4">
        <v>24</v>
      </c>
      <c r="AM1181">
        <v>0.25806451612903225</v>
      </c>
      <c r="AN1181" s="4">
        <v>12</v>
      </c>
      <c r="AO1181">
        <v>0.12903225806451613</v>
      </c>
      <c r="AP1181" s="4">
        <v>0</v>
      </c>
      <c r="AQ1181">
        <v>0</v>
      </c>
      <c r="AR1181" s="4">
        <v>1</v>
      </c>
      <c r="AS1181">
        <v>6.024096385542169E-3</v>
      </c>
      <c r="AT1181" s="4">
        <v>0</v>
      </c>
      <c r="AU1181" s="4">
        <v>0</v>
      </c>
      <c r="AV1181" s="4">
        <v>3</v>
      </c>
      <c r="AW1181">
        <v>2.4057971014492754</v>
      </c>
      <c r="AX1181" s="4">
        <f t="shared" si="18"/>
        <v>69</v>
      </c>
      <c r="AY1181" s="4">
        <v>59</v>
      </c>
      <c r="AZ1181" s="4">
        <v>91</v>
      </c>
    </row>
    <row r="1182" spans="1:52" x14ac:dyDescent="0.25">
      <c r="A1182" s="4">
        <v>2017</v>
      </c>
      <c r="B1182" s="4" t="s">
        <v>360</v>
      </c>
      <c r="C1182" t="s">
        <v>116</v>
      </c>
      <c r="D1182" t="s">
        <v>147</v>
      </c>
      <c r="E1182" t="s">
        <v>663</v>
      </c>
      <c r="F1182" s="4">
        <v>90</v>
      </c>
      <c r="G1182">
        <v>37</v>
      </c>
      <c r="H1182">
        <v>8</v>
      </c>
      <c r="I1182">
        <v>90</v>
      </c>
      <c r="J1182">
        <v>8.5</v>
      </c>
      <c r="K1182">
        <v>2</v>
      </c>
      <c r="L1182">
        <v>2.2222222222222223E-2</v>
      </c>
      <c r="M1182">
        <v>70</v>
      </c>
      <c r="N1182">
        <v>3282</v>
      </c>
      <c r="O1182">
        <v>0.77777777777777779</v>
      </c>
      <c r="P1182">
        <v>58</v>
      </c>
      <c r="Q1182">
        <v>25</v>
      </c>
      <c r="R1182">
        <v>15</v>
      </c>
      <c r="S1182">
        <v>108</v>
      </c>
      <c r="T1182">
        <v>26</v>
      </c>
      <c r="U1182">
        <v>255.92307692307693</v>
      </c>
      <c r="V1182">
        <v>23</v>
      </c>
      <c r="W1182">
        <v>21.869565217391305</v>
      </c>
      <c r="X1182">
        <v>54</v>
      </c>
      <c r="Y1182">
        <v>117.64814814814815</v>
      </c>
      <c r="Z1182">
        <v>26</v>
      </c>
      <c r="AA1182">
        <v>319</v>
      </c>
      <c r="AB1182">
        <v>57</v>
      </c>
      <c r="AC1182">
        <v>149</v>
      </c>
      <c r="AD1182">
        <v>0.6333333333333333</v>
      </c>
      <c r="AE1182">
        <v>19</v>
      </c>
      <c r="AF1182">
        <v>153</v>
      </c>
      <c r="AG1182">
        <v>0.21111111111111111</v>
      </c>
      <c r="AH1182" s="4">
        <v>12</v>
      </c>
      <c r="AI1182">
        <v>0.46153846153846156</v>
      </c>
      <c r="AJ1182" s="4">
        <v>0</v>
      </c>
      <c r="AK1182">
        <v>0</v>
      </c>
      <c r="AL1182" s="4">
        <v>12</v>
      </c>
      <c r="AM1182">
        <v>0.21052631578947367</v>
      </c>
      <c r="AN1182" s="4">
        <v>0</v>
      </c>
      <c r="AO1182">
        <v>0</v>
      </c>
      <c r="AP1182" s="4">
        <v>1</v>
      </c>
      <c r="AQ1182">
        <v>1.1111111111111112E-2</v>
      </c>
      <c r="AR1182" s="4">
        <v>0</v>
      </c>
      <c r="AS1182">
        <v>0</v>
      </c>
      <c r="AT1182" s="4">
        <v>0</v>
      </c>
      <c r="AU1182" s="4">
        <v>0</v>
      </c>
      <c r="AV1182" s="4">
        <v>2</v>
      </c>
      <c r="AW1182">
        <v>2.3076923076923075</v>
      </c>
      <c r="AX1182" s="4">
        <f t="shared" si="18"/>
        <v>39</v>
      </c>
      <c r="AY1182" s="4">
        <v>24</v>
      </c>
      <c r="AZ1182" s="4">
        <v>105</v>
      </c>
    </row>
    <row r="1183" spans="1:52" x14ac:dyDescent="0.25">
      <c r="A1183" s="4">
        <v>2017</v>
      </c>
      <c r="B1183" s="4" t="s">
        <v>360</v>
      </c>
      <c r="C1183" t="s">
        <v>116</v>
      </c>
      <c r="D1183" t="s">
        <v>367</v>
      </c>
      <c r="E1183" t="s">
        <v>866</v>
      </c>
      <c r="F1183" s="4">
        <v>75</v>
      </c>
      <c r="G1183">
        <v>36</v>
      </c>
      <c r="H1183">
        <v>15</v>
      </c>
      <c r="I1183">
        <v>75</v>
      </c>
      <c r="J1183">
        <v>9.6266666666666669</v>
      </c>
      <c r="K1183">
        <v>0</v>
      </c>
      <c r="L1183">
        <v>0</v>
      </c>
      <c r="M1183">
        <v>68</v>
      </c>
      <c r="N1183">
        <v>1440</v>
      </c>
      <c r="O1183">
        <v>0.90666666666666662</v>
      </c>
      <c r="P1183">
        <v>64</v>
      </c>
      <c r="Q1183">
        <v>33</v>
      </c>
      <c r="R1183">
        <v>14</v>
      </c>
      <c r="S1183">
        <v>64</v>
      </c>
      <c r="T1183">
        <v>22</v>
      </c>
      <c r="U1183">
        <v>222.31818181818181</v>
      </c>
      <c r="V1183">
        <v>21</v>
      </c>
      <c r="W1183">
        <v>62.428571428571431</v>
      </c>
      <c r="X1183">
        <v>50</v>
      </c>
      <c r="Y1183">
        <v>159.16</v>
      </c>
      <c r="Z1183">
        <v>22</v>
      </c>
      <c r="AA1183">
        <v>371</v>
      </c>
      <c r="AB1183">
        <v>51</v>
      </c>
      <c r="AC1183">
        <v>209</v>
      </c>
      <c r="AD1183">
        <v>0.68</v>
      </c>
      <c r="AE1183">
        <v>5</v>
      </c>
      <c r="AF1183">
        <v>160</v>
      </c>
      <c r="AG1183">
        <v>6.6666666666666666E-2</v>
      </c>
      <c r="AH1183" s="4">
        <v>11</v>
      </c>
      <c r="AI1183">
        <v>0.5</v>
      </c>
      <c r="AJ1183" s="4">
        <v>2</v>
      </c>
      <c r="AK1183">
        <v>9.0909090909090912E-2</v>
      </c>
      <c r="AL1183" s="4">
        <v>17</v>
      </c>
      <c r="AM1183">
        <v>0.33333333333333331</v>
      </c>
      <c r="AN1183" s="4">
        <v>3</v>
      </c>
      <c r="AO1183">
        <v>5.8823529411764705E-2</v>
      </c>
      <c r="AP1183" s="4">
        <v>0</v>
      </c>
      <c r="AQ1183">
        <v>0</v>
      </c>
      <c r="AR1183" s="4">
        <v>0</v>
      </c>
      <c r="AS1183">
        <v>0</v>
      </c>
      <c r="AT1183" s="4">
        <v>0</v>
      </c>
      <c r="AU1183" s="4">
        <v>0</v>
      </c>
      <c r="AV1183" s="4">
        <v>1</v>
      </c>
      <c r="AW1183">
        <v>1.8292682926829269</v>
      </c>
      <c r="AX1183" s="4">
        <f t="shared" si="18"/>
        <v>41</v>
      </c>
      <c r="AY1183" s="4">
        <v>23</v>
      </c>
      <c r="AZ1183" s="4">
        <v>107</v>
      </c>
    </row>
    <row r="1184" spans="1:52" x14ac:dyDescent="0.25">
      <c r="A1184" s="4">
        <v>2017</v>
      </c>
      <c r="B1184" s="4" t="s">
        <v>360</v>
      </c>
      <c r="C1184" t="s">
        <v>116</v>
      </c>
      <c r="D1184" t="s">
        <v>145</v>
      </c>
      <c r="E1184" t="s">
        <v>661</v>
      </c>
      <c r="F1184" s="4">
        <v>71</v>
      </c>
      <c r="G1184">
        <v>36</v>
      </c>
      <c r="H1184">
        <v>7</v>
      </c>
      <c r="I1184">
        <v>69</v>
      </c>
      <c r="J1184">
        <v>9.1739130434782616</v>
      </c>
      <c r="K1184">
        <v>0</v>
      </c>
      <c r="L1184">
        <v>0</v>
      </c>
      <c r="M1184">
        <v>68</v>
      </c>
      <c r="N1184">
        <v>1179</v>
      </c>
      <c r="O1184">
        <v>0.95774647887323938</v>
      </c>
      <c r="P1184">
        <v>62</v>
      </c>
      <c r="Q1184">
        <v>16</v>
      </c>
      <c r="R1184">
        <v>13</v>
      </c>
      <c r="S1184">
        <v>87</v>
      </c>
      <c r="T1184">
        <v>30</v>
      </c>
      <c r="U1184">
        <v>197.5</v>
      </c>
      <c r="V1184">
        <v>28</v>
      </c>
      <c r="W1184">
        <v>42.464285714285715</v>
      </c>
      <c r="X1184">
        <v>39</v>
      </c>
      <c r="Y1184">
        <v>180.53846153846155</v>
      </c>
      <c r="Z1184">
        <v>29</v>
      </c>
      <c r="AA1184">
        <v>334</v>
      </c>
      <c r="AB1184">
        <v>39</v>
      </c>
      <c r="AC1184">
        <v>191</v>
      </c>
      <c r="AD1184">
        <v>0.54929577464788737</v>
      </c>
      <c r="AE1184">
        <v>1</v>
      </c>
      <c r="AF1184">
        <v>91</v>
      </c>
      <c r="AG1184">
        <v>1.4084507042253521E-2</v>
      </c>
      <c r="AH1184" s="4">
        <v>13</v>
      </c>
      <c r="AI1184">
        <v>0.44827586206896552</v>
      </c>
      <c r="AJ1184" s="4">
        <v>2</v>
      </c>
      <c r="AK1184">
        <v>6.8965517241379309E-2</v>
      </c>
      <c r="AL1184" s="4">
        <v>6</v>
      </c>
      <c r="AM1184">
        <v>0.15384615384615385</v>
      </c>
      <c r="AN1184" s="4">
        <v>6</v>
      </c>
      <c r="AO1184">
        <v>0.15384615384615385</v>
      </c>
      <c r="AP1184" s="4">
        <v>0</v>
      </c>
      <c r="AQ1184">
        <v>0</v>
      </c>
      <c r="AR1184" s="4">
        <v>1</v>
      </c>
      <c r="AS1184">
        <v>1.4084507042253521E-2</v>
      </c>
      <c r="AT1184" s="4">
        <v>0</v>
      </c>
      <c r="AU1184" s="4">
        <v>0</v>
      </c>
      <c r="AV1184" s="4">
        <v>1</v>
      </c>
      <c r="AW1184">
        <v>1.6904761904761905</v>
      </c>
      <c r="AX1184" s="4">
        <f t="shared" si="18"/>
        <v>42</v>
      </c>
      <c r="AY1184" s="4">
        <v>30</v>
      </c>
      <c r="AZ1184" s="4">
        <v>102</v>
      </c>
    </row>
    <row r="1185" spans="1:52" x14ac:dyDescent="0.25">
      <c r="A1185" s="4">
        <v>2017</v>
      </c>
      <c r="B1185" s="4" t="s">
        <v>360</v>
      </c>
      <c r="C1185" t="s">
        <v>116</v>
      </c>
      <c r="D1185" t="s">
        <v>306</v>
      </c>
      <c r="E1185" t="s">
        <v>811</v>
      </c>
      <c r="F1185" s="4">
        <v>70</v>
      </c>
      <c r="G1185">
        <v>41</v>
      </c>
      <c r="H1185">
        <v>10</v>
      </c>
      <c r="I1185">
        <v>70</v>
      </c>
      <c r="J1185">
        <v>9.3142857142857149</v>
      </c>
      <c r="K1185">
        <v>4</v>
      </c>
      <c r="L1185">
        <v>5.7142857142857141E-2</v>
      </c>
      <c r="M1185">
        <v>68</v>
      </c>
      <c r="N1185">
        <v>1673</v>
      </c>
      <c r="O1185">
        <v>0.97142857142857142</v>
      </c>
      <c r="P1185">
        <v>49</v>
      </c>
      <c r="Q1185">
        <v>20</v>
      </c>
      <c r="R1185">
        <v>17</v>
      </c>
      <c r="S1185">
        <v>119</v>
      </c>
      <c r="T1185">
        <v>25</v>
      </c>
      <c r="U1185">
        <v>185.84</v>
      </c>
      <c r="V1185">
        <v>17</v>
      </c>
      <c r="W1185">
        <v>30.529411764705884</v>
      </c>
      <c r="X1185">
        <v>34</v>
      </c>
      <c r="Y1185">
        <v>99.088235294117652</v>
      </c>
      <c r="Z1185">
        <v>33</v>
      </c>
      <c r="AA1185">
        <v>276</v>
      </c>
      <c r="AB1185">
        <v>35</v>
      </c>
      <c r="AC1185">
        <v>166</v>
      </c>
      <c r="AD1185">
        <v>0.5</v>
      </c>
      <c r="AE1185">
        <v>2</v>
      </c>
      <c r="AF1185">
        <v>70</v>
      </c>
      <c r="AG1185">
        <v>2.8571428571428571E-2</v>
      </c>
      <c r="AH1185" s="4">
        <v>15</v>
      </c>
      <c r="AI1185">
        <v>0.45454545454545453</v>
      </c>
      <c r="AJ1185" s="4">
        <v>3</v>
      </c>
      <c r="AK1185">
        <v>9.0909090909090912E-2</v>
      </c>
      <c r="AL1185" s="4">
        <v>10</v>
      </c>
      <c r="AM1185">
        <v>0.2857142857142857</v>
      </c>
      <c r="AN1185" s="4">
        <v>2</v>
      </c>
      <c r="AO1185">
        <v>5.7142857142857141E-2</v>
      </c>
      <c r="AP1185" s="4">
        <v>1</v>
      </c>
      <c r="AQ1185">
        <v>1.4285714285714285E-2</v>
      </c>
      <c r="AR1185" s="4">
        <v>0</v>
      </c>
      <c r="AS1185">
        <v>0</v>
      </c>
      <c r="AT1185" s="4">
        <v>0</v>
      </c>
      <c r="AU1185" s="4">
        <v>0</v>
      </c>
      <c r="AV1185" s="4">
        <v>0</v>
      </c>
      <c r="AW1185">
        <v>3.1818181818181817</v>
      </c>
      <c r="AX1185" s="4">
        <f t="shared" si="18"/>
        <v>22</v>
      </c>
      <c r="AY1185" s="4">
        <v>32</v>
      </c>
      <c r="AZ1185" s="4">
        <v>96</v>
      </c>
    </row>
    <row r="1186" spans="1:52" x14ac:dyDescent="0.25">
      <c r="A1186" s="4">
        <v>2017</v>
      </c>
      <c r="B1186" s="4" t="s">
        <v>360</v>
      </c>
      <c r="C1186" t="s">
        <v>116</v>
      </c>
      <c r="D1186" t="s">
        <v>146</v>
      </c>
      <c r="E1186" t="s">
        <v>662</v>
      </c>
      <c r="F1186" s="4">
        <v>62</v>
      </c>
      <c r="G1186">
        <v>31</v>
      </c>
      <c r="H1186">
        <v>9</v>
      </c>
      <c r="I1186">
        <v>62</v>
      </c>
      <c r="J1186">
        <v>8.4838709677419359</v>
      </c>
      <c r="K1186">
        <v>0</v>
      </c>
      <c r="L1186">
        <v>0</v>
      </c>
      <c r="M1186">
        <v>57</v>
      </c>
      <c r="N1186">
        <v>1196</v>
      </c>
      <c r="O1186">
        <v>0.91935483870967738</v>
      </c>
      <c r="P1186">
        <v>59</v>
      </c>
      <c r="Q1186">
        <v>14</v>
      </c>
      <c r="R1186">
        <v>4</v>
      </c>
      <c r="S1186">
        <v>21</v>
      </c>
      <c r="T1186">
        <v>33</v>
      </c>
      <c r="U1186">
        <v>187.45454545454547</v>
      </c>
      <c r="V1186">
        <v>32</v>
      </c>
      <c r="W1186">
        <v>74.84375</v>
      </c>
      <c r="X1186">
        <v>29</v>
      </c>
      <c r="Y1186">
        <v>136.34482758620689</v>
      </c>
      <c r="Z1186">
        <v>31</v>
      </c>
      <c r="AA1186">
        <v>383</v>
      </c>
      <c r="AB1186">
        <v>29</v>
      </c>
      <c r="AC1186">
        <v>171</v>
      </c>
      <c r="AD1186">
        <v>0.46774193548387094</v>
      </c>
      <c r="AE1186">
        <v>2</v>
      </c>
      <c r="AF1186">
        <v>124</v>
      </c>
      <c r="AG1186">
        <v>3.2258064516129031E-2</v>
      </c>
      <c r="AH1186" s="4">
        <v>17</v>
      </c>
      <c r="AI1186">
        <v>0.54838709677419351</v>
      </c>
      <c r="AJ1186" s="4">
        <v>7</v>
      </c>
      <c r="AK1186">
        <v>0.22580645161290322</v>
      </c>
      <c r="AL1186" s="4">
        <v>9</v>
      </c>
      <c r="AM1186">
        <v>0.31034482758620691</v>
      </c>
      <c r="AN1186" s="4">
        <v>6</v>
      </c>
      <c r="AO1186">
        <v>0.20689655172413793</v>
      </c>
      <c r="AP1186" s="4">
        <v>0</v>
      </c>
      <c r="AQ1186">
        <v>0</v>
      </c>
      <c r="AR1186" s="4">
        <v>1</v>
      </c>
      <c r="AS1186">
        <v>1.6129032258064516E-2</v>
      </c>
      <c r="AT1186" s="4">
        <v>0</v>
      </c>
      <c r="AU1186" s="4">
        <v>0</v>
      </c>
      <c r="AV1186" s="4">
        <v>1</v>
      </c>
      <c r="AW1186">
        <v>2.3846153846153846</v>
      </c>
      <c r="AX1186" s="4">
        <f t="shared" si="18"/>
        <v>26</v>
      </c>
      <c r="AY1186" s="4">
        <v>33</v>
      </c>
      <c r="AZ1186" s="4">
        <v>140</v>
      </c>
    </row>
    <row r="1187" spans="1:52" x14ac:dyDescent="0.25">
      <c r="A1187" s="4">
        <v>2017</v>
      </c>
      <c r="B1187" s="4" t="s">
        <v>360</v>
      </c>
      <c r="C1187" t="s">
        <v>116</v>
      </c>
      <c r="D1187" t="s">
        <v>149</v>
      </c>
      <c r="E1187" t="s">
        <v>665</v>
      </c>
      <c r="F1187" s="4">
        <v>51</v>
      </c>
      <c r="G1187">
        <v>27</v>
      </c>
      <c r="H1187">
        <v>2</v>
      </c>
      <c r="I1187">
        <v>51</v>
      </c>
      <c r="J1187">
        <v>4.4509803921568629</v>
      </c>
      <c r="K1187">
        <v>0</v>
      </c>
      <c r="L1187">
        <v>0</v>
      </c>
      <c r="M1187">
        <v>51</v>
      </c>
      <c r="N1187">
        <v>6</v>
      </c>
      <c r="O1187">
        <v>1</v>
      </c>
      <c r="P1187">
        <v>20</v>
      </c>
      <c r="Q1187">
        <v>12</v>
      </c>
      <c r="R1187">
        <v>2</v>
      </c>
      <c r="S1187">
        <v>17</v>
      </c>
      <c r="T1187">
        <v>0</v>
      </c>
      <c r="U1187">
        <v>0</v>
      </c>
      <c r="V1187">
        <v>0</v>
      </c>
      <c r="W1187">
        <v>0</v>
      </c>
      <c r="X1187">
        <v>51</v>
      </c>
      <c r="Y1187">
        <v>55.862745098039213</v>
      </c>
      <c r="Z1187">
        <v>0</v>
      </c>
      <c r="AA1187">
        <v>0</v>
      </c>
      <c r="AB1187">
        <v>51</v>
      </c>
      <c r="AC1187">
        <v>73</v>
      </c>
      <c r="AD1187">
        <v>1</v>
      </c>
      <c r="AE1187">
        <v>28</v>
      </c>
      <c r="AF1187">
        <v>65</v>
      </c>
      <c r="AG1187">
        <v>0.5490196078431373</v>
      </c>
      <c r="AH1187" s="4">
        <v>0</v>
      </c>
      <c r="AI1187">
        <v>0</v>
      </c>
      <c r="AJ1187" s="4">
        <v>0</v>
      </c>
      <c r="AK1187">
        <v>0</v>
      </c>
      <c r="AL1187" s="4">
        <v>2</v>
      </c>
      <c r="AM1187">
        <v>3.9215686274509803E-2</v>
      </c>
      <c r="AN1187" s="4">
        <v>0</v>
      </c>
      <c r="AO1187">
        <v>0</v>
      </c>
      <c r="AP1187" s="4">
        <v>0</v>
      </c>
      <c r="AQ1187">
        <v>0</v>
      </c>
      <c r="AR1187" s="4">
        <v>0</v>
      </c>
      <c r="AS1187">
        <v>0</v>
      </c>
      <c r="AT1187" s="4">
        <v>0</v>
      </c>
      <c r="AU1187" s="4">
        <v>0</v>
      </c>
      <c r="AV1187" s="4">
        <v>1</v>
      </c>
      <c r="AW1187">
        <v>2.125</v>
      </c>
      <c r="AX1187" s="4">
        <f t="shared" si="18"/>
        <v>24</v>
      </c>
      <c r="AY1187" s="4">
        <v>0</v>
      </c>
      <c r="AZ1187" s="4">
        <v>0</v>
      </c>
    </row>
    <row r="1188" spans="1:52" x14ac:dyDescent="0.25">
      <c r="A1188" s="4">
        <v>2017</v>
      </c>
      <c r="B1188" s="4" t="s">
        <v>360</v>
      </c>
      <c r="C1188" t="s">
        <v>116</v>
      </c>
      <c r="D1188" t="s">
        <v>139</v>
      </c>
      <c r="E1188" t="s">
        <v>655</v>
      </c>
      <c r="F1188" s="4">
        <v>33</v>
      </c>
      <c r="G1188">
        <v>21</v>
      </c>
      <c r="H1188">
        <v>10</v>
      </c>
      <c r="I1188">
        <v>33</v>
      </c>
      <c r="J1188">
        <v>11.484848484848484</v>
      </c>
      <c r="K1188">
        <v>0</v>
      </c>
      <c r="L1188">
        <v>0</v>
      </c>
      <c r="M1188">
        <v>28</v>
      </c>
      <c r="N1188">
        <v>1727</v>
      </c>
      <c r="O1188">
        <v>0.84848484848484851</v>
      </c>
      <c r="P1188">
        <v>28</v>
      </c>
      <c r="Q1188">
        <v>31</v>
      </c>
      <c r="R1188">
        <v>7</v>
      </c>
      <c r="S1188">
        <v>66</v>
      </c>
      <c r="T1188">
        <v>15</v>
      </c>
      <c r="U1188">
        <v>154.06666666666666</v>
      </c>
      <c r="V1188">
        <v>15</v>
      </c>
      <c r="W1188">
        <v>47.133333333333333</v>
      </c>
      <c r="X1188">
        <v>18</v>
      </c>
      <c r="Y1188">
        <v>104.22222222222223</v>
      </c>
      <c r="Z1188">
        <v>15</v>
      </c>
      <c r="AA1188">
        <v>362</v>
      </c>
      <c r="AB1188">
        <v>18</v>
      </c>
      <c r="AC1188">
        <v>154</v>
      </c>
      <c r="AD1188">
        <v>0.54545454545454541</v>
      </c>
      <c r="AE1188">
        <v>2</v>
      </c>
      <c r="AF1188">
        <v>181</v>
      </c>
      <c r="AG1188">
        <v>6.0606060606060608E-2</v>
      </c>
      <c r="AH1188" s="4">
        <v>8</v>
      </c>
      <c r="AI1188">
        <v>0.53333333333333333</v>
      </c>
      <c r="AJ1188" s="4">
        <v>0</v>
      </c>
      <c r="AK1188">
        <v>0</v>
      </c>
      <c r="AL1188" s="4">
        <v>4</v>
      </c>
      <c r="AM1188">
        <v>0.22222222222222221</v>
      </c>
      <c r="AN1188" s="4">
        <v>0</v>
      </c>
      <c r="AO1188">
        <v>0</v>
      </c>
      <c r="AP1188" s="4">
        <v>0</v>
      </c>
      <c r="AQ1188">
        <v>0</v>
      </c>
      <c r="AR1188" s="4">
        <v>0</v>
      </c>
      <c r="AS1188">
        <v>0</v>
      </c>
      <c r="AT1188" s="4">
        <v>0</v>
      </c>
      <c r="AU1188" s="4">
        <v>0</v>
      </c>
      <c r="AV1188" s="4">
        <v>1</v>
      </c>
      <c r="AW1188">
        <v>2.5384615384615383</v>
      </c>
      <c r="AX1188" s="4">
        <f t="shared" si="18"/>
        <v>13</v>
      </c>
      <c r="AY1188" s="4">
        <v>13</v>
      </c>
      <c r="AZ1188" s="4">
        <v>74</v>
      </c>
    </row>
    <row r="1189" spans="1:52" x14ac:dyDescent="0.25">
      <c r="A1189" s="4">
        <v>2017</v>
      </c>
      <c r="B1189" s="4" t="s">
        <v>360</v>
      </c>
      <c r="C1189" t="s">
        <v>116</v>
      </c>
      <c r="D1189" t="s">
        <v>340</v>
      </c>
      <c r="E1189" t="s">
        <v>733</v>
      </c>
      <c r="F1189" s="4">
        <v>28</v>
      </c>
      <c r="G1189">
        <v>20</v>
      </c>
      <c r="H1189">
        <v>9</v>
      </c>
      <c r="I1189">
        <v>28</v>
      </c>
      <c r="J1189">
        <v>9.1428571428571423</v>
      </c>
      <c r="K1189">
        <v>0</v>
      </c>
      <c r="L1189">
        <v>0</v>
      </c>
      <c r="M1189">
        <v>26</v>
      </c>
      <c r="N1189">
        <v>1522</v>
      </c>
      <c r="O1189">
        <v>0.9285714285714286</v>
      </c>
      <c r="P1189">
        <v>25</v>
      </c>
      <c r="Q1189">
        <v>16</v>
      </c>
      <c r="R1189">
        <v>5</v>
      </c>
      <c r="S1189">
        <v>30</v>
      </c>
      <c r="T1189">
        <v>12</v>
      </c>
      <c r="U1189">
        <v>161.91666666666666</v>
      </c>
      <c r="V1189">
        <v>11</v>
      </c>
      <c r="W1189">
        <v>25.636363636363637</v>
      </c>
      <c r="X1189">
        <v>16</v>
      </c>
      <c r="Y1189">
        <v>118.5625</v>
      </c>
      <c r="Z1189">
        <v>12</v>
      </c>
      <c r="AA1189">
        <v>268</v>
      </c>
      <c r="AB1189">
        <v>15</v>
      </c>
      <c r="AC1189">
        <v>159</v>
      </c>
      <c r="AD1189">
        <v>0.5357142857142857</v>
      </c>
      <c r="AE1189">
        <v>0</v>
      </c>
      <c r="AF1189">
        <v>0</v>
      </c>
      <c r="AG1189">
        <v>0</v>
      </c>
      <c r="AH1189" s="4">
        <v>4</v>
      </c>
      <c r="AI1189">
        <v>0.33333333333333331</v>
      </c>
      <c r="AJ1189" s="4">
        <v>3</v>
      </c>
      <c r="AK1189">
        <v>0.25</v>
      </c>
      <c r="AL1189" s="4">
        <v>4</v>
      </c>
      <c r="AM1189">
        <v>0.26666666666666666</v>
      </c>
      <c r="AN1189" s="4">
        <v>1</v>
      </c>
      <c r="AO1189">
        <v>6.6666666666666666E-2</v>
      </c>
      <c r="AP1189" s="4">
        <v>0</v>
      </c>
      <c r="AQ1189">
        <v>0</v>
      </c>
      <c r="AR1189" s="4">
        <v>0</v>
      </c>
      <c r="AS1189">
        <v>0</v>
      </c>
      <c r="AT1189" s="4">
        <v>0</v>
      </c>
      <c r="AU1189" s="4">
        <v>0</v>
      </c>
      <c r="AV1189" s="4">
        <v>1</v>
      </c>
      <c r="AW1189">
        <v>1.8666666666666667</v>
      </c>
      <c r="AX1189" s="4">
        <f t="shared" si="18"/>
        <v>15</v>
      </c>
      <c r="AY1189" s="4">
        <v>10</v>
      </c>
      <c r="AZ1189" s="4">
        <v>54</v>
      </c>
    </row>
    <row r="1190" spans="1:52" x14ac:dyDescent="0.25">
      <c r="A1190" s="4">
        <v>2017</v>
      </c>
      <c r="B1190" s="4" t="s">
        <v>360</v>
      </c>
      <c r="C1190" t="s">
        <v>116</v>
      </c>
      <c r="D1190" t="s">
        <v>87</v>
      </c>
      <c r="E1190" t="s">
        <v>606</v>
      </c>
      <c r="F1190" s="4">
        <v>14</v>
      </c>
      <c r="G1190">
        <v>0</v>
      </c>
      <c r="H1190">
        <v>0</v>
      </c>
      <c r="I1190">
        <v>3</v>
      </c>
      <c r="J1190">
        <v>11.666666666666666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3</v>
      </c>
      <c r="AC1190">
        <v>44</v>
      </c>
      <c r="AD1190">
        <v>0.21428571428571427</v>
      </c>
      <c r="AE1190">
        <v>1</v>
      </c>
      <c r="AF1190">
        <v>47</v>
      </c>
      <c r="AG1190">
        <v>7.1428571428571425E-2</v>
      </c>
      <c r="AH1190" s="4">
        <v>0</v>
      </c>
      <c r="AI1190">
        <v>0</v>
      </c>
      <c r="AJ1190" s="4">
        <v>0</v>
      </c>
      <c r="AK1190">
        <v>0</v>
      </c>
      <c r="AL1190" s="4">
        <v>0</v>
      </c>
      <c r="AM1190">
        <v>0</v>
      </c>
      <c r="AN1190" s="4">
        <v>0</v>
      </c>
      <c r="AO1190">
        <v>0</v>
      </c>
      <c r="AP1190" s="4">
        <v>0</v>
      </c>
      <c r="AQ1190">
        <v>0</v>
      </c>
      <c r="AR1190" s="4">
        <v>0</v>
      </c>
      <c r="AS1190">
        <v>0</v>
      </c>
      <c r="AT1190" s="4">
        <v>1</v>
      </c>
      <c r="AU1190" s="4">
        <v>1</v>
      </c>
      <c r="AV1190" s="4">
        <v>0</v>
      </c>
      <c r="AW1190">
        <v>1.1666666666666667</v>
      </c>
      <c r="AX1190" s="4">
        <f t="shared" si="18"/>
        <v>12</v>
      </c>
      <c r="AY1190" s="4">
        <v>0</v>
      </c>
      <c r="AZ1190" s="4">
        <v>0</v>
      </c>
    </row>
    <row r="1191" spans="1:52" x14ac:dyDescent="0.25">
      <c r="A1191" s="4">
        <v>2017</v>
      </c>
      <c r="B1191" s="4" t="s">
        <v>360</v>
      </c>
      <c r="C1191" t="s">
        <v>116</v>
      </c>
      <c r="D1191" t="s">
        <v>368</v>
      </c>
      <c r="E1191" t="s">
        <v>867</v>
      </c>
      <c r="F1191" s="4">
        <v>1</v>
      </c>
      <c r="G1191">
        <v>0</v>
      </c>
      <c r="H1191">
        <v>0</v>
      </c>
      <c r="I1191">
        <v>1</v>
      </c>
      <c r="J1191">
        <v>5</v>
      </c>
      <c r="K1191">
        <v>0</v>
      </c>
      <c r="L1191">
        <v>0</v>
      </c>
      <c r="M1191">
        <v>1</v>
      </c>
      <c r="N1191">
        <v>21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</v>
      </c>
      <c r="Y1191">
        <v>57</v>
      </c>
      <c r="Z1191">
        <v>0</v>
      </c>
      <c r="AA1191">
        <v>0</v>
      </c>
      <c r="AB1191">
        <v>1</v>
      </c>
      <c r="AC1191">
        <v>77</v>
      </c>
      <c r="AD1191">
        <v>1</v>
      </c>
      <c r="AE1191">
        <v>0</v>
      </c>
      <c r="AF1191">
        <v>0</v>
      </c>
      <c r="AG1191">
        <v>0</v>
      </c>
      <c r="AH1191" s="4">
        <v>0</v>
      </c>
      <c r="AI1191">
        <v>0</v>
      </c>
      <c r="AJ1191" s="4">
        <v>0</v>
      </c>
      <c r="AK1191">
        <v>0</v>
      </c>
      <c r="AL1191" s="4">
        <v>0</v>
      </c>
      <c r="AM1191">
        <v>0</v>
      </c>
      <c r="AN1191" s="4">
        <v>0</v>
      </c>
      <c r="AO1191">
        <v>0</v>
      </c>
      <c r="AP1191" s="4">
        <v>0</v>
      </c>
      <c r="AQ1191">
        <v>0</v>
      </c>
      <c r="AR1191" s="4">
        <v>0</v>
      </c>
      <c r="AS1191">
        <v>0</v>
      </c>
      <c r="AT1191" s="4">
        <v>0</v>
      </c>
      <c r="AU1191" s="4">
        <v>0</v>
      </c>
      <c r="AV1191" s="4">
        <v>1</v>
      </c>
      <c r="AW1191">
        <v>1</v>
      </c>
      <c r="AX1191" s="4">
        <f t="shared" si="18"/>
        <v>1</v>
      </c>
      <c r="AY1191" s="4">
        <v>0</v>
      </c>
      <c r="AZ1191" s="4">
        <v>0</v>
      </c>
    </row>
    <row r="1192" spans="1:52" x14ac:dyDescent="0.25">
      <c r="A1192" s="4">
        <v>2017</v>
      </c>
      <c r="B1192" s="4" t="s">
        <v>360</v>
      </c>
      <c r="C1192" t="s">
        <v>116</v>
      </c>
      <c r="D1192" t="s">
        <v>165</v>
      </c>
      <c r="E1192" t="s">
        <v>679</v>
      </c>
      <c r="F1192" s="4">
        <v>1</v>
      </c>
      <c r="G1192">
        <v>1</v>
      </c>
      <c r="H1192">
        <v>31</v>
      </c>
      <c r="I1192">
        <v>1</v>
      </c>
      <c r="J1192">
        <v>31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42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208</v>
      </c>
      <c r="Z1192">
        <v>0</v>
      </c>
      <c r="AA1192">
        <v>0</v>
      </c>
      <c r="AB1192">
        <v>1</v>
      </c>
      <c r="AC1192">
        <v>271</v>
      </c>
      <c r="AD1192">
        <v>1</v>
      </c>
      <c r="AE1192">
        <v>0</v>
      </c>
      <c r="AF1192">
        <v>0</v>
      </c>
      <c r="AG1192">
        <v>0</v>
      </c>
      <c r="AH1192" s="4">
        <v>0</v>
      </c>
      <c r="AI1192">
        <v>0</v>
      </c>
      <c r="AJ1192" s="4">
        <v>0</v>
      </c>
      <c r="AK1192">
        <v>0</v>
      </c>
      <c r="AL1192" s="4">
        <v>0</v>
      </c>
      <c r="AM1192">
        <v>0</v>
      </c>
      <c r="AN1192" s="4">
        <v>0</v>
      </c>
      <c r="AO1192">
        <v>0</v>
      </c>
      <c r="AP1192" s="4">
        <v>0</v>
      </c>
      <c r="AQ1192">
        <v>0</v>
      </c>
      <c r="AR1192" s="4">
        <v>0</v>
      </c>
      <c r="AS1192">
        <v>0</v>
      </c>
      <c r="AT1192" s="4">
        <v>0</v>
      </c>
      <c r="AU1192" s="4">
        <v>0</v>
      </c>
      <c r="AV1192" s="4">
        <v>0</v>
      </c>
      <c r="AW1192">
        <v>1</v>
      </c>
      <c r="AX1192" s="4">
        <f t="shared" si="18"/>
        <v>1</v>
      </c>
      <c r="AY1192" s="4">
        <v>0</v>
      </c>
      <c r="AZ1192" s="4">
        <v>0</v>
      </c>
    </row>
    <row r="1193" spans="1:52" x14ac:dyDescent="0.25">
      <c r="A1193" s="4">
        <v>2017</v>
      </c>
      <c r="B1193" s="4" t="s">
        <v>360</v>
      </c>
      <c r="C1193" t="s">
        <v>155</v>
      </c>
      <c r="D1193" t="s">
        <v>152</v>
      </c>
      <c r="E1193" t="s">
        <v>668</v>
      </c>
      <c r="F1193" s="4">
        <v>92</v>
      </c>
      <c r="G1193">
        <v>88</v>
      </c>
      <c r="H1193">
        <v>3</v>
      </c>
      <c r="I1193">
        <v>92</v>
      </c>
      <c r="J1193">
        <v>4.5978260869565215</v>
      </c>
      <c r="K1193">
        <v>2</v>
      </c>
      <c r="L1193">
        <v>2.1739130434782608E-2</v>
      </c>
      <c r="M1193">
        <v>83</v>
      </c>
      <c r="N1193">
        <v>319</v>
      </c>
      <c r="O1193">
        <v>0.90217391304347827</v>
      </c>
      <c r="P1193">
        <v>61</v>
      </c>
      <c r="Q1193">
        <v>14</v>
      </c>
      <c r="R1193">
        <v>17</v>
      </c>
      <c r="S1193">
        <v>14</v>
      </c>
      <c r="T1193">
        <v>0</v>
      </c>
      <c r="U1193">
        <v>0</v>
      </c>
      <c r="V1193">
        <v>0</v>
      </c>
      <c r="W1193">
        <v>0</v>
      </c>
      <c r="X1193">
        <v>91</v>
      </c>
      <c r="Y1193">
        <v>69.516483516483518</v>
      </c>
      <c r="Z1193">
        <v>0</v>
      </c>
      <c r="AA1193">
        <v>0</v>
      </c>
      <c r="AB1193">
        <v>91</v>
      </c>
      <c r="AC1193">
        <v>90</v>
      </c>
      <c r="AD1193">
        <v>0.98913043478260865</v>
      </c>
      <c r="AE1193">
        <v>46</v>
      </c>
      <c r="AF1193">
        <v>54</v>
      </c>
      <c r="AG1193">
        <v>0.5</v>
      </c>
      <c r="AH1193" s="4">
        <v>0</v>
      </c>
      <c r="AI1193">
        <v>0</v>
      </c>
      <c r="AJ1193" s="4">
        <v>0</v>
      </c>
      <c r="AK1193">
        <v>0</v>
      </c>
      <c r="AL1193" s="4">
        <v>10</v>
      </c>
      <c r="AM1193">
        <v>0.10989010989010989</v>
      </c>
      <c r="AN1193" s="4">
        <v>10</v>
      </c>
      <c r="AO1193">
        <v>0.10989010989010989</v>
      </c>
      <c r="AP1193" s="4">
        <v>0</v>
      </c>
      <c r="AQ1193">
        <v>0</v>
      </c>
      <c r="AR1193" s="4">
        <v>0</v>
      </c>
      <c r="AS1193">
        <v>0</v>
      </c>
      <c r="AT1193" s="4">
        <v>0</v>
      </c>
      <c r="AU1193" s="4">
        <v>0</v>
      </c>
      <c r="AV1193" s="4">
        <v>2</v>
      </c>
      <c r="AW1193">
        <v>1.4838709677419355</v>
      </c>
      <c r="AX1193" s="4">
        <f t="shared" si="18"/>
        <v>62</v>
      </c>
      <c r="AY1193" s="4">
        <v>0</v>
      </c>
      <c r="AZ1193" s="4">
        <v>0</v>
      </c>
    </row>
    <row r="1194" spans="1:52" x14ac:dyDescent="0.25">
      <c r="A1194" s="4">
        <v>2017</v>
      </c>
      <c r="B1194" s="4" t="s">
        <v>360</v>
      </c>
      <c r="C1194" t="s">
        <v>155</v>
      </c>
      <c r="D1194" t="s">
        <v>157</v>
      </c>
      <c r="E1194" t="s">
        <v>672</v>
      </c>
      <c r="F1194" s="4">
        <v>81</v>
      </c>
      <c r="G1194">
        <v>80</v>
      </c>
      <c r="H1194">
        <v>2</v>
      </c>
      <c r="I1194">
        <v>80</v>
      </c>
      <c r="J1194">
        <v>3.8374999999999999</v>
      </c>
      <c r="K1194">
        <v>0</v>
      </c>
      <c r="L1194">
        <v>0</v>
      </c>
      <c r="M1194">
        <v>80</v>
      </c>
      <c r="N1194">
        <v>273</v>
      </c>
      <c r="O1194">
        <v>0.98765432098765427</v>
      </c>
      <c r="P1194">
        <v>57</v>
      </c>
      <c r="Q1194">
        <v>9</v>
      </c>
      <c r="R1194">
        <v>17</v>
      </c>
      <c r="S1194">
        <v>21</v>
      </c>
      <c r="T1194">
        <v>0</v>
      </c>
      <c r="U1194">
        <v>0</v>
      </c>
      <c r="V1194">
        <v>0</v>
      </c>
      <c r="W1194">
        <v>0</v>
      </c>
      <c r="X1194">
        <v>79</v>
      </c>
      <c r="Y1194">
        <v>65.696202531645568</v>
      </c>
      <c r="Z1194">
        <v>0</v>
      </c>
      <c r="AA1194">
        <v>0</v>
      </c>
      <c r="AB1194">
        <v>79</v>
      </c>
      <c r="AC1194">
        <v>64</v>
      </c>
      <c r="AD1194">
        <v>0.97530864197530864</v>
      </c>
      <c r="AE1194">
        <v>27</v>
      </c>
      <c r="AF1194">
        <v>47</v>
      </c>
      <c r="AG1194">
        <v>0.33333333333333331</v>
      </c>
      <c r="AH1194" s="4">
        <v>0</v>
      </c>
      <c r="AI1194">
        <v>0</v>
      </c>
      <c r="AJ1194" s="4">
        <v>0</v>
      </c>
      <c r="AK1194">
        <v>0</v>
      </c>
      <c r="AL1194" s="4">
        <v>16</v>
      </c>
      <c r="AM1194">
        <v>0.20253164556962025</v>
      </c>
      <c r="AN1194" s="4">
        <v>3</v>
      </c>
      <c r="AO1194">
        <v>3.7974683544303799E-2</v>
      </c>
      <c r="AP1194" s="4">
        <v>0</v>
      </c>
      <c r="AQ1194">
        <v>0</v>
      </c>
      <c r="AR1194" s="4">
        <v>0</v>
      </c>
      <c r="AS1194">
        <v>0</v>
      </c>
      <c r="AT1194" s="4">
        <v>0</v>
      </c>
      <c r="AU1194" s="4">
        <v>0</v>
      </c>
      <c r="AV1194" s="4">
        <v>1</v>
      </c>
      <c r="AW1194">
        <v>1.4464285714285714</v>
      </c>
      <c r="AX1194" s="4">
        <f t="shared" si="18"/>
        <v>56</v>
      </c>
      <c r="AY1194" s="4">
        <v>0</v>
      </c>
      <c r="AZ1194" s="4">
        <v>0</v>
      </c>
    </row>
    <row r="1195" spans="1:52" x14ac:dyDescent="0.25">
      <c r="A1195" s="4">
        <v>2017</v>
      </c>
      <c r="B1195" s="4" t="s">
        <v>360</v>
      </c>
      <c r="C1195" t="s">
        <v>155</v>
      </c>
      <c r="D1195" t="s">
        <v>156</v>
      </c>
      <c r="E1195" t="s">
        <v>671</v>
      </c>
      <c r="F1195" s="4">
        <v>74</v>
      </c>
      <c r="G1195">
        <v>73</v>
      </c>
      <c r="H1195">
        <v>3</v>
      </c>
      <c r="I1195">
        <v>74</v>
      </c>
      <c r="J1195">
        <v>4.0540540540540544</v>
      </c>
      <c r="K1195">
        <v>0</v>
      </c>
      <c r="L1195">
        <v>0</v>
      </c>
      <c r="M1195">
        <v>74</v>
      </c>
      <c r="N1195">
        <v>-1</v>
      </c>
      <c r="O1195">
        <v>1</v>
      </c>
      <c r="P1195">
        <v>59</v>
      </c>
      <c r="Q1195">
        <v>15</v>
      </c>
      <c r="R1195">
        <v>12</v>
      </c>
      <c r="S1195">
        <v>41</v>
      </c>
      <c r="T1195">
        <v>0</v>
      </c>
      <c r="U1195">
        <v>0</v>
      </c>
      <c r="V1195">
        <v>0</v>
      </c>
      <c r="W1195">
        <v>0</v>
      </c>
      <c r="X1195">
        <v>73</v>
      </c>
      <c r="Y1195">
        <v>93.643835616438352</v>
      </c>
      <c r="Z1195">
        <v>0</v>
      </c>
      <c r="AA1195">
        <v>0</v>
      </c>
      <c r="AB1195">
        <v>74</v>
      </c>
      <c r="AC1195">
        <v>115</v>
      </c>
      <c r="AD1195">
        <v>1</v>
      </c>
      <c r="AE1195">
        <v>25</v>
      </c>
      <c r="AF1195">
        <v>78</v>
      </c>
      <c r="AG1195">
        <v>0.33783783783783783</v>
      </c>
      <c r="AH1195" s="4">
        <v>0</v>
      </c>
      <c r="AI1195">
        <v>0</v>
      </c>
      <c r="AJ1195" s="4">
        <v>0</v>
      </c>
      <c r="AK1195">
        <v>0</v>
      </c>
      <c r="AL1195" s="4">
        <v>11</v>
      </c>
      <c r="AM1195">
        <v>0.14864864864864866</v>
      </c>
      <c r="AN1195" s="4">
        <v>0</v>
      </c>
      <c r="AO1195">
        <v>0</v>
      </c>
      <c r="AP1195" s="4">
        <v>2</v>
      </c>
      <c r="AQ1195">
        <v>2.7027027027027029E-2</v>
      </c>
      <c r="AR1195" s="4">
        <v>0</v>
      </c>
      <c r="AS1195">
        <v>0</v>
      </c>
      <c r="AT1195" s="4">
        <v>0</v>
      </c>
      <c r="AU1195" s="4">
        <v>0</v>
      </c>
      <c r="AV1195" s="4">
        <v>1</v>
      </c>
      <c r="AW1195">
        <v>1.4230769230769231</v>
      </c>
      <c r="AX1195" s="4">
        <f t="shared" si="18"/>
        <v>52</v>
      </c>
      <c r="AY1195" s="4">
        <v>0</v>
      </c>
      <c r="AZ1195" s="4">
        <v>0</v>
      </c>
    </row>
    <row r="1196" spans="1:52" x14ac:dyDescent="0.25">
      <c r="A1196" s="4">
        <v>2017</v>
      </c>
      <c r="B1196" s="4" t="s">
        <v>360</v>
      </c>
      <c r="C1196" t="s">
        <v>155</v>
      </c>
      <c r="D1196" t="s">
        <v>151</v>
      </c>
      <c r="E1196" t="s">
        <v>667</v>
      </c>
      <c r="F1196" s="4">
        <v>64</v>
      </c>
      <c r="G1196">
        <v>55</v>
      </c>
      <c r="H1196">
        <v>1</v>
      </c>
      <c r="I1196">
        <v>61</v>
      </c>
      <c r="J1196">
        <v>2.1967213114754101</v>
      </c>
      <c r="K1196">
        <v>0</v>
      </c>
      <c r="L1196">
        <v>0</v>
      </c>
      <c r="M1196">
        <v>61</v>
      </c>
      <c r="N1196">
        <v>515</v>
      </c>
      <c r="O1196">
        <v>0.953125</v>
      </c>
      <c r="P1196">
        <v>42</v>
      </c>
      <c r="Q1196">
        <v>16</v>
      </c>
      <c r="R1196">
        <v>9</v>
      </c>
      <c r="S1196">
        <v>22</v>
      </c>
      <c r="T1196">
        <v>1</v>
      </c>
      <c r="U1196">
        <v>69</v>
      </c>
      <c r="V1196">
        <v>1</v>
      </c>
      <c r="W1196">
        <v>1</v>
      </c>
      <c r="X1196">
        <v>60</v>
      </c>
      <c r="Y1196">
        <v>61.31666666666667</v>
      </c>
      <c r="Z1196">
        <v>1</v>
      </c>
      <c r="AA1196">
        <v>108</v>
      </c>
      <c r="AB1196">
        <v>61</v>
      </c>
      <c r="AC1196">
        <v>76</v>
      </c>
      <c r="AD1196">
        <v>0.953125</v>
      </c>
      <c r="AE1196">
        <v>28</v>
      </c>
      <c r="AF1196">
        <v>46</v>
      </c>
      <c r="AG1196">
        <v>0.4375</v>
      </c>
      <c r="AH1196" s="4">
        <v>0</v>
      </c>
      <c r="AI1196">
        <v>0</v>
      </c>
      <c r="AJ1196" s="4">
        <v>0</v>
      </c>
      <c r="AK1196">
        <v>0</v>
      </c>
      <c r="AL1196" s="4">
        <v>15</v>
      </c>
      <c r="AM1196">
        <v>0.24590163934426229</v>
      </c>
      <c r="AN1196" s="4">
        <v>1</v>
      </c>
      <c r="AO1196">
        <v>1.6393442622950821E-2</v>
      </c>
      <c r="AP1196" s="4">
        <v>1</v>
      </c>
      <c r="AQ1196">
        <v>1.5625E-2</v>
      </c>
      <c r="AR1196" s="4">
        <v>0</v>
      </c>
      <c r="AS1196">
        <v>0</v>
      </c>
      <c r="AT1196" s="4">
        <v>0</v>
      </c>
      <c r="AU1196" s="4">
        <v>0</v>
      </c>
      <c r="AV1196" s="4">
        <v>1</v>
      </c>
      <c r="AW1196">
        <v>1.4545454545454546</v>
      </c>
      <c r="AX1196" s="4">
        <f t="shared" si="18"/>
        <v>44</v>
      </c>
      <c r="AY1196" s="4">
        <v>0</v>
      </c>
      <c r="AZ1196" s="4">
        <v>0</v>
      </c>
    </row>
    <row r="1197" spans="1:52" x14ac:dyDescent="0.25">
      <c r="A1197" s="4">
        <v>2017</v>
      </c>
      <c r="B1197" s="4" t="s">
        <v>360</v>
      </c>
      <c r="C1197" t="s">
        <v>155</v>
      </c>
      <c r="D1197" t="s">
        <v>158</v>
      </c>
      <c r="E1197" t="s">
        <v>673</v>
      </c>
      <c r="F1197" s="4">
        <v>62</v>
      </c>
      <c r="G1197">
        <v>62</v>
      </c>
      <c r="H1197">
        <v>2</v>
      </c>
      <c r="I1197">
        <v>62</v>
      </c>
      <c r="J1197">
        <v>3.467741935483871</v>
      </c>
      <c r="K1197">
        <v>0</v>
      </c>
      <c r="L1197">
        <v>0</v>
      </c>
      <c r="M1197">
        <v>62</v>
      </c>
      <c r="N1197">
        <v>4</v>
      </c>
      <c r="O1197">
        <v>1</v>
      </c>
      <c r="P1197">
        <v>43</v>
      </c>
      <c r="Q1197">
        <v>13</v>
      </c>
      <c r="R1197">
        <v>7</v>
      </c>
      <c r="S1197">
        <v>35</v>
      </c>
      <c r="T1197">
        <v>0</v>
      </c>
      <c r="U1197">
        <v>0</v>
      </c>
      <c r="V1197">
        <v>0</v>
      </c>
      <c r="W1197">
        <v>0</v>
      </c>
      <c r="X1197">
        <v>61</v>
      </c>
      <c r="Y1197">
        <v>57.245901639344261</v>
      </c>
      <c r="Z1197">
        <v>0</v>
      </c>
      <c r="AA1197">
        <v>0</v>
      </c>
      <c r="AB1197">
        <v>62</v>
      </c>
      <c r="AC1197">
        <v>74</v>
      </c>
      <c r="AD1197">
        <v>1</v>
      </c>
      <c r="AE1197">
        <v>24</v>
      </c>
      <c r="AF1197">
        <v>56</v>
      </c>
      <c r="AG1197">
        <v>0.38709677419354838</v>
      </c>
      <c r="AH1197" s="4">
        <v>0</v>
      </c>
      <c r="AI1197">
        <v>0</v>
      </c>
      <c r="AJ1197" s="4">
        <v>0</v>
      </c>
      <c r="AK1197">
        <v>0</v>
      </c>
      <c r="AL1197" s="4">
        <v>12</v>
      </c>
      <c r="AM1197">
        <v>0.19354838709677419</v>
      </c>
      <c r="AN1197" s="4">
        <v>1</v>
      </c>
      <c r="AO1197">
        <v>1.6129032258064516E-2</v>
      </c>
      <c r="AP1197" s="4">
        <v>2</v>
      </c>
      <c r="AQ1197">
        <v>3.2258064516129031E-2</v>
      </c>
      <c r="AR1197" s="4">
        <v>0</v>
      </c>
      <c r="AS1197">
        <v>0</v>
      </c>
      <c r="AT1197" s="4">
        <v>0</v>
      </c>
      <c r="AU1197" s="4">
        <v>0</v>
      </c>
      <c r="AV1197" s="4">
        <v>1</v>
      </c>
      <c r="AW1197">
        <v>1.3191489361702127</v>
      </c>
      <c r="AX1197" s="4">
        <f t="shared" si="18"/>
        <v>47</v>
      </c>
      <c r="AY1197" s="4">
        <v>0</v>
      </c>
      <c r="AZ1197" s="4">
        <v>0</v>
      </c>
    </row>
    <row r="1198" spans="1:52" x14ac:dyDescent="0.25">
      <c r="A1198" s="4">
        <v>2017</v>
      </c>
      <c r="B1198" s="4" t="s">
        <v>360</v>
      </c>
      <c r="C1198" t="s">
        <v>155</v>
      </c>
      <c r="D1198" t="s">
        <v>160</v>
      </c>
      <c r="E1198" t="s">
        <v>675</v>
      </c>
      <c r="F1198" s="4">
        <v>18</v>
      </c>
      <c r="G1198">
        <v>18</v>
      </c>
      <c r="H1198">
        <v>5</v>
      </c>
      <c r="I1198">
        <v>18</v>
      </c>
      <c r="J1198">
        <v>6.5555555555555554</v>
      </c>
      <c r="K1198">
        <v>0</v>
      </c>
      <c r="L1198">
        <v>0</v>
      </c>
      <c r="M1198">
        <v>18</v>
      </c>
      <c r="N1198">
        <v>-6</v>
      </c>
      <c r="O1198">
        <v>1</v>
      </c>
      <c r="P1198">
        <v>9</v>
      </c>
      <c r="Q1198">
        <v>10</v>
      </c>
      <c r="R1198">
        <v>3</v>
      </c>
      <c r="S1198">
        <v>18</v>
      </c>
      <c r="T1198">
        <v>0</v>
      </c>
      <c r="U1198">
        <v>0</v>
      </c>
      <c r="V1198">
        <v>0</v>
      </c>
      <c r="W1198">
        <v>0</v>
      </c>
      <c r="X1198">
        <v>18</v>
      </c>
      <c r="Y1198">
        <v>53.555555555555557</v>
      </c>
      <c r="Z1198">
        <v>0</v>
      </c>
      <c r="AA1198">
        <v>0</v>
      </c>
      <c r="AB1198">
        <v>18</v>
      </c>
      <c r="AC1198">
        <v>70</v>
      </c>
      <c r="AD1198">
        <v>1</v>
      </c>
      <c r="AE1198">
        <v>4</v>
      </c>
      <c r="AF1198">
        <v>40</v>
      </c>
      <c r="AG1198">
        <v>0.22222222222222221</v>
      </c>
      <c r="AH1198" s="4">
        <v>0</v>
      </c>
      <c r="AI1198">
        <v>0</v>
      </c>
      <c r="AJ1198" s="4">
        <v>0</v>
      </c>
      <c r="AK1198">
        <v>0</v>
      </c>
      <c r="AL1198" s="4">
        <v>3</v>
      </c>
      <c r="AM1198">
        <v>0.16666666666666666</v>
      </c>
      <c r="AN1198" s="4">
        <v>0</v>
      </c>
      <c r="AO1198">
        <v>0</v>
      </c>
      <c r="AP1198" s="4">
        <v>0</v>
      </c>
      <c r="AQ1198">
        <v>0</v>
      </c>
      <c r="AR1198" s="4">
        <v>0</v>
      </c>
      <c r="AS1198">
        <v>0</v>
      </c>
      <c r="AT1198" s="4">
        <v>0</v>
      </c>
      <c r="AU1198" s="4">
        <v>0</v>
      </c>
      <c r="AV1198" s="4">
        <v>0</v>
      </c>
      <c r="AW1198">
        <v>1.5</v>
      </c>
      <c r="AX1198" s="4">
        <f t="shared" si="18"/>
        <v>12</v>
      </c>
      <c r="AY1198" s="4">
        <v>0</v>
      </c>
      <c r="AZ1198" s="4">
        <v>0</v>
      </c>
    </row>
    <row r="1199" spans="1:52" x14ac:dyDescent="0.25">
      <c r="A1199" s="4">
        <v>2017</v>
      </c>
      <c r="B1199" s="4" t="s">
        <v>360</v>
      </c>
      <c r="C1199" t="s">
        <v>155</v>
      </c>
      <c r="D1199" t="s">
        <v>159</v>
      </c>
      <c r="E1199" t="s">
        <v>674</v>
      </c>
      <c r="F1199" s="4">
        <v>16</v>
      </c>
      <c r="G1199">
        <v>16</v>
      </c>
      <c r="H1199">
        <v>9</v>
      </c>
      <c r="I1199">
        <v>16</v>
      </c>
      <c r="J1199">
        <v>10.625</v>
      </c>
      <c r="K1199">
        <v>0</v>
      </c>
      <c r="L1199">
        <v>0</v>
      </c>
      <c r="M1199">
        <v>16</v>
      </c>
      <c r="N1199">
        <v>241</v>
      </c>
      <c r="O1199">
        <v>1</v>
      </c>
      <c r="P1199">
        <v>14</v>
      </c>
      <c r="Q1199">
        <v>24</v>
      </c>
      <c r="R1199">
        <v>4</v>
      </c>
      <c r="S1199">
        <v>40</v>
      </c>
      <c r="T1199">
        <v>0</v>
      </c>
      <c r="U1199">
        <v>0</v>
      </c>
      <c r="V1199">
        <v>0</v>
      </c>
      <c r="W1199">
        <v>0</v>
      </c>
      <c r="X1199">
        <v>16</v>
      </c>
      <c r="Y1199">
        <v>94.5625</v>
      </c>
      <c r="Z1199">
        <v>0</v>
      </c>
      <c r="AA1199">
        <v>0</v>
      </c>
      <c r="AB1199">
        <v>16</v>
      </c>
      <c r="AC1199">
        <v>133</v>
      </c>
      <c r="AD1199">
        <v>1</v>
      </c>
      <c r="AE1199">
        <v>7</v>
      </c>
      <c r="AF1199">
        <v>108</v>
      </c>
      <c r="AG1199">
        <v>0.4375</v>
      </c>
      <c r="AH1199" s="4">
        <v>0</v>
      </c>
      <c r="AI1199">
        <v>0</v>
      </c>
      <c r="AJ1199" s="4">
        <v>0</v>
      </c>
      <c r="AK1199">
        <v>0</v>
      </c>
      <c r="AL1199" s="4">
        <v>5</v>
      </c>
      <c r="AM1199">
        <v>0.3125</v>
      </c>
      <c r="AN1199" s="4">
        <v>0</v>
      </c>
      <c r="AO1199">
        <v>0</v>
      </c>
      <c r="AP1199" s="4">
        <v>0</v>
      </c>
      <c r="AQ1199">
        <v>0</v>
      </c>
      <c r="AR1199" s="4">
        <v>0</v>
      </c>
      <c r="AS1199">
        <v>0</v>
      </c>
      <c r="AT1199" s="4">
        <v>0</v>
      </c>
      <c r="AU1199" s="4">
        <v>0</v>
      </c>
      <c r="AV1199" s="4">
        <v>0</v>
      </c>
      <c r="AW1199">
        <v>1.6</v>
      </c>
      <c r="AX1199" s="4">
        <f t="shared" si="18"/>
        <v>10</v>
      </c>
      <c r="AY1199" s="4">
        <v>0</v>
      </c>
      <c r="AZ1199" s="4">
        <v>0</v>
      </c>
    </row>
    <row r="1200" spans="1:52" x14ac:dyDescent="0.25">
      <c r="A1200" s="4">
        <v>2017</v>
      </c>
      <c r="B1200" s="4" t="s">
        <v>360</v>
      </c>
      <c r="C1200" t="s">
        <v>155</v>
      </c>
      <c r="D1200" t="s">
        <v>118</v>
      </c>
      <c r="E1200" t="s">
        <v>634</v>
      </c>
      <c r="F1200" s="4">
        <v>13</v>
      </c>
      <c r="G1200">
        <v>13</v>
      </c>
      <c r="H1200">
        <v>1</v>
      </c>
      <c r="I1200">
        <v>13</v>
      </c>
      <c r="J1200">
        <v>2</v>
      </c>
      <c r="K1200">
        <v>0</v>
      </c>
      <c r="L1200">
        <v>0</v>
      </c>
      <c r="M1200">
        <v>12</v>
      </c>
      <c r="N1200">
        <v>10</v>
      </c>
      <c r="O1200">
        <v>0.92307692307692313</v>
      </c>
      <c r="P1200">
        <v>7</v>
      </c>
      <c r="Q1200">
        <v>5</v>
      </c>
      <c r="R1200">
        <v>1</v>
      </c>
      <c r="S1200">
        <v>10</v>
      </c>
      <c r="T1200">
        <v>0</v>
      </c>
      <c r="U1200">
        <v>0</v>
      </c>
      <c r="V1200">
        <v>0</v>
      </c>
      <c r="W1200">
        <v>0</v>
      </c>
      <c r="X1200">
        <v>12</v>
      </c>
      <c r="Y1200">
        <v>36.416666666666664</v>
      </c>
      <c r="Z1200">
        <v>0</v>
      </c>
      <c r="AA1200">
        <v>0</v>
      </c>
      <c r="AB1200">
        <v>12</v>
      </c>
      <c r="AC1200">
        <v>45</v>
      </c>
      <c r="AD1200">
        <v>0.92307692307692313</v>
      </c>
      <c r="AE1200">
        <v>5</v>
      </c>
      <c r="AF1200">
        <v>25</v>
      </c>
      <c r="AG1200">
        <v>0.38461538461538464</v>
      </c>
      <c r="AH1200" s="4">
        <v>0</v>
      </c>
      <c r="AI1200">
        <v>0</v>
      </c>
      <c r="AJ1200" s="4">
        <v>0</v>
      </c>
      <c r="AK1200">
        <v>0</v>
      </c>
      <c r="AL1200" s="4">
        <v>2</v>
      </c>
      <c r="AM1200">
        <v>0.16666666666666666</v>
      </c>
      <c r="AN1200" s="4">
        <v>0</v>
      </c>
      <c r="AO1200">
        <v>0</v>
      </c>
      <c r="AP1200" s="4">
        <v>0</v>
      </c>
      <c r="AQ1200">
        <v>0</v>
      </c>
      <c r="AR1200" s="4">
        <v>0</v>
      </c>
      <c r="AS1200">
        <v>0</v>
      </c>
      <c r="AT1200" s="4">
        <v>0</v>
      </c>
      <c r="AU1200" s="4">
        <v>0</v>
      </c>
      <c r="AV1200" s="4">
        <v>0</v>
      </c>
      <c r="AW1200">
        <v>1.4444444444444444</v>
      </c>
      <c r="AX1200" s="4">
        <f t="shared" si="18"/>
        <v>9</v>
      </c>
      <c r="AY1200" s="4">
        <v>0</v>
      </c>
      <c r="AZ1200" s="4">
        <v>0</v>
      </c>
    </row>
    <row r="1201" spans="1:52" x14ac:dyDescent="0.25">
      <c r="A1201" s="4">
        <v>2017</v>
      </c>
      <c r="B1201" s="4" t="s">
        <v>360</v>
      </c>
      <c r="C1201" t="s">
        <v>163</v>
      </c>
      <c r="D1201" t="s">
        <v>145</v>
      </c>
      <c r="E1201" t="s">
        <v>661</v>
      </c>
      <c r="F1201" s="4">
        <v>139</v>
      </c>
      <c r="G1201">
        <v>138</v>
      </c>
      <c r="H1201">
        <v>6</v>
      </c>
      <c r="I1201">
        <v>138</v>
      </c>
      <c r="J1201">
        <v>6.8260869565217392</v>
      </c>
      <c r="K1201">
        <v>2</v>
      </c>
      <c r="L1201">
        <v>1.4492753623188406E-2</v>
      </c>
      <c r="M1201">
        <v>137</v>
      </c>
      <c r="N1201">
        <v>426</v>
      </c>
      <c r="O1201">
        <v>0.98561151079136688</v>
      </c>
      <c r="P1201">
        <v>89</v>
      </c>
      <c r="Q1201">
        <v>14</v>
      </c>
      <c r="R1201">
        <v>9</v>
      </c>
      <c r="S1201">
        <v>42</v>
      </c>
      <c r="T1201">
        <v>10</v>
      </c>
      <c r="U1201">
        <v>83</v>
      </c>
      <c r="V1201">
        <v>10</v>
      </c>
      <c r="W1201">
        <v>13.9</v>
      </c>
      <c r="X1201">
        <v>124</v>
      </c>
      <c r="Y1201">
        <v>60.75</v>
      </c>
      <c r="Z1201">
        <v>11</v>
      </c>
      <c r="AA1201">
        <v>221</v>
      </c>
      <c r="AB1201">
        <v>128</v>
      </c>
      <c r="AC1201">
        <v>78</v>
      </c>
      <c r="AD1201">
        <v>0.92086330935251803</v>
      </c>
      <c r="AE1201">
        <v>66</v>
      </c>
      <c r="AF1201">
        <v>61</v>
      </c>
      <c r="AG1201">
        <v>0.47482014388489208</v>
      </c>
      <c r="AH1201" s="4">
        <v>6</v>
      </c>
      <c r="AI1201">
        <v>0.54545454545454541</v>
      </c>
      <c r="AJ1201" s="4">
        <v>0</v>
      </c>
      <c r="AK1201">
        <v>0</v>
      </c>
      <c r="AL1201" s="4">
        <v>20</v>
      </c>
      <c r="AM1201">
        <v>0.15625</v>
      </c>
      <c r="AN1201" s="4">
        <v>5</v>
      </c>
      <c r="AO1201">
        <v>3.90625E-2</v>
      </c>
      <c r="AP1201" s="4">
        <v>0</v>
      </c>
      <c r="AQ1201">
        <v>0</v>
      </c>
      <c r="AR1201" s="4">
        <v>0</v>
      </c>
      <c r="AS1201">
        <v>0</v>
      </c>
      <c r="AT1201" s="4">
        <v>0</v>
      </c>
      <c r="AU1201" s="4">
        <v>2</v>
      </c>
      <c r="AV1201" s="4">
        <v>1</v>
      </c>
      <c r="AW1201">
        <v>1.8289473684210527</v>
      </c>
      <c r="AX1201" s="4">
        <f t="shared" si="18"/>
        <v>76</v>
      </c>
      <c r="AY1201" s="4">
        <v>3</v>
      </c>
      <c r="AZ1201" s="4">
        <v>15</v>
      </c>
    </row>
    <row r="1202" spans="1:52" x14ac:dyDescent="0.25">
      <c r="A1202" s="4">
        <v>2017</v>
      </c>
      <c r="B1202" s="4" t="s">
        <v>360</v>
      </c>
      <c r="C1202" t="s">
        <v>163</v>
      </c>
      <c r="D1202" t="s">
        <v>150</v>
      </c>
      <c r="E1202" t="s">
        <v>666</v>
      </c>
      <c r="F1202" s="4">
        <v>101</v>
      </c>
      <c r="G1202">
        <v>99</v>
      </c>
      <c r="H1202">
        <v>1</v>
      </c>
      <c r="I1202">
        <v>100</v>
      </c>
      <c r="J1202">
        <v>3.12</v>
      </c>
      <c r="K1202">
        <v>0</v>
      </c>
      <c r="L1202">
        <v>0</v>
      </c>
      <c r="M1202">
        <v>97</v>
      </c>
      <c r="N1202">
        <v>176</v>
      </c>
      <c r="O1202">
        <v>0.96039603960396036</v>
      </c>
      <c r="P1202">
        <v>80</v>
      </c>
      <c r="Q1202">
        <v>12</v>
      </c>
      <c r="R1202">
        <v>25</v>
      </c>
      <c r="S1202">
        <v>21</v>
      </c>
      <c r="T1202">
        <v>11</v>
      </c>
      <c r="U1202">
        <v>106.63636363636364</v>
      </c>
      <c r="V1202">
        <v>8</v>
      </c>
      <c r="W1202">
        <v>28.375</v>
      </c>
      <c r="X1202">
        <v>88</v>
      </c>
      <c r="Y1202">
        <v>79.75</v>
      </c>
      <c r="Z1202">
        <v>9</v>
      </c>
      <c r="AA1202">
        <v>192</v>
      </c>
      <c r="AB1202">
        <v>89</v>
      </c>
      <c r="AC1202">
        <v>102</v>
      </c>
      <c r="AD1202">
        <v>0.88118811881188119</v>
      </c>
      <c r="AE1202">
        <v>20</v>
      </c>
      <c r="AF1202">
        <v>75</v>
      </c>
      <c r="AG1202">
        <v>0.19801980198019803</v>
      </c>
      <c r="AH1202" s="4">
        <v>7</v>
      </c>
      <c r="AI1202">
        <v>0.77777777777777779</v>
      </c>
      <c r="AJ1202" s="4">
        <v>0</v>
      </c>
      <c r="AK1202">
        <v>0</v>
      </c>
      <c r="AL1202" s="4">
        <v>14</v>
      </c>
      <c r="AM1202">
        <v>0.15730337078651685</v>
      </c>
      <c r="AN1202" s="4">
        <v>3</v>
      </c>
      <c r="AO1202">
        <v>3.3707865168539325E-2</v>
      </c>
      <c r="AP1202" s="4">
        <v>1</v>
      </c>
      <c r="AQ1202">
        <v>9.9009900990099011E-3</v>
      </c>
      <c r="AR1202" s="4">
        <v>0</v>
      </c>
      <c r="AS1202">
        <v>0</v>
      </c>
      <c r="AT1202" s="4">
        <v>0</v>
      </c>
      <c r="AU1202" s="4">
        <v>0</v>
      </c>
      <c r="AV1202" s="4">
        <v>5</v>
      </c>
      <c r="AW1202">
        <v>1.5538461538461539</v>
      </c>
      <c r="AX1202" s="4">
        <f t="shared" si="18"/>
        <v>65</v>
      </c>
      <c r="AY1202" s="4">
        <v>4</v>
      </c>
      <c r="AZ1202" s="4">
        <v>3</v>
      </c>
    </row>
    <row r="1203" spans="1:52" x14ac:dyDescent="0.25">
      <c r="A1203" s="4">
        <v>2017</v>
      </c>
      <c r="B1203" s="4" t="s">
        <v>360</v>
      </c>
      <c r="C1203" t="s">
        <v>163</v>
      </c>
      <c r="D1203" t="s">
        <v>340</v>
      </c>
      <c r="E1203" t="s">
        <v>733</v>
      </c>
      <c r="F1203" s="4">
        <v>80</v>
      </c>
      <c r="G1203">
        <v>80</v>
      </c>
      <c r="H1203">
        <v>4</v>
      </c>
      <c r="I1203">
        <v>80</v>
      </c>
      <c r="J1203">
        <v>5.35</v>
      </c>
      <c r="K1203">
        <v>8</v>
      </c>
      <c r="L1203">
        <v>0.1</v>
      </c>
      <c r="M1203">
        <v>79</v>
      </c>
      <c r="N1203">
        <v>103</v>
      </c>
      <c r="O1203">
        <v>0.98750000000000004</v>
      </c>
      <c r="P1203">
        <v>58</v>
      </c>
      <c r="Q1203">
        <v>11</v>
      </c>
      <c r="R1203">
        <v>16</v>
      </c>
      <c r="S1203">
        <v>27</v>
      </c>
      <c r="T1203">
        <v>4</v>
      </c>
      <c r="U1203">
        <v>212.25</v>
      </c>
      <c r="V1203">
        <v>3</v>
      </c>
      <c r="W1203">
        <v>20.666666666666668</v>
      </c>
      <c r="X1203">
        <v>75</v>
      </c>
      <c r="Y1203">
        <v>65.933333333333337</v>
      </c>
      <c r="Z1203">
        <v>4</v>
      </c>
      <c r="AA1203">
        <v>364</v>
      </c>
      <c r="AB1203">
        <v>76</v>
      </c>
      <c r="AC1203">
        <v>93</v>
      </c>
      <c r="AD1203">
        <v>0.95</v>
      </c>
      <c r="AE1203">
        <v>21</v>
      </c>
      <c r="AF1203">
        <v>54</v>
      </c>
      <c r="AG1203">
        <v>0.26250000000000001</v>
      </c>
      <c r="AH1203" s="4">
        <v>3</v>
      </c>
      <c r="AI1203">
        <v>0.75</v>
      </c>
      <c r="AJ1203" s="4">
        <v>1</v>
      </c>
      <c r="AK1203">
        <v>0.25</v>
      </c>
      <c r="AL1203" s="4">
        <v>13</v>
      </c>
      <c r="AM1203">
        <v>0.17105263157894737</v>
      </c>
      <c r="AN1203" s="4">
        <v>3</v>
      </c>
      <c r="AO1203">
        <v>3.9473684210526314E-2</v>
      </c>
      <c r="AP1203" s="4">
        <v>0</v>
      </c>
      <c r="AQ1203">
        <v>0</v>
      </c>
      <c r="AR1203" s="4">
        <v>0</v>
      </c>
      <c r="AS1203">
        <v>0</v>
      </c>
      <c r="AT1203" s="4">
        <v>0</v>
      </c>
      <c r="AU1203" s="4">
        <v>0</v>
      </c>
      <c r="AV1203" s="4">
        <v>0</v>
      </c>
      <c r="AW1203">
        <v>2.2857142857142856</v>
      </c>
      <c r="AX1203" s="4">
        <f t="shared" si="18"/>
        <v>35</v>
      </c>
      <c r="AY1203" s="4">
        <v>0</v>
      </c>
      <c r="AZ1203" s="4">
        <v>0</v>
      </c>
    </row>
    <row r="1204" spans="1:52" x14ac:dyDescent="0.25">
      <c r="A1204" s="4">
        <v>2017</v>
      </c>
      <c r="B1204" s="4" t="s">
        <v>360</v>
      </c>
      <c r="C1204" t="s">
        <v>163</v>
      </c>
      <c r="D1204" t="s">
        <v>165</v>
      </c>
      <c r="E1204" t="s">
        <v>679</v>
      </c>
      <c r="F1204" s="4">
        <v>72</v>
      </c>
      <c r="G1204">
        <v>72</v>
      </c>
      <c r="H1204">
        <v>5</v>
      </c>
      <c r="I1204">
        <v>72</v>
      </c>
      <c r="J1204">
        <v>6.4444444444444446</v>
      </c>
      <c r="K1204">
        <v>0</v>
      </c>
      <c r="L1204">
        <v>0</v>
      </c>
      <c r="M1204">
        <v>70</v>
      </c>
      <c r="N1204">
        <v>588</v>
      </c>
      <c r="O1204">
        <v>0.97222222222222221</v>
      </c>
      <c r="P1204">
        <v>51</v>
      </c>
      <c r="Q1204">
        <v>22</v>
      </c>
      <c r="R1204">
        <v>5</v>
      </c>
      <c r="S1204">
        <v>50</v>
      </c>
      <c r="T1204">
        <v>10</v>
      </c>
      <c r="U1204">
        <v>189.4</v>
      </c>
      <c r="V1204">
        <v>9</v>
      </c>
      <c r="W1204">
        <v>26.111111111111111</v>
      </c>
      <c r="X1204">
        <v>62</v>
      </c>
      <c r="Y1204">
        <v>87.806451612903231</v>
      </c>
      <c r="Z1204">
        <v>8</v>
      </c>
      <c r="AA1204">
        <v>325</v>
      </c>
      <c r="AB1204">
        <v>61</v>
      </c>
      <c r="AC1204">
        <v>105</v>
      </c>
      <c r="AD1204">
        <v>0.84722222222222221</v>
      </c>
      <c r="AE1204">
        <v>34</v>
      </c>
      <c r="AF1204">
        <v>93</v>
      </c>
      <c r="AG1204">
        <v>0.47222222222222221</v>
      </c>
      <c r="AH1204" s="4">
        <v>5</v>
      </c>
      <c r="AI1204">
        <v>0.625</v>
      </c>
      <c r="AJ1204" s="4">
        <v>2</v>
      </c>
      <c r="AK1204">
        <v>0.25</v>
      </c>
      <c r="AL1204" s="4">
        <v>10</v>
      </c>
      <c r="AM1204">
        <v>0.16393442622950818</v>
      </c>
      <c r="AN1204" s="4">
        <v>6</v>
      </c>
      <c r="AO1204">
        <v>9.8360655737704916E-2</v>
      </c>
      <c r="AP1204" s="4">
        <v>0</v>
      </c>
      <c r="AQ1204">
        <v>0</v>
      </c>
      <c r="AR1204" s="4">
        <v>0</v>
      </c>
      <c r="AS1204">
        <v>0</v>
      </c>
      <c r="AT1204" s="4">
        <v>0</v>
      </c>
      <c r="AU1204" s="4">
        <v>0</v>
      </c>
      <c r="AV1204" s="4">
        <v>1</v>
      </c>
      <c r="AW1204">
        <v>2.0571428571428569</v>
      </c>
      <c r="AX1204" s="4">
        <f t="shared" si="18"/>
        <v>35</v>
      </c>
      <c r="AY1204" s="4">
        <v>3</v>
      </c>
      <c r="AZ1204" s="4">
        <v>21</v>
      </c>
    </row>
    <row r="1205" spans="1:52" x14ac:dyDescent="0.25">
      <c r="A1205" s="4">
        <v>2017</v>
      </c>
      <c r="B1205" s="4" t="s">
        <v>360</v>
      </c>
      <c r="C1205" t="s">
        <v>163</v>
      </c>
      <c r="D1205" t="s">
        <v>160</v>
      </c>
      <c r="E1205" t="s">
        <v>675</v>
      </c>
      <c r="F1205" s="4">
        <v>63</v>
      </c>
      <c r="G1205">
        <v>61</v>
      </c>
      <c r="H1205">
        <v>4</v>
      </c>
      <c r="I1205">
        <v>62</v>
      </c>
      <c r="J1205">
        <v>5.790322580645161</v>
      </c>
      <c r="K1205">
        <v>0</v>
      </c>
      <c r="L1205">
        <v>0</v>
      </c>
      <c r="M1205">
        <v>61</v>
      </c>
      <c r="N1205">
        <v>74</v>
      </c>
      <c r="O1205">
        <v>0.96825396825396826</v>
      </c>
      <c r="P1205">
        <v>36</v>
      </c>
      <c r="Q1205">
        <v>16</v>
      </c>
      <c r="R1205">
        <v>10</v>
      </c>
      <c r="S1205">
        <v>24</v>
      </c>
      <c r="T1205">
        <v>1</v>
      </c>
      <c r="U1205">
        <v>60</v>
      </c>
      <c r="V1205">
        <v>1</v>
      </c>
      <c r="W1205">
        <v>8</v>
      </c>
      <c r="X1205">
        <v>61</v>
      </c>
      <c r="Y1205">
        <v>62.983606557377051</v>
      </c>
      <c r="Z1205">
        <v>1</v>
      </c>
      <c r="AA1205">
        <v>153</v>
      </c>
      <c r="AB1205">
        <v>61</v>
      </c>
      <c r="AC1205">
        <v>87</v>
      </c>
      <c r="AD1205">
        <v>0.96825396825396826</v>
      </c>
      <c r="AE1205">
        <v>20</v>
      </c>
      <c r="AF1205">
        <v>56</v>
      </c>
      <c r="AG1205">
        <v>0.31746031746031744</v>
      </c>
      <c r="AH1205" s="4">
        <v>0</v>
      </c>
      <c r="AI1205">
        <v>0</v>
      </c>
      <c r="AJ1205" s="4">
        <v>0</v>
      </c>
      <c r="AK1205">
        <v>0</v>
      </c>
      <c r="AL1205" s="4">
        <v>9</v>
      </c>
      <c r="AM1205">
        <v>0.14754098360655737</v>
      </c>
      <c r="AN1205" s="4">
        <v>2</v>
      </c>
      <c r="AO1205">
        <v>3.2786885245901641E-2</v>
      </c>
      <c r="AP1205" s="4">
        <v>0</v>
      </c>
      <c r="AQ1205">
        <v>0</v>
      </c>
      <c r="AR1205" s="4">
        <v>0</v>
      </c>
      <c r="AS1205">
        <v>0</v>
      </c>
      <c r="AT1205" s="4">
        <v>0</v>
      </c>
      <c r="AU1205" s="4">
        <v>0</v>
      </c>
      <c r="AV1205" s="4">
        <v>0</v>
      </c>
      <c r="AW1205">
        <v>1.6578947368421053</v>
      </c>
      <c r="AX1205" s="4">
        <f t="shared" si="18"/>
        <v>38</v>
      </c>
      <c r="AY1205" s="4">
        <v>1</v>
      </c>
      <c r="AZ1205" s="4">
        <v>1</v>
      </c>
    </row>
    <row r="1206" spans="1:52" x14ac:dyDescent="0.25">
      <c r="A1206" s="4">
        <v>2017</v>
      </c>
      <c r="B1206" s="4" t="s">
        <v>360</v>
      </c>
      <c r="C1206" t="s">
        <v>163</v>
      </c>
      <c r="D1206" t="s">
        <v>369</v>
      </c>
      <c r="E1206" t="s">
        <v>868</v>
      </c>
      <c r="F1206" s="4">
        <v>57</v>
      </c>
      <c r="G1206">
        <v>57</v>
      </c>
      <c r="H1206">
        <v>7</v>
      </c>
      <c r="I1206">
        <v>57</v>
      </c>
      <c r="J1206">
        <v>8.2456140350877192</v>
      </c>
      <c r="K1206">
        <v>8</v>
      </c>
      <c r="L1206">
        <v>0.14035087719298245</v>
      </c>
      <c r="M1206">
        <v>55</v>
      </c>
      <c r="N1206">
        <v>777</v>
      </c>
      <c r="O1206">
        <v>0.96491228070175439</v>
      </c>
      <c r="P1206">
        <v>36</v>
      </c>
      <c r="Q1206">
        <v>28</v>
      </c>
      <c r="R1206">
        <v>5</v>
      </c>
      <c r="S1206">
        <v>59</v>
      </c>
      <c r="T1206">
        <v>7</v>
      </c>
      <c r="U1206">
        <v>173.85714285714286</v>
      </c>
      <c r="V1206">
        <v>7</v>
      </c>
      <c r="W1206">
        <v>32</v>
      </c>
      <c r="X1206">
        <v>49</v>
      </c>
      <c r="Y1206">
        <v>93.551020408163268</v>
      </c>
      <c r="Z1206">
        <v>5</v>
      </c>
      <c r="AA1206">
        <v>307</v>
      </c>
      <c r="AB1206">
        <v>50</v>
      </c>
      <c r="AC1206">
        <v>121</v>
      </c>
      <c r="AD1206">
        <v>0.8771929824561403</v>
      </c>
      <c r="AE1206">
        <v>26</v>
      </c>
      <c r="AF1206">
        <v>114</v>
      </c>
      <c r="AG1206">
        <v>0.45614035087719296</v>
      </c>
      <c r="AH1206" s="4">
        <v>2</v>
      </c>
      <c r="AI1206">
        <v>0.4</v>
      </c>
      <c r="AJ1206" s="4">
        <v>1</v>
      </c>
      <c r="AK1206">
        <v>0.2</v>
      </c>
      <c r="AL1206" s="4">
        <v>5</v>
      </c>
      <c r="AM1206">
        <v>0.1</v>
      </c>
      <c r="AN1206" s="4">
        <v>3</v>
      </c>
      <c r="AO1206">
        <v>0.06</v>
      </c>
      <c r="AP1206" s="4">
        <v>1</v>
      </c>
      <c r="AQ1206">
        <v>1.7543859649122806E-2</v>
      </c>
      <c r="AR1206" s="4">
        <v>1</v>
      </c>
      <c r="AS1206">
        <v>1.7543859649122806E-2</v>
      </c>
      <c r="AT1206" s="4">
        <v>0</v>
      </c>
      <c r="AU1206" s="4">
        <v>0</v>
      </c>
      <c r="AV1206" s="4">
        <v>1</v>
      </c>
      <c r="AW1206">
        <v>2.2799999999999998</v>
      </c>
      <c r="AX1206" s="4">
        <f t="shared" si="18"/>
        <v>25.000000000000004</v>
      </c>
      <c r="AY1206" s="4">
        <v>1</v>
      </c>
      <c r="AZ1206" s="4">
        <v>15</v>
      </c>
    </row>
    <row r="1207" spans="1:52" x14ac:dyDescent="0.25">
      <c r="A1207" s="4">
        <v>2017</v>
      </c>
      <c r="B1207" s="4" t="s">
        <v>360</v>
      </c>
      <c r="C1207" t="s">
        <v>163</v>
      </c>
      <c r="D1207" t="s">
        <v>164</v>
      </c>
      <c r="E1207" t="s">
        <v>678</v>
      </c>
      <c r="F1207" s="4">
        <v>49</v>
      </c>
      <c r="G1207">
        <v>49</v>
      </c>
      <c r="H1207">
        <v>3</v>
      </c>
      <c r="I1207">
        <v>49</v>
      </c>
      <c r="J1207">
        <v>3.795918367346939</v>
      </c>
      <c r="K1207">
        <v>0</v>
      </c>
      <c r="L1207">
        <v>0</v>
      </c>
      <c r="M1207">
        <v>49</v>
      </c>
      <c r="N1207">
        <v>405</v>
      </c>
      <c r="O1207">
        <v>1</v>
      </c>
      <c r="P1207">
        <v>37</v>
      </c>
      <c r="Q1207">
        <v>7</v>
      </c>
      <c r="R1207">
        <v>7</v>
      </c>
      <c r="S1207">
        <v>5</v>
      </c>
      <c r="T1207">
        <v>3</v>
      </c>
      <c r="U1207">
        <v>187.66666666666666</v>
      </c>
      <c r="V1207">
        <v>3</v>
      </c>
      <c r="W1207">
        <v>12.333333333333334</v>
      </c>
      <c r="X1207">
        <v>46</v>
      </c>
      <c r="Y1207">
        <v>59.543478260869563</v>
      </c>
      <c r="Z1207">
        <v>3</v>
      </c>
      <c r="AA1207">
        <v>320</v>
      </c>
      <c r="AB1207">
        <v>45</v>
      </c>
      <c r="AC1207">
        <v>83</v>
      </c>
      <c r="AD1207">
        <v>0.91836734693877553</v>
      </c>
      <c r="AE1207">
        <v>20</v>
      </c>
      <c r="AF1207">
        <v>65</v>
      </c>
      <c r="AG1207">
        <v>0.40816326530612246</v>
      </c>
      <c r="AH1207" s="4">
        <v>1</v>
      </c>
      <c r="AI1207">
        <v>0.33333333333333331</v>
      </c>
      <c r="AJ1207" s="4">
        <v>1</v>
      </c>
      <c r="AK1207">
        <v>0.33333333333333331</v>
      </c>
      <c r="AL1207" s="4">
        <v>7</v>
      </c>
      <c r="AM1207">
        <v>0.15555555555555556</v>
      </c>
      <c r="AN1207" s="4">
        <v>4</v>
      </c>
      <c r="AO1207">
        <v>8.8888888888888892E-2</v>
      </c>
      <c r="AP1207" s="4">
        <v>0</v>
      </c>
      <c r="AQ1207">
        <v>0</v>
      </c>
      <c r="AR1207" s="4">
        <v>0</v>
      </c>
      <c r="AS1207">
        <v>0</v>
      </c>
      <c r="AT1207" s="4">
        <v>0</v>
      </c>
      <c r="AU1207" s="4">
        <v>0</v>
      </c>
      <c r="AV1207" s="4">
        <v>0</v>
      </c>
      <c r="AW1207">
        <v>1.96</v>
      </c>
      <c r="AX1207" s="4">
        <f t="shared" si="18"/>
        <v>25</v>
      </c>
      <c r="AY1207" s="4">
        <v>0</v>
      </c>
      <c r="AZ1207" s="4">
        <v>0</v>
      </c>
    </row>
    <row r="1208" spans="1:52" x14ac:dyDescent="0.25">
      <c r="A1208" s="4">
        <v>2017</v>
      </c>
      <c r="B1208" s="4" t="s">
        <v>360</v>
      </c>
      <c r="C1208" t="s">
        <v>163</v>
      </c>
      <c r="D1208" t="s">
        <v>148</v>
      </c>
      <c r="E1208" t="s">
        <v>664</v>
      </c>
      <c r="F1208" s="4">
        <v>43</v>
      </c>
      <c r="G1208">
        <v>39</v>
      </c>
      <c r="H1208">
        <v>3</v>
      </c>
      <c r="I1208">
        <v>43</v>
      </c>
      <c r="J1208">
        <v>4.1162790697674421</v>
      </c>
      <c r="K1208">
        <v>0</v>
      </c>
      <c r="L1208">
        <v>0</v>
      </c>
      <c r="M1208">
        <v>40</v>
      </c>
      <c r="N1208">
        <v>402</v>
      </c>
      <c r="O1208">
        <v>0.93023255813953487</v>
      </c>
      <c r="P1208">
        <v>27</v>
      </c>
      <c r="Q1208">
        <v>12</v>
      </c>
      <c r="R1208">
        <v>10</v>
      </c>
      <c r="S1208">
        <v>30</v>
      </c>
      <c r="T1208">
        <v>3</v>
      </c>
      <c r="U1208">
        <v>161.66666666666666</v>
      </c>
      <c r="V1208">
        <v>2</v>
      </c>
      <c r="W1208">
        <v>103.5</v>
      </c>
      <c r="X1208">
        <v>38</v>
      </c>
      <c r="Y1208">
        <v>55.157894736842103</v>
      </c>
      <c r="Z1208">
        <v>4</v>
      </c>
      <c r="AA1208">
        <v>268</v>
      </c>
      <c r="AB1208">
        <v>38</v>
      </c>
      <c r="AC1208">
        <v>73</v>
      </c>
      <c r="AD1208">
        <v>0.88372093023255816</v>
      </c>
      <c r="AE1208">
        <v>15</v>
      </c>
      <c r="AF1208">
        <v>56</v>
      </c>
      <c r="AG1208">
        <v>0.34883720930232559</v>
      </c>
      <c r="AH1208" s="4">
        <v>5</v>
      </c>
      <c r="AI1208">
        <v>0</v>
      </c>
      <c r="AJ1208" s="4">
        <v>0</v>
      </c>
      <c r="AK1208">
        <v>0</v>
      </c>
      <c r="AL1208" s="4">
        <v>5</v>
      </c>
      <c r="AM1208">
        <v>0.13157894736842105</v>
      </c>
      <c r="AN1208" s="4">
        <v>0</v>
      </c>
      <c r="AO1208">
        <v>0</v>
      </c>
      <c r="AP1208" s="4">
        <v>0</v>
      </c>
      <c r="AQ1208">
        <v>0</v>
      </c>
      <c r="AR1208" s="4">
        <v>0</v>
      </c>
      <c r="AS1208">
        <v>0</v>
      </c>
      <c r="AT1208" s="4">
        <v>0</v>
      </c>
      <c r="AU1208" s="4">
        <v>0</v>
      </c>
      <c r="AV1208" s="4">
        <v>0</v>
      </c>
      <c r="AW1208">
        <v>1.8695652173913044</v>
      </c>
      <c r="AX1208" s="4">
        <f t="shared" si="18"/>
        <v>23</v>
      </c>
      <c r="AY1208" s="4">
        <v>2</v>
      </c>
      <c r="AZ1208" s="4">
        <v>42</v>
      </c>
    </row>
    <row r="1209" spans="1:52" x14ac:dyDescent="0.25">
      <c r="A1209" s="4">
        <v>2017</v>
      </c>
      <c r="B1209" s="4" t="s">
        <v>360</v>
      </c>
      <c r="C1209" t="s">
        <v>163</v>
      </c>
      <c r="D1209" t="s">
        <v>159</v>
      </c>
      <c r="E1209" t="s">
        <v>674</v>
      </c>
      <c r="F1209" s="4">
        <v>41</v>
      </c>
      <c r="G1209">
        <v>41</v>
      </c>
      <c r="H1209">
        <v>8</v>
      </c>
      <c r="I1209">
        <v>41</v>
      </c>
      <c r="J1209">
        <v>8.9268292682926838</v>
      </c>
      <c r="K1209">
        <v>2</v>
      </c>
      <c r="L1209">
        <v>4.878048780487805E-2</v>
      </c>
      <c r="M1209">
        <v>40</v>
      </c>
      <c r="N1209">
        <v>1064</v>
      </c>
      <c r="O1209">
        <v>0.97560975609756095</v>
      </c>
      <c r="P1209">
        <v>30</v>
      </c>
      <c r="Q1209">
        <v>20</v>
      </c>
      <c r="R1209">
        <v>10</v>
      </c>
      <c r="S1209">
        <v>78</v>
      </c>
      <c r="T1209">
        <v>3</v>
      </c>
      <c r="U1209">
        <v>160.33333333333334</v>
      </c>
      <c r="V1209">
        <v>3</v>
      </c>
      <c r="W1209">
        <v>54</v>
      </c>
      <c r="X1209">
        <v>37</v>
      </c>
      <c r="Y1209">
        <v>100.16216216216216</v>
      </c>
      <c r="Z1209">
        <v>3</v>
      </c>
      <c r="AA1209">
        <v>357</v>
      </c>
      <c r="AB1209">
        <v>38</v>
      </c>
      <c r="AC1209">
        <v>129</v>
      </c>
      <c r="AD1209">
        <v>0.92682926829268297</v>
      </c>
      <c r="AE1209">
        <v>16</v>
      </c>
      <c r="AF1209">
        <v>114</v>
      </c>
      <c r="AG1209">
        <v>0.3902439024390244</v>
      </c>
      <c r="AH1209" s="4">
        <v>1</v>
      </c>
      <c r="AI1209">
        <v>0.33333333333333331</v>
      </c>
      <c r="AJ1209" s="4">
        <v>0</v>
      </c>
      <c r="AK1209">
        <v>0</v>
      </c>
      <c r="AL1209" s="4">
        <v>8</v>
      </c>
      <c r="AM1209">
        <v>0.21052631578947367</v>
      </c>
      <c r="AN1209" s="4">
        <v>1</v>
      </c>
      <c r="AO1209">
        <v>2.6315789473684209E-2</v>
      </c>
      <c r="AP1209" s="4">
        <v>0</v>
      </c>
      <c r="AQ1209">
        <v>0</v>
      </c>
      <c r="AR1209" s="4">
        <v>0</v>
      </c>
      <c r="AS1209">
        <v>0</v>
      </c>
      <c r="AT1209" s="4">
        <v>0</v>
      </c>
      <c r="AU1209" s="4">
        <v>0</v>
      </c>
      <c r="AV1209" s="4">
        <v>2</v>
      </c>
      <c r="AW1209">
        <v>1.64</v>
      </c>
      <c r="AX1209" s="4">
        <f t="shared" si="18"/>
        <v>25</v>
      </c>
      <c r="AY1209" s="4">
        <v>4</v>
      </c>
      <c r="AZ1209" s="4">
        <v>73</v>
      </c>
    </row>
    <row r="1210" spans="1:52" x14ac:dyDescent="0.25">
      <c r="A1210" s="4">
        <v>2017</v>
      </c>
      <c r="B1210" s="4" t="s">
        <v>360</v>
      </c>
      <c r="C1210" t="s">
        <v>163</v>
      </c>
      <c r="D1210" t="s">
        <v>367</v>
      </c>
      <c r="E1210" t="s">
        <v>866</v>
      </c>
      <c r="F1210" s="4">
        <v>37</v>
      </c>
      <c r="G1210">
        <v>37</v>
      </c>
      <c r="H1210">
        <v>5</v>
      </c>
      <c r="I1210">
        <v>37</v>
      </c>
      <c r="J1210">
        <v>6.5135135135135132</v>
      </c>
      <c r="K1210">
        <v>4</v>
      </c>
      <c r="L1210">
        <v>0.10810810810810811</v>
      </c>
      <c r="M1210">
        <v>11</v>
      </c>
      <c r="N1210">
        <v>861</v>
      </c>
      <c r="O1210">
        <v>0.29729729729729731</v>
      </c>
      <c r="P1210">
        <v>26</v>
      </c>
      <c r="Q1210">
        <v>18</v>
      </c>
      <c r="R1210">
        <v>7</v>
      </c>
      <c r="S1210">
        <v>20</v>
      </c>
      <c r="T1210">
        <v>3</v>
      </c>
      <c r="U1210">
        <v>182.33333333333334</v>
      </c>
      <c r="V1210">
        <v>3</v>
      </c>
      <c r="W1210">
        <v>108.66666666666667</v>
      </c>
      <c r="X1210">
        <v>33</v>
      </c>
      <c r="Y1210">
        <v>95.393939393939391</v>
      </c>
      <c r="Z1210">
        <v>3</v>
      </c>
      <c r="AA1210">
        <v>416</v>
      </c>
      <c r="AB1210">
        <v>33</v>
      </c>
      <c r="AC1210">
        <v>116</v>
      </c>
      <c r="AD1210">
        <v>0.89189189189189189</v>
      </c>
      <c r="AE1210">
        <v>15</v>
      </c>
      <c r="AF1210">
        <v>91</v>
      </c>
      <c r="AG1210">
        <v>0.40540540540540543</v>
      </c>
      <c r="AH1210" s="4">
        <v>3</v>
      </c>
      <c r="AI1210">
        <v>1</v>
      </c>
      <c r="AJ1210" s="4">
        <v>0</v>
      </c>
      <c r="AK1210">
        <v>0</v>
      </c>
      <c r="AL1210" s="4">
        <v>9</v>
      </c>
      <c r="AM1210">
        <v>0.27272727272727271</v>
      </c>
      <c r="AN1210" s="4">
        <v>0</v>
      </c>
      <c r="AO1210">
        <v>0</v>
      </c>
      <c r="AP1210" s="4">
        <v>0</v>
      </c>
      <c r="AQ1210">
        <v>0</v>
      </c>
      <c r="AR1210" s="4">
        <v>0</v>
      </c>
      <c r="AS1210">
        <v>0</v>
      </c>
      <c r="AT1210" s="4">
        <v>0</v>
      </c>
      <c r="AU1210" s="4">
        <v>0</v>
      </c>
      <c r="AV1210" s="4">
        <v>0</v>
      </c>
      <c r="AW1210">
        <v>1.85</v>
      </c>
      <c r="AX1210" s="4">
        <f t="shared" si="18"/>
        <v>20</v>
      </c>
      <c r="AY1210" s="4">
        <v>0</v>
      </c>
      <c r="AZ1210" s="4">
        <v>0</v>
      </c>
    </row>
    <row r="1211" spans="1:52" x14ac:dyDescent="0.25">
      <c r="A1211" s="4">
        <v>2017</v>
      </c>
      <c r="B1211" s="4" t="s">
        <v>360</v>
      </c>
      <c r="C1211" t="s">
        <v>163</v>
      </c>
      <c r="D1211" t="s">
        <v>166</v>
      </c>
      <c r="E1211" t="s">
        <v>680</v>
      </c>
      <c r="F1211" s="4">
        <v>31</v>
      </c>
      <c r="G1211">
        <v>30</v>
      </c>
      <c r="H1211">
        <v>3</v>
      </c>
      <c r="I1211">
        <v>30</v>
      </c>
      <c r="J1211">
        <v>4.5999999999999996</v>
      </c>
      <c r="K1211">
        <v>0</v>
      </c>
      <c r="L1211">
        <v>0</v>
      </c>
      <c r="M1211">
        <v>28</v>
      </c>
      <c r="N1211">
        <v>603</v>
      </c>
      <c r="O1211">
        <v>0.90322580645161288</v>
      </c>
      <c r="P1211">
        <v>23</v>
      </c>
      <c r="Q1211">
        <v>6</v>
      </c>
      <c r="R1211">
        <v>13</v>
      </c>
      <c r="S1211">
        <v>7</v>
      </c>
      <c r="T1211">
        <v>6</v>
      </c>
      <c r="U1211">
        <v>133.33333333333334</v>
      </c>
      <c r="V1211">
        <v>5</v>
      </c>
      <c r="W1211">
        <v>22.6</v>
      </c>
      <c r="X1211">
        <v>24</v>
      </c>
      <c r="Y1211">
        <v>68.125</v>
      </c>
      <c r="Z1211">
        <v>5</v>
      </c>
      <c r="AA1211">
        <v>224</v>
      </c>
      <c r="AB1211">
        <v>24</v>
      </c>
      <c r="AC1211">
        <v>95</v>
      </c>
      <c r="AD1211">
        <v>0.77419354838709675</v>
      </c>
      <c r="AE1211">
        <v>8</v>
      </c>
      <c r="AF1211">
        <v>82</v>
      </c>
      <c r="AG1211">
        <v>0.25806451612903225</v>
      </c>
      <c r="AH1211" s="4">
        <v>3</v>
      </c>
      <c r="AI1211">
        <v>0.6</v>
      </c>
      <c r="AJ1211" s="4">
        <v>0</v>
      </c>
      <c r="AK1211">
        <v>0</v>
      </c>
      <c r="AL1211" s="4">
        <v>6</v>
      </c>
      <c r="AM1211">
        <v>0.25</v>
      </c>
      <c r="AN1211" s="4">
        <v>1</v>
      </c>
      <c r="AO1211">
        <v>4.1666666666666664E-2</v>
      </c>
      <c r="AP1211" s="4">
        <v>0</v>
      </c>
      <c r="AQ1211">
        <v>0</v>
      </c>
      <c r="AR1211" s="4">
        <v>0</v>
      </c>
      <c r="AS1211">
        <v>0</v>
      </c>
      <c r="AT1211" s="4">
        <v>0</v>
      </c>
      <c r="AU1211" s="4">
        <v>0</v>
      </c>
      <c r="AV1211" s="4">
        <v>0</v>
      </c>
      <c r="AW1211">
        <v>1.4090909090909092</v>
      </c>
      <c r="AX1211" s="4">
        <f t="shared" si="18"/>
        <v>22</v>
      </c>
      <c r="AY1211" s="4">
        <v>0</v>
      </c>
      <c r="AZ1211" s="4">
        <v>0</v>
      </c>
    </row>
    <row r="1212" spans="1:52" x14ac:dyDescent="0.25">
      <c r="A1212" s="4">
        <v>2017</v>
      </c>
      <c r="B1212" s="4" t="s">
        <v>360</v>
      </c>
      <c r="C1212" t="s">
        <v>163</v>
      </c>
      <c r="D1212" t="s">
        <v>146</v>
      </c>
      <c r="E1212" t="s">
        <v>662</v>
      </c>
      <c r="F1212" s="4">
        <v>14</v>
      </c>
      <c r="G1212">
        <v>13</v>
      </c>
      <c r="H1212">
        <v>2</v>
      </c>
      <c r="I1212">
        <v>14</v>
      </c>
      <c r="J1212">
        <v>3.7857142857142856</v>
      </c>
      <c r="K1212">
        <v>0</v>
      </c>
      <c r="L1212">
        <v>0</v>
      </c>
      <c r="M1212">
        <v>13</v>
      </c>
      <c r="N1212">
        <v>-36</v>
      </c>
      <c r="O1212">
        <v>0.9285714285714286</v>
      </c>
      <c r="P1212">
        <v>10</v>
      </c>
      <c r="Q1212">
        <v>4</v>
      </c>
      <c r="R1212">
        <v>1</v>
      </c>
      <c r="S1212">
        <v>36</v>
      </c>
      <c r="T1212">
        <v>0</v>
      </c>
      <c r="U1212">
        <v>0</v>
      </c>
      <c r="V1212">
        <v>0</v>
      </c>
      <c r="W1212">
        <v>0</v>
      </c>
      <c r="X1212">
        <v>14</v>
      </c>
      <c r="Y1212">
        <v>61.357142857142854</v>
      </c>
      <c r="Z1212">
        <v>0</v>
      </c>
      <c r="AA1212">
        <v>0</v>
      </c>
      <c r="AB1212">
        <v>13</v>
      </c>
      <c r="AC1212">
        <v>109</v>
      </c>
      <c r="AD1212">
        <v>0.9285714285714286</v>
      </c>
      <c r="AE1212">
        <v>5</v>
      </c>
      <c r="AF1212">
        <v>72</v>
      </c>
      <c r="AG1212">
        <v>0.35714285714285715</v>
      </c>
      <c r="AH1212" s="4">
        <v>0</v>
      </c>
      <c r="AI1212">
        <v>0</v>
      </c>
      <c r="AJ1212" s="4">
        <v>0</v>
      </c>
      <c r="AK1212">
        <v>0</v>
      </c>
      <c r="AL1212" s="4">
        <v>6</v>
      </c>
      <c r="AM1212">
        <v>0.46153846153846156</v>
      </c>
      <c r="AN1212" s="4">
        <v>1</v>
      </c>
      <c r="AO1212">
        <v>7.6923076923076927E-2</v>
      </c>
      <c r="AP1212" s="4">
        <v>0</v>
      </c>
      <c r="AQ1212">
        <v>0</v>
      </c>
      <c r="AR1212" s="4">
        <v>0</v>
      </c>
      <c r="AS1212">
        <v>0</v>
      </c>
      <c r="AT1212" s="4">
        <v>0</v>
      </c>
      <c r="AU1212" s="4">
        <v>0</v>
      </c>
      <c r="AV1212" s="4">
        <v>0</v>
      </c>
      <c r="AW1212">
        <v>2.3333333333333335</v>
      </c>
      <c r="AX1212" s="4">
        <f t="shared" si="18"/>
        <v>6</v>
      </c>
      <c r="AY1212" s="4">
        <v>0</v>
      </c>
      <c r="AZ1212" s="4">
        <v>0</v>
      </c>
    </row>
    <row r="1213" spans="1:52" x14ac:dyDescent="0.25">
      <c r="A1213" s="4">
        <v>2017</v>
      </c>
      <c r="B1213" s="4" t="s">
        <v>360</v>
      </c>
      <c r="C1213" t="s">
        <v>163</v>
      </c>
      <c r="D1213" t="s">
        <v>370</v>
      </c>
      <c r="E1213" t="s">
        <v>869</v>
      </c>
      <c r="F1213" s="4">
        <v>13</v>
      </c>
      <c r="G1213">
        <v>13</v>
      </c>
      <c r="H1213">
        <v>11</v>
      </c>
      <c r="I1213">
        <v>13</v>
      </c>
      <c r="J1213">
        <v>12.923076923076923</v>
      </c>
      <c r="K1213">
        <v>2</v>
      </c>
      <c r="L1213">
        <v>0.15384615384615385</v>
      </c>
      <c r="M1213">
        <v>13</v>
      </c>
      <c r="N1213">
        <v>232</v>
      </c>
      <c r="O1213">
        <v>1</v>
      </c>
      <c r="P1213">
        <v>11</v>
      </c>
      <c r="Q1213">
        <v>20</v>
      </c>
      <c r="R1213">
        <v>4</v>
      </c>
      <c r="S1213">
        <v>22</v>
      </c>
      <c r="T1213">
        <v>2</v>
      </c>
      <c r="U1213">
        <v>210.5</v>
      </c>
      <c r="V1213">
        <v>1</v>
      </c>
      <c r="W1213">
        <v>22</v>
      </c>
      <c r="X1213">
        <v>11</v>
      </c>
      <c r="Y1213">
        <v>61.18181818181818</v>
      </c>
      <c r="Z1213">
        <v>2</v>
      </c>
      <c r="AA1213">
        <v>250</v>
      </c>
      <c r="AB1213">
        <v>11</v>
      </c>
      <c r="AC1213">
        <v>93</v>
      </c>
      <c r="AD1213">
        <v>0.84615384615384615</v>
      </c>
      <c r="AE1213">
        <v>10</v>
      </c>
      <c r="AF1213">
        <v>85</v>
      </c>
      <c r="AG1213">
        <v>0.76923076923076927</v>
      </c>
      <c r="AH1213" s="4">
        <v>1</v>
      </c>
      <c r="AI1213">
        <v>0.5</v>
      </c>
      <c r="AJ1213" s="4">
        <v>0</v>
      </c>
      <c r="AK1213">
        <v>0</v>
      </c>
      <c r="AL1213" s="4">
        <v>1</v>
      </c>
      <c r="AM1213">
        <v>9.0909090909090912E-2</v>
      </c>
      <c r="AN1213" s="4">
        <v>1</v>
      </c>
      <c r="AO1213">
        <v>9.0909090909090912E-2</v>
      </c>
      <c r="AP1213" s="4">
        <v>0</v>
      </c>
      <c r="AQ1213">
        <v>0</v>
      </c>
      <c r="AR1213" s="4">
        <v>0</v>
      </c>
      <c r="AS1213">
        <v>0</v>
      </c>
      <c r="AT1213" s="4">
        <v>0</v>
      </c>
      <c r="AU1213" s="4">
        <v>0</v>
      </c>
      <c r="AV1213" s="4">
        <v>0</v>
      </c>
      <c r="AW1213">
        <v>1.625</v>
      </c>
      <c r="AX1213" s="4">
        <f t="shared" si="18"/>
        <v>8</v>
      </c>
      <c r="AY1213" s="4">
        <v>0</v>
      </c>
      <c r="AZ1213" s="4">
        <v>0</v>
      </c>
    </row>
    <row r="1214" spans="1:52" x14ac:dyDescent="0.25">
      <c r="A1214" s="4">
        <v>2017</v>
      </c>
      <c r="B1214" s="4" t="s">
        <v>360</v>
      </c>
      <c r="C1214" t="s">
        <v>163</v>
      </c>
      <c r="D1214" t="s">
        <v>311</v>
      </c>
      <c r="E1214" t="s">
        <v>816</v>
      </c>
      <c r="F1214" s="4">
        <v>8</v>
      </c>
      <c r="G1214">
        <v>8</v>
      </c>
      <c r="H1214">
        <v>3</v>
      </c>
      <c r="I1214">
        <v>8</v>
      </c>
      <c r="J1214">
        <v>4.625</v>
      </c>
      <c r="K1214">
        <v>0</v>
      </c>
      <c r="L1214">
        <v>0</v>
      </c>
      <c r="M1214">
        <v>8</v>
      </c>
      <c r="N1214">
        <v>23</v>
      </c>
      <c r="O1214">
        <v>1</v>
      </c>
      <c r="P1214">
        <v>6</v>
      </c>
      <c r="Q1214">
        <v>8</v>
      </c>
      <c r="R1214">
        <v>2</v>
      </c>
      <c r="S1214">
        <v>13</v>
      </c>
      <c r="T1214">
        <v>0</v>
      </c>
      <c r="U1214">
        <v>0</v>
      </c>
      <c r="V1214">
        <v>0</v>
      </c>
      <c r="W1214">
        <v>0</v>
      </c>
      <c r="X1214">
        <v>8</v>
      </c>
      <c r="Y1214">
        <v>74.75</v>
      </c>
      <c r="Z1214">
        <v>0</v>
      </c>
      <c r="AA1214">
        <v>0</v>
      </c>
      <c r="AB1214">
        <v>8</v>
      </c>
      <c r="AC1214">
        <v>98</v>
      </c>
      <c r="AD1214">
        <v>1</v>
      </c>
      <c r="AE1214">
        <v>1</v>
      </c>
      <c r="AF1214">
        <v>45</v>
      </c>
      <c r="AG1214">
        <v>0.125</v>
      </c>
      <c r="AH1214" s="4">
        <v>0</v>
      </c>
      <c r="AI1214">
        <v>0</v>
      </c>
      <c r="AJ1214" s="4">
        <v>0</v>
      </c>
      <c r="AK1214">
        <v>0</v>
      </c>
      <c r="AL1214" s="4">
        <v>1</v>
      </c>
      <c r="AM1214">
        <v>0.125</v>
      </c>
      <c r="AN1214" s="4">
        <v>0</v>
      </c>
      <c r="AO1214">
        <v>0</v>
      </c>
      <c r="AP1214" s="4">
        <v>0</v>
      </c>
      <c r="AQ1214">
        <v>0</v>
      </c>
      <c r="AR1214" s="4">
        <v>0</v>
      </c>
      <c r="AS1214">
        <v>0</v>
      </c>
      <c r="AT1214" s="4">
        <v>0</v>
      </c>
      <c r="AU1214" s="4">
        <v>0</v>
      </c>
      <c r="AV1214" s="4">
        <v>0</v>
      </c>
      <c r="AW1214">
        <v>1.3333333333333333</v>
      </c>
      <c r="AX1214" s="4">
        <f t="shared" si="18"/>
        <v>6</v>
      </c>
      <c r="AY1214" s="4">
        <v>0</v>
      </c>
      <c r="AZ1214" s="4">
        <v>0</v>
      </c>
    </row>
    <row r="1215" spans="1:52" x14ac:dyDescent="0.25">
      <c r="A1215" s="4">
        <v>2017</v>
      </c>
      <c r="B1215" s="4" t="s">
        <v>360</v>
      </c>
      <c r="C1215" t="s">
        <v>163</v>
      </c>
      <c r="D1215" t="s">
        <v>120</v>
      </c>
      <c r="E1215" t="s">
        <v>636</v>
      </c>
      <c r="F1215" s="4">
        <v>4</v>
      </c>
      <c r="G1215">
        <v>4</v>
      </c>
      <c r="H1215">
        <v>2</v>
      </c>
      <c r="I1215">
        <v>4</v>
      </c>
      <c r="J1215">
        <v>4.25</v>
      </c>
      <c r="K1215">
        <v>0</v>
      </c>
      <c r="L1215">
        <v>0</v>
      </c>
      <c r="M1215">
        <v>4</v>
      </c>
      <c r="N1215">
        <v>176</v>
      </c>
      <c r="O1215">
        <v>1</v>
      </c>
      <c r="P1215">
        <v>3</v>
      </c>
      <c r="Q1215">
        <v>5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4</v>
      </c>
      <c r="Y1215">
        <v>76</v>
      </c>
      <c r="Z1215">
        <v>0</v>
      </c>
      <c r="AA1215">
        <v>0</v>
      </c>
      <c r="AB1215">
        <v>4</v>
      </c>
      <c r="AC1215">
        <v>103</v>
      </c>
      <c r="AD1215">
        <v>1</v>
      </c>
      <c r="AE1215">
        <v>1</v>
      </c>
      <c r="AF1215">
        <v>31</v>
      </c>
      <c r="AG1215">
        <v>0.25</v>
      </c>
      <c r="AH1215" s="4">
        <v>0</v>
      </c>
      <c r="AI1215">
        <v>0</v>
      </c>
      <c r="AJ1215" s="4">
        <v>0</v>
      </c>
      <c r="AK1215">
        <v>0</v>
      </c>
      <c r="AL1215" s="4">
        <v>2</v>
      </c>
      <c r="AM1215">
        <v>0.5</v>
      </c>
      <c r="AN1215" s="4">
        <v>0</v>
      </c>
      <c r="AO1215">
        <v>0</v>
      </c>
      <c r="AP1215" s="4">
        <v>1</v>
      </c>
      <c r="AQ1215">
        <v>0.25</v>
      </c>
      <c r="AR1215" s="4">
        <v>0</v>
      </c>
      <c r="AS1215">
        <v>0</v>
      </c>
      <c r="AT1215" s="4">
        <v>0</v>
      </c>
      <c r="AU1215" s="4">
        <v>0</v>
      </c>
      <c r="AV1215" s="4">
        <v>0</v>
      </c>
      <c r="AW1215">
        <v>1.3333333333333333</v>
      </c>
      <c r="AX1215" s="4">
        <f t="shared" si="18"/>
        <v>3</v>
      </c>
      <c r="AY1215" s="4">
        <v>0</v>
      </c>
      <c r="AZ1215" s="4">
        <v>0</v>
      </c>
    </row>
    <row r="1216" spans="1:52" x14ac:dyDescent="0.25">
      <c r="A1216" s="4">
        <v>2017</v>
      </c>
      <c r="B1216" s="4" t="s">
        <v>360</v>
      </c>
      <c r="C1216" t="s">
        <v>163</v>
      </c>
      <c r="D1216" t="s">
        <v>371</v>
      </c>
      <c r="E1216" t="s">
        <v>870</v>
      </c>
      <c r="F1216" s="4">
        <v>1</v>
      </c>
      <c r="G1216">
        <v>1</v>
      </c>
      <c r="H1216">
        <v>0</v>
      </c>
      <c r="I1216">
        <v>1</v>
      </c>
      <c r="J1216">
        <v>1</v>
      </c>
      <c r="K1216">
        <v>0</v>
      </c>
      <c r="L1216">
        <v>0</v>
      </c>
      <c r="M1216">
        <v>1</v>
      </c>
      <c r="N1216">
        <v>-12</v>
      </c>
      <c r="O1216">
        <v>1</v>
      </c>
      <c r="P1216">
        <v>1</v>
      </c>
      <c r="Q1216">
        <v>20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36</v>
      </c>
      <c r="Z1216">
        <v>0</v>
      </c>
      <c r="AA1216">
        <v>0</v>
      </c>
      <c r="AB1216">
        <v>1</v>
      </c>
      <c r="AC1216">
        <v>52</v>
      </c>
      <c r="AD1216">
        <v>1</v>
      </c>
      <c r="AE1216">
        <v>1</v>
      </c>
      <c r="AF1216">
        <v>52</v>
      </c>
      <c r="AG1216">
        <v>1</v>
      </c>
      <c r="AH1216" s="4">
        <v>0</v>
      </c>
      <c r="AI1216">
        <v>0</v>
      </c>
      <c r="AJ1216" s="4">
        <v>0</v>
      </c>
      <c r="AK1216">
        <v>0</v>
      </c>
      <c r="AL1216" s="4">
        <v>0</v>
      </c>
      <c r="AM1216">
        <v>0</v>
      </c>
      <c r="AN1216" s="4">
        <v>0</v>
      </c>
      <c r="AO1216">
        <v>0</v>
      </c>
      <c r="AP1216" s="4">
        <v>0</v>
      </c>
      <c r="AQ1216">
        <v>0</v>
      </c>
      <c r="AR1216" s="4">
        <v>0</v>
      </c>
      <c r="AS1216">
        <v>0</v>
      </c>
      <c r="AT1216" s="4">
        <v>0</v>
      </c>
      <c r="AU1216" s="4">
        <v>0</v>
      </c>
      <c r="AV1216" s="4">
        <v>0</v>
      </c>
      <c r="AW1216">
        <v>1</v>
      </c>
      <c r="AX1216" s="4">
        <f t="shared" si="18"/>
        <v>1</v>
      </c>
      <c r="AY1216" s="4">
        <v>0</v>
      </c>
      <c r="AZ1216" s="4">
        <v>0</v>
      </c>
    </row>
    <row r="1217" spans="1:52" x14ac:dyDescent="0.25">
      <c r="A1217" s="4">
        <v>2017</v>
      </c>
      <c r="B1217" s="4" t="s">
        <v>360</v>
      </c>
      <c r="C1217" t="s">
        <v>163</v>
      </c>
      <c r="D1217" t="s">
        <v>147</v>
      </c>
      <c r="E1217" t="s">
        <v>663</v>
      </c>
      <c r="F1217" s="4">
        <v>1</v>
      </c>
      <c r="G1217">
        <v>1</v>
      </c>
      <c r="H1217">
        <v>7</v>
      </c>
      <c r="I1217">
        <v>1</v>
      </c>
      <c r="J1217">
        <v>7</v>
      </c>
      <c r="K1217">
        <v>0</v>
      </c>
      <c r="L1217">
        <v>0</v>
      </c>
      <c r="M1217">
        <v>1</v>
      </c>
      <c r="N1217">
        <v>4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</v>
      </c>
      <c r="Y1217">
        <v>26</v>
      </c>
      <c r="Z1217">
        <v>0</v>
      </c>
      <c r="AA1217">
        <v>0</v>
      </c>
      <c r="AB1217">
        <v>1</v>
      </c>
      <c r="AC1217">
        <v>41</v>
      </c>
      <c r="AD1217">
        <v>1</v>
      </c>
      <c r="AE1217">
        <v>1</v>
      </c>
      <c r="AF1217">
        <v>41</v>
      </c>
      <c r="AG1217">
        <v>1</v>
      </c>
      <c r="AH1217" s="4">
        <v>0</v>
      </c>
      <c r="AI1217">
        <v>0</v>
      </c>
      <c r="AJ1217" s="4">
        <v>0</v>
      </c>
      <c r="AK1217">
        <v>0</v>
      </c>
      <c r="AL1217" s="4">
        <v>0</v>
      </c>
      <c r="AM1217">
        <v>0</v>
      </c>
      <c r="AN1217" s="4">
        <v>0</v>
      </c>
      <c r="AO1217">
        <v>0</v>
      </c>
      <c r="AP1217" s="4">
        <v>0</v>
      </c>
      <c r="AQ1217">
        <v>0</v>
      </c>
      <c r="AR1217" s="4">
        <v>0</v>
      </c>
      <c r="AS1217">
        <v>0</v>
      </c>
      <c r="AT1217" s="4">
        <v>0</v>
      </c>
      <c r="AU1217" s="4">
        <v>0</v>
      </c>
      <c r="AV1217" s="4">
        <v>0</v>
      </c>
      <c r="AW1217">
        <v>1</v>
      </c>
      <c r="AX1217" s="4">
        <f t="shared" si="18"/>
        <v>1</v>
      </c>
      <c r="AY1217" s="4">
        <v>0</v>
      </c>
      <c r="AZ1217" s="4">
        <v>0</v>
      </c>
    </row>
    <row r="1218" spans="1:52" x14ac:dyDescent="0.25">
      <c r="A1218" s="4">
        <v>2017</v>
      </c>
      <c r="B1218" s="4" t="s">
        <v>360</v>
      </c>
      <c r="C1218" t="s">
        <v>163</v>
      </c>
      <c r="D1218" t="s">
        <v>372</v>
      </c>
      <c r="E1218" t="s">
        <v>871</v>
      </c>
      <c r="F1218" s="4">
        <v>1</v>
      </c>
      <c r="G1218">
        <v>1</v>
      </c>
      <c r="H1218">
        <v>2</v>
      </c>
      <c r="I1218">
        <v>1</v>
      </c>
      <c r="J1218">
        <v>4</v>
      </c>
      <c r="K1218">
        <v>0</v>
      </c>
      <c r="L1218">
        <v>0</v>
      </c>
      <c r="M1218">
        <v>1</v>
      </c>
      <c r="N1218">
        <v>-5</v>
      </c>
      <c r="O1218">
        <v>1</v>
      </c>
      <c r="P1218">
        <v>1</v>
      </c>
      <c r="Q1218">
        <v>7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1</v>
      </c>
      <c r="Y1218">
        <v>35</v>
      </c>
      <c r="Z1218">
        <v>0</v>
      </c>
      <c r="AA1218">
        <v>0</v>
      </c>
      <c r="AB1218">
        <v>1</v>
      </c>
      <c r="AC1218">
        <v>50</v>
      </c>
      <c r="AD1218">
        <v>1</v>
      </c>
      <c r="AE1218">
        <v>1</v>
      </c>
      <c r="AF1218">
        <v>50</v>
      </c>
      <c r="AG1218">
        <v>1</v>
      </c>
      <c r="AH1218" s="4">
        <v>0</v>
      </c>
      <c r="AI1218">
        <v>0</v>
      </c>
      <c r="AJ1218" s="4">
        <v>0</v>
      </c>
      <c r="AK1218">
        <v>0</v>
      </c>
      <c r="AL1218" s="4">
        <v>1</v>
      </c>
      <c r="AM1218">
        <v>1</v>
      </c>
      <c r="AN1218" s="4">
        <v>0</v>
      </c>
      <c r="AO1218">
        <v>0</v>
      </c>
      <c r="AP1218" s="4">
        <v>0</v>
      </c>
      <c r="AQ1218">
        <v>0</v>
      </c>
      <c r="AR1218" s="4">
        <v>0</v>
      </c>
      <c r="AS1218">
        <v>0</v>
      </c>
      <c r="AT1218" s="4">
        <v>0</v>
      </c>
      <c r="AU1218" s="4">
        <v>0</v>
      </c>
      <c r="AV1218" s="4">
        <v>0</v>
      </c>
      <c r="AW1218">
        <v>1</v>
      </c>
      <c r="AX1218" s="4">
        <f t="shared" si="18"/>
        <v>1</v>
      </c>
      <c r="AY1218" s="4">
        <v>0</v>
      </c>
      <c r="AZ1218" s="4">
        <v>0</v>
      </c>
    </row>
    <row r="1219" spans="1:52" x14ac:dyDescent="0.25">
      <c r="A1219" s="4">
        <v>2017</v>
      </c>
      <c r="B1219" s="4" t="s">
        <v>360</v>
      </c>
      <c r="C1219" t="s">
        <v>170</v>
      </c>
      <c r="D1219" t="s">
        <v>171</v>
      </c>
      <c r="E1219" t="s">
        <v>684</v>
      </c>
      <c r="F1219" s="4">
        <v>318</v>
      </c>
      <c r="G1219">
        <v>293</v>
      </c>
      <c r="H1219">
        <v>4</v>
      </c>
      <c r="I1219">
        <v>318</v>
      </c>
      <c r="J1219">
        <v>5.7987421383647799</v>
      </c>
      <c r="K1219">
        <v>4</v>
      </c>
      <c r="L1219">
        <v>1.2578616352201259E-2</v>
      </c>
      <c r="M1219">
        <v>261</v>
      </c>
      <c r="N1219">
        <v>1878</v>
      </c>
      <c r="O1219">
        <v>0.82075471698113212</v>
      </c>
      <c r="P1219">
        <v>243</v>
      </c>
      <c r="Q1219">
        <v>23</v>
      </c>
      <c r="R1219">
        <v>106</v>
      </c>
      <c r="S1219">
        <v>42</v>
      </c>
      <c r="T1219">
        <v>30</v>
      </c>
      <c r="U1219">
        <v>139.16666666666666</v>
      </c>
      <c r="V1219">
        <v>27</v>
      </c>
      <c r="W1219">
        <v>145.44444444444446</v>
      </c>
      <c r="X1219">
        <v>283</v>
      </c>
      <c r="Y1219">
        <v>104.77031802120142</v>
      </c>
      <c r="Z1219">
        <v>28</v>
      </c>
      <c r="AA1219">
        <v>377</v>
      </c>
      <c r="AB1219">
        <v>287</v>
      </c>
      <c r="AC1219">
        <v>131</v>
      </c>
      <c r="AD1219">
        <v>0.90251572327044027</v>
      </c>
      <c r="AE1219">
        <v>156</v>
      </c>
      <c r="AF1219">
        <v>106</v>
      </c>
      <c r="AG1219">
        <v>0.49056603773584906</v>
      </c>
      <c r="AH1219" s="4">
        <v>15</v>
      </c>
      <c r="AI1219">
        <v>0.5357142857142857</v>
      </c>
      <c r="AJ1219" s="4">
        <v>2</v>
      </c>
      <c r="AK1219">
        <v>7.1428571428571425E-2</v>
      </c>
      <c r="AL1219" s="4">
        <v>59</v>
      </c>
      <c r="AM1219">
        <v>0.20557491289198607</v>
      </c>
      <c r="AN1219" s="4">
        <v>24</v>
      </c>
      <c r="AO1219">
        <v>8.3623693379790948E-2</v>
      </c>
      <c r="AP1219" s="4">
        <v>3</v>
      </c>
      <c r="AQ1219">
        <v>9.433962264150943E-3</v>
      </c>
      <c r="AR1219" s="4">
        <v>0</v>
      </c>
      <c r="AS1219">
        <v>0</v>
      </c>
      <c r="AT1219" s="4">
        <v>3</v>
      </c>
      <c r="AU1219" s="4">
        <v>0</v>
      </c>
      <c r="AV1219" s="4">
        <v>8</v>
      </c>
      <c r="AW1219">
        <v>2.484375</v>
      </c>
      <c r="AX1219" s="4">
        <f t="shared" ref="AX1219:AX1282" si="19">IF(ISERROR(F1219/AW1219),0,F1219/AW1219)</f>
        <v>128</v>
      </c>
      <c r="AY1219" s="4">
        <v>8</v>
      </c>
      <c r="AZ1219" s="4">
        <v>26</v>
      </c>
    </row>
    <row r="1220" spans="1:52" x14ac:dyDescent="0.25">
      <c r="A1220" s="4">
        <v>2017</v>
      </c>
      <c r="B1220" s="4" t="s">
        <v>360</v>
      </c>
      <c r="C1220" t="s">
        <v>170</v>
      </c>
      <c r="D1220" t="s">
        <v>172</v>
      </c>
      <c r="E1220" t="s">
        <v>685</v>
      </c>
      <c r="F1220" s="4">
        <v>286</v>
      </c>
      <c r="G1220">
        <v>286</v>
      </c>
      <c r="H1220">
        <v>3</v>
      </c>
      <c r="I1220">
        <v>286</v>
      </c>
      <c r="J1220">
        <v>4.5874125874125875</v>
      </c>
      <c r="K1220">
        <v>4</v>
      </c>
      <c r="L1220">
        <v>1.3986013986013986E-2</v>
      </c>
      <c r="M1220">
        <v>281</v>
      </c>
      <c r="N1220">
        <v>194</v>
      </c>
      <c r="O1220">
        <v>0.9825174825174825</v>
      </c>
      <c r="P1220">
        <v>174</v>
      </c>
      <c r="Q1220">
        <v>25</v>
      </c>
      <c r="R1220">
        <v>31</v>
      </c>
      <c r="S1220">
        <v>59</v>
      </c>
      <c r="T1220">
        <v>16</v>
      </c>
      <c r="U1220">
        <v>200.25</v>
      </c>
      <c r="V1220">
        <v>10</v>
      </c>
      <c r="W1220">
        <v>36.6</v>
      </c>
      <c r="X1220">
        <v>266</v>
      </c>
      <c r="Y1220">
        <v>84.578947368421055</v>
      </c>
      <c r="Z1220">
        <v>16</v>
      </c>
      <c r="AA1220">
        <v>328</v>
      </c>
      <c r="AB1220">
        <v>268</v>
      </c>
      <c r="AC1220">
        <v>109</v>
      </c>
      <c r="AD1220">
        <v>0.93706293706293708</v>
      </c>
      <c r="AE1220">
        <v>179</v>
      </c>
      <c r="AF1220">
        <v>87</v>
      </c>
      <c r="AG1220">
        <v>0.62587412587412583</v>
      </c>
      <c r="AH1220" s="4">
        <v>8</v>
      </c>
      <c r="AI1220">
        <v>0.5</v>
      </c>
      <c r="AJ1220" s="4">
        <v>2</v>
      </c>
      <c r="AK1220">
        <v>0.125</v>
      </c>
      <c r="AL1220" s="4">
        <v>41</v>
      </c>
      <c r="AM1220">
        <v>0.15298507462686567</v>
      </c>
      <c r="AN1220" s="4">
        <v>12</v>
      </c>
      <c r="AO1220">
        <v>4.4776119402985072E-2</v>
      </c>
      <c r="AP1220" s="4">
        <v>2</v>
      </c>
      <c r="AQ1220">
        <v>6.993006993006993E-3</v>
      </c>
      <c r="AR1220" s="4">
        <v>1</v>
      </c>
      <c r="AS1220">
        <v>3.4965034965034965E-3</v>
      </c>
      <c r="AT1220" s="4">
        <v>0</v>
      </c>
      <c r="AU1220" s="4">
        <v>0</v>
      </c>
      <c r="AV1220" s="4">
        <v>5</v>
      </c>
      <c r="AW1220">
        <v>2.0575539568345325</v>
      </c>
      <c r="AX1220" s="4">
        <f t="shared" si="19"/>
        <v>139</v>
      </c>
      <c r="AY1220" s="4">
        <v>2</v>
      </c>
      <c r="AZ1220" s="4">
        <v>32</v>
      </c>
    </row>
    <row r="1221" spans="1:52" x14ac:dyDescent="0.25">
      <c r="A1221" s="4">
        <v>2017</v>
      </c>
      <c r="B1221" s="4" t="s">
        <v>360</v>
      </c>
      <c r="C1221" t="s">
        <v>170</v>
      </c>
      <c r="D1221" t="s">
        <v>174</v>
      </c>
      <c r="E1221" t="s">
        <v>687</v>
      </c>
      <c r="F1221" s="4">
        <v>210</v>
      </c>
      <c r="G1221">
        <v>206</v>
      </c>
      <c r="H1221">
        <v>3</v>
      </c>
      <c r="I1221">
        <v>210</v>
      </c>
      <c r="J1221">
        <v>5.0333333333333332</v>
      </c>
      <c r="K1221">
        <v>0</v>
      </c>
      <c r="L1221">
        <v>0</v>
      </c>
      <c r="M1221">
        <v>196</v>
      </c>
      <c r="N1221">
        <v>612</v>
      </c>
      <c r="O1221">
        <v>0.93333333333333335</v>
      </c>
      <c r="P1221">
        <v>155</v>
      </c>
      <c r="Q1221">
        <v>33</v>
      </c>
      <c r="R1221">
        <v>61</v>
      </c>
      <c r="S1221">
        <v>59</v>
      </c>
      <c r="T1221">
        <v>17</v>
      </c>
      <c r="U1221">
        <v>198.23529411764707</v>
      </c>
      <c r="V1221">
        <v>14</v>
      </c>
      <c r="W1221">
        <v>2.9285714285714284</v>
      </c>
      <c r="X1221">
        <v>185</v>
      </c>
      <c r="Y1221">
        <v>135.24864864864864</v>
      </c>
      <c r="Z1221">
        <v>17</v>
      </c>
      <c r="AA1221">
        <v>375</v>
      </c>
      <c r="AB1221">
        <v>189</v>
      </c>
      <c r="AC1221">
        <v>151</v>
      </c>
      <c r="AD1221">
        <v>0.9</v>
      </c>
      <c r="AE1221">
        <v>72</v>
      </c>
      <c r="AF1221">
        <v>106</v>
      </c>
      <c r="AG1221">
        <v>0.34285714285714286</v>
      </c>
      <c r="AH1221" s="4">
        <v>13</v>
      </c>
      <c r="AI1221">
        <v>0.76470588235294112</v>
      </c>
      <c r="AJ1221" s="4">
        <v>1</v>
      </c>
      <c r="AK1221">
        <v>5.8823529411764705E-2</v>
      </c>
      <c r="AL1221" s="4">
        <v>44</v>
      </c>
      <c r="AM1221">
        <v>0.23280423280423279</v>
      </c>
      <c r="AN1221" s="4">
        <v>15</v>
      </c>
      <c r="AO1221">
        <v>7.9365079365079361E-2</v>
      </c>
      <c r="AP1221" s="4">
        <v>2</v>
      </c>
      <c r="AQ1221">
        <v>9.5238095238095247E-3</v>
      </c>
      <c r="AR1221" s="4">
        <v>4</v>
      </c>
      <c r="AS1221">
        <v>1.9047619047619049E-2</v>
      </c>
      <c r="AT1221" s="4">
        <v>1</v>
      </c>
      <c r="AU1221" s="4">
        <v>1</v>
      </c>
      <c r="AV1221" s="4">
        <v>7</v>
      </c>
      <c r="AW1221">
        <v>2.1</v>
      </c>
      <c r="AX1221" s="4">
        <f t="shared" si="19"/>
        <v>100</v>
      </c>
      <c r="AY1221" s="4">
        <v>1</v>
      </c>
      <c r="AZ1221" s="4">
        <v>36</v>
      </c>
    </row>
    <row r="1222" spans="1:52" x14ac:dyDescent="0.25">
      <c r="A1222" s="4">
        <v>2017</v>
      </c>
      <c r="B1222" s="4" t="s">
        <v>360</v>
      </c>
      <c r="C1222" t="s">
        <v>170</v>
      </c>
      <c r="D1222" t="s">
        <v>175</v>
      </c>
      <c r="E1222" t="s">
        <v>688</v>
      </c>
      <c r="F1222" s="4">
        <v>173</v>
      </c>
      <c r="G1222">
        <v>165</v>
      </c>
      <c r="H1222">
        <v>3</v>
      </c>
      <c r="I1222">
        <v>173</v>
      </c>
      <c r="J1222">
        <v>4.4739884393063587</v>
      </c>
      <c r="K1222">
        <v>4</v>
      </c>
      <c r="L1222">
        <v>2.3121387283236993E-2</v>
      </c>
      <c r="M1222">
        <v>136</v>
      </c>
      <c r="N1222">
        <v>2125</v>
      </c>
      <c r="O1222">
        <v>0.78612716763005785</v>
      </c>
      <c r="P1222">
        <v>126</v>
      </c>
      <c r="Q1222">
        <v>34</v>
      </c>
      <c r="R1222">
        <v>52</v>
      </c>
      <c r="S1222">
        <v>55</v>
      </c>
      <c r="T1222">
        <v>9</v>
      </c>
      <c r="U1222">
        <v>189.77777777777777</v>
      </c>
      <c r="V1222">
        <v>9</v>
      </c>
      <c r="W1222">
        <v>101.11111111111111</v>
      </c>
      <c r="X1222">
        <v>163</v>
      </c>
      <c r="Y1222">
        <v>111.03680981595092</v>
      </c>
      <c r="Z1222">
        <v>8</v>
      </c>
      <c r="AA1222">
        <v>262</v>
      </c>
      <c r="AB1222">
        <v>162</v>
      </c>
      <c r="AC1222">
        <v>135</v>
      </c>
      <c r="AD1222">
        <v>0.93641618497109824</v>
      </c>
      <c r="AE1222">
        <v>90</v>
      </c>
      <c r="AF1222">
        <v>115</v>
      </c>
      <c r="AG1222">
        <v>0.52023121387283233</v>
      </c>
      <c r="AH1222" s="4">
        <v>7</v>
      </c>
      <c r="AI1222">
        <v>0.875</v>
      </c>
      <c r="AJ1222" s="4">
        <v>0</v>
      </c>
      <c r="AK1222">
        <v>0</v>
      </c>
      <c r="AL1222" s="4">
        <v>30</v>
      </c>
      <c r="AM1222">
        <v>0.18518518518518517</v>
      </c>
      <c r="AN1222" s="4">
        <v>16</v>
      </c>
      <c r="AO1222">
        <v>9.8765432098765427E-2</v>
      </c>
      <c r="AP1222" s="4">
        <v>3</v>
      </c>
      <c r="AQ1222">
        <v>1.7341040462427744E-2</v>
      </c>
      <c r="AR1222" s="4">
        <v>1</v>
      </c>
      <c r="AS1222">
        <v>5.7803468208092483E-3</v>
      </c>
      <c r="AT1222" s="4">
        <v>2</v>
      </c>
      <c r="AU1222" s="4">
        <v>0</v>
      </c>
      <c r="AV1222" s="4">
        <v>1</v>
      </c>
      <c r="AW1222">
        <v>2.0352941176470587</v>
      </c>
      <c r="AX1222" s="4">
        <f t="shared" si="19"/>
        <v>85</v>
      </c>
      <c r="AY1222" s="4">
        <v>0</v>
      </c>
      <c r="AZ1222" s="4">
        <v>0</v>
      </c>
    </row>
    <row r="1223" spans="1:52" x14ac:dyDescent="0.25">
      <c r="A1223" s="4">
        <v>2017</v>
      </c>
      <c r="B1223" s="4" t="s">
        <v>360</v>
      </c>
      <c r="C1223" t="s">
        <v>170</v>
      </c>
      <c r="D1223" t="s">
        <v>173</v>
      </c>
      <c r="E1223" t="s">
        <v>686</v>
      </c>
      <c r="F1223" s="4">
        <v>150</v>
      </c>
      <c r="G1223">
        <v>149</v>
      </c>
      <c r="H1223">
        <v>1</v>
      </c>
      <c r="I1223">
        <v>150</v>
      </c>
      <c r="J1223">
        <v>3.1266666666666665</v>
      </c>
      <c r="K1223">
        <v>4</v>
      </c>
      <c r="L1223">
        <v>2.6666666666666668E-2</v>
      </c>
      <c r="M1223">
        <v>142</v>
      </c>
      <c r="N1223">
        <v>1082</v>
      </c>
      <c r="O1223">
        <v>0.94666666666666666</v>
      </c>
      <c r="P1223">
        <v>88</v>
      </c>
      <c r="Q1223">
        <v>13</v>
      </c>
      <c r="R1223">
        <v>18</v>
      </c>
      <c r="S1223">
        <v>28</v>
      </c>
      <c r="T1223">
        <v>8</v>
      </c>
      <c r="U1223">
        <v>125.875</v>
      </c>
      <c r="V1223">
        <v>8</v>
      </c>
      <c r="W1223">
        <v>38.875</v>
      </c>
      <c r="X1223">
        <v>139</v>
      </c>
      <c r="Y1223">
        <v>61.230215827338128</v>
      </c>
      <c r="Z1223">
        <v>8</v>
      </c>
      <c r="AA1223">
        <v>257</v>
      </c>
      <c r="AB1223">
        <v>139</v>
      </c>
      <c r="AC1223">
        <v>78</v>
      </c>
      <c r="AD1223">
        <v>0.92666666666666664</v>
      </c>
      <c r="AE1223">
        <v>90</v>
      </c>
      <c r="AF1223">
        <v>57</v>
      </c>
      <c r="AG1223">
        <v>0.6</v>
      </c>
      <c r="AH1223" s="4">
        <v>6</v>
      </c>
      <c r="AI1223">
        <v>0.75</v>
      </c>
      <c r="AJ1223" s="4">
        <v>1</v>
      </c>
      <c r="AK1223">
        <v>0.125</v>
      </c>
      <c r="AL1223" s="4">
        <v>29</v>
      </c>
      <c r="AM1223">
        <v>0.20863309352517986</v>
      </c>
      <c r="AN1223" s="4">
        <v>5</v>
      </c>
      <c r="AO1223">
        <v>3.5971223021582732E-2</v>
      </c>
      <c r="AP1223" s="4">
        <v>0</v>
      </c>
      <c r="AQ1223">
        <v>0</v>
      </c>
      <c r="AR1223" s="4">
        <v>0</v>
      </c>
      <c r="AS1223">
        <v>0</v>
      </c>
      <c r="AT1223" s="4">
        <v>0</v>
      </c>
      <c r="AU1223" s="4">
        <v>1</v>
      </c>
      <c r="AV1223" s="4">
        <v>5</v>
      </c>
      <c r="AW1223">
        <v>2.0270270270270272</v>
      </c>
      <c r="AX1223" s="4">
        <f t="shared" si="19"/>
        <v>74</v>
      </c>
      <c r="AY1223" s="4">
        <v>2</v>
      </c>
      <c r="AZ1223" s="4">
        <v>37</v>
      </c>
    </row>
    <row r="1224" spans="1:52" x14ac:dyDescent="0.25">
      <c r="A1224" s="4">
        <v>2017</v>
      </c>
      <c r="B1224" s="4" t="s">
        <v>360</v>
      </c>
      <c r="C1224" t="s">
        <v>170</v>
      </c>
      <c r="D1224" t="s">
        <v>189</v>
      </c>
      <c r="E1224" t="s">
        <v>702</v>
      </c>
      <c r="F1224" s="4">
        <v>129</v>
      </c>
      <c r="G1224">
        <v>127</v>
      </c>
      <c r="H1224">
        <v>3</v>
      </c>
      <c r="I1224">
        <v>129</v>
      </c>
      <c r="J1224">
        <v>5.2713178294573639</v>
      </c>
      <c r="K1224">
        <v>0</v>
      </c>
      <c r="L1224">
        <v>0</v>
      </c>
      <c r="M1224">
        <v>123</v>
      </c>
      <c r="N1224">
        <v>628</v>
      </c>
      <c r="O1224">
        <v>0.95348837209302328</v>
      </c>
      <c r="P1224">
        <v>100</v>
      </c>
      <c r="Q1224">
        <v>18</v>
      </c>
      <c r="R1224">
        <v>40</v>
      </c>
      <c r="S1224">
        <v>23</v>
      </c>
      <c r="T1224">
        <v>15</v>
      </c>
      <c r="U1224">
        <v>123.53333333333333</v>
      </c>
      <c r="V1224">
        <v>14</v>
      </c>
      <c r="W1224">
        <v>79</v>
      </c>
      <c r="X1224">
        <v>114</v>
      </c>
      <c r="Y1224">
        <v>79.114035087719301</v>
      </c>
      <c r="Z1224">
        <v>12</v>
      </c>
      <c r="AA1224">
        <v>200</v>
      </c>
      <c r="AB1224">
        <v>112</v>
      </c>
      <c r="AC1224">
        <v>99</v>
      </c>
      <c r="AD1224">
        <v>0.86821705426356588</v>
      </c>
      <c r="AE1224">
        <v>49</v>
      </c>
      <c r="AF1224">
        <v>70</v>
      </c>
      <c r="AG1224">
        <v>0.37984496124031009</v>
      </c>
      <c r="AH1224" s="4">
        <v>6</v>
      </c>
      <c r="AI1224">
        <v>0.5</v>
      </c>
      <c r="AJ1224" s="4">
        <v>0</v>
      </c>
      <c r="AK1224">
        <v>0</v>
      </c>
      <c r="AL1224" s="4">
        <v>20</v>
      </c>
      <c r="AM1224">
        <v>0.17857142857142858</v>
      </c>
      <c r="AN1224" s="4">
        <v>7</v>
      </c>
      <c r="AO1224">
        <v>6.25E-2</v>
      </c>
      <c r="AP1224" s="4">
        <v>0</v>
      </c>
      <c r="AQ1224">
        <v>0</v>
      </c>
      <c r="AR1224" s="4">
        <v>2</v>
      </c>
      <c r="AS1224">
        <v>1.5503875968992248E-2</v>
      </c>
      <c r="AT1224" s="4">
        <v>0</v>
      </c>
      <c r="AU1224" s="4">
        <v>0</v>
      </c>
      <c r="AV1224" s="4">
        <v>1</v>
      </c>
      <c r="AW1224">
        <v>1.9846153846153847</v>
      </c>
      <c r="AX1224" s="4">
        <f t="shared" si="19"/>
        <v>65</v>
      </c>
      <c r="AY1224" s="4">
        <v>4</v>
      </c>
      <c r="AZ1224" s="4">
        <v>18</v>
      </c>
    </row>
    <row r="1225" spans="1:52" x14ac:dyDescent="0.25">
      <c r="A1225" s="4">
        <v>2017</v>
      </c>
      <c r="B1225" s="4" t="s">
        <v>360</v>
      </c>
      <c r="C1225" t="s">
        <v>170</v>
      </c>
      <c r="D1225" t="s">
        <v>191</v>
      </c>
      <c r="E1225" t="s">
        <v>704</v>
      </c>
      <c r="F1225" s="4">
        <v>111</v>
      </c>
      <c r="G1225">
        <v>111</v>
      </c>
      <c r="H1225">
        <v>7</v>
      </c>
      <c r="I1225">
        <v>111</v>
      </c>
      <c r="J1225">
        <v>9.045045045045045</v>
      </c>
      <c r="K1225">
        <v>2</v>
      </c>
      <c r="L1225">
        <v>1.8018018018018018E-2</v>
      </c>
      <c r="M1225">
        <v>108</v>
      </c>
      <c r="N1225">
        <v>180</v>
      </c>
      <c r="O1225">
        <v>0.97297297297297303</v>
      </c>
      <c r="P1225">
        <v>72</v>
      </c>
      <c r="Q1225">
        <v>14</v>
      </c>
      <c r="R1225">
        <v>41</v>
      </c>
      <c r="S1225">
        <v>23</v>
      </c>
      <c r="T1225">
        <v>5</v>
      </c>
      <c r="U1225">
        <v>141.19999999999999</v>
      </c>
      <c r="V1225">
        <v>5</v>
      </c>
      <c r="W1225">
        <v>119</v>
      </c>
      <c r="X1225">
        <v>103</v>
      </c>
      <c r="Y1225">
        <v>84.650485436893206</v>
      </c>
      <c r="Z1225">
        <v>5</v>
      </c>
      <c r="AA1225">
        <v>358</v>
      </c>
      <c r="AB1225">
        <v>105</v>
      </c>
      <c r="AC1225">
        <v>115</v>
      </c>
      <c r="AD1225">
        <v>0.94594594594594594</v>
      </c>
      <c r="AE1225">
        <v>42</v>
      </c>
      <c r="AF1225">
        <v>75</v>
      </c>
      <c r="AG1225">
        <v>0.3783783783783784</v>
      </c>
      <c r="AH1225" s="4">
        <v>2</v>
      </c>
      <c r="AI1225">
        <v>0.4</v>
      </c>
      <c r="AJ1225" s="4">
        <v>1</v>
      </c>
      <c r="AK1225">
        <v>0.2</v>
      </c>
      <c r="AL1225" s="4">
        <v>23</v>
      </c>
      <c r="AM1225">
        <v>0.21904761904761905</v>
      </c>
      <c r="AN1225" s="4">
        <v>7</v>
      </c>
      <c r="AO1225">
        <v>6.6666666666666666E-2</v>
      </c>
      <c r="AP1225" s="4">
        <v>0</v>
      </c>
      <c r="AQ1225">
        <v>0</v>
      </c>
      <c r="AR1225" s="4">
        <v>1</v>
      </c>
      <c r="AS1225">
        <v>9.0090090090090089E-3</v>
      </c>
      <c r="AT1225" s="4">
        <v>1</v>
      </c>
      <c r="AU1225" s="4">
        <v>0</v>
      </c>
      <c r="AV1225" s="4">
        <v>0</v>
      </c>
      <c r="AW1225">
        <v>2.1346153846153846</v>
      </c>
      <c r="AX1225" s="4">
        <f t="shared" si="19"/>
        <v>52</v>
      </c>
      <c r="AY1225" s="4">
        <v>4</v>
      </c>
      <c r="AZ1225" s="4">
        <v>155</v>
      </c>
    </row>
    <row r="1226" spans="1:52" x14ac:dyDescent="0.25">
      <c r="A1226" s="4">
        <v>2017</v>
      </c>
      <c r="B1226" s="4" t="s">
        <v>360</v>
      </c>
      <c r="C1226" t="s">
        <v>170</v>
      </c>
      <c r="D1226" t="s">
        <v>345</v>
      </c>
      <c r="E1226" t="s">
        <v>845</v>
      </c>
      <c r="F1226" s="4">
        <v>82</v>
      </c>
      <c r="G1226">
        <v>82</v>
      </c>
      <c r="H1226">
        <v>2</v>
      </c>
      <c r="I1226">
        <v>82</v>
      </c>
      <c r="J1226">
        <v>3.1219512195121952</v>
      </c>
      <c r="K1226">
        <v>2</v>
      </c>
      <c r="L1226">
        <v>2.4390243902439025E-2</v>
      </c>
      <c r="M1226">
        <v>82</v>
      </c>
      <c r="N1226">
        <v>256</v>
      </c>
      <c r="O1226">
        <v>1</v>
      </c>
      <c r="P1226">
        <v>72</v>
      </c>
      <c r="Q1226">
        <v>20</v>
      </c>
      <c r="R1226">
        <v>17</v>
      </c>
      <c r="S1226">
        <v>38</v>
      </c>
      <c r="T1226">
        <v>11</v>
      </c>
      <c r="U1226">
        <v>145.27272727272728</v>
      </c>
      <c r="V1226">
        <v>8</v>
      </c>
      <c r="W1226">
        <v>232.125</v>
      </c>
      <c r="X1226">
        <v>70</v>
      </c>
      <c r="Y1226">
        <v>116.42857142857143</v>
      </c>
      <c r="Z1226">
        <v>11</v>
      </c>
      <c r="AA1226">
        <v>388</v>
      </c>
      <c r="AB1226">
        <v>70</v>
      </c>
      <c r="AC1226">
        <v>138</v>
      </c>
      <c r="AD1226">
        <v>0.85365853658536583</v>
      </c>
      <c r="AE1226">
        <v>32</v>
      </c>
      <c r="AF1226">
        <v>97</v>
      </c>
      <c r="AG1226">
        <v>0.3902439024390244</v>
      </c>
      <c r="AH1226" s="4">
        <v>5</v>
      </c>
      <c r="AI1226">
        <v>0.45454545454545453</v>
      </c>
      <c r="AJ1226" s="4">
        <v>0</v>
      </c>
      <c r="AK1226">
        <v>0</v>
      </c>
      <c r="AL1226" s="4">
        <v>28</v>
      </c>
      <c r="AM1226">
        <v>0.4</v>
      </c>
      <c r="AN1226" s="4">
        <v>4</v>
      </c>
      <c r="AO1226">
        <v>5.7142857142857141E-2</v>
      </c>
      <c r="AP1226" s="4">
        <v>3</v>
      </c>
      <c r="AQ1226">
        <v>3.6585365853658534E-2</v>
      </c>
      <c r="AR1226" s="4">
        <v>0</v>
      </c>
      <c r="AS1226">
        <v>0</v>
      </c>
      <c r="AT1226" s="4">
        <v>0</v>
      </c>
      <c r="AU1226" s="4">
        <v>0</v>
      </c>
      <c r="AV1226" s="4">
        <v>6</v>
      </c>
      <c r="AW1226">
        <v>2.0499999999999998</v>
      </c>
      <c r="AX1226" s="4">
        <f t="shared" si="19"/>
        <v>40</v>
      </c>
      <c r="AY1226" s="4">
        <v>0</v>
      </c>
      <c r="AZ1226" s="4">
        <v>0</v>
      </c>
    </row>
    <row r="1227" spans="1:52" x14ac:dyDescent="0.25">
      <c r="A1227" s="4">
        <v>2017</v>
      </c>
      <c r="B1227" s="4" t="s">
        <v>360</v>
      </c>
      <c r="C1227" t="s">
        <v>170</v>
      </c>
      <c r="D1227" t="s">
        <v>176</v>
      </c>
      <c r="E1227" t="s">
        <v>689</v>
      </c>
      <c r="F1227" s="4">
        <v>82</v>
      </c>
      <c r="G1227">
        <v>81</v>
      </c>
      <c r="H1227">
        <v>3</v>
      </c>
      <c r="I1227">
        <v>82</v>
      </c>
      <c r="J1227">
        <v>4.4268292682926829</v>
      </c>
      <c r="K1227">
        <v>2</v>
      </c>
      <c r="L1227">
        <v>2.4390243902439025E-2</v>
      </c>
      <c r="M1227">
        <v>82</v>
      </c>
      <c r="N1227">
        <v>865</v>
      </c>
      <c r="O1227">
        <v>1</v>
      </c>
      <c r="P1227">
        <v>53</v>
      </c>
      <c r="Q1227">
        <v>18</v>
      </c>
      <c r="R1227">
        <v>10</v>
      </c>
      <c r="S1227">
        <v>16</v>
      </c>
      <c r="T1227">
        <v>9</v>
      </c>
      <c r="U1227">
        <v>108.77777777777777</v>
      </c>
      <c r="V1227">
        <v>7</v>
      </c>
      <c r="W1227">
        <v>12.714285714285714</v>
      </c>
      <c r="X1227">
        <v>72</v>
      </c>
      <c r="Y1227">
        <v>56.861111111111114</v>
      </c>
      <c r="Z1227">
        <v>9</v>
      </c>
      <c r="AA1227">
        <v>206</v>
      </c>
      <c r="AB1227">
        <v>73</v>
      </c>
      <c r="AC1227">
        <v>76</v>
      </c>
      <c r="AD1227">
        <v>0.8902439024390244</v>
      </c>
      <c r="AE1227">
        <v>47</v>
      </c>
      <c r="AF1227">
        <v>60</v>
      </c>
      <c r="AG1227">
        <v>0.57317073170731703</v>
      </c>
      <c r="AH1227" s="4">
        <v>3</v>
      </c>
      <c r="AI1227">
        <v>0.33333333333333331</v>
      </c>
      <c r="AJ1227" s="4">
        <v>1</v>
      </c>
      <c r="AK1227">
        <v>0.1111111111111111</v>
      </c>
      <c r="AL1227" s="4">
        <v>10</v>
      </c>
      <c r="AM1227">
        <v>0.13698630136986301</v>
      </c>
      <c r="AN1227" s="4">
        <v>3</v>
      </c>
      <c r="AO1227">
        <v>4.1095890410958902E-2</v>
      </c>
      <c r="AP1227" s="4">
        <v>0</v>
      </c>
      <c r="AQ1227">
        <v>0</v>
      </c>
      <c r="AR1227" s="4">
        <v>0</v>
      </c>
      <c r="AS1227">
        <v>0</v>
      </c>
      <c r="AT1227" s="4">
        <v>0</v>
      </c>
      <c r="AU1227" s="4">
        <v>0</v>
      </c>
      <c r="AV1227" s="4">
        <v>0</v>
      </c>
      <c r="AW1227">
        <v>2.2162162162162162</v>
      </c>
      <c r="AX1227" s="4">
        <f t="shared" si="19"/>
        <v>37</v>
      </c>
      <c r="AY1227" s="4">
        <v>4</v>
      </c>
      <c r="AZ1227" s="4">
        <v>26</v>
      </c>
    </row>
    <row r="1228" spans="1:52" x14ac:dyDescent="0.25">
      <c r="A1228" s="4">
        <v>2017</v>
      </c>
      <c r="B1228" s="4" t="s">
        <v>360</v>
      </c>
      <c r="C1228" t="s">
        <v>170</v>
      </c>
      <c r="D1228" t="s">
        <v>186</v>
      </c>
      <c r="E1228" t="s">
        <v>699</v>
      </c>
      <c r="F1228" s="4">
        <v>73</v>
      </c>
      <c r="G1228">
        <v>73</v>
      </c>
      <c r="H1228">
        <v>3</v>
      </c>
      <c r="I1228">
        <v>73</v>
      </c>
      <c r="J1228">
        <v>4.3561643835616435</v>
      </c>
      <c r="K1228">
        <v>0</v>
      </c>
      <c r="L1228">
        <v>0</v>
      </c>
      <c r="M1228">
        <v>26</v>
      </c>
      <c r="N1228">
        <v>168</v>
      </c>
      <c r="O1228">
        <v>0.35616438356164382</v>
      </c>
      <c r="P1228">
        <v>57</v>
      </c>
      <c r="Q1228">
        <v>25</v>
      </c>
      <c r="R1228">
        <v>9</v>
      </c>
      <c r="S1228">
        <v>62</v>
      </c>
      <c r="T1228">
        <v>1</v>
      </c>
      <c r="U1228">
        <v>210</v>
      </c>
      <c r="V1228">
        <v>1</v>
      </c>
      <c r="W1228">
        <v>5</v>
      </c>
      <c r="X1228">
        <v>69</v>
      </c>
      <c r="Y1228">
        <v>111.23188405797102</v>
      </c>
      <c r="Z1228">
        <v>1</v>
      </c>
      <c r="AA1228">
        <v>262</v>
      </c>
      <c r="AB1228">
        <v>71</v>
      </c>
      <c r="AC1228">
        <v>134</v>
      </c>
      <c r="AD1228">
        <v>0.9726027397260274</v>
      </c>
      <c r="AE1228">
        <v>30</v>
      </c>
      <c r="AF1228">
        <v>112</v>
      </c>
      <c r="AG1228">
        <v>0.41095890410958902</v>
      </c>
      <c r="AH1228" s="4">
        <v>0</v>
      </c>
      <c r="AI1228">
        <v>0</v>
      </c>
      <c r="AJ1228" s="4">
        <v>0</v>
      </c>
      <c r="AK1228">
        <v>0</v>
      </c>
      <c r="AL1228" s="4">
        <v>27</v>
      </c>
      <c r="AM1228">
        <v>0.38028169014084506</v>
      </c>
      <c r="AN1228" s="4">
        <v>4</v>
      </c>
      <c r="AO1228">
        <v>5.6338028169014086E-2</v>
      </c>
      <c r="AP1228" s="4">
        <v>2</v>
      </c>
      <c r="AQ1228">
        <v>2.7397260273972601E-2</v>
      </c>
      <c r="AR1228" s="4">
        <v>0</v>
      </c>
      <c r="AS1228">
        <v>0</v>
      </c>
      <c r="AT1228" s="4">
        <v>0</v>
      </c>
      <c r="AU1228" s="4">
        <v>0</v>
      </c>
      <c r="AV1228" s="4">
        <v>1</v>
      </c>
      <c r="AW1228">
        <v>1.972972972972973</v>
      </c>
      <c r="AX1228" s="4">
        <f t="shared" si="19"/>
        <v>37</v>
      </c>
      <c r="AY1228" s="4">
        <v>1</v>
      </c>
      <c r="AZ1228" s="4">
        <v>31</v>
      </c>
    </row>
    <row r="1229" spans="1:52" x14ac:dyDescent="0.25">
      <c r="A1229" s="4">
        <v>2017</v>
      </c>
      <c r="B1229" s="4" t="s">
        <v>360</v>
      </c>
      <c r="C1229" t="s">
        <v>170</v>
      </c>
      <c r="D1229" t="s">
        <v>178</v>
      </c>
      <c r="E1229" t="s">
        <v>691</v>
      </c>
      <c r="F1229" s="4">
        <v>69</v>
      </c>
      <c r="G1229">
        <v>69</v>
      </c>
      <c r="H1229">
        <v>1</v>
      </c>
      <c r="I1229">
        <v>69</v>
      </c>
      <c r="J1229">
        <v>2.318840579710145</v>
      </c>
      <c r="K1229">
        <v>2</v>
      </c>
      <c r="L1229">
        <v>2.8985507246376812E-2</v>
      </c>
      <c r="M1229">
        <v>67</v>
      </c>
      <c r="N1229">
        <v>167</v>
      </c>
      <c r="O1229">
        <v>0.97101449275362317</v>
      </c>
      <c r="P1229">
        <v>47</v>
      </c>
      <c r="Q1229">
        <v>10</v>
      </c>
      <c r="R1229">
        <v>20</v>
      </c>
      <c r="S1229">
        <v>16</v>
      </c>
      <c r="T1229">
        <v>4</v>
      </c>
      <c r="U1229">
        <v>85</v>
      </c>
      <c r="V1229">
        <v>1</v>
      </c>
      <c r="W1229">
        <v>7</v>
      </c>
      <c r="X1229">
        <v>65</v>
      </c>
      <c r="Y1229">
        <v>59.215384615384615</v>
      </c>
      <c r="Z1229">
        <v>3</v>
      </c>
      <c r="AA1229">
        <v>147</v>
      </c>
      <c r="AB1229">
        <v>64</v>
      </c>
      <c r="AC1229">
        <v>73</v>
      </c>
      <c r="AD1229">
        <v>0.92753623188405798</v>
      </c>
      <c r="AE1229">
        <v>36</v>
      </c>
      <c r="AF1229">
        <v>57</v>
      </c>
      <c r="AG1229">
        <v>0.52173913043478259</v>
      </c>
      <c r="AH1229" s="4">
        <v>1</v>
      </c>
      <c r="AI1229">
        <v>0.33333333333333331</v>
      </c>
      <c r="AJ1229" s="4">
        <v>0</v>
      </c>
      <c r="AK1229">
        <v>0</v>
      </c>
      <c r="AL1229" s="4">
        <v>9</v>
      </c>
      <c r="AM1229">
        <v>0.140625</v>
      </c>
      <c r="AN1229" s="4">
        <v>2</v>
      </c>
      <c r="AO1229">
        <v>3.125E-2</v>
      </c>
      <c r="AP1229" s="4">
        <v>0</v>
      </c>
      <c r="AQ1229">
        <v>0</v>
      </c>
      <c r="AR1229" s="4">
        <v>0</v>
      </c>
      <c r="AS1229">
        <v>0</v>
      </c>
      <c r="AT1229" s="4">
        <v>0</v>
      </c>
      <c r="AU1229" s="4">
        <v>1</v>
      </c>
      <c r="AV1229" s="4">
        <v>0</v>
      </c>
      <c r="AW1229">
        <v>2.0909090909090908</v>
      </c>
      <c r="AX1229" s="4">
        <f t="shared" si="19"/>
        <v>33</v>
      </c>
      <c r="AY1229" s="4">
        <v>4</v>
      </c>
      <c r="AZ1229" s="4">
        <v>24</v>
      </c>
    </row>
    <row r="1230" spans="1:52" x14ac:dyDescent="0.25">
      <c r="A1230" s="4">
        <v>2017</v>
      </c>
      <c r="B1230" s="4" t="s">
        <v>360</v>
      </c>
      <c r="C1230" t="s">
        <v>170</v>
      </c>
      <c r="D1230" t="s">
        <v>192</v>
      </c>
      <c r="E1230" t="s">
        <v>705</v>
      </c>
      <c r="F1230" s="4">
        <v>62</v>
      </c>
      <c r="G1230">
        <v>62</v>
      </c>
      <c r="H1230">
        <v>2</v>
      </c>
      <c r="I1230">
        <v>62</v>
      </c>
      <c r="J1230">
        <v>3.9193548387096775</v>
      </c>
      <c r="K1230">
        <v>0</v>
      </c>
      <c r="L1230">
        <v>0</v>
      </c>
      <c r="M1230">
        <v>54</v>
      </c>
      <c r="N1230">
        <v>1222</v>
      </c>
      <c r="O1230">
        <v>0.87096774193548387</v>
      </c>
      <c r="P1230">
        <v>44</v>
      </c>
      <c r="Q1230">
        <v>26</v>
      </c>
      <c r="R1230">
        <v>13</v>
      </c>
      <c r="S1230">
        <v>51</v>
      </c>
      <c r="T1230">
        <v>0</v>
      </c>
      <c r="U1230">
        <v>0</v>
      </c>
      <c r="V1230">
        <v>0</v>
      </c>
      <c r="W1230">
        <v>0</v>
      </c>
      <c r="X1230">
        <v>61</v>
      </c>
      <c r="Y1230">
        <v>118.32786885245902</v>
      </c>
      <c r="Z1230">
        <v>0</v>
      </c>
      <c r="AA1230">
        <v>0</v>
      </c>
      <c r="AB1230">
        <v>61</v>
      </c>
      <c r="AC1230">
        <v>138</v>
      </c>
      <c r="AD1230">
        <v>0.9838709677419355</v>
      </c>
      <c r="AE1230">
        <v>34</v>
      </c>
      <c r="AF1230">
        <v>96</v>
      </c>
      <c r="AG1230">
        <v>0.54838709677419351</v>
      </c>
      <c r="AH1230" s="4">
        <v>0</v>
      </c>
      <c r="AI1230">
        <v>0</v>
      </c>
      <c r="AJ1230" s="4">
        <v>0</v>
      </c>
      <c r="AK1230">
        <v>0</v>
      </c>
      <c r="AL1230" s="4">
        <v>12</v>
      </c>
      <c r="AM1230">
        <v>0.19672131147540983</v>
      </c>
      <c r="AN1230" s="4">
        <v>2</v>
      </c>
      <c r="AO1230">
        <v>3.2786885245901641E-2</v>
      </c>
      <c r="AP1230" s="4">
        <v>1</v>
      </c>
      <c r="AQ1230">
        <v>1.6129032258064516E-2</v>
      </c>
      <c r="AR1230" s="4">
        <v>0</v>
      </c>
      <c r="AS1230">
        <v>0</v>
      </c>
      <c r="AT1230" s="4">
        <v>0</v>
      </c>
      <c r="AU1230" s="4">
        <v>0</v>
      </c>
      <c r="AV1230" s="4">
        <v>2</v>
      </c>
      <c r="AW1230">
        <v>2.2142857142857144</v>
      </c>
      <c r="AX1230" s="4">
        <f t="shared" si="19"/>
        <v>28</v>
      </c>
      <c r="AY1230" s="4">
        <v>0</v>
      </c>
      <c r="AZ1230" s="4">
        <v>0</v>
      </c>
    </row>
    <row r="1231" spans="1:52" x14ac:dyDescent="0.25">
      <c r="A1231" s="4">
        <v>2017</v>
      </c>
      <c r="B1231" s="4" t="s">
        <v>360</v>
      </c>
      <c r="C1231" t="s">
        <v>170</v>
      </c>
      <c r="D1231" t="s">
        <v>181</v>
      </c>
      <c r="E1231" t="s">
        <v>694</v>
      </c>
      <c r="F1231" s="4">
        <v>55</v>
      </c>
      <c r="G1231">
        <v>54</v>
      </c>
      <c r="H1231">
        <v>1</v>
      </c>
      <c r="I1231">
        <v>55</v>
      </c>
      <c r="J1231">
        <v>3.2545454545454544</v>
      </c>
      <c r="K1231">
        <v>0</v>
      </c>
      <c r="L1231">
        <v>0</v>
      </c>
      <c r="M1231">
        <v>51</v>
      </c>
      <c r="N1231">
        <v>679</v>
      </c>
      <c r="O1231">
        <v>0.92727272727272725</v>
      </c>
      <c r="P1231">
        <v>37</v>
      </c>
      <c r="Q1231">
        <v>24</v>
      </c>
      <c r="R1231">
        <v>16</v>
      </c>
      <c r="S1231">
        <v>44</v>
      </c>
      <c r="T1231">
        <v>3</v>
      </c>
      <c r="U1231">
        <v>164.33333333333334</v>
      </c>
      <c r="V1231">
        <v>2</v>
      </c>
      <c r="W1231">
        <v>5.5</v>
      </c>
      <c r="X1231">
        <v>52</v>
      </c>
      <c r="Y1231">
        <v>92.65384615384616</v>
      </c>
      <c r="Z1231">
        <v>3</v>
      </c>
      <c r="AA1231">
        <v>190</v>
      </c>
      <c r="AB1231">
        <v>52</v>
      </c>
      <c r="AC1231">
        <v>110</v>
      </c>
      <c r="AD1231">
        <v>0.94545454545454544</v>
      </c>
      <c r="AE1231">
        <v>31</v>
      </c>
      <c r="AF1231">
        <v>74</v>
      </c>
      <c r="AG1231">
        <v>0.5636363636363636</v>
      </c>
      <c r="AH1231" s="4">
        <v>2</v>
      </c>
      <c r="AI1231">
        <v>0.66666666666666663</v>
      </c>
      <c r="AJ1231" s="4">
        <v>0</v>
      </c>
      <c r="AK1231">
        <v>0</v>
      </c>
      <c r="AL1231" s="4">
        <v>3</v>
      </c>
      <c r="AM1231">
        <v>5.7692307692307696E-2</v>
      </c>
      <c r="AN1231" s="4">
        <v>5</v>
      </c>
      <c r="AO1231">
        <v>9.6153846153846159E-2</v>
      </c>
      <c r="AP1231" s="4">
        <v>0</v>
      </c>
      <c r="AQ1231">
        <v>0</v>
      </c>
      <c r="AR1231" s="4">
        <v>2</v>
      </c>
      <c r="AS1231">
        <v>3.6363636363636362E-2</v>
      </c>
      <c r="AT1231" s="4">
        <v>0</v>
      </c>
      <c r="AU1231" s="4">
        <v>0</v>
      </c>
      <c r="AV1231" s="4">
        <v>2</v>
      </c>
      <c r="AW1231">
        <v>2.1153846153846154</v>
      </c>
      <c r="AX1231" s="4">
        <f t="shared" si="19"/>
        <v>26</v>
      </c>
      <c r="AY1231" s="4">
        <v>3</v>
      </c>
      <c r="AZ1231" s="4">
        <v>28</v>
      </c>
    </row>
    <row r="1232" spans="1:52" x14ac:dyDescent="0.25">
      <c r="A1232" s="4">
        <v>2017</v>
      </c>
      <c r="B1232" s="4" t="s">
        <v>360</v>
      </c>
      <c r="C1232" t="s">
        <v>170</v>
      </c>
      <c r="D1232" t="s">
        <v>188</v>
      </c>
      <c r="E1232" t="s">
        <v>701</v>
      </c>
      <c r="F1232" s="4">
        <v>51</v>
      </c>
      <c r="G1232">
        <v>51</v>
      </c>
      <c r="H1232">
        <v>9</v>
      </c>
      <c r="I1232">
        <v>51</v>
      </c>
      <c r="J1232">
        <v>10.588235294117647</v>
      </c>
      <c r="K1232">
        <v>0</v>
      </c>
      <c r="L1232">
        <v>0</v>
      </c>
      <c r="M1232">
        <v>48</v>
      </c>
      <c r="N1232">
        <v>537</v>
      </c>
      <c r="O1232">
        <v>0.94117647058823528</v>
      </c>
      <c r="P1232">
        <v>43</v>
      </c>
      <c r="Q1232">
        <v>19</v>
      </c>
      <c r="R1232">
        <v>15</v>
      </c>
      <c r="S1232">
        <v>68</v>
      </c>
      <c r="T1232">
        <v>7</v>
      </c>
      <c r="U1232">
        <v>191.57142857142858</v>
      </c>
      <c r="V1232">
        <v>7</v>
      </c>
      <c r="W1232">
        <v>49.857142857142854</v>
      </c>
      <c r="X1232">
        <v>43</v>
      </c>
      <c r="Y1232">
        <v>115.20930232558139</v>
      </c>
      <c r="Z1232">
        <v>7</v>
      </c>
      <c r="AA1232">
        <v>372</v>
      </c>
      <c r="AB1232">
        <v>44</v>
      </c>
      <c r="AC1232">
        <v>141</v>
      </c>
      <c r="AD1232">
        <v>0.86274509803921573</v>
      </c>
      <c r="AE1232">
        <v>22</v>
      </c>
      <c r="AF1232">
        <v>112</v>
      </c>
      <c r="AG1232">
        <v>0.43137254901960786</v>
      </c>
      <c r="AH1232" s="4">
        <v>5</v>
      </c>
      <c r="AI1232">
        <v>0.7142857142857143</v>
      </c>
      <c r="AJ1232" s="4">
        <v>1</v>
      </c>
      <c r="AK1232">
        <v>0.14285714285714285</v>
      </c>
      <c r="AL1232" s="4">
        <v>10</v>
      </c>
      <c r="AM1232">
        <v>0.22727272727272727</v>
      </c>
      <c r="AN1232" s="4">
        <v>3</v>
      </c>
      <c r="AO1232">
        <v>6.8181818181818177E-2</v>
      </c>
      <c r="AP1232" s="4">
        <v>1</v>
      </c>
      <c r="AQ1232">
        <v>1.9607843137254902E-2</v>
      </c>
      <c r="AR1232" s="4">
        <v>0</v>
      </c>
      <c r="AS1232">
        <v>0</v>
      </c>
      <c r="AT1232" s="4">
        <v>0</v>
      </c>
      <c r="AU1232" s="4">
        <v>0</v>
      </c>
      <c r="AV1232" s="4">
        <v>4</v>
      </c>
      <c r="AW1232">
        <v>1.7586206896551724</v>
      </c>
      <c r="AX1232" s="4">
        <f t="shared" si="19"/>
        <v>29</v>
      </c>
      <c r="AY1232" s="4">
        <v>0</v>
      </c>
      <c r="AZ1232" s="4">
        <v>0</v>
      </c>
    </row>
    <row r="1233" spans="1:52" x14ac:dyDescent="0.25">
      <c r="A1233" s="4">
        <v>2017</v>
      </c>
      <c r="B1233" s="4" t="s">
        <v>360</v>
      </c>
      <c r="C1233" t="s">
        <v>170</v>
      </c>
      <c r="D1233" t="s">
        <v>185</v>
      </c>
      <c r="E1233" t="s">
        <v>698</v>
      </c>
      <c r="F1233" s="4">
        <v>39</v>
      </c>
      <c r="G1233">
        <v>39</v>
      </c>
      <c r="H1233">
        <v>1</v>
      </c>
      <c r="I1233">
        <v>39</v>
      </c>
      <c r="J1233">
        <v>2.5128205128205128</v>
      </c>
      <c r="K1233">
        <v>0</v>
      </c>
      <c r="L1233">
        <v>0</v>
      </c>
      <c r="M1233">
        <v>39</v>
      </c>
      <c r="N1233">
        <v>601</v>
      </c>
      <c r="O1233">
        <v>1</v>
      </c>
      <c r="P1233">
        <v>31</v>
      </c>
      <c r="Q1233">
        <v>17</v>
      </c>
      <c r="R1233">
        <v>6</v>
      </c>
      <c r="S1233">
        <v>32</v>
      </c>
      <c r="T1233">
        <v>3</v>
      </c>
      <c r="U1233">
        <v>95</v>
      </c>
      <c r="V1233">
        <v>3</v>
      </c>
      <c r="W1233">
        <v>5</v>
      </c>
      <c r="X1233">
        <v>36</v>
      </c>
      <c r="Y1233">
        <v>73.138888888888886</v>
      </c>
      <c r="Z1233">
        <v>3</v>
      </c>
      <c r="AA1233">
        <v>205</v>
      </c>
      <c r="AB1233">
        <v>35</v>
      </c>
      <c r="AC1233">
        <v>93</v>
      </c>
      <c r="AD1233">
        <v>0.89743589743589747</v>
      </c>
      <c r="AE1233">
        <v>21</v>
      </c>
      <c r="AF1233">
        <v>72</v>
      </c>
      <c r="AG1233">
        <v>0.53846153846153844</v>
      </c>
      <c r="AH1233" s="4">
        <v>2</v>
      </c>
      <c r="AI1233">
        <v>0.66666666666666663</v>
      </c>
      <c r="AJ1233" s="4">
        <v>0</v>
      </c>
      <c r="AK1233">
        <v>0</v>
      </c>
      <c r="AL1233" s="4">
        <v>7</v>
      </c>
      <c r="AM1233">
        <v>0.2</v>
      </c>
      <c r="AN1233" s="4">
        <v>3</v>
      </c>
      <c r="AO1233">
        <v>8.5714285714285715E-2</v>
      </c>
      <c r="AP1233" s="4">
        <v>0</v>
      </c>
      <c r="AQ1233">
        <v>0</v>
      </c>
      <c r="AR1233" s="4">
        <v>0</v>
      </c>
      <c r="AS1233">
        <v>0</v>
      </c>
      <c r="AT1233" s="4">
        <v>0</v>
      </c>
      <c r="AU1233" s="4">
        <v>0</v>
      </c>
      <c r="AV1233" s="4">
        <v>0</v>
      </c>
      <c r="AW1233">
        <v>2.4375</v>
      </c>
      <c r="AX1233" s="4">
        <f t="shared" si="19"/>
        <v>16</v>
      </c>
      <c r="AY1233" s="4">
        <v>1</v>
      </c>
      <c r="AZ1233" s="4">
        <v>13</v>
      </c>
    </row>
    <row r="1234" spans="1:52" x14ac:dyDescent="0.25">
      <c r="A1234" s="4">
        <v>2017</v>
      </c>
      <c r="B1234" s="4" t="s">
        <v>360</v>
      </c>
      <c r="C1234" t="s">
        <v>170</v>
      </c>
      <c r="D1234" t="s">
        <v>179</v>
      </c>
      <c r="E1234" t="s">
        <v>692</v>
      </c>
      <c r="F1234" s="4">
        <v>38</v>
      </c>
      <c r="G1234">
        <v>38</v>
      </c>
      <c r="H1234">
        <v>2</v>
      </c>
      <c r="I1234">
        <v>38</v>
      </c>
      <c r="J1234">
        <v>3.5789473684210527</v>
      </c>
      <c r="K1234">
        <v>0</v>
      </c>
      <c r="L1234">
        <v>0</v>
      </c>
      <c r="M1234">
        <v>38</v>
      </c>
      <c r="N1234">
        <v>605</v>
      </c>
      <c r="O1234">
        <v>1</v>
      </c>
      <c r="P1234">
        <v>23</v>
      </c>
      <c r="Q1234">
        <v>11</v>
      </c>
      <c r="R1234">
        <v>9</v>
      </c>
      <c r="S1234">
        <v>17</v>
      </c>
      <c r="T1234">
        <v>1</v>
      </c>
      <c r="U1234">
        <v>193</v>
      </c>
      <c r="V1234">
        <v>1</v>
      </c>
      <c r="W1234">
        <v>2</v>
      </c>
      <c r="X1234">
        <v>36</v>
      </c>
      <c r="Y1234">
        <v>70.638888888888886</v>
      </c>
      <c r="Z1234">
        <v>1</v>
      </c>
      <c r="AA1234">
        <v>284</v>
      </c>
      <c r="AB1234">
        <v>37</v>
      </c>
      <c r="AC1234">
        <v>97</v>
      </c>
      <c r="AD1234">
        <v>0.97368421052631582</v>
      </c>
      <c r="AE1234">
        <v>24</v>
      </c>
      <c r="AF1234">
        <v>64</v>
      </c>
      <c r="AG1234">
        <v>0.63157894736842102</v>
      </c>
      <c r="AH1234" s="4">
        <v>1</v>
      </c>
      <c r="AI1234">
        <v>1</v>
      </c>
      <c r="AJ1234" s="4">
        <v>0</v>
      </c>
      <c r="AK1234">
        <v>0</v>
      </c>
      <c r="AL1234" s="4">
        <v>7</v>
      </c>
      <c r="AM1234">
        <v>0.1891891891891892</v>
      </c>
      <c r="AN1234" s="4">
        <v>2</v>
      </c>
      <c r="AO1234">
        <v>5.4054054054054057E-2</v>
      </c>
      <c r="AP1234" s="4">
        <v>0</v>
      </c>
      <c r="AQ1234">
        <v>0</v>
      </c>
      <c r="AR1234" s="4">
        <v>0</v>
      </c>
      <c r="AS1234">
        <v>0</v>
      </c>
      <c r="AT1234" s="4">
        <v>0</v>
      </c>
      <c r="AU1234" s="4">
        <v>0</v>
      </c>
      <c r="AV1234" s="4">
        <v>0</v>
      </c>
      <c r="AW1234">
        <v>1.5833333333333333</v>
      </c>
      <c r="AX1234" s="4">
        <f t="shared" si="19"/>
        <v>24</v>
      </c>
      <c r="AY1234" s="4">
        <v>0</v>
      </c>
      <c r="AZ1234" s="4">
        <v>0</v>
      </c>
    </row>
    <row r="1235" spans="1:52" x14ac:dyDescent="0.25">
      <c r="A1235" s="4">
        <v>2017</v>
      </c>
      <c r="B1235" s="4" t="s">
        <v>360</v>
      </c>
      <c r="C1235" t="s">
        <v>170</v>
      </c>
      <c r="D1235" t="s">
        <v>193</v>
      </c>
      <c r="E1235" t="s">
        <v>706</v>
      </c>
      <c r="F1235" s="4">
        <v>37</v>
      </c>
      <c r="G1235">
        <v>37</v>
      </c>
      <c r="H1235">
        <v>1</v>
      </c>
      <c r="I1235">
        <v>37</v>
      </c>
      <c r="J1235">
        <v>2.4594594594594597</v>
      </c>
      <c r="K1235">
        <v>0</v>
      </c>
      <c r="L1235">
        <v>0</v>
      </c>
      <c r="M1235">
        <v>37</v>
      </c>
      <c r="N1235">
        <v>332</v>
      </c>
      <c r="O1235">
        <v>1</v>
      </c>
      <c r="P1235">
        <v>28</v>
      </c>
      <c r="Q1235">
        <v>14</v>
      </c>
      <c r="R1235">
        <v>2</v>
      </c>
      <c r="S1235">
        <v>12</v>
      </c>
      <c r="T1235">
        <v>2</v>
      </c>
      <c r="U1235">
        <v>149</v>
      </c>
      <c r="V1235">
        <v>2</v>
      </c>
      <c r="W1235">
        <v>1.5</v>
      </c>
      <c r="X1235">
        <v>35</v>
      </c>
      <c r="Y1235">
        <v>71.771428571428572</v>
      </c>
      <c r="Z1235">
        <v>2</v>
      </c>
      <c r="AA1235">
        <v>512</v>
      </c>
      <c r="AB1235">
        <v>35</v>
      </c>
      <c r="AC1235">
        <v>93</v>
      </c>
      <c r="AD1235">
        <v>0.94594594594594594</v>
      </c>
      <c r="AE1235">
        <v>19</v>
      </c>
      <c r="AF1235">
        <v>81</v>
      </c>
      <c r="AG1235">
        <v>0.51351351351351349</v>
      </c>
      <c r="AH1235" s="4">
        <v>2</v>
      </c>
      <c r="AI1235">
        <v>1</v>
      </c>
      <c r="AJ1235" s="4">
        <v>0</v>
      </c>
      <c r="AK1235">
        <v>0</v>
      </c>
      <c r="AL1235" s="4">
        <v>13</v>
      </c>
      <c r="AM1235">
        <v>0.37142857142857144</v>
      </c>
      <c r="AN1235" s="4">
        <v>2</v>
      </c>
      <c r="AO1235">
        <v>5.7142857142857141E-2</v>
      </c>
      <c r="AP1235" s="4">
        <v>0</v>
      </c>
      <c r="AQ1235">
        <v>0</v>
      </c>
      <c r="AR1235" s="4">
        <v>0</v>
      </c>
      <c r="AS1235">
        <v>0</v>
      </c>
      <c r="AT1235" s="4">
        <v>0</v>
      </c>
      <c r="AU1235" s="4">
        <v>0</v>
      </c>
      <c r="AV1235" s="4">
        <v>0</v>
      </c>
      <c r="AW1235">
        <v>2.0555555555555554</v>
      </c>
      <c r="AX1235" s="4">
        <f t="shared" si="19"/>
        <v>18</v>
      </c>
      <c r="AY1235" s="4">
        <v>0</v>
      </c>
      <c r="AZ1235" s="4">
        <v>0</v>
      </c>
    </row>
    <row r="1236" spans="1:52" x14ac:dyDescent="0.25">
      <c r="A1236" s="4">
        <v>2017</v>
      </c>
      <c r="B1236" s="4" t="s">
        <v>360</v>
      </c>
      <c r="C1236" t="s">
        <v>170</v>
      </c>
      <c r="D1236" t="s">
        <v>180</v>
      </c>
      <c r="E1236" t="s">
        <v>693</v>
      </c>
      <c r="F1236" s="4">
        <v>35</v>
      </c>
      <c r="G1236">
        <v>33</v>
      </c>
      <c r="H1236">
        <v>1</v>
      </c>
      <c r="I1236">
        <v>35</v>
      </c>
      <c r="J1236">
        <v>3.4571428571428573</v>
      </c>
      <c r="K1236">
        <v>0</v>
      </c>
      <c r="L1236">
        <v>0</v>
      </c>
      <c r="M1236">
        <v>35</v>
      </c>
      <c r="N1236">
        <v>97</v>
      </c>
      <c r="O1236">
        <v>1</v>
      </c>
      <c r="P1236">
        <v>23</v>
      </c>
      <c r="Q1236">
        <v>16</v>
      </c>
      <c r="R1236">
        <v>9</v>
      </c>
      <c r="S1236">
        <v>31</v>
      </c>
      <c r="T1236">
        <v>1</v>
      </c>
      <c r="U1236">
        <v>104</v>
      </c>
      <c r="V1236">
        <v>1</v>
      </c>
      <c r="W1236">
        <v>10</v>
      </c>
      <c r="X1236">
        <v>34</v>
      </c>
      <c r="Y1236">
        <v>60.617647058823529</v>
      </c>
      <c r="Z1236">
        <v>1</v>
      </c>
      <c r="AA1236">
        <v>221</v>
      </c>
      <c r="AB1236">
        <v>34</v>
      </c>
      <c r="AC1236">
        <v>78</v>
      </c>
      <c r="AD1236">
        <v>0.97142857142857142</v>
      </c>
      <c r="AE1236">
        <v>24</v>
      </c>
      <c r="AF1236">
        <v>68</v>
      </c>
      <c r="AG1236">
        <v>0.68571428571428572</v>
      </c>
      <c r="AH1236" s="4">
        <v>1</v>
      </c>
      <c r="AI1236">
        <v>1</v>
      </c>
      <c r="AJ1236" s="4">
        <v>0</v>
      </c>
      <c r="AK1236">
        <v>0</v>
      </c>
      <c r="AL1236" s="4">
        <v>5</v>
      </c>
      <c r="AM1236">
        <v>0.14705882352941177</v>
      </c>
      <c r="AN1236" s="4">
        <v>1</v>
      </c>
      <c r="AO1236">
        <v>2.9411764705882353E-2</v>
      </c>
      <c r="AP1236" s="4">
        <v>0</v>
      </c>
      <c r="AQ1236">
        <v>0</v>
      </c>
      <c r="AR1236" s="4">
        <v>0</v>
      </c>
      <c r="AS1236">
        <v>0</v>
      </c>
      <c r="AT1236" s="4">
        <v>0</v>
      </c>
      <c r="AU1236" s="4">
        <v>0</v>
      </c>
      <c r="AV1236" s="4">
        <v>0</v>
      </c>
      <c r="AW1236">
        <v>2.1875</v>
      </c>
      <c r="AX1236" s="4">
        <f t="shared" si="19"/>
        <v>16</v>
      </c>
      <c r="AY1236" s="4">
        <v>1</v>
      </c>
      <c r="AZ1236" s="4">
        <v>14</v>
      </c>
    </row>
    <row r="1237" spans="1:52" x14ac:dyDescent="0.25">
      <c r="A1237" s="4">
        <v>2017</v>
      </c>
      <c r="B1237" s="4" t="s">
        <v>360</v>
      </c>
      <c r="C1237" t="s">
        <v>170</v>
      </c>
      <c r="D1237" t="s">
        <v>244</v>
      </c>
      <c r="E1237" t="s">
        <v>754</v>
      </c>
      <c r="F1237" s="4">
        <v>34</v>
      </c>
      <c r="G1237">
        <v>33</v>
      </c>
      <c r="H1237">
        <v>6</v>
      </c>
      <c r="I1237">
        <v>34</v>
      </c>
      <c r="J1237">
        <v>7.0882352941176467</v>
      </c>
      <c r="K1237">
        <v>0</v>
      </c>
      <c r="L1237">
        <v>0</v>
      </c>
      <c r="M1237">
        <v>32</v>
      </c>
      <c r="N1237">
        <v>832</v>
      </c>
      <c r="O1237">
        <v>0.94117647058823528</v>
      </c>
      <c r="P1237">
        <v>22</v>
      </c>
      <c r="Q1237">
        <v>32</v>
      </c>
      <c r="R1237">
        <v>5</v>
      </c>
      <c r="S1237">
        <v>53</v>
      </c>
      <c r="T1237">
        <v>1</v>
      </c>
      <c r="U1237">
        <v>275</v>
      </c>
      <c r="V1237">
        <v>0</v>
      </c>
      <c r="W1237">
        <v>0</v>
      </c>
      <c r="X1237">
        <v>32</v>
      </c>
      <c r="Y1237">
        <v>97.84375</v>
      </c>
      <c r="Z1237">
        <v>1</v>
      </c>
      <c r="AA1237">
        <v>282</v>
      </c>
      <c r="AB1237">
        <v>33</v>
      </c>
      <c r="AC1237">
        <v>119</v>
      </c>
      <c r="AD1237">
        <v>0.97058823529411764</v>
      </c>
      <c r="AE1237">
        <v>21</v>
      </c>
      <c r="AF1237">
        <v>87</v>
      </c>
      <c r="AG1237">
        <v>0.61764705882352944</v>
      </c>
      <c r="AH1237" s="4">
        <v>0</v>
      </c>
      <c r="AI1237">
        <v>0</v>
      </c>
      <c r="AJ1237" s="4">
        <v>0</v>
      </c>
      <c r="AK1237">
        <v>0</v>
      </c>
      <c r="AL1237" s="4">
        <v>4</v>
      </c>
      <c r="AM1237">
        <v>0.12121212121212122</v>
      </c>
      <c r="AN1237" s="4">
        <v>3</v>
      </c>
      <c r="AO1237">
        <v>9.0909090909090912E-2</v>
      </c>
      <c r="AP1237" s="4">
        <v>0</v>
      </c>
      <c r="AQ1237">
        <v>0</v>
      </c>
      <c r="AR1237" s="4">
        <v>1</v>
      </c>
      <c r="AS1237">
        <v>2.9411764705882353E-2</v>
      </c>
      <c r="AT1237" s="4">
        <v>0</v>
      </c>
      <c r="AU1237" s="4">
        <v>0</v>
      </c>
      <c r="AV1237" s="4">
        <v>0</v>
      </c>
      <c r="AW1237">
        <v>2</v>
      </c>
      <c r="AX1237" s="4">
        <f t="shared" si="19"/>
        <v>17</v>
      </c>
      <c r="AY1237" s="4">
        <v>0</v>
      </c>
      <c r="AZ1237" s="4">
        <v>0</v>
      </c>
    </row>
    <row r="1238" spans="1:52" x14ac:dyDescent="0.25">
      <c r="A1238" s="4">
        <v>2017</v>
      </c>
      <c r="B1238" s="4" t="s">
        <v>360</v>
      </c>
      <c r="C1238" t="s">
        <v>170</v>
      </c>
      <c r="D1238" t="s">
        <v>183</v>
      </c>
      <c r="E1238" t="s">
        <v>696</v>
      </c>
      <c r="F1238" s="4">
        <v>28</v>
      </c>
      <c r="G1238">
        <v>28</v>
      </c>
      <c r="H1238">
        <v>2</v>
      </c>
      <c r="I1238">
        <v>28</v>
      </c>
      <c r="J1238">
        <v>4.1428571428571432</v>
      </c>
      <c r="K1238">
        <v>0</v>
      </c>
      <c r="L1238">
        <v>0</v>
      </c>
      <c r="M1238">
        <v>20</v>
      </c>
      <c r="N1238">
        <v>537</v>
      </c>
      <c r="O1238">
        <v>0.7142857142857143</v>
      </c>
      <c r="P1238">
        <v>18</v>
      </c>
      <c r="Q1238">
        <v>27</v>
      </c>
      <c r="R1238">
        <v>3</v>
      </c>
      <c r="S1238">
        <v>26</v>
      </c>
      <c r="T1238">
        <v>0</v>
      </c>
      <c r="U1238">
        <v>0</v>
      </c>
      <c r="V1238">
        <v>0</v>
      </c>
      <c r="W1238">
        <v>0</v>
      </c>
      <c r="X1238">
        <v>28</v>
      </c>
      <c r="Y1238">
        <v>78.607142857142861</v>
      </c>
      <c r="Z1238">
        <v>0</v>
      </c>
      <c r="AA1238">
        <v>0</v>
      </c>
      <c r="AB1238">
        <v>28</v>
      </c>
      <c r="AC1238">
        <v>99</v>
      </c>
      <c r="AD1238">
        <v>1</v>
      </c>
      <c r="AE1238">
        <v>12</v>
      </c>
      <c r="AF1238">
        <v>75</v>
      </c>
      <c r="AG1238">
        <v>0.42857142857142855</v>
      </c>
      <c r="AH1238" s="4">
        <v>0</v>
      </c>
      <c r="AI1238">
        <v>0</v>
      </c>
      <c r="AJ1238" s="4">
        <v>0</v>
      </c>
      <c r="AK1238">
        <v>0</v>
      </c>
      <c r="AL1238" s="4">
        <v>3</v>
      </c>
      <c r="AM1238">
        <v>0.10714285714285714</v>
      </c>
      <c r="AN1238" s="4">
        <v>1</v>
      </c>
      <c r="AO1238">
        <v>3.5714285714285712E-2</v>
      </c>
      <c r="AP1238" s="4">
        <v>0</v>
      </c>
      <c r="AQ1238">
        <v>0</v>
      </c>
      <c r="AR1238" s="4">
        <v>0</v>
      </c>
      <c r="AS1238">
        <v>0</v>
      </c>
      <c r="AT1238" s="4">
        <v>0</v>
      </c>
      <c r="AU1238" s="4">
        <v>0</v>
      </c>
      <c r="AV1238" s="4">
        <v>0</v>
      </c>
      <c r="AW1238">
        <v>1.75</v>
      </c>
      <c r="AX1238" s="4">
        <f t="shared" si="19"/>
        <v>16</v>
      </c>
      <c r="AY1238" s="4">
        <v>0</v>
      </c>
      <c r="AZ1238" s="4">
        <v>0</v>
      </c>
    </row>
    <row r="1239" spans="1:52" x14ac:dyDescent="0.25">
      <c r="A1239" s="4">
        <v>2017</v>
      </c>
      <c r="B1239" s="4" t="s">
        <v>360</v>
      </c>
      <c r="C1239" t="s">
        <v>170</v>
      </c>
      <c r="D1239" t="s">
        <v>232</v>
      </c>
      <c r="E1239" t="s">
        <v>743</v>
      </c>
      <c r="F1239" s="4">
        <v>20</v>
      </c>
      <c r="G1239">
        <v>20</v>
      </c>
      <c r="H1239">
        <v>2</v>
      </c>
      <c r="I1239">
        <v>20</v>
      </c>
      <c r="J1239">
        <v>3.8</v>
      </c>
      <c r="K1239">
        <v>0</v>
      </c>
      <c r="L1239">
        <v>0</v>
      </c>
      <c r="M1239">
        <v>20</v>
      </c>
      <c r="N1239">
        <v>404</v>
      </c>
      <c r="O1239">
        <v>1</v>
      </c>
      <c r="P1239">
        <v>14</v>
      </c>
      <c r="Q1239">
        <v>10</v>
      </c>
      <c r="R1239">
        <v>0</v>
      </c>
      <c r="S1239">
        <v>0</v>
      </c>
      <c r="T1239">
        <v>1</v>
      </c>
      <c r="U1239">
        <v>31</v>
      </c>
      <c r="V1239">
        <v>1</v>
      </c>
      <c r="W1239">
        <v>2</v>
      </c>
      <c r="X1239">
        <v>19</v>
      </c>
      <c r="Y1239">
        <v>73.78947368421052</v>
      </c>
      <c r="Z1239">
        <v>1</v>
      </c>
      <c r="AA1239">
        <v>69</v>
      </c>
      <c r="AB1239">
        <v>19</v>
      </c>
      <c r="AC1239">
        <v>90</v>
      </c>
      <c r="AD1239">
        <v>0.95</v>
      </c>
      <c r="AE1239">
        <v>14</v>
      </c>
      <c r="AF1239">
        <v>76</v>
      </c>
      <c r="AG1239">
        <v>0.7</v>
      </c>
      <c r="AH1239" s="4">
        <v>0</v>
      </c>
      <c r="AI1239">
        <v>0</v>
      </c>
      <c r="AJ1239" s="4">
        <v>0</v>
      </c>
      <c r="AK1239">
        <v>0</v>
      </c>
      <c r="AL1239" s="4">
        <v>4</v>
      </c>
      <c r="AM1239">
        <v>0.21052631578947367</v>
      </c>
      <c r="AN1239" s="4">
        <v>1</v>
      </c>
      <c r="AO1239">
        <v>5.2631578947368418E-2</v>
      </c>
      <c r="AP1239" s="4">
        <v>0</v>
      </c>
      <c r="AQ1239">
        <v>0</v>
      </c>
      <c r="AR1239" s="4">
        <v>0</v>
      </c>
      <c r="AS1239">
        <v>0</v>
      </c>
      <c r="AT1239" s="4">
        <v>0</v>
      </c>
      <c r="AU1239" s="4">
        <v>0</v>
      </c>
      <c r="AV1239" s="4">
        <v>1</v>
      </c>
      <c r="AW1239">
        <v>1.8181818181818181</v>
      </c>
      <c r="AX1239" s="4">
        <f t="shared" si="19"/>
        <v>11</v>
      </c>
      <c r="AY1239" s="4">
        <v>0</v>
      </c>
      <c r="AZ1239" s="4">
        <v>0</v>
      </c>
    </row>
    <row r="1240" spans="1:52" x14ac:dyDescent="0.25">
      <c r="A1240" s="4">
        <v>2017</v>
      </c>
      <c r="B1240" s="4" t="s">
        <v>360</v>
      </c>
      <c r="C1240" t="s">
        <v>170</v>
      </c>
      <c r="D1240" t="s">
        <v>184</v>
      </c>
      <c r="E1240" t="s">
        <v>697</v>
      </c>
      <c r="F1240" s="4">
        <v>19</v>
      </c>
      <c r="G1240">
        <v>19</v>
      </c>
      <c r="H1240">
        <v>1</v>
      </c>
      <c r="I1240">
        <v>19</v>
      </c>
      <c r="J1240">
        <v>1.9473684210526316</v>
      </c>
      <c r="K1240">
        <v>0</v>
      </c>
      <c r="L1240">
        <v>0</v>
      </c>
      <c r="M1240">
        <v>19</v>
      </c>
      <c r="N1240">
        <v>26</v>
      </c>
      <c r="O1240">
        <v>1</v>
      </c>
      <c r="P1240">
        <v>10</v>
      </c>
      <c r="Q1240">
        <v>12</v>
      </c>
      <c r="R1240">
        <v>2</v>
      </c>
      <c r="S1240">
        <v>9</v>
      </c>
      <c r="T1240">
        <v>0</v>
      </c>
      <c r="U1240">
        <v>0</v>
      </c>
      <c r="V1240">
        <v>0</v>
      </c>
      <c r="W1240">
        <v>0</v>
      </c>
      <c r="X1240">
        <v>19</v>
      </c>
      <c r="Y1240">
        <v>35.315789473684212</v>
      </c>
      <c r="Z1240">
        <v>0</v>
      </c>
      <c r="AA1240">
        <v>0</v>
      </c>
      <c r="AB1240">
        <v>19</v>
      </c>
      <c r="AC1240">
        <v>48</v>
      </c>
      <c r="AD1240">
        <v>1</v>
      </c>
      <c r="AE1240">
        <v>12</v>
      </c>
      <c r="AF1240">
        <v>38</v>
      </c>
      <c r="AG1240">
        <v>0.63157894736842102</v>
      </c>
      <c r="AH1240" s="4">
        <v>0</v>
      </c>
      <c r="AI1240">
        <v>0</v>
      </c>
      <c r="AJ1240" s="4">
        <v>0</v>
      </c>
      <c r="AK1240">
        <v>0</v>
      </c>
      <c r="AL1240" s="4">
        <v>1</v>
      </c>
      <c r="AM1240">
        <v>5.2631578947368418E-2</v>
      </c>
      <c r="AN1240" s="4">
        <v>0</v>
      </c>
      <c r="AO1240">
        <v>0</v>
      </c>
      <c r="AP1240" s="4">
        <v>0</v>
      </c>
      <c r="AQ1240">
        <v>0</v>
      </c>
      <c r="AR1240" s="4">
        <v>0</v>
      </c>
      <c r="AS1240">
        <v>0</v>
      </c>
      <c r="AT1240" s="4">
        <v>0</v>
      </c>
      <c r="AU1240" s="4">
        <v>0</v>
      </c>
      <c r="AV1240" s="4">
        <v>0</v>
      </c>
      <c r="AW1240">
        <v>1.7272727272727273</v>
      </c>
      <c r="AX1240" s="4">
        <f t="shared" si="19"/>
        <v>11</v>
      </c>
      <c r="AY1240" s="4">
        <v>0</v>
      </c>
      <c r="AZ1240" s="4">
        <v>0</v>
      </c>
    </row>
    <row r="1241" spans="1:52" x14ac:dyDescent="0.25">
      <c r="A1241" s="4">
        <v>2017</v>
      </c>
      <c r="B1241" s="4" t="s">
        <v>360</v>
      </c>
      <c r="C1241" t="s">
        <v>170</v>
      </c>
      <c r="D1241" t="s">
        <v>87</v>
      </c>
      <c r="E1241" t="s">
        <v>606</v>
      </c>
      <c r="F1241" s="4">
        <v>10</v>
      </c>
      <c r="G1241">
        <v>6</v>
      </c>
      <c r="H1241">
        <v>3</v>
      </c>
      <c r="I1241">
        <v>7</v>
      </c>
      <c r="J1241">
        <v>4.4285714285714288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3</v>
      </c>
      <c r="AC1241">
        <v>23</v>
      </c>
      <c r="AD1241">
        <v>0.3</v>
      </c>
      <c r="AE1241">
        <v>3</v>
      </c>
      <c r="AF1241">
        <v>23</v>
      </c>
      <c r="AG1241">
        <v>0.3</v>
      </c>
      <c r="AH1241" s="4">
        <v>0</v>
      </c>
      <c r="AI1241">
        <v>0</v>
      </c>
      <c r="AJ1241" s="4">
        <v>0</v>
      </c>
      <c r="AK1241">
        <v>0</v>
      </c>
      <c r="AL1241" s="4">
        <v>0</v>
      </c>
      <c r="AM1241">
        <v>0</v>
      </c>
      <c r="AN1241" s="4">
        <v>0</v>
      </c>
      <c r="AO1241">
        <v>0</v>
      </c>
      <c r="AP1241" s="4">
        <v>0</v>
      </c>
      <c r="AQ1241">
        <v>0</v>
      </c>
      <c r="AR1241" s="4">
        <v>0</v>
      </c>
      <c r="AS1241">
        <v>0</v>
      </c>
      <c r="AT1241" s="4">
        <v>0</v>
      </c>
      <c r="AU1241" s="4">
        <v>1</v>
      </c>
      <c r="AV1241" s="4">
        <v>0</v>
      </c>
      <c r="AW1241">
        <v>1.1111111111111112</v>
      </c>
      <c r="AX1241" s="4">
        <f t="shared" si="19"/>
        <v>9</v>
      </c>
      <c r="AY1241" s="4">
        <v>0</v>
      </c>
      <c r="AZ1241" s="4">
        <v>0</v>
      </c>
    </row>
    <row r="1242" spans="1:52" x14ac:dyDescent="0.25">
      <c r="A1242" s="4">
        <v>2017</v>
      </c>
      <c r="B1242" s="4" t="s">
        <v>360</v>
      </c>
      <c r="C1242" t="s">
        <v>170</v>
      </c>
      <c r="D1242" t="s">
        <v>251</v>
      </c>
      <c r="E1242" t="s">
        <v>761</v>
      </c>
      <c r="F1242" s="4">
        <v>1</v>
      </c>
      <c r="G1242">
        <v>1</v>
      </c>
      <c r="H1242">
        <v>4</v>
      </c>
      <c r="I1242">
        <v>1</v>
      </c>
      <c r="J1242">
        <v>5</v>
      </c>
      <c r="K1242">
        <v>0</v>
      </c>
      <c r="L1242">
        <v>0</v>
      </c>
      <c r="M1242">
        <v>1</v>
      </c>
      <c r="N1242">
        <v>6167</v>
      </c>
      <c r="O1242">
        <v>1</v>
      </c>
      <c r="P1242">
        <v>1</v>
      </c>
      <c r="Q1242">
        <v>11</v>
      </c>
      <c r="R1242">
        <v>0</v>
      </c>
      <c r="S1242">
        <v>0</v>
      </c>
      <c r="T1242">
        <v>1</v>
      </c>
      <c r="U1242">
        <v>72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245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 s="4">
        <v>0</v>
      </c>
      <c r="AI1242">
        <v>0</v>
      </c>
      <c r="AJ1242" s="4">
        <v>0</v>
      </c>
      <c r="AK1242">
        <v>0</v>
      </c>
      <c r="AL1242" s="4">
        <v>0</v>
      </c>
      <c r="AM1242">
        <v>0</v>
      </c>
      <c r="AN1242" s="4">
        <v>0</v>
      </c>
      <c r="AO1242">
        <v>0</v>
      </c>
      <c r="AP1242" s="4">
        <v>0</v>
      </c>
      <c r="AQ1242">
        <v>0</v>
      </c>
      <c r="AR1242" s="4">
        <v>0</v>
      </c>
      <c r="AS1242">
        <v>0</v>
      </c>
      <c r="AT1242" s="4">
        <v>0</v>
      </c>
      <c r="AU1242" s="4">
        <v>0</v>
      </c>
      <c r="AV1242" s="4">
        <v>0</v>
      </c>
      <c r="AW1242">
        <v>1</v>
      </c>
      <c r="AX1242" s="4">
        <f t="shared" si="19"/>
        <v>1</v>
      </c>
      <c r="AY1242" s="4">
        <v>0</v>
      </c>
      <c r="AZ1242" s="4">
        <v>0</v>
      </c>
    </row>
    <row r="1243" spans="1:52" x14ac:dyDescent="0.25">
      <c r="A1243" s="4">
        <v>2017</v>
      </c>
      <c r="B1243" s="4" t="s">
        <v>360</v>
      </c>
      <c r="C1243" t="s">
        <v>170</v>
      </c>
      <c r="D1243" t="s">
        <v>190</v>
      </c>
      <c r="E1243" t="s">
        <v>703</v>
      </c>
      <c r="F1243" s="4">
        <v>1</v>
      </c>
      <c r="G1243">
        <v>1</v>
      </c>
      <c r="H1243">
        <v>1</v>
      </c>
      <c r="I1243">
        <v>1</v>
      </c>
      <c r="J1243">
        <v>2</v>
      </c>
      <c r="K1243">
        <v>0</v>
      </c>
      <c r="L1243">
        <v>0</v>
      </c>
      <c r="M1243">
        <v>1</v>
      </c>
      <c r="N1243">
        <v>2559</v>
      </c>
      <c r="O1243">
        <v>1</v>
      </c>
      <c r="P1243">
        <v>1</v>
      </c>
      <c r="Q1243">
        <v>13</v>
      </c>
      <c r="R1243">
        <v>0</v>
      </c>
      <c r="S1243">
        <v>0</v>
      </c>
      <c r="T1243">
        <v>1</v>
      </c>
      <c r="U1243">
        <v>221</v>
      </c>
      <c r="V1243">
        <v>1</v>
      </c>
      <c r="W1243">
        <v>3</v>
      </c>
      <c r="X1243">
        <v>0</v>
      </c>
      <c r="Y1243">
        <v>0</v>
      </c>
      <c r="Z1243">
        <v>1</v>
      </c>
      <c r="AA1243">
        <v>550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 s="4">
        <v>1</v>
      </c>
      <c r="AI1243">
        <v>1</v>
      </c>
      <c r="AJ1243" s="4">
        <v>0</v>
      </c>
      <c r="AK1243">
        <v>0</v>
      </c>
      <c r="AL1243" s="4">
        <v>0</v>
      </c>
      <c r="AM1243">
        <v>0</v>
      </c>
      <c r="AN1243" s="4">
        <v>0</v>
      </c>
      <c r="AO1243">
        <v>0</v>
      </c>
      <c r="AP1243" s="4">
        <v>0</v>
      </c>
      <c r="AQ1243">
        <v>0</v>
      </c>
      <c r="AR1243" s="4">
        <v>0</v>
      </c>
      <c r="AS1243">
        <v>0</v>
      </c>
      <c r="AT1243" s="4">
        <v>0</v>
      </c>
      <c r="AU1243" s="4">
        <v>0</v>
      </c>
      <c r="AV1243" s="4">
        <v>0</v>
      </c>
      <c r="AW1243">
        <v>1</v>
      </c>
      <c r="AX1243" s="4">
        <f t="shared" si="19"/>
        <v>1</v>
      </c>
      <c r="AY1243" s="4">
        <v>1</v>
      </c>
      <c r="AZ1243" s="4">
        <v>20</v>
      </c>
    </row>
    <row r="1244" spans="1:52" x14ac:dyDescent="0.25">
      <c r="A1244" s="4">
        <v>2017</v>
      </c>
      <c r="B1244" s="4" t="s">
        <v>360</v>
      </c>
      <c r="C1244" t="s">
        <v>194</v>
      </c>
      <c r="D1244" t="s">
        <v>195</v>
      </c>
      <c r="E1244" t="s">
        <v>707</v>
      </c>
      <c r="F1244" s="4">
        <v>423</v>
      </c>
      <c r="G1244">
        <v>64</v>
      </c>
      <c r="H1244">
        <v>2</v>
      </c>
      <c r="I1244">
        <v>423</v>
      </c>
      <c r="J1244">
        <v>1.8486997635933806</v>
      </c>
      <c r="K1244">
        <v>12</v>
      </c>
      <c r="L1244">
        <v>2.8368794326241134E-2</v>
      </c>
      <c r="M1244">
        <v>389</v>
      </c>
      <c r="N1244">
        <v>2041</v>
      </c>
      <c r="O1244">
        <v>0.91962174940898345</v>
      </c>
      <c r="P1244">
        <v>370</v>
      </c>
      <c r="Q1244">
        <v>12</v>
      </c>
      <c r="R1244">
        <v>95</v>
      </c>
      <c r="S1244">
        <v>54</v>
      </c>
      <c r="T1244">
        <v>186</v>
      </c>
      <c r="U1244">
        <v>121.22043010752688</v>
      </c>
      <c r="V1244">
        <v>165</v>
      </c>
      <c r="W1244">
        <v>34.527272727272724</v>
      </c>
      <c r="X1244">
        <v>235</v>
      </c>
      <c r="Y1244">
        <v>125.76170212765958</v>
      </c>
      <c r="Z1244">
        <v>176</v>
      </c>
      <c r="AA1244">
        <v>344</v>
      </c>
      <c r="AB1244">
        <v>233</v>
      </c>
      <c r="AC1244">
        <v>166</v>
      </c>
      <c r="AD1244">
        <v>0.55082742316784872</v>
      </c>
      <c r="AE1244">
        <v>36</v>
      </c>
      <c r="AF1244">
        <v>60</v>
      </c>
      <c r="AG1244">
        <v>8.5106382978723402E-2</v>
      </c>
      <c r="AH1244" s="4">
        <v>86</v>
      </c>
      <c r="AI1244">
        <v>0.48863636363636365</v>
      </c>
      <c r="AJ1244" s="4">
        <v>9</v>
      </c>
      <c r="AK1244">
        <v>5.113636363636364E-2</v>
      </c>
      <c r="AL1244" s="4">
        <v>105</v>
      </c>
      <c r="AM1244">
        <v>0.45064377682403434</v>
      </c>
      <c r="AN1244" s="4">
        <v>11</v>
      </c>
      <c r="AO1244">
        <v>4.7210300429184553E-2</v>
      </c>
      <c r="AP1244" s="4">
        <v>3</v>
      </c>
      <c r="AQ1244">
        <v>7.0921985815602835E-3</v>
      </c>
      <c r="AR1244" s="4">
        <v>0</v>
      </c>
      <c r="AS1244">
        <v>0</v>
      </c>
      <c r="AT1244" s="4">
        <v>1</v>
      </c>
      <c r="AU1244" s="4">
        <v>0</v>
      </c>
      <c r="AV1244" s="4">
        <v>5</v>
      </c>
      <c r="AW1244">
        <v>2.5029585798816569</v>
      </c>
      <c r="AX1244" s="4">
        <f t="shared" si="19"/>
        <v>169</v>
      </c>
      <c r="AY1244" s="4">
        <v>0</v>
      </c>
      <c r="AZ1244" s="4">
        <v>0</v>
      </c>
    </row>
    <row r="1245" spans="1:52" x14ac:dyDescent="0.25">
      <c r="A1245" s="4">
        <v>2017</v>
      </c>
      <c r="B1245" s="4" t="s">
        <v>360</v>
      </c>
      <c r="C1245" t="s">
        <v>194</v>
      </c>
      <c r="D1245" t="s">
        <v>196</v>
      </c>
      <c r="E1245" t="s">
        <v>708</v>
      </c>
      <c r="F1245" s="4">
        <v>378</v>
      </c>
      <c r="G1245">
        <v>65</v>
      </c>
      <c r="H1245">
        <v>2</v>
      </c>
      <c r="I1245">
        <v>377</v>
      </c>
      <c r="J1245">
        <v>3.4111405835543764</v>
      </c>
      <c r="K1245">
        <v>8</v>
      </c>
      <c r="L1245">
        <v>2.1220159151193633E-2</v>
      </c>
      <c r="M1245">
        <v>349</v>
      </c>
      <c r="N1245">
        <v>1538</v>
      </c>
      <c r="O1245">
        <v>0.92328042328042326</v>
      </c>
      <c r="P1245">
        <v>341</v>
      </c>
      <c r="Q1245">
        <v>13</v>
      </c>
      <c r="R1245">
        <v>114</v>
      </c>
      <c r="S1245">
        <v>55</v>
      </c>
      <c r="T1245">
        <v>201</v>
      </c>
      <c r="U1245">
        <v>147.71144278606965</v>
      </c>
      <c r="V1245">
        <v>193</v>
      </c>
      <c r="W1245">
        <v>38.829015544041454</v>
      </c>
      <c r="X1245">
        <v>167</v>
      </c>
      <c r="Y1245">
        <v>157.26946107784431</v>
      </c>
      <c r="Z1245">
        <v>191</v>
      </c>
      <c r="AA1245">
        <v>389</v>
      </c>
      <c r="AB1245">
        <v>166</v>
      </c>
      <c r="AC1245">
        <v>199</v>
      </c>
      <c r="AD1245">
        <v>0.43915343915343913</v>
      </c>
      <c r="AE1245">
        <v>11</v>
      </c>
      <c r="AF1245">
        <v>73</v>
      </c>
      <c r="AG1245">
        <v>2.9100529100529099E-2</v>
      </c>
      <c r="AH1245" s="4">
        <v>102</v>
      </c>
      <c r="AI1245">
        <v>0.53403141361256545</v>
      </c>
      <c r="AJ1245" s="4">
        <v>6</v>
      </c>
      <c r="AK1245">
        <v>3.1413612565445025E-2</v>
      </c>
      <c r="AL1245" s="4">
        <v>87</v>
      </c>
      <c r="AM1245">
        <v>0.52409638554216864</v>
      </c>
      <c r="AN1245" s="4">
        <v>13</v>
      </c>
      <c r="AO1245">
        <v>7.8313253012048195E-2</v>
      </c>
      <c r="AP1245" s="4">
        <v>5</v>
      </c>
      <c r="AQ1245">
        <v>1.3227513227513227E-2</v>
      </c>
      <c r="AR1245" s="4">
        <v>2</v>
      </c>
      <c r="AS1245">
        <v>5.2910052910052907E-3</v>
      </c>
      <c r="AT1245" s="4">
        <v>1</v>
      </c>
      <c r="AU1245" s="4">
        <v>1</v>
      </c>
      <c r="AV1245" s="4">
        <v>7</v>
      </c>
      <c r="AW1245">
        <v>2.0655737704918034</v>
      </c>
      <c r="AX1245" s="4">
        <f t="shared" si="19"/>
        <v>183</v>
      </c>
      <c r="AY1245" s="4">
        <v>1</v>
      </c>
      <c r="AZ1245" s="4">
        <v>87</v>
      </c>
    </row>
    <row r="1246" spans="1:52" x14ac:dyDescent="0.25">
      <c r="A1246" s="4">
        <v>2017</v>
      </c>
      <c r="B1246" s="4" t="s">
        <v>360</v>
      </c>
      <c r="C1246" t="s">
        <v>194</v>
      </c>
      <c r="D1246" t="s">
        <v>202</v>
      </c>
      <c r="E1246" t="s">
        <v>714</v>
      </c>
      <c r="F1246" s="4">
        <v>275</v>
      </c>
      <c r="G1246">
        <v>5</v>
      </c>
      <c r="H1246">
        <v>1</v>
      </c>
      <c r="I1246">
        <v>272</v>
      </c>
      <c r="J1246">
        <v>1.9338235294117647</v>
      </c>
      <c r="K1246">
        <v>4</v>
      </c>
      <c r="L1246">
        <v>1.4705882352941176E-2</v>
      </c>
      <c r="M1246">
        <v>248</v>
      </c>
      <c r="N1246">
        <v>680</v>
      </c>
      <c r="O1246">
        <v>0.90181818181818185</v>
      </c>
      <c r="P1246">
        <v>137</v>
      </c>
      <c r="Q1246">
        <v>23</v>
      </c>
      <c r="R1246">
        <v>44</v>
      </c>
      <c r="S1246">
        <v>65</v>
      </c>
      <c r="T1246">
        <v>23</v>
      </c>
      <c r="U1246">
        <v>293.82608695652175</v>
      </c>
      <c r="V1246">
        <v>21</v>
      </c>
      <c r="W1246">
        <v>64.238095238095241</v>
      </c>
      <c r="X1246">
        <v>215</v>
      </c>
      <c r="Y1246">
        <v>100.53023255813953</v>
      </c>
      <c r="Z1246">
        <v>23</v>
      </c>
      <c r="AA1246">
        <v>697</v>
      </c>
      <c r="AB1246">
        <v>248</v>
      </c>
      <c r="AC1246">
        <v>129</v>
      </c>
      <c r="AD1246">
        <v>0.90181818181818185</v>
      </c>
      <c r="AE1246">
        <v>95</v>
      </c>
      <c r="AF1246">
        <v>64</v>
      </c>
      <c r="AG1246">
        <v>0.34545454545454546</v>
      </c>
      <c r="AH1246" s="4">
        <v>8</v>
      </c>
      <c r="AI1246">
        <v>0.34782608695652173</v>
      </c>
      <c r="AJ1246" s="4">
        <v>2</v>
      </c>
      <c r="AK1246">
        <v>8.6956521739130432E-2</v>
      </c>
      <c r="AL1246" s="4">
        <v>48</v>
      </c>
      <c r="AM1246">
        <v>0.19354838709677419</v>
      </c>
      <c r="AN1246" s="4">
        <v>9</v>
      </c>
      <c r="AO1246">
        <v>3.6290322580645164E-2</v>
      </c>
      <c r="AP1246" s="4">
        <v>0</v>
      </c>
      <c r="AQ1246">
        <v>0</v>
      </c>
      <c r="AR1246" s="4">
        <v>0</v>
      </c>
      <c r="AS1246">
        <v>0</v>
      </c>
      <c r="AT1246" s="4">
        <v>2</v>
      </c>
      <c r="AU1246" s="4">
        <v>3</v>
      </c>
      <c r="AV1246" s="4">
        <v>13</v>
      </c>
      <c r="AW1246">
        <v>2.1653543307086616</v>
      </c>
      <c r="AX1246" s="4">
        <f t="shared" si="19"/>
        <v>126.99999999999999</v>
      </c>
      <c r="AY1246" s="4">
        <v>0</v>
      </c>
      <c r="AZ1246" s="4">
        <v>0</v>
      </c>
    </row>
    <row r="1247" spans="1:52" x14ac:dyDescent="0.25">
      <c r="A1247" s="4">
        <v>2017</v>
      </c>
      <c r="B1247" s="4" t="s">
        <v>360</v>
      </c>
      <c r="C1247" t="s">
        <v>194</v>
      </c>
      <c r="D1247" t="s">
        <v>197</v>
      </c>
      <c r="E1247" t="s">
        <v>709</v>
      </c>
      <c r="F1247" s="4">
        <v>218</v>
      </c>
      <c r="G1247">
        <v>12</v>
      </c>
      <c r="H1247">
        <v>0</v>
      </c>
      <c r="I1247">
        <v>217</v>
      </c>
      <c r="J1247">
        <v>4.7142857142857144</v>
      </c>
      <c r="K1247">
        <v>6</v>
      </c>
      <c r="L1247">
        <v>2.7649769585253458E-2</v>
      </c>
      <c r="M1247">
        <v>197</v>
      </c>
      <c r="N1247">
        <v>1037</v>
      </c>
      <c r="O1247">
        <v>0.90366972477064222</v>
      </c>
      <c r="P1247">
        <v>182</v>
      </c>
      <c r="Q1247">
        <v>22</v>
      </c>
      <c r="R1247">
        <v>69</v>
      </c>
      <c r="S1247">
        <v>72</v>
      </c>
      <c r="T1247">
        <v>43</v>
      </c>
      <c r="U1247">
        <v>228.16279069767441</v>
      </c>
      <c r="V1247">
        <v>40</v>
      </c>
      <c r="W1247">
        <v>25.774999999999999</v>
      </c>
      <c r="X1247">
        <v>165</v>
      </c>
      <c r="Y1247">
        <v>159.80606060606061</v>
      </c>
      <c r="Z1247">
        <v>43</v>
      </c>
      <c r="AA1247">
        <v>426</v>
      </c>
      <c r="AB1247">
        <v>172</v>
      </c>
      <c r="AC1247">
        <v>177</v>
      </c>
      <c r="AD1247">
        <v>0.78899082568807344</v>
      </c>
      <c r="AE1247">
        <v>23</v>
      </c>
      <c r="AF1247">
        <v>88</v>
      </c>
      <c r="AG1247">
        <v>0.10550458715596331</v>
      </c>
      <c r="AH1247" s="4">
        <v>26</v>
      </c>
      <c r="AI1247">
        <v>0.60465116279069764</v>
      </c>
      <c r="AJ1247" s="4">
        <v>4</v>
      </c>
      <c r="AK1247">
        <v>9.3023255813953487E-2</v>
      </c>
      <c r="AL1247" s="4">
        <v>49</v>
      </c>
      <c r="AM1247">
        <v>0.28488372093023256</v>
      </c>
      <c r="AN1247" s="4">
        <v>21</v>
      </c>
      <c r="AO1247">
        <v>0.12209302325581395</v>
      </c>
      <c r="AP1247" s="4">
        <v>0</v>
      </c>
      <c r="AQ1247">
        <v>0</v>
      </c>
      <c r="AR1247" s="4">
        <v>0</v>
      </c>
      <c r="AS1247">
        <v>0</v>
      </c>
      <c r="AT1247" s="4">
        <v>3</v>
      </c>
      <c r="AU1247" s="4">
        <v>2</v>
      </c>
      <c r="AV1247" s="4">
        <v>2</v>
      </c>
      <c r="AW1247">
        <v>1.7868852459016393</v>
      </c>
      <c r="AX1247" s="4">
        <f t="shared" si="19"/>
        <v>122</v>
      </c>
      <c r="AY1247" s="4">
        <v>1</v>
      </c>
      <c r="AZ1247" s="4">
        <v>247</v>
      </c>
    </row>
    <row r="1248" spans="1:52" x14ac:dyDescent="0.25">
      <c r="A1248" s="4">
        <v>2017</v>
      </c>
      <c r="B1248" s="4" t="s">
        <v>360</v>
      </c>
      <c r="C1248" t="s">
        <v>194</v>
      </c>
      <c r="D1248" t="s">
        <v>201</v>
      </c>
      <c r="E1248" t="s">
        <v>713</v>
      </c>
      <c r="F1248" s="4">
        <v>210</v>
      </c>
      <c r="G1248">
        <v>8</v>
      </c>
      <c r="H1248">
        <v>2</v>
      </c>
      <c r="I1248">
        <v>210</v>
      </c>
      <c r="J1248">
        <v>3.842857142857143</v>
      </c>
      <c r="K1248">
        <v>0</v>
      </c>
      <c r="L1248">
        <v>0</v>
      </c>
      <c r="M1248">
        <v>205</v>
      </c>
      <c r="N1248">
        <v>250</v>
      </c>
      <c r="O1248">
        <v>0.97619047619047616</v>
      </c>
      <c r="P1248">
        <v>175</v>
      </c>
      <c r="Q1248">
        <v>25</v>
      </c>
      <c r="R1248">
        <v>96</v>
      </c>
      <c r="S1248">
        <v>43</v>
      </c>
      <c r="T1248">
        <v>11</v>
      </c>
      <c r="U1248">
        <v>225.72727272727272</v>
      </c>
      <c r="V1248">
        <v>11</v>
      </c>
      <c r="W1248">
        <v>35.454545454545453</v>
      </c>
      <c r="X1248">
        <v>191</v>
      </c>
      <c r="Y1248">
        <v>123.63350785340315</v>
      </c>
      <c r="Z1248">
        <v>11</v>
      </c>
      <c r="AA1248">
        <v>507</v>
      </c>
      <c r="AB1248">
        <v>199</v>
      </c>
      <c r="AC1248">
        <v>147</v>
      </c>
      <c r="AD1248">
        <v>0.94761904761904758</v>
      </c>
      <c r="AE1248">
        <v>32</v>
      </c>
      <c r="AF1248">
        <v>98</v>
      </c>
      <c r="AG1248">
        <v>0.15238095238095239</v>
      </c>
      <c r="AH1248" s="4">
        <v>9</v>
      </c>
      <c r="AI1248">
        <v>0.81818181818181823</v>
      </c>
      <c r="AJ1248" s="4">
        <v>1</v>
      </c>
      <c r="AK1248">
        <v>9.0909090909090912E-2</v>
      </c>
      <c r="AL1248" s="4">
        <v>44</v>
      </c>
      <c r="AM1248">
        <v>0.22110552763819097</v>
      </c>
      <c r="AN1248" s="4">
        <v>16</v>
      </c>
      <c r="AO1248">
        <v>8.0402010050251257E-2</v>
      </c>
      <c r="AP1248" s="4">
        <v>0</v>
      </c>
      <c r="AQ1248">
        <v>0</v>
      </c>
      <c r="AR1248" s="4">
        <v>2</v>
      </c>
      <c r="AS1248">
        <v>9.5238095238095247E-3</v>
      </c>
      <c r="AT1248" s="4">
        <v>0</v>
      </c>
      <c r="AU1248" s="4">
        <v>1</v>
      </c>
      <c r="AV1248" s="4">
        <v>2</v>
      </c>
      <c r="AW1248">
        <v>1.7796610169491525</v>
      </c>
      <c r="AX1248" s="4">
        <f t="shared" si="19"/>
        <v>118</v>
      </c>
      <c r="AY1248" s="4">
        <v>0</v>
      </c>
      <c r="AZ1248" s="4">
        <v>0</v>
      </c>
    </row>
    <row r="1249" spans="1:52" x14ac:dyDescent="0.25">
      <c r="A1249" s="4">
        <v>2017</v>
      </c>
      <c r="B1249" s="4" t="s">
        <v>360</v>
      </c>
      <c r="C1249" t="s">
        <v>194</v>
      </c>
      <c r="D1249" t="s">
        <v>203</v>
      </c>
      <c r="E1249" t="s">
        <v>715</v>
      </c>
      <c r="F1249" s="4">
        <v>193</v>
      </c>
      <c r="G1249">
        <v>15</v>
      </c>
      <c r="H1249">
        <v>2</v>
      </c>
      <c r="I1249">
        <v>193</v>
      </c>
      <c r="J1249">
        <v>3.5336787564766841</v>
      </c>
      <c r="K1249">
        <v>4</v>
      </c>
      <c r="L1249">
        <v>2.072538860103627E-2</v>
      </c>
      <c r="M1249">
        <v>147</v>
      </c>
      <c r="N1249">
        <v>2598</v>
      </c>
      <c r="O1249">
        <v>0.76165803108808294</v>
      </c>
      <c r="P1249">
        <v>160</v>
      </c>
      <c r="Q1249">
        <v>17</v>
      </c>
      <c r="R1249">
        <v>61</v>
      </c>
      <c r="S1249">
        <v>52</v>
      </c>
      <c r="T1249">
        <v>95</v>
      </c>
      <c r="U1249">
        <v>163.41052631578947</v>
      </c>
      <c r="V1249">
        <v>89</v>
      </c>
      <c r="W1249">
        <v>42.516853932584269</v>
      </c>
      <c r="X1249">
        <v>97</v>
      </c>
      <c r="Y1249">
        <v>109.16494845360825</v>
      </c>
      <c r="Z1249">
        <v>83</v>
      </c>
      <c r="AA1249">
        <v>455</v>
      </c>
      <c r="AB1249">
        <v>97</v>
      </c>
      <c r="AC1249">
        <v>144</v>
      </c>
      <c r="AD1249">
        <v>0.50259067357512954</v>
      </c>
      <c r="AE1249">
        <v>38</v>
      </c>
      <c r="AF1249">
        <v>67</v>
      </c>
      <c r="AG1249">
        <v>0.19689119170984457</v>
      </c>
      <c r="AH1249" s="4">
        <v>53</v>
      </c>
      <c r="AI1249">
        <v>0.63855421686746983</v>
      </c>
      <c r="AJ1249" s="4">
        <v>5</v>
      </c>
      <c r="AK1249">
        <v>6.0240963855421686E-2</v>
      </c>
      <c r="AL1249" s="4">
        <v>20</v>
      </c>
      <c r="AM1249">
        <v>0.20618556701030927</v>
      </c>
      <c r="AN1249" s="4">
        <v>4</v>
      </c>
      <c r="AO1249">
        <v>4.1237113402061855E-2</v>
      </c>
      <c r="AP1249" s="4">
        <v>1</v>
      </c>
      <c r="AQ1249">
        <v>5.1813471502590676E-3</v>
      </c>
      <c r="AR1249" s="4">
        <v>0</v>
      </c>
      <c r="AS1249">
        <v>0</v>
      </c>
      <c r="AT1249" s="4">
        <v>1</v>
      </c>
      <c r="AU1249" s="4">
        <v>0</v>
      </c>
      <c r="AV1249" s="4">
        <v>0</v>
      </c>
      <c r="AW1249">
        <v>2.4743589743589745</v>
      </c>
      <c r="AX1249" s="4">
        <f t="shared" si="19"/>
        <v>78</v>
      </c>
      <c r="AY1249" s="4">
        <v>0</v>
      </c>
      <c r="AZ1249" s="4">
        <v>0</v>
      </c>
    </row>
    <row r="1250" spans="1:52" x14ac:dyDescent="0.25">
      <c r="A1250" s="4">
        <v>2017</v>
      </c>
      <c r="B1250" s="4" t="s">
        <v>360</v>
      </c>
      <c r="C1250" t="s">
        <v>194</v>
      </c>
      <c r="D1250" t="s">
        <v>211</v>
      </c>
      <c r="E1250" t="s">
        <v>723</v>
      </c>
      <c r="F1250" s="4">
        <v>138</v>
      </c>
      <c r="G1250">
        <v>22</v>
      </c>
      <c r="H1250">
        <v>2</v>
      </c>
      <c r="I1250">
        <v>138</v>
      </c>
      <c r="J1250">
        <v>4.5</v>
      </c>
      <c r="K1250">
        <v>2</v>
      </c>
      <c r="L1250">
        <v>1.4492753623188406E-2</v>
      </c>
      <c r="M1250">
        <v>113</v>
      </c>
      <c r="N1250">
        <v>1582</v>
      </c>
      <c r="O1250">
        <v>0.8188405797101449</v>
      </c>
      <c r="P1250">
        <v>123</v>
      </c>
      <c r="Q1250">
        <v>17</v>
      </c>
      <c r="R1250">
        <v>55</v>
      </c>
      <c r="S1250">
        <v>57</v>
      </c>
      <c r="T1250">
        <v>46</v>
      </c>
      <c r="U1250">
        <v>179.34782608695653</v>
      </c>
      <c r="V1250">
        <v>44</v>
      </c>
      <c r="W1250">
        <v>40.31818181818182</v>
      </c>
      <c r="X1250">
        <v>89</v>
      </c>
      <c r="Y1250">
        <v>136.47191011235955</v>
      </c>
      <c r="Z1250">
        <v>47</v>
      </c>
      <c r="AA1250">
        <v>365</v>
      </c>
      <c r="AB1250">
        <v>88</v>
      </c>
      <c r="AC1250">
        <v>169</v>
      </c>
      <c r="AD1250">
        <v>0.6376811594202898</v>
      </c>
      <c r="AE1250">
        <v>16</v>
      </c>
      <c r="AF1250">
        <v>64</v>
      </c>
      <c r="AG1250">
        <v>0.11594202898550725</v>
      </c>
      <c r="AH1250" s="4">
        <v>19</v>
      </c>
      <c r="AI1250">
        <v>0.40425531914893614</v>
      </c>
      <c r="AJ1250" s="4">
        <v>5</v>
      </c>
      <c r="AK1250">
        <v>0.10638297872340426</v>
      </c>
      <c r="AL1250" s="4">
        <v>35</v>
      </c>
      <c r="AM1250">
        <v>0.39772727272727271</v>
      </c>
      <c r="AN1250" s="4">
        <v>16</v>
      </c>
      <c r="AO1250">
        <v>0.18181818181818182</v>
      </c>
      <c r="AP1250" s="4">
        <v>0</v>
      </c>
      <c r="AQ1250">
        <v>0</v>
      </c>
      <c r="AR1250" s="4">
        <v>0</v>
      </c>
      <c r="AS1250">
        <v>0</v>
      </c>
      <c r="AT1250" s="4">
        <v>0</v>
      </c>
      <c r="AU1250" s="4">
        <v>0</v>
      </c>
      <c r="AV1250" s="4">
        <v>4</v>
      </c>
      <c r="AW1250">
        <v>1.8648648648648649</v>
      </c>
      <c r="AX1250" s="4">
        <f t="shared" si="19"/>
        <v>74</v>
      </c>
      <c r="AY1250" s="4">
        <v>0</v>
      </c>
      <c r="AZ1250" s="4">
        <v>0</v>
      </c>
    </row>
    <row r="1251" spans="1:52" x14ac:dyDescent="0.25">
      <c r="A1251" s="4">
        <v>2017</v>
      </c>
      <c r="B1251" s="4" t="s">
        <v>360</v>
      </c>
      <c r="C1251" t="s">
        <v>194</v>
      </c>
      <c r="D1251" t="s">
        <v>224</v>
      </c>
      <c r="E1251" t="s">
        <v>735</v>
      </c>
      <c r="F1251" s="4">
        <v>138</v>
      </c>
      <c r="G1251">
        <v>33</v>
      </c>
      <c r="H1251">
        <v>3</v>
      </c>
      <c r="I1251">
        <v>138</v>
      </c>
      <c r="J1251">
        <v>5.6956521739130439</v>
      </c>
      <c r="K1251">
        <v>4</v>
      </c>
      <c r="L1251">
        <v>2.8985507246376812E-2</v>
      </c>
      <c r="M1251">
        <v>126</v>
      </c>
      <c r="N1251">
        <v>2132</v>
      </c>
      <c r="O1251">
        <v>0.91304347826086951</v>
      </c>
      <c r="P1251">
        <v>105</v>
      </c>
      <c r="Q1251">
        <v>16</v>
      </c>
      <c r="R1251">
        <v>30</v>
      </c>
      <c r="S1251">
        <v>47</v>
      </c>
      <c r="T1251">
        <v>41</v>
      </c>
      <c r="U1251">
        <v>170.17073170731706</v>
      </c>
      <c r="V1251">
        <v>34</v>
      </c>
      <c r="W1251">
        <v>42.794117647058826</v>
      </c>
      <c r="X1251">
        <v>94</v>
      </c>
      <c r="Y1251">
        <v>105.25531914893617</v>
      </c>
      <c r="Z1251">
        <v>40</v>
      </c>
      <c r="AA1251">
        <v>303</v>
      </c>
      <c r="AB1251">
        <v>95</v>
      </c>
      <c r="AC1251">
        <v>131</v>
      </c>
      <c r="AD1251">
        <v>0.68840579710144922</v>
      </c>
      <c r="AE1251">
        <v>21</v>
      </c>
      <c r="AF1251">
        <v>68</v>
      </c>
      <c r="AG1251">
        <v>0.15217391304347827</v>
      </c>
      <c r="AH1251" s="4">
        <v>22</v>
      </c>
      <c r="AI1251">
        <v>0.55000000000000004</v>
      </c>
      <c r="AJ1251" s="4">
        <v>4</v>
      </c>
      <c r="AK1251">
        <v>0.1</v>
      </c>
      <c r="AL1251" s="4">
        <v>34</v>
      </c>
      <c r="AM1251">
        <v>0.35789473684210527</v>
      </c>
      <c r="AN1251" s="4">
        <v>4</v>
      </c>
      <c r="AO1251">
        <v>4.2105263157894736E-2</v>
      </c>
      <c r="AP1251" s="4">
        <v>1</v>
      </c>
      <c r="AQ1251">
        <v>7.246376811594203E-3</v>
      </c>
      <c r="AR1251" s="4">
        <v>0</v>
      </c>
      <c r="AS1251">
        <v>0</v>
      </c>
      <c r="AT1251" s="4">
        <v>2</v>
      </c>
      <c r="AU1251" s="4">
        <v>0</v>
      </c>
      <c r="AV1251" s="4">
        <v>3</v>
      </c>
      <c r="AW1251">
        <v>2.15625</v>
      </c>
      <c r="AX1251" s="4">
        <f t="shared" si="19"/>
        <v>64</v>
      </c>
      <c r="AY1251" s="4">
        <v>2</v>
      </c>
      <c r="AZ1251" s="4">
        <v>222</v>
      </c>
    </row>
    <row r="1252" spans="1:52" x14ac:dyDescent="0.25">
      <c r="A1252" s="4">
        <v>2017</v>
      </c>
      <c r="B1252" s="4" t="s">
        <v>360</v>
      </c>
      <c r="C1252" t="s">
        <v>194</v>
      </c>
      <c r="D1252" t="s">
        <v>206</v>
      </c>
      <c r="E1252" t="s">
        <v>718</v>
      </c>
      <c r="F1252" s="4">
        <v>135</v>
      </c>
      <c r="G1252">
        <v>18</v>
      </c>
      <c r="H1252">
        <v>3</v>
      </c>
      <c r="I1252">
        <v>135</v>
      </c>
      <c r="J1252">
        <v>5.3851851851851853</v>
      </c>
      <c r="K1252">
        <v>0</v>
      </c>
      <c r="L1252">
        <v>0</v>
      </c>
      <c r="M1252">
        <v>124</v>
      </c>
      <c r="N1252">
        <v>1367</v>
      </c>
      <c r="O1252">
        <v>0.91851851851851851</v>
      </c>
      <c r="P1252">
        <v>74</v>
      </c>
      <c r="Q1252">
        <v>16</v>
      </c>
      <c r="R1252">
        <v>15</v>
      </c>
      <c r="S1252">
        <v>42</v>
      </c>
      <c r="T1252">
        <v>48</v>
      </c>
      <c r="U1252">
        <v>182.58333333333334</v>
      </c>
      <c r="V1252">
        <v>37</v>
      </c>
      <c r="W1252">
        <v>31.972972972972972</v>
      </c>
      <c r="X1252">
        <v>82</v>
      </c>
      <c r="Y1252">
        <v>53.756097560975611</v>
      </c>
      <c r="Z1252">
        <v>48</v>
      </c>
      <c r="AA1252">
        <v>424</v>
      </c>
      <c r="AB1252">
        <v>87</v>
      </c>
      <c r="AC1252">
        <v>78</v>
      </c>
      <c r="AD1252">
        <v>0.64444444444444449</v>
      </c>
      <c r="AE1252">
        <v>37</v>
      </c>
      <c r="AF1252">
        <v>42</v>
      </c>
      <c r="AG1252">
        <v>0.27407407407407408</v>
      </c>
      <c r="AH1252" s="4">
        <v>24</v>
      </c>
      <c r="AI1252">
        <v>0.5</v>
      </c>
      <c r="AJ1252" s="4">
        <v>1</v>
      </c>
      <c r="AK1252">
        <v>2.0833333333333332E-2</v>
      </c>
      <c r="AL1252" s="4">
        <v>10</v>
      </c>
      <c r="AM1252">
        <v>0.11494252873563218</v>
      </c>
      <c r="AN1252" s="4">
        <v>0</v>
      </c>
      <c r="AO1252">
        <v>0</v>
      </c>
      <c r="AP1252" s="4">
        <v>0</v>
      </c>
      <c r="AQ1252">
        <v>0</v>
      </c>
      <c r="AR1252" s="4">
        <v>0</v>
      </c>
      <c r="AS1252">
        <v>0</v>
      </c>
      <c r="AT1252" s="4">
        <v>0</v>
      </c>
      <c r="AU1252" s="4">
        <v>0</v>
      </c>
      <c r="AV1252" s="4">
        <v>7</v>
      </c>
      <c r="AW1252">
        <v>2.1428571428571428</v>
      </c>
      <c r="AX1252" s="4">
        <f t="shared" si="19"/>
        <v>63</v>
      </c>
      <c r="AY1252" s="4">
        <v>0</v>
      </c>
      <c r="AZ1252" s="4">
        <v>0</v>
      </c>
    </row>
    <row r="1253" spans="1:52" x14ac:dyDescent="0.25">
      <c r="A1253" s="4">
        <v>2017</v>
      </c>
      <c r="B1253" s="4" t="s">
        <v>360</v>
      </c>
      <c r="C1253" t="s">
        <v>194</v>
      </c>
      <c r="D1253" t="s">
        <v>213</v>
      </c>
      <c r="E1253" t="s">
        <v>725</v>
      </c>
      <c r="F1253" s="4">
        <v>132</v>
      </c>
      <c r="G1253">
        <v>26</v>
      </c>
      <c r="H1253">
        <v>3</v>
      </c>
      <c r="I1253">
        <v>132</v>
      </c>
      <c r="J1253">
        <v>5.583333333333333</v>
      </c>
      <c r="K1253">
        <v>4</v>
      </c>
      <c r="L1253">
        <v>3.0303030303030304E-2</v>
      </c>
      <c r="M1253">
        <v>122</v>
      </c>
      <c r="N1253">
        <v>1517</v>
      </c>
      <c r="O1253">
        <v>0.9242424242424242</v>
      </c>
      <c r="P1253">
        <v>115</v>
      </c>
      <c r="Q1253">
        <v>18</v>
      </c>
      <c r="R1253">
        <v>50</v>
      </c>
      <c r="S1253">
        <v>65</v>
      </c>
      <c r="T1253">
        <v>53</v>
      </c>
      <c r="U1253">
        <v>139.75471698113208</v>
      </c>
      <c r="V1253">
        <v>48</v>
      </c>
      <c r="W1253">
        <v>46.708333333333336</v>
      </c>
      <c r="X1253">
        <v>75</v>
      </c>
      <c r="Y1253">
        <v>153.42666666666668</v>
      </c>
      <c r="Z1253">
        <v>52</v>
      </c>
      <c r="AA1253">
        <v>383</v>
      </c>
      <c r="AB1253">
        <v>76</v>
      </c>
      <c r="AC1253">
        <v>213</v>
      </c>
      <c r="AD1253">
        <v>0.5757575757575758</v>
      </c>
      <c r="AE1253">
        <v>7</v>
      </c>
      <c r="AF1253">
        <v>97</v>
      </c>
      <c r="AG1253">
        <v>5.3030303030303032E-2</v>
      </c>
      <c r="AH1253" s="4">
        <v>29</v>
      </c>
      <c r="AI1253">
        <v>0.55769230769230771</v>
      </c>
      <c r="AJ1253" s="4">
        <v>8</v>
      </c>
      <c r="AK1253">
        <v>0.15384615384615385</v>
      </c>
      <c r="AL1253" s="4">
        <v>30</v>
      </c>
      <c r="AM1253">
        <v>0.39473684210526316</v>
      </c>
      <c r="AN1253" s="4">
        <v>9</v>
      </c>
      <c r="AO1253">
        <v>0.11842105263157894</v>
      </c>
      <c r="AP1253" s="4">
        <v>0</v>
      </c>
      <c r="AQ1253">
        <v>0</v>
      </c>
      <c r="AR1253" s="4">
        <v>1</v>
      </c>
      <c r="AS1253">
        <v>7.575757575757576E-3</v>
      </c>
      <c r="AT1253" s="4">
        <v>0</v>
      </c>
      <c r="AU1253" s="4">
        <v>1</v>
      </c>
      <c r="AV1253" s="4">
        <v>3</v>
      </c>
      <c r="AW1253">
        <v>1.8591549295774648</v>
      </c>
      <c r="AX1253" s="4">
        <f t="shared" si="19"/>
        <v>71</v>
      </c>
      <c r="AY1253" s="4">
        <v>2</v>
      </c>
      <c r="AZ1253" s="4">
        <v>165</v>
      </c>
    </row>
    <row r="1254" spans="1:52" x14ac:dyDescent="0.25">
      <c r="A1254" s="4">
        <v>2017</v>
      </c>
      <c r="B1254" s="4" t="s">
        <v>360</v>
      </c>
      <c r="C1254" t="s">
        <v>194</v>
      </c>
      <c r="D1254" t="s">
        <v>209</v>
      </c>
      <c r="E1254" t="s">
        <v>721</v>
      </c>
      <c r="F1254" s="4">
        <v>129</v>
      </c>
      <c r="G1254">
        <v>3</v>
      </c>
      <c r="H1254">
        <v>0</v>
      </c>
      <c r="I1254">
        <v>129</v>
      </c>
      <c r="J1254">
        <v>2.364341085271318</v>
      </c>
      <c r="K1254">
        <v>0</v>
      </c>
      <c r="L1254">
        <v>0</v>
      </c>
      <c r="M1254">
        <v>126</v>
      </c>
      <c r="N1254">
        <v>409</v>
      </c>
      <c r="O1254">
        <v>0.97674418604651159</v>
      </c>
      <c r="P1254">
        <v>108</v>
      </c>
      <c r="Q1254">
        <v>15</v>
      </c>
      <c r="R1254">
        <v>44</v>
      </c>
      <c r="S1254">
        <v>25</v>
      </c>
      <c r="T1254">
        <v>15</v>
      </c>
      <c r="U1254">
        <v>196.2</v>
      </c>
      <c r="V1254">
        <v>15</v>
      </c>
      <c r="W1254">
        <v>7.0666666666666664</v>
      </c>
      <c r="X1254">
        <v>113</v>
      </c>
      <c r="Y1254">
        <v>113.4424778761062</v>
      </c>
      <c r="Z1254">
        <v>15</v>
      </c>
      <c r="AA1254">
        <v>419</v>
      </c>
      <c r="AB1254">
        <v>114</v>
      </c>
      <c r="AC1254">
        <v>134</v>
      </c>
      <c r="AD1254">
        <v>0.88372093023255816</v>
      </c>
      <c r="AE1254">
        <v>26</v>
      </c>
      <c r="AF1254">
        <v>76</v>
      </c>
      <c r="AG1254">
        <v>0.20155038759689922</v>
      </c>
      <c r="AH1254" s="4">
        <v>7</v>
      </c>
      <c r="AI1254">
        <v>0.46666666666666667</v>
      </c>
      <c r="AJ1254" s="4">
        <v>3</v>
      </c>
      <c r="AK1254">
        <v>0.2</v>
      </c>
      <c r="AL1254" s="4">
        <v>35</v>
      </c>
      <c r="AM1254">
        <v>0.30701754385964913</v>
      </c>
      <c r="AN1254" s="4">
        <v>10</v>
      </c>
      <c r="AO1254">
        <v>8.771929824561403E-2</v>
      </c>
      <c r="AP1254" s="4">
        <v>1</v>
      </c>
      <c r="AQ1254">
        <v>7.7519379844961239E-3</v>
      </c>
      <c r="AR1254" s="4">
        <v>0</v>
      </c>
      <c r="AS1254">
        <v>0</v>
      </c>
      <c r="AT1254" s="4">
        <v>0</v>
      </c>
      <c r="AU1254" s="4">
        <v>0</v>
      </c>
      <c r="AV1254" s="4">
        <v>3</v>
      </c>
      <c r="AW1254">
        <v>1.5925925925925926</v>
      </c>
      <c r="AX1254" s="4">
        <f t="shared" si="19"/>
        <v>81</v>
      </c>
      <c r="AY1254" s="4">
        <v>0</v>
      </c>
      <c r="AZ1254" s="4">
        <v>0</v>
      </c>
    </row>
    <row r="1255" spans="1:52" x14ac:dyDescent="0.25">
      <c r="A1255" s="4">
        <v>2017</v>
      </c>
      <c r="B1255" s="4" t="s">
        <v>360</v>
      </c>
      <c r="C1255" t="s">
        <v>194</v>
      </c>
      <c r="D1255" t="s">
        <v>373</v>
      </c>
      <c r="E1255" t="s">
        <v>872</v>
      </c>
      <c r="F1255" s="4">
        <v>122</v>
      </c>
      <c r="G1255">
        <v>2</v>
      </c>
      <c r="H1255">
        <v>3</v>
      </c>
      <c r="I1255">
        <v>122</v>
      </c>
      <c r="J1255">
        <v>4.3852459016393439</v>
      </c>
      <c r="K1255">
        <v>0</v>
      </c>
      <c r="L1255">
        <v>0</v>
      </c>
      <c r="M1255">
        <v>113</v>
      </c>
      <c r="N1255">
        <v>328</v>
      </c>
      <c r="O1255">
        <v>0.92622950819672134</v>
      </c>
      <c r="P1255">
        <v>108</v>
      </c>
      <c r="Q1255">
        <v>18</v>
      </c>
      <c r="R1255">
        <v>49</v>
      </c>
      <c r="S1255">
        <v>33</v>
      </c>
      <c r="T1255">
        <v>18</v>
      </c>
      <c r="U1255">
        <v>199.5</v>
      </c>
      <c r="V1255">
        <v>17</v>
      </c>
      <c r="W1255">
        <v>13.882352941176471</v>
      </c>
      <c r="X1255">
        <v>104</v>
      </c>
      <c r="Y1255">
        <v>123.84615384615384</v>
      </c>
      <c r="Z1255">
        <v>15</v>
      </c>
      <c r="AA1255">
        <v>421</v>
      </c>
      <c r="AB1255">
        <v>104</v>
      </c>
      <c r="AC1255">
        <v>144</v>
      </c>
      <c r="AD1255">
        <v>0.85245901639344257</v>
      </c>
      <c r="AE1255">
        <v>20</v>
      </c>
      <c r="AF1255">
        <v>94</v>
      </c>
      <c r="AG1255">
        <v>0.16393442622950818</v>
      </c>
      <c r="AH1255" s="4">
        <v>9</v>
      </c>
      <c r="AI1255">
        <v>0.6</v>
      </c>
      <c r="AJ1255" s="4">
        <v>3</v>
      </c>
      <c r="AK1255">
        <v>0.2</v>
      </c>
      <c r="AL1255" s="4">
        <v>27</v>
      </c>
      <c r="AM1255">
        <v>0.25961538461538464</v>
      </c>
      <c r="AN1255" s="4">
        <v>9</v>
      </c>
      <c r="AO1255">
        <v>8.6538461538461536E-2</v>
      </c>
      <c r="AP1255" s="4">
        <v>5</v>
      </c>
      <c r="AQ1255">
        <v>4.0983606557377046E-2</v>
      </c>
      <c r="AR1255" s="4">
        <v>0</v>
      </c>
      <c r="AS1255">
        <v>0</v>
      </c>
      <c r="AT1255" s="4">
        <v>0</v>
      </c>
      <c r="AU1255" s="4">
        <v>0</v>
      </c>
      <c r="AV1255" s="4">
        <v>1</v>
      </c>
      <c r="AW1255">
        <v>1.7941176470588236</v>
      </c>
      <c r="AX1255" s="4">
        <f t="shared" si="19"/>
        <v>68</v>
      </c>
      <c r="AY1255" s="4">
        <v>0</v>
      </c>
      <c r="AZ1255" s="4">
        <v>0</v>
      </c>
    </row>
    <row r="1256" spans="1:52" x14ac:dyDescent="0.25">
      <c r="A1256" s="4">
        <v>2017</v>
      </c>
      <c r="B1256" s="4" t="s">
        <v>360</v>
      </c>
      <c r="C1256" t="s">
        <v>194</v>
      </c>
      <c r="D1256" t="s">
        <v>200</v>
      </c>
      <c r="E1256" t="s">
        <v>712</v>
      </c>
      <c r="F1256" s="4">
        <v>119</v>
      </c>
      <c r="G1256">
        <v>9</v>
      </c>
      <c r="H1256">
        <v>1</v>
      </c>
      <c r="I1256">
        <v>117</v>
      </c>
      <c r="J1256">
        <v>2.8119658119658117</v>
      </c>
      <c r="K1256">
        <v>0</v>
      </c>
      <c r="L1256">
        <v>0</v>
      </c>
      <c r="M1256">
        <v>74</v>
      </c>
      <c r="N1256">
        <v>1811</v>
      </c>
      <c r="O1256">
        <v>0.62184873949579833</v>
      </c>
      <c r="P1256">
        <v>74</v>
      </c>
      <c r="Q1256">
        <v>10</v>
      </c>
      <c r="R1256">
        <v>17</v>
      </c>
      <c r="S1256">
        <v>40</v>
      </c>
      <c r="T1256">
        <v>44</v>
      </c>
      <c r="U1256">
        <v>102.29545454545455</v>
      </c>
      <c r="V1256">
        <v>42</v>
      </c>
      <c r="W1256">
        <v>87.523809523809518</v>
      </c>
      <c r="X1256">
        <v>69</v>
      </c>
      <c r="Y1256">
        <v>86.637681159420296</v>
      </c>
      <c r="Z1256">
        <v>44</v>
      </c>
      <c r="AA1256">
        <v>354</v>
      </c>
      <c r="AB1256">
        <v>74</v>
      </c>
      <c r="AC1256">
        <v>107</v>
      </c>
      <c r="AD1256">
        <v>0.62184873949579833</v>
      </c>
      <c r="AE1256">
        <v>32</v>
      </c>
      <c r="AF1256">
        <v>38</v>
      </c>
      <c r="AG1256">
        <v>0.26890756302521007</v>
      </c>
      <c r="AH1256" s="4">
        <v>27</v>
      </c>
      <c r="AI1256">
        <v>0.61363636363636365</v>
      </c>
      <c r="AJ1256" s="4">
        <v>1</v>
      </c>
      <c r="AK1256">
        <v>2.2727272727272728E-2</v>
      </c>
      <c r="AL1256" s="4">
        <v>16</v>
      </c>
      <c r="AM1256">
        <v>0.21621621621621623</v>
      </c>
      <c r="AN1256" s="4">
        <v>5</v>
      </c>
      <c r="AO1256">
        <v>6.7567567567567571E-2</v>
      </c>
      <c r="AP1256" s="4">
        <v>1</v>
      </c>
      <c r="AQ1256">
        <v>8.4033613445378148E-3</v>
      </c>
      <c r="AR1256" s="4">
        <v>1</v>
      </c>
      <c r="AS1256">
        <v>8.4033613445378148E-3</v>
      </c>
      <c r="AT1256" s="4">
        <v>1</v>
      </c>
      <c r="AU1256" s="4">
        <v>3</v>
      </c>
      <c r="AV1256" s="4">
        <v>2</v>
      </c>
      <c r="AW1256">
        <v>1.6301369863013699</v>
      </c>
      <c r="AX1256" s="4">
        <f t="shared" si="19"/>
        <v>73</v>
      </c>
      <c r="AY1256" s="4">
        <v>0</v>
      </c>
      <c r="AZ1256" s="4">
        <v>0</v>
      </c>
    </row>
    <row r="1257" spans="1:52" x14ac:dyDescent="0.25">
      <c r="A1257" s="4">
        <v>2017</v>
      </c>
      <c r="B1257" s="4" t="s">
        <v>360</v>
      </c>
      <c r="C1257" t="s">
        <v>194</v>
      </c>
      <c r="D1257" t="s">
        <v>198</v>
      </c>
      <c r="E1257" t="s">
        <v>710</v>
      </c>
      <c r="F1257" s="4">
        <v>106</v>
      </c>
      <c r="G1257">
        <v>7</v>
      </c>
      <c r="H1257">
        <v>2</v>
      </c>
      <c r="I1257">
        <v>106</v>
      </c>
      <c r="J1257">
        <v>6.6792452830188678</v>
      </c>
      <c r="K1257">
        <v>0</v>
      </c>
      <c r="L1257">
        <v>0</v>
      </c>
      <c r="M1257">
        <v>95</v>
      </c>
      <c r="N1257">
        <v>1083</v>
      </c>
      <c r="O1257">
        <v>0.89622641509433965</v>
      </c>
      <c r="P1257">
        <v>89</v>
      </c>
      <c r="Q1257">
        <v>25</v>
      </c>
      <c r="R1257">
        <v>31</v>
      </c>
      <c r="S1257">
        <v>40</v>
      </c>
      <c r="T1257">
        <v>7</v>
      </c>
      <c r="U1257">
        <v>202.42857142857142</v>
      </c>
      <c r="V1257">
        <v>7</v>
      </c>
      <c r="W1257">
        <v>58.142857142857146</v>
      </c>
      <c r="X1257">
        <v>97</v>
      </c>
      <c r="Y1257">
        <v>128.38144329896906</v>
      </c>
      <c r="Z1257">
        <v>7</v>
      </c>
      <c r="AA1257">
        <v>503</v>
      </c>
      <c r="AB1257">
        <v>98</v>
      </c>
      <c r="AC1257">
        <v>157</v>
      </c>
      <c r="AD1257">
        <v>0.92452830188679247</v>
      </c>
      <c r="AE1257">
        <v>19</v>
      </c>
      <c r="AF1257">
        <v>95</v>
      </c>
      <c r="AG1257">
        <v>0.17924528301886791</v>
      </c>
      <c r="AH1257" s="4">
        <v>4</v>
      </c>
      <c r="AI1257">
        <v>0.5714285714285714</v>
      </c>
      <c r="AJ1257" s="4">
        <v>3</v>
      </c>
      <c r="AK1257">
        <v>0.42857142857142855</v>
      </c>
      <c r="AL1257" s="4">
        <v>27</v>
      </c>
      <c r="AM1257">
        <v>0.27551020408163263</v>
      </c>
      <c r="AN1257" s="4">
        <v>5</v>
      </c>
      <c r="AO1257">
        <v>5.1020408163265307E-2</v>
      </c>
      <c r="AP1257" s="4">
        <v>1</v>
      </c>
      <c r="AQ1257">
        <v>9.433962264150943E-3</v>
      </c>
      <c r="AR1257" s="4">
        <v>0</v>
      </c>
      <c r="AS1257">
        <v>0</v>
      </c>
      <c r="AT1257" s="4">
        <v>0</v>
      </c>
      <c r="AU1257" s="4">
        <v>0</v>
      </c>
      <c r="AV1257" s="4">
        <v>1</v>
      </c>
      <c r="AW1257">
        <v>2.0384615384615383</v>
      </c>
      <c r="AX1257" s="4">
        <f t="shared" si="19"/>
        <v>52</v>
      </c>
      <c r="AY1257" s="4">
        <v>0</v>
      </c>
      <c r="AZ1257" s="4">
        <v>0</v>
      </c>
    </row>
    <row r="1258" spans="1:52" x14ac:dyDescent="0.25">
      <c r="A1258" s="4">
        <v>2017</v>
      </c>
      <c r="B1258" s="4" t="s">
        <v>360</v>
      </c>
      <c r="C1258" t="s">
        <v>194</v>
      </c>
      <c r="D1258" t="s">
        <v>204</v>
      </c>
      <c r="E1258" t="s">
        <v>716</v>
      </c>
      <c r="F1258" s="4">
        <v>105</v>
      </c>
      <c r="G1258">
        <v>14</v>
      </c>
      <c r="H1258">
        <v>3</v>
      </c>
      <c r="I1258">
        <v>105</v>
      </c>
      <c r="J1258">
        <v>5.3904761904761909</v>
      </c>
      <c r="K1258">
        <v>0</v>
      </c>
      <c r="L1258">
        <v>0</v>
      </c>
      <c r="M1258">
        <v>98</v>
      </c>
      <c r="N1258">
        <v>438</v>
      </c>
      <c r="O1258">
        <v>0.93333333333333335</v>
      </c>
      <c r="P1258">
        <v>93</v>
      </c>
      <c r="Q1258">
        <v>25</v>
      </c>
      <c r="R1258">
        <v>43</v>
      </c>
      <c r="S1258">
        <v>55</v>
      </c>
      <c r="T1258">
        <v>13</v>
      </c>
      <c r="U1258">
        <v>209</v>
      </c>
      <c r="V1258">
        <v>11</v>
      </c>
      <c r="W1258">
        <v>37.272727272727273</v>
      </c>
      <c r="X1258">
        <v>88</v>
      </c>
      <c r="Y1258">
        <v>140.86363636363637</v>
      </c>
      <c r="Z1258">
        <v>13</v>
      </c>
      <c r="AA1258">
        <v>524</v>
      </c>
      <c r="AB1258">
        <v>89</v>
      </c>
      <c r="AC1258">
        <v>174</v>
      </c>
      <c r="AD1258">
        <v>0.84761904761904761</v>
      </c>
      <c r="AE1258">
        <v>4</v>
      </c>
      <c r="AF1258">
        <v>123</v>
      </c>
      <c r="AG1258">
        <v>3.8095238095238099E-2</v>
      </c>
      <c r="AH1258" s="4">
        <v>10</v>
      </c>
      <c r="AI1258">
        <v>0.76923076923076927</v>
      </c>
      <c r="AJ1258" s="4">
        <v>1</v>
      </c>
      <c r="AK1258">
        <v>7.6923076923076927E-2</v>
      </c>
      <c r="AL1258" s="4">
        <v>31</v>
      </c>
      <c r="AM1258">
        <v>0.34831460674157305</v>
      </c>
      <c r="AN1258" s="4">
        <v>10</v>
      </c>
      <c r="AO1258">
        <v>0.11235955056179775</v>
      </c>
      <c r="AP1258" s="4">
        <v>0</v>
      </c>
      <c r="AQ1258">
        <v>0</v>
      </c>
      <c r="AR1258" s="4">
        <v>0</v>
      </c>
      <c r="AS1258">
        <v>0</v>
      </c>
      <c r="AT1258" s="4">
        <v>0</v>
      </c>
      <c r="AU1258" s="4">
        <v>1</v>
      </c>
      <c r="AV1258" s="4">
        <v>1</v>
      </c>
      <c r="AW1258">
        <v>1.7796610169491525</v>
      </c>
      <c r="AX1258" s="4">
        <f t="shared" si="19"/>
        <v>59</v>
      </c>
      <c r="AY1258" s="4">
        <v>1</v>
      </c>
      <c r="AZ1258" s="4">
        <v>22</v>
      </c>
    </row>
    <row r="1259" spans="1:52" x14ac:dyDescent="0.25">
      <c r="A1259" s="4">
        <v>2017</v>
      </c>
      <c r="B1259" s="4" t="s">
        <v>360</v>
      </c>
      <c r="C1259" t="s">
        <v>194</v>
      </c>
      <c r="D1259" t="s">
        <v>220</v>
      </c>
      <c r="E1259" t="s">
        <v>627</v>
      </c>
      <c r="F1259" s="4">
        <v>103</v>
      </c>
      <c r="G1259">
        <v>8</v>
      </c>
      <c r="H1259">
        <v>0</v>
      </c>
      <c r="I1259">
        <v>103</v>
      </c>
      <c r="J1259">
        <v>4.4563106796116507</v>
      </c>
      <c r="K1259">
        <v>2</v>
      </c>
      <c r="L1259">
        <v>1.9417475728155338E-2</v>
      </c>
      <c r="M1259">
        <v>86</v>
      </c>
      <c r="N1259">
        <v>1602</v>
      </c>
      <c r="O1259">
        <v>0.83495145631067957</v>
      </c>
      <c r="P1259">
        <v>75</v>
      </c>
      <c r="Q1259">
        <v>13</v>
      </c>
      <c r="R1259">
        <v>25</v>
      </c>
      <c r="S1259">
        <v>50</v>
      </c>
      <c r="T1259">
        <v>50</v>
      </c>
      <c r="U1259">
        <v>167.12</v>
      </c>
      <c r="V1259">
        <v>46</v>
      </c>
      <c r="W1259">
        <v>39.826086956521742</v>
      </c>
      <c r="X1259">
        <v>49</v>
      </c>
      <c r="Y1259">
        <v>85.897959183673464</v>
      </c>
      <c r="Z1259">
        <v>50</v>
      </c>
      <c r="AA1259">
        <v>367</v>
      </c>
      <c r="AB1259">
        <v>52</v>
      </c>
      <c r="AC1259">
        <v>116</v>
      </c>
      <c r="AD1259">
        <v>0.50485436893203883</v>
      </c>
      <c r="AE1259">
        <v>26</v>
      </c>
      <c r="AF1259">
        <v>42</v>
      </c>
      <c r="AG1259">
        <v>0.25242718446601942</v>
      </c>
      <c r="AH1259" s="4">
        <v>27</v>
      </c>
      <c r="AI1259">
        <v>0.54</v>
      </c>
      <c r="AJ1259" s="4">
        <v>4</v>
      </c>
      <c r="AK1259">
        <v>0.08</v>
      </c>
      <c r="AL1259" s="4">
        <v>8</v>
      </c>
      <c r="AM1259">
        <v>0.15384615384615385</v>
      </c>
      <c r="AN1259" s="4">
        <v>1</v>
      </c>
      <c r="AO1259">
        <v>1.9230769230769232E-2</v>
      </c>
      <c r="AP1259" s="4">
        <v>0</v>
      </c>
      <c r="AQ1259">
        <v>0</v>
      </c>
      <c r="AR1259" s="4">
        <v>0</v>
      </c>
      <c r="AS1259">
        <v>0</v>
      </c>
      <c r="AT1259" s="4">
        <v>0</v>
      </c>
      <c r="AU1259" s="4">
        <v>2</v>
      </c>
      <c r="AV1259" s="4">
        <v>2</v>
      </c>
      <c r="AW1259">
        <v>2.0196078431372548</v>
      </c>
      <c r="AX1259" s="4">
        <f t="shared" si="19"/>
        <v>51</v>
      </c>
      <c r="AY1259" s="4">
        <v>4</v>
      </c>
      <c r="AZ1259" s="4">
        <v>26</v>
      </c>
    </row>
    <row r="1260" spans="1:52" x14ac:dyDescent="0.25">
      <c r="A1260" s="4">
        <v>2017</v>
      </c>
      <c r="B1260" s="4" t="s">
        <v>360</v>
      </c>
      <c r="C1260" t="s">
        <v>194</v>
      </c>
      <c r="D1260" t="s">
        <v>216</v>
      </c>
      <c r="E1260" t="s">
        <v>728</v>
      </c>
      <c r="F1260" s="4">
        <v>93</v>
      </c>
      <c r="G1260">
        <v>9</v>
      </c>
      <c r="H1260">
        <v>1</v>
      </c>
      <c r="I1260">
        <v>93</v>
      </c>
      <c r="J1260">
        <v>3.913978494623656</v>
      </c>
      <c r="K1260">
        <v>0</v>
      </c>
      <c r="L1260">
        <v>0</v>
      </c>
      <c r="M1260">
        <v>65</v>
      </c>
      <c r="N1260">
        <v>2252</v>
      </c>
      <c r="O1260">
        <v>0.69892473118279574</v>
      </c>
      <c r="P1260">
        <v>62</v>
      </c>
      <c r="Q1260">
        <v>16</v>
      </c>
      <c r="R1260">
        <v>16</v>
      </c>
      <c r="S1260">
        <v>75</v>
      </c>
      <c r="T1260">
        <v>37</v>
      </c>
      <c r="U1260">
        <v>176.08108108108109</v>
      </c>
      <c r="V1260">
        <v>33</v>
      </c>
      <c r="W1260">
        <v>41.18181818181818</v>
      </c>
      <c r="X1260">
        <v>54</v>
      </c>
      <c r="Y1260">
        <v>88.203703703703709</v>
      </c>
      <c r="Z1260">
        <v>34</v>
      </c>
      <c r="AA1260">
        <v>468</v>
      </c>
      <c r="AB1260">
        <v>56</v>
      </c>
      <c r="AC1260">
        <v>122</v>
      </c>
      <c r="AD1260">
        <v>0.60215053763440862</v>
      </c>
      <c r="AE1260">
        <v>21</v>
      </c>
      <c r="AF1260">
        <v>63</v>
      </c>
      <c r="AG1260">
        <v>0.22580645161290322</v>
      </c>
      <c r="AH1260" s="4">
        <v>23</v>
      </c>
      <c r="AI1260">
        <v>0.67647058823529416</v>
      </c>
      <c r="AJ1260" s="4">
        <v>4</v>
      </c>
      <c r="AK1260">
        <v>0.11764705882352941</v>
      </c>
      <c r="AL1260" s="4">
        <v>8</v>
      </c>
      <c r="AM1260">
        <v>0.14285714285714285</v>
      </c>
      <c r="AN1260" s="4">
        <v>1</v>
      </c>
      <c r="AO1260">
        <v>1.7857142857142856E-2</v>
      </c>
      <c r="AP1260" s="4">
        <v>2</v>
      </c>
      <c r="AQ1260">
        <v>2.1505376344086023E-2</v>
      </c>
      <c r="AR1260" s="4">
        <v>0</v>
      </c>
      <c r="AS1260">
        <v>0</v>
      </c>
      <c r="AT1260" s="4">
        <v>2</v>
      </c>
      <c r="AU1260" s="4">
        <v>0</v>
      </c>
      <c r="AV1260" s="4">
        <v>2</v>
      </c>
      <c r="AW1260">
        <v>1.576271186440678</v>
      </c>
      <c r="AX1260" s="4">
        <f t="shared" si="19"/>
        <v>59</v>
      </c>
      <c r="AY1260" s="4">
        <v>0</v>
      </c>
      <c r="AZ1260" s="4">
        <v>0</v>
      </c>
    </row>
    <row r="1261" spans="1:52" x14ac:dyDescent="0.25">
      <c r="A1261" s="4">
        <v>2017</v>
      </c>
      <c r="B1261" s="4" t="s">
        <v>360</v>
      </c>
      <c r="C1261" t="s">
        <v>194</v>
      </c>
      <c r="D1261" t="s">
        <v>234</v>
      </c>
      <c r="E1261" t="s">
        <v>745</v>
      </c>
      <c r="F1261" s="4">
        <v>92</v>
      </c>
      <c r="G1261">
        <v>5</v>
      </c>
      <c r="H1261">
        <v>2</v>
      </c>
      <c r="I1261">
        <v>91</v>
      </c>
      <c r="J1261">
        <v>4.9120879120879124</v>
      </c>
      <c r="K1261">
        <v>0</v>
      </c>
      <c r="L1261">
        <v>0</v>
      </c>
      <c r="M1261">
        <v>86</v>
      </c>
      <c r="N1261">
        <v>745</v>
      </c>
      <c r="O1261">
        <v>0.93478260869565222</v>
      </c>
      <c r="P1261">
        <v>58</v>
      </c>
      <c r="Q1261">
        <v>22</v>
      </c>
      <c r="R1261">
        <v>27</v>
      </c>
      <c r="S1261">
        <v>69</v>
      </c>
      <c r="T1261">
        <v>16</v>
      </c>
      <c r="U1261">
        <v>210.0625</v>
      </c>
      <c r="V1261">
        <v>15</v>
      </c>
      <c r="W1261">
        <v>49.2</v>
      </c>
      <c r="X1261">
        <v>69</v>
      </c>
      <c r="Y1261">
        <v>97.101449275362313</v>
      </c>
      <c r="Z1261">
        <v>16</v>
      </c>
      <c r="AA1261">
        <v>647</v>
      </c>
      <c r="AB1261">
        <v>76</v>
      </c>
      <c r="AC1261">
        <v>137</v>
      </c>
      <c r="AD1261">
        <v>0.82608695652173914</v>
      </c>
      <c r="AE1261">
        <v>32</v>
      </c>
      <c r="AF1261">
        <v>94</v>
      </c>
      <c r="AG1261">
        <v>0.34782608695652173</v>
      </c>
      <c r="AH1261" s="4">
        <v>5</v>
      </c>
      <c r="AI1261">
        <v>0.3125</v>
      </c>
      <c r="AJ1261" s="4">
        <v>2</v>
      </c>
      <c r="AK1261">
        <v>0.125</v>
      </c>
      <c r="AL1261" s="4">
        <v>6</v>
      </c>
      <c r="AM1261">
        <v>7.8947368421052627E-2</v>
      </c>
      <c r="AN1261" s="4">
        <v>10</v>
      </c>
      <c r="AO1261">
        <v>0.13157894736842105</v>
      </c>
      <c r="AP1261" s="4">
        <v>0</v>
      </c>
      <c r="AQ1261">
        <v>0</v>
      </c>
      <c r="AR1261" s="4">
        <v>0</v>
      </c>
      <c r="AS1261">
        <v>0</v>
      </c>
      <c r="AT1261" s="4">
        <v>2</v>
      </c>
      <c r="AU1261" s="4">
        <v>0</v>
      </c>
      <c r="AV1261" s="4">
        <v>5</v>
      </c>
      <c r="AW1261">
        <v>2.13953488372093</v>
      </c>
      <c r="AX1261" s="4">
        <f t="shared" si="19"/>
        <v>43.000000000000007</v>
      </c>
      <c r="AY1261" s="4">
        <v>0</v>
      </c>
      <c r="AZ1261" s="4">
        <v>0</v>
      </c>
    </row>
    <row r="1262" spans="1:52" x14ac:dyDescent="0.25">
      <c r="A1262" s="4">
        <v>2017</v>
      </c>
      <c r="B1262" s="4" t="s">
        <v>360</v>
      </c>
      <c r="C1262" t="s">
        <v>194</v>
      </c>
      <c r="D1262" t="s">
        <v>205</v>
      </c>
      <c r="E1262" t="s">
        <v>717</v>
      </c>
      <c r="F1262" s="4">
        <v>88</v>
      </c>
      <c r="G1262">
        <v>13</v>
      </c>
      <c r="H1262">
        <v>3</v>
      </c>
      <c r="I1262">
        <v>88</v>
      </c>
      <c r="J1262">
        <v>11.590909090909092</v>
      </c>
      <c r="K1262">
        <v>2</v>
      </c>
      <c r="L1262">
        <v>2.2727272727272728E-2</v>
      </c>
      <c r="M1262">
        <v>76</v>
      </c>
      <c r="N1262">
        <v>290</v>
      </c>
      <c r="O1262">
        <v>0.86363636363636365</v>
      </c>
      <c r="P1262">
        <v>54</v>
      </c>
      <c r="Q1262">
        <v>29</v>
      </c>
      <c r="R1262">
        <v>19</v>
      </c>
      <c r="S1262">
        <v>54</v>
      </c>
      <c r="T1262">
        <v>9</v>
      </c>
      <c r="U1262">
        <v>225</v>
      </c>
      <c r="V1262">
        <v>7</v>
      </c>
      <c r="W1262">
        <v>12.857142857142858</v>
      </c>
      <c r="X1262">
        <v>75</v>
      </c>
      <c r="Y1262">
        <v>103.42666666666666</v>
      </c>
      <c r="Z1262">
        <v>7</v>
      </c>
      <c r="AA1262">
        <v>396</v>
      </c>
      <c r="AB1262">
        <v>78</v>
      </c>
      <c r="AC1262">
        <v>127</v>
      </c>
      <c r="AD1262">
        <v>0.88636363636363635</v>
      </c>
      <c r="AE1262">
        <v>45</v>
      </c>
      <c r="AF1262">
        <v>97</v>
      </c>
      <c r="AG1262">
        <v>0.51136363636363635</v>
      </c>
      <c r="AH1262" s="4">
        <v>2</v>
      </c>
      <c r="AI1262">
        <v>0.2857142857142857</v>
      </c>
      <c r="AJ1262" s="4">
        <v>1</v>
      </c>
      <c r="AK1262">
        <v>0.14285714285714285</v>
      </c>
      <c r="AL1262" s="4">
        <v>8</v>
      </c>
      <c r="AM1262">
        <v>0.10256410256410256</v>
      </c>
      <c r="AN1262" s="4">
        <v>3</v>
      </c>
      <c r="AO1262">
        <v>3.8461538461538464E-2</v>
      </c>
      <c r="AP1262" s="4">
        <v>0</v>
      </c>
      <c r="AQ1262">
        <v>0</v>
      </c>
      <c r="AR1262" s="4">
        <v>1</v>
      </c>
      <c r="AS1262">
        <v>1.1363636363636364E-2</v>
      </c>
      <c r="AT1262" s="4">
        <v>1</v>
      </c>
      <c r="AU1262" s="4">
        <v>2</v>
      </c>
      <c r="AV1262" s="4">
        <v>2</v>
      </c>
      <c r="AW1262">
        <v>1.8333333333333333</v>
      </c>
      <c r="AX1262" s="4">
        <f t="shared" si="19"/>
        <v>48</v>
      </c>
      <c r="AY1262" s="4">
        <v>0</v>
      </c>
      <c r="AZ1262" s="4">
        <v>0</v>
      </c>
    </row>
    <row r="1263" spans="1:52" x14ac:dyDescent="0.25">
      <c r="A1263" s="4">
        <v>2017</v>
      </c>
      <c r="B1263" s="4" t="s">
        <v>360</v>
      </c>
      <c r="C1263" t="s">
        <v>194</v>
      </c>
      <c r="D1263" t="s">
        <v>139</v>
      </c>
      <c r="E1263" t="s">
        <v>655</v>
      </c>
      <c r="F1263" s="4">
        <v>84</v>
      </c>
      <c r="G1263">
        <v>8</v>
      </c>
      <c r="H1263">
        <v>1</v>
      </c>
      <c r="I1263">
        <v>84</v>
      </c>
      <c r="J1263">
        <v>4.2619047619047619</v>
      </c>
      <c r="K1263">
        <v>0</v>
      </c>
      <c r="L1263">
        <v>0</v>
      </c>
      <c r="M1263">
        <v>67</v>
      </c>
      <c r="N1263">
        <v>933</v>
      </c>
      <c r="O1263">
        <v>0.79761904761904767</v>
      </c>
      <c r="P1263">
        <v>21</v>
      </c>
      <c r="Q1263">
        <v>14</v>
      </c>
      <c r="R1263">
        <v>2</v>
      </c>
      <c r="S1263">
        <v>16</v>
      </c>
      <c r="T1263">
        <v>2</v>
      </c>
      <c r="U1263">
        <v>27</v>
      </c>
      <c r="V1263">
        <v>2</v>
      </c>
      <c r="W1263">
        <v>121</v>
      </c>
      <c r="X1263">
        <v>73</v>
      </c>
      <c r="Y1263">
        <v>41.986301369863014</v>
      </c>
      <c r="Z1263">
        <v>2</v>
      </c>
      <c r="AA1263">
        <v>713</v>
      </c>
      <c r="AB1263">
        <v>79</v>
      </c>
      <c r="AC1263">
        <v>60</v>
      </c>
      <c r="AD1263">
        <v>0.94047619047619047</v>
      </c>
      <c r="AE1263">
        <v>50</v>
      </c>
      <c r="AF1263">
        <v>38</v>
      </c>
      <c r="AG1263">
        <v>0.59523809523809523</v>
      </c>
      <c r="AH1263" s="4">
        <v>1</v>
      </c>
      <c r="AI1263">
        <v>0.5</v>
      </c>
      <c r="AJ1263" s="4">
        <v>0</v>
      </c>
      <c r="AK1263">
        <v>0</v>
      </c>
      <c r="AL1263" s="4">
        <v>3</v>
      </c>
      <c r="AM1263">
        <v>3.7974683544303799E-2</v>
      </c>
      <c r="AN1263" s="4">
        <v>1</v>
      </c>
      <c r="AO1263">
        <v>1.2658227848101266E-2</v>
      </c>
      <c r="AP1263" s="4">
        <v>0</v>
      </c>
      <c r="AQ1263">
        <v>0</v>
      </c>
      <c r="AR1263" s="4">
        <v>0</v>
      </c>
      <c r="AS1263">
        <v>0</v>
      </c>
      <c r="AT1263" s="4">
        <v>0</v>
      </c>
      <c r="AU1263" s="4">
        <v>0</v>
      </c>
      <c r="AV1263" s="4">
        <v>7</v>
      </c>
      <c r="AW1263">
        <v>2.0487804878048781</v>
      </c>
      <c r="AX1263" s="4">
        <f t="shared" si="19"/>
        <v>41</v>
      </c>
      <c r="AY1263" s="4">
        <v>0</v>
      </c>
      <c r="AZ1263" s="4">
        <v>0</v>
      </c>
    </row>
    <row r="1264" spans="1:52" x14ac:dyDescent="0.25">
      <c r="A1264" s="4">
        <v>2017</v>
      </c>
      <c r="B1264" s="4" t="s">
        <v>360</v>
      </c>
      <c r="C1264" t="s">
        <v>194</v>
      </c>
      <c r="D1264" t="s">
        <v>214</v>
      </c>
      <c r="E1264" t="s">
        <v>726</v>
      </c>
      <c r="F1264" s="4">
        <v>83</v>
      </c>
      <c r="G1264">
        <v>4</v>
      </c>
      <c r="H1264">
        <v>6</v>
      </c>
      <c r="I1264">
        <v>83</v>
      </c>
      <c r="J1264">
        <v>4.5542168674698793</v>
      </c>
      <c r="K1264">
        <v>0</v>
      </c>
      <c r="L1264">
        <v>0</v>
      </c>
      <c r="M1264">
        <v>81</v>
      </c>
      <c r="N1264">
        <v>1090</v>
      </c>
      <c r="O1264">
        <v>0.97590361445783136</v>
      </c>
      <c r="P1264">
        <v>79</v>
      </c>
      <c r="Q1264">
        <v>24</v>
      </c>
      <c r="R1264">
        <v>16</v>
      </c>
      <c r="S1264">
        <v>84</v>
      </c>
      <c r="T1264">
        <v>16</v>
      </c>
      <c r="U1264">
        <v>244.75</v>
      </c>
      <c r="V1264">
        <v>16</v>
      </c>
      <c r="W1264">
        <v>15.4375</v>
      </c>
      <c r="X1264">
        <v>66</v>
      </c>
      <c r="Y1264">
        <v>164.0151515151515</v>
      </c>
      <c r="Z1264">
        <v>15</v>
      </c>
      <c r="AA1264">
        <v>479</v>
      </c>
      <c r="AB1264">
        <v>67</v>
      </c>
      <c r="AC1264">
        <v>185</v>
      </c>
      <c r="AD1264">
        <v>0.80722891566265065</v>
      </c>
      <c r="AE1264">
        <v>6</v>
      </c>
      <c r="AF1264">
        <v>86</v>
      </c>
      <c r="AG1264">
        <v>7.2289156626506021E-2</v>
      </c>
      <c r="AH1264" s="4">
        <v>10</v>
      </c>
      <c r="AI1264">
        <v>0.66666666666666663</v>
      </c>
      <c r="AJ1264" s="4">
        <v>1</v>
      </c>
      <c r="AK1264">
        <v>6.6666666666666666E-2</v>
      </c>
      <c r="AL1264" s="4">
        <v>24</v>
      </c>
      <c r="AM1264">
        <v>0.35820895522388058</v>
      </c>
      <c r="AN1264" s="4">
        <v>7</v>
      </c>
      <c r="AO1264">
        <v>0.1044776119402985</v>
      </c>
      <c r="AP1264" s="4">
        <v>0</v>
      </c>
      <c r="AQ1264">
        <v>0</v>
      </c>
      <c r="AR1264" s="4">
        <v>0</v>
      </c>
      <c r="AS1264">
        <v>0</v>
      </c>
      <c r="AT1264" s="4">
        <v>0</v>
      </c>
      <c r="AU1264" s="4">
        <v>0</v>
      </c>
      <c r="AV1264" s="4">
        <v>1</v>
      </c>
      <c r="AW1264">
        <v>1.8444444444444446</v>
      </c>
      <c r="AX1264" s="4">
        <f t="shared" si="19"/>
        <v>45</v>
      </c>
      <c r="AY1264" s="4">
        <v>0</v>
      </c>
      <c r="AZ1264" s="4">
        <v>0</v>
      </c>
    </row>
    <row r="1265" spans="1:52" x14ac:dyDescent="0.25">
      <c r="A1265" s="4">
        <v>2017</v>
      </c>
      <c r="B1265" s="4" t="s">
        <v>360</v>
      </c>
      <c r="C1265" t="s">
        <v>194</v>
      </c>
      <c r="D1265" t="s">
        <v>215</v>
      </c>
      <c r="E1265" t="s">
        <v>727</v>
      </c>
      <c r="F1265" s="4">
        <v>83</v>
      </c>
      <c r="G1265">
        <v>18</v>
      </c>
      <c r="H1265">
        <v>2</v>
      </c>
      <c r="I1265">
        <v>83</v>
      </c>
      <c r="J1265">
        <v>5.5783132530120483</v>
      </c>
      <c r="K1265">
        <v>0</v>
      </c>
      <c r="L1265">
        <v>0</v>
      </c>
      <c r="M1265">
        <v>76</v>
      </c>
      <c r="N1265">
        <v>914</v>
      </c>
      <c r="O1265">
        <v>0.91566265060240959</v>
      </c>
      <c r="P1265">
        <v>49</v>
      </c>
      <c r="Q1265">
        <v>17</v>
      </c>
      <c r="R1265">
        <v>25</v>
      </c>
      <c r="S1265">
        <v>44</v>
      </c>
      <c r="T1265">
        <v>11</v>
      </c>
      <c r="U1265">
        <v>130.09090909090909</v>
      </c>
      <c r="V1265">
        <v>9</v>
      </c>
      <c r="W1265">
        <v>88.666666666666671</v>
      </c>
      <c r="X1265">
        <v>67</v>
      </c>
      <c r="Y1265">
        <v>79.164179104477611</v>
      </c>
      <c r="Z1265">
        <v>10</v>
      </c>
      <c r="AA1265">
        <v>322</v>
      </c>
      <c r="AB1265">
        <v>71</v>
      </c>
      <c r="AC1265">
        <v>96</v>
      </c>
      <c r="AD1265">
        <v>0.85542168674698793</v>
      </c>
      <c r="AE1265">
        <v>26</v>
      </c>
      <c r="AF1265">
        <v>53</v>
      </c>
      <c r="AG1265">
        <v>0.31325301204819278</v>
      </c>
      <c r="AH1265" s="4">
        <v>5</v>
      </c>
      <c r="AI1265">
        <v>0.5</v>
      </c>
      <c r="AJ1265" s="4">
        <v>0</v>
      </c>
      <c r="AK1265">
        <v>0</v>
      </c>
      <c r="AL1265" s="4">
        <v>5</v>
      </c>
      <c r="AM1265">
        <v>7.0422535211267609E-2</v>
      </c>
      <c r="AN1265" s="4">
        <v>4</v>
      </c>
      <c r="AO1265">
        <v>5.6338028169014086E-2</v>
      </c>
      <c r="AP1265" s="4">
        <v>0</v>
      </c>
      <c r="AQ1265">
        <v>0</v>
      </c>
      <c r="AR1265" s="4">
        <v>0</v>
      </c>
      <c r="AS1265">
        <v>0</v>
      </c>
      <c r="AT1265" s="4">
        <v>1</v>
      </c>
      <c r="AU1265" s="4">
        <v>3</v>
      </c>
      <c r="AV1265" s="4">
        <v>1</v>
      </c>
      <c r="AW1265">
        <v>2.3055555555555554</v>
      </c>
      <c r="AX1265" s="4">
        <f t="shared" si="19"/>
        <v>36</v>
      </c>
      <c r="AY1265" s="4">
        <v>0</v>
      </c>
      <c r="AZ1265" s="4">
        <v>0</v>
      </c>
    </row>
    <row r="1266" spans="1:52" x14ac:dyDescent="0.25">
      <c r="A1266" s="4">
        <v>2017</v>
      </c>
      <c r="B1266" s="4" t="s">
        <v>360</v>
      </c>
      <c r="C1266" t="s">
        <v>194</v>
      </c>
      <c r="D1266" t="s">
        <v>227</v>
      </c>
      <c r="E1266" t="s">
        <v>738</v>
      </c>
      <c r="F1266" s="4">
        <v>51</v>
      </c>
      <c r="G1266">
        <v>16</v>
      </c>
      <c r="H1266">
        <v>3</v>
      </c>
      <c r="I1266">
        <v>51</v>
      </c>
      <c r="J1266">
        <v>6.9411764705882355</v>
      </c>
      <c r="K1266">
        <v>2</v>
      </c>
      <c r="L1266">
        <v>3.9215686274509803E-2</v>
      </c>
      <c r="M1266">
        <v>46</v>
      </c>
      <c r="N1266">
        <v>2244</v>
      </c>
      <c r="O1266">
        <v>0.90196078431372551</v>
      </c>
      <c r="P1266">
        <v>44</v>
      </c>
      <c r="Q1266">
        <v>33</v>
      </c>
      <c r="R1266">
        <v>10</v>
      </c>
      <c r="S1266">
        <v>114</v>
      </c>
      <c r="T1266">
        <v>35</v>
      </c>
      <c r="U1266">
        <v>154.19999999999999</v>
      </c>
      <c r="V1266">
        <v>33</v>
      </c>
      <c r="W1266">
        <v>34.696969696969695</v>
      </c>
      <c r="X1266">
        <v>13</v>
      </c>
      <c r="Y1266">
        <v>245.07692307692307</v>
      </c>
      <c r="Z1266">
        <v>33</v>
      </c>
      <c r="AA1266">
        <v>486</v>
      </c>
      <c r="AB1266">
        <v>15</v>
      </c>
      <c r="AC1266">
        <v>280</v>
      </c>
      <c r="AD1266">
        <v>0.29411764705882354</v>
      </c>
      <c r="AE1266">
        <v>1</v>
      </c>
      <c r="AF1266">
        <v>189</v>
      </c>
      <c r="AG1266">
        <v>1.9607843137254902E-2</v>
      </c>
      <c r="AH1266" s="4">
        <v>16</v>
      </c>
      <c r="AI1266">
        <v>0.48484848484848486</v>
      </c>
      <c r="AJ1266" s="4">
        <v>0</v>
      </c>
      <c r="AK1266">
        <v>0</v>
      </c>
      <c r="AL1266" s="4">
        <v>9</v>
      </c>
      <c r="AM1266">
        <v>0.6</v>
      </c>
      <c r="AN1266" s="4">
        <v>0</v>
      </c>
      <c r="AO1266">
        <v>0</v>
      </c>
      <c r="AP1266" s="4">
        <v>0</v>
      </c>
      <c r="AQ1266">
        <v>0</v>
      </c>
      <c r="AR1266" s="4">
        <v>0</v>
      </c>
      <c r="AS1266">
        <v>0</v>
      </c>
      <c r="AT1266" s="4">
        <v>0</v>
      </c>
      <c r="AU1266" s="4">
        <v>0</v>
      </c>
      <c r="AV1266" s="4">
        <v>2</v>
      </c>
      <c r="AW1266">
        <v>1.8214285714285714</v>
      </c>
      <c r="AX1266" s="4">
        <f t="shared" si="19"/>
        <v>28</v>
      </c>
      <c r="AY1266" s="4">
        <v>0</v>
      </c>
      <c r="AZ1266" s="4">
        <v>0</v>
      </c>
    </row>
    <row r="1267" spans="1:52" x14ac:dyDescent="0.25">
      <c r="A1267" s="4">
        <v>2017</v>
      </c>
      <c r="B1267" s="4" t="s">
        <v>360</v>
      </c>
      <c r="C1267" t="s">
        <v>194</v>
      </c>
      <c r="D1267" t="s">
        <v>374</v>
      </c>
      <c r="E1267" t="s">
        <v>873</v>
      </c>
      <c r="F1267" s="4">
        <v>51</v>
      </c>
      <c r="G1267">
        <v>4</v>
      </c>
      <c r="H1267">
        <v>4</v>
      </c>
      <c r="I1267">
        <v>51</v>
      </c>
      <c r="J1267">
        <v>7.9215686274509807</v>
      </c>
      <c r="K1267">
        <v>0</v>
      </c>
      <c r="L1267">
        <v>0</v>
      </c>
      <c r="M1267">
        <v>47</v>
      </c>
      <c r="N1267">
        <v>56</v>
      </c>
      <c r="O1267">
        <v>0.92156862745098034</v>
      </c>
      <c r="P1267">
        <v>24</v>
      </c>
      <c r="Q1267">
        <v>22</v>
      </c>
      <c r="R1267">
        <v>11</v>
      </c>
      <c r="S1267">
        <v>17</v>
      </c>
      <c r="T1267">
        <v>2</v>
      </c>
      <c r="U1267">
        <v>118.5</v>
      </c>
      <c r="V1267">
        <v>2</v>
      </c>
      <c r="W1267">
        <v>142</v>
      </c>
      <c r="X1267">
        <v>45</v>
      </c>
      <c r="Y1267">
        <v>62</v>
      </c>
      <c r="Z1267">
        <v>2</v>
      </c>
      <c r="AA1267">
        <v>688</v>
      </c>
      <c r="AB1267">
        <v>47</v>
      </c>
      <c r="AC1267">
        <v>87</v>
      </c>
      <c r="AD1267">
        <v>0.92156862745098034</v>
      </c>
      <c r="AE1267">
        <v>23</v>
      </c>
      <c r="AF1267">
        <v>52</v>
      </c>
      <c r="AG1267">
        <v>0.45098039215686275</v>
      </c>
      <c r="AH1267" s="4">
        <v>1</v>
      </c>
      <c r="AI1267">
        <v>0.5</v>
      </c>
      <c r="AJ1267" s="4">
        <v>1</v>
      </c>
      <c r="AK1267">
        <v>0.5</v>
      </c>
      <c r="AL1267" s="4">
        <v>2</v>
      </c>
      <c r="AM1267">
        <v>4.2553191489361701E-2</v>
      </c>
      <c r="AN1267" s="4">
        <v>1</v>
      </c>
      <c r="AO1267">
        <v>2.1276595744680851E-2</v>
      </c>
      <c r="AP1267" s="4">
        <v>0</v>
      </c>
      <c r="AQ1267">
        <v>0</v>
      </c>
      <c r="AR1267" s="4">
        <v>1</v>
      </c>
      <c r="AS1267">
        <v>1.9607843137254902E-2</v>
      </c>
      <c r="AT1267" s="4">
        <v>1</v>
      </c>
      <c r="AU1267" s="4">
        <v>0</v>
      </c>
      <c r="AV1267" s="4">
        <v>0</v>
      </c>
      <c r="AW1267">
        <v>1.7</v>
      </c>
      <c r="AX1267" s="4">
        <f t="shared" si="19"/>
        <v>30</v>
      </c>
      <c r="AY1267" s="4">
        <v>0</v>
      </c>
      <c r="AZ1267" s="4">
        <v>0</v>
      </c>
    </row>
    <row r="1268" spans="1:52" x14ac:dyDescent="0.25">
      <c r="A1268" s="4">
        <v>2017</v>
      </c>
      <c r="B1268" s="4" t="s">
        <v>360</v>
      </c>
      <c r="C1268" t="s">
        <v>194</v>
      </c>
      <c r="D1268" t="s">
        <v>217</v>
      </c>
      <c r="E1268" t="s">
        <v>729</v>
      </c>
      <c r="F1268" s="4">
        <v>46</v>
      </c>
      <c r="G1268">
        <v>11</v>
      </c>
      <c r="H1268">
        <v>5</v>
      </c>
      <c r="I1268">
        <v>46</v>
      </c>
      <c r="J1268">
        <v>4.3913043478260869</v>
      </c>
      <c r="K1268">
        <v>0</v>
      </c>
      <c r="L1268">
        <v>0</v>
      </c>
      <c r="M1268">
        <v>39</v>
      </c>
      <c r="N1268">
        <v>1867</v>
      </c>
      <c r="O1268">
        <v>0.84782608695652173</v>
      </c>
      <c r="P1268">
        <v>36</v>
      </c>
      <c r="Q1268">
        <v>19</v>
      </c>
      <c r="R1268">
        <v>18</v>
      </c>
      <c r="S1268">
        <v>63</v>
      </c>
      <c r="T1268">
        <v>14</v>
      </c>
      <c r="U1268">
        <v>180.71428571428572</v>
      </c>
      <c r="V1268">
        <v>13</v>
      </c>
      <c r="W1268">
        <v>52.07692307692308</v>
      </c>
      <c r="X1268">
        <v>32</v>
      </c>
      <c r="Y1268">
        <v>168.125</v>
      </c>
      <c r="Z1268">
        <v>14</v>
      </c>
      <c r="AA1268">
        <v>413</v>
      </c>
      <c r="AB1268">
        <v>31</v>
      </c>
      <c r="AC1268">
        <v>214</v>
      </c>
      <c r="AD1268">
        <v>0.67391304347826086</v>
      </c>
      <c r="AE1268">
        <v>4</v>
      </c>
      <c r="AF1268">
        <v>126</v>
      </c>
      <c r="AG1268">
        <v>8.6956521739130432E-2</v>
      </c>
      <c r="AH1268" s="4">
        <v>6</v>
      </c>
      <c r="AI1268">
        <v>0.42857142857142855</v>
      </c>
      <c r="AJ1268" s="4">
        <v>3</v>
      </c>
      <c r="AK1268">
        <v>0.21428571428571427</v>
      </c>
      <c r="AL1268" s="4">
        <v>12</v>
      </c>
      <c r="AM1268">
        <v>0.38709677419354838</v>
      </c>
      <c r="AN1268" s="4">
        <v>0</v>
      </c>
      <c r="AO1268">
        <v>0</v>
      </c>
      <c r="AP1268" s="4">
        <v>1</v>
      </c>
      <c r="AQ1268">
        <v>2.1739130434782608E-2</v>
      </c>
      <c r="AR1268" s="4">
        <v>0</v>
      </c>
      <c r="AS1268">
        <v>0</v>
      </c>
      <c r="AT1268" s="4">
        <v>0</v>
      </c>
      <c r="AU1268" s="4">
        <v>0</v>
      </c>
      <c r="AV1268" s="4">
        <v>0</v>
      </c>
      <c r="AW1268">
        <v>1.7037037037037037</v>
      </c>
      <c r="AX1268" s="4">
        <f t="shared" si="19"/>
        <v>27</v>
      </c>
      <c r="AY1268" s="4">
        <v>12</v>
      </c>
      <c r="AZ1268" s="4">
        <v>69</v>
      </c>
    </row>
    <row r="1269" spans="1:52" x14ac:dyDescent="0.25">
      <c r="A1269" s="4">
        <v>2017</v>
      </c>
      <c r="B1269" s="4" t="s">
        <v>360</v>
      </c>
      <c r="C1269" t="s">
        <v>194</v>
      </c>
      <c r="D1269" t="s">
        <v>346</v>
      </c>
      <c r="E1269" t="s">
        <v>846</v>
      </c>
      <c r="F1269" s="4">
        <v>40</v>
      </c>
      <c r="G1269">
        <v>9</v>
      </c>
      <c r="H1269">
        <v>2</v>
      </c>
      <c r="I1269">
        <v>40</v>
      </c>
      <c r="J1269">
        <v>5.35</v>
      </c>
      <c r="K1269">
        <v>0</v>
      </c>
      <c r="L1269">
        <v>0</v>
      </c>
      <c r="M1269">
        <v>36</v>
      </c>
      <c r="N1269">
        <v>1827</v>
      </c>
      <c r="O1269">
        <v>0.9</v>
      </c>
      <c r="P1269">
        <v>39</v>
      </c>
      <c r="Q1269">
        <v>18</v>
      </c>
      <c r="R1269">
        <v>15</v>
      </c>
      <c r="S1269">
        <v>34</v>
      </c>
      <c r="T1269">
        <v>13</v>
      </c>
      <c r="U1269">
        <v>131.46153846153845</v>
      </c>
      <c r="V1269">
        <v>13</v>
      </c>
      <c r="W1269">
        <v>57.615384615384613</v>
      </c>
      <c r="X1269">
        <v>26</v>
      </c>
      <c r="Y1269">
        <v>168.76923076923077</v>
      </c>
      <c r="Z1269">
        <v>14</v>
      </c>
      <c r="AA1269">
        <v>463</v>
      </c>
      <c r="AB1269">
        <v>26</v>
      </c>
      <c r="AC1269">
        <v>199</v>
      </c>
      <c r="AD1269">
        <v>0.65</v>
      </c>
      <c r="AE1269">
        <v>2</v>
      </c>
      <c r="AF1269">
        <v>104</v>
      </c>
      <c r="AG1269">
        <v>0.05</v>
      </c>
      <c r="AH1269" s="4">
        <v>7</v>
      </c>
      <c r="AI1269">
        <v>0.5</v>
      </c>
      <c r="AJ1269" s="4">
        <v>1</v>
      </c>
      <c r="AK1269">
        <v>7.1428571428571425E-2</v>
      </c>
      <c r="AL1269" s="4">
        <v>13</v>
      </c>
      <c r="AM1269">
        <v>0.5</v>
      </c>
      <c r="AN1269" s="4">
        <v>4</v>
      </c>
      <c r="AO1269">
        <v>0.15384615384615385</v>
      </c>
      <c r="AP1269" s="4">
        <v>0</v>
      </c>
      <c r="AQ1269">
        <v>0</v>
      </c>
      <c r="AR1269" s="4">
        <v>0</v>
      </c>
      <c r="AS1269">
        <v>0</v>
      </c>
      <c r="AT1269" s="4">
        <v>0</v>
      </c>
      <c r="AU1269" s="4">
        <v>0</v>
      </c>
      <c r="AV1269" s="4">
        <v>0</v>
      </c>
      <c r="AW1269">
        <v>1.2121212121212122</v>
      </c>
      <c r="AX1269" s="4">
        <f t="shared" si="19"/>
        <v>33</v>
      </c>
      <c r="AY1269" s="4">
        <v>0</v>
      </c>
      <c r="AZ1269" s="4">
        <v>0</v>
      </c>
    </row>
    <row r="1270" spans="1:52" x14ac:dyDescent="0.25">
      <c r="A1270" s="4">
        <v>2017</v>
      </c>
      <c r="B1270" s="4" t="s">
        <v>360</v>
      </c>
      <c r="C1270" t="s">
        <v>194</v>
      </c>
      <c r="D1270" t="s">
        <v>212</v>
      </c>
      <c r="E1270" t="s">
        <v>724</v>
      </c>
      <c r="F1270" s="4">
        <v>34</v>
      </c>
      <c r="G1270">
        <v>3</v>
      </c>
      <c r="H1270">
        <v>1</v>
      </c>
      <c r="I1270">
        <v>34</v>
      </c>
      <c r="J1270">
        <v>1.7647058823529411</v>
      </c>
      <c r="K1270">
        <v>4</v>
      </c>
      <c r="L1270">
        <v>0.11764705882352941</v>
      </c>
      <c r="M1270">
        <v>31</v>
      </c>
      <c r="N1270">
        <v>961</v>
      </c>
      <c r="O1270">
        <v>0.91176470588235292</v>
      </c>
      <c r="P1270">
        <v>31</v>
      </c>
      <c r="Q1270">
        <v>21</v>
      </c>
      <c r="R1270">
        <v>13</v>
      </c>
      <c r="S1270">
        <v>65</v>
      </c>
      <c r="T1270">
        <v>14</v>
      </c>
      <c r="U1270">
        <v>168.92857142857142</v>
      </c>
      <c r="V1270">
        <v>14</v>
      </c>
      <c r="W1270">
        <v>9.2142857142857135</v>
      </c>
      <c r="X1270">
        <v>19</v>
      </c>
      <c r="Y1270">
        <v>153.10526315789474</v>
      </c>
      <c r="Z1270">
        <v>14</v>
      </c>
      <c r="AA1270">
        <v>691</v>
      </c>
      <c r="AB1270">
        <v>20</v>
      </c>
      <c r="AC1270">
        <v>202</v>
      </c>
      <c r="AD1270">
        <v>0.58823529411764708</v>
      </c>
      <c r="AE1270">
        <v>2</v>
      </c>
      <c r="AF1270">
        <v>162</v>
      </c>
      <c r="AG1270">
        <v>5.8823529411764705E-2</v>
      </c>
      <c r="AH1270" s="4">
        <v>5</v>
      </c>
      <c r="AI1270">
        <v>0.35714285714285715</v>
      </c>
      <c r="AJ1270" s="4">
        <v>0</v>
      </c>
      <c r="AK1270">
        <v>0</v>
      </c>
      <c r="AL1270" s="4">
        <v>8</v>
      </c>
      <c r="AM1270">
        <v>0.4</v>
      </c>
      <c r="AN1270" s="4">
        <v>2</v>
      </c>
      <c r="AO1270">
        <v>0.1</v>
      </c>
      <c r="AP1270" s="4">
        <v>0</v>
      </c>
      <c r="AQ1270">
        <v>0</v>
      </c>
      <c r="AR1270" s="4">
        <v>0</v>
      </c>
      <c r="AS1270">
        <v>0</v>
      </c>
      <c r="AT1270" s="4">
        <v>0</v>
      </c>
      <c r="AU1270" s="4">
        <v>0</v>
      </c>
      <c r="AV1270" s="4">
        <v>1</v>
      </c>
      <c r="AW1270">
        <v>1.6190476190476191</v>
      </c>
      <c r="AX1270" s="4">
        <f t="shared" si="19"/>
        <v>21</v>
      </c>
      <c r="AY1270" s="4">
        <v>0</v>
      </c>
      <c r="AZ1270" s="4">
        <v>0</v>
      </c>
    </row>
    <row r="1271" spans="1:52" x14ac:dyDescent="0.25">
      <c r="A1271" s="4">
        <v>2017</v>
      </c>
      <c r="B1271" s="4" t="s">
        <v>360</v>
      </c>
      <c r="C1271" t="s">
        <v>194</v>
      </c>
      <c r="D1271" t="s">
        <v>233</v>
      </c>
      <c r="E1271" t="s">
        <v>744</v>
      </c>
      <c r="F1271" s="4">
        <v>33</v>
      </c>
      <c r="G1271">
        <v>4</v>
      </c>
      <c r="H1271">
        <v>3</v>
      </c>
      <c r="I1271">
        <v>33</v>
      </c>
      <c r="J1271">
        <v>3.0303030303030303</v>
      </c>
      <c r="K1271">
        <v>2</v>
      </c>
      <c r="L1271">
        <v>6.0606060606060608E-2</v>
      </c>
      <c r="M1271">
        <v>32</v>
      </c>
      <c r="N1271">
        <v>2495</v>
      </c>
      <c r="O1271">
        <v>0.96969696969696972</v>
      </c>
      <c r="P1271">
        <v>21</v>
      </c>
      <c r="Q1271">
        <v>15</v>
      </c>
      <c r="R1271">
        <v>4</v>
      </c>
      <c r="S1271">
        <v>19</v>
      </c>
      <c r="T1271">
        <v>3</v>
      </c>
      <c r="U1271">
        <v>182</v>
      </c>
      <c r="V1271">
        <v>3</v>
      </c>
      <c r="W1271">
        <v>90.333333333333329</v>
      </c>
      <c r="X1271">
        <v>29</v>
      </c>
      <c r="Y1271">
        <v>69.275862068965523</v>
      </c>
      <c r="Z1271">
        <v>1</v>
      </c>
      <c r="AA1271">
        <v>1112</v>
      </c>
      <c r="AB1271">
        <v>30</v>
      </c>
      <c r="AC1271">
        <v>78</v>
      </c>
      <c r="AD1271">
        <v>0.90909090909090906</v>
      </c>
      <c r="AE1271">
        <v>17</v>
      </c>
      <c r="AF1271">
        <v>65</v>
      </c>
      <c r="AG1271">
        <v>0.51515151515151514</v>
      </c>
      <c r="AH1271" s="4">
        <v>0</v>
      </c>
      <c r="AI1271">
        <v>0</v>
      </c>
      <c r="AJ1271" s="4">
        <v>0</v>
      </c>
      <c r="AK1271">
        <v>0</v>
      </c>
      <c r="AL1271" s="4">
        <v>1</v>
      </c>
      <c r="AM1271">
        <v>3.3333333333333333E-2</v>
      </c>
      <c r="AN1271" s="4">
        <v>3</v>
      </c>
      <c r="AO1271">
        <v>0.1</v>
      </c>
      <c r="AP1271" s="4">
        <v>0</v>
      </c>
      <c r="AQ1271">
        <v>0</v>
      </c>
      <c r="AR1271" s="4">
        <v>0</v>
      </c>
      <c r="AS1271">
        <v>0</v>
      </c>
      <c r="AT1271" s="4">
        <v>0</v>
      </c>
      <c r="AU1271" s="4">
        <v>0</v>
      </c>
      <c r="AV1271" s="4">
        <v>1</v>
      </c>
      <c r="AW1271">
        <v>1.5714285714285714</v>
      </c>
      <c r="AX1271" s="4">
        <f t="shared" si="19"/>
        <v>21</v>
      </c>
      <c r="AY1271" s="4">
        <v>2</v>
      </c>
      <c r="AZ1271" s="4">
        <v>44</v>
      </c>
    </row>
    <row r="1272" spans="1:52" x14ac:dyDescent="0.25">
      <c r="A1272" s="4">
        <v>2017</v>
      </c>
      <c r="B1272" s="4" t="s">
        <v>360</v>
      </c>
      <c r="C1272" t="s">
        <v>194</v>
      </c>
      <c r="D1272" t="s">
        <v>314</v>
      </c>
      <c r="E1272" t="s">
        <v>819</v>
      </c>
      <c r="F1272" s="4">
        <v>26</v>
      </c>
      <c r="G1272">
        <v>3</v>
      </c>
      <c r="H1272">
        <v>0</v>
      </c>
      <c r="I1272">
        <v>26</v>
      </c>
      <c r="J1272">
        <v>0.80769230769230771</v>
      </c>
      <c r="K1272">
        <v>0</v>
      </c>
      <c r="L1272">
        <v>0</v>
      </c>
      <c r="M1272">
        <v>26</v>
      </c>
      <c r="N1272">
        <v>808</v>
      </c>
      <c r="O1272">
        <v>1</v>
      </c>
      <c r="P1272">
        <v>21</v>
      </c>
      <c r="Q1272">
        <v>13</v>
      </c>
      <c r="R1272">
        <v>18</v>
      </c>
      <c r="S1272">
        <v>34</v>
      </c>
      <c r="T1272">
        <v>2</v>
      </c>
      <c r="U1272">
        <v>191.5</v>
      </c>
      <c r="V1272">
        <v>2</v>
      </c>
      <c r="W1272">
        <v>135.5</v>
      </c>
      <c r="X1272">
        <v>24</v>
      </c>
      <c r="Y1272">
        <v>121.41666666666667</v>
      </c>
      <c r="Z1272">
        <v>2</v>
      </c>
      <c r="AA1272">
        <v>246</v>
      </c>
      <c r="AB1272">
        <v>24</v>
      </c>
      <c r="AC1272">
        <v>146</v>
      </c>
      <c r="AD1272">
        <v>0.92307692307692313</v>
      </c>
      <c r="AE1272">
        <v>3</v>
      </c>
      <c r="AF1272">
        <v>70</v>
      </c>
      <c r="AG1272">
        <v>0.11538461538461539</v>
      </c>
      <c r="AH1272" s="4">
        <v>1</v>
      </c>
      <c r="AI1272">
        <v>0.5</v>
      </c>
      <c r="AJ1272" s="4">
        <v>0</v>
      </c>
      <c r="AK1272">
        <v>0</v>
      </c>
      <c r="AL1272" s="4">
        <v>10</v>
      </c>
      <c r="AM1272">
        <v>0.41666666666666669</v>
      </c>
      <c r="AN1272" s="4">
        <v>6</v>
      </c>
      <c r="AO1272">
        <v>0.25</v>
      </c>
      <c r="AP1272" s="4">
        <v>0</v>
      </c>
      <c r="AQ1272">
        <v>0</v>
      </c>
      <c r="AR1272" s="4">
        <v>0</v>
      </c>
      <c r="AS1272">
        <v>0</v>
      </c>
      <c r="AT1272" s="4">
        <v>0</v>
      </c>
      <c r="AU1272" s="4">
        <v>0</v>
      </c>
      <c r="AV1272" s="4">
        <v>0</v>
      </c>
      <c r="AW1272">
        <v>1.4444444444444444</v>
      </c>
      <c r="AX1272" s="4">
        <f t="shared" si="19"/>
        <v>18</v>
      </c>
      <c r="AY1272" s="4">
        <v>0</v>
      </c>
      <c r="AZ1272" s="4">
        <v>0</v>
      </c>
    </row>
    <row r="1273" spans="1:52" x14ac:dyDescent="0.25">
      <c r="A1273" s="4">
        <v>2017</v>
      </c>
      <c r="B1273" s="4" t="s">
        <v>360</v>
      </c>
      <c r="C1273" t="s">
        <v>194</v>
      </c>
      <c r="D1273" t="s">
        <v>221</v>
      </c>
      <c r="E1273" t="s">
        <v>732</v>
      </c>
      <c r="F1273" s="4">
        <v>21</v>
      </c>
      <c r="G1273">
        <v>4</v>
      </c>
      <c r="H1273">
        <v>1</v>
      </c>
      <c r="I1273">
        <v>21</v>
      </c>
      <c r="J1273">
        <v>6.666666666666667</v>
      </c>
      <c r="K1273">
        <v>0</v>
      </c>
      <c r="L1273">
        <v>0</v>
      </c>
      <c r="M1273">
        <v>20</v>
      </c>
      <c r="N1273">
        <v>3180</v>
      </c>
      <c r="O1273">
        <v>0.95238095238095233</v>
      </c>
      <c r="P1273">
        <v>20</v>
      </c>
      <c r="Q1273">
        <v>19</v>
      </c>
      <c r="R1273">
        <v>7</v>
      </c>
      <c r="S1273">
        <v>78</v>
      </c>
      <c r="T1273">
        <v>15</v>
      </c>
      <c r="U1273">
        <v>152.66666666666666</v>
      </c>
      <c r="V1273">
        <v>15</v>
      </c>
      <c r="W1273">
        <v>28.6</v>
      </c>
      <c r="X1273">
        <v>6</v>
      </c>
      <c r="Y1273">
        <v>162</v>
      </c>
      <c r="Z1273">
        <v>15</v>
      </c>
      <c r="AA1273">
        <v>330</v>
      </c>
      <c r="AB1273">
        <v>6</v>
      </c>
      <c r="AC1273">
        <v>220</v>
      </c>
      <c r="AD1273">
        <v>0.2857142857142857</v>
      </c>
      <c r="AE1273">
        <v>1</v>
      </c>
      <c r="AF1273">
        <v>83</v>
      </c>
      <c r="AG1273">
        <v>4.7619047619047616E-2</v>
      </c>
      <c r="AH1273" s="4">
        <v>8</v>
      </c>
      <c r="AI1273">
        <v>0.53333333333333333</v>
      </c>
      <c r="AJ1273" s="4">
        <v>3</v>
      </c>
      <c r="AK1273">
        <v>0.2</v>
      </c>
      <c r="AL1273" s="4">
        <v>2</v>
      </c>
      <c r="AM1273">
        <v>0.33333333333333331</v>
      </c>
      <c r="AN1273" s="4">
        <v>0</v>
      </c>
      <c r="AO1273">
        <v>0</v>
      </c>
      <c r="AP1273" s="4">
        <v>0</v>
      </c>
      <c r="AQ1273">
        <v>0</v>
      </c>
      <c r="AR1273" s="4">
        <v>0</v>
      </c>
      <c r="AS1273">
        <v>0</v>
      </c>
      <c r="AT1273" s="4">
        <v>0</v>
      </c>
      <c r="AU1273" s="4">
        <v>0</v>
      </c>
      <c r="AV1273" s="4">
        <v>0</v>
      </c>
      <c r="AW1273">
        <v>1.4</v>
      </c>
      <c r="AX1273" s="4">
        <f t="shared" si="19"/>
        <v>15.000000000000002</v>
      </c>
      <c r="AY1273" s="4">
        <v>0</v>
      </c>
      <c r="AZ1273" s="4">
        <v>0</v>
      </c>
    </row>
    <row r="1274" spans="1:52" x14ac:dyDescent="0.25">
      <c r="A1274" s="4">
        <v>2017</v>
      </c>
      <c r="B1274" s="4" t="s">
        <v>360</v>
      </c>
      <c r="C1274" t="s">
        <v>194</v>
      </c>
      <c r="D1274" t="s">
        <v>218</v>
      </c>
      <c r="E1274" t="s">
        <v>730</v>
      </c>
      <c r="F1274" s="4">
        <v>19</v>
      </c>
      <c r="G1274">
        <v>1</v>
      </c>
      <c r="H1274">
        <v>1</v>
      </c>
      <c r="I1274">
        <v>19</v>
      </c>
      <c r="J1274">
        <v>3.0526315789473686</v>
      </c>
      <c r="K1274">
        <v>0</v>
      </c>
      <c r="L1274">
        <v>0</v>
      </c>
      <c r="M1274">
        <v>19</v>
      </c>
      <c r="N1274">
        <v>415</v>
      </c>
      <c r="O1274">
        <v>1</v>
      </c>
      <c r="P1274">
        <v>16</v>
      </c>
      <c r="Q1274">
        <v>14</v>
      </c>
      <c r="R1274">
        <v>11</v>
      </c>
      <c r="S1274">
        <v>45</v>
      </c>
      <c r="T1274">
        <v>1</v>
      </c>
      <c r="U1274">
        <v>240</v>
      </c>
      <c r="V1274">
        <v>1</v>
      </c>
      <c r="W1274">
        <v>22</v>
      </c>
      <c r="X1274">
        <v>18</v>
      </c>
      <c r="Y1274">
        <v>95.944444444444443</v>
      </c>
      <c r="Z1274">
        <v>1</v>
      </c>
      <c r="AA1274">
        <v>376</v>
      </c>
      <c r="AB1274">
        <v>18</v>
      </c>
      <c r="AC1274">
        <v>115</v>
      </c>
      <c r="AD1274">
        <v>0.94736842105263153</v>
      </c>
      <c r="AE1274">
        <v>3</v>
      </c>
      <c r="AF1274">
        <v>87</v>
      </c>
      <c r="AG1274">
        <v>0.15789473684210525</v>
      </c>
      <c r="AH1274" s="4">
        <v>1</v>
      </c>
      <c r="AI1274">
        <v>1</v>
      </c>
      <c r="AJ1274" s="4">
        <v>1</v>
      </c>
      <c r="AK1274">
        <v>1</v>
      </c>
      <c r="AL1274" s="4">
        <v>7</v>
      </c>
      <c r="AM1274">
        <v>0.3888888888888889</v>
      </c>
      <c r="AN1274" s="4">
        <v>1</v>
      </c>
      <c r="AO1274">
        <v>5.5555555555555552E-2</v>
      </c>
      <c r="AP1274" s="4">
        <v>0</v>
      </c>
      <c r="AQ1274">
        <v>0</v>
      </c>
      <c r="AR1274" s="4">
        <v>0</v>
      </c>
      <c r="AS1274">
        <v>0</v>
      </c>
      <c r="AT1274" s="4">
        <v>0</v>
      </c>
      <c r="AU1274" s="4">
        <v>0</v>
      </c>
      <c r="AV1274" s="4">
        <v>0</v>
      </c>
      <c r="AW1274">
        <v>1.4615384615384615</v>
      </c>
      <c r="AX1274" s="4">
        <f t="shared" si="19"/>
        <v>13</v>
      </c>
      <c r="AY1274" s="4">
        <v>0</v>
      </c>
      <c r="AZ1274" s="4">
        <v>0</v>
      </c>
    </row>
    <row r="1275" spans="1:52" x14ac:dyDescent="0.25">
      <c r="A1275" s="4">
        <v>2017</v>
      </c>
      <c r="B1275" s="4" t="s">
        <v>360</v>
      </c>
      <c r="C1275" t="s">
        <v>194</v>
      </c>
      <c r="D1275" t="s">
        <v>222</v>
      </c>
      <c r="E1275" t="s">
        <v>733</v>
      </c>
      <c r="F1275" s="4">
        <v>17</v>
      </c>
      <c r="G1275">
        <v>2</v>
      </c>
      <c r="H1275">
        <v>1</v>
      </c>
      <c r="I1275">
        <v>17</v>
      </c>
      <c r="J1275">
        <v>4.4705882352941178</v>
      </c>
      <c r="K1275">
        <v>0</v>
      </c>
      <c r="L1275">
        <v>0</v>
      </c>
      <c r="M1275">
        <v>16</v>
      </c>
      <c r="N1275">
        <v>11</v>
      </c>
      <c r="O1275">
        <v>0.94117647058823528</v>
      </c>
      <c r="P1275">
        <v>8</v>
      </c>
      <c r="Q1275">
        <v>18</v>
      </c>
      <c r="R1275">
        <v>6</v>
      </c>
      <c r="S1275">
        <v>8</v>
      </c>
      <c r="T1275">
        <v>0</v>
      </c>
      <c r="U1275">
        <v>0</v>
      </c>
      <c r="V1275">
        <v>0</v>
      </c>
      <c r="W1275">
        <v>0</v>
      </c>
      <c r="X1275">
        <v>14</v>
      </c>
      <c r="Y1275">
        <v>59.214285714285715</v>
      </c>
      <c r="Z1275">
        <v>0</v>
      </c>
      <c r="AA1275">
        <v>0</v>
      </c>
      <c r="AB1275">
        <v>16</v>
      </c>
      <c r="AC1275">
        <v>64</v>
      </c>
      <c r="AD1275">
        <v>0.94117647058823528</v>
      </c>
      <c r="AE1275">
        <v>11</v>
      </c>
      <c r="AF1275">
        <v>47</v>
      </c>
      <c r="AG1275">
        <v>0.6470588235294118</v>
      </c>
      <c r="AH1275" s="4">
        <v>0</v>
      </c>
      <c r="AI1275">
        <v>0</v>
      </c>
      <c r="AJ1275" s="4">
        <v>0</v>
      </c>
      <c r="AK1275">
        <v>0</v>
      </c>
      <c r="AL1275" s="4">
        <v>2</v>
      </c>
      <c r="AM1275">
        <v>0.125</v>
      </c>
      <c r="AN1275" s="4">
        <v>0</v>
      </c>
      <c r="AO1275">
        <v>0</v>
      </c>
      <c r="AP1275" s="4">
        <v>0</v>
      </c>
      <c r="AQ1275">
        <v>0</v>
      </c>
      <c r="AR1275" s="4">
        <v>0</v>
      </c>
      <c r="AS1275">
        <v>0</v>
      </c>
      <c r="AT1275" s="4">
        <v>0</v>
      </c>
      <c r="AU1275" s="4">
        <v>1</v>
      </c>
      <c r="AV1275" s="4">
        <v>0</v>
      </c>
      <c r="AW1275">
        <v>1.4166666666666667</v>
      </c>
      <c r="AX1275" s="4">
        <f t="shared" si="19"/>
        <v>12</v>
      </c>
      <c r="AY1275" s="4">
        <v>0</v>
      </c>
      <c r="AZ1275" s="4">
        <v>0</v>
      </c>
    </row>
    <row r="1276" spans="1:52" x14ac:dyDescent="0.25">
      <c r="A1276" s="4">
        <v>2017</v>
      </c>
      <c r="B1276" s="4" t="s">
        <v>360</v>
      </c>
      <c r="C1276" t="s">
        <v>194</v>
      </c>
      <c r="D1276" t="s">
        <v>228</v>
      </c>
      <c r="E1276" t="s">
        <v>739</v>
      </c>
      <c r="F1276" s="4">
        <v>13</v>
      </c>
      <c r="G1276">
        <v>3</v>
      </c>
      <c r="H1276">
        <v>3</v>
      </c>
      <c r="I1276">
        <v>13</v>
      </c>
      <c r="J1276">
        <v>3.7692307692307692</v>
      </c>
      <c r="K1276">
        <v>0</v>
      </c>
      <c r="L1276">
        <v>0</v>
      </c>
      <c r="M1276">
        <v>12</v>
      </c>
      <c r="N1276">
        <v>540</v>
      </c>
      <c r="O1276">
        <v>0.92307692307692313</v>
      </c>
      <c r="P1276">
        <v>2</v>
      </c>
      <c r="Q1276">
        <v>1</v>
      </c>
      <c r="R1276">
        <v>3</v>
      </c>
      <c r="S1276">
        <v>10</v>
      </c>
      <c r="T1276">
        <v>2</v>
      </c>
      <c r="U1276">
        <v>60</v>
      </c>
      <c r="V1276">
        <v>2</v>
      </c>
      <c r="W1276">
        <v>53</v>
      </c>
      <c r="X1276">
        <v>9</v>
      </c>
      <c r="Y1276">
        <v>8.7777777777777786</v>
      </c>
      <c r="Z1276">
        <v>2</v>
      </c>
      <c r="AA1276">
        <v>132</v>
      </c>
      <c r="AB1276">
        <v>11</v>
      </c>
      <c r="AC1276">
        <v>34</v>
      </c>
      <c r="AD1276">
        <v>0.84615384615384615</v>
      </c>
      <c r="AE1276">
        <v>10</v>
      </c>
      <c r="AF1276">
        <v>16</v>
      </c>
      <c r="AG1276">
        <v>0.76923076923076927</v>
      </c>
      <c r="AH1276" s="4">
        <v>1</v>
      </c>
      <c r="AI1276">
        <v>0.5</v>
      </c>
      <c r="AJ1276" s="4">
        <v>0</v>
      </c>
      <c r="AK1276">
        <v>0</v>
      </c>
      <c r="AL1276" s="4">
        <v>0</v>
      </c>
      <c r="AM1276">
        <v>0</v>
      </c>
      <c r="AN1276" s="4">
        <v>0</v>
      </c>
      <c r="AO1276">
        <v>0</v>
      </c>
      <c r="AP1276" s="4">
        <v>0</v>
      </c>
      <c r="AQ1276">
        <v>0</v>
      </c>
      <c r="AR1276" s="4">
        <v>0</v>
      </c>
      <c r="AS1276">
        <v>0</v>
      </c>
      <c r="AT1276" s="4">
        <v>0</v>
      </c>
      <c r="AU1276" s="4">
        <v>0</v>
      </c>
      <c r="AV1276" s="4">
        <v>0</v>
      </c>
      <c r="AW1276">
        <v>1.8571428571428572</v>
      </c>
      <c r="AX1276" s="4">
        <f t="shared" si="19"/>
        <v>7</v>
      </c>
      <c r="AY1276" s="4">
        <v>0</v>
      </c>
      <c r="AZ1276" s="4">
        <v>0</v>
      </c>
    </row>
    <row r="1277" spans="1:52" x14ac:dyDescent="0.25">
      <c r="A1277" s="4">
        <v>2017</v>
      </c>
      <c r="B1277" s="4" t="s">
        <v>360</v>
      </c>
      <c r="C1277" t="s">
        <v>194</v>
      </c>
      <c r="D1277" t="s">
        <v>87</v>
      </c>
      <c r="E1277" t="s">
        <v>606</v>
      </c>
      <c r="F1277" s="4">
        <v>10</v>
      </c>
      <c r="G1277">
        <v>0</v>
      </c>
      <c r="H1277">
        <v>0</v>
      </c>
      <c r="I1277">
        <v>6</v>
      </c>
      <c r="J1277">
        <v>9.5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5</v>
      </c>
      <c r="AC1277">
        <v>47</v>
      </c>
      <c r="AD1277">
        <v>0.5</v>
      </c>
      <c r="AE1277">
        <v>1</v>
      </c>
      <c r="AF1277">
        <v>6</v>
      </c>
      <c r="AG1277">
        <v>0.1</v>
      </c>
      <c r="AH1277" s="4">
        <v>0</v>
      </c>
      <c r="AI1277">
        <v>0</v>
      </c>
      <c r="AJ1277" s="4">
        <v>0</v>
      </c>
      <c r="AK1277">
        <v>0</v>
      </c>
      <c r="AL1277" s="4">
        <v>0</v>
      </c>
      <c r="AM1277">
        <v>0</v>
      </c>
      <c r="AN1277" s="4">
        <v>0</v>
      </c>
      <c r="AO1277">
        <v>0</v>
      </c>
      <c r="AP1277" s="4">
        <v>0</v>
      </c>
      <c r="AQ1277">
        <v>0</v>
      </c>
      <c r="AR1277" s="4">
        <v>0</v>
      </c>
      <c r="AS1277">
        <v>0</v>
      </c>
      <c r="AT1277" s="4">
        <v>0</v>
      </c>
      <c r="AU1277" s="4">
        <v>5</v>
      </c>
      <c r="AV1277" s="4">
        <v>0</v>
      </c>
      <c r="AW1277">
        <v>1.25</v>
      </c>
      <c r="AX1277" s="4">
        <f t="shared" si="19"/>
        <v>8</v>
      </c>
      <c r="AY1277" s="4">
        <v>0</v>
      </c>
      <c r="AZ1277" s="4">
        <v>0</v>
      </c>
    </row>
    <row r="1278" spans="1:52" x14ac:dyDescent="0.25">
      <c r="A1278" s="4">
        <v>2017</v>
      </c>
      <c r="B1278" s="4" t="s">
        <v>360</v>
      </c>
      <c r="C1278" t="s">
        <v>194</v>
      </c>
      <c r="D1278" t="s">
        <v>240</v>
      </c>
      <c r="E1278" t="s">
        <v>751</v>
      </c>
      <c r="F1278" s="4">
        <v>5</v>
      </c>
      <c r="G1278">
        <v>0</v>
      </c>
      <c r="H1278">
        <v>0</v>
      </c>
      <c r="I1278">
        <v>5</v>
      </c>
      <c r="J1278">
        <v>1.8</v>
      </c>
      <c r="K1278">
        <v>0</v>
      </c>
      <c r="L1278">
        <v>0</v>
      </c>
      <c r="M1278">
        <v>4</v>
      </c>
      <c r="N1278">
        <v>2212</v>
      </c>
      <c r="O1278">
        <v>0.8</v>
      </c>
      <c r="P1278">
        <v>5</v>
      </c>
      <c r="Q1278">
        <v>17</v>
      </c>
      <c r="R1278">
        <v>4</v>
      </c>
      <c r="S1278">
        <v>29</v>
      </c>
      <c r="T1278">
        <v>5</v>
      </c>
      <c r="U1278">
        <v>107.6</v>
      </c>
      <c r="V1278">
        <v>5</v>
      </c>
      <c r="W1278">
        <v>241.6</v>
      </c>
      <c r="X1278">
        <v>0</v>
      </c>
      <c r="Y1278">
        <v>0</v>
      </c>
      <c r="Z1278">
        <v>5</v>
      </c>
      <c r="AA1278">
        <v>543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 s="4">
        <v>1</v>
      </c>
      <c r="AI1278">
        <v>0.2</v>
      </c>
      <c r="AJ1278" s="4">
        <v>0</v>
      </c>
      <c r="AK1278">
        <v>0</v>
      </c>
      <c r="AL1278" s="4">
        <v>0</v>
      </c>
      <c r="AM1278">
        <v>0</v>
      </c>
      <c r="AN1278" s="4">
        <v>0</v>
      </c>
      <c r="AO1278">
        <v>0</v>
      </c>
      <c r="AP1278" s="4">
        <v>0</v>
      </c>
      <c r="AQ1278">
        <v>0</v>
      </c>
      <c r="AR1278" s="4">
        <v>0</v>
      </c>
      <c r="AS1278">
        <v>0</v>
      </c>
      <c r="AT1278" s="4">
        <v>0</v>
      </c>
      <c r="AU1278" s="4">
        <v>0</v>
      </c>
      <c r="AV1278" s="4">
        <v>0</v>
      </c>
      <c r="AW1278">
        <v>1</v>
      </c>
      <c r="AX1278" s="4">
        <f t="shared" si="19"/>
        <v>5</v>
      </c>
      <c r="AY1278" s="4">
        <v>0</v>
      </c>
      <c r="AZ1278" s="4">
        <v>0</v>
      </c>
    </row>
    <row r="1279" spans="1:52" x14ac:dyDescent="0.25">
      <c r="A1279" s="4">
        <v>2017</v>
      </c>
      <c r="B1279" s="4" t="s">
        <v>360</v>
      </c>
      <c r="C1279" t="s">
        <v>194</v>
      </c>
      <c r="D1279" t="s">
        <v>292</v>
      </c>
      <c r="E1279" t="s">
        <v>798</v>
      </c>
      <c r="F1279" s="4">
        <v>2</v>
      </c>
      <c r="G1279">
        <v>0</v>
      </c>
      <c r="H1279">
        <v>0</v>
      </c>
      <c r="I1279">
        <v>2</v>
      </c>
      <c r="J1279">
        <v>8.5</v>
      </c>
      <c r="K1279">
        <v>0</v>
      </c>
      <c r="L1279">
        <v>0</v>
      </c>
      <c r="M1279">
        <v>2</v>
      </c>
      <c r="N1279">
        <v>2735</v>
      </c>
      <c r="O1279">
        <v>1</v>
      </c>
      <c r="P1279">
        <v>2</v>
      </c>
      <c r="Q1279">
        <v>21</v>
      </c>
      <c r="R1279">
        <v>1</v>
      </c>
      <c r="S1279">
        <v>45</v>
      </c>
      <c r="T1279">
        <v>2</v>
      </c>
      <c r="U1279">
        <v>112.5</v>
      </c>
      <c r="V1279">
        <v>2</v>
      </c>
      <c r="W1279">
        <v>14.5</v>
      </c>
      <c r="X1279">
        <v>0</v>
      </c>
      <c r="Y1279">
        <v>0</v>
      </c>
      <c r="Z1279">
        <v>1</v>
      </c>
      <c r="AA1279">
        <v>178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 s="4">
        <v>1</v>
      </c>
      <c r="AI1279">
        <v>1</v>
      </c>
      <c r="AJ1279" s="4">
        <v>0</v>
      </c>
      <c r="AK1279">
        <v>0</v>
      </c>
      <c r="AL1279" s="4">
        <v>0</v>
      </c>
      <c r="AM1279">
        <v>0</v>
      </c>
      <c r="AN1279" s="4">
        <v>0</v>
      </c>
      <c r="AO1279">
        <v>0</v>
      </c>
      <c r="AP1279" s="4">
        <v>0</v>
      </c>
      <c r="AQ1279">
        <v>0</v>
      </c>
      <c r="AR1279" s="4">
        <v>0</v>
      </c>
      <c r="AS1279">
        <v>0</v>
      </c>
      <c r="AT1279" s="4">
        <v>0</v>
      </c>
      <c r="AU1279" s="4">
        <v>0</v>
      </c>
      <c r="AV1279" s="4">
        <v>0</v>
      </c>
      <c r="AW1279">
        <v>1</v>
      </c>
      <c r="AX1279" s="4">
        <f t="shared" si="19"/>
        <v>2</v>
      </c>
      <c r="AY1279" s="4">
        <v>0</v>
      </c>
      <c r="AZ1279" s="4">
        <v>0</v>
      </c>
    </row>
    <row r="1280" spans="1:52" x14ac:dyDescent="0.25">
      <c r="A1280" s="4">
        <v>2017</v>
      </c>
      <c r="B1280" s="4" t="s">
        <v>360</v>
      </c>
      <c r="C1280" t="s">
        <v>194</v>
      </c>
      <c r="D1280" t="s">
        <v>347</v>
      </c>
      <c r="E1280" t="s">
        <v>847</v>
      </c>
      <c r="F1280" s="4">
        <v>1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1</v>
      </c>
      <c r="N1280">
        <v>6103</v>
      </c>
      <c r="O1280">
        <v>1</v>
      </c>
      <c r="P1280">
        <v>1</v>
      </c>
      <c r="Q1280">
        <v>25</v>
      </c>
      <c r="R1280">
        <v>1</v>
      </c>
      <c r="S1280">
        <v>90</v>
      </c>
      <c r="T1280">
        <v>1</v>
      </c>
      <c r="U1280">
        <v>176</v>
      </c>
      <c r="V1280">
        <v>1</v>
      </c>
      <c r="W1280">
        <v>374</v>
      </c>
      <c r="X1280">
        <v>0</v>
      </c>
      <c r="Y1280">
        <v>0</v>
      </c>
      <c r="Z1280">
        <v>1</v>
      </c>
      <c r="AA1280">
        <v>640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 s="4">
        <v>0</v>
      </c>
      <c r="AI1280">
        <v>0</v>
      </c>
      <c r="AJ1280" s="4">
        <v>0</v>
      </c>
      <c r="AK1280">
        <v>0</v>
      </c>
      <c r="AL1280" s="4">
        <v>0</v>
      </c>
      <c r="AM1280">
        <v>0</v>
      </c>
      <c r="AN1280" s="4">
        <v>0</v>
      </c>
      <c r="AO1280">
        <v>0</v>
      </c>
      <c r="AP1280" s="4">
        <v>0</v>
      </c>
      <c r="AQ1280">
        <v>0</v>
      </c>
      <c r="AR1280" s="4">
        <v>0</v>
      </c>
      <c r="AS1280">
        <v>0</v>
      </c>
      <c r="AT1280" s="4">
        <v>0</v>
      </c>
      <c r="AU1280" s="4">
        <v>0</v>
      </c>
      <c r="AV1280" s="4">
        <v>0</v>
      </c>
      <c r="AW1280">
        <v>1</v>
      </c>
      <c r="AX1280" s="4">
        <f t="shared" si="19"/>
        <v>1</v>
      </c>
      <c r="AY1280" s="4">
        <v>0</v>
      </c>
      <c r="AZ1280" s="4">
        <v>0</v>
      </c>
    </row>
    <row r="1281" spans="1:52" x14ac:dyDescent="0.25">
      <c r="A1281" s="4">
        <v>2017</v>
      </c>
      <c r="B1281" s="4" t="s">
        <v>360</v>
      </c>
      <c r="C1281" t="s">
        <v>194</v>
      </c>
      <c r="D1281" t="s">
        <v>357</v>
      </c>
      <c r="E1281" t="s">
        <v>857</v>
      </c>
      <c r="F1281" s="4">
        <v>1</v>
      </c>
      <c r="G1281">
        <v>1</v>
      </c>
      <c r="H1281">
        <v>1</v>
      </c>
      <c r="I1281">
        <v>1</v>
      </c>
      <c r="J1281">
        <v>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2</v>
      </c>
      <c r="R1281">
        <v>1</v>
      </c>
      <c r="S1281">
        <v>3</v>
      </c>
      <c r="T1281">
        <v>1</v>
      </c>
      <c r="U1281">
        <v>249</v>
      </c>
      <c r="V1281">
        <v>1</v>
      </c>
      <c r="W1281">
        <v>5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 s="4">
        <v>0</v>
      </c>
      <c r="AI1281">
        <v>0</v>
      </c>
      <c r="AJ1281" s="4">
        <v>0</v>
      </c>
      <c r="AK1281">
        <v>0</v>
      </c>
      <c r="AL1281" s="4">
        <v>0</v>
      </c>
      <c r="AM1281">
        <v>0</v>
      </c>
      <c r="AN1281" s="4">
        <v>0</v>
      </c>
      <c r="AO1281">
        <v>0</v>
      </c>
      <c r="AP1281" s="4">
        <v>0</v>
      </c>
      <c r="AQ1281">
        <v>0</v>
      </c>
      <c r="AR1281" s="4">
        <v>0</v>
      </c>
      <c r="AS1281">
        <v>0</v>
      </c>
      <c r="AT1281" s="4">
        <v>0</v>
      </c>
      <c r="AU1281" s="4">
        <v>0</v>
      </c>
      <c r="AV1281" s="4">
        <v>0</v>
      </c>
      <c r="AW1281">
        <v>1</v>
      </c>
      <c r="AX1281" s="4">
        <f t="shared" si="19"/>
        <v>1</v>
      </c>
      <c r="AY1281" s="4">
        <v>0</v>
      </c>
      <c r="AZ1281" s="4">
        <v>0</v>
      </c>
    </row>
    <row r="1282" spans="1:52" x14ac:dyDescent="0.25">
      <c r="A1282" s="4">
        <v>2017</v>
      </c>
      <c r="B1282" s="4" t="s">
        <v>360</v>
      </c>
      <c r="C1282" t="s">
        <v>194</v>
      </c>
      <c r="D1282" t="s">
        <v>375</v>
      </c>
      <c r="E1282" t="s">
        <v>874</v>
      </c>
      <c r="F1282" s="4">
        <v>1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1</v>
      </c>
      <c r="N1282">
        <v>2857</v>
      </c>
      <c r="O1282">
        <v>1</v>
      </c>
      <c r="P1282">
        <v>1</v>
      </c>
      <c r="Q1282">
        <v>35</v>
      </c>
      <c r="R1282">
        <v>0</v>
      </c>
      <c r="S1282">
        <v>0</v>
      </c>
      <c r="T1282">
        <v>1</v>
      </c>
      <c r="U1282">
        <v>212</v>
      </c>
      <c r="V1282">
        <v>1</v>
      </c>
      <c r="W1282">
        <v>19</v>
      </c>
      <c r="X1282">
        <v>0</v>
      </c>
      <c r="Y1282">
        <v>0</v>
      </c>
      <c r="Z1282">
        <v>1</v>
      </c>
      <c r="AA1282">
        <v>295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 s="4">
        <v>1</v>
      </c>
      <c r="AI1282">
        <v>1</v>
      </c>
      <c r="AJ1282" s="4">
        <v>0</v>
      </c>
      <c r="AK1282">
        <v>0</v>
      </c>
      <c r="AL1282" s="4">
        <v>0</v>
      </c>
      <c r="AM1282">
        <v>0</v>
      </c>
      <c r="AN1282" s="4">
        <v>0</v>
      </c>
      <c r="AO1282">
        <v>0</v>
      </c>
      <c r="AP1282" s="4">
        <v>0</v>
      </c>
      <c r="AQ1282">
        <v>0</v>
      </c>
      <c r="AR1282" s="4">
        <v>0</v>
      </c>
      <c r="AS1282">
        <v>0</v>
      </c>
      <c r="AT1282" s="4">
        <v>0</v>
      </c>
      <c r="AU1282" s="4">
        <v>0</v>
      </c>
      <c r="AV1282" s="4">
        <v>0</v>
      </c>
      <c r="AW1282">
        <v>1</v>
      </c>
      <c r="AX1282" s="4">
        <f t="shared" si="19"/>
        <v>1</v>
      </c>
      <c r="AY1282" s="4">
        <v>0</v>
      </c>
      <c r="AZ1282" s="4">
        <v>0</v>
      </c>
    </row>
    <row r="1283" spans="1:52" x14ac:dyDescent="0.25">
      <c r="A1283" s="4">
        <v>2017</v>
      </c>
      <c r="B1283" s="4" t="s">
        <v>360</v>
      </c>
      <c r="C1283" t="s">
        <v>194</v>
      </c>
      <c r="D1283" t="s">
        <v>229</v>
      </c>
      <c r="E1283" t="s">
        <v>740</v>
      </c>
      <c r="F1283" s="4">
        <v>1</v>
      </c>
      <c r="G1283">
        <v>0</v>
      </c>
      <c r="H1283">
        <v>0</v>
      </c>
      <c r="I1283">
        <v>1</v>
      </c>
      <c r="J1283">
        <v>2</v>
      </c>
      <c r="K1283">
        <v>0</v>
      </c>
      <c r="L1283">
        <v>0</v>
      </c>
      <c r="M1283">
        <v>1</v>
      </c>
      <c r="N1283">
        <v>661</v>
      </c>
      <c r="O1283">
        <v>1</v>
      </c>
      <c r="P1283">
        <v>1</v>
      </c>
      <c r="Q1283">
        <v>3</v>
      </c>
      <c r="R1283">
        <v>1</v>
      </c>
      <c r="S1283">
        <v>93</v>
      </c>
      <c r="T1283">
        <v>1</v>
      </c>
      <c r="U1283">
        <v>307</v>
      </c>
      <c r="V1283">
        <v>1</v>
      </c>
      <c r="W1283">
        <v>122</v>
      </c>
      <c r="X1283">
        <v>0</v>
      </c>
      <c r="Y1283">
        <v>0</v>
      </c>
      <c r="Z1283">
        <v>1</v>
      </c>
      <c r="AA1283">
        <v>759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 s="4">
        <v>1</v>
      </c>
      <c r="AI1283">
        <v>1</v>
      </c>
      <c r="AJ1283" s="4">
        <v>0</v>
      </c>
      <c r="AK1283">
        <v>0</v>
      </c>
      <c r="AL1283" s="4">
        <v>0</v>
      </c>
      <c r="AM1283">
        <v>0</v>
      </c>
      <c r="AN1283" s="4">
        <v>0</v>
      </c>
      <c r="AO1283">
        <v>0</v>
      </c>
      <c r="AP1283" s="4">
        <v>0</v>
      </c>
      <c r="AQ1283">
        <v>0</v>
      </c>
      <c r="AR1283" s="4">
        <v>0</v>
      </c>
      <c r="AS1283">
        <v>0</v>
      </c>
      <c r="AT1283" s="4">
        <v>0</v>
      </c>
      <c r="AU1283" s="4">
        <v>0</v>
      </c>
      <c r="AV1283" s="4">
        <v>0</v>
      </c>
      <c r="AW1283">
        <v>1</v>
      </c>
      <c r="AX1283" s="4">
        <f t="shared" ref="AX1283:AX1346" si="20">IF(ISERROR(F1283/AW1283),0,F1283/AW1283)</f>
        <v>1</v>
      </c>
      <c r="AY1283" s="4">
        <v>0</v>
      </c>
      <c r="AZ1283" s="4">
        <v>0</v>
      </c>
    </row>
    <row r="1284" spans="1:52" x14ac:dyDescent="0.25">
      <c r="A1284" s="4">
        <v>2017</v>
      </c>
      <c r="B1284" s="4" t="s">
        <v>360</v>
      </c>
      <c r="C1284" t="s">
        <v>194</v>
      </c>
      <c r="D1284" t="s">
        <v>235</v>
      </c>
      <c r="E1284" t="s">
        <v>746</v>
      </c>
      <c r="F1284" s="4">
        <v>1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20</v>
      </c>
      <c r="R1284">
        <v>1</v>
      </c>
      <c r="S1284">
        <v>61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260</v>
      </c>
      <c r="Z1284">
        <v>0</v>
      </c>
      <c r="AA1284">
        <v>0</v>
      </c>
      <c r="AB1284">
        <v>1</v>
      </c>
      <c r="AC1284">
        <v>281</v>
      </c>
      <c r="AD1284">
        <v>1</v>
      </c>
      <c r="AE1284">
        <v>0</v>
      </c>
      <c r="AF1284">
        <v>0</v>
      </c>
      <c r="AG1284">
        <v>0</v>
      </c>
      <c r="AH1284" s="4">
        <v>0</v>
      </c>
      <c r="AI1284">
        <v>0</v>
      </c>
      <c r="AJ1284" s="4">
        <v>0</v>
      </c>
      <c r="AK1284">
        <v>0</v>
      </c>
      <c r="AL1284" s="4">
        <v>1</v>
      </c>
      <c r="AM1284">
        <v>1</v>
      </c>
      <c r="AN1284" s="4">
        <v>0</v>
      </c>
      <c r="AO1284">
        <v>0</v>
      </c>
      <c r="AP1284" s="4">
        <v>0</v>
      </c>
      <c r="AQ1284">
        <v>0</v>
      </c>
      <c r="AR1284" s="4">
        <v>0</v>
      </c>
      <c r="AS1284">
        <v>0</v>
      </c>
      <c r="AT1284" s="4">
        <v>0</v>
      </c>
      <c r="AU1284" s="4">
        <v>0</v>
      </c>
      <c r="AV1284" s="4">
        <v>0</v>
      </c>
      <c r="AW1284">
        <v>1</v>
      </c>
      <c r="AX1284" s="4">
        <f t="shared" si="20"/>
        <v>1</v>
      </c>
      <c r="AY1284" s="4">
        <v>0</v>
      </c>
      <c r="AZ1284" s="4">
        <v>0</v>
      </c>
    </row>
    <row r="1285" spans="1:52" x14ac:dyDescent="0.25">
      <c r="A1285" s="4">
        <v>2017</v>
      </c>
      <c r="B1285" s="4" t="s">
        <v>360</v>
      </c>
      <c r="C1285" t="s">
        <v>194</v>
      </c>
      <c r="D1285" t="s">
        <v>285</v>
      </c>
      <c r="E1285" t="s">
        <v>791</v>
      </c>
      <c r="F1285" s="4">
        <v>1</v>
      </c>
      <c r="G1285">
        <v>0</v>
      </c>
      <c r="H1285">
        <v>0</v>
      </c>
      <c r="I1285">
        <v>1</v>
      </c>
      <c r="J1285">
        <v>3</v>
      </c>
      <c r="K1285">
        <v>0</v>
      </c>
      <c r="L1285">
        <v>0</v>
      </c>
      <c r="M1285">
        <v>1</v>
      </c>
      <c r="N1285">
        <v>2</v>
      </c>
      <c r="O1285">
        <v>1</v>
      </c>
      <c r="P1285">
        <v>1</v>
      </c>
      <c r="Q1285">
        <v>8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1</v>
      </c>
      <c r="Y1285">
        <v>63</v>
      </c>
      <c r="Z1285">
        <v>0</v>
      </c>
      <c r="AA1285">
        <v>0</v>
      </c>
      <c r="AB1285">
        <v>1</v>
      </c>
      <c r="AC1285">
        <v>70</v>
      </c>
      <c r="AD1285">
        <v>1</v>
      </c>
      <c r="AE1285">
        <v>1</v>
      </c>
      <c r="AF1285">
        <v>70</v>
      </c>
      <c r="AG1285">
        <v>1</v>
      </c>
      <c r="AH1285" s="4">
        <v>0</v>
      </c>
      <c r="AI1285">
        <v>0</v>
      </c>
      <c r="AJ1285" s="4">
        <v>0</v>
      </c>
      <c r="AK1285">
        <v>0</v>
      </c>
      <c r="AL1285" s="4">
        <v>0</v>
      </c>
      <c r="AM1285">
        <v>0</v>
      </c>
      <c r="AN1285" s="4">
        <v>0</v>
      </c>
      <c r="AO1285">
        <v>0</v>
      </c>
      <c r="AP1285" s="4">
        <v>0</v>
      </c>
      <c r="AQ1285">
        <v>0</v>
      </c>
      <c r="AR1285" s="4">
        <v>0</v>
      </c>
      <c r="AS1285">
        <v>0</v>
      </c>
      <c r="AT1285" s="4">
        <v>0</v>
      </c>
      <c r="AU1285" s="4">
        <v>0</v>
      </c>
      <c r="AV1285" s="4">
        <v>0</v>
      </c>
      <c r="AW1285">
        <v>1</v>
      </c>
      <c r="AX1285" s="4">
        <f t="shared" si="20"/>
        <v>1</v>
      </c>
      <c r="AY1285" s="4">
        <v>0</v>
      </c>
      <c r="AZ1285" s="4">
        <v>0</v>
      </c>
    </row>
    <row r="1286" spans="1:52" x14ac:dyDescent="0.25">
      <c r="A1286" s="4">
        <v>2017</v>
      </c>
      <c r="B1286" s="4" t="s">
        <v>360</v>
      </c>
      <c r="C1286" t="s">
        <v>194</v>
      </c>
      <c r="D1286" t="s">
        <v>376</v>
      </c>
      <c r="E1286" t="s">
        <v>875</v>
      </c>
      <c r="F1286" s="4">
        <v>1</v>
      </c>
      <c r="G1286">
        <v>1</v>
      </c>
      <c r="H1286">
        <v>5</v>
      </c>
      <c r="I1286">
        <v>1</v>
      </c>
      <c r="J1286">
        <v>5</v>
      </c>
      <c r="K1286">
        <v>0</v>
      </c>
      <c r="L1286">
        <v>0</v>
      </c>
      <c r="M1286">
        <v>1</v>
      </c>
      <c r="N1286">
        <v>6674</v>
      </c>
      <c r="O1286">
        <v>1</v>
      </c>
      <c r="P1286">
        <v>1</v>
      </c>
      <c r="Q1286">
        <v>6</v>
      </c>
      <c r="R1286">
        <v>0</v>
      </c>
      <c r="S1286">
        <v>0</v>
      </c>
      <c r="T1286">
        <v>1</v>
      </c>
      <c r="U1286">
        <v>72</v>
      </c>
      <c r="V1286">
        <v>1</v>
      </c>
      <c r="W1286">
        <v>5</v>
      </c>
      <c r="X1286">
        <v>0</v>
      </c>
      <c r="Y1286">
        <v>0</v>
      </c>
      <c r="Z1286">
        <v>1</v>
      </c>
      <c r="AA1286">
        <v>473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 s="4">
        <v>0</v>
      </c>
      <c r="AI1286">
        <v>0</v>
      </c>
      <c r="AJ1286" s="4">
        <v>0</v>
      </c>
      <c r="AK1286">
        <v>0</v>
      </c>
      <c r="AL1286" s="4">
        <v>0</v>
      </c>
      <c r="AM1286">
        <v>0</v>
      </c>
      <c r="AN1286" s="4">
        <v>0</v>
      </c>
      <c r="AO1286">
        <v>0</v>
      </c>
      <c r="AP1286" s="4">
        <v>0</v>
      </c>
      <c r="AQ1286">
        <v>0</v>
      </c>
      <c r="AR1286" s="4">
        <v>0</v>
      </c>
      <c r="AS1286">
        <v>0</v>
      </c>
      <c r="AT1286" s="4">
        <v>0</v>
      </c>
      <c r="AU1286" s="4">
        <v>0</v>
      </c>
      <c r="AV1286" s="4">
        <v>0</v>
      </c>
      <c r="AW1286">
        <v>1</v>
      </c>
      <c r="AX1286" s="4">
        <f t="shared" si="20"/>
        <v>1</v>
      </c>
      <c r="AY1286" s="4">
        <v>0</v>
      </c>
      <c r="AZ1286" s="4">
        <v>0</v>
      </c>
    </row>
    <row r="1287" spans="1:52" x14ac:dyDescent="0.25">
      <c r="A1287" s="4">
        <v>2017</v>
      </c>
      <c r="B1287" s="4" t="s">
        <v>360</v>
      </c>
      <c r="C1287" t="s">
        <v>194</v>
      </c>
      <c r="D1287" t="s">
        <v>231</v>
      </c>
      <c r="E1287" t="s">
        <v>742</v>
      </c>
      <c r="F1287" s="4">
        <v>1</v>
      </c>
      <c r="G1287">
        <v>0</v>
      </c>
      <c r="H1287">
        <v>0</v>
      </c>
      <c r="I1287">
        <v>1</v>
      </c>
      <c r="J1287">
        <v>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31</v>
      </c>
      <c r="R1287">
        <v>1</v>
      </c>
      <c r="S1287">
        <v>38</v>
      </c>
      <c r="T1287">
        <v>1</v>
      </c>
      <c r="U1287">
        <v>163</v>
      </c>
      <c r="V1287">
        <v>1</v>
      </c>
      <c r="W1287">
        <v>232</v>
      </c>
      <c r="X1287">
        <v>0</v>
      </c>
      <c r="Y1287">
        <v>0</v>
      </c>
      <c r="Z1287">
        <v>1</v>
      </c>
      <c r="AA1287">
        <v>467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 s="4">
        <v>0</v>
      </c>
      <c r="AI1287">
        <v>0</v>
      </c>
      <c r="AJ1287" s="4">
        <v>0</v>
      </c>
      <c r="AK1287">
        <v>0</v>
      </c>
      <c r="AL1287" s="4">
        <v>0</v>
      </c>
      <c r="AM1287">
        <v>0</v>
      </c>
      <c r="AN1287" s="4">
        <v>0</v>
      </c>
      <c r="AO1287">
        <v>0</v>
      </c>
      <c r="AP1287" s="4">
        <v>0</v>
      </c>
      <c r="AQ1287">
        <v>0</v>
      </c>
      <c r="AR1287" s="4">
        <v>0</v>
      </c>
      <c r="AS1287">
        <v>0</v>
      </c>
      <c r="AT1287" s="4">
        <v>0</v>
      </c>
      <c r="AU1287" s="4">
        <v>0</v>
      </c>
      <c r="AV1287" s="4">
        <v>0</v>
      </c>
      <c r="AW1287">
        <v>1</v>
      </c>
      <c r="AX1287" s="4">
        <f t="shared" si="20"/>
        <v>1</v>
      </c>
      <c r="AY1287" s="4">
        <v>1</v>
      </c>
      <c r="AZ1287" s="4">
        <v>242</v>
      </c>
    </row>
    <row r="1288" spans="1:52" x14ac:dyDescent="0.25">
      <c r="A1288" s="4">
        <v>2017</v>
      </c>
      <c r="B1288" s="4" t="s">
        <v>360</v>
      </c>
      <c r="C1288" t="s">
        <v>194</v>
      </c>
      <c r="D1288" t="s">
        <v>286</v>
      </c>
      <c r="E1288" t="s">
        <v>792</v>
      </c>
      <c r="F1288" s="4">
        <v>1</v>
      </c>
      <c r="G1288">
        <v>1</v>
      </c>
      <c r="H1288">
        <v>5</v>
      </c>
      <c r="I1288">
        <v>1</v>
      </c>
      <c r="J1288">
        <v>8</v>
      </c>
      <c r="K1288">
        <v>0</v>
      </c>
      <c r="L1288">
        <v>0</v>
      </c>
      <c r="M1288">
        <v>1</v>
      </c>
      <c r="N1288">
        <v>2139</v>
      </c>
      <c r="O1288">
        <v>1</v>
      </c>
      <c r="P1288">
        <v>1</v>
      </c>
      <c r="Q1288">
        <v>77</v>
      </c>
      <c r="R1288">
        <v>0</v>
      </c>
      <c r="S1288">
        <v>0</v>
      </c>
      <c r="T1288">
        <v>1</v>
      </c>
      <c r="U1288">
        <v>100</v>
      </c>
      <c r="V1288">
        <v>1</v>
      </c>
      <c r="W1288">
        <v>423</v>
      </c>
      <c r="X1288">
        <v>0</v>
      </c>
      <c r="Y1288">
        <v>0</v>
      </c>
      <c r="Z1288">
        <v>1</v>
      </c>
      <c r="AA1288">
        <v>600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 s="4">
        <v>0</v>
      </c>
      <c r="AI1288">
        <v>0</v>
      </c>
      <c r="AJ1288" s="4">
        <v>0</v>
      </c>
      <c r="AK1288">
        <v>0</v>
      </c>
      <c r="AL1288" s="4">
        <v>0</v>
      </c>
      <c r="AM1288">
        <v>0</v>
      </c>
      <c r="AN1288" s="4">
        <v>0</v>
      </c>
      <c r="AO1288">
        <v>0</v>
      </c>
      <c r="AP1288" s="4">
        <v>0</v>
      </c>
      <c r="AQ1288">
        <v>0</v>
      </c>
      <c r="AR1288" s="4">
        <v>0</v>
      </c>
      <c r="AS1288">
        <v>0</v>
      </c>
      <c r="AT1288" s="4">
        <v>0</v>
      </c>
      <c r="AU1288" s="4">
        <v>0</v>
      </c>
      <c r="AV1288" s="4">
        <v>0</v>
      </c>
      <c r="AW1288">
        <v>1</v>
      </c>
      <c r="AX1288" s="4">
        <f t="shared" si="20"/>
        <v>1</v>
      </c>
      <c r="AY1288" s="4">
        <v>0</v>
      </c>
      <c r="AZ1288" s="4">
        <v>0</v>
      </c>
    </row>
    <row r="1289" spans="1:52" x14ac:dyDescent="0.25">
      <c r="A1289" s="4">
        <v>2017</v>
      </c>
      <c r="B1289" s="4" t="s">
        <v>360</v>
      </c>
      <c r="C1289" t="s">
        <v>194</v>
      </c>
      <c r="D1289" t="s">
        <v>377</v>
      </c>
      <c r="E1289" t="s">
        <v>876</v>
      </c>
      <c r="F1289" s="4">
        <v>1</v>
      </c>
      <c r="G1289">
        <v>1</v>
      </c>
      <c r="H1289">
        <v>6</v>
      </c>
      <c r="I1289">
        <v>1</v>
      </c>
      <c r="J1289">
        <v>50</v>
      </c>
      <c r="K1289">
        <v>0</v>
      </c>
      <c r="L1289">
        <v>0</v>
      </c>
      <c r="M1289">
        <v>1</v>
      </c>
      <c r="N1289">
        <v>-31</v>
      </c>
      <c r="O1289">
        <v>1</v>
      </c>
      <c r="P1289">
        <v>1</v>
      </c>
      <c r="Q1289">
        <v>37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1</v>
      </c>
      <c r="Y1289">
        <v>191</v>
      </c>
      <c r="Z1289">
        <v>0</v>
      </c>
      <c r="AA1289">
        <v>0</v>
      </c>
      <c r="AB1289">
        <v>1</v>
      </c>
      <c r="AC1289">
        <v>290</v>
      </c>
      <c r="AD1289">
        <v>1</v>
      </c>
      <c r="AE1289">
        <v>0</v>
      </c>
      <c r="AF1289">
        <v>0</v>
      </c>
      <c r="AG1289">
        <v>0</v>
      </c>
      <c r="AH1289" s="4">
        <v>0</v>
      </c>
      <c r="AI1289">
        <v>0</v>
      </c>
      <c r="AJ1289" s="4">
        <v>0</v>
      </c>
      <c r="AK1289">
        <v>0</v>
      </c>
      <c r="AL1289" s="4">
        <v>0</v>
      </c>
      <c r="AM1289">
        <v>0</v>
      </c>
      <c r="AN1289" s="4">
        <v>0</v>
      </c>
      <c r="AO1289">
        <v>0</v>
      </c>
      <c r="AP1289" s="4">
        <v>0</v>
      </c>
      <c r="AQ1289">
        <v>0</v>
      </c>
      <c r="AR1289" s="4">
        <v>0</v>
      </c>
      <c r="AS1289">
        <v>0</v>
      </c>
      <c r="AT1289" s="4">
        <v>0</v>
      </c>
      <c r="AU1289" s="4">
        <v>0</v>
      </c>
      <c r="AV1289" s="4">
        <v>0</v>
      </c>
      <c r="AW1289">
        <v>1</v>
      </c>
      <c r="AX1289" s="4">
        <f t="shared" si="20"/>
        <v>1</v>
      </c>
      <c r="AY1289" s="4">
        <v>0</v>
      </c>
      <c r="AZ1289" s="4">
        <v>0</v>
      </c>
    </row>
    <row r="1290" spans="1:52" x14ac:dyDescent="0.25">
      <c r="A1290" s="4">
        <v>2017</v>
      </c>
      <c r="B1290" s="4" t="s">
        <v>360</v>
      </c>
      <c r="C1290" t="s">
        <v>194</v>
      </c>
      <c r="D1290" t="s">
        <v>232</v>
      </c>
      <c r="E1290" t="s">
        <v>743</v>
      </c>
      <c r="F1290" s="4">
        <v>1</v>
      </c>
      <c r="G1290">
        <v>1</v>
      </c>
      <c r="H1290">
        <v>8</v>
      </c>
      <c r="I1290">
        <v>1</v>
      </c>
      <c r="J1290">
        <v>14</v>
      </c>
      <c r="K1290">
        <v>0</v>
      </c>
      <c r="L1290">
        <v>0</v>
      </c>
      <c r="M1290">
        <v>1</v>
      </c>
      <c r="N1290">
        <v>-222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448</v>
      </c>
      <c r="AD1290">
        <v>1</v>
      </c>
      <c r="AE1290">
        <v>0</v>
      </c>
      <c r="AF1290">
        <v>0</v>
      </c>
      <c r="AG1290">
        <v>0</v>
      </c>
      <c r="AH1290" s="4">
        <v>0</v>
      </c>
      <c r="AI1290">
        <v>0</v>
      </c>
      <c r="AJ1290" s="4">
        <v>0</v>
      </c>
      <c r="AK1290">
        <v>0</v>
      </c>
      <c r="AL1290" s="4">
        <v>0</v>
      </c>
      <c r="AM1290">
        <v>0</v>
      </c>
      <c r="AN1290" s="4">
        <v>0</v>
      </c>
      <c r="AO1290">
        <v>0</v>
      </c>
      <c r="AP1290" s="4">
        <v>0</v>
      </c>
      <c r="AQ1290">
        <v>0</v>
      </c>
      <c r="AR1290" s="4">
        <v>0</v>
      </c>
      <c r="AS1290">
        <v>0</v>
      </c>
      <c r="AT1290" s="4">
        <v>0</v>
      </c>
      <c r="AU1290" s="4">
        <v>0</v>
      </c>
      <c r="AV1290" s="4">
        <v>0</v>
      </c>
      <c r="AW1290">
        <v>1</v>
      </c>
      <c r="AX1290" s="4">
        <f t="shared" si="20"/>
        <v>1</v>
      </c>
      <c r="AY1290" s="4">
        <v>0</v>
      </c>
      <c r="AZ1290" s="4">
        <v>0</v>
      </c>
    </row>
    <row r="1291" spans="1:52" x14ac:dyDescent="0.25">
      <c r="A1291" s="4">
        <v>2017</v>
      </c>
      <c r="B1291" s="4" t="s">
        <v>360</v>
      </c>
      <c r="C1291" t="s">
        <v>242</v>
      </c>
      <c r="D1291" t="s">
        <v>183</v>
      </c>
      <c r="E1291" t="s">
        <v>696</v>
      </c>
      <c r="F1291" s="4">
        <v>218</v>
      </c>
      <c r="G1291">
        <v>209</v>
      </c>
      <c r="H1291">
        <v>2</v>
      </c>
      <c r="I1291">
        <v>218</v>
      </c>
      <c r="J1291">
        <v>4.1834862385321099</v>
      </c>
      <c r="K1291">
        <v>0</v>
      </c>
      <c r="L1291">
        <v>0</v>
      </c>
      <c r="M1291">
        <v>213</v>
      </c>
      <c r="N1291">
        <v>779</v>
      </c>
      <c r="O1291">
        <v>0.97706422018348627</v>
      </c>
      <c r="P1291">
        <v>162</v>
      </c>
      <c r="Q1291">
        <v>12</v>
      </c>
      <c r="R1291">
        <v>48</v>
      </c>
      <c r="S1291">
        <v>24</v>
      </c>
      <c r="T1291">
        <v>7</v>
      </c>
      <c r="U1291">
        <v>138.85714285714286</v>
      </c>
      <c r="V1291">
        <v>7</v>
      </c>
      <c r="W1291">
        <v>25.285714285714285</v>
      </c>
      <c r="X1291">
        <v>211</v>
      </c>
      <c r="Y1291">
        <v>80.606635071090054</v>
      </c>
      <c r="Z1291">
        <v>7</v>
      </c>
      <c r="AA1291">
        <v>448</v>
      </c>
      <c r="AB1291">
        <v>211</v>
      </c>
      <c r="AC1291">
        <v>94</v>
      </c>
      <c r="AD1291">
        <v>0.9678899082568807</v>
      </c>
      <c r="AE1291">
        <v>112</v>
      </c>
      <c r="AF1291">
        <v>62</v>
      </c>
      <c r="AG1291">
        <v>0.51376146788990829</v>
      </c>
      <c r="AH1291" s="4">
        <v>3</v>
      </c>
      <c r="AI1291">
        <v>0.42857142857142855</v>
      </c>
      <c r="AJ1291" s="4">
        <v>1</v>
      </c>
      <c r="AK1291">
        <v>0.14285714285714285</v>
      </c>
      <c r="AL1291" s="4">
        <v>28</v>
      </c>
      <c r="AM1291">
        <v>0.13270142180094788</v>
      </c>
      <c r="AN1291" s="4">
        <v>23</v>
      </c>
      <c r="AO1291">
        <v>0.10900473933649289</v>
      </c>
      <c r="AP1291" s="4">
        <v>0</v>
      </c>
      <c r="AQ1291">
        <v>0</v>
      </c>
      <c r="AR1291" s="4">
        <v>0</v>
      </c>
      <c r="AS1291">
        <v>0</v>
      </c>
      <c r="AT1291" s="4">
        <v>0</v>
      </c>
      <c r="AU1291" s="4">
        <v>0</v>
      </c>
      <c r="AV1291" s="4">
        <v>2</v>
      </c>
      <c r="AW1291">
        <v>1.8793103448275863</v>
      </c>
      <c r="AX1291" s="4">
        <f t="shared" si="20"/>
        <v>116</v>
      </c>
      <c r="AY1291" s="4">
        <v>0</v>
      </c>
      <c r="AZ1291" s="4">
        <v>0</v>
      </c>
    </row>
    <row r="1292" spans="1:52" x14ac:dyDescent="0.25">
      <c r="A1292" s="4">
        <v>2017</v>
      </c>
      <c r="B1292" s="4" t="s">
        <v>360</v>
      </c>
      <c r="C1292" t="s">
        <v>242</v>
      </c>
      <c r="D1292" t="s">
        <v>185</v>
      </c>
      <c r="E1292" t="s">
        <v>698</v>
      </c>
      <c r="F1292" s="4">
        <v>217</v>
      </c>
      <c r="G1292">
        <v>207</v>
      </c>
      <c r="H1292">
        <v>3</v>
      </c>
      <c r="I1292">
        <v>217</v>
      </c>
      <c r="J1292">
        <v>5.5529953917050694</v>
      </c>
      <c r="K1292">
        <v>2</v>
      </c>
      <c r="L1292">
        <v>9.2165898617511521E-3</v>
      </c>
      <c r="M1292">
        <v>217</v>
      </c>
      <c r="N1292">
        <v>537</v>
      </c>
      <c r="O1292">
        <v>1</v>
      </c>
      <c r="P1292">
        <v>171</v>
      </c>
      <c r="Q1292">
        <v>15</v>
      </c>
      <c r="R1292">
        <v>66</v>
      </c>
      <c r="S1292">
        <v>25</v>
      </c>
      <c r="T1292">
        <v>13</v>
      </c>
      <c r="U1292">
        <v>151.69230769230768</v>
      </c>
      <c r="V1292">
        <v>13</v>
      </c>
      <c r="W1292">
        <v>7.9230769230769234</v>
      </c>
      <c r="X1292">
        <v>203</v>
      </c>
      <c r="Y1292">
        <v>93.448275862068968</v>
      </c>
      <c r="Z1292">
        <v>10</v>
      </c>
      <c r="AA1292">
        <v>360</v>
      </c>
      <c r="AB1292">
        <v>203</v>
      </c>
      <c r="AC1292">
        <v>109</v>
      </c>
      <c r="AD1292">
        <v>0.93548387096774188</v>
      </c>
      <c r="AE1292">
        <v>85</v>
      </c>
      <c r="AF1292">
        <v>74</v>
      </c>
      <c r="AG1292">
        <v>0.39170506912442399</v>
      </c>
      <c r="AH1292" s="4">
        <v>8</v>
      </c>
      <c r="AI1292">
        <v>0.8</v>
      </c>
      <c r="AJ1292" s="4">
        <v>3</v>
      </c>
      <c r="AK1292">
        <v>0.3</v>
      </c>
      <c r="AL1292" s="4">
        <v>57</v>
      </c>
      <c r="AM1292">
        <v>0.28078817733990147</v>
      </c>
      <c r="AN1292" s="4">
        <v>25</v>
      </c>
      <c r="AO1292">
        <v>0.12315270935960591</v>
      </c>
      <c r="AP1292" s="4">
        <v>0</v>
      </c>
      <c r="AQ1292">
        <v>0</v>
      </c>
      <c r="AR1292" s="4">
        <v>0</v>
      </c>
      <c r="AS1292">
        <v>0</v>
      </c>
      <c r="AT1292" s="4">
        <v>0</v>
      </c>
      <c r="AU1292" s="4">
        <v>0</v>
      </c>
      <c r="AV1292" s="4">
        <v>2</v>
      </c>
      <c r="AW1292">
        <v>2.1485148514851486</v>
      </c>
      <c r="AX1292" s="4">
        <f t="shared" si="20"/>
        <v>101</v>
      </c>
      <c r="AY1292" s="4">
        <v>7</v>
      </c>
      <c r="AZ1292" s="4">
        <v>239</v>
      </c>
    </row>
    <row r="1293" spans="1:52" x14ac:dyDescent="0.25">
      <c r="A1293" s="4">
        <v>2017</v>
      </c>
      <c r="B1293" s="4" t="s">
        <v>360</v>
      </c>
      <c r="C1293" t="s">
        <v>242</v>
      </c>
      <c r="D1293" t="s">
        <v>179</v>
      </c>
      <c r="E1293" t="s">
        <v>692</v>
      </c>
      <c r="F1293" s="4">
        <v>206</v>
      </c>
      <c r="G1293">
        <v>195</v>
      </c>
      <c r="H1293">
        <v>2</v>
      </c>
      <c r="I1293">
        <v>206</v>
      </c>
      <c r="J1293">
        <v>4.2475728155339807</v>
      </c>
      <c r="K1293">
        <v>0</v>
      </c>
      <c r="L1293">
        <v>0</v>
      </c>
      <c r="M1293">
        <v>205</v>
      </c>
      <c r="N1293">
        <v>1157</v>
      </c>
      <c r="O1293">
        <v>0.99514563106796117</v>
      </c>
      <c r="P1293">
        <v>150</v>
      </c>
      <c r="Q1293">
        <v>13</v>
      </c>
      <c r="R1293">
        <v>66</v>
      </c>
      <c r="S1293">
        <v>43</v>
      </c>
      <c r="T1293">
        <v>10</v>
      </c>
      <c r="U1293">
        <v>219.1</v>
      </c>
      <c r="V1293">
        <v>8</v>
      </c>
      <c r="W1293">
        <v>50.875</v>
      </c>
      <c r="X1293">
        <v>195</v>
      </c>
      <c r="Y1293">
        <v>101.96923076923076</v>
      </c>
      <c r="Z1293">
        <v>9</v>
      </c>
      <c r="AA1293">
        <v>543</v>
      </c>
      <c r="AB1293">
        <v>195</v>
      </c>
      <c r="AC1293">
        <v>121</v>
      </c>
      <c r="AD1293">
        <v>0.94660194174757284</v>
      </c>
      <c r="AE1293">
        <v>106</v>
      </c>
      <c r="AF1293">
        <v>60</v>
      </c>
      <c r="AG1293">
        <v>0.5145631067961165</v>
      </c>
      <c r="AH1293" s="4">
        <v>4</v>
      </c>
      <c r="AI1293">
        <v>0.44444444444444442</v>
      </c>
      <c r="AJ1293" s="4">
        <v>2</v>
      </c>
      <c r="AK1293">
        <v>0.22222222222222221</v>
      </c>
      <c r="AL1293" s="4">
        <v>31</v>
      </c>
      <c r="AM1293">
        <v>0.15897435897435896</v>
      </c>
      <c r="AN1293" s="4">
        <v>20</v>
      </c>
      <c r="AO1293">
        <v>0.10256410256410256</v>
      </c>
      <c r="AP1293" s="4">
        <v>0</v>
      </c>
      <c r="AQ1293">
        <v>0</v>
      </c>
      <c r="AR1293" s="4">
        <v>0</v>
      </c>
      <c r="AS1293">
        <v>0</v>
      </c>
      <c r="AT1293" s="4">
        <v>0</v>
      </c>
      <c r="AU1293" s="4">
        <v>0</v>
      </c>
      <c r="AV1293" s="4">
        <v>3</v>
      </c>
      <c r="AW1293">
        <v>2</v>
      </c>
      <c r="AX1293" s="4">
        <f t="shared" si="20"/>
        <v>103</v>
      </c>
      <c r="AY1293" s="4">
        <v>3</v>
      </c>
      <c r="AZ1293" s="4">
        <v>44</v>
      </c>
    </row>
    <row r="1294" spans="1:52" x14ac:dyDescent="0.25">
      <c r="A1294" s="4">
        <v>2017</v>
      </c>
      <c r="B1294" s="4" t="s">
        <v>360</v>
      </c>
      <c r="C1294" t="s">
        <v>242</v>
      </c>
      <c r="D1294" t="s">
        <v>182</v>
      </c>
      <c r="E1294" t="s">
        <v>695</v>
      </c>
      <c r="F1294" s="4">
        <v>200</v>
      </c>
      <c r="G1294">
        <v>194</v>
      </c>
      <c r="H1294">
        <v>3</v>
      </c>
      <c r="I1294">
        <v>200</v>
      </c>
      <c r="J1294">
        <v>6.22</v>
      </c>
      <c r="K1294">
        <v>0</v>
      </c>
      <c r="L1294">
        <v>0</v>
      </c>
      <c r="M1294">
        <v>199</v>
      </c>
      <c r="N1294">
        <v>40</v>
      </c>
      <c r="O1294">
        <v>0.995</v>
      </c>
      <c r="P1294">
        <v>94</v>
      </c>
      <c r="Q1294">
        <v>18</v>
      </c>
      <c r="R1294">
        <v>54</v>
      </c>
      <c r="S1294">
        <v>23</v>
      </c>
      <c r="T1294">
        <v>1</v>
      </c>
      <c r="U1294">
        <v>168</v>
      </c>
      <c r="V1294">
        <v>1</v>
      </c>
      <c r="W1294">
        <v>109</v>
      </c>
      <c r="X1294">
        <v>197</v>
      </c>
      <c r="Y1294">
        <v>66.680203045685275</v>
      </c>
      <c r="Z1294">
        <v>1</v>
      </c>
      <c r="AA1294">
        <v>275</v>
      </c>
      <c r="AB1294">
        <v>198</v>
      </c>
      <c r="AC1294">
        <v>84</v>
      </c>
      <c r="AD1294">
        <v>0.99</v>
      </c>
      <c r="AE1294">
        <v>145</v>
      </c>
      <c r="AF1294">
        <v>69</v>
      </c>
      <c r="AG1294">
        <v>0.72499999999999998</v>
      </c>
      <c r="AH1294" s="4">
        <v>0</v>
      </c>
      <c r="AI1294">
        <v>0</v>
      </c>
      <c r="AJ1294" s="4">
        <v>1</v>
      </c>
      <c r="AK1294">
        <v>1</v>
      </c>
      <c r="AL1294" s="4">
        <v>13</v>
      </c>
      <c r="AM1294">
        <v>6.5656565656565663E-2</v>
      </c>
      <c r="AN1294" s="4">
        <v>8</v>
      </c>
      <c r="AO1294">
        <v>4.0404040404040407E-2</v>
      </c>
      <c r="AP1294" s="4">
        <v>0</v>
      </c>
      <c r="AQ1294">
        <v>0</v>
      </c>
      <c r="AR1294" s="4">
        <v>0</v>
      </c>
      <c r="AS1294">
        <v>0</v>
      </c>
      <c r="AT1294" s="4">
        <v>0</v>
      </c>
      <c r="AU1294" s="4">
        <v>0</v>
      </c>
      <c r="AV1294" s="4">
        <v>17</v>
      </c>
      <c r="AW1294">
        <v>1.7094017094017093</v>
      </c>
      <c r="AX1294" s="4">
        <f t="shared" si="20"/>
        <v>117</v>
      </c>
      <c r="AY1294" s="4">
        <v>1</v>
      </c>
      <c r="AZ1294" s="4">
        <v>104</v>
      </c>
    </row>
    <row r="1295" spans="1:52" x14ac:dyDescent="0.25">
      <c r="A1295" s="4">
        <v>2017</v>
      </c>
      <c r="B1295" s="4" t="s">
        <v>360</v>
      </c>
      <c r="C1295" t="s">
        <v>242</v>
      </c>
      <c r="D1295" t="s">
        <v>250</v>
      </c>
      <c r="E1295" t="s">
        <v>760</v>
      </c>
      <c r="F1295" s="4">
        <v>185</v>
      </c>
      <c r="G1295">
        <v>177</v>
      </c>
      <c r="H1295">
        <v>6</v>
      </c>
      <c r="I1295">
        <v>184</v>
      </c>
      <c r="J1295">
        <v>8.4184782608695645</v>
      </c>
      <c r="K1295">
        <v>0</v>
      </c>
      <c r="L1295">
        <v>0</v>
      </c>
      <c r="M1295">
        <v>174</v>
      </c>
      <c r="N1295">
        <v>2266</v>
      </c>
      <c r="O1295">
        <v>0.94054054054054059</v>
      </c>
      <c r="P1295">
        <v>178</v>
      </c>
      <c r="Q1295">
        <v>16</v>
      </c>
      <c r="R1295">
        <v>65</v>
      </c>
      <c r="S1295">
        <v>72</v>
      </c>
      <c r="T1295">
        <v>114</v>
      </c>
      <c r="U1295">
        <v>183.57017543859649</v>
      </c>
      <c r="V1295">
        <v>107</v>
      </c>
      <c r="W1295">
        <v>37.065420560747661</v>
      </c>
      <c r="X1295">
        <v>67</v>
      </c>
      <c r="Y1295">
        <v>253.97014925373134</v>
      </c>
      <c r="Z1295">
        <v>105</v>
      </c>
      <c r="AA1295">
        <v>471</v>
      </c>
      <c r="AB1295">
        <v>66</v>
      </c>
      <c r="AC1295">
        <v>275</v>
      </c>
      <c r="AD1295">
        <v>0.35675675675675678</v>
      </c>
      <c r="AE1295">
        <v>7</v>
      </c>
      <c r="AF1295">
        <v>185</v>
      </c>
      <c r="AG1295">
        <v>3.783783783783784E-2</v>
      </c>
      <c r="AH1295" s="4">
        <v>61</v>
      </c>
      <c r="AI1295">
        <v>0.580952380952381</v>
      </c>
      <c r="AJ1295" s="4">
        <v>9</v>
      </c>
      <c r="AK1295">
        <v>8.5714285714285715E-2</v>
      </c>
      <c r="AL1295" s="4">
        <v>20</v>
      </c>
      <c r="AM1295">
        <v>0.30303030303030304</v>
      </c>
      <c r="AN1295" s="4">
        <v>15</v>
      </c>
      <c r="AO1295">
        <v>0.22727272727272727</v>
      </c>
      <c r="AP1295" s="4">
        <v>0</v>
      </c>
      <c r="AQ1295">
        <v>0</v>
      </c>
      <c r="AR1295" s="4">
        <v>1</v>
      </c>
      <c r="AS1295">
        <v>5.4054054054054057E-3</v>
      </c>
      <c r="AT1295" s="4">
        <v>0</v>
      </c>
      <c r="AU1295" s="4">
        <v>0</v>
      </c>
      <c r="AV1295" s="4">
        <v>4</v>
      </c>
      <c r="AW1295">
        <v>1.8686868686868687</v>
      </c>
      <c r="AX1295" s="4">
        <f t="shared" si="20"/>
        <v>99</v>
      </c>
      <c r="AY1295" s="4">
        <v>5</v>
      </c>
      <c r="AZ1295" s="4">
        <v>25</v>
      </c>
    </row>
    <row r="1296" spans="1:52" x14ac:dyDescent="0.25">
      <c r="A1296" s="4">
        <v>2017</v>
      </c>
      <c r="B1296" s="4" t="s">
        <v>360</v>
      </c>
      <c r="C1296" t="s">
        <v>242</v>
      </c>
      <c r="D1296" t="s">
        <v>245</v>
      </c>
      <c r="E1296" t="s">
        <v>755</v>
      </c>
      <c r="F1296" s="4">
        <v>184</v>
      </c>
      <c r="G1296">
        <v>168</v>
      </c>
      <c r="H1296">
        <v>3</v>
      </c>
      <c r="I1296">
        <v>184</v>
      </c>
      <c r="J1296">
        <v>5.6195652173913047</v>
      </c>
      <c r="K1296">
        <v>2</v>
      </c>
      <c r="L1296">
        <v>1.0869565217391304E-2</v>
      </c>
      <c r="M1296">
        <v>164</v>
      </c>
      <c r="N1296">
        <v>1313</v>
      </c>
      <c r="O1296">
        <v>0.89130434782608692</v>
      </c>
      <c r="P1296">
        <v>138</v>
      </c>
      <c r="Q1296">
        <v>16</v>
      </c>
      <c r="R1296">
        <v>49</v>
      </c>
      <c r="S1296">
        <v>56</v>
      </c>
      <c r="T1296">
        <v>87</v>
      </c>
      <c r="U1296">
        <v>150.26436781609195</v>
      </c>
      <c r="V1296">
        <v>82</v>
      </c>
      <c r="W1296">
        <v>75.804878048780495</v>
      </c>
      <c r="X1296">
        <v>80</v>
      </c>
      <c r="Y1296">
        <v>97.974999999999994</v>
      </c>
      <c r="Z1296">
        <v>78</v>
      </c>
      <c r="AA1296">
        <v>421</v>
      </c>
      <c r="AB1296">
        <v>85</v>
      </c>
      <c r="AC1296">
        <v>129</v>
      </c>
      <c r="AD1296">
        <v>0.46195652173913043</v>
      </c>
      <c r="AE1296">
        <v>34</v>
      </c>
      <c r="AF1296">
        <v>29</v>
      </c>
      <c r="AG1296">
        <v>0.18478260869565216</v>
      </c>
      <c r="AH1296" s="4">
        <v>48</v>
      </c>
      <c r="AI1296">
        <v>0.61538461538461542</v>
      </c>
      <c r="AJ1296" s="4">
        <v>11</v>
      </c>
      <c r="AK1296">
        <v>0.14102564102564102</v>
      </c>
      <c r="AL1296" s="4">
        <v>29</v>
      </c>
      <c r="AM1296">
        <v>0.3411764705882353</v>
      </c>
      <c r="AN1296" s="4">
        <v>6</v>
      </c>
      <c r="AO1296">
        <v>7.0588235294117646E-2</v>
      </c>
      <c r="AP1296" s="4">
        <v>0</v>
      </c>
      <c r="AQ1296">
        <v>0</v>
      </c>
      <c r="AR1296" s="4">
        <v>0</v>
      </c>
      <c r="AS1296">
        <v>0</v>
      </c>
      <c r="AT1296" s="4">
        <v>0</v>
      </c>
      <c r="AU1296" s="4">
        <v>0</v>
      </c>
      <c r="AV1296" s="4">
        <v>8</v>
      </c>
      <c r="AW1296">
        <v>1.6576576576576576</v>
      </c>
      <c r="AX1296" s="4">
        <f t="shared" si="20"/>
        <v>111</v>
      </c>
      <c r="AY1296" s="4">
        <v>43</v>
      </c>
      <c r="AZ1296" s="4">
        <v>24</v>
      </c>
    </row>
    <row r="1297" spans="1:52" x14ac:dyDescent="0.25">
      <c r="A1297" s="4">
        <v>2017</v>
      </c>
      <c r="B1297" s="4" t="s">
        <v>360</v>
      </c>
      <c r="C1297" t="s">
        <v>242</v>
      </c>
      <c r="D1297" t="s">
        <v>190</v>
      </c>
      <c r="E1297" t="s">
        <v>703</v>
      </c>
      <c r="F1297" s="4">
        <v>182</v>
      </c>
      <c r="G1297">
        <v>167</v>
      </c>
      <c r="H1297">
        <v>4</v>
      </c>
      <c r="I1297">
        <v>181</v>
      </c>
      <c r="J1297">
        <v>6</v>
      </c>
      <c r="K1297">
        <v>9</v>
      </c>
      <c r="L1297">
        <v>4.9723756906077346E-2</v>
      </c>
      <c r="M1297">
        <v>133</v>
      </c>
      <c r="N1297">
        <v>1839</v>
      </c>
      <c r="O1297">
        <v>0.73076923076923073</v>
      </c>
      <c r="P1297">
        <v>150</v>
      </c>
      <c r="Q1297">
        <v>14</v>
      </c>
      <c r="R1297">
        <v>58</v>
      </c>
      <c r="S1297">
        <v>48</v>
      </c>
      <c r="T1297">
        <v>68</v>
      </c>
      <c r="U1297">
        <v>174.11764705882354</v>
      </c>
      <c r="V1297">
        <v>61</v>
      </c>
      <c r="W1297">
        <v>50.295081967213115</v>
      </c>
      <c r="X1297">
        <v>104</v>
      </c>
      <c r="Y1297">
        <v>152.35576923076923</v>
      </c>
      <c r="Z1297">
        <v>65</v>
      </c>
      <c r="AA1297">
        <v>414</v>
      </c>
      <c r="AB1297">
        <v>104</v>
      </c>
      <c r="AC1297">
        <v>178</v>
      </c>
      <c r="AD1297">
        <v>0.5714285714285714</v>
      </c>
      <c r="AE1297">
        <v>24</v>
      </c>
      <c r="AF1297">
        <v>72</v>
      </c>
      <c r="AG1297">
        <v>0.13186813186813187</v>
      </c>
      <c r="AH1297" s="4">
        <v>35</v>
      </c>
      <c r="AI1297">
        <v>0.53846153846153844</v>
      </c>
      <c r="AJ1297" s="4">
        <v>5</v>
      </c>
      <c r="AK1297">
        <v>7.6923076923076927E-2</v>
      </c>
      <c r="AL1297" s="4">
        <v>40</v>
      </c>
      <c r="AM1297">
        <v>0.38461538461538464</v>
      </c>
      <c r="AN1297" s="4">
        <v>13</v>
      </c>
      <c r="AO1297">
        <v>0.125</v>
      </c>
      <c r="AP1297" s="4">
        <v>0</v>
      </c>
      <c r="AQ1297">
        <v>0</v>
      </c>
      <c r="AR1297" s="4">
        <v>0</v>
      </c>
      <c r="AS1297">
        <v>0</v>
      </c>
      <c r="AT1297" s="4">
        <v>0</v>
      </c>
      <c r="AU1297" s="4">
        <v>0</v>
      </c>
      <c r="AV1297" s="4">
        <v>4</v>
      </c>
      <c r="AW1297">
        <v>2</v>
      </c>
      <c r="AX1297" s="4">
        <f t="shared" si="20"/>
        <v>91</v>
      </c>
      <c r="AY1297" s="4">
        <v>8</v>
      </c>
      <c r="AZ1297" s="4">
        <v>17</v>
      </c>
    </row>
    <row r="1298" spans="1:52" x14ac:dyDescent="0.25">
      <c r="A1298" s="4">
        <v>2017</v>
      </c>
      <c r="B1298" s="4" t="s">
        <v>360</v>
      </c>
      <c r="C1298" t="s">
        <v>242</v>
      </c>
      <c r="D1298" t="s">
        <v>243</v>
      </c>
      <c r="E1298" t="s">
        <v>753</v>
      </c>
      <c r="F1298" s="4">
        <v>181</v>
      </c>
      <c r="G1298">
        <v>163</v>
      </c>
      <c r="H1298">
        <v>5</v>
      </c>
      <c r="I1298">
        <v>181</v>
      </c>
      <c r="J1298">
        <v>7.2983425414364644</v>
      </c>
      <c r="K1298">
        <v>0</v>
      </c>
      <c r="L1298">
        <v>0</v>
      </c>
      <c r="M1298">
        <v>181</v>
      </c>
      <c r="N1298">
        <v>244</v>
      </c>
      <c r="O1298">
        <v>1</v>
      </c>
      <c r="P1298">
        <v>121</v>
      </c>
      <c r="Q1298">
        <v>17</v>
      </c>
      <c r="R1298">
        <v>39</v>
      </c>
      <c r="S1298">
        <v>26</v>
      </c>
      <c r="T1298">
        <v>5</v>
      </c>
      <c r="U1298">
        <v>179.8</v>
      </c>
      <c r="V1298">
        <v>5</v>
      </c>
      <c r="W1298">
        <v>17.2</v>
      </c>
      <c r="X1298">
        <v>171</v>
      </c>
      <c r="Y1298">
        <v>94.198830409356731</v>
      </c>
      <c r="Z1298">
        <v>5</v>
      </c>
      <c r="AA1298">
        <v>548</v>
      </c>
      <c r="AB1298">
        <v>176</v>
      </c>
      <c r="AC1298">
        <v>115</v>
      </c>
      <c r="AD1298">
        <v>0.97237569060773477</v>
      </c>
      <c r="AE1298">
        <v>121</v>
      </c>
      <c r="AF1298">
        <v>90</v>
      </c>
      <c r="AG1298">
        <v>0.66850828729281764</v>
      </c>
      <c r="AH1298" s="4">
        <v>1</v>
      </c>
      <c r="AI1298">
        <v>0.2</v>
      </c>
      <c r="AJ1298" s="4">
        <v>0</v>
      </c>
      <c r="AK1298">
        <v>0</v>
      </c>
      <c r="AL1298" s="4">
        <v>9</v>
      </c>
      <c r="AM1298">
        <v>5.113636363636364E-2</v>
      </c>
      <c r="AN1298" s="4">
        <v>13</v>
      </c>
      <c r="AO1298">
        <v>7.3863636363636367E-2</v>
      </c>
      <c r="AP1298" s="4">
        <v>0</v>
      </c>
      <c r="AQ1298">
        <v>0</v>
      </c>
      <c r="AR1298" s="4">
        <v>0</v>
      </c>
      <c r="AS1298">
        <v>0</v>
      </c>
      <c r="AT1298" s="4">
        <v>0</v>
      </c>
      <c r="AU1298" s="4">
        <v>0</v>
      </c>
      <c r="AV1298" s="4">
        <v>11</v>
      </c>
      <c r="AW1298">
        <v>1.7572815533980584</v>
      </c>
      <c r="AX1298" s="4">
        <f t="shared" si="20"/>
        <v>103</v>
      </c>
      <c r="AY1298" s="4">
        <v>2</v>
      </c>
      <c r="AZ1298" s="4">
        <v>36</v>
      </c>
    </row>
    <row r="1299" spans="1:52" x14ac:dyDescent="0.25">
      <c r="A1299" s="4">
        <v>2017</v>
      </c>
      <c r="B1299" s="4" t="s">
        <v>360</v>
      </c>
      <c r="C1299" t="s">
        <v>242</v>
      </c>
      <c r="D1299" t="s">
        <v>176</v>
      </c>
      <c r="E1299" t="s">
        <v>689</v>
      </c>
      <c r="F1299" s="4">
        <v>171</v>
      </c>
      <c r="G1299">
        <v>152</v>
      </c>
      <c r="H1299">
        <v>5</v>
      </c>
      <c r="I1299">
        <v>171</v>
      </c>
      <c r="J1299">
        <v>6.7251461988304095</v>
      </c>
      <c r="K1299">
        <v>4</v>
      </c>
      <c r="L1299">
        <v>2.3391812865497075E-2</v>
      </c>
      <c r="M1299">
        <v>158</v>
      </c>
      <c r="N1299">
        <v>2685</v>
      </c>
      <c r="O1299">
        <v>0.92397660818713445</v>
      </c>
      <c r="P1299">
        <v>161</v>
      </c>
      <c r="Q1299">
        <v>18</v>
      </c>
      <c r="R1299">
        <v>33</v>
      </c>
      <c r="S1299">
        <v>35</v>
      </c>
      <c r="T1299">
        <v>95</v>
      </c>
      <c r="U1299">
        <v>126.88421052631578</v>
      </c>
      <c r="V1299">
        <v>85</v>
      </c>
      <c r="W1299">
        <v>41.341176470588238</v>
      </c>
      <c r="X1299">
        <v>73</v>
      </c>
      <c r="Y1299">
        <v>144.13698630136986</v>
      </c>
      <c r="Z1299">
        <v>89</v>
      </c>
      <c r="AA1299">
        <v>417</v>
      </c>
      <c r="AB1299">
        <v>74</v>
      </c>
      <c r="AC1299">
        <v>185</v>
      </c>
      <c r="AD1299">
        <v>0.43274853801169588</v>
      </c>
      <c r="AE1299">
        <v>3</v>
      </c>
      <c r="AF1299">
        <v>34</v>
      </c>
      <c r="AG1299">
        <v>1.7543859649122806E-2</v>
      </c>
      <c r="AH1299" s="4">
        <v>40</v>
      </c>
      <c r="AI1299">
        <v>0.449438202247191</v>
      </c>
      <c r="AJ1299" s="4">
        <v>18</v>
      </c>
      <c r="AK1299">
        <v>0.20224719101123595</v>
      </c>
      <c r="AL1299" s="4">
        <v>32</v>
      </c>
      <c r="AM1299">
        <v>0.43243243243243246</v>
      </c>
      <c r="AN1299" s="4">
        <v>6</v>
      </c>
      <c r="AO1299">
        <v>8.1081081081081086E-2</v>
      </c>
      <c r="AP1299" s="4">
        <v>0</v>
      </c>
      <c r="AQ1299">
        <v>0</v>
      </c>
      <c r="AR1299" s="4">
        <v>0</v>
      </c>
      <c r="AS1299">
        <v>0</v>
      </c>
      <c r="AT1299" s="4">
        <v>0</v>
      </c>
      <c r="AU1299" s="4">
        <v>0</v>
      </c>
      <c r="AV1299" s="4">
        <v>3</v>
      </c>
      <c r="AW1299">
        <v>1.6132075471698113</v>
      </c>
      <c r="AX1299" s="4">
        <f t="shared" si="20"/>
        <v>106</v>
      </c>
      <c r="AY1299" s="4">
        <v>10</v>
      </c>
      <c r="AZ1299" s="4">
        <v>23</v>
      </c>
    </row>
    <row r="1300" spans="1:52" x14ac:dyDescent="0.25">
      <c r="A1300" s="4">
        <v>2017</v>
      </c>
      <c r="B1300" s="4" t="s">
        <v>360</v>
      </c>
      <c r="C1300" t="s">
        <v>242</v>
      </c>
      <c r="D1300" t="s">
        <v>251</v>
      </c>
      <c r="E1300" t="s">
        <v>761</v>
      </c>
      <c r="F1300" s="4">
        <v>154</v>
      </c>
      <c r="G1300">
        <v>140</v>
      </c>
      <c r="H1300">
        <v>3</v>
      </c>
      <c r="I1300">
        <v>154</v>
      </c>
      <c r="J1300">
        <v>5.662337662337662</v>
      </c>
      <c r="K1300">
        <v>4</v>
      </c>
      <c r="L1300">
        <v>2.5974025974025976E-2</v>
      </c>
      <c r="M1300">
        <v>147</v>
      </c>
      <c r="N1300">
        <v>2362</v>
      </c>
      <c r="O1300">
        <v>0.95454545454545459</v>
      </c>
      <c r="P1300">
        <v>145</v>
      </c>
      <c r="Q1300">
        <v>18</v>
      </c>
      <c r="R1300">
        <v>35</v>
      </c>
      <c r="S1300">
        <v>72</v>
      </c>
      <c r="T1300">
        <v>84</v>
      </c>
      <c r="U1300">
        <v>169.13095238095238</v>
      </c>
      <c r="V1300">
        <v>73</v>
      </c>
      <c r="W1300">
        <v>33.013698630136986</v>
      </c>
      <c r="X1300">
        <v>62</v>
      </c>
      <c r="Y1300">
        <v>173.85483870967741</v>
      </c>
      <c r="Z1300">
        <v>76</v>
      </c>
      <c r="AA1300">
        <v>399</v>
      </c>
      <c r="AB1300">
        <v>61</v>
      </c>
      <c r="AC1300">
        <v>207</v>
      </c>
      <c r="AD1300">
        <v>0.39610389610389612</v>
      </c>
      <c r="AE1300">
        <v>1</v>
      </c>
      <c r="AF1300">
        <v>37</v>
      </c>
      <c r="AG1300">
        <v>6.4935064935064939E-3</v>
      </c>
      <c r="AH1300" s="4">
        <v>48</v>
      </c>
      <c r="AI1300">
        <v>0.63157894736842102</v>
      </c>
      <c r="AJ1300" s="4">
        <v>13</v>
      </c>
      <c r="AK1300">
        <v>0.17105263157894737</v>
      </c>
      <c r="AL1300" s="4">
        <v>22</v>
      </c>
      <c r="AM1300">
        <v>0.36065573770491804</v>
      </c>
      <c r="AN1300" s="4">
        <v>13</v>
      </c>
      <c r="AO1300">
        <v>0.21311475409836064</v>
      </c>
      <c r="AP1300" s="4">
        <v>0</v>
      </c>
      <c r="AQ1300">
        <v>0</v>
      </c>
      <c r="AR1300" s="4">
        <v>0</v>
      </c>
      <c r="AS1300">
        <v>0</v>
      </c>
      <c r="AT1300" s="4">
        <v>0</v>
      </c>
      <c r="AU1300" s="4">
        <v>0</v>
      </c>
      <c r="AV1300" s="4">
        <v>3</v>
      </c>
      <c r="AW1300">
        <v>2</v>
      </c>
      <c r="AX1300" s="4">
        <f t="shared" si="20"/>
        <v>77</v>
      </c>
      <c r="AY1300" s="4">
        <v>61</v>
      </c>
      <c r="AZ1300" s="4">
        <v>55</v>
      </c>
    </row>
    <row r="1301" spans="1:52" x14ac:dyDescent="0.25">
      <c r="A1301" s="4">
        <v>2017</v>
      </c>
      <c r="B1301" s="4" t="s">
        <v>360</v>
      </c>
      <c r="C1301" t="s">
        <v>242</v>
      </c>
      <c r="D1301" t="s">
        <v>192</v>
      </c>
      <c r="E1301" t="s">
        <v>705</v>
      </c>
      <c r="F1301" s="4">
        <v>152</v>
      </c>
      <c r="G1301">
        <v>145</v>
      </c>
      <c r="H1301">
        <v>3</v>
      </c>
      <c r="I1301">
        <v>152</v>
      </c>
      <c r="J1301">
        <v>4.4276315789473681</v>
      </c>
      <c r="K1301">
        <v>0</v>
      </c>
      <c r="L1301">
        <v>0</v>
      </c>
      <c r="M1301">
        <v>125</v>
      </c>
      <c r="N1301">
        <v>1320</v>
      </c>
      <c r="O1301">
        <v>0.82236842105263153</v>
      </c>
      <c r="P1301">
        <v>109</v>
      </c>
      <c r="Q1301">
        <v>12</v>
      </c>
      <c r="R1301">
        <v>36</v>
      </c>
      <c r="S1301">
        <v>46</v>
      </c>
      <c r="T1301">
        <v>13</v>
      </c>
      <c r="U1301">
        <v>189.23076923076923</v>
      </c>
      <c r="V1301">
        <v>13</v>
      </c>
      <c r="W1301">
        <v>19.846153846153847</v>
      </c>
      <c r="X1301">
        <v>137</v>
      </c>
      <c r="Y1301">
        <v>106.58394160583941</v>
      </c>
      <c r="Z1301">
        <v>13</v>
      </c>
      <c r="AA1301">
        <v>303</v>
      </c>
      <c r="AB1301">
        <v>138</v>
      </c>
      <c r="AC1301">
        <v>123</v>
      </c>
      <c r="AD1301">
        <v>0.90789473684210531</v>
      </c>
      <c r="AE1301">
        <v>69</v>
      </c>
      <c r="AF1301">
        <v>75</v>
      </c>
      <c r="AG1301">
        <v>0.45394736842105265</v>
      </c>
      <c r="AH1301" s="4">
        <v>8</v>
      </c>
      <c r="AI1301">
        <v>0.61538461538461542</v>
      </c>
      <c r="AJ1301" s="4">
        <v>4</v>
      </c>
      <c r="AK1301">
        <v>0.30769230769230771</v>
      </c>
      <c r="AL1301" s="4">
        <v>25</v>
      </c>
      <c r="AM1301">
        <v>0.18115942028985507</v>
      </c>
      <c r="AN1301" s="4">
        <v>17</v>
      </c>
      <c r="AO1301">
        <v>0.12318840579710146</v>
      </c>
      <c r="AP1301" s="4">
        <v>0</v>
      </c>
      <c r="AQ1301">
        <v>0</v>
      </c>
      <c r="AR1301" s="4">
        <v>1</v>
      </c>
      <c r="AS1301">
        <v>6.5789473684210523E-3</v>
      </c>
      <c r="AT1301" s="4">
        <v>0</v>
      </c>
      <c r="AU1301" s="4">
        <v>1</v>
      </c>
      <c r="AV1301" s="4">
        <v>2</v>
      </c>
      <c r="AW1301">
        <v>1.9240506329113924</v>
      </c>
      <c r="AX1301" s="4">
        <f t="shared" si="20"/>
        <v>79</v>
      </c>
      <c r="AY1301" s="4">
        <v>3</v>
      </c>
      <c r="AZ1301" s="4">
        <v>27</v>
      </c>
    </row>
    <row r="1302" spans="1:52" x14ac:dyDescent="0.25">
      <c r="A1302" s="4">
        <v>2017</v>
      </c>
      <c r="B1302" s="4" t="s">
        <v>360</v>
      </c>
      <c r="C1302" t="s">
        <v>242</v>
      </c>
      <c r="D1302" t="s">
        <v>256</v>
      </c>
      <c r="E1302" t="s">
        <v>765</v>
      </c>
      <c r="F1302" s="4">
        <v>142</v>
      </c>
      <c r="G1302">
        <v>130</v>
      </c>
      <c r="H1302">
        <v>5</v>
      </c>
      <c r="I1302">
        <v>142</v>
      </c>
      <c r="J1302">
        <v>6.274647887323944</v>
      </c>
      <c r="K1302">
        <v>0</v>
      </c>
      <c r="L1302">
        <v>0</v>
      </c>
      <c r="M1302">
        <v>129</v>
      </c>
      <c r="N1302">
        <v>1775</v>
      </c>
      <c r="O1302">
        <v>0.90845070422535212</v>
      </c>
      <c r="P1302">
        <v>134</v>
      </c>
      <c r="Q1302">
        <v>15</v>
      </c>
      <c r="R1302">
        <v>36</v>
      </c>
      <c r="S1302">
        <v>107</v>
      </c>
      <c r="T1302">
        <v>85</v>
      </c>
      <c r="U1302">
        <v>201.1764705882353</v>
      </c>
      <c r="V1302">
        <v>80</v>
      </c>
      <c r="W1302">
        <v>56.325000000000003</v>
      </c>
      <c r="X1302">
        <v>51</v>
      </c>
      <c r="Y1302">
        <v>215.86274509803923</v>
      </c>
      <c r="Z1302">
        <v>81</v>
      </c>
      <c r="AA1302">
        <v>486</v>
      </c>
      <c r="AB1302">
        <v>50</v>
      </c>
      <c r="AC1302">
        <v>249</v>
      </c>
      <c r="AD1302">
        <v>0.352112676056338</v>
      </c>
      <c r="AE1302">
        <v>1</v>
      </c>
      <c r="AF1302">
        <v>422</v>
      </c>
      <c r="AG1302">
        <v>7.0422535211267607E-3</v>
      </c>
      <c r="AH1302" s="4">
        <v>51</v>
      </c>
      <c r="AI1302">
        <v>0.62962962962962965</v>
      </c>
      <c r="AJ1302" s="4">
        <v>7</v>
      </c>
      <c r="AK1302">
        <v>8.6419753086419748E-2</v>
      </c>
      <c r="AL1302" s="4">
        <v>24</v>
      </c>
      <c r="AM1302">
        <v>0.48</v>
      </c>
      <c r="AN1302" s="4">
        <v>5</v>
      </c>
      <c r="AO1302">
        <v>0.1</v>
      </c>
      <c r="AP1302" s="4">
        <v>1</v>
      </c>
      <c r="AQ1302">
        <v>7.0422535211267607E-3</v>
      </c>
      <c r="AR1302" s="4">
        <v>0</v>
      </c>
      <c r="AS1302">
        <v>0</v>
      </c>
      <c r="AT1302" s="4">
        <v>0</v>
      </c>
      <c r="AU1302" s="4">
        <v>0</v>
      </c>
      <c r="AV1302" s="4">
        <v>4</v>
      </c>
      <c r="AW1302">
        <v>1.4489795918367347</v>
      </c>
      <c r="AX1302" s="4">
        <f t="shared" si="20"/>
        <v>98</v>
      </c>
      <c r="AY1302" s="4">
        <v>27</v>
      </c>
      <c r="AZ1302" s="4">
        <v>92</v>
      </c>
    </row>
    <row r="1303" spans="1:52" x14ac:dyDescent="0.25">
      <c r="A1303" s="4">
        <v>2017</v>
      </c>
      <c r="B1303" s="4" t="s">
        <v>360</v>
      </c>
      <c r="C1303" t="s">
        <v>242</v>
      </c>
      <c r="D1303" t="s">
        <v>244</v>
      </c>
      <c r="E1303" t="s">
        <v>754</v>
      </c>
      <c r="F1303" s="4">
        <v>134</v>
      </c>
      <c r="G1303">
        <v>121</v>
      </c>
      <c r="H1303">
        <v>1</v>
      </c>
      <c r="I1303">
        <v>134</v>
      </c>
      <c r="J1303">
        <v>3.9701492537313432</v>
      </c>
      <c r="K1303">
        <v>0</v>
      </c>
      <c r="L1303">
        <v>0</v>
      </c>
      <c r="M1303">
        <v>132</v>
      </c>
      <c r="N1303">
        <v>427</v>
      </c>
      <c r="O1303">
        <v>0.9850746268656716</v>
      </c>
      <c r="P1303">
        <v>101</v>
      </c>
      <c r="Q1303">
        <v>13</v>
      </c>
      <c r="R1303">
        <v>26</v>
      </c>
      <c r="S1303">
        <v>20</v>
      </c>
      <c r="T1303">
        <v>11</v>
      </c>
      <c r="U1303">
        <v>215.09090909090909</v>
      </c>
      <c r="V1303">
        <v>9</v>
      </c>
      <c r="W1303">
        <v>82.222222222222229</v>
      </c>
      <c r="X1303">
        <v>116</v>
      </c>
      <c r="Y1303">
        <v>112.32758620689656</v>
      </c>
      <c r="Z1303">
        <v>11</v>
      </c>
      <c r="AA1303">
        <v>357</v>
      </c>
      <c r="AB1303">
        <v>121</v>
      </c>
      <c r="AC1303">
        <v>124</v>
      </c>
      <c r="AD1303">
        <v>0.90298507462686572</v>
      </c>
      <c r="AE1303">
        <v>65</v>
      </c>
      <c r="AF1303">
        <v>76</v>
      </c>
      <c r="AG1303">
        <v>0.48507462686567165</v>
      </c>
      <c r="AH1303" s="4">
        <v>7</v>
      </c>
      <c r="AI1303">
        <v>0.63636363636363635</v>
      </c>
      <c r="AJ1303" s="4">
        <v>3</v>
      </c>
      <c r="AK1303">
        <v>0.27272727272727271</v>
      </c>
      <c r="AL1303" s="4">
        <v>22</v>
      </c>
      <c r="AM1303">
        <v>0.18181818181818182</v>
      </c>
      <c r="AN1303" s="4">
        <v>18</v>
      </c>
      <c r="AO1303">
        <v>0.1487603305785124</v>
      </c>
      <c r="AP1303" s="4">
        <v>0</v>
      </c>
      <c r="AQ1303">
        <v>0</v>
      </c>
      <c r="AR1303" s="4">
        <v>1</v>
      </c>
      <c r="AS1303">
        <v>7.462686567164179E-3</v>
      </c>
      <c r="AT1303" s="4">
        <v>0</v>
      </c>
      <c r="AU1303" s="4">
        <v>1</v>
      </c>
      <c r="AV1303" s="4">
        <v>0</v>
      </c>
      <c r="AW1303">
        <v>1.8356164383561644</v>
      </c>
      <c r="AX1303" s="4">
        <f t="shared" si="20"/>
        <v>73</v>
      </c>
      <c r="AY1303" s="4">
        <v>3</v>
      </c>
      <c r="AZ1303" s="4">
        <v>36</v>
      </c>
    </row>
    <row r="1304" spans="1:52" x14ac:dyDescent="0.25">
      <c r="A1304" s="4">
        <v>2017</v>
      </c>
      <c r="B1304" s="4" t="s">
        <v>360</v>
      </c>
      <c r="C1304" t="s">
        <v>242</v>
      </c>
      <c r="D1304" t="s">
        <v>228</v>
      </c>
      <c r="E1304" t="s">
        <v>739</v>
      </c>
      <c r="F1304" s="4">
        <v>131</v>
      </c>
      <c r="G1304">
        <v>116</v>
      </c>
      <c r="H1304">
        <v>4</v>
      </c>
      <c r="I1304">
        <v>131</v>
      </c>
      <c r="J1304">
        <v>5.66412213740458</v>
      </c>
      <c r="K1304">
        <v>0</v>
      </c>
      <c r="L1304">
        <v>0</v>
      </c>
      <c r="M1304">
        <v>116</v>
      </c>
      <c r="N1304">
        <v>1048</v>
      </c>
      <c r="O1304">
        <v>0.8854961832061069</v>
      </c>
      <c r="P1304">
        <v>124</v>
      </c>
      <c r="Q1304">
        <v>11</v>
      </c>
      <c r="R1304">
        <v>31</v>
      </c>
      <c r="S1304">
        <v>59</v>
      </c>
      <c r="T1304">
        <v>71</v>
      </c>
      <c r="U1304">
        <v>131.12676056338029</v>
      </c>
      <c r="V1304">
        <v>64</v>
      </c>
      <c r="W1304">
        <v>108.953125</v>
      </c>
      <c r="X1304">
        <v>57</v>
      </c>
      <c r="Y1304">
        <v>149.31578947368422</v>
      </c>
      <c r="Z1304">
        <v>64</v>
      </c>
      <c r="AA1304">
        <v>370</v>
      </c>
      <c r="AB1304">
        <v>59</v>
      </c>
      <c r="AC1304">
        <v>187</v>
      </c>
      <c r="AD1304">
        <v>0.45038167938931295</v>
      </c>
      <c r="AE1304">
        <v>5</v>
      </c>
      <c r="AF1304">
        <v>171</v>
      </c>
      <c r="AG1304">
        <v>3.8167938931297711E-2</v>
      </c>
      <c r="AH1304" s="4">
        <v>33</v>
      </c>
      <c r="AI1304">
        <v>0.515625</v>
      </c>
      <c r="AJ1304" s="4">
        <v>6</v>
      </c>
      <c r="AK1304">
        <v>9.375E-2</v>
      </c>
      <c r="AL1304" s="4">
        <v>35</v>
      </c>
      <c r="AM1304">
        <v>0.59322033898305082</v>
      </c>
      <c r="AN1304" s="4">
        <v>5</v>
      </c>
      <c r="AO1304">
        <v>8.4745762711864403E-2</v>
      </c>
      <c r="AP1304" s="4">
        <v>0</v>
      </c>
      <c r="AQ1304">
        <v>0</v>
      </c>
      <c r="AR1304" s="4">
        <v>0</v>
      </c>
      <c r="AS1304">
        <v>0</v>
      </c>
      <c r="AT1304" s="4">
        <v>0</v>
      </c>
      <c r="AU1304" s="4">
        <v>0</v>
      </c>
      <c r="AV1304" s="4">
        <v>3</v>
      </c>
      <c r="AW1304">
        <v>1.7945205479452055</v>
      </c>
      <c r="AX1304" s="4">
        <f t="shared" si="20"/>
        <v>73</v>
      </c>
      <c r="AY1304" s="4">
        <v>2</v>
      </c>
      <c r="AZ1304" s="4">
        <v>36</v>
      </c>
    </row>
    <row r="1305" spans="1:52" x14ac:dyDescent="0.25">
      <c r="A1305" s="4">
        <v>2017</v>
      </c>
      <c r="B1305" s="4" t="s">
        <v>360</v>
      </c>
      <c r="C1305" t="s">
        <v>242</v>
      </c>
      <c r="D1305" t="s">
        <v>260</v>
      </c>
      <c r="E1305" t="s">
        <v>769</v>
      </c>
      <c r="F1305" s="4">
        <v>129</v>
      </c>
      <c r="G1305">
        <v>119</v>
      </c>
      <c r="H1305">
        <v>5</v>
      </c>
      <c r="I1305">
        <v>129</v>
      </c>
      <c r="J1305">
        <v>6.9379844961240309</v>
      </c>
      <c r="K1305">
        <v>0</v>
      </c>
      <c r="L1305">
        <v>0</v>
      </c>
      <c r="M1305">
        <v>127</v>
      </c>
      <c r="N1305">
        <v>1584</v>
      </c>
      <c r="O1305">
        <v>0.98449612403100772</v>
      </c>
      <c r="P1305">
        <v>126</v>
      </c>
      <c r="Q1305">
        <v>24</v>
      </c>
      <c r="R1305">
        <v>40</v>
      </c>
      <c r="S1305">
        <v>99</v>
      </c>
      <c r="T1305">
        <v>62</v>
      </c>
      <c r="U1305">
        <v>185.69354838709677</v>
      </c>
      <c r="V1305">
        <v>58</v>
      </c>
      <c r="W1305">
        <v>35.293103448275865</v>
      </c>
      <c r="X1305">
        <v>64</v>
      </c>
      <c r="Y1305">
        <v>230.265625</v>
      </c>
      <c r="Z1305">
        <v>59</v>
      </c>
      <c r="AA1305">
        <v>538</v>
      </c>
      <c r="AB1305">
        <v>64</v>
      </c>
      <c r="AC1305">
        <v>251</v>
      </c>
      <c r="AD1305">
        <v>0.49612403100775193</v>
      </c>
      <c r="AE1305">
        <v>3</v>
      </c>
      <c r="AF1305">
        <v>142</v>
      </c>
      <c r="AG1305">
        <v>2.3255813953488372E-2</v>
      </c>
      <c r="AH1305" s="4">
        <v>26</v>
      </c>
      <c r="AI1305">
        <v>0.44067796610169491</v>
      </c>
      <c r="AJ1305" s="4">
        <v>6</v>
      </c>
      <c r="AK1305">
        <v>0.10169491525423729</v>
      </c>
      <c r="AL1305" s="4">
        <v>30</v>
      </c>
      <c r="AM1305">
        <v>0.46875</v>
      </c>
      <c r="AN1305" s="4">
        <v>8</v>
      </c>
      <c r="AO1305">
        <v>0.125</v>
      </c>
      <c r="AP1305" s="4">
        <v>0</v>
      </c>
      <c r="AQ1305">
        <v>0</v>
      </c>
      <c r="AR1305" s="4">
        <v>0</v>
      </c>
      <c r="AS1305">
        <v>0</v>
      </c>
      <c r="AT1305" s="4">
        <v>0</v>
      </c>
      <c r="AU1305" s="4">
        <v>0</v>
      </c>
      <c r="AV1305" s="4">
        <v>4</v>
      </c>
      <c r="AW1305">
        <v>1.2647058823529411</v>
      </c>
      <c r="AX1305" s="4">
        <f t="shared" si="20"/>
        <v>102</v>
      </c>
      <c r="AY1305" s="4">
        <v>16</v>
      </c>
      <c r="AZ1305" s="4">
        <v>71</v>
      </c>
    </row>
    <row r="1306" spans="1:52" x14ac:dyDescent="0.25">
      <c r="A1306" s="4">
        <v>2017</v>
      </c>
      <c r="B1306" s="4" t="s">
        <v>360</v>
      </c>
      <c r="C1306" t="s">
        <v>242</v>
      </c>
      <c r="D1306" t="s">
        <v>257</v>
      </c>
      <c r="E1306" t="s">
        <v>766</v>
      </c>
      <c r="F1306" s="4">
        <v>129</v>
      </c>
      <c r="G1306">
        <v>122</v>
      </c>
      <c r="H1306">
        <v>6</v>
      </c>
      <c r="I1306">
        <v>129</v>
      </c>
      <c r="J1306">
        <v>7.2325581395348841</v>
      </c>
      <c r="K1306">
        <v>6</v>
      </c>
      <c r="L1306">
        <v>4.6511627906976744E-2</v>
      </c>
      <c r="M1306">
        <v>125</v>
      </c>
      <c r="N1306">
        <v>1862</v>
      </c>
      <c r="O1306">
        <v>0.96899224806201545</v>
      </c>
      <c r="P1306">
        <v>122</v>
      </c>
      <c r="Q1306">
        <v>17</v>
      </c>
      <c r="R1306">
        <v>20</v>
      </c>
      <c r="S1306">
        <v>58</v>
      </c>
      <c r="T1306">
        <v>76</v>
      </c>
      <c r="U1306">
        <v>163.71052631578948</v>
      </c>
      <c r="V1306">
        <v>75</v>
      </c>
      <c r="W1306">
        <v>50.813333333333333</v>
      </c>
      <c r="X1306">
        <v>47</v>
      </c>
      <c r="Y1306">
        <v>203.89361702127658</v>
      </c>
      <c r="Z1306">
        <v>65</v>
      </c>
      <c r="AA1306">
        <v>386</v>
      </c>
      <c r="AB1306">
        <v>43</v>
      </c>
      <c r="AC1306">
        <v>208</v>
      </c>
      <c r="AD1306">
        <v>0.33333333333333331</v>
      </c>
      <c r="AE1306">
        <v>2</v>
      </c>
      <c r="AF1306">
        <v>120</v>
      </c>
      <c r="AG1306">
        <v>1.5503875968992248E-2</v>
      </c>
      <c r="AH1306" s="4">
        <v>36</v>
      </c>
      <c r="AI1306">
        <v>0.55384615384615388</v>
      </c>
      <c r="AJ1306" s="4">
        <v>4</v>
      </c>
      <c r="AK1306">
        <v>6.1538461538461542E-2</v>
      </c>
      <c r="AL1306" s="4">
        <v>14</v>
      </c>
      <c r="AM1306">
        <v>0.32558139534883723</v>
      </c>
      <c r="AN1306" s="4">
        <v>6</v>
      </c>
      <c r="AO1306">
        <v>0.13953488372093023</v>
      </c>
      <c r="AP1306" s="4">
        <v>0</v>
      </c>
      <c r="AQ1306">
        <v>0</v>
      </c>
      <c r="AR1306" s="4">
        <v>0</v>
      </c>
      <c r="AS1306">
        <v>0</v>
      </c>
      <c r="AT1306" s="4">
        <v>0</v>
      </c>
      <c r="AU1306" s="4">
        <v>0</v>
      </c>
      <c r="AV1306" s="4">
        <v>5</v>
      </c>
      <c r="AW1306">
        <v>1.7916666666666667</v>
      </c>
      <c r="AX1306" s="4">
        <f t="shared" si="20"/>
        <v>72</v>
      </c>
      <c r="AY1306" s="4">
        <v>16</v>
      </c>
      <c r="AZ1306" s="4">
        <v>50</v>
      </c>
    </row>
    <row r="1307" spans="1:52" x14ac:dyDescent="0.25">
      <c r="A1307" s="4">
        <v>2017</v>
      </c>
      <c r="B1307" s="4" t="s">
        <v>360</v>
      </c>
      <c r="C1307" t="s">
        <v>242</v>
      </c>
      <c r="D1307" t="s">
        <v>173</v>
      </c>
      <c r="E1307" t="s">
        <v>686</v>
      </c>
      <c r="F1307" s="4">
        <v>125</v>
      </c>
      <c r="G1307">
        <v>123</v>
      </c>
      <c r="H1307">
        <v>6</v>
      </c>
      <c r="I1307">
        <v>125</v>
      </c>
      <c r="J1307">
        <v>9.76</v>
      </c>
      <c r="K1307">
        <v>2</v>
      </c>
      <c r="L1307">
        <v>1.6E-2</v>
      </c>
      <c r="M1307">
        <v>107</v>
      </c>
      <c r="N1307">
        <v>1816</v>
      </c>
      <c r="O1307">
        <v>0.85599999999999998</v>
      </c>
      <c r="P1307">
        <v>115</v>
      </c>
      <c r="Q1307">
        <v>20</v>
      </c>
      <c r="R1307">
        <v>34</v>
      </c>
      <c r="S1307">
        <v>59</v>
      </c>
      <c r="T1307">
        <v>63</v>
      </c>
      <c r="U1307">
        <v>233.68253968253967</v>
      </c>
      <c r="V1307">
        <v>55</v>
      </c>
      <c r="W1307">
        <v>44.618181818181817</v>
      </c>
      <c r="X1307">
        <v>58</v>
      </c>
      <c r="Y1307">
        <v>195.15517241379311</v>
      </c>
      <c r="Z1307">
        <v>49</v>
      </c>
      <c r="AA1307">
        <v>558</v>
      </c>
      <c r="AB1307">
        <v>60</v>
      </c>
      <c r="AC1307">
        <v>227</v>
      </c>
      <c r="AD1307">
        <v>0.48</v>
      </c>
      <c r="AE1307">
        <v>4</v>
      </c>
      <c r="AF1307">
        <v>83</v>
      </c>
      <c r="AG1307">
        <v>3.2000000000000001E-2</v>
      </c>
      <c r="AH1307" s="4">
        <v>38</v>
      </c>
      <c r="AI1307">
        <v>0.77551020408163263</v>
      </c>
      <c r="AJ1307" s="4">
        <v>3</v>
      </c>
      <c r="AK1307">
        <v>6.1224489795918366E-2</v>
      </c>
      <c r="AL1307" s="4">
        <v>26</v>
      </c>
      <c r="AM1307">
        <v>0.43333333333333335</v>
      </c>
      <c r="AN1307" s="4">
        <v>8</v>
      </c>
      <c r="AO1307">
        <v>0.13333333333333333</v>
      </c>
      <c r="AP1307" s="4">
        <v>0</v>
      </c>
      <c r="AQ1307">
        <v>0</v>
      </c>
      <c r="AR1307" s="4">
        <v>1</v>
      </c>
      <c r="AS1307">
        <v>8.0000000000000002E-3</v>
      </c>
      <c r="AT1307" s="4">
        <v>0</v>
      </c>
      <c r="AU1307" s="4">
        <v>0</v>
      </c>
      <c r="AV1307" s="4">
        <v>4</v>
      </c>
      <c r="AW1307">
        <v>1.8115942028985508</v>
      </c>
      <c r="AX1307" s="4">
        <f t="shared" si="20"/>
        <v>69</v>
      </c>
      <c r="AY1307" s="4">
        <v>20</v>
      </c>
      <c r="AZ1307" s="4">
        <v>77</v>
      </c>
    </row>
    <row r="1308" spans="1:52" x14ac:dyDescent="0.25">
      <c r="A1308" s="4">
        <v>2017</v>
      </c>
      <c r="B1308" s="4" t="s">
        <v>360</v>
      </c>
      <c r="C1308" t="s">
        <v>242</v>
      </c>
      <c r="D1308" t="s">
        <v>252</v>
      </c>
      <c r="E1308" t="s">
        <v>762</v>
      </c>
      <c r="F1308" s="4">
        <v>123</v>
      </c>
      <c r="G1308">
        <v>119</v>
      </c>
      <c r="H1308">
        <v>17</v>
      </c>
      <c r="I1308">
        <v>123</v>
      </c>
      <c r="J1308">
        <v>19.528455284552845</v>
      </c>
      <c r="K1308">
        <v>5</v>
      </c>
      <c r="L1308">
        <v>4.065040650406504E-2</v>
      </c>
      <c r="M1308">
        <v>79</v>
      </c>
      <c r="N1308">
        <v>2753</v>
      </c>
      <c r="O1308">
        <v>0.64227642276422769</v>
      </c>
      <c r="P1308">
        <v>110</v>
      </c>
      <c r="Q1308">
        <v>28</v>
      </c>
      <c r="R1308">
        <v>41</v>
      </c>
      <c r="S1308">
        <v>102</v>
      </c>
      <c r="T1308">
        <v>54</v>
      </c>
      <c r="U1308">
        <v>281.07407407407408</v>
      </c>
      <c r="V1308">
        <v>41</v>
      </c>
      <c r="W1308">
        <v>57.146341463414636</v>
      </c>
      <c r="X1308">
        <v>59</v>
      </c>
      <c r="Y1308">
        <v>183.45762711864407</v>
      </c>
      <c r="Z1308">
        <v>46</v>
      </c>
      <c r="AA1308">
        <v>454</v>
      </c>
      <c r="AB1308">
        <v>61</v>
      </c>
      <c r="AC1308">
        <v>238</v>
      </c>
      <c r="AD1308">
        <v>0.49593495934959347</v>
      </c>
      <c r="AE1308">
        <v>2</v>
      </c>
      <c r="AF1308">
        <v>116</v>
      </c>
      <c r="AG1308">
        <v>1.6260162601626018E-2</v>
      </c>
      <c r="AH1308" s="4">
        <v>33</v>
      </c>
      <c r="AI1308">
        <v>0.71739130434782605</v>
      </c>
      <c r="AJ1308" s="4">
        <v>6</v>
      </c>
      <c r="AK1308">
        <v>0.13043478260869565</v>
      </c>
      <c r="AL1308" s="4">
        <v>33</v>
      </c>
      <c r="AM1308">
        <v>0.54098360655737709</v>
      </c>
      <c r="AN1308" s="4">
        <v>9</v>
      </c>
      <c r="AO1308">
        <v>0.14754098360655737</v>
      </c>
      <c r="AP1308" s="4">
        <v>1</v>
      </c>
      <c r="AQ1308">
        <v>8.130081300813009E-3</v>
      </c>
      <c r="AR1308" s="4">
        <v>0</v>
      </c>
      <c r="AS1308">
        <v>0</v>
      </c>
      <c r="AT1308" s="4">
        <v>1</v>
      </c>
      <c r="AU1308" s="4">
        <v>0</v>
      </c>
      <c r="AV1308" s="4">
        <v>0</v>
      </c>
      <c r="AW1308">
        <v>2.2777777777777777</v>
      </c>
      <c r="AX1308" s="4">
        <f t="shared" si="20"/>
        <v>54</v>
      </c>
      <c r="AY1308" s="4">
        <v>0</v>
      </c>
      <c r="AZ1308" s="4">
        <v>0</v>
      </c>
    </row>
    <row r="1309" spans="1:52" x14ac:dyDescent="0.25">
      <c r="A1309" s="4">
        <v>2017</v>
      </c>
      <c r="B1309" s="4" t="s">
        <v>360</v>
      </c>
      <c r="C1309" t="s">
        <v>242</v>
      </c>
      <c r="D1309" t="s">
        <v>181</v>
      </c>
      <c r="E1309" t="s">
        <v>694</v>
      </c>
      <c r="F1309" s="4">
        <v>116</v>
      </c>
      <c r="G1309">
        <v>110</v>
      </c>
      <c r="H1309">
        <v>4</v>
      </c>
      <c r="I1309">
        <v>116</v>
      </c>
      <c r="J1309">
        <v>6.1724137931034484</v>
      </c>
      <c r="K1309">
        <v>0</v>
      </c>
      <c r="L1309">
        <v>0</v>
      </c>
      <c r="M1309">
        <v>82</v>
      </c>
      <c r="N1309">
        <v>1130</v>
      </c>
      <c r="O1309">
        <v>0.7068965517241379</v>
      </c>
      <c r="P1309">
        <v>77</v>
      </c>
      <c r="Q1309">
        <v>21</v>
      </c>
      <c r="R1309">
        <v>24</v>
      </c>
      <c r="S1309">
        <v>35</v>
      </c>
      <c r="T1309">
        <v>12</v>
      </c>
      <c r="U1309">
        <v>248.16666666666666</v>
      </c>
      <c r="V1309">
        <v>10</v>
      </c>
      <c r="W1309">
        <v>122.8</v>
      </c>
      <c r="X1309">
        <v>103</v>
      </c>
      <c r="Y1309">
        <v>96.378640776699029</v>
      </c>
      <c r="Z1309">
        <v>10</v>
      </c>
      <c r="AA1309">
        <v>436</v>
      </c>
      <c r="AB1309">
        <v>103</v>
      </c>
      <c r="AC1309">
        <v>114</v>
      </c>
      <c r="AD1309">
        <v>0.88793103448275867</v>
      </c>
      <c r="AE1309">
        <v>68</v>
      </c>
      <c r="AF1309">
        <v>72</v>
      </c>
      <c r="AG1309">
        <v>0.58620689655172409</v>
      </c>
      <c r="AH1309" s="4">
        <v>8</v>
      </c>
      <c r="AI1309">
        <v>0.8</v>
      </c>
      <c r="AJ1309" s="4">
        <v>1</v>
      </c>
      <c r="AK1309">
        <v>0.1</v>
      </c>
      <c r="AL1309" s="4">
        <v>11</v>
      </c>
      <c r="AM1309">
        <v>0.10679611650485436</v>
      </c>
      <c r="AN1309" s="4">
        <v>6</v>
      </c>
      <c r="AO1309">
        <v>5.8252427184466021E-2</v>
      </c>
      <c r="AP1309" s="4">
        <v>0</v>
      </c>
      <c r="AQ1309">
        <v>0</v>
      </c>
      <c r="AR1309" s="4">
        <v>0</v>
      </c>
      <c r="AS1309">
        <v>0</v>
      </c>
      <c r="AT1309" s="4">
        <v>0</v>
      </c>
      <c r="AU1309" s="4">
        <v>0</v>
      </c>
      <c r="AV1309" s="4">
        <v>2</v>
      </c>
      <c r="AW1309">
        <v>1.8709677419354838</v>
      </c>
      <c r="AX1309" s="4">
        <f t="shared" si="20"/>
        <v>62.000000000000007</v>
      </c>
      <c r="AY1309" s="4">
        <v>9</v>
      </c>
      <c r="AZ1309" s="4">
        <v>162</v>
      </c>
    </row>
    <row r="1310" spans="1:52" x14ac:dyDescent="0.25">
      <c r="A1310" s="4">
        <v>2017</v>
      </c>
      <c r="B1310" s="4" t="s">
        <v>360</v>
      </c>
      <c r="C1310" t="s">
        <v>242</v>
      </c>
      <c r="D1310" t="s">
        <v>246</v>
      </c>
      <c r="E1310" t="s">
        <v>756</v>
      </c>
      <c r="F1310" s="4">
        <v>116</v>
      </c>
      <c r="G1310">
        <v>108</v>
      </c>
      <c r="H1310">
        <v>4</v>
      </c>
      <c r="I1310">
        <v>116</v>
      </c>
      <c r="J1310">
        <v>5.6724137931034484</v>
      </c>
      <c r="K1310">
        <v>0</v>
      </c>
      <c r="L1310">
        <v>0</v>
      </c>
      <c r="M1310">
        <v>114</v>
      </c>
      <c r="N1310">
        <v>2154</v>
      </c>
      <c r="O1310">
        <v>0.98275862068965514</v>
      </c>
      <c r="P1310">
        <v>111</v>
      </c>
      <c r="Q1310">
        <v>13</v>
      </c>
      <c r="R1310">
        <v>29</v>
      </c>
      <c r="S1310">
        <v>72</v>
      </c>
      <c r="T1310">
        <v>57</v>
      </c>
      <c r="U1310">
        <v>148.92982456140351</v>
      </c>
      <c r="V1310">
        <v>55</v>
      </c>
      <c r="W1310">
        <v>34.381818181818183</v>
      </c>
      <c r="X1310">
        <v>59</v>
      </c>
      <c r="Y1310">
        <v>238.33898305084745</v>
      </c>
      <c r="Z1310">
        <v>55</v>
      </c>
      <c r="AA1310">
        <v>334</v>
      </c>
      <c r="AB1310">
        <v>58</v>
      </c>
      <c r="AC1310">
        <v>254</v>
      </c>
      <c r="AD1310">
        <v>0.5</v>
      </c>
      <c r="AE1310">
        <v>1</v>
      </c>
      <c r="AF1310">
        <v>64</v>
      </c>
      <c r="AG1310">
        <v>8.6206896551724137E-3</v>
      </c>
      <c r="AH1310" s="4">
        <v>29</v>
      </c>
      <c r="AI1310">
        <v>0.52727272727272723</v>
      </c>
      <c r="AJ1310" s="4">
        <v>4</v>
      </c>
      <c r="AK1310">
        <v>7.2727272727272724E-2</v>
      </c>
      <c r="AL1310" s="4">
        <v>29</v>
      </c>
      <c r="AM1310">
        <v>0.5</v>
      </c>
      <c r="AN1310" s="4">
        <v>2</v>
      </c>
      <c r="AO1310">
        <v>3.4482758620689655E-2</v>
      </c>
      <c r="AP1310" s="4">
        <v>0</v>
      </c>
      <c r="AQ1310">
        <v>0</v>
      </c>
      <c r="AR1310" s="4">
        <v>0</v>
      </c>
      <c r="AS1310">
        <v>0</v>
      </c>
      <c r="AT1310" s="4">
        <v>0</v>
      </c>
      <c r="AU1310" s="4">
        <v>0</v>
      </c>
      <c r="AV1310" s="4">
        <v>1</v>
      </c>
      <c r="AW1310">
        <v>1.7313432835820894</v>
      </c>
      <c r="AX1310" s="4">
        <f t="shared" si="20"/>
        <v>67</v>
      </c>
      <c r="AY1310" s="4">
        <v>11</v>
      </c>
      <c r="AZ1310" s="4">
        <v>77</v>
      </c>
    </row>
    <row r="1311" spans="1:52" x14ac:dyDescent="0.25">
      <c r="A1311" s="4">
        <v>2017</v>
      </c>
      <c r="B1311" s="4" t="s">
        <v>360</v>
      </c>
      <c r="C1311" t="s">
        <v>242</v>
      </c>
      <c r="D1311" t="s">
        <v>255</v>
      </c>
      <c r="E1311" t="s">
        <v>764</v>
      </c>
      <c r="F1311" s="4">
        <v>113</v>
      </c>
      <c r="G1311">
        <v>107</v>
      </c>
      <c r="H1311">
        <v>5</v>
      </c>
      <c r="I1311">
        <v>113</v>
      </c>
      <c r="J1311">
        <v>6.8761061946902657</v>
      </c>
      <c r="K1311">
        <v>2</v>
      </c>
      <c r="L1311">
        <v>1.7699115044247787E-2</v>
      </c>
      <c r="M1311">
        <v>83</v>
      </c>
      <c r="N1311">
        <v>1906</v>
      </c>
      <c r="O1311">
        <v>0.73451327433628322</v>
      </c>
      <c r="P1311">
        <v>105</v>
      </c>
      <c r="Q1311">
        <v>15</v>
      </c>
      <c r="R1311">
        <v>15</v>
      </c>
      <c r="S1311">
        <v>92</v>
      </c>
      <c r="T1311">
        <v>47</v>
      </c>
      <c r="U1311">
        <v>168.34042553191489</v>
      </c>
      <c r="V1311">
        <v>45</v>
      </c>
      <c r="W1311">
        <v>14.222222222222221</v>
      </c>
      <c r="X1311">
        <v>61</v>
      </c>
      <c r="Y1311">
        <v>205.9344262295082</v>
      </c>
      <c r="Z1311">
        <v>41</v>
      </c>
      <c r="AA1311">
        <v>353</v>
      </c>
      <c r="AB1311">
        <v>58</v>
      </c>
      <c r="AC1311">
        <v>228</v>
      </c>
      <c r="AD1311">
        <v>0.51327433628318586</v>
      </c>
      <c r="AE1311">
        <v>0</v>
      </c>
      <c r="AF1311">
        <v>0</v>
      </c>
      <c r="AG1311">
        <v>0</v>
      </c>
      <c r="AH1311" s="4">
        <v>22</v>
      </c>
      <c r="AI1311">
        <v>0.53658536585365857</v>
      </c>
      <c r="AJ1311" s="4">
        <v>2</v>
      </c>
      <c r="AK1311">
        <v>4.878048780487805E-2</v>
      </c>
      <c r="AL1311" s="4">
        <v>18</v>
      </c>
      <c r="AM1311">
        <v>0.31034482758620691</v>
      </c>
      <c r="AN1311" s="4">
        <v>3</v>
      </c>
      <c r="AO1311">
        <v>5.1724137931034482E-2</v>
      </c>
      <c r="AP1311" s="4">
        <v>1</v>
      </c>
      <c r="AQ1311">
        <v>8.8495575221238937E-3</v>
      </c>
      <c r="AR1311" s="4">
        <v>0</v>
      </c>
      <c r="AS1311">
        <v>0</v>
      </c>
      <c r="AT1311" s="4">
        <v>0</v>
      </c>
      <c r="AU1311" s="4">
        <v>0</v>
      </c>
      <c r="AV1311" s="4">
        <v>0</v>
      </c>
      <c r="AW1311">
        <v>1.547945205479452</v>
      </c>
      <c r="AX1311" s="4">
        <f t="shared" si="20"/>
        <v>73</v>
      </c>
      <c r="AY1311" s="4">
        <v>24</v>
      </c>
      <c r="AZ1311" s="4">
        <v>64</v>
      </c>
    </row>
    <row r="1312" spans="1:52" x14ac:dyDescent="0.25">
      <c r="A1312" s="4">
        <v>2017</v>
      </c>
      <c r="B1312" s="4" t="s">
        <v>360</v>
      </c>
      <c r="C1312" t="s">
        <v>242</v>
      </c>
      <c r="D1312" t="s">
        <v>184</v>
      </c>
      <c r="E1312" t="s">
        <v>697</v>
      </c>
      <c r="F1312" s="4">
        <v>101</v>
      </c>
      <c r="G1312">
        <v>94</v>
      </c>
      <c r="H1312">
        <v>5</v>
      </c>
      <c r="I1312">
        <v>101</v>
      </c>
      <c r="J1312">
        <v>7.1287128712871288</v>
      </c>
      <c r="K1312">
        <v>4</v>
      </c>
      <c r="L1312">
        <v>3.9603960396039604E-2</v>
      </c>
      <c r="M1312">
        <v>92</v>
      </c>
      <c r="N1312">
        <v>1244</v>
      </c>
      <c r="O1312">
        <v>0.91089108910891092</v>
      </c>
      <c r="P1312">
        <v>93</v>
      </c>
      <c r="Q1312">
        <v>21</v>
      </c>
      <c r="R1312">
        <v>35</v>
      </c>
      <c r="S1312">
        <v>64</v>
      </c>
      <c r="T1312">
        <v>44</v>
      </c>
      <c r="U1312">
        <v>220.47727272727272</v>
      </c>
      <c r="V1312">
        <v>38</v>
      </c>
      <c r="W1312">
        <v>53.473684210526315</v>
      </c>
      <c r="X1312">
        <v>55</v>
      </c>
      <c r="Y1312">
        <v>169.58181818181819</v>
      </c>
      <c r="Z1312">
        <v>32</v>
      </c>
      <c r="AA1312">
        <v>657</v>
      </c>
      <c r="AB1312">
        <v>55</v>
      </c>
      <c r="AC1312">
        <v>212</v>
      </c>
      <c r="AD1312">
        <v>0.54455445544554459</v>
      </c>
      <c r="AE1312">
        <v>5</v>
      </c>
      <c r="AF1312">
        <v>49</v>
      </c>
      <c r="AG1312">
        <v>4.9504950495049507E-2</v>
      </c>
      <c r="AH1312" s="4">
        <v>15</v>
      </c>
      <c r="AI1312">
        <v>0.46875</v>
      </c>
      <c r="AJ1312" s="4">
        <v>1</v>
      </c>
      <c r="AK1312">
        <v>3.125E-2</v>
      </c>
      <c r="AL1312" s="4">
        <v>16</v>
      </c>
      <c r="AM1312">
        <v>0.29090909090909089</v>
      </c>
      <c r="AN1312" s="4">
        <v>5</v>
      </c>
      <c r="AO1312">
        <v>9.0909090909090912E-2</v>
      </c>
      <c r="AP1312" s="4">
        <v>0</v>
      </c>
      <c r="AQ1312">
        <v>0</v>
      </c>
      <c r="AR1312" s="4">
        <v>0</v>
      </c>
      <c r="AS1312">
        <v>0</v>
      </c>
      <c r="AT1312" s="4">
        <v>0</v>
      </c>
      <c r="AU1312" s="4">
        <v>0</v>
      </c>
      <c r="AV1312" s="4">
        <v>0</v>
      </c>
      <c r="AW1312">
        <v>1.4225352112676057</v>
      </c>
      <c r="AX1312" s="4">
        <f t="shared" si="20"/>
        <v>71</v>
      </c>
      <c r="AY1312" s="4">
        <v>24</v>
      </c>
      <c r="AZ1312" s="4">
        <v>87</v>
      </c>
    </row>
    <row r="1313" spans="1:52" x14ac:dyDescent="0.25">
      <c r="A1313" s="4">
        <v>2017</v>
      </c>
      <c r="B1313" s="4" t="s">
        <v>360</v>
      </c>
      <c r="C1313" t="s">
        <v>242</v>
      </c>
      <c r="D1313" t="s">
        <v>87</v>
      </c>
      <c r="E1313" t="s">
        <v>606</v>
      </c>
      <c r="F1313" s="4">
        <v>92</v>
      </c>
      <c r="G1313">
        <v>75</v>
      </c>
      <c r="H1313">
        <v>8</v>
      </c>
      <c r="I1313">
        <v>80</v>
      </c>
      <c r="J1313">
        <v>10.95</v>
      </c>
      <c r="K1313">
        <v>0</v>
      </c>
      <c r="L1313">
        <v>0</v>
      </c>
      <c r="M1313">
        <v>30</v>
      </c>
      <c r="N1313">
        <v>1110</v>
      </c>
      <c r="O1313">
        <v>0.32608695652173914</v>
      </c>
      <c r="P1313">
        <v>9</v>
      </c>
      <c r="Q1313">
        <v>14</v>
      </c>
      <c r="R1313">
        <v>1</v>
      </c>
      <c r="S1313">
        <v>41</v>
      </c>
      <c r="T1313">
        <v>0</v>
      </c>
      <c r="U1313">
        <v>0</v>
      </c>
      <c r="V1313">
        <v>0</v>
      </c>
      <c r="W1313">
        <v>0</v>
      </c>
      <c r="X1313">
        <v>18</v>
      </c>
      <c r="Y1313">
        <v>154.38888888888889</v>
      </c>
      <c r="Z1313">
        <v>1</v>
      </c>
      <c r="AA1313">
        <v>68</v>
      </c>
      <c r="AB1313">
        <v>45</v>
      </c>
      <c r="AC1313">
        <v>164</v>
      </c>
      <c r="AD1313">
        <v>0.4891304347826087</v>
      </c>
      <c r="AE1313">
        <v>5</v>
      </c>
      <c r="AF1313">
        <v>131</v>
      </c>
      <c r="AG1313">
        <v>5.434782608695652E-2</v>
      </c>
      <c r="AH1313" s="4">
        <v>0</v>
      </c>
      <c r="AI1313">
        <v>0</v>
      </c>
      <c r="AJ1313" s="4">
        <v>0</v>
      </c>
      <c r="AK1313">
        <v>0</v>
      </c>
      <c r="AL1313" s="4">
        <v>2</v>
      </c>
      <c r="AM1313">
        <v>4.4444444444444446E-2</v>
      </c>
      <c r="AN1313" s="4">
        <v>5</v>
      </c>
      <c r="AO1313">
        <v>0.1111111111111111</v>
      </c>
      <c r="AP1313" s="4">
        <v>0</v>
      </c>
      <c r="AQ1313">
        <v>0</v>
      </c>
      <c r="AR1313" s="4">
        <v>1</v>
      </c>
      <c r="AS1313">
        <v>1.0869565217391304E-2</v>
      </c>
      <c r="AT1313" s="4">
        <v>0</v>
      </c>
      <c r="AU1313" s="4">
        <v>6</v>
      </c>
      <c r="AV1313" s="4">
        <v>36</v>
      </c>
      <c r="AW1313">
        <v>1.2432432432432432</v>
      </c>
      <c r="AX1313" s="4">
        <f t="shared" si="20"/>
        <v>74</v>
      </c>
      <c r="AY1313" s="4">
        <v>0</v>
      </c>
      <c r="AZ1313" s="4">
        <v>0</v>
      </c>
    </row>
    <row r="1314" spans="1:52" x14ac:dyDescent="0.25">
      <c r="A1314" s="4">
        <v>2017</v>
      </c>
      <c r="B1314" s="4" t="s">
        <v>360</v>
      </c>
      <c r="C1314" t="s">
        <v>242</v>
      </c>
      <c r="D1314" t="s">
        <v>248</v>
      </c>
      <c r="E1314" t="s">
        <v>758</v>
      </c>
      <c r="F1314" s="4">
        <v>84</v>
      </c>
      <c r="G1314">
        <v>79</v>
      </c>
      <c r="H1314">
        <v>8</v>
      </c>
      <c r="I1314">
        <v>84</v>
      </c>
      <c r="J1314">
        <v>9.5119047619047628</v>
      </c>
      <c r="K1314">
        <v>0</v>
      </c>
      <c r="L1314">
        <v>0</v>
      </c>
      <c r="M1314">
        <v>68</v>
      </c>
      <c r="N1314">
        <v>2341</v>
      </c>
      <c r="O1314">
        <v>0.80952380952380953</v>
      </c>
      <c r="P1314">
        <v>73</v>
      </c>
      <c r="Q1314">
        <v>19</v>
      </c>
      <c r="R1314">
        <v>19</v>
      </c>
      <c r="S1314">
        <v>49</v>
      </c>
      <c r="T1314">
        <v>44</v>
      </c>
      <c r="U1314">
        <v>188.81818181818181</v>
      </c>
      <c r="V1314">
        <v>39</v>
      </c>
      <c r="W1314">
        <v>40.589743589743591</v>
      </c>
      <c r="X1314">
        <v>33</v>
      </c>
      <c r="Y1314">
        <v>172.4848484848485</v>
      </c>
      <c r="Z1314">
        <v>43</v>
      </c>
      <c r="AA1314">
        <v>323</v>
      </c>
      <c r="AB1314">
        <v>35</v>
      </c>
      <c r="AC1314">
        <v>218</v>
      </c>
      <c r="AD1314">
        <v>0.41666666666666669</v>
      </c>
      <c r="AE1314">
        <v>0</v>
      </c>
      <c r="AF1314">
        <v>0</v>
      </c>
      <c r="AG1314">
        <v>0</v>
      </c>
      <c r="AH1314" s="4">
        <v>14</v>
      </c>
      <c r="AI1314">
        <v>0.32558139534883723</v>
      </c>
      <c r="AJ1314" s="4">
        <v>4</v>
      </c>
      <c r="AK1314">
        <v>9.3023255813953487E-2</v>
      </c>
      <c r="AL1314" s="4">
        <v>16</v>
      </c>
      <c r="AM1314">
        <v>0.45714285714285713</v>
      </c>
      <c r="AN1314" s="4">
        <v>5</v>
      </c>
      <c r="AO1314">
        <v>0.14285714285714285</v>
      </c>
      <c r="AP1314" s="4">
        <v>0</v>
      </c>
      <c r="AQ1314">
        <v>0</v>
      </c>
      <c r="AR1314" s="4">
        <v>0</v>
      </c>
      <c r="AS1314">
        <v>0</v>
      </c>
      <c r="AT1314" s="4">
        <v>0</v>
      </c>
      <c r="AU1314" s="4">
        <v>0</v>
      </c>
      <c r="AV1314" s="4">
        <v>0</v>
      </c>
      <c r="AW1314">
        <v>1.7872340425531914</v>
      </c>
      <c r="AX1314" s="4">
        <f t="shared" si="20"/>
        <v>47</v>
      </c>
      <c r="AY1314" s="4">
        <v>10</v>
      </c>
      <c r="AZ1314" s="4">
        <v>13</v>
      </c>
    </row>
    <row r="1315" spans="1:52" x14ac:dyDescent="0.25">
      <c r="A1315" s="4">
        <v>2017</v>
      </c>
      <c r="B1315" s="4" t="s">
        <v>360</v>
      </c>
      <c r="C1315" t="s">
        <v>242</v>
      </c>
      <c r="D1315" t="s">
        <v>345</v>
      </c>
      <c r="E1315" t="s">
        <v>845</v>
      </c>
      <c r="F1315" s="4">
        <v>83</v>
      </c>
      <c r="G1315">
        <v>83</v>
      </c>
      <c r="H1315">
        <v>5</v>
      </c>
      <c r="I1315">
        <v>83</v>
      </c>
      <c r="J1315">
        <v>7.7108433734939759</v>
      </c>
      <c r="K1315">
        <v>2</v>
      </c>
      <c r="L1315">
        <v>2.4096385542168676E-2</v>
      </c>
      <c r="M1315">
        <v>81</v>
      </c>
      <c r="N1315">
        <v>2201</v>
      </c>
      <c r="O1315">
        <v>0.97590361445783136</v>
      </c>
      <c r="P1315">
        <v>83</v>
      </c>
      <c r="Q1315">
        <v>16</v>
      </c>
      <c r="R1315">
        <v>33</v>
      </c>
      <c r="S1315">
        <v>62</v>
      </c>
      <c r="T1315">
        <v>55</v>
      </c>
      <c r="U1315">
        <v>181.1090909090909</v>
      </c>
      <c r="V1315">
        <v>50</v>
      </c>
      <c r="W1315">
        <v>55.3</v>
      </c>
      <c r="X1315">
        <v>28</v>
      </c>
      <c r="Y1315">
        <v>243.75</v>
      </c>
      <c r="Z1315">
        <v>51</v>
      </c>
      <c r="AA1315">
        <v>480</v>
      </c>
      <c r="AB1315">
        <v>26</v>
      </c>
      <c r="AC1315">
        <v>247</v>
      </c>
      <c r="AD1315">
        <v>0.31325301204819278</v>
      </c>
      <c r="AE1315">
        <v>0</v>
      </c>
      <c r="AF1315">
        <v>0</v>
      </c>
      <c r="AG1315">
        <v>0</v>
      </c>
      <c r="AH1315" s="4">
        <v>32</v>
      </c>
      <c r="AI1315">
        <v>0.62745098039215685</v>
      </c>
      <c r="AJ1315" s="4">
        <v>5</v>
      </c>
      <c r="AK1315">
        <v>9.8039215686274508E-2</v>
      </c>
      <c r="AL1315" s="4">
        <v>16</v>
      </c>
      <c r="AM1315">
        <v>0.61538461538461542</v>
      </c>
      <c r="AN1315" s="4">
        <v>9</v>
      </c>
      <c r="AO1315">
        <v>0.34615384615384615</v>
      </c>
      <c r="AP1315" s="4">
        <v>0</v>
      </c>
      <c r="AQ1315">
        <v>0</v>
      </c>
      <c r="AR1315" s="4">
        <v>0</v>
      </c>
      <c r="AS1315">
        <v>0</v>
      </c>
      <c r="AT1315" s="4">
        <v>0</v>
      </c>
      <c r="AU1315" s="4">
        <v>0</v>
      </c>
      <c r="AV1315" s="4">
        <v>2</v>
      </c>
      <c r="AW1315">
        <v>2.024390243902439</v>
      </c>
      <c r="AX1315" s="4">
        <f t="shared" si="20"/>
        <v>41</v>
      </c>
      <c r="AY1315" s="4">
        <v>1</v>
      </c>
      <c r="AZ1315" s="4">
        <v>44</v>
      </c>
    </row>
    <row r="1316" spans="1:52" x14ac:dyDescent="0.25">
      <c r="A1316" s="4">
        <v>2017</v>
      </c>
      <c r="B1316" s="4" t="s">
        <v>360</v>
      </c>
      <c r="C1316" t="s">
        <v>242</v>
      </c>
      <c r="D1316" t="s">
        <v>261</v>
      </c>
      <c r="E1316" t="s">
        <v>770</v>
      </c>
      <c r="F1316" s="4">
        <v>81</v>
      </c>
      <c r="G1316">
        <v>72</v>
      </c>
      <c r="H1316">
        <v>7</v>
      </c>
      <c r="I1316">
        <v>81</v>
      </c>
      <c r="J1316">
        <v>8.7777777777777786</v>
      </c>
      <c r="K1316">
        <v>0</v>
      </c>
      <c r="L1316">
        <v>0</v>
      </c>
      <c r="M1316">
        <v>72</v>
      </c>
      <c r="N1316">
        <v>2541</v>
      </c>
      <c r="O1316">
        <v>0.88888888888888884</v>
      </c>
      <c r="P1316">
        <v>75</v>
      </c>
      <c r="Q1316">
        <v>19</v>
      </c>
      <c r="R1316">
        <v>20</v>
      </c>
      <c r="S1316">
        <v>65</v>
      </c>
      <c r="T1316">
        <v>49</v>
      </c>
      <c r="U1316">
        <v>195.91836734693877</v>
      </c>
      <c r="V1316">
        <v>45</v>
      </c>
      <c r="W1316">
        <v>76.955555555555549</v>
      </c>
      <c r="X1316">
        <v>26</v>
      </c>
      <c r="Y1316">
        <v>236.15384615384616</v>
      </c>
      <c r="Z1316">
        <v>44</v>
      </c>
      <c r="AA1316">
        <v>474</v>
      </c>
      <c r="AB1316">
        <v>27</v>
      </c>
      <c r="AC1316">
        <v>263</v>
      </c>
      <c r="AD1316">
        <v>0.33333333333333331</v>
      </c>
      <c r="AE1316">
        <v>1</v>
      </c>
      <c r="AF1316">
        <v>69</v>
      </c>
      <c r="AG1316">
        <v>1.2345679012345678E-2</v>
      </c>
      <c r="AH1316" s="4">
        <v>18</v>
      </c>
      <c r="AI1316">
        <v>0.40909090909090912</v>
      </c>
      <c r="AJ1316" s="4">
        <v>5</v>
      </c>
      <c r="AK1316">
        <v>0.11363636363636363</v>
      </c>
      <c r="AL1316" s="4">
        <v>14</v>
      </c>
      <c r="AM1316">
        <v>0.51851851851851849</v>
      </c>
      <c r="AN1316" s="4">
        <v>5</v>
      </c>
      <c r="AO1316">
        <v>0.18518518518518517</v>
      </c>
      <c r="AP1316" s="4">
        <v>0</v>
      </c>
      <c r="AQ1316">
        <v>0</v>
      </c>
      <c r="AR1316" s="4">
        <v>0</v>
      </c>
      <c r="AS1316">
        <v>0</v>
      </c>
      <c r="AT1316" s="4">
        <v>0</v>
      </c>
      <c r="AU1316" s="4">
        <v>0</v>
      </c>
      <c r="AV1316" s="4">
        <v>0</v>
      </c>
      <c r="AW1316">
        <v>1.8409090909090908</v>
      </c>
      <c r="AX1316" s="4">
        <f t="shared" si="20"/>
        <v>44</v>
      </c>
      <c r="AY1316" s="4">
        <v>42</v>
      </c>
      <c r="AZ1316" s="4">
        <v>127</v>
      </c>
    </row>
    <row r="1317" spans="1:52" x14ac:dyDescent="0.25">
      <c r="A1317" s="4">
        <v>2017</v>
      </c>
      <c r="B1317" s="4" t="s">
        <v>360</v>
      </c>
      <c r="C1317" t="s">
        <v>242</v>
      </c>
      <c r="D1317" t="s">
        <v>378</v>
      </c>
      <c r="E1317" t="s">
        <v>877</v>
      </c>
      <c r="F1317" s="4">
        <v>73</v>
      </c>
      <c r="G1317">
        <v>67</v>
      </c>
      <c r="H1317">
        <v>5</v>
      </c>
      <c r="I1317">
        <v>73</v>
      </c>
      <c r="J1317">
        <v>7.0547945205479454</v>
      </c>
      <c r="K1317">
        <v>2</v>
      </c>
      <c r="L1317">
        <v>2.7397260273972601E-2</v>
      </c>
      <c r="M1317">
        <v>72</v>
      </c>
      <c r="N1317">
        <v>1603</v>
      </c>
      <c r="O1317">
        <v>0.98630136986301364</v>
      </c>
      <c r="P1317">
        <v>71</v>
      </c>
      <c r="Q1317">
        <v>19</v>
      </c>
      <c r="R1317">
        <v>18</v>
      </c>
      <c r="S1317">
        <v>98</v>
      </c>
      <c r="T1317">
        <v>34</v>
      </c>
      <c r="U1317">
        <v>238.05882352941177</v>
      </c>
      <c r="V1317">
        <v>23</v>
      </c>
      <c r="W1317">
        <v>82.782608695652172</v>
      </c>
      <c r="X1317">
        <v>37</v>
      </c>
      <c r="Y1317">
        <v>234.54054054054055</v>
      </c>
      <c r="Z1317">
        <v>30</v>
      </c>
      <c r="AA1317">
        <v>547</v>
      </c>
      <c r="AB1317">
        <v>38</v>
      </c>
      <c r="AC1317">
        <v>246</v>
      </c>
      <c r="AD1317">
        <v>0.52054794520547942</v>
      </c>
      <c r="AE1317">
        <v>1</v>
      </c>
      <c r="AF1317">
        <v>139</v>
      </c>
      <c r="AG1317">
        <v>1.3698630136986301E-2</v>
      </c>
      <c r="AH1317" s="4">
        <v>20</v>
      </c>
      <c r="AI1317">
        <v>0.66666666666666663</v>
      </c>
      <c r="AJ1317" s="4">
        <v>3</v>
      </c>
      <c r="AK1317">
        <v>0.1</v>
      </c>
      <c r="AL1317" s="4">
        <v>17</v>
      </c>
      <c r="AM1317">
        <v>0.44736842105263158</v>
      </c>
      <c r="AN1317" s="4">
        <v>8</v>
      </c>
      <c r="AO1317">
        <v>0.21052631578947367</v>
      </c>
      <c r="AP1317" s="4">
        <v>0</v>
      </c>
      <c r="AQ1317">
        <v>0</v>
      </c>
      <c r="AR1317" s="4">
        <v>0</v>
      </c>
      <c r="AS1317">
        <v>0</v>
      </c>
      <c r="AT1317" s="4">
        <v>0</v>
      </c>
      <c r="AU1317" s="4">
        <v>0</v>
      </c>
      <c r="AV1317" s="4">
        <v>0</v>
      </c>
      <c r="AW1317">
        <v>1.2586206896551724</v>
      </c>
      <c r="AX1317" s="4">
        <f t="shared" si="20"/>
        <v>58</v>
      </c>
      <c r="AY1317" s="4">
        <v>5</v>
      </c>
      <c r="AZ1317" s="4">
        <v>249</v>
      </c>
    </row>
    <row r="1318" spans="1:52" x14ac:dyDescent="0.25">
      <c r="A1318" s="4">
        <v>2017</v>
      </c>
      <c r="B1318" s="4" t="s">
        <v>360</v>
      </c>
      <c r="C1318" t="s">
        <v>242</v>
      </c>
      <c r="D1318" t="s">
        <v>247</v>
      </c>
      <c r="E1318" t="s">
        <v>757</v>
      </c>
      <c r="F1318" s="4">
        <v>69</v>
      </c>
      <c r="G1318">
        <v>61</v>
      </c>
      <c r="H1318">
        <v>5</v>
      </c>
      <c r="I1318">
        <v>69</v>
      </c>
      <c r="J1318">
        <v>7.8115942028985508</v>
      </c>
      <c r="K1318">
        <v>0</v>
      </c>
      <c r="L1318">
        <v>0</v>
      </c>
      <c r="M1318">
        <v>65</v>
      </c>
      <c r="N1318">
        <v>920</v>
      </c>
      <c r="O1318">
        <v>0.94202898550724634</v>
      </c>
      <c r="P1318">
        <v>55</v>
      </c>
      <c r="Q1318">
        <v>20</v>
      </c>
      <c r="R1318">
        <v>13</v>
      </c>
      <c r="S1318">
        <v>55</v>
      </c>
      <c r="T1318">
        <v>29</v>
      </c>
      <c r="U1318">
        <v>208.65517241379311</v>
      </c>
      <c r="V1318">
        <v>28</v>
      </c>
      <c r="W1318">
        <v>23.571428571428573</v>
      </c>
      <c r="X1318">
        <v>36</v>
      </c>
      <c r="Y1318">
        <v>172.83333333333334</v>
      </c>
      <c r="Z1318">
        <v>27</v>
      </c>
      <c r="AA1318">
        <v>392</v>
      </c>
      <c r="AB1318">
        <v>34</v>
      </c>
      <c r="AC1318">
        <v>157</v>
      </c>
      <c r="AD1318">
        <v>0.49275362318840582</v>
      </c>
      <c r="AE1318">
        <v>9</v>
      </c>
      <c r="AF1318">
        <v>83</v>
      </c>
      <c r="AG1318">
        <v>0.13043478260869565</v>
      </c>
      <c r="AH1318" s="4">
        <v>13</v>
      </c>
      <c r="AI1318">
        <v>0.48148148148148145</v>
      </c>
      <c r="AJ1318" s="4">
        <v>5</v>
      </c>
      <c r="AK1318">
        <v>0.18518518518518517</v>
      </c>
      <c r="AL1318" s="4">
        <v>8</v>
      </c>
      <c r="AM1318">
        <v>0.23529411764705882</v>
      </c>
      <c r="AN1318" s="4">
        <v>8</v>
      </c>
      <c r="AO1318">
        <v>0.23529411764705882</v>
      </c>
      <c r="AP1318" s="4">
        <v>0</v>
      </c>
      <c r="AQ1318">
        <v>0</v>
      </c>
      <c r="AR1318" s="4">
        <v>0</v>
      </c>
      <c r="AS1318">
        <v>0</v>
      </c>
      <c r="AT1318" s="4">
        <v>0</v>
      </c>
      <c r="AU1318" s="4">
        <v>0</v>
      </c>
      <c r="AV1318" s="4">
        <v>2</v>
      </c>
      <c r="AW1318">
        <v>1.5333333333333334</v>
      </c>
      <c r="AX1318" s="4">
        <f t="shared" si="20"/>
        <v>45</v>
      </c>
      <c r="AY1318" s="4">
        <v>12</v>
      </c>
      <c r="AZ1318" s="4">
        <v>39</v>
      </c>
    </row>
    <row r="1319" spans="1:52" x14ac:dyDescent="0.25">
      <c r="A1319" s="4">
        <v>2017</v>
      </c>
      <c r="B1319" s="4" t="s">
        <v>360</v>
      </c>
      <c r="C1319" t="s">
        <v>242</v>
      </c>
      <c r="D1319" t="s">
        <v>189</v>
      </c>
      <c r="E1319" t="s">
        <v>702</v>
      </c>
      <c r="F1319" s="4">
        <v>67</v>
      </c>
      <c r="G1319">
        <v>63</v>
      </c>
      <c r="H1319">
        <v>5</v>
      </c>
      <c r="I1319">
        <v>67</v>
      </c>
      <c r="J1319">
        <v>7.1343283582089549</v>
      </c>
      <c r="K1319">
        <v>0</v>
      </c>
      <c r="L1319">
        <v>0</v>
      </c>
      <c r="M1319">
        <v>59</v>
      </c>
      <c r="N1319">
        <v>1790</v>
      </c>
      <c r="O1319">
        <v>0.88059701492537312</v>
      </c>
      <c r="P1319">
        <v>60</v>
      </c>
      <c r="Q1319">
        <v>13</v>
      </c>
      <c r="R1319">
        <v>19</v>
      </c>
      <c r="S1319">
        <v>39</v>
      </c>
      <c r="T1319">
        <v>32</v>
      </c>
      <c r="U1319">
        <v>157.1875</v>
      </c>
      <c r="V1319">
        <v>29</v>
      </c>
      <c r="W1319">
        <v>17.862068965517242</v>
      </c>
      <c r="X1319">
        <v>31</v>
      </c>
      <c r="Y1319">
        <v>169.19354838709677</v>
      </c>
      <c r="Z1319">
        <v>31</v>
      </c>
      <c r="AA1319">
        <v>405</v>
      </c>
      <c r="AB1319">
        <v>31</v>
      </c>
      <c r="AC1319">
        <v>208</v>
      </c>
      <c r="AD1319">
        <v>0.46268656716417911</v>
      </c>
      <c r="AE1319">
        <v>6</v>
      </c>
      <c r="AF1319">
        <v>56</v>
      </c>
      <c r="AG1319">
        <v>8.9552238805970144E-2</v>
      </c>
      <c r="AH1319" s="4">
        <v>18</v>
      </c>
      <c r="AI1319">
        <v>0.58064516129032262</v>
      </c>
      <c r="AJ1319" s="4">
        <v>2</v>
      </c>
      <c r="AK1319">
        <v>6.4516129032258063E-2</v>
      </c>
      <c r="AL1319" s="4">
        <v>15</v>
      </c>
      <c r="AM1319">
        <v>0.4838709677419355</v>
      </c>
      <c r="AN1319" s="4">
        <v>8</v>
      </c>
      <c r="AO1319">
        <v>0.25806451612903225</v>
      </c>
      <c r="AP1319" s="4">
        <v>1</v>
      </c>
      <c r="AQ1319">
        <v>1.4925373134328358E-2</v>
      </c>
      <c r="AR1319" s="4">
        <v>0</v>
      </c>
      <c r="AS1319">
        <v>0</v>
      </c>
      <c r="AT1319" s="4">
        <v>0</v>
      </c>
      <c r="AU1319" s="4">
        <v>0</v>
      </c>
      <c r="AV1319" s="4">
        <v>0</v>
      </c>
      <c r="AW1319">
        <v>1.675</v>
      </c>
      <c r="AX1319" s="4">
        <f t="shared" si="20"/>
        <v>40</v>
      </c>
      <c r="AY1319" s="4">
        <v>2</v>
      </c>
      <c r="AZ1319" s="4">
        <v>148</v>
      </c>
    </row>
    <row r="1320" spans="1:52" x14ac:dyDescent="0.25">
      <c r="A1320" s="4">
        <v>2017</v>
      </c>
      <c r="B1320" s="4" t="s">
        <v>360</v>
      </c>
      <c r="C1320" t="s">
        <v>242</v>
      </c>
      <c r="D1320" t="s">
        <v>272</v>
      </c>
      <c r="E1320" t="s">
        <v>781</v>
      </c>
      <c r="F1320" s="4">
        <v>66</v>
      </c>
      <c r="G1320">
        <v>62</v>
      </c>
      <c r="H1320">
        <v>6</v>
      </c>
      <c r="I1320">
        <v>66</v>
      </c>
      <c r="J1320">
        <v>7.9393939393939394</v>
      </c>
      <c r="K1320">
        <v>0</v>
      </c>
      <c r="L1320">
        <v>0</v>
      </c>
      <c r="M1320">
        <v>64</v>
      </c>
      <c r="N1320">
        <v>1970</v>
      </c>
      <c r="O1320">
        <v>0.96969696969696972</v>
      </c>
      <c r="P1320">
        <v>64</v>
      </c>
      <c r="Q1320">
        <v>14</v>
      </c>
      <c r="R1320">
        <v>28</v>
      </c>
      <c r="S1320">
        <v>69</v>
      </c>
      <c r="T1320">
        <v>32</v>
      </c>
      <c r="U1320">
        <v>188.21875</v>
      </c>
      <c r="V1320">
        <v>24</v>
      </c>
      <c r="W1320">
        <v>55.541666666666664</v>
      </c>
      <c r="X1320">
        <v>34</v>
      </c>
      <c r="Y1320">
        <v>166.5</v>
      </c>
      <c r="Z1320">
        <v>31</v>
      </c>
      <c r="AA1320">
        <v>299</v>
      </c>
      <c r="AB1320">
        <v>33</v>
      </c>
      <c r="AC1320">
        <v>204</v>
      </c>
      <c r="AD1320">
        <v>0.5</v>
      </c>
      <c r="AE1320">
        <v>1</v>
      </c>
      <c r="AF1320">
        <v>186</v>
      </c>
      <c r="AG1320">
        <v>1.5151515151515152E-2</v>
      </c>
      <c r="AH1320" s="4">
        <v>16</v>
      </c>
      <c r="AI1320">
        <v>0.5161290322580645</v>
      </c>
      <c r="AJ1320" s="4">
        <v>3</v>
      </c>
      <c r="AK1320">
        <v>9.6774193548387094E-2</v>
      </c>
      <c r="AL1320" s="4">
        <v>12</v>
      </c>
      <c r="AM1320">
        <v>0.36363636363636365</v>
      </c>
      <c r="AN1320" s="4">
        <v>4</v>
      </c>
      <c r="AO1320">
        <v>0.12121212121212122</v>
      </c>
      <c r="AP1320" s="4">
        <v>0</v>
      </c>
      <c r="AQ1320">
        <v>0</v>
      </c>
      <c r="AR1320" s="4">
        <v>0</v>
      </c>
      <c r="AS1320">
        <v>0</v>
      </c>
      <c r="AT1320" s="4">
        <v>0</v>
      </c>
      <c r="AU1320" s="4">
        <v>0</v>
      </c>
      <c r="AV1320" s="4">
        <v>0</v>
      </c>
      <c r="AW1320">
        <v>1.375</v>
      </c>
      <c r="AX1320" s="4">
        <f t="shared" si="20"/>
        <v>48</v>
      </c>
      <c r="AY1320" s="4">
        <v>20</v>
      </c>
      <c r="AZ1320" s="4">
        <v>188</v>
      </c>
    </row>
    <row r="1321" spans="1:52" x14ac:dyDescent="0.25">
      <c r="A1321" s="4">
        <v>2017</v>
      </c>
      <c r="B1321" s="4" t="s">
        <v>360</v>
      </c>
      <c r="C1321" t="s">
        <v>242</v>
      </c>
      <c r="D1321" t="s">
        <v>259</v>
      </c>
      <c r="E1321" t="s">
        <v>768</v>
      </c>
      <c r="F1321" s="4">
        <v>62</v>
      </c>
      <c r="G1321">
        <v>60</v>
      </c>
      <c r="H1321">
        <v>4</v>
      </c>
      <c r="I1321">
        <v>62</v>
      </c>
      <c r="J1321">
        <v>5.67741935483871</v>
      </c>
      <c r="K1321">
        <v>0</v>
      </c>
      <c r="L1321">
        <v>0</v>
      </c>
      <c r="M1321">
        <v>61</v>
      </c>
      <c r="N1321">
        <v>2118</v>
      </c>
      <c r="O1321">
        <v>0.9838709677419355</v>
      </c>
      <c r="P1321">
        <v>57</v>
      </c>
      <c r="Q1321">
        <v>16</v>
      </c>
      <c r="R1321">
        <v>24</v>
      </c>
      <c r="S1321">
        <v>69</v>
      </c>
      <c r="T1321">
        <v>26</v>
      </c>
      <c r="U1321">
        <v>184.80769230769232</v>
      </c>
      <c r="V1321">
        <v>14</v>
      </c>
      <c r="W1321">
        <v>30.571428571428573</v>
      </c>
      <c r="X1321">
        <v>34</v>
      </c>
      <c r="Y1321">
        <v>259.26470588235293</v>
      </c>
      <c r="Z1321">
        <v>24</v>
      </c>
      <c r="AA1321">
        <v>387</v>
      </c>
      <c r="AB1321">
        <v>31</v>
      </c>
      <c r="AC1321">
        <v>233</v>
      </c>
      <c r="AD1321">
        <v>0.5</v>
      </c>
      <c r="AE1321">
        <v>0</v>
      </c>
      <c r="AF1321">
        <v>0</v>
      </c>
      <c r="AG1321">
        <v>0</v>
      </c>
      <c r="AH1321" s="4">
        <v>9</v>
      </c>
      <c r="AI1321">
        <v>0.375</v>
      </c>
      <c r="AJ1321" s="4">
        <v>3</v>
      </c>
      <c r="AK1321">
        <v>0.125</v>
      </c>
      <c r="AL1321" s="4">
        <v>10</v>
      </c>
      <c r="AM1321">
        <v>0.32258064516129031</v>
      </c>
      <c r="AN1321" s="4">
        <v>5</v>
      </c>
      <c r="AO1321">
        <v>0.16129032258064516</v>
      </c>
      <c r="AP1321" s="4">
        <v>0</v>
      </c>
      <c r="AQ1321">
        <v>0</v>
      </c>
      <c r="AR1321" s="4">
        <v>0</v>
      </c>
      <c r="AS1321">
        <v>0</v>
      </c>
      <c r="AT1321" s="4">
        <v>0</v>
      </c>
      <c r="AU1321" s="4">
        <v>0</v>
      </c>
      <c r="AV1321" s="4">
        <v>2</v>
      </c>
      <c r="AW1321">
        <v>1.3191489361702127</v>
      </c>
      <c r="AX1321" s="4">
        <f t="shared" si="20"/>
        <v>47</v>
      </c>
      <c r="AY1321" s="4">
        <v>2</v>
      </c>
      <c r="AZ1321" s="4">
        <v>18</v>
      </c>
    </row>
    <row r="1322" spans="1:52" x14ac:dyDescent="0.25">
      <c r="A1322" s="4">
        <v>2017</v>
      </c>
      <c r="B1322" s="4" t="s">
        <v>360</v>
      </c>
      <c r="C1322" t="s">
        <v>242</v>
      </c>
      <c r="D1322" t="s">
        <v>258</v>
      </c>
      <c r="E1322" t="s">
        <v>767</v>
      </c>
      <c r="F1322" s="4">
        <v>55</v>
      </c>
      <c r="G1322">
        <v>49</v>
      </c>
      <c r="H1322">
        <v>2</v>
      </c>
      <c r="I1322">
        <v>55</v>
      </c>
      <c r="J1322">
        <v>3.9272727272727272</v>
      </c>
      <c r="K1322">
        <v>4</v>
      </c>
      <c r="L1322">
        <v>7.2727272727272724E-2</v>
      </c>
      <c r="M1322">
        <v>51</v>
      </c>
      <c r="N1322">
        <v>2418</v>
      </c>
      <c r="O1322">
        <v>0.92727272727272725</v>
      </c>
      <c r="P1322">
        <v>50</v>
      </c>
      <c r="Q1322">
        <v>13</v>
      </c>
      <c r="R1322">
        <v>11</v>
      </c>
      <c r="S1322">
        <v>63</v>
      </c>
      <c r="T1322">
        <v>24</v>
      </c>
      <c r="U1322">
        <v>170.04166666666666</v>
      </c>
      <c r="V1322">
        <v>15</v>
      </c>
      <c r="W1322">
        <v>18.133333333333333</v>
      </c>
      <c r="X1322">
        <v>26</v>
      </c>
      <c r="Y1322">
        <v>144.61538461538461</v>
      </c>
      <c r="Z1322">
        <v>25</v>
      </c>
      <c r="AA1322">
        <v>318</v>
      </c>
      <c r="AB1322">
        <v>25</v>
      </c>
      <c r="AC1322">
        <v>191</v>
      </c>
      <c r="AD1322">
        <v>0.45454545454545453</v>
      </c>
      <c r="AE1322">
        <v>2</v>
      </c>
      <c r="AF1322">
        <v>72</v>
      </c>
      <c r="AG1322">
        <v>3.6363636363636362E-2</v>
      </c>
      <c r="AH1322" s="4">
        <v>10</v>
      </c>
      <c r="AI1322">
        <v>0.4</v>
      </c>
      <c r="AJ1322" s="4">
        <v>1</v>
      </c>
      <c r="AK1322">
        <v>0.04</v>
      </c>
      <c r="AL1322" s="4">
        <v>9</v>
      </c>
      <c r="AM1322">
        <v>0.36</v>
      </c>
      <c r="AN1322" s="4">
        <v>1</v>
      </c>
      <c r="AO1322">
        <v>0.04</v>
      </c>
      <c r="AP1322" s="4">
        <v>0</v>
      </c>
      <c r="AQ1322">
        <v>0</v>
      </c>
      <c r="AR1322" s="4">
        <v>0</v>
      </c>
      <c r="AS1322">
        <v>0</v>
      </c>
      <c r="AT1322" s="4">
        <v>0</v>
      </c>
      <c r="AU1322" s="4">
        <v>0</v>
      </c>
      <c r="AV1322" s="4">
        <v>1</v>
      </c>
      <c r="AW1322">
        <v>1.5277777777777777</v>
      </c>
      <c r="AX1322" s="4">
        <f t="shared" si="20"/>
        <v>36</v>
      </c>
      <c r="AY1322" s="4">
        <v>6</v>
      </c>
      <c r="AZ1322" s="4">
        <v>18</v>
      </c>
    </row>
    <row r="1323" spans="1:52" x14ac:dyDescent="0.25">
      <c r="A1323" s="4">
        <v>2017</v>
      </c>
      <c r="B1323" s="4" t="s">
        <v>360</v>
      </c>
      <c r="C1323" t="s">
        <v>242</v>
      </c>
      <c r="D1323" t="s">
        <v>232</v>
      </c>
      <c r="E1323" t="s">
        <v>743</v>
      </c>
      <c r="F1323" s="4">
        <v>49</v>
      </c>
      <c r="G1323">
        <v>45</v>
      </c>
      <c r="H1323">
        <v>2</v>
      </c>
      <c r="I1323">
        <v>49</v>
      </c>
      <c r="J1323">
        <v>3.9387755102040818</v>
      </c>
      <c r="K1323">
        <v>0</v>
      </c>
      <c r="L1323">
        <v>0</v>
      </c>
      <c r="M1323">
        <v>46</v>
      </c>
      <c r="N1323">
        <v>84</v>
      </c>
      <c r="O1323">
        <v>0.93877551020408168</v>
      </c>
      <c r="P1323">
        <v>10</v>
      </c>
      <c r="Q1323">
        <v>9</v>
      </c>
      <c r="R1323">
        <v>7</v>
      </c>
      <c r="S1323">
        <v>8</v>
      </c>
      <c r="T1323">
        <v>4</v>
      </c>
      <c r="U1323">
        <v>197.75</v>
      </c>
      <c r="V1323">
        <v>4</v>
      </c>
      <c r="W1323">
        <v>24</v>
      </c>
      <c r="X1323">
        <v>40</v>
      </c>
      <c r="Y1323">
        <v>14.225</v>
      </c>
      <c r="Z1323">
        <v>2</v>
      </c>
      <c r="AA1323">
        <v>368</v>
      </c>
      <c r="AB1323">
        <v>45</v>
      </c>
      <c r="AC1323">
        <v>48</v>
      </c>
      <c r="AD1323">
        <v>0.91836734693877553</v>
      </c>
      <c r="AE1323">
        <v>38</v>
      </c>
      <c r="AF1323">
        <v>32</v>
      </c>
      <c r="AG1323">
        <v>0.77551020408163263</v>
      </c>
      <c r="AH1323" s="4">
        <v>2</v>
      </c>
      <c r="AI1323">
        <v>1</v>
      </c>
      <c r="AJ1323" s="4">
        <v>1</v>
      </c>
      <c r="AK1323">
        <v>0.5</v>
      </c>
      <c r="AL1323" s="4">
        <v>1</v>
      </c>
      <c r="AM1323">
        <v>2.2222222222222223E-2</v>
      </c>
      <c r="AN1323" s="4">
        <v>2</v>
      </c>
      <c r="AO1323">
        <v>4.4444444444444446E-2</v>
      </c>
      <c r="AP1323" s="4">
        <v>0</v>
      </c>
      <c r="AQ1323">
        <v>0</v>
      </c>
      <c r="AR1323" s="4">
        <v>0</v>
      </c>
      <c r="AS1323">
        <v>0</v>
      </c>
      <c r="AT1323" s="4">
        <v>0</v>
      </c>
      <c r="AU1323" s="4">
        <v>0</v>
      </c>
      <c r="AV1323" s="4">
        <v>3</v>
      </c>
      <c r="AW1323">
        <v>1.4848484848484849</v>
      </c>
      <c r="AX1323" s="4">
        <f t="shared" si="20"/>
        <v>33</v>
      </c>
      <c r="AY1323" s="4">
        <v>3</v>
      </c>
      <c r="AZ1323" s="4">
        <v>44</v>
      </c>
    </row>
    <row r="1324" spans="1:52" x14ac:dyDescent="0.25">
      <c r="A1324" s="4">
        <v>2017</v>
      </c>
      <c r="B1324" s="4" t="s">
        <v>360</v>
      </c>
      <c r="C1324" t="s">
        <v>242</v>
      </c>
      <c r="D1324" t="s">
        <v>187</v>
      </c>
      <c r="E1324" t="s">
        <v>700</v>
      </c>
      <c r="F1324" s="4">
        <v>47</v>
      </c>
      <c r="G1324">
        <v>44</v>
      </c>
      <c r="H1324">
        <v>4</v>
      </c>
      <c r="I1324">
        <v>47</v>
      </c>
      <c r="J1324">
        <v>6</v>
      </c>
      <c r="K1324">
        <v>0</v>
      </c>
      <c r="L1324">
        <v>0</v>
      </c>
      <c r="M1324">
        <v>46</v>
      </c>
      <c r="N1324">
        <v>1640</v>
      </c>
      <c r="O1324">
        <v>0.97872340425531912</v>
      </c>
      <c r="P1324">
        <v>46</v>
      </c>
      <c r="Q1324">
        <v>17</v>
      </c>
      <c r="R1324">
        <v>14</v>
      </c>
      <c r="S1324">
        <v>57</v>
      </c>
      <c r="T1324">
        <v>11</v>
      </c>
      <c r="U1324">
        <v>180</v>
      </c>
      <c r="V1324">
        <v>12</v>
      </c>
      <c r="W1324">
        <v>61.083333333333336</v>
      </c>
      <c r="X1324">
        <v>35</v>
      </c>
      <c r="Y1324">
        <v>186.68571428571428</v>
      </c>
      <c r="Z1324">
        <v>11</v>
      </c>
      <c r="AA1324">
        <v>582</v>
      </c>
      <c r="AB1324">
        <v>35</v>
      </c>
      <c r="AC1324">
        <v>225</v>
      </c>
      <c r="AD1324">
        <v>0.74468085106382975</v>
      </c>
      <c r="AE1324">
        <v>2</v>
      </c>
      <c r="AF1324">
        <v>58</v>
      </c>
      <c r="AG1324">
        <v>4.2553191489361701E-2</v>
      </c>
      <c r="AH1324" s="4">
        <v>6</v>
      </c>
      <c r="AI1324">
        <v>0.54545454545454541</v>
      </c>
      <c r="AJ1324" s="4">
        <v>1</v>
      </c>
      <c r="AK1324">
        <v>9.0909090909090912E-2</v>
      </c>
      <c r="AL1324" s="4">
        <v>6</v>
      </c>
      <c r="AM1324">
        <v>0.17142857142857143</v>
      </c>
      <c r="AN1324" s="4">
        <v>7</v>
      </c>
      <c r="AO1324">
        <v>0.2</v>
      </c>
      <c r="AP1324" s="4">
        <v>0</v>
      </c>
      <c r="AQ1324">
        <v>0</v>
      </c>
      <c r="AR1324" s="4">
        <v>0</v>
      </c>
      <c r="AS1324">
        <v>0</v>
      </c>
      <c r="AT1324" s="4">
        <v>0</v>
      </c>
      <c r="AU1324" s="4">
        <v>0</v>
      </c>
      <c r="AV1324" s="4">
        <v>2</v>
      </c>
      <c r="AW1324">
        <v>1.88</v>
      </c>
      <c r="AX1324" s="4">
        <f t="shared" si="20"/>
        <v>25</v>
      </c>
      <c r="AY1324" s="4">
        <v>5</v>
      </c>
      <c r="AZ1324" s="4">
        <v>18</v>
      </c>
    </row>
    <row r="1325" spans="1:52" x14ac:dyDescent="0.25">
      <c r="A1325" s="4">
        <v>2017</v>
      </c>
      <c r="B1325" s="4" t="s">
        <v>360</v>
      </c>
      <c r="C1325" t="s">
        <v>242</v>
      </c>
      <c r="D1325" t="s">
        <v>379</v>
      </c>
      <c r="E1325" t="s">
        <v>878</v>
      </c>
      <c r="F1325" s="4">
        <v>45</v>
      </c>
      <c r="G1325">
        <v>43</v>
      </c>
      <c r="H1325">
        <v>6</v>
      </c>
      <c r="I1325">
        <v>45</v>
      </c>
      <c r="J1325">
        <v>8.155555555555555</v>
      </c>
      <c r="K1325">
        <v>0</v>
      </c>
      <c r="L1325">
        <v>0</v>
      </c>
      <c r="M1325">
        <v>43</v>
      </c>
      <c r="N1325">
        <v>2172</v>
      </c>
      <c r="O1325">
        <v>0.9555555555555556</v>
      </c>
      <c r="P1325">
        <v>42</v>
      </c>
      <c r="Q1325">
        <v>14</v>
      </c>
      <c r="R1325">
        <v>19</v>
      </c>
      <c r="S1325">
        <v>98</v>
      </c>
      <c r="T1325">
        <v>22</v>
      </c>
      <c r="U1325">
        <v>232.45454545454547</v>
      </c>
      <c r="V1325">
        <v>16</v>
      </c>
      <c r="W1325">
        <v>102.25</v>
      </c>
      <c r="X1325">
        <v>23</v>
      </c>
      <c r="Y1325">
        <v>186.08695652173913</v>
      </c>
      <c r="Z1325">
        <v>17</v>
      </c>
      <c r="AA1325">
        <v>519</v>
      </c>
      <c r="AB1325">
        <v>23</v>
      </c>
      <c r="AC1325">
        <v>217</v>
      </c>
      <c r="AD1325">
        <v>0.51111111111111107</v>
      </c>
      <c r="AE1325">
        <v>2</v>
      </c>
      <c r="AF1325">
        <v>264</v>
      </c>
      <c r="AG1325">
        <v>4.4444444444444446E-2</v>
      </c>
      <c r="AH1325" s="4">
        <v>11</v>
      </c>
      <c r="AI1325">
        <v>0.6470588235294118</v>
      </c>
      <c r="AJ1325" s="4">
        <v>4</v>
      </c>
      <c r="AK1325">
        <v>0.23529411764705882</v>
      </c>
      <c r="AL1325" s="4">
        <v>10</v>
      </c>
      <c r="AM1325">
        <v>0.43478260869565216</v>
      </c>
      <c r="AN1325" s="4">
        <v>3</v>
      </c>
      <c r="AO1325">
        <v>0.13043478260869565</v>
      </c>
      <c r="AP1325" s="4">
        <v>0</v>
      </c>
      <c r="AQ1325">
        <v>0</v>
      </c>
      <c r="AR1325" s="4">
        <v>0</v>
      </c>
      <c r="AS1325">
        <v>0</v>
      </c>
      <c r="AT1325" s="4">
        <v>0</v>
      </c>
      <c r="AU1325" s="4">
        <v>0</v>
      </c>
      <c r="AV1325" s="4">
        <v>0</v>
      </c>
      <c r="AW1325">
        <v>1.1538461538461537</v>
      </c>
      <c r="AX1325" s="4">
        <f t="shared" si="20"/>
        <v>39</v>
      </c>
      <c r="AY1325" s="4">
        <v>6</v>
      </c>
      <c r="AZ1325" s="4">
        <v>174</v>
      </c>
    </row>
    <row r="1326" spans="1:52" x14ac:dyDescent="0.25">
      <c r="A1326" s="4">
        <v>2017</v>
      </c>
      <c r="B1326" s="4" t="s">
        <v>360</v>
      </c>
      <c r="C1326" t="s">
        <v>242</v>
      </c>
      <c r="D1326" t="s">
        <v>175</v>
      </c>
      <c r="E1326" t="s">
        <v>688</v>
      </c>
      <c r="F1326" s="4">
        <v>41</v>
      </c>
      <c r="G1326">
        <v>37</v>
      </c>
      <c r="H1326">
        <v>3</v>
      </c>
      <c r="I1326">
        <v>41</v>
      </c>
      <c r="J1326">
        <v>6.2195121951219514</v>
      </c>
      <c r="K1326">
        <v>0</v>
      </c>
      <c r="L1326">
        <v>0</v>
      </c>
      <c r="M1326">
        <v>38</v>
      </c>
      <c r="N1326">
        <v>2719</v>
      </c>
      <c r="O1326">
        <v>0.92682926829268297</v>
      </c>
      <c r="P1326">
        <v>21</v>
      </c>
      <c r="Q1326">
        <v>32</v>
      </c>
      <c r="R1326">
        <v>8</v>
      </c>
      <c r="S1326">
        <v>49</v>
      </c>
      <c r="T1326">
        <v>1</v>
      </c>
      <c r="U1326">
        <v>226</v>
      </c>
      <c r="V1326">
        <v>1</v>
      </c>
      <c r="W1326">
        <v>318</v>
      </c>
      <c r="X1326">
        <v>36</v>
      </c>
      <c r="Y1326">
        <v>79.083333333333329</v>
      </c>
      <c r="Z1326">
        <v>0</v>
      </c>
      <c r="AA1326">
        <v>0</v>
      </c>
      <c r="AB1326">
        <v>40</v>
      </c>
      <c r="AC1326">
        <v>98</v>
      </c>
      <c r="AD1326">
        <v>0.97560975609756095</v>
      </c>
      <c r="AE1326">
        <v>38</v>
      </c>
      <c r="AF1326">
        <v>93</v>
      </c>
      <c r="AG1326">
        <v>0.92682926829268297</v>
      </c>
      <c r="AH1326" s="4">
        <v>0</v>
      </c>
      <c r="AI1326">
        <v>0</v>
      </c>
      <c r="AJ1326" s="4">
        <v>0</v>
      </c>
      <c r="AK1326">
        <v>0</v>
      </c>
      <c r="AL1326" s="4">
        <v>1</v>
      </c>
      <c r="AM1326">
        <v>2.5000000000000001E-2</v>
      </c>
      <c r="AN1326" s="4">
        <v>0</v>
      </c>
      <c r="AO1326">
        <v>0</v>
      </c>
      <c r="AP1326" s="4">
        <v>0</v>
      </c>
      <c r="AQ1326">
        <v>0</v>
      </c>
      <c r="AR1326" s="4">
        <v>0</v>
      </c>
      <c r="AS1326">
        <v>0</v>
      </c>
      <c r="AT1326" s="4">
        <v>0</v>
      </c>
      <c r="AU1326" s="4">
        <v>0</v>
      </c>
      <c r="AV1326" s="4">
        <v>0</v>
      </c>
      <c r="AW1326">
        <v>1.64</v>
      </c>
      <c r="AX1326" s="4">
        <f t="shared" si="20"/>
        <v>25</v>
      </c>
      <c r="AY1326" s="4">
        <v>0</v>
      </c>
      <c r="AZ1326" s="4">
        <v>0</v>
      </c>
    </row>
    <row r="1327" spans="1:52" x14ac:dyDescent="0.25">
      <c r="A1327" s="4">
        <v>2017</v>
      </c>
      <c r="B1327" s="4" t="s">
        <v>360</v>
      </c>
      <c r="C1327" t="s">
        <v>242</v>
      </c>
      <c r="D1327" t="s">
        <v>180</v>
      </c>
      <c r="E1327" t="s">
        <v>693</v>
      </c>
      <c r="F1327" s="4">
        <v>38</v>
      </c>
      <c r="G1327">
        <v>36</v>
      </c>
      <c r="H1327">
        <v>2</v>
      </c>
      <c r="I1327">
        <v>38</v>
      </c>
      <c r="J1327">
        <v>5.3421052631578947</v>
      </c>
      <c r="K1327">
        <v>2</v>
      </c>
      <c r="L1327">
        <v>5.2631578947368418E-2</v>
      </c>
      <c r="M1327">
        <v>38</v>
      </c>
      <c r="N1327">
        <v>233</v>
      </c>
      <c r="O1327">
        <v>1</v>
      </c>
      <c r="P1327">
        <v>35</v>
      </c>
      <c r="Q1327">
        <v>11</v>
      </c>
      <c r="R1327">
        <v>12</v>
      </c>
      <c r="S1327">
        <v>22</v>
      </c>
      <c r="T1327">
        <v>1</v>
      </c>
      <c r="U1327">
        <v>139</v>
      </c>
      <c r="V1327">
        <v>1</v>
      </c>
      <c r="W1327">
        <v>2</v>
      </c>
      <c r="X1327">
        <v>37</v>
      </c>
      <c r="Y1327">
        <v>140.21621621621622</v>
      </c>
      <c r="Z1327">
        <v>1</v>
      </c>
      <c r="AA1327">
        <v>177</v>
      </c>
      <c r="AB1327">
        <v>37</v>
      </c>
      <c r="AC1327">
        <v>161</v>
      </c>
      <c r="AD1327">
        <v>0.97368421052631582</v>
      </c>
      <c r="AE1327">
        <v>3</v>
      </c>
      <c r="AF1327">
        <v>86</v>
      </c>
      <c r="AG1327">
        <v>7.8947368421052627E-2</v>
      </c>
      <c r="AH1327" s="4">
        <v>1</v>
      </c>
      <c r="AI1327">
        <v>1</v>
      </c>
      <c r="AJ1327" s="4">
        <v>0</v>
      </c>
      <c r="AK1327">
        <v>0</v>
      </c>
      <c r="AL1327" s="4">
        <v>9</v>
      </c>
      <c r="AM1327">
        <v>0.24324324324324326</v>
      </c>
      <c r="AN1327" s="4">
        <v>12</v>
      </c>
      <c r="AO1327">
        <v>0.32432432432432434</v>
      </c>
      <c r="AP1327" s="4">
        <v>0</v>
      </c>
      <c r="AQ1327">
        <v>0</v>
      </c>
      <c r="AR1327" s="4">
        <v>0</v>
      </c>
      <c r="AS1327">
        <v>0</v>
      </c>
      <c r="AT1327" s="4">
        <v>0</v>
      </c>
      <c r="AU1327" s="4">
        <v>0</v>
      </c>
      <c r="AV1327" s="4">
        <v>1</v>
      </c>
      <c r="AW1327">
        <v>2.375</v>
      </c>
      <c r="AX1327" s="4">
        <f t="shared" si="20"/>
        <v>16</v>
      </c>
      <c r="AY1327" s="4">
        <v>0</v>
      </c>
      <c r="AZ1327" s="4">
        <v>0</v>
      </c>
    </row>
    <row r="1328" spans="1:52" x14ac:dyDescent="0.25">
      <c r="A1328" s="4">
        <v>2017</v>
      </c>
      <c r="B1328" s="4" t="s">
        <v>360</v>
      </c>
      <c r="C1328" t="s">
        <v>242</v>
      </c>
      <c r="D1328" t="s">
        <v>174</v>
      </c>
      <c r="E1328" t="s">
        <v>687</v>
      </c>
      <c r="F1328" s="4">
        <v>28</v>
      </c>
      <c r="G1328">
        <v>27</v>
      </c>
      <c r="H1328">
        <v>5</v>
      </c>
      <c r="I1328">
        <v>28</v>
      </c>
      <c r="J1328">
        <v>7.2857142857142856</v>
      </c>
      <c r="K1328">
        <v>0</v>
      </c>
      <c r="L1328">
        <v>0</v>
      </c>
      <c r="M1328">
        <v>28</v>
      </c>
      <c r="N1328">
        <v>1771</v>
      </c>
      <c r="O1328">
        <v>1</v>
      </c>
      <c r="P1328">
        <v>27</v>
      </c>
      <c r="Q1328">
        <v>21</v>
      </c>
      <c r="R1328">
        <v>9</v>
      </c>
      <c r="S1328">
        <v>102</v>
      </c>
      <c r="T1328">
        <v>13</v>
      </c>
      <c r="U1328">
        <v>211.15384615384616</v>
      </c>
      <c r="V1328">
        <v>10</v>
      </c>
      <c r="W1328">
        <v>5.5</v>
      </c>
      <c r="X1328">
        <v>14</v>
      </c>
      <c r="Y1328">
        <v>243</v>
      </c>
      <c r="Z1328">
        <v>13</v>
      </c>
      <c r="AA1328">
        <v>346</v>
      </c>
      <c r="AB1328">
        <v>15</v>
      </c>
      <c r="AC1328">
        <v>275</v>
      </c>
      <c r="AD1328">
        <v>0.5357142857142857</v>
      </c>
      <c r="AE1328">
        <v>0</v>
      </c>
      <c r="AF1328">
        <v>0</v>
      </c>
      <c r="AG1328">
        <v>0</v>
      </c>
      <c r="AH1328" s="4">
        <v>7</v>
      </c>
      <c r="AI1328">
        <v>0.53846153846153844</v>
      </c>
      <c r="AJ1328" s="4">
        <v>1</v>
      </c>
      <c r="AK1328">
        <v>7.6923076923076927E-2</v>
      </c>
      <c r="AL1328" s="4">
        <v>7</v>
      </c>
      <c r="AM1328">
        <v>0.46666666666666667</v>
      </c>
      <c r="AN1328" s="4">
        <v>2</v>
      </c>
      <c r="AO1328">
        <v>0.13333333333333333</v>
      </c>
      <c r="AP1328" s="4">
        <v>0</v>
      </c>
      <c r="AQ1328">
        <v>0</v>
      </c>
      <c r="AR1328" s="4">
        <v>0</v>
      </c>
      <c r="AS1328">
        <v>0</v>
      </c>
      <c r="AT1328" s="4">
        <v>0</v>
      </c>
      <c r="AU1328" s="4">
        <v>0</v>
      </c>
      <c r="AV1328" s="4">
        <v>0</v>
      </c>
      <c r="AW1328">
        <v>1.4736842105263157</v>
      </c>
      <c r="AX1328" s="4">
        <f t="shared" si="20"/>
        <v>19</v>
      </c>
      <c r="AY1328" s="4">
        <v>1</v>
      </c>
      <c r="AZ1328" s="4">
        <v>41</v>
      </c>
    </row>
    <row r="1329" spans="1:52" x14ac:dyDescent="0.25">
      <c r="A1329" s="4">
        <v>2017</v>
      </c>
      <c r="B1329" s="4" t="s">
        <v>360</v>
      </c>
      <c r="C1329" t="s">
        <v>242</v>
      </c>
      <c r="D1329" t="s">
        <v>267</v>
      </c>
      <c r="E1329" t="s">
        <v>776</v>
      </c>
      <c r="F1329" s="4">
        <v>21</v>
      </c>
      <c r="G1329">
        <v>21</v>
      </c>
      <c r="H1329">
        <v>12</v>
      </c>
      <c r="I1329">
        <v>21</v>
      </c>
      <c r="J1329">
        <v>13.238095238095237</v>
      </c>
      <c r="K1329">
        <v>0</v>
      </c>
      <c r="L1329">
        <v>0</v>
      </c>
      <c r="M1329">
        <v>19</v>
      </c>
      <c r="N1329">
        <v>965</v>
      </c>
      <c r="O1329">
        <v>0.90476190476190477</v>
      </c>
      <c r="P1329">
        <v>21</v>
      </c>
      <c r="Q1329">
        <v>30</v>
      </c>
      <c r="R1329">
        <v>5</v>
      </c>
      <c r="S1329">
        <v>194</v>
      </c>
      <c r="T1329">
        <v>11</v>
      </c>
      <c r="U1329">
        <v>210.27272727272728</v>
      </c>
      <c r="V1329">
        <v>8</v>
      </c>
      <c r="W1329">
        <v>11.125</v>
      </c>
      <c r="X1329">
        <v>10</v>
      </c>
      <c r="Y1329">
        <v>308.39999999999998</v>
      </c>
      <c r="Z1329">
        <v>11</v>
      </c>
      <c r="AA1329">
        <v>448</v>
      </c>
      <c r="AB1329">
        <v>10</v>
      </c>
      <c r="AC1329">
        <v>344</v>
      </c>
      <c r="AD1329">
        <v>0.47619047619047616</v>
      </c>
      <c r="AE1329">
        <v>1</v>
      </c>
      <c r="AF1329">
        <v>238</v>
      </c>
      <c r="AG1329">
        <v>4.7619047619047616E-2</v>
      </c>
      <c r="AH1329" s="4">
        <v>5</v>
      </c>
      <c r="AI1329">
        <v>0.45454545454545453</v>
      </c>
      <c r="AJ1329" s="4">
        <v>1</v>
      </c>
      <c r="AK1329">
        <v>9.0909090909090912E-2</v>
      </c>
      <c r="AL1329" s="4">
        <v>4</v>
      </c>
      <c r="AM1329">
        <v>0.4</v>
      </c>
      <c r="AN1329" s="4">
        <v>2</v>
      </c>
      <c r="AO1329">
        <v>0.2</v>
      </c>
      <c r="AP1329" s="4">
        <v>0</v>
      </c>
      <c r="AQ1329">
        <v>0</v>
      </c>
      <c r="AR1329" s="4">
        <v>0</v>
      </c>
      <c r="AS1329">
        <v>0</v>
      </c>
      <c r="AT1329" s="4">
        <v>0</v>
      </c>
      <c r="AU1329" s="4">
        <v>0</v>
      </c>
      <c r="AV1329" s="4">
        <v>1</v>
      </c>
      <c r="AW1329">
        <v>1.5</v>
      </c>
      <c r="AX1329" s="4">
        <f t="shared" si="20"/>
        <v>14</v>
      </c>
      <c r="AY1329" s="4">
        <v>7</v>
      </c>
      <c r="AZ1329" s="4">
        <v>37</v>
      </c>
    </row>
    <row r="1330" spans="1:52" x14ac:dyDescent="0.25">
      <c r="A1330" s="4">
        <v>2017</v>
      </c>
      <c r="B1330" s="4" t="s">
        <v>360</v>
      </c>
      <c r="C1330" t="s">
        <v>242</v>
      </c>
      <c r="D1330" t="s">
        <v>276</v>
      </c>
      <c r="E1330" t="s">
        <v>785</v>
      </c>
      <c r="F1330" s="4">
        <v>19</v>
      </c>
      <c r="G1330">
        <v>18</v>
      </c>
      <c r="H1330">
        <v>628</v>
      </c>
      <c r="I1330">
        <v>18</v>
      </c>
      <c r="J1330">
        <v>635.33333333333337</v>
      </c>
      <c r="K1330">
        <v>6</v>
      </c>
      <c r="L1330">
        <v>0.33333333333333331</v>
      </c>
      <c r="M1330">
        <v>18</v>
      </c>
      <c r="N1330">
        <v>859</v>
      </c>
      <c r="O1330">
        <v>0.94736842105263153</v>
      </c>
      <c r="P1330">
        <v>19</v>
      </c>
      <c r="Q1330">
        <v>23</v>
      </c>
      <c r="R1330">
        <v>4</v>
      </c>
      <c r="S1330">
        <v>114</v>
      </c>
      <c r="T1330">
        <v>7</v>
      </c>
      <c r="U1330">
        <v>17.428571428571427</v>
      </c>
      <c r="V1330">
        <v>6</v>
      </c>
      <c r="W1330">
        <v>96.333333333333329</v>
      </c>
      <c r="X1330">
        <v>11</v>
      </c>
      <c r="Y1330">
        <v>202.63636363636363</v>
      </c>
      <c r="Z1330">
        <v>0</v>
      </c>
      <c r="AA1330">
        <v>0</v>
      </c>
      <c r="AB1330">
        <v>1</v>
      </c>
      <c r="AC1330">
        <v>1128</v>
      </c>
      <c r="AD1330">
        <v>5.2631578947368418E-2</v>
      </c>
      <c r="AE1330">
        <v>0</v>
      </c>
      <c r="AF1330">
        <v>0</v>
      </c>
      <c r="AG1330">
        <v>0</v>
      </c>
      <c r="AH1330" s="4">
        <v>0</v>
      </c>
      <c r="AI1330">
        <v>0</v>
      </c>
      <c r="AJ1330" s="4">
        <v>0</v>
      </c>
      <c r="AK1330">
        <v>0</v>
      </c>
      <c r="AL1330" s="4">
        <v>2</v>
      </c>
      <c r="AM1330">
        <v>0</v>
      </c>
      <c r="AN1330" s="4">
        <v>0</v>
      </c>
      <c r="AO1330">
        <v>0</v>
      </c>
      <c r="AP1330" s="4">
        <v>0</v>
      </c>
      <c r="AQ1330">
        <v>0</v>
      </c>
      <c r="AR1330" s="4">
        <v>0</v>
      </c>
      <c r="AS1330">
        <v>0</v>
      </c>
      <c r="AT1330" s="4">
        <v>0</v>
      </c>
      <c r="AU1330" s="4">
        <v>0</v>
      </c>
      <c r="AV1330" s="4">
        <v>0</v>
      </c>
      <c r="AW1330">
        <v>1.0555555555555556</v>
      </c>
      <c r="AX1330" s="4">
        <f t="shared" si="20"/>
        <v>18</v>
      </c>
      <c r="AY1330" s="4">
        <v>0</v>
      </c>
      <c r="AZ1330" s="4">
        <v>0</v>
      </c>
    </row>
    <row r="1331" spans="1:52" x14ac:dyDescent="0.25">
      <c r="A1331" s="4">
        <v>2017</v>
      </c>
      <c r="B1331" s="4" t="s">
        <v>360</v>
      </c>
      <c r="C1331" t="s">
        <v>242</v>
      </c>
      <c r="D1331" t="s">
        <v>275</v>
      </c>
      <c r="E1331" t="s">
        <v>784</v>
      </c>
      <c r="F1331" s="4">
        <v>15</v>
      </c>
      <c r="G1331">
        <v>15</v>
      </c>
      <c r="H1331">
        <v>497</v>
      </c>
      <c r="I1331">
        <v>15</v>
      </c>
      <c r="J1331">
        <v>501.53333333333336</v>
      </c>
      <c r="K1331">
        <v>0</v>
      </c>
      <c r="L1331">
        <v>0</v>
      </c>
      <c r="M1331">
        <v>14</v>
      </c>
      <c r="N1331">
        <v>1092</v>
      </c>
      <c r="O1331">
        <v>0.93333333333333335</v>
      </c>
      <c r="P1331">
        <v>14</v>
      </c>
      <c r="Q1331">
        <v>20</v>
      </c>
      <c r="R1331">
        <v>3</v>
      </c>
      <c r="S1331">
        <v>379</v>
      </c>
      <c r="T1331">
        <v>5</v>
      </c>
      <c r="U1331">
        <v>12.4</v>
      </c>
      <c r="V1331">
        <v>5</v>
      </c>
      <c r="W1331">
        <v>91.6</v>
      </c>
      <c r="X1331">
        <v>9</v>
      </c>
      <c r="Y1331">
        <v>83.111111111111114</v>
      </c>
      <c r="Z1331">
        <v>0</v>
      </c>
      <c r="AA1331">
        <v>0</v>
      </c>
      <c r="AB1331">
        <v>1</v>
      </c>
      <c r="AC1331">
        <v>903</v>
      </c>
      <c r="AD1331">
        <v>6.6666666666666666E-2</v>
      </c>
      <c r="AE1331">
        <v>0</v>
      </c>
      <c r="AF1331">
        <v>0</v>
      </c>
      <c r="AG1331">
        <v>0</v>
      </c>
      <c r="AH1331" s="4">
        <v>0</v>
      </c>
      <c r="AI1331">
        <v>0</v>
      </c>
      <c r="AJ1331" s="4">
        <v>0</v>
      </c>
      <c r="AK1331">
        <v>0</v>
      </c>
      <c r="AL1331" s="4">
        <v>1</v>
      </c>
      <c r="AM1331">
        <v>1</v>
      </c>
      <c r="AN1331" s="4">
        <v>0</v>
      </c>
      <c r="AO1331">
        <v>0</v>
      </c>
      <c r="AP1331" s="4">
        <v>0</v>
      </c>
      <c r="AQ1331">
        <v>0</v>
      </c>
      <c r="AR1331" s="4">
        <v>0</v>
      </c>
      <c r="AS1331">
        <v>0</v>
      </c>
      <c r="AT1331" s="4">
        <v>0</v>
      </c>
      <c r="AU1331" s="4">
        <v>0</v>
      </c>
      <c r="AV1331" s="4">
        <v>0</v>
      </c>
      <c r="AW1331">
        <v>1</v>
      </c>
      <c r="AX1331" s="4">
        <f t="shared" si="20"/>
        <v>15</v>
      </c>
      <c r="AY1331" s="4">
        <v>0</v>
      </c>
      <c r="AZ1331" s="4">
        <v>0</v>
      </c>
    </row>
    <row r="1332" spans="1:52" x14ac:dyDescent="0.25">
      <c r="A1332" s="4">
        <v>2017</v>
      </c>
      <c r="B1332" s="4" t="s">
        <v>360</v>
      </c>
      <c r="C1332" t="s">
        <v>242</v>
      </c>
      <c r="D1332" t="s">
        <v>266</v>
      </c>
      <c r="E1332" t="s">
        <v>775</v>
      </c>
      <c r="F1332" s="4">
        <v>15</v>
      </c>
      <c r="G1332">
        <v>3</v>
      </c>
      <c r="H1332">
        <v>0</v>
      </c>
      <c r="I1332">
        <v>15</v>
      </c>
      <c r="J1332">
        <v>9.0666666666666664</v>
      </c>
      <c r="K1332">
        <v>0</v>
      </c>
      <c r="L1332">
        <v>0</v>
      </c>
      <c r="M1332">
        <v>15</v>
      </c>
      <c r="N1332">
        <v>247</v>
      </c>
      <c r="O1332">
        <v>1</v>
      </c>
      <c r="P1332">
        <v>7</v>
      </c>
      <c r="Q1332">
        <v>34</v>
      </c>
      <c r="R1332">
        <v>1</v>
      </c>
      <c r="S1332">
        <v>25</v>
      </c>
      <c r="T1332">
        <v>0</v>
      </c>
      <c r="U1332">
        <v>0</v>
      </c>
      <c r="V1332">
        <v>0</v>
      </c>
      <c r="W1332">
        <v>0</v>
      </c>
      <c r="X1332">
        <v>15</v>
      </c>
      <c r="Y1332">
        <v>81.666666666666671</v>
      </c>
      <c r="Z1332">
        <v>0</v>
      </c>
      <c r="AA1332">
        <v>0</v>
      </c>
      <c r="AB1332">
        <v>15</v>
      </c>
      <c r="AC1332">
        <v>111</v>
      </c>
      <c r="AD1332">
        <v>1</v>
      </c>
      <c r="AE1332">
        <v>10</v>
      </c>
      <c r="AF1332">
        <v>81</v>
      </c>
      <c r="AG1332">
        <v>0.66666666666666663</v>
      </c>
      <c r="AH1332" s="4">
        <v>0</v>
      </c>
      <c r="AI1332">
        <v>0</v>
      </c>
      <c r="AJ1332" s="4">
        <v>0</v>
      </c>
      <c r="AK1332">
        <v>0</v>
      </c>
      <c r="AL1332" s="4">
        <v>0</v>
      </c>
      <c r="AM1332">
        <v>0</v>
      </c>
      <c r="AN1332" s="4">
        <v>0</v>
      </c>
      <c r="AO1332">
        <v>0</v>
      </c>
      <c r="AP1332" s="4">
        <v>0</v>
      </c>
      <c r="AQ1332">
        <v>0</v>
      </c>
      <c r="AR1332" s="4">
        <v>0</v>
      </c>
      <c r="AS1332">
        <v>0</v>
      </c>
      <c r="AT1332" s="4">
        <v>0</v>
      </c>
      <c r="AU1332" s="4">
        <v>0</v>
      </c>
      <c r="AV1332" s="4">
        <v>0</v>
      </c>
      <c r="AW1332">
        <v>1.0714285714285714</v>
      </c>
      <c r="AX1332" s="4">
        <f t="shared" si="20"/>
        <v>14</v>
      </c>
      <c r="AY1332" s="4">
        <v>0</v>
      </c>
      <c r="AZ1332" s="4">
        <v>0</v>
      </c>
    </row>
    <row r="1333" spans="1:52" x14ac:dyDescent="0.25">
      <c r="A1333" s="4">
        <v>2017</v>
      </c>
      <c r="B1333" s="4" t="s">
        <v>360</v>
      </c>
      <c r="C1333" t="s">
        <v>242</v>
      </c>
      <c r="D1333" t="s">
        <v>139</v>
      </c>
      <c r="E1333" t="s">
        <v>655</v>
      </c>
      <c r="F1333" s="4">
        <v>15</v>
      </c>
      <c r="G1333">
        <v>15</v>
      </c>
      <c r="H1333">
        <v>2</v>
      </c>
      <c r="I1333">
        <v>15</v>
      </c>
      <c r="J1333">
        <v>4.0666666666666664</v>
      </c>
      <c r="K1333">
        <v>0</v>
      </c>
      <c r="L1333">
        <v>0</v>
      </c>
      <c r="M1333">
        <v>15</v>
      </c>
      <c r="N1333">
        <v>2779</v>
      </c>
      <c r="O1333">
        <v>1</v>
      </c>
      <c r="P1333">
        <v>14</v>
      </c>
      <c r="Q1333">
        <v>8</v>
      </c>
      <c r="R1333">
        <v>1</v>
      </c>
      <c r="S1333">
        <v>6</v>
      </c>
      <c r="T1333">
        <v>6</v>
      </c>
      <c r="U1333">
        <v>148.33333333333334</v>
      </c>
      <c r="V1333">
        <v>6</v>
      </c>
      <c r="W1333">
        <v>27.5</v>
      </c>
      <c r="X1333">
        <v>8</v>
      </c>
      <c r="Y1333">
        <v>171.75</v>
      </c>
      <c r="Z1333">
        <v>6</v>
      </c>
      <c r="AA1333">
        <v>502</v>
      </c>
      <c r="AB1333">
        <v>8</v>
      </c>
      <c r="AC1333">
        <v>195</v>
      </c>
      <c r="AD1333">
        <v>0.53333333333333333</v>
      </c>
      <c r="AE1333">
        <v>1</v>
      </c>
      <c r="AF1333">
        <v>100</v>
      </c>
      <c r="AG1333">
        <v>6.6666666666666666E-2</v>
      </c>
      <c r="AH1333" s="4">
        <v>1</v>
      </c>
      <c r="AI1333">
        <v>0.16666666666666666</v>
      </c>
      <c r="AJ1333" s="4">
        <v>1</v>
      </c>
      <c r="AK1333">
        <v>0.16666666666666666</v>
      </c>
      <c r="AL1333" s="4">
        <v>2</v>
      </c>
      <c r="AM1333">
        <v>0.25</v>
      </c>
      <c r="AN1333" s="4">
        <v>1</v>
      </c>
      <c r="AO1333">
        <v>0.125</v>
      </c>
      <c r="AP1333" s="4">
        <v>0</v>
      </c>
      <c r="AQ1333">
        <v>0</v>
      </c>
      <c r="AR1333" s="4">
        <v>0</v>
      </c>
      <c r="AS1333">
        <v>0</v>
      </c>
      <c r="AT1333" s="4">
        <v>0</v>
      </c>
      <c r="AU1333" s="4">
        <v>0</v>
      </c>
      <c r="AV1333" s="4">
        <v>0</v>
      </c>
      <c r="AW1333">
        <v>2.1428571428571428</v>
      </c>
      <c r="AX1333" s="4">
        <f t="shared" si="20"/>
        <v>7</v>
      </c>
      <c r="AY1333" s="4">
        <v>4</v>
      </c>
      <c r="AZ1333" s="4">
        <v>28</v>
      </c>
    </row>
    <row r="1334" spans="1:52" x14ac:dyDescent="0.25">
      <c r="A1334" s="4">
        <v>2017</v>
      </c>
      <c r="B1334" s="4" t="s">
        <v>360</v>
      </c>
      <c r="C1334" t="s">
        <v>242</v>
      </c>
      <c r="D1334" t="s">
        <v>193</v>
      </c>
      <c r="E1334" t="s">
        <v>706</v>
      </c>
      <c r="F1334" s="4">
        <v>13</v>
      </c>
      <c r="G1334">
        <v>12</v>
      </c>
      <c r="H1334">
        <v>4</v>
      </c>
      <c r="I1334">
        <v>13</v>
      </c>
      <c r="J1334">
        <v>5.3076923076923075</v>
      </c>
      <c r="K1334">
        <v>0</v>
      </c>
      <c r="L1334">
        <v>0</v>
      </c>
      <c r="M1334">
        <v>13</v>
      </c>
      <c r="N1334">
        <v>1752</v>
      </c>
      <c r="O1334">
        <v>1</v>
      </c>
      <c r="P1334">
        <v>12</v>
      </c>
      <c r="Q1334">
        <v>14</v>
      </c>
      <c r="R1334">
        <v>1</v>
      </c>
      <c r="S1334">
        <v>17</v>
      </c>
      <c r="T1334">
        <v>5</v>
      </c>
      <c r="U1334">
        <v>192</v>
      </c>
      <c r="V1334">
        <v>4</v>
      </c>
      <c r="W1334">
        <v>58</v>
      </c>
      <c r="X1334">
        <v>7</v>
      </c>
      <c r="Y1334">
        <v>315.28571428571428</v>
      </c>
      <c r="Z1334">
        <v>5</v>
      </c>
      <c r="AA1334">
        <v>356</v>
      </c>
      <c r="AB1334">
        <v>5</v>
      </c>
      <c r="AC1334">
        <v>227</v>
      </c>
      <c r="AD1334">
        <v>0.38461538461538464</v>
      </c>
      <c r="AE1334">
        <v>0</v>
      </c>
      <c r="AF1334">
        <v>0</v>
      </c>
      <c r="AG1334">
        <v>0</v>
      </c>
      <c r="AH1334" s="4">
        <v>3</v>
      </c>
      <c r="AI1334">
        <v>0.6</v>
      </c>
      <c r="AJ1334" s="4">
        <v>1</v>
      </c>
      <c r="AK1334">
        <v>0.2</v>
      </c>
      <c r="AL1334" s="4">
        <v>2</v>
      </c>
      <c r="AM1334">
        <v>0.4</v>
      </c>
      <c r="AN1334" s="4">
        <v>2</v>
      </c>
      <c r="AO1334">
        <v>0.4</v>
      </c>
      <c r="AP1334" s="4">
        <v>0</v>
      </c>
      <c r="AQ1334">
        <v>0</v>
      </c>
      <c r="AR1334" s="4">
        <v>0</v>
      </c>
      <c r="AS1334">
        <v>0</v>
      </c>
      <c r="AT1334" s="4">
        <v>0</v>
      </c>
      <c r="AU1334" s="4">
        <v>0</v>
      </c>
      <c r="AV1334" s="4">
        <v>0</v>
      </c>
      <c r="AW1334">
        <v>1.625</v>
      </c>
      <c r="AX1334" s="4">
        <f t="shared" si="20"/>
        <v>8</v>
      </c>
      <c r="AY1334" s="4">
        <v>3</v>
      </c>
      <c r="AZ1334" s="4">
        <v>53</v>
      </c>
    </row>
    <row r="1335" spans="1:52" x14ac:dyDescent="0.25">
      <c r="A1335" s="4">
        <v>2017</v>
      </c>
      <c r="B1335" s="4" t="s">
        <v>360</v>
      </c>
      <c r="C1335" t="s">
        <v>242</v>
      </c>
      <c r="D1335" t="s">
        <v>325</v>
      </c>
      <c r="E1335" t="s">
        <v>828</v>
      </c>
      <c r="F1335" s="4">
        <v>11</v>
      </c>
      <c r="G1335">
        <v>11</v>
      </c>
      <c r="H1335">
        <v>9</v>
      </c>
      <c r="I1335">
        <v>11</v>
      </c>
      <c r="J1335">
        <v>10.454545454545455</v>
      </c>
      <c r="K1335">
        <v>0</v>
      </c>
      <c r="L1335">
        <v>0</v>
      </c>
      <c r="M1335">
        <v>11</v>
      </c>
      <c r="N1335">
        <v>2147</v>
      </c>
      <c r="O1335">
        <v>1</v>
      </c>
      <c r="P1335">
        <v>11</v>
      </c>
      <c r="Q1335">
        <v>17</v>
      </c>
      <c r="R1335">
        <v>2</v>
      </c>
      <c r="S1335">
        <v>20</v>
      </c>
      <c r="T1335">
        <v>4</v>
      </c>
      <c r="U1335">
        <v>200.5</v>
      </c>
      <c r="V1335">
        <v>2</v>
      </c>
      <c r="W1335">
        <v>8.5</v>
      </c>
      <c r="X1335">
        <v>6</v>
      </c>
      <c r="Y1335">
        <v>155.5</v>
      </c>
      <c r="Z1335">
        <v>4</v>
      </c>
      <c r="AA1335">
        <v>369</v>
      </c>
      <c r="AB1335">
        <v>6</v>
      </c>
      <c r="AC1335">
        <v>184</v>
      </c>
      <c r="AD1335">
        <v>0.54545454545454541</v>
      </c>
      <c r="AE1335">
        <v>0</v>
      </c>
      <c r="AF1335">
        <v>0</v>
      </c>
      <c r="AG1335">
        <v>0</v>
      </c>
      <c r="AH1335" s="4">
        <v>2</v>
      </c>
      <c r="AI1335">
        <v>0.5</v>
      </c>
      <c r="AJ1335" s="4">
        <v>0</v>
      </c>
      <c r="AK1335">
        <v>0</v>
      </c>
      <c r="AL1335" s="4">
        <v>3</v>
      </c>
      <c r="AM1335">
        <v>0.5</v>
      </c>
      <c r="AN1335" s="4">
        <v>1</v>
      </c>
      <c r="AO1335">
        <v>0.16666666666666666</v>
      </c>
      <c r="AP1335" s="4">
        <v>0</v>
      </c>
      <c r="AQ1335">
        <v>0</v>
      </c>
      <c r="AR1335" s="4">
        <v>0</v>
      </c>
      <c r="AS1335">
        <v>0</v>
      </c>
      <c r="AT1335" s="4">
        <v>0</v>
      </c>
      <c r="AU1335" s="4">
        <v>0</v>
      </c>
      <c r="AV1335" s="4">
        <v>1</v>
      </c>
      <c r="AW1335">
        <v>2.2000000000000002</v>
      </c>
      <c r="AX1335" s="4">
        <f t="shared" si="20"/>
        <v>5</v>
      </c>
      <c r="AY1335" s="4">
        <v>3</v>
      </c>
      <c r="AZ1335" s="4">
        <v>43</v>
      </c>
    </row>
    <row r="1336" spans="1:52" x14ac:dyDescent="0.25">
      <c r="A1336" s="4">
        <v>2017</v>
      </c>
      <c r="B1336" s="4" t="s">
        <v>360</v>
      </c>
      <c r="C1336" t="s">
        <v>242</v>
      </c>
      <c r="D1336" t="s">
        <v>270</v>
      </c>
      <c r="E1336" t="s">
        <v>779</v>
      </c>
      <c r="F1336" s="4">
        <v>6</v>
      </c>
      <c r="G1336">
        <v>4</v>
      </c>
      <c r="H1336">
        <v>782</v>
      </c>
      <c r="I1336">
        <v>4</v>
      </c>
      <c r="J1336">
        <v>789.25</v>
      </c>
      <c r="K1336">
        <v>4</v>
      </c>
      <c r="L1336">
        <v>1</v>
      </c>
      <c r="M1336">
        <v>3</v>
      </c>
      <c r="N1336">
        <v>-910</v>
      </c>
      <c r="O1336">
        <v>0.5</v>
      </c>
      <c r="P1336">
        <v>6</v>
      </c>
      <c r="Q1336">
        <v>13</v>
      </c>
      <c r="R1336">
        <v>2</v>
      </c>
      <c r="S1336">
        <v>359</v>
      </c>
      <c r="T1336">
        <v>1</v>
      </c>
      <c r="U1336">
        <v>15</v>
      </c>
      <c r="V1336">
        <v>0</v>
      </c>
      <c r="W1336">
        <v>0</v>
      </c>
      <c r="X1336">
        <v>5</v>
      </c>
      <c r="Y1336">
        <v>15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 s="4">
        <v>0</v>
      </c>
      <c r="AI1336">
        <v>0</v>
      </c>
      <c r="AJ1336" s="4">
        <v>0</v>
      </c>
      <c r="AK1336">
        <v>0</v>
      </c>
      <c r="AL1336" s="4">
        <v>1</v>
      </c>
      <c r="AM1336">
        <v>0</v>
      </c>
      <c r="AN1336" s="4">
        <v>0</v>
      </c>
      <c r="AO1336">
        <v>0</v>
      </c>
      <c r="AP1336" s="4">
        <v>0</v>
      </c>
      <c r="AQ1336">
        <v>0</v>
      </c>
      <c r="AR1336" s="4">
        <v>0</v>
      </c>
      <c r="AS1336">
        <v>0</v>
      </c>
      <c r="AT1336" s="4">
        <v>0</v>
      </c>
      <c r="AU1336" s="4">
        <v>0</v>
      </c>
      <c r="AV1336" s="4">
        <v>0</v>
      </c>
      <c r="AW1336">
        <v>1.2</v>
      </c>
      <c r="AX1336" s="4">
        <f t="shared" si="20"/>
        <v>5</v>
      </c>
      <c r="AY1336" s="4">
        <v>0</v>
      </c>
      <c r="AZ1336" s="4">
        <v>0</v>
      </c>
    </row>
    <row r="1337" spans="1:52" x14ac:dyDescent="0.25">
      <c r="A1337" s="4">
        <v>2017</v>
      </c>
      <c r="B1337" s="4" t="s">
        <v>360</v>
      </c>
      <c r="C1337" t="s">
        <v>242</v>
      </c>
      <c r="D1337" t="s">
        <v>269</v>
      </c>
      <c r="E1337" t="s">
        <v>778</v>
      </c>
      <c r="F1337" s="4">
        <v>5</v>
      </c>
      <c r="G1337">
        <v>1</v>
      </c>
      <c r="H1337">
        <v>0</v>
      </c>
      <c r="I1337">
        <v>5</v>
      </c>
      <c r="J1337">
        <v>6.6</v>
      </c>
      <c r="K1337">
        <v>0</v>
      </c>
      <c r="L1337">
        <v>0</v>
      </c>
      <c r="M1337">
        <v>5</v>
      </c>
      <c r="N1337">
        <v>-50</v>
      </c>
      <c r="O1337">
        <v>1</v>
      </c>
      <c r="P1337">
        <v>1</v>
      </c>
      <c r="Q1337">
        <v>18</v>
      </c>
      <c r="R1337">
        <v>1</v>
      </c>
      <c r="S1337">
        <v>35</v>
      </c>
      <c r="T1337">
        <v>0</v>
      </c>
      <c r="U1337">
        <v>0</v>
      </c>
      <c r="V1337">
        <v>0</v>
      </c>
      <c r="W1337">
        <v>0</v>
      </c>
      <c r="X1337">
        <v>4</v>
      </c>
      <c r="Y1337">
        <v>21.25</v>
      </c>
      <c r="Z1337">
        <v>0</v>
      </c>
      <c r="AA1337">
        <v>0</v>
      </c>
      <c r="AB1337">
        <v>4</v>
      </c>
      <c r="AC1337">
        <v>66</v>
      </c>
      <c r="AD1337">
        <v>0.8</v>
      </c>
      <c r="AE1337">
        <v>2</v>
      </c>
      <c r="AF1337">
        <v>49</v>
      </c>
      <c r="AG1337">
        <v>0.4</v>
      </c>
      <c r="AH1337" s="4">
        <v>0</v>
      </c>
      <c r="AI1337">
        <v>0</v>
      </c>
      <c r="AJ1337" s="4">
        <v>0</v>
      </c>
      <c r="AK1337">
        <v>0</v>
      </c>
      <c r="AL1337" s="4">
        <v>0</v>
      </c>
      <c r="AM1337">
        <v>0</v>
      </c>
      <c r="AN1337" s="4">
        <v>0</v>
      </c>
      <c r="AO1337">
        <v>0</v>
      </c>
      <c r="AP1337" s="4">
        <v>0</v>
      </c>
      <c r="AQ1337">
        <v>0</v>
      </c>
      <c r="AR1337" s="4">
        <v>0</v>
      </c>
      <c r="AS1337">
        <v>0</v>
      </c>
      <c r="AT1337" s="4">
        <v>0</v>
      </c>
      <c r="AU1337" s="4">
        <v>0</v>
      </c>
      <c r="AV1337" s="4">
        <v>0</v>
      </c>
      <c r="AW1337">
        <v>1</v>
      </c>
      <c r="AX1337" s="4">
        <f t="shared" si="20"/>
        <v>5</v>
      </c>
      <c r="AY1337" s="4">
        <v>0</v>
      </c>
      <c r="AZ1337" s="4">
        <v>0</v>
      </c>
    </row>
    <row r="1338" spans="1:52" x14ac:dyDescent="0.25">
      <c r="A1338" s="4">
        <v>2017</v>
      </c>
      <c r="B1338" s="4" t="s">
        <v>360</v>
      </c>
      <c r="C1338" t="s">
        <v>242</v>
      </c>
      <c r="D1338" t="s">
        <v>274</v>
      </c>
      <c r="E1338" t="s">
        <v>783</v>
      </c>
      <c r="F1338" s="4">
        <v>4</v>
      </c>
      <c r="G1338">
        <v>2</v>
      </c>
      <c r="H1338">
        <v>1</v>
      </c>
      <c r="I1338">
        <v>4</v>
      </c>
      <c r="J1338">
        <v>5.25</v>
      </c>
      <c r="K1338">
        <v>0</v>
      </c>
      <c r="L1338">
        <v>0</v>
      </c>
      <c r="M1338">
        <v>4</v>
      </c>
      <c r="N1338">
        <v>19</v>
      </c>
      <c r="O1338">
        <v>1</v>
      </c>
      <c r="P1338">
        <v>2</v>
      </c>
      <c r="Q1338">
        <v>14</v>
      </c>
      <c r="R1338">
        <v>1</v>
      </c>
      <c r="S1338">
        <v>40</v>
      </c>
      <c r="T1338">
        <v>0</v>
      </c>
      <c r="U1338">
        <v>0</v>
      </c>
      <c r="V1338">
        <v>0</v>
      </c>
      <c r="W1338">
        <v>0</v>
      </c>
      <c r="X1338">
        <v>4</v>
      </c>
      <c r="Y1338">
        <v>123.5</v>
      </c>
      <c r="Z1338">
        <v>0</v>
      </c>
      <c r="AA1338">
        <v>0</v>
      </c>
      <c r="AB1338">
        <v>4</v>
      </c>
      <c r="AC1338">
        <v>158</v>
      </c>
      <c r="AD1338">
        <v>1</v>
      </c>
      <c r="AE1338">
        <v>2</v>
      </c>
      <c r="AF1338">
        <v>163</v>
      </c>
      <c r="AG1338">
        <v>0.5</v>
      </c>
      <c r="AH1338" s="4">
        <v>0</v>
      </c>
      <c r="AI1338">
        <v>0</v>
      </c>
      <c r="AJ1338" s="4">
        <v>0</v>
      </c>
      <c r="AK1338">
        <v>0</v>
      </c>
      <c r="AL1338" s="4">
        <v>0</v>
      </c>
      <c r="AM1338">
        <v>0</v>
      </c>
      <c r="AN1338" s="4">
        <v>0</v>
      </c>
      <c r="AO1338">
        <v>0</v>
      </c>
      <c r="AP1338" s="4">
        <v>0</v>
      </c>
      <c r="AQ1338">
        <v>0</v>
      </c>
      <c r="AR1338" s="4">
        <v>0</v>
      </c>
      <c r="AS1338">
        <v>0</v>
      </c>
      <c r="AT1338" s="4">
        <v>0</v>
      </c>
      <c r="AU1338" s="4">
        <v>0</v>
      </c>
      <c r="AV1338" s="4">
        <v>0</v>
      </c>
      <c r="AW1338">
        <v>1.3333333333333333</v>
      </c>
      <c r="AX1338" s="4">
        <f t="shared" si="20"/>
        <v>3</v>
      </c>
      <c r="AY1338" s="4">
        <v>0</v>
      </c>
      <c r="AZ1338" s="4">
        <v>0</v>
      </c>
    </row>
    <row r="1339" spans="1:52" x14ac:dyDescent="0.25">
      <c r="A1339" s="4">
        <v>2017</v>
      </c>
      <c r="B1339" s="4" t="s">
        <v>360</v>
      </c>
      <c r="C1339" t="s">
        <v>242</v>
      </c>
      <c r="D1339" t="s">
        <v>273</v>
      </c>
      <c r="E1339" t="s">
        <v>782</v>
      </c>
      <c r="F1339" s="4">
        <v>3</v>
      </c>
      <c r="G1339">
        <v>2</v>
      </c>
      <c r="H1339">
        <v>2</v>
      </c>
      <c r="I1339">
        <v>3</v>
      </c>
      <c r="J1339">
        <v>4.333333333333333</v>
      </c>
      <c r="K1339">
        <v>0</v>
      </c>
      <c r="L1339">
        <v>0</v>
      </c>
      <c r="M1339">
        <v>3</v>
      </c>
      <c r="N1339">
        <v>40</v>
      </c>
      <c r="O1339">
        <v>1</v>
      </c>
      <c r="P1339">
        <v>1</v>
      </c>
      <c r="Q1339">
        <v>16</v>
      </c>
      <c r="R1339">
        <v>1</v>
      </c>
      <c r="S1339">
        <v>25</v>
      </c>
      <c r="T1339">
        <v>0</v>
      </c>
      <c r="U1339">
        <v>0</v>
      </c>
      <c r="V1339">
        <v>0</v>
      </c>
      <c r="W1339">
        <v>0</v>
      </c>
      <c r="X1339">
        <v>3</v>
      </c>
      <c r="Y1339">
        <v>15.333333333333334</v>
      </c>
      <c r="Z1339">
        <v>0</v>
      </c>
      <c r="AA1339">
        <v>0</v>
      </c>
      <c r="AB1339">
        <v>3</v>
      </c>
      <c r="AC1339">
        <v>35</v>
      </c>
      <c r="AD1339">
        <v>1</v>
      </c>
      <c r="AE1339">
        <v>0</v>
      </c>
      <c r="AF1339">
        <v>0</v>
      </c>
      <c r="AG1339">
        <v>0</v>
      </c>
      <c r="AH1339" s="4">
        <v>0</v>
      </c>
      <c r="AI1339">
        <v>0</v>
      </c>
      <c r="AJ1339" s="4">
        <v>0</v>
      </c>
      <c r="AK1339">
        <v>0</v>
      </c>
      <c r="AL1339" s="4">
        <v>0</v>
      </c>
      <c r="AM1339">
        <v>0</v>
      </c>
      <c r="AN1339" s="4">
        <v>0</v>
      </c>
      <c r="AO1339">
        <v>0</v>
      </c>
      <c r="AP1339" s="4">
        <v>0</v>
      </c>
      <c r="AQ1339">
        <v>0</v>
      </c>
      <c r="AR1339" s="4">
        <v>0</v>
      </c>
      <c r="AS1339">
        <v>0</v>
      </c>
      <c r="AT1339" s="4">
        <v>0</v>
      </c>
      <c r="AU1339" s="4">
        <v>0</v>
      </c>
      <c r="AV1339" s="4">
        <v>0</v>
      </c>
      <c r="AW1339">
        <v>1</v>
      </c>
      <c r="AX1339" s="4">
        <f t="shared" si="20"/>
        <v>3</v>
      </c>
      <c r="AY1339" s="4">
        <v>0</v>
      </c>
      <c r="AZ1339" s="4">
        <v>0</v>
      </c>
    </row>
    <row r="1340" spans="1:52" x14ac:dyDescent="0.25">
      <c r="A1340" s="4">
        <v>2017</v>
      </c>
      <c r="B1340" s="4" t="s">
        <v>360</v>
      </c>
      <c r="C1340" t="s">
        <v>242</v>
      </c>
      <c r="D1340" t="s">
        <v>172</v>
      </c>
      <c r="E1340" t="s">
        <v>685</v>
      </c>
      <c r="F1340" s="4">
        <v>3</v>
      </c>
      <c r="G1340">
        <v>3</v>
      </c>
      <c r="H1340">
        <v>6</v>
      </c>
      <c r="I1340">
        <v>3</v>
      </c>
      <c r="J1340">
        <v>7.666666666666667</v>
      </c>
      <c r="K1340">
        <v>0</v>
      </c>
      <c r="L1340">
        <v>0</v>
      </c>
      <c r="M1340">
        <v>3</v>
      </c>
      <c r="N1340">
        <v>2809</v>
      </c>
      <c r="O1340">
        <v>1</v>
      </c>
      <c r="P1340">
        <v>3</v>
      </c>
      <c r="Q1340">
        <v>64</v>
      </c>
      <c r="R1340">
        <v>1</v>
      </c>
      <c r="S1340">
        <v>37</v>
      </c>
      <c r="T1340">
        <v>2</v>
      </c>
      <c r="U1340">
        <v>175.5</v>
      </c>
      <c r="V1340">
        <v>2</v>
      </c>
      <c r="W1340">
        <v>130.5</v>
      </c>
      <c r="X1340">
        <v>1</v>
      </c>
      <c r="Y1340">
        <v>437</v>
      </c>
      <c r="Z1340">
        <v>2</v>
      </c>
      <c r="AA1340">
        <v>487</v>
      </c>
      <c r="AB1340">
        <v>1</v>
      </c>
      <c r="AC1340">
        <v>442</v>
      </c>
      <c r="AD1340">
        <v>0.33333333333333331</v>
      </c>
      <c r="AE1340">
        <v>0</v>
      </c>
      <c r="AF1340">
        <v>0</v>
      </c>
      <c r="AG1340">
        <v>0</v>
      </c>
      <c r="AH1340" s="4">
        <v>0</v>
      </c>
      <c r="AI1340">
        <v>0</v>
      </c>
      <c r="AJ1340" s="4">
        <v>0</v>
      </c>
      <c r="AK1340">
        <v>0</v>
      </c>
      <c r="AL1340" s="4">
        <v>0</v>
      </c>
      <c r="AM1340">
        <v>0</v>
      </c>
      <c r="AN1340" s="4">
        <v>0</v>
      </c>
      <c r="AO1340">
        <v>0</v>
      </c>
      <c r="AP1340" s="4">
        <v>0</v>
      </c>
      <c r="AQ1340">
        <v>0</v>
      </c>
      <c r="AR1340" s="4">
        <v>0</v>
      </c>
      <c r="AS1340">
        <v>0</v>
      </c>
      <c r="AT1340" s="4">
        <v>0</v>
      </c>
      <c r="AU1340" s="4">
        <v>0</v>
      </c>
      <c r="AV1340" s="4">
        <v>0</v>
      </c>
      <c r="AW1340">
        <v>1</v>
      </c>
      <c r="AX1340" s="4">
        <f t="shared" si="20"/>
        <v>3</v>
      </c>
      <c r="AY1340" s="4">
        <v>0</v>
      </c>
      <c r="AZ1340" s="4">
        <v>0</v>
      </c>
    </row>
    <row r="1341" spans="1:52" x14ac:dyDescent="0.25">
      <c r="A1341" s="4">
        <v>2017</v>
      </c>
      <c r="B1341" s="4" t="s">
        <v>360</v>
      </c>
      <c r="C1341" t="s">
        <v>242</v>
      </c>
      <c r="D1341" t="s">
        <v>171</v>
      </c>
      <c r="E1341" t="s">
        <v>684</v>
      </c>
      <c r="F1341" s="4">
        <v>2</v>
      </c>
      <c r="G1341">
        <v>2</v>
      </c>
      <c r="H1341">
        <v>4</v>
      </c>
      <c r="I1341">
        <v>2</v>
      </c>
      <c r="J1341">
        <v>5</v>
      </c>
      <c r="K1341">
        <v>0</v>
      </c>
      <c r="L1341">
        <v>0</v>
      </c>
      <c r="M1341">
        <v>2</v>
      </c>
      <c r="N1341">
        <v>2592</v>
      </c>
      <c r="O1341">
        <v>1</v>
      </c>
      <c r="P1341">
        <v>2</v>
      </c>
      <c r="Q1341">
        <v>15</v>
      </c>
      <c r="R1341">
        <v>0</v>
      </c>
      <c r="S1341">
        <v>0</v>
      </c>
      <c r="T1341">
        <v>1</v>
      </c>
      <c r="U1341">
        <v>76</v>
      </c>
      <c r="V1341">
        <v>1</v>
      </c>
      <c r="W1341">
        <v>144</v>
      </c>
      <c r="X1341">
        <v>1</v>
      </c>
      <c r="Y1341">
        <v>60</v>
      </c>
      <c r="Z1341">
        <v>1</v>
      </c>
      <c r="AA1341">
        <v>302</v>
      </c>
      <c r="AB1341">
        <v>1</v>
      </c>
      <c r="AC1341">
        <v>74</v>
      </c>
      <c r="AD1341">
        <v>0.5</v>
      </c>
      <c r="AE1341">
        <v>0</v>
      </c>
      <c r="AF1341">
        <v>0</v>
      </c>
      <c r="AG1341">
        <v>0</v>
      </c>
      <c r="AH1341" s="4">
        <v>1</v>
      </c>
      <c r="AI1341">
        <v>1</v>
      </c>
      <c r="AJ1341" s="4">
        <v>0</v>
      </c>
      <c r="AK1341">
        <v>0</v>
      </c>
      <c r="AL1341" s="4">
        <v>0</v>
      </c>
      <c r="AM1341">
        <v>0</v>
      </c>
      <c r="AN1341" s="4">
        <v>0</v>
      </c>
      <c r="AO1341">
        <v>0</v>
      </c>
      <c r="AP1341" s="4">
        <v>0</v>
      </c>
      <c r="AQ1341">
        <v>0</v>
      </c>
      <c r="AR1341" s="4">
        <v>0</v>
      </c>
      <c r="AS1341">
        <v>0</v>
      </c>
      <c r="AT1341" s="4">
        <v>0</v>
      </c>
      <c r="AU1341" s="4">
        <v>0</v>
      </c>
      <c r="AV1341" s="4">
        <v>0</v>
      </c>
      <c r="AW1341">
        <v>1</v>
      </c>
      <c r="AX1341" s="4">
        <f t="shared" si="20"/>
        <v>2</v>
      </c>
      <c r="AY1341" s="4">
        <v>1</v>
      </c>
      <c r="AZ1341" s="4">
        <v>7</v>
      </c>
    </row>
    <row r="1342" spans="1:52" x14ac:dyDescent="0.25">
      <c r="A1342" s="4">
        <v>2017</v>
      </c>
      <c r="B1342" s="4" t="s">
        <v>360</v>
      </c>
      <c r="C1342" t="s">
        <v>242</v>
      </c>
      <c r="D1342" t="s">
        <v>268</v>
      </c>
      <c r="E1342" t="s">
        <v>777</v>
      </c>
      <c r="F1342" s="4">
        <v>2</v>
      </c>
      <c r="G1342">
        <v>0</v>
      </c>
      <c r="H1342">
        <v>0</v>
      </c>
      <c r="I1342">
        <v>2</v>
      </c>
      <c r="J1342">
        <v>9</v>
      </c>
      <c r="K1342">
        <v>0</v>
      </c>
      <c r="L1342">
        <v>0</v>
      </c>
      <c r="M1342">
        <v>2</v>
      </c>
      <c r="N1342">
        <v>127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2</v>
      </c>
      <c r="Y1342">
        <v>38.5</v>
      </c>
      <c r="Z1342">
        <v>0</v>
      </c>
      <c r="AA1342">
        <v>0</v>
      </c>
      <c r="AB1342">
        <v>2</v>
      </c>
      <c r="AC1342">
        <v>66</v>
      </c>
      <c r="AD1342">
        <v>1</v>
      </c>
      <c r="AE1342">
        <v>2</v>
      </c>
      <c r="AF1342">
        <v>66</v>
      </c>
      <c r="AG1342">
        <v>1</v>
      </c>
      <c r="AH1342" s="4">
        <v>0</v>
      </c>
      <c r="AI1342">
        <v>0</v>
      </c>
      <c r="AJ1342" s="4">
        <v>0</v>
      </c>
      <c r="AK1342">
        <v>0</v>
      </c>
      <c r="AL1342" s="4">
        <v>0</v>
      </c>
      <c r="AM1342">
        <v>0</v>
      </c>
      <c r="AN1342" s="4">
        <v>0</v>
      </c>
      <c r="AO1342">
        <v>0</v>
      </c>
      <c r="AP1342" s="4">
        <v>0</v>
      </c>
      <c r="AQ1342">
        <v>0</v>
      </c>
      <c r="AR1342" s="4">
        <v>0</v>
      </c>
      <c r="AS1342">
        <v>0</v>
      </c>
      <c r="AT1342" s="4">
        <v>0</v>
      </c>
      <c r="AU1342" s="4">
        <v>0</v>
      </c>
      <c r="AV1342" s="4">
        <v>0</v>
      </c>
      <c r="AW1342">
        <v>1</v>
      </c>
      <c r="AX1342" s="4">
        <f t="shared" si="20"/>
        <v>2</v>
      </c>
      <c r="AY1342" s="4">
        <v>0</v>
      </c>
      <c r="AZ1342" s="4">
        <v>0</v>
      </c>
    </row>
    <row r="1343" spans="1:52" x14ac:dyDescent="0.25">
      <c r="A1343" s="4">
        <v>2017</v>
      </c>
      <c r="B1343" s="4" t="s">
        <v>360</v>
      </c>
      <c r="C1343" t="s">
        <v>242</v>
      </c>
      <c r="D1343" t="s">
        <v>263</v>
      </c>
      <c r="E1343" t="s">
        <v>772</v>
      </c>
      <c r="F1343" s="4">
        <v>1</v>
      </c>
      <c r="G1343">
        <v>1</v>
      </c>
      <c r="H1343">
        <v>17</v>
      </c>
      <c r="I1343">
        <v>1</v>
      </c>
      <c r="J1343">
        <v>17</v>
      </c>
      <c r="K1343">
        <v>0</v>
      </c>
      <c r="L1343">
        <v>0</v>
      </c>
      <c r="M1343">
        <v>1</v>
      </c>
      <c r="N1343">
        <v>5080</v>
      </c>
      <c r="O1343">
        <v>1</v>
      </c>
      <c r="P1343">
        <v>1</v>
      </c>
      <c r="Q1343">
        <v>18</v>
      </c>
      <c r="R1343">
        <v>0</v>
      </c>
      <c r="S1343">
        <v>0</v>
      </c>
      <c r="T1343">
        <v>1</v>
      </c>
      <c r="U1343">
        <v>103</v>
      </c>
      <c r="V1343">
        <v>1</v>
      </c>
      <c r="W1343">
        <v>4</v>
      </c>
      <c r="X1343">
        <v>0</v>
      </c>
      <c r="Y1343">
        <v>0</v>
      </c>
      <c r="Z1343">
        <v>1</v>
      </c>
      <c r="AA1343">
        <v>183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 s="4">
        <v>0</v>
      </c>
      <c r="AI1343">
        <v>0</v>
      </c>
      <c r="AJ1343" s="4">
        <v>0</v>
      </c>
      <c r="AK1343">
        <v>0</v>
      </c>
      <c r="AL1343" s="4">
        <v>0</v>
      </c>
      <c r="AM1343">
        <v>0</v>
      </c>
      <c r="AN1343" s="4">
        <v>0</v>
      </c>
      <c r="AO1343">
        <v>0</v>
      </c>
      <c r="AP1343" s="4">
        <v>0</v>
      </c>
      <c r="AQ1343">
        <v>0</v>
      </c>
      <c r="AR1343" s="4">
        <v>0</v>
      </c>
      <c r="AS1343">
        <v>0</v>
      </c>
      <c r="AT1343" s="4">
        <v>0</v>
      </c>
      <c r="AU1343" s="4">
        <v>0</v>
      </c>
      <c r="AV1343" s="4">
        <v>0</v>
      </c>
      <c r="AW1343">
        <v>1</v>
      </c>
      <c r="AX1343" s="4">
        <f t="shared" si="20"/>
        <v>1</v>
      </c>
      <c r="AY1343" s="4">
        <v>1</v>
      </c>
      <c r="AZ1343" s="4">
        <v>2</v>
      </c>
    </row>
    <row r="1344" spans="1:52" x14ac:dyDescent="0.25">
      <c r="A1344" s="4">
        <v>2017</v>
      </c>
      <c r="B1344" s="4" t="s">
        <v>360</v>
      </c>
      <c r="C1344" t="s">
        <v>279</v>
      </c>
      <c r="D1344" t="s">
        <v>273</v>
      </c>
      <c r="E1344" t="s">
        <v>782</v>
      </c>
      <c r="F1344" s="4">
        <v>221</v>
      </c>
      <c r="G1344">
        <v>80</v>
      </c>
      <c r="H1344">
        <v>3</v>
      </c>
      <c r="I1344">
        <v>221</v>
      </c>
      <c r="J1344">
        <v>6.1085972850678729</v>
      </c>
      <c r="K1344">
        <v>2</v>
      </c>
      <c r="L1344">
        <v>9.0497737556561094E-3</v>
      </c>
      <c r="M1344">
        <v>219</v>
      </c>
      <c r="N1344">
        <v>230</v>
      </c>
      <c r="O1344">
        <v>0.99095022624434392</v>
      </c>
      <c r="P1344">
        <v>114</v>
      </c>
      <c r="Q1344">
        <v>25</v>
      </c>
      <c r="R1344">
        <v>46</v>
      </c>
      <c r="S1344">
        <v>27</v>
      </c>
      <c r="T1344">
        <v>4</v>
      </c>
      <c r="U1344">
        <v>148</v>
      </c>
      <c r="V1344">
        <v>0</v>
      </c>
      <c r="W1344">
        <v>0</v>
      </c>
      <c r="X1344">
        <v>211</v>
      </c>
      <c r="Y1344">
        <v>52.412322274881518</v>
      </c>
      <c r="Z1344">
        <v>4</v>
      </c>
      <c r="AA1344">
        <v>247</v>
      </c>
      <c r="AB1344">
        <v>214</v>
      </c>
      <c r="AC1344">
        <v>84</v>
      </c>
      <c r="AD1344">
        <v>0.96832579185520362</v>
      </c>
      <c r="AE1344">
        <v>118</v>
      </c>
      <c r="AF1344">
        <v>71</v>
      </c>
      <c r="AG1344">
        <v>0.5339366515837104</v>
      </c>
      <c r="AH1344" s="4">
        <v>0</v>
      </c>
      <c r="AI1344">
        <v>0</v>
      </c>
      <c r="AJ1344" s="4">
        <v>0</v>
      </c>
      <c r="AK1344">
        <v>0</v>
      </c>
      <c r="AL1344" s="4">
        <v>6</v>
      </c>
      <c r="AM1344">
        <v>2.8037383177570093E-2</v>
      </c>
      <c r="AN1344" s="4">
        <v>4</v>
      </c>
      <c r="AO1344">
        <v>1.8691588785046728E-2</v>
      </c>
      <c r="AP1344" s="4">
        <v>6</v>
      </c>
      <c r="AQ1344">
        <v>2.7149321266968326E-2</v>
      </c>
      <c r="AR1344" s="4">
        <v>4</v>
      </c>
      <c r="AS1344">
        <v>1.8099547511312219E-2</v>
      </c>
      <c r="AT1344" s="4">
        <v>0</v>
      </c>
      <c r="AU1344" s="4">
        <v>0</v>
      </c>
      <c r="AV1344" s="4">
        <v>0</v>
      </c>
      <c r="AW1344">
        <v>1.8728813559322033</v>
      </c>
      <c r="AX1344" s="4">
        <f t="shared" si="20"/>
        <v>118</v>
      </c>
      <c r="AY1344" s="4">
        <v>0</v>
      </c>
      <c r="AZ1344" s="4">
        <v>0</v>
      </c>
    </row>
    <row r="1345" spans="1:52" x14ac:dyDescent="0.25">
      <c r="A1345" s="4">
        <v>2017</v>
      </c>
      <c r="B1345" s="4" t="s">
        <v>360</v>
      </c>
      <c r="C1345" t="s">
        <v>279</v>
      </c>
      <c r="D1345" t="s">
        <v>268</v>
      </c>
      <c r="E1345" t="s">
        <v>777</v>
      </c>
      <c r="F1345" s="4">
        <v>189</v>
      </c>
      <c r="G1345">
        <v>57</v>
      </c>
      <c r="H1345">
        <v>4</v>
      </c>
      <c r="I1345">
        <v>189</v>
      </c>
      <c r="J1345">
        <v>8.2328042328042326</v>
      </c>
      <c r="K1345">
        <v>4</v>
      </c>
      <c r="L1345">
        <v>2.1164021164021163E-2</v>
      </c>
      <c r="M1345">
        <v>187</v>
      </c>
      <c r="N1345">
        <v>737</v>
      </c>
      <c r="O1345">
        <v>0.98941798941798942</v>
      </c>
      <c r="P1345">
        <v>111</v>
      </c>
      <c r="Q1345">
        <v>30</v>
      </c>
      <c r="R1345">
        <v>31</v>
      </c>
      <c r="S1345">
        <v>42</v>
      </c>
      <c r="T1345">
        <v>8</v>
      </c>
      <c r="U1345">
        <v>202.25</v>
      </c>
      <c r="V1345">
        <v>8</v>
      </c>
      <c r="W1345">
        <v>364.25</v>
      </c>
      <c r="X1345">
        <v>180</v>
      </c>
      <c r="Y1345">
        <v>81.322222222222223</v>
      </c>
      <c r="Z1345">
        <v>7</v>
      </c>
      <c r="AA1345">
        <v>290</v>
      </c>
      <c r="AB1345">
        <v>178</v>
      </c>
      <c r="AC1345">
        <v>105</v>
      </c>
      <c r="AD1345">
        <v>0.94179894179894175</v>
      </c>
      <c r="AE1345">
        <v>91</v>
      </c>
      <c r="AF1345">
        <v>89</v>
      </c>
      <c r="AG1345">
        <v>0.48148148148148145</v>
      </c>
      <c r="AH1345" s="4">
        <v>1</v>
      </c>
      <c r="AI1345">
        <v>0.14285714285714285</v>
      </c>
      <c r="AJ1345" s="4">
        <v>1</v>
      </c>
      <c r="AK1345">
        <v>0.14285714285714285</v>
      </c>
      <c r="AL1345" s="4">
        <v>2</v>
      </c>
      <c r="AM1345">
        <v>1.1235955056179775E-2</v>
      </c>
      <c r="AN1345" s="4">
        <v>7</v>
      </c>
      <c r="AO1345">
        <v>3.9325842696629212E-2</v>
      </c>
      <c r="AP1345" s="4">
        <v>3</v>
      </c>
      <c r="AQ1345">
        <v>1.5873015873015872E-2</v>
      </c>
      <c r="AR1345" s="4">
        <v>8</v>
      </c>
      <c r="AS1345">
        <v>4.2328042328042326E-2</v>
      </c>
      <c r="AT1345" s="4">
        <v>0</v>
      </c>
      <c r="AU1345" s="4">
        <v>0</v>
      </c>
      <c r="AV1345" s="4">
        <v>0</v>
      </c>
      <c r="AW1345">
        <v>1.89</v>
      </c>
      <c r="AX1345" s="4">
        <f t="shared" si="20"/>
        <v>100</v>
      </c>
      <c r="AY1345" s="4">
        <v>0</v>
      </c>
      <c r="AZ1345" s="4">
        <v>0</v>
      </c>
    </row>
    <row r="1346" spans="1:52" x14ac:dyDescent="0.25">
      <c r="A1346" s="4">
        <v>2017</v>
      </c>
      <c r="B1346" s="4" t="s">
        <v>360</v>
      </c>
      <c r="C1346" t="s">
        <v>279</v>
      </c>
      <c r="D1346" t="s">
        <v>266</v>
      </c>
      <c r="E1346" t="s">
        <v>775</v>
      </c>
      <c r="F1346" s="4">
        <v>184</v>
      </c>
      <c r="G1346">
        <v>49</v>
      </c>
      <c r="H1346">
        <v>2</v>
      </c>
      <c r="I1346">
        <v>184</v>
      </c>
      <c r="J1346">
        <v>7.4293478260869561</v>
      </c>
      <c r="K1346">
        <v>4</v>
      </c>
      <c r="L1346">
        <v>2.1739130434782608E-2</v>
      </c>
      <c r="M1346">
        <v>184</v>
      </c>
      <c r="N1346">
        <v>203</v>
      </c>
      <c r="O1346">
        <v>1</v>
      </c>
      <c r="P1346">
        <v>118</v>
      </c>
      <c r="Q1346">
        <v>29</v>
      </c>
      <c r="R1346">
        <v>22</v>
      </c>
      <c r="S1346">
        <v>29</v>
      </c>
      <c r="T1346">
        <v>5</v>
      </c>
      <c r="U1346">
        <v>141.4</v>
      </c>
      <c r="V1346">
        <v>5</v>
      </c>
      <c r="W1346">
        <v>398.2</v>
      </c>
      <c r="X1346">
        <v>174</v>
      </c>
      <c r="Y1346">
        <v>93.775862068965523</v>
      </c>
      <c r="Z1346">
        <v>5</v>
      </c>
      <c r="AA1346">
        <v>198</v>
      </c>
      <c r="AB1346">
        <v>176</v>
      </c>
      <c r="AC1346">
        <v>121</v>
      </c>
      <c r="AD1346">
        <v>0.95652173913043481</v>
      </c>
      <c r="AE1346">
        <v>94</v>
      </c>
      <c r="AF1346">
        <v>103</v>
      </c>
      <c r="AG1346">
        <v>0.51086956521739135</v>
      </c>
      <c r="AH1346" s="4">
        <v>0</v>
      </c>
      <c r="AI1346">
        <v>0</v>
      </c>
      <c r="AJ1346" s="4">
        <v>0</v>
      </c>
      <c r="AK1346">
        <v>0</v>
      </c>
      <c r="AL1346" s="4">
        <v>3</v>
      </c>
      <c r="AM1346">
        <v>1.7045454545454544E-2</v>
      </c>
      <c r="AN1346" s="4">
        <v>3</v>
      </c>
      <c r="AO1346">
        <v>1.7045454545454544E-2</v>
      </c>
      <c r="AP1346" s="4">
        <v>3</v>
      </c>
      <c r="AQ1346">
        <v>1.6304347826086956E-2</v>
      </c>
      <c r="AR1346" s="4">
        <v>3</v>
      </c>
      <c r="AS1346">
        <v>1.6304347826086956E-2</v>
      </c>
      <c r="AT1346" s="4">
        <v>0</v>
      </c>
      <c r="AU1346" s="4">
        <v>0</v>
      </c>
      <c r="AV1346" s="4">
        <v>0</v>
      </c>
      <c r="AW1346">
        <v>1.978494623655914</v>
      </c>
      <c r="AX1346" s="4">
        <f t="shared" si="20"/>
        <v>93</v>
      </c>
      <c r="AY1346" s="4">
        <v>0</v>
      </c>
      <c r="AZ1346" s="4">
        <v>0</v>
      </c>
    </row>
    <row r="1347" spans="1:52" x14ac:dyDescent="0.25">
      <c r="A1347" s="4">
        <v>2017</v>
      </c>
      <c r="B1347" s="4" t="s">
        <v>360</v>
      </c>
      <c r="C1347" t="s">
        <v>279</v>
      </c>
      <c r="D1347" t="s">
        <v>269</v>
      </c>
      <c r="E1347" t="s">
        <v>778</v>
      </c>
      <c r="F1347" s="4">
        <v>179</v>
      </c>
      <c r="G1347">
        <v>47</v>
      </c>
      <c r="H1347">
        <v>1</v>
      </c>
      <c r="I1347">
        <v>179</v>
      </c>
      <c r="J1347">
        <v>4.8044692737430168</v>
      </c>
      <c r="K1347">
        <v>4</v>
      </c>
      <c r="L1347">
        <v>2.23463687150838E-2</v>
      </c>
      <c r="M1347">
        <v>179</v>
      </c>
      <c r="N1347">
        <v>169</v>
      </c>
      <c r="O1347">
        <v>1</v>
      </c>
      <c r="P1347">
        <v>77</v>
      </c>
      <c r="Q1347">
        <v>18</v>
      </c>
      <c r="R1347">
        <v>40</v>
      </c>
      <c r="S1347">
        <v>23</v>
      </c>
      <c r="T1347">
        <v>6</v>
      </c>
      <c r="U1347">
        <v>177.66666666666666</v>
      </c>
      <c r="V1347">
        <v>6</v>
      </c>
      <c r="W1347">
        <v>4.166666666666667</v>
      </c>
      <c r="X1347">
        <v>173</v>
      </c>
      <c r="Y1347">
        <v>52.843930635838149</v>
      </c>
      <c r="Z1347">
        <v>6</v>
      </c>
      <c r="AA1347">
        <v>240</v>
      </c>
      <c r="AB1347">
        <v>173</v>
      </c>
      <c r="AC1347">
        <v>78</v>
      </c>
      <c r="AD1347">
        <v>0.96648044692737434</v>
      </c>
      <c r="AE1347">
        <v>97</v>
      </c>
      <c r="AF1347">
        <v>58</v>
      </c>
      <c r="AG1347">
        <v>0.54189944134078216</v>
      </c>
      <c r="AH1347" s="4">
        <v>2</v>
      </c>
      <c r="AI1347">
        <v>0.33333333333333331</v>
      </c>
      <c r="AJ1347" s="4">
        <v>1</v>
      </c>
      <c r="AK1347">
        <v>0.16666666666666666</v>
      </c>
      <c r="AL1347" s="4">
        <v>4</v>
      </c>
      <c r="AM1347">
        <v>2.3121387283236993E-2</v>
      </c>
      <c r="AN1347" s="4">
        <v>3</v>
      </c>
      <c r="AO1347">
        <v>1.7341040462427744E-2</v>
      </c>
      <c r="AP1347" s="4">
        <v>6</v>
      </c>
      <c r="AQ1347">
        <v>3.3519553072625698E-2</v>
      </c>
      <c r="AR1347" s="4">
        <v>4</v>
      </c>
      <c r="AS1347">
        <v>2.23463687150838E-2</v>
      </c>
      <c r="AT1347" s="4">
        <v>0</v>
      </c>
      <c r="AU1347" s="4">
        <v>0</v>
      </c>
      <c r="AV1347" s="4">
        <v>0</v>
      </c>
      <c r="AW1347">
        <v>1.8645833333333333</v>
      </c>
      <c r="AX1347" s="4">
        <f t="shared" ref="AX1347:AX1410" si="21">IF(ISERROR(F1347/AW1347),0,F1347/AW1347)</f>
        <v>96</v>
      </c>
      <c r="AY1347" s="4">
        <v>1</v>
      </c>
      <c r="AZ1347" s="4">
        <v>3</v>
      </c>
    </row>
    <row r="1348" spans="1:52" x14ac:dyDescent="0.25">
      <c r="A1348" s="4">
        <v>2017</v>
      </c>
      <c r="B1348" s="4" t="s">
        <v>360</v>
      </c>
      <c r="C1348" t="s">
        <v>279</v>
      </c>
      <c r="D1348" t="s">
        <v>274</v>
      </c>
      <c r="E1348" t="s">
        <v>783</v>
      </c>
      <c r="F1348" s="4">
        <v>161</v>
      </c>
      <c r="G1348">
        <v>41</v>
      </c>
      <c r="H1348">
        <v>2</v>
      </c>
      <c r="I1348">
        <v>161</v>
      </c>
      <c r="J1348">
        <v>5.3664596273291929</v>
      </c>
      <c r="K1348">
        <v>2</v>
      </c>
      <c r="L1348">
        <v>1.2422360248447204E-2</v>
      </c>
      <c r="M1348">
        <v>160</v>
      </c>
      <c r="N1348">
        <v>61</v>
      </c>
      <c r="O1348">
        <v>0.99378881987577639</v>
      </c>
      <c r="P1348">
        <v>96</v>
      </c>
      <c r="Q1348">
        <v>36</v>
      </c>
      <c r="R1348">
        <v>31</v>
      </c>
      <c r="S1348">
        <v>35</v>
      </c>
      <c r="T1348">
        <v>6</v>
      </c>
      <c r="U1348">
        <v>161.33333333333334</v>
      </c>
      <c r="V1348">
        <v>6</v>
      </c>
      <c r="W1348">
        <v>117</v>
      </c>
      <c r="X1348">
        <v>155</v>
      </c>
      <c r="Y1348">
        <v>97.948387096774198</v>
      </c>
      <c r="Z1348">
        <v>6</v>
      </c>
      <c r="AA1348">
        <v>246</v>
      </c>
      <c r="AB1348">
        <v>155</v>
      </c>
      <c r="AC1348">
        <v>118</v>
      </c>
      <c r="AD1348">
        <v>0.96273291925465843</v>
      </c>
      <c r="AE1348">
        <v>91</v>
      </c>
      <c r="AF1348">
        <v>110</v>
      </c>
      <c r="AG1348">
        <v>0.56521739130434778</v>
      </c>
      <c r="AH1348" s="4">
        <v>0</v>
      </c>
      <c r="AI1348">
        <v>0</v>
      </c>
      <c r="AJ1348" s="4">
        <v>0</v>
      </c>
      <c r="AK1348">
        <v>0</v>
      </c>
      <c r="AL1348" s="4">
        <v>1</v>
      </c>
      <c r="AM1348">
        <v>6.4516129032258064E-3</v>
      </c>
      <c r="AN1348" s="4">
        <v>2</v>
      </c>
      <c r="AO1348">
        <v>1.2903225806451613E-2</v>
      </c>
      <c r="AP1348" s="4">
        <v>1</v>
      </c>
      <c r="AQ1348">
        <v>6.2111801242236021E-3</v>
      </c>
      <c r="AR1348" s="4">
        <v>2</v>
      </c>
      <c r="AS1348">
        <v>1.2422360248447204E-2</v>
      </c>
      <c r="AT1348" s="4">
        <v>0</v>
      </c>
      <c r="AU1348" s="4">
        <v>1</v>
      </c>
      <c r="AV1348" s="4">
        <v>0</v>
      </c>
      <c r="AW1348">
        <v>1.5188679245283019</v>
      </c>
      <c r="AX1348" s="4">
        <f t="shared" si="21"/>
        <v>106</v>
      </c>
      <c r="AY1348" s="4">
        <v>0</v>
      </c>
      <c r="AZ1348" s="4">
        <v>0</v>
      </c>
    </row>
    <row r="1349" spans="1:52" x14ac:dyDescent="0.25">
      <c r="A1349" s="4">
        <v>2017</v>
      </c>
      <c r="B1349" s="4" t="s">
        <v>360</v>
      </c>
      <c r="C1349" t="s">
        <v>279</v>
      </c>
      <c r="D1349" t="s">
        <v>187</v>
      </c>
      <c r="E1349" t="s">
        <v>700</v>
      </c>
      <c r="F1349" s="4">
        <v>28</v>
      </c>
      <c r="G1349">
        <v>8</v>
      </c>
      <c r="H1349">
        <v>0</v>
      </c>
      <c r="I1349">
        <v>28</v>
      </c>
      <c r="J1349">
        <v>6.5357142857142856</v>
      </c>
      <c r="K1349">
        <v>0</v>
      </c>
      <c r="L1349">
        <v>0</v>
      </c>
      <c r="M1349">
        <v>28</v>
      </c>
      <c r="N1349">
        <v>320</v>
      </c>
      <c r="O1349">
        <v>1</v>
      </c>
      <c r="P1349">
        <v>15</v>
      </c>
      <c r="Q1349">
        <v>28</v>
      </c>
      <c r="R1349">
        <v>4</v>
      </c>
      <c r="S1349">
        <v>24</v>
      </c>
      <c r="T1349">
        <v>3</v>
      </c>
      <c r="U1349">
        <v>213.66666666666666</v>
      </c>
      <c r="V1349">
        <v>3</v>
      </c>
      <c r="W1349">
        <v>63.666666666666664</v>
      </c>
      <c r="X1349">
        <v>24</v>
      </c>
      <c r="Y1349">
        <v>101.66666666666667</v>
      </c>
      <c r="Z1349">
        <v>3</v>
      </c>
      <c r="AA1349">
        <v>297</v>
      </c>
      <c r="AB1349">
        <v>25</v>
      </c>
      <c r="AC1349">
        <v>124</v>
      </c>
      <c r="AD1349">
        <v>0.8928571428571429</v>
      </c>
      <c r="AE1349">
        <v>14</v>
      </c>
      <c r="AF1349">
        <v>97</v>
      </c>
      <c r="AG1349">
        <v>0.5</v>
      </c>
      <c r="AH1349" s="4">
        <v>0</v>
      </c>
      <c r="AI1349">
        <v>0</v>
      </c>
      <c r="AJ1349" s="4">
        <v>0</v>
      </c>
      <c r="AK1349">
        <v>0</v>
      </c>
      <c r="AL1349" s="4">
        <v>1</v>
      </c>
      <c r="AM1349">
        <v>0.04</v>
      </c>
      <c r="AN1349" s="4">
        <v>0</v>
      </c>
      <c r="AO1349">
        <v>0</v>
      </c>
      <c r="AP1349" s="4">
        <v>0</v>
      </c>
      <c r="AQ1349">
        <v>0</v>
      </c>
      <c r="AR1349" s="4">
        <v>0</v>
      </c>
      <c r="AS1349">
        <v>0</v>
      </c>
      <c r="AT1349" s="4">
        <v>0</v>
      </c>
      <c r="AU1349" s="4">
        <v>0</v>
      </c>
      <c r="AV1349" s="4">
        <v>0</v>
      </c>
      <c r="AW1349">
        <v>1.4736842105263157</v>
      </c>
      <c r="AX1349" s="4">
        <f t="shared" si="21"/>
        <v>19</v>
      </c>
      <c r="AY1349" s="4">
        <v>2</v>
      </c>
      <c r="AZ1349" s="4">
        <v>17</v>
      </c>
    </row>
    <row r="1350" spans="1:52" x14ac:dyDescent="0.25">
      <c r="A1350" s="4">
        <v>2017</v>
      </c>
      <c r="B1350" s="4" t="s">
        <v>360</v>
      </c>
      <c r="C1350" t="s">
        <v>279</v>
      </c>
      <c r="D1350" t="s">
        <v>380</v>
      </c>
      <c r="E1350" t="s">
        <v>879</v>
      </c>
      <c r="F1350" s="4">
        <v>26</v>
      </c>
      <c r="G1350">
        <v>13</v>
      </c>
      <c r="H1350">
        <v>3</v>
      </c>
      <c r="I1350">
        <v>26</v>
      </c>
      <c r="J1350">
        <v>8.3461538461538467</v>
      </c>
      <c r="K1350">
        <v>2</v>
      </c>
      <c r="L1350">
        <v>7.6923076923076927E-2</v>
      </c>
      <c r="M1350">
        <v>26</v>
      </c>
      <c r="N1350">
        <v>-19</v>
      </c>
      <c r="O1350">
        <v>1</v>
      </c>
      <c r="P1350">
        <v>9</v>
      </c>
      <c r="Q1350">
        <v>24</v>
      </c>
      <c r="R1350">
        <v>5</v>
      </c>
      <c r="S1350">
        <v>22</v>
      </c>
      <c r="T1350">
        <v>0</v>
      </c>
      <c r="U1350">
        <v>0</v>
      </c>
      <c r="V1350">
        <v>0</v>
      </c>
      <c r="W1350">
        <v>0</v>
      </c>
      <c r="X1350">
        <v>26</v>
      </c>
      <c r="Y1350">
        <v>39.346153846153847</v>
      </c>
      <c r="Z1350">
        <v>0</v>
      </c>
      <c r="AA1350">
        <v>0</v>
      </c>
      <c r="AB1350">
        <v>26</v>
      </c>
      <c r="AC1350">
        <v>75</v>
      </c>
      <c r="AD1350">
        <v>1</v>
      </c>
      <c r="AE1350">
        <v>17</v>
      </c>
      <c r="AF1350">
        <v>67</v>
      </c>
      <c r="AG1350">
        <v>0.65384615384615385</v>
      </c>
      <c r="AH1350" s="4">
        <v>0</v>
      </c>
      <c r="AI1350">
        <v>0</v>
      </c>
      <c r="AJ1350" s="4">
        <v>0</v>
      </c>
      <c r="AK1350">
        <v>0</v>
      </c>
      <c r="AL1350" s="4">
        <v>1</v>
      </c>
      <c r="AM1350">
        <v>3.8461538461538464E-2</v>
      </c>
      <c r="AN1350" s="4">
        <v>0</v>
      </c>
      <c r="AO1350">
        <v>0</v>
      </c>
      <c r="AP1350" s="4">
        <v>1</v>
      </c>
      <c r="AQ1350">
        <v>3.8461538461538464E-2</v>
      </c>
      <c r="AR1350" s="4">
        <v>0</v>
      </c>
      <c r="AS1350">
        <v>0</v>
      </c>
      <c r="AT1350" s="4">
        <v>0</v>
      </c>
      <c r="AU1350" s="4">
        <v>0</v>
      </c>
      <c r="AV1350" s="4">
        <v>0</v>
      </c>
      <c r="AW1350">
        <v>2.3636363636363638</v>
      </c>
      <c r="AX1350" s="4">
        <f t="shared" si="21"/>
        <v>11</v>
      </c>
      <c r="AY1350" s="4">
        <v>0</v>
      </c>
      <c r="AZ1350" s="4">
        <v>0</v>
      </c>
    </row>
    <row r="1351" spans="1:52" x14ac:dyDescent="0.25">
      <c r="A1351" s="4">
        <v>2017</v>
      </c>
      <c r="B1351" s="4" t="s">
        <v>360</v>
      </c>
      <c r="C1351" t="s">
        <v>279</v>
      </c>
      <c r="D1351" t="s">
        <v>189</v>
      </c>
      <c r="E1351" t="s">
        <v>702</v>
      </c>
      <c r="F1351" s="4">
        <v>23</v>
      </c>
      <c r="G1351">
        <v>10</v>
      </c>
      <c r="H1351">
        <v>2</v>
      </c>
      <c r="I1351">
        <v>23</v>
      </c>
      <c r="J1351">
        <v>4.3478260869565215</v>
      </c>
      <c r="K1351">
        <v>0</v>
      </c>
      <c r="L1351">
        <v>0</v>
      </c>
      <c r="M1351">
        <v>21</v>
      </c>
      <c r="N1351">
        <v>196</v>
      </c>
      <c r="O1351">
        <v>0.91304347826086951</v>
      </c>
      <c r="P1351">
        <v>14</v>
      </c>
      <c r="Q1351">
        <v>14</v>
      </c>
      <c r="R1351">
        <v>3</v>
      </c>
      <c r="S1351">
        <v>57</v>
      </c>
      <c r="T1351">
        <v>3</v>
      </c>
      <c r="U1351">
        <v>154.33333333333334</v>
      </c>
      <c r="V1351">
        <v>3</v>
      </c>
      <c r="W1351">
        <v>18</v>
      </c>
      <c r="X1351">
        <v>20</v>
      </c>
      <c r="Y1351">
        <v>90.15</v>
      </c>
      <c r="Z1351">
        <v>2</v>
      </c>
      <c r="AA1351">
        <v>272</v>
      </c>
      <c r="AB1351">
        <v>20</v>
      </c>
      <c r="AC1351">
        <v>117</v>
      </c>
      <c r="AD1351">
        <v>0.86956521739130432</v>
      </c>
      <c r="AE1351">
        <v>14</v>
      </c>
      <c r="AF1351">
        <v>97</v>
      </c>
      <c r="AG1351">
        <v>0.60869565217391308</v>
      </c>
      <c r="AH1351" s="4">
        <v>1</v>
      </c>
      <c r="AI1351">
        <v>0.5</v>
      </c>
      <c r="AJ1351" s="4">
        <v>1</v>
      </c>
      <c r="AK1351">
        <v>0.5</v>
      </c>
      <c r="AL1351" s="4">
        <v>0</v>
      </c>
      <c r="AM1351">
        <v>0</v>
      </c>
      <c r="AN1351" s="4">
        <v>0</v>
      </c>
      <c r="AO1351">
        <v>0</v>
      </c>
      <c r="AP1351" s="4">
        <v>0</v>
      </c>
      <c r="AQ1351">
        <v>0</v>
      </c>
      <c r="AR1351" s="4">
        <v>1</v>
      </c>
      <c r="AS1351">
        <v>4.3478260869565216E-2</v>
      </c>
      <c r="AT1351" s="4">
        <v>0</v>
      </c>
      <c r="AU1351" s="4">
        <v>0</v>
      </c>
      <c r="AV1351" s="4">
        <v>0</v>
      </c>
      <c r="AW1351">
        <v>1.1499999999999999</v>
      </c>
      <c r="AX1351" s="4">
        <f t="shared" si="21"/>
        <v>20</v>
      </c>
      <c r="AY1351" s="4">
        <v>0</v>
      </c>
      <c r="AZ1351" s="4">
        <v>0</v>
      </c>
    </row>
    <row r="1352" spans="1:52" x14ac:dyDescent="0.25">
      <c r="A1352" s="4">
        <v>2017</v>
      </c>
      <c r="B1352" s="4" t="s">
        <v>360</v>
      </c>
      <c r="C1352" t="s">
        <v>279</v>
      </c>
      <c r="D1352" t="s">
        <v>247</v>
      </c>
      <c r="E1352" t="s">
        <v>757</v>
      </c>
      <c r="F1352" s="4">
        <v>21</v>
      </c>
      <c r="G1352">
        <v>9</v>
      </c>
      <c r="H1352">
        <v>3</v>
      </c>
      <c r="I1352">
        <v>21</v>
      </c>
      <c r="J1352">
        <v>9.1904761904761898</v>
      </c>
      <c r="K1352">
        <v>0</v>
      </c>
      <c r="L1352">
        <v>0</v>
      </c>
      <c r="M1352">
        <v>20</v>
      </c>
      <c r="N1352">
        <v>122</v>
      </c>
      <c r="O1352">
        <v>0.95238095238095233</v>
      </c>
      <c r="P1352">
        <v>11</v>
      </c>
      <c r="Q1352">
        <v>21</v>
      </c>
      <c r="R1352">
        <v>6</v>
      </c>
      <c r="S1352">
        <v>27</v>
      </c>
      <c r="T1352">
        <v>1</v>
      </c>
      <c r="U1352">
        <v>139</v>
      </c>
      <c r="V1352">
        <v>1</v>
      </c>
      <c r="W1352">
        <v>97</v>
      </c>
      <c r="X1352">
        <v>19</v>
      </c>
      <c r="Y1352">
        <v>73.21052631578948</v>
      </c>
      <c r="Z1352">
        <v>1</v>
      </c>
      <c r="AA1352">
        <v>735</v>
      </c>
      <c r="AB1352">
        <v>20</v>
      </c>
      <c r="AC1352">
        <v>95</v>
      </c>
      <c r="AD1352">
        <v>0.95238095238095233</v>
      </c>
      <c r="AE1352">
        <v>11</v>
      </c>
      <c r="AF1352">
        <v>68</v>
      </c>
      <c r="AG1352">
        <v>0.52380952380952384</v>
      </c>
      <c r="AH1352" s="4">
        <v>0</v>
      </c>
      <c r="AI1352">
        <v>0</v>
      </c>
      <c r="AJ1352" s="4">
        <v>1</v>
      </c>
      <c r="AK1352">
        <v>1</v>
      </c>
      <c r="AL1352" s="4">
        <v>1</v>
      </c>
      <c r="AM1352">
        <v>0.05</v>
      </c>
      <c r="AN1352" s="4">
        <v>0</v>
      </c>
      <c r="AO1352">
        <v>0</v>
      </c>
      <c r="AP1352" s="4">
        <v>1</v>
      </c>
      <c r="AQ1352">
        <v>4.7619047619047616E-2</v>
      </c>
      <c r="AR1352" s="4">
        <v>0</v>
      </c>
      <c r="AS1352">
        <v>0</v>
      </c>
      <c r="AT1352" s="4">
        <v>0</v>
      </c>
      <c r="AU1352" s="4">
        <v>0</v>
      </c>
      <c r="AV1352" s="4">
        <v>0</v>
      </c>
      <c r="AW1352">
        <v>1.75</v>
      </c>
      <c r="AX1352" s="4">
        <f t="shared" si="21"/>
        <v>12</v>
      </c>
      <c r="AY1352" s="4">
        <v>0</v>
      </c>
      <c r="AZ1352" s="4">
        <v>0</v>
      </c>
    </row>
    <row r="1353" spans="1:52" x14ac:dyDescent="0.25">
      <c r="A1353" s="4">
        <v>2017</v>
      </c>
      <c r="B1353" s="4" t="s">
        <v>360</v>
      </c>
      <c r="C1353" t="s">
        <v>279</v>
      </c>
      <c r="D1353" t="s">
        <v>246</v>
      </c>
      <c r="E1353" t="s">
        <v>756</v>
      </c>
      <c r="F1353" s="4">
        <v>18</v>
      </c>
      <c r="G1353">
        <v>8</v>
      </c>
      <c r="H1353">
        <v>3</v>
      </c>
      <c r="I1353">
        <v>18</v>
      </c>
      <c r="J1353">
        <v>5.2777777777777777</v>
      </c>
      <c r="K1353">
        <v>0</v>
      </c>
      <c r="L1353">
        <v>0</v>
      </c>
      <c r="M1353">
        <v>18</v>
      </c>
      <c r="N1353">
        <v>662</v>
      </c>
      <c r="O1353">
        <v>1</v>
      </c>
      <c r="P1353">
        <v>13</v>
      </c>
      <c r="Q1353">
        <v>40</v>
      </c>
      <c r="R1353">
        <v>4</v>
      </c>
      <c r="S1353">
        <v>33</v>
      </c>
      <c r="T1353">
        <v>3</v>
      </c>
      <c r="U1353">
        <v>267.33333333333331</v>
      </c>
      <c r="V1353">
        <v>3</v>
      </c>
      <c r="W1353">
        <v>5.333333333333333</v>
      </c>
      <c r="X1353">
        <v>15</v>
      </c>
      <c r="Y1353">
        <v>137.53333333333333</v>
      </c>
      <c r="Z1353">
        <v>3</v>
      </c>
      <c r="AA1353">
        <v>474</v>
      </c>
      <c r="AB1353">
        <v>14</v>
      </c>
      <c r="AC1353">
        <v>162</v>
      </c>
      <c r="AD1353">
        <v>0.77777777777777779</v>
      </c>
      <c r="AE1353">
        <v>4</v>
      </c>
      <c r="AF1353">
        <v>143</v>
      </c>
      <c r="AG1353">
        <v>0.22222222222222221</v>
      </c>
      <c r="AH1353" s="4">
        <v>3</v>
      </c>
      <c r="AI1353">
        <v>1</v>
      </c>
      <c r="AJ1353" s="4">
        <v>0</v>
      </c>
      <c r="AK1353">
        <v>0</v>
      </c>
      <c r="AL1353" s="4">
        <v>0</v>
      </c>
      <c r="AM1353">
        <v>0</v>
      </c>
      <c r="AN1353" s="4">
        <v>1</v>
      </c>
      <c r="AO1353">
        <v>7.1428571428571425E-2</v>
      </c>
      <c r="AP1353" s="4">
        <v>0</v>
      </c>
      <c r="AQ1353">
        <v>0</v>
      </c>
      <c r="AR1353" s="4">
        <v>1</v>
      </c>
      <c r="AS1353">
        <v>5.5555555555555552E-2</v>
      </c>
      <c r="AT1353" s="4">
        <v>0</v>
      </c>
      <c r="AU1353" s="4">
        <v>0</v>
      </c>
      <c r="AV1353" s="4">
        <v>0</v>
      </c>
      <c r="AW1353">
        <v>1.5</v>
      </c>
      <c r="AX1353" s="4">
        <f t="shared" si="21"/>
        <v>12</v>
      </c>
      <c r="AY1353" s="4">
        <v>2</v>
      </c>
      <c r="AZ1353" s="4">
        <v>40</v>
      </c>
    </row>
    <row r="1354" spans="1:52" x14ac:dyDescent="0.25">
      <c r="A1354" s="4">
        <v>2017</v>
      </c>
      <c r="B1354" s="4" t="s">
        <v>360</v>
      </c>
      <c r="C1354" t="s">
        <v>279</v>
      </c>
      <c r="D1354" t="s">
        <v>248</v>
      </c>
      <c r="E1354" t="s">
        <v>758</v>
      </c>
      <c r="F1354" s="4">
        <v>17</v>
      </c>
      <c r="G1354">
        <v>7</v>
      </c>
      <c r="H1354">
        <v>2</v>
      </c>
      <c r="I1354">
        <v>17</v>
      </c>
      <c r="J1354">
        <v>4.2941176470588234</v>
      </c>
      <c r="K1354">
        <v>0</v>
      </c>
      <c r="L1354">
        <v>0</v>
      </c>
      <c r="M1354">
        <v>12</v>
      </c>
      <c r="N1354">
        <v>1003</v>
      </c>
      <c r="O1354">
        <v>0.70588235294117652</v>
      </c>
      <c r="P1354">
        <v>9</v>
      </c>
      <c r="Q1354">
        <v>16</v>
      </c>
      <c r="R1354">
        <v>4</v>
      </c>
      <c r="S1354">
        <v>85</v>
      </c>
      <c r="T1354">
        <v>2</v>
      </c>
      <c r="U1354">
        <v>317.5</v>
      </c>
      <c r="V1354">
        <v>1</v>
      </c>
      <c r="W1354">
        <v>6</v>
      </c>
      <c r="X1354">
        <v>15</v>
      </c>
      <c r="Y1354">
        <v>97.266666666666666</v>
      </c>
      <c r="Z1354">
        <v>2</v>
      </c>
      <c r="AA1354">
        <v>584</v>
      </c>
      <c r="AB1354">
        <v>15</v>
      </c>
      <c r="AC1354">
        <v>116</v>
      </c>
      <c r="AD1354">
        <v>0.88235294117647056</v>
      </c>
      <c r="AE1354">
        <v>8</v>
      </c>
      <c r="AF1354">
        <v>85</v>
      </c>
      <c r="AG1354">
        <v>0.47058823529411764</v>
      </c>
      <c r="AH1354" s="4">
        <v>0</v>
      </c>
      <c r="AI1354">
        <v>0</v>
      </c>
      <c r="AJ1354" s="4">
        <v>0</v>
      </c>
      <c r="AK1354">
        <v>0</v>
      </c>
      <c r="AL1354" s="4">
        <v>0</v>
      </c>
      <c r="AM1354">
        <v>0</v>
      </c>
      <c r="AN1354" s="4">
        <v>0</v>
      </c>
      <c r="AO1354">
        <v>0</v>
      </c>
      <c r="AP1354" s="4">
        <v>0</v>
      </c>
      <c r="AQ1354">
        <v>0</v>
      </c>
      <c r="AR1354" s="4">
        <v>0</v>
      </c>
      <c r="AS1354">
        <v>0</v>
      </c>
      <c r="AT1354" s="4">
        <v>0</v>
      </c>
      <c r="AU1354" s="4">
        <v>0</v>
      </c>
      <c r="AV1354" s="4">
        <v>0</v>
      </c>
      <c r="AW1354">
        <v>1.4166666666666667</v>
      </c>
      <c r="AX1354" s="4">
        <f t="shared" si="21"/>
        <v>12</v>
      </c>
      <c r="AY1354" s="4">
        <v>0</v>
      </c>
      <c r="AZ1354" s="4">
        <v>0</v>
      </c>
    </row>
    <row r="1355" spans="1:52" x14ac:dyDescent="0.25">
      <c r="A1355" s="4">
        <v>2017</v>
      </c>
      <c r="B1355" s="4" t="s">
        <v>360</v>
      </c>
      <c r="C1355" t="s">
        <v>279</v>
      </c>
      <c r="D1355" t="s">
        <v>381</v>
      </c>
      <c r="E1355" t="s">
        <v>880</v>
      </c>
      <c r="F1355" s="4">
        <v>16</v>
      </c>
      <c r="G1355">
        <v>9</v>
      </c>
      <c r="H1355">
        <v>4</v>
      </c>
      <c r="I1355">
        <v>16</v>
      </c>
      <c r="J1355">
        <v>4.6875</v>
      </c>
      <c r="K1355">
        <v>0</v>
      </c>
      <c r="L1355">
        <v>0</v>
      </c>
      <c r="M1355">
        <v>16</v>
      </c>
      <c r="N1355">
        <v>159</v>
      </c>
      <c r="O1355">
        <v>1</v>
      </c>
      <c r="P1355">
        <v>9</v>
      </c>
      <c r="Q1355">
        <v>15</v>
      </c>
      <c r="R1355">
        <v>1</v>
      </c>
      <c r="S1355">
        <v>3</v>
      </c>
      <c r="T1355">
        <v>1</v>
      </c>
      <c r="U1355">
        <v>163</v>
      </c>
      <c r="V1355">
        <v>1</v>
      </c>
      <c r="W1355">
        <v>39</v>
      </c>
      <c r="X1355">
        <v>15</v>
      </c>
      <c r="Y1355">
        <v>100</v>
      </c>
      <c r="Z1355">
        <v>1</v>
      </c>
      <c r="AA1355">
        <v>208</v>
      </c>
      <c r="AB1355">
        <v>14</v>
      </c>
      <c r="AC1355">
        <v>105</v>
      </c>
      <c r="AD1355">
        <v>0.875</v>
      </c>
      <c r="AE1355">
        <v>11</v>
      </c>
      <c r="AF1355">
        <v>94</v>
      </c>
      <c r="AG1355">
        <v>0.6875</v>
      </c>
      <c r="AH1355" s="4">
        <v>0</v>
      </c>
      <c r="AI1355">
        <v>0</v>
      </c>
      <c r="AJ1355" s="4">
        <v>0</v>
      </c>
      <c r="AK1355">
        <v>0</v>
      </c>
      <c r="AL1355" s="4">
        <v>0</v>
      </c>
      <c r="AM1355">
        <v>0</v>
      </c>
      <c r="AN1355" s="4">
        <v>0</v>
      </c>
      <c r="AO1355">
        <v>0</v>
      </c>
      <c r="AP1355" s="4">
        <v>0</v>
      </c>
      <c r="AQ1355">
        <v>0</v>
      </c>
      <c r="AR1355" s="4">
        <v>0</v>
      </c>
      <c r="AS1355">
        <v>0</v>
      </c>
      <c r="AT1355" s="4">
        <v>0</v>
      </c>
      <c r="AU1355" s="4">
        <v>0</v>
      </c>
      <c r="AV1355" s="4">
        <v>0</v>
      </c>
      <c r="AW1355">
        <v>2</v>
      </c>
      <c r="AX1355" s="4">
        <f t="shared" si="21"/>
        <v>8</v>
      </c>
      <c r="AY1355" s="4">
        <v>0</v>
      </c>
      <c r="AZ1355" s="4">
        <v>0</v>
      </c>
    </row>
    <row r="1356" spans="1:52" x14ac:dyDescent="0.25">
      <c r="A1356" s="4">
        <v>2017</v>
      </c>
      <c r="B1356" s="4" t="s">
        <v>360</v>
      </c>
      <c r="C1356" t="s">
        <v>279</v>
      </c>
      <c r="D1356" t="s">
        <v>250</v>
      </c>
      <c r="E1356" t="s">
        <v>760</v>
      </c>
      <c r="F1356" s="4">
        <v>9</v>
      </c>
      <c r="G1356">
        <v>2</v>
      </c>
      <c r="H1356">
        <v>2</v>
      </c>
      <c r="I1356">
        <v>9</v>
      </c>
      <c r="J1356">
        <v>7.333333333333333</v>
      </c>
      <c r="K1356">
        <v>0</v>
      </c>
      <c r="L1356">
        <v>0</v>
      </c>
      <c r="M1356">
        <v>9</v>
      </c>
      <c r="N1356">
        <v>118</v>
      </c>
      <c r="O1356">
        <v>1</v>
      </c>
      <c r="P1356">
        <v>5</v>
      </c>
      <c r="Q1356">
        <v>66</v>
      </c>
      <c r="R1356">
        <v>0</v>
      </c>
      <c r="S1356">
        <v>0</v>
      </c>
      <c r="T1356">
        <v>1</v>
      </c>
      <c r="U1356">
        <v>192</v>
      </c>
      <c r="V1356">
        <v>1</v>
      </c>
      <c r="W1356">
        <v>13</v>
      </c>
      <c r="X1356">
        <v>5</v>
      </c>
      <c r="Y1356">
        <v>162.6</v>
      </c>
      <c r="Z1356">
        <v>1</v>
      </c>
      <c r="AA1356">
        <v>292</v>
      </c>
      <c r="AB1356">
        <v>8</v>
      </c>
      <c r="AC1356">
        <v>214</v>
      </c>
      <c r="AD1356">
        <v>0.88888888888888884</v>
      </c>
      <c r="AE1356">
        <v>6</v>
      </c>
      <c r="AF1356">
        <v>232</v>
      </c>
      <c r="AG1356">
        <v>0.66666666666666663</v>
      </c>
      <c r="AH1356" s="4">
        <v>0</v>
      </c>
      <c r="AI1356">
        <v>0</v>
      </c>
      <c r="AJ1356" s="4">
        <v>0</v>
      </c>
      <c r="AK1356">
        <v>0</v>
      </c>
      <c r="AL1356" s="4">
        <v>1</v>
      </c>
      <c r="AM1356">
        <v>0.125</v>
      </c>
      <c r="AN1356" s="4">
        <v>0</v>
      </c>
      <c r="AO1356">
        <v>0</v>
      </c>
      <c r="AP1356" s="4">
        <v>1</v>
      </c>
      <c r="AQ1356">
        <v>0.1111111111111111</v>
      </c>
      <c r="AR1356" s="4">
        <v>0</v>
      </c>
      <c r="AS1356">
        <v>0</v>
      </c>
      <c r="AT1356" s="4">
        <v>0</v>
      </c>
      <c r="AU1356" s="4">
        <v>0</v>
      </c>
      <c r="AV1356" s="4">
        <v>0</v>
      </c>
      <c r="AW1356">
        <v>1.125</v>
      </c>
      <c r="AX1356" s="4">
        <f t="shared" si="21"/>
        <v>8</v>
      </c>
      <c r="AY1356" s="4">
        <v>0</v>
      </c>
      <c r="AZ1356" s="4">
        <v>0</v>
      </c>
    </row>
    <row r="1357" spans="1:52" x14ac:dyDescent="0.25">
      <c r="A1357" s="4">
        <v>2017</v>
      </c>
      <c r="B1357" s="4" t="s">
        <v>360</v>
      </c>
      <c r="C1357" t="s">
        <v>279</v>
      </c>
      <c r="D1357" t="s">
        <v>255</v>
      </c>
      <c r="E1357" t="s">
        <v>764</v>
      </c>
      <c r="F1357" s="4">
        <v>8</v>
      </c>
      <c r="G1357">
        <v>6</v>
      </c>
      <c r="H1357">
        <v>5</v>
      </c>
      <c r="I1357">
        <v>8</v>
      </c>
      <c r="J1357">
        <v>8.5</v>
      </c>
      <c r="K1357">
        <v>0</v>
      </c>
      <c r="L1357">
        <v>0</v>
      </c>
      <c r="M1357">
        <v>7</v>
      </c>
      <c r="N1357">
        <v>2089</v>
      </c>
      <c r="O1357">
        <v>0.875</v>
      </c>
      <c r="P1357">
        <v>4</v>
      </c>
      <c r="Q1357">
        <v>50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6</v>
      </c>
      <c r="Y1357">
        <v>140.66666666666666</v>
      </c>
      <c r="Z1357">
        <v>0</v>
      </c>
      <c r="AA1357">
        <v>0</v>
      </c>
      <c r="AB1357">
        <v>8</v>
      </c>
      <c r="AC1357">
        <v>150</v>
      </c>
      <c r="AD1357">
        <v>1</v>
      </c>
      <c r="AE1357">
        <v>5</v>
      </c>
      <c r="AF1357">
        <v>132</v>
      </c>
      <c r="AG1357">
        <v>0.625</v>
      </c>
      <c r="AH1357" s="4">
        <v>0</v>
      </c>
      <c r="AI1357">
        <v>0</v>
      </c>
      <c r="AJ1357" s="4">
        <v>0</v>
      </c>
      <c r="AK1357">
        <v>0</v>
      </c>
      <c r="AL1357" s="4">
        <v>1</v>
      </c>
      <c r="AM1357">
        <v>0.125</v>
      </c>
      <c r="AN1357" s="4">
        <v>1</v>
      </c>
      <c r="AO1357">
        <v>0.125</v>
      </c>
      <c r="AP1357" s="4">
        <v>0</v>
      </c>
      <c r="AQ1357">
        <v>0</v>
      </c>
      <c r="AR1357" s="4">
        <v>1</v>
      </c>
      <c r="AS1357">
        <v>0.125</v>
      </c>
      <c r="AT1357" s="4">
        <v>0</v>
      </c>
      <c r="AU1357" s="4">
        <v>0</v>
      </c>
      <c r="AV1357" s="4">
        <v>0</v>
      </c>
      <c r="AW1357">
        <v>1.1428571428571428</v>
      </c>
      <c r="AX1357" s="4">
        <f t="shared" si="21"/>
        <v>7</v>
      </c>
      <c r="AY1357" s="4">
        <v>0</v>
      </c>
      <c r="AZ1357" s="4">
        <v>0</v>
      </c>
    </row>
    <row r="1358" spans="1:52" x14ac:dyDescent="0.25">
      <c r="A1358" s="4">
        <v>2017</v>
      </c>
      <c r="B1358" s="4" t="s">
        <v>360</v>
      </c>
      <c r="C1358" t="s">
        <v>279</v>
      </c>
      <c r="D1358" t="s">
        <v>261</v>
      </c>
      <c r="E1358" t="s">
        <v>770</v>
      </c>
      <c r="F1358" s="4">
        <v>7</v>
      </c>
      <c r="G1358">
        <v>7</v>
      </c>
      <c r="H1358">
        <v>4</v>
      </c>
      <c r="I1358">
        <v>7</v>
      </c>
      <c r="J1358">
        <v>6</v>
      </c>
      <c r="K1358">
        <v>0</v>
      </c>
      <c r="L1358">
        <v>0</v>
      </c>
      <c r="M1358">
        <v>6</v>
      </c>
      <c r="N1358">
        <v>1833</v>
      </c>
      <c r="O1358">
        <v>0.8571428571428571</v>
      </c>
      <c r="P1358">
        <v>7</v>
      </c>
      <c r="Q1358">
        <v>22</v>
      </c>
      <c r="R1358">
        <v>2</v>
      </c>
      <c r="S1358">
        <v>9</v>
      </c>
      <c r="T1358">
        <v>3</v>
      </c>
      <c r="U1358">
        <v>346</v>
      </c>
      <c r="V1358">
        <v>3</v>
      </c>
      <c r="W1358">
        <v>1.3333333333333333</v>
      </c>
      <c r="X1358">
        <v>4</v>
      </c>
      <c r="Y1358">
        <v>170</v>
      </c>
      <c r="Z1358">
        <v>1</v>
      </c>
      <c r="AA1358">
        <v>247</v>
      </c>
      <c r="AB1358">
        <v>4</v>
      </c>
      <c r="AC1358">
        <v>204</v>
      </c>
      <c r="AD1358">
        <v>0.5714285714285714</v>
      </c>
      <c r="AE1358">
        <v>0</v>
      </c>
      <c r="AF1358">
        <v>0</v>
      </c>
      <c r="AG1358">
        <v>0</v>
      </c>
      <c r="AH1358" s="4">
        <v>2</v>
      </c>
      <c r="AI1358">
        <v>0</v>
      </c>
      <c r="AJ1358" s="4">
        <v>0</v>
      </c>
      <c r="AK1358">
        <v>0</v>
      </c>
      <c r="AL1358" s="4">
        <v>0</v>
      </c>
      <c r="AM1358">
        <v>0</v>
      </c>
      <c r="AN1358" s="4">
        <v>0</v>
      </c>
      <c r="AO1358">
        <v>0</v>
      </c>
      <c r="AP1358" s="4">
        <v>0</v>
      </c>
      <c r="AQ1358">
        <v>0</v>
      </c>
      <c r="AR1358" s="4">
        <v>0</v>
      </c>
      <c r="AS1358">
        <v>0</v>
      </c>
      <c r="AT1358" s="4">
        <v>0</v>
      </c>
      <c r="AU1358" s="4">
        <v>0</v>
      </c>
      <c r="AV1358" s="4">
        <v>0</v>
      </c>
      <c r="AW1358">
        <v>1.1666666666666667</v>
      </c>
      <c r="AX1358" s="4">
        <f t="shared" si="21"/>
        <v>6</v>
      </c>
      <c r="AY1358" s="4">
        <v>3</v>
      </c>
      <c r="AZ1358" s="4">
        <v>16</v>
      </c>
    </row>
    <row r="1359" spans="1:52" x14ac:dyDescent="0.25">
      <c r="A1359" s="4">
        <v>2017</v>
      </c>
      <c r="B1359" s="4" t="s">
        <v>360</v>
      </c>
      <c r="C1359" t="s">
        <v>279</v>
      </c>
      <c r="D1359" t="s">
        <v>185</v>
      </c>
      <c r="E1359" t="s">
        <v>698</v>
      </c>
      <c r="F1359" s="4">
        <v>7</v>
      </c>
      <c r="G1359">
        <v>6</v>
      </c>
      <c r="H1359">
        <v>6</v>
      </c>
      <c r="I1359">
        <v>7</v>
      </c>
      <c r="J1359">
        <v>9.2857142857142865</v>
      </c>
      <c r="K1359">
        <v>0</v>
      </c>
      <c r="L1359">
        <v>0</v>
      </c>
      <c r="M1359">
        <v>7</v>
      </c>
      <c r="N1359">
        <v>695</v>
      </c>
      <c r="O1359">
        <v>1</v>
      </c>
      <c r="P1359">
        <v>4</v>
      </c>
      <c r="Q1359">
        <v>10</v>
      </c>
      <c r="R1359">
        <v>3</v>
      </c>
      <c r="S1359">
        <v>18</v>
      </c>
      <c r="T1359">
        <v>1</v>
      </c>
      <c r="U1359">
        <v>172</v>
      </c>
      <c r="V1359">
        <v>1</v>
      </c>
      <c r="W1359">
        <v>3</v>
      </c>
      <c r="X1359">
        <v>6</v>
      </c>
      <c r="Y1359">
        <v>86</v>
      </c>
      <c r="Z1359">
        <v>1</v>
      </c>
      <c r="AA1359">
        <v>436</v>
      </c>
      <c r="AB1359">
        <v>6</v>
      </c>
      <c r="AC1359">
        <v>120</v>
      </c>
      <c r="AD1359">
        <v>0.8571428571428571</v>
      </c>
      <c r="AE1359">
        <v>3</v>
      </c>
      <c r="AF1359">
        <v>61</v>
      </c>
      <c r="AG1359">
        <v>0.42857142857142855</v>
      </c>
      <c r="AH1359" s="4">
        <v>0</v>
      </c>
      <c r="AI1359">
        <v>0</v>
      </c>
      <c r="AJ1359" s="4">
        <v>0</v>
      </c>
      <c r="AK1359">
        <v>0</v>
      </c>
      <c r="AL1359" s="4">
        <v>0</v>
      </c>
      <c r="AM1359">
        <v>0</v>
      </c>
      <c r="AN1359" s="4">
        <v>0</v>
      </c>
      <c r="AO1359">
        <v>0</v>
      </c>
      <c r="AP1359" s="4">
        <v>0</v>
      </c>
      <c r="AQ1359">
        <v>0</v>
      </c>
      <c r="AR1359" s="4">
        <v>0</v>
      </c>
      <c r="AS1359">
        <v>0</v>
      </c>
      <c r="AT1359" s="4">
        <v>0</v>
      </c>
      <c r="AU1359" s="4">
        <v>0</v>
      </c>
      <c r="AV1359" s="4">
        <v>0</v>
      </c>
      <c r="AW1359">
        <v>1.1666666666666667</v>
      </c>
      <c r="AX1359" s="4">
        <f t="shared" si="21"/>
        <v>6</v>
      </c>
      <c r="AY1359" s="4">
        <v>0</v>
      </c>
      <c r="AZ1359" s="4">
        <v>0</v>
      </c>
    </row>
    <row r="1360" spans="1:52" x14ac:dyDescent="0.25">
      <c r="A1360" s="4">
        <v>2017</v>
      </c>
      <c r="B1360" s="4" t="s">
        <v>360</v>
      </c>
      <c r="C1360" t="s">
        <v>279</v>
      </c>
      <c r="D1360" t="s">
        <v>256</v>
      </c>
      <c r="E1360" t="s">
        <v>765</v>
      </c>
      <c r="F1360" s="4">
        <v>6</v>
      </c>
      <c r="G1360">
        <v>4</v>
      </c>
      <c r="H1360">
        <v>2</v>
      </c>
      <c r="I1360">
        <v>6</v>
      </c>
      <c r="J1360">
        <v>4.666666666666667</v>
      </c>
      <c r="K1360">
        <v>0</v>
      </c>
      <c r="L1360">
        <v>0</v>
      </c>
      <c r="M1360">
        <v>6</v>
      </c>
      <c r="N1360">
        <v>1501</v>
      </c>
      <c r="O1360">
        <v>1</v>
      </c>
      <c r="P1360">
        <v>5</v>
      </c>
      <c r="Q1360">
        <v>13</v>
      </c>
      <c r="R1360">
        <v>2</v>
      </c>
      <c r="S1360">
        <v>93</v>
      </c>
      <c r="T1360">
        <v>3</v>
      </c>
      <c r="U1360">
        <v>216</v>
      </c>
      <c r="V1360">
        <v>3</v>
      </c>
      <c r="W1360">
        <v>412.33333333333331</v>
      </c>
      <c r="X1360">
        <v>3</v>
      </c>
      <c r="Y1360">
        <v>180.66666666666666</v>
      </c>
      <c r="Z1360">
        <v>1</v>
      </c>
      <c r="AA1360">
        <v>589</v>
      </c>
      <c r="AB1360">
        <v>3</v>
      </c>
      <c r="AC1360">
        <v>212</v>
      </c>
      <c r="AD1360">
        <v>0.5</v>
      </c>
      <c r="AE1360">
        <v>0</v>
      </c>
      <c r="AF1360">
        <v>0</v>
      </c>
      <c r="AG1360">
        <v>0</v>
      </c>
      <c r="AH1360" s="4">
        <v>1</v>
      </c>
      <c r="AI1360">
        <v>1</v>
      </c>
      <c r="AJ1360" s="4">
        <v>0</v>
      </c>
      <c r="AK1360">
        <v>0</v>
      </c>
      <c r="AL1360" s="4">
        <v>1</v>
      </c>
      <c r="AM1360">
        <v>0.33333333333333331</v>
      </c>
      <c r="AN1360" s="4">
        <v>1</v>
      </c>
      <c r="AO1360">
        <v>0.33333333333333331</v>
      </c>
      <c r="AP1360" s="4">
        <v>0</v>
      </c>
      <c r="AQ1360">
        <v>0</v>
      </c>
      <c r="AR1360" s="4">
        <v>0</v>
      </c>
      <c r="AS1360">
        <v>0</v>
      </c>
      <c r="AT1360" s="4">
        <v>0</v>
      </c>
      <c r="AU1360" s="4">
        <v>0</v>
      </c>
      <c r="AV1360" s="4">
        <v>0</v>
      </c>
      <c r="AW1360">
        <v>1</v>
      </c>
      <c r="AX1360" s="4">
        <f t="shared" si="21"/>
        <v>6</v>
      </c>
      <c r="AY1360" s="4">
        <v>1</v>
      </c>
      <c r="AZ1360" s="4">
        <v>54</v>
      </c>
    </row>
    <row r="1361" spans="1:52" x14ac:dyDescent="0.25">
      <c r="A1361" s="4">
        <v>2017</v>
      </c>
      <c r="B1361" s="4" t="s">
        <v>360</v>
      </c>
      <c r="C1361" t="s">
        <v>279</v>
      </c>
      <c r="D1361" t="s">
        <v>176</v>
      </c>
      <c r="E1361" t="s">
        <v>689</v>
      </c>
      <c r="F1361" s="4">
        <v>6</v>
      </c>
      <c r="G1361">
        <v>6</v>
      </c>
      <c r="H1361">
        <v>3</v>
      </c>
      <c r="I1361">
        <v>6</v>
      </c>
      <c r="J1361">
        <v>5</v>
      </c>
      <c r="K1361">
        <v>0</v>
      </c>
      <c r="L1361">
        <v>0</v>
      </c>
      <c r="M1361">
        <v>6</v>
      </c>
      <c r="N1361">
        <v>1037</v>
      </c>
      <c r="O1361">
        <v>1</v>
      </c>
      <c r="P1361">
        <v>6</v>
      </c>
      <c r="Q1361">
        <v>11</v>
      </c>
      <c r="R1361">
        <v>2</v>
      </c>
      <c r="S1361">
        <v>163</v>
      </c>
      <c r="T1361">
        <v>2</v>
      </c>
      <c r="U1361">
        <v>254</v>
      </c>
      <c r="V1361">
        <v>2</v>
      </c>
      <c r="W1361">
        <v>15</v>
      </c>
      <c r="X1361">
        <v>4</v>
      </c>
      <c r="Y1361">
        <v>160</v>
      </c>
      <c r="Z1361">
        <v>2</v>
      </c>
      <c r="AA1361">
        <v>400</v>
      </c>
      <c r="AB1361">
        <v>4</v>
      </c>
      <c r="AC1361">
        <v>279</v>
      </c>
      <c r="AD1361">
        <v>0.66666666666666663</v>
      </c>
      <c r="AE1361">
        <v>0</v>
      </c>
      <c r="AF1361">
        <v>0</v>
      </c>
      <c r="AG1361">
        <v>0</v>
      </c>
      <c r="AH1361" s="4">
        <v>1</v>
      </c>
      <c r="AI1361">
        <v>0.5</v>
      </c>
      <c r="AJ1361" s="4">
        <v>1</v>
      </c>
      <c r="AK1361">
        <v>0.5</v>
      </c>
      <c r="AL1361" s="4">
        <v>0</v>
      </c>
      <c r="AM1361">
        <v>0</v>
      </c>
      <c r="AN1361" s="4">
        <v>0</v>
      </c>
      <c r="AO1361">
        <v>0</v>
      </c>
      <c r="AP1361" s="4">
        <v>0</v>
      </c>
      <c r="AQ1361">
        <v>0</v>
      </c>
      <c r="AR1361" s="4">
        <v>0</v>
      </c>
      <c r="AS1361">
        <v>0</v>
      </c>
      <c r="AT1361" s="4">
        <v>0</v>
      </c>
      <c r="AU1361" s="4">
        <v>0</v>
      </c>
      <c r="AV1361" s="4">
        <v>0</v>
      </c>
      <c r="AW1361">
        <v>1</v>
      </c>
      <c r="AX1361" s="4">
        <f t="shared" si="21"/>
        <v>6</v>
      </c>
      <c r="AY1361" s="4">
        <v>0</v>
      </c>
      <c r="AZ1361" s="4">
        <v>0</v>
      </c>
    </row>
    <row r="1362" spans="1:52" x14ac:dyDescent="0.25">
      <c r="A1362" s="4">
        <v>2017</v>
      </c>
      <c r="B1362" s="4" t="s">
        <v>360</v>
      </c>
      <c r="C1362" t="s">
        <v>279</v>
      </c>
      <c r="D1362" t="s">
        <v>184</v>
      </c>
      <c r="E1362" t="s">
        <v>697</v>
      </c>
      <c r="F1362" s="4">
        <v>6</v>
      </c>
      <c r="G1362">
        <v>5</v>
      </c>
      <c r="H1362">
        <v>1</v>
      </c>
      <c r="I1362">
        <v>6</v>
      </c>
      <c r="J1362">
        <v>3</v>
      </c>
      <c r="K1362">
        <v>0</v>
      </c>
      <c r="L1362">
        <v>0</v>
      </c>
      <c r="M1362">
        <v>6</v>
      </c>
      <c r="N1362">
        <v>956</v>
      </c>
      <c r="O1362">
        <v>1</v>
      </c>
      <c r="P1362">
        <v>6</v>
      </c>
      <c r="Q1362">
        <v>9</v>
      </c>
      <c r="R1362">
        <v>1</v>
      </c>
      <c r="S1362">
        <v>7</v>
      </c>
      <c r="T1362">
        <v>2</v>
      </c>
      <c r="U1362">
        <v>251</v>
      </c>
      <c r="V1362">
        <v>2</v>
      </c>
      <c r="W1362">
        <v>105.5</v>
      </c>
      <c r="X1362">
        <v>4</v>
      </c>
      <c r="Y1362">
        <v>165.75</v>
      </c>
      <c r="Z1362">
        <v>2</v>
      </c>
      <c r="AA1362">
        <v>564</v>
      </c>
      <c r="AB1362">
        <v>4</v>
      </c>
      <c r="AC1362">
        <v>184</v>
      </c>
      <c r="AD1362">
        <v>0.66666666666666663</v>
      </c>
      <c r="AE1362">
        <v>0</v>
      </c>
      <c r="AF1362">
        <v>0</v>
      </c>
      <c r="AG1362">
        <v>0</v>
      </c>
      <c r="AH1362" s="4">
        <v>1</v>
      </c>
      <c r="AI1362">
        <v>0.5</v>
      </c>
      <c r="AJ1362" s="4">
        <v>0</v>
      </c>
      <c r="AK1362">
        <v>0</v>
      </c>
      <c r="AL1362" s="4">
        <v>0</v>
      </c>
      <c r="AM1362">
        <v>0</v>
      </c>
      <c r="AN1362" s="4">
        <v>0</v>
      </c>
      <c r="AO1362">
        <v>0</v>
      </c>
      <c r="AP1362" s="4">
        <v>0</v>
      </c>
      <c r="AQ1362">
        <v>0</v>
      </c>
      <c r="AR1362" s="4">
        <v>0</v>
      </c>
      <c r="AS1362">
        <v>0</v>
      </c>
      <c r="AT1362" s="4">
        <v>0</v>
      </c>
      <c r="AU1362" s="4">
        <v>0</v>
      </c>
      <c r="AV1362" s="4">
        <v>0</v>
      </c>
      <c r="AW1362">
        <v>1</v>
      </c>
      <c r="AX1362" s="4">
        <f t="shared" si="21"/>
        <v>6</v>
      </c>
      <c r="AY1362" s="4">
        <v>2</v>
      </c>
      <c r="AZ1362" s="4">
        <v>152</v>
      </c>
    </row>
    <row r="1363" spans="1:52" x14ac:dyDescent="0.25">
      <c r="A1363" s="4">
        <v>2017</v>
      </c>
      <c r="B1363" s="4" t="s">
        <v>360</v>
      </c>
      <c r="C1363" t="s">
        <v>279</v>
      </c>
      <c r="D1363" t="s">
        <v>245</v>
      </c>
      <c r="E1363" t="s">
        <v>755</v>
      </c>
      <c r="F1363" s="4">
        <v>5</v>
      </c>
      <c r="G1363">
        <v>3</v>
      </c>
      <c r="H1363">
        <v>2</v>
      </c>
      <c r="I1363">
        <v>5</v>
      </c>
      <c r="J1363">
        <v>3.6</v>
      </c>
      <c r="K1363">
        <v>0</v>
      </c>
      <c r="L1363">
        <v>0</v>
      </c>
      <c r="M1363">
        <v>4</v>
      </c>
      <c r="N1363">
        <v>392</v>
      </c>
      <c r="O1363">
        <v>0.8</v>
      </c>
      <c r="P1363">
        <v>3</v>
      </c>
      <c r="Q1363">
        <v>20</v>
      </c>
      <c r="R1363">
        <v>1</v>
      </c>
      <c r="S1363">
        <v>10</v>
      </c>
      <c r="T1363">
        <v>1</v>
      </c>
      <c r="U1363">
        <v>252</v>
      </c>
      <c r="V1363">
        <v>1</v>
      </c>
      <c r="W1363">
        <v>1</v>
      </c>
      <c r="X1363">
        <v>4</v>
      </c>
      <c r="Y1363">
        <v>118.75</v>
      </c>
      <c r="Z1363">
        <v>1</v>
      </c>
      <c r="AA1363">
        <v>339</v>
      </c>
      <c r="AB1363">
        <v>4</v>
      </c>
      <c r="AC1363">
        <v>143</v>
      </c>
      <c r="AD1363">
        <v>0.8</v>
      </c>
      <c r="AE1363">
        <v>2</v>
      </c>
      <c r="AF1363">
        <v>74</v>
      </c>
      <c r="AG1363">
        <v>0.4</v>
      </c>
      <c r="AH1363" s="4">
        <v>1</v>
      </c>
      <c r="AI1363">
        <v>1</v>
      </c>
      <c r="AJ1363" s="4">
        <v>0</v>
      </c>
      <c r="AK1363">
        <v>0</v>
      </c>
      <c r="AL1363" s="4">
        <v>0</v>
      </c>
      <c r="AM1363">
        <v>0</v>
      </c>
      <c r="AN1363" s="4">
        <v>1</v>
      </c>
      <c r="AO1363">
        <v>0.25</v>
      </c>
      <c r="AP1363" s="4">
        <v>0</v>
      </c>
      <c r="AQ1363">
        <v>0</v>
      </c>
      <c r="AR1363" s="4">
        <v>0</v>
      </c>
      <c r="AS1363">
        <v>0</v>
      </c>
      <c r="AT1363" s="4">
        <v>0</v>
      </c>
      <c r="AU1363" s="4">
        <v>0</v>
      </c>
      <c r="AV1363" s="4">
        <v>0</v>
      </c>
      <c r="AW1363">
        <v>1.25</v>
      </c>
      <c r="AX1363" s="4">
        <f t="shared" si="21"/>
        <v>4</v>
      </c>
      <c r="AY1363" s="4">
        <v>1</v>
      </c>
      <c r="AZ1363" s="4">
        <v>6</v>
      </c>
    </row>
    <row r="1364" spans="1:52" x14ac:dyDescent="0.25">
      <c r="A1364" s="4">
        <v>2017</v>
      </c>
      <c r="B1364" s="4" t="s">
        <v>360</v>
      </c>
      <c r="C1364" t="s">
        <v>279</v>
      </c>
      <c r="D1364" t="s">
        <v>251</v>
      </c>
      <c r="E1364" t="s">
        <v>761</v>
      </c>
      <c r="F1364" s="4">
        <v>5</v>
      </c>
      <c r="G1364">
        <v>5</v>
      </c>
      <c r="H1364">
        <v>5</v>
      </c>
      <c r="I1364">
        <v>5</v>
      </c>
      <c r="J1364">
        <v>7.4</v>
      </c>
      <c r="K1364">
        <v>0</v>
      </c>
      <c r="L1364">
        <v>0</v>
      </c>
      <c r="M1364">
        <v>5</v>
      </c>
      <c r="N1364">
        <v>1612</v>
      </c>
      <c r="O1364">
        <v>1</v>
      </c>
      <c r="P1364">
        <v>4</v>
      </c>
      <c r="Q1364">
        <v>20</v>
      </c>
      <c r="R1364">
        <v>3</v>
      </c>
      <c r="S1364">
        <v>60</v>
      </c>
      <c r="T1364">
        <v>1</v>
      </c>
      <c r="U1364">
        <v>87</v>
      </c>
      <c r="V1364">
        <v>1</v>
      </c>
      <c r="W1364">
        <v>2</v>
      </c>
      <c r="X1364">
        <v>4</v>
      </c>
      <c r="Y1364">
        <v>111.25</v>
      </c>
      <c r="Z1364">
        <v>1</v>
      </c>
      <c r="AA1364">
        <v>162</v>
      </c>
      <c r="AB1364">
        <v>4</v>
      </c>
      <c r="AC1364">
        <v>130</v>
      </c>
      <c r="AD1364">
        <v>0.8</v>
      </c>
      <c r="AE1364">
        <v>0</v>
      </c>
      <c r="AF1364">
        <v>0</v>
      </c>
      <c r="AG1364">
        <v>0</v>
      </c>
      <c r="AH1364" s="4">
        <v>0</v>
      </c>
      <c r="AI1364">
        <v>0</v>
      </c>
      <c r="AJ1364" s="4">
        <v>0</v>
      </c>
      <c r="AK1364">
        <v>0</v>
      </c>
      <c r="AL1364" s="4">
        <v>2</v>
      </c>
      <c r="AM1364">
        <v>0.5</v>
      </c>
      <c r="AN1364" s="4">
        <v>0</v>
      </c>
      <c r="AO1364">
        <v>0</v>
      </c>
      <c r="AP1364" s="4">
        <v>0</v>
      </c>
      <c r="AQ1364">
        <v>0</v>
      </c>
      <c r="AR1364" s="4">
        <v>0</v>
      </c>
      <c r="AS1364">
        <v>0</v>
      </c>
      <c r="AT1364" s="4">
        <v>0</v>
      </c>
      <c r="AU1364" s="4">
        <v>0</v>
      </c>
      <c r="AV1364" s="4">
        <v>0</v>
      </c>
      <c r="AW1364">
        <v>1.25</v>
      </c>
      <c r="AX1364" s="4">
        <f t="shared" si="21"/>
        <v>4</v>
      </c>
      <c r="AY1364" s="4">
        <v>0</v>
      </c>
      <c r="AZ1364" s="4">
        <v>0</v>
      </c>
    </row>
    <row r="1365" spans="1:52" x14ac:dyDescent="0.25">
      <c r="A1365" s="4">
        <v>2017</v>
      </c>
      <c r="B1365" s="4" t="s">
        <v>360</v>
      </c>
      <c r="C1365" t="s">
        <v>279</v>
      </c>
      <c r="D1365" t="s">
        <v>260</v>
      </c>
      <c r="E1365" t="s">
        <v>769</v>
      </c>
      <c r="F1365" s="4">
        <v>5</v>
      </c>
      <c r="G1365">
        <v>5</v>
      </c>
      <c r="H1365">
        <v>3</v>
      </c>
      <c r="I1365">
        <v>5</v>
      </c>
      <c r="J1365">
        <v>5.2</v>
      </c>
      <c r="K1365">
        <v>0</v>
      </c>
      <c r="L1365">
        <v>0</v>
      </c>
      <c r="M1365">
        <v>4</v>
      </c>
      <c r="N1365">
        <v>158</v>
      </c>
      <c r="O1365">
        <v>0.8</v>
      </c>
      <c r="P1365">
        <v>5</v>
      </c>
      <c r="Q1365">
        <v>21</v>
      </c>
      <c r="R1365">
        <v>3</v>
      </c>
      <c r="S1365">
        <v>147</v>
      </c>
      <c r="T1365">
        <v>2</v>
      </c>
      <c r="U1365">
        <v>220</v>
      </c>
      <c r="V1365">
        <v>2</v>
      </c>
      <c r="W1365">
        <v>2</v>
      </c>
      <c r="X1365">
        <v>3</v>
      </c>
      <c r="Y1365">
        <v>219.33333333333334</v>
      </c>
      <c r="Z1365">
        <v>2</v>
      </c>
      <c r="AA1365">
        <v>380</v>
      </c>
      <c r="AB1365">
        <v>3</v>
      </c>
      <c r="AC1365">
        <v>253</v>
      </c>
      <c r="AD1365">
        <v>0.6</v>
      </c>
      <c r="AE1365">
        <v>2</v>
      </c>
      <c r="AF1365">
        <v>280</v>
      </c>
      <c r="AG1365">
        <v>0.4</v>
      </c>
      <c r="AH1365" s="4">
        <v>0</v>
      </c>
      <c r="AI1365">
        <v>0</v>
      </c>
      <c r="AJ1365" s="4">
        <v>0</v>
      </c>
      <c r="AK1365">
        <v>0</v>
      </c>
      <c r="AL1365" s="4">
        <v>0</v>
      </c>
      <c r="AM1365">
        <v>0</v>
      </c>
      <c r="AN1365" s="4">
        <v>0</v>
      </c>
      <c r="AO1365">
        <v>0</v>
      </c>
      <c r="AP1365" s="4">
        <v>0</v>
      </c>
      <c r="AQ1365">
        <v>0</v>
      </c>
      <c r="AR1365" s="4">
        <v>0</v>
      </c>
      <c r="AS1365">
        <v>0</v>
      </c>
      <c r="AT1365" s="4">
        <v>0</v>
      </c>
      <c r="AU1365" s="4">
        <v>0</v>
      </c>
      <c r="AV1365" s="4">
        <v>1</v>
      </c>
      <c r="AW1365">
        <v>1</v>
      </c>
      <c r="AX1365" s="4">
        <f t="shared" si="21"/>
        <v>5</v>
      </c>
      <c r="AY1365" s="4">
        <v>0</v>
      </c>
      <c r="AZ1365" s="4">
        <v>0</v>
      </c>
    </row>
    <row r="1366" spans="1:52" x14ac:dyDescent="0.25">
      <c r="A1366" s="4">
        <v>2017</v>
      </c>
      <c r="B1366" s="4" t="s">
        <v>360</v>
      </c>
      <c r="C1366" t="s">
        <v>279</v>
      </c>
      <c r="D1366" t="s">
        <v>175</v>
      </c>
      <c r="E1366" t="s">
        <v>688</v>
      </c>
      <c r="F1366" s="4">
        <v>4</v>
      </c>
      <c r="G1366">
        <v>0</v>
      </c>
      <c r="H1366">
        <v>0</v>
      </c>
      <c r="I1366">
        <v>4</v>
      </c>
      <c r="J1366">
        <v>8.5</v>
      </c>
      <c r="K1366">
        <v>0</v>
      </c>
      <c r="L1366">
        <v>0</v>
      </c>
      <c r="M1366">
        <v>4</v>
      </c>
      <c r="N1366">
        <v>1505</v>
      </c>
      <c r="O1366">
        <v>1</v>
      </c>
      <c r="P1366">
        <v>3</v>
      </c>
      <c r="Q1366">
        <v>25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4</v>
      </c>
      <c r="Y1366">
        <v>96.75</v>
      </c>
      <c r="Z1366">
        <v>0</v>
      </c>
      <c r="AA1366">
        <v>0</v>
      </c>
      <c r="AB1366">
        <v>4</v>
      </c>
      <c r="AC1366">
        <v>124</v>
      </c>
      <c r="AD1366">
        <v>1</v>
      </c>
      <c r="AE1366">
        <v>3</v>
      </c>
      <c r="AF1366">
        <v>115</v>
      </c>
      <c r="AG1366">
        <v>0.75</v>
      </c>
      <c r="AH1366" s="4">
        <v>0</v>
      </c>
      <c r="AI1366">
        <v>0</v>
      </c>
      <c r="AJ1366" s="4">
        <v>0</v>
      </c>
      <c r="AK1366">
        <v>0</v>
      </c>
      <c r="AL1366" s="4">
        <v>0</v>
      </c>
      <c r="AM1366">
        <v>0</v>
      </c>
      <c r="AN1366" s="4">
        <v>0</v>
      </c>
      <c r="AO1366">
        <v>0</v>
      </c>
      <c r="AP1366" s="4">
        <v>0</v>
      </c>
      <c r="AQ1366">
        <v>0</v>
      </c>
      <c r="AR1366" s="4">
        <v>0</v>
      </c>
      <c r="AS1366">
        <v>0</v>
      </c>
      <c r="AT1366" s="4">
        <v>0</v>
      </c>
      <c r="AU1366" s="4">
        <v>0</v>
      </c>
      <c r="AV1366" s="4">
        <v>0</v>
      </c>
      <c r="AW1366">
        <v>1.3333333333333333</v>
      </c>
      <c r="AX1366" s="4">
        <f t="shared" si="21"/>
        <v>3</v>
      </c>
      <c r="AY1366" s="4">
        <v>0</v>
      </c>
      <c r="AZ1366" s="4">
        <v>0</v>
      </c>
    </row>
    <row r="1367" spans="1:52" x14ac:dyDescent="0.25">
      <c r="A1367" s="4">
        <v>2017</v>
      </c>
      <c r="B1367" s="4" t="s">
        <v>360</v>
      </c>
      <c r="C1367" t="s">
        <v>279</v>
      </c>
      <c r="D1367" t="s">
        <v>179</v>
      </c>
      <c r="E1367" t="s">
        <v>692</v>
      </c>
      <c r="F1367" s="4">
        <v>4</v>
      </c>
      <c r="G1367">
        <v>2</v>
      </c>
      <c r="H1367">
        <v>1</v>
      </c>
      <c r="I1367">
        <v>4</v>
      </c>
      <c r="J1367">
        <v>6.5</v>
      </c>
      <c r="K1367">
        <v>0</v>
      </c>
      <c r="L1367">
        <v>0</v>
      </c>
      <c r="M1367">
        <v>4</v>
      </c>
      <c r="N1367">
        <v>2946</v>
      </c>
      <c r="O1367">
        <v>1</v>
      </c>
      <c r="P1367">
        <v>4</v>
      </c>
      <c r="Q1367">
        <v>22</v>
      </c>
      <c r="R1367">
        <v>1</v>
      </c>
      <c r="S1367">
        <v>4</v>
      </c>
      <c r="T1367">
        <v>1</v>
      </c>
      <c r="U1367">
        <v>339</v>
      </c>
      <c r="V1367">
        <v>0</v>
      </c>
      <c r="W1367">
        <v>0</v>
      </c>
      <c r="X1367">
        <v>3</v>
      </c>
      <c r="Y1367">
        <v>161.33333333333334</v>
      </c>
      <c r="Z1367">
        <v>1</v>
      </c>
      <c r="AA1367">
        <v>611</v>
      </c>
      <c r="AB1367">
        <v>3</v>
      </c>
      <c r="AC1367">
        <v>223</v>
      </c>
      <c r="AD1367">
        <v>0.75</v>
      </c>
      <c r="AE1367">
        <v>0</v>
      </c>
      <c r="AF1367">
        <v>0</v>
      </c>
      <c r="AG1367">
        <v>0</v>
      </c>
      <c r="AH1367" s="4">
        <v>0</v>
      </c>
      <c r="AI1367">
        <v>0</v>
      </c>
      <c r="AJ1367" s="4">
        <v>0</v>
      </c>
      <c r="AK1367">
        <v>0</v>
      </c>
      <c r="AL1367" s="4">
        <v>0</v>
      </c>
      <c r="AM1367">
        <v>0</v>
      </c>
      <c r="AN1367" s="4">
        <v>1</v>
      </c>
      <c r="AO1367">
        <v>0.33333333333333331</v>
      </c>
      <c r="AP1367" s="4">
        <v>0</v>
      </c>
      <c r="AQ1367">
        <v>0</v>
      </c>
      <c r="AR1367" s="4">
        <v>0</v>
      </c>
      <c r="AS1367">
        <v>0</v>
      </c>
      <c r="AT1367" s="4">
        <v>0</v>
      </c>
      <c r="AU1367" s="4">
        <v>0</v>
      </c>
      <c r="AV1367" s="4">
        <v>0</v>
      </c>
      <c r="AW1367">
        <v>2</v>
      </c>
      <c r="AX1367" s="4">
        <f t="shared" si="21"/>
        <v>2</v>
      </c>
      <c r="AY1367" s="4">
        <v>0</v>
      </c>
      <c r="AZ1367" s="4">
        <v>0</v>
      </c>
    </row>
    <row r="1368" spans="1:52" x14ac:dyDescent="0.25">
      <c r="A1368" s="4">
        <v>2017</v>
      </c>
      <c r="B1368" s="4" t="s">
        <v>360</v>
      </c>
      <c r="C1368" t="s">
        <v>279</v>
      </c>
      <c r="D1368" t="s">
        <v>190</v>
      </c>
      <c r="E1368" t="s">
        <v>703</v>
      </c>
      <c r="F1368" s="4">
        <v>4</v>
      </c>
      <c r="G1368">
        <v>3</v>
      </c>
      <c r="H1368">
        <v>7</v>
      </c>
      <c r="I1368">
        <v>4</v>
      </c>
      <c r="J1368">
        <v>7.25</v>
      </c>
      <c r="K1368">
        <v>0</v>
      </c>
      <c r="L1368">
        <v>0</v>
      </c>
      <c r="M1368">
        <v>3</v>
      </c>
      <c r="N1368">
        <v>1333</v>
      </c>
      <c r="O1368">
        <v>0.75</v>
      </c>
      <c r="P1368">
        <v>2</v>
      </c>
      <c r="Q1368">
        <v>15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3</v>
      </c>
      <c r="Y1368">
        <v>133.33333333333334</v>
      </c>
      <c r="Z1368">
        <v>0</v>
      </c>
      <c r="AA1368">
        <v>0</v>
      </c>
      <c r="AB1368">
        <v>4</v>
      </c>
      <c r="AC1368">
        <v>160</v>
      </c>
      <c r="AD1368">
        <v>1</v>
      </c>
      <c r="AE1368">
        <v>1</v>
      </c>
      <c r="AF1368">
        <v>23</v>
      </c>
      <c r="AG1368">
        <v>0.25</v>
      </c>
      <c r="AH1368" s="4">
        <v>0</v>
      </c>
      <c r="AI1368">
        <v>0</v>
      </c>
      <c r="AJ1368" s="4">
        <v>0</v>
      </c>
      <c r="AK1368">
        <v>0</v>
      </c>
      <c r="AL1368" s="4">
        <v>0</v>
      </c>
      <c r="AM1368">
        <v>0</v>
      </c>
      <c r="AN1368" s="4">
        <v>1</v>
      </c>
      <c r="AO1368">
        <v>0.25</v>
      </c>
      <c r="AP1368" s="4">
        <v>0</v>
      </c>
      <c r="AQ1368">
        <v>0</v>
      </c>
      <c r="AR1368" s="4">
        <v>0</v>
      </c>
      <c r="AS1368">
        <v>0</v>
      </c>
      <c r="AT1368" s="4">
        <v>0</v>
      </c>
      <c r="AU1368" s="4">
        <v>0</v>
      </c>
      <c r="AV1368" s="4">
        <v>0</v>
      </c>
      <c r="AW1368">
        <v>1</v>
      </c>
      <c r="AX1368" s="4">
        <f t="shared" si="21"/>
        <v>4</v>
      </c>
      <c r="AY1368" s="4">
        <v>0</v>
      </c>
      <c r="AZ1368" s="4">
        <v>0</v>
      </c>
    </row>
    <row r="1369" spans="1:52" x14ac:dyDescent="0.25">
      <c r="A1369" s="4">
        <v>2017</v>
      </c>
      <c r="B1369" s="4" t="s">
        <v>360</v>
      </c>
      <c r="C1369" t="s">
        <v>279</v>
      </c>
      <c r="D1369" t="s">
        <v>228</v>
      </c>
      <c r="E1369" t="s">
        <v>739</v>
      </c>
      <c r="F1369" s="4">
        <v>3</v>
      </c>
      <c r="G1369">
        <v>3</v>
      </c>
      <c r="H1369">
        <v>3</v>
      </c>
      <c r="I1369">
        <v>3</v>
      </c>
      <c r="J1369">
        <v>5</v>
      </c>
      <c r="K1369">
        <v>0</v>
      </c>
      <c r="L1369">
        <v>0</v>
      </c>
      <c r="M1369">
        <v>3</v>
      </c>
      <c r="N1369">
        <v>323</v>
      </c>
      <c r="O1369">
        <v>1</v>
      </c>
      <c r="P1369">
        <v>3</v>
      </c>
      <c r="Q1369">
        <v>20</v>
      </c>
      <c r="R1369">
        <v>1</v>
      </c>
      <c r="S1369">
        <v>7</v>
      </c>
      <c r="T1369">
        <v>1</v>
      </c>
      <c r="U1369">
        <v>268</v>
      </c>
      <c r="V1369">
        <v>1</v>
      </c>
      <c r="W1369">
        <v>3</v>
      </c>
      <c r="X1369">
        <v>2</v>
      </c>
      <c r="Y1369">
        <v>127</v>
      </c>
      <c r="Z1369">
        <v>1</v>
      </c>
      <c r="AA1369">
        <v>403</v>
      </c>
      <c r="AB1369">
        <v>2</v>
      </c>
      <c r="AC1369">
        <v>170</v>
      </c>
      <c r="AD1369">
        <v>0.66666666666666663</v>
      </c>
      <c r="AE1369">
        <v>0</v>
      </c>
      <c r="AF1369">
        <v>0</v>
      </c>
      <c r="AG1369">
        <v>0</v>
      </c>
      <c r="AH1369" s="4">
        <v>1</v>
      </c>
      <c r="AI1369">
        <v>1</v>
      </c>
      <c r="AJ1369" s="4">
        <v>0</v>
      </c>
      <c r="AK1369">
        <v>0</v>
      </c>
      <c r="AL1369" s="4">
        <v>0</v>
      </c>
      <c r="AM1369">
        <v>0</v>
      </c>
      <c r="AN1369" s="4">
        <v>1</v>
      </c>
      <c r="AO1369">
        <v>0.5</v>
      </c>
      <c r="AP1369" s="4">
        <v>0</v>
      </c>
      <c r="AQ1369">
        <v>0</v>
      </c>
      <c r="AR1369" s="4">
        <v>1</v>
      </c>
      <c r="AS1369">
        <v>0.33333333333333331</v>
      </c>
      <c r="AT1369" s="4">
        <v>0</v>
      </c>
      <c r="AU1369" s="4">
        <v>0</v>
      </c>
      <c r="AV1369" s="4">
        <v>0</v>
      </c>
      <c r="AW1369">
        <v>1</v>
      </c>
      <c r="AX1369" s="4">
        <f t="shared" si="21"/>
        <v>3</v>
      </c>
      <c r="AY1369" s="4">
        <v>1</v>
      </c>
      <c r="AZ1369" s="4">
        <v>19</v>
      </c>
    </row>
    <row r="1370" spans="1:52" x14ac:dyDescent="0.25">
      <c r="A1370" s="4">
        <v>2017</v>
      </c>
      <c r="B1370" s="4" t="s">
        <v>360</v>
      </c>
      <c r="C1370" t="s">
        <v>279</v>
      </c>
      <c r="D1370" t="s">
        <v>379</v>
      </c>
      <c r="E1370" t="s">
        <v>878</v>
      </c>
      <c r="F1370" s="4">
        <v>3</v>
      </c>
      <c r="G1370">
        <v>3</v>
      </c>
      <c r="H1370">
        <v>2</v>
      </c>
      <c r="I1370">
        <v>3</v>
      </c>
      <c r="J1370">
        <v>6.666666666666667</v>
      </c>
      <c r="K1370">
        <v>0</v>
      </c>
      <c r="L1370">
        <v>0</v>
      </c>
      <c r="M1370">
        <v>3</v>
      </c>
      <c r="N1370">
        <v>2302</v>
      </c>
      <c r="O1370">
        <v>1</v>
      </c>
      <c r="P1370">
        <v>3</v>
      </c>
      <c r="Q1370">
        <v>13</v>
      </c>
      <c r="R1370">
        <v>0</v>
      </c>
      <c r="S1370">
        <v>0</v>
      </c>
      <c r="T1370">
        <v>1</v>
      </c>
      <c r="U1370">
        <v>185</v>
      </c>
      <c r="V1370">
        <v>0</v>
      </c>
      <c r="W1370">
        <v>0</v>
      </c>
      <c r="X1370">
        <v>2</v>
      </c>
      <c r="Y1370">
        <v>168.5</v>
      </c>
      <c r="Z1370">
        <v>1</v>
      </c>
      <c r="AA1370">
        <v>411</v>
      </c>
      <c r="AB1370">
        <v>2</v>
      </c>
      <c r="AC1370">
        <v>192</v>
      </c>
      <c r="AD1370">
        <v>0.66666666666666663</v>
      </c>
      <c r="AE1370">
        <v>0</v>
      </c>
      <c r="AF1370">
        <v>0</v>
      </c>
      <c r="AG1370">
        <v>0</v>
      </c>
      <c r="AH1370" s="4">
        <v>0</v>
      </c>
      <c r="AI1370">
        <v>0</v>
      </c>
      <c r="AJ1370" s="4">
        <v>0</v>
      </c>
      <c r="AK1370">
        <v>0</v>
      </c>
      <c r="AL1370" s="4">
        <v>0</v>
      </c>
      <c r="AM1370">
        <v>0</v>
      </c>
      <c r="AN1370" s="4">
        <v>1</v>
      </c>
      <c r="AO1370">
        <v>0.5</v>
      </c>
      <c r="AP1370" s="4">
        <v>0</v>
      </c>
      <c r="AQ1370">
        <v>0</v>
      </c>
      <c r="AR1370" s="4">
        <v>0</v>
      </c>
      <c r="AS1370">
        <v>0</v>
      </c>
      <c r="AT1370" s="4">
        <v>0</v>
      </c>
      <c r="AU1370" s="4">
        <v>0</v>
      </c>
      <c r="AV1370" s="4">
        <v>0</v>
      </c>
      <c r="AW1370">
        <v>1</v>
      </c>
      <c r="AX1370" s="4">
        <f t="shared" si="21"/>
        <v>3</v>
      </c>
      <c r="AY1370" s="4">
        <v>0</v>
      </c>
      <c r="AZ1370" s="4">
        <v>0</v>
      </c>
    </row>
    <row r="1371" spans="1:52" x14ac:dyDescent="0.25">
      <c r="A1371" s="4">
        <v>2017</v>
      </c>
      <c r="B1371" s="4" t="s">
        <v>360</v>
      </c>
      <c r="C1371" t="s">
        <v>279</v>
      </c>
      <c r="D1371" t="s">
        <v>174</v>
      </c>
      <c r="E1371" t="s">
        <v>687</v>
      </c>
      <c r="F1371" s="4">
        <v>3</v>
      </c>
      <c r="G1371">
        <v>3</v>
      </c>
      <c r="H1371">
        <v>4</v>
      </c>
      <c r="I1371">
        <v>3</v>
      </c>
      <c r="J1371">
        <v>5.333333333333333</v>
      </c>
      <c r="K1371">
        <v>0</v>
      </c>
      <c r="L1371">
        <v>0</v>
      </c>
      <c r="M1371">
        <v>3</v>
      </c>
      <c r="N1371">
        <v>45</v>
      </c>
      <c r="O1371">
        <v>1</v>
      </c>
      <c r="P1371">
        <v>3</v>
      </c>
      <c r="Q1371">
        <v>15</v>
      </c>
      <c r="R1371">
        <v>1</v>
      </c>
      <c r="S1371">
        <v>11</v>
      </c>
      <c r="T1371">
        <v>0</v>
      </c>
      <c r="U1371">
        <v>0</v>
      </c>
      <c r="V1371">
        <v>0</v>
      </c>
      <c r="W1371">
        <v>0</v>
      </c>
      <c r="X1371">
        <v>3</v>
      </c>
      <c r="Y1371">
        <v>254.33333333333334</v>
      </c>
      <c r="Z1371">
        <v>0</v>
      </c>
      <c r="AA1371">
        <v>0</v>
      </c>
      <c r="AB1371">
        <v>3</v>
      </c>
      <c r="AC1371">
        <v>249</v>
      </c>
      <c r="AD1371">
        <v>1</v>
      </c>
      <c r="AE1371">
        <v>0</v>
      </c>
      <c r="AF1371">
        <v>0</v>
      </c>
      <c r="AG1371">
        <v>0</v>
      </c>
      <c r="AH1371" s="4">
        <v>0</v>
      </c>
      <c r="AI1371">
        <v>0</v>
      </c>
      <c r="AJ1371" s="4">
        <v>0</v>
      </c>
      <c r="AK1371">
        <v>0</v>
      </c>
      <c r="AL1371" s="4">
        <v>0</v>
      </c>
      <c r="AM1371">
        <v>0</v>
      </c>
      <c r="AN1371" s="4">
        <v>1</v>
      </c>
      <c r="AO1371">
        <v>0.33333333333333331</v>
      </c>
      <c r="AP1371" s="4">
        <v>0</v>
      </c>
      <c r="AQ1371">
        <v>0</v>
      </c>
      <c r="AR1371" s="4">
        <v>0</v>
      </c>
      <c r="AS1371">
        <v>0</v>
      </c>
      <c r="AT1371" s="4">
        <v>0</v>
      </c>
      <c r="AU1371" s="4">
        <v>0</v>
      </c>
      <c r="AV1371" s="4">
        <v>0</v>
      </c>
      <c r="AW1371">
        <v>1</v>
      </c>
      <c r="AX1371" s="4">
        <f t="shared" si="21"/>
        <v>3</v>
      </c>
      <c r="AY1371" s="4">
        <v>0</v>
      </c>
      <c r="AZ1371" s="4">
        <v>0</v>
      </c>
    </row>
    <row r="1372" spans="1:52" x14ac:dyDescent="0.25">
      <c r="A1372" s="4">
        <v>2017</v>
      </c>
      <c r="B1372" s="4" t="s">
        <v>360</v>
      </c>
      <c r="C1372" t="s">
        <v>279</v>
      </c>
      <c r="D1372" t="s">
        <v>252</v>
      </c>
      <c r="E1372" t="s">
        <v>762</v>
      </c>
      <c r="F1372" s="4">
        <v>3</v>
      </c>
      <c r="G1372">
        <v>3</v>
      </c>
      <c r="H1372">
        <v>1</v>
      </c>
      <c r="I1372">
        <v>3</v>
      </c>
      <c r="J1372">
        <v>1.6666666666666667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3</v>
      </c>
      <c r="Q1372">
        <v>5</v>
      </c>
      <c r="R1372">
        <v>2</v>
      </c>
      <c r="S1372">
        <v>15</v>
      </c>
      <c r="T1372">
        <v>2</v>
      </c>
      <c r="U1372">
        <v>305</v>
      </c>
      <c r="V1372">
        <v>1</v>
      </c>
      <c r="W1372">
        <v>2</v>
      </c>
      <c r="X1372">
        <v>1</v>
      </c>
      <c r="Y1372">
        <v>326</v>
      </c>
      <c r="Z1372">
        <v>2</v>
      </c>
      <c r="AA1372">
        <v>366</v>
      </c>
      <c r="AB1372">
        <v>1</v>
      </c>
      <c r="AC1372">
        <v>354</v>
      </c>
      <c r="AD1372">
        <v>0.33333333333333331</v>
      </c>
      <c r="AE1372">
        <v>0</v>
      </c>
      <c r="AF1372">
        <v>0</v>
      </c>
      <c r="AG1372">
        <v>0</v>
      </c>
      <c r="AH1372" s="4">
        <v>1</v>
      </c>
      <c r="AI1372">
        <v>0.5</v>
      </c>
      <c r="AJ1372" s="4">
        <v>0</v>
      </c>
      <c r="AK1372">
        <v>0</v>
      </c>
      <c r="AL1372" s="4">
        <v>0</v>
      </c>
      <c r="AM1372">
        <v>0</v>
      </c>
      <c r="AN1372" s="4">
        <v>0</v>
      </c>
      <c r="AO1372">
        <v>0</v>
      </c>
      <c r="AP1372" s="4">
        <v>0</v>
      </c>
      <c r="AQ1372">
        <v>0</v>
      </c>
      <c r="AR1372" s="4">
        <v>0</v>
      </c>
      <c r="AS1372">
        <v>0</v>
      </c>
      <c r="AT1372" s="4">
        <v>0</v>
      </c>
      <c r="AU1372" s="4">
        <v>0</v>
      </c>
      <c r="AV1372" s="4">
        <v>0</v>
      </c>
      <c r="AW1372">
        <v>1.5</v>
      </c>
      <c r="AX1372" s="4">
        <f t="shared" si="21"/>
        <v>2</v>
      </c>
      <c r="AY1372" s="4">
        <v>0</v>
      </c>
      <c r="AZ1372" s="4">
        <v>0</v>
      </c>
    </row>
    <row r="1373" spans="1:52" x14ac:dyDescent="0.25">
      <c r="A1373" s="4">
        <v>2017</v>
      </c>
      <c r="B1373" s="4" t="s">
        <v>360</v>
      </c>
      <c r="C1373" t="s">
        <v>279</v>
      </c>
      <c r="D1373" t="s">
        <v>243</v>
      </c>
      <c r="E1373" t="s">
        <v>753</v>
      </c>
      <c r="F1373" s="4">
        <v>3</v>
      </c>
      <c r="G1373">
        <v>0</v>
      </c>
      <c r="H1373">
        <v>0</v>
      </c>
      <c r="I1373">
        <v>3</v>
      </c>
      <c r="J1373">
        <v>3.3333333333333335</v>
      </c>
      <c r="K1373">
        <v>0</v>
      </c>
      <c r="L1373">
        <v>0</v>
      </c>
      <c r="M1373">
        <v>3</v>
      </c>
      <c r="N1373">
        <v>145</v>
      </c>
      <c r="O1373">
        <v>1</v>
      </c>
      <c r="P1373">
        <v>2</v>
      </c>
      <c r="Q1373">
        <v>44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3</v>
      </c>
      <c r="Y1373">
        <v>70</v>
      </c>
      <c r="Z1373">
        <v>0</v>
      </c>
      <c r="AA1373">
        <v>0</v>
      </c>
      <c r="AB1373">
        <v>3</v>
      </c>
      <c r="AC1373">
        <v>81</v>
      </c>
      <c r="AD1373">
        <v>1</v>
      </c>
      <c r="AE1373">
        <v>3</v>
      </c>
      <c r="AF1373">
        <v>81</v>
      </c>
      <c r="AG1373">
        <v>1</v>
      </c>
      <c r="AH1373" s="4">
        <v>0</v>
      </c>
      <c r="AI1373">
        <v>0</v>
      </c>
      <c r="AJ1373" s="4">
        <v>0</v>
      </c>
      <c r="AK1373">
        <v>0</v>
      </c>
      <c r="AL1373" s="4">
        <v>0</v>
      </c>
      <c r="AM1373">
        <v>0</v>
      </c>
      <c r="AN1373" s="4">
        <v>0</v>
      </c>
      <c r="AO1373">
        <v>0</v>
      </c>
      <c r="AP1373" s="4">
        <v>0</v>
      </c>
      <c r="AQ1373">
        <v>0</v>
      </c>
      <c r="AR1373" s="4">
        <v>0</v>
      </c>
      <c r="AS1373">
        <v>0</v>
      </c>
      <c r="AT1373" s="4">
        <v>0</v>
      </c>
      <c r="AU1373" s="4">
        <v>0</v>
      </c>
      <c r="AV1373" s="4">
        <v>0</v>
      </c>
      <c r="AW1373">
        <v>1</v>
      </c>
      <c r="AX1373" s="4">
        <f t="shared" si="21"/>
        <v>3</v>
      </c>
      <c r="AY1373" s="4">
        <v>0</v>
      </c>
      <c r="AZ1373" s="4">
        <v>0</v>
      </c>
    </row>
    <row r="1374" spans="1:52" x14ac:dyDescent="0.25">
      <c r="A1374" s="4">
        <v>2017</v>
      </c>
      <c r="B1374" s="4" t="s">
        <v>360</v>
      </c>
      <c r="C1374" t="s">
        <v>279</v>
      </c>
      <c r="D1374" t="s">
        <v>378</v>
      </c>
      <c r="E1374" t="s">
        <v>877</v>
      </c>
      <c r="F1374" s="4">
        <v>3</v>
      </c>
      <c r="G1374">
        <v>2</v>
      </c>
      <c r="H1374">
        <v>3</v>
      </c>
      <c r="I1374">
        <v>3</v>
      </c>
      <c r="J1374">
        <v>6</v>
      </c>
      <c r="K1374">
        <v>0</v>
      </c>
      <c r="L1374">
        <v>0</v>
      </c>
      <c r="M1374">
        <v>3</v>
      </c>
      <c r="N1374">
        <v>1878</v>
      </c>
      <c r="O1374">
        <v>1</v>
      </c>
      <c r="P1374">
        <v>3</v>
      </c>
      <c r="Q1374">
        <v>20</v>
      </c>
      <c r="R1374">
        <v>1</v>
      </c>
      <c r="S1374">
        <v>10</v>
      </c>
      <c r="T1374">
        <v>1</v>
      </c>
      <c r="U1374">
        <v>435</v>
      </c>
      <c r="V1374">
        <v>1</v>
      </c>
      <c r="W1374">
        <v>133</v>
      </c>
      <c r="X1374">
        <v>2</v>
      </c>
      <c r="Y1374">
        <v>212.5</v>
      </c>
      <c r="Z1374">
        <v>1</v>
      </c>
      <c r="AA1374">
        <v>523</v>
      </c>
      <c r="AB1374">
        <v>2</v>
      </c>
      <c r="AC1374">
        <v>233</v>
      </c>
      <c r="AD1374">
        <v>0.66666666666666663</v>
      </c>
      <c r="AE1374">
        <v>0</v>
      </c>
      <c r="AF1374">
        <v>0</v>
      </c>
      <c r="AG1374">
        <v>0</v>
      </c>
      <c r="AH1374" s="4">
        <v>1</v>
      </c>
      <c r="AI1374">
        <v>1</v>
      </c>
      <c r="AJ1374" s="4">
        <v>0</v>
      </c>
      <c r="AK1374">
        <v>0</v>
      </c>
      <c r="AL1374" s="4">
        <v>1</v>
      </c>
      <c r="AM1374">
        <v>0.5</v>
      </c>
      <c r="AN1374" s="4">
        <v>0</v>
      </c>
      <c r="AO1374">
        <v>0</v>
      </c>
      <c r="AP1374" s="4">
        <v>0</v>
      </c>
      <c r="AQ1374">
        <v>0</v>
      </c>
      <c r="AR1374" s="4">
        <v>0</v>
      </c>
      <c r="AS1374">
        <v>0</v>
      </c>
      <c r="AT1374" s="4">
        <v>0</v>
      </c>
      <c r="AU1374" s="4">
        <v>0</v>
      </c>
      <c r="AV1374" s="4">
        <v>0</v>
      </c>
      <c r="AW1374">
        <v>1</v>
      </c>
      <c r="AX1374" s="4">
        <f t="shared" si="21"/>
        <v>3</v>
      </c>
      <c r="AY1374" s="4">
        <v>0</v>
      </c>
      <c r="AZ1374" s="4">
        <v>0</v>
      </c>
    </row>
    <row r="1375" spans="1:52" x14ac:dyDescent="0.25">
      <c r="A1375" s="4">
        <v>2017</v>
      </c>
      <c r="B1375" s="4" t="s">
        <v>360</v>
      </c>
      <c r="C1375" t="s">
        <v>279</v>
      </c>
      <c r="D1375" t="s">
        <v>183</v>
      </c>
      <c r="E1375" t="s">
        <v>696</v>
      </c>
      <c r="F1375" s="4">
        <v>2</v>
      </c>
      <c r="G1375">
        <v>2</v>
      </c>
      <c r="H1375">
        <v>1</v>
      </c>
      <c r="I1375">
        <v>2</v>
      </c>
      <c r="J1375">
        <v>4.5</v>
      </c>
      <c r="K1375">
        <v>0</v>
      </c>
      <c r="L1375">
        <v>0</v>
      </c>
      <c r="M1375">
        <v>2</v>
      </c>
      <c r="N1375">
        <v>655</v>
      </c>
      <c r="O1375">
        <v>1</v>
      </c>
      <c r="P1375">
        <v>2</v>
      </c>
      <c r="Q1375">
        <v>7</v>
      </c>
      <c r="R1375">
        <v>2</v>
      </c>
      <c r="S1375">
        <v>103</v>
      </c>
      <c r="T1375">
        <v>1</v>
      </c>
      <c r="U1375">
        <v>355</v>
      </c>
      <c r="V1375">
        <v>1</v>
      </c>
      <c r="W1375">
        <v>22</v>
      </c>
      <c r="X1375">
        <v>1</v>
      </c>
      <c r="Y1375">
        <v>324</v>
      </c>
      <c r="Z1375">
        <v>1</v>
      </c>
      <c r="AA1375">
        <v>571</v>
      </c>
      <c r="AB1375">
        <v>1</v>
      </c>
      <c r="AC1375">
        <v>347</v>
      </c>
      <c r="AD1375">
        <v>0.5</v>
      </c>
      <c r="AE1375">
        <v>0</v>
      </c>
      <c r="AF1375">
        <v>0</v>
      </c>
      <c r="AG1375">
        <v>0</v>
      </c>
      <c r="AH1375" s="4">
        <v>0</v>
      </c>
      <c r="AI1375">
        <v>0</v>
      </c>
      <c r="AJ1375" s="4">
        <v>0</v>
      </c>
      <c r="AK1375">
        <v>0</v>
      </c>
      <c r="AL1375" s="4">
        <v>0</v>
      </c>
      <c r="AM1375">
        <v>0</v>
      </c>
      <c r="AN1375" s="4">
        <v>0</v>
      </c>
      <c r="AO1375">
        <v>0</v>
      </c>
      <c r="AP1375" s="4">
        <v>0</v>
      </c>
      <c r="AQ1375">
        <v>0</v>
      </c>
      <c r="AR1375" s="4">
        <v>0</v>
      </c>
      <c r="AS1375">
        <v>0</v>
      </c>
      <c r="AT1375" s="4">
        <v>0</v>
      </c>
      <c r="AU1375" s="4">
        <v>0</v>
      </c>
      <c r="AV1375" s="4">
        <v>0</v>
      </c>
      <c r="AW1375">
        <v>1</v>
      </c>
      <c r="AX1375" s="4">
        <f t="shared" si="21"/>
        <v>2</v>
      </c>
      <c r="AY1375" s="4">
        <v>0</v>
      </c>
      <c r="AZ1375" s="4">
        <v>0</v>
      </c>
    </row>
    <row r="1376" spans="1:52" x14ac:dyDescent="0.25">
      <c r="A1376" s="4">
        <v>2017</v>
      </c>
      <c r="B1376" s="4" t="s">
        <v>360</v>
      </c>
      <c r="C1376" t="s">
        <v>279</v>
      </c>
      <c r="D1376" t="s">
        <v>267</v>
      </c>
      <c r="E1376" t="s">
        <v>776</v>
      </c>
      <c r="F1376" s="4">
        <v>2</v>
      </c>
      <c r="G1376">
        <v>2</v>
      </c>
      <c r="H1376">
        <v>4</v>
      </c>
      <c r="I1376">
        <v>2</v>
      </c>
      <c r="J1376">
        <v>6</v>
      </c>
      <c r="K1376">
        <v>0</v>
      </c>
      <c r="L1376">
        <v>0</v>
      </c>
      <c r="M1376">
        <v>2</v>
      </c>
      <c r="N1376">
        <v>1313</v>
      </c>
      <c r="O1376">
        <v>1</v>
      </c>
      <c r="P1376">
        <v>2</v>
      </c>
      <c r="Q1376">
        <v>17</v>
      </c>
      <c r="R1376">
        <v>1</v>
      </c>
      <c r="S1376">
        <v>23</v>
      </c>
      <c r="T1376">
        <v>1</v>
      </c>
      <c r="U1376">
        <v>362</v>
      </c>
      <c r="V1376">
        <v>1</v>
      </c>
      <c r="W1376">
        <v>2</v>
      </c>
      <c r="X1376">
        <v>1</v>
      </c>
      <c r="Y1376">
        <v>438</v>
      </c>
      <c r="Z1376">
        <v>1</v>
      </c>
      <c r="AA1376">
        <v>551</v>
      </c>
      <c r="AB1376">
        <v>1</v>
      </c>
      <c r="AC1376">
        <v>452</v>
      </c>
      <c r="AD1376">
        <v>0.5</v>
      </c>
      <c r="AE1376">
        <v>0</v>
      </c>
      <c r="AF1376">
        <v>0</v>
      </c>
      <c r="AG1376">
        <v>0</v>
      </c>
      <c r="AH1376" s="4">
        <v>0</v>
      </c>
      <c r="AI1376">
        <v>0</v>
      </c>
      <c r="AJ1376" s="4">
        <v>0</v>
      </c>
      <c r="AK1376">
        <v>0</v>
      </c>
      <c r="AL1376" s="4">
        <v>1</v>
      </c>
      <c r="AM1376">
        <v>1</v>
      </c>
      <c r="AN1376" s="4">
        <v>0</v>
      </c>
      <c r="AO1376">
        <v>0</v>
      </c>
      <c r="AP1376" s="4">
        <v>0</v>
      </c>
      <c r="AQ1376">
        <v>0</v>
      </c>
      <c r="AR1376" s="4">
        <v>0</v>
      </c>
      <c r="AS1376">
        <v>0</v>
      </c>
      <c r="AT1376" s="4">
        <v>0</v>
      </c>
      <c r="AU1376" s="4">
        <v>0</v>
      </c>
      <c r="AV1376" s="4">
        <v>0</v>
      </c>
      <c r="AW1376">
        <v>1</v>
      </c>
      <c r="AX1376" s="4">
        <f t="shared" si="21"/>
        <v>2</v>
      </c>
      <c r="AY1376" s="4">
        <v>0</v>
      </c>
      <c r="AZ1376" s="4">
        <v>0</v>
      </c>
    </row>
    <row r="1377" spans="1:52" x14ac:dyDescent="0.25">
      <c r="A1377" s="4">
        <v>2017</v>
      </c>
      <c r="B1377" s="4" t="s">
        <v>360</v>
      </c>
      <c r="C1377" t="s">
        <v>279</v>
      </c>
      <c r="D1377" t="s">
        <v>345</v>
      </c>
      <c r="E1377" t="s">
        <v>845</v>
      </c>
      <c r="F1377" s="4">
        <v>2</v>
      </c>
      <c r="G1377">
        <v>2</v>
      </c>
      <c r="H1377">
        <v>4</v>
      </c>
      <c r="I1377">
        <v>2</v>
      </c>
      <c r="J1377">
        <v>8</v>
      </c>
      <c r="K1377">
        <v>0</v>
      </c>
      <c r="L1377">
        <v>0</v>
      </c>
      <c r="M1377">
        <v>2</v>
      </c>
      <c r="N1377">
        <v>3957</v>
      </c>
      <c r="O1377">
        <v>1</v>
      </c>
      <c r="P1377">
        <v>2</v>
      </c>
      <c r="Q1377">
        <v>55</v>
      </c>
      <c r="R1377">
        <v>0</v>
      </c>
      <c r="S1377">
        <v>0</v>
      </c>
      <c r="T1377">
        <v>1</v>
      </c>
      <c r="U1377">
        <v>285</v>
      </c>
      <c r="V1377">
        <v>0</v>
      </c>
      <c r="W1377">
        <v>0</v>
      </c>
      <c r="X1377">
        <v>1</v>
      </c>
      <c r="Y1377">
        <v>204</v>
      </c>
      <c r="Z1377">
        <v>1</v>
      </c>
      <c r="AA1377">
        <v>394</v>
      </c>
      <c r="AB1377">
        <v>1</v>
      </c>
      <c r="AC1377">
        <v>224</v>
      </c>
      <c r="AD1377">
        <v>0.5</v>
      </c>
      <c r="AE1377">
        <v>0</v>
      </c>
      <c r="AF1377">
        <v>0</v>
      </c>
      <c r="AG1377">
        <v>0</v>
      </c>
      <c r="AH1377" s="4">
        <v>1</v>
      </c>
      <c r="AI1377">
        <v>1</v>
      </c>
      <c r="AJ1377" s="4">
        <v>0</v>
      </c>
      <c r="AK1377">
        <v>0</v>
      </c>
      <c r="AL1377" s="4">
        <v>1</v>
      </c>
      <c r="AM1377">
        <v>1</v>
      </c>
      <c r="AN1377" s="4">
        <v>0</v>
      </c>
      <c r="AO1377">
        <v>0</v>
      </c>
      <c r="AP1377" s="4">
        <v>0</v>
      </c>
      <c r="AQ1377">
        <v>0</v>
      </c>
      <c r="AR1377" s="4">
        <v>0</v>
      </c>
      <c r="AS1377">
        <v>0</v>
      </c>
      <c r="AT1377" s="4">
        <v>0</v>
      </c>
      <c r="AU1377" s="4">
        <v>0</v>
      </c>
      <c r="AV1377" s="4">
        <v>0</v>
      </c>
      <c r="AW1377">
        <v>1</v>
      </c>
      <c r="AX1377" s="4">
        <f t="shared" si="21"/>
        <v>2</v>
      </c>
      <c r="AY1377" s="4">
        <v>0</v>
      </c>
      <c r="AZ1377" s="4">
        <v>0</v>
      </c>
    </row>
    <row r="1378" spans="1:52" x14ac:dyDescent="0.25">
      <c r="A1378" s="4">
        <v>2017</v>
      </c>
      <c r="B1378" s="4" t="s">
        <v>360</v>
      </c>
      <c r="C1378" t="s">
        <v>279</v>
      </c>
      <c r="D1378" t="s">
        <v>232</v>
      </c>
      <c r="E1378" t="s">
        <v>743</v>
      </c>
      <c r="F1378" s="4">
        <v>2</v>
      </c>
      <c r="G1378">
        <v>1</v>
      </c>
      <c r="H1378">
        <v>6</v>
      </c>
      <c r="I1378">
        <v>2</v>
      </c>
      <c r="J1378">
        <v>5</v>
      </c>
      <c r="K1378">
        <v>0</v>
      </c>
      <c r="L1378">
        <v>0</v>
      </c>
      <c r="M1378">
        <v>2</v>
      </c>
      <c r="N1378">
        <v>2847</v>
      </c>
      <c r="O1378">
        <v>1</v>
      </c>
      <c r="P1378">
        <v>1</v>
      </c>
      <c r="Q1378">
        <v>10</v>
      </c>
      <c r="R1378">
        <v>0</v>
      </c>
      <c r="S1378">
        <v>0</v>
      </c>
      <c r="T1378">
        <v>1</v>
      </c>
      <c r="U1378">
        <v>280</v>
      </c>
      <c r="V1378">
        <v>1</v>
      </c>
      <c r="W1378">
        <v>8</v>
      </c>
      <c r="X1378">
        <v>1</v>
      </c>
      <c r="Y1378">
        <v>4</v>
      </c>
      <c r="Z1378">
        <v>1</v>
      </c>
      <c r="AA1378">
        <v>520</v>
      </c>
      <c r="AB1378">
        <v>1</v>
      </c>
      <c r="AC1378">
        <v>15</v>
      </c>
      <c r="AD1378">
        <v>0.5</v>
      </c>
      <c r="AE1378">
        <v>1</v>
      </c>
      <c r="AF1378">
        <v>15</v>
      </c>
      <c r="AG1378">
        <v>0.5</v>
      </c>
      <c r="AH1378" s="4">
        <v>0</v>
      </c>
      <c r="AI1378">
        <v>0</v>
      </c>
      <c r="AJ1378" s="4">
        <v>0</v>
      </c>
      <c r="AK1378">
        <v>0</v>
      </c>
      <c r="AL1378" s="4">
        <v>0</v>
      </c>
      <c r="AM1378">
        <v>0</v>
      </c>
      <c r="AN1378" s="4">
        <v>0</v>
      </c>
      <c r="AO1378">
        <v>0</v>
      </c>
      <c r="AP1378" s="4">
        <v>0</v>
      </c>
      <c r="AQ1378">
        <v>0</v>
      </c>
      <c r="AR1378" s="4">
        <v>0</v>
      </c>
      <c r="AS1378">
        <v>0</v>
      </c>
      <c r="AT1378" s="4">
        <v>0</v>
      </c>
      <c r="AU1378" s="4">
        <v>0</v>
      </c>
      <c r="AV1378" s="4">
        <v>0</v>
      </c>
      <c r="AW1378">
        <v>1</v>
      </c>
      <c r="AX1378" s="4">
        <f t="shared" si="21"/>
        <v>2</v>
      </c>
      <c r="AY1378" s="4">
        <v>0</v>
      </c>
      <c r="AZ1378" s="4">
        <v>0</v>
      </c>
    </row>
    <row r="1379" spans="1:52" x14ac:dyDescent="0.25">
      <c r="A1379" s="4">
        <v>2017</v>
      </c>
      <c r="B1379" s="4" t="s">
        <v>360</v>
      </c>
      <c r="C1379" t="s">
        <v>279</v>
      </c>
      <c r="D1379" t="s">
        <v>87</v>
      </c>
      <c r="E1379" t="s">
        <v>606</v>
      </c>
      <c r="F1379" s="4">
        <v>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 s="4">
        <v>0</v>
      </c>
      <c r="AI1379">
        <v>0</v>
      </c>
      <c r="AJ1379" s="4">
        <v>0</v>
      </c>
      <c r="AK1379">
        <v>0</v>
      </c>
      <c r="AL1379" s="4">
        <v>0</v>
      </c>
      <c r="AM1379">
        <v>0</v>
      </c>
      <c r="AN1379" s="4">
        <v>0</v>
      </c>
      <c r="AO1379">
        <v>0</v>
      </c>
      <c r="AP1379" s="4">
        <v>0</v>
      </c>
      <c r="AQ1379">
        <v>0</v>
      </c>
      <c r="AR1379" s="4">
        <v>0</v>
      </c>
      <c r="AS1379">
        <v>0</v>
      </c>
      <c r="AT1379" s="4">
        <v>0</v>
      </c>
      <c r="AU1379" s="4">
        <v>0</v>
      </c>
      <c r="AV1379" s="4">
        <v>0</v>
      </c>
      <c r="AW1379">
        <v>1</v>
      </c>
      <c r="AX1379" s="4">
        <f t="shared" si="21"/>
        <v>1</v>
      </c>
      <c r="AY1379" s="4">
        <v>0</v>
      </c>
      <c r="AZ1379" s="4">
        <v>0</v>
      </c>
    </row>
    <row r="1380" spans="1:52" x14ac:dyDescent="0.25">
      <c r="A1380" s="4">
        <v>2017</v>
      </c>
      <c r="B1380" s="4" t="s">
        <v>360</v>
      </c>
      <c r="C1380" t="s">
        <v>279</v>
      </c>
      <c r="D1380" t="s">
        <v>192</v>
      </c>
      <c r="E1380" t="s">
        <v>705</v>
      </c>
      <c r="F1380" s="4">
        <v>1</v>
      </c>
      <c r="G1380">
        <v>0</v>
      </c>
      <c r="H1380">
        <v>0</v>
      </c>
      <c r="I1380">
        <v>1</v>
      </c>
      <c r="J1380">
        <v>2</v>
      </c>
      <c r="K1380">
        <v>0</v>
      </c>
      <c r="L1380">
        <v>0</v>
      </c>
      <c r="M1380">
        <v>1</v>
      </c>
      <c r="N1380">
        <v>5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43</v>
      </c>
      <c r="Z1380">
        <v>0</v>
      </c>
      <c r="AA1380">
        <v>0</v>
      </c>
      <c r="AB1380">
        <v>1</v>
      </c>
      <c r="AC1380">
        <v>58</v>
      </c>
      <c r="AD1380">
        <v>1</v>
      </c>
      <c r="AE1380">
        <v>1</v>
      </c>
      <c r="AF1380">
        <v>58</v>
      </c>
      <c r="AG1380">
        <v>1</v>
      </c>
      <c r="AH1380" s="4">
        <v>0</v>
      </c>
      <c r="AI1380">
        <v>0</v>
      </c>
      <c r="AJ1380" s="4">
        <v>0</v>
      </c>
      <c r="AK1380">
        <v>0</v>
      </c>
      <c r="AL1380" s="4">
        <v>0</v>
      </c>
      <c r="AM1380">
        <v>0</v>
      </c>
      <c r="AN1380" s="4">
        <v>0</v>
      </c>
      <c r="AO1380">
        <v>0</v>
      </c>
      <c r="AP1380" s="4">
        <v>0</v>
      </c>
      <c r="AQ1380">
        <v>0</v>
      </c>
      <c r="AR1380" s="4">
        <v>0</v>
      </c>
      <c r="AS1380">
        <v>0</v>
      </c>
      <c r="AT1380" s="4">
        <v>0</v>
      </c>
      <c r="AU1380" s="4">
        <v>0</v>
      </c>
      <c r="AV1380" s="4">
        <v>0</v>
      </c>
      <c r="AW1380">
        <v>1</v>
      </c>
      <c r="AX1380" s="4">
        <f t="shared" si="21"/>
        <v>1</v>
      </c>
      <c r="AY1380" s="4">
        <v>0</v>
      </c>
      <c r="AZ1380" s="4">
        <v>0</v>
      </c>
    </row>
    <row r="1381" spans="1:52" x14ac:dyDescent="0.25">
      <c r="A1381" s="4">
        <v>2017</v>
      </c>
      <c r="B1381" s="4" t="s">
        <v>360</v>
      </c>
      <c r="C1381" t="s">
        <v>279</v>
      </c>
      <c r="D1381" t="s">
        <v>272</v>
      </c>
      <c r="E1381" t="s">
        <v>781</v>
      </c>
      <c r="F1381" s="4">
        <v>1</v>
      </c>
      <c r="G1381">
        <v>1</v>
      </c>
      <c r="H1381">
        <v>1</v>
      </c>
      <c r="I1381">
        <v>1</v>
      </c>
      <c r="J1381">
        <v>2</v>
      </c>
      <c r="K1381">
        <v>0</v>
      </c>
      <c r="L1381">
        <v>0</v>
      </c>
      <c r="M1381">
        <v>1</v>
      </c>
      <c r="N1381">
        <v>2585</v>
      </c>
      <c r="O1381">
        <v>1</v>
      </c>
      <c r="P1381">
        <v>1</v>
      </c>
      <c r="Q1381">
        <v>6</v>
      </c>
      <c r="R1381">
        <v>1</v>
      </c>
      <c r="S1381">
        <v>117</v>
      </c>
      <c r="T1381">
        <v>1</v>
      </c>
      <c r="U1381">
        <v>199</v>
      </c>
      <c r="V1381">
        <v>1</v>
      </c>
      <c r="W1381">
        <v>1</v>
      </c>
      <c r="X1381">
        <v>0</v>
      </c>
      <c r="Y1381">
        <v>0</v>
      </c>
      <c r="Z1381">
        <v>1</v>
      </c>
      <c r="AA1381">
        <v>327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 s="4">
        <v>1</v>
      </c>
      <c r="AI1381">
        <v>1</v>
      </c>
      <c r="AJ1381" s="4">
        <v>0</v>
      </c>
      <c r="AK1381">
        <v>0</v>
      </c>
      <c r="AL1381" s="4">
        <v>0</v>
      </c>
      <c r="AM1381">
        <v>0</v>
      </c>
      <c r="AN1381" s="4">
        <v>0</v>
      </c>
      <c r="AO1381">
        <v>0</v>
      </c>
      <c r="AP1381" s="4">
        <v>0</v>
      </c>
      <c r="AQ1381">
        <v>0</v>
      </c>
      <c r="AR1381" s="4">
        <v>0</v>
      </c>
      <c r="AS1381">
        <v>0</v>
      </c>
      <c r="AT1381" s="4">
        <v>0</v>
      </c>
      <c r="AU1381" s="4">
        <v>0</v>
      </c>
      <c r="AV1381" s="4">
        <v>0</v>
      </c>
      <c r="AW1381">
        <v>1</v>
      </c>
      <c r="AX1381" s="4">
        <f t="shared" si="21"/>
        <v>1</v>
      </c>
      <c r="AY1381" s="4">
        <v>0</v>
      </c>
      <c r="AZ1381" s="4">
        <v>0</v>
      </c>
    </row>
    <row r="1382" spans="1:52" x14ac:dyDescent="0.25">
      <c r="A1382" s="4">
        <v>2017</v>
      </c>
      <c r="B1382" s="4" t="s">
        <v>360</v>
      </c>
      <c r="C1382" t="s">
        <v>279</v>
      </c>
      <c r="D1382" t="s">
        <v>244</v>
      </c>
      <c r="E1382" t="s">
        <v>754</v>
      </c>
      <c r="F1382" s="4">
        <v>1</v>
      </c>
      <c r="G1382">
        <v>1</v>
      </c>
      <c r="H1382">
        <v>7</v>
      </c>
      <c r="I1382">
        <v>1</v>
      </c>
      <c r="J1382">
        <v>9</v>
      </c>
      <c r="K1382">
        <v>0</v>
      </c>
      <c r="L1382">
        <v>0</v>
      </c>
      <c r="M1382">
        <v>1</v>
      </c>
      <c r="N1382">
        <v>-496</v>
      </c>
      <c r="O1382">
        <v>1</v>
      </c>
      <c r="P1382">
        <v>1</v>
      </c>
      <c r="Q1382">
        <v>24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115</v>
      </c>
      <c r="Z1382">
        <v>0</v>
      </c>
      <c r="AA1382">
        <v>0</v>
      </c>
      <c r="AB1382">
        <v>1</v>
      </c>
      <c r="AC1382">
        <v>579</v>
      </c>
      <c r="AD1382">
        <v>1</v>
      </c>
      <c r="AE1382">
        <v>0</v>
      </c>
      <c r="AF1382">
        <v>0</v>
      </c>
      <c r="AG1382">
        <v>0</v>
      </c>
      <c r="AH1382" s="4">
        <v>0</v>
      </c>
      <c r="AI1382">
        <v>0</v>
      </c>
      <c r="AJ1382" s="4">
        <v>0</v>
      </c>
      <c r="AK1382">
        <v>0</v>
      </c>
      <c r="AL1382" s="4">
        <v>0</v>
      </c>
      <c r="AM1382">
        <v>0</v>
      </c>
      <c r="AN1382" s="4">
        <v>0</v>
      </c>
      <c r="AO1382">
        <v>0</v>
      </c>
      <c r="AP1382" s="4">
        <v>0</v>
      </c>
      <c r="AQ1382">
        <v>0</v>
      </c>
      <c r="AR1382" s="4">
        <v>0</v>
      </c>
      <c r="AS1382">
        <v>0</v>
      </c>
      <c r="AT1382" s="4">
        <v>0</v>
      </c>
      <c r="AU1382" s="4">
        <v>0</v>
      </c>
      <c r="AV1382" s="4">
        <v>0</v>
      </c>
      <c r="AW1382">
        <v>1</v>
      </c>
      <c r="AX1382" s="4">
        <f t="shared" si="21"/>
        <v>1</v>
      </c>
      <c r="AY1382" s="4">
        <v>0</v>
      </c>
      <c r="AZ1382" s="4">
        <v>0</v>
      </c>
    </row>
    <row r="1383" spans="1:52" x14ac:dyDescent="0.25">
      <c r="A1383" s="4">
        <v>2017</v>
      </c>
      <c r="B1383" s="4" t="s">
        <v>360</v>
      </c>
      <c r="C1383" t="s">
        <v>279</v>
      </c>
      <c r="D1383" t="s">
        <v>182</v>
      </c>
      <c r="E1383" t="s">
        <v>695</v>
      </c>
      <c r="F1383" s="4">
        <v>1</v>
      </c>
      <c r="G1383">
        <v>1</v>
      </c>
      <c r="H1383">
        <v>16</v>
      </c>
      <c r="I1383">
        <v>1</v>
      </c>
      <c r="J1383">
        <v>16</v>
      </c>
      <c r="K1383">
        <v>0</v>
      </c>
      <c r="L1383">
        <v>0</v>
      </c>
      <c r="M1383">
        <v>1</v>
      </c>
      <c r="N1383">
        <v>5734</v>
      </c>
      <c r="O1383">
        <v>1</v>
      </c>
      <c r="P1383">
        <v>1</v>
      </c>
      <c r="Q1383">
        <v>61</v>
      </c>
      <c r="R1383">
        <v>0</v>
      </c>
      <c r="S1383">
        <v>0</v>
      </c>
      <c r="T1383">
        <v>1</v>
      </c>
      <c r="U1383">
        <v>183</v>
      </c>
      <c r="V1383">
        <v>1</v>
      </c>
      <c r="W1383">
        <v>10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 s="4">
        <v>0</v>
      </c>
      <c r="AI1383">
        <v>0</v>
      </c>
      <c r="AJ1383" s="4">
        <v>0</v>
      </c>
      <c r="AK1383">
        <v>0</v>
      </c>
      <c r="AL1383" s="4">
        <v>0</v>
      </c>
      <c r="AM1383">
        <v>0</v>
      </c>
      <c r="AN1383" s="4">
        <v>0</v>
      </c>
      <c r="AO1383">
        <v>0</v>
      </c>
      <c r="AP1383" s="4">
        <v>0</v>
      </c>
      <c r="AQ1383">
        <v>0</v>
      </c>
      <c r="AR1383" s="4">
        <v>0</v>
      </c>
      <c r="AS1383">
        <v>0</v>
      </c>
      <c r="AT1383" s="4">
        <v>0</v>
      </c>
      <c r="AU1383" s="4">
        <v>0</v>
      </c>
      <c r="AV1383" s="4">
        <v>0</v>
      </c>
      <c r="AW1383">
        <v>1</v>
      </c>
      <c r="AX1383" s="4">
        <f t="shared" si="21"/>
        <v>1</v>
      </c>
      <c r="AY1383" s="4">
        <v>0</v>
      </c>
      <c r="AZ1383" s="4">
        <v>0</v>
      </c>
    </row>
    <row r="1384" spans="1:52" x14ac:dyDescent="0.25">
      <c r="A1384" s="4">
        <v>2017</v>
      </c>
      <c r="B1384" s="4" t="s">
        <v>360</v>
      </c>
      <c r="C1384" t="s">
        <v>279</v>
      </c>
      <c r="D1384" t="s">
        <v>181</v>
      </c>
      <c r="E1384" t="s">
        <v>694</v>
      </c>
      <c r="F1384" s="4">
        <v>1</v>
      </c>
      <c r="G1384">
        <v>0</v>
      </c>
      <c r="H1384">
        <v>0</v>
      </c>
      <c r="I1384">
        <v>1</v>
      </c>
      <c r="J1384">
        <v>2</v>
      </c>
      <c r="K1384">
        <v>0</v>
      </c>
      <c r="L1384">
        <v>0</v>
      </c>
      <c r="M1384">
        <v>1</v>
      </c>
      <c r="N1384">
        <v>6949</v>
      </c>
      <c r="O1384">
        <v>1</v>
      </c>
      <c r="P1384">
        <v>1</v>
      </c>
      <c r="Q1384">
        <v>120</v>
      </c>
      <c r="R1384">
        <v>1</v>
      </c>
      <c r="S1384">
        <v>9</v>
      </c>
      <c r="T1384">
        <v>1</v>
      </c>
      <c r="U1384">
        <v>310</v>
      </c>
      <c r="V1384">
        <v>1</v>
      </c>
      <c r="W1384">
        <v>9</v>
      </c>
      <c r="X1384">
        <v>0</v>
      </c>
      <c r="Y1384">
        <v>0</v>
      </c>
      <c r="Z1384">
        <v>1</v>
      </c>
      <c r="AA1384">
        <v>521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 s="4">
        <v>1</v>
      </c>
      <c r="AI1384">
        <v>1</v>
      </c>
      <c r="AJ1384" s="4">
        <v>0</v>
      </c>
      <c r="AK1384">
        <v>0</v>
      </c>
      <c r="AL1384" s="4">
        <v>0</v>
      </c>
      <c r="AM1384">
        <v>0</v>
      </c>
      <c r="AN1384" s="4">
        <v>0</v>
      </c>
      <c r="AO1384">
        <v>0</v>
      </c>
      <c r="AP1384" s="4">
        <v>0</v>
      </c>
      <c r="AQ1384">
        <v>0</v>
      </c>
      <c r="AR1384" s="4">
        <v>0</v>
      </c>
      <c r="AS1384">
        <v>0</v>
      </c>
      <c r="AT1384" s="4">
        <v>0</v>
      </c>
      <c r="AU1384" s="4">
        <v>0</v>
      </c>
      <c r="AV1384" s="4">
        <v>0</v>
      </c>
      <c r="AW1384">
        <v>1</v>
      </c>
      <c r="AX1384" s="4">
        <f t="shared" si="21"/>
        <v>1</v>
      </c>
      <c r="AY1384" s="4">
        <v>1</v>
      </c>
      <c r="AZ1384" s="4">
        <v>22</v>
      </c>
    </row>
    <row r="1385" spans="1:52" x14ac:dyDescent="0.25">
      <c r="A1385" s="4">
        <v>2017</v>
      </c>
      <c r="B1385" s="4" t="s">
        <v>360</v>
      </c>
      <c r="C1385" t="s">
        <v>279</v>
      </c>
      <c r="D1385" t="s">
        <v>173</v>
      </c>
      <c r="E1385" t="s">
        <v>686</v>
      </c>
      <c r="F1385" s="4">
        <v>1</v>
      </c>
      <c r="G1385">
        <v>1</v>
      </c>
      <c r="H1385">
        <v>3</v>
      </c>
      <c r="I1385">
        <v>1</v>
      </c>
      <c r="J1385">
        <v>7</v>
      </c>
      <c r="K1385">
        <v>0</v>
      </c>
      <c r="L1385">
        <v>0</v>
      </c>
      <c r="M1385">
        <v>1</v>
      </c>
      <c r="N1385">
        <v>1561</v>
      </c>
      <c r="O1385">
        <v>1</v>
      </c>
      <c r="P1385">
        <v>1</v>
      </c>
      <c r="Q1385">
        <v>27</v>
      </c>
      <c r="R1385">
        <v>0</v>
      </c>
      <c r="S1385">
        <v>0</v>
      </c>
      <c r="T1385">
        <v>1</v>
      </c>
      <c r="U1385">
        <v>204</v>
      </c>
      <c r="V1385">
        <v>1</v>
      </c>
      <c r="W1385">
        <v>42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 s="4">
        <v>1</v>
      </c>
      <c r="AI1385">
        <v>0</v>
      </c>
      <c r="AJ1385" s="4">
        <v>0</v>
      </c>
      <c r="AK1385">
        <v>0</v>
      </c>
      <c r="AL1385" s="4">
        <v>0</v>
      </c>
      <c r="AM1385">
        <v>0</v>
      </c>
      <c r="AN1385" s="4">
        <v>0</v>
      </c>
      <c r="AO1385">
        <v>0</v>
      </c>
      <c r="AP1385" s="4">
        <v>0</v>
      </c>
      <c r="AQ1385">
        <v>0</v>
      </c>
      <c r="AR1385" s="4">
        <v>0</v>
      </c>
      <c r="AS1385">
        <v>0</v>
      </c>
      <c r="AT1385" s="4">
        <v>0</v>
      </c>
      <c r="AU1385" s="4">
        <v>0</v>
      </c>
      <c r="AV1385" s="4">
        <v>0</v>
      </c>
      <c r="AW1385">
        <v>1</v>
      </c>
      <c r="AX1385" s="4">
        <f t="shared" si="21"/>
        <v>1</v>
      </c>
      <c r="AY1385" s="4">
        <v>0</v>
      </c>
      <c r="AZ1385" s="4">
        <v>0</v>
      </c>
    </row>
    <row r="1386" spans="1:52" x14ac:dyDescent="0.25">
      <c r="A1386" s="4">
        <v>2017</v>
      </c>
      <c r="B1386" s="4" t="s">
        <v>360</v>
      </c>
      <c r="C1386" t="s">
        <v>279</v>
      </c>
      <c r="D1386" t="s">
        <v>180</v>
      </c>
      <c r="E1386" t="s">
        <v>693</v>
      </c>
      <c r="F1386" s="4">
        <v>1</v>
      </c>
      <c r="G1386">
        <v>1</v>
      </c>
      <c r="H1386">
        <v>3</v>
      </c>
      <c r="I1386">
        <v>1</v>
      </c>
      <c r="J1386">
        <v>4</v>
      </c>
      <c r="K1386">
        <v>0</v>
      </c>
      <c r="L1386">
        <v>0</v>
      </c>
      <c r="M1386">
        <v>1</v>
      </c>
      <c r="N1386">
        <v>2913</v>
      </c>
      <c r="O1386">
        <v>1</v>
      </c>
      <c r="P1386">
        <v>1</v>
      </c>
      <c r="Q1386">
        <v>11</v>
      </c>
      <c r="R1386">
        <v>1</v>
      </c>
      <c r="S1386">
        <v>102</v>
      </c>
      <c r="T1386">
        <v>1</v>
      </c>
      <c r="U1386">
        <v>151</v>
      </c>
      <c r="V1386">
        <v>1</v>
      </c>
      <c r="W1386">
        <v>4</v>
      </c>
      <c r="X1386">
        <v>0</v>
      </c>
      <c r="Y1386">
        <v>0</v>
      </c>
      <c r="Z1386">
        <v>1</v>
      </c>
      <c r="AA1386">
        <v>198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 s="4">
        <v>0</v>
      </c>
      <c r="AI1386">
        <v>0</v>
      </c>
      <c r="AJ1386" s="4">
        <v>0</v>
      </c>
      <c r="AK1386">
        <v>0</v>
      </c>
      <c r="AL1386" s="4">
        <v>0</v>
      </c>
      <c r="AM1386">
        <v>0</v>
      </c>
      <c r="AN1386" s="4">
        <v>0</v>
      </c>
      <c r="AO1386">
        <v>0</v>
      </c>
      <c r="AP1386" s="4">
        <v>0</v>
      </c>
      <c r="AQ1386">
        <v>0</v>
      </c>
      <c r="AR1386" s="4">
        <v>0</v>
      </c>
      <c r="AS1386">
        <v>0</v>
      </c>
      <c r="AT1386" s="4">
        <v>0</v>
      </c>
      <c r="AU1386" s="4">
        <v>0</v>
      </c>
      <c r="AV1386" s="4">
        <v>0</v>
      </c>
      <c r="AW1386">
        <v>1</v>
      </c>
      <c r="AX1386" s="4">
        <f t="shared" si="21"/>
        <v>1</v>
      </c>
      <c r="AY1386" s="4">
        <v>0</v>
      </c>
      <c r="AZ1386" s="4">
        <v>0</v>
      </c>
    </row>
    <row r="1387" spans="1:52" x14ac:dyDescent="0.25">
      <c r="A1387" s="4">
        <v>2017</v>
      </c>
      <c r="B1387" s="4" t="s">
        <v>360</v>
      </c>
      <c r="C1387" t="s">
        <v>279</v>
      </c>
      <c r="D1387" t="s">
        <v>257</v>
      </c>
      <c r="E1387" t="s">
        <v>766</v>
      </c>
      <c r="F1387" s="4">
        <v>1</v>
      </c>
      <c r="G1387">
        <v>1</v>
      </c>
      <c r="H1387">
        <v>1</v>
      </c>
      <c r="I1387">
        <v>1</v>
      </c>
      <c r="J1387">
        <v>2</v>
      </c>
      <c r="K1387">
        <v>0</v>
      </c>
      <c r="L1387">
        <v>0</v>
      </c>
      <c r="M1387">
        <v>1</v>
      </c>
      <c r="N1387">
        <v>2706</v>
      </c>
      <c r="O1387">
        <v>1</v>
      </c>
      <c r="P1387">
        <v>1</v>
      </c>
      <c r="Q1387">
        <v>3</v>
      </c>
      <c r="R1387">
        <v>0</v>
      </c>
      <c r="S1387">
        <v>0</v>
      </c>
      <c r="T1387">
        <v>1</v>
      </c>
      <c r="U1387">
        <v>176</v>
      </c>
      <c r="V1387">
        <v>1</v>
      </c>
      <c r="W1387">
        <v>6</v>
      </c>
      <c r="X1387">
        <v>0</v>
      </c>
      <c r="Y1387">
        <v>0</v>
      </c>
      <c r="Z1387">
        <v>1</v>
      </c>
      <c r="AA1387">
        <v>403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 s="4">
        <v>0</v>
      </c>
      <c r="AI1387">
        <v>0</v>
      </c>
      <c r="AJ1387" s="4">
        <v>0</v>
      </c>
      <c r="AK1387">
        <v>0</v>
      </c>
      <c r="AL1387" s="4">
        <v>0</v>
      </c>
      <c r="AM1387">
        <v>0</v>
      </c>
      <c r="AN1387" s="4">
        <v>0</v>
      </c>
      <c r="AO1387">
        <v>0</v>
      </c>
      <c r="AP1387" s="4">
        <v>0</v>
      </c>
      <c r="AQ1387">
        <v>0</v>
      </c>
      <c r="AR1387" s="4">
        <v>0</v>
      </c>
      <c r="AS1387">
        <v>0</v>
      </c>
      <c r="AT1387" s="4">
        <v>0</v>
      </c>
      <c r="AU1387" s="4">
        <v>0</v>
      </c>
      <c r="AV1387" s="4">
        <v>0</v>
      </c>
      <c r="AW1387">
        <v>1</v>
      </c>
      <c r="AX1387" s="4">
        <f t="shared" si="21"/>
        <v>1</v>
      </c>
      <c r="AY1387" s="4">
        <v>0</v>
      </c>
      <c r="AZ1387" s="4">
        <v>0</v>
      </c>
    </row>
    <row r="1388" spans="1:52" x14ac:dyDescent="0.25">
      <c r="A1388" s="4">
        <v>2017</v>
      </c>
      <c r="B1388" s="4" t="s">
        <v>360</v>
      </c>
      <c r="C1388" t="s">
        <v>279</v>
      </c>
      <c r="D1388" t="s">
        <v>258</v>
      </c>
      <c r="E1388" t="s">
        <v>767</v>
      </c>
      <c r="F1388" s="4">
        <v>1</v>
      </c>
      <c r="G1388">
        <v>1</v>
      </c>
      <c r="H1388">
        <v>2</v>
      </c>
      <c r="I1388">
        <v>1</v>
      </c>
      <c r="J1388">
        <v>3</v>
      </c>
      <c r="K1388">
        <v>0</v>
      </c>
      <c r="L1388">
        <v>0</v>
      </c>
      <c r="M1388">
        <v>1</v>
      </c>
      <c r="N1388">
        <v>19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83</v>
      </c>
      <c r="Z1388">
        <v>0</v>
      </c>
      <c r="AA1388">
        <v>0</v>
      </c>
      <c r="AB1388">
        <v>1</v>
      </c>
      <c r="AC1388">
        <v>92</v>
      </c>
      <c r="AD1388">
        <v>1</v>
      </c>
      <c r="AE1388">
        <v>0</v>
      </c>
      <c r="AF1388">
        <v>0</v>
      </c>
      <c r="AG1388">
        <v>0</v>
      </c>
      <c r="AH1388" s="4">
        <v>0</v>
      </c>
      <c r="AI1388">
        <v>0</v>
      </c>
      <c r="AJ1388" s="4">
        <v>0</v>
      </c>
      <c r="AK1388">
        <v>0</v>
      </c>
      <c r="AL1388" s="4">
        <v>0</v>
      </c>
      <c r="AM1388">
        <v>0</v>
      </c>
      <c r="AN1388" s="4">
        <v>0</v>
      </c>
      <c r="AO1388">
        <v>0</v>
      </c>
      <c r="AP1388" s="4">
        <v>0</v>
      </c>
      <c r="AQ1388">
        <v>0</v>
      </c>
      <c r="AR1388" s="4">
        <v>0</v>
      </c>
      <c r="AS1388">
        <v>0</v>
      </c>
      <c r="AT1388" s="4">
        <v>0</v>
      </c>
      <c r="AU1388" s="4">
        <v>0</v>
      </c>
      <c r="AV1388" s="4">
        <v>0</v>
      </c>
      <c r="AW1388">
        <v>1</v>
      </c>
      <c r="AX1388" s="4">
        <f t="shared" si="21"/>
        <v>1</v>
      </c>
      <c r="AY1388" s="4">
        <v>0</v>
      </c>
      <c r="AZ1388" s="4">
        <v>0</v>
      </c>
    </row>
    <row r="1389" spans="1:52" x14ac:dyDescent="0.25">
      <c r="A1389" s="4">
        <v>2017</v>
      </c>
      <c r="B1389" s="4" t="s">
        <v>360</v>
      </c>
      <c r="C1389" t="s">
        <v>282</v>
      </c>
      <c r="D1389" t="s">
        <v>357</v>
      </c>
      <c r="E1389" t="s">
        <v>857</v>
      </c>
      <c r="F1389" s="4">
        <v>275</v>
      </c>
      <c r="G1389">
        <v>215</v>
      </c>
      <c r="H1389">
        <v>4</v>
      </c>
      <c r="I1389">
        <v>274</v>
      </c>
      <c r="J1389">
        <v>8.5802919708029197</v>
      </c>
      <c r="K1389">
        <v>4</v>
      </c>
      <c r="L1389">
        <v>1.4598540145985401E-2</v>
      </c>
      <c r="M1389">
        <v>268</v>
      </c>
      <c r="N1389">
        <v>421</v>
      </c>
      <c r="O1389">
        <v>0.97454545454545449</v>
      </c>
      <c r="P1389">
        <v>182</v>
      </c>
      <c r="Q1389">
        <v>23</v>
      </c>
      <c r="R1389">
        <v>75</v>
      </c>
      <c r="S1389">
        <v>43</v>
      </c>
      <c r="T1389">
        <v>8</v>
      </c>
      <c r="U1389">
        <v>141.875</v>
      </c>
      <c r="V1389">
        <v>8</v>
      </c>
      <c r="W1389">
        <v>26.75</v>
      </c>
      <c r="X1389">
        <v>260</v>
      </c>
      <c r="Y1389">
        <v>94.85</v>
      </c>
      <c r="Z1389">
        <v>8</v>
      </c>
      <c r="AA1389">
        <v>318</v>
      </c>
      <c r="AB1389">
        <v>264</v>
      </c>
      <c r="AC1389">
        <v>116</v>
      </c>
      <c r="AD1389">
        <v>0.96</v>
      </c>
      <c r="AE1389">
        <v>75</v>
      </c>
      <c r="AF1389">
        <v>74</v>
      </c>
      <c r="AG1389">
        <v>0.27272727272727271</v>
      </c>
      <c r="AH1389" s="4">
        <v>4</v>
      </c>
      <c r="AI1389">
        <v>0.5</v>
      </c>
      <c r="AJ1389" s="4">
        <v>0</v>
      </c>
      <c r="AK1389">
        <v>0</v>
      </c>
      <c r="AL1389" s="4">
        <v>36</v>
      </c>
      <c r="AM1389">
        <v>0.13636363636363635</v>
      </c>
      <c r="AN1389" s="4">
        <v>9</v>
      </c>
      <c r="AO1389">
        <v>3.4090909090909088E-2</v>
      </c>
      <c r="AP1389" s="4">
        <v>3</v>
      </c>
      <c r="AQ1389">
        <v>1.090909090909091E-2</v>
      </c>
      <c r="AR1389" s="4">
        <v>0</v>
      </c>
      <c r="AS1389">
        <v>0</v>
      </c>
      <c r="AT1389" s="4">
        <v>2</v>
      </c>
      <c r="AU1389" s="4">
        <v>0</v>
      </c>
      <c r="AV1389" s="4">
        <v>6</v>
      </c>
      <c r="AW1389">
        <v>2.3706896551724137</v>
      </c>
      <c r="AX1389" s="4">
        <f t="shared" si="21"/>
        <v>116</v>
      </c>
      <c r="AY1389" s="4">
        <v>0</v>
      </c>
      <c r="AZ1389" s="4">
        <v>0</v>
      </c>
    </row>
    <row r="1390" spans="1:52" x14ac:dyDescent="0.25">
      <c r="A1390" s="4">
        <v>2017</v>
      </c>
      <c r="B1390" s="4" t="s">
        <v>360</v>
      </c>
      <c r="C1390" t="s">
        <v>282</v>
      </c>
      <c r="D1390" t="s">
        <v>232</v>
      </c>
      <c r="E1390" t="s">
        <v>743</v>
      </c>
      <c r="F1390" s="4">
        <v>205</v>
      </c>
      <c r="G1390">
        <v>174</v>
      </c>
      <c r="H1390">
        <v>2</v>
      </c>
      <c r="I1390">
        <v>205</v>
      </c>
      <c r="J1390">
        <v>6.5024390243902435</v>
      </c>
      <c r="K1390">
        <v>2</v>
      </c>
      <c r="L1390">
        <v>9.7560975609756097E-3</v>
      </c>
      <c r="M1390">
        <v>204</v>
      </c>
      <c r="N1390">
        <v>308</v>
      </c>
      <c r="O1390">
        <v>0.99512195121951219</v>
      </c>
      <c r="P1390">
        <v>125</v>
      </c>
      <c r="Q1390">
        <v>16</v>
      </c>
      <c r="R1390">
        <v>62</v>
      </c>
      <c r="S1390">
        <v>18</v>
      </c>
      <c r="T1390">
        <v>13</v>
      </c>
      <c r="U1390">
        <v>144.84615384615384</v>
      </c>
      <c r="V1390">
        <v>12</v>
      </c>
      <c r="W1390">
        <v>13.416666666666666</v>
      </c>
      <c r="X1390">
        <v>179</v>
      </c>
      <c r="Y1390">
        <v>64.826815642458101</v>
      </c>
      <c r="Z1390">
        <v>13</v>
      </c>
      <c r="AA1390">
        <v>311</v>
      </c>
      <c r="AB1390">
        <v>191</v>
      </c>
      <c r="AC1390">
        <v>89</v>
      </c>
      <c r="AD1390">
        <v>0.93170731707317078</v>
      </c>
      <c r="AE1390">
        <v>39</v>
      </c>
      <c r="AF1390">
        <v>54</v>
      </c>
      <c r="AG1390">
        <v>0.19024390243902439</v>
      </c>
      <c r="AH1390" s="4">
        <v>7</v>
      </c>
      <c r="AI1390">
        <v>0.53846153846153844</v>
      </c>
      <c r="AJ1390" s="4">
        <v>1</v>
      </c>
      <c r="AK1390">
        <v>7.6923076923076927E-2</v>
      </c>
      <c r="AL1390" s="4">
        <v>34</v>
      </c>
      <c r="AM1390">
        <v>0.17801047120418848</v>
      </c>
      <c r="AN1390" s="4">
        <v>4</v>
      </c>
      <c r="AO1390">
        <v>2.0942408376963352E-2</v>
      </c>
      <c r="AP1390" s="4">
        <v>1</v>
      </c>
      <c r="AQ1390">
        <v>4.8780487804878049E-3</v>
      </c>
      <c r="AR1390" s="4">
        <v>1</v>
      </c>
      <c r="AS1390">
        <v>4.8780487804878049E-3</v>
      </c>
      <c r="AT1390" s="4">
        <v>1</v>
      </c>
      <c r="AU1390" s="4">
        <v>0</v>
      </c>
      <c r="AV1390" s="4">
        <v>7</v>
      </c>
      <c r="AW1390">
        <v>2.7702702702702702</v>
      </c>
      <c r="AX1390" s="4">
        <f t="shared" si="21"/>
        <v>74</v>
      </c>
      <c r="AY1390" s="4">
        <v>0</v>
      </c>
      <c r="AZ1390" s="4">
        <v>0</v>
      </c>
    </row>
    <row r="1391" spans="1:52" x14ac:dyDescent="0.25">
      <c r="A1391" s="4">
        <v>2017</v>
      </c>
      <c r="B1391" s="4" t="s">
        <v>360</v>
      </c>
      <c r="C1391" t="s">
        <v>282</v>
      </c>
      <c r="D1391" t="s">
        <v>215</v>
      </c>
      <c r="E1391" t="s">
        <v>727</v>
      </c>
      <c r="F1391" s="4">
        <v>180</v>
      </c>
      <c r="G1391">
        <v>124</v>
      </c>
      <c r="H1391">
        <v>3</v>
      </c>
      <c r="I1391">
        <v>180</v>
      </c>
      <c r="J1391">
        <v>6.5611111111111109</v>
      </c>
      <c r="K1391">
        <v>10</v>
      </c>
      <c r="L1391">
        <v>5.5555555555555552E-2</v>
      </c>
      <c r="M1391">
        <v>172</v>
      </c>
      <c r="N1391">
        <v>942</v>
      </c>
      <c r="O1391">
        <v>0.9555555555555556</v>
      </c>
      <c r="P1391">
        <v>115</v>
      </c>
      <c r="Q1391">
        <v>34</v>
      </c>
      <c r="R1391">
        <v>38</v>
      </c>
      <c r="S1391">
        <v>56</v>
      </c>
      <c r="T1391">
        <v>14</v>
      </c>
      <c r="U1391">
        <v>169.21428571428572</v>
      </c>
      <c r="V1391">
        <v>13</v>
      </c>
      <c r="W1391">
        <v>6</v>
      </c>
      <c r="X1391">
        <v>159</v>
      </c>
      <c r="Y1391">
        <v>94.232704402515722</v>
      </c>
      <c r="Z1391">
        <v>14</v>
      </c>
      <c r="AA1391">
        <v>364</v>
      </c>
      <c r="AB1391">
        <v>166</v>
      </c>
      <c r="AC1391">
        <v>120</v>
      </c>
      <c r="AD1391">
        <v>0.92222222222222228</v>
      </c>
      <c r="AE1391">
        <v>25</v>
      </c>
      <c r="AF1391">
        <v>96</v>
      </c>
      <c r="AG1391">
        <v>0.1388888888888889</v>
      </c>
      <c r="AH1391" s="4">
        <v>9</v>
      </c>
      <c r="AI1391">
        <v>0.6428571428571429</v>
      </c>
      <c r="AJ1391" s="4">
        <v>1</v>
      </c>
      <c r="AK1391">
        <v>7.1428571428571425E-2</v>
      </c>
      <c r="AL1391" s="4">
        <v>23</v>
      </c>
      <c r="AM1391">
        <v>0.13855421686746988</v>
      </c>
      <c r="AN1391" s="4">
        <v>5</v>
      </c>
      <c r="AO1391">
        <v>3.0120481927710843E-2</v>
      </c>
      <c r="AP1391" s="4">
        <v>1</v>
      </c>
      <c r="AQ1391">
        <v>5.5555555555555558E-3</v>
      </c>
      <c r="AR1391" s="4">
        <v>0</v>
      </c>
      <c r="AS1391">
        <v>0</v>
      </c>
      <c r="AT1391" s="4">
        <v>3</v>
      </c>
      <c r="AU1391" s="4">
        <v>2</v>
      </c>
      <c r="AV1391" s="4">
        <v>2</v>
      </c>
      <c r="AW1391">
        <v>3.2727272727272729</v>
      </c>
      <c r="AX1391" s="4">
        <f t="shared" si="21"/>
        <v>55</v>
      </c>
      <c r="AY1391" s="4">
        <v>0</v>
      </c>
      <c r="AZ1391" s="4">
        <v>0</v>
      </c>
    </row>
    <row r="1392" spans="1:52" x14ac:dyDescent="0.25">
      <c r="A1392" s="4">
        <v>2017</v>
      </c>
      <c r="B1392" s="4" t="s">
        <v>360</v>
      </c>
      <c r="C1392" t="s">
        <v>282</v>
      </c>
      <c r="D1392" t="s">
        <v>205</v>
      </c>
      <c r="E1392" t="s">
        <v>717</v>
      </c>
      <c r="F1392" s="4">
        <v>116</v>
      </c>
      <c r="G1392">
        <v>63</v>
      </c>
      <c r="H1392">
        <v>6</v>
      </c>
      <c r="I1392">
        <v>116</v>
      </c>
      <c r="J1392">
        <v>6.8879310344827589</v>
      </c>
      <c r="K1392">
        <v>4</v>
      </c>
      <c r="L1392">
        <v>3.4482758620689655E-2</v>
      </c>
      <c r="M1392">
        <v>74</v>
      </c>
      <c r="N1392">
        <v>4272</v>
      </c>
      <c r="O1392">
        <v>0.63793103448275867</v>
      </c>
      <c r="P1392">
        <v>68</v>
      </c>
      <c r="Q1392">
        <v>44</v>
      </c>
      <c r="R1392">
        <v>27</v>
      </c>
      <c r="S1392">
        <v>68</v>
      </c>
      <c r="T1392">
        <v>2</v>
      </c>
      <c r="U1392">
        <v>201</v>
      </c>
      <c r="V1392">
        <v>1</v>
      </c>
      <c r="W1392">
        <v>21</v>
      </c>
      <c r="X1392">
        <v>105</v>
      </c>
      <c r="Y1392">
        <v>151.70476190476191</v>
      </c>
      <c r="Z1392">
        <v>2</v>
      </c>
      <c r="AA1392">
        <v>308</v>
      </c>
      <c r="AB1392">
        <v>113</v>
      </c>
      <c r="AC1392">
        <v>176</v>
      </c>
      <c r="AD1392">
        <v>0.97413793103448276</v>
      </c>
      <c r="AE1392">
        <v>15</v>
      </c>
      <c r="AF1392">
        <v>141</v>
      </c>
      <c r="AG1392">
        <v>0.12931034482758622</v>
      </c>
      <c r="AH1392" s="4">
        <v>2</v>
      </c>
      <c r="AI1392">
        <v>1</v>
      </c>
      <c r="AJ1392" s="4">
        <v>0</v>
      </c>
      <c r="AK1392">
        <v>0</v>
      </c>
      <c r="AL1392" s="4">
        <v>21</v>
      </c>
      <c r="AM1392">
        <v>0.18584070796460178</v>
      </c>
      <c r="AN1392" s="4">
        <v>2</v>
      </c>
      <c r="AO1392">
        <v>1.7699115044247787E-2</v>
      </c>
      <c r="AP1392" s="4">
        <v>0</v>
      </c>
      <c r="AQ1392">
        <v>0</v>
      </c>
      <c r="AR1392" s="4">
        <v>0</v>
      </c>
      <c r="AS1392">
        <v>0</v>
      </c>
      <c r="AT1392" s="4">
        <v>2</v>
      </c>
      <c r="AU1392" s="4">
        <v>0</v>
      </c>
      <c r="AV1392" s="4">
        <v>2</v>
      </c>
      <c r="AW1392">
        <v>2.2307692307692308</v>
      </c>
      <c r="AX1392" s="4">
        <f t="shared" si="21"/>
        <v>52</v>
      </c>
      <c r="AY1392" s="4">
        <v>0</v>
      </c>
      <c r="AZ1392" s="4">
        <v>0</v>
      </c>
    </row>
    <row r="1393" spans="1:52" x14ac:dyDescent="0.25">
      <c r="A1393" s="4">
        <v>2017</v>
      </c>
      <c r="B1393" s="4" t="s">
        <v>360</v>
      </c>
      <c r="C1393" t="s">
        <v>282</v>
      </c>
      <c r="D1393" t="s">
        <v>222</v>
      </c>
      <c r="E1393" t="s">
        <v>733</v>
      </c>
      <c r="F1393" s="4">
        <v>110</v>
      </c>
      <c r="G1393">
        <v>103</v>
      </c>
      <c r="H1393">
        <v>5</v>
      </c>
      <c r="I1393">
        <v>109</v>
      </c>
      <c r="J1393">
        <v>11.651376146788991</v>
      </c>
      <c r="K1393">
        <v>8</v>
      </c>
      <c r="L1393">
        <v>7.3394495412844041E-2</v>
      </c>
      <c r="M1393">
        <v>107</v>
      </c>
      <c r="N1393">
        <v>55</v>
      </c>
      <c r="O1393">
        <v>0.97272727272727277</v>
      </c>
      <c r="P1393">
        <v>69</v>
      </c>
      <c r="Q1393">
        <v>29</v>
      </c>
      <c r="R1393">
        <v>24</v>
      </c>
      <c r="S1393">
        <v>58</v>
      </c>
      <c r="T1393">
        <v>2</v>
      </c>
      <c r="U1393">
        <v>104</v>
      </c>
      <c r="V1393">
        <v>2</v>
      </c>
      <c r="W1393">
        <v>505</v>
      </c>
      <c r="X1393">
        <v>105</v>
      </c>
      <c r="Y1393">
        <v>109.52380952380952</v>
      </c>
      <c r="Z1393">
        <v>2</v>
      </c>
      <c r="AA1393">
        <v>206</v>
      </c>
      <c r="AB1393">
        <v>107</v>
      </c>
      <c r="AC1393">
        <v>135</v>
      </c>
      <c r="AD1393">
        <v>0.97272727272727277</v>
      </c>
      <c r="AE1393">
        <v>28</v>
      </c>
      <c r="AF1393">
        <v>83</v>
      </c>
      <c r="AG1393">
        <v>0.25454545454545452</v>
      </c>
      <c r="AH1393" s="4">
        <v>1</v>
      </c>
      <c r="AI1393">
        <v>0.5</v>
      </c>
      <c r="AJ1393" s="4">
        <v>0</v>
      </c>
      <c r="AK1393">
        <v>0</v>
      </c>
      <c r="AL1393" s="4">
        <v>10</v>
      </c>
      <c r="AM1393">
        <v>9.3457943925233641E-2</v>
      </c>
      <c r="AN1393" s="4">
        <v>5</v>
      </c>
      <c r="AO1393">
        <v>4.6728971962616821E-2</v>
      </c>
      <c r="AP1393" s="4">
        <v>2</v>
      </c>
      <c r="AQ1393">
        <v>1.8181818181818181E-2</v>
      </c>
      <c r="AR1393" s="4">
        <v>1</v>
      </c>
      <c r="AS1393">
        <v>9.0909090909090905E-3</v>
      </c>
      <c r="AT1393" s="4">
        <v>0</v>
      </c>
      <c r="AU1393" s="4">
        <v>1</v>
      </c>
      <c r="AV1393" s="4">
        <v>1</v>
      </c>
      <c r="AW1393">
        <v>2.75</v>
      </c>
      <c r="AX1393" s="4">
        <f t="shared" si="21"/>
        <v>40</v>
      </c>
      <c r="AY1393" s="4">
        <v>0</v>
      </c>
      <c r="AZ1393" s="4">
        <v>0</v>
      </c>
    </row>
    <row r="1394" spans="1:52" x14ac:dyDescent="0.25">
      <c r="A1394" s="4">
        <v>2017</v>
      </c>
      <c r="B1394" s="4" t="s">
        <v>360</v>
      </c>
      <c r="C1394" t="s">
        <v>282</v>
      </c>
      <c r="D1394" t="s">
        <v>139</v>
      </c>
      <c r="E1394" t="s">
        <v>655</v>
      </c>
      <c r="F1394" s="4">
        <v>106</v>
      </c>
      <c r="G1394">
        <v>102</v>
      </c>
      <c r="H1394">
        <v>2</v>
      </c>
      <c r="I1394">
        <v>106</v>
      </c>
      <c r="J1394">
        <v>7.5188679245283021</v>
      </c>
      <c r="K1394">
        <v>0</v>
      </c>
      <c r="L1394">
        <v>0</v>
      </c>
      <c r="M1394">
        <v>74</v>
      </c>
      <c r="N1394">
        <v>3466</v>
      </c>
      <c r="O1394">
        <v>0.69811320754716977</v>
      </c>
      <c r="P1394">
        <v>62</v>
      </c>
      <c r="Q1394">
        <v>28</v>
      </c>
      <c r="R1394">
        <v>14</v>
      </c>
      <c r="S1394">
        <v>40</v>
      </c>
      <c r="T1394">
        <v>3</v>
      </c>
      <c r="U1394">
        <v>162.66666666666666</v>
      </c>
      <c r="V1394">
        <v>2</v>
      </c>
      <c r="W1394">
        <v>5.5</v>
      </c>
      <c r="X1394">
        <v>102</v>
      </c>
      <c r="Y1394">
        <v>74.431372549019613</v>
      </c>
      <c r="Z1394">
        <v>3</v>
      </c>
      <c r="AA1394">
        <v>480</v>
      </c>
      <c r="AB1394">
        <v>103</v>
      </c>
      <c r="AC1394">
        <v>100</v>
      </c>
      <c r="AD1394">
        <v>0.97169811320754718</v>
      </c>
      <c r="AE1394">
        <v>18</v>
      </c>
      <c r="AF1394">
        <v>44</v>
      </c>
      <c r="AG1394">
        <v>0.16981132075471697</v>
      </c>
      <c r="AH1394" s="4">
        <v>0</v>
      </c>
      <c r="AI1394">
        <v>0</v>
      </c>
      <c r="AJ1394" s="4">
        <v>0</v>
      </c>
      <c r="AK1394">
        <v>0</v>
      </c>
      <c r="AL1394" s="4">
        <v>15</v>
      </c>
      <c r="AM1394">
        <v>0.14563106796116504</v>
      </c>
      <c r="AN1394" s="4">
        <v>2</v>
      </c>
      <c r="AO1394">
        <v>1.9417475728155338E-2</v>
      </c>
      <c r="AP1394" s="4">
        <v>0</v>
      </c>
      <c r="AQ1394">
        <v>0</v>
      </c>
      <c r="AR1394" s="4">
        <v>0</v>
      </c>
      <c r="AS1394">
        <v>0</v>
      </c>
      <c r="AT1394" s="4">
        <v>0</v>
      </c>
      <c r="AU1394" s="4">
        <v>0</v>
      </c>
      <c r="AV1394" s="4">
        <v>0</v>
      </c>
      <c r="AW1394">
        <v>2.8648648648648649</v>
      </c>
      <c r="AX1394" s="4">
        <f t="shared" si="21"/>
        <v>37</v>
      </c>
      <c r="AY1394" s="4">
        <v>0</v>
      </c>
      <c r="AZ1394" s="4">
        <v>0</v>
      </c>
    </row>
    <row r="1395" spans="1:52" x14ac:dyDescent="0.25">
      <c r="A1395" s="4">
        <v>2017</v>
      </c>
      <c r="B1395" s="4" t="s">
        <v>360</v>
      </c>
      <c r="C1395" t="s">
        <v>282</v>
      </c>
      <c r="D1395" t="s">
        <v>314</v>
      </c>
      <c r="E1395" t="s">
        <v>819</v>
      </c>
      <c r="F1395" s="4">
        <v>101</v>
      </c>
      <c r="G1395">
        <v>80</v>
      </c>
      <c r="H1395">
        <v>3</v>
      </c>
      <c r="I1395">
        <v>101</v>
      </c>
      <c r="J1395">
        <v>8.8613861386138613</v>
      </c>
      <c r="K1395">
        <v>2</v>
      </c>
      <c r="L1395">
        <v>1.9801980198019802E-2</v>
      </c>
      <c r="M1395">
        <v>82</v>
      </c>
      <c r="N1395">
        <v>554</v>
      </c>
      <c r="O1395">
        <v>0.81188118811881194</v>
      </c>
      <c r="P1395">
        <v>74</v>
      </c>
      <c r="Q1395">
        <v>22</v>
      </c>
      <c r="R1395">
        <v>30</v>
      </c>
      <c r="S1395">
        <v>58</v>
      </c>
      <c r="T1395">
        <v>6</v>
      </c>
      <c r="U1395">
        <v>195</v>
      </c>
      <c r="V1395">
        <v>6</v>
      </c>
      <c r="W1395">
        <v>16</v>
      </c>
      <c r="X1395">
        <v>95</v>
      </c>
      <c r="Y1395">
        <v>104.48421052631579</v>
      </c>
      <c r="Z1395">
        <v>6</v>
      </c>
      <c r="AA1395">
        <v>482</v>
      </c>
      <c r="AB1395">
        <v>95</v>
      </c>
      <c r="AC1395">
        <v>133</v>
      </c>
      <c r="AD1395">
        <v>0.94059405940594054</v>
      </c>
      <c r="AE1395">
        <v>26</v>
      </c>
      <c r="AF1395">
        <v>76</v>
      </c>
      <c r="AG1395">
        <v>0.25742574257425743</v>
      </c>
      <c r="AH1395" s="4">
        <v>6</v>
      </c>
      <c r="AI1395">
        <v>1</v>
      </c>
      <c r="AJ1395" s="4">
        <v>0</v>
      </c>
      <c r="AK1395">
        <v>0</v>
      </c>
      <c r="AL1395" s="4">
        <v>21</v>
      </c>
      <c r="AM1395">
        <v>0.22105263157894736</v>
      </c>
      <c r="AN1395" s="4">
        <v>18</v>
      </c>
      <c r="AO1395">
        <v>0.18947368421052632</v>
      </c>
      <c r="AP1395" s="4">
        <v>2</v>
      </c>
      <c r="AQ1395">
        <v>1.9801980198019802E-2</v>
      </c>
      <c r="AR1395" s="4">
        <v>3</v>
      </c>
      <c r="AS1395">
        <v>2.9702970297029702E-2</v>
      </c>
      <c r="AT1395" s="4">
        <v>0</v>
      </c>
      <c r="AU1395" s="4">
        <v>0</v>
      </c>
      <c r="AV1395" s="4">
        <v>0</v>
      </c>
      <c r="AW1395">
        <v>2.5897435897435899</v>
      </c>
      <c r="AX1395" s="4">
        <f t="shared" si="21"/>
        <v>39</v>
      </c>
      <c r="AY1395" s="4">
        <v>0</v>
      </c>
      <c r="AZ1395" s="4">
        <v>0</v>
      </c>
    </row>
    <row r="1396" spans="1:52" x14ac:dyDescent="0.25">
      <c r="A1396" s="4">
        <v>2017</v>
      </c>
      <c r="B1396" s="4" t="s">
        <v>360</v>
      </c>
      <c r="C1396" t="s">
        <v>282</v>
      </c>
      <c r="D1396" t="s">
        <v>217</v>
      </c>
      <c r="E1396" t="s">
        <v>729</v>
      </c>
      <c r="F1396" s="4">
        <v>89</v>
      </c>
      <c r="G1396">
        <v>86</v>
      </c>
      <c r="H1396">
        <v>4</v>
      </c>
      <c r="I1396">
        <v>89</v>
      </c>
      <c r="J1396">
        <v>8.3146067415730336</v>
      </c>
      <c r="K1396">
        <v>0</v>
      </c>
      <c r="L1396">
        <v>0</v>
      </c>
      <c r="M1396">
        <v>89</v>
      </c>
      <c r="N1396">
        <v>450</v>
      </c>
      <c r="O1396">
        <v>1</v>
      </c>
      <c r="P1396">
        <v>61</v>
      </c>
      <c r="Q1396">
        <v>28</v>
      </c>
      <c r="R1396">
        <v>21</v>
      </c>
      <c r="S1396">
        <v>35</v>
      </c>
      <c r="T1396">
        <v>4</v>
      </c>
      <c r="U1396">
        <v>184.5</v>
      </c>
      <c r="V1396">
        <v>4</v>
      </c>
      <c r="W1396">
        <v>146.25</v>
      </c>
      <c r="X1396">
        <v>84</v>
      </c>
      <c r="Y1396">
        <v>82.321428571428569</v>
      </c>
      <c r="Z1396">
        <v>4</v>
      </c>
      <c r="AA1396">
        <v>443</v>
      </c>
      <c r="AB1396">
        <v>85</v>
      </c>
      <c r="AC1396">
        <v>110</v>
      </c>
      <c r="AD1396">
        <v>0.9550561797752809</v>
      </c>
      <c r="AE1396">
        <v>13</v>
      </c>
      <c r="AF1396">
        <v>60</v>
      </c>
      <c r="AG1396">
        <v>0.14606741573033707</v>
      </c>
      <c r="AH1396" s="4">
        <v>1</v>
      </c>
      <c r="AI1396">
        <v>0.25</v>
      </c>
      <c r="AJ1396" s="4">
        <v>0</v>
      </c>
      <c r="AK1396">
        <v>0</v>
      </c>
      <c r="AL1396" s="4">
        <v>13</v>
      </c>
      <c r="AM1396">
        <v>0.15294117647058825</v>
      </c>
      <c r="AN1396" s="4">
        <v>2</v>
      </c>
      <c r="AO1396">
        <v>2.3529411764705882E-2</v>
      </c>
      <c r="AP1396" s="4">
        <v>1</v>
      </c>
      <c r="AQ1396">
        <v>1.1235955056179775E-2</v>
      </c>
      <c r="AR1396" s="4">
        <v>0</v>
      </c>
      <c r="AS1396">
        <v>0</v>
      </c>
      <c r="AT1396" s="4">
        <v>0</v>
      </c>
      <c r="AU1396" s="4">
        <v>0</v>
      </c>
      <c r="AV1396" s="4">
        <v>0</v>
      </c>
      <c r="AW1396">
        <v>2.6176470588235294</v>
      </c>
      <c r="AX1396" s="4">
        <f t="shared" si="21"/>
        <v>34</v>
      </c>
      <c r="AY1396" s="4">
        <v>4</v>
      </c>
      <c r="AZ1396" s="4">
        <v>228</v>
      </c>
    </row>
    <row r="1397" spans="1:52" x14ac:dyDescent="0.25">
      <c r="A1397" s="4">
        <v>2017</v>
      </c>
      <c r="B1397" s="4" t="s">
        <v>360</v>
      </c>
      <c r="C1397" t="s">
        <v>282</v>
      </c>
      <c r="D1397" t="s">
        <v>202</v>
      </c>
      <c r="E1397" t="s">
        <v>714</v>
      </c>
      <c r="F1397" s="4">
        <v>88</v>
      </c>
      <c r="G1397">
        <v>27</v>
      </c>
      <c r="H1397">
        <v>12</v>
      </c>
      <c r="I1397">
        <v>88</v>
      </c>
      <c r="J1397">
        <v>5.125</v>
      </c>
      <c r="K1397">
        <v>3</v>
      </c>
      <c r="L1397">
        <v>3.4090909090909088E-2</v>
      </c>
      <c r="M1397">
        <v>87</v>
      </c>
      <c r="N1397">
        <v>593</v>
      </c>
      <c r="O1397">
        <v>0.98863636363636365</v>
      </c>
      <c r="P1397">
        <v>50</v>
      </c>
      <c r="Q1397">
        <v>28</v>
      </c>
      <c r="R1397">
        <v>23</v>
      </c>
      <c r="S1397">
        <v>31</v>
      </c>
      <c r="T1397">
        <v>4</v>
      </c>
      <c r="U1397">
        <v>174.25</v>
      </c>
      <c r="V1397">
        <v>3</v>
      </c>
      <c r="W1397">
        <v>238.66666666666666</v>
      </c>
      <c r="X1397">
        <v>79</v>
      </c>
      <c r="Y1397">
        <v>84.797468354430379</v>
      </c>
      <c r="Z1397">
        <v>6</v>
      </c>
      <c r="AA1397">
        <v>330</v>
      </c>
      <c r="AB1397">
        <v>82</v>
      </c>
      <c r="AC1397">
        <v>110</v>
      </c>
      <c r="AD1397">
        <v>0.93181818181818177</v>
      </c>
      <c r="AE1397">
        <v>19</v>
      </c>
      <c r="AF1397">
        <v>75</v>
      </c>
      <c r="AG1397">
        <v>0.21590909090909091</v>
      </c>
      <c r="AH1397" s="4">
        <v>2</v>
      </c>
      <c r="AI1397">
        <v>0.33333333333333331</v>
      </c>
      <c r="AJ1397" s="4">
        <v>0</v>
      </c>
      <c r="AK1397">
        <v>0</v>
      </c>
      <c r="AL1397" s="4">
        <v>19</v>
      </c>
      <c r="AM1397">
        <v>0.23170731707317074</v>
      </c>
      <c r="AN1397" s="4">
        <v>2</v>
      </c>
      <c r="AO1397">
        <v>2.4390243902439025E-2</v>
      </c>
      <c r="AP1397" s="4">
        <v>0</v>
      </c>
      <c r="AQ1397">
        <v>0</v>
      </c>
      <c r="AR1397" s="4">
        <v>0</v>
      </c>
      <c r="AS1397">
        <v>0</v>
      </c>
      <c r="AT1397" s="4">
        <v>0</v>
      </c>
      <c r="AU1397" s="4">
        <v>0</v>
      </c>
      <c r="AV1397" s="4">
        <v>0</v>
      </c>
      <c r="AW1397">
        <v>2.5882352941176472</v>
      </c>
      <c r="AX1397" s="4">
        <f t="shared" si="21"/>
        <v>34</v>
      </c>
      <c r="AY1397" s="4">
        <v>0</v>
      </c>
      <c r="AZ1397" s="4">
        <v>0</v>
      </c>
    </row>
    <row r="1398" spans="1:52" x14ac:dyDescent="0.25">
      <c r="A1398" s="4">
        <v>2017</v>
      </c>
      <c r="B1398" s="4" t="s">
        <v>360</v>
      </c>
      <c r="C1398" t="s">
        <v>282</v>
      </c>
      <c r="D1398" t="s">
        <v>229</v>
      </c>
      <c r="E1398" t="s">
        <v>740</v>
      </c>
      <c r="F1398" s="4">
        <v>86</v>
      </c>
      <c r="G1398">
        <v>83</v>
      </c>
      <c r="H1398">
        <v>3</v>
      </c>
      <c r="I1398">
        <v>86</v>
      </c>
      <c r="J1398">
        <v>7.7906976744186043</v>
      </c>
      <c r="K1398">
        <v>2</v>
      </c>
      <c r="L1398">
        <v>2.3255813953488372E-2</v>
      </c>
      <c r="M1398">
        <v>85</v>
      </c>
      <c r="N1398">
        <v>283</v>
      </c>
      <c r="O1398">
        <v>0.98837209302325579</v>
      </c>
      <c r="P1398">
        <v>57</v>
      </c>
      <c r="Q1398">
        <v>28</v>
      </c>
      <c r="R1398">
        <v>9</v>
      </c>
      <c r="S1398">
        <v>67</v>
      </c>
      <c r="T1398">
        <v>3</v>
      </c>
      <c r="U1398">
        <v>193</v>
      </c>
      <c r="V1398">
        <v>3</v>
      </c>
      <c r="W1398">
        <v>8</v>
      </c>
      <c r="X1398">
        <v>82</v>
      </c>
      <c r="Y1398">
        <v>85.365853658536579</v>
      </c>
      <c r="Z1398">
        <v>3</v>
      </c>
      <c r="AA1398">
        <v>276</v>
      </c>
      <c r="AB1398">
        <v>83</v>
      </c>
      <c r="AC1398">
        <v>104</v>
      </c>
      <c r="AD1398">
        <v>0.96511627906976749</v>
      </c>
      <c r="AE1398">
        <v>30</v>
      </c>
      <c r="AF1398">
        <v>74</v>
      </c>
      <c r="AG1398">
        <v>0.34883720930232559</v>
      </c>
      <c r="AH1398" s="4">
        <v>3</v>
      </c>
      <c r="AI1398">
        <v>1</v>
      </c>
      <c r="AJ1398" s="4">
        <v>0</v>
      </c>
      <c r="AK1398">
        <v>0</v>
      </c>
      <c r="AL1398" s="4">
        <v>11</v>
      </c>
      <c r="AM1398">
        <v>0.13253012048192772</v>
      </c>
      <c r="AN1398" s="4">
        <v>5</v>
      </c>
      <c r="AO1398">
        <v>6.0240963855421686E-2</v>
      </c>
      <c r="AP1398" s="4">
        <v>0</v>
      </c>
      <c r="AQ1398">
        <v>0</v>
      </c>
      <c r="AR1398" s="4">
        <v>0</v>
      </c>
      <c r="AS1398">
        <v>0</v>
      </c>
      <c r="AT1398" s="4">
        <v>0</v>
      </c>
      <c r="AU1398" s="4">
        <v>0</v>
      </c>
      <c r="AV1398" s="4">
        <v>0</v>
      </c>
      <c r="AW1398">
        <v>2.2051282051282053</v>
      </c>
      <c r="AX1398" s="4">
        <f t="shared" si="21"/>
        <v>39</v>
      </c>
      <c r="AY1398" s="4">
        <v>1</v>
      </c>
      <c r="AZ1398" s="4">
        <v>36</v>
      </c>
    </row>
    <row r="1399" spans="1:52" x14ac:dyDescent="0.25">
      <c r="A1399" s="4">
        <v>2017</v>
      </c>
      <c r="B1399" s="4" t="s">
        <v>360</v>
      </c>
      <c r="C1399" t="s">
        <v>282</v>
      </c>
      <c r="D1399" t="s">
        <v>374</v>
      </c>
      <c r="E1399" t="s">
        <v>873</v>
      </c>
      <c r="F1399" s="4">
        <v>85</v>
      </c>
      <c r="G1399">
        <v>59</v>
      </c>
      <c r="H1399">
        <v>5</v>
      </c>
      <c r="I1399">
        <v>85</v>
      </c>
      <c r="J1399">
        <v>9.4</v>
      </c>
      <c r="K1399">
        <v>6</v>
      </c>
      <c r="L1399">
        <v>7.0588235294117646E-2</v>
      </c>
      <c r="M1399">
        <v>82</v>
      </c>
      <c r="N1399">
        <v>262</v>
      </c>
      <c r="O1399">
        <v>0.96470588235294119</v>
      </c>
      <c r="P1399">
        <v>59</v>
      </c>
      <c r="Q1399">
        <v>37</v>
      </c>
      <c r="R1399">
        <v>20</v>
      </c>
      <c r="S1399">
        <v>44</v>
      </c>
      <c r="T1399">
        <v>7</v>
      </c>
      <c r="U1399">
        <v>146</v>
      </c>
      <c r="V1399">
        <v>6</v>
      </c>
      <c r="W1399">
        <v>69</v>
      </c>
      <c r="X1399">
        <v>78</v>
      </c>
      <c r="Y1399">
        <v>102.25641025641026</v>
      </c>
      <c r="Z1399">
        <v>7</v>
      </c>
      <c r="AA1399">
        <v>288</v>
      </c>
      <c r="AB1399">
        <v>77</v>
      </c>
      <c r="AC1399">
        <v>132</v>
      </c>
      <c r="AD1399">
        <v>0.90588235294117647</v>
      </c>
      <c r="AE1399">
        <v>22</v>
      </c>
      <c r="AF1399">
        <v>131</v>
      </c>
      <c r="AG1399">
        <v>0.25882352941176473</v>
      </c>
      <c r="AH1399" s="4">
        <v>1</v>
      </c>
      <c r="AI1399">
        <v>0.14285714285714285</v>
      </c>
      <c r="AJ1399" s="4">
        <v>0</v>
      </c>
      <c r="AK1399">
        <v>0</v>
      </c>
      <c r="AL1399" s="4">
        <v>7</v>
      </c>
      <c r="AM1399">
        <v>9.0909090909090912E-2</v>
      </c>
      <c r="AN1399" s="4">
        <v>1</v>
      </c>
      <c r="AO1399">
        <v>1.2987012987012988E-2</v>
      </c>
      <c r="AP1399" s="4">
        <v>0</v>
      </c>
      <c r="AQ1399">
        <v>0</v>
      </c>
      <c r="AR1399" s="4">
        <v>0</v>
      </c>
      <c r="AS1399">
        <v>0</v>
      </c>
      <c r="AT1399" s="4">
        <v>0</v>
      </c>
      <c r="AU1399" s="4">
        <v>0</v>
      </c>
      <c r="AV1399" s="4">
        <v>0</v>
      </c>
      <c r="AW1399">
        <v>2.236842105263158</v>
      </c>
      <c r="AX1399" s="4">
        <f t="shared" si="21"/>
        <v>38</v>
      </c>
      <c r="AY1399" s="4">
        <v>0</v>
      </c>
      <c r="AZ1399" s="4">
        <v>0</v>
      </c>
    </row>
    <row r="1400" spans="1:52" x14ac:dyDescent="0.25">
      <c r="A1400" s="4">
        <v>2017</v>
      </c>
      <c r="B1400" s="4" t="s">
        <v>360</v>
      </c>
      <c r="C1400" t="s">
        <v>282</v>
      </c>
      <c r="D1400" t="s">
        <v>233</v>
      </c>
      <c r="E1400" t="s">
        <v>744</v>
      </c>
      <c r="F1400" s="4">
        <v>57</v>
      </c>
      <c r="G1400">
        <v>54</v>
      </c>
      <c r="H1400">
        <v>3</v>
      </c>
      <c r="I1400">
        <v>57</v>
      </c>
      <c r="J1400">
        <v>7.7017543859649127</v>
      </c>
      <c r="K1400">
        <v>0</v>
      </c>
      <c r="L1400">
        <v>0</v>
      </c>
      <c r="M1400">
        <v>37</v>
      </c>
      <c r="N1400">
        <v>630</v>
      </c>
      <c r="O1400">
        <v>0.64912280701754388</v>
      </c>
      <c r="P1400">
        <v>41</v>
      </c>
      <c r="Q1400">
        <v>23</v>
      </c>
      <c r="R1400">
        <v>15</v>
      </c>
      <c r="S1400">
        <v>46</v>
      </c>
      <c r="T1400">
        <v>6</v>
      </c>
      <c r="U1400">
        <v>153.16666666666666</v>
      </c>
      <c r="V1400">
        <v>6</v>
      </c>
      <c r="W1400">
        <v>1.3333333333333333</v>
      </c>
      <c r="X1400">
        <v>50</v>
      </c>
      <c r="Y1400">
        <v>76.58</v>
      </c>
      <c r="Z1400">
        <v>5</v>
      </c>
      <c r="AA1400">
        <v>330</v>
      </c>
      <c r="AB1400">
        <v>51</v>
      </c>
      <c r="AC1400">
        <v>111</v>
      </c>
      <c r="AD1400">
        <v>0.89473684210526316</v>
      </c>
      <c r="AE1400">
        <v>17</v>
      </c>
      <c r="AF1400">
        <v>83</v>
      </c>
      <c r="AG1400">
        <v>0.2982456140350877</v>
      </c>
      <c r="AH1400" s="4">
        <v>2</v>
      </c>
      <c r="AI1400">
        <v>0.4</v>
      </c>
      <c r="AJ1400" s="4">
        <v>0</v>
      </c>
      <c r="AK1400">
        <v>0</v>
      </c>
      <c r="AL1400" s="4">
        <v>10</v>
      </c>
      <c r="AM1400">
        <v>0.19607843137254902</v>
      </c>
      <c r="AN1400" s="4">
        <v>2</v>
      </c>
      <c r="AO1400">
        <v>3.9215686274509803E-2</v>
      </c>
      <c r="AP1400" s="4">
        <v>0</v>
      </c>
      <c r="AQ1400">
        <v>0</v>
      </c>
      <c r="AR1400" s="4">
        <v>1</v>
      </c>
      <c r="AS1400">
        <v>1.7543859649122806E-2</v>
      </c>
      <c r="AT1400" s="4">
        <v>0</v>
      </c>
      <c r="AU1400" s="4">
        <v>0</v>
      </c>
      <c r="AV1400" s="4">
        <v>1</v>
      </c>
      <c r="AW1400">
        <v>2.4782608695652173</v>
      </c>
      <c r="AX1400" s="4">
        <f t="shared" si="21"/>
        <v>23</v>
      </c>
      <c r="AY1400" s="4">
        <v>3</v>
      </c>
      <c r="AZ1400" s="4">
        <v>32</v>
      </c>
    </row>
    <row r="1401" spans="1:52" x14ac:dyDescent="0.25">
      <c r="A1401" s="4">
        <v>2017</v>
      </c>
      <c r="B1401" s="4" t="s">
        <v>360</v>
      </c>
      <c r="C1401" t="s">
        <v>282</v>
      </c>
      <c r="D1401" t="s">
        <v>234</v>
      </c>
      <c r="E1401" t="s">
        <v>745</v>
      </c>
      <c r="F1401" s="4">
        <v>50</v>
      </c>
      <c r="G1401">
        <v>27</v>
      </c>
      <c r="H1401">
        <v>3</v>
      </c>
      <c r="I1401">
        <v>50</v>
      </c>
      <c r="J1401">
        <v>5.48</v>
      </c>
      <c r="K1401">
        <v>0</v>
      </c>
      <c r="L1401">
        <v>0</v>
      </c>
      <c r="M1401">
        <v>49</v>
      </c>
      <c r="N1401">
        <v>584</v>
      </c>
      <c r="O1401">
        <v>0.98</v>
      </c>
      <c r="P1401">
        <v>36</v>
      </c>
      <c r="Q1401">
        <v>52</v>
      </c>
      <c r="R1401">
        <v>14</v>
      </c>
      <c r="S1401">
        <v>73</v>
      </c>
      <c r="T1401">
        <v>5</v>
      </c>
      <c r="U1401">
        <v>289.60000000000002</v>
      </c>
      <c r="V1401">
        <v>5</v>
      </c>
      <c r="W1401">
        <v>106.2</v>
      </c>
      <c r="X1401">
        <v>43</v>
      </c>
      <c r="Y1401">
        <v>117.95348837209302</v>
      </c>
      <c r="Z1401">
        <v>5</v>
      </c>
      <c r="AA1401">
        <v>488</v>
      </c>
      <c r="AB1401">
        <v>45</v>
      </c>
      <c r="AC1401">
        <v>152</v>
      </c>
      <c r="AD1401">
        <v>0.9</v>
      </c>
      <c r="AE1401">
        <v>5</v>
      </c>
      <c r="AF1401">
        <v>48</v>
      </c>
      <c r="AG1401">
        <v>0.1</v>
      </c>
      <c r="AH1401" s="4">
        <v>4</v>
      </c>
      <c r="AI1401">
        <v>0.8</v>
      </c>
      <c r="AJ1401" s="4">
        <v>1</v>
      </c>
      <c r="AK1401">
        <v>0.2</v>
      </c>
      <c r="AL1401" s="4">
        <v>7</v>
      </c>
      <c r="AM1401">
        <v>0.15555555555555556</v>
      </c>
      <c r="AN1401" s="4">
        <v>4</v>
      </c>
      <c r="AO1401">
        <v>8.8888888888888892E-2</v>
      </c>
      <c r="AP1401" s="4">
        <v>0</v>
      </c>
      <c r="AQ1401">
        <v>0</v>
      </c>
      <c r="AR1401" s="4">
        <v>0</v>
      </c>
      <c r="AS1401">
        <v>0</v>
      </c>
      <c r="AT1401" s="4">
        <v>0</v>
      </c>
      <c r="AU1401" s="4">
        <v>0</v>
      </c>
      <c r="AV1401" s="4">
        <v>2</v>
      </c>
      <c r="AW1401">
        <v>2.5</v>
      </c>
      <c r="AX1401" s="4">
        <f t="shared" si="21"/>
        <v>20</v>
      </c>
      <c r="AY1401" s="4">
        <v>0</v>
      </c>
      <c r="AZ1401" s="4">
        <v>0</v>
      </c>
    </row>
    <row r="1402" spans="1:52" x14ac:dyDescent="0.25">
      <c r="A1402" s="4">
        <v>2017</v>
      </c>
      <c r="B1402" s="4" t="s">
        <v>360</v>
      </c>
      <c r="C1402" t="s">
        <v>282</v>
      </c>
      <c r="D1402" t="s">
        <v>227</v>
      </c>
      <c r="E1402" t="s">
        <v>738</v>
      </c>
      <c r="F1402" s="4">
        <v>49</v>
      </c>
      <c r="G1402">
        <v>41</v>
      </c>
      <c r="H1402">
        <v>5</v>
      </c>
      <c r="I1402">
        <v>49</v>
      </c>
      <c r="J1402">
        <v>12.040816326530612</v>
      </c>
      <c r="K1402">
        <v>0</v>
      </c>
      <c r="L1402">
        <v>0</v>
      </c>
      <c r="M1402">
        <v>47</v>
      </c>
      <c r="N1402">
        <v>24</v>
      </c>
      <c r="O1402">
        <v>0.95918367346938771</v>
      </c>
      <c r="P1402">
        <v>28</v>
      </c>
      <c r="Q1402">
        <v>49</v>
      </c>
      <c r="R1402">
        <v>4</v>
      </c>
      <c r="S1402">
        <v>158</v>
      </c>
      <c r="T1402">
        <v>2</v>
      </c>
      <c r="U1402">
        <v>170</v>
      </c>
      <c r="V1402">
        <v>2</v>
      </c>
      <c r="W1402">
        <v>22</v>
      </c>
      <c r="X1402">
        <v>39</v>
      </c>
      <c r="Y1402">
        <v>163.64102564102564</v>
      </c>
      <c r="Z1402">
        <v>2</v>
      </c>
      <c r="AA1402">
        <v>350</v>
      </c>
      <c r="AB1402">
        <v>47</v>
      </c>
      <c r="AC1402">
        <v>194</v>
      </c>
      <c r="AD1402">
        <v>0.95918367346938771</v>
      </c>
      <c r="AE1402">
        <v>10</v>
      </c>
      <c r="AF1402">
        <v>178</v>
      </c>
      <c r="AG1402">
        <v>0.20408163265306123</v>
      </c>
      <c r="AH1402" s="4">
        <v>1</v>
      </c>
      <c r="AI1402">
        <v>0.5</v>
      </c>
      <c r="AJ1402" s="4">
        <v>0</v>
      </c>
      <c r="AK1402">
        <v>0</v>
      </c>
      <c r="AL1402" s="4">
        <v>9</v>
      </c>
      <c r="AM1402">
        <v>0.19148936170212766</v>
      </c>
      <c r="AN1402" s="4">
        <v>2</v>
      </c>
      <c r="AO1402">
        <v>4.2553191489361701E-2</v>
      </c>
      <c r="AP1402" s="4">
        <v>0</v>
      </c>
      <c r="AQ1402">
        <v>0</v>
      </c>
      <c r="AR1402" s="4">
        <v>0</v>
      </c>
      <c r="AS1402">
        <v>0</v>
      </c>
      <c r="AT1402" s="4">
        <v>1</v>
      </c>
      <c r="AU1402" s="4">
        <v>0</v>
      </c>
      <c r="AV1402" s="4">
        <v>2</v>
      </c>
      <c r="AW1402">
        <v>2.2272727272727271</v>
      </c>
      <c r="AX1402" s="4">
        <f t="shared" si="21"/>
        <v>22.000000000000004</v>
      </c>
      <c r="AY1402" s="4">
        <v>0</v>
      </c>
      <c r="AZ1402" s="4">
        <v>0</v>
      </c>
    </row>
    <row r="1403" spans="1:52" x14ac:dyDescent="0.25">
      <c r="A1403" s="4">
        <v>2017</v>
      </c>
      <c r="B1403" s="4" t="s">
        <v>360</v>
      </c>
      <c r="C1403" t="s">
        <v>282</v>
      </c>
      <c r="D1403" t="s">
        <v>241</v>
      </c>
      <c r="E1403" t="s">
        <v>752</v>
      </c>
      <c r="F1403" s="4">
        <v>49</v>
      </c>
      <c r="G1403">
        <v>23</v>
      </c>
      <c r="H1403">
        <v>2</v>
      </c>
      <c r="I1403">
        <v>49</v>
      </c>
      <c r="J1403">
        <v>2.6530612244897958</v>
      </c>
      <c r="K1403">
        <v>0</v>
      </c>
      <c r="L1403">
        <v>0</v>
      </c>
      <c r="M1403">
        <v>49</v>
      </c>
      <c r="N1403">
        <v>223</v>
      </c>
      <c r="O1403">
        <v>1</v>
      </c>
      <c r="P1403">
        <v>32</v>
      </c>
      <c r="Q1403">
        <v>31</v>
      </c>
      <c r="R1403">
        <v>10</v>
      </c>
      <c r="S1403">
        <v>51</v>
      </c>
      <c r="T1403">
        <v>4</v>
      </c>
      <c r="U1403">
        <v>137</v>
      </c>
      <c r="V1403">
        <v>4</v>
      </c>
      <c r="W1403">
        <v>2.25</v>
      </c>
      <c r="X1403">
        <v>45</v>
      </c>
      <c r="Y1403">
        <v>95.311111111111117</v>
      </c>
      <c r="Z1403">
        <v>4</v>
      </c>
      <c r="AA1403">
        <v>306</v>
      </c>
      <c r="AB1403">
        <v>45</v>
      </c>
      <c r="AC1403">
        <v>117</v>
      </c>
      <c r="AD1403">
        <v>0.91836734693877553</v>
      </c>
      <c r="AE1403">
        <v>3</v>
      </c>
      <c r="AF1403">
        <v>52</v>
      </c>
      <c r="AG1403">
        <v>6.1224489795918366E-2</v>
      </c>
      <c r="AH1403" s="4">
        <v>1</v>
      </c>
      <c r="AI1403">
        <v>0.25</v>
      </c>
      <c r="AJ1403" s="4">
        <v>0</v>
      </c>
      <c r="AK1403">
        <v>0</v>
      </c>
      <c r="AL1403" s="4">
        <v>8</v>
      </c>
      <c r="AM1403">
        <v>0.17777777777777778</v>
      </c>
      <c r="AN1403" s="4">
        <v>1</v>
      </c>
      <c r="AO1403">
        <v>2.2222222222222223E-2</v>
      </c>
      <c r="AP1403" s="4">
        <v>0</v>
      </c>
      <c r="AQ1403">
        <v>0</v>
      </c>
      <c r="AR1403" s="4">
        <v>0</v>
      </c>
      <c r="AS1403">
        <v>0</v>
      </c>
      <c r="AT1403" s="4">
        <v>0</v>
      </c>
      <c r="AU1403" s="4">
        <v>0</v>
      </c>
      <c r="AV1403" s="4">
        <v>0</v>
      </c>
      <c r="AW1403">
        <v>2.4500000000000002</v>
      </c>
      <c r="AX1403" s="4">
        <f t="shared" si="21"/>
        <v>20</v>
      </c>
      <c r="AY1403" s="4">
        <v>2</v>
      </c>
      <c r="AZ1403" s="4">
        <v>22</v>
      </c>
    </row>
    <row r="1404" spans="1:52" x14ac:dyDescent="0.25">
      <c r="A1404" s="4">
        <v>2017</v>
      </c>
      <c r="B1404" s="4" t="s">
        <v>360</v>
      </c>
      <c r="C1404" t="s">
        <v>282</v>
      </c>
      <c r="D1404" t="s">
        <v>209</v>
      </c>
      <c r="E1404" t="s">
        <v>721</v>
      </c>
      <c r="F1404" s="4">
        <v>42</v>
      </c>
      <c r="G1404">
        <v>37</v>
      </c>
      <c r="H1404">
        <v>3</v>
      </c>
      <c r="I1404">
        <v>42</v>
      </c>
      <c r="J1404">
        <v>9.9523809523809526</v>
      </c>
      <c r="K1404">
        <v>0</v>
      </c>
      <c r="L1404">
        <v>0</v>
      </c>
      <c r="M1404">
        <v>42</v>
      </c>
      <c r="N1404">
        <v>110</v>
      </c>
      <c r="O1404">
        <v>1</v>
      </c>
      <c r="P1404">
        <v>30</v>
      </c>
      <c r="Q1404">
        <v>32</v>
      </c>
      <c r="R1404">
        <v>15</v>
      </c>
      <c r="S1404">
        <v>53</v>
      </c>
      <c r="T1404">
        <v>0</v>
      </c>
      <c r="U1404">
        <v>0</v>
      </c>
      <c r="V1404">
        <v>0</v>
      </c>
      <c r="W1404">
        <v>0</v>
      </c>
      <c r="X1404">
        <v>41</v>
      </c>
      <c r="Y1404">
        <v>121.97560975609755</v>
      </c>
      <c r="Z1404">
        <v>0</v>
      </c>
      <c r="AA1404">
        <v>0</v>
      </c>
      <c r="AB1404">
        <v>42</v>
      </c>
      <c r="AC1404">
        <v>148</v>
      </c>
      <c r="AD1404">
        <v>1</v>
      </c>
      <c r="AE1404">
        <v>5</v>
      </c>
      <c r="AF1404">
        <v>68</v>
      </c>
      <c r="AG1404">
        <v>0.11904761904761904</v>
      </c>
      <c r="AH1404" s="4">
        <v>0</v>
      </c>
      <c r="AI1404">
        <v>0</v>
      </c>
      <c r="AJ1404" s="4">
        <v>0</v>
      </c>
      <c r="AK1404">
        <v>0</v>
      </c>
      <c r="AL1404" s="4">
        <v>5</v>
      </c>
      <c r="AM1404">
        <v>0.11904761904761904</v>
      </c>
      <c r="AN1404" s="4">
        <v>4</v>
      </c>
      <c r="AO1404">
        <v>9.5238095238095233E-2</v>
      </c>
      <c r="AP1404" s="4">
        <v>0</v>
      </c>
      <c r="AQ1404">
        <v>0</v>
      </c>
      <c r="AR1404" s="4">
        <v>1</v>
      </c>
      <c r="AS1404">
        <v>2.3809523809523808E-2</v>
      </c>
      <c r="AT1404" s="4">
        <v>0</v>
      </c>
      <c r="AU1404" s="4">
        <v>0</v>
      </c>
      <c r="AV1404" s="4">
        <v>0</v>
      </c>
      <c r="AW1404">
        <v>2.2105263157894739</v>
      </c>
      <c r="AX1404" s="4">
        <f t="shared" si="21"/>
        <v>18.999999999999996</v>
      </c>
      <c r="AY1404" s="4">
        <v>0</v>
      </c>
      <c r="AZ1404" s="4">
        <v>0</v>
      </c>
    </row>
    <row r="1405" spans="1:52" x14ac:dyDescent="0.25">
      <c r="A1405" s="4">
        <v>2017</v>
      </c>
      <c r="B1405" s="4" t="s">
        <v>360</v>
      </c>
      <c r="C1405" t="s">
        <v>282</v>
      </c>
      <c r="D1405" t="s">
        <v>225</v>
      </c>
      <c r="E1405" t="s">
        <v>736</v>
      </c>
      <c r="F1405" s="4">
        <v>34</v>
      </c>
      <c r="G1405">
        <v>34</v>
      </c>
      <c r="H1405">
        <v>3</v>
      </c>
      <c r="I1405">
        <v>34</v>
      </c>
      <c r="J1405">
        <v>8.6764705882352935</v>
      </c>
      <c r="K1405">
        <v>0</v>
      </c>
      <c r="L1405">
        <v>0</v>
      </c>
      <c r="M1405">
        <v>10</v>
      </c>
      <c r="N1405">
        <v>706</v>
      </c>
      <c r="O1405">
        <v>0.29411764705882354</v>
      </c>
      <c r="P1405">
        <v>15</v>
      </c>
      <c r="Q1405">
        <v>34</v>
      </c>
      <c r="R1405">
        <v>5</v>
      </c>
      <c r="S1405">
        <v>33</v>
      </c>
      <c r="T1405">
        <v>0</v>
      </c>
      <c r="U1405">
        <v>0</v>
      </c>
      <c r="V1405">
        <v>0</v>
      </c>
      <c r="W1405">
        <v>0</v>
      </c>
      <c r="X1405">
        <v>32</v>
      </c>
      <c r="Y1405">
        <v>69.53125</v>
      </c>
      <c r="Z1405">
        <v>1</v>
      </c>
      <c r="AA1405">
        <v>301</v>
      </c>
      <c r="AB1405">
        <v>33</v>
      </c>
      <c r="AC1405">
        <v>93</v>
      </c>
      <c r="AD1405">
        <v>0.97058823529411764</v>
      </c>
      <c r="AE1405">
        <v>6</v>
      </c>
      <c r="AF1405">
        <v>49</v>
      </c>
      <c r="AG1405">
        <v>0.17647058823529413</v>
      </c>
      <c r="AH1405" s="4">
        <v>0</v>
      </c>
      <c r="AI1405">
        <v>0</v>
      </c>
      <c r="AJ1405" s="4">
        <v>0</v>
      </c>
      <c r="AK1405">
        <v>0</v>
      </c>
      <c r="AL1405" s="4">
        <v>5</v>
      </c>
      <c r="AM1405">
        <v>0.15151515151515152</v>
      </c>
      <c r="AN1405" s="4">
        <v>2</v>
      </c>
      <c r="AO1405">
        <v>6.0606060606060608E-2</v>
      </c>
      <c r="AP1405" s="4">
        <v>1</v>
      </c>
      <c r="AQ1405">
        <v>2.9411764705882353E-2</v>
      </c>
      <c r="AR1405" s="4">
        <v>0</v>
      </c>
      <c r="AS1405">
        <v>0</v>
      </c>
      <c r="AT1405" s="4">
        <v>0</v>
      </c>
      <c r="AU1405" s="4">
        <v>0</v>
      </c>
      <c r="AV1405" s="4">
        <v>1</v>
      </c>
      <c r="AW1405">
        <v>2</v>
      </c>
      <c r="AX1405" s="4">
        <f t="shared" si="21"/>
        <v>17</v>
      </c>
      <c r="AY1405" s="4">
        <v>0</v>
      </c>
      <c r="AZ1405" s="4">
        <v>0</v>
      </c>
    </row>
    <row r="1406" spans="1:52" x14ac:dyDescent="0.25">
      <c r="A1406" s="4">
        <v>2017</v>
      </c>
      <c r="B1406" s="4" t="s">
        <v>360</v>
      </c>
      <c r="C1406" t="s">
        <v>282</v>
      </c>
      <c r="D1406" t="s">
        <v>211</v>
      </c>
      <c r="E1406" t="s">
        <v>723</v>
      </c>
      <c r="F1406" s="4">
        <v>30</v>
      </c>
      <c r="G1406">
        <v>15</v>
      </c>
      <c r="H1406">
        <v>2</v>
      </c>
      <c r="I1406">
        <v>30</v>
      </c>
      <c r="J1406">
        <v>6.666666666666667</v>
      </c>
      <c r="K1406">
        <v>0</v>
      </c>
      <c r="L1406">
        <v>0</v>
      </c>
      <c r="M1406">
        <v>6</v>
      </c>
      <c r="N1406">
        <v>463</v>
      </c>
      <c r="O1406">
        <v>0.2</v>
      </c>
      <c r="P1406">
        <v>20</v>
      </c>
      <c r="Q1406">
        <v>29</v>
      </c>
      <c r="R1406">
        <v>8</v>
      </c>
      <c r="S1406">
        <v>32</v>
      </c>
      <c r="T1406">
        <v>1</v>
      </c>
      <c r="U1406">
        <v>77</v>
      </c>
      <c r="V1406">
        <v>0</v>
      </c>
      <c r="W1406">
        <v>0</v>
      </c>
      <c r="X1406">
        <v>29</v>
      </c>
      <c r="Y1406">
        <v>68.103448275862064</v>
      </c>
      <c r="Z1406">
        <v>1</v>
      </c>
      <c r="AA1406">
        <v>316</v>
      </c>
      <c r="AB1406">
        <v>29</v>
      </c>
      <c r="AC1406">
        <v>96</v>
      </c>
      <c r="AD1406">
        <v>0.96666666666666667</v>
      </c>
      <c r="AE1406">
        <v>7</v>
      </c>
      <c r="AF1406">
        <v>58</v>
      </c>
      <c r="AG1406">
        <v>0.23333333333333334</v>
      </c>
      <c r="AH1406" s="4">
        <v>0</v>
      </c>
      <c r="AI1406">
        <v>0</v>
      </c>
      <c r="AJ1406" s="4">
        <v>0</v>
      </c>
      <c r="AK1406">
        <v>0</v>
      </c>
      <c r="AL1406" s="4">
        <v>2</v>
      </c>
      <c r="AM1406">
        <v>6.8965517241379309E-2</v>
      </c>
      <c r="AN1406" s="4">
        <v>2</v>
      </c>
      <c r="AO1406">
        <v>6.8965517241379309E-2</v>
      </c>
      <c r="AP1406" s="4">
        <v>0</v>
      </c>
      <c r="AQ1406">
        <v>0</v>
      </c>
      <c r="AR1406" s="4">
        <v>0</v>
      </c>
      <c r="AS1406">
        <v>0</v>
      </c>
      <c r="AT1406" s="4">
        <v>0</v>
      </c>
      <c r="AU1406" s="4">
        <v>0</v>
      </c>
      <c r="AV1406" s="4">
        <v>0</v>
      </c>
      <c r="AW1406">
        <v>3.3333333333333335</v>
      </c>
      <c r="AX1406" s="4">
        <f t="shared" si="21"/>
        <v>9</v>
      </c>
      <c r="AY1406" s="4">
        <v>0</v>
      </c>
      <c r="AZ1406" s="4">
        <v>0</v>
      </c>
    </row>
    <row r="1407" spans="1:52" x14ac:dyDescent="0.25">
      <c r="A1407" s="4">
        <v>2017</v>
      </c>
      <c r="B1407" s="4" t="s">
        <v>360</v>
      </c>
      <c r="C1407" t="s">
        <v>282</v>
      </c>
      <c r="D1407" t="s">
        <v>228</v>
      </c>
      <c r="E1407" t="s">
        <v>739</v>
      </c>
      <c r="F1407" s="4">
        <v>24</v>
      </c>
      <c r="G1407">
        <v>24</v>
      </c>
      <c r="H1407">
        <v>4</v>
      </c>
      <c r="I1407">
        <v>24</v>
      </c>
      <c r="J1407">
        <v>10.75</v>
      </c>
      <c r="K1407">
        <v>0</v>
      </c>
      <c r="L1407">
        <v>0</v>
      </c>
      <c r="M1407">
        <v>23</v>
      </c>
      <c r="N1407">
        <v>372</v>
      </c>
      <c r="O1407">
        <v>0.95833333333333337</v>
      </c>
      <c r="P1407">
        <v>10</v>
      </c>
      <c r="Q1407">
        <v>36</v>
      </c>
      <c r="R1407">
        <v>0</v>
      </c>
      <c r="S1407">
        <v>0</v>
      </c>
      <c r="T1407">
        <v>2</v>
      </c>
      <c r="U1407">
        <v>118.5</v>
      </c>
      <c r="V1407">
        <v>1</v>
      </c>
      <c r="W1407">
        <v>8</v>
      </c>
      <c r="X1407">
        <v>19</v>
      </c>
      <c r="Y1407">
        <v>60.10526315789474</v>
      </c>
      <c r="Z1407">
        <v>2</v>
      </c>
      <c r="AA1407">
        <v>273</v>
      </c>
      <c r="AB1407">
        <v>22</v>
      </c>
      <c r="AC1407">
        <v>93</v>
      </c>
      <c r="AD1407">
        <v>0.91666666666666663</v>
      </c>
      <c r="AE1407">
        <v>8</v>
      </c>
      <c r="AF1407">
        <v>50</v>
      </c>
      <c r="AG1407">
        <v>0.33333333333333331</v>
      </c>
      <c r="AH1407" s="4">
        <v>0</v>
      </c>
      <c r="AI1407">
        <v>0</v>
      </c>
      <c r="AJ1407" s="4">
        <v>1</v>
      </c>
      <c r="AK1407">
        <v>0.5</v>
      </c>
      <c r="AL1407" s="4">
        <v>5</v>
      </c>
      <c r="AM1407">
        <v>0.22727272727272727</v>
      </c>
      <c r="AN1407" s="4">
        <v>1</v>
      </c>
      <c r="AO1407">
        <v>4.5454545454545456E-2</v>
      </c>
      <c r="AP1407" s="4">
        <v>1</v>
      </c>
      <c r="AQ1407">
        <v>4.1666666666666664E-2</v>
      </c>
      <c r="AR1407" s="4">
        <v>0</v>
      </c>
      <c r="AS1407">
        <v>0</v>
      </c>
      <c r="AT1407" s="4">
        <v>0</v>
      </c>
      <c r="AU1407" s="4">
        <v>0</v>
      </c>
      <c r="AV1407" s="4">
        <v>2</v>
      </c>
      <c r="AW1407">
        <v>2.1818181818181817</v>
      </c>
      <c r="AX1407" s="4">
        <f t="shared" si="21"/>
        <v>11</v>
      </c>
      <c r="AY1407" s="4">
        <v>0</v>
      </c>
      <c r="AZ1407" s="4">
        <v>0</v>
      </c>
    </row>
    <row r="1408" spans="1:52" x14ac:dyDescent="0.25">
      <c r="A1408" s="4">
        <v>2017</v>
      </c>
      <c r="B1408" s="4" t="s">
        <v>360</v>
      </c>
      <c r="C1408" t="s">
        <v>282</v>
      </c>
      <c r="D1408" t="s">
        <v>373</v>
      </c>
      <c r="E1408" t="s">
        <v>872</v>
      </c>
      <c r="F1408" s="4">
        <v>22</v>
      </c>
      <c r="G1408">
        <v>21</v>
      </c>
      <c r="H1408">
        <v>3</v>
      </c>
      <c r="I1408">
        <v>22</v>
      </c>
      <c r="J1408">
        <v>8.9090909090909083</v>
      </c>
      <c r="K1408">
        <v>0</v>
      </c>
      <c r="L1408">
        <v>0</v>
      </c>
      <c r="M1408">
        <v>22</v>
      </c>
      <c r="N1408">
        <v>252</v>
      </c>
      <c r="O1408">
        <v>1</v>
      </c>
      <c r="P1408">
        <v>12</v>
      </c>
      <c r="Q1408">
        <v>22</v>
      </c>
      <c r="R1408">
        <v>7</v>
      </c>
      <c r="S1408">
        <v>22</v>
      </c>
      <c r="T1408">
        <v>1</v>
      </c>
      <c r="U1408">
        <v>268</v>
      </c>
      <c r="V1408">
        <v>1</v>
      </c>
      <c r="W1408">
        <v>254</v>
      </c>
      <c r="X1408">
        <v>21</v>
      </c>
      <c r="Y1408">
        <v>94.333333333333329</v>
      </c>
      <c r="Z1408">
        <v>1</v>
      </c>
      <c r="AA1408">
        <v>488</v>
      </c>
      <c r="AB1408">
        <v>21</v>
      </c>
      <c r="AC1408">
        <v>121</v>
      </c>
      <c r="AD1408">
        <v>0.95454545454545459</v>
      </c>
      <c r="AE1408">
        <v>8</v>
      </c>
      <c r="AF1408">
        <v>90</v>
      </c>
      <c r="AG1408">
        <v>0.36363636363636365</v>
      </c>
      <c r="AH1408" s="4">
        <v>0</v>
      </c>
      <c r="AI1408">
        <v>0</v>
      </c>
      <c r="AJ1408" s="4">
        <v>0</v>
      </c>
      <c r="AK1408">
        <v>0</v>
      </c>
      <c r="AL1408" s="4">
        <v>3</v>
      </c>
      <c r="AM1408">
        <v>0.14285714285714285</v>
      </c>
      <c r="AN1408" s="4">
        <v>1</v>
      </c>
      <c r="AO1408">
        <v>4.7619047619047616E-2</v>
      </c>
      <c r="AP1408" s="4">
        <v>0</v>
      </c>
      <c r="AQ1408">
        <v>0</v>
      </c>
      <c r="AR1408" s="4">
        <v>0</v>
      </c>
      <c r="AS1408">
        <v>0</v>
      </c>
      <c r="AT1408" s="4">
        <v>0</v>
      </c>
      <c r="AU1408" s="4">
        <v>0</v>
      </c>
      <c r="AV1408" s="4">
        <v>0</v>
      </c>
      <c r="AW1408">
        <v>2.4444444444444446</v>
      </c>
      <c r="AX1408" s="4">
        <f t="shared" si="21"/>
        <v>9</v>
      </c>
      <c r="AY1408" s="4">
        <v>0</v>
      </c>
      <c r="AZ1408" s="4">
        <v>0</v>
      </c>
    </row>
    <row r="1409" spans="1:52" x14ac:dyDescent="0.25">
      <c r="A1409" s="4">
        <v>2017</v>
      </c>
      <c r="B1409" s="4" t="s">
        <v>360</v>
      </c>
      <c r="C1409" t="s">
        <v>282</v>
      </c>
      <c r="D1409" t="s">
        <v>347</v>
      </c>
      <c r="E1409" t="s">
        <v>847</v>
      </c>
      <c r="F1409" s="4">
        <v>21</v>
      </c>
      <c r="G1409">
        <v>11</v>
      </c>
      <c r="H1409">
        <v>1</v>
      </c>
      <c r="I1409">
        <v>21</v>
      </c>
      <c r="J1409">
        <v>4.9047619047619051</v>
      </c>
      <c r="K1409">
        <v>0</v>
      </c>
      <c r="L1409">
        <v>0</v>
      </c>
      <c r="M1409">
        <v>21</v>
      </c>
      <c r="N1409">
        <v>102</v>
      </c>
      <c r="O1409">
        <v>1</v>
      </c>
      <c r="P1409">
        <v>13</v>
      </c>
      <c r="Q1409">
        <v>19</v>
      </c>
      <c r="R1409">
        <v>10</v>
      </c>
      <c r="S1409">
        <v>23</v>
      </c>
      <c r="T1409">
        <v>0</v>
      </c>
      <c r="U1409">
        <v>0</v>
      </c>
      <c r="V1409">
        <v>0</v>
      </c>
      <c r="W1409">
        <v>0</v>
      </c>
      <c r="X1409">
        <v>21</v>
      </c>
      <c r="Y1409">
        <v>58.19047619047619</v>
      </c>
      <c r="Z1409">
        <v>0</v>
      </c>
      <c r="AA1409">
        <v>0</v>
      </c>
      <c r="AB1409">
        <v>21</v>
      </c>
      <c r="AC1409">
        <v>78</v>
      </c>
      <c r="AD1409">
        <v>1</v>
      </c>
      <c r="AE1409">
        <v>8</v>
      </c>
      <c r="AF1409">
        <v>64</v>
      </c>
      <c r="AG1409">
        <v>0.38095238095238093</v>
      </c>
      <c r="AH1409" s="4">
        <v>0</v>
      </c>
      <c r="AI1409">
        <v>0</v>
      </c>
      <c r="AJ1409" s="4">
        <v>0</v>
      </c>
      <c r="AK1409">
        <v>0</v>
      </c>
      <c r="AL1409" s="4">
        <v>3</v>
      </c>
      <c r="AM1409">
        <v>0.14285714285714285</v>
      </c>
      <c r="AN1409" s="4">
        <v>2</v>
      </c>
      <c r="AO1409">
        <v>9.5238095238095233E-2</v>
      </c>
      <c r="AP1409" s="4">
        <v>0</v>
      </c>
      <c r="AQ1409">
        <v>0</v>
      </c>
      <c r="AR1409" s="4">
        <v>0</v>
      </c>
      <c r="AS1409">
        <v>0</v>
      </c>
      <c r="AT1409" s="4">
        <v>0</v>
      </c>
      <c r="AU1409" s="4">
        <v>0</v>
      </c>
      <c r="AV1409" s="4">
        <v>0</v>
      </c>
      <c r="AW1409">
        <v>1.9090909090909092</v>
      </c>
      <c r="AX1409" s="4">
        <f t="shared" si="21"/>
        <v>11</v>
      </c>
      <c r="AY1409" s="4">
        <v>0</v>
      </c>
      <c r="AZ1409" s="4">
        <v>0</v>
      </c>
    </row>
    <row r="1410" spans="1:52" x14ac:dyDescent="0.25">
      <c r="A1410" s="4">
        <v>2017</v>
      </c>
      <c r="B1410" s="4" t="s">
        <v>360</v>
      </c>
      <c r="C1410" t="s">
        <v>282</v>
      </c>
      <c r="D1410" t="s">
        <v>221</v>
      </c>
      <c r="E1410" t="s">
        <v>732</v>
      </c>
      <c r="F1410" s="4">
        <v>21</v>
      </c>
      <c r="G1410">
        <v>21</v>
      </c>
      <c r="H1410">
        <v>2</v>
      </c>
      <c r="I1410">
        <v>21</v>
      </c>
      <c r="J1410">
        <v>7.666666666666667</v>
      </c>
      <c r="K1410">
        <v>0</v>
      </c>
      <c r="L1410">
        <v>0</v>
      </c>
      <c r="M1410">
        <v>7</v>
      </c>
      <c r="N1410">
        <v>1187</v>
      </c>
      <c r="O1410">
        <v>0.33333333333333331</v>
      </c>
      <c r="P1410">
        <v>14</v>
      </c>
      <c r="Q1410">
        <v>33</v>
      </c>
      <c r="R1410">
        <v>6</v>
      </c>
      <c r="S1410">
        <v>61</v>
      </c>
      <c r="T1410">
        <v>2</v>
      </c>
      <c r="U1410">
        <v>139</v>
      </c>
      <c r="V1410">
        <v>1</v>
      </c>
      <c r="W1410">
        <v>9</v>
      </c>
      <c r="X1410">
        <v>19</v>
      </c>
      <c r="Y1410">
        <v>81.421052631578945</v>
      </c>
      <c r="Z1410">
        <v>2</v>
      </c>
      <c r="AA1410">
        <v>338</v>
      </c>
      <c r="AB1410">
        <v>19</v>
      </c>
      <c r="AC1410">
        <v>107</v>
      </c>
      <c r="AD1410">
        <v>0.90476190476190477</v>
      </c>
      <c r="AE1410">
        <v>6</v>
      </c>
      <c r="AF1410">
        <v>46</v>
      </c>
      <c r="AG1410">
        <v>0.2857142857142857</v>
      </c>
      <c r="AH1410" s="4">
        <v>0</v>
      </c>
      <c r="AI1410">
        <v>0</v>
      </c>
      <c r="AJ1410" s="4">
        <v>0</v>
      </c>
      <c r="AK1410">
        <v>0</v>
      </c>
      <c r="AL1410" s="4">
        <v>0</v>
      </c>
      <c r="AM1410">
        <v>0</v>
      </c>
      <c r="AN1410" s="4">
        <v>3</v>
      </c>
      <c r="AO1410">
        <v>0.15789473684210525</v>
      </c>
      <c r="AP1410" s="4">
        <v>0</v>
      </c>
      <c r="AQ1410">
        <v>0</v>
      </c>
      <c r="AR1410" s="4">
        <v>0</v>
      </c>
      <c r="AS1410">
        <v>0</v>
      </c>
      <c r="AT1410" s="4">
        <v>0</v>
      </c>
      <c r="AU1410" s="4">
        <v>0</v>
      </c>
      <c r="AV1410" s="4">
        <v>0</v>
      </c>
      <c r="AW1410">
        <v>2.1</v>
      </c>
      <c r="AX1410" s="4">
        <f t="shared" si="21"/>
        <v>10</v>
      </c>
      <c r="AY1410" s="4">
        <v>0</v>
      </c>
      <c r="AZ1410" s="4">
        <v>0</v>
      </c>
    </row>
    <row r="1411" spans="1:52" x14ac:dyDescent="0.25">
      <c r="A1411" s="4">
        <v>2017</v>
      </c>
      <c r="B1411" s="4" t="s">
        <v>360</v>
      </c>
      <c r="C1411" t="s">
        <v>282</v>
      </c>
      <c r="D1411" t="s">
        <v>213</v>
      </c>
      <c r="E1411" t="s">
        <v>725</v>
      </c>
      <c r="F1411" s="4">
        <v>16</v>
      </c>
      <c r="G1411">
        <v>12</v>
      </c>
      <c r="H1411">
        <v>2</v>
      </c>
      <c r="I1411">
        <v>16</v>
      </c>
      <c r="J1411">
        <v>4</v>
      </c>
      <c r="K1411">
        <v>0</v>
      </c>
      <c r="L1411">
        <v>0</v>
      </c>
      <c r="M1411">
        <v>16</v>
      </c>
      <c r="N1411">
        <v>399</v>
      </c>
      <c r="O1411">
        <v>1</v>
      </c>
      <c r="P1411">
        <v>12</v>
      </c>
      <c r="Q1411">
        <v>11</v>
      </c>
      <c r="R1411">
        <v>4</v>
      </c>
      <c r="S1411">
        <v>24</v>
      </c>
      <c r="T1411">
        <v>2</v>
      </c>
      <c r="U1411">
        <v>119</v>
      </c>
      <c r="V1411">
        <v>2</v>
      </c>
      <c r="W1411">
        <v>46.5</v>
      </c>
      <c r="X1411">
        <v>14</v>
      </c>
      <c r="Y1411">
        <v>84</v>
      </c>
      <c r="Z1411">
        <v>2</v>
      </c>
      <c r="AA1411">
        <v>289</v>
      </c>
      <c r="AB1411">
        <v>14</v>
      </c>
      <c r="AC1411">
        <v>105</v>
      </c>
      <c r="AD1411">
        <v>0.875</v>
      </c>
      <c r="AE1411">
        <v>4</v>
      </c>
      <c r="AF1411">
        <v>50</v>
      </c>
      <c r="AG1411">
        <v>0.25</v>
      </c>
      <c r="AH1411" s="4">
        <v>0</v>
      </c>
      <c r="AI1411">
        <v>0</v>
      </c>
      <c r="AJ1411" s="4">
        <v>0</v>
      </c>
      <c r="AK1411">
        <v>0</v>
      </c>
      <c r="AL1411" s="4">
        <v>3</v>
      </c>
      <c r="AM1411">
        <v>0.21428571428571427</v>
      </c>
      <c r="AN1411" s="4">
        <v>0</v>
      </c>
      <c r="AO1411">
        <v>0</v>
      </c>
      <c r="AP1411" s="4">
        <v>0</v>
      </c>
      <c r="AQ1411">
        <v>0</v>
      </c>
      <c r="AR1411" s="4">
        <v>0</v>
      </c>
      <c r="AS1411">
        <v>0</v>
      </c>
      <c r="AT1411" s="4">
        <v>0</v>
      </c>
      <c r="AU1411" s="4">
        <v>0</v>
      </c>
      <c r="AV1411" s="4">
        <v>0</v>
      </c>
      <c r="AW1411">
        <v>2</v>
      </c>
      <c r="AX1411" s="4">
        <f t="shared" ref="AX1411:AX1474" si="22">IF(ISERROR(F1411/AW1411),0,F1411/AW1411)</f>
        <v>8</v>
      </c>
      <c r="AY1411" s="4">
        <v>0</v>
      </c>
      <c r="AZ1411" s="4">
        <v>0</v>
      </c>
    </row>
    <row r="1412" spans="1:52" x14ac:dyDescent="0.25">
      <c r="A1412" s="4">
        <v>2017</v>
      </c>
      <c r="B1412" s="4" t="s">
        <v>360</v>
      </c>
      <c r="C1412" t="s">
        <v>282</v>
      </c>
      <c r="D1412" t="s">
        <v>218</v>
      </c>
      <c r="E1412" t="s">
        <v>730</v>
      </c>
      <c r="F1412" s="4">
        <v>12</v>
      </c>
      <c r="G1412">
        <v>10</v>
      </c>
      <c r="H1412">
        <v>46</v>
      </c>
      <c r="I1412">
        <v>12</v>
      </c>
      <c r="J1412">
        <v>57.583333333333336</v>
      </c>
      <c r="K1412">
        <v>0</v>
      </c>
      <c r="L1412">
        <v>0</v>
      </c>
      <c r="M1412">
        <v>12</v>
      </c>
      <c r="N1412">
        <v>572</v>
      </c>
      <c r="O1412">
        <v>1</v>
      </c>
      <c r="P1412">
        <v>5</v>
      </c>
      <c r="Q1412">
        <v>87</v>
      </c>
      <c r="R1412">
        <v>2</v>
      </c>
      <c r="S1412">
        <v>98</v>
      </c>
      <c r="T1412">
        <v>0</v>
      </c>
      <c r="U1412">
        <v>0</v>
      </c>
      <c r="V1412">
        <v>0</v>
      </c>
      <c r="W1412">
        <v>0</v>
      </c>
      <c r="X1412">
        <v>11</v>
      </c>
      <c r="Y1412">
        <v>100.63636363636364</v>
      </c>
      <c r="Z1412">
        <v>0</v>
      </c>
      <c r="AA1412">
        <v>0</v>
      </c>
      <c r="AB1412">
        <v>12</v>
      </c>
      <c r="AC1412">
        <v>171</v>
      </c>
      <c r="AD1412">
        <v>1</v>
      </c>
      <c r="AE1412">
        <v>4</v>
      </c>
      <c r="AF1412">
        <v>114</v>
      </c>
      <c r="AG1412">
        <v>0.33333333333333331</v>
      </c>
      <c r="AH1412" s="4">
        <v>0</v>
      </c>
      <c r="AI1412">
        <v>0</v>
      </c>
      <c r="AJ1412" s="4">
        <v>0</v>
      </c>
      <c r="AK1412">
        <v>0</v>
      </c>
      <c r="AL1412" s="4">
        <v>0</v>
      </c>
      <c r="AM1412">
        <v>0</v>
      </c>
      <c r="AN1412" s="4">
        <v>0</v>
      </c>
      <c r="AO1412">
        <v>0</v>
      </c>
      <c r="AP1412" s="4">
        <v>0</v>
      </c>
      <c r="AQ1412">
        <v>0</v>
      </c>
      <c r="AR1412" s="4">
        <v>0</v>
      </c>
      <c r="AS1412">
        <v>0</v>
      </c>
      <c r="AT1412" s="4">
        <v>0</v>
      </c>
      <c r="AU1412" s="4">
        <v>0</v>
      </c>
      <c r="AV1412" s="4">
        <v>0</v>
      </c>
      <c r="AW1412">
        <v>2</v>
      </c>
      <c r="AX1412" s="4">
        <f t="shared" si="22"/>
        <v>6</v>
      </c>
      <c r="AY1412" s="4">
        <v>0</v>
      </c>
      <c r="AZ1412" s="4">
        <v>0</v>
      </c>
    </row>
    <row r="1413" spans="1:52" x14ac:dyDescent="0.25">
      <c r="A1413" s="4">
        <v>2017</v>
      </c>
      <c r="B1413" s="4" t="s">
        <v>360</v>
      </c>
      <c r="C1413" t="s">
        <v>282</v>
      </c>
      <c r="D1413" t="s">
        <v>199</v>
      </c>
      <c r="E1413" t="s">
        <v>711</v>
      </c>
      <c r="F1413" s="4">
        <v>11</v>
      </c>
      <c r="G1413">
        <v>11</v>
      </c>
      <c r="H1413">
        <v>7</v>
      </c>
      <c r="I1413">
        <v>11</v>
      </c>
      <c r="J1413">
        <v>10.272727272727273</v>
      </c>
      <c r="K1413">
        <v>0</v>
      </c>
      <c r="L1413">
        <v>0</v>
      </c>
      <c r="M1413">
        <v>3</v>
      </c>
      <c r="N1413">
        <v>1284</v>
      </c>
      <c r="O1413">
        <v>0.27272727272727271</v>
      </c>
      <c r="P1413">
        <v>5</v>
      </c>
      <c r="Q1413">
        <v>21</v>
      </c>
      <c r="R1413">
        <v>5</v>
      </c>
      <c r="S1413">
        <v>19</v>
      </c>
      <c r="T1413">
        <v>0</v>
      </c>
      <c r="U1413">
        <v>0</v>
      </c>
      <c r="V1413">
        <v>0</v>
      </c>
      <c r="W1413">
        <v>0</v>
      </c>
      <c r="X1413">
        <v>11</v>
      </c>
      <c r="Y1413">
        <v>59.545454545454547</v>
      </c>
      <c r="Z1413">
        <v>0</v>
      </c>
      <c r="AA1413">
        <v>0</v>
      </c>
      <c r="AB1413">
        <v>11</v>
      </c>
      <c r="AC1413">
        <v>84</v>
      </c>
      <c r="AD1413">
        <v>1</v>
      </c>
      <c r="AE1413">
        <v>6</v>
      </c>
      <c r="AF1413">
        <v>69</v>
      </c>
      <c r="AG1413">
        <v>0.54545454545454541</v>
      </c>
      <c r="AH1413" s="4">
        <v>0</v>
      </c>
      <c r="AI1413">
        <v>0</v>
      </c>
      <c r="AJ1413" s="4">
        <v>0</v>
      </c>
      <c r="AK1413">
        <v>0</v>
      </c>
      <c r="AL1413" s="4">
        <v>2</v>
      </c>
      <c r="AM1413">
        <v>0.18181818181818182</v>
      </c>
      <c r="AN1413" s="4">
        <v>0</v>
      </c>
      <c r="AO1413">
        <v>0</v>
      </c>
      <c r="AP1413" s="4">
        <v>0</v>
      </c>
      <c r="AQ1413">
        <v>0</v>
      </c>
      <c r="AR1413" s="4">
        <v>0</v>
      </c>
      <c r="AS1413">
        <v>0</v>
      </c>
      <c r="AT1413" s="4">
        <v>0</v>
      </c>
      <c r="AU1413" s="4">
        <v>0</v>
      </c>
      <c r="AV1413" s="4">
        <v>1</v>
      </c>
      <c r="AW1413">
        <v>1.5714285714285714</v>
      </c>
      <c r="AX1413" s="4">
        <f t="shared" si="22"/>
        <v>7</v>
      </c>
      <c r="AY1413" s="4">
        <v>0</v>
      </c>
      <c r="AZ1413" s="4">
        <v>0</v>
      </c>
    </row>
    <row r="1414" spans="1:52" x14ac:dyDescent="0.25">
      <c r="A1414" s="4">
        <v>2017</v>
      </c>
      <c r="B1414" s="4" t="s">
        <v>360</v>
      </c>
      <c r="C1414" t="s">
        <v>282</v>
      </c>
      <c r="D1414" t="s">
        <v>200</v>
      </c>
      <c r="E1414" t="s">
        <v>712</v>
      </c>
      <c r="F1414" s="4">
        <v>11</v>
      </c>
      <c r="G1414">
        <v>11</v>
      </c>
      <c r="H1414">
        <v>1</v>
      </c>
      <c r="I1414">
        <v>11</v>
      </c>
      <c r="J1414">
        <v>4.1818181818181817</v>
      </c>
      <c r="K1414">
        <v>0</v>
      </c>
      <c r="L1414">
        <v>0</v>
      </c>
      <c r="M1414">
        <v>1</v>
      </c>
      <c r="N1414">
        <v>1329</v>
      </c>
      <c r="O1414">
        <v>9.0909090909090912E-2</v>
      </c>
      <c r="P1414">
        <v>6</v>
      </c>
      <c r="Q1414">
        <v>12</v>
      </c>
      <c r="R1414">
        <v>2</v>
      </c>
      <c r="S1414">
        <v>13</v>
      </c>
      <c r="T1414">
        <v>1</v>
      </c>
      <c r="U1414">
        <v>146</v>
      </c>
      <c r="V1414">
        <v>1</v>
      </c>
      <c r="W1414">
        <v>6</v>
      </c>
      <c r="X1414">
        <v>10</v>
      </c>
      <c r="Y1414">
        <v>42.2</v>
      </c>
      <c r="Z1414">
        <v>1</v>
      </c>
      <c r="AA1414">
        <v>359</v>
      </c>
      <c r="AB1414">
        <v>10</v>
      </c>
      <c r="AC1414">
        <v>58</v>
      </c>
      <c r="AD1414">
        <v>0.90909090909090906</v>
      </c>
      <c r="AE1414">
        <v>6</v>
      </c>
      <c r="AF1414">
        <v>34</v>
      </c>
      <c r="AG1414">
        <v>0.54545454545454541</v>
      </c>
      <c r="AH1414" s="4">
        <v>0</v>
      </c>
      <c r="AI1414">
        <v>0</v>
      </c>
      <c r="AJ1414" s="4">
        <v>0</v>
      </c>
      <c r="AK1414">
        <v>0</v>
      </c>
      <c r="AL1414" s="4">
        <v>1</v>
      </c>
      <c r="AM1414">
        <v>0.1</v>
      </c>
      <c r="AN1414" s="4">
        <v>0</v>
      </c>
      <c r="AO1414">
        <v>0</v>
      </c>
      <c r="AP1414" s="4">
        <v>0</v>
      </c>
      <c r="AQ1414">
        <v>0</v>
      </c>
      <c r="AR1414" s="4">
        <v>0</v>
      </c>
      <c r="AS1414">
        <v>0</v>
      </c>
      <c r="AT1414" s="4">
        <v>0</v>
      </c>
      <c r="AU1414" s="4">
        <v>0</v>
      </c>
      <c r="AV1414" s="4">
        <v>0</v>
      </c>
      <c r="AW1414">
        <v>1.5714285714285714</v>
      </c>
      <c r="AX1414" s="4">
        <f t="shared" si="22"/>
        <v>7</v>
      </c>
      <c r="AY1414" s="4">
        <v>0</v>
      </c>
      <c r="AZ1414" s="4">
        <v>0</v>
      </c>
    </row>
    <row r="1415" spans="1:52" x14ac:dyDescent="0.25">
      <c r="A1415" s="4">
        <v>2017</v>
      </c>
      <c r="B1415" s="4" t="s">
        <v>360</v>
      </c>
      <c r="C1415" t="s">
        <v>282</v>
      </c>
      <c r="D1415" t="s">
        <v>87</v>
      </c>
      <c r="E1415" t="s">
        <v>606</v>
      </c>
      <c r="F1415" s="4">
        <v>5</v>
      </c>
      <c r="G1415">
        <v>1</v>
      </c>
      <c r="H1415">
        <v>70</v>
      </c>
      <c r="I1415">
        <v>2</v>
      </c>
      <c r="J1415">
        <v>40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2</v>
      </c>
      <c r="AC1415">
        <v>77</v>
      </c>
      <c r="AD1415">
        <v>0.4</v>
      </c>
      <c r="AE1415">
        <v>0</v>
      </c>
      <c r="AF1415">
        <v>0</v>
      </c>
      <c r="AG1415">
        <v>0</v>
      </c>
      <c r="AH1415" s="4">
        <v>0</v>
      </c>
      <c r="AI1415">
        <v>0</v>
      </c>
      <c r="AJ1415" s="4">
        <v>0</v>
      </c>
      <c r="AK1415">
        <v>0</v>
      </c>
      <c r="AL1415" s="4">
        <v>0</v>
      </c>
      <c r="AM1415">
        <v>0</v>
      </c>
      <c r="AN1415" s="4">
        <v>0</v>
      </c>
      <c r="AO1415">
        <v>0</v>
      </c>
      <c r="AP1415" s="4">
        <v>0</v>
      </c>
      <c r="AQ1415">
        <v>0</v>
      </c>
      <c r="AR1415" s="4">
        <v>0</v>
      </c>
      <c r="AS1415">
        <v>0</v>
      </c>
      <c r="AT1415" s="4">
        <v>1</v>
      </c>
      <c r="AU1415" s="4">
        <v>1</v>
      </c>
      <c r="AV1415" s="4">
        <v>0</v>
      </c>
      <c r="AW1415">
        <v>1.25</v>
      </c>
      <c r="AX1415" s="4">
        <f t="shared" si="22"/>
        <v>4</v>
      </c>
      <c r="AY1415" s="4">
        <v>0</v>
      </c>
      <c r="AZ1415" s="4">
        <v>0</v>
      </c>
    </row>
    <row r="1416" spans="1:52" x14ac:dyDescent="0.25">
      <c r="A1416" s="4">
        <v>2017</v>
      </c>
      <c r="B1416" s="4" t="s">
        <v>360</v>
      </c>
      <c r="C1416" t="s">
        <v>284</v>
      </c>
      <c r="D1416" t="s">
        <v>285</v>
      </c>
      <c r="E1416" t="s">
        <v>791</v>
      </c>
      <c r="F1416" s="4">
        <v>559</v>
      </c>
      <c r="G1416">
        <v>161</v>
      </c>
      <c r="H1416">
        <v>1</v>
      </c>
      <c r="I1416">
        <v>559</v>
      </c>
      <c r="J1416">
        <v>5.6833631484794278</v>
      </c>
      <c r="K1416">
        <v>2</v>
      </c>
      <c r="L1416">
        <v>3.5778175313059034E-3</v>
      </c>
      <c r="M1416">
        <v>549</v>
      </c>
      <c r="N1416">
        <v>131</v>
      </c>
      <c r="O1416">
        <v>0.98211091234347048</v>
      </c>
      <c r="P1416">
        <v>344</v>
      </c>
      <c r="Q1416">
        <v>27</v>
      </c>
      <c r="R1416">
        <v>118</v>
      </c>
      <c r="S1416">
        <v>45</v>
      </c>
      <c r="T1416">
        <v>19</v>
      </c>
      <c r="U1416">
        <v>145.05263157894737</v>
      </c>
      <c r="V1416">
        <v>18</v>
      </c>
      <c r="W1416">
        <v>7.7777777777777777</v>
      </c>
      <c r="X1416">
        <v>532</v>
      </c>
      <c r="Y1416">
        <v>82.417293233082702</v>
      </c>
      <c r="Z1416">
        <v>18</v>
      </c>
      <c r="AA1416">
        <v>519</v>
      </c>
      <c r="AB1416">
        <v>539</v>
      </c>
      <c r="AC1416">
        <v>99</v>
      </c>
      <c r="AD1416">
        <v>0.96422182468694095</v>
      </c>
      <c r="AE1416">
        <v>390</v>
      </c>
      <c r="AF1416">
        <v>78</v>
      </c>
      <c r="AG1416">
        <v>0.69767441860465118</v>
      </c>
      <c r="AH1416" s="4">
        <v>10</v>
      </c>
      <c r="AI1416">
        <v>0.55555555555555558</v>
      </c>
      <c r="AJ1416" s="4">
        <v>4</v>
      </c>
      <c r="AK1416">
        <v>0.22222222222222221</v>
      </c>
      <c r="AL1416" s="4">
        <v>73</v>
      </c>
      <c r="AM1416">
        <v>0.13543599257884972</v>
      </c>
      <c r="AN1416" s="4">
        <v>33</v>
      </c>
      <c r="AO1416">
        <v>6.1224489795918366E-2</v>
      </c>
      <c r="AP1416" s="4">
        <v>8</v>
      </c>
      <c r="AQ1416">
        <v>1.4311270125223614E-2</v>
      </c>
      <c r="AR1416" s="4">
        <v>2</v>
      </c>
      <c r="AS1416">
        <v>3.5778175313059034E-3</v>
      </c>
      <c r="AT1416" s="4">
        <v>4</v>
      </c>
      <c r="AU1416" s="4">
        <v>1</v>
      </c>
      <c r="AV1416" s="4">
        <v>5</v>
      </c>
      <c r="AW1416">
        <v>3.1942857142857144</v>
      </c>
      <c r="AX1416" s="4">
        <f t="shared" si="22"/>
        <v>175</v>
      </c>
      <c r="AY1416" s="4">
        <v>0</v>
      </c>
      <c r="AZ1416" s="4">
        <v>0</v>
      </c>
    </row>
    <row r="1417" spans="1:52" x14ac:dyDescent="0.25">
      <c r="A1417" s="4">
        <v>2017</v>
      </c>
      <c r="B1417" s="4" t="s">
        <v>360</v>
      </c>
      <c r="C1417" t="s">
        <v>284</v>
      </c>
      <c r="D1417" t="s">
        <v>286</v>
      </c>
      <c r="E1417" t="s">
        <v>792</v>
      </c>
      <c r="F1417" s="4">
        <v>477</v>
      </c>
      <c r="G1417">
        <v>177</v>
      </c>
      <c r="H1417">
        <v>7</v>
      </c>
      <c r="I1417">
        <v>476</v>
      </c>
      <c r="J1417">
        <v>12.165966386554622</v>
      </c>
      <c r="K1417">
        <v>10</v>
      </c>
      <c r="L1417">
        <v>2.100840336134454E-2</v>
      </c>
      <c r="M1417">
        <v>365</v>
      </c>
      <c r="N1417">
        <v>2651</v>
      </c>
      <c r="O1417">
        <v>0.76519916142557654</v>
      </c>
      <c r="P1417">
        <v>247</v>
      </c>
      <c r="Q1417">
        <v>56</v>
      </c>
      <c r="R1417">
        <v>51</v>
      </c>
      <c r="S1417">
        <v>105</v>
      </c>
      <c r="T1417">
        <v>9</v>
      </c>
      <c r="U1417">
        <v>207.22222222222223</v>
      </c>
      <c r="V1417">
        <v>7</v>
      </c>
      <c r="W1417">
        <v>203.42857142857142</v>
      </c>
      <c r="X1417">
        <v>449</v>
      </c>
      <c r="Y1417">
        <v>113.62138084632517</v>
      </c>
      <c r="Z1417">
        <v>6</v>
      </c>
      <c r="AA1417">
        <v>420</v>
      </c>
      <c r="AB1417">
        <v>467</v>
      </c>
      <c r="AC1417">
        <v>135</v>
      </c>
      <c r="AD1417">
        <v>0.97903563941299787</v>
      </c>
      <c r="AE1417">
        <v>329</v>
      </c>
      <c r="AF1417">
        <v>112</v>
      </c>
      <c r="AG1417">
        <v>0.689727463312369</v>
      </c>
      <c r="AH1417" s="4">
        <v>5</v>
      </c>
      <c r="AI1417">
        <v>0.83333333333333337</v>
      </c>
      <c r="AJ1417" s="4">
        <v>1</v>
      </c>
      <c r="AK1417">
        <v>0.16666666666666666</v>
      </c>
      <c r="AL1417" s="4">
        <v>58</v>
      </c>
      <c r="AM1417">
        <v>0.12419700214132762</v>
      </c>
      <c r="AN1417" s="4">
        <v>29</v>
      </c>
      <c r="AO1417">
        <v>6.2098501070663809E-2</v>
      </c>
      <c r="AP1417" s="4">
        <v>0</v>
      </c>
      <c r="AQ1417">
        <v>0</v>
      </c>
      <c r="AR1417" s="4">
        <v>1</v>
      </c>
      <c r="AS1417">
        <v>2.0964360587002098E-3</v>
      </c>
      <c r="AT1417" s="4">
        <v>4</v>
      </c>
      <c r="AU1417" s="4">
        <v>3</v>
      </c>
      <c r="AV1417" s="4">
        <v>11</v>
      </c>
      <c r="AW1417">
        <v>3.0382165605095541</v>
      </c>
      <c r="AX1417" s="4">
        <f t="shared" si="22"/>
        <v>157</v>
      </c>
      <c r="AY1417" s="4">
        <v>2</v>
      </c>
      <c r="AZ1417" s="4">
        <v>75</v>
      </c>
    </row>
    <row r="1418" spans="1:52" x14ac:dyDescent="0.25">
      <c r="A1418" s="4">
        <v>2017</v>
      </c>
      <c r="B1418" s="4" t="s">
        <v>360</v>
      </c>
      <c r="C1418" t="s">
        <v>284</v>
      </c>
      <c r="D1418" t="s">
        <v>330</v>
      </c>
      <c r="E1418" t="s">
        <v>833</v>
      </c>
      <c r="F1418" s="4">
        <v>437</v>
      </c>
      <c r="G1418">
        <v>188</v>
      </c>
      <c r="H1418">
        <v>2</v>
      </c>
      <c r="I1418">
        <v>436</v>
      </c>
      <c r="J1418">
        <v>8.9518348623853203</v>
      </c>
      <c r="K1418">
        <v>16</v>
      </c>
      <c r="L1418">
        <v>3.669724770642202E-2</v>
      </c>
      <c r="M1418">
        <v>430</v>
      </c>
      <c r="N1418">
        <v>125</v>
      </c>
      <c r="O1418">
        <v>0.98398169336384445</v>
      </c>
      <c r="P1418">
        <v>225</v>
      </c>
      <c r="Q1418">
        <v>40</v>
      </c>
      <c r="R1418">
        <v>29</v>
      </c>
      <c r="S1418">
        <v>69</v>
      </c>
      <c r="T1418">
        <v>6</v>
      </c>
      <c r="U1418">
        <v>178.83333333333334</v>
      </c>
      <c r="V1418">
        <v>6</v>
      </c>
      <c r="W1418">
        <v>151.5</v>
      </c>
      <c r="X1418">
        <v>399</v>
      </c>
      <c r="Y1418">
        <v>87.418546365914793</v>
      </c>
      <c r="Z1418">
        <v>7</v>
      </c>
      <c r="AA1418">
        <v>472</v>
      </c>
      <c r="AB1418">
        <v>430</v>
      </c>
      <c r="AC1418">
        <v>108</v>
      </c>
      <c r="AD1418">
        <v>0.98398169336384445</v>
      </c>
      <c r="AE1418">
        <v>308</v>
      </c>
      <c r="AF1418">
        <v>93</v>
      </c>
      <c r="AG1418">
        <v>0.70480549199084663</v>
      </c>
      <c r="AH1418" s="4">
        <v>3</v>
      </c>
      <c r="AI1418">
        <v>0.42857142857142855</v>
      </c>
      <c r="AJ1418" s="4">
        <v>1</v>
      </c>
      <c r="AK1418">
        <v>0.14285714285714285</v>
      </c>
      <c r="AL1418" s="4">
        <v>65</v>
      </c>
      <c r="AM1418">
        <v>0.15116279069767441</v>
      </c>
      <c r="AN1418" s="4">
        <v>27</v>
      </c>
      <c r="AO1418">
        <v>6.2790697674418611E-2</v>
      </c>
      <c r="AP1418" s="4">
        <v>11</v>
      </c>
      <c r="AQ1418">
        <v>2.5171624713958809E-2</v>
      </c>
      <c r="AR1418" s="4">
        <v>3</v>
      </c>
      <c r="AS1418">
        <v>6.8649885583524023E-3</v>
      </c>
      <c r="AT1418" s="4">
        <v>1</v>
      </c>
      <c r="AU1418" s="4">
        <v>4</v>
      </c>
      <c r="AV1418" s="4">
        <v>5</v>
      </c>
      <c r="AW1418">
        <v>2.9133333333333336</v>
      </c>
      <c r="AX1418" s="4">
        <f t="shared" si="22"/>
        <v>150</v>
      </c>
      <c r="AY1418" s="4">
        <v>0</v>
      </c>
      <c r="AZ1418" s="4">
        <v>0</v>
      </c>
    </row>
    <row r="1419" spans="1:52" x14ac:dyDescent="0.25">
      <c r="A1419" s="4">
        <v>2017</v>
      </c>
      <c r="B1419" s="4" t="s">
        <v>360</v>
      </c>
      <c r="C1419" t="s">
        <v>284</v>
      </c>
      <c r="D1419" t="s">
        <v>231</v>
      </c>
      <c r="E1419" t="s">
        <v>742</v>
      </c>
      <c r="F1419" s="4">
        <v>297</v>
      </c>
      <c r="G1419">
        <v>53</v>
      </c>
      <c r="H1419">
        <v>2</v>
      </c>
      <c r="I1419">
        <v>297</v>
      </c>
      <c r="J1419">
        <v>4.6127946127946124</v>
      </c>
      <c r="K1419">
        <v>2</v>
      </c>
      <c r="L1419">
        <v>6.7340067340067337E-3</v>
      </c>
      <c r="M1419">
        <v>265</v>
      </c>
      <c r="N1419">
        <v>1572</v>
      </c>
      <c r="O1419">
        <v>0.8922558922558923</v>
      </c>
      <c r="P1419">
        <v>270</v>
      </c>
      <c r="Q1419">
        <v>22</v>
      </c>
      <c r="R1419">
        <v>92</v>
      </c>
      <c r="S1419">
        <v>68</v>
      </c>
      <c r="T1419">
        <v>123</v>
      </c>
      <c r="U1419">
        <v>176.80487804878049</v>
      </c>
      <c r="V1419">
        <v>114</v>
      </c>
      <c r="W1419">
        <v>11.991228070175438</v>
      </c>
      <c r="X1419">
        <v>166</v>
      </c>
      <c r="Y1419">
        <v>166.32530120481928</v>
      </c>
      <c r="Z1419">
        <v>82</v>
      </c>
      <c r="AA1419">
        <v>583</v>
      </c>
      <c r="AB1419">
        <v>168</v>
      </c>
      <c r="AC1419">
        <v>198</v>
      </c>
      <c r="AD1419">
        <v>0.56565656565656564</v>
      </c>
      <c r="AE1419">
        <v>22</v>
      </c>
      <c r="AF1419">
        <v>90</v>
      </c>
      <c r="AG1419">
        <v>7.407407407407407E-2</v>
      </c>
      <c r="AH1419" s="4">
        <v>67</v>
      </c>
      <c r="AI1419">
        <v>0.81707317073170727</v>
      </c>
      <c r="AJ1419" s="4">
        <v>4</v>
      </c>
      <c r="AK1419">
        <v>4.878048780487805E-2</v>
      </c>
      <c r="AL1419" s="4">
        <v>67</v>
      </c>
      <c r="AM1419">
        <v>0.39880952380952384</v>
      </c>
      <c r="AN1419" s="4">
        <v>17</v>
      </c>
      <c r="AO1419">
        <v>0.10119047619047619</v>
      </c>
      <c r="AP1419" s="4">
        <v>2</v>
      </c>
      <c r="AQ1419">
        <v>6.7340067340067337E-3</v>
      </c>
      <c r="AR1419" s="4">
        <v>0</v>
      </c>
      <c r="AS1419">
        <v>0</v>
      </c>
      <c r="AT1419" s="4">
        <v>3</v>
      </c>
      <c r="AU1419" s="4">
        <v>0</v>
      </c>
      <c r="AV1419" s="4">
        <v>6</v>
      </c>
      <c r="AW1419">
        <v>2.091549295774648</v>
      </c>
      <c r="AX1419" s="4">
        <f t="shared" si="22"/>
        <v>142</v>
      </c>
      <c r="AY1419" s="4">
        <v>117</v>
      </c>
      <c r="AZ1419" s="4">
        <v>32</v>
      </c>
    </row>
    <row r="1420" spans="1:52" x14ac:dyDescent="0.25">
      <c r="A1420" s="4">
        <v>2017</v>
      </c>
      <c r="B1420" s="4" t="s">
        <v>360</v>
      </c>
      <c r="C1420" t="s">
        <v>284</v>
      </c>
      <c r="D1420" t="s">
        <v>240</v>
      </c>
      <c r="E1420" t="s">
        <v>751</v>
      </c>
      <c r="F1420" s="4">
        <v>288</v>
      </c>
      <c r="G1420">
        <v>27</v>
      </c>
      <c r="H1420">
        <v>3</v>
      </c>
      <c r="I1420">
        <v>286</v>
      </c>
      <c r="J1420">
        <v>3.3671328671328671</v>
      </c>
      <c r="K1420">
        <v>4</v>
      </c>
      <c r="L1420">
        <v>1.3986013986013986E-2</v>
      </c>
      <c r="M1420">
        <v>234</v>
      </c>
      <c r="N1420">
        <v>1612</v>
      </c>
      <c r="O1420">
        <v>0.8125</v>
      </c>
      <c r="P1420">
        <v>259</v>
      </c>
      <c r="Q1420">
        <v>18</v>
      </c>
      <c r="R1420">
        <v>77</v>
      </c>
      <c r="S1420">
        <v>50</v>
      </c>
      <c r="T1420">
        <v>101</v>
      </c>
      <c r="U1420">
        <v>148</v>
      </c>
      <c r="V1420">
        <v>87</v>
      </c>
      <c r="W1420">
        <v>7.5057471264367814</v>
      </c>
      <c r="X1420">
        <v>172</v>
      </c>
      <c r="Y1420">
        <v>158.38953488372093</v>
      </c>
      <c r="Z1420">
        <v>90</v>
      </c>
      <c r="AA1420">
        <v>580</v>
      </c>
      <c r="AB1420">
        <v>175</v>
      </c>
      <c r="AC1420">
        <v>196</v>
      </c>
      <c r="AD1420">
        <v>0.60763888888888884</v>
      </c>
      <c r="AE1420">
        <v>24</v>
      </c>
      <c r="AF1420">
        <v>90</v>
      </c>
      <c r="AG1420">
        <v>8.3333333333333329E-2</v>
      </c>
      <c r="AH1420" s="4">
        <v>55</v>
      </c>
      <c r="AI1420">
        <v>0.61111111111111116</v>
      </c>
      <c r="AJ1420" s="4">
        <v>7</v>
      </c>
      <c r="AK1420">
        <v>7.7777777777777779E-2</v>
      </c>
      <c r="AL1420" s="4">
        <v>64</v>
      </c>
      <c r="AM1420">
        <v>0.36571428571428571</v>
      </c>
      <c r="AN1420" s="4">
        <v>15</v>
      </c>
      <c r="AO1420">
        <v>8.5714285714285715E-2</v>
      </c>
      <c r="AP1420" s="4">
        <v>5</v>
      </c>
      <c r="AQ1420">
        <v>1.7361111111111112E-2</v>
      </c>
      <c r="AR1420" s="4">
        <v>2</v>
      </c>
      <c r="AS1420">
        <v>6.9444444444444441E-3</v>
      </c>
      <c r="AT1420" s="4">
        <v>1</v>
      </c>
      <c r="AU1420" s="4">
        <v>0</v>
      </c>
      <c r="AV1420" s="4">
        <v>9</v>
      </c>
      <c r="AW1420">
        <v>2.1492537313432836</v>
      </c>
      <c r="AX1420" s="4">
        <f t="shared" si="22"/>
        <v>134</v>
      </c>
      <c r="AY1420" s="4">
        <v>48</v>
      </c>
      <c r="AZ1420" s="4">
        <v>18</v>
      </c>
    </row>
    <row r="1421" spans="1:52" x14ac:dyDescent="0.25">
      <c r="A1421" s="4">
        <v>2017</v>
      </c>
      <c r="B1421" s="4" t="s">
        <v>360</v>
      </c>
      <c r="C1421" t="s">
        <v>284</v>
      </c>
      <c r="D1421" t="s">
        <v>288</v>
      </c>
      <c r="E1421" t="s">
        <v>794</v>
      </c>
      <c r="F1421" s="4">
        <v>190</v>
      </c>
      <c r="G1421">
        <v>4</v>
      </c>
      <c r="H1421">
        <v>5</v>
      </c>
      <c r="I1421">
        <v>190</v>
      </c>
      <c r="J1421">
        <v>5.5210526315789474</v>
      </c>
      <c r="K1421">
        <v>0</v>
      </c>
      <c r="L1421">
        <v>0</v>
      </c>
      <c r="M1421">
        <v>179</v>
      </c>
      <c r="N1421">
        <v>504</v>
      </c>
      <c r="O1421">
        <v>0.94210526315789478</v>
      </c>
      <c r="P1421">
        <v>128</v>
      </c>
      <c r="Q1421">
        <v>29</v>
      </c>
      <c r="R1421">
        <v>60</v>
      </c>
      <c r="S1421">
        <v>51</v>
      </c>
      <c r="T1421">
        <v>15</v>
      </c>
      <c r="U1421">
        <v>200.46666666666667</v>
      </c>
      <c r="V1421">
        <v>15</v>
      </c>
      <c r="W1421">
        <v>31.466666666666665</v>
      </c>
      <c r="X1421">
        <v>145</v>
      </c>
      <c r="Y1421">
        <v>127.95172413793104</v>
      </c>
      <c r="Z1421">
        <v>12</v>
      </c>
      <c r="AA1421">
        <v>565</v>
      </c>
      <c r="AB1421">
        <v>175</v>
      </c>
      <c r="AC1421">
        <v>150</v>
      </c>
      <c r="AD1421">
        <v>0.92105263157894735</v>
      </c>
      <c r="AE1421">
        <v>73</v>
      </c>
      <c r="AF1421">
        <v>108</v>
      </c>
      <c r="AG1421">
        <v>0.38421052631578945</v>
      </c>
      <c r="AH1421" s="4">
        <v>8</v>
      </c>
      <c r="AI1421">
        <v>0.66666666666666663</v>
      </c>
      <c r="AJ1421" s="4">
        <v>2</v>
      </c>
      <c r="AK1421">
        <v>0.16666666666666666</v>
      </c>
      <c r="AL1421" s="4">
        <v>37</v>
      </c>
      <c r="AM1421">
        <v>0.21142857142857144</v>
      </c>
      <c r="AN1421" s="4">
        <v>15</v>
      </c>
      <c r="AO1421">
        <v>8.5714285714285715E-2</v>
      </c>
      <c r="AP1421" s="4">
        <v>2</v>
      </c>
      <c r="AQ1421">
        <v>1.0526315789473684E-2</v>
      </c>
      <c r="AR1421" s="4">
        <v>1</v>
      </c>
      <c r="AS1421">
        <v>5.263157894736842E-3</v>
      </c>
      <c r="AT1421" s="4">
        <v>4</v>
      </c>
      <c r="AU1421" s="4">
        <v>5</v>
      </c>
      <c r="AV1421" s="4">
        <v>17</v>
      </c>
      <c r="AW1421">
        <v>1.9191919191919191</v>
      </c>
      <c r="AX1421" s="4">
        <f t="shared" si="22"/>
        <v>99</v>
      </c>
      <c r="AY1421" s="4">
        <v>4</v>
      </c>
      <c r="AZ1421" s="4">
        <v>122</v>
      </c>
    </row>
    <row r="1422" spans="1:52" x14ac:dyDescent="0.25">
      <c r="A1422" s="4">
        <v>2017</v>
      </c>
      <c r="B1422" s="4" t="s">
        <v>360</v>
      </c>
      <c r="C1422" t="s">
        <v>284</v>
      </c>
      <c r="D1422" t="s">
        <v>287</v>
      </c>
      <c r="E1422" t="s">
        <v>793</v>
      </c>
      <c r="F1422" s="4">
        <v>187</v>
      </c>
      <c r="G1422">
        <v>67</v>
      </c>
      <c r="H1422">
        <v>2</v>
      </c>
      <c r="I1422">
        <v>187</v>
      </c>
      <c r="J1422">
        <v>5.6256684491978612</v>
      </c>
      <c r="K1422">
        <v>19</v>
      </c>
      <c r="L1422">
        <v>0.10160427807486631</v>
      </c>
      <c r="M1422">
        <v>176</v>
      </c>
      <c r="N1422">
        <v>362</v>
      </c>
      <c r="O1422">
        <v>0.94117647058823528</v>
      </c>
      <c r="P1422">
        <v>82</v>
      </c>
      <c r="Q1422">
        <v>52</v>
      </c>
      <c r="R1422">
        <v>33</v>
      </c>
      <c r="S1422">
        <v>72</v>
      </c>
      <c r="T1422">
        <v>2</v>
      </c>
      <c r="U1422">
        <v>220.5</v>
      </c>
      <c r="V1422">
        <v>2</v>
      </c>
      <c r="W1422">
        <v>8.5</v>
      </c>
      <c r="X1422">
        <v>174</v>
      </c>
      <c r="Y1422">
        <v>94.419540229885058</v>
      </c>
      <c r="Z1422">
        <v>2</v>
      </c>
      <c r="AA1422">
        <v>780</v>
      </c>
      <c r="AB1422">
        <v>185</v>
      </c>
      <c r="AC1422">
        <v>109</v>
      </c>
      <c r="AD1422">
        <v>0.98930481283422456</v>
      </c>
      <c r="AE1422">
        <v>134</v>
      </c>
      <c r="AF1422">
        <v>99</v>
      </c>
      <c r="AG1422">
        <v>0.71657754010695185</v>
      </c>
      <c r="AH1422" s="4">
        <v>1</v>
      </c>
      <c r="AI1422">
        <v>0.5</v>
      </c>
      <c r="AJ1422" s="4">
        <v>1</v>
      </c>
      <c r="AK1422">
        <v>0.5</v>
      </c>
      <c r="AL1422" s="4">
        <v>15</v>
      </c>
      <c r="AM1422">
        <v>8.1081081081081086E-2</v>
      </c>
      <c r="AN1422" s="4">
        <v>9</v>
      </c>
      <c r="AO1422">
        <v>4.8648648648648651E-2</v>
      </c>
      <c r="AP1422" s="4">
        <v>0</v>
      </c>
      <c r="AQ1422">
        <v>0</v>
      </c>
      <c r="AR1422" s="4">
        <v>1</v>
      </c>
      <c r="AS1422">
        <v>5.3475935828877002E-3</v>
      </c>
      <c r="AT1422" s="4">
        <v>3</v>
      </c>
      <c r="AU1422" s="4">
        <v>5</v>
      </c>
      <c r="AV1422" s="4">
        <v>0</v>
      </c>
      <c r="AW1422">
        <v>3.4629629629629628</v>
      </c>
      <c r="AX1422" s="4">
        <f t="shared" si="22"/>
        <v>54</v>
      </c>
      <c r="AY1422" s="4">
        <v>0</v>
      </c>
      <c r="AZ1422" s="4">
        <v>0</v>
      </c>
    </row>
    <row r="1423" spans="1:52" x14ac:dyDescent="0.25">
      <c r="A1423" s="4">
        <v>2017</v>
      </c>
      <c r="B1423" s="4" t="s">
        <v>360</v>
      </c>
      <c r="C1423" t="s">
        <v>284</v>
      </c>
      <c r="D1423" t="s">
        <v>224</v>
      </c>
      <c r="E1423" t="s">
        <v>735</v>
      </c>
      <c r="F1423" s="4">
        <v>170</v>
      </c>
      <c r="G1423">
        <v>26</v>
      </c>
      <c r="H1423">
        <v>5</v>
      </c>
      <c r="I1423">
        <v>170</v>
      </c>
      <c r="J1423">
        <v>3.5647058823529414</v>
      </c>
      <c r="K1423">
        <v>4</v>
      </c>
      <c r="L1423">
        <v>2.3529411764705882E-2</v>
      </c>
      <c r="M1423">
        <v>130</v>
      </c>
      <c r="N1423">
        <v>2687</v>
      </c>
      <c r="O1423">
        <v>0.76470588235294112</v>
      </c>
      <c r="P1423">
        <v>157</v>
      </c>
      <c r="Q1423">
        <v>22</v>
      </c>
      <c r="R1423">
        <v>41</v>
      </c>
      <c r="S1423">
        <v>45</v>
      </c>
      <c r="T1423">
        <v>63</v>
      </c>
      <c r="U1423">
        <v>185.79365079365078</v>
      </c>
      <c r="V1423">
        <v>45</v>
      </c>
      <c r="W1423">
        <v>15.2</v>
      </c>
      <c r="X1423">
        <v>102</v>
      </c>
      <c r="Y1423">
        <v>170.26470588235293</v>
      </c>
      <c r="Z1423">
        <v>33</v>
      </c>
      <c r="AA1423">
        <v>596</v>
      </c>
      <c r="AB1423">
        <v>103</v>
      </c>
      <c r="AC1423">
        <v>194</v>
      </c>
      <c r="AD1423">
        <v>0.60588235294117643</v>
      </c>
      <c r="AE1423">
        <v>10</v>
      </c>
      <c r="AF1423">
        <v>106</v>
      </c>
      <c r="AG1423">
        <v>5.8823529411764705E-2</v>
      </c>
      <c r="AH1423" s="4">
        <v>32</v>
      </c>
      <c r="AI1423">
        <v>0.96969696969696972</v>
      </c>
      <c r="AJ1423" s="4">
        <v>4</v>
      </c>
      <c r="AK1423">
        <v>0.12121212121212122</v>
      </c>
      <c r="AL1423" s="4">
        <v>51</v>
      </c>
      <c r="AM1423">
        <v>0.49514563106796117</v>
      </c>
      <c r="AN1423" s="4">
        <v>5</v>
      </c>
      <c r="AO1423">
        <v>4.8543689320388349E-2</v>
      </c>
      <c r="AP1423" s="4">
        <v>1</v>
      </c>
      <c r="AQ1423">
        <v>5.8823529411764705E-3</v>
      </c>
      <c r="AR1423" s="4">
        <v>0</v>
      </c>
      <c r="AS1423">
        <v>0</v>
      </c>
      <c r="AT1423" s="4">
        <v>0</v>
      </c>
      <c r="AU1423" s="4">
        <v>0</v>
      </c>
      <c r="AV1423" s="4">
        <v>4</v>
      </c>
      <c r="AW1423">
        <v>1.9540229885057472</v>
      </c>
      <c r="AX1423" s="4">
        <f t="shared" si="22"/>
        <v>87</v>
      </c>
      <c r="AY1423" s="4">
        <v>30</v>
      </c>
      <c r="AZ1423" s="4">
        <v>22</v>
      </c>
    </row>
    <row r="1424" spans="1:52" x14ac:dyDescent="0.25">
      <c r="A1424" s="4">
        <v>2017</v>
      </c>
      <c r="B1424" s="4" t="s">
        <v>360</v>
      </c>
      <c r="C1424" t="s">
        <v>284</v>
      </c>
      <c r="D1424" t="s">
        <v>225</v>
      </c>
      <c r="E1424" t="s">
        <v>736</v>
      </c>
      <c r="F1424" s="4">
        <v>165</v>
      </c>
      <c r="G1424">
        <v>11</v>
      </c>
      <c r="H1424">
        <v>3</v>
      </c>
      <c r="I1424">
        <v>165</v>
      </c>
      <c r="J1424">
        <v>5.4303030303030306</v>
      </c>
      <c r="K1424">
        <v>0</v>
      </c>
      <c r="L1424">
        <v>0</v>
      </c>
      <c r="M1424">
        <v>106</v>
      </c>
      <c r="N1424">
        <v>866</v>
      </c>
      <c r="O1424">
        <v>0.64242424242424245</v>
      </c>
      <c r="P1424">
        <v>114</v>
      </c>
      <c r="Q1424">
        <v>26</v>
      </c>
      <c r="R1424">
        <v>35</v>
      </c>
      <c r="S1424">
        <v>48</v>
      </c>
      <c r="T1424">
        <v>15</v>
      </c>
      <c r="U1424">
        <v>141.73333333333332</v>
      </c>
      <c r="V1424">
        <v>10</v>
      </c>
      <c r="W1424">
        <v>17.3</v>
      </c>
      <c r="X1424">
        <v>143</v>
      </c>
      <c r="Y1424">
        <v>121</v>
      </c>
      <c r="Z1424">
        <v>14</v>
      </c>
      <c r="AA1424">
        <v>495</v>
      </c>
      <c r="AB1424">
        <v>148</v>
      </c>
      <c r="AC1424">
        <v>150</v>
      </c>
      <c r="AD1424">
        <v>0.89696969696969697</v>
      </c>
      <c r="AE1424">
        <v>59</v>
      </c>
      <c r="AF1424">
        <v>80</v>
      </c>
      <c r="AG1424">
        <v>0.3575757575757576</v>
      </c>
      <c r="AH1424" s="4">
        <v>10</v>
      </c>
      <c r="AI1424">
        <v>0.7142857142857143</v>
      </c>
      <c r="AJ1424" s="4">
        <v>2</v>
      </c>
      <c r="AK1424">
        <v>0.14285714285714285</v>
      </c>
      <c r="AL1424" s="4">
        <v>38</v>
      </c>
      <c r="AM1424">
        <v>0.25675675675675674</v>
      </c>
      <c r="AN1424" s="4">
        <v>7</v>
      </c>
      <c r="AO1424">
        <v>4.72972972972973E-2</v>
      </c>
      <c r="AP1424" s="4">
        <v>0</v>
      </c>
      <c r="AQ1424">
        <v>0</v>
      </c>
      <c r="AR1424" s="4">
        <v>1</v>
      </c>
      <c r="AS1424">
        <v>6.0606060606060606E-3</v>
      </c>
      <c r="AT1424" s="4">
        <v>2</v>
      </c>
      <c r="AU1424" s="4">
        <v>0</v>
      </c>
      <c r="AV1424" s="4">
        <v>5</v>
      </c>
      <c r="AW1424">
        <v>1.7010309278350515</v>
      </c>
      <c r="AX1424" s="4">
        <f t="shared" si="22"/>
        <v>97</v>
      </c>
      <c r="AY1424" s="4">
        <v>6</v>
      </c>
      <c r="AZ1424" s="4">
        <v>34</v>
      </c>
    </row>
    <row r="1425" spans="1:52" x14ac:dyDescent="0.25">
      <c r="A1425" s="4">
        <v>2017</v>
      </c>
      <c r="B1425" s="4" t="s">
        <v>360</v>
      </c>
      <c r="C1425" t="s">
        <v>284</v>
      </c>
      <c r="D1425" t="s">
        <v>239</v>
      </c>
      <c r="E1425" t="s">
        <v>750</v>
      </c>
      <c r="F1425" s="4">
        <v>148</v>
      </c>
      <c r="G1425">
        <v>54</v>
      </c>
      <c r="H1425">
        <v>1</v>
      </c>
      <c r="I1425">
        <v>148</v>
      </c>
      <c r="J1425">
        <v>5.8986486486486482</v>
      </c>
      <c r="K1425">
        <v>2</v>
      </c>
      <c r="L1425">
        <v>1.3513513513513514E-2</v>
      </c>
      <c r="M1425">
        <v>143</v>
      </c>
      <c r="N1425">
        <v>109</v>
      </c>
      <c r="O1425">
        <v>0.96621621621621623</v>
      </c>
      <c r="P1425">
        <v>98</v>
      </c>
      <c r="Q1425">
        <v>38</v>
      </c>
      <c r="R1425">
        <v>25</v>
      </c>
      <c r="S1425">
        <v>58</v>
      </c>
      <c r="T1425">
        <v>6</v>
      </c>
      <c r="U1425">
        <v>199.16666666666666</v>
      </c>
      <c r="V1425">
        <v>5</v>
      </c>
      <c r="W1425">
        <v>8.1999999999999993</v>
      </c>
      <c r="X1425">
        <v>138</v>
      </c>
      <c r="Y1425">
        <v>94.594202898550719</v>
      </c>
      <c r="Z1425">
        <v>4</v>
      </c>
      <c r="AA1425">
        <v>459</v>
      </c>
      <c r="AB1425">
        <v>142</v>
      </c>
      <c r="AC1425">
        <v>113</v>
      </c>
      <c r="AD1425">
        <v>0.95945945945945943</v>
      </c>
      <c r="AE1425">
        <v>102</v>
      </c>
      <c r="AF1425">
        <v>93</v>
      </c>
      <c r="AG1425">
        <v>0.68918918918918914</v>
      </c>
      <c r="AH1425" s="4">
        <v>5</v>
      </c>
      <c r="AI1425">
        <v>0</v>
      </c>
      <c r="AJ1425" s="4">
        <v>1</v>
      </c>
      <c r="AK1425">
        <v>0.25</v>
      </c>
      <c r="AL1425" s="4">
        <v>21</v>
      </c>
      <c r="AM1425">
        <v>0.14788732394366197</v>
      </c>
      <c r="AN1425" s="4">
        <v>5</v>
      </c>
      <c r="AO1425">
        <v>3.5211267605633804E-2</v>
      </c>
      <c r="AP1425" s="4">
        <v>1</v>
      </c>
      <c r="AQ1425">
        <v>6.7567567567567571E-3</v>
      </c>
      <c r="AR1425" s="4">
        <v>0</v>
      </c>
      <c r="AS1425">
        <v>0</v>
      </c>
      <c r="AT1425" s="4">
        <v>3</v>
      </c>
      <c r="AU1425" s="4">
        <v>0</v>
      </c>
      <c r="AV1425" s="4">
        <v>1</v>
      </c>
      <c r="AW1425">
        <v>3.441860465116279</v>
      </c>
      <c r="AX1425" s="4">
        <f t="shared" si="22"/>
        <v>43</v>
      </c>
      <c r="AY1425" s="4">
        <v>0</v>
      </c>
      <c r="AZ1425" s="4">
        <v>0</v>
      </c>
    </row>
    <row r="1426" spans="1:52" x14ac:dyDescent="0.25">
      <c r="A1426" s="4">
        <v>2017</v>
      </c>
      <c r="B1426" s="4" t="s">
        <v>360</v>
      </c>
      <c r="C1426" t="s">
        <v>284</v>
      </c>
      <c r="D1426" t="s">
        <v>214</v>
      </c>
      <c r="E1426" t="s">
        <v>726</v>
      </c>
      <c r="F1426" s="4">
        <v>136</v>
      </c>
      <c r="G1426">
        <v>3</v>
      </c>
      <c r="H1426">
        <v>3</v>
      </c>
      <c r="I1426">
        <v>136</v>
      </c>
      <c r="J1426">
        <v>5.0588235294117645</v>
      </c>
      <c r="K1426">
        <v>6</v>
      </c>
      <c r="L1426">
        <v>4.4117647058823532E-2</v>
      </c>
      <c r="M1426">
        <v>100</v>
      </c>
      <c r="N1426">
        <v>1152</v>
      </c>
      <c r="O1426">
        <v>0.73529411764705888</v>
      </c>
      <c r="P1426">
        <v>100</v>
      </c>
      <c r="Q1426">
        <v>28</v>
      </c>
      <c r="R1426">
        <v>23</v>
      </c>
      <c r="S1426">
        <v>71</v>
      </c>
      <c r="T1426">
        <v>24</v>
      </c>
      <c r="U1426">
        <v>209.41666666666666</v>
      </c>
      <c r="V1426">
        <v>12</v>
      </c>
      <c r="W1426">
        <v>20.583333333333332</v>
      </c>
      <c r="X1426">
        <v>98</v>
      </c>
      <c r="Y1426">
        <v>141.14285714285714</v>
      </c>
      <c r="Z1426">
        <v>15</v>
      </c>
      <c r="AA1426">
        <v>464</v>
      </c>
      <c r="AB1426">
        <v>109</v>
      </c>
      <c r="AC1426">
        <v>165</v>
      </c>
      <c r="AD1426">
        <v>0.80147058823529416</v>
      </c>
      <c r="AE1426">
        <v>45</v>
      </c>
      <c r="AF1426">
        <v>99</v>
      </c>
      <c r="AG1426">
        <v>0.33088235294117646</v>
      </c>
      <c r="AH1426" s="4">
        <v>8</v>
      </c>
      <c r="AI1426">
        <v>0.53333333333333333</v>
      </c>
      <c r="AJ1426" s="4">
        <v>3</v>
      </c>
      <c r="AK1426">
        <v>0.2</v>
      </c>
      <c r="AL1426" s="4">
        <v>30</v>
      </c>
      <c r="AM1426">
        <v>0.27522935779816515</v>
      </c>
      <c r="AN1426" s="4">
        <v>10</v>
      </c>
      <c r="AO1426">
        <v>9.1743119266055051E-2</v>
      </c>
      <c r="AP1426" s="4">
        <v>3</v>
      </c>
      <c r="AQ1426">
        <v>2.2058823529411766E-2</v>
      </c>
      <c r="AR1426" s="4">
        <v>0</v>
      </c>
      <c r="AS1426">
        <v>0</v>
      </c>
      <c r="AT1426" s="4">
        <v>2</v>
      </c>
      <c r="AU1426" s="4">
        <v>0</v>
      </c>
      <c r="AV1426" s="4">
        <v>12</v>
      </c>
      <c r="AW1426">
        <v>1.8888888888888888</v>
      </c>
      <c r="AX1426" s="4">
        <f t="shared" si="22"/>
        <v>72</v>
      </c>
      <c r="AY1426" s="4">
        <v>10</v>
      </c>
      <c r="AZ1426" s="4">
        <v>36</v>
      </c>
    </row>
    <row r="1427" spans="1:52" x14ac:dyDescent="0.25">
      <c r="A1427" s="4">
        <v>2017</v>
      </c>
      <c r="B1427" s="4" t="s">
        <v>360</v>
      </c>
      <c r="C1427" t="s">
        <v>284</v>
      </c>
      <c r="D1427" t="s">
        <v>227</v>
      </c>
      <c r="E1427" t="s">
        <v>738</v>
      </c>
      <c r="F1427" s="4">
        <v>112</v>
      </c>
      <c r="G1427">
        <v>26</v>
      </c>
      <c r="H1427">
        <v>3</v>
      </c>
      <c r="I1427">
        <v>112</v>
      </c>
      <c r="J1427">
        <v>3.3839285714285716</v>
      </c>
      <c r="K1427">
        <v>6</v>
      </c>
      <c r="L1427">
        <v>5.3571428571428568E-2</v>
      </c>
      <c r="M1427">
        <v>102</v>
      </c>
      <c r="N1427">
        <v>1116</v>
      </c>
      <c r="O1427">
        <v>0.9107142857142857</v>
      </c>
      <c r="P1427">
        <v>102</v>
      </c>
      <c r="Q1427">
        <v>21</v>
      </c>
      <c r="R1427">
        <v>21</v>
      </c>
      <c r="S1427">
        <v>64</v>
      </c>
      <c r="T1427">
        <v>56</v>
      </c>
      <c r="U1427">
        <v>158.98214285714286</v>
      </c>
      <c r="V1427">
        <v>49</v>
      </c>
      <c r="W1427">
        <v>34.142857142857146</v>
      </c>
      <c r="X1427">
        <v>51</v>
      </c>
      <c r="Y1427">
        <v>166.58823529411765</v>
      </c>
      <c r="Z1427">
        <v>48</v>
      </c>
      <c r="AA1427">
        <v>720</v>
      </c>
      <c r="AB1427">
        <v>55</v>
      </c>
      <c r="AC1427">
        <v>207</v>
      </c>
      <c r="AD1427">
        <v>0.49107142857142855</v>
      </c>
      <c r="AE1427">
        <v>14</v>
      </c>
      <c r="AF1427">
        <v>130</v>
      </c>
      <c r="AG1427">
        <v>0.125</v>
      </c>
      <c r="AH1427" s="4">
        <v>27</v>
      </c>
      <c r="AI1427">
        <v>0.5625</v>
      </c>
      <c r="AJ1427" s="4">
        <v>8</v>
      </c>
      <c r="AK1427">
        <v>0.16666666666666666</v>
      </c>
      <c r="AL1427" s="4">
        <v>29</v>
      </c>
      <c r="AM1427">
        <v>0.52727272727272723</v>
      </c>
      <c r="AN1427" s="4">
        <v>7</v>
      </c>
      <c r="AO1427">
        <v>0.12727272727272726</v>
      </c>
      <c r="AP1427" s="4">
        <v>1</v>
      </c>
      <c r="AQ1427">
        <v>8.9285714285714281E-3</v>
      </c>
      <c r="AR1427" s="4">
        <v>0</v>
      </c>
      <c r="AS1427">
        <v>0</v>
      </c>
      <c r="AT1427" s="4">
        <v>0</v>
      </c>
      <c r="AU1427" s="4">
        <v>1</v>
      </c>
      <c r="AV1427" s="4">
        <v>5</v>
      </c>
      <c r="AW1427">
        <v>1.7777777777777777</v>
      </c>
      <c r="AX1427" s="4">
        <f t="shared" si="22"/>
        <v>63</v>
      </c>
      <c r="AY1427" s="4">
        <v>6</v>
      </c>
      <c r="AZ1427" s="4">
        <v>113</v>
      </c>
    </row>
    <row r="1428" spans="1:52" x14ac:dyDescent="0.25">
      <c r="A1428" s="4">
        <v>2017</v>
      </c>
      <c r="B1428" s="4" t="s">
        <v>360</v>
      </c>
      <c r="C1428" t="s">
        <v>284</v>
      </c>
      <c r="D1428" t="s">
        <v>347</v>
      </c>
      <c r="E1428" t="s">
        <v>847</v>
      </c>
      <c r="F1428" s="4">
        <v>107</v>
      </c>
      <c r="G1428">
        <v>2</v>
      </c>
      <c r="H1428">
        <v>2</v>
      </c>
      <c r="I1428">
        <v>107</v>
      </c>
      <c r="J1428">
        <v>3.8037383177570092</v>
      </c>
      <c r="K1428">
        <v>8</v>
      </c>
      <c r="L1428">
        <v>7.476635514018691E-2</v>
      </c>
      <c r="M1428">
        <v>104</v>
      </c>
      <c r="N1428">
        <v>978</v>
      </c>
      <c r="O1428">
        <v>0.9719626168224299</v>
      </c>
      <c r="P1428">
        <v>93</v>
      </c>
      <c r="Q1428">
        <v>24</v>
      </c>
      <c r="R1428">
        <v>28</v>
      </c>
      <c r="S1428">
        <v>31</v>
      </c>
      <c r="T1428">
        <v>31</v>
      </c>
      <c r="U1428">
        <v>166.74193548387098</v>
      </c>
      <c r="V1428">
        <v>29</v>
      </c>
      <c r="W1428">
        <v>11.310344827586206</v>
      </c>
      <c r="X1428">
        <v>75</v>
      </c>
      <c r="Y1428">
        <v>155.37333333333333</v>
      </c>
      <c r="Z1428">
        <v>23</v>
      </c>
      <c r="AA1428">
        <v>603</v>
      </c>
      <c r="AB1428">
        <v>75</v>
      </c>
      <c r="AC1428">
        <v>192</v>
      </c>
      <c r="AD1428">
        <v>0.7009345794392523</v>
      </c>
      <c r="AE1428">
        <v>15</v>
      </c>
      <c r="AF1428">
        <v>73</v>
      </c>
      <c r="AG1428">
        <v>0.14018691588785046</v>
      </c>
      <c r="AH1428" s="4">
        <v>11</v>
      </c>
      <c r="AI1428">
        <v>0.47826086956521741</v>
      </c>
      <c r="AJ1428" s="4">
        <v>4</v>
      </c>
      <c r="AK1428">
        <v>0.17391304347826086</v>
      </c>
      <c r="AL1428" s="4">
        <v>29</v>
      </c>
      <c r="AM1428">
        <v>0.38666666666666666</v>
      </c>
      <c r="AN1428" s="4">
        <v>6</v>
      </c>
      <c r="AO1428">
        <v>0.08</v>
      </c>
      <c r="AP1428" s="4">
        <v>1</v>
      </c>
      <c r="AQ1428">
        <v>9.3457943925233638E-3</v>
      </c>
      <c r="AR1428" s="4">
        <v>0</v>
      </c>
      <c r="AS1428">
        <v>0</v>
      </c>
      <c r="AT1428" s="4">
        <v>0</v>
      </c>
      <c r="AU1428" s="4">
        <v>0</v>
      </c>
      <c r="AV1428" s="4">
        <v>1</v>
      </c>
      <c r="AW1428">
        <v>2.4883720930232558</v>
      </c>
      <c r="AX1428" s="4">
        <f t="shared" si="22"/>
        <v>43</v>
      </c>
      <c r="AY1428" s="4">
        <v>19</v>
      </c>
      <c r="AZ1428" s="4">
        <v>33</v>
      </c>
    </row>
    <row r="1429" spans="1:52" x14ac:dyDescent="0.25">
      <c r="A1429" s="4">
        <v>2017</v>
      </c>
      <c r="B1429" s="4" t="s">
        <v>360</v>
      </c>
      <c r="C1429" t="s">
        <v>284</v>
      </c>
      <c r="D1429" t="s">
        <v>314</v>
      </c>
      <c r="E1429" t="s">
        <v>819</v>
      </c>
      <c r="F1429" s="4">
        <v>103</v>
      </c>
      <c r="G1429">
        <v>5</v>
      </c>
      <c r="H1429">
        <v>2</v>
      </c>
      <c r="I1429">
        <v>103</v>
      </c>
      <c r="J1429">
        <v>4.9029126213592233</v>
      </c>
      <c r="K1429">
        <v>4</v>
      </c>
      <c r="L1429">
        <v>3.8834951456310676E-2</v>
      </c>
      <c r="M1429">
        <v>80</v>
      </c>
      <c r="N1429">
        <v>714</v>
      </c>
      <c r="O1429">
        <v>0.77669902912621358</v>
      </c>
      <c r="P1429">
        <v>89</v>
      </c>
      <c r="Q1429">
        <v>19</v>
      </c>
      <c r="R1429">
        <v>40</v>
      </c>
      <c r="S1429">
        <v>38</v>
      </c>
      <c r="T1429">
        <v>12</v>
      </c>
      <c r="U1429">
        <v>172.75</v>
      </c>
      <c r="V1429">
        <v>10</v>
      </c>
      <c r="W1429">
        <v>15.4</v>
      </c>
      <c r="X1429">
        <v>87</v>
      </c>
      <c r="Y1429">
        <v>147.4712643678161</v>
      </c>
      <c r="Z1429">
        <v>10</v>
      </c>
      <c r="AA1429">
        <v>428</v>
      </c>
      <c r="AB1429">
        <v>90</v>
      </c>
      <c r="AC1429">
        <v>178</v>
      </c>
      <c r="AD1429">
        <v>0.87378640776699024</v>
      </c>
      <c r="AE1429">
        <v>32</v>
      </c>
      <c r="AF1429">
        <v>126</v>
      </c>
      <c r="AG1429">
        <v>0.31067961165048541</v>
      </c>
      <c r="AH1429" s="4">
        <v>5</v>
      </c>
      <c r="AI1429">
        <v>0.5</v>
      </c>
      <c r="AJ1429" s="4">
        <v>2</v>
      </c>
      <c r="AK1429">
        <v>0.2</v>
      </c>
      <c r="AL1429" s="4">
        <v>30</v>
      </c>
      <c r="AM1429">
        <v>0.33333333333333331</v>
      </c>
      <c r="AN1429" s="4">
        <v>8</v>
      </c>
      <c r="AO1429">
        <v>8.8888888888888892E-2</v>
      </c>
      <c r="AP1429" s="4">
        <v>1</v>
      </c>
      <c r="AQ1429">
        <v>9.7087378640776691E-3</v>
      </c>
      <c r="AR1429" s="4">
        <v>0</v>
      </c>
      <c r="AS1429">
        <v>0</v>
      </c>
      <c r="AT1429" s="4">
        <v>1</v>
      </c>
      <c r="AU1429" s="4">
        <v>1</v>
      </c>
      <c r="AV1429" s="4">
        <v>0</v>
      </c>
      <c r="AW1429">
        <v>2.3409090909090908</v>
      </c>
      <c r="AX1429" s="4">
        <f t="shared" si="22"/>
        <v>44</v>
      </c>
      <c r="AY1429" s="4">
        <v>7</v>
      </c>
      <c r="AZ1429" s="4">
        <v>29</v>
      </c>
    </row>
    <row r="1430" spans="1:52" x14ac:dyDescent="0.25">
      <c r="A1430" s="4">
        <v>2017</v>
      </c>
      <c r="B1430" s="4" t="s">
        <v>360</v>
      </c>
      <c r="C1430" t="s">
        <v>284</v>
      </c>
      <c r="D1430" t="s">
        <v>217</v>
      </c>
      <c r="E1430" t="s">
        <v>729</v>
      </c>
      <c r="F1430" s="4">
        <v>89</v>
      </c>
      <c r="G1430">
        <v>19</v>
      </c>
      <c r="H1430">
        <v>4</v>
      </c>
      <c r="I1430">
        <v>88</v>
      </c>
      <c r="J1430">
        <v>3.9090909090909092</v>
      </c>
      <c r="K1430">
        <v>0</v>
      </c>
      <c r="L1430">
        <v>0</v>
      </c>
      <c r="M1430">
        <v>84</v>
      </c>
      <c r="N1430">
        <v>1279</v>
      </c>
      <c r="O1430">
        <v>0.9438202247191011</v>
      </c>
      <c r="P1430">
        <v>77</v>
      </c>
      <c r="Q1430">
        <v>17</v>
      </c>
      <c r="R1430">
        <v>32</v>
      </c>
      <c r="S1430">
        <v>36</v>
      </c>
      <c r="T1430">
        <v>29</v>
      </c>
      <c r="U1430">
        <v>140.51724137931035</v>
      </c>
      <c r="V1430">
        <v>26</v>
      </c>
      <c r="W1430">
        <v>25.5</v>
      </c>
      <c r="X1430">
        <v>58</v>
      </c>
      <c r="Y1430">
        <v>156.15517241379311</v>
      </c>
      <c r="Z1430">
        <v>27</v>
      </c>
      <c r="AA1430">
        <v>593</v>
      </c>
      <c r="AB1430">
        <v>60</v>
      </c>
      <c r="AC1430">
        <v>194</v>
      </c>
      <c r="AD1430">
        <v>0.6741573033707865</v>
      </c>
      <c r="AE1430">
        <v>12</v>
      </c>
      <c r="AF1430">
        <v>198</v>
      </c>
      <c r="AG1430">
        <v>0.1348314606741573</v>
      </c>
      <c r="AH1430" s="4">
        <v>14</v>
      </c>
      <c r="AI1430">
        <v>0.51851851851851849</v>
      </c>
      <c r="AJ1430" s="4">
        <v>1</v>
      </c>
      <c r="AK1430">
        <v>3.7037037037037035E-2</v>
      </c>
      <c r="AL1430" s="4">
        <v>15</v>
      </c>
      <c r="AM1430">
        <v>0.25</v>
      </c>
      <c r="AN1430" s="4">
        <v>2</v>
      </c>
      <c r="AO1430">
        <v>3.3333333333333333E-2</v>
      </c>
      <c r="AP1430" s="4">
        <v>0</v>
      </c>
      <c r="AQ1430">
        <v>0</v>
      </c>
      <c r="AR1430" s="4">
        <v>0</v>
      </c>
      <c r="AS1430">
        <v>0</v>
      </c>
      <c r="AT1430" s="4">
        <v>0</v>
      </c>
      <c r="AU1430" s="4">
        <v>0</v>
      </c>
      <c r="AV1430" s="4">
        <v>5</v>
      </c>
      <c r="AW1430">
        <v>2.0227272727272729</v>
      </c>
      <c r="AX1430" s="4">
        <f t="shared" si="22"/>
        <v>43.999999999999993</v>
      </c>
      <c r="AY1430" s="4">
        <v>24</v>
      </c>
      <c r="AZ1430" s="4">
        <v>35</v>
      </c>
    </row>
    <row r="1431" spans="1:52" x14ac:dyDescent="0.25">
      <c r="A1431" s="4">
        <v>2017</v>
      </c>
      <c r="B1431" s="4" t="s">
        <v>360</v>
      </c>
      <c r="C1431" t="s">
        <v>284</v>
      </c>
      <c r="D1431" t="s">
        <v>233</v>
      </c>
      <c r="E1431" t="s">
        <v>744</v>
      </c>
      <c r="F1431" s="4">
        <v>79</v>
      </c>
      <c r="G1431">
        <v>8</v>
      </c>
      <c r="H1431">
        <v>3</v>
      </c>
      <c r="I1431">
        <v>79</v>
      </c>
      <c r="J1431">
        <v>3.6835443037974684</v>
      </c>
      <c r="K1431">
        <v>2</v>
      </c>
      <c r="L1431">
        <v>2.5316455696202531E-2</v>
      </c>
      <c r="M1431">
        <v>72</v>
      </c>
      <c r="N1431">
        <v>3752</v>
      </c>
      <c r="O1431">
        <v>0.91139240506329111</v>
      </c>
      <c r="P1431">
        <v>70</v>
      </c>
      <c r="Q1431">
        <v>31</v>
      </c>
      <c r="R1431">
        <v>27</v>
      </c>
      <c r="S1431">
        <v>59</v>
      </c>
      <c r="T1431">
        <v>29</v>
      </c>
      <c r="U1431">
        <v>163.34482758620689</v>
      </c>
      <c r="V1431">
        <v>25</v>
      </c>
      <c r="W1431">
        <v>18.36</v>
      </c>
      <c r="X1431">
        <v>46</v>
      </c>
      <c r="Y1431">
        <v>193.39130434782609</v>
      </c>
      <c r="Z1431">
        <v>21</v>
      </c>
      <c r="AA1431">
        <v>656</v>
      </c>
      <c r="AB1431">
        <v>48</v>
      </c>
      <c r="AC1431">
        <v>217</v>
      </c>
      <c r="AD1431">
        <v>0.60759493670886078</v>
      </c>
      <c r="AE1431">
        <v>9</v>
      </c>
      <c r="AF1431">
        <v>149</v>
      </c>
      <c r="AG1431">
        <v>0.11392405063291139</v>
      </c>
      <c r="AH1431" s="4">
        <v>15</v>
      </c>
      <c r="AI1431">
        <v>0.7142857142857143</v>
      </c>
      <c r="AJ1431" s="4">
        <v>4</v>
      </c>
      <c r="AK1431">
        <v>0.19047619047619047</v>
      </c>
      <c r="AL1431" s="4">
        <v>18</v>
      </c>
      <c r="AM1431">
        <v>0.375</v>
      </c>
      <c r="AN1431" s="4">
        <v>7</v>
      </c>
      <c r="AO1431">
        <v>0.14583333333333334</v>
      </c>
      <c r="AP1431" s="4">
        <v>0</v>
      </c>
      <c r="AQ1431">
        <v>0</v>
      </c>
      <c r="AR1431" s="4">
        <v>1</v>
      </c>
      <c r="AS1431">
        <v>1.2658227848101266E-2</v>
      </c>
      <c r="AT1431" s="4">
        <v>0</v>
      </c>
      <c r="AU1431" s="4">
        <v>1</v>
      </c>
      <c r="AV1431" s="4">
        <v>2</v>
      </c>
      <c r="AW1431">
        <v>1.8809523809523809</v>
      </c>
      <c r="AX1431" s="4">
        <f t="shared" si="22"/>
        <v>42</v>
      </c>
      <c r="AY1431" s="4">
        <v>24</v>
      </c>
      <c r="AZ1431" s="4">
        <v>46</v>
      </c>
    </row>
    <row r="1432" spans="1:52" x14ac:dyDescent="0.25">
      <c r="A1432" s="4">
        <v>2017</v>
      </c>
      <c r="B1432" s="4" t="s">
        <v>360</v>
      </c>
      <c r="C1432" t="s">
        <v>284</v>
      </c>
      <c r="D1432" t="s">
        <v>198</v>
      </c>
      <c r="E1432" t="s">
        <v>710</v>
      </c>
      <c r="F1432" s="4">
        <v>74</v>
      </c>
      <c r="G1432">
        <v>2</v>
      </c>
      <c r="H1432">
        <v>0</v>
      </c>
      <c r="I1432">
        <v>73</v>
      </c>
      <c r="J1432">
        <v>6</v>
      </c>
      <c r="K1432">
        <v>2</v>
      </c>
      <c r="L1432">
        <v>2.7397260273972601E-2</v>
      </c>
      <c r="M1432">
        <v>61</v>
      </c>
      <c r="N1432">
        <v>1005</v>
      </c>
      <c r="O1432">
        <v>0.82432432432432434</v>
      </c>
      <c r="P1432">
        <v>50</v>
      </c>
      <c r="Q1432">
        <v>28</v>
      </c>
      <c r="R1432">
        <v>10</v>
      </c>
      <c r="S1432">
        <v>105</v>
      </c>
      <c r="T1432">
        <v>6</v>
      </c>
      <c r="U1432">
        <v>213.83333333333334</v>
      </c>
      <c r="V1432">
        <v>6</v>
      </c>
      <c r="W1432">
        <v>5.666666666666667</v>
      </c>
      <c r="X1432">
        <v>55</v>
      </c>
      <c r="Y1432">
        <v>152.18181818181819</v>
      </c>
      <c r="Z1432">
        <v>4</v>
      </c>
      <c r="AA1432">
        <v>569</v>
      </c>
      <c r="AB1432">
        <v>68</v>
      </c>
      <c r="AC1432">
        <v>171</v>
      </c>
      <c r="AD1432">
        <v>0.91891891891891897</v>
      </c>
      <c r="AE1432">
        <v>25</v>
      </c>
      <c r="AF1432">
        <v>116</v>
      </c>
      <c r="AG1432">
        <v>0.33783783783783783</v>
      </c>
      <c r="AH1432" s="4">
        <v>4</v>
      </c>
      <c r="AI1432">
        <v>1</v>
      </c>
      <c r="AJ1432" s="4">
        <v>0</v>
      </c>
      <c r="AK1432">
        <v>0</v>
      </c>
      <c r="AL1432" s="4">
        <v>17</v>
      </c>
      <c r="AM1432">
        <v>0.25</v>
      </c>
      <c r="AN1432" s="4">
        <v>8</v>
      </c>
      <c r="AO1432">
        <v>0.11764705882352941</v>
      </c>
      <c r="AP1432" s="4">
        <v>0</v>
      </c>
      <c r="AQ1432">
        <v>0</v>
      </c>
      <c r="AR1432" s="4">
        <v>0</v>
      </c>
      <c r="AS1432">
        <v>0</v>
      </c>
      <c r="AT1432" s="4">
        <v>2</v>
      </c>
      <c r="AU1432" s="4">
        <v>2</v>
      </c>
      <c r="AV1432" s="4">
        <v>8</v>
      </c>
      <c r="AW1432">
        <v>2</v>
      </c>
      <c r="AX1432" s="4">
        <f t="shared" si="22"/>
        <v>37</v>
      </c>
      <c r="AY1432" s="4">
        <v>0</v>
      </c>
      <c r="AZ1432" s="4">
        <v>0</v>
      </c>
    </row>
    <row r="1433" spans="1:52" x14ac:dyDescent="0.25">
      <c r="A1433" s="4">
        <v>2017</v>
      </c>
      <c r="B1433" s="4" t="s">
        <v>360</v>
      </c>
      <c r="C1433" t="s">
        <v>284</v>
      </c>
      <c r="D1433" t="s">
        <v>213</v>
      </c>
      <c r="E1433" t="s">
        <v>725</v>
      </c>
      <c r="F1433" s="4">
        <v>71</v>
      </c>
      <c r="G1433">
        <v>18</v>
      </c>
      <c r="H1433">
        <v>2</v>
      </c>
      <c r="I1433">
        <v>71</v>
      </c>
      <c r="J1433">
        <v>4.492957746478873</v>
      </c>
      <c r="K1433">
        <v>2</v>
      </c>
      <c r="L1433">
        <v>2.8169014084507043E-2</v>
      </c>
      <c r="M1433">
        <v>63</v>
      </c>
      <c r="N1433">
        <v>1717</v>
      </c>
      <c r="O1433">
        <v>0.88732394366197187</v>
      </c>
      <c r="P1433">
        <v>68</v>
      </c>
      <c r="Q1433">
        <v>16</v>
      </c>
      <c r="R1433">
        <v>18</v>
      </c>
      <c r="S1433">
        <v>46</v>
      </c>
      <c r="T1433">
        <v>31</v>
      </c>
      <c r="U1433">
        <v>126.87096774193549</v>
      </c>
      <c r="V1433">
        <v>29</v>
      </c>
      <c r="W1433">
        <v>7.5517241379310347</v>
      </c>
      <c r="X1433">
        <v>40</v>
      </c>
      <c r="Y1433">
        <v>145.57499999999999</v>
      </c>
      <c r="Z1433">
        <v>23</v>
      </c>
      <c r="AA1433">
        <v>555</v>
      </c>
      <c r="AB1433">
        <v>39</v>
      </c>
      <c r="AC1433">
        <v>202</v>
      </c>
      <c r="AD1433">
        <v>0.54929577464788737</v>
      </c>
      <c r="AE1433">
        <v>5</v>
      </c>
      <c r="AF1433">
        <v>88</v>
      </c>
      <c r="AG1433">
        <v>7.0422535211267609E-2</v>
      </c>
      <c r="AH1433" s="4">
        <v>18</v>
      </c>
      <c r="AI1433">
        <v>0.78260869565217395</v>
      </c>
      <c r="AJ1433" s="4">
        <v>1</v>
      </c>
      <c r="AK1433">
        <v>4.3478260869565216E-2</v>
      </c>
      <c r="AL1433" s="4">
        <v>18</v>
      </c>
      <c r="AM1433">
        <v>0.46153846153846156</v>
      </c>
      <c r="AN1433" s="4">
        <v>4</v>
      </c>
      <c r="AO1433">
        <v>0.10256410256410256</v>
      </c>
      <c r="AP1433" s="4">
        <v>0</v>
      </c>
      <c r="AQ1433">
        <v>0</v>
      </c>
      <c r="AR1433" s="4">
        <v>0</v>
      </c>
      <c r="AS1433">
        <v>0</v>
      </c>
      <c r="AT1433" s="4">
        <v>0</v>
      </c>
      <c r="AU1433" s="4">
        <v>0</v>
      </c>
      <c r="AV1433" s="4">
        <v>1</v>
      </c>
      <c r="AW1433">
        <v>2.1515151515151514</v>
      </c>
      <c r="AX1433" s="4">
        <f t="shared" si="22"/>
        <v>33</v>
      </c>
      <c r="AY1433" s="4">
        <v>21</v>
      </c>
      <c r="AZ1433" s="4">
        <v>11</v>
      </c>
    </row>
    <row r="1434" spans="1:52" x14ac:dyDescent="0.25">
      <c r="A1434" s="4">
        <v>2017</v>
      </c>
      <c r="B1434" s="4" t="s">
        <v>360</v>
      </c>
      <c r="C1434" t="s">
        <v>284</v>
      </c>
      <c r="D1434" t="s">
        <v>209</v>
      </c>
      <c r="E1434" t="s">
        <v>721</v>
      </c>
      <c r="F1434" s="4">
        <v>69</v>
      </c>
      <c r="G1434">
        <v>3</v>
      </c>
      <c r="H1434">
        <v>2</v>
      </c>
      <c r="I1434">
        <v>69</v>
      </c>
      <c r="J1434">
        <v>3.9275362318840581</v>
      </c>
      <c r="K1434">
        <v>0</v>
      </c>
      <c r="L1434">
        <v>0</v>
      </c>
      <c r="M1434">
        <v>67</v>
      </c>
      <c r="N1434">
        <v>990</v>
      </c>
      <c r="O1434">
        <v>0.97101449275362317</v>
      </c>
      <c r="P1434">
        <v>61</v>
      </c>
      <c r="Q1434">
        <v>30</v>
      </c>
      <c r="R1434">
        <v>28</v>
      </c>
      <c r="S1434">
        <v>53</v>
      </c>
      <c r="T1434">
        <v>8</v>
      </c>
      <c r="U1434">
        <v>140.875</v>
      </c>
      <c r="V1434">
        <v>8</v>
      </c>
      <c r="W1434">
        <v>19.125</v>
      </c>
      <c r="X1434">
        <v>60</v>
      </c>
      <c r="Y1434">
        <v>148.56666666666666</v>
      </c>
      <c r="Z1434">
        <v>6</v>
      </c>
      <c r="AA1434">
        <v>273</v>
      </c>
      <c r="AB1434">
        <v>61</v>
      </c>
      <c r="AC1434">
        <v>178</v>
      </c>
      <c r="AD1434">
        <v>0.88405797101449279</v>
      </c>
      <c r="AE1434">
        <v>22</v>
      </c>
      <c r="AF1434">
        <v>118</v>
      </c>
      <c r="AG1434">
        <v>0.3188405797101449</v>
      </c>
      <c r="AH1434" s="4">
        <v>5</v>
      </c>
      <c r="AI1434">
        <v>0.83333333333333337</v>
      </c>
      <c r="AJ1434" s="4">
        <v>1</v>
      </c>
      <c r="AK1434">
        <v>0.16666666666666666</v>
      </c>
      <c r="AL1434" s="4">
        <v>28</v>
      </c>
      <c r="AM1434">
        <v>0.45901639344262296</v>
      </c>
      <c r="AN1434" s="4">
        <v>7</v>
      </c>
      <c r="AO1434">
        <v>0.11475409836065574</v>
      </c>
      <c r="AP1434" s="4">
        <v>2</v>
      </c>
      <c r="AQ1434">
        <v>2.8985507246376812E-2</v>
      </c>
      <c r="AR1434" s="4">
        <v>1</v>
      </c>
      <c r="AS1434">
        <v>1.4492753623188406E-2</v>
      </c>
      <c r="AT1434" s="4">
        <v>0</v>
      </c>
      <c r="AU1434" s="4">
        <v>0</v>
      </c>
      <c r="AV1434" s="4">
        <v>1</v>
      </c>
      <c r="AW1434">
        <v>2.15625</v>
      </c>
      <c r="AX1434" s="4">
        <f t="shared" si="22"/>
        <v>32</v>
      </c>
      <c r="AY1434" s="4">
        <v>7</v>
      </c>
      <c r="AZ1434" s="4">
        <v>178</v>
      </c>
    </row>
    <row r="1435" spans="1:52" x14ac:dyDescent="0.25">
      <c r="A1435" s="4">
        <v>2017</v>
      </c>
      <c r="B1435" s="4" t="s">
        <v>360</v>
      </c>
      <c r="C1435" t="s">
        <v>284</v>
      </c>
      <c r="D1435" t="s">
        <v>204</v>
      </c>
      <c r="E1435" t="s">
        <v>716</v>
      </c>
      <c r="F1435" s="4">
        <v>65</v>
      </c>
      <c r="G1435">
        <v>3</v>
      </c>
      <c r="H1435">
        <v>4</v>
      </c>
      <c r="I1435">
        <v>65</v>
      </c>
      <c r="J1435">
        <v>6.7384615384615385</v>
      </c>
      <c r="K1435">
        <v>2</v>
      </c>
      <c r="L1435">
        <v>3.0769230769230771E-2</v>
      </c>
      <c r="M1435">
        <v>63</v>
      </c>
      <c r="N1435">
        <v>449</v>
      </c>
      <c r="O1435">
        <v>0.96923076923076923</v>
      </c>
      <c r="P1435">
        <v>54</v>
      </c>
      <c r="Q1435">
        <v>24</v>
      </c>
      <c r="R1435">
        <v>26</v>
      </c>
      <c r="S1435">
        <v>65</v>
      </c>
      <c r="T1435">
        <v>12</v>
      </c>
      <c r="U1435">
        <v>142.33333333333334</v>
      </c>
      <c r="V1435">
        <v>9</v>
      </c>
      <c r="W1435">
        <v>25.111111111111111</v>
      </c>
      <c r="X1435">
        <v>52</v>
      </c>
      <c r="Y1435">
        <v>141.28846153846155</v>
      </c>
      <c r="Z1435">
        <v>8</v>
      </c>
      <c r="AA1435">
        <v>369</v>
      </c>
      <c r="AB1435">
        <v>53</v>
      </c>
      <c r="AC1435">
        <v>170</v>
      </c>
      <c r="AD1435">
        <v>0.81538461538461537</v>
      </c>
      <c r="AE1435">
        <v>20</v>
      </c>
      <c r="AF1435">
        <v>122</v>
      </c>
      <c r="AG1435">
        <v>0.30769230769230771</v>
      </c>
      <c r="AH1435" s="4">
        <v>9</v>
      </c>
      <c r="AI1435">
        <v>0</v>
      </c>
      <c r="AJ1435" s="4">
        <v>1</v>
      </c>
      <c r="AK1435">
        <v>0.125</v>
      </c>
      <c r="AL1435" s="4">
        <v>11</v>
      </c>
      <c r="AM1435">
        <v>0.20754716981132076</v>
      </c>
      <c r="AN1435" s="4">
        <v>5</v>
      </c>
      <c r="AO1435">
        <v>9.4339622641509441E-2</v>
      </c>
      <c r="AP1435" s="4">
        <v>1</v>
      </c>
      <c r="AQ1435">
        <v>1.5384615384615385E-2</v>
      </c>
      <c r="AR1435" s="4">
        <v>0</v>
      </c>
      <c r="AS1435">
        <v>0</v>
      </c>
      <c r="AT1435" s="4">
        <v>0</v>
      </c>
      <c r="AU1435" s="4">
        <v>1</v>
      </c>
      <c r="AV1435" s="4">
        <v>4</v>
      </c>
      <c r="AW1435">
        <v>1.7105263157894737</v>
      </c>
      <c r="AX1435" s="4">
        <f t="shared" si="22"/>
        <v>38</v>
      </c>
      <c r="AY1435" s="4">
        <v>9</v>
      </c>
      <c r="AZ1435" s="4">
        <v>20</v>
      </c>
    </row>
    <row r="1436" spans="1:52" x14ac:dyDescent="0.25">
      <c r="A1436" s="4">
        <v>2017</v>
      </c>
      <c r="B1436" s="4" t="s">
        <v>360</v>
      </c>
      <c r="C1436" t="s">
        <v>284</v>
      </c>
      <c r="D1436" t="s">
        <v>212</v>
      </c>
      <c r="E1436" t="s">
        <v>724</v>
      </c>
      <c r="F1436" s="4">
        <v>59</v>
      </c>
      <c r="G1436">
        <v>3</v>
      </c>
      <c r="H1436">
        <v>17</v>
      </c>
      <c r="I1436">
        <v>59</v>
      </c>
      <c r="J1436">
        <v>5.8644067796610173</v>
      </c>
      <c r="K1436">
        <v>2</v>
      </c>
      <c r="L1436">
        <v>3.3898305084745763E-2</v>
      </c>
      <c r="M1436">
        <v>54</v>
      </c>
      <c r="N1436">
        <v>636</v>
      </c>
      <c r="O1436">
        <v>0.9152542372881356</v>
      </c>
      <c r="P1436">
        <v>48</v>
      </c>
      <c r="Q1436">
        <v>29</v>
      </c>
      <c r="R1436">
        <v>12</v>
      </c>
      <c r="S1436">
        <v>61</v>
      </c>
      <c r="T1436">
        <v>12</v>
      </c>
      <c r="U1436">
        <v>193</v>
      </c>
      <c r="V1436">
        <v>11</v>
      </c>
      <c r="W1436">
        <v>3.3636363636363638</v>
      </c>
      <c r="X1436">
        <v>43</v>
      </c>
      <c r="Y1436">
        <v>164.27906976744185</v>
      </c>
      <c r="Z1436">
        <v>11</v>
      </c>
      <c r="AA1436">
        <v>682</v>
      </c>
      <c r="AB1436">
        <v>45</v>
      </c>
      <c r="AC1436">
        <v>203</v>
      </c>
      <c r="AD1436">
        <v>0.76271186440677963</v>
      </c>
      <c r="AE1436">
        <v>9</v>
      </c>
      <c r="AF1436">
        <v>103</v>
      </c>
      <c r="AG1436">
        <v>0.15254237288135594</v>
      </c>
      <c r="AH1436" s="4">
        <v>5</v>
      </c>
      <c r="AI1436">
        <v>0.45454545454545453</v>
      </c>
      <c r="AJ1436" s="4">
        <v>1</v>
      </c>
      <c r="AK1436">
        <v>9.0909090909090912E-2</v>
      </c>
      <c r="AL1436" s="4">
        <v>18</v>
      </c>
      <c r="AM1436">
        <v>0.4</v>
      </c>
      <c r="AN1436" s="4">
        <v>6</v>
      </c>
      <c r="AO1436">
        <v>0.13333333333333333</v>
      </c>
      <c r="AP1436" s="4">
        <v>0</v>
      </c>
      <c r="AQ1436">
        <v>0</v>
      </c>
      <c r="AR1436" s="4">
        <v>0</v>
      </c>
      <c r="AS1436">
        <v>0</v>
      </c>
      <c r="AT1436" s="4">
        <v>0</v>
      </c>
      <c r="AU1436" s="4">
        <v>0</v>
      </c>
      <c r="AV1436" s="4">
        <v>2</v>
      </c>
      <c r="AW1436">
        <v>2.1851851851851851</v>
      </c>
      <c r="AX1436" s="4">
        <f t="shared" si="22"/>
        <v>27</v>
      </c>
      <c r="AY1436" s="4">
        <v>10</v>
      </c>
      <c r="AZ1436" s="4">
        <v>16</v>
      </c>
    </row>
    <row r="1437" spans="1:52" x14ac:dyDescent="0.25">
      <c r="A1437" s="4">
        <v>2017</v>
      </c>
      <c r="B1437" s="4" t="s">
        <v>360</v>
      </c>
      <c r="C1437" t="s">
        <v>284</v>
      </c>
      <c r="D1437" t="s">
        <v>211</v>
      </c>
      <c r="E1437" t="s">
        <v>723</v>
      </c>
      <c r="F1437" s="4">
        <v>53</v>
      </c>
      <c r="G1437">
        <v>1</v>
      </c>
      <c r="H1437">
        <v>1</v>
      </c>
      <c r="I1437">
        <v>53</v>
      </c>
      <c r="J1437">
        <v>6.2264150943396226</v>
      </c>
      <c r="K1437">
        <v>0</v>
      </c>
      <c r="L1437">
        <v>0</v>
      </c>
      <c r="M1437">
        <v>27</v>
      </c>
      <c r="N1437">
        <v>1562</v>
      </c>
      <c r="O1437">
        <v>0.50943396226415094</v>
      </c>
      <c r="P1437">
        <v>46</v>
      </c>
      <c r="Q1437">
        <v>27</v>
      </c>
      <c r="R1437">
        <v>17</v>
      </c>
      <c r="S1437">
        <v>59</v>
      </c>
      <c r="T1437">
        <v>14</v>
      </c>
      <c r="U1437">
        <v>193.71428571428572</v>
      </c>
      <c r="V1437">
        <v>10</v>
      </c>
      <c r="W1437">
        <v>73.2</v>
      </c>
      <c r="X1437">
        <v>35</v>
      </c>
      <c r="Y1437">
        <v>152.11428571428573</v>
      </c>
      <c r="Z1437">
        <v>6</v>
      </c>
      <c r="AA1437">
        <v>713</v>
      </c>
      <c r="AB1437">
        <v>37</v>
      </c>
      <c r="AC1437">
        <v>170</v>
      </c>
      <c r="AD1437">
        <v>0.69811320754716977</v>
      </c>
      <c r="AE1437">
        <v>9</v>
      </c>
      <c r="AF1437">
        <v>96</v>
      </c>
      <c r="AG1437">
        <v>0.16981132075471697</v>
      </c>
      <c r="AH1437" s="4">
        <v>8</v>
      </c>
      <c r="AI1437">
        <v>0</v>
      </c>
      <c r="AJ1437" s="4">
        <v>3</v>
      </c>
      <c r="AK1437">
        <v>0.5</v>
      </c>
      <c r="AL1437" s="4">
        <v>13</v>
      </c>
      <c r="AM1437">
        <v>0.35135135135135137</v>
      </c>
      <c r="AN1437" s="4">
        <v>6</v>
      </c>
      <c r="AO1437">
        <v>0.16216216216216217</v>
      </c>
      <c r="AP1437" s="4">
        <v>0</v>
      </c>
      <c r="AQ1437">
        <v>0</v>
      </c>
      <c r="AR1437" s="4">
        <v>0</v>
      </c>
      <c r="AS1437">
        <v>0</v>
      </c>
      <c r="AT1437" s="4">
        <v>0</v>
      </c>
      <c r="AU1437" s="4">
        <v>1</v>
      </c>
      <c r="AV1437" s="4">
        <v>3</v>
      </c>
      <c r="AW1437">
        <v>1.8275862068965518</v>
      </c>
      <c r="AX1437" s="4">
        <f t="shared" si="22"/>
        <v>29</v>
      </c>
      <c r="AY1437" s="4">
        <v>5</v>
      </c>
      <c r="AZ1437" s="4">
        <v>21</v>
      </c>
    </row>
    <row r="1438" spans="1:52" x14ac:dyDescent="0.25">
      <c r="A1438" s="4">
        <v>2017</v>
      </c>
      <c r="B1438" s="4" t="s">
        <v>360</v>
      </c>
      <c r="C1438" t="s">
        <v>284</v>
      </c>
      <c r="D1438" t="s">
        <v>203</v>
      </c>
      <c r="E1438" t="s">
        <v>715</v>
      </c>
      <c r="F1438" s="4">
        <v>51</v>
      </c>
      <c r="G1438">
        <v>11</v>
      </c>
      <c r="H1438">
        <v>8</v>
      </c>
      <c r="I1438">
        <v>51</v>
      </c>
      <c r="J1438">
        <v>6.3137254901960782</v>
      </c>
      <c r="K1438">
        <v>0</v>
      </c>
      <c r="L1438">
        <v>0</v>
      </c>
      <c r="M1438">
        <v>23</v>
      </c>
      <c r="N1438">
        <v>2881</v>
      </c>
      <c r="O1438">
        <v>0.45098039215686275</v>
      </c>
      <c r="P1438">
        <v>45</v>
      </c>
      <c r="Q1438">
        <v>25</v>
      </c>
      <c r="R1438">
        <v>17</v>
      </c>
      <c r="S1438">
        <v>63</v>
      </c>
      <c r="T1438">
        <v>19</v>
      </c>
      <c r="U1438">
        <v>115.52631578947368</v>
      </c>
      <c r="V1438">
        <v>19</v>
      </c>
      <c r="W1438">
        <v>27.157894736842106</v>
      </c>
      <c r="X1438">
        <v>31</v>
      </c>
      <c r="Y1438">
        <v>144.67741935483872</v>
      </c>
      <c r="Z1438">
        <v>19</v>
      </c>
      <c r="AA1438">
        <v>619</v>
      </c>
      <c r="AB1438">
        <v>30</v>
      </c>
      <c r="AC1438">
        <v>219</v>
      </c>
      <c r="AD1438">
        <v>0.58823529411764708</v>
      </c>
      <c r="AE1438">
        <v>8</v>
      </c>
      <c r="AF1438">
        <v>190</v>
      </c>
      <c r="AG1438">
        <v>0.15686274509803921</v>
      </c>
      <c r="AH1438" s="4">
        <v>10</v>
      </c>
      <c r="AI1438">
        <v>0.52631578947368418</v>
      </c>
      <c r="AJ1438" s="4">
        <v>1</v>
      </c>
      <c r="AK1438">
        <v>5.2631578947368418E-2</v>
      </c>
      <c r="AL1438" s="4">
        <v>14</v>
      </c>
      <c r="AM1438">
        <v>0.46666666666666667</v>
      </c>
      <c r="AN1438" s="4">
        <v>2</v>
      </c>
      <c r="AO1438">
        <v>6.6666666666666666E-2</v>
      </c>
      <c r="AP1438" s="4">
        <v>1</v>
      </c>
      <c r="AQ1438">
        <v>1.9607843137254902E-2</v>
      </c>
      <c r="AR1438" s="4">
        <v>0</v>
      </c>
      <c r="AS1438">
        <v>0</v>
      </c>
      <c r="AT1438" s="4">
        <v>0</v>
      </c>
      <c r="AU1438" s="4">
        <v>0</v>
      </c>
      <c r="AV1438" s="4">
        <v>0</v>
      </c>
      <c r="AW1438">
        <v>2.4285714285714284</v>
      </c>
      <c r="AX1438" s="4">
        <f t="shared" si="22"/>
        <v>21</v>
      </c>
      <c r="AY1438" s="4">
        <v>1</v>
      </c>
      <c r="AZ1438" s="4">
        <v>8</v>
      </c>
    </row>
    <row r="1439" spans="1:52" x14ac:dyDescent="0.25">
      <c r="A1439" s="4">
        <v>2017</v>
      </c>
      <c r="B1439" s="4" t="s">
        <v>360</v>
      </c>
      <c r="C1439" t="s">
        <v>284</v>
      </c>
      <c r="D1439" t="s">
        <v>221</v>
      </c>
      <c r="E1439" t="s">
        <v>732</v>
      </c>
      <c r="F1439" s="4">
        <v>46</v>
      </c>
      <c r="G1439">
        <v>6</v>
      </c>
      <c r="H1439">
        <v>2</v>
      </c>
      <c r="I1439">
        <v>46</v>
      </c>
      <c r="J1439">
        <v>5.3043478260869561</v>
      </c>
      <c r="K1439">
        <v>0</v>
      </c>
      <c r="L1439">
        <v>0</v>
      </c>
      <c r="M1439">
        <v>26</v>
      </c>
      <c r="N1439">
        <v>1118</v>
      </c>
      <c r="O1439">
        <v>0.56521739130434778</v>
      </c>
      <c r="P1439">
        <v>36</v>
      </c>
      <c r="Q1439">
        <v>19</v>
      </c>
      <c r="R1439">
        <v>16</v>
      </c>
      <c r="S1439">
        <v>62</v>
      </c>
      <c r="T1439">
        <v>13</v>
      </c>
      <c r="U1439">
        <v>182.46153846153845</v>
      </c>
      <c r="V1439">
        <v>13</v>
      </c>
      <c r="W1439">
        <v>5.6923076923076925</v>
      </c>
      <c r="X1439">
        <v>31</v>
      </c>
      <c r="Y1439">
        <v>139.74193548387098</v>
      </c>
      <c r="Z1439">
        <v>12</v>
      </c>
      <c r="AA1439">
        <v>629</v>
      </c>
      <c r="AB1439">
        <v>33</v>
      </c>
      <c r="AC1439">
        <v>160</v>
      </c>
      <c r="AD1439">
        <v>0.71739130434782605</v>
      </c>
      <c r="AE1439">
        <v>16</v>
      </c>
      <c r="AF1439">
        <v>99</v>
      </c>
      <c r="AG1439">
        <v>0.34782608695652173</v>
      </c>
      <c r="AH1439" s="4">
        <v>7</v>
      </c>
      <c r="AI1439">
        <v>0.58333333333333337</v>
      </c>
      <c r="AJ1439" s="4">
        <v>1</v>
      </c>
      <c r="AK1439">
        <v>8.3333333333333329E-2</v>
      </c>
      <c r="AL1439" s="4">
        <v>11</v>
      </c>
      <c r="AM1439">
        <v>0.33333333333333331</v>
      </c>
      <c r="AN1439" s="4">
        <v>3</v>
      </c>
      <c r="AO1439">
        <v>9.0909090909090912E-2</v>
      </c>
      <c r="AP1439" s="4">
        <v>0</v>
      </c>
      <c r="AQ1439">
        <v>0</v>
      </c>
      <c r="AR1439" s="4">
        <v>0</v>
      </c>
      <c r="AS1439">
        <v>0</v>
      </c>
      <c r="AT1439" s="4">
        <v>0</v>
      </c>
      <c r="AU1439" s="4">
        <v>0</v>
      </c>
      <c r="AV1439" s="4">
        <v>3</v>
      </c>
      <c r="AW1439">
        <v>1.7692307692307692</v>
      </c>
      <c r="AX1439" s="4">
        <f t="shared" si="22"/>
        <v>26</v>
      </c>
      <c r="AY1439" s="4">
        <v>7</v>
      </c>
      <c r="AZ1439" s="4">
        <v>30</v>
      </c>
    </row>
    <row r="1440" spans="1:52" x14ac:dyDescent="0.25">
      <c r="A1440" s="4">
        <v>2017</v>
      </c>
      <c r="B1440" s="4" t="s">
        <v>360</v>
      </c>
      <c r="C1440" t="s">
        <v>284</v>
      </c>
      <c r="D1440" t="s">
        <v>229</v>
      </c>
      <c r="E1440" t="s">
        <v>740</v>
      </c>
      <c r="F1440" s="4">
        <v>44</v>
      </c>
      <c r="G1440">
        <v>4</v>
      </c>
      <c r="H1440">
        <v>5</v>
      </c>
      <c r="I1440">
        <v>44</v>
      </c>
      <c r="J1440">
        <v>5.25</v>
      </c>
      <c r="K1440">
        <v>2</v>
      </c>
      <c r="L1440">
        <v>4.5454545454545456E-2</v>
      </c>
      <c r="M1440">
        <v>40</v>
      </c>
      <c r="N1440">
        <v>894</v>
      </c>
      <c r="O1440">
        <v>0.90909090909090906</v>
      </c>
      <c r="P1440">
        <v>41</v>
      </c>
      <c r="Q1440">
        <v>29</v>
      </c>
      <c r="R1440">
        <v>9</v>
      </c>
      <c r="S1440">
        <v>45</v>
      </c>
      <c r="T1440">
        <v>15</v>
      </c>
      <c r="U1440">
        <v>169.06666666666666</v>
      </c>
      <c r="V1440">
        <v>14</v>
      </c>
      <c r="W1440">
        <v>22</v>
      </c>
      <c r="X1440">
        <v>29</v>
      </c>
      <c r="Y1440">
        <v>178.06896551724137</v>
      </c>
      <c r="Z1440">
        <v>13</v>
      </c>
      <c r="AA1440">
        <v>447</v>
      </c>
      <c r="AB1440">
        <v>29</v>
      </c>
      <c r="AC1440">
        <v>219</v>
      </c>
      <c r="AD1440">
        <v>0.65909090909090906</v>
      </c>
      <c r="AE1440">
        <v>1</v>
      </c>
      <c r="AF1440">
        <v>133</v>
      </c>
      <c r="AG1440">
        <v>2.2727272727272728E-2</v>
      </c>
      <c r="AH1440" s="4">
        <v>9</v>
      </c>
      <c r="AI1440">
        <v>0.69230769230769229</v>
      </c>
      <c r="AJ1440" s="4">
        <v>2</v>
      </c>
      <c r="AK1440">
        <v>0.15384615384615385</v>
      </c>
      <c r="AL1440" s="4">
        <v>10</v>
      </c>
      <c r="AM1440">
        <v>0.34482758620689657</v>
      </c>
      <c r="AN1440" s="4">
        <v>5</v>
      </c>
      <c r="AO1440">
        <v>0.17241379310344829</v>
      </c>
      <c r="AP1440" s="4">
        <v>0</v>
      </c>
      <c r="AQ1440">
        <v>0</v>
      </c>
      <c r="AR1440" s="4">
        <v>0</v>
      </c>
      <c r="AS1440">
        <v>0</v>
      </c>
      <c r="AT1440" s="4">
        <v>0</v>
      </c>
      <c r="AU1440" s="4">
        <v>0</v>
      </c>
      <c r="AV1440" s="4">
        <v>1</v>
      </c>
      <c r="AW1440">
        <v>1.6923076923076923</v>
      </c>
      <c r="AX1440" s="4">
        <f t="shared" si="22"/>
        <v>26</v>
      </c>
      <c r="AY1440" s="4">
        <v>7</v>
      </c>
      <c r="AZ1440" s="4">
        <v>28</v>
      </c>
    </row>
    <row r="1441" spans="1:52" x14ac:dyDescent="0.25">
      <c r="A1441" s="4">
        <v>2017</v>
      </c>
      <c r="B1441" s="4" t="s">
        <v>360</v>
      </c>
      <c r="C1441" t="s">
        <v>284</v>
      </c>
      <c r="D1441" t="s">
        <v>373</v>
      </c>
      <c r="E1441" t="s">
        <v>872</v>
      </c>
      <c r="F1441" s="4">
        <v>37</v>
      </c>
      <c r="G1441">
        <v>1</v>
      </c>
      <c r="H1441">
        <v>22</v>
      </c>
      <c r="I1441">
        <v>37</v>
      </c>
      <c r="J1441">
        <v>6.9729729729729728</v>
      </c>
      <c r="K1441">
        <v>2</v>
      </c>
      <c r="L1441">
        <v>5.4054054054054057E-2</v>
      </c>
      <c r="M1441">
        <v>35</v>
      </c>
      <c r="N1441">
        <v>1278</v>
      </c>
      <c r="O1441">
        <v>0.94594594594594594</v>
      </c>
      <c r="P1441">
        <v>29</v>
      </c>
      <c r="Q1441">
        <v>26</v>
      </c>
      <c r="R1441">
        <v>11</v>
      </c>
      <c r="S1441">
        <v>62</v>
      </c>
      <c r="T1441">
        <v>9</v>
      </c>
      <c r="U1441">
        <v>190.22222222222223</v>
      </c>
      <c r="V1441">
        <v>8</v>
      </c>
      <c r="W1441">
        <v>6.125</v>
      </c>
      <c r="X1441">
        <v>26</v>
      </c>
      <c r="Y1441">
        <v>139.5</v>
      </c>
      <c r="Z1441">
        <v>6</v>
      </c>
      <c r="AA1441">
        <v>736</v>
      </c>
      <c r="AB1441">
        <v>28</v>
      </c>
      <c r="AC1441">
        <v>169</v>
      </c>
      <c r="AD1441">
        <v>0.7567567567567568</v>
      </c>
      <c r="AE1441">
        <v>12</v>
      </c>
      <c r="AF1441">
        <v>88</v>
      </c>
      <c r="AG1441">
        <v>0.32432432432432434</v>
      </c>
      <c r="AH1441" s="4">
        <v>6</v>
      </c>
      <c r="AI1441">
        <v>1</v>
      </c>
      <c r="AJ1441" s="4">
        <v>0</v>
      </c>
      <c r="AK1441">
        <v>0</v>
      </c>
      <c r="AL1441" s="4">
        <v>7</v>
      </c>
      <c r="AM1441">
        <v>0.25</v>
      </c>
      <c r="AN1441" s="4">
        <v>5</v>
      </c>
      <c r="AO1441">
        <v>0.17857142857142858</v>
      </c>
      <c r="AP1441" s="4">
        <v>0</v>
      </c>
      <c r="AQ1441">
        <v>0</v>
      </c>
      <c r="AR1441" s="4">
        <v>0</v>
      </c>
      <c r="AS1441">
        <v>0</v>
      </c>
      <c r="AT1441" s="4">
        <v>0</v>
      </c>
      <c r="AU1441" s="4">
        <v>0</v>
      </c>
      <c r="AV1441" s="4">
        <v>1</v>
      </c>
      <c r="AW1441">
        <v>1.3214285714285714</v>
      </c>
      <c r="AX1441" s="4">
        <f t="shared" si="22"/>
        <v>28</v>
      </c>
      <c r="AY1441" s="4">
        <v>4</v>
      </c>
      <c r="AZ1441" s="4">
        <v>18</v>
      </c>
    </row>
    <row r="1442" spans="1:52" x14ac:dyDescent="0.25">
      <c r="A1442" s="4">
        <v>2017</v>
      </c>
      <c r="B1442" s="4" t="s">
        <v>360</v>
      </c>
      <c r="C1442" t="s">
        <v>284</v>
      </c>
      <c r="D1442" t="s">
        <v>215</v>
      </c>
      <c r="E1442" t="s">
        <v>727</v>
      </c>
      <c r="F1442" s="4">
        <v>30</v>
      </c>
      <c r="G1442">
        <v>8</v>
      </c>
      <c r="H1442">
        <v>3</v>
      </c>
      <c r="I1442">
        <v>30</v>
      </c>
      <c r="J1442">
        <v>5.2666666666666666</v>
      </c>
      <c r="K1442">
        <v>2</v>
      </c>
      <c r="L1442">
        <v>6.6666666666666666E-2</v>
      </c>
      <c r="M1442">
        <v>25</v>
      </c>
      <c r="N1442">
        <v>2997</v>
      </c>
      <c r="O1442">
        <v>0.83333333333333337</v>
      </c>
      <c r="P1442">
        <v>27</v>
      </c>
      <c r="Q1442">
        <v>24</v>
      </c>
      <c r="R1442">
        <v>10</v>
      </c>
      <c r="S1442">
        <v>55</v>
      </c>
      <c r="T1442">
        <v>18</v>
      </c>
      <c r="U1442">
        <v>131.38888888888889</v>
      </c>
      <c r="V1442">
        <v>16</v>
      </c>
      <c r="W1442">
        <v>7</v>
      </c>
      <c r="X1442">
        <v>12</v>
      </c>
      <c r="Y1442">
        <v>134.08333333333334</v>
      </c>
      <c r="Z1442">
        <v>14</v>
      </c>
      <c r="AA1442">
        <v>291</v>
      </c>
      <c r="AB1442">
        <v>11</v>
      </c>
      <c r="AC1442">
        <v>162</v>
      </c>
      <c r="AD1442">
        <v>0.36666666666666664</v>
      </c>
      <c r="AE1442">
        <v>2</v>
      </c>
      <c r="AF1442">
        <v>100</v>
      </c>
      <c r="AG1442">
        <v>6.6666666666666666E-2</v>
      </c>
      <c r="AH1442" s="4">
        <v>9</v>
      </c>
      <c r="AI1442">
        <v>0.6428571428571429</v>
      </c>
      <c r="AJ1442" s="4">
        <v>0</v>
      </c>
      <c r="AK1442">
        <v>0</v>
      </c>
      <c r="AL1442" s="4">
        <v>5</v>
      </c>
      <c r="AM1442">
        <v>0.45454545454545453</v>
      </c>
      <c r="AN1442" s="4">
        <v>0</v>
      </c>
      <c r="AO1442">
        <v>0</v>
      </c>
      <c r="AP1442" s="4">
        <v>0</v>
      </c>
      <c r="AQ1442">
        <v>0</v>
      </c>
      <c r="AR1442" s="4">
        <v>0</v>
      </c>
      <c r="AS1442">
        <v>0</v>
      </c>
      <c r="AT1442" s="4">
        <v>0</v>
      </c>
      <c r="AU1442" s="4">
        <v>0</v>
      </c>
      <c r="AV1442" s="4">
        <v>0</v>
      </c>
      <c r="AW1442">
        <v>1.875</v>
      </c>
      <c r="AX1442" s="4">
        <f t="shared" si="22"/>
        <v>16</v>
      </c>
      <c r="AY1442" s="4">
        <v>16</v>
      </c>
      <c r="AZ1442" s="4">
        <v>16</v>
      </c>
    </row>
    <row r="1443" spans="1:52" x14ac:dyDescent="0.25">
      <c r="A1443" s="4">
        <v>2017</v>
      </c>
      <c r="B1443" s="4" t="s">
        <v>360</v>
      </c>
      <c r="C1443" t="s">
        <v>284</v>
      </c>
      <c r="D1443" t="s">
        <v>222</v>
      </c>
      <c r="E1443" t="s">
        <v>733</v>
      </c>
      <c r="F1443" s="4">
        <v>29</v>
      </c>
      <c r="G1443">
        <v>7</v>
      </c>
      <c r="H1443">
        <v>3</v>
      </c>
      <c r="I1443">
        <v>29</v>
      </c>
      <c r="J1443">
        <v>4.3103448275862073</v>
      </c>
      <c r="K1443">
        <v>2</v>
      </c>
      <c r="L1443">
        <v>6.8965517241379309E-2</v>
      </c>
      <c r="M1443">
        <v>25</v>
      </c>
      <c r="N1443">
        <v>1712</v>
      </c>
      <c r="O1443">
        <v>0.86206896551724133</v>
      </c>
      <c r="P1443">
        <v>28</v>
      </c>
      <c r="Q1443">
        <v>21</v>
      </c>
      <c r="R1443">
        <v>11</v>
      </c>
      <c r="S1443">
        <v>27</v>
      </c>
      <c r="T1443">
        <v>10</v>
      </c>
      <c r="U1443">
        <v>294.10000000000002</v>
      </c>
      <c r="V1443">
        <v>9</v>
      </c>
      <c r="W1443">
        <v>4.4444444444444446</v>
      </c>
      <c r="X1443">
        <v>19</v>
      </c>
      <c r="Y1443">
        <v>167.21052631578948</v>
      </c>
      <c r="Z1443">
        <v>9</v>
      </c>
      <c r="AA1443">
        <v>736</v>
      </c>
      <c r="AB1443">
        <v>18</v>
      </c>
      <c r="AC1443">
        <v>207</v>
      </c>
      <c r="AD1443">
        <v>0.62068965517241381</v>
      </c>
      <c r="AE1443">
        <v>3</v>
      </c>
      <c r="AF1443">
        <v>136</v>
      </c>
      <c r="AG1443">
        <v>0.10344827586206896</v>
      </c>
      <c r="AH1443" s="4">
        <v>5</v>
      </c>
      <c r="AI1443">
        <v>0.55555555555555558</v>
      </c>
      <c r="AJ1443" s="4">
        <v>3</v>
      </c>
      <c r="AK1443">
        <v>0.33333333333333331</v>
      </c>
      <c r="AL1443" s="4">
        <v>6</v>
      </c>
      <c r="AM1443">
        <v>0.33333333333333331</v>
      </c>
      <c r="AN1443" s="4">
        <v>1</v>
      </c>
      <c r="AO1443">
        <v>5.5555555555555552E-2</v>
      </c>
      <c r="AP1443" s="4">
        <v>0</v>
      </c>
      <c r="AQ1443">
        <v>0</v>
      </c>
      <c r="AR1443" s="4">
        <v>0</v>
      </c>
      <c r="AS1443">
        <v>0</v>
      </c>
      <c r="AT1443" s="4">
        <v>0</v>
      </c>
      <c r="AU1443" s="4">
        <v>0</v>
      </c>
      <c r="AV1443" s="4">
        <v>1</v>
      </c>
      <c r="AW1443">
        <v>1.6111111111111112</v>
      </c>
      <c r="AX1443" s="4">
        <f t="shared" si="22"/>
        <v>18</v>
      </c>
      <c r="AY1443" s="4">
        <v>0</v>
      </c>
      <c r="AZ1443" s="4">
        <v>0</v>
      </c>
    </row>
    <row r="1444" spans="1:52" x14ac:dyDescent="0.25">
      <c r="A1444" s="4">
        <v>2017</v>
      </c>
      <c r="B1444" s="4" t="s">
        <v>360</v>
      </c>
      <c r="C1444" t="s">
        <v>284</v>
      </c>
      <c r="D1444" t="s">
        <v>382</v>
      </c>
      <c r="E1444" t="s">
        <v>881</v>
      </c>
      <c r="F1444" s="4">
        <v>22</v>
      </c>
      <c r="G1444">
        <v>8</v>
      </c>
      <c r="H1444">
        <v>5</v>
      </c>
      <c r="I1444">
        <v>22</v>
      </c>
      <c r="J1444">
        <v>3.3636363636363638</v>
      </c>
      <c r="K1444">
        <v>2</v>
      </c>
      <c r="L1444">
        <v>9.0909090909090912E-2</v>
      </c>
      <c r="M1444">
        <v>22</v>
      </c>
      <c r="N1444">
        <v>83</v>
      </c>
      <c r="O1444">
        <v>1</v>
      </c>
      <c r="P1444">
        <v>15</v>
      </c>
      <c r="Q1444">
        <v>24</v>
      </c>
      <c r="R1444">
        <v>3</v>
      </c>
      <c r="S1444">
        <v>52</v>
      </c>
      <c r="T1444">
        <v>0</v>
      </c>
      <c r="U1444">
        <v>0</v>
      </c>
      <c r="V1444">
        <v>0</v>
      </c>
      <c r="W1444">
        <v>0</v>
      </c>
      <c r="X1444">
        <v>22</v>
      </c>
      <c r="Y1444">
        <v>76.63636363636364</v>
      </c>
      <c r="Z1444">
        <v>0</v>
      </c>
      <c r="AA1444">
        <v>0</v>
      </c>
      <c r="AB1444">
        <v>22</v>
      </c>
      <c r="AC1444">
        <v>89</v>
      </c>
      <c r="AD1444">
        <v>1</v>
      </c>
      <c r="AE1444">
        <v>15</v>
      </c>
      <c r="AF1444">
        <v>73</v>
      </c>
      <c r="AG1444">
        <v>0.68181818181818177</v>
      </c>
      <c r="AH1444" s="4">
        <v>0</v>
      </c>
      <c r="AI1444">
        <v>0</v>
      </c>
      <c r="AJ1444" s="4">
        <v>0</v>
      </c>
      <c r="AK1444">
        <v>0</v>
      </c>
      <c r="AL1444" s="4">
        <v>4</v>
      </c>
      <c r="AM1444">
        <v>0.18181818181818182</v>
      </c>
      <c r="AN1444" s="4">
        <v>1</v>
      </c>
      <c r="AO1444">
        <v>4.5454545454545456E-2</v>
      </c>
      <c r="AP1444" s="4">
        <v>0</v>
      </c>
      <c r="AQ1444">
        <v>0</v>
      </c>
      <c r="AR1444" s="4">
        <v>0</v>
      </c>
      <c r="AS1444">
        <v>0</v>
      </c>
      <c r="AT1444" s="4">
        <v>0</v>
      </c>
      <c r="AU1444" s="4">
        <v>0</v>
      </c>
      <c r="AV1444" s="4">
        <v>0</v>
      </c>
      <c r="AW1444">
        <v>2.75</v>
      </c>
      <c r="AX1444" s="4">
        <f t="shared" si="22"/>
        <v>8</v>
      </c>
      <c r="AY1444" s="4">
        <v>0</v>
      </c>
      <c r="AZ1444" s="4">
        <v>0</v>
      </c>
    </row>
    <row r="1445" spans="1:52" x14ac:dyDescent="0.25">
      <c r="A1445" s="4">
        <v>2017</v>
      </c>
      <c r="B1445" s="4" t="s">
        <v>360</v>
      </c>
      <c r="C1445" t="s">
        <v>284</v>
      </c>
      <c r="D1445" t="s">
        <v>205</v>
      </c>
      <c r="E1445" t="s">
        <v>717</v>
      </c>
      <c r="F1445" s="4">
        <v>21</v>
      </c>
      <c r="G1445">
        <v>8</v>
      </c>
      <c r="H1445">
        <v>2</v>
      </c>
      <c r="I1445">
        <v>21</v>
      </c>
      <c r="J1445">
        <v>6.7619047619047619</v>
      </c>
      <c r="K1445">
        <v>0</v>
      </c>
      <c r="L1445">
        <v>0</v>
      </c>
      <c r="M1445">
        <v>12</v>
      </c>
      <c r="N1445">
        <v>973</v>
      </c>
      <c r="O1445">
        <v>0.5714285714285714</v>
      </c>
      <c r="P1445">
        <v>19</v>
      </c>
      <c r="Q1445">
        <v>23</v>
      </c>
      <c r="R1445">
        <v>8</v>
      </c>
      <c r="S1445">
        <v>84</v>
      </c>
      <c r="T1445">
        <v>14</v>
      </c>
      <c r="U1445">
        <v>221.85714285714286</v>
      </c>
      <c r="V1445">
        <v>13</v>
      </c>
      <c r="W1445">
        <v>9.8461538461538467</v>
      </c>
      <c r="X1445">
        <v>6</v>
      </c>
      <c r="Y1445">
        <v>289.5</v>
      </c>
      <c r="Z1445">
        <v>13</v>
      </c>
      <c r="AA1445">
        <v>509</v>
      </c>
      <c r="AB1445">
        <v>6</v>
      </c>
      <c r="AC1445">
        <v>324</v>
      </c>
      <c r="AD1445">
        <v>0.2857142857142857</v>
      </c>
      <c r="AE1445">
        <v>0</v>
      </c>
      <c r="AF1445">
        <v>0</v>
      </c>
      <c r="AG1445">
        <v>0</v>
      </c>
      <c r="AH1445" s="4">
        <v>7</v>
      </c>
      <c r="AI1445">
        <v>0.53846153846153844</v>
      </c>
      <c r="AJ1445" s="4">
        <v>2</v>
      </c>
      <c r="AK1445">
        <v>0.15384615384615385</v>
      </c>
      <c r="AL1445" s="4">
        <v>3</v>
      </c>
      <c r="AM1445">
        <v>0.5</v>
      </c>
      <c r="AN1445" s="4">
        <v>1</v>
      </c>
      <c r="AO1445">
        <v>0.16666666666666666</v>
      </c>
      <c r="AP1445" s="4">
        <v>0</v>
      </c>
      <c r="AQ1445">
        <v>0</v>
      </c>
      <c r="AR1445" s="4">
        <v>0</v>
      </c>
      <c r="AS1445">
        <v>0</v>
      </c>
      <c r="AT1445" s="4">
        <v>0</v>
      </c>
      <c r="AU1445" s="4">
        <v>0</v>
      </c>
      <c r="AV1445" s="4">
        <v>0</v>
      </c>
      <c r="AW1445">
        <v>1.75</v>
      </c>
      <c r="AX1445" s="4">
        <f t="shared" si="22"/>
        <v>12</v>
      </c>
      <c r="AY1445" s="4">
        <v>1</v>
      </c>
      <c r="AZ1445" s="4">
        <v>12</v>
      </c>
    </row>
    <row r="1446" spans="1:52" x14ac:dyDescent="0.25">
      <c r="A1446" s="4">
        <v>2017</v>
      </c>
      <c r="B1446" s="4" t="s">
        <v>360</v>
      </c>
      <c r="C1446" t="s">
        <v>284</v>
      </c>
      <c r="D1446" t="s">
        <v>228</v>
      </c>
      <c r="E1446" t="s">
        <v>739</v>
      </c>
      <c r="F1446" s="4">
        <v>14</v>
      </c>
      <c r="G1446">
        <v>6</v>
      </c>
      <c r="H1446">
        <v>1</v>
      </c>
      <c r="I1446">
        <v>14</v>
      </c>
      <c r="J1446">
        <v>4.1428571428571432</v>
      </c>
      <c r="K1446">
        <v>2</v>
      </c>
      <c r="L1446">
        <v>0.14285714285714285</v>
      </c>
      <c r="M1446">
        <v>13</v>
      </c>
      <c r="N1446">
        <v>1198</v>
      </c>
      <c r="O1446">
        <v>0.9285714285714286</v>
      </c>
      <c r="P1446">
        <v>14</v>
      </c>
      <c r="Q1446">
        <v>18</v>
      </c>
      <c r="R1446">
        <v>5</v>
      </c>
      <c r="S1446">
        <v>73</v>
      </c>
      <c r="T1446">
        <v>4</v>
      </c>
      <c r="U1446">
        <v>108.5</v>
      </c>
      <c r="V1446">
        <v>3</v>
      </c>
      <c r="W1446">
        <v>5</v>
      </c>
      <c r="X1446">
        <v>10</v>
      </c>
      <c r="Y1446">
        <v>144.9</v>
      </c>
      <c r="Z1446">
        <v>3</v>
      </c>
      <c r="AA1446">
        <v>255</v>
      </c>
      <c r="AB1446">
        <v>10</v>
      </c>
      <c r="AC1446">
        <v>196</v>
      </c>
      <c r="AD1446">
        <v>0.7142857142857143</v>
      </c>
      <c r="AE1446">
        <v>2</v>
      </c>
      <c r="AF1446">
        <v>232</v>
      </c>
      <c r="AG1446">
        <v>0.14285714285714285</v>
      </c>
      <c r="AH1446" s="4">
        <v>1</v>
      </c>
      <c r="AI1446">
        <v>0.33333333333333331</v>
      </c>
      <c r="AJ1446" s="4">
        <v>0</v>
      </c>
      <c r="AK1446">
        <v>0</v>
      </c>
      <c r="AL1446" s="4">
        <v>8</v>
      </c>
      <c r="AM1446">
        <v>0.8</v>
      </c>
      <c r="AN1446" s="4">
        <v>1</v>
      </c>
      <c r="AO1446">
        <v>0.1</v>
      </c>
      <c r="AP1446" s="4">
        <v>0</v>
      </c>
      <c r="AQ1446">
        <v>0</v>
      </c>
      <c r="AR1446" s="4">
        <v>0</v>
      </c>
      <c r="AS1446">
        <v>0</v>
      </c>
      <c r="AT1446" s="4">
        <v>0</v>
      </c>
      <c r="AU1446" s="4">
        <v>0</v>
      </c>
      <c r="AV1446" s="4">
        <v>1</v>
      </c>
      <c r="AW1446">
        <v>2.3333333333333335</v>
      </c>
      <c r="AX1446" s="4">
        <f t="shared" si="22"/>
        <v>6</v>
      </c>
      <c r="AY1446" s="4">
        <v>4</v>
      </c>
      <c r="AZ1446" s="4">
        <v>10</v>
      </c>
    </row>
    <row r="1447" spans="1:52" x14ac:dyDescent="0.25">
      <c r="A1447" s="4">
        <v>2017</v>
      </c>
      <c r="B1447" s="4" t="s">
        <v>360</v>
      </c>
      <c r="C1447" t="s">
        <v>284</v>
      </c>
      <c r="D1447" t="s">
        <v>230</v>
      </c>
      <c r="E1447" t="s">
        <v>741</v>
      </c>
      <c r="F1447" s="4">
        <v>9</v>
      </c>
      <c r="G1447">
        <v>4</v>
      </c>
      <c r="H1447">
        <v>10</v>
      </c>
      <c r="I1447">
        <v>9</v>
      </c>
      <c r="J1447">
        <v>18.888888888888889</v>
      </c>
      <c r="K1447">
        <v>0</v>
      </c>
      <c r="L1447">
        <v>0</v>
      </c>
      <c r="M1447">
        <v>7</v>
      </c>
      <c r="N1447">
        <v>1080</v>
      </c>
      <c r="O1447">
        <v>0.77777777777777779</v>
      </c>
      <c r="P1447">
        <v>9</v>
      </c>
      <c r="Q1447">
        <v>64</v>
      </c>
      <c r="R1447">
        <v>2</v>
      </c>
      <c r="S1447">
        <v>202</v>
      </c>
      <c r="T1447">
        <v>4</v>
      </c>
      <c r="U1447">
        <v>231.75</v>
      </c>
      <c r="V1447">
        <v>3</v>
      </c>
      <c r="W1447">
        <v>302.33333333333331</v>
      </c>
      <c r="X1447">
        <v>5</v>
      </c>
      <c r="Y1447">
        <v>170.6</v>
      </c>
      <c r="Z1447">
        <v>3</v>
      </c>
      <c r="AA1447">
        <v>901</v>
      </c>
      <c r="AB1447">
        <v>5</v>
      </c>
      <c r="AC1447">
        <v>227</v>
      </c>
      <c r="AD1447">
        <v>0.55555555555555558</v>
      </c>
      <c r="AE1447">
        <v>1</v>
      </c>
      <c r="AF1447">
        <v>157</v>
      </c>
      <c r="AG1447">
        <v>0.1111111111111111</v>
      </c>
      <c r="AH1447" s="4">
        <v>3</v>
      </c>
      <c r="AI1447">
        <v>1</v>
      </c>
      <c r="AJ1447" s="4">
        <v>0</v>
      </c>
      <c r="AK1447">
        <v>0</v>
      </c>
      <c r="AL1447" s="4">
        <v>3</v>
      </c>
      <c r="AM1447">
        <v>0.6</v>
      </c>
      <c r="AN1447" s="4">
        <v>0</v>
      </c>
      <c r="AO1447">
        <v>0</v>
      </c>
      <c r="AP1447" s="4">
        <v>0</v>
      </c>
      <c r="AQ1447">
        <v>0</v>
      </c>
      <c r="AR1447" s="4">
        <v>0</v>
      </c>
      <c r="AS1447">
        <v>0</v>
      </c>
      <c r="AT1447" s="4">
        <v>0</v>
      </c>
      <c r="AU1447" s="4">
        <v>0</v>
      </c>
      <c r="AV1447" s="4">
        <v>1</v>
      </c>
      <c r="AW1447">
        <v>1.8</v>
      </c>
      <c r="AX1447" s="4">
        <f t="shared" si="22"/>
        <v>5</v>
      </c>
      <c r="AY1447" s="4">
        <v>0</v>
      </c>
      <c r="AZ1447" s="4">
        <v>0</v>
      </c>
    </row>
    <row r="1448" spans="1:52" x14ac:dyDescent="0.25">
      <c r="A1448" s="4">
        <v>2017</v>
      </c>
      <c r="B1448" s="4" t="s">
        <v>360</v>
      </c>
      <c r="C1448" t="s">
        <v>284</v>
      </c>
      <c r="D1448" t="s">
        <v>87</v>
      </c>
      <c r="E1448" t="s">
        <v>606</v>
      </c>
      <c r="F1448" s="4">
        <v>6</v>
      </c>
      <c r="G1448">
        <v>0</v>
      </c>
      <c r="H1448">
        <v>0</v>
      </c>
      <c r="I1448">
        <v>5</v>
      </c>
      <c r="J1448">
        <v>4.4000000000000004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33</v>
      </c>
      <c r="R1448">
        <v>1</v>
      </c>
      <c r="S1448">
        <v>33</v>
      </c>
      <c r="T1448">
        <v>1</v>
      </c>
      <c r="U1448">
        <v>252</v>
      </c>
      <c r="V1448">
        <v>1</v>
      </c>
      <c r="W1448">
        <v>3</v>
      </c>
      <c r="X1448">
        <v>0</v>
      </c>
      <c r="Y1448">
        <v>0</v>
      </c>
      <c r="Z1448">
        <v>0</v>
      </c>
      <c r="AA1448">
        <v>0</v>
      </c>
      <c r="AB1448">
        <v>2</v>
      </c>
      <c r="AC1448">
        <v>18</v>
      </c>
      <c r="AD1448">
        <v>0.33333333333333331</v>
      </c>
      <c r="AE1448">
        <v>0</v>
      </c>
      <c r="AF1448">
        <v>0</v>
      </c>
      <c r="AG1448">
        <v>0</v>
      </c>
      <c r="AH1448" s="4">
        <v>1</v>
      </c>
      <c r="AI1448">
        <v>0</v>
      </c>
      <c r="AJ1448" s="4">
        <v>0</v>
      </c>
      <c r="AK1448">
        <v>0</v>
      </c>
      <c r="AL1448" s="4">
        <v>0</v>
      </c>
      <c r="AM1448">
        <v>0</v>
      </c>
      <c r="AN1448" s="4">
        <v>0</v>
      </c>
      <c r="AO1448">
        <v>0</v>
      </c>
      <c r="AP1448" s="4">
        <v>0</v>
      </c>
      <c r="AQ1448">
        <v>0</v>
      </c>
      <c r="AR1448" s="4">
        <v>0</v>
      </c>
      <c r="AS1448">
        <v>0</v>
      </c>
      <c r="AT1448" s="4">
        <v>0</v>
      </c>
      <c r="AU1448" s="4">
        <v>2</v>
      </c>
      <c r="AV1448" s="4">
        <v>0</v>
      </c>
      <c r="AW1448">
        <v>1</v>
      </c>
      <c r="AX1448" s="4">
        <f t="shared" si="22"/>
        <v>6</v>
      </c>
      <c r="AY1448" s="4">
        <v>0</v>
      </c>
      <c r="AZ1448" s="4">
        <v>0</v>
      </c>
    </row>
    <row r="1449" spans="1:52" x14ac:dyDescent="0.25">
      <c r="A1449" s="4">
        <v>2017</v>
      </c>
      <c r="B1449" s="4" t="s">
        <v>383</v>
      </c>
      <c r="C1449" t="s">
        <v>53</v>
      </c>
      <c r="D1449" t="s">
        <v>56</v>
      </c>
      <c r="E1449" t="s">
        <v>575</v>
      </c>
      <c r="F1449" s="4">
        <v>334</v>
      </c>
      <c r="G1449">
        <v>308</v>
      </c>
      <c r="H1449">
        <v>2</v>
      </c>
      <c r="I1449">
        <v>334</v>
      </c>
      <c r="J1449">
        <v>2.6437125748502992</v>
      </c>
      <c r="K1449">
        <v>0</v>
      </c>
      <c r="L1449">
        <v>0</v>
      </c>
      <c r="M1449">
        <v>304</v>
      </c>
      <c r="N1449">
        <v>861</v>
      </c>
      <c r="O1449">
        <v>0.91017964071856283</v>
      </c>
      <c r="P1449">
        <v>252</v>
      </c>
      <c r="Q1449">
        <v>12</v>
      </c>
      <c r="R1449">
        <v>56</v>
      </c>
      <c r="S1449">
        <v>25</v>
      </c>
      <c r="T1449">
        <v>11</v>
      </c>
      <c r="U1449">
        <v>202.81818181818181</v>
      </c>
      <c r="V1449">
        <v>10</v>
      </c>
      <c r="W1449">
        <v>33.1</v>
      </c>
      <c r="X1449">
        <v>320</v>
      </c>
      <c r="Y1449">
        <v>103.3875</v>
      </c>
      <c r="Z1449">
        <v>9</v>
      </c>
      <c r="AA1449">
        <v>282</v>
      </c>
      <c r="AB1449">
        <v>318</v>
      </c>
      <c r="AC1449">
        <v>111</v>
      </c>
      <c r="AD1449">
        <v>0.95209580838323349</v>
      </c>
      <c r="AE1449">
        <v>38</v>
      </c>
      <c r="AF1449">
        <v>57</v>
      </c>
      <c r="AG1449">
        <v>0.11377245508982035</v>
      </c>
      <c r="AH1449" s="4">
        <v>2</v>
      </c>
      <c r="AI1449">
        <v>0.22222222222222221</v>
      </c>
      <c r="AJ1449" s="4">
        <v>2</v>
      </c>
      <c r="AK1449">
        <v>0.22222222222222221</v>
      </c>
      <c r="AL1449" s="4">
        <v>21</v>
      </c>
      <c r="AM1449">
        <v>6.6037735849056603E-2</v>
      </c>
      <c r="AN1449" s="4">
        <v>15</v>
      </c>
      <c r="AO1449">
        <v>4.716981132075472E-2</v>
      </c>
      <c r="AP1449" s="4">
        <v>11</v>
      </c>
      <c r="AQ1449">
        <v>3.2934131736526949E-2</v>
      </c>
      <c r="AR1449" s="4">
        <v>11</v>
      </c>
      <c r="AS1449">
        <v>3.2934131736526949E-2</v>
      </c>
      <c r="AT1449" s="4">
        <v>0</v>
      </c>
      <c r="AU1449" s="4">
        <v>0</v>
      </c>
      <c r="AV1449" s="4">
        <v>0</v>
      </c>
      <c r="AW1449">
        <v>2.141025641025641</v>
      </c>
      <c r="AX1449" s="4">
        <f t="shared" si="22"/>
        <v>156</v>
      </c>
      <c r="AY1449" s="4">
        <v>6</v>
      </c>
      <c r="AZ1449" s="4">
        <v>68</v>
      </c>
    </row>
    <row r="1450" spans="1:52" x14ac:dyDescent="0.25">
      <c r="A1450" s="4">
        <v>2017</v>
      </c>
      <c r="B1450" s="4" t="s">
        <v>383</v>
      </c>
      <c r="C1450" t="s">
        <v>53</v>
      </c>
      <c r="D1450" t="s">
        <v>361</v>
      </c>
      <c r="E1450" t="s">
        <v>860</v>
      </c>
      <c r="F1450" s="4">
        <v>261</v>
      </c>
      <c r="G1450">
        <v>117</v>
      </c>
      <c r="H1450">
        <v>1</v>
      </c>
      <c r="I1450">
        <v>261</v>
      </c>
      <c r="J1450">
        <v>2.9233716475095783</v>
      </c>
      <c r="K1450">
        <v>0</v>
      </c>
      <c r="L1450">
        <v>0</v>
      </c>
      <c r="M1450">
        <v>242</v>
      </c>
      <c r="N1450">
        <v>1039</v>
      </c>
      <c r="O1450">
        <v>0.92720306513409967</v>
      </c>
      <c r="P1450">
        <v>188</v>
      </c>
      <c r="Q1450">
        <v>14</v>
      </c>
      <c r="R1450">
        <v>82</v>
      </c>
      <c r="S1450">
        <v>38</v>
      </c>
      <c r="T1450">
        <v>38</v>
      </c>
      <c r="U1450">
        <v>210.34210526315789</v>
      </c>
      <c r="V1450">
        <v>36</v>
      </c>
      <c r="W1450">
        <v>71.083333333333329</v>
      </c>
      <c r="X1450">
        <v>217</v>
      </c>
      <c r="Y1450">
        <v>112.6405529953917</v>
      </c>
      <c r="Z1450">
        <v>30</v>
      </c>
      <c r="AA1450">
        <v>390</v>
      </c>
      <c r="AB1450">
        <v>219</v>
      </c>
      <c r="AC1450">
        <v>124</v>
      </c>
      <c r="AD1450">
        <v>0.83908045977011492</v>
      </c>
      <c r="AE1450">
        <v>90</v>
      </c>
      <c r="AF1450">
        <v>67</v>
      </c>
      <c r="AG1450">
        <v>0.34482758620689657</v>
      </c>
      <c r="AH1450" s="4">
        <v>20</v>
      </c>
      <c r="AI1450">
        <v>0.66666666666666663</v>
      </c>
      <c r="AJ1450" s="4">
        <v>11</v>
      </c>
      <c r="AK1450">
        <v>0.36666666666666664</v>
      </c>
      <c r="AL1450" s="4">
        <v>37</v>
      </c>
      <c r="AM1450">
        <v>0.16894977168949771</v>
      </c>
      <c r="AN1450" s="4">
        <v>18</v>
      </c>
      <c r="AO1450">
        <v>8.2191780821917804E-2</v>
      </c>
      <c r="AP1450" s="4">
        <v>4</v>
      </c>
      <c r="AQ1450">
        <v>1.532567049808429E-2</v>
      </c>
      <c r="AR1450" s="4">
        <v>2</v>
      </c>
      <c r="AS1450">
        <v>7.6628352490421452E-3</v>
      </c>
      <c r="AT1450" s="4">
        <v>0</v>
      </c>
      <c r="AU1450" s="4">
        <v>3</v>
      </c>
      <c r="AV1450" s="4">
        <v>1</v>
      </c>
      <c r="AW1450">
        <v>2.61</v>
      </c>
      <c r="AX1450" s="4">
        <f t="shared" si="22"/>
        <v>100</v>
      </c>
      <c r="AY1450" s="4">
        <v>33</v>
      </c>
      <c r="AZ1450" s="4">
        <v>131</v>
      </c>
    </row>
    <row r="1451" spans="1:52" x14ac:dyDescent="0.25">
      <c r="A1451" s="4">
        <v>2017</v>
      </c>
      <c r="B1451" s="4" t="s">
        <v>383</v>
      </c>
      <c r="C1451" t="s">
        <v>53</v>
      </c>
      <c r="D1451" t="s">
        <v>82</v>
      </c>
      <c r="E1451" t="s">
        <v>601</v>
      </c>
      <c r="F1451" s="4">
        <v>241</v>
      </c>
      <c r="G1451">
        <v>47</v>
      </c>
      <c r="H1451">
        <v>2</v>
      </c>
      <c r="I1451">
        <v>241</v>
      </c>
      <c r="J1451">
        <v>6.5435684647302903</v>
      </c>
      <c r="K1451">
        <v>4</v>
      </c>
      <c r="L1451">
        <v>1.6597510373443983E-2</v>
      </c>
      <c r="M1451">
        <v>193</v>
      </c>
      <c r="N1451">
        <v>775</v>
      </c>
      <c r="O1451">
        <v>0.80082987551867224</v>
      </c>
      <c r="P1451">
        <v>158</v>
      </c>
      <c r="Q1451">
        <v>15</v>
      </c>
      <c r="R1451">
        <v>70</v>
      </c>
      <c r="S1451">
        <v>58</v>
      </c>
      <c r="T1451">
        <v>36</v>
      </c>
      <c r="U1451">
        <v>202.11111111111111</v>
      </c>
      <c r="V1451">
        <v>33</v>
      </c>
      <c r="W1451">
        <v>73.696969696969703</v>
      </c>
      <c r="X1451">
        <v>177</v>
      </c>
      <c r="Y1451">
        <v>133.71751412429379</v>
      </c>
      <c r="Z1451">
        <v>24</v>
      </c>
      <c r="AA1451">
        <v>456</v>
      </c>
      <c r="AB1451">
        <v>200</v>
      </c>
      <c r="AC1451">
        <v>158</v>
      </c>
      <c r="AD1451">
        <v>0.82987551867219922</v>
      </c>
      <c r="AE1451">
        <v>73</v>
      </c>
      <c r="AF1451">
        <v>103</v>
      </c>
      <c r="AG1451">
        <v>0.30290456431535268</v>
      </c>
      <c r="AH1451" s="4">
        <v>13</v>
      </c>
      <c r="AI1451">
        <v>0.54166666666666663</v>
      </c>
      <c r="AJ1451" s="4">
        <v>10</v>
      </c>
      <c r="AK1451">
        <v>0.41666666666666669</v>
      </c>
      <c r="AL1451" s="4">
        <v>30</v>
      </c>
      <c r="AM1451">
        <v>0.15</v>
      </c>
      <c r="AN1451" s="4">
        <v>25</v>
      </c>
      <c r="AO1451">
        <v>0.125</v>
      </c>
      <c r="AP1451" s="4">
        <v>0</v>
      </c>
      <c r="AQ1451">
        <v>0</v>
      </c>
      <c r="AR1451" s="4">
        <v>0</v>
      </c>
      <c r="AS1451">
        <v>0</v>
      </c>
      <c r="AT1451" s="4">
        <v>1</v>
      </c>
      <c r="AU1451" s="4">
        <v>18</v>
      </c>
      <c r="AV1451" s="4">
        <v>6</v>
      </c>
      <c r="AW1451">
        <v>2.3627450980392157</v>
      </c>
      <c r="AX1451" s="4">
        <f t="shared" si="22"/>
        <v>102</v>
      </c>
      <c r="AY1451" s="4">
        <v>30</v>
      </c>
      <c r="AZ1451" s="4">
        <v>82</v>
      </c>
    </row>
    <row r="1452" spans="1:52" x14ac:dyDescent="0.25">
      <c r="A1452" s="4">
        <v>2017</v>
      </c>
      <c r="B1452" s="4" t="s">
        <v>383</v>
      </c>
      <c r="C1452" t="s">
        <v>53</v>
      </c>
      <c r="D1452" t="s">
        <v>57</v>
      </c>
      <c r="E1452" t="s">
        <v>576</v>
      </c>
      <c r="F1452" s="4">
        <v>207</v>
      </c>
      <c r="G1452">
        <v>96</v>
      </c>
      <c r="H1452">
        <v>4</v>
      </c>
      <c r="I1452">
        <v>207</v>
      </c>
      <c r="J1452">
        <v>4.6763285024154593</v>
      </c>
      <c r="K1452">
        <v>2</v>
      </c>
      <c r="L1452">
        <v>9.6618357487922701E-3</v>
      </c>
      <c r="M1452">
        <v>185</v>
      </c>
      <c r="N1452">
        <v>568</v>
      </c>
      <c r="O1452">
        <v>0.893719806763285</v>
      </c>
      <c r="P1452">
        <v>135</v>
      </c>
      <c r="Q1452">
        <v>16</v>
      </c>
      <c r="R1452">
        <v>54</v>
      </c>
      <c r="S1452">
        <v>39</v>
      </c>
      <c r="T1452">
        <v>26</v>
      </c>
      <c r="U1452">
        <v>216.26923076923077</v>
      </c>
      <c r="V1452">
        <v>23</v>
      </c>
      <c r="W1452">
        <v>41.782608695652172</v>
      </c>
      <c r="X1452">
        <v>175</v>
      </c>
      <c r="Y1452">
        <v>82.171428571428578</v>
      </c>
      <c r="Z1452">
        <v>17</v>
      </c>
      <c r="AA1452">
        <v>412</v>
      </c>
      <c r="AB1452">
        <v>180</v>
      </c>
      <c r="AC1452">
        <v>104</v>
      </c>
      <c r="AD1452">
        <v>0.86956521739130432</v>
      </c>
      <c r="AE1452">
        <v>108</v>
      </c>
      <c r="AF1452">
        <v>69</v>
      </c>
      <c r="AG1452">
        <v>0.52173913043478259</v>
      </c>
      <c r="AH1452" s="4">
        <v>10</v>
      </c>
      <c r="AI1452">
        <v>0.58823529411764708</v>
      </c>
      <c r="AJ1452" s="4">
        <v>11</v>
      </c>
      <c r="AK1452">
        <v>0.6470588235294118</v>
      </c>
      <c r="AL1452" s="4">
        <v>29</v>
      </c>
      <c r="AM1452">
        <v>0.16111111111111112</v>
      </c>
      <c r="AN1452" s="4">
        <v>13</v>
      </c>
      <c r="AO1452">
        <v>7.2222222222222215E-2</v>
      </c>
      <c r="AP1452" s="4">
        <v>0</v>
      </c>
      <c r="AQ1452">
        <v>0</v>
      </c>
      <c r="AR1452" s="4">
        <v>0</v>
      </c>
      <c r="AS1452">
        <v>0</v>
      </c>
      <c r="AT1452" s="4">
        <v>0</v>
      </c>
      <c r="AU1452" s="4">
        <v>3</v>
      </c>
      <c r="AV1452" s="4">
        <v>1</v>
      </c>
      <c r="AW1452">
        <v>1.9903846153846154</v>
      </c>
      <c r="AX1452" s="4">
        <f t="shared" si="22"/>
        <v>104</v>
      </c>
      <c r="AY1452" s="4">
        <v>22</v>
      </c>
      <c r="AZ1452" s="4">
        <v>87</v>
      </c>
    </row>
    <row r="1453" spans="1:52" x14ac:dyDescent="0.25">
      <c r="A1453" s="4">
        <v>2017</v>
      </c>
      <c r="B1453" s="4" t="s">
        <v>383</v>
      </c>
      <c r="C1453" t="s">
        <v>53</v>
      </c>
      <c r="D1453" t="s">
        <v>61</v>
      </c>
      <c r="E1453" t="s">
        <v>580</v>
      </c>
      <c r="F1453" s="4">
        <v>205</v>
      </c>
      <c r="G1453">
        <v>130</v>
      </c>
      <c r="H1453">
        <v>2</v>
      </c>
      <c r="I1453">
        <v>205</v>
      </c>
      <c r="J1453">
        <v>4.7317073170731705</v>
      </c>
      <c r="K1453">
        <v>2</v>
      </c>
      <c r="L1453">
        <v>9.7560975609756097E-3</v>
      </c>
      <c r="M1453">
        <v>179</v>
      </c>
      <c r="N1453">
        <v>1071</v>
      </c>
      <c r="O1453">
        <v>0.87317073170731707</v>
      </c>
      <c r="P1453">
        <v>192</v>
      </c>
      <c r="Q1453">
        <v>9</v>
      </c>
      <c r="R1453">
        <v>70</v>
      </c>
      <c r="S1453">
        <v>31</v>
      </c>
      <c r="T1453">
        <v>70</v>
      </c>
      <c r="U1453">
        <v>164.48571428571429</v>
      </c>
      <c r="V1453">
        <v>70</v>
      </c>
      <c r="W1453">
        <v>115.85714285714286</v>
      </c>
      <c r="X1453">
        <v>135</v>
      </c>
      <c r="Y1453">
        <v>142.06666666666666</v>
      </c>
      <c r="Z1453">
        <v>50</v>
      </c>
      <c r="AA1453">
        <v>335</v>
      </c>
      <c r="AB1453">
        <v>127</v>
      </c>
      <c r="AC1453">
        <v>165</v>
      </c>
      <c r="AD1453">
        <v>0.61951219512195121</v>
      </c>
      <c r="AE1453">
        <v>16</v>
      </c>
      <c r="AF1453">
        <v>106</v>
      </c>
      <c r="AG1453">
        <v>7.8048780487804878E-2</v>
      </c>
      <c r="AH1453" s="4">
        <v>36</v>
      </c>
      <c r="AI1453">
        <v>0.72</v>
      </c>
      <c r="AJ1453" s="4">
        <v>12</v>
      </c>
      <c r="AK1453">
        <v>0.24</v>
      </c>
      <c r="AL1453" s="4">
        <v>65</v>
      </c>
      <c r="AM1453">
        <v>0.51181102362204722</v>
      </c>
      <c r="AN1453" s="4">
        <v>18</v>
      </c>
      <c r="AO1453">
        <v>0.14173228346456693</v>
      </c>
      <c r="AP1453" s="4">
        <v>0</v>
      </c>
      <c r="AQ1453">
        <v>0</v>
      </c>
      <c r="AR1453" s="4">
        <v>0</v>
      </c>
      <c r="AS1453">
        <v>0</v>
      </c>
      <c r="AT1453" s="4">
        <v>0</v>
      </c>
      <c r="AU1453" s="4">
        <v>0</v>
      </c>
      <c r="AV1453" s="4">
        <v>3</v>
      </c>
      <c r="AW1453">
        <v>1.7982456140350878</v>
      </c>
      <c r="AX1453" s="4">
        <f t="shared" si="22"/>
        <v>114</v>
      </c>
      <c r="AY1453" s="4">
        <v>52</v>
      </c>
      <c r="AZ1453" s="4">
        <v>84</v>
      </c>
    </row>
    <row r="1454" spans="1:52" x14ac:dyDescent="0.25">
      <c r="A1454" s="4">
        <v>2017</v>
      </c>
      <c r="B1454" s="4" t="s">
        <v>383</v>
      </c>
      <c r="C1454" t="s">
        <v>53</v>
      </c>
      <c r="D1454" t="s">
        <v>72</v>
      </c>
      <c r="E1454" t="s">
        <v>591</v>
      </c>
      <c r="F1454" s="4">
        <v>204</v>
      </c>
      <c r="G1454">
        <v>104</v>
      </c>
      <c r="H1454">
        <v>5</v>
      </c>
      <c r="I1454">
        <v>204</v>
      </c>
      <c r="J1454">
        <v>6.3529411764705879</v>
      </c>
      <c r="K1454">
        <v>0</v>
      </c>
      <c r="L1454">
        <v>0</v>
      </c>
      <c r="M1454">
        <v>174</v>
      </c>
      <c r="N1454">
        <v>1110</v>
      </c>
      <c r="O1454">
        <v>0.8529411764705882</v>
      </c>
      <c r="P1454">
        <v>179</v>
      </c>
      <c r="Q1454">
        <v>16</v>
      </c>
      <c r="R1454">
        <v>46</v>
      </c>
      <c r="S1454">
        <v>52</v>
      </c>
      <c r="T1454">
        <v>75</v>
      </c>
      <c r="U1454">
        <v>166.68</v>
      </c>
      <c r="V1454">
        <v>74</v>
      </c>
      <c r="W1454">
        <v>76.148648648648646</v>
      </c>
      <c r="X1454">
        <v>123</v>
      </c>
      <c r="Y1454">
        <v>151.54471544715446</v>
      </c>
      <c r="Z1454">
        <v>53</v>
      </c>
      <c r="AA1454">
        <v>364</v>
      </c>
      <c r="AB1454">
        <v>121</v>
      </c>
      <c r="AC1454">
        <v>177</v>
      </c>
      <c r="AD1454">
        <v>0.59313725490196079</v>
      </c>
      <c r="AE1454">
        <v>17</v>
      </c>
      <c r="AF1454">
        <v>93</v>
      </c>
      <c r="AG1454">
        <v>8.3333333333333329E-2</v>
      </c>
      <c r="AH1454" s="4">
        <v>30</v>
      </c>
      <c r="AI1454">
        <v>0.56603773584905659</v>
      </c>
      <c r="AJ1454" s="4">
        <v>13</v>
      </c>
      <c r="AK1454">
        <v>0.24528301886792453</v>
      </c>
      <c r="AL1454" s="4">
        <v>32</v>
      </c>
      <c r="AM1454">
        <v>0.26446280991735538</v>
      </c>
      <c r="AN1454" s="4">
        <v>19</v>
      </c>
      <c r="AO1454">
        <v>0.15702479338842976</v>
      </c>
      <c r="AP1454" s="4">
        <v>0</v>
      </c>
      <c r="AQ1454">
        <v>0</v>
      </c>
      <c r="AR1454" s="4">
        <v>0</v>
      </c>
      <c r="AS1454">
        <v>0</v>
      </c>
      <c r="AT1454" s="4">
        <v>0</v>
      </c>
      <c r="AU1454" s="4">
        <v>0</v>
      </c>
      <c r="AV1454" s="4">
        <v>3</v>
      </c>
      <c r="AW1454">
        <v>1.9615384615384615</v>
      </c>
      <c r="AX1454" s="4">
        <f t="shared" si="22"/>
        <v>104</v>
      </c>
      <c r="AY1454" s="4">
        <v>59</v>
      </c>
      <c r="AZ1454" s="4">
        <v>81</v>
      </c>
    </row>
    <row r="1455" spans="1:52" x14ac:dyDescent="0.25">
      <c r="A1455" s="4">
        <v>2017</v>
      </c>
      <c r="B1455" s="4" t="s">
        <v>383</v>
      </c>
      <c r="C1455" t="s">
        <v>53</v>
      </c>
      <c r="D1455" t="s">
        <v>295</v>
      </c>
      <c r="E1455" t="s">
        <v>800</v>
      </c>
      <c r="F1455" s="4">
        <v>204</v>
      </c>
      <c r="G1455">
        <v>114</v>
      </c>
      <c r="H1455">
        <v>2</v>
      </c>
      <c r="I1455">
        <v>204</v>
      </c>
      <c r="J1455">
        <v>4.4411764705882355</v>
      </c>
      <c r="K1455">
        <v>4</v>
      </c>
      <c r="L1455">
        <v>1.9607843137254902E-2</v>
      </c>
      <c r="M1455">
        <v>168</v>
      </c>
      <c r="N1455">
        <v>869</v>
      </c>
      <c r="O1455">
        <v>0.82352941176470584</v>
      </c>
      <c r="P1455">
        <v>177</v>
      </c>
      <c r="Q1455">
        <v>11</v>
      </c>
      <c r="R1455">
        <v>43</v>
      </c>
      <c r="S1455">
        <v>52</v>
      </c>
      <c r="T1455">
        <v>59</v>
      </c>
      <c r="U1455">
        <v>160.5593220338983</v>
      </c>
      <c r="V1455">
        <v>58</v>
      </c>
      <c r="W1455">
        <v>105.10344827586206</v>
      </c>
      <c r="X1455">
        <v>134</v>
      </c>
      <c r="Y1455">
        <v>139.36567164179104</v>
      </c>
      <c r="Z1455">
        <v>30</v>
      </c>
      <c r="AA1455">
        <v>390</v>
      </c>
      <c r="AB1455">
        <v>131</v>
      </c>
      <c r="AC1455">
        <v>164</v>
      </c>
      <c r="AD1455">
        <v>0.64215686274509809</v>
      </c>
      <c r="AE1455">
        <v>17</v>
      </c>
      <c r="AF1455">
        <v>134</v>
      </c>
      <c r="AG1455">
        <v>8.3333333333333329E-2</v>
      </c>
      <c r="AH1455" s="4">
        <v>27</v>
      </c>
      <c r="AI1455">
        <v>0.9</v>
      </c>
      <c r="AJ1455" s="4">
        <v>6</v>
      </c>
      <c r="AK1455">
        <v>0.2</v>
      </c>
      <c r="AL1455" s="4">
        <v>35</v>
      </c>
      <c r="AM1455">
        <v>0.26717557251908397</v>
      </c>
      <c r="AN1455" s="4">
        <v>15</v>
      </c>
      <c r="AO1455">
        <v>0.11450381679389313</v>
      </c>
      <c r="AP1455" s="4">
        <v>0</v>
      </c>
      <c r="AQ1455">
        <v>0</v>
      </c>
      <c r="AR1455" s="4">
        <v>0</v>
      </c>
      <c r="AS1455">
        <v>0</v>
      </c>
      <c r="AT1455" s="4">
        <v>0</v>
      </c>
      <c r="AU1455" s="4">
        <v>3</v>
      </c>
      <c r="AV1455" s="4">
        <v>1</v>
      </c>
      <c r="AW1455">
        <v>2.125</v>
      </c>
      <c r="AX1455" s="4">
        <f t="shared" si="22"/>
        <v>96</v>
      </c>
      <c r="AY1455" s="4">
        <v>38</v>
      </c>
      <c r="AZ1455" s="4">
        <v>75</v>
      </c>
    </row>
    <row r="1456" spans="1:52" x14ac:dyDescent="0.25">
      <c r="A1456" s="4">
        <v>2017</v>
      </c>
      <c r="B1456" s="4" t="s">
        <v>383</v>
      </c>
      <c r="C1456" t="s">
        <v>53</v>
      </c>
      <c r="D1456" t="s">
        <v>69</v>
      </c>
      <c r="E1456" t="s">
        <v>588</v>
      </c>
      <c r="F1456" s="4">
        <v>203</v>
      </c>
      <c r="G1456">
        <v>123</v>
      </c>
      <c r="H1456">
        <v>2</v>
      </c>
      <c r="I1456">
        <v>202</v>
      </c>
      <c r="J1456">
        <v>4.8316831683168315</v>
      </c>
      <c r="K1456">
        <v>0</v>
      </c>
      <c r="L1456">
        <v>0</v>
      </c>
      <c r="M1456">
        <v>187</v>
      </c>
      <c r="N1456">
        <v>649</v>
      </c>
      <c r="O1456">
        <v>0.9211822660098522</v>
      </c>
      <c r="P1456">
        <v>150</v>
      </c>
      <c r="Q1456">
        <v>16</v>
      </c>
      <c r="R1456">
        <v>17</v>
      </c>
      <c r="S1456">
        <v>37</v>
      </c>
      <c r="T1456">
        <v>15</v>
      </c>
      <c r="U1456">
        <v>206.2</v>
      </c>
      <c r="V1456">
        <v>14</v>
      </c>
      <c r="W1456">
        <v>35</v>
      </c>
      <c r="X1456">
        <v>184</v>
      </c>
      <c r="Y1456">
        <v>102.2445652173913</v>
      </c>
      <c r="Z1456">
        <v>14</v>
      </c>
      <c r="AA1456">
        <v>269</v>
      </c>
      <c r="AB1456">
        <v>184</v>
      </c>
      <c r="AC1456">
        <v>118</v>
      </c>
      <c r="AD1456">
        <v>0.90640394088669951</v>
      </c>
      <c r="AE1456">
        <v>34</v>
      </c>
      <c r="AF1456">
        <v>90</v>
      </c>
      <c r="AG1456">
        <v>0.16748768472906403</v>
      </c>
      <c r="AH1456" s="4">
        <v>4</v>
      </c>
      <c r="AI1456">
        <v>0.2857142857142857</v>
      </c>
      <c r="AJ1456" s="4">
        <v>7</v>
      </c>
      <c r="AK1456">
        <v>0.5</v>
      </c>
      <c r="AL1456" s="4">
        <v>4</v>
      </c>
      <c r="AM1456">
        <v>2.1739130434782608E-2</v>
      </c>
      <c r="AN1456" s="4">
        <v>10</v>
      </c>
      <c r="AO1456">
        <v>5.434782608695652E-2</v>
      </c>
      <c r="AP1456" s="4">
        <v>8</v>
      </c>
      <c r="AQ1456">
        <v>3.9408866995073892E-2</v>
      </c>
      <c r="AR1456" s="4">
        <v>17</v>
      </c>
      <c r="AS1456">
        <v>8.3743842364532015E-2</v>
      </c>
      <c r="AT1456" s="4">
        <v>0</v>
      </c>
      <c r="AU1456" s="4">
        <v>1</v>
      </c>
      <c r="AV1456" s="4">
        <v>1</v>
      </c>
      <c r="AW1456">
        <v>1.8796296296296295</v>
      </c>
      <c r="AX1456" s="4">
        <f t="shared" si="22"/>
        <v>108</v>
      </c>
      <c r="AY1456" s="4">
        <v>4</v>
      </c>
      <c r="AZ1456" s="4">
        <v>128</v>
      </c>
    </row>
    <row r="1457" spans="1:52" x14ac:dyDescent="0.25">
      <c r="A1457" s="4">
        <v>2017</v>
      </c>
      <c r="B1457" s="4" t="s">
        <v>383</v>
      </c>
      <c r="C1457" t="s">
        <v>53</v>
      </c>
      <c r="D1457" t="s">
        <v>70</v>
      </c>
      <c r="E1457" t="s">
        <v>589</v>
      </c>
      <c r="F1457" s="4">
        <v>201</v>
      </c>
      <c r="G1457">
        <v>132</v>
      </c>
      <c r="H1457">
        <v>4</v>
      </c>
      <c r="I1457">
        <v>201</v>
      </c>
      <c r="J1457">
        <v>6.5223880597014929</v>
      </c>
      <c r="K1457">
        <v>4</v>
      </c>
      <c r="L1457">
        <v>1.9900497512437811E-2</v>
      </c>
      <c r="M1457">
        <v>160</v>
      </c>
      <c r="N1457">
        <v>900</v>
      </c>
      <c r="O1457">
        <v>0.79601990049751248</v>
      </c>
      <c r="P1457">
        <v>187</v>
      </c>
      <c r="Q1457">
        <v>13</v>
      </c>
      <c r="R1457">
        <v>68</v>
      </c>
      <c r="S1457">
        <v>49</v>
      </c>
      <c r="T1457">
        <v>81</v>
      </c>
      <c r="U1457">
        <v>149.45679012345678</v>
      </c>
      <c r="V1457">
        <v>77</v>
      </c>
      <c r="W1457">
        <v>77.480519480519476</v>
      </c>
      <c r="X1457">
        <v>118</v>
      </c>
      <c r="Y1457">
        <v>139.33898305084745</v>
      </c>
      <c r="Z1457">
        <v>51</v>
      </c>
      <c r="AA1457">
        <v>321</v>
      </c>
      <c r="AB1457">
        <v>109</v>
      </c>
      <c r="AC1457">
        <v>188</v>
      </c>
      <c r="AD1457">
        <v>0.54228855721393032</v>
      </c>
      <c r="AE1457">
        <v>17</v>
      </c>
      <c r="AF1457">
        <v>145</v>
      </c>
      <c r="AG1457">
        <v>8.45771144278607E-2</v>
      </c>
      <c r="AH1457" s="4">
        <v>46</v>
      </c>
      <c r="AI1457">
        <v>0.90196078431372551</v>
      </c>
      <c r="AJ1457" s="4">
        <v>19</v>
      </c>
      <c r="AK1457">
        <v>0.37254901960784315</v>
      </c>
      <c r="AL1457" s="4">
        <v>47</v>
      </c>
      <c r="AM1457">
        <v>0.43119266055045874</v>
      </c>
      <c r="AN1457" s="4">
        <v>17</v>
      </c>
      <c r="AO1457">
        <v>0.15596330275229359</v>
      </c>
      <c r="AP1457" s="4">
        <v>0</v>
      </c>
      <c r="AQ1457">
        <v>0</v>
      </c>
      <c r="AR1457" s="4">
        <v>0</v>
      </c>
      <c r="AS1457">
        <v>0</v>
      </c>
      <c r="AT1457" s="4">
        <v>0</v>
      </c>
      <c r="AU1457" s="4">
        <v>1</v>
      </c>
      <c r="AV1457" s="4">
        <v>1</v>
      </c>
      <c r="AW1457">
        <v>1.9705882352941178</v>
      </c>
      <c r="AX1457" s="4">
        <f t="shared" si="22"/>
        <v>102</v>
      </c>
      <c r="AY1457" s="4">
        <v>77</v>
      </c>
      <c r="AZ1457" s="4">
        <v>107</v>
      </c>
    </row>
    <row r="1458" spans="1:52" x14ac:dyDescent="0.25">
      <c r="A1458" s="4">
        <v>2017</v>
      </c>
      <c r="B1458" s="4" t="s">
        <v>383</v>
      </c>
      <c r="C1458" t="s">
        <v>53</v>
      </c>
      <c r="D1458" t="s">
        <v>63</v>
      </c>
      <c r="E1458" t="s">
        <v>582</v>
      </c>
      <c r="F1458" s="4">
        <v>197</v>
      </c>
      <c r="G1458">
        <v>148</v>
      </c>
      <c r="H1458">
        <v>4</v>
      </c>
      <c r="I1458">
        <v>197</v>
      </c>
      <c r="J1458">
        <v>7.2436548223350252</v>
      </c>
      <c r="K1458">
        <v>0</v>
      </c>
      <c r="L1458">
        <v>0</v>
      </c>
      <c r="M1458">
        <v>195</v>
      </c>
      <c r="N1458">
        <v>129</v>
      </c>
      <c r="O1458">
        <v>0.98984771573604058</v>
      </c>
      <c r="P1458">
        <v>142</v>
      </c>
      <c r="Q1458">
        <v>15</v>
      </c>
      <c r="R1458">
        <v>27</v>
      </c>
      <c r="S1458">
        <v>40</v>
      </c>
      <c r="T1458">
        <v>11</v>
      </c>
      <c r="U1458">
        <v>218.18181818181819</v>
      </c>
      <c r="V1458">
        <v>11</v>
      </c>
      <c r="W1458">
        <v>23.454545454545453</v>
      </c>
      <c r="X1458">
        <v>186</v>
      </c>
      <c r="Y1458">
        <v>106.04838709677419</v>
      </c>
      <c r="Z1458">
        <v>11</v>
      </c>
      <c r="AA1458">
        <v>281</v>
      </c>
      <c r="AB1458">
        <v>179</v>
      </c>
      <c r="AC1458">
        <v>113</v>
      </c>
      <c r="AD1458">
        <v>0.90862944162436543</v>
      </c>
      <c r="AE1458">
        <v>45</v>
      </c>
      <c r="AF1458">
        <v>61</v>
      </c>
      <c r="AG1458">
        <v>0.22842639593908629</v>
      </c>
      <c r="AH1458" s="4">
        <v>2</v>
      </c>
      <c r="AI1458">
        <v>0.18181818181818182</v>
      </c>
      <c r="AJ1458" s="4">
        <v>4</v>
      </c>
      <c r="AK1458">
        <v>0.36363636363636365</v>
      </c>
      <c r="AL1458" s="4">
        <v>3</v>
      </c>
      <c r="AM1458">
        <v>1.6759776536312849E-2</v>
      </c>
      <c r="AN1458" s="4">
        <v>5</v>
      </c>
      <c r="AO1458">
        <v>2.7932960893854747E-2</v>
      </c>
      <c r="AP1458" s="4">
        <v>5</v>
      </c>
      <c r="AQ1458">
        <v>2.5380710659898477E-2</v>
      </c>
      <c r="AR1458" s="4">
        <v>8</v>
      </c>
      <c r="AS1458">
        <v>4.060913705583756E-2</v>
      </c>
      <c r="AT1458" s="4">
        <v>0</v>
      </c>
      <c r="AU1458" s="4">
        <v>0</v>
      </c>
      <c r="AV1458" s="4">
        <v>1</v>
      </c>
      <c r="AW1458">
        <v>1.8411214953271029</v>
      </c>
      <c r="AX1458" s="4">
        <f t="shared" si="22"/>
        <v>107</v>
      </c>
      <c r="AY1458" s="4">
        <v>4</v>
      </c>
      <c r="AZ1458" s="4">
        <v>102</v>
      </c>
    </row>
    <row r="1459" spans="1:52" x14ac:dyDescent="0.25">
      <c r="A1459" s="4">
        <v>2017</v>
      </c>
      <c r="B1459" s="4" t="s">
        <v>383</v>
      </c>
      <c r="C1459" t="s">
        <v>53</v>
      </c>
      <c r="D1459" t="s">
        <v>78</v>
      </c>
      <c r="E1459" t="s">
        <v>597</v>
      </c>
      <c r="F1459" s="4">
        <v>184</v>
      </c>
      <c r="G1459">
        <v>107</v>
      </c>
      <c r="H1459">
        <v>5</v>
      </c>
      <c r="I1459">
        <v>184</v>
      </c>
      <c r="J1459">
        <v>6.5978260869565215</v>
      </c>
      <c r="K1459">
        <v>2</v>
      </c>
      <c r="L1459">
        <v>1.0869565217391304E-2</v>
      </c>
      <c r="M1459">
        <v>164</v>
      </c>
      <c r="N1459">
        <v>1694</v>
      </c>
      <c r="O1459">
        <v>0.89130434782608692</v>
      </c>
      <c r="P1459">
        <v>168</v>
      </c>
      <c r="Q1459">
        <v>12</v>
      </c>
      <c r="R1459">
        <v>57</v>
      </c>
      <c r="S1459">
        <v>37</v>
      </c>
      <c r="T1459">
        <v>74</v>
      </c>
      <c r="U1459">
        <v>201.52702702702703</v>
      </c>
      <c r="V1459">
        <v>69</v>
      </c>
      <c r="W1459">
        <v>41.05797101449275</v>
      </c>
      <c r="X1459">
        <v>108</v>
      </c>
      <c r="Y1459">
        <v>137.16666666666666</v>
      </c>
      <c r="Z1459">
        <v>54</v>
      </c>
      <c r="AA1459">
        <v>365</v>
      </c>
      <c r="AB1459">
        <v>108</v>
      </c>
      <c r="AC1459">
        <v>170</v>
      </c>
      <c r="AD1459">
        <v>0.58695652173913049</v>
      </c>
      <c r="AE1459">
        <v>16</v>
      </c>
      <c r="AF1459">
        <v>130</v>
      </c>
      <c r="AG1459">
        <v>8.6956521739130432E-2</v>
      </c>
      <c r="AH1459" s="4">
        <v>43</v>
      </c>
      <c r="AI1459">
        <v>0.79629629629629628</v>
      </c>
      <c r="AJ1459" s="4">
        <v>16</v>
      </c>
      <c r="AK1459">
        <v>0.29629629629629628</v>
      </c>
      <c r="AL1459" s="4">
        <v>33</v>
      </c>
      <c r="AM1459">
        <v>0.30555555555555558</v>
      </c>
      <c r="AN1459" s="4">
        <v>19</v>
      </c>
      <c r="AO1459">
        <v>0.17592592592592593</v>
      </c>
      <c r="AP1459" s="4">
        <v>0</v>
      </c>
      <c r="AQ1459">
        <v>0</v>
      </c>
      <c r="AR1459" s="4">
        <v>1</v>
      </c>
      <c r="AS1459">
        <v>5.434782608695652E-3</v>
      </c>
      <c r="AT1459" s="4">
        <v>0</v>
      </c>
      <c r="AU1459" s="4">
        <v>0</v>
      </c>
      <c r="AV1459" s="4">
        <v>3</v>
      </c>
      <c r="AW1459">
        <v>1.6283185840707965</v>
      </c>
      <c r="AX1459" s="4">
        <f t="shared" si="22"/>
        <v>113</v>
      </c>
      <c r="AY1459" s="4">
        <v>47</v>
      </c>
      <c r="AZ1459" s="4">
        <v>77</v>
      </c>
    </row>
    <row r="1460" spans="1:52" x14ac:dyDescent="0.25">
      <c r="A1460" s="4">
        <v>2017</v>
      </c>
      <c r="B1460" s="4" t="s">
        <v>383</v>
      </c>
      <c r="C1460" t="s">
        <v>53</v>
      </c>
      <c r="D1460" t="s">
        <v>64</v>
      </c>
      <c r="E1460" t="s">
        <v>583</v>
      </c>
      <c r="F1460" s="4">
        <v>179</v>
      </c>
      <c r="G1460">
        <v>117</v>
      </c>
      <c r="H1460">
        <v>3</v>
      </c>
      <c r="I1460">
        <v>179</v>
      </c>
      <c r="J1460">
        <v>6.4134078212290504</v>
      </c>
      <c r="K1460">
        <v>4</v>
      </c>
      <c r="L1460">
        <v>2.23463687150838E-2</v>
      </c>
      <c r="M1460">
        <v>144</v>
      </c>
      <c r="N1460">
        <v>800</v>
      </c>
      <c r="O1460">
        <v>0.8044692737430168</v>
      </c>
      <c r="P1460">
        <v>163</v>
      </c>
      <c r="Q1460">
        <v>13</v>
      </c>
      <c r="R1460">
        <v>56</v>
      </c>
      <c r="S1460">
        <v>50</v>
      </c>
      <c r="T1460">
        <v>61</v>
      </c>
      <c r="U1460">
        <v>168.52459016393442</v>
      </c>
      <c r="V1460">
        <v>55</v>
      </c>
      <c r="W1460">
        <v>127.38181818181818</v>
      </c>
      <c r="X1460">
        <v>111</v>
      </c>
      <c r="Y1460">
        <v>160.1081081081081</v>
      </c>
      <c r="Z1460">
        <v>34</v>
      </c>
      <c r="AA1460">
        <v>422</v>
      </c>
      <c r="AB1460">
        <v>106</v>
      </c>
      <c r="AC1460">
        <v>187</v>
      </c>
      <c r="AD1460">
        <v>0.59217877094972071</v>
      </c>
      <c r="AE1460">
        <v>9</v>
      </c>
      <c r="AF1460">
        <v>159</v>
      </c>
      <c r="AG1460">
        <v>5.027932960893855E-2</v>
      </c>
      <c r="AH1460" s="4">
        <v>23</v>
      </c>
      <c r="AI1460">
        <v>0.67647058823529416</v>
      </c>
      <c r="AJ1460" s="4">
        <v>6</v>
      </c>
      <c r="AK1460">
        <v>0.17647058823529413</v>
      </c>
      <c r="AL1460" s="4">
        <v>29</v>
      </c>
      <c r="AM1460">
        <v>0.27358490566037735</v>
      </c>
      <c r="AN1460" s="4">
        <v>20</v>
      </c>
      <c r="AO1460">
        <v>0.18867924528301888</v>
      </c>
      <c r="AP1460" s="4">
        <v>0</v>
      </c>
      <c r="AQ1460">
        <v>0</v>
      </c>
      <c r="AR1460" s="4">
        <v>1</v>
      </c>
      <c r="AS1460">
        <v>5.5865921787709499E-3</v>
      </c>
      <c r="AT1460" s="4">
        <v>0</v>
      </c>
      <c r="AU1460" s="4">
        <v>2</v>
      </c>
      <c r="AV1460" s="4">
        <v>5</v>
      </c>
      <c r="AW1460">
        <v>1.6126126126126126</v>
      </c>
      <c r="AX1460" s="4">
        <f t="shared" si="22"/>
        <v>111</v>
      </c>
      <c r="AY1460" s="4">
        <v>56</v>
      </c>
      <c r="AZ1460" s="4">
        <v>119</v>
      </c>
    </row>
    <row r="1461" spans="1:52" x14ac:dyDescent="0.25">
      <c r="A1461" s="4">
        <v>2017</v>
      </c>
      <c r="B1461" s="4" t="s">
        <v>383</v>
      </c>
      <c r="C1461" t="s">
        <v>53</v>
      </c>
      <c r="D1461" t="s">
        <v>60</v>
      </c>
      <c r="E1461" t="s">
        <v>579</v>
      </c>
      <c r="F1461" s="4">
        <v>176</v>
      </c>
      <c r="G1461">
        <v>101</v>
      </c>
      <c r="H1461">
        <v>3</v>
      </c>
      <c r="I1461">
        <v>176</v>
      </c>
      <c r="J1461">
        <v>4.7443181818181817</v>
      </c>
      <c r="K1461">
        <v>0</v>
      </c>
      <c r="L1461">
        <v>0</v>
      </c>
      <c r="M1461">
        <v>149</v>
      </c>
      <c r="N1461">
        <v>1227</v>
      </c>
      <c r="O1461">
        <v>0.84659090909090906</v>
      </c>
      <c r="P1461">
        <v>158</v>
      </c>
      <c r="Q1461">
        <v>14</v>
      </c>
      <c r="R1461">
        <v>43</v>
      </c>
      <c r="S1461">
        <v>51</v>
      </c>
      <c r="T1461">
        <v>66</v>
      </c>
      <c r="U1461">
        <v>131.60606060606059</v>
      </c>
      <c r="V1461">
        <v>62</v>
      </c>
      <c r="W1461">
        <v>50.032258064516128</v>
      </c>
      <c r="X1461">
        <v>109</v>
      </c>
      <c r="Y1461">
        <v>138.89908256880733</v>
      </c>
      <c r="Z1461">
        <v>44</v>
      </c>
      <c r="AA1461">
        <v>335</v>
      </c>
      <c r="AB1461">
        <v>99</v>
      </c>
      <c r="AC1461">
        <v>170</v>
      </c>
      <c r="AD1461">
        <v>0.5625</v>
      </c>
      <c r="AE1461">
        <v>13</v>
      </c>
      <c r="AF1461">
        <v>112</v>
      </c>
      <c r="AG1461">
        <v>7.3863636363636367E-2</v>
      </c>
      <c r="AH1461" s="4">
        <v>26</v>
      </c>
      <c r="AI1461">
        <v>0.59090909090909094</v>
      </c>
      <c r="AJ1461" s="4">
        <v>11</v>
      </c>
      <c r="AK1461">
        <v>0.25</v>
      </c>
      <c r="AL1461" s="4">
        <v>16</v>
      </c>
      <c r="AM1461">
        <v>0.16161616161616163</v>
      </c>
      <c r="AN1461" s="4">
        <v>18</v>
      </c>
      <c r="AO1461">
        <v>0.18181818181818182</v>
      </c>
      <c r="AP1461" s="4">
        <v>1</v>
      </c>
      <c r="AQ1461">
        <v>5.681818181818182E-3</v>
      </c>
      <c r="AR1461" s="4">
        <v>0</v>
      </c>
      <c r="AS1461">
        <v>0</v>
      </c>
      <c r="AT1461" s="4">
        <v>0</v>
      </c>
      <c r="AU1461" s="4">
        <v>0</v>
      </c>
      <c r="AV1461" s="4">
        <v>2</v>
      </c>
      <c r="AW1461">
        <v>1.6761904761904762</v>
      </c>
      <c r="AX1461" s="4">
        <f t="shared" si="22"/>
        <v>105</v>
      </c>
      <c r="AY1461" s="4">
        <v>50</v>
      </c>
      <c r="AZ1461" s="4">
        <v>80</v>
      </c>
    </row>
    <row r="1462" spans="1:52" x14ac:dyDescent="0.25">
      <c r="A1462" s="4">
        <v>2017</v>
      </c>
      <c r="B1462" s="4" t="s">
        <v>383</v>
      </c>
      <c r="C1462" t="s">
        <v>53</v>
      </c>
      <c r="D1462" t="s">
        <v>67</v>
      </c>
      <c r="E1462" t="s">
        <v>586</v>
      </c>
      <c r="F1462" s="4">
        <v>174</v>
      </c>
      <c r="G1462">
        <v>88</v>
      </c>
      <c r="H1462">
        <v>11</v>
      </c>
      <c r="I1462">
        <v>174</v>
      </c>
      <c r="J1462">
        <v>7.9712643678160919</v>
      </c>
      <c r="K1462">
        <v>2</v>
      </c>
      <c r="L1462">
        <v>1.1494252873563218E-2</v>
      </c>
      <c r="M1462">
        <v>130</v>
      </c>
      <c r="N1462">
        <v>2606</v>
      </c>
      <c r="O1462">
        <v>0.74712643678160917</v>
      </c>
      <c r="P1462">
        <v>165</v>
      </c>
      <c r="Q1462">
        <v>13</v>
      </c>
      <c r="R1462">
        <v>42</v>
      </c>
      <c r="S1462">
        <v>45</v>
      </c>
      <c r="T1462">
        <v>79</v>
      </c>
      <c r="U1462">
        <v>169.69620253164558</v>
      </c>
      <c r="V1462">
        <v>68</v>
      </c>
      <c r="W1462">
        <v>91.044117647058826</v>
      </c>
      <c r="X1462">
        <v>93</v>
      </c>
      <c r="Y1462">
        <v>149.41935483870967</v>
      </c>
      <c r="Z1462">
        <v>48</v>
      </c>
      <c r="AA1462">
        <v>383</v>
      </c>
      <c r="AB1462">
        <v>90</v>
      </c>
      <c r="AC1462">
        <v>171</v>
      </c>
      <c r="AD1462">
        <v>0.51724137931034486</v>
      </c>
      <c r="AE1462">
        <v>12</v>
      </c>
      <c r="AF1462">
        <v>125</v>
      </c>
      <c r="AG1462">
        <v>6.8965517241379309E-2</v>
      </c>
      <c r="AH1462" s="4">
        <v>39</v>
      </c>
      <c r="AI1462">
        <v>0.8125</v>
      </c>
      <c r="AJ1462" s="4">
        <v>11</v>
      </c>
      <c r="AK1462">
        <v>0.22916666666666666</v>
      </c>
      <c r="AL1462" s="4">
        <v>31</v>
      </c>
      <c r="AM1462">
        <v>0.34444444444444444</v>
      </c>
      <c r="AN1462" s="4">
        <v>16</v>
      </c>
      <c r="AO1462">
        <v>0.17777777777777778</v>
      </c>
      <c r="AP1462" s="4">
        <v>0</v>
      </c>
      <c r="AQ1462">
        <v>0</v>
      </c>
      <c r="AR1462" s="4">
        <v>0</v>
      </c>
      <c r="AS1462">
        <v>0</v>
      </c>
      <c r="AT1462" s="4">
        <v>0</v>
      </c>
      <c r="AU1462" s="4">
        <v>0</v>
      </c>
      <c r="AV1462" s="4">
        <v>2</v>
      </c>
      <c r="AW1462">
        <v>1.8510638297872339</v>
      </c>
      <c r="AX1462" s="4">
        <f t="shared" si="22"/>
        <v>94</v>
      </c>
      <c r="AY1462" s="4">
        <v>64</v>
      </c>
      <c r="AZ1462" s="4">
        <v>117</v>
      </c>
    </row>
    <row r="1463" spans="1:52" x14ac:dyDescent="0.25">
      <c r="A1463" s="4">
        <v>2017</v>
      </c>
      <c r="B1463" s="4" t="s">
        <v>383</v>
      </c>
      <c r="C1463" t="s">
        <v>53</v>
      </c>
      <c r="D1463" t="s">
        <v>75</v>
      </c>
      <c r="E1463" t="s">
        <v>594</v>
      </c>
      <c r="F1463" s="4">
        <v>167</v>
      </c>
      <c r="G1463">
        <v>111</v>
      </c>
      <c r="H1463">
        <v>6</v>
      </c>
      <c r="I1463">
        <v>167</v>
      </c>
      <c r="J1463">
        <v>7.4910179640718564</v>
      </c>
      <c r="K1463">
        <v>0</v>
      </c>
      <c r="L1463">
        <v>0</v>
      </c>
      <c r="M1463">
        <v>126</v>
      </c>
      <c r="N1463">
        <v>1676</v>
      </c>
      <c r="O1463">
        <v>0.75449101796407181</v>
      </c>
      <c r="P1463">
        <v>150</v>
      </c>
      <c r="Q1463">
        <v>17</v>
      </c>
      <c r="R1463">
        <v>49</v>
      </c>
      <c r="S1463">
        <v>48</v>
      </c>
      <c r="T1463">
        <v>65</v>
      </c>
      <c r="U1463">
        <v>208.75384615384615</v>
      </c>
      <c r="V1463">
        <v>58</v>
      </c>
      <c r="W1463">
        <v>52.568965517241381</v>
      </c>
      <c r="X1463">
        <v>98</v>
      </c>
      <c r="Y1463">
        <v>155.72448979591837</v>
      </c>
      <c r="Z1463">
        <v>32</v>
      </c>
      <c r="AA1463">
        <v>381</v>
      </c>
      <c r="AB1463">
        <v>92</v>
      </c>
      <c r="AC1463">
        <v>184</v>
      </c>
      <c r="AD1463">
        <v>0.55089820359281438</v>
      </c>
      <c r="AE1463">
        <v>14</v>
      </c>
      <c r="AF1463">
        <v>145</v>
      </c>
      <c r="AG1463">
        <v>8.3832335329341312E-2</v>
      </c>
      <c r="AH1463" s="4">
        <v>36</v>
      </c>
      <c r="AI1463">
        <v>0</v>
      </c>
      <c r="AJ1463" s="4">
        <v>13</v>
      </c>
      <c r="AK1463">
        <v>0.40625</v>
      </c>
      <c r="AL1463" s="4">
        <v>26</v>
      </c>
      <c r="AM1463">
        <v>0.28260869565217389</v>
      </c>
      <c r="AN1463" s="4">
        <v>11</v>
      </c>
      <c r="AO1463">
        <v>0.11956521739130435</v>
      </c>
      <c r="AP1463" s="4">
        <v>0</v>
      </c>
      <c r="AQ1463">
        <v>0</v>
      </c>
      <c r="AR1463" s="4">
        <v>0</v>
      </c>
      <c r="AS1463">
        <v>0</v>
      </c>
      <c r="AT1463" s="4">
        <v>0</v>
      </c>
      <c r="AU1463" s="4">
        <v>1</v>
      </c>
      <c r="AV1463" s="4">
        <v>5</v>
      </c>
      <c r="AW1463">
        <v>1.6372549019607843</v>
      </c>
      <c r="AX1463" s="4">
        <f t="shared" si="22"/>
        <v>102</v>
      </c>
      <c r="AY1463" s="4">
        <v>54</v>
      </c>
      <c r="AZ1463" s="4">
        <v>84</v>
      </c>
    </row>
    <row r="1464" spans="1:52" x14ac:dyDescent="0.25">
      <c r="A1464" s="4">
        <v>2017</v>
      </c>
      <c r="B1464" s="4" t="s">
        <v>383</v>
      </c>
      <c r="C1464" t="s">
        <v>53</v>
      </c>
      <c r="D1464" t="s">
        <v>74</v>
      </c>
      <c r="E1464" t="s">
        <v>593</v>
      </c>
      <c r="F1464" s="4">
        <v>165</v>
      </c>
      <c r="G1464">
        <v>162</v>
      </c>
      <c r="H1464">
        <v>3</v>
      </c>
      <c r="I1464">
        <v>165</v>
      </c>
      <c r="J1464">
        <v>7.3393939393939398</v>
      </c>
      <c r="K1464">
        <v>2</v>
      </c>
      <c r="L1464">
        <v>1.2121212121212121E-2</v>
      </c>
      <c r="M1464">
        <v>163</v>
      </c>
      <c r="N1464">
        <v>128</v>
      </c>
      <c r="O1464">
        <v>0.98787878787878791</v>
      </c>
      <c r="P1464">
        <v>122</v>
      </c>
      <c r="Q1464">
        <v>10</v>
      </c>
      <c r="R1464">
        <v>12</v>
      </c>
      <c r="S1464">
        <v>11</v>
      </c>
      <c r="T1464">
        <v>8</v>
      </c>
      <c r="U1464">
        <v>149.5</v>
      </c>
      <c r="V1464">
        <v>8</v>
      </c>
      <c r="W1464">
        <v>84.625</v>
      </c>
      <c r="X1464">
        <v>156</v>
      </c>
      <c r="Y1464">
        <v>89.852564102564102</v>
      </c>
      <c r="Z1464">
        <v>8</v>
      </c>
      <c r="AA1464">
        <v>270</v>
      </c>
      <c r="AB1464">
        <v>155</v>
      </c>
      <c r="AC1464">
        <v>107</v>
      </c>
      <c r="AD1464">
        <v>0.93939393939393945</v>
      </c>
      <c r="AE1464">
        <v>35</v>
      </c>
      <c r="AF1464">
        <v>85</v>
      </c>
      <c r="AG1464">
        <v>0.21212121212121213</v>
      </c>
      <c r="AH1464" s="4">
        <v>1</v>
      </c>
      <c r="AI1464">
        <v>0.125</v>
      </c>
      <c r="AJ1464" s="4">
        <v>1</v>
      </c>
      <c r="AK1464">
        <v>0.125</v>
      </c>
      <c r="AL1464" s="4">
        <v>3</v>
      </c>
      <c r="AM1464">
        <v>1.935483870967742E-2</v>
      </c>
      <c r="AN1464" s="4">
        <v>10</v>
      </c>
      <c r="AO1464">
        <v>6.4516129032258063E-2</v>
      </c>
      <c r="AP1464" s="4">
        <v>4</v>
      </c>
      <c r="AQ1464">
        <v>2.4242424242424242E-2</v>
      </c>
      <c r="AR1464" s="4">
        <v>11</v>
      </c>
      <c r="AS1464">
        <v>6.6666666666666666E-2</v>
      </c>
      <c r="AT1464" s="4">
        <v>0</v>
      </c>
      <c r="AU1464" s="4">
        <v>0</v>
      </c>
      <c r="AV1464" s="4">
        <v>0</v>
      </c>
      <c r="AW1464">
        <v>1.6836734693877551</v>
      </c>
      <c r="AX1464" s="4">
        <f t="shared" si="22"/>
        <v>98</v>
      </c>
      <c r="AY1464" s="4">
        <v>3</v>
      </c>
      <c r="AZ1464" s="4">
        <v>211</v>
      </c>
    </row>
    <row r="1465" spans="1:52" x14ac:dyDescent="0.25">
      <c r="A1465" s="4">
        <v>2017</v>
      </c>
      <c r="B1465" s="4" t="s">
        <v>383</v>
      </c>
      <c r="C1465" t="s">
        <v>53</v>
      </c>
      <c r="D1465" t="s">
        <v>54</v>
      </c>
      <c r="E1465" t="s">
        <v>573</v>
      </c>
      <c r="F1465" s="4">
        <v>161</v>
      </c>
      <c r="G1465">
        <v>53</v>
      </c>
      <c r="H1465">
        <v>3</v>
      </c>
      <c r="I1465">
        <v>161</v>
      </c>
      <c r="J1465">
        <v>4.6645962732919255</v>
      </c>
      <c r="K1465">
        <v>0</v>
      </c>
      <c r="L1465">
        <v>0</v>
      </c>
      <c r="M1465">
        <v>139</v>
      </c>
      <c r="N1465">
        <v>1294</v>
      </c>
      <c r="O1465">
        <v>0.86335403726708071</v>
      </c>
      <c r="P1465">
        <v>116</v>
      </c>
      <c r="Q1465">
        <v>15</v>
      </c>
      <c r="R1465">
        <v>51</v>
      </c>
      <c r="S1465">
        <v>47</v>
      </c>
      <c r="T1465">
        <v>27</v>
      </c>
      <c r="U1465">
        <v>199.11111111111111</v>
      </c>
      <c r="V1465">
        <v>25</v>
      </c>
      <c r="W1465">
        <v>44.32</v>
      </c>
      <c r="X1465">
        <v>125</v>
      </c>
      <c r="Y1465">
        <v>123.55200000000001</v>
      </c>
      <c r="Z1465">
        <v>22</v>
      </c>
      <c r="AA1465">
        <v>432</v>
      </c>
      <c r="AB1465">
        <v>131</v>
      </c>
      <c r="AC1465">
        <v>147</v>
      </c>
      <c r="AD1465">
        <v>0.81366459627329191</v>
      </c>
      <c r="AE1465">
        <v>49</v>
      </c>
      <c r="AF1465">
        <v>79</v>
      </c>
      <c r="AG1465">
        <v>0.30434782608695654</v>
      </c>
      <c r="AH1465" s="4">
        <v>12</v>
      </c>
      <c r="AI1465">
        <v>0.54545454545454541</v>
      </c>
      <c r="AJ1465" s="4">
        <v>7</v>
      </c>
      <c r="AK1465">
        <v>0.31818181818181818</v>
      </c>
      <c r="AL1465" s="4">
        <v>27</v>
      </c>
      <c r="AM1465">
        <v>0.20610687022900764</v>
      </c>
      <c r="AN1465" s="4">
        <v>20</v>
      </c>
      <c r="AO1465">
        <v>0.15267175572519084</v>
      </c>
      <c r="AP1465" s="4">
        <v>0</v>
      </c>
      <c r="AQ1465">
        <v>0</v>
      </c>
      <c r="AR1465" s="4">
        <v>0</v>
      </c>
      <c r="AS1465">
        <v>0</v>
      </c>
      <c r="AT1465" s="4">
        <v>1</v>
      </c>
      <c r="AU1465" s="4">
        <v>2</v>
      </c>
      <c r="AV1465" s="4">
        <v>3</v>
      </c>
      <c r="AW1465">
        <v>1.9397590361445782</v>
      </c>
      <c r="AX1465" s="4">
        <f t="shared" si="22"/>
        <v>83</v>
      </c>
      <c r="AY1465" s="4">
        <v>24</v>
      </c>
      <c r="AZ1465" s="4">
        <v>81</v>
      </c>
    </row>
    <row r="1466" spans="1:52" x14ac:dyDescent="0.25">
      <c r="A1466" s="4">
        <v>2017</v>
      </c>
      <c r="B1466" s="4" t="s">
        <v>383</v>
      </c>
      <c r="C1466" t="s">
        <v>53</v>
      </c>
      <c r="D1466" t="s">
        <v>86</v>
      </c>
      <c r="E1466" t="s">
        <v>605</v>
      </c>
      <c r="F1466" s="4">
        <v>157</v>
      </c>
      <c r="G1466">
        <v>90</v>
      </c>
      <c r="H1466">
        <v>4</v>
      </c>
      <c r="I1466">
        <v>157</v>
      </c>
      <c r="J1466">
        <v>4.8662420382165603</v>
      </c>
      <c r="K1466">
        <v>0</v>
      </c>
      <c r="L1466">
        <v>0</v>
      </c>
      <c r="M1466">
        <v>152</v>
      </c>
      <c r="N1466">
        <v>454</v>
      </c>
      <c r="O1466">
        <v>0.96815286624203822</v>
      </c>
      <c r="P1466">
        <v>95</v>
      </c>
      <c r="Q1466">
        <v>14</v>
      </c>
      <c r="R1466">
        <v>47</v>
      </c>
      <c r="S1466">
        <v>18</v>
      </c>
      <c r="T1466">
        <v>10</v>
      </c>
      <c r="U1466">
        <v>93.8</v>
      </c>
      <c r="V1466">
        <v>9</v>
      </c>
      <c r="W1466">
        <v>62.666666666666664</v>
      </c>
      <c r="X1466">
        <v>146</v>
      </c>
      <c r="Y1466">
        <v>54.513698630136986</v>
      </c>
      <c r="Z1466">
        <v>9</v>
      </c>
      <c r="AA1466">
        <v>311</v>
      </c>
      <c r="AB1466">
        <v>147</v>
      </c>
      <c r="AC1466">
        <v>75</v>
      </c>
      <c r="AD1466">
        <v>0.93630573248407645</v>
      </c>
      <c r="AE1466">
        <v>113</v>
      </c>
      <c r="AF1466">
        <v>64</v>
      </c>
      <c r="AG1466">
        <v>0.71974522292993626</v>
      </c>
      <c r="AH1466" s="4">
        <v>3</v>
      </c>
      <c r="AI1466">
        <v>0.33333333333333331</v>
      </c>
      <c r="AJ1466" s="4">
        <v>0</v>
      </c>
      <c r="AK1466">
        <v>0</v>
      </c>
      <c r="AL1466" s="4">
        <v>13</v>
      </c>
      <c r="AM1466">
        <v>8.8435374149659865E-2</v>
      </c>
      <c r="AN1466" s="4">
        <v>5</v>
      </c>
      <c r="AO1466">
        <v>3.4013605442176874E-2</v>
      </c>
      <c r="AP1466" s="4">
        <v>0</v>
      </c>
      <c r="AQ1466">
        <v>0</v>
      </c>
      <c r="AR1466" s="4">
        <v>0</v>
      </c>
      <c r="AS1466">
        <v>0</v>
      </c>
      <c r="AT1466" s="4">
        <v>1</v>
      </c>
      <c r="AU1466" s="4">
        <v>0</v>
      </c>
      <c r="AV1466" s="4">
        <v>0</v>
      </c>
      <c r="AW1466">
        <v>1.9146341463414633</v>
      </c>
      <c r="AX1466" s="4">
        <f t="shared" si="22"/>
        <v>82</v>
      </c>
      <c r="AY1466" s="4">
        <v>4</v>
      </c>
      <c r="AZ1466" s="4">
        <v>38</v>
      </c>
    </row>
    <row r="1467" spans="1:52" x14ac:dyDescent="0.25">
      <c r="A1467" s="4">
        <v>2017</v>
      </c>
      <c r="B1467" s="4" t="s">
        <v>383</v>
      </c>
      <c r="C1467" t="s">
        <v>53</v>
      </c>
      <c r="D1467" t="s">
        <v>81</v>
      </c>
      <c r="E1467" t="s">
        <v>600</v>
      </c>
      <c r="F1467" s="4">
        <v>153</v>
      </c>
      <c r="G1467">
        <v>89</v>
      </c>
      <c r="H1467">
        <v>5</v>
      </c>
      <c r="I1467">
        <v>153</v>
      </c>
      <c r="J1467">
        <v>6.5620915032679736</v>
      </c>
      <c r="K1467">
        <v>2</v>
      </c>
      <c r="L1467">
        <v>1.3071895424836602E-2</v>
      </c>
      <c r="M1467">
        <v>101</v>
      </c>
      <c r="N1467">
        <v>2313</v>
      </c>
      <c r="O1467">
        <v>0.66013071895424835</v>
      </c>
      <c r="P1467">
        <v>135</v>
      </c>
      <c r="Q1467">
        <v>18</v>
      </c>
      <c r="R1467">
        <v>45</v>
      </c>
      <c r="S1467">
        <v>43</v>
      </c>
      <c r="T1467">
        <v>72</v>
      </c>
      <c r="U1467">
        <v>180.11111111111111</v>
      </c>
      <c r="V1467">
        <v>68</v>
      </c>
      <c r="W1467">
        <v>62.529411764705884</v>
      </c>
      <c r="X1467">
        <v>79</v>
      </c>
      <c r="Y1467">
        <v>143.30379746835442</v>
      </c>
      <c r="Z1467">
        <v>50</v>
      </c>
      <c r="AA1467">
        <v>329</v>
      </c>
      <c r="AB1467">
        <v>75</v>
      </c>
      <c r="AC1467">
        <v>165</v>
      </c>
      <c r="AD1467">
        <v>0.49019607843137253</v>
      </c>
      <c r="AE1467">
        <v>8</v>
      </c>
      <c r="AF1467">
        <v>118</v>
      </c>
      <c r="AG1467">
        <v>5.2287581699346407E-2</v>
      </c>
      <c r="AH1467" s="4">
        <v>32</v>
      </c>
      <c r="AI1467">
        <v>0.64</v>
      </c>
      <c r="AJ1467" s="4">
        <v>11</v>
      </c>
      <c r="AK1467">
        <v>0.22</v>
      </c>
      <c r="AL1467" s="4">
        <v>18</v>
      </c>
      <c r="AM1467">
        <v>0.24</v>
      </c>
      <c r="AN1467" s="4">
        <v>9</v>
      </c>
      <c r="AO1467">
        <v>0.12</v>
      </c>
      <c r="AP1467" s="4">
        <v>0</v>
      </c>
      <c r="AQ1467">
        <v>0</v>
      </c>
      <c r="AR1467" s="4">
        <v>0</v>
      </c>
      <c r="AS1467">
        <v>0</v>
      </c>
      <c r="AT1467" s="4">
        <v>0</v>
      </c>
      <c r="AU1467" s="4">
        <v>0</v>
      </c>
      <c r="AV1467" s="4">
        <v>0</v>
      </c>
      <c r="AW1467">
        <v>1.7191011235955056</v>
      </c>
      <c r="AX1467" s="4">
        <f t="shared" si="22"/>
        <v>89</v>
      </c>
      <c r="AY1467" s="4">
        <v>51</v>
      </c>
      <c r="AZ1467" s="4">
        <v>74</v>
      </c>
    </row>
    <row r="1468" spans="1:52" x14ac:dyDescent="0.25">
      <c r="A1468" s="4">
        <v>2017</v>
      </c>
      <c r="B1468" s="4" t="s">
        <v>383</v>
      </c>
      <c r="C1468" t="s">
        <v>53</v>
      </c>
      <c r="D1468" t="s">
        <v>296</v>
      </c>
      <c r="E1468" t="s">
        <v>801</v>
      </c>
      <c r="F1468" s="4">
        <v>145</v>
      </c>
      <c r="G1468">
        <v>93</v>
      </c>
      <c r="H1468">
        <v>3</v>
      </c>
      <c r="I1468">
        <v>144</v>
      </c>
      <c r="J1468">
        <v>5.6875</v>
      </c>
      <c r="K1468">
        <v>0</v>
      </c>
      <c r="L1468">
        <v>0</v>
      </c>
      <c r="M1468">
        <v>124</v>
      </c>
      <c r="N1468">
        <v>801</v>
      </c>
      <c r="O1468">
        <v>0.85517241379310349</v>
      </c>
      <c r="P1468">
        <v>125</v>
      </c>
      <c r="Q1468">
        <v>14</v>
      </c>
      <c r="R1468">
        <v>35</v>
      </c>
      <c r="S1468">
        <v>45</v>
      </c>
      <c r="T1468">
        <v>34</v>
      </c>
      <c r="U1468">
        <v>160.88235294117646</v>
      </c>
      <c r="V1468">
        <v>33</v>
      </c>
      <c r="W1468">
        <v>72.090909090909093</v>
      </c>
      <c r="X1468">
        <v>104</v>
      </c>
      <c r="Y1468">
        <v>147.83653846153845</v>
      </c>
      <c r="Z1468">
        <v>24</v>
      </c>
      <c r="AA1468">
        <v>382</v>
      </c>
      <c r="AB1468">
        <v>103</v>
      </c>
      <c r="AC1468">
        <v>161</v>
      </c>
      <c r="AD1468">
        <v>0.71034482758620687</v>
      </c>
      <c r="AE1468">
        <v>16</v>
      </c>
      <c r="AF1468">
        <v>99</v>
      </c>
      <c r="AG1468">
        <v>0.1103448275862069</v>
      </c>
      <c r="AH1468" s="4">
        <v>20</v>
      </c>
      <c r="AI1468">
        <v>0.83333333333333337</v>
      </c>
      <c r="AJ1468" s="4">
        <v>6</v>
      </c>
      <c r="AK1468">
        <v>0.25</v>
      </c>
      <c r="AL1468" s="4">
        <v>21</v>
      </c>
      <c r="AM1468">
        <v>0.20388349514563106</v>
      </c>
      <c r="AN1468" s="4">
        <v>6</v>
      </c>
      <c r="AO1468">
        <v>5.8252427184466021E-2</v>
      </c>
      <c r="AP1468" s="4">
        <v>3</v>
      </c>
      <c r="AQ1468">
        <v>2.0689655172413793E-2</v>
      </c>
      <c r="AR1468" s="4">
        <v>4</v>
      </c>
      <c r="AS1468">
        <v>2.7586206896551724E-2</v>
      </c>
      <c r="AT1468" s="4">
        <v>0</v>
      </c>
      <c r="AU1468" s="4">
        <v>3</v>
      </c>
      <c r="AV1468" s="4">
        <v>1</v>
      </c>
      <c r="AW1468">
        <v>1.6111111111111112</v>
      </c>
      <c r="AX1468" s="4">
        <f t="shared" si="22"/>
        <v>90</v>
      </c>
      <c r="AY1468" s="4">
        <v>30</v>
      </c>
      <c r="AZ1468" s="4">
        <v>87</v>
      </c>
    </row>
    <row r="1469" spans="1:52" x14ac:dyDescent="0.25">
      <c r="A1469" s="4">
        <v>2017</v>
      </c>
      <c r="B1469" s="4" t="s">
        <v>383</v>
      </c>
      <c r="C1469" t="s">
        <v>53</v>
      </c>
      <c r="D1469" t="s">
        <v>93</v>
      </c>
      <c r="E1469" t="s">
        <v>612</v>
      </c>
      <c r="F1469" s="4">
        <v>139</v>
      </c>
      <c r="G1469">
        <v>89</v>
      </c>
      <c r="H1469">
        <v>6</v>
      </c>
      <c r="I1469">
        <v>139</v>
      </c>
      <c r="J1469">
        <v>7.6618705035971226</v>
      </c>
      <c r="K1469">
        <v>4</v>
      </c>
      <c r="L1469">
        <v>2.8776978417266189E-2</v>
      </c>
      <c r="M1469">
        <v>93</v>
      </c>
      <c r="N1469">
        <v>2967</v>
      </c>
      <c r="O1469">
        <v>0.6690647482014388</v>
      </c>
      <c r="P1469">
        <v>126</v>
      </c>
      <c r="Q1469">
        <v>14</v>
      </c>
      <c r="R1469">
        <v>45</v>
      </c>
      <c r="S1469">
        <v>49</v>
      </c>
      <c r="T1469">
        <v>57</v>
      </c>
      <c r="U1469">
        <v>179.64912280701753</v>
      </c>
      <c r="V1469">
        <v>53</v>
      </c>
      <c r="W1469">
        <v>63.452830188679243</v>
      </c>
      <c r="X1469">
        <v>80</v>
      </c>
      <c r="Y1469">
        <v>153.27500000000001</v>
      </c>
      <c r="Z1469">
        <v>39</v>
      </c>
      <c r="AA1469">
        <v>400</v>
      </c>
      <c r="AB1469">
        <v>78</v>
      </c>
      <c r="AC1469">
        <v>194</v>
      </c>
      <c r="AD1469">
        <v>0.5611510791366906</v>
      </c>
      <c r="AE1469">
        <v>7</v>
      </c>
      <c r="AF1469">
        <v>118</v>
      </c>
      <c r="AG1469">
        <v>5.0359712230215826E-2</v>
      </c>
      <c r="AH1469" s="4">
        <v>32</v>
      </c>
      <c r="AI1469">
        <v>0.82051282051282048</v>
      </c>
      <c r="AJ1469" s="4">
        <v>11</v>
      </c>
      <c r="AK1469">
        <v>0.28205128205128205</v>
      </c>
      <c r="AL1469" s="4">
        <v>18</v>
      </c>
      <c r="AM1469">
        <v>0.23076923076923078</v>
      </c>
      <c r="AN1469" s="4">
        <v>13</v>
      </c>
      <c r="AO1469">
        <v>0.16666666666666666</v>
      </c>
      <c r="AP1469" s="4">
        <v>2</v>
      </c>
      <c r="AQ1469">
        <v>1.4388489208633094E-2</v>
      </c>
      <c r="AR1469" s="4">
        <v>2</v>
      </c>
      <c r="AS1469">
        <v>1.4388489208633094E-2</v>
      </c>
      <c r="AT1469" s="4">
        <v>1</v>
      </c>
      <c r="AU1469" s="4">
        <v>0</v>
      </c>
      <c r="AV1469" s="4">
        <v>1</v>
      </c>
      <c r="AW1469">
        <v>1.6746987951807228</v>
      </c>
      <c r="AX1469" s="4">
        <f t="shared" si="22"/>
        <v>83</v>
      </c>
      <c r="AY1469" s="4">
        <v>47</v>
      </c>
      <c r="AZ1469" s="4">
        <v>115</v>
      </c>
    </row>
    <row r="1470" spans="1:52" x14ac:dyDescent="0.25">
      <c r="A1470" s="4">
        <v>2017</v>
      </c>
      <c r="B1470" s="4" t="s">
        <v>383</v>
      </c>
      <c r="C1470" t="s">
        <v>53</v>
      </c>
      <c r="D1470" t="s">
        <v>76</v>
      </c>
      <c r="E1470" t="s">
        <v>595</v>
      </c>
      <c r="F1470" s="4">
        <v>137</v>
      </c>
      <c r="G1470">
        <v>77</v>
      </c>
      <c r="H1470">
        <v>3</v>
      </c>
      <c r="I1470">
        <v>137</v>
      </c>
      <c r="J1470">
        <v>5.6350364963503647</v>
      </c>
      <c r="K1470">
        <v>2</v>
      </c>
      <c r="L1470">
        <v>1.4598540145985401E-2</v>
      </c>
      <c r="M1470">
        <v>103</v>
      </c>
      <c r="N1470">
        <v>1627</v>
      </c>
      <c r="O1470">
        <v>0.75182481751824815</v>
      </c>
      <c r="P1470">
        <v>127</v>
      </c>
      <c r="Q1470">
        <v>16</v>
      </c>
      <c r="R1470">
        <v>37</v>
      </c>
      <c r="S1470">
        <v>70</v>
      </c>
      <c r="T1470">
        <v>60</v>
      </c>
      <c r="U1470">
        <v>151.80000000000001</v>
      </c>
      <c r="V1470">
        <v>55</v>
      </c>
      <c r="W1470">
        <v>89.436363636363637</v>
      </c>
      <c r="X1470">
        <v>74</v>
      </c>
      <c r="Y1470">
        <v>171.74324324324326</v>
      </c>
      <c r="Z1470">
        <v>34</v>
      </c>
      <c r="AA1470">
        <v>351</v>
      </c>
      <c r="AB1470">
        <v>73</v>
      </c>
      <c r="AC1470">
        <v>206</v>
      </c>
      <c r="AD1470">
        <v>0.53284671532846717</v>
      </c>
      <c r="AE1470">
        <v>7</v>
      </c>
      <c r="AF1470">
        <v>120</v>
      </c>
      <c r="AG1470">
        <v>5.1094890510948905E-2</v>
      </c>
      <c r="AH1470" s="4">
        <v>28</v>
      </c>
      <c r="AI1470">
        <v>0.82352941176470584</v>
      </c>
      <c r="AJ1470" s="4">
        <v>6</v>
      </c>
      <c r="AK1470">
        <v>0.17647058823529413</v>
      </c>
      <c r="AL1470" s="4">
        <v>24</v>
      </c>
      <c r="AM1470">
        <v>0.32876712328767121</v>
      </c>
      <c r="AN1470" s="4">
        <v>19</v>
      </c>
      <c r="AO1470">
        <v>0.26027397260273971</v>
      </c>
      <c r="AP1470" s="4">
        <v>0</v>
      </c>
      <c r="AQ1470">
        <v>0</v>
      </c>
      <c r="AR1470" s="4">
        <v>0</v>
      </c>
      <c r="AS1470">
        <v>0</v>
      </c>
      <c r="AT1470" s="4">
        <v>0</v>
      </c>
      <c r="AU1470" s="4">
        <v>1</v>
      </c>
      <c r="AV1470" s="4">
        <v>4</v>
      </c>
      <c r="AW1470">
        <v>1.7341772151898733</v>
      </c>
      <c r="AX1470" s="4">
        <f t="shared" si="22"/>
        <v>79</v>
      </c>
      <c r="AY1470" s="4">
        <v>53</v>
      </c>
      <c r="AZ1470" s="4">
        <v>103</v>
      </c>
    </row>
    <row r="1471" spans="1:52" x14ac:dyDescent="0.25">
      <c r="A1471" s="4">
        <v>2017</v>
      </c>
      <c r="B1471" s="4" t="s">
        <v>383</v>
      </c>
      <c r="C1471" t="s">
        <v>53</v>
      </c>
      <c r="D1471" t="s">
        <v>65</v>
      </c>
      <c r="E1471" t="s">
        <v>584</v>
      </c>
      <c r="F1471" s="4">
        <v>136</v>
      </c>
      <c r="G1471">
        <v>71</v>
      </c>
      <c r="H1471">
        <v>5</v>
      </c>
      <c r="I1471">
        <v>136</v>
      </c>
      <c r="J1471">
        <v>6.2352941176470589</v>
      </c>
      <c r="K1471">
        <v>2</v>
      </c>
      <c r="L1471">
        <v>1.4705882352941176E-2</v>
      </c>
      <c r="M1471">
        <v>105</v>
      </c>
      <c r="N1471">
        <v>1998</v>
      </c>
      <c r="O1471">
        <v>0.7720588235294118</v>
      </c>
      <c r="P1471">
        <v>129</v>
      </c>
      <c r="Q1471">
        <v>14</v>
      </c>
      <c r="R1471">
        <v>39</v>
      </c>
      <c r="S1471">
        <v>34</v>
      </c>
      <c r="T1471">
        <v>68</v>
      </c>
      <c r="U1471">
        <v>207.9264705882353</v>
      </c>
      <c r="V1471">
        <v>68</v>
      </c>
      <c r="W1471">
        <v>67.705882352941174</v>
      </c>
      <c r="X1471">
        <v>67</v>
      </c>
      <c r="Y1471">
        <v>153.52238805970148</v>
      </c>
      <c r="Z1471">
        <v>46</v>
      </c>
      <c r="AA1471">
        <v>417</v>
      </c>
      <c r="AB1471">
        <v>68</v>
      </c>
      <c r="AC1471">
        <v>184</v>
      </c>
      <c r="AD1471">
        <v>0.5</v>
      </c>
      <c r="AE1471">
        <v>8</v>
      </c>
      <c r="AF1471">
        <v>114</v>
      </c>
      <c r="AG1471">
        <v>5.8823529411764705E-2</v>
      </c>
      <c r="AH1471" s="4">
        <v>40</v>
      </c>
      <c r="AI1471">
        <v>0.86956521739130432</v>
      </c>
      <c r="AJ1471" s="4">
        <v>15</v>
      </c>
      <c r="AK1471">
        <v>0.32608695652173914</v>
      </c>
      <c r="AL1471" s="4">
        <v>20</v>
      </c>
      <c r="AM1471">
        <v>0.29411764705882354</v>
      </c>
      <c r="AN1471" s="4">
        <v>14</v>
      </c>
      <c r="AO1471">
        <v>0.20588235294117646</v>
      </c>
      <c r="AP1471" s="4">
        <v>0</v>
      </c>
      <c r="AQ1471">
        <v>0</v>
      </c>
      <c r="AR1471" s="4">
        <v>0</v>
      </c>
      <c r="AS1471">
        <v>0</v>
      </c>
      <c r="AT1471" s="4">
        <v>0</v>
      </c>
      <c r="AU1471" s="4">
        <v>2</v>
      </c>
      <c r="AV1471" s="4">
        <v>3</v>
      </c>
      <c r="AW1471">
        <v>1.5813953488372092</v>
      </c>
      <c r="AX1471" s="4">
        <f t="shared" si="22"/>
        <v>86</v>
      </c>
      <c r="AY1471" s="4">
        <v>59</v>
      </c>
      <c r="AZ1471" s="4">
        <v>113</v>
      </c>
    </row>
    <row r="1472" spans="1:52" x14ac:dyDescent="0.25">
      <c r="A1472" s="4">
        <v>2017</v>
      </c>
      <c r="B1472" s="4" t="s">
        <v>383</v>
      </c>
      <c r="C1472" t="s">
        <v>53</v>
      </c>
      <c r="D1472" t="s">
        <v>73</v>
      </c>
      <c r="E1472" t="s">
        <v>592</v>
      </c>
      <c r="F1472" s="4">
        <v>135</v>
      </c>
      <c r="G1472">
        <v>86</v>
      </c>
      <c r="H1472">
        <v>6</v>
      </c>
      <c r="I1472">
        <v>135</v>
      </c>
      <c r="J1472">
        <v>7.4814814814814818</v>
      </c>
      <c r="K1472">
        <v>0</v>
      </c>
      <c r="L1472">
        <v>0</v>
      </c>
      <c r="M1472">
        <v>99</v>
      </c>
      <c r="N1472">
        <v>1174</v>
      </c>
      <c r="O1472">
        <v>0.73333333333333328</v>
      </c>
      <c r="P1472">
        <v>133</v>
      </c>
      <c r="Q1472">
        <v>11</v>
      </c>
      <c r="R1472">
        <v>32</v>
      </c>
      <c r="S1472">
        <v>53</v>
      </c>
      <c r="T1472">
        <v>68</v>
      </c>
      <c r="U1472">
        <v>141.04411764705881</v>
      </c>
      <c r="V1472">
        <v>66</v>
      </c>
      <c r="W1472">
        <v>53.257575757575758</v>
      </c>
      <c r="X1472">
        <v>63</v>
      </c>
      <c r="Y1472">
        <v>149.23809523809524</v>
      </c>
      <c r="Z1472">
        <v>38</v>
      </c>
      <c r="AA1472">
        <v>360</v>
      </c>
      <c r="AB1472">
        <v>57</v>
      </c>
      <c r="AC1472">
        <v>174</v>
      </c>
      <c r="AD1472">
        <v>0.42222222222222222</v>
      </c>
      <c r="AE1472">
        <v>2</v>
      </c>
      <c r="AF1472">
        <v>72</v>
      </c>
      <c r="AG1472">
        <v>1.4814814814814815E-2</v>
      </c>
      <c r="AH1472" s="4">
        <v>44</v>
      </c>
      <c r="AI1472">
        <v>0</v>
      </c>
      <c r="AJ1472" s="4">
        <v>9</v>
      </c>
      <c r="AK1472">
        <v>0.23684210526315788</v>
      </c>
      <c r="AL1472" s="4">
        <v>17</v>
      </c>
      <c r="AM1472">
        <v>0.2982456140350877</v>
      </c>
      <c r="AN1472" s="4">
        <v>15</v>
      </c>
      <c r="AO1472">
        <v>0.26315789473684209</v>
      </c>
      <c r="AP1472" s="4">
        <v>1</v>
      </c>
      <c r="AQ1472">
        <v>7.4074074074074077E-3</v>
      </c>
      <c r="AR1472" s="4">
        <v>1</v>
      </c>
      <c r="AS1472">
        <v>7.4074074074074077E-3</v>
      </c>
      <c r="AT1472" s="4">
        <v>0</v>
      </c>
      <c r="AU1472" s="4">
        <v>0</v>
      </c>
      <c r="AV1472" s="4">
        <v>3</v>
      </c>
      <c r="AW1472">
        <v>1.7307692307692308</v>
      </c>
      <c r="AX1472" s="4">
        <f t="shared" si="22"/>
        <v>78</v>
      </c>
      <c r="AY1472" s="4">
        <v>51</v>
      </c>
      <c r="AZ1472" s="4">
        <v>70</v>
      </c>
    </row>
    <row r="1473" spans="1:52" x14ac:dyDescent="0.25">
      <c r="A1473" s="4">
        <v>2017</v>
      </c>
      <c r="B1473" s="4" t="s">
        <v>383</v>
      </c>
      <c r="C1473" t="s">
        <v>53</v>
      </c>
      <c r="D1473" t="s">
        <v>55</v>
      </c>
      <c r="E1473" t="s">
        <v>574</v>
      </c>
      <c r="F1473" s="4">
        <v>134</v>
      </c>
      <c r="G1473">
        <v>82</v>
      </c>
      <c r="H1473">
        <v>5</v>
      </c>
      <c r="I1473">
        <v>134</v>
      </c>
      <c r="J1473">
        <v>8.1641791044776113</v>
      </c>
      <c r="K1473">
        <v>0</v>
      </c>
      <c r="L1473">
        <v>0</v>
      </c>
      <c r="M1473">
        <v>126</v>
      </c>
      <c r="N1473">
        <v>837</v>
      </c>
      <c r="O1473">
        <v>0.94029850746268662</v>
      </c>
      <c r="P1473">
        <v>67</v>
      </c>
      <c r="Q1473">
        <v>21</v>
      </c>
      <c r="R1473">
        <v>47</v>
      </c>
      <c r="S1473">
        <v>26</v>
      </c>
      <c r="T1473">
        <v>12</v>
      </c>
      <c r="U1473">
        <v>174.5</v>
      </c>
      <c r="V1473">
        <v>12</v>
      </c>
      <c r="W1473">
        <v>35</v>
      </c>
      <c r="X1473">
        <v>121</v>
      </c>
      <c r="Y1473">
        <v>66.900826446280988</v>
      </c>
      <c r="Z1473">
        <v>9</v>
      </c>
      <c r="AA1473">
        <v>331</v>
      </c>
      <c r="AB1473">
        <v>122</v>
      </c>
      <c r="AC1473">
        <v>97</v>
      </c>
      <c r="AD1473">
        <v>0.91044776119402981</v>
      </c>
      <c r="AE1473">
        <v>93</v>
      </c>
      <c r="AF1473">
        <v>67</v>
      </c>
      <c r="AG1473">
        <v>0.69402985074626866</v>
      </c>
      <c r="AH1473" s="4">
        <v>5</v>
      </c>
      <c r="AI1473">
        <v>0.55555555555555558</v>
      </c>
      <c r="AJ1473" s="4">
        <v>1</v>
      </c>
      <c r="AK1473">
        <v>0.1111111111111111</v>
      </c>
      <c r="AL1473" s="4">
        <v>6</v>
      </c>
      <c r="AM1473">
        <v>4.9180327868852458E-2</v>
      </c>
      <c r="AN1473" s="4">
        <v>7</v>
      </c>
      <c r="AO1473">
        <v>5.737704918032787E-2</v>
      </c>
      <c r="AP1473" s="4">
        <v>0</v>
      </c>
      <c r="AQ1473">
        <v>0</v>
      </c>
      <c r="AR1473" s="4">
        <v>0</v>
      </c>
      <c r="AS1473">
        <v>0</v>
      </c>
      <c r="AT1473" s="4">
        <v>0</v>
      </c>
      <c r="AU1473" s="4">
        <v>1</v>
      </c>
      <c r="AV1473" s="4">
        <v>1</v>
      </c>
      <c r="AW1473">
        <v>1.558139534883721</v>
      </c>
      <c r="AX1473" s="4">
        <f t="shared" si="22"/>
        <v>86</v>
      </c>
      <c r="AY1473" s="4">
        <v>12</v>
      </c>
      <c r="AZ1473" s="4">
        <v>77</v>
      </c>
    </row>
    <row r="1474" spans="1:52" x14ac:dyDescent="0.25">
      <c r="A1474" s="4">
        <v>2017</v>
      </c>
      <c r="B1474" s="4" t="s">
        <v>383</v>
      </c>
      <c r="C1474" t="s">
        <v>53</v>
      </c>
      <c r="D1474" t="s">
        <v>85</v>
      </c>
      <c r="E1474" t="s">
        <v>604</v>
      </c>
      <c r="F1474" s="4">
        <v>133</v>
      </c>
      <c r="G1474">
        <v>92</v>
      </c>
      <c r="H1474">
        <v>9</v>
      </c>
      <c r="I1474">
        <v>133</v>
      </c>
      <c r="J1474">
        <v>9.3308270676691727</v>
      </c>
      <c r="K1474">
        <v>0</v>
      </c>
      <c r="L1474">
        <v>0</v>
      </c>
      <c r="M1474">
        <v>100</v>
      </c>
      <c r="N1474">
        <v>1225</v>
      </c>
      <c r="O1474">
        <v>0.75187969924812026</v>
      </c>
      <c r="P1474">
        <v>115</v>
      </c>
      <c r="Q1474">
        <v>16</v>
      </c>
      <c r="R1474">
        <v>34</v>
      </c>
      <c r="S1474">
        <v>55</v>
      </c>
      <c r="T1474">
        <v>52</v>
      </c>
      <c r="U1474">
        <v>170.17307692307693</v>
      </c>
      <c r="V1474">
        <v>51</v>
      </c>
      <c r="W1474">
        <v>134.23529411764707</v>
      </c>
      <c r="X1474">
        <v>76</v>
      </c>
      <c r="Y1474">
        <v>173.13157894736841</v>
      </c>
      <c r="Z1474">
        <v>32</v>
      </c>
      <c r="AA1474">
        <v>347</v>
      </c>
      <c r="AB1474">
        <v>69</v>
      </c>
      <c r="AC1474">
        <v>194</v>
      </c>
      <c r="AD1474">
        <v>0.51879699248120303</v>
      </c>
      <c r="AE1474">
        <v>5</v>
      </c>
      <c r="AF1474">
        <v>120</v>
      </c>
      <c r="AG1474">
        <v>3.7593984962406013E-2</v>
      </c>
      <c r="AH1474" s="4">
        <v>25</v>
      </c>
      <c r="AI1474">
        <v>0.78125</v>
      </c>
      <c r="AJ1474" s="4">
        <v>8</v>
      </c>
      <c r="AK1474">
        <v>0.25</v>
      </c>
      <c r="AL1474" s="4">
        <v>26</v>
      </c>
      <c r="AM1474">
        <v>0.37681159420289856</v>
      </c>
      <c r="AN1474" s="4">
        <v>10</v>
      </c>
      <c r="AO1474">
        <v>0.14492753623188406</v>
      </c>
      <c r="AP1474" s="4">
        <v>0</v>
      </c>
      <c r="AQ1474">
        <v>0</v>
      </c>
      <c r="AR1474" s="4">
        <v>0</v>
      </c>
      <c r="AS1474">
        <v>0</v>
      </c>
      <c r="AT1474" s="4">
        <v>0</v>
      </c>
      <c r="AU1474" s="4">
        <v>1</v>
      </c>
      <c r="AV1474" s="4">
        <v>2</v>
      </c>
      <c r="AW1474">
        <v>1.4943820224719102</v>
      </c>
      <c r="AX1474" s="4">
        <f t="shared" si="22"/>
        <v>89</v>
      </c>
      <c r="AY1474" s="4">
        <v>40</v>
      </c>
      <c r="AZ1474" s="4">
        <v>104</v>
      </c>
    </row>
    <row r="1475" spans="1:52" x14ac:dyDescent="0.25">
      <c r="A1475" s="4">
        <v>2017</v>
      </c>
      <c r="B1475" s="4" t="s">
        <v>383</v>
      </c>
      <c r="C1475" t="s">
        <v>53</v>
      </c>
      <c r="D1475" t="s">
        <v>58</v>
      </c>
      <c r="E1475" t="s">
        <v>577</v>
      </c>
      <c r="F1475" s="4">
        <v>122</v>
      </c>
      <c r="G1475">
        <v>32</v>
      </c>
      <c r="H1475">
        <v>1</v>
      </c>
      <c r="I1475">
        <v>122</v>
      </c>
      <c r="J1475">
        <v>3.0081967213114753</v>
      </c>
      <c r="K1475">
        <v>0</v>
      </c>
      <c r="L1475">
        <v>0</v>
      </c>
      <c r="M1475">
        <v>114</v>
      </c>
      <c r="N1475">
        <v>646</v>
      </c>
      <c r="O1475">
        <v>0.93442622950819676</v>
      </c>
      <c r="P1475">
        <v>71</v>
      </c>
      <c r="Q1475">
        <v>12</v>
      </c>
      <c r="R1475">
        <v>40</v>
      </c>
      <c r="S1475">
        <v>33</v>
      </c>
      <c r="T1475">
        <v>12</v>
      </c>
      <c r="U1475">
        <v>208</v>
      </c>
      <c r="V1475">
        <v>12</v>
      </c>
      <c r="W1475">
        <v>89.5</v>
      </c>
      <c r="X1475">
        <v>106</v>
      </c>
      <c r="Y1475">
        <v>82.424528301886795</v>
      </c>
      <c r="Z1475">
        <v>9</v>
      </c>
      <c r="AA1475">
        <v>444</v>
      </c>
      <c r="AB1475">
        <v>110</v>
      </c>
      <c r="AC1475">
        <v>98</v>
      </c>
      <c r="AD1475">
        <v>0.90163934426229508</v>
      </c>
      <c r="AE1475">
        <v>71</v>
      </c>
      <c r="AF1475">
        <v>74</v>
      </c>
      <c r="AG1475">
        <v>0.58196721311475408</v>
      </c>
      <c r="AH1475" s="4">
        <v>5</v>
      </c>
      <c r="AI1475">
        <v>0.55555555555555558</v>
      </c>
      <c r="AJ1475" s="4">
        <v>3</v>
      </c>
      <c r="AK1475">
        <v>0.33333333333333331</v>
      </c>
      <c r="AL1475" s="4">
        <v>11</v>
      </c>
      <c r="AM1475">
        <v>0.1</v>
      </c>
      <c r="AN1475" s="4">
        <v>5</v>
      </c>
      <c r="AO1475">
        <v>4.5454545454545456E-2</v>
      </c>
      <c r="AP1475" s="4">
        <v>0</v>
      </c>
      <c r="AQ1475">
        <v>0</v>
      </c>
      <c r="AR1475" s="4">
        <v>1</v>
      </c>
      <c r="AS1475">
        <v>8.1967213114754103E-3</v>
      </c>
      <c r="AT1475" s="4">
        <v>0</v>
      </c>
      <c r="AU1475" s="4">
        <v>3</v>
      </c>
      <c r="AV1475" s="4">
        <v>3</v>
      </c>
      <c r="AW1475">
        <v>1.8484848484848484</v>
      </c>
      <c r="AX1475" s="4">
        <f t="shared" ref="AX1475:AX1538" si="23">IF(ISERROR(F1475/AW1475),0,F1475/AW1475)</f>
        <v>66</v>
      </c>
      <c r="AY1475" s="4">
        <v>10</v>
      </c>
      <c r="AZ1475" s="4">
        <v>123</v>
      </c>
    </row>
    <row r="1476" spans="1:52" x14ac:dyDescent="0.25">
      <c r="A1476" s="4">
        <v>2017</v>
      </c>
      <c r="B1476" s="4" t="s">
        <v>383</v>
      </c>
      <c r="C1476" t="s">
        <v>53</v>
      </c>
      <c r="D1476" t="s">
        <v>71</v>
      </c>
      <c r="E1476" t="s">
        <v>590</v>
      </c>
      <c r="F1476" s="4">
        <v>122</v>
      </c>
      <c r="G1476">
        <v>117</v>
      </c>
      <c r="H1476">
        <v>2</v>
      </c>
      <c r="I1476">
        <v>122</v>
      </c>
      <c r="J1476">
        <v>4.8852459016393439</v>
      </c>
      <c r="K1476">
        <v>0</v>
      </c>
      <c r="L1476">
        <v>0</v>
      </c>
      <c r="M1476">
        <v>84</v>
      </c>
      <c r="N1476">
        <v>652</v>
      </c>
      <c r="O1476">
        <v>0.68852459016393441</v>
      </c>
      <c r="P1476">
        <v>79</v>
      </c>
      <c r="Q1476">
        <v>9</v>
      </c>
      <c r="R1476">
        <v>11</v>
      </c>
      <c r="S1476">
        <v>25</v>
      </c>
      <c r="T1476">
        <v>1</v>
      </c>
      <c r="U1476">
        <v>86</v>
      </c>
      <c r="V1476">
        <v>1</v>
      </c>
      <c r="W1476">
        <v>7</v>
      </c>
      <c r="X1476">
        <v>120</v>
      </c>
      <c r="Y1476">
        <v>66.650000000000006</v>
      </c>
      <c r="Z1476">
        <v>0</v>
      </c>
      <c r="AA1476">
        <v>0</v>
      </c>
      <c r="AB1476">
        <v>120</v>
      </c>
      <c r="AC1476">
        <v>78</v>
      </c>
      <c r="AD1476">
        <v>0.98360655737704916</v>
      </c>
      <c r="AE1476">
        <v>29</v>
      </c>
      <c r="AF1476">
        <v>66</v>
      </c>
      <c r="AG1476">
        <v>0.23770491803278687</v>
      </c>
      <c r="AH1476" s="4">
        <v>0</v>
      </c>
      <c r="AI1476">
        <v>0</v>
      </c>
      <c r="AJ1476" s="4">
        <v>0</v>
      </c>
      <c r="AK1476">
        <v>0</v>
      </c>
      <c r="AL1476" s="4">
        <v>0</v>
      </c>
      <c r="AM1476">
        <v>0</v>
      </c>
      <c r="AN1476" s="4">
        <v>3</v>
      </c>
      <c r="AO1476">
        <v>2.5000000000000001E-2</v>
      </c>
      <c r="AP1476" s="4">
        <v>0</v>
      </c>
      <c r="AQ1476">
        <v>0</v>
      </c>
      <c r="AR1476" s="4">
        <v>3</v>
      </c>
      <c r="AS1476">
        <v>2.4590163934426229E-2</v>
      </c>
      <c r="AT1476" s="4">
        <v>0</v>
      </c>
      <c r="AU1476" s="4">
        <v>0</v>
      </c>
      <c r="AV1476" s="4">
        <v>0</v>
      </c>
      <c r="AW1476">
        <v>1.7681159420289856</v>
      </c>
      <c r="AX1476" s="4">
        <f t="shared" si="23"/>
        <v>69</v>
      </c>
      <c r="AY1476" s="4">
        <v>0</v>
      </c>
      <c r="AZ1476" s="4">
        <v>0</v>
      </c>
    </row>
    <row r="1477" spans="1:52" x14ac:dyDescent="0.25">
      <c r="A1477" s="4">
        <v>2017</v>
      </c>
      <c r="B1477" s="4" t="s">
        <v>383</v>
      </c>
      <c r="C1477" t="s">
        <v>53</v>
      </c>
      <c r="D1477" t="s">
        <v>84</v>
      </c>
      <c r="E1477" t="s">
        <v>603</v>
      </c>
      <c r="F1477" s="4">
        <v>117</v>
      </c>
      <c r="G1477">
        <v>81</v>
      </c>
      <c r="H1477">
        <v>6</v>
      </c>
      <c r="I1477">
        <v>116</v>
      </c>
      <c r="J1477">
        <v>8.5172413793103452</v>
      </c>
      <c r="K1477">
        <v>2</v>
      </c>
      <c r="L1477">
        <v>1.7241379310344827E-2</v>
      </c>
      <c r="M1477">
        <v>63</v>
      </c>
      <c r="N1477">
        <v>3458</v>
      </c>
      <c r="O1477">
        <v>0.53846153846153844</v>
      </c>
      <c r="P1477">
        <v>101</v>
      </c>
      <c r="Q1477">
        <v>25</v>
      </c>
      <c r="R1477">
        <v>32</v>
      </c>
      <c r="S1477">
        <v>51</v>
      </c>
      <c r="T1477">
        <v>51</v>
      </c>
      <c r="U1477">
        <v>206.37254901960785</v>
      </c>
      <c r="V1477">
        <v>47</v>
      </c>
      <c r="W1477">
        <v>92.61702127659575</v>
      </c>
      <c r="X1477">
        <v>61</v>
      </c>
      <c r="Y1477">
        <v>180.27868852459017</v>
      </c>
      <c r="Z1477">
        <v>36</v>
      </c>
      <c r="AA1477">
        <v>403</v>
      </c>
      <c r="AB1477">
        <v>57</v>
      </c>
      <c r="AC1477">
        <v>209</v>
      </c>
      <c r="AD1477">
        <v>0.48717948717948717</v>
      </c>
      <c r="AE1477">
        <v>7</v>
      </c>
      <c r="AF1477">
        <v>102</v>
      </c>
      <c r="AG1477">
        <v>5.9829059829059832E-2</v>
      </c>
      <c r="AH1477" s="4">
        <v>30</v>
      </c>
      <c r="AI1477">
        <v>0.83333333333333337</v>
      </c>
      <c r="AJ1477" s="4">
        <v>9</v>
      </c>
      <c r="AK1477">
        <v>0.25</v>
      </c>
      <c r="AL1477" s="4">
        <v>28</v>
      </c>
      <c r="AM1477">
        <v>0.49122807017543857</v>
      </c>
      <c r="AN1477" s="4">
        <v>9</v>
      </c>
      <c r="AO1477">
        <v>0.15789473684210525</v>
      </c>
      <c r="AP1477" s="4">
        <v>0</v>
      </c>
      <c r="AQ1477">
        <v>0</v>
      </c>
      <c r="AR1477" s="4">
        <v>0</v>
      </c>
      <c r="AS1477">
        <v>0</v>
      </c>
      <c r="AT1477" s="4">
        <v>2</v>
      </c>
      <c r="AU1477" s="4">
        <v>0</v>
      </c>
      <c r="AV1477" s="4">
        <v>2</v>
      </c>
      <c r="AW1477">
        <v>1.7205882352941178</v>
      </c>
      <c r="AX1477" s="4">
        <f t="shared" si="23"/>
        <v>68</v>
      </c>
      <c r="AY1477" s="4">
        <v>34</v>
      </c>
      <c r="AZ1477" s="4">
        <v>108</v>
      </c>
    </row>
    <row r="1478" spans="1:52" x14ac:dyDescent="0.25">
      <c r="A1478" s="4">
        <v>2017</v>
      </c>
      <c r="B1478" s="4" t="s">
        <v>383</v>
      </c>
      <c r="C1478" t="s">
        <v>53</v>
      </c>
      <c r="D1478" t="s">
        <v>77</v>
      </c>
      <c r="E1478" t="s">
        <v>596</v>
      </c>
      <c r="F1478" s="4">
        <v>108</v>
      </c>
      <c r="G1478">
        <v>61</v>
      </c>
      <c r="H1478">
        <v>5</v>
      </c>
      <c r="I1478">
        <v>106</v>
      </c>
      <c r="J1478">
        <v>6.0471698113207548</v>
      </c>
      <c r="K1478">
        <v>2</v>
      </c>
      <c r="L1478">
        <v>1.8867924528301886E-2</v>
      </c>
      <c r="M1478">
        <v>85</v>
      </c>
      <c r="N1478">
        <v>1525</v>
      </c>
      <c r="O1478">
        <v>0.78703703703703709</v>
      </c>
      <c r="P1478">
        <v>100</v>
      </c>
      <c r="Q1478">
        <v>10</v>
      </c>
      <c r="R1478">
        <v>20</v>
      </c>
      <c r="S1478">
        <v>29</v>
      </c>
      <c r="T1478">
        <v>57</v>
      </c>
      <c r="U1478">
        <v>131.38596491228071</v>
      </c>
      <c r="V1478">
        <v>53</v>
      </c>
      <c r="W1478">
        <v>44.905660377358494</v>
      </c>
      <c r="X1478">
        <v>51</v>
      </c>
      <c r="Y1478">
        <v>100.35294117647059</v>
      </c>
      <c r="Z1478">
        <v>33</v>
      </c>
      <c r="AA1478">
        <v>385</v>
      </c>
      <c r="AB1478">
        <v>51</v>
      </c>
      <c r="AC1478">
        <v>128</v>
      </c>
      <c r="AD1478">
        <v>0.47222222222222221</v>
      </c>
      <c r="AE1478">
        <v>9</v>
      </c>
      <c r="AF1478">
        <v>47</v>
      </c>
      <c r="AG1478">
        <v>8.3333333333333329E-2</v>
      </c>
      <c r="AH1478" s="4">
        <v>33</v>
      </c>
      <c r="AI1478">
        <v>1</v>
      </c>
      <c r="AJ1478" s="4">
        <v>6</v>
      </c>
      <c r="AK1478">
        <v>0.18181818181818182</v>
      </c>
      <c r="AL1478" s="4">
        <v>17</v>
      </c>
      <c r="AM1478">
        <v>0.33333333333333331</v>
      </c>
      <c r="AN1478" s="4">
        <v>8</v>
      </c>
      <c r="AO1478">
        <v>0.15686274509803921</v>
      </c>
      <c r="AP1478" s="4">
        <v>0</v>
      </c>
      <c r="AQ1478">
        <v>0</v>
      </c>
      <c r="AR1478" s="4">
        <v>0</v>
      </c>
      <c r="AS1478">
        <v>0</v>
      </c>
      <c r="AT1478" s="4">
        <v>0</v>
      </c>
      <c r="AU1478" s="4">
        <v>0</v>
      </c>
      <c r="AV1478" s="4">
        <v>5</v>
      </c>
      <c r="AW1478">
        <v>1.6119402985074627</v>
      </c>
      <c r="AX1478" s="4">
        <f t="shared" si="23"/>
        <v>67</v>
      </c>
      <c r="AY1478" s="4">
        <v>50</v>
      </c>
      <c r="AZ1478" s="4">
        <v>70</v>
      </c>
    </row>
    <row r="1479" spans="1:52" x14ac:dyDescent="0.25">
      <c r="A1479" s="4">
        <v>2017</v>
      </c>
      <c r="B1479" s="4" t="s">
        <v>383</v>
      </c>
      <c r="C1479" t="s">
        <v>53</v>
      </c>
      <c r="D1479" t="s">
        <v>79</v>
      </c>
      <c r="E1479" t="s">
        <v>598</v>
      </c>
      <c r="F1479" s="4">
        <v>101</v>
      </c>
      <c r="G1479">
        <v>63</v>
      </c>
      <c r="H1479">
        <v>5</v>
      </c>
      <c r="I1479">
        <v>101</v>
      </c>
      <c r="J1479">
        <v>6.7326732673267324</v>
      </c>
      <c r="K1479">
        <v>0</v>
      </c>
      <c r="L1479">
        <v>0</v>
      </c>
      <c r="M1479">
        <v>75</v>
      </c>
      <c r="N1479">
        <v>2071</v>
      </c>
      <c r="O1479">
        <v>0.74257425742574257</v>
      </c>
      <c r="P1479">
        <v>95</v>
      </c>
      <c r="Q1479">
        <v>18</v>
      </c>
      <c r="R1479">
        <v>32</v>
      </c>
      <c r="S1479">
        <v>47</v>
      </c>
      <c r="T1479">
        <v>40</v>
      </c>
      <c r="U1479">
        <v>146.19999999999999</v>
      </c>
      <c r="V1479">
        <v>40</v>
      </c>
      <c r="W1479">
        <v>56.2</v>
      </c>
      <c r="X1479">
        <v>60</v>
      </c>
      <c r="Y1479">
        <v>160.03333333333333</v>
      </c>
      <c r="Z1479">
        <v>17</v>
      </c>
      <c r="AA1479">
        <v>342</v>
      </c>
      <c r="AB1479">
        <v>59</v>
      </c>
      <c r="AC1479">
        <v>182</v>
      </c>
      <c r="AD1479">
        <v>0.58415841584158412</v>
      </c>
      <c r="AE1479">
        <v>4</v>
      </c>
      <c r="AF1479">
        <v>176</v>
      </c>
      <c r="AG1479">
        <v>3.9603960396039604E-2</v>
      </c>
      <c r="AH1479" s="4">
        <v>23</v>
      </c>
      <c r="AI1479">
        <v>0</v>
      </c>
      <c r="AJ1479" s="4">
        <v>8</v>
      </c>
      <c r="AK1479">
        <v>0.47058823529411764</v>
      </c>
      <c r="AL1479" s="4">
        <v>22</v>
      </c>
      <c r="AM1479">
        <v>0.3728813559322034</v>
      </c>
      <c r="AN1479" s="4">
        <v>13</v>
      </c>
      <c r="AO1479">
        <v>0.22033898305084745</v>
      </c>
      <c r="AP1479" s="4">
        <v>0</v>
      </c>
      <c r="AQ1479">
        <v>0</v>
      </c>
      <c r="AR1479" s="4">
        <v>0</v>
      </c>
      <c r="AS1479">
        <v>0</v>
      </c>
      <c r="AT1479" s="4">
        <v>0</v>
      </c>
      <c r="AU1479" s="4">
        <v>0</v>
      </c>
      <c r="AV1479" s="4">
        <v>2</v>
      </c>
      <c r="AW1479">
        <v>1.5538461538461539</v>
      </c>
      <c r="AX1479" s="4">
        <f t="shared" si="23"/>
        <v>65</v>
      </c>
      <c r="AY1479" s="4">
        <v>35</v>
      </c>
      <c r="AZ1479" s="4">
        <v>72</v>
      </c>
    </row>
    <row r="1480" spans="1:52" x14ac:dyDescent="0.25">
      <c r="A1480" s="4">
        <v>2017</v>
      </c>
      <c r="B1480" s="4" t="s">
        <v>383</v>
      </c>
      <c r="C1480" t="s">
        <v>53</v>
      </c>
      <c r="D1480" t="s">
        <v>83</v>
      </c>
      <c r="E1480" t="s">
        <v>602</v>
      </c>
      <c r="F1480" s="4">
        <v>101</v>
      </c>
      <c r="G1480">
        <v>59</v>
      </c>
      <c r="H1480">
        <v>6</v>
      </c>
      <c r="I1480">
        <v>101</v>
      </c>
      <c r="J1480">
        <v>6.1485148514851486</v>
      </c>
      <c r="K1480">
        <v>0</v>
      </c>
      <c r="L1480">
        <v>0</v>
      </c>
      <c r="M1480">
        <v>81</v>
      </c>
      <c r="N1480">
        <v>1404</v>
      </c>
      <c r="O1480">
        <v>0.80198019801980203</v>
      </c>
      <c r="P1480">
        <v>94</v>
      </c>
      <c r="Q1480">
        <v>20</v>
      </c>
      <c r="R1480">
        <v>32</v>
      </c>
      <c r="S1480">
        <v>61</v>
      </c>
      <c r="T1480">
        <v>47</v>
      </c>
      <c r="U1480">
        <v>201.48936170212767</v>
      </c>
      <c r="V1480">
        <v>44</v>
      </c>
      <c r="W1480">
        <v>94.88636363636364</v>
      </c>
      <c r="X1480">
        <v>53</v>
      </c>
      <c r="Y1480">
        <v>162.15094339622641</v>
      </c>
      <c r="Z1480">
        <v>27</v>
      </c>
      <c r="AA1480">
        <v>405</v>
      </c>
      <c r="AB1480">
        <v>51</v>
      </c>
      <c r="AC1480">
        <v>182</v>
      </c>
      <c r="AD1480">
        <v>0.50495049504950495</v>
      </c>
      <c r="AE1480">
        <v>6</v>
      </c>
      <c r="AF1480">
        <v>137</v>
      </c>
      <c r="AG1480">
        <v>5.9405940594059403E-2</v>
      </c>
      <c r="AH1480" s="4">
        <v>21</v>
      </c>
      <c r="AI1480">
        <v>0.77777777777777779</v>
      </c>
      <c r="AJ1480" s="4">
        <v>10</v>
      </c>
      <c r="AK1480">
        <v>0.37037037037037035</v>
      </c>
      <c r="AL1480" s="4">
        <v>16</v>
      </c>
      <c r="AM1480">
        <v>0.31372549019607843</v>
      </c>
      <c r="AN1480" s="4">
        <v>12</v>
      </c>
      <c r="AO1480">
        <v>0.23529411764705882</v>
      </c>
      <c r="AP1480" s="4">
        <v>0</v>
      </c>
      <c r="AQ1480">
        <v>0</v>
      </c>
      <c r="AR1480" s="4">
        <v>0</v>
      </c>
      <c r="AS1480">
        <v>0</v>
      </c>
      <c r="AT1480" s="4">
        <v>0</v>
      </c>
      <c r="AU1480" s="4">
        <v>1</v>
      </c>
      <c r="AV1480" s="4">
        <v>0</v>
      </c>
      <c r="AW1480">
        <v>1.6290322580645162</v>
      </c>
      <c r="AX1480" s="4">
        <f t="shared" si="23"/>
        <v>61.999999999999993</v>
      </c>
      <c r="AY1480" s="4">
        <v>39</v>
      </c>
      <c r="AZ1480" s="4">
        <v>104</v>
      </c>
    </row>
    <row r="1481" spans="1:52" x14ac:dyDescent="0.25">
      <c r="A1481" s="4">
        <v>2017</v>
      </c>
      <c r="B1481" s="4" t="s">
        <v>383</v>
      </c>
      <c r="C1481" t="s">
        <v>53</v>
      </c>
      <c r="D1481" t="s">
        <v>80</v>
      </c>
      <c r="E1481" t="s">
        <v>599</v>
      </c>
      <c r="F1481" s="4">
        <v>94</v>
      </c>
      <c r="G1481">
        <v>66</v>
      </c>
      <c r="H1481">
        <v>3</v>
      </c>
      <c r="I1481">
        <v>93</v>
      </c>
      <c r="J1481">
        <v>5.591397849462366</v>
      </c>
      <c r="K1481">
        <v>0</v>
      </c>
      <c r="L1481">
        <v>0</v>
      </c>
      <c r="M1481">
        <v>69</v>
      </c>
      <c r="N1481">
        <v>1316</v>
      </c>
      <c r="O1481">
        <v>0.73404255319148937</v>
      </c>
      <c r="P1481">
        <v>84</v>
      </c>
      <c r="Q1481">
        <v>10</v>
      </c>
      <c r="R1481">
        <v>28</v>
      </c>
      <c r="S1481">
        <v>41</v>
      </c>
      <c r="T1481">
        <v>43</v>
      </c>
      <c r="U1481">
        <v>141.30232558139534</v>
      </c>
      <c r="V1481">
        <v>36</v>
      </c>
      <c r="W1481">
        <v>39.5</v>
      </c>
      <c r="X1481">
        <v>48</v>
      </c>
      <c r="Y1481">
        <v>127.02083333333333</v>
      </c>
      <c r="Z1481">
        <v>27</v>
      </c>
      <c r="AA1481">
        <v>314</v>
      </c>
      <c r="AB1481">
        <v>46</v>
      </c>
      <c r="AC1481">
        <v>162</v>
      </c>
      <c r="AD1481">
        <v>0.48936170212765956</v>
      </c>
      <c r="AE1481">
        <v>3</v>
      </c>
      <c r="AF1481">
        <v>81</v>
      </c>
      <c r="AG1481">
        <v>3.1914893617021274E-2</v>
      </c>
      <c r="AH1481" s="4">
        <v>27</v>
      </c>
      <c r="AI1481">
        <v>1</v>
      </c>
      <c r="AJ1481" s="4">
        <v>5</v>
      </c>
      <c r="AK1481">
        <v>0.18518518518518517</v>
      </c>
      <c r="AL1481" s="4">
        <v>19</v>
      </c>
      <c r="AM1481">
        <v>0.41304347826086957</v>
      </c>
      <c r="AN1481" s="4">
        <v>8</v>
      </c>
      <c r="AO1481">
        <v>0.17391304347826086</v>
      </c>
      <c r="AP1481" s="4">
        <v>2</v>
      </c>
      <c r="AQ1481">
        <v>2.1276595744680851E-2</v>
      </c>
      <c r="AR1481" s="4">
        <v>1</v>
      </c>
      <c r="AS1481">
        <v>1.0638297872340425E-2</v>
      </c>
      <c r="AT1481" s="4">
        <v>0</v>
      </c>
      <c r="AU1481" s="4">
        <v>1</v>
      </c>
      <c r="AV1481" s="4">
        <v>1</v>
      </c>
      <c r="AW1481">
        <v>1.4920634920634921</v>
      </c>
      <c r="AX1481" s="4">
        <f t="shared" si="23"/>
        <v>63</v>
      </c>
      <c r="AY1481" s="4">
        <v>36</v>
      </c>
      <c r="AZ1481" s="4">
        <v>74</v>
      </c>
    </row>
    <row r="1482" spans="1:52" x14ac:dyDescent="0.25">
      <c r="A1482" s="4">
        <v>2017</v>
      </c>
      <c r="B1482" s="4" t="s">
        <v>383</v>
      </c>
      <c r="C1482" t="s">
        <v>53</v>
      </c>
      <c r="D1482" t="s">
        <v>95</v>
      </c>
      <c r="E1482" t="s">
        <v>614</v>
      </c>
      <c r="F1482" s="4">
        <v>94</v>
      </c>
      <c r="G1482">
        <v>42</v>
      </c>
      <c r="H1482">
        <v>3</v>
      </c>
      <c r="I1482">
        <v>94</v>
      </c>
      <c r="J1482">
        <v>4.5106382978723403</v>
      </c>
      <c r="K1482">
        <v>0</v>
      </c>
      <c r="L1482">
        <v>0</v>
      </c>
      <c r="M1482">
        <v>84</v>
      </c>
      <c r="N1482">
        <v>1539</v>
      </c>
      <c r="O1482">
        <v>0.8936170212765957</v>
      </c>
      <c r="P1482">
        <v>87</v>
      </c>
      <c r="Q1482">
        <v>12</v>
      </c>
      <c r="R1482">
        <v>31</v>
      </c>
      <c r="S1482">
        <v>36</v>
      </c>
      <c r="T1482">
        <v>39</v>
      </c>
      <c r="U1482">
        <v>154.23076923076923</v>
      </c>
      <c r="V1482">
        <v>38</v>
      </c>
      <c r="W1482">
        <v>38.157894736842103</v>
      </c>
      <c r="X1482">
        <v>55</v>
      </c>
      <c r="Y1482">
        <v>148.67272727272729</v>
      </c>
      <c r="Z1482">
        <v>32</v>
      </c>
      <c r="AA1482">
        <v>374</v>
      </c>
      <c r="AB1482">
        <v>54</v>
      </c>
      <c r="AC1482">
        <v>170</v>
      </c>
      <c r="AD1482">
        <v>0.57446808510638303</v>
      </c>
      <c r="AE1482">
        <v>5</v>
      </c>
      <c r="AF1482">
        <v>107</v>
      </c>
      <c r="AG1482">
        <v>5.3191489361702128E-2</v>
      </c>
      <c r="AH1482" s="4">
        <v>21</v>
      </c>
      <c r="AI1482">
        <v>0.65625</v>
      </c>
      <c r="AJ1482" s="4">
        <v>7</v>
      </c>
      <c r="AK1482">
        <v>0.21875</v>
      </c>
      <c r="AL1482" s="4">
        <v>18</v>
      </c>
      <c r="AM1482">
        <v>0.33333333333333331</v>
      </c>
      <c r="AN1482" s="4">
        <v>5</v>
      </c>
      <c r="AO1482">
        <v>9.2592592592592587E-2</v>
      </c>
      <c r="AP1482" s="4">
        <v>0</v>
      </c>
      <c r="AQ1482">
        <v>0</v>
      </c>
      <c r="AR1482" s="4">
        <v>0</v>
      </c>
      <c r="AS1482">
        <v>0</v>
      </c>
      <c r="AT1482" s="4">
        <v>0</v>
      </c>
      <c r="AU1482" s="4">
        <v>0</v>
      </c>
      <c r="AV1482" s="4">
        <v>0</v>
      </c>
      <c r="AW1482">
        <v>1.2207792207792207</v>
      </c>
      <c r="AX1482" s="4">
        <f t="shared" si="23"/>
        <v>77</v>
      </c>
      <c r="AY1482" s="4">
        <v>33</v>
      </c>
      <c r="AZ1482" s="4">
        <v>72</v>
      </c>
    </row>
    <row r="1483" spans="1:52" x14ac:dyDescent="0.25">
      <c r="A1483" s="4">
        <v>2017</v>
      </c>
      <c r="B1483" s="4" t="s">
        <v>383</v>
      </c>
      <c r="C1483" t="s">
        <v>53</v>
      </c>
      <c r="D1483" t="s">
        <v>92</v>
      </c>
      <c r="E1483" t="s">
        <v>611</v>
      </c>
      <c r="F1483" s="4">
        <v>93</v>
      </c>
      <c r="G1483">
        <v>68</v>
      </c>
      <c r="H1483">
        <v>2</v>
      </c>
      <c r="I1483">
        <v>93</v>
      </c>
      <c r="J1483">
        <v>4.43010752688172</v>
      </c>
      <c r="K1483">
        <v>2</v>
      </c>
      <c r="L1483">
        <v>2.1505376344086023E-2</v>
      </c>
      <c r="M1483">
        <v>91</v>
      </c>
      <c r="N1483">
        <v>356</v>
      </c>
      <c r="O1483">
        <v>0.978494623655914</v>
      </c>
      <c r="P1483">
        <v>63</v>
      </c>
      <c r="Q1483">
        <v>20</v>
      </c>
      <c r="R1483">
        <v>25</v>
      </c>
      <c r="S1483">
        <v>27</v>
      </c>
      <c r="T1483">
        <v>7</v>
      </c>
      <c r="U1483">
        <v>203.85714285714286</v>
      </c>
      <c r="V1483">
        <v>7</v>
      </c>
      <c r="W1483">
        <v>67.142857142857139</v>
      </c>
      <c r="X1483">
        <v>84</v>
      </c>
      <c r="Y1483">
        <v>98.69047619047619</v>
      </c>
      <c r="Z1483">
        <v>7</v>
      </c>
      <c r="AA1483">
        <v>392</v>
      </c>
      <c r="AB1483">
        <v>86</v>
      </c>
      <c r="AC1483">
        <v>117</v>
      </c>
      <c r="AD1483">
        <v>0.92473118279569888</v>
      </c>
      <c r="AE1483">
        <v>26</v>
      </c>
      <c r="AF1483">
        <v>70</v>
      </c>
      <c r="AG1483">
        <v>0.27956989247311825</v>
      </c>
      <c r="AH1483" s="4">
        <v>2</v>
      </c>
      <c r="AI1483">
        <v>0.2857142857142857</v>
      </c>
      <c r="AJ1483" s="4">
        <v>2</v>
      </c>
      <c r="AK1483">
        <v>0.2857142857142857</v>
      </c>
      <c r="AL1483" s="4">
        <v>3</v>
      </c>
      <c r="AM1483">
        <v>3.4883720930232558E-2</v>
      </c>
      <c r="AN1483" s="4">
        <v>6</v>
      </c>
      <c r="AO1483">
        <v>6.9767441860465115E-2</v>
      </c>
      <c r="AP1483" s="4">
        <v>2</v>
      </c>
      <c r="AQ1483">
        <v>2.1505376344086023E-2</v>
      </c>
      <c r="AR1483" s="4">
        <v>4</v>
      </c>
      <c r="AS1483">
        <v>4.3010752688172046E-2</v>
      </c>
      <c r="AT1483" s="4">
        <v>0</v>
      </c>
      <c r="AU1483" s="4">
        <v>0</v>
      </c>
      <c r="AV1483" s="4">
        <v>1</v>
      </c>
      <c r="AW1483">
        <v>1.3478260869565217</v>
      </c>
      <c r="AX1483" s="4">
        <f t="shared" si="23"/>
        <v>69</v>
      </c>
      <c r="AY1483" s="4">
        <v>7</v>
      </c>
      <c r="AZ1483" s="4">
        <v>135</v>
      </c>
    </row>
    <row r="1484" spans="1:52" x14ac:dyDescent="0.25">
      <c r="A1484" s="4">
        <v>2017</v>
      </c>
      <c r="B1484" s="4" t="s">
        <v>383</v>
      </c>
      <c r="C1484" t="s">
        <v>53</v>
      </c>
      <c r="D1484" t="s">
        <v>91</v>
      </c>
      <c r="E1484" t="s">
        <v>610</v>
      </c>
      <c r="F1484" s="4">
        <v>92</v>
      </c>
      <c r="G1484">
        <v>58</v>
      </c>
      <c r="H1484">
        <v>4</v>
      </c>
      <c r="I1484">
        <v>92</v>
      </c>
      <c r="J1484">
        <v>4.7934782608695654</v>
      </c>
      <c r="K1484">
        <v>3</v>
      </c>
      <c r="L1484">
        <v>3.2608695652173912E-2</v>
      </c>
      <c r="M1484">
        <v>80</v>
      </c>
      <c r="N1484">
        <v>1237</v>
      </c>
      <c r="O1484">
        <v>0.86956521739130432</v>
      </c>
      <c r="P1484">
        <v>83</v>
      </c>
      <c r="Q1484">
        <v>8</v>
      </c>
      <c r="R1484">
        <v>33</v>
      </c>
      <c r="S1484">
        <v>38</v>
      </c>
      <c r="T1484">
        <v>46</v>
      </c>
      <c r="U1484">
        <v>130.82608695652175</v>
      </c>
      <c r="V1484">
        <v>40</v>
      </c>
      <c r="W1484">
        <v>49.7</v>
      </c>
      <c r="X1484">
        <v>46</v>
      </c>
      <c r="Y1484">
        <v>113</v>
      </c>
      <c r="Z1484">
        <v>37</v>
      </c>
      <c r="AA1484">
        <v>336</v>
      </c>
      <c r="AB1484">
        <v>44</v>
      </c>
      <c r="AC1484">
        <v>151</v>
      </c>
      <c r="AD1484">
        <v>0.47826086956521741</v>
      </c>
      <c r="AE1484">
        <v>10</v>
      </c>
      <c r="AF1484">
        <v>110</v>
      </c>
      <c r="AG1484">
        <v>0.10869565217391304</v>
      </c>
      <c r="AH1484" s="4">
        <v>30</v>
      </c>
      <c r="AI1484">
        <v>0.81081081081081086</v>
      </c>
      <c r="AJ1484" s="4">
        <v>14</v>
      </c>
      <c r="AK1484">
        <v>0.3783783783783784</v>
      </c>
      <c r="AL1484" s="4">
        <v>14</v>
      </c>
      <c r="AM1484">
        <v>0.31818181818181818</v>
      </c>
      <c r="AN1484" s="4">
        <v>7</v>
      </c>
      <c r="AO1484">
        <v>0.15909090909090909</v>
      </c>
      <c r="AP1484" s="4">
        <v>0</v>
      </c>
      <c r="AQ1484">
        <v>0</v>
      </c>
      <c r="AR1484" s="4">
        <v>0</v>
      </c>
      <c r="AS1484">
        <v>0</v>
      </c>
      <c r="AT1484" s="4">
        <v>0</v>
      </c>
      <c r="AU1484" s="4">
        <v>0</v>
      </c>
      <c r="AV1484" s="4">
        <v>2</v>
      </c>
      <c r="AW1484">
        <v>1.3142857142857143</v>
      </c>
      <c r="AX1484" s="4">
        <f t="shared" si="23"/>
        <v>70</v>
      </c>
      <c r="AY1484" s="4">
        <v>38</v>
      </c>
      <c r="AZ1484" s="4">
        <v>76</v>
      </c>
    </row>
    <row r="1485" spans="1:52" x14ac:dyDescent="0.25">
      <c r="A1485" s="4">
        <v>2017</v>
      </c>
      <c r="B1485" s="4" t="s">
        <v>383</v>
      </c>
      <c r="C1485" t="s">
        <v>53</v>
      </c>
      <c r="D1485" t="s">
        <v>88</v>
      </c>
      <c r="E1485" t="s">
        <v>607</v>
      </c>
      <c r="F1485" s="4">
        <v>91</v>
      </c>
      <c r="G1485">
        <v>37</v>
      </c>
      <c r="H1485">
        <v>3</v>
      </c>
      <c r="I1485">
        <v>91</v>
      </c>
      <c r="J1485">
        <v>4.5494505494505493</v>
      </c>
      <c r="K1485">
        <v>0</v>
      </c>
      <c r="L1485">
        <v>0</v>
      </c>
      <c r="M1485">
        <v>72</v>
      </c>
      <c r="N1485">
        <v>1314</v>
      </c>
      <c r="O1485">
        <v>0.79120879120879117</v>
      </c>
      <c r="P1485">
        <v>85</v>
      </c>
      <c r="Q1485">
        <v>13</v>
      </c>
      <c r="R1485">
        <v>31</v>
      </c>
      <c r="S1485">
        <v>43</v>
      </c>
      <c r="T1485">
        <v>31</v>
      </c>
      <c r="U1485">
        <v>190.80645161290323</v>
      </c>
      <c r="V1485">
        <v>29</v>
      </c>
      <c r="W1485">
        <v>119.31034482758621</v>
      </c>
      <c r="X1485">
        <v>56</v>
      </c>
      <c r="Y1485">
        <v>152.39285714285714</v>
      </c>
      <c r="Z1485">
        <v>13</v>
      </c>
      <c r="AA1485">
        <v>496</v>
      </c>
      <c r="AB1485">
        <v>56</v>
      </c>
      <c r="AC1485">
        <v>180</v>
      </c>
      <c r="AD1485">
        <v>0.61538461538461542</v>
      </c>
      <c r="AE1485">
        <v>3</v>
      </c>
      <c r="AF1485">
        <v>193</v>
      </c>
      <c r="AG1485">
        <v>3.2967032967032968E-2</v>
      </c>
      <c r="AH1485" s="4">
        <v>13</v>
      </c>
      <c r="AI1485">
        <v>1</v>
      </c>
      <c r="AJ1485" s="4">
        <v>6</v>
      </c>
      <c r="AK1485">
        <v>0.46153846153846156</v>
      </c>
      <c r="AL1485" s="4">
        <v>23</v>
      </c>
      <c r="AM1485">
        <v>0.4107142857142857</v>
      </c>
      <c r="AN1485" s="4">
        <v>4</v>
      </c>
      <c r="AO1485">
        <v>7.1428571428571425E-2</v>
      </c>
      <c r="AP1485" s="4">
        <v>0</v>
      </c>
      <c r="AQ1485">
        <v>0</v>
      </c>
      <c r="AR1485" s="4">
        <v>0</v>
      </c>
      <c r="AS1485">
        <v>0</v>
      </c>
      <c r="AT1485" s="4">
        <v>0</v>
      </c>
      <c r="AU1485" s="4">
        <v>0</v>
      </c>
      <c r="AV1485" s="4">
        <v>2</v>
      </c>
      <c r="AW1485">
        <v>2.1162790697674421</v>
      </c>
      <c r="AX1485" s="4">
        <f t="shared" si="23"/>
        <v>42.999999999999993</v>
      </c>
      <c r="AY1485" s="4">
        <v>26</v>
      </c>
      <c r="AZ1485" s="4">
        <v>113</v>
      </c>
    </row>
    <row r="1486" spans="1:52" x14ac:dyDescent="0.25">
      <c r="A1486" s="4">
        <v>2017</v>
      </c>
      <c r="B1486" s="4" t="s">
        <v>383</v>
      </c>
      <c r="C1486" t="s">
        <v>53</v>
      </c>
      <c r="D1486" t="s">
        <v>97</v>
      </c>
      <c r="E1486" t="s">
        <v>616</v>
      </c>
      <c r="F1486" s="4">
        <v>90</v>
      </c>
      <c r="G1486">
        <v>61</v>
      </c>
      <c r="H1486">
        <v>3</v>
      </c>
      <c r="I1486">
        <v>89</v>
      </c>
      <c r="J1486">
        <v>6.1685393258426968</v>
      </c>
      <c r="K1486">
        <v>0</v>
      </c>
      <c r="L1486">
        <v>0</v>
      </c>
      <c r="M1486">
        <v>85</v>
      </c>
      <c r="N1486">
        <v>1537</v>
      </c>
      <c r="O1486">
        <v>0.94444444444444442</v>
      </c>
      <c r="P1486">
        <v>66</v>
      </c>
      <c r="Q1486">
        <v>21</v>
      </c>
      <c r="R1486">
        <v>7</v>
      </c>
      <c r="S1486">
        <v>32</v>
      </c>
      <c r="T1486">
        <v>11</v>
      </c>
      <c r="U1486">
        <v>152</v>
      </c>
      <c r="V1486">
        <v>11</v>
      </c>
      <c r="W1486">
        <v>42.545454545454547</v>
      </c>
      <c r="X1486">
        <v>74</v>
      </c>
      <c r="Y1486">
        <v>101.44594594594595</v>
      </c>
      <c r="Z1486">
        <v>12</v>
      </c>
      <c r="AA1486">
        <v>303</v>
      </c>
      <c r="AB1486">
        <v>75</v>
      </c>
      <c r="AC1486">
        <v>120</v>
      </c>
      <c r="AD1486">
        <v>0.83333333333333337</v>
      </c>
      <c r="AE1486">
        <v>7</v>
      </c>
      <c r="AF1486">
        <v>116</v>
      </c>
      <c r="AG1486">
        <v>7.7777777777777779E-2</v>
      </c>
      <c r="AH1486" s="4">
        <v>2</v>
      </c>
      <c r="AI1486">
        <v>0.16666666666666666</v>
      </c>
      <c r="AJ1486" s="4">
        <v>6</v>
      </c>
      <c r="AK1486">
        <v>0.5</v>
      </c>
      <c r="AL1486" s="4">
        <v>2</v>
      </c>
      <c r="AM1486">
        <v>2.6666666666666668E-2</v>
      </c>
      <c r="AN1486" s="4">
        <v>4</v>
      </c>
      <c r="AO1486">
        <v>5.3333333333333337E-2</v>
      </c>
      <c r="AP1486" s="4">
        <v>4</v>
      </c>
      <c r="AQ1486">
        <v>4.4444444444444446E-2</v>
      </c>
      <c r="AR1486" s="4">
        <v>10</v>
      </c>
      <c r="AS1486">
        <v>0.1111111111111111</v>
      </c>
      <c r="AT1486" s="4">
        <v>0</v>
      </c>
      <c r="AU1486" s="4">
        <v>1</v>
      </c>
      <c r="AV1486" s="4">
        <v>0</v>
      </c>
      <c r="AW1486">
        <v>1.5517241379310345</v>
      </c>
      <c r="AX1486" s="4">
        <f t="shared" si="23"/>
        <v>58</v>
      </c>
      <c r="AY1486" s="4">
        <v>5</v>
      </c>
      <c r="AZ1486" s="4">
        <v>76</v>
      </c>
    </row>
    <row r="1487" spans="1:52" x14ac:dyDescent="0.25">
      <c r="A1487" s="4">
        <v>2017</v>
      </c>
      <c r="B1487" s="4" t="s">
        <v>383</v>
      </c>
      <c r="C1487" t="s">
        <v>53</v>
      </c>
      <c r="D1487" t="s">
        <v>105</v>
      </c>
      <c r="E1487" t="s">
        <v>624</v>
      </c>
      <c r="F1487" s="4">
        <v>86</v>
      </c>
      <c r="G1487">
        <v>48</v>
      </c>
      <c r="H1487">
        <v>3</v>
      </c>
      <c r="I1487">
        <v>86</v>
      </c>
      <c r="J1487">
        <v>5.5465116279069768</v>
      </c>
      <c r="K1487">
        <v>2</v>
      </c>
      <c r="L1487">
        <v>2.3255813953488372E-2</v>
      </c>
      <c r="M1487">
        <v>72</v>
      </c>
      <c r="N1487">
        <v>534</v>
      </c>
      <c r="O1487">
        <v>0.83720930232558144</v>
      </c>
      <c r="P1487">
        <v>77</v>
      </c>
      <c r="Q1487">
        <v>11</v>
      </c>
      <c r="R1487">
        <v>31</v>
      </c>
      <c r="S1487">
        <v>27</v>
      </c>
      <c r="T1487">
        <v>25</v>
      </c>
      <c r="U1487">
        <v>159.16</v>
      </c>
      <c r="V1487">
        <v>23</v>
      </c>
      <c r="W1487">
        <v>40.304347826086953</v>
      </c>
      <c r="X1487">
        <v>60</v>
      </c>
      <c r="Y1487">
        <v>126.58333333333333</v>
      </c>
      <c r="Z1487">
        <v>15</v>
      </c>
      <c r="AA1487">
        <v>317</v>
      </c>
      <c r="AB1487">
        <v>61</v>
      </c>
      <c r="AC1487">
        <v>147</v>
      </c>
      <c r="AD1487">
        <v>0.70930232558139539</v>
      </c>
      <c r="AE1487">
        <v>7</v>
      </c>
      <c r="AF1487">
        <v>128</v>
      </c>
      <c r="AG1487">
        <v>8.1395348837209308E-2</v>
      </c>
      <c r="AH1487" s="4">
        <v>14</v>
      </c>
      <c r="AI1487">
        <v>0.93333333333333335</v>
      </c>
      <c r="AJ1487" s="4">
        <v>5</v>
      </c>
      <c r="AK1487">
        <v>0.33333333333333331</v>
      </c>
      <c r="AL1487" s="4">
        <v>17</v>
      </c>
      <c r="AM1487">
        <v>0.27868852459016391</v>
      </c>
      <c r="AN1487" s="4">
        <v>6</v>
      </c>
      <c r="AO1487">
        <v>9.8360655737704916E-2</v>
      </c>
      <c r="AP1487" s="4">
        <v>3</v>
      </c>
      <c r="AQ1487">
        <v>3.4883720930232558E-2</v>
      </c>
      <c r="AR1487" s="4">
        <v>0</v>
      </c>
      <c r="AS1487">
        <v>0</v>
      </c>
      <c r="AT1487" s="4">
        <v>0</v>
      </c>
      <c r="AU1487" s="4">
        <v>0</v>
      </c>
      <c r="AV1487" s="4">
        <v>5</v>
      </c>
      <c r="AW1487">
        <v>1.3650793650793651</v>
      </c>
      <c r="AX1487" s="4">
        <f t="shared" si="23"/>
        <v>63</v>
      </c>
      <c r="AY1487" s="4">
        <v>25</v>
      </c>
      <c r="AZ1487" s="4">
        <v>88</v>
      </c>
    </row>
    <row r="1488" spans="1:52" x14ac:dyDescent="0.25">
      <c r="A1488" s="4">
        <v>2017</v>
      </c>
      <c r="B1488" s="4" t="s">
        <v>383</v>
      </c>
      <c r="C1488" t="s">
        <v>53</v>
      </c>
      <c r="D1488" t="s">
        <v>102</v>
      </c>
      <c r="E1488" t="s">
        <v>621</v>
      </c>
      <c r="F1488" s="4">
        <v>77</v>
      </c>
      <c r="G1488">
        <v>47</v>
      </c>
      <c r="H1488">
        <v>3</v>
      </c>
      <c r="I1488">
        <v>76</v>
      </c>
      <c r="J1488">
        <v>4.7631578947368425</v>
      </c>
      <c r="K1488">
        <v>2</v>
      </c>
      <c r="L1488">
        <v>2.6315789473684209E-2</v>
      </c>
      <c r="M1488">
        <v>67</v>
      </c>
      <c r="N1488">
        <v>1472</v>
      </c>
      <c r="O1488">
        <v>0.87012987012987009</v>
      </c>
      <c r="P1488">
        <v>71</v>
      </c>
      <c r="Q1488">
        <v>17</v>
      </c>
      <c r="R1488">
        <v>17</v>
      </c>
      <c r="S1488">
        <v>35</v>
      </c>
      <c r="T1488">
        <v>33</v>
      </c>
      <c r="U1488">
        <v>207.09090909090909</v>
      </c>
      <c r="V1488">
        <v>31</v>
      </c>
      <c r="W1488">
        <v>83.161290322580641</v>
      </c>
      <c r="X1488">
        <v>43</v>
      </c>
      <c r="Y1488">
        <v>158.06976744186048</v>
      </c>
      <c r="Z1488">
        <v>27</v>
      </c>
      <c r="AA1488">
        <v>367</v>
      </c>
      <c r="AB1488">
        <v>44</v>
      </c>
      <c r="AC1488">
        <v>200</v>
      </c>
      <c r="AD1488">
        <v>0.5714285714285714</v>
      </c>
      <c r="AE1488">
        <v>3</v>
      </c>
      <c r="AF1488">
        <v>174</v>
      </c>
      <c r="AG1488">
        <v>3.896103896103896E-2</v>
      </c>
      <c r="AH1488" s="4">
        <v>21</v>
      </c>
      <c r="AI1488">
        <v>0.77777777777777779</v>
      </c>
      <c r="AJ1488" s="4">
        <v>8</v>
      </c>
      <c r="AK1488">
        <v>0.29629629629629628</v>
      </c>
      <c r="AL1488" s="4">
        <v>18</v>
      </c>
      <c r="AM1488">
        <v>0.40909090909090912</v>
      </c>
      <c r="AN1488" s="4">
        <v>12</v>
      </c>
      <c r="AO1488">
        <v>0.27272727272727271</v>
      </c>
      <c r="AP1488" s="4">
        <v>0</v>
      </c>
      <c r="AQ1488">
        <v>0</v>
      </c>
      <c r="AR1488" s="4">
        <v>0</v>
      </c>
      <c r="AS1488">
        <v>0</v>
      </c>
      <c r="AT1488" s="4">
        <v>0</v>
      </c>
      <c r="AU1488" s="4">
        <v>0</v>
      </c>
      <c r="AV1488" s="4">
        <v>4</v>
      </c>
      <c r="AW1488">
        <v>1.203125</v>
      </c>
      <c r="AX1488" s="4">
        <f t="shared" si="23"/>
        <v>64</v>
      </c>
      <c r="AY1488" s="4">
        <v>31</v>
      </c>
      <c r="AZ1488" s="4">
        <v>119</v>
      </c>
    </row>
    <row r="1489" spans="1:52" x14ac:dyDescent="0.25">
      <c r="A1489" s="4">
        <v>2017</v>
      </c>
      <c r="B1489" s="4" t="s">
        <v>383</v>
      </c>
      <c r="C1489" t="s">
        <v>53</v>
      </c>
      <c r="D1489" t="s">
        <v>98</v>
      </c>
      <c r="E1489" t="s">
        <v>617</v>
      </c>
      <c r="F1489" s="4">
        <v>74</v>
      </c>
      <c r="G1489">
        <v>51</v>
      </c>
      <c r="H1489">
        <v>3</v>
      </c>
      <c r="I1489">
        <v>74</v>
      </c>
      <c r="J1489">
        <v>5.1216216216216219</v>
      </c>
      <c r="K1489">
        <v>0</v>
      </c>
      <c r="L1489">
        <v>0</v>
      </c>
      <c r="M1489">
        <v>48</v>
      </c>
      <c r="N1489">
        <v>2342</v>
      </c>
      <c r="O1489">
        <v>0.64864864864864868</v>
      </c>
      <c r="P1489">
        <v>70</v>
      </c>
      <c r="Q1489">
        <v>17</v>
      </c>
      <c r="R1489">
        <v>20</v>
      </c>
      <c r="S1489">
        <v>42</v>
      </c>
      <c r="T1489">
        <v>37</v>
      </c>
      <c r="U1489">
        <v>157.16216216216216</v>
      </c>
      <c r="V1489">
        <v>34</v>
      </c>
      <c r="W1489">
        <v>32.823529411764703</v>
      </c>
      <c r="X1489">
        <v>36</v>
      </c>
      <c r="Y1489">
        <v>164.80555555555554</v>
      </c>
      <c r="Z1489">
        <v>21</v>
      </c>
      <c r="AA1489">
        <v>323</v>
      </c>
      <c r="AB1489">
        <v>37</v>
      </c>
      <c r="AC1489">
        <v>187</v>
      </c>
      <c r="AD1489">
        <v>0.5</v>
      </c>
      <c r="AE1489">
        <v>3</v>
      </c>
      <c r="AF1489">
        <v>134</v>
      </c>
      <c r="AG1489">
        <v>4.0540540540540543E-2</v>
      </c>
      <c r="AH1489" s="4">
        <v>22</v>
      </c>
      <c r="AI1489">
        <v>0</v>
      </c>
      <c r="AJ1489" s="4">
        <v>6</v>
      </c>
      <c r="AK1489">
        <v>0.2857142857142857</v>
      </c>
      <c r="AL1489" s="4">
        <v>10</v>
      </c>
      <c r="AM1489">
        <v>0.27027027027027029</v>
      </c>
      <c r="AN1489" s="4">
        <v>8</v>
      </c>
      <c r="AO1489">
        <v>0.21621621621621623</v>
      </c>
      <c r="AP1489" s="4">
        <v>0</v>
      </c>
      <c r="AQ1489">
        <v>0</v>
      </c>
      <c r="AR1489" s="4">
        <v>0</v>
      </c>
      <c r="AS1489">
        <v>0</v>
      </c>
      <c r="AT1489" s="4">
        <v>1</v>
      </c>
      <c r="AU1489" s="4">
        <v>0</v>
      </c>
      <c r="AV1489" s="4">
        <v>1</v>
      </c>
      <c r="AW1489">
        <v>1.510204081632653</v>
      </c>
      <c r="AX1489" s="4">
        <f t="shared" si="23"/>
        <v>49</v>
      </c>
      <c r="AY1489" s="4">
        <v>33</v>
      </c>
      <c r="AZ1489" s="4">
        <v>82</v>
      </c>
    </row>
    <row r="1490" spans="1:52" x14ac:dyDescent="0.25">
      <c r="A1490" s="4">
        <v>2017</v>
      </c>
      <c r="B1490" s="4" t="s">
        <v>383</v>
      </c>
      <c r="C1490" t="s">
        <v>53</v>
      </c>
      <c r="D1490" t="s">
        <v>62</v>
      </c>
      <c r="E1490" t="s">
        <v>581</v>
      </c>
      <c r="F1490" s="4">
        <v>72</v>
      </c>
      <c r="G1490">
        <v>7</v>
      </c>
      <c r="H1490">
        <v>4</v>
      </c>
      <c r="I1490">
        <v>72</v>
      </c>
      <c r="J1490">
        <v>6.0555555555555554</v>
      </c>
      <c r="K1490">
        <v>0</v>
      </c>
      <c r="L1490">
        <v>0</v>
      </c>
      <c r="M1490">
        <v>68</v>
      </c>
      <c r="N1490">
        <v>1001</v>
      </c>
      <c r="O1490">
        <v>0.94444444444444442</v>
      </c>
      <c r="P1490">
        <v>54</v>
      </c>
      <c r="Q1490">
        <v>14</v>
      </c>
      <c r="R1490">
        <v>26</v>
      </c>
      <c r="S1490">
        <v>61</v>
      </c>
      <c r="T1490">
        <v>9</v>
      </c>
      <c r="U1490">
        <v>231.66666666666666</v>
      </c>
      <c r="V1490">
        <v>7</v>
      </c>
      <c r="W1490">
        <v>41.285714285714285</v>
      </c>
      <c r="X1490">
        <v>60</v>
      </c>
      <c r="Y1490">
        <v>143.41666666666666</v>
      </c>
      <c r="Z1490">
        <v>7</v>
      </c>
      <c r="AA1490">
        <v>360</v>
      </c>
      <c r="AB1490">
        <v>63</v>
      </c>
      <c r="AC1490">
        <v>159</v>
      </c>
      <c r="AD1490">
        <v>0.875</v>
      </c>
      <c r="AE1490">
        <v>20</v>
      </c>
      <c r="AF1490">
        <v>82</v>
      </c>
      <c r="AG1490">
        <v>0.27777777777777779</v>
      </c>
      <c r="AH1490" s="4">
        <v>4</v>
      </c>
      <c r="AI1490">
        <v>0.5714285714285714</v>
      </c>
      <c r="AJ1490" s="4">
        <v>2</v>
      </c>
      <c r="AK1490">
        <v>0.2857142857142857</v>
      </c>
      <c r="AL1490" s="4">
        <v>12</v>
      </c>
      <c r="AM1490">
        <v>0.19047619047619047</v>
      </c>
      <c r="AN1490" s="4">
        <v>5</v>
      </c>
      <c r="AO1490">
        <v>7.9365079365079361E-2</v>
      </c>
      <c r="AP1490" s="4">
        <v>0</v>
      </c>
      <c r="AQ1490">
        <v>0</v>
      </c>
      <c r="AR1490" s="4">
        <v>0</v>
      </c>
      <c r="AS1490">
        <v>0</v>
      </c>
      <c r="AT1490" s="4">
        <v>0</v>
      </c>
      <c r="AU1490" s="4">
        <v>2</v>
      </c>
      <c r="AV1490" s="4">
        <v>0</v>
      </c>
      <c r="AW1490">
        <v>2.5714285714285716</v>
      </c>
      <c r="AX1490" s="4">
        <f t="shared" si="23"/>
        <v>27.999999999999996</v>
      </c>
      <c r="AY1490" s="4">
        <v>7</v>
      </c>
      <c r="AZ1490" s="4">
        <v>108</v>
      </c>
    </row>
    <row r="1491" spans="1:52" x14ac:dyDescent="0.25">
      <c r="A1491" s="4">
        <v>2017</v>
      </c>
      <c r="B1491" s="4" t="s">
        <v>383</v>
      </c>
      <c r="C1491" t="s">
        <v>53</v>
      </c>
      <c r="D1491" t="s">
        <v>107</v>
      </c>
      <c r="E1491" t="s">
        <v>626</v>
      </c>
      <c r="F1491" s="4">
        <v>67</v>
      </c>
      <c r="G1491">
        <v>43</v>
      </c>
      <c r="H1491">
        <v>2</v>
      </c>
      <c r="I1491">
        <v>67</v>
      </c>
      <c r="J1491">
        <v>5</v>
      </c>
      <c r="K1491">
        <v>0</v>
      </c>
      <c r="L1491">
        <v>0</v>
      </c>
      <c r="M1491">
        <v>56</v>
      </c>
      <c r="N1491">
        <v>1294</v>
      </c>
      <c r="O1491">
        <v>0.83582089552238803</v>
      </c>
      <c r="P1491">
        <v>62</v>
      </c>
      <c r="Q1491">
        <v>15</v>
      </c>
      <c r="R1491">
        <v>15</v>
      </c>
      <c r="S1491">
        <v>42</v>
      </c>
      <c r="T1491">
        <v>29</v>
      </c>
      <c r="U1491">
        <v>181.72413793103448</v>
      </c>
      <c r="V1491">
        <v>27</v>
      </c>
      <c r="W1491">
        <v>77.074074074074076</v>
      </c>
      <c r="X1491">
        <v>37</v>
      </c>
      <c r="Y1491">
        <v>178.83783783783784</v>
      </c>
      <c r="Z1491">
        <v>22</v>
      </c>
      <c r="AA1491">
        <v>429</v>
      </c>
      <c r="AB1491">
        <v>34</v>
      </c>
      <c r="AC1491">
        <v>178</v>
      </c>
      <c r="AD1491">
        <v>0.5074626865671642</v>
      </c>
      <c r="AE1491">
        <v>4</v>
      </c>
      <c r="AF1491">
        <v>169</v>
      </c>
      <c r="AG1491">
        <v>5.9701492537313432E-2</v>
      </c>
      <c r="AH1491" s="4">
        <v>15</v>
      </c>
      <c r="AI1491">
        <v>0.68181818181818177</v>
      </c>
      <c r="AJ1491" s="4">
        <v>3</v>
      </c>
      <c r="AK1491">
        <v>0.13636363636363635</v>
      </c>
      <c r="AL1491" s="4">
        <v>11</v>
      </c>
      <c r="AM1491">
        <v>0.3235294117647059</v>
      </c>
      <c r="AN1491" s="4">
        <v>6</v>
      </c>
      <c r="AO1491">
        <v>0.17647058823529413</v>
      </c>
      <c r="AP1491" s="4">
        <v>2</v>
      </c>
      <c r="AQ1491">
        <v>2.9850746268656716E-2</v>
      </c>
      <c r="AR1491" s="4">
        <v>0</v>
      </c>
      <c r="AS1491">
        <v>0</v>
      </c>
      <c r="AT1491" s="4">
        <v>0</v>
      </c>
      <c r="AU1491" s="4">
        <v>0</v>
      </c>
      <c r="AV1491" s="4">
        <v>1</v>
      </c>
      <c r="AW1491">
        <v>1.1964285714285714</v>
      </c>
      <c r="AX1491" s="4">
        <f t="shared" si="23"/>
        <v>56</v>
      </c>
      <c r="AY1491" s="4">
        <v>26</v>
      </c>
      <c r="AZ1491" s="4">
        <v>113</v>
      </c>
    </row>
    <row r="1492" spans="1:52" x14ac:dyDescent="0.25">
      <c r="A1492" s="4">
        <v>2017</v>
      </c>
      <c r="B1492" s="4" t="s">
        <v>383</v>
      </c>
      <c r="C1492" t="s">
        <v>53</v>
      </c>
      <c r="D1492" t="s">
        <v>66</v>
      </c>
      <c r="E1492" t="s">
        <v>585</v>
      </c>
      <c r="F1492" s="4">
        <v>66</v>
      </c>
      <c r="G1492">
        <v>40</v>
      </c>
      <c r="H1492">
        <v>5</v>
      </c>
      <c r="I1492">
        <v>66</v>
      </c>
      <c r="J1492">
        <v>6.7272727272727275</v>
      </c>
      <c r="K1492">
        <v>0</v>
      </c>
      <c r="L1492">
        <v>0</v>
      </c>
      <c r="M1492">
        <v>49</v>
      </c>
      <c r="N1492">
        <v>2789</v>
      </c>
      <c r="O1492">
        <v>0.74242424242424243</v>
      </c>
      <c r="P1492">
        <v>59</v>
      </c>
      <c r="Q1492">
        <v>11</v>
      </c>
      <c r="R1492">
        <v>13</v>
      </c>
      <c r="S1492">
        <v>72</v>
      </c>
      <c r="T1492">
        <v>36</v>
      </c>
      <c r="U1492">
        <v>202.13888888888889</v>
      </c>
      <c r="V1492">
        <v>31</v>
      </c>
      <c r="W1492">
        <v>81.548387096774192</v>
      </c>
      <c r="X1492">
        <v>28</v>
      </c>
      <c r="Y1492">
        <v>166.75</v>
      </c>
      <c r="Z1492">
        <v>18</v>
      </c>
      <c r="AA1492">
        <v>440</v>
      </c>
      <c r="AB1492">
        <v>28</v>
      </c>
      <c r="AC1492">
        <v>207</v>
      </c>
      <c r="AD1492">
        <v>0.42424242424242425</v>
      </c>
      <c r="AE1492">
        <v>4</v>
      </c>
      <c r="AF1492">
        <v>150</v>
      </c>
      <c r="AG1492">
        <v>6.0606060606060608E-2</v>
      </c>
      <c r="AH1492" s="4">
        <v>24</v>
      </c>
      <c r="AI1492">
        <v>0</v>
      </c>
      <c r="AJ1492" s="4">
        <v>11</v>
      </c>
      <c r="AK1492">
        <v>0.61111111111111116</v>
      </c>
      <c r="AL1492" s="4">
        <v>10</v>
      </c>
      <c r="AM1492">
        <v>0.35714285714285715</v>
      </c>
      <c r="AN1492" s="4">
        <v>2</v>
      </c>
      <c r="AO1492">
        <v>7.1428571428571425E-2</v>
      </c>
      <c r="AP1492" s="4">
        <v>1</v>
      </c>
      <c r="AQ1492">
        <v>1.5151515151515152E-2</v>
      </c>
      <c r="AR1492" s="4">
        <v>0</v>
      </c>
      <c r="AS1492">
        <v>0</v>
      </c>
      <c r="AT1492" s="4">
        <v>0</v>
      </c>
      <c r="AU1492" s="4">
        <v>0</v>
      </c>
      <c r="AV1492" s="4">
        <v>2</v>
      </c>
      <c r="AW1492">
        <v>1.6097560975609757</v>
      </c>
      <c r="AX1492" s="4">
        <f t="shared" si="23"/>
        <v>41</v>
      </c>
      <c r="AY1492" s="4">
        <v>24</v>
      </c>
      <c r="AZ1492" s="4">
        <v>140</v>
      </c>
    </row>
    <row r="1493" spans="1:52" x14ac:dyDescent="0.25">
      <c r="A1493" s="4">
        <v>2017</v>
      </c>
      <c r="B1493" s="4" t="s">
        <v>383</v>
      </c>
      <c r="C1493" t="s">
        <v>53</v>
      </c>
      <c r="D1493" t="s">
        <v>90</v>
      </c>
      <c r="E1493" t="s">
        <v>609</v>
      </c>
      <c r="F1493" s="4">
        <v>65</v>
      </c>
      <c r="G1493">
        <v>49</v>
      </c>
      <c r="H1493">
        <v>3</v>
      </c>
      <c r="I1493">
        <v>65</v>
      </c>
      <c r="J1493">
        <v>5.0153846153846153</v>
      </c>
      <c r="K1493">
        <v>0</v>
      </c>
      <c r="L1493">
        <v>0</v>
      </c>
      <c r="M1493">
        <v>61</v>
      </c>
      <c r="N1493">
        <v>394</v>
      </c>
      <c r="O1493">
        <v>0.93846153846153846</v>
      </c>
      <c r="P1493">
        <v>57</v>
      </c>
      <c r="Q1493">
        <v>9</v>
      </c>
      <c r="R1493">
        <v>12</v>
      </c>
      <c r="S1493">
        <v>25</v>
      </c>
      <c r="T1493">
        <v>9</v>
      </c>
      <c r="U1493">
        <v>133.11111111111111</v>
      </c>
      <c r="V1493">
        <v>9</v>
      </c>
      <c r="W1493">
        <v>32.777777777777779</v>
      </c>
      <c r="X1493">
        <v>56</v>
      </c>
      <c r="Y1493">
        <v>92.482142857142861</v>
      </c>
      <c r="Z1493">
        <v>6</v>
      </c>
      <c r="AA1493">
        <v>327</v>
      </c>
      <c r="AB1493">
        <v>56</v>
      </c>
      <c r="AC1493">
        <v>108</v>
      </c>
      <c r="AD1493">
        <v>0.86153846153846159</v>
      </c>
      <c r="AE1493">
        <v>20</v>
      </c>
      <c r="AF1493">
        <v>83</v>
      </c>
      <c r="AG1493">
        <v>0.30769230769230771</v>
      </c>
      <c r="AH1493" s="4">
        <v>5</v>
      </c>
      <c r="AI1493">
        <v>0.83333333333333337</v>
      </c>
      <c r="AJ1493" s="4">
        <v>1</v>
      </c>
      <c r="AK1493">
        <v>0.16666666666666666</v>
      </c>
      <c r="AL1493" s="4">
        <v>4</v>
      </c>
      <c r="AM1493">
        <v>7.1428571428571425E-2</v>
      </c>
      <c r="AN1493" s="4">
        <v>5</v>
      </c>
      <c r="AO1493">
        <v>8.9285714285714288E-2</v>
      </c>
      <c r="AP1493" s="4">
        <v>3</v>
      </c>
      <c r="AQ1493">
        <v>4.6153846153846156E-2</v>
      </c>
      <c r="AR1493" s="4">
        <v>4</v>
      </c>
      <c r="AS1493">
        <v>6.1538461538461542E-2</v>
      </c>
      <c r="AT1493" s="4">
        <v>0</v>
      </c>
      <c r="AU1493" s="4">
        <v>0</v>
      </c>
      <c r="AV1493" s="4">
        <v>0</v>
      </c>
      <c r="AW1493">
        <v>1.4772727272727273</v>
      </c>
      <c r="AX1493" s="4">
        <f t="shared" si="23"/>
        <v>44</v>
      </c>
      <c r="AY1493" s="4">
        <v>8</v>
      </c>
      <c r="AZ1493" s="4">
        <v>64</v>
      </c>
    </row>
    <row r="1494" spans="1:52" x14ac:dyDescent="0.25">
      <c r="A1494" s="4">
        <v>2017</v>
      </c>
      <c r="B1494" s="4" t="s">
        <v>383</v>
      </c>
      <c r="C1494" t="s">
        <v>53</v>
      </c>
      <c r="D1494" t="s">
        <v>384</v>
      </c>
      <c r="E1494" t="s">
        <v>882</v>
      </c>
      <c r="F1494" s="4">
        <v>60</v>
      </c>
      <c r="G1494">
        <v>31</v>
      </c>
      <c r="H1494">
        <v>3</v>
      </c>
      <c r="I1494">
        <v>60</v>
      </c>
      <c r="J1494">
        <v>4.5333333333333332</v>
      </c>
      <c r="K1494">
        <v>0</v>
      </c>
      <c r="L1494">
        <v>0</v>
      </c>
      <c r="M1494">
        <v>49</v>
      </c>
      <c r="N1494">
        <v>1172</v>
      </c>
      <c r="O1494">
        <v>0.81666666666666665</v>
      </c>
      <c r="P1494">
        <v>58</v>
      </c>
      <c r="Q1494">
        <v>13</v>
      </c>
      <c r="R1494">
        <v>17</v>
      </c>
      <c r="S1494">
        <v>51</v>
      </c>
      <c r="T1494">
        <v>23</v>
      </c>
      <c r="U1494">
        <v>138.04347826086956</v>
      </c>
      <c r="V1494">
        <v>23</v>
      </c>
      <c r="W1494">
        <v>78.521739130434781</v>
      </c>
      <c r="X1494">
        <v>37</v>
      </c>
      <c r="Y1494">
        <v>150.81081081081081</v>
      </c>
      <c r="Z1494">
        <v>16</v>
      </c>
      <c r="AA1494">
        <v>458</v>
      </c>
      <c r="AB1494">
        <v>37</v>
      </c>
      <c r="AC1494">
        <v>183</v>
      </c>
      <c r="AD1494">
        <v>0.6166666666666667</v>
      </c>
      <c r="AE1494">
        <v>5</v>
      </c>
      <c r="AF1494">
        <v>131</v>
      </c>
      <c r="AG1494">
        <v>8.3333333333333329E-2</v>
      </c>
      <c r="AH1494" s="4">
        <v>14</v>
      </c>
      <c r="AI1494">
        <v>0.875</v>
      </c>
      <c r="AJ1494" s="4">
        <v>2</v>
      </c>
      <c r="AK1494">
        <v>0.125</v>
      </c>
      <c r="AL1494" s="4">
        <v>11</v>
      </c>
      <c r="AM1494">
        <v>0.29729729729729731</v>
      </c>
      <c r="AN1494" s="4">
        <v>7</v>
      </c>
      <c r="AO1494">
        <v>0.1891891891891892</v>
      </c>
      <c r="AP1494" s="4">
        <v>0</v>
      </c>
      <c r="AQ1494">
        <v>0</v>
      </c>
      <c r="AR1494" s="4">
        <v>0</v>
      </c>
      <c r="AS1494">
        <v>0</v>
      </c>
      <c r="AT1494" s="4">
        <v>0</v>
      </c>
      <c r="AU1494" s="4">
        <v>0</v>
      </c>
      <c r="AV1494" s="4">
        <v>3</v>
      </c>
      <c r="AW1494">
        <v>1.1538461538461537</v>
      </c>
      <c r="AX1494" s="4">
        <f t="shared" si="23"/>
        <v>52.000000000000007</v>
      </c>
      <c r="AY1494" s="4">
        <v>21</v>
      </c>
      <c r="AZ1494" s="4">
        <v>127</v>
      </c>
    </row>
    <row r="1495" spans="1:52" x14ac:dyDescent="0.25">
      <c r="A1495" s="4">
        <v>2017</v>
      </c>
      <c r="B1495" s="4" t="s">
        <v>383</v>
      </c>
      <c r="C1495" t="s">
        <v>53</v>
      </c>
      <c r="D1495" t="s">
        <v>59</v>
      </c>
      <c r="E1495" t="s">
        <v>578</v>
      </c>
      <c r="F1495" s="4">
        <v>48</v>
      </c>
      <c r="G1495">
        <v>39</v>
      </c>
      <c r="H1495">
        <v>7</v>
      </c>
      <c r="I1495">
        <v>48</v>
      </c>
      <c r="J1495">
        <v>9.9375</v>
      </c>
      <c r="K1495">
        <v>2</v>
      </c>
      <c r="L1495">
        <v>4.1666666666666664E-2</v>
      </c>
      <c r="M1495">
        <v>47</v>
      </c>
      <c r="N1495">
        <v>125</v>
      </c>
      <c r="O1495">
        <v>0.97916666666666663</v>
      </c>
      <c r="P1495">
        <v>35</v>
      </c>
      <c r="Q1495">
        <v>11</v>
      </c>
      <c r="R1495">
        <v>6</v>
      </c>
      <c r="S1495">
        <v>16</v>
      </c>
      <c r="T1495">
        <v>1</v>
      </c>
      <c r="U1495">
        <v>159</v>
      </c>
      <c r="V1495">
        <v>1</v>
      </c>
      <c r="W1495">
        <v>2</v>
      </c>
      <c r="X1495">
        <v>47</v>
      </c>
      <c r="Y1495">
        <v>70.191489361702125</v>
      </c>
      <c r="Z1495">
        <v>1</v>
      </c>
      <c r="AA1495">
        <v>228</v>
      </c>
      <c r="AB1495">
        <v>47</v>
      </c>
      <c r="AC1495">
        <v>87</v>
      </c>
      <c r="AD1495">
        <v>0.97916666666666663</v>
      </c>
      <c r="AE1495">
        <v>16</v>
      </c>
      <c r="AF1495">
        <v>67</v>
      </c>
      <c r="AG1495">
        <v>0.33333333333333331</v>
      </c>
      <c r="AH1495" s="4">
        <v>0</v>
      </c>
      <c r="AI1495">
        <v>0</v>
      </c>
      <c r="AJ1495" s="4">
        <v>0</v>
      </c>
      <c r="AK1495">
        <v>0</v>
      </c>
      <c r="AL1495" s="4">
        <v>0</v>
      </c>
      <c r="AM1495">
        <v>0</v>
      </c>
      <c r="AN1495" s="4">
        <v>0</v>
      </c>
      <c r="AO1495">
        <v>0</v>
      </c>
      <c r="AP1495" s="4">
        <v>0</v>
      </c>
      <c r="AQ1495">
        <v>0</v>
      </c>
      <c r="AR1495" s="4">
        <v>0</v>
      </c>
      <c r="AS1495">
        <v>0</v>
      </c>
      <c r="AT1495" s="4">
        <v>0</v>
      </c>
      <c r="AU1495" s="4">
        <v>0</v>
      </c>
      <c r="AV1495" s="4">
        <v>0</v>
      </c>
      <c r="AW1495">
        <v>1.7142857142857142</v>
      </c>
      <c r="AX1495" s="4">
        <f t="shared" si="23"/>
        <v>28</v>
      </c>
      <c r="AY1495" s="4">
        <v>0</v>
      </c>
      <c r="AZ1495" s="4">
        <v>0</v>
      </c>
    </row>
    <row r="1496" spans="1:52" x14ac:dyDescent="0.25">
      <c r="A1496" s="4">
        <v>2017</v>
      </c>
      <c r="B1496" s="4" t="s">
        <v>383</v>
      </c>
      <c r="C1496" t="s">
        <v>53</v>
      </c>
      <c r="D1496" t="s">
        <v>101</v>
      </c>
      <c r="E1496" t="s">
        <v>620</v>
      </c>
      <c r="F1496" s="4">
        <v>42</v>
      </c>
      <c r="G1496">
        <v>34</v>
      </c>
      <c r="H1496">
        <v>3</v>
      </c>
      <c r="I1496">
        <v>42</v>
      </c>
      <c r="J1496">
        <v>6.3571428571428568</v>
      </c>
      <c r="K1496">
        <v>0</v>
      </c>
      <c r="L1496">
        <v>0</v>
      </c>
      <c r="M1496">
        <v>36</v>
      </c>
      <c r="N1496">
        <v>699</v>
      </c>
      <c r="O1496">
        <v>0.8571428571428571</v>
      </c>
      <c r="P1496">
        <v>38</v>
      </c>
      <c r="Q1496">
        <v>14</v>
      </c>
      <c r="R1496">
        <v>11</v>
      </c>
      <c r="S1496">
        <v>34</v>
      </c>
      <c r="T1496">
        <v>14</v>
      </c>
      <c r="U1496">
        <v>141.64285714285714</v>
      </c>
      <c r="V1496">
        <v>12</v>
      </c>
      <c r="W1496">
        <v>64.75</v>
      </c>
      <c r="X1496">
        <v>27</v>
      </c>
      <c r="Y1496">
        <v>112.48148148148148</v>
      </c>
      <c r="Z1496">
        <v>9</v>
      </c>
      <c r="AA1496">
        <v>233</v>
      </c>
      <c r="AB1496">
        <v>28</v>
      </c>
      <c r="AC1496">
        <v>160</v>
      </c>
      <c r="AD1496">
        <v>0.66666666666666663</v>
      </c>
      <c r="AE1496">
        <v>2</v>
      </c>
      <c r="AF1496">
        <v>102</v>
      </c>
      <c r="AG1496">
        <v>4.7619047619047616E-2</v>
      </c>
      <c r="AH1496" s="4">
        <v>7</v>
      </c>
      <c r="AI1496">
        <v>0.77777777777777779</v>
      </c>
      <c r="AJ1496" s="4">
        <v>3</v>
      </c>
      <c r="AK1496">
        <v>0.33333333333333331</v>
      </c>
      <c r="AL1496" s="4">
        <v>3</v>
      </c>
      <c r="AM1496">
        <v>0.10714285714285714</v>
      </c>
      <c r="AN1496" s="4">
        <v>2</v>
      </c>
      <c r="AO1496">
        <v>7.1428571428571425E-2</v>
      </c>
      <c r="AP1496" s="4">
        <v>0</v>
      </c>
      <c r="AQ1496">
        <v>0</v>
      </c>
      <c r="AR1496" s="4">
        <v>1</v>
      </c>
      <c r="AS1496">
        <v>2.3809523809523808E-2</v>
      </c>
      <c r="AT1496" s="4">
        <v>0</v>
      </c>
      <c r="AU1496" s="4">
        <v>0</v>
      </c>
      <c r="AV1496" s="4">
        <v>0</v>
      </c>
      <c r="AW1496">
        <v>1.3125</v>
      </c>
      <c r="AX1496" s="4">
        <f t="shared" si="23"/>
        <v>32</v>
      </c>
      <c r="AY1496" s="4">
        <v>7</v>
      </c>
      <c r="AZ1496" s="4">
        <v>60</v>
      </c>
    </row>
    <row r="1497" spans="1:52" x14ac:dyDescent="0.25">
      <c r="A1497" s="4">
        <v>2017</v>
      </c>
      <c r="B1497" s="4" t="s">
        <v>383</v>
      </c>
      <c r="C1497" t="s">
        <v>53</v>
      </c>
      <c r="D1497" t="s">
        <v>96</v>
      </c>
      <c r="E1497" t="s">
        <v>615</v>
      </c>
      <c r="F1497" s="4">
        <v>41</v>
      </c>
      <c r="G1497">
        <v>29</v>
      </c>
      <c r="H1497">
        <v>2</v>
      </c>
      <c r="I1497">
        <v>41</v>
      </c>
      <c r="J1497">
        <v>3.4634146341463414</v>
      </c>
      <c r="K1497">
        <v>0</v>
      </c>
      <c r="L1497">
        <v>0</v>
      </c>
      <c r="M1497">
        <v>37</v>
      </c>
      <c r="N1497">
        <v>1290</v>
      </c>
      <c r="O1497">
        <v>0.90243902439024393</v>
      </c>
      <c r="P1497">
        <v>34</v>
      </c>
      <c r="Q1497">
        <v>13</v>
      </c>
      <c r="R1497">
        <v>10</v>
      </c>
      <c r="S1497">
        <v>29</v>
      </c>
      <c r="T1497">
        <v>15</v>
      </c>
      <c r="U1497">
        <v>116.46666666666667</v>
      </c>
      <c r="V1497">
        <v>14</v>
      </c>
      <c r="W1497">
        <v>48.142857142857146</v>
      </c>
      <c r="X1497">
        <v>26</v>
      </c>
      <c r="Y1497">
        <v>104.03846153846153</v>
      </c>
      <c r="Z1497">
        <v>12</v>
      </c>
      <c r="AA1497">
        <v>301</v>
      </c>
      <c r="AB1497">
        <v>26</v>
      </c>
      <c r="AC1497">
        <v>124</v>
      </c>
      <c r="AD1497">
        <v>0.63414634146341464</v>
      </c>
      <c r="AE1497">
        <v>5</v>
      </c>
      <c r="AF1497">
        <v>59</v>
      </c>
      <c r="AG1497">
        <v>0.12195121951219512</v>
      </c>
      <c r="AH1497" s="4">
        <v>10</v>
      </c>
      <c r="AI1497">
        <v>0.83333333333333337</v>
      </c>
      <c r="AJ1497" s="4">
        <v>3</v>
      </c>
      <c r="AK1497">
        <v>0.25</v>
      </c>
      <c r="AL1497" s="4">
        <v>2</v>
      </c>
      <c r="AM1497">
        <v>7.6923076923076927E-2</v>
      </c>
      <c r="AN1497" s="4">
        <v>3</v>
      </c>
      <c r="AO1497">
        <v>0.11538461538461539</v>
      </c>
      <c r="AP1497" s="4">
        <v>2</v>
      </c>
      <c r="AQ1497">
        <v>4.878048780487805E-2</v>
      </c>
      <c r="AR1497" s="4">
        <v>2</v>
      </c>
      <c r="AS1497">
        <v>4.878048780487805E-2</v>
      </c>
      <c r="AT1497" s="4">
        <v>0</v>
      </c>
      <c r="AU1497" s="4">
        <v>0</v>
      </c>
      <c r="AV1497" s="4">
        <v>0</v>
      </c>
      <c r="AW1497">
        <v>1.4137931034482758</v>
      </c>
      <c r="AX1497" s="4">
        <f t="shared" si="23"/>
        <v>29</v>
      </c>
      <c r="AY1497" s="4">
        <v>11</v>
      </c>
      <c r="AZ1497" s="4">
        <v>80</v>
      </c>
    </row>
    <row r="1498" spans="1:52" x14ac:dyDescent="0.25">
      <c r="A1498" s="4">
        <v>2017</v>
      </c>
      <c r="B1498" s="4" t="s">
        <v>383</v>
      </c>
      <c r="C1498" t="s">
        <v>53</v>
      </c>
      <c r="D1498" t="s">
        <v>385</v>
      </c>
      <c r="E1498" t="s">
        <v>883</v>
      </c>
      <c r="F1498" s="4">
        <v>39</v>
      </c>
      <c r="G1498">
        <v>23</v>
      </c>
      <c r="H1498">
        <v>2</v>
      </c>
      <c r="I1498">
        <v>39</v>
      </c>
      <c r="J1498">
        <v>3.2564102564102564</v>
      </c>
      <c r="K1498">
        <v>0</v>
      </c>
      <c r="L1498">
        <v>0</v>
      </c>
      <c r="M1498">
        <v>33</v>
      </c>
      <c r="N1498">
        <v>517</v>
      </c>
      <c r="O1498">
        <v>0.84615384615384615</v>
      </c>
      <c r="P1498">
        <v>37</v>
      </c>
      <c r="Q1498">
        <v>10</v>
      </c>
      <c r="R1498">
        <v>11</v>
      </c>
      <c r="S1498">
        <v>31</v>
      </c>
      <c r="T1498">
        <v>14</v>
      </c>
      <c r="U1498">
        <v>161.35714285714286</v>
      </c>
      <c r="V1498">
        <v>12</v>
      </c>
      <c r="W1498">
        <v>52.5</v>
      </c>
      <c r="X1498">
        <v>24</v>
      </c>
      <c r="Y1498">
        <v>131.91666666666666</v>
      </c>
      <c r="Z1498">
        <v>9</v>
      </c>
      <c r="AA1498">
        <v>397</v>
      </c>
      <c r="AB1498">
        <v>24</v>
      </c>
      <c r="AC1498">
        <v>167</v>
      </c>
      <c r="AD1498">
        <v>0.61538461538461542</v>
      </c>
      <c r="AE1498">
        <v>3</v>
      </c>
      <c r="AF1498">
        <v>173</v>
      </c>
      <c r="AG1498">
        <v>7.6923076923076927E-2</v>
      </c>
      <c r="AH1498" s="4">
        <v>8</v>
      </c>
      <c r="AI1498">
        <v>0.88888888888888884</v>
      </c>
      <c r="AJ1498" s="4">
        <v>3</v>
      </c>
      <c r="AK1498">
        <v>0.33333333333333331</v>
      </c>
      <c r="AL1498" s="4">
        <v>7</v>
      </c>
      <c r="AM1498">
        <v>0.29166666666666669</v>
      </c>
      <c r="AN1498" s="4">
        <v>2</v>
      </c>
      <c r="AO1498">
        <v>8.3333333333333329E-2</v>
      </c>
      <c r="AP1498" s="4">
        <v>0</v>
      </c>
      <c r="AQ1498">
        <v>0</v>
      </c>
      <c r="AR1498" s="4">
        <v>0</v>
      </c>
      <c r="AS1498">
        <v>0</v>
      </c>
      <c r="AT1498" s="4">
        <v>0</v>
      </c>
      <c r="AU1498" s="4">
        <v>0</v>
      </c>
      <c r="AV1498" s="4">
        <v>0</v>
      </c>
      <c r="AW1498">
        <v>1.1818181818181819</v>
      </c>
      <c r="AX1498" s="4">
        <f t="shared" si="23"/>
        <v>33</v>
      </c>
      <c r="AY1498" s="4">
        <v>11</v>
      </c>
      <c r="AZ1498" s="4">
        <v>202</v>
      </c>
    </row>
    <row r="1499" spans="1:52" x14ac:dyDescent="0.25">
      <c r="A1499" s="4">
        <v>2017</v>
      </c>
      <c r="B1499" s="4" t="s">
        <v>383</v>
      </c>
      <c r="C1499" t="s">
        <v>53</v>
      </c>
      <c r="D1499" t="s">
        <v>386</v>
      </c>
      <c r="E1499" t="s">
        <v>884</v>
      </c>
      <c r="F1499" s="4">
        <v>38</v>
      </c>
      <c r="G1499">
        <v>25</v>
      </c>
      <c r="H1499">
        <v>3</v>
      </c>
      <c r="I1499">
        <v>38</v>
      </c>
      <c r="J1499">
        <v>5.6052631578947372</v>
      </c>
      <c r="K1499">
        <v>0</v>
      </c>
      <c r="L1499">
        <v>0</v>
      </c>
      <c r="M1499">
        <v>35</v>
      </c>
      <c r="N1499">
        <v>1383</v>
      </c>
      <c r="O1499">
        <v>0.92105263157894735</v>
      </c>
      <c r="P1499">
        <v>34</v>
      </c>
      <c r="Q1499">
        <v>15</v>
      </c>
      <c r="R1499">
        <v>13</v>
      </c>
      <c r="S1499">
        <v>56</v>
      </c>
      <c r="T1499">
        <v>13</v>
      </c>
      <c r="U1499">
        <v>147.84615384615384</v>
      </c>
      <c r="V1499">
        <v>13</v>
      </c>
      <c r="W1499">
        <v>60</v>
      </c>
      <c r="X1499">
        <v>25</v>
      </c>
      <c r="Y1499">
        <v>123.16</v>
      </c>
      <c r="Z1499">
        <v>12</v>
      </c>
      <c r="AA1499">
        <v>309</v>
      </c>
      <c r="AB1499">
        <v>25</v>
      </c>
      <c r="AC1499">
        <v>160</v>
      </c>
      <c r="AD1499">
        <v>0.65789473684210531</v>
      </c>
      <c r="AE1499">
        <v>6</v>
      </c>
      <c r="AF1499">
        <v>86</v>
      </c>
      <c r="AG1499">
        <v>0.15789473684210525</v>
      </c>
      <c r="AH1499" s="4">
        <v>9</v>
      </c>
      <c r="AI1499">
        <v>0.75</v>
      </c>
      <c r="AJ1499" s="4">
        <v>3</v>
      </c>
      <c r="AK1499">
        <v>0.25</v>
      </c>
      <c r="AL1499" s="4">
        <v>9</v>
      </c>
      <c r="AM1499">
        <v>0.36</v>
      </c>
      <c r="AN1499" s="4">
        <v>3</v>
      </c>
      <c r="AO1499">
        <v>0.12</v>
      </c>
      <c r="AP1499" s="4">
        <v>0</v>
      </c>
      <c r="AQ1499">
        <v>0</v>
      </c>
      <c r="AR1499" s="4">
        <v>0</v>
      </c>
      <c r="AS1499">
        <v>0</v>
      </c>
      <c r="AT1499" s="4">
        <v>0</v>
      </c>
      <c r="AU1499" s="4">
        <v>0</v>
      </c>
      <c r="AV1499" s="4">
        <v>0</v>
      </c>
      <c r="AW1499">
        <v>1.1875</v>
      </c>
      <c r="AX1499" s="4">
        <f t="shared" si="23"/>
        <v>32</v>
      </c>
      <c r="AY1499" s="4">
        <v>10</v>
      </c>
      <c r="AZ1499" s="4">
        <v>63</v>
      </c>
    </row>
    <row r="1500" spans="1:52" x14ac:dyDescent="0.25">
      <c r="A1500" s="4">
        <v>2017</v>
      </c>
      <c r="B1500" s="4" t="s">
        <v>383</v>
      </c>
      <c r="C1500" t="s">
        <v>53</v>
      </c>
      <c r="D1500" t="s">
        <v>362</v>
      </c>
      <c r="E1500" t="s">
        <v>861</v>
      </c>
      <c r="F1500" s="4">
        <v>37</v>
      </c>
      <c r="G1500">
        <v>17</v>
      </c>
      <c r="H1500">
        <v>5</v>
      </c>
      <c r="I1500">
        <v>37</v>
      </c>
      <c r="J1500">
        <v>7.6216216216216219</v>
      </c>
      <c r="K1500">
        <v>0</v>
      </c>
      <c r="L1500">
        <v>0</v>
      </c>
      <c r="M1500">
        <v>32</v>
      </c>
      <c r="N1500">
        <v>1332</v>
      </c>
      <c r="O1500">
        <v>0.86486486486486491</v>
      </c>
      <c r="P1500">
        <v>35</v>
      </c>
      <c r="Q1500">
        <v>19</v>
      </c>
      <c r="R1500">
        <v>10</v>
      </c>
      <c r="S1500">
        <v>38</v>
      </c>
      <c r="T1500">
        <v>16</v>
      </c>
      <c r="U1500">
        <v>154.9375</v>
      </c>
      <c r="V1500">
        <v>16</v>
      </c>
      <c r="W1500">
        <v>57.1875</v>
      </c>
      <c r="X1500">
        <v>20</v>
      </c>
      <c r="Y1500">
        <v>213</v>
      </c>
      <c r="Z1500">
        <v>11</v>
      </c>
      <c r="AA1500">
        <v>428</v>
      </c>
      <c r="AB1500">
        <v>21</v>
      </c>
      <c r="AC1500">
        <v>240</v>
      </c>
      <c r="AD1500">
        <v>0.56756756756756754</v>
      </c>
      <c r="AE1500">
        <v>2</v>
      </c>
      <c r="AF1500">
        <v>214</v>
      </c>
      <c r="AG1500">
        <v>5.4054054054054057E-2</v>
      </c>
      <c r="AH1500" s="4">
        <v>9</v>
      </c>
      <c r="AI1500">
        <v>0.81818181818181823</v>
      </c>
      <c r="AJ1500" s="4">
        <v>7</v>
      </c>
      <c r="AK1500">
        <v>0.63636363636363635</v>
      </c>
      <c r="AL1500" s="4">
        <v>8</v>
      </c>
      <c r="AM1500">
        <v>0.38095238095238093</v>
      </c>
      <c r="AN1500" s="4">
        <v>6</v>
      </c>
      <c r="AO1500">
        <v>0.2857142857142857</v>
      </c>
      <c r="AP1500" s="4">
        <v>0</v>
      </c>
      <c r="AQ1500">
        <v>0</v>
      </c>
      <c r="AR1500" s="4">
        <v>0</v>
      </c>
      <c r="AS1500">
        <v>0</v>
      </c>
      <c r="AT1500" s="4">
        <v>0</v>
      </c>
      <c r="AU1500" s="4">
        <v>0</v>
      </c>
      <c r="AV1500" s="4">
        <v>1</v>
      </c>
      <c r="AW1500">
        <v>1.15625</v>
      </c>
      <c r="AX1500" s="4">
        <f t="shared" si="23"/>
        <v>32</v>
      </c>
      <c r="AY1500" s="4">
        <v>15</v>
      </c>
      <c r="AZ1500" s="4">
        <v>84</v>
      </c>
    </row>
    <row r="1501" spans="1:52" x14ac:dyDescent="0.25">
      <c r="A1501" s="4">
        <v>2017</v>
      </c>
      <c r="B1501" s="4" t="s">
        <v>383</v>
      </c>
      <c r="C1501" t="s">
        <v>53</v>
      </c>
      <c r="D1501" t="s">
        <v>99</v>
      </c>
      <c r="E1501" t="s">
        <v>618</v>
      </c>
      <c r="F1501" s="4">
        <v>26</v>
      </c>
      <c r="G1501">
        <v>17</v>
      </c>
      <c r="H1501">
        <v>0</v>
      </c>
      <c r="I1501">
        <v>26</v>
      </c>
      <c r="J1501">
        <v>2.8846153846153846</v>
      </c>
      <c r="K1501">
        <v>0</v>
      </c>
      <c r="L1501">
        <v>0</v>
      </c>
      <c r="M1501">
        <v>26</v>
      </c>
      <c r="N1501">
        <v>94</v>
      </c>
      <c r="O1501">
        <v>1</v>
      </c>
      <c r="P1501">
        <v>21</v>
      </c>
      <c r="Q1501">
        <v>8</v>
      </c>
      <c r="R1501">
        <v>3</v>
      </c>
      <c r="S1501">
        <v>34</v>
      </c>
      <c r="T1501">
        <v>1</v>
      </c>
      <c r="U1501">
        <v>96</v>
      </c>
      <c r="V1501">
        <v>1</v>
      </c>
      <c r="W1501">
        <v>7</v>
      </c>
      <c r="X1501">
        <v>25</v>
      </c>
      <c r="Y1501">
        <v>107.56</v>
      </c>
      <c r="Z1501">
        <v>1</v>
      </c>
      <c r="AA1501">
        <v>137</v>
      </c>
      <c r="AB1501">
        <v>25</v>
      </c>
      <c r="AC1501">
        <v>123</v>
      </c>
      <c r="AD1501">
        <v>0.96153846153846156</v>
      </c>
      <c r="AE1501">
        <v>4</v>
      </c>
      <c r="AF1501">
        <v>63</v>
      </c>
      <c r="AG1501">
        <v>0.15384615384615385</v>
      </c>
      <c r="AH1501" s="4">
        <v>0</v>
      </c>
      <c r="AI1501">
        <v>0</v>
      </c>
      <c r="AJ1501" s="4">
        <v>0</v>
      </c>
      <c r="AK1501">
        <v>0</v>
      </c>
      <c r="AL1501" s="4">
        <v>2</v>
      </c>
      <c r="AM1501">
        <v>0.08</v>
      </c>
      <c r="AN1501" s="4">
        <v>1</v>
      </c>
      <c r="AO1501">
        <v>0.04</v>
      </c>
      <c r="AP1501" s="4">
        <v>2</v>
      </c>
      <c r="AQ1501">
        <v>7.6923076923076927E-2</v>
      </c>
      <c r="AR1501" s="4">
        <v>1</v>
      </c>
      <c r="AS1501">
        <v>3.8461538461538464E-2</v>
      </c>
      <c r="AT1501" s="4">
        <v>0</v>
      </c>
      <c r="AU1501" s="4">
        <v>0</v>
      </c>
      <c r="AV1501" s="4">
        <v>0</v>
      </c>
      <c r="AW1501">
        <v>1.7333333333333334</v>
      </c>
      <c r="AX1501" s="4">
        <f t="shared" si="23"/>
        <v>15</v>
      </c>
      <c r="AY1501" s="4">
        <v>1</v>
      </c>
      <c r="AZ1501" s="4">
        <v>77</v>
      </c>
    </row>
    <row r="1502" spans="1:52" x14ac:dyDescent="0.25">
      <c r="A1502" s="4">
        <v>2017</v>
      </c>
      <c r="B1502" s="4" t="s">
        <v>383</v>
      </c>
      <c r="C1502" t="s">
        <v>53</v>
      </c>
      <c r="D1502" t="s">
        <v>89</v>
      </c>
      <c r="E1502" t="s">
        <v>608</v>
      </c>
      <c r="F1502" s="4">
        <v>24</v>
      </c>
      <c r="G1502">
        <v>17</v>
      </c>
      <c r="H1502">
        <v>5</v>
      </c>
      <c r="I1502">
        <v>24</v>
      </c>
      <c r="J1502">
        <v>5.958333333333333</v>
      </c>
      <c r="K1502">
        <v>0</v>
      </c>
      <c r="L1502">
        <v>0</v>
      </c>
      <c r="M1502">
        <v>23</v>
      </c>
      <c r="N1502">
        <v>1738</v>
      </c>
      <c r="O1502">
        <v>0.95833333333333337</v>
      </c>
      <c r="P1502">
        <v>22</v>
      </c>
      <c r="Q1502">
        <v>16</v>
      </c>
      <c r="R1502">
        <v>5</v>
      </c>
      <c r="S1502">
        <v>38</v>
      </c>
      <c r="T1502">
        <v>7</v>
      </c>
      <c r="U1502">
        <v>148.42857142857142</v>
      </c>
      <c r="V1502">
        <v>6</v>
      </c>
      <c r="W1502">
        <v>61.333333333333336</v>
      </c>
      <c r="X1502">
        <v>17</v>
      </c>
      <c r="Y1502">
        <v>118.82352941176471</v>
      </c>
      <c r="Z1502">
        <v>6</v>
      </c>
      <c r="AA1502">
        <v>353</v>
      </c>
      <c r="AB1502">
        <v>17</v>
      </c>
      <c r="AC1502">
        <v>138</v>
      </c>
      <c r="AD1502">
        <v>0.70833333333333337</v>
      </c>
      <c r="AE1502">
        <v>5</v>
      </c>
      <c r="AF1502">
        <v>99</v>
      </c>
      <c r="AG1502">
        <v>0.20833333333333334</v>
      </c>
      <c r="AH1502" s="4">
        <v>5</v>
      </c>
      <c r="AI1502">
        <v>0.83333333333333337</v>
      </c>
      <c r="AJ1502" s="4">
        <v>0</v>
      </c>
      <c r="AK1502">
        <v>0</v>
      </c>
      <c r="AL1502" s="4">
        <v>2</v>
      </c>
      <c r="AM1502">
        <v>0.11764705882352941</v>
      </c>
      <c r="AN1502" s="4">
        <v>5</v>
      </c>
      <c r="AO1502">
        <v>0.29411764705882354</v>
      </c>
      <c r="AP1502" s="4">
        <v>0</v>
      </c>
      <c r="AQ1502">
        <v>0</v>
      </c>
      <c r="AR1502" s="4">
        <v>2</v>
      </c>
      <c r="AS1502">
        <v>8.3333333333333329E-2</v>
      </c>
      <c r="AT1502" s="4">
        <v>0</v>
      </c>
      <c r="AU1502" s="4">
        <v>0</v>
      </c>
      <c r="AV1502" s="4">
        <v>0</v>
      </c>
      <c r="AW1502">
        <v>1.3333333333333333</v>
      </c>
      <c r="AX1502" s="4">
        <f t="shared" si="23"/>
        <v>18</v>
      </c>
      <c r="AY1502" s="4">
        <v>7</v>
      </c>
      <c r="AZ1502" s="4">
        <v>97</v>
      </c>
    </row>
    <row r="1503" spans="1:52" x14ac:dyDescent="0.25">
      <c r="A1503" s="4">
        <v>2017</v>
      </c>
      <c r="B1503" s="4" t="s">
        <v>383</v>
      </c>
      <c r="C1503" t="s">
        <v>53</v>
      </c>
      <c r="D1503" t="s">
        <v>104</v>
      </c>
      <c r="E1503" t="s">
        <v>623</v>
      </c>
      <c r="F1503" s="4">
        <v>24</v>
      </c>
      <c r="G1503">
        <v>14</v>
      </c>
      <c r="H1503">
        <v>3</v>
      </c>
      <c r="I1503">
        <v>24</v>
      </c>
      <c r="J1503">
        <v>4.458333333333333</v>
      </c>
      <c r="K1503">
        <v>0</v>
      </c>
      <c r="L1503">
        <v>0</v>
      </c>
      <c r="M1503">
        <v>18</v>
      </c>
      <c r="N1503">
        <v>1915</v>
      </c>
      <c r="O1503">
        <v>0.75</v>
      </c>
      <c r="P1503">
        <v>23</v>
      </c>
      <c r="Q1503">
        <v>13</v>
      </c>
      <c r="R1503">
        <v>7</v>
      </c>
      <c r="S1503">
        <v>28</v>
      </c>
      <c r="T1503">
        <v>12</v>
      </c>
      <c r="U1503">
        <v>160.33333333333334</v>
      </c>
      <c r="V1503">
        <v>11</v>
      </c>
      <c r="W1503">
        <v>36.636363636363633</v>
      </c>
      <c r="X1503">
        <v>11</v>
      </c>
      <c r="Y1503">
        <v>189.36363636363637</v>
      </c>
      <c r="Z1503">
        <v>7</v>
      </c>
      <c r="AA1503">
        <v>672</v>
      </c>
      <c r="AB1503">
        <v>12</v>
      </c>
      <c r="AC1503">
        <v>213</v>
      </c>
      <c r="AD1503">
        <v>0.5</v>
      </c>
      <c r="AE1503">
        <v>0</v>
      </c>
      <c r="AF1503">
        <v>0</v>
      </c>
      <c r="AG1503">
        <v>0</v>
      </c>
      <c r="AH1503" s="4">
        <v>4</v>
      </c>
      <c r="AI1503">
        <v>0.5714285714285714</v>
      </c>
      <c r="AJ1503" s="4">
        <v>4</v>
      </c>
      <c r="AK1503">
        <v>0.5714285714285714</v>
      </c>
      <c r="AL1503" s="4">
        <v>5</v>
      </c>
      <c r="AM1503">
        <v>0.41666666666666669</v>
      </c>
      <c r="AN1503" s="4">
        <v>2</v>
      </c>
      <c r="AO1503">
        <v>0.16666666666666666</v>
      </c>
      <c r="AP1503" s="4">
        <v>0</v>
      </c>
      <c r="AQ1503">
        <v>0</v>
      </c>
      <c r="AR1503" s="4">
        <v>0</v>
      </c>
      <c r="AS1503">
        <v>0</v>
      </c>
      <c r="AT1503" s="4">
        <v>0</v>
      </c>
      <c r="AU1503" s="4">
        <v>0</v>
      </c>
      <c r="AV1503" s="4">
        <v>1</v>
      </c>
      <c r="AW1503">
        <v>1.0909090909090908</v>
      </c>
      <c r="AX1503" s="4">
        <f t="shared" si="23"/>
        <v>22</v>
      </c>
      <c r="AY1503" s="4">
        <v>11</v>
      </c>
      <c r="AZ1503" s="4">
        <v>60</v>
      </c>
    </row>
    <row r="1504" spans="1:52" x14ac:dyDescent="0.25">
      <c r="A1504" s="4">
        <v>2017</v>
      </c>
      <c r="B1504" s="4" t="s">
        <v>383</v>
      </c>
      <c r="C1504" t="s">
        <v>53</v>
      </c>
      <c r="D1504" t="s">
        <v>87</v>
      </c>
      <c r="E1504" t="s">
        <v>606</v>
      </c>
      <c r="F1504" s="4">
        <v>23</v>
      </c>
      <c r="G1504">
        <v>2</v>
      </c>
      <c r="H1504">
        <v>0</v>
      </c>
      <c r="I1504">
        <v>5</v>
      </c>
      <c r="J1504">
        <v>2.2000000000000002</v>
      </c>
      <c r="K1504">
        <v>0</v>
      </c>
      <c r="L1504">
        <v>0</v>
      </c>
      <c r="M1504">
        <v>2</v>
      </c>
      <c r="N1504">
        <v>7100</v>
      </c>
      <c r="O1504">
        <v>8.6956521739130432E-2</v>
      </c>
      <c r="P1504">
        <v>2</v>
      </c>
      <c r="Q1504">
        <v>2</v>
      </c>
      <c r="R1504">
        <v>0</v>
      </c>
      <c r="S1504">
        <v>0</v>
      </c>
      <c r="T1504">
        <v>1</v>
      </c>
      <c r="U1504">
        <v>11</v>
      </c>
      <c r="V1504">
        <v>1</v>
      </c>
      <c r="W1504">
        <v>33</v>
      </c>
      <c r="X1504">
        <v>1</v>
      </c>
      <c r="Y1504">
        <v>15</v>
      </c>
      <c r="Z1504">
        <v>1</v>
      </c>
      <c r="AA1504">
        <v>70</v>
      </c>
      <c r="AB1504">
        <v>5</v>
      </c>
      <c r="AC1504">
        <v>25</v>
      </c>
      <c r="AD1504">
        <v>0.21739130434782608</v>
      </c>
      <c r="AE1504">
        <v>0</v>
      </c>
      <c r="AF1504">
        <v>0</v>
      </c>
      <c r="AG1504">
        <v>0</v>
      </c>
      <c r="AH1504" s="4">
        <v>1</v>
      </c>
      <c r="AI1504">
        <v>1</v>
      </c>
      <c r="AJ1504" s="4">
        <v>0</v>
      </c>
      <c r="AK1504">
        <v>0</v>
      </c>
      <c r="AL1504" s="4">
        <v>1</v>
      </c>
      <c r="AM1504">
        <v>0.2</v>
      </c>
      <c r="AN1504" s="4">
        <v>1</v>
      </c>
      <c r="AO1504">
        <v>0.2</v>
      </c>
      <c r="AP1504" s="4">
        <v>0</v>
      </c>
      <c r="AQ1504">
        <v>0</v>
      </c>
      <c r="AR1504" s="4">
        <v>0</v>
      </c>
      <c r="AS1504">
        <v>0</v>
      </c>
      <c r="AT1504" s="4">
        <v>0</v>
      </c>
      <c r="AU1504" s="4">
        <v>4</v>
      </c>
      <c r="AV1504" s="4">
        <v>0</v>
      </c>
      <c r="AW1504">
        <v>1</v>
      </c>
      <c r="AX1504" s="4">
        <f t="shared" si="23"/>
        <v>23</v>
      </c>
      <c r="AY1504" s="4">
        <v>0</v>
      </c>
      <c r="AZ1504" s="4">
        <v>0</v>
      </c>
    </row>
    <row r="1505" spans="1:52" x14ac:dyDescent="0.25">
      <c r="A1505" s="4">
        <v>2017</v>
      </c>
      <c r="B1505" s="4" t="s">
        <v>383</v>
      </c>
      <c r="C1505" t="s">
        <v>53</v>
      </c>
      <c r="D1505" t="s">
        <v>103</v>
      </c>
      <c r="E1505" t="s">
        <v>622</v>
      </c>
      <c r="F1505" s="4">
        <v>15</v>
      </c>
      <c r="G1505">
        <v>12</v>
      </c>
      <c r="H1505">
        <v>5</v>
      </c>
      <c r="I1505">
        <v>15</v>
      </c>
      <c r="J1505">
        <v>8.5333333333333332</v>
      </c>
      <c r="K1505">
        <v>0</v>
      </c>
      <c r="L1505">
        <v>0</v>
      </c>
      <c r="M1505">
        <v>7</v>
      </c>
      <c r="N1505">
        <v>2121</v>
      </c>
      <c r="O1505">
        <v>0.46666666666666667</v>
      </c>
      <c r="P1505">
        <v>15</v>
      </c>
      <c r="Q1505">
        <v>21</v>
      </c>
      <c r="R1505">
        <v>3</v>
      </c>
      <c r="S1505">
        <v>23</v>
      </c>
      <c r="T1505">
        <v>12</v>
      </c>
      <c r="U1505">
        <v>180.91666666666666</v>
      </c>
      <c r="V1505">
        <v>12</v>
      </c>
      <c r="W1505">
        <v>35.5</v>
      </c>
      <c r="X1505">
        <v>3</v>
      </c>
      <c r="Y1505">
        <v>177.66666666666666</v>
      </c>
      <c r="Z1505">
        <v>5</v>
      </c>
      <c r="AA1505">
        <v>685</v>
      </c>
      <c r="AB1505">
        <v>3</v>
      </c>
      <c r="AC1505">
        <v>218</v>
      </c>
      <c r="AD1505">
        <v>0.2</v>
      </c>
      <c r="AE1505">
        <v>0</v>
      </c>
      <c r="AF1505">
        <v>0</v>
      </c>
      <c r="AG1505">
        <v>0</v>
      </c>
      <c r="AH1505" s="4">
        <v>10</v>
      </c>
      <c r="AI1505">
        <v>0</v>
      </c>
      <c r="AJ1505" s="4">
        <v>6</v>
      </c>
      <c r="AK1505">
        <v>0</v>
      </c>
      <c r="AL1505" s="4">
        <v>2</v>
      </c>
      <c r="AM1505">
        <v>0.66666666666666663</v>
      </c>
      <c r="AN1505" s="4">
        <v>1</v>
      </c>
      <c r="AO1505">
        <v>0.33333333333333331</v>
      </c>
      <c r="AP1505" s="4">
        <v>0</v>
      </c>
      <c r="AQ1505">
        <v>0</v>
      </c>
      <c r="AR1505" s="4">
        <v>0</v>
      </c>
      <c r="AS1505">
        <v>0</v>
      </c>
      <c r="AT1505" s="4">
        <v>0</v>
      </c>
      <c r="AU1505" s="4">
        <v>0</v>
      </c>
      <c r="AV1505" s="4">
        <v>0</v>
      </c>
      <c r="AW1505">
        <v>1.0714285714285714</v>
      </c>
      <c r="AX1505" s="4">
        <f t="shared" si="23"/>
        <v>14</v>
      </c>
      <c r="AY1505" s="4">
        <v>9</v>
      </c>
      <c r="AZ1505" s="4">
        <v>67</v>
      </c>
    </row>
    <row r="1506" spans="1:52" x14ac:dyDescent="0.25">
      <c r="A1506" s="4">
        <v>2017</v>
      </c>
      <c r="B1506" s="4" t="s">
        <v>383</v>
      </c>
      <c r="C1506" t="s">
        <v>53</v>
      </c>
      <c r="D1506" t="s">
        <v>387</v>
      </c>
      <c r="E1506" t="s">
        <v>885</v>
      </c>
      <c r="F1506" s="4">
        <v>14</v>
      </c>
      <c r="G1506">
        <v>5</v>
      </c>
      <c r="H1506">
        <v>3</v>
      </c>
      <c r="I1506">
        <v>14</v>
      </c>
      <c r="J1506">
        <v>4.7857142857142856</v>
      </c>
      <c r="K1506">
        <v>0</v>
      </c>
      <c r="L1506">
        <v>0</v>
      </c>
      <c r="M1506">
        <v>14</v>
      </c>
      <c r="N1506">
        <v>440</v>
      </c>
      <c r="O1506">
        <v>1</v>
      </c>
      <c r="P1506">
        <v>14</v>
      </c>
      <c r="Q1506">
        <v>20</v>
      </c>
      <c r="R1506">
        <v>2</v>
      </c>
      <c r="S1506">
        <v>93</v>
      </c>
      <c r="T1506">
        <v>5</v>
      </c>
      <c r="U1506">
        <v>180</v>
      </c>
      <c r="V1506">
        <v>5</v>
      </c>
      <c r="W1506">
        <v>17</v>
      </c>
      <c r="X1506">
        <v>9</v>
      </c>
      <c r="Y1506">
        <v>188.66666666666666</v>
      </c>
      <c r="Z1506">
        <v>4</v>
      </c>
      <c r="AA1506">
        <v>332</v>
      </c>
      <c r="AB1506">
        <v>8</v>
      </c>
      <c r="AC1506">
        <v>240</v>
      </c>
      <c r="AD1506">
        <v>0.5714285714285714</v>
      </c>
      <c r="AE1506">
        <v>1</v>
      </c>
      <c r="AF1506">
        <v>170</v>
      </c>
      <c r="AG1506">
        <v>7.1428571428571425E-2</v>
      </c>
      <c r="AH1506" s="4">
        <v>2</v>
      </c>
      <c r="AI1506">
        <v>0.5</v>
      </c>
      <c r="AJ1506" s="4">
        <v>2</v>
      </c>
      <c r="AK1506">
        <v>0.5</v>
      </c>
      <c r="AL1506" s="4">
        <v>4</v>
      </c>
      <c r="AM1506">
        <v>0.5</v>
      </c>
      <c r="AN1506" s="4">
        <v>2</v>
      </c>
      <c r="AO1506">
        <v>0.25</v>
      </c>
      <c r="AP1506" s="4">
        <v>0</v>
      </c>
      <c r="AQ1506">
        <v>0</v>
      </c>
      <c r="AR1506" s="4">
        <v>0</v>
      </c>
      <c r="AS1506">
        <v>0</v>
      </c>
      <c r="AT1506" s="4">
        <v>0</v>
      </c>
      <c r="AU1506" s="4">
        <v>0</v>
      </c>
      <c r="AV1506" s="4">
        <v>0</v>
      </c>
      <c r="AW1506">
        <v>1.1666666666666667</v>
      </c>
      <c r="AX1506" s="4">
        <f t="shared" si="23"/>
        <v>12</v>
      </c>
      <c r="AY1506" s="4">
        <v>4</v>
      </c>
      <c r="AZ1506" s="4">
        <v>56</v>
      </c>
    </row>
    <row r="1507" spans="1:52" x14ac:dyDescent="0.25">
      <c r="A1507" s="4">
        <v>2017</v>
      </c>
      <c r="B1507" s="4" t="s">
        <v>383</v>
      </c>
      <c r="C1507" t="s">
        <v>53</v>
      </c>
      <c r="D1507" t="s">
        <v>299</v>
      </c>
      <c r="E1507" t="s">
        <v>804</v>
      </c>
      <c r="F1507" s="4">
        <v>4</v>
      </c>
      <c r="G1507">
        <v>0</v>
      </c>
      <c r="H1507">
        <v>0</v>
      </c>
      <c r="I1507">
        <v>4</v>
      </c>
      <c r="J1507">
        <v>4.25</v>
      </c>
      <c r="K1507">
        <v>0</v>
      </c>
      <c r="L1507">
        <v>0</v>
      </c>
      <c r="M1507">
        <v>3</v>
      </c>
      <c r="N1507">
        <v>992</v>
      </c>
      <c r="O1507">
        <v>0.75</v>
      </c>
      <c r="P1507">
        <v>2</v>
      </c>
      <c r="Q1507">
        <v>57</v>
      </c>
      <c r="R1507">
        <v>1</v>
      </c>
      <c r="S1507">
        <v>113</v>
      </c>
      <c r="T1507">
        <v>2</v>
      </c>
      <c r="U1507">
        <v>84</v>
      </c>
      <c r="V1507">
        <v>2</v>
      </c>
      <c r="W1507">
        <v>62.5</v>
      </c>
      <c r="X1507">
        <v>2</v>
      </c>
      <c r="Y1507">
        <v>127.5</v>
      </c>
      <c r="Z1507">
        <v>1</v>
      </c>
      <c r="AA1507">
        <v>757</v>
      </c>
      <c r="AB1507">
        <v>2</v>
      </c>
      <c r="AC1507">
        <v>149</v>
      </c>
      <c r="AD1507">
        <v>0.5</v>
      </c>
      <c r="AE1507">
        <v>0</v>
      </c>
      <c r="AF1507">
        <v>0</v>
      </c>
      <c r="AG1507">
        <v>0</v>
      </c>
      <c r="AH1507" s="4">
        <v>0</v>
      </c>
      <c r="AI1507">
        <v>0</v>
      </c>
      <c r="AJ1507" s="4">
        <v>0</v>
      </c>
      <c r="AK1507">
        <v>0</v>
      </c>
      <c r="AL1507" s="4">
        <v>0</v>
      </c>
      <c r="AM1507">
        <v>0</v>
      </c>
      <c r="AN1507" s="4">
        <v>0</v>
      </c>
      <c r="AO1507">
        <v>0</v>
      </c>
      <c r="AP1507" s="4">
        <v>0</v>
      </c>
      <c r="AQ1507">
        <v>0</v>
      </c>
      <c r="AR1507" s="4">
        <v>0</v>
      </c>
      <c r="AS1507">
        <v>0</v>
      </c>
      <c r="AT1507" s="4">
        <v>0</v>
      </c>
      <c r="AU1507" s="4">
        <v>0</v>
      </c>
      <c r="AV1507" s="4">
        <v>0</v>
      </c>
      <c r="AW1507">
        <v>1</v>
      </c>
      <c r="AX1507" s="4">
        <f t="shared" si="23"/>
        <v>4</v>
      </c>
      <c r="AY1507" s="4">
        <v>2</v>
      </c>
      <c r="AZ1507" s="4">
        <v>96</v>
      </c>
    </row>
    <row r="1508" spans="1:52" x14ac:dyDescent="0.25">
      <c r="A1508" s="4">
        <v>2017</v>
      </c>
      <c r="B1508" s="4" t="s">
        <v>383</v>
      </c>
      <c r="C1508" t="s">
        <v>53</v>
      </c>
      <c r="D1508" t="s">
        <v>110</v>
      </c>
      <c r="E1508" t="s">
        <v>111</v>
      </c>
      <c r="F1508" s="4">
        <v>2</v>
      </c>
      <c r="G1508">
        <v>0</v>
      </c>
      <c r="H1508">
        <v>0</v>
      </c>
      <c r="I1508">
        <v>2</v>
      </c>
      <c r="J1508">
        <v>2.5</v>
      </c>
      <c r="K1508">
        <v>0</v>
      </c>
      <c r="L1508">
        <v>0</v>
      </c>
      <c r="M1508">
        <v>1</v>
      </c>
      <c r="N1508">
        <v>72</v>
      </c>
      <c r="O1508">
        <v>0.5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5</v>
      </c>
      <c r="V1508">
        <v>0</v>
      </c>
      <c r="W1508">
        <v>0</v>
      </c>
      <c r="X1508">
        <v>0</v>
      </c>
      <c r="Y1508">
        <v>0</v>
      </c>
      <c r="Z1508">
        <v>1</v>
      </c>
      <c r="AA1508">
        <v>11</v>
      </c>
      <c r="AB1508">
        <v>1</v>
      </c>
      <c r="AC1508">
        <v>14</v>
      </c>
      <c r="AD1508">
        <v>0.5</v>
      </c>
      <c r="AE1508">
        <v>0</v>
      </c>
      <c r="AF1508">
        <v>0</v>
      </c>
      <c r="AG1508">
        <v>0</v>
      </c>
      <c r="AH1508" s="4">
        <v>0</v>
      </c>
      <c r="AI1508">
        <v>0</v>
      </c>
      <c r="AJ1508" s="4">
        <v>0</v>
      </c>
      <c r="AK1508">
        <v>0</v>
      </c>
      <c r="AL1508" s="4">
        <v>0</v>
      </c>
      <c r="AM1508">
        <v>0</v>
      </c>
      <c r="AN1508" s="4">
        <v>0</v>
      </c>
      <c r="AO1508">
        <v>0</v>
      </c>
      <c r="AP1508" s="4">
        <v>0</v>
      </c>
      <c r="AQ1508">
        <v>0</v>
      </c>
      <c r="AR1508" s="4">
        <v>0</v>
      </c>
      <c r="AS1508">
        <v>0</v>
      </c>
      <c r="AT1508" s="4">
        <v>0</v>
      </c>
      <c r="AU1508" s="4">
        <v>1</v>
      </c>
      <c r="AV1508" s="4">
        <v>0</v>
      </c>
      <c r="AW1508">
        <v>1</v>
      </c>
      <c r="AX1508" s="4">
        <f t="shared" si="23"/>
        <v>2</v>
      </c>
      <c r="AY1508" s="4">
        <v>0</v>
      </c>
      <c r="AZ1508" s="4">
        <v>0</v>
      </c>
    </row>
    <row r="1509" spans="1:52" x14ac:dyDescent="0.25">
      <c r="A1509" s="4">
        <v>2017</v>
      </c>
      <c r="B1509" s="4" t="s">
        <v>383</v>
      </c>
      <c r="C1509" t="s">
        <v>53</v>
      </c>
      <c r="D1509" t="s">
        <v>388</v>
      </c>
      <c r="E1509" t="s">
        <v>886</v>
      </c>
      <c r="F1509" s="4">
        <v>1</v>
      </c>
      <c r="G1509">
        <v>1</v>
      </c>
      <c r="H1509">
        <v>0</v>
      </c>
      <c r="I1509">
        <v>1</v>
      </c>
      <c r="J1509">
        <v>3</v>
      </c>
      <c r="K1509">
        <v>0</v>
      </c>
      <c r="L1509">
        <v>0</v>
      </c>
      <c r="M1509">
        <v>1</v>
      </c>
      <c r="N1509">
        <v>7061</v>
      </c>
      <c r="O1509">
        <v>1</v>
      </c>
      <c r="P1509">
        <v>1</v>
      </c>
      <c r="Q1509">
        <v>10</v>
      </c>
      <c r="R1509">
        <v>0</v>
      </c>
      <c r="S1509">
        <v>0</v>
      </c>
      <c r="T1509">
        <v>1</v>
      </c>
      <c r="U1509">
        <v>144</v>
      </c>
      <c r="V1509">
        <v>1</v>
      </c>
      <c r="W1509">
        <v>57</v>
      </c>
      <c r="X1509">
        <v>0</v>
      </c>
      <c r="Y1509">
        <v>0</v>
      </c>
      <c r="Z1509">
        <v>1</v>
      </c>
      <c r="AA1509">
        <v>258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 s="4">
        <v>1</v>
      </c>
      <c r="AI1509">
        <v>1</v>
      </c>
      <c r="AJ1509" s="4">
        <v>0</v>
      </c>
      <c r="AK1509">
        <v>0</v>
      </c>
      <c r="AL1509" s="4">
        <v>0</v>
      </c>
      <c r="AM1509">
        <v>0</v>
      </c>
      <c r="AN1509" s="4">
        <v>0</v>
      </c>
      <c r="AO1509">
        <v>0</v>
      </c>
      <c r="AP1509" s="4">
        <v>0</v>
      </c>
      <c r="AQ1509">
        <v>0</v>
      </c>
      <c r="AR1509" s="4">
        <v>0</v>
      </c>
      <c r="AS1509">
        <v>0</v>
      </c>
      <c r="AT1509" s="4">
        <v>0</v>
      </c>
      <c r="AU1509" s="4">
        <v>0</v>
      </c>
      <c r="AV1509" s="4">
        <v>0</v>
      </c>
      <c r="AW1509">
        <v>1</v>
      </c>
      <c r="AX1509" s="4">
        <f t="shared" si="23"/>
        <v>1</v>
      </c>
      <c r="AY1509" s="4">
        <v>1</v>
      </c>
      <c r="AZ1509" s="4">
        <v>78</v>
      </c>
    </row>
    <row r="1510" spans="1:52" x14ac:dyDescent="0.25">
      <c r="A1510" s="4">
        <v>2017</v>
      </c>
      <c r="B1510" s="4" t="s">
        <v>383</v>
      </c>
      <c r="C1510" t="s">
        <v>53</v>
      </c>
      <c r="D1510" t="s">
        <v>303</v>
      </c>
      <c r="E1510" t="s">
        <v>808</v>
      </c>
      <c r="F1510" s="4">
        <v>1</v>
      </c>
      <c r="G1510">
        <v>1</v>
      </c>
      <c r="H1510">
        <v>5</v>
      </c>
      <c r="I1510">
        <v>1</v>
      </c>
      <c r="J1510">
        <v>8</v>
      </c>
      <c r="K1510">
        <v>0</v>
      </c>
      <c r="L1510">
        <v>0</v>
      </c>
      <c r="M1510">
        <v>1</v>
      </c>
      <c r="N1510">
        <v>-12</v>
      </c>
      <c r="O1510">
        <v>1</v>
      </c>
      <c r="P1510">
        <v>1</v>
      </c>
      <c r="Q1510">
        <v>12</v>
      </c>
      <c r="R1510">
        <v>1</v>
      </c>
      <c r="S1510">
        <v>12</v>
      </c>
      <c r="T1510">
        <v>0</v>
      </c>
      <c r="U1510">
        <v>0</v>
      </c>
      <c r="V1510">
        <v>0</v>
      </c>
      <c r="W1510">
        <v>0</v>
      </c>
      <c r="X1510">
        <v>1</v>
      </c>
      <c r="Y1510">
        <v>87</v>
      </c>
      <c r="Z1510">
        <v>0</v>
      </c>
      <c r="AA1510">
        <v>0</v>
      </c>
      <c r="AB1510">
        <v>1</v>
      </c>
      <c r="AC1510">
        <v>99</v>
      </c>
      <c r="AD1510">
        <v>1</v>
      </c>
      <c r="AE1510">
        <v>1</v>
      </c>
      <c r="AF1510">
        <v>99</v>
      </c>
      <c r="AG1510">
        <v>1</v>
      </c>
      <c r="AH1510" s="4">
        <v>0</v>
      </c>
      <c r="AI1510">
        <v>0</v>
      </c>
      <c r="AJ1510" s="4">
        <v>0</v>
      </c>
      <c r="AK1510">
        <v>0</v>
      </c>
      <c r="AL1510" s="4">
        <v>0</v>
      </c>
      <c r="AM1510">
        <v>0</v>
      </c>
      <c r="AN1510" s="4">
        <v>0</v>
      </c>
      <c r="AO1510">
        <v>0</v>
      </c>
      <c r="AP1510" s="4">
        <v>0</v>
      </c>
      <c r="AQ1510">
        <v>0</v>
      </c>
      <c r="AR1510" s="4">
        <v>0</v>
      </c>
      <c r="AS1510">
        <v>0</v>
      </c>
      <c r="AT1510" s="4">
        <v>0</v>
      </c>
      <c r="AU1510" s="4">
        <v>0</v>
      </c>
      <c r="AV1510" s="4">
        <v>0</v>
      </c>
      <c r="AW1510">
        <v>1</v>
      </c>
      <c r="AX1510" s="4">
        <f t="shared" si="23"/>
        <v>1</v>
      </c>
      <c r="AY1510" s="4">
        <v>0</v>
      </c>
      <c r="AZ1510" s="4">
        <v>0</v>
      </c>
    </row>
    <row r="1511" spans="1:52" x14ac:dyDescent="0.25">
      <c r="A1511" s="4">
        <v>2017</v>
      </c>
      <c r="B1511" s="4" t="s">
        <v>383</v>
      </c>
      <c r="C1511" t="s">
        <v>53</v>
      </c>
      <c r="D1511" t="s">
        <v>389</v>
      </c>
      <c r="E1511" t="s">
        <v>887</v>
      </c>
      <c r="F1511" s="4">
        <v>1</v>
      </c>
      <c r="G1511">
        <v>1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1</v>
      </c>
      <c r="N1511">
        <v>2332</v>
      </c>
      <c r="O1511">
        <v>1</v>
      </c>
      <c r="P1511">
        <v>1</v>
      </c>
      <c r="Q1511">
        <v>7</v>
      </c>
      <c r="R1511">
        <v>0</v>
      </c>
      <c r="S1511">
        <v>0</v>
      </c>
      <c r="T1511">
        <v>1</v>
      </c>
      <c r="U1511">
        <v>30</v>
      </c>
      <c r="V1511">
        <v>1</v>
      </c>
      <c r="W1511">
        <v>27</v>
      </c>
      <c r="X1511">
        <v>0</v>
      </c>
      <c r="Y1511">
        <v>0</v>
      </c>
      <c r="Z1511">
        <v>1</v>
      </c>
      <c r="AA1511">
        <v>139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 s="4">
        <v>0</v>
      </c>
      <c r="AI1511">
        <v>0</v>
      </c>
      <c r="AJ1511" s="4">
        <v>0</v>
      </c>
      <c r="AK1511">
        <v>0</v>
      </c>
      <c r="AL1511" s="4">
        <v>0</v>
      </c>
      <c r="AM1511">
        <v>0</v>
      </c>
      <c r="AN1511" s="4">
        <v>0</v>
      </c>
      <c r="AO1511">
        <v>0</v>
      </c>
      <c r="AP1511" s="4">
        <v>0</v>
      </c>
      <c r="AQ1511">
        <v>0</v>
      </c>
      <c r="AR1511" s="4">
        <v>0</v>
      </c>
      <c r="AS1511">
        <v>0</v>
      </c>
      <c r="AT1511" s="4">
        <v>0</v>
      </c>
      <c r="AU1511" s="4">
        <v>0</v>
      </c>
      <c r="AV1511" s="4">
        <v>0</v>
      </c>
      <c r="AW1511">
        <v>1</v>
      </c>
      <c r="AX1511" s="4">
        <f t="shared" si="23"/>
        <v>1</v>
      </c>
      <c r="AY1511" s="4">
        <v>0</v>
      </c>
      <c r="AZ1511" s="4">
        <v>0</v>
      </c>
    </row>
    <row r="1512" spans="1:52" x14ac:dyDescent="0.25">
      <c r="A1512" s="4">
        <v>2017</v>
      </c>
      <c r="B1512" s="4" t="s">
        <v>383</v>
      </c>
      <c r="C1512" t="s">
        <v>116</v>
      </c>
      <c r="D1512" t="s">
        <v>118</v>
      </c>
      <c r="E1512" t="s">
        <v>634</v>
      </c>
      <c r="F1512" s="4">
        <v>466</v>
      </c>
      <c r="G1512">
        <v>189</v>
      </c>
      <c r="H1512">
        <v>5</v>
      </c>
      <c r="I1512">
        <v>464</v>
      </c>
      <c r="J1512">
        <v>6.1228448275862073</v>
      </c>
      <c r="K1512">
        <v>4</v>
      </c>
      <c r="L1512">
        <v>8.6206896551724137E-3</v>
      </c>
      <c r="M1512">
        <v>425</v>
      </c>
      <c r="N1512">
        <v>1343</v>
      </c>
      <c r="O1512">
        <v>0.91201716738197425</v>
      </c>
      <c r="P1512">
        <v>394</v>
      </c>
      <c r="Q1512">
        <v>13</v>
      </c>
      <c r="R1512">
        <v>77</v>
      </c>
      <c r="S1512">
        <v>51</v>
      </c>
      <c r="T1512">
        <v>235</v>
      </c>
      <c r="U1512">
        <v>183.37021276595743</v>
      </c>
      <c r="V1512">
        <v>211</v>
      </c>
      <c r="W1512">
        <v>37.383886255924168</v>
      </c>
      <c r="X1512">
        <v>210</v>
      </c>
      <c r="Y1512">
        <v>140.15238095238095</v>
      </c>
      <c r="Z1512">
        <v>205</v>
      </c>
      <c r="AA1512">
        <v>318</v>
      </c>
      <c r="AB1512">
        <v>201</v>
      </c>
      <c r="AC1512">
        <v>167</v>
      </c>
      <c r="AD1512">
        <v>0.43133047210300429</v>
      </c>
      <c r="AE1512">
        <v>14</v>
      </c>
      <c r="AF1512">
        <v>95</v>
      </c>
      <c r="AG1512">
        <v>3.0042918454935622E-2</v>
      </c>
      <c r="AH1512" s="4">
        <v>76</v>
      </c>
      <c r="AI1512">
        <v>0.37073170731707317</v>
      </c>
      <c r="AJ1512" s="4">
        <v>12</v>
      </c>
      <c r="AK1512">
        <v>5.8536585365853662E-2</v>
      </c>
      <c r="AL1512" s="4">
        <v>63</v>
      </c>
      <c r="AM1512">
        <v>0.31343283582089554</v>
      </c>
      <c r="AN1512" s="4">
        <v>16</v>
      </c>
      <c r="AO1512">
        <v>7.9601990049751242E-2</v>
      </c>
      <c r="AP1512" s="4">
        <v>2</v>
      </c>
      <c r="AQ1512">
        <v>4.2918454935622317E-3</v>
      </c>
      <c r="AR1512" s="4">
        <v>2</v>
      </c>
      <c r="AS1512">
        <v>4.2918454935622317E-3</v>
      </c>
      <c r="AT1512" s="4">
        <v>1</v>
      </c>
      <c r="AU1512" s="4">
        <v>0</v>
      </c>
      <c r="AV1512" s="4">
        <v>14</v>
      </c>
      <c r="AW1512">
        <v>2.8072289156626504</v>
      </c>
      <c r="AX1512" s="4">
        <f t="shared" si="23"/>
        <v>166</v>
      </c>
      <c r="AY1512" s="4">
        <v>214</v>
      </c>
      <c r="AZ1512" s="4">
        <v>73</v>
      </c>
    </row>
    <row r="1513" spans="1:52" x14ac:dyDescent="0.25">
      <c r="A1513" s="4">
        <v>2017</v>
      </c>
      <c r="B1513" s="4" t="s">
        <v>383</v>
      </c>
      <c r="C1513" t="s">
        <v>116</v>
      </c>
      <c r="D1513" t="s">
        <v>117</v>
      </c>
      <c r="E1513" t="s">
        <v>633</v>
      </c>
      <c r="F1513" s="4">
        <v>414</v>
      </c>
      <c r="G1513">
        <v>151</v>
      </c>
      <c r="H1513">
        <v>9</v>
      </c>
      <c r="I1513">
        <v>414</v>
      </c>
      <c r="J1513">
        <v>8.2946859903381647</v>
      </c>
      <c r="K1513">
        <v>6</v>
      </c>
      <c r="L1513">
        <v>1.4492753623188406E-2</v>
      </c>
      <c r="M1513">
        <v>391</v>
      </c>
      <c r="N1513">
        <v>1676</v>
      </c>
      <c r="O1513">
        <v>0.94444444444444442</v>
      </c>
      <c r="P1513">
        <v>341</v>
      </c>
      <c r="Q1513">
        <v>15</v>
      </c>
      <c r="R1513">
        <v>83</v>
      </c>
      <c r="S1513">
        <v>79</v>
      </c>
      <c r="T1513">
        <v>208</v>
      </c>
      <c r="U1513">
        <v>242.05288461538461</v>
      </c>
      <c r="V1513">
        <v>161</v>
      </c>
      <c r="W1513">
        <v>4.1925465838509313</v>
      </c>
      <c r="X1513">
        <v>151</v>
      </c>
      <c r="Y1513">
        <v>149.6953642384106</v>
      </c>
      <c r="Z1513">
        <v>207</v>
      </c>
      <c r="AA1513">
        <v>332</v>
      </c>
      <c r="AB1513">
        <v>153</v>
      </c>
      <c r="AC1513">
        <v>193</v>
      </c>
      <c r="AD1513">
        <v>0.36956521739130432</v>
      </c>
      <c r="AE1513">
        <v>7</v>
      </c>
      <c r="AF1513">
        <v>167</v>
      </c>
      <c r="AG1513">
        <v>1.6908212560386472E-2</v>
      </c>
      <c r="AH1513" s="4">
        <v>92</v>
      </c>
      <c r="AI1513">
        <v>0.44444444444444442</v>
      </c>
      <c r="AJ1513" s="4">
        <v>21</v>
      </c>
      <c r="AK1513">
        <v>0.10144927536231885</v>
      </c>
      <c r="AL1513" s="4">
        <v>66</v>
      </c>
      <c r="AM1513">
        <v>0.43137254901960786</v>
      </c>
      <c r="AN1513" s="4">
        <v>19</v>
      </c>
      <c r="AO1513">
        <v>0.12418300653594772</v>
      </c>
      <c r="AP1513" s="4">
        <v>5</v>
      </c>
      <c r="AQ1513">
        <v>1.2077294685990338E-2</v>
      </c>
      <c r="AR1513" s="4">
        <v>0</v>
      </c>
      <c r="AS1513">
        <v>0</v>
      </c>
      <c r="AT1513" s="4">
        <v>0</v>
      </c>
      <c r="AU1513" s="4">
        <v>0</v>
      </c>
      <c r="AV1513" s="4">
        <v>16</v>
      </c>
      <c r="AW1513">
        <v>3.1846153846153844</v>
      </c>
      <c r="AX1513" s="4">
        <f t="shared" si="23"/>
        <v>130</v>
      </c>
      <c r="AY1513" s="4">
        <v>234</v>
      </c>
      <c r="AZ1513" s="4">
        <v>131</v>
      </c>
    </row>
    <row r="1514" spans="1:52" x14ac:dyDescent="0.25">
      <c r="A1514" s="4">
        <v>2017</v>
      </c>
      <c r="B1514" s="4" t="s">
        <v>383</v>
      </c>
      <c r="C1514" t="s">
        <v>116</v>
      </c>
      <c r="D1514" t="s">
        <v>119</v>
      </c>
      <c r="E1514" t="s">
        <v>635</v>
      </c>
      <c r="F1514" s="4">
        <v>347</v>
      </c>
      <c r="G1514">
        <v>181</v>
      </c>
      <c r="H1514">
        <v>6</v>
      </c>
      <c r="I1514">
        <v>347</v>
      </c>
      <c r="J1514">
        <v>7.0691642651296833</v>
      </c>
      <c r="K1514">
        <v>4</v>
      </c>
      <c r="L1514">
        <v>1.1527377521613832E-2</v>
      </c>
      <c r="M1514">
        <v>327</v>
      </c>
      <c r="N1514">
        <v>1638</v>
      </c>
      <c r="O1514">
        <v>0.94236311239193082</v>
      </c>
      <c r="P1514">
        <v>313</v>
      </c>
      <c r="Q1514">
        <v>11</v>
      </c>
      <c r="R1514">
        <v>58</v>
      </c>
      <c r="S1514">
        <v>64</v>
      </c>
      <c r="T1514">
        <v>205</v>
      </c>
      <c r="U1514">
        <v>172.59024390243903</v>
      </c>
      <c r="V1514">
        <v>192</v>
      </c>
      <c r="W1514">
        <v>32.59375</v>
      </c>
      <c r="X1514">
        <v>128</v>
      </c>
      <c r="Y1514">
        <v>144.703125</v>
      </c>
      <c r="Z1514">
        <v>191</v>
      </c>
      <c r="AA1514">
        <v>303</v>
      </c>
      <c r="AB1514">
        <v>125</v>
      </c>
      <c r="AC1514">
        <v>182</v>
      </c>
      <c r="AD1514">
        <v>0.36023054755043227</v>
      </c>
      <c r="AE1514">
        <v>6</v>
      </c>
      <c r="AF1514">
        <v>98</v>
      </c>
      <c r="AG1514">
        <v>1.7291066282420751E-2</v>
      </c>
      <c r="AH1514" s="4">
        <v>94</v>
      </c>
      <c r="AI1514">
        <v>0.49214659685863876</v>
      </c>
      <c r="AJ1514" s="4">
        <v>11</v>
      </c>
      <c r="AK1514">
        <v>5.7591623036649213E-2</v>
      </c>
      <c r="AL1514" s="4">
        <v>47</v>
      </c>
      <c r="AM1514">
        <v>0.376</v>
      </c>
      <c r="AN1514" s="4">
        <v>15</v>
      </c>
      <c r="AO1514">
        <v>0.12</v>
      </c>
      <c r="AP1514" s="4">
        <v>2</v>
      </c>
      <c r="AQ1514">
        <v>5.763688760806916E-3</v>
      </c>
      <c r="AR1514" s="4">
        <v>1</v>
      </c>
      <c r="AS1514">
        <v>2.881844380403458E-3</v>
      </c>
      <c r="AT1514" s="4">
        <v>0</v>
      </c>
      <c r="AU1514" s="4">
        <v>0</v>
      </c>
      <c r="AV1514" s="4">
        <v>13</v>
      </c>
      <c r="AW1514">
        <v>2.8442622950819674</v>
      </c>
      <c r="AX1514" s="4">
        <f t="shared" si="23"/>
        <v>122</v>
      </c>
      <c r="AY1514" s="4">
        <v>199</v>
      </c>
      <c r="AZ1514" s="4">
        <v>91</v>
      </c>
    </row>
    <row r="1515" spans="1:52" x14ac:dyDescent="0.25">
      <c r="A1515" s="4">
        <v>2017</v>
      </c>
      <c r="B1515" s="4" t="s">
        <v>383</v>
      </c>
      <c r="C1515" t="s">
        <v>116</v>
      </c>
      <c r="D1515" t="s">
        <v>127</v>
      </c>
      <c r="E1515" t="s">
        <v>643</v>
      </c>
      <c r="F1515" s="4">
        <v>334</v>
      </c>
      <c r="G1515">
        <v>124</v>
      </c>
      <c r="H1515">
        <v>6</v>
      </c>
      <c r="I1515">
        <v>334</v>
      </c>
      <c r="J1515">
        <v>6.6526946107784433</v>
      </c>
      <c r="K1515">
        <v>8</v>
      </c>
      <c r="L1515">
        <v>2.3952095808383235E-2</v>
      </c>
      <c r="M1515">
        <v>291</v>
      </c>
      <c r="N1515">
        <v>1093</v>
      </c>
      <c r="O1515">
        <v>0.87125748502994016</v>
      </c>
      <c r="P1515">
        <v>250</v>
      </c>
      <c r="Q1515">
        <v>21</v>
      </c>
      <c r="R1515">
        <v>83</v>
      </c>
      <c r="S1515">
        <v>59</v>
      </c>
      <c r="T1515">
        <v>53</v>
      </c>
      <c r="U1515">
        <v>155.9433962264151</v>
      </c>
      <c r="V1515">
        <v>50</v>
      </c>
      <c r="W1515">
        <v>109.22</v>
      </c>
      <c r="X1515">
        <v>278</v>
      </c>
      <c r="Y1515">
        <v>101.45323741007195</v>
      </c>
      <c r="Z1515">
        <v>49</v>
      </c>
      <c r="AA1515">
        <v>369</v>
      </c>
      <c r="AB1515">
        <v>278</v>
      </c>
      <c r="AC1515">
        <v>134</v>
      </c>
      <c r="AD1515">
        <v>0.83233532934131738</v>
      </c>
      <c r="AE1515">
        <v>77</v>
      </c>
      <c r="AF1515">
        <v>78</v>
      </c>
      <c r="AG1515">
        <v>0.23053892215568864</v>
      </c>
      <c r="AH1515" s="4">
        <v>22</v>
      </c>
      <c r="AI1515">
        <v>0.44897959183673469</v>
      </c>
      <c r="AJ1515" s="4">
        <v>4</v>
      </c>
      <c r="AK1515">
        <v>8.1632653061224483E-2</v>
      </c>
      <c r="AL1515" s="4">
        <v>46</v>
      </c>
      <c r="AM1515">
        <v>0.16546762589928057</v>
      </c>
      <c r="AN1515" s="4">
        <v>9</v>
      </c>
      <c r="AO1515">
        <v>3.237410071942446E-2</v>
      </c>
      <c r="AP1515" s="4">
        <v>8</v>
      </c>
      <c r="AQ1515">
        <v>2.3952095808383235E-2</v>
      </c>
      <c r="AR1515" s="4">
        <v>2</v>
      </c>
      <c r="AS1515">
        <v>5.9880239520958087E-3</v>
      </c>
      <c r="AT1515" s="4">
        <v>0</v>
      </c>
      <c r="AU1515" s="4">
        <v>0</v>
      </c>
      <c r="AV1515" s="4">
        <v>7</v>
      </c>
      <c r="AW1515">
        <v>2.0617283950617282</v>
      </c>
      <c r="AX1515" s="4">
        <f t="shared" si="23"/>
        <v>162</v>
      </c>
      <c r="AY1515" s="4">
        <v>49</v>
      </c>
      <c r="AZ1515" s="4">
        <v>80</v>
      </c>
    </row>
    <row r="1516" spans="1:52" x14ac:dyDescent="0.25">
      <c r="A1516" s="4">
        <v>2017</v>
      </c>
      <c r="B1516" s="4" t="s">
        <v>383</v>
      </c>
      <c r="C1516" t="s">
        <v>116</v>
      </c>
      <c r="D1516" t="s">
        <v>144</v>
      </c>
      <c r="E1516" t="s">
        <v>660</v>
      </c>
      <c r="F1516" s="4">
        <v>330</v>
      </c>
      <c r="G1516">
        <v>150</v>
      </c>
      <c r="H1516">
        <v>11</v>
      </c>
      <c r="I1516">
        <v>329</v>
      </c>
      <c r="J1516">
        <v>8.8267477203647413</v>
      </c>
      <c r="K1516">
        <v>8</v>
      </c>
      <c r="L1516">
        <v>2.4316109422492401E-2</v>
      </c>
      <c r="M1516">
        <v>289</v>
      </c>
      <c r="N1516">
        <v>1795</v>
      </c>
      <c r="O1516">
        <v>0.87575757575757573</v>
      </c>
      <c r="P1516">
        <v>289</v>
      </c>
      <c r="Q1516">
        <v>14</v>
      </c>
      <c r="R1516">
        <v>55</v>
      </c>
      <c r="S1516">
        <v>109</v>
      </c>
      <c r="T1516">
        <v>191</v>
      </c>
      <c r="U1516">
        <v>257.58115183246071</v>
      </c>
      <c r="V1516">
        <v>153</v>
      </c>
      <c r="W1516">
        <v>5.6209150326797381</v>
      </c>
      <c r="X1516">
        <v>118</v>
      </c>
      <c r="Y1516">
        <v>214.4915254237288</v>
      </c>
      <c r="Z1516">
        <v>187</v>
      </c>
      <c r="AA1516">
        <v>350</v>
      </c>
      <c r="AB1516">
        <v>107</v>
      </c>
      <c r="AC1516">
        <v>200</v>
      </c>
      <c r="AD1516">
        <v>0.32424242424242422</v>
      </c>
      <c r="AE1516">
        <v>3</v>
      </c>
      <c r="AF1516">
        <v>75</v>
      </c>
      <c r="AG1516">
        <v>9.0909090909090905E-3</v>
      </c>
      <c r="AH1516" s="4">
        <v>101</v>
      </c>
      <c r="AI1516">
        <v>0.5401069518716578</v>
      </c>
      <c r="AJ1516" s="4">
        <v>11</v>
      </c>
      <c r="AK1516">
        <v>5.8823529411764705E-2</v>
      </c>
      <c r="AL1516" s="4">
        <v>27</v>
      </c>
      <c r="AM1516">
        <v>0.25233644859813081</v>
      </c>
      <c r="AN1516" s="4">
        <v>13</v>
      </c>
      <c r="AO1516">
        <v>0.12149532710280374</v>
      </c>
      <c r="AP1516" s="4">
        <v>1</v>
      </c>
      <c r="AQ1516">
        <v>3.0303030303030303E-3</v>
      </c>
      <c r="AR1516" s="4">
        <v>0</v>
      </c>
      <c r="AS1516">
        <v>0</v>
      </c>
      <c r="AT1516" s="4">
        <v>0</v>
      </c>
      <c r="AU1516" s="4">
        <v>0</v>
      </c>
      <c r="AV1516" s="4">
        <v>7</v>
      </c>
      <c r="AW1516">
        <v>2.5984251968503935</v>
      </c>
      <c r="AX1516" s="4">
        <f t="shared" si="23"/>
        <v>127.00000000000001</v>
      </c>
      <c r="AY1516" s="4">
        <v>195</v>
      </c>
      <c r="AZ1516" s="4">
        <v>100</v>
      </c>
    </row>
    <row r="1517" spans="1:52" x14ac:dyDescent="0.25">
      <c r="A1517" s="4">
        <v>2017</v>
      </c>
      <c r="B1517" s="4" t="s">
        <v>383</v>
      </c>
      <c r="C1517" t="s">
        <v>116</v>
      </c>
      <c r="D1517" t="s">
        <v>123</v>
      </c>
      <c r="E1517" t="s">
        <v>639</v>
      </c>
      <c r="F1517" s="4">
        <v>314</v>
      </c>
      <c r="G1517">
        <v>152</v>
      </c>
      <c r="H1517">
        <v>8</v>
      </c>
      <c r="I1517">
        <v>314</v>
      </c>
      <c r="J1517">
        <v>8.630573248407643</v>
      </c>
      <c r="K1517">
        <v>11</v>
      </c>
      <c r="L1517">
        <v>3.5031847133757961E-2</v>
      </c>
      <c r="M1517">
        <v>290</v>
      </c>
      <c r="N1517">
        <v>1497</v>
      </c>
      <c r="O1517">
        <v>0.92356687898089174</v>
      </c>
      <c r="P1517">
        <v>276</v>
      </c>
      <c r="Q1517">
        <v>14</v>
      </c>
      <c r="R1517">
        <v>66</v>
      </c>
      <c r="S1517">
        <v>71</v>
      </c>
      <c r="T1517">
        <v>158</v>
      </c>
      <c r="U1517">
        <v>216.22151898734177</v>
      </c>
      <c r="V1517">
        <v>140</v>
      </c>
      <c r="W1517">
        <v>35.935714285714283</v>
      </c>
      <c r="X1517">
        <v>142</v>
      </c>
      <c r="Y1517">
        <v>140.24647887323943</v>
      </c>
      <c r="Z1517">
        <v>142</v>
      </c>
      <c r="AA1517">
        <v>325</v>
      </c>
      <c r="AB1517">
        <v>139</v>
      </c>
      <c r="AC1517">
        <v>181</v>
      </c>
      <c r="AD1517">
        <v>0.4426751592356688</v>
      </c>
      <c r="AE1517">
        <v>14</v>
      </c>
      <c r="AF1517">
        <v>96</v>
      </c>
      <c r="AG1517">
        <v>4.4585987261146494E-2</v>
      </c>
      <c r="AH1517" s="4">
        <v>54</v>
      </c>
      <c r="AI1517">
        <v>0.38028169014084506</v>
      </c>
      <c r="AJ1517" s="4">
        <v>12</v>
      </c>
      <c r="AK1517">
        <v>8.4507042253521125E-2</v>
      </c>
      <c r="AL1517" s="4">
        <v>30</v>
      </c>
      <c r="AM1517">
        <v>0.21582733812949639</v>
      </c>
      <c r="AN1517" s="4">
        <v>19</v>
      </c>
      <c r="AO1517">
        <v>0.1366906474820144</v>
      </c>
      <c r="AP1517" s="4">
        <v>3</v>
      </c>
      <c r="AQ1517">
        <v>9.5541401273885346E-3</v>
      </c>
      <c r="AR1517" s="4">
        <v>2</v>
      </c>
      <c r="AS1517">
        <v>6.369426751592357E-3</v>
      </c>
      <c r="AT1517" s="4">
        <v>0</v>
      </c>
      <c r="AU1517" s="4">
        <v>0</v>
      </c>
      <c r="AV1517" s="4">
        <v>9</v>
      </c>
      <c r="AW1517">
        <v>2.7787610619469025</v>
      </c>
      <c r="AX1517" s="4">
        <f t="shared" si="23"/>
        <v>113</v>
      </c>
      <c r="AY1517" s="4">
        <v>148</v>
      </c>
      <c r="AZ1517" s="4">
        <v>93</v>
      </c>
    </row>
    <row r="1518" spans="1:52" x14ac:dyDescent="0.25">
      <c r="A1518" s="4">
        <v>2017</v>
      </c>
      <c r="B1518" s="4" t="s">
        <v>383</v>
      </c>
      <c r="C1518" t="s">
        <v>116</v>
      </c>
      <c r="D1518" t="s">
        <v>130</v>
      </c>
      <c r="E1518" t="s">
        <v>646</v>
      </c>
      <c r="F1518" s="4">
        <v>306</v>
      </c>
      <c r="G1518">
        <v>88</v>
      </c>
      <c r="H1518">
        <v>6</v>
      </c>
      <c r="I1518">
        <v>306</v>
      </c>
      <c r="J1518">
        <v>6.4411764705882355</v>
      </c>
      <c r="K1518">
        <v>2</v>
      </c>
      <c r="L1518">
        <v>6.5359477124183009E-3</v>
      </c>
      <c r="M1518">
        <v>277</v>
      </c>
      <c r="N1518">
        <v>837</v>
      </c>
      <c r="O1518">
        <v>0.90522875816993464</v>
      </c>
      <c r="P1518">
        <v>200</v>
      </c>
      <c r="Q1518">
        <v>17</v>
      </c>
      <c r="R1518">
        <v>66</v>
      </c>
      <c r="S1518">
        <v>51</v>
      </c>
      <c r="T1518">
        <v>56</v>
      </c>
      <c r="U1518">
        <v>203.57142857142858</v>
      </c>
      <c r="V1518">
        <v>46</v>
      </c>
      <c r="W1518">
        <v>24.521739130434781</v>
      </c>
      <c r="X1518">
        <v>225</v>
      </c>
      <c r="Y1518">
        <v>108.16888888888889</v>
      </c>
      <c r="Z1518">
        <v>63</v>
      </c>
      <c r="AA1518">
        <v>309</v>
      </c>
      <c r="AB1518">
        <v>229</v>
      </c>
      <c r="AC1518">
        <v>137</v>
      </c>
      <c r="AD1518">
        <v>0.74836601307189543</v>
      </c>
      <c r="AE1518">
        <v>69</v>
      </c>
      <c r="AF1518">
        <v>73</v>
      </c>
      <c r="AG1518">
        <v>0.22549019607843138</v>
      </c>
      <c r="AH1518" s="4">
        <v>24</v>
      </c>
      <c r="AI1518">
        <v>0.38095238095238093</v>
      </c>
      <c r="AJ1518" s="4">
        <v>8</v>
      </c>
      <c r="AK1518">
        <v>0.12698412698412698</v>
      </c>
      <c r="AL1518" s="4">
        <v>41</v>
      </c>
      <c r="AM1518">
        <v>0.17903930131004367</v>
      </c>
      <c r="AN1518" s="4">
        <v>10</v>
      </c>
      <c r="AO1518">
        <v>4.3668122270742356E-2</v>
      </c>
      <c r="AP1518" s="4">
        <v>2</v>
      </c>
      <c r="AQ1518">
        <v>6.5359477124183009E-3</v>
      </c>
      <c r="AR1518" s="4">
        <v>0</v>
      </c>
      <c r="AS1518">
        <v>0</v>
      </c>
      <c r="AT1518" s="4">
        <v>0</v>
      </c>
      <c r="AU1518" s="4">
        <v>0</v>
      </c>
      <c r="AV1518" s="4">
        <v>8</v>
      </c>
      <c r="AW1518">
        <v>2.125</v>
      </c>
      <c r="AX1518" s="4">
        <f t="shared" si="23"/>
        <v>144</v>
      </c>
      <c r="AY1518" s="4">
        <v>66</v>
      </c>
      <c r="AZ1518" s="4">
        <v>78</v>
      </c>
    </row>
    <row r="1519" spans="1:52" x14ac:dyDescent="0.25">
      <c r="A1519" s="4">
        <v>2017</v>
      </c>
      <c r="B1519" s="4" t="s">
        <v>383</v>
      </c>
      <c r="C1519" t="s">
        <v>116</v>
      </c>
      <c r="D1519" t="s">
        <v>125</v>
      </c>
      <c r="E1519" t="s">
        <v>641</v>
      </c>
      <c r="F1519" s="4">
        <v>291</v>
      </c>
      <c r="G1519">
        <v>126</v>
      </c>
      <c r="H1519">
        <v>4</v>
      </c>
      <c r="I1519">
        <v>291</v>
      </c>
      <c r="J1519">
        <v>5.3195876288659791</v>
      </c>
      <c r="K1519">
        <v>0</v>
      </c>
      <c r="L1519">
        <v>0</v>
      </c>
      <c r="M1519">
        <v>272</v>
      </c>
      <c r="N1519">
        <v>554</v>
      </c>
      <c r="O1519">
        <v>0.93470790378006874</v>
      </c>
      <c r="P1519">
        <v>197</v>
      </c>
      <c r="Q1519">
        <v>16</v>
      </c>
      <c r="R1519">
        <v>50</v>
      </c>
      <c r="S1519">
        <v>41</v>
      </c>
      <c r="T1519">
        <v>44</v>
      </c>
      <c r="U1519">
        <v>191.81818181818181</v>
      </c>
      <c r="V1519">
        <v>41</v>
      </c>
      <c r="W1519">
        <v>53.585365853658537</v>
      </c>
      <c r="X1519">
        <v>234</v>
      </c>
      <c r="Y1519">
        <v>90.286324786324784</v>
      </c>
      <c r="Z1519">
        <v>45</v>
      </c>
      <c r="AA1519">
        <v>331</v>
      </c>
      <c r="AB1519">
        <v>242</v>
      </c>
      <c r="AC1519">
        <v>109</v>
      </c>
      <c r="AD1519">
        <v>0.83161512027491413</v>
      </c>
      <c r="AE1519">
        <v>76</v>
      </c>
      <c r="AF1519">
        <v>46</v>
      </c>
      <c r="AG1519">
        <v>0.2611683848797251</v>
      </c>
      <c r="AH1519" s="4">
        <v>25</v>
      </c>
      <c r="AI1519">
        <v>0.55555555555555558</v>
      </c>
      <c r="AJ1519" s="4">
        <v>3</v>
      </c>
      <c r="AK1519">
        <v>6.6666666666666666E-2</v>
      </c>
      <c r="AL1519" s="4">
        <v>54</v>
      </c>
      <c r="AM1519">
        <v>0.2231404958677686</v>
      </c>
      <c r="AN1519" s="4">
        <v>16</v>
      </c>
      <c r="AO1519">
        <v>6.6115702479338845E-2</v>
      </c>
      <c r="AP1519" s="4">
        <v>1</v>
      </c>
      <c r="AQ1519">
        <v>3.4364261168384879E-3</v>
      </c>
      <c r="AR1519" s="4">
        <v>0</v>
      </c>
      <c r="AS1519">
        <v>0</v>
      </c>
      <c r="AT1519" s="4">
        <v>0</v>
      </c>
      <c r="AU1519" s="4">
        <v>0</v>
      </c>
      <c r="AV1519" s="4">
        <v>18</v>
      </c>
      <c r="AW1519">
        <v>2.1086956521739131</v>
      </c>
      <c r="AX1519" s="4">
        <f t="shared" si="23"/>
        <v>138</v>
      </c>
      <c r="AY1519" s="4">
        <v>46</v>
      </c>
      <c r="AZ1519" s="4">
        <v>137</v>
      </c>
    </row>
    <row r="1520" spans="1:52" x14ac:dyDescent="0.25">
      <c r="A1520" s="4">
        <v>2017</v>
      </c>
      <c r="B1520" s="4" t="s">
        <v>383</v>
      </c>
      <c r="C1520" t="s">
        <v>116</v>
      </c>
      <c r="D1520" t="s">
        <v>135</v>
      </c>
      <c r="E1520" t="s">
        <v>651</v>
      </c>
      <c r="F1520" s="4">
        <v>269</v>
      </c>
      <c r="G1520">
        <v>97</v>
      </c>
      <c r="H1520">
        <v>8</v>
      </c>
      <c r="I1520">
        <v>269</v>
      </c>
      <c r="J1520">
        <v>6.5910780669144984</v>
      </c>
      <c r="K1520">
        <v>0</v>
      </c>
      <c r="L1520">
        <v>0</v>
      </c>
      <c r="M1520">
        <v>238</v>
      </c>
      <c r="N1520">
        <v>2125</v>
      </c>
      <c r="O1520">
        <v>0.88475836431226762</v>
      </c>
      <c r="P1520">
        <v>235</v>
      </c>
      <c r="Q1520">
        <v>14</v>
      </c>
      <c r="R1520">
        <v>64</v>
      </c>
      <c r="S1520">
        <v>64</v>
      </c>
      <c r="T1520">
        <v>88</v>
      </c>
      <c r="U1520">
        <v>255.45454545454547</v>
      </c>
      <c r="V1520">
        <v>86</v>
      </c>
      <c r="W1520">
        <v>39.348837209302324</v>
      </c>
      <c r="X1520">
        <v>175</v>
      </c>
      <c r="Y1520">
        <v>131.17714285714285</v>
      </c>
      <c r="Z1520">
        <v>83</v>
      </c>
      <c r="AA1520">
        <v>368</v>
      </c>
      <c r="AB1520">
        <v>174</v>
      </c>
      <c r="AC1520">
        <v>158</v>
      </c>
      <c r="AD1520">
        <v>0.64684014869888473</v>
      </c>
      <c r="AE1520">
        <v>22</v>
      </c>
      <c r="AF1520">
        <v>95</v>
      </c>
      <c r="AG1520">
        <v>8.1784386617100371E-2</v>
      </c>
      <c r="AH1520" s="4">
        <v>39</v>
      </c>
      <c r="AI1520">
        <v>0.46987951807228917</v>
      </c>
      <c r="AJ1520" s="4">
        <v>12</v>
      </c>
      <c r="AK1520">
        <v>0.14457831325301204</v>
      </c>
      <c r="AL1520" s="4">
        <v>44</v>
      </c>
      <c r="AM1520">
        <v>0.25287356321839083</v>
      </c>
      <c r="AN1520" s="4">
        <v>28</v>
      </c>
      <c r="AO1520">
        <v>0.16091954022988506</v>
      </c>
      <c r="AP1520" s="4">
        <v>2</v>
      </c>
      <c r="AQ1520">
        <v>7.4349442379182153E-3</v>
      </c>
      <c r="AR1520" s="4">
        <v>3</v>
      </c>
      <c r="AS1520">
        <v>1.1152416356877323E-2</v>
      </c>
      <c r="AT1520" s="4">
        <v>0</v>
      </c>
      <c r="AU1520" s="4">
        <v>0</v>
      </c>
      <c r="AV1520" s="4">
        <v>4</v>
      </c>
      <c r="AW1520">
        <v>2.1349206349206349</v>
      </c>
      <c r="AX1520" s="4">
        <f t="shared" si="23"/>
        <v>126</v>
      </c>
      <c r="AY1520" s="4">
        <v>88</v>
      </c>
      <c r="AZ1520" s="4">
        <v>108</v>
      </c>
    </row>
    <row r="1521" spans="1:52" x14ac:dyDescent="0.25">
      <c r="A1521" s="4">
        <v>2017</v>
      </c>
      <c r="B1521" s="4" t="s">
        <v>383</v>
      </c>
      <c r="C1521" t="s">
        <v>116</v>
      </c>
      <c r="D1521" t="s">
        <v>131</v>
      </c>
      <c r="E1521" t="s">
        <v>647</v>
      </c>
      <c r="F1521" s="4">
        <v>262</v>
      </c>
      <c r="G1521">
        <v>104</v>
      </c>
      <c r="H1521">
        <v>4</v>
      </c>
      <c r="I1521">
        <v>262</v>
      </c>
      <c r="J1521">
        <v>5.5801526717557248</v>
      </c>
      <c r="K1521">
        <v>2</v>
      </c>
      <c r="L1521">
        <v>7.6335877862595417E-3</v>
      </c>
      <c r="M1521">
        <v>248</v>
      </c>
      <c r="N1521">
        <v>449</v>
      </c>
      <c r="O1521">
        <v>0.94656488549618323</v>
      </c>
      <c r="P1521">
        <v>183</v>
      </c>
      <c r="Q1521">
        <v>12</v>
      </c>
      <c r="R1521">
        <v>50</v>
      </c>
      <c r="S1521">
        <v>45</v>
      </c>
      <c r="T1521">
        <v>53</v>
      </c>
      <c r="U1521">
        <v>194.33962264150944</v>
      </c>
      <c r="V1521">
        <v>51</v>
      </c>
      <c r="W1521">
        <v>58.823529411764703</v>
      </c>
      <c r="X1521">
        <v>206</v>
      </c>
      <c r="Y1521">
        <v>85.854368932038838</v>
      </c>
      <c r="Z1521">
        <v>50</v>
      </c>
      <c r="AA1521">
        <v>314</v>
      </c>
      <c r="AB1521">
        <v>207</v>
      </c>
      <c r="AC1521">
        <v>108</v>
      </c>
      <c r="AD1521">
        <v>0.79007633587786263</v>
      </c>
      <c r="AE1521">
        <v>85</v>
      </c>
      <c r="AF1521">
        <v>65</v>
      </c>
      <c r="AG1521">
        <v>0.32442748091603052</v>
      </c>
      <c r="AH1521" s="4">
        <v>23</v>
      </c>
      <c r="AI1521">
        <v>0.46</v>
      </c>
      <c r="AJ1521" s="4">
        <v>5</v>
      </c>
      <c r="AK1521">
        <v>0.1</v>
      </c>
      <c r="AL1521" s="4">
        <v>26</v>
      </c>
      <c r="AM1521">
        <v>0.12560386473429952</v>
      </c>
      <c r="AN1521" s="4">
        <v>6</v>
      </c>
      <c r="AO1521">
        <v>2.8985507246376812E-2</v>
      </c>
      <c r="AP1521" s="4">
        <v>2</v>
      </c>
      <c r="AQ1521">
        <v>7.6335877862595417E-3</v>
      </c>
      <c r="AR1521" s="4">
        <v>1</v>
      </c>
      <c r="AS1521">
        <v>3.8167938931297708E-3</v>
      </c>
      <c r="AT1521" s="4">
        <v>0</v>
      </c>
      <c r="AU1521" s="4">
        <v>0</v>
      </c>
      <c r="AV1521" s="4">
        <v>5</v>
      </c>
      <c r="AW1521">
        <v>2.046875</v>
      </c>
      <c r="AX1521" s="4">
        <f t="shared" si="23"/>
        <v>128</v>
      </c>
      <c r="AY1521" s="4">
        <v>49</v>
      </c>
      <c r="AZ1521" s="4">
        <v>111</v>
      </c>
    </row>
    <row r="1522" spans="1:52" x14ac:dyDescent="0.25">
      <c r="A1522" s="4">
        <v>2017</v>
      </c>
      <c r="B1522" s="4" t="s">
        <v>383</v>
      </c>
      <c r="C1522" t="s">
        <v>116</v>
      </c>
      <c r="D1522" t="s">
        <v>132</v>
      </c>
      <c r="E1522" t="s">
        <v>648</v>
      </c>
      <c r="F1522" s="4">
        <v>262</v>
      </c>
      <c r="G1522">
        <v>124</v>
      </c>
      <c r="H1522">
        <v>6</v>
      </c>
      <c r="I1522">
        <v>262</v>
      </c>
      <c r="J1522">
        <v>6.6488549618320612</v>
      </c>
      <c r="K1522">
        <v>12</v>
      </c>
      <c r="L1522">
        <v>4.5801526717557252E-2</v>
      </c>
      <c r="M1522">
        <v>238</v>
      </c>
      <c r="N1522">
        <v>1103</v>
      </c>
      <c r="O1522">
        <v>0.90839694656488545</v>
      </c>
      <c r="P1522">
        <v>196</v>
      </c>
      <c r="Q1522">
        <v>17</v>
      </c>
      <c r="R1522">
        <v>52</v>
      </c>
      <c r="S1522">
        <v>61</v>
      </c>
      <c r="T1522">
        <v>82</v>
      </c>
      <c r="U1522">
        <v>224.95121951219511</v>
      </c>
      <c r="V1522">
        <v>77</v>
      </c>
      <c r="W1522">
        <v>39.857142857142854</v>
      </c>
      <c r="X1522">
        <v>173</v>
      </c>
      <c r="Y1522">
        <v>129.33526011560693</v>
      </c>
      <c r="Z1522">
        <v>78</v>
      </c>
      <c r="AA1522">
        <v>345</v>
      </c>
      <c r="AB1522">
        <v>176</v>
      </c>
      <c r="AC1522">
        <v>152</v>
      </c>
      <c r="AD1522">
        <v>0.6717557251908397</v>
      </c>
      <c r="AE1522">
        <v>59</v>
      </c>
      <c r="AF1522">
        <v>96</v>
      </c>
      <c r="AG1522">
        <v>0.22519083969465647</v>
      </c>
      <c r="AH1522" s="4">
        <v>43</v>
      </c>
      <c r="AI1522">
        <v>0.55128205128205132</v>
      </c>
      <c r="AJ1522" s="4">
        <v>15</v>
      </c>
      <c r="AK1522">
        <v>0.19230769230769232</v>
      </c>
      <c r="AL1522" s="4">
        <v>29</v>
      </c>
      <c r="AM1522">
        <v>0.16477272727272727</v>
      </c>
      <c r="AN1522" s="4">
        <v>10</v>
      </c>
      <c r="AO1522">
        <v>5.6818181818181816E-2</v>
      </c>
      <c r="AP1522" s="4">
        <v>2</v>
      </c>
      <c r="AQ1522">
        <v>7.6335877862595417E-3</v>
      </c>
      <c r="AR1522" s="4">
        <v>1</v>
      </c>
      <c r="AS1522">
        <v>3.8167938931297708E-3</v>
      </c>
      <c r="AT1522" s="4">
        <v>0</v>
      </c>
      <c r="AU1522" s="4">
        <v>0</v>
      </c>
      <c r="AV1522" s="4">
        <v>5</v>
      </c>
      <c r="AW1522">
        <v>2.046875</v>
      </c>
      <c r="AX1522" s="4">
        <f t="shared" si="23"/>
        <v>128</v>
      </c>
      <c r="AY1522" s="4">
        <v>80</v>
      </c>
      <c r="AZ1522" s="4">
        <v>80</v>
      </c>
    </row>
    <row r="1523" spans="1:52" x14ac:dyDescent="0.25">
      <c r="A1523" s="4">
        <v>2017</v>
      </c>
      <c r="B1523" s="4" t="s">
        <v>383</v>
      </c>
      <c r="C1523" t="s">
        <v>116</v>
      </c>
      <c r="D1523" t="s">
        <v>124</v>
      </c>
      <c r="E1523" t="s">
        <v>640</v>
      </c>
      <c r="F1523" s="4">
        <v>258</v>
      </c>
      <c r="G1523">
        <v>98</v>
      </c>
      <c r="H1523">
        <v>7</v>
      </c>
      <c r="I1523">
        <v>258</v>
      </c>
      <c r="J1523">
        <v>6.5387596899224807</v>
      </c>
      <c r="K1523">
        <v>4</v>
      </c>
      <c r="L1523">
        <v>1.5503875968992248E-2</v>
      </c>
      <c r="M1523">
        <v>239</v>
      </c>
      <c r="N1523">
        <v>729</v>
      </c>
      <c r="O1523">
        <v>0.9263565891472868</v>
      </c>
      <c r="P1523">
        <v>169</v>
      </c>
      <c r="Q1523">
        <v>12</v>
      </c>
      <c r="R1523">
        <v>41</v>
      </c>
      <c r="S1523">
        <v>68</v>
      </c>
      <c r="T1523">
        <v>60</v>
      </c>
      <c r="U1523">
        <v>174.9</v>
      </c>
      <c r="V1523">
        <v>57</v>
      </c>
      <c r="W1523">
        <v>49.508771929824562</v>
      </c>
      <c r="X1523">
        <v>190</v>
      </c>
      <c r="Y1523">
        <v>85.984210526315792</v>
      </c>
      <c r="Z1523">
        <v>59</v>
      </c>
      <c r="AA1523">
        <v>285</v>
      </c>
      <c r="AB1523">
        <v>192</v>
      </c>
      <c r="AC1523">
        <v>107</v>
      </c>
      <c r="AD1523">
        <v>0.7441860465116279</v>
      </c>
      <c r="AE1523">
        <v>68</v>
      </c>
      <c r="AF1523">
        <v>54</v>
      </c>
      <c r="AG1523">
        <v>0.26356589147286824</v>
      </c>
      <c r="AH1523" s="4">
        <v>20</v>
      </c>
      <c r="AI1523">
        <v>0.33898305084745761</v>
      </c>
      <c r="AJ1523" s="4">
        <v>4</v>
      </c>
      <c r="AK1523">
        <v>6.7796610169491525E-2</v>
      </c>
      <c r="AL1523" s="4">
        <v>22</v>
      </c>
      <c r="AM1523">
        <v>0.11458333333333333</v>
      </c>
      <c r="AN1523" s="4">
        <v>6</v>
      </c>
      <c r="AO1523">
        <v>3.125E-2</v>
      </c>
      <c r="AP1523" s="4">
        <v>1</v>
      </c>
      <c r="AQ1523">
        <v>3.875968992248062E-3</v>
      </c>
      <c r="AR1523" s="4">
        <v>0</v>
      </c>
      <c r="AS1523">
        <v>0</v>
      </c>
      <c r="AT1523" s="4">
        <v>0</v>
      </c>
      <c r="AU1523" s="4">
        <v>0</v>
      </c>
      <c r="AV1523" s="4">
        <v>3</v>
      </c>
      <c r="AW1523">
        <v>1.9846153846153847</v>
      </c>
      <c r="AX1523" s="4">
        <f t="shared" si="23"/>
        <v>130</v>
      </c>
      <c r="AY1523" s="4">
        <v>61</v>
      </c>
      <c r="AZ1523" s="4">
        <v>94</v>
      </c>
    </row>
    <row r="1524" spans="1:52" x14ac:dyDescent="0.25">
      <c r="A1524" s="4">
        <v>2017</v>
      </c>
      <c r="B1524" s="4" t="s">
        <v>383</v>
      </c>
      <c r="C1524" t="s">
        <v>116</v>
      </c>
      <c r="D1524" t="s">
        <v>140</v>
      </c>
      <c r="E1524" t="s">
        <v>656</v>
      </c>
      <c r="F1524" s="4">
        <v>254</v>
      </c>
      <c r="G1524">
        <v>82</v>
      </c>
      <c r="H1524">
        <v>3</v>
      </c>
      <c r="I1524">
        <v>254</v>
      </c>
      <c r="J1524">
        <v>4.7559055118110241</v>
      </c>
      <c r="K1524">
        <v>2</v>
      </c>
      <c r="L1524">
        <v>7.874015748031496E-3</v>
      </c>
      <c r="M1524">
        <v>245</v>
      </c>
      <c r="N1524">
        <v>410</v>
      </c>
      <c r="O1524">
        <v>0.96456692913385822</v>
      </c>
      <c r="P1524">
        <v>180</v>
      </c>
      <c r="Q1524">
        <v>8</v>
      </c>
      <c r="R1524">
        <v>52</v>
      </c>
      <c r="S1524">
        <v>31</v>
      </c>
      <c r="T1524">
        <v>39</v>
      </c>
      <c r="U1524">
        <v>193.48717948717947</v>
      </c>
      <c r="V1524">
        <v>34</v>
      </c>
      <c r="W1524">
        <v>38.470588235294116</v>
      </c>
      <c r="X1524">
        <v>206</v>
      </c>
      <c r="Y1524">
        <v>77.975728155339809</v>
      </c>
      <c r="Z1524">
        <v>39</v>
      </c>
      <c r="AA1524">
        <v>303</v>
      </c>
      <c r="AB1524">
        <v>211</v>
      </c>
      <c r="AC1524">
        <v>100</v>
      </c>
      <c r="AD1524">
        <v>0.8307086614173228</v>
      </c>
      <c r="AE1524">
        <v>88</v>
      </c>
      <c r="AF1524">
        <v>56</v>
      </c>
      <c r="AG1524">
        <v>0.34645669291338582</v>
      </c>
      <c r="AH1524" s="4">
        <v>15</v>
      </c>
      <c r="AI1524">
        <v>0.38461538461538464</v>
      </c>
      <c r="AJ1524" s="4">
        <v>8</v>
      </c>
      <c r="AK1524">
        <v>0.20512820512820512</v>
      </c>
      <c r="AL1524" s="4">
        <v>38</v>
      </c>
      <c r="AM1524">
        <v>0.18009478672985782</v>
      </c>
      <c r="AN1524" s="4">
        <v>15</v>
      </c>
      <c r="AO1524">
        <v>7.1090047393364927E-2</v>
      </c>
      <c r="AP1524" s="4">
        <v>3</v>
      </c>
      <c r="AQ1524">
        <v>1.1811023622047244E-2</v>
      </c>
      <c r="AR1524" s="4">
        <v>0</v>
      </c>
      <c r="AS1524">
        <v>0</v>
      </c>
      <c r="AT1524" s="4">
        <v>0</v>
      </c>
      <c r="AU1524" s="4">
        <v>0</v>
      </c>
      <c r="AV1524" s="4">
        <v>4</v>
      </c>
      <c r="AW1524">
        <v>2.1166666666666667</v>
      </c>
      <c r="AX1524" s="4">
        <f t="shared" si="23"/>
        <v>120</v>
      </c>
      <c r="AY1524" s="4">
        <v>40</v>
      </c>
      <c r="AZ1524" s="4">
        <v>90</v>
      </c>
    </row>
    <row r="1525" spans="1:52" x14ac:dyDescent="0.25">
      <c r="A1525" s="4">
        <v>2017</v>
      </c>
      <c r="B1525" s="4" t="s">
        <v>383</v>
      </c>
      <c r="C1525" t="s">
        <v>116</v>
      </c>
      <c r="D1525" t="s">
        <v>120</v>
      </c>
      <c r="E1525" t="s">
        <v>636</v>
      </c>
      <c r="F1525" s="4">
        <v>247</v>
      </c>
      <c r="G1525">
        <v>111</v>
      </c>
      <c r="H1525">
        <v>6</v>
      </c>
      <c r="I1525">
        <v>247</v>
      </c>
      <c r="J1525">
        <v>6.1012145748987852</v>
      </c>
      <c r="K1525">
        <v>6</v>
      </c>
      <c r="L1525">
        <v>2.4291497975708502E-2</v>
      </c>
      <c r="M1525">
        <v>205</v>
      </c>
      <c r="N1525">
        <v>2711</v>
      </c>
      <c r="O1525">
        <v>0.82995951417004044</v>
      </c>
      <c r="P1525">
        <v>219</v>
      </c>
      <c r="Q1525">
        <v>10</v>
      </c>
      <c r="R1525">
        <v>46</v>
      </c>
      <c r="S1525">
        <v>57</v>
      </c>
      <c r="T1525">
        <v>117</v>
      </c>
      <c r="U1525">
        <v>201.08547008547009</v>
      </c>
      <c r="V1525">
        <v>113</v>
      </c>
      <c r="W1525">
        <v>48.823008849557525</v>
      </c>
      <c r="X1525">
        <v>113</v>
      </c>
      <c r="Y1525">
        <v>128.18584070796462</v>
      </c>
      <c r="Z1525">
        <v>112</v>
      </c>
      <c r="AA1525">
        <v>302</v>
      </c>
      <c r="AB1525">
        <v>112</v>
      </c>
      <c r="AC1525">
        <v>162</v>
      </c>
      <c r="AD1525">
        <v>0.45344129554655871</v>
      </c>
      <c r="AE1525">
        <v>14</v>
      </c>
      <c r="AF1525">
        <v>108</v>
      </c>
      <c r="AG1525">
        <v>5.6680161943319839E-2</v>
      </c>
      <c r="AH1525" s="4">
        <v>69</v>
      </c>
      <c r="AI1525">
        <v>0.6160714285714286</v>
      </c>
      <c r="AJ1525" s="4">
        <v>11</v>
      </c>
      <c r="AK1525">
        <v>9.8214285714285712E-2</v>
      </c>
      <c r="AL1525" s="4">
        <v>39</v>
      </c>
      <c r="AM1525">
        <v>0.3482142857142857</v>
      </c>
      <c r="AN1525" s="4">
        <v>10</v>
      </c>
      <c r="AO1525">
        <v>8.9285714285714288E-2</v>
      </c>
      <c r="AP1525" s="4">
        <v>0</v>
      </c>
      <c r="AQ1525">
        <v>0</v>
      </c>
      <c r="AR1525" s="4">
        <v>1</v>
      </c>
      <c r="AS1525">
        <v>4.048582995951417E-3</v>
      </c>
      <c r="AT1525" s="4">
        <v>0</v>
      </c>
      <c r="AU1525" s="4">
        <v>0</v>
      </c>
      <c r="AV1525" s="4">
        <v>3</v>
      </c>
      <c r="AW1525">
        <v>3.2077922077922079</v>
      </c>
      <c r="AX1525" s="4">
        <f t="shared" si="23"/>
        <v>77</v>
      </c>
      <c r="AY1525" s="4">
        <v>115</v>
      </c>
      <c r="AZ1525" s="4">
        <v>89</v>
      </c>
    </row>
    <row r="1526" spans="1:52" x14ac:dyDescent="0.25">
      <c r="A1526" s="4">
        <v>2017</v>
      </c>
      <c r="B1526" s="4" t="s">
        <v>383</v>
      </c>
      <c r="C1526" t="s">
        <v>116</v>
      </c>
      <c r="D1526" t="s">
        <v>122</v>
      </c>
      <c r="E1526" t="s">
        <v>638</v>
      </c>
      <c r="F1526" s="4">
        <v>246</v>
      </c>
      <c r="G1526">
        <v>125</v>
      </c>
      <c r="H1526">
        <v>7</v>
      </c>
      <c r="I1526">
        <v>246</v>
      </c>
      <c r="J1526">
        <v>8.0609756097560972</v>
      </c>
      <c r="K1526">
        <v>4</v>
      </c>
      <c r="L1526">
        <v>1.6260162601626018E-2</v>
      </c>
      <c r="M1526">
        <v>218</v>
      </c>
      <c r="N1526">
        <v>1873</v>
      </c>
      <c r="O1526">
        <v>0.88617886178861793</v>
      </c>
      <c r="P1526">
        <v>196</v>
      </c>
      <c r="Q1526">
        <v>13</v>
      </c>
      <c r="R1526">
        <v>51</v>
      </c>
      <c r="S1526">
        <v>61</v>
      </c>
      <c r="T1526">
        <v>104</v>
      </c>
      <c r="U1526">
        <v>210.77884615384616</v>
      </c>
      <c r="V1526">
        <v>92</v>
      </c>
      <c r="W1526">
        <v>32.510869565217391</v>
      </c>
      <c r="X1526">
        <v>137</v>
      </c>
      <c r="Y1526">
        <v>144.55474452554745</v>
      </c>
      <c r="Z1526">
        <v>96</v>
      </c>
      <c r="AA1526">
        <v>321</v>
      </c>
      <c r="AB1526">
        <v>132</v>
      </c>
      <c r="AC1526">
        <v>181</v>
      </c>
      <c r="AD1526">
        <v>0.53658536585365857</v>
      </c>
      <c r="AE1526">
        <v>23</v>
      </c>
      <c r="AF1526">
        <v>95</v>
      </c>
      <c r="AG1526">
        <v>9.3495934959349589E-2</v>
      </c>
      <c r="AH1526" s="4">
        <v>45</v>
      </c>
      <c r="AI1526">
        <v>0.46875</v>
      </c>
      <c r="AJ1526" s="4">
        <v>5</v>
      </c>
      <c r="AK1526">
        <v>5.2083333333333336E-2</v>
      </c>
      <c r="AL1526" s="4">
        <v>34</v>
      </c>
      <c r="AM1526">
        <v>0.25757575757575757</v>
      </c>
      <c r="AN1526" s="4">
        <v>13</v>
      </c>
      <c r="AO1526">
        <v>9.8484848484848481E-2</v>
      </c>
      <c r="AP1526" s="4">
        <v>0</v>
      </c>
      <c r="AQ1526">
        <v>0</v>
      </c>
      <c r="AR1526" s="4">
        <v>0</v>
      </c>
      <c r="AS1526">
        <v>0</v>
      </c>
      <c r="AT1526" s="4">
        <v>0</v>
      </c>
      <c r="AU1526" s="4">
        <v>1</v>
      </c>
      <c r="AV1526" s="4">
        <v>6</v>
      </c>
      <c r="AW1526">
        <v>2.4848484848484849</v>
      </c>
      <c r="AX1526" s="4">
        <f t="shared" si="23"/>
        <v>99</v>
      </c>
      <c r="AY1526" s="4">
        <v>99</v>
      </c>
      <c r="AZ1526" s="4">
        <v>72</v>
      </c>
    </row>
    <row r="1527" spans="1:52" x14ac:dyDescent="0.25">
      <c r="A1527" s="4">
        <v>2017</v>
      </c>
      <c r="B1527" s="4" t="s">
        <v>383</v>
      </c>
      <c r="C1527" t="s">
        <v>116</v>
      </c>
      <c r="D1527" t="s">
        <v>129</v>
      </c>
      <c r="E1527" t="s">
        <v>645</v>
      </c>
      <c r="F1527" s="4">
        <v>245</v>
      </c>
      <c r="G1527">
        <v>138</v>
      </c>
      <c r="H1527">
        <v>9</v>
      </c>
      <c r="I1527">
        <v>245</v>
      </c>
      <c r="J1527">
        <v>8.0979591836734688</v>
      </c>
      <c r="K1527">
        <v>4</v>
      </c>
      <c r="L1527">
        <v>1.6326530612244899E-2</v>
      </c>
      <c r="M1527">
        <v>226</v>
      </c>
      <c r="N1527">
        <v>2111</v>
      </c>
      <c r="O1527">
        <v>0.92244897959183669</v>
      </c>
      <c r="P1527">
        <v>197</v>
      </c>
      <c r="Q1527">
        <v>12</v>
      </c>
      <c r="R1527">
        <v>27</v>
      </c>
      <c r="S1527">
        <v>76</v>
      </c>
      <c r="T1527">
        <v>136</v>
      </c>
      <c r="U1527">
        <v>184.86029411764707</v>
      </c>
      <c r="V1527">
        <v>115</v>
      </c>
      <c r="W1527">
        <v>35.77391304347826</v>
      </c>
      <c r="X1527">
        <v>87</v>
      </c>
      <c r="Y1527">
        <v>104.39080459770115</v>
      </c>
      <c r="Z1527">
        <v>141</v>
      </c>
      <c r="AA1527">
        <v>288</v>
      </c>
      <c r="AB1527">
        <v>91</v>
      </c>
      <c r="AC1527">
        <v>174</v>
      </c>
      <c r="AD1527">
        <v>0.37142857142857144</v>
      </c>
      <c r="AE1527">
        <v>15</v>
      </c>
      <c r="AF1527">
        <v>55</v>
      </c>
      <c r="AG1527">
        <v>6.1224489795918366E-2</v>
      </c>
      <c r="AH1527" s="4">
        <v>63</v>
      </c>
      <c r="AI1527">
        <v>0.44680851063829785</v>
      </c>
      <c r="AJ1527" s="4">
        <v>14</v>
      </c>
      <c r="AK1527">
        <v>9.9290780141843976E-2</v>
      </c>
      <c r="AL1527" s="4">
        <v>23</v>
      </c>
      <c r="AM1527">
        <v>0.25274725274725274</v>
      </c>
      <c r="AN1527" s="4">
        <v>9</v>
      </c>
      <c r="AO1527">
        <v>9.8901098901098897E-2</v>
      </c>
      <c r="AP1527" s="4">
        <v>3</v>
      </c>
      <c r="AQ1527">
        <v>1.2244897959183673E-2</v>
      </c>
      <c r="AR1527" s="4">
        <v>0</v>
      </c>
      <c r="AS1527">
        <v>0</v>
      </c>
      <c r="AT1527" s="4">
        <v>0</v>
      </c>
      <c r="AU1527" s="4">
        <v>0</v>
      </c>
      <c r="AV1527" s="4">
        <v>9</v>
      </c>
      <c r="AW1527">
        <v>2.4500000000000002</v>
      </c>
      <c r="AX1527" s="4">
        <f t="shared" si="23"/>
        <v>99.999999999999986</v>
      </c>
      <c r="AY1527" s="4">
        <v>141</v>
      </c>
      <c r="AZ1527" s="4">
        <v>85</v>
      </c>
    </row>
    <row r="1528" spans="1:52" x14ac:dyDescent="0.25">
      <c r="A1528" s="4">
        <v>2017</v>
      </c>
      <c r="B1528" s="4" t="s">
        <v>383</v>
      </c>
      <c r="C1528" t="s">
        <v>116</v>
      </c>
      <c r="D1528" t="s">
        <v>134</v>
      </c>
      <c r="E1528" t="s">
        <v>650</v>
      </c>
      <c r="F1528" s="4">
        <v>241</v>
      </c>
      <c r="G1528">
        <v>116</v>
      </c>
      <c r="H1528">
        <v>9</v>
      </c>
      <c r="I1528">
        <v>241</v>
      </c>
      <c r="J1528">
        <v>7.7676348547717842</v>
      </c>
      <c r="K1528">
        <v>4</v>
      </c>
      <c r="L1528">
        <v>1.6597510373443983E-2</v>
      </c>
      <c r="M1528">
        <v>219</v>
      </c>
      <c r="N1528">
        <v>1968</v>
      </c>
      <c r="O1528">
        <v>0.90871369294605808</v>
      </c>
      <c r="P1528">
        <v>209</v>
      </c>
      <c r="Q1528">
        <v>13</v>
      </c>
      <c r="R1528">
        <v>47</v>
      </c>
      <c r="S1528">
        <v>83</v>
      </c>
      <c r="T1528">
        <v>123</v>
      </c>
      <c r="U1528">
        <v>228.45528455284554</v>
      </c>
      <c r="V1528">
        <v>104</v>
      </c>
      <c r="W1528">
        <v>13.865384615384615</v>
      </c>
      <c r="X1528">
        <v>96</v>
      </c>
      <c r="Y1528">
        <v>135.02083333333334</v>
      </c>
      <c r="Z1528">
        <v>131</v>
      </c>
      <c r="AA1528">
        <v>280</v>
      </c>
      <c r="AB1528">
        <v>94</v>
      </c>
      <c r="AC1528">
        <v>154</v>
      </c>
      <c r="AD1528">
        <v>0.39004149377593361</v>
      </c>
      <c r="AE1528">
        <v>7</v>
      </c>
      <c r="AF1528">
        <v>103</v>
      </c>
      <c r="AG1528">
        <v>2.9045643153526972E-2</v>
      </c>
      <c r="AH1528" s="4">
        <v>45</v>
      </c>
      <c r="AI1528">
        <v>0.34351145038167941</v>
      </c>
      <c r="AJ1528" s="4">
        <v>13</v>
      </c>
      <c r="AK1528">
        <v>9.9236641221374045E-2</v>
      </c>
      <c r="AL1528" s="4">
        <v>24</v>
      </c>
      <c r="AM1528">
        <v>0.25531914893617019</v>
      </c>
      <c r="AN1528" s="4">
        <v>4</v>
      </c>
      <c r="AO1528">
        <v>4.2553191489361701E-2</v>
      </c>
      <c r="AP1528" s="4">
        <v>0</v>
      </c>
      <c r="AQ1528">
        <v>0</v>
      </c>
      <c r="AR1528" s="4">
        <v>0</v>
      </c>
      <c r="AS1528">
        <v>0</v>
      </c>
      <c r="AT1528" s="4">
        <v>0</v>
      </c>
      <c r="AU1528" s="4">
        <v>0</v>
      </c>
      <c r="AV1528" s="4">
        <v>7</v>
      </c>
      <c r="AW1528">
        <v>2.5104166666666665</v>
      </c>
      <c r="AX1528" s="4">
        <f t="shared" si="23"/>
        <v>96</v>
      </c>
      <c r="AY1528" s="4">
        <v>131</v>
      </c>
      <c r="AZ1528" s="4">
        <v>106</v>
      </c>
    </row>
    <row r="1529" spans="1:52" x14ac:dyDescent="0.25">
      <c r="A1529" s="4">
        <v>2017</v>
      </c>
      <c r="B1529" s="4" t="s">
        <v>383</v>
      </c>
      <c r="C1529" t="s">
        <v>116</v>
      </c>
      <c r="D1529" t="s">
        <v>121</v>
      </c>
      <c r="E1529" t="s">
        <v>637</v>
      </c>
      <c r="F1529" s="4">
        <v>238</v>
      </c>
      <c r="G1529">
        <v>112</v>
      </c>
      <c r="H1529">
        <v>10</v>
      </c>
      <c r="I1529">
        <v>238</v>
      </c>
      <c r="J1529">
        <v>8.9327731092436977</v>
      </c>
      <c r="K1529">
        <v>6</v>
      </c>
      <c r="L1529">
        <v>2.5210084033613446E-2</v>
      </c>
      <c r="M1529">
        <v>179</v>
      </c>
      <c r="N1529">
        <v>2403</v>
      </c>
      <c r="O1529">
        <v>0.75210084033613445</v>
      </c>
      <c r="P1529">
        <v>191</v>
      </c>
      <c r="Q1529">
        <v>16</v>
      </c>
      <c r="R1529">
        <v>45</v>
      </c>
      <c r="S1529">
        <v>74</v>
      </c>
      <c r="T1529">
        <v>107</v>
      </c>
      <c r="U1529">
        <v>216.67289719626169</v>
      </c>
      <c r="V1529">
        <v>96</v>
      </c>
      <c r="W1529">
        <v>30.03125</v>
      </c>
      <c r="X1529">
        <v>114</v>
      </c>
      <c r="Y1529">
        <v>158.60526315789474</v>
      </c>
      <c r="Z1529">
        <v>99</v>
      </c>
      <c r="AA1529">
        <v>297</v>
      </c>
      <c r="AB1529">
        <v>115</v>
      </c>
      <c r="AC1529">
        <v>195</v>
      </c>
      <c r="AD1529">
        <v>0.48319327731092437</v>
      </c>
      <c r="AE1529">
        <v>19</v>
      </c>
      <c r="AF1529">
        <v>88</v>
      </c>
      <c r="AG1529">
        <v>7.9831932773109238E-2</v>
      </c>
      <c r="AH1529" s="4">
        <v>39</v>
      </c>
      <c r="AI1529">
        <v>0.39393939393939392</v>
      </c>
      <c r="AJ1529" s="4">
        <v>5</v>
      </c>
      <c r="AK1529">
        <v>5.0505050505050504E-2</v>
      </c>
      <c r="AL1529" s="4">
        <v>42</v>
      </c>
      <c r="AM1529">
        <v>0.36521739130434783</v>
      </c>
      <c r="AN1529" s="4">
        <v>7</v>
      </c>
      <c r="AO1529">
        <v>6.0869565217391307E-2</v>
      </c>
      <c r="AP1529" s="4">
        <v>1</v>
      </c>
      <c r="AQ1529">
        <v>4.2016806722689074E-3</v>
      </c>
      <c r="AR1529" s="4">
        <v>0</v>
      </c>
      <c r="AS1529">
        <v>0</v>
      </c>
      <c r="AT1529" s="4">
        <v>0</v>
      </c>
      <c r="AU1529" s="4">
        <v>0</v>
      </c>
      <c r="AV1529" s="4">
        <v>7</v>
      </c>
      <c r="AW1529">
        <v>2.4285714285714284</v>
      </c>
      <c r="AX1529" s="4">
        <f t="shared" si="23"/>
        <v>98.000000000000014</v>
      </c>
      <c r="AY1529" s="4">
        <v>100</v>
      </c>
      <c r="AZ1529" s="4">
        <v>67</v>
      </c>
    </row>
    <row r="1530" spans="1:52" x14ac:dyDescent="0.25">
      <c r="A1530" s="4">
        <v>2017</v>
      </c>
      <c r="B1530" s="4" t="s">
        <v>383</v>
      </c>
      <c r="C1530" t="s">
        <v>116</v>
      </c>
      <c r="D1530" t="s">
        <v>136</v>
      </c>
      <c r="E1530" t="s">
        <v>652</v>
      </c>
      <c r="F1530" s="4">
        <v>229</v>
      </c>
      <c r="G1530">
        <v>120</v>
      </c>
      <c r="H1530">
        <v>9</v>
      </c>
      <c r="I1530">
        <v>229</v>
      </c>
      <c r="J1530">
        <v>8.6244541484716155</v>
      </c>
      <c r="K1530">
        <v>10</v>
      </c>
      <c r="L1530">
        <v>4.3668122270742356E-2</v>
      </c>
      <c r="M1530">
        <v>217</v>
      </c>
      <c r="N1530">
        <v>1375</v>
      </c>
      <c r="O1530">
        <v>0.94759825327510916</v>
      </c>
      <c r="P1530">
        <v>194</v>
      </c>
      <c r="Q1530">
        <v>13</v>
      </c>
      <c r="R1530">
        <v>43</v>
      </c>
      <c r="S1530">
        <v>48</v>
      </c>
      <c r="T1530">
        <v>93</v>
      </c>
      <c r="U1530">
        <v>227.40860215053763</v>
      </c>
      <c r="V1530">
        <v>91</v>
      </c>
      <c r="W1530">
        <v>33.109890109890109</v>
      </c>
      <c r="X1530">
        <v>126</v>
      </c>
      <c r="Y1530">
        <v>120.41269841269842</v>
      </c>
      <c r="Z1530">
        <v>80</v>
      </c>
      <c r="AA1530">
        <v>339</v>
      </c>
      <c r="AB1530">
        <v>123</v>
      </c>
      <c r="AC1530">
        <v>167</v>
      </c>
      <c r="AD1530">
        <v>0.53711790393013104</v>
      </c>
      <c r="AE1530">
        <v>12</v>
      </c>
      <c r="AF1530">
        <v>91</v>
      </c>
      <c r="AG1530">
        <v>5.2401746724890827E-2</v>
      </c>
      <c r="AH1530" s="4">
        <v>40</v>
      </c>
      <c r="AI1530">
        <v>0.5</v>
      </c>
      <c r="AJ1530" s="4">
        <v>9</v>
      </c>
      <c r="AK1530">
        <v>0.1125</v>
      </c>
      <c r="AL1530" s="4">
        <v>34</v>
      </c>
      <c r="AM1530">
        <v>0.27642276422764228</v>
      </c>
      <c r="AN1530" s="4">
        <v>13</v>
      </c>
      <c r="AO1530">
        <v>0.10569105691056911</v>
      </c>
      <c r="AP1530" s="4">
        <v>0</v>
      </c>
      <c r="AQ1530">
        <v>0</v>
      </c>
      <c r="AR1530" s="4">
        <v>1</v>
      </c>
      <c r="AS1530">
        <v>4.3668122270742356E-3</v>
      </c>
      <c r="AT1530" s="4">
        <v>0</v>
      </c>
      <c r="AU1530" s="4">
        <v>0</v>
      </c>
      <c r="AV1530" s="4">
        <v>2</v>
      </c>
      <c r="AW1530">
        <v>2.2233009708737863</v>
      </c>
      <c r="AX1530" s="4">
        <f t="shared" si="23"/>
        <v>103</v>
      </c>
      <c r="AY1530" s="4">
        <v>84</v>
      </c>
      <c r="AZ1530" s="4">
        <v>85</v>
      </c>
    </row>
    <row r="1531" spans="1:52" x14ac:dyDescent="0.25">
      <c r="A1531" s="4">
        <v>2017</v>
      </c>
      <c r="B1531" s="4" t="s">
        <v>383</v>
      </c>
      <c r="C1531" t="s">
        <v>116</v>
      </c>
      <c r="D1531" t="s">
        <v>128</v>
      </c>
      <c r="E1531" t="s">
        <v>644</v>
      </c>
      <c r="F1531" s="4">
        <v>226</v>
      </c>
      <c r="G1531">
        <v>110</v>
      </c>
      <c r="H1531">
        <v>8</v>
      </c>
      <c r="I1531">
        <v>226</v>
      </c>
      <c r="J1531">
        <v>7.5619469026548671</v>
      </c>
      <c r="K1531">
        <v>2</v>
      </c>
      <c r="L1531">
        <v>8.8495575221238937E-3</v>
      </c>
      <c r="M1531">
        <v>210</v>
      </c>
      <c r="N1531">
        <v>877</v>
      </c>
      <c r="O1531">
        <v>0.92920353982300885</v>
      </c>
      <c r="P1531">
        <v>167</v>
      </c>
      <c r="Q1531">
        <v>13</v>
      </c>
      <c r="R1531">
        <v>39</v>
      </c>
      <c r="S1531">
        <v>69</v>
      </c>
      <c r="T1531">
        <v>96</v>
      </c>
      <c r="U1531">
        <v>213.82291666666666</v>
      </c>
      <c r="V1531">
        <v>91</v>
      </c>
      <c r="W1531">
        <v>37.890109890109891</v>
      </c>
      <c r="X1531">
        <v>116</v>
      </c>
      <c r="Y1531">
        <v>112.24137931034483</v>
      </c>
      <c r="Z1531">
        <v>87</v>
      </c>
      <c r="AA1531">
        <v>315</v>
      </c>
      <c r="AB1531">
        <v>114</v>
      </c>
      <c r="AC1531">
        <v>145</v>
      </c>
      <c r="AD1531">
        <v>0.50442477876106195</v>
      </c>
      <c r="AE1531">
        <v>25</v>
      </c>
      <c r="AF1531">
        <v>42</v>
      </c>
      <c r="AG1531">
        <v>0.11061946902654868</v>
      </c>
      <c r="AH1531" s="4">
        <v>31</v>
      </c>
      <c r="AI1531">
        <v>0.35632183908045978</v>
      </c>
      <c r="AJ1531" s="4">
        <v>5</v>
      </c>
      <c r="AK1531">
        <v>5.7471264367816091E-2</v>
      </c>
      <c r="AL1531" s="4">
        <v>23</v>
      </c>
      <c r="AM1531">
        <v>0.20175438596491227</v>
      </c>
      <c r="AN1531" s="4">
        <v>8</v>
      </c>
      <c r="AO1531">
        <v>7.0175438596491224E-2</v>
      </c>
      <c r="AP1531" s="4">
        <v>0</v>
      </c>
      <c r="AQ1531">
        <v>0</v>
      </c>
      <c r="AR1531" s="4">
        <v>0</v>
      </c>
      <c r="AS1531">
        <v>0</v>
      </c>
      <c r="AT1531" s="4">
        <v>0</v>
      </c>
      <c r="AU1531" s="4">
        <v>0</v>
      </c>
      <c r="AV1531" s="4">
        <v>5</v>
      </c>
      <c r="AW1531">
        <v>2.5111111111111111</v>
      </c>
      <c r="AX1531" s="4">
        <f t="shared" si="23"/>
        <v>90</v>
      </c>
      <c r="AY1531" s="4">
        <v>88</v>
      </c>
      <c r="AZ1531" s="4">
        <v>100</v>
      </c>
    </row>
    <row r="1532" spans="1:52" x14ac:dyDescent="0.25">
      <c r="A1532" s="4">
        <v>2017</v>
      </c>
      <c r="B1532" s="4" t="s">
        <v>383</v>
      </c>
      <c r="C1532" t="s">
        <v>116</v>
      </c>
      <c r="D1532" t="s">
        <v>138</v>
      </c>
      <c r="E1532" t="s">
        <v>654</v>
      </c>
      <c r="F1532" s="4">
        <v>221</v>
      </c>
      <c r="G1532">
        <v>85</v>
      </c>
      <c r="H1532">
        <v>8</v>
      </c>
      <c r="I1532">
        <v>221</v>
      </c>
      <c r="J1532">
        <v>6.7737556561085972</v>
      </c>
      <c r="K1532">
        <v>6</v>
      </c>
      <c r="L1532">
        <v>2.7149321266968326E-2</v>
      </c>
      <c r="M1532">
        <v>204</v>
      </c>
      <c r="N1532">
        <v>1028</v>
      </c>
      <c r="O1532">
        <v>0.92307692307692313</v>
      </c>
      <c r="P1532">
        <v>189</v>
      </c>
      <c r="Q1532">
        <v>16</v>
      </c>
      <c r="R1532">
        <v>48</v>
      </c>
      <c r="S1532">
        <v>69</v>
      </c>
      <c r="T1532">
        <v>52</v>
      </c>
      <c r="U1532">
        <v>228.80769230769232</v>
      </c>
      <c r="V1532">
        <v>48</v>
      </c>
      <c r="W1532">
        <v>50.166666666666664</v>
      </c>
      <c r="X1532">
        <v>163</v>
      </c>
      <c r="Y1532">
        <v>142.11042944785277</v>
      </c>
      <c r="Z1532">
        <v>53</v>
      </c>
      <c r="AA1532">
        <v>356</v>
      </c>
      <c r="AB1532">
        <v>167</v>
      </c>
      <c r="AC1532">
        <v>166</v>
      </c>
      <c r="AD1532">
        <v>0.75565610859728505</v>
      </c>
      <c r="AE1532">
        <v>38</v>
      </c>
      <c r="AF1532">
        <v>115</v>
      </c>
      <c r="AG1532">
        <v>0.17194570135746606</v>
      </c>
      <c r="AH1532" s="4">
        <v>30</v>
      </c>
      <c r="AI1532">
        <v>0.56603773584905659</v>
      </c>
      <c r="AJ1532" s="4">
        <v>6</v>
      </c>
      <c r="AK1532">
        <v>0.11320754716981132</v>
      </c>
      <c r="AL1532" s="4">
        <v>46</v>
      </c>
      <c r="AM1532">
        <v>0.27544910179640719</v>
      </c>
      <c r="AN1532" s="4">
        <v>13</v>
      </c>
      <c r="AO1532">
        <v>7.7844311377245512E-2</v>
      </c>
      <c r="AP1532" s="4">
        <v>4</v>
      </c>
      <c r="AQ1532">
        <v>1.8099547511312219E-2</v>
      </c>
      <c r="AR1532" s="4">
        <v>1</v>
      </c>
      <c r="AS1532">
        <v>4.5248868778280547E-3</v>
      </c>
      <c r="AT1532" s="4">
        <v>1</v>
      </c>
      <c r="AU1532" s="4">
        <v>0</v>
      </c>
      <c r="AV1532" s="4">
        <v>3</v>
      </c>
      <c r="AW1532">
        <v>1.9557522123893805</v>
      </c>
      <c r="AX1532" s="4">
        <f t="shared" si="23"/>
        <v>113</v>
      </c>
      <c r="AY1532" s="4">
        <v>53</v>
      </c>
      <c r="AZ1532" s="4">
        <v>94</v>
      </c>
    </row>
    <row r="1533" spans="1:52" x14ac:dyDescent="0.25">
      <c r="A1533" s="4">
        <v>2017</v>
      </c>
      <c r="B1533" s="4" t="s">
        <v>383</v>
      </c>
      <c r="C1533" t="s">
        <v>116</v>
      </c>
      <c r="D1533" t="s">
        <v>133</v>
      </c>
      <c r="E1533" t="s">
        <v>649</v>
      </c>
      <c r="F1533" s="4">
        <v>220</v>
      </c>
      <c r="G1533">
        <v>115</v>
      </c>
      <c r="H1533">
        <v>12</v>
      </c>
      <c r="I1533">
        <v>220</v>
      </c>
      <c r="J1533">
        <v>10.172727272727272</v>
      </c>
      <c r="K1533">
        <v>2</v>
      </c>
      <c r="L1533">
        <v>9.0909090909090905E-3</v>
      </c>
      <c r="M1533">
        <v>158</v>
      </c>
      <c r="N1533">
        <v>2362</v>
      </c>
      <c r="O1533">
        <v>0.71818181818181814</v>
      </c>
      <c r="P1533">
        <v>176</v>
      </c>
      <c r="Q1533">
        <v>17</v>
      </c>
      <c r="R1533">
        <v>46</v>
      </c>
      <c r="S1533">
        <v>88</v>
      </c>
      <c r="T1533">
        <v>119</v>
      </c>
      <c r="U1533">
        <v>216.85714285714286</v>
      </c>
      <c r="V1533">
        <v>108</v>
      </c>
      <c r="W1533">
        <v>13.416666666666666</v>
      </c>
      <c r="X1533">
        <v>82</v>
      </c>
      <c r="Y1533">
        <v>166.30487804878049</v>
      </c>
      <c r="Z1533">
        <v>115</v>
      </c>
      <c r="AA1533">
        <v>344</v>
      </c>
      <c r="AB1533">
        <v>90</v>
      </c>
      <c r="AC1533">
        <v>198</v>
      </c>
      <c r="AD1533">
        <v>0.40909090909090912</v>
      </c>
      <c r="AE1533">
        <v>17</v>
      </c>
      <c r="AF1533">
        <v>110</v>
      </c>
      <c r="AG1533">
        <v>7.7272727272727271E-2</v>
      </c>
      <c r="AH1533" s="4">
        <v>61</v>
      </c>
      <c r="AI1533">
        <v>0.5304347826086957</v>
      </c>
      <c r="AJ1533" s="4">
        <v>9</v>
      </c>
      <c r="AK1533">
        <v>7.8260869565217397E-2</v>
      </c>
      <c r="AL1533" s="4">
        <v>32</v>
      </c>
      <c r="AM1533">
        <v>0.35555555555555557</v>
      </c>
      <c r="AN1533" s="4">
        <v>8</v>
      </c>
      <c r="AO1533">
        <v>8.8888888888888892E-2</v>
      </c>
      <c r="AP1533" s="4">
        <v>2</v>
      </c>
      <c r="AQ1533">
        <v>9.0909090909090905E-3</v>
      </c>
      <c r="AR1533" s="4">
        <v>0</v>
      </c>
      <c r="AS1533">
        <v>0</v>
      </c>
      <c r="AT1533" s="4">
        <v>0</v>
      </c>
      <c r="AU1533" s="4">
        <v>0</v>
      </c>
      <c r="AV1533" s="4">
        <v>11</v>
      </c>
      <c r="AW1533">
        <v>2.558139534883721</v>
      </c>
      <c r="AX1533" s="4">
        <f t="shared" si="23"/>
        <v>86</v>
      </c>
      <c r="AY1533" s="4">
        <v>118</v>
      </c>
      <c r="AZ1533" s="4">
        <v>79</v>
      </c>
    </row>
    <row r="1534" spans="1:52" x14ac:dyDescent="0.25">
      <c r="A1534" s="4">
        <v>2017</v>
      </c>
      <c r="B1534" s="4" t="s">
        <v>383</v>
      </c>
      <c r="C1534" t="s">
        <v>116</v>
      </c>
      <c r="D1534" t="s">
        <v>126</v>
      </c>
      <c r="E1534" t="s">
        <v>642</v>
      </c>
      <c r="F1534" s="4">
        <v>201</v>
      </c>
      <c r="G1534">
        <v>74</v>
      </c>
      <c r="H1534">
        <v>7</v>
      </c>
      <c r="I1534">
        <v>201</v>
      </c>
      <c r="J1534">
        <v>6.9800995024875618</v>
      </c>
      <c r="K1534">
        <v>2</v>
      </c>
      <c r="L1534">
        <v>9.9502487562189053E-3</v>
      </c>
      <c r="M1534">
        <v>194</v>
      </c>
      <c r="N1534">
        <v>776</v>
      </c>
      <c r="O1534">
        <v>0.96517412935323388</v>
      </c>
      <c r="P1534">
        <v>156</v>
      </c>
      <c r="Q1534">
        <v>17</v>
      </c>
      <c r="R1534">
        <v>32</v>
      </c>
      <c r="S1534">
        <v>55</v>
      </c>
      <c r="T1534">
        <v>42</v>
      </c>
      <c r="U1534">
        <v>206.61904761904762</v>
      </c>
      <c r="V1534">
        <v>41</v>
      </c>
      <c r="W1534">
        <v>59.024390243902438</v>
      </c>
      <c r="X1534">
        <v>153</v>
      </c>
      <c r="Y1534">
        <v>112.94117647058823</v>
      </c>
      <c r="Z1534">
        <v>44</v>
      </c>
      <c r="AA1534">
        <v>352</v>
      </c>
      <c r="AB1534">
        <v>152</v>
      </c>
      <c r="AC1534">
        <v>141</v>
      </c>
      <c r="AD1534">
        <v>0.75621890547263682</v>
      </c>
      <c r="AE1534">
        <v>32</v>
      </c>
      <c r="AF1534">
        <v>48</v>
      </c>
      <c r="AG1534">
        <v>0.15920398009950248</v>
      </c>
      <c r="AH1534" s="4">
        <v>27</v>
      </c>
      <c r="AI1534">
        <v>0.61363636363636365</v>
      </c>
      <c r="AJ1534" s="4">
        <v>4</v>
      </c>
      <c r="AK1534">
        <v>9.0909090909090912E-2</v>
      </c>
      <c r="AL1534" s="4">
        <v>39</v>
      </c>
      <c r="AM1534">
        <v>0.25657894736842107</v>
      </c>
      <c r="AN1534" s="4">
        <v>17</v>
      </c>
      <c r="AO1534">
        <v>0.1118421052631579</v>
      </c>
      <c r="AP1534" s="4">
        <v>4</v>
      </c>
      <c r="AQ1534">
        <v>1.9900497512437811E-2</v>
      </c>
      <c r="AR1534" s="4">
        <v>2</v>
      </c>
      <c r="AS1534">
        <v>9.9502487562189053E-3</v>
      </c>
      <c r="AT1534" s="4">
        <v>1</v>
      </c>
      <c r="AU1534" s="4">
        <v>0</v>
      </c>
      <c r="AV1534" s="4">
        <v>5</v>
      </c>
      <c r="AW1534">
        <v>1.8272727272727274</v>
      </c>
      <c r="AX1534" s="4">
        <f t="shared" si="23"/>
        <v>110</v>
      </c>
      <c r="AY1534" s="4">
        <v>43</v>
      </c>
      <c r="AZ1534" s="4">
        <v>97</v>
      </c>
    </row>
    <row r="1535" spans="1:52" x14ac:dyDescent="0.25">
      <c r="A1535" s="4">
        <v>2017</v>
      </c>
      <c r="B1535" s="4" t="s">
        <v>383</v>
      </c>
      <c r="C1535" t="s">
        <v>116</v>
      </c>
      <c r="D1535" t="s">
        <v>137</v>
      </c>
      <c r="E1535" t="s">
        <v>653</v>
      </c>
      <c r="F1535" s="4">
        <v>194</v>
      </c>
      <c r="G1535">
        <v>89</v>
      </c>
      <c r="H1535">
        <v>5</v>
      </c>
      <c r="I1535">
        <v>194</v>
      </c>
      <c r="J1535">
        <v>6.0567010309278349</v>
      </c>
      <c r="K1535">
        <v>2</v>
      </c>
      <c r="L1535">
        <v>1.0309278350515464E-2</v>
      </c>
      <c r="M1535">
        <v>187</v>
      </c>
      <c r="N1535">
        <v>816</v>
      </c>
      <c r="O1535">
        <v>0.96391752577319589</v>
      </c>
      <c r="P1535">
        <v>131</v>
      </c>
      <c r="Q1535">
        <v>11</v>
      </c>
      <c r="R1535">
        <v>35</v>
      </c>
      <c r="S1535">
        <v>49</v>
      </c>
      <c r="T1535">
        <v>41</v>
      </c>
      <c r="U1535">
        <v>192.46341463414635</v>
      </c>
      <c r="V1535">
        <v>37</v>
      </c>
      <c r="W1535">
        <v>31.513513513513512</v>
      </c>
      <c r="X1535">
        <v>150</v>
      </c>
      <c r="Y1535">
        <v>82.5</v>
      </c>
      <c r="Z1535">
        <v>40</v>
      </c>
      <c r="AA1535">
        <v>283</v>
      </c>
      <c r="AB1535">
        <v>152</v>
      </c>
      <c r="AC1535">
        <v>110</v>
      </c>
      <c r="AD1535">
        <v>0.78350515463917525</v>
      </c>
      <c r="AE1535">
        <v>55</v>
      </c>
      <c r="AF1535">
        <v>65</v>
      </c>
      <c r="AG1535">
        <v>0.28350515463917525</v>
      </c>
      <c r="AH1535" s="4">
        <v>20</v>
      </c>
      <c r="AI1535">
        <v>0.5</v>
      </c>
      <c r="AJ1535" s="4">
        <v>7</v>
      </c>
      <c r="AK1535">
        <v>0.17499999999999999</v>
      </c>
      <c r="AL1535" s="4">
        <v>27</v>
      </c>
      <c r="AM1535">
        <v>0.17763157894736842</v>
      </c>
      <c r="AN1535" s="4">
        <v>7</v>
      </c>
      <c r="AO1535">
        <v>4.6052631578947366E-2</v>
      </c>
      <c r="AP1535" s="4">
        <v>0</v>
      </c>
      <c r="AQ1535">
        <v>0</v>
      </c>
      <c r="AR1535" s="4">
        <v>1</v>
      </c>
      <c r="AS1535">
        <v>5.1546391752577319E-3</v>
      </c>
      <c r="AT1535" s="4">
        <v>0</v>
      </c>
      <c r="AU1535" s="4">
        <v>0</v>
      </c>
      <c r="AV1535" s="4">
        <v>7</v>
      </c>
      <c r="AW1535">
        <v>1.7477477477477477</v>
      </c>
      <c r="AX1535" s="4">
        <f t="shared" si="23"/>
        <v>111</v>
      </c>
      <c r="AY1535" s="4">
        <v>39</v>
      </c>
      <c r="AZ1535" s="4">
        <v>85</v>
      </c>
    </row>
    <row r="1536" spans="1:52" x14ac:dyDescent="0.25">
      <c r="A1536" s="4">
        <v>2017</v>
      </c>
      <c r="B1536" s="4" t="s">
        <v>383</v>
      </c>
      <c r="C1536" t="s">
        <v>116</v>
      </c>
      <c r="D1536" t="s">
        <v>141</v>
      </c>
      <c r="E1536" t="s">
        <v>657</v>
      </c>
      <c r="F1536" s="4">
        <v>170</v>
      </c>
      <c r="G1536">
        <v>81</v>
      </c>
      <c r="H1536">
        <v>9</v>
      </c>
      <c r="I1536">
        <v>170</v>
      </c>
      <c r="J1536">
        <v>7.947058823529412</v>
      </c>
      <c r="K1536">
        <v>0</v>
      </c>
      <c r="L1536">
        <v>0</v>
      </c>
      <c r="M1536">
        <v>111</v>
      </c>
      <c r="N1536">
        <v>1779</v>
      </c>
      <c r="O1536">
        <v>0.65294117647058825</v>
      </c>
      <c r="P1536">
        <v>150</v>
      </c>
      <c r="Q1536">
        <v>20</v>
      </c>
      <c r="R1536">
        <v>42</v>
      </c>
      <c r="S1536">
        <v>76</v>
      </c>
      <c r="T1536">
        <v>79</v>
      </c>
      <c r="U1536">
        <v>223.79746835443038</v>
      </c>
      <c r="V1536">
        <v>71</v>
      </c>
      <c r="W1536">
        <v>37.2112676056338</v>
      </c>
      <c r="X1536">
        <v>86</v>
      </c>
      <c r="Y1536">
        <v>139.12790697674419</v>
      </c>
      <c r="Z1536">
        <v>77</v>
      </c>
      <c r="AA1536">
        <v>343</v>
      </c>
      <c r="AB1536">
        <v>86</v>
      </c>
      <c r="AC1536">
        <v>167</v>
      </c>
      <c r="AD1536">
        <v>0.50588235294117645</v>
      </c>
      <c r="AE1536">
        <v>11</v>
      </c>
      <c r="AF1536">
        <v>83</v>
      </c>
      <c r="AG1536">
        <v>6.4705882352941183E-2</v>
      </c>
      <c r="AH1536" s="4">
        <v>29</v>
      </c>
      <c r="AI1536">
        <v>0.37662337662337664</v>
      </c>
      <c r="AJ1536" s="4">
        <v>6</v>
      </c>
      <c r="AK1536">
        <v>7.792207792207792E-2</v>
      </c>
      <c r="AL1536" s="4">
        <v>17</v>
      </c>
      <c r="AM1536">
        <v>0.19767441860465115</v>
      </c>
      <c r="AN1536" s="4">
        <v>7</v>
      </c>
      <c r="AO1536">
        <v>8.1395348837209308E-2</v>
      </c>
      <c r="AP1536" s="4">
        <v>0</v>
      </c>
      <c r="AQ1536">
        <v>0</v>
      </c>
      <c r="AR1536" s="4">
        <v>1</v>
      </c>
      <c r="AS1536">
        <v>5.8823529411764705E-3</v>
      </c>
      <c r="AT1536" s="4">
        <v>0</v>
      </c>
      <c r="AU1536" s="4">
        <v>0</v>
      </c>
      <c r="AV1536" s="4">
        <v>6</v>
      </c>
      <c r="AW1536">
        <v>1.6346153846153846</v>
      </c>
      <c r="AX1536" s="4">
        <f t="shared" si="23"/>
        <v>104</v>
      </c>
      <c r="AY1536" s="4">
        <v>78</v>
      </c>
      <c r="AZ1536" s="4">
        <v>98</v>
      </c>
    </row>
    <row r="1537" spans="1:52" x14ac:dyDescent="0.25">
      <c r="A1537" s="4">
        <v>2017</v>
      </c>
      <c r="B1537" s="4" t="s">
        <v>383</v>
      </c>
      <c r="C1537" t="s">
        <v>116</v>
      </c>
      <c r="D1537" t="s">
        <v>142</v>
      </c>
      <c r="E1537" t="s">
        <v>658</v>
      </c>
      <c r="F1537" s="4">
        <v>144</v>
      </c>
      <c r="G1537">
        <v>39</v>
      </c>
      <c r="H1537">
        <v>5</v>
      </c>
      <c r="I1537">
        <v>144</v>
      </c>
      <c r="J1537">
        <v>5.041666666666667</v>
      </c>
      <c r="K1537">
        <v>0</v>
      </c>
      <c r="L1537">
        <v>0</v>
      </c>
      <c r="M1537">
        <v>137</v>
      </c>
      <c r="N1537">
        <v>1122</v>
      </c>
      <c r="O1537">
        <v>0.95138888888888884</v>
      </c>
      <c r="P1537">
        <v>116</v>
      </c>
      <c r="Q1537">
        <v>12</v>
      </c>
      <c r="R1537">
        <v>27</v>
      </c>
      <c r="S1537">
        <v>89</v>
      </c>
      <c r="T1537">
        <v>38</v>
      </c>
      <c r="U1537">
        <v>243.81578947368422</v>
      </c>
      <c r="V1537">
        <v>32</v>
      </c>
      <c r="W1537">
        <v>35.78125</v>
      </c>
      <c r="X1537">
        <v>100</v>
      </c>
      <c r="Y1537">
        <v>122.31</v>
      </c>
      <c r="Z1537">
        <v>39</v>
      </c>
      <c r="AA1537">
        <v>363</v>
      </c>
      <c r="AB1537">
        <v>104</v>
      </c>
      <c r="AC1537">
        <v>161</v>
      </c>
      <c r="AD1537">
        <v>0.72222222222222221</v>
      </c>
      <c r="AE1537">
        <v>29</v>
      </c>
      <c r="AF1537">
        <v>63</v>
      </c>
      <c r="AG1537">
        <v>0.2013888888888889</v>
      </c>
      <c r="AH1537" s="4">
        <v>22</v>
      </c>
      <c r="AI1537">
        <v>0.5641025641025641</v>
      </c>
      <c r="AJ1537" s="4">
        <v>7</v>
      </c>
      <c r="AK1537">
        <v>0.17948717948717949</v>
      </c>
      <c r="AL1537" s="4">
        <v>29</v>
      </c>
      <c r="AM1537">
        <v>0.27884615384615385</v>
      </c>
      <c r="AN1537" s="4">
        <v>17</v>
      </c>
      <c r="AO1537">
        <v>0.16346153846153846</v>
      </c>
      <c r="AP1537" s="4">
        <v>1</v>
      </c>
      <c r="AQ1537">
        <v>6.9444444444444441E-3</v>
      </c>
      <c r="AR1537" s="4">
        <v>1</v>
      </c>
      <c r="AS1537">
        <v>6.9444444444444441E-3</v>
      </c>
      <c r="AT1537" s="4">
        <v>1</v>
      </c>
      <c r="AU1537" s="4">
        <v>0</v>
      </c>
      <c r="AV1537" s="4">
        <v>0</v>
      </c>
      <c r="AW1537">
        <v>1.6363636363636365</v>
      </c>
      <c r="AX1537" s="4">
        <f t="shared" si="23"/>
        <v>88</v>
      </c>
      <c r="AY1537" s="4">
        <v>40</v>
      </c>
      <c r="AZ1537" s="4">
        <v>101</v>
      </c>
    </row>
    <row r="1538" spans="1:52" x14ac:dyDescent="0.25">
      <c r="A1538" s="4">
        <v>2017</v>
      </c>
      <c r="B1538" s="4" t="s">
        <v>383</v>
      </c>
      <c r="C1538" t="s">
        <v>116</v>
      </c>
      <c r="D1538" t="s">
        <v>390</v>
      </c>
      <c r="E1538" t="s">
        <v>888</v>
      </c>
      <c r="F1538" s="4">
        <v>141</v>
      </c>
      <c r="G1538">
        <v>98</v>
      </c>
      <c r="H1538">
        <v>7</v>
      </c>
      <c r="I1538">
        <v>141</v>
      </c>
      <c r="J1538">
        <v>8.7375886524822697</v>
      </c>
      <c r="K1538">
        <v>0</v>
      </c>
      <c r="L1538">
        <v>0</v>
      </c>
      <c r="M1538">
        <v>134</v>
      </c>
      <c r="N1538">
        <v>1331</v>
      </c>
      <c r="O1538">
        <v>0.95035460992907805</v>
      </c>
      <c r="P1538">
        <v>133</v>
      </c>
      <c r="Q1538">
        <v>13</v>
      </c>
      <c r="R1538">
        <v>32</v>
      </c>
      <c r="S1538">
        <v>35</v>
      </c>
      <c r="T1538">
        <v>69</v>
      </c>
      <c r="U1538">
        <v>142.01449275362319</v>
      </c>
      <c r="V1538">
        <v>65</v>
      </c>
      <c r="W1538">
        <v>59.261538461538464</v>
      </c>
      <c r="X1538">
        <v>72</v>
      </c>
      <c r="Y1538">
        <v>148.31944444444446</v>
      </c>
      <c r="Z1538">
        <v>69</v>
      </c>
      <c r="AA1538">
        <v>313</v>
      </c>
      <c r="AB1538">
        <v>70</v>
      </c>
      <c r="AC1538">
        <v>180</v>
      </c>
      <c r="AD1538">
        <v>0.49645390070921985</v>
      </c>
      <c r="AE1538">
        <v>5</v>
      </c>
      <c r="AF1538">
        <v>147</v>
      </c>
      <c r="AG1538">
        <v>3.5460992907801421E-2</v>
      </c>
      <c r="AH1538" s="4">
        <v>41</v>
      </c>
      <c r="AI1538">
        <v>0.59420289855072461</v>
      </c>
      <c r="AJ1538" s="4">
        <v>7</v>
      </c>
      <c r="AK1538">
        <v>0.10144927536231885</v>
      </c>
      <c r="AL1538" s="4">
        <v>26</v>
      </c>
      <c r="AM1538">
        <v>0.37142857142857144</v>
      </c>
      <c r="AN1538" s="4">
        <v>8</v>
      </c>
      <c r="AO1538">
        <v>0.11428571428571428</v>
      </c>
      <c r="AP1538" s="4">
        <v>2</v>
      </c>
      <c r="AQ1538">
        <v>1.4184397163120567E-2</v>
      </c>
      <c r="AR1538" s="4">
        <v>2</v>
      </c>
      <c r="AS1538">
        <v>1.4184397163120567E-2</v>
      </c>
      <c r="AT1538" s="4">
        <v>0</v>
      </c>
      <c r="AU1538" s="4">
        <v>0</v>
      </c>
      <c r="AV1538" s="4">
        <v>6</v>
      </c>
      <c r="AW1538">
        <v>1.6022727272727273</v>
      </c>
      <c r="AX1538" s="4">
        <f t="shared" si="23"/>
        <v>88</v>
      </c>
      <c r="AY1538" s="4">
        <v>67</v>
      </c>
      <c r="AZ1538" s="4">
        <v>84</v>
      </c>
    </row>
    <row r="1539" spans="1:52" x14ac:dyDescent="0.25">
      <c r="A1539" s="4">
        <v>2017</v>
      </c>
      <c r="B1539" s="4" t="s">
        <v>383</v>
      </c>
      <c r="C1539" t="s">
        <v>116</v>
      </c>
      <c r="D1539" t="s">
        <v>391</v>
      </c>
      <c r="E1539" t="s">
        <v>889</v>
      </c>
      <c r="F1539" s="4">
        <v>133</v>
      </c>
      <c r="G1539">
        <v>99</v>
      </c>
      <c r="H1539">
        <v>7</v>
      </c>
      <c r="I1539">
        <v>133</v>
      </c>
      <c r="J1539">
        <v>9.1203007518797001</v>
      </c>
      <c r="K1539">
        <v>2</v>
      </c>
      <c r="L1539">
        <v>1.5037593984962405E-2</v>
      </c>
      <c r="M1539">
        <v>126</v>
      </c>
      <c r="N1539">
        <v>1295</v>
      </c>
      <c r="O1539">
        <v>0.94736842105263153</v>
      </c>
      <c r="P1539">
        <v>110</v>
      </c>
      <c r="Q1539">
        <v>13</v>
      </c>
      <c r="R1539">
        <v>18</v>
      </c>
      <c r="S1539">
        <v>67</v>
      </c>
      <c r="T1539">
        <v>48</v>
      </c>
      <c r="U1539">
        <v>207.35416666666666</v>
      </c>
      <c r="V1539">
        <v>41</v>
      </c>
      <c r="W1539">
        <v>74.975609756097555</v>
      </c>
      <c r="X1539">
        <v>83</v>
      </c>
      <c r="Y1539">
        <v>123.24096385542168</v>
      </c>
      <c r="Z1539">
        <v>46</v>
      </c>
      <c r="AA1539">
        <v>350</v>
      </c>
      <c r="AB1539">
        <v>82</v>
      </c>
      <c r="AC1539">
        <v>155</v>
      </c>
      <c r="AD1539">
        <v>0.61654135338345861</v>
      </c>
      <c r="AE1539">
        <v>9</v>
      </c>
      <c r="AF1539">
        <v>137</v>
      </c>
      <c r="AG1539">
        <v>6.7669172932330823E-2</v>
      </c>
      <c r="AH1539" s="4">
        <v>29</v>
      </c>
      <c r="AI1539">
        <v>0.63043478260869568</v>
      </c>
      <c r="AJ1539" s="4">
        <v>4</v>
      </c>
      <c r="AK1539">
        <v>8.6956521739130432E-2</v>
      </c>
      <c r="AL1539" s="4">
        <v>19</v>
      </c>
      <c r="AM1539">
        <v>0.23170731707317074</v>
      </c>
      <c r="AN1539" s="4">
        <v>8</v>
      </c>
      <c r="AO1539">
        <v>9.7560975609756101E-2</v>
      </c>
      <c r="AP1539" s="4">
        <v>0</v>
      </c>
      <c r="AQ1539">
        <v>0</v>
      </c>
      <c r="AR1539" s="4">
        <v>2</v>
      </c>
      <c r="AS1539">
        <v>1.5037593984962405E-2</v>
      </c>
      <c r="AT1539" s="4">
        <v>0</v>
      </c>
      <c r="AU1539" s="4">
        <v>0</v>
      </c>
      <c r="AV1539" s="4">
        <v>2</v>
      </c>
      <c r="AW1539">
        <v>1.8472222222222223</v>
      </c>
      <c r="AX1539" s="4">
        <f t="shared" ref="AX1539:AX1602" si="24">IF(ISERROR(F1539/AW1539),0,F1539/AW1539)</f>
        <v>72</v>
      </c>
      <c r="AY1539" s="4">
        <v>46</v>
      </c>
      <c r="AZ1539" s="4">
        <v>95</v>
      </c>
    </row>
    <row r="1540" spans="1:52" x14ac:dyDescent="0.25">
      <c r="A1540" s="4">
        <v>2017</v>
      </c>
      <c r="B1540" s="4" t="s">
        <v>383</v>
      </c>
      <c r="C1540" t="s">
        <v>116</v>
      </c>
      <c r="D1540" t="s">
        <v>147</v>
      </c>
      <c r="E1540" t="s">
        <v>663</v>
      </c>
      <c r="F1540" s="4">
        <v>110</v>
      </c>
      <c r="G1540">
        <v>51</v>
      </c>
      <c r="H1540">
        <v>10</v>
      </c>
      <c r="I1540">
        <v>110</v>
      </c>
      <c r="J1540">
        <v>10.136363636363637</v>
      </c>
      <c r="K1540">
        <v>9</v>
      </c>
      <c r="L1540">
        <v>8.1818181818181818E-2</v>
      </c>
      <c r="M1540">
        <v>77</v>
      </c>
      <c r="N1540">
        <v>3002</v>
      </c>
      <c r="O1540">
        <v>0.7</v>
      </c>
      <c r="P1540">
        <v>83</v>
      </c>
      <c r="Q1540">
        <v>19</v>
      </c>
      <c r="R1540">
        <v>20</v>
      </c>
      <c r="S1540">
        <v>63</v>
      </c>
      <c r="T1540">
        <v>44</v>
      </c>
      <c r="U1540">
        <v>232.06818181818181</v>
      </c>
      <c r="V1540">
        <v>39</v>
      </c>
      <c r="W1540">
        <v>25.589743589743591</v>
      </c>
      <c r="X1540">
        <v>55</v>
      </c>
      <c r="Y1540">
        <v>142.74545454545455</v>
      </c>
      <c r="Z1540">
        <v>47</v>
      </c>
      <c r="AA1540">
        <v>325</v>
      </c>
      <c r="AB1540">
        <v>57</v>
      </c>
      <c r="AC1540">
        <v>170</v>
      </c>
      <c r="AD1540">
        <v>0.51818181818181819</v>
      </c>
      <c r="AE1540">
        <v>8</v>
      </c>
      <c r="AF1540">
        <v>39</v>
      </c>
      <c r="AG1540">
        <v>7.2727272727272724E-2</v>
      </c>
      <c r="AH1540" s="4">
        <v>20</v>
      </c>
      <c r="AI1540">
        <v>0.42553191489361702</v>
      </c>
      <c r="AJ1540" s="4">
        <v>7</v>
      </c>
      <c r="AK1540">
        <v>0.14893617021276595</v>
      </c>
      <c r="AL1540" s="4">
        <v>14</v>
      </c>
      <c r="AM1540">
        <v>0.24561403508771928</v>
      </c>
      <c r="AN1540" s="4">
        <v>8</v>
      </c>
      <c r="AO1540">
        <v>0.14035087719298245</v>
      </c>
      <c r="AP1540" s="4">
        <v>1</v>
      </c>
      <c r="AQ1540">
        <v>9.0909090909090905E-3</v>
      </c>
      <c r="AR1540" s="4">
        <v>0</v>
      </c>
      <c r="AS1540">
        <v>0</v>
      </c>
      <c r="AT1540" s="4">
        <v>0</v>
      </c>
      <c r="AU1540" s="4">
        <v>0</v>
      </c>
      <c r="AV1540" s="4">
        <v>2</v>
      </c>
      <c r="AW1540">
        <v>2.0754716981132075</v>
      </c>
      <c r="AX1540" s="4">
        <f t="shared" si="24"/>
        <v>53</v>
      </c>
      <c r="AY1540" s="4">
        <v>44</v>
      </c>
      <c r="AZ1540" s="4">
        <v>72</v>
      </c>
    </row>
    <row r="1541" spans="1:52" x14ac:dyDescent="0.25">
      <c r="A1541" s="4">
        <v>2017</v>
      </c>
      <c r="B1541" s="4" t="s">
        <v>383</v>
      </c>
      <c r="C1541" t="s">
        <v>116</v>
      </c>
      <c r="D1541" t="s">
        <v>143</v>
      </c>
      <c r="E1541" t="s">
        <v>659</v>
      </c>
      <c r="F1541" s="4">
        <v>94</v>
      </c>
      <c r="G1541">
        <v>41</v>
      </c>
      <c r="H1541">
        <v>7</v>
      </c>
      <c r="I1541">
        <v>94</v>
      </c>
      <c r="J1541">
        <v>6.8617021276595747</v>
      </c>
      <c r="K1541">
        <v>0</v>
      </c>
      <c r="L1541">
        <v>0</v>
      </c>
      <c r="M1541">
        <v>88</v>
      </c>
      <c r="N1541">
        <v>1073</v>
      </c>
      <c r="O1541">
        <v>0.93617021276595747</v>
      </c>
      <c r="P1541">
        <v>66</v>
      </c>
      <c r="Q1541">
        <v>17</v>
      </c>
      <c r="R1541">
        <v>8</v>
      </c>
      <c r="S1541">
        <v>65</v>
      </c>
      <c r="T1541">
        <v>34</v>
      </c>
      <c r="U1541">
        <v>155.64705882352942</v>
      </c>
      <c r="V1541">
        <v>34</v>
      </c>
      <c r="W1541">
        <v>39.852941176470587</v>
      </c>
      <c r="X1541">
        <v>47</v>
      </c>
      <c r="Y1541">
        <v>94.255319148936167</v>
      </c>
      <c r="Z1541">
        <v>34</v>
      </c>
      <c r="AA1541">
        <v>273</v>
      </c>
      <c r="AB1541">
        <v>56</v>
      </c>
      <c r="AC1541">
        <v>127</v>
      </c>
      <c r="AD1541">
        <v>0.5957446808510638</v>
      </c>
      <c r="AE1541">
        <v>14</v>
      </c>
      <c r="AF1541">
        <v>51</v>
      </c>
      <c r="AG1541">
        <v>0.14893617021276595</v>
      </c>
      <c r="AH1541" s="4">
        <v>14</v>
      </c>
      <c r="AI1541">
        <v>0.41176470588235292</v>
      </c>
      <c r="AJ1541" s="4">
        <v>3</v>
      </c>
      <c r="AK1541">
        <v>8.8235294117647065E-2</v>
      </c>
      <c r="AL1541" s="4">
        <v>16</v>
      </c>
      <c r="AM1541">
        <v>0.2857142857142857</v>
      </c>
      <c r="AN1541" s="4">
        <v>2</v>
      </c>
      <c r="AO1541">
        <v>3.5714285714285712E-2</v>
      </c>
      <c r="AP1541" s="4">
        <v>1</v>
      </c>
      <c r="AQ1541">
        <v>1.0638297872340425E-2</v>
      </c>
      <c r="AR1541" s="4">
        <v>0</v>
      </c>
      <c r="AS1541">
        <v>0</v>
      </c>
      <c r="AT1541" s="4">
        <v>0</v>
      </c>
      <c r="AU1541" s="4">
        <v>0</v>
      </c>
      <c r="AV1541" s="4">
        <v>5</v>
      </c>
      <c r="AW1541">
        <v>2.1860465116279069</v>
      </c>
      <c r="AX1541" s="4">
        <f t="shared" si="24"/>
        <v>43</v>
      </c>
      <c r="AY1541" s="4">
        <v>33</v>
      </c>
      <c r="AZ1541" s="4">
        <v>89</v>
      </c>
    </row>
    <row r="1542" spans="1:52" x14ac:dyDescent="0.25">
      <c r="A1542" s="4">
        <v>2017</v>
      </c>
      <c r="B1542" s="4" t="s">
        <v>383</v>
      </c>
      <c r="C1542" t="s">
        <v>116</v>
      </c>
      <c r="D1542" t="s">
        <v>367</v>
      </c>
      <c r="E1542" t="s">
        <v>866</v>
      </c>
      <c r="F1542" s="4">
        <v>91</v>
      </c>
      <c r="G1542">
        <v>44</v>
      </c>
      <c r="H1542">
        <v>14</v>
      </c>
      <c r="I1542">
        <v>91</v>
      </c>
      <c r="J1542">
        <v>9.9780219780219781</v>
      </c>
      <c r="K1542">
        <v>4</v>
      </c>
      <c r="L1542">
        <v>4.3956043956043959E-2</v>
      </c>
      <c r="M1542">
        <v>86</v>
      </c>
      <c r="N1542">
        <v>2106</v>
      </c>
      <c r="O1542">
        <v>0.94505494505494503</v>
      </c>
      <c r="P1542">
        <v>80</v>
      </c>
      <c r="Q1542">
        <v>18</v>
      </c>
      <c r="R1542">
        <v>19</v>
      </c>
      <c r="S1542">
        <v>125</v>
      </c>
      <c r="T1542">
        <v>29</v>
      </c>
      <c r="U1542">
        <v>254.24137931034483</v>
      </c>
      <c r="V1542">
        <v>24</v>
      </c>
      <c r="W1542">
        <v>9.2083333333333339</v>
      </c>
      <c r="X1542">
        <v>55</v>
      </c>
      <c r="Y1542">
        <v>170.43636363636364</v>
      </c>
      <c r="Z1542">
        <v>32</v>
      </c>
      <c r="AA1542">
        <v>347</v>
      </c>
      <c r="AB1542">
        <v>56</v>
      </c>
      <c r="AC1542">
        <v>211</v>
      </c>
      <c r="AD1542">
        <v>0.61538461538461542</v>
      </c>
      <c r="AE1542">
        <v>1</v>
      </c>
      <c r="AF1542">
        <v>185</v>
      </c>
      <c r="AG1542">
        <v>1.098901098901099E-2</v>
      </c>
      <c r="AH1542" s="4">
        <v>15</v>
      </c>
      <c r="AI1542">
        <v>0.46875</v>
      </c>
      <c r="AJ1542" s="4">
        <v>4</v>
      </c>
      <c r="AK1542">
        <v>0.125</v>
      </c>
      <c r="AL1542" s="4">
        <v>18</v>
      </c>
      <c r="AM1542">
        <v>0.32142857142857145</v>
      </c>
      <c r="AN1542" s="4">
        <v>8</v>
      </c>
      <c r="AO1542">
        <v>0.14285714285714285</v>
      </c>
      <c r="AP1542" s="4">
        <v>1</v>
      </c>
      <c r="AQ1542">
        <v>1.098901098901099E-2</v>
      </c>
      <c r="AR1542" s="4">
        <v>0</v>
      </c>
      <c r="AS1542">
        <v>0</v>
      </c>
      <c r="AT1542" s="4">
        <v>0</v>
      </c>
      <c r="AU1542" s="4">
        <v>0</v>
      </c>
      <c r="AV1542" s="4">
        <v>2</v>
      </c>
      <c r="AW1542">
        <v>1.9782608695652173</v>
      </c>
      <c r="AX1542" s="4">
        <f t="shared" si="24"/>
        <v>46</v>
      </c>
      <c r="AY1542" s="4">
        <v>34</v>
      </c>
      <c r="AZ1542" s="4">
        <v>94</v>
      </c>
    </row>
    <row r="1543" spans="1:52" x14ac:dyDescent="0.25">
      <c r="A1543" s="4">
        <v>2017</v>
      </c>
      <c r="B1543" s="4" t="s">
        <v>383</v>
      </c>
      <c r="C1543" t="s">
        <v>116</v>
      </c>
      <c r="D1543" t="s">
        <v>340</v>
      </c>
      <c r="E1543" t="s">
        <v>733</v>
      </c>
      <c r="F1543" s="4">
        <v>59</v>
      </c>
      <c r="G1543">
        <v>32</v>
      </c>
      <c r="H1543">
        <v>8</v>
      </c>
      <c r="I1543">
        <v>59</v>
      </c>
      <c r="J1543">
        <v>7.8474576271186445</v>
      </c>
      <c r="K1543">
        <v>2</v>
      </c>
      <c r="L1543">
        <v>3.3898305084745763E-2</v>
      </c>
      <c r="M1543">
        <v>53</v>
      </c>
      <c r="N1543">
        <v>1049</v>
      </c>
      <c r="O1543">
        <v>0.89830508474576276</v>
      </c>
      <c r="P1543">
        <v>55</v>
      </c>
      <c r="Q1543">
        <v>13</v>
      </c>
      <c r="R1543">
        <v>10</v>
      </c>
      <c r="S1543">
        <v>104</v>
      </c>
      <c r="T1543">
        <v>20</v>
      </c>
      <c r="U1543">
        <v>236.05</v>
      </c>
      <c r="V1543">
        <v>19</v>
      </c>
      <c r="W1543">
        <v>51.842105263157897</v>
      </c>
      <c r="X1543">
        <v>39</v>
      </c>
      <c r="Y1543">
        <v>145.82051282051282</v>
      </c>
      <c r="Z1543">
        <v>17</v>
      </c>
      <c r="AA1543">
        <v>346</v>
      </c>
      <c r="AB1543">
        <v>37</v>
      </c>
      <c r="AC1543">
        <v>191</v>
      </c>
      <c r="AD1543">
        <v>0.6271186440677966</v>
      </c>
      <c r="AE1543">
        <v>0</v>
      </c>
      <c r="AF1543">
        <v>0</v>
      </c>
      <c r="AG1543">
        <v>0</v>
      </c>
      <c r="AH1543" s="4">
        <v>9</v>
      </c>
      <c r="AI1543">
        <v>0.52941176470588236</v>
      </c>
      <c r="AJ1543" s="4">
        <v>0</v>
      </c>
      <c r="AK1543">
        <v>0</v>
      </c>
      <c r="AL1543" s="4">
        <v>17</v>
      </c>
      <c r="AM1543">
        <v>0.45945945945945948</v>
      </c>
      <c r="AN1543" s="4">
        <v>3</v>
      </c>
      <c r="AO1543">
        <v>8.1081081081081086E-2</v>
      </c>
      <c r="AP1543" s="4">
        <v>0</v>
      </c>
      <c r="AQ1543">
        <v>0</v>
      </c>
      <c r="AR1543" s="4">
        <v>1</v>
      </c>
      <c r="AS1543">
        <v>1.6949152542372881E-2</v>
      </c>
      <c r="AT1543" s="4">
        <v>0</v>
      </c>
      <c r="AU1543" s="4">
        <v>0</v>
      </c>
      <c r="AV1543" s="4">
        <v>0</v>
      </c>
      <c r="AW1543">
        <v>1.7352941176470589</v>
      </c>
      <c r="AX1543" s="4">
        <f t="shared" si="24"/>
        <v>34</v>
      </c>
      <c r="AY1543" s="4">
        <v>17</v>
      </c>
      <c r="AZ1543" s="4">
        <v>95</v>
      </c>
    </row>
    <row r="1544" spans="1:52" x14ac:dyDescent="0.25">
      <c r="A1544" s="4">
        <v>2017</v>
      </c>
      <c r="B1544" s="4" t="s">
        <v>383</v>
      </c>
      <c r="C1544" t="s">
        <v>116</v>
      </c>
      <c r="D1544" t="s">
        <v>369</v>
      </c>
      <c r="E1544" t="s">
        <v>868</v>
      </c>
      <c r="F1544" s="4">
        <v>37</v>
      </c>
      <c r="G1544">
        <v>17</v>
      </c>
      <c r="H1544">
        <v>13</v>
      </c>
      <c r="I1544">
        <v>37</v>
      </c>
      <c r="J1544">
        <v>9.3243243243243246</v>
      </c>
      <c r="K1544">
        <v>0</v>
      </c>
      <c r="L1544">
        <v>0</v>
      </c>
      <c r="M1544">
        <v>35</v>
      </c>
      <c r="N1544">
        <v>1989</v>
      </c>
      <c r="O1544">
        <v>0.94594594594594594</v>
      </c>
      <c r="P1544">
        <v>33</v>
      </c>
      <c r="Q1544">
        <v>17</v>
      </c>
      <c r="R1544">
        <v>8</v>
      </c>
      <c r="S1544">
        <v>64</v>
      </c>
      <c r="T1544">
        <v>17</v>
      </c>
      <c r="U1544">
        <v>193.29411764705881</v>
      </c>
      <c r="V1544">
        <v>16</v>
      </c>
      <c r="W1544">
        <v>46</v>
      </c>
      <c r="X1544">
        <v>19</v>
      </c>
      <c r="Y1544">
        <v>148.47368421052633</v>
      </c>
      <c r="Z1544">
        <v>15</v>
      </c>
      <c r="AA1544">
        <v>288</v>
      </c>
      <c r="AB1544">
        <v>20</v>
      </c>
      <c r="AC1544">
        <v>198</v>
      </c>
      <c r="AD1544">
        <v>0.54054054054054057</v>
      </c>
      <c r="AE1544">
        <v>3</v>
      </c>
      <c r="AF1544">
        <v>155</v>
      </c>
      <c r="AG1544">
        <v>8.1081081081081086E-2</v>
      </c>
      <c r="AH1544" s="4">
        <v>6</v>
      </c>
      <c r="AI1544">
        <v>0.4</v>
      </c>
      <c r="AJ1544" s="4">
        <v>1</v>
      </c>
      <c r="AK1544">
        <v>6.6666666666666666E-2</v>
      </c>
      <c r="AL1544" s="4">
        <v>5</v>
      </c>
      <c r="AM1544">
        <v>0.25</v>
      </c>
      <c r="AN1544" s="4">
        <v>3</v>
      </c>
      <c r="AO1544">
        <v>0.15</v>
      </c>
      <c r="AP1544" s="4">
        <v>0</v>
      </c>
      <c r="AQ1544">
        <v>0</v>
      </c>
      <c r="AR1544" s="4">
        <v>0</v>
      </c>
      <c r="AS1544">
        <v>0</v>
      </c>
      <c r="AT1544" s="4">
        <v>0</v>
      </c>
      <c r="AU1544" s="4">
        <v>0</v>
      </c>
      <c r="AV1544" s="4">
        <v>0</v>
      </c>
      <c r="AW1544">
        <v>1.5416666666666667</v>
      </c>
      <c r="AX1544" s="4">
        <f t="shared" si="24"/>
        <v>24</v>
      </c>
      <c r="AY1544" s="4">
        <v>14</v>
      </c>
      <c r="AZ1544" s="4">
        <v>75</v>
      </c>
    </row>
    <row r="1545" spans="1:52" x14ac:dyDescent="0.25">
      <c r="A1545" s="4">
        <v>2017</v>
      </c>
      <c r="B1545" s="4" t="s">
        <v>383</v>
      </c>
      <c r="C1545" t="s">
        <v>116</v>
      </c>
      <c r="D1545" t="s">
        <v>87</v>
      </c>
      <c r="E1545" t="s">
        <v>606</v>
      </c>
      <c r="F1545" s="4">
        <v>17</v>
      </c>
      <c r="G1545">
        <v>3</v>
      </c>
      <c r="H1545">
        <v>1</v>
      </c>
      <c r="I1545">
        <v>11</v>
      </c>
      <c r="J1545">
        <v>6.4545454545454541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4</v>
      </c>
      <c r="Y1545">
        <v>696</v>
      </c>
      <c r="Z1545">
        <v>0</v>
      </c>
      <c r="AA1545">
        <v>0</v>
      </c>
      <c r="AB1545">
        <v>8</v>
      </c>
      <c r="AC1545">
        <v>217</v>
      </c>
      <c r="AD1545">
        <v>0.47058823529411764</v>
      </c>
      <c r="AE1545">
        <v>1</v>
      </c>
      <c r="AF1545">
        <v>229</v>
      </c>
      <c r="AG1545">
        <v>5.8823529411764705E-2</v>
      </c>
      <c r="AH1545" s="4">
        <v>0</v>
      </c>
      <c r="AI1545">
        <v>0</v>
      </c>
      <c r="AJ1545" s="4">
        <v>0</v>
      </c>
      <c r="AK1545">
        <v>0</v>
      </c>
      <c r="AL1545" s="4">
        <v>0</v>
      </c>
      <c r="AM1545">
        <v>0</v>
      </c>
      <c r="AN1545" s="4">
        <v>0</v>
      </c>
      <c r="AO1545">
        <v>0</v>
      </c>
      <c r="AP1545" s="4">
        <v>0</v>
      </c>
      <c r="AQ1545">
        <v>0</v>
      </c>
      <c r="AR1545" s="4">
        <v>0</v>
      </c>
      <c r="AS1545">
        <v>0</v>
      </c>
      <c r="AT1545" s="4">
        <v>1</v>
      </c>
      <c r="AU1545" s="4">
        <v>0</v>
      </c>
      <c r="AV1545" s="4">
        <v>7</v>
      </c>
      <c r="AW1545">
        <v>1.7</v>
      </c>
      <c r="AX1545" s="4">
        <f t="shared" si="24"/>
        <v>10</v>
      </c>
      <c r="AY1545" s="4">
        <v>0</v>
      </c>
      <c r="AZ1545" s="4">
        <v>0</v>
      </c>
    </row>
    <row r="1546" spans="1:52" x14ac:dyDescent="0.25">
      <c r="A1546" s="4">
        <v>2017</v>
      </c>
      <c r="B1546" s="4" t="s">
        <v>383</v>
      </c>
      <c r="C1546" t="s">
        <v>116</v>
      </c>
      <c r="D1546" t="s">
        <v>145</v>
      </c>
      <c r="E1546" t="s">
        <v>661</v>
      </c>
      <c r="F1546" s="4">
        <v>9</v>
      </c>
      <c r="G1546">
        <v>4</v>
      </c>
      <c r="H1546">
        <v>8</v>
      </c>
      <c r="I1546">
        <v>9</v>
      </c>
      <c r="J1546">
        <v>7.2222222222222223</v>
      </c>
      <c r="K1546">
        <v>0</v>
      </c>
      <c r="L1546">
        <v>0</v>
      </c>
      <c r="M1546">
        <v>9</v>
      </c>
      <c r="N1546">
        <v>1068</v>
      </c>
      <c r="O1546">
        <v>1</v>
      </c>
      <c r="P1546">
        <v>8</v>
      </c>
      <c r="Q1546">
        <v>11</v>
      </c>
      <c r="R1546">
        <v>1</v>
      </c>
      <c r="S1546">
        <v>9</v>
      </c>
      <c r="T1546">
        <v>4</v>
      </c>
      <c r="U1546">
        <v>176.75</v>
      </c>
      <c r="V1546">
        <v>3</v>
      </c>
      <c r="W1546">
        <v>125.33333333333333</v>
      </c>
      <c r="X1546">
        <v>5</v>
      </c>
      <c r="Y1546">
        <v>88</v>
      </c>
      <c r="Z1546">
        <v>3</v>
      </c>
      <c r="AA1546">
        <v>423</v>
      </c>
      <c r="AB1546">
        <v>5</v>
      </c>
      <c r="AC1546">
        <v>111</v>
      </c>
      <c r="AD1546">
        <v>0.55555555555555558</v>
      </c>
      <c r="AE1546">
        <v>1</v>
      </c>
      <c r="AF1546">
        <v>152</v>
      </c>
      <c r="AG1546">
        <v>0.1111111111111111</v>
      </c>
      <c r="AH1546" s="4">
        <v>1</v>
      </c>
      <c r="AI1546">
        <v>0.33333333333333331</v>
      </c>
      <c r="AJ1546" s="4">
        <v>0</v>
      </c>
      <c r="AK1546">
        <v>0</v>
      </c>
      <c r="AL1546" s="4">
        <v>3</v>
      </c>
      <c r="AM1546">
        <v>0.6</v>
      </c>
      <c r="AN1546" s="4">
        <v>0</v>
      </c>
      <c r="AO1546">
        <v>0</v>
      </c>
      <c r="AP1546" s="4">
        <v>0</v>
      </c>
      <c r="AQ1546">
        <v>0</v>
      </c>
      <c r="AR1546" s="4">
        <v>0</v>
      </c>
      <c r="AS1546">
        <v>0</v>
      </c>
      <c r="AT1546" s="4">
        <v>0</v>
      </c>
      <c r="AU1546" s="4">
        <v>0</v>
      </c>
      <c r="AV1546" s="4">
        <v>0</v>
      </c>
      <c r="AW1546">
        <v>1.2857142857142858</v>
      </c>
      <c r="AX1546" s="4">
        <f t="shared" si="24"/>
        <v>6.9999999999999991</v>
      </c>
      <c r="AY1546" s="4">
        <v>3</v>
      </c>
      <c r="AZ1546" s="4">
        <v>135</v>
      </c>
    </row>
    <row r="1547" spans="1:52" x14ac:dyDescent="0.25">
      <c r="A1547" s="4">
        <v>2017</v>
      </c>
      <c r="B1547" s="4" t="s">
        <v>383</v>
      </c>
      <c r="C1547" t="s">
        <v>116</v>
      </c>
      <c r="D1547" t="s">
        <v>392</v>
      </c>
      <c r="E1547" t="s">
        <v>890</v>
      </c>
      <c r="F1547" s="4">
        <v>1</v>
      </c>
      <c r="G1547">
        <v>1</v>
      </c>
      <c r="H1547">
        <v>2</v>
      </c>
      <c r="I1547">
        <v>1</v>
      </c>
      <c r="J1547">
        <v>13</v>
      </c>
      <c r="K1547">
        <v>0</v>
      </c>
      <c r="L1547">
        <v>0</v>
      </c>
      <c r="M1547">
        <v>1</v>
      </c>
      <c r="N1547">
        <v>7233</v>
      </c>
      <c r="O1547">
        <v>1</v>
      </c>
      <c r="P1547">
        <v>1</v>
      </c>
      <c r="Q1547">
        <v>13</v>
      </c>
      <c r="R1547">
        <v>0</v>
      </c>
      <c r="S1547">
        <v>0</v>
      </c>
      <c r="T1547">
        <v>1</v>
      </c>
      <c r="U1547">
        <v>139</v>
      </c>
      <c r="V1547">
        <v>1</v>
      </c>
      <c r="W1547">
        <v>28</v>
      </c>
      <c r="X1547">
        <v>0</v>
      </c>
      <c r="Y1547">
        <v>0</v>
      </c>
      <c r="Z1547">
        <v>1</v>
      </c>
      <c r="AA1547">
        <v>213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 s="4">
        <v>0</v>
      </c>
      <c r="AI1547">
        <v>0</v>
      </c>
      <c r="AJ1547" s="4">
        <v>0</v>
      </c>
      <c r="AK1547">
        <v>0</v>
      </c>
      <c r="AL1547" s="4">
        <v>0</v>
      </c>
      <c r="AM1547">
        <v>0</v>
      </c>
      <c r="AN1547" s="4">
        <v>0</v>
      </c>
      <c r="AO1547">
        <v>0</v>
      </c>
      <c r="AP1547" s="4">
        <v>0</v>
      </c>
      <c r="AQ1547">
        <v>0</v>
      </c>
      <c r="AR1547" s="4">
        <v>0</v>
      </c>
      <c r="AS1547">
        <v>0</v>
      </c>
      <c r="AT1547" s="4">
        <v>0</v>
      </c>
      <c r="AU1547" s="4">
        <v>0</v>
      </c>
      <c r="AV1547" s="4">
        <v>0</v>
      </c>
      <c r="AW1547">
        <v>1</v>
      </c>
      <c r="AX1547" s="4">
        <f t="shared" si="24"/>
        <v>1</v>
      </c>
      <c r="AY1547" s="4">
        <v>1</v>
      </c>
      <c r="AZ1547" s="4">
        <v>88</v>
      </c>
    </row>
    <row r="1548" spans="1:52" x14ac:dyDescent="0.25">
      <c r="A1548" s="4">
        <v>2017</v>
      </c>
      <c r="B1548" s="4" t="s">
        <v>383</v>
      </c>
      <c r="C1548" t="s">
        <v>116</v>
      </c>
      <c r="D1548" t="s">
        <v>393</v>
      </c>
      <c r="E1548" t="s">
        <v>891</v>
      </c>
      <c r="F1548" s="4">
        <v>1</v>
      </c>
      <c r="G1548">
        <v>0</v>
      </c>
      <c r="H1548">
        <v>0</v>
      </c>
      <c r="I1548">
        <v>1</v>
      </c>
      <c r="J1548">
        <v>4</v>
      </c>
      <c r="K1548">
        <v>0</v>
      </c>
      <c r="L1548">
        <v>0</v>
      </c>
      <c r="M1548">
        <v>1</v>
      </c>
      <c r="N1548">
        <v>2948</v>
      </c>
      <c r="O1548">
        <v>1</v>
      </c>
      <c r="P1548">
        <v>1</v>
      </c>
      <c r="Q1548">
        <v>4</v>
      </c>
      <c r="R1548">
        <v>1</v>
      </c>
      <c r="S1548">
        <v>89</v>
      </c>
      <c r="T1548">
        <v>1</v>
      </c>
      <c r="U1548">
        <v>87</v>
      </c>
      <c r="V1548">
        <v>0</v>
      </c>
      <c r="W1548">
        <v>0</v>
      </c>
      <c r="X1548">
        <v>0</v>
      </c>
      <c r="Y1548">
        <v>0</v>
      </c>
      <c r="Z1548">
        <v>1</v>
      </c>
      <c r="AA1548">
        <v>144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 s="4">
        <v>0</v>
      </c>
      <c r="AI1548">
        <v>0</v>
      </c>
      <c r="AJ1548" s="4">
        <v>0</v>
      </c>
      <c r="AK1548">
        <v>0</v>
      </c>
      <c r="AL1548" s="4">
        <v>0</v>
      </c>
      <c r="AM1548">
        <v>0</v>
      </c>
      <c r="AN1548" s="4">
        <v>0</v>
      </c>
      <c r="AO1548">
        <v>0</v>
      </c>
      <c r="AP1548" s="4">
        <v>0</v>
      </c>
      <c r="AQ1548">
        <v>0</v>
      </c>
      <c r="AR1548" s="4">
        <v>0</v>
      </c>
      <c r="AS1548">
        <v>0</v>
      </c>
      <c r="AT1548" s="4">
        <v>0</v>
      </c>
      <c r="AU1548" s="4">
        <v>0</v>
      </c>
      <c r="AV1548" s="4">
        <v>0</v>
      </c>
      <c r="AW1548">
        <v>1</v>
      </c>
      <c r="AX1548" s="4">
        <f t="shared" si="24"/>
        <v>1</v>
      </c>
      <c r="AY1548" s="4">
        <v>1</v>
      </c>
      <c r="AZ1548" s="4">
        <v>25</v>
      </c>
    </row>
    <row r="1549" spans="1:52" x14ac:dyDescent="0.25">
      <c r="A1549" s="4">
        <v>2017</v>
      </c>
      <c r="B1549" s="4" t="s">
        <v>383</v>
      </c>
      <c r="C1549" t="s">
        <v>116</v>
      </c>
      <c r="D1549" t="s">
        <v>156</v>
      </c>
      <c r="E1549" t="s">
        <v>671</v>
      </c>
      <c r="F1549" s="4">
        <v>1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655</v>
      </c>
      <c r="AD1549">
        <v>1</v>
      </c>
      <c r="AE1549">
        <v>0</v>
      </c>
      <c r="AF1549">
        <v>0</v>
      </c>
      <c r="AG1549">
        <v>0</v>
      </c>
      <c r="AH1549" s="4">
        <v>0</v>
      </c>
      <c r="AI1549">
        <v>0</v>
      </c>
      <c r="AJ1549" s="4">
        <v>0</v>
      </c>
      <c r="AK1549">
        <v>0</v>
      </c>
      <c r="AL1549" s="4">
        <v>0</v>
      </c>
      <c r="AM1549">
        <v>0</v>
      </c>
      <c r="AN1549" s="4">
        <v>0</v>
      </c>
      <c r="AO1549">
        <v>0</v>
      </c>
      <c r="AP1549" s="4">
        <v>0</v>
      </c>
      <c r="AQ1549">
        <v>0</v>
      </c>
      <c r="AR1549" s="4">
        <v>0</v>
      </c>
      <c r="AS1549">
        <v>0</v>
      </c>
      <c r="AT1549" s="4">
        <v>0</v>
      </c>
      <c r="AU1549" s="4">
        <v>0</v>
      </c>
      <c r="AV1549" s="4">
        <v>0</v>
      </c>
      <c r="AW1549">
        <v>1</v>
      </c>
      <c r="AX1549" s="4">
        <f t="shared" si="24"/>
        <v>1</v>
      </c>
      <c r="AY1549" s="4">
        <v>0</v>
      </c>
      <c r="AZ1549" s="4">
        <v>0</v>
      </c>
    </row>
    <row r="1550" spans="1:52" x14ac:dyDescent="0.25">
      <c r="A1550" s="4">
        <v>2017</v>
      </c>
      <c r="B1550" s="4" t="s">
        <v>383</v>
      </c>
      <c r="C1550" t="s">
        <v>116</v>
      </c>
      <c r="D1550" t="s">
        <v>394</v>
      </c>
      <c r="E1550" t="s">
        <v>892</v>
      </c>
      <c r="F1550" s="4">
        <v>1</v>
      </c>
      <c r="G1550">
        <v>0</v>
      </c>
      <c r="H1550">
        <v>0</v>
      </c>
      <c r="I1550">
        <v>1</v>
      </c>
      <c r="J1550">
        <v>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1</v>
      </c>
      <c r="Q1550">
        <v>16</v>
      </c>
      <c r="R1550">
        <v>0</v>
      </c>
      <c r="S1550">
        <v>0</v>
      </c>
      <c r="T1550">
        <v>1</v>
      </c>
      <c r="U1550">
        <v>270</v>
      </c>
      <c r="V1550">
        <v>1</v>
      </c>
      <c r="W1550">
        <v>37</v>
      </c>
      <c r="X1550">
        <v>0</v>
      </c>
      <c r="Y1550">
        <v>0</v>
      </c>
      <c r="Z1550">
        <v>1</v>
      </c>
      <c r="AA1550">
        <v>361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 s="4">
        <v>1</v>
      </c>
      <c r="AI1550">
        <v>1</v>
      </c>
      <c r="AJ1550" s="4">
        <v>0</v>
      </c>
      <c r="AK1550">
        <v>0</v>
      </c>
      <c r="AL1550" s="4">
        <v>0</v>
      </c>
      <c r="AM1550">
        <v>0</v>
      </c>
      <c r="AN1550" s="4">
        <v>0</v>
      </c>
      <c r="AO1550">
        <v>0</v>
      </c>
      <c r="AP1550" s="4">
        <v>0</v>
      </c>
      <c r="AQ1550">
        <v>0</v>
      </c>
      <c r="AR1550" s="4">
        <v>0</v>
      </c>
      <c r="AS1550">
        <v>0</v>
      </c>
      <c r="AT1550" s="4">
        <v>0</v>
      </c>
      <c r="AU1550" s="4">
        <v>0</v>
      </c>
      <c r="AV1550" s="4">
        <v>0</v>
      </c>
      <c r="AW1550">
        <v>1</v>
      </c>
      <c r="AX1550" s="4">
        <f t="shared" si="24"/>
        <v>1</v>
      </c>
      <c r="AY1550" s="4">
        <v>1</v>
      </c>
      <c r="AZ1550" s="4">
        <v>52</v>
      </c>
    </row>
    <row r="1551" spans="1:52" x14ac:dyDescent="0.25">
      <c r="A1551" s="4">
        <v>2017</v>
      </c>
      <c r="B1551" s="4" t="s">
        <v>383</v>
      </c>
      <c r="C1551" t="s">
        <v>116</v>
      </c>
      <c r="D1551" t="s">
        <v>395</v>
      </c>
      <c r="E1551" t="s">
        <v>893</v>
      </c>
      <c r="F1551" s="4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11</v>
      </c>
      <c r="AD1551">
        <v>1</v>
      </c>
      <c r="AE1551">
        <v>0</v>
      </c>
      <c r="AF1551">
        <v>0</v>
      </c>
      <c r="AG1551">
        <v>0</v>
      </c>
      <c r="AH1551" s="4">
        <v>0</v>
      </c>
      <c r="AI1551">
        <v>0</v>
      </c>
      <c r="AJ1551" s="4">
        <v>0</v>
      </c>
      <c r="AK1551">
        <v>0</v>
      </c>
      <c r="AL1551" s="4">
        <v>0</v>
      </c>
      <c r="AM1551">
        <v>0</v>
      </c>
      <c r="AN1551" s="4">
        <v>0</v>
      </c>
      <c r="AO1551">
        <v>0</v>
      </c>
      <c r="AP1551" s="4">
        <v>0</v>
      </c>
      <c r="AQ1551">
        <v>0</v>
      </c>
      <c r="AR1551" s="4">
        <v>0</v>
      </c>
      <c r="AS1551">
        <v>0</v>
      </c>
      <c r="AT1551" s="4">
        <v>0</v>
      </c>
      <c r="AU1551" s="4">
        <v>0</v>
      </c>
      <c r="AV1551" s="4">
        <v>0</v>
      </c>
      <c r="AW1551">
        <v>1</v>
      </c>
      <c r="AX1551" s="4">
        <f t="shared" si="24"/>
        <v>1</v>
      </c>
      <c r="AY1551" s="4">
        <v>0</v>
      </c>
      <c r="AZ1551" s="4">
        <v>0</v>
      </c>
    </row>
    <row r="1552" spans="1:52" x14ac:dyDescent="0.25">
      <c r="A1552" s="4">
        <v>2017</v>
      </c>
      <c r="B1552" s="4" t="s">
        <v>383</v>
      </c>
      <c r="C1552" t="s">
        <v>116</v>
      </c>
      <c r="D1552" t="s">
        <v>396</v>
      </c>
      <c r="E1552" t="s">
        <v>894</v>
      </c>
      <c r="F1552" s="4">
        <v>1</v>
      </c>
      <c r="G1552">
        <v>1</v>
      </c>
      <c r="H1552">
        <v>2</v>
      </c>
      <c r="I1552">
        <v>1</v>
      </c>
      <c r="J1552">
        <v>4</v>
      </c>
      <c r="K1552">
        <v>0</v>
      </c>
      <c r="L1552">
        <v>0</v>
      </c>
      <c r="M1552">
        <v>1</v>
      </c>
      <c r="N1552">
        <v>933</v>
      </c>
      <c r="O1552">
        <v>1</v>
      </c>
      <c r="P1552">
        <v>1</v>
      </c>
      <c r="Q1552">
        <v>8</v>
      </c>
      <c r="R1552">
        <v>0</v>
      </c>
      <c r="S1552">
        <v>0</v>
      </c>
      <c r="T1552">
        <v>1</v>
      </c>
      <c r="U1552">
        <v>204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 s="4">
        <v>1</v>
      </c>
      <c r="AI1552">
        <v>0</v>
      </c>
      <c r="AJ1552" s="4">
        <v>0</v>
      </c>
      <c r="AK1552">
        <v>0</v>
      </c>
      <c r="AL1552" s="4">
        <v>0</v>
      </c>
      <c r="AM1552">
        <v>0</v>
      </c>
      <c r="AN1552" s="4">
        <v>0</v>
      </c>
      <c r="AO1552">
        <v>0</v>
      </c>
      <c r="AP1552" s="4">
        <v>0</v>
      </c>
      <c r="AQ1552">
        <v>0</v>
      </c>
      <c r="AR1552" s="4">
        <v>0</v>
      </c>
      <c r="AS1552">
        <v>0</v>
      </c>
      <c r="AT1552" s="4">
        <v>0</v>
      </c>
      <c r="AU1552" s="4">
        <v>0</v>
      </c>
      <c r="AV1552" s="4">
        <v>0</v>
      </c>
      <c r="AW1552">
        <v>1</v>
      </c>
      <c r="AX1552" s="4">
        <f t="shared" si="24"/>
        <v>1</v>
      </c>
      <c r="AY1552" s="4">
        <v>1</v>
      </c>
      <c r="AZ1552" s="4">
        <v>25</v>
      </c>
    </row>
    <row r="1553" spans="1:52" x14ac:dyDescent="0.25">
      <c r="A1553" s="4">
        <v>2017</v>
      </c>
      <c r="B1553" s="4" t="s">
        <v>383</v>
      </c>
      <c r="C1553" t="s">
        <v>116</v>
      </c>
      <c r="D1553" t="s">
        <v>397</v>
      </c>
      <c r="E1553" t="s">
        <v>895</v>
      </c>
      <c r="F1553" s="4">
        <v>1</v>
      </c>
      <c r="G1553">
        <v>1</v>
      </c>
      <c r="H1553">
        <v>10</v>
      </c>
      <c r="I1553">
        <v>1</v>
      </c>
      <c r="J1553">
        <v>11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 s="4">
        <v>0</v>
      </c>
      <c r="AI1553">
        <v>0</v>
      </c>
      <c r="AJ1553" s="4">
        <v>0</v>
      </c>
      <c r="AK1553">
        <v>0</v>
      </c>
      <c r="AL1553" s="4">
        <v>0</v>
      </c>
      <c r="AM1553">
        <v>0</v>
      </c>
      <c r="AN1553" s="4">
        <v>0</v>
      </c>
      <c r="AO1553">
        <v>0</v>
      </c>
      <c r="AP1553" s="4">
        <v>0</v>
      </c>
      <c r="AQ1553">
        <v>0</v>
      </c>
      <c r="AR1553" s="4">
        <v>0</v>
      </c>
      <c r="AS1553">
        <v>0</v>
      </c>
      <c r="AT1553" s="4">
        <v>0</v>
      </c>
      <c r="AU1553" s="4">
        <v>0</v>
      </c>
      <c r="AV1553" s="4">
        <v>0</v>
      </c>
      <c r="AW1553">
        <v>1</v>
      </c>
      <c r="AX1553" s="4">
        <f t="shared" si="24"/>
        <v>1</v>
      </c>
      <c r="AY1553" s="4">
        <v>0</v>
      </c>
      <c r="AZ1553" s="4">
        <v>0</v>
      </c>
    </row>
    <row r="1554" spans="1:52" x14ac:dyDescent="0.25">
      <c r="A1554" s="4">
        <v>2017</v>
      </c>
      <c r="B1554" s="4" t="s">
        <v>383</v>
      </c>
      <c r="C1554" t="s">
        <v>155</v>
      </c>
      <c r="D1554" t="s">
        <v>156</v>
      </c>
      <c r="E1554" t="s">
        <v>671</v>
      </c>
      <c r="F1554" s="4">
        <v>79</v>
      </c>
      <c r="G1554">
        <v>76</v>
      </c>
      <c r="H1554">
        <v>3</v>
      </c>
      <c r="I1554">
        <v>78</v>
      </c>
      <c r="J1554">
        <v>4.2692307692307692</v>
      </c>
      <c r="K1554">
        <v>0</v>
      </c>
      <c r="L1554">
        <v>0</v>
      </c>
      <c r="M1554">
        <v>77</v>
      </c>
      <c r="N1554">
        <v>93</v>
      </c>
      <c r="O1554">
        <v>0.97468354430379744</v>
      </c>
      <c r="P1554">
        <v>49</v>
      </c>
      <c r="Q1554">
        <v>16</v>
      </c>
      <c r="R1554">
        <v>14</v>
      </c>
      <c r="S1554">
        <v>38</v>
      </c>
      <c r="T1554">
        <v>2</v>
      </c>
      <c r="U1554">
        <v>103.5</v>
      </c>
      <c r="V1554">
        <v>2</v>
      </c>
      <c r="W1554">
        <v>21</v>
      </c>
      <c r="X1554">
        <v>74</v>
      </c>
      <c r="Y1554">
        <v>77.702702702702709</v>
      </c>
      <c r="Z1554">
        <v>2</v>
      </c>
      <c r="AA1554">
        <v>236</v>
      </c>
      <c r="AB1554">
        <v>76</v>
      </c>
      <c r="AC1554">
        <v>92</v>
      </c>
      <c r="AD1554">
        <v>0.96202531645569622</v>
      </c>
      <c r="AE1554">
        <v>32</v>
      </c>
      <c r="AF1554">
        <v>59</v>
      </c>
      <c r="AG1554">
        <v>0.4050632911392405</v>
      </c>
      <c r="AH1554" s="4">
        <v>1</v>
      </c>
      <c r="AI1554">
        <v>0.5</v>
      </c>
      <c r="AJ1554" s="4">
        <v>0</v>
      </c>
      <c r="AK1554">
        <v>0</v>
      </c>
      <c r="AL1554" s="4">
        <v>11</v>
      </c>
      <c r="AM1554">
        <v>0.14473684210526316</v>
      </c>
      <c r="AN1554" s="4">
        <v>2</v>
      </c>
      <c r="AO1554">
        <v>2.6315789473684209E-2</v>
      </c>
      <c r="AP1554" s="4">
        <v>1</v>
      </c>
      <c r="AQ1554">
        <v>1.2658227848101266E-2</v>
      </c>
      <c r="AR1554" s="4">
        <v>0</v>
      </c>
      <c r="AS1554">
        <v>0</v>
      </c>
      <c r="AT1554" s="4">
        <v>0</v>
      </c>
      <c r="AU1554" s="4">
        <v>0</v>
      </c>
      <c r="AV1554" s="4">
        <v>1</v>
      </c>
      <c r="AW1554">
        <v>1.4107142857142858</v>
      </c>
      <c r="AX1554" s="4">
        <f t="shared" si="24"/>
        <v>55.999999999999993</v>
      </c>
      <c r="AY1554" s="4">
        <v>0</v>
      </c>
      <c r="AZ1554" s="4">
        <v>0</v>
      </c>
    </row>
    <row r="1555" spans="1:52" x14ac:dyDescent="0.25">
      <c r="A1555" s="4">
        <v>2017</v>
      </c>
      <c r="B1555" s="4" t="s">
        <v>383</v>
      </c>
      <c r="C1555" t="s">
        <v>155</v>
      </c>
      <c r="D1555" t="s">
        <v>151</v>
      </c>
      <c r="E1555" t="s">
        <v>667</v>
      </c>
      <c r="F1555" s="4">
        <v>76</v>
      </c>
      <c r="G1555">
        <v>68</v>
      </c>
      <c r="H1555">
        <v>1</v>
      </c>
      <c r="I1555">
        <v>76</v>
      </c>
      <c r="J1555">
        <v>2.1447368421052633</v>
      </c>
      <c r="K1555">
        <v>2</v>
      </c>
      <c r="L1555">
        <v>2.6315789473684209E-2</v>
      </c>
      <c r="M1555">
        <v>76</v>
      </c>
      <c r="N1555">
        <v>506</v>
      </c>
      <c r="O1555">
        <v>1</v>
      </c>
      <c r="P1555">
        <v>45</v>
      </c>
      <c r="Q1555">
        <v>17</v>
      </c>
      <c r="R1555">
        <v>8</v>
      </c>
      <c r="S1555">
        <v>19</v>
      </c>
      <c r="T1555">
        <v>0</v>
      </c>
      <c r="U1555">
        <v>0</v>
      </c>
      <c r="V1555">
        <v>0</v>
      </c>
      <c r="W1555">
        <v>0</v>
      </c>
      <c r="X1555">
        <v>75</v>
      </c>
      <c r="Y1555">
        <v>56.533333333333331</v>
      </c>
      <c r="Z1555">
        <v>0</v>
      </c>
      <c r="AA1555">
        <v>0</v>
      </c>
      <c r="AB1555">
        <v>76</v>
      </c>
      <c r="AC1555">
        <v>73</v>
      </c>
      <c r="AD1555">
        <v>1</v>
      </c>
      <c r="AE1555">
        <v>30</v>
      </c>
      <c r="AF1555">
        <v>47</v>
      </c>
      <c r="AG1555">
        <v>0.39473684210526316</v>
      </c>
      <c r="AH1555" s="4">
        <v>0</v>
      </c>
      <c r="AI1555">
        <v>0</v>
      </c>
      <c r="AJ1555" s="4">
        <v>0</v>
      </c>
      <c r="AK1555">
        <v>0</v>
      </c>
      <c r="AL1555" s="4">
        <v>14</v>
      </c>
      <c r="AM1555">
        <v>0.18421052631578946</v>
      </c>
      <c r="AN1555" s="4">
        <v>0</v>
      </c>
      <c r="AO1555">
        <v>0</v>
      </c>
      <c r="AP1555" s="4">
        <v>2</v>
      </c>
      <c r="AQ1555">
        <v>2.6315789473684209E-2</v>
      </c>
      <c r="AR1555" s="4">
        <v>0</v>
      </c>
      <c r="AS1555">
        <v>0</v>
      </c>
      <c r="AT1555" s="4">
        <v>0</v>
      </c>
      <c r="AU1555" s="4">
        <v>0</v>
      </c>
      <c r="AV1555" s="4">
        <v>0</v>
      </c>
      <c r="AW1555">
        <v>1.5833333333333333</v>
      </c>
      <c r="AX1555" s="4">
        <f t="shared" si="24"/>
        <v>48</v>
      </c>
      <c r="AY1555" s="4">
        <v>0</v>
      </c>
      <c r="AZ1555" s="4">
        <v>0</v>
      </c>
    </row>
    <row r="1556" spans="1:52" x14ac:dyDescent="0.25">
      <c r="A1556" s="4">
        <v>2017</v>
      </c>
      <c r="B1556" s="4" t="s">
        <v>383</v>
      </c>
      <c r="C1556" t="s">
        <v>155</v>
      </c>
      <c r="D1556" t="s">
        <v>157</v>
      </c>
      <c r="E1556" t="s">
        <v>672</v>
      </c>
      <c r="F1556" s="4">
        <v>72</v>
      </c>
      <c r="G1556">
        <v>72</v>
      </c>
      <c r="H1556">
        <v>2</v>
      </c>
      <c r="I1556">
        <v>72</v>
      </c>
      <c r="J1556">
        <v>3.9444444444444446</v>
      </c>
      <c r="K1556">
        <v>0</v>
      </c>
      <c r="L1556">
        <v>0</v>
      </c>
      <c r="M1556">
        <v>72</v>
      </c>
      <c r="N1556">
        <v>523</v>
      </c>
      <c r="O1556">
        <v>1</v>
      </c>
      <c r="P1556">
        <v>52</v>
      </c>
      <c r="Q1556">
        <v>8</v>
      </c>
      <c r="R1556">
        <v>11</v>
      </c>
      <c r="S1556">
        <v>21</v>
      </c>
      <c r="T1556">
        <v>0</v>
      </c>
      <c r="U1556">
        <v>0</v>
      </c>
      <c r="V1556">
        <v>0</v>
      </c>
      <c r="W1556">
        <v>0</v>
      </c>
      <c r="X1556">
        <v>71</v>
      </c>
      <c r="Y1556">
        <v>58.492957746478872</v>
      </c>
      <c r="Z1556">
        <v>0</v>
      </c>
      <c r="AA1556">
        <v>0</v>
      </c>
      <c r="AB1556">
        <v>71</v>
      </c>
      <c r="AC1556">
        <v>69</v>
      </c>
      <c r="AD1556">
        <v>0.98611111111111116</v>
      </c>
      <c r="AE1556">
        <v>23</v>
      </c>
      <c r="AF1556">
        <v>46</v>
      </c>
      <c r="AG1556">
        <v>0.31944444444444442</v>
      </c>
      <c r="AH1556" s="4">
        <v>0</v>
      </c>
      <c r="AI1556">
        <v>0</v>
      </c>
      <c r="AJ1556" s="4">
        <v>0</v>
      </c>
      <c r="AK1556">
        <v>0</v>
      </c>
      <c r="AL1556" s="4">
        <v>19</v>
      </c>
      <c r="AM1556">
        <v>0.26760563380281688</v>
      </c>
      <c r="AN1556" s="4">
        <v>2</v>
      </c>
      <c r="AO1556">
        <v>2.8169014084507043E-2</v>
      </c>
      <c r="AP1556" s="4">
        <v>4</v>
      </c>
      <c r="AQ1556">
        <v>5.5555555555555552E-2</v>
      </c>
      <c r="AR1556" s="4">
        <v>0</v>
      </c>
      <c r="AS1556">
        <v>0</v>
      </c>
      <c r="AT1556" s="4">
        <v>0</v>
      </c>
      <c r="AU1556" s="4">
        <v>0</v>
      </c>
      <c r="AV1556" s="4">
        <v>3</v>
      </c>
      <c r="AW1556">
        <v>1.2857142857142858</v>
      </c>
      <c r="AX1556" s="4">
        <f t="shared" si="24"/>
        <v>55.999999999999993</v>
      </c>
      <c r="AY1556" s="4">
        <v>0</v>
      </c>
      <c r="AZ1556" s="4">
        <v>0</v>
      </c>
    </row>
    <row r="1557" spans="1:52" x14ac:dyDescent="0.25">
      <c r="A1557" s="4">
        <v>2017</v>
      </c>
      <c r="B1557" s="4" t="s">
        <v>383</v>
      </c>
      <c r="C1557" t="s">
        <v>155</v>
      </c>
      <c r="D1557" t="s">
        <v>152</v>
      </c>
      <c r="E1557" t="s">
        <v>668</v>
      </c>
      <c r="F1557" s="4">
        <v>59</v>
      </c>
      <c r="G1557">
        <v>58</v>
      </c>
      <c r="H1557">
        <v>4</v>
      </c>
      <c r="I1557">
        <v>59</v>
      </c>
      <c r="J1557">
        <v>5.0847457627118642</v>
      </c>
      <c r="K1557">
        <v>0</v>
      </c>
      <c r="L1557">
        <v>0</v>
      </c>
      <c r="M1557">
        <v>54</v>
      </c>
      <c r="N1557">
        <v>337</v>
      </c>
      <c r="O1557">
        <v>0.9152542372881356</v>
      </c>
      <c r="P1557">
        <v>34</v>
      </c>
      <c r="Q1557">
        <v>15</v>
      </c>
      <c r="R1557">
        <v>5</v>
      </c>
      <c r="S1557">
        <v>21</v>
      </c>
      <c r="T1557">
        <v>1</v>
      </c>
      <c r="U1557">
        <v>120</v>
      </c>
      <c r="V1557">
        <v>1</v>
      </c>
      <c r="W1557">
        <v>5</v>
      </c>
      <c r="X1557">
        <v>56</v>
      </c>
      <c r="Y1557">
        <v>55.017857142857146</v>
      </c>
      <c r="Z1557">
        <v>1</v>
      </c>
      <c r="AA1557">
        <v>235</v>
      </c>
      <c r="AB1557">
        <v>57</v>
      </c>
      <c r="AC1557">
        <v>80</v>
      </c>
      <c r="AD1557">
        <v>0.96610169491525422</v>
      </c>
      <c r="AE1557">
        <v>22</v>
      </c>
      <c r="AF1557">
        <v>50</v>
      </c>
      <c r="AG1557">
        <v>0.3728813559322034</v>
      </c>
      <c r="AH1557" s="4">
        <v>1</v>
      </c>
      <c r="AI1557">
        <v>1</v>
      </c>
      <c r="AJ1557" s="4">
        <v>0</v>
      </c>
      <c r="AK1557">
        <v>0</v>
      </c>
      <c r="AL1557" s="4">
        <v>10</v>
      </c>
      <c r="AM1557">
        <v>0.17543859649122806</v>
      </c>
      <c r="AN1557" s="4">
        <v>3</v>
      </c>
      <c r="AO1557">
        <v>5.2631578947368418E-2</v>
      </c>
      <c r="AP1557" s="4">
        <v>1</v>
      </c>
      <c r="AQ1557">
        <v>1.6949152542372881E-2</v>
      </c>
      <c r="AR1557" s="4">
        <v>0</v>
      </c>
      <c r="AS1557">
        <v>0</v>
      </c>
      <c r="AT1557" s="4">
        <v>0</v>
      </c>
      <c r="AU1557" s="4">
        <v>0</v>
      </c>
      <c r="AV1557" s="4">
        <v>0</v>
      </c>
      <c r="AW1557">
        <v>1.3409090909090908</v>
      </c>
      <c r="AX1557" s="4">
        <f t="shared" si="24"/>
        <v>44</v>
      </c>
      <c r="AY1557" s="4">
        <v>0</v>
      </c>
      <c r="AZ1557" s="4">
        <v>0</v>
      </c>
    </row>
    <row r="1558" spans="1:52" x14ac:dyDescent="0.25">
      <c r="A1558" s="4">
        <v>2017</v>
      </c>
      <c r="B1558" s="4" t="s">
        <v>383</v>
      </c>
      <c r="C1558" t="s">
        <v>155</v>
      </c>
      <c r="D1558" t="s">
        <v>158</v>
      </c>
      <c r="E1558" t="s">
        <v>673</v>
      </c>
      <c r="F1558" s="4">
        <v>43</v>
      </c>
      <c r="G1558">
        <v>43</v>
      </c>
      <c r="H1558">
        <v>2</v>
      </c>
      <c r="I1558">
        <v>43</v>
      </c>
      <c r="J1558">
        <v>3.8837209302325579</v>
      </c>
      <c r="K1558">
        <v>0</v>
      </c>
      <c r="L1558">
        <v>0</v>
      </c>
      <c r="M1558">
        <v>42</v>
      </c>
      <c r="N1558">
        <v>-2</v>
      </c>
      <c r="O1558">
        <v>0.97674418604651159</v>
      </c>
      <c r="P1558">
        <v>27</v>
      </c>
      <c r="Q1558">
        <v>13</v>
      </c>
      <c r="R1558">
        <v>5</v>
      </c>
      <c r="S1558">
        <v>14</v>
      </c>
      <c r="T1558">
        <v>0</v>
      </c>
      <c r="U1558">
        <v>0</v>
      </c>
      <c r="V1558">
        <v>0</v>
      </c>
      <c r="W1558">
        <v>0</v>
      </c>
      <c r="X1558">
        <v>43</v>
      </c>
      <c r="Y1558">
        <v>62.860465116279073</v>
      </c>
      <c r="Z1558">
        <v>0</v>
      </c>
      <c r="AA1558">
        <v>0</v>
      </c>
      <c r="AB1558">
        <v>43</v>
      </c>
      <c r="AC1558">
        <v>79</v>
      </c>
      <c r="AD1558">
        <v>1</v>
      </c>
      <c r="AE1558">
        <v>14</v>
      </c>
      <c r="AF1558">
        <v>41</v>
      </c>
      <c r="AG1558">
        <v>0.32558139534883723</v>
      </c>
      <c r="AH1558" s="4">
        <v>0</v>
      </c>
      <c r="AI1558">
        <v>0</v>
      </c>
      <c r="AJ1558" s="4">
        <v>0</v>
      </c>
      <c r="AK1558">
        <v>0</v>
      </c>
      <c r="AL1558" s="4">
        <v>7</v>
      </c>
      <c r="AM1558">
        <v>0.16279069767441862</v>
      </c>
      <c r="AN1558" s="4">
        <v>1</v>
      </c>
      <c r="AO1558">
        <v>2.3255813953488372E-2</v>
      </c>
      <c r="AP1558" s="4">
        <v>0</v>
      </c>
      <c r="AQ1558">
        <v>0</v>
      </c>
      <c r="AR1558" s="4">
        <v>0</v>
      </c>
      <c r="AS1558">
        <v>0</v>
      </c>
      <c r="AT1558" s="4">
        <v>0</v>
      </c>
      <c r="AU1558" s="4">
        <v>0</v>
      </c>
      <c r="AV1558" s="4">
        <v>0</v>
      </c>
      <c r="AW1558">
        <v>1.303030303030303</v>
      </c>
      <c r="AX1558" s="4">
        <f t="shared" si="24"/>
        <v>33</v>
      </c>
      <c r="AY1558" s="4">
        <v>0</v>
      </c>
      <c r="AZ1558" s="4">
        <v>0</v>
      </c>
    </row>
    <row r="1559" spans="1:52" x14ac:dyDescent="0.25">
      <c r="A1559" s="4">
        <v>2017</v>
      </c>
      <c r="B1559" s="4" t="s">
        <v>383</v>
      </c>
      <c r="C1559" t="s">
        <v>155</v>
      </c>
      <c r="D1559" t="s">
        <v>159</v>
      </c>
      <c r="E1559" t="s">
        <v>674</v>
      </c>
      <c r="F1559" s="4">
        <v>16</v>
      </c>
      <c r="G1559">
        <v>16</v>
      </c>
      <c r="H1559">
        <v>9</v>
      </c>
      <c r="I1559">
        <v>16</v>
      </c>
      <c r="J1559">
        <v>10.4375</v>
      </c>
      <c r="K1559">
        <v>0</v>
      </c>
      <c r="L1559">
        <v>0</v>
      </c>
      <c r="M1559">
        <v>15</v>
      </c>
      <c r="N1559">
        <v>235</v>
      </c>
      <c r="O1559">
        <v>0.9375</v>
      </c>
      <c r="P1559">
        <v>12</v>
      </c>
      <c r="Q1559">
        <v>20</v>
      </c>
      <c r="R1559">
        <v>3</v>
      </c>
      <c r="S1559">
        <v>45</v>
      </c>
      <c r="T1559">
        <v>0</v>
      </c>
      <c r="U1559">
        <v>0</v>
      </c>
      <c r="V1559">
        <v>0</v>
      </c>
      <c r="W1559">
        <v>0</v>
      </c>
      <c r="X1559">
        <v>15</v>
      </c>
      <c r="Y1559">
        <v>85.266666666666666</v>
      </c>
      <c r="Z1559">
        <v>0</v>
      </c>
      <c r="AA1559">
        <v>0</v>
      </c>
      <c r="AB1559">
        <v>16</v>
      </c>
      <c r="AC1559">
        <v>108</v>
      </c>
      <c r="AD1559">
        <v>1</v>
      </c>
      <c r="AE1559">
        <v>3</v>
      </c>
      <c r="AF1559">
        <v>137</v>
      </c>
      <c r="AG1559">
        <v>0.1875</v>
      </c>
      <c r="AH1559" s="4">
        <v>0</v>
      </c>
      <c r="AI1559">
        <v>0</v>
      </c>
      <c r="AJ1559" s="4">
        <v>0</v>
      </c>
      <c r="AK1559">
        <v>0</v>
      </c>
      <c r="AL1559" s="4">
        <v>2</v>
      </c>
      <c r="AM1559">
        <v>0.125</v>
      </c>
      <c r="AN1559" s="4">
        <v>1</v>
      </c>
      <c r="AO1559">
        <v>6.25E-2</v>
      </c>
      <c r="AP1559" s="4">
        <v>0</v>
      </c>
      <c r="AQ1559">
        <v>0</v>
      </c>
      <c r="AR1559" s="4">
        <v>0</v>
      </c>
      <c r="AS1559">
        <v>0</v>
      </c>
      <c r="AT1559" s="4">
        <v>1</v>
      </c>
      <c r="AU1559" s="4">
        <v>0</v>
      </c>
      <c r="AV1559" s="4">
        <v>0</v>
      </c>
      <c r="AW1559">
        <v>1.7777777777777777</v>
      </c>
      <c r="AX1559" s="4">
        <f t="shared" si="24"/>
        <v>9</v>
      </c>
      <c r="AY1559" s="4">
        <v>0</v>
      </c>
      <c r="AZ1559" s="4">
        <v>0</v>
      </c>
    </row>
    <row r="1560" spans="1:52" x14ac:dyDescent="0.25">
      <c r="A1560" s="4">
        <v>2017</v>
      </c>
      <c r="B1560" s="4" t="s">
        <v>383</v>
      </c>
      <c r="C1560" t="s">
        <v>155</v>
      </c>
      <c r="D1560" t="s">
        <v>118</v>
      </c>
      <c r="E1560" t="s">
        <v>634</v>
      </c>
      <c r="F1560" s="4">
        <v>13</v>
      </c>
      <c r="G1560">
        <v>13</v>
      </c>
      <c r="H1560">
        <v>2</v>
      </c>
      <c r="I1560">
        <v>13</v>
      </c>
      <c r="J1560">
        <v>3.3076923076923075</v>
      </c>
      <c r="K1560">
        <v>0</v>
      </c>
      <c r="L1560">
        <v>0</v>
      </c>
      <c r="M1560">
        <v>13</v>
      </c>
      <c r="N1560">
        <v>-2</v>
      </c>
      <c r="O1560">
        <v>1</v>
      </c>
      <c r="P1560">
        <v>9</v>
      </c>
      <c r="Q1560">
        <v>8</v>
      </c>
      <c r="R1560">
        <v>3</v>
      </c>
      <c r="S1560">
        <v>21</v>
      </c>
      <c r="T1560">
        <v>0</v>
      </c>
      <c r="U1560">
        <v>0</v>
      </c>
      <c r="V1560">
        <v>0</v>
      </c>
      <c r="W1560">
        <v>0</v>
      </c>
      <c r="X1560">
        <v>13</v>
      </c>
      <c r="Y1560">
        <v>59.230769230769234</v>
      </c>
      <c r="Z1560">
        <v>0</v>
      </c>
      <c r="AA1560">
        <v>0</v>
      </c>
      <c r="AB1560">
        <v>13</v>
      </c>
      <c r="AC1560">
        <v>73</v>
      </c>
      <c r="AD1560">
        <v>1</v>
      </c>
      <c r="AE1560">
        <v>5</v>
      </c>
      <c r="AF1560">
        <v>41</v>
      </c>
      <c r="AG1560">
        <v>0.38461538461538464</v>
      </c>
      <c r="AH1560" s="4">
        <v>0</v>
      </c>
      <c r="AI1560">
        <v>0</v>
      </c>
      <c r="AJ1560" s="4">
        <v>0</v>
      </c>
      <c r="AK1560">
        <v>0</v>
      </c>
      <c r="AL1560" s="4">
        <v>3</v>
      </c>
      <c r="AM1560">
        <v>0.23076923076923078</v>
      </c>
      <c r="AN1560" s="4">
        <v>1</v>
      </c>
      <c r="AO1560">
        <v>7.6923076923076927E-2</v>
      </c>
      <c r="AP1560" s="4">
        <v>0</v>
      </c>
      <c r="AQ1560">
        <v>0</v>
      </c>
      <c r="AR1560" s="4">
        <v>0</v>
      </c>
      <c r="AS1560">
        <v>0</v>
      </c>
      <c r="AT1560" s="4">
        <v>0</v>
      </c>
      <c r="AU1560" s="4">
        <v>0</v>
      </c>
      <c r="AV1560" s="4">
        <v>0</v>
      </c>
      <c r="AW1560">
        <v>1.3</v>
      </c>
      <c r="AX1560" s="4">
        <f t="shared" si="24"/>
        <v>10</v>
      </c>
      <c r="AY1560" s="4">
        <v>0</v>
      </c>
      <c r="AZ1560" s="4">
        <v>0</v>
      </c>
    </row>
    <row r="1561" spans="1:52" x14ac:dyDescent="0.25">
      <c r="A1561" s="4">
        <v>2017</v>
      </c>
      <c r="B1561" s="4" t="s">
        <v>383</v>
      </c>
      <c r="C1561" t="s">
        <v>155</v>
      </c>
      <c r="D1561" t="s">
        <v>145</v>
      </c>
      <c r="E1561" t="s">
        <v>661</v>
      </c>
      <c r="F1561" s="4">
        <v>7</v>
      </c>
      <c r="G1561">
        <v>7</v>
      </c>
      <c r="H1561">
        <v>5</v>
      </c>
      <c r="I1561">
        <v>7</v>
      </c>
      <c r="J1561">
        <v>7.4285714285714288</v>
      </c>
      <c r="K1561">
        <v>0</v>
      </c>
      <c r="L1561">
        <v>0</v>
      </c>
      <c r="M1561">
        <v>6</v>
      </c>
      <c r="N1561">
        <v>144</v>
      </c>
      <c r="O1561">
        <v>0.8571428571428571</v>
      </c>
      <c r="P1561">
        <v>3</v>
      </c>
      <c r="Q1561">
        <v>6</v>
      </c>
      <c r="R1561">
        <v>1</v>
      </c>
      <c r="S1561">
        <v>13</v>
      </c>
      <c r="T1561">
        <v>0</v>
      </c>
      <c r="U1561">
        <v>0</v>
      </c>
      <c r="V1561">
        <v>0</v>
      </c>
      <c r="W1561">
        <v>0</v>
      </c>
      <c r="X1561">
        <v>6</v>
      </c>
      <c r="Y1561">
        <v>35.833333333333336</v>
      </c>
      <c r="Z1561">
        <v>0</v>
      </c>
      <c r="AA1561">
        <v>0</v>
      </c>
      <c r="AB1561">
        <v>7</v>
      </c>
      <c r="AC1561">
        <v>56</v>
      </c>
      <c r="AD1561">
        <v>1</v>
      </c>
      <c r="AE1561">
        <v>1</v>
      </c>
      <c r="AF1561">
        <v>15</v>
      </c>
      <c r="AG1561">
        <v>0.14285714285714285</v>
      </c>
      <c r="AH1561" s="4">
        <v>0</v>
      </c>
      <c r="AI1561">
        <v>0</v>
      </c>
      <c r="AJ1561" s="4">
        <v>0</v>
      </c>
      <c r="AK1561">
        <v>0</v>
      </c>
      <c r="AL1561" s="4">
        <v>0</v>
      </c>
      <c r="AM1561">
        <v>0</v>
      </c>
      <c r="AN1561" s="4">
        <v>0</v>
      </c>
      <c r="AO1561">
        <v>0</v>
      </c>
      <c r="AP1561" s="4">
        <v>0</v>
      </c>
      <c r="AQ1561">
        <v>0</v>
      </c>
      <c r="AR1561" s="4">
        <v>0</v>
      </c>
      <c r="AS1561">
        <v>0</v>
      </c>
      <c r="AT1561" s="4">
        <v>0</v>
      </c>
      <c r="AU1561" s="4">
        <v>0</v>
      </c>
      <c r="AV1561" s="4">
        <v>0</v>
      </c>
      <c r="AW1561">
        <v>1.1666666666666667</v>
      </c>
      <c r="AX1561" s="4">
        <f t="shared" si="24"/>
        <v>6</v>
      </c>
      <c r="AY1561" s="4">
        <v>0</v>
      </c>
      <c r="AZ1561" s="4">
        <v>0</v>
      </c>
    </row>
    <row r="1562" spans="1:52" x14ac:dyDescent="0.25">
      <c r="A1562" s="4">
        <v>2017</v>
      </c>
      <c r="B1562" s="4" t="s">
        <v>383</v>
      </c>
      <c r="C1562" t="s">
        <v>163</v>
      </c>
      <c r="D1562" t="s">
        <v>145</v>
      </c>
      <c r="E1562" t="s">
        <v>661</v>
      </c>
      <c r="F1562" s="4">
        <v>127</v>
      </c>
      <c r="G1562">
        <v>127</v>
      </c>
      <c r="H1562">
        <v>4</v>
      </c>
      <c r="I1562">
        <v>127</v>
      </c>
      <c r="J1562">
        <v>5.4645669291338583</v>
      </c>
      <c r="K1562">
        <v>4</v>
      </c>
      <c r="L1562">
        <v>3.1496062992125984E-2</v>
      </c>
      <c r="M1562">
        <v>126</v>
      </c>
      <c r="N1562">
        <v>309</v>
      </c>
      <c r="O1562">
        <v>0.99212598425196852</v>
      </c>
      <c r="P1562">
        <v>88</v>
      </c>
      <c r="Q1562">
        <v>12</v>
      </c>
      <c r="R1562">
        <v>9</v>
      </c>
      <c r="S1562">
        <v>20</v>
      </c>
      <c r="T1562">
        <v>7</v>
      </c>
      <c r="U1562">
        <v>134.28571428571428</v>
      </c>
      <c r="V1562">
        <v>5</v>
      </c>
      <c r="W1562">
        <v>20.399999999999999</v>
      </c>
      <c r="X1562">
        <v>117</v>
      </c>
      <c r="Y1562">
        <v>58.068376068376068</v>
      </c>
      <c r="Z1562">
        <v>10</v>
      </c>
      <c r="AA1562">
        <v>269</v>
      </c>
      <c r="AB1562">
        <v>117</v>
      </c>
      <c r="AC1562">
        <v>71</v>
      </c>
      <c r="AD1562">
        <v>0.92125984251968507</v>
      </c>
      <c r="AE1562">
        <v>66</v>
      </c>
      <c r="AF1562">
        <v>55</v>
      </c>
      <c r="AG1562">
        <v>0.51968503937007871</v>
      </c>
      <c r="AH1562" s="4">
        <v>6</v>
      </c>
      <c r="AI1562">
        <v>0.6</v>
      </c>
      <c r="AJ1562" s="4">
        <v>1</v>
      </c>
      <c r="AK1562">
        <v>0.1</v>
      </c>
      <c r="AL1562" s="4">
        <v>19</v>
      </c>
      <c r="AM1562">
        <v>0.1623931623931624</v>
      </c>
      <c r="AN1562" s="4">
        <v>4</v>
      </c>
      <c r="AO1562">
        <v>3.4188034188034191E-2</v>
      </c>
      <c r="AP1562" s="4">
        <v>0</v>
      </c>
      <c r="AQ1562">
        <v>0</v>
      </c>
      <c r="AR1562" s="4">
        <v>0</v>
      </c>
      <c r="AS1562">
        <v>0</v>
      </c>
      <c r="AT1562" s="4">
        <v>0</v>
      </c>
      <c r="AU1562" s="4">
        <v>0</v>
      </c>
      <c r="AV1562" s="4">
        <v>1</v>
      </c>
      <c r="AW1562">
        <v>1.5874999999999999</v>
      </c>
      <c r="AX1562" s="4">
        <f t="shared" si="24"/>
        <v>80</v>
      </c>
      <c r="AY1562" s="4">
        <v>2</v>
      </c>
      <c r="AZ1562" s="4">
        <v>28</v>
      </c>
    </row>
    <row r="1563" spans="1:52" x14ac:dyDescent="0.25">
      <c r="A1563" s="4">
        <v>2017</v>
      </c>
      <c r="B1563" s="4" t="s">
        <v>383</v>
      </c>
      <c r="C1563" t="s">
        <v>163</v>
      </c>
      <c r="D1563" t="s">
        <v>160</v>
      </c>
      <c r="E1563" t="s">
        <v>675</v>
      </c>
      <c r="F1563" s="4">
        <v>124</v>
      </c>
      <c r="G1563">
        <v>122</v>
      </c>
      <c r="H1563">
        <v>4</v>
      </c>
      <c r="I1563">
        <v>122</v>
      </c>
      <c r="J1563">
        <v>5.3934426229508201</v>
      </c>
      <c r="K1563">
        <v>2</v>
      </c>
      <c r="L1563">
        <v>1.6393442622950821E-2</v>
      </c>
      <c r="M1563">
        <v>122</v>
      </c>
      <c r="N1563">
        <v>42</v>
      </c>
      <c r="O1563">
        <v>0.9838709677419355</v>
      </c>
      <c r="P1563">
        <v>53</v>
      </c>
      <c r="Q1563">
        <v>14</v>
      </c>
      <c r="R1563">
        <v>22</v>
      </c>
      <c r="S1563">
        <v>20</v>
      </c>
      <c r="T1563">
        <v>4</v>
      </c>
      <c r="U1563">
        <v>106.75</v>
      </c>
      <c r="V1563">
        <v>4</v>
      </c>
      <c r="W1563">
        <v>51.5</v>
      </c>
      <c r="X1563">
        <v>118</v>
      </c>
      <c r="Y1563">
        <v>46.406779661016948</v>
      </c>
      <c r="Z1563">
        <v>4</v>
      </c>
      <c r="AA1563">
        <v>253</v>
      </c>
      <c r="AB1563">
        <v>119</v>
      </c>
      <c r="AC1563">
        <v>72</v>
      </c>
      <c r="AD1563">
        <v>0.95967741935483875</v>
      </c>
      <c r="AE1563">
        <v>36</v>
      </c>
      <c r="AF1563">
        <v>49</v>
      </c>
      <c r="AG1563">
        <v>0.29032258064516131</v>
      </c>
      <c r="AH1563" s="4">
        <v>2</v>
      </c>
      <c r="AI1563">
        <v>0.5</v>
      </c>
      <c r="AJ1563" s="4">
        <v>1</v>
      </c>
      <c r="AK1563">
        <v>0.25</v>
      </c>
      <c r="AL1563" s="4">
        <v>12</v>
      </c>
      <c r="AM1563">
        <v>0.10084033613445378</v>
      </c>
      <c r="AN1563" s="4">
        <v>3</v>
      </c>
      <c r="AO1563">
        <v>2.5210084033613446E-2</v>
      </c>
      <c r="AP1563" s="4">
        <v>1</v>
      </c>
      <c r="AQ1563">
        <v>8.0645161290322578E-3</v>
      </c>
      <c r="AR1563" s="4">
        <v>0</v>
      </c>
      <c r="AS1563">
        <v>0</v>
      </c>
      <c r="AT1563" s="4">
        <v>0</v>
      </c>
      <c r="AU1563" s="4">
        <v>0</v>
      </c>
      <c r="AV1563" s="4">
        <v>0</v>
      </c>
      <c r="AW1563">
        <v>1.3626373626373627</v>
      </c>
      <c r="AX1563" s="4">
        <f t="shared" si="24"/>
        <v>91</v>
      </c>
      <c r="AY1563" s="4">
        <v>2</v>
      </c>
      <c r="AZ1563" s="4">
        <v>118</v>
      </c>
    </row>
    <row r="1564" spans="1:52" x14ac:dyDescent="0.25">
      <c r="A1564" s="4">
        <v>2017</v>
      </c>
      <c r="B1564" s="4" t="s">
        <v>383</v>
      </c>
      <c r="C1564" t="s">
        <v>163</v>
      </c>
      <c r="D1564" t="s">
        <v>150</v>
      </c>
      <c r="E1564" t="s">
        <v>666</v>
      </c>
      <c r="F1564" s="4">
        <v>65</v>
      </c>
      <c r="G1564">
        <v>61</v>
      </c>
      <c r="H1564">
        <v>1</v>
      </c>
      <c r="I1564">
        <v>65</v>
      </c>
      <c r="J1564">
        <v>2.8307692307692309</v>
      </c>
      <c r="K1564">
        <v>2</v>
      </c>
      <c r="L1564">
        <v>3.0769230769230771E-2</v>
      </c>
      <c r="M1564">
        <v>62</v>
      </c>
      <c r="N1564">
        <v>327</v>
      </c>
      <c r="O1564">
        <v>0.9538461538461539</v>
      </c>
      <c r="P1564">
        <v>45</v>
      </c>
      <c r="Q1564">
        <v>12</v>
      </c>
      <c r="R1564">
        <v>21</v>
      </c>
      <c r="S1564">
        <v>21</v>
      </c>
      <c r="T1564">
        <v>8</v>
      </c>
      <c r="U1564">
        <v>151.125</v>
      </c>
      <c r="V1564">
        <v>6</v>
      </c>
      <c r="W1564">
        <v>28.833333333333332</v>
      </c>
      <c r="X1564">
        <v>57</v>
      </c>
      <c r="Y1564">
        <v>68.807017543859644</v>
      </c>
      <c r="Z1564">
        <v>6</v>
      </c>
      <c r="AA1564">
        <v>272</v>
      </c>
      <c r="AB1564">
        <v>57</v>
      </c>
      <c r="AC1564">
        <v>90</v>
      </c>
      <c r="AD1564">
        <v>0.87692307692307692</v>
      </c>
      <c r="AE1564">
        <v>15</v>
      </c>
      <c r="AF1564">
        <v>60</v>
      </c>
      <c r="AG1564">
        <v>0.23076923076923078</v>
      </c>
      <c r="AH1564" s="4">
        <v>5</v>
      </c>
      <c r="AI1564">
        <v>0.83333333333333337</v>
      </c>
      <c r="AJ1564" s="4">
        <v>0</v>
      </c>
      <c r="AK1564">
        <v>0</v>
      </c>
      <c r="AL1564" s="4">
        <v>7</v>
      </c>
      <c r="AM1564">
        <v>0.12280701754385964</v>
      </c>
      <c r="AN1564" s="4">
        <v>9</v>
      </c>
      <c r="AO1564">
        <v>0.15789473684210525</v>
      </c>
      <c r="AP1564" s="4">
        <v>0</v>
      </c>
      <c r="AQ1564">
        <v>0</v>
      </c>
      <c r="AR1564" s="4">
        <v>1</v>
      </c>
      <c r="AS1564">
        <v>1.5384615384615385E-2</v>
      </c>
      <c r="AT1564" s="4">
        <v>0</v>
      </c>
      <c r="AU1564" s="4">
        <v>0</v>
      </c>
      <c r="AV1564" s="4">
        <v>3</v>
      </c>
      <c r="AW1564">
        <v>1.5476190476190477</v>
      </c>
      <c r="AX1564" s="4">
        <f t="shared" si="24"/>
        <v>42</v>
      </c>
      <c r="AY1564" s="4">
        <v>2</v>
      </c>
      <c r="AZ1564" s="4">
        <v>15</v>
      </c>
    </row>
    <row r="1565" spans="1:52" x14ac:dyDescent="0.25">
      <c r="A1565" s="4">
        <v>2017</v>
      </c>
      <c r="B1565" s="4" t="s">
        <v>383</v>
      </c>
      <c r="C1565" t="s">
        <v>163</v>
      </c>
      <c r="D1565" t="s">
        <v>146</v>
      </c>
      <c r="E1565" t="s">
        <v>662</v>
      </c>
      <c r="F1565" s="4">
        <v>61</v>
      </c>
      <c r="G1565">
        <v>53</v>
      </c>
      <c r="H1565">
        <v>2</v>
      </c>
      <c r="I1565">
        <v>61</v>
      </c>
      <c r="J1565">
        <v>2.540983606557377</v>
      </c>
      <c r="K1565">
        <v>0</v>
      </c>
      <c r="L1565">
        <v>0</v>
      </c>
      <c r="M1565">
        <v>61</v>
      </c>
      <c r="N1565">
        <v>185</v>
      </c>
      <c r="O1565">
        <v>1</v>
      </c>
      <c r="P1565">
        <v>47</v>
      </c>
      <c r="Q1565">
        <v>5</v>
      </c>
      <c r="R1565">
        <v>11</v>
      </c>
      <c r="S1565">
        <v>17</v>
      </c>
      <c r="T1565">
        <v>6</v>
      </c>
      <c r="U1565">
        <v>92.5</v>
      </c>
      <c r="V1565">
        <v>6</v>
      </c>
      <c r="W1565">
        <v>26.166666666666668</v>
      </c>
      <c r="X1565">
        <v>55</v>
      </c>
      <c r="Y1565">
        <v>54.4</v>
      </c>
      <c r="Z1565">
        <v>6</v>
      </c>
      <c r="AA1565">
        <v>208</v>
      </c>
      <c r="AB1565">
        <v>54</v>
      </c>
      <c r="AC1565">
        <v>73</v>
      </c>
      <c r="AD1565">
        <v>0.88524590163934425</v>
      </c>
      <c r="AE1565">
        <v>25</v>
      </c>
      <c r="AF1565">
        <v>53</v>
      </c>
      <c r="AG1565">
        <v>0.4098360655737705</v>
      </c>
      <c r="AH1565" s="4">
        <v>4</v>
      </c>
      <c r="AI1565">
        <v>0.66666666666666663</v>
      </c>
      <c r="AJ1565" s="4">
        <v>1</v>
      </c>
      <c r="AK1565">
        <v>0.16666666666666666</v>
      </c>
      <c r="AL1565" s="4">
        <v>14</v>
      </c>
      <c r="AM1565">
        <v>0.25925925925925924</v>
      </c>
      <c r="AN1565" s="4">
        <v>3</v>
      </c>
      <c r="AO1565">
        <v>5.5555555555555552E-2</v>
      </c>
      <c r="AP1565" s="4">
        <v>0</v>
      </c>
      <c r="AQ1565">
        <v>0</v>
      </c>
      <c r="AR1565" s="4">
        <v>1</v>
      </c>
      <c r="AS1565">
        <v>1.6393442622950821E-2</v>
      </c>
      <c r="AT1565" s="4">
        <v>0</v>
      </c>
      <c r="AU1565" s="4">
        <v>0</v>
      </c>
      <c r="AV1565" s="4">
        <v>2</v>
      </c>
      <c r="AW1565">
        <v>1.3863636363636365</v>
      </c>
      <c r="AX1565" s="4">
        <f t="shared" si="24"/>
        <v>44</v>
      </c>
      <c r="AY1565" s="4">
        <v>5</v>
      </c>
      <c r="AZ1565" s="4">
        <v>54</v>
      </c>
    </row>
    <row r="1566" spans="1:52" x14ac:dyDescent="0.25">
      <c r="A1566" s="4">
        <v>2017</v>
      </c>
      <c r="B1566" s="4" t="s">
        <v>383</v>
      </c>
      <c r="C1566" t="s">
        <v>163</v>
      </c>
      <c r="D1566" t="s">
        <v>340</v>
      </c>
      <c r="E1566" t="s">
        <v>733</v>
      </c>
      <c r="F1566" s="4">
        <v>55</v>
      </c>
      <c r="G1566">
        <v>55</v>
      </c>
      <c r="H1566">
        <v>4</v>
      </c>
      <c r="I1566">
        <v>55</v>
      </c>
      <c r="J1566">
        <v>5.6727272727272728</v>
      </c>
      <c r="K1566">
        <v>4</v>
      </c>
      <c r="L1566">
        <v>7.2727272727272724E-2</v>
      </c>
      <c r="M1566">
        <v>55</v>
      </c>
      <c r="N1566">
        <v>258</v>
      </c>
      <c r="O1566">
        <v>1</v>
      </c>
      <c r="P1566">
        <v>42</v>
      </c>
      <c r="Q1566">
        <v>12</v>
      </c>
      <c r="R1566">
        <v>10</v>
      </c>
      <c r="S1566">
        <v>9</v>
      </c>
      <c r="T1566">
        <v>5</v>
      </c>
      <c r="U1566">
        <v>234.6</v>
      </c>
      <c r="V1566">
        <v>2</v>
      </c>
      <c r="W1566">
        <v>16</v>
      </c>
      <c r="X1566">
        <v>50</v>
      </c>
      <c r="Y1566">
        <v>77.16</v>
      </c>
      <c r="Z1566">
        <v>5</v>
      </c>
      <c r="AA1566">
        <v>312</v>
      </c>
      <c r="AB1566">
        <v>50</v>
      </c>
      <c r="AC1566">
        <v>111</v>
      </c>
      <c r="AD1566">
        <v>0.90909090909090906</v>
      </c>
      <c r="AE1566">
        <v>23</v>
      </c>
      <c r="AF1566">
        <v>74</v>
      </c>
      <c r="AG1566">
        <v>0.41818181818181815</v>
      </c>
      <c r="AH1566" s="4">
        <v>2</v>
      </c>
      <c r="AI1566">
        <v>0.4</v>
      </c>
      <c r="AJ1566" s="4">
        <v>0</v>
      </c>
      <c r="AK1566">
        <v>0</v>
      </c>
      <c r="AL1566" s="4">
        <v>11</v>
      </c>
      <c r="AM1566">
        <v>0.22</v>
      </c>
      <c r="AN1566" s="4">
        <v>4</v>
      </c>
      <c r="AO1566">
        <v>0.08</v>
      </c>
      <c r="AP1566" s="4">
        <v>0</v>
      </c>
      <c r="AQ1566">
        <v>0</v>
      </c>
      <c r="AR1566" s="4">
        <v>0</v>
      </c>
      <c r="AS1566">
        <v>0</v>
      </c>
      <c r="AT1566" s="4">
        <v>0</v>
      </c>
      <c r="AU1566" s="4">
        <v>0</v>
      </c>
      <c r="AV1566" s="4">
        <v>1</v>
      </c>
      <c r="AW1566">
        <v>1.8333333333333333</v>
      </c>
      <c r="AX1566" s="4">
        <f t="shared" si="24"/>
        <v>30</v>
      </c>
      <c r="AY1566" s="4">
        <v>0</v>
      </c>
      <c r="AZ1566" s="4">
        <v>0</v>
      </c>
    </row>
    <row r="1567" spans="1:52" x14ac:dyDescent="0.25">
      <c r="A1567" s="4">
        <v>2017</v>
      </c>
      <c r="B1567" s="4" t="s">
        <v>383</v>
      </c>
      <c r="C1567" t="s">
        <v>163</v>
      </c>
      <c r="D1567" t="s">
        <v>165</v>
      </c>
      <c r="E1567" t="s">
        <v>679</v>
      </c>
      <c r="F1567" s="4">
        <v>42</v>
      </c>
      <c r="G1567">
        <v>42</v>
      </c>
      <c r="H1567">
        <v>3</v>
      </c>
      <c r="I1567">
        <v>42</v>
      </c>
      <c r="J1567">
        <v>4.833333333333333</v>
      </c>
      <c r="K1567">
        <v>0</v>
      </c>
      <c r="L1567">
        <v>0</v>
      </c>
      <c r="M1567">
        <v>42</v>
      </c>
      <c r="N1567">
        <v>474</v>
      </c>
      <c r="O1567">
        <v>1</v>
      </c>
      <c r="P1567">
        <v>26</v>
      </c>
      <c r="Q1567">
        <v>14</v>
      </c>
      <c r="R1567">
        <v>7</v>
      </c>
      <c r="S1567">
        <v>22</v>
      </c>
      <c r="T1567">
        <v>6</v>
      </c>
      <c r="U1567">
        <v>111.16666666666667</v>
      </c>
      <c r="V1567">
        <v>6</v>
      </c>
      <c r="W1567">
        <v>23.333333333333332</v>
      </c>
      <c r="X1567">
        <v>35</v>
      </c>
      <c r="Y1567">
        <v>99.885714285714286</v>
      </c>
      <c r="Z1567">
        <v>6</v>
      </c>
      <c r="AA1567">
        <v>260</v>
      </c>
      <c r="AB1567">
        <v>36</v>
      </c>
      <c r="AC1567">
        <v>112</v>
      </c>
      <c r="AD1567">
        <v>0.8571428571428571</v>
      </c>
      <c r="AE1567">
        <v>8</v>
      </c>
      <c r="AF1567">
        <v>74</v>
      </c>
      <c r="AG1567">
        <v>0.19047619047619047</v>
      </c>
      <c r="AH1567" s="4">
        <v>2</v>
      </c>
      <c r="AI1567">
        <v>0.33333333333333331</v>
      </c>
      <c r="AJ1567" s="4">
        <v>0</v>
      </c>
      <c r="AK1567">
        <v>0</v>
      </c>
      <c r="AL1567" s="4">
        <v>5</v>
      </c>
      <c r="AM1567">
        <v>0.1388888888888889</v>
      </c>
      <c r="AN1567" s="4">
        <v>2</v>
      </c>
      <c r="AO1567">
        <v>5.5555555555555552E-2</v>
      </c>
      <c r="AP1567" s="4">
        <v>0</v>
      </c>
      <c r="AQ1567">
        <v>0</v>
      </c>
      <c r="AR1567" s="4">
        <v>0</v>
      </c>
      <c r="AS1567">
        <v>0</v>
      </c>
      <c r="AT1567" s="4">
        <v>0</v>
      </c>
      <c r="AU1567" s="4">
        <v>0</v>
      </c>
      <c r="AV1567" s="4">
        <v>0</v>
      </c>
      <c r="AW1567">
        <v>1.68</v>
      </c>
      <c r="AX1567" s="4">
        <f t="shared" si="24"/>
        <v>25</v>
      </c>
      <c r="AY1567" s="4">
        <v>1</v>
      </c>
      <c r="AZ1567" s="4">
        <v>10</v>
      </c>
    </row>
    <row r="1568" spans="1:52" x14ac:dyDescent="0.25">
      <c r="A1568" s="4">
        <v>2017</v>
      </c>
      <c r="B1568" s="4" t="s">
        <v>383</v>
      </c>
      <c r="C1568" t="s">
        <v>163</v>
      </c>
      <c r="D1568" t="s">
        <v>369</v>
      </c>
      <c r="E1568" t="s">
        <v>868</v>
      </c>
      <c r="F1568" s="4">
        <v>31</v>
      </c>
      <c r="G1568">
        <v>31</v>
      </c>
      <c r="H1568">
        <v>2</v>
      </c>
      <c r="I1568">
        <v>31</v>
      </c>
      <c r="J1568">
        <v>3.064516129032258</v>
      </c>
      <c r="K1568">
        <v>4</v>
      </c>
      <c r="L1568">
        <v>0.12903225806451613</v>
      </c>
      <c r="M1568">
        <v>31</v>
      </c>
      <c r="N1568">
        <v>774</v>
      </c>
      <c r="O1568">
        <v>1</v>
      </c>
      <c r="P1568">
        <v>15</v>
      </c>
      <c r="Q1568">
        <v>11</v>
      </c>
      <c r="R1568">
        <v>4</v>
      </c>
      <c r="S1568">
        <v>11</v>
      </c>
      <c r="T1568">
        <v>3</v>
      </c>
      <c r="U1568">
        <v>55.333333333333336</v>
      </c>
      <c r="V1568">
        <v>3</v>
      </c>
      <c r="W1568">
        <v>54.666666666666664</v>
      </c>
      <c r="X1568">
        <v>28</v>
      </c>
      <c r="Y1568">
        <v>33.535714285714285</v>
      </c>
      <c r="Z1568">
        <v>3</v>
      </c>
      <c r="AA1568">
        <v>218</v>
      </c>
      <c r="AB1568">
        <v>28</v>
      </c>
      <c r="AC1568">
        <v>44</v>
      </c>
      <c r="AD1568">
        <v>0.90322580645161288</v>
      </c>
      <c r="AE1568">
        <v>20</v>
      </c>
      <c r="AF1568">
        <v>38</v>
      </c>
      <c r="AG1568">
        <v>0.64516129032258063</v>
      </c>
      <c r="AH1568" s="4">
        <v>0</v>
      </c>
      <c r="AI1568">
        <v>0</v>
      </c>
      <c r="AJ1568" s="4">
        <v>0</v>
      </c>
      <c r="AK1568">
        <v>0</v>
      </c>
      <c r="AL1568" s="4">
        <v>2</v>
      </c>
      <c r="AM1568">
        <v>7.1428571428571425E-2</v>
      </c>
      <c r="AN1568" s="4">
        <v>0</v>
      </c>
      <c r="AO1568">
        <v>0</v>
      </c>
      <c r="AP1568" s="4">
        <v>0</v>
      </c>
      <c r="AQ1568">
        <v>0</v>
      </c>
      <c r="AR1568" s="4">
        <v>0</v>
      </c>
      <c r="AS1568">
        <v>0</v>
      </c>
      <c r="AT1568" s="4">
        <v>0</v>
      </c>
      <c r="AU1568" s="4">
        <v>0</v>
      </c>
      <c r="AV1568" s="4">
        <v>0</v>
      </c>
      <c r="AW1568">
        <v>1.9375</v>
      </c>
      <c r="AX1568" s="4">
        <f t="shared" si="24"/>
        <v>16</v>
      </c>
      <c r="AY1568" s="4">
        <v>0</v>
      </c>
      <c r="AZ1568" s="4">
        <v>0</v>
      </c>
    </row>
    <row r="1569" spans="1:52" x14ac:dyDescent="0.25">
      <c r="A1569" s="4">
        <v>2017</v>
      </c>
      <c r="B1569" s="4" t="s">
        <v>383</v>
      </c>
      <c r="C1569" t="s">
        <v>163</v>
      </c>
      <c r="D1569" t="s">
        <v>164</v>
      </c>
      <c r="E1569" t="s">
        <v>678</v>
      </c>
      <c r="F1569" s="4">
        <v>30</v>
      </c>
      <c r="G1569">
        <v>30</v>
      </c>
      <c r="H1569">
        <v>2</v>
      </c>
      <c r="I1569">
        <v>30</v>
      </c>
      <c r="J1569">
        <v>3.3</v>
      </c>
      <c r="K1569">
        <v>0</v>
      </c>
      <c r="L1569">
        <v>0</v>
      </c>
      <c r="M1569">
        <v>30</v>
      </c>
      <c r="N1569">
        <v>146</v>
      </c>
      <c r="O1569">
        <v>1</v>
      </c>
      <c r="P1569">
        <v>24</v>
      </c>
      <c r="Q1569">
        <v>12</v>
      </c>
      <c r="R1569">
        <v>8</v>
      </c>
      <c r="S1569">
        <v>13</v>
      </c>
      <c r="T1569">
        <v>0</v>
      </c>
      <c r="U1569">
        <v>0</v>
      </c>
      <c r="V1569">
        <v>0</v>
      </c>
      <c r="W1569">
        <v>0</v>
      </c>
      <c r="X1569">
        <v>30</v>
      </c>
      <c r="Y1569">
        <v>60.43333333333333</v>
      </c>
      <c r="Z1569">
        <v>0</v>
      </c>
      <c r="AA1569">
        <v>0</v>
      </c>
      <c r="AB1569">
        <v>30</v>
      </c>
      <c r="AC1569">
        <v>86</v>
      </c>
      <c r="AD1569">
        <v>1</v>
      </c>
      <c r="AE1569">
        <v>14</v>
      </c>
      <c r="AF1569">
        <v>64</v>
      </c>
      <c r="AG1569">
        <v>0.46666666666666667</v>
      </c>
      <c r="AH1569" s="4">
        <v>0</v>
      </c>
      <c r="AI1569">
        <v>0</v>
      </c>
      <c r="AJ1569" s="4">
        <v>0</v>
      </c>
      <c r="AK1569">
        <v>0</v>
      </c>
      <c r="AL1569" s="4">
        <v>4</v>
      </c>
      <c r="AM1569">
        <v>0.13333333333333333</v>
      </c>
      <c r="AN1569" s="4">
        <v>0</v>
      </c>
      <c r="AO1569">
        <v>0</v>
      </c>
      <c r="AP1569" s="4">
        <v>0</v>
      </c>
      <c r="AQ1569">
        <v>0</v>
      </c>
      <c r="AR1569" s="4">
        <v>0</v>
      </c>
      <c r="AS1569">
        <v>0</v>
      </c>
      <c r="AT1569" s="4">
        <v>0</v>
      </c>
      <c r="AU1569" s="4">
        <v>0</v>
      </c>
      <c r="AV1569" s="4">
        <v>0</v>
      </c>
      <c r="AW1569">
        <v>1.7647058823529411</v>
      </c>
      <c r="AX1569" s="4">
        <f t="shared" si="24"/>
        <v>17</v>
      </c>
      <c r="AY1569" s="4">
        <v>0</v>
      </c>
      <c r="AZ1569" s="4">
        <v>0</v>
      </c>
    </row>
    <row r="1570" spans="1:52" x14ac:dyDescent="0.25">
      <c r="A1570" s="4">
        <v>2017</v>
      </c>
      <c r="B1570" s="4" t="s">
        <v>383</v>
      </c>
      <c r="C1570" t="s">
        <v>163</v>
      </c>
      <c r="D1570" t="s">
        <v>159</v>
      </c>
      <c r="E1570" t="s">
        <v>674</v>
      </c>
      <c r="F1570" s="4">
        <v>19</v>
      </c>
      <c r="G1570">
        <v>19</v>
      </c>
      <c r="H1570">
        <v>8</v>
      </c>
      <c r="I1570">
        <v>19</v>
      </c>
      <c r="J1570">
        <v>9.1052631578947363</v>
      </c>
      <c r="K1570">
        <v>0</v>
      </c>
      <c r="L1570">
        <v>0</v>
      </c>
      <c r="M1570">
        <v>18</v>
      </c>
      <c r="N1570">
        <v>1496</v>
      </c>
      <c r="O1570">
        <v>0.94736842105263153</v>
      </c>
      <c r="P1570">
        <v>15</v>
      </c>
      <c r="Q1570">
        <v>17</v>
      </c>
      <c r="R1570">
        <v>3</v>
      </c>
      <c r="S1570">
        <v>68</v>
      </c>
      <c r="T1570">
        <v>4</v>
      </c>
      <c r="U1570">
        <v>153.75</v>
      </c>
      <c r="V1570">
        <v>4</v>
      </c>
      <c r="W1570">
        <v>7</v>
      </c>
      <c r="X1570">
        <v>15</v>
      </c>
      <c r="Y1570">
        <v>78.933333333333337</v>
      </c>
      <c r="Z1570">
        <v>4</v>
      </c>
      <c r="AA1570">
        <v>284</v>
      </c>
      <c r="AB1570">
        <v>15</v>
      </c>
      <c r="AC1570">
        <v>103</v>
      </c>
      <c r="AD1570">
        <v>0.78947368421052633</v>
      </c>
      <c r="AE1570">
        <v>7</v>
      </c>
      <c r="AF1570">
        <v>70</v>
      </c>
      <c r="AG1570">
        <v>0.36842105263157893</v>
      </c>
      <c r="AH1570" s="4">
        <v>3</v>
      </c>
      <c r="AI1570">
        <v>0.75</v>
      </c>
      <c r="AJ1570" s="4">
        <v>0</v>
      </c>
      <c r="AK1570">
        <v>0</v>
      </c>
      <c r="AL1570" s="4">
        <v>5</v>
      </c>
      <c r="AM1570">
        <v>0.33333333333333331</v>
      </c>
      <c r="AN1570" s="4">
        <v>0</v>
      </c>
      <c r="AO1570">
        <v>0</v>
      </c>
      <c r="AP1570" s="4">
        <v>0</v>
      </c>
      <c r="AQ1570">
        <v>0</v>
      </c>
      <c r="AR1570" s="4">
        <v>0</v>
      </c>
      <c r="AS1570">
        <v>0</v>
      </c>
      <c r="AT1570" s="4">
        <v>0</v>
      </c>
      <c r="AU1570" s="4">
        <v>0</v>
      </c>
      <c r="AV1570" s="4">
        <v>0</v>
      </c>
      <c r="AW1570">
        <v>1.4615384615384615</v>
      </c>
      <c r="AX1570" s="4">
        <f t="shared" si="24"/>
        <v>13</v>
      </c>
      <c r="AY1570" s="4">
        <v>4</v>
      </c>
      <c r="AZ1570" s="4">
        <v>72</v>
      </c>
    </row>
    <row r="1571" spans="1:52" x14ac:dyDescent="0.25">
      <c r="A1571" s="4">
        <v>2017</v>
      </c>
      <c r="B1571" s="4" t="s">
        <v>383</v>
      </c>
      <c r="C1571" t="s">
        <v>163</v>
      </c>
      <c r="D1571" t="s">
        <v>370</v>
      </c>
      <c r="E1571" t="s">
        <v>869</v>
      </c>
      <c r="F1571" s="4">
        <v>17</v>
      </c>
      <c r="G1571">
        <v>17</v>
      </c>
      <c r="H1571">
        <v>9</v>
      </c>
      <c r="I1571">
        <v>17</v>
      </c>
      <c r="J1571">
        <v>11.411764705882353</v>
      </c>
      <c r="K1571">
        <v>2</v>
      </c>
      <c r="L1571">
        <v>0.11764705882352941</v>
      </c>
      <c r="M1571">
        <v>17</v>
      </c>
      <c r="N1571">
        <v>137</v>
      </c>
      <c r="O1571">
        <v>1</v>
      </c>
      <c r="P1571">
        <v>8</v>
      </c>
      <c r="Q1571">
        <v>16</v>
      </c>
      <c r="R1571">
        <v>0</v>
      </c>
      <c r="S1571">
        <v>0</v>
      </c>
      <c r="T1571">
        <v>3</v>
      </c>
      <c r="U1571">
        <v>127.33333333333333</v>
      </c>
      <c r="V1571">
        <v>2</v>
      </c>
      <c r="W1571">
        <v>24.5</v>
      </c>
      <c r="X1571">
        <v>13</v>
      </c>
      <c r="Y1571">
        <v>85.692307692307693</v>
      </c>
      <c r="Z1571">
        <v>3</v>
      </c>
      <c r="AA1571">
        <v>233</v>
      </c>
      <c r="AB1571">
        <v>14</v>
      </c>
      <c r="AC1571">
        <v>111</v>
      </c>
      <c r="AD1571">
        <v>0.82352941176470584</v>
      </c>
      <c r="AE1571">
        <v>0</v>
      </c>
      <c r="AF1571">
        <v>0</v>
      </c>
      <c r="AG1571">
        <v>0</v>
      </c>
      <c r="AH1571" s="4">
        <v>1</v>
      </c>
      <c r="AI1571">
        <v>0.33333333333333331</v>
      </c>
      <c r="AJ1571" s="4">
        <v>0</v>
      </c>
      <c r="AK1571">
        <v>0</v>
      </c>
      <c r="AL1571" s="4">
        <v>1</v>
      </c>
      <c r="AM1571">
        <v>7.1428571428571425E-2</v>
      </c>
      <c r="AN1571" s="4">
        <v>0</v>
      </c>
      <c r="AO1571">
        <v>0</v>
      </c>
      <c r="AP1571" s="4">
        <v>0</v>
      </c>
      <c r="AQ1571">
        <v>0</v>
      </c>
      <c r="AR1571" s="4">
        <v>0</v>
      </c>
      <c r="AS1571">
        <v>0</v>
      </c>
      <c r="AT1571" s="4">
        <v>0</v>
      </c>
      <c r="AU1571" s="4">
        <v>0</v>
      </c>
      <c r="AV1571" s="4">
        <v>0</v>
      </c>
      <c r="AW1571">
        <v>1.8888888888888888</v>
      </c>
      <c r="AX1571" s="4">
        <f t="shared" si="24"/>
        <v>9</v>
      </c>
      <c r="AY1571" s="4">
        <v>0</v>
      </c>
      <c r="AZ1571" s="4">
        <v>0</v>
      </c>
    </row>
    <row r="1572" spans="1:52" x14ac:dyDescent="0.25">
      <c r="A1572" s="4">
        <v>2017</v>
      </c>
      <c r="B1572" s="4" t="s">
        <v>383</v>
      </c>
      <c r="C1572" t="s">
        <v>163</v>
      </c>
      <c r="D1572" t="s">
        <v>367</v>
      </c>
      <c r="E1572" t="s">
        <v>866</v>
      </c>
      <c r="F1572" s="4">
        <v>7</v>
      </c>
      <c r="G1572">
        <v>7</v>
      </c>
      <c r="H1572">
        <v>1</v>
      </c>
      <c r="I1572">
        <v>7</v>
      </c>
      <c r="J1572">
        <v>3.8571428571428572</v>
      </c>
      <c r="K1572">
        <v>0</v>
      </c>
      <c r="L1572">
        <v>0</v>
      </c>
      <c r="M1572">
        <v>6</v>
      </c>
      <c r="N1572">
        <v>86</v>
      </c>
      <c r="O1572">
        <v>0.8571428571428571</v>
      </c>
      <c r="P1572">
        <v>6</v>
      </c>
      <c r="Q1572">
        <v>9</v>
      </c>
      <c r="R1572">
        <v>2</v>
      </c>
      <c r="S1572">
        <v>9</v>
      </c>
      <c r="T1572">
        <v>2</v>
      </c>
      <c r="U1572">
        <v>112.5</v>
      </c>
      <c r="V1572">
        <v>2</v>
      </c>
      <c r="W1572">
        <v>81.5</v>
      </c>
      <c r="X1572">
        <v>5</v>
      </c>
      <c r="Y1572">
        <v>66</v>
      </c>
      <c r="Z1572">
        <v>2</v>
      </c>
      <c r="AA1572">
        <v>308</v>
      </c>
      <c r="AB1572">
        <v>5</v>
      </c>
      <c r="AC1572">
        <v>73</v>
      </c>
      <c r="AD1572">
        <v>0.7142857142857143</v>
      </c>
      <c r="AE1572">
        <v>4</v>
      </c>
      <c r="AF1572">
        <v>62</v>
      </c>
      <c r="AG1572">
        <v>0.5714285714285714</v>
      </c>
      <c r="AH1572" s="4">
        <v>2</v>
      </c>
      <c r="AI1572">
        <v>1</v>
      </c>
      <c r="AJ1572" s="4">
        <v>0</v>
      </c>
      <c r="AK1572">
        <v>0</v>
      </c>
      <c r="AL1572" s="4">
        <v>0</v>
      </c>
      <c r="AM1572">
        <v>0</v>
      </c>
      <c r="AN1572" s="4">
        <v>0</v>
      </c>
      <c r="AO1572">
        <v>0</v>
      </c>
      <c r="AP1572" s="4">
        <v>0</v>
      </c>
      <c r="AQ1572">
        <v>0</v>
      </c>
      <c r="AR1572" s="4">
        <v>0</v>
      </c>
      <c r="AS1572">
        <v>0</v>
      </c>
      <c r="AT1572" s="4">
        <v>0</v>
      </c>
      <c r="AU1572" s="4">
        <v>0</v>
      </c>
      <c r="AV1572" s="4">
        <v>1</v>
      </c>
      <c r="AW1572">
        <v>1.1666666666666667</v>
      </c>
      <c r="AX1572" s="4">
        <f t="shared" si="24"/>
        <v>6</v>
      </c>
      <c r="AY1572" s="4">
        <v>0</v>
      </c>
      <c r="AZ1572" s="4">
        <v>0</v>
      </c>
    </row>
    <row r="1573" spans="1:52" x14ac:dyDescent="0.25">
      <c r="A1573" s="4">
        <v>2017</v>
      </c>
      <c r="B1573" s="4" t="s">
        <v>383</v>
      </c>
      <c r="C1573" t="s">
        <v>163</v>
      </c>
      <c r="D1573" t="s">
        <v>166</v>
      </c>
      <c r="E1573" t="s">
        <v>680</v>
      </c>
      <c r="F1573" s="4">
        <v>2</v>
      </c>
      <c r="G1573">
        <v>2</v>
      </c>
      <c r="H1573">
        <v>1</v>
      </c>
      <c r="I1573">
        <v>2</v>
      </c>
      <c r="J1573">
        <v>3.5</v>
      </c>
      <c r="K1573">
        <v>0</v>
      </c>
      <c r="L1573">
        <v>0</v>
      </c>
      <c r="M1573">
        <v>1</v>
      </c>
      <c r="N1573">
        <v>-36</v>
      </c>
      <c r="O1573">
        <v>0.5</v>
      </c>
      <c r="P1573">
        <v>1</v>
      </c>
      <c r="Q1573">
        <v>4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1</v>
      </c>
      <c r="Y1573">
        <v>75</v>
      </c>
      <c r="Z1573">
        <v>0</v>
      </c>
      <c r="AA1573">
        <v>0</v>
      </c>
      <c r="AB1573">
        <v>1</v>
      </c>
      <c r="AC1573">
        <v>124</v>
      </c>
      <c r="AD1573">
        <v>0.5</v>
      </c>
      <c r="AE1573">
        <v>0</v>
      </c>
      <c r="AF1573">
        <v>0</v>
      </c>
      <c r="AG1573">
        <v>0</v>
      </c>
      <c r="AH1573" s="4">
        <v>0</v>
      </c>
      <c r="AI1573">
        <v>0</v>
      </c>
      <c r="AJ1573" s="4">
        <v>0</v>
      </c>
      <c r="AK1573">
        <v>0</v>
      </c>
      <c r="AL1573" s="4">
        <v>1</v>
      </c>
      <c r="AM1573">
        <v>1</v>
      </c>
      <c r="AN1573" s="4">
        <v>0</v>
      </c>
      <c r="AO1573">
        <v>0</v>
      </c>
      <c r="AP1573" s="4">
        <v>0</v>
      </c>
      <c r="AQ1573">
        <v>0</v>
      </c>
      <c r="AR1573" s="4">
        <v>0</v>
      </c>
      <c r="AS1573">
        <v>0</v>
      </c>
      <c r="AT1573" s="4">
        <v>0</v>
      </c>
      <c r="AU1573" s="4">
        <v>0</v>
      </c>
      <c r="AV1573" s="4">
        <v>0</v>
      </c>
      <c r="AW1573">
        <v>2</v>
      </c>
      <c r="AX1573" s="4">
        <f t="shared" si="24"/>
        <v>1</v>
      </c>
      <c r="AY1573" s="4">
        <v>0</v>
      </c>
      <c r="AZ1573" s="4">
        <v>0</v>
      </c>
    </row>
    <row r="1574" spans="1:52" x14ac:dyDescent="0.25">
      <c r="A1574" s="4">
        <v>2017</v>
      </c>
      <c r="B1574" s="4" t="s">
        <v>383</v>
      </c>
      <c r="C1574" t="s">
        <v>170</v>
      </c>
      <c r="D1574" t="s">
        <v>171</v>
      </c>
      <c r="E1574" t="s">
        <v>684</v>
      </c>
      <c r="F1574" s="4">
        <v>310</v>
      </c>
      <c r="G1574">
        <v>308</v>
      </c>
      <c r="H1574">
        <v>3</v>
      </c>
      <c r="I1574">
        <v>310</v>
      </c>
      <c r="J1574">
        <v>4.3774193548387093</v>
      </c>
      <c r="K1574">
        <v>2</v>
      </c>
      <c r="L1574">
        <v>6.4516129032258064E-3</v>
      </c>
      <c r="M1574">
        <v>284</v>
      </c>
      <c r="N1574">
        <v>1769</v>
      </c>
      <c r="O1574">
        <v>0.91612903225806452</v>
      </c>
      <c r="P1574">
        <v>239</v>
      </c>
      <c r="Q1574">
        <v>21</v>
      </c>
      <c r="R1574">
        <v>92</v>
      </c>
      <c r="S1574">
        <v>39</v>
      </c>
      <c r="T1574">
        <v>37</v>
      </c>
      <c r="U1574">
        <v>161.05405405405406</v>
      </c>
      <c r="V1574">
        <v>37</v>
      </c>
      <c r="W1574">
        <v>49.567567567567565</v>
      </c>
      <c r="X1574">
        <v>269</v>
      </c>
      <c r="Y1574">
        <v>106.60594795539033</v>
      </c>
      <c r="Z1574">
        <v>31</v>
      </c>
      <c r="AA1574">
        <v>345</v>
      </c>
      <c r="AB1574">
        <v>270</v>
      </c>
      <c r="AC1574">
        <v>134</v>
      </c>
      <c r="AD1574">
        <v>0.87096774193548387</v>
      </c>
      <c r="AE1574">
        <v>145</v>
      </c>
      <c r="AF1574">
        <v>100</v>
      </c>
      <c r="AG1574">
        <v>0.46774193548387094</v>
      </c>
      <c r="AH1574" s="4">
        <v>24</v>
      </c>
      <c r="AI1574">
        <v>0.77419354838709675</v>
      </c>
      <c r="AJ1574" s="4">
        <v>2</v>
      </c>
      <c r="AK1574">
        <v>6.4516129032258063E-2</v>
      </c>
      <c r="AL1574" s="4">
        <v>63</v>
      </c>
      <c r="AM1574">
        <v>0.23333333333333334</v>
      </c>
      <c r="AN1574" s="4">
        <v>24</v>
      </c>
      <c r="AO1574">
        <v>8.8888888888888892E-2</v>
      </c>
      <c r="AP1574" s="4">
        <v>2</v>
      </c>
      <c r="AQ1574">
        <v>6.4516129032258064E-3</v>
      </c>
      <c r="AR1574" s="4">
        <v>2</v>
      </c>
      <c r="AS1574">
        <v>6.4516129032258064E-3</v>
      </c>
      <c r="AT1574" s="4">
        <v>1</v>
      </c>
      <c r="AU1574" s="4">
        <v>0</v>
      </c>
      <c r="AV1574" s="4">
        <v>9</v>
      </c>
      <c r="AW1574">
        <v>2.183098591549296</v>
      </c>
      <c r="AX1574" s="4">
        <f t="shared" si="24"/>
        <v>142</v>
      </c>
      <c r="AY1574" s="4">
        <v>8</v>
      </c>
      <c r="AZ1574" s="4">
        <v>66</v>
      </c>
    </row>
    <row r="1575" spans="1:52" x14ac:dyDescent="0.25">
      <c r="A1575" s="4">
        <v>2017</v>
      </c>
      <c r="B1575" s="4" t="s">
        <v>383</v>
      </c>
      <c r="C1575" t="s">
        <v>170</v>
      </c>
      <c r="D1575" t="s">
        <v>172</v>
      </c>
      <c r="E1575" t="s">
        <v>685</v>
      </c>
      <c r="F1575" s="4">
        <v>294</v>
      </c>
      <c r="G1575">
        <v>292</v>
      </c>
      <c r="H1575">
        <v>2</v>
      </c>
      <c r="I1575">
        <v>294</v>
      </c>
      <c r="J1575">
        <v>3.7006802721088436</v>
      </c>
      <c r="K1575">
        <v>2</v>
      </c>
      <c r="L1575">
        <v>6.8027210884353739E-3</v>
      </c>
      <c r="M1575">
        <v>289</v>
      </c>
      <c r="N1575">
        <v>248</v>
      </c>
      <c r="O1575">
        <v>0.98299319727891155</v>
      </c>
      <c r="P1575">
        <v>186</v>
      </c>
      <c r="Q1575">
        <v>23</v>
      </c>
      <c r="R1575">
        <v>43</v>
      </c>
      <c r="S1575">
        <v>47</v>
      </c>
      <c r="T1575">
        <v>19</v>
      </c>
      <c r="U1575">
        <v>171.21052631578948</v>
      </c>
      <c r="V1575">
        <v>14</v>
      </c>
      <c r="W1575">
        <v>17.428571428571427</v>
      </c>
      <c r="X1575">
        <v>265</v>
      </c>
      <c r="Y1575">
        <v>84.890566037735852</v>
      </c>
      <c r="Z1575">
        <v>19</v>
      </c>
      <c r="AA1575">
        <v>323</v>
      </c>
      <c r="AB1575">
        <v>274</v>
      </c>
      <c r="AC1575">
        <v>109</v>
      </c>
      <c r="AD1575">
        <v>0.93197278911564629</v>
      </c>
      <c r="AE1575">
        <v>167</v>
      </c>
      <c r="AF1575">
        <v>81</v>
      </c>
      <c r="AG1575">
        <v>0.56802721088435371</v>
      </c>
      <c r="AH1575" s="4">
        <v>9</v>
      </c>
      <c r="AI1575">
        <v>0.47368421052631576</v>
      </c>
      <c r="AJ1575" s="4">
        <v>2</v>
      </c>
      <c r="AK1575">
        <v>0.10526315789473684</v>
      </c>
      <c r="AL1575" s="4">
        <v>39</v>
      </c>
      <c r="AM1575">
        <v>0.14233576642335766</v>
      </c>
      <c r="AN1575" s="4">
        <v>19</v>
      </c>
      <c r="AO1575">
        <v>6.9343065693430656E-2</v>
      </c>
      <c r="AP1575" s="4">
        <v>1</v>
      </c>
      <c r="AQ1575">
        <v>3.4013605442176869E-3</v>
      </c>
      <c r="AR1575" s="4">
        <v>4</v>
      </c>
      <c r="AS1575">
        <v>1.3605442176870748E-2</v>
      </c>
      <c r="AT1575" s="4">
        <v>0</v>
      </c>
      <c r="AU1575" s="4">
        <v>0</v>
      </c>
      <c r="AV1575" s="4">
        <v>3</v>
      </c>
      <c r="AW1575">
        <v>2.0416666666666665</v>
      </c>
      <c r="AX1575" s="4">
        <f t="shared" si="24"/>
        <v>144</v>
      </c>
      <c r="AY1575" s="4">
        <v>2</v>
      </c>
      <c r="AZ1575" s="4">
        <v>7</v>
      </c>
    </row>
    <row r="1576" spans="1:52" x14ac:dyDescent="0.25">
      <c r="A1576" s="4">
        <v>2017</v>
      </c>
      <c r="B1576" s="4" t="s">
        <v>383</v>
      </c>
      <c r="C1576" t="s">
        <v>170</v>
      </c>
      <c r="D1576" t="s">
        <v>174</v>
      </c>
      <c r="E1576" t="s">
        <v>687</v>
      </c>
      <c r="F1576" s="4">
        <v>248</v>
      </c>
      <c r="G1576">
        <v>244</v>
      </c>
      <c r="H1576">
        <v>3</v>
      </c>
      <c r="I1576">
        <v>248</v>
      </c>
      <c r="J1576">
        <v>4.5766129032258061</v>
      </c>
      <c r="K1576">
        <v>6</v>
      </c>
      <c r="L1576">
        <v>2.4193548387096774E-2</v>
      </c>
      <c r="M1576">
        <v>239</v>
      </c>
      <c r="N1576">
        <v>1168</v>
      </c>
      <c r="O1576">
        <v>0.96370967741935487</v>
      </c>
      <c r="P1576">
        <v>201</v>
      </c>
      <c r="Q1576">
        <v>21</v>
      </c>
      <c r="R1576">
        <v>78</v>
      </c>
      <c r="S1576">
        <v>54</v>
      </c>
      <c r="T1576">
        <v>27</v>
      </c>
      <c r="U1576">
        <v>152.5185185185185</v>
      </c>
      <c r="V1576">
        <v>23</v>
      </c>
      <c r="W1576">
        <v>5.3913043478260869</v>
      </c>
      <c r="X1576">
        <v>215</v>
      </c>
      <c r="Y1576">
        <v>136.14418604651163</v>
      </c>
      <c r="Z1576">
        <v>23</v>
      </c>
      <c r="AA1576">
        <v>288</v>
      </c>
      <c r="AB1576">
        <v>217</v>
      </c>
      <c r="AC1576">
        <v>160</v>
      </c>
      <c r="AD1576">
        <v>0.875</v>
      </c>
      <c r="AE1576">
        <v>72</v>
      </c>
      <c r="AF1576">
        <v>116</v>
      </c>
      <c r="AG1576">
        <v>0.29032258064516131</v>
      </c>
      <c r="AH1576" s="4">
        <v>14</v>
      </c>
      <c r="AI1576">
        <v>0.60869565217391308</v>
      </c>
      <c r="AJ1576" s="4">
        <v>0</v>
      </c>
      <c r="AK1576">
        <v>0</v>
      </c>
      <c r="AL1576" s="4">
        <v>63</v>
      </c>
      <c r="AM1576">
        <v>0.29032258064516131</v>
      </c>
      <c r="AN1576" s="4">
        <v>22</v>
      </c>
      <c r="AO1576">
        <v>0.10138248847926268</v>
      </c>
      <c r="AP1576" s="4">
        <v>1</v>
      </c>
      <c r="AQ1576">
        <v>4.0322580645161289E-3</v>
      </c>
      <c r="AR1576" s="4">
        <v>4</v>
      </c>
      <c r="AS1576">
        <v>1.6129032258064516E-2</v>
      </c>
      <c r="AT1576" s="4">
        <v>0</v>
      </c>
      <c r="AU1576" s="4">
        <v>2</v>
      </c>
      <c r="AV1576" s="4">
        <v>4</v>
      </c>
      <c r="AW1576">
        <v>2.1379310344827585</v>
      </c>
      <c r="AX1576" s="4">
        <f t="shared" si="24"/>
        <v>116.00000000000001</v>
      </c>
      <c r="AY1576" s="4">
        <v>4</v>
      </c>
      <c r="AZ1576" s="4">
        <v>30</v>
      </c>
    </row>
    <row r="1577" spans="1:52" x14ac:dyDescent="0.25">
      <c r="A1577" s="4">
        <v>2017</v>
      </c>
      <c r="B1577" s="4" t="s">
        <v>383</v>
      </c>
      <c r="C1577" t="s">
        <v>170</v>
      </c>
      <c r="D1577" t="s">
        <v>173</v>
      </c>
      <c r="E1577" t="s">
        <v>686</v>
      </c>
      <c r="F1577" s="4">
        <v>219</v>
      </c>
      <c r="G1577">
        <v>218</v>
      </c>
      <c r="H1577">
        <v>2</v>
      </c>
      <c r="I1577">
        <v>219</v>
      </c>
      <c r="J1577">
        <v>3.310502283105023</v>
      </c>
      <c r="K1577">
        <v>0</v>
      </c>
      <c r="L1577">
        <v>0</v>
      </c>
      <c r="M1577">
        <v>203</v>
      </c>
      <c r="N1577">
        <v>870</v>
      </c>
      <c r="O1577">
        <v>0.9269406392694064</v>
      </c>
      <c r="P1577">
        <v>129</v>
      </c>
      <c r="Q1577">
        <v>16</v>
      </c>
      <c r="R1577">
        <v>36</v>
      </c>
      <c r="S1577">
        <v>27</v>
      </c>
      <c r="T1577">
        <v>20</v>
      </c>
      <c r="U1577">
        <v>134.75</v>
      </c>
      <c r="V1577">
        <v>17</v>
      </c>
      <c r="W1577">
        <v>74</v>
      </c>
      <c r="X1577">
        <v>197</v>
      </c>
      <c r="Y1577">
        <v>61.954314720812185</v>
      </c>
      <c r="Z1577">
        <v>18</v>
      </c>
      <c r="AA1577">
        <v>294</v>
      </c>
      <c r="AB1577">
        <v>199</v>
      </c>
      <c r="AC1577">
        <v>78</v>
      </c>
      <c r="AD1577">
        <v>0.908675799086758</v>
      </c>
      <c r="AE1577">
        <v>120</v>
      </c>
      <c r="AF1577">
        <v>55</v>
      </c>
      <c r="AG1577">
        <v>0.54794520547945202</v>
      </c>
      <c r="AH1577" s="4">
        <v>14</v>
      </c>
      <c r="AI1577">
        <v>0.77777777777777779</v>
      </c>
      <c r="AJ1577" s="4">
        <v>0</v>
      </c>
      <c r="AK1577">
        <v>0</v>
      </c>
      <c r="AL1577" s="4">
        <v>33</v>
      </c>
      <c r="AM1577">
        <v>0.16582914572864321</v>
      </c>
      <c r="AN1577" s="4">
        <v>5</v>
      </c>
      <c r="AO1577">
        <v>2.5125628140703519E-2</v>
      </c>
      <c r="AP1577" s="4">
        <v>3</v>
      </c>
      <c r="AQ1577">
        <v>1.3698630136986301E-2</v>
      </c>
      <c r="AR1577" s="4">
        <v>0</v>
      </c>
      <c r="AS1577">
        <v>0</v>
      </c>
      <c r="AT1577" s="4">
        <v>0</v>
      </c>
      <c r="AU1577" s="4">
        <v>0</v>
      </c>
      <c r="AV1577" s="4">
        <v>6</v>
      </c>
      <c r="AW1577">
        <v>2.19</v>
      </c>
      <c r="AX1577" s="4">
        <f t="shared" si="24"/>
        <v>100</v>
      </c>
      <c r="AY1577" s="4">
        <v>5</v>
      </c>
      <c r="AZ1577" s="4">
        <v>17</v>
      </c>
    </row>
    <row r="1578" spans="1:52" x14ac:dyDescent="0.25">
      <c r="A1578" s="4">
        <v>2017</v>
      </c>
      <c r="B1578" s="4" t="s">
        <v>383</v>
      </c>
      <c r="C1578" t="s">
        <v>170</v>
      </c>
      <c r="D1578" t="s">
        <v>175</v>
      </c>
      <c r="E1578" t="s">
        <v>688</v>
      </c>
      <c r="F1578" s="4">
        <v>134</v>
      </c>
      <c r="G1578">
        <v>133</v>
      </c>
      <c r="H1578">
        <v>2</v>
      </c>
      <c r="I1578">
        <v>134</v>
      </c>
      <c r="J1578">
        <v>3.4776119402985075</v>
      </c>
      <c r="K1578">
        <v>4</v>
      </c>
      <c r="L1578">
        <v>2.9850746268656716E-2</v>
      </c>
      <c r="M1578">
        <v>107</v>
      </c>
      <c r="N1578">
        <v>1699</v>
      </c>
      <c r="O1578">
        <v>0.79850746268656714</v>
      </c>
      <c r="P1578">
        <v>91</v>
      </c>
      <c r="Q1578">
        <v>20</v>
      </c>
      <c r="R1578">
        <v>46</v>
      </c>
      <c r="S1578">
        <v>31</v>
      </c>
      <c r="T1578">
        <v>6</v>
      </c>
      <c r="U1578">
        <v>145</v>
      </c>
      <c r="V1578">
        <v>6</v>
      </c>
      <c r="W1578">
        <v>4.166666666666667</v>
      </c>
      <c r="X1578">
        <v>125</v>
      </c>
      <c r="Y1578">
        <v>89.031999999999996</v>
      </c>
      <c r="Z1578">
        <v>6</v>
      </c>
      <c r="AA1578">
        <v>239</v>
      </c>
      <c r="AB1578">
        <v>127</v>
      </c>
      <c r="AC1578">
        <v>121</v>
      </c>
      <c r="AD1578">
        <v>0.94776119402985071</v>
      </c>
      <c r="AE1578">
        <v>84</v>
      </c>
      <c r="AF1578">
        <v>103</v>
      </c>
      <c r="AG1578">
        <v>0.62686567164179108</v>
      </c>
      <c r="AH1578" s="4">
        <v>3</v>
      </c>
      <c r="AI1578">
        <v>0.5</v>
      </c>
      <c r="AJ1578" s="4">
        <v>0</v>
      </c>
      <c r="AK1578">
        <v>0</v>
      </c>
      <c r="AL1578" s="4">
        <v>29</v>
      </c>
      <c r="AM1578">
        <v>0.2283464566929134</v>
      </c>
      <c r="AN1578" s="4">
        <v>4</v>
      </c>
      <c r="AO1578">
        <v>3.1496062992125984E-2</v>
      </c>
      <c r="AP1578" s="4">
        <v>2</v>
      </c>
      <c r="AQ1578">
        <v>1.4925373134328358E-2</v>
      </c>
      <c r="AR1578" s="4">
        <v>0</v>
      </c>
      <c r="AS1578">
        <v>0</v>
      </c>
      <c r="AT1578" s="4">
        <v>0</v>
      </c>
      <c r="AU1578" s="4">
        <v>0</v>
      </c>
      <c r="AV1578" s="4">
        <v>0</v>
      </c>
      <c r="AW1578">
        <v>2.4363636363636365</v>
      </c>
      <c r="AX1578" s="4">
        <f t="shared" si="24"/>
        <v>55</v>
      </c>
      <c r="AY1578" s="4">
        <v>0</v>
      </c>
      <c r="AZ1578" s="4">
        <v>0</v>
      </c>
    </row>
    <row r="1579" spans="1:52" x14ac:dyDescent="0.25">
      <c r="A1579" s="4">
        <v>2017</v>
      </c>
      <c r="B1579" s="4" t="s">
        <v>383</v>
      </c>
      <c r="C1579" t="s">
        <v>170</v>
      </c>
      <c r="D1579" t="s">
        <v>215</v>
      </c>
      <c r="E1579" t="s">
        <v>727</v>
      </c>
      <c r="F1579" s="4">
        <v>121</v>
      </c>
      <c r="G1579">
        <v>121</v>
      </c>
      <c r="H1579">
        <v>1</v>
      </c>
      <c r="I1579">
        <v>121</v>
      </c>
      <c r="J1579">
        <v>2.7438016528925622</v>
      </c>
      <c r="K1579">
        <v>0</v>
      </c>
      <c r="L1579">
        <v>0</v>
      </c>
      <c r="M1579">
        <v>103</v>
      </c>
      <c r="N1579">
        <v>746</v>
      </c>
      <c r="O1579">
        <v>0.85123966942148765</v>
      </c>
      <c r="P1579">
        <v>76</v>
      </c>
      <c r="Q1579">
        <v>13</v>
      </c>
      <c r="R1579">
        <v>21</v>
      </c>
      <c r="S1579">
        <v>27</v>
      </c>
      <c r="T1579">
        <v>8</v>
      </c>
      <c r="U1579">
        <v>126.875</v>
      </c>
      <c r="V1579">
        <v>7</v>
      </c>
      <c r="W1579">
        <v>57.285714285714285</v>
      </c>
      <c r="X1579">
        <v>112</v>
      </c>
      <c r="Y1579">
        <v>63.928571428571431</v>
      </c>
      <c r="Z1579">
        <v>7</v>
      </c>
      <c r="AA1579">
        <v>319</v>
      </c>
      <c r="AB1579">
        <v>111</v>
      </c>
      <c r="AC1579">
        <v>87</v>
      </c>
      <c r="AD1579">
        <v>0.9173553719008265</v>
      </c>
      <c r="AE1579">
        <v>71</v>
      </c>
      <c r="AF1579">
        <v>68</v>
      </c>
      <c r="AG1579">
        <v>0.58677685950413228</v>
      </c>
      <c r="AH1579" s="4">
        <v>3</v>
      </c>
      <c r="AI1579">
        <v>0.42857142857142855</v>
      </c>
      <c r="AJ1579" s="4">
        <v>1</v>
      </c>
      <c r="AK1579">
        <v>0.14285714285714285</v>
      </c>
      <c r="AL1579" s="4">
        <v>14</v>
      </c>
      <c r="AM1579">
        <v>0.12612612612612611</v>
      </c>
      <c r="AN1579" s="4">
        <v>2</v>
      </c>
      <c r="AO1579">
        <v>1.8018018018018018E-2</v>
      </c>
      <c r="AP1579" s="4">
        <v>1</v>
      </c>
      <c r="AQ1579">
        <v>8.2644628099173556E-3</v>
      </c>
      <c r="AR1579" s="4">
        <v>0</v>
      </c>
      <c r="AS1579">
        <v>0</v>
      </c>
      <c r="AT1579" s="4">
        <v>0</v>
      </c>
      <c r="AU1579" s="4">
        <v>0</v>
      </c>
      <c r="AV1579" s="4">
        <v>0</v>
      </c>
      <c r="AW1579">
        <v>1.7794117647058822</v>
      </c>
      <c r="AX1579" s="4">
        <f t="shared" si="24"/>
        <v>68</v>
      </c>
      <c r="AY1579" s="4">
        <v>3</v>
      </c>
      <c r="AZ1579" s="4">
        <v>44</v>
      </c>
    </row>
    <row r="1580" spans="1:52" x14ac:dyDescent="0.25">
      <c r="A1580" s="4">
        <v>2017</v>
      </c>
      <c r="B1580" s="4" t="s">
        <v>383</v>
      </c>
      <c r="C1580" t="s">
        <v>170</v>
      </c>
      <c r="D1580" t="s">
        <v>191</v>
      </c>
      <c r="E1580" t="s">
        <v>704</v>
      </c>
      <c r="F1580" s="4">
        <v>104</v>
      </c>
      <c r="G1580">
        <v>104</v>
      </c>
      <c r="H1580">
        <v>3</v>
      </c>
      <c r="I1580">
        <v>104</v>
      </c>
      <c r="J1580">
        <v>4.4134615384615383</v>
      </c>
      <c r="K1580">
        <v>2</v>
      </c>
      <c r="L1580">
        <v>1.9230769230769232E-2</v>
      </c>
      <c r="M1580">
        <v>99</v>
      </c>
      <c r="N1580">
        <v>124</v>
      </c>
      <c r="O1580">
        <v>0.95192307692307687</v>
      </c>
      <c r="P1580">
        <v>75</v>
      </c>
      <c r="Q1580">
        <v>10</v>
      </c>
      <c r="R1580">
        <v>52</v>
      </c>
      <c r="S1580">
        <v>20</v>
      </c>
      <c r="T1580">
        <v>3</v>
      </c>
      <c r="U1580">
        <v>142</v>
      </c>
      <c r="V1580">
        <v>3</v>
      </c>
      <c r="W1580">
        <v>5</v>
      </c>
      <c r="X1580">
        <v>99</v>
      </c>
      <c r="Y1580">
        <v>65.232323232323239</v>
      </c>
      <c r="Z1580">
        <v>2</v>
      </c>
      <c r="AA1580">
        <v>268</v>
      </c>
      <c r="AB1580">
        <v>98</v>
      </c>
      <c r="AC1580">
        <v>109</v>
      </c>
      <c r="AD1580">
        <v>0.94230769230769229</v>
      </c>
      <c r="AE1580">
        <v>41</v>
      </c>
      <c r="AF1580">
        <v>73</v>
      </c>
      <c r="AG1580">
        <v>0.39423076923076922</v>
      </c>
      <c r="AH1580" s="4">
        <v>1</v>
      </c>
      <c r="AI1580">
        <v>0.5</v>
      </c>
      <c r="AJ1580" s="4">
        <v>0</v>
      </c>
      <c r="AK1580">
        <v>0</v>
      </c>
      <c r="AL1580" s="4">
        <v>22</v>
      </c>
      <c r="AM1580">
        <v>0.22448979591836735</v>
      </c>
      <c r="AN1580" s="4">
        <v>4</v>
      </c>
      <c r="AO1580">
        <v>4.0816326530612242E-2</v>
      </c>
      <c r="AP1580" s="4">
        <v>2</v>
      </c>
      <c r="AQ1580">
        <v>1.9230769230769232E-2</v>
      </c>
      <c r="AR1580" s="4">
        <v>0</v>
      </c>
      <c r="AS1580">
        <v>0</v>
      </c>
      <c r="AT1580" s="4">
        <v>1</v>
      </c>
      <c r="AU1580" s="4">
        <v>0</v>
      </c>
      <c r="AV1580" s="4">
        <v>0</v>
      </c>
      <c r="AW1580">
        <v>1.8245614035087718</v>
      </c>
      <c r="AX1580" s="4">
        <f t="shared" si="24"/>
        <v>57</v>
      </c>
      <c r="AY1580" s="4">
        <v>3</v>
      </c>
      <c r="AZ1580" s="4">
        <v>65</v>
      </c>
    </row>
    <row r="1581" spans="1:52" x14ac:dyDescent="0.25">
      <c r="A1581" s="4">
        <v>2017</v>
      </c>
      <c r="B1581" s="4" t="s">
        <v>383</v>
      </c>
      <c r="C1581" t="s">
        <v>170</v>
      </c>
      <c r="D1581" t="s">
        <v>181</v>
      </c>
      <c r="E1581" t="s">
        <v>694</v>
      </c>
      <c r="F1581" s="4">
        <v>87</v>
      </c>
      <c r="G1581">
        <v>85</v>
      </c>
      <c r="H1581">
        <v>1</v>
      </c>
      <c r="I1581">
        <v>87</v>
      </c>
      <c r="J1581">
        <v>2.6896551724137931</v>
      </c>
      <c r="K1581">
        <v>0</v>
      </c>
      <c r="L1581">
        <v>0</v>
      </c>
      <c r="M1581">
        <v>74</v>
      </c>
      <c r="N1581">
        <v>1335</v>
      </c>
      <c r="O1581">
        <v>0.85057471264367812</v>
      </c>
      <c r="P1581">
        <v>57</v>
      </c>
      <c r="Q1581">
        <v>20</v>
      </c>
      <c r="R1581">
        <v>28</v>
      </c>
      <c r="S1581">
        <v>35</v>
      </c>
      <c r="T1581">
        <v>8</v>
      </c>
      <c r="U1581">
        <v>129.875</v>
      </c>
      <c r="V1581">
        <v>8</v>
      </c>
      <c r="W1581">
        <v>136.625</v>
      </c>
      <c r="X1581">
        <v>79</v>
      </c>
      <c r="Y1581">
        <v>79.379746835443044</v>
      </c>
      <c r="Z1581">
        <v>8</v>
      </c>
      <c r="AA1581">
        <v>241</v>
      </c>
      <c r="AB1581">
        <v>78</v>
      </c>
      <c r="AC1581">
        <v>100</v>
      </c>
      <c r="AD1581">
        <v>0.89655172413793105</v>
      </c>
      <c r="AE1581">
        <v>38</v>
      </c>
      <c r="AF1581">
        <v>64</v>
      </c>
      <c r="AG1581">
        <v>0.43678160919540232</v>
      </c>
      <c r="AH1581" s="4">
        <v>3</v>
      </c>
      <c r="AI1581">
        <v>0.375</v>
      </c>
      <c r="AJ1581" s="4">
        <v>1</v>
      </c>
      <c r="AK1581">
        <v>0.125</v>
      </c>
      <c r="AL1581" s="4">
        <v>11</v>
      </c>
      <c r="AM1581">
        <v>0.14102564102564102</v>
      </c>
      <c r="AN1581" s="4">
        <v>8</v>
      </c>
      <c r="AO1581">
        <v>0.10256410256410256</v>
      </c>
      <c r="AP1581" s="4">
        <v>0</v>
      </c>
      <c r="AQ1581">
        <v>0</v>
      </c>
      <c r="AR1581" s="4">
        <v>0</v>
      </c>
      <c r="AS1581">
        <v>0</v>
      </c>
      <c r="AT1581" s="4">
        <v>0</v>
      </c>
      <c r="AU1581" s="4">
        <v>0</v>
      </c>
      <c r="AV1581" s="4">
        <v>1</v>
      </c>
      <c r="AW1581">
        <v>1.8125</v>
      </c>
      <c r="AX1581" s="4">
        <f t="shared" si="24"/>
        <v>48</v>
      </c>
      <c r="AY1581" s="4">
        <v>8</v>
      </c>
      <c r="AZ1581" s="4">
        <v>159</v>
      </c>
    </row>
    <row r="1582" spans="1:52" x14ac:dyDescent="0.25">
      <c r="A1582" s="4">
        <v>2017</v>
      </c>
      <c r="B1582" s="4" t="s">
        <v>383</v>
      </c>
      <c r="C1582" t="s">
        <v>170</v>
      </c>
      <c r="D1582" t="s">
        <v>176</v>
      </c>
      <c r="E1582" t="s">
        <v>689</v>
      </c>
      <c r="F1582" s="4">
        <v>74</v>
      </c>
      <c r="G1582">
        <v>74</v>
      </c>
      <c r="H1582">
        <v>11</v>
      </c>
      <c r="I1582">
        <v>74</v>
      </c>
      <c r="J1582">
        <v>12.135135135135135</v>
      </c>
      <c r="K1582">
        <v>0</v>
      </c>
      <c r="L1582">
        <v>0</v>
      </c>
      <c r="M1582">
        <v>62</v>
      </c>
      <c r="N1582">
        <v>937</v>
      </c>
      <c r="O1582">
        <v>0.83783783783783783</v>
      </c>
      <c r="P1582">
        <v>56</v>
      </c>
      <c r="Q1582">
        <v>20</v>
      </c>
      <c r="R1582">
        <v>11</v>
      </c>
      <c r="S1582">
        <v>31</v>
      </c>
      <c r="T1582">
        <v>5</v>
      </c>
      <c r="U1582">
        <v>115.6</v>
      </c>
      <c r="V1582">
        <v>4</v>
      </c>
      <c r="W1582">
        <v>45</v>
      </c>
      <c r="X1582">
        <v>68</v>
      </c>
      <c r="Y1582">
        <v>65.941176470588232</v>
      </c>
      <c r="Z1582">
        <v>6</v>
      </c>
      <c r="AA1582">
        <v>333</v>
      </c>
      <c r="AB1582">
        <v>68</v>
      </c>
      <c r="AC1582">
        <v>86</v>
      </c>
      <c r="AD1582">
        <v>0.91891891891891897</v>
      </c>
      <c r="AE1582">
        <v>32</v>
      </c>
      <c r="AF1582">
        <v>57</v>
      </c>
      <c r="AG1582">
        <v>0.43243243243243246</v>
      </c>
      <c r="AH1582" s="4">
        <v>3</v>
      </c>
      <c r="AI1582">
        <v>0.5</v>
      </c>
      <c r="AJ1582" s="4">
        <v>0</v>
      </c>
      <c r="AK1582">
        <v>0</v>
      </c>
      <c r="AL1582" s="4">
        <v>20</v>
      </c>
      <c r="AM1582">
        <v>0.29411764705882354</v>
      </c>
      <c r="AN1582" s="4">
        <v>5</v>
      </c>
      <c r="AO1582">
        <v>7.3529411764705885E-2</v>
      </c>
      <c r="AP1582" s="4">
        <v>0</v>
      </c>
      <c r="AQ1582">
        <v>0</v>
      </c>
      <c r="AR1582" s="4">
        <v>0</v>
      </c>
      <c r="AS1582">
        <v>0</v>
      </c>
      <c r="AT1582" s="4">
        <v>0</v>
      </c>
      <c r="AU1582" s="4">
        <v>0</v>
      </c>
      <c r="AV1582" s="4">
        <v>0</v>
      </c>
      <c r="AW1582">
        <v>1.85</v>
      </c>
      <c r="AX1582" s="4">
        <f t="shared" si="24"/>
        <v>40</v>
      </c>
      <c r="AY1582" s="4">
        <v>3</v>
      </c>
      <c r="AZ1582" s="4">
        <v>23</v>
      </c>
    </row>
    <row r="1583" spans="1:52" x14ac:dyDescent="0.25">
      <c r="A1583" s="4">
        <v>2017</v>
      </c>
      <c r="B1583" s="4" t="s">
        <v>383</v>
      </c>
      <c r="C1583" t="s">
        <v>170</v>
      </c>
      <c r="D1583" t="s">
        <v>185</v>
      </c>
      <c r="E1583" t="s">
        <v>698</v>
      </c>
      <c r="F1583" s="4">
        <v>53</v>
      </c>
      <c r="G1583">
        <v>52</v>
      </c>
      <c r="H1583">
        <v>1</v>
      </c>
      <c r="I1583">
        <v>53</v>
      </c>
      <c r="J1583">
        <v>2.9811320754716979</v>
      </c>
      <c r="K1583">
        <v>0</v>
      </c>
      <c r="L1583">
        <v>0</v>
      </c>
      <c r="M1583">
        <v>51</v>
      </c>
      <c r="N1583">
        <v>745</v>
      </c>
      <c r="O1583">
        <v>0.96226415094339623</v>
      </c>
      <c r="P1583">
        <v>32</v>
      </c>
      <c r="Q1583">
        <v>19</v>
      </c>
      <c r="R1583">
        <v>6</v>
      </c>
      <c r="S1583">
        <v>21</v>
      </c>
      <c r="T1583">
        <v>4</v>
      </c>
      <c r="U1583">
        <v>83.25</v>
      </c>
      <c r="V1583">
        <v>2</v>
      </c>
      <c r="W1583">
        <v>2</v>
      </c>
      <c r="X1583">
        <v>49</v>
      </c>
      <c r="Y1583">
        <v>62.877551020408163</v>
      </c>
      <c r="Z1583">
        <v>4</v>
      </c>
      <c r="AA1583">
        <v>207</v>
      </c>
      <c r="AB1583">
        <v>49</v>
      </c>
      <c r="AC1583">
        <v>83</v>
      </c>
      <c r="AD1583">
        <v>0.92452830188679247</v>
      </c>
      <c r="AE1583">
        <v>32</v>
      </c>
      <c r="AF1583">
        <v>56</v>
      </c>
      <c r="AG1583">
        <v>0.60377358490566035</v>
      </c>
      <c r="AH1583" s="4">
        <v>1</v>
      </c>
      <c r="AI1583">
        <v>0.25</v>
      </c>
      <c r="AJ1583" s="4">
        <v>0</v>
      </c>
      <c r="AK1583">
        <v>0</v>
      </c>
      <c r="AL1583" s="4">
        <v>4</v>
      </c>
      <c r="AM1583">
        <v>8.1632653061224483E-2</v>
      </c>
      <c r="AN1583" s="4">
        <v>4</v>
      </c>
      <c r="AO1583">
        <v>8.1632653061224483E-2</v>
      </c>
      <c r="AP1583" s="4">
        <v>0</v>
      </c>
      <c r="AQ1583">
        <v>0</v>
      </c>
      <c r="AR1583" s="4">
        <v>0</v>
      </c>
      <c r="AS1583">
        <v>0</v>
      </c>
      <c r="AT1583" s="4">
        <v>0</v>
      </c>
      <c r="AU1583" s="4">
        <v>0</v>
      </c>
      <c r="AV1583" s="4">
        <v>0</v>
      </c>
      <c r="AW1583">
        <v>1.8928571428571428</v>
      </c>
      <c r="AX1583" s="4">
        <f t="shared" si="24"/>
        <v>28</v>
      </c>
      <c r="AY1583" s="4">
        <v>2</v>
      </c>
      <c r="AZ1583" s="4">
        <v>24</v>
      </c>
    </row>
    <row r="1584" spans="1:52" x14ac:dyDescent="0.25">
      <c r="A1584" s="4">
        <v>2017</v>
      </c>
      <c r="B1584" s="4" t="s">
        <v>383</v>
      </c>
      <c r="C1584" t="s">
        <v>170</v>
      </c>
      <c r="D1584" t="s">
        <v>188</v>
      </c>
      <c r="E1584" t="s">
        <v>701</v>
      </c>
      <c r="F1584" s="4">
        <v>49</v>
      </c>
      <c r="G1584">
        <v>49</v>
      </c>
      <c r="H1584">
        <v>6</v>
      </c>
      <c r="I1584">
        <v>49</v>
      </c>
      <c r="J1584">
        <v>8</v>
      </c>
      <c r="K1584">
        <v>2</v>
      </c>
      <c r="L1584">
        <v>4.0816326530612242E-2</v>
      </c>
      <c r="M1584">
        <v>48</v>
      </c>
      <c r="N1584">
        <v>234</v>
      </c>
      <c r="O1584">
        <v>0.97959183673469385</v>
      </c>
      <c r="P1584">
        <v>38</v>
      </c>
      <c r="Q1584">
        <v>20</v>
      </c>
      <c r="R1584">
        <v>15</v>
      </c>
      <c r="S1584">
        <v>47</v>
      </c>
      <c r="T1584">
        <v>3</v>
      </c>
      <c r="U1584">
        <v>195.33333333333334</v>
      </c>
      <c r="V1584">
        <v>3</v>
      </c>
      <c r="W1584">
        <v>7</v>
      </c>
      <c r="X1584">
        <v>45</v>
      </c>
      <c r="Y1584">
        <v>92.222222222222229</v>
      </c>
      <c r="Z1584">
        <v>2</v>
      </c>
      <c r="AA1584">
        <v>338</v>
      </c>
      <c r="AB1584">
        <v>45</v>
      </c>
      <c r="AC1584">
        <v>121</v>
      </c>
      <c r="AD1584">
        <v>0.91836734693877553</v>
      </c>
      <c r="AE1584">
        <v>26</v>
      </c>
      <c r="AF1584">
        <v>97</v>
      </c>
      <c r="AG1584">
        <v>0.53061224489795922</v>
      </c>
      <c r="AH1584" s="4">
        <v>2</v>
      </c>
      <c r="AI1584">
        <v>1</v>
      </c>
      <c r="AJ1584" s="4">
        <v>0</v>
      </c>
      <c r="AK1584">
        <v>0</v>
      </c>
      <c r="AL1584" s="4">
        <v>8</v>
      </c>
      <c r="AM1584">
        <v>0.17777777777777778</v>
      </c>
      <c r="AN1584" s="4">
        <v>3</v>
      </c>
      <c r="AO1584">
        <v>6.6666666666666666E-2</v>
      </c>
      <c r="AP1584" s="4">
        <v>0</v>
      </c>
      <c r="AQ1584">
        <v>0</v>
      </c>
      <c r="AR1584" s="4">
        <v>0</v>
      </c>
      <c r="AS1584">
        <v>0</v>
      </c>
      <c r="AT1584" s="4">
        <v>0</v>
      </c>
      <c r="AU1584" s="4">
        <v>1</v>
      </c>
      <c r="AV1584" s="4">
        <v>0</v>
      </c>
      <c r="AW1584">
        <v>1.8846153846153846</v>
      </c>
      <c r="AX1584" s="4">
        <f t="shared" si="24"/>
        <v>26</v>
      </c>
      <c r="AY1584" s="4">
        <v>0</v>
      </c>
      <c r="AZ1584" s="4">
        <v>0</v>
      </c>
    </row>
    <row r="1585" spans="1:52" x14ac:dyDescent="0.25">
      <c r="A1585" s="4">
        <v>2017</v>
      </c>
      <c r="B1585" s="4" t="s">
        <v>383</v>
      </c>
      <c r="C1585" t="s">
        <v>170</v>
      </c>
      <c r="D1585" t="s">
        <v>398</v>
      </c>
      <c r="E1585" t="s">
        <v>729</v>
      </c>
      <c r="F1585" s="4">
        <v>48</v>
      </c>
      <c r="G1585">
        <v>48</v>
      </c>
      <c r="H1585">
        <v>2</v>
      </c>
      <c r="I1585">
        <v>48</v>
      </c>
      <c r="J1585">
        <v>3.8333333333333335</v>
      </c>
      <c r="K1585">
        <v>0</v>
      </c>
      <c r="L1585">
        <v>0</v>
      </c>
      <c r="M1585">
        <v>47</v>
      </c>
      <c r="N1585">
        <v>289</v>
      </c>
      <c r="O1585">
        <v>0.97916666666666663</v>
      </c>
      <c r="P1585">
        <v>34</v>
      </c>
      <c r="Q1585">
        <v>13</v>
      </c>
      <c r="R1585">
        <v>6</v>
      </c>
      <c r="S1585">
        <v>35</v>
      </c>
      <c r="T1585">
        <v>6</v>
      </c>
      <c r="U1585">
        <v>105.66666666666667</v>
      </c>
      <c r="V1585">
        <v>5</v>
      </c>
      <c r="W1585">
        <v>18.2</v>
      </c>
      <c r="X1585">
        <v>41</v>
      </c>
      <c r="Y1585">
        <v>79.390243902439025</v>
      </c>
      <c r="Z1585">
        <v>5</v>
      </c>
      <c r="AA1585">
        <v>237</v>
      </c>
      <c r="AB1585">
        <v>42</v>
      </c>
      <c r="AC1585">
        <v>100</v>
      </c>
      <c r="AD1585">
        <v>0.875</v>
      </c>
      <c r="AE1585">
        <v>22</v>
      </c>
      <c r="AF1585">
        <v>70</v>
      </c>
      <c r="AG1585">
        <v>0.45833333333333331</v>
      </c>
      <c r="AH1585" s="4">
        <v>4</v>
      </c>
      <c r="AI1585">
        <v>0.8</v>
      </c>
      <c r="AJ1585" s="4">
        <v>1</v>
      </c>
      <c r="AK1585">
        <v>0.2</v>
      </c>
      <c r="AL1585" s="4">
        <v>8</v>
      </c>
      <c r="AM1585">
        <v>0.19047619047619047</v>
      </c>
      <c r="AN1585" s="4">
        <v>0</v>
      </c>
      <c r="AO1585">
        <v>0</v>
      </c>
      <c r="AP1585" s="4">
        <v>0</v>
      </c>
      <c r="AQ1585">
        <v>0</v>
      </c>
      <c r="AR1585" s="4">
        <v>0</v>
      </c>
      <c r="AS1585">
        <v>0</v>
      </c>
      <c r="AT1585" s="4">
        <v>0</v>
      </c>
      <c r="AU1585" s="4">
        <v>0</v>
      </c>
      <c r="AV1585" s="4">
        <v>0</v>
      </c>
      <c r="AW1585">
        <v>2.4</v>
      </c>
      <c r="AX1585" s="4">
        <f t="shared" si="24"/>
        <v>20</v>
      </c>
      <c r="AY1585" s="4">
        <v>4</v>
      </c>
      <c r="AZ1585" s="4">
        <v>32</v>
      </c>
    </row>
    <row r="1586" spans="1:52" x14ac:dyDescent="0.25">
      <c r="A1586" s="4">
        <v>2017</v>
      </c>
      <c r="B1586" s="4" t="s">
        <v>383</v>
      </c>
      <c r="C1586" t="s">
        <v>170</v>
      </c>
      <c r="D1586" t="s">
        <v>189</v>
      </c>
      <c r="E1586" t="s">
        <v>702</v>
      </c>
      <c r="F1586" s="4">
        <v>43</v>
      </c>
      <c r="G1586">
        <v>43</v>
      </c>
      <c r="H1586">
        <v>6</v>
      </c>
      <c r="I1586">
        <v>43</v>
      </c>
      <c r="J1586">
        <v>7.4651162790697674</v>
      </c>
      <c r="K1586">
        <v>0</v>
      </c>
      <c r="L1586">
        <v>0</v>
      </c>
      <c r="M1586">
        <v>42</v>
      </c>
      <c r="N1586">
        <v>424</v>
      </c>
      <c r="O1586">
        <v>0.97674418604651159</v>
      </c>
      <c r="P1586">
        <v>35</v>
      </c>
      <c r="Q1586">
        <v>19</v>
      </c>
      <c r="R1586">
        <v>9</v>
      </c>
      <c r="S1586">
        <v>39</v>
      </c>
      <c r="T1586">
        <v>4</v>
      </c>
      <c r="U1586">
        <v>152</v>
      </c>
      <c r="V1586">
        <v>4</v>
      </c>
      <c r="W1586">
        <v>1.5</v>
      </c>
      <c r="X1586">
        <v>38</v>
      </c>
      <c r="Y1586">
        <v>115.60526315789474</v>
      </c>
      <c r="Z1586">
        <v>4</v>
      </c>
      <c r="AA1586">
        <v>356</v>
      </c>
      <c r="AB1586">
        <v>39</v>
      </c>
      <c r="AC1586">
        <v>143</v>
      </c>
      <c r="AD1586">
        <v>0.90697674418604646</v>
      </c>
      <c r="AE1586">
        <v>20</v>
      </c>
      <c r="AF1586">
        <v>112</v>
      </c>
      <c r="AG1586">
        <v>0.46511627906976744</v>
      </c>
      <c r="AH1586" s="4">
        <v>2</v>
      </c>
      <c r="AI1586">
        <v>0.5</v>
      </c>
      <c r="AJ1586" s="4">
        <v>0</v>
      </c>
      <c r="AK1586">
        <v>0</v>
      </c>
      <c r="AL1586" s="4">
        <v>10</v>
      </c>
      <c r="AM1586">
        <v>0.25641025641025639</v>
      </c>
      <c r="AN1586" s="4">
        <v>5</v>
      </c>
      <c r="AO1586">
        <v>0.12820512820512819</v>
      </c>
      <c r="AP1586" s="4">
        <v>0</v>
      </c>
      <c r="AQ1586">
        <v>0</v>
      </c>
      <c r="AR1586" s="4">
        <v>1</v>
      </c>
      <c r="AS1586">
        <v>2.3255813953488372E-2</v>
      </c>
      <c r="AT1586" s="4">
        <v>0</v>
      </c>
      <c r="AU1586" s="4">
        <v>0</v>
      </c>
      <c r="AV1586" s="4">
        <v>2</v>
      </c>
      <c r="AW1586">
        <v>1.9545454545454546</v>
      </c>
      <c r="AX1586" s="4">
        <f t="shared" si="24"/>
        <v>22</v>
      </c>
      <c r="AY1586" s="4">
        <v>0</v>
      </c>
      <c r="AZ1586" s="4">
        <v>0</v>
      </c>
    </row>
    <row r="1587" spans="1:52" x14ac:dyDescent="0.25">
      <c r="A1587" s="4">
        <v>2017</v>
      </c>
      <c r="B1587" s="4" t="s">
        <v>383</v>
      </c>
      <c r="C1587" t="s">
        <v>170</v>
      </c>
      <c r="D1587" t="s">
        <v>179</v>
      </c>
      <c r="E1587" t="s">
        <v>692</v>
      </c>
      <c r="F1587" s="4">
        <v>42</v>
      </c>
      <c r="G1587">
        <v>42</v>
      </c>
      <c r="H1587">
        <v>4</v>
      </c>
      <c r="I1587">
        <v>42</v>
      </c>
      <c r="J1587">
        <v>5.833333333333333</v>
      </c>
      <c r="K1587">
        <v>0</v>
      </c>
      <c r="L1587">
        <v>0</v>
      </c>
      <c r="M1587">
        <v>42</v>
      </c>
      <c r="N1587">
        <v>943</v>
      </c>
      <c r="O1587">
        <v>1</v>
      </c>
      <c r="P1587">
        <v>30</v>
      </c>
      <c r="Q1587">
        <v>24</v>
      </c>
      <c r="R1587">
        <v>13</v>
      </c>
      <c r="S1587">
        <v>32</v>
      </c>
      <c r="T1587">
        <v>4</v>
      </c>
      <c r="U1587">
        <v>121</v>
      </c>
      <c r="V1587">
        <v>3</v>
      </c>
      <c r="W1587">
        <v>53</v>
      </c>
      <c r="X1587">
        <v>37</v>
      </c>
      <c r="Y1587">
        <v>100.81081081081081</v>
      </c>
      <c r="Z1587">
        <v>4</v>
      </c>
      <c r="AA1587">
        <v>182</v>
      </c>
      <c r="AB1587">
        <v>38</v>
      </c>
      <c r="AC1587">
        <v>132</v>
      </c>
      <c r="AD1587">
        <v>0.90476190476190477</v>
      </c>
      <c r="AE1587">
        <v>16</v>
      </c>
      <c r="AF1587">
        <v>96</v>
      </c>
      <c r="AG1587">
        <v>0.38095238095238093</v>
      </c>
      <c r="AH1587" s="4">
        <v>1</v>
      </c>
      <c r="AI1587">
        <v>0.25</v>
      </c>
      <c r="AJ1587" s="4">
        <v>0</v>
      </c>
      <c r="AK1587">
        <v>0</v>
      </c>
      <c r="AL1587" s="4">
        <v>4</v>
      </c>
      <c r="AM1587">
        <v>0.10526315789473684</v>
      </c>
      <c r="AN1587" s="4">
        <v>2</v>
      </c>
      <c r="AO1587">
        <v>5.2631578947368418E-2</v>
      </c>
      <c r="AP1587" s="4">
        <v>0</v>
      </c>
      <c r="AQ1587">
        <v>0</v>
      </c>
      <c r="AR1587" s="4">
        <v>0</v>
      </c>
      <c r="AS1587">
        <v>0</v>
      </c>
      <c r="AT1587" s="4">
        <v>0</v>
      </c>
      <c r="AU1587" s="4">
        <v>0</v>
      </c>
      <c r="AV1587" s="4">
        <v>0</v>
      </c>
      <c r="AW1587">
        <v>1.6153846153846154</v>
      </c>
      <c r="AX1587" s="4">
        <f t="shared" si="24"/>
        <v>26</v>
      </c>
      <c r="AY1587" s="4">
        <v>1</v>
      </c>
      <c r="AZ1587" s="4">
        <v>154</v>
      </c>
    </row>
    <row r="1588" spans="1:52" x14ac:dyDescent="0.25">
      <c r="A1588" s="4">
        <v>2017</v>
      </c>
      <c r="B1588" s="4" t="s">
        <v>383</v>
      </c>
      <c r="C1588" t="s">
        <v>170</v>
      </c>
      <c r="D1588" t="s">
        <v>178</v>
      </c>
      <c r="E1588" t="s">
        <v>691</v>
      </c>
      <c r="F1588" s="4">
        <v>41</v>
      </c>
      <c r="G1588">
        <v>41</v>
      </c>
      <c r="H1588">
        <v>0</v>
      </c>
      <c r="I1588">
        <v>41</v>
      </c>
      <c r="J1588">
        <v>1.7073170731707317</v>
      </c>
      <c r="K1588">
        <v>0</v>
      </c>
      <c r="L1588">
        <v>0</v>
      </c>
      <c r="M1588">
        <v>39</v>
      </c>
      <c r="N1588">
        <v>545</v>
      </c>
      <c r="O1588">
        <v>0.95121951219512191</v>
      </c>
      <c r="P1588">
        <v>25</v>
      </c>
      <c r="Q1588">
        <v>8</v>
      </c>
      <c r="R1588">
        <v>7</v>
      </c>
      <c r="S1588">
        <v>29</v>
      </c>
      <c r="T1588">
        <v>5</v>
      </c>
      <c r="U1588">
        <v>100.6</v>
      </c>
      <c r="V1588">
        <v>3</v>
      </c>
      <c r="W1588">
        <v>18.333333333333332</v>
      </c>
      <c r="X1588">
        <v>35</v>
      </c>
      <c r="Y1588">
        <v>43.942857142857143</v>
      </c>
      <c r="Z1588">
        <v>5</v>
      </c>
      <c r="AA1588">
        <v>271</v>
      </c>
      <c r="AB1588">
        <v>35</v>
      </c>
      <c r="AC1588">
        <v>58</v>
      </c>
      <c r="AD1588">
        <v>0.85365853658536583</v>
      </c>
      <c r="AE1588">
        <v>25</v>
      </c>
      <c r="AF1588">
        <v>40</v>
      </c>
      <c r="AG1588">
        <v>0.6097560975609756</v>
      </c>
      <c r="AH1588" s="4">
        <v>4</v>
      </c>
      <c r="AI1588">
        <v>0.8</v>
      </c>
      <c r="AJ1588" s="4">
        <v>0</v>
      </c>
      <c r="AK1588">
        <v>0</v>
      </c>
      <c r="AL1588" s="4">
        <v>4</v>
      </c>
      <c r="AM1588">
        <v>0.11428571428571428</v>
      </c>
      <c r="AN1588" s="4">
        <v>2</v>
      </c>
      <c r="AO1588">
        <v>5.7142857142857141E-2</v>
      </c>
      <c r="AP1588" s="4">
        <v>0</v>
      </c>
      <c r="AQ1588">
        <v>0</v>
      </c>
      <c r="AR1588" s="4">
        <v>0</v>
      </c>
      <c r="AS1588">
        <v>0</v>
      </c>
      <c r="AT1588" s="4">
        <v>0</v>
      </c>
      <c r="AU1588" s="4">
        <v>0</v>
      </c>
      <c r="AV1588" s="4">
        <v>1</v>
      </c>
      <c r="AW1588">
        <v>1.9523809523809523</v>
      </c>
      <c r="AX1588" s="4">
        <f t="shared" si="24"/>
        <v>21</v>
      </c>
      <c r="AY1588" s="4">
        <v>5</v>
      </c>
      <c r="AZ1588" s="4">
        <v>28</v>
      </c>
    </row>
    <row r="1589" spans="1:52" x14ac:dyDescent="0.25">
      <c r="A1589" s="4">
        <v>2017</v>
      </c>
      <c r="B1589" s="4" t="s">
        <v>383</v>
      </c>
      <c r="C1589" t="s">
        <v>170</v>
      </c>
      <c r="D1589" t="s">
        <v>192</v>
      </c>
      <c r="E1589" t="s">
        <v>705</v>
      </c>
      <c r="F1589" s="4">
        <v>39</v>
      </c>
      <c r="G1589">
        <v>37</v>
      </c>
      <c r="H1589">
        <v>1</v>
      </c>
      <c r="I1589">
        <v>39</v>
      </c>
      <c r="J1589">
        <v>2.9487179487179489</v>
      </c>
      <c r="K1589">
        <v>0</v>
      </c>
      <c r="L1589">
        <v>0</v>
      </c>
      <c r="M1589">
        <v>30</v>
      </c>
      <c r="N1589">
        <v>503</v>
      </c>
      <c r="O1589">
        <v>0.76923076923076927</v>
      </c>
      <c r="P1589">
        <v>25</v>
      </c>
      <c r="Q1589">
        <v>18</v>
      </c>
      <c r="R1589">
        <v>5</v>
      </c>
      <c r="S1589">
        <v>74</v>
      </c>
      <c r="T1589">
        <v>1</v>
      </c>
      <c r="U1589">
        <v>228</v>
      </c>
      <c r="V1589">
        <v>1</v>
      </c>
      <c r="W1589">
        <v>3</v>
      </c>
      <c r="X1589">
        <v>38</v>
      </c>
      <c r="Y1589">
        <v>101.60526315789474</v>
      </c>
      <c r="Z1589">
        <v>1</v>
      </c>
      <c r="AA1589">
        <v>330</v>
      </c>
      <c r="AB1589">
        <v>37</v>
      </c>
      <c r="AC1589">
        <v>128</v>
      </c>
      <c r="AD1589">
        <v>0.94871794871794868</v>
      </c>
      <c r="AE1589">
        <v>19</v>
      </c>
      <c r="AF1589">
        <v>87</v>
      </c>
      <c r="AG1589">
        <v>0.48717948717948717</v>
      </c>
      <c r="AH1589" s="4">
        <v>1</v>
      </c>
      <c r="AI1589">
        <v>1</v>
      </c>
      <c r="AJ1589" s="4">
        <v>0</v>
      </c>
      <c r="AK1589">
        <v>0</v>
      </c>
      <c r="AL1589" s="4">
        <v>8</v>
      </c>
      <c r="AM1589">
        <v>0.21621621621621623</v>
      </c>
      <c r="AN1589" s="4">
        <v>0</v>
      </c>
      <c r="AO1589">
        <v>0</v>
      </c>
      <c r="AP1589" s="4">
        <v>0</v>
      </c>
      <c r="AQ1589">
        <v>0</v>
      </c>
      <c r="AR1589" s="4">
        <v>0</v>
      </c>
      <c r="AS1589">
        <v>0</v>
      </c>
      <c r="AT1589" s="4">
        <v>0</v>
      </c>
      <c r="AU1589" s="4">
        <v>0</v>
      </c>
      <c r="AV1589" s="4">
        <v>1</v>
      </c>
      <c r="AW1589">
        <v>1.6956521739130435</v>
      </c>
      <c r="AX1589" s="4">
        <f t="shared" si="24"/>
        <v>23</v>
      </c>
      <c r="AY1589" s="4">
        <v>0</v>
      </c>
      <c r="AZ1589" s="4">
        <v>0</v>
      </c>
    </row>
    <row r="1590" spans="1:52" x14ac:dyDescent="0.25">
      <c r="A1590" s="4">
        <v>2017</v>
      </c>
      <c r="B1590" s="4" t="s">
        <v>383</v>
      </c>
      <c r="C1590" t="s">
        <v>170</v>
      </c>
      <c r="D1590" t="s">
        <v>345</v>
      </c>
      <c r="E1590" t="s">
        <v>845</v>
      </c>
      <c r="F1590" s="4">
        <v>36</v>
      </c>
      <c r="G1590">
        <v>36</v>
      </c>
      <c r="H1590">
        <v>2</v>
      </c>
      <c r="I1590">
        <v>36</v>
      </c>
      <c r="J1590">
        <v>2.8888888888888888</v>
      </c>
      <c r="K1590">
        <v>0</v>
      </c>
      <c r="L1590">
        <v>0</v>
      </c>
      <c r="M1590">
        <v>35</v>
      </c>
      <c r="N1590">
        <v>432</v>
      </c>
      <c r="O1590">
        <v>0.97222222222222221</v>
      </c>
      <c r="P1590">
        <v>30</v>
      </c>
      <c r="Q1590">
        <v>14</v>
      </c>
      <c r="R1590">
        <v>5</v>
      </c>
      <c r="S1590">
        <v>20</v>
      </c>
      <c r="T1590">
        <v>8</v>
      </c>
      <c r="U1590">
        <v>164.875</v>
      </c>
      <c r="V1590">
        <v>6</v>
      </c>
      <c r="W1590">
        <v>6.666666666666667</v>
      </c>
      <c r="X1590">
        <v>27</v>
      </c>
      <c r="Y1590">
        <v>78.518518518518519</v>
      </c>
      <c r="Z1590">
        <v>8</v>
      </c>
      <c r="AA1590">
        <v>265</v>
      </c>
      <c r="AB1590">
        <v>27</v>
      </c>
      <c r="AC1590">
        <v>106</v>
      </c>
      <c r="AD1590">
        <v>0.75</v>
      </c>
      <c r="AE1590">
        <v>16</v>
      </c>
      <c r="AF1590">
        <v>94</v>
      </c>
      <c r="AG1590">
        <v>0.44444444444444442</v>
      </c>
      <c r="AH1590" s="4">
        <v>4</v>
      </c>
      <c r="AI1590">
        <v>0.5</v>
      </c>
      <c r="AJ1590" s="4">
        <v>0</v>
      </c>
      <c r="AK1590">
        <v>0</v>
      </c>
      <c r="AL1590" s="4">
        <v>9</v>
      </c>
      <c r="AM1590">
        <v>0.33333333333333331</v>
      </c>
      <c r="AN1590" s="4">
        <v>2</v>
      </c>
      <c r="AO1590">
        <v>7.407407407407407E-2</v>
      </c>
      <c r="AP1590" s="4">
        <v>0</v>
      </c>
      <c r="AQ1590">
        <v>0</v>
      </c>
      <c r="AR1590" s="4">
        <v>0</v>
      </c>
      <c r="AS1590">
        <v>0</v>
      </c>
      <c r="AT1590" s="4">
        <v>1</v>
      </c>
      <c r="AU1590" s="4">
        <v>0</v>
      </c>
      <c r="AV1590" s="4">
        <v>2</v>
      </c>
      <c r="AW1590">
        <v>1.8947368421052631</v>
      </c>
      <c r="AX1590" s="4">
        <f t="shared" si="24"/>
        <v>19</v>
      </c>
      <c r="AY1590" s="4">
        <v>6</v>
      </c>
      <c r="AZ1590" s="4">
        <v>18</v>
      </c>
    </row>
    <row r="1591" spans="1:52" x14ac:dyDescent="0.25">
      <c r="A1591" s="4">
        <v>2017</v>
      </c>
      <c r="B1591" s="4" t="s">
        <v>383</v>
      </c>
      <c r="C1591" t="s">
        <v>170</v>
      </c>
      <c r="D1591" t="s">
        <v>243</v>
      </c>
      <c r="E1591" t="s">
        <v>753</v>
      </c>
      <c r="F1591" s="4">
        <v>32</v>
      </c>
      <c r="G1591">
        <v>32</v>
      </c>
      <c r="H1591">
        <v>2</v>
      </c>
      <c r="I1591">
        <v>32</v>
      </c>
      <c r="J1591">
        <v>3.71875</v>
      </c>
      <c r="K1591">
        <v>0</v>
      </c>
      <c r="L1591">
        <v>0</v>
      </c>
      <c r="M1591">
        <v>31</v>
      </c>
      <c r="N1591">
        <v>212</v>
      </c>
      <c r="O1591">
        <v>0.96875</v>
      </c>
      <c r="P1591">
        <v>23</v>
      </c>
      <c r="Q1591">
        <v>14</v>
      </c>
      <c r="R1591">
        <v>11</v>
      </c>
      <c r="S1591">
        <v>31</v>
      </c>
      <c r="T1591">
        <v>1</v>
      </c>
      <c r="U1591">
        <v>127</v>
      </c>
      <c r="V1591">
        <v>1</v>
      </c>
      <c r="W1591">
        <v>4</v>
      </c>
      <c r="X1591">
        <v>31</v>
      </c>
      <c r="Y1591">
        <v>84.741935483870961</v>
      </c>
      <c r="Z1591">
        <v>1</v>
      </c>
      <c r="AA1591">
        <v>187</v>
      </c>
      <c r="AB1591">
        <v>31</v>
      </c>
      <c r="AC1591">
        <v>119</v>
      </c>
      <c r="AD1591">
        <v>0.96875</v>
      </c>
      <c r="AE1591">
        <v>15</v>
      </c>
      <c r="AF1591">
        <v>99</v>
      </c>
      <c r="AG1591">
        <v>0.46875</v>
      </c>
      <c r="AH1591" s="4">
        <v>0</v>
      </c>
      <c r="AI1591">
        <v>0</v>
      </c>
      <c r="AJ1591" s="4">
        <v>0</v>
      </c>
      <c r="AK1591">
        <v>0</v>
      </c>
      <c r="AL1591" s="4">
        <v>5</v>
      </c>
      <c r="AM1591">
        <v>0.16129032258064516</v>
      </c>
      <c r="AN1591" s="4">
        <v>0</v>
      </c>
      <c r="AO1591">
        <v>0</v>
      </c>
      <c r="AP1591" s="4">
        <v>0</v>
      </c>
      <c r="AQ1591">
        <v>0</v>
      </c>
      <c r="AR1591" s="4">
        <v>0</v>
      </c>
      <c r="AS1591">
        <v>0</v>
      </c>
      <c r="AT1591" s="4">
        <v>0</v>
      </c>
      <c r="AU1591" s="4">
        <v>0</v>
      </c>
      <c r="AV1591" s="4">
        <v>0</v>
      </c>
      <c r="AW1591">
        <v>2</v>
      </c>
      <c r="AX1591" s="4">
        <f t="shared" si="24"/>
        <v>16</v>
      </c>
      <c r="AY1591" s="4">
        <v>1</v>
      </c>
      <c r="AZ1591" s="4">
        <v>51</v>
      </c>
    </row>
    <row r="1592" spans="1:52" x14ac:dyDescent="0.25">
      <c r="A1592" s="4">
        <v>2017</v>
      </c>
      <c r="B1592" s="4" t="s">
        <v>383</v>
      </c>
      <c r="C1592" t="s">
        <v>170</v>
      </c>
      <c r="D1592" t="s">
        <v>183</v>
      </c>
      <c r="E1592" t="s">
        <v>696</v>
      </c>
      <c r="F1592" s="4">
        <v>30</v>
      </c>
      <c r="G1592">
        <v>30</v>
      </c>
      <c r="H1592">
        <v>2</v>
      </c>
      <c r="I1592">
        <v>30</v>
      </c>
      <c r="J1592">
        <v>3.8333333333333335</v>
      </c>
      <c r="K1592">
        <v>0</v>
      </c>
      <c r="L1592">
        <v>0</v>
      </c>
      <c r="M1592">
        <v>21</v>
      </c>
      <c r="N1592">
        <v>95</v>
      </c>
      <c r="O1592">
        <v>0.7</v>
      </c>
      <c r="P1592">
        <v>24</v>
      </c>
      <c r="Q1592">
        <v>18</v>
      </c>
      <c r="R1592">
        <v>4</v>
      </c>
      <c r="S1592">
        <v>20</v>
      </c>
      <c r="T1592">
        <v>0</v>
      </c>
      <c r="U1592">
        <v>0</v>
      </c>
      <c r="V1592">
        <v>0</v>
      </c>
      <c r="W1592">
        <v>0</v>
      </c>
      <c r="X1592">
        <v>30</v>
      </c>
      <c r="Y1592">
        <v>80.666666666666671</v>
      </c>
      <c r="Z1592">
        <v>0</v>
      </c>
      <c r="AA1592">
        <v>0</v>
      </c>
      <c r="AB1592">
        <v>30</v>
      </c>
      <c r="AC1592">
        <v>101</v>
      </c>
      <c r="AD1592">
        <v>1</v>
      </c>
      <c r="AE1592">
        <v>15</v>
      </c>
      <c r="AF1592">
        <v>60</v>
      </c>
      <c r="AG1592">
        <v>0.5</v>
      </c>
      <c r="AH1592" s="4">
        <v>0</v>
      </c>
      <c r="AI1592">
        <v>0</v>
      </c>
      <c r="AJ1592" s="4">
        <v>0</v>
      </c>
      <c r="AK1592">
        <v>0</v>
      </c>
      <c r="AL1592" s="4">
        <v>6</v>
      </c>
      <c r="AM1592">
        <v>0.2</v>
      </c>
      <c r="AN1592" s="4">
        <v>3</v>
      </c>
      <c r="AO1592">
        <v>0.1</v>
      </c>
      <c r="AP1592" s="4">
        <v>0</v>
      </c>
      <c r="AQ1592">
        <v>0</v>
      </c>
      <c r="AR1592" s="4">
        <v>0</v>
      </c>
      <c r="AS1592">
        <v>0</v>
      </c>
      <c r="AT1592" s="4">
        <v>0</v>
      </c>
      <c r="AU1592" s="4">
        <v>0</v>
      </c>
      <c r="AV1592" s="4">
        <v>1</v>
      </c>
      <c r="AW1592">
        <v>1.6666666666666667</v>
      </c>
      <c r="AX1592" s="4">
        <f t="shared" si="24"/>
        <v>18</v>
      </c>
      <c r="AY1592" s="4">
        <v>0</v>
      </c>
      <c r="AZ1592" s="4">
        <v>0</v>
      </c>
    </row>
    <row r="1593" spans="1:52" x14ac:dyDescent="0.25">
      <c r="A1593" s="4">
        <v>2017</v>
      </c>
      <c r="B1593" s="4" t="s">
        <v>383</v>
      </c>
      <c r="C1593" t="s">
        <v>170</v>
      </c>
      <c r="D1593" t="s">
        <v>139</v>
      </c>
      <c r="E1593" t="s">
        <v>655</v>
      </c>
      <c r="F1593" s="4">
        <v>24</v>
      </c>
      <c r="G1593">
        <v>24</v>
      </c>
      <c r="H1593">
        <v>2</v>
      </c>
      <c r="I1593">
        <v>24</v>
      </c>
      <c r="J1593">
        <v>3.0416666666666665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21</v>
      </c>
      <c r="Q1593">
        <v>14</v>
      </c>
      <c r="R1593">
        <v>2</v>
      </c>
      <c r="S1593">
        <v>21</v>
      </c>
      <c r="T1593">
        <v>1</v>
      </c>
      <c r="U1593">
        <v>87</v>
      </c>
      <c r="V1593">
        <v>1</v>
      </c>
      <c r="W1593">
        <v>2</v>
      </c>
      <c r="X1593">
        <v>22</v>
      </c>
      <c r="Y1593">
        <v>84.63636363636364</v>
      </c>
      <c r="Z1593">
        <v>0</v>
      </c>
      <c r="AA1593">
        <v>0</v>
      </c>
      <c r="AB1593">
        <v>22</v>
      </c>
      <c r="AC1593">
        <v>106</v>
      </c>
      <c r="AD1593">
        <v>0.91666666666666663</v>
      </c>
      <c r="AE1593">
        <v>10</v>
      </c>
      <c r="AF1593">
        <v>83</v>
      </c>
      <c r="AG1593">
        <v>0.41666666666666669</v>
      </c>
      <c r="AH1593" s="4">
        <v>0</v>
      </c>
      <c r="AI1593">
        <v>0</v>
      </c>
      <c r="AJ1593" s="4">
        <v>0</v>
      </c>
      <c r="AK1593">
        <v>0</v>
      </c>
      <c r="AL1593" s="4">
        <v>6</v>
      </c>
      <c r="AM1593">
        <v>0.27272727272727271</v>
      </c>
      <c r="AN1593" s="4">
        <v>0</v>
      </c>
      <c r="AO1593">
        <v>0</v>
      </c>
      <c r="AP1593" s="4">
        <v>0</v>
      </c>
      <c r="AQ1593">
        <v>0</v>
      </c>
      <c r="AR1593" s="4">
        <v>0</v>
      </c>
      <c r="AS1593">
        <v>0</v>
      </c>
      <c r="AT1593" s="4">
        <v>0</v>
      </c>
      <c r="AU1593" s="4">
        <v>0</v>
      </c>
      <c r="AV1593" s="4">
        <v>0</v>
      </c>
      <c r="AW1593">
        <v>2.4</v>
      </c>
      <c r="AX1593" s="4">
        <f t="shared" si="24"/>
        <v>10</v>
      </c>
      <c r="AY1593" s="4">
        <v>0</v>
      </c>
      <c r="AZ1593" s="4">
        <v>0</v>
      </c>
    </row>
    <row r="1594" spans="1:52" x14ac:dyDescent="0.25">
      <c r="A1594" s="4">
        <v>2017</v>
      </c>
      <c r="B1594" s="4" t="s">
        <v>383</v>
      </c>
      <c r="C1594" t="s">
        <v>170</v>
      </c>
      <c r="D1594" t="s">
        <v>184</v>
      </c>
      <c r="E1594" t="s">
        <v>697</v>
      </c>
      <c r="F1594" s="4">
        <v>16</v>
      </c>
      <c r="G1594">
        <v>15</v>
      </c>
      <c r="H1594">
        <v>1</v>
      </c>
      <c r="I1594">
        <v>16</v>
      </c>
      <c r="J1594">
        <v>2.25</v>
      </c>
      <c r="K1594">
        <v>0</v>
      </c>
      <c r="L1594">
        <v>0</v>
      </c>
      <c r="M1594">
        <v>14</v>
      </c>
      <c r="N1594">
        <v>451</v>
      </c>
      <c r="O1594">
        <v>0.875</v>
      </c>
      <c r="P1594">
        <v>12</v>
      </c>
      <c r="Q1594">
        <v>15</v>
      </c>
      <c r="R1594">
        <v>2</v>
      </c>
      <c r="S1594">
        <v>17</v>
      </c>
      <c r="T1594">
        <v>1</v>
      </c>
      <c r="U1594">
        <v>100</v>
      </c>
      <c r="V1594">
        <v>1</v>
      </c>
      <c r="W1594">
        <v>3</v>
      </c>
      <c r="X1594">
        <v>15</v>
      </c>
      <c r="Y1594">
        <v>67.933333333333337</v>
      </c>
      <c r="Z1594">
        <v>0</v>
      </c>
      <c r="AA1594">
        <v>0</v>
      </c>
      <c r="AB1594">
        <v>15</v>
      </c>
      <c r="AC1594">
        <v>88</v>
      </c>
      <c r="AD1594">
        <v>0.9375</v>
      </c>
      <c r="AE1594">
        <v>4</v>
      </c>
      <c r="AF1594">
        <v>62</v>
      </c>
      <c r="AG1594">
        <v>0.25</v>
      </c>
      <c r="AH1594" s="4">
        <v>0</v>
      </c>
      <c r="AI1594">
        <v>0</v>
      </c>
      <c r="AJ1594" s="4">
        <v>0</v>
      </c>
      <c r="AK1594">
        <v>0</v>
      </c>
      <c r="AL1594" s="4">
        <v>3</v>
      </c>
      <c r="AM1594">
        <v>0.2</v>
      </c>
      <c r="AN1594" s="4">
        <v>2</v>
      </c>
      <c r="AO1594">
        <v>0.13333333333333333</v>
      </c>
      <c r="AP1594" s="4">
        <v>0</v>
      </c>
      <c r="AQ1594">
        <v>0</v>
      </c>
      <c r="AR1594" s="4">
        <v>0</v>
      </c>
      <c r="AS1594">
        <v>0</v>
      </c>
      <c r="AT1594" s="4">
        <v>0</v>
      </c>
      <c r="AU1594" s="4">
        <v>0</v>
      </c>
      <c r="AV1594" s="4">
        <v>0</v>
      </c>
      <c r="AW1594">
        <v>2</v>
      </c>
      <c r="AX1594" s="4">
        <f t="shared" si="24"/>
        <v>8</v>
      </c>
      <c r="AY1594" s="4">
        <v>1</v>
      </c>
      <c r="AZ1594" s="4">
        <v>15</v>
      </c>
    </row>
    <row r="1595" spans="1:52" x14ac:dyDescent="0.25">
      <c r="A1595" s="4">
        <v>2017</v>
      </c>
      <c r="B1595" s="4" t="s">
        <v>383</v>
      </c>
      <c r="C1595" t="s">
        <v>170</v>
      </c>
      <c r="D1595" t="s">
        <v>87</v>
      </c>
      <c r="E1595" t="s">
        <v>606</v>
      </c>
      <c r="F1595" s="4">
        <v>10</v>
      </c>
      <c r="G1595">
        <v>6</v>
      </c>
      <c r="H1595">
        <v>10</v>
      </c>
      <c r="I1595">
        <v>6</v>
      </c>
      <c r="J1595">
        <v>11.166666666666666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2</v>
      </c>
      <c r="AC1595">
        <v>12</v>
      </c>
      <c r="AD1595">
        <v>0.2</v>
      </c>
      <c r="AE1595">
        <v>0</v>
      </c>
      <c r="AF1595">
        <v>0</v>
      </c>
      <c r="AG1595">
        <v>0</v>
      </c>
      <c r="AH1595" s="4">
        <v>0</v>
      </c>
      <c r="AI1595">
        <v>0</v>
      </c>
      <c r="AJ1595" s="4">
        <v>0</v>
      </c>
      <c r="AK1595">
        <v>0</v>
      </c>
      <c r="AL1595" s="4">
        <v>0</v>
      </c>
      <c r="AM1595">
        <v>0</v>
      </c>
      <c r="AN1595" s="4">
        <v>0</v>
      </c>
      <c r="AO1595">
        <v>0</v>
      </c>
      <c r="AP1595" s="4">
        <v>0</v>
      </c>
      <c r="AQ1595">
        <v>0</v>
      </c>
      <c r="AR1595" s="4">
        <v>0</v>
      </c>
      <c r="AS1595">
        <v>0</v>
      </c>
      <c r="AT1595" s="4">
        <v>0</v>
      </c>
      <c r="AU1595" s="4">
        <v>1</v>
      </c>
      <c r="AV1595" s="4">
        <v>0</v>
      </c>
      <c r="AW1595">
        <v>1</v>
      </c>
      <c r="AX1595" s="4">
        <f t="shared" si="24"/>
        <v>10</v>
      </c>
      <c r="AY1595" s="4">
        <v>0</v>
      </c>
      <c r="AZ1595" s="4">
        <v>0</v>
      </c>
    </row>
    <row r="1596" spans="1:52" x14ac:dyDescent="0.25">
      <c r="A1596" s="4">
        <v>2017</v>
      </c>
      <c r="B1596" s="4" t="s">
        <v>383</v>
      </c>
      <c r="C1596" t="s">
        <v>170</v>
      </c>
      <c r="D1596" t="s">
        <v>399</v>
      </c>
      <c r="E1596" t="s">
        <v>896</v>
      </c>
      <c r="F1596" s="4">
        <v>9</v>
      </c>
      <c r="G1596">
        <v>9</v>
      </c>
      <c r="H1596">
        <v>3</v>
      </c>
      <c r="I1596">
        <v>9</v>
      </c>
      <c r="J1596">
        <v>3.8888888888888888</v>
      </c>
      <c r="K1596">
        <v>0</v>
      </c>
      <c r="L1596">
        <v>0</v>
      </c>
      <c r="M1596">
        <v>9</v>
      </c>
      <c r="N1596">
        <v>629</v>
      </c>
      <c r="O1596">
        <v>1</v>
      </c>
      <c r="P1596">
        <v>4</v>
      </c>
      <c r="Q1596">
        <v>36</v>
      </c>
      <c r="R1596">
        <v>1</v>
      </c>
      <c r="S1596">
        <v>30</v>
      </c>
      <c r="T1596">
        <v>1</v>
      </c>
      <c r="U1596">
        <v>97</v>
      </c>
      <c r="V1596">
        <v>1</v>
      </c>
      <c r="W1596">
        <v>10</v>
      </c>
      <c r="X1596">
        <v>8</v>
      </c>
      <c r="Y1596">
        <v>43.25</v>
      </c>
      <c r="Z1596">
        <v>1</v>
      </c>
      <c r="AA1596">
        <v>200</v>
      </c>
      <c r="AB1596">
        <v>8</v>
      </c>
      <c r="AC1596">
        <v>78</v>
      </c>
      <c r="AD1596">
        <v>0.88888888888888884</v>
      </c>
      <c r="AE1596">
        <v>6</v>
      </c>
      <c r="AF1596">
        <v>60</v>
      </c>
      <c r="AG1596">
        <v>0.66666666666666663</v>
      </c>
      <c r="AH1596" s="4">
        <v>1</v>
      </c>
      <c r="AI1596">
        <v>1</v>
      </c>
      <c r="AJ1596" s="4">
        <v>0</v>
      </c>
      <c r="AK1596">
        <v>0</v>
      </c>
      <c r="AL1596" s="4">
        <v>1</v>
      </c>
      <c r="AM1596">
        <v>0.125</v>
      </c>
      <c r="AN1596" s="4">
        <v>1</v>
      </c>
      <c r="AO1596">
        <v>0.125</v>
      </c>
      <c r="AP1596" s="4">
        <v>0</v>
      </c>
      <c r="AQ1596">
        <v>0</v>
      </c>
      <c r="AR1596" s="4">
        <v>0</v>
      </c>
      <c r="AS1596">
        <v>0</v>
      </c>
      <c r="AT1596" s="4">
        <v>0</v>
      </c>
      <c r="AU1596" s="4">
        <v>0</v>
      </c>
      <c r="AV1596" s="4">
        <v>0</v>
      </c>
      <c r="AW1596">
        <v>1.5</v>
      </c>
      <c r="AX1596" s="4">
        <f t="shared" si="24"/>
        <v>6</v>
      </c>
      <c r="AY1596" s="4">
        <v>1</v>
      </c>
      <c r="AZ1596" s="4">
        <v>15</v>
      </c>
    </row>
    <row r="1597" spans="1:52" x14ac:dyDescent="0.25">
      <c r="A1597" s="4">
        <v>2017</v>
      </c>
      <c r="B1597" s="4" t="s">
        <v>383</v>
      </c>
      <c r="C1597" t="s">
        <v>170</v>
      </c>
      <c r="D1597" t="s">
        <v>246</v>
      </c>
      <c r="E1597" t="s">
        <v>756</v>
      </c>
      <c r="F1597" s="4">
        <v>1</v>
      </c>
      <c r="G1597">
        <v>1</v>
      </c>
      <c r="H1597">
        <v>3</v>
      </c>
      <c r="I1597">
        <v>1</v>
      </c>
      <c r="J1597">
        <v>4</v>
      </c>
      <c r="K1597">
        <v>0</v>
      </c>
      <c r="L1597">
        <v>0</v>
      </c>
      <c r="M1597">
        <v>1</v>
      </c>
      <c r="N1597">
        <v>4413</v>
      </c>
      <c r="O1597">
        <v>1</v>
      </c>
      <c r="P1597">
        <v>1</v>
      </c>
      <c r="Q1597">
        <v>5</v>
      </c>
      <c r="R1597">
        <v>0</v>
      </c>
      <c r="S1597">
        <v>0</v>
      </c>
      <c r="T1597">
        <v>1</v>
      </c>
      <c r="U1597">
        <v>178</v>
      </c>
      <c r="V1597">
        <v>1</v>
      </c>
      <c r="W1597">
        <v>43</v>
      </c>
      <c r="X1597">
        <v>0</v>
      </c>
      <c r="Y1597">
        <v>0</v>
      </c>
      <c r="Z1597">
        <v>1</v>
      </c>
      <c r="AA1597">
        <v>663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 s="4">
        <v>1</v>
      </c>
      <c r="AI1597">
        <v>1</v>
      </c>
      <c r="AJ1597" s="4">
        <v>0</v>
      </c>
      <c r="AK1597">
        <v>0</v>
      </c>
      <c r="AL1597" s="4">
        <v>0</v>
      </c>
      <c r="AM1597">
        <v>0</v>
      </c>
      <c r="AN1597" s="4">
        <v>0</v>
      </c>
      <c r="AO1597">
        <v>0</v>
      </c>
      <c r="AP1597" s="4">
        <v>0</v>
      </c>
      <c r="AQ1597">
        <v>0</v>
      </c>
      <c r="AR1597" s="4">
        <v>0</v>
      </c>
      <c r="AS1597">
        <v>0</v>
      </c>
      <c r="AT1597" s="4">
        <v>0</v>
      </c>
      <c r="AU1597" s="4">
        <v>0</v>
      </c>
      <c r="AV1597" s="4">
        <v>0</v>
      </c>
      <c r="AW1597">
        <v>1</v>
      </c>
      <c r="AX1597" s="4">
        <f t="shared" si="24"/>
        <v>1</v>
      </c>
      <c r="AY1597" s="4">
        <v>0</v>
      </c>
      <c r="AZ1597" s="4">
        <v>0</v>
      </c>
    </row>
    <row r="1598" spans="1:52" x14ac:dyDescent="0.25">
      <c r="A1598" s="4">
        <v>2017</v>
      </c>
      <c r="B1598" s="4" t="s">
        <v>383</v>
      </c>
      <c r="C1598" t="s">
        <v>194</v>
      </c>
      <c r="D1598" t="s">
        <v>195</v>
      </c>
      <c r="E1598" t="s">
        <v>707</v>
      </c>
      <c r="F1598" s="4">
        <v>510</v>
      </c>
      <c r="G1598">
        <v>66</v>
      </c>
      <c r="H1598">
        <v>1</v>
      </c>
      <c r="I1598">
        <v>510</v>
      </c>
      <c r="J1598">
        <v>1.4882352941176471</v>
      </c>
      <c r="K1598">
        <v>24</v>
      </c>
      <c r="L1598">
        <v>4.7058823529411764E-2</v>
      </c>
      <c r="M1598">
        <v>423</v>
      </c>
      <c r="N1598">
        <v>1956</v>
      </c>
      <c r="O1598">
        <v>0.8294117647058824</v>
      </c>
      <c r="P1598">
        <v>482</v>
      </c>
      <c r="Q1598">
        <v>11</v>
      </c>
      <c r="R1598">
        <v>130</v>
      </c>
      <c r="S1598">
        <v>48</v>
      </c>
      <c r="T1598">
        <v>223</v>
      </c>
      <c r="U1598">
        <v>121.27802690582959</v>
      </c>
      <c r="V1598">
        <v>208</v>
      </c>
      <c r="W1598">
        <v>28.365384615384617</v>
      </c>
      <c r="X1598">
        <v>281</v>
      </c>
      <c r="Y1598">
        <v>137.37366548042704</v>
      </c>
      <c r="Z1598">
        <v>214</v>
      </c>
      <c r="AA1598">
        <v>289</v>
      </c>
      <c r="AB1598">
        <v>278</v>
      </c>
      <c r="AC1598">
        <v>186</v>
      </c>
      <c r="AD1598">
        <v>0.54509803921568623</v>
      </c>
      <c r="AE1598">
        <v>17</v>
      </c>
      <c r="AF1598">
        <v>94</v>
      </c>
      <c r="AG1598">
        <v>3.3333333333333333E-2</v>
      </c>
      <c r="AH1598" s="4">
        <v>123</v>
      </c>
      <c r="AI1598">
        <v>0.57476635514018692</v>
      </c>
      <c r="AJ1598" s="4">
        <v>11</v>
      </c>
      <c r="AK1598">
        <v>5.1401869158878503E-2</v>
      </c>
      <c r="AL1598" s="4">
        <v>147</v>
      </c>
      <c r="AM1598">
        <v>0.52877697841726623</v>
      </c>
      <c r="AN1598" s="4">
        <v>16</v>
      </c>
      <c r="AO1598">
        <v>5.7553956834532377E-2</v>
      </c>
      <c r="AP1598" s="4">
        <v>1</v>
      </c>
      <c r="AQ1598">
        <v>1.9607843137254902E-3</v>
      </c>
      <c r="AR1598" s="4">
        <v>0</v>
      </c>
      <c r="AS1598">
        <v>0</v>
      </c>
      <c r="AT1598" s="4">
        <v>1</v>
      </c>
      <c r="AU1598" s="4">
        <v>1</v>
      </c>
      <c r="AV1598" s="4">
        <v>6</v>
      </c>
      <c r="AW1598">
        <v>2.7868852459016393</v>
      </c>
      <c r="AX1598" s="4">
        <f t="shared" si="24"/>
        <v>183</v>
      </c>
      <c r="AY1598" s="4">
        <v>1</v>
      </c>
      <c r="AZ1598" s="4">
        <v>18</v>
      </c>
    </row>
    <row r="1599" spans="1:52" x14ac:dyDescent="0.25">
      <c r="A1599" s="4">
        <v>2017</v>
      </c>
      <c r="B1599" s="4" t="s">
        <v>383</v>
      </c>
      <c r="C1599" t="s">
        <v>194</v>
      </c>
      <c r="D1599" t="s">
        <v>196</v>
      </c>
      <c r="E1599" t="s">
        <v>708</v>
      </c>
      <c r="F1599" s="4">
        <v>334</v>
      </c>
      <c r="G1599">
        <v>55</v>
      </c>
      <c r="H1599">
        <v>5</v>
      </c>
      <c r="I1599">
        <v>333</v>
      </c>
      <c r="J1599">
        <v>4.8228228228228227</v>
      </c>
      <c r="K1599">
        <v>4</v>
      </c>
      <c r="L1599">
        <v>1.2012012012012012E-2</v>
      </c>
      <c r="M1599">
        <v>301</v>
      </c>
      <c r="N1599">
        <v>1643</v>
      </c>
      <c r="O1599">
        <v>0.90119760479041922</v>
      </c>
      <c r="P1599">
        <v>310</v>
      </c>
      <c r="Q1599">
        <v>14</v>
      </c>
      <c r="R1599">
        <v>93</v>
      </c>
      <c r="S1599">
        <v>51</v>
      </c>
      <c r="T1599">
        <v>182</v>
      </c>
      <c r="U1599">
        <v>131.43956043956044</v>
      </c>
      <c r="V1599">
        <v>175</v>
      </c>
      <c r="W1599">
        <v>29.88</v>
      </c>
      <c r="X1599">
        <v>142</v>
      </c>
      <c r="Y1599">
        <v>177.42957746478874</v>
      </c>
      <c r="Z1599">
        <v>176</v>
      </c>
      <c r="AA1599">
        <v>390</v>
      </c>
      <c r="AB1599">
        <v>144</v>
      </c>
      <c r="AC1599">
        <v>209</v>
      </c>
      <c r="AD1599">
        <v>0.43113772455089822</v>
      </c>
      <c r="AE1599">
        <v>7</v>
      </c>
      <c r="AF1599">
        <v>98</v>
      </c>
      <c r="AG1599">
        <v>2.0958083832335328E-2</v>
      </c>
      <c r="AH1599" s="4">
        <v>108</v>
      </c>
      <c r="AI1599">
        <v>0.61363636363636365</v>
      </c>
      <c r="AJ1599" s="4">
        <v>7</v>
      </c>
      <c r="AK1599">
        <v>3.9772727272727272E-2</v>
      </c>
      <c r="AL1599" s="4">
        <v>84</v>
      </c>
      <c r="AM1599">
        <v>0.58333333333333337</v>
      </c>
      <c r="AN1599" s="4">
        <v>12</v>
      </c>
      <c r="AO1599">
        <v>8.3333333333333329E-2</v>
      </c>
      <c r="AP1599" s="4">
        <v>1</v>
      </c>
      <c r="AQ1599">
        <v>2.9940119760479044E-3</v>
      </c>
      <c r="AR1599" s="4">
        <v>1</v>
      </c>
      <c r="AS1599">
        <v>2.9940119760479044E-3</v>
      </c>
      <c r="AT1599" s="4">
        <v>0</v>
      </c>
      <c r="AU1599" s="4">
        <v>1</v>
      </c>
      <c r="AV1599" s="4">
        <v>4</v>
      </c>
      <c r="AW1599">
        <v>2.0874999999999999</v>
      </c>
      <c r="AX1599" s="4">
        <f t="shared" si="24"/>
        <v>160</v>
      </c>
      <c r="AY1599" s="4">
        <v>1</v>
      </c>
      <c r="AZ1599" s="4">
        <v>28</v>
      </c>
    </row>
    <row r="1600" spans="1:52" x14ac:dyDescent="0.25">
      <c r="A1600" s="4">
        <v>2017</v>
      </c>
      <c r="B1600" s="4" t="s">
        <v>383</v>
      </c>
      <c r="C1600" t="s">
        <v>194</v>
      </c>
      <c r="D1600" t="s">
        <v>201</v>
      </c>
      <c r="E1600" t="s">
        <v>713</v>
      </c>
      <c r="F1600" s="4">
        <v>241</v>
      </c>
      <c r="G1600">
        <v>15</v>
      </c>
      <c r="H1600">
        <v>2</v>
      </c>
      <c r="I1600">
        <v>241</v>
      </c>
      <c r="J1600">
        <v>4.804979253112033</v>
      </c>
      <c r="K1600">
        <v>2</v>
      </c>
      <c r="L1600">
        <v>8.2987551867219917E-3</v>
      </c>
      <c r="M1600">
        <v>241</v>
      </c>
      <c r="N1600">
        <v>445</v>
      </c>
      <c r="O1600">
        <v>1</v>
      </c>
      <c r="P1600">
        <v>185</v>
      </c>
      <c r="Q1600">
        <v>23</v>
      </c>
      <c r="R1600">
        <v>103</v>
      </c>
      <c r="S1600">
        <v>52</v>
      </c>
      <c r="T1600">
        <v>16</v>
      </c>
      <c r="U1600">
        <v>265.625</v>
      </c>
      <c r="V1600">
        <v>15</v>
      </c>
      <c r="W1600">
        <v>16.733333333333334</v>
      </c>
      <c r="X1600">
        <v>219</v>
      </c>
      <c r="Y1600">
        <v>119.27853881278538</v>
      </c>
      <c r="Z1600">
        <v>16</v>
      </c>
      <c r="AA1600">
        <v>500</v>
      </c>
      <c r="AB1600">
        <v>224</v>
      </c>
      <c r="AC1600">
        <v>144</v>
      </c>
      <c r="AD1600">
        <v>0.9294605809128631</v>
      </c>
      <c r="AE1600">
        <v>47</v>
      </c>
      <c r="AF1600">
        <v>81</v>
      </c>
      <c r="AG1600">
        <v>0.19502074688796681</v>
      </c>
      <c r="AH1600" s="4">
        <v>9</v>
      </c>
      <c r="AI1600">
        <v>0.5625</v>
      </c>
      <c r="AJ1600" s="4">
        <v>5</v>
      </c>
      <c r="AK1600">
        <v>0.3125</v>
      </c>
      <c r="AL1600" s="4">
        <v>44</v>
      </c>
      <c r="AM1600">
        <v>0.19642857142857142</v>
      </c>
      <c r="AN1600" s="4">
        <v>22</v>
      </c>
      <c r="AO1600">
        <v>9.8214285714285712E-2</v>
      </c>
      <c r="AP1600" s="4">
        <v>1</v>
      </c>
      <c r="AQ1600">
        <v>4.1493775933609959E-3</v>
      </c>
      <c r="AR1600" s="4">
        <v>0</v>
      </c>
      <c r="AS1600">
        <v>0</v>
      </c>
      <c r="AT1600" s="4">
        <v>0</v>
      </c>
      <c r="AU1600" s="4">
        <v>0</v>
      </c>
      <c r="AV1600" s="4">
        <v>0</v>
      </c>
      <c r="AW1600">
        <v>1.7092198581560283</v>
      </c>
      <c r="AX1600" s="4">
        <f t="shared" si="24"/>
        <v>141</v>
      </c>
      <c r="AY1600" s="4">
        <v>0</v>
      </c>
      <c r="AZ1600" s="4">
        <v>0</v>
      </c>
    </row>
    <row r="1601" spans="1:52" x14ac:dyDescent="0.25">
      <c r="A1601" s="4">
        <v>2017</v>
      </c>
      <c r="B1601" s="4" t="s">
        <v>383</v>
      </c>
      <c r="C1601" t="s">
        <v>194</v>
      </c>
      <c r="D1601" t="s">
        <v>374</v>
      </c>
      <c r="E1601" t="s">
        <v>873</v>
      </c>
      <c r="F1601" s="4">
        <v>217</v>
      </c>
      <c r="G1601">
        <v>5</v>
      </c>
      <c r="H1601">
        <v>2</v>
      </c>
      <c r="I1601">
        <v>215</v>
      </c>
      <c r="J1601">
        <v>7.195348837209302</v>
      </c>
      <c r="K1601">
        <v>12</v>
      </c>
      <c r="L1601">
        <v>5.5813953488372092E-2</v>
      </c>
      <c r="M1601">
        <v>201</v>
      </c>
      <c r="N1601">
        <v>198</v>
      </c>
      <c r="O1601">
        <v>0.92626728110599077</v>
      </c>
      <c r="P1601">
        <v>134</v>
      </c>
      <c r="Q1601">
        <v>21</v>
      </c>
      <c r="R1601">
        <v>44</v>
      </c>
      <c r="S1601">
        <v>26</v>
      </c>
      <c r="T1601">
        <v>16</v>
      </c>
      <c r="U1601">
        <v>184</v>
      </c>
      <c r="V1601">
        <v>16</v>
      </c>
      <c r="W1601">
        <v>16.9375</v>
      </c>
      <c r="X1601">
        <v>182</v>
      </c>
      <c r="Y1601">
        <v>90.609890109890117</v>
      </c>
      <c r="Z1601">
        <v>15</v>
      </c>
      <c r="AA1601">
        <v>710</v>
      </c>
      <c r="AB1601">
        <v>194</v>
      </c>
      <c r="AC1601">
        <v>114</v>
      </c>
      <c r="AD1601">
        <v>0.89400921658986177</v>
      </c>
      <c r="AE1601">
        <v>67</v>
      </c>
      <c r="AF1601">
        <v>77</v>
      </c>
      <c r="AG1601">
        <v>0.30875576036866359</v>
      </c>
      <c r="AH1601" s="4">
        <v>9</v>
      </c>
      <c r="AI1601">
        <v>0.6</v>
      </c>
      <c r="AJ1601" s="4">
        <v>0</v>
      </c>
      <c r="AK1601">
        <v>0</v>
      </c>
      <c r="AL1601" s="4">
        <v>28</v>
      </c>
      <c r="AM1601">
        <v>0.14432989690721648</v>
      </c>
      <c r="AN1601" s="4">
        <v>9</v>
      </c>
      <c r="AO1601">
        <v>4.6391752577319589E-2</v>
      </c>
      <c r="AP1601" s="4">
        <v>1</v>
      </c>
      <c r="AQ1601">
        <v>4.608294930875576E-3</v>
      </c>
      <c r="AR1601" s="4">
        <v>0</v>
      </c>
      <c r="AS1601">
        <v>0</v>
      </c>
      <c r="AT1601" s="4">
        <v>1</v>
      </c>
      <c r="AU1601" s="4">
        <v>7</v>
      </c>
      <c r="AV1601" s="4">
        <v>8</v>
      </c>
      <c r="AW1601">
        <v>2.1067961165048543</v>
      </c>
      <c r="AX1601" s="4">
        <f t="shared" si="24"/>
        <v>103</v>
      </c>
      <c r="AY1601" s="4">
        <v>0</v>
      </c>
      <c r="AZ1601" s="4">
        <v>0</v>
      </c>
    </row>
    <row r="1602" spans="1:52" x14ac:dyDescent="0.25">
      <c r="A1602" s="4">
        <v>2017</v>
      </c>
      <c r="B1602" s="4" t="s">
        <v>383</v>
      </c>
      <c r="C1602" t="s">
        <v>194</v>
      </c>
      <c r="D1602" t="s">
        <v>213</v>
      </c>
      <c r="E1602" t="s">
        <v>725</v>
      </c>
      <c r="F1602" s="4">
        <v>204</v>
      </c>
      <c r="G1602">
        <v>28</v>
      </c>
      <c r="H1602">
        <v>3</v>
      </c>
      <c r="I1602">
        <v>202</v>
      </c>
      <c r="J1602">
        <v>4.3316831683168315</v>
      </c>
      <c r="K1602">
        <v>6</v>
      </c>
      <c r="L1602">
        <v>2.9702970297029702E-2</v>
      </c>
      <c r="M1602">
        <v>187</v>
      </c>
      <c r="N1602">
        <v>664</v>
      </c>
      <c r="O1602">
        <v>0.91666666666666663</v>
      </c>
      <c r="P1602">
        <v>147</v>
      </c>
      <c r="Q1602">
        <v>15</v>
      </c>
      <c r="R1602">
        <v>57</v>
      </c>
      <c r="S1602">
        <v>45</v>
      </c>
      <c r="T1602">
        <v>52</v>
      </c>
      <c r="U1602">
        <v>172.78846153846155</v>
      </c>
      <c r="V1602">
        <v>47</v>
      </c>
      <c r="W1602">
        <v>29.638297872340427</v>
      </c>
      <c r="X1602">
        <v>145</v>
      </c>
      <c r="Y1602">
        <v>100.90344827586208</v>
      </c>
      <c r="Z1602">
        <v>50</v>
      </c>
      <c r="AA1602">
        <v>427</v>
      </c>
      <c r="AB1602">
        <v>150</v>
      </c>
      <c r="AC1602">
        <v>129</v>
      </c>
      <c r="AD1602">
        <v>0.73529411764705888</v>
      </c>
      <c r="AE1602">
        <v>58</v>
      </c>
      <c r="AF1602">
        <v>50</v>
      </c>
      <c r="AG1602">
        <v>0.28431372549019607</v>
      </c>
      <c r="AH1602" s="4">
        <v>30</v>
      </c>
      <c r="AI1602">
        <v>0.6</v>
      </c>
      <c r="AJ1602" s="4">
        <v>2</v>
      </c>
      <c r="AK1602">
        <v>0.04</v>
      </c>
      <c r="AL1602" s="4">
        <v>29</v>
      </c>
      <c r="AM1602">
        <v>0.19333333333333333</v>
      </c>
      <c r="AN1602" s="4">
        <v>12</v>
      </c>
      <c r="AO1602">
        <v>0.08</v>
      </c>
      <c r="AP1602" s="4">
        <v>0</v>
      </c>
      <c r="AQ1602">
        <v>0</v>
      </c>
      <c r="AR1602" s="4">
        <v>2</v>
      </c>
      <c r="AS1602">
        <v>9.8039215686274508E-3</v>
      </c>
      <c r="AT1602" s="4">
        <v>3</v>
      </c>
      <c r="AU1602" s="4">
        <v>0</v>
      </c>
      <c r="AV1602" s="4">
        <v>5</v>
      </c>
      <c r="AW1602">
        <v>2</v>
      </c>
      <c r="AX1602" s="4">
        <f t="shared" si="24"/>
        <v>102</v>
      </c>
      <c r="AY1602" s="4">
        <v>2</v>
      </c>
      <c r="AZ1602" s="4">
        <v>101</v>
      </c>
    </row>
    <row r="1603" spans="1:52" x14ac:dyDescent="0.25">
      <c r="A1603" s="4">
        <v>2017</v>
      </c>
      <c r="B1603" s="4" t="s">
        <v>383</v>
      </c>
      <c r="C1603" t="s">
        <v>194</v>
      </c>
      <c r="D1603" t="s">
        <v>197</v>
      </c>
      <c r="E1603" t="s">
        <v>709</v>
      </c>
      <c r="F1603" s="4">
        <v>185</v>
      </c>
      <c r="G1603">
        <v>9</v>
      </c>
      <c r="H1603">
        <v>2</v>
      </c>
      <c r="I1603">
        <v>185</v>
      </c>
      <c r="J1603">
        <v>5.2486486486486488</v>
      </c>
      <c r="K1603">
        <v>2</v>
      </c>
      <c r="L1603">
        <v>1.0810810810810811E-2</v>
      </c>
      <c r="M1603">
        <v>173</v>
      </c>
      <c r="N1603">
        <v>734</v>
      </c>
      <c r="O1603">
        <v>0.93513513513513513</v>
      </c>
      <c r="P1603">
        <v>151</v>
      </c>
      <c r="Q1603">
        <v>18</v>
      </c>
      <c r="R1603">
        <v>76</v>
      </c>
      <c r="S1603">
        <v>61</v>
      </c>
      <c r="T1603">
        <v>30</v>
      </c>
      <c r="U1603">
        <v>244.03333333333333</v>
      </c>
      <c r="V1603">
        <v>30</v>
      </c>
      <c r="W1603">
        <v>31.633333333333333</v>
      </c>
      <c r="X1603">
        <v>145</v>
      </c>
      <c r="Y1603">
        <v>134.49655172413793</v>
      </c>
      <c r="Z1603">
        <v>27</v>
      </c>
      <c r="AA1603">
        <v>563</v>
      </c>
      <c r="AB1603">
        <v>153</v>
      </c>
      <c r="AC1603">
        <v>154</v>
      </c>
      <c r="AD1603">
        <v>0.82702702702702702</v>
      </c>
      <c r="AE1603">
        <v>35</v>
      </c>
      <c r="AF1603">
        <v>82</v>
      </c>
      <c r="AG1603">
        <v>0.1891891891891892</v>
      </c>
      <c r="AH1603" s="4">
        <v>16</v>
      </c>
      <c r="AI1603">
        <v>0.59259259259259256</v>
      </c>
      <c r="AJ1603" s="4">
        <v>10</v>
      </c>
      <c r="AK1603">
        <v>0.37037037037037035</v>
      </c>
      <c r="AL1603" s="4">
        <v>39</v>
      </c>
      <c r="AM1603">
        <v>0.25490196078431371</v>
      </c>
      <c r="AN1603" s="4">
        <v>15</v>
      </c>
      <c r="AO1603">
        <v>9.8039215686274508E-2</v>
      </c>
      <c r="AP1603" s="4">
        <v>1</v>
      </c>
      <c r="AQ1603">
        <v>5.4054054054054057E-3</v>
      </c>
      <c r="AR1603" s="4">
        <v>1</v>
      </c>
      <c r="AS1603">
        <v>5.4054054054054057E-3</v>
      </c>
      <c r="AT1603" s="4">
        <v>0</v>
      </c>
      <c r="AU1603" s="4">
        <v>4</v>
      </c>
      <c r="AV1603" s="4">
        <v>4</v>
      </c>
      <c r="AW1603">
        <v>1.7452830188679245</v>
      </c>
      <c r="AX1603" s="4">
        <f t="shared" ref="AX1603:AX1666" si="25">IF(ISERROR(F1603/AW1603),0,F1603/AW1603)</f>
        <v>106</v>
      </c>
      <c r="AY1603" s="4">
        <v>0</v>
      </c>
      <c r="AZ1603" s="4">
        <v>0</v>
      </c>
    </row>
    <row r="1604" spans="1:52" x14ac:dyDescent="0.25">
      <c r="A1604" s="4">
        <v>2017</v>
      </c>
      <c r="B1604" s="4" t="s">
        <v>383</v>
      </c>
      <c r="C1604" t="s">
        <v>194</v>
      </c>
      <c r="D1604" t="s">
        <v>139</v>
      </c>
      <c r="E1604" t="s">
        <v>655</v>
      </c>
      <c r="F1604" s="4">
        <v>173</v>
      </c>
      <c r="G1604">
        <v>7</v>
      </c>
      <c r="H1604">
        <v>2</v>
      </c>
      <c r="I1604">
        <v>172</v>
      </c>
      <c r="J1604">
        <v>3.7034883720930232</v>
      </c>
      <c r="K1604">
        <v>6</v>
      </c>
      <c r="L1604">
        <v>3.4883720930232558E-2</v>
      </c>
      <c r="M1604">
        <v>152</v>
      </c>
      <c r="N1604">
        <v>2209</v>
      </c>
      <c r="O1604">
        <v>0.87861271676300579</v>
      </c>
      <c r="P1604">
        <v>91</v>
      </c>
      <c r="Q1604">
        <v>15</v>
      </c>
      <c r="R1604">
        <v>14</v>
      </c>
      <c r="S1604">
        <v>60</v>
      </c>
      <c r="T1604">
        <v>33</v>
      </c>
      <c r="U1604">
        <v>146.39393939393941</v>
      </c>
      <c r="V1604">
        <v>33</v>
      </c>
      <c r="W1604">
        <v>32.757575757575758</v>
      </c>
      <c r="X1604">
        <v>125</v>
      </c>
      <c r="Y1604">
        <v>84.903999999999996</v>
      </c>
      <c r="Z1604">
        <v>27</v>
      </c>
      <c r="AA1604">
        <v>453</v>
      </c>
      <c r="AB1604">
        <v>139</v>
      </c>
      <c r="AC1604">
        <v>105</v>
      </c>
      <c r="AD1604">
        <v>0.80346820809248554</v>
      </c>
      <c r="AE1604">
        <v>61</v>
      </c>
      <c r="AF1604">
        <v>38</v>
      </c>
      <c r="AG1604">
        <v>0.35260115606936415</v>
      </c>
      <c r="AH1604" s="4">
        <v>9</v>
      </c>
      <c r="AI1604">
        <v>0.33333333333333331</v>
      </c>
      <c r="AJ1604" s="4">
        <v>2</v>
      </c>
      <c r="AK1604">
        <v>7.407407407407407E-2</v>
      </c>
      <c r="AL1604" s="4">
        <v>18</v>
      </c>
      <c r="AM1604">
        <v>0.12949640287769784</v>
      </c>
      <c r="AN1604" s="4">
        <v>5</v>
      </c>
      <c r="AO1604">
        <v>3.5971223021582732E-2</v>
      </c>
      <c r="AP1604" s="4">
        <v>0</v>
      </c>
      <c r="AQ1604">
        <v>0</v>
      </c>
      <c r="AR1604" s="4">
        <v>0</v>
      </c>
      <c r="AS1604">
        <v>0</v>
      </c>
      <c r="AT1604" s="4">
        <v>7</v>
      </c>
      <c r="AU1604" s="4">
        <v>2</v>
      </c>
      <c r="AV1604" s="4">
        <v>12</v>
      </c>
      <c r="AW1604">
        <v>2.5820895522388061</v>
      </c>
      <c r="AX1604" s="4">
        <f t="shared" si="25"/>
        <v>67</v>
      </c>
      <c r="AY1604" s="4">
        <v>0</v>
      </c>
      <c r="AZ1604" s="4">
        <v>0</v>
      </c>
    </row>
    <row r="1605" spans="1:52" x14ac:dyDescent="0.25">
      <c r="A1605" s="4">
        <v>2017</v>
      </c>
      <c r="B1605" s="4" t="s">
        <v>383</v>
      </c>
      <c r="C1605" t="s">
        <v>194</v>
      </c>
      <c r="D1605" t="s">
        <v>211</v>
      </c>
      <c r="E1605" t="s">
        <v>723</v>
      </c>
      <c r="F1605" s="4">
        <v>173</v>
      </c>
      <c r="G1605">
        <v>10</v>
      </c>
      <c r="H1605">
        <v>12</v>
      </c>
      <c r="I1605">
        <v>173</v>
      </c>
      <c r="J1605">
        <v>5.4624277456647397</v>
      </c>
      <c r="K1605">
        <v>0</v>
      </c>
      <c r="L1605">
        <v>0</v>
      </c>
      <c r="M1605">
        <v>142</v>
      </c>
      <c r="N1605">
        <v>2370</v>
      </c>
      <c r="O1605">
        <v>0.82080924855491333</v>
      </c>
      <c r="P1605">
        <v>160</v>
      </c>
      <c r="Q1605">
        <v>21</v>
      </c>
      <c r="R1605">
        <v>71</v>
      </c>
      <c r="S1605">
        <v>52</v>
      </c>
      <c r="T1605">
        <v>53</v>
      </c>
      <c r="U1605">
        <v>168.39622641509433</v>
      </c>
      <c r="V1605">
        <v>52</v>
      </c>
      <c r="W1605">
        <v>27.634615384615383</v>
      </c>
      <c r="X1605">
        <v>117</v>
      </c>
      <c r="Y1605">
        <v>142.14529914529913</v>
      </c>
      <c r="Z1605">
        <v>48</v>
      </c>
      <c r="AA1605">
        <v>395</v>
      </c>
      <c r="AB1605">
        <v>120</v>
      </c>
      <c r="AC1605">
        <v>167</v>
      </c>
      <c r="AD1605">
        <v>0.69364161849710981</v>
      </c>
      <c r="AE1605">
        <v>10</v>
      </c>
      <c r="AF1605">
        <v>71</v>
      </c>
      <c r="AG1605">
        <v>5.7803468208092484E-2</v>
      </c>
      <c r="AH1605" s="4">
        <v>37</v>
      </c>
      <c r="AI1605">
        <v>0.77083333333333337</v>
      </c>
      <c r="AJ1605" s="4">
        <v>4</v>
      </c>
      <c r="AK1605">
        <v>8.3333333333333329E-2</v>
      </c>
      <c r="AL1605" s="4">
        <v>50</v>
      </c>
      <c r="AM1605">
        <v>0.41666666666666669</v>
      </c>
      <c r="AN1605" s="4">
        <v>14</v>
      </c>
      <c r="AO1605">
        <v>0.11666666666666667</v>
      </c>
      <c r="AP1605" s="4">
        <v>2</v>
      </c>
      <c r="AQ1605">
        <v>1.1560693641618497E-2</v>
      </c>
      <c r="AR1605" s="4">
        <v>2</v>
      </c>
      <c r="AS1605">
        <v>1.1560693641618497E-2</v>
      </c>
      <c r="AT1605" s="4">
        <v>0</v>
      </c>
      <c r="AU1605" s="4">
        <v>2</v>
      </c>
      <c r="AV1605" s="4">
        <v>2</v>
      </c>
      <c r="AW1605">
        <v>1.6796116504854368</v>
      </c>
      <c r="AX1605" s="4">
        <f t="shared" si="25"/>
        <v>103</v>
      </c>
      <c r="AY1605" s="4">
        <v>1</v>
      </c>
      <c r="AZ1605" s="4">
        <v>18</v>
      </c>
    </row>
    <row r="1606" spans="1:52" x14ac:dyDescent="0.25">
      <c r="A1606" s="4">
        <v>2017</v>
      </c>
      <c r="B1606" s="4" t="s">
        <v>383</v>
      </c>
      <c r="C1606" t="s">
        <v>194</v>
      </c>
      <c r="D1606" t="s">
        <v>234</v>
      </c>
      <c r="E1606" t="s">
        <v>745</v>
      </c>
      <c r="F1606" s="4">
        <v>156</v>
      </c>
      <c r="G1606">
        <v>14</v>
      </c>
      <c r="H1606">
        <v>4</v>
      </c>
      <c r="I1606">
        <v>155</v>
      </c>
      <c r="J1606">
        <v>4.612903225806452</v>
      </c>
      <c r="K1606">
        <v>6</v>
      </c>
      <c r="L1606">
        <v>3.870967741935484E-2</v>
      </c>
      <c r="M1606">
        <v>149</v>
      </c>
      <c r="N1606">
        <v>1170</v>
      </c>
      <c r="O1606">
        <v>0.95512820512820518</v>
      </c>
      <c r="P1606">
        <v>120</v>
      </c>
      <c r="Q1606">
        <v>14</v>
      </c>
      <c r="R1606">
        <v>38</v>
      </c>
      <c r="S1606">
        <v>74</v>
      </c>
      <c r="T1606">
        <v>40</v>
      </c>
      <c r="U1606">
        <v>151.32499999999999</v>
      </c>
      <c r="V1606">
        <v>38</v>
      </c>
      <c r="W1606">
        <v>69.05263157894737</v>
      </c>
      <c r="X1606">
        <v>112</v>
      </c>
      <c r="Y1606">
        <v>105.16071428571429</v>
      </c>
      <c r="Z1606">
        <v>36</v>
      </c>
      <c r="AA1606">
        <v>584</v>
      </c>
      <c r="AB1606">
        <v>115</v>
      </c>
      <c r="AC1606">
        <v>134</v>
      </c>
      <c r="AD1606">
        <v>0.73717948717948723</v>
      </c>
      <c r="AE1606">
        <v>46</v>
      </c>
      <c r="AF1606">
        <v>85</v>
      </c>
      <c r="AG1606">
        <v>0.29487179487179488</v>
      </c>
      <c r="AH1606" s="4">
        <v>19</v>
      </c>
      <c r="AI1606">
        <v>0.52777777777777779</v>
      </c>
      <c r="AJ1606" s="4">
        <v>2</v>
      </c>
      <c r="AK1606">
        <v>5.5555555555555552E-2</v>
      </c>
      <c r="AL1606" s="4">
        <v>33</v>
      </c>
      <c r="AM1606">
        <v>0.28695652173913044</v>
      </c>
      <c r="AN1606" s="4">
        <v>12</v>
      </c>
      <c r="AO1606">
        <v>0.10434782608695652</v>
      </c>
      <c r="AP1606" s="4">
        <v>0</v>
      </c>
      <c r="AQ1606">
        <v>0</v>
      </c>
      <c r="AR1606" s="4">
        <v>0</v>
      </c>
      <c r="AS1606">
        <v>0</v>
      </c>
      <c r="AT1606" s="4">
        <v>0</v>
      </c>
      <c r="AU1606" s="4">
        <v>2</v>
      </c>
      <c r="AV1606" s="4">
        <v>8</v>
      </c>
      <c r="AW1606">
        <v>1.9746835443037976</v>
      </c>
      <c r="AX1606" s="4">
        <f t="shared" si="25"/>
        <v>79</v>
      </c>
      <c r="AY1606" s="4">
        <v>0</v>
      </c>
      <c r="AZ1606" s="4">
        <v>0</v>
      </c>
    </row>
    <row r="1607" spans="1:52" x14ac:dyDescent="0.25">
      <c r="A1607" s="4">
        <v>2017</v>
      </c>
      <c r="B1607" s="4" t="s">
        <v>383</v>
      </c>
      <c r="C1607" t="s">
        <v>194</v>
      </c>
      <c r="D1607" t="s">
        <v>373</v>
      </c>
      <c r="E1607" t="s">
        <v>872</v>
      </c>
      <c r="F1607" s="4">
        <v>123</v>
      </c>
      <c r="G1607">
        <v>8</v>
      </c>
      <c r="H1607">
        <v>7</v>
      </c>
      <c r="I1607">
        <v>123</v>
      </c>
      <c r="J1607">
        <v>3.6341463414634148</v>
      </c>
      <c r="K1607">
        <v>0</v>
      </c>
      <c r="L1607">
        <v>0</v>
      </c>
      <c r="M1607">
        <v>122</v>
      </c>
      <c r="N1607">
        <v>938</v>
      </c>
      <c r="O1607">
        <v>0.99186991869918695</v>
      </c>
      <c r="P1607">
        <v>107</v>
      </c>
      <c r="Q1607">
        <v>15</v>
      </c>
      <c r="R1607">
        <v>49</v>
      </c>
      <c r="S1607">
        <v>57</v>
      </c>
      <c r="T1607">
        <v>27</v>
      </c>
      <c r="U1607">
        <v>245.59259259259258</v>
      </c>
      <c r="V1607">
        <v>26</v>
      </c>
      <c r="W1607">
        <v>38.5</v>
      </c>
      <c r="X1607">
        <v>94</v>
      </c>
      <c r="Y1607">
        <v>147.2340425531915</v>
      </c>
      <c r="Z1607">
        <v>27</v>
      </c>
      <c r="AA1607">
        <v>424</v>
      </c>
      <c r="AB1607">
        <v>95</v>
      </c>
      <c r="AC1607">
        <v>168</v>
      </c>
      <c r="AD1607">
        <v>0.77235772357723576</v>
      </c>
      <c r="AE1607">
        <v>19</v>
      </c>
      <c r="AF1607">
        <v>98</v>
      </c>
      <c r="AG1607">
        <v>0.15447154471544716</v>
      </c>
      <c r="AH1607" s="4">
        <v>12</v>
      </c>
      <c r="AI1607">
        <v>0.44444444444444442</v>
      </c>
      <c r="AJ1607" s="4">
        <v>3</v>
      </c>
      <c r="AK1607">
        <v>0.1111111111111111</v>
      </c>
      <c r="AL1607" s="4">
        <v>25</v>
      </c>
      <c r="AM1607">
        <v>0.26315789473684209</v>
      </c>
      <c r="AN1607" s="4">
        <v>20</v>
      </c>
      <c r="AO1607">
        <v>0.21052631578947367</v>
      </c>
      <c r="AP1607" s="4">
        <v>0</v>
      </c>
      <c r="AQ1607">
        <v>0</v>
      </c>
      <c r="AR1607" s="4">
        <v>0</v>
      </c>
      <c r="AS1607">
        <v>0</v>
      </c>
      <c r="AT1607" s="4">
        <v>0</v>
      </c>
      <c r="AU1607" s="4">
        <v>0</v>
      </c>
      <c r="AV1607" s="4">
        <v>2</v>
      </c>
      <c r="AW1607">
        <v>1.9838709677419355</v>
      </c>
      <c r="AX1607" s="4">
        <f t="shared" si="25"/>
        <v>62</v>
      </c>
      <c r="AY1607" s="4">
        <v>0</v>
      </c>
      <c r="AZ1607" s="4">
        <v>0</v>
      </c>
    </row>
    <row r="1608" spans="1:52" x14ac:dyDescent="0.25">
      <c r="A1608" s="4">
        <v>2017</v>
      </c>
      <c r="B1608" s="4" t="s">
        <v>383</v>
      </c>
      <c r="C1608" t="s">
        <v>194</v>
      </c>
      <c r="D1608" t="s">
        <v>209</v>
      </c>
      <c r="E1608" t="s">
        <v>721</v>
      </c>
      <c r="F1608" s="4">
        <v>109</v>
      </c>
      <c r="G1608">
        <v>14</v>
      </c>
      <c r="H1608">
        <v>1</v>
      </c>
      <c r="I1608">
        <v>109</v>
      </c>
      <c r="J1608">
        <v>4.3486238532110093</v>
      </c>
      <c r="K1608">
        <v>0</v>
      </c>
      <c r="L1608">
        <v>0</v>
      </c>
      <c r="M1608">
        <v>107</v>
      </c>
      <c r="N1608">
        <v>404</v>
      </c>
      <c r="O1608">
        <v>0.98165137614678899</v>
      </c>
      <c r="P1608">
        <v>87</v>
      </c>
      <c r="Q1608">
        <v>18</v>
      </c>
      <c r="R1608">
        <v>44</v>
      </c>
      <c r="S1608">
        <v>49</v>
      </c>
      <c r="T1608">
        <v>15</v>
      </c>
      <c r="U1608">
        <v>187.26666666666668</v>
      </c>
      <c r="V1608">
        <v>15</v>
      </c>
      <c r="W1608">
        <v>46.533333333333331</v>
      </c>
      <c r="X1608">
        <v>91</v>
      </c>
      <c r="Y1608">
        <v>129.5164835164835</v>
      </c>
      <c r="Z1608">
        <v>13</v>
      </c>
      <c r="AA1608">
        <v>477</v>
      </c>
      <c r="AB1608">
        <v>93</v>
      </c>
      <c r="AC1608">
        <v>156</v>
      </c>
      <c r="AD1608">
        <v>0.85321100917431192</v>
      </c>
      <c r="AE1608">
        <v>22</v>
      </c>
      <c r="AF1608">
        <v>106</v>
      </c>
      <c r="AG1608">
        <v>0.20183486238532111</v>
      </c>
      <c r="AH1608" s="4">
        <v>4</v>
      </c>
      <c r="AI1608">
        <v>0.30769230769230771</v>
      </c>
      <c r="AJ1608" s="4">
        <v>0</v>
      </c>
      <c r="AK1608">
        <v>0</v>
      </c>
      <c r="AL1608" s="4">
        <v>19</v>
      </c>
      <c r="AM1608">
        <v>0.20430107526881722</v>
      </c>
      <c r="AN1608" s="4">
        <v>12</v>
      </c>
      <c r="AO1608">
        <v>0.12903225806451613</v>
      </c>
      <c r="AP1608" s="4">
        <v>0</v>
      </c>
      <c r="AQ1608">
        <v>0</v>
      </c>
      <c r="AR1608" s="4">
        <v>0</v>
      </c>
      <c r="AS1608">
        <v>0</v>
      </c>
      <c r="AT1608" s="4">
        <v>0</v>
      </c>
      <c r="AU1608" s="4">
        <v>0</v>
      </c>
      <c r="AV1608" s="4">
        <v>4</v>
      </c>
      <c r="AW1608">
        <v>1.8166666666666667</v>
      </c>
      <c r="AX1608" s="4">
        <f t="shared" si="25"/>
        <v>60</v>
      </c>
      <c r="AY1608" s="4">
        <v>0</v>
      </c>
      <c r="AZ1608" s="4">
        <v>0</v>
      </c>
    </row>
    <row r="1609" spans="1:52" x14ac:dyDescent="0.25">
      <c r="A1609" s="4">
        <v>2017</v>
      </c>
      <c r="B1609" s="4" t="s">
        <v>383</v>
      </c>
      <c r="C1609" t="s">
        <v>194</v>
      </c>
      <c r="D1609" t="s">
        <v>205</v>
      </c>
      <c r="E1609" t="s">
        <v>717</v>
      </c>
      <c r="F1609" s="4">
        <v>108</v>
      </c>
      <c r="G1609">
        <v>14</v>
      </c>
      <c r="H1609">
        <v>3</v>
      </c>
      <c r="I1609">
        <v>107</v>
      </c>
      <c r="J1609">
        <v>3.2242990654205608</v>
      </c>
      <c r="K1609">
        <v>2</v>
      </c>
      <c r="L1609">
        <v>1.8691588785046728E-2</v>
      </c>
      <c r="M1609">
        <v>91</v>
      </c>
      <c r="N1609">
        <v>2491</v>
      </c>
      <c r="O1609">
        <v>0.84259259259259256</v>
      </c>
      <c r="P1609">
        <v>83</v>
      </c>
      <c r="Q1609">
        <v>23</v>
      </c>
      <c r="R1609">
        <v>28</v>
      </c>
      <c r="S1609">
        <v>70</v>
      </c>
      <c r="T1609">
        <v>40</v>
      </c>
      <c r="U1609">
        <v>187.07499999999999</v>
      </c>
      <c r="V1609">
        <v>35</v>
      </c>
      <c r="W1609">
        <v>40.6</v>
      </c>
      <c r="X1609">
        <v>62</v>
      </c>
      <c r="Y1609">
        <v>175.67741935483872</v>
      </c>
      <c r="Z1609">
        <v>41</v>
      </c>
      <c r="AA1609">
        <v>367</v>
      </c>
      <c r="AB1609">
        <v>65</v>
      </c>
      <c r="AC1609">
        <v>182</v>
      </c>
      <c r="AD1609">
        <v>0.60185185185185186</v>
      </c>
      <c r="AE1609">
        <v>16</v>
      </c>
      <c r="AF1609">
        <v>79</v>
      </c>
      <c r="AG1609">
        <v>0.14814814814814814</v>
      </c>
      <c r="AH1609" s="4">
        <v>26</v>
      </c>
      <c r="AI1609">
        <v>0.63414634146341464</v>
      </c>
      <c r="AJ1609" s="4">
        <v>4</v>
      </c>
      <c r="AK1609">
        <v>9.7560975609756101E-2</v>
      </c>
      <c r="AL1609" s="4">
        <v>19</v>
      </c>
      <c r="AM1609">
        <v>0.29230769230769232</v>
      </c>
      <c r="AN1609" s="4">
        <v>3</v>
      </c>
      <c r="AO1609">
        <v>4.6153846153846156E-2</v>
      </c>
      <c r="AP1609" s="4">
        <v>0</v>
      </c>
      <c r="AQ1609">
        <v>0</v>
      </c>
      <c r="AR1609" s="4">
        <v>0</v>
      </c>
      <c r="AS1609">
        <v>0</v>
      </c>
      <c r="AT1609" s="4">
        <v>0</v>
      </c>
      <c r="AU1609" s="4">
        <v>2</v>
      </c>
      <c r="AV1609" s="4">
        <v>2</v>
      </c>
      <c r="AW1609">
        <v>1.6615384615384616</v>
      </c>
      <c r="AX1609" s="4">
        <f t="shared" si="25"/>
        <v>65</v>
      </c>
      <c r="AY1609" s="4">
        <v>0</v>
      </c>
      <c r="AZ1609" s="4">
        <v>0</v>
      </c>
    </row>
    <row r="1610" spans="1:52" x14ac:dyDescent="0.25">
      <c r="A1610" s="4">
        <v>2017</v>
      </c>
      <c r="B1610" s="4" t="s">
        <v>383</v>
      </c>
      <c r="C1610" t="s">
        <v>194</v>
      </c>
      <c r="D1610" t="s">
        <v>203</v>
      </c>
      <c r="E1610" t="s">
        <v>715</v>
      </c>
      <c r="F1610" s="4">
        <v>106</v>
      </c>
      <c r="G1610">
        <v>16</v>
      </c>
      <c r="H1610">
        <v>3</v>
      </c>
      <c r="I1610">
        <v>106</v>
      </c>
      <c r="J1610">
        <v>5.9622641509433958</v>
      </c>
      <c r="K1610">
        <v>0</v>
      </c>
      <c r="L1610">
        <v>0</v>
      </c>
      <c r="M1610">
        <v>94</v>
      </c>
      <c r="N1610">
        <v>3199</v>
      </c>
      <c r="O1610">
        <v>0.8867924528301887</v>
      </c>
      <c r="P1610">
        <v>94</v>
      </c>
      <c r="Q1610">
        <v>19</v>
      </c>
      <c r="R1610">
        <v>28</v>
      </c>
      <c r="S1610">
        <v>41</v>
      </c>
      <c r="T1610">
        <v>67</v>
      </c>
      <c r="U1610">
        <v>159.32835820895522</v>
      </c>
      <c r="V1610">
        <v>66</v>
      </c>
      <c r="W1610">
        <v>40.454545454545453</v>
      </c>
      <c r="X1610">
        <v>37</v>
      </c>
      <c r="Y1610">
        <v>156.43243243243242</v>
      </c>
      <c r="Z1610">
        <v>65</v>
      </c>
      <c r="AA1610">
        <v>452</v>
      </c>
      <c r="AB1610">
        <v>36</v>
      </c>
      <c r="AC1610">
        <v>217</v>
      </c>
      <c r="AD1610">
        <v>0.33962264150943394</v>
      </c>
      <c r="AE1610">
        <v>6</v>
      </c>
      <c r="AF1610">
        <v>78</v>
      </c>
      <c r="AG1610">
        <v>5.6603773584905662E-2</v>
      </c>
      <c r="AH1610" s="4">
        <v>31</v>
      </c>
      <c r="AI1610">
        <v>0.47692307692307695</v>
      </c>
      <c r="AJ1610" s="4">
        <v>5</v>
      </c>
      <c r="AK1610">
        <v>7.6923076923076927E-2</v>
      </c>
      <c r="AL1610" s="4">
        <v>11</v>
      </c>
      <c r="AM1610">
        <v>0.30555555555555558</v>
      </c>
      <c r="AN1610" s="4">
        <v>2</v>
      </c>
      <c r="AO1610">
        <v>5.5555555555555552E-2</v>
      </c>
      <c r="AP1610" s="4">
        <v>0</v>
      </c>
      <c r="AQ1610">
        <v>0</v>
      </c>
      <c r="AR1610" s="4">
        <v>0</v>
      </c>
      <c r="AS1610">
        <v>0</v>
      </c>
      <c r="AT1610" s="4">
        <v>1</v>
      </c>
      <c r="AU1610" s="4">
        <v>0</v>
      </c>
      <c r="AV1610" s="4">
        <v>3</v>
      </c>
      <c r="AW1610">
        <v>2.65</v>
      </c>
      <c r="AX1610" s="4">
        <f t="shared" si="25"/>
        <v>40</v>
      </c>
      <c r="AY1610" s="4">
        <v>1</v>
      </c>
      <c r="AZ1610" s="4">
        <v>56</v>
      </c>
    </row>
    <row r="1611" spans="1:52" x14ac:dyDescent="0.25">
      <c r="A1611" s="4">
        <v>2017</v>
      </c>
      <c r="B1611" s="4" t="s">
        <v>383</v>
      </c>
      <c r="C1611" t="s">
        <v>194</v>
      </c>
      <c r="D1611" t="s">
        <v>206</v>
      </c>
      <c r="E1611" t="s">
        <v>718</v>
      </c>
      <c r="F1611" s="4">
        <v>103</v>
      </c>
      <c r="G1611">
        <v>8</v>
      </c>
      <c r="H1611">
        <v>6</v>
      </c>
      <c r="I1611">
        <v>102</v>
      </c>
      <c r="J1611">
        <v>3.3235294117647061</v>
      </c>
      <c r="K1611">
        <v>0</v>
      </c>
      <c r="L1611">
        <v>0</v>
      </c>
      <c r="M1611">
        <v>90</v>
      </c>
      <c r="N1611">
        <v>1789</v>
      </c>
      <c r="O1611">
        <v>0.87378640776699024</v>
      </c>
      <c r="P1611">
        <v>69</v>
      </c>
      <c r="Q1611">
        <v>16</v>
      </c>
      <c r="R1611">
        <v>16</v>
      </c>
      <c r="S1611">
        <v>96</v>
      </c>
      <c r="T1611">
        <v>39</v>
      </c>
      <c r="U1611">
        <v>179.38461538461539</v>
      </c>
      <c r="V1611">
        <v>37</v>
      </c>
      <c r="W1611">
        <v>50.216216216216218</v>
      </c>
      <c r="X1611">
        <v>55</v>
      </c>
      <c r="Y1611">
        <v>122.98181818181818</v>
      </c>
      <c r="Z1611">
        <v>31</v>
      </c>
      <c r="AA1611">
        <v>515</v>
      </c>
      <c r="AB1611">
        <v>62</v>
      </c>
      <c r="AC1611">
        <v>152</v>
      </c>
      <c r="AD1611">
        <v>0.60194174757281549</v>
      </c>
      <c r="AE1611">
        <v>31</v>
      </c>
      <c r="AF1611">
        <v>38</v>
      </c>
      <c r="AG1611">
        <v>0.30097087378640774</v>
      </c>
      <c r="AH1611" s="4">
        <v>23</v>
      </c>
      <c r="AI1611">
        <v>0.74193548387096775</v>
      </c>
      <c r="AJ1611" s="4">
        <v>1</v>
      </c>
      <c r="AK1611">
        <v>3.2258064516129031E-2</v>
      </c>
      <c r="AL1611" s="4">
        <v>16</v>
      </c>
      <c r="AM1611">
        <v>0.25806451612903225</v>
      </c>
      <c r="AN1611" s="4">
        <v>2</v>
      </c>
      <c r="AO1611">
        <v>3.2258064516129031E-2</v>
      </c>
      <c r="AP1611" s="4">
        <v>1</v>
      </c>
      <c r="AQ1611">
        <v>9.7087378640776691E-3</v>
      </c>
      <c r="AR1611" s="4">
        <v>0</v>
      </c>
      <c r="AS1611">
        <v>0</v>
      </c>
      <c r="AT1611" s="4">
        <v>0</v>
      </c>
      <c r="AU1611" s="4">
        <v>0</v>
      </c>
      <c r="AV1611" s="4">
        <v>6</v>
      </c>
      <c r="AW1611">
        <v>2.1458333333333335</v>
      </c>
      <c r="AX1611" s="4">
        <f t="shared" si="25"/>
        <v>48</v>
      </c>
      <c r="AY1611" s="4">
        <v>0</v>
      </c>
      <c r="AZ1611" s="4">
        <v>0</v>
      </c>
    </row>
    <row r="1612" spans="1:52" x14ac:dyDescent="0.25">
      <c r="A1612" s="4">
        <v>2017</v>
      </c>
      <c r="B1612" s="4" t="s">
        <v>383</v>
      </c>
      <c r="C1612" t="s">
        <v>194</v>
      </c>
      <c r="D1612" t="s">
        <v>217</v>
      </c>
      <c r="E1612" t="s">
        <v>729</v>
      </c>
      <c r="F1612" s="4">
        <v>98</v>
      </c>
      <c r="G1612">
        <v>14</v>
      </c>
      <c r="H1612">
        <v>1</v>
      </c>
      <c r="I1612">
        <v>98</v>
      </c>
      <c r="J1612">
        <v>5.1632653061224492</v>
      </c>
      <c r="K1612">
        <v>2</v>
      </c>
      <c r="L1612">
        <v>2.0408163265306121E-2</v>
      </c>
      <c r="M1612">
        <v>88</v>
      </c>
      <c r="N1612">
        <v>2197</v>
      </c>
      <c r="O1612">
        <v>0.89795918367346939</v>
      </c>
      <c r="P1612">
        <v>77</v>
      </c>
      <c r="Q1612">
        <v>12</v>
      </c>
      <c r="R1612">
        <v>30</v>
      </c>
      <c r="S1612">
        <v>64</v>
      </c>
      <c r="T1612">
        <v>42</v>
      </c>
      <c r="U1612">
        <v>151.66666666666666</v>
      </c>
      <c r="V1612">
        <v>42</v>
      </c>
      <c r="W1612">
        <v>33.80952380952381</v>
      </c>
      <c r="X1612">
        <v>56</v>
      </c>
      <c r="Y1612">
        <v>118.125</v>
      </c>
      <c r="Z1612">
        <v>39</v>
      </c>
      <c r="AA1612">
        <v>443</v>
      </c>
      <c r="AB1612">
        <v>56</v>
      </c>
      <c r="AC1612">
        <v>145</v>
      </c>
      <c r="AD1612">
        <v>0.5714285714285714</v>
      </c>
      <c r="AE1612">
        <v>21</v>
      </c>
      <c r="AF1612">
        <v>56</v>
      </c>
      <c r="AG1612">
        <v>0.21428571428571427</v>
      </c>
      <c r="AH1612" s="4">
        <v>16</v>
      </c>
      <c r="AI1612">
        <v>0.41025641025641024</v>
      </c>
      <c r="AJ1612" s="4">
        <v>3</v>
      </c>
      <c r="AK1612">
        <v>7.6923076923076927E-2</v>
      </c>
      <c r="AL1612" s="4">
        <v>16</v>
      </c>
      <c r="AM1612">
        <v>0.2857142857142857</v>
      </c>
      <c r="AN1612" s="4">
        <v>2</v>
      </c>
      <c r="AO1612">
        <v>3.5714285714285712E-2</v>
      </c>
      <c r="AP1612" s="4">
        <v>2</v>
      </c>
      <c r="AQ1612">
        <v>2.0408163265306121E-2</v>
      </c>
      <c r="AR1612" s="4">
        <v>0</v>
      </c>
      <c r="AS1612">
        <v>0</v>
      </c>
      <c r="AT1612" s="4">
        <v>0</v>
      </c>
      <c r="AU1612" s="4">
        <v>0</v>
      </c>
      <c r="AV1612" s="4">
        <v>3</v>
      </c>
      <c r="AW1612">
        <v>2.3902439024390243</v>
      </c>
      <c r="AX1612" s="4">
        <f t="shared" si="25"/>
        <v>41</v>
      </c>
      <c r="AY1612" s="4">
        <v>31</v>
      </c>
      <c r="AZ1612" s="4">
        <v>61</v>
      </c>
    </row>
    <row r="1613" spans="1:52" x14ac:dyDescent="0.25">
      <c r="A1613" s="4">
        <v>2017</v>
      </c>
      <c r="B1613" s="4" t="s">
        <v>383</v>
      </c>
      <c r="C1613" t="s">
        <v>194</v>
      </c>
      <c r="D1613" t="s">
        <v>204</v>
      </c>
      <c r="E1613" t="s">
        <v>716</v>
      </c>
      <c r="F1613" s="4">
        <v>95</v>
      </c>
      <c r="G1613">
        <v>11</v>
      </c>
      <c r="H1613">
        <v>4</v>
      </c>
      <c r="I1613">
        <v>95</v>
      </c>
      <c r="J1613">
        <v>5.0842105263157897</v>
      </c>
      <c r="K1613">
        <v>4</v>
      </c>
      <c r="L1613">
        <v>4.2105263157894736E-2</v>
      </c>
      <c r="M1613">
        <v>82</v>
      </c>
      <c r="N1613">
        <v>1562</v>
      </c>
      <c r="O1613">
        <v>0.86315789473684212</v>
      </c>
      <c r="P1613">
        <v>89</v>
      </c>
      <c r="Q1613">
        <v>21</v>
      </c>
      <c r="R1613">
        <v>37</v>
      </c>
      <c r="S1613">
        <v>45</v>
      </c>
      <c r="T1613">
        <v>35</v>
      </c>
      <c r="U1613">
        <v>200.08571428571429</v>
      </c>
      <c r="V1613">
        <v>33</v>
      </c>
      <c r="W1613">
        <v>34.030303030303031</v>
      </c>
      <c r="X1613">
        <v>60</v>
      </c>
      <c r="Y1613">
        <v>151.33333333333334</v>
      </c>
      <c r="Z1613">
        <v>33</v>
      </c>
      <c r="AA1613">
        <v>424</v>
      </c>
      <c r="AB1613">
        <v>59</v>
      </c>
      <c r="AC1613">
        <v>168</v>
      </c>
      <c r="AD1613">
        <v>0.62105263157894741</v>
      </c>
      <c r="AE1613">
        <v>5</v>
      </c>
      <c r="AF1613">
        <v>119</v>
      </c>
      <c r="AG1613">
        <v>5.2631578947368418E-2</v>
      </c>
      <c r="AH1613" s="4">
        <v>20</v>
      </c>
      <c r="AI1613">
        <v>0.60606060606060608</v>
      </c>
      <c r="AJ1613" s="4">
        <v>7</v>
      </c>
      <c r="AK1613">
        <v>0.21212121212121213</v>
      </c>
      <c r="AL1613" s="4">
        <v>23</v>
      </c>
      <c r="AM1613">
        <v>0.38983050847457629</v>
      </c>
      <c r="AN1613" s="4">
        <v>7</v>
      </c>
      <c r="AO1613">
        <v>0.11864406779661017</v>
      </c>
      <c r="AP1613" s="4">
        <v>1</v>
      </c>
      <c r="AQ1613">
        <v>1.0526315789473684E-2</v>
      </c>
      <c r="AR1613" s="4">
        <v>0</v>
      </c>
      <c r="AS1613">
        <v>0</v>
      </c>
      <c r="AT1613" s="4">
        <v>0</v>
      </c>
      <c r="AU1613" s="4">
        <v>0</v>
      </c>
      <c r="AV1613" s="4">
        <v>1</v>
      </c>
      <c r="AW1613">
        <v>1.5833333333333333</v>
      </c>
      <c r="AX1613" s="4">
        <f t="shared" si="25"/>
        <v>60</v>
      </c>
      <c r="AY1613" s="4">
        <v>3</v>
      </c>
      <c r="AZ1613" s="4">
        <v>27</v>
      </c>
    </row>
    <row r="1614" spans="1:52" x14ac:dyDescent="0.25">
      <c r="A1614" s="4">
        <v>2017</v>
      </c>
      <c r="B1614" s="4" t="s">
        <v>383</v>
      </c>
      <c r="C1614" t="s">
        <v>194</v>
      </c>
      <c r="D1614" t="s">
        <v>200</v>
      </c>
      <c r="E1614" t="s">
        <v>712</v>
      </c>
      <c r="F1614" s="4">
        <v>93</v>
      </c>
      <c r="G1614">
        <v>5</v>
      </c>
      <c r="H1614">
        <v>3</v>
      </c>
      <c r="I1614">
        <v>92</v>
      </c>
      <c r="J1614">
        <v>3.7173913043478262</v>
      </c>
      <c r="K1614">
        <v>2</v>
      </c>
      <c r="L1614">
        <v>2.1739130434782608E-2</v>
      </c>
      <c r="M1614">
        <v>64</v>
      </c>
      <c r="N1614">
        <v>2559</v>
      </c>
      <c r="O1614">
        <v>0.68817204301075274</v>
      </c>
      <c r="P1614">
        <v>55</v>
      </c>
      <c r="Q1614">
        <v>13</v>
      </c>
      <c r="R1614">
        <v>15</v>
      </c>
      <c r="S1614">
        <v>31</v>
      </c>
      <c r="T1614">
        <v>24</v>
      </c>
      <c r="U1614">
        <v>136.375</v>
      </c>
      <c r="V1614">
        <v>24</v>
      </c>
      <c r="W1614">
        <v>40.958333333333336</v>
      </c>
      <c r="X1614">
        <v>64</v>
      </c>
      <c r="Y1614">
        <v>81.828125</v>
      </c>
      <c r="Z1614">
        <v>23</v>
      </c>
      <c r="AA1614">
        <v>476</v>
      </c>
      <c r="AB1614">
        <v>69</v>
      </c>
      <c r="AC1614">
        <v>106</v>
      </c>
      <c r="AD1614">
        <v>0.74193548387096775</v>
      </c>
      <c r="AE1614">
        <v>33</v>
      </c>
      <c r="AF1614">
        <v>52</v>
      </c>
      <c r="AG1614">
        <v>0.35483870967741937</v>
      </c>
      <c r="AH1614" s="4">
        <v>14</v>
      </c>
      <c r="AI1614">
        <v>0.60869565217391308</v>
      </c>
      <c r="AJ1614" s="4">
        <v>2</v>
      </c>
      <c r="AK1614">
        <v>8.6956521739130432E-2</v>
      </c>
      <c r="AL1614" s="4">
        <v>10</v>
      </c>
      <c r="AM1614">
        <v>0.14492753623188406</v>
      </c>
      <c r="AN1614" s="4">
        <v>2</v>
      </c>
      <c r="AO1614">
        <v>2.8985507246376812E-2</v>
      </c>
      <c r="AP1614" s="4">
        <v>1</v>
      </c>
      <c r="AQ1614">
        <v>1.0752688172043012E-2</v>
      </c>
      <c r="AR1614" s="4">
        <v>0</v>
      </c>
      <c r="AS1614">
        <v>0</v>
      </c>
      <c r="AT1614" s="4">
        <v>2</v>
      </c>
      <c r="AU1614" s="4">
        <v>2</v>
      </c>
      <c r="AV1614" s="4">
        <v>4</v>
      </c>
      <c r="AW1614">
        <v>2.1136363636363638</v>
      </c>
      <c r="AX1614" s="4">
        <f t="shared" si="25"/>
        <v>44</v>
      </c>
      <c r="AY1614" s="4">
        <v>2</v>
      </c>
      <c r="AZ1614" s="4">
        <v>60</v>
      </c>
    </row>
    <row r="1615" spans="1:52" x14ac:dyDescent="0.25">
      <c r="A1615" s="4">
        <v>2017</v>
      </c>
      <c r="B1615" s="4" t="s">
        <v>383</v>
      </c>
      <c r="C1615" t="s">
        <v>194</v>
      </c>
      <c r="D1615" t="s">
        <v>224</v>
      </c>
      <c r="E1615" t="s">
        <v>735</v>
      </c>
      <c r="F1615" s="4">
        <v>84</v>
      </c>
      <c r="G1615">
        <v>5</v>
      </c>
      <c r="H1615">
        <v>4</v>
      </c>
      <c r="I1615">
        <v>84</v>
      </c>
      <c r="J1615">
        <v>6.1547619047619051</v>
      </c>
      <c r="K1615">
        <v>0</v>
      </c>
      <c r="L1615">
        <v>0</v>
      </c>
      <c r="M1615">
        <v>71</v>
      </c>
      <c r="N1615">
        <v>3422</v>
      </c>
      <c r="O1615">
        <v>0.84523809523809523</v>
      </c>
      <c r="P1615">
        <v>50</v>
      </c>
      <c r="Q1615">
        <v>15</v>
      </c>
      <c r="R1615">
        <v>7</v>
      </c>
      <c r="S1615">
        <v>70</v>
      </c>
      <c r="T1615">
        <v>18</v>
      </c>
      <c r="U1615">
        <v>111.33333333333333</v>
      </c>
      <c r="V1615">
        <v>19</v>
      </c>
      <c r="W1615">
        <v>104.42105263157895</v>
      </c>
      <c r="X1615">
        <v>56</v>
      </c>
      <c r="Y1615">
        <v>100.83928571428571</v>
      </c>
      <c r="Z1615">
        <v>19</v>
      </c>
      <c r="AA1615">
        <v>297</v>
      </c>
      <c r="AB1615">
        <v>64</v>
      </c>
      <c r="AC1615">
        <v>121</v>
      </c>
      <c r="AD1615">
        <v>0.76190476190476186</v>
      </c>
      <c r="AE1615">
        <v>11</v>
      </c>
      <c r="AF1615">
        <v>46</v>
      </c>
      <c r="AG1615">
        <v>0.13095238095238096</v>
      </c>
      <c r="AH1615" s="4">
        <v>10</v>
      </c>
      <c r="AI1615">
        <v>0.52631578947368418</v>
      </c>
      <c r="AJ1615" s="4">
        <v>0</v>
      </c>
      <c r="AK1615">
        <v>0</v>
      </c>
      <c r="AL1615" s="4">
        <v>13</v>
      </c>
      <c r="AM1615">
        <v>0.203125</v>
      </c>
      <c r="AN1615" s="4">
        <v>4</v>
      </c>
      <c r="AO1615">
        <v>6.25E-2</v>
      </c>
      <c r="AP1615" s="4">
        <v>1</v>
      </c>
      <c r="AQ1615">
        <v>1.1904761904761904E-2</v>
      </c>
      <c r="AR1615" s="4">
        <v>0</v>
      </c>
      <c r="AS1615">
        <v>0</v>
      </c>
      <c r="AT1615" s="4">
        <v>5</v>
      </c>
      <c r="AU1615" s="4">
        <v>1</v>
      </c>
      <c r="AV1615" s="4">
        <v>5</v>
      </c>
      <c r="AW1615">
        <v>1.9534883720930232</v>
      </c>
      <c r="AX1615" s="4">
        <f t="shared" si="25"/>
        <v>43</v>
      </c>
      <c r="AY1615" s="4">
        <v>0</v>
      </c>
      <c r="AZ1615" s="4">
        <v>0</v>
      </c>
    </row>
    <row r="1616" spans="1:52" x14ac:dyDescent="0.25">
      <c r="A1616" s="4">
        <v>2017</v>
      </c>
      <c r="B1616" s="4" t="s">
        <v>383</v>
      </c>
      <c r="C1616" t="s">
        <v>194</v>
      </c>
      <c r="D1616" t="s">
        <v>400</v>
      </c>
      <c r="E1616" t="s">
        <v>897</v>
      </c>
      <c r="F1616" s="4">
        <v>83</v>
      </c>
      <c r="G1616">
        <v>2</v>
      </c>
      <c r="H1616">
        <v>8</v>
      </c>
      <c r="I1616">
        <v>83</v>
      </c>
      <c r="J1616">
        <v>4.4939759036144578</v>
      </c>
      <c r="K1616">
        <v>4</v>
      </c>
      <c r="L1616">
        <v>4.8192771084337352E-2</v>
      </c>
      <c r="M1616">
        <v>82</v>
      </c>
      <c r="N1616">
        <v>19</v>
      </c>
      <c r="O1616">
        <v>0.98795180722891562</v>
      </c>
      <c r="P1616">
        <v>13</v>
      </c>
      <c r="Q1616">
        <v>17</v>
      </c>
      <c r="R1616">
        <v>0</v>
      </c>
      <c r="S1616">
        <v>0</v>
      </c>
      <c r="T1616">
        <v>1</v>
      </c>
      <c r="U1616">
        <v>212</v>
      </c>
      <c r="V1616">
        <v>1</v>
      </c>
      <c r="W1616">
        <v>6</v>
      </c>
      <c r="X1616">
        <v>53</v>
      </c>
      <c r="Y1616">
        <v>31.339622641509433</v>
      </c>
      <c r="Z1616">
        <v>1</v>
      </c>
      <c r="AA1616">
        <v>327</v>
      </c>
      <c r="AB1616">
        <v>82</v>
      </c>
      <c r="AC1616">
        <v>41</v>
      </c>
      <c r="AD1616">
        <v>0.98795180722891562</v>
      </c>
      <c r="AE1616">
        <v>43</v>
      </c>
      <c r="AF1616">
        <v>28</v>
      </c>
      <c r="AG1616">
        <v>0.51807228915662651</v>
      </c>
      <c r="AH1616" s="4">
        <v>0</v>
      </c>
      <c r="AI1616">
        <v>0</v>
      </c>
      <c r="AJ1616" s="4">
        <v>0</v>
      </c>
      <c r="AK1616">
        <v>0</v>
      </c>
      <c r="AL1616" s="4">
        <v>3</v>
      </c>
      <c r="AM1616">
        <v>3.6585365853658534E-2</v>
      </c>
      <c r="AN1616" s="4">
        <v>2</v>
      </c>
      <c r="AO1616">
        <v>2.4390243902439025E-2</v>
      </c>
      <c r="AP1616" s="4">
        <v>0</v>
      </c>
      <c r="AQ1616">
        <v>0</v>
      </c>
      <c r="AR1616" s="4">
        <v>0</v>
      </c>
      <c r="AS1616">
        <v>0</v>
      </c>
      <c r="AT1616" s="4">
        <v>0</v>
      </c>
      <c r="AU1616" s="4">
        <v>1</v>
      </c>
      <c r="AV1616" s="4">
        <v>0</v>
      </c>
      <c r="AW1616">
        <v>2.1842105263157894</v>
      </c>
      <c r="AX1616" s="4">
        <f t="shared" si="25"/>
        <v>38</v>
      </c>
      <c r="AY1616" s="4">
        <v>0</v>
      </c>
      <c r="AZ1616" s="4">
        <v>0</v>
      </c>
    </row>
    <row r="1617" spans="1:52" x14ac:dyDescent="0.25">
      <c r="A1617" s="4">
        <v>2017</v>
      </c>
      <c r="B1617" s="4" t="s">
        <v>383</v>
      </c>
      <c r="C1617" t="s">
        <v>194</v>
      </c>
      <c r="D1617" t="s">
        <v>222</v>
      </c>
      <c r="E1617" t="s">
        <v>733</v>
      </c>
      <c r="F1617" s="4">
        <v>81</v>
      </c>
      <c r="G1617">
        <v>2</v>
      </c>
      <c r="H1617">
        <v>2</v>
      </c>
      <c r="I1617">
        <v>81</v>
      </c>
      <c r="J1617">
        <v>6.3209876543209873</v>
      </c>
      <c r="K1617">
        <v>6</v>
      </c>
      <c r="L1617">
        <v>7.407407407407407E-2</v>
      </c>
      <c r="M1617">
        <v>77</v>
      </c>
      <c r="N1617">
        <v>133</v>
      </c>
      <c r="O1617">
        <v>0.95061728395061729</v>
      </c>
      <c r="P1617">
        <v>58</v>
      </c>
      <c r="Q1617">
        <v>19</v>
      </c>
      <c r="R1617">
        <v>23</v>
      </c>
      <c r="S1617">
        <v>46</v>
      </c>
      <c r="T1617">
        <v>4</v>
      </c>
      <c r="U1617">
        <v>212.75</v>
      </c>
      <c r="V1617">
        <v>4</v>
      </c>
      <c r="W1617">
        <v>2.5</v>
      </c>
      <c r="X1617">
        <v>69</v>
      </c>
      <c r="Y1617">
        <v>97.362318840579704</v>
      </c>
      <c r="Z1617">
        <v>4</v>
      </c>
      <c r="AA1617">
        <v>362</v>
      </c>
      <c r="AB1617">
        <v>77</v>
      </c>
      <c r="AC1617">
        <v>118</v>
      </c>
      <c r="AD1617">
        <v>0.95061728395061729</v>
      </c>
      <c r="AE1617">
        <v>28</v>
      </c>
      <c r="AF1617">
        <v>74</v>
      </c>
      <c r="AG1617">
        <v>0.34567901234567899</v>
      </c>
      <c r="AH1617" s="4">
        <v>1</v>
      </c>
      <c r="AI1617">
        <v>0.25</v>
      </c>
      <c r="AJ1617" s="4">
        <v>0</v>
      </c>
      <c r="AK1617">
        <v>0</v>
      </c>
      <c r="AL1617" s="4">
        <v>12</v>
      </c>
      <c r="AM1617">
        <v>0.15584415584415584</v>
      </c>
      <c r="AN1617" s="4">
        <v>4</v>
      </c>
      <c r="AO1617">
        <v>5.1948051948051951E-2</v>
      </c>
      <c r="AP1617" s="4">
        <v>0</v>
      </c>
      <c r="AQ1617">
        <v>0</v>
      </c>
      <c r="AR1617" s="4">
        <v>0</v>
      </c>
      <c r="AS1617">
        <v>0</v>
      </c>
      <c r="AT1617" s="4">
        <v>0</v>
      </c>
      <c r="AU1617" s="4">
        <v>2</v>
      </c>
      <c r="AV1617" s="4">
        <v>2</v>
      </c>
      <c r="AW1617">
        <v>1.7608695652173914</v>
      </c>
      <c r="AX1617" s="4">
        <f t="shared" si="25"/>
        <v>46</v>
      </c>
      <c r="AY1617" s="4">
        <v>0</v>
      </c>
      <c r="AZ1617" s="4">
        <v>0</v>
      </c>
    </row>
    <row r="1618" spans="1:52" x14ac:dyDescent="0.25">
      <c r="A1618" s="4">
        <v>2017</v>
      </c>
      <c r="B1618" s="4" t="s">
        <v>383</v>
      </c>
      <c r="C1618" t="s">
        <v>194</v>
      </c>
      <c r="D1618" t="s">
        <v>216</v>
      </c>
      <c r="E1618" t="s">
        <v>728</v>
      </c>
      <c r="F1618" s="4">
        <v>78</v>
      </c>
      <c r="G1618">
        <v>9</v>
      </c>
      <c r="H1618">
        <v>3</v>
      </c>
      <c r="I1618">
        <v>78</v>
      </c>
      <c r="J1618">
        <v>3.8333333333333335</v>
      </c>
      <c r="K1618">
        <v>0</v>
      </c>
      <c r="L1618">
        <v>0</v>
      </c>
      <c r="M1618">
        <v>65</v>
      </c>
      <c r="N1618">
        <v>442</v>
      </c>
      <c r="O1618">
        <v>0.83333333333333337</v>
      </c>
      <c r="P1618">
        <v>36</v>
      </c>
      <c r="Q1618">
        <v>14</v>
      </c>
      <c r="R1618">
        <v>4</v>
      </c>
      <c r="S1618">
        <v>35</v>
      </c>
      <c r="T1618">
        <v>17</v>
      </c>
      <c r="U1618">
        <v>137.05882352941177</v>
      </c>
      <c r="V1618">
        <v>16</v>
      </c>
      <c r="W1618">
        <v>26.875</v>
      </c>
      <c r="X1618">
        <v>57</v>
      </c>
      <c r="Y1618">
        <v>73.649122807017548</v>
      </c>
      <c r="Z1618">
        <v>16</v>
      </c>
      <c r="AA1618">
        <v>244</v>
      </c>
      <c r="AB1618">
        <v>60</v>
      </c>
      <c r="AC1618">
        <v>89</v>
      </c>
      <c r="AD1618">
        <v>0.76923076923076927</v>
      </c>
      <c r="AE1618">
        <v>38</v>
      </c>
      <c r="AF1618">
        <v>20</v>
      </c>
      <c r="AG1618">
        <v>0.48717948717948717</v>
      </c>
      <c r="AH1618" s="4">
        <v>10</v>
      </c>
      <c r="AI1618">
        <v>0.625</v>
      </c>
      <c r="AJ1618" s="4">
        <v>1</v>
      </c>
      <c r="AK1618">
        <v>6.25E-2</v>
      </c>
      <c r="AL1618" s="4">
        <v>10</v>
      </c>
      <c r="AM1618">
        <v>0.16666666666666666</v>
      </c>
      <c r="AN1618" s="4">
        <v>2</v>
      </c>
      <c r="AO1618">
        <v>3.3333333333333333E-2</v>
      </c>
      <c r="AP1618" s="4">
        <v>1</v>
      </c>
      <c r="AQ1618">
        <v>1.282051282051282E-2</v>
      </c>
      <c r="AR1618" s="4">
        <v>0</v>
      </c>
      <c r="AS1618">
        <v>0</v>
      </c>
      <c r="AT1618" s="4">
        <v>1</v>
      </c>
      <c r="AU1618" s="4">
        <v>0</v>
      </c>
      <c r="AV1618" s="4">
        <v>5</v>
      </c>
      <c r="AW1618">
        <v>1.7727272727272727</v>
      </c>
      <c r="AX1618" s="4">
        <f t="shared" si="25"/>
        <v>44</v>
      </c>
      <c r="AY1618" s="4">
        <v>0</v>
      </c>
      <c r="AZ1618" s="4">
        <v>0</v>
      </c>
    </row>
    <row r="1619" spans="1:52" x14ac:dyDescent="0.25">
      <c r="A1619" s="4">
        <v>2017</v>
      </c>
      <c r="B1619" s="4" t="s">
        <v>383</v>
      </c>
      <c r="C1619" t="s">
        <v>194</v>
      </c>
      <c r="D1619" t="s">
        <v>314</v>
      </c>
      <c r="E1619" t="s">
        <v>819</v>
      </c>
      <c r="F1619" s="4">
        <v>75</v>
      </c>
      <c r="G1619">
        <v>15</v>
      </c>
      <c r="H1619">
        <v>3</v>
      </c>
      <c r="I1619">
        <v>75</v>
      </c>
      <c r="J1619">
        <v>4.6533333333333333</v>
      </c>
      <c r="K1619">
        <v>0</v>
      </c>
      <c r="L1619">
        <v>0</v>
      </c>
      <c r="M1619">
        <v>60</v>
      </c>
      <c r="N1619">
        <v>1173</v>
      </c>
      <c r="O1619">
        <v>0.8</v>
      </c>
      <c r="P1619">
        <v>66</v>
      </c>
      <c r="Q1619">
        <v>15</v>
      </c>
      <c r="R1619">
        <v>17</v>
      </c>
      <c r="S1619">
        <v>53</v>
      </c>
      <c r="T1619">
        <v>32</v>
      </c>
      <c r="U1619">
        <v>180.46875</v>
      </c>
      <c r="V1619">
        <v>34</v>
      </c>
      <c r="W1619">
        <v>57.441176470588232</v>
      </c>
      <c r="X1619">
        <v>39</v>
      </c>
      <c r="Y1619">
        <v>137.7948717948718</v>
      </c>
      <c r="Z1619">
        <v>34</v>
      </c>
      <c r="AA1619">
        <v>363</v>
      </c>
      <c r="AB1619">
        <v>41</v>
      </c>
      <c r="AC1619">
        <v>174</v>
      </c>
      <c r="AD1619">
        <v>0.54666666666666663</v>
      </c>
      <c r="AE1619">
        <v>4</v>
      </c>
      <c r="AF1619">
        <v>110</v>
      </c>
      <c r="AG1619">
        <v>5.3333333333333337E-2</v>
      </c>
      <c r="AH1619" s="4">
        <v>19</v>
      </c>
      <c r="AI1619">
        <v>0.55882352941176472</v>
      </c>
      <c r="AJ1619" s="4">
        <v>3</v>
      </c>
      <c r="AK1619">
        <v>8.8235294117647065E-2</v>
      </c>
      <c r="AL1619" s="4">
        <v>15</v>
      </c>
      <c r="AM1619">
        <v>0.36585365853658536</v>
      </c>
      <c r="AN1619" s="4">
        <v>2</v>
      </c>
      <c r="AO1619">
        <v>4.878048780487805E-2</v>
      </c>
      <c r="AP1619" s="4">
        <v>2</v>
      </c>
      <c r="AQ1619">
        <v>2.6666666666666668E-2</v>
      </c>
      <c r="AR1619" s="4">
        <v>0</v>
      </c>
      <c r="AS1619">
        <v>0</v>
      </c>
      <c r="AT1619" s="4">
        <v>0</v>
      </c>
      <c r="AU1619" s="4">
        <v>1</v>
      </c>
      <c r="AV1619" s="4">
        <v>3</v>
      </c>
      <c r="AW1619">
        <v>1.4423076923076923</v>
      </c>
      <c r="AX1619" s="4">
        <f t="shared" si="25"/>
        <v>52</v>
      </c>
      <c r="AY1619" s="4">
        <v>1</v>
      </c>
      <c r="AZ1619" s="4">
        <v>48</v>
      </c>
    </row>
    <row r="1620" spans="1:52" x14ac:dyDescent="0.25">
      <c r="A1620" s="4">
        <v>2017</v>
      </c>
      <c r="B1620" s="4" t="s">
        <v>383</v>
      </c>
      <c r="C1620" t="s">
        <v>194</v>
      </c>
      <c r="D1620" t="s">
        <v>232</v>
      </c>
      <c r="E1620" t="s">
        <v>743</v>
      </c>
      <c r="F1620" s="4">
        <v>73</v>
      </c>
      <c r="G1620">
        <v>3</v>
      </c>
      <c r="H1620">
        <v>1</v>
      </c>
      <c r="I1620">
        <v>73</v>
      </c>
      <c r="J1620">
        <v>6.6575342465753424</v>
      </c>
      <c r="K1620">
        <v>0</v>
      </c>
      <c r="L1620">
        <v>0</v>
      </c>
      <c r="M1620">
        <v>72</v>
      </c>
      <c r="N1620">
        <v>245</v>
      </c>
      <c r="O1620">
        <v>0.98630136986301364</v>
      </c>
      <c r="P1620">
        <v>30</v>
      </c>
      <c r="Q1620">
        <v>12</v>
      </c>
      <c r="R1620">
        <v>13</v>
      </c>
      <c r="S1620">
        <v>41</v>
      </c>
      <c r="T1620">
        <v>5</v>
      </c>
      <c r="U1620">
        <v>229.6</v>
      </c>
      <c r="V1620">
        <v>5</v>
      </c>
      <c r="W1620">
        <v>5.4</v>
      </c>
      <c r="X1620">
        <v>64</v>
      </c>
      <c r="Y1620">
        <v>37.625</v>
      </c>
      <c r="Z1620">
        <v>5</v>
      </c>
      <c r="AA1620">
        <v>468</v>
      </c>
      <c r="AB1620">
        <v>67</v>
      </c>
      <c r="AC1620">
        <v>50</v>
      </c>
      <c r="AD1620">
        <v>0.9178082191780822</v>
      </c>
      <c r="AE1620">
        <v>52</v>
      </c>
      <c r="AF1620">
        <v>36</v>
      </c>
      <c r="AG1620">
        <v>0.71232876712328763</v>
      </c>
      <c r="AH1620" s="4">
        <v>2</v>
      </c>
      <c r="AI1620">
        <v>0.4</v>
      </c>
      <c r="AJ1620" s="4">
        <v>2</v>
      </c>
      <c r="AK1620">
        <v>0.4</v>
      </c>
      <c r="AL1620" s="4">
        <v>2</v>
      </c>
      <c r="AM1620">
        <v>2.9850746268656716E-2</v>
      </c>
      <c r="AN1620" s="4">
        <v>2</v>
      </c>
      <c r="AO1620">
        <v>2.9850746268656716E-2</v>
      </c>
      <c r="AP1620" s="4">
        <v>1</v>
      </c>
      <c r="AQ1620">
        <v>1.3698630136986301E-2</v>
      </c>
      <c r="AR1620" s="4">
        <v>0</v>
      </c>
      <c r="AS1620">
        <v>0</v>
      </c>
      <c r="AT1620" s="4">
        <v>1</v>
      </c>
      <c r="AU1620" s="4">
        <v>0</v>
      </c>
      <c r="AV1620" s="4">
        <v>2</v>
      </c>
      <c r="AW1620">
        <v>2.6071428571428572</v>
      </c>
      <c r="AX1620" s="4">
        <f t="shared" si="25"/>
        <v>28</v>
      </c>
      <c r="AY1620" s="4">
        <v>0</v>
      </c>
      <c r="AZ1620" s="4">
        <v>0</v>
      </c>
    </row>
    <row r="1621" spans="1:52" x14ac:dyDescent="0.25">
      <c r="A1621" s="4">
        <v>2017</v>
      </c>
      <c r="B1621" s="4" t="s">
        <v>383</v>
      </c>
      <c r="C1621" t="s">
        <v>194</v>
      </c>
      <c r="D1621" t="s">
        <v>202</v>
      </c>
      <c r="E1621" t="s">
        <v>714</v>
      </c>
      <c r="F1621" s="4">
        <v>62</v>
      </c>
      <c r="G1621">
        <v>1</v>
      </c>
      <c r="H1621">
        <v>0</v>
      </c>
      <c r="I1621">
        <v>62</v>
      </c>
      <c r="J1621">
        <v>0.532258064516129</v>
      </c>
      <c r="K1621">
        <v>0</v>
      </c>
      <c r="L1621">
        <v>0</v>
      </c>
      <c r="M1621">
        <v>61</v>
      </c>
      <c r="N1621">
        <v>1439</v>
      </c>
      <c r="O1621">
        <v>0.9838709677419355</v>
      </c>
      <c r="P1621">
        <v>31</v>
      </c>
      <c r="Q1621">
        <v>14</v>
      </c>
      <c r="R1621">
        <v>17</v>
      </c>
      <c r="S1621">
        <v>35</v>
      </c>
      <c r="T1621">
        <v>7</v>
      </c>
      <c r="U1621">
        <v>148.71428571428572</v>
      </c>
      <c r="V1621">
        <v>7</v>
      </c>
      <c r="W1621">
        <v>95.142857142857139</v>
      </c>
      <c r="X1621">
        <v>54</v>
      </c>
      <c r="Y1621">
        <v>62.555555555555557</v>
      </c>
      <c r="Z1621">
        <v>7</v>
      </c>
      <c r="AA1621">
        <v>445</v>
      </c>
      <c r="AB1621">
        <v>55</v>
      </c>
      <c r="AC1621">
        <v>88</v>
      </c>
      <c r="AD1621">
        <v>0.88709677419354838</v>
      </c>
      <c r="AE1621">
        <v>19</v>
      </c>
      <c r="AF1621">
        <v>40</v>
      </c>
      <c r="AG1621">
        <v>0.30645161290322581</v>
      </c>
      <c r="AH1621" s="4">
        <v>6</v>
      </c>
      <c r="AI1621">
        <v>0.8571428571428571</v>
      </c>
      <c r="AJ1621" s="4">
        <v>0</v>
      </c>
      <c r="AK1621">
        <v>0</v>
      </c>
      <c r="AL1621" s="4">
        <v>10</v>
      </c>
      <c r="AM1621">
        <v>0.18181818181818182</v>
      </c>
      <c r="AN1621" s="4">
        <v>1</v>
      </c>
      <c r="AO1621">
        <v>1.8181818181818181E-2</v>
      </c>
      <c r="AP1621" s="4">
        <v>1</v>
      </c>
      <c r="AQ1621">
        <v>1.6129032258064516E-2</v>
      </c>
      <c r="AR1621" s="4">
        <v>0</v>
      </c>
      <c r="AS1621">
        <v>0</v>
      </c>
      <c r="AT1621" s="4">
        <v>0</v>
      </c>
      <c r="AU1621" s="4">
        <v>1</v>
      </c>
      <c r="AV1621" s="4">
        <v>0</v>
      </c>
      <c r="AW1621">
        <v>2.48</v>
      </c>
      <c r="AX1621" s="4">
        <f t="shared" si="25"/>
        <v>25</v>
      </c>
      <c r="AY1621" s="4">
        <v>0</v>
      </c>
      <c r="AZ1621" s="4">
        <v>0</v>
      </c>
    </row>
    <row r="1622" spans="1:52" x14ac:dyDescent="0.25">
      <c r="A1622" s="4">
        <v>2017</v>
      </c>
      <c r="B1622" s="4" t="s">
        <v>383</v>
      </c>
      <c r="C1622" t="s">
        <v>194</v>
      </c>
      <c r="D1622" t="s">
        <v>233</v>
      </c>
      <c r="E1622" t="s">
        <v>744</v>
      </c>
      <c r="F1622" s="4">
        <v>56</v>
      </c>
      <c r="G1622">
        <v>3</v>
      </c>
      <c r="H1622">
        <v>1</v>
      </c>
      <c r="I1622">
        <v>56</v>
      </c>
      <c r="J1622">
        <v>7.8214285714285712</v>
      </c>
      <c r="K1622">
        <v>0</v>
      </c>
      <c r="L1622">
        <v>0</v>
      </c>
      <c r="M1622">
        <v>29</v>
      </c>
      <c r="N1622">
        <v>2064</v>
      </c>
      <c r="O1622">
        <v>0.5178571428571429</v>
      </c>
      <c r="P1622">
        <v>41</v>
      </c>
      <c r="Q1622">
        <v>15</v>
      </c>
      <c r="R1622">
        <v>16</v>
      </c>
      <c r="S1622">
        <v>39</v>
      </c>
      <c r="T1622">
        <v>16</v>
      </c>
      <c r="U1622">
        <v>142.0625</v>
      </c>
      <c r="V1622">
        <v>15</v>
      </c>
      <c r="W1622">
        <v>38.466666666666669</v>
      </c>
      <c r="X1622">
        <v>37</v>
      </c>
      <c r="Y1622">
        <v>71.162162162162161</v>
      </c>
      <c r="Z1622">
        <v>16</v>
      </c>
      <c r="AA1622">
        <v>565</v>
      </c>
      <c r="AB1622">
        <v>40</v>
      </c>
      <c r="AC1622">
        <v>92</v>
      </c>
      <c r="AD1622">
        <v>0.7142857142857143</v>
      </c>
      <c r="AE1622">
        <v>19</v>
      </c>
      <c r="AF1622">
        <v>65</v>
      </c>
      <c r="AG1622">
        <v>0.3392857142857143</v>
      </c>
      <c r="AH1622" s="4">
        <v>8</v>
      </c>
      <c r="AI1622">
        <v>0.5</v>
      </c>
      <c r="AJ1622" s="4">
        <v>3</v>
      </c>
      <c r="AK1622">
        <v>0.1875</v>
      </c>
      <c r="AL1622" s="4">
        <v>5</v>
      </c>
      <c r="AM1622">
        <v>0.125</v>
      </c>
      <c r="AN1622" s="4">
        <v>2</v>
      </c>
      <c r="AO1622">
        <v>0.05</v>
      </c>
      <c r="AP1622" s="4">
        <v>0</v>
      </c>
      <c r="AQ1622">
        <v>0</v>
      </c>
      <c r="AR1622" s="4">
        <v>0</v>
      </c>
      <c r="AS1622">
        <v>0</v>
      </c>
      <c r="AT1622" s="4">
        <v>0</v>
      </c>
      <c r="AU1622" s="4">
        <v>1</v>
      </c>
      <c r="AV1622" s="4">
        <v>0</v>
      </c>
      <c r="AW1622">
        <v>2.074074074074074</v>
      </c>
      <c r="AX1622" s="4">
        <f t="shared" si="25"/>
        <v>27</v>
      </c>
      <c r="AY1622" s="4">
        <v>12</v>
      </c>
      <c r="AZ1622" s="4">
        <v>46</v>
      </c>
    </row>
    <row r="1623" spans="1:52" x14ac:dyDescent="0.25">
      <c r="A1623" s="4">
        <v>2017</v>
      </c>
      <c r="B1623" s="4" t="s">
        <v>383</v>
      </c>
      <c r="C1623" t="s">
        <v>194</v>
      </c>
      <c r="D1623" t="s">
        <v>225</v>
      </c>
      <c r="E1623" t="s">
        <v>736</v>
      </c>
      <c r="F1623" s="4">
        <v>53</v>
      </c>
      <c r="G1623">
        <v>0</v>
      </c>
      <c r="H1623">
        <v>0</v>
      </c>
      <c r="I1623">
        <v>53</v>
      </c>
      <c r="J1623">
        <v>3.6603773584905661</v>
      </c>
      <c r="K1623">
        <v>2</v>
      </c>
      <c r="L1623">
        <v>3.7735849056603772E-2</v>
      </c>
      <c r="M1623">
        <v>33</v>
      </c>
      <c r="N1623">
        <v>231</v>
      </c>
      <c r="O1623">
        <v>0.62264150943396224</v>
      </c>
      <c r="P1623">
        <v>44</v>
      </c>
      <c r="Q1623">
        <v>14</v>
      </c>
      <c r="R1623">
        <v>26</v>
      </c>
      <c r="S1623">
        <v>50</v>
      </c>
      <c r="T1623">
        <v>2</v>
      </c>
      <c r="U1623">
        <v>238</v>
      </c>
      <c r="V1623">
        <v>2</v>
      </c>
      <c r="W1623">
        <v>69</v>
      </c>
      <c r="X1623">
        <v>50</v>
      </c>
      <c r="Y1623">
        <v>124.52</v>
      </c>
      <c r="Z1623">
        <v>1</v>
      </c>
      <c r="AA1623">
        <v>475</v>
      </c>
      <c r="AB1623">
        <v>51</v>
      </c>
      <c r="AC1623">
        <v>144</v>
      </c>
      <c r="AD1623">
        <v>0.96226415094339623</v>
      </c>
      <c r="AE1623">
        <v>4</v>
      </c>
      <c r="AF1623">
        <v>92</v>
      </c>
      <c r="AG1623">
        <v>7.5471698113207544E-2</v>
      </c>
      <c r="AH1623" s="4">
        <v>2</v>
      </c>
      <c r="AI1623">
        <v>0</v>
      </c>
      <c r="AJ1623" s="4">
        <v>0</v>
      </c>
      <c r="AK1623">
        <v>0</v>
      </c>
      <c r="AL1623" s="4">
        <v>15</v>
      </c>
      <c r="AM1623">
        <v>0.29411764705882354</v>
      </c>
      <c r="AN1623" s="4">
        <v>1</v>
      </c>
      <c r="AO1623">
        <v>1.9607843137254902E-2</v>
      </c>
      <c r="AP1623" s="4">
        <v>1</v>
      </c>
      <c r="AQ1623">
        <v>1.8867924528301886E-2</v>
      </c>
      <c r="AR1623" s="4">
        <v>0</v>
      </c>
      <c r="AS1623">
        <v>0</v>
      </c>
      <c r="AT1623" s="4">
        <v>0</v>
      </c>
      <c r="AU1623" s="4">
        <v>0</v>
      </c>
      <c r="AV1623" s="4">
        <v>1</v>
      </c>
      <c r="AW1623">
        <v>2.2083333333333335</v>
      </c>
      <c r="AX1623" s="4">
        <f t="shared" si="25"/>
        <v>24</v>
      </c>
      <c r="AY1623" s="4">
        <v>0</v>
      </c>
      <c r="AZ1623" s="4">
        <v>0</v>
      </c>
    </row>
    <row r="1624" spans="1:52" x14ac:dyDescent="0.25">
      <c r="A1624" s="4">
        <v>2017</v>
      </c>
      <c r="B1624" s="4" t="s">
        <v>383</v>
      </c>
      <c r="C1624" t="s">
        <v>194</v>
      </c>
      <c r="D1624" t="s">
        <v>212</v>
      </c>
      <c r="E1624" t="s">
        <v>724</v>
      </c>
      <c r="F1624" s="4">
        <v>50</v>
      </c>
      <c r="G1624">
        <v>0</v>
      </c>
      <c r="H1624">
        <v>0</v>
      </c>
      <c r="I1624">
        <v>50</v>
      </c>
      <c r="J1624">
        <v>3.12</v>
      </c>
      <c r="K1624">
        <v>0</v>
      </c>
      <c r="L1624">
        <v>0</v>
      </c>
      <c r="M1624">
        <v>48</v>
      </c>
      <c r="N1624">
        <v>758</v>
      </c>
      <c r="O1624">
        <v>0.96</v>
      </c>
      <c r="P1624">
        <v>46</v>
      </c>
      <c r="Q1624">
        <v>17</v>
      </c>
      <c r="R1624">
        <v>22</v>
      </c>
      <c r="S1624">
        <v>34</v>
      </c>
      <c r="T1624">
        <v>7</v>
      </c>
      <c r="U1624">
        <v>204</v>
      </c>
      <c r="V1624">
        <v>6</v>
      </c>
      <c r="W1624">
        <v>7.166666666666667</v>
      </c>
      <c r="X1624">
        <v>43</v>
      </c>
      <c r="Y1624">
        <v>100.20930232558139</v>
      </c>
      <c r="Z1624">
        <v>7</v>
      </c>
      <c r="AA1624">
        <v>368</v>
      </c>
      <c r="AB1624">
        <v>43</v>
      </c>
      <c r="AC1624">
        <v>142</v>
      </c>
      <c r="AD1624">
        <v>0.86</v>
      </c>
      <c r="AE1624">
        <v>13</v>
      </c>
      <c r="AF1624">
        <v>83</v>
      </c>
      <c r="AG1624">
        <v>0.26</v>
      </c>
      <c r="AH1624" s="4">
        <v>7</v>
      </c>
      <c r="AI1624">
        <v>1</v>
      </c>
      <c r="AJ1624" s="4">
        <v>0</v>
      </c>
      <c r="AK1624">
        <v>0</v>
      </c>
      <c r="AL1624" s="4">
        <v>12</v>
      </c>
      <c r="AM1624">
        <v>0.27906976744186046</v>
      </c>
      <c r="AN1624" s="4">
        <v>2</v>
      </c>
      <c r="AO1624">
        <v>4.6511627906976744E-2</v>
      </c>
      <c r="AP1624" s="4">
        <v>0</v>
      </c>
      <c r="AQ1624">
        <v>0</v>
      </c>
      <c r="AR1624" s="4">
        <v>1</v>
      </c>
      <c r="AS1624">
        <v>0.02</v>
      </c>
      <c r="AT1624" s="4">
        <v>0</v>
      </c>
      <c r="AU1624" s="4">
        <v>0</v>
      </c>
      <c r="AV1624" s="4">
        <v>2</v>
      </c>
      <c r="AW1624">
        <v>2</v>
      </c>
      <c r="AX1624" s="4">
        <f t="shared" si="25"/>
        <v>25</v>
      </c>
      <c r="AY1624" s="4">
        <v>0</v>
      </c>
      <c r="AZ1624" s="4">
        <v>0</v>
      </c>
    </row>
    <row r="1625" spans="1:52" x14ac:dyDescent="0.25">
      <c r="A1625" s="4">
        <v>2017</v>
      </c>
      <c r="B1625" s="4" t="s">
        <v>383</v>
      </c>
      <c r="C1625" t="s">
        <v>194</v>
      </c>
      <c r="D1625" t="s">
        <v>227</v>
      </c>
      <c r="E1625" t="s">
        <v>738</v>
      </c>
      <c r="F1625" s="4">
        <v>44</v>
      </c>
      <c r="G1625">
        <v>11</v>
      </c>
      <c r="H1625">
        <v>2</v>
      </c>
      <c r="I1625">
        <v>43</v>
      </c>
      <c r="J1625">
        <v>4.3023255813953485</v>
      </c>
      <c r="K1625">
        <v>0</v>
      </c>
      <c r="L1625">
        <v>0</v>
      </c>
      <c r="M1625">
        <v>38</v>
      </c>
      <c r="N1625">
        <v>1263</v>
      </c>
      <c r="O1625">
        <v>0.86363636363636365</v>
      </c>
      <c r="P1625">
        <v>37</v>
      </c>
      <c r="Q1625">
        <v>11</v>
      </c>
      <c r="R1625">
        <v>8</v>
      </c>
      <c r="S1625">
        <v>66</v>
      </c>
      <c r="T1625">
        <v>23</v>
      </c>
      <c r="U1625">
        <v>134.47826086956522</v>
      </c>
      <c r="V1625">
        <v>21</v>
      </c>
      <c r="W1625">
        <v>32.80952380952381</v>
      </c>
      <c r="X1625">
        <v>18</v>
      </c>
      <c r="Y1625">
        <v>126.11111111111111</v>
      </c>
      <c r="Z1625">
        <v>20</v>
      </c>
      <c r="AA1625">
        <v>486</v>
      </c>
      <c r="AB1625">
        <v>20</v>
      </c>
      <c r="AC1625">
        <v>136</v>
      </c>
      <c r="AD1625">
        <v>0.45454545454545453</v>
      </c>
      <c r="AE1625">
        <v>9</v>
      </c>
      <c r="AF1625">
        <v>78</v>
      </c>
      <c r="AG1625">
        <v>0.20454545454545456</v>
      </c>
      <c r="AH1625" s="4">
        <v>11</v>
      </c>
      <c r="AI1625">
        <v>0.55000000000000004</v>
      </c>
      <c r="AJ1625" s="4">
        <v>0</v>
      </c>
      <c r="AK1625">
        <v>0</v>
      </c>
      <c r="AL1625" s="4">
        <v>5</v>
      </c>
      <c r="AM1625">
        <v>0.25</v>
      </c>
      <c r="AN1625" s="4">
        <v>2</v>
      </c>
      <c r="AO1625">
        <v>0.1</v>
      </c>
      <c r="AP1625" s="4">
        <v>0</v>
      </c>
      <c r="AQ1625">
        <v>0</v>
      </c>
      <c r="AR1625" s="4">
        <v>0</v>
      </c>
      <c r="AS1625">
        <v>0</v>
      </c>
      <c r="AT1625" s="4">
        <v>1</v>
      </c>
      <c r="AU1625" s="4">
        <v>1</v>
      </c>
      <c r="AV1625" s="4">
        <v>0</v>
      </c>
      <c r="AW1625">
        <v>1.6296296296296295</v>
      </c>
      <c r="AX1625" s="4">
        <f t="shared" si="25"/>
        <v>27</v>
      </c>
      <c r="AY1625" s="4">
        <v>1</v>
      </c>
      <c r="AZ1625" s="4">
        <v>251</v>
      </c>
    </row>
    <row r="1626" spans="1:52" x14ac:dyDescent="0.25">
      <c r="A1626" s="4">
        <v>2017</v>
      </c>
      <c r="B1626" s="4" t="s">
        <v>383</v>
      </c>
      <c r="C1626" t="s">
        <v>194</v>
      </c>
      <c r="D1626" t="s">
        <v>198</v>
      </c>
      <c r="E1626" t="s">
        <v>710</v>
      </c>
      <c r="F1626" s="4">
        <v>41</v>
      </c>
      <c r="G1626">
        <v>2</v>
      </c>
      <c r="H1626">
        <v>1</v>
      </c>
      <c r="I1626">
        <v>41</v>
      </c>
      <c r="J1626">
        <v>6.6341463414634143</v>
      </c>
      <c r="K1626">
        <v>2</v>
      </c>
      <c r="L1626">
        <v>4.878048780487805E-2</v>
      </c>
      <c r="M1626">
        <v>40</v>
      </c>
      <c r="N1626">
        <v>337</v>
      </c>
      <c r="O1626">
        <v>0.97560975609756095</v>
      </c>
      <c r="P1626">
        <v>32</v>
      </c>
      <c r="Q1626">
        <v>19</v>
      </c>
      <c r="R1626">
        <v>11</v>
      </c>
      <c r="S1626">
        <v>52</v>
      </c>
      <c r="T1626">
        <v>3</v>
      </c>
      <c r="U1626">
        <v>152.66666666666666</v>
      </c>
      <c r="V1626">
        <v>3</v>
      </c>
      <c r="W1626">
        <v>59</v>
      </c>
      <c r="X1626">
        <v>37</v>
      </c>
      <c r="Y1626">
        <v>103.43243243243244</v>
      </c>
      <c r="Z1626">
        <v>3</v>
      </c>
      <c r="AA1626">
        <v>298</v>
      </c>
      <c r="AB1626">
        <v>38</v>
      </c>
      <c r="AC1626">
        <v>122</v>
      </c>
      <c r="AD1626">
        <v>0.92682926829268297</v>
      </c>
      <c r="AE1626">
        <v>12</v>
      </c>
      <c r="AF1626">
        <v>80</v>
      </c>
      <c r="AG1626">
        <v>0.29268292682926828</v>
      </c>
      <c r="AH1626" s="4">
        <v>2</v>
      </c>
      <c r="AI1626">
        <v>0.66666666666666663</v>
      </c>
      <c r="AJ1626" s="4">
        <v>1</v>
      </c>
      <c r="AK1626">
        <v>0.33333333333333331</v>
      </c>
      <c r="AL1626" s="4">
        <v>5</v>
      </c>
      <c r="AM1626">
        <v>0.13157894736842105</v>
      </c>
      <c r="AN1626" s="4">
        <v>9</v>
      </c>
      <c r="AO1626">
        <v>0.23684210526315788</v>
      </c>
      <c r="AP1626" s="4">
        <v>0</v>
      </c>
      <c r="AQ1626">
        <v>0</v>
      </c>
      <c r="AR1626" s="4">
        <v>0</v>
      </c>
      <c r="AS1626">
        <v>0</v>
      </c>
      <c r="AT1626" s="4">
        <v>0</v>
      </c>
      <c r="AU1626" s="4">
        <v>0</v>
      </c>
      <c r="AV1626" s="4">
        <v>0</v>
      </c>
      <c r="AW1626">
        <v>1.5769230769230769</v>
      </c>
      <c r="AX1626" s="4">
        <f t="shared" si="25"/>
        <v>26</v>
      </c>
      <c r="AY1626" s="4">
        <v>0</v>
      </c>
      <c r="AZ1626" s="4">
        <v>0</v>
      </c>
    </row>
    <row r="1627" spans="1:52" x14ac:dyDescent="0.25">
      <c r="A1627" s="4">
        <v>2017</v>
      </c>
      <c r="B1627" s="4" t="s">
        <v>383</v>
      </c>
      <c r="C1627" t="s">
        <v>194</v>
      </c>
      <c r="D1627" t="s">
        <v>329</v>
      </c>
      <c r="E1627" t="s">
        <v>832</v>
      </c>
      <c r="F1627" s="4">
        <v>32</v>
      </c>
      <c r="G1627">
        <v>2</v>
      </c>
      <c r="H1627">
        <v>1</v>
      </c>
      <c r="I1627">
        <v>32</v>
      </c>
      <c r="J1627">
        <v>4.75</v>
      </c>
      <c r="K1627">
        <v>0</v>
      </c>
      <c r="L1627">
        <v>0</v>
      </c>
      <c r="M1627">
        <v>31</v>
      </c>
      <c r="N1627">
        <v>1337</v>
      </c>
      <c r="O1627">
        <v>0.96875</v>
      </c>
      <c r="P1627">
        <v>28</v>
      </c>
      <c r="Q1627">
        <v>16</v>
      </c>
      <c r="R1627">
        <v>6</v>
      </c>
      <c r="S1627">
        <v>136</v>
      </c>
      <c r="T1627">
        <v>13</v>
      </c>
      <c r="U1627">
        <v>171</v>
      </c>
      <c r="V1627">
        <v>14</v>
      </c>
      <c r="W1627">
        <v>26.785714285714285</v>
      </c>
      <c r="X1627">
        <v>17</v>
      </c>
      <c r="Y1627">
        <v>208.47058823529412</v>
      </c>
      <c r="Z1627">
        <v>12</v>
      </c>
      <c r="AA1627">
        <v>834</v>
      </c>
      <c r="AB1627">
        <v>17</v>
      </c>
      <c r="AC1627">
        <v>286</v>
      </c>
      <c r="AD1627">
        <v>0.53125</v>
      </c>
      <c r="AE1627">
        <v>1</v>
      </c>
      <c r="AF1627">
        <v>46</v>
      </c>
      <c r="AG1627">
        <v>3.125E-2</v>
      </c>
      <c r="AH1627" s="4">
        <v>3</v>
      </c>
      <c r="AI1627">
        <v>0.25</v>
      </c>
      <c r="AJ1627" s="4">
        <v>1</v>
      </c>
      <c r="AK1627">
        <v>8.3333333333333329E-2</v>
      </c>
      <c r="AL1627" s="4">
        <v>6</v>
      </c>
      <c r="AM1627">
        <v>0.35294117647058826</v>
      </c>
      <c r="AN1627" s="4">
        <v>0</v>
      </c>
      <c r="AO1627">
        <v>0</v>
      </c>
      <c r="AP1627" s="4">
        <v>0</v>
      </c>
      <c r="AQ1627">
        <v>0</v>
      </c>
      <c r="AR1627" s="4">
        <v>0</v>
      </c>
      <c r="AS1627">
        <v>0</v>
      </c>
      <c r="AT1627" s="4">
        <v>0</v>
      </c>
      <c r="AU1627" s="4">
        <v>0</v>
      </c>
      <c r="AV1627" s="4">
        <v>1</v>
      </c>
      <c r="AW1627">
        <v>1.6842105263157894</v>
      </c>
      <c r="AX1627" s="4">
        <f t="shared" si="25"/>
        <v>19</v>
      </c>
      <c r="AY1627" s="4">
        <v>0</v>
      </c>
      <c r="AZ1627" s="4">
        <v>0</v>
      </c>
    </row>
    <row r="1628" spans="1:52" x14ac:dyDescent="0.25">
      <c r="A1628" s="4">
        <v>2017</v>
      </c>
      <c r="B1628" s="4" t="s">
        <v>383</v>
      </c>
      <c r="C1628" t="s">
        <v>194</v>
      </c>
      <c r="D1628" t="s">
        <v>218</v>
      </c>
      <c r="E1628" t="s">
        <v>730</v>
      </c>
      <c r="F1628" s="4">
        <v>32</v>
      </c>
      <c r="G1628">
        <v>0</v>
      </c>
      <c r="H1628">
        <v>0</v>
      </c>
      <c r="I1628">
        <v>32</v>
      </c>
      <c r="J1628">
        <v>5.0625</v>
      </c>
      <c r="K1628">
        <v>0</v>
      </c>
      <c r="L1628">
        <v>0</v>
      </c>
      <c r="M1628">
        <v>31</v>
      </c>
      <c r="N1628">
        <v>231</v>
      </c>
      <c r="O1628">
        <v>0.96875</v>
      </c>
      <c r="P1628">
        <v>28</v>
      </c>
      <c r="Q1628">
        <v>20</v>
      </c>
      <c r="R1628">
        <v>13</v>
      </c>
      <c r="S1628">
        <v>22</v>
      </c>
      <c r="T1628">
        <v>1</v>
      </c>
      <c r="U1628">
        <v>228</v>
      </c>
      <c r="V1628">
        <v>1</v>
      </c>
      <c r="W1628">
        <v>11</v>
      </c>
      <c r="X1628">
        <v>30</v>
      </c>
      <c r="Y1628">
        <v>145.73333333333332</v>
      </c>
      <c r="Z1628">
        <v>1</v>
      </c>
      <c r="AA1628">
        <v>309</v>
      </c>
      <c r="AB1628">
        <v>31</v>
      </c>
      <c r="AC1628">
        <v>154</v>
      </c>
      <c r="AD1628">
        <v>0.96875</v>
      </c>
      <c r="AE1628">
        <v>3</v>
      </c>
      <c r="AF1628">
        <v>125</v>
      </c>
      <c r="AG1628">
        <v>9.375E-2</v>
      </c>
      <c r="AH1628" s="4">
        <v>1</v>
      </c>
      <c r="AI1628">
        <v>1</v>
      </c>
      <c r="AJ1628" s="4">
        <v>0</v>
      </c>
      <c r="AK1628">
        <v>0</v>
      </c>
      <c r="AL1628" s="4">
        <v>10</v>
      </c>
      <c r="AM1628">
        <v>0.32258064516129031</v>
      </c>
      <c r="AN1628" s="4">
        <v>0</v>
      </c>
      <c r="AO1628">
        <v>0</v>
      </c>
      <c r="AP1628" s="4">
        <v>0</v>
      </c>
      <c r="AQ1628">
        <v>0</v>
      </c>
      <c r="AR1628" s="4">
        <v>0</v>
      </c>
      <c r="AS1628">
        <v>0</v>
      </c>
      <c r="AT1628" s="4">
        <v>0</v>
      </c>
      <c r="AU1628" s="4">
        <v>0</v>
      </c>
      <c r="AV1628" s="4">
        <v>0</v>
      </c>
      <c r="AW1628">
        <v>1.7777777777777777</v>
      </c>
      <c r="AX1628" s="4">
        <f t="shared" si="25"/>
        <v>18</v>
      </c>
      <c r="AY1628" s="4">
        <v>0</v>
      </c>
      <c r="AZ1628" s="4">
        <v>0</v>
      </c>
    </row>
    <row r="1629" spans="1:52" x14ac:dyDescent="0.25">
      <c r="A1629" s="4">
        <v>2017</v>
      </c>
      <c r="B1629" s="4" t="s">
        <v>383</v>
      </c>
      <c r="C1629" t="s">
        <v>194</v>
      </c>
      <c r="D1629" t="s">
        <v>208</v>
      </c>
      <c r="E1629" t="s">
        <v>720</v>
      </c>
      <c r="F1629" s="4">
        <v>29</v>
      </c>
      <c r="G1629">
        <v>1</v>
      </c>
      <c r="H1629">
        <v>0</v>
      </c>
      <c r="I1629">
        <v>27</v>
      </c>
      <c r="J1629">
        <v>2.925925925925926</v>
      </c>
      <c r="K1629">
        <v>0</v>
      </c>
      <c r="L1629">
        <v>0</v>
      </c>
      <c r="M1629">
        <v>22</v>
      </c>
      <c r="N1629">
        <v>579</v>
      </c>
      <c r="O1629">
        <v>0.75862068965517238</v>
      </c>
      <c r="P1629">
        <v>16</v>
      </c>
      <c r="Q1629">
        <v>11</v>
      </c>
      <c r="R1629">
        <v>3</v>
      </c>
      <c r="S1629">
        <v>20</v>
      </c>
      <c r="T1629">
        <v>5</v>
      </c>
      <c r="U1629">
        <v>127.4</v>
      </c>
      <c r="V1629">
        <v>4</v>
      </c>
      <c r="W1629">
        <v>119.5</v>
      </c>
      <c r="X1629">
        <v>20</v>
      </c>
      <c r="Y1629">
        <v>69.599999999999994</v>
      </c>
      <c r="Z1629">
        <v>4</v>
      </c>
      <c r="AA1629">
        <v>508</v>
      </c>
      <c r="AB1629">
        <v>24</v>
      </c>
      <c r="AC1629">
        <v>93</v>
      </c>
      <c r="AD1629">
        <v>0.82758620689655171</v>
      </c>
      <c r="AE1629">
        <v>11</v>
      </c>
      <c r="AF1629">
        <v>40</v>
      </c>
      <c r="AG1629">
        <v>0.37931034482758619</v>
      </c>
      <c r="AH1629" s="4">
        <v>1</v>
      </c>
      <c r="AI1629">
        <v>0.25</v>
      </c>
      <c r="AJ1629" s="4">
        <v>0</v>
      </c>
      <c r="AK1629">
        <v>0</v>
      </c>
      <c r="AL1629" s="4">
        <v>2</v>
      </c>
      <c r="AM1629">
        <v>8.3333333333333329E-2</v>
      </c>
      <c r="AN1629" s="4">
        <v>2</v>
      </c>
      <c r="AO1629">
        <v>8.3333333333333329E-2</v>
      </c>
      <c r="AP1629" s="4">
        <v>0</v>
      </c>
      <c r="AQ1629">
        <v>0</v>
      </c>
      <c r="AR1629" s="4">
        <v>0</v>
      </c>
      <c r="AS1629">
        <v>0</v>
      </c>
      <c r="AT1629" s="4">
        <v>2</v>
      </c>
      <c r="AU1629" s="4">
        <v>1</v>
      </c>
      <c r="AV1629" s="4">
        <v>2</v>
      </c>
      <c r="AW1629">
        <v>2.9</v>
      </c>
      <c r="AX1629" s="4">
        <f t="shared" si="25"/>
        <v>10</v>
      </c>
      <c r="AY1629" s="4">
        <v>0</v>
      </c>
      <c r="AZ1629" s="4">
        <v>0</v>
      </c>
    </row>
    <row r="1630" spans="1:52" x14ac:dyDescent="0.25">
      <c r="A1630" s="4">
        <v>2017</v>
      </c>
      <c r="B1630" s="4" t="s">
        <v>383</v>
      </c>
      <c r="C1630" t="s">
        <v>194</v>
      </c>
      <c r="D1630" t="s">
        <v>401</v>
      </c>
      <c r="E1630" t="s">
        <v>898</v>
      </c>
      <c r="F1630" s="4">
        <v>28</v>
      </c>
      <c r="G1630">
        <v>9</v>
      </c>
      <c r="H1630">
        <v>3</v>
      </c>
      <c r="I1630">
        <v>28</v>
      </c>
      <c r="J1630">
        <v>4.5357142857142856</v>
      </c>
      <c r="K1630">
        <v>0</v>
      </c>
      <c r="L1630">
        <v>0</v>
      </c>
      <c r="M1630">
        <v>27</v>
      </c>
      <c r="N1630">
        <v>1638</v>
      </c>
      <c r="O1630">
        <v>0.9642857142857143</v>
      </c>
      <c r="P1630">
        <v>26</v>
      </c>
      <c r="Q1630">
        <v>24</v>
      </c>
      <c r="R1630">
        <v>8</v>
      </c>
      <c r="S1630">
        <v>58</v>
      </c>
      <c r="T1630">
        <v>12</v>
      </c>
      <c r="U1630">
        <v>173</v>
      </c>
      <c r="V1630">
        <v>11</v>
      </c>
      <c r="W1630">
        <v>31.454545454545453</v>
      </c>
      <c r="X1630">
        <v>15</v>
      </c>
      <c r="Y1630">
        <v>209.53333333333333</v>
      </c>
      <c r="Z1630">
        <v>12</v>
      </c>
      <c r="AA1630">
        <v>382</v>
      </c>
      <c r="AB1630">
        <v>15</v>
      </c>
      <c r="AC1630">
        <v>211</v>
      </c>
      <c r="AD1630">
        <v>0.5357142857142857</v>
      </c>
      <c r="AE1630">
        <v>0</v>
      </c>
      <c r="AF1630">
        <v>0</v>
      </c>
      <c r="AG1630">
        <v>0</v>
      </c>
      <c r="AH1630" s="4">
        <v>5</v>
      </c>
      <c r="AI1630">
        <v>0.41666666666666669</v>
      </c>
      <c r="AJ1630" s="4">
        <v>0</v>
      </c>
      <c r="AK1630">
        <v>0</v>
      </c>
      <c r="AL1630" s="4">
        <v>10</v>
      </c>
      <c r="AM1630">
        <v>0.66666666666666663</v>
      </c>
      <c r="AN1630" s="4">
        <v>0</v>
      </c>
      <c r="AO1630">
        <v>0</v>
      </c>
      <c r="AP1630" s="4">
        <v>1</v>
      </c>
      <c r="AQ1630">
        <v>3.5714285714285712E-2</v>
      </c>
      <c r="AR1630" s="4">
        <v>0</v>
      </c>
      <c r="AS1630">
        <v>0</v>
      </c>
      <c r="AT1630" s="4">
        <v>0</v>
      </c>
      <c r="AU1630" s="4">
        <v>0</v>
      </c>
      <c r="AV1630" s="4">
        <v>1</v>
      </c>
      <c r="AW1630">
        <v>1.3333333333333333</v>
      </c>
      <c r="AX1630" s="4">
        <f t="shared" si="25"/>
        <v>21</v>
      </c>
      <c r="AY1630" s="4">
        <v>1</v>
      </c>
      <c r="AZ1630" s="4">
        <v>44</v>
      </c>
    </row>
    <row r="1631" spans="1:52" x14ac:dyDescent="0.25">
      <c r="A1631" s="4">
        <v>2017</v>
      </c>
      <c r="B1631" s="4" t="s">
        <v>383</v>
      </c>
      <c r="C1631" t="s">
        <v>194</v>
      </c>
      <c r="D1631" t="s">
        <v>220</v>
      </c>
      <c r="E1631" t="s">
        <v>627</v>
      </c>
      <c r="F1631" s="4">
        <v>19</v>
      </c>
      <c r="G1631">
        <v>3</v>
      </c>
      <c r="H1631">
        <v>6</v>
      </c>
      <c r="I1631">
        <v>19</v>
      </c>
      <c r="J1631">
        <v>9.473684210526315</v>
      </c>
      <c r="K1631">
        <v>0</v>
      </c>
      <c r="L1631">
        <v>0</v>
      </c>
      <c r="M1631">
        <v>8</v>
      </c>
      <c r="N1631">
        <v>423</v>
      </c>
      <c r="O1631">
        <v>0.42105263157894735</v>
      </c>
      <c r="P1631">
        <v>8</v>
      </c>
      <c r="Q1631">
        <v>13</v>
      </c>
      <c r="R1631">
        <v>3</v>
      </c>
      <c r="S1631">
        <v>10</v>
      </c>
      <c r="T1631">
        <v>2</v>
      </c>
      <c r="U1631">
        <v>210.5</v>
      </c>
      <c r="V1631">
        <v>1</v>
      </c>
      <c r="W1631">
        <v>2</v>
      </c>
      <c r="X1631">
        <v>17</v>
      </c>
      <c r="Y1631">
        <v>39.058823529411768</v>
      </c>
      <c r="Z1631">
        <v>2</v>
      </c>
      <c r="AA1631">
        <v>277</v>
      </c>
      <c r="AB1631">
        <v>17</v>
      </c>
      <c r="AC1631">
        <v>64</v>
      </c>
      <c r="AD1631">
        <v>0.89473684210526316</v>
      </c>
      <c r="AE1631">
        <v>7</v>
      </c>
      <c r="AF1631">
        <v>39</v>
      </c>
      <c r="AG1631">
        <v>0.36842105263157893</v>
      </c>
      <c r="AH1631" s="4">
        <v>1</v>
      </c>
      <c r="AI1631">
        <v>0.5</v>
      </c>
      <c r="AJ1631" s="4">
        <v>0</v>
      </c>
      <c r="AK1631">
        <v>0</v>
      </c>
      <c r="AL1631" s="4">
        <v>2</v>
      </c>
      <c r="AM1631">
        <v>0.11764705882352941</v>
      </c>
      <c r="AN1631" s="4">
        <v>1</v>
      </c>
      <c r="AO1631">
        <v>5.8823529411764705E-2</v>
      </c>
      <c r="AP1631" s="4">
        <v>1</v>
      </c>
      <c r="AQ1631">
        <v>5.2631578947368418E-2</v>
      </c>
      <c r="AR1631" s="4">
        <v>1</v>
      </c>
      <c r="AS1631">
        <v>5.2631578947368418E-2</v>
      </c>
      <c r="AT1631" s="4">
        <v>0</v>
      </c>
      <c r="AU1631" s="4">
        <v>0</v>
      </c>
      <c r="AV1631" s="4">
        <v>1</v>
      </c>
      <c r="AW1631">
        <v>1.5833333333333333</v>
      </c>
      <c r="AX1631" s="4">
        <f t="shared" si="25"/>
        <v>12</v>
      </c>
      <c r="AY1631" s="4">
        <v>0</v>
      </c>
      <c r="AZ1631" s="4">
        <v>0</v>
      </c>
    </row>
    <row r="1632" spans="1:52" x14ac:dyDescent="0.25">
      <c r="A1632" s="4">
        <v>2017</v>
      </c>
      <c r="B1632" s="4" t="s">
        <v>383</v>
      </c>
      <c r="C1632" t="s">
        <v>194</v>
      </c>
      <c r="D1632" t="s">
        <v>229</v>
      </c>
      <c r="E1632" t="s">
        <v>740</v>
      </c>
      <c r="F1632" s="4">
        <v>11</v>
      </c>
      <c r="G1632">
        <v>0</v>
      </c>
      <c r="H1632">
        <v>0</v>
      </c>
      <c r="I1632">
        <v>11</v>
      </c>
      <c r="J1632">
        <v>3.4545454545454546</v>
      </c>
      <c r="K1632">
        <v>0</v>
      </c>
      <c r="L1632">
        <v>0</v>
      </c>
      <c r="M1632">
        <v>11</v>
      </c>
      <c r="N1632">
        <v>2956</v>
      </c>
      <c r="O1632">
        <v>1</v>
      </c>
      <c r="P1632">
        <v>10</v>
      </c>
      <c r="Q1632">
        <v>18</v>
      </c>
      <c r="R1632">
        <v>4</v>
      </c>
      <c r="S1632">
        <v>251</v>
      </c>
      <c r="T1632">
        <v>8</v>
      </c>
      <c r="U1632">
        <v>247</v>
      </c>
      <c r="V1632">
        <v>8</v>
      </c>
      <c r="W1632">
        <v>37.375</v>
      </c>
      <c r="X1632">
        <v>3</v>
      </c>
      <c r="Y1632">
        <v>287.66666666666669</v>
      </c>
      <c r="Z1632">
        <v>8</v>
      </c>
      <c r="AA1632">
        <v>757</v>
      </c>
      <c r="AB1632">
        <v>3</v>
      </c>
      <c r="AC1632">
        <v>463</v>
      </c>
      <c r="AD1632">
        <v>0.27272727272727271</v>
      </c>
      <c r="AE1632">
        <v>0</v>
      </c>
      <c r="AF1632">
        <v>0</v>
      </c>
      <c r="AG1632">
        <v>0</v>
      </c>
      <c r="AH1632" s="4">
        <v>3</v>
      </c>
      <c r="AI1632">
        <v>0.375</v>
      </c>
      <c r="AJ1632" s="4">
        <v>0</v>
      </c>
      <c r="AK1632">
        <v>0</v>
      </c>
      <c r="AL1632" s="4">
        <v>1</v>
      </c>
      <c r="AM1632">
        <v>0.33333333333333331</v>
      </c>
      <c r="AN1632" s="4">
        <v>0</v>
      </c>
      <c r="AO1632">
        <v>0</v>
      </c>
      <c r="AP1632" s="4">
        <v>0</v>
      </c>
      <c r="AQ1632">
        <v>0</v>
      </c>
      <c r="AR1632" s="4">
        <v>0</v>
      </c>
      <c r="AS1632">
        <v>0</v>
      </c>
      <c r="AT1632" s="4">
        <v>0</v>
      </c>
      <c r="AU1632" s="4">
        <v>0</v>
      </c>
      <c r="AV1632" s="4">
        <v>0</v>
      </c>
      <c r="AW1632">
        <v>1.2222222222222223</v>
      </c>
      <c r="AX1632" s="4">
        <f t="shared" si="25"/>
        <v>9</v>
      </c>
      <c r="AY1632" s="4">
        <v>1</v>
      </c>
      <c r="AZ1632" s="4">
        <v>264</v>
      </c>
    </row>
    <row r="1633" spans="1:52" x14ac:dyDescent="0.25">
      <c r="A1633" s="4">
        <v>2017</v>
      </c>
      <c r="B1633" s="4" t="s">
        <v>383</v>
      </c>
      <c r="C1633" t="s">
        <v>194</v>
      </c>
      <c r="D1633" t="s">
        <v>214</v>
      </c>
      <c r="E1633" t="s">
        <v>726</v>
      </c>
      <c r="F1633" s="4">
        <v>8</v>
      </c>
      <c r="G1633">
        <v>0</v>
      </c>
      <c r="H1633">
        <v>0</v>
      </c>
      <c r="I1633">
        <v>8</v>
      </c>
      <c r="J1633">
        <v>4.5</v>
      </c>
      <c r="K1633">
        <v>0</v>
      </c>
      <c r="L1633">
        <v>0</v>
      </c>
      <c r="M1633">
        <v>8</v>
      </c>
      <c r="N1633">
        <v>823</v>
      </c>
      <c r="O1633">
        <v>1</v>
      </c>
      <c r="P1633">
        <v>8</v>
      </c>
      <c r="Q1633">
        <v>25</v>
      </c>
      <c r="R1633">
        <v>2</v>
      </c>
      <c r="S1633">
        <v>16</v>
      </c>
      <c r="T1633">
        <v>1</v>
      </c>
      <c r="U1633">
        <v>61</v>
      </c>
      <c r="V1633">
        <v>1</v>
      </c>
      <c r="W1633">
        <v>396</v>
      </c>
      <c r="X1633">
        <v>7</v>
      </c>
      <c r="Y1633">
        <v>119.71428571428571</v>
      </c>
      <c r="Z1633">
        <v>1</v>
      </c>
      <c r="AA1633">
        <v>213</v>
      </c>
      <c r="AB1633">
        <v>7</v>
      </c>
      <c r="AC1633">
        <v>131</v>
      </c>
      <c r="AD1633">
        <v>0.875</v>
      </c>
      <c r="AE1633">
        <v>0</v>
      </c>
      <c r="AF1633">
        <v>0</v>
      </c>
      <c r="AG1633">
        <v>0</v>
      </c>
      <c r="AH1633" s="4">
        <v>1</v>
      </c>
      <c r="AI1633">
        <v>1</v>
      </c>
      <c r="AJ1633" s="4">
        <v>0</v>
      </c>
      <c r="AK1633">
        <v>0</v>
      </c>
      <c r="AL1633" s="4">
        <v>1</v>
      </c>
      <c r="AM1633">
        <v>0.14285714285714285</v>
      </c>
      <c r="AN1633" s="4">
        <v>3</v>
      </c>
      <c r="AO1633">
        <v>0.42857142857142855</v>
      </c>
      <c r="AP1633" s="4">
        <v>0</v>
      </c>
      <c r="AQ1633">
        <v>0</v>
      </c>
      <c r="AR1633" s="4">
        <v>0</v>
      </c>
      <c r="AS1633">
        <v>0</v>
      </c>
      <c r="AT1633" s="4">
        <v>0</v>
      </c>
      <c r="AU1633" s="4">
        <v>0</v>
      </c>
      <c r="AV1633" s="4">
        <v>0</v>
      </c>
      <c r="AW1633">
        <v>1.3333333333333333</v>
      </c>
      <c r="AX1633" s="4">
        <f t="shared" si="25"/>
        <v>6</v>
      </c>
      <c r="AY1633" s="4">
        <v>0</v>
      </c>
      <c r="AZ1633" s="4">
        <v>0</v>
      </c>
    </row>
    <row r="1634" spans="1:52" x14ac:dyDescent="0.25">
      <c r="A1634" s="4">
        <v>2017</v>
      </c>
      <c r="B1634" s="4" t="s">
        <v>383</v>
      </c>
      <c r="C1634" t="s">
        <v>194</v>
      </c>
      <c r="D1634" t="s">
        <v>357</v>
      </c>
      <c r="E1634" t="s">
        <v>857</v>
      </c>
      <c r="F1634" s="4">
        <v>7</v>
      </c>
      <c r="G1634">
        <v>5</v>
      </c>
      <c r="H1634">
        <v>2</v>
      </c>
      <c r="I1634">
        <v>7</v>
      </c>
      <c r="J1634">
        <v>3</v>
      </c>
      <c r="K1634">
        <v>0</v>
      </c>
      <c r="L1634">
        <v>0</v>
      </c>
      <c r="M1634">
        <v>4</v>
      </c>
      <c r="N1634">
        <v>1023</v>
      </c>
      <c r="O1634">
        <v>0.5714285714285714</v>
      </c>
      <c r="P1634">
        <v>5</v>
      </c>
      <c r="Q1634">
        <v>9</v>
      </c>
      <c r="R1634">
        <v>2</v>
      </c>
      <c r="S1634">
        <v>47</v>
      </c>
      <c r="T1634">
        <v>3</v>
      </c>
      <c r="U1634">
        <v>110.66666666666667</v>
      </c>
      <c r="V1634">
        <v>3</v>
      </c>
      <c r="W1634">
        <v>90</v>
      </c>
      <c r="X1634">
        <v>2</v>
      </c>
      <c r="Y1634">
        <v>130</v>
      </c>
      <c r="Z1634">
        <v>4</v>
      </c>
      <c r="AA1634">
        <v>679</v>
      </c>
      <c r="AB1634">
        <v>2</v>
      </c>
      <c r="AC1634">
        <v>134</v>
      </c>
      <c r="AD1634">
        <v>0.2857142857142857</v>
      </c>
      <c r="AE1634">
        <v>0</v>
      </c>
      <c r="AF1634">
        <v>0</v>
      </c>
      <c r="AG1634">
        <v>0</v>
      </c>
      <c r="AH1634" s="4">
        <v>1</v>
      </c>
      <c r="AI1634">
        <v>0.25</v>
      </c>
      <c r="AJ1634" s="4">
        <v>0</v>
      </c>
      <c r="AK1634">
        <v>0</v>
      </c>
      <c r="AL1634" s="4">
        <v>0</v>
      </c>
      <c r="AM1634">
        <v>0</v>
      </c>
      <c r="AN1634" s="4">
        <v>0</v>
      </c>
      <c r="AO1634">
        <v>0</v>
      </c>
      <c r="AP1634" s="4">
        <v>0</v>
      </c>
      <c r="AQ1634">
        <v>0</v>
      </c>
      <c r="AR1634" s="4">
        <v>0</v>
      </c>
      <c r="AS1634">
        <v>0</v>
      </c>
      <c r="AT1634" s="4">
        <v>0</v>
      </c>
      <c r="AU1634" s="4">
        <v>0</v>
      </c>
      <c r="AV1634" s="4">
        <v>1</v>
      </c>
      <c r="AW1634">
        <v>1</v>
      </c>
      <c r="AX1634" s="4">
        <f t="shared" si="25"/>
        <v>7</v>
      </c>
      <c r="AY1634" s="4">
        <v>0</v>
      </c>
      <c r="AZ1634" s="4">
        <v>0</v>
      </c>
    </row>
    <row r="1635" spans="1:52" x14ac:dyDescent="0.25">
      <c r="A1635" s="4">
        <v>2017</v>
      </c>
      <c r="B1635" s="4" t="s">
        <v>383</v>
      </c>
      <c r="C1635" t="s">
        <v>194</v>
      </c>
      <c r="D1635" t="s">
        <v>240</v>
      </c>
      <c r="E1635" t="s">
        <v>751</v>
      </c>
      <c r="F1635" s="4">
        <v>6</v>
      </c>
      <c r="G1635">
        <v>0</v>
      </c>
      <c r="H1635">
        <v>0</v>
      </c>
      <c r="I1635">
        <v>6</v>
      </c>
      <c r="J1635">
        <v>3.1666666666666665</v>
      </c>
      <c r="K1635">
        <v>0</v>
      </c>
      <c r="L1635">
        <v>0</v>
      </c>
      <c r="M1635">
        <v>5</v>
      </c>
      <c r="N1635">
        <v>4861</v>
      </c>
      <c r="O1635">
        <v>0.83333333333333337</v>
      </c>
      <c r="P1635">
        <v>6</v>
      </c>
      <c r="Q1635">
        <v>13</v>
      </c>
      <c r="R1635">
        <v>2</v>
      </c>
      <c r="S1635">
        <v>18</v>
      </c>
      <c r="T1635">
        <v>6</v>
      </c>
      <c r="U1635">
        <v>115.5</v>
      </c>
      <c r="V1635">
        <v>5</v>
      </c>
      <c r="W1635">
        <v>130.80000000000001</v>
      </c>
      <c r="X1635">
        <v>0</v>
      </c>
      <c r="Y1635">
        <v>0</v>
      </c>
      <c r="Z1635">
        <v>5</v>
      </c>
      <c r="AA1635">
        <v>293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 s="4">
        <v>2</v>
      </c>
      <c r="AI1635">
        <v>0.4</v>
      </c>
      <c r="AJ1635" s="4">
        <v>0</v>
      </c>
      <c r="AK1635">
        <v>0</v>
      </c>
      <c r="AL1635" s="4">
        <v>0</v>
      </c>
      <c r="AM1635">
        <v>0</v>
      </c>
      <c r="AN1635" s="4">
        <v>0</v>
      </c>
      <c r="AO1635">
        <v>0</v>
      </c>
      <c r="AP1635" s="4">
        <v>0</v>
      </c>
      <c r="AQ1635">
        <v>0</v>
      </c>
      <c r="AR1635" s="4">
        <v>0</v>
      </c>
      <c r="AS1635">
        <v>0</v>
      </c>
      <c r="AT1635" s="4">
        <v>0</v>
      </c>
      <c r="AU1635" s="4">
        <v>0</v>
      </c>
      <c r="AV1635" s="4">
        <v>0</v>
      </c>
      <c r="AW1635">
        <v>1</v>
      </c>
      <c r="AX1635" s="4">
        <f t="shared" si="25"/>
        <v>6</v>
      </c>
      <c r="AY1635" s="4">
        <v>1</v>
      </c>
      <c r="AZ1635" s="4">
        <v>17</v>
      </c>
    </row>
    <row r="1636" spans="1:52" x14ac:dyDescent="0.25">
      <c r="A1636" s="4">
        <v>2017</v>
      </c>
      <c r="B1636" s="4" t="s">
        <v>383</v>
      </c>
      <c r="C1636" t="s">
        <v>194</v>
      </c>
      <c r="D1636" t="s">
        <v>87</v>
      </c>
      <c r="E1636" t="s">
        <v>606</v>
      </c>
      <c r="F1636" s="4">
        <v>5</v>
      </c>
      <c r="G1636">
        <v>0</v>
      </c>
      <c r="H1636">
        <v>0</v>
      </c>
      <c r="I1636">
        <v>2</v>
      </c>
      <c r="J1636">
        <v>12.5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10</v>
      </c>
      <c r="AD1636">
        <v>0.2</v>
      </c>
      <c r="AE1636">
        <v>0</v>
      </c>
      <c r="AF1636">
        <v>0</v>
      </c>
      <c r="AG1636">
        <v>0</v>
      </c>
      <c r="AH1636" s="4">
        <v>0</v>
      </c>
      <c r="AI1636">
        <v>0</v>
      </c>
      <c r="AJ1636" s="4">
        <v>0</v>
      </c>
      <c r="AK1636">
        <v>0</v>
      </c>
      <c r="AL1636" s="4">
        <v>0</v>
      </c>
      <c r="AM1636">
        <v>0</v>
      </c>
      <c r="AN1636" s="4">
        <v>0</v>
      </c>
      <c r="AO1636">
        <v>0</v>
      </c>
      <c r="AP1636" s="4">
        <v>0</v>
      </c>
      <c r="AQ1636">
        <v>0</v>
      </c>
      <c r="AR1636" s="4">
        <v>0</v>
      </c>
      <c r="AS1636">
        <v>0</v>
      </c>
      <c r="AT1636" s="4">
        <v>0</v>
      </c>
      <c r="AU1636" s="4">
        <v>0</v>
      </c>
      <c r="AV1636" s="4">
        <v>0</v>
      </c>
      <c r="AW1636">
        <v>1</v>
      </c>
      <c r="AX1636" s="4">
        <f t="shared" si="25"/>
        <v>5</v>
      </c>
      <c r="AY1636" s="4">
        <v>0</v>
      </c>
      <c r="AZ1636" s="4">
        <v>0</v>
      </c>
    </row>
    <row r="1637" spans="1:52" x14ac:dyDescent="0.25">
      <c r="A1637" s="4">
        <v>2017</v>
      </c>
      <c r="B1637" s="4" t="s">
        <v>383</v>
      </c>
      <c r="C1637" t="s">
        <v>194</v>
      </c>
      <c r="D1637" t="s">
        <v>231</v>
      </c>
      <c r="E1637" t="s">
        <v>742</v>
      </c>
      <c r="F1637" s="4">
        <v>5</v>
      </c>
      <c r="G1637">
        <v>1</v>
      </c>
      <c r="H1637">
        <v>1</v>
      </c>
      <c r="I1637">
        <v>5</v>
      </c>
      <c r="J1637">
        <v>0.6</v>
      </c>
      <c r="K1637">
        <v>0</v>
      </c>
      <c r="L1637">
        <v>0</v>
      </c>
      <c r="M1637">
        <v>5</v>
      </c>
      <c r="N1637">
        <v>2625</v>
      </c>
      <c r="O1637">
        <v>1</v>
      </c>
      <c r="P1637">
        <v>5</v>
      </c>
      <c r="Q1637">
        <v>20</v>
      </c>
      <c r="R1637">
        <v>4</v>
      </c>
      <c r="S1637">
        <v>50</v>
      </c>
      <c r="T1637">
        <v>4</v>
      </c>
      <c r="U1637">
        <v>184.75</v>
      </c>
      <c r="V1637">
        <v>4</v>
      </c>
      <c r="W1637">
        <v>205.75</v>
      </c>
      <c r="X1637">
        <v>1</v>
      </c>
      <c r="Y1637">
        <v>381</v>
      </c>
      <c r="Z1637">
        <v>4</v>
      </c>
      <c r="AA1637">
        <v>536</v>
      </c>
      <c r="AB1637">
        <v>1</v>
      </c>
      <c r="AC1637">
        <v>558</v>
      </c>
      <c r="AD1637">
        <v>0.2</v>
      </c>
      <c r="AE1637">
        <v>0</v>
      </c>
      <c r="AF1637">
        <v>0</v>
      </c>
      <c r="AG1637">
        <v>0</v>
      </c>
      <c r="AH1637" s="4">
        <v>2</v>
      </c>
      <c r="AI1637">
        <v>0.5</v>
      </c>
      <c r="AJ1637" s="4">
        <v>0</v>
      </c>
      <c r="AK1637">
        <v>0</v>
      </c>
      <c r="AL1637" s="4">
        <v>0</v>
      </c>
      <c r="AM1637">
        <v>0</v>
      </c>
      <c r="AN1637" s="4">
        <v>0</v>
      </c>
      <c r="AO1637">
        <v>0</v>
      </c>
      <c r="AP1637" s="4">
        <v>0</v>
      </c>
      <c r="AQ1637">
        <v>0</v>
      </c>
      <c r="AR1637" s="4">
        <v>0</v>
      </c>
      <c r="AS1637">
        <v>0</v>
      </c>
      <c r="AT1637" s="4">
        <v>0</v>
      </c>
      <c r="AU1637" s="4">
        <v>0</v>
      </c>
      <c r="AV1637" s="4">
        <v>0</v>
      </c>
      <c r="AW1637">
        <v>1</v>
      </c>
      <c r="AX1637" s="4">
        <f t="shared" si="25"/>
        <v>5</v>
      </c>
      <c r="AY1637" s="4">
        <v>4</v>
      </c>
      <c r="AZ1637" s="4">
        <v>220</v>
      </c>
    </row>
    <row r="1638" spans="1:52" x14ac:dyDescent="0.25">
      <c r="A1638" s="4">
        <v>2017</v>
      </c>
      <c r="B1638" s="4" t="s">
        <v>383</v>
      </c>
      <c r="C1638" t="s">
        <v>194</v>
      </c>
      <c r="D1638" t="s">
        <v>349</v>
      </c>
      <c r="E1638" t="s">
        <v>849</v>
      </c>
      <c r="F1638" s="4">
        <v>3</v>
      </c>
      <c r="G1638">
        <v>0</v>
      </c>
      <c r="H1638">
        <v>0</v>
      </c>
      <c r="I1638">
        <v>3</v>
      </c>
      <c r="J1638">
        <v>0.33333333333333331</v>
      </c>
      <c r="K1638">
        <v>0</v>
      </c>
      <c r="L1638">
        <v>0</v>
      </c>
      <c r="M1638">
        <v>2</v>
      </c>
      <c r="N1638">
        <v>3567</v>
      </c>
      <c r="O1638">
        <v>0.66666666666666663</v>
      </c>
      <c r="P1638">
        <v>3</v>
      </c>
      <c r="Q1638">
        <v>13</v>
      </c>
      <c r="R1638">
        <v>1</v>
      </c>
      <c r="S1638">
        <v>100</v>
      </c>
      <c r="T1638">
        <v>3</v>
      </c>
      <c r="U1638">
        <v>131</v>
      </c>
      <c r="V1638">
        <v>3</v>
      </c>
      <c r="W1638">
        <v>41</v>
      </c>
      <c r="X1638">
        <v>0</v>
      </c>
      <c r="Y1638">
        <v>0</v>
      </c>
      <c r="Z1638">
        <v>3</v>
      </c>
      <c r="AA1638">
        <v>241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 s="4">
        <v>2</v>
      </c>
      <c r="AI1638">
        <v>0.66666666666666663</v>
      </c>
      <c r="AJ1638" s="4">
        <v>0</v>
      </c>
      <c r="AK1638">
        <v>0</v>
      </c>
      <c r="AL1638" s="4">
        <v>0</v>
      </c>
      <c r="AM1638">
        <v>0</v>
      </c>
      <c r="AN1638" s="4">
        <v>0</v>
      </c>
      <c r="AO1638">
        <v>0</v>
      </c>
      <c r="AP1638" s="4">
        <v>0</v>
      </c>
      <c r="AQ1638">
        <v>0</v>
      </c>
      <c r="AR1638" s="4">
        <v>0</v>
      </c>
      <c r="AS1638">
        <v>0</v>
      </c>
      <c r="AT1638" s="4">
        <v>0</v>
      </c>
      <c r="AU1638" s="4">
        <v>0</v>
      </c>
      <c r="AV1638" s="4">
        <v>0</v>
      </c>
      <c r="AW1638">
        <v>1</v>
      </c>
      <c r="AX1638" s="4">
        <f t="shared" si="25"/>
        <v>3</v>
      </c>
      <c r="AY1638" s="4">
        <v>0</v>
      </c>
      <c r="AZ1638" s="4">
        <v>0</v>
      </c>
    </row>
    <row r="1639" spans="1:52" x14ac:dyDescent="0.25">
      <c r="A1639" s="4">
        <v>2017</v>
      </c>
      <c r="B1639" s="4" t="s">
        <v>383</v>
      </c>
      <c r="C1639" t="s">
        <v>194</v>
      </c>
      <c r="D1639" t="s">
        <v>402</v>
      </c>
      <c r="E1639" t="s">
        <v>899</v>
      </c>
      <c r="F1639" s="4">
        <v>3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3</v>
      </c>
      <c r="AC1639">
        <v>4</v>
      </c>
      <c r="AD1639">
        <v>1</v>
      </c>
      <c r="AE1639">
        <v>0</v>
      </c>
      <c r="AF1639">
        <v>0</v>
      </c>
      <c r="AG1639">
        <v>0</v>
      </c>
      <c r="AH1639" s="4">
        <v>0</v>
      </c>
      <c r="AI1639">
        <v>0</v>
      </c>
      <c r="AJ1639" s="4">
        <v>0</v>
      </c>
      <c r="AK1639">
        <v>0</v>
      </c>
      <c r="AL1639" s="4">
        <v>0</v>
      </c>
      <c r="AM1639">
        <v>0</v>
      </c>
      <c r="AN1639" s="4">
        <v>0</v>
      </c>
      <c r="AO1639">
        <v>0</v>
      </c>
      <c r="AP1639" s="4">
        <v>0</v>
      </c>
      <c r="AQ1639">
        <v>0</v>
      </c>
      <c r="AR1639" s="4">
        <v>0</v>
      </c>
      <c r="AS1639">
        <v>0</v>
      </c>
      <c r="AT1639" s="4">
        <v>3</v>
      </c>
      <c r="AU1639" s="4">
        <v>0</v>
      </c>
      <c r="AV1639" s="4">
        <v>0</v>
      </c>
      <c r="AW1639">
        <v>1</v>
      </c>
      <c r="AX1639" s="4">
        <f t="shared" si="25"/>
        <v>3</v>
      </c>
      <c r="AY1639" s="4">
        <v>0</v>
      </c>
      <c r="AZ1639" s="4">
        <v>0</v>
      </c>
    </row>
    <row r="1640" spans="1:52" x14ac:dyDescent="0.25">
      <c r="A1640" s="4">
        <v>2017</v>
      </c>
      <c r="B1640" s="4" t="s">
        <v>383</v>
      </c>
      <c r="C1640" t="s">
        <v>194</v>
      </c>
      <c r="D1640" t="s">
        <v>292</v>
      </c>
      <c r="E1640" t="s">
        <v>798</v>
      </c>
      <c r="F1640" s="4">
        <v>1</v>
      </c>
      <c r="G1640">
        <v>0</v>
      </c>
      <c r="H1640">
        <v>0</v>
      </c>
      <c r="I1640">
        <v>1</v>
      </c>
      <c r="J1640">
        <v>1</v>
      </c>
      <c r="K1640">
        <v>0</v>
      </c>
      <c r="L1640">
        <v>0</v>
      </c>
      <c r="M1640">
        <v>1</v>
      </c>
      <c r="N1640">
        <v>2528</v>
      </c>
      <c r="O1640">
        <v>1</v>
      </c>
      <c r="P1640">
        <v>1</v>
      </c>
      <c r="Q1640">
        <v>4</v>
      </c>
      <c r="R1640">
        <v>0</v>
      </c>
      <c r="S1640">
        <v>0</v>
      </c>
      <c r="T1640">
        <v>1</v>
      </c>
      <c r="U1640">
        <v>93</v>
      </c>
      <c r="V1640">
        <v>1</v>
      </c>
      <c r="W1640">
        <v>5</v>
      </c>
      <c r="X1640">
        <v>0</v>
      </c>
      <c r="Y1640">
        <v>0</v>
      </c>
      <c r="Z1640">
        <v>1</v>
      </c>
      <c r="AA1640">
        <v>1142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 s="4">
        <v>1</v>
      </c>
      <c r="AI1640">
        <v>1</v>
      </c>
      <c r="AJ1640" s="4">
        <v>0</v>
      </c>
      <c r="AK1640">
        <v>0</v>
      </c>
      <c r="AL1640" s="4">
        <v>0</v>
      </c>
      <c r="AM1640">
        <v>0</v>
      </c>
      <c r="AN1640" s="4">
        <v>0</v>
      </c>
      <c r="AO1640">
        <v>0</v>
      </c>
      <c r="AP1640" s="4">
        <v>0</v>
      </c>
      <c r="AQ1640">
        <v>0</v>
      </c>
      <c r="AR1640" s="4">
        <v>0</v>
      </c>
      <c r="AS1640">
        <v>0</v>
      </c>
      <c r="AT1640" s="4">
        <v>0</v>
      </c>
      <c r="AU1640" s="4">
        <v>0</v>
      </c>
      <c r="AV1640" s="4">
        <v>0</v>
      </c>
      <c r="AW1640">
        <v>1</v>
      </c>
      <c r="AX1640" s="4">
        <f t="shared" si="25"/>
        <v>1</v>
      </c>
      <c r="AY1640" s="4">
        <v>0</v>
      </c>
      <c r="AZ1640" s="4">
        <v>0</v>
      </c>
    </row>
    <row r="1641" spans="1:52" x14ac:dyDescent="0.25">
      <c r="A1641" s="4">
        <v>2017</v>
      </c>
      <c r="B1641" s="4" t="s">
        <v>383</v>
      </c>
      <c r="C1641" t="s">
        <v>194</v>
      </c>
      <c r="D1641" t="s">
        <v>347</v>
      </c>
      <c r="E1641" t="s">
        <v>847</v>
      </c>
      <c r="F1641" s="4">
        <v>1</v>
      </c>
      <c r="G1641">
        <v>1</v>
      </c>
      <c r="H1641">
        <v>1</v>
      </c>
      <c r="I1641">
        <v>1</v>
      </c>
      <c r="J1641">
        <v>3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16</v>
      </c>
      <c r="R1641">
        <v>1</v>
      </c>
      <c r="S1641">
        <v>16</v>
      </c>
      <c r="T1641">
        <v>1</v>
      </c>
      <c r="U1641">
        <v>92</v>
      </c>
      <c r="V1641">
        <v>1</v>
      </c>
      <c r="W1641">
        <v>169</v>
      </c>
      <c r="X1641">
        <v>0</v>
      </c>
      <c r="Y1641">
        <v>0</v>
      </c>
      <c r="Z1641">
        <v>1</v>
      </c>
      <c r="AA1641">
        <v>308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 s="4">
        <v>0</v>
      </c>
      <c r="AI1641">
        <v>0</v>
      </c>
      <c r="AJ1641" s="4">
        <v>0</v>
      </c>
      <c r="AK1641">
        <v>0</v>
      </c>
      <c r="AL1641" s="4">
        <v>0</v>
      </c>
      <c r="AM1641">
        <v>0</v>
      </c>
      <c r="AN1641" s="4">
        <v>0</v>
      </c>
      <c r="AO1641">
        <v>0</v>
      </c>
      <c r="AP1641" s="4">
        <v>0</v>
      </c>
      <c r="AQ1641">
        <v>0</v>
      </c>
      <c r="AR1641" s="4">
        <v>0</v>
      </c>
      <c r="AS1641">
        <v>0</v>
      </c>
      <c r="AT1641" s="4">
        <v>0</v>
      </c>
      <c r="AU1641" s="4">
        <v>0</v>
      </c>
      <c r="AV1641" s="4">
        <v>0</v>
      </c>
      <c r="AW1641">
        <v>1</v>
      </c>
      <c r="AX1641" s="4">
        <f t="shared" si="25"/>
        <v>1</v>
      </c>
      <c r="AY1641" s="4">
        <v>0</v>
      </c>
      <c r="AZ1641" s="4">
        <v>0</v>
      </c>
    </row>
    <row r="1642" spans="1:52" x14ac:dyDescent="0.25">
      <c r="A1642" s="4">
        <v>2017</v>
      </c>
      <c r="B1642" s="4" t="s">
        <v>383</v>
      </c>
      <c r="C1642" t="s">
        <v>194</v>
      </c>
      <c r="D1642" t="s">
        <v>355</v>
      </c>
      <c r="E1642" t="s">
        <v>855</v>
      </c>
      <c r="F1642" s="4">
        <v>1</v>
      </c>
      <c r="G1642">
        <v>1</v>
      </c>
      <c r="H1642">
        <v>11</v>
      </c>
      <c r="I1642">
        <v>1</v>
      </c>
      <c r="J1642">
        <v>12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31</v>
      </c>
      <c r="R1642">
        <v>1</v>
      </c>
      <c r="S1642">
        <v>58</v>
      </c>
      <c r="T1642">
        <v>1</v>
      </c>
      <c r="U1642">
        <v>527</v>
      </c>
      <c r="V1642">
        <v>1</v>
      </c>
      <c r="W1642">
        <v>3</v>
      </c>
      <c r="X1642">
        <v>0</v>
      </c>
      <c r="Y1642">
        <v>0</v>
      </c>
      <c r="Z1642">
        <v>1</v>
      </c>
      <c r="AA1642">
        <v>564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 s="4">
        <v>0</v>
      </c>
      <c r="AI1642">
        <v>0</v>
      </c>
      <c r="AJ1642" s="4">
        <v>0</v>
      </c>
      <c r="AK1642">
        <v>0</v>
      </c>
      <c r="AL1642" s="4">
        <v>0</v>
      </c>
      <c r="AM1642">
        <v>0</v>
      </c>
      <c r="AN1642" s="4">
        <v>0</v>
      </c>
      <c r="AO1642">
        <v>0</v>
      </c>
      <c r="AP1642" s="4">
        <v>0</v>
      </c>
      <c r="AQ1642">
        <v>0</v>
      </c>
      <c r="AR1642" s="4">
        <v>0</v>
      </c>
      <c r="AS1642">
        <v>0</v>
      </c>
      <c r="AT1642" s="4">
        <v>0</v>
      </c>
      <c r="AU1642" s="4">
        <v>0</v>
      </c>
      <c r="AV1642" s="4">
        <v>0</v>
      </c>
      <c r="AW1642">
        <v>1</v>
      </c>
      <c r="AX1642" s="4">
        <f t="shared" si="25"/>
        <v>1</v>
      </c>
      <c r="AY1642" s="4">
        <v>0</v>
      </c>
      <c r="AZ1642" s="4">
        <v>0</v>
      </c>
    </row>
    <row r="1643" spans="1:52" x14ac:dyDescent="0.25">
      <c r="A1643" s="4">
        <v>2017</v>
      </c>
      <c r="B1643" s="4" t="s">
        <v>383</v>
      </c>
      <c r="C1643" t="s">
        <v>194</v>
      </c>
      <c r="D1643" t="s">
        <v>403</v>
      </c>
      <c r="E1643" t="s">
        <v>900</v>
      </c>
      <c r="F1643" s="4">
        <v>1</v>
      </c>
      <c r="G1643">
        <v>1</v>
      </c>
      <c r="H1643">
        <v>1</v>
      </c>
      <c r="I1643">
        <v>1</v>
      </c>
      <c r="J1643">
        <v>24</v>
      </c>
      <c r="K1643">
        <v>0</v>
      </c>
      <c r="L1643">
        <v>0</v>
      </c>
      <c r="M1643">
        <v>1</v>
      </c>
      <c r="N1643">
        <v>-38</v>
      </c>
      <c r="O1643">
        <v>1</v>
      </c>
      <c r="P1643">
        <v>1</v>
      </c>
      <c r="Q1643">
        <v>20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22</v>
      </c>
      <c r="Z1643">
        <v>0</v>
      </c>
      <c r="AA1643">
        <v>0</v>
      </c>
      <c r="AB1643">
        <v>1</v>
      </c>
      <c r="AC1643">
        <v>87</v>
      </c>
      <c r="AD1643">
        <v>1</v>
      </c>
      <c r="AE1643">
        <v>0</v>
      </c>
      <c r="AF1643">
        <v>0</v>
      </c>
      <c r="AG1643">
        <v>0</v>
      </c>
      <c r="AH1643" s="4">
        <v>0</v>
      </c>
      <c r="AI1643">
        <v>0</v>
      </c>
      <c r="AJ1643" s="4">
        <v>0</v>
      </c>
      <c r="AK1643">
        <v>0</v>
      </c>
      <c r="AL1643" s="4">
        <v>0</v>
      </c>
      <c r="AM1643">
        <v>0</v>
      </c>
      <c r="AN1643" s="4">
        <v>0</v>
      </c>
      <c r="AO1643">
        <v>0</v>
      </c>
      <c r="AP1643" s="4">
        <v>0</v>
      </c>
      <c r="AQ1643">
        <v>0</v>
      </c>
      <c r="AR1643" s="4">
        <v>0</v>
      </c>
      <c r="AS1643">
        <v>0</v>
      </c>
      <c r="AT1643" s="4">
        <v>0</v>
      </c>
      <c r="AU1643" s="4">
        <v>0</v>
      </c>
      <c r="AV1643" s="4">
        <v>0</v>
      </c>
      <c r="AW1643">
        <v>1</v>
      </c>
      <c r="AX1643" s="4">
        <f t="shared" si="25"/>
        <v>1</v>
      </c>
      <c r="AY1643" s="4">
        <v>0</v>
      </c>
      <c r="AZ1643" s="4">
        <v>0</v>
      </c>
    </row>
    <row r="1644" spans="1:52" x14ac:dyDescent="0.25">
      <c r="A1644" s="4">
        <v>2017</v>
      </c>
      <c r="B1644" s="4" t="s">
        <v>383</v>
      </c>
      <c r="C1644" t="s">
        <v>242</v>
      </c>
      <c r="D1644" t="s">
        <v>256</v>
      </c>
      <c r="E1644" t="s">
        <v>765</v>
      </c>
      <c r="F1644" s="4">
        <v>212</v>
      </c>
      <c r="G1644">
        <v>202</v>
      </c>
      <c r="H1644">
        <v>3</v>
      </c>
      <c r="I1644">
        <v>212</v>
      </c>
      <c r="J1644">
        <v>4.8349056603773581</v>
      </c>
      <c r="K1644">
        <v>2</v>
      </c>
      <c r="L1644">
        <v>9.433962264150943E-3</v>
      </c>
      <c r="M1644">
        <v>199</v>
      </c>
      <c r="N1644">
        <v>1828</v>
      </c>
      <c r="O1644">
        <v>0.93867924528301883</v>
      </c>
      <c r="P1644">
        <v>203</v>
      </c>
      <c r="Q1644">
        <v>12</v>
      </c>
      <c r="R1644">
        <v>65</v>
      </c>
      <c r="S1644">
        <v>67</v>
      </c>
      <c r="T1644">
        <v>106</v>
      </c>
      <c r="U1644">
        <v>193.19811320754718</v>
      </c>
      <c r="V1644">
        <v>96</v>
      </c>
      <c r="W1644">
        <v>22.03125</v>
      </c>
      <c r="X1644">
        <v>101</v>
      </c>
      <c r="Y1644">
        <v>167.33663366336634</v>
      </c>
      <c r="Z1644">
        <v>100</v>
      </c>
      <c r="AA1644">
        <v>340</v>
      </c>
      <c r="AB1644">
        <v>102</v>
      </c>
      <c r="AC1644">
        <v>193</v>
      </c>
      <c r="AD1644">
        <v>0.48113207547169812</v>
      </c>
      <c r="AE1644">
        <v>6</v>
      </c>
      <c r="AF1644">
        <v>194</v>
      </c>
      <c r="AG1644">
        <v>2.8301886792452831E-2</v>
      </c>
      <c r="AH1644" s="4">
        <v>51</v>
      </c>
      <c r="AI1644">
        <v>0.51</v>
      </c>
      <c r="AJ1644" s="4">
        <v>10</v>
      </c>
      <c r="AK1644">
        <v>0.1</v>
      </c>
      <c r="AL1644" s="4">
        <v>34</v>
      </c>
      <c r="AM1644">
        <v>0.33333333333333331</v>
      </c>
      <c r="AN1644" s="4">
        <v>11</v>
      </c>
      <c r="AO1644">
        <v>0.10784313725490197</v>
      </c>
      <c r="AP1644" s="4">
        <v>0</v>
      </c>
      <c r="AQ1644">
        <v>0</v>
      </c>
      <c r="AR1644" s="4">
        <v>0</v>
      </c>
      <c r="AS1644">
        <v>0</v>
      </c>
      <c r="AT1644" s="4">
        <v>0</v>
      </c>
      <c r="AU1644" s="4">
        <v>0</v>
      </c>
      <c r="AV1644" s="4">
        <v>7</v>
      </c>
      <c r="AW1644">
        <v>1.3417721518987342</v>
      </c>
      <c r="AX1644" s="4">
        <f t="shared" si="25"/>
        <v>158</v>
      </c>
      <c r="AY1644" s="4">
        <v>15</v>
      </c>
      <c r="AZ1644" s="4">
        <v>88</v>
      </c>
    </row>
    <row r="1645" spans="1:52" x14ac:dyDescent="0.25">
      <c r="A1645" s="4">
        <v>2017</v>
      </c>
      <c r="B1645" s="4" t="s">
        <v>383</v>
      </c>
      <c r="C1645" t="s">
        <v>242</v>
      </c>
      <c r="D1645" t="s">
        <v>192</v>
      </c>
      <c r="E1645" t="s">
        <v>705</v>
      </c>
      <c r="F1645" s="4">
        <v>194</v>
      </c>
      <c r="G1645">
        <v>189</v>
      </c>
      <c r="H1645">
        <v>2</v>
      </c>
      <c r="I1645">
        <v>194</v>
      </c>
      <c r="J1645">
        <v>4.4896907216494846</v>
      </c>
      <c r="K1645">
        <v>2</v>
      </c>
      <c r="L1645">
        <v>1.0309278350515464E-2</v>
      </c>
      <c r="M1645">
        <v>172</v>
      </c>
      <c r="N1645">
        <v>1972</v>
      </c>
      <c r="O1645">
        <v>0.88659793814432986</v>
      </c>
      <c r="P1645">
        <v>151</v>
      </c>
      <c r="Q1645">
        <v>15</v>
      </c>
      <c r="R1645">
        <v>59</v>
      </c>
      <c r="S1645">
        <v>26</v>
      </c>
      <c r="T1645">
        <v>8</v>
      </c>
      <c r="U1645">
        <v>215.75</v>
      </c>
      <c r="V1645">
        <v>8</v>
      </c>
      <c r="W1645">
        <v>6.5</v>
      </c>
      <c r="X1645">
        <v>185</v>
      </c>
      <c r="Y1645">
        <v>116.34594594594594</v>
      </c>
      <c r="Z1645">
        <v>7</v>
      </c>
      <c r="AA1645">
        <v>360</v>
      </c>
      <c r="AB1645">
        <v>182</v>
      </c>
      <c r="AC1645">
        <v>129</v>
      </c>
      <c r="AD1645">
        <v>0.93814432989690721</v>
      </c>
      <c r="AE1645">
        <v>87</v>
      </c>
      <c r="AF1645">
        <v>74</v>
      </c>
      <c r="AG1645">
        <v>0.4484536082474227</v>
      </c>
      <c r="AH1645" s="4">
        <v>3</v>
      </c>
      <c r="AI1645">
        <v>0.42857142857142855</v>
      </c>
      <c r="AJ1645" s="4">
        <v>3</v>
      </c>
      <c r="AK1645">
        <v>0.42857142857142855</v>
      </c>
      <c r="AL1645" s="4">
        <v>41</v>
      </c>
      <c r="AM1645">
        <v>0.22527472527472528</v>
      </c>
      <c r="AN1645" s="4">
        <v>22</v>
      </c>
      <c r="AO1645">
        <v>0.12087912087912088</v>
      </c>
      <c r="AP1645" s="4">
        <v>0</v>
      </c>
      <c r="AQ1645">
        <v>0</v>
      </c>
      <c r="AR1645" s="4">
        <v>0</v>
      </c>
      <c r="AS1645">
        <v>0</v>
      </c>
      <c r="AT1645" s="4">
        <v>0</v>
      </c>
      <c r="AU1645" s="4">
        <v>0</v>
      </c>
      <c r="AV1645" s="4">
        <v>2</v>
      </c>
      <c r="AW1645">
        <v>2</v>
      </c>
      <c r="AX1645" s="4">
        <f t="shared" si="25"/>
        <v>97</v>
      </c>
      <c r="AY1645" s="4">
        <v>3</v>
      </c>
      <c r="AZ1645" s="4">
        <v>42</v>
      </c>
    </row>
    <row r="1646" spans="1:52" x14ac:dyDescent="0.25">
      <c r="A1646" s="4">
        <v>2017</v>
      </c>
      <c r="B1646" s="4" t="s">
        <v>383</v>
      </c>
      <c r="C1646" t="s">
        <v>242</v>
      </c>
      <c r="D1646" t="s">
        <v>182</v>
      </c>
      <c r="E1646" t="s">
        <v>695</v>
      </c>
      <c r="F1646" s="4">
        <v>187</v>
      </c>
      <c r="G1646">
        <v>183</v>
      </c>
      <c r="H1646">
        <v>2</v>
      </c>
      <c r="I1646">
        <v>187</v>
      </c>
      <c r="J1646">
        <v>4.2513368983957216</v>
      </c>
      <c r="K1646">
        <v>0</v>
      </c>
      <c r="L1646">
        <v>0</v>
      </c>
      <c r="M1646">
        <v>187</v>
      </c>
      <c r="N1646">
        <v>38</v>
      </c>
      <c r="O1646">
        <v>1</v>
      </c>
      <c r="P1646">
        <v>95</v>
      </c>
      <c r="Q1646">
        <v>16</v>
      </c>
      <c r="R1646">
        <v>40</v>
      </c>
      <c r="S1646">
        <v>22</v>
      </c>
      <c r="T1646">
        <v>2</v>
      </c>
      <c r="U1646">
        <v>123.5</v>
      </c>
      <c r="V1646">
        <v>2</v>
      </c>
      <c r="W1646">
        <v>5.5</v>
      </c>
      <c r="X1646">
        <v>185</v>
      </c>
      <c r="Y1646">
        <v>65.78378378378379</v>
      </c>
      <c r="Z1646">
        <v>1</v>
      </c>
      <c r="AA1646">
        <v>195</v>
      </c>
      <c r="AB1646">
        <v>184</v>
      </c>
      <c r="AC1646">
        <v>81</v>
      </c>
      <c r="AD1646">
        <v>0.98395721925133695</v>
      </c>
      <c r="AE1646">
        <v>138</v>
      </c>
      <c r="AF1646">
        <v>59</v>
      </c>
      <c r="AG1646">
        <v>0.73796791443850263</v>
      </c>
      <c r="AH1646" s="4">
        <v>1</v>
      </c>
      <c r="AI1646">
        <v>1</v>
      </c>
      <c r="AJ1646" s="4">
        <v>1</v>
      </c>
      <c r="AK1646">
        <v>1</v>
      </c>
      <c r="AL1646" s="4">
        <v>16</v>
      </c>
      <c r="AM1646">
        <v>8.6956521739130432E-2</v>
      </c>
      <c r="AN1646" s="4">
        <v>6</v>
      </c>
      <c r="AO1646">
        <v>3.2608695652173912E-2</v>
      </c>
      <c r="AP1646" s="4">
        <v>0</v>
      </c>
      <c r="AQ1646">
        <v>0</v>
      </c>
      <c r="AR1646" s="4">
        <v>0</v>
      </c>
      <c r="AS1646">
        <v>0</v>
      </c>
      <c r="AT1646" s="4">
        <v>0</v>
      </c>
      <c r="AU1646" s="4">
        <v>0</v>
      </c>
      <c r="AV1646" s="4">
        <v>9</v>
      </c>
      <c r="AW1646">
        <v>1.8155339805825244</v>
      </c>
      <c r="AX1646" s="4">
        <f t="shared" si="25"/>
        <v>103</v>
      </c>
      <c r="AY1646" s="4">
        <v>1</v>
      </c>
      <c r="AZ1646" s="4">
        <v>11</v>
      </c>
    </row>
    <row r="1647" spans="1:52" x14ac:dyDescent="0.25">
      <c r="A1647" s="4">
        <v>2017</v>
      </c>
      <c r="B1647" s="4" t="s">
        <v>383</v>
      </c>
      <c r="C1647" t="s">
        <v>242</v>
      </c>
      <c r="D1647" t="s">
        <v>183</v>
      </c>
      <c r="E1647" t="s">
        <v>696</v>
      </c>
      <c r="F1647" s="4">
        <v>182</v>
      </c>
      <c r="G1647">
        <v>180</v>
      </c>
      <c r="H1647">
        <v>2</v>
      </c>
      <c r="I1647">
        <v>182</v>
      </c>
      <c r="J1647">
        <v>3.2142857142857144</v>
      </c>
      <c r="K1647">
        <v>2</v>
      </c>
      <c r="L1647">
        <v>1.098901098901099E-2</v>
      </c>
      <c r="M1647">
        <v>170</v>
      </c>
      <c r="N1647">
        <v>1401</v>
      </c>
      <c r="O1647">
        <v>0.93406593406593408</v>
      </c>
      <c r="P1647">
        <v>123</v>
      </c>
      <c r="Q1647">
        <v>11</v>
      </c>
      <c r="R1647">
        <v>50</v>
      </c>
      <c r="S1647">
        <v>33</v>
      </c>
      <c r="T1647">
        <v>9</v>
      </c>
      <c r="U1647">
        <v>296.22222222222223</v>
      </c>
      <c r="V1647">
        <v>9</v>
      </c>
      <c r="W1647">
        <v>28.444444444444443</v>
      </c>
      <c r="X1647">
        <v>173</v>
      </c>
      <c r="Y1647">
        <v>81.74566473988439</v>
      </c>
      <c r="Z1647">
        <v>7</v>
      </c>
      <c r="AA1647">
        <v>323</v>
      </c>
      <c r="AB1647">
        <v>172</v>
      </c>
      <c r="AC1647">
        <v>94</v>
      </c>
      <c r="AD1647">
        <v>0.94505494505494503</v>
      </c>
      <c r="AE1647">
        <v>107</v>
      </c>
      <c r="AF1647">
        <v>63</v>
      </c>
      <c r="AG1647">
        <v>0.58791208791208793</v>
      </c>
      <c r="AH1647" s="4">
        <v>3</v>
      </c>
      <c r="AI1647">
        <v>0.42857142857142855</v>
      </c>
      <c r="AJ1647" s="4">
        <v>0</v>
      </c>
      <c r="AK1647">
        <v>0</v>
      </c>
      <c r="AL1647" s="4">
        <v>36</v>
      </c>
      <c r="AM1647">
        <v>0.20930232558139536</v>
      </c>
      <c r="AN1647" s="4">
        <v>15</v>
      </c>
      <c r="AO1647">
        <v>8.7209302325581398E-2</v>
      </c>
      <c r="AP1647" s="4">
        <v>0</v>
      </c>
      <c r="AQ1647">
        <v>0</v>
      </c>
      <c r="AR1647" s="4">
        <v>0</v>
      </c>
      <c r="AS1647">
        <v>0</v>
      </c>
      <c r="AT1647" s="4">
        <v>0</v>
      </c>
      <c r="AU1647" s="4">
        <v>0</v>
      </c>
      <c r="AV1647" s="4">
        <v>0</v>
      </c>
      <c r="AW1647">
        <v>1.8958333333333333</v>
      </c>
      <c r="AX1647" s="4">
        <f t="shared" si="25"/>
        <v>96</v>
      </c>
      <c r="AY1647" s="4">
        <v>1</v>
      </c>
      <c r="AZ1647" s="4">
        <v>11</v>
      </c>
    </row>
    <row r="1648" spans="1:52" x14ac:dyDescent="0.25">
      <c r="A1648" s="4">
        <v>2017</v>
      </c>
      <c r="B1648" s="4" t="s">
        <v>383</v>
      </c>
      <c r="C1648" t="s">
        <v>242</v>
      </c>
      <c r="D1648" t="s">
        <v>250</v>
      </c>
      <c r="E1648" t="s">
        <v>760</v>
      </c>
      <c r="F1648" s="4">
        <v>177</v>
      </c>
      <c r="G1648">
        <v>168</v>
      </c>
      <c r="H1648">
        <v>6</v>
      </c>
      <c r="I1648">
        <v>177</v>
      </c>
      <c r="J1648">
        <v>8.4180790960451972</v>
      </c>
      <c r="K1648">
        <v>2</v>
      </c>
      <c r="L1648">
        <v>1.1299435028248588E-2</v>
      </c>
      <c r="M1648">
        <v>119</v>
      </c>
      <c r="N1648">
        <v>2788</v>
      </c>
      <c r="O1648">
        <v>0.67231638418079098</v>
      </c>
      <c r="P1648">
        <v>168</v>
      </c>
      <c r="Q1648">
        <v>14</v>
      </c>
      <c r="R1648">
        <v>61</v>
      </c>
      <c r="S1648">
        <v>81</v>
      </c>
      <c r="T1648">
        <v>107</v>
      </c>
      <c r="U1648">
        <v>207.66355140186917</v>
      </c>
      <c r="V1648">
        <v>99</v>
      </c>
      <c r="W1648">
        <v>40.505050505050505</v>
      </c>
      <c r="X1648">
        <v>59</v>
      </c>
      <c r="Y1648">
        <v>258.37288135593218</v>
      </c>
      <c r="Z1648">
        <v>81</v>
      </c>
      <c r="AA1648">
        <v>383</v>
      </c>
      <c r="AB1648">
        <v>61</v>
      </c>
      <c r="AC1648">
        <v>291</v>
      </c>
      <c r="AD1648">
        <v>0.34463276836158191</v>
      </c>
      <c r="AE1648">
        <v>4</v>
      </c>
      <c r="AF1648">
        <v>56</v>
      </c>
      <c r="AG1648">
        <v>2.2598870056497175E-2</v>
      </c>
      <c r="AH1648" s="4">
        <v>66</v>
      </c>
      <c r="AI1648">
        <v>0.81481481481481477</v>
      </c>
      <c r="AJ1648" s="4">
        <v>5</v>
      </c>
      <c r="AK1648">
        <v>6.1728395061728392E-2</v>
      </c>
      <c r="AL1648" s="4">
        <v>19</v>
      </c>
      <c r="AM1648">
        <v>0.31147540983606559</v>
      </c>
      <c r="AN1648" s="4">
        <v>14</v>
      </c>
      <c r="AO1648">
        <v>0.22950819672131148</v>
      </c>
      <c r="AP1648" s="4">
        <v>1</v>
      </c>
      <c r="AQ1648">
        <v>5.6497175141242938E-3</v>
      </c>
      <c r="AR1648" s="4">
        <v>1</v>
      </c>
      <c r="AS1648">
        <v>5.6497175141242938E-3</v>
      </c>
      <c r="AT1648" s="4">
        <v>0</v>
      </c>
      <c r="AU1648" s="4">
        <v>0</v>
      </c>
      <c r="AV1648" s="4">
        <v>4</v>
      </c>
      <c r="AW1648">
        <v>2.1585365853658538</v>
      </c>
      <c r="AX1648" s="4">
        <f t="shared" si="25"/>
        <v>82</v>
      </c>
      <c r="AY1648" s="4">
        <v>10</v>
      </c>
      <c r="AZ1648" s="4">
        <v>345</v>
      </c>
    </row>
    <row r="1649" spans="1:52" x14ac:dyDescent="0.25">
      <c r="A1649" s="4">
        <v>2017</v>
      </c>
      <c r="B1649" s="4" t="s">
        <v>383</v>
      </c>
      <c r="C1649" t="s">
        <v>242</v>
      </c>
      <c r="D1649" t="s">
        <v>244</v>
      </c>
      <c r="E1649" t="s">
        <v>754</v>
      </c>
      <c r="F1649" s="4">
        <v>172</v>
      </c>
      <c r="G1649">
        <v>165</v>
      </c>
      <c r="H1649">
        <v>3</v>
      </c>
      <c r="I1649">
        <v>172</v>
      </c>
      <c r="J1649">
        <v>4.1802325581395348</v>
      </c>
      <c r="K1649">
        <v>2</v>
      </c>
      <c r="L1649">
        <v>1.1627906976744186E-2</v>
      </c>
      <c r="M1649">
        <v>172</v>
      </c>
      <c r="N1649">
        <v>549</v>
      </c>
      <c r="O1649">
        <v>1</v>
      </c>
      <c r="P1649">
        <v>97</v>
      </c>
      <c r="Q1649">
        <v>14</v>
      </c>
      <c r="R1649">
        <v>23</v>
      </c>
      <c r="S1649">
        <v>14</v>
      </c>
      <c r="T1649">
        <v>8</v>
      </c>
      <c r="U1649">
        <v>170.125</v>
      </c>
      <c r="V1649">
        <v>6</v>
      </c>
      <c r="W1649">
        <v>21.333333333333332</v>
      </c>
      <c r="X1649">
        <v>153</v>
      </c>
      <c r="Y1649">
        <v>81.313725490196077</v>
      </c>
      <c r="Z1649">
        <v>9</v>
      </c>
      <c r="AA1649">
        <v>295</v>
      </c>
      <c r="AB1649">
        <v>163</v>
      </c>
      <c r="AC1649">
        <v>90</v>
      </c>
      <c r="AD1649">
        <v>0.94767441860465118</v>
      </c>
      <c r="AE1649">
        <v>120</v>
      </c>
      <c r="AF1649">
        <v>59</v>
      </c>
      <c r="AG1649">
        <v>0.69767441860465118</v>
      </c>
      <c r="AH1649" s="4">
        <v>4</v>
      </c>
      <c r="AI1649">
        <v>0.44444444444444442</v>
      </c>
      <c r="AJ1649" s="4">
        <v>2</v>
      </c>
      <c r="AK1649">
        <v>0.22222222222222221</v>
      </c>
      <c r="AL1649" s="4">
        <v>19</v>
      </c>
      <c r="AM1649">
        <v>0.1165644171779141</v>
      </c>
      <c r="AN1649" s="4">
        <v>18</v>
      </c>
      <c r="AO1649">
        <v>0.11042944785276074</v>
      </c>
      <c r="AP1649" s="4">
        <v>0</v>
      </c>
      <c r="AQ1649">
        <v>0</v>
      </c>
      <c r="AR1649" s="4">
        <v>0</v>
      </c>
      <c r="AS1649">
        <v>0</v>
      </c>
      <c r="AT1649" s="4">
        <v>0</v>
      </c>
      <c r="AU1649" s="4">
        <v>0</v>
      </c>
      <c r="AV1649" s="4">
        <v>1</v>
      </c>
      <c r="AW1649">
        <v>1.8105263157894738</v>
      </c>
      <c r="AX1649" s="4">
        <f t="shared" si="25"/>
        <v>95</v>
      </c>
      <c r="AY1649" s="4">
        <v>5</v>
      </c>
      <c r="AZ1649" s="4">
        <v>34</v>
      </c>
    </row>
    <row r="1650" spans="1:52" x14ac:dyDescent="0.25">
      <c r="A1650" s="4">
        <v>2017</v>
      </c>
      <c r="B1650" s="4" t="s">
        <v>383</v>
      </c>
      <c r="C1650" t="s">
        <v>242</v>
      </c>
      <c r="D1650" t="s">
        <v>185</v>
      </c>
      <c r="E1650" t="s">
        <v>698</v>
      </c>
      <c r="F1650" s="4">
        <v>171</v>
      </c>
      <c r="G1650">
        <v>167</v>
      </c>
      <c r="H1650">
        <v>2</v>
      </c>
      <c r="I1650">
        <v>171</v>
      </c>
      <c r="J1650">
        <v>3.4970760233918128</v>
      </c>
      <c r="K1650">
        <v>0</v>
      </c>
      <c r="L1650">
        <v>0</v>
      </c>
      <c r="M1650">
        <v>169</v>
      </c>
      <c r="N1650">
        <v>354</v>
      </c>
      <c r="O1650">
        <v>0.98830409356725146</v>
      </c>
      <c r="P1650">
        <v>127</v>
      </c>
      <c r="Q1650">
        <v>12</v>
      </c>
      <c r="R1650">
        <v>43</v>
      </c>
      <c r="S1650">
        <v>25</v>
      </c>
      <c r="T1650">
        <v>10</v>
      </c>
      <c r="U1650">
        <v>135.80000000000001</v>
      </c>
      <c r="V1650">
        <v>11</v>
      </c>
      <c r="W1650">
        <v>10.636363636363637</v>
      </c>
      <c r="X1650">
        <v>159</v>
      </c>
      <c r="Y1650">
        <v>82.157232704402517</v>
      </c>
      <c r="Z1650">
        <v>10</v>
      </c>
      <c r="AA1650">
        <v>297</v>
      </c>
      <c r="AB1650">
        <v>157</v>
      </c>
      <c r="AC1650">
        <v>99</v>
      </c>
      <c r="AD1650">
        <v>0.91812865497076024</v>
      </c>
      <c r="AE1650">
        <v>65</v>
      </c>
      <c r="AF1650">
        <v>57</v>
      </c>
      <c r="AG1650">
        <v>0.38011695906432746</v>
      </c>
      <c r="AH1650" s="4">
        <v>5</v>
      </c>
      <c r="AI1650">
        <v>0.5</v>
      </c>
      <c r="AJ1650" s="4">
        <v>4</v>
      </c>
      <c r="AK1650">
        <v>0.4</v>
      </c>
      <c r="AL1650" s="4">
        <v>35</v>
      </c>
      <c r="AM1650">
        <v>0.22292993630573249</v>
      </c>
      <c r="AN1650" s="4">
        <v>31</v>
      </c>
      <c r="AO1650">
        <v>0.19745222929936307</v>
      </c>
      <c r="AP1650" s="4">
        <v>0</v>
      </c>
      <c r="AQ1650">
        <v>0</v>
      </c>
      <c r="AR1650" s="4">
        <v>2</v>
      </c>
      <c r="AS1650">
        <v>1.1695906432748537E-2</v>
      </c>
      <c r="AT1650" s="4">
        <v>0</v>
      </c>
      <c r="AU1650" s="4">
        <v>1</v>
      </c>
      <c r="AV1650" s="4">
        <v>1</v>
      </c>
      <c r="AW1650">
        <v>1.8791208791208791</v>
      </c>
      <c r="AX1650" s="4">
        <f t="shared" si="25"/>
        <v>91</v>
      </c>
      <c r="AY1650" s="4">
        <v>2</v>
      </c>
      <c r="AZ1650" s="4">
        <v>10</v>
      </c>
    </row>
    <row r="1651" spans="1:52" x14ac:dyDescent="0.25">
      <c r="A1651" s="4">
        <v>2017</v>
      </c>
      <c r="B1651" s="4" t="s">
        <v>383</v>
      </c>
      <c r="C1651" t="s">
        <v>242</v>
      </c>
      <c r="D1651" t="s">
        <v>245</v>
      </c>
      <c r="E1651" t="s">
        <v>755</v>
      </c>
      <c r="F1651" s="4">
        <v>166</v>
      </c>
      <c r="G1651">
        <v>155</v>
      </c>
      <c r="H1651">
        <v>4</v>
      </c>
      <c r="I1651">
        <v>166</v>
      </c>
      <c r="J1651">
        <v>5.7650602409638552</v>
      </c>
      <c r="K1651">
        <v>0</v>
      </c>
      <c r="L1651">
        <v>0</v>
      </c>
      <c r="M1651">
        <v>147</v>
      </c>
      <c r="N1651">
        <v>1499</v>
      </c>
      <c r="O1651">
        <v>0.88554216867469882</v>
      </c>
      <c r="P1651">
        <v>98</v>
      </c>
      <c r="Q1651">
        <v>11</v>
      </c>
      <c r="R1651">
        <v>37</v>
      </c>
      <c r="S1651">
        <v>61</v>
      </c>
      <c r="T1651">
        <v>64</v>
      </c>
      <c r="U1651">
        <v>156.75</v>
      </c>
      <c r="V1651">
        <v>67</v>
      </c>
      <c r="W1651">
        <v>58.149253731343286</v>
      </c>
      <c r="X1651">
        <v>91</v>
      </c>
      <c r="Y1651">
        <v>73.967032967032964</v>
      </c>
      <c r="Z1651">
        <v>52</v>
      </c>
      <c r="AA1651">
        <v>373</v>
      </c>
      <c r="AB1651">
        <v>93</v>
      </c>
      <c r="AC1651">
        <v>72</v>
      </c>
      <c r="AD1651">
        <v>0.56024096385542166</v>
      </c>
      <c r="AE1651">
        <v>60</v>
      </c>
      <c r="AF1651">
        <v>37</v>
      </c>
      <c r="AG1651">
        <v>0.36144578313253012</v>
      </c>
      <c r="AH1651" s="4">
        <v>29</v>
      </c>
      <c r="AI1651">
        <v>0.55769230769230771</v>
      </c>
      <c r="AJ1651" s="4">
        <v>11</v>
      </c>
      <c r="AK1651">
        <v>0.21153846153846154</v>
      </c>
      <c r="AL1651" s="4">
        <v>13</v>
      </c>
      <c r="AM1651">
        <v>0.13978494623655913</v>
      </c>
      <c r="AN1651" s="4">
        <v>6</v>
      </c>
      <c r="AO1651">
        <v>6.4516129032258063E-2</v>
      </c>
      <c r="AP1651" s="4">
        <v>1</v>
      </c>
      <c r="AQ1651">
        <v>6.024096385542169E-3</v>
      </c>
      <c r="AR1651" s="4">
        <v>0</v>
      </c>
      <c r="AS1651">
        <v>0</v>
      </c>
      <c r="AT1651" s="4">
        <v>0</v>
      </c>
      <c r="AU1651" s="4">
        <v>2</v>
      </c>
      <c r="AV1651" s="4">
        <v>7</v>
      </c>
      <c r="AW1651">
        <v>1.537037037037037</v>
      </c>
      <c r="AX1651" s="4">
        <f t="shared" si="25"/>
        <v>108</v>
      </c>
      <c r="AY1651" s="4">
        <v>12</v>
      </c>
      <c r="AZ1651" s="4">
        <v>115</v>
      </c>
    </row>
    <row r="1652" spans="1:52" x14ac:dyDescent="0.25">
      <c r="A1652" s="4">
        <v>2017</v>
      </c>
      <c r="B1652" s="4" t="s">
        <v>383</v>
      </c>
      <c r="C1652" t="s">
        <v>242</v>
      </c>
      <c r="D1652" t="s">
        <v>179</v>
      </c>
      <c r="E1652" t="s">
        <v>692</v>
      </c>
      <c r="F1652" s="4">
        <v>166</v>
      </c>
      <c r="G1652">
        <v>161</v>
      </c>
      <c r="H1652">
        <v>3</v>
      </c>
      <c r="I1652">
        <v>166</v>
      </c>
      <c r="J1652">
        <v>5.072289156626506</v>
      </c>
      <c r="K1652">
        <v>0</v>
      </c>
      <c r="L1652">
        <v>0</v>
      </c>
      <c r="M1652">
        <v>146</v>
      </c>
      <c r="N1652">
        <v>1415</v>
      </c>
      <c r="O1652">
        <v>0.87951807228915657</v>
      </c>
      <c r="P1652">
        <v>130</v>
      </c>
      <c r="Q1652">
        <v>12</v>
      </c>
      <c r="R1652">
        <v>63</v>
      </c>
      <c r="S1652">
        <v>25</v>
      </c>
      <c r="T1652">
        <v>19</v>
      </c>
      <c r="U1652">
        <v>158.47368421052633</v>
      </c>
      <c r="V1652">
        <v>19</v>
      </c>
      <c r="W1652">
        <v>24.473684210526315</v>
      </c>
      <c r="X1652">
        <v>145</v>
      </c>
      <c r="Y1652">
        <v>103.24827586206897</v>
      </c>
      <c r="Z1652">
        <v>19</v>
      </c>
      <c r="AA1652">
        <v>362</v>
      </c>
      <c r="AB1652">
        <v>145</v>
      </c>
      <c r="AC1652">
        <v>121</v>
      </c>
      <c r="AD1652">
        <v>0.87349397590361444</v>
      </c>
      <c r="AE1652">
        <v>63</v>
      </c>
      <c r="AF1652">
        <v>60</v>
      </c>
      <c r="AG1652">
        <v>0.37951807228915663</v>
      </c>
      <c r="AH1652" s="4">
        <v>9</v>
      </c>
      <c r="AI1652">
        <v>0.47368421052631576</v>
      </c>
      <c r="AJ1652" s="4">
        <v>3</v>
      </c>
      <c r="AK1652">
        <v>0.15789473684210525</v>
      </c>
      <c r="AL1652" s="4">
        <v>31</v>
      </c>
      <c r="AM1652">
        <v>0.21379310344827587</v>
      </c>
      <c r="AN1652" s="4">
        <v>30</v>
      </c>
      <c r="AO1652">
        <v>0.20689655172413793</v>
      </c>
      <c r="AP1652" s="4">
        <v>0</v>
      </c>
      <c r="AQ1652">
        <v>0</v>
      </c>
      <c r="AR1652" s="4">
        <v>1</v>
      </c>
      <c r="AS1652">
        <v>6.024096385542169E-3</v>
      </c>
      <c r="AT1652" s="4">
        <v>0</v>
      </c>
      <c r="AU1652" s="4">
        <v>0</v>
      </c>
      <c r="AV1652" s="4">
        <v>4</v>
      </c>
      <c r="AW1652">
        <v>1.930232558139535</v>
      </c>
      <c r="AX1652" s="4">
        <f t="shared" si="25"/>
        <v>86</v>
      </c>
      <c r="AY1652" s="4">
        <v>6</v>
      </c>
      <c r="AZ1652" s="4">
        <v>38</v>
      </c>
    </row>
    <row r="1653" spans="1:52" x14ac:dyDescent="0.25">
      <c r="A1653" s="4">
        <v>2017</v>
      </c>
      <c r="B1653" s="4" t="s">
        <v>383</v>
      </c>
      <c r="C1653" t="s">
        <v>242</v>
      </c>
      <c r="D1653" t="s">
        <v>252</v>
      </c>
      <c r="E1653" t="s">
        <v>762</v>
      </c>
      <c r="F1653" s="4">
        <v>160</v>
      </c>
      <c r="G1653">
        <v>151</v>
      </c>
      <c r="H1653">
        <v>8</v>
      </c>
      <c r="I1653">
        <v>160</v>
      </c>
      <c r="J1653">
        <v>10.44375</v>
      </c>
      <c r="K1653">
        <v>6</v>
      </c>
      <c r="L1653">
        <v>3.7499999999999999E-2</v>
      </c>
      <c r="M1653">
        <v>120</v>
      </c>
      <c r="N1653">
        <v>2321</v>
      </c>
      <c r="O1653">
        <v>0.75</v>
      </c>
      <c r="P1653">
        <v>141</v>
      </c>
      <c r="Q1653">
        <v>16</v>
      </c>
      <c r="R1653">
        <v>56</v>
      </c>
      <c r="S1653">
        <v>62</v>
      </c>
      <c r="T1653">
        <v>50</v>
      </c>
      <c r="U1653">
        <v>209.6</v>
      </c>
      <c r="V1653">
        <v>51</v>
      </c>
      <c r="W1653">
        <v>15.352941176470589</v>
      </c>
      <c r="X1653">
        <v>97</v>
      </c>
      <c r="Y1653">
        <v>174.20618556701032</v>
      </c>
      <c r="Z1653">
        <v>47</v>
      </c>
      <c r="AA1653">
        <v>258</v>
      </c>
      <c r="AB1653">
        <v>102</v>
      </c>
      <c r="AC1653">
        <v>209</v>
      </c>
      <c r="AD1653">
        <v>0.63749999999999996</v>
      </c>
      <c r="AE1653">
        <v>15</v>
      </c>
      <c r="AF1653">
        <v>95</v>
      </c>
      <c r="AG1653">
        <v>9.375E-2</v>
      </c>
      <c r="AH1653" s="4">
        <v>30</v>
      </c>
      <c r="AI1653">
        <v>0.63829787234042556</v>
      </c>
      <c r="AJ1653" s="4">
        <v>5</v>
      </c>
      <c r="AK1653">
        <v>0.10638297872340426</v>
      </c>
      <c r="AL1653" s="4">
        <v>51</v>
      </c>
      <c r="AM1653">
        <v>0.5</v>
      </c>
      <c r="AN1653" s="4">
        <v>13</v>
      </c>
      <c r="AO1653">
        <v>0.12745098039215685</v>
      </c>
      <c r="AP1653" s="4">
        <v>0</v>
      </c>
      <c r="AQ1653">
        <v>0</v>
      </c>
      <c r="AR1653" s="4">
        <v>0</v>
      </c>
      <c r="AS1653">
        <v>0</v>
      </c>
      <c r="AT1653" s="4">
        <v>0</v>
      </c>
      <c r="AU1653" s="4">
        <v>0</v>
      </c>
      <c r="AV1653" s="4">
        <v>3</v>
      </c>
      <c r="AW1653">
        <v>2.1333333333333333</v>
      </c>
      <c r="AX1653" s="4">
        <f t="shared" si="25"/>
        <v>75</v>
      </c>
      <c r="AY1653" s="4">
        <v>16</v>
      </c>
      <c r="AZ1653" s="4">
        <v>21</v>
      </c>
    </row>
    <row r="1654" spans="1:52" x14ac:dyDescent="0.25">
      <c r="A1654" s="4">
        <v>2017</v>
      </c>
      <c r="B1654" s="4" t="s">
        <v>383</v>
      </c>
      <c r="C1654" t="s">
        <v>242</v>
      </c>
      <c r="D1654" t="s">
        <v>272</v>
      </c>
      <c r="E1654" t="s">
        <v>781</v>
      </c>
      <c r="F1654" s="4">
        <v>158</v>
      </c>
      <c r="G1654">
        <v>148</v>
      </c>
      <c r="H1654">
        <v>3</v>
      </c>
      <c r="I1654">
        <v>158</v>
      </c>
      <c r="J1654">
        <v>5.075949367088608</v>
      </c>
      <c r="K1654">
        <v>0</v>
      </c>
      <c r="L1654">
        <v>0</v>
      </c>
      <c r="M1654">
        <v>155</v>
      </c>
      <c r="N1654">
        <v>1981</v>
      </c>
      <c r="O1654">
        <v>0.98101265822784811</v>
      </c>
      <c r="P1654">
        <v>155</v>
      </c>
      <c r="Q1654">
        <v>17</v>
      </c>
      <c r="R1654">
        <v>54</v>
      </c>
      <c r="S1654">
        <v>61</v>
      </c>
      <c r="T1654">
        <v>78</v>
      </c>
      <c r="U1654">
        <v>164.61538461538461</v>
      </c>
      <c r="V1654">
        <v>64</v>
      </c>
      <c r="W1654">
        <v>12.578125</v>
      </c>
      <c r="X1654">
        <v>80</v>
      </c>
      <c r="Y1654">
        <v>170.72499999999999</v>
      </c>
      <c r="Z1654">
        <v>72</v>
      </c>
      <c r="AA1654">
        <v>339</v>
      </c>
      <c r="AB1654">
        <v>77</v>
      </c>
      <c r="AC1654">
        <v>200</v>
      </c>
      <c r="AD1654">
        <v>0.48734177215189872</v>
      </c>
      <c r="AE1654">
        <v>3</v>
      </c>
      <c r="AF1654">
        <v>154</v>
      </c>
      <c r="AG1654">
        <v>1.8987341772151899E-2</v>
      </c>
      <c r="AH1654" s="4">
        <v>43</v>
      </c>
      <c r="AI1654">
        <v>0.59722222222222221</v>
      </c>
      <c r="AJ1654" s="4">
        <v>4</v>
      </c>
      <c r="AK1654">
        <v>5.5555555555555552E-2</v>
      </c>
      <c r="AL1654" s="4">
        <v>27</v>
      </c>
      <c r="AM1654">
        <v>0.35064935064935066</v>
      </c>
      <c r="AN1654" s="4">
        <v>12</v>
      </c>
      <c r="AO1654">
        <v>0.15584415584415584</v>
      </c>
      <c r="AP1654" s="4">
        <v>0</v>
      </c>
      <c r="AQ1654">
        <v>0</v>
      </c>
      <c r="AR1654" s="4">
        <v>0</v>
      </c>
      <c r="AS1654">
        <v>0</v>
      </c>
      <c r="AT1654" s="4">
        <v>0</v>
      </c>
      <c r="AU1654" s="4">
        <v>0</v>
      </c>
      <c r="AV1654" s="4">
        <v>2</v>
      </c>
      <c r="AW1654">
        <v>1.3859649122807018</v>
      </c>
      <c r="AX1654" s="4">
        <f t="shared" si="25"/>
        <v>113.99999999999999</v>
      </c>
      <c r="AY1654" s="4">
        <v>51</v>
      </c>
      <c r="AZ1654" s="4">
        <v>27</v>
      </c>
    </row>
    <row r="1655" spans="1:52" x14ac:dyDescent="0.25">
      <c r="A1655" s="4">
        <v>2017</v>
      </c>
      <c r="B1655" s="4" t="s">
        <v>383</v>
      </c>
      <c r="C1655" t="s">
        <v>242</v>
      </c>
      <c r="D1655" t="s">
        <v>184</v>
      </c>
      <c r="E1655" t="s">
        <v>697</v>
      </c>
      <c r="F1655" s="4">
        <v>155</v>
      </c>
      <c r="G1655">
        <v>151</v>
      </c>
      <c r="H1655">
        <v>2</v>
      </c>
      <c r="I1655">
        <v>155</v>
      </c>
      <c r="J1655">
        <v>4.2709677419354835</v>
      </c>
      <c r="K1655">
        <v>4</v>
      </c>
      <c r="L1655">
        <v>2.5806451612903226E-2</v>
      </c>
      <c r="M1655">
        <v>138</v>
      </c>
      <c r="N1655">
        <v>1464</v>
      </c>
      <c r="O1655">
        <v>0.89032258064516134</v>
      </c>
      <c r="P1655">
        <v>144</v>
      </c>
      <c r="Q1655">
        <v>11</v>
      </c>
      <c r="R1655">
        <v>61</v>
      </c>
      <c r="S1655">
        <v>66</v>
      </c>
      <c r="T1655">
        <v>66</v>
      </c>
      <c r="U1655">
        <v>160.57575757575756</v>
      </c>
      <c r="V1655">
        <v>62</v>
      </c>
      <c r="W1655">
        <v>24.85483870967742</v>
      </c>
      <c r="X1655">
        <v>84</v>
      </c>
      <c r="Y1655">
        <v>175.22619047619048</v>
      </c>
      <c r="Z1655">
        <v>53</v>
      </c>
      <c r="AA1655">
        <v>313</v>
      </c>
      <c r="AB1655">
        <v>82</v>
      </c>
      <c r="AC1655">
        <v>197</v>
      </c>
      <c r="AD1655">
        <v>0.52903225806451615</v>
      </c>
      <c r="AE1655">
        <v>2</v>
      </c>
      <c r="AF1655">
        <v>288</v>
      </c>
      <c r="AG1655">
        <v>1.2903225806451613E-2</v>
      </c>
      <c r="AH1655" s="4">
        <v>26</v>
      </c>
      <c r="AI1655">
        <v>0.49056603773584906</v>
      </c>
      <c r="AJ1655" s="4">
        <v>6</v>
      </c>
      <c r="AK1655">
        <v>0.11320754716981132</v>
      </c>
      <c r="AL1655" s="4">
        <v>21</v>
      </c>
      <c r="AM1655">
        <v>0.25609756097560976</v>
      </c>
      <c r="AN1655" s="4">
        <v>18</v>
      </c>
      <c r="AO1655">
        <v>0.21951219512195122</v>
      </c>
      <c r="AP1655" s="4">
        <v>1</v>
      </c>
      <c r="AQ1655">
        <v>6.4516129032258064E-3</v>
      </c>
      <c r="AR1655" s="4">
        <v>0</v>
      </c>
      <c r="AS1655">
        <v>0</v>
      </c>
      <c r="AT1655" s="4">
        <v>0</v>
      </c>
      <c r="AU1655" s="4">
        <v>0</v>
      </c>
      <c r="AV1655" s="4">
        <v>5</v>
      </c>
      <c r="AW1655">
        <v>1.7613636363636365</v>
      </c>
      <c r="AX1655" s="4">
        <f t="shared" si="25"/>
        <v>88</v>
      </c>
      <c r="AY1655" s="4">
        <v>39</v>
      </c>
      <c r="AZ1655" s="4">
        <v>79</v>
      </c>
    </row>
    <row r="1656" spans="1:52" x14ac:dyDescent="0.25">
      <c r="A1656" s="4">
        <v>2017</v>
      </c>
      <c r="B1656" s="4" t="s">
        <v>383</v>
      </c>
      <c r="C1656" t="s">
        <v>242</v>
      </c>
      <c r="D1656" t="s">
        <v>215</v>
      </c>
      <c r="E1656" t="s">
        <v>727</v>
      </c>
      <c r="F1656" s="4">
        <v>150</v>
      </c>
      <c r="G1656">
        <v>143</v>
      </c>
      <c r="H1656">
        <v>5</v>
      </c>
      <c r="I1656">
        <v>150</v>
      </c>
      <c r="J1656">
        <v>8.06</v>
      </c>
      <c r="K1656">
        <v>12</v>
      </c>
      <c r="L1656">
        <v>0.08</v>
      </c>
      <c r="M1656">
        <v>137</v>
      </c>
      <c r="N1656">
        <v>2279</v>
      </c>
      <c r="O1656">
        <v>0.91333333333333333</v>
      </c>
      <c r="P1656">
        <v>140</v>
      </c>
      <c r="Q1656">
        <v>15</v>
      </c>
      <c r="R1656">
        <v>44</v>
      </c>
      <c r="S1656">
        <v>50</v>
      </c>
      <c r="T1656">
        <v>49</v>
      </c>
      <c r="U1656">
        <v>179</v>
      </c>
      <c r="V1656">
        <v>46</v>
      </c>
      <c r="W1656">
        <v>26.369565217391305</v>
      </c>
      <c r="X1656">
        <v>99</v>
      </c>
      <c r="Y1656">
        <v>152.24242424242425</v>
      </c>
      <c r="Z1656">
        <v>43</v>
      </c>
      <c r="AA1656">
        <v>355</v>
      </c>
      <c r="AB1656">
        <v>99</v>
      </c>
      <c r="AC1656">
        <v>190</v>
      </c>
      <c r="AD1656">
        <v>0.66</v>
      </c>
      <c r="AE1656">
        <v>8</v>
      </c>
      <c r="AF1656">
        <v>96</v>
      </c>
      <c r="AG1656">
        <v>5.3333333333333337E-2</v>
      </c>
      <c r="AH1656" s="4">
        <v>27</v>
      </c>
      <c r="AI1656">
        <v>0.62790697674418605</v>
      </c>
      <c r="AJ1656" s="4">
        <v>3</v>
      </c>
      <c r="AK1656">
        <v>6.9767441860465115E-2</v>
      </c>
      <c r="AL1656" s="4">
        <v>38</v>
      </c>
      <c r="AM1656">
        <v>0.38383838383838381</v>
      </c>
      <c r="AN1656" s="4">
        <v>12</v>
      </c>
      <c r="AO1656">
        <v>0.12121212121212122</v>
      </c>
      <c r="AP1656" s="4">
        <v>0</v>
      </c>
      <c r="AQ1656">
        <v>0</v>
      </c>
      <c r="AR1656" s="4">
        <v>0</v>
      </c>
      <c r="AS1656">
        <v>0</v>
      </c>
      <c r="AT1656" s="4">
        <v>0</v>
      </c>
      <c r="AU1656" s="4">
        <v>0</v>
      </c>
      <c r="AV1656" s="4">
        <v>1</v>
      </c>
      <c r="AW1656">
        <v>2.1428571428571428</v>
      </c>
      <c r="AX1656" s="4">
        <f t="shared" si="25"/>
        <v>70</v>
      </c>
      <c r="AY1656" s="4">
        <v>17</v>
      </c>
      <c r="AZ1656" s="4">
        <v>102</v>
      </c>
    </row>
    <row r="1657" spans="1:52" x14ac:dyDescent="0.25">
      <c r="A1657" s="4">
        <v>2017</v>
      </c>
      <c r="B1657" s="4" t="s">
        <v>383</v>
      </c>
      <c r="C1657" t="s">
        <v>242</v>
      </c>
      <c r="D1657" t="s">
        <v>228</v>
      </c>
      <c r="E1657" t="s">
        <v>739</v>
      </c>
      <c r="F1657" s="4">
        <v>148</v>
      </c>
      <c r="G1657">
        <v>142</v>
      </c>
      <c r="H1657">
        <v>3</v>
      </c>
      <c r="I1657">
        <v>147</v>
      </c>
      <c r="J1657">
        <v>4.5714285714285712</v>
      </c>
      <c r="K1657">
        <v>4</v>
      </c>
      <c r="L1657">
        <v>2.7210884353741496E-2</v>
      </c>
      <c r="M1657">
        <v>135</v>
      </c>
      <c r="N1657">
        <v>1396</v>
      </c>
      <c r="O1657">
        <v>0.91216216216216217</v>
      </c>
      <c r="P1657">
        <v>131</v>
      </c>
      <c r="Q1657">
        <v>15</v>
      </c>
      <c r="R1657">
        <v>47</v>
      </c>
      <c r="S1657">
        <v>50</v>
      </c>
      <c r="T1657">
        <v>51</v>
      </c>
      <c r="U1657">
        <v>132.13725490196077</v>
      </c>
      <c r="V1657">
        <v>50</v>
      </c>
      <c r="W1657">
        <v>63.48</v>
      </c>
      <c r="X1657">
        <v>94</v>
      </c>
      <c r="Y1657">
        <v>135.25531914893617</v>
      </c>
      <c r="Z1657">
        <v>53</v>
      </c>
      <c r="AA1657">
        <v>344</v>
      </c>
      <c r="AB1657">
        <v>91</v>
      </c>
      <c r="AC1657">
        <v>168</v>
      </c>
      <c r="AD1657">
        <v>0.61486486486486491</v>
      </c>
      <c r="AE1657">
        <v>8</v>
      </c>
      <c r="AF1657">
        <v>88</v>
      </c>
      <c r="AG1657">
        <v>5.4054054054054057E-2</v>
      </c>
      <c r="AH1657" s="4">
        <v>23</v>
      </c>
      <c r="AI1657">
        <v>0.43396226415094341</v>
      </c>
      <c r="AJ1657" s="4">
        <v>2</v>
      </c>
      <c r="AK1657">
        <v>3.7735849056603772E-2</v>
      </c>
      <c r="AL1657" s="4">
        <v>44</v>
      </c>
      <c r="AM1657">
        <v>0.48351648351648352</v>
      </c>
      <c r="AN1657" s="4">
        <v>12</v>
      </c>
      <c r="AO1657">
        <v>0.13186813186813187</v>
      </c>
      <c r="AP1657" s="4">
        <v>0</v>
      </c>
      <c r="AQ1657">
        <v>0</v>
      </c>
      <c r="AR1657" s="4">
        <v>0</v>
      </c>
      <c r="AS1657">
        <v>0</v>
      </c>
      <c r="AT1657" s="4">
        <v>0</v>
      </c>
      <c r="AU1657" s="4">
        <v>0</v>
      </c>
      <c r="AV1657" s="4">
        <v>5</v>
      </c>
      <c r="AW1657">
        <v>2.3125</v>
      </c>
      <c r="AX1657" s="4">
        <f t="shared" si="25"/>
        <v>64</v>
      </c>
      <c r="AY1657" s="4">
        <v>1</v>
      </c>
      <c r="AZ1657" s="4">
        <v>45</v>
      </c>
    </row>
    <row r="1658" spans="1:52" x14ac:dyDescent="0.25">
      <c r="A1658" s="4">
        <v>2017</v>
      </c>
      <c r="B1658" s="4" t="s">
        <v>383</v>
      </c>
      <c r="C1658" t="s">
        <v>242</v>
      </c>
      <c r="D1658" t="s">
        <v>190</v>
      </c>
      <c r="E1658" t="s">
        <v>703</v>
      </c>
      <c r="F1658" s="4">
        <v>144</v>
      </c>
      <c r="G1658">
        <v>139</v>
      </c>
      <c r="H1658">
        <v>4</v>
      </c>
      <c r="I1658">
        <v>144</v>
      </c>
      <c r="J1658">
        <v>5.3263888888888893</v>
      </c>
      <c r="K1658">
        <v>0</v>
      </c>
      <c r="L1658">
        <v>0</v>
      </c>
      <c r="M1658">
        <v>108</v>
      </c>
      <c r="N1658">
        <v>2092</v>
      </c>
      <c r="O1658">
        <v>0.75</v>
      </c>
      <c r="P1658">
        <v>114</v>
      </c>
      <c r="Q1658">
        <v>16</v>
      </c>
      <c r="R1658">
        <v>41</v>
      </c>
      <c r="S1658">
        <v>57</v>
      </c>
      <c r="T1658">
        <v>58</v>
      </c>
      <c r="U1658">
        <v>163.05172413793105</v>
      </c>
      <c r="V1658">
        <v>53</v>
      </c>
      <c r="W1658">
        <v>29.20754716981132</v>
      </c>
      <c r="X1658">
        <v>70</v>
      </c>
      <c r="Y1658">
        <v>175.98571428571429</v>
      </c>
      <c r="Z1658">
        <v>53</v>
      </c>
      <c r="AA1658">
        <v>330</v>
      </c>
      <c r="AB1658">
        <v>76</v>
      </c>
      <c r="AC1658">
        <v>210</v>
      </c>
      <c r="AD1658">
        <v>0.52777777777777779</v>
      </c>
      <c r="AE1658">
        <v>18</v>
      </c>
      <c r="AF1658">
        <v>83</v>
      </c>
      <c r="AG1658">
        <v>0.125</v>
      </c>
      <c r="AH1658" s="4">
        <v>28</v>
      </c>
      <c r="AI1658">
        <v>0.52830188679245282</v>
      </c>
      <c r="AJ1658" s="4">
        <v>3</v>
      </c>
      <c r="AK1658">
        <v>5.6603773584905662E-2</v>
      </c>
      <c r="AL1658" s="4">
        <v>30</v>
      </c>
      <c r="AM1658">
        <v>0.39473684210526316</v>
      </c>
      <c r="AN1658" s="4">
        <v>13</v>
      </c>
      <c r="AO1658">
        <v>0.17105263157894737</v>
      </c>
      <c r="AP1658" s="4">
        <v>0</v>
      </c>
      <c r="AQ1658">
        <v>0</v>
      </c>
      <c r="AR1658" s="4">
        <v>0</v>
      </c>
      <c r="AS1658">
        <v>0</v>
      </c>
      <c r="AT1658" s="4">
        <v>0</v>
      </c>
      <c r="AU1658" s="4">
        <v>0</v>
      </c>
      <c r="AV1658" s="4">
        <v>6</v>
      </c>
      <c r="AW1658">
        <v>1.8227848101265822</v>
      </c>
      <c r="AX1658" s="4">
        <f t="shared" si="25"/>
        <v>79</v>
      </c>
      <c r="AY1658" s="4">
        <v>12</v>
      </c>
      <c r="AZ1658" s="4">
        <v>20</v>
      </c>
    </row>
    <row r="1659" spans="1:52" x14ac:dyDescent="0.25">
      <c r="A1659" s="4">
        <v>2017</v>
      </c>
      <c r="B1659" s="4" t="s">
        <v>383</v>
      </c>
      <c r="C1659" t="s">
        <v>242</v>
      </c>
      <c r="D1659" t="s">
        <v>139</v>
      </c>
      <c r="E1659" t="s">
        <v>655</v>
      </c>
      <c r="F1659" s="4">
        <v>143</v>
      </c>
      <c r="G1659">
        <v>140</v>
      </c>
      <c r="H1659">
        <v>2</v>
      </c>
      <c r="I1659">
        <v>143</v>
      </c>
      <c r="J1659">
        <v>4.3216783216783217</v>
      </c>
      <c r="K1659">
        <v>2</v>
      </c>
      <c r="L1659">
        <v>1.3986013986013986E-2</v>
      </c>
      <c r="M1659">
        <v>122</v>
      </c>
      <c r="N1659">
        <v>2097</v>
      </c>
      <c r="O1659">
        <v>0.85314685314685312</v>
      </c>
      <c r="P1659">
        <v>139</v>
      </c>
      <c r="Q1659">
        <v>11</v>
      </c>
      <c r="R1659">
        <v>44</v>
      </c>
      <c r="S1659">
        <v>37</v>
      </c>
      <c r="T1659">
        <v>62</v>
      </c>
      <c r="U1659">
        <v>145.82258064516128</v>
      </c>
      <c r="V1659">
        <v>56</v>
      </c>
      <c r="W1659">
        <v>12.625</v>
      </c>
      <c r="X1659">
        <v>80</v>
      </c>
      <c r="Y1659">
        <v>157.01249999999999</v>
      </c>
      <c r="Z1659">
        <v>42</v>
      </c>
      <c r="AA1659">
        <v>311</v>
      </c>
      <c r="AB1659">
        <v>78</v>
      </c>
      <c r="AC1659">
        <v>185</v>
      </c>
      <c r="AD1659">
        <v>0.54545454545454541</v>
      </c>
      <c r="AE1659">
        <v>4</v>
      </c>
      <c r="AF1659">
        <v>126</v>
      </c>
      <c r="AG1659">
        <v>2.7972027972027972E-2</v>
      </c>
      <c r="AH1659" s="4">
        <v>26</v>
      </c>
      <c r="AI1659">
        <v>0.61904761904761907</v>
      </c>
      <c r="AJ1659" s="4">
        <v>0</v>
      </c>
      <c r="AK1659">
        <v>0</v>
      </c>
      <c r="AL1659" s="4">
        <v>33</v>
      </c>
      <c r="AM1659">
        <v>0.42307692307692307</v>
      </c>
      <c r="AN1659" s="4">
        <v>11</v>
      </c>
      <c r="AO1659">
        <v>0.14102564102564102</v>
      </c>
      <c r="AP1659" s="4">
        <v>0</v>
      </c>
      <c r="AQ1659">
        <v>0</v>
      </c>
      <c r="AR1659" s="4">
        <v>0</v>
      </c>
      <c r="AS1659">
        <v>0</v>
      </c>
      <c r="AT1659" s="4">
        <v>0</v>
      </c>
      <c r="AU1659" s="4">
        <v>0</v>
      </c>
      <c r="AV1659" s="4">
        <v>2</v>
      </c>
      <c r="AW1659">
        <v>2.3833333333333333</v>
      </c>
      <c r="AX1659" s="4">
        <f t="shared" si="25"/>
        <v>60</v>
      </c>
      <c r="AY1659" s="4">
        <v>26</v>
      </c>
      <c r="AZ1659" s="4">
        <v>23</v>
      </c>
    </row>
    <row r="1660" spans="1:52" x14ac:dyDescent="0.25">
      <c r="A1660" s="4">
        <v>2017</v>
      </c>
      <c r="B1660" s="4" t="s">
        <v>383</v>
      </c>
      <c r="C1660" t="s">
        <v>242</v>
      </c>
      <c r="D1660" t="s">
        <v>246</v>
      </c>
      <c r="E1660" t="s">
        <v>756</v>
      </c>
      <c r="F1660" s="4">
        <v>138</v>
      </c>
      <c r="G1660">
        <v>134</v>
      </c>
      <c r="H1660">
        <v>4</v>
      </c>
      <c r="I1660">
        <v>138</v>
      </c>
      <c r="J1660">
        <v>5.4927536231884062</v>
      </c>
      <c r="K1660">
        <v>6</v>
      </c>
      <c r="L1660">
        <v>4.3478260869565216E-2</v>
      </c>
      <c r="M1660">
        <v>108</v>
      </c>
      <c r="N1660">
        <v>2171</v>
      </c>
      <c r="O1660">
        <v>0.78260869565217395</v>
      </c>
      <c r="P1660">
        <v>130</v>
      </c>
      <c r="Q1660">
        <v>18</v>
      </c>
      <c r="R1660">
        <v>46</v>
      </c>
      <c r="S1660">
        <v>53</v>
      </c>
      <c r="T1660">
        <v>66</v>
      </c>
      <c r="U1660">
        <v>164.81818181818181</v>
      </c>
      <c r="V1660">
        <v>65</v>
      </c>
      <c r="W1660">
        <v>23.4</v>
      </c>
      <c r="X1660">
        <v>67</v>
      </c>
      <c r="Y1660">
        <v>168.13432835820896</v>
      </c>
      <c r="Z1660">
        <v>45</v>
      </c>
      <c r="AA1660">
        <v>387</v>
      </c>
      <c r="AB1660">
        <v>67</v>
      </c>
      <c r="AC1660">
        <v>196</v>
      </c>
      <c r="AD1660">
        <v>0.48550724637681159</v>
      </c>
      <c r="AE1660">
        <v>4</v>
      </c>
      <c r="AF1660">
        <v>83</v>
      </c>
      <c r="AG1660">
        <v>2.8985507246376812E-2</v>
      </c>
      <c r="AH1660" s="4">
        <v>34</v>
      </c>
      <c r="AI1660">
        <v>0.75555555555555554</v>
      </c>
      <c r="AJ1660" s="4">
        <v>6</v>
      </c>
      <c r="AK1660">
        <v>0.13333333333333333</v>
      </c>
      <c r="AL1660" s="4">
        <v>23</v>
      </c>
      <c r="AM1660">
        <v>0.34328358208955223</v>
      </c>
      <c r="AN1660" s="4">
        <v>10</v>
      </c>
      <c r="AO1660">
        <v>0.14925373134328357</v>
      </c>
      <c r="AP1660" s="4">
        <v>0</v>
      </c>
      <c r="AQ1660">
        <v>0</v>
      </c>
      <c r="AR1660" s="4">
        <v>0</v>
      </c>
      <c r="AS1660">
        <v>0</v>
      </c>
      <c r="AT1660" s="4">
        <v>0</v>
      </c>
      <c r="AU1660" s="4">
        <v>0</v>
      </c>
      <c r="AV1660" s="4">
        <v>0</v>
      </c>
      <c r="AW1660">
        <v>1.7468354430379747</v>
      </c>
      <c r="AX1660" s="4">
        <f t="shared" si="25"/>
        <v>79</v>
      </c>
      <c r="AY1660" s="4">
        <v>32</v>
      </c>
      <c r="AZ1660" s="4">
        <v>37</v>
      </c>
    </row>
    <row r="1661" spans="1:52" x14ac:dyDescent="0.25">
      <c r="A1661" s="4">
        <v>2017</v>
      </c>
      <c r="B1661" s="4" t="s">
        <v>383</v>
      </c>
      <c r="C1661" t="s">
        <v>242</v>
      </c>
      <c r="D1661" t="s">
        <v>243</v>
      </c>
      <c r="E1661" t="s">
        <v>753</v>
      </c>
      <c r="F1661" s="4">
        <v>122</v>
      </c>
      <c r="G1661">
        <v>116</v>
      </c>
      <c r="H1661">
        <v>4</v>
      </c>
      <c r="I1661">
        <v>122</v>
      </c>
      <c r="J1661">
        <v>6.5163934426229506</v>
      </c>
      <c r="K1661">
        <v>0</v>
      </c>
      <c r="L1661">
        <v>0</v>
      </c>
      <c r="M1661">
        <v>120</v>
      </c>
      <c r="N1661">
        <v>141</v>
      </c>
      <c r="O1661">
        <v>0.98360655737704916</v>
      </c>
      <c r="P1661">
        <v>69</v>
      </c>
      <c r="Q1661">
        <v>18</v>
      </c>
      <c r="R1661">
        <v>36</v>
      </c>
      <c r="S1661">
        <v>27</v>
      </c>
      <c r="T1661">
        <v>4</v>
      </c>
      <c r="U1661">
        <v>224.75</v>
      </c>
      <c r="V1661">
        <v>4</v>
      </c>
      <c r="W1661">
        <v>15.5</v>
      </c>
      <c r="X1661">
        <v>113</v>
      </c>
      <c r="Y1661">
        <v>79.336283185840713</v>
      </c>
      <c r="Z1661">
        <v>4</v>
      </c>
      <c r="AA1661">
        <v>302</v>
      </c>
      <c r="AB1661">
        <v>118</v>
      </c>
      <c r="AC1661">
        <v>101</v>
      </c>
      <c r="AD1661">
        <v>0.96721311475409832</v>
      </c>
      <c r="AE1661">
        <v>88</v>
      </c>
      <c r="AF1661">
        <v>86</v>
      </c>
      <c r="AG1661">
        <v>0.72131147540983609</v>
      </c>
      <c r="AH1661" s="4">
        <v>4</v>
      </c>
      <c r="AI1661">
        <v>1</v>
      </c>
      <c r="AJ1661" s="4">
        <v>0</v>
      </c>
      <c r="AK1661">
        <v>0</v>
      </c>
      <c r="AL1661" s="4">
        <v>4</v>
      </c>
      <c r="AM1661">
        <v>3.3898305084745763E-2</v>
      </c>
      <c r="AN1661" s="4">
        <v>3</v>
      </c>
      <c r="AO1661">
        <v>2.5423728813559324E-2</v>
      </c>
      <c r="AP1661" s="4">
        <v>0</v>
      </c>
      <c r="AQ1661">
        <v>0</v>
      </c>
      <c r="AR1661" s="4">
        <v>0</v>
      </c>
      <c r="AS1661">
        <v>0</v>
      </c>
      <c r="AT1661" s="4">
        <v>0</v>
      </c>
      <c r="AU1661" s="4">
        <v>0</v>
      </c>
      <c r="AV1661" s="4">
        <v>4</v>
      </c>
      <c r="AW1661">
        <v>1.6944444444444444</v>
      </c>
      <c r="AX1661" s="4">
        <f t="shared" si="25"/>
        <v>72</v>
      </c>
      <c r="AY1661" s="4">
        <v>2</v>
      </c>
      <c r="AZ1661" s="4">
        <v>49</v>
      </c>
    </row>
    <row r="1662" spans="1:52" x14ac:dyDescent="0.25">
      <c r="A1662" s="4">
        <v>2017</v>
      </c>
      <c r="B1662" s="4" t="s">
        <v>383</v>
      </c>
      <c r="C1662" t="s">
        <v>242</v>
      </c>
      <c r="D1662" t="s">
        <v>220</v>
      </c>
      <c r="E1662" t="s">
        <v>627</v>
      </c>
      <c r="F1662" s="4">
        <v>117</v>
      </c>
      <c r="G1662">
        <v>111</v>
      </c>
      <c r="H1662">
        <v>2</v>
      </c>
      <c r="I1662">
        <v>116</v>
      </c>
      <c r="J1662">
        <v>4.0086206896551726</v>
      </c>
      <c r="K1662">
        <v>0</v>
      </c>
      <c r="L1662">
        <v>0</v>
      </c>
      <c r="M1662">
        <v>105</v>
      </c>
      <c r="N1662">
        <v>2564</v>
      </c>
      <c r="O1662">
        <v>0.89743589743589747</v>
      </c>
      <c r="P1662">
        <v>103</v>
      </c>
      <c r="Q1662">
        <v>11</v>
      </c>
      <c r="R1662">
        <v>43</v>
      </c>
      <c r="S1662">
        <v>42</v>
      </c>
      <c r="T1662">
        <v>38</v>
      </c>
      <c r="U1662">
        <v>174.52631578947367</v>
      </c>
      <c r="V1662">
        <v>33</v>
      </c>
      <c r="W1662">
        <v>37.848484848484851</v>
      </c>
      <c r="X1662">
        <v>77</v>
      </c>
      <c r="Y1662">
        <v>127.63636363636364</v>
      </c>
      <c r="Z1662">
        <v>30</v>
      </c>
      <c r="AA1662">
        <v>346</v>
      </c>
      <c r="AB1662">
        <v>75</v>
      </c>
      <c r="AC1662">
        <v>125</v>
      </c>
      <c r="AD1662">
        <v>0.64102564102564108</v>
      </c>
      <c r="AE1662">
        <v>27</v>
      </c>
      <c r="AF1662">
        <v>65</v>
      </c>
      <c r="AG1662">
        <v>0.23076923076923078</v>
      </c>
      <c r="AH1662" s="4">
        <v>18</v>
      </c>
      <c r="AI1662">
        <v>0.6</v>
      </c>
      <c r="AJ1662" s="4">
        <v>5</v>
      </c>
      <c r="AK1662">
        <v>0.16666666666666666</v>
      </c>
      <c r="AL1662" s="4">
        <v>10</v>
      </c>
      <c r="AM1662">
        <v>0.13333333333333333</v>
      </c>
      <c r="AN1662" s="4">
        <v>13</v>
      </c>
      <c r="AO1662">
        <v>0.17333333333333334</v>
      </c>
      <c r="AP1662" s="4">
        <v>0</v>
      </c>
      <c r="AQ1662">
        <v>0</v>
      </c>
      <c r="AR1662" s="4">
        <v>0</v>
      </c>
      <c r="AS1662">
        <v>0</v>
      </c>
      <c r="AT1662" s="4">
        <v>0</v>
      </c>
      <c r="AU1662" s="4">
        <v>0</v>
      </c>
      <c r="AV1662" s="4">
        <v>2</v>
      </c>
      <c r="AW1662">
        <v>2.0892857142857144</v>
      </c>
      <c r="AX1662" s="4">
        <f t="shared" si="25"/>
        <v>56</v>
      </c>
      <c r="AY1662" s="4">
        <v>4</v>
      </c>
      <c r="AZ1662" s="4">
        <v>64</v>
      </c>
    </row>
    <row r="1663" spans="1:52" x14ac:dyDescent="0.25">
      <c r="A1663" s="4">
        <v>2017</v>
      </c>
      <c r="B1663" s="4" t="s">
        <v>383</v>
      </c>
      <c r="C1663" t="s">
        <v>242</v>
      </c>
      <c r="D1663" t="s">
        <v>345</v>
      </c>
      <c r="E1663" t="s">
        <v>845</v>
      </c>
      <c r="F1663" s="4">
        <v>115</v>
      </c>
      <c r="G1663">
        <v>111</v>
      </c>
      <c r="H1663">
        <v>3</v>
      </c>
      <c r="I1663">
        <v>115</v>
      </c>
      <c r="J1663">
        <v>5</v>
      </c>
      <c r="K1663">
        <v>0</v>
      </c>
      <c r="L1663">
        <v>0</v>
      </c>
      <c r="M1663">
        <v>91</v>
      </c>
      <c r="N1663">
        <v>1718</v>
      </c>
      <c r="O1663">
        <v>0.79130434782608694</v>
      </c>
      <c r="P1663">
        <v>114</v>
      </c>
      <c r="Q1663">
        <v>14</v>
      </c>
      <c r="R1663">
        <v>33</v>
      </c>
      <c r="S1663">
        <v>44</v>
      </c>
      <c r="T1663">
        <v>82</v>
      </c>
      <c r="U1663">
        <v>174.6219512195122</v>
      </c>
      <c r="V1663">
        <v>79</v>
      </c>
      <c r="W1663">
        <v>39.392405063291136</v>
      </c>
      <c r="X1663">
        <v>32</v>
      </c>
      <c r="Y1663">
        <v>221.03125</v>
      </c>
      <c r="Z1663">
        <v>62</v>
      </c>
      <c r="AA1663">
        <v>403</v>
      </c>
      <c r="AB1663">
        <v>29</v>
      </c>
      <c r="AC1663">
        <v>249</v>
      </c>
      <c r="AD1663">
        <v>0.25217391304347825</v>
      </c>
      <c r="AE1663">
        <v>1</v>
      </c>
      <c r="AF1663">
        <v>131</v>
      </c>
      <c r="AG1663">
        <v>8.6956521739130436E-3</v>
      </c>
      <c r="AH1663" s="4">
        <v>51</v>
      </c>
      <c r="AI1663">
        <v>0.82258064516129037</v>
      </c>
      <c r="AJ1663" s="4">
        <v>11</v>
      </c>
      <c r="AK1663">
        <v>0.17741935483870969</v>
      </c>
      <c r="AL1663" s="4">
        <v>15</v>
      </c>
      <c r="AM1663">
        <v>0.51724137931034486</v>
      </c>
      <c r="AN1663" s="4">
        <v>9</v>
      </c>
      <c r="AO1663">
        <v>0.31034482758620691</v>
      </c>
      <c r="AP1663" s="4">
        <v>0</v>
      </c>
      <c r="AQ1663">
        <v>0</v>
      </c>
      <c r="AR1663" s="4">
        <v>0</v>
      </c>
      <c r="AS1663">
        <v>0</v>
      </c>
      <c r="AT1663" s="4">
        <v>0</v>
      </c>
      <c r="AU1663" s="4">
        <v>0</v>
      </c>
      <c r="AV1663" s="4">
        <v>4</v>
      </c>
      <c r="AW1663">
        <v>1.7692307692307692</v>
      </c>
      <c r="AX1663" s="4">
        <f t="shared" si="25"/>
        <v>65</v>
      </c>
      <c r="AY1663" s="4">
        <v>20</v>
      </c>
      <c r="AZ1663" s="4">
        <v>76</v>
      </c>
    </row>
    <row r="1664" spans="1:52" x14ac:dyDescent="0.25">
      <c r="A1664" s="4">
        <v>2017</v>
      </c>
      <c r="B1664" s="4" t="s">
        <v>383</v>
      </c>
      <c r="C1664" t="s">
        <v>242</v>
      </c>
      <c r="D1664" t="s">
        <v>261</v>
      </c>
      <c r="E1664" t="s">
        <v>770</v>
      </c>
      <c r="F1664" s="4">
        <v>110</v>
      </c>
      <c r="G1664">
        <v>110</v>
      </c>
      <c r="H1664">
        <v>5</v>
      </c>
      <c r="I1664">
        <v>110</v>
      </c>
      <c r="J1664">
        <v>7.4636363636363638</v>
      </c>
      <c r="K1664">
        <v>4</v>
      </c>
      <c r="L1664">
        <v>3.6363636363636362E-2</v>
      </c>
      <c r="M1664">
        <v>103</v>
      </c>
      <c r="N1664">
        <v>2503</v>
      </c>
      <c r="O1664">
        <v>0.9363636363636364</v>
      </c>
      <c r="P1664">
        <v>105</v>
      </c>
      <c r="Q1664">
        <v>16</v>
      </c>
      <c r="R1664">
        <v>35</v>
      </c>
      <c r="S1664">
        <v>45</v>
      </c>
      <c r="T1664">
        <v>63</v>
      </c>
      <c r="U1664">
        <v>148.38095238095238</v>
      </c>
      <c r="V1664">
        <v>62</v>
      </c>
      <c r="W1664">
        <v>24.677419354838708</v>
      </c>
      <c r="X1664">
        <v>46</v>
      </c>
      <c r="Y1664">
        <v>149.13043478260869</v>
      </c>
      <c r="Z1664">
        <v>61</v>
      </c>
      <c r="AA1664">
        <v>363</v>
      </c>
      <c r="AB1664">
        <v>45</v>
      </c>
      <c r="AC1664">
        <v>179</v>
      </c>
      <c r="AD1664">
        <v>0.40909090909090912</v>
      </c>
      <c r="AE1664">
        <v>2</v>
      </c>
      <c r="AF1664">
        <v>56</v>
      </c>
      <c r="AG1664">
        <v>1.8181818181818181E-2</v>
      </c>
      <c r="AH1664" s="4">
        <v>34</v>
      </c>
      <c r="AI1664">
        <v>0.55737704918032782</v>
      </c>
      <c r="AJ1664" s="4">
        <v>8</v>
      </c>
      <c r="AK1664">
        <v>0.13114754098360656</v>
      </c>
      <c r="AL1664" s="4">
        <v>24</v>
      </c>
      <c r="AM1664">
        <v>0.53333333333333333</v>
      </c>
      <c r="AN1664" s="4">
        <v>6</v>
      </c>
      <c r="AO1664">
        <v>0.13333333333333333</v>
      </c>
      <c r="AP1664" s="4">
        <v>0</v>
      </c>
      <c r="AQ1664">
        <v>0</v>
      </c>
      <c r="AR1664" s="4">
        <v>0</v>
      </c>
      <c r="AS1664">
        <v>0</v>
      </c>
      <c r="AT1664" s="4">
        <v>0</v>
      </c>
      <c r="AU1664" s="4">
        <v>0</v>
      </c>
      <c r="AV1664" s="4">
        <v>2</v>
      </c>
      <c r="AW1664">
        <v>2.0754716981132075</v>
      </c>
      <c r="AX1664" s="4">
        <f t="shared" si="25"/>
        <v>53</v>
      </c>
      <c r="AY1664" s="4">
        <v>49</v>
      </c>
      <c r="AZ1664" s="4">
        <v>97</v>
      </c>
    </row>
    <row r="1665" spans="1:52" x14ac:dyDescent="0.25">
      <c r="A1665" s="4">
        <v>2017</v>
      </c>
      <c r="B1665" s="4" t="s">
        <v>383</v>
      </c>
      <c r="C1665" t="s">
        <v>242</v>
      </c>
      <c r="D1665" t="s">
        <v>249</v>
      </c>
      <c r="E1665" t="s">
        <v>759</v>
      </c>
      <c r="F1665" s="4">
        <v>107</v>
      </c>
      <c r="G1665">
        <v>97</v>
      </c>
      <c r="H1665">
        <v>5</v>
      </c>
      <c r="I1665">
        <v>107</v>
      </c>
      <c r="J1665">
        <v>6.7196261682242993</v>
      </c>
      <c r="K1665">
        <v>0</v>
      </c>
      <c r="L1665">
        <v>0</v>
      </c>
      <c r="M1665">
        <v>103</v>
      </c>
      <c r="N1665">
        <v>1596</v>
      </c>
      <c r="O1665">
        <v>0.96261682242990654</v>
      </c>
      <c r="P1665">
        <v>98</v>
      </c>
      <c r="Q1665">
        <v>17</v>
      </c>
      <c r="R1665">
        <v>30</v>
      </c>
      <c r="S1665">
        <v>56</v>
      </c>
      <c r="T1665">
        <v>52</v>
      </c>
      <c r="U1665">
        <v>191.48076923076923</v>
      </c>
      <c r="V1665">
        <v>45</v>
      </c>
      <c r="W1665">
        <v>37.62222222222222</v>
      </c>
      <c r="X1665">
        <v>49</v>
      </c>
      <c r="Y1665">
        <v>199.18367346938774</v>
      </c>
      <c r="Z1665">
        <v>53</v>
      </c>
      <c r="AA1665">
        <v>380</v>
      </c>
      <c r="AB1665">
        <v>50</v>
      </c>
      <c r="AC1665">
        <v>224</v>
      </c>
      <c r="AD1665">
        <v>0.46728971962616822</v>
      </c>
      <c r="AE1665">
        <v>4</v>
      </c>
      <c r="AF1665">
        <v>152</v>
      </c>
      <c r="AG1665">
        <v>3.7383177570093455E-2</v>
      </c>
      <c r="AH1665" s="4">
        <v>29</v>
      </c>
      <c r="AI1665">
        <v>0.54716981132075471</v>
      </c>
      <c r="AJ1665" s="4">
        <v>4</v>
      </c>
      <c r="AK1665">
        <v>7.5471698113207544E-2</v>
      </c>
      <c r="AL1665" s="4">
        <v>12</v>
      </c>
      <c r="AM1665">
        <v>0.24</v>
      </c>
      <c r="AN1665" s="4">
        <v>9</v>
      </c>
      <c r="AO1665">
        <v>0.18</v>
      </c>
      <c r="AP1665" s="4">
        <v>0</v>
      </c>
      <c r="AQ1665">
        <v>0</v>
      </c>
      <c r="AR1665" s="4">
        <v>0</v>
      </c>
      <c r="AS1665">
        <v>0</v>
      </c>
      <c r="AT1665" s="4">
        <v>0</v>
      </c>
      <c r="AU1665" s="4">
        <v>0</v>
      </c>
      <c r="AV1665" s="4">
        <v>1</v>
      </c>
      <c r="AW1665">
        <v>1.202247191011236</v>
      </c>
      <c r="AX1665" s="4">
        <f t="shared" si="25"/>
        <v>89</v>
      </c>
      <c r="AY1665" s="4">
        <v>7</v>
      </c>
      <c r="AZ1665" s="4">
        <v>132</v>
      </c>
    </row>
    <row r="1666" spans="1:52" x14ac:dyDescent="0.25">
      <c r="A1666" s="4">
        <v>2017</v>
      </c>
      <c r="B1666" s="4" t="s">
        <v>383</v>
      </c>
      <c r="C1666" t="s">
        <v>242</v>
      </c>
      <c r="D1666" t="s">
        <v>257</v>
      </c>
      <c r="E1666" t="s">
        <v>766</v>
      </c>
      <c r="F1666" s="4">
        <v>102</v>
      </c>
      <c r="G1666">
        <v>99</v>
      </c>
      <c r="H1666">
        <v>4</v>
      </c>
      <c r="I1666">
        <v>102</v>
      </c>
      <c r="J1666">
        <v>6.0686274509803919</v>
      </c>
      <c r="K1666">
        <v>0</v>
      </c>
      <c r="L1666">
        <v>0</v>
      </c>
      <c r="M1666">
        <v>86</v>
      </c>
      <c r="N1666">
        <v>1590</v>
      </c>
      <c r="O1666">
        <v>0.84313725490196079</v>
      </c>
      <c r="P1666">
        <v>93</v>
      </c>
      <c r="Q1666">
        <v>14</v>
      </c>
      <c r="R1666">
        <v>29</v>
      </c>
      <c r="S1666">
        <v>72</v>
      </c>
      <c r="T1666">
        <v>57</v>
      </c>
      <c r="U1666">
        <v>148.92982456140351</v>
      </c>
      <c r="V1666">
        <v>51</v>
      </c>
      <c r="W1666">
        <v>33.078431372549019</v>
      </c>
      <c r="X1666">
        <v>41</v>
      </c>
      <c r="Y1666">
        <v>175.4390243902439</v>
      </c>
      <c r="Z1666">
        <v>46</v>
      </c>
      <c r="AA1666">
        <v>374</v>
      </c>
      <c r="AB1666">
        <v>40</v>
      </c>
      <c r="AC1666">
        <v>207</v>
      </c>
      <c r="AD1666">
        <v>0.39215686274509803</v>
      </c>
      <c r="AE1666">
        <v>8</v>
      </c>
      <c r="AF1666">
        <v>102</v>
      </c>
      <c r="AG1666">
        <v>7.8431372549019607E-2</v>
      </c>
      <c r="AH1666" s="4">
        <v>21</v>
      </c>
      <c r="AI1666">
        <v>0.45652173913043476</v>
      </c>
      <c r="AJ1666" s="4">
        <v>5</v>
      </c>
      <c r="AK1666">
        <v>0.10869565217391304</v>
      </c>
      <c r="AL1666" s="4">
        <v>15</v>
      </c>
      <c r="AM1666">
        <v>0.375</v>
      </c>
      <c r="AN1666" s="4">
        <v>5</v>
      </c>
      <c r="AO1666">
        <v>0.125</v>
      </c>
      <c r="AP1666" s="4">
        <v>1</v>
      </c>
      <c r="AQ1666">
        <v>9.8039215686274508E-3</v>
      </c>
      <c r="AR1666" s="4">
        <v>0</v>
      </c>
      <c r="AS1666">
        <v>0</v>
      </c>
      <c r="AT1666" s="4">
        <v>0</v>
      </c>
      <c r="AU1666" s="4">
        <v>0</v>
      </c>
      <c r="AV1666" s="4">
        <v>0</v>
      </c>
      <c r="AW1666">
        <v>1.7586206896551724</v>
      </c>
      <c r="AX1666" s="4">
        <f t="shared" si="25"/>
        <v>58</v>
      </c>
      <c r="AY1666" s="4">
        <v>10</v>
      </c>
      <c r="AZ1666" s="4">
        <v>13</v>
      </c>
    </row>
    <row r="1667" spans="1:52" x14ac:dyDescent="0.25">
      <c r="A1667" s="4">
        <v>2017</v>
      </c>
      <c r="B1667" s="4" t="s">
        <v>383</v>
      </c>
      <c r="C1667" t="s">
        <v>242</v>
      </c>
      <c r="D1667" t="s">
        <v>189</v>
      </c>
      <c r="E1667" t="s">
        <v>702</v>
      </c>
      <c r="F1667" s="4">
        <v>98</v>
      </c>
      <c r="G1667">
        <v>92</v>
      </c>
      <c r="H1667">
        <v>5</v>
      </c>
      <c r="I1667">
        <v>98</v>
      </c>
      <c r="J1667">
        <v>6.9489795918367347</v>
      </c>
      <c r="K1667">
        <v>2</v>
      </c>
      <c r="L1667">
        <v>2.0408163265306121E-2</v>
      </c>
      <c r="M1667">
        <v>89</v>
      </c>
      <c r="N1667">
        <v>1990</v>
      </c>
      <c r="O1667">
        <v>0.90816326530612246</v>
      </c>
      <c r="P1667">
        <v>89</v>
      </c>
      <c r="Q1667">
        <v>14</v>
      </c>
      <c r="R1667">
        <v>39</v>
      </c>
      <c r="S1667">
        <v>59</v>
      </c>
      <c r="T1667">
        <v>59</v>
      </c>
      <c r="U1667">
        <v>159.79661016949152</v>
      </c>
      <c r="V1667">
        <v>58</v>
      </c>
      <c r="W1667">
        <v>19.172413793103448</v>
      </c>
      <c r="X1667">
        <v>36</v>
      </c>
      <c r="Y1667">
        <v>163.25</v>
      </c>
      <c r="Z1667">
        <v>52</v>
      </c>
      <c r="AA1667">
        <v>351</v>
      </c>
      <c r="AB1667">
        <v>36</v>
      </c>
      <c r="AC1667">
        <v>192</v>
      </c>
      <c r="AD1667">
        <v>0.36734693877551022</v>
      </c>
      <c r="AE1667">
        <v>7</v>
      </c>
      <c r="AF1667">
        <v>113</v>
      </c>
      <c r="AG1667">
        <v>7.1428571428571425E-2</v>
      </c>
      <c r="AH1667" s="4">
        <v>25</v>
      </c>
      <c r="AI1667">
        <v>0.48076923076923078</v>
      </c>
      <c r="AJ1667" s="4">
        <v>6</v>
      </c>
      <c r="AK1667">
        <v>0.11538461538461539</v>
      </c>
      <c r="AL1667" s="4">
        <v>10</v>
      </c>
      <c r="AM1667">
        <v>0.27777777777777779</v>
      </c>
      <c r="AN1667" s="4">
        <v>4</v>
      </c>
      <c r="AO1667">
        <v>0.1111111111111111</v>
      </c>
      <c r="AP1667" s="4">
        <v>0</v>
      </c>
      <c r="AQ1667">
        <v>0</v>
      </c>
      <c r="AR1667" s="4">
        <v>0</v>
      </c>
      <c r="AS1667">
        <v>0</v>
      </c>
      <c r="AT1667" s="4">
        <v>0</v>
      </c>
      <c r="AU1667" s="4">
        <v>0</v>
      </c>
      <c r="AV1667" s="4">
        <v>2</v>
      </c>
      <c r="AW1667">
        <v>1.75</v>
      </c>
      <c r="AX1667" s="4">
        <f t="shared" ref="AX1667:AX1730" si="26">IF(ISERROR(F1667/AW1667),0,F1667/AW1667)</f>
        <v>56</v>
      </c>
      <c r="AY1667" s="4">
        <v>9</v>
      </c>
      <c r="AZ1667" s="4">
        <v>22</v>
      </c>
    </row>
    <row r="1668" spans="1:52" x14ac:dyDescent="0.25">
      <c r="A1668" s="4">
        <v>2017</v>
      </c>
      <c r="B1668" s="4" t="s">
        <v>383</v>
      </c>
      <c r="C1668" t="s">
        <v>242</v>
      </c>
      <c r="D1668" t="s">
        <v>248</v>
      </c>
      <c r="E1668" t="s">
        <v>758</v>
      </c>
      <c r="F1668" s="4">
        <v>97</v>
      </c>
      <c r="G1668">
        <v>93</v>
      </c>
      <c r="H1668">
        <v>6</v>
      </c>
      <c r="I1668">
        <v>97</v>
      </c>
      <c r="J1668">
        <v>8.2268041237113394</v>
      </c>
      <c r="K1668">
        <v>0</v>
      </c>
      <c r="L1668">
        <v>0</v>
      </c>
      <c r="M1668">
        <v>73</v>
      </c>
      <c r="N1668">
        <v>2483</v>
      </c>
      <c r="O1668">
        <v>0.75257731958762886</v>
      </c>
      <c r="P1668">
        <v>88</v>
      </c>
      <c r="Q1668">
        <v>12</v>
      </c>
      <c r="R1668">
        <v>29</v>
      </c>
      <c r="S1668">
        <v>54</v>
      </c>
      <c r="T1668">
        <v>34</v>
      </c>
      <c r="U1668">
        <v>138.70588235294119</v>
      </c>
      <c r="V1668">
        <v>32</v>
      </c>
      <c r="W1668">
        <v>42.9375</v>
      </c>
      <c r="X1668">
        <v>58</v>
      </c>
      <c r="Y1668">
        <v>147.60344827586206</v>
      </c>
      <c r="Z1668">
        <v>32</v>
      </c>
      <c r="AA1668">
        <v>351</v>
      </c>
      <c r="AB1668">
        <v>58</v>
      </c>
      <c r="AC1668">
        <v>175</v>
      </c>
      <c r="AD1668">
        <v>0.59793814432989689</v>
      </c>
      <c r="AE1668">
        <v>5</v>
      </c>
      <c r="AF1668">
        <v>102</v>
      </c>
      <c r="AG1668">
        <v>5.1546391752577317E-2</v>
      </c>
      <c r="AH1668" s="4">
        <v>9</v>
      </c>
      <c r="AI1668">
        <v>0.28125</v>
      </c>
      <c r="AJ1668" s="4">
        <v>2</v>
      </c>
      <c r="AK1668">
        <v>6.25E-2</v>
      </c>
      <c r="AL1668" s="4">
        <v>27</v>
      </c>
      <c r="AM1668">
        <v>0.46551724137931033</v>
      </c>
      <c r="AN1668" s="4">
        <v>8</v>
      </c>
      <c r="AO1668">
        <v>0.13793103448275862</v>
      </c>
      <c r="AP1668" s="4">
        <v>0</v>
      </c>
      <c r="AQ1668">
        <v>0</v>
      </c>
      <c r="AR1668" s="4">
        <v>0</v>
      </c>
      <c r="AS1668">
        <v>0</v>
      </c>
      <c r="AT1668" s="4">
        <v>0</v>
      </c>
      <c r="AU1668" s="4">
        <v>0</v>
      </c>
      <c r="AV1668" s="4">
        <v>1</v>
      </c>
      <c r="AW1668">
        <v>1.7962962962962963</v>
      </c>
      <c r="AX1668" s="4">
        <f t="shared" si="26"/>
        <v>54</v>
      </c>
      <c r="AY1668" s="4">
        <v>7</v>
      </c>
      <c r="AZ1668" s="4">
        <v>62</v>
      </c>
    </row>
    <row r="1669" spans="1:52" x14ac:dyDescent="0.25">
      <c r="A1669" s="4">
        <v>2017</v>
      </c>
      <c r="B1669" s="4" t="s">
        <v>383</v>
      </c>
      <c r="C1669" t="s">
        <v>242</v>
      </c>
      <c r="D1669" t="s">
        <v>176</v>
      </c>
      <c r="E1669" t="s">
        <v>689</v>
      </c>
      <c r="F1669" s="4">
        <v>94</v>
      </c>
      <c r="G1669">
        <v>91</v>
      </c>
      <c r="H1669">
        <v>4</v>
      </c>
      <c r="I1669">
        <v>94</v>
      </c>
      <c r="J1669">
        <v>5.7446808510638299</v>
      </c>
      <c r="K1669">
        <v>0</v>
      </c>
      <c r="L1669">
        <v>0</v>
      </c>
      <c r="M1669">
        <v>66</v>
      </c>
      <c r="N1669">
        <v>2099</v>
      </c>
      <c r="O1669">
        <v>0.7021276595744681</v>
      </c>
      <c r="P1669">
        <v>84</v>
      </c>
      <c r="Q1669">
        <v>12</v>
      </c>
      <c r="R1669">
        <v>18</v>
      </c>
      <c r="S1669">
        <v>44</v>
      </c>
      <c r="T1669">
        <v>57</v>
      </c>
      <c r="U1669">
        <v>135.85964912280701</v>
      </c>
      <c r="V1669">
        <v>52</v>
      </c>
      <c r="W1669">
        <v>19.48076923076923</v>
      </c>
      <c r="X1669">
        <v>35</v>
      </c>
      <c r="Y1669">
        <v>132.08571428571429</v>
      </c>
      <c r="Z1669">
        <v>39</v>
      </c>
      <c r="AA1669">
        <v>330</v>
      </c>
      <c r="AB1669">
        <v>35</v>
      </c>
      <c r="AC1669">
        <v>166</v>
      </c>
      <c r="AD1669">
        <v>0.37234042553191488</v>
      </c>
      <c r="AE1669">
        <v>4</v>
      </c>
      <c r="AF1669">
        <v>86</v>
      </c>
      <c r="AG1669">
        <v>4.2553191489361701E-2</v>
      </c>
      <c r="AH1669" s="4">
        <v>26</v>
      </c>
      <c r="AI1669">
        <v>0.66666666666666663</v>
      </c>
      <c r="AJ1669" s="4">
        <v>2</v>
      </c>
      <c r="AK1669">
        <v>5.128205128205128E-2</v>
      </c>
      <c r="AL1669" s="4">
        <v>15</v>
      </c>
      <c r="AM1669">
        <v>0.42857142857142855</v>
      </c>
      <c r="AN1669" s="4">
        <v>5</v>
      </c>
      <c r="AO1669">
        <v>0.14285714285714285</v>
      </c>
      <c r="AP1669" s="4">
        <v>0</v>
      </c>
      <c r="AQ1669">
        <v>0</v>
      </c>
      <c r="AR1669" s="4">
        <v>0</v>
      </c>
      <c r="AS1669">
        <v>0</v>
      </c>
      <c r="AT1669" s="4">
        <v>0</v>
      </c>
      <c r="AU1669" s="4">
        <v>0</v>
      </c>
      <c r="AV1669" s="4">
        <v>2</v>
      </c>
      <c r="AW1669">
        <v>1.9583333333333333</v>
      </c>
      <c r="AX1669" s="4">
        <f t="shared" si="26"/>
        <v>48</v>
      </c>
      <c r="AY1669" s="4">
        <v>7</v>
      </c>
      <c r="AZ1669" s="4">
        <v>33</v>
      </c>
    </row>
    <row r="1670" spans="1:52" x14ac:dyDescent="0.25">
      <c r="A1670" s="4">
        <v>2017</v>
      </c>
      <c r="B1670" s="4" t="s">
        <v>383</v>
      </c>
      <c r="C1670" t="s">
        <v>242</v>
      </c>
      <c r="D1670" t="s">
        <v>251</v>
      </c>
      <c r="E1670" t="s">
        <v>761</v>
      </c>
      <c r="F1670" s="4">
        <v>91</v>
      </c>
      <c r="G1670">
        <v>84</v>
      </c>
      <c r="H1670">
        <v>3</v>
      </c>
      <c r="I1670">
        <v>91</v>
      </c>
      <c r="J1670">
        <v>5</v>
      </c>
      <c r="K1670">
        <v>0</v>
      </c>
      <c r="L1670">
        <v>0</v>
      </c>
      <c r="M1670">
        <v>77</v>
      </c>
      <c r="N1670">
        <v>2069</v>
      </c>
      <c r="O1670">
        <v>0.84615384615384615</v>
      </c>
      <c r="P1670">
        <v>87</v>
      </c>
      <c r="Q1670">
        <v>15</v>
      </c>
      <c r="R1670">
        <v>24</v>
      </c>
      <c r="S1670">
        <v>48</v>
      </c>
      <c r="T1670">
        <v>59</v>
      </c>
      <c r="U1670">
        <v>136.37288135593221</v>
      </c>
      <c r="V1670">
        <v>57</v>
      </c>
      <c r="W1670">
        <v>34.807017543859651</v>
      </c>
      <c r="X1670">
        <v>31</v>
      </c>
      <c r="Y1670">
        <v>165.74193548387098</v>
      </c>
      <c r="Z1670">
        <v>51</v>
      </c>
      <c r="AA1670">
        <v>266</v>
      </c>
      <c r="AB1670">
        <v>30</v>
      </c>
      <c r="AC1670">
        <v>169</v>
      </c>
      <c r="AD1670">
        <v>0.32967032967032966</v>
      </c>
      <c r="AE1670">
        <v>3</v>
      </c>
      <c r="AF1670">
        <v>76</v>
      </c>
      <c r="AG1670">
        <v>3.2967032967032968E-2</v>
      </c>
      <c r="AH1670" s="4">
        <v>27</v>
      </c>
      <c r="AI1670">
        <v>0.52941176470588236</v>
      </c>
      <c r="AJ1670" s="4">
        <v>5</v>
      </c>
      <c r="AK1670">
        <v>9.8039215686274508E-2</v>
      </c>
      <c r="AL1670" s="4">
        <v>14</v>
      </c>
      <c r="AM1670">
        <v>0.46666666666666667</v>
      </c>
      <c r="AN1670" s="4">
        <v>5</v>
      </c>
      <c r="AO1670">
        <v>0.16666666666666666</v>
      </c>
      <c r="AP1670" s="4">
        <v>0</v>
      </c>
      <c r="AQ1670">
        <v>0</v>
      </c>
      <c r="AR1670" s="4">
        <v>0</v>
      </c>
      <c r="AS1670">
        <v>0</v>
      </c>
      <c r="AT1670" s="4">
        <v>0</v>
      </c>
      <c r="AU1670" s="4">
        <v>0</v>
      </c>
      <c r="AV1670" s="4">
        <v>1</v>
      </c>
      <c r="AW1670">
        <v>1.9361702127659575</v>
      </c>
      <c r="AX1670" s="4">
        <f t="shared" si="26"/>
        <v>47</v>
      </c>
      <c r="AY1670" s="4">
        <v>42</v>
      </c>
      <c r="AZ1670" s="4">
        <v>43</v>
      </c>
    </row>
    <row r="1671" spans="1:52" x14ac:dyDescent="0.25">
      <c r="A1671" s="4">
        <v>2017</v>
      </c>
      <c r="B1671" s="4" t="s">
        <v>383</v>
      </c>
      <c r="C1671" t="s">
        <v>242</v>
      </c>
      <c r="D1671" t="s">
        <v>247</v>
      </c>
      <c r="E1671" t="s">
        <v>757</v>
      </c>
      <c r="F1671" s="4">
        <v>91</v>
      </c>
      <c r="G1671">
        <v>84</v>
      </c>
      <c r="H1671">
        <v>5</v>
      </c>
      <c r="I1671">
        <v>91</v>
      </c>
      <c r="J1671">
        <v>6.2747252747252746</v>
      </c>
      <c r="K1671">
        <v>2</v>
      </c>
      <c r="L1671">
        <v>2.197802197802198E-2</v>
      </c>
      <c r="M1671">
        <v>82</v>
      </c>
      <c r="N1671">
        <v>2086</v>
      </c>
      <c r="O1671">
        <v>0.90109890109890112</v>
      </c>
      <c r="P1671">
        <v>86</v>
      </c>
      <c r="Q1671">
        <v>14</v>
      </c>
      <c r="R1671">
        <v>28</v>
      </c>
      <c r="S1671">
        <v>58</v>
      </c>
      <c r="T1671">
        <v>46</v>
      </c>
      <c r="U1671">
        <v>199.93478260869566</v>
      </c>
      <c r="V1671">
        <v>39</v>
      </c>
      <c r="W1671">
        <v>11.487179487179487</v>
      </c>
      <c r="X1671">
        <v>43</v>
      </c>
      <c r="Y1671">
        <v>204.44186046511629</v>
      </c>
      <c r="Z1671">
        <v>44</v>
      </c>
      <c r="AA1671">
        <v>388</v>
      </c>
      <c r="AB1671">
        <v>41</v>
      </c>
      <c r="AC1671">
        <v>210</v>
      </c>
      <c r="AD1671">
        <v>0.45054945054945056</v>
      </c>
      <c r="AE1671">
        <v>4</v>
      </c>
      <c r="AF1671">
        <v>173</v>
      </c>
      <c r="AG1671">
        <v>4.3956043956043959E-2</v>
      </c>
      <c r="AH1671" s="4">
        <v>31</v>
      </c>
      <c r="AI1671">
        <v>0.70454545454545459</v>
      </c>
      <c r="AJ1671" s="4">
        <v>5</v>
      </c>
      <c r="AK1671">
        <v>0.11363636363636363</v>
      </c>
      <c r="AL1671" s="4">
        <v>18</v>
      </c>
      <c r="AM1671">
        <v>0.43902439024390244</v>
      </c>
      <c r="AN1671" s="4">
        <v>10</v>
      </c>
      <c r="AO1671">
        <v>0.24390243902439024</v>
      </c>
      <c r="AP1671" s="4">
        <v>0</v>
      </c>
      <c r="AQ1671">
        <v>0</v>
      </c>
      <c r="AR1671" s="4">
        <v>0</v>
      </c>
      <c r="AS1671">
        <v>0</v>
      </c>
      <c r="AT1671" s="4">
        <v>0</v>
      </c>
      <c r="AU1671" s="4">
        <v>1</v>
      </c>
      <c r="AV1671" s="4">
        <v>3</v>
      </c>
      <c r="AW1671">
        <v>1.9782608695652173</v>
      </c>
      <c r="AX1671" s="4">
        <f t="shared" si="26"/>
        <v>46</v>
      </c>
      <c r="AY1671" s="4">
        <v>4</v>
      </c>
      <c r="AZ1671" s="4">
        <v>34</v>
      </c>
    </row>
    <row r="1672" spans="1:52" x14ac:dyDescent="0.25">
      <c r="A1672" s="4">
        <v>2017</v>
      </c>
      <c r="B1672" s="4" t="s">
        <v>383</v>
      </c>
      <c r="C1672" t="s">
        <v>242</v>
      </c>
      <c r="D1672" t="s">
        <v>181</v>
      </c>
      <c r="E1672" t="s">
        <v>694</v>
      </c>
      <c r="F1672" s="4">
        <v>88</v>
      </c>
      <c r="G1672">
        <v>85</v>
      </c>
      <c r="H1672">
        <v>3</v>
      </c>
      <c r="I1672">
        <v>88</v>
      </c>
      <c r="J1672">
        <v>4.6363636363636367</v>
      </c>
      <c r="K1672">
        <v>2</v>
      </c>
      <c r="L1672">
        <v>2.2727272727272728E-2</v>
      </c>
      <c r="M1672">
        <v>71</v>
      </c>
      <c r="N1672">
        <v>1399</v>
      </c>
      <c r="O1672">
        <v>0.80681818181818177</v>
      </c>
      <c r="P1672">
        <v>80</v>
      </c>
      <c r="Q1672">
        <v>20</v>
      </c>
      <c r="R1672">
        <v>38</v>
      </c>
      <c r="S1672">
        <v>46</v>
      </c>
      <c r="T1672">
        <v>14</v>
      </c>
      <c r="U1672">
        <v>312.5</v>
      </c>
      <c r="V1672">
        <v>13</v>
      </c>
      <c r="W1672">
        <v>18.615384615384617</v>
      </c>
      <c r="X1672">
        <v>74</v>
      </c>
      <c r="Y1672">
        <v>150.72972972972974</v>
      </c>
      <c r="Z1672">
        <v>13</v>
      </c>
      <c r="AA1672">
        <v>365</v>
      </c>
      <c r="AB1672">
        <v>74</v>
      </c>
      <c r="AC1672">
        <v>171</v>
      </c>
      <c r="AD1672">
        <v>0.84090909090909094</v>
      </c>
      <c r="AE1672">
        <v>25</v>
      </c>
      <c r="AF1672">
        <v>92</v>
      </c>
      <c r="AG1672">
        <v>0.28409090909090912</v>
      </c>
      <c r="AH1672" s="4">
        <v>8</v>
      </c>
      <c r="AI1672">
        <v>0.61538461538461542</v>
      </c>
      <c r="AJ1672" s="4">
        <v>4</v>
      </c>
      <c r="AK1672">
        <v>0.30769230769230771</v>
      </c>
      <c r="AL1672" s="4">
        <v>22</v>
      </c>
      <c r="AM1672">
        <v>0.29729729729729731</v>
      </c>
      <c r="AN1672" s="4">
        <v>23</v>
      </c>
      <c r="AO1672">
        <v>0.3108108108108108</v>
      </c>
      <c r="AP1672" s="4">
        <v>0</v>
      </c>
      <c r="AQ1672">
        <v>0</v>
      </c>
      <c r="AR1672" s="4">
        <v>0</v>
      </c>
      <c r="AS1672">
        <v>0</v>
      </c>
      <c r="AT1672" s="4">
        <v>0</v>
      </c>
      <c r="AU1672" s="4">
        <v>0</v>
      </c>
      <c r="AV1672" s="4">
        <v>1</v>
      </c>
      <c r="AW1672">
        <v>1.6</v>
      </c>
      <c r="AX1672" s="4">
        <f t="shared" si="26"/>
        <v>55</v>
      </c>
      <c r="AY1672" s="4">
        <v>10</v>
      </c>
      <c r="AZ1672" s="4">
        <v>44</v>
      </c>
    </row>
    <row r="1673" spans="1:52" x14ac:dyDescent="0.25">
      <c r="A1673" s="4">
        <v>2017</v>
      </c>
      <c r="B1673" s="4" t="s">
        <v>383</v>
      </c>
      <c r="C1673" t="s">
        <v>242</v>
      </c>
      <c r="D1673" t="s">
        <v>193</v>
      </c>
      <c r="E1673" t="s">
        <v>706</v>
      </c>
      <c r="F1673" s="4">
        <v>67</v>
      </c>
      <c r="G1673">
        <v>64</v>
      </c>
      <c r="H1673">
        <v>8</v>
      </c>
      <c r="I1673">
        <v>67</v>
      </c>
      <c r="J1673">
        <v>9.3880597014925371</v>
      </c>
      <c r="K1673">
        <v>0</v>
      </c>
      <c r="L1673">
        <v>0</v>
      </c>
      <c r="M1673">
        <v>64</v>
      </c>
      <c r="N1673">
        <v>1252</v>
      </c>
      <c r="O1673">
        <v>0.95522388059701491</v>
      </c>
      <c r="P1673">
        <v>61</v>
      </c>
      <c r="Q1673">
        <v>22</v>
      </c>
      <c r="R1673">
        <v>18</v>
      </c>
      <c r="S1673">
        <v>78</v>
      </c>
      <c r="T1673">
        <v>20</v>
      </c>
      <c r="U1673">
        <v>179.35</v>
      </c>
      <c r="V1673">
        <v>20</v>
      </c>
      <c r="W1673">
        <v>32.5</v>
      </c>
      <c r="X1673">
        <v>46</v>
      </c>
      <c r="Y1673">
        <v>185.36956521739131</v>
      </c>
      <c r="Z1673">
        <v>19</v>
      </c>
      <c r="AA1673">
        <v>458</v>
      </c>
      <c r="AB1673">
        <v>46</v>
      </c>
      <c r="AC1673">
        <v>198</v>
      </c>
      <c r="AD1673">
        <v>0.68656716417910446</v>
      </c>
      <c r="AE1673">
        <v>5</v>
      </c>
      <c r="AF1673">
        <v>105</v>
      </c>
      <c r="AG1673">
        <v>7.4626865671641784E-2</v>
      </c>
      <c r="AH1673" s="4">
        <v>8</v>
      </c>
      <c r="AI1673">
        <v>0.42105263157894735</v>
      </c>
      <c r="AJ1673" s="4">
        <v>0</v>
      </c>
      <c r="AK1673">
        <v>0</v>
      </c>
      <c r="AL1673" s="4">
        <v>19</v>
      </c>
      <c r="AM1673">
        <v>0.41304347826086957</v>
      </c>
      <c r="AN1673" s="4">
        <v>7</v>
      </c>
      <c r="AO1673">
        <v>0.15217391304347827</v>
      </c>
      <c r="AP1673" s="4">
        <v>0</v>
      </c>
      <c r="AQ1673">
        <v>0</v>
      </c>
      <c r="AR1673" s="4">
        <v>0</v>
      </c>
      <c r="AS1673">
        <v>0</v>
      </c>
      <c r="AT1673" s="4">
        <v>0</v>
      </c>
      <c r="AU1673" s="4">
        <v>0</v>
      </c>
      <c r="AV1673" s="4">
        <v>0</v>
      </c>
      <c r="AW1673">
        <v>1.6341463414634145</v>
      </c>
      <c r="AX1673" s="4">
        <f t="shared" si="26"/>
        <v>41</v>
      </c>
      <c r="AY1673" s="4">
        <v>14</v>
      </c>
      <c r="AZ1673" s="4">
        <v>56</v>
      </c>
    </row>
    <row r="1674" spans="1:52" x14ac:dyDescent="0.25">
      <c r="A1674" s="4">
        <v>2017</v>
      </c>
      <c r="B1674" s="4" t="s">
        <v>383</v>
      </c>
      <c r="C1674" t="s">
        <v>242</v>
      </c>
      <c r="D1674" t="s">
        <v>399</v>
      </c>
      <c r="E1674" t="s">
        <v>896</v>
      </c>
      <c r="F1674" s="4">
        <v>64</v>
      </c>
      <c r="G1674">
        <v>64</v>
      </c>
      <c r="H1674">
        <v>3</v>
      </c>
      <c r="I1674">
        <v>64</v>
      </c>
      <c r="J1674">
        <v>5.453125</v>
      </c>
      <c r="K1674">
        <v>0</v>
      </c>
      <c r="L1674">
        <v>0</v>
      </c>
      <c r="M1674">
        <v>62</v>
      </c>
      <c r="N1674">
        <v>1126</v>
      </c>
      <c r="O1674">
        <v>0.96875</v>
      </c>
      <c r="P1674">
        <v>60</v>
      </c>
      <c r="Q1674">
        <v>14</v>
      </c>
      <c r="R1674">
        <v>21</v>
      </c>
      <c r="S1674">
        <v>79</v>
      </c>
      <c r="T1674">
        <v>25</v>
      </c>
      <c r="U1674">
        <v>177.72</v>
      </c>
      <c r="V1674">
        <v>21</v>
      </c>
      <c r="W1674">
        <v>32.666666666666664</v>
      </c>
      <c r="X1674">
        <v>38</v>
      </c>
      <c r="Y1674">
        <v>176.73684210526315</v>
      </c>
      <c r="Z1674">
        <v>23</v>
      </c>
      <c r="AA1674">
        <v>340</v>
      </c>
      <c r="AB1674">
        <v>36</v>
      </c>
      <c r="AC1674">
        <v>213</v>
      </c>
      <c r="AD1674">
        <v>0.5625</v>
      </c>
      <c r="AE1674">
        <v>2</v>
      </c>
      <c r="AF1674">
        <v>106</v>
      </c>
      <c r="AG1674">
        <v>3.125E-2</v>
      </c>
      <c r="AH1674" s="4">
        <v>16</v>
      </c>
      <c r="AI1674">
        <v>0.69565217391304346</v>
      </c>
      <c r="AJ1674" s="4">
        <v>2</v>
      </c>
      <c r="AK1674">
        <v>8.6956521739130432E-2</v>
      </c>
      <c r="AL1674" s="4">
        <v>16</v>
      </c>
      <c r="AM1674">
        <v>0.44444444444444442</v>
      </c>
      <c r="AN1674" s="4">
        <v>4</v>
      </c>
      <c r="AO1674">
        <v>0.1111111111111111</v>
      </c>
      <c r="AP1674" s="4">
        <v>0</v>
      </c>
      <c r="AQ1674">
        <v>0</v>
      </c>
      <c r="AR1674" s="4">
        <v>0</v>
      </c>
      <c r="AS1674">
        <v>0</v>
      </c>
      <c r="AT1674" s="4">
        <v>0</v>
      </c>
      <c r="AU1674" s="4">
        <v>0</v>
      </c>
      <c r="AV1674" s="4">
        <v>0</v>
      </c>
      <c r="AW1674">
        <v>1.4883720930232558</v>
      </c>
      <c r="AX1674" s="4">
        <f t="shared" si="26"/>
        <v>43</v>
      </c>
      <c r="AY1674" s="4">
        <v>12</v>
      </c>
      <c r="AZ1674" s="4">
        <v>27</v>
      </c>
    </row>
    <row r="1675" spans="1:52" x14ac:dyDescent="0.25">
      <c r="A1675" s="4">
        <v>2017</v>
      </c>
      <c r="B1675" s="4" t="s">
        <v>383</v>
      </c>
      <c r="C1675" t="s">
        <v>242</v>
      </c>
      <c r="D1675" t="s">
        <v>255</v>
      </c>
      <c r="E1675" t="s">
        <v>764</v>
      </c>
      <c r="F1675" s="4">
        <v>63</v>
      </c>
      <c r="G1675">
        <v>58</v>
      </c>
      <c r="H1675">
        <v>5</v>
      </c>
      <c r="I1675">
        <v>63</v>
      </c>
      <c r="J1675">
        <v>6.7301587301587302</v>
      </c>
      <c r="K1675">
        <v>0</v>
      </c>
      <c r="L1675">
        <v>0</v>
      </c>
      <c r="M1675">
        <v>44</v>
      </c>
      <c r="N1675">
        <v>2155</v>
      </c>
      <c r="O1675">
        <v>0.69841269841269837</v>
      </c>
      <c r="P1675">
        <v>55</v>
      </c>
      <c r="Q1675">
        <v>16</v>
      </c>
      <c r="R1675">
        <v>21</v>
      </c>
      <c r="S1675">
        <v>47</v>
      </c>
      <c r="T1675">
        <v>19</v>
      </c>
      <c r="U1675">
        <v>135.78947368421052</v>
      </c>
      <c r="V1675">
        <v>18</v>
      </c>
      <c r="W1675">
        <v>104.33333333333333</v>
      </c>
      <c r="X1675">
        <v>43</v>
      </c>
      <c r="Y1675">
        <v>147.41860465116278</v>
      </c>
      <c r="Z1675">
        <v>15</v>
      </c>
      <c r="AA1675">
        <v>318</v>
      </c>
      <c r="AB1675">
        <v>42</v>
      </c>
      <c r="AC1675">
        <v>164</v>
      </c>
      <c r="AD1675">
        <v>0.66666666666666663</v>
      </c>
      <c r="AE1675">
        <v>7</v>
      </c>
      <c r="AF1675">
        <v>102</v>
      </c>
      <c r="AG1675">
        <v>0.1111111111111111</v>
      </c>
      <c r="AH1675" s="4">
        <v>7</v>
      </c>
      <c r="AI1675">
        <v>0.46666666666666667</v>
      </c>
      <c r="AJ1675" s="4">
        <v>1</v>
      </c>
      <c r="AK1675">
        <v>6.6666666666666666E-2</v>
      </c>
      <c r="AL1675" s="4">
        <v>4</v>
      </c>
      <c r="AM1675">
        <v>9.5238095238095233E-2</v>
      </c>
      <c r="AN1675" s="4">
        <v>4</v>
      </c>
      <c r="AO1675">
        <v>9.5238095238095233E-2</v>
      </c>
      <c r="AP1675" s="4">
        <v>0</v>
      </c>
      <c r="AQ1675">
        <v>0</v>
      </c>
      <c r="AR1675" s="4">
        <v>0</v>
      </c>
      <c r="AS1675">
        <v>0</v>
      </c>
      <c r="AT1675" s="4">
        <v>0</v>
      </c>
      <c r="AU1675" s="4">
        <v>0</v>
      </c>
      <c r="AV1675" s="4">
        <v>0</v>
      </c>
      <c r="AW1675">
        <v>1.6578947368421053</v>
      </c>
      <c r="AX1675" s="4">
        <f t="shared" si="26"/>
        <v>38</v>
      </c>
      <c r="AY1675" s="4">
        <v>1</v>
      </c>
      <c r="AZ1675" s="4">
        <v>13</v>
      </c>
    </row>
    <row r="1676" spans="1:52" x14ac:dyDescent="0.25">
      <c r="A1676" s="4">
        <v>2017</v>
      </c>
      <c r="B1676" s="4" t="s">
        <v>383</v>
      </c>
      <c r="C1676" t="s">
        <v>242</v>
      </c>
      <c r="D1676" t="s">
        <v>404</v>
      </c>
      <c r="E1676" t="s">
        <v>901</v>
      </c>
      <c r="F1676" s="4">
        <v>59</v>
      </c>
      <c r="G1676">
        <v>55</v>
      </c>
      <c r="H1676">
        <v>2</v>
      </c>
      <c r="I1676">
        <v>59</v>
      </c>
      <c r="J1676">
        <v>3.4576271186440679</v>
      </c>
      <c r="K1676">
        <v>0</v>
      </c>
      <c r="L1676">
        <v>0</v>
      </c>
      <c r="M1676">
        <v>56</v>
      </c>
      <c r="N1676">
        <v>1862</v>
      </c>
      <c r="O1676">
        <v>0.94915254237288138</v>
      </c>
      <c r="P1676">
        <v>58</v>
      </c>
      <c r="Q1676">
        <v>18</v>
      </c>
      <c r="R1676">
        <v>13</v>
      </c>
      <c r="S1676">
        <v>63</v>
      </c>
      <c r="T1676">
        <v>28</v>
      </c>
      <c r="U1676">
        <v>175.32142857142858</v>
      </c>
      <c r="V1676">
        <v>13</v>
      </c>
      <c r="W1676">
        <v>53.46153846153846</v>
      </c>
      <c r="X1676">
        <v>30</v>
      </c>
      <c r="Y1676">
        <v>209.46666666666667</v>
      </c>
      <c r="Z1676">
        <v>26</v>
      </c>
      <c r="AA1676">
        <v>350</v>
      </c>
      <c r="AB1676">
        <v>30</v>
      </c>
      <c r="AC1676">
        <v>225</v>
      </c>
      <c r="AD1676">
        <v>0.50847457627118642</v>
      </c>
      <c r="AE1676">
        <v>3</v>
      </c>
      <c r="AF1676">
        <v>143</v>
      </c>
      <c r="AG1676">
        <v>5.0847457627118647E-2</v>
      </c>
      <c r="AH1676" s="4">
        <v>7</v>
      </c>
      <c r="AI1676">
        <v>0.26923076923076922</v>
      </c>
      <c r="AJ1676" s="4">
        <v>1</v>
      </c>
      <c r="AK1676">
        <v>3.8461538461538464E-2</v>
      </c>
      <c r="AL1676" s="4">
        <v>5</v>
      </c>
      <c r="AM1676">
        <v>0.16666666666666666</v>
      </c>
      <c r="AN1676" s="4">
        <v>7</v>
      </c>
      <c r="AO1676">
        <v>0.23333333333333334</v>
      </c>
      <c r="AP1676" s="4">
        <v>0</v>
      </c>
      <c r="AQ1676">
        <v>0</v>
      </c>
      <c r="AR1676" s="4">
        <v>0</v>
      </c>
      <c r="AS1676">
        <v>0</v>
      </c>
      <c r="AT1676" s="4">
        <v>0</v>
      </c>
      <c r="AU1676" s="4">
        <v>0</v>
      </c>
      <c r="AV1676" s="4">
        <v>1</v>
      </c>
      <c r="AW1676">
        <v>1.2826086956521738</v>
      </c>
      <c r="AX1676" s="4">
        <f t="shared" si="26"/>
        <v>46</v>
      </c>
      <c r="AY1676" s="4">
        <v>7</v>
      </c>
      <c r="AZ1676" s="4">
        <v>79</v>
      </c>
    </row>
    <row r="1677" spans="1:52" x14ac:dyDescent="0.25">
      <c r="A1677" s="4">
        <v>2017</v>
      </c>
      <c r="B1677" s="4" t="s">
        <v>383</v>
      </c>
      <c r="C1677" t="s">
        <v>242</v>
      </c>
      <c r="D1677" t="s">
        <v>398</v>
      </c>
      <c r="E1677" t="s">
        <v>729</v>
      </c>
      <c r="F1677" s="4">
        <v>58</v>
      </c>
      <c r="G1677">
        <v>54</v>
      </c>
      <c r="H1677">
        <v>5</v>
      </c>
      <c r="I1677">
        <v>58</v>
      </c>
      <c r="J1677">
        <v>6.4482758620689653</v>
      </c>
      <c r="K1677">
        <v>0</v>
      </c>
      <c r="L1677">
        <v>0</v>
      </c>
      <c r="M1677">
        <v>49</v>
      </c>
      <c r="N1677">
        <v>1157</v>
      </c>
      <c r="O1677">
        <v>0.84482758620689657</v>
      </c>
      <c r="P1677">
        <v>55</v>
      </c>
      <c r="Q1677">
        <v>18</v>
      </c>
      <c r="R1677">
        <v>17</v>
      </c>
      <c r="S1677">
        <v>93</v>
      </c>
      <c r="T1677">
        <v>18</v>
      </c>
      <c r="U1677">
        <v>160.55555555555554</v>
      </c>
      <c r="V1677">
        <v>18</v>
      </c>
      <c r="W1677">
        <v>23.388888888888889</v>
      </c>
      <c r="X1677">
        <v>39</v>
      </c>
      <c r="Y1677">
        <v>191.61538461538461</v>
      </c>
      <c r="Z1677">
        <v>12</v>
      </c>
      <c r="AA1677">
        <v>425</v>
      </c>
      <c r="AB1677">
        <v>38</v>
      </c>
      <c r="AC1677">
        <v>227</v>
      </c>
      <c r="AD1677">
        <v>0.65517241379310343</v>
      </c>
      <c r="AE1677">
        <v>1</v>
      </c>
      <c r="AF1677">
        <v>30</v>
      </c>
      <c r="AG1677">
        <v>1.7241379310344827E-2</v>
      </c>
      <c r="AH1677" s="4">
        <v>14</v>
      </c>
      <c r="AI1677">
        <v>0</v>
      </c>
      <c r="AJ1677" s="4">
        <v>5</v>
      </c>
      <c r="AK1677">
        <v>0.41666666666666669</v>
      </c>
      <c r="AL1677" s="4">
        <v>14</v>
      </c>
      <c r="AM1677">
        <v>0.36842105263157893</v>
      </c>
      <c r="AN1677" s="4">
        <v>2</v>
      </c>
      <c r="AO1677">
        <v>5.2631578947368418E-2</v>
      </c>
      <c r="AP1677" s="4">
        <v>0</v>
      </c>
      <c r="AQ1677">
        <v>0</v>
      </c>
      <c r="AR1677" s="4">
        <v>0</v>
      </c>
      <c r="AS1677">
        <v>0</v>
      </c>
      <c r="AT1677" s="4">
        <v>0</v>
      </c>
      <c r="AU1677" s="4">
        <v>0</v>
      </c>
      <c r="AV1677" s="4">
        <v>0</v>
      </c>
      <c r="AW1677">
        <v>2.0714285714285716</v>
      </c>
      <c r="AX1677" s="4">
        <f t="shared" si="26"/>
        <v>27.999999999999996</v>
      </c>
      <c r="AY1677" s="4">
        <v>11</v>
      </c>
      <c r="AZ1677" s="4">
        <v>44</v>
      </c>
    </row>
    <row r="1678" spans="1:52" x14ac:dyDescent="0.25">
      <c r="A1678" s="4">
        <v>2017</v>
      </c>
      <c r="B1678" s="4" t="s">
        <v>383</v>
      </c>
      <c r="C1678" t="s">
        <v>242</v>
      </c>
      <c r="D1678" t="s">
        <v>87</v>
      </c>
      <c r="E1678" t="s">
        <v>606</v>
      </c>
      <c r="F1678" s="4">
        <v>53</v>
      </c>
      <c r="G1678">
        <v>39</v>
      </c>
      <c r="H1678">
        <v>2</v>
      </c>
      <c r="I1678">
        <v>39</v>
      </c>
      <c r="J1678">
        <v>4.3076923076923075</v>
      </c>
      <c r="K1678">
        <v>0</v>
      </c>
      <c r="L1678">
        <v>0</v>
      </c>
      <c r="M1678">
        <v>17</v>
      </c>
      <c r="N1678">
        <v>146</v>
      </c>
      <c r="O1678">
        <v>0.32075471698113206</v>
      </c>
      <c r="P1678">
        <v>6</v>
      </c>
      <c r="Q1678">
        <v>10</v>
      </c>
      <c r="R1678">
        <v>2</v>
      </c>
      <c r="S1678">
        <v>4</v>
      </c>
      <c r="T1678">
        <v>5</v>
      </c>
      <c r="U1678">
        <v>137.80000000000001</v>
      </c>
      <c r="V1678">
        <v>5</v>
      </c>
      <c r="W1678">
        <v>34.799999999999997</v>
      </c>
      <c r="X1678">
        <v>3</v>
      </c>
      <c r="Y1678">
        <v>63.333333333333336</v>
      </c>
      <c r="Z1678">
        <v>1</v>
      </c>
      <c r="AA1678">
        <v>295</v>
      </c>
      <c r="AB1678">
        <v>27</v>
      </c>
      <c r="AC1678">
        <v>106</v>
      </c>
      <c r="AD1678">
        <v>0.50943396226415094</v>
      </c>
      <c r="AE1678">
        <v>4</v>
      </c>
      <c r="AF1678">
        <v>73</v>
      </c>
      <c r="AG1678">
        <v>7.5471698113207544E-2</v>
      </c>
      <c r="AH1678" s="4">
        <v>2</v>
      </c>
      <c r="AI1678">
        <v>0</v>
      </c>
      <c r="AJ1678" s="4">
        <v>2</v>
      </c>
      <c r="AK1678">
        <v>0</v>
      </c>
      <c r="AL1678" s="4">
        <v>2</v>
      </c>
      <c r="AM1678">
        <v>7.407407407407407E-2</v>
      </c>
      <c r="AN1678" s="4">
        <v>2</v>
      </c>
      <c r="AO1678">
        <v>7.407407407407407E-2</v>
      </c>
      <c r="AP1678" s="4">
        <v>0</v>
      </c>
      <c r="AQ1678">
        <v>0</v>
      </c>
      <c r="AR1678" s="4">
        <v>0</v>
      </c>
      <c r="AS1678">
        <v>0</v>
      </c>
      <c r="AT1678" s="4">
        <v>2</v>
      </c>
      <c r="AU1678" s="4">
        <v>3</v>
      </c>
      <c r="AV1678" s="4">
        <v>18</v>
      </c>
      <c r="AW1678">
        <v>1.1041666666666667</v>
      </c>
      <c r="AX1678" s="4">
        <f t="shared" si="26"/>
        <v>48</v>
      </c>
      <c r="AY1678" s="4">
        <v>0</v>
      </c>
      <c r="AZ1678" s="4">
        <v>0</v>
      </c>
    </row>
    <row r="1679" spans="1:52" x14ac:dyDescent="0.25">
      <c r="A1679" s="4">
        <v>2017</v>
      </c>
      <c r="B1679" s="4" t="s">
        <v>383</v>
      </c>
      <c r="C1679" t="s">
        <v>242</v>
      </c>
      <c r="D1679" t="s">
        <v>232</v>
      </c>
      <c r="E1679" t="s">
        <v>743</v>
      </c>
      <c r="F1679" s="4">
        <v>49</v>
      </c>
      <c r="G1679">
        <v>44</v>
      </c>
      <c r="H1679">
        <v>3</v>
      </c>
      <c r="I1679">
        <v>49</v>
      </c>
      <c r="J1679">
        <v>4.1224489795918364</v>
      </c>
      <c r="K1679">
        <v>0</v>
      </c>
      <c r="L1679">
        <v>0</v>
      </c>
      <c r="M1679">
        <v>46</v>
      </c>
      <c r="N1679">
        <v>510</v>
      </c>
      <c r="O1679">
        <v>0.93877551020408168</v>
      </c>
      <c r="P1679">
        <v>22</v>
      </c>
      <c r="Q1679">
        <v>10</v>
      </c>
      <c r="R1679">
        <v>6</v>
      </c>
      <c r="S1679">
        <v>20</v>
      </c>
      <c r="T1679">
        <v>6</v>
      </c>
      <c r="U1679">
        <v>144</v>
      </c>
      <c r="V1679">
        <v>5</v>
      </c>
      <c r="W1679">
        <v>4.5999999999999996</v>
      </c>
      <c r="X1679">
        <v>41</v>
      </c>
      <c r="Y1679">
        <v>67.853658536585371</v>
      </c>
      <c r="Z1679">
        <v>4</v>
      </c>
      <c r="AA1679">
        <v>492</v>
      </c>
      <c r="AB1679">
        <v>41</v>
      </c>
      <c r="AC1679">
        <v>55</v>
      </c>
      <c r="AD1679">
        <v>0.83673469387755106</v>
      </c>
      <c r="AE1679">
        <v>24</v>
      </c>
      <c r="AF1679">
        <v>37</v>
      </c>
      <c r="AG1679">
        <v>0.48979591836734693</v>
      </c>
      <c r="AH1679" s="4">
        <v>1</v>
      </c>
      <c r="AI1679">
        <v>0.25</v>
      </c>
      <c r="AJ1679" s="4">
        <v>0</v>
      </c>
      <c r="AK1679">
        <v>0</v>
      </c>
      <c r="AL1679" s="4">
        <v>7</v>
      </c>
      <c r="AM1679">
        <v>0.17073170731707318</v>
      </c>
      <c r="AN1679" s="4">
        <v>0</v>
      </c>
      <c r="AO1679">
        <v>0</v>
      </c>
      <c r="AP1679" s="4">
        <v>0</v>
      </c>
      <c r="AQ1679">
        <v>0</v>
      </c>
      <c r="AR1679" s="4">
        <v>0</v>
      </c>
      <c r="AS1679">
        <v>0</v>
      </c>
      <c r="AT1679" s="4">
        <v>0</v>
      </c>
      <c r="AU1679" s="4">
        <v>1</v>
      </c>
      <c r="AV1679" s="4">
        <v>0</v>
      </c>
      <c r="AW1679">
        <v>1.3611111111111112</v>
      </c>
      <c r="AX1679" s="4">
        <f t="shared" si="26"/>
        <v>36</v>
      </c>
      <c r="AY1679" s="4">
        <v>1</v>
      </c>
      <c r="AZ1679" s="4">
        <v>35</v>
      </c>
    </row>
    <row r="1680" spans="1:52" x14ac:dyDescent="0.25">
      <c r="A1680" s="4">
        <v>2017</v>
      </c>
      <c r="B1680" s="4" t="s">
        <v>383</v>
      </c>
      <c r="C1680" t="s">
        <v>242</v>
      </c>
      <c r="D1680" t="s">
        <v>175</v>
      </c>
      <c r="E1680" t="s">
        <v>688</v>
      </c>
      <c r="F1680" s="4">
        <v>36</v>
      </c>
      <c r="G1680">
        <v>36</v>
      </c>
      <c r="H1680">
        <v>3</v>
      </c>
      <c r="I1680">
        <v>36</v>
      </c>
      <c r="J1680">
        <v>5.083333333333333</v>
      </c>
      <c r="K1680">
        <v>0</v>
      </c>
      <c r="L1680">
        <v>0</v>
      </c>
      <c r="M1680">
        <v>35</v>
      </c>
      <c r="N1680">
        <v>1897</v>
      </c>
      <c r="O1680">
        <v>0.97222222222222221</v>
      </c>
      <c r="P1680">
        <v>17</v>
      </c>
      <c r="Q1680">
        <v>17</v>
      </c>
      <c r="R1680">
        <v>7</v>
      </c>
      <c r="S1680">
        <v>11</v>
      </c>
      <c r="T1680">
        <v>0</v>
      </c>
      <c r="U1680">
        <v>0</v>
      </c>
      <c r="V1680">
        <v>0</v>
      </c>
      <c r="W1680">
        <v>0</v>
      </c>
      <c r="X1680">
        <v>36</v>
      </c>
      <c r="Y1680">
        <v>66.111111111111114</v>
      </c>
      <c r="Z1680">
        <v>0</v>
      </c>
      <c r="AA1680">
        <v>0</v>
      </c>
      <c r="AB1680">
        <v>36</v>
      </c>
      <c r="AC1680">
        <v>84</v>
      </c>
      <c r="AD1680">
        <v>1</v>
      </c>
      <c r="AE1680">
        <v>35</v>
      </c>
      <c r="AF1680">
        <v>84</v>
      </c>
      <c r="AG1680">
        <v>0.97222222222222221</v>
      </c>
      <c r="AH1680" s="4">
        <v>0</v>
      </c>
      <c r="AI1680">
        <v>0</v>
      </c>
      <c r="AJ1680" s="4">
        <v>0</v>
      </c>
      <c r="AK1680">
        <v>0</v>
      </c>
      <c r="AL1680" s="4">
        <v>7</v>
      </c>
      <c r="AM1680">
        <v>0.19444444444444445</v>
      </c>
      <c r="AN1680" s="4">
        <v>0</v>
      </c>
      <c r="AO1680">
        <v>0</v>
      </c>
      <c r="AP1680" s="4">
        <v>0</v>
      </c>
      <c r="AQ1680">
        <v>0</v>
      </c>
      <c r="AR1680" s="4">
        <v>0</v>
      </c>
      <c r="AS1680">
        <v>0</v>
      </c>
      <c r="AT1680" s="4">
        <v>0</v>
      </c>
      <c r="AU1680" s="4">
        <v>0</v>
      </c>
      <c r="AV1680" s="4">
        <v>1</v>
      </c>
      <c r="AW1680">
        <v>1.3333333333333333</v>
      </c>
      <c r="AX1680" s="4">
        <f t="shared" si="26"/>
        <v>27</v>
      </c>
      <c r="AY1680" s="4">
        <v>0</v>
      </c>
      <c r="AZ1680" s="4">
        <v>0</v>
      </c>
    </row>
    <row r="1681" spans="1:52" x14ac:dyDescent="0.25">
      <c r="A1681" s="4">
        <v>2017</v>
      </c>
      <c r="B1681" s="4" t="s">
        <v>383</v>
      </c>
      <c r="C1681" t="s">
        <v>242</v>
      </c>
      <c r="D1681" t="s">
        <v>173</v>
      </c>
      <c r="E1681" t="s">
        <v>686</v>
      </c>
      <c r="F1681" s="4">
        <v>35</v>
      </c>
      <c r="G1681">
        <v>34</v>
      </c>
      <c r="H1681">
        <v>1</v>
      </c>
      <c r="I1681">
        <v>35</v>
      </c>
      <c r="J1681">
        <v>3.0571428571428569</v>
      </c>
      <c r="K1681">
        <v>0</v>
      </c>
      <c r="L1681">
        <v>0</v>
      </c>
      <c r="M1681">
        <v>26</v>
      </c>
      <c r="N1681">
        <v>1179</v>
      </c>
      <c r="O1681">
        <v>0.74285714285714288</v>
      </c>
      <c r="P1681">
        <v>31</v>
      </c>
      <c r="Q1681">
        <v>8</v>
      </c>
      <c r="R1681">
        <v>11</v>
      </c>
      <c r="S1681">
        <v>29</v>
      </c>
      <c r="T1681">
        <v>19</v>
      </c>
      <c r="U1681">
        <v>180.47368421052633</v>
      </c>
      <c r="V1681">
        <v>17</v>
      </c>
      <c r="W1681">
        <v>20.411764705882351</v>
      </c>
      <c r="X1681">
        <v>15</v>
      </c>
      <c r="Y1681">
        <v>106.8</v>
      </c>
      <c r="Z1681">
        <v>10</v>
      </c>
      <c r="AA1681">
        <v>283</v>
      </c>
      <c r="AB1681">
        <v>15</v>
      </c>
      <c r="AC1681">
        <v>122</v>
      </c>
      <c r="AD1681">
        <v>0.42857142857142855</v>
      </c>
      <c r="AE1681">
        <v>0</v>
      </c>
      <c r="AF1681">
        <v>0</v>
      </c>
      <c r="AG1681">
        <v>0</v>
      </c>
      <c r="AH1681" s="4">
        <v>9</v>
      </c>
      <c r="AI1681">
        <v>0.9</v>
      </c>
      <c r="AJ1681" s="4">
        <v>2</v>
      </c>
      <c r="AK1681">
        <v>0.2</v>
      </c>
      <c r="AL1681" s="4">
        <v>5</v>
      </c>
      <c r="AM1681">
        <v>0.33333333333333331</v>
      </c>
      <c r="AN1681" s="4">
        <v>1</v>
      </c>
      <c r="AO1681">
        <v>6.6666666666666666E-2</v>
      </c>
      <c r="AP1681" s="4">
        <v>0</v>
      </c>
      <c r="AQ1681">
        <v>0</v>
      </c>
      <c r="AR1681" s="4">
        <v>0</v>
      </c>
      <c r="AS1681">
        <v>0</v>
      </c>
      <c r="AT1681" s="4">
        <v>0</v>
      </c>
      <c r="AU1681" s="4">
        <v>0</v>
      </c>
      <c r="AV1681" s="4">
        <v>1</v>
      </c>
      <c r="AW1681">
        <v>2.0588235294117645</v>
      </c>
      <c r="AX1681" s="4">
        <f t="shared" si="26"/>
        <v>17</v>
      </c>
      <c r="AY1681" s="4">
        <v>1</v>
      </c>
      <c r="AZ1681" s="4">
        <v>7</v>
      </c>
    </row>
    <row r="1682" spans="1:52" x14ac:dyDescent="0.25">
      <c r="A1682" s="4">
        <v>2017</v>
      </c>
      <c r="B1682" s="4" t="s">
        <v>383</v>
      </c>
      <c r="C1682" t="s">
        <v>242</v>
      </c>
      <c r="D1682" t="s">
        <v>275</v>
      </c>
      <c r="E1682" t="s">
        <v>784</v>
      </c>
      <c r="F1682" s="4">
        <v>31</v>
      </c>
      <c r="G1682">
        <v>28</v>
      </c>
      <c r="H1682">
        <v>408</v>
      </c>
      <c r="I1682">
        <v>30</v>
      </c>
      <c r="J1682">
        <v>383.13333333333333</v>
      </c>
      <c r="K1682">
        <v>4</v>
      </c>
      <c r="L1682">
        <v>0.13333333333333333</v>
      </c>
      <c r="M1682">
        <v>26</v>
      </c>
      <c r="N1682">
        <v>3361</v>
      </c>
      <c r="O1682">
        <v>0.83870967741935487</v>
      </c>
      <c r="P1682">
        <v>30</v>
      </c>
      <c r="Q1682">
        <v>11</v>
      </c>
      <c r="R1682">
        <v>1</v>
      </c>
      <c r="S1682">
        <v>688</v>
      </c>
      <c r="T1682">
        <v>19</v>
      </c>
      <c r="U1682">
        <v>26.94736842105263</v>
      </c>
      <c r="V1682">
        <v>21</v>
      </c>
      <c r="W1682">
        <v>112.38095238095238</v>
      </c>
      <c r="X1682">
        <v>8</v>
      </c>
      <c r="Y1682">
        <v>699.5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 s="4">
        <v>2</v>
      </c>
      <c r="AI1682">
        <v>0</v>
      </c>
      <c r="AJ1682" s="4">
        <v>0</v>
      </c>
      <c r="AK1682">
        <v>0</v>
      </c>
      <c r="AL1682" s="4">
        <v>0</v>
      </c>
      <c r="AM1682">
        <v>0</v>
      </c>
      <c r="AN1682" s="4">
        <v>0</v>
      </c>
      <c r="AO1682">
        <v>0</v>
      </c>
      <c r="AP1682" s="4">
        <v>0</v>
      </c>
      <c r="AQ1682">
        <v>0</v>
      </c>
      <c r="AR1682" s="4">
        <v>0</v>
      </c>
      <c r="AS1682">
        <v>0</v>
      </c>
      <c r="AT1682" s="4">
        <v>0</v>
      </c>
      <c r="AU1682" s="4">
        <v>0</v>
      </c>
      <c r="AV1682" s="4">
        <v>0</v>
      </c>
      <c r="AW1682">
        <v>1</v>
      </c>
      <c r="AX1682" s="4">
        <f t="shared" si="26"/>
        <v>31</v>
      </c>
      <c r="AY1682" s="4">
        <v>0</v>
      </c>
      <c r="AZ1682" s="4">
        <v>0</v>
      </c>
    </row>
    <row r="1683" spans="1:52" x14ac:dyDescent="0.25">
      <c r="A1683" s="4">
        <v>2017</v>
      </c>
      <c r="B1683" s="4" t="s">
        <v>383</v>
      </c>
      <c r="C1683" t="s">
        <v>242</v>
      </c>
      <c r="D1683" t="s">
        <v>260</v>
      </c>
      <c r="E1683" t="s">
        <v>769</v>
      </c>
      <c r="F1683" s="4">
        <v>24</v>
      </c>
      <c r="G1683">
        <v>24</v>
      </c>
      <c r="H1683">
        <v>8</v>
      </c>
      <c r="I1683">
        <v>24</v>
      </c>
      <c r="J1683">
        <v>10.541666666666666</v>
      </c>
      <c r="K1683">
        <v>0</v>
      </c>
      <c r="L1683">
        <v>0</v>
      </c>
      <c r="M1683">
        <v>22</v>
      </c>
      <c r="N1683">
        <v>2485</v>
      </c>
      <c r="O1683">
        <v>0.91666666666666663</v>
      </c>
      <c r="P1683">
        <v>22</v>
      </c>
      <c r="Q1683">
        <v>31</v>
      </c>
      <c r="R1683">
        <v>4</v>
      </c>
      <c r="S1683">
        <v>154</v>
      </c>
      <c r="T1683">
        <v>14</v>
      </c>
      <c r="U1683">
        <v>228.07142857142858</v>
      </c>
      <c r="V1683">
        <v>13</v>
      </c>
      <c r="W1683">
        <v>9.0769230769230766</v>
      </c>
      <c r="X1683">
        <v>8</v>
      </c>
      <c r="Y1683">
        <v>255.875</v>
      </c>
      <c r="Z1683">
        <v>14</v>
      </c>
      <c r="AA1683">
        <v>327</v>
      </c>
      <c r="AB1683">
        <v>8</v>
      </c>
      <c r="AC1683">
        <v>280</v>
      </c>
      <c r="AD1683">
        <v>0.33333333333333331</v>
      </c>
      <c r="AE1683">
        <v>0</v>
      </c>
      <c r="AF1683">
        <v>0</v>
      </c>
      <c r="AG1683">
        <v>0</v>
      </c>
      <c r="AH1683" s="4">
        <v>6</v>
      </c>
      <c r="AI1683">
        <v>0.42857142857142855</v>
      </c>
      <c r="AJ1683" s="4">
        <v>1</v>
      </c>
      <c r="AK1683">
        <v>7.1428571428571425E-2</v>
      </c>
      <c r="AL1683" s="4">
        <v>5</v>
      </c>
      <c r="AM1683">
        <v>0.625</v>
      </c>
      <c r="AN1683" s="4">
        <v>0</v>
      </c>
      <c r="AO1683">
        <v>0</v>
      </c>
      <c r="AP1683" s="4">
        <v>0</v>
      </c>
      <c r="AQ1683">
        <v>0</v>
      </c>
      <c r="AR1683" s="4">
        <v>0</v>
      </c>
      <c r="AS1683">
        <v>0</v>
      </c>
      <c r="AT1683" s="4">
        <v>0</v>
      </c>
      <c r="AU1683" s="4">
        <v>0</v>
      </c>
      <c r="AV1683" s="4">
        <v>0</v>
      </c>
      <c r="AW1683">
        <v>1.2</v>
      </c>
      <c r="AX1683" s="4">
        <f t="shared" si="26"/>
        <v>20</v>
      </c>
      <c r="AY1683" s="4">
        <v>0</v>
      </c>
      <c r="AZ1683" s="4">
        <v>0</v>
      </c>
    </row>
    <row r="1684" spans="1:52" x14ac:dyDescent="0.25">
      <c r="A1684" s="4">
        <v>2017</v>
      </c>
      <c r="B1684" s="4" t="s">
        <v>383</v>
      </c>
      <c r="C1684" t="s">
        <v>242</v>
      </c>
      <c r="D1684" t="s">
        <v>267</v>
      </c>
      <c r="E1684" t="s">
        <v>776</v>
      </c>
      <c r="F1684" s="4">
        <v>17</v>
      </c>
      <c r="G1684">
        <v>16</v>
      </c>
      <c r="H1684">
        <v>6</v>
      </c>
      <c r="I1684">
        <v>17</v>
      </c>
      <c r="J1684">
        <v>7.9411764705882355</v>
      </c>
      <c r="K1684">
        <v>0</v>
      </c>
      <c r="L1684">
        <v>0</v>
      </c>
      <c r="M1684">
        <v>15</v>
      </c>
      <c r="N1684">
        <v>1544</v>
      </c>
      <c r="O1684">
        <v>0.88235294117647056</v>
      </c>
      <c r="P1684">
        <v>17</v>
      </c>
      <c r="Q1684">
        <v>14</v>
      </c>
      <c r="R1684">
        <v>2</v>
      </c>
      <c r="S1684">
        <v>92</v>
      </c>
      <c r="T1684">
        <v>8</v>
      </c>
      <c r="U1684">
        <v>195.25</v>
      </c>
      <c r="V1684">
        <v>5</v>
      </c>
      <c r="W1684">
        <v>15.8</v>
      </c>
      <c r="X1684">
        <v>9</v>
      </c>
      <c r="Y1684">
        <v>240.55555555555554</v>
      </c>
      <c r="Z1684">
        <v>8</v>
      </c>
      <c r="AA1684">
        <v>327</v>
      </c>
      <c r="AB1684">
        <v>7</v>
      </c>
      <c r="AC1684">
        <v>287</v>
      </c>
      <c r="AD1684">
        <v>0.41176470588235292</v>
      </c>
      <c r="AE1684">
        <v>0</v>
      </c>
      <c r="AF1684">
        <v>0</v>
      </c>
      <c r="AG1684">
        <v>0</v>
      </c>
      <c r="AH1684" s="4">
        <v>2</v>
      </c>
      <c r="AI1684">
        <v>0.25</v>
      </c>
      <c r="AJ1684" s="4">
        <v>0</v>
      </c>
      <c r="AK1684">
        <v>0</v>
      </c>
      <c r="AL1684" s="4">
        <v>2</v>
      </c>
      <c r="AM1684">
        <v>0.2857142857142857</v>
      </c>
      <c r="AN1684" s="4">
        <v>2</v>
      </c>
      <c r="AO1684">
        <v>0.2857142857142857</v>
      </c>
      <c r="AP1684" s="4">
        <v>0</v>
      </c>
      <c r="AQ1684">
        <v>0</v>
      </c>
      <c r="AR1684" s="4">
        <v>0</v>
      </c>
      <c r="AS1684">
        <v>0</v>
      </c>
      <c r="AT1684" s="4">
        <v>0</v>
      </c>
      <c r="AU1684" s="4">
        <v>0</v>
      </c>
      <c r="AV1684" s="4">
        <v>0</v>
      </c>
      <c r="AW1684">
        <v>1.7</v>
      </c>
      <c r="AX1684" s="4">
        <f t="shared" si="26"/>
        <v>10</v>
      </c>
      <c r="AY1684" s="4">
        <v>0</v>
      </c>
      <c r="AZ1684" s="4">
        <v>0</v>
      </c>
    </row>
    <row r="1685" spans="1:52" x14ac:dyDescent="0.25">
      <c r="A1685" s="4">
        <v>2017</v>
      </c>
      <c r="B1685" s="4" t="s">
        <v>383</v>
      </c>
      <c r="C1685" t="s">
        <v>242</v>
      </c>
      <c r="D1685" t="s">
        <v>276</v>
      </c>
      <c r="E1685" t="s">
        <v>785</v>
      </c>
      <c r="F1685" s="4">
        <v>17</v>
      </c>
      <c r="G1685">
        <v>17</v>
      </c>
      <c r="H1685">
        <v>334</v>
      </c>
      <c r="I1685">
        <v>17</v>
      </c>
      <c r="J1685">
        <v>336.11764705882354</v>
      </c>
      <c r="K1685">
        <v>0</v>
      </c>
      <c r="L1685">
        <v>0</v>
      </c>
      <c r="M1685">
        <v>15</v>
      </c>
      <c r="N1685">
        <v>1000</v>
      </c>
      <c r="O1685">
        <v>0.88235294117647056</v>
      </c>
      <c r="P1685">
        <v>17</v>
      </c>
      <c r="Q1685">
        <v>13</v>
      </c>
      <c r="R1685">
        <v>2</v>
      </c>
      <c r="S1685">
        <v>252</v>
      </c>
      <c r="T1685">
        <v>7</v>
      </c>
      <c r="U1685">
        <v>9.4285714285714288</v>
      </c>
      <c r="V1685">
        <v>7</v>
      </c>
      <c r="W1685">
        <v>42.857142857142854</v>
      </c>
      <c r="X1685">
        <v>10</v>
      </c>
      <c r="Y1685">
        <v>872.4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 s="4">
        <v>1</v>
      </c>
      <c r="AI1685">
        <v>0</v>
      </c>
      <c r="AJ1685" s="4">
        <v>0</v>
      </c>
      <c r="AK1685">
        <v>0</v>
      </c>
      <c r="AL1685" s="4">
        <v>0</v>
      </c>
      <c r="AM1685">
        <v>0</v>
      </c>
      <c r="AN1685" s="4">
        <v>0</v>
      </c>
      <c r="AO1685">
        <v>0</v>
      </c>
      <c r="AP1685" s="4">
        <v>0</v>
      </c>
      <c r="AQ1685">
        <v>0</v>
      </c>
      <c r="AR1685" s="4">
        <v>0</v>
      </c>
      <c r="AS1685">
        <v>0</v>
      </c>
      <c r="AT1685" s="4">
        <v>0</v>
      </c>
      <c r="AU1685" s="4">
        <v>0</v>
      </c>
      <c r="AV1685" s="4">
        <v>0</v>
      </c>
      <c r="AW1685">
        <v>1</v>
      </c>
      <c r="AX1685" s="4">
        <f t="shared" si="26"/>
        <v>17</v>
      </c>
      <c r="AY1685" s="4">
        <v>0</v>
      </c>
      <c r="AZ1685" s="4">
        <v>0</v>
      </c>
    </row>
    <row r="1686" spans="1:52" x14ac:dyDescent="0.25">
      <c r="A1686" s="4">
        <v>2017</v>
      </c>
      <c r="B1686" s="4" t="s">
        <v>383</v>
      </c>
      <c r="C1686" t="s">
        <v>242</v>
      </c>
      <c r="D1686" t="s">
        <v>174</v>
      </c>
      <c r="E1686" t="s">
        <v>687</v>
      </c>
      <c r="F1686" s="4">
        <v>12</v>
      </c>
      <c r="G1686">
        <v>12</v>
      </c>
      <c r="H1686">
        <v>8</v>
      </c>
      <c r="I1686">
        <v>12</v>
      </c>
      <c r="J1686">
        <v>10.583333333333334</v>
      </c>
      <c r="K1686">
        <v>0</v>
      </c>
      <c r="L1686">
        <v>0</v>
      </c>
      <c r="M1686">
        <v>3</v>
      </c>
      <c r="N1686">
        <v>710</v>
      </c>
      <c r="O1686">
        <v>0.25</v>
      </c>
      <c r="P1686">
        <v>12</v>
      </c>
      <c r="Q1686">
        <v>18</v>
      </c>
      <c r="R1686">
        <v>4</v>
      </c>
      <c r="S1686">
        <v>54</v>
      </c>
      <c r="T1686">
        <v>9</v>
      </c>
      <c r="U1686">
        <v>244.88888888888889</v>
      </c>
      <c r="V1686">
        <v>8</v>
      </c>
      <c r="W1686">
        <v>7.25</v>
      </c>
      <c r="X1686">
        <v>3</v>
      </c>
      <c r="Y1686">
        <v>236</v>
      </c>
      <c r="Z1686">
        <v>3</v>
      </c>
      <c r="AA1686">
        <v>393</v>
      </c>
      <c r="AB1686">
        <v>3</v>
      </c>
      <c r="AC1686">
        <v>257</v>
      </c>
      <c r="AD1686">
        <v>0.25</v>
      </c>
      <c r="AE1686">
        <v>0</v>
      </c>
      <c r="AF1686">
        <v>0</v>
      </c>
      <c r="AG1686">
        <v>0</v>
      </c>
      <c r="AH1686" s="4">
        <v>7</v>
      </c>
      <c r="AI1686">
        <v>0</v>
      </c>
      <c r="AJ1686" s="4">
        <v>1</v>
      </c>
      <c r="AK1686">
        <v>0.33333333333333331</v>
      </c>
      <c r="AL1686" s="4">
        <v>1</v>
      </c>
      <c r="AM1686">
        <v>0.33333333333333331</v>
      </c>
      <c r="AN1686" s="4">
        <v>0</v>
      </c>
      <c r="AO1686">
        <v>0</v>
      </c>
      <c r="AP1686" s="4">
        <v>0</v>
      </c>
      <c r="AQ1686">
        <v>0</v>
      </c>
      <c r="AR1686" s="4">
        <v>0</v>
      </c>
      <c r="AS1686">
        <v>0</v>
      </c>
      <c r="AT1686" s="4">
        <v>0</v>
      </c>
      <c r="AU1686" s="4">
        <v>0</v>
      </c>
      <c r="AV1686" s="4">
        <v>0</v>
      </c>
      <c r="AW1686">
        <v>1.7142857142857142</v>
      </c>
      <c r="AX1686" s="4">
        <f t="shared" si="26"/>
        <v>7</v>
      </c>
      <c r="AY1686" s="4">
        <v>0</v>
      </c>
      <c r="AZ1686" s="4">
        <v>0</v>
      </c>
    </row>
    <row r="1687" spans="1:52" x14ac:dyDescent="0.25">
      <c r="A1687" s="4">
        <v>2017</v>
      </c>
      <c r="B1687" s="4" t="s">
        <v>383</v>
      </c>
      <c r="C1687" t="s">
        <v>242</v>
      </c>
      <c r="D1687" t="s">
        <v>259</v>
      </c>
      <c r="E1687" t="s">
        <v>768</v>
      </c>
      <c r="F1687" s="4">
        <v>10</v>
      </c>
      <c r="G1687">
        <v>4</v>
      </c>
      <c r="H1687">
        <v>8</v>
      </c>
      <c r="I1687">
        <v>10</v>
      </c>
      <c r="J1687">
        <v>6.5</v>
      </c>
      <c r="K1687">
        <v>0</v>
      </c>
      <c r="L1687">
        <v>0</v>
      </c>
      <c r="M1687">
        <v>9</v>
      </c>
      <c r="N1687">
        <v>394</v>
      </c>
      <c r="O1687">
        <v>0.9</v>
      </c>
      <c r="P1687">
        <v>5</v>
      </c>
      <c r="Q1687">
        <v>32</v>
      </c>
      <c r="R1687">
        <v>1</v>
      </c>
      <c r="S1687">
        <v>13</v>
      </c>
      <c r="T1687">
        <v>1</v>
      </c>
      <c r="U1687">
        <v>231</v>
      </c>
      <c r="V1687">
        <v>0</v>
      </c>
      <c r="W1687">
        <v>0</v>
      </c>
      <c r="X1687">
        <v>9</v>
      </c>
      <c r="Y1687">
        <v>88.888888888888886</v>
      </c>
      <c r="Z1687">
        <v>1</v>
      </c>
      <c r="AA1687">
        <v>289</v>
      </c>
      <c r="AB1687">
        <v>9</v>
      </c>
      <c r="AC1687">
        <v>104</v>
      </c>
      <c r="AD1687">
        <v>0.9</v>
      </c>
      <c r="AE1687">
        <v>5</v>
      </c>
      <c r="AF1687">
        <v>67</v>
      </c>
      <c r="AG1687">
        <v>0.5</v>
      </c>
      <c r="AH1687" s="4">
        <v>0</v>
      </c>
      <c r="AI1687">
        <v>0</v>
      </c>
      <c r="AJ1687" s="4">
        <v>0</v>
      </c>
      <c r="AK1687">
        <v>0</v>
      </c>
      <c r="AL1687" s="4">
        <v>0</v>
      </c>
      <c r="AM1687">
        <v>0</v>
      </c>
      <c r="AN1687" s="4">
        <v>0</v>
      </c>
      <c r="AO1687">
        <v>0</v>
      </c>
      <c r="AP1687" s="4">
        <v>0</v>
      </c>
      <c r="AQ1687">
        <v>0</v>
      </c>
      <c r="AR1687" s="4">
        <v>0</v>
      </c>
      <c r="AS1687">
        <v>0</v>
      </c>
      <c r="AT1687" s="4">
        <v>0</v>
      </c>
      <c r="AU1687" s="4">
        <v>0</v>
      </c>
      <c r="AV1687" s="4">
        <v>0</v>
      </c>
      <c r="AW1687">
        <v>1</v>
      </c>
      <c r="AX1687" s="4">
        <f t="shared" si="26"/>
        <v>10</v>
      </c>
      <c r="AY1687" s="4">
        <v>0</v>
      </c>
      <c r="AZ1687" s="4">
        <v>0</v>
      </c>
    </row>
    <row r="1688" spans="1:52" x14ac:dyDescent="0.25">
      <c r="A1688" s="4">
        <v>2017</v>
      </c>
      <c r="B1688" s="4" t="s">
        <v>383</v>
      </c>
      <c r="C1688" t="s">
        <v>242</v>
      </c>
      <c r="D1688" t="s">
        <v>266</v>
      </c>
      <c r="E1688" t="s">
        <v>775</v>
      </c>
      <c r="F1688" s="4">
        <v>9</v>
      </c>
      <c r="G1688">
        <v>5</v>
      </c>
      <c r="H1688">
        <v>1</v>
      </c>
      <c r="I1688">
        <v>9</v>
      </c>
      <c r="J1688">
        <v>6.666666666666667</v>
      </c>
      <c r="K1688">
        <v>0</v>
      </c>
      <c r="L1688">
        <v>0</v>
      </c>
      <c r="M1688">
        <v>9</v>
      </c>
      <c r="N1688">
        <v>173</v>
      </c>
      <c r="O1688">
        <v>1</v>
      </c>
      <c r="P1688">
        <v>3</v>
      </c>
      <c r="Q1688">
        <v>23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8</v>
      </c>
      <c r="Y1688">
        <v>112</v>
      </c>
      <c r="Z1688">
        <v>0</v>
      </c>
      <c r="AA1688">
        <v>0</v>
      </c>
      <c r="AB1688">
        <v>7</v>
      </c>
      <c r="AC1688">
        <v>87</v>
      </c>
      <c r="AD1688">
        <v>0.77777777777777779</v>
      </c>
      <c r="AE1688">
        <v>4</v>
      </c>
      <c r="AF1688">
        <v>47</v>
      </c>
      <c r="AG1688">
        <v>0.44444444444444442</v>
      </c>
      <c r="AH1688" s="4">
        <v>0</v>
      </c>
      <c r="AI1688">
        <v>0</v>
      </c>
      <c r="AJ1688" s="4">
        <v>0</v>
      </c>
      <c r="AK1688">
        <v>0</v>
      </c>
      <c r="AL1688" s="4">
        <v>0</v>
      </c>
      <c r="AM1688">
        <v>0</v>
      </c>
      <c r="AN1688" s="4">
        <v>0</v>
      </c>
      <c r="AO1688">
        <v>0</v>
      </c>
      <c r="AP1688" s="4">
        <v>0</v>
      </c>
      <c r="AQ1688">
        <v>0</v>
      </c>
      <c r="AR1688" s="4">
        <v>0</v>
      </c>
      <c r="AS1688">
        <v>0</v>
      </c>
      <c r="AT1688" s="4">
        <v>0</v>
      </c>
      <c r="AU1688" s="4">
        <v>0</v>
      </c>
      <c r="AV1688" s="4">
        <v>0</v>
      </c>
      <c r="AW1688">
        <v>1.125</v>
      </c>
      <c r="AX1688" s="4">
        <f t="shared" si="26"/>
        <v>8</v>
      </c>
      <c r="AY1688" s="4">
        <v>0</v>
      </c>
      <c r="AZ1688" s="4">
        <v>0</v>
      </c>
    </row>
    <row r="1689" spans="1:52" x14ac:dyDescent="0.25">
      <c r="A1689" s="4">
        <v>2017</v>
      </c>
      <c r="B1689" s="4" t="s">
        <v>383</v>
      </c>
      <c r="C1689" t="s">
        <v>242</v>
      </c>
      <c r="D1689" t="s">
        <v>269</v>
      </c>
      <c r="E1689" t="s">
        <v>778</v>
      </c>
      <c r="F1689" s="4">
        <v>5</v>
      </c>
      <c r="G1689">
        <v>4</v>
      </c>
      <c r="H1689">
        <v>4</v>
      </c>
      <c r="I1689">
        <v>5</v>
      </c>
      <c r="J1689">
        <v>6</v>
      </c>
      <c r="K1689">
        <v>0</v>
      </c>
      <c r="L1689">
        <v>0</v>
      </c>
      <c r="M1689">
        <v>5</v>
      </c>
      <c r="N1689">
        <v>100</v>
      </c>
      <c r="O1689">
        <v>1</v>
      </c>
      <c r="P1689">
        <v>1</v>
      </c>
      <c r="Q1689">
        <v>7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3</v>
      </c>
      <c r="Y1689">
        <v>21.666666666666668</v>
      </c>
      <c r="Z1689">
        <v>0</v>
      </c>
      <c r="AA1689">
        <v>0</v>
      </c>
      <c r="AB1689">
        <v>3</v>
      </c>
      <c r="AC1689">
        <v>122</v>
      </c>
      <c r="AD1689">
        <v>0.6</v>
      </c>
      <c r="AE1689">
        <v>2</v>
      </c>
      <c r="AF1689">
        <v>44</v>
      </c>
      <c r="AG1689">
        <v>0.4</v>
      </c>
      <c r="AH1689" s="4">
        <v>0</v>
      </c>
      <c r="AI1689">
        <v>0</v>
      </c>
      <c r="AJ1689" s="4">
        <v>0</v>
      </c>
      <c r="AK1689">
        <v>0</v>
      </c>
      <c r="AL1689" s="4">
        <v>0</v>
      </c>
      <c r="AM1689">
        <v>0</v>
      </c>
      <c r="AN1689" s="4">
        <v>0</v>
      </c>
      <c r="AO1689">
        <v>0</v>
      </c>
      <c r="AP1689" s="4">
        <v>0</v>
      </c>
      <c r="AQ1689">
        <v>0</v>
      </c>
      <c r="AR1689" s="4">
        <v>0</v>
      </c>
      <c r="AS1689">
        <v>0</v>
      </c>
      <c r="AT1689" s="4">
        <v>0</v>
      </c>
      <c r="AU1689" s="4">
        <v>0</v>
      </c>
      <c r="AV1689" s="4">
        <v>0</v>
      </c>
      <c r="AW1689">
        <v>1</v>
      </c>
      <c r="AX1689" s="4">
        <f t="shared" si="26"/>
        <v>5</v>
      </c>
      <c r="AY1689" s="4">
        <v>0</v>
      </c>
      <c r="AZ1689" s="4">
        <v>0</v>
      </c>
    </row>
    <row r="1690" spans="1:52" x14ac:dyDescent="0.25">
      <c r="A1690" s="4">
        <v>2017</v>
      </c>
      <c r="B1690" s="4" t="s">
        <v>383</v>
      </c>
      <c r="C1690" t="s">
        <v>242</v>
      </c>
      <c r="D1690" t="s">
        <v>273</v>
      </c>
      <c r="E1690" t="s">
        <v>782</v>
      </c>
      <c r="F1690" s="4">
        <v>4</v>
      </c>
      <c r="G1690">
        <v>1</v>
      </c>
      <c r="H1690">
        <v>2</v>
      </c>
      <c r="I1690">
        <v>4</v>
      </c>
      <c r="J1690">
        <v>5.5</v>
      </c>
      <c r="K1690">
        <v>0</v>
      </c>
      <c r="L1690">
        <v>0</v>
      </c>
      <c r="M1690">
        <v>4</v>
      </c>
      <c r="N1690">
        <v>179</v>
      </c>
      <c r="O1690">
        <v>1</v>
      </c>
      <c r="P1690">
        <v>2</v>
      </c>
      <c r="Q1690">
        <v>15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4</v>
      </c>
      <c r="Y1690">
        <v>21.25</v>
      </c>
      <c r="Z1690">
        <v>0</v>
      </c>
      <c r="AA1690">
        <v>0</v>
      </c>
      <c r="AB1690">
        <v>4</v>
      </c>
      <c r="AC1690">
        <v>62</v>
      </c>
      <c r="AD1690">
        <v>1</v>
      </c>
      <c r="AE1690">
        <v>3</v>
      </c>
      <c r="AF1690">
        <v>57</v>
      </c>
      <c r="AG1690">
        <v>0.75</v>
      </c>
      <c r="AH1690" s="4">
        <v>0</v>
      </c>
      <c r="AI1690">
        <v>0</v>
      </c>
      <c r="AJ1690" s="4">
        <v>0</v>
      </c>
      <c r="AK1690">
        <v>0</v>
      </c>
      <c r="AL1690" s="4">
        <v>0</v>
      </c>
      <c r="AM1690">
        <v>0</v>
      </c>
      <c r="AN1690" s="4">
        <v>0</v>
      </c>
      <c r="AO1690">
        <v>0</v>
      </c>
      <c r="AP1690" s="4">
        <v>0</v>
      </c>
      <c r="AQ1690">
        <v>0</v>
      </c>
      <c r="AR1690" s="4">
        <v>0</v>
      </c>
      <c r="AS1690">
        <v>0</v>
      </c>
      <c r="AT1690" s="4">
        <v>0</v>
      </c>
      <c r="AU1690" s="4">
        <v>0</v>
      </c>
      <c r="AV1690" s="4">
        <v>0</v>
      </c>
      <c r="AW1690">
        <v>1</v>
      </c>
      <c r="AX1690" s="4">
        <f t="shared" si="26"/>
        <v>4</v>
      </c>
      <c r="AY1690" s="4">
        <v>0</v>
      </c>
      <c r="AZ1690" s="4">
        <v>0</v>
      </c>
    </row>
    <row r="1691" spans="1:52" x14ac:dyDescent="0.25">
      <c r="A1691" s="4">
        <v>2017</v>
      </c>
      <c r="B1691" s="4" t="s">
        <v>383</v>
      </c>
      <c r="C1691" t="s">
        <v>242</v>
      </c>
      <c r="D1691" t="s">
        <v>187</v>
      </c>
      <c r="E1691" t="s">
        <v>700</v>
      </c>
      <c r="F1691" s="4">
        <v>2</v>
      </c>
      <c r="G1691">
        <v>1</v>
      </c>
      <c r="H1691">
        <v>3</v>
      </c>
      <c r="I1691">
        <v>2</v>
      </c>
      <c r="J1691">
        <v>5</v>
      </c>
      <c r="K1691">
        <v>0</v>
      </c>
      <c r="L1691">
        <v>0</v>
      </c>
      <c r="M1691">
        <v>2</v>
      </c>
      <c r="N1691">
        <v>-235</v>
      </c>
      <c r="O1691">
        <v>1</v>
      </c>
      <c r="P1691">
        <v>1</v>
      </c>
      <c r="Q1691">
        <v>20</v>
      </c>
      <c r="R1691">
        <v>1</v>
      </c>
      <c r="S1691">
        <v>17</v>
      </c>
      <c r="T1691">
        <v>0</v>
      </c>
      <c r="U1691">
        <v>0</v>
      </c>
      <c r="V1691">
        <v>0</v>
      </c>
      <c r="W1691">
        <v>0</v>
      </c>
      <c r="X1691">
        <v>2</v>
      </c>
      <c r="Y1691">
        <v>377.5</v>
      </c>
      <c r="Z1691">
        <v>0</v>
      </c>
      <c r="AA1691">
        <v>0</v>
      </c>
      <c r="AB1691">
        <v>1</v>
      </c>
      <c r="AC1691">
        <v>40</v>
      </c>
      <c r="AD1691">
        <v>0.5</v>
      </c>
      <c r="AE1691">
        <v>1</v>
      </c>
      <c r="AF1691">
        <v>40</v>
      </c>
      <c r="AG1691">
        <v>0.5</v>
      </c>
      <c r="AH1691" s="4">
        <v>0</v>
      </c>
      <c r="AI1691">
        <v>0</v>
      </c>
      <c r="AJ1691" s="4">
        <v>0</v>
      </c>
      <c r="AK1691">
        <v>0</v>
      </c>
      <c r="AL1691" s="4">
        <v>0</v>
      </c>
      <c r="AM1691">
        <v>0</v>
      </c>
      <c r="AN1691" s="4">
        <v>0</v>
      </c>
      <c r="AO1691">
        <v>0</v>
      </c>
      <c r="AP1691" s="4">
        <v>0</v>
      </c>
      <c r="AQ1691">
        <v>0</v>
      </c>
      <c r="AR1691" s="4">
        <v>0</v>
      </c>
      <c r="AS1691">
        <v>0</v>
      </c>
      <c r="AT1691" s="4">
        <v>0</v>
      </c>
      <c r="AU1691" s="4">
        <v>0</v>
      </c>
      <c r="AV1691" s="4">
        <v>0</v>
      </c>
      <c r="AW1691">
        <v>1</v>
      </c>
      <c r="AX1691" s="4">
        <f t="shared" si="26"/>
        <v>2</v>
      </c>
      <c r="AY1691" s="4">
        <v>0</v>
      </c>
      <c r="AZ1691" s="4">
        <v>0</v>
      </c>
    </row>
    <row r="1692" spans="1:52" x14ac:dyDescent="0.25">
      <c r="A1692" s="4">
        <v>2017</v>
      </c>
      <c r="B1692" s="4" t="s">
        <v>383</v>
      </c>
      <c r="C1692" t="s">
        <v>242</v>
      </c>
      <c r="D1692" t="s">
        <v>274</v>
      </c>
      <c r="E1692" t="s">
        <v>783</v>
      </c>
      <c r="F1692" s="4">
        <v>2</v>
      </c>
      <c r="G1692">
        <v>1</v>
      </c>
      <c r="H1692">
        <v>2</v>
      </c>
      <c r="I1692">
        <v>2</v>
      </c>
      <c r="J1692">
        <v>3</v>
      </c>
      <c r="K1692">
        <v>0</v>
      </c>
      <c r="L1692">
        <v>0</v>
      </c>
      <c r="M1692">
        <v>2</v>
      </c>
      <c r="N1692">
        <v>-1</v>
      </c>
      <c r="O1692">
        <v>1</v>
      </c>
      <c r="P1692">
        <v>1</v>
      </c>
      <c r="Q1692">
        <v>22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2</v>
      </c>
      <c r="Y1692">
        <v>48.5</v>
      </c>
      <c r="Z1692">
        <v>0</v>
      </c>
      <c r="AA1692">
        <v>0</v>
      </c>
      <c r="AB1692">
        <v>2</v>
      </c>
      <c r="AC1692">
        <v>62</v>
      </c>
      <c r="AD1692">
        <v>1</v>
      </c>
      <c r="AE1692">
        <v>1</v>
      </c>
      <c r="AF1692">
        <v>34</v>
      </c>
      <c r="AG1692">
        <v>0.5</v>
      </c>
      <c r="AH1692" s="4">
        <v>0</v>
      </c>
      <c r="AI1692">
        <v>0</v>
      </c>
      <c r="AJ1692" s="4">
        <v>0</v>
      </c>
      <c r="AK1692">
        <v>0</v>
      </c>
      <c r="AL1692" s="4">
        <v>0</v>
      </c>
      <c r="AM1692">
        <v>0</v>
      </c>
      <c r="AN1692" s="4">
        <v>0</v>
      </c>
      <c r="AO1692">
        <v>0</v>
      </c>
      <c r="AP1692" s="4">
        <v>0</v>
      </c>
      <c r="AQ1692">
        <v>0</v>
      </c>
      <c r="AR1692" s="4">
        <v>0</v>
      </c>
      <c r="AS1692">
        <v>0</v>
      </c>
      <c r="AT1692" s="4">
        <v>0</v>
      </c>
      <c r="AU1692" s="4">
        <v>0</v>
      </c>
      <c r="AV1692" s="4">
        <v>0</v>
      </c>
      <c r="AW1692">
        <v>1</v>
      </c>
      <c r="AX1692" s="4">
        <f t="shared" si="26"/>
        <v>2</v>
      </c>
      <c r="AY1692" s="4">
        <v>0</v>
      </c>
      <c r="AZ1692" s="4">
        <v>0</v>
      </c>
    </row>
    <row r="1693" spans="1:52" x14ac:dyDescent="0.25">
      <c r="A1693" s="4">
        <v>2017</v>
      </c>
      <c r="B1693" s="4" t="s">
        <v>383</v>
      </c>
      <c r="C1693" t="s">
        <v>242</v>
      </c>
      <c r="D1693" t="s">
        <v>171</v>
      </c>
      <c r="E1693" t="s">
        <v>684</v>
      </c>
      <c r="F1693" s="4">
        <v>2</v>
      </c>
      <c r="G1693">
        <v>2</v>
      </c>
      <c r="H1693">
        <v>4</v>
      </c>
      <c r="I1693">
        <v>2</v>
      </c>
      <c r="J1693">
        <v>6</v>
      </c>
      <c r="K1693">
        <v>0</v>
      </c>
      <c r="L1693">
        <v>0</v>
      </c>
      <c r="M1693">
        <v>1</v>
      </c>
      <c r="N1693">
        <v>1191</v>
      </c>
      <c r="O1693">
        <v>0.5</v>
      </c>
      <c r="P1693">
        <v>2</v>
      </c>
      <c r="Q1693">
        <v>13</v>
      </c>
      <c r="R1693">
        <v>1</v>
      </c>
      <c r="S1693">
        <v>43</v>
      </c>
      <c r="T1693">
        <v>1</v>
      </c>
      <c r="U1693">
        <v>105</v>
      </c>
      <c r="V1693">
        <v>1</v>
      </c>
      <c r="W1693">
        <v>2</v>
      </c>
      <c r="X1693">
        <v>1</v>
      </c>
      <c r="Y1693">
        <v>772</v>
      </c>
      <c r="Z1693">
        <v>1</v>
      </c>
      <c r="AA1693">
        <v>947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 s="4">
        <v>0</v>
      </c>
      <c r="AI1693">
        <v>0</v>
      </c>
      <c r="AJ1693" s="4">
        <v>0</v>
      </c>
      <c r="AK1693">
        <v>0</v>
      </c>
      <c r="AL1693" s="4">
        <v>0</v>
      </c>
      <c r="AM1693">
        <v>0</v>
      </c>
      <c r="AN1693" s="4">
        <v>0</v>
      </c>
      <c r="AO1693">
        <v>0</v>
      </c>
      <c r="AP1693" s="4">
        <v>0</v>
      </c>
      <c r="AQ1693">
        <v>0</v>
      </c>
      <c r="AR1693" s="4">
        <v>0</v>
      </c>
      <c r="AS1693">
        <v>0</v>
      </c>
      <c r="AT1693" s="4">
        <v>0</v>
      </c>
      <c r="AU1693" s="4">
        <v>0</v>
      </c>
      <c r="AV1693" s="4">
        <v>0</v>
      </c>
      <c r="AW1693">
        <v>1</v>
      </c>
      <c r="AX1693" s="4">
        <f t="shared" si="26"/>
        <v>2</v>
      </c>
      <c r="AY1693" s="4">
        <v>0</v>
      </c>
      <c r="AZ1693" s="4">
        <v>0</v>
      </c>
    </row>
    <row r="1694" spans="1:52" x14ac:dyDescent="0.25">
      <c r="A1694" s="4">
        <v>2017</v>
      </c>
      <c r="B1694" s="4" t="s">
        <v>383</v>
      </c>
      <c r="C1694" t="s">
        <v>242</v>
      </c>
      <c r="D1694" t="s">
        <v>268</v>
      </c>
      <c r="E1694" t="s">
        <v>777</v>
      </c>
      <c r="F1694" s="4">
        <v>2</v>
      </c>
      <c r="G1694">
        <v>2</v>
      </c>
      <c r="H1694">
        <v>7</v>
      </c>
      <c r="I1694">
        <v>2</v>
      </c>
      <c r="J1694">
        <v>18.5</v>
      </c>
      <c r="K1694">
        <v>0</v>
      </c>
      <c r="L1694">
        <v>0</v>
      </c>
      <c r="M1694">
        <v>2</v>
      </c>
      <c r="N1694">
        <v>2499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21</v>
      </c>
      <c r="Z1694">
        <v>0</v>
      </c>
      <c r="AA1694">
        <v>0</v>
      </c>
      <c r="AB1694">
        <v>2</v>
      </c>
      <c r="AC1694">
        <v>46</v>
      </c>
      <c r="AD1694">
        <v>1</v>
      </c>
      <c r="AE1694">
        <v>1</v>
      </c>
      <c r="AF1694">
        <v>37</v>
      </c>
      <c r="AG1694">
        <v>0.5</v>
      </c>
      <c r="AH1694" s="4">
        <v>0</v>
      </c>
      <c r="AI1694">
        <v>0</v>
      </c>
      <c r="AJ1694" s="4">
        <v>0</v>
      </c>
      <c r="AK1694">
        <v>0</v>
      </c>
      <c r="AL1694" s="4">
        <v>0</v>
      </c>
      <c r="AM1694">
        <v>0</v>
      </c>
      <c r="AN1694" s="4">
        <v>0</v>
      </c>
      <c r="AO1694">
        <v>0</v>
      </c>
      <c r="AP1694" s="4">
        <v>0</v>
      </c>
      <c r="AQ1694">
        <v>0</v>
      </c>
      <c r="AR1694" s="4">
        <v>0</v>
      </c>
      <c r="AS1694">
        <v>0</v>
      </c>
      <c r="AT1694" s="4">
        <v>0</v>
      </c>
      <c r="AU1694" s="4">
        <v>0</v>
      </c>
      <c r="AV1694" s="4">
        <v>0</v>
      </c>
      <c r="AW1694">
        <v>1</v>
      </c>
      <c r="AX1694" s="4">
        <f t="shared" si="26"/>
        <v>2</v>
      </c>
      <c r="AY1694" s="4">
        <v>0</v>
      </c>
      <c r="AZ1694" s="4">
        <v>0</v>
      </c>
    </row>
    <row r="1695" spans="1:52" x14ac:dyDescent="0.25">
      <c r="A1695" s="4">
        <v>2017</v>
      </c>
      <c r="B1695" s="4" t="s">
        <v>383</v>
      </c>
      <c r="C1695" t="s">
        <v>242</v>
      </c>
      <c r="D1695" t="s">
        <v>405</v>
      </c>
      <c r="E1695" t="s">
        <v>902</v>
      </c>
      <c r="F1695" s="4">
        <v>2</v>
      </c>
      <c r="G1695">
        <v>2</v>
      </c>
      <c r="H1695">
        <v>0</v>
      </c>
      <c r="I1695">
        <v>2</v>
      </c>
      <c r="J1695">
        <v>5</v>
      </c>
      <c r="K1695">
        <v>0</v>
      </c>
      <c r="L1695">
        <v>0</v>
      </c>
      <c r="M1695">
        <v>2</v>
      </c>
      <c r="N1695">
        <v>987</v>
      </c>
      <c r="O1695">
        <v>1</v>
      </c>
      <c r="P1695">
        <v>2</v>
      </c>
      <c r="Q1695">
        <v>12</v>
      </c>
      <c r="R1695">
        <v>0</v>
      </c>
      <c r="S1695">
        <v>0</v>
      </c>
      <c r="T1695">
        <v>1</v>
      </c>
      <c r="U1695">
        <v>113</v>
      </c>
      <c r="V1695">
        <v>1</v>
      </c>
      <c r="W1695">
        <v>8</v>
      </c>
      <c r="X1695">
        <v>1</v>
      </c>
      <c r="Y1695">
        <v>135</v>
      </c>
      <c r="Z1695">
        <v>1</v>
      </c>
      <c r="AA1695">
        <v>403</v>
      </c>
      <c r="AB1695">
        <v>1</v>
      </c>
      <c r="AC1695">
        <v>164</v>
      </c>
      <c r="AD1695">
        <v>0.5</v>
      </c>
      <c r="AE1695">
        <v>0</v>
      </c>
      <c r="AF1695">
        <v>0</v>
      </c>
      <c r="AG1695">
        <v>0</v>
      </c>
      <c r="AH1695" s="4">
        <v>0</v>
      </c>
      <c r="AI1695">
        <v>0</v>
      </c>
      <c r="AJ1695" s="4">
        <v>0</v>
      </c>
      <c r="AK1695">
        <v>0</v>
      </c>
      <c r="AL1695" s="4">
        <v>0</v>
      </c>
      <c r="AM1695">
        <v>0</v>
      </c>
      <c r="AN1695" s="4">
        <v>0</v>
      </c>
      <c r="AO1695">
        <v>0</v>
      </c>
      <c r="AP1695" s="4">
        <v>0</v>
      </c>
      <c r="AQ1695">
        <v>0</v>
      </c>
      <c r="AR1695" s="4">
        <v>0</v>
      </c>
      <c r="AS1695">
        <v>0</v>
      </c>
      <c r="AT1695" s="4">
        <v>0</v>
      </c>
      <c r="AU1695" s="4">
        <v>0</v>
      </c>
      <c r="AV1695" s="4">
        <v>0</v>
      </c>
      <c r="AW1695">
        <v>2</v>
      </c>
      <c r="AX1695" s="4">
        <f t="shared" si="26"/>
        <v>1</v>
      </c>
      <c r="AY1695" s="4">
        <v>1</v>
      </c>
      <c r="AZ1695" s="4">
        <v>36</v>
      </c>
    </row>
    <row r="1696" spans="1:52" x14ac:dyDescent="0.25">
      <c r="A1696" s="4">
        <v>2017</v>
      </c>
      <c r="B1696" s="4" t="s">
        <v>383</v>
      </c>
      <c r="C1696" t="s">
        <v>242</v>
      </c>
      <c r="D1696" t="s">
        <v>270</v>
      </c>
      <c r="E1696" t="s">
        <v>779</v>
      </c>
      <c r="F1696" s="4">
        <v>2</v>
      </c>
      <c r="G1696">
        <v>2</v>
      </c>
      <c r="H1696">
        <v>7</v>
      </c>
      <c r="I1696">
        <v>2</v>
      </c>
      <c r="J1696">
        <v>8</v>
      </c>
      <c r="K1696">
        <v>0</v>
      </c>
      <c r="L1696">
        <v>0</v>
      </c>
      <c r="M1696">
        <v>2</v>
      </c>
      <c r="N1696">
        <v>5788</v>
      </c>
      <c r="O1696">
        <v>1</v>
      </c>
      <c r="P1696">
        <v>1</v>
      </c>
      <c r="Q1696">
        <v>9</v>
      </c>
      <c r="R1696">
        <v>0</v>
      </c>
      <c r="S1696">
        <v>0</v>
      </c>
      <c r="T1696">
        <v>1</v>
      </c>
      <c r="U1696">
        <v>74</v>
      </c>
      <c r="V1696">
        <v>1</v>
      </c>
      <c r="W1696">
        <v>267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 s="4">
        <v>0</v>
      </c>
      <c r="AI1696">
        <v>0</v>
      </c>
      <c r="AJ1696" s="4">
        <v>0</v>
      </c>
      <c r="AK1696">
        <v>0</v>
      </c>
      <c r="AL1696" s="4">
        <v>0</v>
      </c>
      <c r="AM1696">
        <v>0</v>
      </c>
      <c r="AN1696" s="4">
        <v>0</v>
      </c>
      <c r="AO1696">
        <v>0</v>
      </c>
      <c r="AP1696" s="4">
        <v>0</v>
      </c>
      <c r="AQ1696">
        <v>0</v>
      </c>
      <c r="AR1696" s="4">
        <v>0</v>
      </c>
      <c r="AS1696">
        <v>0</v>
      </c>
      <c r="AT1696" s="4">
        <v>0</v>
      </c>
      <c r="AU1696" s="4">
        <v>0</v>
      </c>
      <c r="AV1696" s="4">
        <v>0</v>
      </c>
      <c r="AW1696">
        <v>1</v>
      </c>
      <c r="AX1696" s="4">
        <f t="shared" si="26"/>
        <v>2</v>
      </c>
      <c r="AY1696" s="4">
        <v>0</v>
      </c>
      <c r="AZ1696" s="4">
        <v>0</v>
      </c>
    </row>
    <row r="1697" spans="1:52" x14ac:dyDescent="0.25">
      <c r="A1697" s="4">
        <v>2017</v>
      </c>
      <c r="B1697" s="4" t="s">
        <v>383</v>
      </c>
      <c r="C1697" t="s">
        <v>242</v>
      </c>
      <c r="D1697" t="s">
        <v>191</v>
      </c>
      <c r="E1697" t="s">
        <v>704</v>
      </c>
      <c r="F1697" s="4">
        <v>1</v>
      </c>
      <c r="G1697">
        <v>1</v>
      </c>
      <c r="H1697">
        <v>4</v>
      </c>
      <c r="I1697">
        <v>1</v>
      </c>
      <c r="J1697">
        <v>5</v>
      </c>
      <c r="K1697">
        <v>0</v>
      </c>
      <c r="L1697">
        <v>0</v>
      </c>
      <c r="M1697">
        <v>1</v>
      </c>
      <c r="N1697">
        <v>4379</v>
      </c>
      <c r="O1697">
        <v>1</v>
      </c>
      <c r="P1697">
        <v>1</v>
      </c>
      <c r="Q1697">
        <v>6</v>
      </c>
      <c r="R1697">
        <v>1</v>
      </c>
      <c r="S1697">
        <v>16</v>
      </c>
      <c r="T1697">
        <v>1</v>
      </c>
      <c r="U1697">
        <v>170</v>
      </c>
      <c r="V1697">
        <v>1</v>
      </c>
      <c r="W1697">
        <v>520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 s="4">
        <v>0</v>
      </c>
      <c r="AI1697">
        <v>0</v>
      </c>
      <c r="AJ1697" s="4">
        <v>0</v>
      </c>
      <c r="AK1697">
        <v>0</v>
      </c>
      <c r="AL1697" s="4">
        <v>0</v>
      </c>
      <c r="AM1697">
        <v>0</v>
      </c>
      <c r="AN1697" s="4">
        <v>0</v>
      </c>
      <c r="AO1697">
        <v>0</v>
      </c>
      <c r="AP1697" s="4">
        <v>0</v>
      </c>
      <c r="AQ1697">
        <v>0</v>
      </c>
      <c r="AR1697" s="4">
        <v>0</v>
      </c>
      <c r="AS1697">
        <v>0</v>
      </c>
      <c r="AT1697" s="4">
        <v>0</v>
      </c>
      <c r="AU1697" s="4">
        <v>0</v>
      </c>
      <c r="AV1697" s="4">
        <v>0</v>
      </c>
      <c r="AW1697">
        <v>1</v>
      </c>
      <c r="AX1697" s="4">
        <f t="shared" si="26"/>
        <v>1</v>
      </c>
      <c r="AY1697" s="4">
        <v>0</v>
      </c>
      <c r="AZ1697" s="4">
        <v>0</v>
      </c>
    </row>
    <row r="1698" spans="1:52" x14ac:dyDescent="0.25">
      <c r="A1698" s="4">
        <v>2017</v>
      </c>
      <c r="B1698" s="4" t="s">
        <v>383</v>
      </c>
      <c r="C1698" t="s">
        <v>242</v>
      </c>
      <c r="D1698" t="s">
        <v>406</v>
      </c>
      <c r="E1698" t="s">
        <v>903</v>
      </c>
      <c r="F1698" s="4">
        <v>1</v>
      </c>
      <c r="G1698">
        <v>1</v>
      </c>
      <c r="H1698">
        <v>2</v>
      </c>
      <c r="I1698">
        <v>1</v>
      </c>
      <c r="J1698">
        <v>3</v>
      </c>
      <c r="K1698">
        <v>0</v>
      </c>
      <c r="L1698">
        <v>0</v>
      </c>
      <c r="M1698">
        <v>1</v>
      </c>
      <c r="N1698">
        <v>1877</v>
      </c>
      <c r="O1698">
        <v>1</v>
      </c>
      <c r="P1698">
        <v>1</v>
      </c>
      <c r="Q1698">
        <v>9</v>
      </c>
      <c r="R1698">
        <v>1</v>
      </c>
      <c r="S1698">
        <v>10</v>
      </c>
      <c r="T1698">
        <v>1</v>
      </c>
      <c r="U1698">
        <v>62</v>
      </c>
      <c r="V1698">
        <v>1</v>
      </c>
      <c r="W1698">
        <v>1</v>
      </c>
      <c r="X1698">
        <v>0</v>
      </c>
      <c r="Y1698">
        <v>0</v>
      </c>
      <c r="Z1698">
        <v>1</v>
      </c>
      <c r="AA1698">
        <v>122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 s="4">
        <v>0</v>
      </c>
      <c r="AI1698">
        <v>0</v>
      </c>
      <c r="AJ1698" s="4">
        <v>0</v>
      </c>
      <c r="AK1698">
        <v>0</v>
      </c>
      <c r="AL1698" s="4">
        <v>0</v>
      </c>
      <c r="AM1698">
        <v>0</v>
      </c>
      <c r="AN1698" s="4">
        <v>0</v>
      </c>
      <c r="AO1698">
        <v>0</v>
      </c>
      <c r="AP1698" s="4">
        <v>0</v>
      </c>
      <c r="AQ1698">
        <v>0</v>
      </c>
      <c r="AR1698" s="4">
        <v>0</v>
      </c>
      <c r="AS1698">
        <v>0</v>
      </c>
      <c r="AT1698" s="4">
        <v>0</v>
      </c>
      <c r="AU1698" s="4">
        <v>0</v>
      </c>
      <c r="AV1698" s="4">
        <v>0</v>
      </c>
      <c r="AW1698">
        <v>1</v>
      </c>
      <c r="AX1698" s="4">
        <f t="shared" si="26"/>
        <v>1</v>
      </c>
      <c r="AY1698" s="4">
        <v>1</v>
      </c>
      <c r="AZ1698" s="4">
        <v>460</v>
      </c>
    </row>
    <row r="1699" spans="1:52" x14ac:dyDescent="0.25">
      <c r="A1699" s="4">
        <v>2017</v>
      </c>
      <c r="B1699" s="4" t="s">
        <v>383</v>
      </c>
      <c r="C1699" t="s">
        <v>279</v>
      </c>
      <c r="D1699" t="s">
        <v>268</v>
      </c>
      <c r="E1699" t="s">
        <v>777</v>
      </c>
      <c r="F1699" s="4">
        <v>201</v>
      </c>
      <c r="G1699">
        <v>108</v>
      </c>
      <c r="H1699">
        <v>2</v>
      </c>
      <c r="I1699">
        <v>201</v>
      </c>
      <c r="J1699">
        <v>5.0796019900497509</v>
      </c>
      <c r="K1699">
        <v>4</v>
      </c>
      <c r="L1699">
        <v>1.9900497512437811E-2</v>
      </c>
      <c r="M1699">
        <v>196</v>
      </c>
      <c r="N1699">
        <v>1214</v>
      </c>
      <c r="O1699">
        <v>0.97512437810945274</v>
      </c>
      <c r="P1699">
        <v>124</v>
      </c>
      <c r="Q1699">
        <v>24</v>
      </c>
      <c r="R1699">
        <v>44</v>
      </c>
      <c r="S1699">
        <v>33</v>
      </c>
      <c r="T1699">
        <v>10</v>
      </c>
      <c r="U1699">
        <v>117.9</v>
      </c>
      <c r="V1699">
        <v>8</v>
      </c>
      <c r="W1699">
        <v>181.5</v>
      </c>
      <c r="X1699">
        <v>190</v>
      </c>
      <c r="Y1699">
        <v>79.968421052631584</v>
      </c>
      <c r="Z1699">
        <v>9</v>
      </c>
      <c r="AA1699">
        <v>172</v>
      </c>
      <c r="AB1699">
        <v>189</v>
      </c>
      <c r="AC1699">
        <v>99</v>
      </c>
      <c r="AD1699">
        <v>0.94029850746268662</v>
      </c>
      <c r="AE1699">
        <v>111</v>
      </c>
      <c r="AF1699">
        <v>86</v>
      </c>
      <c r="AG1699">
        <v>0.55223880597014929</v>
      </c>
      <c r="AH1699" s="4">
        <v>4</v>
      </c>
      <c r="AI1699">
        <v>0.44444444444444442</v>
      </c>
      <c r="AJ1699" s="4">
        <v>0</v>
      </c>
      <c r="AK1699">
        <v>0</v>
      </c>
      <c r="AL1699" s="4">
        <v>3</v>
      </c>
      <c r="AM1699">
        <v>1.5873015873015872E-2</v>
      </c>
      <c r="AN1699" s="4">
        <v>2</v>
      </c>
      <c r="AO1699">
        <v>1.0582010582010581E-2</v>
      </c>
      <c r="AP1699" s="4">
        <v>7</v>
      </c>
      <c r="AQ1699">
        <v>3.482587064676617E-2</v>
      </c>
      <c r="AR1699" s="4">
        <v>2</v>
      </c>
      <c r="AS1699">
        <v>9.9502487562189053E-3</v>
      </c>
      <c r="AT1699" s="4">
        <v>0</v>
      </c>
      <c r="AU1699" s="4">
        <v>0</v>
      </c>
      <c r="AV1699" s="4">
        <v>0</v>
      </c>
      <c r="AW1699">
        <v>2.1382978723404253</v>
      </c>
      <c r="AX1699" s="4">
        <f t="shared" si="26"/>
        <v>94.000000000000014</v>
      </c>
      <c r="AY1699" s="4">
        <v>0</v>
      </c>
      <c r="AZ1699" s="4">
        <v>0</v>
      </c>
    </row>
    <row r="1700" spans="1:52" x14ac:dyDescent="0.25">
      <c r="A1700" s="4">
        <v>2017</v>
      </c>
      <c r="B1700" s="4" t="s">
        <v>383</v>
      </c>
      <c r="C1700" t="s">
        <v>279</v>
      </c>
      <c r="D1700" t="s">
        <v>269</v>
      </c>
      <c r="E1700" t="s">
        <v>778</v>
      </c>
      <c r="F1700" s="4">
        <v>196</v>
      </c>
      <c r="G1700">
        <v>98</v>
      </c>
      <c r="H1700">
        <v>2</v>
      </c>
      <c r="I1700">
        <v>196</v>
      </c>
      <c r="J1700">
        <v>4.3520408163265305</v>
      </c>
      <c r="K1700">
        <v>0</v>
      </c>
      <c r="L1700">
        <v>0</v>
      </c>
      <c r="M1700">
        <v>194</v>
      </c>
      <c r="N1700">
        <v>179</v>
      </c>
      <c r="O1700">
        <v>0.98979591836734693</v>
      </c>
      <c r="P1700">
        <v>81</v>
      </c>
      <c r="Q1700">
        <v>21</v>
      </c>
      <c r="R1700">
        <v>27</v>
      </c>
      <c r="S1700">
        <v>21</v>
      </c>
      <c r="T1700">
        <v>12</v>
      </c>
      <c r="U1700">
        <v>80.916666666666671</v>
      </c>
      <c r="V1700">
        <v>10</v>
      </c>
      <c r="W1700">
        <v>10.6</v>
      </c>
      <c r="X1700">
        <v>178</v>
      </c>
      <c r="Y1700">
        <v>50.865168539325843</v>
      </c>
      <c r="Z1700">
        <v>11</v>
      </c>
      <c r="AA1700">
        <v>131</v>
      </c>
      <c r="AB1700">
        <v>181</v>
      </c>
      <c r="AC1700">
        <v>71</v>
      </c>
      <c r="AD1700">
        <v>0.92346938775510201</v>
      </c>
      <c r="AE1700">
        <v>118</v>
      </c>
      <c r="AF1700">
        <v>56</v>
      </c>
      <c r="AG1700">
        <v>0.60204081632653061</v>
      </c>
      <c r="AH1700" s="4">
        <v>2</v>
      </c>
      <c r="AI1700">
        <v>0.18181818181818182</v>
      </c>
      <c r="AJ1700" s="4">
        <v>0</v>
      </c>
      <c r="AK1700">
        <v>0</v>
      </c>
      <c r="AL1700" s="4">
        <v>4</v>
      </c>
      <c r="AM1700">
        <v>2.2099447513812154E-2</v>
      </c>
      <c r="AN1700" s="4">
        <v>3</v>
      </c>
      <c r="AO1700">
        <v>1.6574585635359115E-2</v>
      </c>
      <c r="AP1700" s="4">
        <v>6</v>
      </c>
      <c r="AQ1700">
        <v>3.0612244897959183E-2</v>
      </c>
      <c r="AR1700" s="4">
        <v>3</v>
      </c>
      <c r="AS1700">
        <v>1.5306122448979591E-2</v>
      </c>
      <c r="AT1700" s="4">
        <v>0</v>
      </c>
      <c r="AU1700" s="4">
        <v>0</v>
      </c>
      <c r="AV1700" s="4">
        <v>0</v>
      </c>
      <c r="AW1700">
        <v>2.0631578947368423</v>
      </c>
      <c r="AX1700" s="4">
        <f t="shared" si="26"/>
        <v>94.999999999999986</v>
      </c>
      <c r="AY1700" s="4">
        <v>0</v>
      </c>
      <c r="AZ1700" s="4">
        <v>0</v>
      </c>
    </row>
    <row r="1701" spans="1:52" x14ac:dyDescent="0.25">
      <c r="A1701" s="4">
        <v>2017</v>
      </c>
      <c r="B1701" s="4" t="s">
        <v>383</v>
      </c>
      <c r="C1701" t="s">
        <v>279</v>
      </c>
      <c r="D1701" t="s">
        <v>273</v>
      </c>
      <c r="E1701" t="s">
        <v>782</v>
      </c>
      <c r="F1701" s="4">
        <v>189</v>
      </c>
      <c r="G1701">
        <v>137</v>
      </c>
      <c r="H1701">
        <v>2</v>
      </c>
      <c r="I1701">
        <v>189</v>
      </c>
      <c r="J1701">
        <v>4.333333333333333</v>
      </c>
      <c r="K1701">
        <v>4</v>
      </c>
      <c r="L1701">
        <v>2.1164021164021163E-2</v>
      </c>
      <c r="M1701">
        <v>183</v>
      </c>
      <c r="N1701">
        <v>323</v>
      </c>
      <c r="O1701">
        <v>0.96825396825396826</v>
      </c>
      <c r="P1701">
        <v>96</v>
      </c>
      <c r="Q1701">
        <v>22</v>
      </c>
      <c r="R1701">
        <v>18</v>
      </c>
      <c r="S1701">
        <v>25</v>
      </c>
      <c r="T1701">
        <v>9</v>
      </c>
      <c r="U1701">
        <v>121.55555555555556</v>
      </c>
      <c r="V1701">
        <v>3</v>
      </c>
      <c r="W1701">
        <v>115.33333333333333</v>
      </c>
      <c r="X1701">
        <v>173</v>
      </c>
      <c r="Y1701">
        <v>52.277456647398843</v>
      </c>
      <c r="Z1701">
        <v>9</v>
      </c>
      <c r="AA1701">
        <v>182</v>
      </c>
      <c r="AB1701">
        <v>178</v>
      </c>
      <c r="AC1701">
        <v>74</v>
      </c>
      <c r="AD1701">
        <v>0.94179894179894175</v>
      </c>
      <c r="AE1701">
        <v>102</v>
      </c>
      <c r="AF1701">
        <v>59</v>
      </c>
      <c r="AG1701">
        <v>0.53968253968253965</v>
      </c>
      <c r="AH1701" s="4">
        <v>0</v>
      </c>
      <c r="AI1701">
        <v>0</v>
      </c>
      <c r="AJ1701" s="4">
        <v>0</v>
      </c>
      <c r="AK1701">
        <v>0</v>
      </c>
      <c r="AL1701" s="4">
        <v>1</v>
      </c>
      <c r="AM1701">
        <v>5.6179775280898875E-3</v>
      </c>
      <c r="AN1701" s="4">
        <v>2</v>
      </c>
      <c r="AO1701">
        <v>1.1235955056179775E-2</v>
      </c>
      <c r="AP1701" s="4">
        <v>1</v>
      </c>
      <c r="AQ1701">
        <v>5.2910052910052907E-3</v>
      </c>
      <c r="AR1701" s="4">
        <v>2</v>
      </c>
      <c r="AS1701">
        <v>1.0582010582010581E-2</v>
      </c>
      <c r="AT1701" s="4">
        <v>0</v>
      </c>
      <c r="AU1701" s="4">
        <v>0</v>
      </c>
      <c r="AV1701" s="4">
        <v>0</v>
      </c>
      <c r="AW1701">
        <v>2.0106382978723403</v>
      </c>
      <c r="AX1701" s="4">
        <f t="shared" si="26"/>
        <v>94</v>
      </c>
      <c r="AY1701" s="4">
        <v>0</v>
      </c>
      <c r="AZ1701" s="4">
        <v>0</v>
      </c>
    </row>
    <row r="1702" spans="1:52" x14ac:dyDescent="0.25">
      <c r="A1702" s="4">
        <v>2017</v>
      </c>
      <c r="B1702" s="4" t="s">
        <v>383</v>
      </c>
      <c r="C1702" t="s">
        <v>279</v>
      </c>
      <c r="D1702" t="s">
        <v>266</v>
      </c>
      <c r="E1702" t="s">
        <v>775</v>
      </c>
      <c r="F1702" s="4">
        <v>147</v>
      </c>
      <c r="G1702">
        <v>54</v>
      </c>
      <c r="H1702">
        <v>3</v>
      </c>
      <c r="I1702">
        <v>147</v>
      </c>
      <c r="J1702">
        <v>6.1700680272108848</v>
      </c>
      <c r="K1702">
        <v>0</v>
      </c>
      <c r="L1702">
        <v>0</v>
      </c>
      <c r="M1702">
        <v>146</v>
      </c>
      <c r="N1702">
        <v>225</v>
      </c>
      <c r="O1702">
        <v>0.99319727891156462</v>
      </c>
      <c r="P1702">
        <v>101</v>
      </c>
      <c r="Q1702">
        <v>26</v>
      </c>
      <c r="R1702">
        <v>28</v>
      </c>
      <c r="S1702">
        <v>46</v>
      </c>
      <c r="T1702">
        <v>7</v>
      </c>
      <c r="U1702">
        <v>212.28571428571428</v>
      </c>
      <c r="V1702">
        <v>6</v>
      </c>
      <c r="W1702">
        <v>18.333333333333332</v>
      </c>
      <c r="X1702">
        <v>137</v>
      </c>
      <c r="Y1702">
        <v>89.948905109489047</v>
      </c>
      <c r="Z1702">
        <v>6</v>
      </c>
      <c r="AA1702">
        <v>243</v>
      </c>
      <c r="AB1702">
        <v>135</v>
      </c>
      <c r="AC1702">
        <v>113</v>
      </c>
      <c r="AD1702">
        <v>0.91836734693877553</v>
      </c>
      <c r="AE1702">
        <v>72</v>
      </c>
      <c r="AF1702">
        <v>91</v>
      </c>
      <c r="AG1702">
        <v>0.48979591836734693</v>
      </c>
      <c r="AH1702" s="4">
        <v>1</v>
      </c>
      <c r="AI1702">
        <v>0.16666666666666666</v>
      </c>
      <c r="AJ1702" s="4">
        <v>0</v>
      </c>
      <c r="AK1702">
        <v>0</v>
      </c>
      <c r="AL1702" s="4">
        <v>6</v>
      </c>
      <c r="AM1702">
        <v>4.4444444444444446E-2</v>
      </c>
      <c r="AN1702" s="4">
        <v>6</v>
      </c>
      <c r="AO1702">
        <v>4.4444444444444446E-2</v>
      </c>
      <c r="AP1702" s="4">
        <v>7</v>
      </c>
      <c r="AQ1702">
        <v>4.7619047619047616E-2</v>
      </c>
      <c r="AR1702" s="4">
        <v>6</v>
      </c>
      <c r="AS1702">
        <v>4.0816326530612242E-2</v>
      </c>
      <c r="AT1702" s="4">
        <v>0</v>
      </c>
      <c r="AU1702" s="4">
        <v>0</v>
      </c>
      <c r="AV1702" s="4">
        <v>0</v>
      </c>
      <c r="AW1702">
        <v>1.96</v>
      </c>
      <c r="AX1702" s="4">
        <f t="shared" si="26"/>
        <v>75</v>
      </c>
      <c r="AY1702" s="4">
        <v>0</v>
      </c>
      <c r="AZ1702" s="4">
        <v>0</v>
      </c>
    </row>
    <row r="1703" spans="1:52" x14ac:dyDescent="0.25">
      <c r="A1703" s="4">
        <v>2017</v>
      </c>
      <c r="B1703" s="4" t="s">
        <v>383</v>
      </c>
      <c r="C1703" t="s">
        <v>279</v>
      </c>
      <c r="D1703" t="s">
        <v>259</v>
      </c>
      <c r="E1703" t="s">
        <v>768</v>
      </c>
      <c r="F1703" s="4">
        <v>141</v>
      </c>
      <c r="G1703">
        <v>66</v>
      </c>
      <c r="H1703">
        <v>4</v>
      </c>
      <c r="I1703">
        <v>141</v>
      </c>
      <c r="J1703">
        <v>5.9361702127659575</v>
      </c>
      <c r="K1703">
        <v>4</v>
      </c>
      <c r="L1703">
        <v>2.8368794326241134E-2</v>
      </c>
      <c r="M1703">
        <v>136</v>
      </c>
      <c r="N1703">
        <v>706</v>
      </c>
      <c r="O1703">
        <v>0.96453900709219853</v>
      </c>
      <c r="P1703">
        <v>71</v>
      </c>
      <c r="Q1703">
        <v>28</v>
      </c>
      <c r="R1703">
        <v>19</v>
      </c>
      <c r="S1703">
        <v>34</v>
      </c>
      <c r="T1703">
        <v>8</v>
      </c>
      <c r="U1703">
        <v>123.125</v>
      </c>
      <c r="V1703">
        <v>5</v>
      </c>
      <c r="W1703">
        <v>205.4</v>
      </c>
      <c r="X1703">
        <v>124</v>
      </c>
      <c r="Y1703">
        <v>96.588709677419359</v>
      </c>
      <c r="Z1703">
        <v>8</v>
      </c>
      <c r="AA1703">
        <v>168</v>
      </c>
      <c r="AB1703">
        <v>133</v>
      </c>
      <c r="AC1703">
        <v>116</v>
      </c>
      <c r="AD1703">
        <v>0.94326241134751776</v>
      </c>
      <c r="AE1703">
        <v>76</v>
      </c>
      <c r="AF1703">
        <v>91</v>
      </c>
      <c r="AG1703">
        <v>0.53900709219858156</v>
      </c>
      <c r="AH1703" s="4">
        <v>2</v>
      </c>
      <c r="AI1703">
        <v>0.25</v>
      </c>
      <c r="AJ1703" s="4">
        <v>0</v>
      </c>
      <c r="AK1703">
        <v>0</v>
      </c>
      <c r="AL1703" s="4">
        <v>3</v>
      </c>
      <c r="AM1703">
        <v>2.2556390977443608E-2</v>
      </c>
      <c r="AN1703" s="4">
        <v>6</v>
      </c>
      <c r="AO1703">
        <v>4.5112781954887216E-2</v>
      </c>
      <c r="AP1703" s="4">
        <v>5</v>
      </c>
      <c r="AQ1703">
        <v>3.5460992907801421E-2</v>
      </c>
      <c r="AR1703" s="4">
        <v>6</v>
      </c>
      <c r="AS1703">
        <v>4.2553191489361701E-2</v>
      </c>
      <c r="AT1703" s="4">
        <v>0</v>
      </c>
      <c r="AU1703" s="4">
        <v>0</v>
      </c>
      <c r="AV1703" s="4">
        <v>0</v>
      </c>
      <c r="AW1703">
        <v>1.3960396039603959</v>
      </c>
      <c r="AX1703" s="4">
        <f t="shared" si="26"/>
        <v>101</v>
      </c>
      <c r="AY1703" s="4">
        <v>1</v>
      </c>
      <c r="AZ1703" s="4">
        <v>32</v>
      </c>
    </row>
    <row r="1704" spans="1:52" x14ac:dyDescent="0.25">
      <c r="A1704" s="4">
        <v>2017</v>
      </c>
      <c r="B1704" s="4" t="s">
        <v>383</v>
      </c>
      <c r="C1704" t="s">
        <v>279</v>
      </c>
      <c r="D1704" t="s">
        <v>274</v>
      </c>
      <c r="E1704" t="s">
        <v>783</v>
      </c>
      <c r="F1704" s="4">
        <v>49</v>
      </c>
      <c r="G1704">
        <v>21</v>
      </c>
      <c r="H1704">
        <v>2</v>
      </c>
      <c r="I1704">
        <v>48</v>
      </c>
      <c r="J1704">
        <v>5.666666666666667</v>
      </c>
      <c r="K1704">
        <v>2</v>
      </c>
      <c r="L1704">
        <v>4.1666666666666664E-2</v>
      </c>
      <c r="M1704">
        <v>49</v>
      </c>
      <c r="N1704">
        <v>57</v>
      </c>
      <c r="O1704">
        <v>1</v>
      </c>
      <c r="P1704">
        <v>22</v>
      </c>
      <c r="Q1704">
        <v>20</v>
      </c>
      <c r="R1704">
        <v>9</v>
      </c>
      <c r="S1704">
        <v>28</v>
      </c>
      <c r="T1704">
        <v>2</v>
      </c>
      <c r="U1704">
        <v>143</v>
      </c>
      <c r="V1704">
        <v>2</v>
      </c>
      <c r="W1704">
        <v>25.5</v>
      </c>
      <c r="X1704">
        <v>45</v>
      </c>
      <c r="Y1704">
        <v>64.488888888888894</v>
      </c>
      <c r="Z1704">
        <v>2</v>
      </c>
      <c r="AA1704">
        <v>214</v>
      </c>
      <c r="AB1704">
        <v>45</v>
      </c>
      <c r="AC1704">
        <v>87</v>
      </c>
      <c r="AD1704">
        <v>0.91836734693877553</v>
      </c>
      <c r="AE1704">
        <v>28</v>
      </c>
      <c r="AF1704">
        <v>72</v>
      </c>
      <c r="AG1704">
        <v>0.5714285714285714</v>
      </c>
      <c r="AH1704" s="4">
        <v>0</v>
      </c>
      <c r="AI1704">
        <v>0</v>
      </c>
      <c r="AJ1704" s="4">
        <v>1</v>
      </c>
      <c r="AK1704">
        <v>0.5</v>
      </c>
      <c r="AL1704" s="4">
        <v>0</v>
      </c>
      <c r="AM1704">
        <v>0</v>
      </c>
      <c r="AN1704" s="4">
        <v>2</v>
      </c>
      <c r="AO1704">
        <v>4.4444444444444446E-2</v>
      </c>
      <c r="AP1704" s="4">
        <v>0</v>
      </c>
      <c r="AQ1704">
        <v>0</v>
      </c>
      <c r="AR1704" s="4">
        <v>3</v>
      </c>
      <c r="AS1704">
        <v>6.1224489795918366E-2</v>
      </c>
      <c r="AT1704" s="4">
        <v>0</v>
      </c>
      <c r="AU1704" s="4">
        <v>0</v>
      </c>
      <c r="AV1704" s="4">
        <v>0</v>
      </c>
      <c r="AW1704">
        <v>1.6333333333333333</v>
      </c>
      <c r="AX1704" s="4">
        <f t="shared" si="26"/>
        <v>30</v>
      </c>
      <c r="AY1704" s="4">
        <v>1</v>
      </c>
      <c r="AZ1704" s="4">
        <v>1</v>
      </c>
    </row>
    <row r="1705" spans="1:52" x14ac:dyDescent="0.25">
      <c r="A1705" s="4">
        <v>2017</v>
      </c>
      <c r="B1705" s="4" t="s">
        <v>383</v>
      </c>
      <c r="C1705" t="s">
        <v>279</v>
      </c>
      <c r="D1705" t="s">
        <v>187</v>
      </c>
      <c r="E1705" t="s">
        <v>700</v>
      </c>
      <c r="F1705" s="4">
        <v>32</v>
      </c>
      <c r="G1705">
        <v>14</v>
      </c>
      <c r="H1705">
        <v>1</v>
      </c>
      <c r="I1705">
        <v>32</v>
      </c>
      <c r="J1705">
        <v>5.1875</v>
      </c>
      <c r="K1705">
        <v>2</v>
      </c>
      <c r="L1705">
        <v>6.25E-2</v>
      </c>
      <c r="M1705">
        <v>31</v>
      </c>
      <c r="N1705">
        <v>153</v>
      </c>
      <c r="O1705">
        <v>0.96875</v>
      </c>
      <c r="P1705">
        <v>13</v>
      </c>
      <c r="Q1705">
        <v>18</v>
      </c>
      <c r="R1705">
        <v>2</v>
      </c>
      <c r="S1705">
        <v>20</v>
      </c>
      <c r="T1705">
        <v>2</v>
      </c>
      <c r="U1705">
        <v>152.5</v>
      </c>
      <c r="V1705">
        <v>1</v>
      </c>
      <c r="W1705">
        <v>147</v>
      </c>
      <c r="X1705">
        <v>29</v>
      </c>
      <c r="Y1705">
        <v>80.551724137931032</v>
      </c>
      <c r="Z1705">
        <v>1</v>
      </c>
      <c r="AA1705">
        <v>200</v>
      </c>
      <c r="AB1705">
        <v>29</v>
      </c>
      <c r="AC1705">
        <v>103</v>
      </c>
      <c r="AD1705">
        <v>0.90625</v>
      </c>
      <c r="AE1705">
        <v>14</v>
      </c>
      <c r="AF1705">
        <v>72</v>
      </c>
      <c r="AG1705">
        <v>0.4375</v>
      </c>
      <c r="AH1705" s="4">
        <v>1</v>
      </c>
      <c r="AI1705">
        <v>1</v>
      </c>
      <c r="AJ1705" s="4">
        <v>0</v>
      </c>
      <c r="AK1705">
        <v>0</v>
      </c>
      <c r="AL1705" s="4">
        <v>0</v>
      </c>
      <c r="AM1705">
        <v>0</v>
      </c>
      <c r="AN1705" s="4">
        <v>1</v>
      </c>
      <c r="AO1705">
        <v>3.4482758620689655E-2</v>
      </c>
      <c r="AP1705" s="4">
        <v>1</v>
      </c>
      <c r="AQ1705">
        <v>3.125E-2</v>
      </c>
      <c r="AR1705" s="4">
        <v>1</v>
      </c>
      <c r="AS1705">
        <v>3.125E-2</v>
      </c>
      <c r="AT1705" s="4">
        <v>0</v>
      </c>
      <c r="AU1705" s="4">
        <v>0</v>
      </c>
      <c r="AV1705" s="4">
        <v>0</v>
      </c>
      <c r="AW1705">
        <v>1.2307692307692308</v>
      </c>
      <c r="AX1705" s="4">
        <f t="shared" si="26"/>
        <v>26</v>
      </c>
      <c r="AY1705" s="4">
        <v>1</v>
      </c>
      <c r="AZ1705" s="4">
        <v>141</v>
      </c>
    </row>
    <row r="1706" spans="1:52" x14ac:dyDescent="0.25">
      <c r="A1706" s="4">
        <v>2017</v>
      </c>
      <c r="B1706" s="4" t="s">
        <v>383</v>
      </c>
      <c r="C1706" t="s">
        <v>279</v>
      </c>
      <c r="D1706" t="s">
        <v>257</v>
      </c>
      <c r="E1706" t="s">
        <v>766</v>
      </c>
      <c r="F1706" s="4">
        <v>19</v>
      </c>
      <c r="G1706">
        <v>14</v>
      </c>
      <c r="H1706">
        <v>13</v>
      </c>
      <c r="I1706">
        <v>19</v>
      </c>
      <c r="J1706">
        <v>12.263157894736842</v>
      </c>
      <c r="K1706">
        <v>0</v>
      </c>
      <c r="L1706">
        <v>0</v>
      </c>
      <c r="M1706">
        <v>19</v>
      </c>
      <c r="N1706">
        <v>23</v>
      </c>
      <c r="O1706">
        <v>1</v>
      </c>
      <c r="P1706">
        <v>14</v>
      </c>
      <c r="Q1706">
        <v>31</v>
      </c>
      <c r="R1706">
        <v>5</v>
      </c>
      <c r="S1706">
        <v>34</v>
      </c>
      <c r="T1706">
        <v>0</v>
      </c>
      <c r="U1706">
        <v>0</v>
      </c>
      <c r="V1706">
        <v>0</v>
      </c>
      <c r="W1706">
        <v>0</v>
      </c>
      <c r="X1706">
        <v>19</v>
      </c>
      <c r="Y1706">
        <v>89.578947368421055</v>
      </c>
      <c r="Z1706">
        <v>0</v>
      </c>
      <c r="AA1706">
        <v>0</v>
      </c>
      <c r="AB1706">
        <v>19</v>
      </c>
      <c r="AC1706">
        <v>113</v>
      </c>
      <c r="AD1706">
        <v>1</v>
      </c>
      <c r="AE1706">
        <v>11</v>
      </c>
      <c r="AF1706">
        <v>105</v>
      </c>
      <c r="AG1706">
        <v>0.57894736842105265</v>
      </c>
      <c r="AH1706" s="4">
        <v>0</v>
      </c>
      <c r="AI1706">
        <v>0</v>
      </c>
      <c r="AJ1706" s="4">
        <v>0</v>
      </c>
      <c r="AK1706">
        <v>0</v>
      </c>
      <c r="AL1706" s="4">
        <v>0</v>
      </c>
      <c r="AM1706">
        <v>0</v>
      </c>
      <c r="AN1706" s="4">
        <v>1</v>
      </c>
      <c r="AO1706">
        <v>5.2631578947368418E-2</v>
      </c>
      <c r="AP1706" s="4">
        <v>0</v>
      </c>
      <c r="AQ1706">
        <v>0</v>
      </c>
      <c r="AR1706" s="4">
        <v>1</v>
      </c>
      <c r="AS1706">
        <v>5.2631578947368418E-2</v>
      </c>
      <c r="AT1706" s="4">
        <v>0</v>
      </c>
      <c r="AU1706" s="4">
        <v>0</v>
      </c>
      <c r="AV1706" s="4">
        <v>0</v>
      </c>
      <c r="AW1706">
        <v>1.7272727272727273</v>
      </c>
      <c r="AX1706" s="4">
        <f t="shared" si="26"/>
        <v>11</v>
      </c>
      <c r="AY1706" s="4">
        <v>0</v>
      </c>
      <c r="AZ1706" s="4">
        <v>0</v>
      </c>
    </row>
    <row r="1707" spans="1:52" x14ac:dyDescent="0.25">
      <c r="A1707" s="4">
        <v>2017</v>
      </c>
      <c r="B1707" s="4" t="s">
        <v>383</v>
      </c>
      <c r="C1707" t="s">
        <v>279</v>
      </c>
      <c r="D1707" t="s">
        <v>251</v>
      </c>
      <c r="E1707" t="s">
        <v>761</v>
      </c>
      <c r="F1707" s="4">
        <v>16</v>
      </c>
      <c r="G1707">
        <v>8</v>
      </c>
      <c r="H1707">
        <v>0</v>
      </c>
      <c r="I1707">
        <v>16</v>
      </c>
      <c r="J1707">
        <v>3.875</v>
      </c>
      <c r="K1707">
        <v>0</v>
      </c>
      <c r="L1707">
        <v>0</v>
      </c>
      <c r="M1707">
        <v>16</v>
      </c>
      <c r="N1707">
        <v>248</v>
      </c>
      <c r="O1707">
        <v>1</v>
      </c>
      <c r="P1707">
        <v>6</v>
      </c>
      <c r="Q1707">
        <v>20</v>
      </c>
      <c r="R1707">
        <v>2</v>
      </c>
      <c r="S1707">
        <v>18</v>
      </c>
      <c r="T1707">
        <v>0</v>
      </c>
      <c r="U1707">
        <v>0</v>
      </c>
      <c r="V1707">
        <v>0</v>
      </c>
      <c r="W1707">
        <v>0</v>
      </c>
      <c r="X1707">
        <v>16</v>
      </c>
      <c r="Y1707">
        <v>52.75</v>
      </c>
      <c r="Z1707">
        <v>0</v>
      </c>
      <c r="AA1707">
        <v>0</v>
      </c>
      <c r="AB1707">
        <v>16</v>
      </c>
      <c r="AC1707">
        <v>66</v>
      </c>
      <c r="AD1707">
        <v>1</v>
      </c>
      <c r="AE1707">
        <v>10</v>
      </c>
      <c r="AF1707">
        <v>54</v>
      </c>
      <c r="AG1707">
        <v>0.625</v>
      </c>
      <c r="AH1707" s="4">
        <v>0</v>
      </c>
      <c r="AI1707">
        <v>0</v>
      </c>
      <c r="AJ1707" s="4">
        <v>0</v>
      </c>
      <c r="AK1707">
        <v>0</v>
      </c>
      <c r="AL1707" s="4">
        <v>1</v>
      </c>
      <c r="AM1707">
        <v>6.25E-2</v>
      </c>
      <c r="AN1707" s="4">
        <v>0</v>
      </c>
      <c r="AO1707">
        <v>0</v>
      </c>
      <c r="AP1707" s="4">
        <v>1</v>
      </c>
      <c r="AQ1707">
        <v>6.25E-2</v>
      </c>
      <c r="AR1707" s="4">
        <v>0</v>
      </c>
      <c r="AS1707">
        <v>0</v>
      </c>
      <c r="AT1707" s="4">
        <v>0</v>
      </c>
      <c r="AU1707" s="4">
        <v>0</v>
      </c>
      <c r="AV1707" s="4">
        <v>0</v>
      </c>
      <c r="AW1707">
        <v>1.2307692307692308</v>
      </c>
      <c r="AX1707" s="4">
        <f t="shared" si="26"/>
        <v>13</v>
      </c>
      <c r="AY1707" s="4">
        <v>0</v>
      </c>
      <c r="AZ1707" s="4">
        <v>0</v>
      </c>
    </row>
    <row r="1708" spans="1:52" x14ac:dyDescent="0.25">
      <c r="A1708" s="4">
        <v>2017</v>
      </c>
      <c r="B1708" s="4" t="s">
        <v>383</v>
      </c>
      <c r="C1708" t="s">
        <v>279</v>
      </c>
      <c r="D1708" t="s">
        <v>189</v>
      </c>
      <c r="E1708" t="s">
        <v>702</v>
      </c>
      <c r="F1708" s="4">
        <v>11</v>
      </c>
      <c r="G1708">
        <v>4</v>
      </c>
      <c r="H1708">
        <v>6</v>
      </c>
      <c r="I1708">
        <v>11</v>
      </c>
      <c r="J1708">
        <v>6.1818181818181817</v>
      </c>
      <c r="K1708">
        <v>0</v>
      </c>
      <c r="L1708">
        <v>0</v>
      </c>
      <c r="M1708">
        <v>11</v>
      </c>
      <c r="N1708">
        <v>1315</v>
      </c>
      <c r="O1708">
        <v>1</v>
      </c>
      <c r="P1708">
        <v>5</v>
      </c>
      <c r="Q1708">
        <v>13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11</v>
      </c>
      <c r="Y1708">
        <v>73.909090909090907</v>
      </c>
      <c r="Z1708">
        <v>0</v>
      </c>
      <c r="AA1708">
        <v>0</v>
      </c>
      <c r="AB1708">
        <v>11</v>
      </c>
      <c r="AC1708">
        <v>98</v>
      </c>
      <c r="AD1708">
        <v>1</v>
      </c>
      <c r="AE1708">
        <v>10</v>
      </c>
      <c r="AF1708">
        <v>94</v>
      </c>
      <c r="AG1708">
        <v>0.90909090909090906</v>
      </c>
      <c r="AH1708" s="4">
        <v>0</v>
      </c>
      <c r="AI1708">
        <v>0</v>
      </c>
      <c r="AJ1708" s="4">
        <v>0</v>
      </c>
      <c r="AK1708">
        <v>0</v>
      </c>
      <c r="AL1708" s="4">
        <v>1</v>
      </c>
      <c r="AM1708">
        <v>9.0909090909090912E-2</v>
      </c>
      <c r="AN1708" s="4">
        <v>0</v>
      </c>
      <c r="AO1708">
        <v>0</v>
      </c>
      <c r="AP1708" s="4">
        <v>1</v>
      </c>
      <c r="AQ1708">
        <v>9.0909090909090912E-2</v>
      </c>
      <c r="AR1708" s="4">
        <v>0</v>
      </c>
      <c r="AS1708">
        <v>0</v>
      </c>
      <c r="AT1708" s="4">
        <v>0</v>
      </c>
      <c r="AU1708" s="4">
        <v>0</v>
      </c>
      <c r="AV1708" s="4">
        <v>0</v>
      </c>
      <c r="AW1708">
        <v>1.8333333333333333</v>
      </c>
      <c r="AX1708" s="4">
        <f t="shared" si="26"/>
        <v>6</v>
      </c>
      <c r="AY1708" s="4">
        <v>0</v>
      </c>
      <c r="AZ1708" s="4">
        <v>0</v>
      </c>
    </row>
    <row r="1709" spans="1:52" x14ac:dyDescent="0.25">
      <c r="A1709" s="4">
        <v>2017</v>
      </c>
      <c r="B1709" s="4" t="s">
        <v>383</v>
      </c>
      <c r="C1709" t="s">
        <v>279</v>
      </c>
      <c r="D1709" t="s">
        <v>248</v>
      </c>
      <c r="E1709" t="s">
        <v>758</v>
      </c>
      <c r="F1709" s="4">
        <v>11</v>
      </c>
      <c r="G1709">
        <v>6</v>
      </c>
      <c r="H1709">
        <v>7</v>
      </c>
      <c r="I1709">
        <v>11</v>
      </c>
      <c r="J1709">
        <v>8.454545454545455</v>
      </c>
      <c r="K1709">
        <v>0</v>
      </c>
      <c r="L1709">
        <v>0</v>
      </c>
      <c r="M1709">
        <v>8</v>
      </c>
      <c r="N1709">
        <v>930</v>
      </c>
      <c r="O1709">
        <v>0.72727272727272729</v>
      </c>
      <c r="P1709">
        <v>4</v>
      </c>
      <c r="Q1709">
        <v>27</v>
      </c>
      <c r="R1709">
        <v>0</v>
      </c>
      <c r="S1709">
        <v>0</v>
      </c>
      <c r="T1709">
        <v>1</v>
      </c>
      <c r="U1709">
        <v>153</v>
      </c>
      <c r="V1709">
        <v>1</v>
      </c>
      <c r="W1709">
        <v>3</v>
      </c>
      <c r="X1709">
        <v>7</v>
      </c>
      <c r="Y1709">
        <v>90.857142857142861</v>
      </c>
      <c r="Z1709">
        <v>1</v>
      </c>
      <c r="AA1709">
        <v>181</v>
      </c>
      <c r="AB1709">
        <v>10</v>
      </c>
      <c r="AC1709">
        <v>110</v>
      </c>
      <c r="AD1709">
        <v>0.90909090909090906</v>
      </c>
      <c r="AE1709">
        <v>5</v>
      </c>
      <c r="AF1709">
        <v>119</v>
      </c>
      <c r="AG1709">
        <v>0.45454545454545453</v>
      </c>
      <c r="AH1709" s="4">
        <v>0</v>
      </c>
      <c r="AI1709">
        <v>0</v>
      </c>
      <c r="AJ1709" s="4">
        <v>0</v>
      </c>
      <c r="AK1709">
        <v>0</v>
      </c>
      <c r="AL1709" s="4">
        <v>3</v>
      </c>
      <c r="AM1709">
        <v>0.3</v>
      </c>
      <c r="AN1709" s="4">
        <v>1</v>
      </c>
      <c r="AO1709">
        <v>0.1</v>
      </c>
      <c r="AP1709" s="4">
        <v>3</v>
      </c>
      <c r="AQ1709">
        <v>0.27272727272727271</v>
      </c>
      <c r="AR1709" s="4">
        <v>1</v>
      </c>
      <c r="AS1709">
        <v>9.0909090909090912E-2</v>
      </c>
      <c r="AT1709" s="4">
        <v>0</v>
      </c>
      <c r="AU1709" s="4">
        <v>0</v>
      </c>
      <c r="AV1709" s="4">
        <v>1</v>
      </c>
      <c r="AW1709">
        <v>1.8333333333333333</v>
      </c>
      <c r="AX1709" s="4">
        <f t="shared" si="26"/>
        <v>6</v>
      </c>
      <c r="AY1709" s="4">
        <v>0</v>
      </c>
      <c r="AZ1709" s="4">
        <v>0</v>
      </c>
    </row>
    <row r="1710" spans="1:52" x14ac:dyDescent="0.25">
      <c r="A1710" s="4">
        <v>2017</v>
      </c>
      <c r="B1710" s="4" t="s">
        <v>383</v>
      </c>
      <c r="C1710" t="s">
        <v>279</v>
      </c>
      <c r="D1710" t="s">
        <v>246</v>
      </c>
      <c r="E1710" t="s">
        <v>756</v>
      </c>
      <c r="F1710" s="4">
        <v>10</v>
      </c>
      <c r="G1710">
        <v>6</v>
      </c>
      <c r="H1710">
        <v>4</v>
      </c>
      <c r="I1710">
        <v>10</v>
      </c>
      <c r="J1710">
        <v>6.4</v>
      </c>
      <c r="K1710">
        <v>0</v>
      </c>
      <c r="L1710">
        <v>0</v>
      </c>
      <c r="M1710">
        <v>10</v>
      </c>
      <c r="N1710">
        <v>169</v>
      </c>
      <c r="O1710">
        <v>1</v>
      </c>
      <c r="P1710">
        <v>5</v>
      </c>
      <c r="Q1710">
        <v>24</v>
      </c>
      <c r="R1710">
        <v>1</v>
      </c>
      <c r="S1710">
        <v>41</v>
      </c>
      <c r="T1710">
        <v>0</v>
      </c>
      <c r="U1710">
        <v>0</v>
      </c>
      <c r="V1710">
        <v>0</v>
      </c>
      <c r="W1710">
        <v>0</v>
      </c>
      <c r="X1710">
        <v>9</v>
      </c>
      <c r="Y1710">
        <v>127</v>
      </c>
      <c r="Z1710">
        <v>0</v>
      </c>
      <c r="AA1710">
        <v>0</v>
      </c>
      <c r="AB1710">
        <v>9</v>
      </c>
      <c r="AC1710">
        <v>161</v>
      </c>
      <c r="AD1710">
        <v>0.9</v>
      </c>
      <c r="AE1710">
        <v>3</v>
      </c>
      <c r="AF1710">
        <v>166</v>
      </c>
      <c r="AG1710">
        <v>0.3</v>
      </c>
      <c r="AH1710" s="4">
        <v>0</v>
      </c>
      <c r="AI1710">
        <v>0</v>
      </c>
      <c r="AJ1710" s="4">
        <v>0</v>
      </c>
      <c r="AK1710">
        <v>0</v>
      </c>
      <c r="AL1710" s="4">
        <v>0</v>
      </c>
      <c r="AM1710">
        <v>0</v>
      </c>
      <c r="AN1710" s="4">
        <v>0</v>
      </c>
      <c r="AO1710">
        <v>0</v>
      </c>
      <c r="AP1710" s="4">
        <v>0</v>
      </c>
      <c r="AQ1710">
        <v>0</v>
      </c>
      <c r="AR1710" s="4">
        <v>0</v>
      </c>
      <c r="AS1710">
        <v>0</v>
      </c>
      <c r="AT1710" s="4">
        <v>0</v>
      </c>
      <c r="AU1710" s="4">
        <v>0</v>
      </c>
      <c r="AV1710" s="4">
        <v>0</v>
      </c>
      <c r="AW1710">
        <v>1.4285714285714286</v>
      </c>
      <c r="AX1710" s="4">
        <f t="shared" si="26"/>
        <v>7</v>
      </c>
      <c r="AY1710" s="4">
        <v>0</v>
      </c>
      <c r="AZ1710" s="4">
        <v>0</v>
      </c>
    </row>
    <row r="1711" spans="1:52" x14ac:dyDescent="0.25">
      <c r="A1711" s="4">
        <v>2017</v>
      </c>
      <c r="B1711" s="4" t="s">
        <v>383</v>
      </c>
      <c r="C1711" t="s">
        <v>279</v>
      </c>
      <c r="D1711" t="s">
        <v>255</v>
      </c>
      <c r="E1711" t="s">
        <v>764</v>
      </c>
      <c r="F1711" s="4">
        <v>5</v>
      </c>
      <c r="G1711">
        <v>3</v>
      </c>
      <c r="H1711">
        <v>3</v>
      </c>
      <c r="I1711">
        <v>5</v>
      </c>
      <c r="J1711">
        <v>7</v>
      </c>
      <c r="K1711">
        <v>0</v>
      </c>
      <c r="L1711">
        <v>0</v>
      </c>
      <c r="M1711">
        <v>5</v>
      </c>
      <c r="N1711">
        <v>273</v>
      </c>
      <c r="O1711">
        <v>1</v>
      </c>
      <c r="P1711">
        <v>4</v>
      </c>
      <c r="Q1711">
        <v>16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5</v>
      </c>
      <c r="Y1711">
        <v>53.2</v>
      </c>
      <c r="Z1711">
        <v>0</v>
      </c>
      <c r="AA1711">
        <v>0</v>
      </c>
      <c r="AB1711">
        <v>5</v>
      </c>
      <c r="AC1711">
        <v>80</v>
      </c>
      <c r="AD1711">
        <v>1</v>
      </c>
      <c r="AE1711">
        <v>5</v>
      </c>
      <c r="AF1711">
        <v>80</v>
      </c>
      <c r="AG1711">
        <v>1</v>
      </c>
      <c r="AH1711" s="4">
        <v>0</v>
      </c>
      <c r="AI1711">
        <v>0</v>
      </c>
      <c r="AJ1711" s="4">
        <v>0</v>
      </c>
      <c r="AK1711">
        <v>0</v>
      </c>
      <c r="AL1711" s="4">
        <v>0</v>
      </c>
      <c r="AM1711">
        <v>0</v>
      </c>
      <c r="AN1711" s="4">
        <v>0</v>
      </c>
      <c r="AO1711">
        <v>0</v>
      </c>
      <c r="AP1711" s="4">
        <v>0</v>
      </c>
      <c r="AQ1711">
        <v>0</v>
      </c>
      <c r="AR1711" s="4">
        <v>0</v>
      </c>
      <c r="AS1711">
        <v>0</v>
      </c>
      <c r="AT1711" s="4">
        <v>0</v>
      </c>
      <c r="AU1711" s="4">
        <v>0</v>
      </c>
      <c r="AV1711" s="4">
        <v>0</v>
      </c>
      <c r="AW1711">
        <v>1.25</v>
      </c>
      <c r="AX1711" s="4">
        <f t="shared" si="26"/>
        <v>4</v>
      </c>
      <c r="AY1711" s="4">
        <v>0</v>
      </c>
      <c r="AZ1711" s="4">
        <v>0</v>
      </c>
    </row>
    <row r="1712" spans="1:52" x14ac:dyDescent="0.25">
      <c r="A1712" s="4">
        <v>2017</v>
      </c>
      <c r="B1712" s="4" t="s">
        <v>383</v>
      </c>
      <c r="C1712" t="s">
        <v>279</v>
      </c>
      <c r="D1712" t="s">
        <v>192</v>
      </c>
      <c r="E1712" t="s">
        <v>705</v>
      </c>
      <c r="F1712" s="4">
        <v>4</v>
      </c>
      <c r="G1712">
        <v>2</v>
      </c>
      <c r="H1712">
        <v>1</v>
      </c>
      <c r="I1712">
        <v>4</v>
      </c>
      <c r="J1712">
        <v>4.5</v>
      </c>
      <c r="K1712">
        <v>0</v>
      </c>
      <c r="L1712">
        <v>0</v>
      </c>
      <c r="M1712">
        <v>4</v>
      </c>
      <c r="N1712">
        <v>3074</v>
      </c>
      <c r="O1712">
        <v>1</v>
      </c>
      <c r="P1712">
        <v>2</v>
      </c>
      <c r="Q1712">
        <v>32</v>
      </c>
      <c r="R1712">
        <v>1</v>
      </c>
      <c r="S1712">
        <v>55</v>
      </c>
      <c r="T1712">
        <v>0</v>
      </c>
      <c r="U1712">
        <v>0</v>
      </c>
      <c r="V1712">
        <v>0</v>
      </c>
      <c r="W1712">
        <v>0</v>
      </c>
      <c r="X1712">
        <v>4</v>
      </c>
      <c r="Y1712">
        <v>87.75</v>
      </c>
      <c r="Z1712">
        <v>0</v>
      </c>
      <c r="AA1712">
        <v>0</v>
      </c>
      <c r="AB1712">
        <v>4</v>
      </c>
      <c r="AC1712">
        <v>115</v>
      </c>
      <c r="AD1712">
        <v>1</v>
      </c>
      <c r="AE1712">
        <v>4</v>
      </c>
      <c r="AF1712">
        <v>115</v>
      </c>
      <c r="AG1712">
        <v>1</v>
      </c>
      <c r="AH1712" s="4">
        <v>0</v>
      </c>
      <c r="AI1712">
        <v>0</v>
      </c>
      <c r="AJ1712" s="4">
        <v>0</v>
      </c>
      <c r="AK1712">
        <v>0</v>
      </c>
      <c r="AL1712" s="4">
        <v>0</v>
      </c>
      <c r="AM1712">
        <v>0</v>
      </c>
      <c r="AN1712" s="4">
        <v>0</v>
      </c>
      <c r="AO1712">
        <v>0</v>
      </c>
      <c r="AP1712" s="4">
        <v>0</v>
      </c>
      <c r="AQ1712">
        <v>0</v>
      </c>
      <c r="AR1712" s="4">
        <v>0</v>
      </c>
      <c r="AS1712">
        <v>0</v>
      </c>
      <c r="AT1712" s="4">
        <v>0</v>
      </c>
      <c r="AU1712" s="4">
        <v>0</v>
      </c>
      <c r="AV1712" s="4">
        <v>0</v>
      </c>
      <c r="AW1712">
        <v>1</v>
      </c>
      <c r="AX1712" s="4">
        <f t="shared" si="26"/>
        <v>4</v>
      </c>
      <c r="AY1712" s="4">
        <v>0</v>
      </c>
      <c r="AZ1712" s="4">
        <v>0</v>
      </c>
    </row>
    <row r="1713" spans="1:52" x14ac:dyDescent="0.25">
      <c r="A1713" s="4">
        <v>2017</v>
      </c>
      <c r="B1713" s="4" t="s">
        <v>383</v>
      </c>
      <c r="C1713" t="s">
        <v>279</v>
      </c>
      <c r="D1713" t="s">
        <v>182</v>
      </c>
      <c r="E1713" t="s">
        <v>695</v>
      </c>
      <c r="F1713" s="4">
        <v>4</v>
      </c>
      <c r="G1713">
        <v>0</v>
      </c>
      <c r="H1713">
        <v>0</v>
      </c>
      <c r="I1713">
        <v>4</v>
      </c>
      <c r="J1713">
        <v>8.5</v>
      </c>
      <c r="K1713">
        <v>0</v>
      </c>
      <c r="L1713">
        <v>0</v>
      </c>
      <c r="M1713">
        <v>4</v>
      </c>
      <c r="N1713">
        <v>-35</v>
      </c>
      <c r="O1713">
        <v>1</v>
      </c>
      <c r="P1713">
        <v>1</v>
      </c>
      <c r="Q1713">
        <v>22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3</v>
      </c>
      <c r="Y1713">
        <v>34.333333333333336</v>
      </c>
      <c r="Z1713">
        <v>0</v>
      </c>
      <c r="AA1713">
        <v>0</v>
      </c>
      <c r="AB1713">
        <v>4</v>
      </c>
      <c r="AC1713">
        <v>85</v>
      </c>
      <c r="AD1713">
        <v>1</v>
      </c>
      <c r="AE1713">
        <v>4</v>
      </c>
      <c r="AF1713">
        <v>85</v>
      </c>
      <c r="AG1713">
        <v>1</v>
      </c>
      <c r="AH1713" s="4">
        <v>0</v>
      </c>
      <c r="AI1713">
        <v>0</v>
      </c>
      <c r="AJ1713" s="4">
        <v>0</v>
      </c>
      <c r="AK1713">
        <v>0</v>
      </c>
      <c r="AL1713" s="4">
        <v>0</v>
      </c>
      <c r="AM1713">
        <v>0</v>
      </c>
      <c r="AN1713" s="4">
        <v>0</v>
      </c>
      <c r="AO1713">
        <v>0</v>
      </c>
      <c r="AP1713" s="4">
        <v>0</v>
      </c>
      <c r="AQ1713">
        <v>0</v>
      </c>
      <c r="AR1713" s="4">
        <v>0</v>
      </c>
      <c r="AS1713">
        <v>0</v>
      </c>
      <c r="AT1713" s="4">
        <v>0</v>
      </c>
      <c r="AU1713" s="4">
        <v>0</v>
      </c>
      <c r="AV1713" s="4">
        <v>0</v>
      </c>
      <c r="AW1713">
        <v>2</v>
      </c>
      <c r="AX1713" s="4">
        <f t="shared" si="26"/>
        <v>2</v>
      </c>
      <c r="AY1713" s="4">
        <v>0</v>
      </c>
      <c r="AZ1713" s="4">
        <v>0</v>
      </c>
    </row>
    <row r="1714" spans="1:52" x14ac:dyDescent="0.25">
      <c r="A1714" s="4">
        <v>2017</v>
      </c>
      <c r="B1714" s="4" t="s">
        <v>383</v>
      </c>
      <c r="C1714" t="s">
        <v>279</v>
      </c>
      <c r="D1714" t="s">
        <v>181</v>
      </c>
      <c r="E1714" t="s">
        <v>694</v>
      </c>
      <c r="F1714" s="4">
        <v>4</v>
      </c>
      <c r="G1714">
        <v>4</v>
      </c>
      <c r="H1714">
        <v>2</v>
      </c>
      <c r="I1714">
        <v>4</v>
      </c>
      <c r="J1714">
        <v>3</v>
      </c>
      <c r="K1714">
        <v>0</v>
      </c>
      <c r="L1714">
        <v>0</v>
      </c>
      <c r="M1714">
        <v>4</v>
      </c>
      <c r="N1714">
        <v>3435</v>
      </c>
      <c r="O1714">
        <v>1</v>
      </c>
      <c r="P1714">
        <v>4</v>
      </c>
      <c r="Q1714">
        <v>13</v>
      </c>
      <c r="R1714">
        <v>1</v>
      </c>
      <c r="S1714">
        <v>21</v>
      </c>
      <c r="T1714">
        <v>2</v>
      </c>
      <c r="U1714">
        <v>242</v>
      </c>
      <c r="V1714">
        <v>2</v>
      </c>
      <c r="W1714">
        <v>27.5</v>
      </c>
      <c r="X1714">
        <v>2</v>
      </c>
      <c r="Y1714">
        <v>136.5</v>
      </c>
      <c r="Z1714">
        <v>2</v>
      </c>
      <c r="AA1714">
        <v>423</v>
      </c>
      <c r="AB1714">
        <v>2</v>
      </c>
      <c r="AC1714">
        <v>144</v>
      </c>
      <c r="AD1714">
        <v>0.5</v>
      </c>
      <c r="AE1714">
        <v>0</v>
      </c>
      <c r="AF1714">
        <v>0</v>
      </c>
      <c r="AG1714">
        <v>0</v>
      </c>
      <c r="AH1714" s="4">
        <v>1</v>
      </c>
      <c r="AI1714">
        <v>0.5</v>
      </c>
      <c r="AJ1714" s="4">
        <v>0</v>
      </c>
      <c r="AK1714">
        <v>0</v>
      </c>
      <c r="AL1714" s="4">
        <v>1</v>
      </c>
      <c r="AM1714">
        <v>0.5</v>
      </c>
      <c r="AN1714" s="4">
        <v>0</v>
      </c>
      <c r="AO1714">
        <v>0</v>
      </c>
      <c r="AP1714" s="4">
        <v>0</v>
      </c>
      <c r="AQ1714">
        <v>0</v>
      </c>
      <c r="AR1714" s="4">
        <v>0</v>
      </c>
      <c r="AS1714">
        <v>0</v>
      </c>
      <c r="AT1714" s="4">
        <v>0</v>
      </c>
      <c r="AU1714" s="4">
        <v>0</v>
      </c>
      <c r="AV1714" s="4">
        <v>0</v>
      </c>
      <c r="AW1714">
        <v>1</v>
      </c>
      <c r="AX1714" s="4">
        <f t="shared" si="26"/>
        <v>4</v>
      </c>
      <c r="AY1714" s="4">
        <v>2</v>
      </c>
      <c r="AZ1714" s="4">
        <v>41</v>
      </c>
    </row>
    <row r="1715" spans="1:52" x14ac:dyDescent="0.25">
      <c r="A1715" s="4">
        <v>2017</v>
      </c>
      <c r="B1715" s="4" t="s">
        <v>383</v>
      </c>
      <c r="C1715" t="s">
        <v>279</v>
      </c>
      <c r="D1715" t="s">
        <v>87</v>
      </c>
      <c r="E1715" t="s">
        <v>606</v>
      </c>
      <c r="F1715" s="4">
        <v>2</v>
      </c>
      <c r="G1715">
        <v>0</v>
      </c>
      <c r="H1715">
        <v>0</v>
      </c>
      <c r="I1715">
        <v>1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 s="4">
        <v>0</v>
      </c>
      <c r="AI1715">
        <v>0</v>
      </c>
      <c r="AJ1715" s="4">
        <v>0</v>
      </c>
      <c r="AK1715">
        <v>0</v>
      </c>
      <c r="AL1715" s="4">
        <v>0</v>
      </c>
      <c r="AM1715">
        <v>0</v>
      </c>
      <c r="AN1715" s="4">
        <v>0</v>
      </c>
      <c r="AO1715">
        <v>0</v>
      </c>
      <c r="AP1715" s="4">
        <v>0</v>
      </c>
      <c r="AQ1715">
        <v>0</v>
      </c>
      <c r="AR1715" s="4">
        <v>0</v>
      </c>
      <c r="AS1715">
        <v>0</v>
      </c>
      <c r="AT1715" s="4">
        <v>0</v>
      </c>
      <c r="AU1715" s="4">
        <v>0</v>
      </c>
      <c r="AV1715" s="4">
        <v>0</v>
      </c>
      <c r="AW1715">
        <v>1</v>
      </c>
      <c r="AX1715" s="4">
        <f t="shared" si="26"/>
        <v>2</v>
      </c>
      <c r="AY1715" s="4">
        <v>0</v>
      </c>
      <c r="AZ1715" s="4">
        <v>0</v>
      </c>
    </row>
    <row r="1716" spans="1:52" x14ac:dyDescent="0.25">
      <c r="A1716" s="4">
        <v>2017</v>
      </c>
      <c r="B1716" s="4" t="s">
        <v>383</v>
      </c>
      <c r="C1716" t="s">
        <v>279</v>
      </c>
      <c r="D1716" t="s">
        <v>183</v>
      </c>
      <c r="E1716" t="s">
        <v>696</v>
      </c>
      <c r="F1716" s="4">
        <v>2</v>
      </c>
      <c r="G1716">
        <v>2</v>
      </c>
      <c r="H1716">
        <v>3</v>
      </c>
      <c r="I1716">
        <v>2</v>
      </c>
      <c r="J1716">
        <v>8.5</v>
      </c>
      <c r="K1716">
        <v>0</v>
      </c>
      <c r="L1716">
        <v>0</v>
      </c>
      <c r="M1716">
        <v>2</v>
      </c>
      <c r="N1716">
        <v>2795</v>
      </c>
      <c r="O1716">
        <v>1</v>
      </c>
      <c r="P1716">
        <v>1</v>
      </c>
      <c r="Q1716">
        <v>21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2</v>
      </c>
      <c r="Y1716">
        <v>103</v>
      </c>
      <c r="Z1716">
        <v>0</v>
      </c>
      <c r="AA1716">
        <v>0</v>
      </c>
      <c r="AB1716">
        <v>2</v>
      </c>
      <c r="AC1716">
        <v>121</v>
      </c>
      <c r="AD1716">
        <v>1</v>
      </c>
      <c r="AE1716">
        <v>1</v>
      </c>
      <c r="AF1716">
        <v>46</v>
      </c>
      <c r="AG1716">
        <v>0.5</v>
      </c>
      <c r="AH1716" s="4">
        <v>0</v>
      </c>
      <c r="AI1716">
        <v>0</v>
      </c>
      <c r="AJ1716" s="4">
        <v>0</v>
      </c>
      <c r="AK1716">
        <v>0</v>
      </c>
      <c r="AL1716" s="4">
        <v>0</v>
      </c>
      <c r="AM1716">
        <v>0</v>
      </c>
      <c r="AN1716" s="4">
        <v>0</v>
      </c>
      <c r="AO1716">
        <v>0</v>
      </c>
      <c r="AP1716" s="4">
        <v>0</v>
      </c>
      <c r="AQ1716">
        <v>0</v>
      </c>
      <c r="AR1716" s="4">
        <v>0</v>
      </c>
      <c r="AS1716">
        <v>0</v>
      </c>
      <c r="AT1716" s="4">
        <v>0</v>
      </c>
      <c r="AU1716" s="4">
        <v>0</v>
      </c>
      <c r="AV1716" s="4">
        <v>0</v>
      </c>
      <c r="AW1716">
        <v>1</v>
      </c>
      <c r="AX1716" s="4">
        <f t="shared" si="26"/>
        <v>2</v>
      </c>
      <c r="AY1716" s="4">
        <v>0</v>
      </c>
      <c r="AZ1716" s="4">
        <v>0</v>
      </c>
    </row>
    <row r="1717" spans="1:52" x14ac:dyDescent="0.25">
      <c r="A1717" s="4">
        <v>2017</v>
      </c>
      <c r="B1717" s="4" t="s">
        <v>383</v>
      </c>
      <c r="C1717" t="s">
        <v>279</v>
      </c>
      <c r="D1717" t="s">
        <v>261</v>
      </c>
      <c r="E1717" t="s">
        <v>770</v>
      </c>
      <c r="F1717" s="4">
        <v>1</v>
      </c>
      <c r="G1717">
        <v>1</v>
      </c>
      <c r="H1717">
        <v>19</v>
      </c>
      <c r="I1717">
        <v>1</v>
      </c>
      <c r="J1717">
        <v>20</v>
      </c>
      <c r="K1717">
        <v>0</v>
      </c>
      <c r="L1717">
        <v>0</v>
      </c>
      <c r="M1717">
        <v>1</v>
      </c>
      <c r="N1717">
        <v>25</v>
      </c>
      <c r="O1717">
        <v>1</v>
      </c>
      <c r="P1717">
        <v>1</v>
      </c>
      <c r="Q1717">
        <v>42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161</v>
      </c>
      <c r="Z1717">
        <v>0</v>
      </c>
      <c r="AA1717">
        <v>0</v>
      </c>
      <c r="AB1717">
        <v>1</v>
      </c>
      <c r="AC1717">
        <v>191</v>
      </c>
      <c r="AD1717">
        <v>1</v>
      </c>
      <c r="AE1717">
        <v>0</v>
      </c>
      <c r="AF1717">
        <v>0</v>
      </c>
      <c r="AG1717">
        <v>0</v>
      </c>
      <c r="AH1717" s="4">
        <v>0</v>
      </c>
      <c r="AI1717">
        <v>0</v>
      </c>
      <c r="AJ1717" s="4">
        <v>0</v>
      </c>
      <c r="AK1717">
        <v>0</v>
      </c>
      <c r="AL1717" s="4">
        <v>1</v>
      </c>
      <c r="AM1717">
        <v>1</v>
      </c>
      <c r="AN1717" s="4">
        <v>0</v>
      </c>
      <c r="AO1717">
        <v>0</v>
      </c>
      <c r="AP1717" s="4">
        <v>0</v>
      </c>
      <c r="AQ1717">
        <v>0</v>
      </c>
      <c r="AR1717" s="4">
        <v>0</v>
      </c>
      <c r="AS1717">
        <v>0</v>
      </c>
      <c r="AT1717" s="4">
        <v>0</v>
      </c>
      <c r="AU1717" s="4">
        <v>0</v>
      </c>
      <c r="AV1717" s="4">
        <v>0</v>
      </c>
      <c r="AW1717">
        <v>1</v>
      </c>
      <c r="AX1717" s="4">
        <f t="shared" si="26"/>
        <v>1</v>
      </c>
      <c r="AY1717" s="4">
        <v>0</v>
      </c>
      <c r="AZ1717" s="4">
        <v>0</v>
      </c>
    </row>
    <row r="1718" spans="1:52" x14ac:dyDescent="0.25">
      <c r="A1718" s="4">
        <v>2017</v>
      </c>
      <c r="B1718" s="4" t="s">
        <v>383</v>
      </c>
      <c r="C1718" t="s">
        <v>279</v>
      </c>
      <c r="D1718" t="s">
        <v>245</v>
      </c>
      <c r="E1718" t="s">
        <v>755</v>
      </c>
      <c r="F1718" s="4">
        <v>1</v>
      </c>
      <c r="G1718">
        <v>0</v>
      </c>
      <c r="H1718">
        <v>0</v>
      </c>
      <c r="I1718">
        <v>1</v>
      </c>
      <c r="J1718">
        <v>6</v>
      </c>
      <c r="K1718">
        <v>0</v>
      </c>
      <c r="L1718">
        <v>0</v>
      </c>
      <c r="M1718">
        <v>1</v>
      </c>
      <c r="N1718">
        <v>-12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5</v>
      </c>
      <c r="Z1718">
        <v>0</v>
      </c>
      <c r="AA1718">
        <v>0</v>
      </c>
      <c r="AB1718">
        <v>1</v>
      </c>
      <c r="AC1718">
        <v>33</v>
      </c>
      <c r="AD1718">
        <v>1</v>
      </c>
      <c r="AE1718">
        <v>1</v>
      </c>
      <c r="AF1718">
        <v>33</v>
      </c>
      <c r="AG1718">
        <v>1</v>
      </c>
      <c r="AH1718" s="4">
        <v>0</v>
      </c>
      <c r="AI1718">
        <v>0</v>
      </c>
      <c r="AJ1718" s="4">
        <v>0</v>
      </c>
      <c r="AK1718">
        <v>0</v>
      </c>
      <c r="AL1718" s="4">
        <v>0</v>
      </c>
      <c r="AM1718">
        <v>0</v>
      </c>
      <c r="AN1718" s="4">
        <v>0</v>
      </c>
      <c r="AO1718">
        <v>0</v>
      </c>
      <c r="AP1718" s="4">
        <v>0</v>
      </c>
      <c r="AQ1718">
        <v>0</v>
      </c>
      <c r="AR1718" s="4">
        <v>0</v>
      </c>
      <c r="AS1718">
        <v>0</v>
      </c>
      <c r="AT1718" s="4">
        <v>0</v>
      </c>
      <c r="AU1718" s="4">
        <v>0</v>
      </c>
      <c r="AV1718" s="4">
        <v>0</v>
      </c>
      <c r="AW1718">
        <v>1</v>
      </c>
      <c r="AX1718" s="4">
        <f t="shared" si="26"/>
        <v>1</v>
      </c>
      <c r="AY1718" s="4">
        <v>0</v>
      </c>
      <c r="AZ1718" s="4">
        <v>0</v>
      </c>
    </row>
    <row r="1719" spans="1:52" x14ac:dyDescent="0.25">
      <c r="A1719" s="4">
        <v>2017</v>
      </c>
      <c r="B1719" s="4" t="s">
        <v>383</v>
      </c>
      <c r="C1719" t="s">
        <v>279</v>
      </c>
      <c r="D1719" t="s">
        <v>185</v>
      </c>
      <c r="E1719" t="s">
        <v>698</v>
      </c>
      <c r="F1719" s="4">
        <v>1</v>
      </c>
      <c r="G1719">
        <v>1</v>
      </c>
      <c r="H1719">
        <v>7</v>
      </c>
      <c r="I1719">
        <v>1</v>
      </c>
      <c r="J1719">
        <v>14</v>
      </c>
      <c r="K1719">
        <v>0</v>
      </c>
      <c r="L1719">
        <v>0</v>
      </c>
      <c r="M1719">
        <v>1</v>
      </c>
      <c r="N1719">
        <v>129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</v>
      </c>
      <c r="Y1719">
        <v>38</v>
      </c>
      <c r="Z1719">
        <v>0</v>
      </c>
      <c r="AA1719">
        <v>0</v>
      </c>
      <c r="AB1719">
        <v>1</v>
      </c>
      <c r="AC1719">
        <v>61</v>
      </c>
      <c r="AD1719">
        <v>1</v>
      </c>
      <c r="AE1719">
        <v>0</v>
      </c>
      <c r="AF1719">
        <v>0</v>
      </c>
      <c r="AG1719">
        <v>0</v>
      </c>
      <c r="AH1719" s="4">
        <v>0</v>
      </c>
      <c r="AI1719">
        <v>0</v>
      </c>
      <c r="AJ1719" s="4">
        <v>0</v>
      </c>
      <c r="AK1719">
        <v>0</v>
      </c>
      <c r="AL1719" s="4">
        <v>0</v>
      </c>
      <c r="AM1719">
        <v>0</v>
      </c>
      <c r="AN1719" s="4">
        <v>0</v>
      </c>
      <c r="AO1719">
        <v>0</v>
      </c>
      <c r="AP1719" s="4">
        <v>0</v>
      </c>
      <c r="AQ1719">
        <v>0</v>
      </c>
      <c r="AR1719" s="4">
        <v>0</v>
      </c>
      <c r="AS1719">
        <v>0</v>
      </c>
      <c r="AT1719" s="4">
        <v>0</v>
      </c>
      <c r="AU1719" s="4">
        <v>0</v>
      </c>
      <c r="AV1719" s="4">
        <v>0</v>
      </c>
      <c r="AW1719">
        <v>1</v>
      </c>
      <c r="AX1719" s="4">
        <f t="shared" si="26"/>
        <v>1</v>
      </c>
      <c r="AY1719" s="4">
        <v>0</v>
      </c>
      <c r="AZ1719" s="4">
        <v>0</v>
      </c>
    </row>
    <row r="1720" spans="1:52" x14ac:dyDescent="0.25">
      <c r="A1720" s="4">
        <v>2017</v>
      </c>
      <c r="B1720" s="4" t="s">
        <v>383</v>
      </c>
      <c r="C1720" t="s">
        <v>279</v>
      </c>
      <c r="D1720" t="s">
        <v>244</v>
      </c>
      <c r="E1720" t="s">
        <v>754</v>
      </c>
      <c r="F1720" s="4">
        <v>1</v>
      </c>
      <c r="G1720">
        <v>1</v>
      </c>
      <c r="H1720">
        <v>5</v>
      </c>
      <c r="I1720">
        <v>1</v>
      </c>
      <c r="J1720">
        <v>6</v>
      </c>
      <c r="K1720">
        <v>0</v>
      </c>
      <c r="L1720">
        <v>0</v>
      </c>
      <c r="M1720">
        <v>1</v>
      </c>
      <c r="N1720">
        <v>95</v>
      </c>
      <c r="O1720">
        <v>1</v>
      </c>
      <c r="P1720">
        <v>1</v>
      </c>
      <c r="Q1720">
        <v>83</v>
      </c>
      <c r="R1720">
        <v>1</v>
      </c>
      <c r="S1720">
        <v>31</v>
      </c>
      <c r="T1720">
        <v>0</v>
      </c>
      <c r="U1720">
        <v>0</v>
      </c>
      <c r="V1720">
        <v>0</v>
      </c>
      <c r="W1720">
        <v>0</v>
      </c>
      <c r="X1720">
        <v>1</v>
      </c>
      <c r="Y1720">
        <v>164</v>
      </c>
      <c r="Z1720">
        <v>0</v>
      </c>
      <c r="AA1720">
        <v>0</v>
      </c>
      <c r="AB1720">
        <v>1</v>
      </c>
      <c r="AC1720">
        <v>176</v>
      </c>
      <c r="AD1720">
        <v>1</v>
      </c>
      <c r="AE1720">
        <v>1</v>
      </c>
      <c r="AF1720">
        <v>176</v>
      </c>
      <c r="AG1720">
        <v>1</v>
      </c>
      <c r="AH1720" s="4">
        <v>0</v>
      </c>
      <c r="AI1720">
        <v>0</v>
      </c>
      <c r="AJ1720" s="4">
        <v>0</v>
      </c>
      <c r="AK1720">
        <v>0</v>
      </c>
      <c r="AL1720" s="4">
        <v>0</v>
      </c>
      <c r="AM1720">
        <v>0</v>
      </c>
      <c r="AN1720" s="4">
        <v>0</v>
      </c>
      <c r="AO1720">
        <v>0</v>
      </c>
      <c r="AP1720" s="4">
        <v>0</v>
      </c>
      <c r="AQ1720">
        <v>0</v>
      </c>
      <c r="AR1720" s="4">
        <v>0</v>
      </c>
      <c r="AS1720">
        <v>0</v>
      </c>
      <c r="AT1720" s="4">
        <v>0</v>
      </c>
      <c r="AU1720" s="4">
        <v>0</v>
      </c>
      <c r="AV1720" s="4">
        <v>0</v>
      </c>
      <c r="AW1720">
        <v>1</v>
      </c>
      <c r="AX1720" s="4">
        <f t="shared" si="26"/>
        <v>1</v>
      </c>
      <c r="AY1720" s="4">
        <v>0</v>
      </c>
      <c r="AZ1720" s="4">
        <v>0</v>
      </c>
    </row>
    <row r="1721" spans="1:52" x14ac:dyDescent="0.25">
      <c r="A1721" s="4">
        <v>2017</v>
      </c>
      <c r="B1721" s="4" t="s">
        <v>383</v>
      </c>
      <c r="C1721" t="s">
        <v>279</v>
      </c>
      <c r="D1721" t="s">
        <v>247</v>
      </c>
      <c r="E1721" t="s">
        <v>757</v>
      </c>
      <c r="F1721" s="4">
        <v>1</v>
      </c>
      <c r="G1721">
        <v>1</v>
      </c>
      <c r="H1721">
        <v>20</v>
      </c>
      <c r="I1721">
        <v>1</v>
      </c>
      <c r="J1721">
        <v>21</v>
      </c>
      <c r="K1721">
        <v>0</v>
      </c>
      <c r="L1721">
        <v>0</v>
      </c>
      <c r="M1721">
        <v>1</v>
      </c>
      <c r="N1721">
        <v>152</v>
      </c>
      <c r="O1721">
        <v>1</v>
      </c>
      <c r="P1721">
        <v>1</v>
      </c>
      <c r="Q1721">
        <v>56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</v>
      </c>
      <c r="Y1721">
        <v>293</v>
      </c>
      <c r="Z1721">
        <v>0</v>
      </c>
      <c r="AA1721">
        <v>0</v>
      </c>
      <c r="AB1721">
        <v>1</v>
      </c>
      <c r="AC1721">
        <v>315</v>
      </c>
      <c r="AD1721">
        <v>1</v>
      </c>
      <c r="AE1721">
        <v>0</v>
      </c>
      <c r="AF1721">
        <v>0</v>
      </c>
      <c r="AG1721">
        <v>0</v>
      </c>
      <c r="AH1721" s="4">
        <v>0</v>
      </c>
      <c r="AI1721">
        <v>0</v>
      </c>
      <c r="AJ1721" s="4">
        <v>0</v>
      </c>
      <c r="AK1721">
        <v>0</v>
      </c>
      <c r="AL1721" s="4">
        <v>0</v>
      </c>
      <c r="AM1721">
        <v>0</v>
      </c>
      <c r="AN1721" s="4">
        <v>0</v>
      </c>
      <c r="AO1721">
        <v>0</v>
      </c>
      <c r="AP1721" s="4">
        <v>0</v>
      </c>
      <c r="AQ1721">
        <v>0</v>
      </c>
      <c r="AR1721" s="4">
        <v>0</v>
      </c>
      <c r="AS1721">
        <v>0</v>
      </c>
      <c r="AT1721" s="4">
        <v>0</v>
      </c>
      <c r="AU1721" s="4">
        <v>0</v>
      </c>
      <c r="AV1721" s="4">
        <v>0</v>
      </c>
      <c r="AW1721">
        <v>1</v>
      </c>
      <c r="AX1721" s="4">
        <f t="shared" si="26"/>
        <v>1</v>
      </c>
      <c r="AY1721" s="4">
        <v>0</v>
      </c>
      <c r="AZ1721" s="4">
        <v>0</v>
      </c>
    </row>
    <row r="1722" spans="1:52" x14ac:dyDescent="0.25">
      <c r="A1722" s="4">
        <v>2017</v>
      </c>
      <c r="B1722" s="4" t="s">
        <v>383</v>
      </c>
      <c r="C1722" t="s">
        <v>279</v>
      </c>
      <c r="D1722" t="s">
        <v>243</v>
      </c>
      <c r="E1722" t="s">
        <v>753</v>
      </c>
      <c r="F1722" s="4">
        <v>1</v>
      </c>
      <c r="G1722">
        <v>0</v>
      </c>
      <c r="H1722">
        <v>0</v>
      </c>
      <c r="I1722">
        <v>1</v>
      </c>
      <c r="J1722">
        <v>2</v>
      </c>
      <c r="K1722">
        <v>0</v>
      </c>
      <c r="L1722">
        <v>0</v>
      </c>
      <c r="M1722">
        <v>1</v>
      </c>
      <c r="N1722">
        <v>206</v>
      </c>
      <c r="O1722">
        <v>1</v>
      </c>
      <c r="P1722">
        <v>1</v>
      </c>
      <c r="Q1722">
        <v>16</v>
      </c>
      <c r="R1722">
        <v>1</v>
      </c>
      <c r="S1722">
        <v>16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49</v>
      </c>
      <c r="Z1722">
        <v>0</v>
      </c>
      <c r="AA1722">
        <v>0</v>
      </c>
      <c r="AB1722">
        <v>1</v>
      </c>
      <c r="AC1722">
        <v>53</v>
      </c>
      <c r="AD1722">
        <v>1</v>
      </c>
      <c r="AE1722">
        <v>0</v>
      </c>
      <c r="AF1722">
        <v>0</v>
      </c>
      <c r="AG1722">
        <v>0</v>
      </c>
      <c r="AH1722" s="4">
        <v>0</v>
      </c>
      <c r="AI1722">
        <v>0</v>
      </c>
      <c r="AJ1722" s="4">
        <v>0</v>
      </c>
      <c r="AK1722">
        <v>0</v>
      </c>
      <c r="AL1722" s="4">
        <v>0</v>
      </c>
      <c r="AM1722">
        <v>0</v>
      </c>
      <c r="AN1722" s="4">
        <v>0</v>
      </c>
      <c r="AO1722">
        <v>0</v>
      </c>
      <c r="AP1722" s="4">
        <v>0</v>
      </c>
      <c r="AQ1722">
        <v>0</v>
      </c>
      <c r="AR1722" s="4">
        <v>0</v>
      </c>
      <c r="AS1722">
        <v>0</v>
      </c>
      <c r="AT1722" s="4">
        <v>0</v>
      </c>
      <c r="AU1722" s="4">
        <v>0</v>
      </c>
      <c r="AV1722" s="4">
        <v>0</v>
      </c>
      <c r="AW1722">
        <v>1</v>
      </c>
      <c r="AX1722" s="4">
        <f t="shared" si="26"/>
        <v>1</v>
      </c>
      <c r="AY1722" s="4">
        <v>0</v>
      </c>
      <c r="AZ1722" s="4">
        <v>0</v>
      </c>
    </row>
    <row r="1723" spans="1:52" x14ac:dyDescent="0.25">
      <c r="A1723" s="4">
        <v>2017</v>
      </c>
      <c r="B1723" s="4" t="s">
        <v>383</v>
      </c>
      <c r="C1723" t="s">
        <v>279</v>
      </c>
      <c r="D1723" t="s">
        <v>232</v>
      </c>
      <c r="E1723" t="s">
        <v>743</v>
      </c>
      <c r="F1723" s="4">
        <v>1</v>
      </c>
      <c r="G1723">
        <v>0</v>
      </c>
      <c r="H1723">
        <v>0</v>
      </c>
      <c r="I1723">
        <v>1</v>
      </c>
      <c r="J1723">
        <v>12</v>
      </c>
      <c r="K1723">
        <v>0</v>
      </c>
      <c r="L1723">
        <v>0</v>
      </c>
      <c r="M1723">
        <v>1</v>
      </c>
      <c r="N1723">
        <v>17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15</v>
      </c>
      <c r="Z1723">
        <v>0</v>
      </c>
      <c r="AA1723">
        <v>0</v>
      </c>
      <c r="AB1723">
        <v>1</v>
      </c>
      <c r="AC1723">
        <v>46</v>
      </c>
      <c r="AD1723">
        <v>1</v>
      </c>
      <c r="AE1723">
        <v>1</v>
      </c>
      <c r="AF1723">
        <v>46</v>
      </c>
      <c r="AG1723">
        <v>1</v>
      </c>
      <c r="AH1723" s="4">
        <v>0</v>
      </c>
      <c r="AI1723">
        <v>0</v>
      </c>
      <c r="AJ1723" s="4">
        <v>0</v>
      </c>
      <c r="AK1723">
        <v>0</v>
      </c>
      <c r="AL1723" s="4">
        <v>0</v>
      </c>
      <c r="AM1723">
        <v>0</v>
      </c>
      <c r="AN1723" s="4">
        <v>0</v>
      </c>
      <c r="AO1723">
        <v>0</v>
      </c>
      <c r="AP1723" s="4">
        <v>0</v>
      </c>
      <c r="AQ1723">
        <v>0</v>
      </c>
      <c r="AR1723" s="4">
        <v>0</v>
      </c>
      <c r="AS1723">
        <v>0</v>
      </c>
      <c r="AT1723" s="4">
        <v>0</v>
      </c>
      <c r="AU1723" s="4">
        <v>0</v>
      </c>
      <c r="AV1723" s="4">
        <v>0</v>
      </c>
      <c r="AW1723">
        <v>1</v>
      </c>
      <c r="AX1723" s="4">
        <f t="shared" si="26"/>
        <v>1</v>
      </c>
      <c r="AY1723" s="4">
        <v>0</v>
      </c>
      <c r="AZ1723" s="4">
        <v>0</v>
      </c>
    </row>
    <row r="1724" spans="1:52" x14ac:dyDescent="0.25">
      <c r="A1724" s="4">
        <v>2017</v>
      </c>
      <c r="B1724" s="4" t="s">
        <v>383</v>
      </c>
      <c r="C1724" t="s">
        <v>282</v>
      </c>
      <c r="D1724" t="s">
        <v>357</v>
      </c>
      <c r="E1724" t="s">
        <v>857</v>
      </c>
      <c r="F1724" s="4">
        <v>350</v>
      </c>
      <c r="G1724">
        <v>233</v>
      </c>
      <c r="H1724">
        <v>5</v>
      </c>
      <c r="I1724">
        <v>349</v>
      </c>
      <c r="J1724">
        <v>7.5272206303724927</v>
      </c>
      <c r="K1724">
        <v>12</v>
      </c>
      <c r="L1724">
        <v>3.4383954154727794E-2</v>
      </c>
      <c r="M1724">
        <v>347</v>
      </c>
      <c r="N1724">
        <v>562</v>
      </c>
      <c r="O1724">
        <v>0.99142857142857144</v>
      </c>
      <c r="P1724">
        <v>248</v>
      </c>
      <c r="Q1724">
        <v>19</v>
      </c>
      <c r="R1724">
        <v>123</v>
      </c>
      <c r="S1724">
        <v>39</v>
      </c>
      <c r="T1724">
        <v>11</v>
      </c>
      <c r="U1724">
        <v>144.45454545454547</v>
      </c>
      <c r="V1724">
        <v>10</v>
      </c>
      <c r="W1724">
        <v>13.1</v>
      </c>
      <c r="X1724">
        <v>335</v>
      </c>
      <c r="Y1724">
        <v>87.850746268656721</v>
      </c>
      <c r="Z1724">
        <v>12</v>
      </c>
      <c r="AA1724">
        <v>277</v>
      </c>
      <c r="AB1724">
        <v>335</v>
      </c>
      <c r="AC1724">
        <v>107</v>
      </c>
      <c r="AD1724">
        <v>0.95714285714285718</v>
      </c>
      <c r="AE1724">
        <v>78</v>
      </c>
      <c r="AF1724">
        <v>69</v>
      </c>
      <c r="AG1724">
        <v>0.22285714285714286</v>
      </c>
      <c r="AH1724" s="4">
        <v>8</v>
      </c>
      <c r="AI1724">
        <v>0.66666666666666663</v>
      </c>
      <c r="AJ1724" s="4">
        <v>0</v>
      </c>
      <c r="AK1724">
        <v>0</v>
      </c>
      <c r="AL1724" s="4">
        <v>68</v>
      </c>
      <c r="AM1724">
        <v>0.20298507462686566</v>
      </c>
      <c r="AN1724" s="4">
        <v>10</v>
      </c>
      <c r="AO1724">
        <v>2.9850746268656716E-2</v>
      </c>
      <c r="AP1724" s="4">
        <v>6</v>
      </c>
      <c r="AQ1724">
        <v>1.7142857142857144E-2</v>
      </c>
      <c r="AR1724" s="4">
        <v>1</v>
      </c>
      <c r="AS1724">
        <v>2.8571428571428571E-3</v>
      </c>
      <c r="AT1724" s="4">
        <v>1</v>
      </c>
      <c r="AU1724" s="4">
        <v>0</v>
      </c>
      <c r="AV1724" s="4">
        <v>1</v>
      </c>
      <c r="AW1724">
        <v>2.4822695035460991</v>
      </c>
      <c r="AX1724" s="4">
        <f t="shared" si="26"/>
        <v>141</v>
      </c>
      <c r="AY1724" s="4">
        <v>0</v>
      </c>
      <c r="AZ1724" s="4">
        <v>0</v>
      </c>
    </row>
    <row r="1725" spans="1:52" x14ac:dyDescent="0.25">
      <c r="A1725" s="4">
        <v>2017</v>
      </c>
      <c r="B1725" s="4" t="s">
        <v>383</v>
      </c>
      <c r="C1725" t="s">
        <v>282</v>
      </c>
      <c r="D1725" t="s">
        <v>202</v>
      </c>
      <c r="E1725" t="s">
        <v>714</v>
      </c>
      <c r="F1725" s="4">
        <v>186</v>
      </c>
      <c r="G1725">
        <v>14</v>
      </c>
      <c r="H1725">
        <v>35</v>
      </c>
      <c r="I1725">
        <v>184</v>
      </c>
      <c r="J1725">
        <v>3.5217391304347827</v>
      </c>
      <c r="K1725">
        <v>6</v>
      </c>
      <c r="L1725">
        <v>3.2608695652173912E-2</v>
      </c>
      <c r="M1725">
        <v>164</v>
      </c>
      <c r="N1725">
        <v>488</v>
      </c>
      <c r="O1725">
        <v>0.88172043010752688</v>
      </c>
      <c r="P1725">
        <v>97</v>
      </c>
      <c r="Q1725">
        <v>41</v>
      </c>
      <c r="R1725">
        <v>37</v>
      </c>
      <c r="S1725">
        <v>42</v>
      </c>
      <c r="T1725">
        <v>6</v>
      </c>
      <c r="U1725">
        <v>172</v>
      </c>
      <c r="V1725">
        <v>6</v>
      </c>
      <c r="W1725">
        <v>79.666666666666671</v>
      </c>
      <c r="X1725">
        <v>171</v>
      </c>
      <c r="Y1725">
        <v>94.32163742690058</v>
      </c>
      <c r="Z1725">
        <v>6</v>
      </c>
      <c r="AA1725">
        <v>317</v>
      </c>
      <c r="AB1725">
        <v>180</v>
      </c>
      <c r="AC1725">
        <v>120</v>
      </c>
      <c r="AD1725">
        <v>0.967741935483871</v>
      </c>
      <c r="AE1725">
        <v>39</v>
      </c>
      <c r="AF1725">
        <v>93</v>
      </c>
      <c r="AG1725">
        <v>0.20967741935483872</v>
      </c>
      <c r="AH1725" s="4">
        <v>4</v>
      </c>
      <c r="AI1725">
        <v>0.66666666666666663</v>
      </c>
      <c r="AJ1725" s="4">
        <v>1</v>
      </c>
      <c r="AK1725">
        <v>0.16666666666666666</v>
      </c>
      <c r="AL1725" s="4">
        <v>35</v>
      </c>
      <c r="AM1725">
        <v>0.19444444444444445</v>
      </c>
      <c r="AN1725" s="4">
        <v>4</v>
      </c>
      <c r="AO1725">
        <v>2.2222222222222223E-2</v>
      </c>
      <c r="AP1725" s="4">
        <v>1</v>
      </c>
      <c r="AQ1725">
        <v>5.3763440860215058E-3</v>
      </c>
      <c r="AR1725" s="4">
        <v>0</v>
      </c>
      <c r="AS1725">
        <v>0</v>
      </c>
      <c r="AT1725" s="4">
        <v>2</v>
      </c>
      <c r="AU1725" s="4">
        <v>0</v>
      </c>
      <c r="AV1725" s="4">
        <v>2</v>
      </c>
      <c r="AW1725">
        <v>2.8181818181818183</v>
      </c>
      <c r="AX1725" s="4">
        <f t="shared" si="26"/>
        <v>66</v>
      </c>
      <c r="AY1725" s="4">
        <v>0</v>
      </c>
      <c r="AZ1725" s="4">
        <v>0</v>
      </c>
    </row>
    <row r="1726" spans="1:52" x14ac:dyDescent="0.25">
      <c r="A1726" s="4">
        <v>2017</v>
      </c>
      <c r="B1726" s="4" t="s">
        <v>383</v>
      </c>
      <c r="C1726" t="s">
        <v>282</v>
      </c>
      <c r="D1726" t="s">
        <v>209</v>
      </c>
      <c r="E1726" t="s">
        <v>721</v>
      </c>
      <c r="F1726" s="4">
        <v>130</v>
      </c>
      <c r="G1726">
        <v>106</v>
      </c>
      <c r="H1726">
        <v>3</v>
      </c>
      <c r="I1726">
        <v>130</v>
      </c>
      <c r="J1726">
        <v>8.046153846153846</v>
      </c>
      <c r="K1726">
        <v>0</v>
      </c>
      <c r="L1726">
        <v>0</v>
      </c>
      <c r="M1726">
        <v>129</v>
      </c>
      <c r="N1726">
        <v>216</v>
      </c>
      <c r="O1726">
        <v>0.99230769230769234</v>
      </c>
      <c r="P1726">
        <v>82</v>
      </c>
      <c r="Q1726">
        <v>24</v>
      </c>
      <c r="R1726">
        <v>35</v>
      </c>
      <c r="S1726">
        <v>31</v>
      </c>
      <c r="T1726">
        <v>3</v>
      </c>
      <c r="U1726">
        <v>158.66666666666666</v>
      </c>
      <c r="V1726">
        <v>3</v>
      </c>
      <c r="W1726">
        <v>11.333333333333334</v>
      </c>
      <c r="X1726">
        <v>126</v>
      </c>
      <c r="Y1726">
        <v>81.904761904761898</v>
      </c>
      <c r="Z1726">
        <v>3</v>
      </c>
      <c r="AA1726">
        <v>326</v>
      </c>
      <c r="AB1726">
        <v>127</v>
      </c>
      <c r="AC1726">
        <v>103</v>
      </c>
      <c r="AD1726">
        <v>0.97692307692307689</v>
      </c>
      <c r="AE1726">
        <v>28</v>
      </c>
      <c r="AF1726">
        <v>64</v>
      </c>
      <c r="AG1726">
        <v>0.2153846153846154</v>
      </c>
      <c r="AH1726" s="4">
        <v>2</v>
      </c>
      <c r="AI1726">
        <v>0.66666666666666663</v>
      </c>
      <c r="AJ1726" s="4">
        <v>1</v>
      </c>
      <c r="AK1726">
        <v>0.33333333333333331</v>
      </c>
      <c r="AL1726" s="4">
        <v>20</v>
      </c>
      <c r="AM1726">
        <v>0.15748031496062992</v>
      </c>
      <c r="AN1726" s="4">
        <v>6</v>
      </c>
      <c r="AO1726">
        <v>4.7244094488188976E-2</v>
      </c>
      <c r="AP1726" s="4">
        <v>2</v>
      </c>
      <c r="AQ1726">
        <v>1.5384615384615385E-2</v>
      </c>
      <c r="AR1726" s="4">
        <v>0</v>
      </c>
      <c r="AS1726">
        <v>0</v>
      </c>
      <c r="AT1726" s="4">
        <v>1</v>
      </c>
      <c r="AU1726" s="4">
        <v>0</v>
      </c>
      <c r="AV1726" s="4">
        <v>0</v>
      </c>
      <c r="AW1726">
        <v>2</v>
      </c>
      <c r="AX1726" s="4">
        <f t="shared" si="26"/>
        <v>65</v>
      </c>
      <c r="AY1726" s="4">
        <v>0</v>
      </c>
      <c r="AZ1726" s="4">
        <v>0</v>
      </c>
    </row>
    <row r="1727" spans="1:52" x14ac:dyDescent="0.25">
      <c r="A1727" s="4">
        <v>2017</v>
      </c>
      <c r="B1727" s="4" t="s">
        <v>383</v>
      </c>
      <c r="C1727" t="s">
        <v>282</v>
      </c>
      <c r="D1727" t="s">
        <v>213</v>
      </c>
      <c r="E1727" t="s">
        <v>725</v>
      </c>
      <c r="F1727" s="4">
        <v>103</v>
      </c>
      <c r="G1727">
        <v>99</v>
      </c>
      <c r="H1727">
        <v>2</v>
      </c>
      <c r="I1727">
        <v>103</v>
      </c>
      <c r="J1727">
        <v>6.3689320388349513</v>
      </c>
      <c r="K1727">
        <v>0</v>
      </c>
      <c r="L1727">
        <v>0</v>
      </c>
      <c r="M1727">
        <v>94</v>
      </c>
      <c r="N1727">
        <v>227</v>
      </c>
      <c r="O1727">
        <v>0.91262135922330101</v>
      </c>
      <c r="P1727">
        <v>66</v>
      </c>
      <c r="Q1727">
        <v>19</v>
      </c>
      <c r="R1727">
        <v>31</v>
      </c>
      <c r="S1727">
        <v>26</v>
      </c>
      <c r="T1727">
        <v>4</v>
      </c>
      <c r="U1727">
        <v>109.5</v>
      </c>
      <c r="V1727">
        <v>3</v>
      </c>
      <c r="W1727">
        <v>5</v>
      </c>
      <c r="X1727">
        <v>99</v>
      </c>
      <c r="Y1727">
        <v>69.757575757575751</v>
      </c>
      <c r="Z1727">
        <v>4</v>
      </c>
      <c r="AA1727">
        <v>270</v>
      </c>
      <c r="AB1727">
        <v>98</v>
      </c>
      <c r="AC1727">
        <v>100</v>
      </c>
      <c r="AD1727">
        <v>0.95145631067961167</v>
      </c>
      <c r="AE1727">
        <v>14</v>
      </c>
      <c r="AF1727">
        <v>57</v>
      </c>
      <c r="AG1727">
        <v>0.13592233009708737</v>
      </c>
      <c r="AH1727" s="4">
        <v>4</v>
      </c>
      <c r="AI1727">
        <v>1</v>
      </c>
      <c r="AJ1727" s="4">
        <v>0</v>
      </c>
      <c r="AK1727">
        <v>0</v>
      </c>
      <c r="AL1727" s="4">
        <v>16</v>
      </c>
      <c r="AM1727">
        <v>0.16326530612244897</v>
      </c>
      <c r="AN1727" s="4">
        <v>11</v>
      </c>
      <c r="AO1727">
        <v>0.11224489795918367</v>
      </c>
      <c r="AP1727" s="4">
        <v>2</v>
      </c>
      <c r="AQ1727">
        <v>1.9417475728155338E-2</v>
      </c>
      <c r="AR1727" s="4">
        <v>0</v>
      </c>
      <c r="AS1727">
        <v>0</v>
      </c>
      <c r="AT1727" s="4">
        <v>0</v>
      </c>
      <c r="AU1727" s="4">
        <v>0</v>
      </c>
      <c r="AV1727" s="4">
        <v>1</v>
      </c>
      <c r="AW1727">
        <v>2.3953488372093021</v>
      </c>
      <c r="AX1727" s="4">
        <f t="shared" si="26"/>
        <v>43</v>
      </c>
      <c r="AY1727" s="4">
        <v>0</v>
      </c>
      <c r="AZ1727" s="4">
        <v>0</v>
      </c>
    </row>
    <row r="1728" spans="1:52" x14ac:dyDescent="0.25">
      <c r="A1728" s="4">
        <v>2017</v>
      </c>
      <c r="B1728" s="4" t="s">
        <v>383</v>
      </c>
      <c r="C1728" t="s">
        <v>282</v>
      </c>
      <c r="D1728" t="s">
        <v>232</v>
      </c>
      <c r="E1728" t="s">
        <v>743</v>
      </c>
      <c r="F1728" s="4">
        <v>95</v>
      </c>
      <c r="G1728">
        <v>95</v>
      </c>
      <c r="H1728">
        <v>3</v>
      </c>
      <c r="I1728">
        <v>95</v>
      </c>
      <c r="J1728">
        <v>6.4736842105263159</v>
      </c>
      <c r="K1728">
        <v>0</v>
      </c>
      <c r="L1728">
        <v>0</v>
      </c>
      <c r="M1728">
        <v>95</v>
      </c>
      <c r="N1728">
        <v>364</v>
      </c>
      <c r="O1728">
        <v>1</v>
      </c>
      <c r="P1728">
        <v>64</v>
      </c>
      <c r="Q1728">
        <v>16</v>
      </c>
      <c r="R1728">
        <v>30</v>
      </c>
      <c r="S1728">
        <v>22</v>
      </c>
      <c r="T1728">
        <v>10</v>
      </c>
      <c r="U1728">
        <v>198.5</v>
      </c>
      <c r="V1728">
        <v>10</v>
      </c>
      <c r="W1728">
        <v>33.1</v>
      </c>
      <c r="X1728">
        <v>82</v>
      </c>
      <c r="Y1728">
        <v>69.536585365853654</v>
      </c>
      <c r="Z1728">
        <v>10</v>
      </c>
      <c r="AA1728">
        <v>459</v>
      </c>
      <c r="AB1728">
        <v>84</v>
      </c>
      <c r="AC1728">
        <v>96</v>
      </c>
      <c r="AD1728">
        <v>0.88421052631578945</v>
      </c>
      <c r="AE1728">
        <v>20</v>
      </c>
      <c r="AF1728">
        <v>51</v>
      </c>
      <c r="AG1728">
        <v>0.21052631578947367</v>
      </c>
      <c r="AH1728" s="4">
        <v>5</v>
      </c>
      <c r="AI1728">
        <v>0.5</v>
      </c>
      <c r="AJ1728" s="4">
        <v>0</v>
      </c>
      <c r="AK1728">
        <v>0</v>
      </c>
      <c r="AL1728" s="4">
        <v>11</v>
      </c>
      <c r="AM1728">
        <v>0.13095238095238096</v>
      </c>
      <c r="AN1728" s="4">
        <v>7</v>
      </c>
      <c r="AO1728">
        <v>8.3333333333333329E-2</v>
      </c>
      <c r="AP1728" s="4">
        <v>0</v>
      </c>
      <c r="AQ1728">
        <v>0</v>
      </c>
      <c r="AR1728" s="4">
        <v>0</v>
      </c>
      <c r="AS1728">
        <v>0</v>
      </c>
      <c r="AT1728" s="4">
        <v>0</v>
      </c>
      <c r="AU1728" s="4">
        <v>0</v>
      </c>
      <c r="AV1728" s="4">
        <v>1</v>
      </c>
      <c r="AW1728">
        <v>2.1111111111111112</v>
      </c>
      <c r="AX1728" s="4">
        <f t="shared" si="26"/>
        <v>45</v>
      </c>
      <c r="AY1728" s="4">
        <v>0</v>
      </c>
      <c r="AZ1728" s="4">
        <v>0</v>
      </c>
    </row>
    <row r="1729" spans="1:52" x14ac:dyDescent="0.25">
      <c r="A1729" s="4">
        <v>2017</v>
      </c>
      <c r="B1729" s="4" t="s">
        <v>383</v>
      </c>
      <c r="C1729" t="s">
        <v>282</v>
      </c>
      <c r="D1729" t="s">
        <v>227</v>
      </c>
      <c r="E1729" t="s">
        <v>738</v>
      </c>
      <c r="F1729" s="4">
        <v>94</v>
      </c>
      <c r="G1729">
        <v>75</v>
      </c>
      <c r="H1729">
        <v>2</v>
      </c>
      <c r="I1729">
        <v>94</v>
      </c>
      <c r="J1729">
        <v>5.4468085106382977</v>
      </c>
      <c r="K1729">
        <v>2</v>
      </c>
      <c r="L1729">
        <v>2.1276595744680851E-2</v>
      </c>
      <c r="M1729">
        <v>91</v>
      </c>
      <c r="N1729">
        <v>306</v>
      </c>
      <c r="O1729">
        <v>0.96808510638297873</v>
      </c>
      <c r="P1729">
        <v>58</v>
      </c>
      <c r="Q1729">
        <v>17</v>
      </c>
      <c r="R1729">
        <v>10</v>
      </c>
      <c r="S1729">
        <v>49</v>
      </c>
      <c r="T1729">
        <v>6</v>
      </c>
      <c r="U1729">
        <v>109.16666666666667</v>
      </c>
      <c r="V1729">
        <v>4</v>
      </c>
      <c r="W1729">
        <v>124.75</v>
      </c>
      <c r="X1729">
        <v>80</v>
      </c>
      <c r="Y1729">
        <v>75.349999999999994</v>
      </c>
      <c r="Z1729">
        <v>6</v>
      </c>
      <c r="AA1729">
        <v>233</v>
      </c>
      <c r="AB1729">
        <v>85</v>
      </c>
      <c r="AC1729">
        <v>107</v>
      </c>
      <c r="AD1729">
        <v>0.9042553191489362</v>
      </c>
      <c r="AE1729">
        <v>16</v>
      </c>
      <c r="AF1729">
        <v>52</v>
      </c>
      <c r="AG1729">
        <v>0.1702127659574468</v>
      </c>
      <c r="AH1729" s="4">
        <v>3</v>
      </c>
      <c r="AI1729">
        <v>0.5</v>
      </c>
      <c r="AJ1729" s="4">
        <v>0</v>
      </c>
      <c r="AK1729">
        <v>0</v>
      </c>
      <c r="AL1729" s="4">
        <v>27</v>
      </c>
      <c r="AM1729">
        <v>0.31764705882352939</v>
      </c>
      <c r="AN1729" s="4">
        <v>7</v>
      </c>
      <c r="AO1729">
        <v>8.2352941176470587E-2</v>
      </c>
      <c r="AP1729" s="4">
        <v>0</v>
      </c>
      <c r="AQ1729">
        <v>0</v>
      </c>
      <c r="AR1729" s="4">
        <v>0</v>
      </c>
      <c r="AS1729">
        <v>0</v>
      </c>
      <c r="AT1729" s="4">
        <v>0</v>
      </c>
      <c r="AU1729" s="4">
        <v>0</v>
      </c>
      <c r="AV1729" s="4">
        <v>2</v>
      </c>
      <c r="AW1729">
        <v>2.088888888888889</v>
      </c>
      <c r="AX1729" s="4">
        <f t="shared" si="26"/>
        <v>45</v>
      </c>
      <c r="AY1729" s="4">
        <v>0</v>
      </c>
      <c r="AZ1729" s="4">
        <v>0</v>
      </c>
    </row>
    <row r="1730" spans="1:52" x14ac:dyDescent="0.25">
      <c r="A1730" s="4">
        <v>2017</v>
      </c>
      <c r="B1730" s="4" t="s">
        <v>383</v>
      </c>
      <c r="C1730" t="s">
        <v>282</v>
      </c>
      <c r="D1730" t="s">
        <v>233</v>
      </c>
      <c r="E1730" t="s">
        <v>744</v>
      </c>
      <c r="F1730" s="4">
        <v>91</v>
      </c>
      <c r="G1730">
        <v>85</v>
      </c>
      <c r="H1730">
        <v>2</v>
      </c>
      <c r="I1730">
        <v>91</v>
      </c>
      <c r="J1730">
        <v>6.4725274725274726</v>
      </c>
      <c r="K1730">
        <v>0</v>
      </c>
      <c r="L1730">
        <v>0</v>
      </c>
      <c r="M1730">
        <v>69</v>
      </c>
      <c r="N1730">
        <v>2250</v>
      </c>
      <c r="O1730">
        <v>0.75824175824175821</v>
      </c>
      <c r="P1730">
        <v>60</v>
      </c>
      <c r="Q1730">
        <v>21</v>
      </c>
      <c r="R1730">
        <v>23</v>
      </c>
      <c r="S1730">
        <v>30</v>
      </c>
      <c r="T1730">
        <v>7</v>
      </c>
      <c r="U1730">
        <v>140.85714285714286</v>
      </c>
      <c r="V1730">
        <v>5</v>
      </c>
      <c r="W1730">
        <v>19.8</v>
      </c>
      <c r="X1730">
        <v>83</v>
      </c>
      <c r="Y1730">
        <v>81</v>
      </c>
      <c r="Z1730">
        <v>7</v>
      </c>
      <c r="AA1730">
        <v>347</v>
      </c>
      <c r="AB1730">
        <v>83</v>
      </c>
      <c r="AC1730">
        <v>110</v>
      </c>
      <c r="AD1730">
        <v>0.91208791208791207</v>
      </c>
      <c r="AE1730">
        <v>21</v>
      </c>
      <c r="AF1730">
        <v>56</v>
      </c>
      <c r="AG1730">
        <v>0.23076923076923078</v>
      </c>
      <c r="AH1730" s="4">
        <v>5</v>
      </c>
      <c r="AI1730">
        <v>0.7142857142857143</v>
      </c>
      <c r="AJ1730" s="4">
        <v>0</v>
      </c>
      <c r="AK1730">
        <v>0</v>
      </c>
      <c r="AL1730" s="4">
        <v>20</v>
      </c>
      <c r="AM1730">
        <v>0.24096385542168675</v>
      </c>
      <c r="AN1730" s="4">
        <v>8</v>
      </c>
      <c r="AO1730">
        <v>9.6385542168674704E-2</v>
      </c>
      <c r="AP1730" s="4">
        <v>2</v>
      </c>
      <c r="AQ1730">
        <v>2.197802197802198E-2</v>
      </c>
      <c r="AR1730" s="4">
        <v>2</v>
      </c>
      <c r="AS1730">
        <v>2.197802197802198E-2</v>
      </c>
      <c r="AT1730" s="4">
        <v>0</v>
      </c>
      <c r="AU1730" s="4">
        <v>0</v>
      </c>
      <c r="AV1730" s="4">
        <v>0</v>
      </c>
      <c r="AW1730">
        <v>2.3947368421052633</v>
      </c>
      <c r="AX1730" s="4">
        <f t="shared" si="26"/>
        <v>38</v>
      </c>
      <c r="AY1730" s="4">
        <v>6</v>
      </c>
      <c r="AZ1730" s="4">
        <v>63</v>
      </c>
    </row>
    <row r="1731" spans="1:52" x14ac:dyDescent="0.25">
      <c r="A1731" s="4">
        <v>2017</v>
      </c>
      <c r="B1731" s="4" t="s">
        <v>383</v>
      </c>
      <c r="C1731" t="s">
        <v>282</v>
      </c>
      <c r="D1731" t="s">
        <v>234</v>
      </c>
      <c r="E1731" t="s">
        <v>745</v>
      </c>
      <c r="F1731" s="4">
        <v>81</v>
      </c>
      <c r="G1731">
        <v>73</v>
      </c>
      <c r="H1731">
        <v>3</v>
      </c>
      <c r="I1731">
        <v>81</v>
      </c>
      <c r="J1731">
        <v>8.3827160493827169</v>
      </c>
      <c r="K1731">
        <v>0</v>
      </c>
      <c r="L1731">
        <v>0</v>
      </c>
      <c r="M1731">
        <v>62</v>
      </c>
      <c r="N1731">
        <v>571</v>
      </c>
      <c r="O1731">
        <v>0.76543209876543206</v>
      </c>
      <c r="P1731">
        <v>56</v>
      </c>
      <c r="Q1731">
        <v>27</v>
      </c>
      <c r="R1731">
        <v>19</v>
      </c>
      <c r="S1731">
        <v>74</v>
      </c>
      <c r="T1731">
        <v>9</v>
      </c>
      <c r="U1731">
        <v>159.66666666666666</v>
      </c>
      <c r="V1731">
        <v>9</v>
      </c>
      <c r="W1731">
        <v>30.555555555555557</v>
      </c>
      <c r="X1731">
        <v>71</v>
      </c>
      <c r="Y1731">
        <v>91.352112676056336</v>
      </c>
      <c r="Z1731">
        <v>10</v>
      </c>
      <c r="AA1731">
        <v>252</v>
      </c>
      <c r="AB1731">
        <v>71</v>
      </c>
      <c r="AC1731">
        <v>136</v>
      </c>
      <c r="AD1731">
        <v>0.87654320987654322</v>
      </c>
      <c r="AE1731">
        <v>21</v>
      </c>
      <c r="AF1731">
        <v>92</v>
      </c>
      <c r="AG1731">
        <v>0.25925925925925924</v>
      </c>
      <c r="AH1731" s="4">
        <v>7</v>
      </c>
      <c r="AI1731">
        <v>0.7</v>
      </c>
      <c r="AJ1731" s="4">
        <v>3</v>
      </c>
      <c r="AK1731">
        <v>0.3</v>
      </c>
      <c r="AL1731" s="4">
        <v>12</v>
      </c>
      <c r="AM1731">
        <v>0.16901408450704225</v>
      </c>
      <c r="AN1731" s="4">
        <v>7</v>
      </c>
      <c r="AO1731">
        <v>9.8591549295774641E-2</v>
      </c>
      <c r="AP1731" s="4">
        <v>2</v>
      </c>
      <c r="AQ1731">
        <v>2.4691358024691357E-2</v>
      </c>
      <c r="AR1731" s="4">
        <v>2</v>
      </c>
      <c r="AS1731">
        <v>2.4691358024691357E-2</v>
      </c>
      <c r="AT1731" s="4">
        <v>0</v>
      </c>
      <c r="AU1731" s="4">
        <v>0</v>
      </c>
      <c r="AV1731" s="4">
        <v>2</v>
      </c>
      <c r="AW1731">
        <v>2.7931034482758621</v>
      </c>
      <c r="AX1731" s="4">
        <f t="shared" ref="AX1731:AX1794" si="27">IF(ISERROR(F1731/AW1731),0,F1731/AW1731)</f>
        <v>29</v>
      </c>
      <c r="AY1731" s="4">
        <v>0</v>
      </c>
      <c r="AZ1731" s="4">
        <v>0</v>
      </c>
    </row>
    <row r="1732" spans="1:52" x14ac:dyDescent="0.25">
      <c r="A1732" s="4">
        <v>2017</v>
      </c>
      <c r="B1732" s="4" t="s">
        <v>383</v>
      </c>
      <c r="C1732" t="s">
        <v>282</v>
      </c>
      <c r="D1732" t="s">
        <v>241</v>
      </c>
      <c r="E1732" t="s">
        <v>752</v>
      </c>
      <c r="F1732" s="4">
        <v>69</v>
      </c>
      <c r="G1732">
        <v>65</v>
      </c>
      <c r="H1732">
        <v>4</v>
      </c>
      <c r="I1732">
        <v>69</v>
      </c>
      <c r="J1732">
        <v>8.2463768115942031</v>
      </c>
      <c r="K1732">
        <v>2</v>
      </c>
      <c r="L1732">
        <v>2.8985507246376812E-2</v>
      </c>
      <c r="M1732">
        <v>69</v>
      </c>
      <c r="N1732">
        <v>334</v>
      </c>
      <c r="O1732">
        <v>1</v>
      </c>
      <c r="P1732">
        <v>40</v>
      </c>
      <c r="Q1732">
        <v>39</v>
      </c>
      <c r="R1732">
        <v>13</v>
      </c>
      <c r="S1732">
        <v>60</v>
      </c>
      <c r="T1732">
        <v>5</v>
      </c>
      <c r="U1732">
        <v>231.8</v>
      </c>
      <c r="V1732">
        <v>2</v>
      </c>
      <c r="W1732">
        <v>2</v>
      </c>
      <c r="X1732">
        <v>64</v>
      </c>
      <c r="Y1732">
        <v>86.171875</v>
      </c>
      <c r="Z1732">
        <v>5</v>
      </c>
      <c r="AA1732">
        <v>430</v>
      </c>
      <c r="AB1732">
        <v>64</v>
      </c>
      <c r="AC1732">
        <v>108</v>
      </c>
      <c r="AD1732">
        <v>0.92753623188405798</v>
      </c>
      <c r="AE1732">
        <v>24</v>
      </c>
      <c r="AF1732">
        <v>64</v>
      </c>
      <c r="AG1732">
        <v>0.34782608695652173</v>
      </c>
      <c r="AH1732" s="4">
        <v>5</v>
      </c>
      <c r="AI1732">
        <v>1</v>
      </c>
      <c r="AJ1732" s="4">
        <v>0</v>
      </c>
      <c r="AK1732">
        <v>0</v>
      </c>
      <c r="AL1732" s="4">
        <v>8</v>
      </c>
      <c r="AM1732">
        <v>0.125</v>
      </c>
      <c r="AN1732" s="4">
        <v>1</v>
      </c>
      <c r="AO1732">
        <v>1.5625E-2</v>
      </c>
      <c r="AP1732" s="4">
        <v>0</v>
      </c>
      <c r="AQ1732">
        <v>0</v>
      </c>
      <c r="AR1732" s="4">
        <v>0</v>
      </c>
      <c r="AS1732">
        <v>0</v>
      </c>
      <c r="AT1732" s="4">
        <v>0</v>
      </c>
      <c r="AU1732" s="4">
        <v>0</v>
      </c>
      <c r="AV1732" s="4">
        <v>0</v>
      </c>
      <c r="AW1732">
        <v>2.0909090909090908</v>
      </c>
      <c r="AX1732" s="4">
        <f t="shared" si="27"/>
        <v>33</v>
      </c>
      <c r="AY1732" s="4">
        <v>1</v>
      </c>
      <c r="AZ1732" s="4">
        <v>25</v>
      </c>
    </row>
    <row r="1733" spans="1:52" x14ac:dyDescent="0.25">
      <c r="A1733" s="4">
        <v>2017</v>
      </c>
      <c r="B1733" s="4" t="s">
        <v>383</v>
      </c>
      <c r="C1733" t="s">
        <v>282</v>
      </c>
      <c r="D1733" t="s">
        <v>200</v>
      </c>
      <c r="E1733" t="s">
        <v>712</v>
      </c>
      <c r="F1733" s="4">
        <v>63</v>
      </c>
      <c r="G1733">
        <v>61</v>
      </c>
      <c r="H1733">
        <v>3</v>
      </c>
      <c r="I1733">
        <v>63</v>
      </c>
      <c r="J1733">
        <v>6.5079365079365079</v>
      </c>
      <c r="K1733">
        <v>0</v>
      </c>
      <c r="L1733">
        <v>0</v>
      </c>
      <c r="M1733">
        <v>56</v>
      </c>
      <c r="N1733">
        <v>4580</v>
      </c>
      <c r="O1733">
        <v>0.88888888888888884</v>
      </c>
      <c r="P1733">
        <v>36</v>
      </c>
      <c r="Q1733">
        <v>25</v>
      </c>
      <c r="R1733">
        <v>20</v>
      </c>
      <c r="S1733">
        <v>41</v>
      </c>
      <c r="T1733">
        <v>1</v>
      </c>
      <c r="U1733">
        <v>162</v>
      </c>
      <c r="V1733">
        <v>1</v>
      </c>
      <c r="W1733">
        <v>1</v>
      </c>
      <c r="X1733">
        <v>59</v>
      </c>
      <c r="Y1733">
        <v>87.593220338983045</v>
      </c>
      <c r="Z1733">
        <v>1</v>
      </c>
      <c r="AA1733">
        <v>284</v>
      </c>
      <c r="AB1733">
        <v>62</v>
      </c>
      <c r="AC1733">
        <v>107</v>
      </c>
      <c r="AD1733">
        <v>0.98412698412698407</v>
      </c>
      <c r="AE1733">
        <v>7</v>
      </c>
      <c r="AF1733">
        <v>48</v>
      </c>
      <c r="AG1733">
        <v>0.1111111111111111</v>
      </c>
      <c r="AH1733" s="4">
        <v>0</v>
      </c>
      <c r="AI1733">
        <v>0</v>
      </c>
      <c r="AJ1733" s="4">
        <v>1</v>
      </c>
      <c r="AK1733">
        <v>1</v>
      </c>
      <c r="AL1733" s="4">
        <v>8</v>
      </c>
      <c r="AM1733">
        <v>0.12903225806451613</v>
      </c>
      <c r="AN1733" s="4">
        <v>1</v>
      </c>
      <c r="AO1733">
        <v>1.6129032258064516E-2</v>
      </c>
      <c r="AP1733" s="4">
        <v>0</v>
      </c>
      <c r="AQ1733">
        <v>0</v>
      </c>
      <c r="AR1733" s="4">
        <v>0</v>
      </c>
      <c r="AS1733">
        <v>0</v>
      </c>
      <c r="AT1733" s="4">
        <v>1</v>
      </c>
      <c r="AU1733" s="4">
        <v>0</v>
      </c>
      <c r="AV1733" s="4">
        <v>0</v>
      </c>
      <c r="AW1733">
        <v>2.7391304347826089</v>
      </c>
      <c r="AX1733" s="4">
        <f t="shared" si="27"/>
        <v>23</v>
      </c>
      <c r="AY1733" s="4">
        <v>0</v>
      </c>
      <c r="AZ1733" s="4">
        <v>0</v>
      </c>
    </row>
    <row r="1734" spans="1:52" x14ac:dyDescent="0.25">
      <c r="A1734" s="4">
        <v>2017</v>
      </c>
      <c r="B1734" s="4" t="s">
        <v>383</v>
      </c>
      <c r="C1734" t="s">
        <v>282</v>
      </c>
      <c r="D1734" t="s">
        <v>355</v>
      </c>
      <c r="E1734" t="s">
        <v>855</v>
      </c>
      <c r="F1734" s="4">
        <v>61</v>
      </c>
      <c r="G1734">
        <v>48</v>
      </c>
      <c r="H1734">
        <v>12</v>
      </c>
      <c r="I1734">
        <v>60</v>
      </c>
      <c r="J1734">
        <v>14.583333333333334</v>
      </c>
      <c r="K1734">
        <v>10</v>
      </c>
      <c r="L1734">
        <v>0.16666666666666666</v>
      </c>
      <c r="M1734">
        <v>53</v>
      </c>
      <c r="N1734">
        <v>861</v>
      </c>
      <c r="O1734">
        <v>0.86885245901639341</v>
      </c>
      <c r="P1734">
        <v>24</v>
      </c>
      <c r="Q1734">
        <v>38</v>
      </c>
      <c r="R1734">
        <v>5</v>
      </c>
      <c r="S1734">
        <v>79</v>
      </c>
      <c r="T1734">
        <v>5</v>
      </c>
      <c r="U1734">
        <v>286.39999999999998</v>
      </c>
      <c r="V1734">
        <v>5</v>
      </c>
      <c r="W1734">
        <v>41</v>
      </c>
      <c r="X1734">
        <v>27</v>
      </c>
      <c r="Y1734">
        <v>161.5185185185185</v>
      </c>
      <c r="Z1734">
        <v>5</v>
      </c>
      <c r="AA1734">
        <v>614</v>
      </c>
      <c r="AB1734">
        <v>54</v>
      </c>
      <c r="AC1734">
        <v>188</v>
      </c>
      <c r="AD1734">
        <v>0.88524590163934425</v>
      </c>
      <c r="AE1734">
        <v>10</v>
      </c>
      <c r="AF1734">
        <v>80</v>
      </c>
      <c r="AG1734">
        <v>0.16393442622950818</v>
      </c>
      <c r="AH1734" s="4">
        <v>2</v>
      </c>
      <c r="AI1734">
        <v>0.4</v>
      </c>
      <c r="AJ1734" s="4">
        <v>0</v>
      </c>
      <c r="AK1734">
        <v>0</v>
      </c>
      <c r="AL1734" s="4">
        <v>12</v>
      </c>
      <c r="AM1734">
        <v>0.22222222222222221</v>
      </c>
      <c r="AN1734" s="4">
        <v>4</v>
      </c>
      <c r="AO1734">
        <v>7.407407407407407E-2</v>
      </c>
      <c r="AP1734" s="4">
        <v>0</v>
      </c>
      <c r="AQ1734">
        <v>0</v>
      </c>
      <c r="AR1734" s="4">
        <v>0</v>
      </c>
      <c r="AS1734">
        <v>0</v>
      </c>
      <c r="AT1734" s="4">
        <v>2</v>
      </c>
      <c r="AU1734" s="4">
        <v>0</v>
      </c>
      <c r="AV1734" s="4">
        <v>5</v>
      </c>
      <c r="AW1734">
        <v>1.967741935483871</v>
      </c>
      <c r="AX1734" s="4">
        <f t="shared" si="27"/>
        <v>31</v>
      </c>
      <c r="AY1734" s="4">
        <v>0</v>
      </c>
      <c r="AZ1734" s="4">
        <v>0</v>
      </c>
    </row>
    <row r="1735" spans="1:52" x14ac:dyDescent="0.25">
      <c r="A1735" s="4">
        <v>2017</v>
      </c>
      <c r="B1735" s="4" t="s">
        <v>383</v>
      </c>
      <c r="C1735" t="s">
        <v>282</v>
      </c>
      <c r="D1735" t="s">
        <v>217</v>
      </c>
      <c r="E1735" t="s">
        <v>729</v>
      </c>
      <c r="F1735" s="4">
        <v>61</v>
      </c>
      <c r="G1735">
        <v>57</v>
      </c>
      <c r="H1735">
        <v>3</v>
      </c>
      <c r="I1735">
        <v>61</v>
      </c>
      <c r="J1735">
        <v>8.0819672131147549</v>
      </c>
      <c r="K1735">
        <v>0</v>
      </c>
      <c r="L1735">
        <v>0</v>
      </c>
      <c r="M1735">
        <v>38</v>
      </c>
      <c r="N1735">
        <v>24</v>
      </c>
      <c r="O1735">
        <v>0.62295081967213117</v>
      </c>
      <c r="P1735">
        <v>39</v>
      </c>
      <c r="Q1735">
        <v>21</v>
      </c>
      <c r="R1735">
        <v>10</v>
      </c>
      <c r="S1735">
        <v>35</v>
      </c>
      <c r="T1735">
        <v>2</v>
      </c>
      <c r="U1735">
        <v>191.5</v>
      </c>
      <c r="V1735">
        <v>2</v>
      </c>
      <c r="W1735">
        <v>4</v>
      </c>
      <c r="X1735">
        <v>59</v>
      </c>
      <c r="Y1735">
        <v>70.13559322033899</v>
      </c>
      <c r="Z1735">
        <v>2</v>
      </c>
      <c r="AA1735">
        <v>256</v>
      </c>
      <c r="AB1735">
        <v>59</v>
      </c>
      <c r="AC1735">
        <v>98</v>
      </c>
      <c r="AD1735">
        <v>0.96721311475409832</v>
      </c>
      <c r="AE1735">
        <v>12</v>
      </c>
      <c r="AF1735">
        <v>52</v>
      </c>
      <c r="AG1735">
        <v>0.19672131147540983</v>
      </c>
      <c r="AH1735" s="4">
        <v>1</v>
      </c>
      <c r="AI1735">
        <v>0.5</v>
      </c>
      <c r="AJ1735" s="4">
        <v>0</v>
      </c>
      <c r="AK1735">
        <v>0</v>
      </c>
      <c r="AL1735" s="4">
        <v>7</v>
      </c>
      <c r="AM1735">
        <v>0.11864406779661017</v>
      </c>
      <c r="AN1735" s="4">
        <v>2</v>
      </c>
      <c r="AO1735">
        <v>3.3898305084745763E-2</v>
      </c>
      <c r="AP1735" s="4">
        <v>0</v>
      </c>
      <c r="AQ1735">
        <v>0</v>
      </c>
      <c r="AR1735" s="4">
        <v>0</v>
      </c>
      <c r="AS1735">
        <v>0</v>
      </c>
      <c r="AT1735" s="4">
        <v>0</v>
      </c>
      <c r="AU1735" s="4">
        <v>0</v>
      </c>
      <c r="AV1735" s="4">
        <v>1</v>
      </c>
      <c r="AW1735">
        <v>2.7727272727272729</v>
      </c>
      <c r="AX1735" s="4">
        <f t="shared" si="27"/>
        <v>22</v>
      </c>
      <c r="AY1735" s="4">
        <v>2</v>
      </c>
      <c r="AZ1735" s="4">
        <v>110</v>
      </c>
    </row>
    <row r="1736" spans="1:52" x14ac:dyDescent="0.25">
      <c r="A1736" s="4">
        <v>2017</v>
      </c>
      <c r="B1736" s="4" t="s">
        <v>383</v>
      </c>
      <c r="C1736" t="s">
        <v>282</v>
      </c>
      <c r="D1736" t="s">
        <v>139</v>
      </c>
      <c r="E1736" t="s">
        <v>655</v>
      </c>
      <c r="F1736" s="4">
        <v>61</v>
      </c>
      <c r="G1736">
        <v>54</v>
      </c>
      <c r="H1736">
        <v>3</v>
      </c>
      <c r="I1736">
        <v>61</v>
      </c>
      <c r="J1736">
        <v>6.7868852459016393</v>
      </c>
      <c r="K1736">
        <v>4</v>
      </c>
      <c r="L1736">
        <v>6.5573770491803282E-2</v>
      </c>
      <c r="M1736">
        <v>61</v>
      </c>
      <c r="N1736">
        <v>1204</v>
      </c>
      <c r="O1736">
        <v>1</v>
      </c>
      <c r="P1736">
        <v>48</v>
      </c>
      <c r="Q1736">
        <v>27</v>
      </c>
      <c r="R1736">
        <v>8</v>
      </c>
      <c r="S1736">
        <v>73</v>
      </c>
      <c r="T1736">
        <v>3</v>
      </c>
      <c r="U1736">
        <v>238.33333333333334</v>
      </c>
      <c r="V1736">
        <v>3</v>
      </c>
      <c r="W1736">
        <v>10</v>
      </c>
      <c r="X1736">
        <v>58</v>
      </c>
      <c r="Y1736">
        <v>106.29310344827586</v>
      </c>
      <c r="Z1736">
        <v>3</v>
      </c>
      <c r="AA1736">
        <v>423</v>
      </c>
      <c r="AB1736">
        <v>58</v>
      </c>
      <c r="AC1736">
        <v>129</v>
      </c>
      <c r="AD1736">
        <v>0.95081967213114749</v>
      </c>
      <c r="AE1736">
        <v>12</v>
      </c>
      <c r="AF1736">
        <v>72</v>
      </c>
      <c r="AG1736">
        <v>0.19672131147540983</v>
      </c>
      <c r="AH1736" s="4">
        <v>0</v>
      </c>
      <c r="AI1736">
        <v>0</v>
      </c>
      <c r="AJ1736" s="4">
        <v>0</v>
      </c>
      <c r="AK1736">
        <v>0</v>
      </c>
      <c r="AL1736" s="4">
        <v>11</v>
      </c>
      <c r="AM1736">
        <v>0.18965517241379309</v>
      </c>
      <c r="AN1736" s="4">
        <v>1</v>
      </c>
      <c r="AO1736">
        <v>1.7241379310344827E-2</v>
      </c>
      <c r="AP1736" s="4">
        <v>0</v>
      </c>
      <c r="AQ1736">
        <v>0</v>
      </c>
      <c r="AR1736" s="4">
        <v>0</v>
      </c>
      <c r="AS1736">
        <v>0</v>
      </c>
      <c r="AT1736" s="4">
        <v>0</v>
      </c>
      <c r="AU1736" s="4">
        <v>0</v>
      </c>
      <c r="AV1736" s="4">
        <v>1</v>
      </c>
      <c r="AW1736">
        <v>2.9047619047619047</v>
      </c>
      <c r="AX1736" s="4">
        <f t="shared" si="27"/>
        <v>21</v>
      </c>
      <c r="AY1736" s="4">
        <v>0</v>
      </c>
      <c r="AZ1736" s="4">
        <v>0</v>
      </c>
    </row>
    <row r="1737" spans="1:52" x14ac:dyDescent="0.25">
      <c r="A1737" s="4">
        <v>2017</v>
      </c>
      <c r="B1737" s="4" t="s">
        <v>383</v>
      </c>
      <c r="C1737" t="s">
        <v>282</v>
      </c>
      <c r="D1737" t="s">
        <v>212</v>
      </c>
      <c r="E1737" t="s">
        <v>724</v>
      </c>
      <c r="F1737" s="4">
        <v>52</v>
      </c>
      <c r="G1737">
        <v>45</v>
      </c>
      <c r="H1737">
        <v>14</v>
      </c>
      <c r="I1737">
        <v>52</v>
      </c>
      <c r="J1737">
        <v>18.25</v>
      </c>
      <c r="K1737">
        <v>4</v>
      </c>
      <c r="L1737">
        <v>7.6923076923076927E-2</v>
      </c>
      <c r="M1737">
        <v>51</v>
      </c>
      <c r="N1737">
        <v>232</v>
      </c>
      <c r="O1737">
        <v>0.98076923076923073</v>
      </c>
      <c r="P1737">
        <v>23</v>
      </c>
      <c r="Q1737">
        <v>16</v>
      </c>
      <c r="R1737">
        <v>14</v>
      </c>
      <c r="S1737">
        <v>39</v>
      </c>
      <c r="T1737">
        <v>2</v>
      </c>
      <c r="U1737">
        <v>134</v>
      </c>
      <c r="V1737">
        <v>2</v>
      </c>
      <c r="W1737">
        <v>4.5</v>
      </c>
      <c r="X1737">
        <v>47</v>
      </c>
      <c r="Y1737">
        <v>54.702127659574465</v>
      </c>
      <c r="Z1737">
        <v>2</v>
      </c>
      <c r="AA1737">
        <v>785</v>
      </c>
      <c r="AB1737">
        <v>50</v>
      </c>
      <c r="AC1737">
        <v>92</v>
      </c>
      <c r="AD1737">
        <v>0.96153846153846156</v>
      </c>
      <c r="AE1737">
        <v>10</v>
      </c>
      <c r="AF1737">
        <v>62</v>
      </c>
      <c r="AG1737">
        <v>0.19230769230769232</v>
      </c>
      <c r="AH1737" s="4">
        <v>2</v>
      </c>
      <c r="AI1737">
        <v>1</v>
      </c>
      <c r="AJ1737" s="4">
        <v>0</v>
      </c>
      <c r="AK1737">
        <v>0</v>
      </c>
      <c r="AL1737" s="4">
        <v>4</v>
      </c>
      <c r="AM1737">
        <v>0.08</v>
      </c>
      <c r="AN1737" s="4">
        <v>0</v>
      </c>
      <c r="AO1737">
        <v>0</v>
      </c>
      <c r="AP1737" s="4">
        <v>0</v>
      </c>
      <c r="AQ1737">
        <v>0</v>
      </c>
      <c r="AR1737" s="4">
        <v>0</v>
      </c>
      <c r="AS1737">
        <v>0</v>
      </c>
      <c r="AT1737" s="4">
        <v>0</v>
      </c>
      <c r="AU1737" s="4">
        <v>1</v>
      </c>
      <c r="AV1737" s="4">
        <v>2</v>
      </c>
      <c r="AW1737">
        <v>2.08</v>
      </c>
      <c r="AX1737" s="4">
        <f t="shared" si="27"/>
        <v>25</v>
      </c>
      <c r="AY1737" s="4">
        <v>0</v>
      </c>
      <c r="AZ1737" s="4">
        <v>0</v>
      </c>
    </row>
    <row r="1738" spans="1:52" x14ac:dyDescent="0.25">
      <c r="A1738" s="4">
        <v>2017</v>
      </c>
      <c r="B1738" s="4" t="s">
        <v>383</v>
      </c>
      <c r="C1738" t="s">
        <v>282</v>
      </c>
      <c r="D1738" t="s">
        <v>205</v>
      </c>
      <c r="E1738" t="s">
        <v>717</v>
      </c>
      <c r="F1738" s="4">
        <v>47</v>
      </c>
      <c r="G1738">
        <v>29</v>
      </c>
      <c r="H1738">
        <v>3</v>
      </c>
      <c r="I1738">
        <v>47</v>
      </c>
      <c r="J1738">
        <v>4.7021276595744679</v>
      </c>
      <c r="K1738">
        <v>0</v>
      </c>
      <c r="L1738">
        <v>0</v>
      </c>
      <c r="M1738">
        <v>46</v>
      </c>
      <c r="N1738">
        <v>1675</v>
      </c>
      <c r="O1738">
        <v>0.97872340425531912</v>
      </c>
      <c r="P1738">
        <v>34</v>
      </c>
      <c r="Q1738">
        <v>41</v>
      </c>
      <c r="R1738">
        <v>14</v>
      </c>
      <c r="S1738">
        <v>89</v>
      </c>
      <c r="T1738">
        <v>3</v>
      </c>
      <c r="U1738">
        <v>184</v>
      </c>
      <c r="V1738">
        <v>2</v>
      </c>
      <c r="W1738">
        <v>3.5</v>
      </c>
      <c r="X1738">
        <v>43</v>
      </c>
      <c r="Y1738">
        <v>139.88372093023256</v>
      </c>
      <c r="Z1738">
        <v>3</v>
      </c>
      <c r="AA1738">
        <v>440</v>
      </c>
      <c r="AB1738">
        <v>44</v>
      </c>
      <c r="AC1738">
        <v>161</v>
      </c>
      <c r="AD1738">
        <v>0.93617021276595747</v>
      </c>
      <c r="AE1738">
        <v>2</v>
      </c>
      <c r="AF1738">
        <v>67</v>
      </c>
      <c r="AG1738">
        <v>4.2553191489361701E-2</v>
      </c>
      <c r="AH1738" s="4">
        <v>3</v>
      </c>
      <c r="AI1738">
        <v>1</v>
      </c>
      <c r="AJ1738" s="4">
        <v>0</v>
      </c>
      <c r="AK1738">
        <v>0</v>
      </c>
      <c r="AL1738" s="4">
        <v>6</v>
      </c>
      <c r="AM1738">
        <v>0.13636363636363635</v>
      </c>
      <c r="AN1738" s="4">
        <v>3</v>
      </c>
      <c r="AO1738">
        <v>6.8181818181818177E-2</v>
      </c>
      <c r="AP1738" s="4">
        <v>0</v>
      </c>
      <c r="AQ1738">
        <v>0</v>
      </c>
      <c r="AR1738" s="4">
        <v>0</v>
      </c>
      <c r="AS1738">
        <v>0</v>
      </c>
      <c r="AT1738" s="4">
        <v>1</v>
      </c>
      <c r="AU1738" s="4">
        <v>0</v>
      </c>
      <c r="AV1738" s="4">
        <v>1</v>
      </c>
      <c r="AW1738">
        <v>2.2380952380952381</v>
      </c>
      <c r="AX1738" s="4">
        <f t="shared" si="27"/>
        <v>21</v>
      </c>
      <c r="AY1738" s="4">
        <v>0</v>
      </c>
      <c r="AZ1738" s="4">
        <v>0</v>
      </c>
    </row>
    <row r="1739" spans="1:52" x14ac:dyDescent="0.25">
      <c r="A1739" s="4">
        <v>2017</v>
      </c>
      <c r="B1739" s="4" t="s">
        <v>383</v>
      </c>
      <c r="C1739" t="s">
        <v>282</v>
      </c>
      <c r="D1739" t="s">
        <v>211</v>
      </c>
      <c r="E1739" t="s">
        <v>723</v>
      </c>
      <c r="F1739" s="4">
        <v>42</v>
      </c>
      <c r="G1739">
        <v>36</v>
      </c>
      <c r="H1739">
        <v>5</v>
      </c>
      <c r="I1739">
        <v>42</v>
      </c>
      <c r="J1739">
        <v>8.8809523809523814</v>
      </c>
      <c r="K1739">
        <v>2</v>
      </c>
      <c r="L1739">
        <v>4.7619047619047616E-2</v>
      </c>
      <c r="M1739">
        <v>10</v>
      </c>
      <c r="N1739">
        <v>2578</v>
      </c>
      <c r="O1739">
        <v>0.23809523809523808</v>
      </c>
      <c r="P1739">
        <v>28</v>
      </c>
      <c r="Q1739">
        <v>24</v>
      </c>
      <c r="R1739">
        <v>10</v>
      </c>
      <c r="S1739">
        <v>42</v>
      </c>
      <c r="T1739">
        <v>2</v>
      </c>
      <c r="U1739">
        <v>129.5</v>
      </c>
      <c r="V1739">
        <v>2</v>
      </c>
      <c r="W1739">
        <v>2</v>
      </c>
      <c r="X1739">
        <v>37</v>
      </c>
      <c r="Y1739">
        <v>83.243243243243242</v>
      </c>
      <c r="Z1739">
        <v>2</v>
      </c>
      <c r="AA1739">
        <v>302</v>
      </c>
      <c r="AB1739">
        <v>40</v>
      </c>
      <c r="AC1739">
        <v>125</v>
      </c>
      <c r="AD1739">
        <v>0.95238095238095233</v>
      </c>
      <c r="AE1739">
        <v>7</v>
      </c>
      <c r="AF1739">
        <v>83</v>
      </c>
      <c r="AG1739">
        <v>0.16666666666666666</v>
      </c>
      <c r="AH1739" s="4">
        <v>1</v>
      </c>
      <c r="AI1739">
        <v>0.5</v>
      </c>
      <c r="AJ1739" s="4">
        <v>0</v>
      </c>
      <c r="AK1739">
        <v>0</v>
      </c>
      <c r="AL1739" s="4">
        <v>5</v>
      </c>
      <c r="AM1739">
        <v>0.125</v>
      </c>
      <c r="AN1739" s="4">
        <v>3</v>
      </c>
      <c r="AO1739">
        <v>7.4999999999999997E-2</v>
      </c>
      <c r="AP1739" s="4">
        <v>0</v>
      </c>
      <c r="AQ1739">
        <v>0</v>
      </c>
      <c r="AR1739" s="4">
        <v>0</v>
      </c>
      <c r="AS1739">
        <v>0</v>
      </c>
      <c r="AT1739" s="4">
        <v>0</v>
      </c>
      <c r="AU1739" s="4">
        <v>0</v>
      </c>
      <c r="AV1739" s="4">
        <v>0</v>
      </c>
      <c r="AW1739">
        <v>2.1</v>
      </c>
      <c r="AX1739" s="4">
        <f t="shared" si="27"/>
        <v>20</v>
      </c>
      <c r="AY1739" s="4">
        <v>0</v>
      </c>
      <c r="AZ1739" s="4">
        <v>0</v>
      </c>
    </row>
    <row r="1740" spans="1:52" x14ac:dyDescent="0.25">
      <c r="A1740" s="4">
        <v>2017</v>
      </c>
      <c r="B1740" s="4" t="s">
        <v>383</v>
      </c>
      <c r="C1740" t="s">
        <v>282</v>
      </c>
      <c r="D1740" t="s">
        <v>203</v>
      </c>
      <c r="E1740" t="s">
        <v>715</v>
      </c>
      <c r="F1740" s="4">
        <v>37</v>
      </c>
      <c r="G1740">
        <v>33</v>
      </c>
      <c r="H1740">
        <v>5</v>
      </c>
      <c r="I1740">
        <v>37</v>
      </c>
      <c r="J1740">
        <v>10.648648648648649</v>
      </c>
      <c r="K1740">
        <v>0</v>
      </c>
      <c r="L1740">
        <v>0</v>
      </c>
      <c r="M1740">
        <v>37</v>
      </c>
      <c r="N1740">
        <v>5819</v>
      </c>
      <c r="O1740">
        <v>1</v>
      </c>
      <c r="P1740">
        <v>19</v>
      </c>
      <c r="Q1740">
        <v>28</v>
      </c>
      <c r="R1740">
        <v>17</v>
      </c>
      <c r="S1740">
        <v>39</v>
      </c>
      <c r="T1740">
        <v>1</v>
      </c>
      <c r="U1740">
        <v>94</v>
      </c>
      <c r="V1740">
        <v>1</v>
      </c>
      <c r="W1740">
        <v>2</v>
      </c>
      <c r="X1740">
        <v>36</v>
      </c>
      <c r="Y1740">
        <v>81.194444444444443</v>
      </c>
      <c r="Z1740">
        <v>1</v>
      </c>
      <c r="AA1740">
        <v>318</v>
      </c>
      <c r="AB1740">
        <v>36</v>
      </c>
      <c r="AC1740">
        <v>114</v>
      </c>
      <c r="AD1740">
        <v>0.97297297297297303</v>
      </c>
      <c r="AE1740">
        <v>7</v>
      </c>
      <c r="AF1740">
        <v>55</v>
      </c>
      <c r="AG1740">
        <v>0.1891891891891892</v>
      </c>
      <c r="AH1740" s="4">
        <v>0</v>
      </c>
      <c r="AI1740">
        <v>0</v>
      </c>
      <c r="AJ1740" s="4">
        <v>0</v>
      </c>
      <c r="AK1740">
        <v>0</v>
      </c>
      <c r="AL1740" s="4">
        <v>6</v>
      </c>
      <c r="AM1740">
        <v>0.16666666666666666</v>
      </c>
      <c r="AN1740" s="4">
        <v>1</v>
      </c>
      <c r="AO1740">
        <v>2.7777777777777776E-2</v>
      </c>
      <c r="AP1740" s="4">
        <v>0</v>
      </c>
      <c r="AQ1740">
        <v>0</v>
      </c>
      <c r="AR1740" s="4">
        <v>0</v>
      </c>
      <c r="AS1740">
        <v>0</v>
      </c>
      <c r="AT1740" s="4">
        <v>0</v>
      </c>
      <c r="AU1740" s="4">
        <v>0</v>
      </c>
      <c r="AV1740" s="4">
        <v>0</v>
      </c>
      <c r="AW1740">
        <v>3.3636363636363638</v>
      </c>
      <c r="AX1740" s="4">
        <f t="shared" si="27"/>
        <v>11</v>
      </c>
      <c r="AY1740" s="4">
        <v>0</v>
      </c>
      <c r="AZ1740" s="4">
        <v>0</v>
      </c>
    </row>
    <row r="1741" spans="1:52" x14ac:dyDescent="0.25">
      <c r="A1741" s="4">
        <v>2017</v>
      </c>
      <c r="B1741" s="4" t="s">
        <v>383</v>
      </c>
      <c r="C1741" t="s">
        <v>282</v>
      </c>
      <c r="D1741" t="s">
        <v>221</v>
      </c>
      <c r="E1741" t="s">
        <v>732</v>
      </c>
      <c r="F1741" s="4">
        <v>35</v>
      </c>
      <c r="G1741">
        <v>34</v>
      </c>
      <c r="H1741">
        <v>2</v>
      </c>
      <c r="I1741">
        <v>35</v>
      </c>
      <c r="J1741">
        <v>5.9714285714285715</v>
      </c>
      <c r="K1741">
        <v>0</v>
      </c>
      <c r="L1741">
        <v>0</v>
      </c>
      <c r="M1741">
        <v>24</v>
      </c>
      <c r="N1741">
        <v>585</v>
      </c>
      <c r="O1741">
        <v>0.68571428571428572</v>
      </c>
      <c r="P1741">
        <v>20</v>
      </c>
      <c r="Q1741">
        <v>15</v>
      </c>
      <c r="R1741">
        <v>7</v>
      </c>
      <c r="S1741">
        <v>52</v>
      </c>
      <c r="T1741">
        <v>2</v>
      </c>
      <c r="U1741">
        <v>106</v>
      </c>
      <c r="V1741">
        <v>2</v>
      </c>
      <c r="W1741">
        <v>4</v>
      </c>
      <c r="X1741">
        <v>33</v>
      </c>
      <c r="Y1741">
        <v>78.060606060606062</v>
      </c>
      <c r="Z1741">
        <v>2</v>
      </c>
      <c r="AA1741">
        <v>179</v>
      </c>
      <c r="AB1741">
        <v>33</v>
      </c>
      <c r="AC1741">
        <v>109</v>
      </c>
      <c r="AD1741">
        <v>0.94285714285714284</v>
      </c>
      <c r="AE1741">
        <v>15</v>
      </c>
      <c r="AF1741">
        <v>54</v>
      </c>
      <c r="AG1741">
        <v>0.42857142857142855</v>
      </c>
      <c r="AH1741" s="4">
        <v>0</v>
      </c>
      <c r="AI1741">
        <v>0</v>
      </c>
      <c r="AJ1741" s="4">
        <v>0</v>
      </c>
      <c r="AK1741">
        <v>0</v>
      </c>
      <c r="AL1741" s="4">
        <v>5</v>
      </c>
      <c r="AM1741">
        <v>0.15151515151515152</v>
      </c>
      <c r="AN1741" s="4">
        <v>3</v>
      </c>
      <c r="AO1741">
        <v>9.0909090909090912E-2</v>
      </c>
      <c r="AP1741" s="4">
        <v>1</v>
      </c>
      <c r="AQ1741">
        <v>2.8571428571428571E-2</v>
      </c>
      <c r="AR1741" s="4">
        <v>0</v>
      </c>
      <c r="AS1741">
        <v>0</v>
      </c>
      <c r="AT1741" s="4">
        <v>0</v>
      </c>
      <c r="AU1741" s="4">
        <v>0</v>
      </c>
      <c r="AV1741" s="4">
        <v>0</v>
      </c>
      <c r="AW1741">
        <v>1.8421052631578947</v>
      </c>
      <c r="AX1741" s="4">
        <f t="shared" si="27"/>
        <v>19</v>
      </c>
      <c r="AY1741" s="4">
        <v>0</v>
      </c>
      <c r="AZ1741" s="4">
        <v>0</v>
      </c>
    </row>
    <row r="1742" spans="1:52" x14ac:dyDescent="0.25">
      <c r="A1742" s="4">
        <v>2017</v>
      </c>
      <c r="B1742" s="4" t="s">
        <v>383</v>
      </c>
      <c r="C1742" t="s">
        <v>282</v>
      </c>
      <c r="D1742" t="s">
        <v>216</v>
      </c>
      <c r="E1742" t="s">
        <v>728</v>
      </c>
      <c r="F1742" s="4">
        <v>29</v>
      </c>
      <c r="G1742">
        <v>8</v>
      </c>
      <c r="H1742">
        <v>9</v>
      </c>
      <c r="I1742">
        <v>29</v>
      </c>
      <c r="J1742">
        <v>3.1724137931034484</v>
      </c>
      <c r="K1742">
        <v>0</v>
      </c>
      <c r="L1742">
        <v>0</v>
      </c>
      <c r="M1742">
        <v>29</v>
      </c>
      <c r="N1742">
        <v>253</v>
      </c>
      <c r="O1742">
        <v>1</v>
      </c>
      <c r="P1742">
        <v>21</v>
      </c>
      <c r="Q1742">
        <v>25</v>
      </c>
      <c r="R1742">
        <v>5</v>
      </c>
      <c r="S1742">
        <v>50</v>
      </c>
      <c r="T1742">
        <v>2</v>
      </c>
      <c r="U1742">
        <v>248.5</v>
      </c>
      <c r="V1742">
        <v>2</v>
      </c>
      <c r="W1742">
        <v>61.5</v>
      </c>
      <c r="X1742">
        <v>27</v>
      </c>
      <c r="Y1742">
        <v>88.81481481481481</v>
      </c>
      <c r="Z1742">
        <v>2</v>
      </c>
      <c r="AA1742">
        <v>434</v>
      </c>
      <c r="AB1742">
        <v>27</v>
      </c>
      <c r="AC1742">
        <v>106</v>
      </c>
      <c r="AD1742">
        <v>0.93103448275862066</v>
      </c>
      <c r="AE1742">
        <v>7</v>
      </c>
      <c r="AF1742">
        <v>69</v>
      </c>
      <c r="AG1742">
        <v>0.2413793103448276</v>
      </c>
      <c r="AH1742" s="4">
        <v>2</v>
      </c>
      <c r="AI1742">
        <v>1</v>
      </c>
      <c r="AJ1742" s="4">
        <v>0</v>
      </c>
      <c r="AK1742">
        <v>0</v>
      </c>
      <c r="AL1742" s="4">
        <v>4</v>
      </c>
      <c r="AM1742">
        <v>0.14814814814814814</v>
      </c>
      <c r="AN1742" s="4">
        <v>3</v>
      </c>
      <c r="AO1742">
        <v>0.1111111111111111</v>
      </c>
      <c r="AP1742" s="4">
        <v>0</v>
      </c>
      <c r="AQ1742">
        <v>0</v>
      </c>
      <c r="AR1742" s="4">
        <v>0</v>
      </c>
      <c r="AS1742">
        <v>0</v>
      </c>
      <c r="AT1742" s="4">
        <v>0</v>
      </c>
      <c r="AU1742" s="4">
        <v>0</v>
      </c>
      <c r="AV1742" s="4">
        <v>1</v>
      </c>
      <c r="AW1742">
        <v>2.6363636363636362</v>
      </c>
      <c r="AX1742" s="4">
        <f t="shared" si="27"/>
        <v>11</v>
      </c>
      <c r="AY1742" s="4">
        <v>0</v>
      </c>
      <c r="AZ1742" s="4">
        <v>0</v>
      </c>
    </row>
    <row r="1743" spans="1:52" x14ac:dyDescent="0.25">
      <c r="A1743" s="4">
        <v>2017</v>
      </c>
      <c r="B1743" s="4" t="s">
        <v>383</v>
      </c>
      <c r="C1743" t="s">
        <v>282</v>
      </c>
      <c r="D1743" t="s">
        <v>204</v>
      </c>
      <c r="E1743" t="s">
        <v>716</v>
      </c>
      <c r="F1743" s="4">
        <v>22</v>
      </c>
      <c r="G1743">
        <v>22</v>
      </c>
      <c r="H1743">
        <v>6</v>
      </c>
      <c r="I1743">
        <v>22</v>
      </c>
      <c r="J1743">
        <v>11.727272727272727</v>
      </c>
      <c r="K1743">
        <v>0</v>
      </c>
      <c r="L1743">
        <v>0</v>
      </c>
      <c r="M1743">
        <v>7</v>
      </c>
      <c r="N1743">
        <v>1116</v>
      </c>
      <c r="O1743">
        <v>0.31818181818181818</v>
      </c>
      <c r="P1743">
        <v>17</v>
      </c>
      <c r="Q1743">
        <v>63</v>
      </c>
      <c r="R1743">
        <v>3</v>
      </c>
      <c r="S1743">
        <v>89</v>
      </c>
      <c r="T1743">
        <v>2</v>
      </c>
      <c r="U1743">
        <v>206.5</v>
      </c>
      <c r="V1743">
        <v>2</v>
      </c>
      <c r="W1743">
        <v>4</v>
      </c>
      <c r="X1743">
        <v>20</v>
      </c>
      <c r="Y1743">
        <v>150</v>
      </c>
      <c r="Z1743">
        <v>2</v>
      </c>
      <c r="AA1743">
        <v>438</v>
      </c>
      <c r="AB1743">
        <v>20</v>
      </c>
      <c r="AC1743">
        <v>178</v>
      </c>
      <c r="AD1743">
        <v>0.90909090909090906</v>
      </c>
      <c r="AE1743">
        <v>1</v>
      </c>
      <c r="AF1743">
        <v>136</v>
      </c>
      <c r="AG1743">
        <v>4.5454545454545456E-2</v>
      </c>
      <c r="AH1743" s="4">
        <v>1</v>
      </c>
      <c r="AI1743">
        <v>0.5</v>
      </c>
      <c r="AJ1743" s="4">
        <v>0</v>
      </c>
      <c r="AK1743">
        <v>0</v>
      </c>
      <c r="AL1743" s="4">
        <v>4</v>
      </c>
      <c r="AM1743">
        <v>0.2</v>
      </c>
      <c r="AN1743" s="4">
        <v>2</v>
      </c>
      <c r="AO1743">
        <v>0.1</v>
      </c>
      <c r="AP1743" s="4">
        <v>0</v>
      </c>
      <c r="AQ1743">
        <v>0</v>
      </c>
      <c r="AR1743" s="4">
        <v>0</v>
      </c>
      <c r="AS1743">
        <v>0</v>
      </c>
      <c r="AT1743" s="4">
        <v>0</v>
      </c>
      <c r="AU1743" s="4">
        <v>0</v>
      </c>
      <c r="AV1743" s="4">
        <v>0</v>
      </c>
      <c r="AW1743">
        <v>2.2000000000000002</v>
      </c>
      <c r="AX1743" s="4">
        <f t="shared" si="27"/>
        <v>10</v>
      </c>
      <c r="AY1743" s="4">
        <v>0</v>
      </c>
      <c r="AZ1743" s="4">
        <v>0</v>
      </c>
    </row>
    <row r="1744" spans="1:52" x14ac:dyDescent="0.25">
      <c r="A1744" s="4">
        <v>2017</v>
      </c>
      <c r="B1744" s="4" t="s">
        <v>383</v>
      </c>
      <c r="C1744" t="s">
        <v>282</v>
      </c>
      <c r="D1744" t="s">
        <v>314</v>
      </c>
      <c r="E1744" t="s">
        <v>819</v>
      </c>
      <c r="F1744" s="4">
        <v>19</v>
      </c>
      <c r="G1744">
        <v>11</v>
      </c>
      <c r="H1744">
        <v>0</v>
      </c>
      <c r="I1744">
        <v>19</v>
      </c>
      <c r="J1744">
        <v>4.5263157894736841</v>
      </c>
      <c r="K1744">
        <v>0</v>
      </c>
      <c r="L1744">
        <v>0</v>
      </c>
      <c r="M1744">
        <v>19</v>
      </c>
      <c r="N1744">
        <v>416</v>
      </c>
      <c r="O1744">
        <v>1</v>
      </c>
      <c r="P1744">
        <v>14</v>
      </c>
      <c r="Q1744">
        <v>14</v>
      </c>
      <c r="R1744">
        <v>1</v>
      </c>
      <c r="S1744">
        <v>53</v>
      </c>
      <c r="T1744">
        <v>1</v>
      </c>
      <c r="U1744">
        <v>211</v>
      </c>
      <c r="V1744">
        <v>1</v>
      </c>
      <c r="W1744">
        <v>34</v>
      </c>
      <c r="X1744">
        <v>18</v>
      </c>
      <c r="Y1744">
        <v>72.888888888888886</v>
      </c>
      <c r="Z1744">
        <v>1</v>
      </c>
      <c r="AA1744">
        <v>430</v>
      </c>
      <c r="AB1744">
        <v>18</v>
      </c>
      <c r="AC1744">
        <v>93</v>
      </c>
      <c r="AD1744">
        <v>0.94736842105263153</v>
      </c>
      <c r="AE1744">
        <v>5</v>
      </c>
      <c r="AF1744">
        <v>64</v>
      </c>
      <c r="AG1744">
        <v>0.26315789473684209</v>
      </c>
      <c r="AH1744" s="4">
        <v>1</v>
      </c>
      <c r="AI1744">
        <v>1</v>
      </c>
      <c r="AJ1744" s="4">
        <v>0</v>
      </c>
      <c r="AK1744">
        <v>0</v>
      </c>
      <c r="AL1744" s="4">
        <v>4</v>
      </c>
      <c r="AM1744">
        <v>0.22222222222222221</v>
      </c>
      <c r="AN1744" s="4">
        <v>1</v>
      </c>
      <c r="AO1744">
        <v>5.5555555555555552E-2</v>
      </c>
      <c r="AP1744" s="4">
        <v>0</v>
      </c>
      <c r="AQ1744">
        <v>0</v>
      </c>
      <c r="AR1744" s="4">
        <v>0</v>
      </c>
      <c r="AS1744">
        <v>0</v>
      </c>
      <c r="AT1744" s="4">
        <v>0</v>
      </c>
      <c r="AU1744" s="4">
        <v>0</v>
      </c>
      <c r="AV1744" s="4">
        <v>0</v>
      </c>
      <c r="AW1744">
        <v>1.9</v>
      </c>
      <c r="AX1744" s="4">
        <f t="shared" si="27"/>
        <v>10</v>
      </c>
      <c r="AY1744" s="4">
        <v>0</v>
      </c>
      <c r="AZ1744" s="4">
        <v>0</v>
      </c>
    </row>
    <row r="1745" spans="1:52" x14ac:dyDescent="0.25">
      <c r="A1745" s="4">
        <v>2017</v>
      </c>
      <c r="B1745" s="4" t="s">
        <v>383</v>
      </c>
      <c r="C1745" t="s">
        <v>282</v>
      </c>
      <c r="D1745" t="s">
        <v>329</v>
      </c>
      <c r="E1745" t="s">
        <v>832</v>
      </c>
      <c r="F1745" s="4">
        <v>18</v>
      </c>
      <c r="G1745">
        <v>15</v>
      </c>
      <c r="H1745">
        <v>22</v>
      </c>
      <c r="I1745">
        <v>17</v>
      </c>
      <c r="J1745">
        <v>29.235294117647058</v>
      </c>
      <c r="K1745">
        <v>0</v>
      </c>
      <c r="L1745">
        <v>0</v>
      </c>
      <c r="M1745">
        <v>17</v>
      </c>
      <c r="N1745">
        <v>337</v>
      </c>
      <c r="O1745">
        <v>0.94444444444444442</v>
      </c>
      <c r="P1745">
        <v>14</v>
      </c>
      <c r="Q1745">
        <v>28</v>
      </c>
      <c r="R1745">
        <v>7</v>
      </c>
      <c r="S1745">
        <v>55</v>
      </c>
      <c r="T1745">
        <v>2</v>
      </c>
      <c r="U1745">
        <v>113.5</v>
      </c>
      <c r="V1745">
        <v>2</v>
      </c>
      <c r="W1745">
        <v>68</v>
      </c>
      <c r="X1745">
        <v>15</v>
      </c>
      <c r="Y1745">
        <v>81.933333333333337</v>
      </c>
      <c r="Z1745">
        <v>2</v>
      </c>
      <c r="AA1745">
        <v>585</v>
      </c>
      <c r="AB1745">
        <v>16</v>
      </c>
      <c r="AC1745">
        <v>124</v>
      </c>
      <c r="AD1745">
        <v>0.88888888888888884</v>
      </c>
      <c r="AE1745">
        <v>3</v>
      </c>
      <c r="AF1745">
        <v>81</v>
      </c>
      <c r="AG1745">
        <v>0.16666666666666666</v>
      </c>
      <c r="AH1745" s="4">
        <v>2</v>
      </c>
      <c r="AI1745">
        <v>1</v>
      </c>
      <c r="AJ1745" s="4">
        <v>0</v>
      </c>
      <c r="AK1745">
        <v>0</v>
      </c>
      <c r="AL1745" s="4">
        <v>2</v>
      </c>
      <c r="AM1745">
        <v>0.125</v>
      </c>
      <c r="AN1745" s="4">
        <v>0</v>
      </c>
      <c r="AO1745">
        <v>0</v>
      </c>
      <c r="AP1745" s="4">
        <v>0</v>
      </c>
      <c r="AQ1745">
        <v>0</v>
      </c>
      <c r="AR1745" s="4">
        <v>0</v>
      </c>
      <c r="AS1745">
        <v>0</v>
      </c>
      <c r="AT1745" s="4">
        <v>1</v>
      </c>
      <c r="AU1745" s="4">
        <v>0</v>
      </c>
      <c r="AV1745" s="4">
        <v>0</v>
      </c>
      <c r="AW1745">
        <v>1.6363636363636365</v>
      </c>
      <c r="AX1745" s="4">
        <f t="shared" si="27"/>
        <v>11</v>
      </c>
      <c r="AY1745" s="4">
        <v>0</v>
      </c>
      <c r="AZ1745" s="4">
        <v>0</v>
      </c>
    </row>
    <row r="1746" spans="1:52" x14ac:dyDescent="0.25">
      <c r="A1746" s="4">
        <v>2017</v>
      </c>
      <c r="B1746" s="4" t="s">
        <v>383</v>
      </c>
      <c r="C1746" t="s">
        <v>282</v>
      </c>
      <c r="D1746" t="s">
        <v>225</v>
      </c>
      <c r="E1746" t="s">
        <v>736</v>
      </c>
      <c r="F1746" s="4">
        <v>16</v>
      </c>
      <c r="G1746">
        <v>15</v>
      </c>
      <c r="H1746">
        <v>1</v>
      </c>
      <c r="I1746">
        <v>16</v>
      </c>
      <c r="J1746">
        <v>5.9375</v>
      </c>
      <c r="K1746">
        <v>0</v>
      </c>
      <c r="L1746">
        <v>0</v>
      </c>
      <c r="M1746">
        <v>12</v>
      </c>
      <c r="N1746">
        <v>563</v>
      </c>
      <c r="O1746">
        <v>0.75</v>
      </c>
      <c r="P1746">
        <v>7</v>
      </c>
      <c r="Q1746">
        <v>40</v>
      </c>
      <c r="R1746">
        <v>2</v>
      </c>
      <c r="S1746">
        <v>36</v>
      </c>
      <c r="T1746">
        <v>1</v>
      </c>
      <c r="U1746">
        <v>366</v>
      </c>
      <c r="V1746">
        <v>1</v>
      </c>
      <c r="W1746">
        <v>371</v>
      </c>
      <c r="X1746">
        <v>15</v>
      </c>
      <c r="Y1746">
        <v>81.466666666666669</v>
      </c>
      <c r="Z1746">
        <v>1</v>
      </c>
      <c r="AA1746">
        <v>368</v>
      </c>
      <c r="AB1746">
        <v>15</v>
      </c>
      <c r="AC1746">
        <v>102</v>
      </c>
      <c r="AD1746">
        <v>0.9375</v>
      </c>
      <c r="AE1746">
        <v>4</v>
      </c>
      <c r="AF1746">
        <v>56</v>
      </c>
      <c r="AG1746">
        <v>0.25</v>
      </c>
      <c r="AH1746" s="4">
        <v>0</v>
      </c>
      <c r="AI1746">
        <v>0</v>
      </c>
      <c r="AJ1746" s="4">
        <v>0</v>
      </c>
      <c r="AK1746">
        <v>0</v>
      </c>
      <c r="AL1746" s="4">
        <v>3</v>
      </c>
      <c r="AM1746">
        <v>0.2</v>
      </c>
      <c r="AN1746" s="4">
        <v>1</v>
      </c>
      <c r="AO1746">
        <v>6.6666666666666666E-2</v>
      </c>
      <c r="AP1746" s="4">
        <v>0</v>
      </c>
      <c r="AQ1746">
        <v>0</v>
      </c>
      <c r="AR1746" s="4">
        <v>0</v>
      </c>
      <c r="AS1746">
        <v>0</v>
      </c>
      <c r="AT1746" s="4">
        <v>0</v>
      </c>
      <c r="AU1746" s="4">
        <v>0</v>
      </c>
      <c r="AV1746" s="4">
        <v>0</v>
      </c>
      <c r="AW1746">
        <v>1.7777777777777777</v>
      </c>
      <c r="AX1746" s="4">
        <f t="shared" si="27"/>
        <v>9</v>
      </c>
      <c r="AY1746" s="4">
        <v>0</v>
      </c>
      <c r="AZ1746" s="4">
        <v>0</v>
      </c>
    </row>
    <row r="1747" spans="1:52" x14ac:dyDescent="0.25">
      <c r="A1747" s="4">
        <v>2017</v>
      </c>
      <c r="B1747" s="4" t="s">
        <v>383</v>
      </c>
      <c r="C1747" t="s">
        <v>282</v>
      </c>
      <c r="D1747" t="s">
        <v>347</v>
      </c>
      <c r="E1747" t="s">
        <v>847</v>
      </c>
      <c r="F1747" s="4">
        <v>15</v>
      </c>
      <c r="G1747">
        <v>11</v>
      </c>
      <c r="H1747">
        <v>3</v>
      </c>
      <c r="I1747">
        <v>15</v>
      </c>
      <c r="J1747">
        <v>5.1333333333333337</v>
      </c>
      <c r="K1747">
        <v>0</v>
      </c>
      <c r="L1747">
        <v>0</v>
      </c>
      <c r="M1747">
        <v>15</v>
      </c>
      <c r="N1747">
        <v>11</v>
      </c>
      <c r="O1747">
        <v>1</v>
      </c>
      <c r="P1747">
        <v>6</v>
      </c>
      <c r="Q1747">
        <v>26</v>
      </c>
      <c r="R1747">
        <v>2</v>
      </c>
      <c r="S1747">
        <v>18</v>
      </c>
      <c r="T1747">
        <v>0</v>
      </c>
      <c r="U1747">
        <v>0</v>
      </c>
      <c r="V1747">
        <v>0</v>
      </c>
      <c r="W1747">
        <v>0</v>
      </c>
      <c r="X1747">
        <v>15</v>
      </c>
      <c r="Y1747">
        <v>56.8</v>
      </c>
      <c r="Z1747">
        <v>0</v>
      </c>
      <c r="AA1747">
        <v>0</v>
      </c>
      <c r="AB1747">
        <v>14</v>
      </c>
      <c r="AC1747">
        <v>78</v>
      </c>
      <c r="AD1747">
        <v>0.93333333333333335</v>
      </c>
      <c r="AE1747">
        <v>5</v>
      </c>
      <c r="AF1747">
        <v>39</v>
      </c>
      <c r="AG1747">
        <v>0.33333333333333331</v>
      </c>
      <c r="AH1747" s="4">
        <v>0</v>
      </c>
      <c r="AI1747">
        <v>0</v>
      </c>
      <c r="AJ1747" s="4">
        <v>0</v>
      </c>
      <c r="AK1747">
        <v>0</v>
      </c>
      <c r="AL1747" s="4">
        <v>2</v>
      </c>
      <c r="AM1747">
        <v>0.14285714285714285</v>
      </c>
      <c r="AN1747" s="4">
        <v>0</v>
      </c>
      <c r="AO1747">
        <v>0</v>
      </c>
      <c r="AP1747" s="4">
        <v>0</v>
      </c>
      <c r="AQ1747">
        <v>0</v>
      </c>
      <c r="AR1747" s="4">
        <v>0</v>
      </c>
      <c r="AS1747">
        <v>0</v>
      </c>
      <c r="AT1747" s="4">
        <v>0</v>
      </c>
      <c r="AU1747" s="4">
        <v>0</v>
      </c>
      <c r="AV1747" s="4">
        <v>0</v>
      </c>
      <c r="AW1747">
        <v>1.6666666666666667</v>
      </c>
      <c r="AX1747" s="4">
        <f t="shared" si="27"/>
        <v>9</v>
      </c>
      <c r="AY1747" s="4">
        <v>0</v>
      </c>
      <c r="AZ1747" s="4">
        <v>0</v>
      </c>
    </row>
    <row r="1748" spans="1:52" x14ac:dyDescent="0.25">
      <c r="A1748" s="4">
        <v>2017</v>
      </c>
      <c r="B1748" s="4" t="s">
        <v>383</v>
      </c>
      <c r="C1748" t="s">
        <v>282</v>
      </c>
      <c r="D1748" t="s">
        <v>229</v>
      </c>
      <c r="E1748" t="s">
        <v>740</v>
      </c>
      <c r="F1748" s="4">
        <v>13</v>
      </c>
      <c r="G1748">
        <v>6</v>
      </c>
      <c r="H1748">
        <v>7</v>
      </c>
      <c r="I1748">
        <v>13</v>
      </c>
      <c r="J1748">
        <v>10.23076923076923</v>
      </c>
      <c r="K1748">
        <v>0</v>
      </c>
      <c r="L1748">
        <v>0</v>
      </c>
      <c r="M1748">
        <v>12</v>
      </c>
      <c r="N1748">
        <v>-10</v>
      </c>
      <c r="O1748">
        <v>0.92307692307692313</v>
      </c>
      <c r="P1748">
        <v>7</v>
      </c>
      <c r="Q1748">
        <v>41</v>
      </c>
      <c r="R1748">
        <v>1</v>
      </c>
      <c r="S1748">
        <v>20</v>
      </c>
      <c r="T1748">
        <v>0</v>
      </c>
      <c r="U1748">
        <v>0</v>
      </c>
      <c r="V1748">
        <v>0</v>
      </c>
      <c r="W1748">
        <v>0</v>
      </c>
      <c r="X1748">
        <v>12</v>
      </c>
      <c r="Y1748">
        <v>103.33333333333333</v>
      </c>
      <c r="Z1748">
        <v>0</v>
      </c>
      <c r="AA1748">
        <v>0</v>
      </c>
      <c r="AB1748">
        <v>13</v>
      </c>
      <c r="AC1748">
        <v>131</v>
      </c>
      <c r="AD1748">
        <v>1</v>
      </c>
      <c r="AE1748">
        <v>10</v>
      </c>
      <c r="AF1748">
        <v>90</v>
      </c>
      <c r="AG1748">
        <v>0.76923076923076927</v>
      </c>
      <c r="AH1748" s="4">
        <v>0</v>
      </c>
      <c r="AI1748">
        <v>0</v>
      </c>
      <c r="AJ1748" s="4">
        <v>0</v>
      </c>
      <c r="AK1748">
        <v>0</v>
      </c>
      <c r="AL1748" s="4">
        <v>2</v>
      </c>
      <c r="AM1748">
        <v>0.15384615384615385</v>
      </c>
      <c r="AN1748" s="4">
        <v>0</v>
      </c>
      <c r="AO1748">
        <v>0</v>
      </c>
      <c r="AP1748" s="4">
        <v>0</v>
      </c>
      <c r="AQ1748">
        <v>0</v>
      </c>
      <c r="AR1748" s="4">
        <v>0</v>
      </c>
      <c r="AS1748">
        <v>0</v>
      </c>
      <c r="AT1748" s="4">
        <v>1</v>
      </c>
      <c r="AU1748" s="4">
        <v>0</v>
      </c>
      <c r="AV1748" s="4">
        <v>1</v>
      </c>
      <c r="AW1748">
        <v>2.6</v>
      </c>
      <c r="AX1748" s="4">
        <f t="shared" si="27"/>
        <v>5</v>
      </c>
      <c r="AY1748" s="4">
        <v>0</v>
      </c>
      <c r="AZ1748" s="4">
        <v>0</v>
      </c>
    </row>
    <row r="1749" spans="1:52" x14ac:dyDescent="0.25">
      <c r="A1749" s="4">
        <v>2017</v>
      </c>
      <c r="B1749" s="4" t="s">
        <v>383</v>
      </c>
      <c r="C1749" t="s">
        <v>282</v>
      </c>
      <c r="D1749" t="s">
        <v>373</v>
      </c>
      <c r="E1749" t="s">
        <v>872</v>
      </c>
      <c r="F1749" s="4">
        <v>10</v>
      </c>
      <c r="G1749">
        <v>9</v>
      </c>
      <c r="H1749">
        <v>16</v>
      </c>
      <c r="I1749">
        <v>10</v>
      </c>
      <c r="J1749">
        <v>24.2</v>
      </c>
      <c r="K1749">
        <v>0</v>
      </c>
      <c r="L1749">
        <v>0</v>
      </c>
      <c r="M1749">
        <v>9</v>
      </c>
      <c r="N1749">
        <v>121</v>
      </c>
      <c r="O1749">
        <v>0.9</v>
      </c>
      <c r="P1749">
        <v>4</v>
      </c>
      <c r="Q1749">
        <v>45</v>
      </c>
      <c r="R1749">
        <v>4</v>
      </c>
      <c r="S1749">
        <v>62</v>
      </c>
      <c r="T1749">
        <v>0</v>
      </c>
      <c r="U1749">
        <v>0</v>
      </c>
      <c r="V1749">
        <v>0</v>
      </c>
      <c r="W1749">
        <v>0</v>
      </c>
      <c r="X1749">
        <v>9</v>
      </c>
      <c r="Y1749">
        <v>76.444444444444443</v>
      </c>
      <c r="Z1749">
        <v>0</v>
      </c>
      <c r="AA1749">
        <v>0</v>
      </c>
      <c r="AB1749">
        <v>10</v>
      </c>
      <c r="AC1749">
        <v>119</v>
      </c>
      <c r="AD1749">
        <v>1</v>
      </c>
      <c r="AE1749">
        <v>5</v>
      </c>
      <c r="AF1749">
        <v>80</v>
      </c>
      <c r="AG1749">
        <v>0.5</v>
      </c>
      <c r="AH1749" s="4">
        <v>0</v>
      </c>
      <c r="AI1749">
        <v>0</v>
      </c>
      <c r="AJ1749" s="4">
        <v>0</v>
      </c>
      <c r="AK1749">
        <v>0</v>
      </c>
      <c r="AL1749" s="4">
        <v>2</v>
      </c>
      <c r="AM1749">
        <v>0.2</v>
      </c>
      <c r="AN1749" s="4">
        <v>0</v>
      </c>
      <c r="AO1749">
        <v>0</v>
      </c>
      <c r="AP1749" s="4">
        <v>0</v>
      </c>
      <c r="AQ1749">
        <v>0</v>
      </c>
      <c r="AR1749" s="4">
        <v>0</v>
      </c>
      <c r="AS1749">
        <v>0</v>
      </c>
      <c r="AT1749" s="4">
        <v>0</v>
      </c>
      <c r="AU1749" s="4">
        <v>0</v>
      </c>
      <c r="AV1749" s="4">
        <v>0</v>
      </c>
      <c r="AW1749">
        <v>2.5</v>
      </c>
      <c r="AX1749" s="4">
        <f t="shared" si="27"/>
        <v>4</v>
      </c>
      <c r="AY1749" s="4">
        <v>0</v>
      </c>
      <c r="AZ1749" s="4">
        <v>0</v>
      </c>
    </row>
    <row r="1750" spans="1:52" x14ac:dyDescent="0.25">
      <c r="A1750" s="4">
        <v>2017</v>
      </c>
      <c r="B1750" s="4" t="s">
        <v>383</v>
      </c>
      <c r="C1750" t="s">
        <v>282</v>
      </c>
      <c r="D1750" t="s">
        <v>374</v>
      </c>
      <c r="E1750" t="s">
        <v>873</v>
      </c>
      <c r="F1750" s="4">
        <v>7</v>
      </c>
      <c r="G1750">
        <v>7</v>
      </c>
      <c r="H1750">
        <v>0</v>
      </c>
      <c r="I1750">
        <v>7</v>
      </c>
      <c r="J1750">
        <v>3.1428571428571428</v>
      </c>
      <c r="K1750">
        <v>2</v>
      </c>
      <c r="L1750">
        <v>0.2857142857142857</v>
      </c>
      <c r="M1750">
        <v>7</v>
      </c>
      <c r="N1750">
        <v>-14</v>
      </c>
      <c r="O1750">
        <v>1</v>
      </c>
      <c r="P1750">
        <v>4</v>
      </c>
      <c r="Q1750">
        <v>13</v>
      </c>
      <c r="R1750">
        <v>2</v>
      </c>
      <c r="S1750">
        <v>14</v>
      </c>
      <c r="T1750">
        <v>0</v>
      </c>
      <c r="U1750">
        <v>0</v>
      </c>
      <c r="V1750">
        <v>0</v>
      </c>
      <c r="W1750">
        <v>0</v>
      </c>
      <c r="X1750">
        <v>7</v>
      </c>
      <c r="Y1750">
        <v>70.571428571428569</v>
      </c>
      <c r="Z1750">
        <v>0</v>
      </c>
      <c r="AA1750">
        <v>0</v>
      </c>
      <c r="AB1750">
        <v>7</v>
      </c>
      <c r="AC1750">
        <v>90</v>
      </c>
      <c r="AD1750">
        <v>1</v>
      </c>
      <c r="AE1750">
        <v>2</v>
      </c>
      <c r="AF1750">
        <v>81</v>
      </c>
      <c r="AG1750">
        <v>0.2857142857142857</v>
      </c>
      <c r="AH1750" s="4">
        <v>0</v>
      </c>
      <c r="AI1750">
        <v>0</v>
      </c>
      <c r="AJ1750" s="4">
        <v>0</v>
      </c>
      <c r="AK1750">
        <v>0</v>
      </c>
      <c r="AL1750" s="4">
        <v>1</v>
      </c>
      <c r="AM1750">
        <v>0.14285714285714285</v>
      </c>
      <c r="AN1750" s="4">
        <v>0</v>
      </c>
      <c r="AO1750">
        <v>0</v>
      </c>
      <c r="AP1750" s="4">
        <v>0</v>
      </c>
      <c r="AQ1750">
        <v>0</v>
      </c>
      <c r="AR1750" s="4">
        <v>0</v>
      </c>
      <c r="AS1750">
        <v>0</v>
      </c>
      <c r="AT1750" s="4">
        <v>0</v>
      </c>
      <c r="AU1750" s="4">
        <v>0</v>
      </c>
      <c r="AV1750" s="4">
        <v>0</v>
      </c>
      <c r="AW1750">
        <v>2.3333333333333335</v>
      </c>
      <c r="AX1750" s="4">
        <f t="shared" si="27"/>
        <v>3</v>
      </c>
      <c r="AY1750" s="4">
        <v>0</v>
      </c>
      <c r="AZ1750" s="4">
        <v>0</v>
      </c>
    </row>
    <row r="1751" spans="1:52" x14ac:dyDescent="0.25">
      <c r="A1751" s="4">
        <v>2017</v>
      </c>
      <c r="B1751" s="4" t="s">
        <v>383</v>
      </c>
      <c r="C1751" t="s">
        <v>282</v>
      </c>
      <c r="D1751" t="s">
        <v>87</v>
      </c>
      <c r="E1751" t="s">
        <v>606</v>
      </c>
      <c r="F1751" s="4">
        <v>1</v>
      </c>
      <c r="G1751">
        <v>1</v>
      </c>
      <c r="H1751">
        <v>7</v>
      </c>
      <c r="I1751">
        <v>1</v>
      </c>
      <c r="J1751">
        <v>13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1</v>
      </c>
      <c r="Z1751">
        <v>0</v>
      </c>
      <c r="AA1751">
        <v>0</v>
      </c>
      <c r="AB1751">
        <v>1</v>
      </c>
      <c r="AC1751">
        <v>14</v>
      </c>
      <c r="AD1751">
        <v>1</v>
      </c>
      <c r="AE1751">
        <v>0</v>
      </c>
      <c r="AF1751">
        <v>0</v>
      </c>
      <c r="AG1751">
        <v>0</v>
      </c>
      <c r="AH1751" s="4">
        <v>0</v>
      </c>
      <c r="AI1751">
        <v>0</v>
      </c>
      <c r="AJ1751" s="4">
        <v>0</v>
      </c>
      <c r="AK1751">
        <v>0</v>
      </c>
      <c r="AL1751" s="4">
        <v>0</v>
      </c>
      <c r="AM1751">
        <v>0</v>
      </c>
      <c r="AN1751" s="4">
        <v>0</v>
      </c>
      <c r="AO1751">
        <v>0</v>
      </c>
      <c r="AP1751" s="4">
        <v>0</v>
      </c>
      <c r="AQ1751">
        <v>0</v>
      </c>
      <c r="AR1751" s="4">
        <v>0</v>
      </c>
      <c r="AS1751">
        <v>0</v>
      </c>
      <c r="AT1751" s="4">
        <v>0</v>
      </c>
      <c r="AU1751" s="4">
        <v>0</v>
      </c>
      <c r="AV1751" s="4">
        <v>0</v>
      </c>
      <c r="AW1751">
        <v>1</v>
      </c>
      <c r="AX1751" s="4">
        <f t="shared" si="27"/>
        <v>1</v>
      </c>
      <c r="AY1751" s="4">
        <v>0</v>
      </c>
      <c r="AZ1751" s="4">
        <v>0</v>
      </c>
    </row>
    <row r="1752" spans="1:52" x14ac:dyDescent="0.25">
      <c r="A1752" s="4">
        <v>2017</v>
      </c>
      <c r="B1752" s="4" t="s">
        <v>383</v>
      </c>
      <c r="C1752" t="s">
        <v>282</v>
      </c>
      <c r="D1752" t="s">
        <v>349</v>
      </c>
      <c r="E1752" t="s">
        <v>849</v>
      </c>
      <c r="F1752" s="4">
        <v>1</v>
      </c>
      <c r="G1752">
        <v>1</v>
      </c>
      <c r="H1752">
        <v>3</v>
      </c>
      <c r="I1752">
        <v>1</v>
      </c>
      <c r="J1752">
        <v>5</v>
      </c>
      <c r="K1752">
        <v>0</v>
      </c>
      <c r="L1752">
        <v>0</v>
      </c>
      <c r="M1752">
        <v>1</v>
      </c>
      <c r="N1752">
        <v>666</v>
      </c>
      <c r="O1752">
        <v>1</v>
      </c>
      <c r="P1752">
        <v>1</v>
      </c>
      <c r="Q1752">
        <v>7</v>
      </c>
      <c r="R1752">
        <v>0</v>
      </c>
      <c r="S1752">
        <v>0</v>
      </c>
      <c r="T1752">
        <v>1</v>
      </c>
      <c r="U1752">
        <v>77</v>
      </c>
      <c r="V1752">
        <v>1</v>
      </c>
      <c r="W1752">
        <v>28</v>
      </c>
      <c r="X1752">
        <v>0</v>
      </c>
      <c r="Y1752">
        <v>0</v>
      </c>
      <c r="Z1752">
        <v>1</v>
      </c>
      <c r="AA1752">
        <v>247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 s="4">
        <v>0</v>
      </c>
      <c r="AI1752">
        <v>0</v>
      </c>
      <c r="AJ1752" s="4">
        <v>0</v>
      </c>
      <c r="AK1752">
        <v>0</v>
      </c>
      <c r="AL1752" s="4">
        <v>0</v>
      </c>
      <c r="AM1752">
        <v>0</v>
      </c>
      <c r="AN1752" s="4">
        <v>0</v>
      </c>
      <c r="AO1752">
        <v>0</v>
      </c>
      <c r="AP1752" s="4">
        <v>0</v>
      </c>
      <c r="AQ1752">
        <v>0</v>
      </c>
      <c r="AR1752" s="4">
        <v>0</v>
      </c>
      <c r="AS1752">
        <v>0</v>
      </c>
      <c r="AT1752" s="4">
        <v>0</v>
      </c>
      <c r="AU1752" s="4">
        <v>0</v>
      </c>
      <c r="AV1752" s="4">
        <v>0</v>
      </c>
      <c r="AW1752">
        <v>1</v>
      </c>
      <c r="AX1752" s="4">
        <f t="shared" si="27"/>
        <v>1</v>
      </c>
      <c r="AY1752" s="4">
        <v>1</v>
      </c>
      <c r="AZ1752" s="4">
        <v>35</v>
      </c>
    </row>
    <row r="1753" spans="1:52" x14ac:dyDescent="0.25">
      <c r="A1753" s="4">
        <v>2017</v>
      </c>
      <c r="B1753" s="4" t="s">
        <v>383</v>
      </c>
      <c r="C1753" t="s">
        <v>282</v>
      </c>
      <c r="D1753" t="s">
        <v>407</v>
      </c>
      <c r="E1753" t="s">
        <v>904</v>
      </c>
      <c r="F1753" s="4">
        <v>1</v>
      </c>
      <c r="G1753">
        <v>1</v>
      </c>
      <c r="H1753">
        <v>4</v>
      </c>
      <c r="I1753">
        <v>1</v>
      </c>
      <c r="J1753">
        <v>10</v>
      </c>
      <c r="K1753">
        <v>0</v>
      </c>
      <c r="L1753">
        <v>0</v>
      </c>
      <c r="M1753">
        <v>1</v>
      </c>
      <c r="N1753">
        <v>839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</v>
      </c>
      <c r="Y1753">
        <v>59</v>
      </c>
      <c r="Z1753">
        <v>0</v>
      </c>
      <c r="AA1753">
        <v>0</v>
      </c>
      <c r="AB1753">
        <v>1</v>
      </c>
      <c r="AC1753">
        <v>69</v>
      </c>
      <c r="AD1753">
        <v>1</v>
      </c>
      <c r="AE1753">
        <v>0</v>
      </c>
      <c r="AF1753">
        <v>0</v>
      </c>
      <c r="AG1753">
        <v>0</v>
      </c>
      <c r="AH1753" s="4">
        <v>0</v>
      </c>
      <c r="AI1753">
        <v>0</v>
      </c>
      <c r="AJ1753" s="4">
        <v>0</v>
      </c>
      <c r="AK1753">
        <v>0</v>
      </c>
      <c r="AL1753" s="4">
        <v>0</v>
      </c>
      <c r="AM1753">
        <v>0</v>
      </c>
      <c r="AN1753" s="4">
        <v>0</v>
      </c>
      <c r="AO1753">
        <v>0</v>
      </c>
      <c r="AP1753" s="4">
        <v>0</v>
      </c>
      <c r="AQ1753">
        <v>0</v>
      </c>
      <c r="AR1753" s="4">
        <v>0</v>
      </c>
      <c r="AS1753">
        <v>0</v>
      </c>
      <c r="AT1753" s="4">
        <v>0</v>
      </c>
      <c r="AU1753" s="4">
        <v>0</v>
      </c>
      <c r="AV1753" s="4">
        <v>0</v>
      </c>
      <c r="AW1753">
        <v>1</v>
      </c>
      <c r="AX1753" s="4">
        <f t="shared" si="27"/>
        <v>1</v>
      </c>
      <c r="AY1753" s="4">
        <v>0</v>
      </c>
      <c r="AZ1753" s="4">
        <v>0</v>
      </c>
    </row>
    <row r="1754" spans="1:52" x14ac:dyDescent="0.25">
      <c r="A1754" s="4">
        <v>2017</v>
      </c>
      <c r="B1754" s="4" t="s">
        <v>383</v>
      </c>
      <c r="C1754" t="s">
        <v>284</v>
      </c>
      <c r="D1754" t="s">
        <v>285</v>
      </c>
      <c r="E1754" t="s">
        <v>791</v>
      </c>
      <c r="F1754" s="4">
        <v>603</v>
      </c>
      <c r="G1754">
        <v>172</v>
      </c>
      <c r="H1754">
        <v>1</v>
      </c>
      <c r="I1754">
        <v>603</v>
      </c>
      <c r="J1754">
        <v>5.3482587064676617</v>
      </c>
      <c r="K1754">
        <v>6</v>
      </c>
      <c r="L1754">
        <v>9.9502487562189053E-3</v>
      </c>
      <c r="M1754">
        <v>601</v>
      </c>
      <c r="N1754">
        <v>51</v>
      </c>
      <c r="O1754">
        <v>0.99668325041459371</v>
      </c>
      <c r="P1754">
        <v>345</v>
      </c>
      <c r="Q1754">
        <v>21</v>
      </c>
      <c r="R1754">
        <v>128</v>
      </c>
      <c r="S1754">
        <v>26</v>
      </c>
      <c r="T1754">
        <v>10</v>
      </c>
      <c r="U1754">
        <v>148.4</v>
      </c>
      <c r="V1754">
        <v>9</v>
      </c>
      <c r="W1754">
        <v>2.6666666666666665</v>
      </c>
      <c r="X1754">
        <v>589</v>
      </c>
      <c r="Y1754">
        <v>66.193548387096769</v>
      </c>
      <c r="Z1754">
        <v>6</v>
      </c>
      <c r="AA1754">
        <v>563</v>
      </c>
      <c r="AB1754">
        <v>593</v>
      </c>
      <c r="AC1754">
        <v>85</v>
      </c>
      <c r="AD1754">
        <v>0.98341625207296846</v>
      </c>
      <c r="AE1754">
        <v>414</v>
      </c>
      <c r="AF1754">
        <v>63</v>
      </c>
      <c r="AG1754">
        <v>0.68656716417910446</v>
      </c>
      <c r="AH1754" s="4">
        <v>9</v>
      </c>
      <c r="AI1754">
        <v>0</v>
      </c>
      <c r="AJ1754" s="4">
        <v>2</v>
      </c>
      <c r="AK1754">
        <v>0.33333333333333331</v>
      </c>
      <c r="AL1754" s="4">
        <v>71</v>
      </c>
      <c r="AM1754">
        <v>0.11973018549747048</v>
      </c>
      <c r="AN1754" s="4">
        <v>24</v>
      </c>
      <c r="AO1754">
        <v>4.0472175379426642E-2</v>
      </c>
      <c r="AP1754" s="4">
        <v>6</v>
      </c>
      <c r="AQ1754">
        <v>9.9502487562189053E-3</v>
      </c>
      <c r="AR1754" s="4">
        <v>1</v>
      </c>
      <c r="AS1754">
        <v>1.658374792703151E-3</v>
      </c>
      <c r="AT1754" s="4">
        <v>0</v>
      </c>
      <c r="AU1754" s="4">
        <v>0</v>
      </c>
      <c r="AV1754" s="4">
        <v>2</v>
      </c>
      <c r="AW1754">
        <v>3.140625</v>
      </c>
      <c r="AX1754" s="4">
        <f t="shared" si="27"/>
        <v>192</v>
      </c>
      <c r="AY1754" s="4">
        <v>0</v>
      </c>
      <c r="AZ1754" s="4">
        <v>0</v>
      </c>
    </row>
    <row r="1755" spans="1:52" x14ac:dyDescent="0.25">
      <c r="A1755" s="4">
        <v>2017</v>
      </c>
      <c r="B1755" s="4" t="s">
        <v>383</v>
      </c>
      <c r="C1755" t="s">
        <v>284</v>
      </c>
      <c r="D1755" t="s">
        <v>330</v>
      </c>
      <c r="E1755" t="s">
        <v>833</v>
      </c>
      <c r="F1755" s="4">
        <v>434</v>
      </c>
      <c r="G1755">
        <v>231</v>
      </c>
      <c r="H1755">
        <v>2</v>
      </c>
      <c r="I1755">
        <v>434</v>
      </c>
      <c r="J1755">
        <v>6.0829493087557607</v>
      </c>
      <c r="K1755">
        <v>0</v>
      </c>
      <c r="L1755">
        <v>0</v>
      </c>
      <c r="M1755">
        <v>430</v>
      </c>
      <c r="N1755">
        <v>108</v>
      </c>
      <c r="O1755">
        <v>0.99078341013824889</v>
      </c>
      <c r="P1755">
        <v>237</v>
      </c>
      <c r="Q1755">
        <v>31</v>
      </c>
      <c r="R1755">
        <v>38</v>
      </c>
      <c r="S1755">
        <v>61</v>
      </c>
      <c r="T1755">
        <v>5</v>
      </c>
      <c r="U1755">
        <v>228.8</v>
      </c>
      <c r="V1755">
        <v>6</v>
      </c>
      <c r="W1755">
        <v>128.83333333333334</v>
      </c>
      <c r="X1755">
        <v>411</v>
      </c>
      <c r="Y1755">
        <v>76.856447688564472</v>
      </c>
      <c r="Z1755">
        <v>2</v>
      </c>
      <c r="AA1755">
        <v>344</v>
      </c>
      <c r="AB1755">
        <v>428</v>
      </c>
      <c r="AC1755">
        <v>95</v>
      </c>
      <c r="AD1755">
        <v>0.98617511520737322</v>
      </c>
      <c r="AE1755">
        <v>297</v>
      </c>
      <c r="AF1755">
        <v>74</v>
      </c>
      <c r="AG1755">
        <v>0.68433179723502302</v>
      </c>
      <c r="AH1755" s="4">
        <v>5</v>
      </c>
      <c r="AI1755">
        <v>0</v>
      </c>
      <c r="AJ1755" s="4">
        <v>2</v>
      </c>
      <c r="AK1755">
        <v>1</v>
      </c>
      <c r="AL1755" s="4">
        <v>58</v>
      </c>
      <c r="AM1755">
        <v>0.13551401869158877</v>
      </c>
      <c r="AN1755" s="4">
        <v>34</v>
      </c>
      <c r="AO1755">
        <v>7.9439252336448593E-2</v>
      </c>
      <c r="AP1755" s="4">
        <v>7</v>
      </c>
      <c r="AQ1755">
        <v>1.6129032258064516E-2</v>
      </c>
      <c r="AR1755" s="4">
        <v>0</v>
      </c>
      <c r="AS1755">
        <v>0</v>
      </c>
      <c r="AT1755" s="4">
        <v>2</v>
      </c>
      <c r="AU1755" s="4">
        <v>1</v>
      </c>
      <c r="AV1755" s="4">
        <v>1</v>
      </c>
      <c r="AW1755">
        <v>3.0138888888888888</v>
      </c>
      <c r="AX1755" s="4">
        <f t="shared" si="27"/>
        <v>144</v>
      </c>
      <c r="AY1755" s="4">
        <v>0</v>
      </c>
      <c r="AZ1755" s="4">
        <v>0</v>
      </c>
    </row>
    <row r="1756" spans="1:52" x14ac:dyDescent="0.25">
      <c r="A1756" s="4">
        <v>2017</v>
      </c>
      <c r="B1756" s="4" t="s">
        <v>383</v>
      </c>
      <c r="C1756" t="s">
        <v>284</v>
      </c>
      <c r="D1756" t="s">
        <v>286</v>
      </c>
      <c r="E1756" t="s">
        <v>792</v>
      </c>
      <c r="F1756" s="4">
        <v>394</v>
      </c>
      <c r="G1756">
        <v>178</v>
      </c>
      <c r="H1756">
        <v>5</v>
      </c>
      <c r="I1756">
        <v>392</v>
      </c>
      <c r="J1756">
        <v>9.6096938775510203</v>
      </c>
      <c r="K1756">
        <v>14</v>
      </c>
      <c r="L1756">
        <v>3.5714285714285712E-2</v>
      </c>
      <c r="M1756">
        <v>266</v>
      </c>
      <c r="N1756">
        <v>2543</v>
      </c>
      <c r="O1756">
        <v>0.67512690355329952</v>
      </c>
      <c r="P1756">
        <v>197</v>
      </c>
      <c r="Q1756">
        <v>49</v>
      </c>
      <c r="R1756">
        <v>34</v>
      </c>
      <c r="S1756">
        <v>71</v>
      </c>
      <c r="T1756">
        <v>8</v>
      </c>
      <c r="U1756">
        <v>206.875</v>
      </c>
      <c r="V1756">
        <v>6</v>
      </c>
      <c r="W1756">
        <v>10.833333333333334</v>
      </c>
      <c r="X1756">
        <v>365</v>
      </c>
      <c r="Y1756">
        <v>93.967123287671228</v>
      </c>
      <c r="Z1756">
        <v>8</v>
      </c>
      <c r="AA1756">
        <v>450</v>
      </c>
      <c r="AB1756">
        <v>385</v>
      </c>
      <c r="AC1756">
        <v>113</v>
      </c>
      <c r="AD1756">
        <v>0.97715736040609136</v>
      </c>
      <c r="AE1756">
        <v>267</v>
      </c>
      <c r="AF1756">
        <v>97</v>
      </c>
      <c r="AG1756">
        <v>0.67766497461928932</v>
      </c>
      <c r="AH1756" s="4">
        <v>5</v>
      </c>
      <c r="AI1756">
        <v>0.625</v>
      </c>
      <c r="AJ1756" s="4">
        <v>2</v>
      </c>
      <c r="AK1756">
        <v>0.25</v>
      </c>
      <c r="AL1756" s="4">
        <v>53</v>
      </c>
      <c r="AM1756">
        <v>0.13766233766233765</v>
      </c>
      <c r="AN1756" s="4">
        <v>19</v>
      </c>
      <c r="AO1756">
        <v>4.9350649350649353E-2</v>
      </c>
      <c r="AP1756" s="4">
        <v>5</v>
      </c>
      <c r="AQ1756">
        <v>1.2690355329949238E-2</v>
      </c>
      <c r="AR1756" s="4">
        <v>0</v>
      </c>
      <c r="AS1756">
        <v>0</v>
      </c>
      <c r="AT1756" s="4">
        <v>5</v>
      </c>
      <c r="AU1756" s="4">
        <v>5</v>
      </c>
      <c r="AV1756" s="4">
        <v>6</v>
      </c>
      <c r="AW1756">
        <v>2.9624060150375939</v>
      </c>
      <c r="AX1756" s="4">
        <f t="shared" si="27"/>
        <v>133</v>
      </c>
      <c r="AY1756" s="4">
        <v>2</v>
      </c>
      <c r="AZ1756" s="4">
        <v>8</v>
      </c>
    </row>
    <row r="1757" spans="1:52" x14ac:dyDescent="0.25">
      <c r="A1757" s="4">
        <v>2017</v>
      </c>
      <c r="B1757" s="4" t="s">
        <v>383</v>
      </c>
      <c r="C1757" t="s">
        <v>284</v>
      </c>
      <c r="D1757" t="s">
        <v>240</v>
      </c>
      <c r="E1757" t="s">
        <v>751</v>
      </c>
      <c r="F1757" s="4">
        <v>301</v>
      </c>
      <c r="G1757">
        <v>32</v>
      </c>
      <c r="H1757">
        <v>2</v>
      </c>
      <c r="I1757">
        <v>300</v>
      </c>
      <c r="J1757">
        <v>2.5433333333333334</v>
      </c>
      <c r="K1757">
        <v>8</v>
      </c>
      <c r="L1757">
        <v>2.6666666666666668E-2</v>
      </c>
      <c r="M1757">
        <v>276</v>
      </c>
      <c r="N1757">
        <v>1957</v>
      </c>
      <c r="O1757">
        <v>0.9169435215946844</v>
      </c>
      <c r="P1757">
        <v>278</v>
      </c>
      <c r="Q1757">
        <v>15</v>
      </c>
      <c r="R1757">
        <v>54</v>
      </c>
      <c r="S1757">
        <v>51</v>
      </c>
      <c r="T1757">
        <v>94</v>
      </c>
      <c r="U1757">
        <v>129.72340425531914</v>
      </c>
      <c r="V1757">
        <v>81</v>
      </c>
      <c r="W1757">
        <v>4.8888888888888893</v>
      </c>
      <c r="X1757">
        <v>201</v>
      </c>
      <c r="Y1757">
        <v>130.84577114427861</v>
      </c>
      <c r="Z1757">
        <v>72</v>
      </c>
      <c r="AA1757">
        <v>458</v>
      </c>
      <c r="AB1757">
        <v>200</v>
      </c>
      <c r="AC1757">
        <v>173</v>
      </c>
      <c r="AD1757">
        <v>0.66445182724252494</v>
      </c>
      <c r="AE1757">
        <v>39</v>
      </c>
      <c r="AF1757">
        <v>93</v>
      </c>
      <c r="AG1757">
        <v>0.12956810631229235</v>
      </c>
      <c r="AH1757" s="4">
        <v>35</v>
      </c>
      <c r="AI1757">
        <v>0.4861111111111111</v>
      </c>
      <c r="AJ1757" s="4">
        <v>2</v>
      </c>
      <c r="AK1757">
        <v>2.7777777777777776E-2</v>
      </c>
      <c r="AL1757" s="4">
        <v>54</v>
      </c>
      <c r="AM1757">
        <v>0.27</v>
      </c>
      <c r="AN1757" s="4">
        <v>14</v>
      </c>
      <c r="AO1757">
        <v>7.0000000000000007E-2</v>
      </c>
      <c r="AP1757" s="4">
        <v>0</v>
      </c>
      <c r="AQ1757">
        <v>0</v>
      </c>
      <c r="AR1757" s="4">
        <v>0</v>
      </c>
      <c r="AS1757">
        <v>0</v>
      </c>
      <c r="AT1757" s="4">
        <v>0</v>
      </c>
      <c r="AU1757" s="4">
        <v>0</v>
      </c>
      <c r="AV1757" s="4">
        <v>1</v>
      </c>
      <c r="AW1757">
        <v>2.2132352941176472</v>
      </c>
      <c r="AX1757" s="4">
        <f t="shared" si="27"/>
        <v>136</v>
      </c>
      <c r="AY1757" s="4">
        <v>38</v>
      </c>
      <c r="AZ1757" s="4">
        <v>9</v>
      </c>
    </row>
    <row r="1758" spans="1:52" x14ac:dyDescent="0.25">
      <c r="A1758" s="4">
        <v>2017</v>
      </c>
      <c r="B1758" s="4" t="s">
        <v>383</v>
      </c>
      <c r="C1758" t="s">
        <v>284</v>
      </c>
      <c r="D1758" t="s">
        <v>231</v>
      </c>
      <c r="E1758" t="s">
        <v>742</v>
      </c>
      <c r="F1758" s="4">
        <v>261</v>
      </c>
      <c r="G1758">
        <v>35</v>
      </c>
      <c r="H1758">
        <v>3</v>
      </c>
      <c r="I1758">
        <v>261</v>
      </c>
      <c r="J1758">
        <v>3.7931034482758621</v>
      </c>
      <c r="K1758">
        <v>4</v>
      </c>
      <c r="L1758">
        <v>1.532567049808429E-2</v>
      </c>
      <c r="M1758">
        <v>240</v>
      </c>
      <c r="N1758">
        <v>975</v>
      </c>
      <c r="O1758">
        <v>0.91954022988505746</v>
      </c>
      <c r="P1758">
        <v>237</v>
      </c>
      <c r="Q1758">
        <v>23</v>
      </c>
      <c r="R1758">
        <v>85</v>
      </c>
      <c r="S1758">
        <v>64</v>
      </c>
      <c r="T1758">
        <v>77</v>
      </c>
      <c r="U1758">
        <v>172.66233766233765</v>
      </c>
      <c r="V1758">
        <v>74</v>
      </c>
      <c r="W1758">
        <v>4.9189189189189193</v>
      </c>
      <c r="X1758">
        <v>180</v>
      </c>
      <c r="Y1758">
        <v>156.73333333333332</v>
      </c>
      <c r="Z1758">
        <v>46</v>
      </c>
      <c r="AA1758">
        <v>425</v>
      </c>
      <c r="AB1758">
        <v>182</v>
      </c>
      <c r="AC1758">
        <v>196</v>
      </c>
      <c r="AD1758">
        <v>0.69731800766283525</v>
      </c>
      <c r="AE1758">
        <v>31</v>
      </c>
      <c r="AF1758">
        <v>120</v>
      </c>
      <c r="AG1758">
        <v>0.11877394636015326</v>
      </c>
      <c r="AH1758" s="4">
        <v>35</v>
      </c>
      <c r="AI1758">
        <v>0.76086956521739135</v>
      </c>
      <c r="AJ1758" s="4">
        <v>7</v>
      </c>
      <c r="AK1758">
        <v>0.15217391304347827</v>
      </c>
      <c r="AL1758" s="4">
        <v>73</v>
      </c>
      <c r="AM1758">
        <v>0.40109890109890112</v>
      </c>
      <c r="AN1758" s="4">
        <v>15</v>
      </c>
      <c r="AO1758">
        <v>8.2417582417582416E-2</v>
      </c>
      <c r="AP1758" s="4">
        <v>3</v>
      </c>
      <c r="AQ1758">
        <v>1.1494252873563218E-2</v>
      </c>
      <c r="AR1758" s="4">
        <v>2</v>
      </c>
      <c r="AS1758">
        <v>7.6628352490421452E-3</v>
      </c>
      <c r="AT1758" s="4">
        <v>0</v>
      </c>
      <c r="AU1758" s="4">
        <v>1</v>
      </c>
      <c r="AV1758" s="4">
        <v>6</v>
      </c>
      <c r="AW1758">
        <v>2.1219512195121952</v>
      </c>
      <c r="AX1758" s="4">
        <f t="shared" si="27"/>
        <v>123</v>
      </c>
      <c r="AY1758" s="4">
        <v>75</v>
      </c>
      <c r="AZ1758" s="4">
        <v>25</v>
      </c>
    </row>
    <row r="1759" spans="1:52" x14ac:dyDescent="0.25">
      <c r="A1759" s="4">
        <v>2017</v>
      </c>
      <c r="B1759" s="4" t="s">
        <v>383</v>
      </c>
      <c r="C1759" t="s">
        <v>284</v>
      </c>
      <c r="D1759" t="s">
        <v>287</v>
      </c>
      <c r="E1759" t="s">
        <v>793</v>
      </c>
      <c r="F1759" s="4">
        <v>221</v>
      </c>
      <c r="G1759">
        <v>95</v>
      </c>
      <c r="H1759">
        <v>2</v>
      </c>
      <c r="I1759">
        <v>221</v>
      </c>
      <c r="J1759">
        <v>5.4841628959276019</v>
      </c>
      <c r="K1759">
        <v>44</v>
      </c>
      <c r="L1759">
        <v>0.19909502262443438</v>
      </c>
      <c r="M1759">
        <v>213</v>
      </c>
      <c r="N1759">
        <v>140</v>
      </c>
      <c r="O1759">
        <v>0.96380090497737558</v>
      </c>
      <c r="P1759">
        <v>109</v>
      </c>
      <c r="Q1759">
        <v>37</v>
      </c>
      <c r="R1759">
        <v>33</v>
      </c>
      <c r="S1759">
        <v>62</v>
      </c>
      <c r="T1759">
        <v>2</v>
      </c>
      <c r="U1759">
        <v>203</v>
      </c>
      <c r="V1759">
        <v>1</v>
      </c>
      <c r="W1759">
        <v>13</v>
      </c>
      <c r="X1759">
        <v>212</v>
      </c>
      <c r="Y1759">
        <v>75.415094339622641</v>
      </c>
      <c r="Z1759">
        <v>2</v>
      </c>
      <c r="AA1759">
        <v>998</v>
      </c>
      <c r="AB1759">
        <v>219</v>
      </c>
      <c r="AC1759">
        <v>91</v>
      </c>
      <c r="AD1759">
        <v>0.99095022624434392</v>
      </c>
      <c r="AE1759">
        <v>149</v>
      </c>
      <c r="AF1759">
        <v>74</v>
      </c>
      <c r="AG1759">
        <v>0.67420814479638014</v>
      </c>
      <c r="AH1759" s="4">
        <v>2</v>
      </c>
      <c r="AI1759">
        <v>1</v>
      </c>
      <c r="AJ1759" s="4">
        <v>0</v>
      </c>
      <c r="AK1759">
        <v>0</v>
      </c>
      <c r="AL1759" s="4">
        <v>19</v>
      </c>
      <c r="AM1759">
        <v>8.6757990867579904E-2</v>
      </c>
      <c r="AN1759" s="4">
        <v>12</v>
      </c>
      <c r="AO1759">
        <v>5.4794520547945202E-2</v>
      </c>
      <c r="AP1759" s="4">
        <v>0</v>
      </c>
      <c r="AQ1759">
        <v>0</v>
      </c>
      <c r="AR1759" s="4">
        <v>1</v>
      </c>
      <c r="AS1759">
        <v>4.5248868778280547E-3</v>
      </c>
      <c r="AT1759" s="4">
        <v>1</v>
      </c>
      <c r="AU1759" s="4">
        <v>4</v>
      </c>
      <c r="AV1759" s="4">
        <v>2</v>
      </c>
      <c r="AW1759">
        <v>3.0694444444444446</v>
      </c>
      <c r="AX1759" s="4">
        <f t="shared" si="27"/>
        <v>72</v>
      </c>
      <c r="AY1759" s="4">
        <v>0</v>
      </c>
      <c r="AZ1759" s="4">
        <v>0</v>
      </c>
    </row>
    <row r="1760" spans="1:52" x14ac:dyDescent="0.25">
      <c r="A1760" s="4">
        <v>2017</v>
      </c>
      <c r="B1760" s="4" t="s">
        <v>383</v>
      </c>
      <c r="C1760" t="s">
        <v>284</v>
      </c>
      <c r="D1760" t="s">
        <v>214</v>
      </c>
      <c r="E1760" t="s">
        <v>726</v>
      </c>
      <c r="F1760" s="4">
        <v>213</v>
      </c>
      <c r="G1760">
        <v>17</v>
      </c>
      <c r="H1760">
        <v>2</v>
      </c>
      <c r="I1760">
        <v>213</v>
      </c>
      <c r="J1760">
        <v>5.178403755868545</v>
      </c>
      <c r="K1760">
        <v>0</v>
      </c>
      <c r="L1760">
        <v>0</v>
      </c>
      <c r="M1760">
        <v>162</v>
      </c>
      <c r="N1760">
        <v>1069</v>
      </c>
      <c r="O1760">
        <v>0.76056338028169013</v>
      </c>
      <c r="P1760">
        <v>171</v>
      </c>
      <c r="Q1760">
        <v>23</v>
      </c>
      <c r="R1760">
        <v>30</v>
      </c>
      <c r="S1760">
        <v>49</v>
      </c>
      <c r="T1760">
        <v>43</v>
      </c>
      <c r="U1760">
        <v>180.72093023255815</v>
      </c>
      <c r="V1760">
        <v>23</v>
      </c>
      <c r="W1760">
        <v>7.1739130434782608</v>
      </c>
      <c r="X1760">
        <v>161</v>
      </c>
      <c r="Y1760">
        <v>130.45962732919256</v>
      </c>
      <c r="Z1760">
        <v>32</v>
      </c>
      <c r="AA1760">
        <v>640</v>
      </c>
      <c r="AB1760">
        <v>169</v>
      </c>
      <c r="AC1760">
        <v>151</v>
      </c>
      <c r="AD1760">
        <v>0.79342723004694837</v>
      </c>
      <c r="AE1760">
        <v>63</v>
      </c>
      <c r="AF1760">
        <v>86</v>
      </c>
      <c r="AG1760">
        <v>0.29577464788732394</v>
      </c>
      <c r="AH1760" s="4">
        <v>24</v>
      </c>
      <c r="AI1760">
        <v>0.75</v>
      </c>
      <c r="AJ1760" s="4">
        <v>4</v>
      </c>
      <c r="AK1760">
        <v>0.125</v>
      </c>
      <c r="AL1760" s="4">
        <v>37</v>
      </c>
      <c r="AM1760">
        <v>0.21893491124260356</v>
      </c>
      <c r="AN1760" s="4">
        <v>17</v>
      </c>
      <c r="AO1760">
        <v>0.10059171597633136</v>
      </c>
      <c r="AP1760" s="4">
        <v>0</v>
      </c>
      <c r="AQ1760">
        <v>0</v>
      </c>
      <c r="AR1760" s="4">
        <v>1</v>
      </c>
      <c r="AS1760">
        <v>4.6948356807511738E-3</v>
      </c>
      <c r="AT1760" s="4">
        <v>2</v>
      </c>
      <c r="AU1760" s="4">
        <v>2</v>
      </c>
      <c r="AV1760" s="4">
        <v>6</v>
      </c>
      <c r="AW1760">
        <v>1.7603305785123966</v>
      </c>
      <c r="AX1760" s="4">
        <f t="shared" si="27"/>
        <v>121</v>
      </c>
      <c r="AY1760" s="4">
        <v>11</v>
      </c>
      <c r="AZ1760" s="4">
        <v>15</v>
      </c>
    </row>
    <row r="1761" spans="1:52" x14ac:dyDescent="0.25">
      <c r="A1761" s="4">
        <v>2017</v>
      </c>
      <c r="B1761" s="4" t="s">
        <v>383</v>
      </c>
      <c r="C1761" t="s">
        <v>284</v>
      </c>
      <c r="D1761" t="s">
        <v>224</v>
      </c>
      <c r="E1761" t="s">
        <v>735</v>
      </c>
      <c r="F1761" s="4">
        <v>203</v>
      </c>
      <c r="G1761">
        <v>25</v>
      </c>
      <c r="H1761">
        <v>2</v>
      </c>
      <c r="I1761">
        <v>202</v>
      </c>
      <c r="J1761">
        <v>2.6534653465346536</v>
      </c>
      <c r="K1761">
        <v>2</v>
      </c>
      <c r="L1761">
        <v>9.9009900990099011E-3</v>
      </c>
      <c r="M1761">
        <v>182</v>
      </c>
      <c r="N1761">
        <v>2216</v>
      </c>
      <c r="O1761">
        <v>0.89655172413793105</v>
      </c>
      <c r="P1761">
        <v>188</v>
      </c>
      <c r="Q1761">
        <v>20</v>
      </c>
      <c r="R1761">
        <v>55</v>
      </c>
      <c r="S1761">
        <v>64</v>
      </c>
      <c r="T1761">
        <v>73</v>
      </c>
      <c r="U1761">
        <v>170.05479452054794</v>
      </c>
      <c r="V1761">
        <v>56</v>
      </c>
      <c r="W1761">
        <v>52.75</v>
      </c>
      <c r="X1761">
        <v>126</v>
      </c>
      <c r="Y1761">
        <v>160.43650793650792</v>
      </c>
      <c r="Z1761">
        <v>47</v>
      </c>
      <c r="AA1761">
        <v>508</v>
      </c>
      <c r="AB1761">
        <v>128</v>
      </c>
      <c r="AC1761">
        <v>194</v>
      </c>
      <c r="AD1761">
        <v>0.63054187192118227</v>
      </c>
      <c r="AE1761">
        <v>13</v>
      </c>
      <c r="AF1761">
        <v>80</v>
      </c>
      <c r="AG1761">
        <v>6.4039408866995079E-2</v>
      </c>
      <c r="AH1761" s="4">
        <v>41</v>
      </c>
      <c r="AI1761">
        <v>0.87234042553191493</v>
      </c>
      <c r="AJ1761" s="4">
        <v>9</v>
      </c>
      <c r="AK1761">
        <v>0.19148936170212766</v>
      </c>
      <c r="AL1761" s="4">
        <v>63</v>
      </c>
      <c r="AM1761">
        <v>0.4921875</v>
      </c>
      <c r="AN1761" s="4">
        <v>9</v>
      </c>
      <c r="AO1761">
        <v>7.03125E-2</v>
      </c>
      <c r="AP1761" s="4">
        <v>3</v>
      </c>
      <c r="AQ1761">
        <v>1.4778325123152709E-2</v>
      </c>
      <c r="AR1761" s="4">
        <v>0</v>
      </c>
      <c r="AS1761">
        <v>0</v>
      </c>
      <c r="AT1761" s="4">
        <v>0</v>
      </c>
      <c r="AU1761" s="4">
        <v>0</v>
      </c>
      <c r="AV1761" s="4">
        <v>2</v>
      </c>
      <c r="AW1761">
        <v>1.9901960784313726</v>
      </c>
      <c r="AX1761" s="4">
        <f t="shared" si="27"/>
        <v>102</v>
      </c>
      <c r="AY1761" s="4">
        <v>27</v>
      </c>
      <c r="AZ1761" s="4">
        <v>130</v>
      </c>
    </row>
    <row r="1762" spans="1:52" x14ac:dyDescent="0.25">
      <c r="A1762" s="4">
        <v>2017</v>
      </c>
      <c r="B1762" s="4" t="s">
        <v>383</v>
      </c>
      <c r="C1762" t="s">
        <v>284</v>
      </c>
      <c r="D1762" t="s">
        <v>288</v>
      </c>
      <c r="E1762" t="s">
        <v>794</v>
      </c>
      <c r="F1762" s="4">
        <v>201</v>
      </c>
      <c r="G1762">
        <v>3</v>
      </c>
      <c r="H1762">
        <v>6</v>
      </c>
      <c r="I1762">
        <v>201</v>
      </c>
      <c r="J1762">
        <v>6.0099502487562191</v>
      </c>
      <c r="K1762">
        <v>0</v>
      </c>
      <c r="L1762">
        <v>0</v>
      </c>
      <c r="M1762">
        <v>178</v>
      </c>
      <c r="N1762">
        <v>392</v>
      </c>
      <c r="O1762">
        <v>0.88557213930348255</v>
      </c>
      <c r="P1762">
        <v>122</v>
      </c>
      <c r="Q1762">
        <v>29</v>
      </c>
      <c r="R1762">
        <v>41</v>
      </c>
      <c r="S1762">
        <v>57</v>
      </c>
      <c r="T1762">
        <v>14</v>
      </c>
      <c r="U1762">
        <v>229.14285714285714</v>
      </c>
      <c r="V1762">
        <v>10</v>
      </c>
      <c r="W1762">
        <v>17.7</v>
      </c>
      <c r="X1762">
        <v>151</v>
      </c>
      <c r="Y1762">
        <v>122.88741721854305</v>
      </c>
      <c r="Z1762">
        <v>7</v>
      </c>
      <c r="AA1762">
        <v>878</v>
      </c>
      <c r="AB1762">
        <v>184</v>
      </c>
      <c r="AC1762">
        <v>135</v>
      </c>
      <c r="AD1762">
        <v>0.91542288557213936</v>
      </c>
      <c r="AE1762">
        <v>78</v>
      </c>
      <c r="AF1762">
        <v>80</v>
      </c>
      <c r="AG1762">
        <v>0.38805970149253732</v>
      </c>
      <c r="AH1762" s="4">
        <v>7</v>
      </c>
      <c r="AI1762">
        <v>1</v>
      </c>
      <c r="AJ1762" s="4">
        <v>0</v>
      </c>
      <c r="AK1762">
        <v>0</v>
      </c>
      <c r="AL1762" s="4">
        <v>32</v>
      </c>
      <c r="AM1762">
        <v>0.17391304347826086</v>
      </c>
      <c r="AN1762" s="4">
        <v>21</v>
      </c>
      <c r="AO1762">
        <v>0.11413043478260869</v>
      </c>
      <c r="AP1762" s="4">
        <v>1</v>
      </c>
      <c r="AQ1762">
        <v>4.9751243781094526E-3</v>
      </c>
      <c r="AR1762" s="4">
        <v>0</v>
      </c>
      <c r="AS1762">
        <v>0</v>
      </c>
      <c r="AT1762" s="4">
        <v>0</v>
      </c>
      <c r="AU1762" s="4">
        <v>14</v>
      </c>
      <c r="AV1762" s="4">
        <v>17</v>
      </c>
      <c r="AW1762">
        <v>1.9326923076923077</v>
      </c>
      <c r="AX1762" s="4">
        <f t="shared" si="27"/>
        <v>104</v>
      </c>
      <c r="AY1762" s="4">
        <v>4</v>
      </c>
      <c r="AZ1762" s="4">
        <v>16</v>
      </c>
    </row>
    <row r="1763" spans="1:52" x14ac:dyDescent="0.25">
      <c r="A1763" s="4">
        <v>2017</v>
      </c>
      <c r="B1763" s="4" t="s">
        <v>383</v>
      </c>
      <c r="C1763" t="s">
        <v>284</v>
      </c>
      <c r="D1763" t="s">
        <v>202</v>
      </c>
      <c r="E1763" t="s">
        <v>714</v>
      </c>
      <c r="F1763" s="4">
        <v>183</v>
      </c>
      <c r="G1763">
        <v>17</v>
      </c>
      <c r="H1763">
        <v>2</v>
      </c>
      <c r="I1763">
        <v>183</v>
      </c>
      <c r="J1763">
        <v>1.8688524590163935</v>
      </c>
      <c r="K1763">
        <v>4</v>
      </c>
      <c r="L1763">
        <v>2.185792349726776E-2</v>
      </c>
      <c r="M1763">
        <v>148</v>
      </c>
      <c r="N1763">
        <v>872</v>
      </c>
      <c r="O1763">
        <v>0.80874316939890711</v>
      </c>
      <c r="P1763">
        <v>160</v>
      </c>
      <c r="Q1763">
        <v>24</v>
      </c>
      <c r="R1763">
        <v>52</v>
      </c>
      <c r="S1763">
        <v>64</v>
      </c>
      <c r="T1763">
        <v>62</v>
      </c>
      <c r="U1763">
        <v>198.62903225806451</v>
      </c>
      <c r="V1763">
        <v>51</v>
      </c>
      <c r="W1763">
        <v>32.137254901960787</v>
      </c>
      <c r="X1763">
        <v>111</v>
      </c>
      <c r="Y1763">
        <v>183.45045045045046</v>
      </c>
      <c r="Z1763">
        <v>41</v>
      </c>
      <c r="AA1763">
        <v>597</v>
      </c>
      <c r="AB1763">
        <v>121</v>
      </c>
      <c r="AC1763">
        <v>225</v>
      </c>
      <c r="AD1763">
        <v>0.66120218579234968</v>
      </c>
      <c r="AE1763">
        <v>26</v>
      </c>
      <c r="AF1763">
        <v>130</v>
      </c>
      <c r="AG1763">
        <v>0.14207650273224043</v>
      </c>
      <c r="AH1763" s="4">
        <v>36</v>
      </c>
      <c r="AI1763">
        <v>0.87804878048780488</v>
      </c>
      <c r="AJ1763" s="4">
        <v>9</v>
      </c>
      <c r="AK1763">
        <v>0.21951219512195122</v>
      </c>
      <c r="AL1763" s="4">
        <v>47</v>
      </c>
      <c r="AM1763">
        <v>0.38842975206611569</v>
      </c>
      <c r="AN1763" s="4">
        <v>15</v>
      </c>
      <c r="AO1763">
        <v>0.12396694214876033</v>
      </c>
      <c r="AP1763" s="4">
        <v>0</v>
      </c>
      <c r="AQ1763">
        <v>0</v>
      </c>
      <c r="AR1763" s="4">
        <v>0</v>
      </c>
      <c r="AS1763">
        <v>0</v>
      </c>
      <c r="AT1763" s="4">
        <v>0</v>
      </c>
      <c r="AU1763" s="4">
        <v>0</v>
      </c>
      <c r="AV1763" s="4">
        <v>5</v>
      </c>
      <c r="AW1763">
        <v>2.0109890109890109</v>
      </c>
      <c r="AX1763" s="4">
        <f t="shared" si="27"/>
        <v>91</v>
      </c>
      <c r="AY1763" s="4">
        <v>13</v>
      </c>
      <c r="AZ1763" s="4">
        <v>19</v>
      </c>
    </row>
    <row r="1764" spans="1:52" x14ac:dyDescent="0.25">
      <c r="A1764" s="4">
        <v>2017</v>
      </c>
      <c r="B1764" s="4" t="s">
        <v>383</v>
      </c>
      <c r="C1764" t="s">
        <v>284</v>
      </c>
      <c r="D1764" t="s">
        <v>239</v>
      </c>
      <c r="E1764" t="s">
        <v>750</v>
      </c>
      <c r="F1764" s="4">
        <v>138</v>
      </c>
      <c r="G1764">
        <v>47</v>
      </c>
      <c r="H1764">
        <v>2</v>
      </c>
      <c r="I1764">
        <v>138</v>
      </c>
      <c r="J1764">
        <v>5.7608695652173916</v>
      </c>
      <c r="K1764">
        <v>6</v>
      </c>
      <c r="L1764">
        <v>4.3478260869565216E-2</v>
      </c>
      <c r="M1764">
        <v>135</v>
      </c>
      <c r="N1764">
        <v>71</v>
      </c>
      <c r="O1764">
        <v>0.97826086956521741</v>
      </c>
      <c r="P1764">
        <v>92</v>
      </c>
      <c r="Q1764">
        <v>29</v>
      </c>
      <c r="R1764">
        <v>29</v>
      </c>
      <c r="S1764">
        <v>49</v>
      </c>
      <c r="T1764">
        <v>2</v>
      </c>
      <c r="U1764">
        <v>119</v>
      </c>
      <c r="V1764">
        <v>2</v>
      </c>
      <c r="W1764">
        <v>23</v>
      </c>
      <c r="X1764">
        <v>132</v>
      </c>
      <c r="Y1764">
        <v>80.537878787878782</v>
      </c>
      <c r="Z1764">
        <v>2</v>
      </c>
      <c r="AA1764">
        <v>234</v>
      </c>
      <c r="AB1764">
        <v>136</v>
      </c>
      <c r="AC1764">
        <v>97</v>
      </c>
      <c r="AD1764">
        <v>0.98550724637681164</v>
      </c>
      <c r="AE1764">
        <v>105</v>
      </c>
      <c r="AF1764">
        <v>80</v>
      </c>
      <c r="AG1764">
        <v>0.76086956521739135</v>
      </c>
      <c r="AH1764" s="4">
        <v>1</v>
      </c>
      <c r="AI1764">
        <v>0.5</v>
      </c>
      <c r="AJ1764" s="4">
        <v>0</v>
      </c>
      <c r="AK1764">
        <v>0</v>
      </c>
      <c r="AL1764" s="4">
        <v>20</v>
      </c>
      <c r="AM1764">
        <v>0.14705882352941177</v>
      </c>
      <c r="AN1764" s="4">
        <v>8</v>
      </c>
      <c r="AO1764">
        <v>5.8823529411764705E-2</v>
      </c>
      <c r="AP1764" s="4">
        <v>3</v>
      </c>
      <c r="AQ1764">
        <v>2.1739130434782608E-2</v>
      </c>
      <c r="AR1764" s="4">
        <v>1</v>
      </c>
      <c r="AS1764">
        <v>7.246376811594203E-3</v>
      </c>
      <c r="AT1764" s="4">
        <v>1</v>
      </c>
      <c r="AU1764" s="4">
        <v>0</v>
      </c>
      <c r="AV1764" s="4">
        <v>0</v>
      </c>
      <c r="AW1764">
        <v>3</v>
      </c>
      <c r="AX1764" s="4">
        <f t="shared" si="27"/>
        <v>46</v>
      </c>
      <c r="AY1764" s="4">
        <v>0</v>
      </c>
      <c r="AZ1764" s="4">
        <v>0</v>
      </c>
    </row>
    <row r="1765" spans="1:52" x14ac:dyDescent="0.25">
      <c r="A1765" s="4">
        <v>2017</v>
      </c>
      <c r="B1765" s="4" t="s">
        <v>383</v>
      </c>
      <c r="C1765" t="s">
        <v>284</v>
      </c>
      <c r="D1765" t="s">
        <v>314</v>
      </c>
      <c r="E1765" t="s">
        <v>819</v>
      </c>
      <c r="F1765" s="4">
        <v>124</v>
      </c>
      <c r="G1765">
        <v>8</v>
      </c>
      <c r="H1765">
        <v>3</v>
      </c>
      <c r="I1765">
        <v>124</v>
      </c>
      <c r="J1765">
        <v>4.7016129032258061</v>
      </c>
      <c r="K1765">
        <v>2</v>
      </c>
      <c r="L1765">
        <v>1.6129032258064516E-2</v>
      </c>
      <c r="M1765">
        <v>120</v>
      </c>
      <c r="N1765">
        <v>1475</v>
      </c>
      <c r="O1765">
        <v>0.967741935483871</v>
      </c>
      <c r="P1765">
        <v>106</v>
      </c>
      <c r="Q1765">
        <v>20</v>
      </c>
      <c r="R1765">
        <v>26</v>
      </c>
      <c r="S1765">
        <v>46</v>
      </c>
      <c r="T1765">
        <v>21</v>
      </c>
      <c r="U1765">
        <v>141.28571428571428</v>
      </c>
      <c r="V1765">
        <v>19</v>
      </c>
      <c r="W1765">
        <v>19.94736842105263</v>
      </c>
      <c r="X1765">
        <v>101</v>
      </c>
      <c r="Y1765">
        <v>126.74257425742574</v>
      </c>
      <c r="Z1765">
        <v>16</v>
      </c>
      <c r="AA1765">
        <v>428</v>
      </c>
      <c r="AB1765">
        <v>103</v>
      </c>
      <c r="AC1765">
        <v>157</v>
      </c>
      <c r="AD1765">
        <v>0.83064516129032262</v>
      </c>
      <c r="AE1765">
        <v>28</v>
      </c>
      <c r="AF1765">
        <v>75</v>
      </c>
      <c r="AG1765">
        <v>0.22580645161290322</v>
      </c>
      <c r="AH1765" s="4">
        <v>10</v>
      </c>
      <c r="AI1765">
        <v>0.625</v>
      </c>
      <c r="AJ1765" s="4">
        <v>2</v>
      </c>
      <c r="AK1765">
        <v>0.125</v>
      </c>
      <c r="AL1765" s="4">
        <v>31</v>
      </c>
      <c r="AM1765">
        <v>0.30097087378640774</v>
      </c>
      <c r="AN1765" s="4">
        <v>16</v>
      </c>
      <c r="AO1765">
        <v>0.1553398058252427</v>
      </c>
      <c r="AP1765" s="4">
        <v>0</v>
      </c>
      <c r="AQ1765">
        <v>0</v>
      </c>
      <c r="AR1765" s="4">
        <v>1</v>
      </c>
      <c r="AS1765">
        <v>8.0645161290322578E-3</v>
      </c>
      <c r="AT1765" s="4">
        <v>1</v>
      </c>
      <c r="AU1765" s="4">
        <v>0</v>
      </c>
      <c r="AV1765" s="4">
        <v>2</v>
      </c>
      <c r="AW1765">
        <v>1.9682539682539681</v>
      </c>
      <c r="AX1765" s="4">
        <f t="shared" si="27"/>
        <v>63</v>
      </c>
      <c r="AY1765" s="4">
        <v>7</v>
      </c>
      <c r="AZ1765" s="4">
        <v>21</v>
      </c>
    </row>
    <row r="1766" spans="1:52" x14ac:dyDescent="0.25">
      <c r="A1766" s="4">
        <v>2017</v>
      </c>
      <c r="B1766" s="4" t="s">
        <v>383</v>
      </c>
      <c r="C1766" t="s">
        <v>284</v>
      </c>
      <c r="D1766" t="s">
        <v>227</v>
      </c>
      <c r="E1766" t="s">
        <v>738</v>
      </c>
      <c r="F1766" s="4">
        <v>122</v>
      </c>
      <c r="G1766">
        <v>15</v>
      </c>
      <c r="H1766">
        <v>2</v>
      </c>
      <c r="I1766">
        <v>122</v>
      </c>
      <c r="J1766">
        <v>3.418032786885246</v>
      </c>
      <c r="K1766">
        <v>2</v>
      </c>
      <c r="L1766">
        <v>1.6393442622950821E-2</v>
      </c>
      <c r="M1766">
        <v>114</v>
      </c>
      <c r="N1766">
        <v>1238</v>
      </c>
      <c r="O1766">
        <v>0.93442622950819676</v>
      </c>
      <c r="P1766">
        <v>104</v>
      </c>
      <c r="Q1766">
        <v>23</v>
      </c>
      <c r="R1766">
        <v>19</v>
      </c>
      <c r="S1766">
        <v>86</v>
      </c>
      <c r="T1766">
        <v>51</v>
      </c>
      <c r="U1766">
        <v>183.72549019607843</v>
      </c>
      <c r="V1766">
        <v>46</v>
      </c>
      <c r="W1766">
        <v>34.739130434782609</v>
      </c>
      <c r="X1766">
        <v>65</v>
      </c>
      <c r="Y1766">
        <v>132.69230769230768</v>
      </c>
      <c r="Z1766">
        <v>36</v>
      </c>
      <c r="AA1766">
        <v>817</v>
      </c>
      <c r="AB1766">
        <v>70</v>
      </c>
      <c r="AC1766">
        <v>181</v>
      </c>
      <c r="AD1766">
        <v>0.57377049180327866</v>
      </c>
      <c r="AE1766">
        <v>16</v>
      </c>
      <c r="AF1766">
        <v>97</v>
      </c>
      <c r="AG1766">
        <v>0.13114754098360656</v>
      </c>
      <c r="AH1766" s="4">
        <v>28</v>
      </c>
      <c r="AI1766">
        <v>0.77777777777777779</v>
      </c>
      <c r="AJ1766" s="4">
        <v>2</v>
      </c>
      <c r="AK1766">
        <v>5.5555555555555552E-2</v>
      </c>
      <c r="AL1766" s="4">
        <v>27</v>
      </c>
      <c r="AM1766">
        <v>0.38571428571428573</v>
      </c>
      <c r="AN1766" s="4">
        <v>13</v>
      </c>
      <c r="AO1766">
        <v>0.18571428571428572</v>
      </c>
      <c r="AP1766" s="4">
        <v>0</v>
      </c>
      <c r="AQ1766">
        <v>0</v>
      </c>
      <c r="AR1766" s="4">
        <v>1</v>
      </c>
      <c r="AS1766">
        <v>8.1967213114754103E-3</v>
      </c>
      <c r="AT1766" s="4">
        <v>0</v>
      </c>
      <c r="AU1766" s="4">
        <v>0</v>
      </c>
      <c r="AV1766" s="4">
        <v>3</v>
      </c>
      <c r="AW1766">
        <v>2.1785714285714284</v>
      </c>
      <c r="AX1766" s="4">
        <f t="shared" si="27"/>
        <v>56.000000000000007</v>
      </c>
      <c r="AY1766" s="4">
        <v>0</v>
      </c>
      <c r="AZ1766" s="4">
        <v>0</v>
      </c>
    </row>
    <row r="1767" spans="1:52" x14ac:dyDescent="0.25">
      <c r="A1767" s="4">
        <v>2017</v>
      </c>
      <c r="B1767" s="4" t="s">
        <v>383</v>
      </c>
      <c r="C1767" t="s">
        <v>284</v>
      </c>
      <c r="D1767" t="s">
        <v>225</v>
      </c>
      <c r="E1767" t="s">
        <v>736</v>
      </c>
      <c r="F1767" s="4">
        <v>112</v>
      </c>
      <c r="G1767">
        <v>3</v>
      </c>
      <c r="H1767">
        <v>2</v>
      </c>
      <c r="I1767">
        <v>112</v>
      </c>
      <c r="J1767">
        <v>5.4285714285714288</v>
      </c>
      <c r="K1767">
        <v>0</v>
      </c>
      <c r="L1767">
        <v>0</v>
      </c>
      <c r="M1767">
        <v>101</v>
      </c>
      <c r="N1767">
        <v>348</v>
      </c>
      <c r="O1767">
        <v>0.9017857142857143</v>
      </c>
      <c r="P1767">
        <v>53</v>
      </c>
      <c r="Q1767">
        <v>33</v>
      </c>
      <c r="R1767">
        <v>13</v>
      </c>
      <c r="S1767">
        <v>74</v>
      </c>
      <c r="T1767">
        <v>8</v>
      </c>
      <c r="U1767">
        <v>139.875</v>
      </c>
      <c r="V1767">
        <v>4</v>
      </c>
      <c r="W1767">
        <v>2.25</v>
      </c>
      <c r="X1767">
        <v>93</v>
      </c>
      <c r="Y1767">
        <v>80.935483870967744</v>
      </c>
      <c r="Z1767">
        <v>8</v>
      </c>
      <c r="AA1767">
        <v>578</v>
      </c>
      <c r="AB1767">
        <v>104</v>
      </c>
      <c r="AC1767">
        <v>119</v>
      </c>
      <c r="AD1767">
        <v>0.9285714285714286</v>
      </c>
      <c r="AE1767">
        <v>58</v>
      </c>
      <c r="AF1767">
        <v>72</v>
      </c>
      <c r="AG1767">
        <v>0.5178571428571429</v>
      </c>
      <c r="AH1767" s="4">
        <v>3</v>
      </c>
      <c r="AI1767">
        <v>0.375</v>
      </c>
      <c r="AJ1767" s="4">
        <v>0</v>
      </c>
      <c r="AK1767">
        <v>0</v>
      </c>
      <c r="AL1767" s="4">
        <v>22</v>
      </c>
      <c r="AM1767">
        <v>0.21153846153846154</v>
      </c>
      <c r="AN1767" s="4">
        <v>3</v>
      </c>
      <c r="AO1767">
        <v>2.8846153846153848E-2</v>
      </c>
      <c r="AP1767" s="4">
        <v>1</v>
      </c>
      <c r="AQ1767">
        <v>8.9285714285714281E-3</v>
      </c>
      <c r="AR1767" s="4">
        <v>0</v>
      </c>
      <c r="AS1767">
        <v>0</v>
      </c>
      <c r="AT1767" s="4">
        <v>1</v>
      </c>
      <c r="AU1767" s="4">
        <v>1</v>
      </c>
      <c r="AV1767" s="4">
        <v>7</v>
      </c>
      <c r="AW1767">
        <v>1.9649122807017543</v>
      </c>
      <c r="AX1767" s="4">
        <f t="shared" si="27"/>
        <v>57</v>
      </c>
      <c r="AY1767" s="4">
        <v>2</v>
      </c>
      <c r="AZ1767" s="4">
        <v>18</v>
      </c>
    </row>
    <row r="1768" spans="1:52" x14ac:dyDescent="0.25">
      <c r="A1768" s="4">
        <v>2017</v>
      </c>
      <c r="B1768" s="4" t="s">
        <v>383</v>
      </c>
      <c r="C1768" t="s">
        <v>284</v>
      </c>
      <c r="D1768" t="s">
        <v>221</v>
      </c>
      <c r="E1768" t="s">
        <v>732</v>
      </c>
      <c r="F1768" s="4">
        <v>110</v>
      </c>
      <c r="G1768">
        <v>12</v>
      </c>
      <c r="H1768">
        <v>23</v>
      </c>
      <c r="I1768">
        <v>110</v>
      </c>
      <c r="J1768">
        <v>9.1181818181818191</v>
      </c>
      <c r="K1768">
        <v>4</v>
      </c>
      <c r="L1768">
        <v>3.6363636363636362E-2</v>
      </c>
      <c r="M1768">
        <v>47</v>
      </c>
      <c r="N1768">
        <v>1649</v>
      </c>
      <c r="O1768">
        <v>0.42727272727272725</v>
      </c>
      <c r="P1768">
        <v>89</v>
      </c>
      <c r="Q1768">
        <v>33</v>
      </c>
      <c r="R1768">
        <v>32</v>
      </c>
      <c r="S1768">
        <v>73</v>
      </c>
      <c r="T1768">
        <v>24</v>
      </c>
      <c r="U1768">
        <v>183.54166666666666</v>
      </c>
      <c r="V1768">
        <v>23</v>
      </c>
      <c r="W1768">
        <v>4.5652173913043477</v>
      </c>
      <c r="X1768">
        <v>82</v>
      </c>
      <c r="Y1768">
        <v>150.17073170731706</v>
      </c>
      <c r="Z1768">
        <v>14</v>
      </c>
      <c r="AA1768">
        <v>806</v>
      </c>
      <c r="AB1768">
        <v>84</v>
      </c>
      <c r="AC1768">
        <v>192</v>
      </c>
      <c r="AD1768">
        <v>0.76363636363636367</v>
      </c>
      <c r="AE1768">
        <v>32</v>
      </c>
      <c r="AF1768">
        <v>106</v>
      </c>
      <c r="AG1768">
        <v>0.29090909090909089</v>
      </c>
      <c r="AH1768" s="4">
        <v>16</v>
      </c>
      <c r="AI1768">
        <v>0</v>
      </c>
      <c r="AJ1768" s="4">
        <v>4</v>
      </c>
      <c r="AK1768">
        <v>0.2857142857142857</v>
      </c>
      <c r="AL1768" s="4">
        <v>22</v>
      </c>
      <c r="AM1768">
        <v>0.26190476190476192</v>
      </c>
      <c r="AN1768" s="4">
        <v>6</v>
      </c>
      <c r="AO1768">
        <v>7.1428571428571425E-2</v>
      </c>
      <c r="AP1768" s="4">
        <v>2</v>
      </c>
      <c r="AQ1768">
        <v>1.8181818181818181E-2</v>
      </c>
      <c r="AR1768" s="4">
        <v>1</v>
      </c>
      <c r="AS1768">
        <v>9.0909090909090905E-3</v>
      </c>
      <c r="AT1768" s="4">
        <v>0</v>
      </c>
      <c r="AU1768" s="4">
        <v>0</v>
      </c>
      <c r="AV1768" s="4">
        <v>4</v>
      </c>
      <c r="AW1768">
        <v>2</v>
      </c>
      <c r="AX1768" s="4">
        <f t="shared" si="27"/>
        <v>55</v>
      </c>
      <c r="AY1768" s="4">
        <v>8</v>
      </c>
      <c r="AZ1768" s="4">
        <v>15</v>
      </c>
    </row>
    <row r="1769" spans="1:52" x14ac:dyDescent="0.25">
      <c r="A1769" s="4">
        <v>2017</v>
      </c>
      <c r="B1769" s="4" t="s">
        <v>383</v>
      </c>
      <c r="C1769" t="s">
        <v>284</v>
      </c>
      <c r="D1769" t="s">
        <v>373</v>
      </c>
      <c r="E1769" t="s">
        <v>872</v>
      </c>
      <c r="F1769" s="4">
        <v>85</v>
      </c>
      <c r="G1769">
        <v>5</v>
      </c>
      <c r="H1769">
        <v>7</v>
      </c>
      <c r="I1769">
        <v>85</v>
      </c>
      <c r="J1769">
        <v>5.8117647058823527</v>
      </c>
      <c r="K1769">
        <v>0</v>
      </c>
      <c r="L1769">
        <v>0</v>
      </c>
      <c r="M1769">
        <v>82</v>
      </c>
      <c r="N1769">
        <v>1315</v>
      </c>
      <c r="O1769">
        <v>0.96470588235294119</v>
      </c>
      <c r="P1769">
        <v>69</v>
      </c>
      <c r="Q1769">
        <v>17</v>
      </c>
      <c r="R1769">
        <v>25</v>
      </c>
      <c r="S1769">
        <v>58</v>
      </c>
      <c r="T1769">
        <v>27</v>
      </c>
      <c r="U1769">
        <v>173.33333333333334</v>
      </c>
      <c r="V1769">
        <v>27</v>
      </c>
      <c r="W1769">
        <v>27.814814814814813</v>
      </c>
      <c r="X1769">
        <v>55</v>
      </c>
      <c r="Y1769">
        <v>151.94545454545454</v>
      </c>
      <c r="Z1769">
        <v>22</v>
      </c>
      <c r="AA1769">
        <v>445</v>
      </c>
      <c r="AB1769">
        <v>57</v>
      </c>
      <c r="AC1769">
        <v>181</v>
      </c>
      <c r="AD1769">
        <v>0.6705882352941176</v>
      </c>
      <c r="AE1769">
        <v>18</v>
      </c>
      <c r="AF1769">
        <v>61</v>
      </c>
      <c r="AG1769">
        <v>0.21176470588235294</v>
      </c>
      <c r="AH1769" s="4">
        <v>13</v>
      </c>
      <c r="AI1769">
        <v>0.59090909090909094</v>
      </c>
      <c r="AJ1769" s="4">
        <v>2</v>
      </c>
      <c r="AK1769">
        <v>9.0909090909090912E-2</v>
      </c>
      <c r="AL1769" s="4">
        <v>17</v>
      </c>
      <c r="AM1769">
        <v>0.2982456140350877</v>
      </c>
      <c r="AN1769" s="4">
        <v>12</v>
      </c>
      <c r="AO1769">
        <v>0.21052631578947367</v>
      </c>
      <c r="AP1769" s="4">
        <v>0</v>
      </c>
      <c r="AQ1769">
        <v>0</v>
      </c>
      <c r="AR1769" s="4">
        <v>0</v>
      </c>
      <c r="AS1769">
        <v>0</v>
      </c>
      <c r="AT1769" s="4">
        <v>0</v>
      </c>
      <c r="AU1769" s="4">
        <v>0</v>
      </c>
      <c r="AV1769" s="4">
        <v>2</v>
      </c>
      <c r="AW1769">
        <v>1.7708333333333333</v>
      </c>
      <c r="AX1769" s="4">
        <f t="shared" si="27"/>
        <v>48</v>
      </c>
      <c r="AY1769" s="4">
        <v>11</v>
      </c>
      <c r="AZ1769" s="4">
        <v>31</v>
      </c>
    </row>
    <row r="1770" spans="1:52" x14ac:dyDescent="0.25">
      <c r="A1770" s="4">
        <v>2017</v>
      </c>
      <c r="B1770" s="4" t="s">
        <v>383</v>
      </c>
      <c r="C1770" t="s">
        <v>284</v>
      </c>
      <c r="D1770" t="s">
        <v>229</v>
      </c>
      <c r="E1770" t="s">
        <v>740</v>
      </c>
      <c r="F1770" s="4">
        <v>79</v>
      </c>
      <c r="G1770">
        <v>3</v>
      </c>
      <c r="H1770">
        <v>3</v>
      </c>
      <c r="I1770">
        <v>79</v>
      </c>
      <c r="J1770">
        <v>4.2278481012658231</v>
      </c>
      <c r="K1770">
        <v>0</v>
      </c>
      <c r="L1770">
        <v>0</v>
      </c>
      <c r="M1770">
        <v>70</v>
      </c>
      <c r="N1770">
        <v>551</v>
      </c>
      <c r="O1770">
        <v>0.88607594936708856</v>
      </c>
      <c r="P1770">
        <v>50</v>
      </c>
      <c r="Q1770">
        <v>30</v>
      </c>
      <c r="R1770">
        <v>15</v>
      </c>
      <c r="S1770">
        <v>67</v>
      </c>
      <c r="T1770">
        <v>8</v>
      </c>
      <c r="U1770">
        <v>159.875</v>
      </c>
      <c r="V1770">
        <v>8</v>
      </c>
      <c r="W1770">
        <v>11.75</v>
      </c>
      <c r="X1770">
        <v>66</v>
      </c>
      <c r="Y1770">
        <v>99.742424242424249</v>
      </c>
      <c r="Z1770">
        <v>6</v>
      </c>
      <c r="AA1770">
        <v>464</v>
      </c>
      <c r="AB1770">
        <v>71</v>
      </c>
      <c r="AC1770">
        <v>129</v>
      </c>
      <c r="AD1770">
        <v>0.89873417721518989</v>
      </c>
      <c r="AE1770">
        <v>44</v>
      </c>
      <c r="AF1770">
        <v>101</v>
      </c>
      <c r="AG1770">
        <v>0.55696202531645567</v>
      </c>
      <c r="AH1770" s="4">
        <v>4</v>
      </c>
      <c r="AI1770">
        <v>0.66666666666666663</v>
      </c>
      <c r="AJ1770" s="4">
        <v>1</v>
      </c>
      <c r="AK1770">
        <v>0.16666666666666666</v>
      </c>
      <c r="AL1770" s="4">
        <v>13</v>
      </c>
      <c r="AM1770">
        <v>0.18309859154929578</v>
      </c>
      <c r="AN1770" s="4">
        <v>2</v>
      </c>
      <c r="AO1770">
        <v>2.8169014084507043E-2</v>
      </c>
      <c r="AP1770" s="4">
        <v>2</v>
      </c>
      <c r="AQ1770">
        <v>2.5316455696202531E-2</v>
      </c>
      <c r="AR1770" s="4">
        <v>0</v>
      </c>
      <c r="AS1770">
        <v>0</v>
      </c>
      <c r="AT1770" s="4">
        <v>0</v>
      </c>
      <c r="AU1770" s="4">
        <v>1</v>
      </c>
      <c r="AV1770" s="4">
        <v>4</v>
      </c>
      <c r="AW1770">
        <v>1.7173913043478262</v>
      </c>
      <c r="AX1770" s="4">
        <f t="shared" si="27"/>
        <v>46</v>
      </c>
      <c r="AY1770" s="4">
        <v>6</v>
      </c>
      <c r="AZ1770" s="4">
        <v>25</v>
      </c>
    </row>
    <row r="1771" spans="1:52" x14ac:dyDescent="0.25">
      <c r="A1771" s="4">
        <v>2017</v>
      </c>
      <c r="B1771" s="4" t="s">
        <v>383</v>
      </c>
      <c r="C1771" t="s">
        <v>284</v>
      </c>
      <c r="D1771" t="s">
        <v>347</v>
      </c>
      <c r="E1771" t="s">
        <v>847</v>
      </c>
      <c r="F1771" s="4">
        <v>65</v>
      </c>
      <c r="G1771">
        <v>0</v>
      </c>
      <c r="H1771">
        <v>0</v>
      </c>
      <c r="I1771">
        <v>65</v>
      </c>
      <c r="J1771">
        <v>3.2769230769230768</v>
      </c>
      <c r="K1771">
        <v>0</v>
      </c>
      <c r="L1771">
        <v>0</v>
      </c>
      <c r="M1771">
        <v>58</v>
      </c>
      <c r="N1771">
        <v>247</v>
      </c>
      <c r="O1771">
        <v>0.89230769230769236</v>
      </c>
      <c r="P1771">
        <v>44</v>
      </c>
      <c r="Q1771">
        <v>28</v>
      </c>
      <c r="R1771">
        <v>13</v>
      </c>
      <c r="S1771">
        <v>35</v>
      </c>
      <c r="T1771">
        <v>5</v>
      </c>
      <c r="U1771">
        <v>131.80000000000001</v>
      </c>
      <c r="V1771">
        <v>4</v>
      </c>
      <c r="W1771">
        <v>32.5</v>
      </c>
      <c r="X1771">
        <v>56</v>
      </c>
      <c r="Y1771">
        <v>93.678571428571431</v>
      </c>
      <c r="Z1771">
        <v>4</v>
      </c>
      <c r="AA1771">
        <v>319</v>
      </c>
      <c r="AB1771">
        <v>58</v>
      </c>
      <c r="AC1771">
        <v>120</v>
      </c>
      <c r="AD1771">
        <v>0.89230769230769236</v>
      </c>
      <c r="AE1771">
        <v>24</v>
      </c>
      <c r="AF1771">
        <v>70</v>
      </c>
      <c r="AG1771">
        <v>0.36923076923076925</v>
      </c>
      <c r="AH1771" s="4">
        <v>0</v>
      </c>
      <c r="AI1771">
        <v>0</v>
      </c>
      <c r="AJ1771" s="4">
        <v>0</v>
      </c>
      <c r="AK1771">
        <v>0</v>
      </c>
      <c r="AL1771" s="4">
        <v>11</v>
      </c>
      <c r="AM1771">
        <v>0.18965517241379309</v>
      </c>
      <c r="AN1771" s="4">
        <v>4</v>
      </c>
      <c r="AO1771">
        <v>6.8965517241379309E-2</v>
      </c>
      <c r="AP1771" s="4">
        <v>2</v>
      </c>
      <c r="AQ1771">
        <v>3.0769230769230771E-2</v>
      </c>
      <c r="AR1771" s="4">
        <v>0</v>
      </c>
      <c r="AS1771">
        <v>0</v>
      </c>
      <c r="AT1771" s="4">
        <v>2</v>
      </c>
      <c r="AU1771" s="4">
        <v>1</v>
      </c>
      <c r="AV1771" s="4">
        <v>1</v>
      </c>
      <c r="AW1771">
        <v>2.2413793103448274</v>
      </c>
      <c r="AX1771" s="4">
        <f t="shared" si="27"/>
        <v>29.000000000000004</v>
      </c>
      <c r="AY1771" s="4">
        <v>4</v>
      </c>
      <c r="AZ1771" s="4">
        <v>20</v>
      </c>
    </row>
    <row r="1772" spans="1:52" x14ac:dyDescent="0.25">
      <c r="A1772" s="4">
        <v>2017</v>
      </c>
      <c r="B1772" s="4" t="s">
        <v>383</v>
      </c>
      <c r="C1772" t="s">
        <v>284</v>
      </c>
      <c r="D1772" t="s">
        <v>198</v>
      </c>
      <c r="E1772" t="s">
        <v>710</v>
      </c>
      <c r="F1772" s="4">
        <v>54</v>
      </c>
      <c r="G1772">
        <v>0</v>
      </c>
      <c r="H1772">
        <v>0</v>
      </c>
      <c r="I1772">
        <v>54</v>
      </c>
      <c r="J1772">
        <v>4.2962962962962967</v>
      </c>
      <c r="K1772">
        <v>0</v>
      </c>
      <c r="L1772">
        <v>0</v>
      </c>
      <c r="M1772">
        <v>48</v>
      </c>
      <c r="N1772">
        <v>880</v>
      </c>
      <c r="O1772">
        <v>0.88888888888888884</v>
      </c>
      <c r="P1772">
        <v>35</v>
      </c>
      <c r="Q1772">
        <v>31</v>
      </c>
      <c r="R1772">
        <v>3</v>
      </c>
      <c r="S1772">
        <v>69</v>
      </c>
      <c r="T1772">
        <v>10</v>
      </c>
      <c r="U1772">
        <v>174.4</v>
      </c>
      <c r="V1772">
        <v>9</v>
      </c>
      <c r="W1772">
        <v>25.666666666666668</v>
      </c>
      <c r="X1772">
        <v>40</v>
      </c>
      <c r="Y1772">
        <v>92.474999999999994</v>
      </c>
      <c r="Z1772">
        <v>7</v>
      </c>
      <c r="AA1772">
        <v>499</v>
      </c>
      <c r="AB1772">
        <v>44</v>
      </c>
      <c r="AC1772">
        <v>118</v>
      </c>
      <c r="AD1772">
        <v>0.81481481481481477</v>
      </c>
      <c r="AE1772">
        <v>20</v>
      </c>
      <c r="AF1772">
        <v>91</v>
      </c>
      <c r="AG1772">
        <v>0.37037037037037035</v>
      </c>
      <c r="AH1772" s="4">
        <v>6</v>
      </c>
      <c r="AI1772">
        <v>0.8571428571428571</v>
      </c>
      <c r="AJ1772" s="4">
        <v>0</v>
      </c>
      <c r="AK1772">
        <v>0</v>
      </c>
      <c r="AL1772" s="4">
        <v>8</v>
      </c>
      <c r="AM1772">
        <v>0.18181818181818182</v>
      </c>
      <c r="AN1772" s="4">
        <v>1</v>
      </c>
      <c r="AO1772">
        <v>2.2727272727272728E-2</v>
      </c>
      <c r="AP1772" s="4">
        <v>0</v>
      </c>
      <c r="AQ1772">
        <v>0</v>
      </c>
      <c r="AR1772" s="4">
        <v>0</v>
      </c>
      <c r="AS1772">
        <v>0</v>
      </c>
      <c r="AT1772" s="4">
        <v>0</v>
      </c>
      <c r="AU1772" s="4">
        <v>0</v>
      </c>
      <c r="AV1772" s="4">
        <v>3</v>
      </c>
      <c r="AW1772">
        <v>1.588235294117647</v>
      </c>
      <c r="AX1772" s="4">
        <f t="shared" si="27"/>
        <v>34</v>
      </c>
      <c r="AY1772" s="4">
        <v>6</v>
      </c>
      <c r="AZ1772" s="4">
        <v>36</v>
      </c>
    </row>
    <row r="1773" spans="1:52" x14ac:dyDescent="0.25">
      <c r="A1773" s="4">
        <v>2017</v>
      </c>
      <c r="B1773" s="4" t="s">
        <v>383</v>
      </c>
      <c r="C1773" t="s">
        <v>284</v>
      </c>
      <c r="D1773" t="s">
        <v>217</v>
      </c>
      <c r="E1773" t="s">
        <v>729</v>
      </c>
      <c r="F1773" s="4">
        <v>52</v>
      </c>
      <c r="G1773">
        <v>4</v>
      </c>
      <c r="H1773">
        <v>3</v>
      </c>
      <c r="I1773">
        <v>52</v>
      </c>
      <c r="J1773">
        <v>2.8076923076923075</v>
      </c>
      <c r="K1773">
        <v>0</v>
      </c>
      <c r="L1773">
        <v>0</v>
      </c>
      <c r="M1773">
        <v>48</v>
      </c>
      <c r="N1773">
        <v>1739</v>
      </c>
      <c r="O1773">
        <v>0.92307692307692313</v>
      </c>
      <c r="P1773">
        <v>47</v>
      </c>
      <c r="Q1773">
        <v>15</v>
      </c>
      <c r="R1773">
        <v>14</v>
      </c>
      <c r="S1773">
        <v>63</v>
      </c>
      <c r="T1773">
        <v>19</v>
      </c>
      <c r="U1773">
        <v>132.10526315789474</v>
      </c>
      <c r="V1773">
        <v>17</v>
      </c>
      <c r="W1773">
        <v>20.352941176470587</v>
      </c>
      <c r="X1773">
        <v>31</v>
      </c>
      <c r="Y1773">
        <v>152.90322580645162</v>
      </c>
      <c r="Z1773">
        <v>14</v>
      </c>
      <c r="AA1773">
        <v>538</v>
      </c>
      <c r="AB1773">
        <v>33</v>
      </c>
      <c r="AC1773">
        <v>201</v>
      </c>
      <c r="AD1773">
        <v>0.63461538461538458</v>
      </c>
      <c r="AE1773">
        <v>5</v>
      </c>
      <c r="AF1773">
        <v>75</v>
      </c>
      <c r="AG1773">
        <v>9.6153846153846159E-2</v>
      </c>
      <c r="AH1773" s="4">
        <v>8</v>
      </c>
      <c r="AI1773">
        <v>0.5714285714285714</v>
      </c>
      <c r="AJ1773" s="4">
        <v>2</v>
      </c>
      <c r="AK1773">
        <v>0.14285714285714285</v>
      </c>
      <c r="AL1773" s="4">
        <v>14</v>
      </c>
      <c r="AM1773">
        <v>0.42424242424242425</v>
      </c>
      <c r="AN1773" s="4">
        <v>4</v>
      </c>
      <c r="AO1773">
        <v>0.12121212121212122</v>
      </c>
      <c r="AP1773" s="4">
        <v>0</v>
      </c>
      <c r="AQ1773">
        <v>0</v>
      </c>
      <c r="AR1773" s="4">
        <v>0</v>
      </c>
      <c r="AS1773">
        <v>0</v>
      </c>
      <c r="AT1773" s="4">
        <v>0</v>
      </c>
      <c r="AU1773" s="4">
        <v>0</v>
      </c>
      <c r="AV1773" s="4">
        <v>2</v>
      </c>
      <c r="AW1773">
        <v>1.7931034482758621</v>
      </c>
      <c r="AX1773" s="4">
        <f t="shared" si="27"/>
        <v>29</v>
      </c>
      <c r="AY1773" s="4">
        <v>15</v>
      </c>
      <c r="AZ1773" s="4">
        <v>41</v>
      </c>
    </row>
    <row r="1774" spans="1:52" x14ac:dyDescent="0.25">
      <c r="A1774" s="4">
        <v>2017</v>
      </c>
      <c r="B1774" s="4" t="s">
        <v>383</v>
      </c>
      <c r="C1774" t="s">
        <v>284</v>
      </c>
      <c r="D1774" t="s">
        <v>212</v>
      </c>
      <c r="E1774" t="s">
        <v>724</v>
      </c>
      <c r="F1774" s="4">
        <v>41</v>
      </c>
      <c r="G1774">
        <v>3</v>
      </c>
      <c r="H1774">
        <v>1</v>
      </c>
      <c r="I1774">
        <v>41</v>
      </c>
      <c r="J1774">
        <v>3.4634146341463414</v>
      </c>
      <c r="K1774">
        <v>0</v>
      </c>
      <c r="L1774">
        <v>0</v>
      </c>
      <c r="M1774">
        <v>38</v>
      </c>
      <c r="N1774">
        <v>512</v>
      </c>
      <c r="O1774">
        <v>0.92682926829268297</v>
      </c>
      <c r="P1774">
        <v>36</v>
      </c>
      <c r="Q1774">
        <v>15</v>
      </c>
      <c r="R1774">
        <v>13</v>
      </c>
      <c r="S1774">
        <v>40</v>
      </c>
      <c r="T1774">
        <v>12</v>
      </c>
      <c r="U1774">
        <v>177.16666666666666</v>
      </c>
      <c r="V1774">
        <v>11</v>
      </c>
      <c r="W1774">
        <v>2.9090909090909092</v>
      </c>
      <c r="X1774">
        <v>29</v>
      </c>
      <c r="Y1774">
        <v>134.34482758620689</v>
      </c>
      <c r="Z1774">
        <v>11</v>
      </c>
      <c r="AA1774">
        <v>579</v>
      </c>
      <c r="AB1774">
        <v>29</v>
      </c>
      <c r="AC1774">
        <v>191</v>
      </c>
      <c r="AD1774">
        <v>0.70731707317073167</v>
      </c>
      <c r="AE1774">
        <v>7</v>
      </c>
      <c r="AF1774">
        <v>58</v>
      </c>
      <c r="AG1774">
        <v>0.17073170731707318</v>
      </c>
      <c r="AH1774" s="4">
        <v>7</v>
      </c>
      <c r="AI1774">
        <v>0.63636363636363635</v>
      </c>
      <c r="AJ1774" s="4">
        <v>3</v>
      </c>
      <c r="AK1774">
        <v>0.27272727272727271</v>
      </c>
      <c r="AL1774" s="4">
        <v>16</v>
      </c>
      <c r="AM1774">
        <v>0.55172413793103448</v>
      </c>
      <c r="AN1774" s="4">
        <v>7</v>
      </c>
      <c r="AO1774">
        <v>0.2413793103448276</v>
      </c>
      <c r="AP1774" s="4">
        <v>0</v>
      </c>
      <c r="AQ1774">
        <v>0</v>
      </c>
      <c r="AR1774" s="4">
        <v>0</v>
      </c>
      <c r="AS1774">
        <v>0</v>
      </c>
      <c r="AT1774" s="4">
        <v>0</v>
      </c>
      <c r="AU1774" s="4">
        <v>0</v>
      </c>
      <c r="AV1774" s="4">
        <v>1</v>
      </c>
      <c r="AW1774">
        <v>1.5769230769230769</v>
      </c>
      <c r="AX1774" s="4">
        <f t="shared" si="27"/>
        <v>26</v>
      </c>
      <c r="AY1774" s="4">
        <v>2</v>
      </c>
      <c r="AZ1774" s="4">
        <v>6</v>
      </c>
    </row>
    <row r="1775" spans="1:52" x14ac:dyDescent="0.25">
      <c r="A1775" s="4">
        <v>2017</v>
      </c>
      <c r="B1775" s="4" t="s">
        <v>383</v>
      </c>
      <c r="C1775" t="s">
        <v>284</v>
      </c>
      <c r="D1775" t="s">
        <v>222</v>
      </c>
      <c r="E1775" t="s">
        <v>733</v>
      </c>
      <c r="F1775" s="4">
        <v>41</v>
      </c>
      <c r="G1775">
        <v>4</v>
      </c>
      <c r="H1775">
        <v>2</v>
      </c>
      <c r="I1775">
        <v>41</v>
      </c>
      <c r="J1775">
        <v>4.6585365853658534</v>
      </c>
      <c r="K1775">
        <v>0</v>
      </c>
      <c r="L1775">
        <v>0</v>
      </c>
      <c r="M1775">
        <v>38</v>
      </c>
      <c r="N1775">
        <v>543</v>
      </c>
      <c r="O1775">
        <v>0.92682926829268297</v>
      </c>
      <c r="P1775">
        <v>37</v>
      </c>
      <c r="Q1775">
        <v>18</v>
      </c>
      <c r="R1775">
        <v>13</v>
      </c>
      <c r="S1775">
        <v>46</v>
      </c>
      <c r="T1775">
        <v>8</v>
      </c>
      <c r="U1775">
        <v>120.5</v>
      </c>
      <c r="V1775">
        <v>6</v>
      </c>
      <c r="W1775">
        <v>3.1666666666666665</v>
      </c>
      <c r="X1775">
        <v>30</v>
      </c>
      <c r="Y1775">
        <v>175.33333333333334</v>
      </c>
      <c r="Z1775">
        <v>5</v>
      </c>
      <c r="AA1775">
        <v>932</v>
      </c>
      <c r="AB1775">
        <v>31</v>
      </c>
      <c r="AC1775">
        <v>249</v>
      </c>
      <c r="AD1775">
        <v>0.75609756097560976</v>
      </c>
      <c r="AE1775">
        <v>2</v>
      </c>
      <c r="AF1775">
        <v>108</v>
      </c>
      <c r="AG1775">
        <v>4.878048780487805E-2</v>
      </c>
      <c r="AH1775" s="4">
        <v>2</v>
      </c>
      <c r="AI1775">
        <v>0.4</v>
      </c>
      <c r="AJ1775" s="4">
        <v>0</v>
      </c>
      <c r="AK1775">
        <v>0</v>
      </c>
      <c r="AL1775" s="4">
        <v>17</v>
      </c>
      <c r="AM1775">
        <v>0.54838709677419351</v>
      </c>
      <c r="AN1775" s="4">
        <v>3</v>
      </c>
      <c r="AO1775">
        <v>9.6774193548387094E-2</v>
      </c>
      <c r="AP1775" s="4">
        <v>0</v>
      </c>
      <c r="AQ1775">
        <v>0</v>
      </c>
      <c r="AR1775" s="4">
        <v>1</v>
      </c>
      <c r="AS1775">
        <v>2.4390243902439025E-2</v>
      </c>
      <c r="AT1775" s="4">
        <v>0</v>
      </c>
      <c r="AU1775" s="4">
        <v>0</v>
      </c>
      <c r="AV1775" s="4">
        <v>3</v>
      </c>
      <c r="AW1775">
        <v>1.4642857142857142</v>
      </c>
      <c r="AX1775" s="4">
        <f t="shared" si="27"/>
        <v>28.000000000000004</v>
      </c>
      <c r="AY1775" s="4">
        <v>2</v>
      </c>
      <c r="AZ1775" s="4">
        <v>13</v>
      </c>
    </row>
    <row r="1776" spans="1:52" x14ac:dyDescent="0.25">
      <c r="A1776" s="4">
        <v>2017</v>
      </c>
      <c r="B1776" s="4" t="s">
        <v>383</v>
      </c>
      <c r="C1776" t="s">
        <v>284</v>
      </c>
      <c r="D1776" t="s">
        <v>211</v>
      </c>
      <c r="E1776" t="s">
        <v>723</v>
      </c>
      <c r="F1776" s="4">
        <v>31</v>
      </c>
      <c r="G1776">
        <v>1</v>
      </c>
      <c r="H1776">
        <v>0</v>
      </c>
      <c r="I1776">
        <v>31</v>
      </c>
      <c r="J1776">
        <v>3.225806451612903</v>
      </c>
      <c r="K1776">
        <v>0</v>
      </c>
      <c r="L1776">
        <v>0</v>
      </c>
      <c r="M1776">
        <v>18</v>
      </c>
      <c r="N1776">
        <v>757</v>
      </c>
      <c r="O1776">
        <v>0.58064516129032262</v>
      </c>
      <c r="P1776">
        <v>22</v>
      </c>
      <c r="Q1776">
        <v>11</v>
      </c>
      <c r="R1776">
        <v>16</v>
      </c>
      <c r="S1776">
        <v>24</v>
      </c>
      <c r="T1776">
        <v>5</v>
      </c>
      <c r="U1776">
        <v>119.6</v>
      </c>
      <c r="V1776">
        <v>4</v>
      </c>
      <c r="W1776">
        <v>2.75</v>
      </c>
      <c r="X1776">
        <v>26</v>
      </c>
      <c r="Y1776">
        <v>67.269230769230774</v>
      </c>
      <c r="Z1776">
        <v>4</v>
      </c>
      <c r="AA1776">
        <v>595</v>
      </c>
      <c r="AB1776">
        <v>26</v>
      </c>
      <c r="AC1776">
        <v>94</v>
      </c>
      <c r="AD1776">
        <v>0.83870967741935487</v>
      </c>
      <c r="AE1776">
        <v>14</v>
      </c>
      <c r="AF1776">
        <v>60</v>
      </c>
      <c r="AG1776">
        <v>0.45161290322580644</v>
      </c>
      <c r="AH1776" s="4">
        <v>0</v>
      </c>
      <c r="AI1776">
        <v>0</v>
      </c>
      <c r="AJ1776" s="4">
        <v>2</v>
      </c>
      <c r="AK1776">
        <v>0.5</v>
      </c>
      <c r="AL1776" s="4">
        <v>4</v>
      </c>
      <c r="AM1776">
        <v>0.15384615384615385</v>
      </c>
      <c r="AN1776" s="4">
        <v>4</v>
      </c>
      <c r="AO1776">
        <v>0.15384615384615385</v>
      </c>
      <c r="AP1776" s="4">
        <v>0</v>
      </c>
      <c r="AQ1776">
        <v>0</v>
      </c>
      <c r="AR1776" s="4">
        <v>0</v>
      </c>
      <c r="AS1776">
        <v>0</v>
      </c>
      <c r="AT1776" s="4">
        <v>0</v>
      </c>
      <c r="AU1776" s="4">
        <v>0</v>
      </c>
      <c r="AV1776" s="4">
        <v>0</v>
      </c>
      <c r="AW1776">
        <v>2.0666666666666669</v>
      </c>
      <c r="AX1776" s="4">
        <f t="shared" si="27"/>
        <v>14.999999999999998</v>
      </c>
      <c r="AY1776" s="4">
        <v>0</v>
      </c>
      <c r="AZ1776" s="4">
        <v>0</v>
      </c>
    </row>
    <row r="1777" spans="1:52" x14ac:dyDescent="0.25">
      <c r="A1777" s="4">
        <v>2017</v>
      </c>
      <c r="B1777" s="4" t="s">
        <v>383</v>
      </c>
      <c r="C1777" t="s">
        <v>284</v>
      </c>
      <c r="D1777" t="s">
        <v>329</v>
      </c>
      <c r="E1777" t="s">
        <v>832</v>
      </c>
      <c r="F1777" s="4">
        <v>30</v>
      </c>
      <c r="G1777">
        <v>3</v>
      </c>
      <c r="H1777">
        <v>3</v>
      </c>
      <c r="I1777">
        <v>30</v>
      </c>
      <c r="J1777">
        <v>3.4</v>
      </c>
      <c r="K1777">
        <v>0</v>
      </c>
      <c r="L1777">
        <v>0</v>
      </c>
      <c r="M1777">
        <v>30</v>
      </c>
      <c r="N1777">
        <v>964</v>
      </c>
      <c r="O1777">
        <v>1</v>
      </c>
      <c r="P1777">
        <v>24</v>
      </c>
      <c r="Q1777">
        <v>24</v>
      </c>
      <c r="R1777">
        <v>10</v>
      </c>
      <c r="S1777">
        <v>88</v>
      </c>
      <c r="T1777">
        <v>5</v>
      </c>
      <c r="U1777">
        <v>252.6</v>
      </c>
      <c r="V1777">
        <v>4</v>
      </c>
      <c r="W1777">
        <v>215</v>
      </c>
      <c r="X1777">
        <v>24</v>
      </c>
      <c r="Y1777">
        <v>215.08333333333334</v>
      </c>
      <c r="Z1777">
        <v>5</v>
      </c>
      <c r="AA1777">
        <v>409</v>
      </c>
      <c r="AB1777">
        <v>24</v>
      </c>
      <c r="AC1777">
        <v>257</v>
      </c>
      <c r="AD1777">
        <v>0.8</v>
      </c>
      <c r="AE1777">
        <v>6</v>
      </c>
      <c r="AF1777">
        <v>188</v>
      </c>
      <c r="AG1777">
        <v>0.2</v>
      </c>
      <c r="AH1777" s="4">
        <v>5</v>
      </c>
      <c r="AI1777">
        <v>1</v>
      </c>
      <c r="AJ1777" s="4">
        <v>1</v>
      </c>
      <c r="AK1777">
        <v>0.2</v>
      </c>
      <c r="AL1777" s="4">
        <v>11</v>
      </c>
      <c r="AM1777">
        <v>0.45833333333333331</v>
      </c>
      <c r="AN1777" s="4">
        <v>2</v>
      </c>
      <c r="AO1777">
        <v>8.3333333333333329E-2</v>
      </c>
      <c r="AP1777" s="4">
        <v>0</v>
      </c>
      <c r="AQ1777">
        <v>0</v>
      </c>
      <c r="AR1777" s="4">
        <v>0</v>
      </c>
      <c r="AS1777">
        <v>0</v>
      </c>
      <c r="AT1777" s="4">
        <v>0</v>
      </c>
      <c r="AU1777" s="4">
        <v>0</v>
      </c>
      <c r="AV1777" s="4">
        <v>0</v>
      </c>
      <c r="AW1777">
        <v>2.3076923076923075</v>
      </c>
      <c r="AX1777" s="4">
        <f t="shared" si="27"/>
        <v>13.000000000000002</v>
      </c>
      <c r="AY1777" s="4">
        <v>0</v>
      </c>
      <c r="AZ1777" s="4">
        <v>0</v>
      </c>
    </row>
    <row r="1778" spans="1:52" x14ac:dyDescent="0.25">
      <c r="A1778" s="4">
        <v>2017</v>
      </c>
      <c r="B1778" s="4" t="s">
        <v>383</v>
      </c>
      <c r="C1778" t="s">
        <v>284</v>
      </c>
      <c r="D1778" t="s">
        <v>206</v>
      </c>
      <c r="E1778" t="s">
        <v>718</v>
      </c>
      <c r="F1778" s="4">
        <v>28</v>
      </c>
      <c r="G1778">
        <v>7</v>
      </c>
      <c r="H1778">
        <v>2</v>
      </c>
      <c r="I1778">
        <v>28</v>
      </c>
      <c r="J1778">
        <v>4.5357142857142856</v>
      </c>
      <c r="K1778">
        <v>0</v>
      </c>
      <c r="L1778">
        <v>0</v>
      </c>
      <c r="M1778">
        <v>24</v>
      </c>
      <c r="N1778">
        <v>795</v>
      </c>
      <c r="O1778">
        <v>0.8571428571428571</v>
      </c>
      <c r="P1778">
        <v>22</v>
      </c>
      <c r="Q1778">
        <v>13</v>
      </c>
      <c r="R1778">
        <v>3</v>
      </c>
      <c r="S1778">
        <v>57</v>
      </c>
      <c r="T1778">
        <v>10</v>
      </c>
      <c r="U1778">
        <v>136</v>
      </c>
      <c r="V1778">
        <v>7</v>
      </c>
      <c r="W1778">
        <v>14.285714285714286</v>
      </c>
      <c r="X1778">
        <v>17</v>
      </c>
      <c r="Y1778">
        <v>110.58823529411765</v>
      </c>
      <c r="Z1778">
        <v>8</v>
      </c>
      <c r="AA1778">
        <v>664</v>
      </c>
      <c r="AB1778">
        <v>17</v>
      </c>
      <c r="AC1778">
        <v>144</v>
      </c>
      <c r="AD1778">
        <v>0.6071428571428571</v>
      </c>
      <c r="AE1778">
        <v>5</v>
      </c>
      <c r="AF1778">
        <v>54</v>
      </c>
      <c r="AG1778">
        <v>0.17857142857142858</v>
      </c>
      <c r="AH1778" s="4">
        <v>6</v>
      </c>
      <c r="AI1778">
        <v>0.75</v>
      </c>
      <c r="AJ1778" s="4">
        <v>1</v>
      </c>
      <c r="AK1778">
        <v>0.125</v>
      </c>
      <c r="AL1778" s="4">
        <v>6</v>
      </c>
      <c r="AM1778">
        <v>0.35294117647058826</v>
      </c>
      <c r="AN1778" s="4">
        <v>0</v>
      </c>
      <c r="AO1778">
        <v>0</v>
      </c>
      <c r="AP1778" s="4">
        <v>0</v>
      </c>
      <c r="AQ1778">
        <v>0</v>
      </c>
      <c r="AR1778" s="4">
        <v>0</v>
      </c>
      <c r="AS1778">
        <v>0</v>
      </c>
      <c r="AT1778" s="4">
        <v>0</v>
      </c>
      <c r="AU1778" s="4">
        <v>0</v>
      </c>
      <c r="AV1778" s="4">
        <v>3</v>
      </c>
      <c r="AW1778">
        <v>1.6470588235294117</v>
      </c>
      <c r="AX1778" s="4">
        <f t="shared" si="27"/>
        <v>17</v>
      </c>
      <c r="AY1778" s="4">
        <v>2</v>
      </c>
      <c r="AZ1778" s="4">
        <v>5</v>
      </c>
    </row>
    <row r="1779" spans="1:52" x14ac:dyDescent="0.25">
      <c r="A1779" s="4">
        <v>2017</v>
      </c>
      <c r="B1779" s="4" t="s">
        <v>383</v>
      </c>
      <c r="C1779" t="s">
        <v>284</v>
      </c>
      <c r="D1779" t="s">
        <v>203</v>
      </c>
      <c r="E1779" t="s">
        <v>715</v>
      </c>
      <c r="F1779" s="4">
        <v>28</v>
      </c>
      <c r="G1779">
        <v>2</v>
      </c>
      <c r="H1779">
        <v>3</v>
      </c>
      <c r="I1779">
        <v>28</v>
      </c>
      <c r="J1779">
        <v>3.7857142857142856</v>
      </c>
      <c r="K1779">
        <v>0</v>
      </c>
      <c r="L1779">
        <v>0</v>
      </c>
      <c r="M1779">
        <v>24</v>
      </c>
      <c r="N1779">
        <v>467</v>
      </c>
      <c r="O1779">
        <v>0.8571428571428571</v>
      </c>
      <c r="P1779">
        <v>27</v>
      </c>
      <c r="Q1779">
        <v>12</v>
      </c>
      <c r="R1779">
        <v>6</v>
      </c>
      <c r="S1779">
        <v>16</v>
      </c>
      <c r="T1779">
        <v>15</v>
      </c>
      <c r="U1779">
        <v>149.86666666666667</v>
      </c>
      <c r="V1779">
        <v>14</v>
      </c>
      <c r="W1779">
        <v>16.357142857142858</v>
      </c>
      <c r="X1779">
        <v>13</v>
      </c>
      <c r="Y1779">
        <v>170.23076923076923</v>
      </c>
      <c r="Z1779">
        <v>13</v>
      </c>
      <c r="AA1779">
        <v>593</v>
      </c>
      <c r="AB1779">
        <v>12</v>
      </c>
      <c r="AC1779">
        <v>215</v>
      </c>
      <c r="AD1779">
        <v>0.42857142857142855</v>
      </c>
      <c r="AE1779">
        <v>3</v>
      </c>
      <c r="AF1779">
        <v>46</v>
      </c>
      <c r="AG1779">
        <v>0.10714285714285714</v>
      </c>
      <c r="AH1779" s="4">
        <v>7</v>
      </c>
      <c r="AI1779">
        <v>0.53846153846153844</v>
      </c>
      <c r="AJ1779" s="4">
        <v>1</v>
      </c>
      <c r="AK1779">
        <v>7.6923076923076927E-2</v>
      </c>
      <c r="AL1779" s="4">
        <v>5</v>
      </c>
      <c r="AM1779">
        <v>0.41666666666666669</v>
      </c>
      <c r="AN1779" s="4">
        <v>2</v>
      </c>
      <c r="AO1779">
        <v>0.16666666666666666</v>
      </c>
      <c r="AP1779" s="4">
        <v>1</v>
      </c>
      <c r="AQ1779">
        <v>3.5714285714285712E-2</v>
      </c>
      <c r="AR1779" s="4">
        <v>1</v>
      </c>
      <c r="AS1779">
        <v>3.5714285714285712E-2</v>
      </c>
      <c r="AT1779" s="4">
        <v>0</v>
      </c>
      <c r="AU1779" s="4">
        <v>0</v>
      </c>
      <c r="AV1779" s="4">
        <v>0</v>
      </c>
      <c r="AW1779">
        <v>2.5454545454545454</v>
      </c>
      <c r="AX1779" s="4">
        <f t="shared" si="27"/>
        <v>11</v>
      </c>
      <c r="AY1779" s="4">
        <v>6</v>
      </c>
      <c r="AZ1779" s="4">
        <v>26</v>
      </c>
    </row>
    <row r="1780" spans="1:52" x14ac:dyDescent="0.25">
      <c r="A1780" s="4">
        <v>2017</v>
      </c>
      <c r="B1780" s="4" t="s">
        <v>383</v>
      </c>
      <c r="C1780" t="s">
        <v>284</v>
      </c>
      <c r="D1780" t="s">
        <v>205</v>
      </c>
      <c r="E1780" t="s">
        <v>717</v>
      </c>
      <c r="F1780" s="4">
        <v>26</v>
      </c>
      <c r="G1780">
        <v>5</v>
      </c>
      <c r="H1780">
        <v>5</v>
      </c>
      <c r="I1780">
        <v>26</v>
      </c>
      <c r="J1780">
        <v>8</v>
      </c>
      <c r="K1780">
        <v>0</v>
      </c>
      <c r="L1780">
        <v>0</v>
      </c>
      <c r="M1780">
        <v>14</v>
      </c>
      <c r="N1780">
        <v>2099</v>
      </c>
      <c r="O1780">
        <v>0.53846153846153844</v>
      </c>
      <c r="P1780">
        <v>20</v>
      </c>
      <c r="Q1780">
        <v>43</v>
      </c>
      <c r="R1780">
        <v>4</v>
      </c>
      <c r="S1780">
        <v>69</v>
      </c>
      <c r="T1780">
        <v>11</v>
      </c>
      <c r="U1780">
        <v>201.09090909090909</v>
      </c>
      <c r="V1780">
        <v>8</v>
      </c>
      <c r="W1780">
        <v>5.25</v>
      </c>
      <c r="X1780">
        <v>14</v>
      </c>
      <c r="Y1780">
        <v>243.14285714285714</v>
      </c>
      <c r="Z1780">
        <v>5</v>
      </c>
      <c r="AA1780">
        <v>907</v>
      </c>
      <c r="AB1780">
        <v>13</v>
      </c>
      <c r="AC1780">
        <v>204</v>
      </c>
      <c r="AD1780">
        <v>0.5</v>
      </c>
      <c r="AE1780">
        <v>3</v>
      </c>
      <c r="AF1780">
        <v>148</v>
      </c>
      <c r="AG1780">
        <v>0.11538461538461539</v>
      </c>
      <c r="AH1780" s="4">
        <v>8</v>
      </c>
      <c r="AI1780">
        <v>0</v>
      </c>
      <c r="AJ1780" s="4">
        <v>0</v>
      </c>
      <c r="AK1780">
        <v>0</v>
      </c>
      <c r="AL1780" s="4">
        <v>3</v>
      </c>
      <c r="AM1780">
        <v>0.23076923076923078</v>
      </c>
      <c r="AN1780" s="4">
        <v>0</v>
      </c>
      <c r="AO1780">
        <v>0</v>
      </c>
      <c r="AP1780" s="4">
        <v>0</v>
      </c>
      <c r="AQ1780">
        <v>0</v>
      </c>
      <c r="AR1780" s="4">
        <v>0</v>
      </c>
      <c r="AS1780">
        <v>0</v>
      </c>
      <c r="AT1780" s="4">
        <v>0</v>
      </c>
      <c r="AU1780" s="4">
        <v>0</v>
      </c>
      <c r="AV1780" s="4">
        <v>2</v>
      </c>
      <c r="AW1780">
        <v>1.3</v>
      </c>
      <c r="AX1780" s="4">
        <f t="shared" si="27"/>
        <v>20</v>
      </c>
      <c r="AY1780" s="4">
        <v>0</v>
      </c>
      <c r="AZ1780" s="4">
        <v>0</v>
      </c>
    </row>
    <row r="1781" spans="1:52" x14ac:dyDescent="0.25">
      <c r="A1781" s="4">
        <v>2017</v>
      </c>
      <c r="B1781" s="4" t="s">
        <v>383</v>
      </c>
      <c r="C1781" t="s">
        <v>284</v>
      </c>
      <c r="D1781" t="s">
        <v>213</v>
      </c>
      <c r="E1781" t="s">
        <v>725</v>
      </c>
      <c r="F1781" s="4">
        <v>20</v>
      </c>
      <c r="G1781">
        <v>4</v>
      </c>
      <c r="H1781">
        <v>1</v>
      </c>
      <c r="I1781">
        <v>20</v>
      </c>
      <c r="J1781">
        <v>2.2999999999999998</v>
      </c>
      <c r="K1781">
        <v>2</v>
      </c>
      <c r="L1781">
        <v>0.1</v>
      </c>
      <c r="M1781">
        <v>19</v>
      </c>
      <c r="N1781">
        <v>297</v>
      </c>
      <c r="O1781">
        <v>0.95</v>
      </c>
      <c r="P1781">
        <v>17</v>
      </c>
      <c r="Q1781">
        <v>11</v>
      </c>
      <c r="R1781">
        <v>6</v>
      </c>
      <c r="S1781">
        <v>42</v>
      </c>
      <c r="T1781">
        <v>7</v>
      </c>
      <c r="U1781">
        <v>117.14285714285714</v>
      </c>
      <c r="V1781">
        <v>6</v>
      </c>
      <c r="W1781">
        <v>3.5</v>
      </c>
      <c r="X1781">
        <v>13</v>
      </c>
      <c r="Y1781">
        <v>125.69230769230769</v>
      </c>
      <c r="Z1781">
        <v>7</v>
      </c>
      <c r="AA1781">
        <v>396</v>
      </c>
      <c r="AB1781">
        <v>13</v>
      </c>
      <c r="AC1781">
        <v>177</v>
      </c>
      <c r="AD1781">
        <v>0.65</v>
      </c>
      <c r="AE1781">
        <v>4</v>
      </c>
      <c r="AF1781">
        <v>93</v>
      </c>
      <c r="AG1781">
        <v>0.2</v>
      </c>
      <c r="AH1781" s="4">
        <v>5</v>
      </c>
      <c r="AI1781">
        <v>0.7142857142857143</v>
      </c>
      <c r="AJ1781" s="4">
        <v>0</v>
      </c>
      <c r="AK1781">
        <v>0</v>
      </c>
      <c r="AL1781" s="4">
        <v>5</v>
      </c>
      <c r="AM1781">
        <v>0.38461538461538464</v>
      </c>
      <c r="AN1781" s="4">
        <v>1</v>
      </c>
      <c r="AO1781">
        <v>7.6923076923076927E-2</v>
      </c>
      <c r="AP1781" s="4">
        <v>0</v>
      </c>
      <c r="AQ1781">
        <v>0</v>
      </c>
      <c r="AR1781" s="4">
        <v>0</v>
      </c>
      <c r="AS1781">
        <v>0</v>
      </c>
      <c r="AT1781" s="4">
        <v>0</v>
      </c>
      <c r="AU1781" s="4">
        <v>0</v>
      </c>
      <c r="AV1781" s="4">
        <v>0</v>
      </c>
      <c r="AW1781">
        <v>2.2222222222222223</v>
      </c>
      <c r="AX1781" s="4">
        <f t="shared" si="27"/>
        <v>9</v>
      </c>
      <c r="AY1781" s="4">
        <v>0</v>
      </c>
      <c r="AZ1781" s="4">
        <v>0</v>
      </c>
    </row>
    <row r="1782" spans="1:52" x14ac:dyDescent="0.25">
      <c r="A1782" s="4">
        <v>2017</v>
      </c>
      <c r="B1782" s="4" t="s">
        <v>383</v>
      </c>
      <c r="C1782" t="s">
        <v>284</v>
      </c>
      <c r="D1782" t="s">
        <v>209</v>
      </c>
      <c r="E1782" t="s">
        <v>721</v>
      </c>
      <c r="F1782" s="4">
        <v>17</v>
      </c>
      <c r="G1782">
        <v>0</v>
      </c>
      <c r="H1782">
        <v>0</v>
      </c>
      <c r="I1782">
        <v>17</v>
      </c>
      <c r="J1782">
        <v>4.5882352941176467</v>
      </c>
      <c r="K1782">
        <v>0</v>
      </c>
      <c r="L1782">
        <v>0</v>
      </c>
      <c r="M1782">
        <v>17</v>
      </c>
      <c r="N1782">
        <v>1091</v>
      </c>
      <c r="O1782">
        <v>1</v>
      </c>
      <c r="P1782">
        <v>12</v>
      </c>
      <c r="Q1782">
        <v>15</v>
      </c>
      <c r="R1782">
        <v>6</v>
      </c>
      <c r="S1782">
        <v>23</v>
      </c>
      <c r="T1782">
        <v>1</v>
      </c>
      <c r="U1782">
        <v>237</v>
      </c>
      <c r="V1782">
        <v>1</v>
      </c>
      <c r="W1782">
        <v>3</v>
      </c>
      <c r="X1782">
        <v>16</v>
      </c>
      <c r="Y1782">
        <v>113.125</v>
      </c>
      <c r="Z1782">
        <v>1</v>
      </c>
      <c r="AA1782">
        <v>320</v>
      </c>
      <c r="AB1782">
        <v>16</v>
      </c>
      <c r="AC1782">
        <v>133</v>
      </c>
      <c r="AD1782">
        <v>0.94117647058823528</v>
      </c>
      <c r="AE1782">
        <v>8</v>
      </c>
      <c r="AF1782">
        <v>100</v>
      </c>
      <c r="AG1782">
        <v>0.47058823529411764</v>
      </c>
      <c r="AH1782" s="4">
        <v>1</v>
      </c>
      <c r="AI1782">
        <v>1</v>
      </c>
      <c r="AJ1782" s="4">
        <v>0</v>
      </c>
      <c r="AK1782">
        <v>0</v>
      </c>
      <c r="AL1782" s="4">
        <v>4</v>
      </c>
      <c r="AM1782">
        <v>0.25</v>
      </c>
      <c r="AN1782" s="4">
        <v>2</v>
      </c>
      <c r="AO1782">
        <v>0.125</v>
      </c>
      <c r="AP1782" s="4">
        <v>0</v>
      </c>
      <c r="AQ1782">
        <v>0</v>
      </c>
      <c r="AR1782" s="4">
        <v>0</v>
      </c>
      <c r="AS1782">
        <v>0</v>
      </c>
      <c r="AT1782" s="4">
        <v>0</v>
      </c>
      <c r="AU1782" s="4">
        <v>0</v>
      </c>
      <c r="AV1782" s="4">
        <v>0</v>
      </c>
      <c r="AW1782">
        <v>2.8333333333333335</v>
      </c>
      <c r="AX1782" s="4">
        <f t="shared" si="27"/>
        <v>6</v>
      </c>
      <c r="AY1782" s="4">
        <v>0</v>
      </c>
      <c r="AZ1782" s="4">
        <v>0</v>
      </c>
    </row>
    <row r="1783" spans="1:52" x14ac:dyDescent="0.25">
      <c r="A1783" s="4">
        <v>2017</v>
      </c>
      <c r="B1783" s="4" t="s">
        <v>383</v>
      </c>
      <c r="C1783" t="s">
        <v>284</v>
      </c>
      <c r="D1783" t="s">
        <v>204</v>
      </c>
      <c r="E1783" t="s">
        <v>716</v>
      </c>
      <c r="F1783" s="4">
        <v>14</v>
      </c>
      <c r="G1783">
        <v>2</v>
      </c>
      <c r="H1783">
        <v>6</v>
      </c>
      <c r="I1783">
        <v>14</v>
      </c>
      <c r="J1783">
        <v>2.9285714285714284</v>
      </c>
      <c r="K1783">
        <v>0</v>
      </c>
      <c r="L1783">
        <v>0</v>
      </c>
      <c r="M1783">
        <v>12</v>
      </c>
      <c r="N1783">
        <v>16</v>
      </c>
      <c r="O1783">
        <v>0.8571428571428571</v>
      </c>
      <c r="P1783">
        <v>11</v>
      </c>
      <c r="Q1783">
        <v>22</v>
      </c>
      <c r="R1783">
        <v>3</v>
      </c>
      <c r="S1783">
        <v>95</v>
      </c>
      <c r="T1783">
        <v>1</v>
      </c>
      <c r="U1783">
        <v>152</v>
      </c>
      <c r="V1783">
        <v>0</v>
      </c>
      <c r="W1783">
        <v>0</v>
      </c>
      <c r="X1783">
        <v>13</v>
      </c>
      <c r="Y1783">
        <v>91.07692307692308</v>
      </c>
      <c r="Z1783">
        <v>1</v>
      </c>
      <c r="AA1783">
        <v>405</v>
      </c>
      <c r="AB1783">
        <v>13</v>
      </c>
      <c r="AC1783">
        <v>113</v>
      </c>
      <c r="AD1783">
        <v>0.9285714285714286</v>
      </c>
      <c r="AE1783">
        <v>7</v>
      </c>
      <c r="AF1783">
        <v>61</v>
      </c>
      <c r="AG1783">
        <v>0.5</v>
      </c>
      <c r="AH1783" s="4">
        <v>0</v>
      </c>
      <c r="AI1783">
        <v>0</v>
      </c>
      <c r="AJ1783" s="4">
        <v>0</v>
      </c>
      <c r="AK1783">
        <v>0</v>
      </c>
      <c r="AL1783" s="4">
        <v>5</v>
      </c>
      <c r="AM1783">
        <v>0.38461538461538464</v>
      </c>
      <c r="AN1783" s="4">
        <v>0</v>
      </c>
      <c r="AO1783">
        <v>0</v>
      </c>
      <c r="AP1783" s="4">
        <v>0</v>
      </c>
      <c r="AQ1783">
        <v>0</v>
      </c>
      <c r="AR1783" s="4">
        <v>0</v>
      </c>
      <c r="AS1783">
        <v>0</v>
      </c>
      <c r="AT1783" s="4">
        <v>0</v>
      </c>
      <c r="AU1783" s="4">
        <v>0</v>
      </c>
      <c r="AV1783" s="4">
        <v>0</v>
      </c>
      <c r="AW1783">
        <v>1.2727272727272727</v>
      </c>
      <c r="AX1783" s="4">
        <f t="shared" si="27"/>
        <v>11</v>
      </c>
      <c r="AY1783" s="4">
        <v>1</v>
      </c>
      <c r="AZ1783" s="4">
        <v>4</v>
      </c>
    </row>
    <row r="1784" spans="1:52" x14ac:dyDescent="0.25">
      <c r="A1784" s="4">
        <v>2017</v>
      </c>
      <c r="B1784" s="4" t="s">
        <v>383</v>
      </c>
      <c r="C1784" t="s">
        <v>284</v>
      </c>
      <c r="D1784" t="s">
        <v>233</v>
      </c>
      <c r="E1784" t="s">
        <v>744</v>
      </c>
      <c r="F1784" s="4">
        <v>13</v>
      </c>
      <c r="G1784">
        <v>2</v>
      </c>
      <c r="H1784">
        <v>1</v>
      </c>
      <c r="I1784">
        <v>13</v>
      </c>
      <c r="J1784">
        <v>0.92307692307692313</v>
      </c>
      <c r="K1784">
        <v>0</v>
      </c>
      <c r="L1784">
        <v>0</v>
      </c>
      <c r="M1784">
        <v>9</v>
      </c>
      <c r="N1784">
        <v>3894</v>
      </c>
      <c r="O1784">
        <v>0.69230769230769229</v>
      </c>
      <c r="P1784">
        <v>13</v>
      </c>
      <c r="Q1784">
        <v>15</v>
      </c>
      <c r="R1784">
        <v>8</v>
      </c>
      <c r="S1784">
        <v>33</v>
      </c>
      <c r="T1784">
        <v>2</v>
      </c>
      <c r="U1784">
        <v>96.5</v>
      </c>
      <c r="V1784">
        <v>2</v>
      </c>
      <c r="W1784">
        <v>8.5</v>
      </c>
      <c r="X1784">
        <v>11</v>
      </c>
      <c r="Y1784">
        <v>165.18181818181819</v>
      </c>
      <c r="Z1784">
        <v>2</v>
      </c>
      <c r="AA1784">
        <v>158</v>
      </c>
      <c r="AB1784">
        <v>11</v>
      </c>
      <c r="AC1784">
        <v>193</v>
      </c>
      <c r="AD1784">
        <v>0.84615384615384615</v>
      </c>
      <c r="AE1784">
        <v>1</v>
      </c>
      <c r="AF1784">
        <v>53</v>
      </c>
      <c r="AG1784">
        <v>7.6923076923076927E-2</v>
      </c>
      <c r="AH1784" s="4">
        <v>0</v>
      </c>
      <c r="AI1784">
        <v>0</v>
      </c>
      <c r="AJ1784" s="4">
        <v>0</v>
      </c>
      <c r="AK1784">
        <v>0</v>
      </c>
      <c r="AL1784" s="4">
        <v>4</v>
      </c>
      <c r="AM1784">
        <v>0.36363636363636365</v>
      </c>
      <c r="AN1784" s="4">
        <v>3</v>
      </c>
      <c r="AO1784">
        <v>0.27272727272727271</v>
      </c>
      <c r="AP1784" s="4">
        <v>0</v>
      </c>
      <c r="AQ1784">
        <v>0</v>
      </c>
      <c r="AR1784" s="4">
        <v>0</v>
      </c>
      <c r="AS1784">
        <v>0</v>
      </c>
      <c r="AT1784" s="4">
        <v>0</v>
      </c>
      <c r="AU1784" s="4">
        <v>1</v>
      </c>
      <c r="AV1784" s="4">
        <v>1</v>
      </c>
      <c r="AW1784">
        <v>1.625</v>
      </c>
      <c r="AX1784" s="4">
        <f t="shared" si="27"/>
        <v>8</v>
      </c>
      <c r="AY1784" s="4">
        <v>2</v>
      </c>
      <c r="AZ1784" s="4">
        <v>20</v>
      </c>
    </row>
    <row r="1785" spans="1:52" x14ac:dyDescent="0.25">
      <c r="A1785" s="4">
        <v>2017</v>
      </c>
      <c r="B1785" s="4" t="s">
        <v>383</v>
      </c>
      <c r="C1785" t="s">
        <v>284</v>
      </c>
      <c r="D1785" t="s">
        <v>87</v>
      </c>
      <c r="E1785" t="s">
        <v>606</v>
      </c>
      <c r="F1785" s="4">
        <v>3</v>
      </c>
      <c r="G1785">
        <v>0</v>
      </c>
      <c r="H1785">
        <v>0</v>
      </c>
      <c r="I1785">
        <v>2</v>
      </c>
      <c r="J1785">
        <v>8.5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110</v>
      </c>
      <c r="AD1785">
        <v>0.33333333333333331</v>
      </c>
      <c r="AE1785">
        <v>1</v>
      </c>
      <c r="AF1785">
        <v>110</v>
      </c>
      <c r="AG1785">
        <v>0.33333333333333331</v>
      </c>
      <c r="AH1785" s="4">
        <v>0</v>
      </c>
      <c r="AI1785">
        <v>0</v>
      </c>
      <c r="AJ1785" s="4">
        <v>0</v>
      </c>
      <c r="AK1785">
        <v>0</v>
      </c>
      <c r="AL1785" s="4">
        <v>0</v>
      </c>
      <c r="AM1785">
        <v>0</v>
      </c>
      <c r="AN1785" s="4">
        <v>0</v>
      </c>
      <c r="AO1785">
        <v>0</v>
      </c>
      <c r="AP1785" s="4">
        <v>0</v>
      </c>
      <c r="AQ1785">
        <v>0</v>
      </c>
      <c r="AR1785" s="4">
        <v>0</v>
      </c>
      <c r="AS1785">
        <v>0</v>
      </c>
      <c r="AT1785" s="4">
        <v>1</v>
      </c>
      <c r="AU1785" s="4">
        <v>0</v>
      </c>
      <c r="AV1785" s="4">
        <v>0</v>
      </c>
      <c r="AW1785">
        <v>1</v>
      </c>
      <c r="AX1785" s="4">
        <f t="shared" si="27"/>
        <v>3</v>
      </c>
      <c r="AY1785" s="4">
        <v>0</v>
      </c>
      <c r="AZ1785" s="4">
        <v>0</v>
      </c>
    </row>
    <row r="1786" spans="1:52" x14ac:dyDescent="0.25">
      <c r="A1786" s="4">
        <v>2017</v>
      </c>
      <c r="B1786" s="4" t="s">
        <v>383</v>
      </c>
      <c r="C1786" t="s">
        <v>284</v>
      </c>
      <c r="D1786" t="s">
        <v>408</v>
      </c>
      <c r="E1786" t="s">
        <v>905</v>
      </c>
      <c r="F1786" s="4">
        <v>2</v>
      </c>
      <c r="G1786">
        <v>1</v>
      </c>
      <c r="H1786">
        <v>4</v>
      </c>
      <c r="I1786">
        <v>2</v>
      </c>
      <c r="J1786">
        <v>6</v>
      </c>
      <c r="K1786">
        <v>0</v>
      </c>
      <c r="L1786">
        <v>0</v>
      </c>
      <c r="M1786">
        <v>2</v>
      </c>
      <c r="N1786">
        <v>3064</v>
      </c>
      <c r="O1786">
        <v>1</v>
      </c>
      <c r="P1786">
        <v>2</v>
      </c>
      <c r="Q1786">
        <v>8</v>
      </c>
      <c r="R1786">
        <v>1</v>
      </c>
      <c r="S1786">
        <v>22</v>
      </c>
      <c r="T1786">
        <v>2</v>
      </c>
      <c r="U1786">
        <v>59</v>
      </c>
      <c r="V1786">
        <v>2</v>
      </c>
      <c r="W1786">
        <v>63</v>
      </c>
      <c r="X1786">
        <v>0</v>
      </c>
      <c r="Y1786">
        <v>0</v>
      </c>
      <c r="Z1786">
        <v>2</v>
      </c>
      <c r="AA1786">
        <v>418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 s="4">
        <v>0</v>
      </c>
      <c r="AI1786">
        <v>0</v>
      </c>
      <c r="AJ1786" s="4">
        <v>0</v>
      </c>
      <c r="AK1786">
        <v>0</v>
      </c>
      <c r="AL1786" s="4">
        <v>0</v>
      </c>
      <c r="AM1786">
        <v>0</v>
      </c>
      <c r="AN1786" s="4">
        <v>0</v>
      </c>
      <c r="AO1786">
        <v>0</v>
      </c>
      <c r="AP1786" s="4">
        <v>0</v>
      </c>
      <c r="AQ1786">
        <v>0</v>
      </c>
      <c r="AR1786" s="4">
        <v>0</v>
      </c>
      <c r="AS1786">
        <v>0</v>
      </c>
      <c r="AT1786" s="4">
        <v>0</v>
      </c>
      <c r="AU1786" s="4">
        <v>0</v>
      </c>
      <c r="AV1786" s="4">
        <v>0</v>
      </c>
      <c r="AW1786">
        <v>1</v>
      </c>
      <c r="AX1786" s="4">
        <f t="shared" si="27"/>
        <v>2</v>
      </c>
      <c r="AY1786" s="4">
        <v>0</v>
      </c>
      <c r="AZ1786" s="4">
        <v>0</v>
      </c>
    </row>
    <row r="1787" spans="1:52" x14ac:dyDescent="0.25">
      <c r="A1787" s="4">
        <v>2017</v>
      </c>
      <c r="B1787" s="4" t="s">
        <v>383</v>
      </c>
      <c r="C1787" t="s">
        <v>284</v>
      </c>
      <c r="D1787" t="s">
        <v>375</v>
      </c>
      <c r="E1787" t="s">
        <v>874</v>
      </c>
      <c r="F1787" s="4">
        <v>1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1</v>
      </c>
      <c r="N1787">
        <v>6756</v>
      </c>
      <c r="O1787">
        <v>1</v>
      </c>
      <c r="P1787">
        <v>1</v>
      </c>
      <c r="Q1787">
        <v>7</v>
      </c>
      <c r="R1787">
        <v>0</v>
      </c>
      <c r="S1787">
        <v>0</v>
      </c>
      <c r="T1787">
        <v>1</v>
      </c>
      <c r="U1787">
        <v>62</v>
      </c>
      <c r="V1787">
        <v>1</v>
      </c>
      <c r="W1787">
        <v>10</v>
      </c>
      <c r="X1787">
        <v>0</v>
      </c>
      <c r="Y1787">
        <v>0</v>
      </c>
      <c r="Z1787">
        <v>1</v>
      </c>
      <c r="AA1787">
        <v>833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 s="4">
        <v>0</v>
      </c>
      <c r="AI1787">
        <v>0</v>
      </c>
      <c r="AJ1787" s="4">
        <v>0</v>
      </c>
      <c r="AK1787">
        <v>0</v>
      </c>
      <c r="AL1787" s="4">
        <v>0</v>
      </c>
      <c r="AM1787">
        <v>0</v>
      </c>
      <c r="AN1787" s="4">
        <v>0</v>
      </c>
      <c r="AO1787">
        <v>0</v>
      </c>
      <c r="AP1787" s="4">
        <v>0</v>
      </c>
      <c r="AQ1787">
        <v>0</v>
      </c>
      <c r="AR1787" s="4">
        <v>0</v>
      </c>
      <c r="AS1787">
        <v>0</v>
      </c>
      <c r="AT1787" s="4">
        <v>0</v>
      </c>
      <c r="AU1787" s="4">
        <v>0</v>
      </c>
      <c r="AV1787" s="4">
        <v>0</v>
      </c>
      <c r="AW1787">
        <v>1</v>
      </c>
      <c r="AX1787" s="4">
        <f t="shared" si="27"/>
        <v>1</v>
      </c>
      <c r="AY1787" s="4">
        <v>0</v>
      </c>
      <c r="AZ1787" s="4">
        <v>0</v>
      </c>
    </row>
    <row r="1788" spans="1:52" x14ac:dyDescent="0.25">
      <c r="A1788" s="4">
        <v>2017</v>
      </c>
      <c r="B1788" s="4" t="s">
        <v>383</v>
      </c>
      <c r="C1788" t="s">
        <v>284</v>
      </c>
      <c r="D1788" t="s">
        <v>409</v>
      </c>
      <c r="E1788" t="s">
        <v>906</v>
      </c>
      <c r="F1788" s="4">
        <v>1</v>
      </c>
      <c r="G1788">
        <v>0</v>
      </c>
      <c r="H1788">
        <v>0</v>
      </c>
      <c r="I1788">
        <v>1</v>
      </c>
      <c r="J1788">
        <v>7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11</v>
      </c>
      <c r="R1788">
        <v>0</v>
      </c>
      <c r="S1788">
        <v>0</v>
      </c>
      <c r="T1788">
        <v>1</v>
      </c>
      <c r="U1788">
        <v>380</v>
      </c>
      <c r="V1788">
        <v>1</v>
      </c>
      <c r="W1788">
        <v>540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 s="4">
        <v>1</v>
      </c>
      <c r="AI1788">
        <v>0</v>
      </c>
      <c r="AJ1788" s="4">
        <v>0</v>
      </c>
      <c r="AK1788">
        <v>0</v>
      </c>
      <c r="AL1788" s="4">
        <v>0</v>
      </c>
      <c r="AM1788">
        <v>0</v>
      </c>
      <c r="AN1788" s="4">
        <v>0</v>
      </c>
      <c r="AO1788">
        <v>0</v>
      </c>
      <c r="AP1788" s="4">
        <v>0</v>
      </c>
      <c r="AQ1788">
        <v>0</v>
      </c>
      <c r="AR1788" s="4">
        <v>0</v>
      </c>
      <c r="AS1788">
        <v>0</v>
      </c>
      <c r="AT1788" s="4">
        <v>0</v>
      </c>
      <c r="AU1788" s="4">
        <v>0</v>
      </c>
      <c r="AV1788" s="4">
        <v>0</v>
      </c>
      <c r="AW1788">
        <v>1</v>
      </c>
      <c r="AX1788" s="4">
        <f t="shared" si="27"/>
        <v>1</v>
      </c>
      <c r="AY1788" s="4">
        <v>0</v>
      </c>
      <c r="AZ1788" s="4">
        <v>0</v>
      </c>
    </row>
    <row r="1789" spans="1:52" x14ac:dyDescent="0.25">
      <c r="A1789" s="4">
        <v>2017</v>
      </c>
      <c r="B1789" s="4" t="s">
        <v>410</v>
      </c>
      <c r="C1789" t="s">
        <v>53</v>
      </c>
      <c r="D1789" t="s">
        <v>411</v>
      </c>
      <c r="E1789" t="s">
        <v>907</v>
      </c>
      <c r="F1789" s="4">
        <v>18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18</v>
      </c>
      <c r="N1789">
        <v>0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 s="4">
        <v>0</v>
      </c>
      <c r="AI1789">
        <v>0</v>
      </c>
      <c r="AJ1789" s="4">
        <v>0</v>
      </c>
      <c r="AK1789">
        <v>0</v>
      </c>
      <c r="AL1789" s="4">
        <v>0</v>
      </c>
      <c r="AM1789">
        <v>0</v>
      </c>
      <c r="AN1789" s="4">
        <v>0</v>
      </c>
      <c r="AO1789">
        <v>0</v>
      </c>
      <c r="AP1789" s="4">
        <v>0</v>
      </c>
      <c r="AQ1789">
        <v>0</v>
      </c>
      <c r="AR1789" s="4">
        <v>0</v>
      </c>
      <c r="AS1789">
        <v>0</v>
      </c>
      <c r="AT1789" s="4">
        <v>0</v>
      </c>
      <c r="AU1789" s="4">
        <v>14</v>
      </c>
      <c r="AV1789" s="4">
        <v>0</v>
      </c>
      <c r="AW1789">
        <v>0</v>
      </c>
      <c r="AX1789" s="4">
        <f t="shared" si="27"/>
        <v>0</v>
      </c>
      <c r="AY1789" s="4">
        <v>0</v>
      </c>
      <c r="AZ1789" s="4">
        <v>0</v>
      </c>
    </row>
    <row r="1790" spans="1:52" x14ac:dyDescent="0.25">
      <c r="A1790" s="4">
        <v>2017</v>
      </c>
      <c r="B1790" s="4" t="s">
        <v>410</v>
      </c>
      <c r="C1790" t="s">
        <v>53</v>
      </c>
      <c r="D1790" t="s">
        <v>110</v>
      </c>
      <c r="E1790" t="s">
        <v>111</v>
      </c>
      <c r="F1790" s="4">
        <v>2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2</v>
      </c>
      <c r="N1790">
        <v>0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 s="4">
        <v>0</v>
      </c>
      <c r="AI1790">
        <v>0</v>
      </c>
      <c r="AJ1790" s="4">
        <v>0</v>
      </c>
      <c r="AK1790">
        <v>0</v>
      </c>
      <c r="AL1790" s="4">
        <v>0</v>
      </c>
      <c r="AM1790">
        <v>0</v>
      </c>
      <c r="AN1790" s="4">
        <v>0</v>
      </c>
      <c r="AO1790">
        <v>0</v>
      </c>
      <c r="AP1790" s="4">
        <v>0</v>
      </c>
      <c r="AQ1790">
        <v>0</v>
      </c>
      <c r="AR1790" s="4">
        <v>0</v>
      </c>
      <c r="AS1790">
        <v>0</v>
      </c>
      <c r="AT1790" s="4">
        <v>0</v>
      </c>
      <c r="AU1790" s="4">
        <v>2</v>
      </c>
      <c r="AV1790" s="4">
        <v>0</v>
      </c>
      <c r="AW1790">
        <v>0</v>
      </c>
      <c r="AX1790" s="4">
        <f t="shared" si="27"/>
        <v>0</v>
      </c>
      <c r="AY1790" s="4">
        <v>0</v>
      </c>
      <c r="AZ1790" s="4">
        <v>0</v>
      </c>
    </row>
    <row r="1791" spans="1:52" x14ac:dyDescent="0.25">
      <c r="A1791" s="4">
        <v>2017</v>
      </c>
      <c r="B1791" s="4" t="s">
        <v>410</v>
      </c>
      <c r="C1791" t="s">
        <v>53</v>
      </c>
      <c r="D1791" t="s">
        <v>412</v>
      </c>
      <c r="E1791" t="s">
        <v>908</v>
      </c>
      <c r="F1791" s="4">
        <v>2</v>
      </c>
      <c r="G1791">
        <v>1</v>
      </c>
      <c r="H1791">
        <v>8</v>
      </c>
      <c r="I1791">
        <v>1</v>
      </c>
      <c r="J1791">
        <v>9</v>
      </c>
      <c r="K1791">
        <v>0</v>
      </c>
      <c r="L1791">
        <v>0</v>
      </c>
      <c r="M1791">
        <v>2</v>
      </c>
      <c r="N1791">
        <v>1464</v>
      </c>
      <c r="O1791">
        <v>1</v>
      </c>
      <c r="P1791">
        <v>1</v>
      </c>
      <c r="Q1791">
        <v>52</v>
      </c>
      <c r="R1791">
        <v>0</v>
      </c>
      <c r="S1791">
        <v>0</v>
      </c>
      <c r="T1791">
        <v>1</v>
      </c>
      <c r="U1791">
        <v>19</v>
      </c>
      <c r="V1791">
        <v>1</v>
      </c>
      <c r="W1791">
        <v>35</v>
      </c>
      <c r="X1791">
        <v>0</v>
      </c>
      <c r="Y1791">
        <v>0</v>
      </c>
      <c r="Z1791">
        <v>1</v>
      </c>
      <c r="AA1791">
        <v>124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 s="4">
        <v>1</v>
      </c>
      <c r="AI1791">
        <v>1</v>
      </c>
      <c r="AJ1791" s="4">
        <v>0</v>
      </c>
      <c r="AK1791">
        <v>0</v>
      </c>
      <c r="AL1791" s="4">
        <v>0</v>
      </c>
      <c r="AM1791">
        <v>0</v>
      </c>
      <c r="AN1791" s="4">
        <v>0</v>
      </c>
      <c r="AO1791">
        <v>0</v>
      </c>
      <c r="AP1791" s="4">
        <v>0</v>
      </c>
      <c r="AQ1791">
        <v>0</v>
      </c>
      <c r="AR1791" s="4">
        <v>0</v>
      </c>
      <c r="AS1791">
        <v>0</v>
      </c>
      <c r="AT1791" s="4">
        <v>0</v>
      </c>
      <c r="AU1791" s="4">
        <v>1</v>
      </c>
      <c r="AV1791" s="4">
        <v>0</v>
      </c>
      <c r="AW1791">
        <v>1</v>
      </c>
      <c r="AX1791" s="4">
        <f t="shared" si="27"/>
        <v>2</v>
      </c>
      <c r="AY1791" s="4">
        <v>1</v>
      </c>
      <c r="AZ1791" s="4">
        <v>3</v>
      </c>
    </row>
    <row r="1792" spans="1:52" x14ac:dyDescent="0.25">
      <c r="A1792" s="4">
        <v>2017</v>
      </c>
      <c r="B1792" s="4" t="s">
        <v>410</v>
      </c>
      <c r="C1792" t="s">
        <v>53</v>
      </c>
      <c r="D1792" t="s">
        <v>75</v>
      </c>
      <c r="E1792" t="s">
        <v>594</v>
      </c>
      <c r="F1792" s="4">
        <v>170</v>
      </c>
      <c r="G1792">
        <v>107</v>
      </c>
      <c r="H1792">
        <v>5.6915887850467302</v>
      </c>
      <c r="I1792">
        <v>167</v>
      </c>
      <c r="J1792">
        <v>7.2095808383233502</v>
      </c>
      <c r="K1792">
        <v>6</v>
      </c>
      <c r="L1792">
        <v>3.59281437125748E-2</v>
      </c>
      <c r="M1792">
        <v>95</v>
      </c>
      <c r="N1792">
        <v>1983.27027027027</v>
      </c>
      <c r="O1792">
        <v>0.55882352941176505</v>
      </c>
      <c r="P1792">
        <v>142</v>
      </c>
      <c r="Q1792">
        <v>34.232394366197198</v>
      </c>
      <c r="R1792">
        <v>33</v>
      </c>
      <c r="S1792">
        <v>41.545454545454497</v>
      </c>
      <c r="T1792">
        <v>47</v>
      </c>
      <c r="U1792">
        <v>160.468085106383</v>
      </c>
      <c r="V1792">
        <v>46</v>
      </c>
      <c r="W1792">
        <v>82.891304347826093</v>
      </c>
      <c r="X1792">
        <v>105</v>
      </c>
      <c r="Y1792">
        <v>128.67619047618999</v>
      </c>
      <c r="Z1792">
        <v>45</v>
      </c>
      <c r="AA1792">
        <v>409.82222222222202</v>
      </c>
      <c r="AB1792">
        <v>111</v>
      </c>
      <c r="AC1792">
        <v>184.126126126126</v>
      </c>
      <c r="AD1792">
        <v>0.65294117647058803</v>
      </c>
      <c r="AE1792">
        <v>6</v>
      </c>
      <c r="AF1792">
        <v>116.666666666667</v>
      </c>
      <c r="AG1792">
        <v>5.21739130434783E-2</v>
      </c>
      <c r="AH1792" s="4">
        <v>33</v>
      </c>
      <c r="AI1792">
        <v>0.73333333333333295</v>
      </c>
      <c r="AJ1792" s="4">
        <v>13</v>
      </c>
      <c r="AK1792">
        <v>0.28888888888888897</v>
      </c>
      <c r="AL1792" s="4">
        <v>34</v>
      </c>
      <c r="AM1792">
        <v>0.30630630630630601</v>
      </c>
      <c r="AN1792" s="4">
        <v>19</v>
      </c>
      <c r="AO1792">
        <v>0.171171171171171</v>
      </c>
      <c r="AP1792" s="4">
        <v>0</v>
      </c>
      <c r="AQ1792">
        <v>0</v>
      </c>
      <c r="AR1792" s="4">
        <v>1</v>
      </c>
      <c r="AS1792">
        <v>5.8823529411764696E-3</v>
      </c>
      <c r="AT1792" s="4">
        <v>0</v>
      </c>
      <c r="AU1792" s="4">
        <v>1</v>
      </c>
      <c r="AV1792" s="4">
        <v>1</v>
      </c>
      <c r="AW1792">
        <v>1.96511627906977</v>
      </c>
      <c r="AX1792" s="4">
        <f t="shared" si="27"/>
        <v>86.50887573964485</v>
      </c>
      <c r="AY1792" s="4">
        <v>40</v>
      </c>
      <c r="AZ1792" s="4">
        <v>32.549999999999997</v>
      </c>
    </row>
    <row r="1793" spans="1:52" x14ac:dyDescent="0.25">
      <c r="A1793" s="4">
        <v>2017</v>
      </c>
      <c r="B1793" s="4" t="s">
        <v>410</v>
      </c>
      <c r="C1793" t="s">
        <v>53</v>
      </c>
      <c r="D1793" t="s">
        <v>71</v>
      </c>
      <c r="E1793" t="s">
        <v>590</v>
      </c>
      <c r="F1793" s="4">
        <v>96</v>
      </c>
      <c r="G1793">
        <v>90</v>
      </c>
      <c r="H1793">
        <v>3.6333333333333302</v>
      </c>
      <c r="I1793">
        <v>96</v>
      </c>
      <c r="J1793">
        <v>6.5416666666666696</v>
      </c>
      <c r="K1793">
        <v>4</v>
      </c>
      <c r="L1793">
        <v>4.1666666666666699E-2</v>
      </c>
      <c r="M1793">
        <v>61</v>
      </c>
      <c r="N1793">
        <v>2541.40625</v>
      </c>
      <c r="O1793">
        <v>0.63541666666666696</v>
      </c>
      <c r="P1793">
        <v>77</v>
      </c>
      <c r="Q1793">
        <v>9.2077922077922096</v>
      </c>
      <c r="R1793">
        <v>6</v>
      </c>
      <c r="S1793">
        <v>14.1666666666667</v>
      </c>
      <c r="T1793">
        <v>2</v>
      </c>
      <c r="U1793">
        <v>115.5</v>
      </c>
      <c r="V1793">
        <v>2</v>
      </c>
      <c r="W1793">
        <v>27</v>
      </c>
      <c r="X1793">
        <v>46</v>
      </c>
      <c r="Y1793">
        <v>67.347826086956502</v>
      </c>
      <c r="Z1793">
        <v>5</v>
      </c>
      <c r="AA1793">
        <v>282</v>
      </c>
      <c r="AB1793">
        <v>91</v>
      </c>
      <c r="AC1793">
        <v>92.186813186813197</v>
      </c>
      <c r="AD1793">
        <v>0.94791666666666696</v>
      </c>
      <c r="AE1793">
        <v>31</v>
      </c>
      <c r="AF1793">
        <v>55.548387096774199</v>
      </c>
      <c r="AG1793">
        <v>0.340659340659341</v>
      </c>
      <c r="AH1793" s="4">
        <v>1</v>
      </c>
      <c r="AI1793">
        <v>0.2</v>
      </c>
      <c r="AJ1793" s="4">
        <v>0</v>
      </c>
      <c r="AK1793">
        <v>0</v>
      </c>
      <c r="AL1793" s="4">
        <v>1</v>
      </c>
      <c r="AM1793">
        <v>1.0989010989011E-2</v>
      </c>
      <c r="AN1793" s="4">
        <v>5</v>
      </c>
      <c r="AO1793">
        <v>5.4945054945054903E-2</v>
      </c>
      <c r="AP1793" s="4">
        <v>2</v>
      </c>
      <c r="AQ1793">
        <v>2.0833333333333301E-2</v>
      </c>
      <c r="AR1793" s="4">
        <v>5</v>
      </c>
      <c r="AS1793">
        <v>5.2083333333333301E-2</v>
      </c>
      <c r="AT1793" s="4">
        <v>0</v>
      </c>
      <c r="AU1793" s="4">
        <v>0</v>
      </c>
      <c r="AV1793" s="4">
        <v>0</v>
      </c>
      <c r="AW1793">
        <v>1.92</v>
      </c>
      <c r="AX1793" s="4">
        <f t="shared" si="27"/>
        <v>50</v>
      </c>
      <c r="AY1793" s="4">
        <v>2</v>
      </c>
      <c r="AZ1793" s="4">
        <v>1</v>
      </c>
    </row>
    <row r="1794" spans="1:52" x14ac:dyDescent="0.25">
      <c r="A1794" s="4">
        <v>2017</v>
      </c>
      <c r="B1794" s="4" t="s">
        <v>410</v>
      </c>
      <c r="C1794" t="s">
        <v>53</v>
      </c>
      <c r="D1794" t="s">
        <v>69</v>
      </c>
      <c r="E1794" t="s">
        <v>588</v>
      </c>
      <c r="F1794" s="4">
        <v>172</v>
      </c>
      <c r="G1794">
        <v>89</v>
      </c>
      <c r="H1794">
        <v>2.9438202247190999</v>
      </c>
      <c r="I1794">
        <v>172</v>
      </c>
      <c r="J1794">
        <v>4.4767441860465098</v>
      </c>
      <c r="K1794">
        <v>2</v>
      </c>
      <c r="L1794">
        <v>1.16279069767442E-2</v>
      </c>
      <c r="M1794">
        <v>99</v>
      </c>
      <c r="N1794">
        <v>1521.27</v>
      </c>
      <c r="O1794">
        <v>0.57558139534883701</v>
      </c>
      <c r="P1794">
        <v>155</v>
      </c>
      <c r="Q1794">
        <v>21.9870967741935</v>
      </c>
      <c r="R1794">
        <v>17</v>
      </c>
      <c r="S1794">
        <v>32</v>
      </c>
      <c r="T1794">
        <v>11</v>
      </c>
      <c r="U1794">
        <v>152.727272727273</v>
      </c>
      <c r="V1794">
        <v>10</v>
      </c>
      <c r="W1794">
        <v>61.9</v>
      </c>
      <c r="X1794">
        <v>152</v>
      </c>
      <c r="Y1794">
        <v>105.01315789473701</v>
      </c>
      <c r="Z1794">
        <v>9</v>
      </c>
      <c r="AA1794">
        <v>290.222222222222</v>
      </c>
      <c r="AB1794">
        <v>161</v>
      </c>
      <c r="AC1794">
        <v>122.33540372670799</v>
      </c>
      <c r="AD1794">
        <v>0.93604651162790697</v>
      </c>
      <c r="AE1794">
        <v>30</v>
      </c>
      <c r="AF1794">
        <v>91.433333333333294</v>
      </c>
      <c r="AG1794">
        <v>0.18633540372670801</v>
      </c>
      <c r="AH1794" s="4">
        <v>3</v>
      </c>
      <c r="AI1794">
        <v>0.33333333333333298</v>
      </c>
      <c r="AJ1794" s="4">
        <v>3</v>
      </c>
      <c r="AK1794">
        <v>0.33333333333333298</v>
      </c>
      <c r="AL1794" s="4">
        <v>7</v>
      </c>
      <c r="AM1794">
        <v>4.3478260869565202E-2</v>
      </c>
      <c r="AN1794" s="4">
        <v>10</v>
      </c>
      <c r="AO1794">
        <v>6.2111801242236003E-2</v>
      </c>
      <c r="AP1794" s="4">
        <v>10</v>
      </c>
      <c r="AQ1794">
        <v>5.8139534883720902E-2</v>
      </c>
      <c r="AR1794" s="4">
        <v>13</v>
      </c>
      <c r="AS1794">
        <v>7.5581395348837205E-2</v>
      </c>
      <c r="AT1794" s="4">
        <v>0</v>
      </c>
      <c r="AU1794" s="4">
        <v>0</v>
      </c>
      <c r="AV1794" s="4">
        <v>1</v>
      </c>
      <c r="AW1794">
        <v>2.42253521126761</v>
      </c>
      <c r="AX1794" s="4">
        <f t="shared" si="27"/>
        <v>70.999999999999872</v>
      </c>
      <c r="AY1794" s="4">
        <v>8</v>
      </c>
      <c r="AZ1794" s="4">
        <v>4</v>
      </c>
    </row>
    <row r="1795" spans="1:52" x14ac:dyDescent="0.25">
      <c r="A1795" s="4">
        <v>2017</v>
      </c>
      <c r="B1795" s="4" t="s">
        <v>410</v>
      </c>
      <c r="C1795" t="s">
        <v>53</v>
      </c>
      <c r="D1795" t="s">
        <v>338</v>
      </c>
      <c r="E1795" t="s">
        <v>840</v>
      </c>
      <c r="F1795" s="4">
        <v>1</v>
      </c>
      <c r="G1795">
        <v>1</v>
      </c>
      <c r="H1795">
        <v>7</v>
      </c>
      <c r="I1795">
        <v>1</v>
      </c>
      <c r="J1795">
        <v>9</v>
      </c>
      <c r="K1795">
        <v>0</v>
      </c>
      <c r="L1795">
        <v>0</v>
      </c>
      <c r="M1795">
        <v>0</v>
      </c>
      <c r="N1795">
        <v>289</v>
      </c>
      <c r="O1795">
        <v>0</v>
      </c>
      <c r="P1795">
        <v>1</v>
      </c>
      <c r="Q1795">
        <v>18</v>
      </c>
      <c r="R1795">
        <v>1</v>
      </c>
      <c r="S1795">
        <v>18</v>
      </c>
      <c r="T1795">
        <v>1</v>
      </c>
      <c r="U1795">
        <v>55</v>
      </c>
      <c r="V1795">
        <v>1</v>
      </c>
      <c r="W1795">
        <v>32</v>
      </c>
      <c r="X1795">
        <v>0</v>
      </c>
      <c r="Y1795">
        <v>0</v>
      </c>
      <c r="Z1795">
        <v>1</v>
      </c>
      <c r="AA1795">
        <v>587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 s="4">
        <v>0</v>
      </c>
      <c r="AI1795">
        <v>0</v>
      </c>
      <c r="AJ1795" s="4">
        <v>1</v>
      </c>
      <c r="AK1795">
        <v>1</v>
      </c>
      <c r="AL1795" s="4">
        <v>0</v>
      </c>
      <c r="AM1795">
        <v>0</v>
      </c>
      <c r="AN1795" s="4">
        <v>0</v>
      </c>
      <c r="AO1795">
        <v>0</v>
      </c>
      <c r="AP1795" s="4">
        <v>0</v>
      </c>
      <c r="AQ1795">
        <v>0</v>
      </c>
      <c r="AR1795" s="4">
        <v>0</v>
      </c>
      <c r="AS1795">
        <v>0</v>
      </c>
      <c r="AT1795" s="4">
        <v>0</v>
      </c>
      <c r="AU1795" s="4">
        <v>0</v>
      </c>
      <c r="AV1795" s="4">
        <v>0</v>
      </c>
      <c r="AW1795">
        <v>1</v>
      </c>
      <c r="AX1795" s="4">
        <f t="shared" ref="AX1795:AX1858" si="28">IF(ISERROR(F1795/AW1795),0,F1795/AW1795)</f>
        <v>1</v>
      </c>
      <c r="AY1795" s="4">
        <v>1</v>
      </c>
      <c r="AZ1795" s="4">
        <v>0</v>
      </c>
    </row>
    <row r="1796" spans="1:52" x14ac:dyDescent="0.25">
      <c r="A1796" s="4">
        <v>2017</v>
      </c>
      <c r="B1796" s="4" t="s">
        <v>410</v>
      </c>
      <c r="C1796" t="s">
        <v>53</v>
      </c>
      <c r="D1796" t="s">
        <v>86</v>
      </c>
      <c r="E1796" t="s">
        <v>605</v>
      </c>
      <c r="F1796" s="4">
        <v>294</v>
      </c>
      <c r="G1796">
        <v>193</v>
      </c>
      <c r="H1796">
        <v>4.5803108808290203</v>
      </c>
      <c r="I1796">
        <v>293</v>
      </c>
      <c r="J1796">
        <v>5.6894197952218404</v>
      </c>
      <c r="K1796">
        <v>20</v>
      </c>
      <c r="L1796">
        <v>6.8259385665528999E-2</v>
      </c>
      <c r="M1796">
        <v>53</v>
      </c>
      <c r="N1796">
        <v>734.02205882352905</v>
      </c>
      <c r="O1796">
        <v>0.180272108843537</v>
      </c>
      <c r="P1796">
        <v>22</v>
      </c>
      <c r="Q1796">
        <v>91.772727272727295</v>
      </c>
      <c r="R1796">
        <v>87</v>
      </c>
      <c r="S1796">
        <v>17.459770114942501</v>
      </c>
      <c r="T1796">
        <v>21</v>
      </c>
      <c r="U1796">
        <v>70.761904761904802</v>
      </c>
      <c r="V1796">
        <v>21</v>
      </c>
      <c r="W1796">
        <v>50.857142857142897</v>
      </c>
      <c r="X1796">
        <v>243</v>
      </c>
      <c r="Y1796">
        <v>49.032921810699598</v>
      </c>
      <c r="Z1796">
        <v>21</v>
      </c>
      <c r="AA1796">
        <v>343.09523809523802</v>
      </c>
      <c r="AB1796">
        <v>272</v>
      </c>
      <c r="AC1796">
        <v>71.224264705882305</v>
      </c>
      <c r="AD1796">
        <v>0.92517006802721102</v>
      </c>
      <c r="AE1796">
        <v>231</v>
      </c>
      <c r="AF1796">
        <v>61.883116883116898</v>
      </c>
      <c r="AG1796">
        <v>0.84926470588235303</v>
      </c>
      <c r="AH1796" s="4">
        <v>5</v>
      </c>
      <c r="AI1796">
        <v>0.238095238095238</v>
      </c>
      <c r="AJ1796" s="4">
        <v>4</v>
      </c>
      <c r="AK1796">
        <v>0.19047619047618999</v>
      </c>
      <c r="AL1796" s="4">
        <v>29</v>
      </c>
      <c r="AM1796">
        <v>0.106617647058824</v>
      </c>
      <c r="AN1796" s="4">
        <v>5</v>
      </c>
      <c r="AO1796">
        <v>1.8382352941176499E-2</v>
      </c>
      <c r="AP1796" s="4">
        <v>0</v>
      </c>
      <c r="AQ1796">
        <v>0</v>
      </c>
      <c r="AR1796" s="4">
        <v>0</v>
      </c>
      <c r="AS1796">
        <v>0</v>
      </c>
      <c r="AT1796" s="4">
        <v>1</v>
      </c>
      <c r="AU1796" s="4">
        <v>0</v>
      </c>
      <c r="AV1796" s="4">
        <v>1</v>
      </c>
      <c r="AW1796">
        <v>2.1703703703703701</v>
      </c>
      <c r="AX1796" s="4">
        <f t="shared" si="28"/>
        <v>135.46075085324233</v>
      </c>
      <c r="AY1796" s="4">
        <v>19</v>
      </c>
      <c r="AZ1796" s="4">
        <v>10.473684210526301</v>
      </c>
    </row>
    <row r="1797" spans="1:52" x14ac:dyDescent="0.25">
      <c r="A1797" s="4">
        <v>2017</v>
      </c>
      <c r="B1797" s="4" t="s">
        <v>410</v>
      </c>
      <c r="C1797" t="s">
        <v>53</v>
      </c>
      <c r="D1797" t="s">
        <v>84</v>
      </c>
      <c r="E1797" t="s">
        <v>603</v>
      </c>
      <c r="F1797" s="4">
        <v>144</v>
      </c>
      <c r="G1797">
        <v>81</v>
      </c>
      <c r="H1797">
        <v>5.9629629629629601</v>
      </c>
      <c r="I1797">
        <v>130</v>
      </c>
      <c r="J1797">
        <v>7.4461538461538499</v>
      </c>
      <c r="K1797">
        <v>4</v>
      </c>
      <c r="L1797">
        <v>3.0769230769230799E-2</v>
      </c>
      <c r="M1797">
        <v>117</v>
      </c>
      <c r="N1797">
        <v>4458.2413793103497</v>
      </c>
      <c r="O1797">
        <v>0.8125</v>
      </c>
      <c r="P1797">
        <v>116</v>
      </c>
      <c r="Q1797">
        <v>47.017241379310299</v>
      </c>
      <c r="R1797">
        <v>37</v>
      </c>
      <c r="S1797">
        <v>61.162162162162197</v>
      </c>
      <c r="T1797">
        <v>41</v>
      </c>
      <c r="U1797">
        <v>157.36585365853699</v>
      </c>
      <c r="V1797">
        <v>41</v>
      </c>
      <c r="W1797">
        <v>79.341463414634106</v>
      </c>
      <c r="X1797">
        <v>71</v>
      </c>
      <c r="Y1797">
        <v>172.43661971831</v>
      </c>
      <c r="Z1797">
        <v>45</v>
      </c>
      <c r="AA1797">
        <v>412.84444444444398</v>
      </c>
      <c r="AB1797">
        <v>76</v>
      </c>
      <c r="AC1797">
        <v>204.81578947368399</v>
      </c>
      <c r="AD1797">
        <v>0.52777777777777801</v>
      </c>
      <c r="AE1797">
        <v>10</v>
      </c>
      <c r="AF1797">
        <v>111.3</v>
      </c>
      <c r="AG1797">
        <v>0.10752688172043</v>
      </c>
      <c r="AH1797" s="4">
        <v>29</v>
      </c>
      <c r="AI1797">
        <v>0.64444444444444504</v>
      </c>
      <c r="AJ1797" s="4">
        <v>18</v>
      </c>
      <c r="AK1797">
        <v>0.4</v>
      </c>
      <c r="AL1797" s="4">
        <v>37</v>
      </c>
      <c r="AM1797">
        <v>0.48684210526315802</v>
      </c>
      <c r="AN1797" s="4">
        <v>17</v>
      </c>
      <c r="AO1797">
        <v>0.22368421052631601</v>
      </c>
      <c r="AP1797" s="4">
        <v>0</v>
      </c>
      <c r="AQ1797">
        <v>0</v>
      </c>
      <c r="AR1797" s="4">
        <v>0</v>
      </c>
      <c r="AS1797">
        <v>0</v>
      </c>
      <c r="AT1797" s="4">
        <v>0</v>
      </c>
      <c r="AU1797" s="4">
        <v>0</v>
      </c>
      <c r="AV1797" s="4">
        <v>4</v>
      </c>
      <c r="AW1797">
        <v>1.82278481012658</v>
      </c>
      <c r="AX1797" s="4">
        <f t="shared" si="28"/>
        <v>79.000000000000099</v>
      </c>
      <c r="AY1797" s="4">
        <v>34</v>
      </c>
      <c r="AZ1797" s="4">
        <v>24.470588235294102</v>
      </c>
    </row>
    <row r="1798" spans="1:52" x14ac:dyDescent="0.25">
      <c r="A1798" s="4">
        <v>2017</v>
      </c>
      <c r="B1798" s="4" t="s">
        <v>410</v>
      </c>
      <c r="C1798" t="s">
        <v>53</v>
      </c>
      <c r="D1798" t="s">
        <v>113</v>
      </c>
      <c r="E1798" t="s">
        <v>630</v>
      </c>
      <c r="F1798" s="4">
        <v>2</v>
      </c>
      <c r="G1798">
        <v>0</v>
      </c>
      <c r="H1798">
        <v>0</v>
      </c>
      <c r="I1798">
        <v>1</v>
      </c>
      <c r="J1798">
        <v>6</v>
      </c>
      <c r="K1798">
        <v>0</v>
      </c>
      <c r="L1798">
        <v>0</v>
      </c>
      <c r="M1798">
        <v>1</v>
      </c>
      <c r="N1798">
        <v>652</v>
      </c>
      <c r="O1798">
        <v>0.5</v>
      </c>
      <c r="P1798">
        <v>1</v>
      </c>
      <c r="Q1798">
        <v>32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  <c r="AA1798">
        <v>154</v>
      </c>
      <c r="AB1798">
        <v>1</v>
      </c>
      <c r="AC1798">
        <v>366</v>
      </c>
      <c r="AD1798">
        <v>0.5</v>
      </c>
      <c r="AE1798">
        <v>0</v>
      </c>
      <c r="AF1798">
        <v>0</v>
      </c>
      <c r="AG1798">
        <v>0</v>
      </c>
      <c r="AH1798" s="4">
        <v>0</v>
      </c>
      <c r="AI1798">
        <v>0</v>
      </c>
      <c r="AJ1798" s="4">
        <v>0</v>
      </c>
      <c r="AK1798">
        <v>0</v>
      </c>
      <c r="AL1798" s="4">
        <v>0</v>
      </c>
      <c r="AM1798">
        <v>0</v>
      </c>
      <c r="AN1798" s="4">
        <v>1</v>
      </c>
      <c r="AO1798">
        <v>1</v>
      </c>
      <c r="AP1798" s="4">
        <v>0</v>
      </c>
      <c r="AQ1798">
        <v>0</v>
      </c>
      <c r="AR1798" s="4">
        <v>0</v>
      </c>
      <c r="AS1798">
        <v>0</v>
      </c>
      <c r="AT1798" s="4">
        <v>0</v>
      </c>
      <c r="AU1798" s="4">
        <v>0</v>
      </c>
      <c r="AV1798" s="4">
        <v>0</v>
      </c>
      <c r="AW1798">
        <v>2</v>
      </c>
      <c r="AX1798" s="4">
        <f t="shared" si="28"/>
        <v>1</v>
      </c>
      <c r="AY1798" s="4">
        <v>0</v>
      </c>
      <c r="AZ1798" s="4">
        <v>0</v>
      </c>
    </row>
    <row r="1799" spans="1:52" x14ac:dyDescent="0.25">
      <c r="A1799" s="4">
        <v>2017</v>
      </c>
      <c r="B1799" s="4" t="s">
        <v>410</v>
      </c>
      <c r="C1799" t="s">
        <v>53</v>
      </c>
      <c r="D1799" t="s">
        <v>77</v>
      </c>
      <c r="E1799" t="s">
        <v>596</v>
      </c>
      <c r="F1799" s="4">
        <v>164</v>
      </c>
      <c r="G1799">
        <v>107</v>
      </c>
      <c r="H1799">
        <v>4.5700934579439298</v>
      </c>
      <c r="I1799">
        <v>164</v>
      </c>
      <c r="J1799">
        <v>5.3536585365853702</v>
      </c>
      <c r="K1799">
        <v>10</v>
      </c>
      <c r="L1799">
        <v>6.0975609756097601E-2</v>
      </c>
      <c r="M1799">
        <v>40</v>
      </c>
      <c r="N1799">
        <v>639.22463768115904</v>
      </c>
      <c r="O1799">
        <v>0.24390243902438999</v>
      </c>
      <c r="P1799">
        <v>135</v>
      </c>
      <c r="Q1799">
        <v>18.940740740740701</v>
      </c>
      <c r="R1799">
        <v>47</v>
      </c>
      <c r="S1799">
        <v>31.638297872340399</v>
      </c>
      <c r="T1799">
        <v>74</v>
      </c>
      <c r="U1799">
        <v>120.918918918919</v>
      </c>
      <c r="V1799">
        <v>76</v>
      </c>
      <c r="W1799">
        <v>50.868421052631597</v>
      </c>
      <c r="X1799">
        <v>73</v>
      </c>
      <c r="Y1799">
        <v>95.698630136986296</v>
      </c>
      <c r="Z1799">
        <v>66</v>
      </c>
      <c r="AA1799">
        <v>324.09090909090901</v>
      </c>
      <c r="AB1799">
        <v>83</v>
      </c>
      <c r="AC1799">
        <v>121.373493975904</v>
      </c>
      <c r="AD1799">
        <v>0.50609756097560998</v>
      </c>
      <c r="AE1799">
        <v>12</v>
      </c>
      <c r="AF1799">
        <v>74.5833333333333</v>
      </c>
      <c r="AG1799">
        <v>0.14285714285714299</v>
      </c>
      <c r="AH1799" s="4">
        <v>52</v>
      </c>
      <c r="AI1799">
        <v>0.78787878787878796</v>
      </c>
      <c r="AJ1799" s="4">
        <v>32</v>
      </c>
      <c r="AK1799">
        <v>0.48484848484848497</v>
      </c>
      <c r="AL1799" s="4">
        <v>25</v>
      </c>
      <c r="AM1799">
        <v>0.30120481927710802</v>
      </c>
      <c r="AN1799" s="4">
        <v>10</v>
      </c>
      <c r="AO1799">
        <v>0.120481927710843</v>
      </c>
      <c r="AP1799" s="4">
        <v>0</v>
      </c>
      <c r="AQ1799">
        <v>0</v>
      </c>
      <c r="AR1799" s="4">
        <v>0</v>
      </c>
      <c r="AS1799">
        <v>0</v>
      </c>
      <c r="AT1799" s="4">
        <v>0</v>
      </c>
      <c r="AU1799" s="4">
        <v>0</v>
      </c>
      <c r="AV1799" s="4">
        <v>2</v>
      </c>
      <c r="AW1799">
        <v>1.82222222222222</v>
      </c>
      <c r="AX1799" s="4">
        <f t="shared" si="28"/>
        <v>90.000000000000114</v>
      </c>
      <c r="AY1799" s="4">
        <v>65</v>
      </c>
      <c r="AZ1799" s="4">
        <v>22.384615384615401</v>
      </c>
    </row>
    <row r="1800" spans="1:52" x14ac:dyDescent="0.25">
      <c r="A1800" s="4">
        <v>2017</v>
      </c>
      <c r="B1800" s="4" t="s">
        <v>410</v>
      </c>
      <c r="C1800" t="s">
        <v>53</v>
      </c>
      <c r="D1800" t="s">
        <v>85</v>
      </c>
      <c r="E1800" t="s">
        <v>604</v>
      </c>
      <c r="F1800" s="4">
        <v>133</v>
      </c>
      <c r="G1800">
        <v>93</v>
      </c>
      <c r="H1800">
        <v>5.0537634408602203</v>
      </c>
      <c r="I1800">
        <v>120</v>
      </c>
      <c r="J1800">
        <v>7.2</v>
      </c>
      <c r="K1800">
        <v>2</v>
      </c>
      <c r="L1800">
        <v>1.6666666666666701E-2</v>
      </c>
      <c r="M1800">
        <v>27</v>
      </c>
      <c r="N1800">
        <v>241.947368421053</v>
      </c>
      <c r="O1800">
        <v>0.203007518796992</v>
      </c>
      <c r="P1800">
        <v>110</v>
      </c>
      <c r="Q1800">
        <v>22.6727272727273</v>
      </c>
      <c r="R1800">
        <v>38</v>
      </c>
      <c r="S1800">
        <v>40.342105263157897</v>
      </c>
      <c r="T1800">
        <v>36</v>
      </c>
      <c r="U1800">
        <v>161.722222222222</v>
      </c>
      <c r="V1800">
        <v>42</v>
      </c>
      <c r="W1800">
        <v>97.238095238095198</v>
      </c>
      <c r="X1800">
        <v>60</v>
      </c>
      <c r="Y1800">
        <v>137.26666666666699</v>
      </c>
      <c r="Z1800">
        <v>47</v>
      </c>
      <c r="AA1800">
        <v>475.57446808510599</v>
      </c>
      <c r="AB1800">
        <v>67</v>
      </c>
      <c r="AC1800">
        <v>228.85074626865699</v>
      </c>
      <c r="AD1800">
        <v>0.50375939849624096</v>
      </c>
      <c r="AE1800">
        <v>5</v>
      </c>
      <c r="AF1800">
        <v>121.6</v>
      </c>
      <c r="AG1800">
        <v>6.7567567567567599E-2</v>
      </c>
      <c r="AH1800" s="4">
        <v>41</v>
      </c>
      <c r="AI1800">
        <v>0.87234042553191504</v>
      </c>
      <c r="AJ1800" s="4">
        <v>14</v>
      </c>
      <c r="AK1800">
        <v>0.29787234042553201</v>
      </c>
      <c r="AL1800" s="4">
        <v>24</v>
      </c>
      <c r="AM1800">
        <v>0.35820895522388102</v>
      </c>
      <c r="AN1800" s="4">
        <v>13</v>
      </c>
      <c r="AO1800">
        <v>0.19402985074626899</v>
      </c>
      <c r="AP1800" s="4">
        <v>0</v>
      </c>
      <c r="AQ1800">
        <v>0</v>
      </c>
      <c r="AR1800" s="4">
        <v>0</v>
      </c>
      <c r="AS1800">
        <v>0</v>
      </c>
      <c r="AT1800" s="4">
        <v>0</v>
      </c>
      <c r="AU1800" s="4">
        <v>1</v>
      </c>
      <c r="AV1800" s="4">
        <v>3</v>
      </c>
      <c r="AW1800">
        <v>1.8082191780821899</v>
      </c>
      <c r="AX1800" s="4">
        <f t="shared" si="28"/>
        <v>73.553030303030383</v>
      </c>
      <c r="AY1800" s="4">
        <v>32</v>
      </c>
      <c r="AZ1800" s="4">
        <v>19.0625</v>
      </c>
    </row>
    <row r="1801" spans="1:52" x14ac:dyDescent="0.25">
      <c r="A1801" s="4">
        <v>2017</v>
      </c>
      <c r="B1801" s="4" t="s">
        <v>410</v>
      </c>
      <c r="C1801" t="s">
        <v>53</v>
      </c>
      <c r="D1801" t="s">
        <v>64</v>
      </c>
      <c r="E1801" t="s">
        <v>583</v>
      </c>
      <c r="F1801" s="4">
        <v>190</v>
      </c>
      <c r="G1801">
        <v>87</v>
      </c>
      <c r="H1801">
        <v>3.0459770114942502</v>
      </c>
      <c r="I1801">
        <v>189</v>
      </c>
      <c r="J1801">
        <v>4.9735449735449704</v>
      </c>
      <c r="K1801">
        <v>4</v>
      </c>
      <c r="L1801">
        <v>2.1164021164021201E-2</v>
      </c>
      <c r="M1801">
        <v>26</v>
      </c>
      <c r="N1801">
        <v>254.22285714285701</v>
      </c>
      <c r="O1801">
        <v>0.13684210526315799</v>
      </c>
      <c r="P1801">
        <v>166</v>
      </c>
      <c r="Q1801">
        <v>35.150602409638601</v>
      </c>
      <c r="R1801">
        <v>62</v>
      </c>
      <c r="S1801">
        <v>52.854838709677402</v>
      </c>
      <c r="T1801">
        <v>62</v>
      </c>
      <c r="U1801">
        <v>153.370967741935</v>
      </c>
      <c r="V1801">
        <v>60</v>
      </c>
      <c r="W1801">
        <v>48.05</v>
      </c>
      <c r="X1801">
        <v>110</v>
      </c>
      <c r="Y1801">
        <v>141.08181818181799</v>
      </c>
      <c r="Z1801">
        <v>63</v>
      </c>
      <c r="AA1801">
        <v>412.93650793650801</v>
      </c>
      <c r="AB1801">
        <v>114</v>
      </c>
      <c r="AC1801">
        <v>233.32456140350899</v>
      </c>
      <c r="AD1801">
        <v>0.6</v>
      </c>
      <c r="AE1801">
        <v>12</v>
      </c>
      <c r="AF1801">
        <v>142.5</v>
      </c>
      <c r="AG1801">
        <v>0.102564102564103</v>
      </c>
      <c r="AH1801" s="4">
        <v>42</v>
      </c>
      <c r="AI1801">
        <v>0.66666666666666696</v>
      </c>
      <c r="AJ1801" s="4">
        <v>25</v>
      </c>
      <c r="AK1801">
        <v>0.39682539682539703</v>
      </c>
      <c r="AL1801" s="4">
        <v>31</v>
      </c>
      <c r="AM1801">
        <v>0.27192982456140402</v>
      </c>
      <c r="AN1801" s="4">
        <v>18</v>
      </c>
      <c r="AO1801">
        <v>0.157894736842105</v>
      </c>
      <c r="AP1801" s="4">
        <v>1</v>
      </c>
      <c r="AQ1801">
        <v>5.2631578947368403E-3</v>
      </c>
      <c r="AR1801" s="4">
        <v>0</v>
      </c>
      <c r="AS1801">
        <v>0</v>
      </c>
      <c r="AT1801" s="4">
        <v>0</v>
      </c>
      <c r="AU1801" s="4">
        <v>1</v>
      </c>
      <c r="AV1801" s="4">
        <v>2</v>
      </c>
      <c r="AW1801">
        <v>1.8712871287128701</v>
      </c>
      <c r="AX1801" s="4">
        <f t="shared" si="28"/>
        <v>101.5343915343916</v>
      </c>
      <c r="AY1801" s="4">
        <v>52</v>
      </c>
      <c r="AZ1801" s="4">
        <v>63.711538461538503</v>
      </c>
    </row>
    <row r="1802" spans="1:52" x14ac:dyDescent="0.25">
      <c r="A1802" s="4">
        <v>2017</v>
      </c>
      <c r="B1802" s="4" t="s">
        <v>410</v>
      </c>
      <c r="C1802" t="s">
        <v>53</v>
      </c>
      <c r="D1802" t="s">
        <v>74</v>
      </c>
      <c r="E1802" t="s">
        <v>593</v>
      </c>
      <c r="F1802" s="4">
        <v>120</v>
      </c>
      <c r="G1802">
        <v>119</v>
      </c>
      <c r="H1802">
        <v>1.26890756302521</v>
      </c>
      <c r="I1802">
        <v>120</v>
      </c>
      <c r="J1802">
        <v>3.7083333333333299</v>
      </c>
      <c r="K1802">
        <v>2</v>
      </c>
      <c r="L1802">
        <v>1.6666666666666701E-2</v>
      </c>
      <c r="M1802">
        <v>2</v>
      </c>
      <c r="N1802">
        <v>-8.4830508474576298</v>
      </c>
      <c r="O1802">
        <v>1.6666666666666701E-2</v>
      </c>
      <c r="P1802">
        <v>102</v>
      </c>
      <c r="Q1802">
        <v>10.519607843137299</v>
      </c>
      <c r="R1802">
        <v>10</v>
      </c>
      <c r="S1802">
        <v>18.899999999999999</v>
      </c>
      <c r="T1802">
        <v>11</v>
      </c>
      <c r="U1802">
        <v>152.727272727273</v>
      </c>
      <c r="V1802">
        <v>11</v>
      </c>
      <c r="W1802">
        <v>15.454545454545499</v>
      </c>
      <c r="X1802">
        <v>106</v>
      </c>
      <c r="Y1802">
        <v>65.037735849056602</v>
      </c>
      <c r="Z1802">
        <v>10</v>
      </c>
      <c r="AA1802">
        <v>236.3</v>
      </c>
      <c r="AB1802">
        <v>109</v>
      </c>
      <c r="AC1802">
        <v>81.651376146789005</v>
      </c>
      <c r="AD1802">
        <v>0.90833333333333299</v>
      </c>
      <c r="AE1802">
        <v>35</v>
      </c>
      <c r="AF1802">
        <v>76.514285714285705</v>
      </c>
      <c r="AG1802">
        <v>0.32110091743119301</v>
      </c>
      <c r="AH1802" s="4">
        <v>2</v>
      </c>
      <c r="AI1802">
        <v>0.2</v>
      </c>
      <c r="AJ1802" s="4">
        <v>3</v>
      </c>
      <c r="AK1802">
        <v>0.3</v>
      </c>
      <c r="AL1802" s="4">
        <v>0</v>
      </c>
      <c r="AM1802">
        <v>0</v>
      </c>
      <c r="AN1802" s="4">
        <v>1</v>
      </c>
      <c r="AO1802">
        <v>9.1743119266054999E-3</v>
      </c>
      <c r="AP1802" s="4">
        <v>2</v>
      </c>
      <c r="AQ1802">
        <v>1.6666666666666701E-2</v>
      </c>
      <c r="AR1802" s="4">
        <v>4</v>
      </c>
      <c r="AS1802">
        <v>3.3333333333333298E-2</v>
      </c>
      <c r="AT1802" s="4">
        <v>0</v>
      </c>
      <c r="AU1802" s="4">
        <v>0</v>
      </c>
      <c r="AV1802" s="4">
        <v>0</v>
      </c>
      <c r="AW1802">
        <v>1.76470588235294</v>
      </c>
      <c r="AX1802" s="4">
        <f t="shared" si="28"/>
        <v>68.000000000000043</v>
      </c>
      <c r="AY1802" s="4">
        <v>1</v>
      </c>
      <c r="AZ1802" s="4">
        <v>0</v>
      </c>
    </row>
    <row r="1803" spans="1:52" x14ac:dyDescent="0.25">
      <c r="A1803" s="4">
        <v>2017</v>
      </c>
      <c r="B1803" s="4" t="s">
        <v>410</v>
      </c>
      <c r="C1803" t="s">
        <v>53</v>
      </c>
      <c r="D1803" t="s">
        <v>67</v>
      </c>
      <c r="E1803" t="s">
        <v>586</v>
      </c>
      <c r="F1803" s="4">
        <v>199</v>
      </c>
      <c r="G1803">
        <v>126</v>
      </c>
      <c r="H1803">
        <v>3.6587301587301599</v>
      </c>
      <c r="I1803">
        <v>199</v>
      </c>
      <c r="J1803">
        <v>5.1809045226130701</v>
      </c>
      <c r="K1803">
        <v>6</v>
      </c>
      <c r="L1803">
        <v>3.0150753768844199E-2</v>
      </c>
      <c r="M1803">
        <v>110</v>
      </c>
      <c r="N1803">
        <v>1800.3662790697699</v>
      </c>
      <c r="O1803">
        <v>0.552763819095477</v>
      </c>
      <c r="P1803">
        <v>174</v>
      </c>
      <c r="Q1803">
        <v>33.425287356321803</v>
      </c>
      <c r="R1803">
        <v>48</v>
      </c>
      <c r="S1803">
        <v>42.4375</v>
      </c>
      <c r="T1803">
        <v>72</v>
      </c>
      <c r="U1803">
        <v>159.847222222222</v>
      </c>
      <c r="V1803">
        <v>69</v>
      </c>
      <c r="W1803">
        <v>55.695652173912997</v>
      </c>
      <c r="X1803">
        <v>100</v>
      </c>
      <c r="Y1803">
        <v>138.81</v>
      </c>
      <c r="Z1803">
        <v>72</v>
      </c>
      <c r="AA1803">
        <v>373.79166666666703</v>
      </c>
      <c r="AB1803">
        <v>113</v>
      </c>
      <c r="AC1803">
        <v>201.40707964601799</v>
      </c>
      <c r="AD1803">
        <v>0.56783919597989996</v>
      </c>
      <c r="AE1803">
        <v>16</v>
      </c>
      <c r="AF1803">
        <v>109.5625</v>
      </c>
      <c r="AG1803">
        <v>0.139130434782609</v>
      </c>
      <c r="AH1803" s="4">
        <v>52</v>
      </c>
      <c r="AI1803">
        <v>0.72222222222222199</v>
      </c>
      <c r="AJ1803" s="4">
        <v>29</v>
      </c>
      <c r="AK1803">
        <v>0.40277777777777801</v>
      </c>
      <c r="AL1803" s="4">
        <v>33</v>
      </c>
      <c r="AM1803">
        <v>0.29203539823008901</v>
      </c>
      <c r="AN1803" s="4">
        <v>23</v>
      </c>
      <c r="AO1803">
        <v>0.20353982300885001</v>
      </c>
      <c r="AP1803" s="4">
        <v>0</v>
      </c>
      <c r="AQ1803">
        <v>0</v>
      </c>
      <c r="AR1803" s="4">
        <v>0</v>
      </c>
      <c r="AS1803">
        <v>0</v>
      </c>
      <c r="AT1803" s="4">
        <v>0</v>
      </c>
      <c r="AU1803" s="4">
        <v>0</v>
      </c>
      <c r="AV1803" s="4">
        <v>5</v>
      </c>
      <c r="AW1803">
        <v>1.8598130841121501</v>
      </c>
      <c r="AX1803" s="4">
        <f t="shared" si="28"/>
        <v>106.99999999999997</v>
      </c>
      <c r="AY1803" s="4">
        <v>63</v>
      </c>
      <c r="AZ1803" s="4">
        <v>35.6666666666667</v>
      </c>
    </row>
    <row r="1804" spans="1:52" x14ac:dyDescent="0.25">
      <c r="A1804" s="4">
        <v>2017</v>
      </c>
      <c r="B1804" s="4" t="s">
        <v>410</v>
      </c>
      <c r="C1804" t="s">
        <v>53</v>
      </c>
      <c r="D1804" t="s">
        <v>361</v>
      </c>
      <c r="E1804" t="s">
        <v>860</v>
      </c>
      <c r="F1804" s="4">
        <v>233</v>
      </c>
      <c r="G1804">
        <v>122</v>
      </c>
      <c r="H1804">
        <v>1.36065573770492</v>
      </c>
      <c r="I1804">
        <v>233</v>
      </c>
      <c r="J1804">
        <v>2.6609442060085802</v>
      </c>
      <c r="K1804">
        <v>2</v>
      </c>
      <c r="L1804">
        <v>8.58369098712446E-3</v>
      </c>
      <c r="M1804">
        <v>103</v>
      </c>
      <c r="N1804">
        <v>1855.66812227074</v>
      </c>
      <c r="O1804">
        <v>0.44206008583690998</v>
      </c>
      <c r="P1804">
        <v>42</v>
      </c>
      <c r="Q1804">
        <v>55.809523809523803</v>
      </c>
      <c r="R1804">
        <v>75</v>
      </c>
      <c r="S1804">
        <v>18.573333333333299</v>
      </c>
      <c r="T1804">
        <v>6</v>
      </c>
      <c r="U1804">
        <v>235.166666666667</v>
      </c>
      <c r="V1804">
        <v>6</v>
      </c>
      <c r="W1804">
        <v>47.8333333333333</v>
      </c>
      <c r="X1804">
        <v>223</v>
      </c>
      <c r="Y1804">
        <v>56.4394618834081</v>
      </c>
      <c r="Z1804">
        <v>7</v>
      </c>
      <c r="AA1804">
        <v>380.57142857142901</v>
      </c>
      <c r="AB1804">
        <v>226</v>
      </c>
      <c r="AC1804">
        <v>69.650442477876098</v>
      </c>
      <c r="AD1804">
        <v>0.96995708154506399</v>
      </c>
      <c r="AE1804">
        <v>174</v>
      </c>
      <c r="AF1804">
        <v>51.632183908046002</v>
      </c>
      <c r="AG1804">
        <v>0.76991150442477896</v>
      </c>
      <c r="AH1804" s="4">
        <v>2</v>
      </c>
      <c r="AI1804">
        <v>0.28571428571428598</v>
      </c>
      <c r="AJ1804" s="4">
        <v>3</v>
      </c>
      <c r="AK1804">
        <v>0.42857142857142899</v>
      </c>
      <c r="AL1804" s="4">
        <v>10</v>
      </c>
      <c r="AM1804">
        <v>4.4247787610619503E-2</v>
      </c>
      <c r="AN1804" s="4">
        <v>12</v>
      </c>
      <c r="AO1804">
        <v>5.3097345132743397E-2</v>
      </c>
      <c r="AP1804" s="4">
        <v>0</v>
      </c>
      <c r="AQ1804">
        <v>0</v>
      </c>
      <c r="AR1804" s="4">
        <v>0</v>
      </c>
      <c r="AS1804">
        <v>0</v>
      </c>
      <c r="AT1804" s="4">
        <v>0</v>
      </c>
      <c r="AU1804" s="4">
        <v>0</v>
      </c>
      <c r="AV1804" s="4">
        <v>1</v>
      </c>
      <c r="AW1804">
        <v>2.0260869565217399</v>
      </c>
      <c r="AX1804" s="4">
        <f t="shared" si="28"/>
        <v>114.99999999999996</v>
      </c>
      <c r="AY1804" s="4">
        <v>6</v>
      </c>
      <c r="AZ1804" s="4">
        <v>18.5</v>
      </c>
    </row>
    <row r="1805" spans="1:52" x14ac:dyDescent="0.25">
      <c r="A1805" s="4">
        <v>2017</v>
      </c>
      <c r="B1805" s="4" t="s">
        <v>410</v>
      </c>
      <c r="C1805" t="s">
        <v>53</v>
      </c>
      <c r="D1805" t="s">
        <v>63</v>
      </c>
      <c r="E1805" t="s">
        <v>582</v>
      </c>
      <c r="F1805" s="4">
        <v>105</v>
      </c>
      <c r="G1805">
        <v>60</v>
      </c>
      <c r="H1805">
        <v>2.0166666666666702</v>
      </c>
      <c r="I1805">
        <v>105</v>
      </c>
      <c r="J1805">
        <v>3.7333333333333298</v>
      </c>
      <c r="K1805">
        <v>0</v>
      </c>
      <c r="L1805">
        <v>0</v>
      </c>
      <c r="M1805">
        <v>29</v>
      </c>
      <c r="N1805">
        <v>1101.3636363636399</v>
      </c>
      <c r="O1805">
        <v>0.27619047619047599</v>
      </c>
      <c r="P1805">
        <v>62</v>
      </c>
      <c r="Q1805">
        <v>46</v>
      </c>
      <c r="R1805">
        <v>22</v>
      </c>
      <c r="S1805">
        <v>50.5</v>
      </c>
      <c r="T1805">
        <v>19</v>
      </c>
      <c r="U1805">
        <v>149.26315789473699</v>
      </c>
      <c r="V1805">
        <v>19</v>
      </c>
      <c r="W1805">
        <v>50.684210526315802</v>
      </c>
      <c r="X1805">
        <v>76</v>
      </c>
      <c r="Y1805">
        <v>110.526315789474</v>
      </c>
      <c r="Z1805">
        <v>18</v>
      </c>
      <c r="AA1805">
        <v>415.722222222222</v>
      </c>
      <c r="AB1805">
        <v>83</v>
      </c>
      <c r="AC1805">
        <v>142.39759036144599</v>
      </c>
      <c r="AD1805">
        <v>0.790476190476191</v>
      </c>
      <c r="AE1805">
        <v>23</v>
      </c>
      <c r="AF1805">
        <v>81.304347826086996</v>
      </c>
      <c r="AG1805">
        <v>0.273809523809524</v>
      </c>
      <c r="AH1805" s="4">
        <v>12</v>
      </c>
      <c r="AI1805">
        <v>0.66666666666666696</v>
      </c>
      <c r="AJ1805" s="4">
        <v>10</v>
      </c>
      <c r="AK1805">
        <v>0.55555555555555602</v>
      </c>
      <c r="AL1805" s="4">
        <v>15</v>
      </c>
      <c r="AM1805">
        <v>0.180722891566265</v>
      </c>
      <c r="AN1805" s="4">
        <v>5</v>
      </c>
      <c r="AO1805">
        <v>6.02409638554217E-2</v>
      </c>
      <c r="AP1805" s="4">
        <v>1</v>
      </c>
      <c r="AQ1805">
        <v>9.5238095238095195E-3</v>
      </c>
      <c r="AR1805" s="4">
        <v>1</v>
      </c>
      <c r="AS1805">
        <v>9.5238095238095195E-3</v>
      </c>
      <c r="AT1805" s="4">
        <v>0</v>
      </c>
      <c r="AU1805" s="4">
        <v>0</v>
      </c>
      <c r="AV1805" s="4">
        <v>2</v>
      </c>
      <c r="AW1805">
        <v>1.4383561643835601</v>
      </c>
      <c r="AX1805" s="4">
        <f t="shared" si="28"/>
        <v>73.000000000000085</v>
      </c>
      <c r="AY1805" s="4">
        <v>19</v>
      </c>
      <c r="AZ1805" s="4">
        <v>19.2631578947368</v>
      </c>
    </row>
    <row r="1806" spans="1:52" x14ac:dyDescent="0.25">
      <c r="A1806" s="4">
        <v>2017</v>
      </c>
      <c r="B1806" s="4" t="s">
        <v>410</v>
      </c>
      <c r="C1806" t="s">
        <v>53</v>
      </c>
      <c r="D1806" t="s">
        <v>57</v>
      </c>
      <c r="E1806" t="s">
        <v>576</v>
      </c>
      <c r="F1806" s="4">
        <v>56</v>
      </c>
      <c r="G1806">
        <v>32</v>
      </c>
      <c r="H1806">
        <v>2.78125</v>
      </c>
      <c r="I1806">
        <v>56</v>
      </c>
      <c r="J1806">
        <v>3.53571428571429</v>
      </c>
      <c r="K1806">
        <v>2</v>
      </c>
      <c r="L1806">
        <v>3.5714285714285698E-2</v>
      </c>
      <c r="M1806">
        <v>13</v>
      </c>
      <c r="N1806">
        <v>981.23636363636399</v>
      </c>
      <c r="O1806">
        <v>0.23214285714285701</v>
      </c>
      <c r="P1806">
        <v>2</v>
      </c>
      <c r="Q1806">
        <v>34.5</v>
      </c>
      <c r="R1806">
        <v>11</v>
      </c>
      <c r="S1806">
        <v>28.272727272727298</v>
      </c>
      <c r="T1806">
        <v>0</v>
      </c>
      <c r="U1806">
        <v>0</v>
      </c>
      <c r="V1806">
        <v>0</v>
      </c>
      <c r="W1806">
        <v>0</v>
      </c>
      <c r="X1806">
        <v>55</v>
      </c>
      <c r="Y1806">
        <v>69.872727272727303</v>
      </c>
      <c r="Z1806">
        <v>0</v>
      </c>
      <c r="AA1806">
        <v>0</v>
      </c>
      <c r="AB1806">
        <v>56</v>
      </c>
      <c r="AC1806">
        <v>91.535714285714306</v>
      </c>
      <c r="AD1806">
        <v>1</v>
      </c>
      <c r="AE1806">
        <v>49</v>
      </c>
      <c r="AF1806">
        <v>87.816326530612201</v>
      </c>
      <c r="AG1806">
        <v>0.875</v>
      </c>
      <c r="AH1806" s="4">
        <v>0</v>
      </c>
      <c r="AI1806">
        <v>0</v>
      </c>
      <c r="AJ1806" s="4">
        <v>0</v>
      </c>
      <c r="AK1806">
        <v>0</v>
      </c>
      <c r="AL1806" s="4">
        <v>1</v>
      </c>
      <c r="AM1806">
        <v>1.7857142857142901E-2</v>
      </c>
      <c r="AN1806" s="4">
        <v>0</v>
      </c>
      <c r="AO1806">
        <v>0</v>
      </c>
      <c r="AP1806" s="4">
        <v>0</v>
      </c>
      <c r="AQ1806">
        <v>0</v>
      </c>
      <c r="AR1806" s="4">
        <v>0</v>
      </c>
      <c r="AS1806">
        <v>0</v>
      </c>
      <c r="AT1806" s="4">
        <v>0</v>
      </c>
      <c r="AU1806" s="4">
        <v>0</v>
      </c>
      <c r="AV1806" s="4">
        <v>0</v>
      </c>
      <c r="AW1806">
        <v>1.80645161290323</v>
      </c>
      <c r="AX1806" s="4">
        <f t="shared" si="28"/>
        <v>30.999999999999929</v>
      </c>
      <c r="AY1806" s="4">
        <v>0</v>
      </c>
      <c r="AZ1806" s="4">
        <v>0</v>
      </c>
    </row>
    <row r="1807" spans="1:52" x14ac:dyDescent="0.25">
      <c r="A1807" s="4">
        <v>2017</v>
      </c>
      <c r="B1807" s="4" t="s">
        <v>410</v>
      </c>
      <c r="C1807" t="s">
        <v>53</v>
      </c>
      <c r="D1807" t="s">
        <v>80</v>
      </c>
      <c r="E1807" t="s">
        <v>599</v>
      </c>
      <c r="F1807" s="4">
        <v>120</v>
      </c>
      <c r="G1807">
        <v>64</v>
      </c>
      <c r="H1807">
        <v>4.5</v>
      </c>
      <c r="I1807">
        <v>116</v>
      </c>
      <c r="J1807">
        <v>4.68965517241379</v>
      </c>
      <c r="K1807">
        <v>0</v>
      </c>
      <c r="L1807">
        <v>0</v>
      </c>
      <c r="M1807">
        <v>50</v>
      </c>
      <c r="N1807">
        <v>1798.0660377358499</v>
      </c>
      <c r="O1807">
        <v>0.41666666666666702</v>
      </c>
      <c r="P1807">
        <v>105</v>
      </c>
      <c r="Q1807">
        <v>32.095238095238102</v>
      </c>
      <c r="R1807">
        <v>25</v>
      </c>
      <c r="S1807">
        <v>43.48</v>
      </c>
      <c r="T1807">
        <v>56</v>
      </c>
      <c r="U1807">
        <v>156.42857142857099</v>
      </c>
      <c r="V1807">
        <v>58</v>
      </c>
      <c r="W1807">
        <v>38.344827586206897</v>
      </c>
      <c r="X1807">
        <v>45</v>
      </c>
      <c r="Y1807">
        <v>138.15555555555599</v>
      </c>
      <c r="Z1807">
        <v>56</v>
      </c>
      <c r="AA1807">
        <v>302.142857142857</v>
      </c>
      <c r="AB1807">
        <v>53</v>
      </c>
      <c r="AC1807">
        <v>190.84905660377399</v>
      </c>
      <c r="AD1807">
        <v>0.44166666666666698</v>
      </c>
      <c r="AE1807">
        <v>9</v>
      </c>
      <c r="AF1807">
        <v>139.111111111111</v>
      </c>
      <c r="AG1807">
        <v>0.16666666666666699</v>
      </c>
      <c r="AH1807" s="4">
        <v>45</v>
      </c>
      <c r="AI1807">
        <v>0.80357142857142905</v>
      </c>
      <c r="AJ1807" s="4">
        <v>21</v>
      </c>
      <c r="AK1807">
        <v>0.375</v>
      </c>
      <c r="AL1807" s="4">
        <v>20</v>
      </c>
      <c r="AM1807">
        <v>0.37735849056603799</v>
      </c>
      <c r="AN1807" s="4">
        <v>8</v>
      </c>
      <c r="AO1807">
        <v>0.15094339622641501</v>
      </c>
      <c r="AP1807" s="4">
        <v>1</v>
      </c>
      <c r="AQ1807">
        <v>8.3333333333333297E-3</v>
      </c>
      <c r="AR1807" s="4">
        <v>1</v>
      </c>
      <c r="AS1807">
        <v>8.3333333333333297E-3</v>
      </c>
      <c r="AT1807" s="4">
        <v>0</v>
      </c>
      <c r="AU1807" s="4">
        <v>1</v>
      </c>
      <c r="AV1807" s="4">
        <v>0</v>
      </c>
      <c r="AW1807">
        <v>1.8030303030303001</v>
      </c>
      <c r="AX1807" s="4">
        <f t="shared" si="28"/>
        <v>66.5546218487396</v>
      </c>
      <c r="AY1807" s="4">
        <v>43</v>
      </c>
      <c r="AZ1807" s="4">
        <v>27.581395348837201</v>
      </c>
    </row>
    <row r="1808" spans="1:52" x14ac:dyDescent="0.25">
      <c r="A1808" s="4">
        <v>2017</v>
      </c>
      <c r="B1808" s="4" t="s">
        <v>410</v>
      </c>
      <c r="C1808" t="s">
        <v>53</v>
      </c>
      <c r="D1808" t="s">
        <v>70</v>
      </c>
      <c r="E1808" t="s">
        <v>589</v>
      </c>
      <c r="F1808" s="4">
        <v>146</v>
      </c>
      <c r="G1808">
        <v>93</v>
      </c>
      <c r="H1808">
        <v>5.1505376344086002</v>
      </c>
      <c r="I1808">
        <v>136</v>
      </c>
      <c r="J1808">
        <v>8.5661764705882408</v>
      </c>
      <c r="K1808">
        <v>2</v>
      </c>
      <c r="L1808">
        <v>1.4705882352941201E-2</v>
      </c>
      <c r="M1808">
        <v>21</v>
      </c>
      <c r="N1808">
        <v>-80.626984126984098</v>
      </c>
      <c r="O1808">
        <v>0.14383561643835599</v>
      </c>
      <c r="P1808">
        <v>128</v>
      </c>
      <c r="Q1808">
        <v>29.421875</v>
      </c>
      <c r="R1808">
        <v>32</v>
      </c>
      <c r="S1808">
        <v>56.8125</v>
      </c>
      <c r="T1808">
        <v>64</v>
      </c>
      <c r="U1808">
        <v>134.328125</v>
      </c>
      <c r="V1808">
        <v>56</v>
      </c>
      <c r="W1808">
        <v>98.392857142857096</v>
      </c>
      <c r="X1808">
        <v>62</v>
      </c>
      <c r="Y1808">
        <v>135.40322580645201</v>
      </c>
      <c r="Z1808">
        <v>61</v>
      </c>
      <c r="AA1808">
        <v>400.85245901639303</v>
      </c>
      <c r="AB1808">
        <v>70</v>
      </c>
      <c r="AC1808">
        <v>208.15714285714299</v>
      </c>
      <c r="AD1808">
        <v>0.47945205479452102</v>
      </c>
      <c r="AE1808">
        <v>10</v>
      </c>
      <c r="AF1808">
        <v>144.80000000000001</v>
      </c>
      <c r="AG1808">
        <v>0.126582278481013</v>
      </c>
      <c r="AH1808" s="4">
        <v>46</v>
      </c>
      <c r="AI1808">
        <v>0.75409836065573799</v>
      </c>
      <c r="AJ1808" s="4">
        <v>23</v>
      </c>
      <c r="AK1808">
        <v>0.37704918032786899</v>
      </c>
      <c r="AL1808" s="4">
        <v>28</v>
      </c>
      <c r="AM1808">
        <v>0.4</v>
      </c>
      <c r="AN1808" s="4">
        <v>21</v>
      </c>
      <c r="AO1808">
        <v>0.3</v>
      </c>
      <c r="AP1808" s="4">
        <v>0</v>
      </c>
      <c r="AQ1808">
        <v>0</v>
      </c>
      <c r="AR1808" s="4">
        <v>0</v>
      </c>
      <c r="AS1808">
        <v>0</v>
      </c>
      <c r="AT1808" s="4">
        <v>1</v>
      </c>
      <c r="AU1808" s="4">
        <v>0</v>
      </c>
      <c r="AV1808" s="4">
        <v>2</v>
      </c>
      <c r="AW1808">
        <v>1.9594594594594601</v>
      </c>
      <c r="AX1808" s="4">
        <f t="shared" si="28"/>
        <v>74.510344827586181</v>
      </c>
      <c r="AY1808" s="4">
        <v>61</v>
      </c>
      <c r="AZ1808" s="4">
        <v>25.7540983606557</v>
      </c>
    </row>
    <row r="1809" spans="1:52" x14ac:dyDescent="0.25">
      <c r="A1809" s="4">
        <v>2017</v>
      </c>
      <c r="B1809" s="4" t="s">
        <v>410</v>
      </c>
      <c r="C1809" t="s">
        <v>53</v>
      </c>
      <c r="D1809" t="s">
        <v>98</v>
      </c>
      <c r="E1809" t="s">
        <v>617</v>
      </c>
      <c r="F1809" s="4">
        <v>63</v>
      </c>
      <c r="G1809">
        <v>29</v>
      </c>
      <c r="H1809">
        <v>3.6206896551724101</v>
      </c>
      <c r="I1809">
        <v>63</v>
      </c>
      <c r="J1809">
        <v>4.4126984126984103</v>
      </c>
      <c r="K1809">
        <v>0</v>
      </c>
      <c r="L1809">
        <v>0</v>
      </c>
      <c r="M1809">
        <v>49</v>
      </c>
      <c r="N1809">
        <v>2373.7368421052602</v>
      </c>
      <c r="O1809">
        <v>0.77777777777777801</v>
      </c>
      <c r="P1809">
        <v>54</v>
      </c>
      <c r="Q1809">
        <v>38.6111111111111</v>
      </c>
      <c r="R1809">
        <v>11</v>
      </c>
      <c r="S1809">
        <v>35.181818181818201</v>
      </c>
      <c r="T1809">
        <v>30</v>
      </c>
      <c r="U1809">
        <v>153.26666666666699</v>
      </c>
      <c r="V1809">
        <v>28</v>
      </c>
      <c r="W1809">
        <v>38.25</v>
      </c>
      <c r="X1809">
        <v>30</v>
      </c>
      <c r="Y1809">
        <v>143.26666666666699</v>
      </c>
      <c r="Z1809">
        <v>29</v>
      </c>
      <c r="AA1809">
        <v>341.51724137931001</v>
      </c>
      <c r="AB1809">
        <v>31</v>
      </c>
      <c r="AC1809">
        <v>171.09677419354799</v>
      </c>
      <c r="AD1809">
        <v>0.49206349206349198</v>
      </c>
      <c r="AE1809">
        <v>6</v>
      </c>
      <c r="AF1809">
        <v>216.833333333333</v>
      </c>
      <c r="AG1809">
        <v>0.19354838709677399</v>
      </c>
      <c r="AH1809" s="4">
        <v>17</v>
      </c>
      <c r="AI1809">
        <v>0.58620689655172398</v>
      </c>
      <c r="AJ1809" s="4">
        <v>11</v>
      </c>
      <c r="AK1809">
        <v>0.37931034482758602</v>
      </c>
      <c r="AL1809" s="4">
        <v>8</v>
      </c>
      <c r="AM1809">
        <v>0.25806451612903197</v>
      </c>
      <c r="AN1809" s="4">
        <v>5</v>
      </c>
      <c r="AO1809">
        <v>0.16129032258064499</v>
      </c>
      <c r="AP1809" s="4">
        <v>0</v>
      </c>
      <c r="AQ1809">
        <v>0</v>
      </c>
      <c r="AR1809" s="4">
        <v>0</v>
      </c>
      <c r="AS1809">
        <v>0</v>
      </c>
      <c r="AT1809" s="4">
        <v>0</v>
      </c>
      <c r="AU1809" s="4">
        <v>0</v>
      </c>
      <c r="AV1809" s="4">
        <v>2</v>
      </c>
      <c r="AW1809">
        <v>1.5</v>
      </c>
      <c r="AX1809" s="4">
        <f t="shared" si="28"/>
        <v>42</v>
      </c>
      <c r="AY1809" s="4">
        <v>25</v>
      </c>
      <c r="AZ1809" s="4">
        <v>36.4</v>
      </c>
    </row>
    <row r="1810" spans="1:52" x14ac:dyDescent="0.25">
      <c r="A1810" s="4">
        <v>2017</v>
      </c>
      <c r="B1810" s="4" t="s">
        <v>410</v>
      </c>
      <c r="C1810" t="s">
        <v>53</v>
      </c>
      <c r="D1810" t="s">
        <v>76</v>
      </c>
      <c r="E1810" t="s">
        <v>595</v>
      </c>
      <c r="F1810" s="4">
        <v>184</v>
      </c>
      <c r="G1810">
        <v>79</v>
      </c>
      <c r="H1810">
        <v>4.7468354430379804</v>
      </c>
      <c r="I1810">
        <v>184</v>
      </c>
      <c r="J1810">
        <v>5.9293478260869596</v>
      </c>
      <c r="K1810">
        <v>6</v>
      </c>
      <c r="L1810">
        <v>3.2608695652173898E-2</v>
      </c>
      <c r="M1810">
        <v>91</v>
      </c>
      <c r="N1810">
        <v>1528.9060402684599</v>
      </c>
      <c r="O1810">
        <v>0.49456521739130399</v>
      </c>
      <c r="P1810">
        <v>145</v>
      </c>
      <c r="Q1810">
        <v>35.3241379310345</v>
      </c>
      <c r="R1810">
        <v>53</v>
      </c>
      <c r="S1810">
        <v>53.735849056603797</v>
      </c>
      <c r="T1810">
        <v>72</v>
      </c>
      <c r="U1810">
        <v>146.277777777778</v>
      </c>
      <c r="V1810">
        <v>68</v>
      </c>
      <c r="W1810">
        <v>45.382352941176499</v>
      </c>
      <c r="X1810">
        <v>100</v>
      </c>
      <c r="Y1810">
        <v>153.1</v>
      </c>
      <c r="Z1810">
        <v>58</v>
      </c>
      <c r="AA1810">
        <v>338.32758620689702</v>
      </c>
      <c r="AB1810">
        <v>100</v>
      </c>
      <c r="AC1810">
        <v>192.31</v>
      </c>
      <c r="AD1810">
        <v>0.54347826086956497</v>
      </c>
      <c r="AE1810">
        <v>17</v>
      </c>
      <c r="AF1810">
        <v>104.529411764706</v>
      </c>
      <c r="AG1810">
        <v>0.16504854368932001</v>
      </c>
      <c r="AH1810" s="4">
        <v>46</v>
      </c>
      <c r="AI1810">
        <v>0.79310344827586199</v>
      </c>
      <c r="AJ1810" s="4">
        <v>32</v>
      </c>
      <c r="AK1810">
        <v>0.55172413793103503</v>
      </c>
      <c r="AL1810" s="4">
        <v>34</v>
      </c>
      <c r="AM1810">
        <v>0.34</v>
      </c>
      <c r="AN1810" s="4">
        <v>27</v>
      </c>
      <c r="AO1810">
        <v>0.27</v>
      </c>
      <c r="AP1810" s="4">
        <v>2</v>
      </c>
      <c r="AQ1810">
        <v>1.0869565217391301E-2</v>
      </c>
      <c r="AR1810" s="4">
        <v>1</v>
      </c>
      <c r="AS1810">
        <v>5.4347826086956503E-3</v>
      </c>
      <c r="AT1810" s="4">
        <v>0</v>
      </c>
      <c r="AU1810" s="4">
        <v>0</v>
      </c>
      <c r="AV1810" s="4">
        <v>2</v>
      </c>
      <c r="AW1810">
        <v>1.7692307692307701</v>
      </c>
      <c r="AX1810" s="4">
        <f t="shared" si="28"/>
        <v>103.99999999999996</v>
      </c>
      <c r="AY1810" s="4">
        <v>51</v>
      </c>
      <c r="AZ1810" s="4">
        <v>83.098039215686299</v>
      </c>
    </row>
    <row r="1811" spans="1:52" x14ac:dyDescent="0.25">
      <c r="A1811" s="4">
        <v>2017</v>
      </c>
      <c r="B1811" s="4" t="s">
        <v>410</v>
      </c>
      <c r="C1811" t="s">
        <v>53</v>
      </c>
      <c r="D1811" t="s">
        <v>56</v>
      </c>
      <c r="E1811" t="s">
        <v>575</v>
      </c>
      <c r="F1811" s="4">
        <v>97</v>
      </c>
      <c r="G1811">
        <v>68</v>
      </c>
      <c r="H1811">
        <v>0.89705882352941202</v>
      </c>
      <c r="I1811">
        <v>97</v>
      </c>
      <c r="J1811">
        <v>2.6494845360824701</v>
      </c>
      <c r="K1811">
        <v>0</v>
      </c>
      <c r="L1811">
        <v>0</v>
      </c>
      <c r="M1811">
        <v>32</v>
      </c>
      <c r="N1811">
        <v>841.50549450549499</v>
      </c>
      <c r="O1811">
        <v>0.32989690721649501</v>
      </c>
      <c r="P1811">
        <v>91</v>
      </c>
      <c r="Q1811">
        <v>10.2527472527473</v>
      </c>
      <c r="R1811">
        <v>15</v>
      </c>
      <c r="S1811">
        <v>18.8</v>
      </c>
      <c r="T1811">
        <v>2</v>
      </c>
      <c r="U1811">
        <v>167</v>
      </c>
      <c r="V1811">
        <v>2</v>
      </c>
      <c r="W1811">
        <v>0</v>
      </c>
      <c r="X1811">
        <v>91</v>
      </c>
      <c r="Y1811">
        <v>81.571428571428598</v>
      </c>
      <c r="Z1811">
        <v>2</v>
      </c>
      <c r="AA1811">
        <v>303.5</v>
      </c>
      <c r="AB1811">
        <v>95</v>
      </c>
      <c r="AC1811">
        <v>103.473684210526</v>
      </c>
      <c r="AD1811">
        <v>0.97938144329896903</v>
      </c>
      <c r="AE1811">
        <v>10</v>
      </c>
      <c r="AF1811">
        <v>45.5</v>
      </c>
      <c r="AG1811">
        <v>0.105263157894737</v>
      </c>
      <c r="AH1811" s="4">
        <v>0</v>
      </c>
      <c r="AI1811">
        <v>0</v>
      </c>
      <c r="AJ1811" s="4">
        <v>0</v>
      </c>
      <c r="AK1811">
        <v>0</v>
      </c>
      <c r="AL1811" s="4">
        <v>2</v>
      </c>
      <c r="AM1811">
        <v>2.1052631578947399E-2</v>
      </c>
      <c r="AN1811" s="4">
        <v>6</v>
      </c>
      <c r="AO1811">
        <v>6.3157894736842093E-2</v>
      </c>
      <c r="AP1811" s="4">
        <v>0</v>
      </c>
      <c r="AQ1811">
        <v>0</v>
      </c>
      <c r="AR1811" s="4">
        <v>3</v>
      </c>
      <c r="AS1811">
        <v>3.09278350515464E-2</v>
      </c>
      <c r="AT1811" s="4">
        <v>0</v>
      </c>
      <c r="AU1811" s="4">
        <v>0</v>
      </c>
      <c r="AV1811" s="4">
        <v>0</v>
      </c>
      <c r="AW1811">
        <v>1.70175438596491</v>
      </c>
      <c r="AX1811" s="4">
        <f t="shared" si="28"/>
        <v>57.000000000000078</v>
      </c>
      <c r="AY1811" s="4">
        <v>2</v>
      </c>
      <c r="AZ1811" s="4">
        <v>11.5</v>
      </c>
    </row>
    <row r="1812" spans="1:52" x14ac:dyDescent="0.25">
      <c r="A1812" s="4">
        <v>2017</v>
      </c>
      <c r="B1812" s="4" t="s">
        <v>410</v>
      </c>
      <c r="C1812" t="s">
        <v>53</v>
      </c>
      <c r="D1812" t="s">
        <v>83</v>
      </c>
      <c r="E1812" t="s">
        <v>602</v>
      </c>
      <c r="F1812" s="4">
        <v>104</v>
      </c>
      <c r="G1812">
        <v>54</v>
      </c>
      <c r="H1812">
        <v>5.2407407407407396</v>
      </c>
      <c r="I1812">
        <v>102</v>
      </c>
      <c r="J1812">
        <v>5.3627450980392197</v>
      </c>
      <c r="K1812">
        <v>2</v>
      </c>
      <c r="L1812">
        <v>1.9607843137254902E-2</v>
      </c>
      <c r="M1812">
        <v>11</v>
      </c>
      <c r="N1812">
        <v>357.904255319149</v>
      </c>
      <c r="O1812">
        <v>0.105769230769231</v>
      </c>
      <c r="P1812">
        <v>94</v>
      </c>
      <c r="Q1812">
        <v>28.7659574468085</v>
      </c>
      <c r="R1812">
        <v>27</v>
      </c>
      <c r="S1812">
        <v>51.6666666666667</v>
      </c>
      <c r="T1812">
        <v>54</v>
      </c>
      <c r="U1812">
        <v>154.18518518518499</v>
      </c>
      <c r="V1812">
        <v>54</v>
      </c>
      <c r="W1812">
        <v>58.0555555555556</v>
      </c>
      <c r="X1812">
        <v>40</v>
      </c>
      <c r="Y1812">
        <v>164.32499999999999</v>
      </c>
      <c r="Z1812">
        <v>54</v>
      </c>
      <c r="AA1812">
        <v>330.57407407407402</v>
      </c>
      <c r="AB1812">
        <v>43</v>
      </c>
      <c r="AC1812">
        <v>214.720930232558</v>
      </c>
      <c r="AD1812">
        <v>0.41346153846153799</v>
      </c>
      <c r="AE1812">
        <v>3</v>
      </c>
      <c r="AF1812">
        <v>153.333333333333</v>
      </c>
      <c r="AG1812">
        <v>6.9767441860465101E-2</v>
      </c>
      <c r="AH1812" s="4">
        <v>39</v>
      </c>
      <c r="AI1812">
        <v>0.72222222222222199</v>
      </c>
      <c r="AJ1812" s="4">
        <v>24</v>
      </c>
      <c r="AK1812">
        <v>0.44444444444444398</v>
      </c>
      <c r="AL1812" s="4">
        <v>21</v>
      </c>
      <c r="AM1812">
        <v>0.48837209302325602</v>
      </c>
      <c r="AN1812" s="4">
        <v>12</v>
      </c>
      <c r="AO1812">
        <v>0.27906976744186002</v>
      </c>
      <c r="AP1812" s="4">
        <v>1</v>
      </c>
      <c r="AQ1812">
        <v>9.6153846153846194E-3</v>
      </c>
      <c r="AR1812" s="4">
        <v>1</v>
      </c>
      <c r="AS1812">
        <v>9.6153846153846194E-3</v>
      </c>
      <c r="AT1812" s="4">
        <v>0</v>
      </c>
      <c r="AU1812" s="4">
        <v>0</v>
      </c>
      <c r="AV1812" s="4">
        <v>2</v>
      </c>
      <c r="AW1812">
        <v>1.65079365079365</v>
      </c>
      <c r="AX1812" s="4">
        <f t="shared" si="28"/>
        <v>63.000000000000028</v>
      </c>
      <c r="AY1812" s="4">
        <v>45</v>
      </c>
      <c r="AZ1812" s="4">
        <v>56.288888888888899</v>
      </c>
    </row>
    <row r="1813" spans="1:52" x14ac:dyDescent="0.25">
      <c r="A1813" s="4">
        <v>2017</v>
      </c>
      <c r="B1813" s="4" t="s">
        <v>410</v>
      </c>
      <c r="C1813" t="s">
        <v>53</v>
      </c>
      <c r="D1813" t="s">
        <v>72</v>
      </c>
      <c r="E1813" t="s">
        <v>591</v>
      </c>
      <c r="F1813" s="4">
        <v>199</v>
      </c>
      <c r="G1813">
        <v>106</v>
      </c>
      <c r="H1813">
        <v>4.8679245283018897</v>
      </c>
      <c r="I1813">
        <v>199</v>
      </c>
      <c r="J1813">
        <v>6.0552763819095503</v>
      </c>
      <c r="K1813">
        <v>4</v>
      </c>
      <c r="L1813">
        <v>2.01005025125628E-2</v>
      </c>
      <c r="M1813">
        <v>11</v>
      </c>
      <c r="N1813">
        <v>122.978947368421</v>
      </c>
      <c r="O1813">
        <v>5.52763819095477E-2</v>
      </c>
      <c r="P1813">
        <v>181</v>
      </c>
      <c r="Q1813">
        <v>29.602209944751401</v>
      </c>
      <c r="R1813">
        <v>61</v>
      </c>
      <c r="S1813">
        <v>40.442622950819697</v>
      </c>
      <c r="T1813">
        <v>57</v>
      </c>
      <c r="U1813">
        <v>174.82456140350899</v>
      </c>
      <c r="V1813">
        <v>55</v>
      </c>
      <c r="W1813">
        <v>34.763636363636401</v>
      </c>
      <c r="X1813">
        <v>134</v>
      </c>
      <c r="Y1813">
        <v>133.22388059701501</v>
      </c>
      <c r="Z1813">
        <v>58</v>
      </c>
      <c r="AA1813">
        <v>329.91379310344797</v>
      </c>
      <c r="AB1813">
        <v>135</v>
      </c>
      <c r="AC1813">
        <v>174.696296296296</v>
      </c>
      <c r="AD1813">
        <v>0.67839195979899503</v>
      </c>
      <c r="AE1813">
        <v>16</v>
      </c>
      <c r="AF1813">
        <v>128.625</v>
      </c>
      <c r="AG1813">
        <v>0.116788321167883</v>
      </c>
      <c r="AH1813" s="4">
        <v>35</v>
      </c>
      <c r="AI1813">
        <v>0.60344827586206895</v>
      </c>
      <c r="AJ1813" s="4">
        <v>20</v>
      </c>
      <c r="AK1813">
        <v>0.34482758620689702</v>
      </c>
      <c r="AL1813" s="4">
        <v>37</v>
      </c>
      <c r="AM1813">
        <v>0.27407407407407403</v>
      </c>
      <c r="AN1813" s="4">
        <v>31</v>
      </c>
      <c r="AO1813">
        <v>0.22962962962962999</v>
      </c>
      <c r="AP1813" s="4">
        <v>0</v>
      </c>
      <c r="AQ1813">
        <v>0</v>
      </c>
      <c r="AR1813" s="4">
        <v>0</v>
      </c>
      <c r="AS1813">
        <v>0</v>
      </c>
      <c r="AT1813" s="4">
        <v>0</v>
      </c>
      <c r="AU1813" s="4">
        <v>0</v>
      </c>
      <c r="AV1813" s="4">
        <v>2</v>
      </c>
      <c r="AW1813">
        <v>1.8425925925925899</v>
      </c>
      <c r="AX1813" s="4">
        <f t="shared" si="28"/>
        <v>108.00000000000016</v>
      </c>
      <c r="AY1813" s="4">
        <v>54</v>
      </c>
      <c r="AZ1813" s="4">
        <v>23.1666666666667</v>
      </c>
    </row>
    <row r="1814" spans="1:52" x14ac:dyDescent="0.25">
      <c r="A1814" s="4">
        <v>2017</v>
      </c>
      <c r="B1814" s="4" t="s">
        <v>410</v>
      </c>
      <c r="C1814" t="s">
        <v>53</v>
      </c>
      <c r="D1814" t="s">
        <v>93</v>
      </c>
      <c r="E1814" t="s">
        <v>612</v>
      </c>
      <c r="F1814" s="4">
        <v>106</v>
      </c>
      <c r="G1814">
        <v>62</v>
      </c>
      <c r="H1814">
        <v>3.80645161290323</v>
      </c>
      <c r="I1814">
        <v>104</v>
      </c>
      <c r="J1814">
        <v>5.7403846153846203</v>
      </c>
      <c r="K1814">
        <v>0</v>
      </c>
      <c r="L1814">
        <v>0</v>
      </c>
      <c r="M1814">
        <v>96</v>
      </c>
      <c r="N1814">
        <v>4164.9890109890102</v>
      </c>
      <c r="O1814">
        <v>0.90566037735849103</v>
      </c>
      <c r="P1814">
        <v>98</v>
      </c>
      <c r="Q1814">
        <v>26.9489795918367</v>
      </c>
      <c r="R1814">
        <v>28</v>
      </c>
      <c r="S1814">
        <v>39.142857142857103</v>
      </c>
      <c r="T1814">
        <v>31</v>
      </c>
      <c r="U1814">
        <v>120.354838709677</v>
      </c>
      <c r="V1814">
        <v>30</v>
      </c>
      <c r="W1814">
        <v>82.8</v>
      </c>
      <c r="X1814">
        <v>65</v>
      </c>
      <c r="Y1814">
        <v>126.769230769231</v>
      </c>
      <c r="Z1814">
        <v>29</v>
      </c>
      <c r="AA1814">
        <v>362.48275862068999</v>
      </c>
      <c r="AB1814">
        <v>69</v>
      </c>
      <c r="AC1814">
        <v>188.898550724638</v>
      </c>
      <c r="AD1814">
        <v>0.65094339622641495</v>
      </c>
      <c r="AE1814">
        <v>6</v>
      </c>
      <c r="AF1814">
        <v>155.833333333333</v>
      </c>
      <c r="AG1814">
        <v>8.6956521739130405E-2</v>
      </c>
      <c r="AH1814" s="4">
        <v>23</v>
      </c>
      <c r="AI1814">
        <v>0.79310344827586199</v>
      </c>
      <c r="AJ1814" s="4">
        <v>10</v>
      </c>
      <c r="AK1814">
        <v>0.34482758620689702</v>
      </c>
      <c r="AL1814" s="4">
        <v>16</v>
      </c>
      <c r="AM1814">
        <v>0.231884057971015</v>
      </c>
      <c r="AN1814" s="4">
        <v>11</v>
      </c>
      <c r="AO1814">
        <v>0.15942028985507201</v>
      </c>
      <c r="AP1814" s="4">
        <v>2</v>
      </c>
      <c r="AQ1814">
        <v>1.88679245283019E-2</v>
      </c>
      <c r="AR1814" s="4">
        <v>1</v>
      </c>
      <c r="AS1814">
        <v>9.4339622641509396E-3</v>
      </c>
      <c r="AT1814" s="4">
        <v>0</v>
      </c>
      <c r="AU1814" s="4">
        <v>1</v>
      </c>
      <c r="AV1814" s="4">
        <v>2</v>
      </c>
      <c r="AW1814">
        <v>1.640625</v>
      </c>
      <c r="AX1814" s="4">
        <f t="shared" si="28"/>
        <v>64.609523809523807</v>
      </c>
      <c r="AY1814" s="4">
        <v>25</v>
      </c>
      <c r="AZ1814" s="4">
        <v>24.08</v>
      </c>
    </row>
    <row r="1815" spans="1:52" x14ac:dyDescent="0.25">
      <c r="A1815" s="4">
        <v>2017</v>
      </c>
      <c r="B1815" s="4" t="s">
        <v>410</v>
      </c>
      <c r="C1815" t="s">
        <v>53</v>
      </c>
      <c r="D1815" t="s">
        <v>79</v>
      </c>
      <c r="E1815" t="s">
        <v>598</v>
      </c>
      <c r="F1815" s="4">
        <v>112</v>
      </c>
      <c r="G1815">
        <v>44</v>
      </c>
      <c r="H1815">
        <v>3.3181818181818201</v>
      </c>
      <c r="I1815">
        <v>111</v>
      </c>
      <c r="J1815">
        <v>3.86486486486486</v>
      </c>
      <c r="K1815">
        <v>2</v>
      </c>
      <c r="L1815">
        <v>1.8018018018018001E-2</v>
      </c>
      <c r="M1815">
        <v>76</v>
      </c>
      <c r="N1815">
        <v>2415.25</v>
      </c>
      <c r="O1815">
        <v>0.67857142857142905</v>
      </c>
      <c r="P1815">
        <v>97</v>
      </c>
      <c r="Q1815">
        <v>35.804123711340203</v>
      </c>
      <c r="R1815">
        <v>34</v>
      </c>
      <c r="S1815">
        <v>39.647058823529399</v>
      </c>
      <c r="T1815">
        <v>35</v>
      </c>
      <c r="U1815">
        <v>165.65714285714299</v>
      </c>
      <c r="V1815">
        <v>33</v>
      </c>
      <c r="W1815">
        <v>50.818181818181799</v>
      </c>
      <c r="X1815">
        <v>68</v>
      </c>
      <c r="Y1815">
        <v>159.64705882352899</v>
      </c>
      <c r="Z1815">
        <v>32</v>
      </c>
      <c r="AA1815">
        <v>399.375</v>
      </c>
      <c r="AB1815">
        <v>70</v>
      </c>
      <c r="AC1815">
        <v>180.92857142857099</v>
      </c>
      <c r="AD1815">
        <v>0.625</v>
      </c>
      <c r="AE1815">
        <v>5</v>
      </c>
      <c r="AF1815">
        <v>145.80000000000001</v>
      </c>
      <c r="AG1815">
        <v>7.0422535211267595E-2</v>
      </c>
      <c r="AH1815" s="4">
        <v>26</v>
      </c>
      <c r="AI1815">
        <v>0.8125</v>
      </c>
      <c r="AJ1815" s="4">
        <v>14</v>
      </c>
      <c r="AK1815">
        <v>0.4375</v>
      </c>
      <c r="AL1815" s="4">
        <v>22</v>
      </c>
      <c r="AM1815">
        <v>0.314285714285714</v>
      </c>
      <c r="AN1815" s="4">
        <v>16</v>
      </c>
      <c r="AO1815">
        <v>0.22857142857142901</v>
      </c>
      <c r="AP1815" s="4">
        <v>0</v>
      </c>
      <c r="AQ1815">
        <v>0</v>
      </c>
      <c r="AR1815" s="4">
        <v>0</v>
      </c>
      <c r="AS1815">
        <v>0</v>
      </c>
      <c r="AT1815" s="4">
        <v>0</v>
      </c>
      <c r="AU1815" s="4">
        <v>0</v>
      </c>
      <c r="AV1815" s="4">
        <v>2</v>
      </c>
      <c r="AW1815">
        <v>1.6231884057971</v>
      </c>
      <c r="AX1815" s="4">
        <f t="shared" si="28"/>
        <v>69.000000000000057</v>
      </c>
      <c r="AY1815" s="4">
        <v>29</v>
      </c>
      <c r="AZ1815" s="4">
        <v>20</v>
      </c>
    </row>
    <row r="1816" spans="1:52" x14ac:dyDescent="0.25">
      <c r="A1816" s="4">
        <v>2017</v>
      </c>
      <c r="B1816" s="4" t="s">
        <v>410</v>
      </c>
      <c r="C1816" t="s">
        <v>53</v>
      </c>
      <c r="D1816" t="s">
        <v>58</v>
      </c>
      <c r="E1816" t="s">
        <v>577</v>
      </c>
      <c r="F1816" s="4">
        <v>33</v>
      </c>
      <c r="G1816">
        <v>7</v>
      </c>
      <c r="H1816">
        <v>4.8571428571428603</v>
      </c>
      <c r="I1816">
        <v>32</v>
      </c>
      <c r="J1816">
        <v>3.1875</v>
      </c>
      <c r="K1816">
        <v>0</v>
      </c>
      <c r="L1816">
        <v>0</v>
      </c>
      <c r="M1816">
        <v>20</v>
      </c>
      <c r="N1816">
        <v>5890.8387096774204</v>
      </c>
      <c r="O1816">
        <v>0.60606060606060597</v>
      </c>
      <c r="P1816">
        <v>18</v>
      </c>
      <c r="Q1816">
        <v>34.8888888888889</v>
      </c>
      <c r="R1816">
        <v>9</v>
      </c>
      <c r="S1816">
        <v>21.3333333333333</v>
      </c>
      <c r="T1816">
        <v>3</v>
      </c>
      <c r="U1816">
        <v>115</v>
      </c>
      <c r="V1816">
        <v>3</v>
      </c>
      <c r="W1816">
        <v>57.3333333333333</v>
      </c>
      <c r="X1816">
        <v>26</v>
      </c>
      <c r="Y1816">
        <v>87.384615384615401</v>
      </c>
      <c r="Z1816">
        <v>3</v>
      </c>
      <c r="AA1816">
        <v>249.333333333333</v>
      </c>
      <c r="AB1816">
        <v>29</v>
      </c>
      <c r="AC1816">
        <v>116.655172413793</v>
      </c>
      <c r="AD1816">
        <v>0.87878787878787901</v>
      </c>
      <c r="AE1816">
        <v>10</v>
      </c>
      <c r="AF1816">
        <v>73.2</v>
      </c>
      <c r="AG1816">
        <v>0.34482758620689702</v>
      </c>
      <c r="AH1816" s="4">
        <v>2</v>
      </c>
      <c r="AI1816">
        <v>0.66666666666666696</v>
      </c>
      <c r="AJ1816" s="4">
        <v>1</v>
      </c>
      <c r="AK1816">
        <v>0.33333333333333298</v>
      </c>
      <c r="AL1816" s="4">
        <v>6</v>
      </c>
      <c r="AM1816">
        <v>0.20689655172413801</v>
      </c>
      <c r="AN1816" s="4">
        <v>2</v>
      </c>
      <c r="AO1816">
        <v>6.8965517241379296E-2</v>
      </c>
      <c r="AP1816" s="4">
        <v>0</v>
      </c>
      <c r="AQ1816">
        <v>0</v>
      </c>
      <c r="AR1816" s="4">
        <v>0</v>
      </c>
      <c r="AS1816">
        <v>0</v>
      </c>
      <c r="AT1816" s="4">
        <v>0</v>
      </c>
      <c r="AU1816" s="4">
        <v>1</v>
      </c>
      <c r="AV1816" s="4">
        <v>3</v>
      </c>
      <c r="AW1816">
        <v>1.1428571428571399</v>
      </c>
      <c r="AX1816" s="4">
        <f t="shared" si="28"/>
        <v>28.875000000000075</v>
      </c>
      <c r="AY1816" s="4">
        <v>2</v>
      </c>
      <c r="AZ1816" s="4">
        <v>41</v>
      </c>
    </row>
    <row r="1817" spans="1:52" x14ac:dyDescent="0.25">
      <c r="A1817" s="4">
        <v>2017</v>
      </c>
      <c r="B1817" s="4" t="s">
        <v>410</v>
      </c>
      <c r="C1817" t="s">
        <v>53</v>
      </c>
      <c r="D1817" t="s">
        <v>55</v>
      </c>
      <c r="E1817" t="s">
        <v>574</v>
      </c>
      <c r="F1817" s="4">
        <v>57</v>
      </c>
      <c r="G1817">
        <v>30</v>
      </c>
      <c r="H1817">
        <v>4.2</v>
      </c>
      <c r="I1817">
        <v>56</v>
      </c>
      <c r="J1817">
        <v>6.5535714285714297</v>
      </c>
      <c r="K1817">
        <v>2</v>
      </c>
      <c r="L1817">
        <v>3.5714285714285698E-2</v>
      </c>
      <c r="M1817">
        <v>19</v>
      </c>
      <c r="N1817">
        <v>662.37209302325596</v>
      </c>
      <c r="O1817">
        <v>0.33333333333333298</v>
      </c>
      <c r="P1817">
        <v>24</v>
      </c>
      <c r="Q1817">
        <v>68.25</v>
      </c>
      <c r="R1817">
        <v>16</v>
      </c>
      <c r="S1817">
        <v>38.5</v>
      </c>
      <c r="T1817">
        <v>5</v>
      </c>
      <c r="U1817">
        <v>92.2</v>
      </c>
      <c r="V1817">
        <v>5</v>
      </c>
      <c r="W1817">
        <v>70.8</v>
      </c>
      <c r="X1817">
        <v>46</v>
      </c>
      <c r="Y1817">
        <v>87.413043478260903</v>
      </c>
      <c r="Z1817">
        <v>5</v>
      </c>
      <c r="AA1817">
        <v>631.79999999999995</v>
      </c>
      <c r="AB1817">
        <v>50</v>
      </c>
      <c r="AC1817">
        <v>119.14</v>
      </c>
      <c r="AD1817">
        <v>0.87719298245613997</v>
      </c>
      <c r="AE1817">
        <v>18</v>
      </c>
      <c r="AF1817">
        <v>60.8888888888889</v>
      </c>
      <c r="AG1817">
        <v>0.36</v>
      </c>
      <c r="AH1817" s="4">
        <v>3</v>
      </c>
      <c r="AI1817">
        <v>0.6</v>
      </c>
      <c r="AJ1817" s="4">
        <v>3</v>
      </c>
      <c r="AK1817">
        <v>0.6</v>
      </c>
      <c r="AL1817" s="4">
        <v>13</v>
      </c>
      <c r="AM1817">
        <v>0.26</v>
      </c>
      <c r="AN1817" s="4">
        <v>5</v>
      </c>
      <c r="AO1817">
        <v>0.1</v>
      </c>
      <c r="AP1817" s="4">
        <v>0</v>
      </c>
      <c r="AQ1817">
        <v>0</v>
      </c>
      <c r="AR1817" s="4">
        <v>0</v>
      </c>
      <c r="AS1817">
        <v>0</v>
      </c>
      <c r="AT1817" s="4">
        <v>0</v>
      </c>
      <c r="AU1817" s="4">
        <v>1</v>
      </c>
      <c r="AV1817" s="4">
        <v>0</v>
      </c>
      <c r="AW1817">
        <v>1.4</v>
      </c>
      <c r="AX1817" s="4">
        <f t="shared" si="28"/>
        <v>40.714285714285715</v>
      </c>
      <c r="AY1817" s="4">
        <v>5</v>
      </c>
      <c r="AZ1817" s="4">
        <v>14</v>
      </c>
    </row>
    <row r="1818" spans="1:52" x14ac:dyDescent="0.25">
      <c r="A1818" s="4">
        <v>2017</v>
      </c>
      <c r="B1818" s="4" t="s">
        <v>410</v>
      </c>
      <c r="C1818" t="s">
        <v>53</v>
      </c>
      <c r="D1818" t="s">
        <v>97</v>
      </c>
      <c r="E1818" t="s">
        <v>616</v>
      </c>
      <c r="F1818" s="4">
        <v>51</v>
      </c>
      <c r="G1818">
        <v>25</v>
      </c>
      <c r="H1818">
        <v>2.72</v>
      </c>
      <c r="I1818">
        <v>42</v>
      </c>
      <c r="J1818">
        <v>3.8571428571428599</v>
      </c>
      <c r="K1818">
        <v>0</v>
      </c>
      <c r="L1818">
        <v>0</v>
      </c>
      <c r="M1818">
        <v>28</v>
      </c>
      <c r="N1818">
        <v>1049.38461538462</v>
      </c>
      <c r="O1818">
        <v>0.54901960784313697</v>
      </c>
      <c r="P1818">
        <v>36</v>
      </c>
      <c r="Q1818">
        <v>15.1111111111111</v>
      </c>
      <c r="R1818">
        <v>5</v>
      </c>
      <c r="S1818">
        <v>58.2</v>
      </c>
      <c r="T1818">
        <v>4</v>
      </c>
      <c r="U1818">
        <v>232.5</v>
      </c>
      <c r="V1818">
        <v>5</v>
      </c>
      <c r="W1818">
        <v>20.399999999999999</v>
      </c>
      <c r="X1818">
        <v>37</v>
      </c>
      <c r="Y1818">
        <v>73.351351351351397</v>
      </c>
      <c r="Z1818">
        <v>3</v>
      </c>
      <c r="AA1818">
        <v>419.33333333333297</v>
      </c>
      <c r="AB1818">
        <v>38</v>
      </c>
      <c r="AC1818">
        <v>107.026315789474</v>
      </c>
      <c r="AD1818">
        <v>0.74509803921568596</v>
      </c>
      <c r="AE1818">
        <v>12</v>
      </c>
      <c r="AF1818">
        <v>57.0833333333333</v>
      </c>
      <c r="AG1818">
        <v>0.26086956521739102</v>
      </c>
      <c r="AH1818" s="4">
        <v>2</v>
      </c>
      <c r="AI1818">
        <v>0.66666666666666696</v>
      </c>
      <c r="AJ1818" s="4">
        <v>2</v>
      </c>
      <c r="AK1818">
        <v>0.66666666666666696</v>
      </c>
      <c r="AL1818" s="4">
        <v>2</v>
      </c>
      <c r="AM1818">
        <v>5.2631578947368397E-2</v>
      </c>
      <c r="AN1818" s="4">
        <v>3</v>
      </c>
      <c r="AO1818">
        <v>7.8947368421052599E-2</v>
      </c>
      <c r="AP1818" s="4">
        <v>4</v>
      </c>
      <c r="AQ1818">
        <v>7.8431372549019607E-2</v>
      </c>
      <c r="AR1818" s="4">
        <v>5</v>
      </c>
      <c r="AS1818">
        <v>9.8039215686274495E-2</v>
      </c>
      <c r="AT1818" s="4">
        <v>0</v>
      </c>
      <c r="AU1818" s="4">
        <v>0</v>
      </c>
      <c r="AV1818" s="4">
        <v>1</v>
      </c>
      <c r="AW1818">
        <v>1.45714285714286</v>
      </c>
      <c r="AX1818" s="4">
        <f t="shared" si="28"/>
        <v>34.999999999999929</v>
      </c>
      <c r="AY1818" s="4">
        <v>2</v>
      </c>
      <c r="AZ1818" s="4">
        <v>0</v>
      </c>
    </row>
    <row r="1819" spans="1:52" x14ac:dyDescent="0.25">
      <c r="A1819" s="4">
        <v>2017</v>
      </c>
      <c r="B1819" s="4" t="s">
        <v>410</v>
      </c>
      <c r="C1819" t="s">
        <v>53</v>
      </c>
      <c r="D1819" t="s">
        <v>81</v>
      </c>
      <c r="E1819" t="s">
        <v>600</v>
      </c>
      <c r="F1819" s="4">
        <v>156</v>
      </c>
      <c r="G1819">
        <v>89</v>
      </c>
      <c r="H1819">
        <v>4.3595505617977501</v>
      </c>
      <c r="I1819">
        <v>149</v>
      </c>
      <c r="J1819">
        <v>5.2818791946308696</v>
      </c>
      <c r="K1819">
        <v>2</v>
      </c>
      <c r="L1819">
        <v>1.34228187919463E-2</v>
      </c>
      <c r="M1819">
        <v>74</v>
      </c>
      <c r="N1819">
        <v>1344.5042016806699</v>
      </c>
      <c r="O1819">
        <v>0.47435897435897401</v>
      </c>
      <c r="P1819">
        <v>134</v>
      </c>
      <c r="Q1819">
        <v>40.544776119402997</v>
      </c>
      <c r="R1819">
        <v>27</v>
      </c>
      <c r="S1819">
        <v>70.5555555555556</v>
      </c>
      <c r="T1819">
        <v>57</v>
      </c>
      <c r="U1819">
        <v>169.14035087719299</v>
      </c>
      <c r="V1819">
        <v>56</v>
      </c>
      <c r="W1819">
        <v>51.892857142857103</v>
      </c>
      <c r="X1819">
        <v>89</v>
      </c>
      <c r="Y1819">
        <v>158.55056179775301</v>
      </c>
      <c r="Z1819">
        <v>55</v>
      </c>
      <c r="AA1819">
        <v>348.78181818181798</v>
      </c>
      <c r="AB1819">
        <v>89</v>
      </c>
      <c r="AC1819">
        <v>190.51685393258401</v>
      </c>
      <c r="AD1819">
        <v>0.57051282051282104</v>
      </c>
      <c r="AE1819">
        <v>11</v>
      </c>
      <c r="AF1819">
        <v>102.272727272727</v>
      </c>
      <c r="AG1819">
        <v>0.115789473684211</v>
      </c>
      <c r="AH1819" s="4">
        <v>37</v>
      </c>
      <c r="AI1819">
        <v>0.67272727272727295</v>
      </c>
      <c r="AJ1819" s="4">
        <v>22</v>
      </c>
      <c r="AK1819">
        <v>0.4</v>
      </c>
      <c r="AL1819" s="4">
        <v>38</v>
      </c>
      <c r="AM1819">
        <v>0.426966292134831</v>
      </c>
      <c r="AN1819" s="4">
        <v>25</v>
      </c>
      <c r="AO1819">
        <v>0.28089887640449401</v>
      </c>
      <c r="AP1819" s="4">
        <v>0</v>
      </c>
      <c r="AQ1819">
        <v>0</v>
      </c>
      <c r="AR1819" s="4">
        <v>0</v>
      </c>
      <c r="AS1819">
        <v>0</v>
      </c>
      <c r="AT1819" s="4">
        <v>0</v>
      </c>
      <c r="AU1819" s="4">
        <v>0</v>
      </c>
      <c r="AV1819" s="4">
        <v>0</v>
      </c>
      <c r="AW1819">
        <v>1.56</v>
      </c>
      <c r="AX1819" s="4">
        <f t="shared" si="28"/>
        <v>100</v>
      </c>
      <c r="AY1819" s="4">
        <v>43</v>
      </c>
      <c r="AZ1819" s="4">
        <v>27.6511627906977</v>
      </c>
    </row>
    <row r="1820" spans="1:52" x14ac:dyDescent="0.25">
      <c r="A1820" s="4">
        <v>2017</v>
      </c>
      <c r="B1820" s="4" t="s">
        <v>410</v>
      </c>
      <c r="C1820" t="s">
        <v>53</v>
      </c>
      <c r="D1820" t="s">
        <v>88</v>
      </c>
      <c r="E1820" t="s">
        <v>607</v>
      </c>
      <c r="F1820" s="4">
        <v>61</v>
      </c>
      <c r="G1820">
        <v>23</v>
      </c>
      <c r="H1820">
        <v>3.1739130434782599</v>
      </c>
      <c r="I1820">
        <v>59</v>
      </c>
      <c r="J1820">
        <v>3.2542372881355899</v>
      </c>
      <c r="K1820">
        <v>0</v>
      </c>
      <c r="L1820">
        <v>0</v>
      </c>
      <c r="M1820">
        <v>4</v>
      </c>
      <c r="N1820">
        <v>279.431034482759</v>
      </c>
      <c r="O1820">
        <v>6.5573770491803296E-2</v>
      </c>
      <c r="P1820">
        <v>50</v>
      </c>
      <c r="Q1820">
        <v>18.02</v>
      </c>
      <c r="R1820">
        <v>25</v>
      </c>
      <c r="S1820">
        <v>32.36</v>
      </c>
      <c r="T1820">
        <v>15</v>
      </c>
      <c r="U1820">
        <v>179.8</v>
      </c>
      <c r="V1820">
        <v>15</v>
      </c>
      <c r="W1820">
        <v>42.4</v>
      </c>
      <c r="X1820">
        <v>37</v>
      </c>
      <c r="Y1820">
        <v>108.081081081081</v>
      </c>
      <c r="Z1820">
        <v>18</v>
      </c>
      <c r="AA1820">
        <v>344.66666666666703</v>
      </c>
      <c r="AB1820">
        <v>39</v>
      </c>
      <c r="AC1820">
        <v>132.48717948717899</v>
      </c>
      <c r="AD1820">
        <v>0.63934426229508201</v>
      </c>
      <c r="AE1820">
        <v>9</v>
      </c>
      <c r="AF1820">
        <v>85.4444444444444</v>
      </c>
      <c r="AG1820">
        <v>0.22500000000000001</v>
      </c>
      <c r="AH1820" s="4">
        <v>10</v>
      </c>
      <c r="AI1820">
        <v>0.55555555555555602</v>
      </c>
      <c r="AJ1820" s="4">
        <v>5</v>
      </c>
      <c r="AK1820">
        <v>0.27777777777777801</v>
      </c>
      <c r="AL1820" s="4">
        <v>12</v>
      </c>
      <c r="AM1820">
        <v>0.30769230769230799</v>
      </c>
      <c r="AN1820" s="4">
        <v>3</v>
      </c>
      <c r="AO1820">
        <v>7.69230769230769E-2</v>
      </c>
      <c r="AP1820" s="4">
        <v>0</v>
      </c>
      <c r="AQ1820">
        <v>0</v>
      </c>
      <c r="AR1820" s="4">
        <v>0</v>
      </c>
      <c r="AS1820">
        <v>0</v>
      </c>
      <c r="AT1820" s="4">
        <v>0</v>
      </c>
      <c r="AU1820" s="4">
        <v>2</v>
      </c>
      <c r="AV1820" s="4">
        <v>0</v>
      </c>
      <c r="AW1820">
        <v>1.7878787878787901</v>
      </c>
      <c r="AX1820" s="4">
        <f t="shared" si="28"/>
        <v>34.118644067796566</v>
      </c>
      <c r="AY1820" s="4">
        <v>14</v>
      </c>
      <c r="AZ1820" s="4">
        <v>42.214285714285701</v>
      </c>
    </row>
    <row r="1821" spans="1:52" x14ac:dyDescent="0.25">
      <c r="A1821" s="4">
        <v>2017</v>
      </c>
      <c r="B1821" s="4" t="s">
        <v>410</v>
      </c>
      <c r="C1821" t="s">
        <v>53</v>
      </c>
      <c r="D1821" t="s">
        <v>104</v>
      </c>
      <c r="E1821" t="s">
        <v>623</v>
      </c>
      <c r="F1821" s="4">
        <v>111</v>
      </c>
      <c r="G1821">
        <v>70</v>
      </c>
      <c r="H1821">
        <v>2.8285714285714301</v>
      </c>
      <c r="I1821">
        <v>111</v>
      </c>
      <c r="J1821">
        <v>4.44144144144144</v>
      </c>
      <c r="K1821">
        <v>0</v>
      </c>
      <c r="L1821">
        <v>0</v>
      </c>
      <c r="M1821">
        <v>48</v>
      </c>
      <c r="N1821">
        <v>2606.1111111111099</v>
      </c>
      <c r="O1821">
        <v>0.43243243243243201</v>
      </c>
      <c r="P1821">
        <v>108</v>
      </c>
      <c r="Q1821">
        <v>23.657407407407401</v>
      </c>
      <c r="R1821">
        <v>39</v>
      </c>
      <c r="S1821">
        <v>29.102564102564099</v>
      </c>
      <c r="T1821">
        <v>43</v>
      </c>
      <c r="U1821">
        <v>138.67441860465101</v>
      </c>
      <c r="V1821">
        <v>43</v>
      </c>
      <c r="W1821">
        <v>76.720930232558104</v>
      </c>
      <c r="X1821">
        <v>60</v>
      </c>
      <c r="Y1821">
        <v>117.883333333333</v>
      </c>
      <c r="Z1821">
        <v>49</v>
      </c>
      <c r="AA1821">
        <v>372.63265306122503</v>
      </c>
      <c r="AB1821">
        <v>61</v>
      </c>
      <c r="AC1821">
        <v>153.47540983606601</v>
      </c>
      <c r="AD1821">
        <v>0.54954954954955004</v>
      </c>
      <c r="AE1821">
        <v>6</v>
      </c>
      <c r="AF1821">
        <v>79.6666666666667</v>
      </c>
      <c r="AG1821">
        <v>9.8360655737704902E-2</v>
      </c>
      <c r="AH1821" s="4">
        <v>32</v>
      </c>
      <c r="AI1821">
        <v>0.65306122448979598</v>
      </c>
      <c r="AJ1821" s="4">
        <v>22</v>
      </c>
      <c r="AK1821">
        <v>0.44897959183673503</v>
      </c>
      <c r="AL1821" s="4">
        <v>21</v>
      </c>
      <c r="AM1821">
        <v>0.34426229508196698</v>
      </c>
      <c r="AN1821" s="4">
        <v>11</v>
      </c>
      <c r="AO1821">
        <v>0.18032786885245899</v>
      </c>
      <c r="AP1821" s="4">
        <v>1</v>
      </c>
      <c r="AQ1821">
        <v>9.0090090090090107E-3</v>
      </c>
      <c r="AR1821" s="4">
        <v>1</v>
      </c>
      <c r="AS1821">
        <v>9.0090090090090107E-3</v>
      </c>
      <c r="AT1821" s="4">
        <v>0</v>
      </c>
      <c r="AU1821" s="4">
        <v>0</v>
      </c>
      <c r="AV1821" s="4">
        <v>0</v>
      </c>
      <c r="AW1821">
        <v>1.2471910112359601</v>
      </c>
      <c r="AX1821" s="4">
        <f t="shared" si="28"/>
        <v>88.999999999999645</v>
      </c>
      <c r="AY1821" s="4">
        <v>46</v>
      </c>
      <c r="AZ1821" s="4">
        <v>90</v>
      </c>
    </row>
    <row r="1822" spans="1:52" x14ac:dyDescent="0.25">
      <c r="A1822" s="4">
        <v>2017</v>
      </c>
      <c r="B1822" s="4" t="s">
        <v>410</v>
      </c>
      <c r="C1822" t="s">
        <v>53</v>
      </c>
      <c r="D1822" t="s">
        <v>96</v>
      </c>
      <c r="E1822" t="s">
        <v>615</v>
      </c>
      <c r="F1822" s="4">
        <v>101</v>
      </c>
      <c r="G1822">
        <v>55</v>
      </c>
      <c r="H1822">
        <v>2.9636363636363598</v>
      </c>
      <c r="I1822">
        <v>101</v>
      </c>
      <c r="J1822">
        <v>9.5742574257425694</v>
      </c>
      <c r="K1822">
        <v>4</v>
      </c>
      <c r="L1822">
        <v>3.9603960396039598E-2</v>
      </c>
      <c r="M1822">
        <v>57</v>
      </c>
      <c r="N1822">
        <v>1905.84705882353</v>
      </c>
      <c r="O1822">
        <v>0.56435643564356397</v>
      </c>
      <c r="P1822">
        <v>96</v>
      </c>
      <c r="Q1822">
        <v>44.9375</v>
      </c>
      <c r="R1822">
        <v>31</v>
      </c>
      <c r="S1822">
        <v>50.193548387096797</v>
      </c>
      <c r="T1822">
        <v>37</v>
      </c>
      <c r="U1822">
        <v>152.05405405405401</v>
      </c>
      <c r="V1822">
        <v>33</v>
      </c>
      <c r="W1822">
        <v>52.212121212121197</v>
      </c>
      <c r="X1822">
        <v>57</v>
      </c>
      <c r="Y1822">
        <v>144.47368421052599</v>
      </c>
      <c r="Z1822">
        <v>39</v>
      </c>
      <c r="AA1822">
        <v>289.64102564102598</v>
      </c>
      <c r="AB1822">
        <v>59</v>
      </c>
      <c r="AC1822">
        <v>182.389830508475</v>
      </c>
      <c r="AD1822">
        <v>0.58415841584158401</v>
      </c>
      <c r="AE1822">
        <v>6</v>
      </c>
      <c r="AF1822">
        <v>117</v>
      </c>
      <c r="AG1822">
        <v>0.1</v>
      </c>
      <c r="AH1822" s="4">
        <v>23</v>
      </c>
      <c r="AI1822">
        <v>0.58974358974358998</v>
      </c>
      <c r="AJ1822" s="4">
        <v>11</v>
      </c>
      <c r="AK1822">
        <v>0.28205128205128199</v>
      </c>
      <c r="AL1822" s="4">
        <v>18</v>
      </c>
      <c r="AM1822">
        <v>0.305084745762712</v>
      </c>
      <c r="AN1822" s="4">
        <v>9</v>
      </c>
      <c r="AO1822">
        <v>0.152542372881356</v>
      </c>
      <c r="AP1822" s="4">
        <v>0</v>
      </c>
      <c r="AQ1822">
        <v>0</v>
      </c>
      <c r="AR1822" s="4">
        <v>0</v>
      </c>
      <c r="AS1822">
        <v>0</v>
      </c>
      <c r="AT1822" s="4">
        <v>0</v>
      </c>
      <c r="AU1822" s="4">
        <v>0</v>
      </c>
      <c r="AV1822" s="4">
        <v>0</v>
      </c>
      <c r="AW1822">
        <v>1.32894736842105</v>
      </c>
      <c r="AX1822" s="4">
        <f t="shared" si="28"/>
        <v>76.000000000000156</v>
      </c>
      <c r="AY1822" s="4">
        <v>36</v>
      </c>
      <c r="AZ1822" s="4">
        <v>3.0833333333333299</v>
      </c>
    </row>
    <row r="1823" spans="1:52" x14ac:dyDescent="0.25">
      <c r="A1823" s="4">
        <v>2017</v>
      </c>
      <c r="B1823" s="4" t="s">
        <v>410</v>
      </c>
      <c r="C1823" t="s">
        <v>53</v>
      </c>
      <c r="D1823" t="s">
        <v>102</v>
      </c>
      <c r="E1823" t="s">
        <v>621</v>
      </c>
      <c r="F1823" s="4">
        <v>26</v>
      </c>
      <c r="G1823">
        <v>17</v>
      </c>
      <c r="H1823">
        <v>4.7647058823529402</v>
      </c>
      <c r="I1823">
        <v>25</v>
      </c>
      <c r="J1823">
        <v>6</v>
      </c>
      <c r="K1823">
        <v>0</v>
      </c>
      <c r="L1823">
        <v>0</v>
      </c>
      <c r="M1823">
        <v>7</v>
      </c>
      <c r="N1823">
        <v>1095.2083333333301</v>
      </c>
      <c r="O1823">
        <v>0.269230769230769</v>
      </c>
      <c r="P1823">
        <v>24</v>
      </c>
      <c r="Q1823">
        <v>37.875</v>
      </c>
      <c r="R1823">
        <v>8</v>
      </c>
      <c r="S1823">
        <v>58.625</v>
      </c>
      <c r="T1823">
        <v>12</v>
      </c>
      <c r="U1823">
        <v>139.833333333333</v>
      </c>
      <c r="V1823">
        <v>13</v>
      </c>
      <c r="W1823">
        <v>59.461538461538503</v>
      </c>
      <c r="X1823">
        <v>12</v>
      </c>
      <c r="Y1823">
        <v>150.833333333333</v>
      </c>
      <c r="Z1823">
        <v>13</v>
      </c>
      <c r="AA1823">
        <v>570.15384615384596</v>
      </c>
      <c r="AB1823">
        <v>12</v>
      </c>
      <c r="AC1823">
        <v>209</v>
      </c>
      <c r="AD1823">
        <v>0.46153846153846201</v>
      </c>
      <c r="AE1823">
        <v>2</v>
      </c>
      <c r="AF1823">
        <v>175.5</v>
      </c>
      <c r="AG1823">
        <v>0.16666666666666699</v>
      </c>
      <c r="AH1823" s="4">
        <v>11</v>
      </c>
      <c r="AI1823">
        <v>0.84615384615384603</v>
      </c>
      <c r="AJ1823" s="4">
        <v>5</v>
      </c>
      <c r="AK1823">
        <v>0.38461538461538503</v>
      </c>
      <c r="AL1823" s="4">
        <v>3</v>
      </c>
      <c r="AM1823">
        <v>0.25</v>
      </c>
      <c r="AN1823" s="4">
        <v>0</v>
      </c>
      <c r="AO1823">
        <v>0</v>
      </c>
      <c r="AP1823" s="4">
        <v>0</v>
      </c>
      <c r="AQ1823">
        <v>0</v>
      </c>
      <c r="AR1823" s="4">
        <v>0</v>
      </c>
      <c r="AS1823">
        <v>0</v>
      </c>
      <c r="AT1823" s="4">
        <v>0</v>
      </c>
      <c r="AU1823" s="4">
        <v>0</v>
      </c>
      <c r="AV1823" s="4">
        <v>0</v>
      </c>
      <c r="AW1823">
        <v>1.3</v>
      </c>
      <c r="AX1823" s="4">
        <f t="shared" si="28"/>
        <v>20</v>
      </c>
      <c r="AY1823" s="4">
        <v>13</v>
      </c>
      <c r="AZ1823" s="4">
        <v>26.846153846153801</v>
      </c>
    </row>
    <row r="1824" spans="1:52" x14ac:dyDescent="0.25">
      <c r="A1824" s="4">
        <v>2017</v>
      </c>
      <c r="B1824" s="4" t="s">
        <v>410</v>
      </c>
      <c r="C1824" t="s">
        <v>53</v>
      </c>
      <c r="D1824" t="s">
        <v>105</v>
      </c>
      <c r="E1824" t="s">
        <v>624</v>
      </c>
      <c r="F1824" s="4">
        <v>37</v>
      </c>
      <c r="G1824">
        <v>17</v>
      </c>
      <c r="H1824">
        <v>3.1176470588235299</v>
      </c>
      <c r="I1824">
        <v>36</v>
      </c>
      <c r="J1824">
        <v>3.2777777777777799</v>
      </c>
      <c r="K1824">
        <v>0</v>
      </c>
      <c r="L1824">
        <v>0</v>
      </c>
      <c r="M1824">
        <v>10</v>
      </c>
      <c r="N1824">
        <v>1287.57142857143</v>
      </c>
      <c r="O1824">
        <v>0.27027027027027001</v>
      </c>
      <c r="P1824">
        <v>36</v>
      </c>
      <c r="Q1824">
        <v>21.4166666666667</v>
      </c>
      <c r="R1824">
        <v>11</v>
      </c>
      <c r="S1824">
        <v>47.545454545454497</v>
      </c>
      <c r="T1824">
        <v>7</v>
      </c>
      <c r="U1824">
        <v>165.28571428571399</v>
      </c>
      <c r="V1824">
        <v>7</v>
      </c>
      <c r="W1824">
        <v>48.285714285714299</v>
      </c>
      <c r="X1824">
        <v>27</v>
      </c>
      <c r="Y1824">
        <v>115.481481481481</v>
      </c>
      <c r="Z1824">
        <v>8</v>
      </c>
      <c r="AA1824">
        <v>460.125</v>
      </c>
      <c r="AB1824">
        <v>29</v>
      </c>
      <c r="AC1824">
        <v>154.03448275862101</v>
      </c>
      <c r="AD1824">
        <v>0.78378378378378399</v>
      </c>
      <c r="AE1824">
        <v>3</v>
      </c>
      <c r="AF1824">
        <v>108.666666666667</v>
      </c>
      <c r="AG1824">
        <v>0.10344827586206901</v>
      </c>
      <c r="AH1824" s="4">
        <v>4</v>
      </c>
      <c r="AI1824">
        <v>0.5</v>
      </c>
      <c r="AJ1824" s="4">
        <v>3</v>
      </c>
      <c r="AK1824">
        <v>0.375</v>
      </c>
      <c r="AL1824" s="4">
        <v>9</v>
      </c>
      <c r="AM1824">
        <v>0.31034482758620702</v>
      </c>
      <c r="AN1824" s="4">
        <v>5</v>
      </c>
      <c r="AO1824">
        <v>0.17241379310344801</v>
      </c>
      <c r="AP1824" s="4">
        <v>0</v>
      </c>
      <c r="AQ1824">
        <v>0</v>
      </c>
      <c r="AR1824" s="4">
        <v>0</v>
      </c>
      <c r="AS1824">
        <v>0</v>
      </c>
      <c r="AT1824" s="4">
        <v>0</v>
      </c>
      <c r="AU1824" s="4">
        <v>0</v>
      </c>
      <c r="AV1824" s="4">
        <v>2</v>
      </c>
      <c r="AW1824">
        <v>1.42307692307692</v>
      </c>
      <c r="AX1824" s="4">
        <f t="shared" si="28"/>
        <v>26.000000000000057</v>
      </c>
      <c r="AY1824" s="4">
        <v>6</v>
      </c>
      <c r="AZ1824" s="4">
        <v>6.1666666666666696</v>
      </c>
    </row>
    <row r="1825" spans="1:52" x14ac:dyDescent="0.25">
      <c r="A1825" s="4">
        <v>2017</v>
      </c>
      <c r="B1825" s="4" t="s">
        <v>410</v>
      </c>
      <c r="C1825" t="s">
        <v>53</v>
      </c>
      <c r="D1825" t="s">
        <v>92</v>
      </c>
      <c r="E1825" t="s">
        <v>611</v>
      </c>
      <c r="F1825" s="4">
        <v>10</v>
      </c>
      <c r="G1825">
        <v>7</v>
      </c>
      <c r="H1825">
        <v>2.1428571428571401</v>
      </c>
      <c r="I1825">
        <v>10</v>
      </c>
      <c r="J1825">
        <v>5.6</v>
      </c>
      <c r="K1825">
        <v>0</v>
      </c>
      <c r="L1825">
        <v>0</v>
      </c>
      <c r="M1825">
        <v>5</v>
      </c>
      <c r="N1825">
        <v>2261.1</v>
      </c>
      <c r="O1825">
        <v>0.5</v>
      </c>
      <c r="P1825">
        <v>10</v>
      </c>
      <c r="Q1825">
        <v>23</v>
      </c>
      <c r="R1825">
        <v>5</v>
      </c>
      <c r="S1825">
        <v>40.200000000000003</v>
      </c>
      <c r="T1825">
        <v>7</v>
      </c>
      <c r="U1825">
        <v>133.857142857143</v>
      </c>
      <c r="V1825">
        <v>7</v>
      </c>
      <c r="W1825">
        <v>13.8571428571429</v>
      </c>
      <c r="X1825">
        <v>3</v>
      </c>
      <c r="Y1825">
        <v>106.666666666667</v>
      </c>
      <c r="Z1825">
        <v>6</v>
      </c>
      <c r="AA1825">
        <v>568.16666666666697</v>
      </c>
      <c r="AB1825">
        <v>3</v>
      </c>
      <c r="AC1825">
        <v>139.666666666667</v>
      </c>
      <c r="AD1825">
        <v>0.3</v>
      </c>
      <c r="AE1825">
        <v>0</v>
      </c>
      <c r="AF1825">
        <v>0</v>
      </c>
      <c r="AG1825">
        <v>0</v>
      </c>
      <c r="AH1825" s="4">
        <v>4</v>
      </c>
      <c r="AI1825">
        <v>0.66666666666666696</v>
      </c>
      <c r="AJ1825" s="4">
        <v>4</v>
      </c>
      <c r="AK1825">
        <v>0.66666666666666696</v>
      </c>
      <c r="AL1825" s="4">
        <v>1</v>
      </c>
      <c r="AM1825">
        <v>0.33333333333333298</v>
      </c>
      <c r="AN1825" s="4">
        <v>0</v>
      </c>
      <c r="AO1825">
        <v>0</v>
      </c>
      <c r="AP1825" s="4">
        <v>0</v>
      </c>
      <c r="AQ1825">
        <v>0</v>
      </c>
      <c r="AR1825" s="4">
        <v>0</v>
      </c>
      <c r="AS1825">
        <v>0</v>
      </c>
      <c r="AT1825" s="4">
        <v>0</v>
      </c>
      <c r="AU1825" s="4">
        <v>0</v>
      </c>
      <c r="AV1825" s="4">
        <v>0</v>
      </c>
      <c r="AW1825">
        <v>1.1111111111111101</v>
      </c>
      <c r="AX1825" s="4">
        <f t="shared" si="28"/>
        <v>9.0000000000000089</v>
      </c>
      <c r="AY1825" s="4">
        <v>7</v>
      </c>
      <c r="AZ1825" s="4">
        <v>7.8571428571428603</v>
      </c>
    </row>
    <row r="1826" spans="1:52" x14ac:dyDescent="0.25">
      <c r="A1826" s="4">
        <v>2017</v>
      </c>
      <c r="B1826" s="4" t="s">
        <v>410</v>
      </c>
      <c r="C1826" t="s">
        <v>53</v>
      </c>
      <c r="D1826" t="s">
        <v>90</v>
      </c>
      <c r="E1826" t="s">
        <v>609</v>
      </c>
      <c r="F1826" s="4">
        <v>118</v>
      </c>
      <c r="G1826">
        <v>72</v>
      </c>
      <c r="H1826">
        <v>3.625</v>
      </c>
      <c r="I1826">
        <v>118</v>
      </c>
      <c r="J1826">
        <v>5.0847457627118597</v>
      </c>
      <c r="K1826">
        <v>0</v>
      </c>
      <c r="L1826">
        <v>0</v>
      </c>
      <c r="M1826">
        <v>61</v>
      </c>
      <c r="N1826">
        <v>2032.16</v>
      </c>
      <c r="O1826">
        <v>0.51694915254237295</v>
      </c>
      <c r="P1826">
        <v>114</v>
      </c>
      <c r="Q1826">
        <v>21.850877192982502</v>
      </c>
      <c r="R1826">
        <v>30</v>
      </c>
      <c r="S1826">
        <v>33.233333333333299</v>
      </c>
      <c r="T1826">
        <v>51</v>
      </c>
      <c r="U1826">
        <v>119.54901960784299</v>
      </c>
      <c r="V1826">
        <v>51</v>
      </c>
      <c r="W1826">
        <v>68.529411764705898</v>
      </c>
      <c r="X1826">
        <v>61</v>
      </c>
      <c r="Y1826">
        <v>117.229508196721</v>
      </c>
      <c r="Z1826">
        <v>53</v>
      </c>
      <c r="AA1826">
        <v>328.01886792452802</v>
      </c>
      <c r="AB1826">
        <v>63</v>
      </c>
      <c r="AC1826">
        <v>156.555555555556</v>
      </c>
      <c r="AD1826">
        <v>0.53389830508474601</v>
      </c>
      <c r="AE1826">
        <v>3</v>
      </c>
      <c r="AF1826">
        <v>57</v>
      </c>
      <c r="AG1826">
        <v>4.7619047619047603E-2</v>
      </c>
      <c r="AH1826" s="4">
        <v>34</v>
      </c>
      <c r="AI1826">
        <v>0.64150943396226401</v>
      </c>
      <c r="AJ1826" s="4">
        <v>19</v>
      </c>
      <c r="AK1826">
        <v>0.35849056603773599</v>
      </c>
      <c r="AL1826" s="4">
        <v>16</v>
      </c>
      <c r="AM1826">
        <v>0.25396825396825401</v>
      </c>
      <c r="AN1826" s="4">
        <v>13</v>
      </c>
      <c r="AO1826">
        <v>0.206349206349206</v>
      </c>
      <c r="AP1826" s="4">
        <v>0</v>
      </c>
      <c r="AQ1826">
        <v>0</v>
      </c>
      <c r="AR1826" s="4">
        <v>0</v>
      </c>
      <c r="AS1826">
        <v>0</v>
      </c>
      <c r="AT1826" s="4">
        <v>0</v>
      </c>
      <c r="AU1826" s="4">
        <v>0</v>
      </c>
      <c r="AV1826" s="4">
        <v>1</v>
      </c>
      <c r="AW1826">
        <v>1.5128205128205101</v>
      </c>
      <c r="AX1826" s="4">
        <f t="shared" si="28"/>
        <v>78.000000000000142</v>
      </c>
      <c r="AY1826" s="4">
        <v>44</v>
      </c>
      <c r="AZ1826" s="4">
        <v>27.613636363636399</v>
      </c>
    </row>
    <row r="1827" spans="1:52" x14ac:dyDescent="0.25">
      <c r="A1827" s="4">
        <v>2017</v>
      </c>
      <c r="B1827" s="4" t="s">
        <v>410</v>
      </c>
      <c r="C1827" t="s">
        <v>53</v>
      </c>
      <c r="D1827" t="s">
        <v>91</v>
      </c>
      <c r="E1827" t="s">
        <v>610</v>
      </c>
      <c r="F1827" s="4">
        <v>115</v>
      </c>
      <c r="G1827">
        <v>83</v>
      </c>
      <c r="H1827">
        <v>2.2771084337349401</v>
      </c>
      <c r="I1827">
        <v>115</v>
      </c>
      <c r="J1827">
        <v>4.24347826086957</v>
      </c>
      <c r="K1827">
        <v>0</v>
      </c>
      <c r="L1827">
        <v>0</v>
      </c>
      <c r="M1827">
        <v>17</v>
      </c>
      <c r="N1827">
        <v>492.732142857143</v>
      </c>
      <c r="O1827">
        <v>0.147826086956522</v>
      </c>
      <c r="P1827">
        <v>99</v>
      </c>
      <c r="Q1827">
        <v>18.808080808080799</v>
      </c>
      <c r="R1827">
        <v>21</v>
      </c>
      <c r="S1827">
        <v>38.285714285714299</v>
      </c>
      <c r="T1827">
        <v>16</v>
      </c>
      <c r="U1827">
        <v>134.75</v>
      </c>
      <c r="V1827">
        <v>15</v>
      </c>
      <c r="W1827">
        <v>29</v>
      </c>
      <c r="X1827">
        <v>83</v>
      </c>
      <c r="Y1827">
        <v>83.108433734939794</v>
      </c>
      <c r="Z1827">
        <v>18</v>
      </c>
      <c r="AA1827">
        <v>449.83333333333297</v>
      </c>
      <c r="AB1827">
        <v>95</v>
      </c>
      <c r="AC1827">
        <v>110.747368421053</v>
      </c>
      <c r="AD1827">
        <v>0.82608695652173902</v>
      </c>
      <c r="AE1827">
        <v>21</v>
      </c>
      <c r="AF1827">
        <v>59.952380952380899</v>
      </c>
      <c r="AG1827">
        <v>0.221052631578947</v>
      </c>
      <c r="AH1827" s="4">
        <v>7</v>
      </c>
      <c r="AI1827">
        <v>0.38888888888888901</v>
      </c>
      <c r="AJ1827" s="4">
        <v>6</v>
      </c>
      <c r="AK1827">
        <v>0.33333333333333298</v>
      </c>
      <c r="AL1827" s="4">
        <v>9</v>
      </c>
      <c r="AM1827">
        <v>9.4736842105263203E-2</v>
      </c>
      <c r="AN1827" s="4">
        <v>9</v>
      </c>
      <c r="AO1827">
        <v>9.4736842105263203E-2</v>
      </c>
      <c r="AP1827" s="4">
        <v>6</v>
      </c>
      <c r="AQ1827">
        <v>5.21739130434783E-2</v>
      </c>
      <c r="AR1827" s="4">
        <v>9</v>
      </c>
      <c r="AS1827">
        <v>7.8260869565217397E-2</v>
      </c>
      <c r="AT1827" s="4">
        <v>0</v>
      </c>
      <c r="AU1827" s="4">
        <v>0</v>
      </c>
      <c r="AV1827" s="4">
        <v>0</v>
      </c>
      <c r="AW1827">
        <v>1.47435897435897</v>
      </c>
      <c r="AX1827" s="4">
        <f t="shared" si="28"/>
        <v>78.000000000000227</v>
      </c>
      <c r="AY1827" s="4">
        <v>16</v>
      </c>
      <c r="AZ1827" s="4">
        <v>13.125</v>
      </c>
    </row>
    <row r="1828" spans="1:52" x14ac:dyDescent="0.25">
      <c r="A1828" s="4">
        <v>2017</v>
      </c>
      <c r="B1828" s="4" t="s">
        <v>410</v>
      </c>
      <c r="C1828" t="s">
        <v>53</v>
      </c>
      <c r="D1828" t="s">
        <v>95</v>
      </c>
      <c r="E1828" t="s">
        <v>614</v>
      </c>
      <c r="F1828" s="4">
        <v>25</v>
      </c>
      <c r="G1828">
        <v>16</v>
      </c>
      <c r="H1828">
        <v>2.8125</v>
      </c>
      <c r="I1828">
        <v>25</v>
      </c>
      <c r="J1828">
        <v>4.4400000000000004</v>
      </c>
      <c r="K1828">
        <v>0</v>
      </c>
      <c r="L1828">
        <v>0</v>
      </c>
      <c r="M1828">
        <v>0</v>
      </c>
      <c r="N1828">
        <v>352.4</v>
      </c>
      <c r="O1828">
        <v>0</v>
      </c>
      <c r="P1828">
        <v>24</v>
      </c>
      <c r="Q1828">
        <v>22.7916666666667</v>
      </c>
      <c r="R1828">
        <v>8</v>
      </c>
      <c r="S1828">
        <v>51.625</v>
      </c>
      <c r="T1828">
        <v>11</v>
      </c>
      <c r="U1828">
        <v>180</v>
      </c>
      <c r="V1828">
        <v>11</v>
      </c>
      <c r="W1828">
        <v>56.727272727272698</v>
      </c>
      <c r="X1828">
        <v>13</v>
      </c>
      <c r="Y1828">
        <v>125.384615384615</v>
      </c>
      <c r="Z1828">
        <v>11</v>
      </c>
      <c r="AA1828">
        <v>572.72727272727298</v>
      </c>
      <c r="AB1828">
        <v>13</v>
      </c>
      <c r="AC1828">
        <v>148.230769230769</v>
      </c>
      <c r="AD1828">
        <v>0.52</v>
      </c>
      <c r="AE1828">
        <v>0</v>
      </c>
      <c r="AF1828">
        <v>0</v>
      </c>
      <c r="AG1828">
        <v>0</v>
      </c>
      <c r="AH1828" s="4">
        <v>9</v>
      </c>
      <c r="AI1828">
        <v>0.81818181818181801</v>
      </c>
      <c r="AJ1828" s="4">
        <v>7</v>
      </c>
      <c r="AK1828">
        <v>0.63636363636363602</v>
      </c>
      <c r="AL1828" s="4">
        <v>6</v>
      </c>
      <c r="AM1828">
        <v>0.46153846153846201</v>
      </c>
      <c r="AN1828" s="4">
        <v>3</v>
      </c>
      <c r="AO1828">
        <v>0.230769230769231</v>
      </c>
      <c r="AP1828" s="4">
        <v>0</v>
      </c>
      <c r="AQ1828">
        <v>0</v>
      </c>
      <c r="AR1828" s="4">
        <v>0</v>
      </c>
      <c r="AS1828">
        <v>0</v>
      </c>
      <c r="AT1828" s="4">
        <v>0</v>
      </c>
      <c r="AU1828" s="4">
        <v>0</v>
      </c>
      <c r="AV1828" s="4">
        <v>1</v>
      </c>
      <c r="AW1828">
        <v>1.19047619047619</v>
      </c>
      <c r="AX1828" s="4">
        <f t="shared" si="28"/>
        <v>21.000000000000007</v>
      </c>
      <c r="AY1828" s="4">
        <v>10</v>
      </c>
      <c r="AZ1828" s="4">
        <v>33.6</v>
      </c>
    </row>
    <row r="1829" spans="1:52" x14ac:dyDescent="0.25">
      <c r="A1829" s="4">
        <v>2017</v>
      </c>
      <c r="B1829" s="4" t="s">
        <v>410</v>
      </c>
      <c r="C1829" t="s">
        <v>53</v>
      </c>
      <c r="D1829" t="s">
        <v>107</v>
      </c>
      <c r="E1829" t="s">
        <v>626</v>
      </c>
      <c r="F1829" s="4">
        <v>41</v>
      </c>
      <c r="G1829">
        <v>29</v>
      </c>
      <c r="H1829">
        <v>5.3793103448275899</v>
      </c>
      <c r="I1829">
        <v>41</v>
      </c>
      <c r="J1829">
        <v>6.6829268292682897</v>
      </c>
      <c r="K1829">
        <v>0</v>
      </c>
      <c r="L1829">
        <v>0</v>
      </c>
      <c r="M1829">
        <v>13</v>
      </c>
      <c r="N1829">
        <v>978.17948717948696</v>
      </c>
      <c r="O1829">
        <v>0.31707317073170699</v>
      </c>
      <c r="P1829">
        <v>38</v>
      </c>
      <c r="Q1829">
        <v>15.473684210526301</v>
      </c>
      <c r="R1829">
        <v>8</v>
      </c>
      <c r="S1829">
        <v>23.875</v>
      </c>
      <c r="T1829">
        <v>17</v>
      </c>
      <c r="U1829">
        <v>138.58823529411799</v>
      </c>
      <c r="V1829">
        <v>16</v>
      </c>
      <c r="W1829">
        <v>29.4375</v>
      </c>
      <c r="X1829">
        <v>21</v>
      </c>
      <c r="Y1829">
        <v>104.80952380952399</v>
      </c>
      <c r="Z1829">
        <v>18</v>
      </c>
      <c r="AA1829">
        <v>442.83333333333297</v>
      </c>
      <c r="AB1829">
        <v>22</v>
      </c>
      <c r="AC1829">
        <v>143.727272727273</v>
      </c>
      <c r="AD1829">
        <v>0.53658536585365901</v>
      </c>
      <c r="AE1829">
        <v>4</v>
      </c>
      <c r="AF1829">
        <v>119.5</v>
      </c>
      <c r="AG1829">
        <v>0.18181818181818199</v>
      </c>
      <c r="AH1829" s="4">
        <v>13</v>
      </c>
      <c r="AI1829">
        <v>0.72222222222222199</v>
      </c>
      <c r="AJ1829" s="4">
        <v>9</v>
      </c>
      <c r="AK1829">
        <v>0.5</v>
      </c>
      <c r="AL1829" s="4">
        <v>8</v>
      </c>
      <c r="AM1829">
        <v>0.36363636363636398</v>
      </c>
      <c r="AN1829" s="4">
        <v>2</v>
      </c>
      <c r="AO1829">
        <v>9.0909090909090898E-2</v>
      </c>
      <c r="AP1829" s="4">
        <v>0</v>
      </c>
      <c r="AQ1829">
        <v>0</v>
      </c>
      <c r="AR1829" s="4">
        <v>0</v>
      </c>
      <c r="AS1829">
        <v>0</v>
      </c>
      <c r="AT1829" s="4">
        <v>0</v>
      </c>
      <c r="AU1829" s="4">
        <v>0</v>
      </c>
      <c r="AV1829" s="4">
        <v>1</v>
      </c>
      <c r="AW1829">
        <v>1.28125</v>
      </c>
      <c r="AX1829" s="4">
        <f t="shared" si="28"/>
        <v>32</v>
      </c>
      <c r="AY1829" s="4">
        <v>16</v>
      </c>
      <c r="AZ1829" s="4">
        <v>23.9375</v>
      </c>
    </row>
    <row r="1830" spans="1:52" x14ac:dyDescent="0.25">
      <c r="A1830" s="4">
        <v>2017</v>
      </c>
      <c r="B1830" s="4" t="s">
        <v>410</v>
      </c>
      <c r="C1830" t="s">
        <v>53</v>
      </c>
      <c r="D1830" t="s">
        <v>101</v>
      </c>
      <c r="E1830" t="s">
        <v>620</v>
      </c>
      <c r="F1830" s="4">
        <v>63</v>
      </c>
      <c r="G1830">
        <v>38</v>
      </c>
      <c r="H1830">
        <v>2.8421052631578898</v>
      </c>
      <c r="I1830">
        <v>63</v>
      </c>
      <c r="J1830">
        <v>3.9682539682539701</v>
      </c>
      <c r="K1830">
        <v>0</v>
      </c>
      <c r="L1830">
        <v>0</v>
      </c>
      <c r="M1830">
        <v>11</v>
      </c>
      <c r="N1830">
        <v>600.35483870967698</v>
      </c>
      <c r="O1830">
        <v>0.17460317460317501</v>
      </c>
      <c r="P1830">
        <v>60</v>
      </c>
      <c r="Q1830">
        <v>42.766666666666701</v>
      </c>
      <c r="R1830">
        <v>19</v>
      </c>
      <c r="S1830">
        <v>45.105263157894697</v>
      </c>
      <c r="T1830">
        <v>23</v>
      </c>
      <c r="U1830">
        <v>148.78260869565199</v>
      </c>
      <c r="V1830">
        <v>21</v>
      </c>
      <c r="W1830">
        <v>55.523809523809497</v>
      </c>
      <c r="X1830">
        <v>33</v>
      </c>
      <c r="Y1830">
        <v>127.575757575758</v>
      </c>
      <c r="Z1830">
        <v>23</v>
      </c>
      <c r="AA1830">
        <v>390.47826086956502</v>
      </c>
      <c r="AB1830">
        <v>36</v>
      </c>
      <c r="AC1830">
        <v>165.722222222222</v>
      </c>
      <c r="AD1830">
        <v>0.57142857142857095</v>
      </c>
      <c r="AE1830">
        <v>3</v>
      </c>
      <c r="AF1830">
        <v>81</v>
      </c>
      <c r="AG1830">
        <v>8.1081081081081099E-2</v>
      </c>
      <c r="AH1830" s="4">
        <v>13</v>
      </c>
      <c r="AI1830">
        <v>0.565217391304348</v>
      </c>
      <c r="AJ1830" s="4">
        <v>5</v>
      </c>
      <c r="AK1830">
        <v>0.217391304347826</v>
      </c>
      <c r="AL1830" s="4">
        <v>8</v>
      </c>
      <c r="AM1830">
        <v>0.22222222222222199</v>
      </c>
      <c r="AN1830" s="4">
        <v>7</v>
      </c>
      <c r="AO1830">
        <v>0.194444444444444</v>
      </c>
      <c r="AP1830" s="4">
        <v>0</v>
      </c>
      <c r="AQ1830">
        <v>0</v>
      </c>
      <c r="AR1830" s="4">
        <v>0</v>
      </c>
      <c r="AS1830">
        <v>0</v>
      </c>
      <c r="AT1830" s="4">
        <v>0</v>
      </c>
      <c r="AU1830" s="4">
        <v>0</v>
      </c>
      <c r="AV1830" s="4">
        <v>1</v>
      </c>
      <c r="AW1830">
        <v>1.4</v>
      </c>
      <c r="AX1830" s="4">
        <f t="shared" si="28"/>
        <v>45</v>
      </c>
      <c r="AY1830" s="4">
        <v>21</v>
      </c>
      <c r="AZ1830" s="4">
        <v>6.3809523809523796</v>
      </c>
    </row>
    <row r="1831" spans="1:52" x14ac:dyDescent="0.25">
      <c r="A1831" s="4">
        <v>2017</v>
      </c>
      <c r="B1831" s="4" t="s">
        <v>410</v>
      </c>
      <c r="C1831" t="s">
        <v>53</v>
      </c>
      <c r="D1831" t="s">
        <v>89</v>
      </c>
      <c r="E1831" t="s">
        <v>608</v>
      </c>
      <c r="F1831" s="4">
        <v>106</v>
      </c>
      <c r="G1831">
        <v>58</v>
      </c>
      <c r="H1831">
        <v>6.5862068965517198</v>
      </c>
      <c r="I1831">
        <v>106</v>
      </c>
      <c r="J1831">
        <v>7.0660377358490596</v>
      </c>
      <c r="K1831">
        <v>0</v>
      </c>
      <c r="L1831">
        <v>0</v>
      </c>
      <c r="M1831">
        <v>42</v>
      </c>
      <c r="N1831">
        <v>1867.87234042553</v>
      </c>
      <c r="O1831">
        <v>0.39622641509433998</v>
      </c>
      <c r="P1831">
        <v>98</v>
      </c>
      <c r="Q1831">
        <v>28.2959183673469</v>
      </c>
      <c r="R1831">
        <v>35</v>
      </c>
      <c r="S1831">
        <v>47.371428571428602</v>
      </c>
      <c r="T1831">
        <v>33</v>
      </c>
      <c r="U1831">
        <v>137.030303030303</v>
      </c>
      <c r="V1831">
        <v>26</v>
      </c>
      <c r="W1831">
        <v>51.307692307692299</v>
      </c>
      <c r="X1831">
        <v>61</v>
      </c>
      <c r="Y1831">
        <v>114.590163934426</v>
      </c>
      <c r="Z1831">
        <v>34</v>
      </c>
      <c r="AA1831">
        <v>303.35294117647101</v>
      </c>
      <c r="AB1831">
        <v>69</v>
      </c>
      <c r="AC1831">
        <v>138.81159420289899</v>
      </c>
      <c r="AD1831">
        <v>0.65094339622641495</v>
      </c>
      <c r="AE1831">
        <v>15</v>
      </c>
      <c r="AF1831">
        <v>86.533333333333303</v>
      </c>
      <c r="AG1831">
        <v>0.20833333333333301</v>
      </c>
      <c r="AH1831" s="4">
        <v>23</v>
      </c>
      <c r="AI1831">
        <v>0.67647058823529405</v>
      </c>
      <c r="AJ1831" s="4">
        <v>12</v>
      </c>
      <c r="AK1831">
        <v>0.35294117647058798</v>
      </c>
      <c r="AL1831" s="4">
        <v>14</v>
      </c>
      <c r="AM1831">
        <v>0.202898550724638</v>
      </c>
      <c r="AN1831" s="4">
        <v>9</v>
      </c>
      <c r="AO1831">
        <v>0.13043478260869601</v>
      </c>
      <c r="AP1831" s="4">
        <v>0</v>
      </c>
      <c r="AQ1831">
        <v>0</v>
      </c>
      <c r="AR1831" s="4">
        <v>0</v>
      </c>
      <c r="AS1831">
        <v>0</v>
      </c>
      <c r="AT1831" s="4">
        <v>0</v>
      </c>
      <c r="AU1831" s="4">
        <v>0</v>
      </c>
      <c r="AV1831" s="4">
        <v>1</v>
      </c>
      <c r="AW1831">
        <v>1.2771084337349401</v>
      </c>
      <c r="AX1831" s="4">
        <f t="shared" si="28"/>
        <v>82.999999999999972</v>
      </c>
      <c r="AY1831" s="4">
        <v>29</v>
      </c>
      <c r="AZ1831" s="4">
        <v>47.965517241379303</v>
      </c>
    </row>
    <row r="1832" spans="1:52" x14ac:dyDescent="0.25">
      <c r="A1832" s="4">
        <v>2017</v>
      </c>
      <c r="B1832" s="4" t="s">
        <v>410</v>
      </c>
      <c r="C1832" t="s">
        <v>53</v>
      </c>
      <c r="D1832" t="s">
        <v>103</v>
      </c>
      <c r="E1832" t="s">
        <v>622</v>
      </c>
      <c r="F1832" s="4">
        <v>120</v>
      </c>
      <c r="G1832">
        <v>75</v>
      </c>
      <c r="H1832">
        <v>4.6399999999999997</v>
      </c>
      <c r="I1832">
        <v>119</v>
      </c>
      <c r="J1832">
        <v>5.7983193277310896</v>
      </c>
      <c r="K1832">
        <v>0</v>
      </c>
      <c r="L1832">
        <v>0</v>
      </c>
      <c r="M1832">
        <v>88</v>
      </c>
      <c r="N1832">
        <v>2092.70652173913</v>
      </c>
      <c r="O1832">
        <v>0.73333333333333295</v>
      </c>
      <c r="P1832">
        <v>113</v>
      </c>
      <c r="Q1832">
        <v>32.327433628318602</v>
      </c>
      <c r="R1832">
        <v>31</v>
      </c>
      <c r="S1832">
        <v>45.774193548387103</v>
      </c>
      <c r="T1832">
        <v>51</v>
      </c>
      <c r="U1832">
        <v>167.862745098039</v>
      </c>
      <c r="V1832">
        <v>49</v>
      </c>
      <c r="W1832">
        <v>41.142857142857103</v>
      </c>
      <c r="X1832">
        <v>62</v>
      </c>
      <c r="Y1832">
        <v>138.54838709677401</v>
      </c>
      <c r="Z1832">
        <v>51</v>
      </c>
      <c r="AA1832">
        <v>323.01960784313701</v>
      </c>
      <c r="AB1832">
        <v>64</v>
      </c>
      <c r="AC1832">
        <v>160.046875</v>
      </c>
      <c r="AD1832">
        <v>0.53333333333333299</v>
      </c>
      <c r="AE1832">
        <v>16</v>
      </c>
      <c r="AF1832">
        <v>96.8125</v>
      </c>
      <c r="AG1832">
        <v>0.246153846153846</v>
      </c>
      <c r="AH1832" s="4">
        <v>41</v>
      </c>
      <c r="AI1832">
        <v>0.80392156862745101</v>
      </c>
      <c r="AJ1832" s="4">
        <v>18</v>
      </c>
      <c r="AK1832">
        <v>0.35294117647058798</v>
      </c>
      <c r="AL1832" s="4">
        <v>17</v>
      </c>
      <c r="AM1832">
        <v>0.265625</v>
      </c>
      <c r="AN1832" s="4">
        <v>15</v>
      </c>
      <c r="AO1832">
        <v>0.234375</v>
      </c>
      <c r="AP1832" s="4">
        <v>0</v>
      </c>
      <c r="AQ1832">
        <v>0</v>
      </c>
      <c r="AR1832" s="4">
        <v>2</v>
      </c>
      <c r="AS1832">
        <v>1.6666666666666701E-2</v>
      </c>
      <c r="AT1832" s="4">
        <v>0</v>
      </c>
      <c r="AU1832" s="4">
        <v>1</v>
      </c>
      <c r="AV1832" s="4">
        <v>4</v>
      </c>
      <c r="AW1832">
        <v>1.26595744680851</v>
      </c>
      <c r="AX1832" s="4">
        <f t="shared" si="28"/>
        <v>94.789915966386602</v>
      </c>
      <c r="AY1832" s="4">
        <v>51</v>
      </c>
      <c r="AZ1832" s="4">
        <v>55.137254901960802</v>
      </c>
    </row>
    <row r="1833" spans="1:52" x14ac:dyDescent="0.25">
      <c r="A1833" s="4">
        <v>2017</v>
      </c>
      <c r="B1833" s="4" t="s">
        <v>410</v>
      </c>
      <c r="C1833" t="s">
        <v>53</v>
      </c>
      <c r="D1833" t="s">
        <v>78</v>
      </c>
      <c r="E1833" t="s">
        <v>597</v>
      </c>
      <c r="F1833" s="4">
        <v>173</v>
      </c>
      <c r="G1833">
        <v>99</v>
      </c>
      <c r="H1833">
        <v>4.1111111111111098</v>
      </c>
      <c r="I1833">
        <v>171</v>
      </c>
      <c r="J1833">
        <v>6.4327485380117002</v>
      </c>
      <c r="K1833">
        <v>2</v>
      </c>
      <c r="L1833">
        <v>1.1695906432748499E-2</v>
      </c>
      <c r="M1833">
        <v>29</v>
      </c>
      <c r="N1833">
        <v>386.13496932515301</v>
      </c>
      <c r="O1833">
        <v>0.16763005780346801</v>
      </c>
      <c r="P1833">
        <v>158</v>
      </c>
      <c r="Q1833">
        <v>23.9873417721519</v>
      </c>
      <c r="R1833">
        <v>58</v>
      </c>
      <c r="S1833">
        <v>41.241379310344797</v>
      </c>
      <c r="T1833">
        <v>81</v>
      </c>
      <c r="U1833">
        <v>138.58024691358</v>
      </c>
      <c r="V1833">
        <v>78</v>
      </c>
      <c r="W1833">
        <v>45.115384615384599</v>
      </c>
      <c r="X1833">
        <v>81</v>
      </c>
      <c r="Y1833">
        <v>113.975308641975</v>
      </c>
      <c r="Z1833">
        <v>82</v>
      </c>
      <c r="AA1833">
        <v>347.69512195122002</v>
      </c>
      <c r="AB1833">
        <v>82</v>
      </c>
      <c r="AC1833">
        <v>150.451219512195</v>
      </c>
      <c r="AD1833">
        <v>0.47398843930635798</v>
      </c>
      <c r="AE1833">
        <v>21</v>
      </c>
      <c r="AF1833">
        <v>118.142857142857</v>
      </c>
      <c r="AG1833">
        <v>0.25301204819277101</v>
      </c>
      <c r="AH1833" s="4">
        <v>66</v>
      </c>
      <c r="AI1833">
        <v>0.80487804878048796</v>
      </c>
      <c r="AJ1833" s="4">
        <v>27</v>
      </c>
      <c r="AK1833">
        <v>0.32926829268292701</v>
      </c>
      <c r="AL1833" s="4">
        <v>22</v>
      </c>
      <c r="AM1833">
        <v>0.26829268292682901</v>
      </c>
      <c r="AN1833" s="4">
        <v>11</v>
      </c>
      <c r="AO1833">
        <v>0.134146341463415</v>
      </c>
      <c r="AP1833" s="4">
        <v>0</v>
      </c>
      <c r="AQ1833">
        <v>0</v>
      </c>
      <c r="AR1833" s="4">
        <v>0</v>
      </c>
      <c r="AS1833">
        <v>0</v>
      </c>
      <c r="AT1833" s="4">
        <v>0</v>
      </c>
      <c r="AU1833" s="4">
        <v>1</v>
      </c>
      <c r="AV1833" s="4">
        <v>1</v>
      </c>
      <c r="AW1833">
        <v>2.0235294117647098</v>
      </c>
      <c r="AX1833" s="4">
        <f t="shared" si="28"/>
        <v>85.494186046511459</v>
      </c>
      <c r="AY1833" s="4">
        <v>75</v>
      </c>
      <c r="AZ1833" s="4">
        <v>31.626666666666701</v>
      </c>
    </row>
    <row r="1834" spans="1:52" x14ac:dyDescent="0.25">
      <c r="A1834" s="4">
        <v>2017</v>
      </c>
      <c r="B1834" s="4" t="s">
        <v>410</v>
      </c>
      <c r="C1834" t="s">
        <v>53</v>
      </c>
      <c r="D1834" t="s">
        <v>73</v>
      </c>
      <c r="E1834" t="s">
        <v>592</v>
      </c>
      <c r="F1834" s="4">
        <v>104</v>
      </c>
      <c r="G1834">
        <v>58</v>
      </c>
      <c r="H1834">
        <v>27.758620689655199</v>
      </c>
      <c r="I1834">
        <v>103</v>
      </c>
      <c r="J1834">
        <v>4.6310679611650496</v>
      </c>
      <c r="K1834">
        <v>2</v>
      </c>
      <c r="L1834">
        <v>1.94174757281553E-2</v>
      </c>
      <c r="M1834">
        <v>14</v>
      </c>
      <c r="N1834">
        <v>160.434782608696</v>
      </c>
      <c r="O1834">
        <v>0.134615384615385</v>
      </c>
      <c r="P1834">
        <v>91</v>
      </c>
      <c r="Q1834">
        <v>22.450549450549399</v>
      </c>
      <c r="R1834">
        <v>17</v>
      </c>
      <c r="S1834">
        <v>50.882352941176499</v>
      </c>
      <c r="T1834">
        <v>44</v>
      </c>
      <c r="U1834">
        <v>134.43181818181799</v>
      </c>
      <c r="V1834">
        <v>45</v>
      </c>
      <c r="W1834">
        <v>54.644444444444403</v>
      </c>
      <c r="X1834">
        <v>52</v>
      </c>
      <c r="Y1834">
        <v>112.019230769231</v>
      </c>
      <c r="Z1834">
        <v>41</v>
      </c>
      <c r="AA1834">
        <v>358.34146341463401</v>
      </c>
      <c r="AB1834">
        <v>53</v>
      </c>
      <c r="AC1834">
        <v>169.264150943396</v>
      </c>
      <c r="AD1834">
        <v>0.50961538461538503</v>
      </c>
      <c r="AE1834">
        <v>8</v>
      </c>
      <c r="AF1834">
        <v>67.75</v>
      </c>
      <c r="AG1834">
        <v>0.145454545454545</v>
      </c>
      <c r="AH1834" s="4">
        <v>30</v>
      </c>
      <c r="AI1834">
        <v>0.73170731707317105</v>
      </c>
      <c r="AJ1834" s="4">
        <v>19</v>
      </c>
      <c r="AK1834">
        <v>0.46341463414634199</v>
      </c>
      <c r="AL1834" s="4">
        <v>11</v>
      </c>
      <c r="AM1834">
        <v>0.20754716981132099</v>
      </c>
      <c r="AN1834" s="4">
        <v>10</v>
      </c>
      <c r="AO1834">
        <v>0.18867924528301899</v>
      </c>
      <c r="AP1834" s="4">
        <v>0</v>
      </c>
      <c r="AQ1834">
        <v>0</v>
      </c>
      <c r="AR1834" s="4">
        <v>0</v>
      </c>
      <c r="AS1834">
        <v>0</v>
      </c>
      <c r="AT1834" s="4">
        <v>0</v>
      </c>
      <c r="AU1834" s="4">
        <v>0</v>
      </c>
      <c r="AV1834" s="4">
        <v>1</v>
      </c>
      <c r="AW1834">
        <v>1.8245614035087701</v>
      </c>
      <c r="AX1834" s="4">
        <f t="shared" si="28"/>
        <v>57.000000000000057</v>
      </c>
      <c r="AY1834" s="4">
        <v>38</v>
      </c>
      <c r="AZ1834" s="4">
        <v>23.026315789473699</v>
      </c>
    </row>
    <row r="1835" spans="1:52" x14ac:dyDescent="0.25">
      <c r="A1835" s="4">
        <v>2017</v>
      </c>
      <c r="B1835" s="4" t="s">
        <v>410</v>
      </c>
      <c r="C1835" t="s">
        <v>53</v>
      </c>
      <c r="D1835" t="s">
        <v>61</v>
      </c>
      <c r="E1835" t="s">
        <v>580</v>
      </c>
      <c r="F1835" s="4">
        <v>220</v>
      </c>
      <c r="G1835">
        <v>137</v>
      </c>
      <c r="H1835">
        <v>2.8175182481751802</v>
      </c>
      <c r="I1835">
        <v>220</v>
      </c>
      <c r="J1835">
        <v>6.1045454545454501</v>
      </c>
      <c r="K1835">
        <v>13</v>
      </c>
      <c r="L1835">
        <v>5.9090909090909097E-2</v>
      </c>
      <c r="M1835">
        <v>19</v>
      </c>
      <c r="N1835">
        <v>204.866336633663</v>
      </c>
      <c r="O1835">
        <v>8.6363636363636406E-2</v>
      </c>
      <c r="P1835">
        <v>203</v>
      </c>
      <c r="Q1835">
        <v>18.645320197044299</v>
      </c>
      <c r="R1835">
        <v>60</v>
      </c>
      <c r="S1835">
        <v>29.133333333333301</v>
      </c>
      <c r="T1835">
        <v>78</v>
      </c>
      <c r="U1835">
        <v>138.57692307692301</v>
      </c>
      <c r="V1835">
        <v>74</v>
      </c>
      <c r="W1835">
        <v>62.824324324324301</v>
      </c>
      <c r="X1835">
        <v>126</v>
      </c>
      <c r="Y1835">
        <v>125.992063492063</v>
      </c>
      <c r="Z1835">
        <v>70</v>
      </c>
      <c r="AA1835">
        <v>343.62857142857098</v>
      </c>
      <c r="AB1835">
        <v>136</v>
      </c>
      <c r="AC1835">
        <v>181.61029411764699</v>
      </c>
      <c r="AD1835">
        <v>0.61818181818181805</v>
      </c>
      <c r="AE1835">
        <v>11</v>
      </c>
      <c r="AF1835">
        <v>102.636363636364</v>
      </c>
      <c r="AG1835">
        <v>7.9710144927536197E-2</v>
      </c>
      <c r="AH1835" s="4">
        <v>49</v>
      </c>
      <c r="AI1835">
        <v>0.7</v>
      </c>
      <c r="AJ1835" s="4">
        <v>25</v>
      </c>
      <c r="AK1835">
        <v>0.35714285714285698</v>
      </c>
      <c r="AL1835" s="4">
        <v>45</v>
      </c>
      <c r="AM1835">
        <v>0.33088235294117602</v>
      </c>
      <c r="AN1835" s="4">
        <v>22</v>
      </c>
      <c r="AO1835">
        <v>0.161764705882353</v>
      </c>
      <c r="AP1835" s="4">
        <v>1</v>
      </c>
      <c r="AQ1835">
        <v>4.5454545454545496E-3</v>
      </c>
      <c r="AR1835" s="4">
        <v>0</v>
      </c>
      <c r="AS1835">
        <v>0</v>
      </c>
      <c r="AT1835" s="4">
        <v>0</v>
      </c>
      <c r="AU1835" s="4">
        <v>0</v>
      </c>
      <c r="AV1835" s="4">
        <v>1</v>
      </c>
      <c r="AW1835">
        <v>1.9298245614035101</v>
      </c>
      <c r="AX1835" s="4">
        <f t="shared" si="28"/>
        <v>113.99999999999991</v>
      </c>
      <c r="AY1835" s="4">
        <v>66</v>
      </c>
      <c r="AZ1835" s="4">
        <v>23.409090909090899</v>
      </c>
    </row>
    <row r="1836" spans="1:52" x14ac:dyDescent="0.25">
      <c r="A1836" s="4">
        <v>2017</v>
      </c>
      <c r="B1836" s="4" t="s">
        <v>410</v>
      </c>
      <c r="C1836" t="s">
        <v>53</v>
      </c>
      <c r="D1836" t="s">
        <v>60</v>
      </c>
      <c r="E1836" t="s">
        <v>579</v>
      </c>
      <c r="F1836" s="4">
        <v>190</v>
      </c>
      <c r="G1836">
        <v>123</v>
      </c>
      <c r="H1836">
        <v>3.8699186991869898</v>
      </c>
      <c r="I1836">
        <v>186</v>
      </c>
      <c r="J1836">
        <v>5.6451612903225801</v>
      </c>
      <c r="K1836">
        <v>2</v>
      </c>
      <c r="L1836">
        <v>1.0752688172042999E-2</v>
      </c>
      <c r="M1836">
        <v>13</v>
      </c>
      <c r="N1836">
        <v>103.71348314606701</v>
      </c>
      <c r="O1836">
        <v>6.8421052631578896E-2</v>
      </c>
      <c r="P1836">
        <v>164</v>
      </c>
      <c r="Q1836">
        <v>30.695121951219502</v>
      </c>
      <c r="R1836">
        <v>46</v>
      </c>
      <c r="S1836">
        <v>36.086956521739097</v>
      </c>
      <c r="T1836">
        <v>63</v>
      </c>
      <c r="U1836">
        <v>135.28571428571399</v>
      </c>
      <c r="V1836">
        <v>63</v>
      </c>
      <c r="W1836">
        <v>52.984126984127002</v>
      </c>
      <c r="X1836">
        <v>102</v>
      </c>
      <c r="Y1836">
        <v>120.137254901961</v>
      </c>
      <c r="Z1836">
        <v>63</v>
      </c>
      <c r="AA1836">
        <v>382.57142857142901</v>
      </c>
      <c r="AB1836">
        <v>115</v>
      </c>
      <c r="AC1836">
        <v>175.94782608695701</v>
      </c>
      <c r="AD1836">
        <v>0.60526315789473695</v>
      </c>
      <c r="AE1836">
        <v>17</v>
      </c>
      <c r="AF1836">
        <v>102.88235294117599</v>
      </c>
      <c r="AG1836">
        <v>0.14285714285714299</v>
      </c>
      <c r="AH1836" s="4">
        <v>33</v>
      </c>
      <c r="AI1836">
        <v>0.52380952380952395</v>
      </c>
      <c r="AJ1836" s="4">
        <v>21</v>
      </c>
      <c r="AK1836">
        <v>0.33333333333333298</v>
      </c>
      <c r="AL1836" s="4">
        <v>20</v>
      </c>
      <c r="AM1836">
        <v>0.173913043478261</v>
      </c>
      <c r="AN1836" s="4">
        <v>9</v>
      </c>
      <c r="AO1836">
        <v>7.8260869565217397E-2</v>
      </c>
      <c r="AP1836" s="4">
        <v>0</v>
      </c>
      <c r="AQ1836">
        <v>0</v>
      </c>
      <c r="AR1836" s="4">
        <v>0</v>
      </c>
      <c r="AS1836">
        <v>0</v>
      </c>
      <c r="AT1836" s="4">
        <v>0</v>
      </c>
      <c r="AU1836" s="4">
        <v>0</v>
      </c>
      <c r="AV1836" s="4">
        <v>4</v>
      </c>
      <c r="AW1836">
        <v>1.82692307692308</v>
      </c>
      <c r="AX1836" s="4">
        <f t="shared" si="28"/>
        <v>103.99999999999983</v>
      </c>
      <c r="AY1836" s="4">
        <v>55</v>
      </c>
      <c r="AZ1836" s="4">
        <v>24.818181818181799</v>
      </c>
    </row>
    <row r="1837" spans="1:52" x14ac:dyDescent="0.25">
      <c r="A1837" s="4">
        <v>2017</v>
      </c>
      <c r="B1837" s="4" t="s">
        <v>410</v>
      </c>
      <c r="C1837" t="s">
        <v>53</v>
      </c>
      <c r="D1837" t="s">
        <v>54</v>
      </c>
      <c r="E1837" t="s">
        <v>573</v>
      </c>
      <c r="F1837" s="4">
        <v>54</v>
      </c>
      <c r="G1837">
        <v>23</v>
      </c>
      <c r="H1837">
        <v>4.0434782608695699</v>
      </c>
      <c r="I1837">
        <v>52</v>
      </c>
      <c r="J1837">
        <v>7.3653846153846203</v>
      </c>
      <c r="K1837">
        <v>2</v>
      </c>
      <c r="L1837">
        <v>3.8461538461538498E-2</v>
      </c>
      <c r="M1837">
        <v>33</v>
      </c>
      <c r="N1837">
        <v>2470</v>
      </c>
      <c r="O1837">
        <v>0.61111111111111105</v>
      </c>
      <c r="P1837">
        <v>35</v>
      </c>
      <c r="Q1837">
        <v>44.8</v>
      </c>
      <c r="R1837">
        <v>10</v>
      </c>
      <c r="S1837">
        <v>22.2</v>
      </c>
      <c r="T1837">
        <v>10</v>
      </c>
      <c r="U1837">
        <v>166.1</v>
      </c>
      <c r="V1837">
        <v>10</v>
      </c>
      <c r="W1837">
        <v>74.8</v>
      </c>
      <c r="X1837">
        <v>39</v>
      </c>
      <c r="Y1837">
        <v>126.589743589744</v>
      </c>
      <c r="Z1837">
        <v>11</v>
      </c>
      <c r="AA1837">
        <v>385.54545454545502</v>
      </c>
      <c r="AB1837">
        <v>41</v>
      </c>
      <c r="AC1837">
        <v>158.68292682926801</v>
      </c>
      <c r="AD1837">
        <v>0.75925925925925897</v>
      </c>
      <c r="AE1837">
        <v>12</v>
      </c>
      <c r="AF1837">
        <v>126.5</v>
      </c>
      <c r="AG1837">
        <v>0.292682926829268</v>
      </c>
      <c r="AH1837" s="4">
        <v>8</v>
      </c>
      <c r="AI1837">
        <v>0.72727272727272696</v>
      </c>
      <c r="AJ1837" s="4">
        <v>3</v>
      </c>
      <c r="AK1837">
        <v>0.27272727272727298</v>
      </c>
      <c r="AL1837" s="4">
        <v>8</v>
      </c>
      <c r="AM1837">
        <v>0.19512195121951201</v>
      </c>
      <c r="AN1837" s="4">
        <v>8</v>
      </c>
      <c r="AO1837">
        <v>0.19512195121951201</v>
      </c>
      <c r="AP1837" s="4">
        <v>0</v>
      </c>
      <c r="AQ1837">
        <v>0</v>
      </c>
      <c r="AR1837" s="4">
        <v>0</v>
      </c>
      <c r="AS1837">
        <v>0</v>
      </c>
      <c r="AT1837" s="4">
        <v>0</v>
      </c>
      <c r="AU1837" s="4">
        <v>2</v>
      </c>
      <c r="AV1837" s="4">
        <v>2</v>
      </c>
      <c r="AW1837">
        <v>1.44444444444444</v>
      </c>
      <c r="AX1837" s="4">
        <f t="shared" si="28"/>
        <v>37.3846153846155</v>
      </c>
      <c r="AY1837" s="4">
        <v>8</v>
      </c>
      <c r="AZ1837" s="4">
        <v>50.25</v>
      </c>
    </row>
    <row r="1838" spans="1:52" x14ac:dyDescent="0.25">
      <c r="A1838" s="4">
        <v>2017</v>
      </c>
      <c r="B1838" s="4" t="s">
        <v>410</v>
      </c>
      <c r="C1838" t="s">
        <v>53</v>
      </c>
      <c r="D1838" t="s">
        <v>82</v>
      </c>
      <c r="E1838" t="s">
        <v>601</v>
      </c>
      <c r="F1838" s="4">
        <v>167</v>
      </c>
      <c r="G1838">
        <v>83</v>
      </c>
      <c r="H1838">
        <v>2.5783132530120501</v>
      </c>
      <c r="I1838">
        <v>165</v>
      </c>
      <c r="J1838">
        <v>3.9939393939393901</v>
      </c>
      <c r="K1838">
        <v>6</v>
      </c>
      <c r="L1838">
        <v>3.6363636363636397E-2</v>
      </c>
      <c r="M1838">
        <v>33</v>
      </c>
      <c r="N1838">
        <v>1009.95705521472</v>
      </c>
      <c r="O1838">
        <v>0.19760479041916201</v>
      </c>
      <c r="P1838">
        <v>44</v>
      </c>
      <c r="Q1838">
        <v>52.840909090909101</v>
      </c>
      <c r="R1838">
        <v>51</v>
      </c>
      <c r="S1838">
        <v>25.6078431372549</v>
      </c>
      <c r="T1838">
        <v>13</v>
      </c>
      <c r="U1838">
        <v>121.92307692307701</v>
      </c>
      <c r="V1838">
        <v>13</v>
      </c>
      <c r="W1838">
        <v>69.846153846153797</v>
      </c>
      <c r="X1838">
        <v>143</v>
      </c>
      <c r="Y1838">
        <v>62.881118881118901</v>
      </c>
      <c r="Z1838">
        <v>11</v>
      </c>
      <c r="AA1838">
        <v>350.72727272727298</v>
      </c>
      <c r="AB1838">
        <v>151</v>
      </c>
      <c r="AC1838">
        <v>86.801324503311307</v>
      </c>
      <c r="AD1838">
        <v>0.90419161676646698</v>
      </c>
      <c r="AE1838">
        <v>102</v>
      </c>
      <c r="AF1838">
        <v>57.607843137254903</v>
      </c>
      <c r="AG1838">
        <v>0.67105263157894701</v>
      </c>
      <c r="AH1838" s="4">
        <v>2</v>
      </c>
      <c r="AI1838">
        <v>0.18181818181818199</v>
      </c>
      <c r="AJ1838" s="4">
        <v>3</v>
      </c>
      <c r="AK1838">
        <v>0.27272727272727298</v>
      </c>
      <c r="AL1838" s="4">
        <v>17</v>
      </c>
      <c r="AM1838">
        <v>0.112582781456954</v>
      </c>
      <c r="AN1838" s="4">
        <v>12</v>
      </c>
      <c r="AO1838">
        <v>7.9470198675496706E-2</v>
      </c>
      <c r="AP1838" s="4">
        <v>0</v>
      </c>
      <c r="AQ1838">
        <v>0</v>
      </c>
      <c r="AR1838" s="4">
        <v>0</v>
      </c>
      <c r="AS1838">
        <v>0</v>
      </c>
      <c r="AT1838" s="4">
        <v>1</v>
      </c>
      <c r="AU1838" s="4">
        <v>1</v>
      </c>
      <c r="AV1838" s="4">
        <v>2</v>
      </c>
      <c r="AW1838">
        <v>1.65</v>
      </c>
      <c r="AX1838" s="4">
        <f t="shared" si="28"/>
        <v>101.21212121212122</v>
      </c>
      <c r="AY1838" s="4">
        <v>11</v>
      </c>
      <c r="AZ1838" s="4">
        <v>20.090909090909101</v>
      </c>
    </row>
    <row r="1839" spans="1:52" x14ac:dyDescent="0.25">
      <c r="A1839" s="4">
        <v>2017</v>
      </c>
      <c r="B1839" s="4" t="s">
        <v>410</v>
      </c>
      <c r="C1839" t="s">
        <v>53</v>
      </c>
      <c r="D1839" t="s">
        <v>295</v>
      </c>
      <c r="E1839" t="s">
        <v>800</v>
      </c>
      <c r="F1839" s="4">
        <v>164</v>
      </c>
      <c r="G1839">
        <v>91</v>
      </c>
      <c r="H1839">
        <v>2.9120879120879102</v>
      </c>
      <c r="I1839">
        <v>164</v>
      </c>
      <c r="J1839">
        <v>4.4085365853658498</v>
      </c>
      <c r="K1839">
        <v>0</v>
      </c>
      <c r="L1839">
        <v>0</v>
      </c>
      <c r="M1839">
        <v>17</v>
      </c>
      <c r="N1839">
        <v>255.143790849673</v>
      </c>
      <c r="O1839">
        <v>0.103658536585366</v>
      </c>
      <c r="P1839">
        <v>145</v>
      </c>
      <c r="Q1839">
        <v>23.910344827586201</v>
      </c>
      <c r="R1839">
        <v>52</v>
      </c>
      <c r="S1839">
        <v>44.384615384615401</v>
      </c>
      <c r="T1839">
        <v>31</v>
      </c>
      <c r="U1839">
        <v>147.58064516128999</v>
      </c>
      <c r="V1839">
        <v>31</v>
      </c>
      <c r="W1839">
        <v>40.387096774193601</v>
      </c>
      <c r="X1839">
        <v>127</v>
      </c>
      <c r="Y1839">
        <v>127.511811023622</v>
      </c>
      <c r="Z1839">
        <v>30</v>
      </c>
      <c r="AA1839">
        <v>355.3</v>
      </c>
      <c r="AB1839">
        <v>129</v>
      </c>
      <c r="AC1839">
        <v>174.51937984496101</v>
      </c>
      <c r="AD1839">
        <v>0.78658536585365901</v>
      </c>
      <c r="AE1839">
        <v>17</v>
      </c>
      <c r="AF1839">
        <v>93</v>
      </c>
      <c r="AG1839">
        <v>0.12977099236641201</v>
      </c>
      <c r="AH1839" s="4">
        <v>24</v>
      </c>
      <c r="AI1839">
        <v>0.8</v>
      </c>
      <c r="AJ1839" s="4">
        <v>11</v>
      </c>
      <c r="AK1839">
        <v>0.36666666666666697</v>
      </c>
      <c r="AL1839" s="4">
        <v>33</v>
      </c>
      <c r="AM1839">
        <v>0.25581395348837199</v>
      </c>
      <c r="AN1839" s="4">
        <v>20</v>
      </c>
      <c r="AO1839">
        <v>0.15503875968992201</v>
      </c>
      <c r="AP1839" s="4">
        <v>1</v>
      </c>
      <c r="AQ1839">
        <v>6.0975609756097598E-3</v>
      </c>
      <c r="AR1839" s="4">
        <v>1</v>
      </c>
      <c r="AS1839">
        <v>6.0975609756097598E-3</v>
      </c>
      <c r="AT1839" s="4">
        <v>0</v>
      </c>
      <c r="AU1839" s="4">
        <v>0</v>
      </c>
      <c r="AV1839" s="4">
        <v>2</v>
      </c>
      <c r="AW1839">
        <v>1.76344086021505</v>
      </c>
      <c r="AX1839" s="4">
        <f t="shared" si="28"/>
        <v>93.000000000000199</v>
      </c>
      <c r="AY1839" s="4">
        <v>28</v>
      </c>
      <c r="AZ1839" s="4">
        <v>21.785714285714299</v>
      </c>
    </row>
    <row r="1840" spans="1:52" x14ac:dyDescent="0.25">
      <c r="A1840" s="4">
        <v>2017</v>
      </c>
      <c r="B1840" s="4" t="s">
        <v>410</v>
      </c>
      <c r="C1840" t="s">
        <v>53</v>
      </c>
      <c r="D1840" t="s">
        <v>296</v>
      </c>
      <c r="E1840" t="s">
        <v>801</v>
      </c>
      <c r="F1840" s="4">
        <v>172</v>
      </c>
      <c r="G1840">
        <v>95</v>
      </c>
      <c r="H1840">
        <v>3.69473684210526</v>
      </c>
      <c r="I1840">
        <v>172</v>
      </c>
      <c r="J1840">
        <v>5.1104651162790704</v>
      </c>
      <c r="K1840">
        <v>8</v>
      </c>
      <c r="L1840">
        <v>4.6511627906976702E-2</v>
      </c>
      <c r="M1840">
        <v>14</v>
      </c>
      <c r="N1840">
        <v>255.427672955975</v>
      </c>
      <c r="O1840">
        <v>8.1395348837209294E-2</v>
      </c>
      <c r="P1840">
        <v>148</v>
      </c>
      <c r="Q1840">
        <v>30.229729729729701</v>
      </c>
      <c r="R1840">
        <v>39</v>
      </c>
      <c r="S1840">
        <v>41.3333333333333</v>
      </c>
      <c r="T1840">
        <v>40</v>
      </c>
      <c r="U1840">
        <v>139.9</v>
      </c>
      <c r="V1840">
        <v>38</v>
      </c>
      <c r="W1840">
        <v>62.026315789473699</v>
      </c>
      <c r="X1840">
        <v>114</v>
      </c>
      <c r="Y1840">
        <v>143.614035087719</v>
      </c>
      <c r="Z1840">
        <v>41</v>
      </c>
      <c r="AA1840">
        <v>333.73170731707302</v>
      </c>
      <c r="AB1840">
        <v>124</v>
      </c>
      <c r="AC1840">
        <v>184.177419354839</v>
      </c>
      <c r="AD1840">
        <v>0.72093023255814004</v>
      </c>
      <c r="AE1840">
        <v>28</v>
      </c>
      <c r="AF1840">
        <v>112.928571428571</v>
      </c>
      <c r="AG1840">
        <v>0.22222222222222199</v>
      </c>
      <c r="AH1840" s="4">
        <v>34</v>
      </c>
      <c r="AI1840">
        <v>0.82926829268292701</v>
      </c>
      <c r="AJ1840" s="4">
        <v>17</v>
      </c>
      <c r="AK1840">
        <v>0.41463414634146301</v>
      </c>
      <c r="AL1840" s="4">
        <v>39</v>
      </c>
      <c r="AM1840">
        <v>0.31451612903225801</v>
      </c>
      <c r="AN1840" s="4">
        <v>17</v>
      </c>
      <c r="AO1840">
        <v>0.13709677419354799</v>
      </c>
      <c r="AP1840" s="4">
        <v>2</v>
      </c>
      <c r="AQ1840">
        <v>1.16279069767442E-2</v>
      </c>
      <c r="AR1840" s="4">
        <v>3</v>
      </c>
      <c r="AS1840">
        <v>1.74418604651163E-2</v>
      </c>
      <c r="AT1840" s="4">
        <v>0</v>
      </c>
      <c r="AU1840" s="4">
        <v>0</v>
      </c>
      <c r="AV1840" s="4">
        <v>1</v>
      </c>
      <c r="AW1840">
        <v>1.8297872340425501</v>
      </c>
      <c r="AX1840" s="4">
        <f t="shared" si="28"/>
        <v>94.000000000000156</v>
      </c>
      <c r="AY1840" s="4">
        <v>25</v>
      </c>
      <c r="AZ1840" s="4">
        <v>27.32</v>
      </c>
    </row>
    <row r="1841" spans="1:52" x14ac:dyDescent="0.25">
      <c r="A1841" s="4">
        <v>2017</v>
      </c>
      <c r="B1841" s="4" t="s">
        <v>410</v>
      </c>
      <c r="C1841" t="s">
        <v>53</v>
      </c>
      <c r="D1841" t="s">
        <v>299</v>
      </c>
      <c r="E1841" t="s">
        <v>804</v>
      </c>
      <c r="F1841" s="4">
        <v>3</v>
      </c>
      <c r="G1841">
        <v>1</v>
      </c>
      <c r="H1841">
        <v>3</v>
      </c>
      <c r="I1841">
        <v>3</v>
      </c>
      <c r="J1841">
        <v>20.3333333333333</v>
      </c>
      <c r="K1841">
        <v>0</v>
      </c>
      <c r="L1841">
        <v>0</v>
      </c>
      <c r="M1841">
        <v>0</v>
      </c>
      <c r="N1841">
        <v>-64</v>
      </c>
      <c r="O1841">
        <v>0</v>
      </c>
      <c r="P1841">
        <v>2</v>
      </c>
      <c r="Q1841">
        <v>53</v>
      </c>
      <c r="R1841">
        <v>1</v>
      </c>
      <c r="S1841">
        <v>83</v>
      </c>
      <c r="T1841">
        <v>1</v>
      </c>
      <c r="U1841">
        <v>93</v>
      </c>
      <c r="V1841">
        <v>1</v>
      </c>
      <c r="W1841">
        <v>70</v>
      </c>
      <c r="X1841">
        <v>1</v>
      </c>
      <c r="Y1841">
        <v>143</v>
      </c>
      <c r="Z1841">
        <v>2</v>
      </c>
      <c r="AA1841">
        <v>242</v>
      </c>
      <c r="AB1841">
        <v>1</v>
      </c>
      <c r="AC1841">
        <v>169</v>
      </c>
      <c r="AD1841">
        <v>0.33333333333333298</v>
      </c>
      <c r="AE1841">
        <v>0</v>
      </c>
      <c r="AF1841">
        <v>0</v>
      </c>
      <c r="AG1841">
        <v>0</v>
      </c>
      <c r="AH1841" s="4">
        <v>1</v>
      </c>
      <c r="AI1841">
        <v>0.5</v>
      </c>
      <c r="AJ1841" s="4">
        <v>1</v>
      </c>
      <c r="AK1841">
        <v>0.5</v>
      </c>
      <c r="AL1841" s="4">
        <v>0</v>
      </c>
      <c r="AM1841">
        <v>0</v>
      </c>
      <c r="AN1841" s="4">
        <v>0</v>
      </c>
      <c r="AO1841">
        <v>0</v>
      </c>
      <c r="AP1841" s="4">
        <v>0</v>
      </c>
      <c r="AQ1841">
        <v>0</v>
      </c>
      <c r="AR1841" s="4">
        <v>0</v>
      </c>
      <c r="AS1841">
        <v>0</v>
      </c>
      <c r="AT1841" s="4">
        <v>0</v>
      </c>
      <c r="AU1841" s="4">
        <v>0</v>
      </c>
      <c r="AV1841" s="4">
        <v>0</v>
      </c>
      <c r="AW1841">
        <v>1</v>
      </c>
      <c r="AX1841" s="4">
        <f t="shared" si="28"/>
        <v>3</v>
      </c>
      <c r="AY1841" s="4">
        <v>1</v>
      </c>
      <c r="AZ1841" s="4">
        <v>7</v>
      </c>
    </row>
    <row r="1842" spans="1:52" x14ac:dyDescent="0.25">
      <c r="A1842" s="4">
        <v>2017</v>
      </c>
      <c r="B1842" s="4" t="s">
        <v>410</v>
      </c>
      <c r="C1842" t="s">
        <v>53</v>
      </c>
      <c r="D1842" t="s">
        <v>385</v>
      </c>
      <c r="E1842" t="s">
        <v>883</v>
      </c>
      <c r="F1842" s="4">
        <v>18</v>
      </c>
      <c r="G1842">
        <v>14</v>
      </c>
      <c r="H1842">
        <v>3.0714285714285698</v>
      </c>
      <c r="I1842">
        <v>18</v>
      </c>
      <c r="J1842">
        <v>4.2222222222222197</v>
      </c>
      <c r="K1842">
        <v>0</v>
      </c>
      <c r="L1842">
        <v>0</v>
      </c>
      <c r="M1842">
        <v>9</v>
      </c>
      <c r="N1842">
        <v>1619</v>
      </c>
      <c r="O1842">
        <v>0.5</v>
      </c>
      <c r="P1842">
        <v>18</v>
      </c>
      <c r="Q1842">
        <v>18.2777777777778</v>
      </c>
      <c r="R1842">
        <v>4</v>
      </c>
      <c r="S1842">
        <v>30.75</v>
      </c>
      <c r="T1842">
        <v>7</v>
      </c>
      <c r="U1842">
        <v>100.571428571429</v>
      </c>
      <c r="V1842">
        <v>7</v>
      </c>
      <c r="W1842">
        <v>101.142857142857</v>
      </c>
      <c r="X1842">
        <v>10</v>
      </c>
      <c r="Y1842">
        <v>118.4</v>
      </c>
      <c r="Z1842">
        <v>8</v>
      </c>
      <c r="AA1842">
        <v>421.625</v>
      </c>
      <c r="AB1842">
        <v>10</v>
      </c>
      <c r="AC1842">
        <v>145.1</v>
      </c>
      <c r="AD1842">
        <v>0.55555555555555602</v>
      </c>
      <c r="AE1842">
        <v>1</v>
      </c>
      <c r="AF1842">
        <v>121</v>
      </c>
      <c r="AG1842">
        <v>0.1</v>
      </c>
      <c r="AH1842" s="4">
        <v>3</v>
      </c>
      <c r="AI1842">
        <v>0.375</v>
      </c>
      <c r="AJ1842" s="4">
        <v>2</v>
      </c>
      <c r="AK1842">
        <v>0.25</v>
      </c>
      <c r="AL1842" s="4">
        <v>2</v>
      </c>
      <c r="AM1842">
        <v>0.2</v>
      </c>
      <c r="AN1842" s="4">
        <v>1</v>
      </c>
      <c r="AO1842">
        <v>0.1</v>
      </c>
      <c r="AP1842" s="4">
        <v>0</v>
      </c>
      <c r="AQ1842">
        <v>0</v>
      </c>
      <c r="AR1842" s="4">
        <v>0</v>
      </c>
      <c r="AS1842">
        <v>0</v>
      </c>
      <c r="AT1842" s="4">
        <v>0</v>
      </c>
      <c r="AU1842" s="4">
        <v>0</v>
      </c>
      <c r="AV1842" s="4">
        <v>0</v>
      </c>
      <c r="AW1842">
        <v>1</v>
      </c>
      <c r="AX1842" s="4">
        <f t="shared" si="28"/>
        <v>18</v>
      </c>
      <c r="AY1842" s="4">
        <v>7</v>
      </c>
      <c r="AZ1842" s="4">
        <v>12.5714285714286</v>
      </c>
    </row>
    <row r="1843" spans="1:52" x14ac:dyDescent="0.25">
      <c r="A1843" s="4">
        <v>2017</v>
      </c>
      <c r="B1843" s="4" t="s">
        <v>410</v>
      </c>
      <c r="C1843" t="s">
        <v>53</v>
      </c>
      <c r="D1843" t="s">
        <v>387</v>
      </c>
      <c r="E1843" t="s">
        <v>885</v>
      </c>
      <c r="F1843" s="4">
        <v>50</v>
      </c>
      <c r="G1843">
        <v>27</v>
      </c>
      <c r="H1843">
        <v>2.1481481481481501</v>
      </c>
      <c r="I1843">
        <v>50</v>
      </c>
      <c r="J1843">
        <v>3.02</v>
      </c>
      <c r="K1843">
        <v>0</v>
      </c>
      <c r="L1843">
        <v>0</v>
      </c>
      <c r="M1843">
        <v>9</v>
      </c>
      <c r="N1843">
        <v>677.69387755102002</v>
      </c>
      <c r="O1843">
        <v>0.18</v>
      </c>
      <c r="P1843">
        <v>48</v>
      </c>
      <c r="Q1843">
        <v>29.8541666666667</v>
      </c>
      <c r="R1843">
        <v>13</v>
      </c>
      <c r="S1843">
        <v>32.846153846153797</v>
      </c>
      <c r="T1843">
        <v>24</v>
      </c>
      <c r="U1843">
        <v>133</v>
      </c>
      <c r="V1843">
        <v>23</v>
      </c>
      <c r="W1843">
        <v>51.956521739130402</v>
      </c>
      <c r="X1843">
        <v>23</v>
      </c>
      <c r="Y1843">
        <v>117.565217391304</v>
      </c>
      <c r="Z1843">
        <v>25</v>
      </c>
      <c r="AA1843">
        <v>317.2</v>
      </c>
      <c r="AB1843">
        <v>25</v>
      </c>
      <c r="AC1843">
        <v>139.08000000000001</v>
      </c>
      <c r="AD1843">
        <v>0.5</v>
      </c>
      <c r="AE1843">
        <v>1</v>
      </c>
      <c r="AF1843">
        <v>262</v>
      </c>
      <c r="AG1843">
        <v>0.04</v>
      </c>
      <c r="AH1843" s="4">
        <v>19</v>
      </c>
      <c r="AI1843">
        <v>0.76</v>
      </c>
      <c r="AJ1843" s="4">
        <v>9</v>
      </c>
      <c r="AK1843">
        <v>0.36</v>
      </c>
      <c r="AL1843" s="4">
        <v>7</v>
      </c>
      <c r="AM1843">
        <v>0.28000000000000003</v>
      </c>
      <c r="AN1843" s="4">
        <v>2</v>
      </c>
      <c r="AO1843">
        <v>0.08</v>
      </c>
      <c r="AP1843" s="4">
        <v>0</v>
      </c>
      <c r="AQ1843">
        <v>0</v>
      </c>
      <c r="AR1843" s="4">
        <v>0</v>
      </c>
      <c r="AS1843">
        <v>0</v>
      </c>
      <c r="AT1843" s="4">
        <v>0</v>
      </c>
      <c r="AU1843" s="4">
        <v>0</v>
      </c>
      <c r="AV1843" s="4">
        <v>2</v>
      </c>
      <c r="AW1843">
        <v>1.1111111111111101</v>
      </c>
      <c r="AX1843" s="4">
        <f t="shared" si="28"/>
        <v>45.000000000000043</v>
      </c>
      <c r="AY1843" s="4">
        <v>24</v>
      </c>
      <c r="AZ1843" s="4">
        <v>12.3333333333333</v>
      </c>
    </row>
    <row r="1844" spans="1:52" x14ac:dyDescent="0.25">
      <c r="A1844" s="4">
        <v>2017</v>
      </c>
      <c r="B1844" s="4" t="s">
        <v>410</v>
      </c>
      <c r="C1844" t="s">
        <v>53</v>
      </c>
      <c r="D1844" t="s">
        <v>61</v>
      </c>
      <c r="E1844" t="s">
        <v>580</v>
      </c>
      <c r="F1844" s="4">
        <v>1</v>
      </c>
      <c r="G1844">
        <v>1</v>
      </c>
      <c r="H1844">
        <v>1</v>
      </c>
      <c r="I1844">
        <v>1</v>
      </c>
      <c r="J1844">
        <v>5</v>
      </c>
      <c r="K1844">
        <v>0</v>
      </c>
      <c r="L1844">
        <v>0</v>
      </c>
      <c r="M1844">
        <v>0</v>
      </c>
      <c r="N1844">
        <v>207</v>
      </c>
      <c r="O1844">
        <v>0</v>
      </c>
      <c r="P1844">
        <v>1</v>
      </c>
      <c r="Q1844">
        <v>6</v>
      </c>
      <c r="R1844">
        <v>1</v>
      </c>
      <c r="S1844">
        <v>31</v>
      </c>
      <c r="T1844">
        <v>0</v>
      </c>
      <c r="U1844">
        <v>0</v>
      </c>
      <c r="V1844">
        <v>0</v>
      </c>
      <c r="W1844">
        <v>0</v>
      </c>
      <c r="X1844">
        <v>1</v>
      </c>
      <c r="Y1844">
        <v>140</v>
      </c>
      <c r="Z1844">
        <v>0</v>
      </c>
      <c r="AA1844">
        <v>0</v>
      </c>
      <c r="AB1844">
        <v>1</v>
      </c>
      <c r="AC1844">
        <v>161</v>
      </c>
      <c r="AD1844">
        <v>1</v>
      </c>
      <c r="AE1844">
        <v>0</v>
      </c>
      <c r="AF1844">
        <v>0</v>
      </c>
      <c r="AG1844">
        <v>0</v>
      </c>
      <c r="AH1844" s="4">
        <v>0</v>
      </c>
      <c r="AI1844">
        <v>0</v>
      </c>
      <c r="AJ1844" s="4">
        <v>0</v>
      </c>
      <c r="AK1844">
        <v>0</v>
      </c>
      <c r="AL1844" s="4">
        <v>0</v>
      </c>
      <c r="AM1844">
        <v>0</v>
      </c>
      <c r="AN1844" s="4">
        <v>1</v>
      </c>
      <c r="AO1844">
        <v>1</v>
      </c>
      <c r="AP1844" s="4">
        <v>0</v>
      </c>
      <c r="AQ1844">
        <v>0</v>
      </c>
      <c r="AR1844" s="4">
        <v>0</v>
      </c>
      <c r="AS1844">
        <v>0</v>
      </c>
      <c r="AT1844" s="4">
        <v>0</v>
      </c>
      <c r="AU1844" s="4">
        <v>0</v>
      </c>
      <c r="AV1844" s="4">
        <v>0</v>
      </c>
      <c r="AW1844">
        <v>1</v>
      </c>
      <c r="AX1844" s="4">
        <f t="shared" si="28"/>
        <v>1</v>
      </c>
      <c r="AY1844" s="4">
        <v>0</v>
      </c>
      <c r="AZ1844" s="4">
        <v>0</v>
      </c>
    </row>
    <row r="1845" spans="1:52" x14ac:dyDescent="0.25">
      <c r="A1845" s="4">
        <v>2017</v>
      </c>
      <c r="B1845" s="4" t="s">
        <v>410</v>
      </c>
      <c r="C1845" t="s">
        <v>53</v>
      </c>
      <c r="D1845" t="s">
        <v>413</v>
      </c>
      <c r="E1845" t="s">
        <v>909</v>
      </c>
      <c r="F1845" s="4">
        <v>56</v>
      </c>
      <c r="G1845">
        <v>24</v>
      </c>
      <c r="H1845">
        <v>3.4166666666666701</v>
      </c>
      <c r="I1845">
        <v>56</v>
      </c>
      <c r="J1845">
        <v>3.625</v>
      </c>
      <c r="K1845">
        <v>0</v>
      </c>
      <c r="L1845">
        <v>0</v>
      </c>
      <c r="M1845">
        <v>26</v>
      </c>
      <c r="N1845">
        <v>2162.6181818181799</v>
      </c>
      <c r="O1845">
        <v>0.46428571428571402</v>
      </c>
      <c r="P1845">
        <v>49</v>
      </c>
      <c r="Q1845">
        <v>32.081632653061199</v>
      </c>
      <c r="R1845">
        <v>9</v>
      </c>
      <c r="S1845">
        <v>82.1111111111111</v>
      </c>
      <c r="T1845">
        <v>16</v>
      </c>
      <c r="U1845">
        <v>132.3125</v>
      </c>
      <c r="V1845">
        <v>15</v>
      </c>
      <c r="W1845">
        <v>70.400000000000006</v>
      </c>
      <c r="X1845">
        <v>37</v>
      </c>
      <c r="Y1845">
        <v>159.16216216216199</v>
      </c>
      <c r="Z1845">
        <v>18</v>
      </c>
      <c r="AA1845">
        <v>340.83333333333297</v>
      </c>
      <c r="AB1845">
        <v>38</v>
      </c>
      <c r="AC1845">
        <v>179.31578947368399</v>
      </c>
      <c r="AD1845">
        <v>0.67857142857142905</v>
      </c>
      <c r="AE1845">
        <v>4</v>
      </c>
      <c r="AF1845">
        <v>112.25</v>
      </c>
      <c r="AG1845">
        <v>0.105263157894737</v>
      </c>
      <c r="AH1845" s="4">
        <v>11</v>
      </c>
      <c r="AI1845">
        <v>0.61111111111111105</v>
      </c>
      <c r="AJ1845" s="4">
        <v>6</v>
      </c>
      <c r="AK1845">
        <v>0.33333333333333298</v>
      </c>
      <c r="AL1845" s="4">
        <v>17</v>
      </c>
      <c r="AM1845">
        <v>0.44736842105263203</v>
      </c>
      <c r="AN1845" s="4">
        <v>5</v>
      </c>
      <c r="AO1845">
        <v>0.13157894736842099</v>
      </c>
      <c r="AP1845" s="4">
        <v>0</v>
      </c>
      <c r="AQ1845">
        <v>0</v>
      </c>
      <c r="AR1845" s="4">
        <v>0</v>
      </c>
      <c r="AS1845">
        <v>0</v>
      </c>
      <c r="AT1845" s="4">
        <v>0</v>
      </c>
      <c r="AU1845" s="4">
        <v>0</v>
      </c>
      <c r="AV1845" s="4">
        <v>0</v>
      </c>
      <c r="AW1845">
        <v>1.19148936170213</v>
      </c>
      <c r="AX1845" s="4">
        <f t="shared" si="28"/>
        <v>46.999999999999908</v>
      </c>
      <c r="AY1845" s="4">
        <v>9</v>
      </c>
      <c r="AZ1845" s="4">
        <v>21.8888888888889</v>
      </c>
    </row>
    <row r="1846" spans="1:52" x14ac:dyDescent="0.25">
      <c r="A1846" s="4">
        <v>2017</v>
      </c>
      <c r="B1846" s="4" t="s">
        <v>410</v>
      </c>
      <c r="C1846" t="s">
        <v>116</v>
      </c>
      <c r="D1846" t="s">
        <v>134</v>
      </c>
      <c r="E1846" t="s">
        <v>650</v>
      </c>
      <c r="F1846" s="4">
        <v>198</v>
      </c>
      <c r="G1846">
        <v>109</v>
      </c>
      <c r="H1846">
        <v>9.5871559633027505</v>
      </c>
      <c r="I1846">
        <v>194</v>
      </c>
      <c r="J1846">
        <v>8.5773195876288693</v>
      </c>
      <c r="K1846">
        <v>8</v>
      </c>
      <c r="L1846">
        <v>4.1237113402061903E-2</v>
      </c>
      <c r="M1846">
        <v>12</v>
      </c>
      <c r="N1846">
        <v>30.0267379679144</v>
      </c>
      <c r="O1846">
        <v>6.0606060606060601E-2</v>
      </c>
      <c r="P1846">
        <v>188</v>
      </c>
      <c r="Q1846">
        <v>19.356382978723399</v>
      </c>
      <c r="R1846">
        <v>53</v>
      </c>
      <c r="S1846">
        <v>76.150943396226396</v>
      </c>
      <c r="T1846">
        <v>0</v>
      </c>
      <c r="U1846">
        <v>0</v>
      </c>
      <c r="V1846">
        <v>0</v>
      </c>
      <c r="W1846">
        <v>0</v>
      </c>
      <c r="X1846">
        <v>62</v>
      </c>
      <c r="Y1846">
        <v>116.774193548387</v>
      </c>
      <c r="Z1846">
        <v>117</v>
      </c>
      <c r="AA1846">
        <v>294.71794871794901</v>
      </c>
      <c r="AB1846">
        <v>76</v>
      </c>
      <c r="AC1846">
        <v>205.18421052631601</v>
      </c>
      <c r="AD1846">
        <v>0.38383838383838398</v>
      </c>
      <c r="AE1846">
        <v>3</v>
      </c>
      <c r="AF1846">
        <v>68</v>
      </c>
      <c r="AG1846">
        <v>3.7499999999999999E-2</v>
      </c>
      <c r="AH1846" s="4">
        <v>56</v>
      </c>
      <c r="AI1846">
        <v>0.47863247863247899</v>
      </c>
      <c r="AJ1846" s="4">
        <v>22</v>
      </c>
      <c r="AK1846">
        <v>0.188034188034188</v>
      </c>
      <c r="AL1846" s="4">
        <v>21</v>
      </c>
      <c r="AM1846">
        <v>0.27631578947368401</v>
      </c>
      <c r="AN1846" s="4">
        <v>3</v>
      </c>
      <c r="AO1846">
        <v>3.94736842105263E-2</v>
      </c>
      <c r="AP1846" s="4">
        <v>0</v>
      </c>
      <c r="AQ1846">
        <v>0</v>
      </c>
      <c r="AR1846" s="4">
        <v>0</v>
      </c>
      <c r="AS1846">
        <v>0</v>
      </c>
      <c r="AT1846" s="4">
        <v>0</v>
      </c>
      <c r="AU1846" s="4">
        <v>0</v>
      </c>
      <c r="AV1846" s="4">
        <v>3</v>
      </c>
      <c r="AW1846">
        <v>2.3855421686747</v>
      </c>
      <c r="AX1846" s="4">
        <f t="shared" si="28"/>
        <v>82.999999999999957</v>
      </c>
      <c r="AY1846" s="4">
        <v>0</v>
      </c>
      <c r="AZ1846" s="4">
        <v>0</v>
      </c>
    </row>
    <row r="1847" spans="1:52" x14ac:dyDescent="0.25">
      <c r="A1847" s="4">
        <v>2017</v>
      </c>
      <c r="B1847" s="4" t="s">
        <v>410</v>
      </c>
      <c r="C1847" t="s">
        <v>116</v>
      </c>
      <c r="D1847" t="s">
        <v>141</v>
      </c>
      <c r="E1847" t="s">
        <v>657</v>
      </c>
      <c r="F1847" s="4">
        <v>210</v>
      </c>
      <c r="G1847">
        <v>81</v>
      </c>
      <c r="H1847">
        <v>9.8765432098765409</v>
      </c>
      <c r="I1847">
        <v>203</v>
      </c>
      <c r="J1847">
        <v>7.8177339901477803</v>
      </c>
      <c r="K1847">
        <v>0</v>
      </c>
      <c r="L1847">
        <v>0</v>
      </c>
      <c r="M1847">
        <v>103</v>
      </c>
      <c r="N1847">
        <v>4304.0735294117603</v>
      </c>
      <c r="O1847">
        <v>0.49047619047619001</v>
      </c>
      <c r="P1847">
        <v>190</v>
      </c>
      <c r="Q1847">
        <v>37.8052631578947</v>
      </c>
      <c r="R1847">
        <v>65</v>
      </c>
      <c r="S1847">
        <v>74.723076923076903</v>
      </c>
      <c r="T1847">
        <v>26</v>
      </c>
      <c r="U1847">
        <v>175.730769230769</v>
      </c>
      <c r="V1847">
        <v>26</v>
      </c>
      <c r="W1847">
        <v>28.538461538461501</v>
      </c>
      <c r="X1847">
        <v>80</v>
      </c>
      <c r="Y1847">
        <v>161.23750000000001</v>
      </c>
      <c r="Z1847">
        <v>102</v>
      </c>
      <c r="AA1847">
        <v>360.53921568627499</v>
      </c>
      <c r="AB1847">
        <v>96</v>
      </c>
      <c r="AC1847">
        <v>210.489583333333</v>
      </c>
      <c r="AD1847">
        <v>0.45714285714285702</v>
      </c>
      <c r="AE1847">
        <v>12</v>
      </c>
      <c r="AF1847">
        <v>133.083333333333</v>
      </c>
      <c r="AG1847">
        <v>0.115384615384615</v>
      </c>
      <c r="AH1847" s="4">
        <v>64</v>
      </c>
      <c r="AI1847">
        <v>0.62745098039215697</v>
      </c>
      <c r="AJ1847" s="4">
        <v>17</v>
      </c>
      <c r="AK1847">
        <v>0.16666666666666699</v>
      </c>
      <c r="AL1847" s="4">
        <v>23</v>
      </c>
      <c r="AM1847">
        <v>0.23958333333333301</v>
      </c>
      <c r="AN1847" s="4">
        <v>12</v>
      </c>
      <c r="AO1847">
        <v>0.125</v>
      </c>
      <c r="AP1847" s="4">
        <v>1</v>
      </c>
      <c r="AQ1847">
        <v>4.7619047619047597E-3</v>
      </c>
      <c r="AR1847" s="4">
        <v>2</v>
      </c>
      <c r="AS1847">
        <v>9.5238095238095195E-3</v>
      </c>
      <c r="AT1847" s="4">
        <v>0</v>
      </c>
      <c r="AU1847" s="4">
        <v>0</v>
      </c>
      <c r="AV1847" s="4">
        <v>5</v>
      </c>
      <c r="AW1847">
        <v>2.23404255319149</v>
      </c>
      <c r="AX1847" s="4">
        <f t="shared" si="28"/>
        <v>93.999999999999972</v>
      </c>
      <c r="AY1847" s="4">
        <v>0</v>
      </c>
      <c r="AZ1847" s="4">
        <v>0</v>
      </c>
    </row>
    <row r="1848" spans="1:52" x14ac:dyDescent="0.25">
      <c r="A1848" s="4">
        <v>2017</v>
      </c>
      <c r="B1848" s="4" t="s">
        <v>410</v>
      </c>
      <c r="C1848" t="s">
        <v>116</v>
      </c>
      <c r="D1848" t="s">
        <v>145</v>
      </c>
      <c r="E1848" t="s">
        <v>661</v>
      </c>
      <c r="F1848" s="4">
        <v>9</v>
      </c>
      <c r="G1848">
        <v>5</v>
      </c>
      <c r="H1848">
        <v>19</v>
      </c>
      <c r="I1848">
        <v>9</v>
      </c>
      <c r="J1848">
        <v>15.3333333333333</v>
      </c>
      <c r="K1848">
        <v>0</v>
      </c>
      <c r="L1848">
        <v>0</v>
      </c>
      <c r="M1848">
        <v>2</v>
      </c>
      <c r="N1848">
        <v>866.5</v>
      </c>
      <c r="O1848">
        <v>0.22222222222222199</v>
      </c>
      <c r="P1848">
        <v>8</v>
      </c>
      <c r="Q1848">
        <v>25.5</v>
      </c>
      <c r="R1848">
        <v>3</v>
      </c>
      <c r="S1848">
        <v>312</v>
      </c>
      <c r="T1848">
        <v>0</v>
      </c>
      <c r="U1848">
        <v>0</v>
      </c>
      <c r="V1848">
        <v>0</v>
      </c>
      <c r="W1848">
        <v>0</v>
      </c>
      <c r="X1848">
        <v>3</v>
      </c>
      <c r="Y1848">
        <v>244.333333333333</v>
      </c>
      <c r="Z1848">
        <v>5</v>
      </c>
      <c r="AA1848">
        <v>426.6</v>
      </c>
      <c r="AB1848">
        <v>3</v>
      </c>
      <c r="AC1848">
        <v>279</v>
      </c>
      <c r="AD1848">
        <v>0.33333333333333298</v>
      </c>
      <c r="AE1848">
        <v>0</v>
      </c>
      <c r="AF1848">
        <v>0</v>
      </c>
      <c r="AG1848">
        <v>0</v>
      </c>
      <c r="AH1848" s="4">
        <v>3</v>
      </c>
      <c r="AI1848">
        <v>0.6</v>
      </c>
      <c r="AJ1848" s="4">
        <v>2</v>
      </c>
      <c r="AK1848">
        <v>0.4</v>
      </c>
      <c r="AL1848" s="4">
        <v>3</v>
      </c>
      <c r="AM1848">
        <v>1</v>
      </c>
      <c r="AN1848" s="4">
        <v>0</v>
      </c>
      <c r="AO1848">
        <v>0</v>
      </c>
      <c r="AP1848" s="4">
        <v>0</v>
      </c>
      <c r="AQ1848">
        <v>0</v>
      </c>
      <c r="AR1848" s="4">
        <v>0</v>
      </c>
      <c r="AS1848">
        <v>0</v>
      </c>
      <c r="AT1848" s="4">
        <v>0</v>
      </c>
      <c r="AU1848" s="4">
        <v>0</v>
      </c>
      <c r="AV1848" s="4">
        <v>0</v>
      </c>
      <c r="AW1848">
        <v>1.125</v>
      </c>
      <c r="AX1848" s="4">
        <f t="shared" si="28"/>
        <v>8</v>
      </c>
      <c r="AY1848" s="4">
        <v>0</v>
      </c>
      <c r="AZ1848" s="4">
        <v>0</v>
      </c>
    </row>
    <row r="1849" spans="1:52" x14ac:dyDescent="0.25">
      <c r="A1849" s="4">
        <v>2017</v>
      </c>
      <c r="B1849" s="4" t="s">
        <v>410</v>
      </c>
      <c r="C1849" t="s">
        <v>116</v>
      </c>
      <c r="D1849" t="s">
        <v>412</v>
      </c>
      <c r="E1849" t="s">
        <v>908</v>
      </c>
      <c r="F1849" s="4">
        <v>6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6</v>
      </c>
      <c r="N1849">
        <v>0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 s="4">
        <v>0</v>
      </c>
      <c r="AI1849">
        <v>0</v>
      </c>
      <c r="AJ1849" s="4">
        <v>0</v>
      </c>
      <c r="AK1849">
        <v>0</v>
      </c>
      <c r="AL1849" s="4">
        <v>0</v>
      </c>
      <c r="AM1849">
        <v>0</v>
      </c>
      <c r="AN1849" s="4">
        <v>0</v>
      </c>
      <c r="AO1849">
        <v>0</v>
      </c>
      <c r="AP1849" s="4">
        <v>0</v>
      </c>
      <c r="AQ1849">
        <v>0</v>
      </c>
      <c r="AR1849" s="4">
        <v>0</v>
      </c>
      <c r="AS1849">
        <v>0</v>
      </c>
      <c r="AT1849" s="4">
        <v>4</v>
      </c>
      <c r="AU1849" s="4">
        <v>1</v>
      </c>
      <c r="AV1849" s="4">
        <v>0</v>
      </c>
      <c r="AW1849">
        <v>0</v>
      </c>
      <c r="AX1849" s="4">
        <f t="shared" si="28"/>
        <v>0</v>
      </c>
      <c r="AY1849" s="4">
        <v>0</v>
      </c>
      <c r="AZ1849" s="4">
        <v>0</v>
      </c>
    </row>
    <row r="1850" spans="1:52" x14ac:dyDescent="0.25">
      <c r="A1850" s="4">
        <v>2017</v>
      </c>
      <c r="B1850" s="4" t="s">
        <v>410</v>
      </c>
      <c r="C1850" t="s">
        <v>116</v>
      </c>
      <c r="D1850" t="s">
        <v>126</v>
      </c>
      <c r="E1850" t="s">
        <v>642</v>
      </c>
      <c r="F1850" s="4">
        <v>190</v>
      </c>
      <c r="G1850">
        <v>60</v>
      </c>
      <c r="H1850">
        <v>5.8666666666666698</v>
      </c>
      <c r="I1850">
        <v>190</v>
      </c>
      <c r="J1850">
        <v>5.5578947368421101</v>
      </c>
      <c r="K1850">
        <v>4</v>
      </c>
      <c r="L1850">
        <v>2.1052631578947399E-2</v>
      </c>
      <c r="M1850">
        <v>32</v>
      </c>
      <c r="N1850">
        <v>671.18023255814001</v>
      </c>
      <c r="O1850">
        <v>0.168421052631579</v>
      </c>
      <c r="P1850">
        <v>96</v>
      </c>
      <c r="Q1850">
        <v>32.7083333333333</v>
      </c>
      <c r="R1850">
        <v>34</v>
      </c>
      <c r="S1850">
        <v>37.205882352941202</v>
      </c>
      <c r="T1850">
        <v>0</v>
      </c>
      <c r="U1850">
        <v>0</v>
      </c>
      <c r="V1850">
        <v>0</v>
      </c>
      <c r="W1850">
        <v>0</v>
      </c>
      <c r="X1850">
        <v>126</v>
      </c>
      <c r="Y1850">
        <v>102.71428571428601</v>
      </c>
      <c r="Z1850">
        <v>39</v>
      </c>
      <c r="AA1850">
        <v>297.92307692307702</v>
      </c>
      <c r="AB1850">
        <v>151</v>
      </c>
      <c r="AC1850">
        <v>131.32450331125801</v>
      </c>
      <c r="AD1850">
        <v>0.79473684210526296</v>
      </c>
      <c r="AE1850">
        <v>49</v>
      </c>
      <c r="AF1850">
        <v>54.346938775510203</v>
      </c>
      <c r="AG1850">
        <v>0.32450331125827803</v>
      </c>
      <c r="AH1850" s="4">
        <v>21</v>
      </c>
      <c r="AI1850">
        <v>0.53846153846153799</v>
      </c>
      <c r="AJ1850" s="4">
        <v>9</v>
      </c>
      <c r="AK1850">
        <v>0.230769230769231</v>
      </c>
      <c r="AL1850" s="4">
        <v>26</v>
      </c>
      <c r="AM1850">
        <v>0.17218543046357601</v>
      </c>
      <c r="AN1850" s="4">
        <v>14</v>
      </c>
      <c r="AO1850">
        <v>9.27152317880795E-2</v>
      </c>
      <c r="AP1850" s="4">
        <v>4</v>
      </c>
      <c r="AQ1850">
        <v>2.1052631578947399E-2</v>
      </c>
      <c r="AR1850" s="4">
        <v>0</v>
      </c>
      <c r="AS1850">
        <v>0</v>
      </c>
      <c r="AT1850" s="4">
        <v>0</v>
      </c>
      <c r="AU1850" s="4">
        <v>0</v>
      </c>
      <c r="AV1850" s="4">
        <v>5</v>
      </c>
      <c r="AW1850">
        <v>1.6101694915254201</v>
      </c>
      <c r="AX1850" s="4">
        <f t="shared" si="28"/>
        <v>118.00000000000027</v>
      </c>
      <c r="AY1850" s="4">
        <v>0</v>
      </c>
      <c r="AZ1850" s="4">
        <v>0</v>
      </c>
    </row>
    <row r="1851" spans="1:52" x14ac:dyDescent="0.25">
      <c r="A1851" s="4">
        <v>2017</v>
      </c>
      <c r="B1851" s="4" t="s">
        <v>410</v>
      </c>
      <c r="C1851" t="s">
        <v>116</v>
      </c>
      <c r="D1851" t="s">
        <v>124</v>
      </c>
      <c r="E1851" t="s">
        <v>640</v>
      </c>
      <c r="F1851" s="4">
        <v>221</v>
      </c>
      <c r="G1851">
        <v>89</v>
      </c>
      <c r="H1851">
        <v>8.0337078651685392</v>
      </c>
      <c r="I1851">
        <v>220</v>
      </c>
      <c r="J1851">
        <v>7.0045454545454504</v>
      </c>
      <c r="K1851">
        <v>2</v>
      </c>
      <c r="L1851">
        <v>9.0909090909090905E-3</v>
      </c>
      <c r="M1851">
        <v>104</v>
      </c>
      <c r="N1851">
        <v>1854.89847715736</v>
      </c>
      <c r="O1851">
        <v>0.47058823529411797</v>
      </c>
      <c r="P1851">
        <v>110</v>
      </c>
      <c r="Q1851">
        <v>48.045454545454497</v>
      </c>
      <c r="R1851">
        <v>34</v>
      </c>
      <c r="S1851">
        <v>52.411764705882398</v>
      </c>
      <c r="T1851">
        <v>0</v>
      </c>
      <c r="U1851">
        <v>0</v>
      </c>
      <c r="V1851">
        <v>0</v>
      </c>
      <c r="W1851">
        <v>0</v>
      </c>
      <c r="X1851">
        <v>125</v>
      </c>
      <c r="Y1851">
        <v>88.048000000000002</v>
      </c>
      <c r="Z1851">
        <v>50</v>
      </c>
      <c r="AA1851">
        <v>369.42</v>
      </c>
      <c r="AB1851">
        <v>171</v>
      </c>
      <c r="AC1851">
        <v>122.134502923977</v>
      </c>
      <c r="AD1851">
        <v>0.77375565610859698</v>
      </c>
      <c r="AE1851">
        <v>32</v>
      </c>
      <c r="AF1851">
        <v>64.71875</v>
      </c>
      <c r="AG1851">
        <v>0.18713450292397699</v>
      </c>
      <c r="AH1851" s="4">
        <v>26</v>
      </c>
      <c r="AI1851">
        <v>0.52</v>
      </c>
      <c r="AJ1851" s="4">
        <v>11</v>
      </c>
      <c r="AK1851">
        <v>0.22</v>
      </c>
      <c r="AL1851" s="4">
        <v>31</v>
      </c>
      <c r="AM1851">
        <v>0.181286549707602</v>
      </c>
      <c r="AN1851" s="4">
        <v>12</v>
      </c>
      <c r="AO1851">
        <v>7.0175438596491196E-2</v>
      </c>
      <c r="AP1851" s="4">
        <v>3</v>
      </c>
      <c r="AQ1851">
        <v>1.35746606334842E-2</v>
      </c>
      <c r="AR1851" s="4">
        <v>0</v>
      </c>
      <c r="AS1851">
        <v>0</v>
      </c>
      <c r="AT1851" s="4">
        <v>0</v>
      </c>
      <c r="AU1851" s="4">
        <v>0</v>
      </c>
      <c r="AV1851" s="4">
        <v>4</v>
      </c>
      <c r="AW1851">
        <v>1.8888888888888899</v>
      </c>
      <c r="AX1851" s="4">
        <f t="shared" si="28"/>
        <v>116.99999999999993</v>
      </c>
      <c r="AY1851" s="4">
        <v>0</v>
      </c>
      <c r="AZ1851" s="4">
        <v>0</v>
      </c>
    </row>
    <row r="1852" spans="1:52" x14ac:dyDescent="0.25">
      <c r="A1852" s="4">
        <v>2017</v>
      </c>
      <c r="B1852" s="4" t="s">
        <v>410</v>
      </c>
      <c r="C1852" t="s">
        <v>116</v>
      </c>
      <c r="D1852" t="s">
        <v>118</v>
      </c>
      <c r="E1852" t="s">
        <v>634</v>
      </c>
      <c r="F1852" s="4">
        <v>453</v>
      </c>
      <c r="G1852">
        <v>241</v>
      </c>
      <c r="H1852">
        <v>6.4979253112033204</v>
      </c>
      <c r="I1852">
        <v>452</v>
      </c>
      <c r="J1852">
        <v>6.7123893805309702</v>
      </c>
      <c r="K1852">
        <v>10</v>
      </c>
      <c r="L1852">
        <v>2.21238938053097E-2</v>
      </c>
      <c r="M1852">
        <v>7</v>
      </c>
      <c r="N1852">
        <v>-21.800448430493301</v>
      </c>
      <c r="O1852">
        <v>1.54525386313466E-2</v>
      </c>
      <c r="P1852">
        <v>411</v>
      </c>
      <c r="Q1852">
        <v>13.729927007299301</v>
      </c>
      <c r="R1852">
        <v>60</v>
      </c>
      <c r="S1852">
        <v>67.966666666666697</v>
      </c>
      <c r="T1852">
        <v>0</v>
      </c>
      <c r="U1852">
        <v>0</v>
      </c>
      <c r="V1852">
        <v>0</v>
      </c>
      <c r="W1852">
        <v>0</v>
      </c>
      <c r="X1852">
        <v>150</v>
      </c>
      <c r="Y1852">
        <v>125.28</v>
      </c>
      <c r="Z1852">
        <v>259</v>
      </c>
      <c r="AA1852">
        <v>323.664092664093</v>
      </c>
      <c r="AB1852">
        <v>181</v>
      </c>
      <c r="AC1852">
        <v>213.04419889502799</v>
      </c>
      <c r="AD1852">
        <v>0.39955849889624701</v>
      </c>
      <c r="AE1852">
        <v>17</v>
      </c>
      <c r="AF1852">
        <v>47.647058823529399</v>
      </c>
      <c r="AG1852">
        <v>9.1891891891891897E-2</v>
      </c>
      <c r="AH1852" s="4">
        <v>112</v>
      </c>
      <c r="AI1852">
        <v>0.43243243243243201</v>
      </c>
      <c r="AJ1852" s="4">
        <v>55</v>
      </c>
      <c r="AK1852">
        <v>0.21235521235521199</v>
      </c>
      <c r="AL1852" s="4">
        <v>56</v>
      </c>
      <c r="AM1852">
        <v>0.30939226519336999</v>
      </c>
      <c r="AN1852" s="4">
        <v>14</v>
      </c>
      <c r="AO1852">
        <v>7.7348066298342497E-2</v>
      </c>
      <c r="AP1852" s="4">
        <v>5</v>
      </c>
      <c r="AQ1852">
        <v>1.1037527593818999E-2</v>
      </c>
      <c r="AR1852" s="4">
        <v>1</v>
      </c>
      <c r="AS1852">
        <v>2.2075055187637999E-3</v>
      </c>
      <c r="AT1852" s="4">
        <v>1</v>
      </c>
      <c r="AU1852" s="4">
        <v>0</v>
      </c>
      <c r="AV1852" s="4">
        <v>12</v>
      </c>
      <c r="AW1852">
        <v>2.91612903225806</v>
      </c>
      <c r="AX1852" s="4">
        <f t="shared" si="28"/>
        <v>155.34292035398255</v>
      </c>
      <c r="AY1852" s="4">
        <v>0</v>
      </c>
      <c r="AZ1852" s="4">
        <v>0</v>
      </c>
    </row>
    <row r="1853" spans="1:52" x14ac:dyDescent="0.25">
      <c r="A1853" s="4">
        <v>2017</v>
      </c>
      <c r="B1853" s="4" t="s">
        <v>410</v>
      </c>
      <c r="C1853" t="s">
        <v>116</v>
      </c>
      <c r="D1853" t="s">
        <v>129</v>
      </c>
      <c r="E1853" t="s">
        <v>645</v>
      </c>
      <c r="F1853" s="4">
        <v>233</v>
      </c>
      <c r="G1853">
        <v>139</v>
      </c>
      <c r="H1853">
        <v>7.6978417266187096</v>
      </c>
      <c r="I1853">
        <v>233</v>
      </c>
      <c r="J1853">
        <v>8.4463519313304705</v>
      </c>
      <c r="K1853">
        <v>2</v>
      </c>
      <c r="L1853">
        <v>8.58369098712446E-3</v>
      </c>
      <c r="M1853">
        <v>77</v>
      </c>
      <c r="N1853">
        <v>917.71226415094304</v>
      </c>
      <c r="O1853">
        <v>0.33047210300429197</v>
      </c>
      <c r="P1853">
        <v>218</v>
      </c>
      <c r="Q1853">
        <v>14.5</v>
      </c>
      <c r="R1853">
        <v>40</v>
      </c>
      <c r="S1853">
        <v>108.52500000000001</v>
      </c>
      <c r="T1853">
        <v>0</v>
      </c>
      <c r="U1853">
        <v>0</v>
      </c>
      <c r="V1853">
        <v>0</v>
      </c>
      <c r="W1853">
        <v>0</v>
      </c>
      <c r="X1853">
        <v>57</v>
      </c>
      <c r="Y1853">
        <v>113.561403508772</v>
      </c>
      <c r="Z1853">
        <v>159</v>
      </c>
      <c r="AA1853">
        <v>315.383647798742</v>
      </c>
      <c r="AB1853">
        <v>72</v>
      </c>
      <c r="AC1853">
        <v>206.541666666667</v>
      </c>
      <c r="AD1853">
        <v>0.30901287553648099</v>
      </c>
      <c r="AE1853">
        <v>3</v>
      </c>
      <c r="AF1853">
        <v>125.333333333333</v>
      </c>
      <c r="AG1853">
        <v>4.1666666666666699E-2</v>
      </c>
      <c r="AH1853" s="4">
        <v>92</v>
      </c>
      <c r="AI1853">
        <v>0.57861635220125796</v>
      </c>
      <c r="AJ1853" s="4">
        <v>27</v>
      </c>
      <c r="AK1853">
        <v>0.169811320754717</v>
      </c>
      <c r="AL1853" s="4">
        <v>16</v>
      </c>
      <c r="AM1853">
        <v>0.22222222222222199</v>
      </c>
      <c r="AN1853" s="4">
        <v>6</v>
      </c>
      <c r="AO1853">
        <v>8.3333333333333301E-2</v>
      </c>
      <c r="AP1853" s="4">
        <v>1</v>
      </c>
      <c r="AQ1853">
        <v>4.29184549356223E-3</v>
      </c>
      <c r="AR1853" s="4">
        <v>0</v>
      </c>
      <c r="AS1853">
        <v>0</v>
      </c>
      <c r="AT1853" s="4">
        <v>0</v>
      </c>
      <c r="AU1853" s="4">
        <v>0</v>
      </c>
      <c r="AV1853" s="4">
        <v>5</v>
      </c>
      <c r="AW1853">
        <v>2.37755102040816</v>
      </c>
      <c r="AX1853" s="4">
        <f t="shared" si="28"/>
        <v>98.000000000000128</v>
      </c>
      <c r="AY1853" s="4">
        <v>0</v>
      </c>
      <c r="AZ1853" s="4">
        <v>0</v>
      </c>
    </row>
    <row r="1854" spans="1:52" x14ac:dyDescent="0.25">
      <c r="A1854" s="4">
        <v>2017</v>
      </c>
      <c r="B1854" s="4" t="s">
        <v>410</v>
      </c>
      <c r="C1854" t="s">
        <v>116</v>
      </c>
      <c r="D1854" t="s">
        <v>122</v>
      </c>
      <c r="E1854" t="s">
        <v>638</v>
      </c>
      <c r="F1854" s="4">
        <v>251</v>
      </c>
      <c r="G1854">
        <v>132</v>
      </c>
      <c r="H1854">
        <v>5.6212121212121202</v>
      </c>
      <c r="I1854">
        <v>251</v>
      </c>
      <c r="J1854">
        <v>6.1992031872510003</v>
      </c>
      <c r="K1854">
        <v>0</v>
      </c>
      <c r="L1854">
        <v>0</v>
      </c>
      <c r="M1854">
        <v>102</v>
      </c>
      <c r="N1854">
        <v>1126.6651162790699</v>
      </c>
      <c r="O1854">
        <v>0.40637450199203201</v>
      </c>
      <c r="P1854">
        <v>228</v>
      </c>
      <c r="Q1854">
        <v>17.855263157894701</v>
      </c>
      <c r="R1854">
        <v>67</v>
      </c>
      <c r="S1854">
        <v>65.865671641790996</v>
      </c>
      <c r="T1854">
        <v>0</v>
      </c>
      <c r="U1854">
        <v>0</v>
      </c>
      <c r="V1854">
        <v>0</v>
      </c>
      <c r="W1854">
        <v>0</v>
      </c>
      <c r="X1854">
        <v>137</v>
      </c>
      <c r="Y1854">
        <v>145.51824817518201</v>
      </c>
      <c r="Z1854">
        <v>105</v>
      </c>
      <c r="AA1854">
        <v>330.142857142857</v>
      </c>
      <c r="AB1854">
        <v>146</v>
      </c>
      <c r="AC1854">
        <v>195.643835616438</v>
      </c>
      <c r="AD1854">
        <v>0.58167330677290796</v>
      </c>
      <c r="AE1854">
        <v>16</v>
      </c>
      <c r="AF1854">
        <v>101.375</v>
      </c>
      <c r="AG1854">
        <v>0.10958904109589</v>
      </c>
      <c r="AH1854" s="4">
        <v>59</v>
      </c>
      <c r="AI1854">
        <v>0.56190476190476202</v>
      </c>
      <c r="AJ1854" s="4">
        <v>19</v>
      </c>
      <c r="AK1854">
        <v>0.180952380952381</v>
      </c>
      <c r="AL1854" s="4">
        <v>51</v>
      </c>
      <c r="AM1854">
        <v>0.34931506849315103</v>
      </c>
      <c r="AN1854" s="4">
        <v>9</v>
      </c>
      <c r="AO1854">
        <v>6.1643835616438401E-2</v>
      </c>
      <c r="AP1854" s="4">
        <v>0</v>
      </c>
      <c r="AQ1854">
        <v>0</v>
      </c>
      <c r="AR1854" s="4">
        <v>0</v>
      </c>
      <c r="AS1854">
        <v>0</v>
      </c>
      <c r="AT1854" s="4">
        <v>0</v>
      </c>
      <c r="AU1854" s="4">
        <v>0</v>
      </c>
      <c r="AV1854" s="4">
        <v>4</v>
      </c>
      <c r="AW1854">
        <v>2.5099999999999998</v>
      </c>
      <c r="AX1854" s="4">
        <f t="shared" si="28"/>
        <v>100.00000000000001</v>
      </c>
      <c r="AY1854" s="4">
        <v>0</v>
      </c>
      <c r="AZ1854" s="4">
        <v>0</v>
      </c>
    </row>
    <row r="1855" spans="1:52" x14ac:dyDescent="0.25">
      <c r="A1855" s="4">
        <v>2017</v>
      </c>
      <c r="B1855" s="4" t="s">
        <v>410</v>
      </c>
      <c r="C1855" t="s">
        <v>116</v>
      </c>
      <c r="D1855" t="s">
        <v>121</v>
      </c>
      <c r="E1855" t="s">
        <v>637</v>
      </c>
      <c r="F1855" s="4">
        <v>230</v>
      </c>
      <c r="G1855">
        <v>118</v>
      </c>
      <c r="H1855">
        <v>8.5847457627118704</v>
      </c>
      <c r="I1855">
        <v>227</v>
      </c>
      <c r="J1855">
        <v>8.1585903083700408</v>
      </c>
      <c r="K1855">
        <v>4</v>
      </c>
      <c r="L1855">
        <v>1.7621145374449299E-2</v>
      </c>
      <c r="M1855">
        <v>148</v>
      </c>
      <c r="N1855">
        <v>3557.2838709677399</v>
      </c>
      <c r="O1855">
        <v>0.64347826086956506</v>
      </c>
      <c r="P1855">
        <v>201</v>
      </c>
      <c r="Q1855">
        <v>31.253731343283601</v>
      </c>
      <c r="R1855">
        <v>49</v>
      </c>
      <c r="S1855">
        <v>141.857142857143</v>
      </c>
      <c r="T1855">
        <v>0</v>
      </c>
      <c r="U1855">
        <v>0</v>
      </c>
      <c r="V1855">
        <v>0</v>
      </c>
      <c r="W1855">
        <v>0</v>
      </c>
      <c r="X1855">
        <v>92</v>
      </c>
      <c r="Y1855">
        <v>141.04347826086999</v>
      </c>
      <c r="Z1855">
        <v>111</v>
      </c>
      <c r="AA1855">
        <v>355.126126126126</v>
      </c>
      <c r="AB1855">
        <v>111</v>
      </c>
      <c r="AC1855">
        <v>209.666666666667</v>
      </c>
      <c r="AD1855">
        <v>0.48260869565217401</v>
      </c>
      <c r="AE1855">
        <v>14</v>
      </c>
      <c r="AF1855">
        <v>82.357142857142904</v>
      </c>
      <c r="AG1855">
        <v>0.121739130434783</v>
      </c>
      <c r="AH1855" s="4">
        <v>58</v>
      </c>
      <c r="AI1855">
        <v>0.52252252252252296</v>
      </c>
      <c r="AJ1855" s="4">
        <v>20</v>
      </c>
      <c r="AK1855">
        <v>0.18018018018018001</v>
      </c>
      <c r="AL1855" s="4">
        <v>37</v>
      </c>
      <c r="AM1855">
        <v>0.33333333333333298</v>
      </c>
      <c r="AN1855" s="4">
        <v>4</v>
      </c>
      <c r="AO1855">
        <v>3.6036036036036001E-2</v>
      </c>
      <c r="AP1855" s="4">
        <v>0</v>
      </c>
      <c r="AQ1855">
        <v>0</v>
      </c>
      <c r="AR1855" s="4">
        <v>0</v>
      </c>
      <c r="AS1855">
        <v>0</v>
      </c>
      <c r="AT1855" s="4">
        <v>0</v>
      </c>
      <c r="AU1855" s="4">
        <v>0</v>
      </c>
      <c r="AV1855" s="4">
        <v>2</v>
      </c>
      <c r="AW1855">
        <v>2.6136363636363602</v>
      </c>
      <c r="AX1855" s="4">
        <f t="shared" si="28"/>
        <v>88.000000000000114</v>
      </c>
      <c r="AY1855" s="4">
        <v>0</v>
      </c>
      <c r="AZ1855" s="4">
        <v>0</v>
      </c>
    </row>
    <row r="1856" spans="1:52" x14ac:dyDescent="0.25">
      <c r="A1856" s="4">
        <v>2017</v>
      </c>
      <c r="B1856" s="4" t="s">
        <v>410</v>
      </c>
      <c r="C1856" t="s">
        <v>116</v>
      </c>
      <c r="D1856" t="s">
        <v>144</v>
      </c>
      <c r="E1856" t="s">
        <v>660</v>
      </c>
      <c r="F1856" s="4">
        <v>147</v>
      </c>
      <c r="G1856">
        <v>66</v>
      </c>
      <c r="H1856">
        <v>9.9090909090909101</v>
      </c>
      <c r="I1856">
        <v>146</v>
      </c>
      <c r="J1856">
        <v>8.0547945205479508</v>
      </c>
      <c r="K1856">
        <v>8</v>
      </c>
      <c r="L1856">
        <v>5.4794520547945202E-2</v>
      </c>
      <c r="M1856">
        <v>23</v>
      </c>
      <c r="N1856">
        <v>307.80740740740703</v>
      </c>
      <c r="O1856">
        <v>0.156462585034014</v>
      </c>
      <c r="P1856">
        <v>131</v>
      </c>
      <c r="Q1856">
        <v>13.908396946564901</v>
      </c>
      <c r="R1856">
        <v>25</v>
      </c>
      <c r="S1856">
        <v>114.44</v>
      </c>
      <c r="T1856">
        <v>0</v>
      </c>
      <c r="U1856">
        <v>0</v>
      </c>
      <c r="V1856">
        <v>0</v>
      </c>
      <c r="W1856">
        <v>0</v>
      </c>
      <c r="X1856">
        <v>3</v>
      </c>
      <c r="Y1856">
        <v>107.666666666667</v>
      </c>
      <c r="Z1856">
        <v>79</v>
      </c>
      <c r="AA1856">
        <v>372.911392405063</v>
      </c>
      <c r="AB1856">
        <v>67</v>
      </c>
      <c r="AC1856">
        <v>162.83582089552201</v>
      </c>
      <c r="AD1856">
        <v>0.45578231292517002</v>
      </c>
      <c r="AE1856">
        <v>9</v>
      </c>
      <c r="AF1856">
        <v>33.6666666666667</v>
      </c>
      <c r="AG1856">
        <v>0.134328358208955</v>
      </c>
      <c r="AH1856" s="4">
        <v>47</v>
      </c>
      <c r="AI1856">
        <v>0.59493670886076</v>
      </c>
      <c r="AJ1856" s="4">
        <v>18</v>
      </c>
      <c r="AK1856">
        <v>0.227848101265823</v>
      </c>
      <c r="AL1856" s="4">
        <v>17</v>
      </c>
      <c r="AM1856">
        <v>0.25373134328358199</v>
      </c>
      <c r="AN1856" s="4">
        <v>7</v>
      </c>
      <c r="AO1856">
        <v>0.104477611940299</v>
      </c>
      <c r="AP1856" s="4">
        <v>0</v>
      </c>
      <c r="AQ1856">
        <v>0</v>
      </c>
      <c r="AR1856" s="4">
        <v>0</v>
      </c>
      <c r="AS1856">
        <v>0</v>
      </c>
      <c r="AT1856" s="4">
        <v>0</v>
      </c>
      <c r="AU1856" s="4">
        <v>0</v>
      </c>
      <c r="AV1856" s="4">
        <v>2</v>
      </c>
      <c r="AW1856">
        <v>2.1</v>
      </c>
      <c r="AX1856" s="4">
        <f t="shared" si="28"/>
        <v>70</v>
      </c>
      <c r="AY1856" s="4">
        <v>0</v>
      </c>
      <c r="AZ1856" s="4">
        <v>0</v>
      </c>
    </row>
    <row r="1857" spans="1:52" x14ac:dyDescent="0.25">
      <c r="A1857" s="4">
        <v>2017</v>
      </c>
      <c r="B1857" s="4" t="s">
        <v>410</v>
      </c>
      <c r="C1857" t="s">
        <v>116</v>
      </c>
      <c r="D1857" t="s">
        <v>132</v>
      </c>
      <c r="E1857" t="s">
        <v>648</v>
      </c>
      <c r="F1857" s="4">
        <v>208</v>
      </c>
      <c r="G1857">
        <v>105</v>
      </c>
      <c r="H1857">
        <v>7.2095238095238097</v>
      </c>
      <c r="I1857">
        <v>208</v>
      </c>
      <c r="J1857">
        <v>6.8605769230769198</v>
      </c>
      <c r="K1857">
        <v>2</v>
      </c>
      <c r="L1857">
        <v>9.6153846153846194E-3</v>
      </c>
      <c r="M1857">
        <v>60</v>
      </c>
      <c r="N1857">
        <v>1110.23463687151</v>
      </c>
      <c r="O1857">
        <v>0.28846153846153799</v>
      </c>
      <c r="P1857">
        <v>99</v>
      </c>
      <c r="Q1857">
        <v>67.343434343434296</v>
      </c>
      <c r="R1857">
        <v>37</v>
      </c>
      <c r="S1857">
        <v>103.108108108108</v>
      </c>
      <c r="T1857">
        <v>0</v>
      </c>
      <c r="U1857">
        <v>0</v>
      </c>
      <c r="V1857">
        <v>0</v>
      </c>
      <c r="W1857">
        <v>0</v>
      </c>
      <c r="X1857">
        <v>123</v>
      </c>
      <c r="Y1857">
        <v>107.788617886179</v>
      </c>
      <c r="Z1857">
        <v>57</v>
      </c>
      <c r="AA1857">
        <v>361.68421052631601</v>
      </c>
      <c r="AB1857">
        <v>146</v>
      </c>
      <c r="AC1857">
        <v>164.70547945205499</v>
      </c>
      <c r="AD1857">
        <v>0.70192307692307698</v>
      </c>
      <c r="AE1857">
        <v>38</v>
      </c>
      <c r="AF1857">
        <v>72.605263157894697</v>
      </c>
      <c r="AG1857">
        <v>0.25675675675675702</v>
      </c>
      <c r="AH1857" s="4">
        <v>40</v>
      </c>
      <c r="AI1857">
        <v>0.70175438596491202</v>
      </c>
      <c r="AJ1857" s="4">
        <v>12</v>
      </c>
      <c r="AK1857">
        <v>0.21052631578947401</v>
      </c>
      <c r="AL1857" s="4">
        <v>42</v>
      </c>
      <c r="AM1857">
        <v>0.28767123287671198</v>
      </c>
      <c r="AN1857" s="4">
        <v>11</v>
      </c>
      <c r="AO1857">
        <v>7.5342465753424598E-2</v>
      </c>
      <c r="AP1857" s="4">
        <v>3</v>
      </c>
      <c r="AQ1857">
        <v>1.44230769230769E-2</v>
      </c>
      <c r="AR1857" s="4">
        <v>0</v>
      </c>
      <c r="AS1857">
        <v>0</v>
      </c>
      <c r="AT1857" s="4">
        <v>0</v>
      </c>
      <c r="AU1857" s="4">
        <v>0</v>
      </c>
      <c r="AV1857" s="4">
        <v>4</v>
      </c>
      <c r="AW1857">
        <v>1.8407079646017701</v>
      </c>
      <c r="AX1857" s="4">
        <f t="shared" si="28"/>
        <v>112.99999999999999</v>
      </c>
      <c r="AY1857" s="4">
        <v>0</v>
      </c>
      <c r="AZ1857" s="4">
        <v>0</v>
      </c>
    </row>
    <row r="1858" spans="1:52" x14ac:dyDescent="0.25">
      <c r="A1858" s="4">
        <v>2017</v>
      </c>
      <c r="B1858" s="4" t="s">
        <v>410</v>
      </c>
      <c r="C1858" t="s">
        <v>116</v>
      </c>
      <c r="D1858" t="s">
        <v>140</v>
      </c>
      <c r="E1858" t="s">
        <v>656</v>
      </c>
      <c r="F1858" s="4">
        <v>199</v>
      </c>
      <c r="G1858">
        <v>57</v>
      </c>
      <c r="H1858">
        <v>5.54385964912281</v>
      </c>
      <c r="I1858">
        <v>199</v>
      </c>
      <c r="J1858">
        <v>5.55276381909548</v>
      </c>
      <c r="K1858">
        <v>0</v>
      </c>
      <c r="L1858">
        <v>0</v>
      </c>
      <c r="M1858">
        <v>58</v>
      </c>
      <c r="N1858">
        <v>1032.56914893617</v>
      </c>
      <c r="O1858">
        <v>0.29145728643216101</v>
      </c>
      <c r="P1858">
        <v>81</v>
      </c>
      <c r="Q1858">
        <v>28.728395061728399</v>
      </c>
      <c r="R1858">
        <v>39</v>
      </c>
      <c r="S1858">
        <v>30.410256410256402</v>
      </c>
      <c r="T1858">
        <v>0</v>
      </c>
      <c r="U1858">
        <v>0</v>
      </c>
      <c r="V1858">
        <v>0</v>
      </c>
      <c r="W1858">
        <v>0</v>
      </c>
      <c r="X1858">
        <v>151</v>
      </c>
      <c r="Y1858">
        <v>69.185430463576196</v>
      </c>
      <c r="Z1858">
        <v>42</v>
      </c>
      <c r="AA1858">
        <v>368.04761904761898</v>
      </c>
      <c r="AB1858">
        <v>157</v>
      </c>
      <c r="AC1858">
        <v>108.929936305732</v>
      </c>
      <c r="AD1858">
        <v>0.78894472361808998</v>
      </c>
      <c r="AE1858">
        <v>52</v>
      </c>
      <c r="AF1858">
        <v>58.692307692307701</v>
      </c>
      <c r="AG1858">
        <v>0.33121019108280297</v>
      </c>
      <c r="AH1858" s="4">
        <v>23</v>
      </c>
      <c r="AI1858">
        <v>0.547619047619048</v>
      </c>
      <c r="AJ1858" s="4">
        <v>8</v>
      </c>
      <c r="AK1858">
        <v>0.19047619047618999</v>
      </c>
      <c r="AL1858" s="4">
        <v>26</v>
      </c>
      <c r="AM1858">
        <v>0.16560509554140099</v>
      </c>
      <c r="AN1858" s="4">
        <v>13</v>
      </c>
      <c r="AO1858">
        <v>8.2802547770700605E-2</v>
      </c>
      <c r="AP1858" s="4">
        <v>0</v>
      </c>
      <c r="AQ1858">
        <v>0</v>
      </c>
      <c r="AR1858" s="4">
        <v>1</v>
      </c>
      <c r="AS1858">
        <v>5.0251256281407001E-3</v>
      </c>
      <c r="AT1858" s="4">
        <v>0</v>
      </c>
      <c r="AU1858" s="4">
        <v>0</v>
      </c>
      <c r="AV1858" s="4">
        <v>4</v>
      </c>
      <c r="AW1858">
        <v>1.61788617886179</v>
      </c>
      <c r="AX1858" s="4">
        <f t="shared" si="28"/>
        <v>122.9999999999999</v>
      </c>
      <c r="AY1858" s="4">
        <v>0</v>
      </c>
      <c r="AZ1858" s="4">
        <v>0</v>
      </c>
    </row>
    <row r="1859" spans="1:52" x14ac:dyDescent="0.25">
      <c r="A1859" s="4">
        <v>2017</v>
      </c>
      <c r="B1859" s="4" t="s">
        <v>410</v>
      </c>
      <c r="C1859" t="s">
        <v>116</v>
      </c>
      <c r="D1859" t="s">
        <v>143</v>
      </c>
      <c r="E1859" t="s">
        <v>659</v>
      </c>
      <c r="F1859" s="4">
        <v>110</v>
      </c>
      <c r="G1859">
        <v>35</v>
      </c>
      <c r="H1859">
        <v>6.0857142857142899</v>
      </c>
      <c r="I1859">
        <v>110</v>
      </c>
      <c r="J1859">
        <v>6.8181818181818201</v>
      </c>
      <c r="K1859">
        <v>2</v>
      </c>
      <c r="L1859">
        <v>1.8181818181818198E-2</v>
      </c>
      <c r="M1859">
        <v>16</v>
      </c>
      <c r="N1859">
        <v>176.561904761905</v>
      </c>
      <c r="O1859">
        <v>0.145454545454545</v>
      </c>
      <c r="P1859">
        <v>81</v>
      </c>
      <c r="Q1859">
        <v>22.765432098765402</v>
      </c>
      <c r="R1859">
        <v>15</v>
      </c>
      <c r="S1859">
        <v>100.2</v>
      </c>
      <c r="T1859">
        <v>0</v>
      </c>
      <c r="U1859">
        <v>0</v>
      </c>
      <c r="V1859">
        <v>0</v>
      </c>
      <c r="W1859">
        <v>0</v>
      </c>
      <c r="X1859">
        <v>14</v>
      </c>
      <c r="Y1859">
        <v>27.6428571428571</v>
      </c>
      <c r="Z1859">
        <v>44</v>
      </c>
      <c r="AA1859">
        <v>417.56818181818198</v>
      </c>
      <c r="AB1859">
        <v>63</v>
      </c>
      <c r="AC1859">
        <v>145.49206349206301</v>
      </c>
      <c r="AD1859">
        <v>0.57272727272727297</v>
      </c>
      <c r="AE1859">
        <v>20</v>
      </c>
      <c r="AF1859">
        <v>25</v>
      </c>
      <c r="AG1859">
        <v>0.30769230769230799</v>
      </c>
      <c r="AH1859" s="4">
        <v>22</v>
      </c>
      <c r="AI1859">
        <v>0.5</v>
      </c>
      <c r="AJ1859" s="4">
        <v>9</v>
      </c>
      <c r="AK1859">
        <v>0.204545454545455</v>
      </c>
      <c r="AL1859" s="4">
        <v>12</v>
      </c>
      <c r="AM1859">
        <v>0.19047619047618999</v>
      </c>
      <c r="AN1859" s="4">
        <v>1</v>
      </c>
      <c r="AO1859">
        <v>1.58730158730159E-2</v>
      </c>
      <c r="AP1859" s="4">
        <v>0</v>
      </c>
      <c r="AQ1859">
        <v>0</v>
      </c>
      <c r="AR1859" s="4">
        <v>0</v>
      </c>
      <c r="AS1859">
        <v>0</v>
      </c>
      <c r="AT1859" s="4">
        <v>0</v>
      </c>
      <c r="AU1859" s="4">
        <v>0</v>
      </c>
      <c r="AV1859" s="4">
        <v>4</v>
      </c>
      <c r="AW1859">
        <v>1.8333333333333299</v>
      </c>
      <c r="AX1859" s="4">
        <f t="shared" ref="AX1859:AX1922" si="29">IF(ISERROR(F1859/AW1859),0,F1859/AW1859)</f>
        <v>60.000000000000114</v>
      </c>
      <c r="AY1859" s="4">
        <v>0</v>
      </c>
      <c r="AZ1859" s="4">
        <v>0</v>
      </c>
    </row>
    <row r="1860" spans="1:52" x14ac:dyDescent="0.25">
      <c r="A1860" s="4">
        <v>2017</v>
      </c>
      <c r="B1860" s="4" t="s">
        <v>410</v>
      </c>
      <c r="C1860" t="s">
        <v>116</v>
      </c>
      <c r="D1860" t="s">
        <v>125</v>
      </c>
      <c r="E1860" t="s">
        <v>641</v>
      </c>
      <c r="F1860" s="4">
        <v>227</v>
      </c>
      <c r="G1860">
        <v>87</v>
      </c>
      <c r="H1860">
        <v>6.1264367816091996</v>
      </c>
      <c r="I1860">
        <v>227</v>
      </c>
      <c r="J1860">
        <v>5.4493392070484603</v>
      </c>
      <c r="K1860">
        <v>4</v>
      </c>
      <c r="L1860">
        <v>1.7621145374449299E-2</v>
      </c>
      <c r="M1860">
        <v>83</v>
      </c>
      <c r="N1860">
        <v>1978.81481481481</v>
      </c>
      <c r="O1860">
        <v>0.36563876651982402</v>
      </c>
      <c r="P1860">
        <v>132</v>
      </c>
      <c r="Q1860">
        <v>46.159090909090899</v>
      </c>
      <c r="R1860">
        <v>41</v>
      </c>
      <c r="S1860">
        <v>32.048780487804898</v>
      </c>
      <c r="T1860">
        <v>0</v>
      </c>
      <c r="U1860">
        <v>0</v>
      </c>
      <c r="V1860">
        <v>0</v>
      </c>
      <c r="W1860">
        <v>0</v>
      </c>
      <c r="X1860">
        <v>136</v>
      </c>
      <c r="Y1860">
        <v>103.71323529411799</v>
      </c>
      <c r="Z1860">
        <v>68</v>
      </c>
      <c r="AA1860">
        <v>312.808823529412</v>
      </c>
      <c r="AB1860">
        <v>158</v>
      </c>
      <c r="AC1860">
        <v>140</v>
      </c>
      <c r="AD1860">
        <v>0.69603524229074898</v>
      </c>
      <c r="AE1860">
        <v>43</v>
      </c>
      <c r="AF1860">
        <v>48.3720930232558</v>
      </c>
      <c r="AG1860">
        <v>0.27044025157232698</v>
      </c>
      <c r="AH1860" s="4">
        <v>36</v>
      </c>
      <c r="AI1860">
        <v>0.52941176470588203</v>
      </c>
      <c r="AJ1860" s="4">
        <v>16</v>
      </c>
      <c r="AK1860">
        <v>0.23529411764705899</v>
      </c>
      <c r="AL1860" s="4">
        <v>47</v>
      </c>
      <c r="AM1860">
        <v>0.29746835443038</v>
      </c>
      <c r="AN1860" s="4">
        <v>18</v>
      </c>
      <c r="AO1860">
        <v>0.113924050632911</v>
      </c>
      <c r="AP1860" s="4">
        <v>1</v>
      </c>
      <c r="AQ1860">
        <v>4.4052863436123404E-3</v>
      </c>
      <c r="AR1860" s="4">
        <v>0</v>
      </c>
      <c r="AS1860">
        <v>0</v>
      </c>
      <c r="AT1860" s="4">
        <v>0</v>
      </c>
      <c r="AU1860" s="4">
        <v>0</v>
      </c>
      <c r="AV1860" s="4">
        <v>3</v>
      </c>
      <c r="AW1860">
        <v>1.8306451612903201</v>
      </c>
      <c r="AX1860" s="4">
        <f t="shared" si="29"/>
        <v>124.00000000000017</v>
      </c>
      <c r="AY1860" s="4">
        <v>0</v>
      </c>
      <c r="AZ1860" s="4">
        <v>0</v>
      </c>
    </row>
    <row r="1861" spans="1:52" x14ac:dyDescent="0.25">
      <c r="A1861" s="4">
        <v>2017</v>
      </c>
      <c r="B1861" s="4" t="s">
        <v>410</v>
      </c>
      <c r="C1861" t="s">
        <v>116</v>
      </c>
      <c r="D1861" t="s">
        <v>117</v>
      </c>
      <c r="E1861" t="s">
        <v>633</v>
      </c>
      <c r="F1861" s="4">
        <v>437</v>
      </c>
      <c r="G1861">
        <v>110</v>
      </c>
      <c r="H1861">
        <v>9.7545454545454504</v>
      </c>
      <c r="I1861">
        <v>437</v>
      </c>
      <c r="J1861">
        <v>6.7070938215103002</v>
      </c>
      <c r="K1861">
        <v>4</v>
      </c>
      <c r="L1861">
        <v>9.1533180778032002E-3</v>
      </c>
      <c r="M1861">
        <v>22</v>
      </c>
      <c r="N1861">
        <v>-156.93525179856101</v>
      </c>
      <c r="O1861">
        <v>5.0343249427917597E-2</v>
      </c>
      <c r="P1861">
        <v>410</v>
      </c>
      <c r="Q1861">
        <v>32.931707317073197</v>
      </c>
      <c r="R1861">
        <v>127</v>
      </c>
      <c r="S1861">
        <v>91.771653543307096</v>
      </c>
      <c r="T1861">
        <v>0</v>
      </c>
      <c r="U1861">
        <v>0</v>
      </c>
      <c r="V1861">
        <v>0</v>
      </c>
      <c r="W1861">
        <v>0</v>
      </c>
      <c r="X1861">
        <v>135</v>
      </c>
      <c r="Y1861">
        <v>172.044444444444</v>
      </c>
      <c r="Z1861">
        <v>246</v>
      </c>
      <c r="AA1861">
        <v>429.14634146341501</v>
      </c>
      <c r="AB1861">
        <v>181</v>
      </c>
      <c r="AC1861">
        <v>291.40883977900597</v>
      </c>
      <c r="AD1861">
        <v>0.41418764302059502</v>
      </c>
      <c r="AE1861">
        <v>11</v>
      </c>
      <c r="AF1861">
        <v>168.636363636364</v>
      </c>
      <c r="AG1861">
        <v>5.9139784946236597E-2</v>
      </c>
      <c r="AH1861" s="4">
        <v>163</v>
      </c>
      <c r="AI1861">
        <v>0.66260162601626005</v>
      </c>
      <c r="AJ1861" s="4">
        <v>69</v>
      </c>
      <c r="AK1861">
        <v>0.28048780487804897</v>
      </c>
      <c r="AL1861" s="4">
        <v>97</v>
      </c>
      <c r="AM1861">
        <v>0.53591160220994505</v>
      </c>
      <c r="AN1861" s="4">
        <v>27</v>
      </c>
      <c r="AO1861">
        <v>0.149171270718232</v>
      </c>
      <c r="AP1861" s="4">
        <v>8</v>
      </c>
      <c r="AQ1861">
        <v>1.83066361556064E-2</v>
      </c>
      <c r="AR1861" s="4">
        <v>1</v>
      </c>
      <c r="AS1861">
        <v>2.2883295194508001E-3</v>
      </c>
      <c r="AT1861" s="4">
        <v>0</v>
      </c>
      <c r="AU1861" s="4">
        <v>0</v>
      </c>
      <c r="AV1861" s="4">
        <v>15</v>
      </c>
      <c r="AW1861">
        <v>3.23703703703704</v>
      </c>
      <c r="AX1861" s="4">
        <f t="shared" si="29"/>
        <v>134.99999999999989</v>
      </c>
      <c r="AY1861" s="4">
        <v>0</v>
      </c>
      <c r="AZ1861" s="4">
        <v>0</v>
      </c>
    </row>
    <row r="1862" spans="1:52" x14ac:dyDescent="0.25">
      <c r="A1862" s="4">
        <v>2017</v>
      </c>
      <c r="B1862" s="4" t="s">
        <v>410</v>
      </c>
      <c r="C1862" t="s">
        <v>116</v>
      </c>
      <c r="D1862" t="s">
        <v>128</v>
      </c>
      <c r="E1862" t="s">
        <v>644</v>
      </c>
      <c r="F1862" s="4">
        <v>317</v>
      </c>
      <c r="G1862">
        <v>153</v>
      </c>
      <c r="H1862">
        <v>6.3594771241830097</v>
      </c>
      <c r="I1862">
        <v>317</v>
      </c>
      <c r="J1862">
        <v>7.0851735015772901</v>
      </c>
      <c r="K1862">
        <v>6</v>
      </c>
      <c r="L1862">
        <v>1.8927444794952699E-2</v>
      </c>
      <c r="M1862">
        <v>7</v>
      </c>
      <c r="N1862">
        <v>-140.03548387096799</v>
      </c>
      <c r="O1862">
        <v>2.20820189274448E-2</v>
      </c>
      <c r="P1862">
        <v>277</v>
      </c>
      <c r="Q1862">
        <v>25.844765342960301</v>
      </c>
      <c r="R1862">
        <v>75</v>
      </c>
      <c r="S1862">
        <v>77.36</v>
      </c>
      <c r="T1862">
        <v>0</v>
      </c>
      <c r="U1862">
        <v>0</v>
      </c>
      <c r="V1862">
        <v>0</v>
      </c>
      <c r="W1862">
        <v>0</v>
      </c>
      <c r="X1862">
        <v>145</v>
      </c>
      <c r="Y1862">
        <v>118.565517241379</v>
      </c>
      <c r="Z1862">
        <v>153</v>
      </c>
      <c r="AA1862">
        <v>381.07843137254901</v>
      </c>
      <c r="AB1862">
        <v>157</v>
      </c>
      <c r="AC1862">
        <v>173.90445859872599</v>
      </c>
      <c r="AD1862">
        <v>0.49526813880126203</v>
      </c>
      <c r="AE1862">
        <v>11</v>
      </c>
      <c r="AF1862">
        <v>89</v>
      </c>
      <c r="AG1862">
        <v>6.8750000000000006E-2</v>
      </c>
      <c r="AH1862" s="4">
        <v>74</v>
      </c>
      <c r="AI1862">
        <v>0.48366013071895397</v>
      </c>
      <c r="AJ1862" s="4">
        <v>33</v>
      </c>
      <c r="AK1862">
        <v>0.21568627450980399</v>
      </c>
      <c r="AL1862" s="4">
        <v>29</v>
      </c>
      <c r="AM1862">
        <v>0.184713375796178</v>
      </c>
      <c r="AN1862" s="4">
        <v>12</v>
      </c>
      <c r="AO1862">
        <v>7.6433121019108305E-2</v>
      </c>
      <c r="AP1862" s="4">
        <v>1</v>
      </c>
      <c r="AQ1862">
        <v>3.15457413249211E-3</v>
      </c>
      <c r="AR1862" s="4">
        <v>0</v>
      </c>
      <c r="AS1862">
        <v>0</v>
      </c>
      <c r="AT1862" s="4">
        <v>0</v>
      </c>
      <c r="AU1862" s="4">
        <v>0</v>
      </c>
      <c r="AV1862" s="4">
        <v>6</v>
      </c>
      <c r="AW1862">
        <v>2.9626168224299101</v>
      </c>
      <c r="AX1862" s="4">
        <f t="shared" si="29"/>
        <v>106.99999999999987</v>
      </c>
      <c r="AY1862" s="4">
        <v>0</v>
      </c>
      <c r="AZ1862" s="4">
        <v>0</v>
      </c>
    </row>
    <row r="1863" spans="1:52" x14ac:dyDescent="0.25">
      <c r="A1863" s="4">
        <v>2017</v>
      </c>
      <c r="B1863" s="4" t="s">
        <v>410</v>
      </c>
      <c r="C1863" t="s">
        <v>116</v>
      </c>
      <c r="D1863" t="s">
        <v>136</v>
      </c>
      <c r="E1863" t="s">
        <v>652</v>
      </c>
      <c r="F1863" s="4">
        <v>247</v>
      </c>
      <c r="G1863">
        <v>119</v>
      </c>
      <c r="H1863">
        <v>7.4033613445378199</v>
      </c>
      <c r="I1863">
        <v>238</v>
      </c>
      <c r="J1863">
        <v>6.3445378151260501</v>
      </c>
      <c r="K1863">
        <v>4</v>
      </c>
      <c r="L1863">
        <v>1.6806722689075598E-2</v>
      </c>
      <c r="M1863">
        <v>46</v>
      </c>
      <c r="N1863">
        <v>540.69266055045898</v>
      </c>
      <c r="O1863">
        <v>0.186234817813765</v>
      </c>
      <c r="P1863">
        <v>200</v>
      </c>
      <c r="Q1863">
        <v>21.26</v>
      </c>
      <c r="R1863">
        <v>52</v>
      </c>
      <c r="S1863">
        <v>58.538461538461497</v>
      </c>
      <c r="T1863">
        <v>0</v>
      </c>
      <c r="U1863">
        <v>0</v>
      </c>
      <c r="V1863">
        <v>0</v>
      </c>
      <c r="W1863">
        <v>0</v>
      </c>
      <c r="X1863">
        <v>111</v>
      </c>
      <c r="Y1863">
        <v>112.864864864865</v>
      </c>
      <c r="Z1863">
        <v>106</v>
      </c>
      <c r="AA1863">
        <v>336.34905660377399</v>
      </c>
      <c r="AB1863">
        <v>125</v>
      </c>
      <c r="AC1863">
        <v>180.08799999999999</v>
      </c>
      <c r="AD1863">
        <v>0.50607287449392702</v>
      </c>
      <c r="AE1863">
        <v>23</v>
      </c>
      <c r="AF1863">
        <v>89.565217391304301</v>
      </c>
      <c r="AG1863">
        <v>0.171641791044776</v>
      </c>
      <c r="AH1863" s="4">
        <v>56</v>
      </c>
      <c r="AI1863">
        <v>0.52830188679245305</v>
      </c>
      <c r="AJ1863" s="4">
        <v>23</v>
      </c>
      <c r="AK1863">
        <v>0.21698113207547201</v>
      </c>
      <c r="AL1863" s="4">
        <v>37</v>
      </c>
      <c r="AM1863">
        <v>0.29599999999999999</v>
      </c>
      <c r="AN1863" s="4">
        <v>9</v>
      </c>
      <c r="AO1863">
        <v>7.1999999999999995E-2</v>
      </c>
      <c r="AP1863" s="4">
        <v>0</v>
      </c>
      <c r="AQ1863">
        <v>0</v>
      </c>
      <c r="AR1863" s="4">
        <v>0</v>
      </c>
      <c r="AS1863">
        <v>0</v>
      </c>
      <c r="AT1863" s="4">
        <v>0</v>
      </c>
      <c r="AU1863" s="4">
        <v>0</v>
      </c>
      <c r="AV1863" s="4">
        <v>4</v>
      </c>
      <c r="AW1863">
        <v>2.26605504587156</v>
      </c>
      <c r="AX1863" s="4">
        <f t="shared" si="29"/>
        <v>108.99999999999999</v>
      </c>
      <c r="AY1863" s="4">
        <v>0</v>
      </c>
      <c r="AZ1863" s="4">
        <v>0</v>
      </c>
    </row>
    <row r="1864" spans="1:52" x14ac:dyDescent="0.25">
      <c r="A1864" s="4">
        <v>2017</v>
      </c>
      <c r="B1864" s="4" t="s">
        <v>410</v>
      </c>
      <c r="C1864" t="s">
        <v>116</v>
      </c>
      <c r="D1864" t="s">
        <v>123</v>
      </c>
      <c r="E1864" t="s">
        <v>639</v>
      </c>
      <c r="F1864" s="4">
        <v>310</v>
      </c>
      <c r="G1864">
        <v>143</v>
      </c>
      <c r="H1864">
        <v>7.3986013986014001</v>
      </c>
      <c r="I1864">
        <v>310</v>
      </c>
      <c r="J1864">
        <v>8.1193548387096808</v>
      </c>
      <c r="K1864">
        <v>6</v>
      </c>
      <c r="L1864">
        <v>1.9354838709677399E-2</v>
      </c>
      <c r="M1864">
        <v>20</v>
      </c>
      <c r="N1864">
        <v>13.679180887372</v>
      </c>
      <c r="O1864">
        <v>6.4516129032258104E-2</v>
      </c>
      <c r="P1864">
        <v>284</v>
      </c>
      <c r="Q1864">
        <v>30.3943661971831</v>
      </c>
      <c r="R1864">
        <v>71</v>
      </c>
      <c r="S1864">
        <v>64.521126760563405</v>
      </c>
      <c r="T1864">
        <v>0</v>
      </c>
      <c r="U1864">
        <v>0</v>
      </c>
      <c r="V1864">
        <v>0</v>
      </c>
      <c r="W1864">
        <v>0</v>
      </c>
      <c r="X1864">
        <v>114</v>
      </c>
      <c r="Y1864">
        <v>130.51754385964901</v>
      </c>
      <c r="Z1864">
        <v>161</v>
      </c>
      <c r="AA1864">
        <v>371.60248447204998</v>
      </c>
      <c r="AB1864">
        <v>142</v>
      </c>
      <c r="AC1864">
        <v>204.63380281690101</v>
      </c>
      <c r="AD1864">
        <v>0.45806451612903198</v>
      </c>
      <c r="AE1864">
        <v>22</v>
      </c>
      <c r="AF1864">
        <v>118.727272727273</v>
      </c>
      <c r="AG1864">
        <v>0.15172413793103401</v>
      </c>
      <c r="AH1864" s="4">
        <v>85</v>
      </c>
      <c r="AI1864">
        <v>0.52795031055900599</v>
      </c>
      <c r="AJ1864" s="4">
        <v>35</v>
      </c>
      <c r="AK1864">
        <v>0.217391304347826</v>
      </c>
      <c r="AL1864" s="4">
        <v>36</v>
      </c>
      <c r="AM1864">
        <v>0.25352112676056299</v>
      </c>
      <c r="AN1864" s="4">
        <v>20</v>
      </c>
      <c r="AO1864">
        <v>0.140845070422535</v>
      </c>
      <c r="AP1864" s="4">
        <v>0</v>
      </c>
      <c r="AQ1864">
        <v>0</v>
      </c>
      <c r="AR1864" s="4">
        <v>1</v>
      </c>
      <c r="AS1864">
        <v>3.2258064516129002E-3</v>
      </c>
      <c r="AT1864" s="4">
        <v>0</v>
      </c>
      <c r="AU1864" s="4">
        <v>0</v>
      </c>
      <c r="AV1864" s="4">
        <v>6</v>
      </c>
      <c r="AW1864">
        <v>2.46031746031746</v>
      </c>
      <c r="AX1864" s="4">
        <f t="shared" si="29"/>
        <v>126.00000000000001</v>
      </c>
      <c r="AY1864" s="4">
        <v>0</v>
      </c>
      <c r="AZ1864" s="4">
        <v>0</v>
      </c>
    </row>
    <row r="1865" spans="1:52" x14ac:dyDescent="0.25">
      <c r="A1865" s="4">
        <v>2017</v>
      </c>
      <c r="B1865" s="4" t="s">
        <v>410</v>
      </c>
      <c r="C1865" t="s">
        <v>116</v>
      </c>
      <c r="D1865" t="s">
        <v>146</v>
      </c>
      <c r="E1865" t="s">
        <v>662</v>
      </c>
      <c r="F1865" s="4">
        <v>20</v>
      </c>
      <c r="G1865">
        <v>9</v>
      </c>
      <c r="H1865">
        <v>5.6666666666666696</v>
      </c>
      <c r="I1865">
        <v>20</v>
      </c>
      <c r="J1865">
        <v>4.5</v>
      </c>
      <c r="K1865">
        <v>0</v>
      </c>
      <c r="L1865">
        <v>0</v>
      </c>
      <c r="M1865">
        <v>0</v>
      </c>
      <c r="N1865">
        <v>-316.14999999999998</v>
      </c>
      <c r="O1865">
        <v>0</v>
      </c>
      <c r="P1865">
        <v>20</v>
      </c>
      <c r="Q1865">
        <v>9.35</v>
      </c>
      <c r="R1865">
        <v>3</v>
      </c>
      <c r="S1865">
        <v>89.6666666666667</v>
      </c>
      <c r="T1865">
        <v>0</v>
      </c>
      <c r="U1865">
        <v>0</v>
      </c>
      <c r="V1865">
        <v>0</v>
      </c>
      <c r="W1865">
        <v>0</v>
      </c>
      <c r="X1865">
        <v>4</v>
      </c>
      <c r="Y1865">
        <v>141</v>
      </c>
      <c r="Z1865">
        <v>13</v>
      </c>
      <c r="AA1865">
        <v>417.38461538461502</v>
      </c>
      <c r="AB1865">
        <v>6</v>
      </c>
      <c r="AC1865">
        <v>365.66666666666703</v>
      </c>
      <c r="AD1865">
        <v>0.3</v>
      </c>
      <c r="AE1865">
        <v>0</v>
      </c>
      <c r="AF1865">
        <v>0</v>
      </c>
      <c r="AG1865">
        <v>0</v>
      </c>
      <c r="AH1865" s="4">
        <v>9</v>
      </c>
      <c r="AI1865">
        <v>0.69230769230769196</v>
      </c>
      <c r="AJ1865" s="4">
        <v>3</v>
      </c>
      <c r="AK1865">
        <v>0.230769230769231</v>
      </c>
      <c r="AL1865" s="4">
        <v>3</v>
      </c>
      <c r="AM1865">
        <v>0.5</v>
      </c>
      <c r="AN1865" s="4">
        <v>1</v>
      </c>
      <c r="AO1865">
        <v>0.16666666666666699</v>
      </c>
      <c r="AP1865" s="4">
        <v>0</v>
      </c>
      <c r="AQ1865">
        <v>0</v>
      </c>
      <c r="AR1865" s="4">
        <v>0</v>
      </c>
      <c r="AS1865">
        <v>0</v>
      </c>
      <c r="AT1865" s="4">
        <v>0</v>
      </c>
      <c r="AU1865" s="4">
        <v>0</v>
      </c>
      <c r="AV1865" s="4">
        <v>0</v>
      </c>
      <c r="AW1865">
        <v>2.8571428571428599</v>
      </c>
      <c r="AX1865" s="4">
        <f t="shared" si="29"/>
        <v>6.9999999999999929</v>
      </c>
      <c r="AY1865" s="4">
        <v>0</v>
      </c>
      <c r="AZ1865" s="4">
        <v>0</v>
      </c>
    </row>
    <row r="1866" spans="1:52" x14ac:dyDescent="0.25">
      <c r="A1866" s="4">
        <v>2017</v>
      </c>
      <c r="B1866" s="4" t="s">
        <v>410</v>
      </c>
      <c r="C1866" t="s">
        <v>116</v>
      </c>
      <c r="D1866" t="s">
        <v>119</v>
      </c>
      <c r="E1866" t="s">
        <v>635</v>
      </c>
      <c r="F1866" s="4">
        <v>376</v>
      </c>
      <c r="G1866">
        <v>179</v>
      </c>
      <c r="H1866">
        <v>6.8212290502793298</v>
      </c>
      <c r="I1866">
        <v>374</v>
      </c>
      <c r="J1866">
        <v>6.8770053475935802</v>
      </c>
      <c r="K1866">
        <v>14</v>
      </c>
      <c r="L1866">
        <v>3.7433155080213901E-2</v>
      </c>
      <c r="M1866">
        <v>24</v>
      </c>
      <c r="N1866">
        <v>17.005681818181799</v>
      </c>
      <c r="O1866">
        <v>6.3829787234042507E-2</v>
      </c>
      <c r="P1866">
        <v>339</v>
      </c>
      <c r="Q1866">
        <v>24.460176991150401</v>
      </c>
      <c r="R1866">
        <v>78</v>
      </c>
      <c r="S1866">
        <v>104.51282051282099</v>
      </c>
      <c r="T1866">
        <v>0</v>
      </c>
      <c r="U1866">
        <v>0</v>
      </c>
      <c r="V1866">
        <v>0</v>
      </c>
      <c r="W1866">
        <v>0</v>
      </c>
      <c r="X1866">
        <v>116</v>
      </c>
      <c r="Y1866">
        <v>124.620689655172</v>
      </c>
      <c r="Z1866">
        <v>222</v>
      </c>
      <c r="AA1866">
        <v>318.31981981982</v>
      </c>
      <c r="AB1866">
        <v>144</v>
      </c>
      <c r="AC1866">
        <v>228.076388888889</v>
      </c>
      <c r="AD1866">
        <v>0.38297872340425498</v>
      </c>
      <c r="AE1866">
        <v>15</v>
      </c>
      <c r="AF1866">
        <v>58.3333333333333</v>
      </c>
      <c r="AG1866">
        <v>0.101351351351351</v>
      </c>
      <c r="AH1866" s="4">
        <v>124</v>
      </c>
      <c r="AI1866">
        <v>0.55855855855855896</v>
      </c>
      <c r="AJ1866" s="4">
        <v>52</v>
      </c>
      <c r="AK1866">
        <v>0.23423423423423401</v>
      </c>
      <c r="AL1866" s="4">
        <v>45</v>
      </c>
      <c r="AM1866">
        <v>0.3125</v>
      </c>
      <c r="AN1866" s="4">
        <v>16</v>
      </c>
      <c r="AO1866">
        <v>0.11111111111111099</v>
      </c>
      <c r="AP1866" s="4">
        <v>1</v>
      </c>
      <c r="AQ1866">
        <v>2.6595744680851098E-3</v>
      </c>
      <c r="AR1866" s="4">
        <v>1</v>
      </c>
      <c r="AS1866">
        <v>2.6595744680851098E-3</v>
      </c>
      <c r="AT1866" s="4">
        <v>0</v>
      </c>
      <c r="AU1866" s="4">
        <v>0</v>
      </c>
      <c r="AV1866" s="4">
        <v>4</v>
      </c>
      <c r="AW1866">
        <v>2.7647058823529398</v>
      </c>
      <c r="AX1866" s="4">
        <f t="shared" si="29"/>
        <v>136.00000000000006</v>
      </c>
      <c r="AY1866" s="4">
        <v>0</v>
      </c>
      <c r="AZ1866" s="4">
        <v>0</v>
      </c>
    </row>
    <row r="1867" spans="1:52" x14ac:dyDescent="0.25">
      <c r="A1867" s="4">
        <v>2017</v>
      </c>
      <c r="B1867" s="4" t="s">
        <v>410</v>
      </c>
      <c r="C1867" t="s">
        <v>116</v>
      </c>
      <c r="D1867" t="s">
        <v>131</v>
      </c>
      <c r="E1867" t="s">
        <v>647</v>
      </c>
      <c r="F1867" s="4">
        <v>233</v>
      </c>
      <c r="G1867">
        <v>76</v>
      </c>
      <c r="H1867">
        <v>4.9210526315789496</v>
      </c>
      <c r="I1867">
        <v>232</v>
      </c>
      <c r="J1867">
        <v>5.4784482758620703</v>
      </c>
      <c r="K1867">
        <v>6</v>
      </c>
      <c r="L1867">
        <v>2.5862068965517199E-2</v>
      </c>
      <c r="M1867">
        <v>65</v>
      </c>
      <c r="N1867">
        <v>588</v>
      </c>
      <c r="O1867">
        <v>0.27896995708154498</v>
      </c>
      <c r="P1867">
        <v>109</v>
      </c>
      <c r="Q1867">
        <v>41.229357798165097</v>
      </c>
      <c r="R1867">
        <v>42</v>
      </c>
      <c r="S1867">
        <v>55.047619047619101</v>
      </c>
      <c r="T1867">
        <v>0</v>
      </c>
      <c r="U1867">
        <v>0</v>
      </c>
      <c r="V1867">
        <v>0</v>
      </c>
      <c r="W1867">
        <v>0</v>
      </c>
      <c r="X1867">
        <v>193</v>
      </c>
      <c r="Y1867">
        <v>94.341968911917107</v>
      </c>
      <c r="Z1867">
        <v>36</v>
      </c>
      <c r="AA1867">
        <v>384.25</v>
      </c>
      <c r="AB1867">
        <v>196</v>
      </c>
      <c r="AC1867">
        <v>124.28571428571399</v>
      </c>
      <c r="AD1867">
        <v>0.84120171673819699</v>
      </c>
      <c r="AE1867">
        <v>47</v>
      </c>
      <c r="AF1867">
        <v>51.319148936170201</v>
      </c>
      <c r="AG1867">
        <v>0.23979591836734701</v>
      </c>
      <c r="AH1867" s="4">
        <v>22</v>
      </c>
      <c r="AI1867">
        <v>0.61111111111111105</v>
      </c>
      <c r="AJ1867" s="4">
        <v>8</v>
      </c>
      <c r="AK1867">
        <v>0.22222222222222199</v>
      </c>
      <c r="AL1867" s="4">
        <v>33</v>
      </c>
      <c r="AM1867">
        <v>0.168367346938776</v>
      </c>
      <c r="AN1867" s="4">
        <v>12</v>
      </c>
      <c r="AO1867">
        <v>6.1224489795918401E-2</v>
      </c>
      <c r="AP1867" s="4">
        <v>3</v>
      </c>
      <c r="AQ1867">
        <v>1.28755364806867E-2</v>
      </c>
      <c r="AR1867" s="4">
        <v>0</v>
      </c>
      <c r="AS1867">
        <v>0</v>
      </c>
      <c r="AT1867" s="4">
        <v>1</v>
      </c>
      <c r="AU1867" s="4">
        <v>0</v>
      </c>
      <c r="AV1867" s="4">
        <v>8</v>
      </c>
      <c r="AW1867">
        <v>1.75757575757576</v>
      </c>
      <c r="AX1867" s="4">
        <f t="shared" si="29"/>
        <v>132.5689655172412</v>
      </c>
      <c r="AY1867" s="4">
        <v>0</v>
      </c>
      <c r="AZ1867" s="4">
        <v>0</v>
      </c>
    </row>
    <row r="1868" spans="1:52" x14ac:dyDescent="0.25">
      <c r="A1868" s="4">
        <v>2017</v>
      </c>
      <c r="B1868" s="4" t="s">
        <v>410</v>
      </c>
      <c r="C1868" t="s">
        <v>116</v>
      </c>
      <c r="D1868" t="s">
        <v>130</v>
      </c>
      <c r="E1868" t="s">
        <v>646</v>
      </c>
      <c r="F1868" s="4">
        <v>228</v>
      </c>
      <c r="G1868">
        <v>65</v>
      </c>
      <c r="H1868">
        <v>8.9230769230769198</v>
      </c>
      <c r="I1868">
        <v>227</v>
      </c>
      <c r="J1868">
        <v>7.1057268722467004</v>
      </c>
      <c r="K1868">
        <v>9</v>
      </c>
      <c r="L1868">
        <v>3.9647577092511002E-2</v>
      </c>
      <c r="M1868">
        <v>69</v>
      </c>
      <c r="N1868">
        <v>1131.8104265402801</v>
      </c>
      <c r="O1868">
        <v>0.30263157894736797</v>
      </c>
      <c r="P1868">
        <v>71</v>
      </c>
      <c r="Q1868">
        <v>93.591549295774598</v>
      </c>
      <c r="R1868">
        <v>60</v>
      </c>
      <c r="S1868">
        <v>67.816666666666706</v>
      </c>
      <c r="T1868">
        <v>19</v>
      </c>
      <c r="U1868">
        <v>151.894736842105</v>
      </c>
      <c r="V1868">
        <v>19</v>
      </c>
      <c r="W1868">
        <v>106.105263157895</v>
      </c>
      <c r="X1868">
        <v>164</v>
      </c>
      <c r="Y1868">
        <v>85.756097560975604</v>
      </c>
      <c r="Z1868">
        <v>47</v>
      </c>
      <c r="AA1868">
        <v>380.44680851063799</v>
      </c>
      <c r="AB1868">
        <v>179</v>
      </c>
      <c r="AC1868">
        <v>128.530726256983</v>
      </c>
      <c r="AD1868">
        <v>0.78508771929824595</v>
      </c>
      <c r="AE1868">
        <v>63</v>
      </c>
      <c r="AF1868">
        <v>65.936507936507894</v>
      </c>
      <c r="AG1868">
        <v>0.35</v>
      </c>
      <c r="AH1868" s="4">
        <v>26</v>
      </c>
      <c r="AI1868">
        <v>0.55319148936170204</v>
      </c>
      <c r="AJ1868" s="4">
        <v>13</v>
      </c>
      <c r="AK1868">
        <v>0.27659574468085102</v>
      </c>
      <c r="AL1868" s="4">
        <v>29</v>
      </c>
      <c r="AM1868">
        <v>0.16201117318435801</v>
      </c>
      <c r="AN1868" s="4">
        <v>2</v>
      </c>
      <c r="AO1868">
        <v>1.11731843575419E-2</v>
      </c>
      <c r="AP1868" s="4">
        <v>2</v>
      </c>
      <c r="AQ1868">
        <v>8.7719298245613996E-3</v>
      </c>
      <c r="AR1868" s="4">
        <v>0</v>
      </c>
      <c r="AS1868">
        <v>0</v>
      </c>
      <c r="AT1868" s="4">
        <v>1</v>
      </c>
      <c r="AU1868" s="4">
        <v>0</v>
      </c>
      <c r="AV1868" s="4">
        <v>1</v>
      </c>
      <c r="AW1868">
        <v>1.65693430656934</v>
      </c>
      <c r="AX1868" s="4">
        <f t="shared" si="29"/>
        <v>137.60352422907513</v>
      </c>
      <c r="AY1868" s="4">
        <v>1</v>
      </c>
      <c r="AZ1868" s="4">
        <v>27</v>
      </c>
    </row>
    <row r="1869" spans="1:52" x14ac:dyDescent="0.25">
      <c r="A1869" s="4">
        <v>2017</v>
      </c>
      <c r="B1869" s="4" t="s">
        <v>410</v>
      </c>
      <c r="C1869" t="s">
        <v>116</v>
      </c>
      <c r="D1869" t="s">
        <v>135</v>
      </c>
      <c r="E1869" t="s">
        <v>651</v>
      </c>
      <c r="F1869" s="4">
        <v>258</v>
      </c>
      <c r="G1869">
        <v>108</v>
      </c>
      <c r="H1869">
        <v>6.9074074074074101</v>
      </c>
      <c r="I1869">
        <v>257</v>
      </c>
      <c r="J1869">
        <v>6.7470817120622604</v>
      </c>
      <c r="K1869">
        <v>8</v>
      </c>
      <c r="L1869">
        <v>3.1128404669260701E-2</v>
      </c>
      <c r="M1869">
        <v>144</v>
      </c>
      <c r="N1869">
        <v>2002.9537037037001</v>
      </c>
      <c r="O1869">
        <v>0.55813953488372103</v>
      </c>
      <c r="P1869">
        <v>137</v>
      </c>
      <c r="Q1869">
        <v>48.058394160583902</v>
      </c>
      <c r="R1869">
        <v>42</v>
      </c>
      <c r="S1869">
        <v>83.190476190476204</v>
      </c>
      <c r="T1869">
        <v>0</v>
      </c>
      <c r="U1869">
        <v>0</v>
      </c>
      <c r="V1869">
        <v>0</v>
      </c>
      <c r="W1869">
        <v>0</v>
      </c>
      <c r="X1869">
        <v>127</v>
      </c>
      <c r="Y1869">
        <v>91.944881889763806</v>
      </c>
      <c r="Z1869">
        <v>65</v>
      </c>
      <c r="AA1869">
        <v>332.13846153846202</v>
      </c>
      <c r="AB1869">
        <v>189</v>
      </c>
      <c r="AC1869">
        <v>131.35978835978801</v>
      </c>
      <c r="AD1869">
        <v>0.73255813953488402</v>
      </c>
      <c r="AE1869">
        <v>67</v>
      </c>
      <c r="AF1869">
        <v>70.044776119402997</v>
      </c>
      <c r="AG1869">
        <v>0.35263157894736802</v>
      </c>
      <c r="AH1869" s="4">
        <v>28</v>
      </c>
      <c r="AI1869">
        <v>0.43076923076923102</v>
      </c>
      <c r="AJ1869" s="4">
        <v>16</v>
      </c>
      <c r="AK1869">
        <v>0.246153846153846</v>
      </c>
      <c r="AL1869" s="4">
        <v>38</v>
      </c>
      <c r="AM1869">
        <v>0.20105820105820099</v>
      </c>
      <c r="AN1869" s="4">
        <v>12</v>
      </c>
      <c r="AO1869">
        <v>6.3492063492063502E-2</v>
      </c>
      <c r="AP1869" s="4">
        <v>3</v>
      </c>
      <c r="AQ1869">
        <v>1.16279069767442E-2</v>
      </c>
      <c r="AR1869" s="4">
        <v>0</v>
      </c>
      <c r="AS1869">
        <v>0</v>
      </c>
      <c r="AT1869" s="4">
        <v>1</v>
      </c>
      <c r="AU1869" s="4">
        <v>0</v>
      </c>
      <c r="AV1869" s="4">
        <v>6</v>
      </c>
      <c r="AW1869">
        <v>2.1239669421487601</v>
      </c>
      <c r="AX1869" s="4">
        <f t="shared" si="29"/>
        <v>121.47081712062258</v>
      </c>
      <c r="AY1869" s="4">
        <v>0</v>
      </c>
      <c r="AZ1869" s="4">
        <v>0</v>
      </c>
    </row>
    <row r="1870" spans="1:52" x14ac:dyDescent="0.25">
      <c r="A1870" s="4">
        <v>2017</v>
      </c>
      <c r="B1870" s="4" t="s">
        <v>410</v>
      </c>
      <c r="C1870" t="s">
        <v>116</v>
      </c>
      <c r="D1870" t="s">
        <v>137</v>
      </c>
      <c r="E1870" t="s">
        <v>653</v>
      </c>
      <c r="F1870" s="4">
        <v>163</v>
      </c>
      <c r="G1870">
        <v>60</v>
      </c>
      <c r="H1870">
        <v>4.68333333333333</v>
      </c>
      <c r="I1870">
        <v>163</v>
      </c>
      <c r="J1870">
        <v>6.3435582822085896</v>
      </c>
      <c r="K1870">
        <v>2</v>
      </c>
      <c r="L1870">
        <v>1.22699386503067E-2</v>
      </c>
      <c r="M1870">
        <v>68</v>
      </c>
      <c r="N1870">
        <v>1985.1086956521699</v>
      </c>
      <c r="O1870">
        <v>0.41717791411042898</v>
      </c>
      <c r="P1870">
        <v>66</v>
      </c>
      <c r="Q1870">
        <v>48.909090909090899</v>
      </c>
      <c r="R1870">
        <v>43</v>
      </c>
      <c r="S1870">
        <v>55.906976744185997</v>
      </c>
      <c r="T1870">
        <v>0</v>
      </c>
      <c r="U1870">
        <v>0</v>
      </c>
      <c r="V1870">
        <v>0</v>
      </c>
      <c r="W1870">
        <v>0</v>
      </c>
      <c r="X1870">
        <v>127</v>
      </c>
      <c r="Y1870">
        <v>75.385826771653498</v>
      </c>
      <c r="Z1870">
        <v>34</v>
      </c>
      <c r="AA1870">
        <v>388.02941176470603</v>
      </c>
      <c r="AB1870">
        <v>128</v>
      </c>
      <c r="AC1870">
        <v>97.25</v>
      </c>
      <c r="AD1870">
        <v>0.78527607361963203</v>
      </c>
      <c r="AE1870">
        <v>54</v>
      </c>
      <c r="AF1870">
        <v>54.0555555555556</v>
      </c>
      <c r="AG1870">
        <v>0.418604651162791</v>
      </c>
      <c r="AH1870" s="4">
        <v>21</v>
      </c>
      <c r="AI1870">
        <v>0.61764705882352999</v>
      </c>
      <c r="AJ1870" s="4">
        <v>9</v>
      </c>
      <c r="AK1870">
        <v>0.26470588235294101</v>
      </c>
      <c r="AL1870" s="4">
        <v>18</v>
      </c>
      <c r="AM1870">
        <v>0.140625</v>
      </c>
      <c r="AN1870" s="4">
        <v>6</v>
      </c>
      <c r="AO1870">
        <v>4.6875E-2</v>
      </c>
      <c r="AP1870" s="4">
        <v>1</v>
      </c>
      <c r="AQ1870">
        <v>6.13496932515337E-3</v>
      </c>
      <c r="AR1870" s="4">
        <v>0</v>
      </c>
      <c r="AS1870">
        <v>0</v>
      </c>
      <c r="AT1870" s="4">
        <v>0</v>
      </c>
      <c r="AU1870" s="4">
        <v>0</v>
      </c>
      <c r="AV1870" s="4">
        <v>3</v>
      </c>
      <c r="AW1870">
        <v>1.7526881720430101</v>
      </c>
      <c r="AX1870" s="4">
        <f t="shared" si="29"/>
        <v>93.000000000000028</v>
      </c>
      <c r="AY1870" s="4">
        <v>0</v>
      </c>
      <c r="AZ1870" s="4">
        <v>0</v>
      </c>
    </row>
    <row r="1871" spans="1:52" x14ac:dyDescent="0.25">
      <c r="A1871" s="4">
        <v>2017</v>
      </c>
      <c r="B1871" s="4" t="s">
        <v>410</v>
      </c>
      <c r="C1871" t="s">
        <v>116</v>
      </c>
      <c r="D1871" t="s">
        <v>120</v>
      </c>
      <c r="E1871" t="s">
        <v>636</v>
      </c>
      <c r="F1871" s="4">
        <v>354</v>
      </c>
      <c r="G1871">
        <v>129</v>
      </c>
      <c r="H1871">
        <v>8.4031007751937992</v>
      </c>
      <c r="I1871">
        <v>350</v>
      </c>
      <c r="J1871">
        <v>6.6485714285714304</v>
      </c>
      <c r="K1871">
        <v>16</v>
      </c>
      <c r="L1871">
        <v>4.57142857142857E-2</v>
      </c>
      <c r="M1871">
        <v>267</v>
      </c>
      <c r="N1871">
        <v>3011.04366812227</v>
      </c>
      <c r="O1871">
        <v>0.75423728813559299</v>
      </c>
      <c r="P1871">
        <v>336</v>
      </c>
      <c r="Q1871">
        <v>17.285714285714299</v>
      </c>
      <c r="R1871">
        <v>69</v>
      </c>
      <c r="S1871">
        <v>58.347826086956502</v>
      </c>
      <c r="T1871">
        <v>0</v>
      </c>
      <c r="U1871">
        <v>0</v>
      </c>
      <c r="V1871">
        <v>0</v>
      </c>
      <c r="W1871">
        <v>0</v>
      </c>
      <c r="X1871">
        <v>142</v>
      </c>
      <c r="Y1871">
        <v>131.38732394366201</v>
      </c>
      <c r="Z1871">
        <v>169</v>
      </c>
      <c r="AA1871">
        <v>308.87573964497</v>
      </c>
      <c r="AB1871">
        <v>176</v>
      </c>
      <c r="AC1871">
        <v>216.48295454545499</v>
      </c>
      <c r="AD1871">
        <v>0.49717514124293799</v>
      </c>
      <c r="AE1871">
        <v>13</v>
      </c>
      <c r="AF1871">
        <v>102.846153846154</v>
      </c>
      <c r="AG1871">
        <v>7.2625698324022395E-2</v>
      </c>
      <c r="AH1871" s="4">
        <v>110</v>
      </c>
      <c r="AI1871">
        <v>0.65088757396449703</v>
      </c>
      <c r="AJ1871" s="4">
        <v>53</v>
      </c>
      <c r="AK1871">
        <v>0.31360946745562102</v>
      </c>
      <c r="AL1871" s="4">
        <v>59</v>
      </c>
      <c r="AM1871">
        <v>0.33522727272727298</v>
      </c>
      <c r="AN1871" s="4">
        <v>21</v>
      </c>
      <c r="AO1871">
        <v>0.119318181818182</v>
      </c>
      <c r="AP1871" s="4">
        <v>4</v>
      </c>
      <c r="AQ1871">
        <v>1.12994350282486E-2</v>
      </c>
      <c r="AR1871" s="4">
        <v>0</v>
      </c>
      <c r="AS1871">
        <v>0</v>
      </c>
      <c r="AT1871" s="4">
        <v>0</v>
      </c>
      <c r="AU1871" s="4">
        <v>0</v>
      </c>
      <c r="AV1871" s="4">
        <v>10</v>
      </c>
      <c r="AW1871">
        <v>2.8548387096774199</v>
      </c>
      <c r="AX1871" s="4">
        <f t="shared" si="29"/>
        <v>123.99999999999997</v>
      </c>
      <c r="AY1871" s="4">
        <v>0</v>
      </c>
      <c r="AZ1871" s="4">
        <v>0</v>
      </c>
    </row>
    <row r="1872" spans="1:52" x14ac:dyDescent="0.25">
      <c r="A1872" s="4">
        <v>2017</v>
      </c>
      <c r="B1872" s="4" t="s">
        <v>410</v>
      </c>
      <c r="C1872" t="s">
        <v>116</v>
      </c>
      <c r="D1872" t="s">
        <v>127</v>
      </c>
      <c r="E1872" t="s">
        <v>643</v>
      </c>
      <c r="F1872" s="4">
        <v>187</v>
      </c>
      <c r="G1872">
        <v>69</v>
      </c>
      <c r="H1872">
        <v>6.8550724637681197</v>
      </c>
      <c r="I1872">
        <v>187</v>
      </c>
      <c r="J1872">
        <v>6.4812834224598896</v>
      </c>
      <c r="K1872">
        <v>6</v>
      </c>
      <c r="L1872">
        <v>3.20855614973262E-2</v>
      </c>
      <c r="M1872">
        <v>125</v>
      </c>
      <c r="N1872">
        <v>2409.2857142857101</v>
      </c>
      <c r="O1872">
        <v>0.66844919786096302</v>
      </c>
      <c r="P1872">
        <v>33</v>
      </c>
      <c r="Q1872">
        <v>101.030303030303</v>
      </c>
      <c r="R1872">
        <v>28</v>
      </c>
      <c r="S1872">
        <v>46.392857142857103</v>
      </c>
      <c r="T1872">
        <v>21</v>
      </c>
      <c r="U1872">
        <v>116.380952380952</v>
      </c>
      <c r="V1872">
        <v>21</v>
      </c>
      <c r="W1872">
        <v>76.238095238095198</v>
      </c>
      <c r="X1872">
        <v>155</v>
      </c>
      <c r="Y1872">
        <v>73.477419354838702</v>
      </c>
      <c r="Z1872">
        <v>21</v>
      </c>
      <c r="AA1872">
        <v>366.04761904761898</v>
      </c>
      <c r="AB1872">
        <v>166</v>
      </c>
      <c r="AC1872">
        <v>110.18072289156601</v>
      </c>
      <c r="AD1872">
        <v>0.88770053475935795</v>
      </c>
      <c r="AE1872">
        <v>63</v>
      </c>
      <c r="AF1872">
        <v>69.984126984127002</v>
      </c>
      <c r="AG1872">
        <v>0.37951807228915702</v>
      </c>
      <c r="AH1872" s="4">
        <v>15</v>
      </c>
      <c r="AI1872">
        <v>0.71428571428571397</v>
      </c>
      <c r="AJ1872" s="4">
        <v>4</v>
      </c>
      <c r="AK1872">
        <v>0.19047619047618999</v>
      </c>
      <c r="AL1872" s="4">
        <v>25</v>
      </c>
      <c r="AM1872">
        <v>0.15060240963855401</v>
      </c>
      <c r="AN1872" s="4">
        <v>6</v>
      </c>
      <c r="AO1872">
        <v>3.6144578313252997E-2</v>
      </c>
      <c r="AP1872" s="4">
        <v>1</v>
      </c>
      <c r="AQ1872">
        <v>5.3475935828877002E-3</v>
      </c>
      <c r="AR1872" s="4">
        <v>0</v>
      </c>
      <c r="AS1872">
        <v>0</v>
      </c>
      <c r="AT1872" s="4">
        <v>0</v>
      </c>
      <c r="AU1872" s="4">
        <v>0</v>
      </c>
      <c r="AV1872" s="4">
        <v>8</v>
      </c>
      <c r="AW1872">
        <v>1.96842105263158</v>
      </c>
      <c r="AX1872" s="4">
        <f t="shared" si="29"/>
        <v>94.999999999999957</v>
      </c>
      <c r="AY1872" s="4">
        <v>0</v>
      </c>
      <c r="AZ1872" s="4">
        <v>0</v>
      </c>
    </row>
    <row r="1873" spans="1:52" x14ac:dyDescent="0.25">
      <c r="A1873" s="4">
        <v>2017</v>
      </c>
      <c r="B1873" s="4" t="s">
        <v>410</v>
      </c>
      <c r="C1873" t="s">
        <v>116</v>
      </c>
      <c r="D1873" t="s">
        <v>142</v>
      </c>
      <c r="E1873" t="s">
        <v>658</v>
      </c>
      <c r="F1873" s="4">
        <v>76</v>
      </c>
      <c r="G1873">
        <v>17</v>
      </c>
      <c r="H1873">
        <v>4.7058823529411802</v>
      </c>
      <c r="I1873">
        <v>76</v>
      </c>
      <c r="J1873">
        <v>5.1052631578947398</v>
      </c>
      <c r="K1873">
        <v>0</v>
      </c>
      <c r="L1873">
        <v>0</v>
      </c>
      <c r="M1873">
        <v>28</v>
      </c>
      <c r="N1873">
        <v>2459.36486486487</v>
      </c>
      <c r="O1873">
        <v>0.36842105263157898</v>
      </c>
      <c r="P1873">
        <v>44</v>
      </c>
      <c r="Q1873">
        <v>46.568181818181799</v>
      </c>
      <c r="R1873">
        <v>19</v>
      </c>
      <c r="S1873">
        <v>105.789473684211</v>
      </c>
      <c r="T1873">
        <v>0</v>
      </c>
      <c r="U1873">
        <v>0</v>
      </c>
      <c r="V1873">
        <v>0</v>
      </c>
      <c r="W1873">
        <v>0</v>
      </c>
      <c r="X1873">
        <v>44</v>
      </c>
      <c r="Y1873">
        <v>110.386363636364</v>
      </c>
      <c r="Z1873">
        <v>21</v>
      </c>
      <c r="AA1873">
        <v>434.57142857142901</v>
      </c>
      <c r="AB1873">
        <v>55</v>
      </c>
      <c r="AC1873">
        <v>144.87272727272699</v>
      </c>
      <c r="AD1873">
        <v>0.72368421052631604</v>
      </c>
      <c r="AE1873">
        <v>10</v>
      </c>
      <c r="AF1873">
        <v>60.7</v>
      </c>
      <c r="AG1873">
        <v>0.18181818181818199</v>
      </c>
      <c r="AH1873" s="4">
        <v>14</v>
      </c>
      <c r="AI1873">
        <v>0.66666666666666696</v>
      </c>
      <c r="AJ1873" s="4">
        <v>6</v>
      </c>
      <c r="AK1873">
        <v>0.28571428571428598</v>
      </c>
      <c r="AL1873" s="4">
        <v>20</v>
      </c>
      <c r="AM1873">
        <v>0.36363636363636398</v>
      </c>
      <c r="AN1873" s="4">
        <v>5</v>
      </c>
      <c r="AO1873">
        <v>9.0909090909090898E-2</v>
      </c>
      <c r="AP1873" s="4">
        <v>2</v>
      </c>
      <c r="AQ1873">
        <v>2.6315789473684199E-2</v>
      </c>
      <c r="AR1873" s="4">
        <v>1</v>
      </c>
      <c r="AS1873">
        <v>1.3157894736842099E-2</v>
      </c>
      <c r="AT1873" s="4">
        <v>0</v>
      </c>
      <c r="AU1873" s="4">
        <v>0</v>
      </c>
      <c r="AV1873" s="4">
        <v>1</v>
      </c>
      <c r="AW1873">
        <v>1.68888888888889</v>
      </c>
      <c r="AX1873" s="4">
        <f t="shared" si="29"/>
        <v>44.999999999999972</v>
      </c>
      <c r="AY1873" s="4">
        <v>0</v>
      </c>
      <c r="AZ1873" s="4">
        <v>0</v>
      </c>
    </row>
    <row r="1874" spans="1:52" x14ac:dyDescent="0.25">
      <c r="A1874" s="4">
        <v>2017</v>
      </c>
      <c r="B1874" s="4" t="s">
        <v>410</v>
      </c>
      <c r="C1874" t="s">
        <v>116</v>
      </c>
      <c r="D1874" t="s">
        <v>138</v>
      </c>
      <c r="E1874" t="s">
        <v>654</v>
      </c>
      <c r="F1874" s="4">
        <v>198</v>
      </c>
      <c r="G1874">
        <v>74</v>
      </c>
      <c r="H1874">
        <v>4.3243243243243201</v>
      </c>
      <c r="I1874">
        <v>198</v>
      </c>
      <c r="J1874">
        <v>5.2575757575757596</v>
      </c>
      <c r="K1874">
        <v>8</v>
      </c>
      <c r="L1874">
        <v>4.0404040404040401E-2</v>
      </c>
      <c r="M1874">
        <v>78</v>
      </c>
      <c r="N1874">
        <v>2531.5363128491599</v>
      </c>
      <c r="O1874">
        <v>0.39393939393939398</v>
      </c>
      <c r="P1874">
        <v>110</v>
      </c>
      <c r="Q1874">
        <v>25.554545454545501</v>
      </c>
      <c r="R1874">
        <v>28</v>
      </c>
      <c r="S1874">
        <v>55.25</v>
      </c>
      <c r="T1874">
        <v>6</v>
      </c>
      <c r="U1874">
        <v>382.66666666666703</v>
      </c>
      <c r="V1874">
        <v>3</v>
      </c>
      <c r="W1874">
        <v>51</v>
      </c>
      <c r="X1874">
        <v>137</v>
      </c>
      <c r="Y1874">
        <v>106.06569343065701</v>
      </c>
      <c r="Z1874">
        <v>37</v>
      </c>
      <c r="AA1874">
        <v>333.16216216216202</v>
      </c>
      <c r="AB1874">
        <v>161</v>
      </c>
      <c r="AC1874">
        <v>135.32298136646</v>
      </c>
      <c r="AD1874">
        <v>0.81313131313131304</v>
      </c>
      <c r="AE1874">
        <v>57</v>
      </c>
      <c r="AF1874">
        <v>79.157894736842096</v>
      </c>
      <c r="AG1874">
        <v>0.35403726708074501</v>
      </c>
      <c r="AH1874" s="4">
        <v>19</v>
      </c>
      <c r="AI1874">
        <v>0.51351351351351404</v>
      </c>
      <c r="AJ1874" s="4">
        <v>9</v>
      </c>
      <c r="AK1874">
        <v>0.24324324324324301</v>
      </c>
      <c r="AL1874" s="4">
        <v>33</v>
      </c>
      <c r="AM1874">
        <v>0.20496894409937899</v>
      </c>
      <c r="AN1874" s="4">
        <v>7</v>
      </c>
      <c r="AO1874">
        <v>4.3478260869565202E-2</v>
      </c>
      <c r="AP1874" s="4">
        <v>1</v>
      </c>
      <c r="AQ1874">
        <v>5.0505050505050501E-3</v>
      </c>
      <c r="AR1874" s="4">
        <v>0</v>
      </c>
      <c r="AS1874">
        <v>0</v>
      </c>
      <c r="AT1874" s="4">
        <v>0</v>
      </c>
      <c r="AU1874" s="4">
        <v>0</v>
      </c>
      <c r="AV1874" s="4">
        <v>3</v>
      </c>
      <c r="AW1874">
        <v>1.8333333333333299</v>
      </c>
      <c r="AX1874" s="4">
        <f t="shared" si="29"/>
        <v>108.0000000000002</v>
      </c>
      <c r="AY1874" s="4">
        <v>3</v>
      </c>
      <c r="AZ1874" s="4">
        <v>18</v>
      </c>
    </row>
    <row r="1875" spans="1:52" x14ac:dyDescent="0.25">
      <c r="A1875" s="4">
        <v>2017</v>
      </c>
      <c r="B1875" s="4" t="s">
        <v>410</v>
      </c>
      <c r="C1875" t="s">
        <v>116</v>
      </c>
      <c r="D1875" t="s">
        <v>133</v>
      </c>
      <c r="E1875" t="s">
        <v>649</v>
      </c>
      <c r="F1875" s="4">
        <v>219</v>
      </c>
      <c r="G1875">
        <v>116</v>
      </c>
      <c r="H1875">
        <v>8.9310344827586192</v>
      </c>
      <c r="I1875">
        <v>219</v>
      </c>
      <c r="J1875">
        <v>8.0319634703196296</v>
      </c>
      <c r="K1875">
        <v>8</v>
      </c>
      <c r="L1875">
        <v>3.6529680365296802E-2</v>
      </c>
      <c r="M1875">
        <v>122</v>
      </c>
      <c r="N1875">
        <v>2171.0923913043498</v>
      </c>
      <c r="O1875">
        <v>0.557077625570776</v>
      </c>
      <c r="P1875">
        <v>201</v>
      </c>
      <c r="Q1875">
        <v>27.124378109452699</v>
      </c>
      <c r="R1875">
        <v>27</v>
      </c>
      <c r="S1875">
        <v>79.518518518518505</v>
      </c>
      <c r="T1875">
        <v>0</v>
      </c>
      <c r="U1875">
        <v>0</v>
      </c>
      <c r="V1875">
        <v>0</v>
      </c>
      <c r="W1875">
        <v>0</v>
      </c>
      <c r="X1875">
        <v>5</v>
      </c>
      <c r="Y1875">
        <v>80.599999999999994</v>
      </c>
      <c r="Z1875">
        <v>111</v>
      </c>
      <c r="AA1875">
        <v>356.81981981982</v>
      </c>
      <c r="AB1875">
        <v>106</v>
      </c>
      <c r="AC1875">
        <v>223.88679245283001</v>
      </c>
      <c r="AD1875">
        <v>0.48401826484018301</v>
      </c>
      <c r="AE1875">
        <v>5</v>
      </c>
      <c r="AF1875">
        <v>91</v>
      </c>
      <c r="AG1875">
        <v>4.6296296296296301E-2</v>
      </c>
      <c r="AH1875" s="4">
        <v>73</v>
      </c>
      <c r="AI1875">
        <v>0.65765765765765805</v>
      </c>
      <c r="AJ1875" s="4">
        <v>21</v>
      </c>
      <c r="AK1875">
        <v>0.18918918918918901</v>
      </c>
      <c r="AL1875" s="4">
        <v>36</v>
      </c>
      <c r="AM1875">
        <v>0.339622641509434</v>
      </c>
      <c r="AN1875" s="4">
        <v>12</v>
      </c>
      <c r="AO1875">
        <v>0.113207547169811</v>
      </c>
      <c r="AP1875" s="4">
        <v>3</v>
      </c>
      <c r="AQ1875">
        <v>1.3698630136986301E-2</v>
      </c>
      <c r="AR1875" s="4">
        <v>0</v>
      </c>
      <c r="AS1875">
        <v>0</v>
      </c>
      <c r="AT1875" s="4">
        <v>0</v>
      </c>
      <c r="AU1875" s="4">
        <v>0</v>
      </c>
      <c r="AV1875" s="4">
        <v>11</v>
      </c>
      <c r="AW1875">
        <v>2.5465116279069799</v>
      </c>
      <c r="AX1875" s="4">
        <f t="shared" si="29"/>
        <v>85.999999999999886</v>
      </c>
      <c r="AY1875" s="4">
        <v>0</v>
      </c>
      <c r="AZ1875" s="4">
        <v>0</v>
      </c>
    </row>
    <row r="1876" spans="1:52" x14ac:dyDescent="0.25">
      <c r="A1876" s="4">
        <v>2017</v>
      </c>
      <c r="B1876" s="4" t="s">
        <v>410</v>
      </c>
      <c r="C1876" t="s">
        <v>116</v>
      </c>
      <c r="D1876" t="s">
        <v>414</v>
      </c>
      <c r="E1876" t="s">
        <v>910</v>
      </c>
      <c r="F1876" s="4">
        <v>1</v>
      </c>
      <c r="G1876">
        <v>0</v>
      </c>
      <c r="H1876">
        <v>0</v>
      </c>
      <c r="I1876">
        <v>1</v>
      </c>
      <c r="J1876">
        <v>3</v>
      </c>
      <c r="K1876">
        <v>0</v>
      </c>
      <c r="L1876">
        <v>0</v>
      </c>
      <c r="M1876">
        <v>0</v>
      </c>
      <c r="N1876">
        <v>1004</v>
      </c>
      <c r="O1876">
        <v>0</v>
      </c>
      <c r="P1876">
        <v>1</v>
      </c>
      <c r="Q1876">
        <v>3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117</v>
      </c>
      <c r="Z1876">
        <v>0</v>
      </c>
      <c r="AA1876">
        <v>0</v>
      </c>
      <c r="AB1876">
        <v>1</v>
      </c>
      <c r="AC1876">
        <v>247</v>
      </c>
      <c r="AD1876">
        <v>1</v>
      </c>
      <c r="AE1876">
        <v>0</v>
      </c>
      <c r="AF1876">
        <v>0</v>
      </c>
      <c r="AG1876">
        <v>0</v>
      </c>
      <c r="AH1876" s="4">
        <v>0</v>
      </c>
      <c r="AI1876">
        <v>0</v>
      </c>
      <c r="AJ1876" s="4">
        <v>0</v>
      </c>
      <c r="AK1876">
        <v>0</v>
      </c>
      <c r="AL1876" s="4">
        <v>0</v>
      </c>
      <c r="AM1876">
        <v>0</v>
      </c>
      <c r="AN1876" s="4">
        <v>1</v>
      </c>
      <c r="AO1876">
        <v>1</v>
      </c>
      <c r="AP1876" s="4">
        <v>0</v>
      </c>
      <c r="AQ1876">
        <v>0</v>
      </c>
      <c r="AR1876" s="4">
        <v>0</v>
      </c>
      <c r="AS1876">
        <v>0</v>
      </c>
      <c r="AT1876" s="4">
        <v>0</v>
      </c>
      <c r="AU1876" s="4">
        <v>0</v>
      </c>
      <c r="AV1876" s="4">
        <v>0</v>
      </c>
      <c r="AW1876">
        <v>1</v>
      </c>
      <c r="AX1876" s="4">
        <f t="shared" si="29"/>
        <v>1</v>
      </c>
      <c r="AY1876" s="4">
        <v>0</v>
      </c>
      <c r="AZ1876" s="4">
        <v>0</v>
      </c>
    </row>
    <row r="1877" spans="1:52" x14ac:dyDescent="0.25">
      <c r="A1877" s="4">
        <v>2017</v>
      </c>
      <c r="B1877" s="4" t="s">
        <v>410</v>
      </c>
      <c r="C1877" t="s">
        <v>116</v>
      </c>
      <c r="D1877" t="s">
        <v>147</v>
      </c>
      <c r="E1877" t="s">
        <v>663</v>
      </c>
      <c r="F1877" s="4">
        <v>47</v>
      </c>
      <c r="G1877">
        <v>25</v>
      </c>
      <c r="H1877">
        <v>9.32</v>
      </c>
      <c r="I1877">
        <v>47</v>
      </c>
      <c r="J1877">
        <v>8.6382978723404307</v>
      </c>
      <c r="K1877">
        <v>4</v>
      </c>
      <c r="L1877">
        <v>8.5106382978723402E-2</v>
      </c>
      <c r="M1877">
        <v>33</v>
      </c>
      <c r="N1877">
        <v>9803.4642857142899</v>
      </c>
      <c r="O1877">
        <v>0.70212765957446799</v>
      </c>
      <c r="P1877">
        <v>38</v>
      </c>
      <c r="Q1877">
        <v>25.210526315789501</v>
      </c>
      <c r="R1877">
        <v>4</v>
      </c>
      <c r="S1877">
        <v>126.5</v>
      </c>
      <c r="T1877">
        <v>0</v>
      </c>
      <c r="U1877">
        <v>0</v>
      </c>
      <c r="V1877">
        <v>0</v>
      </c>
      <c r="W1877">
        <v>0</v>
      </c>
      <c r="X1877">
        <v>2</v>
      </c>
      <c r="Y1877">
        <v>109.5</v>
      </c>
      <c r="Z1877">
        <v>22</v>
      </c>
      <c r="AA1877">
        <v>373.81818181818198</v>
      </c>
      <c r="AB1877">
        <v>24</v>
      </c>
      <c r="AC1877">
        <v>139.583333333333</v>
      </c>
      <c r="AD1877">
        <v>0.51063829787234005</v>
      </c>
      <c r="AE1877">
        <v>10</v>
      </c>
      <c r="AF1877">
        <v>53.5</v>
      </c>
      <c r="AG1877">
        <v>0.41666666666666702</v>
      </c>
      <c r="AH1877" s="4">
        <v>17</v>
      </c>
      <c r="AI1877">
        <v>0.77272727272727304</v>
      </c>
      <c r="AJ1877" s="4">
        <v>3</v>
      </c>
      <c r="AK1877">
        <v>0.13636363636363599</v>
      </c>
      <c r="AL1877" s="4">
        <v>3</v>
      </c>
      <c r="AM1877">
        <v>0.125</v>
      </c>
      <c r="AN1877" s="4">
        <v>1</v>
      </c>
      <c r="AO1877">
        <v>4.1666666666666699E-2</v>
      </c>
      <c r="AP1877" s="4">
        <v>0</v>
      </c>
      <c r="AQ1877">
        <v>0</v>
      </c>
      <c r="AR1877" s="4">
        <v>0</v>
      </c>
      <c r="AS1877">
        <v>0</v>
      </c>
      <c r="AT1877" s="4">
        <v>0</v>
      </c>
      <c r="AU1877" s="4">
        <v>0</v>
      </c>
      <c r="AV1877" s="4">
        <v>1</v>
      </c>
      <c r="AW1877">
        <v>2.0434782608695699</v>
      </c>
      <c r="AX1877" s="4">
        <f t="shared" si="29"/>
        <v>22.999999999999947</v>
      </c>
      <c r="AY1877" s="4">
        <v>0</v>
      </c>
      <c r="AZ1877" s="4">
        <v>0</v>
      </c>
    </row>
    <row r="1878" spans="1:52" x14ac:dyDescent="0.25">
      <c r="A1878" s="4">
        <v>2017</v>
      </c>
      <c r="B1878" s="4" t="s">
        <v>410</v>
      </c>
      <c r="C1878" t="s">
        <v>116</v>
      </c>
      <c r="D1878" t="s">
        <v>340</v>
      </c>
      <c r="E1878" t="s">
        <v>733</v>
      </c>
      <c r="F1878" s="4">
        <v>51</v>
      </c>
      <c r="G1878">
        <v>26</v>
      </c>
      <c r="H1878">
        <v>10.0769230769231</v>
      </c>
      <c r="I1878">
        <v>51</v>
      </c>
      <c r="J1878">
        <v>9.5686274509803901</v>
      </c>
      <c r="K1878">
        <v>0</v>
      </c>
      <c r="L1878">
        <v>0</v>
      </c>
      <c r="M1878">
        <v>3</v>
      </c>
      <c r="N1878">
        <v>-78.4791666666667</v>
      </c>
      <c r="O1878">
        <v>5.8823529411764698E-2</v>
      </c>
      <c r="P1878">
        <v>49</v>
      </c>
      <c r="Q1878">
        <v>14.040816326530599</v>
      </c>
      <c r="R1878">
        <v>12</v>
      </c>
      <c r="S1878">
        <v>80.0833333333333</v>
      </c>
      <c r="T1878">
        <v>1</v>
      </c>
      <c r="U1878">
        <v>179</v>
      </c>
      <c r="V1878">
        <v>1</v>
      </c>
      <c r="W1878">
        <v>274</v>
      </c>
      <c r="X1878">
        <v>32</v>
      </c>
      <c r="Y1878">
        <v>163.59375</v>
      </c>
      <c r="Z1878">
        <v>15</v>
      </c>
      <c r="AA1878">
        <v>366.933333333333</v>
      </c>
      <c r="AB1878">
        <v>36</v>
      </c>
      <c r="AC1878">
        <v>231.611111111111</v>
      </c>
      <c r="AD1878">
        <v>0.70588235294117696</v>
      </c>
      <c r="AE1878">
        <v>0</v>
      </c>
      <c r="AF1878">
        <v>0</v>
      </c>
      <c r="AG1878">
        <v>0</v>
      </c>
      <c r="AH1878" s="4">
        <v>9</v>
      </c>
      <c r="AI1878">
        <v>0.6</v>
      </c>
      <c r="AJ1878" s="4">
        <v>6</v>
      </c>
      <c r="AK1878">
        <v>0.4</v>
      </c>
      <c r="AL1878" s="4">
        <v>11</v>
      </c>
      <c r="AM1878">
        <v>0.30555555555555602</v>
      </c>
      <c r="AN1878" s="4">
        <v>3</v>
      </c>
      <c r="AO1878">
        <v>8.3333333333333301E-2</v>
      </c>
      <c r="AP1878" s="4">
        <v>0</v>
      </c>
      <c r="AQ1878">
        <v>0</v>
      </c>
      <c r="AR1878" s="4">
        <v>0</v>
      </c>
      <c r="AS1878">
        <v>0</v>
      </c>
      <c r="AT1878" s="4">
        <v>0</v>
      </c>
      <c r="AU1878" s="4">
        <v>0</v>
      </c>
      <c r="AV1878" s="4">
        <v>0</v>
      </c>
      <c r="AW1878">
        <v>1.6451612903225801</v>
      </c>
      <c r="AX1878" s="4">
        <f t="shared" si="29"/>
        <v>31.000000000000011</v>
      </c>
      <c r="AY1878" s="4">
        <v>0</v>
      </c>
      <c r="AZ1878" s="4">
        <v>0</v>
      </c>
    </row>
    <row r="1879" spans="1:52" x14ac:dyDescent="0.25">
      <c r="A1879" s="4">
        <v>2017</v>
      </c>
      <c r="B1879" s="4" t="s">
        <v>410</v>
      </c>
      <c r="C1879" t="s">
        <v>116</v>
      </c>
      <c r="D1879" t="s">
        <v>367</v>
      </c>
      <c r="E1879" t="s">
        <v>866</v>
      </c>
      <c r="F1879" s="4">
        <v>27</v>
      </c>
      <c r="G1879">
        <v>15</v>
      </c>
      <c r="H1879">
        <v>7.5333333333333297</v>
      </c>
      <c r="I1879">
        <v>27</v>
      </c>
      <c r="J1879">
        <v>7.5555555555555598</v>
      </c>
      <c r="K1879">
        <v>0</v>
      </c>
      <c r="L1879">
        <v>0</v>
      </c>
      <c r="M1879">
        <v>6</v>
      </c>
      <c r="N1879">
        <v>827.85185185185196</v>
      </c>
      <c r="O1879">
        <v>0.22222222222222199</v>
      </c>
      <c r="P1879">
        <v>25</v>
      </c>
      <c r="Q1879">
        <v>19.600000000000001</v>
      </c>
      <c r="R1879">
        <v>6</v>
      </c>
      <c r="S1879">
        <v>87.6666666666667</v>
      </c>
      <c r="T1879">
        <v>0</v>
      </c>
      <c r="U1879">
        <v>0</v>
      </c>
      <c r="V1879">
        <v>0</v>
      </c>
      <c r="W1879">
        <v>0</v>
      </c>
      <c r="X1879">
        <v>8</v>
      </c>
      <c r="Y1879">
        <v>113.75</v>
      </c>
      <c r="Z1879">
        <v>10</v>
      </c>
      <c r="AA1879">
        <v>265.8</v>
      </c>
      <c r="AB1879">
        <v>17</v>
      </c>
      <c r="AC1879">
        <v>183</v>
      </c>
      <c r="AD1879">
        <v>0.62962962962962998</v>
      </c>
      <c r="AE1879">
        <v>0</v>
      </c>
      <c r="AF1879">
        <v>0</v>
      </c>
      <c r="AG1879">
        <v>0</v>
      </c>
      <c r="AH1879" s="4">
        <v>6</v>
      </c>
      <c r="AI1879">
        <v>0.6</v>
      </c>
      <c r="AJ1879" s="4">
        <v>3</v>
      </c>
      <c r="AK1879">
        <v>0.3</v>
      </c>
      <c r="AL1879" s="4">
        <v>4</v>
      </c>
      <c r="AM1879">
        <v>0.23529411764705899</v>
      </c>
      <c r="AN1879" s="4">
        <v>3</v>
      </c>
      <c r="AO1879">
        <v>0.17647058823529399</v>
      </c>
      <c r="AP1879" s="4">
        <v>0</v>
      </c>
      <c r="AQ1879">
        <v>0</v>
      </c>
      <c r="AR1879" s="4">
        <v>0</v>
      </c>
      <c r="AS1879">
        <v>0</v>
      </c>
      <c r="AT1879" s="4">
        <v>0</v>
      </c>
      <c r="AU1879" s="4">
        <v>0</v>
      </c>
      <c r="AV1879" s="4">
        <v>0</v>
      </c>
      <c r="AW1879">
        <v>2.25</v>
      </c>
      <c r="AX1879" s="4">
        <f t="shared" si="29"/>
        <v>12</v>
      </c>
      <c r="AY1879" s="4">
        <v>0</v>
      </c>
      <c r="AZ1879" s="4">
        <v>0</v>
      </c>
    </row>
    <row r="1880" spans="1:52" x14ac:dyDescent="0.25">
      <c r="A1880" s="4">
        <v>2017</v>
      </c>
      <c r="B1880" s="4" t="s">
        <v>410</v>
      </c>
      <c r="C1880" t="s">
        <v>116</v>
      </c>
      <c r="D1880" t="s">
        <v>370</v>
      </c>
      <c r="E1880" t="s">
        <v>869</v>
      </c>
      <c r="F1880" s="4">
        <v>5</v>
      </c>
      <c r="G1880">
        <v>3</v>
      </c>
      <c r="H1880">
        <v>3.3333333333333299</v>
      </c>
      <c r="I1880">
        <v>5</v>
      </c>
      <c r="J1880">
        <v>6</v>
      </c>
      <c r="K1880">
        <v>0</v>
      </c>
      <c r="L1880">
        <v>0</v>
      </c>
      <c r="M1880">
        <v>0</v>
      </c>
      <c r="N1880">
        <v>138.19999999999999</v>
      </c>
      <c r="O1880">
        <v>0</v>
      </c>
      <c r="P1880">
        <v>2</v>
      </c>
      <c r="Q1880">
        <v>11.5</v>
      </c>
      <c r="R1880">
        <v>1</v>
      </c>
      <c r="S1880">
        <v>13</v>
      </c>
      <c r="T1880">
        <v>0</v>
      </c>
      <c r="U1880">
        <v>0</v>
      </c>
      <c r="V1880">
        <v>0</v>
      </c>
      <c r="W1880">
        <v>0</v>
      </c>
      <c r="X1880">
        <v>4</v>
      </c>
      <c r="Y1880">
        <v>29.5</v>
      </c>
      <c r="Z1880">
        <v>0</v>
      </c>
      <c r="AA1880">
        <v>0</v>
      </c>
      <c r="AB1880">
        <v>5</v>
      </c>
      <c r="AC1880">
        <v>63.6</v>
      </c>
      <c r="AD1880">
        <v>1</v>
      </c>
      <c r="AE1880">
        <v>1</v>
      </c>
      <c r="AF1880">
        <v>46</v>
      </c>
      <c r="AG1880">
        <v>0.2</v>
      </c>
      <c r="AH1880" s="4">
        <v>0</v>
      </c>
      <c r="AI1880">
        <v>0</v>
      </c>
      <c r="AJ1880" s="4">
        <v>0</v>
      </c>
      <c r="AK1880">
        <v>0</v>
      </c>
      <c r="AL1880" s="4">
        <v>0</v>
      </c>
      <c r="AM1880">
        <v>0</v>
      </c>
      <c r="AN1880" s="4">
        <v>0</v>
      </c>
      <c r="AO1880">
        <v>0</v>
      </c>
      <c r="AP1880" s="4">
        <v>0</v>
      </c>
      <c r="AQ1880">
        <v>0</v>
      </c>
      <c r="AR1880" s="4">
        <v>0</v>
      </c>
      <c r="AS1880">
        <v>0</v>
      </c>
      <c r="AT1880" s="4">
        <v>0</v>
      </c>
      <c r="AU1880" s="4">
        <v>0</v>
      </c>
      <c r="AV1880" s="4">
        <v>0</v>
      </c>
      <c r="AW1880">
        <v>1.25</v>
      </c>
      <c r="AX1880" s="4">
        <f t="shared" si="29"/>
        <v>4</v>
      </c>
      <c r="AY1880" s="4">
        <v>0</v>
      </c>
      <c r="AZ1880" s="4">
        <v>0</v>
      </c>
    </row>
    <row r="1881" spans="1:52" x14ac:dyDescent="0.25">
      <c r="A1881" s="4">
        <v>2017</v>
      </c>
      <c r="B1881" s="4" t="s">
        <v>410</v>
      </c>
      <c r="C1881" t="s">
        <v>116</v>
      </c>
      <c r="D1881" t="s">
        <v>394</v>
      </c>
      <c r="E1881" t="s">
        <v>892</v>
      </c>
      <c r="F1881" s="4">
        <v>25</v>
      </c>
      <c r="G1881">
        <v>11</v>
      </c>
      <c r="H1881">
        <v>12.7272727272727</v>
      </c>
      <c r="I1881">
        <v>25</v>
      </c>
      <c r="J1881">
        <v>8.36</v>
      </c>
      <c r="K1881">
        <v>0</v>
      </c>
      <c r="L1881">
        <v>0</v>
      </c>
      <c r="M1881">
        <v>2</v>
      </c>
      <c r="N1881">
        <v>457.625</v>
      </c>
      <c r="O1881">
        <v>0.08</v>
      </c>
      <c r="P1881">
        <v>12</v>
      </c>
      <c r="Q1881">
        <v>19.75</v>
      </c>
      <c r="R1881">
        <v>3</v>
      </c>
      <c r="S1881">
        <v>147</v>
      </c>
      <c r="T1881">
        <v>0</v>
      </c>
      <c r="U1881">
        <v>0</v>
      </c>
      <c r="V1881">
        <v>0</v>
      </c>
      <c r="W1881">
        <v>0</v>
      </c>
      <c r="X1881">
        <v>3</v>
      </c>
      <c r="Y1881">
        <v>106</v>
      </c>
      <c r="Z1881">
        <v>11</v>
      </c>
      <c r="AA1881">
        <v>269.81818181818198</v>
      </c>
      <c r="AB1881">
        <v>14</v>
      </c>
      <c r="AC1881">
        <v>148.28571428571399</v>
      </c>
      <c r="AD1881">
        <v>0.56000000000000005</v>
      </c>
      <c r="AE1881">
        <v>0</v>
      </c>
      <c r="AF1881">
        <v>0</v>
      </c>
      <c r="AG1881">
        <v>0</v>
      </c>
      <c r="AH1881" s="4">
        <v>8</v>
      </c>
      <c r="AI1881">
        <v>0.72727272727272696</v>
      </c>
      <c r="AJ1881" s="4">
        <v>2</v>
      </c>
      <c r="AK1881">
        <v>0.18181818181818199</v>
      </c>
      <c r="AL1881" s="4">
        <v>2</v>
      </c>
      <c r="AM1881">
        <v>0.14285714285714299</v>
      </c>
      <c r="AN1881" s="4">
        <v>3</v>
      </c>
      <c r="AO1881">
        <v>0.214285714285714</v>
      </c>
      <c r="AP1881" s="4">
        <v>0</v>
      </c>
      <c r="AQ1881">
        <v>0</v>
      </c>
      <c r="AR1881" s="4">
        <v>0</v>
      </c>
      <c r="AS1881">
        <v>0</v>
      </c>
      <c r="AT1881" s="4">
        <v>0</v>
      </c>
      <c r="AU1881" s="4">
        <v>0</v>
      </c>
      <c r="AV1881" s="4">
        <v>0</v>
      </c>
      <c r="AW1881">
        <v>1.5625</v>
      </c>
      <c r="AX1881" s="4">
        <f t="shared" si="29"/>
        <v>16</v>
      </c>
      <c r="AY1881" s="4">
        <v>0</v>
      </c>
      <c r="AZ1881" s="4">
        <v>0</v>
      </c>
    </row>
    <row r="1882" spans="1:52" x14ac:dyDescent="0.25">
      <c r="A1882" s="4">
        <v>2017</v>
      </c>
      <c r="B1882" s="4" t="s">
        <v>410</v>
      </c>
      <c r="C1882" t="s">
        <v>116</v>
      </c>
      <c r="D1882" t="s">
        <v>415</v>
      </c>
      <c r="E1882" t="s">
        <v>911</v>
      </c>
      <c r="F1882" s="4">
        <v>59</v>
      </c>
      <c r="G1882">
        <v>38</v>
      </c>
      <c r="H1882">
        <v>9.4210526315789505</v>
      </c>
      <c r="I1882">
        <v>59</v>
      </c>
      <c r="J1882">
        <v>8.42372881355932</v>
      </c>
      <c r="K1882">
        <v>0</v>
      </c>
      <c r="L1882">
        <v>0</v>
      </c>
      <c r="M1882">
        <v>3</v>
      </c>
      <c r="N1882">
        <v>57.8965517241379</v>
      </c>
      <c r="O1882">
        <v>5.0847457627118599E-2</v>
      </c>
      <c r="P1882">
        <v>57</v>
      </c>
      <c r="Q1882">
        <v>16.6666666666667</v>
      </c>
      <c r="R1882">
        <v>9</v>
      </c>
      <c r="S1882">
        <v>57</v>
      </c>
      <c r="T1882">
        <v>21</v>
      </c>
      <c r="U1882">
        <v>167.857142857143</v>
      </c>
      <c r="V1882">
        <v>19</v>
      </c>
      <c r="W1882">
        <v>58.789473684210499</v>
      </c>
      <c r="X1882">
        <v>25</v>
      </c>
      <c r="Y1882">
        <v>122.64</v>
      </c>
      <c r="Z1882">
        <v>30</v>
      </c>
      <c r="AA1882">
        <v>333.53333333333302</v>
      </c>
      <c r="AB1882">
        <v>29</v>
      </c>
      <c r="AC1882">
        <v>151.03448275862101</v>
      </c>
      <c r="AD1882">
        <v>0.49152542372881403</v>
      </c>
      <c r="AE1882">
        <v>0</v>
      </c>
      <c r="AF1882">
        <v>0</v>
      </c>
      <c r="AG1882">
        <v>0</v>
      </c>
      <c r="AH1882" s="4">
        <v>14</v>
      </c>
      <c r="AI1882">
        <v>0.46666666666666701</v>
      </c>
      <c r="AJ1882" s="4">
        <v>10</v>
      </c>
      <c r="AK1882">
        <v>0.33333333333333298</v>
      </c>
      <c r="AL1882" s="4">
        <v>9</v>
      </c>
      <c r="AM1882">
        <v>0.31034482758620702</v>
      </c>
      <c r="AN1882" s="4">
        <v>2</v>
      </c>
      <c r="AO1882">
        <v>6.8965517241379296E-2</v>
      </c>
      <c r="AP1882" s="4">
        <v>1</v>
      </c>
      <c r="AQ1882">
        <v>1.6949152542372899E-2</v>
      </c>
      <c r="AR1882" s="4">
        <v>0</v>
      </c>
      <c r="AS1882">
        <v>0</v>
      </c>
      <c r="AT1882" s="4">
        <v>0</v>
      </c>
      <c r="AU1882" s="4">
        <v>0</v>
      </c>
      <c r="AV1882" s="4">
        <v>9</v>
      </c>
      <c r="AW1882">
        <v>1.9032258064516101</v>
      </c>
      <c r="AX1882" s="4">
        <f t="shared" si="29"/>
        <v>31.000000000000046</v>
      </c>
      <c r="AY1882" s="4">
        <v>21</v>
      </c>
      <c r="AZ1882" s="4">
        <v>64.238095238095198</v>
      </c>
    </row>
    <row r="1883" spans="1:52" x14ac:dyDescent="0.25">
      <c r="A1883" s="4">
        <v>2017</v>
      </c>
      <c r="B1883" s="4" t="s">
        <v>410</v>
      </c>
      <c r="C1883" t="s">
        <v>116</v>
      </c>
      <c r="D1883" t="s">
        <v>416</v>
      </c>
      <c r="E1883" t="s">
        <v>912</v>
      </c>
      <c r="F1883" s="4">
        <v>120</v>
      </c>
      <c r="G1883">
        <v>56</v>
      </c>
      <c r="H1883">
        <v>10.0535714285714</v>
      </c>
      <c r="I1883">
        <v>120</v>
      </c>
      <c r="J1883">
        <v>7.9916666666666698</v>
      </c>
      <c r="K1883">
        <v>2</v>
      </c>
      <c r="L1883">
        <v>1.6666666666666701E-2</v>
      </c>
      <c r="M1883">
        <v>3</v>
      </c>
      <c r="N1883">
        <v>93</v>
      </c>
      <c r="O1883">
        <v>2.5000000000000001E-2</v>
      </c>
      <c r="P1883">
        <v>107</v>
      </c>
      <c r="Q1883">
        <v>19.467289719626201</v>
      </c>
      <c r="R1883">
        <v>20</v>
      </c>
      <c r="S1883">
        <v>65.7</v>
      </c>
      <c r="T1883">
        <v>0</v>
      </c>
      <c r="U1883">
        <v>0</v>
      </c>
      <c r="V1883">
        <v>0</v>
      </c>
      <c r="W1883">
        <v>0</v>
      </c>
      <c r="X1883">
        <v>57</v>
      </c>
      <c r="Y1883">
        <v>145.70175438596499</v>
      </c>
      <c r="Z1883">
        <v>51</v>
      </c>
      <c r="AA1883">
        <v>332.78431372548999</v>
      </c>
      <c r="AB1883">
        <v>69</v>
      </c>
      <c r="AC1883">
        <v>213.536231884058</v>
      </c>
      <c r="AD1883">
        <v>0.57499999999999996</v>
      </c>
      <c r="AE1883">
        <v>3</v>
      </c>
      <c r="AF1883">
        <v>119.333333333333</v>
      </c>
      <c r="AG1883">
        <v>4.3478260869565202E-2</v>
      </c>
      <c r="AH1883" s="4">
        <v>30</v>
      </c>
      <c r="AI1883">
        <v>0.58823529411764697</v>
      </c>
      <c r="AJ1883" s="4">
        <v>15</v>
      </c>
      <c r="AK1883">
        <v>0.29411764705882398</v>
      </c>
      <c r="AL1883" s="4">
        <v>21</v>
      </c>
      <c r="AM1883">
        <v>0.30434782608695699</v>
      </c>
      <c r="AN1883" s="4">
        <v>8</v>
      </c>
      <c r="AO1883">
        <v>0.115942028985507</v>
      </c>
      <c r="AP1883" s="4">
        <v>1</v>
      </c>
      <c r="AQ1883">
        <v>8.3333333333333297E-3</v>
      </c>
      <c r="AR1883" s="4">
        <v>0</v>
      </c>
      <c r="AS1883">
        <v>0</v>
      </c>
      <c r="AT1883" s="4">
        <v>0</v>
      </c>
      <c r="AU1883" s="4">
        <v>0</v>
      </c>
      <c r="AV1883" s="4">
        <v>2</v>
      </c>
      <c r="AW1883">
        <v>2</v>
      </c>
      <c r="AX1883" s="4">
        <f t="shared" si="29"/>
        <v>60</v>
      </c>
      <c r="AY1883" s="4">
        <v>0</v>
      </c>
      <c r="AZ1883" s="4">
        <v>0</v>
      </c>
    </row>
    <row r="1884" spans="1:52" x14ac:dyDescent="0.25">
      <c r="A1884" s="4">
        <v>2017</v>
      </c>
      <c r="B1884" s="4" t="s">
        <v>410</v>
      </c>
      <c r="C1884" t="s">
        <v>155</v>
      </c>
      <c r="D1884" t="s">
        <v>145</v>
      </c>
      <c r="E1884" t="s">
        <v>661</v>
      </c>
      <c r="F1884" s="4">
        <v>12</v>
      </c>
      <c r="G1884">
        <v>12</v>
      </c>
      <c r="H1884">
        <v>4</v>
      </c>
      <c r="I1884">
        <v>12</v>
      </c>
      <c r="J1884">
        <v>5.1666666666666696</v>
      </c>
      <c r="K1884">
        <v>0</v>
      </c>
      <c r="L1884">
        <v>0</v>
      </c>
      <c r="M1884">
        <v>0</v>
      </c>
      <c r="N1884">
        <v>105.833333333333</v>
      </c>
      <c r="O1884">
        <v>0</v>
      </c>
      <c r="P1884">
        <v>10</v>
      </c>
      <c r="Q1884">
        <v>12.2</v>
      </c>
      <c r="R1884">
        <v>1</v>
      </c>
      <c r="S1884">
        <v>19</v>
      </c>
      <c r="T1884">
        <v>0</v>
      </c>
      <c r="U1884">
        <v>0</v>
      </c>
      <c r="V1884">
        <v>0</v>
      </c>
      <c r="W1884">
        <v>0</v>
      </c>
      <c r="X1884">
        <v>8</v>
      </c>
      <c r="Y1884">
        <v>53.375</v>
      </c>
      <c r="Z1884">
        <v>2</v>
      </c>
      <c r="AA1884">
        <v>312</v>
      </c>
      <c r="AB1884">
        <v>10</v>
      </c>
      <c r="AC1884">
        <v>70.8</v>
      </c>
      <c r="AD1884">
        <v>0.83333333333333304</v>
      </c>
      <c r="AE1884">
        <v>2</v>
      </c>
      <c r="AF1884">
        <v>49</v>
      </c>
      <c r="AG1884">
        <v>0.2</v>
      </c>
      <c r="AH1884" s="4">
        <v>1</v>
      </c>
      <c r="AI1884">
        <v>0.5</v>
      </c>
      <c r="AJ1884" s="4">
        <v>0</v>
      </c>
      <c r="AK1884">
        <v>0</v>
      </c>
      <c r="AL1884" s="4">
        <v>0</v>
      </c>
      <c r="AM1884">
        <v>0</v>
      </c>
      <c r="AN1884" s="4">
        <v>0</v>
      </c>
      <c r="AO1884">
        <v>0</v>
      </c>
      <c r="AP1884" s="4">
        <v>0</v>
      </c>
      <c r="AQ1884">
        <v>0</v>
      </c>
      <c r="AR1884" s="4">
        <v>0</v>
      </c>
      <c r="AS1884">
        <v>0</v>
      </c>
      <c r="AT1884" s="4">
        <v>0</v>
      </c>
      <c r="AU1884" s="4">
        <v>0</v>
      </c>
      <c r="AV1884" s="4">
        <v>0</v>
      </c>
      <c r="AW1884">
        <v>1.3333333333333299</v>
      </c>
      <c r="AX1884" s="4">
        <f t="shared" si="29"/>
        <v>9.0000000000000231</v>
      </c>
      <c r="AY1884" s="4">
        <v>0</v>
      </c>
      <c r="AZ1884" s="4">
        <v>0</v>
      </c>
    </row>
    <row r="1885" spans="1:52" x14ac:dyDescent="0.25">
      <c r="A1885" s="4">
        <v>2017</v>
      </c>
      <c r="B1885" s="4" t="s">
        <v>410</v>
      </c>
      <c r="C1885" t="s">
        <v>155</v>
      </c>
      <c r="D1885" t="s">
        <v>118</v>
      </c>
      <c r="E1885" t="s">
        <v>634</v>
      </c>
      <c r="F1885" s="4">
        <v>15</v>
      </c>
      <c r="G1885">
        <v>15</v>
      </c>
      <c r="H1885">
        <v>1.5333333333333301</v>
      </c>
      <c r="I1885">
        <v>15</v>
      </c>
      <c r="J1885">
        <v>2.6</v>
      </c>
      <c r="K1885">
        <v>0</v>
      </c>
      <c r="L1885">
        <v>0</v>
      </c>
      <c r="M1885">
        <v>1</v>
      </c>
      <c r="N1885">
        <v>-8</v>
      </c>
      <c r="O1885">
        <v>6.6666666666666693E-2</v>
      </c>
      <c r="P1885">
        <v>14</v>
      </c>
      <c r="Q1885">
        <v>9.4285714285714306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15</v>
      </c>
      <c r="Y1885">
        <v>39.6</v>
      </c>
      <c r="Z1885">
        <v>0</v>
      </c>
      <c r="AA1885">
        <v>0</v>
      </c>
      <c r="AB1885">
        <v>15</v>
      </c>
      <c r="AC1885">
        <v>53.8</v>
      </c>
      <c r="AD1885">
        <v>1</v>
      </c>
      <c r="AE1885">
        <v>3</v>
      </c>
      <c r="AF1885">
        <v>26.6666666666667</v>
      </c>
      <c r="AG1885">
        <v>0.2</v>
      </c>
      <c r="AH1885" s="4">
        <v>0</v>
      </c>
      <c r="AI1885">
        <v>0</v>
      </c>
      <c r="AJ1885" s="4">
        <v>0</v>
      </c>
      <c r="AK1885">
        <v>0</v>
      </c>
      <c r="AL1885" s="4">
        <v>2</v>
      </c>
      <c r="AM1885">
        <v>0.133333333333333</v>
      </c>
      <c r="AN1885" s="4">
        <v>1</v>
      </c>
      <c r="AO1885">
        <v>6.6666666666666693E-2</v>
      </c>
      <c r="AP1885" s="4">
        <v>0</v>
      </c>
      <c r="AQ1885">
        <v>0</v>
      </c>
      <c r="AR1885" s="4">
        <v>0</v>
      </c>
      <c r="AS1885">
        <v>0</v>
      </c>
      <c r="AT1885" s="4">
        <v>0</v>
      </c>
      <c r="AU1885" s="4">
        <v>0</v>
      </c>
      <c r="AV1885" s="4">
        <v>0</v>
      </c>
      <c r="AW1885">
        <v>1.25</v>
      </c>
      <c r="AX1885" s="4">
        <f t="shared" si="29"/>
        <v>12</v>
      </c>
      <c r="AY1885" s="4">
        <v>0</v>
      </c>
      <c r="AZ1885" s="4">
        <v>0</v>
      </c>
    </row>
    <row r="1886" spans="1:52" x14ac:dyDescent="0.25">
      <c r="A1886" s="4">
        <v>2017</v>
      </c>
      <c r="B1886" s="4" t="s">
        <v>410</v>
      </c>
      <c r="C1886" t="s">
        <v>155</v>
      </c>
      <c r="D1886" t="s">
        <v>158</v>
      </c>
      <c r="E1886" t="s">
        <v>913</v>
      </c>
      <c r="F1886" s="4">
        <v>37</v>
      </c>
      <c r="G1886">
        <v>36</v>
      </c>
      <c r="H1886">
        <v>2.2222222222222201</v>
      </c>
      <c r="I1886">
        <v>37</v>
      </c>
      <c r="J1886">
        <v>3.0270270270270299</v>
      </c>
      <c r="K1886">
        <v>0</v>
      </c>
      <c r="L1886">
        <v>0</v>
      </c>
      <c r="M1886">
        <v>0</v>
      </c>
      <c r="N1886">
        <v>-12.1351351351351</v>
      </c>
      <c r="O1886">
        <v>0</v>
      </c>
      <c r="P1886">
        <v>33</v>
      </c>
      <c r="Q1886">
        <v>13.2727272727273</v>
      </c>
      <c r="R1886">
        <v>8</v>
      </c>
      <c r="S1886">
        <v>18.125</v>
      </c>
      <c r="T1886">
        <v>0</v>
      </c>
      <c r="U1886">
        <v>0</v>
      </c>
      <c r="V1886">
        <v>0</v>
      </c>
      <c r="W1886">
        <v>0</v>
      </c>
      <c r="X1886">
        <v>34</v>
      </c>
      <c r="Y1886">
        <v>64.294117647058798</v>
      </c>
      <c r="Z1886">
        <v>0</v>
      </c>
      <c r="AA1886">
        <v>0</v>
      </c>
      <c r="AB1886">
        <v>37</v>
      </c>
      <c r="AC1886">
        <v>81.810810810810807</v>
      </c>
      <c r="AD1886">
        <v>1</v>
      </c>
      <c r="AE1886">
        <v>8</v>
      </c>
      <c r="AF1886">
        <v>45.125</v>
      </c>
      <c r="AG1886">
        <v>0.21621621621621601</v>
      </c>
      <c r="AH1886" s="4">
        <v>0</v>
      </c>
      <c r="AI1886">
        <v>0</v>
      </c>
      <c r="AJ1886" s="4">
        <v>0</v>
      </c>
      <c r="AK1886">
        <v>0</v>
      </c>
      <c r="AL1886" s="4">
        <v>11</v>
      </c>
      <c r="AM1886">
        <v>0.29729729729729698</v>
      </c>
      <c r="AN1886" s="4">
        <v>1</v>
      </c>
      <c r="AO1886">
        <v>2.7027027027027001E-2</v>
      </c>
      <c r="AP1886" s="4">
        <v>0</v>
      </c>
      <c r="AQ1886">
        <v>0</v>
      </c>
      <c r="AR1886" s="4">
        <v>0</v>
      </c>
      <c r="AS1886">
        <v>0</v>
      </c>
      <c r="AT1886" s="4">
        <v>0</v>
      </c>
      <c r="AU1886" s="4">
        <v>0</v>
      </c>
      <c r="AV1886" s="4">
        <v>1</v>
      </c>
      <c r="AW1886">
        <v>1.37037037037037</v>
      </c>
      <c r="AX1886" s="4">
        <f t="shared" si="29"/>
        <v>27.000000000000007</v>
      </c>
      <c r="AY1886" s="4">
        <v>0</v>
      </c>
      <c r="AZ1886" s="4">
        <v>0</v>
      </c>
    </row>
    <row r="1887" spans="1:52" x14ac:dyDescent="0.25">
      <c r="A1887" s="4">
        <v>2017</v>
      </c>
      <c r="B1887" s="4" t="s">
        <v>410</v>
      </c>
      <c r="C1887" t="s">
        <v>155</v>
      </c>
      <c r="D1887" t="s">
        <v>156</v>
      </c>
      <c r="E1887" t="s">
        <v>671</v>
      </c>
      <c r="F1887" s="4">
        <v>51</v>
      </c>
      <c r="G1887">
        <v>50</v>
      </c>
      <c r="H1887">
        <v>3</v>
      </c>
      <c r="I1887">
        <v>50</v>
      </c>
      <c r="J1887">
        <v>3.9</v>
      </c>
      <c r="K1887">
        <v>0</v>
      </c>
      <c r="L1887">
        <v>0</v>
      </c>
      <c r="M1887">
        <v>4</v>
      </c>
      <c r="N1887">
        <v>61.1666666666667</v>
      </c>
      <c r="O1887">
        <v>7.8431372549019607E-2</v>
      </c>
      <c r="P1887">
        <v>45</v>
      </c>
      <c r="Q1887">
        <v>13.133333333333301</v>
      </c>
      <c r="R1887">
        <v>5</v>
      </c>
      <c r="S1887">
        <v>41</v>
      </c>
      <c r="T1887">
        <v>1</v>
      </c>
      <c r="U1887">
        <v>64</v>
      </c>
      <c r="V1887">
        <v>1</v>
      </c>
      <c r="W1887">
        <v>29</v>
      </c>
      <c r="X1887">
        <v>44</v>
      </c>
      <c r="Y1887">
        <v>76.818181818181799</v>
      </c>
      <c r="Z1887">
        <v>1</v>
      </c>
      <c r="AA1887">
        <v>145</v>
      </c>
      <c r="AB1887">
        <v>50</v>
      </c>
      <c r="AC1887">
        <v>93.82</v>
      </c>
      <c r="AD1887">
        <v>0.98039215686274495</v>
      </c>
      <c r="AE1887">
        <v>14</v>
      </c>
      <c r="AF1887">
        <v>68.071428571428598</v>
      </c>
      <c r="AG1887">
        <v>0.28000000000000003</v>
      </c>
      <c r="AH1887" s="4">
        <v>0</v>
      </c>
      <c r="AI1887">
        <v>0</v>
      </c>
      <c r="AJ1887" s="4">
        <v>1</v>
      </c>
      <c r="AK1887">
        <v>1</v>
      </c>
      <c r="AL1887" s="4">
        <v>8</v>
      </c>
      <c r="AM1887">
        <v>0.16</v>
      </c>
      <c r="AN1887" s="4">
        <v>4</v>
      </c>
      <c r="AO1887">
        <v>0.08</v>
      </c>
      <c r="AP1887" s="4">
        <v>0</v>
      </c>
      <c r="AQ1887">
        <v>0</v>
      </c>
      <c r="AR1887" s="4">
        <v>1</v>
      </c>
      <c r="AS1887">
        <v>1.9607843137254902E-2</v>
      </c>
      <c r="AT1887" s="4">
        <v>0</v>
      </c>
      <c r="AU1887" s="4">
        <v>0</v>
      </c>
      <c r="AV1887" s="4">
        <v>0</v>
      </c>
      <c r="AW1887">
        <v>1.21428571428571</v>
      </c>
      <c r="AX1887" s="4">
        <f t="shared" si="29"/>
        <v>42.000000000000149</v>
      </c>
      <c r="AY1887" s="4">
        <v>1</v>
      </c>
      <c r="AZ1887" s="4">
        <v>0</v>
      </c>
    </row>
    <row r="1888" spans="1:52" x14ac:dyDescent="0.25">
      <c r="A1888" s="4">
        <v>2017</v>
      </c>
      <c r="B1888" s="4" t="s">
        <v>410</v>
      </c>
      <c r="C1888" t="s">
        <v>155</v>
      </c>
      <c r="D1888" t="s">
        <v>152</v>
      </c>
      <c r="E1888" t="s">
        <v>668</v>
      </c>
      <c r="F1888" s="4">
        <v>54</v>
      </c>
      <c r="G1888">
        <v>52</v>
      </c>
      <c r="H1888">
        <v>3.9807692307692299</v>
      </c>
      <c r="I1888">
        <v>53</v>
      </c>
      <c r="J1888">
        <v>4.8490566037735903</v>
      </c>
      <c r="K1888">
        <v>0</v>
      </c>
      <c r="L1888">
        <v>0</v>
      </c>
      <c r="M1888">
        <v>15</v>
      </c>
      <c r="N1888">
        <v>786.32558139534899</v>
      </c>
      <c r="O1888">
        <v>0.27777777777777801</v>
      </c>
      <c r="P1888">
        <v>44</v>
      </c>
      <c r="Q1888">
        <v>17.931818181818201</v>
      </c>
      <c r="R1888">
        <v>11</v>
      </c>
      <c r="S1888">
        <v>27.181818181818201</v>
      </c>
      <c r="T1888">
        <v>0</v>
      </c>
      <c r="U1888">
        <v>0</v>
      </c>
      <c r="V1888">
        <v>0</v>
      </c>
      <c r="W1888">
        <v>0</v>
      </c>
      <c r="X1888">
        <v>37</v>
      </c>
      <c r="Y1888">
        <v>67.108108108108098</v>
      </c>
      <c r="Z1888">
        <v>0</v>
      </c>
      <c r="AA1888">
        <v>0</v>
      </c>
      <c r="AB1888">
        <v>53</v>
      </c>
      <c r="AC1888">
        <v>90.452830188679201</v>
      </c>
      <c r="AD1888">
        <v>0.98148148148148195</v>
      </c>
      <c r="AE1888">
        <v>12</v>
      </c>
      <c r="AF1888">
        <v>55.5</v>
      </c>
      <c r="AG1888">
        <v>0.22222222222222199</v>
      </c>
      <c r="AH1888" s="4">
        <v>0</v>
      </c>
      <c r="AI1888">
        <v>0</v>
      </c>
      <c r="AJ1888" s="4">
        <v>0</v>
      </c>
      <c r="AK1888">
        <v>0</v>
      </c>
      <c r="AL1888" s="4">
        <v>14</v>
      </c>
      <c r="AM1888">
        <v>0.26415094339622602</v>
      </c>
      <c r="AN1888" s="4">
        <v>2</v>
      </c>
      <c r="AO1888">
        <v>3.77358490566038E-2</v>
      </c>
      <c r="AP1888" s="4">
        <v>0</v>
      </c>
      <c r="AQ1888">
        <v>0</v>
      </c>
      <c r="AR1888" s="4">
        <v>0</v>
      </c>
      <c r="AS1888">
        <v>0</v>
      </c>
      <c r="AT1888" s="4">
        <v>0</v>
      </c>
      <c r="AU1888" s="4">
        <v>0</v>
      </c>
      <c r="AV1888" s="4">
        <v>0</v>
      </c>
      <c r="AW1888">
        <v>1.22727272727273</v>
      </c>
      <c r="AX1888" s="4">
        <f t="shared" si="29"/>
        <v>43.999999999999901</v>
      </c>
      <c r="AY1888" s="4">
        <v>0</v>
      </c>
      <c r="AZ1888" s="4">
        <v>0</v>
      </c>
    </row>
    <row r="1889" spans="1:52" x14ac:dyDescent="0.25">
      <c r="A1889" s="4">
        <v>2017</v>
      </c>
      <c r="B1889" s="4" t="s">
        <v>410</v>
      </c>
      <c r="C1889" t="s">
        <v>155</v>
      </c>
      <c r="D1889" t="s">
        <v>157</v>
      </c>
      <c r="E1889" t="s">
        <v>672</v>
      </c>
      <c r="F1889" s="4">
        <v>48</v>
      </c>
      <c r="G1889">
        <v>48</v>
      </c>
      <c r="H1889">
        <v>3.0416666666666701</v>
      </c>
      <c r="I1889">
        <v>48</v>
      </c>
      <c r="J1889">
        <v>4.0625</v>
      </c>
      <c r="K1889">
        <v>0</v>
      </c>
      <c r="L1889">
        <v>0</v>
      </c>
      <c r="M1889">
        <v>1</v>
      </c>
      <c r="N1889">
        <v>190.76595744680799</v>
      </c>
      <c r="O1889">
        <v>2.0833333333333301E-2</v>
      </c>
      <c r="P1889">
        <v>43</v>
      </c>
      <c r="Q1889">
        <v>10.3720930232558</v>
      </c>
      <c r="R1889">
        <v>11</v>
      </c>
      <c r="S1889">
        <v>22</v>
      </c>
      <c r="T1889">
        <v>1</v>
      </c>
      <c r="U1889">
        <v>42</v>
      </c>
      <c r="V1889">
        <v>1</v>
      </c>
      <c r="W1889">
        <v>72</v>
      </c>
      <c r="X1889">
        <v>41</v>
      </c>
      <c r="Y1889">
        <v>44.707317073170699</v>
      </c>
      <c r="Z1889">
        <v>0</v>
      </c>
      <c r="AA1889">
        <v>0</v>
      </c>
      <c r="AB1889">
        <v>47</v>
      </c>
      <c r="AC1889">
        <v>62.489361702127702</v>
      </c>
      <c r="AD1889">
        <v>0.97916666666666696</v>
      </c>
      <c r="AE1889">
        <v>14</v>
      </c>
      <c r="AF1889">
        <v>42.571428571428598</v>
      </c>
      <c r="AG1889">
        <v>0.29787234042553201</v>
      </c>
      <c r="AH1889" s="4">
        <v>1</v>
      </c>
      <c r="AI1889">
        <v>0</v>
      </c>
      <c r="AJ1889" s="4">
        <v>0</v>
      </c>
      <c r="AK1889">
        <v>0</v>
      </c>
      <c r="AL1889" s="4">
        <v>10</v>
      </c>
      <c r="AM1889">
        <v>0.21276595744680901</v>
      </c>
      <c r="AN1889" s="4">
        <v>0</v>
      </c>
      <c r="AO1889">
        <v>0</v>
      </c>
      <c r="AP1889" s="4">
        <v>0</v>
      </c>
      <c r="AQ1889">
        <v>0</v>
      </c>
      <c r="AR1889" s="4">
        <v>0</v>
      </c>
      <c r="AS1889">
        <v>0</v>
      </c>
      <c r="AT1889" s="4">
        <v>0</v>
      </c>
      <c r="AU1889" s="4">
        <v>0</v>
      </c>
      <c r="AV1889" s="4">
        <v>0</v>
      </c>
      <c r="AW1889">
        <v>1.26315789473684</v>
      </c>
      <c r="AX1889" s="4">
        <f t="shared" si="29"/>
        <v>38.000000000000064</v>
      </c>
      <c r="AY1889" s="4">
        <v>0</v>
      </c>
      <c r="AZ1889" s="4">
        <v>0</v>
      </c>
    </row>
    <row r="1890" spans="1:52" x14ac:dyDescent="0.25">
      <c r="A1890" s="4">
        <v>2017</v>
      </c>
      <c r="B1890" s="4" t="s">
        <v>410</v>
      </c>
      <c r="C1890" t="s">
        <v>155</v>
      </c>
      <c r="D1890" t="s">
        <v>151</v>
      </c>
      <c r="E1890" t="s">
        <v>667</v>
      </c>
      <c r="F1890" s="4">
        <v>51</v>
      </c>
      <c r="G1890">
        <v>38</v>
      </c>
      <c r="H1890">
        <v>0.76315789473684204</v>
      </c>
      <c r="I1890">
        <v>50</v>
      </c>
      <c r="J1890">
        <v>1.44</v>
      </c>
      <c r="K1890">
        <v>0</v>
      </c>
      <c r="L1890">
        <v>0</v>
      </c>
      <c r="M1890">
        <v>1</v>
      </c>
      <c r="N1890">
        <v>470.92</v>
      </c>
      <c r="O1890">
        <v>1.9607843137254902E-2</v>
      </c>
      <c r="P1890">
        <v>46</v>
      </c>
      <c r="Q1890">
        <v>14.8478260869565</v>
      </c>
      <c r="R1890">
        <v>6</v>
      </c>
      <c r="S1890">
        <v>34.8333333333333</v>
      </c>
      <c r="T1890">
        <v>1</v>
      </c>
      <c r="U1890">
        <v>80</v>
      </c>
      <c r="V1890">
        <v>1</v>
      </c>
      <c r="W1890">
        <v>78</v>
      </c>
      <c r="X1890">
        <v>41</v>
      </c>
      <c r="Y1890">
        <v>66.756097560975604</v>
      </c>
      <c r="Z1890">
        <v>1</v>
      </c>
      <c r="AA1890">
        <v>303</v>
      </c>
      <c r="AB1890">
        <v>49</v>
      </c>
      <c r="AC1890">
        <v>88.265306122449005</v>
      </c>
      <c r="AD1890">
        <v>0.96078431372549</v>
      </c>
      <c r="AE1890">
        <v>14</v>
      </c>
      <c r="AF1890">
        <v>47.642857142857103</v>
      </c>
      <c r="AG1890">
        <v>0.28571428571428598</v>
      </c>
      <c r="AH1890" s="4">
        <v>0</v>
      </c>
      <c r="AI1890">
        <v>0</v>
      </c>
      <c r="AJ1890" s="4">
        <v>0</v>
      </c>
      <c r="AK1890">
        <v>0</v>
      </c>
      <c r="AL1890" s="4">
        <v>15</v>
      </c>
      <c r="AM1890">
        <v>0.30612244897959201</v>
      </c>
      <c r="AN1890" s="4">
        <v>4</v>
      </c>
      <c r="AO1890">
        <v>8.1632653061224497E-2</v>
      </c>
      <c r="AP1890" s="4">
        <v>0</v>
      </c>
      <c r="AQ1890">
        <v>0</v>
      </c>
      <c r="AR1890" s="4">
        <v>0</v>
      </c>
      <c r="AS1890">
        <v>0</v>
      </c>
      <c r="AT1890" s="4">
        <v>1</v>
      </c>
      <c r="AU1890" s="4">
        <v>0</v>
      </c>
      <c r="AV1890" s="4">
        <v>2</v>
      </c>
      <c r="AW1890">
        <v>1.2820512820512799</v>
      </c>
      <c r="AX1890" s="4">
        <f t="shared" si="29"/>
        <v>39.780000000000065</v>
      </c>
      <c r="AY1890" s="4">
        <v>1</v>
      </c>
      <c r="AZ1890" s="4">
        <v>15</v>
      </c>
    </row>
    <row r="1891" spans="1:52" x14ac:dyDescent="0.25">
      <c r="A1891" s="4">
        <v>2017</v>
      </c>
      <c r="B1891" s="4" t="s">
        <v>410</v>
      </c>
      <c r="C1891" t="s">
        <v>163</v>
      </c>
      <c r="D1891" t="s">
        <v>165</v>
      </c>
      <c r="E1891" t="s">
        <v>679</v>
      </c>
      <c r="F1891" s="4">
        <v>39</v>
      </c>
      <c r="G1891">
        <v>36</v>
      </c>
      <c r="H1891">
        <v>3.7777777777777799</v>
      </c>
      <c r="I1891">
        <v>39</v>
      </c>
      <c r="J1891">
        <v>4.6153846153846203</v>
      </c>
      <c r="K1891">
        <v>0</v>
      </c>
      <c r="L1891">
        <v>0</v>
      </c>
      <c r="M1891">
        <v>8</v>
      </c>
      <c r="N1891">
        <v>926.90909090909099</v>
      </c>
      <c r="O1891">
        <v>0.20512820512820501</v>
      </c>
      <c r="P1891">
        <v>35</v>
      </c>
      <c r="Q1891">
        <v>18.628571428571401</v>
      </c>
      <c r="R1891">
        <v>5</v>
      </c>
      <c r="S1891">
        <v>64.400000000000006</v>
      </c>
      <c r="T1891">
        <v>7</v>
      </c>
      <c r="U1891">
        <v>162.42857142857099</v>
      </c>
      <c r="V1891">
        <v>7</v>
      </c>
      <c r="W1891">
        <v>7.28571428571429</v>
      </c>
      <c r="X1891">
        <v>22</v>
      </c>
      <c r="Y1891">
        <v>77.954545454545496</v>
      </c>
      <c r="Z1891">
        <v>7</v>
      </c>
      <c r="AA1891">
        <v>242.57142857142901</v>
      </c>
      <c r="AB1891">
        <v>31</v>
      </c>
      <c r="AC1891">
        <v>96.419354838709694</v>
      </c>
      <c r="AD1891">
        <v>0.79487179487179505</v>
      </c>
      <c r="AE1891">
        <v>18</v>
      </c>
      <c r="AF1891">
        <v>70.5</v>
      </c>
      <c r="AG1891">
        <v>0.58064516129032295</v>
      </c>
      <c r="AH1891" s="4">
        <v>5</v>
      </c>
      <c r="AI1891">
        <v>0.71428571428571397</v>
      </c>
      <c r="AJ1891" s="4">
        <v>3</v>
      </c>
      <c r="AK1891">
        <v>0.42857142857142899</v>
      </c>
      <c r="AL1891" s="4">
        <v>10</v>
      </c>
      <c r="AM1891">
        <v>0.32258064516128998</v>
      </c>
      <c r="AN1891" s="4">
        <v>0</v>
      </c>
      <c r="AO1891">
        <v>0</v>
      </c>
      <c r="AP1891" s="4">
        <v>0</v>
      </c>
      <c r="AQ1891">
        <v>0</v>
      </c>
      <c r="AR1891" s="4">
        <v>0</v>
      </c>
      <c r="AS1891">
        <v>0</v>
      </c>
      <c r="AT1891" s="4">
        <v>0</v>
      </c>
      <c r="AU1891" s="4">
        <v>0</v>
      </c>
      <c r="AV1891" s="4">
        <v>0</v>
      </c>
      <c r="AW1891">
        <v>1.5</v>
      </c>
      <c r="AX1891" s="4">
        <f t="shared" si="29"/>
        <v>26</v>
      </c>
      <c r="AY1891" s="4">
        <v>6</v>
      </c>
      <c r="AZ1891" s="4">
        <v>54.5</v>
      </c>
    </row>
    <row r="1892" spans="1:52" x14ac:dyDescent="0.25">
      <c r="A1892" s="4">
        <v>2017</v>
      </c>
      <c r="B1892" s="4" t="s">
        <v>410</v>
      </c>
      <c r="C1892" t="s">
        <v>163</v>
      </c>
      <c r="D1892" t="s">
        <v>145</v>
      </c>
      <c r="E1892" t="s">
        <v>661</v>
      </c>
      <c r="F1892" s="4">
        <v>141</v>
      </c>
      <c r="G1892">
        <v>138</v>
      </c>
      <c r="H1892">
        <v>4.1449275362318803</v>
      </c>
      <c r="I1892">
        <v>140</v>
      </c>
      <c r="J1892">
        <v>5.2642857142857098</v>
      </c>
      <c r="K1892">
        <v>0</v>
      </c>
      <c r="L1892">
        <v>0</v>
      </c>
      <c r="M1892">
        <v>2</v>
      </c>
      <c r="N1892">
        <v>135.755395683453</v>
      </c>
      <c r="O1892">
        <v>1.41843971631206E-2</v>
      </c>
      <c r="P1892">
        <v>106</v>
      </c>
      <c r="Q1892">
        <v>13.2735849056604</v>
      </c>
      <c r="R1892">
        <v>9</v>
      </c>
      <c r="S1892">
        <v>44.5555555555556</v>
      </c>
      <c r="T1892">
        <v>0</v>
      </c>
      <c r="U1892">
        <v>0</v>
      </c>
      <c r="V1892">
        <v>0</v>
      </c>
      <c r="W1892">
        <v>0</v>
      </c>
      <c r="X1892">
        <v>126</v>
      </c>
      <c r="Y1892">
        <v>56.103174603174601</v>
      </c>
      <c r="Z1892">
        <v>5</v>
      </c>
      <c r="AA1892">
        <v>254</v>
      </c>
      <c r="AB1892">
        <v>135</v>
      </c>
      <c r="AC1892">
        <v>75.955555555555506</v>
      </c>
      <c r="AD1892">
        <v>0.95744680851063801</v>
      </c>
      <c r="AE1892">
        <v>61</v>
      </c>
      <c r="AF1892">
        <v>52.180327868852501</v>
      </c>
      <c r="AG1892">
        <v>0.44852941176470601</v>
      </c>
      <c r="AH1892" s="4">
        <v>5</v>
      </c>
      <c r="AI1892">
        <v>1</v>
      </c>
      <c r="AJ1892" s="4">
        <v>1</v>
      </c>
      <c r="AK1892">
        <v>0.2</v>
      </c>
      <c r="AL1892" s="4">
        <v>28</v>
      </c>
      <c r="AM1892">
        <v>0.20740740740740701</v>
      </c>
      <c r="AN1892" s="4">
        <v>2</v>
      </c>
      <c r="AO1892">
        <v>1.48148148148148E-2</v>
      </c>
      <c r="AP1892" s="4">
        <v>0</v>
      </c>
      <c r="AQ1892">
        <v>0</v>
      </c>
      <c r="AR1892" s="4">
        <v>1</v>
      </c>
      <c r="AS1892">
        <v>7.09219858156028E-3</v>
      </c>
      <c r="AT1892" s="4">
        <v>0</v>
      </c>
      <c r="AU1892" s="4">
        <v>0</v>
      </c>
      <c r="AV1892" s="4">
        <v>1</v>
      </c>
      <c r="AW1892">
        <v>1.63953488372093</v>
      </c>
      <c r="AX1892" s="4">
        <f t="shared" si="29"/>
        <v>86.000000000000014</v>
      </c>
      <c r="AY1892" s="4">
        <v>0</v>
      </c>
      <c r="AZ1892" s="4">
        <v>0</v>
      </c>
    </row>
    <row r="1893" spans="1:52" x14ac:dyDescent="0.25">
      <c r="A1893" s="4">
        <v>2017</v>
      </c>
      <c r="B1893" s="4" t="s">
        <v>410</v>
      </c>
      <c r="C1893" t="s">
        <v>163</v>
      </c>
      <c r="D1893" t="s">
        <v>118</v>
      </c>
      <c r="E1893" t="s">
        <v>634</v>
      </c>
      <c r="F1893" s="4">
        <v>1</v>
      </c>
      <c r="G1893">
        <v>1</v>
      </c>
      <c r="H1893">
        <v>6</v>
      </c>
      <c r="I1893">
        <v>1</v>
      </c>
      <c r="J1893">
        <v>6</v>
      </c>
      <c r="K1893">
        <v>0</v>
      </c>
      <c r="L1893">
        <v>0</v>
      </c>
      <c r="M1893">
        <v>0</v>
      </c>
      <c r="N1893">
        <v>-644</v>
      </c>
      <c r="O1893">
        <v>0</v>
      </c>
      <c r="P1893">
        <v>1</v>
      </c>
      <c r="Q1893">
        <v>42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1</v>
      </c>
      <c r="AA1893">
        <v>830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 s="4">
        <v>0</v>
      </c>
      <c r="AI1893">
        <v>0</v>
      </c>
      <c r="AJ1893" s="4">
        <v>0</v>
      </c>
      <c r="AK1893">
        <v>0</v>
      </c>
      <c r="AL1893" s="4">
        <v>0</v>
      </c>
      <c r="AM1893">
        <v>0</v>
      </c>
      <c r="AN1893" s="4">
        <v>0</v>
      </c>
      <c r="AO1893">
        <v>0</v>
      </c>
      <c r="AP1893" s="4">
        <v>0</v>
      </c>
      <c r="AQ1893">
        <v>0</v>
      </c>
      <c r="AR1893" s="4">
        <v>0</v>
      </c>
      <c r="AS1893">
        <v>0</v>
      </c>
      <c r="AT1893" s="4">
        <v>0</v>
      </c>
      <c r="AU1893" s="4">
        <v>0</v>
      </c>
      <c r="AV1893" s="4">
        <v>0</v>
      </c>
      <c r="AW1893">
        <v>0</v>
      </c>
      <c r="AX1893" s="4">
        <f t="shared" si="29"/>
        <v>0</v>
      </c>
      <c r="AY1893" s="4">
        <v>0</v>
      </c>
      <c r="AZ1893" s="4">
        <v>0</v>
      </c>
    </row>
    <row r="1894" spans="1:52" x14ac:dyDescent="0.25">
      <c r="A1894" s="4">
        <v>2017</v>
      </c>
      <c r="B1894" s="4" t="s">
        <v>410</v>
      </c>
      <c r="C1894" t="s">
        <v>163</v>
      </c>
      <c r="D1894" t="s">
        <v>122</v>
      </c>
      <c r="E1894" t="s">
        <v>638</v>
      </c>
      <c r="F1894" s="4">
        <v>7</v>
      </c>
      <c r="G1894">
        <v>6</v>
      </c>
      <c r="H1894">
        <v>2.3333333333333299</v>
      </c>
      <c r="I1894">
        <v>6</v>
      </c>
      <c r="J1894">
        <v>3.8333333333333299</v>
      </c>
      <c r="K1894">
        <v>0</v>
      </c>
      <c r="L1894">
        <v>0</v>
      </c>
      <c r="M1894">
        <v>1</v>
      </c>
      <c r="N1894">
        <v>82.3333333333333</v>
      </c>
      <c r="O1894">
        <v>0.14285714285714299</v>
      </c>
      <c r="P1894">
        <v>4</v>
      </c>
      <c r="Q1894">
        <v>8.25</v>
      </c>
      <c r="R1894">
        <v>1</v>
      </c>
      <c r="S1894">
        <v>16</v>
      </c>
      <c r="T1894">
        <v>0</v>
      </c>
      <c r="U1894">
        <v>0</v>
      </c>
      <c r="V1894">
        <v>0</v>
      </c>
      <c r="W1894">
        <v>0</v>
      </c>
      <c r="X1894">
        <v>6</v>
      </c>
      <c r="Y1894">
        <v>37.3333333333333</v>
      </c>
      <c r="Z1894">
        <v>0</v>
      </c>
      <c r="AA1894">
        <v>0</v>
      </c>
      <c r="AB1894">
        <v>6</v>
      </c>
      <c r="AC1894">
        <v>50.1666666666667</v>
      </c>
      <c r="AD1894">
        <v>0.85714285714285698</v>
      </c>
      <c r="AE1894">
        <v>3</v>
      </c>
      <c r="AF1894">
        <v>27</v>
      </c>
      <c r="AG1894">
        <v>0.42857142857142899</v>
      </c>
      <c r="AH1894" s="4">
        <v>0</v>
      </c>
      <c r="AI1894">
        <v>0</v>
      </c>
      <c r="AJ1894" s="4">
        <v>0</v>
      </c>
      <c r="AK1894">
        <v>0</v>
      </c>
      <c r="AL1894" s="4">
        <v>1</v>
      </c>
      <c r="AM1894">
        <v>0.16666666666666699</v>
      </c>
      <c r="AN1894" s="4">
        <v>0</v>
      </c>
      <c r="AO1894">
        <v>0</v>
      </c>
      <c r="AP1894" s="4">
        <v>0</v>
      </c>
      <c r="AQ1894">
        <v>0</v>
      </c>
      <c r="AR1894" s="4">
        <v>0</v>
      </c>
      <c r="AS1894">
        <v>0</v>
      </c>
      <c r="AT1894" s="4">
        <v>0</v>
      </c>
      <c r="AU1894" s="4">
        <v>0</v>
      </c>
      <c r="AV1894" s="4">
        <v>0</v>
      </c>
      <c r="AW1894">
        <v>1.75</v>
      </c>
      <c r="AX1894" s="4">
        <f t="shared" si="29"/>
        <v>4</v>
      </c>
      <c r="AY1894" s="4">
        <v>0</v>
      </c>
      <c r="AZ1894" s="4">
        <v>0</v>
      </c>
    </row>
    <row r="1895" spans="1:52" x14ac:dyDescent="0.25">
      <c r="A1895" s="4">
        <v>2017</v>
      </c>
      <c r="B1895" s="4" t="s">
        <v>410</v>
      </c>
      <c r="C1895" t="s">
        <v>163</v>
      </c>
      <c r="D1895" t="s">
        <v>164</v>
      </c>
      <c r="E1895" t="s">
        <v>678</v>
      </c>
      <c r="F1895" s="4">
        <v>32</v>
      </c>
      <c r="G1895">
        <v>32</v>
      </c>
      <c r="H1895">
        <v>2.5</v>
      </c>
      <c r="I1895">
        <v>32</v>
      </c>
      <c r="J1895">
        <v>2.90625</v>
      </c>
      <c r="K1895">
        <v>0</v>
      </c>
      <c r="L1895">
        <v>0</v>
      </c>
      <c r="M1895">
        <v>1</v>
      </c>
      <c r="N1895">
        <v>59.161290322580598</v>
      </c>
      <c r="O1895">
        <v>3.125E-2</v>
      </c>
      <c r="P1895">
        <v>29</v>
      </c>
      <c r="Q1895">
        <v>7.9310344827586201</v>
      </c>
      <c r="R1895">
        <v>3</v>
      </c>
      <c r="S1895">
        <v>14.3333333333333</v>
      </c>
      <c r="T1895">
        <v>1</v>
      </c>
      <c r="U1895">
        <v>131</v>
      </c>
      <c r="V1895">
        <v>1</v>
      </c>
      <c r="W1895">
        <v>20</v>
      </c>
      <c r="X1895">
        <v>29</v>
      </c>
      <c r="Y1895">
        <v>60.1034482758621</v>
      </c>
      <c r="Z1895">
        <v>1</v>
      </c>
      <c r="AA1895">
        <v>236</v>
      </c>
      <c r="AB1895">
        <v>31</v>
      </c>
      <c r="AC1895">
        <v>86.870967741935502</v>
      </c>
      <c r="AD1895">
        <v>0.96875</v>
      </c>
      <c r="AE1895">
        <v>11</v>
      </c>
      <c r="AF1895">
        <v>52.818181818181799</v>
      </c>
      <c r="AG1895">
        <v>0.35483870967741898</v>
      </c>
      <c r="AH1895" s="4">
        <v>1</v>
      </c>
      <c r="AI1895">
        <v>1</v>
      </c>
      <c r="AJ1895" s="4">
        <v>0</v>
      </c>
      <c r="AK1895">
        <v>0</v>
      </c>
      <c r="AL1895" s="4">
        <v>10</v>
      </c>
      <c r="AM1895">
        <v>0.32258064516128998</v>
      </c>
      <c r="AN1895" s="4">
        <v>0</v>
      </c>
      <c r="AO1895">
        <v>0</v>
      </c>
      <c r="AP1895" s="4">
        <v>0</v>
      </c>
      <c r="AQ1895">
        <v>0</v>
      </c>
      <c r="AR1895" s="4">
        <v>0</v>
      </c>
      <c r="AS1895">
        <v>0</v>
      </c>
      <c r="AT1895" s="4">
        <v>0</v>
      </c>
      <c r="AU1895" s="4">
        <v>0</v>
      </c>
      <c r="AV1895" s="4">
        <v>0</v>
      </c>
      <c r="AW1895">
        <v>1.52380952380952</v>
      </c>
      <c r="AX1895" s="4">
        <f t="shared" si="29"/>
        <v>21.000000000000053</v>
      </c>
      <c r="AY1895" s="4">
        <v>1</v>
      </c>
      <c r="AZ1895" s="4">
        <v>0</v>
      </c>
    </row>
    <row r="1896" spans="1:52" x14ac:dyDescent="0.25">
      <c r="A1896" s="4">
        <v>2017</v>
      </c>
      <c r="B1896" s="4" t="s">
        <v>410</v>
      </c>
      <c r="C1896" t="s">
        <v>163</v>
      </c>
      <c r="D1896" t="s">
        <v>157</v>
      </c>
      <c r="E1896" t="s">
        <v>672</v>
      </c>
      <c r="F1896" s="4">
        <v>10</v>
      </c>
      <c r="G1896">
        <v>10</v>
      </c>
      <c r="H1896">
        <v>2.2000000000000002</v>
      </c>
      <c r="I1896">
        <v>10</v>
      </c>
      <c r="J1896">
        <v>3.6</v>
      </c>
      <c r="K1896">
        <v>0</v>
      </c>
      <c r="L1896">
        <v>0</v>
      </c>
      <c r="M1896">
        <v>0</v>
      </c>
      <c r="N1896">
        <v>417.3</v>
      </c>
      <c r="O1896">
        <v>0</v>
      </c>
      <c r="P1896">
        <v>7</v>
      </c>
      <c r="Q1896">
        <v>9.1428571428571406</v>
      </c>
      <c r="R1896">
        <v>0</v>
      </c>
      <c r="S1896">
        <v>0</v>
      </c>
      <c r="T1896">
        <v>1</v>
      </c>
      <c r="U1896">
        <v>67</v>
      </c>
      <c r="V1896">
        <v>1</v>
      </c>
      <c r="W1896">
        <v>6</v>
      </c>
      <c r="X1896">
        <v>8</v>
      </c>
      <c r="Y1896">
        <v>43</v>
      </c>
      <c r="Z1896">
        <v>1</v>
      </c>
      <c r="AA1896">
        <v>193</v>
      </c>
      <c r="AB1896">
        <v>9</v>
      </c>
      <c r="AC1896">
        <v>65.5555555555556</v>
      </c>
      <c r="AD1896">
        <v>0.9</v>
      </c>
      <c r="AE1896">
        <v>6</v>
      </c>
      <c r="AF1896">
        <v>37.5</v>
      </c>
      <c r="AG1896">
        <v>0.66666666666666696</v>
      </c>
      <c r="AH1896" s="4">
        <v>0</v>
      </c>
      <c r="AI1896">
        <v>0</v>
      </c>
      <c r="AJ1896" s="4">
        <v>0</v>
      </c>
      <c r="AK1896">
        <v>0</v>
      </c>
      <c r="AL1896" s="4">
        <v>2</v>
      </c>
      <c r="AM1896">
        <v>0.22222222222222199</v>
      </c>
      <c r="AN1896" s="4">
        <v>0</v>
      </c>
      <c r="AO1896">
        <v>0</v>
      </c>
      <c r="AP1896" s="4">
        <v>0</v>
      </c>
      <c r="AQ1896">
        <v>0</v>
      </c>
      <c r="AR1896" s="4">
        <v>0</v>
      </c>
      <c r="AS1896">
        <v>0</v>
      </c>
      <c r="AT1896" s="4">
        <v>0</v>
      </c>
      <c r="AU1896" s="4">
        <v>0</v>
      </c>
      <c r="AV1896" s="4">
        <v>0</v>
      </c>
      <c r="AW1896">
        <v>1.25</v>
      </c>
      <c r="AX1896" s="4">
        <f t="shared" si="29"/>
        <v>8</v>
      </c>
      <c r="AY1896" s="4">
        <v>1</v>
      </c>
      <c r="AZ1896" s="4">
        <v>1</v>
      </c>
    </row>
    <row r="1897" spans="1:52" x14ac:dyDescent="0.25">
      <c r="A1897" s="4">
        <v>2017</v>
      </c>
      <c r="B1897" s="4" t="s">
        <v>410</v>
      </c>
      <c r="C1897" t="s">
        <v>163</v>
      </c>
      <c r="D1897" t="s">
        <v>160</v>
      </c>
      <c r="E1897" t="s">
        <v>675</v>
      </c>
      <c r="F1897" s="4">
        <v>36</v>
      </c>
      <c r="G1897">
        <v>34</v>
      </c>
      <c r="H1897">
        <v>2.5882352941176499</v>
      </c>
      <c r="I1897">
        <v>36</v>
      </c>
      <c r="J1897">
        <v>3.9444444444444402</v>
      </c>
      <c r="K1897">
        <v>0</v>
      </c>
      <c r="L1897">
        <v>0</v>
      </c>
      <c r="M1897">
        <v>4</v>
      </c>
      <c r="N1897">
        <v>201.58823529411799</v>
      </c>
      <c r="O1897">
        <v>0.11111111111111099</v>
      </c>
      <c r="P1897">
        <v>33</v>
      </c>
      <c r="Q1897">
        <v>14.181818181818199</v>
      </c>
      <c r="R1897">
        <v>7</v>
      </c>
      <c r="S1897">
        <v>28.714285714285701</v>
      </c>
      <c r="T1897">
        <v>3</v>
      </c>
      <c r="U1897">
        <v>105</v>
      </c>
      <c r="V1897">
        <v>3</v>
      </c>
      <c r="W1897">
        <v>5.6666666666666696</v>
      </c>
      <c r="X1897">
        <v>27</v>
      </c>
      <c r="Y1897">
        <v>49.962962962962997</v>
      </c>
      <c r="Z1897">
        <v>4</v>
      </c>
      <c r="AA1897">
        <v>194</v>
      </c>
      <c r="AB1897">
        <v>32</v>
      </c>
      <c r="AC1897">
        <v>74.375</v>
      </c>
      <c r="AD1897">
        <v>0.88888888888888895</v>
      </c>
      <c r="AE1897">
        <v>4</v>
      </c>
      <c r="AF1897">
        <v>40.25</v>
      </c>
      <c r="AG1897">
        <v>0.125</v>
      </c>
      <c r="AH1897" s="4">
        <v>1</v>
      </c>
      <c r="AI1897">
        <v>0.25</v>
      </c>
      <c r="AJ1897" s="4">
        <v>1</v>
      </c>
      <c r="AK1897">
        <v>0.25</v>
      </c>
      <c r="AL1897" s="4">
        <v>5</v>
      </c>
      <c r="AM1897">
        <v>0.15625</v>
      </c>
      <c r="AN1897" s="4">
        <v>0</v>
      </c>
      <c r="AO1897">
        <v>0</v>
      </c>
      <c r="AP1897" s="4">
        <v>0</v>
      </c>
      <c r="AQ1897">
        <v>0</v>
      </c>
      <c r="AR1897" s="4">
        <v>0</v>
      </c>
      <c r="AS1897">
        <v>0</v>
      </c>
      <c r="AT1897" s="4">
        <v>0</v>
      </c>
      <c r="AU1897" s="4">
        <v>0</v>
      </c>
      <c r="AV1897" s="4">
        <v>1</v>
      </c>
      <c r="AW1897">
        <v>1.28571428571429</v>
      </c>
      <c r="AX1897" s="4">
        <f t="shared" si="29"/>
        <v>27.999999999999908</v>
      </c>
      <c r="AY1897" s="4">
        <v>3</v>
      </c>
      <c r="AZ1897" s="4">
        <v>29.3333333333333</v>
      </c>
    </row>
    <row r="1898" spans="1:52" x14ac:dyDescent="0.25">
      <c r="A1898" s="4">
        <v>2017</v>
      </c>
      <c r="B1898" s="4" t="s">
        <v>410</v>
      </c>
      <c r="C1898" t="s">
        <v>163</v>
      </c>
      <c r="D1898" t="s">
        <v>311</v>
      </c>
      <c r="E1898" t="s">
        <v>816</v>
      </c>
      <c r="F1898" s="4">
        <v>10</v>
      </c>
      <c r="G1898">
        <v>10</v>
      </c>
      <c r="H1898">
        <v>0.9</v>
      </c>
      <c r="I1898">
        <v>10</v>
      </c>
      <c r="J1898">
        <v>2.7</v>
      </c>
      <c r="K1898">
        <v>0</v>
      </c>
      <c r="L1898">
        <v>0</v>
      </c>
      <c r="M1898">
        <v>3</v>
      </c>
      <c r="N1898">
        <v>-10.1428571428571</v>
      </c>
      <c r="O1898">
        <v>0.3</v>
      </c>
      <c r="P1898">
        <v>10</v>
      </c>
      <c r="Q1898">
        <v>5</v>
      </c>
      <c r="R1898">
        <v>3</v>
      </c>
      <c r="S1898">
        <v>14</v>
      </c>
      <c r="T1898">
        <v>1</v>
      </c>
      <c r="U1898">
        <v>209</v>
      </c>
      <c r="V1898">
        <v>1</v>
      </c>
      <c r="W1898">
        <v>57</v>
      </c>
      <c r="X1898">
        <v>9</v>
      </c>
      <c r="Y1898">
        <v>51.8888888888889</v>
      </c>
      <c r="Z1898">
        <v>1</v>
      </c>
      <c r="AA1898">
        <v>307</v>
      </c>
      <c r="AB1898">
        <v>9</v>
      </c>
      <c r="AC1898">
        <v>65.5555555555556</v>
      </c>
      <c r="AD1898">
        <v>0.9</v>
      </c>
      <c r="AE1898">
        <v>5</v>
      </c>
      <c r="AF1898">
        <v>53.4</v>
      </c>
      <c r="AG1898">
        <v>0.55555555555555602</v>
      </c>
      <c r="AH1898" s="4">
        <v>1</v>
      </c>
      <c r="AI1898">
        <v>1</v>
      </c>
      <c r="AJ1898" s="4">
        <v>1</v>
      </c>
      <c r="AK1898">
        <v>1</v>
      </c>
      <c r="AL1898" s="4">
        <v>0</v>
      </c>
      <c r="AM1898">
        <v>0</v>
      </c>
      <c r="AN1898" s="4">
        <v>0</v>
      </c>
      <c r="AO1898">
        <v>0</v>
      </c>
      <c r="AP1898" s="4">
        <v>0</v>
      </c>
      <c r="AQ1898">
        <v>0</v>
      </c>
      <c r="AR1898" s="4">
        <v>0</v>
      </c>
      <c r="AS1898">
        <v>0</v>
      </c>
      <c r="AT1898" s="4">
        <v>0</v>
      </c>
      <c r="AU1898" s="4">
        <v>0</v>
      </c>
      <c r="AV1898" s="4">
        <v>0</v>
      </c>
      <c r="AW1898">
        <v>1.1111111111111101</v>
      </c>
      <c r="AX1898" s="4">
        <f t="shared" si="29"/>
        <v>9.0000000000000089</v>
      </c>
      <c r="AY1898" s="4">
        <v>1</v>
      </c>
      <c r="AZ1898" s="4">
        <v>6</v>
      </c>
    </row>
    <row r="1899" spans="1:52" x14ac:dyDescent="0.25">
      <c r="A1899" s="4">
        <v>2017</v>
      </c>
      <c r="B1899" s="4" t="s">
        <v>410</v>
      </c>
      <c r="C1899" t="s">
        <v>163</v>
      </c>
      <c r="D1899" t="s">
        <v>146</v>
      </c>
      <c r="E1899" t="s">
        <v>662</v>
      </c>
      <c r="F1899" s="4">
        <v>32</v>
      </c>
      <c r="G1899">
        <v>24</v>
      </c>
      <c r="H1899">
        <v>2.125</v>
      </c>
      <c r="I1899">
        <v>32</v>
      </c>
      <c r="J1899">
        <v>2.71875</v>
      </c>
      <c r="K1899">
        <v>0</v>
      </c>
      <c r="L1899">
        <v>0</v>
      </c>
      <c r="M1899">
        <v>4</v>
      </c>
      <c r="N1899">
        <v>-30.428571428571399</v>
      </c>
      <c r="O1899">
        <v>0.125</v>
      </c>
      <c r="P1899">
        <v>25</v>
      </c>
      <c r="Q1899">
        <v>5.96</v>
      </c>
      <c r="R1899">
        <v>2</v>
      </c>
      <c r="S1899">
        <v>25.5</v>
      </c>
      <c r="T1899">
        <v>0</v>
      </c>
      <c r="U1899">
        <v>0</v>
      </c>
      <c r="V1899">
        <v>0</v>
      </c>
      <c r="W1899">
        <v>0</v>
      </c>
      <c r="X1899">
        <v>23</v>
      </c>
      <c r="Y1899">
        <v>57.347826086956502</v>
      </c>
      <c r="Z1899">
        <v>4</v>
      </c>
      <c r="AA1899">
        <v>280.5</v>
      </c>
      <c r="AB1899">
        <v>25</v>
      </c>
      <c r="AC1899">
        <v>76.52</v>
      </c>
      <c r="AD1899">
        <v>0.78125</v>
      </c>
      <c r="AE1899">
        <v>2</v>
      </c>
      <c r="AF1899">
        <v>48</v>
      </c>
      <c r="AG1899">
        <v>7.4074074074074098E-2</v>
      </c>
      <c r="AH1899" s="4">
        <v>3</v>
      </c>
      <c r="AI1899">
        <v>0.75</v>
      </c>
      <c r="AJ1899" s="4">
        <v>1</v>
      </c>
      <c r="AK1899">
        <v>0.25</v>
      </c>
      <c r="AL1899" s="4">
        <v>7</v>
      </c>
      <c r="AM1899">
        <v>0.28000000000000003</v>
      </c>
      <c r="AN1899" s="4">
        <v>3</v>
      </c>
      <c r="AO1899">
        <v>0.12</v>
      </c>
      <c r="AP1899" s="4">
        <v>0</v>
      </c>
      <c r="AQ1899">
        <v>0</v>
      </c>
      <c r="AR1899" s="4">
        <v>0</v>
      </c>
      <c r="AS1899">
        <v>0</v>
      </c>
      <c r="AT1899" s="4">
        <v>0</v>
      </c>
      <c r="AU1899" s="4">
        <v>0</v>
      </c>
      <c r="AV1899" s="4">
        <v>1</v>
      </c>
      <c r="AW1899">
        <v>1.6</v>
      </c>
      <c r="AX1899" s="4">
        <f t="shared" si="29"/>
        <v>20</v>
      </c>
      <c r="AY1899" s="4">
        <v>0</v>
      </c>
      <c r="AZ1899" s="4">
        <v>0</v>
      </c>
    </row>
    <row r="1900" spans="1:52" x14ac:dyDescent="0.25">
      <c r="A1900" s="4">
        <v>2017</v>
      </c>
      <c r="B1900" s="4" t="s">
        <v>410</v>
      </c>
      <c r="C1900" t="s">
        <v>163</v>
      </c>
      <c r="D1900" t="s">
        <v>159</v>
      </c>
      <c r="E1900" t="s">
        <v>674</v>
      </c>
      <c r="F1900" s="4">
        <v>28</v>
      </c>
      <c r="G1900">
        <v>27</v>
      </c>
      <c r="H1900">
        <v>8.7777777777777803</v>
      </c>
      <c r="I1900">
        <v>28</v>
      </c>
      <c r="J1900">
        <v>9.4285714285714306</v>
      </c>
      <c r="K1900">
        <v>0</v>
      </c>
      <c r="L1900">
        <v>0</v>
      </c>
      <c r="M1900">
        <v>16</v>
      </c>
      <c r="N1900">
        <v>2392.6799999999998</v>
      </c>
      <c r="O1900">
        <v>0.57142857142857095</v>
      </c>
      <c r="P1900">
        <v>23</v>
      </c>
      <c r="Q1900">
        <v>19.521739130434799</v>
      </c>
      <c r="R1900">
        <v>5</v>
      </c>
      <c r="S1900">
        <v>36</v>
      </c>
      <c r="T1900">
        <v>1</v>
      </c>
      <c r="U1900">
        <v>89</v>
      </c>
      <c r="V1900">
        <v>1</v>
      </c>
      <c r="W1900">
        <v>1</v>
      </c>
      <c r="X1900">
        <v>14</v>
      </c>
      <c r="Y1900">
        <v>85.214285714285694</v>
      </c>
      <c r="Z1900">
        <v>3</v>
      </c>
      <c r="AA1900">
        <v>219.333333333333</v>
      </c>
      <c r="AB1900">
        <v>24</v>
      </c>
      <c r="AC1900">
        <v>116.625</v>
      </c>
      <c r="AD1900">
        <v>0.85714285714285698</v>
      </c>
      <c r="AE1900">
        <v>7</v>
      </c>
      <c r="AF1900">
        <v>60.285714285714299</v>
      </c>
      <c r="AG1900">
        <v>0.28000000000000003</v>
      </c>
      <c r="AH1900" s="4">
        <v>3</v>
      </c>
      <c r="AI1900">
        <v>1</v>
      </c>
      <c r="AJ1900" s="4">
        <v>1</v>
      </c>
      <c r="AK1900">
        <v>0.33333333333333298</v>
      </c>
      <c r="AL1900" s="4">
        <v>6</v>
      </c>
      <c r="AM1900">
        <v>0.25</v>
      </c>
      <c r="AN1900" s="4">
        <v>1</v>
      </c>
      <c r="AO1900">
        <v>4.1666666666666699E-2</v>
      </c>
      <c r="AP1900" s="4">
        <v>0</v>
      </c>
      <c r="AQ1900">
        <v>0</v>
      </c>
      <c r="AR1900" s="4">
        <v>0</v>
      </c>
      <c r="AS1900">
        <v>0</v>
      </c>
      <c r="AT1900" s="4">
        <v>0</v>
      </c>
      <c r="AU1900" s="4">
        <v>0</v>
      </c>
      <c r="AV1900" s="4">
        <v>1</v>
      </c>
      <c r="AW1900">
        <v>1.4</v>
      </c>
      <c r="AX1900" s="4">
        <f t="shared" si="29"/>
        <v>20</v>
      </c>
      <c r="AY1900" s="4">
        <v>1</v>
      </c>
      <c r="AZ1900" s="4">
        <v>21</v>
      </c>
    </row>
    <row r="1901" spans="1:52" x14ac:dyDescent="0.25">
      <c r="A1901" s="4">
        <v>2017</v>
      </c>
      <c r="B1901" s="4" t="s">
        <v>410</v>
      </c>
      <c r="C1901" t="s">
        <v>163</v>
      </c>
      <c r="D1901" t="s">
        <v>150</v>
      </c>
      <c r="E1901" t="s">
        <v>666</v>
      </c>
      <c r="F1901" s="4">
        <v>69</v>
      </c>
      <c r="G1901">
        <v>64</v>
      </c>
      <c r="H1901">
        <v>1.5</v>
      </c>
      <c r="I1901">
        <v>69</v>
      </c>
      <c r="J1901">
        <v>2.7681159420289898</v>
      </c>
      <c r="K1901">
        <v>0</v>
      </c>
      <c r="L1901">
        <v>0</v>
      </c>
      <c r="M1901">
        <v>6</v>
      </c>
      <c r="N1901">
        <v>29.095238095238098</v>
      </c>
      <c r="O1901">
        <v>8.6956521739130405E-2</v>
      </c>
      <c r="P1901">
        <v>60</v>
      </c>
      <c r="Q1901">
        <v>10.266666666666699</v>
      </c>
      <c r="R1901">
        <v>27</v>
      </c>
      <c r="S1901">
        <v>32.296296296296298</v>
      </c>
      <c r="T1901">
        <v>13</v>
      </c>
      <c r="U1901">
        <v>118.846153846154</v>
      </c>
      <c r="V1901">
        <v>8</v>
      </c>
      <c r="W1901">
        <v>11.75</v>
      </c>
      <c r="X1901">
        <v>48</v>
      </c>
      <c r="Y1901">
        <v>56.75</v>
      </c>
      <c r="Z1901">
        <v>15</v>
      </c>
      <c r="AA1901">
        <v>220.6</v>
      </c>
      <c r="AB1901">
        <v>52</v>
      </c>
      <c r="AC1901">
        <v>78.942307692307693</v>
      </c>
      <c r="AD1901">
        <v>0.75362318840579701</v>
      </c>
      <c r="AE1901">
        <v>21</v>
      </c>
      <c r="AF1901">
        <v>67.761904761904802</v>
      </c>
      <c r="AG1901">
        <v>0.38888888888888901</v>
      </c>
      <c r="AH1901" s="4">
        <v>9</v>
      </c>
      <c r="AI1901">
        <v>0.6</v>
      </c>
      <c r="AJ1901" s="4">
        <v>0</v>
      </c>
      <c r="AK1901">
        <v>0</v>
      </c>
      <c r="AL1901" s="4">
        <v>12</v>
      </c>
      <c r="AM1901">
        <v>0.230769230769231</v>
      </c>
      <c r="AN1901" s="4">
        <v>1</v>
      </c>
      <c r="AO1901">
        <v>1.9230769230769201E-2</v>
      </c>
      <c r="AP1901" s="4">
        <v>0</v>
      </c>
      <c r="AQ1901">
        <v>0</v>
      </c>
      <c r="AR1901" s="4">
        <v>0</v>
      </c>
      <c r="AS1901">
        <v>0</v>
      </c>
      <c r="AT1901" s="4">
        <v>0</v>
      </c>
      <c r="AU1901" s="4">
        <v>0</v>
      </c>
      <c r="AV1901" s="4">
        <v>1</v>
      </c>
      <c r="AW1901">
        <v>1.1694915254237299</v>
      </c>
      <c r="AX1901" s="4">
        <f t="shared" si="29"/>
        <v>58.999999999999943</v>
      </c>
      <c r="AY1901" s="4">
        <v>0</v>
      </c>
      <c r="AZ1901" s="4">
        <v>0</v>
      </c>
    </row>
    <row r="1902" spans="1:52" x14ac:dyDescent="0.25">
      <c r="A1902" s="4">
        <v>2017</v>
      </c>
      <c r="B1902" s="4" t="s">
        <v>410</v>
      </c>
      <c r="C1902" t="s">
        <v>163</v>
      </c>
      <c r="D1902" t="s">
        <v>340</v>
      </c>
      <c r="E1902" t="s">
        <v>733</v>
      </c>
      <c r="F1902" s="4">
        <v>42</v>
      </c>
      <c r="G1902">
        <v>42</v>
      </c>
      <c r="H1902">
        <v>6.21428571428571</v>
      </c>
      <c r="I1902">
        <v>42</v>
      </c>
      <c r="J1902">
        <v>6.8095238095238102</v>
      </c>
      <c r="K1902">
        <v>0</v>
      </c>
      <c r="L1902">
        <v>0</v>
      </c>
      <c r="M1902">
        <v>6</v>
      </c>
      <c r="N1902">
        <v>355.8</v>
      </c>
      <c r="O1902">
        <v>0.14285714285714299</v>
      </c>
      <c r="P1902">
        <v>36</v>
      </c>
      <c r="Q1902">
        <v>11.2777777777778</v>
      </c>
      <c r="R1902">
        <v>5</v>
      </c>
      <c r="S1902">
        <v>26.8</v>
      </c>
      <c r="T1902">
        <v>8</v>
      </c>
      <c r="U1902">
        <v>223.75</v>
      </c>
      <c r="V1902">
        <v>6</v>
      </c>
      <c r="W1902">
        <v>9.3333333333333304</v>
      </c>
      <c r="X1902">
        <v>28</v>
      </c>
      <c r="Y1902">
        <v>64.142857142857096</v>
      </c>
      <c r="Z1902">
        <v>9</v>
      </c>
      <c r="AA1902">
        <v>308.444444444444</v>
      </c>
      <c r="AB1902">
        <v>33</v>
      </c>
      <c r="AC1902">
        <v>76.6666666666667</v>
      </c>
      <c r="AD1902">
        <v>0.78571428571428603</v>
      </c>
      <c r="AE1902">
        <v>12</v>
      </c>
      <c r="AF1902">
        <v>39.25</v>
      </c>
      <c r="AG1902">
        <v>0.36363636363636398</v>
      </c>
      <c r="AH1902" s="4">
        <v>3</v>
      </c>
      <c r="AI1902">
        <v>0.33333333333333298</v>
      </c>
      <c r="AJ1902" s="4">
        <v>1</v>
      </c>
      <c r="AK1902">
        <v>0.11111111111111099</v>
      </c>
      <c r="AL1902" s="4">
        <v>11</v>
      </c>
      <c r="AM1902">
        <v>0.33333333333333298</v>
      </c>
      <c r="AN1902" s="4">
        <v>0</v>
      </c>
      <c r="AO1902">
        <v>0</v>
      </c>
      <c r="AP1902" s="4">
        <v>0</v>
      </c>
      <c r="AQ1902">
        <v>0</v>
      </c>
      <c r="AR1902" s="4">
        <v>0</v>
      </c>
      <c r="AS1902">
        <v>0</v>
      </c>
      <c r="AT1902" s="4">
        <v>0</v>
      </c>
      <c r="AU1902" s="4">
        <v>0</v>
      </c>
      <c r="AV1902" s="4">
        <v>1</v>
      </c>
      <c r="AW1902">
        <v>1.75</v>
      </c>
      <c r="AX1902" s="4">
        <f t="shared" si="29"/>
        <v>24</v>
      </c>
      <c r="AY1902" s="4">
        <v>8</v>
      </c>
      <c r="AZ1902" s="4">
        <v>0.125</v>
      </c>
    </row>
    <row r="1903" spans="1:52" x14ac:dyDescent="0.25">
      <c r="A1903" s="4">
        <v>2017</v>
      </c>
      <c r="B1903" s="4" t="s">
        <v>410</v>
      </c>
      <c r="C1903" t="s">
        <v>163</v>
      </c>
      <c r="D1903" t="s">
        <v>367</v>
      </c>
      <c r="E1903" t="s">
        <v>866</v>
      </c>
      <c r="F1903" s="4">
        <v>17</v>
      </c>
      <c r="G1903">
        <v>17</v>
      </c>
      <c r="H1903">
        <v>5.1764705882352899</v>
      </c>
      <c r="I1903">
        <v>17</v>
      </c>
      <c r="J1903">
        <v>6.8235294117647101</v>
      </c>
      <c r="K1903">
        <v>0</v>
      </c>
      <c r="L1903">
        <v>0</v>
      </c>
      <c r="M1903">
        <v>8</v>
      </c>
      <c r="N1903">
        <v>1976.8125</v>
      </c>
      <c r="O1903">
        <v>0.47058823529411797</v>
      </c>
      <c r="P1903">
        <v>15</v>
      </c>
      <c r="Q1903">
        <v>13.0666666666667</v>
      </c>
      <c r="R1903">
        <v>1</v>
      </c>
      <c r="S1903">
        <v>2</v>
      </c>
      <c r="T1903">
        <v>1</v>
      </c>
      <c r="U1903">
        <v>168</v>
      </c>
      <c r="V1903">
        <v>1</v>
      </c>
      <c r="W1903">
        <v>18</v>
      </c>
      <c r="X1903">
        <v>15</v>
      </c>
      <c r="Y1903">
        <v>75.400000000000006</v>
      </c>
      <c r="Z1903">
        <v>1</v>
      </c>
      <c r="AA1903">
        <v>265</v>
      </c>
      <c r="AB1903">
        <v>16</v>
      </c>
      <c r="AC1903">
        <v>98.25</v>
      </c>
      <c r="AD1903">
        <v>0.94117647058823495</v>
      </c>
      <c r="AE1903">
        <v>16</v>
      </c>
      <c r="AF1903">
        <v>98.25</v>
      </c>
      <c r="AG1903">
        <v>1</v>
      </c>
      <c r="AH1903" s="4">
        <v>1</v>
      </c>
      <c r="AI1903">
        <v>1</v>
      </c>
      <c r="AJ1903" s="4">
        <v>1</v>
      </c>
      <c r="AK1903">
        <v>1</v>
      </c>
      <c r="AL1903" s="4">
        <v>1</v>
      </c>
      <c r="AM1903">
        <v>6.25E-2</v>
      </c>
      <c r="AN1903" s="4">
        <v>1</v>
      </c>
      <c r="AO1903">
        <v>6.25E-2</v>
      </c>
      <c r="AP1903" s="4">
        <v>0</v>
      </c>
      <c r="AQ1903">
        <v>0</v>
      </c>
      <c r="AR1903" s="4">
        <v>0</v>
      </c>
      <c r="AS1903">
        <v>0</v>
      </c>
      <c r="AT1903" s="4">
        <v>0</v>
      </c>
      <c r="AU1903" s="4">
        <v>0</v>
      </c>
      <c r="AV1903" s="4">
        <v>0</v>
      </c>
      <c r="AW1903">
        <v>2.125</v>
      </c>
      <c r="AX1903" s="4">
        <f t="shared" si="29"/>
        <v>8</v>
      </c>
      <c r="AY1903" s="4">
        <v>0</v>
      </c>
      <c r="AZ1903" s="4">
        <v>0</v>
      </c>
    </row>
    <row r="1904" spans="1:52" x14ac:dyDescent="0.25">
      <c r="A1904" s="4">
        <v>2017</v>
      </c>
      <c r="B1904" s="4" t="s">
        <v>410</v>
      </c>
      <c r="C1904" t="s">
        <v>163</v>
      </c>
      <c r="D1904" t="s">
        <v>416</v>
      </c>
      <c r="E1904" t="s">
        <v>912</v>
      </c>
      <c r="F1904" s="4">
        <v>46</v>
      </c>
      <c r="G1904">
        <v>45</v>
      </c>
      <c r="H1904">
        <v>3.8</v>
      </c>
      <c r="I1904">
        <v>46</v>
      </c>
      <c r="J1904">
        <v>4.6739130434782599</v>
      </c>
      <c r="K1904">
        <v>6</v>
      </c>
      <c r="L1904">
        <v>0.13043478260869601</v>
      </c>
      <c r="M1904">
        <v>2</v>
      </c>
      <c r="N1904">
        <v>517.79999999999995</v>
      </c>
      <c r="O1904">
        <v>4.3478260869565202E-2</v>
      </c>
      <c r="P1904">
        <v>33</v>
      </c>
      <c r="Q1904">
        <v>12.909090909090899</v>
      </c>
      <c r="R1904">
        <v>7</v>
      </c>
      <c r="S1904">
        <v>58</v>
      </c>
      <c r="T1904">
        <v>2</v>
      </c>
      <c r="U1904">
        <v>133</v>
      </c>
      <c r="V1904">
        <v>2</v>
      </c>
      <c r="W1904">
        <v>81.5</v>
      </c>
      <c r="X1904">
        <v>35</v>
      </c>
      <c r="Y1904">
        <v>67.514285714285705</v>
      </c>
      <c r="Z1904">
        <v>5</v>
      </c>
      <c r="AA1904">
        <v>255.8</v>
      </c>
      <c r="AB1904">
        <v>41</v>
      </c>
      <c r="AC1904">
        <v>89.780487804878007</v>
      </c>
      <c r="AD1904">
        <v>0.89130434782608703</v>
      </c>
      <c r="AE1904">
        <v>25</v>
      </c>
      <c r="AF1904">
        <v>58.36</v>
      </c>
      <c r="AG1904">
        <v>0.60975609756097604</v>
      </c>
      <c r="AH1904" s="4">
        <v>4</v>
      </c>
      <c r="AI1904">
        <v>0.8</v>
      </c>
      <c r="AJ1904" s="4">
        <v>1</v>
      </c>
      <c r="AK1904">
        <v>0.2</v>
      </c>
      <c r="AL1904" s="4">
        <v>11</v>
      </c>
      <c r="AM1904">
        <v>0.26829268292682901</v>
      </c>
      <c r="AN1904" s="4">
        <v>2</v>
      </c>
      <c r="AO1904">
        <v>4.8780487804878002E-2</v>
      </c>
      <c r="AP1904" s="4">
        <v>0</v>
      </c>
      <c r="AQ1904">
        <v>0</v>
      </c>
      <c r="AR1904" s="4">
        <v>0</v>
      </c>
      <c r="AS1904">
        <v>0</v>
      </c>
      <c r="AT1904" s="4">
        <v>0</v>
      </c>
      <c r="AU1904" s="4">
        <v>0</v>
      </c>
      <c r="AV1904" s="4">
        <v>0</v>
      </c>
      <c r="AW1904">
        <v>2.0909090909090899</v>
      </c>
      <c r="AX1904" s="4">
        <f t="shared" si="29"/>
        <v>22.000000000000011</v>
      </c>
      <c r="AY1904" s="4">
        <v>0</v>
      </c>
      <c r="AZ1904" s="4">
        <v>0</v>
      </c>
    </row>
    <row r="1905" spans="1:52" x14ac:dyDescent="0.25">
      <c r="A1905" s="4">
        <v>2017</v>
      </c>
      <c r="B1905" s="4" t="s">
        <v>410</v>
      </c>
      <c r="C1905" t="s">
        <v>170</v>
      </c>
      <c r="D1905" t="s">
        <v>412</v>
      </c>
      <c r="E1905" t="s">
        <v>908</v>
      </c>
      <c r="F1905" s="4">
        <v>13</v>
      </c>
      <c r="G1905">
        <v>5</v>
      </c>
      <c r="H1905">
        <v>30.4</v>
      </c>
      <c r="I1905">
        <v>7</v>
      </c>
      <c r="J1905">
        <v>24.428571428571399</v>
      </c>
      <c r="K1905">
        <v>1</v>
      </c>
      <c r="L1905">
        <v>0.14285714285714299</v>
      </c>
      <c r="M1905">
        <v>8</v>
      </c>
      <c r="N1905">
        <v>989.28571428571399</v>
      </c>
      <c r="O1905">
        <v>0.61538461538461497</v>
      </c>
      <c r="P1905">
        <v>4</v>
      </c>
      <c r="Q1905">
        <v>48.75</v>
      </c>
      <c r="R1905">
        <v>4</v>
      </c>
      <c r="S1905">
        <v>65</v>
      </c>
      <c r="T1905">
        <v>0</v>
      </c>
      <c r="U1905">
        <v>0</v>
      </c>
      <c r="V1905">
        <v>0</v>
      </c>
      <c r="W1905">
        <v>0</v>
      </c>
      <c r="X1905">
        <v>6</v>
      </c>
      <c r="Y1905">
        <v>62.1666666666667</v>
      </c>
      <c r="Z1905">
        <v>1</v>
      </c>
      <c r="AA1905">
        <v>257</v>
      </c>
      <c r="AB1905">
        <v>6</v>
      </c>
      <c r="AC1905">
        <v>117.333333333333</v>
      </c>
      <c r="AD1905">
        <v>0.46153846153846201</v>
      </c>
      <c r="AE1905">
        <v>2</v>
      </c>
      <c r="AF1905">
        <v>55</v>
      </c>
      <c r="AG1905">
        <v>0.33333333333333298</v>
      </c>
      <c r="AH1905" s="4">
        <v>0</v>
      </c>
      <c r="AI1905">
        <v>0</v>
      </c>
      <c r="AJ1905" s="4">
        <v>1</v>
      </c>
      <c r="AK1905">
        <v>1</v>
      </c>
      <c r="AL1905" s="4">
        <v>0</v>
      </c>
      <c r="AM1905">
        <v>0</v>
      </c>
      <c r="AN1905" s="4">
        <v>1</v>
      </c>
      <c r="AO1905">
        <v>0.16666666666666699</v>
      </c>
      <c r="AP1905" s="4">
        <v>0</v>
      </c>
      <c r="AQ1905">
        <v>0</v>
      </c>
      <c r="AR1905" s="4">
        <v>0</v>
      </c>
      <c r="AS1905">
        <v>0</v>
      </c>
      <c r="AT1905" s="4">
        <v>4</v>
      </c>
      <c r="AU1905" s="4">
        <v>2</v>
      </c>
      <c r="AV1905" s="4">
        <v>0</v>
      </c>
      <c r="AW1905">
        <v>1.4</v>
      </c>
      <c r="AX1905" s="4">
        <f t="shared" si="29"/>
        <v>9.2857142857142865</v>
      </c>
      <c r="AY1905" s="4">
        <v>0</v>
      </c>
      <c r="AZ1905" s="4">
        <v>0</v>
      </c>
    </row>
    <row r="1906" spans="1:52" x14ac:dyDescent="0.25">
      <c r="A1906" s="4">
        <v>2017</v>
      </c>
      <c r="B1906" s="4" t="s">
        <v>410</v>
      </c>
      <c r="C1906" t="s">
        <v>170</v>
      </c>
      <c r="D1906" t="s">
        <v>178</v>
      </c>
      <c r="E1906" t="s">
        <v>691</v>
      </c>
      <c r="F1906" s="4">
        <v>85</v>
      </c>
      <c r="G1906">
        <v>85</v>
      </c>
      <c r="H1906">
        <v>2.4470588235294102</v>
      </c>
      <c r="I1906">
        <v>85</v>
      </c>
      <c r="J1906">
        <v>3.5764705882352898</v>
      </c>
      <c r="K1906">
        <v>5</v>
      </c>
      <c r="L1906">
        <v>5.8823529411764698E-2</v>
      </c>
      <c r="M1906">
        <v>35</v>
      </c>
      <c r="N1906">
        <v>1741.9230769230801</v>
      </c>
      <c r="O1906">
        <v>0.41176470588235298</v>
      </c>
      <c r="P1906">
        <v>6</v>
      </c>
      <c r="Q1906">
        <v>55.3333333333333</v>
      </c>
      <c r="R1906">
        <v>14</v>
      </c>
      <c r="S1906">
        <v>19.928571428571399</v>
      </c>
      <c r="T1906">
        <v>2</v>
      </c>
      <c r="U1906">
        <v>192</v>
      </c>
      <c r="V1906">
        <v>1</v>
      </c>
      <c r="W1906">
        <v>3</v>
      </c>
      <c r="X1906">
        <v>17</v>
      </c>
      <c r="Y1906">
        <v>36</v>
      </c>
      <c r="Z1906">
        <v>2</v>
      </c>
      <c r="AA1906">
        <v>285.5</v>
      </c>
      <c r="AB1906">
        <v>83</v>
      </c>
      <c r="AC1906">
        <v>87.397590361445793</v>
      </c>
      <c r="AD1906">
        <v>0.97647058823529398</v>
      </c>
      <c r="AE1906">
        <v>59</v>
      </c>
      <c r="AF1906">
        <v>69.169491525423695</v>
      </c>
      <c r="AG1906">
        <v>0.71084337349397597</v>
      </c>
      <c r="AH1906" s="4">
        <v>2</v>
      </c>
      <c r="AI1906">
        <v>1</v>
      </c>
      <c r="AJ1906" s="4">
        <v>2</v>
      </c>
      <c r="AK1906">
        <v>1</v>
      </c>
      <c r="AL1906" s="4">
        <v>19</v>
      </c>
      <c r="AM1906">
        <v>0.22891566265060201</v>
      </c>
      <c r="AN1906" s="4">
        <v>4</v>
      </c>
      <c r="AO1906">
        <v>4.8192771084337303E-2</v>
      </c>
      <c r="AP1906" s="4">
        <v>0</v>
      </c>
      <c r="AQ1906">
        <v>0</v>
      </c>
      <c r="AR1906" s="4">
        <v>0</v>
      </c>
      <c r="AS1906">
        <v>0</v>
      </c>
      <c r="AT1906" s="4">
        <v>0</v>
      </c>
      <c r="AU1906" s="4">
        <v>0</v>
      </c>
      <c r="AV1906" s="4">
        <v>0</v>
      </c>
      <c r="AW1906">
        <v>2.0731707317073198</v>
      </c>
      <c r="AX1906" s="4">
        <f t="shared" si="29"/>
        <v>40.999999999999943</v>
      </c>
      <c r="AY1906" s="4">
        <v>0</v>
      </c>
      <c r="AZ1906" s="4">
        <v>0</v>
      </c>
    </row>
    <row r="1907" spans="1:52" x14ac:dyDescent="0.25">
      <c r="A1907" s="4">
        <v>2017</v>
      </c>
      <c r="B1907" s="4" t="s">
        <v>410</v>
      </c>
      <c r="C1907" t="s">
        <v>170</v>
      </c>
      <c r="D1907" t="s">
        <v>181</v>
      </c>
      <c r="E1907" t="s">
        <v>694</v>
      </c>
      <c r="F1907" s="4">
        <v>78</v>
      </c>
      <c r="G1907">
        <v>78</v>
      </c>
      <c r="H1907">
        <v>2.87179487179487</v>
      </c>
      <c r="I1907">
        <v>78</v>
      </c>
      <c r="J1907">
        <v>3.9871794871794899</v>
      </c>
      <c r="K1907">
        <v>0</v>
      </c>
      <c r="L1907">
        <v>0</v>
      </c>
      <c r="M1907">
        <v>32</v>
      </c>
      <c r="N1907">
        <v>2808.7272727272698</v>
      </c>
      <c r="O1907">
        <v>0.41025641025641002</v>
      </c>
      <c r="P1907">
        <v>9</v>
      </c>
      <c r="Q1907">
        <v>69</v>
      </c>
      <c r="R1907">
        <v>13</v>
      </c>
      <c r="S1907">
        <v>45</v>
      </c>
      <c r="T1907">
        <v>7</v>
      </c>
      <c r="U1907">
        <v>200.857142857143</v>
      </c>
      <c r="V1907">
        <v>7</v>
      </c>
      <c r="W1907">
        <v>4.1428571428571397</v>
      </c>
      <c r="X1907">
        <v>66</v>
      </c>
      <c r="Y1907">
        <v>98.212121212121204</v>
      </c>
      <c r="Z1907">
        <v>7</v>
      </c>
      <c r="AA1907">
        <v>297.142857142857</v>
      </c>
      <c r="AB1907">
        <v>71</v>
      </c>
      <c r="AC1907">
        <v>124.87323943662</v>
      </c>
      <c r="AD1907">
        <v>0.91025641025641002</v>
      </c>
      <c r="AE1907">
        <v>33</v>
      </c>
      <c r="AF1907">
        <v>61.909090909090899</v>
      </c>
      <c r="AG1907">
        <v>0.46478873239436602</v>
      </c>
      <c r="AH1907" s="4">
        <v>6</v>
      </c>
      <c r="AI1907">
        <v>0.85714285714285698</v>
      </c>
      <c r="AJ1907" s="4">
        <v>0</v>
      </c>
      <c r="AK1907">
        <v>0</v>
      </c>
      <c r="AL1907" s="4">
        <v>10</v>
      </c>
      <c r="AM1907">
        <v>0.140845070422535</v>
      </c>
      <c r="AN1907" s="4">
        <v>4</v>
      </c>
      <c r="AO1907">
        <v>5.63380281690141E-2</v>
      </c>
      <c r="AP1907" s="4">
        <v>0</v>
      </c>
      <c r="AQ1907">
        <v>0</v>
      </c>
      <c r="AR1907" s="4">
        <v>0</v>
      </c>
      <c r="AS1907">
        <v>0</v>
      </c>
      <c r="AT1907" s="4">
        <v>0</v>
      </c>
      <c r="AU1907" s="4">
        <v>0</v>
      </c>
      <c r="AV1907" s="4">
        <v>2</v>
      </c>
      <c r="AW1907">
        <v>1.77272727272727</v>
      </c>
      <c r="AX1907" s="4">
        <f t="shared" si="29"/>
        <v>44.000000000000064</v>
      </c>
      <c r="AY1907" s="4">
        <v>4</v>
      </c>
      <c r="AZ1907" s="4">
        <v>25.25</v>
      </c>
    </row>
    <row r="1908" spans="1:52" x14ac:dyDescent="0.25">
      <c r="A1908" s="4">
        <v>2017</v>
      </c>
      <c r="B1908" s="4" t="s">
        <v>410</v>
      </c>
      <c r="C1908" t="s">
        <v>170</v>
      </c>
      <c r="D1908" t="s">
        <v>185</v>
      </c>
      <c r="E1908" t="s">
        <v>698</v>
      </c>
      <c r="F1908" s="4">
        <v>25</v>
      </c>
      <c r="G1908">
        <v>25</v>
      </c>
      <c r="H1908">
        <v>1.92</v>
      </c>
      <c r="I1908">
        <v>25</v>
      </c>
      <c r="J1908">
        <v>3.72</v>
      </c>
      <c r="K1908">
        <v>0</v>
      </c>
      <c r="L1908">
        <v>0</v>
      </c>
      <c r="M1908">
        <v>25</v>
      </c>
      <c r="N1908">
        <v>3111.28</v>
      </c>
      <c r="O1908">
        <v>1</v>
      </c>
      <c r="P1908">
        <v>4</v>
      </c>
      <c r="Q1908">
        <v>55.75</v>
      </c>
      <c r="R1908">
        <v>7</v>
      </c>
      <c r="S1908">
        <v>40.714285714285701</v>
      </c>
      <c r="T1908">
        <v>1</v>
      </c>
      <c r="U1908">
        <v>100</v>
      </c>
      <c r="V1908">
        <v>1</v>
      </c>
      <c r="W1908">
        <v>1</v>
      </c>
      <c r="X1908">
        <v>24</v>
      </c>
      <c r="Y1908">
        <v>94.25</v>
      </c>
      <c r="Z1908">
        <v>1</v>
      </c>
      <c r="AA1908">
        <v>323</v>
      </c>
      <c r="AB1908">
        <v>24</v>
      </c>
      <c r="AC1908">
        <v>132.5</v>
      </c>
      <c r="AD1908">
        <v>0.96</v>
      </c>
      <c r="AE1908">
        <v>10</v>
      </c>
      <c r="AF1908">
        <v>107.4</v>
      </c>
      <c r="AG1908">
        <v>0.41666666666666702</v>
      </c>
      <c r="AH1908" s="4">
        <v>0</v>
      </c>
      <c r="AI1908">
        <v>0</v>
      </c>
      <c r="AJ1908" s="4">
        <v>0</v>
      </c>
      <c r="AK1908">
        <v>0</v>
      </c>
      <c r="AL1908" s="4">
        <v>6</v>
      </c>
      <c r="AM1908">
        <v>0.25</v>
      </c>
      <c r="AN1908" s="4">
        <v>2</v>
      </c>
      <c r="AO1908">
        <v>8.3333333333333301E-2</v>
      </c>
      <c r="AP1908" s="4">
        <v>0</v>
      </c>
      <c r="AQ1908">
        <v>0</v>
      </c>
      <c r="AR1908" s="4">
        <v>0</v>
      </c>
      <c r="AS1908">
        <v>0</v>
      </c>
      <c r="AT1908" s="4">
        <v>0</v>
      </c>
      <c r="AU1908" s="4">
        <v>0</v>
      </c>
      <c r="AV1908" s="4">
        <v>0</v>
      </c>
      <c r="AW1908">
        <v>2.5</v>
      </c>
      <c r="AX1908" s="4">
        <f t="shared" si="29"/>
        <v>10</v>
      </c>
      <c r="AY1908" s="4">
        <v>0</v>
      </c>
      <c r="AZ1908" s="4">
        <v>0</v>
      </c>
    </row>
    <row r="1909" spans="1:52" x14ac:dyDescent="0.25">
      <c r="A1909" s="4">
        <v>2017</v>
      </c>
      <c r="B1909" s="4" t="s">
        <v>410</v>
      </c>
      <c r="C1909" t="s">
        <v>170</v>
      </c>
      <c r="D1909" t="s">
        <v>417</v>
      </c>
      <c r="E1909" t="s">
        <v>914</v>
      </c>
      <c r="F1909" s="4">
        <v>1</v>
      </c>
      <c r="G1909">
        <v>0</v>
      </c>
      <c r="H1909">
        <v>0</v>
      </c>
      <c r="I1909">
        <v>1</v>
      </c>
      <c r="J1909">
        <v>3</v>
      </c>
      <c r="K1909">
        <v>0</v>
      </c>
      <c r="L1909">
        <v>0</v>
      </c>
      <c r="M1909">
        <v>0</v>
      </c>
      <c r="N1909">
        <v>90</v>
      </c>
      <c r="O1909">
        <v>0</v>
      </c>
      <c r="P1909">
        <v>1</v>
      </c>
      <c r="Q1909">
        <v>11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  <c r="Y1909">
        <v>53</v>
      </c>
      <c r="Z1909">
        <v>0</v>
      </c>
      <c r="AA1909">
        <v>0</v>
      </c>
      <c r="AB1909">
        <v>1</v>
      </c>
      <c r="AC1909">
        <v>203</v>
      </c>
      <c r="AD1909">
        <v>1</v>
      </c>
      <c r="AE1909">
        <v>1</v>
      </c>
      <c r="AF1909">
        <v>203</v>
      </c>
      <c r="AG1909">
        <v>1</v>
      </c>
      <c r="AH1909" s="4">
        <v>0</v>
      </c>
      <c r="AI1909">
        <v>0</v>
      </c>
      <c r="AJ1909" s="4">
        <v>0</v>
      </c>
      <c r="AK1909">
        <v>0</v>
      </c>
      <c r="AL1909" s="4">
        <v>0</v>
      </c>
      <c r="AM1909">
        <v>0</v>
      </c>
      <c r="AN1909" s="4">
        <v>0</v>
      </c>
      <c r="AO1909">
        <v>0</v>
      </c>
      <c r="AP1909" s="4">
        <v>0</v>
      </c>
      <c r="AQ1909">
        <v>0</v>
      </c>
      <c r="AR1909" s="4">
        <v>0</v>
      </c>
      <c r="AS1909">
        <v>0</v>
      </c>
      <c r="AT1909" s="4">
        <v>0</v>
      </c>
      <c r="AU1909" s="4">
        <v>0</v>
      </c>
      <c r="AV1909" s="4">
        <v>0</v>
      </c>
      <c r="AW1909">
        <v>1</v>
      </c>
      <c r="AX1909" s="4">
        <f t="shared" si="29"/>
        <v>1</v>
      </c>
      <c r="AY1909" s="4">
        <v>0</v>
      </c>
      <c r="AZ1909" s="4">
        <v>0</v>
      </c>
    </row>
    <row r="1910" spans="1:52" x14ac:dyDescent="0.25">
      <c r="A1910" s="4">
        <v>2017</v>
      </c>
      <c r="B1910" s="4" t="s">
        <v>410</v>
      </c>
      <c r="C1910" t="s">
        <v>170</v>
      </c>
      <c r="D1910" t="s">
        <v>193</v>
      </c>
      <c r="E1910" t="s">
        <v>706</v>
      </c>
      <c r="F1910" s="4">
        <v>28</v>
      </c>
      <c r="G1910">
        <v>25</v>
      </c>
      <c r="H1910">
        <v>4.8</v>
      </c>
      <c r="I1910">
        <v>28</v>
      </c>
      <c r="J1910">
        <v>5.3214285714285703</v>
      </c>
      <c r="K1910">
        <v>2</v>
      </c>
      <c r="L1910">
        <v>7.1428571428571397E-2</v>
      </c>
      <c r="M1910">
        <v>4</v>
      </c>
      <c r="N1910">
        <v>92.5</v>
      </c>
      <c r="O1910">
        <v>0.14285714285714299</v>
      </c>
      <c r="P1910">
        <v>20</v>
      </c>
      <c r="Q1910">
        <v>20.3</v>
      </c>
      <c r="R1910">
        <v>3</v>
      </c>
      <c r="S1910">
        <v>38</v>
      </c>
      <c r="T1910">
        <v>4</v>
      </c>
      <c r="U1910">
        <v>190.25</v>
      </c>
      <c r="V1910">
        <v>4</v>
      </c>
      <c r="W1910">
        <v>6</v>
      </c>
      <c r="X1910">
        <v>23</v>
      </c>
      <c r="Y1910">
        <v>92.391304347826093</v>
      </c>
      <c r="Z1910">
        <v>1</v>
      </c>
      <c r="AA1910">
        <v>319</v>
      </c>
      <c r="AB1910">
        <v>24</v>
      </c>
      <c r="AC1910">
        <v>119.083333333333</v>
      </c>
      <c r="AD1910">
        <v>0.85714285714285698</v>
      </c>
      <c r="AE1910">
        <v>17</v>
      </c>
      <c r="AF1910">
        <v>101</v>
      </c>
      <c r="AG1910">
        <v>0.70833333333333304</v>
      </c>
      <c r="AH1910" s="4">
        <v>2</v>
      </c>
      <c r="AI1910">
        <v>2</v>
      </c>
      <c r="AJ1910" s="4">
        <v>0</v>
      </c>
      <c r="AK1910">
        <v>0</v>
      </c>
      <c r="AL1910" s="4">
        <v>8</v>
      </c>
      <c r="AM1910">
        <v>0.33333333333333298</v>
      </c>
      <c r="AN1910" s="4">
        <v>0</v>
      </c>
      <c r="AO1910">
        <v>0</v>
      </c>
      <c r="AP1910" s="4">
        <v>0</v>
      </c>
      <c r="AQ1910">
        <v>0</v>
      </c>
      <c r="AR1910" s="4">
        <v>0</v>
      </c>
      <c r="AS1910">
        <v>0</v>
      </c>
      <c r="AT1910" s="4">
        <v>0</v>
      </c>
      <c r="AU1910" s="4">
        <v>0</v>
      </c>
      <c r="AV1910" s="4">
        <v>0</v>
      </c>
      <c r="AW1910">
        <v>2.1538461538461502</v>
      </c>
      <c r="AX1910" s="4">
        <f t="shared" si="29"/>
        <v>13.000000000000021</v>
      </c>
      <c r="AY1910" s="4">
        <v>1</v>
      </c>
      <c r="AZ1910" s="4">
        <v>9</v>
      </c>
    </row>
    <row r="1911" spans="1:52" x14ac:dyDescent="0.25">
      <c r="A1911" s="4">
        <v>2017</v>
      </c>
      <c r="B1911" s="4" t="s">
        <v>410</v>
      </c>
      <c r="C1911" t="s">
        <v>170</v>
      </c>
      <c r="D1911" t="s">
        <v>180</v>
      </c>
      <c r="E1911" t="s">
        <v>693</v>
      </c>
      <c r="F1911" s="4">
        <v>11</v>
      </c>
      <c r="G1911">
        <v>11</v>
      </c>
      <c r="H1911">
        <v>2.9090909090909101</v>
      </c>
      <c r="I1911">
        <v>11</v>
      </c>
      <c r="J1911">
        <v>3.7272727272727302</v>
      </c>
      <c r="K1911">
        <v>0</v>
      </c>
      <c r="L1911">
        <v>0</v>
      </c>
      <c r="M1911">
        <v>0</v>
      </c>
      <c r="N1911">
        <v>108.272727272727</v>
      </c>
      <c r="O1911">
        <v>0</v>
      </c>
      <c r="P1911">
        <v>3</v>
      </c>
      <c r="Q1911">
        <v>7.3333333333333304</v>
      </c>
      <c r="R1911">
        <v>4</v>
      </c>
      <c r="S1911">
        <v>15</v>
      </c>
      <c r="T1911">
        <v>0</v>
      </c>
      <c r="U1911">
        <v>0</v>
      </c>
      <c r="V1911">
        <v>0</v>
      </c>
      <c r="W1911">
        <v>0</v>
      </c>
      <c r="X1911">
        <v>10</v>
      </c>
      <c r="Y1911">
        <v>97.8</v>
      </c>
      <c r="Z1911">
        <v>0</v>
      </c>
      <c r="AA1911">
        <v>0</v>
      </c>
      <c r="AB1911">
        <v>11</v>
      </c>
      <c r="AC1911">
        <v>109.272727272727</v>
      </c>
      <c r="AD1911">
        <v>1</v>
      </c>
      <c r="AE1911">
        <v>7</v>
      </c>
      <c r="AF1911">
        <v>85.285714285714306</v>
      </c>
      <c r="AG1911">
        <v>0.63636363636363602</v>
      </c>
      <c r="AH1911" s="4">
        <v>0</v>
      </c>
      <c r="AI1911">
        <v>0</v>
      </c>
      <c r="AJ1911" s="4">
        <v>0</v>
      </c>
      <c r="AK1911">
        <v>0</v>
      </c>
      <c r="AL1911" s="4">
        <v>2</v>
      </c>
      <c r="AM1911">
        <v>0.18181818181818199</v>
      </c>
      <c r="AN1911" s="4">
        <v>0</v>
      </c>
      <c r="AO1911">
        <v>0</v>
      </c>
      <c r="AP1911" s="4">
        <v>0</v>
      </c>
      <c r="AQ1911">
        <v>0</v>
      </c>
      <c r="AR1911" s="4">
        <v>0</v>
      </c>
      <c r="AS1911">
        <v>0</v>
      </c>
      <c r="AT1911" s="4">
        <v>0</v>
      </c>
      <c r="AU1911" s="4">
        <v>0</v>
      </c>
      <c r="AV1911" s="4">
        <v>0</v>
      </c>
      <c r="AW1911">
        <v>1.5714285714285701</v>
      </c>
      <c r="AX1911" s="4">
        <f t="shared" si="29"/>
        <v>7.0000000000000062</v>
      </c>
      <c r="AY1911" s="4">
        <v>0</v>
      </c>
      <c r="AZ1911" s="4">
        <v>0</v>
      </c>
    </row>
    <row r="1912" spans="1:52" x14ac:dyDescent="0.25">
      <c r="A1912" s="4">
        <v>2017</v>
      </c>
      <c r="B1912" s="4" t="s">
        <v>410</v>
      </c>
      <c r="C1912" t="s">
        <v>170</v>
      </c>
      <c r="D1912" t="s">
        <v>191</v>
      </c>
      <c r="E1912" t="s">
        <v>704</v>
      </c>
      <c r="F1912" s="4">
        <v>170</v>
      </c>
      <c r="G1912">
        <v>162</v>
      </c>
      <c r="H1912">
        <v>4.9074074074074101</v>
      </c>
      <c r="I1912">
        <v>167</v>
      </c>
      <c r="J1912">
        <v>6</v>
      </c>
      <c r="K1912">
        <v>0</v>
      </c>
      <c r="L1912">
        <v>0</v>
      </c>
      <c r="M1912">
        <v>9</v>
      </c>
      <c r="N1912">
        <v>69.223602484472096</v>
      </c>
      <c r="O1912">
        <v>5.29411764705882E-2</v>
      </c>
      <c r="P1912">
        <v>165</v>
      </c>
      <c r="Q1912">
        <v>14.6848484848485</v>
      </c>
      <c r="R1912">
        <v>58</v>
      </c>
      <c r="S1912">
        <v>30.517241379310299</v>
      </c>
      <c r="T1912">
        <v>6</v>
      </c>
      <c r="U1912">
        <v>181.666666666667</v>
      </c>
      <c r="V1912">
        <v>6</v>
      </c>
      <c r="W1912">
        <v>7.8333333333333304</v>
      </c>
      <c r="X1912">
        <v>144</v>
      </c>
      <c r="Y1912">
        <v>70.2222222222222</v>
      </c>
      <c r="Z1912">
        <v>5</v>
      </c>
      <c r="AA1912">
        <v>280.39999999999998</v>
      </c>
      <c r="AB1912">
        <v>160</v>
      </c>
      <c r="AC1912">
        <v>108.875</v>
      </c>
      <c r="AD1912">
        <v>0.94117647058823495</v>
      </c>
      <c r="AE1912">
        <v>62</v>
      </c>
      <c r="AF1912">
        <v>79.064516129032299</v>
      </c>
      <c r="AG1912">
        <v>0.38509316770186303</v>
      </c>
      <c r="AH1912" s="4">
        <v>5</v>
      </c>
      <c r="AI1912">
        <v>1</v>
      </c>
      <c r="AJ1912" s="4">
        <v>1</v>
      </c>
      <c r="AK1912">
        <v>0.2</v>
      </c>
      <c r="AL1912" s="4">
        <v>29</v>
      </c>
      <c r="AM1912">
        <v>0.18124999999999999</v>
      </c>
      <c r="AN1912" s="4">
        <v>6</v>
      </c>
      <c r="AO1912">
        <v>3.7499999999999999E-2</v>
      </c>
      <c r="AP1912" s="4">
        <v>2</v>
      </c>
      <c r="AQ1912">
        <v>1.1764705882352899E-2</v>
      </c>
      <c r="AR1912" s="4">
        <v>0</v>
      </c>
      <c r="AS1912">
        <v>0</v>
      </c>
      <c r="AT1912" s="4">
        <v>3</v>
      </c>
      <c r="AU1912" s="4">
        <v>0</v>
      </c>
      <c r="AV1912" s="4">
        <v>1</v>
      </c>
      <c r="AW1912">
        <v>2.2567567567567601</v>
      </c>
      <c r="AX1912" s="4">
        <f t="shared" si="29"/>
        <v>75.329341317365163</v>
      </c>
      <c r="AY1912" s="4">
        <v>4</v>
      </c>
      <c r="AZ1912" s="4">
        <v>25</v>
      </c>
    </row>
    <row r="1913" spans="1:52" x14ac:dyDescent="0.25">
      <c r="A1913" s="4">
        <v>2017</v>
      </c>
      <c r="B1913" s="4" t="s">
        <v>410</v>
      </c>
      <c r="C1913" t="s">
        <v>170</v>
      </c>
      <c r="D1913" t="s">
        <v>188</v>
      </c>
      <c r="E1913" t="s">
        <v>701</v>
      </c>
      <c r="F1913" s="4">
        <v>107</v>
      </c>
      <c r="G1913">
        <v>106</v>
      </c>
      <c r="H1913">
        <v>6.0849056603773599</v>
      </c>
      <c r="I1913">
        <v>107</v>
      </c>
      <c r="J1913">
        <v>7.2149532710280404</v>
      </c>
      <c r="K1913">
        <v>2</v>
      </c>
      <c r="L1913">
        <v>1.86915887850467E-2</v>
      </c>
      <c r="M1913">
        <v>9</v>
      </c>
      <c r="N1913">
        <v>1275.7714285714301</v>
      </c>
      <c r="O1913">
        <v>8.4112149532710304E-2</v>
      </c>
      <c r="P1913">
        <v>23</v>
      </c>
      <c r="Q1913">
        <v>94.434782608695699</v>
      </c>
      <c r="R1913">
        <v>33</v>
      </c>
      <c r="S1913">
        <v>50.030303030303003</v>
      </c>
      <c r="T1913">
        <v>8</v>
      </c>
      <c r="U1913">
        <v>137.375</v>
      </c>
      <c r="V1913">
        <v>8</v>
      </c>
      <c r="W1913">
        <v>12.125</v>
      </c>
      <c r="X1913">
        <v>91</v>
      </c>
      <c r="Y1913">
        <v>85.505494505494497</v>
      </c>
      <c r="Z1913">
        <v>9</v>
      </c>
      <c r="AA1913">
        <v>281.11111111111097</v>
      </c>
      <c r="AB1913">
        <v>98</v>
      </c>
      <c r="AC1913">
        <v>139.61224489795899</v>
      </c>
      <c r="AD1913">
        <v>0.91588785046729004</v>
      </c>
      <c r="AE1913">
        <v>57</v>
      </c>
      <c r="AF1913">
        <v>98.719298245613999</v>
      </c>
      <c r="AG1913">
        <v>0.58163265306122502</v>
      </c>
      <c r="AH1913" s="4">
        <v>6</v>
      </c>
      <c r="AI1913">
        <v>0.66666666666666696</v>
      </c>
      <c r="AJ1913" s="4">
        <v>0</v>
      </c>
      <c r="AK1913">
        <v>0</v>
      </c>
      <c r="AL1913" s="4">
        <v>20</v>
      </c>
      <c r="AM1913">
        <v>0.20408163265306101</v>
      </c>
      <c r="AN1913" s="4">
        <v>7</v>
      </c>
      <c r="AO1913">
        <v>7.1428571428571397E-2</v>
      </c>
      <c r="AP1913" s="4">
        <v>2</v>
      </c>
      <c r="AQ1913">
        <v>1.86915887850467E-2</v>
      </c>
      <c r="AR1913" s="4">
        <v>1</v>
      </c>
      <c r="AS1913">
        <v>9.3457943925233603E-3</v>
      </c>
      <c r="AT1913" s="4">
        <v>0</v>
      </c>
      <c r="AU1913" s="4">
        <v>0</v>
      </c>
      <c r="AV1913" s="4">
        <v>0</v>
      </c>
      <c r="AW1913">
        <v>1.8135593220338999</v>
      </c>
      <c r="AX1913" s="4">
        <f t="shared" si="29"/>
        <v>58.99999999999995</v>
      </c>
      <c r="AY1913" s="4">
        <v>8</v>
      </c>
      <c r="AZ1913" s="4">
        <v>14.75</v>
      </c>
    </row>
    <row r="1914" spans="1:52" x14ac:dyDescent="0.25">
      <c r="A1914" s="4">
        <v>2017</v>
      </c>
      <c r="B1914" s="4" t="s">
        <v>410</v>
      </c>
      <c r="C1914" t="s">
        <v>170</v>
      </c>
      <c r="D1914" t="s">
        <v>245</v>
      </c>
      <c r="E1914" t="s">
        <v>755</v>
      </c>
      <c r="F1914" s="4">
        <v>3</v>
      </c>
      <c r="G1914">
        <v>3</v>
      </c>
      <c r="H1914">
        <v>21.6666666666667</v>
      </c>
      <c r="I1914">
        <v>3</v>
      </c>
      <c r="J1914">
        <v>22.3333333333333</v>
      </c>
      <c r="K1914">
        <v>0</v>
      </c>
      <c r="L1914">
        <v>0</v>
      </c>
      <c r="M1914">
        <v>0</v>
      </c>
      <c r="N1914">
        <v>-170</v>
      </c>
      <c r="O1914">
        <v>0</v>
      </c>
      <c r="P1914">
        <v>3</v>
      </c>
      <c r="Q1914">
        <v>55.6666666666667</v>
      </c>
      <c r="R1914">
        <v>1</v>
      </c>
      <c r="S1914">
        <v>125</v>
      </c>
      <c r="T1914">
        <v>2</v>
      </c>
      <c r="U1914">
        <v>114.5</v>
      </c>
      <c r="V1914">
        <v>2</v>
      </c>
      <c r="W1914">
        <v>88</v>
      </c>
      <c r="X1914">
        <v>0</v>
      </c>
      <c r="Y1914">
        <v>0</v>
      </c>
      <c r="Z1914">
        <v>3</v>
      </c>
      <c r="AA1914">
        <v>499.66666666666703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 s="4">
        <v>3</v>
      </c>
      <c r="AI1914">
        <v>1</v>
      </c>
      <c r="AJ1914" s="4">
        <v>0</v>
      </c>
      <c r="AK1914">
        <v>0</v>
      </c>
      <c r="AL1914" s="4">
        <v>0</v>
      </c>
      <c r="AM1914">
        <v>0</v>
      </c>
      <c r="AN1914" s="4">
        <v>0</v>
      </c>
      <c r="AO1914">
        <v>0</v>
      </c>
      <c r="AP1914" s="4">
        <v>0</v>
      </c>
      <c r="AQ1914">
        <v>0</v>
      </c>
      <c r="AR1914" s="4">
        <v>0</v>
      </c>
      <c r="AS1914">
        <v>0</v>
      </c>
      <c r="AT1914" s="4">
        <v>0</v>
      </c>
      <c r="AU1914" s="4">
        <v>0</v>
      </c>
      <c r="AV1914" s="4">
        <v>0</v>
      </c>
      <c r="AW1914">
        <v>1</v>
      </c>
      <c r="AX1914" s="4">
        <f t="shared" si="29"/>
        <v>3</v>
      </c>
      <c r="AY1914" s="4">
        <v>2</v>
      </c>
      <c r="AZ1914" s="4">
        <v>0</v>
      </c>
    </row>
    <row r="1915" spans="1:52" x14ac:dyDescent="0.25">
      <c r="A1915" s="4">
        <v>2017</v>
      </c>
      <c r="B1915" s="4" t="s">
        <v>410</v>
      </c>
      <c r="C1915" t="s">
        <v>170</v>
      </c>
      <c r="D1915" t="s">
        <v>244</v>
      </c>
      <c r="E1915" t="s">
        <v>754</v>
      </c>
      <c r="F1915" s="4">
        <v>31</v>
      </c>
      <c r="G1915">
        <v>31</v>
      </c>
      <c r="H1915">
        <v>5.8064516129032304</v>
      </c>
      <c r="I1915">
        <v>31</v>
      </c>
      <c r="J1915">
        <v>6.8387096774193603</v>
      </c>
      <c r="K1915">
        <v>0</v>
      </c>
      <c r="L1915">
        <v>0</v>
      </c>
      <c r="M1915">
        <v>17</v>
      </c>
      <c r="N1915">
        <v>2812.3214285714298</v>
      </c>
      <c r="O1915">
        <v>0.54838709677419395</v>
      </c>
      <c r="P1915">
        <v>7</v>
      </c>
      <c r="Q1915">
        <v>13.5714285714286</v>
      </c>
      <c r="R1915">
        <v>6</v>
      </c>
      <c r="S1915">
        <v>60.8333333333333</v>
      </c>
      <c r="T1915">
        <v>0</v>
      </c>
      <c r="U1915">
        <v>0</v>
      </c>
      <c r="V1915">
        <v>0</v>
      </c>
      <c r="W1915">
        <v>0</v>
      </c>
      <c r="X1915">
        <v>16</v>
      </c>
      <c r="Y1915">
        <v>133.8125</v>
      </c>
      <c r="Z1915">
        <v>0</v>
      </c>
      <c r="AA1915">
        <v>0</v>
      </c>
      <c r="AB1915">
        <v>31</v>
      </c>
      <c r="AC1915">
        <v>137.45161290322599</v>
      </c>
      <c r="AD1915">
        <v>1</v>
      </c>
      <c r="AE1915">
        <v>16</v>
      </c>
      <c r="AF1915">
        <v>107.8125</v>
      </c>
      <c r="AG1915">
        <v>0.51612903225806495</v>
      </c>
      <c r="AH1915" s="4">
        <v>0</v>
      </c>
      <c r="AI1915">
        <v>0</v>
      </c>
      <c r="AJ1915" s="4">
        <v>0</v>
      </c>
      <c r="AK1915">
        <v>0</v>
      </c>
      <c r="AL1915" s="4">
        <v>5</v>
      </c>
      <c r="AM1915">
        <v>0.16129032258064499</v>
      </c>
      <c r="AN1915" s="4">
        <v>5</v>
      </c>
      <c r="AO1915">
        <v>0.16129032258064499</v>
      </c>
      <c r="AP1915" s="4">
        <v>0</v>
      </c>
      <c r="AQ1915">
        <v>0</v>
      </c>
      <c r="AR1915" s="4">
        <v>0</v>
      </c>
      <c r="AS1915">
        <v>0</v>
      </c>
      <c r="AT1915" s="4">
        <v>0</v>
      </c>
      <c r="AU1915" s="4">
        <v>0</v>
      </c>
      <c r="AV1915" s="4">
        <v>1</v>
      </c>
      <c r="AW1915">
        <v>1.8235294117647101</v>
      </c>
      <c r="AX1915" s="4">
        <f t="shared" si="29"/>
        <v>16.999999999999961</v>
      </c>
      <c r="AY1915" s="4">
        <v>0</v>
      </c>
      <c r="AZ1915" s="4">
        <v>0</v>
      </c>
    </row>
    <row r="1916" spans="1:52" x14ac:dyDescent="0.25">
      <c r="A1916" s="4">
        <v>2017</v>
      </c>
      <c r="B1916" s="4" t="s">
        <v>410</v>
      </c>
      <c r="C1916" t="s">
        <v>170</v>
      </c>
      <c r="D1916" t="s">
        <v>182</v>
      </c>
      <c r="E1916" t="s">
        <v>695</v>
      </c>
      <c r="F1916" s="4">
        <v>13</v>
      </c>
      <c r="G1916">
        <v>13</v>
      </c>
      <c r="H1916">
        <v>1.6923076923076901</v>
      </c>
      <c r="I1916">
        <v>13</v>
      </c>
      <c r="J1916">
        <v>2.9230769230769198</v>
      </c>
      <c r="K1916">
        <v>0</v>
      </c>
      <c r="L1916">
        <v>0</v>
      </c>
      <c r="M1916">
        <v>3</v>
      </c>
      <c r="N1916">
        <v>1183.61538461538</v>
      </c>
      <c r="O1916">
        <v>0.230769230769231</v>
      </c>
      <c r="P1916">
        <v>0</v>
      </c>
      <c r="Q1916">
        <v>0</v>
      </c>
      <c r="R1916">
        <v>3</v>
      </c>
      <c r="S1916">
        <v>17.3333333333333</v>
      </c>
      <c r="T1916">
        <v>0</v>
      </c>
      <c r="U1916">
        <v>0</v>
      </c>
      <c r="V1916">
        <v>0</v>
      </c>
      <c r="W1916">
        <v>0</v>
      </c>
      <c r="X1916">
        <v>11</v>
      </c>
      <c r="Y1916">
        <v>61.181818181818201</v>
      </c>
      <c r="Z1916">
        <v>0</v>
      </c>
      <c r="AA1916">
        <v>0</v>
      </c>
      <c r="AB1916">
        <v>13</v>
      </c>
      <c r="AC1916">
        <v>92.538461538461505</v>
      </c>
      <c r="AD1916">
        <v>1</v>
      </c>
      <c r="AE1916">
        <v>7</v>
      </c>
      <c r="AF1916">
        <v>79.428571428571402</v>
      </c>
      <c r="AG1916">
        <v>0.53846153846153799</v>
      </c>
      <c r="AH1916" s="4">
        <v>0</v>
      </c>
      <c r="AI1916">
        <v>0</v>
      </c>
      <c r="AJ1916" s="4">
        <v>0</v>
      </c>
      <c r="AK1916">
        <v>0</v>
      </c>
      <c r="AL1916" s="4">
        <v>1</v>
      </c>
      <c r="AM1916">
        <v>7.69230769230769E-2</v>
      </c>
      <c r="AN1916" s="4">
        <v>1</v>
      </c>
      <c r="AO1916">
        <v>7.69230769230769E-2</v>
      </c>
      <c r="AP1916" s="4">
        <v>0</v>
      </c>
      <c r="AQ1916">
        <v>0</v>
      </c>
      <c r="AR1916" s="4">
        <v>0</v>
      </c>
      <c r="AS1916">
        <v>0</v>
      </c>
      <c r="AT1916" s="4">
        <v>0</v>
      </c>
      <c r="AU1916" s="4">
        <v>0</v>
      </c>
      <c r="AV1916" s="4">
        <v>1</v>
      </c>
      <c r="AW1916">
        <v>2.1666666666666701</v>
      </c>
      <c r="AX1916" s="4">
        <f t="shared" si="29"/>
        <v>5.9999999999999902</v>
      </c>
      <c r="AY1916" s="4">
        <v>0</v>
      </c>
      <c r="AZ1916" s="4">
        <v>0</v>
      </c>
    </row>
    <row r="1917" spans="1:52" x14ac:dyDescent="0.25">
      <c r="A1917" s="4">
        <v>2017</v>
      </c>
      <c r="B1917" s="4" t="s">
        <v>410</v>
      </c>
      <c r="C1917" t="s">
        <v>170</v>
      </c>
      <c r="D1917" t="s">
        <v>192</v>
      </c>
      <c r="E1917" t="s">
        <v>705</v>
      </c>
      <c r="F1917" s="4">
        <v>39</v>
      </c>
      <c r="G1917">
        <v>38</v>
      </c>
      <c r="H1917">
        <v>3.5</v>
      </c>
      <c r="I1917">
        <v>39</v>
      </c>
      <c r="J1917">
        <v>5.1794871794871797</v>
      </c>
      <c r="K1917">
        <v>2</v>
      </c>
      <c r="L1917">
        <v>5.1282051282051301E-2</v>
      </c>
      <c r="M1917">
        <v>22</v>
      </c>
      <c r="N1917">
        <v>4853.3846153846198</v>
      </c>
      <c r="O1917">
        <v>0.56410256410256399</v>
      </c>
      <c r="P1917">
        <v>33</v>
      </c>
      <c r="Q1917">
        <v>29.8787878787879</v>
      </c>
      <c r="R1917">
        <v>7</v>
      </c>
      <c r="S1917">
        <v>67.285714285714306</v>
      </c>
      <c r="T1917">
        <v>1</v>
      </c>
      <c r="U1917">
        <v>107</v>
      </c>
      <c r="V1917">
        <v>1</v>
      </c>
      <c r="W1917">
        <v>31</v>
      </c>
      <c r="X1917">
        <v>37</v>
      </c>
      <c r="Y1917">
        <v>98.783783783783804</v>
      </c>
      <c r="Z1917">
        <v>1</v>
      </c>
      <c r="AA1917">
        <v>218</v>
      </c>
      <c r="AB1917">
        <v>38</v>
      </c>
      <c r="AC1917">
        <v>123.789473684211</v>
      </c>
      <c r="AD1917">
        <v>0.97435897435897401</v>
      </c>
      <c r="AE1917">
        <v>23</v>
      </c>
      <c r="AF1917">
        <v>83.7826086956522</v>
      </c>
      <c r="AG1917">
        <v>0.60526315789473695</v>
      </c>
      <c r="AH1917" s="4">
        <v>0</v>
      </c>
      <c r="AI1917">
        <v>0</v>
      </c>
      <c r="AJ1917" s="4">
        <v>0</v>
      </c>
      <c r="AK1917">
        <v>0</v>
      </c>
      <c r="AL1917" s="4">
        <v>7</v>
      </c>
      <c r="AM1917">
        <v>0.18421052631578899</v>
      </c>
      <c r="AN1917" s="4">
        <v>2</v>
      </c>
      <c r="AO1917">
        <v>5.2631578947368397E-2</v>
      </c>
      <c r="AP1917" s="4">
        <v>0</v>
      </c>
      <c r="AQ1917">
        <v>0</v>
      </c>
      <c r="AR1917" s="4">
        <v>0</v>
      </c>
      <c r="AS1917">
        <v>0</v>
      </c>
      <c r="AT1917" s="4">
        <v>0</v>
      </c>
      <c r="AU1917" s="4">
        <v>0</v>
      </c>
      <c r="AV1917" s="4">
        <v>0</v>
      </c>
      <c r="AW1917">
        <v>1.77272727272727</v>
      </c>
      <c r="AX1917" s="4">
        <f t="shared" si="29"/>
        <v>22.000000000000032</v>
      </c>
      <c r="AY1917" s="4">
        <v>1</v>
      </c>
      <c r="AZ1917" s="4">
        <v>4</v>
      </c>
    </row>
    <row r="1918" spans="1:52" x14ac:dyDescent="0.25">
      <c r="A1918" s="4">
        <v>2017</v>
      </c>
      <c r="B1918" s="4" t="s">
        <v>410</v>
      </c>
      <c r="C1918" t="s">
        <v>170</v>
      </c>
      <c r="D1918" t="s">
        <v>175</v>
      </c>
      <c r="E1918" t="s">
        <v>688</v>
      </c>
      <c r="F1918" s="4">
        <v>129</v>
      </c>
      <c r="G1918">
        <v>129</v>
      </c>
      <c r="H1918">
        <v>2.6201550387596901</v>
      </c>
      <c r="I1918">
        <v>129</v>
      </c>
      <c r="J1918">
        <v>3.9302325581395299</v>
      </c>
      <c r="K1918">
        <v>10</v>
      </c>
      <c r="L1918">
        <v>7.7519379844961198E-2</v>
      </c>
      <c r="M1918">
        <v>99</v>
      </c>
      <c r="N1918">
        <v>2294.8409090909099</v>
      </c>
      <c r="O1918">
        <v>0.76744186046511598</v>
      </c>
      <c r="P1918">
        <v>36</v>
      </c>
      <c r="Q1918">
        <v>18.8611111111111</v>
      </c>
      <c r="R1918">
        <v>52</v>
      </c>
      <c r="S1918">
        <v>42.384615384615401</v>
      </c>
      <c r="T1918">
        <v>7</v>
      </c>
      <c r="U1918">
        <v>142.42857142857099</v>
      </c>
      <c r="V1918">
        <v>7</v>
      </c>
      <c r="W1918">
        <v>1.71428571428571</v>
      </c>
      <c r="X1918">
        <v>117</v>
      </c>
      <c r="Y1918">
        <v>95.965811965811994</v>
      </c>
      <c r="Z1918">
        <v>7</v>
      </c>
      <c r="AA1918">
        <v>347.71428571428601</v>
      </c>
      <c r="AB1918">
        <v>122</v>
      </c>
      <c r="AC1918">
        <v>125.50819672131099</v>
      </c>
      <c r="AD1918">
        <v>0.94573643410852704</v>
      </c>
      <c r="AE1918">
        <v>66</v>
      </c>
      <c r="AF1918">
        <v>97.787878787878796</v>
      </c>
      <c r="AG1918">
        <v>0.54098360655737698</v>
      </c>
      <c r="AH1918" s="4">
        <v>4</v>
      </c>
      <c r="AI1918">
        <v>0.57142857142857095</v>
      </c>
      <c r="AJ1918" s="4">
        <v>1</v>
      </c>
      <c r="AK1918">
        <v>0.14285714285714299</v>
      </c>
      <c r="AL1918" s="4">
        <v>37</v>
      </c>
      <c r="AM1918">
        <v>0.30327868852459</v>
      </c>
      <c r="AN1918" s="4">
        <v>11</v>
      </c>
      <c r="AO1918">
        <v>9.0163934426229497E-2</v>
      </c>
      <c r="AP1918" s="4">
        <v>1</v>
      </c>
      <c r="AQ1918">
        <v>7.7519379844961196E-3</v>
      </c>
      <c r="AR1918" s="4">
        <v>1</v>
      </c>
      <c r="AS1918">
        <v>7.7519379844961196E-3</v>
      </c>
      <c r="AT1918" s="4">
        <v>0</v>
      </c>
      <c r="AU1918" s="4">
        <v>0</v>
      </c>
      <c r="AV1918" s="4">
        <v>1</v>
      </c>
      <c r="AW1918">
        <v>2.3035714285714302</v>
      </c>
      <c r="AX1918" s="4">
        <f t="shared" si="29"/>
        <v>55.999999999999964</v>
      </c>
      <c r="AY1918" s="4">
        <v>6</v>
      </c>
      <c r="AZ1918" s="4">
        <v>6</v>
      </c>
    </row>
    <row r="1919" spans="1:52" x14ac:dyDescent="0.25">
      <c r="A1919" s="4">
        <v>2017</v>
      </c>
      <c r="B1919" s="4" t="s">
        <v>410</v>
      </c>
      <c r="C1919" t="s">
        <v>170</v>
      </c>
      <c r="D1919" t="s">
        <v>171</v>
      </c>
      <c r="E1919" t="s">
        <v>684</v>
      </c>
      <c r="F1919" s="4">
        <v>266</v>
      </c>
      <c r="G1919">
        <v>239</v>
      </c>
      <c r="H1919">
        <v>3.5648535564853598</v>
      </c>
      <c r="I1919">
        <v>265</v>
      </c>
      <c r="J1919">
        <v>4.97735849056604</v>
      </c>
      <c r="K1919">
        <v>12</v>
      </c>
      <c r="L1919">
        <v>4.5283018867924497E-2</v>
      </c>
      <c r="M1919">
        <v>67</v>
      </c>
      <c r="N1919">
        <v>1288.2015503876</v>
      </c>
      <c r="O1919">
        <v>0.25187969924811998</v>
      </c>
      <c r="P1919">
        <v>239</v>
      </c>
      <c r="Q1919">
        <v>22.8744769874477</v>
      </c>
      <c r="R1919">
        <v>86</v>
      </c>
      <c r="S1919">
        <v>40.058139534883701</v>
      </c>
      <c r="T1919">
        <v>39</v>
      </c>
      <c r="U1919">
        <v>160.769230769231</v>
      </c>
      <c r="V1919">
        <v>36</v>
      </c>
      <c r="W1919">
        <v>11.4166666666667</v>
      </c>
      <c r="X1919">
        <v>217</v>
      </c>
      <c r="Y1919">
        <v>102.456221198157</v>
      </c>
      <c r="Z1919">
        <v>34</v>
      </c>
      <c r="AA1919">
        <v>369.97058823529397</v>
      </c>
      <c r="AB1919">
        <v>225</v>
      </c>
      <c r="AC1919">
        <v>140.32</v>
      </c>
      <c r="AD1919">
        <v>0.84586466165413499</v>
      </c>
      <c r="AE1919">
        <v>110</v>
      </c>
      <c r="AF1919">
        <v>99.636363636363598</v>
      </c>
      <c r="AG1919">
        <v>0.48888888888888898</v>
      </c>
      <c r="AH1919" s="4">
        <v>25</v>
      </c>
      <c r="AI1919">
        <v>0.73529411764705899</v>
      </c>
      <c r="AJ1919" s="4">
        <v>7</v>
      </c>
      <c r="AK1919">
        <v>0.20588235294117599</v>
      </c>
      <c r="AL1919" s="4">
        <v>58</v>
      </c>
      <c r="AM1919">
        <v>0.25777777777777799</v>
      </c>
      <c r="AN1919" s="4">
        <v>16</v>
      </c>
      <c r="AO1919">
        <v>7.1111111111111097E-2</v>
      </c>
      <c r="AP1919" s="4">
        <v>2</v>
      </c>
      <c r="AQ1919">
        <v>7.5187969924812E-3</v>
      </c>
      <c r="AR1919" s="4">
        <v>0</v>
      </c>
      <c r="AS1919">
        <v>0</v>
      </c>
      <c r="AT1919" s="4">
        <v>1</v>
      </c>
      <c r="AU1919" s="4">
        <v>0</v>
      </c>
      <c r="AV1919" s="4">
        <v>4</v>
      </c>
      <c r="AW1919">
        <v>2.0229007633587801</v>
      </c>
      <c r="AX1919" s="4">
        <f t="shared" si="29"/>
        <v>131.49433962264141</v>
      </c>
      <c r="AY1919" s="4">
        <v>33</v>
      </c>
      <c r="AZ1919" s="4">
        <v>19.7878787878788</v>
      </c>
    </row>
    <row r="1920" spans="1:52" x14ac:dyDescent="0.25">
      <c r="A1920" s="4">
        <v>2017</v>
      </c>
      <c r="B1920" s="4" t="s">
        <v>410</v>
      </c>
      <c r="C1920" t="s">
        <v>170</v>
      </c>
      <c r="D1920" t="s">
        <v>190</v>
      </c>
      <c r="E1920" t="s">
        <v>703</v>
      </c>
      <c r="F1920" s="4">
        <v>22</v>
      </c>
      <c r="G1920">
        <v>22</v>
      </c>
      <c r="H1920">
        <v>2.7272727272727302</v>
      </c>
      <c r="I1920">
        <v>22</v>
      </c>
      <c r="J1920">
        <v>3.5909090909090899</v>
      </c>
      <c r="K1920">
        <v>0</v>
      </c>
      <c r="L1920">
        <v>0</v>
      </c>
      <c r="M1920">
        <v>5</v>
      </c>
      <c r="N1920">
        <v>2088.5</v>
      </c>
      <c r="O1920">
        <v>0.22727272727272699</v>
      </c>
      <c r="P1920">
        <v>20</v>
      </c>
      <c r="Q1920">
        <v>11.3</v>
      </c>
      <c r="R1920">
        <v>6</v>
      </c>
      <c r="S1920">
        <v>13</v>
      </c>
      <c r="T1920">
        <v>0</v>
      </c>
      <c r="U1920">
        <v>0</v>
      </c>
      <c r="V1920">
        <v>0</v>
      </c>
      <c r="W1920">
        <v>0</v>
      </c>
      <c r="X1920">
        <v>17</v>
      </c>
      <c r="Y1920">
        <v>92.176470588235304</v>
      </c>
      <c r="Z1920">
        <v>0</v>
      </c>
      <c r="AA1920">
        <v>0</v>
      </c>
      <c r="AB1920">
        <v>22</v>
      </c>
      <c r="AC1920">
        <v>166.136363636364</v>
      </c>
      <c r="AD1920">
        <v>1</v>
      </c>
      <c r="AE1920">
        <v>8</v>
      </c>
      <c r="AF1920">
        <v>61.75</v>
      </c>
      <c r="AG1920">
        <v>0.36363636363636398</v>
      </c>
      <c r="AH1920" s="4">
        <v>0</v>
      </c>
      <c r="AI1920">
        <v>0</v>
      </c>
      <c r="AJ1920" s="4">
        <v>0</v>
      </c>
      <c r="AK1920">
        <v>0</v>
      </c>
      <c r="AL1920" s="4">
        <v>6</v>
      </c>
      <c r="AM1920">
        <v>0.27272727272727298</v>
      </c>
      <c r="AN1920" s="4">
        <v>0</v>
      </c>
      <c r="AO1920">
        <v>0</v>
      </c>
      <c r="AP1920" s="4">
        <v>0</v>
      </c>
      <c r="AQ1920">
        <v>0</v>
      </c>
      <c r="AR1920" s="4">
        <v>0</v>
      </c>
      <c r="AS1920">
        <v>0</v>
      </c>
      <c r="AT1920" s="4">
        <v>0</v>
      </c>
      <c r="AU1920" s="4">
        <v>0</v>
      </c>
      <c r="AV1920" s="4">
        <v>0</v>
      </c>
      <c r="AW1920">
        <v>2.2000000000000002</v>
      </c>
      <c r="AX1920" s="4">
        <f t="shared" si="29"/>
        <v>10</v>
      </c>
      <c r="AY1920" s="4">
        <v>0</v>
      </c>
      <c r="AZ1920" s="4">
        <v>0</v>
      </c>
    </row>
    <row r="1921" spans="1:52" x14ac:dyDescent="0.25">
      <c r="A1921" s="4">
        <v>2017</v>
      </c>
      <c r="B1921" s="4" t="s">
        <v>410</v>
      </c>
      <c r="C1921" t="s">
        <v>170</v>
      </c>
      <c r="D1921" t="s">
        <v>183</v>
      </c>
      <c r="E1921" t="s">
        <v>696</v>
      </c>
      <c r="F1921" s="4">
        <v>28</v>
      </c>
      <c r="G1921">
        <v>28</v>
      </c>
      <c r="H1921">
        <v>1.46428571428571</v>
      </c>
      <c r="I1921">
        <v>28</v>
      </c>
      <c r="J1921">
        <v>2.6071428571428599</v>
      </c>
      <c r="K1921">
        <v>0</v>
      </c>
      <c r="L1921">
        <v>0</v>
      </c>
      <c r="M1921">
        <v>2</v>
      </c>
      <c r="N1921">
        <v>466.857142857143</v>
      </c>
      <c r="O1921">
        <v>7.1428571428571397E-2</v>
      </c>
      <c r="P1921">
        <v>1</v>
      </c>
      <c r="Q1921">
        <v>106</v>
      </c>
      <c r="R1921">
        <v>5</v>
      </c>
      <c r="S1921">
        <v>19</v>
      </c>
      <c r="T1921">
        <v>2</v>
      </c>
      <c r="U1921">
        <v>96.5</v>
      </c>
      <c r="V1921">
        <v>2</v>
      </c>
      <c r="W1921">
        <v>3</v>
      </c>
      <c r="X1921">
        <v>24</v>
      </c>
      <c r="Y1921">
        <v>84.2916666666667</v>
      </c>
      <c r="Z1921">
        <v>2</v>
      </c>
      <c r="AA1921">
        <v>244</v>
      </c>
      <c r="AB1921">
        <v>26</v>
      </c>
      <c r="AC1921">
        <v>100.384615384615</v>
      </c>
      <c r="AD1921">
        <v>0.92857142857142905</v>
      </c>
      <c r="AE1921">
        <v>11</v>
      </c>
      <c r="AF1921">
        <v>60</v>
      </c>
      <c r="AG1921">
        <v>0.42307692307692302</v>
      </c>
      <c r="AH1921" s="4">
        <v>2</v>
      </c>
      <c r="AI1921">
        <v>1</v>
      </c>
      <c r="AJ1921" s="4">
        <v>0</v>
      </c>
      <c r="AK1921">
        <v>0</v>
      </c>
      <c r="AL1921" s="4">
        <v>8</v>
      </c>
      <c r="AM1921">
        <v>0.30769230769230799</v>
      </c>
      <c r="AN1921" s="4">
        <v>3</v>
      </c>
      <c r="AO1921">
        <v>0.115384615384615</v>
      </c>
      <c r="AP1921" s="4">
        <v>1</v>
      </c>
      <c r="AQ1921">
        <v>3.5714285714285698E-2</v>
      </c>
      <c r="AR1921" s="4">
        <v>0</v>
      </c>
      <c r="AS1921">
        <v>0</v>
      </c>
      <c r="AT1921" s="4">
        <v>0</v>
      </c>
      <c r="AU1921" s="4">
        <v>0</v>
      </c>
      <c r="AV1921" s="4">
        <v>1</v>
      </c>
      <c r="AW1921">
        <v>1.75</v>
      </c>
      <c r="AX1921" s="4">
        <f t="shared" si="29"/>
        <v>16</v>
      </c>
      <c r="AY1921" s="4">
        <v>2</v>
      </c>
      <c r="AZ1921" s="4">
        <v>26</v>
      </c>
    </row>
    <row r="1922" spans="1:52" x14ac:dyDescent="0.25">
      <c r="A1922" s="4">
        <v>2017</v>
      </c>
      <c r="B1922" s="4" t="s">
        <v>410</v>
      </c>
      <c r="C1922" t="s">
        <v>170</v>
      </c>
      <c r="D1922" t="s">
        <v>179</v>
      </c>
      <c r="E1922" t="s">
        <v>692</v>
      </c>
      <c r="F1922" s="4">
        <v>16</v>
      </c>
      <c r="G1922">
        <v>16</v>
      </c>
      <c r="H1922">
        <v>1.9375</v>
      </c>
      <c r="I1922">
        <v>16</v>
      </c>
      <c r="J1922">
        <v>3.0625</v>
      </c>
      <c r="K1922">
        <v>0</v>
      </c>
      <c r="L1922">
        <v>0</v>
      </c>
      <c r="M1922">
        <v>10</v>
      </c>
      <c r="N1922">
        <v>2911</v>
      </c>
      <c r="O1922">
        <v>0.625</v>
      </c>
      <c r="P1922">
        <v>0</v>
      </c>
      <c r="Q1922">
        <v>0</v>
      </c>
      <c r="R1922">
        <v>9</v>
      </c>
      <c r="S1922">
        <v>18.3333333333333</v>
      </c>
      <c r="T1922">
        <v>1</v>
      </c>
      <c r="U1922">
        <v>103</v>
      </c>
      <c r="V1922">
        <v>1</v>
      </c>
      <c r="W1922">
        <v>37</v>
      </c>
      <c r="X1922">
        <v>15</v>
      </c>
      <c r="Y1922">
        <v>87.3333333333333</v>
      </c>
      <c r="Z1922">
        <v>1</v>
      </c>
      <c r="AA1922">
        <v>160</v>
      </c>
      <c r="AB1922">
        <v>15</v>
      </c>
      <c r="AC1922">
        <v>109.333333333333</v>
      </c>
      <c r="AD1922">
        <v>0.9375</v>
      </c>
      <c r="AE1922">
        <v>10</v>
      </c>
      <c r="AF1922">
        <v>77.2</v>
      </c>
      <c r="AG1922">
        <v>0.66666666666666696</v>
      </c>
      <c r="AH1922" s="4">
        <v>1</v>
      </c>
      <c r="AI1922">
        <v>1</v>
      </c>
      <c r="AJ1922" s="4">
        <v>0</v>
      </c>
      <c r="AK1922">
        <v>0</v>
      </c>
      <c r="AL1922" s="4">
        <v>2</v>
      </c>
      <c r="AM1922">
        <v>0.133333333333333</v>
      </c>
      <c r="AN1922" s="4">
        <v>2</v>
      </c>
      <c r="AO1922">
        <v>0.133333333333333</v>
      </c>
      <c r="AP1922" s="4">
        <v>0</v>
      </c>
      <c r="AQ1922">
        <v>0</v>
      </c>
      <c r="AR1922" s="4">
        <v>0</v>
      </c>
      <c r="AS1922">
        <v>0</v>
      </c>
      <c r="AT1922" s="4">
        <v>0</v>
      </c>
      <c r="AU1922" s="4">
        <v>0</v>
      </c>
      <c r="AV1922" s="4">
        <v>0</v>
      </c>
      <c r="AW1922">
        <v>1.7777777777777799</v>
      </c>
      <c r="AX1922" s="4">
        <f t="shared" si="29"/>
        <v>8.9999999999999893</v>
      </c>
      <c r="AY1922" s="4">
        <v>1</v>
      </c>
      <c r="AZ1922" s="4">
        <v>0</v>
      </c>
    </row>
    <row r="1923" spans="1:52" x14ac:dyDescent="0.25">
      <c r="A1923" s="4">
        <v>2017</v>
      </c>
      <c r="B1923" s="4" t="s">
        <v>410</v>
      </c>
      <c r="C1923" t="s">
        <v>170</v>
      </c>
      <c r="D1923" t="s">
        <v>220</v>
      </c>
      <c r="E1923" t="s">
        <v>627</v>
      </c>
      <c r="F1923" s="4">
        <v>1</v>
      </c>
      <c r="G1923">
        <v>1</v>
      </c>
      <c r="H1923">
        <v>7</v>
      </c>
      <c r="I1923">
        <v>1</v>
      </c>
      <c r="J1923">
        <v>8</v>
      </c>
      <c r="K1923">
        <v>0</v>
      </c>
      <c r="L1923">
        <v>0</v>
      </c>
      <c r="M1923">
        <v>1</v>
      </c>
      <c r="N1923">
        <v>4602</v>
      </c>
      <c r="O1923">
        <v>1</v>
      </c>
      <c r="P1923">
        <v>1</v>
      </c>
      <c r="Q1923">
        <v>8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348</v>
      </c>
      <c r="Z1923">
        <v>0</v>
      </c>
      <c r="AA1923">
        <v>0</v>
      </c>
      <c r="AB1923">
        <v>1</v>
      </c>
      <c r="AC1923">
        <v>413</v>
      </c>
      <c r="AD1923">
        <v>1</v>
      </c>
      <c r="AE1923">
        <v>0</v>
      </c>
      <c r="AF1923">
        <v>0</v>
      </c>
      <c r="AG1923">
        <v>0</v>
      </c>
      <c r="AH1923" s="4">
        <v>0</v>
      </c>
      <c r="AI1923">
        <v>0</v>
      </c>
      <c r="AJ1923" s="4">
        <v>0</v>
      </c>
      <c r="AK1923">
        <v>0</v>
      </c>
      <c r="AL1923" s="4">
        <v>0</v>
      </c>
      <c r="AM1923">
        <v>0</v>
      </c>
      <c r="AN1923" s="4">
        <v>0</v>
      </c>
      <c r="AO1923">
        <v>0</v>
      </c>
      <c r="AP1923" s="4">
        <v>0</v>
      </c>
      <c r="AQ1923">
        <v>0</v>
      </c>
      <c r="AR1923" s="4">
        <v>0</v>
      </c>
      <c r="AS1923">
        <v>0</v>
      </c>
      <c r="AT1923" s="4">
        <v>0</v>
      </c>
      <c r="AU1923" s="4">
        <v>0</v>
      </c>
      <c r="AV1923" s="4">
        <v>0</v>
      </c>
      <c r="AW1923">
        <v>1</v>
      </c>
      <c r="AX1923" s="4">
        <f t="shared" ref="AX1923:AX1986" si="30">IF(ISERROR(F1923/AW1923),0,F1923/AW1923)</f>
        <v>1</v>
      </c>
      <c r="AY1923" s="4">
        <v>0</v>
      </c>
      <c r="AZ1923" s="4">
        <v>0</v>
      </c>
    </row>
    <row r="1924" spans="1:52" x14ac:dyDescent="0.25">
      <c r="A1924" s="4">
        <v>2017</v>
      </c>
      <c r="B1924" s="4" t="s">
        <v>410</v>
      </c>
      <c r="C1924" t="s">
        <v>170</v>
      </c>
      <c r="D1924" t="s">
        <v>257</v>
      </c>
      <c r="E1924" t="s">
        <v>766</v>
      </c>
      <c r="F1924" s="4">
        <v>1</v>
      </c>
      <c r="G1924">
        <v>1</v>
      </c>
      <c r="H1924">
        <v>2</v>
      </c>
      <c r="I1924">
        <v>1</v>
      </c>
      <c r="J1924">
        <v>3</v>
      </c>
      <c r="K1924">
        <v>0</v>
      </c>
      <c r="L1924">
        <v>0</v>
      </c>
      <c r="M1924">
        <v>0</v>
      </c>
      <c r="N1924">
        <v>873</v>
      </c>
      <c r="O1924">
        <v>0</v>
      </c>
      <c r="P1924">
        <v>1</v>
      </c>
      <c r="Q1924">
        <v>25</v>
      </c>
      <c r="R1924">
        <v>0</v>
      </c>
      <c r="S1924">
        <v>0</v>
      </c>
      <c r="T1924">
        <v>1</v>
      </c>
      <c r="U1924">
        <v>256</v>
      </c>
      <c r="V1924">
        <v>1</v>
      </c>
      <c r="W1924">
        <v>58</v>
      </c>
      <c r="X1924">
        <v>0</v>
      </c>
      <c r="Y1924">
        <v>0</v>
      </c>
      <c r="Z1924">
        <v>1</v>
      </c>
      <c r="AA1924">
        <v>218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 s="4">
        <v>1</v>
      </c>
      <c r="AI1924">
        <v>1</v>
      </c>
      <c r="AJ1924" s="4">
        <v>0</v>
      </c>
      <c r="AK1924">
        <v>0</v>
      </c>
      <c r="AL1924" s="4">
        <v>0</v>
      </c>
      <c r="AM1924">
        <v>0</v>
      </c>
      <c r="AN1924" s="4">
        <v>0</v>
      </c>
      <c r="AO1924">
        <v>0</v>
      </c>
      <c r="AP1924" s="4">
        <v>0</v>
      </c>
      <c r="AQ1924">
        <v>0</v>
      </c>
      <c r="AR1924" s="4">
        <v>0</v>
      </c>
      <c r="AS1924">
        <v>0</v>
      </c>
      <c r="AT1924" s="4">
        <v>0</v>
      </c>
      <c r="AU1924" s="4">
        <v>0</v>
      </c>
      <c r="AV1924" s="4">
        <v>0</v>
      </c>
      <c r="AW1924">
        <v>1</v>
      </c>
      <c r="AX1924" s="4">
        <f t="shared" si="30"/>
        <v>1</v>
      </c>
      <c r="AY1924" s="4">
        <v>0</v>
      </c>
      <c r="AZ1924" s="4">
        <v>0</v>
      </c>
    </row>
    <row r="1925" spans="1:52" x14ac:dyDescent="0.25">
      <c r="A1925" s="4">
        <v>2017</v>
      </c>
      <c r="B1925" s="4" t="s">
        <v>410</v>
      </c>
      <c r="C1925" t="s">
        <v>170</v>
      </c>
      <c r="D1925" t="s">
        <v>176</v>
      </c>
      <c r="E1925" t="s">
        <v>689</v>
      </c>
      <c r="F1925" s="4">
        <v>101</v>
      </c>
      <c r="G1925">
        <v>95</v>
      </c>
      <c r="H1925">
        <v>3.57894736842105</v>
      </c>
      <c r="I1925">
        <v>100</v>
      </c>
      <c r="J1925">
        <v>4.7300000000000004</v>
      </c>
      <c r="K1925">
        <v>4</v>
      </c>
      <c r="L1925">
        <v>0.04</v>
      </c>
      <c r="M1925">
        <v>39</v>
      </c>
      <c r="N1925">
        <v>2123.02173913043</v>
      </c>
      <c r="O1925">
        <v>0.38613861386138598</v>
      </c>
      <c r="P1925">
        <v>69</v>
      </c>
      <c r="Q1925">
        <v>16.434782608695699</v>
      </c>
      <c r="R1925">
        <v>10</v>
      </c>
      <c r="S1925">
        <v>19.399999999999999</v>
      </c>
      <c r="T1925">
        <v>10</v>
      </c>
      <c r="U1925">
        <v>117.8</v>
      </c>
      <c r="V1925">
        <v>10</v>
      </c>
      <c r="W1925">
        <v>15.3</v>
      </c>
      <c r="X1925">
        <v>82</v>
      </c>
      <c r="Y1925">
        <v>58.121951219512198</v>
      </c>
      <c r="Z1925">
        <v>9</v>
      </c>
      <c r="AA1925">
        <v>207.777777777778</v>
      </c>
      <c r="AB1925">
        <v>90</v>
      </c>
      <c r="AC1925">
        <v>94.311111111111103</v>
      </c>
      <c r="AD1925">
        <v>0.89108910891089099</v>
      </c>
      <c r="AE1925">
        <v>57</v>
      </c>
      <c r="AF1925">
        <v>66.894736842105303</v>
      </c>
      <c r="AG1925">
        <v>0.62637362637362604</v>
      </c>
      <c r="AH1925" s="4">
        <v>6</v>
      </c>
      <c r="AI1925">
        <v>0.66666666666666696</v>
      </c>
      <c r="AJ1925" s="4">
        <v>1</v>
      </c>
      <c r="AK1925">
        <v>0.11111111111111099</v>
      </c>
      <c r="AL1925" s="4">
        <v>23</v>
      </c>
      <c r="AM1925">
        <v>0.25555555555555598</v>
      </c>
      <c r="AN1925" s="4">
        <v>4</v>
      </c>
      <c r="AO1925">
        <v>4.4444444444444398E-2</v>
      </c>
      <c r="AP1925" s="4">
        <v>0</v>
      </c>
      <c r="AQ1925">
        <v>0</v>
      </c>
      <c r="AR1925" s="4">
        <v>1</v>
      </c>
      <c r="AS1925">
        <v>9.9009900990098994E-3</v>
      </c>
      <c r="AT1925" s="4">
        <v>0</v>
      </c>
      <c r="AU1925" s="4">
        <v>0</v>
      </c>
      <c r="AV1925" s="4">
        <v>2</v>
      </c>
      <c r="AW1925">
        <v>1.9423076923076901</v>
      </c>
      <c r="AX1925" s="4">
        <f t="shared" si="30"/>
        <v>52.000000000000057</v>
      </c>
      <c r="AY1925" s="4">
        <v>9</v>
      </c>
      <c r="AZ1925" s="4">
        <v>13.4444444444444</v>
      </c>
    </row>
    <row r="1926" spans="1:52" x14ac:dyDescent="0.25">
      <c r="A1926" s="4">
        <v>2017</v>
      </c>
      <c r="B1926" s="4" t="s">
        <v>410</v>
      </c>
      <c r="C1926" t="s">
        <v>170</v>
      </c>
      <c r="D1926" t="s">
        <v>325</v>
      </c>
      <c r="E1926" t="s">
        <v>828</v>
      </c>
      <c r="F1926" s="4">
        <v>1</v>
      </c>
      <c r="G1926">
        <v>1</v>
      </c>
      <c r="H1926">
        <v>7</v>
      </c>
      <c r="I1926">
        <v>1</v>
      </c>
      <c r="J1926">
        <v>8</v>
      </c>
      <c r="K1926">
        <v>0</v>
      </c>
      <c r="L1926">
        <v>0</v>
      </c>
      <c r="M1926">
        <v>0</v>
      </c>
      <c r="N1926">
        <v>179</v>
      </c>
      <c r="O1926">
        <v>0</v>
      </c>
      <c r="P1926">
        <v>1</v>
      </c>
      <c r="Q1926">
        <v>14</v>
      </c>
      <c r="R1926">
        <v>1</v>
      </c>
      <c r="S1926">
        <v>207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330</v>
      </c>
      <c r="Z1926">
        <v>0</v>
      </c>
      <c r="AA1926">
        <v>0</v>
      </c>
      <c r="AB1926">
        <v>1</v>
      </c>
      <c r="AC1926">
        <v>393</v>
      </c>
      <c r="AD1926">
        <v>1</v>
      </c>
      <c r="AE1926">
        <v>0</v>
      </c>
      <c r="AF1926">
        <v>0</v>
      </c>
      <c r="AG1926">
        <v>0</v>
      </c>
      <c r="AH1926" s="4">
        <v>0</v>
      </c>
      <c r="AI1926">
        <v>0</v>
      </c>
      <c r="AJ1926" s="4">
        <v>0</v>
      </c>
      <c r="AK1926">
        <v>0</v>
      </c>
      <c r="AL1926" s="4">
        <v>0</v>
      </c>
      <c r="AM1926">
        <v>0</v>
      </c>
      <c r="AN1926" s="4">
        <v>1</v>
      </c>
      <c r="AO1926">
        <v>1</v>
      </c>
      <c r="AP1926" s="4">
        <v>0</v>
      </c>
      <c r="AQ1926">
        <v>0</v>
      </c>
      <c r="AR1926" s="4">
        <v>0</v>
      </c>
      <c r="AS1926">
        <v>0</v>
      </c>
      <c r="AT1926" s="4">
        <v>0</v>
      </c>
      <c r="AU1926" s="4">
        <v>0</v>
      </c>
      <c r="AV1926" s="4">
        <v>0</v>
      </c>
      <c r="AW1926">
        <v>1</v>
      </c>
      <c r="AX1926" s="4">
        <f t="shared" si="30"/>
        <v>1</v>
      </c>
      <c r="AY1926" s="4">
        <v>0</v>
      </c>
      <c r="AZ1926" s="4">
        <v>0</v>
      </c>
    </row>
    <row r="1927" spans="1:52" x14ac:dyDescent="0.25">
      <c r="A1927" s="4">
        <v>2017</v>
      </c>
      <c r="B1927" s="4" t="s">
        <v>410</v>
      </c>
      <c r="C1927" t="s">
        <v>170</v>
      </c>
      <c r="D1927" t="s">
        <v>184</v>
      </c>
      <c r="E1927" t="s">
        <v>697</v>
      </c>
      <c r="F1927" s="4">
        <v>38</v>
      </c>
      <c r="G1927">
        <v>36</v>
      </c>
      <c r="H1927">
        <v>1.6666666666666701</v>
      </c>
      <c r="I1927">
        <v>37</v>
      </c>
      <c r="J1927">
        <v>3.2702702702702702</v>
      </c>
      <c r="K1927">
        <v>0</v>
      </c>
      <c r="L1927">
        <v>0</v>
      </c>
      <c r="M1927">
        <v>2</v>
      </c>
      <c r="N1927">
        <v>235.16216216216199</v>
      </c>
      <c r="O1927">
        <v>5.2631578947368397E-2</v>
      </c>
      <c r="P1927">
        <v>30</v>
      </c>
      <c r="Q1927">
        <v>13.4333333333333</v>
      </c>
      <c r="R1927">
        <v>9</v>
      </c>
      <c r="S1927">
        <v>35.8888888888889</v>
      </c>
      <c r="T1927">
        <v>6</v>
      </c>
      <c r="U1927">
        <v>139</v>
      </c>
      <c r="V1927">
        <v>4</v>
      </c>
      <c r="W1927">
        <v>3.75</v>
      </c>
      <c r="X1927">
        <v>29</v>
      </c>
      <c r="Y1927">
        <v>64.896551724137893</v>
      </c>
      <c r="Z1927">
        <v>7</v>
      </c>
      <c r="AA1927">
        <v>247.857142857143</v>
      </c>
      <c r="AB1927">
        <v>30</v>
      </c>
      <c r="AC1927">
        <v>91.3333333333333</v>
      </c>
      <c r="AD1927">
        <v>0.78947368421052599</v>
      </c>
      <c r="AE1927">
        <v>14</v>
      </c>
      <c r="AF1927">
        <v>48.928571428571402</v>
      </c>
      <c r="AG1927">
        <v>0.46666666666666701</v>
      </c>
      <c r="AH1927" s="4">
        <v>2</v>
      </c>
      <c r="AI1927">
        <v>0.28571428571428598</v>
      </c>
      <c r="AJ1927" s="4">
        <v>3</v>
      </c>
      <c r="AK1927">
        <v>0.42857142857142899</v>
      </c>
      <c r="AL1927" s="4">
        <v>5</v>
      </c>
      <c r="AM1927">
        <v>0.16666666666666699</v>
      </c>
      <c r="AN1927" s="4">
        <v>3</v>
      </c>
      <c r="AO1927">
        <v>0.1</v>
      </c>
      <c r="AP1927" s="4">
        <v>0</v>
      </c>
      <c r="AQ1927">
        <v>0</v>
      </c>
      <c r="AR1927" s="4">
        <v>0</v>
      </c>
      <c r="AS1927">
        <v>0</v>
      </c>
      <c r="AT1927" s="4">
        <v>1</v>
      </c>
      <c r="AU1927" s="4">
        <v>0</v>
      </c>
      <c r="AV1927" s="4">
        <v>1</v>
      </c>
      <c r="AW1927">
        <v>1.7619047619047601</v>
      </c>
      <c r="AX1927" s="4">
        <f t="shared" si="30"/>
        <v>21.56756756756759</v>
      </c>
      <c r="AY1927" s="4">
        <v>6</v>
      </c>
      <c r="AZ1927" s="4">
        <v>15.1666666666667</v>
      </c>
    </row>
    <row r="1928" spans="1:52" x14ac:dyDescent="0.25">
      <c r="A1928" s="4">
        <v>2017</v>
      </c>
      <c r="B1928" s="4" t="s">
        <v>410</v>
      </c>
      <c r="C1928" t="s">
        <v>170</v>
      </c>
      <c r="D1928" t="s">
        <v>189</v>
      </c>
      <c r="E1928" t="s">
        <v>702</v>
      </c>
      <c r="F1928" s="4">
        <v>15</v>
      </c>
      <c r="G1928">
        <v>15</v>
      </c>
      <c r="H1928">
        <v>2.4</v>
      </c>
      <c r="I1928">
        <v>15</v>
      </c>
      <c r="J1928">
        <v>3.3333333333333299</v>
      </c>
      <c r="K1928">
        <v>0</v>
      </c>
      <c r="L1928">
        <v>0</v>
      </c>
      <c r="M1928">
        <v>5</v>
      </c>
      <c r="N1928">
        <v>199.18181818181799</v>
      </c>
      <c r="O1928">
        <v>0.33333333333333298</v>
      </c>
      <c r="P1928">
        <v>11</v>
      </c>
      <c r="Q1928">
        <v>10.363636363636401</v>
      </c>
      <c r="R1928">
        <v>4</v>
      </c>
      <c r="S1928">
        <v>13.5</v>
      </c>
      <c r="T1928">
        <v>1</v>
      </c>
      <c r="U1928">
        <v>106</v>
      </c>
      <c r="V1928">
        <v>1</v>
      </c>
      <c r="W1928">
        <v>3</v>
      </c>
      <c r="X1928">
        <v>14</v>
      </c>
      <c r="Y1928">
        <v>68.928571428571402</v>
      </c>
      <c r="Z1928">
        <v>1</v>
      </c>
      <c r="AA1928">
        <v>220</v>
      </c>
      <c r="AB1928">
        <v>14</v>
      </c>
      <c r="AC1928">
        <v>113.428571428571</v>
      </c>
      <c r="AD1928">
        <v>0.93333333333333302</v>
      </c>
      <c r="AE1928">
        <v>7</v>
      </c>
      <c r="AF1928">
        <v>74.714285714285694</v>
      </c>
      <c r="AG1928">
        <v>0.5</v>
      </c>
      <c r="AH1928" s="4">
        <v>1</v>
      </c>
      <c r="AI1928">
        <v>1</v>
      </c>
      <c r="AJ1928" s="4">
        <v>0</v>
      </c>
      <c r="AK1928">
        <v>0</v>
      </c>
      <c r="AL1928" s="4">
        <v>3</v>
      </c>
      <c r="AM1928">
        <v>0.214285714285714</v>
      </c>
      <c r="AN1928" s="4">
        <v>3</v>
      </c>
      <c r="AO1928">
        <v>0.214285714285714</v>
      </c>
      <c r="AP1928" s="4">
        <v>1</v>
      </c>
      <c r="AQ1928">
        <v>6.6666666666666693E-2</v>
      </c>
      <c r="AR1928" s="4">
        <v>0</v>
      </c>
      <c r="AS1928">
        <v>0</v>
      </c>
      <c r="AT1928" s="4">
        <v>0</v>
      </c>
      <c r="AU1928" s="4">
        <v>0</v>
      </c>
      <c r="AV1928" s="4">
        <v>0</v>
      </c>
      <c r="AW1928">
        <v>1.875</v>
      </c>
      <c r="AX1928" s="4">
        <f t="shared" si="30"/>
        <v>8</v>
      </c>
      <c r="AY1928" s="4">
        <v>0</v>
      </c>
      <c r="AZ1928" s="4">
        <v>0</v>
      </c>
    </row>
    <row r="1929" spans="1:52" x14ac:dyDescent="0.25">
      <c r="A1929" s="4">
        <v>2017</v>
      </c>
      <c r="B1929" s="4" t="s">
        <v>410</v>
      </c>
      <c r="C1929" t="s">
        <v>170</v>
      </c>
      <c r="D1929" t="s">
        <v>174</v>
      </c>
      <c r="E1929" t="s">
        <v>687</v>
      </c>
      <c r="F1929" s="4">
        <v>253</v>
      </c>
      <c r="G1929">
        <v>236</v>
      </c>
      <c r="H1929">
        <v>3.2457627118644101</v>
      </c>
      <c r="I1929">
        <v>250</v>
      </c>
      <c r="J1929">
        <v>4.26</v>
      </c>
      <c r="K1929">
        <v>2</v>
      </c>
      <c r="L1929">
        <v>8.0000000000000002E-3</v>
      </c>
      <c r="M1929">
        <v>138</v>
      </c>
      <c r="N1929">
        <v>2010.9010989011001</v>
      </c>
      <c r="O1929">
        <v>0.54545454545454497</v>
      </c>
      <c r="P1929">
        <v>225</v>
      </c>
      <c r="Q1929">
        <v>28.933333333333302</v>
      </c>
      <c r="R1929">
        <v>92</v>
      </c>
      <c r="S1929">
        <v>57.706521739130402</v>
      </c>
      <c r="T1929">
        <v>31</v>
      </c>
      <c r="U1929">
        <v>165.45161290322599</v>
      </c>
      <c r="V1929">
        <v>27</v>
      </c>
      <c r="W1929">
        <v>2.5925925925925899</v>
      </c>
      <c r="X1929">
        <v>200</v>
      </c>
      <c r="Y1929">
        <v>127.355</v>
      </c>
      <c r="Z1929">
        <v>31</v>
      </c>
      <c r="AA1929">
        <v>354.64516129032302</v>
      </c>
      <c r="AB1929">
        <v>213</v>
      </c>
      <c r="AC1929">
        <v>153.26291079812199</v>
      </c>
      <c r="AD1929">
        <v>0.84189723320158105</v>
      </c>
      <c r="AE1929">
        <v>77</v>
      </c>
      <c r="AF1929">
        <v>99.818181818181799</v>
      </c>
      <c r="AG1929">
        <v>0.36150234741783999</v>
      </c>
      <c r="AH1929" s="4">
        <v>27</v>
      </c>
      <c r="AI1929">
        <v>0.87096774193548399</v>
      </c>
      <c r="AJ1929" s="4">
        <v>5</v>
      </c>
      <c r="AK1929">
        <v>0.16129032258064499</v>
      </c>
      <c r="AL1929" s="4">
        <v>49</v>
      </c>
      <c r="AM1929">
        <v>0.230046948356808</v>
      </c>
      <c r="AN1929" s="4">
        <v>17</v>
      </c>
      <c r="AO1929">
        <v>7.9812206572769995E-2</v>
      </c>
      <c r="AP1929" s="4">
        <v>0</v>
      </c>
      <c r="AQ1929">
        <v>0</v>
      </c>
      <c r="AR1929" s="4">
        <v>2</v>
      </c>
      <c r="AS1929">
        <v>7.9051383399209498E-3</v>
      </c>
      <c r="AT1929" s="4">
        <v>3</v>
      </c>
      <c r="AU1929" s="4">
        <v>0</v>
      </c>
      <c r="AV1929" s="4">
        <v>7</v>
      </c>
      <c r="AW1929">
        <v>1.9685039370078701</v>
      </c>
      <c r="AX1929" s="4">
        <f t="shared" si="30"/>
        <v>128.52400000000026</v>
      </c>
      <c r="AY1929" s="4">
        <v>26</v>
      </c>
      <c r="AZ1929" s="4">
        <v>23.192307692307701</v>
      </c>
    </row>
    <row r="1930" spans="1:52" x14ac:dyDescent="0.25">
      <c r="A1930" s="4">
        <v>2017</v>
      </c>
      <c r="B1930" s="4" t="s">
        <v>410</v>
      </c>
      <c r="C1930" t="s">
        <v>170</v>
      </c>
      <c r="D1930" t="s">
        <v>274</v>
      </c>
      <c r="E1930" t="s">
        <v>783</v>
      </c>
      <c r="F1930" s="4">
        <v>2</v>
      </c>
      <c r="G1930">
        <v>2</v>
      </c>
      <c r="H1930">
        <v>4.5</v>
      </c>
      <c r="I1930">
        <v>2</v>
      </c>
      <c r="J1930">
        <v>5.5</v>
      </c>
      <c r="K1930">
        <v>0</v>
      </c>
      <c r="L1930">
        <v>0</v>
      </c>
      <c r="M1930">
        <v>1</v>
      </c>
      <c r="N1930">
        <v>3629</v>
      </c>
      <c r="O1930">
        <v>0.5</v>
      </c>
      <c r="P1930">
        <v>2</v>
      </c>
      <c r="Q1930">
        <v>8.5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1</v>
      </c>
      <c r="AA1930">
        <v>180</v>
      </c>
      <c r="AB1930">
        <v>1</v>
      </c>
      <c r="AC1930">
        <v>335</v>
      </c>
      <c r="AD1930">
        <v>0.5</v>
      </c>
      <c r="AE1930">
        <v>0</v>
      </c>
      <c r="AF1930">
        <v>0</v>
      </c>
      <c r="AG1930">
        <v>0</v>
      </c>
      <c r="AH1930" s="4">
        <v>1</v>
      </c>
      <c r="AI1930">
        <v>1</v>
      </c>
      <c r="AJ1930" s="4">
        <v>0</v>
      </c>
      <c r="AK1930">
        <v>0</v>
      </c>
      <c r="AL1930" s="4">
        <v>0</v>
      </c>
      <c r="AM1930">
        <v>0</v>
      </c>
      <c r="AN1930" s="4">
        <v>1</v>
      </c>
      <c r="AO1930">
        <v>1</v>
      </c>
      <c r="AP1930" s="4">
        <v>0</v>
      </c>
      <c r="AQ1930">
        <v>0</v>
      </c>
      <c r="AR1930" s="4">
        <v>0</v>
      </c>
      <c r="AS1930">
        <v>0</v>
      </c>
      <c r="AT1930" s="4">
        <v>0</v>
      </c>
      <c r="AU1930" s="4">
        <v>0</v>
      </c>
      <c r="AV1930" s="4">
        <v>0</v>
      </c>
      <c r="AW1930">
        <v>1</v>
      </c>
      <c r="AX1930" s="4">
        <f t="shared" si="30"/>
        <v>2</v>
      </c>
      <c r="AY1930" s="4">
        <v>0</v>
      </c>
      <c r="AZ1930" s="4">
        <v>0</v>
      </c>
    </row>
    <row r="1931" spans="1:52" x14ac:dyDescent="0.25">
      <c r="A1931" s="4">
        <v>2017</v>
      </c>
      <c r="B1931" s="4" t="s">
        <v>410</v>
      </c>
      <c r="C1931" t="s">
        <v>170</v>
      </c>
      <c r="D1931" t="s">
        <v>272</v>
      </c>
      <c r="E1931" t="s">
        <v>781</v>
      </c>
      <c r="F1931" s="4">
        <v>1</v>
      </c>
      <c r="G1931">
        <v>1</v>
      </c>
      <c r="H1931">
        <v>6</v>
      </c>
      <c r="I1931">
        <v>1</v>
      </c>
      <c r="J1931">
        <v>8</v>
      </c>
      <c r="K1931">
        <v>0</v>
      </c>
      <c r="L1931">
        <v>0</v>
      </c>
      <c r="M1931">
        <v>1</v>
      </c>
      <c r="N1931">
        <v>4781</v>
      </c>
      <c r="O1931">
        <v>1</v>
      </c>
      <c r="P1931">
        <v>1</v>
      </c>
      <c r="Q1931">
        <v>45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</v>
      </c>
      <c r="Y1931">
        <v>428</v>
      </c>
      <c r="Z1931">
        <v>0</v>
      </c>
      <c r="AA1931">
        <v>0</v>
      </c>
      <c r="AB1931">
        <v>1</v>
      </c>
      <c r="AC1931">
        <v>445</v>
      </c>
      <c r="AD1931">
        <v>1</v>
      </c>
      <c r="AE1931">
        <v>0</v>
      </c>
      <c r="AF1931">
        <v>0</v>
      </c>
      <c r="AG1931">
        <v>0</v>
      </c>
      <c r="AH1931" s="4">
        <v>0</v>
      </c>
      <c r="AI1931">
        <v>0</v>
      </c>
      <c r="AJ1931" s="4">
        <v>0</v>
      </c>
      <c r="AK1931">
        <v>0</v>
      </c>
      <c r="AL1931" s="4">
        <v>0</v>
      </c>
      <c r="AM1931">
        <v>0</v>
      </c>
      <c r="AN1931" s="4">
        <v>1</v>
      </c>
      <c r="AO1931">
        <v>1</v>
      </c>
      <c r="AP1931" s="4">
        <v>0</v>
      </c>
      <c r="AQ1931">
        <v>0</v>
      </c>
      <c r="AR1931" s="4">
        <v>0</v>
      </c>
      <c r="AS1931">
        <v>0</v>
      </c>
      <c r="AT1931" s="4">
        <v>0</v>
      </c>
      <c r="AU1931" s="4">
        <v>0</v>
      </c>
      <c r="AV1931" s="4">
        <v>0</v>
      </c>
      <c r="AW1931">
        <v>1</v>
      </c>
      <c r="AX1931" s="4">
        <f t="shared" si="30"/>
        <v>1</v>
      </c>
      <c r="AY1931" s="4">
        <v>0</v>
      </c>
      <c r="AZ1931" s="4">
        <v>0</v>
      </c>
    </row>
    <row r="1932" spans="1:52" x14ac:dyDescent="0.25">
      <c r="A1932" s="4">
        <v>2017</v>
      </c>
      <c r="B1932" s="4" t="s">
        <v>410</v>
      </c>
      <c r="C1932" t="s">
        <v>170</v>
      </c>
      <c r="D1932" t="s">
        <v>215</v>
      </c>
      <c r="E1932" t="s">
        <v>727</v>
      </c>
      <c r="F1932" s="4">
        <v>57</v>
      </c>
      <c r="G1932">
        <v>55</v>
      </c>
      <c r="H1932">
        <v>1.8727272727272699</v>
      </c>
      <c r="I1932">
        <v>57</v>
      </c>
      <c r="J1932">
        <v>2.6666666666666701</v>
      </c>
      <c r="K1932">
        <v>0</v>
      </c>
      <c r="L1932">
        <v>0</v>
      </c>
      <c r="M1932">
        <v>2</v>
      </c>
      <c r="N1932">
        <v>812.875</v>
      </c>
      <c r="O1932">
        <v>3.5087719298245598E-2</v>
      </c>
      <c r="P1932">
        <v>50</v>
      </c>
      <c r="Q1932">
        <v>16.18</v>
      </c>
      <c r="R1932">
        <v>8</v>
      </c>
      <c r="S1932">
        <v>38.375</v>
      </c>
      <c r="T1932">
        <v>5</v>
      </c>
      <c r="U1932">
        <v>136</v>
      </c>
      <c r="V1932">
        <v>5</v>
      </c>
      <c r="W1932">
        <v>4.8</v>
      </c>
      <c r="X1932">
        <v>52</v>
      </c>
      <c r="Y1932">
        <v>81.230769230769198</v>
      </c>
      <c r="Z1932">
        <v>4</v>
      </c>
      <c r="AA1932">
        <v>229</v>
      </c>
      <c r="AB1932">
        <v>52</v>
      </c>
      <c r="AC1932">
        <v>102.653846153846</v>
      </c>
      <c r="AD1932">
        <v>0.91228070175438603</v>
      </c>
      <c r="AE1932">
        <v>33</v>
      </c>
      <c r="AF1932">
        <v>87.696969696969703</v>
      </c>
      <c r="AG1932">
        <v>0.63461538461538503</v>
      </c>
      <c r="AH1932" s="4">
        <v>4</v>
      </c>
      <c r="AI1932">
        <v>1</v>
      </c>
      <c r="AJ1932" s="4">
        <v>1</v>
      </c>
      <c r="AK1932">
        <v>0.25</v>
      </c>
      <c r="AL1932" s="4">
        <v>9</v>
      </c>
      <c r="AM1932">
        <v>0.17307692307692299</v>
      </c>
      <c r="AN1932" s="4">
        <v>2</v>
      </c>
      <c r="AO1932">
        <v>3.8461538461538498E-2</v>
      </c>
      <c r="AP1932" s="4">
        <v>0</v>
      </c>
      <c r="AQ1932">
        <v>0</v>
      </c>
      <c r="AR1932" s="4">
        <v>0</v>
      </c>
      <c r="AS1932">
        <v>0</v>
      </c>
      <c r="AT1932" s="4">
        <v>0</v>
      </c>
      <c r="AU1932" s="4">
        <v>0</v>
      </c>
      <c r="AV1932" s="4">
        <v>0</v>
      </c>
      <c r="AW1932">
        <v>1.9</v>
      </c>
      <c r="AX1932" s="4">
        <f t="shared" si="30"/>
        <v>30</v>
      </c>
      <c r="AY1932" s="4">
        <v>4</v>
      </c>
      <c r="AZ1932" s="4">
        <v>23.25</v>
      </c>
    </row>
    <row r="1933" spans="1:52" x14ac:dyDescent="0.25">
      <c r="A1933" s="4">
        <v>2017</v>
      </c>
      <c r="B1933" s="4" t="s">
        <v>410</v>
      </c>
      <c r="C1933" t="s">
        <v>170</v>
      </c>
      <c r="D1933" t="s">
        <v>176</v>
      </c>
      <c r="E1933" t="s">
        <v>689</v>
      </c>
      <c r="F1933" s="4">
        <v>2</v>
      </c>
      <c r="G1933">
        <v>2</v>
      </c>
      <c r="H1933">
        <v>4</v>
      </c>
      <c r="I1933">
        <v>2</v>
      </c>
      <c r="J1933">
        <v>5.5</v>
      </c>
      <c r="K1933">
        <v>0</v>
      </c>
      <c r="L1933">
        <v>0</v>
      </c>
      <c r="M1933">
        <v>0</v>
      </c>
      <c r="N1933">
        <v>485.5</v>
      </c>
      <c r="O1933">
        <v>0</v>
      </c>
      <c r="P1933">
        <v>2</v>
      </c>
      <c r="Q1933">
        <v>12.5</v>
      </c>
      <c r="R1933">
        <v>1</v>
      </c>
      <c r="S1933">
        <v>11</v>
      </c>
      <c r="T1933">
        <v>0</v>
      </c>
      <c r="U1933">
        <v>0</v>
      </c>
      <c r="V1933">
        <v>0</v>
      </c>
      <c r="W1933">
        <v>0</v>
      </c>
      <c r="X1933">
        <v>2</v>
      </c>
      <c r="Y1933">
        <v>26</v>
      </c>
      <c r="Z1933">
        <v>0</v>
      </c>
      <c r="AA1933">
        <v>0</v>
      </c>
      <c r="AB1933">
        <v>2</v>
      </c>
      <c r="AC1933">
        <v>48.5</v>
      </c>
      <c r="AD1933">
        <v>1</v>
      </c>
      <c r="AE1933">
        <v>2</v>
      </c>
      <c r="AF1933">
        <v>48.5</v>
      </c>
      <c r="AG1933">
        <v>1</v>
      </c>
      <c r="AH1933" s="4">
        <v>0</v>
      </c>
      <c r="AI1933">
        <v>0</v>
      </c>
      <c r="AJ1933" s="4">
        <v>0</v>
      </c>
      <c r="AK1933">
        <v>0</v>
      </c>
      <c r="AL1933" s="4">
        <v>1</v>
      </c>
      <c r="AM1933">
        <v>0.5</v>
      </c>
      <c r="AN1933" s="4">
        <v>0</v>
      </c>
      <c r="AO1933">
        <v>0</v>
      </c>
      <c r="AP1933" s="4">
        <v>0</v>
      </c>
      <c r="AQ1933">
        <v>0</v>
      </c>
      <c r="AR1933" s="4">
        <v>0</v>
      </c>
      <c r="AS1933">
        <v>0</v>
      </c>
      <c r="AT1933" s="4">
        <v>0</v>
      </c>
      <c r="AU1933" s="4">
        <v>0</v>
      </c>
      <c r="AV1933" s="4">
        <v>0</v>
      </c>
      <c r="AW1933">
        <v>1</v>
      </c>
      <c r="AX1933" s="4">
        <f t="shared" si="30"/>
        <v>2</v>
      </c>
      <c r="AY1933" s="4">
        <v>0</v>
      </c>
      <c r="AZ1933" s="4">
        <v>0</v>
      </c>
    </row>
    <row r="1934" spans="1:52" x14ac:dyDescent="0.25">
      <c r="A1934" s="4">
        <v>2017</v>
      </c>
      <c r="B1934" s="4" t="s">
        <v>410</v>
      </c>
      <c r="C1934" t="s">
        <v>170</v>
      </c>
      <c r="D1934" t="s">
        <v>173</v>
      </c>
      <c r="E1934" t="s">
        <v>686</v>
      </c>
      <c r="F1934" s="4">
        <v>148</v>
      </c>
      <c r="G1934">
        <v>139</v>
      </c>
      <c r="H1934">
        <v>3.1726618705036</v>
      </c>
      <c r="I1934">
        <v>148</v>
      </c>
      <c r="J1934">
        <v>4.1891891891891904</v>
      </c>
      <c r="K1934">
        <v>0</v>
      </c>
      <c r="L1934">
        <v>0</v>
      </c>
      <c r="M1934">
        <v>31</v>
      </c>
      <c r="N1934">
        <v>1431.7482014388499</v>
      </c>
      <c r="O1934">
        <v>0.20945945945945901</v>
      </c>
      <c r="P1934">
        <v>111</v>
      </c>
      <c r="Q1934">
        <v>15.756756756756801</v>
      </c>
      <c r="R1934">
        <v>35</v>
      </c>
      <c r="S1934">
        <v>21.257142857142899</v>
      </c>
      <c r="T1934">
        <v>12</v>
      </c>
      <c r="U1934">
        <v>135.416666666667</v>
      </c>
      <c r="V1934">
        <v>12</v>
      </c>
      <c r="W1934">
        <v>19.9166666666667</v>
      </c>
      <c r="X1934">
        <v>103</v>
      </c>
      <c r="Y1934">
        <v>59.543689320388403</v>
      </c>
      <c r="Z1934">
        <v>12</v>
      </c>
      <c r="AA1934">
        <v>392.25</v>
      </c>
      <c r="AB1934">
        <v>132</v>
      </c>
      <c r="AC1934">
        <v>93.507575757575793</v>
      </c>
      <c r="AD1934">
        <v>0.891891891891892</v>
      </c>
      <c r="AE1934">
        <v>78</v>
      </c>
      <c r="AF1934">
        <v>67.858974358974393</v>
      </c>
      <c r="AG1934">
        <v>0.59090909090909105</v>
      </c>
      <c r="AH1934" s="4">
        <v>14</v>
      </c>
      <c r="AI1934">
        <v>1.1666666666666701</v>
      </c>
      <c r="AJ1934" s="4">
        <v>1</v>
      </c>
      <c r="AK1934">
        <v>8.3333333333333301E-2</v>
      </c>
      <c r="AL1934" s="4">
        <v>36</v>
      </c>
      <c r="AM1934">
        <v>0.27272727272727298</v>
      </c>
      <c r="AN1934" s="4">
        <v>7</v>
      </c>
      <c r="AO1934">
        <v>5.3030303030302997E-2</v>
      </c>
      <c r="AP1934" s="4">
        <v>1</v>
      </c>
      <c r="AQ1934">
        <v>6.7567567567567597E-3</v>
      </c>
      <c r="AR1934" s="4">
        <v>0</v>
      </c>
      <c r="AS1934">
        <v>0</v>
      </c>
      <c r="AT1934" s="4">
        <v>0</v>
      </c>
      <c r="AU1934" s="4">
        <v>0</v>
      </c>
      <c r="AV1934" s="4">
        <v>4</v>
      </c>
      <c r="AW1934">
        <v>2.02739726027397</v>
      </c>
      <c r="AX1934" s="4">
        <f t="shared" si="30"/>
        <v>73.000000000000085</v>
      </c>
      <c r="AY1934" s="4">
        <v>12</v>
      </c>
      <c r="AZ1934" s="4">
        <v>10.5</v>
      </c>
    </row>
    <row r="1935" spans="1:52" x14ac:dyDescent="0.25">
      <c r="A1935" s="4">
        <v>2017</v>
      </c>
      <c r="B1935" s="4" t="s">
        <v>410</v>
      </c>
      <c r="C1935" t="s">
        <v>170</v>
      </c>
      <c r="D1935" t="s">
        <v>171</v>
      </c>
      <c r="E1935" t="s">
        <v>684</v>
      </c>
      <c r="F1935" s="4">
        <v>3</v>
      </c>
      <c r="G1935">
        <v>2</v>
      </c>
      <c r="H1935">
        <v>2</v>
      </c>
      <c r="I1935">
        <v>3</v>
      </c>
      <c r="J1935">
        <v>3.6666666666666701</v>
      </c>
      <c r="K1935">
        <v>0</v>
      </c>
      <c r="L1935">
        <v>0</v>
      </c>
      <c r="M1935">
        <v>3</v>
      </c>
      <c r="N1935">
        <v>3826.3333333333298</v>
      </c>
      <c r="O1935">
        <v>1</v>
      </c>
      <c r="P1935">
        <v>3</v>
      </c>
      <c r="Q1935">
        <v>22.3333333333333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3</v>
      </c>
      <c r="Y1935">
        <v>99</v>
      </c>
      <c r="Z1935">
        <v>0</v>
      </c>
      <c r="AA1935">
        <v>0</v>
      </c>
      <c r="AB1935">
        <v>3</v>
      </c>
      <c r="AC1935">
        <v>119.666666666667</v>
      </c>
      <c r="AD1935">
        <v>1</v>
      </c>
      <c r="AE1935">
        <v>2</v>
      </c>
      <c r="AF1935">
        <v>152</v>
      </c>
      <c r="AG1935">
        <v>0.66666666666666696</v>
      </c>
      <c r="AH1935" s="4">
        <v>0</v>
      </c>
      <c r="AI1935">
        <v>0</v>
      </c>
      <c r="AJ1935" s="4">
        <v>0</v>
      </c>
      <c r="AK1935">
        <v>0</v>
      </c>
      <c r="AL1935" s="4">
        <v>0</v>
      </c>
      <c r="AM1935">
        <v>0</v>
      </c>
      <c r="AN1935" s="4">
        <v>0</v>
      </c>
      <c r="AO1935">
        <v>0</v>
      </c>
      <c r="AP1935" s="4">
        <v>0</v>
      </c>
      <c r="AQ1935">
        <v>0</v>
      </c>
      <c r="AR1935" s="4">
        <v>0</v>
      </c>
      <c r="AS1935">
        <v>0</v>
      </c>
      <c r="AT1935" s="4">
        <v>0</v>
      </c>
      <c r="AU1935" s="4">
        <v>0</v>
      </c>
      <c r="AV1935" s="4">
        <v>0</v>
      </c>
      <c r="AW1935">
        <v>1</v>
      </c>
      <c r="AX1935" s="4">
        <f t="shared" si="30"/>
        <v>3</v>
      </c>
      <c r="AY1935" s="4">
        <v>0</v>
      </c>
      <c r="AZ1935" s="4">
        <v>0</v>
      </c>
    </row>
    <row r="1936" spans="1:52" x14ac:dyDescent="0.25">
      <c r="A1936" s="4">
        <v>2017</v>
      </c>
      <c r="B1936" s="4" t="s">
        <v>410</v>
      </c>
      <c r="C1936" t="s">
        <v>170</v>
      </c>
      <c r="D1936" t="s">
        <v>172</v>
      </c>
      <c r="E1936" t="s">
        <v>685</v>
      </c>
      <c r="F1936" s="4">
        <v>177</v>
      </c>
      <c r="G1936">
        <v>177</v>
      </c>
      <c r="H1936">
        <v>2.58757062146893</v>
      </c>
      <c r="I1936">
        <v>177</v>
      </c>
      <c r="J1936">
        <v>3.6892655367231599</v>
      </c>
      <c r="K1936">
        <v>2</v>
      </c>
      <c r="L1936">
        <v>1.12994350282486E-2</v>
      </c>
      <c r="M1936">
        <v>32</v>
      </c>
      <c r="N1936">
        <v>1202.0609756097599</v>
      </c>
      <c r="O1936">
        <v>0.18079096045197701</v>
      </c>
      <c r="P1936">
        <v>40</v>
      </c>
      <c r="Q1936">
        <v>44.424999999999997</v>
      </c>
      <c r="R1936">
        <v>31</v>
      </c>
      <c r="S1936">
        <v>51.806451612903203</v>
      </c>
      <c r="T1936">
        <v>8</v>
      </c>
      <c r="U1936">
        <v>163.5</v>
      </c>
      <c r="V1936">
        <v>5</v>
      </c>
      <c r="W1936">
        <v>36.4</v>
      </c>
      <c r="X1936">
        <v>154</v>
      </c>
      <c r="Y1936">
        <v>79.649350649350694</v>
      </c>
      <c r="Z1936">
        <v>9</v>
      </c>
      <c r="AA1936">
        <v>325.222222222222</v>
      </c>
      <c r="AB1936">
        <v>168</v>
      </c>
      <c r="AC1936">
        <v>112.95238095238101</v>
      </c>
      <c r="AD1936">
        <v>0.94915254237288105</v>
      </c>
      <c r="AE1936">
        <v>103</v>
      </c>
      <c r="AF1936">
        <v>76.621359223300999</v>
      </c>
      <c r="AG1936">
        <v>0.61309523809523803</v>
      </c>
      <c r="AH1936" s="4">
        <v>6</v>
      </c>
      <c r="AI1936">
        <v>0.66666666666666696</v>
      </c>
      <c r="AJ1936" s="4">
        <v>2</v>
      </c>
      <c r="AK1936">
        <v>0.22222222222222199</v>
      </c>
      <c r="AL1936" s="4">
        <v>27</v>
      </c>
      <c r="AM1936">
        <v>0.160714285714286</v>
      </c>
      <c r="AN1936" s="4">
        <v>11</v>
      </c>
      <c r="AO1936">
        <v>6.5476190476190493E-2</v>
      </c>
      <c r="AP1936" s="4">
        <v>1</v>
      </c>
      <c r="AQ1936">
        <v>5.6497175141242903E-3</v>
      </c>
      <c r="AR1936" s="4">
        <v>0</v>
      </c>
      <c r="AS1936">
        <v>0</v>
      </c>
      <c r="AT1936" s="4">
        <v>0</v>
      </c>
      <c r="AU1936" s="4">
        <v>0</v>
      </c>
      <c r="AV1936" s="4">
        <v>1</v>
      </c>
      <c r="AW1936">
        <v>1.80612244897959</v>
      </c>
      <c r="AX1936" s="4">
        <f t="shared" si="30"/>
        <v>98.000000000000099</v>
      </c>
      <c r="AY1936" s="4">
        <v>7</v>
      </c>
      <c r="AZ1936" s="4">
        <v>30.571428571428601</v>
      </c>
    </row>
    <row r="1937" spans="1:52" x14ac:dyDescent="0.25">
      <c r="A1937" s="4">
        <v>2017</v>
      </c>
      <c r="B1937" s="4" t="s">
        <v>410</v>
      </c>
      <c r="C1937" t="s">
        <v>170</v>
      </c>
      <c r="D1937" t="s">
        <v>232</v>
      </c>
      <c r="E1937" t="s">
        <v>743</v>
      </c>
      <c r="F1937" s="4">
        <v>23</v>
      </c>
      <c r="G1937">
        <v>21</v>
      </c>
      <c r="H1937">
        <v>3.8571428571428599</v>
      </c>
      <c r="I1937">
        <v>22</v>
      </c>
      <c r="J1937">
        <v>5.1363636363636402</v>
      </c>
      <c r="K1937">
        <v>0</v>
      </c>
      <c r="L1937">
        <v>0</v>
      </c>
      <c r="M1937">
        <v>2</v>
      </c>
      <c r="N1937">
        <v>344.54545454545502</v>
      </c>
      <c r="O1937">
        <v>8.6956521739130405E-2</v>
      </c>
      <c r="P1937">
        <v>16</v>
      </c>
      <c r="Q1937">
        <v>16.3125</v>
      </c>
      <c r="R1937">
        <v>6</v>
      </c>
      <c r="S1937">
        <v>23.1666666666667</v>
      </c>
      <c r="T1937">
        <v>3</v>
      </c>
      <c r="U1937">
        <v>135</v>
      </c>
      <c r="V1937">
        <v>3</v>
      </c>
      <c r="W1937">
        <v>6.6666666666666696</v>
      </c>
      <c r="X1937">
        <v>16</v>
      </c>
      <c r="Y1937">
        <v>63</v>
      </c>
      <c r="Z1937">
        <v>3</v>
      </c>
      <c r="AA1937">
        <v>219</v>
      </c>
      <c r="AB1937">
        <v>19</v>
      </c>
      <c r="AC1937">
        <v>87.894736842105303</v>
      </c>
      <c r="AD1937">
        <v>0.82608695652173902</v>
      </c>
      <c r="AE1937">
        <v>11</v>
      </c>
      <c r="AF1937">
        <v>70.545454545454504</v>
      </c>
      <c r="AG1937">
        <v>0.57894736842105299</v>
      </c>
      <c r="AH1937" s="4">
        <v>1</v>
      </c>
      <c r="AI1937">
        <v>0.33333333333333298</v>
      </c>
      <c r="AJ1937" s="4">
        <v>1</v>
      </c>
      <c r="AK1937">
        <v>0.33333333333333298</v>
      </c>
      <c r="AL1937" s="4">
        <v>3</v>
      </c>
      <c r="AM1937">
        <v>0.157894736842105</v>
      </c>
      <c r="AN1937" s="4">
        <v>0</v>
      </c>
      <c r="AO1937">
        <v>0</v>
      </c>
      <c r="AP1937" s="4">
        <v>0</v>
      </c>
      <c r="AQ1937">
        <v>0</v>
      </c>
      <c r="AR1937" s="4">
        <v>0</v>
      </c>
      <c r="AS1937">
        <v>0</v>
      </c>
      <c r="AT1937" s="4">
        <v>1</v>
      </c>
      <c r="AU1937" s="4">
        <v>0</v>
      </c>
      <c r="AV1937" s="4">
        <v>1</v>
      </c>
      <c r="AW1937">
        <v>2.4444444444444402</v>
      </c>
      <c r="AX1937" s="4">
        <f t="shared" si="30"/>
        <v>9.409090909090926</v>
      </c>
      <c r="AY1937" s="4">
        <v>3</v>
      </c>
      <c r="AZ1937" s="4">
        <v>10</v>
      </c>
    </row>
    <row r="1938" spans="1:52" x14ac:dyDescent="0.25">
      <c r="A1938" s="4">
        <v>2017</v>
      </c>
      <c r="B1938" s="4" t="s">
        <v>410</v>
      </c>
      <c r="C1938" t="s">
        <v>170</v>
      </c>
      <c r="D1938" t="s">
        <v>398</v>
      </c>
      <c r="E1938" t="s">
        <v>729</v>
      </c>
      <c r="F1938" s="4">
        <v>27</v>
      </c>
      <c r="G1938">
        <v>26</v>
      </c>
      <c r="H1938">
        <v>3.0769230769230802</v>
      </c>
      <c r="I1938">
        <v>27</v>
      </c>
      <c r="J1938">
        <v>4.3703703703703702</v>
      </c>
      <c r="K1938">
        <v>0</v>
      </c>
      <c r="L1938">
        <v>0</v>
      </c>
      <c r="M1938">
        <v>1</v>
      </c>
      <c r="N1938">
        <v>10.5</v>
      </c>
      <c r="O1938">
        <v>3.7037037037037E-2</v>
      </c>
      <c r="P1938">
        <v>19</v>
      </c>
      <c r="Q1938">
        <v>16.2631578947368</v>
      </c>
      <c r="R1938">
        <v>5</v>
      </c>
      <c r="S1938">
        <v>59.4</v>
      </c>
      <c r="T1938">
        <v>2</v>
      </c>
      <c r="U1938">
        <v>244.5</v>
      </c>
      <c r="V1938">
        <v>2</v>
      </c>
      <c r="W1938">
        <v>3.5</v>
      </c>
      <c r="X1938">
        <v>25</v>
      </c>
      <c r="Y1938">
        <v>89.52</v>
      </c>
      <c r="Z1938">
        <v>1</v>
      </c>
      <c r="AA1938">
        <v>274</v>
      </c>
      <c r="AB1938">
        <v>25</v>
      </c>
      <c r="AC1938">
        <v>129.19999999999999</v>
      </c>
      <c r="AD1938">
        <v>0.92592592592592604</v>
      </c>
      <c r="AE1938">
        <v>12</v>
      </c>
      <c r="AF1938">
        <v>69.25</v>
      </c>
      <c r="AG1938">
        <v>0.48</v>
      </c>
      <c r="AH1938" s="4">
        <v>1</v>
      </c>
      <c r="AI1938">
        <v>1</v>
      </c>
      <c r="AJ1938" s="4">
        <v>1</v>
      </c>
      <c r="AK1938">
        <v>1</v>
      </c>
      <c r="AL1938" s="4">
        <v>4</v>
      </c>
      <c r="AM1938">
        <v>0.16</v>
      </c>
      <c r="AN1938" s="4">
        <v>2</v>
      </c>
      <c r="AO1938">
        <v>0.08</v>
      </c>
      <c r="AP1938" s="4">
        <v>0</v>
      </c>
      <c r="AQ1938">
        <v>0</v>
      </c>
      <c r="AR1938" s="4">
        <v>0</v>
      </c>
      <c r="AS1938">
        <v>0</v>
      </c>
      <c r="AT1938" s="4">
        <v>0</v>
      </c>
      <c r="AU1938" s="4">
        <v>0</v>
      </c>
      <c r="AV1938" s="4">
        <v>0</v>
      </c>
      <c r="AW1938">
        <v>2.4545454545454501</v>
      </c>
      <c r="AX1938" s="4">
        <f t="shared" si="30"/>
        <v>11.00000000000002</v>
      </c>
      <c r="AY1938" s="4">
        <v>1</v>
      </c>
      <c r="AZ1938" s="4">
        <v>29</v>
      </c>
    </row>
    <row r="1939" spans="1:52" x14ac:dyDescent="0.25">
      <c r="A1939" s="4">
        <v>2017</v>
      </c>
      <c r="B1939" s="4" t="s">
        <v>410</v>
      </c>
      <c r="C1939" t="s">
        <v>170</v>
      </c>
      <c r="D1939" t="s">
        <v>399</v>
      </c>
      <c r="E1939" t="s">
        <v>896</v>
      </c>
      <c r="F1939" s="4">
        <v>59</v>
      </c>
      <c r="G1939">
        <v>58</v>
      </c>
      <c r="H1939">
        <v>14.8793103448276</v>
      </c>
      <c r="I1939">
        <v>59</v>
      </c>
      <c r="J1939">
        <v>15.915254237288099</v>
      </c>
      <c r="K1939">
        <v>2</v>
      </c>
      <c r="L1939">
        <v>3.3898305084745797E-2</v>
      </c>
      <c r="M1939">
        <v>8</v>
      </c>
      <c r="N1939">
        <v>127.634615384615</v>
      </c>
      <c r="O1939">
        <v>0.13559322033898299</v>
      </c>
      <c r="P1939">
        <v>43</v>
      </c>
      <c r="Q1939">
        <v>43.906976744185997</v>
      </c>
      <c r="R1939">
        <v>6</v>
      </c>
      <c r="S1939">
        <v>36.8333333333333</v>
      </c>
      <c r="T1939">
        <v>4</v>
      </c>
      <c r="U1939">
        <v>189</v>
      </c>
      <c r="V1939">
        <v>5</v>
      </c>
      <c r="W1939">
        <v>40</v>
      </c>
      <c r="X1939">
        <v>51</v>
      </c>
      <c r="Y1939">
        <v>85.176470588235304</v>
      </c>
      <c r="Z1939">
        <v>5</v>
      </c>
      <c r="AA1939">
        <v>286.2</v>
      </c>
      <c r="AB1939">
        <v>53</v>
      </c>
      <c r="AC1939">
        <v>127.056603773585</v>
      </c>
      <c r="AD1939">
        <v>0.89830508474576298</v>
      </c>
      <c r="AE1939">
        <v>20</v>
      </c>
      <c r="AF1939">
        <v>80.7</v>
      </c>
      <c r="AG1939">
        <v>0.37735849056603799</v>
      </c>
      <c r="AH1939" s="4">
        <v>3</v>
      </c>
      <c r="AI1939">
        <v>0.6</v>
      </c>
      <c r="AJ1939" s="4">
        <v>0</v>
      </c>
      <c r="AK1939">
        <v>0</v>
      </c>
      <c r="AL1939" s="4">
        <v>7</v>
      </c>
      <c r="AM1939">
        <v>0.13207547169811301</v>
      </c>
      <c r="AN1939" s="4">
        <v>7</v>
      </c>
      <c r="AO1939">
        <v>0.13207547169811301</v>
      </c>
      <c r="AP1939" s="4">
        <v>1</v>
      </c>
      <c r="AQ1939">
        <v>1.6949152542372899E-2</v>
      </c>
      <c r="AR1939" s="4">
        <v>0</v>
      </c>
      <c r="AS1939">
        <v>0</v>
      </c>
      <c r="AT1939" s="4">
        <v>0</v>
      </c>
      <c r="AU1939" s="4">
        <v>0</v>
      </c>
      <c r="AV1939" s="4">
        <v>1</v>
      </c>
      <c r="AW1939">
        <v>2.5652173913043499</v>
      </c>
      <c r="AX1939" s="4">
        <f t="shared" si="30"/>
        <v>22.999999999999982</v>
      </c>
      <c r="AY1939" s="4">
        <v>3</v>
      </c>
      <c r="AZ1939" s="4">
        <v>20.3333333333333</v>
      </c>
    </row>
    <row r="1940" spans="1:52" x14ac:dyDescent="0.25">
      <c r="A1940" s="4">
        <v>2017</v>
      </c>
      <c r="B1940" s="4" t="s">
        <v>410</v>
      </c>
      <c r="C1940" t="s">
        <v>170</v>
      </c>
      <c r="D1940" t="s">
        <v>405</v>
      </c>
      <c r="E1940" t="s">
        <v>902</v>
      </c>
      <c r="F1940" s="4">
        <v>21</v>
      </c>
      <c r="G1940">
        <v>18</v>
      </c>
      <c r="H1940">
        <v>3.8333333333333299</v>
      </c>
      <c r="I1940">
        <v>20</v>
      </c>
      <c r="J1940">
        <v>4.7</v>
      </c>
      <c r="K1940">
        <v>2</v>
      </c>
      <c r="L1940">
        <v>0.1</v>
      </c>
      <c r="M1940">
        <v>18</v>
      </c>
      <c r="N1940">
        <v>372</v>
      </c>
      <c r="O1940">
        <v>0.85714285714285698</v>
      </c>
      <c r="P1940">
        <v>14</v>
      </c>
      <c r="Q1940">
        <v>19.571428571428601</v>
      </c>
      <c r="R1940">
        <v>4</v>
      </c>
      <c r="S1940">
        <v>50</v>
      </c>
      <c r="T1940">
        <v>0</v>
      </c>
      <c r="U1940">
        <v>0</v>
      </c>
      <c r="V1940">
        <v>0</v>
      </c>
      <c r="W1940">
        <v>0</v>
      </c>
      <c r="X1940">
        <v>20</v>
      </c>
      <c r="Y1940">
        <v>96.15</v>
      </c>
      <c r="Z1940">
        <v>0</v>
      </c>
      <c r="AA1940">
        <v>0</v>
      </c>
      <c r="AB1940">
        <v>20</v>
      </c>
      <c r="AC1940">
        <v>123.85</v>
      </c>
      <c r="AD1940">
        <v>0.952380952380952</v>
      </c>
      <c r="AE1940">
        <v>8</v>
      </c>
      <c r="AF1940">
        <v>82.5</v>
      </c>
      <c r="AG1940">
        <v>0.38095238095238099</v>
      </c>
      <c r="AH1940" s="4">
        <v>0</v>
      </c>
      <c r="AI1940">
        <v>0</v>
      </c>
      <c r="AJ1940" s="4">
        <v>0</v>
      </c>
      <c r="AK1940">
        <v>0</v>
      </c>
      <c r="AL1940" s="4">
        <v>9</v>
      </c>
      <c r="AM1940">
        <v>0.45</v>
      </c>
      <c r="AN1940" s="4">
        <v>1</v>
      </c>
      <c r="AO1940">
        <v>0.05</v>
      </c>
      <c r="AP1940" s="4">
        <v>0</v>
      </c>
      <c r="AQ1940">
        <v>0</v>
      </c>
      <c r="AR1940" s="4">
        <v>0</v>
      </c>
      <c r="AS1940">
        <v>0</v>
      </c>
      <c r="AT1940" s="4">
        <v>0</v>
      </c>
      <c r="AU1940" s="4">
        <v>0</v>
      </c>
      <c r="AV1940" s="4">
        <v>0</v>
      </c>
      <c r="AW1940">
        <v>2.1</v>
      </c>
      <c r="AX1940" s="4">
        <f t="shared" si="30"/>
        <v>10</v>
      </c>
      <c r="AY1940" s="4">
        <v>0</v>
      </c>
      <c r="AZ1940" s="4">
        <v>0</v>
      </c>
    </row>
    <row r="1941" spans="1:52" x14ac:dyDescent="0.25">
      <c r="A1941" s="4">
        <v>2017</v>
      </c>
      <c r="B1941" s="4" t="s">
        <v>410</v>
      </c>
      <c r="C1941" t="s">
        <v>170</v>
      </c>
      <c r="D1941" t="s">
        <v>418</v>
      </c>
      <c r="E1941" t="s">
        <v>915</v>
      </c>
      <c r="F1941" s="4">
        <v>8</v>
      </c>
      <c r="G1941">
        <v>8</v>
      </c>
      <c r="H1941">
        <v>2.375</v>
      </c>
      <c r="I1941">
        <v>8</v>
      </c>
      <c r="J1941">
        <v>3.125</v>
      </c>
      <c r="K1941">
        <v>0</v>
      </c>
      <c r="L1941">
        <v>0</v>
      </c>
      <c r="M1941">
        <v>0</v>
      </c>
      <c r="N1941">
        <v>42.25</v>
      </c>
      <c r="O1941">
        <v>0</v>
      </c>
      <c r="P1941">
        <v>5</v>
      </c>
      <c r="Q1941">
        <v>10.199999999999999</v>
      </c>
      <c r="R1941">
        <v>1</v>
      </c>
      <c r="S1941">
        <v>10</v>
      </c>
      <c r="T1941">
        <v>1</v>
      </c>
      <c r="U1941">
        <v>188</v>
      </c>
      <c r="V1941">
        <v>1</v>
      </c>
      <c r="W1941">
        <v>4</v>
      </c>
      <c r="X1941">
        <v>7</v>
      </c>
      <c r="Y1941">
        <v>51.714285714285701</v>
      </c>
      <c r="Z1941">
        <v>1</v>
      </c>
      <c r="AA1941">
        <v>306</v>
      </c>
      <c r="AB1941">
        <v>7</v>
      </c>
      <c r="AC1941">
        <v>90.571428571428598</v>
      </c>
      <c r="AD1941">
        <v>0.875</v>
      </c>
      <c r="AE1941">
        <v>4</v>
      </c>
      <c r="AF1941">
        <v>61.5</v>
      </c>
      <c r="AG1941">
        <v>0.57142857142857095</v>
      </c>
      <c r="AH1941" s="4">
        <v>1</v>
      </c>
      <c r="AI1941">
        <v>1</v>
      </c>
      <c r="AJ1941" s="4">
        <v>0</v>
      </c>
      <c r="AK1941">
        <v>0</v>
      </c>
      <c r="AL1941" s="4">
        <v>1</v>
      </c>
      <c r="AM1941">
        <v>0.14285714285714299</v>
      </c>
      <c r="AN1941" s="4">
        <v>0</v>
      </c>
      <c r="AO1941">
        <v>0</v>
      </c>
      <c r="AP1941" s="4">
        <v>0</v>
      </c>
      <c r="AQ1941">
        <v>0</v>
      </c>
      <c r="AR1941" s="4">
        <v>0</v>
      </c>
      <c r="AS1941">
        <v>0</v>
      </c>
      <c r="AT1941" s="4">
        <v>0</v>
      </c>
      <c r="AU1941" s="4">
        <v>0</v>
      </c>
      <c r="AV1941" s="4">
        <v>0</v>
      </c>
      <c r="AW1941">
        <v>1.1428571428571399</v>
      </c>
      <c r="AX1941" s="4">
        <f t="shared" si="30"/>
        <v>7.0000000000000178</v>
      </c>
      <c r="AY1941" s="4">
        <v>1</v>
      </c>
      <c r="AZ1941" s="4">
        <v>10</v>
      </c>
    </row>
    <row r="1942" spans="1:52" x14ac:dyDescent="0.25">
      <c r="A1942" s="4">
        <v>2017</v>
      </c>
      <c r="B1942" s="4" t="s">
        <v>410</v>
      </c>
      <c r="C1942" t="s">
        <v>194</v>
      </c>
      <c r="D1942" t="s">
        <v>228</v>
      </c>
      <c r="E1942" t="s">
        <v>739</v>
      </c>
      <c r="F1942" s="4">
        <v>44</v>
      </c>
      <c r="G1942">
        <v>1</v>
      </c>
      <c r="H1942">
        <v>2</v>
      </c>
      <c r="I1942">
        <v>44</v>
      </c>
      <c r="J1942">
        <v>0.54545454545454497</v>
      </c>
      <c r="K1942">
        <v>0</v>
      </c>
      <c r="L1942">
        <v>0</v>
      </c>
      <c r="M1942">
        <v>12</v>
      </c>
      <c r="N1942">
        <v>1497.11904761905</v>
      </c>
      <c r="O1942">
        <v>0.27272727272727298</v>
      </c>
      <c r="P1942">
        <v>40</v>
      </c>
      <c r="Q1942">
        <v>11.25</v>
      </c>
      <c r="R1942">
        <v>5</v>
      </c>
      <c r="S1942">
        <v>47.8</v>
      </c>
      <c r="T1942">
        <v>26</v>
      </c>
      <c r="U1942">
        <v>158.461538461538</v>
      </c>
      <c r="V1942">
        <v>25</v>
      </c>
      <c r="W1942">
        <v>41.08</v>
      </c>
      <c r="X1942">
        <v>13</v>
      </c>
      <c r="Y1942">
        <v>135.15384615384599</v>
      </c>
      <c r="Z1942">
        <v>27</v>
      </c>
      <c r="AA1942">
        <v>480.40740740740699</v>
      </c>
      <c r="AB1942">
        <v>14</v>
      </c>
      <c r="AC1942">
        <v>223.71428571428601</v>
      </c>
      <c r="AD1942">
        <v>0.31818181818181801</v>
      </c>
      <c r="AE1942">
        <v>0</v>
      </c>
      <c r="AF1942">
        <v>0</v>
      </c>
      <c r="AG1942">
        <v>0</v>
      </c>
      <c r="AH1942" s="4">
        <v>21</v>
      </c>
      <c r="AI1942">
        <v>0.77777777777777801</v>
      </c>
      <c r="AJ1942" s="4">
        <v>2</v>
      </c>
      <c r="AK1942">
        <v>7.4074074074074098E-2</v>
      </c>
      <c r="AL1942" s="4">
        <v>9</v>
      </c>
      <c r="AM1942">
        <v>0.64285714285714302</v>
      </c>
      <c r="AN1942" s="4">
        <v>0</v>
      </c>
      <c r="AO1942">
        <v>0</v>
      </c>
      <c r="AP1942" s="4">
        <v>2</v>
      </c>
      <c r="AQ1942">
        <v>4.5454545454545497E-2</v>
      </c>
      <c r="AR1942" s="4">
        <v>0</v>
      </c>
      <c r="AS1942">
        <v>0</v>
      </c>
      <c r="AT1942" s="4">
        <v>0</v>
      </c>
      <c r="AU1942" s="4">
        <v>0</v>
      </c>
      <c r="AV1942" s="4">
        <v>0</v>
      </c>
      <c r="AW1942">
        <v>2</v>
      </c>
      <c r="AX1942" s="4">
        <f t="shared" si="30"/>
        <v>22</v>
      </c>
      <c r="AY1942" s="4">
        <v>26</v>
      </c>
      <c r="AZ1942" s="4">
        <v>9.4615384615384599</v>
      </c>
    </row>
    <row r="1943" spans="1:52" x14ac:dyDescent="0.25">
      <c r="A1943" s="4">
        <v>2017</v>
      </c>
      <c r="B1943" s="4" t="s">
        <v>410</v>
      </c>
      <c r="C1943" t="s">
        <v>194</v>
      </c>
      <c r="D1943" t="s">
        <v>229</v>
      </c>
      <c r="E1943" t="s">
        <v>740</v>
      </c>
      <c r="F1943" s="4">
        <v>18</v>
      </c>
      <c r="G1943">
        <v>4</v>
      </c>
      <c r="H1943">
        <v>2.25</v>
      </c>
      <c r="I1943">
        <v>18</v>
      </c>
      <c r="J1943">
        <v>4.0555555555555598</v>
      </c>
      <c r="K1943">
        <v>2</v>
      </c>
      <c r="L1943">
        <v>0.11111111111111099</v>
      </c>
      <c r="M1943">
        <v>4</v>
      </c>
      <c r="N1943">
        <v>2704.2777777777801</v>
      </c>
      <c r="O1943">
        <v>0.22222222222222199</v>
      </c>
      <c r="P1943">
        <v>10</v>
      </c>
      <c r="Q1943">
        <v>16.3</v>
      </c>
      <c r="R1943">
        <v>3</v>
      </c>
      <c r="S1943">
        <v>78.3333333333333</v>
      </c>
      <c r="T1943">
        <v>3</v>
      </c>
      <c r="U1943">
        <v>215</v>
      </c>
      <c r="V1943">
        <v>3</v>
      </c>
      <c r="W1943">
        <v>2.6666666666666701</v>
      </c>
      <c r="X1943">
        <v>14</v>
      </c>
      <c r="Y1943">
        <v>100.28571428571399</v>
      </c>
      <c r="Z1943">
        <v>3</v>
      </c>
      <c r="AA1943">
        <v>270.33333333333297</v>
      </c>
      <c r="AB1943">
        <v>15</v>
      </c>
      <c r="AC1943">
        <v>96.466666666666697</v>
      </c>
      <c r="AD1943">
        <v>0.83333333333333304</v>
      </c>
      <c r="AE1943">
        <v>7</v>
      </c>
      <c r="AF1943">
        <v>67.285714285714306</v>
      </c>
      <c r="AG1943">
        <v>0.46666666666666701</v>
      </c>
      <c r="AH1943" s="4">
        <v>2</v>
      </c>
      <c r="AI1943">
        <v>0.66666666666666696</v>
      </c>
      <c r="AJ1943" s="4">
        <v>0</v>
      </c>
      <c r="AK1943">
        <v>0</v>
      </c>
      <c r="AL1943" s="4">
        <v>3</v>
      </c>
      <c r="AM1943">
        <v>0.2</v>
      </c>
      <c r="AN1943" s="4">
        <v>1</v>
      </c>
      <c r="AO1943">
        <v>6.6666666666666693E-2</v>
      </c>
      <c r="AP1943" s="4">
        <v>0</v>
      </c>
      <c r="AQ1943">
        <v>0</v>
      </c>
      <c r="AR1943" s="4">
        <v>0</v>
      </c>
      <c r="AS1943">
        <v>0</v>
      </c>
      <c r="AT1943" s="4">
        <v>0</v>
      </c>
      <c r="AU1943" s="4">
        <v>0</v>
      </c>
      <c r="AV1943" s="4">
        <v>2</v>
      </c>
      <c r="AW1943">
        <v>1.8</v>
      </c>
      <c r="AX1943" s="4">
        <f t="shared" si="30"/>
        <v>10</v>
      </c>
      <c r="AY1943" s="4">
        <v>2</v>
      </c>
      <c r="AZ1943" s="4">
        <v>0.5</v>
      </c>
    </row>
    <row r="1944" spans="1:52" x14ac:dyDescent="0.25">
      <c r="A1944" s="4">
        <v>2017</v>
      </c>
      <c r="B1944" s="4" t="s">
        <v>410</v>
      </c>
      <c r="C1944" t="s">
        <v>194</v>
      </c>
      <c r="D1944" t="s">
        <v>221</v>
      </c>
      <c r="E1944" t="s">
        <v>732</v>
      </c>
      <c r="F1944" s="4">
        <v>40</v>
      </c>
      <c r="G1944">
        <v>3</v>
      </c>
      <c r="H1944">
        <v>4.3333333333333304</v>
      </c>
      <c r="I1944">
        <v>40</v>
      </c>
      <c r="J1944">
        <v>6.6749999999999998</v>
      </c>
      <c r="K1944">
        <v>4</v>
      </c>
      <c r="L1944">
        <v>0.1</v>
      </c>
      <c r="M1944">
        <v>19</v>
      </c>
      <c r="N1944">
        <v>1924.15625</v>
      </c>
      <c r="O1944">
        <v>0.47499999999999998</v>
      </c>
      <c r="P1944">
        <v>30</v>
      </c>
      <c r="Q1944">
        <v>42.766666666666701</v>
      </c>
      <c r="R1944">
        <v>17</v>
      </c>
      <c r="S1944">
        <v>43.470588235294102</v>
      </c>
      <c r="T1944">
        <v>10</v>
      </c>
      <c r="U1944">
        <v>131.19999999999999</v>
      </c>
      <c r="V1944">
        <v>10</v>
      </c>
      <c r="W1944">
        <v>30.1</v>
      </c>
      <c r="X1944">
        <v>29</v>
      </c>
      <c r="Y1944">
        <v>136.413793103448</v>
      </c>
      <c r="Z1944">
        <v>10</v>
      </c>
      <c r="AA1944">
        <v>233.7</v>
      </c>
      <c r="AB1944">
        <v>30</v>
      </c>
      <c r="AC1944">
        <v>169.9</v>
      </c>
      <c r="AD1944">
        <v>0.75</v>
      </c>
      <c r="AE1944">
        <v>3</v>
      </c>
      <c r="AF1944">
        <v>73.6666666666667</v>
      </c>
      <c r="AG1944">
        <v>0.1</v>
      </c>
      <c r="AH1944" s="4">
        <v>7</v>
      </c>
      <c r="AI1944">
        <v>0.7</v>
      </c>
      <c r="AJ1944" s="4">
        <v>1</v>
      </c>
      <c r="AK1944">
        <v>0.1</v>
      </c>
      <c r="AL1944" s="4">
        <v>11</v>
      </c>
      <c r="AM1944">
        <v>0.36666666666666697</v>
      </c>
      <c r="AN1944" s="4">
        <v>5</v>
      </c>
      <c r="AO1944">
        <v>0.16666666666666699</v>
      </c>
      <c r="AP1944" s="4">
        <v>0</v>
      </c>
      <c r="AQ1944">
        <v>0</v>
      </c>
      <c r="AR1944" s="4">
        <v>0</v>
      </c>
      <c r="AS1944">
        <v>0</v>
      </c>
      <c r="AT1944" s="4">
        <v>0</v>
      </c>
      <c r="AU1944" s="4">
        <v>0</v>
      </c>
      <c r="AV1944" s="4">
        <v>1</v>
      </c>
      <c r="AW1944">
        <v>1.73913043478261</v>
      </c>
      <c r="AX1944" s="4">
        <f t="shared" si="30"/>
        <v>22.999999999999982</v>
      </c>
      <c r="AY1944" s="4">
        <v>10</v>
      </c>
      <c r="AZ1944" s="4">
        <v>8.8000000000000007</v>
      </c>
    </row>
    <row r="1945" spans="1:52" x14ac:dyDescent="0.25">
      <c r="A1945" s="4">
        <v>2017</v>
      </c>
      <c r="B1945" s="4" t="s">
        <v>410</v>
      </c>
      <c r="C1945" t="s">
        <v>194</v>
      </c>
      <c r="D1945" t="s">
        <v>197</v>
      </c>
      <c r="E1945" t="s">
        <v>709</v>
      </c>
      <c r="F1945" s="4">
        <v>260</v>
      </c>
      <c r="G1945">
        <v>6</v>
      </c>
      <c r="H1945">
        <v>0.66666666666666696</v>
      </c>
      <c r="I1945">
        <v>260</v>
      </c>
      <c r="J1945">
        <v>4.6653846153846201</v>
      </c>
      <c r="K1945">
        <v>6</v>
      </c>
      <c r="L1945">
        <v>2.3076923076923099E-2</v>
      </c>
      <c r="M1945">
        <v>93</v>
      </c>
      <c r="N1945">
        <v>1963.9913793103401</v>
      </c>
      <c r="O1945">
        <v>0.35769230769230798</v>
      </c>
      <c r="P1945">
        <v>211</v>
      </c>
      <c r="Q1945">
        <v>21.947867298578199</v>
      </c>
      <c r="R1945">
        <v>101</v>
      </c>
      <c r="S1945">
        <v>39.712871287128699</v>
      </c>
      <c r="T1945">
        <v>31</v>
      </c>
      <c r="U1945">
        <v>189.03225806451599</v>
      </c>
      <c r="V1945">
        <v>28</v>
      </c>
      <c r="W1945">
        <v>48.178571428571402</v>
      </c>
      <c r="X1945">
        <v>204</v>
      </c>
      <c r="Y1945">
        <v>128.78431372548999</v>
      </c>
      <c r="Z1945">
        <v>30</v>
      </c>
      <c r="AA1945">
        <v>423.433333333333</v>
      </c>
      <c r="AB1945">
        <v>229</v>
      </c>
      <c r="AC1945">
        <v>161.88209606986899</v>
      </c>
      <c r="AD1945">
        <v>0.88076923076923097</v>
      </c>
      <c r="AE1945">
        <v>36</v>
      </c>
      <c r="AF1945">
        <v>100.138888888889</v>
      </c>
      <c r="AG1945">
        <v>0.15720524017467299</v>
      </c>
      <c r="AH1945" s="4">
        <v>20</v>
      </c>
      <c r="AI1945">
        <v>0.66666666666666696</v>
      </c>
      <c r="AJ1945" s="4">
        <v>8</v>
      </c>
      <c r="AK1945">
        <v>0.266666666666667</v>
      </c>
      <c r="AL1945" s="4">
        <v>65</v>
      </c>
      <c r="AM1945">
        <v>0.28384279475982499</v>
      </c>
      <c r="AN1945" s="4">
        <v>21</v>
      </c>
      <c r="AO1945">
        <v>9.1703056768558902E-2</v>
      </c>
      <c r="AP1945" s="4">
        <v>3</v>
      </c>
      <c r="AQ1945">
        <v>1.1538461538461499E-2</v>
      </c>
      <c r="AR1945" s="4">
        <v>2</v>
      </c>
      <c r="AS1945">
        <v>7.6923076923076901E-3</v>
      </c>
      <c r="AT1945" s="4">
        <v>0</v>
      </c>
      <c r="AU1945" s="4">
        <v>0</v>
      </c>
      <c r="AV1945" s="4">
        <v>2</v>
      </c>
      <c r="AW1945">
        <v>1.80555555555556</v>
      </c>
      <c r="AX1945" s="4">
        <f t="shared" si="30"/>
        <v>143.99999999999963</v>
      </c>
      <c r="AY1945" s="4">
        <v>31</v>
      </c>
      <c r="AZ1945" s="4">
        <v>7.9032258064516103</v>
      </c>
    </row>
    <row r="1946" spans="1:52" x14ac:dyDescent="0.25">
      <c r="A1946" s="4">
        <v>2017</v>
      </c>
      <c r="B1946" s="4" t="s">
        <v>410</v>
      </c>
      <c r="C1946" t="s">
        <v>194</v>
      </c>
      <c r="D1946" t="s">
        <v>412</v>
      </c>
      <c r="E1946" t="s">
        <v>908</v>
      </c>
      <c r="F1946" s="4">
        <v>15</v>
      </c>
      <c r="G1946">
        <v>0</v>
      </c>
      <c r="H1946">
        <v>0</v>
      </c>
      <c r="I1946">
        <v>1</v>
      </c>
      <c r="J1946">
        <v>13</v>
      </c>
      <c r="K1946">
        <v>0</v>
      </c>
      <c r="L1946">
        <v>0</v>
      </c>
      <c r="M1946">
        <v>13</v>
      </c>
      <c r="N1946">
        <v>19.5</v>
      </c>
      <c r="O1946">
        <v>0.86666666666666703</v>
      </c>
      <c r="P1946">
        <v>1</v>
      </c>
      <c r="Q1946">
        <v>14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3</v>
      </c>
      <c r="AC1946">
        <v>105</v>
      </c>
      <c r="AD1946">
        <v>0.2</v>
      </c>
      <c r="AE1946">
        <v>1</v>
      </c>
      <c r="AF1946">
        <v>80</v>
      </c>
      <c r="AG1946">
        <v>0.33333333333333298</v>
      </c>
      <c r="AH1946" s="4">
        <v>0</v>
      </c>
      <c r="AI1946">
        <v>0</v>
      </c>
      <c r="AJ1946" s="4">
        <v>0</v>
      </c>
      <c r="AK1946">
        <v>0</v>
      </c>
      <c r="AL1946" s="4">
        <v>0</v>
      </c>
      <c r="AM1946">
        <v>0</v>
      </c>
      <c r="AN1946" s="4">
        <v>0</v>
      </c>
      <c r="AO1946">
        <v>0</v>
      </c>
      <c r="AP1946" s="4">
        <v>0</v>
      </c>
      <c r="AQ1946">
        <v>0</v>
      </c>
      <c r="AR1946" s="4">
        <v>0</v>
      </c>
      <c r="AS1946">
        <v>0</v>
      </c>
      <c r="AT1946" s="4">
        <v>12</v>
      </c>
      <c r="AU1946" s="4">
        <v>0</v>
      </c>
      <c r="AV1946" s="4">
        <v>1</v>
      </c>
      <c r="AW1946">
        <v>3</v>
      </c>
      <c r="AX1946" s="4">
        <f t="shared" si="30"/>
        <v>5</v>
      </c>
      <c r="AY1946" s="4">
        <v>0</v>
      </c>
      <c r="AZ1946" s="4">
        <v>0</v>
      </c>
    </row>
    <row r="1947" spans="1:52" x14ac:dyDescent="0.25">
      <c r="A1947" s="4">
        <v>2017</v>
      </c>
      <c r="B1947" s="4" t="s">
        <v>410</v>
      </c>
      <c r="C1947" t="s">
        <v>194</v>
      </c>
      <c r="D1947" t="s">
        <v>349</v>
      </c>
      <c r="E1947" t="s">
        <v>849</v>
      </c>
      <c r="F1947" s="4">
        <v>4</v>
      </c>
      <c r="G1947">
        <v>0</v>
      </c>
      <c r="H1947">
        <v>0</v>
      </c>
      <c r="I1947">
        <v>4</v>
      </c>
      <c r="J1947">
        <v>4.75</v>
      </c>
      <c r="K1947">
        <v>0</v>
      </c>
      <c r="L1947">
        <v>0</v>
      </c>
      <c r="M1947">
        <v>0</v>
      </c>
      <c r="N1947">
        <v>-435</v>
      </c>
      <c r="O1947">
        <v>0</v>
      </c>
      <c r="P1947">
        <v>4</v>
      </c>
      <c r="Q1947">
        <v>12.75</v>
      </c>
      <c r="R1947">
        <v>3</v>
      </c>
      <c r="S1947">
        <v>19</v>
      </c>
      <c r="T1947">
        <v>4</v>
      </c>
      <c r="U1947">
        <v>120.75</v>
      </c>
      <c r="V1947">
        <v>3</v>
      </c>
      <c r="W1947">
        <v>3.3333333333333299</v>
      </c>
      <c r="X1947">
        <v>0</v>
      </c>
      <c r="Y1947">
        <v>0</v>
      </c>
      <c r="Z1947">
        <v>4</v>
      </c>
      <c r="AA1947">
        <v>629.75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 s="4">
        <v>3</v>
      </c>
      <c r="AI1947">
        <v>0.75</v>
      </c>
      <c r="AJ1947" s="4">
        <v>0</v>
      </c>
      <c r="AK1947">
        <v>0</v>
      </c>
      <c r="AL1947" s="4">
        <v>0</v>
      </c>
      <c r="AM1947">
        <v>0</v>
      </c>
      <c r="AN1947" s="4">
        <v>0</v>
      </c>
      <c r="AO1947">
        <v>0</v>
      </c>
      <c r="AP1947" s="4">
        <v>0</v>
      </c>
      <c r="AQ1947">
        <v>0</v>
      </c>
      <c r="AR1947" s="4">
        <v>0</v>
      </c>
      <c r="AS1947">
        <v>0</v>
      </c>
      <c r="AT1947" s="4">
        <v>0</v>
      </c>
      <c r="AU1947" s="4">
        <v>0</v>
      </c>
      <c r="AV1947" s="4">
        <v>0</v>
      </c>
      <c r="AW1947">
        <v>1</v>
      </c>
      <c r="AX1947" s="4">
        <f t="shared" si="30"/>
        <v>4</v>
      </c>
      <c r="AY1947" s="4">
        <v>4</v>
      </c>
      <c r="AZ1947" s="4">
        <v>4.25</v>
      </c>
    </row>
    <row r="1948" spans="1:52" x14ac:dyDescent="0.25">
      <c r="A1948" s="4">
        <v>2017</v>
      </c>
      <c r="B1948" s="4" t="s">
        <v>410</v>
      </c>
      <c r="C1948" t="s">
        <v>194</v>
      </c>
      <c r="D1948" t="s">
        <v>201</v>
      </c>
      <c r="E1948" t="s">
        <v>713</v>
      </c>
      <c r="F1948" s="4">
        <v>203</v>
      </c>
      <c r="G1948">
        <v>7</v>
      </c>
      <c r="H1948">
        <v>0.85714285714285698</v>
      </c>
      <c r="I1948">
        <v>201</v>
      </c>
      <c r="J1948">
        <v>3.85572139303483</v>
      </c>
      <c r="K1948">
        <v>2</v>
      </c>
      <c r="L1948">
        <v>9.9502487562189001E-3</v>
      </c>
      <c r="M1948">
        <v>75</v>
      </c>
      <c r="N1948">
        <v>1635.4861878453</v>
      </c>
      <c r="O1948">
        <v>0.369458128078818</v>
      </c>
      <c r="P1948">
        <v>167</v>
      </c>
      <c r="Q1948">
        <v>15.7065868263473</v>
      </c>
      <c r="R1948">
        <v>93</v>
      </c>
      <c r="S1948">
        <v>49.559139784946197</v>
      </c>
      <c r="T1948">
        <v>23</v>
      </c>
      <c r="U1948">
        <v>166.26086956521701</v>
      </c>
      <c r="V1948">
        <v>21</v>
      </c>
      <c r="W1948">
        <v>38.904761904761898</v>
      </c>
      <c r="X1948">
        <v>172</v>
      </c>
      <c r="Y1948">
        <v>119.45348837209301</v>
      </c>
      <c r="Z1948">
        <v>23</v>
      </c>
      <c r="AA1948">
        <v>341.13043478260897</v>
      </c>
      <c r="AB1948">
        <v>178</v>
      </c>
      <c r="AC1948">
        <v>148.14606741572999</v>
      </c>
      <c r="AD1948">
        <v>0.87684729064039402</v>
      </c>
      <c r="AE1948">
        <v>18</v>
      </c>
      <c r="AF1948">
        <v>92.1111111111111</v>
      </c>
      <c r="AG1948">
        <v>0.101123595505618</v>
      </c>
      <c r="AH1948" s="4">
        <v>16</v>
      </c>
      <c r="AI1948">
        <v>0.69565217391304401</v>
      </c>
      <c r="AJ1948" s="4">
        <v>5</v>
      </c>
      <c r="AK1948">
        <v>0.217391304347826</v>
      </c>
      <c r="AL1948" s="4">
        <v>45</v>
      </c>
      <c r="AM1948">
        <v>0.25280898876404501</v>
      </c>
      <c r="AN1948" s="4">
        <v>15</v>
      </c>
      <c r="AO1948">
        <v>8.4269662921348298E-2</v>
      </c>
      <c r="AP1948" s="4">
        <v>0</v>
      </c>
      <c r="AQ1948">
        <v>0</v>
      </c>
      <c r="AR1948" s="4">
        <v>0</v>
      </c>
      <c r="AS1948">
        <v>0</v>
      </c>
      <c r="AT1948" s="4">
        <v>2</v>
      </c>
      <c r="AU1948" s="4">
        <v>0</v>
      </c>
      <c r="AV1948" s="4">
        <v>1</v>
      </c>
      <c r="AW1948">
        <v>1.62096774193548</v>
      </c>
      <c r="AX1948" s="4">
        <f t="shared" si="30"/>
        <v>125.23383084577145</v>
      </c>
      <c r="AY1948" s="4">
        <v>22</v>
      </c>
      <c r="AZ1948" s="4">
        <v>15.545454545454501</v>
      </c>
    </row>
    <row r="1949" spans="1:52" x14ac:dyDescent="0.25">
      <c r="A1949" s="4">
        <v>2017</v>
      </c>
      <c r="B1949" s="4" t="s">
        <v>410</v>
      </c>
      <c r="C1949" t="s">
        <v>194</v>
      </c>
      <c r="D1949" t="s">
        <v>217</v>
      </c>
      <c r="E1949" t="s">
        <v>916</v>
      </c>
      <c r="F1949" s="4">
        <v>54</v>
      </c>
      <c r="G1949">
        <v>6</v>
      </c>
      <c r="H1949">
        <v>1.8333333333333299</v>
      </c>
      <c r="I1949">
        <v>53</v>
      </c>
      <c r="J1949">
        <v>4.2830188679245298</v>
      </c>
      <c r="K1949">
        <v>0</v>
      </c>
      <c r="L1949">
        <v>0</v>
      </c>
      <c r="M1949">
        <v>14</v>
      </c>
      <c r="N1949">
        <v>1418.1041666666699</v>
      </c>
      <c r="O1949">
        <v>0.25925925925925902</v>
      </c>
      <c r="P1949">
        <v>38</v>
      </c>
      <c r="Q1949">
        <v>15.5526315789474</v>
      </c>
      <c r="R1949">
        <v>20</v>
      </c>
      <c r="S1949">
        <v>73.099999999999994</v>
      </c>
      <c r="T1949">
        <v>11</v>
      </c>
      <c r="U1949">
        <v>178.363636363636</v>
      </c>
      <c r="V1949">
        <v>11</v>
      </c>
      <c r="W1949">
        <v>16.363636363636399</v>
      </c>
      <c r="X1949">
        <v>41</v>
      </c>
      <c r="Y1949">
        <v>89.878048780487802</v>
      </c>
      <c r="Z1949">
        <v>11</v>
      </c>
      <c r="AA1949">
        <v>348.36363636363598</v>
      </c>
      <c r="AB1949">
        <v>42</v>
      </c>
      <c r="AC1949">
        <v>123.238095238095</v>
      </c>
      <c r="AD1949">
        <v>0.77777777777777801</v>
      </c>
      <c r="AE1949">
        <v>21</v>
      </c>
      <c r="AF1949">
        <v>59.761904761904802</v>
      </c>
      <c r="AG1949">
        <v>0.5</v>
      </c>
      <c r="AH1949" s="4">
        <v>7</v>
      </c>
      <c r="AI1949">
        <v>0.63636363636363602</v>
      </c>
      <c r="AJ1949" s="4">
        <v>2</v>
      </c>
      <c r="AK1949">
        <v>0.18181818181818199</v>
      </c>
      <c r="AL1949" s="4">
        <v>7</v>
      </c>
      <c r="AM1949">
        <v>0.16666666666666699</v>
      </c>
      <c r="AN1949" s="4">
        <v>4</v>
      </c>
      <c r="AO1949">
        <v>9.5238095238095205E-2</v>
      </c>
      <c r="AP1949" s="4">
        <v>0</v>
      </c>
      <c r="AQ1949">
        <v>0</v>
      </c>
      <c r="AR1949" s="4">
        <v>0</v>
      </c>
      <c r="AS1949">
        <v>0</v>
      </c>
      <c r="AT1949" s="4">
        <v>1</v>
      </c>
      <c r="AU1949" s="4">
        <v>0</v>
      </c>
      <c r="AV1949" s="4">
        <v>1</v>
      </c>
      <c r="AW1949">
        <v>1.65625</v>
      </c>
      <c r="AX1949" s="4">
        <f t="shared" si="30"/>
        <v>32.60377358490566</v>
      </c>
      <c r="AY1949" s="4">
        <v>9</v>
      </c>
      <c r="AZ1949" s="4">
        <v>11.6666666666667</v>
      </c>
    </row>
    <row r="1950" spans="1:52" x14ac:dyDescent="0.25">
      <c r="A1950" s="4">
        <v>2017</v>
      </c>
      <c r="B1950" s="4" t="s">
        <v>410</v>
      </c>
      <c r="C1950" t="s">
        <v>194</v>
      </c>
      <c r="D1950" t="s">
        <v>419</v>
      </c>
      <c r="E1950" t="s">
        <v>917</v>
      </c>
      <c r="F1950" s="4">
        <v>1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-114</v>
      </c>
      <c r="O1950">
        <v>0</v>
      </c>
      <c r="P1950">
        <v>1</v>
      </c>
      <c r="Q1950">
        <v>16</v>
      </c>
      <c r="R1950">
        <v>0</v>
      </c>
      <c r="S1950">
        <v>0</v>
      </c>
      <c r="T1950">
        <v>1</v>
      </c>
      <c r="U1950">
        <v>13</v>
      </c>
      <c r="V1950">
        <v>1</v>
      </c>
      <c r="W1950">
        <v>124</v>
      </c>
      <c r="X1950">
        <v>0</v>
      </c>
      <c r="Y1950">
        <v>0</v>
      </c>
      <c r="Z1950">
        <v>1</v>
      </c>
      <c r="AA1950">
        <v>641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 s="4">
        <v>0</v>
      </c>
      <c r="AI1950">
        <v>0</v>
      </c>
      <c r="AJ1950" s="4">
        <v>0</v>
      </c>
      <c r="AK1950">
        <v>0</v>
      </c>
      <c r="AL1950" s="4">
        <v>0</v>
      </c>
      <c r="AM1950">
        <v>0</v>
      </c>
      <c r="AN1950" s="4">
        <v>0</v>
      </c>
      <c r="AO1950">
        <v>0</v>
      </c>
      <c r="AP1950" s="4">
        <v>0</v>
      </c>
      <c r="AQ1950">
        <v>0</v>
      </c>
      <c r="AR1950" s="4">
        <v>0</v>
      </c>
      <c r="AS1950">
        <v>0</v>
      </c>
      <c r="AT1950" s="4">
        <v>0</v>
      </c>
      <c r="AU1950" s="4">
        <v>0</v>
      </c>
      <c r="AV1950" s="4">
        <v>0</v>
      </c>
      <c r="AW1950">
        <v>1</v>
      </c>
      <c r="AX1950" s="4">
        <f t="shared" si="30"/>
        <v>1</v>
      </c>
      <c r="AY1950" s="4">
        <v>1</v>
      </c>
      <c r="AZ1950" s="4">
        <v>0</v>
      </c>
    </row>
    <row r="1951" spans="1:52" x14ac:dyDescent="0.25">
      <c r="A1951" s="4">
        <v>2017</v>
      </c>
      <c r="B1951" s="4" t="s">
        <v>410</v>
      </c>
      <c r="C1951" t="s">
        <v>194</v>
      </c>
      <c r="D1951" t="s">
        <v>203</v>
      </c>
      <c r="E1951" t="s">
        <v>715</v>
      </c>
      <c r="F1951" s="4">
        <v>95</v>
      </c>
      <c r="G1951">
        <v>11</v>
      </c>
      <c r="H1951">
        <v>3.4545454545454501</v>
      </c>
      <c r="I1951">
        <v>95</v>
      </c>
      <c r="J1951">
        <v>5.4210526315789496</v>
      </c>
      <c r="K1951">
        <v>2</v>
      </c>
      <c r="L1951">
        <v>2.1052631578947399E-2</v>
      </c>
      <c r="M1951">
        <v>68</v>
      </c>
      <c r="N1951">
        <v>5049.3297872340399</v>
      </c>
      <c r="O1951">
        <v>0.71578947368421098</v>
      </c>
      <c r="P1951">
        <v>82</v>
      </c>
      <c r="Q1951">
        <v>23.707317073170699</v>
      </c>
      <c r="R1951">
        <v>21</v>
      </c>
      <c r="S1951">
        <v>49.476190476190503</v>
      </c>
      <c r="T1951">
        <v>51</v>
      </c>
      <c r="U1951">
        <v>116.529411764706</v>
      </c>
      <c r="V1951">
        <v>48</v>
      </c>
      <c r="W1951">
        <v>27.8541666666667</v>
      </c>
      <c r="X1951">
        <v>43</v>
      </c>
      <c r="Y1951">
        <v>138.93023255814001</v>
      </c>
      <c r="Z1951">
        <v>49</v>
      </c>
      <c r="AA1951">
        <v>426.34693877551001</v>
      </c>
      <c r="AB1951">
        <v>44</v>
      </c>
      <c r="AC1951">
        <v>179.34090909090901</v>
      </c>
      <c r="AD1951">
        <v>0.46315789473684199</v>
      </c>
      <c r="AE1951">
        <v>5</v>
      </c>
      <c r="AF1951">
        <v>48.6</v>
      </c>
      <c r="AG1951">
        <v>0.11363636363636399</v>
      </c>
      <c r="AH1951" s="4">
        <v>29</v>
      </c>
      <c r="AI1951">
        <v>0.59183673469387799</v>
      </c>
      <c r="AJ1951" s="4">
        <v>6</v>
      </c>
      <c r="AK1951">
        <v>0.122448979591837</v>
      </c>
      <c r="AL1951" s="4">
        <v>17</v>
      </c>
      <c r="AM1951">
        <v>0.38636363636363602</v>
      </c>
      <c r="AN1951" s="4">
        <v>1</v>
      </c>
      <c r="AO1951">
        <v>2.27272727272727E-2</v>
      </c>
      <c r="AP1951" s="4">
        <v>0</v>
      </c>
      <c r="AQ1951">
        <v>0</v>
      </c>
      <c r="AR1951" s="4">
        <v>0</v>
      </c>
      <c r="AS1951">
        <v>0</v>
      </c>
      <c r="AT1951" s="4">
        <v>0</v>
      </c>
      <c r="AU1951" s="4">
        <v>0</v>
      </c>
      <c r="AV1951" s="4">
        <v>0</v>
      </c>
      <c r="AW1951">
        <v>2.375</v>
      </c>
      <c r="AX1951" s="4">
        <f t="shared" si="30"/>
        <v>40</v>
      </c>
      <c r="AY1951" s="4">
        <v>51</v>
      </c>
      <c r="AZ1951" s="4">
        <v>16.745098039215701</v>
      </c>
    </row>
    <row r="1952" spans="1:52" x14ac:dyDescent="0.25">
      <c r="A1952" s="4">
        <v>2017</v>
      </c>
      <c r="B1952" s="4" t="s">
        <v>410</v>
      </c>
      <c r="C1952" t="s">
        <v>194</v>
      </c>
      <c r="D1952" t="s">
        <v>235</v>
      </c>
      <c r="E1952" t="s">
        <v>746</v>
      </c>
      <c r="F1952" s="4">
        <v>1</v>
      </c>
      <c r="G1952">
        <v>0</v>
      </c>
      <c r="H1952">
        <v>0</v>
      </c>
      <c r="I1952">
        <v>1</v>
      </c>
      <c r="J1952">
        <v>4</v>
      </c>
      <c r="K1952">
        <v>0</v>
      </c>
      <c r="L1952">
        <v>0</v>
      </c>
      <c r="M1952">
        <v>1</v>
      </c>
      <c r="N1952">
        <v>8956</v>
      </c>
      <c r="O1952">
        <v>1</v>
      </c>
      <c r="P1952">
        <v>1</v>
      </c>
      <c r="Q1952">
        <v>9</v>
      </c>
      <c r="R1952">
        <v>1</v>
      </c>
      <c r="S1952">
        <v>46</v>
      </c>
      <c r="T1952">
        <v>0</v>
      </c>
      <c r="U1952">
        <v>0</v>
      </c>
      <c r="V1952">
        <v>0</v>
      </c>
      <c r="W1952">
        <v>0</v>
      </c>
      <c r="X1952">
        <v>1</v>
      </c>
      <c r="Y1952">
        <v>211</v>
      </c>
      <c r="Z1952">
        <v>0</v>
      </c>
      <c r="AA1952">
        <v>0</v>
      </c>
      <c r="AB1952">
        <v>1</v>
      </c>
      <c r="AC1952">
        <v>243</v>
      </c>
      <c r="AD1952">
        <v>1</v>
      </c>
      <c r="AE1952">
        <v>0</v>
      </c>
      <c r="AF1952">
        <v>0</v>
      </c>
      <c r="AG1952">
        <v>0</v>
      </c>
      <c r="AH1952" s="4">
        <v>0</v>
      </c>
      <c r="AI1952">
        <v>0</v>
      </c>
      <c r="AJ1952" s="4">
        <v>0</v>
      </c>
      <c r="AK1952">
        <v>0</v>
      </c>
      <c r="AL1952" s="4">
        <v>0</v>
      </c>
      <c r="AM1952">
        <v>0</v>
      </c>
      <c r="AN1952" s="4">
        <v>1</v>
      </c>
      <c r="AO1952">
        <v>1</v>
      </c>
      <c r="AP1952" s="4">
        <v>0</v>
      </c>
      <c r="AQ1952">
        <v>0</v>
      </c>
      <c r="AR1952" s="4">
        <v>0</v>
      </c>
      <c r="AS1952">
        <v>0</v>
      </c>
      <c r="AT1952" s="4">
        <v>0</v>
      </c>
      <c r="AU1952" s="4">
        <v>0</v>
      </c>
      <c r="AV1952" s="4">
        <v>0</v>
      </c>
      <c r="AW1952">
        <v>1</v>
      </c>
      <c r="AX1952" s="4">
        <f t="shared" si="30"/>
        <v>1</v>
      </c>
      <c r="AY1952" s="4">
        <v>0</v>
      </c>
      <c r="AZ1952" s="4">
        <v>0</v>
      </c>
    </row>
    <row r="1953" spans="1:52" x14ac:dyDescent="0.25">
      <c r="A1953" s="4">
        <v>2017</v>
      </c>
      <c r="B1953" s="4" t="s">
        <v>410</v>
      </c>
      <c r="C1953" t="s">
        <v>194</v>
      </c>
      <c r="D1953" t="s">
        <v>204</v>
      </c>
      <c r="E1953" t="s">
        <v>716</v>
      </c>
      <c r="F1953" s="4">
        <v>92</v>
      </c>
      <c r="G1953">
        <v>9</v>
      </c>
      <c r="H1953">
        <v>7.8888888888888902</v>
      </c>
      <c r="I1953">
        <v>92</v>
      </c>
      <c r="J1953">
        <v>4.5978260869565197</v>
      </c>
      <c r="K1953">
        <v>2</v>
      </c>
      <c r="L1953">
        <v>2.1739130434782601E-2</v>
      </c>
      <c r="M1953">
        <v>48</v>
      </c>
      <c r="N1953">
        <v>3241.0449438202199</v>
      </c>
      <c r="O1953">
        <v>0.52173913043478304</v>
      </c>
      <c r="P1953">
        <v>65</v>
      </c>
      <c r="Q1953">
        <v>46.0461538461538</v>
      </c>
      <c r="R1953">
        <v>42</v>
      </c>
      <c r="S1953">
        <v>48.642857142857103</v>
      </c>
      <c r="T1953">
        <v>18</v>
      </c>
      <c r="U1953">
        <v>138.055555555556</v>
      </c>
      <c r="V1953">
        <v>19</v>
      </c>
      <c r="W1953">
        <v>61.7368421052632</v>
      </c>
      <c r="X1953">
        <v>69</v>
      </c>
      <c r="Y1953">
        <v>156.695652173913</v>
      </c>
      <c r="Z1953">
        <v>21</v>
      </c>
      <c r="AA1953">
        <v>439.28571428571399</v>
      </c>
      <c r="AB1953">
        <v>71</v>
      </c>
      <c r="AC1953">
        <v>199.464788732394</v>
      </c>
      <c r="AD1953">
        <v>0.77173913043478304</v>
      </c>
      <c r="AE1953">
        <v>8</v>
      </c>
      <c r="AF1953">
        <v>104.125</v>
      </c>
      <c r="AG1953">
        <v>0.11267605633802801</v>
      </c>
      <c r="AH1953" s="4">
        <v>11</v>
      </c>
      <c r="AI1953">
        <v>0.52380952380952395</v>
      </c>
      <c r="AJ1953" s="4">
        <v>7</v>
      </c>
      <c r="AK1953">
        <v>0.33333333333333298</v>
      </c>
      <c r="AL1953" s="4">
        <v>36</v>
      </c>
      <c r="AM1953">
        <v>0.50704225352112697</v>
      </c>
      <c r="AN1953" s="4">
        <v>2</v>
      </c>
      <c r="AO1953">
        <v>2.8169014084507001E-2</v>
      </c>
      <c r="AP1953" s="4">
        <v>0</v>
      </c>
      <c r="AQ1953">
        <v>0</v>
      </c>
      <c r="AR1953" s="4">
        <v>0</v>
      </c>
      <c r="AS1953">
        <v>0</v>
      </c>
      <c r="AT1953" s="4">
        <v>0</v>
      </c>
      <c r="AU1953" s="4">
        <v>0</v>
      </c>
      <c r="AV1953" s="4">
        <v>2</v>
      </c>
      <c r="AW1953">
        <v>1.67272727272727</v>
      </c>
      <c r="AX1953" s="4">
        <f t="shared" si="30"/>
        <v>55.000000000000092</v>
      </c>
      <c r="AY1953" s="4">
        <v>21</v>
      </c>
      <c r="AZ1953" s="4">
        <v>1.9523809523809501</v>
      </c>
    </row>
    <row r="1954" spans="1:52" x14ac:dyDescent="0.25">
      <c r="A1954" s="4">
        <v>2017</v>
      </c>
      <c r="B1954" s="4" t="s">
        <v>410</v>
      </c>
      <c r="C1954" t="s">
        <v>194</v>
      </c>
      <c r="D1954" t="s">
        <v>220</v>
      </c>
      <c r="E1954" t="s">
        <v>627</v>
      </c>
      <c r="F1954" s="4">
        <v>10</v>
      </c>
      <c r="G1954">
        <v>1</v>
      </c>
      <c r="H1954">
        <v>6</v>
      </c>
      <c r="I1954">
        <v>10</v>
      </c>
      <c r="J1954">
        <v>8.1</v>
      </c>
      <c r="K1954">
        <v>0</v>
      </c>
      <c r="L1954">
        <v>0</v>
      </c>
      <c r="M1954">
        <v>10</v>
      </c>
      <c r="N1954">
        <v>4580.5</v>
      </c>
      <c r="O1954">
        <v>1</v>
      </c>
      <c r="P1954">
        <v>3</v>
      </c>
      <c r="Q1954">
        <v>17.3333333333333</v>
      </c>
      <c r="R1954">
        <v>2</v>
      </c>
      <c r="S1954">
        <v>24.5</v>
      </c>
      <c r="T1954">
        <v>1</v>
      </c>
      <c r="U1954">
        <v>199</v>
      </c>
      <c r="V1954">
        <v>0</v>
      </c>
      <c r="W1954">
        <v>0</v>
      </c>
      <c r="X1954">
        <v>8</v>
      </c>
      <c r="Y1954">
        <v>13.375</v>
      </c>
      <c r="Z1954">
        <v>1</v>
      </c>
      <c r="AA1954">
        <v>274</v>
      </c>
      <c r="AB1954">
        <v>9</v>
      </c>
      <c r="AC1954">
        <v>45.7777777777778</v>
      </c>
      <c r="AD1954">
        <v>0.9</v>
      </c>
      <c r="AE1954">
        <v>6</v>
      </c>
      <c r="AF1954">
        <v>31</v>
      </c>
      <c r="AG1954">
        <v>0.66666666666666696</v>
      </c>
      <c r="AH1954" s="4">
        <v>0</v>
      </c>
      <c r="AI1954">
        <v>0</v>
      </c>
      <c r="AJ1954" s="4">
        <v>0</v>
      </c>
      <c r="AK1954">
        <v>0</v>
      </c>
      <c r="AL1954" s="4">
        <v>0</v>
      </c>
      <c r="AM1954">
        <v>0</v>
      </c>
      <c r="AN1954" s="4">
        <v>0</v>
      </c>
      <c r="AO1954">
        <v>0</v>
      </c>
      <c r="AP1954" s="4">
        <v>0</v>
      </c>
      <c r="AQ1954">
        <v>0</v>
      </c>
      <c r="AR1954" s="4">
        <v>0</v>
      </c>
      <c r="AS1954">
        <v>0</v>
      </c>
      <c r="AT1954" s="4">
        <v>0</v>
      </c>
      <c r="AU1954" s="4">
        <v>0</v>
      </c>
      <c r="AV1954" s="4">
        <v>0</v>
      </c>
      <c r="AW1954">
        <v>1.4285714285714299</v>
      </c>
      <c r="AX1954" s="4">
        <f t="shared" si="30"/>
        <v>6.9999999999999929</v>
      </c>
      <c r="AY1954" s="4">
        <v>1</v>
      </c>
      <c r="AZ1954" s="4">
        <v>20</v>
      </c>
    </row>
    <row r="1955" spans="1:52" x14ac:dyDescent="0.25">
      <c r="A1955" s="4">
        <v>2017</v>
      </c>
      <c r="B1955" s="4" t="s">
        <v>410</v>
      </c>
      <c r="C1955" t="s">
        <v>194</v>
      </c>
      <c r="D1955" t="s">
        <v>200</v>
      </c>
      <c r="E1955" t="s">
        <v>712</v>
      </c>
      <c r="F1955" s="4">
        <v>134</v>
      </c>
      <c r="G1955">
        <v>5</v>
      </c>
      <c r="H1955">
        <v>5.8</v>
      </c>
      <c r="I1955">
        <v>131</v>
      </c>
      <c r="J1955">
        <v>2.9160305343511501</v>
      </c>
      <c r="K1955">
        <v>3</v>
      </c>
      <c r="L1955">
        <v>2.2900763358778602E-2</v>
      </c>
      <c r="M1955">
        <v>78</v>
      </c>
      <c r="N1955">
        <v>6017.6101694915296</v>
      </c>
      <c r="O1955">
        <v>0.58208955223880599</v>
      </c>
      <c r="P1955">
        <v>55</v>
      </c>
      <c r="Q1955">
        <v>11.945454545454499</v>
      </c>
      <c r="R1955">
        <v>5</v>
      </c>
      <c r="S1955">
        <v>129.4</v>
      </c>
      <c r="T1955">
        <v>12</v>
      </c>
      <c r="U1955">
        <v>161.833333333333</v>
      </c>
      <c r="V1955">
        <v>12</v>
      </c>
      <c r="W1955">
        <v>27.6666666666667</v>
      </c>
      <c r="X1955">
        <v>113</v>
      </c>
      <c r="Y1955">
        <v>40.265486725663699</v>
      </c>
      <c r="Z1955">
        <v>13</v>
      </c>
      <c r="AA1955">
        <v>343.15384615384602</v>
      </c>
      <c r="AB1955">
        <v>118</v>
      </c>
      <c r="AC1955">
        <v>55.779661016949198</v>
      </c>
      <c r="AD1955">
        <v>0.88059701492537301</v>
      </c>
      <c r="AE1955">
        <v>75</v>
      </c>
      <c r="AF1955">
        <v>33.24</v>
      </c>
      <c r="AG1955">
        <v>0.63559322033898302</v>
      </c>
      <c r="AH1955" s="4">
        <v>5</v>
      </c>
      <c r="AI1955">
        <v>0.38461538461538503</v>
      </c>
      <c r="AJ1955" s="4">
        <v>2</v>
      </c>
      <c r="AK1955">
        <v>0.15384615384615399</v>
      </c>
      <c r="AL1955" s="4">
        <v>10</v>
      </c>
      <c r="AM1955">
        <v>8.4745762711864403E-2</v>
      </c>
      <c r="AN1955" s="4">
        <v>2</v>
      </c>
      <c r="AO1955">
        <v>1.6949152542372899E-2</v>
      </c>
      <c r="AP1955" s="4">
        <v>0</v>
      </c>
      <c r="AQ1955">
        <v>0</v>
      </c>
      <c r="AR1955" s="4">
        <v>0</v>
      </c>
      <c r="AS1955">
        <v>0</v>
      </c>
      <c r="AT1955" s="4">
        <v>3</v>
      </c>
      <c r="AU1955" s="4">
        <v>0</v>
      </c>
      <c r="AV1955" s="4">
        <v>10</v>
      </c>
      <c r="AW1955">
        <v>1.8714285714285701</v>
      </c>
      <c r="AX1955" s="4">
        <f t="shared" si="30"/>
        <v>71.60305343511456</v>
      </c>
      <c r="AY1955" s="4">
        <v>13</v>
      </c>
      <c r="AZ1955" s="4">
        <v>11.692307692307701</v>
      </c>
    </row>
    <row r="1956" spans="1:52" x14ac:dyDescent="0.25">
      <c r="A1956" s="4">
        <v>2017</v>
      </c>
      <c r="B1956" s="4" t="s">
        <v>410</v>
      </c>
      <c r="C1956" t="s">
        <v>194</v>
      </c>
      <c r="D1956" t="s">
        <v>195</v>
      </c>
      <c r="E1956" t="s">
        <v>707</v>
      </c>
      <c r="F1956" s="4">
        <v>510</v>
      </c>
      <c r="G1956">
        <v>63</v>
      </c>
      <c r="H1956">
        <v>1.7936507936507899</v>
      </c>
      <c r="I1956">
        <v>498</v>
      </c>
      <c r="J1956">
        <v>1.91164658634538</v>
      </c>
      <c r="K1956">
        <v>20</v>
      </c>
      <c r="L1956">
        <v>4.0160642570281103E-2</v>
      </c>
      <c r="M1956">
        <v>185</v>
      </c>
      <c r="N1956">
        <v>2335.0765957446802</v>
      </c>
      <c r="O1956">
        <v>0.36274509803921601</v>
      </c>
      <c r="P1956">
        <v>441</v>
      </c>
      <c r="Q1956">
        <v>16.539682539682499</v>
      </c>
      <c r="R1956">
        <v>101</v>
      </c>
      <c r="S1956">
        <v>50.267326732673297</v>
      </c>
      <c r="T1956">
        <v>203</v>
      </c>
      <c r="U1956">
        <v>121.22660098522201</v>
      </c>
      <c r="V1956">
        <v>197</v>
      </c>
      <c r="W1956">
        <v>32.157360406091399</v>
      </c>
      <c r="X1956">
        <v>273</v>
      </c>
      <c r="Y1956">
        <v>118.80952380952399</v>
      </c>
      <c r="Z1956">
        <v>208</v>
      </c>
      <c r="AA1956">
        <v>368.87019230769198</v>
      </c>
      <c r="AB1956">
        <v>284</v>
      </c>
      <c r="AC1956">
        <v>160.19718309859201</v>
      </c>
      <c r="AD1956">
        <v>0.55686274509803901</v>
      </c>
      <c r="AE1956">
        <v>24</v>
      </c>
      <c r="AF1956">
        <v>79.625</v>
      </c>
      <c r="AG1956">
        <v>8.42105263157895E-2</v>
      </c>
      <c r="AH1956" s="4">
        <v>146</v>
      </c>
      <c r="AI1956">
        <v>0.70192307692307698</v>
      </c>
      <c r="AJ1956" s="4">
        <v>36</v>
      </c>
      <c r="AK1956">
        <v>0.17307692307692299</v>
      </c>
      <c r="AL1956" s="4">
        <v>127</v>
      </c>
      <c r="AM1956">
        <v>0.44718309859154898</v>
      </c>
      <c r="AN1956" s="4">
        <v>15</v>
      </c>
      <c r="AO1956">
        <v>5.2816901408450703E-2</v>
      </c>
      <c r="AP1956" s="4">
        <v>2</v>
      </c>
      <c r="AQ1956">
        <v>3.9215686274509803E-3</v>
      </c>
      <c r="AR1956" s="4">
        <v>0</v>
      </c>
      <c r="AS1956">
        <v>0</v>
      </c>
      <c r="AT1956" s="4">
        <v>0</v>
      </c>
      <c r="AU1956" s="4">
        <v>0</v>
      </c>
      <c r="AV1956" s="4">
        <v>1</v>
      </c>
      <c r="AW1956">
        <v>2.6288659793814402</v>
      </c>
      <c r="AX1956" s="4">
        <f t="shared" si="30"/>
        <v>194.00000000000023</v>
      </c>
      <c r="AY1956" s="4">
        <v>203</v>
      </c>
      <c r="AZ1956" s="4">
        <v>5.0738916256157598</v>
      </c>
    </row>
    <row r="1957" spans="1:52" x14ac:dyDescent="0.25">
      <c r="A1957" s="4">
        <v>2017</v>
      </c>
      <c r="B1957" s="4" t="s">
        <v>410</v>
      </c>
      <c r="C1957" t="s">
        <v>194</v>
      </c>
      <c r="D1957" t="s">
        <v>196</v>
      </c>
      <c r="E1957" t="s">
        <v>708</v>
      </c>
      <c r="F1957" s="4">
        <v>285</v>
      </c>
      <c r="G1957">
        <v>53</v>
      </c>
      <c r="H1957">
        <v>2.4905660377358498</v>
      </c>
      <c r="I1957">
        <v>278</v>
      </c>
      <c r="J1957">
        <v>3.5395683453237399</v>
      </c>
      <c r="K1957">
        <v>8</v>
      </c>
      <c r="L1957">
        <v>2.8776978417266199E-2</v>
      </c>
      <c r="M1957">
        <v>31</v>
      </c>
      <c r="N1957">
        <v>81.588461538461502</v>
      </c>
      <c r="O1957">
        <v>0.10877192982456101</v>
      </c>
      <c r="P1957">
        <v>261</v>
      </c>
      <c r="Q1957">
        <v>17.007662835249</v>
      </c>
      <c r="R1957">
        <v>88</v>
      </c>
      <c r="S1957">
        <v>38.261363636363598</v>
      </c>
      <c r="T1957">
        <v>132</v>
      </c>
      <c r="U1957">
        <v>131.84090909090901</v>
      </c>
      <c r="V1957">
        <v>128</v>
      </c>
      <c r="W1957">
        <v>17.8046875</v>
      </c>
      <c r="X1957">
        <v>128</v>
      </c>
      <c r="Y1957">
        <v>152.953125</v>
      </c>
      <c r="Z1957">
        <v>137</v>
      </c>
      <c r="AA1957">
        <v>363.84671532846698</v>
      </c>
      <c r="AB1957">
        <v>138</v>
      </c>
      <c r="AC1957">
        <v>207.60869565217399</v>
      </c>
      <c r="AD1957">
        <v>0.48421052631578998</v>
      </c>
      <c r="AE1957">
        <v>7</v>
      </c>
      <c r="AF1957">
        <v>111.142857142857</v>
      </c>
      <c r="AG1957">
        <v>0.05</v>
      </c>
      <c r="AH1957" s="4">
        <v>99</v>
      </c>
      <c r="AI1957">
        <v>0.72262773722627704</v>
      </c>
      <c r="AJ1957" s="4">
        <v>23</v>
      </c>
      <c r="AK1957">
        <v>0.167883211678832</v>
      </c>
      <c r="AL1957" s="4">
        <v>81</v>
      </c>
      <c r="AM1957">
        <v>0.58695652173913104</v>
      </c>
      <c r="AN1957" s="4">
        <v>11</v>
      </c>
      <c r="AO1957">
        <v>7.9710144927536197E-2</v>
      </c>
      <c r="AP1957" s="4">
        <v>1</v>
      </c>
      <c r="AQ1957">
        <v>3.5087719298245602E-3</v>
      </c>
      <c r="AR1957" s="4">
        <v>0</v>
      </c>
      <c r="AS1957">
        <v>0</v>
      </c>
      <c r="AT1957" s="4">
        <v>0</v>
      </c>
      <c r="AU1957" s="4">
        <v>0</v>
      </c>
      <c r="AV1957" s="4">
        <v>3</v>
      </c>
      <c r="AW1957">
        <v>2.0652173913043499</v>
      </c>
      <c r="AX1957" s="4">
        <f t="shared" si="30"/>
        <v>137.99999999999986</v>
      </c>
      <c r="AY1957" s="4">
        <v>130</v>
      </c>
      <c r="AZ1957" s="4">
        <v>5.0076923076923103</v>
      </c>
    </row>
    <row r="1958" spans="1:52" x14ac:dyDescent="0.25">
      <c r="A1958" s="4">
        <v>2017</v>
      </c>
      <c r="B1958" s="4" t="s">
        <v>410</v>
      </c>
      <c r="C1958" t="s">
        <v>194</v>
      </c>
      <c r="D1958" t="s">
        <v>196</v>
      </c>
      <c r="E1958" t="s">
        <v>708</v>
      </c>
      <c r="F1958" s="4">
        <v>1</v>
      </c>
      <c r="G1958">
        <v>0</v>
      </c>
      <c r="H1958">
        <v>0</v>
      </c>
      <c r="I1958">
        <v>1</v>
      </c>
      <c r="J1958">
        <v>12</v>
      </c>
      <c r="K1958">
        <v>0</v>
      </c>
      <c r="L1958">
        <v>0</v>
      </c>
      <c r="M1958">
        <v>0</v>
      </c>
      <c r="N1958">
        <v>26</v>
      </c>
      <c r="O1958">
        <v>0</v>
      </c>
      <c r="P1958">
        <v>1</v>
      </c>
      <c r="Q1958">
        <v>14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</v>
      </c>
      <c r="Y1958">
        <v>69</v>
      </c>
      <c r="Z1958">
        <v>0</v>
      </c>
      <c r="AA1958">
        <v>0</v>
      </c>
      <c r="AB1958">
        <v>1</v>
      </c>
      <c r="AC1958">
        <v>97</v>
      </c>
      <c r="AD1958">
        <v>1</v>
      </c>
      <c r="AE1958">
        <v>0</v>
      </c>
      <c r="AF1958">
        <v>0</v>
      </c>
      <c r="AG1958">
        <v>0</v>
      </c>
      <c r="AH1958" s="4">
        <v>0</v>
      </c>
      <c r="AI1958">
        <v>0</v>
      </c>
      <c r="AJ1958" s="4">
        <v>0</v>
      </c>
      <c r="AK1958">
        <v>0</v>
      </c>
      <c r="AL1958" s="4">
        <v>0</v>
      </c>
      <c r="AM1958">
        <v>0</v>
      </c>
      <c r="AN1958" s="4">
        <v>1</v>
      </c>
      <c r="AO1958">
        <v>1</v>
      </c>
      <c r="AP1958" s="4">
        <v>0</v>
      </c>
      <c r="AQ1958">
        <v>0</v>
      </c>
      <c r="AR1958" s="4">
        <v>0</v>
      </c>
      <c r="AS1958">
        <v>0</v>
      </c>
      <c r="AT1958" s="4">
        <v>0</v>
      </c>
      <c r="AU1958" s="4">
        <v>0</v>
      </c>
      <c r="AV1958" s="4">
        <v>0</v>
      </c>
      <c r="AW1958">
        <v>1</v>
      </c>
      <c r="AX1958" s="4">
        <f t="shared" si="30"/>
        <v>1</v>
      </c>
      <c r="AY1958" s="4">
        <v>0</v>
      </c>
      <c r="AZ1958" s="4">
        <v>0</v>
      </c>
    </row>
    <row r="1959" spans="1:52" x14ac:dyDescent="0.25">
      <c r="A1959" s="4">
        <v>2017</v>
      </c>
      <c r="B1959" s="4" t="s">
        <v>410</v>
      </c>
      <c r="C1959" t="s">
        <v>194</v>
      </c>
      <c r="D1959" t="s">
        <v>288</v>
      </c>
      <c r="E1959" t="s">
        <v>794</v>
      </c>
      <c r="F1959" s="4">
        <v>1</v>
      </c>
      <c r="G1959">
        <v>0</v>
      </c>
      <c r="H1959">
        <v>0</v>
      </c>
      <c r="I1959">
        <v>1</v>
      </c>
      <c r="J1959">
        <v>16</v>
      </c>
      <c r="K1959">
        <v>0</v>
      </c>
      <c r="L1959">
        <v>0</v>
      </c>
      <c r="M1959">
        <v>0</v>
      </c>
      <c r="N1959">
        <v>95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62</v>
      </c>
      <c r="Z1959">
        <v>0</v>
      </c>
      <c r="AA1959">
        <v>0</v>
      </c>
      <c r="AB1959">
        <v>1</v>
      </c>
      <c r="AC1959">
        <v>104</v>
      </c>
      <c r="AD1959">
        <v>1</v>
      </c>
      <c r="AE1959">
        <v>0</v>
      </c>
      <c r="AF1959">
        <v>0</v>
      </c>
      <c r="AG1959">
        <v>0</v>
      </c>
      <c r="AH1959" s="4">
        <v>0</v>
      </c>
      <c r="AI1959">
        <v>0</v>
      </c>
      <c r="AJ1959" s="4">
        <v>0</v>
      </c>
      <c r="AK1959">
        <v>0</v>
      </c>
      <c r="AL1959" s="4">
        <v>0</v>
      </c>
      <c r="AM1959">
        <v>0</v>
      </c>
      <c r="AN1959" s="4">
        <v>0</v>
      </c>
      <c r="AO1959">
        <v>0</v>
      </c>
      <c r="AP1959" s="4">
        <v>0</v>
      </c>
      <c r="AQ1959">
        <v>0</v>
      </c>
      <c r="AR1959" s="4">
        <v>0</v>
      </c>
      <c r="AS1959">
        <v>0</v>
      </c>
      <c r="AT1959" s="4">
        <v>0</v>
      </c>
      <c r="AU1959" s="4">
        <v>0</v>
      </c>
      <c r="AV1959" s="4">
        <v>0</v>
      </c>
      <c r="AW1959">
        <v>1</v>
      </c>
      <c r="AX1959" s="4">
        <f t="shared" si="30"/>
        <v>1</v>
      </c>
      <c r="AY1959" s="4">
        <v>0</v>
      </c>
      <c r="AZ1959" s="4">
        <v>0</v>
      </c>
    </row>
    <row r="1960" spans="1:52" x14ac:dyDescent="0.25">
      <c r="A1960" s="4">
        <v>2017</v>
      </c>
      <c r="B1960" s="4" t="s">
        <v>410</v>
      </c>
      <c r="C1960" t="s">
        <v>194</v>
      </c>
      <c r="D1960" t="s">
        <v>224</v>
      </c>
      <c r="E1960" t="s">
        <v>735</v>
      </c>
      <c r="F1960" s="4">
        <v>140</v>
      </c>
      <c r="G1960">
        <v>24</v>
      </c>
      <c r="H1960">
        <v>3.7083333333333299</v>
      </c>
      <c r="I1960">
        <v>139</v>
      </c>
      <c r="J1960">
        <v>5</v>
      </c>
      <c r="K1960">
        <v>2</v>
      </c>
      <c r="L1960">
        <v>1.4388489208633099E-2</v>
      </c>
      <c r="M1960">
        <v>71</v>
      </c>
      <c r="N1960">
        <v>2908.7246376811599</v>
      </c>
      <c r="O1960">
        <v>0.50714285714285701</v>
      </c>
      <c r="P1960">
        <v>107</v>
      </c>
      <c r="Q1960">
        <v>24.869158878504699</v>
      </c>
      <c r="R1960">
        <v>31</v>
      </c>
      <c r="S1960">
        <v>34.096774193548399</v>
      </c>
      <c r="T1960">
        <v>48</v>
      </c>
      <c r="U1960">
        <v>144.041666666667</v>
      </c>
      <c r="V1960">
        <v>41</v>
      </c>
      <c r="W1960">
        <v>24.390243902439</v>
      </c>
      <c r="X1960">
        <v>85</v>
      </c>
      <c r="Y1960">
        <v>95.870588235294093</v>
      </c>
      <c r="Z1960">
        <v>49</v>
      </c>
      <c r="AA1960">
        <v>298.77551020408202</v>
      </c>
      <c r="AB1960">
        <v>89</v>
      </c>
      <c r="AC1960">
        <v>126.25842696629201</v>
      </c>
      <c r="AD1960">
        <v>0.63571428571428601</v>
      </c>
      <c r="AE1960">
        <v>33</v>
      </c>
      <c r="AF1960">
        <v>52.363636363636402</v>
      </c>
      <c r="AG1960">
        <v>0.37078651685393299</v>
      </c>
      <c r="AH1960" s="4">
        <v>33</v>
      </c>
      <c r="AI1960">
        <v>0.67346938775510201</v>
      </c>
      <c r="AJ1960" s="4">
        <v>6</v>
      </c>
      <c r="AK1960">
        <v>0.122448979591837</v>
      </c>
      <c r="AL1960" s="4">
        <v>25</v>
      </c>
      <c r="AM1960">
        <v>0.28089887640449401</v>
      </c>
      <c r="AN1960" s="4">
        <v>3</v>
      </c>
      <c r="AO1960">
        <v>3.3707865168539297E-2</v>
      </c>
      <c r="AP1960" s="4">
        <v>1</v>
      </c>
      <c r="AQ1960">
        <v>7.14285714285714E-3</v>
      </c>
      <c r="AR1960" s="4">
        <v>0</v>
      </c>
      <c r="AS1960">
        <v>0</v>
      </c>
      <c r="AT1960" s="4">
        <v>1</v>
      </c>
      <c r="AU1960" s="4">
        <v>0</v>
      </c>
      <c r="AV1960" s="4">
        <v>1</v>
      </c>
      <c r="AW1960">
        <v>1.82894736842105</v>
      </c>
      <c r="AX1960" s="4">
        <f t="shared" si="30"/>
        <v>76.546762589928164</v>
      </c>
      <c r="AY1960" s="4">
        <v>49</v>
      </c>
      <c r="AZ1960" s="4">
        <v>48.6938775510204</v>
      </c>
    </row>
    <row r="1961" spans="1:52" x14ac:dyDescent="0.25">
      <c r="A1961" s="4">
        <v>2017</v>
      </c>
      <c r="B1961" s="4" t="s">
        <v>410</v>
      </c>
      <c r="C1961" t="s">
        <v>194</v>
      </c>
      <c r="D1961" t="s">
        <v>218</v>
      </c>
      <c r="E1961" t="s">
        <v>730</v>
      </c>
      <c r="F1961" s="4">
        <v>14</v>
      </c>
      <c r="G1961">
        <v>0</v>
      </c>
      <c r="H1961">
        <v>0</v>
      </c>
      <c r="I1961">
        <v>14</v>
      </c>
      <c r="J1961">
        <v>4.4285714285714297</v>
      </c>
      <c r="K1961">
        <v>0</v>
      </c>
      <c r="L1961">
        <v>0</v>
      </c>
      <c r="M1961">
        <v>0</v>
      </c>
      <c r="N1961">
        <v>153</v>
      </c>
      <c r="O1961">
        <v>0</v>
      </c>
      <c r="P1961">
        <v>14</v>
      </c>
      <c r="Q1961">
        <v>9.0714285714285694</v>
      </c>
      <c r="R1961">
        <v>9</v>
      </c>
      <c r="S1961">
        <v>30.7777777777778</v>
      </c>
      <c r="T1961">
        <v>3</v>
      </c>
      <c r="U1961">
        <v>138.333333333333</v>
      </c>
      <c r="V1961">
        <v>3</v>
      </c>
      <c r="W1961">
        <v>4.3333333333333304</v>
      </c>
      <c r="X1961">
        <v>11</v>
      </c>
      <c r="Y1961">
        <v>88.181818181818201</v>
      </c>
      <c r="Z1961">
        <v>3</v>
      </c>
      <c r="AA1961">
        <v>209</v>
      </c>
      <c r="AB1961">
        <v>11</v>
      </c>
      <c r="AC1961">
        <v>113.181818181818</v>
      </c>
      <c r="AD1961">
        <v>0.78571428571428603</v>
      </c>
      <c r="AE1961">
        <v>4</v>
      </c>
      <c r="AF1961">
        <v>76.75</v>
      </c>
      <c r="AG1961">
        <v>0.36363636363636398</v>
      </c>
      <c r="AH1961" s="4">
        <v>3</v>
      </c>
      <c r="AI1961">
        <v>1</v>
      </c>
      <c r="AJ1961" s="4">
        <v>0</v>
      </c>
      <c r="AK1961">
        <v>0</v>
      </c>
      <c r="AL1961" s="4">
        <v>1</v>
      </c>
      <c r="AM1961">
        <v>9.0909090909090898E-2</v>
      </c>
      <c r="AN1961" s="4">
        <v>1</v>
      </c>
      <c r="AO1961">
        <v>9.0909090909090898E-2</v>
      </c>
      <c r="AP1961" s="4">
        <v>0</v>
      </c>
      <c r="AQ1961">
        <v>0</v>
      </c>
      <c r="AR1961" s="4">
        <v>0</v>
      </c>
      <c r="AS1961">
        <v>0</v>
      </c>
      <c r="AT1961" s="4">
        <v>0</v>
      </c>
      <c r="AU1961" s="4">
        <v>0</v>
      </c>
      <c r="AV1961" s="4">
        <v>0</v>
      </c>
      <c r="AW1961">
        <v>1.27272727272727</v>
      </c>
      <c r="AX1961" s="4">
        <f t="shared" si="30"/>
        <v>11.000000000000023</v>
      </c>
      <c r="AY1961" s="4">
        <v>3</v>
      </c>
      <c r="AZ1961" s="4">
        <v>22.3333333333333</v>
      </c>
    </row>
    <row r="1962" spans="1:52" x14ac:dyDescent="0.25">
      <c r="A1962" s="4">
        <v>2017</v>
      </c>
      <c r="B1962" s="4" t="s">
        <v>410</v>
      </c>
      <c r="C1962" t="s">
        <v>194</v>
      </c>
      <c r="D1962" t="s">
        <v>420</v>
      </c>
      <c r="E1962" t="s">
        <v>918</v>
      </c>
      <c r="F1962" s="4">
        <v>50</v>
      </c>
      <c r="G1962">
        <v>9</v>
      </c>
      <c r="H1962">
        <v>1.7777777777777799</v>
      </c>
      <c r="I1962">
        <v>50</v>
      </c>
      <c r="J1962">
        <v>4.12</v>
      </c>
      <c r="K1962">
        <v>0</v>
      </c>
      <c r="L1962">
        <v>0</v>
      </c>
      <c r="M1962">
        <v>15</v>
      </c>
      <c r="N1962">
        <v>975.97872340425499</v>
      </c>
      <c r="O1962">
        <v>0.3</v>
      </c>
      <c r="P1962">
        <v>50</v>
      </c>
      <c r="Q1962">
        <v>15.7</v>
      </c>
      <c r="R1962">
        <v>17</v>
      </c>
      <c r="S1962">
        <v>60.588235294117602</v>
      </c>
      <c r="T1962">
        <v>19</v>
      </c>
      <c r="U1962">
        <v>169.947368421053</v>
      </c>
      <c r="V1962">
        <v>13</v>
      </c>
      <c r="W1962">
        <v>10.153846153846199</v>
      </c>
      <c r="X1962">
        <v>30</v>
      </c>
      <c r="Y1962">
        <v>199.13333333333301</v>
      </c>
      <c r="Z1962">
        <v>18</v>
      </c>
      <c r="AA1962">
        <v>363.66666666666703</v>
      </c>
      <c r="AB1962">
        <v>31</v>
      </c>
      <c r="AC1962">
        <v>243.870967741935</v>
      </c>
      <c r="AD1962">
        <v>0.62</v>
      </c>
      <c r="AE1962">
        <v>0</v>
      </c>
      <c r="AF1962">
        <v>0</v>
      </c>
      <c r="AG1962">
        <v>0</v>
      </c>
      <c r="AH1962" s="4">
        <v>16</v>
      </c>
      <c r="AI1962">
        <v>0.88888888888888895</v>
      </c>
      <c r="AJ1962" s="4">
        <v>2</v>
      </c>
      <c r="AK1962">
        <v>0.11111111111111099</v>
      </c>
      <c r="AL1962" s="4">
        <v>15</v>
      </c>
      <c r="AM1962">
        <v>0.483870967741936</v>
      </c>
      <c r="AN1962" s="4">
        <v>2</v>
      </c>
      <c r="AO1962">
        <v>6.4516129032258104E-2</v>
      </c>
      <c r="AP1962" s="4">
        <v>1</v>
      </c>
      <c r="AQ1962">
        <v>0.02</v>
      </c>
      <c r="AR1962" s="4">
        <v>0</v>
      </c>
      <c r="AS1962">
        <v>0</v>
      </c>
      <c r="AT1962" s="4">
        <v>0</v>
      </c>
      <c r="AU1962" s="4">
        <v>0</v>
      </c>
      <c r="AV1962" s="4">
        <v>0</v>
      </c>
      <c r="AW1962">
        <v>1.2820512820512799</v>
      </c>
      <c r="AX1962" s="4">
        <f t="shared" si="30"/>
        <v>39.000000000000064</v>
      </c>
      <c r="AY1962" s="4">
        <v>19</v>
      </c>
      <c r="AZ1962" s="4">
        <v>10.210526315789499</v>
      </c>
    </row>
    <row r="1963" spans="1:52" x14ac:dyDescent="0.25">
      <c r="A1963" s="4">
        <v>2017</v>
      </c>
      <c r="B1963" s="4" t="s">
        <v>410</v>
      </c>
      <c r="C1963" t="s">
        <v>194</v>
      </c>
      <c r="D1963" t="s">
        <v>213</v>
      </c>
      <c r="E1963" t="s">
        <v>725</v>
      </c>
      <c r="F1963" s="4">
        <v>73</v>
      </c>
      <c r="G1963">
        <v>6</v>
      </c>
      <c r="H1963">
        <v>8</v>
      </c>
      <c r="I1963">
        <v>71</v>
      </c>
      <c r="J1963">
        <v>3.2676056338028201</v>
      </c>
      <c r="K1963">
        <v>0</v>
      </c>
      <c r="L1963">
        <v>0</v>
      </c>
      <c r="M1963">
        <v>14</v>
      </c>
      <c r="N1963">
        <v>736.27142857142906</v>
      </c>
      <c r="O1963">
        <v>0.19178082191780799</v>
      </c>
      <c r="P1963">
        <v>57</v>
      </c>
      <c r="Q1963">
        <v>14.228070175438599</v>
      </c>
      <c r="R1963">
        <v>21</v>
      </c>
      <c r="S1963">
        <v>30.6666666666667</v>
      </c>
      <c r="T1963">
        <v>17</v>
      </c>
      <c r="U1963">
        <v>102.294117647059</v>
      </c>
      <c r="V1963">
        <v>16</v>
      </c>
      <c r="W1963">
        <v>11.125</v>
      </c>
      <c r="X1963">
        <v>51</v>
      </c>
      <c r="Y1963">
        <v>80.509803921568604</v>
      </c>
      <c r="Z1963">
        <v>18</v>
      </c>
      <c r="AA1963">
        <v>403.88888888888903</v>
      </c>
      <c r="AB1963">
        <v>53</v>
      </c>
      <c r="AC1963">
        <v>101.60377358490599</v>
      </c>
      <c r="AD1963">
        <v>0.72602739726027399</v>
      </c>
      <c r="AE1963">
        <v>17</v>
      </c>
      <c r="AF1963">
        <v>30</v>
      </c>
      <c r="AG1963">
        <v>0.320754716981132</v>
      </c>
      <c r="AH1963" s="4">
        <v>12</v>
      </c>
      <c r="AI1963">
        <v>0.66666666666666696</v>
      </c>
      <c r="AJ1963" s="4">
        <v>3</v>
      </c>
      <c r="AK1963">
        <v>0.16666666666666699</v>
      </c>
      <c r="AL1963" s="4">
        <v>10</v>
      </c>
      <c r="AM1963">
        <v>0.18867924528301899</v>
      </c>
      <c r="AN1963" s="4">
        <v>3</v>
      </c>
      <c r="AO1963">
        <v>5.6603773584905703E-2</v>
      </c>
      <c r="AP1963" s="4">
        <v>0</v>
      </c>
      <c r="AQ1963">
        <v>0</v>
      </c>
      <c r="AR1963" s="4">
        <v>0</v>
      </c>
      <c r="AS1963">
        <v>0</v>
      </c>
      <c r="AT1963" s="4">
        <v>0</v>
      </c>
      <c r="AU1963" s="4">
        <v>0</v>
      </c>
      <c r="AV1963" s="4">
        <v>1</v>
      </c>
      <c r="AW1963">
        <v>1.825</v>
      </c>
      <c r="AX1963" s="4">
        <f t="shared" si="30"/>
        <v>40</v>
      </c>
      <c r="AY1963" s="4">
        <v>18</v>
      </c>
      <c r="AZ1963" s="4">
        <v>8.8333333333333304</v>
      </c>
    </row>
    <row r="1964" spans="1:52" x14ac:dyDescent="0.25">
      <c r="A1964" s="4">
        <v>2017</v>
      </c>
      <c r="B1964" s="4" t="s">
        <v>410</v>
      </c>
      <c r="C1964" t="s">
        <v>194</v>
      </c>
      <c r="D1964" t="s">
        <v>209</v>
      </c>
      <c r="E1964" t="s">
        <v>721</v>
      </c>
      <c r="F1964" s="4">
        <v>113</v>
      </c>
      <c r="G1964">
        <v>10</v>
      </c>
      <c r="H1964">
        <v>4.0999999999999996</v>
      </c>
      <c r="I1964">
        <v>113</v>
      </c>
      <c r="J1964">
        <v>5.2212389380530997</v>
      </c>
      <c r="K1964">
        <v>0</v>
      </c>
      <c r="L1964">
        <v>0</v>
      </c>
      <c r="M1964">
        <v>66</v>
      </c>
      <c r="N1964">
        <v>3764.2522522522499</v>
      </c>
      <c r="O1964">
        <v>0.58407079646017701</v>
      </c>
      <c r="P1964">
        <v>87</v>
      </c>
      <c r="Q1964">
        <v>21.045977011494301</v>
      </c>
      <c r="R1964">
        <v>53</v>
      </c>
      <c r="S1964">
        <v>35.056603773584897</v>
      </c>
      <c r="T1964">
        <v>19</v>
      </c>
      <c r="U1964">
        <v>159.894736842105</v>
      </c>
      <c r="V1964">
        <v>18</v>
      </c>
      <c r="W1964">
        <v>12.0555555555556</v>
      </c>
      <c r="X1964">
        <v>94</v>
      </c>
      <c r="Y1964">
        <v>104.13829787234</v>
      </c>
      <c r="Z1964">
        <v>18</v>
      </c>
      <c r="AA1964">
        <v>328.11111111111097</v>
      </c>
      <c r="AB1964">
        <v>94</v>
      </c>
      <c r="AC1964">
        <v>121.723404255319</v>
      </c>
      <c r="AD1964">
        <v>0.83185840707964598</v>
      </c>
      <c r="AE1964">
        <v>20</v>
      </c>
      <c r="AF1964">
        <v>89.65</v>
      </c>
      <c r="AG1964">
        <v>0.21276595744680901</v>
      </c>
      <c r="AH1964" s="4">
        <v>14</v>
      </c>
      <c r="AI1964">
        <v>0.77777777777777801</v>
      </c>
      <c r="AJ1964" s="4">
        <v>7</v>
      </c>
      <c r="AK1964">
        <v>0.38888888888888901</v>
      </c>
      <c r="AL1964" s="4">
        <v>19</v>
      </c>
      <c r="AM1964">
        <v>0.20212765957446799</v>
      </c>
      <c r="AN1964" s="4">
        <v>11</v>
      </c>
      <c r="AO1964">
        <v>0.117021276595745</v>
      </c>
      <c r="AP1964" s="4">
        <v>2</v>
      </c>
      <c r="AQ1964">
        <v>1.7699115044247801E-2</v>
      </c>
      <c r="AR1964" s="4">
        <v>0</v>
      </c>
      <c r="AS1964">
        <v>0</v>
      </c>
      <c r="AT1964" s="4">
        <v>0</v>
      </c>
      <c r="AU1964" s="4">
        <v>0</v>
      </c>
      <c r="AV1964" s="4">
        <v>2</v>
      </c>
      <c r="AW1964">
        <v>1.7384615384615401</v>
      </c>
      <c r="AX1964" s="4">
        <f t="shared" si="30"/>
        <v>64.999999999999943</v>
      </c>
      <c r="AY1964" s="4">
        <v>19</v>
      </c>
      <c r="AZ1964" s="4">
        <v>1.3684210526315801</v>
      </c>
    </row>
    <row r="1965" spans="1:52" x14ac:dyDescent="0.25">
      <c r="A1965" s="4">
        <v>2017</v>
      </c>
      <c r="B1965" s="4" t="s">
        <v>410</v>
      </c>
      <c r="C1965" t="s">
        <v>194</v>
      </c>
      <c r="D1965" t="s">
        <v>211</v>
      </c>
      <c r="E1965" t="s">
        <v>723</v>
      </c>
      <c r="F1965" s="4">
        <v>212</v>
      </c>
      <c r="G1965">
        <v>10</v>
      </c>
      <c r="H1965">
        <v>2.7</v>
      </c>
      <c r="I1965">
        <v>212</v>
      </c>
      <c r="J1965">
        <v>3.1226415094339601</v>
      </c>
      <c r="K1965">
        <v>6</v>
      </c>
      <c r="L1965">
        <v>2.83018867924528E-2</v>
      </c>
      <c r="M1965">
        <v>129</v>
      </c>
      <c r="N1965">
        <v>4992.7128712871299</v>
      </c>
      <c r="O1965">
        <v>0.60849056603773599</v>
      </c>
      <c r="P1965">
        <v>153</v>
      </c>
      <c r="Q1965">
        <v>56.653594771241799</v>
      </c>
      <c r="R1965">
        <v>72</v>
      </c>
      <c r="S1965">
        <v>49.0833333333333</v>
      </c>
      <c r="T1965">
        <v>71</v>
      </c>
      <c r="U1965">
        <v>153.45070422535201</v>
      </c>
      <c r="V1965">
        <v>67</v>
      </c>
      <c r="W1965">
        <v>19.9850746268657</v>
      </c>
      <c r="X1965">
        <v>135</v>
      </c>
      <c r="Y1965">
        <v>106.607407407407</v>
      </c>
      <c r="Z1965">
        <v>68</v>
      </c>
      <c r="AA1965">
        <v>452.42647058823502</v>
      </c>
      <c r="AB1965">
        <v>140</v>
      </c>
      <c r="AC1965">
        <v>138.292857142857</v>
      </c>
      <c r="AD1965">
        <v>0.660377358490566</v>
      </c>
      <c r="AE1965">
        <v>32</v>
      </c>
      <c r="AF1965">
        <v>75.40625</v>
      </c>
      <c r="AG1965">
        <v>0.22857142857142901</v>
      </c>
      <c r="AH1965" s="4">
        <v>49</v>
      </c>
      <c r="AI1965">
        <v>0.72058823529411797</v>
      </c>
      <c r="AJ1965" s="4">
        <v>11</v>
      </c>
      <c r="AK1965">
        <v>0.161764705882353</v>
      </c>
      <c r="AL1965" s="4">
        <v>37</v>
      </c>
      <c r="AM1965">
        <v>0.26428571428571401</v>
      </c>
      <c r="AN1965" s="4">
        <v>20</v>
      </c>
      <c r="AO1965">
        <v>0.14285714285714299</v>
      </c>
      <c r="AP1965" s="4">
        <v>1</v>
      </c>
      <c r="AQ1965">
        <v>4.7169811320754698E-3</v>
      </c>
      <c r="AR1965" s="4">
        <v>0</v>
      </c>
      <c r="AS1965">
        <v>0</v>
      </c>
      <c r="AT1965" s="4">
        <v>0</v>
      </c>
      <c r="AU1965" s="4">
        <v>0</v>
      </c>
      <c r="AV1965" s="4">
        <v>4</v>
      </c>
      <c r="AW1965">
        <v>1.9272727272727299</v>
      </c>
      <c r="AX1965" s="4">
        <f t="shared" si="30"/>
        <v>109.99999999999984</v>
      </c>
      <c r="AY1965" s="4">
        <v>71</v>
      </c>
      <c r="AZ1965" s="4">
        <v>9.3098591549295797</v>
      </c>
    </row>
    <row r="1966" spans="1:52" x14ac:dyDescent="0.25">
      <c r="A1966" s="4">
        <v>2017</v>
      </c>
      <c r="B1966" s="4" t="s">
        <v>410</v>
      </c>
      <c r="C1966" t="s">
        <v>194</v>
      </c>
      <c r="D1966" t="s">
        <v>401</v>
      </c>
      <c r="E1966" t="s">
        <v>898</v>
      </c>
      <c r="F1966" s="4">
        <v>4</v>
      </c>
      <c r="G1966">
        <v>1</v>
      </c>
      <c r="H1966">
        <v>51</v>
      </c>
      <c r="I1966">
        <v>4</v>
      </c>
      <c r="J1966">
        <v>16.25</v>
      </c>
      <c r="K1966">
        <v>0</v>
      </c>
      <c r="L1966">
        <v>0</v>
      </c>
      <c r="M1966">
        <v>4</v>
      </c>
      <c r="N1966">
        <v>1925.75</v>
      </c>
      <c r="O1966">
        <v>1</v>
      </c>
      <c r="P1966">
        <v>4</v>
      </c>
      <c r="Q1966">
        <v>15.75</v>
      </c>
      <c r="R1966">
        <v>1</v>
      </c>
      <c r="S1966">
        <v>23</v>
      </c>
      <c r="T1966">
        <v>3</v>
      </c>
      <c r="U1966">
        <v>276.66666666666703</v>
      </c>
      <c r="V1966">
        <v>2</v>
      </c>
      <c r="W1966">
        <v>21.5</v>
      </c>
      <c r="X1966">
        <v>1</v>
      </c>
      <c r="Y1966">
        <v>186</v>
      </c>
      <c r="Z1966">
        <v>3</v>
      </c>
      <c r="AA1966">
        <v>367.33333333333297</v>
      </c>
      <c r="AB1966">
        <v>1</v>
      </c>
      <c r="AC1966">
        <v>213</v>
      </c>
      <c r="AD1966">
        <v>0.25</v>
      </c>
      <c r="AE1966">
        <v>0</v>
      </c>
      <c r="AF1966">
        <v>0</v>
      </c>
      <c r="AG1966">
        <v>0</v>
      </c>
      <c r="AH1966" s="4">
        <v>3</v>
      </c>
      <c r="AI1966">
        <v>1</v>
      </c>
      <c r="AJ1966" s="4">
        <v>1</v>
      </c>
      <c r="AK1966">
        <v>0.33333333333333298</v>
      </c>
      <c r="AL1966" s="4">
        <v>1</v>
      </c>
      <c r="AM1966">
        <v>1</v>
      </c>
      <c r="AN1966" s="4">
        <v>0</v>
      </c>
      <c r="AO1966">
        <v>0</v>
      </c>
      <c r="AP1966" s="4">
        <v>0</v>
      </c>
      <c r="AQ1966">
        <v>0</v>
      </c>
      <c r="AR1966" s="4">
        <v>0</v>
      </c>
      <c r="AS1966">
        <v>0</v>
      </c>
      <c r="AT1966" s="4">
        <v>0</v>
      </c>
      <c r="AU1966" s="4">
        <v>0</v>
      </c>
      <c r="AV1966" s="4">
        <v>0</v>
      </c>
      <c r="AW1966">
        <v>1</v>
      </c>
      <c r="AX1966" s="4">
        <f t="shared" si="30"/>
        <v>4</v>
      </c>
      <c r="AY1966" s="4">
        <v>3</v>
      </c>
      <c r="AZ1966" s="4">
        <v>5.6666666666666696</v>
      </c>
    </row>
    <row r="1967" spans="1:52" x14ac:dyDescent="0.25">
      <c r="A1967" s="4">
        <v>2017</v>
      </c>
      <c r="B1967" s="4" t="s">
        <v>410</v>
      </c>
      <c r="C1967" t="s">
        <v>194</v>
      </c>
      <c r="D1967" t="s">
        <v>205</v>
      </c>
      <c r="E1967" t="s">
        <v>717</v>
      </c>
      <c r="F1967" s="4">
        <v>65</v>
      </c>
      <c r="G1967">
        <v>4</v>
      </c>
      <c r="H1967">
        <v>6.25</v>
      </c>
      <c r="I1967">
        <v>61</v>
      </c>
      <c r="J1967">
        <v>5.9672131147540997</v>
      </c>
      <c r="K1967">
        <v>0</v>
      </c>
      <c r="L1967">
        <v>0</v>
      </c>
      <c r="M1967">
        <v>41</v>
      </c>
      <c r="N1967">
        <v>1521.9166666666699</v>
      </c>
      <c r="O1967">
        <v>0.63076923076923097</v>
      </c>
      <c r="P1967">
        <v>49</v>
      </c>
      <c r="Q1967">
        <v>17.816326530612201</v>
      </c>
      <c r="R1967">
        <v>9</v>
      </c>
      <c r="S1967">
        <v>33.1111111111111</v>
      </c>
      <c r="T1967">
        <v>5</v>
      </c>
      <c r="U1967">
        <v>173.2</v>
      </c>
      <c r="V1967">
        <v>5</v>
      </c>
      <c r="W1967">
        <v>9.6</v>
      </c>
      <c r="X1967">
        <v>49</v>
      </c>
      <c r="Y1967">
        <v>61.183673469387799</v>
      </c>
      <c r="Z1967">
        <v>5</v>
      </c>
      <c r="AA1967">
        <v>478</v>
      </c>
      <c r="AB1967">
        <v>57</v>
      </c>
      <c r="AC1967">
        <v>85</v>
      </c>
      <c r="AD1967">
        <v>0.87692307692307703</v>
      </c>
      <c r="AE1967">
        <v>33</v>
      </c>
      <c r="AF1967">
        <v>48.454545454545503</v>
      </c>
      <c r="AG1967">
        <v>0.57894736842105299</v>
      </c>
      <c r="AH1967" s="4">
        <v>5</v>
      </c>
      <c r="AI1967">
        <v>1</v>
      </c>
      <c r="AJ1967" s="4">
        <v>1</v>
      </c>
      <c r="AK1967">
        <v>0.2</v>
      </c>
      <c r="AL1967" s="4">
        <v>2</v>
      </c>
      <c r="AM1967">
        <v>3.5087719298245598E-2</v>
      </c>
      <c r="AN1967" s="4">
        <v>3</v>
      </c>
      <c r="AO1967">
        <v>5.2631578947368397E-2</v>
      </c>
      <c r="AP1967" s="4">
        <v>0</v>
      </c>
      <c r="AQ1967">
        <v>0</v>
      </c>
      <c r="AR1967" s="4">
        <v>0</v>
      </c>
      <c r="AS1967">
        <v>0</v>
      </c>
      <c r="AT1967" s="4">
        <v>3</v>
      </c>
      <c r="AU1967" s="4">
        <v>0</v>
      </c>
      <c r="AV1967" s="4">
        <v>9</v>
      </c>
      <c r="AW1967">
        <v>1.47619047619048</v>
      </c>
      <c r="AX1967" s="4">
        <f t="shared" si="30"/>
        <v>44.032258064516014</v>
      </c>
      <c r="AY1967" s="4">
        <v>5</v>
      </c>
      <c r="AZ1967" s="4">
        <v>7.8</v>
      </c>
    </row>
    <row r="1968" spans="1:52" x14ac:dyDescent="0.25">
      <c r="A1968" s="4">
        <v>2017</v>
      </c>
      <c r="B1968" s="4" t="s">
        <v>410</v>
      </c>
      <c r="C1968" t="s">
        <v>194</v>
      </c>
      <c r="D1968" t="s">
        <v>227</v>
      </c>
      <c r="E1968" t="s">
        <v>738</v>
      </c>
      <c r="F1968" s="4">
        <v>72</v>
      </c>
      <c r="G1968">
        <v>11</v>
      </c>
      <c r="H1968">
        <v>3.6363636363636398</v>
      </c>
      <c r="I1968">
        <v>72</v>
      </c>
      <c r="J1968">
        <v>6.5833333333333304</v>
      </c>
      <c r="K1968">
        <v>2</v>
      </c>
      <c r="L1968">
        <v>2.7777777777777801E-2</v>
      </c>
      <c r="M1968">
        <v>6</v>
      </c>
      <c r="N1968">
        <v>244.39436619718299</v>
      </c>
      <c r="O1968">
        <v>8.3333333333333301E-2</v>
      </c>
      <c r="P1968">
        <v>60</v>
      </c>
      <c r="Q1968">
        <v>31.066666666666698</v>
      </c>
      <c r="R1968">
        <v>21</v>
      </c>
      <c r="S1968">
        <v>73.571428571428598</v>
      </c>
      <c r="T1968">
        <v>35</v>
      </c>
      <c r="U1968">
        <v>127</v>
      </c>
      <c r="V1968">
        <v>33</v>
      </c>
      <c r="W1968">
        <v>15.090909090909101</v>
      </c>
      <c r="X1968">
        <v>32</v>
      </c>
      <c r="Y1968">
        <v>117.53125</v>
      </c>
      <c r="Z1968">
        <v>34</v>
      </c>
      <c r="AA1968">
        <v>533.41176470588198</v>
      </c>
      <c r="AB1968">
        <v>36</v>
      </c>
      <c r="AC1968">
        <v>143.888888888889</v>
      </c>
      <c r="AD1968">
        <v>0.5</v>
      </c>
      <c r="AE1968">
        <v>11</v>
      </c>
      <c r="AF1968">
        <v>52.363636363636402</v>
      </c>
      <c r="AG1968">
        <v>0.30555555555555602</v>
      </c>
      <c r="AH1968" s="4">
        <v>22</v>
      </c>
      <c r="AI1968">
        <v>0.64705882352941202</v>
      </c>
      <c r="AJ1968" s="4">
        <v>4</v>
      </c>
      <c r="AK1968">
        <v>0.11764705882352899</v>
      </c>
      <c r="AL1968" s="4">
        <v>14</v>
      </c>
      <c r="AM1968">
        <v>0.38888888888888901</v>
      </c>
      <c r="AN1968" s="4">
        <v>3</v>
      </c>
      <c r="AO1968">
        <v>8.3333333333333301E-2</v>
      </c>
      <c r="AP1968" s="4">
        <v>0</v>
      </c>
      <c r="AQ1968">
        <v>0</v>
      </c>
      <c r="AR1968" s="4">
        <v>0</v>
      </c>
      <c r="AS1968">
        <v>0</v>
      </c>
      <c r="AT1968" s="4">
        <v>0</v>
      </c>
      <c r="AU1968" s="4">
        <v>0</v>
      </c>
      <c r="AV1968" s="4">
        <v>3</v>
      </c>
      <c r="AW1968">
        <v>1.5319148936170199</v>
      </c>
      <c r="AX1968" s="4">
        <f t="shared" si="30"/>
        <v>47.000000000000043</v>
      </c>
      <c r="AY1968" s="4">
        <v>33</v>
      </c>
      <c r="AZ1968" s="4">
        <v>5.2121212121212102</v>
      </c>
    </row>
    <row r="1969" spans="1:52" x14ac:dyDescent="0.25">
      <c r="A1969" s="4">
        <v>2017</v>
      </c>
      <c r="B1969" s="4" t="s">
        <v>410</v>
      </c>
      <c r="C1969" t="s">
        <v>194</v>
      </c>
      <c r="D1969" t="s">
        <v>222</v>
      </c>
      <c r="E1969" t="s">
        <v>733</v>
      </c>
      <c r="F1969" s="4">
        <v>65</v>
      </c>
      <c r="G1969">
        <v>9</v>
      </c>
      <c r="H1969">
        <v>11.1111111111111</v>
      </c>
      <c r="I1969">
        <v>65</v>
      </c>
      <c r="J1969">
        <v>8.3846153846153904</v>
      </c>
      <c r="K1969">
        <v>5</v>
      </c>
      <c r="L1969">
        <v>7.69230769230769E-2</v>
      </c>
      <c r="M1969">
        <v>6</v>
      </c>
      <c r="N1969">
        <v>481.06153846153802</v>
      </c>
      <c r="O1969">
        <v>9.2307692307692299E-2</v>
      </c>
      <c r="P1969">
        <v>52</v>
      </c>
      <c r="Q1969">
        <v>26.692307692307701</v>
      </c>
      <c r="R1969">
        <v>23</v>
      </c>
      <c r="S1969">
        <v>60.826086956521699</v>
      </c>
      <c r="T1969">
        <v>12</v>
      </c>
      <c r="U1969">
        <v>165.5</v>
      </c>
      <c r="V1969">
        <v>9</v>
      </c>
      <c r="W1969">
        <v>7</v>
      </c>
      <c r="X1969">
        <v>47</v>
      </c>
      <c r="Y1969">
        <v>122.08510638297901</v>
      </c>
      <c r="Z1969">
        <v>13</v>
      </c>
      <c r="AA1969">
        <v>506.538461538462</v>
      </c>
      <c r="AB1969">
        <v>52</v>
      </c>
      <c r="AC1969">
        <v>153.90384615384599</v>
      </c>
      <c r="AD1969">
        <v>0.8</v>
      </c>
      <c r="AE1969">
        <v>21</v>
      </c>
      <c r="AF1969">
        <v>74.428571428571402</v>
      </c>
      <c r="AG1969">
        <v>0.40384615384615402</v>
      </c>
      <c r="AH1969" s="4">
        <v>6</v>
      </c>
      <c r="AI1969">
        <v>0.46153846153846201</v>
      </c>
      <c r="AJ1969" s="4">
        <v>4</v>
      </c>
      <c r="AK1969">
        <v>0.30769230769230799</v>
      </c>
      <c r="AL1969" s="4">
        <v>13</v>
      </c>
      <c r="AM1969">
        <v>0.25</v>
      </c>
      <c r="AN1969" s="4">
        <v>2</v>
      </c>
      <c r="AO1969">
        <v>3.8461538461538498E-2</v>
      </c>
      <c r="AP1969" s="4">
        <v>0</v>
      </c>
      <c r="AQ1969">
        <v>0</v>
      </c>
      <c r="AR1969" s="4">
        <v>0</v>
      </c>
      <c r="AS1969">
        <v>0</v>
      </c>
      <c r="AT1969" s="4">
        <v>0</v>
      </c>
      <c r="AU1969" s="4">
        <v>0</v>
      </c>
      <c r="AV1969" s="4">
        <v>0</v>
      </c>
      <c r="AW1969">
        <v>1.7567567567567599</v>
      </c>
      <c r="AX1969" s="4">
        <f t="shared" si="30"/>
        <v>36.999999999999936</v>
      </c>
      <c r="AY1969" s="4">
        <v>13</v>
      </c>
      <c r="AZ1969" s="4">
        <v>5.8461538461538503</v>
      </c>
    </row>
    <row r="1970" spans="1:52" x14ac:dyDescent="0.25">
      <c r="A1970" s="4">
        <v>2017</v>
      </c>
      <c r="B1970" s="4" t="s">
        <v>410</v>
      </c>
      <c r="C1970" t="s">
        <v>194</v>
      </c>
      <c r="D1970" t="s">
        <v>212</v>
      </c>
      <c r="E1970" t="s">
        <v>724</v>
      </c>
      <c r="F1970" s="4">
        <v>32</v>
      </c>
      <c r="G1970">
        <v>4</v>
      </c>
      <c r="H1970">
        <v>2.5</v>
      </c>
      <c r="I1970">
        <v>32</v>
      </c>
      <c r="J1970">
        <v>9.25</v>
      </c>
      <c r="K1970">
        <v>2</v>
      </c>
      <c r="L1970">
        <v>6.25E-2</v>
      </c>
      <c r="M1970">
        <v>27</v>
      </c>
      <c r="N1970">
        <v>4583.0625</v>
      </c>
      <c r="O1970">
        <v>0.84375</v>
      </c>
      <c r="P1970">
        <v>27</v>
      </c>
      <c r="Q1970">
        <v>26</v>
      </c>
      <c r="R1970">
        <v>16</v>
      </c>
      <c r="S1970">
        <v>37.0625</v>
      </c>
      <c r="T1970">
        <v>4</v>
      </c>
      <c r="U1970">
        <v>198.75</v>
      </c>
      <c r="V1970">
        <v>2</v>
      </c>
      <c r="W1970">
        <v>15.5</v>
      </c>
      <c r="X1970">
        <v>28</v>
      </c>
      <c r="Y1970">
        <v>122.321428571429</v>
      </c>
      <c r="Z1970">
        <v>4</v>
      </c>
      <c r="AA1970">
        <v>390</v>
      </c>
      <c r="AB1970">
        <v>28</v>
      </c>
      <c r="AC1970">
        <v>145.07142857142901</v>
      </c>
      <c r="AD1970">
        <v>0.875</v>
      </c>
      <c r="AE1970">
        <v>5</v>
      </c>
      <c r="AF1970">
        <v>68.2</v>
      </c>
      <c r="AG1970">
        <v>0.17857142857142899</v>
      </c>
      <c r="AH1970" s="4">
        <v>2</v>
      </c>
      <c r="AI1970">
        <v>0.5</v>
      </c>
      <c r="AJ1970" s="4">
        <v>2</v>
      </c>
      <c r="AK1970">
        <v>0.5</v>
      </c>
      <c r="AL1970" s="4">
        <v>7</v>
      </c>
      <c r="AM1970">
        <v>0.25</v>
      </c>
      <c r="AN1970" s="4">
        <v>5</v>
      </c>
      <c r="AO1970">
        <v>0.17857142857142899</v>
      </c>
      <c r="AP1970" s="4">
        <v>0</v>
      </c>
      <c r="AQ1970">
        <v>0</v>
      </c>
      <c r="AR1970" s="4">
        <v>0</v>
      </c>
      <c r="AS1970">
        <v>0</v>
      </c>
      <c r="AT1970" s="4">
        <v>0</v>
      </c>
      <c r="AU1970" s="4">
        <v>0</v>
      </c>
      <c r="AV1970" s="4">
        <v>1</v>
      </c>
      <c r="AW1970">
        <v>2</v>
      </c>
      <c r="AX1970" s="4">
        <f t="shared" si="30"/>
        <v>16</v>
      </c>
      <c r="AY1970" s="4">
        <v>4</v>
      </c>
      <c r="AZ1970" s="4">
        <v>8</v>
      </c>
    </row>
    <row r="1971" spans="1:52" x14ac:dyDescent="0.25">
      <c r="A1971" s="4">
        <v>2017</v>
      </c>
      <c r="B1971" s="4" t="s">
        <v>410</v>
      </c>
      <c r="C1971" t="s">
        <v>194</v>
      </c>
      <c r="D1971" t="s">
        <v>214</v>
      </c>
      <c r="E1971" t="s">
        <v>726</v>
      </c>
      <c r="F1971" s="4">
        <v>43</v>
      </c>
      <c r="G1971">
        <v>3</v>
      </c>
      <c r="H1971">
        <v>3.6666666666666701</v>
      </c>
      <c r="I1971">
        <v>43</v>
      </c>
      <c r="J1971">
        <v>7.3023255813953503</v>
      </c>
      <c r="K1971">
        <v>2</v>
      </c>
      <c r="L1971">
        <v>4.6511627906976702E-2</v>
      </c>
      <c r="M1971">
        <v>26</v>
      </c>
      <c r="N1971">
        <v>4004.37142857143</v>
      </c>
      <c r="O1971">
        <v>0.60465116279069797</v>
      </c>
      <c r="P1971">
        <v>30</v>
      </c>
      <c r="Q1971">
        <v>33.433333333333302</v>
      </c>
      <c r="R1971">
        <v>12</v>
      </c>
      <c r="S1971">
        <v>43.6666666666667</v>
      </c>
      <c r="T1971">
        <v>15</v>
      </c>
      <c r="U1971">
        <v>225.53333333333299</v>
      </c>
      <c r="V1971">
        <v>6</v>
      </c>
      <c r="W1971">
        <v>22</v>
      </c>
      <c r="X1971">
        <v>25</v>
      </c>
      <c r="Y1971">
        <v>207.8</v>
      </c>
      <c r="Z1971">
        <v>14</v>
      </c>
      <c r="AA1971">
        <v>427.71428571428601</v>
      </c>
      <c r="AB1971">
        <v>28</v>
      </c>
      <c r="AC1971">
        <v>265.78571428571399</v>
      </c>
      <c r="AD1971">
        <v>0.65116279069767502</v>
      </c>
      <c r="AE1971">
        <v>0</v>
      </c>
      <c r="AF1971">
        <v>0</v>
      </c>
      <c r="AG1971">
        <v>0</v>
      </c>
      <c r="AH1971" s="4">
        <v>11</v>
      </c>
      <c r="AI1971">
        <v>0.78571428571428603</v>
      </c>
      <c r="AJ1971" s="4">
        <v>1</v>
      </c>
      <c r="AK1971">
        <v>7.1428571428571397E-2</v>
      </c>
      <c r="AL1971" s="4">
        <v>14</v>
      </c>
      <c r="AM1971">
        <v>0.5</v>
      </c>
      <c r="AN1971" s="4">
        <v>3</v>
      </c>
      <c r="AO1971">
        <v>0.107142857142857</v>
      </c>
      <c r="AP1971" s="4">
        <v>1</v>
      </c>
      <c r="AQ1971">
        <v>2.32558139534884E-2</v>
      </c>
      <c r="AR1971" s="4">
        <v>0</v>
      </c>
      <c r="AS1971">
        <v>0</v>
      </c>
      <c r="AT1971" s="4">
        <v>0</v>
      </c>
      <c r="AU1971" s="4">
        <v>0</v>
      </c>
      <c r="AV1971" s="4">
        <v>2</v>
      </c>
      <c r="AW1971">
        <v>1.53571428571429</v>
      </c>
      <c r="AX1971" s="4">
        <f t="shared" si="30"/>
        <v>27.999999999999922</v>
      </c>
      <c r="AY1971" s="4">
        <v>6</v>
      </c>
      <c r="AZ1971" s="4">
        <v>12.3333333333333</v>
      </c>
    </row>
    <row r="1972" spans="1:52" x14ac:dyDescent="0.25">
      <c r="A1972" s="4">
        <v>2017</v>
      </c>
      <c r="B1972" s="4" t="s">
        <v>410</v>
      </c>
      <c r="C1972" t="s">
        <v>194</v>
      </c>
      <c r="D1972" t="s">
        <v>198</v>
      </c>
      <c r="E1972" t="s">
        <v>710</v>
      </c>
      <c r="F1972" s="4">
        <v>65</v>
      </c>
      <c r="G1972">
        <v>1</v>
      </c>
      <c r="H1972">
        <v>0</v>
      </c>
      <c r="I1972">
        <v>65</v>
      </c>
      <c r="J1972">
        <v>4.7692307692307701</v>
      </c>
      <c r="K1972">
        <v>0</v>
      </c>
      <c r="L1972">
        <v>0</v>
      </c>
      <c r="M1972">
        <v>30</v>
      </c>
      <c r="N1972">
        <v>754.37142857142896</v>
      </c>
      <c r="O1972">
        <v>0.46153846153846201</v>
      </c>
      <c r="P1972">
        <v>56</v>
      </c>
      <c r="Q1972">
        <v>22.2678571428571</v>
      </c>
      <c r="R1972">
        <v>25</v>
      </c>
      <c r="S1972">
        <v>37.28</v>
      </c>
      <c r="T1972">
        <v>7</v>
      </c>
      <c r="U1972">
        <v>176.857142857143</v>
      </c>
      <c r="V1972">
        <v>7</v>
      </c>
      <c r="W1972">
        <v>48.571428571428598</v>
      </c>
      <c r="X1972">
        <v>57</v>
      </c>
      <c r="Y1972">
        <v>124.105263157895</v>
      </c>
      <c r="Z1972">
        <v>7</v>
      </c>
      <c r="AA1972">
        <v>455.42857142857099</v>
      </c>
      <c r="AB1972">
        <v>58</v>
      </c>
      <c r="AC1972">
        <v>148.155172413793</v>
      </c>
      <c r="AD1972">
        <v>0.89230769230769202</v>
      </c>
      <c r="AE1972">
        <v>11</v>
      </c>
      <c r="AF1972">
        <v>84.363636363636402</v>
      </c>
      <c r="AG1972">
        <v>0.18965517241379301</v>
      </c>
      <c r="AH1972" s="4">
        <v>6</v>
      </c>
      <c r="AI1972">
        <v>0.85714285714285698</v>
      </c>
      <c r="AJ1972" s="4">
        <v>1</v>
      </c>
      <c r="AK1972">
        <v>0.14285714285714299</v>
      </c>
      <c r="AL1972" s="4">
        <v>13</v>
      </c>
      <c r="AM1972">
        <v>0.22413793103448301</v>
      </c>
      <c r="AN1972" s="4">
        <v>3</v>
      </c>
      <c r="AO1972">
        <v>5.1724137931034503E-2</v>
      </c>
      <c r="AP1972" s="4">
        <v>1</v>
      </c>
      <c r="AQ1972">
        <v>1.5384615384615399E-2</v>
      </c>
      <c r="AR1972" s="4">
        <v>0</v>
      </c>
      <c r="AS1972">
        <v>0</v>
      </c>
      <c r="AT1972" s="4">
        <v>0</v>
      </c>
      <c r="AU1972" s="4">
        <v>0</v>
      </c>
      <c r="AV1972" s="4">
        <v>0</v>
      </c>
      <c r="AW1972">
        <v>1.47727272727273</v>
      </c>
      <c r="AX1972" s="4">
        <f t="shared" si="30"/>
        <v>43.999999999999922</v>
      </c>
      <c r="AY1972" s="4">
        <v>7</v>
      </c>
      <c r="AZ1972" s="4">
        <v>33.714285714285701</v>
      </c>
    </row>
    <row r="1973" spans="1:52" x14ac:dyDescent="0.25">
      <c r="A1973" s="4">
        <v>2017</v>
      </c>
      <c r="B1973" s="4" t="s">
        <v>410</v>
      </c>
      <c r="C1973" t="s">
        <v>194</v>
      </c>
      <c r="D1973" t="s">
        <v>234</v>
      </c>
      <c r="E1973" t="s">
        <v>745</v>
      </c>
      <c r="F1973" s="4">
        <v>168</v>
      </c>
      <c r="G1973">
        <v>24</v>
      </c>
      <c r="H1973">
        <v>3.3333333333333299</v>
      </c>
      <c r="I1973">
        <v>167</v>
      </c>
      <c r="J1973">
        <v>5.0838323353293404</v>
      </c>
      <c r="K1973">
        <v>2</v>
      </c>
      <c r="L1973">
        <v>1.19760479041916E-2</v>
      </c>
      <c r="M1973">
        <v>61</v>
      </c>
      <c r="N1973">
        <v>1820.9044585987299</v>
      </c>
      <c r="O1973">
        <v>0.36309523809523803</v>
      </c>
      <c r="P1973">
        <v>157</v>
      </c>
      <c r="Q1973">
        <v>17.636942675159201</v>
      </c>
      <c r="R1973">
        <v>37</v>
      </c>
      <c r="S1973">
        <v>59.351351351351397</v>
      </c>
      <c r="T1973">
        <v>72</v>
      </c>
      <c r="U1973">
        <v>138.291666666667</v>
      </c>
      <c r="V1973">
        <v>57</v>
      </c>
      <c r="W1973">
        <v>20.3684210526316</v>
      </c>
      <c r="X1973">
        <v>91</v>
      </c>
      <c r="Y1973">
        <v>105.01098901098899</v>
      </c>
      <c r="Z1973">
        <v>73</v>
      </c>
      <c r="AA1973">
        <v>372.79452054794501</v>
      </c>
      <c r="AB1973">
        <v>93</v>
      </c>
      <c r="AC1973">
        <v>156.18279569892499</v>
      </c>
      <c r="AD1973">
        <v>0.55357142857142905</v>
      </c>
      <c r="AE1973">
        <v>30</v>
      </c>
      <c r="AF1973">
        <v>83.266666666666694</v>
      </c>
      <c r="AG1973">
        <v>0.319148936170213</v>
      </c>
      <c r="AH1973" s="4">
        <v>53</v>
      </c>
      <c r="AI1973">
        <v>0.72602739726027399</v>
      </c>
      <c r="AJ1973" s="4">
        <v>15</v>
      </c>
      <c r="AK1973">
        <v>0.20547945205479501</v>
      </c>
      <c r="AL1973" s="4">
        <v>28</v>
      </c>
      <c r="AM1973">
        <v>0.30107526881720398</v>
      </c>
      <c r="AN1973" s="4">
        <v>7</v>
      </c>
      <c r="AO1973">
        <v>7.5268817204301106E-2</v>
      </c>
      <c r="AP1973" s="4">
        <v>0</v>
      </c>
      <c r="AQ1973">
        <v>0</v>
      </c>
      <c r="AR1973" s="4">
        <v>1</v>
      </c>
      <c r="AS1973">
        <v>5.9523809523809503E-3</v>
      </c>
      <c r="AT1973" s="4">
        <v>0</v>
      </c>
      <c r="AU1973" s="4">
        <v>0</v>
      </c>
      <c r="AV1973" s="4">
        <v>5</v>
      </c>
      <c r="AW1973">
        <v>1.97647058823529</v>
      </c>
      <c r="AX1973" s="4">
        <f t="shared" si="30"/>
        <v>85.000000000000185</v>
      </c>
      <c r="AY1973" s="4">
        <v>69</v>
      </c>
      <c r="AZ1973" s="4">
        <v>20.202898550724601</v>
      </c>
    </row>
    <row r="1974" spans="1:52" x14ac:dyDescent="0.25">
      <c r="A1974" s="4">
        <v>2017</v>
      </c>
      <c r="B1974" s="4" t="s">
        <v>410</v>
      </c>
      <c r="C1974" t="s">
        <v>194</v>
      </c>
      <c r="D1974" t="s">
        <v>215</v>
      </c>
      <c r="E1974" t="s">
        <v>727</v>
      </c>
      <c r="F1974" s="4">
        <v>63</v>
      </c>
      <c r="G1974">
        <v>2</v>
      </c>
      <c r="H1974">
        <v>0</v>
      </c>
      <c r="I1974">
        <v>63</v>
      </c>
      <c r="J1974">
        <v>5.2539682539682504</v>
      </c>
      <c r="K1974">
        <v>2</v>
      </c>
      <c r="L1974">
        <v>3.1746031746031703E-2</v>
      </c>
      <c r="M1974">
        <v>26</v>
      </c>
      <c r="N1974">
        <v>1858.1587301587299</v>
      </c>
      <c r="O1974">
        <v>0.41269841269841301</v>
      </c>
      <c r="P1974">
        <v>53</v>
      </c>
      <c r="Q1974">
        <v>32.8867924528302</v>
      </c>
      <c r="R1974">
        <v>16</v>
      </c>
      <c r="S1974">
        <v>100.625</v>
      </c>
      <c r="T1974">
        <v>20</v>
      </c>
      <c r="U1974">
        <v>208.8</v>
      </c>
      <c r="V1974">
        <v>16</v>
      </c>
      <c r="W1974">
        <v>13.375</v>
      </c>
      <c r="X1974">
        <v>41</v>
      </c>
      <c r="Y1974">
        <v>120.731707317073</v>
      </c>
      <c r="Z1974">
        <v>19</v>
      </c>
      <c r="AA1974">
        <v>434.947368421053</v>
      </c>
      <c r="AB1974">
        <v>43</v>
      </c>
      <c r="AC1974">
        <v>142.65116279069801</v>
      </c>
      <c r="AD1974">
        <v>0.682539682539683</v>
      </c>
      <c r="AE1974">
        <v>16</v>
      </c>
      <c r="AF1974">
        <v>61.6875</v>
      </c>
      <c r="AG1974">
        <v>0.372093023255814</v>
      </c>
      <c r="AH1974" s="4">
        <v>11</v>
      </c>
      <c r="AI1974">
        <v>0.57894736842105299</v>
      </c>
      <c r="AJ1974" s="4">
        <v>4</v>
      </c>
      <c r="AK1974">
        <v>0.21052631578947401</v>
      </c>
      <c r="AL1974" s="4">
        <v>9</v>
      </c>
      <c r="AM1974">
        <v>0.209302325581395</v>
      </c>
      <c r="AN1974" s="4">
        <v>1</v>
      </c>
      <c r="AO1974">
        <v>2.32558139534884E-2</v>
      </c>
      <c r="AP1974" s="4">
        <v>0</v>
      </c>
      <c r="AQ1974">
        <v>0</v>
      </c>
      <c r="AR1974" s="4">
        <v>0</v>
      </c>
      <c r="AS1974">
        <v>0</v>
      </c>
      <c r="AT1974" s="4">
        <v>0</v>
      </c>
      <c r="AU1974" s="4">
        <v>0</v>
      </c>
      <c r="AV1974" s="4">
        <v>2</v>
      </c>
      <c r="AW1974">
        <v>2.0322580645161299</v>
      </c>
      <c r="AX1974" s="4">
        <f t="shared" si="30"/>
        <v>30.999999999999986</v>
      </c>
      <c r="AY1974" s="4">
        <v>20</v>
      </c>
      <c r="AZ1974" s="4">
        <v>22.65</v>
      </c>
    </row>
    <row r="1975" spans="1:52" x14ac:dyDescent="0.25">
      <c r="A1975" s="4">
        <v>2017</v>
      </c>
      <c r="B1975" s="4" t="s">
        <v>410</v>
      </c>
      <c r="C1975" t="s">
        <v>194</v>
      </c>
      <c r="D1975" t="s">
        <v>216</v>
      </c>
      <c r="E1975" t="s">
        <v>728</v>
      </c>
      <c r="F1975" s="4">
        <v>94</v>
      </c>
      <c r="G1975">
        <v>7</v>
      </c>
      <c r="H1975">
        <v>2.8571428571428599</v>
      </c>
      <c r="I1975">
        <v>94</v>
      </c>
      <c r="J1975">
        <v>6.7765957446808498</v>
      </c>
      <c r="K1975">
        <v>2</v>
      </c>
      <c r="L1975">
        <v>2.1276595744680899E-2</v>
      </c>
      <c r="M1975">
        <v>29</v>
      </c>
      <c r="N1975">
        <v>1321</v>
      </c>
      <c r="O1975">
        <v>0.30851063829787201</v>
      </c>
      <c r="P1975">
        <v>77</v>
      </c>
      <c r="Q1975">
        <v>20.103896103896101</v>
      </c>
      <c r="R1975">
        <v>18</v>
      </c>
      <c r="S1975">
        <v>50.2777777777778</v>
      </c>
      <c r="T1975">
        <v>25</v>
      </c>
      <c r="U1975">
        <v>137.36000000000001</v>
      </c>
      <c r="V1975">
        <v>25</v>
      </c>
      <c r="W1975">
        <v>40</v>
      </c>
      <c r="X1975">
        <v>62</v>
      </c>
      <c r="Y1975">
        <v>112.161290322581</v>
      </c>
      <c r="Z1975">
        <v>24</v>
      </c>
      <c r="AA1975">
        <v>318.83333333333297</v>
      </c>
      <c r="AB1975">
        <v>69</v>
      </c>
      <c r="AC1975">
        <v>147.202898550725</v>
      </c>
      <c r="AD1975">
        <v>0.73404255319148903</v>
      </c>
      <c r="AE1975">
        <v>35</v>
      </c>
      <c r="AF1975">
        <v>72.285714285714306</v>
      </c>
      <c r="AG1975">
        <v>0.50724637681159401</v>
      </c>
      <c r="AH1975" s="4">
        <v>16</v>
      </c>
      <c r="AI1975">
        <v>0.66666666666666696</v>
      </c>
      <c r="AJ1975" s="4">
        <v>5</v>
      </c>
      <c r="AK1975">
        <v>0.20833333333333301</v>
      </c>
      <c r="AL1975" s="4">
        <v>18</v>
      </c>
      <c r="AM1975">
        <v>0.26086956521739102</v>
      </c>
      <c r="AN1975" s="4">
        <v>4</v>
      </c>
      <c r="AO1975">
        <v>5.7971014492753603E-2</v>
      </c>
      <c r="AP1975" s="4">
        <v>0</v>
      </c>
      <c r="AQ1975">
        <v>0</v>
      </c>
      <c r="AR1975" s="4">
        <v>0</v>
      </c>
      <c r="AS1975">
        <v>0</v>
      </c>
      <c r="AT1975" s="4">
        <v>0</v>
      </c>
      <c r="AU1975" s="4">
        <v>0</v>
      </c>
      <c r="AV1975" s="4">
        <v>3</v>
      </c>
      <c r="AW1975">
        <v>2.0434782608695699</v>
      </c>
      <c r="AX1975" s="4">
        <f t="shared" si="30"/>
        <v>45.999999999999893</v>
      </c>
      <c r="AY1975" s="4">
        <v>25</v>
      </c>
      <c r="AZ1975" s="4">
        <v>3.64</v>
      </c>
    </row>
    <row r="1976" spans="1:52" x14ac:dyDescent="0.25">
      <c r="A1976" s="4">
        <v>2017</v>
      </c>
      <c r="B1976" s="4" t="s">
        <v>410</v>
      </c>
      <c r="C1976" t="s">
        <v>194</v>
      </c>
      <c r="D1976" t="s">
        <v>233</v>
      </c>
      <c r="E1976" t="s">
        <v>744</v>
      </c>
      <c r="F1976" s="4">
        <v>109</v>
      </c>
      <c r="G1976">
        <v>14</v>
      </c>
      <c r="H1976">
        <v>4.5714285714285703</v>
      </c>
      <c r="I1976">
        <v>109</v>
      </c>
      <c r="J1976">
        <v>6.6055045871559601</v>
      </c>
      <c r="K1976">
        <v>0</v>
      </c>
      <c r="L1976">
        <v>0</v>
      </c>
      <c r="M1976">
        <v>69</v>
      </c>
      <c r="N1976">
        <v>2940.7058823529401</v>
      </c>
      <c r="O1976">
        <v>0.63302752293578002</v>
      </c>
      <c r="P1976">
        <v>95</v>
      </c>
      <c r="Q1976">
        <v>22.147368421052601</v>
      </c>
      <c r="R1976">
        <v>34</v>
      </c>
      <c r="S1976">
        <v>32.647058823529399</v>
      </c>
      <c r="T1976">
        <v>40</v>
      </c>
      <c r="U1976">
        <v>129.125</v>
      </c>
      <c r="V1976">
        <v>37</v>
      </c>
      <c r="W1976">
        <v>42.108108108108098</v>
      </c>
      <c r="X1976">
        <v>62</v>
      </c>
      <c r="Y1976">
        <v>125.129032258065</v>
      </c>
      <c r="Z1976">
        <v>35</v>
      </c>
      <c r="AA1976">
        <v>472.857142857143</v>
      </c>
      <c r="AB1976">
        <v>67</v>
      </c>
      <c r="AC1976">
        <v>155.05970149253699</v>
      </c>
      <c r="AD1976">
        <v>0.61467889908256901</v>
      </c>
      <c r="AE1976">
        <v>27</v>
      </c>
      <c r="AF1976">
        <v>74.481481481481495</v>
      </c>
      <c r="AG1976">
        <v>0.39705882352941202</v>
      </c>
      <c r="AH1976" s="4">
        <v>34</v>
      </c>
      <c r="AI1976">
        <v>0.97142857142857097</v>
      </c>
      <c r="AJ1976" s="4">
        <v>10</v>
      </c>
      <c r="AK1976">
        <v>0.28571428571428598</v>
      </c>
      <c r="AL1976" s="4">
        <v>17</v>
      </c>
      <c r="AM1976">
        <v>0.25373134328358199</v>
      </c>
      <c r="AN1976" s="4">
        <v>6</v>
      </c>
      <c r="AO1976">
        <v>8.9552238805970102E-2</v>
      </c>
      <c r="AP1976" s="4">
        <v>0</v>
      </c>
      <c r="AQ1976">
        <v>0</v>
      </c>
      <c r="AR1976" s="4">
        <v>0</v>
      </c>
      <c r="AS1976">
        <v>0</v>
      </c>
      <c r="AT1976" s="4">
        <v>0</v>
      </c>
      <c r="AU1976" s="4">
        <v>0</v>
      </c>
      <c r="AV1976" s="4">
        <v>6</v>
      </c>
      <c r="AW1976">
        <v>1.9122807017543899</v>
      </c>
      <c r="AX1976" s="4">
        <f t="shared" si="30"/>
        <v>56.999999999999879</v>
      </c>
      <c r="AY1976" s="4">
        <v>36</v>
      </c>
      <c r="AZ1976" s="4">
        <v>12.8055555555556</v>
      </c>
    </row>
    <row r="1977" spans="1:52" x14ac:dyDescent="0.25">
      <c r="A1977" s="4">
        <v>2017</v>
      </c>
      <c r="B1977" s="4" t="s">
        <v>410</v>
      </c>
      <c r="C1977" t="s">
        <v>194</v>
      </c>
      <c r="D1977" t="s">
        <v>206</v>
      </c>
      <c r="E1977" t="s">
        <v>718</v>
      </c>
      <c r="F1977" s="4">
        <v>111</v>
      </c>
      <c r="G1977">
        <v>21</v>
      </c>
      <c r="H1977">
        <v>1.9523809523809501</v>
      </c>
      <c r="I1977">
        <v>110</v>
      </c>
      <c r="J1977">
        <v>4.3545454545454501</v>
      </c>
      <c r="K1977">
        <v>0</v>
      </c>
      <c r="L1977">
        <v>0</v>
      </c>
      <c r="M1977">
        <v>27</v>
      </c>
      <c r="N1977">
        <v>488.81</v>
      </c>
      <c r="O1977">
        <v>0.24324324324324301</v>
      </c>
      <c r="P1977">
        <v>96</v>
      </c>
      <c r="Q1977">
        <v>18.2291666666667</v>
      </c>
      <c r="R1977">
        <v>22</v>
      </c>
      <c r="S1977">
        <v>50.954545454545503</v>
      </c>
      <c r="T1977">
        <v>44</v>
      </c>
      <c r="U1977">
        <v>128.70454545454501</v>
      </c>
      <c r="V1977">
        <v>40</v>
      </c>
      <c r="W1977">
        <v>29.375</v>
      </c>
      <c r="X1977">
        <v>58</v>
      </c>
      <c r="Y1977">
        <v>142.36206896551701</v>
      </c>
      <c r="Z1977">
        <v>48</v>
      </c>
      <c r="AA1977">
        <v>374.02083333333297</v>
      </c>
      <c r="AB1977">
        <v>62</v>
      </c>
      <c r="AC1977">
        <v>170.09677419354799</v>
      </c>
      <c r="AD1977">
        <v>0.55855855855855896</v>
      </c>
      <c r="AE1977">
        <v>22</v>
      </c>
      <c r="AF1977">
        <v>98.909090909090907</v>
      </c>
      <c r="AG1977">
        <v>0.35483870967741898</v>
      </c>
      <c r="AH1977" s="4">
        <v>33</v>
      </c>
      <c r="AI1977">
        <v>0.6875</v>
      </c>
      <c r="AJ1977" s="4">
        <v>4</v>
      </c>
      <c r="AK1977">
        <v>8.3333333333333301E-2</v>
      </c>
      <c r="AL1977" s="4">
        <v>22</v>
      </c>
      <c r="AM1977">
        <v>0.35483870967741898</v>
      </c>
      <c r="AN1977" s="4">
        <v>2</v>
      </c>
      <c r="AO1977">
        <v>3.2258064516128997E-2</v>
      </c>
      <c r="AP1977" s="4">
        <v>1</v>
      </c>
      <c r="AQ1977">
        <v>9.0090090090090107E-3</v>
      </c>
      <c r="AR1977" s="4">
        <v>0</v>
      </c>
      <c r="AS1977">
        <v>0</v>
      </c>
      <c r="AT1977" s="4">
        <v>1</v>
      </c>
      <c r="AU1977" s="4">
        <v>0</v>
      </c>
      <c r="AV1977" s="4">
        <v>2</v>
      </c>
      <c r="AW1977">
        <v>2.2448979591836702</v>
      </c>
      <c r="AX1977" s="4">
        <f t="shared" si="30"/>
        <v>49.445454545454616</v>
      </c>
      <c r="AY1977" s="4">
        <v>44</v>
      </c>
      <c r="AZ1977" s="4">
        <v>4.8636363636363598</v>
      </c>
    </row>
    <row r="1978" spans="1:52" x14ac:dyDescent="0.25">
      <c r="A1978" s="4">
        <v>2017</v>
      </c>
      <c r="B1978" s="4" t="s">
        <v>410</v>
      </c>
      <c r="C1978" t="s">
        <v>194</v>
      </c>
      <c r="D1978" t="s">
        <v>232</v>
      </c>
      <c r="E1978" t="s">
        <v>743</v>
      </c>
      <c r="F1978" s="4">
        <v>61</v>
      </c>
      <c r="G1978">
        <v>5</v>
      </c>
      <c r="H1978">
        <v>3.4</v>
      </c>
      <c r="I1978">
        <v>61</v>
      </c>
      <c r="J1978">
        <v>5.65573770491803</v>
      </c>
      <c r="K1978">
        <v>0</v>
      </c>
      <c r="L1978">
        <v>0</v>
      </c>
      <c r="M1978">
        <v>2</v>
      </c>
      <c r="N1978">
        <v>144.88333333333301</v>
      </c>
      <c r="O1978">
        <v>3.2786885245901599E-2</v>
      </c>
      <c r="P1978">
        <v>30</v>
      </c>
      <c r="Q1978">
        <v>16.3</v>
      </c>
      <c r="R1978">
        <v>8</v>
      </c>
      <c r="S1978">
        <v>15.875</v>
      </c>
      <c r="T1978">
        <v>0</v>
      </c>
      <c r="U1978">
        <v>0</v>
      </c>
      <c r="V1978">
        <v>0</v>
      </c>
      <c r="W1978">
        <v>0</v>
      </c>
      <c r="X1978">
        <v>60</v>
      </c>
      <c r="Y1978">
        <v>44.75</v>
      </c>
      <c r="Z1978">
        <v>0</v>
      </c>
      <c r="AA1978">
        <v>0</v>
      </c>
      <c r="AB1978">
        <v>61</v>
      </c>
      <c r="AC1978">
        <v>49.426229508196698</v>
      </c>
      <c r="AD1978">
        <v>1</v>
      </c>
      <c r="AE1978">
        <v>47</v>
      </c>
      <c r="AF1978">
        <v>32.148936170212799</v>
      </c>
      <c r="AG1978">
        <v>0.77049180327868905</v>
      </c>
      <c r="AH1978" s="4">
        <v>0</v>
      </c>
      <c r="AI1978">
        <v>0</v>
      </c>
      <c r="AJ1978" s="4">
        <v>0</v>
      </c>
      <c r="AK1978">
        <v>0</v>
      </c>
      <c r="AL1978" s="4">
        <v>0</v>
      </c>
      <c r="AM1978">
        <v>0</v>
      </c>
      <c r="AN1978" s="4">
        <v>2</v>
      </c>
      <c r="AO1978">
        <v>3.2786885245901599E-2</v>
      </c>
      <c r="AP1978" s="4">
        <v>0</v>
      </c>
      <c r="AQ1978">
        <v>0</v>
      </c>
      <c r="AR1978" s="4">
        <v>0</v>
      </c>
      <c r="AS1978">
        <v>0</v>
      </c>
      <c r="AT1978" s="4">
        <v>0</v>
      </c>
      <c r="AU1978" s="4">
        <v>0</v>
      </c>
      <c r="AV1978" s="4">
        <v>0</v>
      </c>
      <c r="AW1978">
        <v>1.9677419354838701</v>
      </c>
      <c r="AX1978" s="4">
        <f t="shared" si="30"/>
        <v>31.000000000000014</v>
      </c>
      <c r="AY1978" s="4">
        <v>0</v>
      </c>
      <c r="AZ1978" s="4">
        <v>0</v>
      </c>
    </row>
    <row r="1979" spans="1:52" x14ac:dyDescent="0.25">
      <c r="A1979" s="4">
        <v>2017</v>
      </c>
      <c r="B1979" s="4" t="s">
        <v>410</v>
      </c>
      <c r="C1979" t="s">
        <v>194</v>
      </c>
      <c r="D1979" t="s">
        <v>314</v>
      </c>
      <c r="E1979" t="s">
        <v>819</v>
      </c>
      <c r="F1979" s="4">
        <v>88</v>
      </c>
      <c r="G1979">
        <v>6</v>
      </c>
      <c r="H1979">
        <v>2.5</v>
      </c>
      <c r="I1979">
        <v>87</v>
      </c>
      <c r="J1979">
        <v>3.14942528735632</v>
      </c>
      <c r="K1979">
        <v>2</v>
      </c>
      <c r="L1979">
        <v>2.2988505747126398E-2</v>
      </c>
      <c r="M1979">
        <v>34</v>
      </c>
      <c r="N1979">
        <v>1996.5189873417701</v>
      </c>
      <c r="O1979">
        <v>0.38636363636363602</v>
      </c>
      <c r="P1979">
        <v>72</v>
      </c>
      <c r="Q1979">
        <v>78.9027777777778</v>
      </c>
      <c r="R1979">
        <v>31</v>
      </c>
      <c r="S1979">
        <v>24.451612903225801</v>
      </c>
      <c r="T1979">
        <v>45</v>
      </c>
      <c r="U1979">
        <v>157.62222222222201</v>
      </c>
      <c r="V1979">
        <v>43</v>
      </c>
      <c r="W1979">
        <v>13.255813953488399</v>
      </c>
      <c r="X1979">
        <v>41</v>
      </c>
      <c r="Y1979">
        <v>153.78048780487799</v>
      </c>
      <c r="Z1979">
        <v>43</v>
      </c>
      <c r="AA1979">
        <v>434.27906976744202</v>
      </c>
      <c r="AB1979">
        <v>41</v>
      </c>
      <c r="AC1979">
        <v>184.56097560975601</v>
      </c>
      <c r="AD1979">
        <v>0.46590909090909099</v>
      </c>
      <c r="AE1979">
        <v>4</v>
      </c>
      <c r="AF1979">
        <v>85.25</v>
      </c>
      <c r="AG1979">
        <v>9.7560975609756101E-2</v>
      </c>
      <c r="AH1979" s="4">
        <v>35</v>
      </c>
      <c r="AI1979">
        <v>0.81395348837209303</v>
      </c>
      <c r="AJ1979" s="4">
        <v>10</v>
      </c>
      <c r="AK1979">
        <v>0.232558139534884</v>
      </c>
      <c r="AL1979" s="4">
        <v>15</v>
      </c>
      <c r="AM1979">
        <v>0.36585365853658502</v>
      </c>
      <c r="AN1979" s="4">
        <v>3</v>
      </c>
      <c r="AO1979">
        <v>7.3170731707317097E-2</v>
      </c>
      <c r="AP1979" s="4">
        <v>0</v>
      </c>
      <c r="AQ1979">
        <v>0</v>
      </c>
      <c r="AR1979" s="4">
        <v>0</v>
      </c>
      <c r="AS1979">
        <v>0</v>
      </c>
      <c r="AT1979" s="4">
        <v>1</v>
      </c>
      <c r="AU1979" s="4">
        <v>0</v>
      </c>
      <c r="AV1979" s="4">
        <v>2</v>
      </c>
      <c r="AW1979">
        <v>1.67307692307692</v>
      </c>
      <c r="AX1979" s="4">
        <f t="shared" si="30"/>
        <v>52.597701149425383</v>
      </c>
      <c r="AY1979" s="4">
        <v>45</v>
      </c>
      <c r="AZ1979" s="4">
        <v>3.8</v>
      </c>
    </row>
    <row r="1980" spans="1:52" x14ac:dyDescent="0.25">
      <c r="A1980" s="4">
        <v>2017</v>
      </c>
      <c r="B1980" s="4" t="s">
        <v>410</v>
      </c>
      <c r="C1980" t="s">
        <v>194</v>
      </c>
      <c r="D1980" t="s">
        <v>351</v>
      </c>
      <c r="E1980" t="s">
        <v>851</v>
      </c>
      <c r="F1980" s="4">
        <v>1</v>
      </c>
      <c r="G1980">
        <v>0</v>
      </c>
      <c r="H1980">
        <v>0</v>
      </c>
      <c r="I1980">
        <v>1</v>
      </c>
      <c r="J1980">
        <v>0</v>
      </c>
      <c r="K1980">
        <v>0</v>
      </c>
      <c r="L1980">
        <v>0</v>
      </c>
      <c r="M1980">
        <v>1</v>
      </c>
      <c r="N1980">
        <v>2793</v>
      </c>
      <c r="O1980">
        <v>1</v>
      </c>
      <c r="P1980">
        <v>1</v>
      </c>
      <c r="Q1980">
        <v>12</v>
      </c>
      <c r="R1980">
        <v>0</v>
      </c>
      <c r="S1980">
        <v>0</v>
      </c>
      <c r="T1980">
        <v>1</v>
      </c>
      <c r="U1980">
        <v>123</v>
      </c>
      <c r="V1980">
        <v>1</v>
      </c>
      <c r="W1980">
        <v>11</v>
      </c>
      <c r="X1980">
        <v>0</v>
      </c>
      <c r="Y1980">
        <v>0</v>
      </c>
      <c r="Z1980">
        <v>1</v>
      </c>
      <c r="AA1980">
        <v>407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 s="4">
        <v>1</v>
      </c>
      <c r="AI1980">
        <v>1</v>
      </c>
      <c r="AJ1980" s="4">
        <v>0</v>
      </c>
      <c r="AK1980">
        <v>0</v>
      </c>
      <c r="AL1980" s="4">
        <v>0</v>
      </c>
      <c r="AM1980">
        <v>0</v>
      </c>
      <c r="AN1980" s="4">
        <v>0</v>
      </c>
      <c r="AO1980">
        <v>0</v>
      </c>
      <c r="AP1980" s="4">
        <v>0</v>
      </c>
      <c r="AQ1980">
        <v>0</v>
      </c>
      <c r="AR1980" s="4">
        <v>0</v>
      </c>
      <c r="AS1980">
        <v>0</v>
      </c>
      <c r="AT1980" s="4">
        <v>0</v>
      </c>
      <c r="AU1980" s="4">
        <v>0</v>
      </c>
      <c r="AV1980" s="4">
        <v>0</v>
      </c>
      <c r="AW1980">
        <v>1</v>
      </c>
      <c r="AX1980" s="4">
        <f t="shared" si="30"/>
        <v>1</v>
      </c>
      <c r="AY1980" s="4">
        <v>1</v>
      </c>
      <c r="AZ1980" s="4">
        <v>70</v>
      </c>
    </row>
    <row r="1981" spans="1:52" x14ac:dyDescent="0.25">
      <c r="A1981" s="4">
        <v>2017</v>
      </c>
      <c r="B1981" s="4" t="s">
        <v>410</v>
      </c>
      <c r="C1981" t="s">
        <v>194</v>
      </c>
      <c r="D1981" t="s">
        <v>373</v>
      </c>
      <c r="E1981" t="s">
        <v>872</v>
      </c>
      <c r="F1981" s="4">
        <v>60</v>
      </c>
      <c r="G1981">
        <v>3</v>
      </c>
      <c r="H1981">
        <v>2.3333333333333299</v>
      </c>
      <c r="I1981">
        <v>59</v>
      </c>
      <c r="J1981">
        <v>3.20338983050847</v>
      </c>
      <c r="K1981">
        <v>0</v>
      </c>
      <c r="L1981">
        <v>0</v>
      </c>
      <c r="M1981">
        <v>32</v>
      </c>
      <c r="N1981">
        <v>3818.4285714285702</v>
      </c>
      <c r="O1981">
        <v>0.53333333333333299</v>
      </c>
      <c r="P1981">
        <v>52</v>
      </c>
      <c r="Q1981">
        <v>36.538461538461497</v>
      </c>
      <c r="R1981">
        <v>22</v>
      </c>
      <c r="S1981">
        <v>38.590909090909101</v>
      </c>
      <c r="T1981">
        <v>8</v>
      </c>
      <c r="U1981">
        <v>122.125</v>
      </c>
      <c r="V1981">
        <v>7</v>
      </c>
      <c r="W1981">
        <v>23.571428571428601</v>
      </c>
      <c r="X1981">
        <v>48</v>
      </c>
      <c r="Y1981">
        <v>126.895833333333</v>
      </c>
      <c r="Z1981">
        <v>9</v>
      </c>
      <c r="AA1981">
        <v>325.444444444444</v>
      </c>
      <c r="AB1981">
        <v>50</v>
      </c>
      <c r="AC1981">
        <v>146.12</v>
      </c>
      <c r="AD1981">
        <v>0.83333333333333304</v>
      </c>
      <c r="AE1981">
        <v>13</v>
      </c>
      <c r="AF1981">
        <v>99.692307692307693</v>
      </c>
      <c r="AG1981">
        <v>0.26</v>
      </c>
      <c r="AH1981" s="4">
        <v>7</v>
      </c>
      <c r="AI1981">
        <v>0.77777777777777801</v>
      </c>
      <c r="AJ1981" s="4">
        <v>2</v>
      </c>
      <c r="AK1981">
        <v>0.22222222222222199</v>
      </c>
      <c r="AL1981" s="4">
        <v>15</v>
      </c>
      <c r="AM1981">
        <v>0.3</v>
      </c>
      <c r="AN1981" s="4">
        <v>3</v>
      </c>
      <c r="AO1981">
        <v>0.06</v>
      </c>
      <c r="AP1981" s="4">
        <v>0</v>
      </c>
      <c r="AQ1981">
        <v>0</v>
      </c>
      <c r="AR1981" s="4">
        <v>0</v>
      </c>
      <c r="AS1981">
        <v>0</v>
      </c>
      <c r="AT1981" s="4">
        <v>1</v>
      </c>
      <c r="AU1981" s="4">
        <v>0</v>
      </c>
      <c r="AV1981" s="4">
        <v>0</v>
      </c>
      <c r="AW1981">
        <v>1.6857142857142899</v>
      </c>
      <c r="AX1981" s="4">
        <f t="shared" si="30"/>
        <v>35.59322033898296</v>
      </c>
      <c r="AY1981" s="4">
        <v>7</v>
      </c>
      <c r="AZ1981" s="4">
        <v>2.4285714285714302</v>
      </c>
    </row>
    <row r="1982" spans="1:52" x14ac:dyDescent="0.25">
      <c r="A1982" s="4">
        <v>2017</v>
      </c>
      <c r="B1982" s="4" t="s">
        <v>410</v>
      </c>
      <c r="C1982" t="s">
        <v>194</v>
      </c>
      <c r="D1982" t="s">
        <v>374</v>
      </c>
      <c r="E1982" t="s">
        <v>873</v>
      </c>
      <c r="F1982" s="4">
        <v>115</v>
      </c>
      <c r="G1982">
        <v>4</v>
      </c>
      <c r="H1982">
        <v>7.5</v>
      </c>
      <c r="I1982">
        <v>115</v>
      </c>
      <c r="J1982">
        <v>7.5565217391304396</v>
      </c>
      <c r="K1982">
        <v>13</v>
      </c>
      <c r="L1982">
        <v>0.11304347826087</v>
      </c>
      <c r="M1982">
        <v>7</v>
      </c>
      <c r="N1982">
        <v>-5.25</v>
      </c>
      <c r="O1982">
        <v>6.08695652173913E-2</v>
      </c>
      <c r="P1982">
        <v>106</v>
      </c>
      <c r="Q1982">
        <v>20.452830188679201</v>
      </c>
      <c r="R1982">
        <v>40</v>
      </c>
      <c r="S1982">
        <v>32.950000000000003</v>
      </c>
      <c r="T1982">
        <v>3</v>
      </c>
      <c r="U1982">
        <v>168.333333333333</v>
      </c>
      <c r="V1982">
        <v>3</v>
      </c>
      <c r="W1982">
        <v>21.3333333333333</v>
      </c>
      <c r="X1982">
        <v>107</v>
      </c>
      <c r="Y1982">
        <v>95.644859813084096</v>
      </c>
      <c r="Z1982">
        <v>4</v>
      </c>
      <c r="AA1982">
        <v>292.75</v>
      </c>
      <c r="AB1982">
        <v>110</v>
      </c>
      <c r="AC1982">
        <v>129.19999999999999</v>
      </c>
      <c r="AD1982">
        <v>0.95652173913043503</v>
      </c>
      <c r="AE1982">
        <v>54</v>
      </c>
      <c r="AF1982">
        <v>80.518518518518505</v>
      </c>
      <c r="AG1982">
        <v>0.48648648648648701</v>
      </c>
      <c r="AH1982" s="4">
        <v>2</v>
      </c>
      <c r="AI1982">
        <v>0.5</v>
      </c>
      <c r="AJ1982" s="4">
        <v>0</v>
      </c>
      <c r="AK1982">
        <v>0</v>
      </c>
      <c r="AL1982" s="4">
        <v>24</v>
      </c>
      <c r="AM1982">
        <v>0.218181818181818</v>
      </c>
      <c r="AN1982" s="4">
        <v>5</v>
      </c>
      <c r="AO1982">
        <v>4.5454545454545497E-2</v>
      </c>
      <c r="AP1982" s="4">
        <v>1</v>
      </c>
      <c r="AQ1982">
        <v>8.6956521739130401E-3</v>
      </c>
      <c r="AR1982" s="4">
        <v>0</v>
      </c>
      <c r="AS1982">
        <v>0</v>
      </c>
      <c r="AT1982" s="4">
        <v>0</v>
      </c>
      <c r="AU1982" s="4">
        <v>0</v>
      </c>
      <c r="AV1982" s="4">
        <v>3</v>
      </c>
      <c r="AW1982">
        <v>2.0175438596491202</v>
      </c>
      <c r="AX1982" s="4">
        <f t="shared" si="30"/>
        <v>57.000000000000071</v>
      </c>
      <c r="AY1982" s="4">
        <v>2</v>
      </c>
      <c r="AZ1982" s="4">
        <v>0</v>
      </c>
    </row>
    <row r="1983" spans="1:52" x14ac:dyDescent="0.25">
      <c r="A1983" s="4">
        <v>2017</v>
      </c>
      <c r="B1983" s="4" t="s">
        <v>410</v>
      </c>
      <c r="C1983" t="s">
        <v>194</v>
      </c>
      <c r="D1983" t="s">
        <v>400</v>
      </c>
      <c r="E1983" t="s">
        <v>897</v>
      </c>
      <c r="F1983" s="4">
        <v>72</v>
      </c>
      <c r="G1983">
        <v>1</v>
      </c>
      <c r="H1983">
        <v>1</v>
      </c>
      <c r="I1983">
        <v>72</v>
      </c>
      <c r="J1983">
        <v>3.1388888888888902</v>
      </c>
      <c r="K1983">
        <v>4</v>
      </c>
      <c r="L1983">
        <v>5.5555555555555601E-2</v>
      </c>
      <c r="M1983">
        <v>8</v>
      </c>
      <c r="N1983">
        <v>33.692307692307701</v>
      </c>
      <c r="O1983">
        <v>0.11111111111111099</v>
      </c>
      <c r="P1983">
        <v>34</v>
      </c>
      <c r="Q1983">
        <v>11.823529411764699</v>
      </c>
      <c r="R1983">
        <v>6</v>
      </c>
      <c r="S1983">
        <v>40.6666666666667</v>
      </c>
      <c r="T1983">
        <v>1</v>
      </c>
      <c r="U1983">
        <v>55</v>
      </c>
      <c r="V1983">
        <v>0</v>
      </c>
      <c r="W1983">
        <v>0</v>
      </c>
      <c r="X1983">
        <v>53</v>
      </c>
      <c r="Y1983">
        <v>45.490566037735803</v>
      </c>
      <c r="Z1983">
        <v>1</v>
      </c>
      <c r="AA1983">
        <v>90</v>
      </c>
      <c r="AB1983">
        <v>71</v>
      </c>
      <c r="AC1983">
        <v>59.985915492957702</v>
      </c>
      <c r="AD1983">
        <v>0.98611111111111105</v>
      </c>
      <c r="AE1983">
        <v>37</v>
      </c>
      <c r="AF1983">
        <v>32.162162162162197</v>
      </c>
      <c r="AG1983">
        <v>0.52112676056338003</v>
      </c>
      <c r="AH1983" s="4">
        <v>1</v>
      </c>
      <c r="AI1983">
        <v>1</v>
      </c>
      <c r="AJ1983" s="4">
        <v>0</v>
      </c>
      <c r="AK1983">
        <v>0</v>
      </c>
      <c r="AL1983" s="4">
        <v>4</v>
      </c>
      <c r="AM1983">
        <v>5.63380281690141E-2</v>
      </c>
      <c r="AN1983" s="4">
        <v>2</v>
      </c>
      <c r="AO1983">
        <v>2.8169014084507001E-2</v>
      </c>
      <c r="AP1983" s="4">
        <v>0</v>
      </c>
      <c r="AQ1983">
        <v>0</v>
      </c>
      <c r="AR1983" s="4">
        <v>0</v>
      </c>
      <c r="AS1983">
        <v>0</v>
      </c>
      <c r="AT1983" s="4">
        <v>0</v>
      </c>
      <c r="AU1983" s="4">
        <v>0</v>
      </c>
      <c r="AV1983" s="4">
        <v>0</v>
      </c>
      <c r="AW1983">
        <v>2.32258064516129</v>
      </c>
      <c r="AX1983" s="4">
        <f t="shared" si="30"/>
        <v>31.000000000000004</v>
      </c>
      <c r="AY1983" s="4">
        <v>1</v>
      </c>
      <c r="AZ1983" s="4">
        <v>0</v>
      </c>
    </row>
    <row r="1984" spans="1:52" x14ac:dyDescent="0.25">
      <c r="A1984" s="4">
        <v>2017</v>
      </c>
      <c r="B1984" s="4" t="s">
        <v>410</v>
      </c>
      <c r="C1984" t="s">
        <v>242</v>
      </c>
      <c r="D1984" t="s">
        <v>411</v>
      </c>
      <c r="E1984" t="s">
        <v>907</v>
      </c>
      <c r="F1984" s="4">
        <v>23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23</v>
      </c>
      <c r="N1984">
        <v>0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 s="4">
        <v>0</v>
      </c>
      <c r="AI1984">
        <v>0</v>
      </c>
      <c r="AJ1984" s="4">
        <v>0</v>
      </c>
      <c r="AK1984">
        <v>0</v>
      </c>
      <c r="AL1984" s="4">
        <v>0</v>
      </c>
      <c r="AM1984">
        <v>0</v>
      </c>
      <c r="AN1984" s="4">
        <v>0</v>
      </c>
      <c r="AO1984">
        <v>0</v>
      </c>
      <c r="AP1984" s="4">
        <v>0</v>
      </c>
      <c r="AQ1984">
        <v>0</v>
      </c>
      <c r="AR1984" s="4">
        <v>0</v>
      </c>
      <c r="AS1984">
        <v>0</v>
      </c>
      <c r="AT1984" s="4">
        <v>0</v>
      </c>
      <c r="AU1984" s="4">
        <v>5</v>
      </c>
      <c r="AV1984" s="4">
        <v>0</v>
      </c>
      <c r="AW1984">
        <v>0</v>
      </c>
      <c r="AX1984" s="4">
        <f t="shared" si="30"/>
        <v>0</v>
      </c>
      <c r="AY1984" s="4">
        <v>0</v>
      </c>
      <c r="AZ1984" s="4">
        <v>0</v>
      </c>
    </row>
    <row r="1985" spans="1:52" x14ac:dyDescent="0.25">
      <c r="A1985" s="4">
        <v>2017</v>
      </c>
      <c r="B1985" s="4" t="s">
        <v>410</v>
      </c>
      <c r="C1985" t="s">
        <v>242</v>
      </c>
      <c r="D1985" t="s">
        <v>412</v>
      </c>
      <c r="E1985" t="s">
        <v>908</v>
      </c>
      <c r="F1985" s="4">
        <v>60</v>
      </c>
      <c r="G1985">
        <v>25</v>
      </c>
      <c r="H1985">
        <v>5.08</v>
      </c>
      <c r="I1985">
        <v>46</v>
      </c>
      <c r="J1985">
        <v>6.0652173913043503</v>
      </c>
      <c r="K1985">
        <v>1</v>
      </c>
      <c r="L1985">
        <v>2.1739130434782601E-2</v>
      </c>
      <c r="M1985">
        <v>27</v>
      </c>
      <c r="N1985">
        <v>270.17647058823502</v>
      </c>
      <c r="O1985">
        <v>0.45</v>
      </c>
      <c r="P1985">
        <v>28</v>
      </c>
      <c r="Q1985">
        <v>112.21428571428601</v>
      </c>
      <c r="R1985">
        <v>7</v>
      </c>
      <c r="S1985">
        <v>161.857142857143</v>
      </c>
      <c r="T1985">
        <v>8</v>
      </c>
      <c r="U1985">
        <v>258.625</v>
      </c>
      <c r="V1985">
        <v>8</v>
      </c>
      <c r="W1985">
        <v>7.5</v>
      </c>
      <c r="X1985">
        <v>22</v>
      </c>
      <c r="Y1985">
        <v>206.727272727273</v>
      </c>
      <c r="Z1985">
        <v>6</v>
      </c>
      <c r="AA1985">
        <v>344.66666666666703</v>
      </c>
      <c r="AB1985">
        <v>36</v>
      </c>
      <c r="AC1985">
        <v>209.416666666667</v>
      </c>
      <c r="AD1985">
        <v>0.6</v>
      </c>
      <c r="AE1985">
        <v>2</v>
      </c>
      <c r="AF1985">
        <v>17</v>
      </c>
      <c r="AG1985">
        <v>5.1282051282051301E-2</v>
      </c>
      <c r="AH1985" s="4">
        <v>2</v>
      </c>
      <c r="AI1985">
        <v>0.33333333333333298</v>
      </c>
      <c r="AJ1985" s="4">
        <v>2</v>
      </c>
      <c r="AK1985">
        <v>0.33333333333333298</v>
      </c>
      <c r="AL1985" s="4">
        <v>6</v>
      </c>
      <c r="AM1985">
        <v>0.16666666666666699</v>
      </c>
      <c r="AN1985" s="4">
        <v>4</v>
      </c>
      <c r="AO1985">
        <v>0.11111111111111099</v>
      </c>
      <c r="AP1985" s="4">
        <v>0</v>
      </c>
      <c r="AQ1985">
        <v>0</v>
      </c>
      <c r="AR1985" s="4">
        <v>0</v>
      </c>
      <c r="AS1985">
        <v>0</v>
      </c>
      <c r="AT1985" s="4">
        <v>3</v>
      </c>
      <c r="AU1985" s="4">
        <v>10</v>
      </c>
      <c r="AV1985" s="4">
        <v>18</v>
      </c>
      <c r="AW1985">
        <v>1.3823529411764699</v>
      </c>
      <c r="AX1985" s="4">
        <f t="shared" si="30"/>
        <v>43.404255319148959</v>
      </c>
      <c r="AY1985" s="4">
        <v>6</v>
      </c>
      <c r="AZ1985" s="4">
        <v>16.6666666666667</v>
      </c>
    </row>
    <row r="1986" spans="1:52" x14ac:dyDescent="0.25">
      <c r="A1986" s="4">
        <v>2017</v>
      </c>
      <c r="B1986" s="4" t="s">
        <v>410</v>
      </c>
      <c r="C1986" t="s">
        <v>242</v>
      </c>
      <c r="D1986" t="s">
        <v>228</v>
      </c>
      <c r="E1986" t="s">
        <v>739</v>
      </c>
      <c r="F1986" s="4">
        <v>42</v>
      </c>
      <c r="G1986">
        <v>33</v>
      </c>
      <c r="H1986">
        <v>2.9393939393939399</v>
      </c>
      <c r="I1986">
        <v>42</v>
      </c>
      <c r="J1986">
        <v>4.7380952380952399</v>
      </c>
      <c r="K1986">
        <v>0</v>
      </c>
      <c r="L1986">
        <v>0</v>
      </c>
      <c r="M1986">
        <v>2</v>
      </c>
      <c r="N1986">
        <v>-18.2</v>
      </c>
      <c r="O1986">
        <v>4.7619047619047603E-2</v>
      </c>
      <c r="P1986">
        <v>36</v>
      </c>
      <c r="Q1986">
        <v>14.6388888888889</v>
      </c>
      <c r="R1986">
        <v>8</v>
      </c>
      <c r="S1986">
        <v>31.375</v>
      </c>
      <c r="T1986">
        <v>13</v>
      </c>
      <c r="U1986">
        <v>105.92307692307701</v>
      </c>
      <c r="V1986">
        <v>11</v>
      </c>
      <c r="W1986">
        <v>21.181818181818201</v>
      </c>
      <c r="X1986">
        <v>22</v>
      </c>
      <c r="Y1986">
        <v>110.727272727273</v>
      </c>
      <c r="Z1986">
        <v>14</v>
      </c>
      <c r="AA1986">
        <v>189.857142857143</v>
      </c>
      <c r="AB1986">
        <v>24</v>
      </c>
      <c r="AC1986">
        <v>133.5</v>
      </c>
      <c r="AD1986">
        <v>0.57142857142857095</v>
      </c>
      <c r="AE1986">
        <v>4</v>
      </c>
      <c r="AF1986">
        <v>95.25</v>
      </c>
      <c r="AG1986">
        <v>0.16666666666666699</v>
      </c>
      <c r="AH1986" s="4">
        <v>9</v>
      </c>
      <c r="AI1986">
        <v>0.64285714285714302</v>
      </c>
      <c r="AJ1986" s="4">
        <v>2</v>
      </c>
      <c r="AK1986">
        <v>0.14285714285714299</v>
      </c>
      <c r="AL1986" s="4">
        <v>11</v>
      </c>
      <c r="AM1986">
        <v>0.45833333333333298</v>
      </c>
      <c r="AN1986" s="4">
        <v>3</v>
      </c>
      <c r="AO1986">
        <v>0.125</v>
      </c>
      <c r="AP1986" s="4">
        <v>1</v>
      </c>
      <c r="AQ1986">
        <v>2.3809523809523801E-2</v>
      </c>
      <c r="AR1986" s="4">
        <v>1</v>
      </c>
      <c r="AS1986">
        <v>2.3809523809523801E-2</v>
      </c>
      <c r="AT1986" s="4">
        <v>0</v>
      </c>
      <c r="AU1986" s="4">
        <v>0</v>
      </c>
      <c r="AV1986" s="4">
        <v>1</v>
      </c>
      <c r="AW1986">
        <v>1.8260869565217399</v>
      </c>
      <c r="AX1986" s="4">
        <f t="shared" si="30"/>
        <v>22.999999999999989</v>
      </c>
      <c r="AY1986" s="4">
        <v>10</v>
      </c>
      <c r="AZ1986" s="4">
        <v>2.2000000000000002</v>
      </c>
    </row>
    <row r="1987" spans="1:52" x14ac:dyDescent="0.25">
      <c r="A1987" s="4">
        <v>2017</v>
      </c>
      <c r="B1987" s="4" t="s">
        <v>410</v>
      </c>
      <c r="C1987" t="s">
        <v>242</v>
      </c>
      <c r="D1987" t="s">
        <v>181</v>
      </c>
      <c r="E1987" t="s">
        <v>694</v>
      </c>
      <c r="F1987" s="4">
        <v>93</v>
      </c>
      <c r="G1987">
        <v>86</v>
      </c>
      <c r="H1987">
        <v>2.3720930232558102</v>
      </c>
      <c r="I1987">
        <v>93</v>
      </c>
      <c r="J1987">
        <v>4.10752688172043</v>
      </c>
      <c r="K1987">
        <v>0</v>
      </c>
      <c r="L1987">
        <v>0</v>
      </c>
      <c r="M1987">
        <v>59</v>
      </c>
      <c r="N1987">
        <v>4701.04347826087</v>
      </c>
      <c r="O1987">
        <v>0.63440860215053796</v>
      </c>
      <c r="P1987">
        <v>49</v>
      </c>
      <c r="Q1987">
        <v>36.938775510204103</v>
      </c>
      <c r="R1987">
        <v>31</v>
      </c>
      <c r="S1987">
        <v>44.806451612903203</v>
      </c>
      <c r="T1987">
        <v>10</v>
      </c>
      <c r="U1987">
        <v>179.6</v>
      </c>
      <c r="V1987">
        <v>10</v>
      </c>
      <c r="W1987">
        <v>10.1</v>
      </c>
      <c r="X1987">
        <v>79</v>
      </c>
      <c r="Y1987">
        <v>144.64556962025301</v>
      </c>
      <c r="Z1987">
        <v>11</v>
      </c>
      <c r="AA1987">
        <v>399.72727272727298</v>
      </c>
      <c r="AB1987">
        <v>82</v>
      </c>
      <c r="AC1987">
        <v>162.792682926829</v>
      </c>
      <c r="AD1987">
        <v>0.88172043010752699</v>
      </c>
      <c r="AE1987">
        <v>19</v>
      </c>
      <c r="AF1987">
        <v>55.631578947368403</v>
      </c>
      <c r="AG1987">
        <v>0.23170731707317099</v>
      </c>
      <c r="AH1987" s="4">
        <v>7</v>
      </c>
      <c r="AI1987">
        <v>0.63636363636363602</v>
      </c>
      <c r="AJ1987" s="4">
        <v>0</v>
      </c>
      <c r="AK1987">
        <v>0</v>
      </c>
      <c r="AL1987" s="4">
        <v>25</v>
      </c>
      <c r="AM1987">
        <v>0.30487804878048802</v>
      </c>
      <c r="AN1987" s="4">
        <v>21</v>
      </c>
      <c r="AO1987">
        <v>0.25609756097560998</v>
      </c>
      <c r="AP1987" s="4">
        <v>0</v>
      </c>
      <c r="AQ1987">
        <v>0</v>
      </c>
      <c r="AR1987" s="4">
        <v>0</v>
      </c>
      <c r="AS1987">
        <v>0</v>
      </c>
      <c r="AT1987" s="4">
        <v>0</v>
      </c>
      <c r="AU1987" s="4">
        <v>0</v>
      </c>
      <c r="AV1987" s="4">
        <v>1</v>
      </c>
      <c r="AW1987">
        <v>1.453125</v>
      </c>
      <c r="AX1987" s="4">
        <f t="shared" ref="AX1987:AX2050" si="31">IF(ISERROR(F1987/AW1987),0,F1987/AW1987)</f>
        <v>64</v>
      </c>
      <c r="AY1987" s="4">
        <v>8</v>
      </c>
      <c r="AZ1987" s="4">
        <v>50.625</v>
      </c>
    </row>
    <row r="1988" spans="1:52" x14ac:dyDescent="0.25">
      <c r="A1988" s="4">
        <v>2017</v>
      </c>
      <c r="B1988" s="4" t="s">
        <v>410</v>
      </c>
      <c r="C1988" t="s">
        <v>242</v>
      </c>
      <c r="D1988" t="s">
        <v>185</v>
      </c>
      <c r="E1988" t="s">
        <v>698</v>
      </c>
      <c r="F1988" s="4">
        <v>223</v>
      </c>
      <c r="G1988">
        <v>219</v>
      </c>
      <c r="H1988">
        <v>3.3607305936073102</v>
      </c>
      <c r="I1988">
        <v>223</v>
      </c>
      <c r="J1988">
        <v>4.57399103139013</v>
      </c>
      <c r="K1988">
        <v>6</v>
      </c>
      <c r="L1988">
        <v>2.6905829596412599E-2</v>
      </c>
      <c r="M1988">
        <v>107</v>
      </c>
      <c r="N1988">
        <v>2005.1832460733001</v>
      </c>
      <c r="O1988">
        <v>0.47982062780269102</v>
      </c>
      <c r="P1988">
        <v>103</v>
      </c>
      <c r="Q1988">
        <v>22.854368932038799</v>
      </c>
      <c r="R1988">
        <v>59</v>
      </c>
      <c r="S1988">
        <v>26.915254237288099</v>
      </c>
      <c r="T1988">
        <v>16</v>
      </c>
      <c r="U1988">
        <v>142.875</v>
      </c>
      <c r="V1988">
        <v>15</v>
      </c>
      <c r="W1988">
        <v>11.6</v>
      </c>
      <c r="X1988">
        <v>205</v>
      </c>
      <c r="Y1988">
        <v>74.375609756097603</v>
      </c>
      <c r="Z1988">
        <v>16</v>
      </c>
      <c r="AA1988">
        <v>262.375</v>
      </c>
      <c r="AB1988">
        <v>207</v>
      </c>
      <c r="AC1988">
        <v>95.183574879227095</v>
      </c>
      <c r="AD1988">
        <v>0.92825112107623298</v>
      </c>
      <c r="AE1988">
        <v>118</v>
      </c>
      <c r="AF1988">
        <v>57.855932203389798</v>
      </c>
      <c r="AG1988">
        <v>0.57004830917874405</v>
      </c>
      <c r="AH1988" s="4">
        <v>8</v>
      </c>
      <c r="AI1988">
        <v>0.5</v>
      </c>
      <c r="AJ1988" s="4">
        <v>3</v>
      </c>
      <c r="AK1988">
        <v>0.1875</v>
      </c>
      <c r="AL1988" s="4">
        <v>38</v>
      </c>
      <c r="AM1988">
        <v>0.18357487922705301</v>
      </c>
      <c r="AN1988" s="4">
        <v>12</v>
      </c>
      <c r="AO1988">
        <v>5.7971014492753603E-2</v>
      </c>
      <c r="AP1988" s="4">
        <v>0</v>
      </c>
      <c r="AQ1988">
        <v>0</v>
      </c>
      <c r="AR1988" s="4">
        <v>0</v>
      </c>
      <c r="AS1988">
        <v>0</v>
      </c>
      <c r="AT1988" s="4">
        <v>0</v>
      </c>
      <c r="AU1988" s="4">
        <v>0</v>
      </c>
      <c r="AV1988" s="4">
        <v>2</v>
      </c>
      <c r="AW1988">
        <v>1.79838709677419</v>
      </c>
      <c r="AX1988" s="4">
        <f t="shared" si="31"/>
        <v>124.00000000000024</v>
      </c>
      <c r="AY1988" s="4">
        <v>15</v>
      </c>
      <c r="AZ1988" s="4">
        <v>8.8000000000000007</v>
      </c>
    </row>
    <row r="1989" spans="1:52" x14ac:dyDescent="0.25">
      <c r="A1989" s="4">
        <v>2017</v>
      </c>
      <c r="B1989" s="4" t="s">
        <v>410</v>
      </c>
      <c r="C1989" t="s">
        <v>242</v>
      </c>
      <c r="D1989" t="s">
        <v>269</v>
      </c>
      <c r="E1989" t="s">
        <v>778</v>
      </c>
      <c r="F1989" s="4">
        <v>149</v>
      </c>
      <c r="G1989">
        <v>68</v>
      </c>
      <c r="H1989">
        <v>2.5735294117647101</v>
      </c>
      <c r="I1989">
        <v>149</v>
      </c>
      <c r="J1989">
        <v>3.7986577181208099</v>
      </c>
      <c r="K1989">
        <v>2</v>
      </c>
      <c r="L1989">
        <v>1.34228187919463E-2</v>
      </c>
      <c r="M1989">
        <v>6</v>
      </c>
      <c r="N1989">
        <v>113.16551724137901</v>
      </c>
      <c r="O1989">
        <v>4.0268456375838903E-2</v>
      </c>
      <c r="P1989">
        <v>116</v>
      </c>
      <c r="Q1989">
        <v>13.560344827586199</v>
      </c>
      <c r="R1989">
        <v>24</v>
      </c>
      <c r="S1989">
        <v>18.4583333333333</v>
      </c>
      <c r="T1989">
        <v>9</v>
      </c>
      <c r="U1989">
        <v>68.2222222222222</v>
      </c>
      <c r="V1989">
        <v>9</v>
      </c>
      <c r="W1989">
        <v>6.7777777777777803</v>
      </c>
      <c r="X1989">
        <v>129</v>
      </c>
      <c r="Y1989">
        <v>44.0387596899225</v>
      </c>
      <c r="Z1989">
        <v>7</v>
      </c>
      <c r="AA1989">
        <v>130.857142857143</v>
      </c>
      <c r="AB1989">
        <v>138</v>
      </c>
      <c r="AC1989">
        <v>68.7826086956522</v>
      </c>
      <c r="AD1989">
        <v>0.92617449664429496</v>
      </c>
      <c r="AE1989">
        <v>94</v>
      </c>
      <c r="AF1989">
        <v>51.3829787234043</v>
      </c>
      <c r="AG1989">
        <v>0.67142857142857104</v>
      </c>
      <c r="AH1989" s="4">
        <v>0</v>
      </c>
      <c r="AI1989">
        <v>0</v>
      </c>
      <c r="AJ1989" s="4">
        <v>0</v>
      </c>
      <c r="AK1989">
        <v>0</v>
      </c>
      <c r="AL1989" s="4">
        <v>5</v>
      </c>
      <c r="AM1989">
        <v>3.6231884057971002E-2</v>
      </c>
      <c r="AN1989" s="4">
        <v>2</v>
      </c>
      <c r="AO1989">
        <v>1.4492753623188401E-2</v>
      </c>
      <c r="AP1989" s="4">
        <v>5</v>
      </c>
      <c r="AQ1989">
        <v>3.35570469798658E-2</v>
      </c>
      <c r="AR1989" s="4">
        <v>2</v>
      </c>
      <c r="AS1989">
        <v>1.34228187919463E-2</v>
      </c>
      <c r="AT1989" s="4">
        <v>0</v>
      </c>
      <c r="AU1989" s="4">
        <v>0</v>
      </c>
      <c r="AV1989" s="4">
        <v>0</v>
      </c>
      <c r="AW1989">
        <v>1.56842105263158</v>
      </c>
      <c r="AX1989" s="4">
        <f t="shared" si="31"/>
        <v>94.999999999999929</v>
      </c>
      <c r="AY1989" s="4">
        <v>7</v>
      </c>
      <c r="AZ1989" s="4">
        <v>2</v>
      </c>
    </row>
    <row r="1990" spans="1:52" x14ac:dyDescent="0.25">
      <c r="A1990" s="4">
        <v>2017</v>
      </c>
      <c r="B1990" s="4" t="s">
        <v>410</v>
      </c>
      <c r="C1990" t="s">
        <v>242</v>
      </c>
      <c r="D1990" t="s">
        <v>243</v>
      </c>
      <c r="E1990" t="s">
        <v>753</v>
      </c>
      <c r="F1990" s="4">
        <v>121</v>
      </c>
      <c r="G1990">
        <v>119</v>
      </c>
      <c r="H1990">
        <v>5.0084033613445396</v>
      </c>
      <c r="I1990">
        <v>121</v>
      </c>
      <c r="J1990">
        <v>6.8016528925619797</v>
      </c>
      <c r="K1990">
        <v>4</v>
      </c>
      <c r="L1990">
        <v>3.3057851239669402E-2</v>
      </c>
      <c r="M1990">
        <v>61</v>
      </c>
      <c r="N1990">
        <v>1222.9529411764699</v>
      </c>
      <c r="O1990">
        <v>0.504132231404959</v>
      </c>
      <c r="P1990">
        <v>37</v>
      </c>
      <c r="Q1990">
        <v>16.918918918918902</v>
      </c>
      <c r="R1990">
        <v>38</v>
      </c>
      <c r="S1990">
        <v>34.394736842105303</v>
      </c>
      <c r="T1990">
        <v>2</v>
      </c>
      <c r="U1990">
        <v>173</v>
      </c>
      <c r="V1990">
        <v>2</v>
      </c>
      <c r="W1990">
        <v>9.5</v>
      </c>
      <c r="X1990">
        <v>118</v>
      </c>
      <c r="Y1990">
        <v>101.533898305085</v>
      </c>
      <c r="Z1990">
        <v>2</v>
      </c>
      <c r="AA1990">
        <v>222</v>
      </c>
      <c r="AB1990">
        <v>119</v>
      </c>
      <c r="AC1990">
        <v>100.697478991597</v>
      </c>
      <c r="AD1990">
        <v>0.98347107438016501</v>
      </c>
      <c r="AE1990">
        <v>99</v>
      </c>
      <c r="AF1990">
        <v>89.080808080808097</v>
      </c>
      <c r="AG1990">
        <v>0.83193277310924396</v>
      </c>
      <c r="AH1990" s="4">
        <v>1</v>
      </c>
      <c r="AI1990">
        <v>0.5</v>
      </c>
      <c r="AJ1990" s="4">
        <v>0</v>
      </c>
      <c r="AK1990">
        <v>0</v>
      </c>
      <c r="AL1990" s="4">
        <v>15</v>
      </c>
      <c r="AM1990">
        <v>0.126050420168067</v>
      </c>
      <c r="AN1990" s="4">
        <v>5</v>
      </c>
      <c r="AO1990">
        <v>4.20168067226891E-2</v>
      </c>
      <c r="AP1990" s="4">
        <v>0</v>
      </c>
      <c r="AQ1990">
        <v>0</v>
      </c>
      <c r="AR1990" s="4">
        <v>0</v>
      </c>
      <c r="AS1990">
        <v>0</v>
      </c>
      <c r="AT1990" s="4">
        <v>0</v>
      </c>
      <c r="AU1990" s="4">
        <v>0</v>
      </c>
      <c r="AV1990" s="4">
        <v>3</v>
      </c>
      <c r="AW1990">
        <v>1.55128205128205</v>
      </c>
      <c r="AX1990" s="4">
        <f t="shared" si="31"/>
        <v>78.000000000000071</v>
      </c>
      <c r="AY1990" s="4">
        <v>1</v>
      </c>
      <c r="AZ1990" s="4">
        <v>10</v>
      </c>
    </row>
    <row r="1991" spans="1:52" x14ac:dyDescent="0.25">
      <c r="A1991" s="4">
        <v>2017</v>
      </c>
      <c r="B1991" s="4" t="s">
        <v>410</v>
      </c>
      <c r="C1991" t="s">
        <v>242</v>
      </c>
      <c r="D1991" t="s">
        <v>421</v>
      </c>
      <c r="E1991" t="s">
        <v>919</v>
      </c>
      <c r="F1991" s="4">
        <v>1</v>
      </c>
      <c r="G1991">
        <v>1</v>
      </c>
      <c r="H1991">
        <v>0</v>
      </c>
      <c r="I1991">
        <v>1</v>
      </c>
      <c r="J1991">
        <v>1</v>
      </c>
      <c r="K1991">
        <v>0</v>
      </c>
      <c r="L1991">
        <v>0</v>
      </c>
      <c r="M1991">
        <v>0</v>
      </c>
      <c r="N1991">
        <v>597</v>
      </c>
      <c r="O1991">
        <v>0</v>
      </c>
      <c r="P1991">
        <v>1</v>
      </c>
      <c r="Q1991">
        <v>23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238</v>
      </c>
      <c r="AD1991">
        <v>1</v>
      </c>
      <c r="AE1991">
        <v>0</v>
      </c>
      <c r="AF1991">
        <v>0</v>
      </c>
      <c r="AG1991">
        <v>0</v>
      </c>
      <c r="AH1991" s="4">
        <v>0</v>
      </c>
      <c r="AI1991">
        <v>0</v>
      </c>
      <c r="AJ1991" s="4">
        <v>0</v>
      </c>
      <c r="AK1991">
        <v>0</v>
      </c>
      <c r="AL1991" s="4">
        <v>0</v>
      </c>
      <c r="AM1991">
        <v>0</v>
      </c>
      <c r="AN1991" s="4">
        <v>1</v>
      </c>
      <c r="AO1991">
        <v>1</v>
      </c>
      <c r="AP1991" s="4">
        <v>0</v>
      </c>
      <c r="AQ1991">
        <v>0</v>
      </c>
      <c r="AR1991" s="4">
        <v>0</v>
      </c>
      <c r="AS1991">
        <v>0</v>
      </c>
      <c r="AT1991" s="4">
        <v>0</v>
      </c>
      <c r="AU1991" s="4">
        <v>0</v>
      </c>
      <c r="AV1991" s="4">
        <v>0</v>
      </c>
      <c r="AW1991">
        <v>1</v>
      </c>
      <c r="AX1991" s="4">
        <f t="shared" si="31"/>
        <v>1</v>
      </c>
      <c r="AY1991" s="4">
        <v>0</v>
      </c>
      <c r="AZ1991" s="4">
        <v>0</v>
      </c>
    </row>
    <row r="1992" spans="1:52" x14ac:dyDescent="0.25">
      <c r="A1992" s="4">
        <v>2017</v>
      </c>
      <c r="B1992" s="4" t="s">
        <v>410</v>
      </c>
      <c r="C1992" t="s">
        <v>242</v>
      </c>
      <c r="D1992" t="s">
        <v>193</v>
      </c>
      <c r="E1992" t="s">
        <v>706</v>
      </c>
      <c r="F1992" s="4">
        <v>63</v>
      </c>
      <c r="G1992">
        <v>47</v>
      </c>
      <c r="H1992">
        <v>3.0212765957446801</v>
      </c>
      <c r="I1992">
        <v>63</v>
      </c>
      <c r="J1992">
        <v>4.2222222222222197</v>
      </c>
      <c r="K1992">
        <v>2</v>
      </c>
      <c r="L1992">
        <v>3.1746031746031703E-2</v>
      </c>
      <c r="M1992">
        <v>11</v>
      </c>
      <c r="N1992">
        <v>1000.06666666667</v>
      </c>
      <c r="O1992">
        <v>0.17460317460317501</v>
      </c>
      <c r="P1992">
        <v>55</v>
      </c>
      <c r="Q1992">
        <v>26.818181818181799</v>
      </c>
      <c r="R1992">
        <v>15</v>
      </c>
      <c r="S1992">
        <v>40.200000000000003</v>
      </c>
      <c r="T1992">
        <v>27</v>
      </c>
      <c r="U1992">
        <v>136.03703703703701</v>
      </c>
      <c r="V1992">
        <v>25</v>
      </c>
      <c r="W1992">
        <v>15.56</v>
      </c>
      <c r="X1992">
        <v>32</v>
      </c>
      <c r="Y1992">
        <v>141.25</v>
      </c>
      <c r="Z1992">
        <v>28</v>
      </c>
      <c r="AA1992">
        <v>301.07142857142901</v>
      </c>
      <c r="AB1992">
        <v>32</v>
      </c>
      <c r="AC1992">
        <v>184.40625</v>
      </c>
      <c r="AD1992">
        <v>0.50793650793650802</v>
      </c>
      <c r="AE1992">
        <v>0</v>
      </c>
      <c r="AF1992">
        <v>0</v>
      </c>
      <c r="AG1992">
        <v>0</v>
      </c>
      <c r="AH1992" s="4">
        <v>16</v>
      </c>
      <c r="AI1992">
        <v>0.57142857142857095</v>
      </c>
      <c r="AJ1992" s="4">
        <v>3</v>
      </c>
      <c r="AK1992">
        <v>0.107142857142857</v>
      </c>
      <c r="AL1992" s="4">
        <v>15</v>
      </c>
      <c r="AM1992">
        <v>0.46875</v>
      </c>
      <c r="AN1992" s="4">
        <v>4</v>
      </c>
      <c r="AO1992">
        <v>0.125</v>
      </c>
      <c r="AP1992" s="4">
        <v>0</v>
      </c>
      <c r="AQ1992">
        <v>0</v>
      </c>
      <c r="AR1992" s="4">
        <v>0</v>
      </c>
      <c r="AS1992">
        <v>0</v>
      </c>
      <c r="AT1992" s="4">
        <v>0</v>
      </c>
      <c r="AU1992" s="4">
        <v>0</v>
      </c>
      <c r="AV1992" s="4">
        <v>1</v>
      </c>
      <c r="AW1992">
        <v>2.3333333333333299</v>
      </c>
      <c r="AX1992" s="4">
        <f t="shared" si="31"/>
        <v>27.000000000000039</v>
      </c>
      <c r="AY1992" s="4">
        <v>23</v>
      </c>
      <c r="AZ1992" s="4">
        <v>7.1304347826086998</v>
      </c>
    </row>
    <row r="1993" spans="1:52" x14ac:dyDescent="0.25">
      <c r="A1993" s="4">
        <v>2017</v>
      </c>
      <c r="B1993" s="4" t="s">
        <v>410</v>
      </c>
      <c r="C1993" t="s">
        <v>242</v>
      </c>
      <c r="D1993" t="s">
        <v>328</v>
      </c>
      <c r="E1993" t="s">
        <v>831</v>
      </c>
      <c r="F1993" s="4">
        <v>34</v>
      </c>
      <c r="G1993">
        <v>10</v>
      </c>
      <c r="H1993">
        <v>0.8</v>
      </c>
      <c r="I1993">
        <v>34</v>
      </c>
      <c r="J1993">
        <v>4.9411764705882399</v>
      </c>
      <c r="K1993">
        <v>4</v>
      </c>
      <c r="L1993">
        <v>0.11764705882352899</v>
      </c>
      <c r="M1993">
        <v>3</v>
      </c>
      <c r="N1993">
        <v>-12</v>
      </c>
      <c r="O1993">
        <v>8.8235294117647106E-2</v>
      </c>
      <c r="P1993">
        <v>30</v>
      </c>
      <c r="Q1993">
        <v>28.566666666666698</v>
      </c>
      <c r="R1993">
        <v>6</v>
      </c>
      <c r="S1993">
        <v>26</v>
      </c>
      <c r="T1993">
        <v>0</v>
      </c>
      <c r="U1993">
        <v>0</v>
      </c>
      <c r="V1993">
        <v>0</v>
      </c>
      <c r="W1993">
        <v>0</v>
      </c>
      <c r="X1993">
        <v>34</v>
      </c>
      <c r="Y1993">
        <v>87.676470588235304</v>
      </c>
      <c r="Z1993">
        <v>0</v>
      </c>
      <c r="AA1993">
        <v>0</v>
      </c>
      <c r="AB1993">
        <v>34</v>
      </c>
      <c r="AC1993">
        <v>112.5</v>
      </c>
      <c r="AD1993">
        <v>1</v>
      </c>
      <c r="AE1993">
        <v>25</v>
      </c>
      <c r="AF1993">
        <v>106.44</v>
      </c>
      <c r="AG1993">
        <v>0.73529411764705899</v>
      </c>
      <c r="AH1993" s="4">
        <v>0</v>
      </c>
      <c r="AI1993">
        <v>0</v>
      </c>
      <c r="AJ1993" s="4">
        <v>0</v>
      </c>
      <c r="AK1993">
        <v>0</v>
      </c>
      <c r="AL1993" s="4">
        <v>3</v>
      </c>
      <c r="AM1993">
        <v>8.8235294117647106E-2</v>
      </c>
      <c r="AN1993" s="4">
        <v>1</v>
      </c>
      <c r="AO1993">
        <v>2.9411764705882401E-2</v>
      </c>
      <c r="AP1993" s="4">
        <v>3</v>
      </c>
      <c r="AQ1993">
        <v>8.8235294117647106E-2</v>
      </c>
      <c r="AR1993" s="4">
        <v>1</v>
      </c>
      <c r="AS1993">
        <v>2.9411764705882401E-2</v>
      </c>
      <c r="AT1993" s="4">
        <v>0</v>
      </c>
      <c r="AU1993" s="4">
        <v>0</v>
      </c>
      <c r="AV1993" s="4">
        <v>0</v>
      </c>
      <c r="AW1993">
        <v>1.7</v>
      </c>
      <c r="AX1993" s="4">
        <f t="shared" si="31"/>
        <v>20</v>
      </c>
      <c r="AY1993" s="4">
        <v>0</v>
      </c>
      <c r="AZ1993" s="4">
        <v>0</v>
      </c>
    </row>
    <row r="1994" spans="1:52" x14ac:dyDescent="0.25">
      <c r="A1994" s="4">
        <v>2017</v>
      </c>
      <c r="B1994" s="4" t="s">
        <v>410</v>
      </c>
      <c r="C1994" t="s">
        <v>242</v>
      </c>
      <c r="D1994" t="s">
        <v>261</v>
      </c>
      <c r="E1994" t="s">
        <v>770</v>
      </c>
      <c r="F1994" s="4">
        <v>69</v>
      </c>
      <c r="G1994">
        <v>32</v>
      </c>
      <c r="H1994">
        <v>3.75</v>
      </c>
      <c r="I1994">
        <v>68</v>
      </c>
      <c r="J1994">
        <v>6.1911764705882399</v>
      </c>
      <c r="K1994">
        <v>2</v>
      </c>
      <c r="L1994">
        <v>2.9411764705882401E-2</v>
      </c>
      <c r="M1994">
        <v>31</v>
      </c>
      <c r="N1994">
        <v>1631.9767441860499</v>
      </c>
      <c r="O1994">
        <v>0.44927536231884102</v>
      </c>
      <c r="P1994">
        <v>34</v>
      </c>
      <c r="Q1994">
        <v>25.794117647058801</v>
      </c>
      <c r="R1994">
        <v>14</v>
      </c>
      <c r="S1994">
        <v>29.1428571428571</v>
      </c>
      <c r="T1994">
        <v>35</v>
      </c>
      <c r="U1994">
        <v>142.085714285714</v>
      </c>
      <c r="V1994">
        <v>32</v>
      </c>
      <c r="W1994">
        <v>12.6875</v>
      </c>
      <c r="X1994">
        <v>25</v>
      </c>
      <c r="Y1994">
        <v>123.64</v>
      </c>
      <c r="Z1994">
        <v>17</v>
      </c>
      <c r="AA1994">
        <v>393.35294117647101</v>
      </c>
      <c r="AB1994">
        <v>28</v>
      </c>
      <c r="AC1994">
        <v>175.17857142857099</v>
      </c>
      <c r="AD1994">
        <v>0.405797101449275</v>
      </c>
      <c r="AE1994">
        <v>7</v>
      </c>
      <c r="AF1994">
        <v>57</v>
      </c>
      <c r="AG1994">
        <v>0.25</v>
      </c>
      <c r="AH1994" s="4">
        <v>27</v>
      </c>
      <c r="AI1994">
        <v>1.5882352941176501</v>
      </c>
      <c r="AJ1994" s="4">
        <v>9</v>
      </c>
      <c r="AK1994">
        <v>0.52941176470588203</v>
      </c>
      <c r="AL1994" s="4">
        <v>8</v>
      </c>
      <c r="AM1994">
        <v>0.28571428571428598</v>
      </c>
      <c r="AN1994" s="4">
        <v>3</v>
      </c>
      <c r="AO1994">
        <v>0.107142857142857</v>
      </c>
      <c r="AP1994" s="4">
        <v>0</v>
      </c>
      <c r="AQ1994">
        <v>0</v>
      </c>
      <c r="AR1994" s="4">
        <v>0</v>
      </c>
      <c r="AS1994">
        <v>0</v>
      </c>
      <c r="AT1994" s="4">
        <v>0</v>
      </c>
      <c r="AU1994" s="4">
        <v>0</v>
      </c>
      <c r="AV1994" s="4">
        <v>1</v>
      </c>
      <c r="AW1994">
        <v>1.4375</v>
      </c>
      <c r="AX1994" s="4">
        <f t="shared" si="31"/>
        <v>48</v>
      </c>
      <c r="AY1994" s="4">
        <v>16</v>
      </c>
      <c r="AZ1994" s="4">
        <v>14</v>
      </c>
    </row>
    <row r="1995" spans="1:52" x14ac:dyDescent="0.25">
      <c r="A1995" s="4">
        <v>2017</v>
      </c>
      <c r="B1995" s="4" t="s">
        <v>410</v>
      </c>
      <c r="C1995" t="s">
        <v>242</v>
      </c>
      <c r="D1995" t="s">
        <v>255</v>
      </c>
      <c r="E1995" t="s">
        <v>764</v>
      </c>
      <c r="F1995" s="4">
        <v>88</v>
      </c>
      <c r="G1995">
        <v>54</v>
      </c>
      <c r="H1995">
        <v>6.5370370370370399</v>
      </c>
      <c r="I1995">
        <v>88</v>
      </c>
      <c r="J1995">
        <v>6.9659090909090899</v>
      </c>
      <c r="K1995">
        <v>0</v>
      </c>
      <c r="L1995">
        <v>0</v>
      </c>
      <c r="M1995">
        <v>37</v>
      </c>
      <c r="N1995">
        <v>1504.3968253968301</v>
      </c>
      <c r="O1995">
        <v>0.42045454545454602</v>
      </c>
      <c r="P1995">
        <v>60</v>
      </c>
      <c r="Q1995">
        <v>29.233333333333299</v>
      </c>
      <c r="R1995">
        <v>23</v>
      </c>
      <c r="S1995">
        <v>94.2173913043478</v>
      </c>
      <c r="T1995">
        <v>28</v>
      </c>
      <c r="U1995">
        <v>173.71428571428601</v>
      </c>
      <c r="V1995">
        <v>23</v>
      </c>
      <c r="W1995">
        <v>28.3913043478261</v>
      </c>
      <c r="X1995">
        <v>52</v>
      </c>
      <c r="Y1995">
        <v>136.32692307692301</v>
      </c>
      <c r="Z1995">
        <v>19</v>
      </c>
      <c r="AA1995">
        <v>464.052631578947</v>
      </c>
      <c r="AB1995">
        <v>55</v>
      </c>
      <c r="AC1995">
        <v>177.09090909090901</v>
      </c>
      <c r="AD1995">
        <v>0.625</v>
      </c>
      <c r="AE1995">
        <v>18</v>
      </c>
      <c r="AF1995">
        <v>103.5</v>
      </c>
      <c r="AG1995">
        <v>0.32727272727272699</v>
      </c>
      <c r="AH1995" s="4">
        <v>14</v>
      </c>
      <c r="AI1995">
        <v>0.73684210526315796</v>
      </c>
      <c r="AJ1995" s="4">
        <v>5</v>
      </c>
      <c r="AK1995">
        <v>0.26315789473684198</v>
      </c>
      <c r="AL1995" s="4">
        <v>13</v>
      </c>
      <c r="AM1995">
        <v>0.236363636363636</v>
      </c>
      <c r="AN1995" s="4">
        <v>5</v>
      </c>
      <c r="AO1995">
        <v>9.0909090909090898E-2</v>
      </c>
      <c r="AP1995" s="4">
        <v>1</v>
      </c>
      <c r="AQ1995">
        <v>1.13636363636364E-2</v>
      </c>
      <c r="AR1995" s="4">
        <v>0</v>
      </c>
      <c r="AS1995">
        <v>0</v>
      </c>
      <c r="AT1995" s="4">
        <v>0</v>
      </c>
      <c r="AU1995" s="4">
        <v>0</v>
      </c>
      <c r="AV1995" s="4">
        <v>0</v>
      </c>
      <c r="AW1995">
        <v>1.5714285714285701</v>
      </c>
      <c r="AX1995" s="4">
        <f t="shared" si="31"/>
        <v>56.00000000000005</v>
      </c>
      <c r="AY1995" s="4">
        <v>18</v>
      </c>
      <c r="AZ1995" s="4">
        <v>24.3888888888889</v>
      </c>
    </row>
    <row r="1996" spans="1:52" x14ac:dyDescent="0.25">
      <c r="A1996" s="4">
        <v>2017</v>
      </c>
      <c r="B1996" s="4" t="s">
        <v>410</v>
      </c>
      <c r="C1996" t="s">
        <v>242</v>
      </c>
      <c r="D1996" t="s">
        <v>345</v>
      </c>
      <c r="E1996" t="s">
        <v>845</v>
      </c>
      <c r="F1996" s="4">
        <v>60</v>
      </c>
      <c r="G1996">
        <v>41</v>
      </c>
      <c r="H1996">
        <v>4.51219512195122</v>
      </c>
      <c r="I1996">
        <v>60</v>
      </c>
      <c r="J1996">
        <v>6.2</v>
      </c>
      <c r="K1996">
        <v>2</v>
      </c>
      <c r="L1996">
        <v>3.3333333333333298E-2</v>
      </c>
      <c r="M1996">
        <v>7</v>
      </c>
      <c r="N1996">
        <v>272.79629629629602</v>
      </c>
      <c r="O1996">
        <v>0.116666666666667</v>
      </c>
      <c r="P1996">
        <v>46</v>
      </c>
      <c r="Q1996">
        <v>48.869565217391298</v>
      </c>
      <c r="R1996">
        <v>17</v>
      </c>
      <c r="S1996">
        <v>63</v>
      </c>
      <c r="T1996">
        <v>33</v>
      </c>
      <c r="U1996">
        <v>189.39393939393901</v>
      </c>
      <c r="V1996">
        <v>30</v>
      </c>
      <c r="W1996">
        <v>5.6666666666666696</v>
      </c>
      <c r="X1996">
        <v>20</v>
      </c>
      <c r="Y1996">
        <v>161.35</v>
      </c>
      <c r="Z1996">
        <v>31</v>
      </c>
      <c r="AA1996">
        <v>343.45161290322602</v>
      </c>
      <c r="AB1996">
        <v>21</v>
      </c>
      <c r="AC1996">
        <v>198.95238095238099</v>
      </c>
      <c r="AD1996">
        <v>0.35</v>
      </c>
      <c r="AE1996">
        <v>6</v>
      </c>
      <c r="AF1996">
        <v>67.8333333333333</v>
      </c>
      <c r="AG1996">
        <v>0.27272727272727298</v>
      </c>
      <c r="AH1996" s="4">
        <v>31</v>
      </c>
      <c r="AI1996">
        <v>1</v>
      </c>
      <c r="AJ1996" s="4">
        <v>6</v>
      </c>
      <c r="AK1996">
        <v>0.19354838709677399</v>
      </c>
      <c r="AL1996" s="4">
        <v>7</v>
      </c>
      <c r="AM1996">
        <v>0.33333333333333298</v>
      </c>
      <c r="AN1996" s="4">
        <v>0</v>
      </c>
      <c r="AO1996">
        <v>0</v>
      </c>
      <c r="AP1996" s="4">
        <v>0</v>
      </c>
      <c r="AQ1996">
        <v>0</v>
      </c>
      <c r="AR1996" s="4">
        <v>0</v>
      </c>
      <c r="AS1996">
        <v>0</v>
      </c>
      <c r="AT1996" s="4">
        <v>0</v>
      </c>
      <c r="AU1996" s="4">
        <v>0</v>
      </c>
      <c r="AV1996" s="4">
        <v>3</v>
      </c>
      <c r="AW1996">
        <v>1.4285714285714299</v>
      </c>
      <c r="AX1996" s="4">
        <f t="shared" si="31"/>
        <v>41.999999999999957</v>
      </c>
      <c r="AY1996" s="4">
        <v>31</v>
      </c>
      <c r="AZ1996" s="4">
        <v>15.0322580645161</v>
      </c>
    </row>
    <row r="1997" spans="1:52" x14ac:dyDescent="0.25">
      <c r="A1997" s="4">
        <v>2017</v>
      </c>
      <c r="B1997" s="4" t="s">
        <v>410</v>
      </c>
      <c r="C1997" t="s">
        <v>242</v>
      </c>
      <c r="D1997" t="s">
        <v>245</v>
      </c>
      <c r="E1997" t="s">
        <v>755</v>
      </c>
      <c r="F1997" s="4">
        <v>175</v>
      </c>
      <c r="G1997">
        <v>120</v>
      </c>
      <c r="H1997">
        <v>4.0999999999999996</v>
      </c>
      <c r="I1997">
        <v>174</v>
      </c>
      <c r="J1997">
        <v>5.4770114942528698</v>
      </c>
      <c r="K1997">
        <v>0</v>
      </c>
      <c r="L1997">
        <v>0</v>
      </c>
      <c r="M1997">
        <v>13</v>
      </c>
      <c r="N1997">
        <v>121.295180722892</v>
      </c>
      <c r="O1997">
        <v>7.4285714285714302E-2</v>
      </c>
      <c r="P1997">
        <v>138</v>
      </c>
      <c r="Q1997">
        <v>15.072463768115901</v>
      </c>
      <c r="R1997">
        <v>34</v>
      </c>
      <c r="S1997">
        <v>31.4411764705882</v>
      </c>
      <c r="T1997">
        <v>76</v>
      </c>
      <c r="U1997">
        <v>119.868421052632</v>
      </c>
      <c r="V1997">
        <v>77</v>
      </c>
      <c r="W1997">
        <v>8.8441558441558392</v>
      </c>
      <c r="X1997">
        <v>82</v>
      </c>
      <c r="Y1997">
        <v>76.878048780487802</v>
      </c>
      <c r="Z1997">
        <v>83</v>
      </c>
      <c r="AA1997">
        <v>293.46987951807199</v>
      </c>
      <c r="AB1997">
        <v>86</v>
      </c>
      <c r="AC1997">
        <v>100.732558139535</v>
      </c>
      <c r="AD1997">
        <v>0.49142857142857099</v>
      </c>
      <c r="AE1997">
        <v>30</v>
      </c>
      <c r="AF1997">
        <v>36.433333333333302</v>
      </c>
      <c r="AG1997">
        <v>0.34482758620689702</v>
      </c>
      <c r="AH1997" s="4">
        <v>44</v>
      </c>
      <c r="AI1997">
        <v>0.530120481927711</v>
      </c>
      <c r="AJ1997" s="4">
        <v>14</v>
      </c>
      <c r="AK1997">
        <v>0.16867469879518099</v>
      </c>
      <c r="AL1997" s="4">
        <v>26</v>
      </c>
      <c r="AM1997">
        <v>0.30232558139534899</v>
      </c>
      <c r="AN1997" s="4">
        <v>7</v>
      </c>
      <c r="AO1997">
        <v>8.1395348837209294E-2</v>
      </c>
      <c r="AP1997" s="4">
        <v>0</v>
      </c>
      <c r="AQ1997">
        <v>0</v>
      </c>
      <c r="AR1997" s="4">
        <v>0</v>
      </c>
      <c r="AS1997">
        <v>0</v>
      </c>
      <c r="AT1997" s="4">
        <v>0</v>
      </c>
      <c r="AU1997" s="4">
        <v>1</v>
      </c>
      <c r="AV1997" s="4">
        <v>0</v>
      </c>
      <c r="AW1997">
        <v>1.67307692307692</v>
      </c>
      <c r="AX1997" s="4">
        <f t="shared" si="31"/>
        <v>104.59770114942548</v>
      </c>
      <c r="AY1997" s="4">
        <v>75</v>
      </c>
      <c r="AZ1997" s="4">
        <v>10.4</v>
      </c>
    </row>
    <row r="1998" spans="1:52" x14ac:dyDescent="0.25">
      <c r="A1998" s="4">
        <v>2017</v>
      </c>
      <c r="B1998" s="4" t="s">
        <v>410</v>
      </c>
      <c r="C1998" t="s">
        <v>242</v>
      </c>
      <c r="D1998" t="s">
        <v>244</v>
      </c>
      <c r="E1998" t="s">
        <v>754</v>
      </c>
      <c r="F1998" s="4">
        <v>132</v>
      </c>
      <c r="G1998">
        <v>128</v>
      </c>
      <c r="H1998">
        <v>3.4453125</v>
      </c>
      <c r="I1998">
        <v>132</v>
      </c>
      <c r="J1998">
        <v>4.7803030303030303</v>
      </c>
      <c r="K1998">
        <v>5</v>
      </c>
      <c r="L1998">
        <v>3.7878787878787901E-2</v>
      </c>
      <c r="M1998">
        <v>42</v>
      </c>
      <c r="N1998">
        <v>2936.171875</v>
      </c>
      <c r="O1998">
        <v>0.31818181818181801</v>
      </c>
      <c r="P1998">
        <v>91</v>
      </c>
      <c r="Q1998">
        <v>11.956043956044001</v>
      </c>
      <c r="R1998">
        <v>28</v>
      </c>
      <c r="S1998">
        <v>30.464285714285701</v>
      </c>
      <c r="T1998">
        <v>16</v>
      </c>
      <c r="U1998">
        <v>178.25</v>
      </c>
      <c r="V1998">
        <v>17</v>
      </c>
      <c r="W1998">
        <v>21.411764705882401</v>
      </c>
      <c r="X1998">
        <v>102</v>
      </c>
      <c r="Y1998">
        <v>126.166666666667</v>
      </c>
      <c r="Z1998">
        <v>19</v>
      </c>
      <c r="AA1998">
        <v>262.47368421052602</v>
      </c>
      <c r="AB1998">
        <v>113</v>
      </c>
      <c r="AC1998">
        <v>130.33628318584101</v>
      </c>
      <c r="AD1998">
        <v>0.85606060606060597</v>
      </c>
      <c r="AE1998">
        <v>47</v>
      </c>
      <c r="AF1998">
        <v>79.212765957446805</v>
      </c>
      <c r="AG1998">
        <v>0.41592920353982299</v>
      </c>
      <c r="AH1998" s="4">
        <v>9</v>
      </c>
      <c r="AI1998">
        <v>0.47368421052631599</v>
      </c>
      <c r="AJ1998" s="4">
        <v>7</v>
      </c>
      <c r="AK1998">
        <v>0.36842105263157898</v>
      </c>
      <c r="AL1998" s="4">
        <v>23</v>
      </c>
      <c r="AM1998">
        <v>0.20353982300885001</v>
      </c>
      <c r="AN1998" s="4">
        <v>20</v>
      </c>
      <c r="AO1998">
        <v>0.17699115044247801</v>
      </c>
      <c r="AP1998" s="4">
        <v>0</v>
      </c>
      <c r="AQ1998">
        <v>0</v>
      </c>
      <c r="AR1998" s="4">
        <v>0</v>
      </c>
      <c r="AS1998">
        <v>0</v>
      </c>
      <c r="AT1998" s="4">
        <v>0</v>
      </c>
      <c r="AU1998" s="4">
        <v>0</v>
      </c>
      <c r="AV1998" s="4">
        <v>2</v>
      </c>
      <c r="AW1998">
        <v>1.76</v>
      </c>
      <c r="AX1998" s="4">
        <f t="shared" si="31"/>
        <v>75</v>
      </c>
      <c r="AY1998" s="4">
        <v>16</v>
      </c>
      <c r="AZ1998" s="4">
        <v>9.5</v>
      </c>
    </row>
    <row r="1999" spans="1:52" x14ac:dyDescent="0.25">
      <c r="A1999" s="4">
        <v>2017</v>
      </c>
      <c r="B1999" s="4" t="s">
        <v>410</v>
      </c>
      <c r="C1999" t="s">
        <v>242</v>
      </c>
      <c r="D1999" t="s">
        <v>252</v>
      </c>
      <c r="E1999" t="s">
        <v>762</v>
      </c>
      <c r="F1999" s="4">
        <v>151</v>
      </c>
      <c r="G1999">
        <v>110</v>
      </c>
      <c r="H1999">
        <v>5.4818181818181797</v>
      </c>
      <c r="I1999">
        <v>149</v>
      </c>
      <c r="J1999">
        <v>9.6778523489932908</v>
      </c>
      <c r="K1999">
        <v>4</v>
      </c>
      <c r="L1999">
        <v>2.68456375838926E-2</v>
      </c>
      <c r="M1999">
        <v>86</v>
      </c>
      <c r="N1999">
        <v>1885.2016129032299</v>
      </c>
      <c r="O1999">
        <v>0.56953642384105996</v>
      </c>
      <c r="P1999">
        <v>131</v>
      </c>
      <c r="Q1999">
        <v>33.946564885496201</v>
      </c>
      <c r="R1999">
        <v>41</v>
      </c>
      <c r="S1999">
        <v>80.487804878048806</v>
      </c>
      <c r="T1999">
        <v>67</v>
      </c>
      <c r="U1999">
        <v>228.55223880597001</v>
      </c>
      <c r="V1999">
        <v>68</v>
      </c>
      <c r="W1999">
        <v>29.911764705882401</v>
      </c>
      <c r="X1999">
        <v>70</v>
      </c>
      <c r="Y1999">
        <v>197.457142857143</v>
      </c>
      <c r="Z1999">
        <v>60</v>
      </c>
      <c r="AA1999">
        <v>479.86666666666702</v>
      </c>
      <c r="AB1999">
        <v>73</v>
      </c>
      <c r="AC1999">
        <v>256.58904109589002</v>
      </c>
      <c r="AD1999">
        <v>0.48344370860927199</v>
      </c>
      <c r="AE1999">
        <v>9</v>
      </c>
      <c r="AF1999">
        <v>114.222222222222</v>
      </c>
      <c r="AG1999">
        <v>0.121621621621622</v>
      </c>
      <c r="AH1999" s="4">
        <v>44</v>
      </c>
      <c r="AI1999">
        <v>0.73333333333333295</v>
      </c>
      <c r="AJ1999" s="4">
        <v>14</v>
      </c>
      <c r="AK1999">
        <v>0.233333333333333</v>
      </c>
      <c r="AL1999" s="4">
        <v>31</v>
      </c>
      <c r="AM1999">
        <v>0.42465753424657499</v>
      </c>
      <c r="AN1999" s="4">
        <v>17</v>
      </c>
      <c r="AO1999">
        <v>0.232876712328767</v>
      </c>
      <c r="AP1999" s="4">
        <v>1</v>
      </c>
      <c r="AQ1999">
        <v>6.6225165562913899E-3</v>
      </c>
      <c r="AR1999" s="4">
        <v>2</v>
      </c>
      <c r="AS1999">
        <v>1.3245033112582801E-2</v>
      </c>
      <c r="AT1999" s="4">
        <v>0</v>
      </c>
      <c r="AU1999" s="4">
        <v>0</v>
      </c>
      <c r="AV1999" s="4">
        <v>6</v>
      </c>
      <c r="AW1999">
        <v>1.84146341463415</v>
      </c>
      <c r="AX1999" s="4">
        <f t="shared" si="31"/>
        <v>81.999999999999844</v>
      </c>
      <c r="AY1999" s="4">
        <v>61</v>
      </c>
      <c r="AZ1999" s="4">
        <v>21.770491803278698</v>
      </c>
    </row>
    <row r="2000" spans="1:52" x14ac:dyDescent="0.25">
      <c r="A2000" s="4">
        <v>2017</v>
      </c>
      <c r="B2000" s="4" t="s">
        <v>410</v>
      </c>
      <c r="C2000" t="s">
        <v>242</v>
      </c>
      <c r="D2000" t="s">
        <v>182</v>
      </c>
      <c r="E2000" t="s">
        <v>695</v>
      </c>
      <c r="F2000" s="4">
        <v>110</v>
      </c>
      <c r="G2000">
        <v>105</v>
      </c>
      <c r="H2000">
        <v>2.1333333333333302</v>
      </c>
      <c r="I2000">
        <v>110</v>
      </c>
      <c r="J2000">
        <v>4.0727272727272696</v>
      </c>
      <c r="K2000">
        <v>0</v>
      </c>
      <c r="L2000">
        <v>0</v>
      </c>
      <c r="M2000">
        <v>10</v>
      </c>
      <c r="N2000">
        <v>603.21818181818196</v>
      </c>
      <c r="O2000">
        <v>9.0909090909090898E-2</v>
      </c>
      <c r="P2000">
        <v>22</v>
      </c>
      <c r="Q2000">
        <v>15.181818181818199</v>
      </c>
      <c r="R2000">
        <v>17</v>
      </c>
      <c r="S2000">
        <v>20.9411764705882</v>
      </c>
      <c r="T2000">
        <v>1</v>
      </c>
      <c r="U2000">
        <v>91</v>
      </c>
      <c r="V2000">
        <v>1</v>
      </c>
      <c r="W2000">
        <v>3</v>
      </c>
      <c r="X2000">
        <v>107</v>
      </c>
      <c r="Y2000">
        <v>52.233644859813097</v>
      </c>
      <c r="Z2000">
        <v>1</v>
      </c>
      <c r="AA2000">
        <v>115</v>
      </c>
      <c r="AB2000">
        <v>109</v>
      </c>
      <c r="AC2000">
        <v>69.541284403669707</v>
      </c>
      <c r="AD2000">
        <v>0.99090909090909096</v>
      </c>
      <c r="AE2000">
        <v>91</v>
      </c>
      <c r="AF2000">
        <v>54.395604395604401</v>
      </c>
      <c r="AG2000">
        <v>0.83486238532110102</v>
      </c>
      <c r="AH2000" s="4">
        <v>1</v>
      </c>
      <c r="AI2000">
        <v>1</v>
      </c>
      <c r="AJ2000" s="4">
        <v>0</v>
      </c>
      <c r="AK2000">
        <v>0</v>
      </c>
      <c r="AL2000" s="4">
        <v>7</v>
      </c>
      <c r="AM2000">
        <v>6.4220183486238494E-2</v>
      </c>
      <c r="AN2000" s="4">
        <v>3</v>
      </c>
      <c r="AO2000">
        <v>2.7522935779816501E-2</v>
      </c>
      <c r="AP2000" s="4">
        <v>0</v>
      </c>
      <c r="AQ2000">
        <v>0</v>
      </c>
      <c r="AR2000" s="4">
        <v>0</v>
      </c>
      <c r="AS2000">
        <v>0</v>
      </c>
      <c r="AT2000" s="4">
        <v>0</v>
      </c>
      <c r="AU2000" s="4">
        <v>0</v>
      </c>
      <c r="AV2000" s="4">
        <v>3</v>
      </c>
      <c r="AW2000">
        <v>1.5068493150684901</v>
      </c>
      <c r="AX2000" s="4">
        <f t="shared" si="31"/>
        <v>73.000000000000156</v>
      </c>
      <c r="AY2000" s="4">
        <v>1</v>
      </c>
      <c r="AZ2000" s="4">
        <v>20</v>
      </c>
    </row>
    <row r="2001" spans="1:52" x14ac:dyDescent="0.25">
      <c r="A2001" s="4">
        <v>2017</v>
      </c>
      <c r="B2001" s="4" t="s">
        <v>410</v>
      </c>
      <c r="C2001" t="s">
        <v>242</v>
      </c>
      <c r="D2001" t="s">
        <v>422</v>
      </c>
      <c r="E2001" t="s">
        <v>920</v>
      </c>
      <c r="F2001" s="4">
        <v>1</v>
      </c>
      <c r="G2001">
        <v>1</v>
      </c>
      <c r="H2001">
        <v>2</v>
      </c>
      <c r="I2001">
        <v>1</v>
      </c>
      <c r="J2001">
        <v>3</v>
      </c>
      <c r="K2001">
        <v>0</v>
      </c>
      <c r="L2001">
        <v>0</v>
      </c>
      <c r="M2001">
        <v>0</v>
      </c>
      <c r="N2001">
        <v>506</v>
      </c>
      <c r="O2001">
        <v>0</v>
      </c>
      <c r="P2001">
        <v>1</v>
      </c>
      <c r="Q2001">
        <v>13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148</v>
      </c>
      <c r="AD2001">
        <v>1</v>
      </c>
      <c r="AE2001">
        <v>0</v>
      </c>
      <c r="AF2001">
        <v>0</v>
      </c>
      <c r="AG2001">
        <v>0</v>
      </c>
      <c r="AH2001" s="4">
        <v>0</v>
      </c>
      <c r="AI2001">
        <v>0</v>
      </c>
      <c r="AJ2001" s="4">
        <v>0</v>
      </c>
      <c r="AK2001">
        <v>0</v>
      </c>
      <c r="AL2001" s="4">
        <v>0</v>
      </c>
      <c r="AM2001">
        <v>0</v>
      </c>
      <c r="AN2001" s="4">
        <v>1</v>
      </c>
      <c r="AO2001">
        <v>1</v>
      </c>
      <c r="AP2001" s="4">
        <v>0</v>
      </c>
      <c r="AQ2001">
        <v>0</v>
      </c>
      <c r="AR2001" s="4">
        <v>0</v>
      </c>
      <c r="AS2001">
        <v>0</v>
      </c>
      <c r="AT2001" s="4">
        <v>0</v>
      </c>
      <c r="AU2001" s="4">
        <v>0</v>
      </c>
      <c r="AV2001" s="4">
        <v>0</v>
      </c>
      <c r="AW2001">
        <v>1</v>
      </c>
      <c r="AX2001" s="4">
        <f t="shared" si="31"/>
        <v>1</v>
      </c>
      <c r="AY2001" s="4">
        <v>0</v>
      </c>
      <c r="AZ2001" s="4">
        <v>0</v>
      </c>
    </row>
    <row r="2002" spans="1:52" x14ac:dyDescent="0.25">
      <c r="A2002" s="4">
        <v>2017</v>
      </c>
      <c r="B2002" s="4" t="s">
        <v>410</v>
      </c>
      <c r="C2002" t="s">
        <v>242</v>
      </c>
      <c r="D2002" t="s">
        <v>192</v>
      </c>
      <c r="E2002" t="s">
        <v>705</v>
      </c>
      <c r="F2002" s="4">
        <v>158</v>
      </c>
      <c r="G2002">
        <v>153</v>
      </c>
      <c r="H2002">
        <v>3.31372549019608</v>
      </c>
      <c r="I2002">
        <v>158</v>
      </c>
      <c r="J2002">
        <v>4.6518987341772204</v>
      </c>
      <c r="K2002">
        <v>4</v>
      </c>
      <c r="L2002">
        <v>2.53164556962025E-2</v>
      </c>
      <c r="M2002">
        <v>63</v>
      </c>
      <c r="N2002">
        <v>1142.1278195488701</v>
      </c>
      <c r="O2002">
        <v>0.39873417721519</v>
      </c>
      <c r="P2002">
        <v>124</v>
      </c>
      <c r="Q2002">
        <v>17.991935483871</v>
      </c>
      <c r="R2002">
        <v>27</v>
      </c>
      <c r="S2002">
        <v>41.962962962962997</v>
      </c>
      <c r="T2002">
        <v>19</v>
      </c>
      <c r="U2002">
        <v>154</v>
      </c>
      <c r="V2002">
        <v>19</v>
      </c>
      <c r="W2002">
        <v>7.1052631578947398</v>
      </c>
      <c r="X2002">
        <v>134</v>
      </c>
      <c r="Y2002">
        <v>83.5</v>
      </c>
      <c r="Z2002">
        <v>20</v>
      </c>
      <c r="AA2002">
        <v>412.8</v>
      </c>
      <c r="AB2002">
        <v>138</v>
      </c>
      <c r="AC2002">
        <v>100.05797101449301</v>
      </c>
      <c r="AD2002">
        <v>0.873417721518987</v>
      </c>
      <c r="AE2002">
        <v>81</v>
      </c>
      <c r="AF2002">
        <v>46.185185185185198</v>
      </c>
      <c r="AG2002">
        <v>0.58695652173913104</v>
      </c>
      <c r="AH2002" s="4">
        <v>8</v>
      </c>
      <c r="AI2002">
        <v>0.4</v>
      </c>
      <c r="AJ2002" s="4">
        <v>5</v>
      </c>
      <c r="AK2002">
        <v>0.25</v>
      </c>
      <c r="AL2002" s="4">
        <v>24</v>
      </c>
      <c r="AM2002">
        <v>0.173913043478261</v>
      </c>
      <c r="AN2002" s="4">
        <v>11</v>
      </c>
      <c r="AO2002">
        <v>7.9710144927536197E-2</v>
      </c>
      <c r="AP2002" s="4">
        <v>0</v>
      </c>
      <c r="AQ2002">
        <v>0</v>
      </c>
      <c r="AR2002" s="4">
        <v>0</v>
      </c>
      <c r="AS2002">
        <v>0</v>
      </c>
      <c r="AT2002" s="4">
        <v>0</v>
      </c>
      <c r="AU2002" s="4">
        <v>0</v>
      </c>
      <c r="AV2002" s="4">
        <v>2</v>
      </c>
      <c r="AW2002">
        <v>1.6458333333333299</v>
      </c>
      <c r="AX2002" s="4">
        <f t="shared" si="31"/>
        <v>96.000000000000199</v>
      </c>
      <c r="AY2002" s="4">
        <v>19</v>
      </c>
      <c r="AZ2002" s="4">
        <v>4.3684210526315796</v>
      </c>
    </row>
    <row r="2003" spans="1:52" x14ac:dyDescent="0.25">
      <c r="A2003" s="4">
        <v>2017</v>
      </c>
      <c r="B2003" s="4" t="s">
        <v>410</v>
      </c>
      <c r="C2003" t="s">
        <v>242</v>
      </c>
      <c r="D2003" t="s">
        <v>175</v>
      </c>
      <c r="E2003" t="s">
        <v>688</v>
      </c>
      <c r="F2003" s="4">
        <v>9</v>
      </c>
      <c r="G2003">
        <v>9</v>
      </c>
      <c r="H2003">
        <v>4.7777777777777803</v>
      </c>
      <c r="I2003">
        <v>9</v>
      </c>
      <c r="J2003">
        <v>6.5555555555555598</v>
      </c>
      <c r="K2003">
        <v>0</v>
      </c>
      <c r="L2003">
        <v>0</v>
      </c>
      <c r="M2003">
        <v>7</v>
      </c>
      <c r="N2003">
        <v>6256.625</v>
      </c>
      <c r="O2003">
        <v>0.77777777777777801</v>
      </c>
      <c r="P2003">
        <v>4</v>
      </c>
      <c r="Q2003">
        <v>15.25</v>
      </c>
      <c r="R2003">
        <v>1</v>
      </c>
      <c r="S2003">
        <v>7</v>
      </c>
      <c r="T2003">
        <v>0</v>
      </c>
      <c r="U2003">
        <v>0</v>
      </c>
      <c r="V2003">
        <v>0</v>
      </c>
      <c r="W2003">
        <v>0</v>
      </c>
      <c r="X2003">
        <v>9</v>
      </c>
      <c r="Y2003">
        <v>101.444444444444</v>
      </c>
      <c r="Z2003">
        <v>0</v>
      </c>
      <c r="AA2003">
        <v>0</v>
      </c>
      <c r="AB2003">
        <v>9</v>
      </c>
      <c r="AC2003">
        <v>123.777777777778</v>
      </c>
      <c r="AD2003">
        <v>1</v>
      </c>
      <c r="AE2003">
        <v>5</v>
      </c>
      <c r="AF2003">
        <v>68.599999999999994</v>
      </c>
      <c r="AG2003">
        <v>0.55555555555555602</v>
      </c>
      <c r="AH2003" s="4">
        <v>0</v>
      </c>
      <c r="AI2003">
        <v>0</v>
      </c>
      <c r="AJ2003" s="4">
        <v>0</v>
      </c>
      <c r="AK2003">
        <v>0</v>
      </c>
      <c r="AL2003" s="4">
        <v>0</v>
      </c>
      <c r="AM2003">
        <v>0</v>
      </c>
      <c r="AN2003" s="4">
        <v>4</v>
      </c>
      <c r="AO2003">
        <v>0.44444444444444398</v>
      </c>
      <c r="AP2003" s="4">
        <v>0</v>
      </c>
      <c r="AQ2003">
        <v>0</v>
      </c>
      <c r="AR2003" s="4">
        <v>0</v>
      </c>
      <c r="AS2003">
        <v>0</v>
      </c>
      <c r="AT2003" s="4">
        <v>0</v>
      </c>
      <c r="AU2003" s="4">
        <v>0</v>
      </c>
      <c r="AV2003" s="4">
        <v>0</v>
      </c>
      <c r="AW2003">
        <v>1.125</v>
      </c>
      <c r="AX2003" s="4">
        <f t="shared" si="31"/>
        <v>8</v>
      </c>
      <c r="AY2003" s="4">
        <v>0</v>
      </c>
      <c r="AZ2003" s="4">
        <v>0</v>
      </c>
    </row>
    <row r="2004" spans="1:52" x14ac:dyDescent="0.25">
      <c r="A2004" s="4">
        <v>2017</v>
      </c>
      <c r="B2004" s="4" t="s">
        <v>410</v>
      </c>
      <c r="C2004" t="s">
        <v>242</v>
      </c>
      <c r="D2004" t="s">
        <v>190</v>
      </c>
      <c r="E2004" t="s">
        <v>703</v>
      </c>
      <c r="F2004" s="4">
        <v>220</v>
      </c>
      <c r="G2004">
        <v>169</v>
      </c>
      <c r="H2004">
        <v>3.6804733727810701</v>
      </c>
      <c r="I2004">
        <v>215</v>
      </c>
      <c r="J2004">
        <v>5.0232558139534902</v>
      </c>
      <c r="K2004">
        <v>0</v>
      </c>
      <c r="L2004">
        <v>0</v>
      </c>
      <c r="M2004">
        <v>150</v>
      </c>
      <c r="N2004">
        <v>3691.2185430463601</v>
      </c>
      <c r="O2004">
        <v>0.68181818181818199</v>
      </c>
      <c r="P2004">
        <v>186</v>
      </c>
      <c r="Q2004">
        <v>20.688172043010798</v>
      </c>
      <c r="R2004">
        <v>51</v>
      </c>
      <c r="S2004">
        <v>42.980392156862699</v>
      </c>
      <c r="T2004">
        <v>80</v>
      </c>
      <c r="U2004">
        <v>152.67500000000001</v>
      </c>
      <c r="V2004">
        <v>70</v>
      </c>
      <c r="W2004">
        <v>12.271428571428601</v>
      </c>
      <c r="X2004">
        <v>99</v>
      </c>
      <c r="Y2004">
        <v>140.78787878787901</v>
      </c>
      <c r="Z2004">
        <v>83</v>
      </c>
      <c r="AA2004">
        <v>357.60240963855398</v>
      </c>
      <c r="AB2004">
        <v>118</v>
      </c>
      <c r="AC2004">
        <v>179.203389830508</v>
      </c>
      <c r="AD2004">
        <v>0.53636363636363604</v>
      </c>
      <c r="AE2004">
        <v>22</v>
      </c>
      <c r="AF2004">
        <v>72.545454545454504</v>
      </c>
      <c r="AG2004">
        <v>0.184873949579832</v>
      </c>
      <c r="AH2004" s="4">
        <v>63</v>
      </c>
      <c r="AI2004">
        <v>0.75903614457831303</v>
      </c>
      <c r="AJ2004" s="4">
        <v>20</v>
      </c>
      <c r="AK2004">
        <v>0.240963855421687</v>
      </c>
      <c r="AL2004" s="4">
        <v>40</v>
      </c>
      <c r="AM2004">
        <v>0.338983050847458</v>
      </c>
      <c r="AN2004" s="4">
        <v>19</v>
      </c>
      <c r="AO2004">
        <v>0.161016949152542</v>
      </c>
      <c r="AP2004" s="4">
        <v>0</v>
      </c>
      <c r="AQ2004">
        <v>0</v>
      </c>
      <c r="AR2004" s="4">
        <v>0</v>
      </c>
      <c r="AS2004">
        <v>0</v>
      </c>
      <c r="AT2004" s="4">
        <v>0</v>
      </c>
      <c r="AU2004" s="4">
        <v>0</v>
      </c>
      <c r="AV2004" s="4">
        <v>4</v>
      </c>
      <c r="AW2004">
        <v>1.7322834645669301</v>
      </c>
      <c r="AX2004" s="4">
        <f t="shared" si="31"/>
        <v>126.99999999999993</v>
      </c>
      <c r="AY2004" s="4">
        <v>65</v>
      </c>
      <c r="AZ2004" s="4">
        <v>13.753846153846199</v>
      </c>
    </row>
    <row r="2005" spans="1:52" x14ac:dyDescent="0.25">
      <c r="A2005" s="4">
        <v>2017</v>
      </c>
      <c r="B2005" s="4" t="s">
        <v>410</v>
      </c>
      <c r="C2005" t="s">
        <v>242</v>
      </c>
      <c r="D2005" t="s">
        <v>276</v>
      </c>
      <c r="E2005" t="s">
        <v>785</v>
      </c>
      <c r="F2005" s="4">
        <v>2</v>
      </c>
      <c r="G2005">
        <v>2</v>
      </c>
      <c r="H2005">
        <v>5</v>
      </c>
      <c r="I2005">
        <v>2</v>
      </c>
      <c r="J2005">
        <v>6.5</v>
      </c>
      <c r="K2005">
        <v>0</v>
      </c>
      <c r="L2005">
        <v>0</v>
      </c>
      <c r="M2005">
        <v>0</v>
      </c>
      <c r="N2005">
        <v>-866</v>
      </c>
      <c r="O2005">
        <v>0</v>
      </c>
      <c r="P2005">
        <v>1</v>
      </c>
      <c r="Q2005">
        <v>37</v>
      </c>
      <c r="R2005">
        <v>1</v>
      </c>
      <c r="S2005">
        <v>292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150</v>
      </c>
      <c r="Z2005">
        <v>0</v>
      </c>
      <c r="AA2005">
        <v>0</v>
      </c>
      <c r="AB2005">
        <v>2</v>
      </c>
      <c r="AC2005">
        <v>1047.5</v>
      </c>
      <c r="AD2005">
        <v>1</v>
      </c>
      <c r="AE2005">
        <v>0</v>
      </c>
      <c r="AF2005">
        <v>0</v>
      </c>
      <c r="AG2005">
        <v>0</v>
      </c>
      <c r="AH2005" s="4">
        <v>0</v>
      </c>
      <c r="AI2005">
        <v>0</v>
      </c>
      <c r="AJ2005" s="4">
        <v>0</v>
      </c>
      <c r="AK2005">
        <v>0</v>
      </c>
      <c r="AL2005" s="4">
        <v>0</v>
      </c>
      <c r="AM2005">
        <v>0</v>
      </c>
      <c r="AN2005" s="4">
        <v>0</v>
      </c>
      <c r="AO2005">
        <v>0</v>
      </c>
      <c r="AP2005" s="4">
        <v>0</v>
      </c>
      <c r="AQ2005">
        <v>0</v>
      </c>
      <c r="AR2005" s="4">
        <v>0</v>
      </c>
      <c r="AS2005">
        <v>0</v>
      </c>
      <c r="AT2005" s="4">
        <v>0</v>
      </c>
      <c r="AU2005" s="4">
        <v>0</v>
      </c>
      <c r="AV2005" s="4">
        <v>0</v>
      </c>
      <c r="AW2005">
        <v>0</v>
      </c>
      <c r="AX2005" s="4">
        <f t="shared" si="31"/>
        <v>0</v>
      </c>
      <c r="AY2005" s="4">
        <v>0</v>
      </c>
      <c r="AZ2005" s="4">
        <v>0</v>
      </c>
    </row>
    <row r="2006" spans="1:52" x14ac:dyDescent="0.25">
      <c r="A2006" s="4">
        <v>2017</v>
      </c>
      <c r="B2006" s="4" t="s">
        <v>410</v>
      </c>
      <c r="C2006" t="s">
        <v>242</v>
      </c>
      <c r="D2006" t="s">
        <v>183</v>
      </c>
      <c r="E2006" t="s">
        <v>696</v>
      </c>
      <c r="F2006" s="4">
        <v>157</v>
      </c>
      <c r="G2006">
        <v>150</v>
      </c>
      <c r="H2006">
        <v>2.91333333333333</v>
      </c>
      <c r="I2006">
        <v>157</v>
      </c>
      <c r="J2006">
        <v>4.5095541401273902</v>
      </c>
      <c r="K2006">
        <v>6</v>
      </c>
      <c r="L2006">
        <v>3.8216560509554097E-2</v>
      </c>
      <c r="M2006">
        <v>88</v>
      </c>
      <c r="N2006">
        <v>2681.5789473684199</v>
      </c>
      <c r="O2006">
        <v>0.56050955414012704</v>
      </c>
      <c r="P2006">
        <v>72</v>
      </c>
      <c r="Q2006">
        <v>7.0694444444444402</v>
      </c>
      <c r="R2006">
        <v>26</v>
      </c>
      <c r="S2006">
        <v>32.884615384615401</v>
      </c>
      <c r="T2006">
        <v>12</v>
      </c>
      <c r="U2006">
        <v>138</v>
      </c>
      <c r="V2006">
        <v>12</v>
      </c>
      <c r="W2006">
        <v>2.9166666666666701</v>
      </c>
      <c r="X2006">
        <v>140</v>
      </c>
      <c r="Y2006">
        <v>90.678571428571402</v>
      </c>
      <c r="Z2006">
        <v>12</v>
      </c>
      <c r="AA2006">
        <v>253.333333333333</v>
      </c>
      <c r="AB2006">
        <v>145</v>
      </c>
      <c r="AC2006">
        <v>111.47586206896599</v>
      </c>
      <c r="AD2006">
        <v>0.92356687898089196</v>
      </c>
      <c r="AE2006">
        <v>76</v>
      </c>
      <c r="AF2006">
        <v>63.078947368421098</v>
      </c>
      <c r="AG2006">
        <v>0.52413793103448303</v>
      </c>
      <c r="AH2006" s="4">
        <v>7</v>
      </c>
      <c r="AI2006">
        <v>0.58333333333333304</v>
      </c>
      <c r="AJ2006" s="4">
        <v>1</v>
      </c>
      <c r="AK2006">
        <v>8.3333333333333301E-2</v>
      </c>
      <c r="AL2006" s="4">
        <v>19</v>
      </c>
      <c r="AM2006">
        <v>0.13103448275862101</v>
      </c>
      <c r="AN2006" s="4">
        <v>21</v>
      </c>
      <c r="AO2006">
        <v>0.14482758620689701</v>
      </c>
      <c r="AP2006" s="4">
        <v>0</v>
      </c>
      <c r="AQ2006">
        <v>0</v>
      </c>
      <c r="AR2006" s="4">
        <v>0</v>
      </c>
      <c r="AS2006">
        <v>0</v>
      </c>
      <c r="AT2006" s="4">
        <v>0</v>
      </c>
      <c r="AU2006" s="4">
        <v>0</v>
      </c>
      <c r="AV2006" s="4">
        <v>1</v>
      </c>
      <c r="AW2006">
        <v>1.7065217391304299</v>
      </c>
      <c r="AX2006" s="4">
        <f t="shared" si="31"/>
        <v>92.000000000000256</v>
      </c>
      <c r="AY2006" s="4">
        <v>11</v>
      </c>
      <c r="AZ2006" s="4">
        <v>24.818181818181799</v>
      </c>
    </row>
    <row r="2007" spans="1:52" x14ac:dyDescent="0.25">
      <c r="A2007" s="4">
        <v>2017</v>
      </c>
      <c r="B2007" s="4" t="s">
        <v>410</v>
      </c>
      <c r="C2007" t="s">
        <v>242</v>
      </c>
      <c r="D2007" t="s">
        <v>275</v>
      </c>
      <c r="E2007" t="s">
        <v>784</v>
      </c>
      <c r="F2007" s="4">
        <v>8</v>
      </c>
      <c r="G2007">
        <v>6</v>
      </c>
      <c r="H2007">
        <v>5.3333333333333304</v>
      </c>
      <c r="I2007">
        <v>8</v>
      </c>
      <c r="J2007">
        <v>7.125</v>
      </c>
      <c r="K2007">
        <v>0</v>
      </c>
      <c r="L2007">
        <v>0</v>
      </c>
      <c r="M2007">
        <v>1</v>
      </c>
      <c r="N2007">
        <v>568.75</v>
      </c>
      <c r="O2007">
        <v>0.125</v>
      </c>
      <c r="P2007">
        <v>8</v>
      </c>
      <c r="Q2007">
        <v>16.375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7</v>
      </c>
      <c r="Y2007">
        <v>129.142857142857</v>
      </c>
      <c r="Z2007">
        <v>0</v>
      </c>
      <c r="AA2007">
        <v>0</v>
      </c>
      <c r="AB2007">
        <v>8</v>
      </c>
      <c r="AC2007">
        <v>956.25</v>
      </c>
      <c r="AD2007">
        <v>1</v>
      </c>
      <c r="AE2007">
        <v>0</v>
      </c>
      <c r="AF2007">
        <v>0</v>
      </c>
      <c r="AG2007">
        <v>0</v>
      </c>
      <c r="AH2007" s="4">
        <v>0</v>
      </c>
      <c r="AI2007">
        <v>0</v>
      </c>
      <c r="AJ2007" s="4">
        <v>0</v>
      </c>
      <c r="AK2007">
        <v>0</v>
      </c>
      <c r="AL2007" s="4">
        <v>0</v>
      </c>
      <c r="AM2007">
        <v>0</v>
      </c>
      <c r="AN2007" s="4">
        <v>0</v>
      </c>
      <c r="AO2007">
        <v>0</v>
      </c>
      <c r="AP2007" s="4">
        <v>0</v>
      </c>
      <c r="AQ2007">
        <v>0</v>
      </c>
      <c r="AR2007" s="4">
        <v>0</v>
      </c>
      <c r="AS2007">
        <v>0</v>
      </c>
      <c r="AT2007" s="4">
        <v>0</v>
      </c>
      <c r="AU2007" s="4">
        <v>0</v>
      </c>
      <c r="AV2007" s="4">
        <v>0</v>
      </c>
      <c r="AW2007">
        <v>0</v>
      </c>
      <c r="AX2007" s="4">
        <f t="shared" si="31"/>
        <v>0</v>
      </c>
      <c r="AY2007" s="4">
        <v>0</v>
      </c>
      <c r="AZ2007" s="4">
        <v>0</v>
      </c>
    </row>
    <row r="2008" spans="1:52" x14ac:dyDescent="0.25">
      <c r="A2008" s="4">
        <v>2017</v>
      </c>
      <c r="B2008" s="4" t="s">
        <v>410</v>
      </c>
      <c r="C2008" t="s">
        <v>242</v>
      </c>
      <c r="D2008" t="s">
        <v>251</v>
      </c>
      <c r="E2008" t="s">
        <v>761</v>
      </c>
      <c r="F2008" s="4">
        <v>148</v>
      </c>
      <c r="G2008">
        <v>93</v>
      </c>
      <c r="H2008">
        <v>8.3978494623655902</v>
      </c>
      <c r="I2008">
        <v>148</v>
      </c>
      <c r="J2008">
        <v>8.0878378378378404</v>
      </c>
      <c r="K2008">
        <v>6</v>
      </c>
      <c r="L2008">
        <v>4.0540540540540501E-2</v>
      </c>
      <c r="M2008">
        <v>44</v>
      </c>
      <c r="N2008">
        <v>530.11009174311903</v>
      </c>
      <c r="O2008">
        <v>0.29729729729729698</v>
      </c>
      <c r="P2008">
        <v>110</v>
      </c>
      <c r="Q2008">
        <v>28.572727272727299</v>
      </c>
      <c r="R2008">
        <v>31</v>
      </c>
      <c r="S2008">
        <v>48.290322580645203</v>
      </c>
      <c r="T2008">
        <v>71</v>
      </c>
      <c r="U2008">
        <v>153.04225352112701</v>
      </c>
      <c r="V2008">
        <v>63</v>
      </c>
      <c r="W2008">
        <v>8.4761904761904798</v>
      </c>
      <c r="X2008">
        <v>66</v>
      </c>
      <c r="Y2008">
        <v>119.863636363636</v>
      </c>
      <c r="Z2008">
        <v>50</v>
      </c>
      <c r="AA2008">
        <v>261.48</v>
      </c>
      <c r="AB2008">
        <v>69</v>
      </c>
      <c r="AC2008">
        <v>139.01449275362299</v>
      </c>
      <c r="AD2008">
        <v>0.46621621621621601</v>
      </c>
      <c r="AE2008">
        <v>13</v>
      </c>
      <c r="AF2008">
        <v>63.230769230769198</v>
      </c>
      <c r="AG2008">
        <v>0.188405797101449</v>
      </c>
      <c r="AH2008" s="4">
        <v>46</v>
      </c>
      <c r="AI2008">
        <v>0.92</v>
      </c>
      <c r="AJ2008" s="4">
        <v>15</v>
      </c>
      <c r="AK2008">
        <v>0.3</v>
      </c>
      <c r="AL2008" s="4">
        <v>21</v>
      </c>
      <c r="AM2008">
        <v>0.30434782608695699</v>
      </c>
      <c r="AN2008" s="4">
        <v>9</v>
      </c>
      <c r="AO2008">
        <v>0.13043478260869601</v>
      </c>
      <c r="AP2008" s="4">
        <v>3</v>
      </c>
      <c r="AQ2008">
        <v>2.0270270270270299E-2</v>
      </c>
      <c r="AR2008" s="4">
        <v>2</v>
      </c>
      <c r="AS2008">
        <v>1.35135135135135E-2</v>
      </c>
      <c r="AT2008" s="4">
        <v>0</v>
      </c>
      <c r="AU2008" s="4">
        <v>0</v>
      </c>
      <c r="AV2008" s="4">
        <v>4</v>
      </c>
      <c r="AW2008">
        <v>1.7209302325581399</v>
      </c>
      <c r="AX2008" s="4">
        <f t="shared" si="31"/>
        <v>85.999999999999986</v>
      </c>
      <c r="AY2008" s="4">
        <v>44</v>
      </c>
      <c r="AZ2008" s="4">
        <v>14.590909090909101</v>
      </c>
    </row>
    <row r="2009" spans="1:52" x14ac:dyDescent="0.25">
      <c r="A2009" s="4">
        <v>2017</v>
      </c>
      <c r="B2009" s="4" t="s">
        <v>410</v>
      </c>
      <c r="C2009" t="s">
        <v>242</v>
      </c>
      <c r="D2009" t="s">
        <v>179</v>
      </c>
      <c r="E2009" t="s">
        <v>692</v>
      </c>
      <c r="F2009" s="4">
        <v>239</v>
      </c>
      <c r="G2009">
        <v>234</v>
      </c>
      <c r="H2009">
        <v>3.3675213675213702</v>
      </c>
      <c r="I2009">
        <v>238</v>
      </c>
      <c r="J2009">
        <v>4.9117647058823497</v>
      </c>
      <c r="K2009">
        <v>2</v>
      </c>
      <c r="L2009">
        <v>8.4033613445378096E-3</v>
      </c>
      <c r="M2009">
        <v>105</v>
      </c>
      <c r="N2009">
        <v>1668.1304347826101</v>
      </c>
      <c r="O2009">
        <v>0.43933054393305399</v>
      </c>
      <c r="P2009">
        <v>92</v>
      </c>
      <c r="Q2009">
        <v>24.619565217391301</v>
      </c>
      <c r="R2009">
        <v>58</v>
      </c>
      <c r="S2009">
        <v>32.810344827586199</v>
      </c>
      <c r="T2009">
        <v>10</v>
      </c>
      <c r="U2009">
        <v>147.5</v>
      </c>
      <c r="V2009">
        <v>9</v>
      </c>
      <c r="W2009">
        <v>9</v>
      </c>
      <c r="X2009">
        <v>224</v>
      </c>
      <c r="Y2009">
        <v>77.370535714285694</v>
      </c>
      <c r="Z2009">
        <v>10</v>
      </c>
      <c r="AA2009">
        <v>324.10000000000002</v>
      </c>
      <c r="AB2009">
        <v>228</v>
      </c>
      <c r="AC2009">
        <v>93.4166666666667</v>
      </c>
      <c r="AD2009">
        <v>0.95397489539749003</v>
      </c>
      <c r="AE2009">
        <v>158</v>
      </c>
      <c r="AF2009">
        <v>60.164556962025301</v>
      </c>
      <c r="AG2009">
        <v>0.69298245614035103</v>
      </c>
      <c r="AH2009" s="4">
        <v>5</v>
      </c>
      <c r="AI2009">
        <v>0.5</v>
      </c>
      <c r="AJ2009" s="4">
        <v>0</v>
      </c>
      <c r="AK2009">
        <v>0</v>
      </c>
      <c r="AL2009" s="4">
        <v>29</v>
      </c>
      <c r="AM2009">
        <v>0.12719298245614</v>
      </c>
      <c r="AN2009" s="4">
        <v>21</v>
      </c>
      <c r="AO2009">
        <v>9.2105263157894704E-2</v>
      </c>
      <c r="AP2009" s="4">
        <v>0</v>
      </c>
      <c r="AQ2009">
        <v>0</v>
      </c>
      <c r="AR2009" s="4">
        <v>0</v>
      </c>
      <c r="AS2009">
        <v>0</v>
      </c>
      <c r="AT2009" s="4">
        <v>1</v>
      </c>
      <c r="AU2009" s="4">
        <v>0</v>
      </c>
      <c r="AV2009" s="4">
        <v>0</v>
      </c>
      <c r="AW2009">
        <v>1.8740157480315001</v>
      </c>
      <c r="AX2009" s="4">
        <f t="shared" si="31"/>
        <v>127.53361344537788</v>
      </c>
      <c r="AY2009" s="4">
        <v>10</v>
      </c>
      <c r="AZ2009" s="4">
        <v>5.0999999999999996</v>
      </c>
    </row>
    <row r="2010" spans="1:52" x14ac:dyDescent="0.25">
      <c r="A2010" s="4">
        <v>2017</v>
      </c>
      <c r="B2010" s="4" t="s">
        <v>410</v>
      </c>
      <c r="C2010" t="s">
        <v>242</v>
      </c>
      <c r="D2010" t="s">
        <v>423</v>
      </c>
      <c r="E2010" t="s">
        <v>921</v>
      </c>
      <c r="F2010" s="4">
        <v>1</v>
      </c>
      <c r="G2010">
        <v>0</v>
      </c>
      <c r="H2010">
        <v>0</v>
      </c>
      <c r="I2010">
        <v>1</v>
      </c>
      <c r="J2010">
        <v>8</v>
      </c>
      <c r="K2010">
        <v>0</v>
      </c>
      <c r="L2010">
        <v>0</v>
      </c>
      <c r="M2010">
        <v>0</v>
      </c>
      <c r="N2010">
        <v>639</v>
      </c>
      <c r="O2010">
        <v>0</v>
      </c>
      <c r="P2010">
        <v>1</v>
      </c>
      <c r="Q2010">
        <v>8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542</v>
      </c>
      <c r="AD2010">
        <v>1</v>
      </c>
      <c r="AE2010">
        <v>0</v>
      </c>
      <c r="AF2010">
        <v>0</v>
      </c>
      <c r="AG2010">
        <v>0</v>
      </c>
      <c r="AH2010" s="4">
        <v>0</v>
      </c>
      <c r="AI2010">
        <v>0</v>
      </c>
      <c r="AJ2010" s="4">
        <v>0</v>
      </c>
      <c r="AK2010">
        <v>0</v>
      </c>
      <c r="AL2010" s="4">
        <v>0</v>
      </c>
      <c r="AM2010">
        <v>0</v>
      </c>
      <c r="AN2010" s="4">
        <v>0</v>
      </c>
      <c r="AO2010">
        <v>0</v>
      </c>
      <c r="AP2010" s="4">
        <v>0</v>
      </c>
      <c r="AQ2010">
        <v>0</v>
      </c>
      <c r="AR2010" s="4">
        <v>0</v>
      </c>
      <c r="AS2010">
        <v>0</v>
      </c>
      <c r="AT2010" s="4">
        <v>0</v>
      </c>
      <c r="AU2010" s="4">
        <v>0</v>
      </c>
      <c r="AV2010" s="4">
        <v>0</v>
      </c>
      <c r="AW2010">
        <v>1</v>
      </c>
      <c r="AX2010" s="4">
        <f t="shared" si="31"/>
        <v>1</v>
      </c>
      <c r="AY2010" s="4">
        <v>0</v>
      </c>
      <c r="AZ2010" s="4">
        <v>0</v>
      </c>
    </row>
    <row r="2011" spans="1:52" x14ac:dyDescent="0.25">
      <c r="A2011" s="4">
        <v>2017</v>
      </c>
      <c r="B2011" s="4" t="s">
        <v>410</v>
      </c>
      <c r="C2011" t="s">
        <v>242</v>
      </c>
      <c r="D2011" t="s">
        <v>220</v>
      </c>
      <c r="E2011" t="s">
        <v>627</v>
      </c>
      <c r="F2011" s="4">
        <v>48</v>
      </c>
      <c r="G2011">
        <v>31</v>
      </c>
      <c r="H2011">
        <v>4.8387096774193603</v>
      </c>
      <c r="I2011">
        <v>47</v>
      </c>
      <c r="J2011">
        <v>5.8936170212765999</v>
      </c>
      <c r="K2011">
        <v>0</v>
      </c>
      <c r="L2011">
        <v>0</v>
      </c>
      <c r="M2011">
        <v>23</v>
      </c>
      <c r="N2011">
        <v>1377.9090909090901</v>
      </c>
      <c r="O2011">
        <v>0.47916666666666702</v>
      </c>
      <c r="P2011">
        <v>29</v>
      </c>
      <c r="Q2011">
        <v>42.7931034482759</v>
      </c>
      <c r="R2011">
        <v>6</v>
      </c>
      <c r="S2011">
        <v>70</v>
      </c>
      <c r="T2011">
        <v>26</v>
      </c>
      <c r="U2011">
        <v>189.15384615384599</v>
      </c>
      <c r="V2011">
        <v>19</v>
      </c>
      <c r="W2011">
        <v>10</v>
      </c>
      <c r="X2011">
        <v>19</v>
      </c>
      <c r="Y2011">
        <v>176.26315789473699</v>
      </c>
      <c r="Z2011">
        <v>15</v>
      </c>
      <c r="AA2011">
        <v>293.26666666666699</v>
      </c>
      <c r="AB2011">
        <v>22</v>
      </c>
      <c r="AC2011">
        <v>231.727272727273</v>
      </c>
      <c r="AD2011">
        <v>0.45833333333333298</v>
      </c>
      <c r="AE2011">
        <v>0</v>
      </c>
      <c r="AF2011">
        <v>0</v>
      </c>
      <c r="AG2011">
        <v>0</v>
      </c>
      <c r="AH2011" s="4">
        <v>15</v>
      </c>
      <c r="AI2011">
        <v>1</v>
      </c>
      <c r="AJ2011" s="4">
        <v>3</v>
      </c>
      <c r="AK2011">
        <v>0.2</v>
      </c>
      <c r="AL2011" s="4">
        <v>9</v>
      </c>
      <c r="AM2011">
        <v>0.40909090909090901</v>
      </c>
      <c r="AN2011" s="4">
        <v>0</v>
      </c>
      <c r="AO2011">
        <v>0</v>
      </c>
      <c r="AP2011" s="4">
        <v>1</v>
      </c>
      <c r="AQ2011">
        <v>2.0833333333333301E-2</v>
      </c>
      <c r="AR2011" s="4">
        <v>0</v>
      </c>
      <c r="AS2011">
        <v>0</v>
      </c>
      <c r="AT2011" s="4">
        <v>0</v>
      </c>
      <c r="AU2011" s="4">
        <v>0</v>
      </c>
      <c r="AV2011" s="4">
        <v>2</v>
      </c>
      <c r="AW2011">
        <v>1.54838709677419</v>
      </c>
      <c r="AX2011" s="4">
        <f t="shared" si="31"/>
        <v>31.000000000000071</v>
      </c>
      <c r="AY2011" s="4">
        <v>15</v>
      </c>
      <c r="AZ2011" s="4">
        <v>14</v>
      </c>
    </row>
    <row r="2012" spans="1:52" x14ac:dyDescent="0.25">
      <c r="A2012" s="4">
        <v>2017</v>
      </c>
      <c r="B2012" s="4" t="s">
        <v>410</v>
      </c>
      <c r="C2012" t="s">
        <v>242</v>
      </c>
      <c r="D2012" t="s">
        <v>139</v>
      </c>
      <c r="E2012" t="s">
        <v>655</v>
      </c>
      <c r="F2012" s="4">
        <v>217</v>
      </c>
      <c r="G2012">
        <v>170</v>
      </c>
      <c r="H2012">
        <v>5.2176470588235304</v>
      </c>
      <c r="I2012">
        <v>216</v>
      </c>
      <c r="J2012">
        <v>6.94907407407407</v>
      </c>
      <c r="K2012">
        <v>12</v>
      </c>
      <c r="L2012">
        <v>5.5555555555555601E-2</v>
      </c>
      <c r="M2012">
        <v>62</v>
      </c>
      <c r="N2012">
        <v>995.31182795698896</v>
      </c>
      <c r="O2012">
        <v>0.28571428571428598</v>
      </c>
      <c r="P2012">
        <v>187</v>
      </c>
      <c r="Q2012">
        <v>22.021390374331499</v>
      </c>
      <c r="R2012">
        <v>26</v>
      </c>
      <c r="S2012">
        <v>66.615384615384599</v>
      </c>
      <c r="T2012">
        <v>84</v>
      </c>
      <c r="U2012">
        <v>154.61904761904799</v>
      </c>
      <c r="V2012">
        <v>82</v>
      </c>
      <c r="W2012">
        <v>5.2682926829268304</v>
      </c>
      <c r="X2012">
        <v>123</v>
      </c>
      <c r="Y2012">
        <v>144.292682926829</v>
      </c>
      <c r="Z2012">
        <v>74</v>
      </c>
      <c r="AA2012">
        <v>360.81081081081101</v>
      </c>
      <c r="AB2012">
        <v>125</v>
      </c>
      <c r="AC2012">
        <v>170.52799999999999</v>
      </c>
      <c r="AD2012">
        <v>0.57603686635944695</v>
      </c>
      <c r="AE2012">
        <v>13</v>
      </c>
      <c r="AF2012">
        <v>93.846153846153797</v>
      </c>
      <c r="AG2012">
        <v>0.103174603174603</v>
      </c>
      <c r="AH2012" s="4">
        <v>43</v>
      </c>
      <c r="AI2012">
        <v>0.58108108108108103</v>
      </c>
      <c r="AJ2012" s="4">
        <v>19</v>
      </c>
      <c r="AK2012">
        <v>0.25675675675675702</v>
      </c>
      <c r="AL2012" s="4">
        <v>40</v>
      </c>
      <c r="AM2012">
        <v>0.32</v>
      </c>
      <c r="AN2012" s="4">
        <v>10</v>
      </c>
      <c r="AO2012">
        <v>0.08</v>
      </c>
      <c r="AP2012" s="4">
        <v>0</v>
      </c>
      <c r="AQ2012">
        <v>0</v>
      </c>
      <c r="AR2012" s="4">
        <v>1</v>
      </c>
      <c r="AS2012">
        <v>4.6082949308755804E-3</v>
      </c>
      <c r="AT2012" s="4">
        <v>1</v>
      </c>
      <c r="AU2012" s="4">
        <v>0</v>
      </c>
      <c r="AV2012" s="4">
        <v>4</v>
      </c>
      <c r="AW2012">
        <v>1.91150442477876</v>
      </c>
      <c r="AX2012" s="4">
        <f t="shared" si="31"/>
        <v>113.52314814814821</v>
      </c>
      <c r="AY2012" s="4">
        <v>68</v>
      </c>
      <c r="AZ2012" s="4">
        <v>10.852941176470599</v>
      </c>
    </row>
    <row r="2013" spans="1:52" x14ac:dyDescent="0.25">
      <c r="A2013" s="4">
        <v>2017</v>
      </c>
      <c r="B2013" s="4" t="s">
        <v>410</v>
      </c>
      <c r="C2013" t="s">
        <v>242</v>
      </c>
      <c r="D2013" t="s">
        <v>257</v>
      </c>
      <c r="E2013" t="s">
        <v>766</v>
      </c>
      <c r="F2013" s="4">
        <v>58</v>
      </c>
      <c r="G2013">
        <v>44</v>
      </c>
      <c r="H2013">
        <v>5.2954545454545503</v>
      </c>
      <c r="I2013">
        <v>57</v>
      </c>
      <c r="J2013">
        <v>6.7894736842105301</v>
      </c>
      <c r="K2013">
        <v>0</v>
      </c>
      <c r="L2013">
        <v>0</v>
      </c>
      <c r="M2013">
        <v>2</v>
      </c>
      <c r="N2013">
        <v>38.75</v>
      </c>
      <c r="O2013">
        <v>3.4482758620689703E-2</v>
      </c>
      <c r="P2013">
        <v>54</v>
      </c>
      <c r="Q2013">
        <v>19.462962962963001</v>
      </c>
      <c r="R2013">
        <v>20</v>
      </c>
      <c r="S2013">
        <v>34.6</v>
      </c>
      <c r="T2013">
        <v>31</v>
      </c>
      <c r="U2013">
        <v>144.22580645161301</v>
      </c>
      <c r="V2013">
        <v>28</v>
      </c>
      <c r="W2013">
        <v>10.464285714285699</v>
      </c>
      <c r="X2013">
        <v>25</v>
      </c>
      <c r="Y2013">
        <v>119.76</v>
      </c>
      <c r="Z2013">
        <v>33</v>
      </c>
      <c r="AA2013">
        <v>325.18181818181802</v>
      </c>
      <c r="AB2013">
        <v>25</v>
      </c>
      <c r="AC2013">
        <v>153.6</v>
      </c>
      <c r="AD2013">
        <v>0.431034482758621</v>
      </c>
      <c r="AE2013">
        <v>3</v>
      </c>
      <c r="AF2013">
        <v>54</v>
      </c>
      <c r="AG2013">
        <v>0.12</v>
      </c>
      <c r="AH2013" s="4">
        <v>16</v>
      </c>
      <c r="AI2013">
        <v>0.48484848484848497</v>
      </c>
      <c r="AJ2013" s="4">
        <v>9</v>
      </c>
      <c r="AK2013">
        <v>0.27272727272727298</v>
      </c>
      <c r="AL2013" s="4">
        <v>9</v>
      </c>
      <c r="AM2013">
        <v>0.36</v>
      </c>
      <c r="AN2013" s="4">
        <v>4</v>
      </c>
      <c r="AO2013">
        <v>0.16</v>
      </c>
      <c r="AP2013" s="4">
        <v>0</v>
      </c>
      <c r="AQ2013">
        <v>0</v>
      </c>
      <c r="AR2013" s="4">
        <v>1</v>
      </c>
      <c r="AS2013">
        <v>1.72413793103448E-2</v>
      </c>
      <c r="AT2013" s="4">
        <v>0</v>
      </c>
      <c r="AU2013" s="4">
        <v>0</v>
      </c>
      <c r="AV2013" s="4">
        <v>1</v>
      </c>
      <c r="AW2013">
        <v>1.56756756756757</v>
      </c>
      <c r="AX2013" s="4">
        <f t="shared" si="31"/>
        <v>36.999999999999943</v>
      </c>
      <c r="AY2013" s="4">
        <v>28</v>
      </c>
      <c r="AZ2013" s="4">
        <v>11.3928571428571</v>
      </c>
    </row>
    <row r="2014" spans="1:52" x14ac:dyDescent="0.25">
      <c r="A2014" s="4">
        <v>2017</v>
      </c>
      <c r="B2014" s="4" t="s">
        <v>410</v>
      </c>
      <c r="C2014" t="s">
        <v>242</v>
      </c>
      <c r="D2014" t="s">
        <v>266</v>
      </c>
      <c r="E2014" t="s">
        <v>775</v>
      </c>
      <c r="F2014" s="4">
        <v>26</v>
      </c>
      <c r="G2014">
        <v>9</v>
      </c>
      <c r="H2014">
        <v>1</v>
      </c>
      <c r="I2014">
        <v>26</v>
      </c>
      <c r="J2014">
        <v>5.2307692307692299</v>
      </c>
      <c r="K2014">
        <v>0</v>
      </c>
      <c r="L2014">
        <v>0</v>
      </c>
      <c r="M2014">
        <v>0</v>
      </c>
      <c r="N2014">
        <v>133.30769230769201</v>
      </c>
      <c r="O2014">
        <v>0</v>
      </c>
      <c r="P2014">
        <v>24</v>
      </c>
      <c r="Q2014">
        <v>23.625</v>
      </c>
      <c r="R2014">
        <v>3</v>
      </c>
      <c r="S2014">
        <v>28</v>
      </c>
      <c r="T2014">
        <v>2</v>
      </c>
      <c r="U2014">
        <v>133</v>
      </c>
      <c r="V2014">
        <v>1</v>
      </c>
      <c r="W2014">
        <v>3</v>
      </c>
      <c r="X2014">
        <v>23</v>
      </c>
      <c r="Y2014">
        <v>76.304347826086996</v>
      </c>
      <c r="Z2014">
        <v>2</v>
      </c>
      <c r="AA2014">
        <v>175.5</v>
      </c>
      <c r="AB2014">
        <v>24</v>
      </c>
      <c r="AC2014">
        <v>103.5</v>
      </c>
      <c r="AD2014">
        <v>0.92307692307692302</v>
      </c>
      <c r="AE2014">
        <v>15</v>
      </c>
      <c r="AF2014">
        <v>75.466666666666697</v>
      </c>
      <c r="AG2014">
        <v>0.625</v>
      </c>
      <c r="AH2014" s="4">
        <v>0</v>
      </c>
      <c r="AI2014">
        <v>0</v>
      </c>
      <c r="AJ2014" s="4">
        <v>0</v>
      </c>
      <c r="AK2014">
        <v>0</v>
      </c>
      <c r="AL2014" s="4">
        <v>1</v>
      </c>
      <c r="AM2014">
        <v>4.1666666666666699E-2</v>
      </c>
      <c r="AN2014" s="4">
        <v>2</v>
      </c>
      <c r="AO2014">
        <v>8.3333333333333301E-2</v>
      </c>
      <c r="AP2014" s="4">
        <v>1</v>
      </c>
      <c r="AQ2014">
        <v>3.8461538461538498E-2</v>
      </c>
      <c r="AR2014" s="4">
        <v>2</v>
      </c>
      <c r="AS2014">
        <v>7.69230769230769E-2</v>
      </c>
      <c r="AT2014" s="4">
        <v>0</v>
      </c>
      <c r="AU2014" s="4">
        <v>0</v>
      </c>
      <c r="AV2014" s="4">
        <v>0</v>
      </c>
      <c r="AW2014">
        <v>1.625</v>
      </c>
      <c r="AX2014" s="4">
        <f t="shared" si="31"/>
        <v>16</v>
      </c>
      <c r="AY2014" s="4">
        <v>1</v>
      </c>
      <c r="AZ2014" s="4">
        <v>0</v>
      </c>
    </row>
    <row r="2015" spans="1:52" x14ac:dyDescent="0.25">
      <c r="A2015" s="4">
        <v>2017</v>
      </c>
      <c r="B2015" s="4" t="s">
        <v>410</v>
      </c>
      <c r="C2015" t="s">
        <v>242</v>
      </c>
      <c r="D2015" t="s">
        <v>424</v>
      </c>
      <c r="E2015" t="s">
        <v>922</v>
      </c>
      <c r="F2015" s="4">
        <v>2</v>
      </c>
      <c r="G2015">
        <v>2</v>
      </c>
      <c r="H2015">
        <v>6</v>
      </c>
      <c r="I2015">
        <v>2</v>
      </c>
      <c r="J2015">
        <v>7.5</v>
      </c>
      <c r="K2015">
        <v>0</v>
      </c>
      <c r="L2015">
        <v>0</v>
      </c>
      <c r="M2015">
        <v>1</v>
      </c>
      <c r="N2015">
        <v>3064</v>
      </c>
      <c r="O2015">
        <v>0.5</v>
      </c>
      <c r="P2015">
        <v>2</v>
      </c>
      <c r="Q2015">
        <v>59</v>
      </c>
      <c r="R2015">
        <v>1</v>
      </c>
      <c r="S2015">
        <v>30</v>
      </c>
      <c r="T2015">
        <v>0</v>
      </c>
      <c r="U2015">
        <v>0</v>
      </c>
      <c r="V2015">
        <v>0</v>
      </c>
      <c r="W2015">
        <v>0</v>
      </c>
      <c r="X2015">
        <v>1</v>
      </c>
      <c r="Y2015">
        <v>87</v>
      </c>
      <c r="Z2015">
        <v>1</v>
      </c>
      <c r="AA2015">
        <v>262</v>
      </c>
      <c r="AB2015">
        <v>1</v>
      </c>
      <c r="AC2015">
        <v>288</v>
      </c>
      <c r="AD2015">
        <v>0.5</v>
      </c>
      <c r="AE2015">
        <v>0</v>
      </c>
      <c r="AF2015">
        <v>0</v>
      </c>
      <c r="AG2015">
        <v>0</v>
      </c>
      <c r="AH2015" s="4">
        <v>0</v>
      </c>
      <c r="AI2015">
        <v>0</v>
      </c>
      <c r="AJ2015" s="4">
        <v>1</v>
      </c>
      <c r="AK2015">
        <v>1</v>
      </c>
      <c r="AL2015" s="4">
        <v>0</v>
      </c>
      <c r="AM2015">
        <v>0</v>
      </c>
      <c r="AN2015" s="4">
        <v>1</v>
      </c>
      <c r="AO2015">
        <v>1</v>
      </c>
      <c r="AP2015" s="4">
        <v>0</v>
      </c>
      <c r="AQ2015">
        <v>0</v>
      </c>
      <c r="AR2015" s="4">
        <v>0</v>
      </c>
      <c r="AS2015">
        <v>0</v>
      </c>
      <c r="AT2015" s="4">
        <v>0</v>
      </c>
      <c r="AU2015" s="4">
        <v>0</v>
      </c>
      <c r="AV2015" s="4">
        <v>0</v>
      </c>
      <c r="AW2015">
        <v>1</v>
      </c>
      <c r="AX2015" s="4">
        <f t="shared" si="31"/>
        <v>2</v>
      </c>
      <c r="AY2015" s="4">
        <v>0</v>
      </c>
      <c r="AZ2015" s="4">
        <v>0</v>
      </c>
    </row>
    <row r="2016" spans="1:52" x14ac:dyDescent="0.25">
      <c r="A2016" s="4">
        <v>2017</v>
      </c>
      <c r="B2016" s="4" t="s">
        <v>410</v>
      </c>
      <c r="C2016" t="s">
        <v>242</v>
      </c>
      <c r="D2016" t="s">
        <v>176</v>
      </c>
      <c r="E2016" t="s">
        <v>689</v>
      </c>
      <c r="F2016" s="4">
        <v>94</v>
      </c>
      <c r="G2016">
        <v>75</v>
      </c>
      <c r="H2016">
        <v>2.8266666666666702</v>
      </c>
      <c r="I2016">
        <v>92</v>
      </c>
      <c r="J2016">
        <v>4.6413043478260896</v>
      </c>
      <c r="K2016">
        <v>2</v>
      </c>
      <c r="L2016">
        <v>2.1739130434782601E-2</v>
      </c>
      <c r="M2016">
        <v>47</v>
      </c>
      <c r="N2016">
        <v>1686.7564102564099</v>
      </c>
      <c r="O2016">
        <v>0.5</v>
      </c>
      <c r="P2016">
        <v>69</v>
      </c>
      <c r="Q2016">
        <v>22.536231884058001</v>
      </c>
      <c r="R2016">
        <v>14</v>
      </c>
      <c r="S2016">
        <v>18.3571428571429</v>
      </c>
      <c r="T2016">
        <v>40</v>
      </c>
      <c r="U2016">
        <v>123.65</v>
      </c>
      <c r="V2016">
        <v>34</v>
      </c>
      <c r="W2016">
        <v>16.705882352941199</v>
      </c>
      <c r="X2016">
        <v>44</v>
      </c>
      <c r="Y2016">
        <v>98.795454545454504</v>
      </c>
      <c r="Z2016">
        <v>34</v>
      </c>
      <c r="AA2016">
        <v>375.76470588235298</v>
      </c>
      <c r="AB2016">
        <v>47</v>
      </c>
      <c r="AC2016">
        <v>132.212765957447</v>
      </c>
      <c r="AD2016">
        <v>0.5</v>
      </c>
      <c r="AE2016">
        <v>8</v>
      </c>
      <c r="AF2016">
        <v>70.125</v>
      </c>
      <c r="AG2016">
        <v>0.170212765957447</v>
      </c>
      <c r="AH2016" s="4">
        <v>30</v>
      </c>
      <c r="AI2016">
        <v>0.88235294117647101</v>
      </c>
      <c r="AJ2016" s="4">
        <v>6</v>
      </c>
      <c r="AK2016">
        <v>0.17647058823529399</v>
      </c>
      <c r="AL2016" s="4">
        <v>15</v>
      </c>
      <c r="AM2016">
        <v>0.319148936170213</v>
      </c>
      <c r="AN2016" s="4">
        <v>8</v>
      </c>
      <c r="AO2016">
        <v>0.170212765957447</v>
      </c>
      <c r="AP2016" s="4">
        <v>0</v>
      </c>
      <c r="AQ2016">
        <v>0</v>
      </c>
      <c r="AR2016" s="4">
        <v>0</v>
      </c>
      <c r="AS2016">
        <v>0</v>
      </c>
      <c r="AT2016" s="4">
        <v>1</v>
      </c>
      <c r="AU2016" s="4">
        <v>0</v>
      </c>
      <c r="AV2016" s="4">
        <v>1</v>
      </c>
      <c r="AW2016">
        <v>1.6315789473684199</v>
      </c>
      <c r="AX2016" s="4">
        <f t="shared" si="31"/>
        <v>57.612903225806491</v>
      </c>
      <c r="AY2016" s="4">
        <v>31</v>
      </c>
      <c r="AZ2016" s="4">
        <v>5.2903225806451601</v>
      </c>
    </row>
    <row r="2017" spans="1:52" x14ac:dyDescent="0.25">
      <c r="A2017" s="4">
        <v>2017</v>
      </c>
      <c r="B2017" s="4" t="s">
        <v>410</v>
      </c>
      <c r="C2017" t="s">
        <v>242</v>
      </c>
      <c r="D2017" t="s">
        <v>267</v>
      </c>
      <c r="E2017" t="s">
        <v>776</v>
      </c>
      <c r="F2017" s="4">
        <v>28</v>
      </c>
      <c r="G2017">
        <v>20</v>
      </c>
      <c r="H2017">
        <v>2.2999999999999998</v>
      </c>
      <c r="I2017">
        <v>28</v>
      </c>
      <c r="J2017">
        <v>3.3928571428571401</v>
      </c>
      <c r="K2017">
        <v>0</v>
      </c>
      <c r="L2017">
        <v>0</v>
      </c>
      <c r="M2017">
        <v>6</v>
      </c>
      <c r="N2017">
        <v>455.44</v>
      </c>
      <c r="O2017">
        <v>0.214285714285714</v>
      </c>
      <c r="P2017">
        <v>17</v>
      </c>
      <c r="Q2017">
        <v>62.941176470588204</v>
      </c>
      <c r="R2017">
        <v>9</v>
      </c>
      <c r="S2017">
        <v>33.3333333333333</v>
      </c>
      <c r="T2017">
        <v>15</v>
      </c>
      <c r="U2017">
        <v>172.066666666667</v>
      </c>
      <c r="V2017">
        <v>12</v>
      </c>
      <c r="W2017">
        <v>7.5833333333333304</v>
      </c>
      <c r="X2017">
        <v>10</v>
      </c>
      <c r="Y2017">
        <v>135</v>
      </c>
      <c r="Z2017">
        <v>15</v>
      </c>
      <c r="AA2017">
        <v>263.60000000000002</v>
      </c>
      <c r="AB2017">
        <v>10</v>
      </c>
      <c r="AC2017">
        <v>157.5</v>
      </c>
      <c r="AD2017">
        <v>0.35714285714285698</v>
      </c>
      <c r="AE2017">
        <v>2</v>
      </c>
      <c r="AF2017">
        <v>81</v>
      </c>
      <c r="AG2017">
        <v>0.2</v>
      </c>
      <c r="AH2017" s="4">
        <v>11</v>
      </c>
      <c r="AI2017">
        <v>0.73333333333333295</v>
      </c>
      <c r="AJ2017" s="4">
        <v>4</v>
      </c>
      <c r="AK2017">
        <v>0.266666666666667</v>
      </c>
      <c r="AL2017" s="4">
        <v>3</v>
      </c>
      <c r="AM2017">
        <v>0.3</v>
      </c>
      <c r="AN2017" s="4">
        <v>2</v>
      </c>
      <c r="AO2017">
        <v>0.2</v>
      </c>
      <c r="AP2017" s="4">
        <v>0</v>
      </c>
      <c r="AQ2017">
        <v>0</v>
      </c>
      <c r="AR2017" s="4">
        <v>0</v>
      </c>
      <c r="AS2017">
        <v>0</v>
      </c>
      <c r="AT2017" s="4">
        <v>0</v>
      </c>
      <c r="AU2017" s="4">
        <v>0</v>
      </c>
      <c r="AV2017" s="4">
        <v>0</v>
      </c>
      <c r="AW2017">
        <v>1.75</v>
      </c>
      <c r="AX2017" s="4">
        <f t="shared" si="31"/>
        <v>16</v>
      </c>
      <c r="AY2017" s="4">
        <v>13</v>
      </c>
      <c r="AZ2017" s="4">
        <v>13.307692307692299</v>
      </c>
    </row>
    <row r="2018" spans="1:52" x14ac:dyDescent="0.25">
      <c r="A2018" s="4">
        <v>2017</v>
      </c>
      <c r="B2018" s="4" t="s">
        <v>410</v>
      </c>
      <c r="C2018" t="s">
        <v>242</v>
      </c>
      <c r="D2018" t="s">
        <v>280</v>
      </c>
      <c r="E2018" t="s">
        <v>788</v>
      </c>
      <c r="F2018" s="4">
        <v>24</v>
      </c>
      <c r="G2018">
        <v>22</v>
      </c>
      <c r="H2018">
        <v>5.7272727272727302</v>
      </c>
      <c r="I2018">
        <v>24</v>
      </c>
      <c r="J2018">
        <v>7.5</v>
      </c>
      <c r="K2018">
        <v>2</v>
      </c>
      <c r="L2018">
        <v>8.3333333333333301E-2</v>
      </c>
      <c r="M2018">
        <v>1</v>
      </c>
      <c r="N2018">
        <v>9.2173913043478297</v>
      </c>
      <c r="O2018">
        <v>4.1666666666666699E-2</v>
      </c>
      <c r="P2018">
        <v>10</v>
      </c>
      <c r="Q2018">
        <v>24.2</v>
      </c>
      <c r="R2018">
        <v>0</v>
      </c>
      <c r="S2018">
        <v>0</v>
      </c>
      <c r="T2018">
        <v>3</v>
      </c>
      <c r="U2018">
        <v>154.666666666667</v>
      </c>
      <c r="V2018">
        <v>2</v>
      </c>
      <c r="W2018">
        <v>52.5</v>
      </c>
      <c r="X2018">
        <v>18</v>
      </c>
      <c r="Y2018">
        <v>36.6666666666667</v>
      </c>
      <c r="Z2018">
        <v>2</v>
      </c>
      <c r="AA2018">
        <v>253</v>
      </c>
      <c r="AB2018">
        <v>21</v>
      </c>
      <c r="AC2018">
        <v>62.3333333333333</v>
      </c>
      <c r="AD2018">
        <v>0.875</v>
      </c>
      <c r="AE2018">
        <v>17</v>
      </c>
      <c r="AF2018">
        <v>56.352941176470601</v>
      </c>
      <c r="AG2018">
        <v>0.80952380952380998</v>
      </c>
      <c r="AH2018" s="4">
        <v>0</v>
      </c>
      <c r="AI2018">
        <v>0</v>
      </c>
      <c r="AJ2018" s="4">
        <v>2</v>
      </c>
      <c r="AK2018">
        <v>1</v>
      </c>
      <c r="AL2018" s="4">
        <v>0</v>
      </c>
      <c r="AM2018">
        <v>0</v>
      </c>
      <c r="AN2018" s="4">
        <v>0</v>
      </c>
      <c r="AO2018">
        <v>0</v>
      </c>
      <c r="AP2018" s="4">
        <v>0</v>
      </c>
      <c r="AQ2018">
        <v>0</v>
      </c>
      <c r="AR2018" s="4">
        <v>2</v>
      </c>
      <c r="AS2018">
        <v>8.3333333333333301E-2</v>
      </c>
      <c r="AT2018" s="4">
        <v>0</v>
      </c>
      <c r="AU2018" s="4">
        <v>0</v>
      </c>
      <c r="AV2018" s="4">
        <v>0</v>
      </c>
      <c r="AW2018">
        <v>1.71428571428571</v>
      </c>
      <c r="AX2018" s="4">
        <f t="shared" si="31"/>
        <v>14.000000000000036</v>
      </c>
      <c r="AY2018" s="4">
        <v>2</v>
      </c>
      <c r="AZ2018" s="4">
        <v>0.5</v>
      </c>
    </row>
    <row r="2019" spans="1:52" x14ac:dyDescent="0.25">
      <c r="A2019" s="4">
        <v>2017</v>
      </c>
      <c r="B2019" s="4" t="s">
        <v>410</v>
      </c>
      <c r="C2019" t="s">
        <v>242</v>
      </c>
      <c r="D2019" t="s">
        <v>248</v>
      </c>
      <c r="E2019" t="s">
        <v>758</v>
      </c>
      <c r="F2019" s="4">
        <v>65</v>
      </c>
      <c r="G2019">
        <v>54</v>
      </c>
      <c r="H2019">
        <v>4.2222222222222197</v>
      </c>
      <c r="I2019">
        <v>62</v>
      </c>
      <c r="J2019">
        <v>5.2096774193548399</v>
      </c>
      <c r="K2019">
        <v>2</v>
      </c>
      <c r="L2019">
        <v>3.2258064516128997E-2</v>
      </c>
      <c r="M2019">
        <v>47</v>
      </c>
      <c r="N2019">
        <v>6660.14634146341</v>
      </c>
      <c r="O2019">
        <v>0.72307692307692295</v>
      </c>
      <c r="P2019">
        <v>56</v>
      </c>
      <c r="Q2019">
        <v>19.303571428571399</v>
      </c>
      <c r="R2019">
        <v>14</v>
      </c>
      <c r="S2019">
        <v>62.285714285714299</v>
      </c>
      <c r="T2019">
        <v>26</v>
      </c>
      <c r="U2019">
        <v>94.807692307692307</v>
      </c>
      <c r="V2019">
        <v>25</v>
      </c>
      <c r="W2019">
        <v>13.08</v>
      </c>
      <c r="X2019">
        <v>30</v>
      </c>
      <c r="Y2019">
        <v>162.23333333333301</v>
      </c>
      <c r="Z2019">
        <v>26</v>
      </c>
      <c r="AA2019">
        <v>200.15384615384599</v>
      </c>
      <c r="AB2019">
        <v>34</v>
      </c>
      <c r="AC2019">
        <v>188.76470588235301</v>
      </c>
      <c r="AD2019">
        <v>0.52307692307692299</v>
      </c>
      <c r="AE2019">
        <v>2</v>
      </c>
      <c r="AF2019">
        <v>72.5</v>
      </c>
      <c r="AG2019">
        <v>5.8823529411764698E-2</v>
      </c>
      <c r="AH2019" s="4">
        <v>17</v>
      </c>
      <c r="AI2019">
        <v>0.65384615384615397</v>
      </c>
      <c r="AJ2019" s="4">
        <v>3</v>
      </c>
      <c r="AK2019">
        <v>0.115384615384615</v>
      </c>
      <c r="AL2019" s="4">
        <v>16</v>
      </c>
      <c r="AM2019">
        <v>0.47058823529411797</v>
      </c>
      <c r="AN2019" s="4">
        <v>5</v>
      </c>
      <c r="AO2019">
        <v>0.14705882352941199</v>
      </c>
      <c r="AP2019" s="4">
        <v>0</v>
      </c>
      <c r="AQ2019">
        <v>0</v>
      </c>
      <c r="AR2019" s="4">
        <v>0</v>
      </c>
      <c r="AS2019">
        <v>0</v>
      </c>
      <c r="AT2019" s="4">
        <v>0</v>
      </c>
      <c r="AU2019" s="4">
        <v>0</v>
      </c>
      <c r="AV2019" s="4">
        <v>0</v>
      </c>
      <c r="AW2019">
        <v>1.9696969696969699</v>
      </c>
      <c r="AX2019" s="4">
        <f t="shared" si="31"/>
        <v>32.999999999999993</v>
      </c>
      <c r="AY2019" s="4">
        <v>21</v>
      </c>
      <c r="AZ2019" s="4">
        <v>14.380952380952399</v>
      </c>
    </row>
    <row r="2020" spans="1:52" x14ac:dyDescent="0.25">
      <c r="A2020" s="4">
        <v>2017</v>
      </c>
      <c r="B2020" s="4" t="s">
        <v>410</v>
      </c>
      <c r="C2020" t="s">
        <v>242</v>
      </c>
      <c r="D2020" t="s">
        <v>325</v>
      </c>
      <c r="E2020" t="s">
        <v>828</v>
      </c>
      <c r="F2020" s="4">
        <v>35</v>
      </c>
      <c r="G2020">
        <v>28</v>
      </c>
      <c r="H2020">
        <v>2.6071428571428599</v>
      </c>
      <c r="I2020">
        <v>35</v>
      </c>
      <c r="J2020">
        <v>4.3142857142857096</v>
      </c>
      <c r="K2020">
        <v>0</v>
      </c>
      <c r="L2020">
        <v>0</v>
      </c>
      <c r="M2020">
        <v>3</v>
      </c>
      <c r="N2020">
        <v>46.46875</v>
      </c>
      <c r="O2020">
        <v>8.5714285714285701E-2</v>
      </c>
      <c r="P2020">
        <v>31</v>
      </c>
      <c r="Q2020">
        <v>19.258064516129</v>
      </c>
      <c r="R2020">
        <v>9</v>
      </c>
      <c r="S2020">
        <v>30.4444444444444</v>
      </c>
      <c r="T2020">
        <v>14</v>
      </c>
      <c r="U2020">
        <v>167.857142857143</v>
      </c>
      <c r="V2020">
        <v>14</v>
      </c>
      <c r="W2020">
        <v>4.6428571428571397</v>
      </c>
      <c r="X2020">
        <v>19</v>
      </c>
      <c r="Y2020">
        <v>145.789473684211</v>
      </c>
      <c r="Z2020">
        <v>14</v>
      </c>
      <c r="AA2020">
        <v>255.57142857142901</v>
      </c>
      <c r="AB2020">
        <v>19</v>
      </c>
      <c r="AC2020">
        <v>178.63157894736801</v>
      </c>
      <c r="AD2020">
        <v>0.54285714285714304</v>
      </c>
      <c r="AE2020">
        <v>1</v>
      </c>
      <c r="AF2020">
        <v>145</v>
      </c>
      <c r="AG2020">
        <v>5.2631578947368397E-2</v>
      </c>
      <c r="AH2020" s="4">
        <v>8</v>
      </c>
      <c r="AI2020">
        <v>0.57142857142857095</v>
      </c>
      <c r="AJ2020" s="4">
        <v>2</v>
      </c>
      <c r="AK2020">
        <v>0.14285714285714299</v>
      </c>
      <c r="AL2020" s="4">
        <v>6</v>
      </c>
      <c r="AM2020">
        <v>0.31578947368421101</v>
      </c>
      <c r="AN2020" s="4">
        <v>4</v>
      </c>
      <c r="AO2020">
        <v>0.21052631578947401</v>
      </c>
      <c r="AP2020" s="4">
        <v>0</v>
      </c>
      <c r="AQ2020">
        <v>0</v>
      </c>
      <c r="AR2020" s="4">
        <v>0</v>
      </c>
      <c r="AS2020">
        <v>0</v>
      </c>
      <c r="AT2020" s="4">
        <v>0</v>
      </c>
      <c r="AU2020" s="4">
        <v>0</v>
      </c>
      <c r="AV2020" s="4">
        <v>0</v>
      </c>
      <c r="AW2020">
        <v>1.6666666666666701</v>
      </c>
      <c r="AX2020" s="4">
        <f t="shared" si="31"/>
        <v>20.999999999999957</v>
      </c>
      <c r="AY2020" s="4">
        <v>13</v>
      </c>
      <c r="AZ2020" s="4">
        <v>11.153846153846199</v>
      </c>
    </row>
    <row r="2021" spans="1:52" x14ac:dyDescent="0.25">
      <c r="A2021" s="4">
        <v>2017</v>
      </c>
      <c r="B2021" s="4" t="s">
        <v>410</v>
      </c>
      <c r="C2021" t="s">
        <v>242</v>
      </c>
      <c r="D2021" t="s">
        <v>268</v>
      </c>
      <c r="E2021" t="s">
        <v>777</v>
      </c>
      <c r="F2021" s="4">
        <v>120</v>
      </c>
      <c r="G2021">
        <v>74</v>
      </c>
      <c r="H2021">
        <v>2.48648648648649</v>
      </c>
      <c r="I2021">
        <v>120</v>
      </c>
      <c r="J2021">
        <v>4.8333333333333304</v>
      </c>
      <c r="K2021">
        <v>2</v>
      </c>
      <c r="L2021">
        <v>1.6666666666666701E-2</v>
      </c>
      <c r="M2021">
        <v>26</v>
      </c>
      <c r="N2021">
        <v>802.42342342342295</v>
      </c>
      <c r="O2021">
        <v>0.21666666666666701</v>
      </c>
      <c r="P2021">
        <v>93</v>
      </c>
      <c r="Q2021">
        <v>19.5161290322581</v>
      </c>
      <c r="R2021">
        <v>25</v>
      </c>
      <c r="S2021">
        <v>27.12</v>
      </c>
      <c r="T2021">
        <v>4</v>
      </c>
      <c r="U2021">
        <v>120.75</v>
      </c>
      <c r="V2021">
        <v>4</v>
      </c>
      <c r="W2021">
        <v>4.5</v>
      </c>
      <c r="X2021">
        <v>113</v>
      </c>
      <c r="Y2021">
        <v>60.734513274336301</v>
      </c>
      <c r="Z2021">
        <v>3</v>
      </c>
      <c r="AA2021">
        <v>163.333333333333</v>
      </c>
      <c r="AB2021">
        <v>116</v>
      </c>
      <c r="AC2021">
        <v>88.982758620689694</v>
      </c>
      <c r="AD2021">
        <v>0.96666666666666701</v>
      </c>
      <c r="AE2021">
        <v>75</v>
      </c>
      <c r="AF2021">
        <v>64.16</v>
      </c>
      <c r="AG2021">
        <v>0.64655172413793105</v>
      </c>
      <c r="AH2021" s="4">
        <v>0</v>
      </c>
      <c r="AI2021">
        <v>0</v>
      </c>
      <c r="AJ2021" s="4">
        <v>1</v>
      </c>
      <c r="AK2021">
        <v>0.33333333333333298</v>
      </c>
      <c r="AL2021" s="4">
        <v>4</v>
      </c>
      <c r="AM2021">
        <v>3.4482758620689703E-2</v>
      </c>
      <c r="AN2021" s="4">
        <v>7</v>
      </c>
      <c r="AO2021">
        <v>6.0344827586206899E-2</v>
      </c>
      <c r="AP2021" s="4">
        <v>4</v>
      </c>
      <c r="AQ2021">
        <v>3.3333333333333298E-2</v>
      </c>
      <c r="AR2021" s="4">
        <v>8</v>
      </c>
      <c r="AS2021">
        <v>6.6666666666666693E-2</v>
      </c>
      <c r="AT2021" s="4">
        <v>0</v>
      </c>
      <c r="AU2021" s="4">
        <v>0</v>
      </c>
      <c r="AV2021" s="4">
        <v>0</v>
      </c>
      <c r="AW2021">
        <v>1.5584415584415601</v>
      </c>
      <c r="AX2021" s="4">
        <f t="shared" si="31"/>
        <v>76.999999999999915</v>
      </c>
      <c r="AY2021" s="4">
        <v>3</v>
      </c>
      <c r="AZ2021" s="4">
        <v>1</v>
      </c>
    </row>
    <row r="2022" spans="1:52" x14ac:dyDescent="0.25">
      <c r="A2022" s="4">
        <v>2017</v>
      </c>
      <c r="B2022" s="4" t="s">
        <v>410</v>
      </c>
      <c r="C2022" t="s">
        <v>242</v>
      </c>
      <c r="D2022" t="s">
        <v>184</v>
      </c>
      <c r="E2022" t="s">
        <v>697</v>
      </c>
      <c r="F2022" s="4">
        <v>175</v>
      </c>
      <c r="G2022">
        <v>116</v>
      </c>
      <c r="H2022">
        <v>5.6982758620689697</v>
      </c>
      <c r="I2022">
        <v>167</v>
      </c>
      <c r="J2022">
        <v>6.7604790419161702</v>
      </c>
      <c r="K2022">
        <v>6</v>
      </c>
      <c r="L2022">
        <v>3.59281437125748E-2</v>
      </c>
      <c r="M2022">
        <v>40</v>
      </c>
      <c r="N2022">
        <v>502.04166666666703</v>
      </c>
      <c r="O2022">
        <v>0.22857142857142901</v>
      </c>
      <c r="P2022">
        <v>124</v>
      </c>
      <c r="Q2022">
        <v>32.153225806451601</v>
      </c>
      <c r="R2022">
        <v>46</v>
      </c>
      <c r="S2022">
        <v>54.695652173912997</v>
      </c>
      <c r="T2022">
        <v>67</v>
      </c>
      <c r="U2022">
        <v>147.97014925373099</v>
      </c>
      <c r="V2022">
        <v>60</v>
      </c>
      <c r="W2022">
        <v>11.733333333333301</v>
      </c>
      <c r="X2022">
        <v>86</v>
      </c>
      <c r="Y2022">
        <v>131.08139534883699</v>
      </c>
      <c r="Z2022">
        <v>48</v>
      </c>
      <c r="AA2022">
        <v>299.64583333333297</v>
      </c>
      <c r="AB2022">
        <v>92</v>
      </c>
      <c r="AC2022">
        <v>165.01086956521701</v>
      </c>
      <c r="AD2022">
        <v>0.52571428571428602</v>
      </c>
      <c r="AE2022">
        <v>18</v>
      </c>
      <c r="AF2022">
        <v>73.1111111111111</v>
      </c>
      <c r="AG2022">
        <v>0.19354838709677399</v>
      </c>
      <c r="AH2022" s="4">
        <v>38</v>
      </c>
      <c r="AI2022">
        <v>0.79166666666666696</v>
      </c>
      <c r="AJ2022" s="4">
        <v>19</v>
      </c>
      <c r="AK2022">
        <v>0.39583333333333298</v>
      </c>
      <c r="AL2022" s="4">
        <v>27</v>
      </c>
      <c r="AM2022">
        <v>0.29347826086956502</v>
      </c>
      <c r="AN2022" s="4">
        <v>10</v>
      </c>
      <c r="AO2022">
        <v>0.108695652173913</v>
      </c>
      <c r="AP2022" s="4">
        <v>0</v>
      </c>
      <c r="AQ2022">
        <v>0</v>
      </c>
      <c r="AR2022" s="4">
        <v>0</v>
      </c>
      <c r="AS2022">
        <v>0</v>
      </c>
      <c r="AT2022" s="4">
        <v>0</v>
      </c>
      <c r="AU2022" s="4">
        <v>1</v>
      </c>
      <c r="AV2022" s="4">
        <v>3</v>
      </c>
      <c r="AW2022">
        <v>1.58181818181818</v>
      </c>
      <c r="AX2022" s="4">
        <f t="shared" si="31"/>
        <v>110.6321839080461</v>
      </c>
      <c r="AY2022" s="4">
        <v>44</v>
      </c>
      <c r="AZ2022" s="4">
        <v>16.022727272727298</v>
      </c>
    </row>
    <row r="2023" spans="1:52" x14ac:dyDescent="0.25">
      <c r="A2023" s="4">
        <v>2017</v>
      </c>
      <c r="B2023" s="4" t="s">
        <v>410</v>
      </c>
      <c r="C2023" t="s">
        <v>242</v>
      </c>
      <c r="D2023" t="s">
        <v>189</v>
      </c>
      <c r="E2023" t="s">
        <v>702</v>
      </c>
      <c r="F2023" s="4">
        <v>85</v>
      </c>
      <c r="G2023">
        <v>42</v>
      </c>
      <c r="H2023">
        <v>4.5238095238095202</v>
      </c>
      <c r="I2023">
        <v>85</v>
      </c>
      <c r="J2023">
        <v>6.1529411764705904</v>
      </c>
      <c r="K2023">
        <v>2</v>
      </c>
      <c r="L2023">
        <v>2.3529411764705899E-2</v>
      </c>
      <c r="M2023">
        <v>34</v>
      </c>
      <c r="N2023">
        <v>827.54237288135596</v>
      </c>
      <c r="O2023">
        <v>0.4</v>
      </c>
      <c r="P2023">
        <v>57</v>
      </c>
      <c r="Q2023">
        <v>27.526315789473699</v>
      </c>
      <c r="R2023">
        <v>22</v>
      </c>
      <c r="S2023">
        <v>54.363636363636402</v>
      </c>
      <c r="T2023">
        <v>44</v>
      </c>
      <c r="U2023">
        <v>170.04545454545499</v>
      </c>
      <c r="V2023">
        <v>41</v>
      </c>
      <c r="W2023">
        <v>5.7560975609756104</v>
      </c>
      <c r="X2023">
        <v>32</v>
      </c>
      <c r="Y2023">
        <v>159.875</v>
      </c>
      <c r="Z2023">
        <v>25</v>
      </c>
      <c r="AA2023">
        <v>476.84</v>
      </c>
      <c r="AB2023">
        <v>34</v>
      </c>
      <c r="AC2023">
        <v>207.35294117647101</v>
      </c>
      <c r="AD2023">
        <v>0.4</v>
      </c>
      <c r="AE2023">
        <v>4</v>
      </c>
      <c r="AF2023">
        <v>84</v>
      </c>
      <c r="AG2023">
        <v>0.11111111111111099</v>
      </c>
      <c r="AH2023" s="4">
        <v>24</v>
      </c>
      <c r="AI2023">
        <v>0.96</v>
      </c>
      <c r="AJ2023" s="4">
        <v>7</v>
      </c>
      <c r="AK2023">
        <v>0.28000000000000003</v>
      </c>
      <c r="AL2023" s="4">
        <v>13</v>
      </c>
      <c r="AM2023">
        <v>0.38235294117647101</v>
      </c>
      <c r="AN2023" s="4">
        <v>2</v>
      </c>
      <c r="AO2023">
        <v>5.8823529411764698E-2</v>
      </c>
      <c r="AP2023" s="4">
        <v>1</v>
      </c>
      <c r="AQ2023">
        <v>1.1764705882352899E-2</v>
      </c>
      <c r="AR2023" s="4">
        <v>1</v>
      </c>
      <c r="AS2023">
        <v>1.1764705882352899E-2</v>
      </c>
      <c r="AT2023" s="4">
        <v>0</v>
      </c>
      <c r="AU2023" s="4">
        <v>0</v>
      </c>
      <c r="AV2023" s="4">
        <v>1</v>
      </c>
      <c r="AW2023">
        <v>1.4655172413793101</v>
      </c>
      <c r="AX2023" s="4">
        <f t="shared" si="31"/>
        <v>58.000000000000014</v>
      </c>
      <c r="AY2023" s="4">
        <v>21</v>
      </c>
      <c r="AZ2023" s="4">
        <v>12.6666666666667</v>
      </c>
    </row>
    <row r="2024" spans="1:52" x14ac:dyDescent="0.25">
      <c r="A2024" s="4">
        <v>2017</v>
      </c>
      <c r="B2024" s="4" t="s">
        <v>410</v>
      </c>
      <c r="C2024" t="s">
        <v>242</v>
      </c>
      <c r="D2024" t="s">
        <v>174</v>
      </c>
      <c r="E2024" t="s">
        <v>687</v>
      </c>
      <c r="F2024" s="4">
        <v>20</v>
      </c>
      <c r="G2024">
        <v>19</v>
      </c>
      <c r="H2024">
        <v>2.7894736842105301</v>
      </c>
      <c r="I2024">
        <v>20</v>
      </c>
      <c r="J2024">
        <v>4.45</v>
      </c>
      <c r="K2024">
        <v>0</v>
      </c>
      <c r="L2024">
        <v>0</v>
      </c>
      <c r="M2024">
        <v>5</v>
      </c>
      <c r="N2024">
        <v>173.3125</v>
      </c>
      <c r="O2024">
        <v>0.25</v>
      </c>
      <c r="P2024">
        <v>19</v>
      </c>
      <c r="Q2024">
        <v>40.315789473684198</v>
      </c>
      <c r="R2024">
        <v>5</v>
      </c>
      <c r="S2024">
        <v>104.8</v>
      </c>
      <c r="T2024">
        <v>12</v>
      </c>
      <c r="U2024">
        <v>202.916666666667</v>
      </c>
      <c r="V2024">
        <v>10</v>
      </c>
      <c r="W2024">
        <v>17.5</v>
      </c>
      <c r="X2024">
        <v>8</v>
      </c>
      <c r="Y2024">
        <v>246</v>
      </c>
      <c r="Z2024">
        <v>11</v>
      </c>
      <c r="AA2024">
        <v>493.90909090909099</v>
      </c>
      <c r="AB2024">
        <v>8</v>
      </c>
      <c r="AC2024">
        <v>267.125</v>
      </c>
      <c r="AD2024">
        <v>0.4</v>
      </c>
      <c r="AE2024">
        <v>0</v>
      </c>
      <c r="AF2024">
        <v>0</v>
      </c>
      <c r="AG2024">
        <v>0</v>
      </c>
      <c r="AH2024" s="4">
        <v>9</v>
      </c>
      <c r="AI2024">
        <v>0.81818181818181801</v>
      </c>
      <c r="AJ2024" s="4">
        <v>2</v>
      </c>
      <c r="AK2024">
        <v>0.18181818181818199</v>
      </c>
      <c r="AL2024" s="4">
        <v>6</v>
      </c>
      <c r="AM2024">
        <v>0.75</v>
      </c>
      <c r="AN2024" s="4">
        <v>0</v>
      </c>
      <c r="AO2024">
        <v>0</v>
      </c>
      <c r="AP2024" s="4">
        <v>0</v>
      </c>
      <c r="AQ2024">
        <v>0</v>
      </c>
      <c r="AR2024" s="4">
        <v>0</v>
      </c>
      <c r="AS2024">
        <v>0</v>
      </c>
      <c r="AT2024" s="4">
        <v>0</v>
      </c>
      <c r="AU2024" s="4">
        <v>0</v>
      </c>
      <c r="AV2024" s="4">
        <v>0</v>
      </c>
      <c r="AW2024">
        <v>1.3333333333333299</v>
      </c>
      <c r="AX2024" s="4">
        <f t="shared" si="31"/>
        <v>15.000000000000039</v>
      </c>
      <c r="AY2024" s="4">
        <v>11</v>
      </c>
      <c r="AZ2024" s="4">
        <v>24.454545454545499</v>
      </c>
    </row>
    <row r="2025" spans="1:52" x14ac:dyDescent="0.25">
      <c r="A2025" s="4">
        <v>2017</v>
      </c>
      <c r="B2025" s="4" t="s">
        <v>410</v>
      </c>
      <c r="C2025" t="s">
        <v>242</v>
      </c>
      <c r="D2025" t="s">
        <v>270</v>
      </c>
      <c r="E2025" t="s">
        <v>779</v>
      </c>
      <c r="F2025" s="4">
        <v>1</v>
      </c>
      <c r="G2025">
        <v>1</v>
      </c>
      <c r="H2025">
        <v>7</v>
      </c>
      <c r="I2025">
        <v>1</v>
      </c>
      <c r="J2025">
        <v>8</v>
      </c>
      <c r="K2025">
        <v>0</v>
      </c>
      <c r="L2025">
        <v>0</v>
      </c>
      <c r="M2025">
        <v>0</v>
      </c>
      <c r="N2025">
        <v>-1124</v>
      </c>
      <c r="O2025">
        <v>0</v>
      </c>
      <c r="P2025">
        <v>1</v>
      </c>
      <c r="Q2025">
        <v>9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1180</v>
      </c>
      <c r="AD2025">
        <v>1</v>
      </c>
      <c r="AE2025">
        <v>0</v>
      </c>
      <c r="AF2025">
        <v>0</v>
      </c>
      <c r="AG2025">
        <v>0</v>
      </c>
      <c r="AH2025" s="4">
        <v>0</v>
      </c>
      <c r="AI2025">
        <v>0</v>
      </c>
      <c r="AJ2025" s="4">
        <v>0</v>
      </c>
      <c r="AK2025">
        <v>0</v>
      </c>
      <c r="AL2025" s="4">
        <v>0</v>
      </c>
      <c r="AM2025">
        <v>0</v>
      </c>
      <c r="AN2025" s="4">
        <v>0</v>
      </c>
      <c r="AO2025">
        <v>0</v>
      </c>
      <c r="AP2025" s="4">
        <v>0</v>
      </c>
      <c r="AQ2025">
        <v>0</v>
      </c>
      <c r="AR2025" s="4">
        <v>0</v>
      </c>
      <c r="AS2025">
        <v>0</v>
      </c>
      <c r="AT2025" s="4">
        <v>0</v>
      </c>
      <c r="AU2025" s="4">
        <v>0</v>
      </c>
      <c r="AV2025" s="4">
        <v>0</v>
      </c>
      <c r="AW2025">
        <v>0</v>
      </c>
      <c r="AX2025" s="4">
        <f t="shared" si="31"/>
        <v>0</v>
      </c>
      <c r="AY2025" s="4">
        <v>0</v>
      </c>
      <c r="AZ2025" s="4">
        <v>0</v>
      </c>
    </row>
    <row r="2026" spans="1:52" x14ac:dyDescent="0.25">
      <c r="A2026" s="4">
        <v>2017</v>
      </c>
      <c r="B2026" s="4" t="s">
        <v>410</v>
      </c>
      <c r="C2026" t="s">
        <v>242</v>
      </c>
      <c r="D2026" t="s">
        <v>274</v>
      </c>
      <c r="E2026" t="s">
        <v>783</v>
      </c>
      <c r="F2026" s="4">
        <v>172</v>
      </c>
      <c r="G2026">
        <v>165</v>
      </c>
      <c r="H2026">
        <v>3.4363636363636401</v>
      </c>
      <c r="I2026">
        <v>172</v>
      </c>
      <c r="J2026">
        <v>4.7383720930232602</v>
      </c>
      <c r="K2026">
        <v>0</v>
      </c>
      <c r="L2026">
        <v>0</v>
      </c>
      <c r="M2026">
        <v>27</v>
      </c>
      <c r="N2026">
        <v>674.59146341463395</v>
      </c>
      <c r="O2026">
        <v>0.15697674418604701</v>
      </c>
      <c r="P2026">
        <v>164</v>
      </c>
      <c r="Q2026">
        <v>28.5670731707317</v>
      </c>
      <c r="R2026">
        <v>51</v>
      </c>
      <c r="S2026">
        <v>50.058823529411796</v>
      </c>
      <c r="T2026">
        <v>56</v>
      </c>
      <c r="U2026">
        <v>175.78571428571399</v>
      </c>
      <c r="V2026">
        <v>34</v>
      </c>
      <c r="W2026">
        <v>16.705882352941199</v>
      </c>
      <c r="X2026">
        <v>109</v>
      </c>
      <c r="Y2026">
        <v>158.46788990825701</v>
      </c>
      <c r="Z2026">
        <v>60</v>
      </c>
      <c r="AA2026">
        <v>384.683333333333</v>
      </c>
      <c r="AB2026">
        <v>112</v>
      </c>
      <c r="AC2026">
        <v>191.5</v>
      </c>
      <c r="AD2026">
        <v>0.65116279069767502</v>
      </c>
      <c r="AE2026">
        <v>3</v>
      </c>
      <c r="AF2026">
        <v>67.3333333333333</v>
      </c>
      <c r="AG2026">
        <v>2.6785714285714302E-2</v>
      </c>
      <c r="AH2026" s="4">
        <v>33</v>
      </c>
      <c r="AI2026">
        <v>0.55000000000000004</v>
      </c>
      <c r="AJ2026" s="4">
        <v>10</v>
      </c>
      <c r="AK2026">
        <v>0.16666666666666699</v>
      </c>
      <c r="AL2026" s="4">
        <v>29</v>
      </c>
      <c r="AM2026">
        <v>0.25892857142857101</v>
      </c>
      <c r="AN2026" s="4">
        <v>12</v>
      </c>
      <c r="AO2026">
        <v>0.107142857142857</v>
      </c>
      <c r="AP2026" s="4">
        <v>0</v>
      </c>
      <c r="AQ2026">
        <v>0</v>
      </c>
      <c r="AR2026" s="4">
        <v>0</v>
      </c>
      <c r="AS2026">
        <v>0</v>
      </c>
      <c r="AT2026" s="4">
        <v>0</v>
      </c>
      <c r="AU2026" s="4">
        <v>0</v>
      </c>
      <c r="AV2026" s="4">
        <v>3</v>
      </c>
      <c r="AW2026">
        <v>1.3230769230769199</v>
      </c>
      <c r="AX2026" s="4">
        <f t="shared" si="31"/>
        <v>130.00000000000031</v>
      </c>
      <c r="AY2026" s="4">
        <v>51</v>
      </c>
      <c r="AZ2026" s="4">
        <v>1.92156862745098</v>
      </c>
    </row>
    <row r="2027" spans="1:52" x14ac:dyDescent="0.25">
      <c r="A2027" s="4">
        <v>2017</v>
      </c>
      <c r="B2027" s="4" t="s">
        <v>410</v>
      </c>
      <c r="C2027" t="s">
        <v>242</v>
      </c>
      <c r="D2027" t="s">
        <v>272</v>
      </c>
      <c r="E2027" t="s">
        <v>781</v>
      </c>
      <c r="F2027" s="4">
        <v>182</v>
      </c>
      <c r="G2027">
        <v>174</v>
      </c>
      <c r="H2027">
        <v>5.0747126436781604</v>
      </c>
      <c r="I2027">
        <v>182</v>
      </c>
      <c r="J2027">
        <v>6.8021978021978002</v>
      </c>
      <c r="K2027">
        <v>0</v>
      </c>
      <c r="L2027">
        <v>0</v>
      </c>
      <c r="M2027">
        <v>57</v>
      </c>
      <c r="N2027">
        <v>1129.8875</v>
      </c>
      <c r="O2027">
        <v>0.31318681318681302</v>
      </c>
      <c r="P2027">
        <v>179</v>
      </c>
      <c r="Q2027">
        <v>31.301675977653598</v>
      </c>
      <c r="R2027">
        <v>68</v>
      </c>
      <c r="S2027">
        <v>62.014705882352899</v>
      </c>
      <c r="T2027">
        <v>67</v>
      </c>
      <c r="U2027">
        <v>156.37313432835799</v>
      </c>
      <c r="V2027">
        <v>50</v>
      </c>
      <c r="W2027">
        <v>13.24</v>
      </c>
      <c r="X2027">
        <v>111</v>
      </c>
      <c r="Y2027">
        <v>148.486486486486</v>
      </c>
      <c r="Z2027">
        <v>67</v>
      </c>
      <c r="AA2027">
        <v>301.53731343283602</v>
      </c>
      <c r="AB2027">
        <v>113</v>
      </c>
      <c r="AC2027">
        <v>177.35398230088501</v>
      </c>
      <c r="AD2027">
        <v>0.620879120879121</v>
      </c>
      <c r="AE2027">
        <v>9</v>
      </c>
      <c r="AF2027">
        <v>114.777777777778</v>
      </c>
      <c r="AG2027">
        <v>7.9646017699115002E-2</v>
      </c>
      <c r="AH2027" s="4">
        <v>45</v>
      </c>
      <c r="AI2027">
        <v>0.67164179104477595</v>
      </c>
      <c r="AJ2027" s="4">
        <v>13</v>
      </c>
      <c r="AK2027">
        <v>0.19402985074626899</v>
      </c>
      <c r="AL2027" s="4">
        <v>34</v>
      </c>
      <c r="AM2027">
        <v>0.30088495575221202</v>
      </c>
      <c r="AN2027" s="4">
        <v>16</v>
      </c>
      <c r="AO2027">
        <v>0.14159292035398199</v>
      </c>
      <c r="AP2027" s="4">
        <v>0</v>
      </c>
      <c r="AQ2027">
        <v>0</v>
      </c>
      <c r="AR2027" s="4">
        <v>0</v>
      </c>
      <c r="AS2027">
        <v>0</v>
      </c>
      <c r="AT2027" s="4">
        <v>0</v>
      </c>
      <c r="AU2027" s="4">
        <v>0</v>
      </c>
      <c r="AV2027" s="4">
        <v>4</v>
      </c>
      <c r="AW2027">
        <v>1.27272727272727</v>
      </c>
      <c r="AX2027" s="4">
        <f t="shared" si="31"/>
        <v>143.00000000000031</v>
      </c>
      <c r="AY2027" s="4">
        <v>64</v>
      </c>
      <c r="AZ2027" s="4">
        <v>9.21875</v>
      </c>
    </row>
    <row r="2028" spans="1:52" x14ac:dyDescent="0.25">
      <c r="A2028" s="4">
        <v>2017</v>
      </c>
      <c r="B2028" s="4" t="s">
        <v>410</v>
      </c>
      <c r="C2028" t="s">
        <v>242</v>
      </c>
      <c r="D2028" t="s">
        <v>249</v>
      </c>
      <c r="E2028" t="s">
        <v>759</v>
      </c>
      <c r="F2028" s="4">
        <v>5</v>
      </c>
      <c r="G2028">
        <v>5</v>
      </c>
      <c r="H2028">
        <v>1.6</v>
      </c>
      <c r="I2028">
        <v>5</v>
      </c>
      <c r="J2028">
        <v>2.4</v>
      </c>
      <c r="K2028">
        <v>0</v>
      </c>
      <c r="L2028">
        <v>0</v>
      </c>
      <c r="M2028">
        <v>1</v>
      </c>
      <c r="N2028">
        <v>1393.4</v>
      </c>
      <c r="O2028">
        <v>0.2</v>
      </c>
      <c r="P2028">
        <v>4</v>
      </c>
      <c r="Q2028">
        <v>18</v>
      </c>
      <c r="R2028">
        <v>1</v>
      </c>
      <c r="S2028">
        <v>58</v>
      </c>
      <c r="T2028">
        <v>0</v>
      </c>
      <c r="U2028">
        <v>0</v>
      </c>
      <c r="V2028">
        <v>0</v>
      </c>
      <c r="W2028">
        <v>0</v>
      </c>
      <c r="X2028">
        <v>5</v>
      </c>
      <c r="Y2028">
        <v>100.6</v>
      </c>
      <c r="Z2028">
        <v>0</v>
      </c>
      <c r="AA2028">
        <v>0</v>
      </c>
      <c r="AB2028">
        <v>5</v>
      </c>
      <c r="AC2028">
        <v>110.6</v>
      </c>
      <c r="AD2028">
        <v>1</v>
      </c>
      <c r="AE2028">
        <v>0</v>
      </c>
      <c r="AF2028">
        <v>0</v>
      </c>
      <c r="AG2028">
        <v>0</v>
      </c>
      <c r="AH2028" s="4">
        <v>0</v>
      </c>
      <c r="AI2028">
        <v>0</v>
      </c>
      <c r="AJ2028" s="4">
        <v>0</v>
      </c>
      <c r="AK2028">
        <v>0</v>
      </c>
      <c r="AL2028" s="4">
        <v>0</v>
      </c>
      <c r="AM2028">
        <v>0</v>
      </c>
      <c r="AN2028" s="4">
        <v>0</v>
      </c>
      <c r="AO2028">
        <v>0</v>
      </c>
      <c r="AP2028" s="4">
        <v>0</v>
      </c>
      <c r="AQ2028">
        <v>0</v>
      </c>
      <c r="AR2028" s="4">
        <v>0</v>
      </c>
      <c r="AS2028">
        <v>0</v>
      </c>
      <c r="AT2028" s="4">
        <v>0</v>
      </c>
      <c r="AU2028" s="4">
        <v>0</v>
      </c>
      <c r="AV2028" s="4">
        <v>1</v>
      </c>
      <c r="AW2028">
        <v>1</v>
      </c>
      <c r="AX2028" s="4">
        <f t="shared" si="31"/>
        <v>5</v>
      </c>
      <c r="AY2028" s="4">
        <v>0</v>
      </c>
      <c r="AZ2028" s="4">
        <v>0</v>
      </c>
    </row>
    <row r="2029" spans="1:52" x14ac:dyDescent="0.25">
      <c r="A2029" s="4">
        <v>2017</v>
      </c>
      <c r="B2029" s="4" t="s">
        <v>410</v>
      </c>
      <c r="C2029" t="s">
        <v>242</v>
      </c>
      <c r="D2029" t="s">
        <v>259</v>
      </c>
      <c r="E2029" t="s">
        <v>768</v>
      </c>
      <c r="F2029" s="4">
        <v>173</v>
      </c>
      <c r="G2029">
        <v>160</v>
      </c>
      <c r="H2029">
        <v>2.9624999999999999</v>
      </c>
      <c r="I2029">
        <v>173</v>
      </c>
      <c r="J2029">
        <v>4.3872832369942198</v>
      </c>
      <c r="K2029">
        <v>6</v>
      </c>
      <c r="L2029">
        <v>3.4682080924855502E-2</v>
      </c>
      <c r="M2029">
        <v>94</v>
      </c>
      <c r="N2029">
        <v>2964.89473684211</v>
      </c>
      <c r="O2029">
        <v>0.54335260115606898</v>
      </c>
      <c r="P2029">
        <v>158</v>
      </c>
      <c r="Q2029">
        <v>39.2848101265823</v>
      </c>
      <c r="R2029">
        <v>38</v>
      </c>
      <c r="S2029">
        <v>75.447368421052602</v>
      </c>
      <c r="T2029">
        <v>51</v>
      </c>
      <c r="U2029">
        <v>202.54901960784301</v>
      </c>
      <c r="V2029">
        <v>39</v>
      </c>
      <c r="W2029">
        <v>25.3333333333333</v>
      </c>
      <c r="X2029">
        <v>107</v>
      </c>
      <c r="Y2029">
        <v>183.40186915887799</v>
      </c>
      <c r="Z2029">
        <v>58</v>
      </c>
      <c r="AA2029">
        <v>391.068965517241</v>
      </c>
      <c r="AB2029">
        <v>115</v>
      </c>
      <c r="AC2029">
        <v>193.10434782608701</v>
      </c>
      <c r="AD2029">
        <v>0.66473988439306397</v>
      </c>
      <c r="AE2029">
        <v>21</v>
      </c>
      <c r="AF2029">
        <v>110.95238095238101</v>
      </c>
      <c r="AG2029">
        <v>0.182608695652174</v>
      </c>
      <c r="AH2029" s="4">
        <v>30</v>
      </c>
      <c r="AI2029">
        <v>0.51724137931034497</v>
      </c>
      <c r="AJ2029" s="4">
        <v>12</v>
      </c>
      <c r="AK2029">
        <v>0.20689655172413801</v>
      </c>
      <c r="AL2029" s="4">
        <v>31</v>
      </c>
      <c r="AM2029">
        <v>0.26956521739130401</v>
      </c>
      <c r="AN2029" s="4">
        <v>27</v>
      </c>
      <c r="AO2029">
        <v>0.23478260869565201</v>
      </c>
      <c r="AP2029" s="4">
        <v>1</v>
      </c>
      <c r="AQ2029">
        <v>5.78034682080925E-3</v>
      </c>
      <c r="AR2029" s="4">
        <v>0</v>
      </c>
      <c r="AS2029">
        <v>0</v>
      </c>
      <c r="AT2029" s="4">
        <v>0</v>
      </c>
      <c r="AU2029" s="4">
        <v>0</v>
      </c>
      <c r="AV2029" s="4">
        <v>6</v>
      </c>
      <c r="AW2029">
        <v>1.4297520661156999</v>
      </c>
      <c r="AX2029" s="4">
        <f t="shared" si="31"/>
        <v>121.00000000000021</v>
      </c>
      <c r="AY2029" s="4">
        <v>4</v>
      </c>
      <c r="AZ2029" s="4">
        <v>4.5</v>
      </c>
    </row>
    <row r="2030" spans="1:52" x14ac:dyDescent="0.25">
      <c r="A2030" s="4">
        <v>2017</v>
      </c>
      <c r="B2030" s="4" t="s">
        <v>410</v>
      </c>
      <c r="C2030" t="s">
        <v>242</v>
      </c>
      <c r="D2030" t="s">
        <v>258</v>
      </c>
      <c r="E2030" t="s">
        <v>767</v>
      </c>
      <c r="F2030" s="4">
        <v>137</v>
      </c>
      <c r="G2030">
        <v>77</v>
      </c>
      <c r="H2030">
        <v>1.9090909090909101</v>
      </c>
      <c r="I2030">
        <v>137</v>
      </c>
      <c r="J2030">
        <v>4.3576642335766396</v>
      </c>
      <c r="K2030">
        <v>0</v>
      </c>
      <c r="L2030">
        <v>0</v>
      </c>
      <c r="M2030">
        <v>41</v>
      </c>
      <c r="N2030">
        <v>2546.6090225563898</v>
      </c>
      <c r="O2030">
        <v>0.29927007299270098</v>
      </c>
      <c r="P2030">
        <v>105</v>
      </c>
      <c r="Q2030">
        <v>20.542857142857098</v>
      </c>
      <c r="R2030">
        <v>19</v>
      </c>
      <c r="S2030">
        <v>22.157894736842099</v>
      </c>
      <c r="T2030">
        <v>6</v>
      </c>
      <c r="U2030">
        <v>129.166666666667</v>
      </c>
      <c r="V2030">
        <v>5</v>
      </c>
      <c r="W2030">
        <v>7.8</v>
      </c>
      <c r="X2030">
        <v>125</v>
      </c>
      <c r="Y2030">
        <v>74.751999999999995</v>
      </c>
      <c r="Z2030">
        <v>6</v>
      </c>
      <c r="AA2030">
        <v>182.666666666667</v>
      </c>
      <c r="AB2030">
        <v>131</v>
      </c>
      <c r="AC2030">
        <v>93.229007633587798</v>
      </c>
      <c r="AD2030">
        <v>0.95620437956204396</v>
      </c>
      <c r="AE2030">
        <v>93</v>
      </c>
      <c r="AF2030">
        <v>76.860215053763397</v>
      </c>
      <c r="AG2030">
        <v>0.70992366412213703</v>
      </c>
      <c r="AH2030" s="4">
        <v>1</v>
      </c>
      <c r="AI2030">
        <v>0.16666666666666699</v>
      </c>
      <c r="AJ2030" s="4">
        <v>1</v>
      </c>
      <c r="AK2030">
        <v>0.16666666666666699</v>
      </c>
      <c r="AL2030" s="4">
        <v>2</v>
      </c>
      <c r="AM2030">
        <v>1.5267175572519101E-2</v>
      </c>
      <c r="AN2030" s="4">
        <v>3</v>
      </c>
      <c r="AO2030">
        <v>2.2900763358778602E-2</v>
      </c>
      <c r="AP2030" s="4">
        <v>3</v>
      </c>
      <c r="AQ2030">
        <v>2.18978102189781E-2</v>
      </c>
      <c r="AR2030" s="4">
        <v>4</v>
      </c>
      <c r="AS2030">
        <v>2.9197080291970798E-2</v>
      </c>
      <c r="AT2030" s="4">
        <v>0</v>
      </c>
      <c r="AU2030" s="4">
        <v>0</v>
      </c>
      <c r="AV2030" s="4">
        <v>0</v>
      </c>
      <c r="AW2030">
        <v>1.48913043478261</v>
      </c>
      <c r="AX2030" s="4">
        <f t="shared" si="31"/>
        <v>91.999999999999915</v>
      </c>
      <c r="AY2030" s="4">
        <v>5</v>
      </c>
      <c r="AZ2030" s="4">
        <v>0</v>
      </c>
    </row>
    <row r="2031" spans="1:52" x14ac:dyDescent="0.25">
      <c r="A2031" s="4">
        <v>2017</v>
      </c>
      <c r="B2031" s="4" t="s">
        <v>410</v>
      </c>
      <c r="C2031" t="s">
        <v>242</v>
      </c>
      <c r="D2031" t="s">
        <v>256</v>
      </c>
      <c r="E2031" t="s">
        <v>765</v>
      </c>
      <c r="F2031" s="4">
        <v>12</v>
      </c>
      <c r="G2031">
        <v>10</v>
      </c>
      <c r="H2031">
        <v>1.9</v>
      </c>
      <c r="I2031">
        <v>12</v>
      </c>
      <c r="J2031">
        <v>3.5</v>
      </c>
      <c r="K2031">
        <v>0</v>
      </c>
      <c r="L2031">
        <v>0</v>
      </c>
      <c r="M2031">
        <v>6</v>
      </c>
      <c r="N2031">
        <v>1979.4166666666699</v>
      </c>
      <c r="O2031">
        <v>0.5</v>
      </c>
      <c r="P2031">
        <v>12</v>
      </c>
      <c r="Q2031">
        <v>43.5</v>
      </c>
      <c r="R2031">
        <v>6</v>
      </c>
      <c r="S2031">
        <v>90</v>
      </c>
      <c r="T2031">
        <v>0</v>
      </c>
      <c r="U2031">
        <v>0</v>
      </c>
      <c r="V2031">
        <v>0</v>
      </c>
      <c r="W2031">
        <v>0</v>
      </c>
      <c r="X2031">
        <v>12</v>
      </c>
      <c r="Y2031">
        <v>186.833333333333</v>
      </c>
      <c r="Z2031">
        <v>0</v>
      </c>
      <c r="AA2031">
        <v>0</v>
      </c>
      <c r="AB2031">
        <v>12</v>
      </c>
      <c r="AC2031">
        <v>215.25</v>
      </c>
      <c r="AD2031">
        <v>1</v>
      </c>
      <c r="AE2031">
        <v>0</v>
      </c>
      <c r="AF2031">
        <v>0</v>
      </c>
      <c r="AG2031">
        <v>0</v>
      </c>
      <c r="AH2031" s="4">
        <v>0</v>
      </c>
      <c r="AI2031">
        <v>0</v>
      </c>
      <c r="AJ2031" s="4">
        <v>0</v>
      </c>
      <c r="AK2031">
        <v>0</v>
      </c>
      <c r="AL2031" s="4">
        <v>3</v>
      </c>
      <c r="AM2031">
        <v>0.25</v>
      </c>
      <c r="AN2031" s="4">
        <v>2</v>
      </c>
      <c r="AO2031">
        <v>0.16666666666666699</v>
      </c>
      <c r="AP2031" s="4">
        <v>0</v>
      </c>
      <c r="AQ2031">
        <v>0</v>
      </c>
      <c r="AR2031" s="4">
        <v>0</v>
      </c>
      <c r="AS2031">
        <v>0</v>
      </c>
      <c r="AT2031" s="4">
        <v>0</v>
      </c>
      <c r="AU2031" s="4">
        <v>0</v>
      </c>
      <c r="AV2031" s="4">
        <v>2</v>
      </c>
      <c r="AW2031">
        <v>1.2</v>
      </c>
      <c r="AX2031" s="4">
        <f t="shared" si="31"/>
        <v>10</v>
      </c>
      <c r="AY2031" s="4">
        <v>0</v>
      </c>
      <c r="AZ2031" s="4">
        <v>0</v>
      </c>
    </row>
    <row r="2032" spans="1:52" x14ac:dyDescent="0.25">
      <c r="A2032" s="4">
        <v>2017</v>
      </c>
      <c r="B2032" s="4" t="s">
        <v>410</v>
      </c>
      <c r="C2032" t="s">
        <v>242</v>
      </c>
      <c r="D2032" t="s">
        <v>215</v>
      </c>
      <c r="E2032" t="s">
        <v>727</v>
      </c>
      <c r="F2032" s="4">
        <v>33</v>
      </c>
      <c r="G2032">
        <v>32</v>
      </c>
      <c r="H2032">
        <v>3.21875</v>
      </c>
      <c r="I2032">
        <v>33</v>
      </c>
      <c r="J2032">
        <v>4.6666666666666696</v>
      </c>
      <c r="K2032">
        <v>0</v>
      </c>
      <c r="L2032">
        <v>0</v>
      </c>
      <c r="M2032">
        <v>15</v>
      </c>
      <c r="N2032">
        <v>3274.4838709677401</v>
      </c>
      <c r="O2032">
        <v>0.45454545454545497</v>
      </c>
      <c r="P2032">
        <v>31</v>
      </c>
      <c r="Q2032">
        <v>29.806451612903199</v>
      </c>
      <c r="R2032">
        <v>6</v>
      </c>
      <c r="S2032">
        <v>43.1666666666667</v>
      </c>
      <c r="T2032">
        <v>14</v>
      </c>
      <c r="U2032">
        <v>152.21428571428601</v>
      </c>
      <c r="V2032">
        <v>14</v>
      </c>
      <c r="W2032">
        <v>12.5</v>
      </c>
      <c r="X2032">
        <v>19</v>
      </c>
      <c r="Y2032">
        <v>137.52631578947401</v>
      </c>
      <c r="Z2032">
        <v>14</v>
      </c>
      <c r="AA2032">
        <v>231.78571428571399</v>
      </c>
      <c r="AB2032">
        <v>19</v>
      </c>
      <c r="AC2032">
        <v>166.31578947368399</v>
      </c>
      <c r="AD2032">
        <v>0.57575757575757602</v>
      </c>
      <c r="AE2032">
        <v>1</v>
      </c>
      <c r="AF2032">
        <v>54</v>
      </c>
      <c r="AG2032">
        <v>5.2631578947368397E-2</v>
      </c>
      <c r="AH2032" s="4">
        <v>9</v>
      </c>
      <c r="AI2032">
        <v>0.64285714285714302</v>
      </c>
      <c r="AJ2032" s="4">
        <v>1</v>
      </c>
      <c r="AK2032">
        <v>7.1428571428571397E-2</v>
      </c>
      <c r="AL2032" s="4">
        <v>6</v>
      </c>
      <c r="AM2032">
        <v>0.31578947368421101</v>
      </c>
      <c r="AN2032" s="4">
        <v>3</v>
      </c>
      <c r="AO2032">
        <v>0.157894736842105</v>
      </c>
      <c r="AP2032" s="4">
        <v>0</v>
      </c>
      <c r="AQ2032">
        <v>0</v>
      </c>
      <c r="AR2032" s="4">
        <v>0</v>
      </c>
      <c r="AS2032">
        <v>0</v>
      </c>
      <c r="AT2032" s="4">
        <v>0</v>
      </c>
      <c r="AU2032" s="4">
        <v>0</v>
      </c>
      <c r="AV2032" s="4">
        <v>0</v>
      </c>
      <c r="AW2032">
        <v>1.73684210526316</v>
      </c>
      <c r="AX2032" s="4">
        <f t="shared" si="31"/>
        <v>18.999999999999979</v>
      </c>
      <c r="AY2032" s="4">
        <v>14</v>
      </c>
      <c r="AZ2032" s="4">
        <v>11.1428571428571</v>
      </c>
    </row>
    <row r="2033" spans="1:52" x14ac:dyDescent="0.25">
      <c r="A2033" s="4">
        <v>2017</v>
      </c>
      <c r="B2033" s="4" t="s">
        <v>410</v>
      </c>
      <c r="C2033" t="s">
        <v>242</v>
      </c>
      <c r="D2033" t="s">
        <v>187</v>
      </c>
      <c r="E2033" t="s">
        <v>700</v>
      </c>
      <c r="F2033" s="4">
        <v>25</v>
      </c>
      <c r="G2033">
        <v>14</v>
      </c>
      <c r="H2033">
        <v>3.3571428571428599</v>
      </c>
      <c r="I2033">
        <v>25</v>
      </c>
      <c r="J2033">
        <v>6.68</v>
      </c>
      <c r="K2033">
        <v>0</v>
      </c>
      <c r="L2033">
        <v>0</v>
      </c>
      <c r="M2033">
        <v>10</v>
      </c>
      <c r="N2033">
        <v>1567.77272727273</v>
      </c>
      <c r="O2033">
        <v>0.4</v>
      </c>
      <c r="P2033">
        <v>21</v>
      </c>
      <c r="Q2033">
        <v>32.619047619047599</v>
      </c>
      <c r="R2033">
        <v>2</v>
      </c>
      <c r="S2033">
        <v>30</v>
      </c>
      <c r="T2033">
        <v>7</v>
      </c>
      <c r="U2033">
        <v>251.57142857142901</v>
      </c>
      <c r="V2033">
        <v>6</v>
      </c>
      <c r="W2033">
        <v>9.8333333333333304</v>
      </c>
      <c r="X2033">
        <v>14</v>
      </c>
      <c r="Y2033">
        <v>70.642857142857096</v>
      </c>
      <c r="Z2033">
        <v>4</v>
      </c>
      <c r="AA2033">
        <v>549.25</v>
      </c>
      <c r="AB2033">
        <v>17</v>
      </c>
      <c r="AC2033">
        <v>129.11764705882399</v>
      </c>
      <c r="AD2033">
        <v>0.68</v>
      </c>
      <c r="AE2033">
        <v>9</v>
      </c>
      <c r="AF2033">
        <v>78.8888888888889</v>
      </c>
      <c r="AG2033">
        <v>0.52941176470588203</v>
      </c>
      <c r="AH2033" s="4">
        <v>1</v>
      </c>
      <c r="AI2033">
        <v>0.25</v>
      </c>
      <c r="AJ2033" s="4">
        <v>0</v>
      </c>
      <c r="AK2033">
        <v>0</v>
      </c>
      <c r="AL2033" s="4">
        <v>1</v>
      </c>
      <c r="AM2033">
        <v>5.8823529411764698E-2</v>
      </c>
      <c r="AN2033" s="4">
        <v>2</v>
      </c>
      <c r="AO2033">
        <v>0.11764705882352899</v>
      </c>
      <c r="AP2033" s="4">
        <v>2</v>
      </c>
      <c r="AQ2033">
        <v>0.08</v>
      </c>
      <c r="AR2033" s="4">
        <v>2</v>
      </c>
      <c r="AS2033">
        <v>0.08</v>
      </c>
      <c r="AT2033" s="4">
        <v>0</v>
      </c>
      <c r="AU2033" s="4">
        <v>0</v>
      </c>
      <c r="AV2033" s="4">
        <v>0</v>
      </c>
      <c r="AW2033">
        <v>1.25</v>
      </c>
      <c r="AX2033" s="4">
        <f t="shared" si="31"/>
        <v>20</v>
      </c>
      <c r="AY2033" s="4">
        <v>6</v>
      </c>
      <c r="AZ2033" s="4">
        <v>26.8333333333333</v>
      </c>
    </row>
    <row r="2034" spans="1:52" x14ac:dyDescent="0.25">
      <c r="A2034" s="4">
        <v>2017</v>
      </c>
      <c r="B2034" s="4" t="s">
        <v>410</v>
      </c>
      <c r="C2034" t="s">
        <v>242</v>
      </c>
      <c r="D2034" t="s">
        <v>250</v>
      </c>
      <c r="E2034" t="s">
        <v>760</v>
      </c>
      <c r="F2034" s="4">
        <v>172</v>
      </c>
      <c r="G2034">
        <v>112</v>
      </c>
      <c r="H2034">
        <v>6.46428571428571</v>
      </c>
      <c r="I2034">
        <v>165</v>
      </c>
      <c r="J2034">
        <v>7.7393939393939402</v>
      </c>
      <c r="K2034">
        <v>2</v>
      </c>
      <c r="L2034">
        <v>1.21212121212121E-2</v>
      </c>
      <c r="M2034">
        <v>75</v>
      </c>
      <c r="N2034">
        <v>779.976</v>
      </c>
      <c r="O2034">
        <v>0.43604651162790697</v>
      </c>
      <c r="P2034">
        <v>130</v>
      </c>
      <c r="Q2034">
        <v>42.030769230769202</v>
      </c>
      <c r="R2034">
        <v>58</v>
      </c>
      <c r="S2034">
        <v>101.051724137931</v>
      </c>
      <c r="T2034">
        <v>97</v>
      </c>
      <c r="U2034">
        <v>195.84536082474199</v>
      </c>
      <c r="V2034">
        <v>92</v>
      </c>
      <c r="W2034">
        <v>9.75</v>
      </c>
      <c r="X2034">
        <v>56</v>
      </c>
      <c r="Y2034">
        <v>186.625</v>
      </c>
      <c r="Z2034">
        <v>81</v>
      </c>
      <c r="AA2034">
        <v>402.024691358025</v>
      </c>
      <c r="AB2034">
        <v>60</v>
      </c>
      <c r="AC2034">
        <v>251.333333333333</v>
      </c>
      <c r="AD2034">
        <v>0.34883720930232598</v>
      </c>
      <c r="AE2034">
        <v>15</v>
      </c>
      <c r="AF2034">
        <v>98.733333333333306</v>
      </c>
      <c r="AG2034">
        <v>0.22727272727272699</v>
      </c>
      <c r="AH2034" s="4">
        <v>68</v>
      </c>
      <c r="AI2034">
        <v>0.83950617283950602</v>
      </c>
      <c r="AJ2034" s="4">
        <v>24</v>
      </c>
      <c r="AK2034">
        <v>0.296296296296296</v>
      </c>
      <c r="AL2034" s="4">
        <v>24</v>
      </c>
      <c r="AM2034">
        <v>0.4</v>
      </c>
      <c r="AN2034" s="4">
        <v>10</v>
      </c>
      <c r="AO2034">
        <v>0.16666666666666699</v>
      </c>
      <c r="AP2034" s="4">
        <v>0</v>
      </c>
      <c r="AQ2034">
        <v>0</v>
      </c>
      <c r="AR2034" s="4">
        <v>0</v>
      </c>
      <c r="AS2034">
        <v>0</v>
      </c>
      <c r="AT2034" s="4">
        <v>0</v>
      </c>
      <c r="AU2034" s="4">
        <v>0</v>
      </c>
      <c r="AV2034" s="4">
        <v>6</v>
      </c>
      <c r="AW2034">
        <v>1.5925925925925899</v>
      </c>
      <c r="AX2034" s="4">
        <f t="shared" si="31"/>
        <v>108.00000000000018</v>
      </c>
      <c r="AY2034" s="4">
        <v>77</v>
      </c>
      <c r="AZ2034" s="4">
        <v>13.4155844155844</v>
      </c>
    </row>
    <row r="2035" spans="1:52" x14ac:dyDescent="0.25">
      <c r="A2035" s="4">
        <v>2017</v>
      </c>
      <c r="B2035" s="4" t="s">
        <v>410</v>
      </c>
      <c r="C2035" t="s">
        <v>242</v>
      </c>
      <c r="D2035" t="s">
        <v>273</v>
      </c>
      <c r="E2035" t="s">
        <v>782</v>
      </c>
      <c r="F2035" s="4">
        <v>88</v>
      </c>
      <c r="G2035">
        <v>44</v>
      </c>
      <c r="H2035">
        <v>6.6363636363636402</v>
      </c>
      <c r="I2035">
        <v>88</v>
      </c>
      <c r="J2035">
        <v>7.0795454545454497</v>
      </c>
      <c r="K2035">
        <v>2</v>
      </c>
      <c r="L2035">
        <v>2.27272727272727E-2</v>
      </c>
      <c r="M2035">
        <v>6</v>
      </c>
      <c r="N2035">
        <v>231.892857142857</v>
      </c>
      <c r="O2035">
        <v>6.8181818181818205E-2</v>
      </c>
      <c r="P2035">
        <v>2</v>
      </c>
      <c r="Q2035">
        <v>114.5</v>
      </c>
      <c r="R2035">
        <v>16</v>
      </c>
      <c r="S2035">
        <v>28.75</v>
      </c>
      <c r="T2035">
        <v>2</v>
      </c>
      <c r="U2035">
        <v>82.5</v>
      </c>
      <c r="V2035">
        <v>1</v>
      </c>
      <c r="W2035">
        <v>5</v>
      </c>
      <c r="X2035">
        <v>84</v>
      </c>
      <c r="Y2035">
        <v>52.476190476190503</v>
      </c>
      <c r="Z2035">
        <v>2</v>
      </c>
      <c r="AA2035">
        <v>168</v>
      </c>
      <c r="AB2035">
        <v>86</v>
      </c>
      <c r="AC2035">
        <v>75.779069767441896</v>
      </c>
      <c r="AD2035">
        <v>0.97727272727272696</v>
      </c>
      <c r="AE2035">
        <v>58</v>
      </c>
      <c r="AF2035">
        <v>64.120689655172399</v>
      </c>
      <c r="AG2035">
        <v>0.67441860465116299</v>
      </c>
      <c r="AH2035" s="4">
        <v>1</v>
      </c>
      <c r="AI2035">
        <v>0.5</v>
      </c>
      <c r="AJ2035" s="4">
        <v>0</v>
      </c>
      <c r="AK2035">
        <v>0</v>
      </c>
      <c r="AL2035" s="4">
        <v>2</v>
      </c>
      <c r="AM2035">
        <v>2.32558139534884E-2</v>
      </c>
      <c r="AN2035" s="4">
        <v>0</v>
      </c>
      <c r="AO2035">
        <v>0</v>
      </c>
      <c r="AP2035" s="4">
        <v>3</v>
      </c>
      <c r="AQ2035">
        <v>3.4090909090909102E-2</v>
      </c>
      <c r="AR2035" s="4">
        <v>0</v>
      </c>
      <c r="AS2035">
        <v>0</v>
      </c>
      <c r="AT2035" s="4">
        <v>0</v>
      </c>
      <c r="AU2035" s="4">
        <v>0</v>
      </c>
      <c r="AV2035" s="4">
        <v>0</v>
      </c>
      <c r="AW2035">
        <v>1.4666666666666699</v>
      </c>
      <c r="AX2035" s="4">
        <f t="shared" si="31"/>
        <v>59.999999999999865</v>
      </c>
      <c r="AY2035" s="4">
        <v>2</v>
      </c>
      <c r="AZ2035" s="4">
        <v>2.5</v>
      </c>
    </row>
    <row r="2036" spans="1:52" x14ac:dyDescent="0.25">
      <c r="A2036" s="4">
        <v>2017</v>
      </c>
      <c r="B2036" s="4" t="s">
        <v>410</v>
      </c>
      <c r="C2036" t="s">
        <v>242</v>
      </c>
      <c r="D2036" t="s">
        <v>173</v>
      </c>
      <c r="E2036" t="s">
        <v>686</v>
      </c>
      <c r="F2036" s="4">
        <v>37</v>
      </c>
      <c r="G2036">
        <v>34</v>
      </c>
      <c r="H2036">
        <v>9.2058823529411793</v>
      </c>
      <c r="I2036">
        <v>37</v>
      </c>
      <c r="J2036">
        <v>11.5135135135135</v>
      </c>
      <c r="K2036">
        <v>0</v>
      </c>
      <c r="L2036">
        <v>0</v>
      </c>
      <c r="M2036">
        <v>11</v>
      </c>
      <c r="N2036">
        <v>467.8</v>
      </c>
      <c r="O2036">
        <v>0.29729729729729698</v>
      </c>
      <c r="P2036">
        <v>31</v>
      </c>
      <c r="Q2036">
        <v>55.4838709677419</v>
      </c>
      <c r="R2036">
        <v>10</v>
      </c>
      <c r="S2036">
        <v>74.599999999999994</v>
      </c>
      <c r="T2036">
        <v>13</v>
      </c>
      <c r="U2036">
        <v>204.84615384615401</v>
      </c>
      <c r="V2036">
        <v>14</v>
      </c>
      <c r="W2036">
        <v>69.928571428571402</v>
      </c>
      <c r="X2036">
        <v>15</v>
      </c>
      <c r="Y2036">
        <v>137.13333333333301</v>
      </c>
      <c r="Z2036">
        <v>19</v>
      </c>
      <c r="AA2036">
        <v>446.26315789473699</v>
      </c>
      <c r="AB2036">
        <v>16</v>
      </c>
      <c r="AC2036">
        <v>189.6875</v>
      </c>
      <c r="AD2036">
        <v>0.43243243243243201</v>
      </c>
      <c r="AE2036">
        <v>0</v>
      </c>
      <c r="AF2036">
        <v>0</v>
      </c>
      <c r="AG2036">
        <v>0</v>
      </c>
      <c r="AH2036" s="4">
        <v>11</v>
      </c>
      <c r="AI2036">
        <v>0.57894736842105299</v>
      </c>
      <c r="AJ2036" s="4">
        <v>5</v>
      </c>
      <c r="AK2036">
        <v>0.26315789473684198</v>
      </c>
      <c r="AL2036" s="4">
        <v>7</v>
      </c>
      <c r="AM2036">
        <v>0.4375</v>
      </c>
      <c r="AN2036" s="4">
        <v>4</v>
      </c>
      <c r="AO2036">
        <v>0.25</v>
      </c>
      <c r="AP2036" s="4">
        <v>0</v>
      </c>
      <c r="AQ2036">
        <v>0</v>
      </c>
      <c r="AR2036" s="4">
        <v>0</v>
      </c>
      <c r="AS2036">
        <v>0</v>
      </c>
      <c r="AT2036" s="4">
        <v>0</v>
      </c>
      <c r="AU2036" s="4">
        <v>0</v>
      </c>
      <c r="AV2036" s="4">
        <v>2</v>
      </c>
      <c r="AW2036">
        <v>1.5416666666666701</v>
      </c>
      <c r="AX2036" s="4">
        <f t="shared" si="31"/>
        <v>23.999999999999947</v>
      </c>
      <c r="AY2036" s="4">
        <v>13</v>
      </c>
      <c r="AZ2036" s="4">
        <v>8.4615384615384599</v>
      </c>
    </row>
    <row r="2037" spans="1:52" x14ac:dyDescent="0.25">
      <c r="A2037" s="4">
        <v>2017</v>
      </c>
      <c r="B2037" s="4" t="s">
        <v>410</v>
      </c>
      <c r="C2037" t="s">
        <v>242</v>
      </c>
      <c r="D2037" t="s">
        <v>246</v>
      </c>
      <c r="E2037" t="s">
        <v>756</v>
      </c>
      <c r="F2037" s="4">
        <v>149</v>
      </c>
      <c r="G2037">
        <v>93</v>
      </c>
      <c r="H2037">
        <v>4.8064516129032304</v>
      </c>
      <c r="I2037">
        <v>143</v>
      </c>
      <c r="J2037">
        <v>6.1048951048951103</v>
      </c>
      <c r="K2037">
        <v>0</v>
      </c>
      <c r="L2037">
        <v>0</v>
      </c>
      <c r="M2037">
        <v>74</v>
      </c>
      <c r="N2037">
        <v>1187.4336283185801</v>
      </c>
      <c r="O2037">
        <v>0.49664429530201298</v>
      </c>
      <c r="P2037">
        <v>104</v>
      </c>
      <c r="Q2037">
        <v>18.173076923076898</v>
      </c>
      <c r="R2037">
        <v>35</v>
      </c>
      <c r="S2037">
        <v>47.685714285714297</v>
      </c>
      <c r="T2037">
        <v>70</v>
      </c>
      <c r="U2037">
        <v>151.457142857143</v>
      </c>
      <c r="V2037">
        <v>70</v>
      </c>
      <c r="W2037">
        <v>7.95714285714286</v>
      </c>
      <c r="X2037">
        <v>67</v>
      </c>
      <c r="Y2037">
        <v>134.46268656716401</v>
      </c>
      <c r="Z2037">
        <v>43</v>
      </c>
      <c r="AA2037">
        <v>348.34883720930202</v>
      </c>
      <c r="AB2037">
        <v>69</v>
      </c>
      <c r="AC2037">
        <v>196.405797101449</v>
      </c>
      <c r="AD2037">
        <v>0.46308724832214798</v>
      </c>
      <c r="AE2037">
        <v>9</v>
      </c>
      <c r="AF2037">
        <v>117.555555555556</v>
      </c>
      <c r="AG2037">
        <v>0.123287671232877</v>
      </c>
      <c r="AH2037" s="4">
        <v>52</v>
      </c>
      <c r="AI2037">
        <v>1.2093023255813999</v>
      </c>
      <c r="AJ2037" s="4">
        <v>12</v>
      </c>
      <c r="AK2037">
        <v>0.27906976744186002</v>
      </c>
      <c r="AL2037" s="4">
        <v>21</v>
      </c>
      <c r="AM2037">
        <v>0.30434782608695699</v>
      </c>
      <c r="AN2037" s="4">
        <v>5</v>
      </c>
      <c r="AO2037">
        <v>7.2463768115942004E-2</v>
      </c>
      <c r="AP2037" s="4">
        <v>0</v>
      </c>
      <c r="AQ2037">
        <v>0</v>
      </c>
      <c r="AR2037" s="4">
        <v>0</v>
      </c>
      <c r="AS2037">
        <v>0</v>
      </c>
      <c r="AT2037" s="4">
        <v>0</v>
      </c>
      <c r="AU2037" s="4">
        <v>0</v>
      </c>
      <c r="AV2037" s="4">
        <v>0</v>
      </c>
      <c r="AW2037">
        <v>1.6931818181818199</v>
      </c>
      <c r="AX2037" s="4">
        <f t="shared" si="31"/>
        <v>87.999999999999915</v>
      </c>
      <c r="AY2037" s="4">
        <v>42</v>
      </c>
      <c r="AZ2037" s="4">
        <v>10.3333333333333</v>
      </c>
    </row>
    <row r="2038" spans="1:52" x14ac:dyDescent="0.25">
      <c r="A2038" s="4">
        <v>2017</v>
      </c>
      <c r="B2038" s="4" t="s">
        <v>410</v>
      </c>
      <c r="C2038" t="s">
        <v>242</v>
      </c>
      <c r="D2038" t="s">
        <v>232</v>
      </c>
      <c r="E2038" t="s">
        <v>743</v>
      </c>
      <c r="F2038" s="4">
        <v>87</v>
      </c>
      <c r="G2038">
        <v>42</v>
      </c>
      <c r="H2038">
        <v>3.1428571428571401</v>
      </c>
      <c r="I2038">
        <v>84</v>
      </c>
      <c r="J2038">
        <v>4.4761904761904798</v>
      </c>
      <c r="K2038">
        <v>0</v>
      </c>
      <c r="L2038">
        <v>0</v>
      </c>
      <c r="M2038">
        <v>23</v>
      </c>
      <c r="N2038">
        <v>637.09722222222194</v>
      </c>
      <c r="O2038">
        <v>0.26436781609195398</v>
      </c>
      <c r="P2038">
        <v>47</v>
      </c>
      <c r="Q2038">
        <v>23.829787234042598</v>
      </c>
      <c r="R2038">
        <v>9</v>
      </c>
      <c r="S2038">
        <v>108.444444444444</v>
      </c>
      <c r="T2038">
        <v>13</v>
      </c>
      <c r="U2038">
        <v>188.92307692307699</v>
      </c>
      <c r="V2038">
        <v>12</v>
      </c>
      <c r="W2038">
        <v>5.1666666666666696</v>
      </c>
      <c r="X2038">
        <v>57</v>
      </c>
      <c r="Y2038">
        <v>55.649122807017498</v>
      </c>
      <c r="Z2038">
        <v>9</v>
      </c>
      <c r="AA2038">
        <v>594.77777777777806</v>
      </c>
      <c r="AB2038">
        <v>64</v>
      </c>
      <c r="AC2038">
        <v>97.5625</v>
      </c>
      <c r="AD2038">
        <v>0.73563218390804597</v>
      </c>
      <c r="AE2038">
        <v>39</v>
      </c>
      <c r="AF2038">
        <v>57.230769230769198</v>
      </c>
      <c r="AG2038">
        <v>0.59090909090909105</v>
      </c>
      <c r="AH2038" s="4">
        <v>4</v>
      </c>
      <c r="AI2038">
        <v>0.44444444444444398</v>
      </c>
      <c r="AJ2038" s="4">
        <v>3</v>
      </c>
      <c r="AK2038">
        <v>0.33333333333333298</v>
      </c>
      <c r="AL2038" s="4">
        <v>5</v>
      </c>
      <c r="AM2038">
        <v>7.8125E-2</v>
      </c>
      <c r="AN2038" s="4">
        <v>3</v>
      </c>
      <c r="AO2038">
        <v>4.6875E-2</v>
      </c>
      <c r="AP2038" s="4">
        <v>0</v>
      </c>
      <c r="AQ2038">
        <v>0</v>
      </c>
      <c r="AR2038" s="4">
        <v>0</v>
      </c>
      <c r="AS2038">
        <v>0</v>
      </c>
      <c r="AT2038" s="4">
        <v>0</v>
      </c>
      <c r="AU2038" s="4">
        <v>1</v>
      </c>
      <c r="AV2038" s="4">
        <v>2</v>
      </c>
      <c r="AW2038">
        <v>1.72</v>
      </c>
      <c r="AX2038" s="4">
        <f t="shared" si="31"/>
        <v>50.581395348837212</v>
      </c>
      <c r="AY2038" s="4">
        <v>7</v>
      </c>
      <c r="AZ2038" s="4">
        <v>4.1428571428571397</v>
      </c>
    </row>
    <row r="2039" spans="1:52" x14ac:dyDescent="0.25">
      <c r="A2039" s="4">
        <v>2017</v>
      </c>
      <c r="B2039" s="4" t="s">
        <v>410</v>
      </c>
      <c r="C2039" t="s">
        <v>242</v>
      </c>
      <c r="D2039" t="s">
        <v>398</v>
      </c>
      <c r="E2039" t="s">
        <v>729</v>
      </c>
      <c r="F2039" s="4">
        <v>36</v>
      </c>
      <c r="G2039">
        <v>32</v>
      </c>
      <c r="H2039">
        <v>2.15625</v>
      </c>
      <c r="I2039">
        <v>36</v>
      </c>
      <c r="J2039">
        <v>4.1944444444444402</v>
      </c>
      <c r="K2039">
        <v>0</v>
      </c>
      <c r="L2039">
        <v>0</v>
      </c>
      <c r="M2039">
        <v>3</v>
      </c>
      <c r="N2039">
        <v>146.24242424242399</v>
      </c>
      <c r="O2039">
        <v>8.3333333333333301E-2</v>
      </c>
      <c r="P2039">
        <v>35</v>
      </c>
      <c r="Q2039">
        <v>47.0571428571429</v>
      </c>
      <c r="R2039">
        <v>3</v>
      </c>
      <c r="S2039">
        <v>91.3333333333333</v>
      </c>
      <c r="T2039">
        <v>10</v>
      </c>
      <c r="U2039">
        <v>110.8</v>
      </c>
      <c r="V2039">
        <v>8</v>
      </c>
      <c r="W2039">
        <v>10</v>
      </c>
      <c r="X2039">
        <v>23</v>
      </c>
      <c r="Y2039">
        <v>158.47826086956499</v>
      </c>
      <c r="Z2039">
        <v>10</v>
      </c>
      <c r="AA2039">
        <v>187.7</v>
      </c>
      <c r="AB2039">
        <v>26</v>
      </c>
      <c r="AC2039">
        <v>197.961538461538</v>
      </c>
      <c r="AD2039">
        <v>0.72222222222222199</v>
      </c>
      <c r="AE2039">
        <v>2</v>
      </c>
      <c r="AF2039">
        <v>65</v>
      </c>
      <c r="AG2039">
        <v>7.69230769230769E-2</v>
      </c>
      <c r="AH2039" s="4">
        <v>3</v>
      </c>
      <c r="AI2039">
        <v>0.3</v>
      </c>
      <c r="AJ2039" s="4">
        <v>2</v>
      </c>
      <c r="AK2039">
        <v>0.2</v>
      </c>
      <c r="AL2039" s="4">
        <v>6</v>
      </c>
      <c r="AM2039">
        <v>0.230769230769231</v>
      </c>
      <c r="AN2039" s="4">
        <v>2</v>
      </c>
      <c r="AO2039">
        <v>7.69230769230769E-2</v>
      </c>
      <c r="AP2039" s="4">
        <v>0</v>
      </c>
      <c r="AQ2039">
        <v>0</v>
      </c>
      <c r="AR2039" s="4">
        <v>0</v>
      </c>
      <c r="AS2039">
        <v>0</v>
      </c>
      <c r="AT2039" s="4">
        <v>0</v>
      </c>
      <c r="AU2039" s="4">
        <v>0</v>
      </c>
      <c r="AV2039" s="4">
        <v>1</v>
      </c>
      <c r="AW2039">
        <v>1.71428571428571</v>
      </c>
      <c r="AX2039" s="4">
        <f t="shared" si="31"/>
        <v>21.000000000000053</v>
      </c>
      <c r="AY2039" s="4">
        <v>9</v>
      </c>
      <c r="AZ2039" s="4">
        <v>9.1111111111111107</v>
      </c>
    </row>
    <row r="2040" spans="1:52" x14ac:dyDescent="0.25">
      <c r="A2040" s="4">
        <v>2017</v>
      </c>
      <c r="B2040" s="4" t="s">
        <v>410</v>
      </c>
      <c r="C2040" t="s">
        <v>242</v>
      </c>
      <c r="D2040" t="s">
        <v>399</v>
      </c>
      <c r="E2040" t="s">
        <v>896</v>
      </c>
      <c r="F2040" s="4">
        <v>117</v>
      </c>
      <c r="G2040">
        <v>78</v>
      </c>
      <c r="H2040">
        <v>4.52564102564103</v>
      </c>
      <c r="I2040">
        <v>117</v>
      </c>
      <c r="J2040">
        <v>6.4358974358974397</v>
      </c>
      <c r="K2040">
        <v>2</v>
      </c>
      <c r="L2040">
        <v>1.7094017094017099E-2</v>
      </c>
      <c r="M2040">
        <v>34</v>
      </c>
      <c r="N2040">
        <v>-89.855421686746993</v>
      </c>
      <c r="O2040">
        <v>0.29059829059829101</v>
      </c>
      <c r="P2040">
        <v>79</v>
      </c>
      <c r="Q2040">
        <v>37.291139240506297</v>
      </c>
      <c r="R2040">
        <v>24</v>
      </c>
      <c r="S2040">
        <v>61.4166666666667</v>
      </c>
      <c r="T2040">
        <v>58</v>
      </c>
      <c r="U2040">
        <v>151.81034482758599</v>
      </c>
      <c r="V2040">
        <v>53</v>
      </c>
      <c r="W2040">
        <v>12.679245283018901</v>
      </c>
      <c r="X2040">
        <v>52</v>
      </c>
      <c r="Y2040">
        <v>152.92307692307699</v>
      </c>
      <c r="Z2040">
        <v>37</v>
      </c>
      <c r="AA2040">
        <v>333.45945945945903</v>
      </c>
      <c r="AB2040">
        <v>53</v>
      </c>
      <c r="AC2040">
        <v>198.20754716981099</v>
      </c>
      <c r="AD2040">
        <v>0.45299145299145299</v>
      </c>
      <c r="AE2040">
        <v>6</v>
      </c>
      <c r="AF2040">
        <v>103.333333333333</v>
      </c>
      <c r="AG2040">
        <v>0.113207547169811</v>
      </c>
      <c r="AH2040" s="4">
        <v>34</v>
      </c>
      <c r="AI2040">
        <v>0.91891891891891897</v>
      </c>
      <c r="AJ2040" s="4">
        <v>11</v>
      </c>
      <c r="AK2040">
        <v>0.29729729729729698</v>
      </c>
      <c r="AL2040" s="4">
        <v>18</v>
      </c>
      <c r="AM2040">
        <v>0.339622641509434</v>
      </c>
      <c r="AN2040" s="4">
        <v>9</v>
      </c>
      <c r="AO2040">
        <v>0.169811320754717</v>
      </c>
      <c r="AP2040" s="4">
        <v>0</v>
      </c>
      <c r="AQ2040">
        <v>0</v>
      </c>
      <c r="AR2040" s="4">
        <v>0</v>
      </c>
      <c r="AS2040">
        <v>0</v>
      </c>
      <c r="AT2040" s="4">
        <v>0</v>
      </c>
      <c r="AU2040" s="4">
        <v>0</v>
      </c>
      <c r="AV2040" s="4">
        <v>2</v>
      </c>
      <c r="AW2040">
        <v>1.6027397260273999</v>
      </c>
      <c r="AX2040" s="4">
        <f t="shared" si="31"/>
        <v>72.999999999999886</v>
      </c>
      <c r="AY2040" s="4">
        <v>35</v>
      </c>
      <c r="AZ2040" s="4">
        <v>14.342857142857101</v>
      </c>
    </row>
    <row r="2041" spans="1:52" x14ac:dyDescent="0.25">
      <c r="A2041" s="4">
        <v>2017</v>
      </c>
      <c r="B2041" s="4" t="s">
        <v>410</v>
      </c>
      <c r="C2041" t="s">
        <v>242</v>
      </c>
      <c r="D2041" t="s">
        <v>425</v>
      </c>
      <c r="E2041" t="s">
        <v>923</v>
      </c>
      <c r="F2041" s="4">
        <v>46</v>
      </c>
      <c r="G2041">
        <v>42</v>
      </c>
      <c r="H2041">
        <v>3.21428571428571</v>
      </c>
      <c r="I2041">
        <v>46</v>
      </c>
      <c r="J2041">
        <v>4.5217391304347796</v>
      </c>
      <c r="K2041">
        <v>0</v>
      </c>
      <c r="L2041">
        <v>0</v>
      </c>
      <c r="M2041">
        <v>2</v>
      </c>
      <c r="N2041">
        <v>218.173913043478</v>
      </c>
      <c r="O2041">
        <v>4.3478260869565202E-2</v>
      </c>
      <c r="P2041">
        <v>45</v>
      </c>
      <c r="Q2041">
        <v>19.2</v>
      </c>
      <c r="R2041">
        <v>19</v>
      </c>
      <c r="S2041">
        <v>58.2631578947368</v>
      </c>
      <c r="T2041">
        <v>14</v>
      </c>
      <c r="U2041">
        <v>123.142857142857</v>
      </c>
      <c r="V2041">
        <v>7</v>
      </c>
      <c r="W2041">
        <v>9.71428571428571</v>
      </c>
      <c r="X2041">
        <v>29</v>
      </c>
      <c r="Y2041">
        <v>164.89655172413799</v>
      </c>
      <c r="Z2041">
        <v>17</v>
      </c>
      <c r="AA2041">
        <v>307.64705882352899</v>
      </c>
      <c r="AB2041">
        <v>29</v>
      </c>
      <c r="AC2041">
        <v>197.96551724137899</v>
      </c>
      <c r="AD2041">
        <v>0.63043478260869601</v>
      </c>
      <c r="AE2041">
        <v>2</v>
      </c>
      <c r="AF2041">
        <v>157</v>
      </c>
      <c r="AG2041">
        <v>6.8965517241379296E-2</v>
      </c>
      <c r="AH2041" s="4">
        <v>7</v>
      </c>
      <c r="AI2041">
        <v>0.41176470588235298</v>
      </c>
      <c r="AJ2041" s="4">
        <v>4</v>
      </c>
      <c r="AK2041">
        <v>0.23529411764705899</v>
      </c>
      <c r="AL2041" s="4">
        <v>9</v>
      </c>
      <c r="AM2041">
        <v>0.31034482758620702</v>
      </c>
      <c r="AN2041" s="4">
        <v>3</v>
      </c>
      <c r="AO2041">
        <v>0.10344827586206901</v>
      </c>
      <c r="AP2041" s="4">
        <v>0</v>
      </c>
      <c r="AQ2041">
        <v>0</v>
      </c>
      <c r="AR2041" s="4">
        <v>0</v>
      </c>
      <c r="AS2041">
        <v>0</v>
      </c>
      <c r="AT2041" s="4">
        <v>0</v>
      </c>
      <c r="AU2041" s="4">
        <v>0</v>
      </c>
      <c r="AV2041" s="4">
        <v>1</v>
      </c>
      <c r="AW2041">
        <v>1.0952380952381</v>
      </c>
      <c r="AX2041" s="4">
        <f t="shared" si="31"/>
        <v>41.999999999999815</v>
      </c>
      <c r="AY2041" s="4">
        <v>14</v>
      </c>
      <c r="AZ2041" s="4">
        <v>58</v>
      </c>
    </row>
    <row r="2042" spans="1:52" x14ac:dyDescent="0.25">
      <c r="A2042" s="4">
        <v>2017</v>
      </c>
      <c r="B2042" s="4" t="s">
        <v>410</v>
      </c>
      <c r="C2042" t="s">
        <v>242</v>
      </c>
      <c r="D2042" t="s">
        <v>426</v>
      </c>
      <c r="E2042" t="s">
        <v>924</v>
      </c>
      <c r="F2042" s="4">
        <v>53</v>
      </c>
      <c r="G2042">
        <v>39</v>
      </c>
      <c r="H2042">
        <v>1.6923076923076901</v>
      </c>
      <c r="I2042">
        <v>53</v>
      </c>
      <c r="J2042">
        <v>3.7358490566037701</v>
      </c>
      <c r="K2042">
        <v>2</v>
      </c>
      <c r="L2042">
        <v>3.77358490566038E-2</v>
      </c>
      <c r="M2042">
        <v>4</v>
      </c>
      <c r="N2042">
        <v>210.98</v>
      </c>
      <c r="O2042">
        <v>7.5471698113207503E-2</v>
      </c>
      <c r="P2042">
        <v>25</v>
      </c>
      <c r="Q2042">
        <v>20.8</v>
      </c>
      <c r="R2042">
        <v>19</v>
      </c>
      <c r="S2042">
        <v>18.789473684210499</v>
      </c>
      <c r="T2042">
        <v>0</v>
      </c>
      <c r="U2042">
        <v>0</v>
      </c>
      <c r="V2042">
        <v>0</v>
      </c>
      <c r="W2042">
        <v>0</v>
      </c>
      <c r="X2042">
        <v>49</v>
      </c>
      <c r="Y2042">
        <v>46.448979591836697</v>
      </c>
      <c r="Z2042">
        <v>0</v>
      </c>
      <c r="AA2042">
        <v>0</v>
      </c>
      <c r="AB2042">
        <v>53</v>
      </c>
      <c r="AC2042">
        <v>64.283018867924497</v>
      </c>
      <c r="AD2042">
        <v>1</v>
      </c>
      <c r="AE2042">
        <v>37</v>
      </c>
      <c r="AF2042">
        <v>51.405405405405403</v>
      </c>
      <c r="AG2042">
        <v>0.69811320754716999</v>
      </c>
      <c r="AH2042" s="4">
        <v>0</v>
      </c>
      <c r="AI2042">
        <v>0</v>
      </c>
      <c r="AJ2042" s="4">
        <v>0</v>
      </c>
      <c r="AK2042">
        <v>0</v>
      </c>
      <c r="AL2042" s="4">
        <v>2</v>
      </c>
      <c r="AM2042">
        <v>3.77358490566038E-2</v>
      </c>
      <c r="AN2042" s="4">
        <v>1</v>
      </c>
      <c r="AO2042">
        <v>1.88679245283019E-2</v>
      </c>
      <c r="AP2042" s="4">
        <v>2</v>
      </c>
      <c r="AQ2042">
        <v>3.77358490566038E-2</v>
      </c>
      <c r="AR2042" s="4">
        <v>1</v>
      </c>
      <c r="AS2042">
        <v>1.88679245283019E-2</v>
      </c>
      <c r="AT2042" s="4">
        <v>0</v>
      </c>
      <c r="AU2042" s="4">
        <v>0</v>
      </c>
      <c r="AV2042" s="4">
        <v>0</v>
      </c>
      <c r="AW2042">
        <v>1.3589743589743599</v>
      </c>
      <c r="AX2042" s="4">
        <f t="shared" si="31"/>
        <v>38.999999999999972</v>
      </c>
      <c r="AY2042" s="4">
        <v>0</v>
      </c>
      <c r="AZ2042" s="4">
        <v>0</v>
      </c>
    </row>
    <row r="2043" spans="1:52" x14ac:dyDescent="0.25">
      <c r="A2043" s="4">
        <v>2017</v>
      </c>
      <c r="B2043" s="4" t="s">
        <v>410</v>
      </c>
      <c r="C2043" t="s">
        <v>242</v>
      </c>
      <c r="D2043" t="s">
        <v>418</v>
      </c>
      <c r="E2043" t="s">
        <v>915</v>
      </c>
      <c r="F2043" s="4">
        <v>10</v>
      </c>
      <c r="G2043">
        <v>7</v>
      </c>
      <c r="H2043">
        <v>3.5714285714285698</v>
      </c>
      <c r="I2043">
        <v>10</v>
      </c>
      <c r="J2043">
        <v>7.2</v>
      </c>
      <c r="K2043">
        <v>0</v>
      </c>
      <c r="L2043">
        <v>0</v>
      </c>
      <c r="M2043">
        <v>0</v>
      </c>
      <c r="N2043">
        <v>149.1</v>
      </c>
      <c r="O2043">
        <v>0</v>
      </c>
      <c r="P2043">
        <v>10</v>
      </c>
      <c r="Q2043">
        <v>16.7</v>
      </c>
      <c r="R2043">
        <v>1</v>
      </c>
      <c r="S2043">
        <v>111</v>
      </c>
      <c r="T2043">
        <v>0</v>
      </c>
      <c r="U2043">
        <v>0</v>
      </c>
      <c r="V2043">
        <v>0</v>
      </c>
      <c r="W2043">
        <v>0</v>
      </c>
      <c r="X2043">
        <v>6</v>
      </c>
      <c r="Y2043">
        <v>141.666666666667</v>
      </c>
      <c r="Z2043">
        <v>3</v>
      </c>
      <c r="AA2043">
        <v>310</v>
      </c>
      <c r="AB2043">
        <v>7</v>
      </c>
      <c r="AC2043">
        <v>182.28571428571399</v>
      </c>
      <c r="AD2043">
        <v>0.7</v>
      </c>
      <c r="AE2043">
        <v>0</v>
      </c>
      <c r="AF2043">
        <v>0</v>
      </c>
      <c r="AG2043">
        <v>0</v>
      </c>
      <c r="AH2043" s="4">
        <v>1</v>
      </c>
      <c r="AI2043">
        <v>0.33333333333333298</v>
      </c>
      <c r="AJ2043" s="4">
        <v>1</v>
      </c>
      <c r="AK2043">
        <v>0.33333333333333298</v>
      </c>
      <c r="AL2043" s="4">
        <v>4</v>
      </c>
      <c r="AM2043">
        <v>0.57142857142857095</v>
      </c>
      <c r="AN2043" s="4">
        <v>1</v>
      </c>
      <c r="AO2043">
        <v>0.14285714285714299</v>
      </c>
      <c r="AP2043" s="4">
        <v>0</v>
      </c>
      <c r="AQ2043">
        <v>0</v>
      </c>
      <c r="AR2043" s="4">
        <v>0</v>
      </c>
      <c r="AS2043">
        <v>0</v>
      </c>
      <c r="AT2043" s="4">
        <v>0</v>
      </c>
      <c r="AU2043" s="4">
        <v>0</v>
      </c>
      <c r="AV2043" s="4">
        <v>0</v>
      </c>
      <c r="AW2043">
        <v>1.25</v>
      </c>
      <c r="AX2043" s="4">
        <f t="shared" si="31"/>
        <v>8</v>
      </c>
      <c r="AY2043" s="4">
        <v>0</v>
      </c>
      <c r="AZ2043" s="4">
        <v>0</v>
      </c>
    </row>
    <row r="2044" spans="1:52" x14ac:dyDescent="0.25">
      <c r="A2044" s="4">
        <v>2017</v>
      </c>
      <c r="B2044" s="4" t="s">
        <v>410</v>
      </c>
      <c r="C2044" t="s">
        <v>282</v>
      </c>
      <c r="D2044" t="s">
        <v>411</v>
      </c>
      <c r="E2044" t="s">
        <v>907</v>
      </c>
      <c r="F2044" s="4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1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 s="4">
        <v>0</v>
      </c>
      <c r="AI2044">
        <v>0</v>
      </c>
      <c r="AJ2044" s="4">
        <v>0</v>
      </c>
      <c r="AK2044">
        <v>0</v>
      </c>
      <c r="AL2044" s="4">
        <v>0</v>
      </c>
      <c r="AM2044">
        <v>0</v>
      </c>
      <c r="AN2044" s="4">
        <v>0</v>
      </c>
      <c r="AO2044">
        <v>0</v>
      </c>
      <c r="AP2044" s="4">
        <v>0</v>
      </c>
      <c r="AQ2044">
        <v>0</v>
      </c>
      <c r="AR2044" s="4">
        <v>0</v>
      </c>
      <c r="AS2044">
        <v>0</v>
      </c>
      <c r="AT2044" s="4">
        <v>0</v>
      </c>
      <c r="AU2044" s="4">
        <v>0</v>
      </c>
      <c r="AV2044" s="4">
        <v>0</v>
      </c>
      <c r="AW2044">
        <v>0</v>
      </c>
      <c r="AX2044" s="4">
        <f t="shared" si="31"/>
        <v>0</v>
      </c>
      <c r="AY2044" s="4">
        <v>0</v>
      </c>
      <c r="AZ2044" s="4">
        <v>0</v>
      </c>
    </row>
    <row r="2045" spans="1:52" x14ac:dyDescent="0.25">
      <c r="A2045" s="4">
        <v>2017</v>
      </c>
      <c r="B2045" s="4" t="s">
        <v>410</v>
      </c>
      <c r="C2045" t="s">
        <v>282</v>
      </c>
      <c r="D2045" t="s">
        <v>229</v>
      </c>
      <c r="E2045" t="s">
        <v>740</v>
      </c>
      <c r="F2045" s="4">
        <v>19</v>
      </c>
      <c r="G2045">
        <v>19</v>
      </c>
      <c r="H2045">
        <v>1.6315789473684199</v>
      </c>
      <c r="I2045">
        <v>19</v>
      </c>
      <c r="J2045">
        <v>7.2631578947368398</v>
      </c>
      <c r="K2045">
        <v>0</v>
      </c>
      <c r="L2045">
        <v>0</v>
      </c>
      <c r="M2045">
        <v>0</v>
      </c>
      <c r="N2045">
        <v>14.9473684210526</v>
      </c>
      <c r="O2045">
        <v>0</v>
      </c>
      <c r="P2045">
        <v>1</v>
      </c>
      <c r="Q2045">
        <v>7</v>
      </c>
      <c r="R2045">
        <v>3</v>
      </c>
      <c r="S2045">
        <v>32.6666666666667</v>
      </c>
      <c r="T2045">
        <v>1</v>
      </c>
      <c r="U2045">
        <v>131</v>
      </c>
      <c r="V2045">
        <v>1</v>
      </c>
      <c r="W2045">
        <v>3</v>
      </c>
      <c r="X2045">
        <v>18</v>
      </c>
      <c r="Y2045">
        <v>62.3333333333333</v>
      </c>
      <c r="Z2045">
        <v>1</v>
      </c>
      <c r="AA2045">
        <v>274</v>
      </c>
      <c r="AB2045">
        <v>18</v>
      </c>
      <c r="AC2045">
        <v>81.1666666666667</v>
      </c>
      <c r="AD2045">
        <v>0.94736842105263197</v>
      </c>
      <c r="AE2045">
        <v>6</v>
      </c>
      <c r="AF2045">
        <v>48.5</v>
      </c>
      <c r="AG2045">
        <v>0.33333333333333298</v>
      </c>
      <c r="AH2045" s="4">
        <v>1</v>
      </c>
      <c r="AI2045">
        <v>1</v>
      </c>
      <c r="AJ2045" s="4">
        <v>0</v>
      </c>
      <c r="AK2045">
        <v>0</v>
      </c>
      <c r="AL2045" s="4">
        <v>3</v>
      </c>
      <c r="AM2045">
        <v>0.16666666666666699</v>
      </c>
      <c r="AN2045" s="4">
        <v>1</v>
      </c>
      <c r="AO2045">
        <v>5.5555555555555601E-2</v>
      </c>
      <c r="AP2045" s="4">
        <v>0</v>
      </c>
      <c r="AQ2045">
        <v>0</v>
      </c>
      <c r="AR2045" s="4">
        <v>0</v>
      </c>
      <c r="AS2045">
        <v>0</v>
      </c>
      <c r="AT2045" s="4">
        <v>0</v>
      </c>
      <c r="AU2045" s="4">
        <v>0</v>
      </c>
      <c r="AV2045" s="4">
        <v>0</v>
      </c>
      <c r="AW2045">
        <v>2.1111111111111098</v>
      </c>
      <c r="AX2045" s="4">
        <f t="shared" si="31"/>
        <v>9.0000000000000053</v>
      </c>
      <c r="AY2045" s="4">
        <v>1</v>
      </c>
      <c r="AZ2045" s="4">
        <v>0</v>
      </c>
    </row>
    <row r="2046" spans="1:52" x14ac:dyDescent="0.25">
      <c r="A2046" s="4">
        <v>2017</v>
      </c>
      <c r="B2046" s="4" t="s">
        <v>410</v>
      </c>
      <c r="C2046" t="s">
        <v>282</v>
      </c>
      <c r="D2046" t="s">
        <v>221</v>
      </c>
      <c r="E2046" t="s">
        <v>732</v>
      </c>
      <c r="F2046" s="4">
        <v>20</v>
      </c>
      <c r="G2046">
        <v>16</v>
      </c>
      <c r="H2046">
        <v>4.4375</v>
      </c>
      <c r="I2046">
        <v>20</v>
      </c>
      <c r="J2046">
        <v>9</v>
      </c>
      <c r="K2046">
        <v>0</v>
      </c>
      <c r="L2046">
        <v>0</v>
      </c>
      <c r="M2046">
        <v>2</v>
      </c>
      <c r="N2046">
        <v>764.35</v>
      </c>
      <c r="O2046">
        <v>0.1</v>
      </c>
      <c r="P2046">
        <v>0</v>
      </c>
      <c r="Q2046">
        <v>0</v>
      </c>
      <c r="R2046">
        <v>10</v>
      </c>
      <c r="S2046">
        <v>24.7</v>
      </c>
      <c r="T2046">
        <v>0</v>
      </c>
      <c r="U2046">
        <v>0</v>
      </c>
      <c r="V2046">
        <v>0</v>
      </c>
      <c r="W2046">
        <v>0</v>
      </c>
      <c r="X2046">
        <v>18</v>
      </c>
      <c r="Y2046">
        <v>80.3888888888889</v>
      </c>
      <c r="Z2046">
        <v>0</v>
      </c>
      <c r="AA2046">
        <v>0</v>
      </c>
      <c r="AB2046">
        <v>20</v>
      </c>
      <c r="AC2046">
        <v>104.4</v>
      </c>
      <c r="AD2046">
        <v>1</v>
      </c>
      <c r="AE2046">
        <v>4</v>
      </c>
      <c r="AF2046">
        <v>52.5</v>
      </c>
      <c r="AG2046">
        <v>0.2</v>
      </c>
      <c r="AH2046" s="4">
        <v>0</v>
      </c>
      <c r="AI2046">
        <v>0</v>
      </c>
      <c r="AJ2046" s="4">
        <v>0</v>
      </c>
      <c r="AK2046">
        <v>0</v>
      </c>
      <c r="AL2046" s="4">
        <v>6</v>
      </c>
      <c r="AM2046">
        <v>0.3</v>
      </c>
      <c r="AN2046" s="4">
        <v>1</v>
      </c>
      <c r="AO2046">
        <v>0.05</v>
      </c>
      <c r="AP2046" s="4">
        <v>0</v>
      </c>
      <c r="AQ2046">
        <v>0</v>
      </c>
      <c r="AR2046" s="4">
        <v>0</v>
      </c>
      <c r="AS2046">
        <v>0</v>
      </c>
      <c r="AT2046" s="4">
        <v>0</v>
      </c>
      <c r="AU2046" s="4">
        <v>0</v>
      </c>
      <c r="AV2046" s="4">
        <v>0</v>
      </c>
      <c r="AW2046">
        <v>2</v>
      </c>
      <c r="AX2046" s="4">
        <f t="shared" si="31"/>
        <v>10</v>
      </c>
      <c r="AY2046" s="4">
        <v>0</v>
      </c>
      <c r="AZ2046" s="4">
        <v>0</v>
      </c>
    </row>
    <row r="2047" spans="1:52" x14ac:dyDescent="0.25">
      <c r="A2047" s="4">
        <v>2017</v>
      </c>
      <c r="B2047" s="4" t="s">
        <v>410</v>
      </c>
      <c r="C2047" t="s">
        <v>282</v>
      </c>
      <c r="D2047" t="s">
        <v>225</v>
      </c>
      <c r="E2047" t="s">
        <v>736</v>
      </c>
      <c r="F2047" s="4">
        <v>197</v>
      </c>
      <c r="G2047">
        <v>174</v>
      </c>
      <c r="H2047">
        <v>4.4827586206896504</v>
      </c>
      <c r="I2047">
        <v>191</v>
      </c>
      <c r="J2047">
        <v>8.3246073298429302</v>
      </c>
      <c r="K2047">
        <v>2</v>
      </c>
      <c r="L2047">
        <v>1.04712041884817E-2</v>
      </c>
      <c r="M2047">
        <v>45</v>
      </c>
      <c r="N2047">
        <v>623.27167630057795</v>
      </c>
      <c r="O2047">
        <v>0.22842639593908601</v>
      </c>
      <c r="P2047">
        <v>21</v>
      </c>
      <c r="Q2047">
        <v>49.523809523809497</v>
      </c>
      <c r="R2047">
        <v>33</v>
      </c>
      <c r="S2047">
        <v>54.787878787878803</v>
      </c>
      <c r="T2047">
        <v>3</v>
      </c>
      <c r="U2047">
        <v>225</v>
      </c>
      <c r="V2047">
        <v>3</v>
      </c>
      <c r="W2047">
        <v>18.6666666666667</v>
      </c>
      <c r="X2047">
        <v>180</v>
      </c>
      <c r="Y2047">
        <v>77.866666666666703</v>
      </c>
      <c r="Z2047">
        <v>9</v>
      </c>
      <c r="AA2047">
        <v>391.555555555556</v>
      </c>
      <c r="AB2047">
        <v>182</v>
      </c>
      <c r="AC2047">
        <v>102.901098901099</v>
      </c>
      <c r="AD2047">
        <v>0.92385786802030501</v>
      </c>
      <c r="AE2047">
        <v>46</v>
      </c>
      <c r="AF2047">
        <v>58.152173913043498</v>
      </c>
      <c r="AG2047">
        <v>0.25274725274725302</v>
      </c>
      <c r="AH2047" s="4">
        <v>6</v>
      </c>
      <c r="AI2047">
        <v>0.66666666666666696</v>
      </c>
      <c r="AJ2047" s="4">
        <v>3</v>
      </c>
      <c r="AK2047">
        <v>0.33333333333333298</v>
      </c>
      <c r="AL2047" s="4">
        <v>24</v>
      </c>
      <c r="AM2047">
        <v>0.13186813186813201</v>
      </c>
      <c r="AN2047" s="4">
        <v>9</v>
      </c>
      <c r="AO2047">
        <v>4.94505494505494E-2</v>
      </c>
      <c r="AP2047" s="4">
        <v>0</v>
      </c>
      <c r="AQ2047">
        <v>0</v>
      </c>
      <c r="AR2047" s="4">
        <v>0</v>
      </c>
      <c r="AS2047">
        <v>0</v>
      </c>
      <c r="AT2047" s="4">
        <v>6</v>
      </c>
      <c r="AU2047" s="4">
        <v>0</v>
      </c>
      <c r="AV2047" s="4">
        <v>1</v>
      </c>
      <c r="AW2047">
        <v>1.8018867924528299</v>
      </c>
      <c r="AX2047" s="4">
        <f t="shared" si="31"/>
        <v>109.32984293193719</v>
      </c>
      <c r="AY2047" s="4">
        <v>3</v>
      </c>
      <c r="AZ2047" s="4">
        <v>0.33333333333333298</v>
      </c>
    </row>
    <row r="2048" spans="1:52" x14ac:dyDescent="0.25">
      <c r="A2048" s="4">
        <v>2017</v>
      </c>
      <c r="B2048" s="4" t="s">
        <v>410</v>
      </c>
      <c r="C2048" t="s">
        <v>282</v>
      </c>
      <c r="D2048" t="s">
        <v>412</v>
      </c>
      <c r="E2048" t="s">
        <v>908</v>
      </c>
      <c r="F2048" s="4">
        <v>1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 s="4">
        <v>0</v>
      </c>
      <c r="AI2048">
        <v>0</v>
      </c>
      <c r="AJ2048" s="4">
        <v>0</v>
      </c>
      <c r="AK2048">
        <v>0</v>
      </c>
      <c r="AL2048" s="4">
        <v>0</v>
      </c>
      <c r="AM2048">
        <v>0</v>
      </c>
      <c r="AN2048" s="4">
        <v>0</v>
      </c>
      <c r="AO2048">
        <v>0</v>
      </c>
      <c r="AP2048" s="4">
        <v>0</v>
      </c>
      <c r="AQ2048">
        <v>0</v>
      </c>
      <c r="AR2048" s="4">
        <v>0</v>
      </c>
      <c r="AS2048">
        <v>0</v>
      </c>
      <c r="AT2048" s="4">
        <v>1</v>
      </c>
      <c r="AU2048" s="4">
        <v>0</v>
      </c>
      <c r="AV2048" s="4">
        <v>0</v>
      </c>
      <c r="AW2048">
        <v>0</v>
      </c>
      <c r="AX2048" s="4">
        <f t="shared" si="31"/>
        <v>0</v>
      </c>
      <c r="AY2048" s="4">
        <v>0</v>
      </c>
      <c r="AZ2048" s="4">
        <v>0</v>
      </c>
    </row>
    <row r="2049" spans="1:52" x14ac:dyDescent="0.25">
      <c r="A2049" s="4">
        <v>2017</v>
      </c>
      <c r="B2049" s="4" t="s">
        <v>410</v>
      </c>
      <c r="C2049" t="s">
        <v>282</v>
      </c>
      <c r="D2049" t="s">
        <v>357</v>
      </c>
      <c r="E2049" t="s">
        <v>857</v>
      </c>
      <c r="F2049" s="4">
        <v>329</v>
      </c>
      <c r="G2049">
        <v>80</v>
      </c>
      <c r="H2049">
        <v>6.1</v>
      </c>
      <c r="I2049">
        <v>326</v>
      </c>
      <c r="J2049">
        <v>2.8957055214723901</v>
      </c>
      <c r="K2049">
        <v>6</v>
      </c>
      <c r="L2049">
        <v>1.84049079754601E-2</v>
      </c>
      <c r="M2049">
        <v>30</v>
      </c>
      <c r="N2049">
        <v>449.535117056856</v>
      </c>
      <c r="O2049">
        <v>9.1185410334346503E-2</v>
      </c>
      <c r="P2049">
        <v>295</v>
      </c>
      <c r="Q2049">
        <v>22.125423728813601</v>
      </c>
      <c r="R2049">
        <v>120</v>
      </c>
      <c r="S2049">
        <v>36.766666666666701</v>
      </c>
      <c r="T2049">
        <v>13</v>
      </c>
      <c r="U2049">
        <v>132</v>
      </c>
      <c r="V2049">
        <v>12</v>
      </c>
      <c r="W2049">
        <v>12.8333333333333</v>
      </c>
      <c r="X2049">
        <v>311</v>
      </c>
      <c r="Y2049">
        <v>87.250803858520896</v>
      </c>
      <c r="Z2049">
        <v>14</v>
      </c>
      <c r="AA2049">
        <v>232.07142857142901</v>
      </c>
      <c r="AB2049">
        <v>312</v>
      </c>
      <c r="AC2049">
        <v>101.891025641026</v>
      </c>
      <c r="AD2049">
        <v>0.948328267477204</v>
      </c>
      <c r="AE2049">
        <v>80</v>
      </c>
      <c r="AF2049">
        <v>55.7</v>
      </c>
      <c r="AG2049">
        <v>0.25559105431309898</v>
      </c>
      <c r="AH2049" s="4">
        <v>7</v>
      </c>
      <c r="AI2049">
        <v>0.5</v>
      </c>
      <c r="AJ2049" s="4">
        <v>2</v>
      </c>
      <c r="AK2049">
        <v>0.14285714285714299</v>
      </c>
      <c r="AL2049" s="4">
        <v>56</v>
      </c>
      <c r="AM2049">
        <v>0.17948717948717999</v>
      </c>
      <c r="AN2049" s="4">
        <v>5</v>
      </c>
      <c r="AO2049">
        <v>1.6025641025641E-2</v>
      </c>
      <c r="AP2049" s="4">
        <v>4</v>
      </c>
      <c r="AQ2049">
        <v>1.2158054711246201E-2</v>
      </c>
      <c r="AR2049" s="4">
        <v>1</v>
      </c>
      <c r="AS2049">
        <v>3.0395136778115501E-3</v>
      </c>
      <c r="AT2049" s="4">
        <v>1</v>
      </c>
      <c r="AU2049" s="4">
        <v>0</v>
      </c>
      <c r="AV2049" s="4">
        <v>2</v>
      </c>
      <c r="AW2049">
        <v>2.4477611940298498</v>
      </c>
      <c r="AX2049" s="4">
        <f t="shared" si="31"/>
        <v>134.40853658536591</v>
      </c>
      <c r="AY2049" s="4">
        <v>7</v>
      </c>
      <c r="AZ2049" s="4">
        <v>10.4285714285714</v>
      </c>
    </row>
    <row r="2050" spans="1:52" x14ac:dyDescent="0.25">
      <c r="A2050" s="4">
        <v>2017</v>
      </c>
      <c r="B2050" s="4" t="s">
        <v>410</v>
      </c>
      <c r="C2050" t="s">
        <v>282</v>
      </c>
      <c r="D2050" t="s">
        <v>202</v>
      </c>
      <c r="E2050" t="s">
        <v>714</v>
      </c>
      <c r="F2050" s="4">
        <v>459</v>
      </c>
      <c r="G2050">
        <v>38</v>
      </c>
      <c r="H2050">
        <v>3.7105263157894699</v>
      </c>
      <c r="I2050">
        <v>457</v>
      </c>
      <c r="J2050">
        <v>0.57986870897155396</v>
      </c>
      <c r="K2050">
        <v>14</v>
      </c>
      <c r="L2050">
        <v>3.06345733041575E-2</v>
      </c>
      <c r="M2050">
        <v>70</v>
      </c>
      <c r="N2050">
        <v>440.61883408071702</v>
      </c>
      <c r="O2050">
        <v>0.15250544662309401</v>
      </c>
      <c r="P2050">
        <v>342</v>
      </c>
      <c r="Q2050">
        <v>35.131578947368403</v>
      </c>
      <c r="R2050">
        <v>112</v>
      </c>
      <c r="S2050">
        <v>46.633928571428598</v>
      </c>
      <c r="T2050">
        <v>28</v>
      </c>
      <c r="U2050">
        <v>165.03571428571399</v>
      </c>
      <c r="V2050">
        <v>25</v>
      </c>
      <c r="W2050">
        <v>25.8</v>
      </c>
      <c r="X2050">
        <v>406</v>
      </c>
      <c r="Y2050">
        <v>95.871921182265993</v>
      </c>
      <c r="Z2050">
        <v>30</v>
      </c>
      <c r="AA2050">
        <v>348.76666666666699</v>
      </c>
      <c r="AB2050">
        <v>424</v>
      </c>
      <c r="AC2050">
        <v>118.31603773584899</v>
      </c>
      <c r="AD2050">
        <v>0.92374727668845302</v>
      </c>
      <c r="AE2050">
        <v>111</v>
      </c>
      <c r="AF2050">
        <v>69.783783783783804</v>
      </c>
      <c r="AG2050">
        <v>0.26179245283018898</v>
      </c>
      <c r="AH2050" s="4">
        <v>23</v>
      </c>
      <c r="AI2050">
        <v>0.76666666666666705</v>
      </c>
      <c r="AJ2050" s="4">
        <v>4</v>
      </c>
      <c r="AK2050">
        <v>0.133333333333333</v>
      </c>
      <c r="AL2050" s="4">
        <v>96</v>
      </c>
      <c r="AM2050">
        <v>0.22641509433962301</v>
      </c>
      <c r="AN2050" s="4">
        <v>18</v>
      </c>
      <c r="AO2050">
        <v>4.2452830188679201E-2</v>
      </c>
      <c r="AP2050" s="4">
        <v>3</v>
      </c>
      <c r="AQ2050">
        <v>6.5359477124183E-3</v>
      </c>
      <c r="AR2050" s="4">
        <v>0</v>
      </c>
      <c r="AS2050">
        <v>0</v>
      </c>
      <c r="AT2050" s="4">
        <v>2</v>
      </c>
      <c r="AU2050" s="4">
        <v>0</v>
      </c>
      <c r="AV2050" s="4">
        <v>6</v>
      </c>
      <c r="AW2050">
        <v>2.48369565217391</v>
      </c>
      <c r="AX2050" s="4">
        <f t="shared" si="31"/>
        <v>184.80525164113809</v>
      </c>
      <c r="AY2050" s="4">
        <v>25</v>
      </c>
      <c r="AZ2050" s="4">
        <v>7.84</v>
      </c>
    </row>
    <row r="2051" spans="1:52" x14ac:dyDescent="0.25">
      <c r="A2051" s="4">
        <v>2017</v>
      </c>
      <c r="B2051" s="4" t="s">
        <v>410</v>
      </c>
      <c r="C2051" t="s">
        <v>282</v>
      </c>
      <c r="D2051" t="s">
        <v>203</v>
      </c>
      <c r="E2051" t="s">
        <v>715</v>
      </c>
      <c r="F2051" s="4">
        <v>40</v>
      </c>
      <c r="G2051">
        <v>8</v>
      </c>
      <c r="H2051">
        <v>4.375</v>
      </c>
      <c r="I2051">
        <v>40</v>
      </c>
      <c r="J2051">
        <v>1.825</v>
      </c>
      <c r="K2051">
        <v>0</v>
      </c>
      <c r="L2051">
        <v>0</v>
      </c>
      <c r="M2051">
        <v>39</v>
      </c>
      <c r="N2051">
        <v>8008.05</v>
      </c>
      <c r="O2051">
        <v>0.97499999999999998</v>
      </c>
      <c r="P2051">
        <v>34</v>
      </c>
      <c r="Q2051">
        <v>28.382352941176499</v>
      </c>
      <c r="R2051">
        <v>20</v>
      </c>
      <c r="S2051">
        <v>22.35</v>
      </c>
      <c r="T2051">
        <v>2</v>
      </c>
      <c r="U2051">
        <v>218</v>
      </c>
      <c r="V2051">
        <v>2</v>
      </c>
      <c r="W2051">
        <v>3.5</v>
      </c>
      <c r="X2051">
        <v>36</v>
      </c>
      <c r="Y2051">
        <v>91.8055555555556</v>
      </c>
      <c r="Z2051">
        <v>2</v>
      </c>
      <c r="AA2051">
        <v>321</v>
      </c>
      <c r="AB2051">
        <v>38</v>
      </c>
      <c r="AC2051">
        <v>130.73684210526301</v>
      </c>
      <c r="AD2051">
        <v>0.95</v>
      </c>
      <c r="AE2051">
        <v>4</v>
      </c>
      <c r="AF2051">
        <v>76.25</v>
      </c>
      <c r="AG2051">
        <v>0.105263157894737</v>
      </c>
      <c r="AH2051" s="4">
        <v>2</v>
      </c>
      <c r="AI2051">
        <v>1</v>
      </c>
      <c r="AJ2051" s="4">
        <v>0</v>
      </c>
      <c r="AK2051">
        <v>0</v>
      </c>
      <c r="AL2051" s="4">
        <v>4</v>
      </c>
      <c r="AM2051">
        <v>0.105263157894737</v>
      </c>
      <c r="AN2051" s="4">
        <v>1</v>
      </c>
      <c r="AO2051">
        <v>2.6315789473684199E-2</v>
      </c>
      <c r="AP2051" s="4">
        <v>0</v>
      </c>
      <c r="AQ2051">
        <v>0</v>
      </c>
      <c r="AR2051" s="4">
        <v>0</v>
      </c>
      <c r="AS2051">
        <v>0</v>
      </c>
      <c r="AT2051" s="4">
        <v>0</v>
      </c>
      <c r="AU2051" s="4">
        <v>0</v>
      </c>
      <c r="AV2051" s="4">
        <v>1</v>
      </c>
      <c r="AW2051">
        <v>3.0769230769230802</v>
      </c>
      <c r="AX2051" s="4">
        <f t="shared" ref="AX2051:AX2114" si="32">IF(ISERROR(F2051/AW2051),0,F2051/AW2051)</f>
        <v>12.999999999999986</v>
      </c>
      <c r="AY2051" s="4">
        <v>2</v>
      </c>
      <c r="AZ2051" s="4">
        <v>80</v>
      </c>
    </row>
    <row r="2052" spans="1:52" x14ac:dyDescent="0.25">
      <c r="A2052" s="4">
        <v>2017</v>
      </c>
      <c r="B2052" s="4" t="s">
        <v>410</v>
      </c>
      <c r="C2052" t="s">
        <v>282</v>
      </c>
      <c r="D2052" t="s">
        <v>220</v>
      </c>
      <c r="E2052" t="s">
        <v>627</v>
      </c>
      <c r="F2052" s="4">
        <v>1</v>
      </c>
      <c r="G2052">
        <v>1</v>
      </c>
      <c r="H2052">
        <v>3</v>
      </c>
      <c r="I2052">
        <v>1</v>
      </c>
      <c r="J2052">
        <v>4</v>
      </c>
      <c r="K2052">
        <v>0</v>
      </c>
      <c r="L2052">
        <v>0</v>
      </c>
      <c r="M2052">
        <v>0</v>
      </c>
      <c r="N2052">
        <v>-51</v>
      </c>
      <c r="O2052">
        <v>0</v>
      </c>
      <c r="P2052">
        <v>1</v>
      </c>
      <c r="Q2052">
        <v>14</v>
      </c>
      <c r="R2052">
        <v>0</v>
      </c>
      <c r="S2052">
        <v>0</v>
      </c>
      <c r="T2052">
        <v>1</v>
      </c>
      <c r="U2052">
        <v>175</v>
      </c>
      <c r="V2052">
        <v>1</v>
      </c>
      <c r="W2052">
        <v>4</v>
      </c>
      <c r="X2052">
        <v>0</v>
      </c>
      <c r="Y2052">
        <v>0</v>
      </c>
      <c r="Z2052">
        <v>1</v>
      </c>
      <c r="AA2052">
        <v>285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 s="4">
        <v>1</v>
      </c>
      <c r="AI2052">
        <v>1</v>
      </c>
      <c r="AJ2052" s="4">
        <v>0</v>
      </c>
      <c r="AK2052">
        <v>0</v>
      </c>
      <c r="AL2052" s="4">
        <v>0</v>
      </c>
      <c r="AM2052">
        <v>0</v>
      </c>
      <c r="AN2052" s="4">
        <v>0</v>
      </c>
      <c r="AO2052">
        <v>0</v>
      </c>
      <c r="AP2052" s="4">
        <v>0</v>
      </c>
      <c r="AQ2052">
        <v>0</v>
      </c>
      <c r="AR2052" s="4">
        <v>0</v>
      </c>
      <c r="AS2052">
        <v>0</v>
      </c>
      <c r="AT2052" s="4">
        <v>0</v>
      </c>
      <c r="AU2052" s="4">
        <v>0</v>
      </c>
      <c r="AV2052" s="4">
        <v>0</v>
      </c>
      <c r="AW2052">
        <v>1</v>
      </c>
      <c r="AX2052" s="4">
        <f t="shared" si="32"/>
        <v>1</v>
      </c>
      <c r="AY2052" s="4">
        <v>1</v>
      </c>
      <c r="AZ2052" s="4">
        <v>5</v>
      </c>
    </row>
    <row r="2053" spans="1:52" x14ac:dyDescent="0.25">
      <c r="A2053" s="4">
        <v>2017</v>
      </c>
      <c r="B2053" s="4" t="s">
        <v>410</v>
      </c>
      <c r="C2053" t="s">
        <v>282</v>
      </c>
      <c r="D2053" t="s">
        <v>200</v>
      </c>
      <c r="E2053" t="s">
        <v>712</v>
      </c>
      <c r="F2053" s="4">
        <v>49</v>
      </c>
      <c r="G2053">
        <v>43</v>
      </c>
      <c r="H2053">
        <v>2.3488372093023302</v>
      </c>
      <c r="I2053">
        <v>49</v>
      </c>
      <c r="J2053">
        <v>6.4693877551020398</v>
      </c>
      <c r="K2053">
        <v>0</v>
      </c>
      <c r="L2053">
        <v>0</v>
      </c>
      <c r="M2053">
        <v>37</v>
      </c>
      <c r="N2053">
        <v>8876.875</v>
      </c>
      <c r="O2053">
        <v>0.75510204081632704</v>
      </c>
      <c r="P2053">
        <v>33</v>
      </c>
      <c r="Q2053">
        <v>18.454545454545499</v>
      </c>
      <c r="R2053">
        <v>14</v>
      </c>
      <c r="S2053">
        <v>33.428571428571402</v>
      </c>
      <c r="T2053">
        <v>0</v>
      </c>
      <c r="U2053">
        <v>0</v>
      </c>
      <c r="V2053">
        <v>0</v>
      </c>
      <c r="W2053">
        <v>0</v>
      </c>
      <c r="X2053">
        <v>44</v>
      </c>
      <c r="Y2053">
        <v>60.863636363636402</v>
      </c>
      <c r="Z2053">
        <v>1</v>
      </c>
      <c r="AA2053">
        <v>227</v>
      </c>
      <c r="AB2053">
        <v>48</v>
      </c>
      <c r="AC2053">
        <v>89.7291666666667</v>
      </c>
      <c r="AD2053">
        <v>0.97959183673469397</v>
      </c>
      <c r="AE2053">
        <v>12</v>
      </c>
      <c r="AF2053">
        <v>41.0833333333333</v>
      </c>
      <c r="AG2053">
        <v>0.25</v>
      </c>
      <c r="AH2053" s="4">
        <v>1</v>
      </c>
      <c r="AI2053">
        <v>1</v>
      </c>
      <c r="AJ2053" s="4">
        <v>0</v>
      </c>
      <c r="AK2053">
        <v>0</v>
      </c>
      <c r="AL2053" s="4">
        <v>5</v>
      </c>
      <c r="AM2053">
        <v>0.104166666666667</v>
      </c>
      <c r="AN2053" s="4">
        <v>2</v>
      </c>
      <c r="AO2053">
        <v>4.1666666666666699E-2</v>
      </c>
      <c r="AP2053" s="4">
        <v>0</v>
      </c>
      <c r="AQ2053">
        <v>0</v>
      </c>
      <c r="AR2053" s="4">
        <v>0</v>
      </c>
      <c r="AS2053">
        <v>0</v>
      </c>
      <c r="AT2053" s="4">
        <v>0</v>
      </c>
      <c r="AU2053" s="4">
        <v>0</v>
      </c>
      <c r="AV2053" s="4">
        <v>2</v>
      </c>
      <c r="AW2053">
        <v>1.81481481481481</v>
      </c>
      <c r="AX2053" s="4">
        <f t="shared" si="32"/>
        <v>27.000000000000071</v>
      </c>
      <c r="AY2053" s="4">
        <v>0</v>
      </c>
      <c r="AZ2053" s="4">
        <v>0</v>
      </c>
    </row>
    <row r="2054" spans="1:52" x14ac:dyDescent="0.25">
      <c r="A2054" s="4">
        <v>2017</v>
      </c>
      <c r="B2054" s="4" t="s">
        <v>410</v>
      </c>
      <c r="C2054" t="s">
        <v>282</v>
      </c>
      <c r="D2054" t="s">
        <v>196</v>
      </c>
      <c r="E2054" t="s">
        <v>708</v>
      </c>
      <c r="F2054" s="4">
        <v>3</v>
      </c>
      <c r="G2054">
        <v>3</v>
      </c>
      <c r="H2054">
        <v>1</v>
      </c>
      <c r="I2054">
        <v>3</v>
      </c>
      <c r="J2054">
        <v>5.3333333333333304</v>
      </c>
      <c r="K2054">
        <v>0</v>
      </c>
      <c r="L2054">
        <v>0</v>
      </c>
      <c r="M2054">
        <v>0</v>
      </c>
      <c r="N2054">
        <v>-72.6666666666667</v>
      </c>
      <c r="O2054">
        <v>0</v>
      </c>
      <c r="P2054">
        <v>3</v>
      </c>
      <c r="Q2054">
        <v>22</v>
      </c>
      <c r="R2054">
        <v>2</v>
      </c>
      <c r="S2054">
        <v>34</v>
      </c>
      <c r="T2054">
        <v>3</v>
      </c>
      <c r="U2054">
        <v>71</v>
      </c>
      <c r="V2054">
        <v>3</v>
      </c>
      <c r="W2054">
        <v>164.333333333333</v>
      </c>
      <c r="X2054">
        <v>0</v>
      </c>
      <c r="Y2054">
        <v>0</v>
      </c>
      <c r="Z2054">
        <v>3</v>
      </c>
      <c r="AA2054">
        <v>321.33333333333297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 s="4">
        <v>2</v>
      </c>
      <c r="AI2054">
        <v>0.66666666666666696</v>
      </c>
      <c r="AJ2054" s="4">
        <v>0</v>
      </c>
      <c r="AK2054">
        <v>0</v>
      </c>
      <c r="AL2054" s="4">
        <v>0</v>
      </c>
      <c r="AM2054">
        <v>0</v>
      </c>
      <c r="AN2054" s="4">
        <v>0</v>
      </c>
      <c r="AO2054">
        <v>0</v>
      </c>
      <c r="AP2054" s="4">
        <v>0</v>
      </c>
      <c r="AQ2054">
        <v>0</v>
      </c>
      <c r="AR2054" s="4">
        <v>0</v>
      </c>
      <c r="AS2054">
        <v>0</v>
      </c>
      <c r="AT2054" s="4">
        <v>0</v>
      </c>
      <c r="AU2054" s="4">
        <v>0</v>
      </c>
      <c r="AV2054" s="4">
        <v>0</v>
      </c>
      <c r="AW2054">
        <v>1.5</v>
      </c>
      <c r="AX2054" s="4">
        <f t="shared" si="32"/>
        <v>2</v>
      </c>
      <c r="AY2054" s="4">
        <v>2</v>
      </c>
      <c r="AZ2054" s="4">
        <v>1.5</v>
      </c>
    </row>
    <row r="2055" spans="1:52" x14ac:dyDescent="0.25">
      <c r="A2055" s="4">
        <v>2017</v>
      </c>
      <c r="B2055" s="4" t="s">
        <v>410</v>
      </c>
      <c r="C2055" t="s">
        <v>282</v>
      </c>
      <c r="D2055" t="s">
        <v>224</v>
      </c>
      <c r="E2055" t="s">
        <v>735</v>
      </c>
      <c r="F2055" s="4">
        <v>23</v>
      </c>
      <c r="G2055">
        <v>23</v>
      </c>
      <c r="H2055">
        <v>3.8695652173913002</v>
      </c>
      <c r="I2055">
        <v>23</v>
      </c>
      <c r="J2055">
        <v>7.6956521739130404</v>
      </c>
      <c r="K2055">
        <v>0</v>
      </c>
      <c r="L2055">
        <v>0</v>
      </c>
      <c r="M2055">
        <v>0</v>
      </c>
      <c r="N2055">
        <v>95.086956521739097</v>
      </c>
      <c r="O2055">
        <v>0</v>
      </c>
      <c r="P2055">
        <v>13</v>
      </c>
      <c r="Q2055">
        <v>23.230769230769202</v>
      </c>
      <c r="R2055">
        <v>4</v>
      </c>
      <c r="S2055">
        <v>19.25</v>
      </c>
      <c r="T2055">
        <v>1</v>
      </c>
      <c r="U2055">
        <v>158</v>
      </c>
      <c r="V2055">
        <v>1</v>
      </c>
      <c r="W2055">
        <v>1</v>
      </c>
      <c r="X2055">
        <v>22</v>
      </c>
      <c r="Y2055">
        <v>53.590909090909101</v>
      </c>
      <c r="Z2055">
        <v>1</v>
      </c>
      <c r="AA2055">
        <v>167</v>
      </c>
      <c r="AB2055">
        <v>22</v>
      </c>
      <c r="AC2055">
        <v>73</v>
      </c>
      <c r="AD2055">
        <v>0.95652173913043503</v>
      </c>
      <c r="AE2055">
        <v>10</v>
      </c>
      <c r="AF2055">
        <v>30.8</v>
      </c>
      <c r="AG2055">
        <v>0.45454545454545497</v>
      </c>
      <c r="AH2055" s="4">
        <v>0</v>
      </c>
      <c r="AI2055">
        <v>0</v>
      </c>
      <c r="AJ2055" s="4">
        <v>0</v>
      </c>
      <c r="AK2055">
        <v>0</v>
      </c>
      <c r="AL2055" s="4">
        <v>3</v>
      </c>
      <c r="AM2055">
        <v>0.13636363636363599</v>
      </c>
      <c r="AN2055" s="4">
        <v>0</v>
      </c>
      <c r="AO2055">
        <v>0</v>
      </c>
      <c r="AP2055" s="4">
        <v>0</v>
      </c>
      <c r="AQ2055">
        <v>0</v>
      </c>
      <c r="AR2055" s="4">
        <v>0</v>
      </c>
      <c r="AS2055">
        <v>0</v>
      </c>
      <c r="AT2055" s="4">
        <v>0</v>
      </c>
      <c r="AU2055" s="4">
        <v>0</v>
      </c>
      <c r="AV2055" s="4">
        <v>0</v>
      </c>
      <c r="AW2055">
        <v>1.9166666666666701</v>
      </c>
      <c r="AX2055" s="4">
        <f t="shared" si="32"/>
        <v>11.999999999999979</v>
      </c>
      <c r="AY2055" s="4">
        <v>1</v>
      </c>
      <c r="AZ2055" s="4">
        <v>0</v>
      </c>
    </row>
    <row r="2056" spans="1:52" x14ac:dyDescent="0.25">
      <c r="A2056" s="4">
        <v>2017</v>
      </c>
      <c r="B2056" s="4" t="s">
        <v>410</v>
      </c>
      <c r="C2056" t="s">
        <v>282</v>
      </c>
      <c r="D2056" t="s">
        <v>213</v>
      </c>
      <c r="E2056" t="s">
        <v>725</v>
      </c>
      <c r="F2056" s="4">
        <v>78</v>
      </c>
      <c r="G2056">
        <v>34</v>
      </c>
      <c r="H2056">
        <v>2.7647058823529398</v>
      </c>
      <c r="I2056">
        <v>78</v>
      </c>
      <c r="J2056">
        <v>4.8846153846153904</v>
      </c>
      <c r="K2056">
        <v>0</v>
      </c>
      <c r="L2056">
        <v>0</v>
      </c>
      <c r="M2056">
        <v>19</v>
      </c>
      <c r="N2056">
        <v>1142.9295774647901</v>
      </c>
      <c r="O2056">
        <v>0.243589743589744</v>
      </c>
      <c r="P2056">
        <v>55</v>
      </c>
      <c r="Q2056">
        <v>21.3272727272727</v>
      </c>
      <c r="R2056">
        <v>22</v>
      </c>
      <c r="S2056">
        <v>29.954545454545499</v>
      </c>
      <c r="T2056">
        <v>4</v>
      </c>
      <c r="U2056">
        <v>121.5</v>
      </c>
      <c r="V2056">
        <v>4</v>
      </c>
      <c r="W2056">
        <v>2</v>
      </c>
      <c r="X2056">
        <v>71</v>
      </c>
      <c r="Y2056">
        <v>67.887323943661997</v>
      </c>
      <c r="Z2056">
        <v>2</v>
      </c>
      <c r="AA2056">
        <v>292.5</v>
      </c>
      <c r="AB2056">
        <v>73</v>
      </c>
      <c r="AC2056">
        <v>94.821917808219197</v>
      </c>
      <c r="AD2056">
        <v>0.93589743589743601</v>
      </c>
      <c r="AE2056">
        <v>25</v>
      </c>
      <c r="AF2056">
        <v>50.56</v>
      </c>
      <c r="AG2056">
        <v>0.34246575342465801</v>
      </c>
      <c r="AH2056" s="4">
        <v>4</v>
      </c>
      <c r="AI2056">
        <v>2</v>
      </c>
      <c r="AJ2056" s="4">
        <v>1</v>
      </c>
      <c r="AK2056">
        <v>0.5</v>
      </c>
      <c r="AL2056" s="4">
        <v>7</v>
      </c>
      <c r="AM2056">
        <v>9.5890410958904104E-2</v>
      </c>
      <c r="AN2056" s="4">
        <v>1</v>
      </c>
      <c r="AO2056">
        <v>1.3698630136986301E-2</v>
      </c>
      <c r="AP2056" s="4">
        <v>0</v>
      </c>
      <c r="AQ2056">
        <v>0</v>
      </c>
      <c r="AR2056" s="4">
        <v>0</v>
      </c>
      <c r="AS2056">
        <v>0</v>
      </c>
      <c r="AT2056" s="4">
        <v>0</v>
      </c>
      <c r="AU2056" s="4">
        <v>0</v>
      </c>
      <c r="AV2056" s="4">
        <v>0</v>
      </c>
      <c r="AW2056">
        <v>3.25</v>
      </c>
      <c r="AX2056" s="4">
        <f t="shared" si="32"/>
        <v>24</v>
      </c>
      <c r="AY2056" s="4">
        <v>2</v>
      </c>
      <c r="AZ2056" s="4">
        <v>22.5</v>
      </c>
    </row>
    <row r="2057" spans="1:52" x14ac:dyDescent="0.25">
      <c r="A2057" s="4">
        <v>2017</v>
      </c>
      <c r="B2057" s="4" t="s">
        <v>410</v>
      </c>
      <c r="C2057" t="s">
        <v>282</v>
      </c>
      <c r="D2057" t="s">
        <v>209</v>
      </c>
      <c r="E2057" t="s">
        <v>721</v>
      </c>
      <c r="F2057" s="4">
        <v>21</v>
      </c>
      <c r="G2057">
        <v>21</v>
      </c>
      <c r="H2057">
        <v>2.28571428571429</v>
      </c>
      <c r="I2057">
        <v>21</v>
      </c>
      <c r="J2057">
        <v>5.0476190476190501</v>
      </c>
      <c r="K2057">
        <v>2</v>
      </c>
      <c r="L2057">
        <v>9.5238095238095205E-2</v>
      </c>
      <c r="M2057">
        <v>0</v>
      </c>
      <c r="N2057">
        <v>272.142857142857</v>
      </c>
      <c r="O2057">
        <v>0</v>
      </c>
      <c r="P2057">
        <v>2</v>
      </c>
      <c r="Q2057">
        <v>35.5</v>
      </c>
      <c r="R2057">
        <v>5</v>
      </c>
      <c r="S2057">
        <v>23</v>
      </c>
      <c r="T2057">
        <v>0</v>
      </c>
      <c r="U2057">
        <v>0</v>
      </c>
      <c r="V2057">
        <v>0</v>
      </c>
      <c r="W2057">
        <v>0</v>
      </c>
      <c r="X2057">
        <v>21</v>
      </c>
      <c r="Y2057">
        <v>83.238095238095198</v>
      </c>
      <c r="Z2057">
        <v>0</v>
      </c>
      <c r="AA2057">
        <v>0</v>
      </c>
      <c r="AB2057">
        <v>21</v>
      </c>
      <c r="AC2057">
        <v>100.571428571429</v>
      </c>
      <c r="AD2057">
        <v>1</v>
      </c>
      <c r="AE2057">
        <v>1</v>
      </c>
      <c r="AF2057">
        <v>59</v>
      </c>
      <c r="AG2057">
        <v>4.7619047619047603E-2</v>
      </c>
      <c r="AH2057" s="4">
        <v>0</v>
      </c>
      <c r="AI2057">
        <v>0</v>
      </c>
      <c r="AJ2057" s="4">
        <v>0</v>
      </c>
      <c r="AK2057">
        <v>0</v>
      </c>
      <c r="AL2057" s="4">
        <v>4</v>
      </c>
      <c r="AM2057">
        <v>0.19047619047618999</v>
      </c>
      <c r="AN2057" s="4">
        <v>4</v>
      </c>
      <c r="AO2057">
        <v>0.19047619047618999</v>
      </c>
      <c r="AP2057" s="4">
        <v>0</v>
      </c>
      <c r="AQ2057">
        <v>0</v>
      </c>
      <c r="AR2057" s="4">
        <v>0</v>
      </c>
      <c r="AS2057">
        <v>0</v>
      </c>
      <c r="AT2057" s="4">
        <v>0</v>
      </c>
      <c r="AU2057" s="4">
        <v>0</v>
      </c>
      <c r="AV2057" s="4">
        <v>0</v>
      </c>
      <c r="AW2057">
        <v>2.3333333333333299</v>
      </c>
      <c r="AX2057" s="4">
        <f t="shared" si="32"/>
        <v>9.0000000000000124</v>
      </c>
      <c r="AY2057" s="4">
        <v>0</v>
      </c>
      <c r="AZ2057" s="4">
        <v>0</v>
      </c>
    </row>
    <row r="2058" spans="1:52" x14ac:dyDescent="0.25">
      <c r="A2058" s="4">
        <v>2017</v>
      </c>
      <c r="B2058" s="4" t="s">
        <v>410</v>
      </c>
      <c r="C2058" t="s">
        <v>282</v>
      </c>
      <c r="D2058" t="s">
        <v>227</v>
      </c>
      <c r="E2058" t="s">
        <v>738</v>
      </c>
      <c r="F2058" s="4">
        <v>17</v>
      </c>
      <c r="G2058">
        <v>14</v>
      </c>
      <c r="H2058">
        <v>2.0714285714285698</v>
      </c>
      <c r="I2058">
        <v>17</v>
      </c>
      <c r="J2058">
        <v>6</v>
      </c>
      <c r="K2058">
        <v>0</v>
      </c>
      <c r="L2058">
        <v>0</v>
      </c>
      <c r="M2058">
        <v>1</v>
      </c>
      <c r="N2058">
        <v>291.64705882352899</v>
      </c>
      <c r="O2058">
        <v>5.8823529411764698E-2</v>
      </c>
      <c r="P2058">
        <v>12</v>
      </c>
      <c r="Q2058">
        <v>13.6666666666667</v>
      </c>
      <c r="R2058">
        <v>2</v>
      </c>
      <c r="S2058">
        <v>10.5</v>
      </c>
      <c r="T2058">
        <v>4</v>
      </c>
      <c r="U2058">
        <v>115.75</v>
      </c>
      <c r="V2058">
        <v>2</v>
      </c>
      <c r="W2058">
        <v>9</v>
      </c>
      <c r="X2058">
        <v>12</v>
      </c>
      <c r="Y2058">
        <v>53.0833333333333</v>
      </c>
      <c r="Z2058">
        <v>4</v>
      </c>
      <c r="AA2058">
        <v>516.5</v>
      </c>
      <c r="AB2058">
        <v>13</v>
      </c>
      <c r="AC2058">
        <v>83.923076923076906</v>
      </c>
      <c r="AD2058">
        <v>0.76470588235294101</v>
      </c>
      <c r="AE2058">
        <v>3</v>
      </c>
      <c r="AF2058">
        <v>59.6666666666667</v>
      </c>
      <c r="AG2058">
        <v>0.230769230769231</v>
      </c>
      <c r="AH2058" s="4">
        <v>2</v>
      </c>
      <c r="AI2058">
        <v>0.5</v>
      </c>
      <c r="AJ2058" s="4">
        <v>1</v>
      </c>
      <c r="AK2058">
        <v>0.25</v>
      </c>
      <c r="AL2058" s="4">
        <v>2</v>
      </c>
      <c r="AM2058">
        <v>0.15384615384615399</v>
      </c>
      <c r="AN2058" s="4">
        <v>2</v>
      </c>
      <c r="AO2058">
        <v>0.15384615384615399</v>
      </c>
      <c r="AP2058" s="4">
        <v>0</v>
      </c>
      <c r="AQ2058">
        <v>0</v>
      </c>
      <c r="AR2058" s="4">
        <v>0</v>
      </c>
      <c r="AS2058">
        <v>0</v>
      </c>
      <c r="AT2058" s="4">
        <v>0</v>
      </c>
      <c r="AU2058" s="4">
        <v>0</v>
      </c>
      <c r="AV2058" s="4">
        <v>0</v>
      </c>
      <c r="AW2058">
        <v>1.8888888888888899</v>
      </c>
      <c r="AX2058" s="4">
        <f t="shared" si="32"/>
        <v>8.9999999999999947</v>
      </c>
      <c r="AY2058" s="4">
        <v>2</v>
      </c>
      <c r="AZ2058" s="4">
        <v>21</v>
      </c>
    </row>
    <row r="2059" spans="1:52" x14ac:dyDescent="0.25">
      <c r="A2059" s="4">
        <v>2017</v>
      </c>
      <c r="B2059" s="4" t="s">
        <v>410</v>
      </c>
      <c r="C2059" t="s">
        <v>282</v>
      </c>
      <c r="D2059" t="s">
        <v>212</v>
      </c>
      <c r="E2059" t="s">
        <v>724</v>
      </c>
      <c r="F2059" s="4">
        <v>17</v>
      </c>
      <c r="G2059">
        <v>8</v>
      </c>
      <c r="H2059">
        <v>1</v>
      </c>
      <c r="I2059">
        <v>17</v>
      </c>
      <c r="J2059">
        <v>7.1764705882352899</v>
      </c>
      <c r="K2059">
        <v>0</v>
      </c>
      <c r="L2059">
        <v>0</v>
      </c>
      <c r="M2059">
        <v>1</v>
      </c>
      <c r="N2059">
        <v>288.82352941176498</v>
      </c>
      <c r="O2059">
        <v>5.8823529411764698E-2</v>
      </c>
      <c r="P2059">
        <v>1</v>
      </c>
      <c r="Q2059">
        <v>268</v>
      </c>
      <c r="R2059">
        <v>4</v>
      </c>
      <c r="S2059">
        <v>50.5</v>
      </c>
      <c r="T2059">
        <v>1</v>
      </c>
      <c r="U2059">
        <v>177</v>
      </c>
      <c r="V2059">
        <v>1</v>
      </c>
      <c r="W2059">
        <v>1</v>
      </c>
      <c r="X2059">
        <v>15</v>
      </c>
      <c r="Y2059">
        <v>80.2</v>
      </c>
      <c r="Z2059">
        <v>1</v>
      </c>
      <c r="AA2059">
        <v>409</v>
      </c>
      <c r="AB2059">
        <v>16</v>
      </c>
      <c r="AC2059">
        <v>106.3125</v>
      </c>
      <c r="AD2059">
        <v>0.94117647058823495</v>
      </c>
      <c r="AE2059">
        <v>3</v>
      </c>
      <c r="AF2059">
        <v>39</v>
      </c>
      <c r="AG2059">
        <v>0.1875</v>
      </c>
      <c r="AH2059" s="4">
        <v>1</v>
      </c>
      <c r="AI2059">
        <v>1</v>
      </c>
      <c r="AJ2059" s="4">
        <v>1</v>
      </c>
      <c r="AK2059">
        <v>1</v>
      </c>
      <c r="AL2059" s="4">
        <v>4</v>
      </c>
      <c r="AM2059">
        <v>0.25</v>
      </c>
      <c r="AN2059" s="4">
        <v>2</v>
      </c>
      <c r="AO2059">
        <v>0.125</v>
      </c>
      <c r="AP2059" s="4">
        <v>0</v>
      </c>
      <c r="AQ2059">
        <v>0</v>
      </c>
      <c r="AR2059" s="4">
        <v>0</v>
      </c>
      <c r="AS2059">
        <v>0</v>
      </c>
      <c r="AT2059" s="4">
        <v>0</v>
      </c>
      <c r="AU2059" s="4">
        <v>0</v>
      </c>
      <c r="AV2059" s="4">
        <v>0</v>
      </c>
      <c r="AW2059">
        <v>2.125</v>
      </c>
      <c r="AX2059" s="4">
        <f t="shared" si="32"/>
        <v>8</v>
      </c>
      <c r="AY2059" s="4">
        <v>1</v>
      </c>
      <c r="AZ2059" s="4">
        <v>75</v>
      </c>
    </row>
    <row r="2060" spans="1:52" x14ac:dyDescent="0.25">
      <c r="A2060" s="4">
        <v>2017</v>
      </c>
      <c r="B2060" s="4" t="s">
        <v>410</v>
      </c>
      <c r="C2060" t="s">
        <v>282</v>
      </c>
      <c r="D2060" t="s">
        <v>198</v>
      </c>
      <c r="E2060" t="s">
        <v>710</v>
      </c>
      <c r="F2060" s="4">
        <v>19</v>
      </c>
      <c r="G2060">
        <v>15</v>
      </c>
      <c r="H2060">
        <v>3.3333333333333299</v>
      </c>
      <c r="I2060">
        <v>17</v>
      </c>
      <c r="J2060">
        <v>7.8823529411764701</v>
      </c>
      <c r="K2060">
        <v>0</v>
      </c>
      <c r="L2060">
        <v>0</v>
      </c>
      <c r="M2060">
        <v>14</v>
      </c>
      <c r="N2060">
        <v>2370.4</v>
      </c>
      <c r="O2060">
        <v>0.73684210526315796</v>
      </c>
      <c r="P2060">
        <v>4</v>
      </c>
      <c r="Q2060">
        <v>56</v>
      </c>
      <c r="R2060">
        <v>1</v>
      </c>
      <c r="S2060">
        <v>56</v>
      </c>
      <c r="T2060">
        <v>1</v>
      </c>
      <c r="U2060">
        <v>250</v>
      </c>
      <c r="V2060">
        <v>1</v>
      </c>
      <c r="W2060">
        <v>14</v>
      </c>
      <c r="X2060">
        <v>14</v>
      </c>
      <c r="Y2060">
        <v>120.78571428571399</v>
      </c>
      <c r="Z2060">
        <v>1</v>
      </c>
      <c r="AA2060">
        <v>374</v>
      </c>
      <c r="AB2060">
        <v>16</v>
      </c>
      <c r="AC2060">
        <v>181.8125</v>
      </c>
      <c r="AD2060">
        <v>0.84210526315789502</v>
      </c>
      <c r="AE2060">
        <v>0</v>
      </c>
      <c r="AF2060">
        <v>0</v>
      </c>
      <c r="AG2060">
        <v>0</v>
      </c>
      <c r="AH2060" s="4">
        <v>1</v>
      </c>
      <c r="AI2060">
        <v>1</v>
      </c>
      <c r="AJ2060" s="4">
        <v>0</v>
      </c>
      <c r="AK2060">
        <v>0</v>
      </c>
      <c r="AL2060" s="4">
        <v>5</v>
      </c>
      <c r="AM2060">
        <v>0.3125</v>
      </c>
      <c r="AN2060" s="4">
        <v>0</v>
      </c>
      <c r="AO2060">
        <v>0</v>
      </c>
      <c r="AP2060" s="4">
        <v>0</v>
      </c>
      <c r="AQ2060">
        <v>0</v>
      </c>
      <c r="AR2060" s="4">
        <v>0</v>
      </c>
      <c r="AS2060">
        <v>0</v>
      </c>
      <c r="AT2060" s="4">
        <v>2</v>
      </c>
      <c r="AU2060" s="4">
        <v>0</v>
      </c>
      <c r="AV2060" s="4">
        <v>0</v>
      </c>
      <c r="AW2060">
        <v>1.8888888888888899</v>
      </c>
      <c r="AX2060" s="4">
        <f t="shared" si="32"/>
        <v>10.058823529411759</v>
      </c>
      <c r="AY2060" s="4">
        <v>1</v>
      </c>
      <c r="AZ2060" s="4">
        <v>150</v>
      </c>
    </row>
    <row r="2061" spans="1:52" x14ac:dyDescent="0.25">
      <c r="A2061" s="4">
        <v>2017</v>
      </c>
      <c r="B2061" s="4" t="s">
        <v>410</v>
      </c>
      <c r="C2061" t="s">
        <v>282</v>
      </c>
      <c r="D2061" t="s">
        <v>234</v>
      </c>
      <c r="E2061" t="s">
        <v>745</v>
      </c>
      <c r="F2061" s="4">
        <v>76</v>
      </c>
      <c r="G2061">
        <v>48</v>
      </c>
      <c r="H2061">
        <v>3.4791666666666701</v>
      </c>
      <c r="I2061">
        <v>76</v>
      </c>
      <c r="J2061">
        <v>5.6184210526315796</v>
      </c>
      <c r="K2061">
        <v>2</v>
      </c>
      <c r="L2061">
        <v>2.6315789473684199E-2</v>
      </c>
      <c r="M2061">
        <v>11</v>
      </c>
      <c r="N2061">
        <v>912.94520547945206</v>
      </c>
      <c r="O2061">
        <v>0.144736842105263</v>
      </c>
      <c r="P2061">
        <v>75</v>
      </c>
      <c r="Q2061">
        <v>24.72</v>
      </c>
      <c r="R2061">
        <v>31</v>
      </c>
      <c r="S2061">
        <v>38.548387096774199</v>
      </c>
      <c r="T2061">
        <v>6</v>
      </c>
      <c r="U2061">
        <v>173.666666666667</v>
      </c>
      <c r="V2061">
        <v>6</v>
      </c>
      <c r="W2061">
        <v>3.1666666666666701</v>
      </c>
      <c r="X2061">
        <v>68</v>
      </c>
      <c r="Y2061">
        <v>85.367647058823493</v>
      </c>
      <c r="Z2061">
        <v>6</v>
      </c>
      <c r="AA2061">
        <v>383.16666666666703</v>
      </c>
      <c r="AB2061">
        <v>70</v>
      </c>
      <c r="AC2061">
        <v>114.642857142857</v>
      </c>
      <c r="AD2061">
        <v>0.92105263157894701</v>
      </c>
      <c r="AE2061">
        <v>11</v>
      </c>
      <c r="AF2061">
        <v>69.363636363636402</v>
      </c>
      <c r="AG2061">
        <v>0.157142857142857</v>
      </c>
      <c r="AH2061" s="4">
        <v>5</v>
      </c>
      <c r="AI2061">
        <v>0.83333333333333304</v>
      </c>
      <c r="AJ2061" s="4">
        <v>4</v>
      </c>
      <c r="AK2061">
        <v>0.66666666666666696</v>
      </c>
      <c r="AL2061" s="4">
        <v>18</v>
      </c>
      <c r="AM2061">
        <v>0.25714285714285701</v>
      </c>
      <c r="AN2061" s="4">
        <v>9</v>
      </c>
      <c r="AO2061">
        <v>0.128571428571429</v>
      </c>
      <c r="AP2061" s="4">
        <v>0</v>
      </c>
      <c r="AQ2061">
        <v>0</v>
      </c>
      <c r="AR2061" s="4">
        <v>0</v>
      </c>
      <c r="AS2061">
        <v>0</v>
      </c>
      <c r="AT2061" s="4">
        <v>0</v>
      </c>
      <c r="AU2061" s="4">
        <v>0</v>
      </c>
      <c r="AV2061" s="4">
        <v>0</v>
      </c>
      <c r="AW2061">
        <v>1.94871794871795</v>
      </c>
      <c r="AX2061" s="4">
        <f t="shared" si="32"/>
        <v>38.999999999999972</v>
      </c>
      <c r="AY2061" s="4">
        <v>6</v>
      </c>
      <c r="AZ2061" s="4">
        <v>23.1666666666667</v>
      </c>
    </row>
    <row r="2062" spans="1:52" x14ac:dyDescent="0.25">
      <c r="A2062" s="4">
        <v>2017</v>
      </c>
      <c r="B2062" s="4" t="s">
        <v>410</v>
      </c>
      <c r="C2062" t="s">
        <v>282</v>
      </c>
      <c r="D2062" t="s">
        <v>215</v>
      </c>
      <c r="E2062" t="s">
        <v>727</v>
      </c>
      <c r="F2062" s="4">
        <v>63</v>
      </c>
      <c r="G2062">
        <v>50</v>
      </c>
      <c r="H2062">
        <v>2.96</v>
      </c>
      <c r="I2062">
        <v>63</v>
      </c>
      <c r="J2062">
        <v>5.6666666666666696</v>
      </c>
      <c r="K2062">
        <v>0</v>
      </c>
      <c r="L2062">
        <v>0</v>
      </c>
      <c r="M2062">
        <v>3</v>
      </c>
      <c r="N2062">
        <v>406.91803278688502</v>
      </c>
      <c r="O2062">
        <v>4.7619047619047603E-2</v>
      </c>
      <c r="P2062">
        <v>51</v>
      </c>
      <c r="Q2062">
        <v>25.352941176470601</v>
      </c>
      <c r="R2062">
        <v>13</v>
      </c>
      <c r="S2062">
        <v>28.153846153846199</v>
      </c>
      <c r="T2062">
        <v>5</v>
      </c>
      <c r="U2062">
        <v>129.80000000000001</v>
      </c>
      <c r="V2062">
        <v>3</v>
      </c>
      <c r="W2062">
        <v>3.3333333333333299</v>
      </c>
      <c r="X2062">
        <v>58</v>
      </c>
      <c r="Y2062">
        <v>72.344827586206904</v>
      </c>
      <c r="Z2062">
        <v>4</v>
      </c>
      <c r="AA2062">
        <v>230.5</v>
      </c>
      <c r="AB2062">
        <v>58</v>
      </c>
      <c r="AC2062">
        <v>95.396551724137893</v>
      </c>
      <c r="AD2062">
        <v>0.92063492063492103</v>
      </c>
      <c r="AE2062">
        <v>16</v>
      </c>
      <c r="AF2062">
        <v>49.3125</v>
      </c>
      <c r="AG2062">
        <v>0.27586206896551702</v>
      </c>
      <c r="AH2062" s="4">
        <v>3</v>
      </c>
      <c r="AI2062">
        <v>0.75</v>
      </c>
      <c r="AJ2062" s="4">
        <v>0</v>
      </c>
      <c r="AK2062">
        <v>0</v>
      </c>
      <c r="AL2062" s="4">
        <v>13</v>
      </c>
      <c r="AM2062">
        <v>0.22413793103448301</v>
      </c>
      <c r="AN2062" s="4">
        <v>3</v>
      </c>
      <c r="AO2062">
        <v>5.1724137931034503E-2</v>
      </c>
      <c r="AP2062" s="4">
        <v>0</v>
      </c>
      <c r="AQ2062">
        <v>0</v>
      </c>
      <c r="AR2062" s="4">
        <v>1</v>
      </c>
      <c r="AS2062">
        <v>1.58730158730159E-2</v>
      </c>
      <c r="AT2062" s="4">
        <v>0</v>
      </c>
      <c r="AU2062" s="4">
        <v>0</v>
      </c>
      <c r="AV2062" s="4">
        <v>0</v>
      </c>
      <c r="AW2062">
        <v>2.25</v>
      </c>
      <c r="AX2062" s="4">
        <f t="shared" si="32"/>
        <v>28</v>
      </c>
      <c r="AY2062" s="4">
        <v>4</v>
      </c>
      <c r="AZ2062" s="4">
        <v>4</v>
      </c>
    </row>
    <row r="2063" spans="1:52" x14ac:dyDescent="0.25">
      <c r="A2063" s="4">
        <v>2017</v>
      </c>
      <c r="B2063" s="4" t="s">
        <v>410</v>
      </c>
      <c r="C2063" t="s">
        <v>282</v>
      </c>
      <c r="D2063" t="s">
        <v>233</v>
      </c>
      <c r="E2063" t="s">
        <v>744</v>
      </c>
      <c r="F2063" s="4">
        <v>58</v>
      </c>
      <c r="G2063">
        <v>57</v>
      </c>
      <c r="H2063">
        <v>5.54385964912281</v>
      </c>
      <c r="I2063">
        <v>58</v>
      </c>
      <c r="J2063">
        <v>8.7758620689655196</v>
      </c>
      <c r="K2063">
        <v>0</v>
      </c>
      <c r="L2063">
        <v>0</v>
      </c>
      <c r="M2063">
        <v>47</v>
      </c>
      <c r="N2063">
        <v>3554.9464285714298</v>
      </c>
      <c r="O2063">
        <v>0.81034482758620696</v>
      </c>
      <c r="P2063">
        <v>46</v>
      </c>
      <c r="Q2063">
        <v>20.2173913043478</v>
      </c>
      <c r="R2063">
        <v>17</v>
      </c>
      <c r="S2063">
        <v>33.647058823529399</v>
      </c>
      <c r="T2063">
        <v>3</v>
      </c>
      <c r="U2063">
        <v>98.3333333333333</v>
      </c>
      <c r="V2063">
        <v>3</v>
      </c>
      <c r="W2063">
        <v>3.3333333333333299</v>
      </c>
      <c r="X2063">
        <v>51</v>
      </c>
      <c r="Y2063">
        <v>67.627450980392197</v>
      </c>
      <c r="Z2063">
        <v>5</v>
      </c>
      <c r="AA2063">
        <v>459.4</v>
      </c>
      <c r="AB2063">
        <v>53</v>
      </c>
      <c r="AC2063">
        <v>104.679245283019</v>
      </c>
      <c r="AD2063">
        <v>0.91379310344827602</v>
      </c>
      <c r="AE2063">
        <v>17</v>
      </c>
      <c r="AF2063">
        <v>49.882352941176499</v>
      </c>
      <c r="AG2063">
        <v>0.320754716981132</v>
      </c>
      <c r="AH2063" s="4">
        <v>2</v>
      </c>
      <c r="AI2063">
        <v>0.4</v>
      </c>
      <c r="AJ2063" s="4">
        <v>0</v>
      </c>
      <c r="AK2063">
        <v>0</v>
      </c>
      <c r="AL2063" s="4">
        <v>12</v>
      </c>
      <c r="AM2063">
        <v>0.22641509433962301</v>
      </c>
      <c r="AN2063" s="4">
        <v>5</v>
      </c>
      <c r="AO2063">
        <v>9.4339622641509399E-2</v>
      </c>
      <c r="AP2063" s="4">
        <v>0</v>
      </c>
      <c r="AQ2063">
        <v>0</v>
      </c>
      <c r="AR2063" s="4">
        <v>0</v>
      </c>
      <c r="AS2063">
        <v>0</v>
      </c>
      <c r="AT2063" s="4">
        <v>0</v>
      </c>
      <c r="AU2063" s="4">
        <v>0</v>
      </c>
      <c r="AV2063" s="4">
        <v>0</v>
      </c>
      <c r="AW2063">
        <v>2.6363636363636398</v>
      </c>
      <c r="AX2063" s="4">
        <f t="shared" si="32"/>
        <v>21.999999999999972</v>
      </c>
      <c r="AY2063" s="4">
        <v>2</v>
      </c>
      <c r="AZ2063" s="4">
        <v>17.5</v>
      </c>
    </row>
    <row r="2064" spans="1:52" x14ac:dyDescent="0.25">
      <c r="A2064" s="4">
        <v>2017</v>
      </c>
      <c r="B2064" s="4" t="s">
        <v>410</v>
      </c>
      <c r="C2064" t="s">
        <v>282</v>
      </c>
      <c r="D2064" t="s">
        <v>232</v>
      </c>
      <c r="E2064" t="s">
        <v>743</v>
      </c>
      <c r="F2064" s="4">
        <v>99</v>
      </c>
      <c r="G2064">
        <v>93</v>
      </c>
      <c r="H2064">
        <v>2.6129032258064502</v>
      </c>
      <c r="I2064">
        <v>96</v>
      </c>
      <c r="J2064">
        <v>6.1354166666666696</v>
      </c>
      <c r="K2064">
        <v>0</v>
      </c>
      <c r="L2064">
        <v>0</v>
      </c>
      <c r="M2064">
        <v>8</v>
      </c>
      <c r="N2064">
        <v>104.538461538462</v>
      </c>
      <c r="O2064">
        <v>8.0808080808080801E-2</v>
      </c>
      <c r="P2064">
        <v>77</v>
      </c>
      <c r="Q2064">
        <v>17.454545454545499</v>
      </c>
      <c r="R2064">
        <v>30</v>
      </c>
      <c r="S2064">
        <v>23.066666666666698</v>
      </c>
      <c r="T2064">
        <v>13</v>
      </c>
      <c r="U2064">
        <v>127.30769230769199</v>
      </c>
      <c r="V2064">
        <v>15</v>
      </c>
      <c r="W2064">
        <v>5.5333333333333297</v>
      </c>
      <c r="X2064">
        <v>81</v>
      </c>
      <c r="Y2064">
        <v>72.740740740740705</v>
      </c>
      <c r="Z2064">
        <v>10</v>
      </c>
      <c r="AA2064">
        <v>314.2</v>
      </c>
      <c r="AB2064">
        <v>83</v>
      </c>
      <c r="AC2064">
        <v>94.795180722891601</v>
      </c>
      <c r="AD2064">
        <v>0.83838383838383801</v>
      </c>
      <c r="AE2064">
        <v>21</v>
      </c>
      <c r="AF2064">
        <v>39.476190476190503</v>
      </c>
      <c r="AG2064">
        <v>0.25301204819277101</v>
      </c>
      <c r="AH2064" s="4">
        <v>8</v>
      </c>
      <c r="AI2064">
        <v>0.8</v>
      </c>
      <c r="AJ2064" s="4">
        <v>3</v>
      </c>
      <c r="AK2064">
        <v>0.3</v>
      </c>
      <c r="AL2064" s="4">
        <v>12</v>
      </c>
      <c r="AM2064">
        <v>0.14457831325301199</v>
      </c>
      <c r="AN2064" s="4">
        <v>3</v>
      </c>
      <c r="AO2064">
        <v>3.6144578313252997E-2</v>
      </c>
      <c r="AP2064" s="4">
        <v>1</v>
      </c>
      <c r="AQ2064">
        <v>1.01010101010101E-2</v>
      </c>
      <c r="AR2064" s="4">
        <v>0</v>
      </c>
      <c r="AS2064">
        <v>0</v>
      </c>
      <c r="AT2064" s="4">
        <v>0</v>
      </c>
      <c r="AU2064" s="4">
        <v>0</v>
      </c>
      <c r="AV2064" s="4">
        <v>2</v>
      </c>
      <c r="AW2064">
        <v>2.3023255813953498</v>
      </c>
      <c r="AX2064" s="4">
        <f t="shared" si="32"/>
        <v>42.999999999999979</v>
      </c>
      <c r="AY2064" s="4">
        <v>9</v>
      </c>
      <c r="AZ2064" s="4">
        <v>16.7777777777778</v>
      </c>
    </row>
    <row r="2065" spans="1:52" x14ac:dyDescent="0.25">
      <c r="A2065" s="4">
        <v>2017</v>
      </c>
      <c r="B2065" s="4" t="s">
        <v>410</v>
      </c>
      <c r="C2065" t="s">
        <v>282</v>
      </c>
      <c r="D2065" t="s">
        <v>355</v>
      </c>
      <c r="E2065" t="s">
        <v>855</v>
      </c>
      <c r="F2065" s="4">
        <v>46</v>
      </c>
      <c r="G2065">
        <v>43</v>
      </c>
      <c r="H2065">
        <v>11.069767441860501</v>
      </c>
      <c r="I2065">
        <v>46</v>
      </c>
      <c r="J2065">
        <v>13.8478260869565</v>
      </c>
      <c r="K2065">
        <v>4</v>
      </c>
      <c r="L2065">
        <v>8.6956521739130405E-2</v>
      </c>
      <c r="M2065">
        <v>7</v>
      </c>
      <c r="N2065">
        <v>344.02325581395303</v>
      </c>
      <c r="O2065">
        <v>0.15217391304347799</v>
      </c>
      <c r="P2065">
        <v>34</v>
      </c>
      <c r="Q2065">
        <v>26.9411764705882</v>
      </c>
      <c r="R2065">
        <v>7</v>
      </c>
      <c r="S2065">
        <v>55.142857142857103</v>
      </c>
      <c r="T2065">
        <v>2</v>
      </c>
      <c r="U2065">
        <v>166.5</v>
      </c>
      <c r="V2065">
        <v>1</v>
      </c>
      <c r="W2065">
        <v>1</v>
      </c>
      <c r="X2065">
        <v>15</v>
      </c>
      <c r="Y2065">
        <v>102.933333333333</v>
      </c>
      <c r="Z2065">
        <v>4</v>
      </c>
      <c r="AA2065">
        <v>483</v>
      </c>
      <c r="AB2065">
        <v>41</v>
      </c>
      <c r="AC2065">
        <v>112.048780487805</v>
      </c>
      <c r="AD2065">
        <v>0.89130434782608703</v>
      </c>
      <c r="AE2065">
        <v>15</v>
      </c>
      <c r="AF2065">
        <v>66.8</v>
      </c>
      <c r="AG2065">
        <v>0.36585365853658502</v>
      </c>
      <c r="AH2065" s="4">
        <v>3</v>
      </c>
      <c r="AI2065">
        <v>0.75</v>
      </c>
      <c r="AJ2065" s="4">
        <v>2</v>
      </c>
      <c r="AK2065">
        <v>0.5</v>
      </c>
      <c r="AL2065" s="4">
        <v>6</v>
      </c>
      <c r="AM2065">
        <v>0.146341463414634</v>
      </c>
      <c r="AN2065" s="4">
        <v>0</v>
      </c>
      <c r="AO2065">
        <v>0</v>
      </c>
      <c r="AP2065" s="4">
        <v>0</v>
      </c>
      <c r="AQ2065">
        <v>0</v>
      </c>
      <c r="AR2065" s="4">
        <v>0</v>
      </c>
      <c r="AS2065">
        <v>0</v>
      </c>
      <c r="AT2065" s="4">
        <v>0</v>
      </c>
      <c r="AU2065" s="4">
        <v>0</v>
      </c>
      <c r="AV2065" s="4">
        <v>0</v>
      </c>
      <c r="AW2065">
        <v>2.0909090909090899</v>
      </c>
      <c r="AX2065" s="4">
        <f t="shared" si="32"/>
        <v>22.000000000000011</v>
      </c>
      <c r="AY2065" s="4">
        <v>1</v>
      </c>
      <c r="AZ2065" s="4">
        <v>11</v>
      </c>
    </row>
    <row r="2066" spans="1:52" x14ac:dyDescent="0.25">
      <c r="A2066" s="4">
        <v>2017</v>
      </c>
      <c r="B2066" s="4" t="s">
        <v>410</v>
      </c>
      <c r="C2066" t="s">
        <v>282</v>
      </c>
      <c r="D2066" t="s">
        <v>374</v>
      </c>
      <c r="E2066" t="s">
        <v>873</v>
      </c>
      <c r="F2066" s="4">
        <v>119</v>
      </c>
      <c r="G2066">
        <v>94</v>
      </c>
      <c r="H2066">
        <v>2.9042553191489402</v>
      </c>
      <c r="I2066">
        <v>118</v>
      </c>
      <c r="J2066">
        <v>7.2457627118644101</v>
      </c>
      <c r="K2066">
        <v>8</v>
      </c>
      <c r="L2066">
        <v>6.7796610169491497E-2</v>
      </c>
      <c r="M2066">
        <v>9</v>
      </c>
      <c r="N2066">
        <v>50.097345132743399</v>
      </c>
      <c r="O2066">
        <v>7.5630252100840303E-2</v>
      </c>
      <c r="P2066">
        <v>103</v>
      </c>
      <c r="Q2066">
        <v>30.679611650485398</v>
      </c>
      <c r="R2066">
        <v>37</v>
      </c>
      <c r="S2066">
        <v>51.216216216216203</v>
      </c>
      <c r="T2066">
        <v>6</v>
      </c>
      <c r="U2066">
        <v>154.666666666667</v>
      </c>
      <c r="V2066">
        <v>6</v>
      </c>
      <c r="W2066">
        <v>2.8333333333333299</v>
      </c>
      <c r="X2066">
        <v>108</v>
      </c>
      <c r="Y2066">
        <v>97.074074074074105</v>
      </c>
      <c r="Z2066">
        <v>7</v>
      </c>
      <c r="AA2066">
        <v>380.71428571428601</v>
      </c>
      <c r="AB2066">
        <v>110</v>
      </c>
      <c r="AC2066">
        <v>119.5</v>
      </c>
      <c r="AD2066">
        <v>0.92436974789916004</v>
      </c>
      <c r="AE2066">
        <v>22</v>
      </c>
      <c r="AF2066">
        <v>62.772727272727302</v>
      </c>
      <c r="AG2066">
        <v>0.2</v>
      </c>
      <c r="AH2066" s="4">
        <v>5</v>
      </c>
      <c r="AI2066">
        <v>0.71428571428571397</v>
      </c>
      <c r="AJ2066" s="4">
        <v>2</v>
      </c>
      <c r="AK2066">
        <v>0.28571428571428598</v>
      </c>
      <c r="AL2066" s="4">
        <v>15</v>
      </c>
      <c r="AM2066">
        <v>0.13636363636363599</v>
      </c>
      <c r="AN2066" s="4">
        <v>10</v>
      </c>
      <c r="AO2066">
        <v>9.0909090909090898E-2</v>
      </c>
      <c r="AP2066" s="4">
        <v>0</v>
      </c>
      <c r="AQ2066">
        <v>0</v>
      </c>
      <c r="AR2066" s="4">
        <v>0</v>
      </c>
      <c r="AS2066">
        <v>0</v>
      </c>
      <c r="AT2066" s="4">
        <v>1</v>
      </c>
      <c r="AU2066" s="4">
        <v>0</v>
      </c>
      <c r="AV2066" s="4">
        <v>0</v>
      </c>
      <c r="AW2066">
        <v>2.31372549019608</v>
      </c>
      <c r="AX2066" s="4">
        <f t="shared" si="32"/>
        <v>51.432203389830477</v>
      </c>
      <c r="AY2066" s="4">
        <v>5</v>
      </c>
      <c r="AZ2066" s="4">
        <v>0.2</v>
      </c>
    </row>
    <row r="2067" spans="1:52" x14ac:dyDescent="0.25">
      <c r="A2067" s="4">
        <v>2017</v>
      </c>
      <c r="B2067" s="4" t="s">
        <v>410</v>
      </c>
      <c r="C2067" t="s">
        <v>282</v>
      </c>
      <c r="D2067" t="s">
        <v>427</v>
      </c>
      <c r="E2067" t="s">
        <v>925</v>
      </c>
      <c r="F2067" s="4">
        <v>10</v>
      </c>
      <c r="G2067">
        <v>3</v>
      </c>
      <c r="H2067">
        <v>5.6666666666666696</v>
      </c>
      <c r="I2067">
        <v>10</v>
      </c>
      <c r="J2067">
        <v>6.8</v>
      </c>
      <c r="K2067">
        <v>0</v>
      </c>
      <c r="L2067">
        <v>0</v>
      </c>
      <c r="M2067">
        <v>0</v>
      </c>
      <c r="N2067">
        <v>-25.5</v>
      </c>
      <c r="O2067">
        <v>0</v>
      </c>
      <c r="P2067">
        <v>10</v>
      </c>
      <c r="Q2067">
        <v>30.4</v>
      </c>
      <c r="R2067">
        <v>3</v>
      </c>
      <c r="S2067">
        <v>18.6666666666667</v>
      </c>
      <c r="T2067">
        <v>0</v>
      </c>
      <c r="U2067">
        <v>0</v>
      </c>
      <c r="V2067">
        <v>0</v>
      </c>
      <c r="W2067">
        <v>0</v>
      </c>
      <c r="X2067">
        <v>10</v>
      </c>
      <c r="Y2067">
        <v>131.5</v>
      </c>
      <c r="Z2067">
        <v>0</v>
      </c>
      <c r="AA2067">
        <v>0</v>
      </c>
      <c r="AB2067">
        <v>10</v>
      </c>
      <c r="AC2067">
        <v>164.9</v>
      </c>
      <c r="AD2067">
        <v>1</v>
      </c>
      <c r="AE2067">
        <v>1</v>
      </c>
      <c r="AF2067">
        <v>92</v>
      </c>
      <c r="AG2067">
        <v>0.1</v>
      </c>
      <c r="AH2067" s="4">
        <v>0</v>
      </c>
      <c r="AI2067">
        <v>0</v>
      </c>
      <c r="AJ2067" s="4">
        <v>0</v>
      </c>
      <c r="AK2067">
        <v>0</v>
      </c>
      <c r="AL2067" s="4">
        <v>5</v>
      </c>
      <c r="AM2067">
        <v>0.5</v>
      </c>
      <c r="AN2067" s="4">
        <v>2</v>
      </c>
      <c r="AO2067">
        <v>0.2</v>
      </c>
      <c r="AP2067" s="4">
        <v>1</v>
      </c>
      <c r="AQ2067">
        <v>0.1</v>
      </c>
      <c r="AR2067" s="4">
        <v>0</v>
      </c>
      <c r="AS2067">
        <v>0</v>
      </c>
      <c r="AT2067" s="4">
        <v>0</v>
      </c>
      <c r="AU2067" s="4">
        <v>0</v>
      </c>
      <c r="AV2067" s="4">
        <v>0</v>
      </c>
      <c r="AW2067">
        <v>1.1111111111111101</v>
      </c>
      <c r="AX2067" s="4">
        <f t="shared" si="32"/>
        <v>9.0000000000000089</v>
      </c>
      <c r="AY2067" s="4">
        <v>0</v>
      </c>
      <c r="AZ2067" s="4">
        <v>0</v>
      </c>
    </row>
    <row r="2068" spans="1:52" x14ac:dyDescent="0.25">
      <c r="A2068" s="4">
        <v>2017</v>
      </c>
      <c r="B2068" s="4" t="s">
        <v>410</v>
      </c>
      <c r="C2068" t="s">
        <v>284</v>
      </c>
      <c r="D2068" t="s">
        <v>228</v>
      </c>
      <c r="E2068" t="s">
        <v>739</v>
      </c>
      <c r="F2068" s="4">
        <v>17</v>
      </c>
      <c r="G2068">
        <v>0</v>
      </c>
      <c r="H2068">
        <v>0</v>
      </c>
      <c r="I2068">
        <v>17</v>
      </c>
      <c r="J2068">
        <v>0.58823529411764697</v>
      </c>
      <c r="K2068">
        <v>0</v>
      </c>
      <c r="L2068">
        <v>0</v>
      </c>
      <c r="M2068">
        <v>1</v>
      </c>
      <c r="N2068">
        <v>-347.23529411764702</v>
      </c>
      <c r="O2068">
        <v>5.8823529411764698E-2</v>
      </c>
      <c r="P2068">
        <v>17</v>
      </c>
      <c r="Q2068">
        <v>54.529411764705898</v>
      </c>
      <c r="R2068">
        <v>3</v>
      </c>
      <c r="S2068">
        <v>34.6666666666667</v>
      </c>
      <c r="T2068">
        <v>10</v>
      </c>
      <c r="U2068">
        <v>174.3</v>
      </c>
      <c r="V2068">
        <v>10</v>
      </c>
      <c r="W2068">
        <v>5.8</v>
      </c>
      <c r="X2068">
        <v>5</v>
      </c>
      <c r="Y2068">
        <v>203</v>
      </c>
      <c r="Z2068">
        <v>8</v>
      </c>
      <c r="AA2068">
        <v>499.5</v>
      </c>
      <c r="AB2068">
        <v>6</v>
      </c>
      <c r="AC2068">
        <v>354.83333333333297</v>
      </c>
      <c r="AD2068">
        <v>0.35294117647058798</v>
      </c>
      <c r="AE2068">
        <v>0</v>
      </c>
      <c r="AF2068">
        <v>0</v>
      </c>
      <c r="AG2068">
        <v>0</v>
      </c>
      <c r="AH2068" s="4">
        <v>6</v>
      </c>
      <c r="AI2068">
        <v>0.75</v>
      </c>
      <c r="AJ2068" s="4">
        <v>0</v>
      </c>
      <c r="AK2068">
        <v>0</v>
      </c>
      <c r="AL2068" s="4">
        <v>2</v>
      </c>
      <c r="AM2068">
        <v>0.33333333333333298</v>
      </c>
      <c r="AN2068" s="4">
        <v>1</v>
      </c>
      <c r="AO2068">
        <v>0.16666666666666699</v>
      </c>
      <c r="AP2068" s="4">
        <v>0</v>
      </c>
      <c r="AQ2068">
        <v>0</v>
      </c>
      <c r="AR2068" s="4">
        <v>0</v>
      </c>
      <c r="AS2068">
        <v>0</v>
      </c>
      <c r="AT2068" s="4">
        <v>0</v>
      </c>
      <c r="AU2068" s="4">
        <v>0</v>
      </c>
      <c r="AV2068" s="4">
        <v>0</v>
      </c>
      <c r="AW2068">
        <v>1.4166666666666701</v>
      </c>
      <c r="AX2068" s="4">
        <f t="shared" si="32"/>
        <v>11.999999999999972</v>
      </c>
      <c r="AY2068" s="4">
        <v>10</v>
      </c>
      <c r="AZ2068" s="4">
        <v>3</v>
      </c>
    </row>
    <row r="2069" spans="1:52" x14ac:dyDescent="0.25">
      <c r="A2069" s="4">
        <v>2017</v>
      </c>
      <c r="B2069" s="4" t="s">
        <v>410</v>
      </c>
      <c r="C2069" t="s">
        <v>284</v>
      </c>
      <c r="D2069" t="s">
        <v>240</v>
      </c>
      <c r="E2069" t="s">
        <v>751</v>
      </c>
      <c r="F2069" s="4">
        <v>276</v>
      </c>
      <c r="G2069">
        <v>29</v>
      </c>
      <c r="H2069">
        <v>3.2068965517241401</v>
      </c>
      <c r="I2069">
        <v>274</v>
      </c>
      <c r="J2069">
        <v>1.9708029197080299</v>
      </c>
      <c r="K2069">
        <v>4</v>
      </c>
      <c r="L2069">
        <v>1.4598540145985399E-2</v>
      </c>
      <c r="M2069">
        <v>56</v>
      </c>
      <c r="N2069">
        <v>894.47940074906398</v>
      </c>
      <c r="O2069">
        <v>0.202898550724638</v>
      </c>
      <c r="P2069">
        <v>238</v>
      </c>
      <c r="Q2069">
        <v>35.424369747899199</v>
      </c>
      <c r="R2069">
        <v>71</v>
      </c>
      <c r="S2069">
        <v>42.253521126760603</v>
      </c>
      <c r="T2069">
        <v>79</v>
      </c>
      <c r="U2069">
        <v>134.35443037974699</v>
      </c>
      <c r="V2069">
        <v>70</v>
      </c>
      <c r="W2069">
        <v>4.8714285714285701</v>
      </c>
      <c r="X2069">
        <v>186</v>
      </c>
      <c r="Y2069">
        <v>147.360215053763</v>
      </c>
      <c r="Z2069">
        <v>76</v>
      </c>
      <c r="AA2069">
        <v>504.47368421052602</v>
      </c>
      <c r="AB2069">
        <v>193</v>
      </c>
      <c r="AC2069">
        <v>190.95336787564801</v>
      </c>
      <c r="AD2069">
        <v>0.69927536231884102</v>
      </c>
      <c r="AE2069">
        <v>28</v>
      </c>
      <c r="AF2069">
        <v>97.821428571428598</v>
      </c>
      <c r="AG2069">
        <v>0.14432989690721601</v>
      </c>
      <c r="AH2069" s="4">
        <v>48</v>
      </c>
      <c r="AI2069">
        <v>0.63157894736842102</v>
      </c>
      <c r="AJ2069" s="4">
        <v>21</v>
      </c>
      <c r="AK2069">
        <v>0.27631578947368401</v>
      </c>
      <c r="AL2069" s="4">
        <v>83</v>
      </c>
      <c r="AM2069">
        <v>0.43005181347150301</v>
      </c>
      <c r="AN2069" s="4">
        <v>22</v>
      </c>
      <c r="AO2069">
        <v>0.113989637305699</v>
      </c>
      <c r="AP2069" s="4">
        <v>1</v>
      </c>
      <c r="AQ2069">
        <v>3.6231884057971002E-3</v>
      </c>
      <c r="AR2069" s="4">
        <v>0</v>
      </c>
      <c r="AS2069">
        <v>0</v>
      </c>
      <c r="AT2069" s="4">
        <v>0</v>
      </c>
      <c r="AU2069" s="4">
        <v>0</v>
      </c>
      <c r="AV2069" s="4">
        <v>3</v>
      </c>
      <c r="AW2069">
        <v>1.97142857142857</v>
      </c>
      <c r="AX2069" s="4">
        <f t="shared" si="32"/>
        <v>140.00000000000011</v>
      </c>
      <c r="AY2069" s="4">
        <v>78</v>
      </c>
      <c r="AZ2069" s="4">
        <v>9.8974358974358996</v>
      </c>
    </row>
    <row r="2070" spans="1:52" x14ac:dyDescent="0.25">
      <c r="A2070" s="4">
        <v>2017</v>
      </c>
      <c r="B2070" s="4" t="s">
        <v>410</v>
      </c>
      <c r="C2070" t="s">
        <v>284</v>
      </c>
      <c r="D2070" t="s">
        <v>231</v>
      </c>
      <c r="E2070" t="s">
        <v>742</v>
      </c>
      <c r="F2070" s="4">
        <v>264</v>
      </c>
      <c r="G2070">
        <v>43</v>
      </c>
      <c r="H2070">
        <v>3.2790697674418601</v>
      </c>
      <c r="I2070">
        <v>261</v>
      </c>
      <c r="J2070">
        <v>3.0421455938697299</v>
      </c>
      <c r="K2070">
        <v>8</v>
      </c>
      <c r="L2070">
        <v>3.0651340996168602E-2</v>
      </c>
      <c r="M2070">
        <v>28</v>
      </c>
      <c r="N2070">
        <v>149.01587301587301</v>
      </c>
      <c r="O2070">
        <v>0.10606060606060599</v>
      </c>
      <c r="P2070">
        <v>248</v>
      </c>
      <c r="Q2070">
        <v>43.947580645161302</v>
      </c>
      <c r="R2070">
        <v>80</v>
      </c>
      <c r="S2070">
        <v>51.487499999999997</v>
      </c>
      <c r="T2070">
        <v>100</v>
      </c>
      <c r="U2070">
        <v>167.23</v>
      </c>
      <c r="V2070">
        <v>95</v>
      </c>
      <c r="W2070">
        <v>6.92631578947368</v>
      </c>
      <c r="X2070">
        <v>149</v>
      </c>
      <c r="Y2070">
        <v>149.30201342281899</v>
      </c>
      <c r="Z2070">
        <v>82</v>
      </c>
      <c r="AA2070">
        <v>557.42682926829298</v>
      </c>
      <c r="AB2070">
        <v>154</v>
      </c>
      <c r="AC2070">
        <v>193.09090909090901</v>
      </c>
      <c r="AD2070">
        <v>0.58333333333333304</v>
      </c>
      <c r="AE2070">
        <v>25</v>
      </c>
      <c r="AF2070">
        <v>135.76</v>
      </c>
      <c r="AG2070">
        <v>0.158227848101266</v>
      </c>
      <c r="AH2070" s="4">
        <v>63</v>
      </c>
      <c r="AI2070">
        <v>0.76829268292682895</v>
      </c>
      <c r="AJ2070" s="4">
        <v>24</v>
      </c>
      <c r="AK2070">
        <v>0.292682926829268</v>
      </c>
      <c r="AL2070" s="4">
        <v>58</v>
      </c>
      <c r="AM2070">
        <v>0.37662337662337703</v>
      </c>
      <c r="AN2070" s="4">
        <v>10</v>
      </c>
      <c r="AO2070">
        <v>6.4935064935064901E-2</v>
      </c>
      <c r="AP2070" s="4">
        <v>1</v>
      </c>
      <c r="AQ2070">
        <v>3.7878787878787902E-3</v>
      </c>
      <c r="AR2070" s="4">
        <v>1</v>
      </c>
      <c r="AS2070">
        <v>3.7878787878787902E-3</v>
      </c>
      <c r="AT2070" s="4">
        <v>0</v>
      </c>
      <c r="AU2070" s="4">
        <v>0</v>
      </c>
      <c r="AV2070" s="4">
        <v>1</v>
      </c>
      <c r="AW2070">
        <v>1.73684210526316</v>
      </c>
      <c r="AX2070" s="4">
        <f t="shared" si="32"/>
        <v>151.99999999999983</v>
      </c>
      <c r="AY2070" s="4">
        <v>89</v>
      </c>
      <c r="AZ2070" s="4">
        <v>6.9101123595505598</v>
      </c>
    </row>
    <row r="2071" spans="1:52" x14ac:dyDescent="0.25">
      <c r="A2071" s="4">
        <v>2017</v>
      </c>
      <c r="B2071" s="4" t="s">
        <v>410</v>
      </c>
      <c r="C2071" t="s">
        <v>284</v>
      </c>
      <c r="D2071" t="s">
        <v>229</v>
      </c>
      <c r="E2071" t="s">
        <v>740</v>
      </c>
      <c r="F2071" s="4">
        <v>51</v>
      </c>
      <c r="G2071">
        <v>1</v>
      </c>
      <c r="H2071">
        <v>4</v>
      </c>
      <c r="I2071">
        <v>50</v>
      </c>
      <c r="J2071">
        <v>3.32</v>
      </c>
      <c r="K2071">
        <v>0</v>
      </c>
      <c r="L2071">
        <v>0</v>
      </c>
      <c r="M2071">
        <v>16</v>
      </c>
      <c r="N2071">
        <v>662.67441860465101</v>
      </c>
      <c r="O2071">
        <v>0.31372549019607798</v>
      </c>
      <c r="P2071">
        <v>13</v>
      </c>
      <c r="Q2071">
        <v>210.07692307692301</v>
      </c>
      <c r="R2071">
        <v>16</v>
      </c>
      <c r="S2071">
        <v>71.5625</v>
      </c>
      <c r="T2071">
        <v>11</v>
      </c>
      <c r="U2071">
        <v>182.90909090909099</v>
      </c>
      <c r="V2071">
        <v>10</v>
      </c>
      <c r="W2071">
        <v>4.8</v>
      </c>
      <c r="X2071">
        <v>33</v>
      </c>
      <c r="Y2071">
        <v>153.51515151515201</v>
      </c>
      <c r="Z2071">
        <v>11</v>
      </c>
      <c r="AA2071">
        <v>372.36363636363598</v>
      </c>
      <c r="AB2071">
        <v>38</v>
      </c>
      <c r="AC2071">
        <v>190.76315789473699</v>
      </c>
      <c r="AD2071">
        <v>0.74509803921568596</v>
      </c>
      <c r="AE2071">
        <v>13</v>
      </c>
      <c r="AF2071">
        <v>115.846153846154</v>
      </c>
      <c r="AG2071">
        <v>0.34210526315789502</v>
      </c>
      <c r="AH2071" s="4">
        <v>8</v>
      </c>
      <c r="AI2071">
        <v>0.72727272727272696</v>
      </c>
      <c r="AJ2071" s="4">
        <v>3</v>
      </c>
      <c r="AK2071">
        <v>0.27272727272727298</v>
      </c>
      <c r="AL2071" s="4">
        <v>14</v>
      </c>
      <c r="AM2071">
        <v>0.36842105263157898</v>
      </c>
      <c r="AN2071" s="4">
        <v>3</v>
      </c>
      <c r="AO2071">
        <v>7.8947368421052599E-2</v>
      </c>
      <c r="AP2071" s="4">
        <v>0</v>
      </c>
      <c r="AQ2071">
        <v>0</v>
      </c>
      <c r="AR2071" s="4">
        <v>0</v>
      </c>
      <c r="AS2071">
        <v>0</v>
      </c>
      <c r="AT2071" s="4">
        <v>0</v>
      </c>
      <c r="AU2071" s="4">
        <v>0</v>
      </c>
      <c r="AV2071" s="4">
        <v>1</v>
      </c>
      <c r="AW2071">
        <v>1.6451612903225801</v>
      </c>
      <c r="AX2071" s="4">
        <f t="shared" si="32"/>
        <v>31.000000000000011</v>
      </c>
      <c r="AY2071" s="4">
        <v>9</v>
      </c>
      <c r="AZ2071" s="4">
        <v>3.2222222222222201</v>
      </c>
    </row>
    <row r="2072" spans="1:52" x14ac:dyDescent="0.25">
      <c r="A2072" s="4">
        <v>2017</v>
      </c>
      <c r="B2072" s="4" t="s">
        <v>410</v>
      </c>
      <c r="C2072" t="s">
        <v>284</v>
      </c>
      <c r="D2072" t="s">
        <v>221</v>
      </c>
      <c r="E2072" t="s">
        <v>732</v>
      </c>
      <c r="F2072" s="4">
        <v>76</v>
      </c>
      <c r="G2072">
        <v>6</v>
      </c>
      <c r="H2072">
        <v>16</v>
      </c>
      <c r="I2072">
        <v>76</v>
      </c>
      <c r="J2072">
        <v>6.1184210526315796</v>
      </c>
      <c r="K2072">
        <v>0</v>
      </c>
      <c r="L2072">
        <v>0</v>
      </c>
      <c r="M2072">
        <v>30</v>
      </c>
      <c r="N2072">
        <v>3042.6184210526299</v>
      </c>
      <c r="O2072">
        <v>0.394736842105263</v>
      </c>
      <c r="P2072">
        <v>32</v>
      </c>
      <c r="Q2072">
        <v>225.25</v>
      </c>
      <c r="R2072">
        <v>27</v>
      </c>
      <c r="S2072">
        <v>60.259259259259302</v>
      </c>
      <c r="T2072">
        <v>19</v>
      </c>
      <c r="U2072">
        <v>195.42105263157899</v>
      </c>
      <c r="V2072">
        <v>17</v>
      </c>
      <c r="W2072">
        <v>4.8823529411764701</v>
      </c>
      <c r="X2072">
        <v>51</v>
      </c>
      <c r="Y2072">
        <v>142.03921568627501</v>
      </c>
      <c r="Z2072">
        <v>12</v>
      </c>
      <c r="AA2072">
        <v>560.16666666666697</v>
      </c>
      <c r="AB2072">
        <v>57</v>
      </c>
      <c r="AC2072">
        <v>175.333333333333</v>
      </c>
      <c r="AD2072">
        <v>0.75</v>
      </c>
      <c r="AE2072">
        <v>24</v>
      </c>
      <c r="AF2072">
        <v>90.7916666666667</v>
      </c>
      <c r="AG2072">
        <v>0.42105263157894701</v>
      </c>
      <c r="AH2072" s="4">
        <v>16</v>
      </c>
      <c r="AI2072">
        <v>1.3333333333333299</v>
      </c>
      <c r="AJ2072" s="4">
        <v>4</v>
      </c>
      <c r="AK2072">
        <v>0.33333333333333298</v>
      </c>
      <c r="AL2072" s="4">
        <v>17</v>
      </c>
      <c r="AM2072">
        <v>0.29824561403508798</v>
      </c>
      <c r="AN2072" s="4">
        <v>5</v>
      </c>
      <c r="AO2072">
        <v>8.7719298245614002E-2</v>
      </c>
      <c r="AP2072" s="4">
        <v>0</v>
      </c>
      <c r="AQ2072">
        <v>0</v>
      </c>
      <c r="AR2072" s="4">
        <v>0</v>
      </c>
      <c r="AS2072">
        <v>0</v>
      </c>
      <c r="AT2072" s="4">
        <v>0</v>
      </c>
      <c r="AU2072" s="4">
        <v>0</v>
      </c>
      <c r="AV2072" s="4">
        <v>3</v>
      </c>
      <c r="AW2072">
        <v>1.4074074074074101</v>
      </c>
      <c r="AX2072" s="4">
        <f t="shared" si="32"/>
        <v>53.999999999999893</v>
      </c>
      <c r="AY2072" s="4">
        <v>19</v>
      </c>
      <c r="AZ2072" s="4">
        <v>14.105263157894701</v>
      </c>
    </row>
    <row r="2073" spans="1:52" x14ac:dyDescent="0.25">
      <c r="A2073" s="4">
        <v>2017</v>
      </c>
      <c r="B2073" s="4" t="s">
        <v>410</v>
      </c>
      <c r="C2073" t="s">
        <v>284</v>
      </c>
      <c r="D2073" t="s">
        <v>225</v>
      </c>
      <c r="E2073" t="s">
        <v>736</v>
      </c>
      <c r="F2073" s="4">
        <v>34</v>
      </c>
      <c r="G2073">
        <v>3</v>
      </c>
      <c r="H2073">
        <v>3.3333333333333299</v>
      </c>
      <c r="I2073">
        <v>34</v>
      </c>
      <c r="J2073">
        <v>4.4705882352941204</v>
      </c>
      <c r="K2073">
        <v>0</v>
      </c>
      <c r="L2073">
        <v>0</v>
      </c>
      <c r="M2073">
        <v>8</v>
      </c>
      <c r="N2073">
        <v>1441.6060606060601</v>
      </c>
      <c r="O2073">
        <v>0.23529411764705899</v>
      </c>
      <c r="P2073">
        <v>6</v>
      </c>
      <c r="Q2073">
        <v>114.666666666667</v>
      </c>
      <c r="R2073">
        <v>11</v>
      </c>
      <c r="S2073">
        <v>32.272727272727302</v>
      </c>
      <c r="T2073">
        <v>0</v>
      </c>
      <c r="U2073">
        <v>0</v>
      </c>
      <c r="V2073">
        <v>0</v>
      </c>
      <c r="W2073">
        <v>0</v>
      </c>
      <c r="X2073">
        <v>29</v>
      </c>
      <c r="Y2073">
        <v>77.2068965517241</v>
      </c>
      <c r="Z2073">
        <v>2</v>
      </c>
      <c r="AA2073">
        <v>820.5</v>
      </c>
      <c r="AB2073">
        <v>31</v>
      </c>
      <c r="AC2073">
        <v>102.58064516128999</v>
      </c>
      <c r="AD2073">
        <v>0.91176470588235303</v>
      </c>
      <c r="AE2073">
        <v>16</v>
      </c>
      <c r="AF2073">
        <v>46.5</v>
      </c>
      <c r="AG2073">
        <v>0.51612903225806495</v>
      </c>
      <c r="AH2073" s="4">
        <v>2</v>
      </c>
      <c r="AI2073">
        <v>1</v>
      </c>
      <c r="AJ2073" s="4">
        <v>2</v>
      </c>
      <c r="AK2073">
        <v>1</v>
      </c>
      <c r="AL2073" s="4">
        <v>9</v>
      </c>
      <c r="AM2073">
        <v>0.29032258064516098</v>
      </c>
      <c r="AN2073" s="4">
        <v>0</v>
      </c>
      <c r="AO2073">
        <v>0</v>
      </c>
      <c r="AP2073" s="4">
        <v>0</v>
      </c>
      <c r="AQ2073">
        <v>0</v>
      </c>
      <c r="AR2073" s="4">
        <v>0</v>
      </c>
      <c r="AS2073">
        <v>0</v>
      </c>
      <c r="AT2073" s="4">
        <v>0</v>
      </c>
      <c r="AU2073" s="4">
        <v>0</v>
      </c>
      <c r="AV2073" s="4">
        <v>1</v>
      </c>
      <c r="AW2073">
        <v>1.5454545454545501</v>
      </c>
      <c r="AX2073" s="4">
        <f t="shared" si="32"/>
        <v>21.999999999999932</v>
      </c>
      <c r="AY2073" s="4">
        <v>0</v>
      </c>
      <c r="AZ2073" s="4">
        <v>0</v>
      </c>
    </row>
    <row r="2074" spans="1:52" x14ac:dyDescent="0.25">
      <c r="A2074" s="4">
        <v>2017</v>
      </c>
      <c r="B2074" s="4" t="s">
        <v>410</v>
      </c>
      <c r="C2074" t="s">
        <v>284</v>
      </c>
      <c r="D2074" t="s">
        <v>412</v>
      </c>
      <c r="E2074" t="s">
        <v>908</v>
      </c>
      <c r="F2074" s="4">
        <v>8</v>
      </c>
      <c r="G2074">
        <v>1</v>
      </c>
      <c r="H2074">
        <v>5</v>
      </c>
      <c r="I2074">
        <v>8</v>
      </c>
      <c r="J2074">
        <v>4.875</v>
      </c>
      <c r="K2074">
        <v>0</v>
      </c>
      <c r="L2074">
        <v>0</v>
      </c>
      <c r="M2074">
        <v>3</v>
      </c>
      <c r="N2074">
        <v>540.66666666666697</v>
      </c>
      <c r="O2074">
        <v>0.375</v>
      </c>
      <c r="P2074">
        <v>3</v>
      </c>
      <c r="Q2074">
        <v>159.333333333333</v>
      </c>
      <c r="R2074">
        <v>0</v>
      </c>
      <c r="S2074">
        <v>0</v>
      </c>
      <c r="T2074">
        <v>2</v>
      </c>
      <c r="U2074">
        <v>228.5</v>
      </c>
      <c r="V2074">
        <v>2</v>
      </c>
      <c r="W2074">
        <v>33</v>
      </c>
      <c r="X2074">
        <v>5</v>
      </c>
      <c r="Y2074">
        <v>256.2</v>
      </c>
      <c r="Z2074">
        <v>2</v>
      </c>
      <c r="AA2074">
        <v>1266.5</v>
      </c>
      <c r="AB2074">
        <v>6</v>
      </c>
      <c r="AC2074">
        <v>230.666666666667</v>
      </c>
      <c r="AD2074">
        <v>0.75</v>
      </c>
      <c r="AE2074">
        <v>2</v>
      </c>
      <c r="AF2074">
        <v>190.5</v>
      </c>
      <c r="AG2074">
        <v>0.33333333333333298</v>
      </c>
      <c r="AH2074" s="4">
        <v>1</v>
      </c>
      <c r="AI2074">
        <v>0.5</v>
      </c>
      <c r="AJ2074" s="4">
        <v>0</v>
      </c>
      <c r="AK2074">
        <v>0</v>
      </c>
      <c r="AL2074" s="4">
        <v>0</v>
      </c>
      <c r="AM2074">
        <v>0</v>
      </c>
      <c r="AN2074" s="4">
        <v>1</v>
      </c>
      <c r="AO2074">
        <v>0.16666666666666699</v>
      </c>
      <c r="AP2074" s="4">
        <v>0</v>
      </c>
      <c r="AQ2074">
        <v>0</v>
      </c>
      <c r="AR2074" s="4">
        <v>0</v>
      </c>
      <c r="AS2074">
        <v>0</v>
      </c>
      <c r="AT2074" s="4">
        <v>0</v>
      </c>
      <c r="AU2074" s="4">
        <v>0</v>
      </c>
      <c r="AV2074" s="4">
        <v>2</v>
      </c>
      <c r="AW2074">
        <v>1.3333333333333299</v>
      </c>
      <c r="AX2074" s="4">
        <f t="shared" si="32"/>
        <v>6.0000000000000151</v>
      </c>
      <c r="AY2074" s="4">
        <v>0</v>
      </c>
      <c r="AZ2074" s="4">
        <v>0</v>
      </c>
    </row>
    <row r="2075" spans="1:52" x14ac:dyDescent="0.25">
      <c r="A2075" s="4">
        <v>2017</v>
      </c>
      <c r="B2075" s="4" t="s">
        <v>410</v>
      </c>
      <c r="C2075" t="s">
        <v>284</v>
      </c>
      <c r="D2075" t="s">
        <v>285</v>
      </c>
      <c r="E2075" t="s">
        <v>791</v>
      </c>
      <c r="F2075" s="4">
        <v>530</v>
      </c>
      <c r="G2075">
        <v>175</v>
      </c>
      <c r="H2075">
        <v>1.1028571428571401</v>
      </c>
      <c r="I2075">
        <v>528</v>
      </c>
      <c r="J2075">
        <v>5.1969696969696999</v>
      </c>
      <c r="K2075">
        <v>16</v>
      </c>
      <c r="L2075">
        <v>3.03030303030303E-2</v>
      </c>
      <c r="M2075">
        <v>8</v>
      </c>
      <c r="N2075">
        <v>28.959847036328899</v>
      </c>
      <c r="O2075">
        <v>1.5094339622641499E-2</v>
      </c>
      <c r="P2075">
        <v>344</v>
      </c>
      <c r="Q2075">
        <v>23.3401162790698</v>
      </c>
      <c r="R2075">
        <v>112</v>
      </c>
      <c r="S2075">
        <v>27.339285714285701</v>
      </c>
      <c r="T2075">
        <v>9</v>
      </c>
      <c r="U2075">
        <v>128.555555555556</v>
      </c>
      <c r="V2075">
        <v>9</v>
      </c>
      <c r="W2075">
        <v>2.6666666666666701</v>
      </c>
      <c r="X2075">
        <v>513</v>
      </c>
      <c r="Y2075">
        <v>65.6764132553606</v>
      </c>
      <c r="Z2075">
        <v>6</v>
      </c>
      <c r="AA2075">
        <v>738</v>
      </c>
      <c r="AB2075">
        <v>519</v>
      </c>
      <c r="AC2075">
        <v>84.090558766859303</v>
      </c>
      <c r="AD2075">
        <v>0.97924528301886804</v>
      </c>
      <c r="AE2075">
        <v>364</v>
      </c>
      <c r="AF2075">
        <v>64.549450549450597</v>
      </c>
      <c r="AG2075">
        <v>0.7</v>
      </c>
      <c r="AH2075" s="4">
        <v>6</v>
      </c>
      <c r="AI2075">
        <v>1</v>
      </c>
      <c r="AJ2075" s="4">
        <v>1</v>
      </c>
      <c r="AK2075">
        <v>0.16666666666666699</v>
      </c>
      <c r="AL2075" s="4">
        <v>73</v>
      </c>
      <c r="AM2075">
        <v>0.140655105973025</v>
      </c>
      <c r="AN2075" s="4">
        <v>27</v>
      </c>
      <c r="AO2075">
        <v>5.2023121387283197E-2</v>
      </c>
      <c r="AP2075" s="4">
        <v>4</v>
      </c>
      <c r="AQ2075">
        <v>7.5471698113207496E-3</v>
      </c>
      <c r="AR2075" s="4">
        <v>2</v>
      </c>
      <c r="AS2075">
        <v>3.77358490566038E-3</v>
      </c>
      <c r="AT2075" s="4">
        <v>1</v>
      </c>
      <c r="AU2075" s="4">
        <v>0</v>
      </c>
      <c r="AV2075" s="4">
        <v>2</v>
      </c>
      <c r="AW2075">
        <v>2.8138297872340399</v>
      </c>
      <c r="AX2075" s="4">
        <f t="shared" si="32"/>
        <v>188.35538752362967</v>
      </c>
      <c r="AY2075" s="4">
        <v>7</v>
      </c>
      <c r="AZ2075" s="4">
        <v>3.8571428571428599</v>
      </c>
    </row>
    <row r="2076" spans="1:52" x14ac:dyDescent="0.25">
      <c r="A2076" s="4">
        <v>2017</v>
      </c>
      <c r="B2076" s="4" t="s">
        <v>410</v>
      </c>
      <c r="C2076" t="s">
        <v>284</v>
      </c>
      <c r="D2076" t="s">
        <v>203</v>
      </c>
      <c r="E2076" t="s">
        <v>715</v>
      </c>
      <c r="F2076" s="4">
        <v>22</v>
      </c>
      <c r="G2076">
        <v>2</v>
      </c>
      <c r="H2076">
        <v>9</v>
      </c>
      <c r="I2076">
        <v>22</v>
      </c>
      <c r="J2076">
        <v>3.3181818181818201</v>
      </c>
      <c r="K2076">
        <v>0</v>
      </c>
      <c r="L2076">
        <v>0</v>
      </c>
      <c r="M2076">
        <v>6</v>
      </c>
      <c r="N2076">
        <v>1229</v>
      </c>
      <c r="O2076">
        <v>0.27272727272727298</v>
      </c>
      <c r="P2076">
        <v>20</v>
      </c>
      <c r="Q2076">
        <v>45.7</v>
      </c>
      <c r="R2076">
        <v>10</v>
      </c>
      <c r="S2076">
        <v>50.8</v>
      </c>
      <c r="T2076">
        <v>6</v>
      </c>
      <c r="U2076">
        <v>133.5</v>
      </c>
      <c r="V2076">
        <v>6</v>
      </c>
      <c r="W2076">
        <v>7</v>
      </c>
      <c r="X2076">
        <v>15</v>
      </c>
      <c r="Y2076">
        <v>101.73333333333299</v>
      </c>
      <c r="Z2076">
        <v>7</v>
      </c>
      <c r="AA2076">
        <v>261.42857142857099</v>
      </c>
      <c r="AB2076">
        <v>15</v>
      </c>
      <c r="AC2076">
        <v>175.6</v>
      </c>
      <c r="AD2076">
        <v>0.68181818181818199</v>
      </c>
      <c r="AE2076">
        <v>2</v>
      </c>
      <c r="AF2076">
        <v>90</v>
      </c>
      <c r="AG2076">
        <v>0.133333333333333</v>
      </c>
      <c r="AH2076" s="4">
        <v>3</v>
      </c>
      <c r="AI2076">
        <v>0.42857142857142899</v>
      </c>
      <c r="AJ2076" s="4">
        <v>3</v>
      </c>
      <c r="AK2076">
        <v>0.42857142857142899</v>
      </c>
      <c r="AL2076" s="4">
        <v>4</v>
      </c>
      <c r="AM2076">
        <v>0.266666666666667</v>
      </c>
      <c r="AN2076" s="4">
        <v>1</v>
      </c>
      <c r="AO2076">
        <v>6.6666666666666693E-2</v>
      </c>
      <c r="AP2076" s="4">
        <v>0</v>
      </c>
      <c r="AQ2076">
        <v>0</v>
      </c>
      <c r="AR2076" s="4">
        <v>0</v>
      </c>
      <c r="AS2076">
        <v>0</v>
      </c>
      <c r="AT2076" s="4">
        <v>0</v>
      </c>
      <c r="AU2076" s="4">
        <v>0</v>
      </c>
      <c r="AV2076" s="4">
        <v>0</v>
      </c>
      <c r="AW2076">
        <v>2.2000000000000002</v>
      </c>
      <c r="AX2076" s="4">
        <f t="shared" si="32"/>
        <v>10</v>
      </c>
      <c r="AY2076" s="4">
        <v>6</v>
      </c>
      <c r="AZ2076" s="4">
        <v>17.5</v>
      </c>
    </row>
    <row r="2077" spans="1:52" x14ac:dyDescent="0.25">
      <c r="A2077" s="4">
        <v>2017</v>
      </c>
      <c r="B2077" s="4" t="s">
        <v>410</v>
      </c>
      <c r="C2077" t="s">
        <v>284</v>
      </c>
      <c r="D2077" t="s">
        <v>204</v>
      </c>
      <c r="E2077" t="s">
        <v>716</v>
      </c>
      <c r="F2077" s="4">
        <v>32</v>
      </c>
      <c r="G2077">
        <v>1</v>
      </c>
      <c r="H2077">
        <v>0</v>
      </c>
      <c r="I2077">
        <v>32</v>
      </c>
      <c r="J2077">
        <v>4.8125</v>
      </c>
      <c r="K2077">
        <v>0</v>
      </c>
      <c r="L2077">
        <v>0</v>
      </c>
      <c r="M2077">
        <v>16</v>
      </c>
      <c r="N2077">
        <v>1030.8571428571399</v>
      </c>
      <c r="O2077">
        <v>0.5</v>
      </c>
      <c r="P2077">
        <v>4</v>
      </c>
      <c r="Q2077">
        <v>409.5</v>
      </c>
      <c r="R2077">
        <v>14</v>
      </c>
      <c r="S2077">
        <v>16.428571428571399</v>
      </c>
      <c r="T2077">
        <v>5</v>
      </c>
      <c r="U2077">
        <v>211.2</v>
      </c>
      <c r="V2077">
        <v>4</v>
      </c>
      <c r="W2077">
        <v>17</v>
      </c>
      <c r="X2077">
        <v>26</v>
      </c>
      <c r="Y2077">
        <v>124.80769230769199</v>
      </c>
      <c r="Z2077">
        <v>4</v>
      </c>
      <c r="AA2077">
        <v>833.5</v>
      </c>
      <c r="AB2077">
        <v>27</v>
      </c>
      <c r="AC2077">
        <v>156.29629629629599</v>
      </c>
      <c r="AD2077">
        <v>0.84375</v>
      </c>
      <c r="AE2077">
        <v>11</v>
      </c>
      <c r="AF2077">
        <v>112.454545454545</v>
      </c>
      <c r="AG2077">
        <v>0.407407407407407</v>
      </c>
      <c r="AH2077" s="4">
        <v>2</v>
      </c>
      <c r="AI2077">
        <v>0.5</v>
      </c>
      <c r="AJ2077" s="4">
        <v>0</v>
      </c>
      <c r="AK2077">
        <v>0</v>
      </c>
      <c r="AL2077" s="4">
        <v>10</v>
      </c>
      <c r="AM2077">
        <v>0.37037037037037002</v>
      </c>
      <c r="AN2077" s="4">
        <v>2</v>
      </c>
      <c r="AO2077">
        <v>7.4074074074074098E-2</v>
      </c>
      <c r="AP2077" s="4">
        <v>1</v>
      </c>
      <c r="AQ2077">
        <v>3.125E-2</v>
      </c>
      <c r="AR2077" s="4">
        <v>0</v>
      </c>
      <c r="AS2077">
        <v>0</v>
      </c>
      <c r="AT2077" s="4">
        <v>0</v>
      </c>
      <c r="AU2077" s="4">
        <v>0</v>
      </c>
      <c r="AV2077" s="4">
        <v>1</v>
      </c>
      <c r="AW2077">
        <v>1.7777777777777799</v>
      </c>
      <c r="AX2077" s="4">
        <f t="shared" si="32"/>
        <v>17.999999999999979</v>
      </c>
      <c r="AY2077" s="4">
        <v>5</v>
      </c>
      <c r="AZ2077" s="4">
        <v>1</v>
      </c>
    </row>
    <row r="2078" spans="1:52" x14ac:dyDescent="0.25">
      <c r="A2078" s="4">
        <v>2017</v>
      </c>
      <c r="B2078" s="4" t="s">
        <v>410</v>
      </c>
      <c r="C2078" t="s">
        <v>284</v>
      </c>
      <c r="D2078" t="s">
        <v>287</v>
      </c>
      <c r="E2078" t="s">
        <v>793</v>
      </c>
      <c r="F2078" s="4">
        <v>224</v>
      </c>
      <c r="G2078">
        <v>141</v>
      </c>
      <c r="H2078">
        <v>2.2411347517730502</v>
      </c>
      <c r="I2078">
        <v>224</v>
      </c>
      <c r="J2078">
        <v>5.90625</v>
      </c>
      <c r="K2078">
        <v>38</v>
      </c>
      <c r="L2078">
        <v>0.16964285714285701</v>
      </c>
      <c r="M2078">
        <v>5</v>
      </c>
      <c r="N2078">
        <v>238.68918918918899</v>
      </c>
      <c r="O2078">
        <v>2.23214285714286E-2</v>
      </c>
      <c r="P2078">
        <v>128</v>
      </c>
      <c r="Q2078">
        <v>34.7578125</v>
      </c>
      <c r="R2078">
        <v>43</v>
      </c>
      <c r="S2078">
        <v>39.837209302325597</v>
      </c>
      <c r="T2078">
        <v>4</v>
      </c>
      <c r="U2078">
        <v>160.5</v>
      </c>
      <c r="V2078">
        <v>4</v>
      </c>
      <c r="W2078">
        <v>8.75</v>
      </c>
      <c r="X2078">
        <v>213</v>
      </c>
      <c r="Y2078">
        <v>58.464788732394403</v>
      </c>
      <c r="Z2078">
        <v>3</v>
      </c>
      <c r="AA2078">
        <v>624.33333333333303</v>
      </c>
      <c r="AB2078">
        <v>220</v>
      </c>
      <c r="AC2078">
        <v>77.709090909090904</v>
      </c>
      <c r="AD2078">
        <v>0.98214285714285698</v>
      </c>
      <c r="AE2078">
        <v>180</v>
      </c>
      <c r="AF2078">
        <v>66.127777777777794</v>
      </c>
      <c r="AG2078">
        <v>0.81818181818181801</v>
      </c>
      <c r="AH2078" s="4">
        <v>2</v>
      </c>
      <c r="AI2078">
        <v>0.66666666666666696</v>
      </c>
      <c r="AJ2078" s="4">
        <v>2</v>
      </c>
      <c r="AK2078">
        <v>0.66666666666666696</v>
      </c>
      <c r="AL2078" s="4">
        <v>9</v>
      </c>
      <c r="AM2078">
        <v>4.0909090909090902E-2</v>
      </c>
      <c r="AN2078" s="4">
        <v>7</v>
      </c>
      <c r="AO2078">
        <v>3.1818181818181801E-2</v>
      </c>
      <c r="AP2078" s="4">
        <v>0</v>
      </c>
      <c r="AQ2078">
        <v>0</v>
      </c>
      <c r="AR2078" s="4">
        <v>0</v>
      </c>
      <c r="AS2078">
        <v>0</v>
      </c>
      <c r="AT2078" s="4">
        <v>0</v>
      </c>
      <c r="AU2078" s="4">
        <v>0</v>
      </c>
      <c r="AV2078" s="4">
        <v>0</v>
      </c>
      <c r="AW2078">
        <v>2.9866666666666699</v>
      </c>
      <c r="AX2078" s="4">
        <f t="shared" si="32"/>
        <v>74.999999999999915</v>
      </c>
      <c r="AY2078" s="4">
        <v>4</v>
      </c>
      <c r="AZ2078" s="4">
        <v>5.5</v>
      </c>
    </row>
    <row r="2079" spans="1:52" x14ac:dyDescent="0.25">
      <c r="A2079" s="4">
        <v>2017</v>
      </c>
      <c r="B2079" s="4" t="s">
        <v>410</v>
      </c>
      <c r="C2079" t="s">
        <v>284</v>
      </c>
      <c r="D2079" t="s">
        <v>286</v>
      </c>
      <c r="E2079" t="s">
        <v>792</v>
      </c>
      <c r="F2079" s="4">
        <v>346</v>
      </c>
      <c r="G2079">
        <v>173</v>
      </c>
      <c r="H2079">
        <v>8.6184971098265901</v>
      </c>
      <c r="I2079">
        <v>333</v>
      </c>
      <c r="J2079">
        <v>13.951951951951999</v>
      </c>
      <c r="K2079">
        <v>18</v>
      </c>
      <c r="L2079">
        <v>5.4054054054054099E-2</v>
      </c>
      <c r="M2079">
        <v>244</v>
      </c>
      <c r="N2079">
        <v>4678.1464285714301</v>
      </c>
      <c r="O2079">
        <v>0.70520231213872797</v>
      </c>
      <c r="P2079">
        <v>201</v>
      </c>
      <c r="Q2079">
        <v>60.4875621890547</v>
      </c>
      <c r="R2079">
        <v>28</v>
      </c>
      <c r="S2079">
        <v>86.321428571428598</v>
      </c>
      <c r="T2079">
        <v>2</v>
      </c>
      <c r="U2079">
        <v>284.5</v>
      </c>
      <c r="V2079">
        <v>2</v>
      </c>
      <c r="W2079">
        <v>6</v>
      </c>
      <c r="X2079">
        <v>297</v>
      </c>
      <c r="Y2079">
        <v>101.626262626263</v>
      </c>
      <c r="Z2079">
        <v>3</v>
      </c>
      <c r="AA2079">
        <v>634</v>
      </c>
      <c r="AB2079">
        <v>331</v>
      </c>
      <c r="AC2079">
        <v>128.80060422960699</v>
      </c>
      <c r="AD2079">
        <v>0.95664739884393102</v>
      </c>
      <c r="AE2079">
        <v>216</v>
      </c>
      <c r="AF2079">
        <v>96.981481481481495</v>
      </c>
      <c r="AG2079">
        <v>0.65256797583081605</v>
      </c>
      <c r="AH2079" s="4">
        <v>1</v>
      </c>
      <c r="AI2079">
        <v>0.33333333333333298</v>
      </c>
      <c r="AJ2079" s="4">
        <v>0</v>
      </c>
      <c r="AK2079">
        <v>0</v>
      </c>
      <c r="AL2079" s="4">
        <v>43</v>
      </c>
      <c r="AM2079">
        <v>0.129909365558912</v>
      </c>
      <c r="AN2079" s="4">
        <v>22</v>
      </c>
      <c r="AO2079">
        <v>6.6465256797583097E-2</v>
      </c>
      <c r="AP2079" s="4">
        <v>4</v>
      </c>
      <c r="AQ2079">
        <v>1.15606936416185E-2</v>
      </c>
      <c r="AR2079" s="4">
        <v>0</v>
      </c>
      <c r="AS2079">
        <v>0</v>
      </c>
      <c r="AT2079" s="4">
        <v>12</v>
      </c>
      <c r="AU2079" s="4">
        <v>0</v>
      </c>
      <c r="AV2079" s="4">
        <v>2</v>
      </c>
      <c r="AW2079">
        <v>2.6720000000000002</v>
      </c>
      <c r="AX2079" s="4">
        <f t="shared" si="32"/>
        <v>129.49101796407186</v>
      </c>
      <c r="AY2079" s="4">
        <v>2</v>
      </c>
      <c r="AZ2079" s="4">
        <v>0</v>
      </c>
    </row>
    <row r="2080" spans="1:52" x14ac:dyDescent="0.25">
      <c r="A2080" s="4">
        <v>2017</v>
      </c>
      <c r="B2080" s="4" t="s">
        <v>410</v>
      </c>
      <c r="C2080" t="s">
        <v>284</v>
      </c>
      <c r="D2080" t="s">
        <v>288</v>
      </c>
      <c r="E2080" t="s">
        <v>794</v>
      </c>
      <c r="F2080" s="4">
        <v>168</v>
      </c>
      <c r="G2080">
        <v>9</v>
      </c>
      <c r="H2080">
        <v>4.4444444444444402</v>
      </c>
      <c r="I2080">
        <v>162</v>
      </c>
      <c r="J2080">
        <v>6.3086419753086398</v>
      </c>
      <c r="K2080">
        <v>2</v>
      </c>
      <c r="L2080">
        <v>1.2345679012345699E-2</v>
      </c>
      <c r="M2080">
        <v>25</v>
      </c>
      <c r="N2080">
        <v>887.22424242424199</v>
      </c>
      <c r="O2080">
        <v>0.148809523809524</v>
      </c>
      <c r="P2080">
        <v>44</v>
      </c>
      <c r="Q2080">
        <v>156</v>
      </c>
      <c r="R2080">
        <v>48</v>
      </c>
      <c r="S2080">
        <v>61.1458333333333</v>
      </c>
      <c r="T2080">
        <v>15</v>
      </c>
      <c r="U2080">
        <v>206.4</v>
      </c>
      <c r="V2080">
        <v>14</v>
      </c>
      <c r="W2080">
        <v>4.78571428571429</v>
      </c>
      <c r="X2080">
        <v>140</v>
      </c>
      <c r="Y2080">
        <v>140.51428571428599</v>
      </c>
      <c r="Z2080">
        <v>11</v>
      </c>
      <c r="AA2080">
        <v>727.81818181818198</v>
      </c>
      <c r="AB2080">
        <v>147</v>
      </c>
      <c r="AC2080">
        <v>166.98639455782299</v>
      </c>
      <c r="AD2080">
        <v>0.875</v>
      </c>
      <c r="AE2080">
        <v>47</v>
      </c>
      <c r="AF2080">
        <v>88.702127659574501</v>
      </c>
      <c r="AG2080">
        <v>0.319727891156463</v>
      </c>
      <c r="AH2080" s="4">
        <v>11</v>
      </c>
      <c r="AI2080">
        <v>1</v>
      </c>
      <c r="AJ2080" s="4">
        <v>6</v>
      </c>
      <c r="AK2080">
        <v>0.54545454545454497</v>
      </c>
      <c r="AL2080" s="4">
        <v>39</v>
      </c>
      <c r="AM2080">
        <v>0.26530612244898</v>
      </c>
      <c r="AN2080" s="4">
        <v>19</v>
      </c>
      <c r="AO2080">
        <v>0.129251700680272</v>
      </c>
      <c r="AP2080" s="4">
        <v>2</v>
      </c>
      <c r="AQ2080">
        <v>1.1904761904761901E-2</v>
      </c>
      <c r="AR2080" s="4">
        <v>0</v>
      </c>
      <c r="AS2080">
        <v>0</v>
      </c>
      <c r="AT2080" s="4">
        <v>6</v>
      </c>
      <c r="AU2080" s="4">
        <v>0</v>
      </c>
      <c r="AV2080" s="4">
        <v>14</v>
      </c>
      <c r="AW2080">
        <v>1.6039603960396001</v>
      </c>
      <c r="AX2080" s="4">
        <f t="shared" si="32"/>
        <v>104.74074074074099</v>
      </c>
      <c r="AY2080" s="4">
        <v>4</v>
      </c>
      <c r="AZ2080" s="4">
        <v>0.25</v>
      </c>
    </row>
    <row r="2081" spans="1:52" x14ac:dyDescent="0.25">
      <c r="A2081" s="4">
        <v>2017</v>
      </c>
      <c r="B2081" s="4" t="s">
        <v>410</v>
      </c>
      <c r="C2081" t="s">
        <v>284</v>
      </c>
      <c r="D2081" t="s">
        <v>224</v>
      </c>
      <c r="E2081" t="s">
        <v>735</v>
      </c>
      <c r="F2081" s="4">
        <v>103</v>
      </c>
      <c r="G2081">
        <v>27</v>
      </c>
      <c r="H2081">
        <v>2.2222222222222201</v>
      </c>
      <c r="I2081">
        <v>103</v>
      </c>
      <c r="J2081">
        <v>3.6699029126213598</v>
      </c>
      <c r="K2081">
        <v>0</v>
      </c>
      <c r="L2081">
        <v>0</v>
      </c>
      <c r="M2081">
        <v>55</v>
      </c>
      <c r="N2081">
        <v>1015.32183908046</v>
      </c>
      <c r="O2081">
        <v>0.53398058252427205</v>
      </c>
      <c r="P2081">
        <v>79</v>
      </c>
      <c r="Q2081">
        <v>37.139240506329102</v>
      </c>
      <c r="R2081">
        <v>19</v>
      </c>
      <c r="S2081">
        <v>32.368421052631597</v>
      </c>
      <c r="T2081">
        <v>30</v>
      </c>
      <c r="U2081">
        <v>154.03333333333299</v>
      </c>
      <c r="V2081">
        <v>23</v>
      </c>
      <c r="W2081">
        <v>24.347826086956498</v>
      </c>
      <c r="X2081">
        <v>70</v>
      </c>
      <c r="Y2081">
        <v>98.371428571428595</v>
      </c>
      <c r="Z2081">
        <v>28</v>
      </c>
      <c r="AA2081">
        <v>512.25</v>
      </c>
      <c r="AB2081">
        <v>70</v>
      </c>
      <c r="AC2081">
        <v>133.80000000000001</v>
      </c>
      <c r="AD2081">
        <v>0.67961165048543704</v>
      </c>
      <c r="AE2081">
        <v>26</v>
      </c>
      <c r="AF2081">
        <v>79.653846153846203</v>
      </c>
      <c r="AG2081">
        <v>0.36111111111111099</v>
      </c>
      <c r="AH2081" s="4">
        <v>24</v>
      </c>
      <c r="AI2081">
        <v>0.85714285714285698</v>
      </c>
      <c r="AJ2081" s="4">
        <v>5</v>
      </c>
      <c r="AK2081">
        <v>0.17857142857142899</v>
      </c>
      <c r="AL2081" s="4">
        <v>21</v>
      </c>
      <c r="AM2081">
        <v>0.3</v>
      </c>
      <c r="AN2081" s="4">
        <v>3</v>
      </c>
      <c r="AO2081">
        <v>4.2857142857142899E-2</v>
      </c>
      <c r="AP2081" s="4">
        <v>0</v>
      </c>
      <c r="AQ2081">
        <v>0</v>
      </c>
      <c r="AR2081" s="4">
        <v>0</v>
      </c>
      <c r="AS2081">
        <v>0</v>
      </c>
      <c r="AT2081" s="4">
        <v>0</v>
      </c>
      <c r="AU2081" s="4">
        <v>0</v>
      </c>
      <c r="AV2081" s="4">
        <v>0</v>
      </c>
      <c r="AW2081">
        <v>1.83928571428571</v>
      </c>
      <c r="AX2081" s="4">
        <f t="shared" si="32"/>
        <v>56.000000000000128</v>
      </c>
      <c r="AY2081" s="4">
        <v>30</v>
      </c>
      <c r="AZ2081" s="4">
        <v>10.0666666666667</v>
      </c>
    </row>
    <row r="2082" spans="1:52" x14ac:dyDescent="0.25">
      <c r="A2082" s="4">
        <v>2017</v>
      </c>
      <c r="B2082" s="4" t="s">
        <v>410</v>
      </c>
      <c r="C2082" t="s">
        <v>284</v>
      </c>
      <c r="D2082" t="s">
        <v>213</v>
      </c>
      <c r="E2082" t="s">
        <v>725</v>
      </c>
      <c r="F2082" s="4">
        <v>127</v>
      </c>
      <c r="G2082">
        <v>17</v>
      </c>
      <c r="H2082">
        <v>2.8823529411764701</v>
      </c>
      <c r="I2082">
        <v>126</v>
      </c>
      <c r="J2082">
        <v>3.1507936507936498</v>
      </c>
      <c r="K2082">
        <v>0</v>
      </c>
      <c r="L2082">
        <v>0</v>
      </c>
      <c r="M2082">
        <v>20</v>
      </c>
      <c r="N2082">
        <v>66.120689655172399</v>
      </c>
      <c r="O2082">
        <v>0.15748031496063</v>
      </c>
      <c r="P2082">
        <v>109</v>
      </c>
      <c r="Q2082">
        <v>42.055045871559599</v>
      </c>
      <c r="R2082">
        <v>34</v>
      </c>
      <c r="S2082">
        <v>55.470588235294102</v>
      </c>
      <c r="T2082">
        <v>46</v>
      </c>
      <c r="U2082">
        <v>128.23913043478299</v>
      </c>
      <c r="V2082">
        <v>39</v>
      </c>
      <c r="W2082">
        <v>8.8974358974358996</v>
      </c>
      <c r="X2082">
        <v>71</v>
      </c>
      <c r="Y2082">
        <v>129.338028169014</v>
      </c>
      <c r="Z2082">
        <v>36</v>
      </c>
      <c r="AA2082">
        <v>500.222222222222</v>
      </c>
      <c r="AB2082">
        <v>73</v>
      </c>
      <c r="AC2082">
        <v>181.90410958904101</v>
      </c>
      <c r="AD2082">
        <v>0.57480314960629897</v>
      </c>
      <c r="AE2082">
        <v>14</v>
      </c>
      <c r="AF2082">
        <v>98.142857142857096</v>
      </c>
      <c r="AG2082">
        <v>0.18918918918918901</v>
      </c>
      <c r="AH2082" s="4">
        <v>42</v>
      </c>
      <c r="AI2082">
        <v>1.1666666666666701</v>
      </c>
      <c r="AJ2082" s="4">
        <v>10</v>
      </c>
      <c r="AK2082">
        <v>0.27777777777777801</v>
      </c>
      <c r="AL2082" s="4">
        <v>28</v>
      </c>
      <c r="AM2082">
        <v>0.38356164383561597</v>
      </c>
      <c r="AN2082" s="4">
        <v>7</v>
      </c>
      <c r="AO2082">
        <v>9.5890410958904104E-2</v>
      </c>
      <c r="AP2082" s="4">
        <v>2</v>
      </c>
      <c r="AQ2082">
        <v>1.5748031496062999E-2</v>
      </c>
      <c r="AR2082" s="4">
        <v>0</v>
      </c>
      <c r="AS2082">
        <v>0</v>
      </c>
      <c r="AT2082" s="4">
        <v>0</v>
      </c>
      <c r="AU2082" s="4">
        <v>0</v>
      </c>
      <c r="AV2082" s="4">
        <v>2</v>
      </c>
      <c r="AW2082">
        <v>1.8405797101449299</v>
      </c>
      <c r="AX2082" s="4">
        <f t="shared" si="32"/>
        <v>68.999999999999915</v>
      </c>
      <c r="AY2082" s="4">
        <v>40</v>
      </c>
      <c r="AZ2082" s="4">
        <v>6.35</v>
      </c>
    </row>
    <row r="2083" spans="1:52" x14ac:dyDescent="0.25">
      <c r="A2083" s="4">
        <v>2017</v>
      </c>
      <c r="B2083" s="4" t="s">
        <v>410</v>
      </c>
      <c r="C2083" t="s">
        <v>284</v>
      </c>
      <c r="D2083" t="s">
        <v>239</v>
      </c>
      <c r="E2083" t="s">
        <v>750</v>
      </c>
      <c r="F2083" s="4">
        <v>106</v>
      </c>
      <c r="G2083">
        <v>54</v>
      </c>
      <c r="H2083">
        <v>1.4814814814814801</v>
      </c>
      <c r="I2083">
        <v>105</v>
      </c>
      <c r="J2083">
        <v>5.5809523809523798</v>
      </c>
      <c r="K2083">
        <v>2</v>
      </c>
      <c r="L2083">
        <v>1.9047619047619001E-2</v>
      </c>
      <c r="M2083">
        <v>2</v>
      </c>
      <c r="N2083">
        <v>62.6666666666667</v>
      </c>
      <c r="O2083">
        <v>1.88679245283019E-2</v>
      </c>
      <c r="P2083">
        <v>76</v>
      </c>
      <c r="Q2083">
        <v>30.907894736842099</v>
      </c>
      <c r="R2083">
        <v>20</v>
      </c>
      <c r="S2083">
        <v>40.950000000000003</v>
      </c>
      <c r="T2083">
        <v>3</v>
      </c>
      <c r="U2083">
        <v>83</v>
      </c>
      <c r="V2083">
        <v>2</v>
      </c>
      <c r="W2083">
        <v>11</v>
      </c>
      <c r="X2083">
        <v>99</v>
      </c>
      <c r="Y2083">
        <v>77.171717171717205</v>
      </c>
      <c r="Z2083">
        <v>4</v>
      </c>
      <c r="AA2083">
        <v>517.75</v>
      </c>
      <c r="AB2083">
        <v>101</v>
      </c>
      <c r="AC2083">
        <v>97.217821782178206</v>
      </c>
      <c r="AD2083">
        <v>0.95283018867924496</v>
      </c>
      <c r="AE2083">
        <v>60</v>
      </c>
      <c r="AF2083">
        <v>76.133333333333297</v>
      </c>
      <c r="AG2083">
        <v>0.59405940594059403</v>
      </c>
      <c r="AH2083" s="4">
        <v>3</v>
      </c>
      <c r="AI2083">
        <v>0.75</v>
      </c>
      <c r="AJ2083" s="4">
        <v>0</v>
      </c>
      <c r="AK2083">
        <v>0</v>
      </c>
      <c r="AL2083" s="4">
        <v>16</v>
      </c>
      <c r="AM2083">
        <v>0.158415841584158</v>
      </c>
      <c r="AN2083" s="4">
        <v>6</v>
      </c>
      <c r="AO2083">
        <v>5.9405940594059403E-2</v>
      </c>
      <c r="AP2083" s="4">
        <v>1</v>
      </c>
      <c r="AQ2083">
        <v>9.4339622641509396E-3</v>
      </c>
      <c r="AR2083" s="4">
        <v>0</v>
      </c>
      <c r="AS2083">
        <v>0</v>
      </c>
      <c r="AT2083" s="4">
        <v>1</v>
      </c>
      <c r="AU2083" s="4">
        <v>0</v>
      </c>
      <c r="AV2083" s="4">
        <v>2</v>
      </c>
      <c r="AW2083">
        <v>2.9166666666666701</v>
      </c>
      <c r="AX2083" s="4">
        <f t="shared" si="32"/>
        <v>36.342857142857099</v>
      </c>
      <c r="AY2083" s="4">
        <v>3</v>
      </c>
      <c r="AZ2083" s="4">
        <v>12</v>
      </c>
    </row>
    <row r="2084" spans="1:52" x14ac:dyDescent="0.25">
      <c r="A2084" s="4">
        <v>2017</v>
      </c>
      <c r="B2084" s="4" t="s">
        <v>410</v>
      </c>
      <c r="C2084" t="s">
        <v>284</v>
      </c>
      <c r="D2084" t="s">
        <v>209</v>
      </c>
      <c r="E2084" t="s">
        <v>721</v>
      </c>
      <c r="F2084" s="4">
        <v>62</v>
      </c>
      <c r="G2084">
        <v>0</v>
      </c>
      <c r="H2084">
        <v>0</v>
      </c>
      <c r="I2084">
        <v>62</v>
      </c>
      <c r="J2084">
        <v>3.5161290322580601</v>
      </c>
      <c r="K2084">
        <v>0</v>
      </c>
      <c r="L2084">
        <v>0</v>
      </c>
      <c r="M2084">
        <v>14</v>
      </c>
      <c r="N2084">
        <v>339.64150943396203</v>
      </c>
      <c r="O2084">
        <v>0.225806451612903</v>
      </c>
      <c r="P2084">
        <v>10</v>
      </c>
      <c r="Q2084">
        <v>169.9</v>
      </c>
      <c r="R2084">
        <v>21</v>
      </c>
      <c r="S2084">
        <v>18</v>
      </c>
      <c r="T2084">
        <v>10</v>
      </c>
      <c r="U2084">
        <v>176.1</v>
      </c>
      <c r="V2084">
        <v>10</v>
      </c>
      <c r="W2084">
        <v>7.9</v>
      </c>
      <c r="X2084">
        <v>52</v>
      </c>
      <c r="Y2084">
        <v>107.230769230769</v>
      </c>
      <c r="Z2084">
        <v>8</v>
      </c>
      <c r="AA2084">
        <v>557.5</v>
      </c>
      <c r="AB2084">
        <v>52</v>
      </c>
      <c r="AC2084">
        <v>131.88461538461499</v>
      </c>
      <c r="AD2084">
        <v>0.83870967741935498</v>
      </c>
      <c r="AE2084">
        <v>21</v>
      </c>
      <c r="AF2084">
        <v>66.238095238095198</v>
      </c>
      <c r="AG2084">
        <v>0.40384615384615402</v>
      </c>
      <c r="AH2084" s="4">
        <v>5</v>
      </c>
      <c r="AI2084">
        <v>0.625</v>
      </c>
      <c r="AJ2084" s="4">
        <v>4</v>
      </c>
      <c r="AK2084">
        <v>0.5</v>
      </c>
      <c r="AL2084" s="4">
        <v>17</v>
      </c>
      <c r="AM2084">
        <v>0.32692307692307698</v>
      </c>
      <c r="AN2084" s="4">
        <v>6</v>
      </c>
      <c r="AO2084">
        <v>0.115384615384615</v>
      </c>
      <c r="AP2084" s="4">
        <v>1</v>
      </c>
      <c r="AQ2084">
        <v>1.6129032258064498E-2</v>
      </c>
      <c r="AR2084" s="4">
        <v>0</v>
      </c>
      <c r="AS2084">
        <v>0</v>
      </c>
      <c r="AT2084" s="4">
        <v>0</v>
      </c>
      <c r="AU2084" s="4">
        <v>0</v>
      </c>
      <c r="AV2084" s="4">
        <v>1</v>
      </c>
      <c r="AW2084">
        <v>1.4418604651162801</v>
      </c>
      <c r="AX2084" s="4">
        <f t="shared" si="32"/>
        <v>42.999999999999972</v>
      </c>
      <c r="AY2084" s="4">
        <v>10</v>
      </c>
      <c r="AZ2084" s="4">
        <v>2.7</v>
      </c>
    </row>
    <row r="2085" spans="1:52" x14ac:dyDescent="0.25">
      <c r="A2085" s="4">
        <v>2017</v>
      </c>
      <c r="B2085" s="4" t="s">
        <v>410</v>
      </c>
      <c r="C2085" t="s">
        <v>284</v>
      </c>
      <c r="D2085" t="s">
        <v>211</v>
      </c>
      <c r="E2085" t="s">
        <v>723</v>
      </c>
      <c r="F2085" s="4">
        <v>44</v>
      </c>
      <c r="G2085">
        <v>8</v>
      </c>
      <c r="H2085">
        <v>2.625</v>
      </c>
      <c r="I2085">
        <v>44</v>
      </c>
      <c r="J2085">
        <v>4.2272727272727302</v>
      </c>
      <c r="K2085">
        <v>0</v>
      </c>
      <c r="L2085">
        <v>0</v>
      </c>
      <c r="M2085">
        <v>33</v>
      </c>
      <c r="N2085">
        <v>5099.4318181818198</v>
      </c>
      <c r="O2085">
        <v>0.75</v>
      </c>
      <c r="P2085">
        <v>10</v>
      </c>
      <c r="Q2085">
        <v>167.1</v>
      </c>
      <c r="R2085">
        <v>18</v>
      </c>
      <c r="S2085">
        <v>65.3888888888889</v>
      </c>
      <c r="T2085">
        <v>9</v>
      </c>
      <c r="U2085">
        <v>128</v>
      </c>
      <c r="V2085">
        <v>8</v>
      </c>
      <c r="W2085">
        <v>2.875</v>
      </c>
      <c r="X2085">
        <v>33</v>
      </c>
      <c r="Y2085">
        <v>143.93939393939399</v>
      </c>
      <c r="Z2085">
        <v>10</v>
      </c>
      <c r="AA2085">
        <v>319.2</v>
      </c>
      <c r="AB2085">
        <v>34</v>
      </c>
      <c r="AC2085">
        <v>207.35294117647101</v>
      </c>
      <c r="AD2085">
        <v>0.77272727272727304</v>
      </c>
      <c r="AE2085">
        <v>9</v>
      </c>
      <c r="AF2085">
        <v>124.555555555556</v>
      </c>
      <c r="AG2085">
        <v>0.26470588235294101</v>
      </c>
      <c r="AH2085" s="4">
        <v>8</v>
      </c>
      <c r="AI2085">
        <v>0.8</v>
      </c>
      <c r="AJ2085" s="4">
        <v>4</v>
      </c>
      <c r="AK2085">
        <v>0.4</v>
      </c>
      <c r="AL2085" s="4">
        <v>14</v>
      </c>
      <c r="AM2085">
        <v>0.41176470588235298</v>
      </c>
      <c r="AN2085" s="4">
        <v>6</v>
      </c>
      <c r="AO2085">
        <v>0.17647058823529399</v>
      </c>
      <c r="AP2085" s="4">
        <v>0</v>
      </c>
      <c r="AQ2085">
        <v>0</v>
      </c>
      <c r="AR2085" s="4">
        <v>0</v>
      </c>
      <c r="AS2085">
        <v>0</v>
      </c>
      <c r="AT2085" s="4">
        <v>0</v>
      </c>
      <c r="AU2085" s="4">
        <v>0</v>
      </c>
      <c r="AV2085" s="4">
        <v>1</v>
      </c>
      <c r="AW2085">
        <v>2</v>
      </c>
      <c r="AX2085" s="4">
        <f t="shared" si="32"/>
        <v>22</v>
      </c>
      <c r="AY2085" s="4">
        <v>9</v>
      </c>
      <c r="AZ2085" s="4">
        <v>1.3333333333333299</v>
      </c>
    </row>
    <row r="2086" spans="1:52" x14ac:dyDescent="0.25">
      <c r="A2086" s="4">
        <v>2017</v>
      </c>
      <c r="B2086" s="4" t="s">
        <v>410</v>
      </c>
      <c r="C2086" t="s">
        <v>284</v>
      </c>
      <c r="D2086" t="s">
        <v>205</v>
      </c>
      <c r="E2086" t="s">
        <v>717</v>
      </c>
      <c r="F2086" s="4">
        <v>89</v>
      </c>
      <c r="G2086">
        <v>23</v>
      </c>
      <c r="H2086">
        <v>4.4347826086956497</v>
      </c>
      <c r="I2086">
        <v>89</v>
      </c>
      <c r="J2086">
        <v>4.69662921348315</v>
      </c>
      <c r="K2086">
        <v>2</v>
      </c>
      <c r="L2086">
        <v>2.2471910112359599E-2</v>
      </c>
      <c r="M2086">
        <v>57</v>
      </c>
      <c r="N2086">
        <v>3688.7241379310299</v>
      </c>
      <c r="O2086">
        <v>0.64044943820224698</v>
      </c>
      <c r="P2086">
        <v>77</v>
      </c>
      <c r="Q2086">
        <v>77.532467532467507</v>
      </c>
      <c r="R2086">
        <v>21</v>
      </c>
      <c r="S2086">
        <v>72.190476190476204</v>
      </c>
      <c r="T2086">
        <v>29</v>
      </c>
      <c r="U2086">
        <v>252.655172413793</v>
      </c>
      <c r="V2086">
        <v>23</v>
      </c>
      <c r="W2086">
        <v>9.3913043478260896</v>
      </c>
      <c r="X2086">
        <v>53</v>
      </c>
      <c r="Y2086">
        <v>173.49056603773599</v>
      </c>
      <c r="Z2086">
        <v>27</v>
      </c>
      <c r="AA2086">
        <v>797.96296296296305</v>
      </c>
      <c r="AB2086">
        <v>59</v>
      </c>
      <c r="AC2086">
        <v>211.52542372881399</v>
      </c>
      <c r="AD2086">
        <v>0.66292134831460703</v>
      </c>
      <c r="AE2086">
        <v>15</v>
      </c>
      <c r="AF2086">
        <v>98.066666666666706</v>
      </c>
      <c r="AG2086">
        <v>0.25423728813559299</v>
      </c>
      <c r="AH2086" s="4">
        <v>17</v>
      </c>
      <c r="AI2086">
        <v>0.62962962962962998</v>
      </c>
      <c r="AJ2086" s="4">
        <v>10</v>
      </c>
      <c r="AK2086">
        <v>0.37037037037037002</v>
      </c>
      <c r="AL2086" s="4">
        <v>10</v>
      </c>
      <c r="AM2086">
        <v>0.169491525423729</v>
      </c>
      <c r="AN2086" s="4">
        <v>8</v>
      </c>
      <c r="AO2086">
        <v>0.13559322033898299</v>
      </c>
      <c r="AP2086" s="4">
        <v>1</v>
      </c>
      <c r="AQ2086">
        <v>1.1235955056179799E-2</v>
      </c>
      <c r="AR2086" s="4">
        <v>1</v>
      </c>
      <c r="AS2086">
        <v>1.1235955056179799E-2</v>
      </c>
      <c r="AT2086" s="4">
        <v>0</v>
      </c>
      <c r="AU2086" s="4">
        <v>0</v>
      </c>
      <c r="AV2086" s="4">
        <v>2</v>
      </c>
      <c r="AW2086">
        <v>1.7115384615384599</v>
      </c>
      <c r="AX2086" s="4">
        <f t="shared" si="32"/>
        <v>52.00000000000005</v>
      </c>
      <c r="AY2086" s="4">
        <v>29</v>
      </c>
      <c r="AZ2086" s="4">
        <v>12.3793103448276</v>
      </c>
    </row>
    <row r="2087" spans="1:52" x14ac:dyDescent="0.25">
      <c r="A2087" s="4">
        <v>2017</v>
      </c>
      <c r="B2087" s="4" t="s">
        <v>410</v>
      </c>
      <c r="C2087" t="s">
        <v>284</v>
      </c>
      <c r="D2087" t="s">
        <v>227</v>
      </c>
      <c r="E2087" t="s">
        <v>738</v>
      </c>
      <c r="F2087" s="4">
        <v>131</v>
      </c>
      <c r="G2087">
        <v>15</v>
      </c>
      <c r="H2087">
        <v>3.06666666666667</v>
      </c>
      <c r="I2087">
        <v>126</v>
      </c>
      <c r="J2087">
        <v>3.57936507936508</v>
      </c>
      <c r="K2087">
        <v>2</v>
      </c>
      <c r="L2087">
        <v>1.58730158730159E-2</v>
      </c>
      <c r="M2087">
        <v>12</v>
      </c>
      <c r="N2087">
        <v>83.049180327868896</v>
      </c>
      <c r="O2087">
        <v>9.1603053435114504E-2</v>
      </c>
      <c r="P2087">
        <v>103</v>
      </c>
      <c r="Q2087">
        <v>64.922330097087396</v>
      </c>
      <c r="R2087">
        <v>18</v>
      </c>
      <c r="S2087">
        <v>68.2222222222222</v>
      </c>
      <c r="T2087">
        <v>49</v>
      </c>
      <c r="U2087">
        <v>139.040816326531</v>
      </c>
      <c r="V2087">
        <v>46</v>
      </c>
      <c r="W2087">
        <v>12.2826086956522</v>
      </c>
      <c r="X2087">
        <v>61</v>
      </c>
      <c r="Y2087">
        <v>139.67213114754099</v>
      </c>
      <c r="Z2087">
        <v>43</v>
      </c>
      <c r="AA2087">
        <v>731.93023255814001</v>
      </c>
      <c r="AB2087">
        <v>71</v>
      </c>
      <c r="AC2087">
        <v>191.183098591549</v>
      </c>
      <c r="AD2087">
        <v>0.54198473282442805</v>
      </c>
      <c r="AE2087">
        <v>11</v>
      </c>
      <c r="AF2087">
        <v>89.090909090909093</v>
      </c>
      <c r="AG2087">
        <v>0.146666666666667</v>
      </c>
      <c r="AH2087" s="4">
        <v>33</v>
      </c>
      <c r="AI2087">
        <v>0.76744186046511598</v>
      </c>
      <c r="AJ2087" s="4">
        <v>13</v>
      </c>
      <c r="AK2087">
        <v>0.30232558139534899</v>
      </c>
      <c r="AL2087" s="4">
        <v>34</v>
      </c>
      <c r="AM2087">
        <v>0.47887323943662002</v>
      </c>
      <c r="AN2087" s="4">
        <v>17</v>
      </c>
      <c r="AO2087">
        <v>0.23943661971831001</v>
      </c>
      <c r="AP2087" s="4">
        <v>0</v>
      </c>
      <c r="AQ2087">
        <v>0</v>
      </c>
      <c r="AR2087" s="4">
        <v>0</v>
      </c>
      <c r="AS2087">
        <v>0</v>
      </c>
      <c r="AT2087" s="4">
        <v>0</v>
      </c>
      <c r="AU2087" s="4">
        <v>0</v>
      </c>
      <c r="AV2087" s="4">
        <v>1</v>
      </c>
      <c r="AW2087">
        <v>1.61728395061728</v>
      </c>
      <c r="AX2087" s="4">
        <f t="shared" si="32"/>
        <v>81.000000000000199</v>
      </c>
      <c r="AY2087" s="4">
        <v>26</v>
      </c>
      <c r="AZ2087" s="4">
        <v>5.7692307692307701</v>
      </c>
    </row>
    <row r="2088" spans="1:52" x14ac:dyDescent="0.25">
      <c r="A2088" s="4">
        <v>2017</v>
      </c>
      <c r="B2088" s="4" t="s">
        <v>410</v>
      </c>
      <c r="C2088" t="s">
        <v>284</v>
      </c>
      <c r="D2088" t="s">
        <v>222</v>
      </c>
      <c r="E2088" t="s">
        <v>733</v>
      </c>
      <c r="F2088" s="4">
        <v>48</v>
      </c>
      <c r="G2088">
        <v>11</v>
      </c>
      <c r="H2088">
        <v>7.0909090909090899</v>
      </c>
      <c r="I2088">
        <v>48</v>
      </c>
      <c r="J2088">
        <v>6.9583333333333304</v>
      </c>
      <c r="K2088">
        <v>0</v>
      </c>
      <c r="L2088">
        <v>0</v>
      </c>
      <c r="M2088">
        <v>3</v>
      </c>
      <c r="N2088">
        <v>-197.47826086956499</v>
      </c>
      <c r="O2088">
        <v>6.25E-2</v>
      </c>
      <c r="P2088">
        <v>44</v>
      </c>
      <c r="Q2088">
        <v>40.181818181818201</v>
      </c>
      <c r="R2088">
        <v>16</v>
      </c>
      <c r="S2088">
        <v>31.75</v>
      </c>
      <c r="T2088">
        <v>15</v>
      </c>
      <c r="U2088">
        <v>188.53333333333299</v>
      </c>
      <c r="V2088">
        <v>14</v>
      </c>
      <c r="W2088">
        <v>5.0714285714285703</v>
      </c>
      <c r="X2088">
        <v>29</v>
      </c>
      <c r="Y2088">
        <v>168.931034482759</v>
      </c>
      <c r="Z2088">
        <v>15</v>
      </c>
      <c r="AA2088">
        <v>781.26666666666699</v>
      </c>
      <c r="AB2088">
        <v>31</v>
      </c>
      <c r="AC2088">
        <v>251.64516129032299</v>
      </c>
      <c r="AD2088">
        <v>0.64583333333333304</v>
      </c>
      <c r="AE2088">
        <v>1</v>
      </c>
      <c r="AF2088">
        <v>42</v>
      </c>
      <c r="AG2088">
        <v>3.2258064516128997E-2</v>
      </c>
      <c r="AH2088" s="4">
        <v>9</v>
      </c>
      <c r="AI2088">
        <v>0.6</v>
      </c>
      <c r="AJ2088" s="4">
        <v>3</v>
      </c>
      <c r="AK2088">
        <v>0.2</v>
      </c>
      <c r="AL2088" s="4">
        <v>11</v>
      </c>
      <c r="AM2088">
        <v>0.35483870967741898</v>
      </c>
      <c r="AN2088" s="4">
        <v>2</v>
      </c>
      <c r="AO2088">
        <v>6.4516129032258104E-2</v>
      </c>
      <c r="AP2088" s="4">
        <v>0</v>
      </c>
      <c r="AQ2088">
        <v>0</v>
      </c>
      <c r="AR2088" s="4">
        <v>0</v>
      </c>
      <c r="AS2088">
        <v>0</v>
      </c>
      <c r="AT2088" s="4">
        <v>0</v>
      </c>
      <c r="AU2088" s="4">
        <v>0</v>
      </c>
      <c r="AV2088" s="4">
        <v>0</v>
      </c>
      <c r="AW2088">
        <v>1.4117647058823499</v>
      </c>
      <c r="AX2088" s="4">
        <f t="shared" si="32"/>
        <v>34.000000000000071</v>
      </c>
      <c r="AY2088" s="4">
        <v>15</v>
      </c>
      <c r="AZ2088" s="4">
        <v>3.4</v>
      </c>
    </row>
    <row r="2089" spans="1:52" x14ac:dyDescent="0.25">
      <c r="A2089" s="4">
        <v>2017</v>
      </c>
      <c r="B2089" s="4" t="s">
        <v>410</v>
      </c>
      <c r="C2089" t="s">
        <v>284</v>
      </c>
      <c r="D2089" t="s">
        <v>212</v>
      </c>
      <c r="E2089" t="s">
        <v>724</v>
      </c>
      <c r="F2089" s="4">
        <v>54</v>
      </c>
      <c r="G2089">
        <v>1</v>
      </c>
      <c r="H2089">
        <v>1</v>
      </c>
      <c r="I2089">
        <v>53</v>
      </c>
      <c r="J2089">
        <v>3.6981132075471699</v>
      </c>
      <c r="K2089">
        <v>6</v>
      </c>
      <c r="L2089">
        <v>0.113207547169811</v>
      </c>
      <c r="M2089">
        <v>17</v>
      </c>
      <c r="N2089">
        <v>1921.8039215686299</v>
      </c>
      <c r="O2089">
        <v>0.31481481481481499</v>
      </c>
      <c r="P2089">
        <v>10</v>
      </c>
      <c r="Q2089">
        <v>210.3</v>
      </c>
      <c r="R2089">
        <v>16</v>
      </c>
      <c r="S2089">
        <v>39.5</v>
      </c>
      <c r="T2089">
        <v>5</v>
      </c>
      <c r="U2089">
        <v>161</v>
      </c>
      <c r="V2089">
        <v>4</v>
      </c>
      <c r="W2089">
        <v>4.25</v>
      </c>
      <c r="X2089">
        <v>45</v>
      </c>
      <c r="Y2089">
        <v>97.488888888888894</v>
      </c>
      <c r="Z2089">
        <v>4</v>
      </c>
      <c r="AA2089">
        <v>577</v>
      </c>
      <c r="AB2089">
        <v>46</v>
      </c>
      <c r="AC2089">
        <v>119.369565217391</v>
      </c>
      <c r="AD2089">
        <v>0.85185185185185197</v>
      </c>
      <c r="AE2089">
        <v>22</v>
      </c>
      <c r="AF2089">
        <v>79.363636363636402</v>
      </c>
      <c r="AG2089">
        <v>0.46808510638297901</v>
      </c>
      <c r="AH2089" s="4">
        <v>5</v>
      </c>
      <c r="AI2089">
        <v>1.25</v>
      </c>
      <c r="AJ2089" s="4">
        <v>2</v>
      </c>
      <c r="AK2089">
        <v>0.5</v>
      </c>
      <c r="AL2089" s="4">
        <v>10</v>
      </c>
      <c r="AM2089">
        <v>0.217391304347826</v>
      </c>
      <c r="AN2089" s="4">
        <v>6</v>
      </c>
      <c r="AO2089">
        <v>0.13043478260869601</v>
      </c>
      <c r="AP2089" s="4">
        <v>0</v>
      </c>
      <c r="AQ2089">
        <v>0</v>
      </c>
      <c r="AR2089" s="4">
        <v>0</v>
      </c>
      <c r="AS2089">
        <v>0</v>
      </c>
      <c r="AT2089" s="4">
        <v>1</v>
      </c>
      <c r="AU2089" s="4">
        <v>0</v>
      </c>
      <c r="AV2089" s="4">
        <v>2</v>
      </c>
      <c r="AW2089">
        <v>1.7096774193548401</v>
      </c>
      <c r="AX2089" s="4">
        <f t="shared" si="32"/>
        <v>31.584905660377334</v>
      </c>
      <c r="AY2089" s="4">
        <v>4</v>
      </c>
      <c r="AZ2089" s="4">
        <v>14.25</v>
      </c>
    </row>
    <row r="2090" spans="1:52" x14ac:dyDescent="0.25">
      <c r="A2090" s="4">
        <v>2017</v>
      </c>
      <c r="B2090" s="4" t="s">
        <v>410</v>
      </c>
      <c r="C2090" t="s">
        <v>284</v>
      </c>
      <c r="D2090" t="s">
        <v>214</v>
      </c>
      <c r="E2090" t="s">
        <v>726</v>
      </c>
      <c r="F2090" s="4">
        <v>128</v>
      </c>
      <c r="G2090">
        <v>4</v>
      </c>
      <c r="H2090">
        <v>7.5</v>
      </c>
      <c r="I2090">
        <v>127</v>
      </c>
      <c r="J2090">
        <v>4.9527559055118102</v>
      </c>
      <c r="K2090">
        <v>0</v>
      </c>
      <c r="L2090">
        <v>0</v>
      </c>
      <c r="M2090">
        <v>56</v>
      </c>
      <c r="N2090">
        <v>4504.57627118644</v>
      </c>
      <c r="O2090">
        <v>0.4375</v>
      </c>
      <c r="P2090">
        <v>29</v>
      </c>
      <c r="Q2090">
        <v>209.72413793103399</v>
      </c>
      <c r="R2090">
        <v>25</v>
      </c>
      <c r="S2090">
        <v>78.08</v>
      </c>
      <c r="T2090">
        <v>20</v>
      </c>
      <c r="U2090">
        <v>211.15</v>
      </c>
      <c r="V2090">
        <v>4</v>
      </c>
      <c r="W2090">
        <v>2.5</v>
      </c>
      <c r="X2090">
        <v>100</v>
      </c>
      <c r="Y2090">
        <v>136</v>
      </c>
      <c r="Z2090">
        <v>15</v>
      </c>
      <c r="AA2090">
        <v>683.66666666666697</v>
      </c>
      <c r="AB2090">
        <v>105</v>
      </c>
      <c r="AC2090">
        <v>160.247619047619</v>
      </c>
      <c r="AD2090">
        <v>0.8203125</v>
      </c>
      <c r="AE2090">
        <v>37</v>
      </c>
      <c r="AF2090">
        <v>89.918918918918905</v>
      </c>
      <c r="AG2090">
        <v>0.35238095238095202</v>
      </c>
      <c r="AH2090" s="4">
        <v>15</v>
      </c>
      <c r="AI2090">
        <v>1</v>
      </c>
      <c r="AJ2090" s="4">
        <v>6</v>
      </c>
      <c r="AK2090">
        <v>0.4</v>
      </c>
      <c r="AL2090" s="4">
        <v>21</v>
      </c>
      <c r="AM2090">
        <v>0.2</v>
      </c>
      <c r="AN2090" s="4">
        <v>12</v>
      </c>
      <c r="AO2090">
        <v>0.114285714285714</v>
      </c>
      <c r="AP2090" s="4">
        <v>1</v>
      </c>
      <c r="AQ2090">
        <v>7.8125E-3</v>
      </c>
      <c r="AR2090" s="4">
        <v>0</v>
      </c>
      <c r="AS2090">
        <v>0</v>
      </c>
      <c r="AT2090" s="4">
        <v>1</v>
      </c>
      <c r="AU2090" s="4">
        <v>0</v>
      </c>
      <c r="AV2090" s="4">
        <v>1</v>
      </c>
      <c r="AW2090">
        <v>1.5119047619047601</v>
      </c>
      <c r="AX2090" s="4">
        <f t="shared" si="32"/>
        <v>84.661417322834751</v>
      </c>
      <c r="AY2090" s="4">
        <v>4</v>
      </c>
      <c r="AZ2090" s="4">
        <v>18</v>
      </c>
    </row>
    <row r="2091" spans="1:52" x14ac:dyDescent="0.25">
      <c r="A2091" s="4">
        <v>2017</v>
      </c>
      <c r="B2091" s="4" t="s">
        <v>410</v>
      </c>
      <c r="C2091" t="s">
        <v>284</v>
      </c>
      <c r="D2091" t="s">
        <v>198</v>
      </c>
      <c r="E2091" t="s">
        <v>710</v>
      </c>
      <c r="F2091" s="4">
        <v>103</v>
      </c>
      <c r="G2091">
        <v>1</v>
      </c>
      <c r="H2091">
        <v>5</v>
      </c>
      <c r="I2091">
        <v>101</v>
      </c>
      <c r="J2091">
        <v>3.5841584158415798</v>
      </c>
      <c r="K2091">
        <v>2</v>
      </c>
      <c r="L2091">
        <v>1.9801980198019799E-2</v>
      </c>
      <c r="M2091">
        <v>47</v>
      </c>
      <c r="N2091">
        <v>1968.78021978022</v>
      </c>
      <c r="O2091">
        <v>0.456310679611651</v>
      </c>
      <c r="P2091">
        <v>31</v>
      </c>
      <c r="Q2091">
        <v>59.838709677419402</v>
      </c>
      <c r="R2091">
        <v>18</v>
      </c>
      <c r="S2091">
        <v>44.8888888888889</v>
      </c>
      <c r="T2091">
        <v>17</v>
      </c>
      <c r="U2091">
        <v>146.41176470588201</v>
      </c>
      <c r="V2091">
        <v>16</v>
      </c>
      <c r="W2091">
        <v>18.9375</v>
      </c>
      <c r="X2091">
        <v>80</v>
      </c>
      <c r="Y2091">
        <v>88.987499999999997</v>
      </c>
      <c r="Z2091">
        <v>12</v>
      </c>
      <c r="AA2091">
        <v>390.41666666666703</v>
      </c>
      <c r="AB2091">
        <v>84</v>
      </c>
      <c r="AC2091">
        <v>112.595238095238</v>
      </c>
      <c r="AD2091">
        <v>0.81553398058252402</v>
      </c>
      <c r="AE2091">
        <v>49</v>
      </c>
      <c r="AF2091">
        <v>88.836734693877503</v>
      </c>
      <c r="AG2091">
        <v>0.58333333333333304</v>
      </c>
      <c r="AH2091" s="4">
        <v>12</v>
      </c>
      <c r="AI2091">
        <v>1</v>
      </c>
      <c r="AJ2091" s="4">
        <v>5</v>
      </c>
      <c r="AK2091">
        <v>0.41666666666666702</v>
      </c>
      <c r="AL2091" s="4">
        <v>17</v>
      </c>
      <c r="AM2091">
        <v>0.202380952380952</v>
      </c>
      <c r="AN2091" s="4">
        <v>3</v>
      </c>
      <c r="AO2091">
        <v>3.5714285714285698E-2</v>
      </c>
      <c r="AP2091" s="4">
        <v>1</v>
      </c>
      <c r="AQ2091">
        <v>9.7087378640776708E-3</v>
      </c>
      <c r="AR2091" s="4">
        <v>0</v>
      </c>
      <c r="AS2091">
        <v>0</v>
      </c>
      <c r="AT2091" s="4">
        <v>2</v>
      </c>
      <c r="AU2091" s="4">
        <v>0</v>
      </c>
      <c r="AV2091" s="4">
        <v>3</v>
      </c>
      <c r="AW2091">
        <v>1.5303030303030301</v>
      </c>
      <c r="AX2091" s="4">
        <f t="shared" si="32"/>
        <v>67.306930693069319</v>
      </c>
      <c r="AY2091" s="4">
        <v>17</v>
      </c>
      <c r="AZ2091" s="4">
        <v>9</v>
      </c>
    </row>
    <row r="2092" spans="1:52" x14ac:dyDescent="0.25">
      <c r="A2092" s="4">
        <v>2017</v>
      </c>
      <c r="B2092" s="4" t="s">
        <v>410</v>
      </c>
      <c r="C2092" t="s">
        <v>284</v>
      </c>
      <c r="D2092" t="s">
        <v>215</v>
      </c>
      <c r="E2092" t="s">
        <v>727</v>
      </c>
      <c r="F2092" s="4">
        <v>38</v>
      </c>
      <c r="G2092">
        <v>17</v>
      </c>
      <c r="H2092">
        <v>0.70588235294117696</v>
      </c>
      <c r="I2092">
        <v>38</v>
      </c>
      <c r="J2092">
        <v>5.2894736842105301</v>
      </c>
      <c r="K2092">
        <v>4</v>
      </c>
      <c r="L2092">
        <v>0.105263157894737</v>
      </c>
      <c r="M2092">
        <v>6</v>
      </c>
      <c r="N2092">
        <v>1161.61764705882</v>
      </c>
      <c r="O2092">
        <v>0.157894736842105</v>
      </c>
      <c r="P2092">
        <v>28</v>
      </c>
      <c r="Q2092">
        <v>22.214285714285701</v>
      </c>
      <c r="R2092">
        <v>7</v>
      </c>
      <c r="S2092">
        <v>28.1428571428571</v>
      </c>
      <c r="T2092">
        <v>4</v>
      </c>
      <c r="U2092">
        <v>88.5</v>
      </c>
      <c r="V2092">
        <v>4</v>
      </c>
      <c r="W2092">
        <v>3.5</v>
      </c>
      <c r="X2092">
        <v>30</v>
      </c>
      <c r="Y2092">
        <v>63.933333333333302</v>
      </c>
      <c r="Z2092">
        <v>4</v>
      </c>
      <c r="AA2092">
        <v>518.5</v>
      </c>
      <c r="AB2092">
        <v>30</v>
      </c>
      <c r="AC2092">
        <v>88.733333333333306</v>
      </c>
      <c r="AD2092">
        <v>0.78947368421052599</v>
      </c>
      <c r="AE2092">
        <v>21</v>
      </c>
      <c r="AF2092">
        <v>77.380952380952394</v>
      </c>
      <c r="AG2092">
        <v>0.63636363636363602</v>
      </c>
      <c r="AH2092" s="4">
        <v>2</v>
      </c>
      <c r="AI2092">
        <v>0.5</v>
      </c>
      <c r="AJ2092" s="4">
        <v>0</v>
      </c>
      <c r="AK2092">
        <v>0</v>
      </c>
      <c r="AL2092" s="4">
        <v>6</v>
      </c>
      <c r="AM2092">
        <v>0.2</v>
      </c>
      <c r="AN2092" s="4">
        <v>4</v>
      </c>
      <c r="AO2092">
        <v>0.133333333333333</v>
      </c>
      <c r="AP2092" s="4">
        <v>0</v>
      </c>
      <c r="AQ2092">
        <v>0</v>
      </c>
      <c r="AR2092" s="4">
        <v>0</v>
      </c>
      <c r="AS2092">
        <v>0</v>
      </c>
      <c r="AT2092" s="4">
        <v>0</v>
      </c>
      <c r="AU2092" s="4">
        <v>0</v>
      </c>
      <c r="AV2092" s="4">
        <v>1</v>
      </c>
      <c r="AW2092">
        <v>2.5333333333333301</v>
      </c>
      <c r="AX2092" s="4">
        <f t="shared" si="32"/>
        <v>15.00000000000002</v>
      </c>
      <c r="AY2092" s="4">
        <v>4</v>
      </c>
      <c r="AZ2092" s="4">
        <v>11</v>
      </c>
    </row>
    <row r="2093" spans="1:52" x14ac:dyDescent="0.25">
      <c r="A2093" s="4">
        <v>2017</v>
      </c>
      <c r="B2093" s="4" t="s">
        <v>410</v>
      </c>
      <c r="C2093" t="s">
        <v>284</v>
      </c>
      <c r="D2093" t="s">
        <v>206</v>
      </c>
      <c r="E2093" t="s">
        <v>718</v>
      </c>
      <c r="F2093" s="4">
        <v>46</v>
      </c>
      <c r="G2093">
        <v>4</v>
      </c>
      <c r="H2093">
        <v>0.75</v>
      </c>
      <c r="I2093">
        <v>46</v>
      </c>
      <c r="J2093">
        <v>1.52173913043478</v>
      </c>
      <c r="K2093">
        <v>0</v>
      </c>
      <c r="L2093">
        <v>0</v>
      </c>
      <c r="M2093">
        <v>19</v>
      </c>
      <c r="N2093">
        <v>2323.6956521739098</v>
      </c>
      <c r="O2093">
        <v>0.41304347826087001</v>
      </c>
      <c r="P2093">
        <v>39</v>
      </c>
      <c r="Q2093">
        <v>69.076923076923094</v>
      </c>
      <c r="R2093">
        <v>12</v>
      </c>
      <c r="S2093">
        <v>79.0833333333333</v>
      </c>
      <c r="T2093">
        <v>23</v>
      </c>
      <c r="U2093">
        <v>158.04347826086999</v>
      </c>
      <c r="V2093">
        <v>21</v>
      </c>
      <c r="W2093">
        <v>8.3333333333333304</v>
      </c>
      <c r="X2093">
        <v>18</v>
      </c>
      <c r="Y2093">
        <v>154.722222222222</v>
      </c>
      <c r="Z2093">
        <v>20</v>
      </c>
      <c r="AA2093">
        <v>470.8</v>
      </c>
      <c r="AB2093">
        <v>19</v>
      </c>
      <c r="AC2093">
        <v>184</v>
      </c>
      <c r="AD2093">
        <v>0.41304347826087001</v>
      </c>
      <c r="AE2093">
        <v>6</v>
      </c>
      <c r="AF2093">
        <v>112</v>
      </c>
      <c r="AG2093">
        <v>0.31578947368421101</v>
      </c>
      <c r="AH2093" s="4">
        <v>16</v>
      </c>
      <c r="AI2093">
        <v>0.8</v>
      </c>
      <c r="AJ2093" s="4">
        <v>7</v>
      </c>
      <c r="AK2093">
        <v>0.35</v>
      </c>
      <c r="AL2093" s="4">
        <v>9</v>
      </c>
      <c r="AM2093">
        <v>0.47368421052631599</v>
      </c>
      <c r="AN2093" s="4">
        <v>2</v>
      </c>
      <c r="AO2093">
        <v>0.105263157894737</v>
      </c>
      <c r="AP2093" s="4">
        <v>0</v>
      </c>
      <c r="AQ2093">
        <v>0</v>
      </c>
      <c r="AR2093" s="4">
        <v>0</v>
      </c>
      <c r="AS2093">
        <v>0</v>
      </c>
      <c r="AT2093" s="4">
        <v>0</v>
      </c>
      <c r="AU2093" s="4">
        <v>0</v>
      </c>
      <c r="AV2093" s="4">
        <v>4</v>
      </c>
      <c r="AW2093">
        <v>1.7692307692307701</v>
      </c>
      <c r="AX2093" s="4">
        <f t="shared" si="32"/>
        <v>25.999999999999989</v>
      </c>
      <c r="AY2093" s="4">
        <v>23</v>
      </c>
      <c r="AZ2093" s="4">
        <v>20.6086956521739</v>
      </c>
    </row>
    <row r="2094" spans="1:52" x14ac:dyDescent="0.25">
      <c r="A2094" s="4">
        <v>2017</v>
      </c>
      <c r="B2094" s="4" t="s">
        <v>410</v>
      </c>
      <c r="C2094" t="s">
        <v>284</v>
      </c>
      <c r="D2094" t="s">
        <v>232</v>
      </c>
      <c r="E2094" t="s">
        <v>743</v>
      </c>
      <c r="F2094" s="4">
        <v>35</v>
      </c>
      <c r="G2094">
        <v>7</v>
      </c>
      <c r="H2094">
        <v>1.8571428571428601</v>
      </c>
      <c r="I2094">
        <v>34</v>
      </c>
      <c r="J2094">
        <v>6.5</v>
      </c>
      <c r="K2094">
        <v>0</v>
      </c>
      <c r="L2094">
        <v>0</v>
      </c>
      <c r="M2094">
        <v>2</v>
      </c>
      <c r="N2094">
        <v>154.85294117647101</v>
      </c>
      <c r="O2094">
        <v>5.7142857142857099E-2</v>
      </c>
      <c r="P2094">
        <v>21</v>
      </c>
      <c r="Q2094">
        <v>53.857142857142897</v>
      </c>
      <c r="R2094">
        <v>10</v>
      </c>
      <c r="S2094">
        <v>56.6</v>
      </c>
      <c r="T2094">
        <v>1</v>
      </c>
      <c r="U2094">
        <v>221</v>
      </c>
      <c r="V2094">
        <v>1</v>
      </c>
      <c r="W2094">
        <v>1</v>
      </c>
      <c r="X2094">
        <v>32</v>
      </c>
      <c r="Y2094">
        <v>96.90625</v>
      </c>
      <c r="Z2094">
        <v>1</v>
      </c>
      <c r="AA2094">
        <v>709</v>
      </c>
      <c r="AB2094">
        <v>33</v>
      </c>
      <c r="AC2094">
        <v>122.787878787879</v>
      </c>
      <c r="AD2094">
        <v>0.94285714285714295</v>
      </c>
      <c r="AE2094">
        <v>22</v>
      </c>
      <c r="AF2094">
        <v>98.318181818181799</v>
      </c>
      <c r="AG2094">
        <v>0.66666666666666696</v>
      </c>
      <c r="AH2094" s="4">
        <v>1</v>
      </c>
      <c r="AI2094">
        <v>1</v>
      </c>
      <c r="AJ2094" s="4">
        <v>1</v>
      </c>
      <c r="AK2094">
        <v>1</v>
      </c>
      <c r="AL2094" s="4">
        <v>2</v>
      </c>
      <c r="AM2094">
        <v>6.0606060606060601E-2</v>
      </c>
      <c r="AN2094" s="4">
        <v>1</v>
      </c>
      <c r="AO2094">
        <v>3.03030303030303E-2</v>
      </c>
      <c r="AP2094" s="4">
        <v>0</v>
      </c>
      <c r="AQ2094">
        <v>0</v>
      </c>
      <c r="AR2094" s="4">
        <v>0</v>
      </c>
      <c r="AS2094">
        <v>0</v>
      </c>
      <c r="AT2094" s="4">
        <v>1</v>
      </c>
      <c r="AU2094" s="4">
        <v>0</v>
      </c>
      <c r="AV2094" s="4">
        <v>0</v>
      </c>
      <c r="AW2094">
        <v>2.6153846153846199</v>
      </c>
      <c r="AX2094" s="4">
        <f t="shared" si="32"/>
        <v>13.382352941176448</v>
      </c>
      <c r="AY2094" s="4">
        <v>1</v>
      </c>
      <c r="AZ2094" s="4">
        <v>28</v>
      </c>
    </row>
    <row r="2095" spans="1:52" x14ac:dyDescent="0.25">
      <c r="A2095" s="4">
        <v>2017</v>
      </c>
      <c r="B2095" s="4" t="s">
        <v>410</v>
      </c>
      <c r="C2095" t="s">
        <v>284</v>
      </c>
      <c r="D2095" t="s">
        <v>314</v>
      </c>
      <c r="E2095" t="s">
        <v>819</v>
      </c>
      <c r="F2095" s="4">
        <v>76</v>
      </c>
      <c r="G2095">
        <v>4</v>
      </c>
      <c r="H2095">
        <v>4.5</v>
      </c>
      <c r="I2095">
        <v>76</v>
      </c>
      <c r="J2095">
        <v>4.25</v>
      </c>
      <c r="K2095">
        <v>0</v>
      </c>
      <c r="L2095">
        <v>0</v>
      </c>
      <c r="M2095">
        <v>44</v>
      </c>
      <c r="N2095">
        <v>1585.45</v>
      </c>
      <c r="O2095">
        <v>0.57894736842105299</v>
      </c>
      <c r="P2095">
        <v>27</v>
      </c>
      <c r="Q2095">
        <v>182.18518518518499</v>
      </c>
      <c r="R2095">
        <v>13</v>
      </c>
      <c r="S2095">
        <v>67.538461538461505</v>
      </c>
      <c r="T2095">
        <v>26</v>
      </c>
      <c r="U2095">
        <v>169.34615384615401</v>
      </c>
      <c r="V2095">
        <v>26</v>
      </c>
      <c r="W2095">
        <v>8.6153846153846203</v>
      </c>
      <c r="X2095">
        <v>50</v>
      </c>
      <c r="Y2095">
        <v>144.32</v>
      </c>
      <c r="Z2095">
        <v>20</v>
      </c>
      <c r="AA2095">
        <v>411.7</v>
      </c>
      <c r="AB2095">
        <v>50</v>
      </c>
      <c r="AC2095">
        <v>187.3</v>
      </c>
      <c r="AD2095">
        <v>0.65789473684210498</v>
      </c>
      <c r="AE2095">
        <v>12</v>
      </c>
      <c r="AF2095">
        <v>68.0833333333333</v>
      </c>
      <c r="AG2095">
        <v>0.24</v>
      </c>
      <c r="AH2095" s="4">
        <v>22</v>
      </c>
      <c r="AI2095">
        <v>1.1000000000000001</v>
      </c>
      <c r="AJ2095" s="4">
        <v>6</v>
      </c>
      <c r="AK2095">
        <v>0.3</v>
      </c>
      <c r="AL2095" s="4">
        <v>25</v>
      </c>
      <c r="AM2095">
        <v>0.5</v>
      </c>
      <c r="AN2095" s="4">
        <v>4</v>
      </c>
      <c r="AO2095">
        <v>0.08</v>
      </c>
      <c r="AP2095" s="4">
        <v>0</v>
      </c>
      <c r="AQ2095">
        <v>0</v>
      </c>
      <c r="AR2095" s="4">
        <v>0</v>
      </c>
      <c r="AS2095">
        <v>0</v>
      </c>
      <c r="AT2095" s="4">
        <v>0</v>
      </c>
      <c r="AU2095" s="4">
        <v>0</v>
      </c>
      <c r="AV2095" s="4">
        <v>1</v>
      </c>
      <c r="AW2095">
        <v>1.5833333333333299</v>
      </c>
      <c r="AX2095" s="4">
        <f t="shared" si="32"/>
        <v>48.000000000000107</v>
      </c>
      <c r="AY2095" s="4">
        <v>21</v>
      </c>
      <c r="AZ2095" s="4">
        <v>1.0476190476190499</v>
      </c>
    </row>
    <row r="2096" spans="1:52" x14ac:dyDescent="0.25">
      <c r="A2096" s="4">
        <v>2017</v>
      </c>
      <c r="B2096" s="4" t="s">
        <v>410</v>
      </c>
      <c r="C2096" t="s">
        <v>284</v>
      </c>
      <c r="D2096" t="s">
        <v>330</v>
      </c>
      <c r="E2096" t="s">
        <v>833</v>
      </c>
      <c r="F2096" s="4">
        <v>358</v>
      </c>
      <c r="G2096">
        <v>172</v>
      </c>
      <c r="H2096">
        <v>3.36046511627907</v>
      </c>
      <c r="I2096">
        <v>357</v>
      </c>
      <c r="J2096">
        <v>6.5798319327731098</v>
      </c>
      <c r="K2096">
        <v>4</v>
      </c>
      <c r="L2096">
        <v>1.1204481792717101E-2</v>
      </c>
      <c r="M2096">
        <v>11</v>
      </c>
      <c r="N2096">
        <v>76.371428571428595</v>
      </c>
      <c r="O2096">
        <v>3.0726256983240201E-2</v>
      </c>
      <c r="P2096">
        <v>218</v>
      </c>
      <c r="Q2096">
        <v>33.866972477064202</v>
      </c>
      <c r="R2096">
        <v>37</v>
      </c>
      <c r="S2096">
        <v>48.945945945945901</v>
      </c>
      <c r="T2096">
        <v>3</v>
      </c>
      <c r="U2096">
        <v>161.666666666667</v>
      </c>
      <c r="V2096">
        <v>3</v>
      </c>
      <c r="W2096">
        <v>5</v>
      </c>
      <c r="X2096">
        <v>331</v>
      </c>
      <c r="Y2096">
        <v>73.120845921450197</v>
      </c>
      <c r="Z2096">
        <v>3</v>
      </c>
      <c r="AA2096">
        <v>280.66666666666703</v>
      </c>
      <c r="AB2096">
        <v>354</v>
      </c>
      <c r="AC2096">
        <v>90.954802259887003</v>
      </c>
      <c r="AD2096">
        <v>0.988826815642458</v>
      </c>
      <c r="AE2096">
        <v>247</v>
      </c>
      <c r="AF2096">
        <v>70.951417004048594</v>
      </c>
      <c r="AG2096">
        <v>0.69774011299435001</v>
      </c>
      <c r="AH2096" s="4">
        <v>3</v>
      </c>
      <c r="AI2096">
        <v>1</v>
      </c>
      <c r="AJ2096" s="4">
        <v>2</v>
      </c>
      <c r="AK2096">
        <v>0.66666666666666696</v>
      </c>
      <c r="AL2096" s="4">
        <v>52</v>
      </c>
      <c r="AM2096">
        <v>0.14689265536723201</v>
      </c>
      <c r="AN2096" s="4">
        <v>14</v>
      </c>
      <c r="AO2096">
        <v>3.9548022598870101E-2</v>
      </c>
      <c r="AP2096" s="4">
        <v>4</v>
      </c>
      <c r="AQ2096">
        <v>1.11731843575419E-2</v>
      </c>
      <c r="AR2096" s="4">
        <v>0</v>
      </c>
      <c r="AS2096">
        <v>0</v>
      </c>
      <c r="AT2096" s="4">
        <v>1</v>
      </c>
      <c r="AU2096" s="4">
        <v>0</v>
      </c>
      <c r="AV2096" s="4">
        <v>4</v>
      </c>
      <c r="AW2096">
        <v>2.87903225806452</v>
      </c>
      <c r="AX2096" s="4">
        <f t="shared" si="32"/>
        <v>124.34733893557406</v>
      </c>
      <c r="AY2096" s="4">
        <v>3</v>
      </c>
      <c r="AZ2096" s="4">
        <v>9.6666666666666696</v>
      </c>
    </row>
    <row r="2097" spans="1:52" x14ac:dyDescent="0.25">
      <c r="A2097" s="4">
        <v>2017</v>
      </c>
      <c r="B2097" s="4" t="s">
        <v>410</v>
      </c>
      <c r="C2097" t="s">
        <v>284</v>
      </c>
      <c r="D2097" t="s">
        <v>347</v>
      </c>
      <c r="E2097" t="s">
        <v>847</v>
      </c>
      <c r="F2097" s="4">
        <v>63</v>
      </c>
      <c r="G2097">
        <v>3</v>
      </c>
      <c r="H2097">
        <v>2.3333333333333299</v>
      </c>
      <c r="I2097">
        <v>62</v>
      </c>
      <c r="J2097">
        <v>3.80645161290323</v>
      </c>
      <c r="K2097">
        <v>0</v>
      </c>
      <c r="L2097">
        <v>0</v>
      </c>
      <c r="M2097">
        <v>28</v>
      </c>
      <c r="N2097">
        <v>2478.8524590163902</v>
      </c>
      <c r="O2097">
        <v>0.44444444444444398</v>
      </c>
      <c r="P2097">
        <v>20</v>
      </c>
      <c r="Q2097">
        <v>167.3</v>
      </c>
      <c r="R2097">
        <v>20</v>
      </c>
      <c r="S2097">
        <v>54.5</v>
      </c>
      <c r="T2097">
        <v>16</v>
      </c>
      <c r="U2097">
        <v>204.1875</v>
      </c>
      <c r="V2097">
        <v>13</v>
      </c>
      <c r="W2097">
        <v>16.461538461538499</v>
      </c>
      <c r="X2097">
        <v>45</v>
      </c>
      <c r="Y2097">
        <v>141.19999999999999</v>
      </c>
      <c r="Z2097">
        <v>11</v>
      </c>
      <c r="AA2097">
        <v>534.81818181818198</v>
      </c>
      <c r="AB2097">
        <v>45</v>
      </c>
      <c r="AC2097">
        <v>176.42222222222199</v>
      </c>
      <c r="AD2097">
        <v>0.71428571428571397</v>
      </c>
      <c r="AE2097">
        <v>8</v>
      </c>
      <c r="AF2097">
        <v>108.75</v>
      </c>
      <c r="AG2097">
        <v>0.17777777777777801</v>
      </c>
      <c r="AH2097" s="4">
        <v>10</v>
      </c>
      <c r="AI2097">
        <v>0.90909090909090895</v>
      </c>
      <c r="AJ2097" s="4">
        <v>3</v>
      </c>
      <c r="AK2097">
        <v>0.27272727272727298</v>
      </c>
      <c r="AL2097" s="4">
        <v>21</v>
      </c>
      <c r="AM2097">
        <v>0.46666666666666701</v>
      </c>
      <c r="AN2097" s="4">
        <v>6</v>
      </c>
      <c r="AO2097">
        <v>0.133333333333333</v>
      </c>
      <c r="AP2097" s="4">
        <v>0</v>
      </c>
      <c r="AQ2097">
        <v>0</v>
      </c>
      <c r="AR2097" s="4">
        <v>0</v>
      </c>
      <c r="AS2097">
        <v>0</v>
      </c>
      <c r="AT2097" s="4">
        <v>1</v>
      </c>
      <c r="AU2097" s="4">
        <v>0</v>
      </c>
      <c r="AV2097" s="4">
        <v>2</v>
      </c>
      <c r="AW2097">
        <v>1.6315789473684199</v>
      </c>
      <c r="AX2097" s="4">
        <f t="shared" si="32"/>
        <v>38.612903225806477</v>
      </c>
      <c r="AY2097" s="4">
        <v>12</v>
      </c>
      <c r="AZ2097" s="4">
        <v>2.25</v>
      </c>
    </row>
    <row r="2098" spans="1:52" x14ac:dyDescent="0.25">
      <c r="A2098" s="4">
        <v>2017</v>
      </c>
      <c r="B2098" s="4" t="s">
        <v>410</v>
      </c>
      <c r="C2098" t="s">
        <v>284</v>
      </c>
      <c r="D2098" t="s">
        <v>376</v>
      </c>
      <c r="E2098" t="s">
        <v>875</v>
      </c>
      <c r="F2098" s="4">
        <v>1</v>
      </c>
      <c r="G2098">
        <v>0</v>
      </c>
      <c r="H2098">
        <v>0</v>
      </c>
      <c r="I2098">
        <v>1</v>
      </c>
      <c r="J2098">
        <v>3</v>
      </c>
      <c r="K2098">
        <v>0</v>
      </c>
      <c r="L2098">
        <v>0</v>
      </c>
      <c r="M2098">
        <v>0</v>
      </c>
      <c r="N2098">
        <v>-296</v>
      </c>
      <c r="O2098">
        <v>0</v>
      </c>
      <c r="P2098">
        <v>1</v>
      </c>
      <c r="Q2098">
        <v>117</v>
      </c>
      <c r="R2098">
        <v>0</v>
      </c>
      <c r="S2098">
        <v>0</v>
      </c>
      <c r="T2098">
        <v>1</v>
      </c>
      <c r="U2098">
        <v>253</v>
      </c>
      <c r="V2098">
        <v>1</v>
      </c>
      <c r="W2098">
        <v>4</v>
      </c>
      <c r="X2098">
        <v>0</v>
      </c>
      <c r="Y2098">
        <v>0</v>
      </c>
      <c r="Z2098">
        <v>1</v>
      </c>
      <c r="AA2098">
        <v>627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 s="4">
        <v>1</v>
      </c>
      <c r="AI2098">
        <v>1</v>
      </c>
      <c r="AJ2098" s="4">
        <v>1</v>
      </c>
      <c r="AK2098">
        <v>1</v>
      </c>
      <c r="AL2098" s="4">
        <v>0</v>
      </c>
      <c r="AM2098">
        <v>0</v>
      </c>
      <c r="AN2098" s="4">
        <v>0</v>
      </c>
      <c r="AO2098">
        <v>0</v>
      </c>
      <c r="AP2098" s="4">
        <v>0</v>
      </c>
      <c r="AQ2098">
        <v>0</v>
      </c>
      <c r="AR2098" s="4">
        <v>0</v>
      </c>
      <c r="AS2098">
        <v>0</v>
      </c>
      <c r="AT2098" s="4">
        <v>0</v>
      </c>
      <c r="AU2098" s="4">
        <v>0</v>
      </c>
      <c r="AV2098" s="4">
        <v>0</v>
      </c>
      <c r="AW2098">
        <v>1</v>
      </c>
      <c r="AX2098" s="4">
        <f t="shared" si="32"/>
        <v>1</v>
      </c>
      <c r="AY2098" s="4">
        <v>1</v>
      </c>
      <c r="AZ2098" s="4">
        <v>0</v>
      </c>
    </row>
    <row r="2099" spans="1:52" x14ac:dyDescent="0.25">
      <c r="A2099" s="4">
        <v>2017</v>
      </c>
      <c r="B2099" s="4" t="s">
        <v>410</v>
      </c>
      <c r="C2099" t="s">
        <v>284</v>
      </c>
      <c r="D2099" t="s">
        <v>373</v>
      </c>
      <c r="E2099" t="s">
        <v>872</v>
      </c>
      <c r="F2099" s="4">
        <v>106</v>
      </c>
      <c r="G2099">
        <v>5</v>
      </c>
      <c r="H2099">
        <v>3</v>
      </c>
      <c r="I2099">
        <v>106</v>
      </c>
      <c r="J2099">
        <v>5.5943396226415096</v>
      </c>
      <c r="K2099">
        <v>2</v>
      </c>
      <c r="L2099">
        <v>1.88679245283019E-2</v>
      </c>
      <c r="M2099">
        <v>28</v>
      </c>
      <c r="N2099">
        <v>1149.1300000000001</v>
      </c>
      <c r="O2099">
        <v>0.26415094339622602</v>
      </c>
      <c r="P2099">
        <v>33</v>
      </c>
      <c r="Q2099">
        <v>292.18181818181802</v>
      </c>
      <c r="R2099">
        <v>25</v>
      </c>
      <c r="S2099">
        <v>82.32</v>
      </c>
      <c r="T2099">
        <v>30</v>
      </c>
      <c r="U2099">
        <v>186.23333333333301</v>
      </c>
      <c r="V2099">
        <v>19</v>
      </c>
      <c r="W2099">
        <v>22.315789473684202</v>
      </c>
      <c r="X2099">
        <v>71</v>
      </c>
      <c r="Y2099">
        <v>153.619718309859</v>
      </c>
      <c r="Z2099">
        <v>18</v>
      </c>
      <c r="AA2099">
        <v>434.444444444444</v>
      </c>
      <c r="AB2099">
        <v>75</v>
      </c>
      <c r="AC2099">
        <v>197.29333333333301</v>
      </c>
      <c r="AD2099">
        <v>0.70754716981132104</v>
      </c>
      <c r="AE2099">
        <v>20</v>
      </c>
      <c r="AF2099">
        <v>96.25</v>
      </c>
      <c r="AG2099">
        <v>0.266666666666667</v>
      </c>
      <c r="AH2099" s="4">
        <v>19</v>
      </c>
      <c r="AI2099">
        <v>1.05555555555556</v>
      </c>
      <c r="AJ2099" s="4">
        <v>4</v>
      </c>
      <c r="AK2099">
        <v>0.22222222222222199</v>
      </c>
      <c r="AL2099" s="4">
        <v>25</v>
      </c>
      <c r="AM2099">
        <v>0.33333333333333298</v>
      </c>
      <c r="AN2099" s="4">
        <v>12</v>
      </c>
      <c r="AO2099">
        <v>0.16</v>
      </c>
      <c r="AP2099" s="4">
        <v>0</v>
      </c>
      <c r="AQ2099">
        <v>0</v>
      </c>
      <c r="AR2099" s="4">
        <v>0</v>
      </c>
      <c r="AS2099">
        <v>0</v>
      </c>
      <c r="AT2099" s="4">
        <v>0</v>
      </c>
      <c r="AU2099" s="4">
        <v>0</v>
      </c>
      <c r="AV2099" s="4">
        <v>4</v>
      </c>
      <c r="AW2099">
        <v>1.82758620689655</v>
      </c>
      <c r="AX2099" s="4">
        <f t="shared" si="32"/>
        <v>58.00000000000005</v>
      </c>
      <c r="AY2099" s="4">
        <v>30</v>
      </c>
      <c r="AZ2099" s="4">
        <v>12.3333333333333</v>
      </c>
    </row>
    <row r="2100" spans="1:52" x14ac:dyDescent="0.25">
      <c r="A2100" s="4">
        <v>2017</v>
      </c>
      <c r="B2100" s="4" t="s">
        <v>410</v>
      </c>
      <c r="C2100" t="s">
        <v>284</v>
      </c>
      <c r="D2100" t="s">
        <v>375</v>
      </c>
      <c r="E2100" t="s">
        <v>874</v>
      </c>
      <c r="F2100" s="4">
        <v>1</v>
      </c>
      <c r="G2100">
        <v>0</v>
      </c>
      <c r="H2100">
        <v>0</v>
      </c>
      <c r="I2100">
        <v>1</v>
      </c>
      <c r="J2100">
        <v>1</v>
      </c>
      <c r="K2100">
        <v>0</v>
      </c>
      <c r="L2100">
        <v>0</v>
      </c>
      <c r="M2100">
        <v>0</v>
      </c>
      <c r="N2100">
        <v>-263</v>
      </c>
      <c r="O2100">
        <v>0</v>
      </c>
      <c r="P2100">
        <v>1</v>
      </c>
      <c r="Q2100">
        <v>98</v>
      </c>
      <c r="R2100">
        <v>0</v>
      </c>
      <c r="S2100">
        <v>0</v>
      </c>
      <c r="T2100">
        <v>1</v>
      </c>
      <c r="U2100">
        <v>146</v>
      </c>
      <c r="V2100">
        <v>1</v>
      </c>
      <c r="W2100">
        <v>28</v>
      </c>
      <c r="X2100">
        <v>0</v>
      </c>
      <c r="Y2100">
        <v>0</v>
      </c>
      <c r="Z2100">
        <v>1</v>
      </c>
      <c r="AA2100">
        <v>439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 s="4">
        <v>1</v>
      </c>
      <c r="AI2100">
        <v>1</v>
      </c>
      <c r="AJ2100" s="4">
        <v>1</v>
      </c>
      <c r="AK2100">
        <v>1</v>
      </c>
      <c r="AL2100" s="4">
        <v>0</v>
      </c>
      <c r="AM2100">
        <v>0</v>
      </c>
      <c r="AN2100" s="4">
        <v>0</v>
      </c>
      <c r="AO2100">
        <v>0</v>
      </c>
      <c r="AP2100" s="4">
        <v>0</v>
      </c>
      <c r="AQ2100">
        <v>0</v>
      </c>
      <c r="AR2100" s="4">
        <v>0</v>
      </c>
      <c r="AS2100">
        <v>0</v>
      </c>
      <c r="AT2100" s="4">
        <v>0</v>
      </c>
      <c r="AU2100" s="4">
        <v>0</v>
      </c>
      <c r="AV2100" s="4">
        <v>0</v>
      </c>
      <c r="AW2100">
        <v>1</v>
      </c>
      <c r="AX2100" s="4">
        <f t="shared" si="32"/>
        <v>1</v>
      </c>
      <c r="AY2100" s="4">
        <v>1</v>
      </c>
      <c r="AZ2100" s="4">
        <v>0</v>
      </c>
    </row>
    <row r="2101" spans="1:52" x14ac:dyDescent="0.25">
      <c r="A2101" s="4">
        <v>2017</v>
      </c>
      <c r="B2101" s="4" t="s">
        <v>428</v>
      </c>
      <c r="C2101" t="s">
        <v>53</v>
      </c>
      <c r="D2101" t="s">
        <v>411</v>
      </c>
      <c r="E2101" t="s">
        <v>907</v>
      </c>
      <c r="F2101" s="4">
        <v>11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11</v>
      </c>
      <c r="N2101">
        <v>0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 s="4">
        <v>0</v>
      </c>
      <c r="AI2101">
        <v>0</v>
      </c>
      <c r="AJ2101" s="4">
        <v>0</v>
      </c>
      <c r="AK2101">
        <v>0</v>
      </c>
      <c r="AL2101" s="4">
        <v>0</v>
      </c>
      <c r="AM2101">
        <v>0</v>
      </c>
      <c r="AN2101" s="4">
        <v>0</v>
      </c>
      <c r="AO2101">
        <v>0</v>
      </c>
      <c r="AP2101" s="4">
        <v>0</v>
      </c>
      <c r="AQ2101">
        <v>0</v>
      </c>
      <c r="AR2101" s="4">
        <v>0</v>
      </c>
      <c r="AS2101">
        <v>0</v>
      </c>
      <c r="AT2101" s="4">
        <v>0</v>
      </c>
      <c r="AU2101" s="4">
        <v>9</v>
      </c>
      <c r="AV2101" s="4">
        <v>0</v>
      </c>
      <c r="AW2101">
        <v>0</v>
      </c>
      <c r="AX2101" s="4">
        <f t="shared" si="32"/>
        <v>0</v>
      </c>
      <c r="AY2101" s="4">
        <v>0</v>
      </c>
      <c r="AZ2101" s="4">
        <v>0</v>
      </c>
    </row>
    <row r="2102" spans="1:52" x14ac:dyDescent="0.25">
      <c r="A2102" s="4">
        <v>2017</v>
      </c>
      <c r="B2102" s="4" t="s">
        <v>428</v>
      </c>
      <c r="C2102" t="s">
        <v>53</v>
      </c>
      <c r="D2102" t="s">
        <v>110</v>
      </c>
      <c r="E2102" t="s">
        <v>111</v>
      </c>
      <c r="F2102" s="4">
        <v>1</v>
      </c>
      <c r="G2102">
        <v>0</v>
      </c>
      <c r="H2102">
        <v>0</v>
      </c>
      <c r="I2102">
        <v>1</v>
      </c>
      <c r="J2102">
        <v>1</v>
      </c>
      <c r="K2102">
        <v>0</v>
      </c>
      <c r="L2102">
        <v>0</v>
      </c>
      <c r="M2102">
        <v>0</v>
      </c>
      <c r="N2102">
        <v>184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1</v>
      </c>
      <c r="Y2102">
        <v>75</v>
      </c>
      <c r="Z2102">
        <v>0</v>
      </c>
      <c r="AA2102">
        <v>0</v>
      </c>
      <c r="AB2102">
        <v>1</v>
      </c>
      <c r="AC2102">
        <v>73</v>
      </c>
      <c r="AD2102">
        <v>1</v>
      </c>
      <c r="AE2102">
        <v>0</v>
      </c>
      <c r="AF2102">
        <v>0</v>
      </c>
      <c r="AG2102">
        <v>0</v>
      </c>
      <c r="AH2102" s="4">
        <v>0</v>
      </c>
      <c r="AI2102">
        <v>0</v>
      </c>
      <c r="AJ2102" s="4">
        <v>0</v>
      </c>
      <c r="AK2102">
        <v>0</v>
      </c>
      <c r="AL2102" s="4">
        <v>0</v>
      </c>
      <c r="AM2102">
        <v>0</v>
      </c>
      <c r="AN2102" s="4">
        <v>0</v>
      </c>
      <c r="AO2102">
        <v>0</v>
      </c>
      <c r="AP2102" s="4">
        <v>0</v>
      </c>
      <c r="AQ2102">
        <v>0</v>
      </c>
      <c r="AR2102" s="4">
        <v>0</v>
      </c>
      <c r="AS2102">
        <v>0</v>
      </c>
      <c r="AT2102" s="4">
        <v>0</v>
      </c>
      <c r="AU2102" s="4">
        <v>0</v>
      </c>
      <c r="AV2102" s="4">
        <v>0</v>
      </c>
      <c r="AW2102">
        <v>1</v>
      </c>
      <c r="AX2102" s="4">
        <f t="shared" si="32"/>
        <v>1</v>
      </c>
      <c r="AY2102" s="4">
        <v>0</v>
      </c>
      <c r="AZ2102" s="4">
        <v>0</v>
      </c>
    </row>
    <row r="2103" spans="1:52" x14ac:dyDescent="0.25">
      <c r="A2103" s="4">
        <v>2017</v>
      </c>
      <c r="B2103" s="4" t="s">
        <v>428</v>
      </c>
      <c r="C2103" t="s">
        <v>53</v>
      </c>
      <c r="D2103" t="s">
        <v>412</v>
      </c>
      <c r="E2103" t="s">
        <v>908</v>
      </c>
      <c r="F2103" s="4">
        <v>4</v>
      </c>
      <c r="G2103">
        <v>0</v>
      </c>
      <c r="H2103">
        <v>0</v>
      </c>
      <c r="I2103">
        <v>2</v>
      </c>
      <c r="J2103">
        <v>9</v>
      </c>
      <c r="K2103">
        <v>0</v>
      </c>
      <c r="L2103">
        <v>0</v>
      </c>
      <c r="M2103">
        <v>2</v>
      </c>
      <c r="N2103">
        <v>-312.5</v>
      </c>
      <c r="O2103">
        <v>0.5</v>
      </c>
      <c r="P2103">
        <v>2</v>
      </c>
      <c r="Q2103">
        <v>164</v>
      </c>
      <c r="R2103">
        <v>1</v>
      </c>
      <c r="S2103">
        <v>279</v>
      </c>
      <c r="T2103">
        <v>1</v>
      </c>
      <c r="U2103">
        <v>27</v>
      </c>
      <c r="V2103">
        <v>1</v>
      </c>
      <c r="W2103">
        <v>21</v>
      </c>
      <c r="X2103">
        <v>0</v>
      </c>
      <c r="Y2103">
        <v>0</v>
      </c>
      <c r="Z2103">
        <v>2</v>
      </c>
      <c r="AA2103">
        <v>679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 s="4">
        <v>2</v>
      </c>
      <c r="AI2103">
        <v>1</v>
      </c>
      <c r="AJ2103" s="4">
        <v>1</v>
      </c>
      <c r="AK2103">
        <v>0.5</v>
      </c>
      <c r="AL2103" s="4">
        <v>0</v>
      </c>
      <c r="AM2103">
        <v>0</v>
      </c>
      <c r="AN2103" s="4">
        <v>0</v>
      </c>
      <c r="AO2103">
        <v>0</v>
      </c>
      <c r="AP2103" s="4">
        <v>0</v>
      </c>
      <c r="AQ2103">
        <v>0</v>
      </c>
      <c r="AR2103" s="4">
        <v>0</v>
      </c>
      <c r="AS2103">
        <v>0</v>
      </c>
      <c r="AT2103" s="4">
        <v>0</v>
      </c>
      <c r="AU2103" s="4">
        <v>2</v>
      </c>
      <c r="AV2103" s="4">
        <v>0</v>
      </c>
      <c r="AW2103">
        <v>1</v>
      </c>
      <c r="AX2103" s="4">
        <f t="shared" si="32"/>
        <v>4</v>
      </c>
      <c r="AY2103" s="4">
        <v>1</v>
      </c>
      <c r="AZ2103" s="4">
        <v>0</v>
      </c>
    </row>
    <row r="2104" spans="1:52" x14ac:dyDescent="0.25">
      <c r="A2104" s="4">
        <v>2017</v>
      </c>
      <c r="B2104" s="4" t="s">
        <v>428</v>
      </c>
      <c r="C2104" t="s">
        <v>53</v>
      </c>
      <c r="D2104" t="s">
        <v>75</v>
      </c>
      <c r="E2104" t="s">
        <v>594</v>
      </c>
      <c r="F2104" s="4">
        <v>109</v>
      </c>
      <c r="G2104">
        <v>54</v>
      </c>
      <c r="H2104">
        <v>5.1851851851851896</v>
      </c>
      <c r="I2104">
        <v>108</v>
      </c>
      <c r="J2104">
        <v>5.7777777777777803</v>
      </c>
      <c r="K2104">
        <v>2</v>
      </c>
      <c r="L2104">
        <v>1.85185185185185E-2</v>
      </c>
      <c r="M2104">
        <v>19</v>
      </c>
      <c r="N2104">
        <v>507.59</v>
      </c>
      <c r="O2104">
        <v>0.17431192660550501</v>
      </c>
      <c r="P2104">
        <v>93</v>
      </c>
      <c r="Q2104">
        <v>39.3333333333333</v>
      </c>
      <c r="R2104">
        <v>33</v>
      </c>
      <c r="S2104">
        <v>50.2424242424242</v>
      </c>
      <c r="T2104">
        <v>32</v>
      </c>
      <c r="U2104">
        <v>172.34375</v>
      </c>
      <c r="V2104">
        <v>27</v>
      </c>
      <c r="W2104">
        <v>40.592592592592602</v>
      </c>
      <c r="X2104">
        <v>65</v>
      </c>
      <c r="Y2104">
        <v>150.98461538461501</v>
      </c>
      <c r="Z2104">
        <v>35</v>
      </c>
      <c r="AA2104">
        <v>329</v>
      </c>
      <c r="AB2104">
        <v>67</v>
      </c>
      <c r="AC2104">
        <v>191.91044776119401</v>
      </c>
      <c r="AD2104">
        <v>0.61467889908256901</v>
      </c>
      <c r="AE2104">
        <v>6</v>
      </c>
      <c r="AF2104">
        <v>97.3333333333333</v>
      </c>
      <c r="AG2104">
        <v>8.5714285714285701E-2</v>
      </c>
      <c r="AH2104" s="4">
        <v>27</v>
      </c>
      <c r="AI2104">
        <v>0.77142857142857202</v>
      </c>
      <c r="AJ2104" s="4">
        <v>17</v>
      </c>
      <c r="AK2104">
        <v>0.48571428571428599</v>
      </c>
      <c r="AL2104" s="4">
        <v>23</v>
      </c>
      <c r="AM2104">
        <v>0.34328358208955201</v>
      </c>
      <c r="AN2104" s="4">
        <v>11</v>
      </c>
      <c r="AO2104">
        <v>0.164179104477612</v>
      </c>
      <c r="AP2104" s="4">
        <v>0</v>
      </c>
      <c r="AQ2104">
        <v>0</v>
      </c>
      <c r="AR2104" s="4">
        <v>0</v>
      </c>
      <c r="AS2104">
        <v>0</v>
      </c>
      <c r="AT2104" s="4">
        <v>0</v>
      </c>
      <c r="AU2104" s="4">
        <v>1</v>
      </c>
      <c r="AV2104" s="4">
        <v>2</v>
      </c>
      <c r="AW2104">
        <v>1.54285714285714</v>
      </c>
      <c r="AX2104" s="4">
        <f t="shared" si="32"/>
        <v>70.64814814814828</v>
      </c>
      <c r="AY2104" s="4">
        <v>27</v>
      </c>
      <c r="AZ2104" s="4">
        <v>36.370370370370402</v>
      </c>
    </row>
    <row r="2105" spans="1:52" x14ac:dyDescent="0.25">
      <c r="A2105" s="4">
        <v>2017</v>
      </c>
      <c r="B2105" s="4" t="s">
        <v>428</v>
      </c>
      <c r="C2105" t="s">
        <v>53</v>
      </c>
      <c r="D2105" t="s">
        <v>71</v>
      </c>
      <c r="E2105" t="s">
        <v>590</v>
      </c>
      <c r="F2105" s="4">
        <v>125</v>
      </c>
      <c r="G2105">
        <v>111</v>
      </c>
      <c r="H2105">
        <v>3.3333333333333299</v>
      </c>
      <c r="I2105">
        <v>125</v>
      </c>
      <c r="J2105">
        <v>6.32</v>
      </c>
      <c r="K2105">
        <v>2</v>
      </c>
      <c r="L2105">
        <v>1.6E-2</v>
      </c>
      <c r="M2105">
        <v>81</v>
      </c>
      <c r="N2105">
        <v>2438.7431192660601</v>
      </c>
      <c r="O2105">
        <v>0.64800000000000002</v>
      </c>
      <c r="P2105">
        <v>110</v>
      </c>
      <c r="Q2105">
        <v>13.136363636363599</v>
      </c>
      <c r="R2105">
        <v>7</v>
      </c>
      <c r="S2105">
        <v>11.8571428571429</v>
      </c>
      <c r="T2105">
        <v>3</v>
      </c>
      <c r="U2105">
        <v>108.333333333333</v>
      </c>
      <c r="V2105">
        <v>2</v>
      </c>
      <c r="W2105">
        <v>26.5</v>
      </c>
      <c r="X2105">
        <v>56</v>
      </c>
      <c r="Y2105">
        <v>64.767857142857096</v>
      </c>
      <c r="Z2105">
        <v>4</v>
      </c>
      <c r="AA2105">
        <v>209</v>
      </c>
      <c r="AB2105">
        <v>121</v>
      </c>
      <c r="AC2105">
        <v>83.719008264462801</v>
      </c>
      <c r="AD2105">
        <v>0.96799999999999997</v>
      </c>
      <c r="AE2105">
        <v>28</v>
      </c>
      <c r="AF2105">
        <v>68.178571428571402</v>
      </c>
      <c r="AG2105">
        <v>0.23140495867768601</v>
      </c>
      <c r="AH2105" s="4">
        <v>1</v>
      </c>
      <c r="AI2105">
        <v>0.25</v>
      </c>
      <c r="AJ2105" s="4">
        <v>0</v>
      </c>
      <c r="AK2105">
        <v>0</v>
      </c>
      <c r="AL2105" s="4">
        <v>0</v>
      </c>
      <c r="AM2105">
        <v>0</v>
      </c>
      <c r="AN2105" s="4">
        <v>2</v>
      </c>
      <c r="AO2105">
        <v>1.6528925619834701E-2</v>
      </c>
      <c r="AP2105" s="4">
        <v>1</v>
      </c>
      <c r="AQ2105">
        <v>8.0000000000000002E-3</v>
      </c>
      <c r="AR2105" s="4">
        <v>2</v>
      </c>
      <c r="AS2105">
        <v>1.6E-2</v>
      </c>
      <c r="AT2105" s="4">
        <v>0</v>
      </c>
      <c r="AU2105" s="4">
        <v>0</v>
      </c>
      <c r="AV2105" s="4">
        <v>0</v>
      </c>
      <c r="AW2105">
        <v>2.1186440677966099</v>
      </c>
      <c r="AX2105" s="4">
        <f t="shared" si="32"/>
        <v>59.000000000000007</v>
      </c>
      <c r="AY2105" s="4">
        <v>3</v>
      </c>
      <c r="AZ2105" s="4">
        <v>2.3333333333333299</v>
      </c>
    </row>
    <row r="2106" spans="1:52" x14ac:dyDescent="0.25">
      <c r="A2106" s="4">
        <v>2017</v>
      </c>
      <c r="B2106" s="4" t="s">
        <v>428</v>
      </c>
      <c r="C2106" t="s">
        <v>53</v>
      </c>
      <c r="D2106" t="s">
        <v>69</v>
      </c>
      <c r="E2106" t="s">
        <v>588</v>
      </c>
      <c r="F2106" s="4">
        <v>202</v>
      </c>
      <c r="G2106">
        <v>114</v>
      </c>
      <c r="H2106">
        <v>2.42105263157895</v>
      </c>
      <c r="I2106">
        <v>202</v>
      </c>
      <c r="J2106">
        <v>3.6782178217821802</v>
      </c>
      <c r="K2106">
        <v>0</v>
      </c>
      <c r="L2106">
        <v>0</v>
      </c>
      <c r="M2106">
        <v>15</v>
      </c>
      <c r="N2106">
        <v>467.25628140703498</v>
      </c>
      <c r="O2106">
        <v>7.4257425742574296E-2</v>
      </c>
      <c r="P2106">
        <v>186</v>
      </c>
      <c r="Q2106">
        <v>12.940860215053799</v>
      </c>
      <c r="R2106">
        <v>16</v>
      </c>
      <c r="S2106">
        <v>20.875</v>
      </c>
      <c r="T2106">
        <v>10</v>
      </c>
      <c r="U2106">
        <v>203.8</v>
      </c>
      <c r="V2106">
        <v>11</v>
      </c>
      <c r="W2106">
        <v>134.90909090909099</v>
      </c>
      <c r="X2106">
        <v>186</v>
      </c>
      <c r="Y2106">
        <v>81.623655913978496</v>
      </c>
      <c r="Z2106">
        <v>11</v>
      </c>
      <c r="AA2106">
        <v>274.81818181818198</v>
      </c>
      <c r="AB2106">
        <v>191</v>
      </c>
      <c r="AC2106">
        <v>110.434554973822</v>
      </c>
      <c r="AD2106">
        <v>0.94554455445544605</v>
      </c>
      <c r="AE2106">
        <v>32</v>
      </c>
      <c r="AF2106">
        <v>82.9375</v>
      </c>
      <c r="AG2106">
        <v>0.16753926701570701</v>
      </c>
      <c r="AH2106" s="4">
        <v>3</v>
      </c>
      <c r="AI2106">
        <v>0.27272727272727298</v>
      </c>
      <c r="AJ2106" s="4">
        <v>5</v>
      </c>
      <c r="AK2106">
        <v>0.45454545454545497</v>
      </c>
      <c r="AL2106" s="4">
        <v>5</v>
      </c>
      <c r="AM2106">
        <v>2.6178010471204199E-2</v>
      </c>
      <c r="AN2106" s="4">
        <v>8</v>
      </c>
      <c r="AO2106">
        <v>4.1884816753926697E-2</v>
      </c>
      <c r="AP2106" s="4">
        <v>8</v>
      </c>
      <c r="AQ2106">
        <v>3.9603960396039598E-2</v>
      </c>
      <c r="AR2106" s="4">
        <v>13</v>
      </c>
      <c r="AS2106">
        <v>6.43564356435644E-2</v>
      </c>
      <c r="AT2106" s="4">
        <v>0</v>
      </c>
      <c r="AU2106" s="4">
        <v>0</v>
      </c>
      <c r="AV2106" s="4">
        <v>1</v>
      </c>
      <c r="AW2106">
        <v>2</v>
      </c>
      <c r="AX2106" s="4">
        <f t="shared" si="32"/>
        <v>101</v>
      </c>
      <c r="AY2106" s="4">
        <v>10</v>
      </c>
      <c r="AZ2106" s="4">
        <v>170.7</v>
      </c>
    </row>
    <row r="2107" spans="1:52" x14ac:dyDescent="0.25">
      <c r="A2107" s="4">
        <v>2017</v>
      </c>
      <c r="B2107" s="4" t="s">
        <v>428</v>
      </c>
      <c r="C2107" t="s">
        <v>53</v>
      </c>
      <c r="D2107" t="s">
        <v>86</v>
      </c>
      <c r="E2107" t="s">
        <v>605</v>
      </c>
      <c r="F2107" s="4">
        <v>406</v>
      </c>
      <c r="G2107">
        <v>240</v>
      </c>
      <c r="H2107">
        <v>5.05833333333333</v>
      </c>
      <c r="I2107">
        <v>406</v>
      </c>
      <c r="J2107">
        <v>7.8004926108374404</v>
      </c>
      <c r="K2107">
        <v>12</v>
      </c>
      <c r="L2107">
        <v>2.95566502463054E-2</v>
      </c>
      <c r="M2107">
        <v>39</v>
      </c>
      <c r="N2107">
        <v>466.946564885496</v>
      </c>
      <c r="O2107">
        <v>9.6059113300492605E-2</v>
      </c>
      <c r="P2107">
        <v>57</v>
      </c>
      <c r="Q2107">
        <v>114.73684210526299</v>
      </c>
      <c r="R2107">
        <v>119</v>
      </c>
      <c r="S2107">
        <v>29.176470588235301</v>
      </c>
      <c r="T2107">
        <v>45</v>
      </c>
      <c r="U2107">
        <v>130.51111111111101</v>
      </c>
      <c r="V2107">
        <v>43</v>
      </c>
      <c r="W2107">
        <v>53.116279069767401</v>
      </c>
      <c r="X2107">
        <v>314</v>
      </c>
      <c r="Y2107">
        <v>61.324840764331199</v>
      </c>
      <c r="Z2107">
        <v>48</v>
      </c>
      <c r="AA2107">
        <v>335.8125</v>
      </c>
      <c r="AB2107">
        <v>357</v>
      </c>
      <c r="AC2107">
        <v>89.949579831932795</v>
      </c>
      <c r="AD2107">
        <v>0.87931034482758597</v>
      </c>
      <c r="AE2107">
        <v>260</v>
      </c>
      <c r="AF2107">
        <v>69.053846153846195</v>
      </c>
      <c r="AG2107">
        <v>0.72625698324022403</v>
      </c>
      <c r="AH2107" s="4">
        <v>25</v>
      </c>
      <c r="AI2107">
        <v>0.52083333333333304</v>
      </c>
      <c r="AJ2107" s="4">
        <v>13</v>
      </c>
      <c r="AK2107">
        <v>0.27083333333333298</v>
      </c>
      <c r="AL2107" s="4">
        <v>45</v>
      </c>
      <c r="AM2107">
        <v>0.126050420168067</v>
      </c>
      <c r="AN2107" s="4">
        <v>25</v>
      </c>
      <c r="AO2107">
        <v>7.0028011204481794E-2</v>
      </c>
      <c r="AP2107" s="4">
        <v>0</v>
      </c>
      <c r="AQ2107">
        <v>0</v>
      </c>
      <c r="AR2107" s="4">
        <v>0</v>
      </c>
      <c r="AS2107">
        <v>0</v>
      </c>
      <c r="AT2107" s="4">
        <v>0</v>
      </c>
      <c r="AU2107" s="4">
        <v>0</v>
      </c>
      <c r="AV2107" s="4">
        <v>4</v>
      </c>
      <c r="AW2107">
        <v>2.2937853107344601</v>
      </c>
      <c r="AX2107" s="4">
        <f t="shared" si="32"/>
        <v>177.00000000000026</v>
      </c>
      <c r="AY2107" s="4">
        <v>36</v>
      </c>
      <c r="AZ2107" s="4">
        <v>18.6944444444444</v>
      </c>
    </row>
    <row r="2108" spans="1:52" x14ac:dyDescent="0.25">
      <c r="A2108" s="4">
        <v>2017</v>
      </c>
      <c r="B2108" s="4" t="s">
        <v>428</v>
      </c>
      <c r="C2108" t="s">
        <v>53</v>
      </c>
      <c r="D2108" t="s">
        <v>84</v>
      </c>
      <c r="E2108" t="s">
        <v>603</v>
      </c>
      <c r="F2108" s="4">
        <v>46</v>
      </c>
      <c r="G2108">
        <v>33</v>
      </c>
      <c r="H2108">
        <v>6.9090909090909101</v>
      </c>
      <c r="I2108">
        <v>46</v>
      </c>
      <c r="J2108">
        <v>8.0869565217391308</v>
      </c>
      <c r="K2108">
        <v>0</v>
      </c>
      <c r="L2108">
        <v>0</v>
      </c>
      <c r="M2108">
        <v>9</v>
      </c>
      <c r="N2108">
        <v>44.486486486486498</v>
      </c>
      <c r="O2108">
        <v>0.19565217391304399</v>
      </c>
      <c r="P2108">
        <v>36</v>
      </c>
      <c r="Q2108">
        <v>25.5</v>
      </c>
      <c r="R2108">
        <v>10</v>
      </c>
      <c r="S2108">
        <v>89</v>
      </c>
      <c r="T2108">
        <v>19</v>
      </c>
      <c r="U2108">
        <v>137.789473684211</v>
      </c>
      <c r="V2108">
        <v>19</v>
      </c>
      <c r="W2108">
        <v>57.421052631578902</v>
      </c>
      <c r="X2108">
        <v>24</v>
      </c>
      <c r="Y2108">
        <v>152.833333333333</v>
      </c>
      <c r="Z2108">
        <v>17</v>
      </c>
      <c r="AA2108">
        <v>289.76470588235298</v>
      </c>
      <c r="AB2108">
        <v>20</v>
      </c>
      <c r="AC2108">
        <v>249.85</v>
      </c>
      <c r="AD2108">
        <v>0.434782608695652</v>
      </c>
      <c r="AE2108">
        <v>1</v>
      </c>
      <c r="AF2108">
        <v>88</v>
      </c>
      <c r="AG2108">
        <v>0.04</v>
      </c>
      <c r="AH2108" s="4">
        <v>9</v>
      </c>
      <c r="AI2108">
        <v>0.52941176470588203</v>
      </c>
      <c r="AJ2108" s="4">
        <v>7</v>
      </c>
      <c r="AK2108">
        <v>0.41176470588235298</v>
      </c>
      <c r="AL2108" s="4">
        <v>9</v>
      </c>
      <c r="AM2108">
        <v>0.45</v>
      </c>
      <c r="AN2108" s="4">
        <v>4</v>
      </c>
      <c r="AO2108">
        <v>0.2</v>
      </c>
      <c r="AP2108" s="4">
        <v>0</v>
      </c>
      <c r="AQ2108">
        <v>0</v>
      </c>
      <c r="AR2108" s="4">
        <v>0</v>
      </c>
      <c r="AS2108">
        <v>0</v>
      </c>
      <c r="AT2108" s="4">
        <v>0</v>
      </c>
      <c r="AU2108" s="4">
        <v>0</v>
      </c>
      <c r="AV2108" s="4">
        <v>0</v>
      </c>
      <c r="AW2108">
        <v>1.6428571428571399</v>
      </c>
      <c r="AX2108" s="4">
        <f t="shared" si="32"/>
        <v>28.00000000000005</v>
      </c>
      <c r="AY2108" s="4">
        <v>13</v>
      </c>
      <c r="AZ2108" s="4">
        <v>36</v>
      </c>
    </row>
    <row r="2109" spans="1:52" x14ac:dyDescent="0.25">
      <c r="A2109" s="4">
        <v>2017</v>
      </c>
      <c r="B2109" s="4" t="s">
        <v>428</v>
      </c>
      <c r="C2109" t="s">
        <v>53</v>
      </c>
      <c r="D2109" t="s">
        <v>77</v>
      </c>
      <c r="E2109" t="s">
        <v>596</v>
      </c>
      <c r="F2109" s="4">
        <v>77</v>
      </c>
      <c r="G2109">
        <v>48</v>
      </c>
      <c r="H2109">
        <v>5.6875</v>
      </c>
      <c r="I2109">
        <v>76</v>
      </c>
      <c r="J2109">
        <v>5.9736842105263204</v>
      </c>
      <c r="K2109">
        <v>0</v>
      </c>
      <c r="L2109">
        <v>0</v>
      </c>
      <c r="M2109">
        <v>16</v>
      </c>
      <c r="N2109">
        <v>413.75806451612902</v>
      </c>
      <c r="O2109">
        <v>0.207792207792208</v>
      </c>
      <c r="P2109">
        <v>64</v>
      </c>
      <c r="Q2109">
        <v>20.171875</v>
      </c>
      <c r="R2109">
        <v>19</v>
      </c>
      <c r="S2109">
        <v>23.052631578947398</v>
      </c>
      <c r="T2109">
        <v>32</v>
      </c>
      <c r="U2109">
        <v>99.53125</v>
      </c>
      <c r="V2109">
        <v>32</v>
      </c>
      <c r="W2109">
        <v>37.8125</v>
      </c>
      <c r="X2109">
        <v>39</v>
      </c>
      <c r="Y2109">
        <v>108.666666666667</v>
      </c>
      <c r="Z2109">
        <v>28</v>
      </c>
      <c r="AA2109">
        <v>292.642857142857</v>
      </c>
      <c r="AB2109">
        <v>40</v>
      </c>
      <c r="AC2109">
        <v>138</v>
      </c>
      <c r="AD2109">
        <v>0.51948051948051899</v>
      </c>
      <c r="AE2109">
        <v>6</v>
      </c>
      <c r="AF2109">
        <v>69.1666666666667</v>
      </c>
      <c r="AG2109">
        <v>0.146341463414634</v>
      </c>
      <c r="AH2109" s="4">
        <v>23</v>
      </c>
      <c r="AI2109">
        <v>0.82142857142857095</v>
      </c>
      <c r="AJ2109" s="4">
        <v>15</v>
      </c>
      <c r="AK2109">
        <v>0.53571428571428603</v>
      </c>
      <c r="AL2109" s="4">
        <v>17</v>
      </c>
      <c r="AM2109">
        <v>0.42499999999999999</v>
      </c>
      <c r="AN2109" s="4">
        <v>5</v>
      </c>
      <c r="AO2109">
        <v>0.125</v>
      </c>
      <c r="AP2109" s="4">
        <v>0</v>
      </c>
      <c r="AQ2109">
        <v>0</v>
      </c>
      <c r="AR2109" s="4">
        <v>0</v>
      </c>
      <c r="AS2109">
        <v>0</v>
      </c>
      <c r="AT2109" s="4">
        <v>0</v>
      </c>
      <c r="AU2109" s="4">
        <v>1</v>
      </c>
      <c r="AV2109" s="4">
        <v>4</v>
      </c>
      <c r="AW2109">
        <v>1.4074074074074101</v>
      </c>
      <c r="AX2109" s="4">
        <f t="shared" si="32"/>
        <v>54.710526315789366</v>
      </c>
      <c r="AY2109" s="4">
        <v>26</v>
      </c>
      <c r="AZ2109" s="4">
        <v>18.692307692307701</v>
      </c>
    </row>
    <row r="2110" spans="1:52" x14ac:dyDescent="0.25">
      <c r="A2110" s="4">
        <v>2017</v>
      </c>
      <c r="B2110" s="4" t="s">
        <v>428</v>
      </c>
      <c r="C2110" t="s">
        <v>53</v>
      </c>
      <c r="D2110" t="s">
        <v>85</v>
      </c>
      <c r="E2110" t="s">
        <v>604</v>
      </c>
      <c r="F2110" s="4">
        <v>87</v>
      </c>
      <c r="G2110">
        <v>65</v>
      </c>
      <c r="H2110">
        <v>5.1846153846153804</v>
      </c>
      <c r="I2110">
        <v>87</v>
      </c>
      <c r="J2110">
        <v>6.6321839080459801</v>
      </c>
      <c r="K2110">
        <v>0</v>
      </c>
      <c r="L2110">
        <v>0</v>
      </c>
      <c r="M2110">
        <v>6</v>
      </c>
      <c r="N2110">
        <v>123.36144578313299</v>
      </c>
      <c r="O2110">
        <v>6.8965517241379296E-2</v>
      </c>
      <c r="P2110">
        <v>81</v>
      </c>
      <c r="Q2110">
        <v>28.6666666666667</v>
      </c>
      <c r="R2110">
        <v>29</v>
      </c>
      <c r="S2110">
        <v>35.862068965517203</v>
      </c>
      <c r="T2110">
        <v>38</v>
      </c>
      <c r="U2110">
        <v>124.23684210526299</v>
      </c>
      <c r="V2110">
        <v>36</v>
      </c>
      <c r="W2110">
        <v>60.3611111111111</v>
      </c>
      <c r="X2110">
        <v>38</v>
      </c>
      <c r="Y2110">
        <v>137.105263157895</v>
      </c>
      <c r="Z2110">
        <v>41</v>
      </c>
      <c r="AA2110">
        <v>318.09756097561001</v>
      </c>
      <c r="AB2110">
        <v>42</v>
      </c>
      <c r="AC2110">
        <v>174.76190476190499</v>
      </c>
      <c r="AD2110">
        <v>0.48275862068965503</v>
      </c>
      <c r="AE2110">
        <v>2</v>
      </c>
      <c r="AF2110">
        <v>82</v>
      </c>
      <c r="AG2110">
        <v>4.7619047619047603E-2</v>
      </c>
      <c r="AH2110" s="4">
        <v>22</v>
      </c>
      <c r="AI2110">
        <v>0.53658536585365901</v>
      </c>
      <c r="AJ2110" s="4">
        <v>18</v>
      </c>
      <c r="AK2110">
        <v>0.439024390243902</v>
      </c>
      <c r="AL2110" s="4">
        <v>20</v>
      </c>
      <c r="AM2110">
        <v>0.476190476190476</v>
      </c>
      <c r="AN2110" s="4">
        <v>7</v>
      </c>
      <c r="AO2110">
        <v>0.16666666666666699</v>
      </c>
      <c r="AP2110" s="4">
        <v>0</v>
      </c>
      <c r="AQ2110">
        <v>0</v>
      </c>
      <c r="AR2110" s="4">
        <v>0</v>
      </c>
      <c r="AS2110">
        <v>0</v>
      </c>
      <c r="AT2110" s="4">
        <v>0</v>
      </c>
      <c r="AU2110" s="4">
        <v>0</v>
      </c>
      <c r="AV2110" s="4">
        <v>1</v>
      </c>
      <c r="AW2110">
        <v>1.5263157894736801</v>
      </c>
      <c r="AX2110" s="4">
        <f t="shared" si="32"/>
        <v>57.000000000000156</v>
      </c>
      <c r="AY2110" s="4">
        <v>35</v>
      </c>
      <c r="AZ2110" s="4">
        <v>22.428571428571399</v>
      </c>
    </row>
    <row r="2111" spans="1:52" x14ac:dyDescent="0.25">
      <c r="A2111" s="4">
        <v>2017</v>
      </c>
      <c r="B2111" s="4" t="s">
        <v>428</v>
      </c>
      <c r="C2111" t="s">
        <v>53</v>
      </c>
      <c r="D2111" t="s">
        <v>64</v>
      </c>
      <c r="E2111" t="s">
        <v>583</v>
      </c>
      <c r="F2111" s="4">
        <v>157</v>
      </c>
      <c r="G2111">
        <v>84</v>
      </c>
      <c r="H2111">
        <v>8.7261904761904798</v>
      </c>
      <c r="I2111">
        <v>156</v>
      </c>
      <c r="J2111">
        <v>8.0064102564102608</v>
      </c>
      <c r="K2111">
        <v>2</v>
      </c>
      <c r="L2111">
        <v>1.2820512820512799E-2</v>
      </c>
      <c r="M2111">
        <v>19</v>
      </c>
      <c r="N2111">
        <v>43.231884057971001</v>
      </c>
      <c r="O2111">
        <v>0.121019108280255</v>
      </c>
      <c r="P2111">
        <v>139</v>
      </c>
      <c r="Q2111">
        <v>28.244604316546798</v>
      </c>
      <c r="R2111">
        <v>52</v>
      </c>
      <c r="S2111">
        <v>55.692307692307701</v>
      </c>
      <c r="T2111">
        <v>64</v>
      </c>
      <c r="U2111">
        <v>158.71875</v>
      </c>
      <c r="V2111">
        <v>65</v>
      </c>
      <c r="W2111">
        <v>58.846153846153797</v>
      </c>
      <c r="X2111">
        <v>84</v>
      </c>
      <c r="Y2111">
        <v>140.09523809523799</v>
      </c>
      <c r="Z2111">
        <v>59</v>
      </c>
      <c r="AA2111">
        <v>389.62711864406799</v>
      </c>
      <c r="AB2111">
        <v>83</v>
      </c>
      <c r="AC2111">
        <v>196.81927710843399</v>
      </c>
      <c r="AD2111">
        <v>0.52866242038216604</v>
      </c>
      <c r="AE2111">
        <v>10</v>
      </c>
      <c r="AF2111">
        <v>148.6</v>
      </c>
      <c r="AG2111">
        <v>0.112359550561798</v>
      </c>
      <c r="AH2111" s="4">
        <v>35</v>
      </c>
      <c r="AI2111">
        <v>0.59322033898305104</v>
      </c>
      <c r="AJ2111" s="4">
        <v>26</v>
      </c>
      <c r="AK2111">
        <v>0.44067796610169502</v>
      </c>
      <c r="AL2111" s="4">
        <v>30</v>
      </c>
      <c r="AM2111">
        <v>0.36144578313253001</v>
      </c>
      <c r="AN2111" s="4">
        <v>13</v>
      </c>
      <c r="AO2111">
        <v>0.156626506024096</v>
      </c>
      <c r="AP2111" s="4">
        <v>0</v>
      </c>
      <c r="AQ2111">
        <v>0</v>
      </c>
      <c r="AR2111" s="4">
        <v>0</v>
      </c>
      <c r="AS2111">
        <v>0</v>
      </c>
      <c r="AT2111" s="4">
        <v>0</v>
      </c>
      <c r="AU2111" s="4">
        <v>0</v>
      </c>
      <c r="AV2111" s="4">
        <v>2</v>
      </c>
      <c r="AW2111">
        <v>1.72527472527473</v>
      </c>
      <c r="AX2111" s="4">
        <f t="shared" si="32"/>
        <v>90.999999999999744</v>
      </c>
      <c r="AY2111" s="4">
        <v>57</v>
      </c>
      <c r="AZ2111" s="4">
        <v>43.578947368421098</v>
      </c>
    </row>
    <row r="2112" spans="1:52" x14ac:dyDescent="0.25">
      <c r="A2112" s="4">
        <v>2017</v>
      </c>
      <c r="B2112" s="4" t="s">
        <v>428</v>
      </c>
      <c r="C2112" t="s">
        <v>53</v>
      </c>
      <c r="D2112" t="s">
        <v>74</v>
      </c>
      <c r="E2112" t="s">
        <v>593</v>
      </c>
      <c r="F2112" s="4">
        <v>204</v>
      </c>
      <c r="G2112">
        <v>194</v>
      </c>
      <c r="H2112">
        <v>1.8350515463917501</v>
      </c>
      <c r="I2112">
        <v>203</v>
      </c>
      <c r="J2112">
        <v>4.7586206896551699</v>
      </c>
      <c r="K2112">
        <v>2</v>
      </c>
      <c r="L2112">
        <v>9.8522167487684695E-3</v>
      </c>
      <c r="M2112">
        <v>13</v>
      </c>
      <c r="N2112">
        <v>-4.45026178010471</v>
      </c>
      <c r="O2112">
        <v>6.3725490196078399E-2</v>
      </c>
      <c r="P2112">
        <v>173</v>
      </c>
      <c r="Q2112">
        <v>13.7803468208092</v>
      </c>
      <c r="R2112">
        <v>15</v>
      </c>
      <c r="S2112">
        <v>35.6</v>
      </c>
      <c r="T2112">
        <v>15</v>
      </c>
      <c r="U2112">
        <v>226.666666666667</v>
      </c>
      <c r="V2112">
        <v>13</v>
      </c>
      <c r="W2112">
        <v>15.2307692307692</v>
      </c>
      <c r="X2112">
        <v>186</v>
      </c>
      <c r="Y2112">
        <v>93.306451612903203</v>
      </c>
      <c r="Z2112">
        <v>14</v>
      </c>
      <c r="AA2112">
        <v>258.5</v>
      </c>
      <c r="AB2112">
        <v>187</v>
      </c>
      <c r="AC2112">
        <v>109.572192513369</v>
      </c>
      <c r="AD2112">
        <v>0.91666666666666696</v>
      </c>
      <c r="AE2112">
        <v>59</v>
      </c>
      <c r="AF2112">
        <v>80.016949152542395</v>
      </c>
      <c r="AG2112">
        <v>0.31382978723404298</v>
      </c>
      <c r="AH2112" s="4">
        <v>2</v>
      </c>
      <c r="AI2112">
        <v>0.14285714285714299</v>
      </c>
      <c r="AJ2112" s="4">
        <v>5</v>
      </c>
      <c r="AK2112">
        <v>0.35714285714285698</v>
      </c>
      <c r="AL2112" s="4">
        <v>3</v>
      </c>
      <c r="AM2112">
        <v>1.60427807486631E-2</v>
      </c>
      <c r="AN2112" s="4">
        <v>8</v>
      </c>
      <c r="AO2112">
        <v>4.2780748663101602E-2</v>
      </c>
      <c r="AP2112" s="4">
        <v>5</v>
      </c>
      <c r="AQ2112">
        <v>2.4509803921568599E-2</v>
      </c>
      <c r="AR2112" s="4">
        <v>13</v>
      </c>
      <c r="AS2112">
        <v>6.3725490196078399E-2</v>
      </c>
      <c r="AT2112" s="4">
        <v>0</v>
      </c>
      <c r="AU2112" s="4">
        <v>1</v>
      </c>
      <c r="AV2112" s="4">
        <v>0</v>
      </c>
      <c r="AW2112">
        <v>1.9150943396226401</v>
      </c>
      <c r="AX2112" s="4">
        <f t="shared" si="32"/>
        <v>106.52216748768481</v>
      </c>
      <c r="AY2112" s="4">
        <v>1</v>
      </c>
      <c r="AZ2112" s="4">
        <v>40</v>
      </c>
    </row>
    <row r="2113" spans="1:52" x14ac:dyDescent="0.25">
      <c r="A2113" s="4">
        <v>2017</v>
      </c>
      <c r="B2113" s="4" t="s">
        <v>428</v>
      </c>
      <c r="C2113" t="s">
        <v>53</v>
      </c>
      <c r="D2113" t="s">
        <v>67</v>
      </c>
      <c r="E2113" t="s">
        <v>586</v>
      </c>
      <c r="F2113" s="4">
        <v>149</v>
      </c>
      <c r="G2113">
        <v>84</v>
      </c>
      <c r="H2113">
        <v>4.3452380952380896</v>
      </c>
      <c r="I2113">
        <v>148</v>
      </c>
      <c r="J2113">
        <v>5.5472972972973</v>
      </c>
      <c r="K2113">
        <v>10</v>
      </c>
      <c r="L2113">
        <v>6.7567567567567599E-2</v>
      </c>
      <c r="M2113">
        <v>11</v>
      </c>
      <c r="N2113">
        <v>46.586956521739097</v>
      </c>
      <c r="O2113">
        <v>7.3825503355704702E-2</v>
      </c>
      <c r="P2113">
        <v>130</v>
      </c>
      <c r="Q2113">
        <v>32.061538461538497</v>
      </c>
      <c r="R2113">
        <v>24</v>
      </c>
      <c r="S2113">
        <v>28.4583333333333</v>
      </c>
      <c r="T2113">
        <v>68</v>
      </c>
      <c r="U2113">
        <v>150.83823529411799</v>
      </c>
      <c r="V2113">
        <v>67</v>
      </c>
      <c r="W2113">
        <v>61.328358208955201</v>
      </c>
      <c r="X2113">
        <v>62</v>
      </c>
      <c r="Y2113">
        <v>125.758064516129</v>
      </c>
      <c r="Z2113">
        <v>72</v>
      </c>
      <c r="AA2113">
        <v>347.944444444444</v>
      </c>
      <c r="AB2113">
        <v>67</v>
      </c>
      <c r="AC2113">
        <v>172.55223880597001</v>
      </c>
      <c r="AD2113">
        <v>0.44966442953020103</v>
      </c>
      <c r="AE2113">
        <v>6</v>
      </c>
      <c r="AF2113">
        <v>92.5</v>
      </c>
      <c r="AG2113">
        <v>8.8235294117647106E-2</v>
      </c>
      <c r="AH2113" s="4">
        <v>51</v>
      </c>
      <c r="AI2113">
        <v>0.70833333333333304</v>
      </c>
      <c r="AJ2113" s="4">
        <v>27</v>
      </c>
      <c r="AK2113">
        <v>0.375</v>
      </c>
      <c r="AL2113" s="4">
        <v>17</v>
      </c>
      <c r="AM2113">
        <v>0.25373134328358199</v>
      </c>
      <c r="AN2113" s="4">
        <v>14</v>
      </c>
      <c r="AO2113">
        <v>0.20895522388059701</v>
      </c>
      <c r="AP2113" s="4">
        <v>0</v>
      </c>
      <c r="AQ2113">
        <v>0</v>
      </c>
      <c r="AR2113" s="4">
        <v>0</v>
      </c>
      <c r="AS2113">
        <v>0</v>
      </c>
      <c r="AT2113" s="4">
        <v>0</v>
      </c>
      <c r="AU2113" s="4">
        <v>1</v>
      </c>
      <c r="AV2113" s="4">
        <v>0</v>
      </c>
      <c r="AW2113">
        <v>1.9733333333333301</v>
      </c>
      <c r="AX2113" s="4">
        <f t="shared" si="32"/>
        <v>75.506756756756886</v>
      </c>
      <c r="AY2113" s="4">
        <v>58</v>
      </c>
      <c r="AZ2113" s="4">
        <v>25.051724137931</v>
      </c>
    </row>
    <row r="2114" spans="1:52" x14ac:dyDescent="0.25">
      <c r="A2114" s="4">
        <v>2017</v>
      </c>
      <c r="B2114" s="4" t="s">
        <v>428</v>
      </c>
      <c r="C2114" t="s">
        <v>53</v>
      </c>
      <c r="D2114" t="s">
        <v>64</v>
      </c>
      <c r="E2114" t="s">
        <v>583</v>
      </c>
      <c r="F2114" s="4">
        <v>1</v>
      </c>
      <c r="G2114">
        <v>1</v>
      </c>
      <c r="H2114">
        <v>1</v>
      </c>
      <c r="I2114">
        <v>1</v>
      </c>
      <c r="J2114">
        <v>1</v>
      </c>
      <c r="K2114">
        <v>0</v>
      </c>
      <c r="L2114">
        <v>0</v>
      </c>
      <c r="M2114">
        <v>0</v>
      </c>
      <c r="N2114">
        <v>6</v>
      </c>
      <c r="O2114">
        <v>0</v>
      </c>
      <c r="P2114">
        <v>1</v>
      </c>
      <c r="Q2114">
        <v>1</v>
      </c>
      <c r="R2114">
        <v>0</v>
      </c>
      <c r="S2114">
        <v>0</v>
      </c>
      <c r="T2114">
        <v>1</v>
      </c>
      <c r="U2114">
        <v>52</v>
      </c>
      <c r="V2114">
        <v>1</v>
      </c>
      <c r="W2114">
        <v>23</v>
      </c>
      <c r="X2114">
        <v>0</v>
      </c>
      <c r="Y2114">
        <v>0</v>
      </c>
      <c r="Z2114">
        <v>1</v>
      </c>
      <c r="AA2114">
        <v>109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 s="4">
        <v>0</v>
      </c>
      <c r="AI2114">
        <v>0</v>
      </c>
      <c r="AJ2114" s="4">
        <v>0</v>
      </c>
      <c r="AK2114">
        <v>0</v>
      </c>
      <c r="AL2114" s="4">
        <v>0</v>
      </c>
      <c r="AM2114">
        <v>0</v>
      </c>
      <c r="AN2114" s="4">
        <v>0</v>
      </c>
      <c r="AO2114">
        <v>0</v>
      </c>
      <c r="AP2114" s="4">
        <v>0</v>
      </c>
      <c r="AQ2114">
        <v>0</v>
      </c>
      <c r="AR2114" s="4">
        <v>0</v>
      </c>
      <c r="AS2114">
        <v>0</v>
      </c>
      <c r="AT2114" s="4">
        <v>0</v>
      </c>
      <c r="AU2114" s="4">
        <v>0</v>
      </c>
      <c r="AV2114" s="4">
        <v>0</v>
      </c>
      <c r="AW2114">
        <v>1</v>
      </c>
      <c r="AX2114" s="4">
        <f t="shared" si="32"/>
        <v>1</v>
      </c>
      <c r="AY2114" s="4">
        <v>1</v>
      </c>
      <c r="AZ2114" s="4">
        <v>6</v>
      </c>
    </row>
    <row r="2115" spans="1:52" x14ac:dyDescent="0.25">
      <c r="A2115" s="4">
        <v>2017</v>
      </c>
      <c r="B2115" s="4" t="s">
        <v>428</v>
      </c>
      <c r="C2115" t="s">
        <v>53</v>
      </c>
      <c r="D2115" t="s">
        <v>361</v>
      </c>
      <c r="E2115" t="s">
        <v>860</v>
      </c>
      <c r="F2115" s="4">
        <v>129</v>
      </c>
      <c r="G2115">
        <v>66</v>
      </c>
      <c r="H2115">
        <v>11.3939393939394</v>
      </c>
      <c r="I2115">
        <v>129</v>
      </c>
      <c r="J2115">
        <v>8.24806201550388</v>
      </c>
      <c r="K2115">
        <v>4</v>
      </c>
      <c r="L2115">
        <v>3.1007751937984499E-2</v>
      </c>
      <c r="M2115">
        <v>3</v>
      </c>
      <c r="N2115">
        <v>273.1953125</v>
      </c>
      <c r="O2115">
        <v>2.32558139534884E-2</v>
      </c>
      <c r="P2115">
        <v>26</v>
      </c>
      <c r="Q2115">
        <v>36.461538461538503</v>
      </c>
      <c r="R2115">
        <v>24</v>
      </c>
      <c r="S2115">
        <v>18.9166666666667</v>
      </c>
      <c r="T2115">
        <v>2</v>
      </c>
      <c r="U2115">
        <v>212</v>
      </c>
      <c r="V2115">
        <v>1</v>
      </c>
      <c r="W2115">
        <v>45</v>
      </c>
      <c r="X2115">
        <v>123</v>
      </c>
      <c r="Y2115">
        <v>61.772357723577201</v>
      </c>
      <c r="Z2115">
        <v>3</v>
      </c>
      <c r="AA2115">
        <v>259.66666666666703</v>
      </c>
      <c r="AB2115">
        <v>126</v>
      </c>
      <c r="AC2115">
        <v>74.246031746031704</v>
      </c>
      <c r="AD2115">
        <v>0.97674418604651203</v>
      </c>
      <c r="AE2115">
        <v>70</v>
      </c>
      <c r="AF2115">
        <v>47</v>
      </c>
      <c r="AG2115">
        <v>0.55555555555555602</v>
      </c>
      <c r="AH2115" s="4">
        <v>2</v>
      </c>
      <c r="AI2115">
        <v>0.66666666666666696</v>
      </c>
      <c r="AJ2115" s="4">
        <v>2</v>
      </c>
      <c r="AK2115">
        <v>0.66666666666666696</v>
      </c>
      <c r="AL2115" s="4">
        <v>3</v>
      </c>
      <c r="AM2115">
        <v>2.3809523809523801E-2</v>
      </c>
      <c r="AN2115" s="4">
        <v>12</v>
      </c>
      <c r="AO2115">
        <v>9.5238095238095205E-2</v>
      </c>
      <c r="AP2115" s="4">
        <v>1</v>
      </c>
      <c r="AQ2115">
        <v>7.7519379844961196E-3</v>
      </c>
      <c r="AR2115" s="4">
        <v>3</v>
      </c>
      <c r="AS2115">
        <v>2.32558139534884E-2</v>
      </c>
      <c r="AT2115" s="4">
        <v>0</v>
      </c>
      <c r="AU2115" s="4">
        <v>0</v>
      </c>
      <c r="AV2115" s="4">
        <v>1</v>
      </c>
      <c r="AW2115">
        <v>1.6125</v>
      </c>
      <c r="AX2115" s="4">
        <f t="shared" ref="AX2115:AX2178" si="33">IF(ISERROR(F2115/AW2115),0,F2115/AW2115)</f>
        <v>80</v>
      </c>
      <c r="AY2115" s="4">
        <v>2</v>
      </c>
      <c r="AZ2115" s="4">
        <v>38</v>
      </c>
    </row>
    <row r="2116" spans="1:52" x14ac:dyDescent="0.25">
      <c r="A2116" s="4">
        <v>2017</v>
      </c>
      <c r="B2116" s="4" t="s">
        <v>428</v>
      </c>
      <c r="C2116" t="s">
        <v>53</v>
      </c>
      <c r="D2116" t="s">
        <v>63</v>
      </c>
      <c r="E2116" t="s">
        <v>582</v>
      </c>
      <c r="F2116" s="4">
        <v>118</v>
      </c>
      <c r="G2116">
        <v>72</v>
      </c>
      <c r="H2116">
        <v>3.3472222222222201</v>
      </c>
      <c r="I2116">
        <v>118</v>
      </c>
      <c r="J2116">
        <v>6.2627118644067803</v>
      </c>
      <c r="K2116">
        <v>2</v>
      </c>
      <c r="L2116">
        <v>1.6949152542372899E-2</v>
      </c>
      <c r="M2116">
        <v>2</v>
      </c>
      <c r="N2116">
        <v>273.13559322033899</v>
      </c>
      <c r="O2116">
        <v>1.6949152542372899E-2</v>
      </c>
      <c r="P2116">
        <v>41</v>
      </c>
      <c r="Q2116">
        <v>41.780487804878</v>
      </c>
      <c r="R2116">
        <v>20</v>
      </c>
      <c r="S2116">
        <v>34.450000000000003</v>
      </c>
      <c r="T2116">
        <v>15</v>
      </c>
      <c r="U2116">
        <v>133.13333333333301</v>
      </c>
      <c r="V2116">
        <v>14</v>
      </c>
      <c r="W2116">
        <v>50.5</v>
      </c>
      <c r="X2116">
        <v>93</v>
      </c>
      <c r="Y2116">
        <v>95.279569892473106</v>
      </c>
      <c r="Z2116">
        <v>15</v>
      </c>
      <c r="AA2116">
        <v>255.6</v>
      </c>
      <c r="AB2116">
        <v>102</v>
      </c>
      <c r="AC2116">
        <v>110.88235294117599</v>
      </c>
      <c r="AD2116">
        <v>0.86440677966101698</v>
      </c>
      <c r="AE2116">
        <v>31</v>
      </c>
      <c r="AF2116">
        <v>58.290322580645203</v>
      </c>
      <c r="AG2116">
        <v>0.30392156862745101</v>
      </c>
      <c r="AH2116" s="4">
        <v>9</v>
      </c>
      <c r="AI2116">
        <v>0.6</v>
      </c>
      <c r="AJ2116" s="4">
        <v>6</v>
      </c>
      <c r="AK2116">
        <v>0.4</v>
      </c>
      <c r="AL2116" s="4">
        <v>5</v>
      </c>
      <c r="AM2116">
        <v>4.9019607843137303E-2</v>
      </c>
      <c r="AN2116" s="4">
        <v>14</v>
      </c>
      <c r="AO2116">
        <v>0.13725490196078399</v>
      </c>
      <c r="AP2116" s="4">
        <v>4</v>
      </c>
      <c r="AQ2116">
        <v>3.3898305084745797E-2</v>
      </c>
      <c r="AR2116" s="4">
        <v>12</v>
      </c>
      <c r="AS2116">
        <v>0.101694915254237</v>
      </c>
      <c r="AT2116" s="4">
        <v>0</v>
      </c>
      <c r="AU2116" s="4">
        <v>0</v>
      </c>
      <c r="AV2116" s="4">
        <v>8</v>
      </c>
      <c r="AW2116">
        <v>1.3882352941176499</v>
      </c>
      <c r="AX2116" s="4">
        <f t="shared" si="33"/>
        <v>84.999999999999829</v>
      </c>
      <c r="AY2116" s="4">
        <v>13</v>
      </c>
      <c r="AZ2116" s="4">
        <v>16.692307692307701</v>
      </c>
    </row>
    <row r="2117" spans="1:52" x14ac:dyDescent="0.25">
      <c r="A2117" s="4">
        <v>2017</v>
      </c>
      <c r="B2117" s="4" t="s">
        <v>428</v>
      </c>
      <c r="C2117" t="s">
        <v>53</v>
      </c>
      <c r="D2117" t="s">
        <v>57</v>
      </c>
      <c r="E2117" t="s">
        <v>576</v>
      </c>
      <c r="F2117" s="4">
        <v>89</v>
      </c>
      <c r="G2117">
        <v>64</v>
      </c>
      <c r="H2117">
        <v>7.015625</v>
      </c>
      <c r="I2117">
        <v>86</v>
      </c>
      <c r="J2117">
        <v>8.3488372093023298</v>
      </c>
      <c r="K2117">
        <v>6</v>
      </c>
      <c r="L2117">
        <v>6.9767441860465101E-2</v>
      </c>
      <c r="M2117">
        <v>9</v>
      </c>
      <c r="N2117">
        <v>711.55294117647099</v>
      </c>
      <c r="O2117">
        <v>0.101123595505618</v>
      </c>
      <c r="P2117">
        <v>15</v>
      </c>
      <c r="Q2117">
        <v>50.266666666666701</v>
      </c>
      <c r="R2117">
        <v>15</v>
      </c>
      <c r="S2117">
        <v>25.866666666666699</v>
      </c>
      <c r="T2117">
        <v>5</v>
      </c>
      <c r="U2117">
        <v>129.19999999999999</v>
      </c>
      <c r="V2117">
        <v>5</v>
      </c>
      <c r="W2117">
        <v>43</v>
      </c>
      <c r="X2117">
        <v>74</v>
      </c>
      <c r="Y2117">
        <v>72.081081081081095</v>
      </c>
      <c r="Z2117">
        <v>6</v>
      </c>
      <c r="AA2117">
        <v>305</v>
      </c>
      <c r="AB2117">
        <v>80</v>
      </c>
      <c r="AC2117">
        <v>99.025000000000006</v>
      </c>
      <c r="AD2117">
        <v>0.898876404494382</v>
      </c>
      <c r="AE2117">
        <v>56</v>
      </c>
      <c r="AF2117">
        <v>79.928571428571402</v>
      </c>
      <c r="AG2117">
        <v>0.7</v>
      </c>
      <c r="AH2117" s="4">
        <v>5</v>
      </c>
      <c r="AI2117">
        <v>0.83333333333333304</v>
      </c>
      <c r="AJ2117" s="4">
        <v>3</v>
      </c>
      <c r="AK2117">
        <v>0.5</v>
      </c>
      <c r="AL2117" s="4">
        <v>7</v>
      </c>
      <c r="AM2117">
        <v>8.7499999999999994E-2</v>
      </c>
      <c r="AN2117" s="4">
        <v>1</v>
      </c>
      <c r="AO2117">
        <v>1.2500000000000001E-2</v>
      </c>
      <c r="AP2117" s="4">
        <v>0</v>
      </c>
      <c r="AQ2117">
        <v>0</v>
      </c>
      <c r="AR2117" s="4">
        <v>0</v>
      </c>
      <c r="AS2117">
        <v>0</v>
      </c>
      <c r="AT2117" s="4">
        <v>0</v>
      </c>
      <c r="AU2117" s="4">
        <v>3</v>
      </c>
      <c r="AV2117" s="4">
        <v>2</v>
      </c>
      <c r="AW2117">
        <v>1.6226415094339599</v>
      </c>
      <c r="AX2117" s="4">
        <f t="shared" si="33"/>
        <v>54.848837209302403</v>
      </c>
      <c r="AY2117" s="4">
        <v>5</v>
      </c>
      <c r="AZ2117" s="4">
        <v>10.4</v>
      </c>
    </row>
    <row r="2118" spans="1:52" x14ac:dyDescent="0.25">
      <c r="A2118" s="4">
        <v>2017</v>
      </c>
      <c r="B2118" s="4" t="s">
        <v>428</v>
      </c>
      <c r="C2118" t="s">
        <v>53</v>
      </c>
      <c r="D2118" t="s">
        <v>80</v>
      </c>
      <c r="E2118" t="s">
        <v>599</v>
      </c>
      <c r="F2118" s="4">
        <v>120</v>
      </c>
      <c r="G2118">
        <v>80</v>
      </c>
      <c r="H2118">
        <v>4.4124999999999996</v>
      </c>
      <c r="I2118">
        <v>119</v>
      </c>
      <c r="J2118">
        <v>6.7647058823529402</v>
      </c>
      <c r="K2118">
        <v>0</v>
      </c>
      <c r="L2118">
        <v>0</v>
      </c>
      <c r="M2118">
        <v>4</v>
      </c>
      <c r="N2118">
        <v>223.74358974359001</v>
      </c>
      <c r="O2118">
        <v>3.3333333333333298E-2</v>
      </c>
      <c r="P2118">
        <v>111</v>
      </c>
      <c r="Q2118">
        <v>30.8378378378378</v>
      </c>
      <c r="R2118">
        <v>35</v>
      </c>
      <c r="S2118">
        <v>58.8857142857143</v>
      </c>
      <c r="T2118">
        <v>49</v>
      </c>
      <c r="U2118">
        <v>168.775510204082</v>
      </c>
      <c r="V2118">
        <v>46</v>
      </c>
      <c r="W2118">
        <v>34.934782608695599</v>
      </c>
      <c r="X2118">
        <v>55</v>
      </c>
      <c r="Y2118">
        <v>134.07272727272701</v>
      </c>
      <c r="Z2118">
        <v>52</v>
      </c>
      <c r="AA2118">
        <v>327.84615384615398</v>
      </c>
      <c r="AB2118">
        <v>67</v>
      </c>
      <c r="AC2118">
        <v>153.65671641790999</v>
      </c>
      <c r="AD2118">
        <v>0.55833333333333302</v>
      </c>
      <c r="AE2118">
        <v>9</v>
      </c>
      <c r="AF2118">
        <v>103.555555555556</v>
      </c>
      <c r="AG2118">
        <v>0.134328358208955</v>
      </c>
      <c r="AH2118" s="4">
        <v>27</v>
      </c>
      <c r="AI2118">
        <v>0.51923076923076905</v>
      </c>
      <c r="AJ2118" s="4">
        <v>18</v>
      </c>
      <c r="AK2118">
        <v>0.34615384615384598</v>
      </c>
      <c r="AL2118" s="4">
        <v>18</v>
      </c>
      <c r="AM2118">
        <v>0.26865671641791</v>
      </c>
      <c r="AN2118" s="4">
        <v>9</v>
      </c>
      <c r="AO2118">
        <v>0.134328358208955</v>
      </c>
      <c r="AP2118" s="4">
        <v>1</v>
      </c>
      <c r="AQ2118">
        <v>8.3333333333333297E-3</v>
      </c>
      <c r="AR2118" s="4">
        <v>0</v>
      </c>
      <c r="AS2118">
        <v>0</v>
      </c>
      <c r="AT2118" s="4">
        <v>0</v>
      </c>
      <c r="AU2118" s="4">
        <v>1</v>
      </c>
      <c r="AV2118" s="4">
        <v>3</v>
      </c>
      <c r="AW2118">
        <v>1.6527777777777799</v>
      </c>
      <c r="AX2118" s="4">
        <f t="shared" si="33"/>
        <v>72.605042016806635</v>
      </c>
      <c r="AY2118" s="4">
        <v>44</v>
      </c>
      <c r="AZ2118" s="4">
        <v>24.068181818181799</v>
      </c>
    </row>
    <row r="2119" spans="1:52" x14ac:dyDescent="0.25">
      <c r="A2119" s="4">
        <v>2017</v>
      </c>
      <c r="B2119" s="4" t="s">
        <v>428</v>
      </c>
      <c r="C2119" t="s">
        <v>53</v>
      </c>
      <c r="D2119" t="s">
        <v>70</v>
      </c>
      <c r="E2119" t="s">
        <v>589</v>
      </c>
      <c r="F2119" s="4">
        <v>72</v>
      </c>
      <c r="G2119">
        <v>39</v>
      </c>
      <c r="H2119">
        <v>3.1025641025641</v>
      </c>
      <c r="I2119">
        <v>70</v>
      </c>
      <c r="J2119">
        <v>5.4428571428571404</v>
      </c>
      <c r="K2119">
        <v>0</v>
      </c>
      <c r="L2119">
        <v>0</v>
      </c>
      <c r="M2119">
        <v>4</v>
      </c>
      <c r="N2119">
        <v>-81</v>
      </c>
      <c r="O2119">
        <v>5.5555555555555601E-2</v>
      </c>
      <c r="P2119">
        <v>68</v>
      </c>
      <c r="Q2119">
        <v>22.1911764705882</v>
      </c>
      <c r="R2119">
        <v>23</v>
      </c>
      <c r="S2119">
        <v>36.652173913043498</v>
      </c>
      <c r="T2119">
        <v>31</v>
      </c>
      <c r="U2119">
        <v>135.935483870968</v>
      </c>
      <c r="V2119">
        <v>29</v>
      </c>
      <c r="W2119">
        <v>59.758620689655203</v>
      </c>
      <c r="X2119">
        <v>38</v>
      </c>
      <c r="Y2119">
        <v>137.657894736842</v>
      </c>
      <c r="Z2119">
        <v>30</v>
      </c>
      <c r="AA2119">
        <v>289.23333333333301</v>
      </c>
      <c r="AB2119">
        <v>38</v>
      </c>
      <c r="AC2119">
        <v>207.342105263158</v>
      </c>
      <c r="AD2119">
        <v>0.52777777777777801</v>
      </c>
      <c r="AE2119">
        <v>5</v>
      </c>
      <c r="AF2119">
        <v>123.4</v>
      </c>
      <c r="AG2119">
        <v>0.128205128205128</v>
      </c>
      <c r="AH2119" s="4">
        <v>23</v>
      </c>
      <c r="AI2119">
        <v>0.76666666666666705</v>
      </c>
      <c r="AJ2119" s="4">
        <v>15</v>
      </c>
      <c r="AK2119">
        <v>0.5</v>
      </c>
      <c r="AL2119" s="4">
        <v>19</v>
      </c>
      <c r="AM2119">
        <v>0.5</v>
      </c>
      <c r="AN2119" s="4">
        <v>5</v>
      </c>
      <c r="AO2119">
        <v>0.13157894736842099</v>
      </c>
      <c r="AP2119" s="4">
        <v>0</v>
      </c>
      <c r="AQ2119">
        <v>0</v>
      </c>
      <c r="AR2119" s="4">
        <v>0</v>
      </c>
      <c r="AS2119">
        <v>0</v>
      </c>
      <c r="AT2119" s="4">
        <v>1</v>
      </c>
      <c r="AU2119" s="4">
        <v>0</v>
      </c>
      <c r="AV2119" s="4">
        <v>0</v>
      </c>
      <c r="AW2119">
        <v>1.5777777777777799</v>
      </c>
      <c r="AX2119" s="4">
        <f t="shared" si="33"/>
        <v>45.633802816901344</v>
      </c>
      <c r="AY2119" s="4">
        <v>29</v>
      </c>
      <c r="AZ2119" s="4">
        <v>37.827586206896598</v>
      </c>
    </row>
    <row r="2120" spans="1:52" x14ac:dyDescent="0.25">
      <c r="A2120" s="4">
        <v>2017</v>
      </c>
      <c r="B2120" s="4" t="s">
        <v>428</v>
      </c>
      <c r="C2120" t="s">
        <v>53</v>
      </c>
      <c r="D2120" t="s">
        <v>98</v>
      </c>
      <c r="E2120" t="s">
        <v>617</v>
      </c>
      <c r="F2120" s="4">
        <v>54</v>
      </c>
      <c r="G2120">
        <v>35</v>
      </c>
      <c r="H2120">
        <v>5.6857142857142904</v>
      </c>
      <c r="I2120">
        <v>54</v>
      </c>
      <c r="J2120">
        <v>9.8333333333333304</v>
      </c>
      <c r="K2120">
        <v>2</v>
      </c>
      <c r="L2120">
        <v>3.7037037037037E-2</v>
      </c>
      <c r="M2120">
        <v>11</v>
      </c>
      <c r="N2120">
        <v>661.10204081632696</v>
      </c>
      <c r="O2120">
        <v>0.203703703703704</v>
      </c>
      <c r="P2120">
        <v>41</v>
      </c>
      <c r="Q2120">
        <v>59.560975609756099</v>
      </c>
      <c r="R2120">
        <v>9</v>
      </c>
      <c r="S2120">
        <v>54.2222222222222</v>
      </c>
      <c r="T2120">
        <v>15</v>
      </c>
      <c r="U2120">
        <v>152.13333333333301</v>
      </c>
      <c r="V2120">
        <v>15</v>
      </c>
      <c r="W2120">
        <v>32.866666666666703</v>
      </c>
      <c r="X2120">
        <v>39</v>
      </c>
      <c r="Y2120">
        <v>112.97435897435901</v>
      </c>
      <c r="Z2120">
        <v>10</v>
      </c>
      <c r="AA2120">
        <v>259.10000000000002</v>
      </c>
      <c r="AB2120">
        <v>39</v>
      </c>
      <c r="AC2120">
        <v>140.05128205128199</v>
      </c>
      <c r="AD2120">
        <v>0.72222222222222199</v>
      </c>
      <c r="AE2120">
        <v>7</v>
      </c>
      <c r="AF2120">
        <v>56.571428571428598</v>
      </c>
      <c r="AG2120">
        <v>0.17948717948717999</v>
      </c>
      <c r="AH2120" s="4">
        <v>10</v>
      </c>
      <c r="AI2120">
        <v>1</v>
      </c>
      <c r="AJ2120" s="4">
        <v>4</v>
      </c>
      <c r="AK2120">
        <v>0.4</v>
      </c>
      <c r="AL2120" s="4">
        <v>4</v>
      </c>
      <c r="AM2120">
        <v>0.102564102564103</v>
      </c>
      <c r="AN2120" s="4">
        <v>4</v>
      </c>
      <c r="AO2120">
        <v>0.102564102564103</v>
      </c>
      <c r="AP2120" s="4">
        <v>0</v>
      </c>
      <c r="AQ2120">
        <v>0</v>
      </c>
      <c r="AR2120" s="4">
        <v>0</v>
      </c>
      <c r="AS2120">
        <v>0</v>
      </c>
      <c r="AT2120" s="4">
        <v>0</v>
      </c>
      <c r="AU2120" s="4">
        <v>0</v>
      </c>
      <c r="AV2120" s="4">
        <v>0</v>
      </c>
      <c r="AW2120">
        <v>1.63636363636364</v>
      </c>
      <c r="AX2120" s="4">
        <f t="shared" si="33"/>
        <v>32.999999999999929</v>
      </c>
      <c r="AY2120" s="4">
        <v>10</v>
      </c>
      <c r="AZ2120" s="4">
        <v>31.4</v>
      </c>
    </row>
    <row r="2121" spans="1:52" x14ac:dyDescent="0.25">
      <c r="A2121" s="4">
        <v>2017</v>
      </c>
      <c r="B2121" s="4" t="s">
        <v>428</v>
      </c>
      <c r="C2121" t="s">
        <v>53</v>
      </c>
      <c r="D2121" t="s">
        <v>76</v>
      </c>
      <c r="E2121" t="s">
        <v>595</v>
      </c>
      <c r="F2121" s="4">
        <v>136</v>
      </c>
      <c r="G2121">
        <v>77</v>
      </c>
      <c r="H2121">
        <v>4.5974025974026</v>
      </c>
      <c r="I2121">
        <v>135</v>
      </c>
      <c r="J2121">
        <v>6.2666666666666702</v>
      </c>
      <c r="K2121">
        <v>4</v>
      </c>
      <c r="L2121">
        <v>2.96296296296296E-2</v>
      </c>
      <c r="M2121">
        <v>32</v>
      </c>
      <c r="N2121">
        <v>319.39090909090902</v>
      </c>
      <c r="O2121">
        <v>0.23529411764705899</v>
      </c>
      <c r="P2121">
        <v>126</v>
      </c>
      <c r="Q2121">
        <v>35.015873015872998</v>
      </c>
      <c r="R2121">
        <v>40</v>
      </c>
      <c r="S2121">
        <v>59</v>
      </c>
      <c r="T2121">
        <v>60</v>
      </c>
      <c r="U2121">
        <v>137.76666666666699</v>
      </c>
      <c r="V2121">
        <v>58</v>
      </c>
      <c r="W2121">
        <v>63.6034482758621</v>
      </c>
      <c r="X2121">
        <v>67</v>
      </c>
      <c r="Y2121">
        <v>160.402985074627</v>
      </c>
      <c r="Z2121">
        <v>60</v>
      </c>
      <c r="AA2121">
        <v>345.51666666666699</v>
      </c>
      <c r="AB2121">
        <v>69</v>
      </c>
      <c r="AC2121">
        <v>193.98550724637701</v>
      </c>
      <c r="AD2121">
        <v>0.50735294117647101</v>
      </c>
      <c r="AE2121">
        <v>2</v>
      </c>
      <c r="AF2121">
        <v>102.5</v>
      </c>
      <c r="AG2121">
        <v>2.8985507246376802E-2</v>
      </c>
      <c r="AH2121" s="4">
        <v>41</v>
      </c>
      <c r="AI2121">
        <v>0.68333333333333302</v>
      </c>
      <c r="AJ2121" s="4">
        <v>21</v>
      </c>
      <c r="AK2121">
        <v>0.35</v>
      </c>
      <c r="AL2121" s="4">
        <v>29</v>
      </c>
      <c r="AM2121">
        <v>0.42028985507246402</v>
      </c>
      <c r="AN2121" s="4">
        <v>13</v>
      </c>
      <c r="AO2121">
        <v>0.188405797101449</v>
      </c>
      <c r="AP2121" s="4">
        <v>0</v>
      </c>
      <c r="AQ2121">
        <v>0</v>
      </c>
      <c r="AR2121" s="4">
        <v>0</v>
      </c>
      <c r="AS2121">
        <v>0</v>
      </c>
      <c r="AT2121" s="4">
        <v>0</v>
      </c>
      <c r="AU2121" s="4">
        <v>1</v>
      </c>
      <c r="AV2121" s="4">
        <v>3</v>
      </c>
      <c r="AW2121">
        <v>1.6666666666666701</v>
      </c>
      <c r="AX2121" s="4">
        <f t="shared" si="33"/>
        <v>81.599999999999838</v>
      </c>
      <c r="AY2121" s="4">
        <v>53</v>
      </c>
      <c r="AZ2121" s="4">
        <v>33.2264150943396</v>
      </c>
    </row>
    <row r="2122" spans="1:52" x14ac:dyDescent="0.25">
      <c r="A2122" s="4">
        <v>2017</v>
      </c>
      <c r="B2122" s="4" t="s">
        <v>428</v>
      </c>
      <c r="C2122" t="s">
        <v>53</v>
      </c>
      <c r="D2122" t="s">
        <v>56</v>
      </c>
      <c r="E2122" t="s">
        <v>575</v>
      </c>
      <c r="F2122" s="4">
        <v>160</v>
      </c>
      <c r="G2122">
        <v>93</v>
      </c>
      <c r="H2122">
        <v>0.76344086021505397</v>
      </c>
      <c r="I2122">
        <v>158</v>
      </c>
      <c r="J2122">
        <v>2.7341772151898698</v>
      </c>
      <c r="K2122">
        <v>0</v>
      </c>
      <c r="L2122">
        <v>0</v>
      </c>
      <c r="M2122">
        <v>28</v>
      </c>
      <c r="N2122">
        <v>614.94303797468399</v>
      </c>
      <c r="O2122">
        <v>0.17499999999999999</v>
      </c>
      <c r="P2122">
        <v>144</v>
      </c>
      <c r="Q2122">
        <v>11.0694444444444</v>
      </c>
      <c r="R2122">
        <v>27</v>
      </c>
      <c r="S2122">
        <v>31.2222222222222</v>
      </c>
      <c r="T2122">
        <v>6</v>
      </c>
      <c r="U2122">
        <v>234</v>
      </c>
      <c r="V2122">
        <v>6</v>
      </c>
      <c r="W2122">
        <v>9</v>
      </c>
      <c r="X2122">
        <v>146</v>
      </c>
      <c r="Y2122">
        <v>92.602739726027394</v>
      </c>
      <c r="Z2122">
        <v>7</v>
      </c>
      <c r="AA2122">
        <v>270.71428571428601</v>
      </c>
      <c r="AB2122">
        <v>151</v>
      </c>
      <c r="AC2122">
        <v>104.33774834437099</v>
      </c>
      <c r="AD2122">
        <v>0.94374999999999998</v>
      </c>
      <c r="AE2122">
        <v>16</v>
      </c>
      <c r="AF2122">
        <v>50.75</v>
      </c>
      <c r="AG2122">
        <v>0.105960264900662</v>
      </c>
      <c r="AH2122" s="4">
        <v>2</v>
      </c>
      <c r="AI2122">
        <v>0.28571428571428598</v>
      </c>
      <c r="AJ2122" s="4">
        <v>4</v>
      </c>
      <c r="AK2122">
        <v>0.57142857142857095</v>
      </c>
      <c r="AL2122" s="4">
        <v>7</v>
      </c>
      <c r="AM2122">
        <v>4.6357615894039701E-2</v>
      </c>
      <c r="AN2122" s="4">
        <v>10</v>
      </c>
      <c r="AO2122">
        <v>6.6225165562913899E-2</v>
      </c>
      <c r="AP2122" s="4">
        <v>4</v>
      </c>
      <c r="AQ2122">
        <v>2.5000000000000001E-2</v>
      </c>
      <c r="AR2122" s="4">
        <v>10</v>
      </c>
      <c r="AS2122">
        <v>6.25E-2</v>
      </c>
      <c r="AT2122" s="4">
        <v>0</v>
      </c>
      <c r="AU2122" s="4">
        <v>2</v>
      </c>
      <c r="AV2122" s="4">
        <v>1</v>
      </c>
      <c r="AW2122">
        <v>1.62886597938144</v>
      </c>
      <c r="AX2122" s="4">
        <f t="shared" si="33"/>
        <v>98.227848101266019</v>
      </c>
      <c r="AY2122" s="4">
        <v>5</v>
      </c>
      <c r="AZ2122" s="4">
        <v>25</v>
      </c>
    </row>
    <row r="2123" spans="1:52" x14ac:dyDescent="0.25">
      <c r="A2123" s="4">
        <v>2017</v>
      </c>
      <c r="B2123" s="4" t="s">
        <v>428</v>
      </c>
      <c r="C2123" t="s">
        <v>53</v>
      </c>
      <c r="D2123" t="s">
        <v>83</v>
      </c>
      <c r="E2123" t="s">
        <v>602</v>
      </c>
      <c r="F2123" s="4">
        <v>92</v>
      </c>
      <c r="G2123">
        <v>41</v>
      </c>
      <c r="H2123">
        <v>3.3414634146341502</v>
      </c>
      <c r="I2123">
        <v>92</v>
      </c>
      <c r="J2123">
        <v>4.4782608695652204</v>
      </c>
      <c r="K2123">
        <v>0</v>
      </c>
      <c r="L2123">
        <v>0</v>
      </c>
      <c r="M2123">
        <v>10</v>
      </c>
      <c r="N2123">
        <v>45.719512195122</v>
      </c>
      <c r="O2123">
        <v>0.108695652173913</v>
      </c>
      <c r="P2123">
        <v>83</v>
      </c>
      <c r="Q2123">
        <v>32.5421686746988</v>
      </c>
      <c r="R2123">
        <v>28</v>
      </c>
      <c r="S2123">
        <v>84.642857142857096</v>
      </c>
      <c r="T2123">
        <v>41</v>
      </c>
      <c r="U2123">
        <v>199.878048780488</v>
      </c>
      <c r="V2123">
        <v>36</v>
      </c>
      <c r="W2123">
        <v>53.5555555555556</v>
      </c>
      <c r="X2123">
        <v>39</v>
      </c>
      <c r="Y2123">
        <v>138.666666666667</v>
      </c>
      <c r="Z2123">
        <v>40</v>
      </c>
      <c r="AA2123">
        <v>357.47500000000002</v>
      </c>
      <c r="AB2123">
        <v>44</v>
      </c>
      <c r="AC2123">
        <v>185.18181818181799</v>
      </c>
      <c r="AD2123">
        <v>0.47826086956521702</v>
      </c>
      <c r="AE2123">
        <v>5</v>
      </c>
      <c r="AF2123">
        <v>152.19999999999999</v>
      </c>
      <c r="AG2123">
        <v>0.11363636363636399</v>
      </c>
      <c r="AH2123" s="4">
        <v>35</v>
      </c>
      <c r="AI2123">
        <v>0.875</v>
      </c>
      <c r="AJ2123" s="4">
        <v>13</v>
      </c>
      <c r="AK2123">
        <v>0.32500000000000001</v>
      </c>
      <c r="AL2123" s="4">
        <v>13</v>
      </c>
      <c r="AM2123">
        <v>0.29545454545454602</v>
      </c>
      <c r="AN2123" s="4">
        <v>10</v>
      </c>
      <c r="AO2123">
        <v>0.22727272727272699</v>
      </c>
      <c r="AP2123" s="4">
        <v>0</v>
      </c>
      <c r="AQ2123">
        <v>0</v>
      </c>
      <c r="AR2123" s="4">
        <v>1</v>
      </c>
      <c r="AS2123">
        <v>1.0869565217391301E-2</v>
      </c>
      <c r="AT2123" s="4">
        <v>0</v>
      </c>
      <c r="AU2123" s="4">
        <v>0</v>
      </c>
      <c r="AV2123" s="4">
        <v>0</v>
      </c>
      <c r="AW2123">
        <v>1.50819672131148</v>
      </c>
      <c r="AX2123" s="4">
        <f t="shared" si="33"/>
        <v>60.999999999999815</v>
      </c>
      <c r="AY2123" s="4">
        <v>32</v>
      </c>
      <c r="AZ2123" s="4">
        <v>42.8125</v>
      </c>
    </row>
    <row r="2124" spans="1:52" x14ac:dyDescent="0.25">
      <c r="A2124" s="4">
        <v>2017</v>
      </c>
      <c r="B2124" s="4" t="s">
        <v>428</v>
      </c>
      <c r="C2124" t="s">
        <v>53</v>
      </c>
      <c r="D2124" t="s">
        <v>72</v>
      </c>
      <c r="E2124" t="s">
        <v>591</v>
      </c>
      <c r="F2124" s="4">
        <v>133</v>
      </c>
      <c r="G2124">
        <v>59</v>
      </c>
      <c r="H2124">
        <v>3.8135593220339001</v>
      </c>
      <c r="I2124">
        <v>133</v>
      </c>
      <c r="J2124">
        <v>5.0375939849624096</v>
      </c>
      <c r="K2124">
        <v>0</v>
      </c>
      <c r="L2124">
        <v>0</v>
      </c>
      <c r="M2124">
        <v>11</v>
      </c>
      <c r="N2124">
        <v>97.762295081967196</v>
      </c>
      <c r="O2124">
        <v>8.2706766917293201E-2</v>
      </c>
      <c r="P2124">
        <v>111</v>
      </c>
      <c r="Q2124">
        <v>34.747747747747702</v>
      </c>
      <c r="R2124">
        <v>36</v>
      </c>
      <c r="S2124">
        <v>45.5555555555556</v>
      </c>
      <c r="T2124">
        <v>43</v>
      </c>
      <c r="U2124">
        <v>139.90697674418601</v>
      </c>
      <c r="V2124">
        <v>41</v>
      </c>
      <c r="W2124">
        <v>43.560975609756099</v>
      </c>
      <c r="X2124">
        <v>76</v>
      </c>
      <c r="Y2124">
        <v>138.82894736842101</v>
      </c>
      <c r="Z2124">
        <v>39</v>
      </c>
      <c r="AA2124">
        <v>315.84615384615398</v>
      </c>
      <c r="AB2124">
        <v>85</v>
      </c>
      <c r="AC2124">
        <v>200.541176470588</v>
      </c>
      <c r="AD2124">
        <v>0.63909774436090205</v>
      </c>
      <c r="AE2124">
        <v>11</v>
      </c>
      <c r="AF2124">
        <v>126.363636363636</v>
      </c>
      <c r="AG2124">
        <v>0.123595505617978</v>
      </c>
      <c r="AH2124" s="4">
        <v>32</v>
      </c>
      <c r="AI2124">
        <v>0.82051282051282104</v>
      </c>
      <c r="AJ2124" s="4">
        <v>17</v>
      </c>
      <c r="AK2124">
        <v>0.43589743589743601</v>
      </c>
      <c r="AL2124" s="4">
        <v>24</v>
      </c>
      <c r="AM2124">
        <v>0.28235294117647097</v>
      </c>
      <c r="AN2124" s="4">
        <v>10</v>
      </c>
      <c r="AO2124">
        <v>0.11764705882352899</v>
      </c>
      <c r="AP2124" s="4">
        <v>2</v>
      </c>
      <c r="AQ2124">
        <v>1.50375939849624E-2</v>
      </c>
      <c r="AR2124" s="4">
        <v>0</v>
      </c>
      <c r="AS2124">
        <v>0</v>
      </c>
      <c r="AT2124" s="4">
        <v>0</v>
      </c>
      <c r="AU2124" s="4">
        <v>0</v>
      </c>
      <c r="AV2124" s="4">
        <v>4</v>
      </c>
      <c r="AW2124">
        <v>1.6024096385542199</v>
      </c>
      <c r="AX2124" s="4">
        <f t="shared" si="33"/>
        <v>82.999999999999844</v>
      </c>
      <c r="AY2124" s="4">
        <v>39</v>
      </c>
      <c r="AZ2124" s="4">
        <v>23.051282051282101</v>
      </c>
    </row>
    <row r="2125" spans="1:52" x14ac:dyDescent="0.25">
      <c r="A2125" s="4">
        <v>2017</v>
      </c>
      <c r="B2125" s="4" t="s">
        <v>428</v>
      </c>
      <c r="C2125" t="s">
        <v>53</v>
      </c>
      <c r="D2125" t="s">
        <v>93</v>
      </c>
      <c r="E2125" t="s">
        <v>612</v>
      </c>
      <c r="F2125" s="4">
        <v>122</v>
      </c>
      <c r="G2125">
        <v>68</v>
      </c>
      <c r="H2125">
        <v>5.9558823529411802</v>
      </c>
      <c r="I2125">
        <v>121</v>
      </c>
      <c r="J2125">
        <v>6.25619834710744</v>
      </c>
      <c r="K2125">
        <v>0</v>
      </c>
      <c r="L2125">
        <v>0</v>
      </c>
      <c r="M2125">
        <v>23</v>
      </c>
      <c r="N2125">
        <v>254.86</v>
      </c>
      <c r="O2125">
        <v>0.188524590163934</v>
      </c>
      <c r="P2125">
        <v>103</v>
      </c>
      <c r="Q2125">
        <v>27.009708737864099</v>
      </c>
      <c r="R2125">
        <v>26</v>
      </c>
      <c r="S2125">
        <v>51.384615384615401</v>
      </c>
      <c r="T2125">
        <v>35</v>
      </c>
      <c r="U2125">
        <v>142.80000000000001</v>
      </c>
      <c r="V2125">
        <v>33</v>
      </c>
      <c r="W2125">
        <v>85.939393939393895</v>
      </c>
      <c r="X2125">
        <v>75</v>
      </c>
      <c r="Y2125">
        <v>127.973333333333</v>
      </c>
      <c r="Z2125">
        <v>33</v>
      </c>
      <c r="AA2125">
        <v>412.48484848484799</v>
      </c>
      <c r="AB2125">
        <v>74</v>
      </c>
      <c r="AC2125">
        <v>168.36486486486501</v>
      </c>
      <c r="AD2125">
        <v>0.60655737704918</v>
      </c>
      <c r="AE2125">
        <v>3</v>
      </c>
      <c r="AF2125">
        <v>150.333333333333</v>
      </c>
      <c r="AG2125">
        <v>3.7499999999999999E-2</v>
      </c>
      <c r="AH2125" s="4">
        <v>23</v>
      </c>
      <c r="AI2125">
        <v>0.69696969696969702</v>
      </c>
      <c r="AJ2125" s="4">
        <v>12</v>
      </c>
      <c r="AK2125">
        <v>0.36363636363636398</v>
      </c>
      <c r="AL2125" s="4">
        <v>16</v>
      </c>
      <c r="AM2125">
        <v>0.21621621621621601</v>
      </c>
      <c r="AN2125" s="4">
        <v>15</v>
      </c>
      <c r="AO2125">
        <v>0.20270270270270299</v>
      </c>
      <c r="AP2125" s="4">
        <v>0</v>
      </c>
      <c r="AQ2125">
        <v>0</v>
      </c>
      <c r="AR2125" s="4">
        <v>0</v>
      </c>
      <c r="AS2125">
        <v>0</v>
      </c>
      <c r="AT2125" s="4">
        <v>0</v>
      </c>
      <c r="AU2125" s="4">
        <v>1</v>
      </c>
      <c r="AV2125" s="4">
        <v>0</v>
      </c>
      <c r="AW2125">
        <v>1.63513513513514</v>
      </c>
      <c r="AX2125" s="4">
        <f t="shared" si="33"/>
        <v>74.61157024793367</v>
      </c>
      <c r="AY2125" s="4">
        <v>29</v>
      </c>
      <c r="AZ2125" s="4">
        <v>49.482758620689701</v>
      </c>
    </row>
    <row r="2126" spans="1:52" x14ac:dyDescent="0.25">
      <c r="A2126" s="4">
        <v>2017</v>
      </c>
      <c r="B2126" s="4" t="s">
        <v>428</v>
      </c>
      <c r="C2126" t="s">
        <v>53</v>
      </c>
      <c r="D2126" t="s">
        <v>79</v>
      </c>
      <c r="E2126" t="s">
        <v>598</v>
      </c>
      <c r="F2126" s="4">
        <v>67</v>
      </c>
      <c r="G2126">
        <v>39</v>
      </c>
      <c r="H2126">
        <v>4.8717948717948696</v>
      </c>
      <c r="I2126">
        <v>67</v>
      </c>
      <c r="J2126">
        <v>6.7462686567164196</v>
      </c>
      <c r="K2126">
        <v>0</v>
      </c>
      <c r="L2126">
        <v>0</v>
      </c>
      <c r="M2126">
        <v>31</v>
      </c>
      <c r="N2126">
        <v>1254.72727272727</v>
      </c>
      <c r="O2126">
        <v>0.462686567164179</v>
      </c>
      <c r="P2126">
        <v>53</v>
      </c>
      <c r="Q2126">
        <v>30.5660377358491</v>
      </c>
      <c r="R2126">
        <v>22</v>
      </c>
      <c r="S2126">
        <v>38.227272727272698</v>
      </c>
      <c r="T2126">
        <v>24</v>
      </c>
      <c r="U2126">
        <v>172.25</v>
      </c>
      <c r="V2126">
        <v>20</v>
      </c>
      <c r="W2126">
        <v>43</v>
      </c>
      <c r="X2126">
        <v>39</v>
      </c>
      <c r="Y2126">
        <v>114.589743589744</v>
      </c>
      <c r="Z2126">
        <v>19</v>
      </c>
      <c r="AA2126">
        <v>315.21052631578902</v>
      </c>
      <c r="AB2126">
        <v>40</v>
      </c>
      <c r="AC2126">
        <v>188.42500000000001</v>
      </c>
      <c r="AD2126">
        <v>0.59701492537313405</v>
      </c>
      <c r="AE2126">
        <v>11</v>
      </c>
      <c r="AF2126">
        <v>99.727272727272705</v>
      </c>
      <c r="AG2126">
        <v>0.27500000000000002</v>
      </c>
      <c r="AH2126" s="4">
        <v>24</v>
      </c>
      <c r="AI2126">
        <v>1.26315789473684</v>
      </c>
      <c r="AJ2126" s="4">
        <v>11</v>
      </c>
      <c r="AK2126">
        <v>0.57894736842105299</v>
      </c>
      <c r="AL2126" s="4">
        <v>7</v>
      </c>
      <c r="AM2126">
        <v>0.17499999999999999</v>
      </c>
      <c r="AN2126" s="4">
        <v>10</v>
      </c>
      <c r="AO2126">
        <v>0.25</v>
      </c>
      <c r="AP2126" s="4">
        <v>0</v>
      </c>
      <c r="AQ2126">
        <v>0</v>
      </c>
      <c r="AR2126" s="4">
        <v>0</v>
      </c>
      <c r="AS2126">
        <v>0</v>
      </c>
      <c r="AT2126" s="4">
        <v>0</v>
      </c>
      <c r="AU2126" s="4">
        <v>0</v>
      </c>
      <c r="AV2126" s="4">
        <v>1</v>
      </c>
      <c r="AW2126">
        <v>1.48888888888889</v>
      </c>
      <c r="AX2126" s="4">
        <f t="shared" si="33"/>
        <v>44.999999999999964</v>
      </c>
      <c r="AY2126" s="4">
        <v>18</v>
      </c>
      <c r="AZ2126" s="4">
        <v>131.055555555556</v>
      </c>
    </row>
    <row r="2127" spans="1:52" x14ac:dyDescent="0.25">
      <c r="A2127" s="4">
        <v>2017</v>
      </c>
      <c r="B2127" s="4" t="s">
        <v>428</v>
      </c>
      <c r="C2127" t="s">
        <v>53</v>
      </c>
      <c r="D2127" t="s">
        <v>79</v>
      </c>
      <c r="E2127" t="s">
        <v>598</v>
      </c>
      <c r="F2127" s="4">
        <v>1</v>
      </c>
      <c r="G2127">
        <v>0</v>
      </c>
      <c r="H2127">
        <v>0</v>
      </c>
      <c r="I2127">
        <v>1</v>
      </c>
      <c r="J2127">
        <v>1</v>
      </c>
      <c r="K2127">
        <v>0</v>
      </c>
      <c r="L2127">
        <v>0</v>
      </c>
      <c r="M2127">
        <v>0</v>
      </c>
      <c r="N2127">
        <v>339</v>
      </c>
      <c r="O2127">
        <v>0</v>
      </c>
      <c r="P2127">
        <v>1</v>
      </c>
      <c r="Q2127">
        <v>25</v>
      </c>
      <c r="R2127">
        <v>1</v>
      </c>
      <c r="S2127">
        <v>16</v>
      </c>
      <c r="T2127">
        <v>0</v>
      </c>
      <c r="U2127">
        <v>0</v>
      </c>
      <c r="V2127">
        <v>0</v>
      </c>
      <c r="W2127">
        <v>0</v>
      </c>
      <c r="X2127">
        <v>1</v>
      </c>
      <c r="Y2127">
        <v>127</v>
      </c>
      <c r="Z2127">
        <v>0</v>
      </c>
      <c r="AA2127">
        <v>0</v>
      </c>
      <c r="AB2127">
        <v>1</v>
      </c>
      <c r="AC2127">
        <v>148</v>
      </c>
      <c r="AD2127">
        <v>1</v>
      </c>
      <c r="AE2127">
        <v>0</v>
      </c>
      <c r="AF2127">
        <v>0</v>
      </c>
      <c r="AG2127">
        <v>0</v>
      </c>
      <c r="AH2127" s="4">
        <v>0</v>
      </c>
      <c r="AI2127">
        <v>0</v>
      </c>
      <c r="AJ2127" s="4">
        <v>0</v>
      </c>
      <c r="AK2127">
        <v>0</v>
      </c>
      <c r="AL2127" s="4">
        <v>1</v>
      </c>
      <c r="AM2127">
        <v>1</v>
      </c>
      <c r="AN2127" s="4">
        <v>0</v>
      </c>
      <c r="AO2127">
        <v>0</v>
      </c>
      <c r="AP2127" s="4">
        <v>0</v>
      </c>
      <c r="AQ2127">
        <v>0</v>
      </c>
      <c r="AR2127" s="4">
        <v>0</v>
      </c>
      <c r="AS2127">
        <v>0</v>
      </c>
      <c r="AT2127" s="4">
        <v>0</v>
      </c>
      <c r="AU2127" s="4">
        <v>0</v>
      </c>
      <c r="AV2127" s="4">
        <v>0</v>
      </c>
      <c r="AW2127">
        <v>1</v>
      </c>
      <c r="AX2127" s="4">
        <f t="shared" si="33"/>
        <v>1</v>
      </c>
      <c r="AY2127" s="4">
        <v>0</v>
      </c>
      <c r="AZ2127" s="4">
        <v>0</v>
      </c>
    </row>
    <row r="2128" spans="1:52" x14ac:dyDescent="0.25">
      <c r="A2128" s="4">
        <v>2017</v>
      </c>
      <c r="B2128" s="4" t="s">
        <v>428</v>
      </c>
      <c r="C2128" t="s">
        <v>53</v>
      </c>
      <c r="D2128" t="s">
        <v>58</v>
      </c>
      <c r="E2128" t="s">
        <v>577</v>
      </c>
      <c r="F2128" s="4">
        <v>134</v>
      </c>
      <c r="G2128">
        <v>84</v>
      </c>
      <c r="H2128">
        <v>1.9880952380952399</v>
      </c>
      <c r="I2128">
        <v>134</v>
      </c>
      <c r="J2128">
        <v>4.4477611940298498</v>
      </c>
      <c r="K2128">
        <v>2</v>
      </c>
      <c r="L2128">
        <v>1.49253731343284E-2</v>
      </c>
      <c r="M2128">
        <v>2</v>
      </c>
      <c r="N2128">
        <v>330.82089552238801</v>
      </c>
      <c r="O2128">
        <v>1.49253731343284E-2</v>
      </c>
      <c r="P2128">
        <v>53</v>
      </c>
      <c r="Q2128">
        <v>111.981132075472</v>
      </c>
      <c r="R2128">
        <v>35</v>
      </c>
      <c r="S2128">
        <v>35.085714285714303</v>
      </c>
      <c r="T2128">
        <v>39</v>
      </c>
      <c r="U2128">
        <v>168.38461538461499</v>
      </c>
      <c r="V2128">
        <v>39</v>
      </c>
      <c r="W2128">
        <v>64.564102564102598</v>
      </c>
      <c r="X2128">
        <v>81</v>
      </c>
      <c r="Y2128">
        <v>125.40740740740701</v>
      </c>
      <c r="Z2128">
        <v>42</v>
      </c>
      <c r="AA2128">
        <v>354.71428571428601</v>
      </c>
      <c r="AB2128">
        <v>88</v>
      </c>
      <c r="AC2128">
        <v>153.90909090909099</v>
      </c>
      <c r="AD2128">
        <v>0.65671641791044799</v>
      </c>
      <c r="AE2128">
        <v>18</v>
      </c>
      <c r="AF2128">
        <v>64.8333333333333</v>
      </c>
      <c r="AG2128">
        <v>0.202247191011236</v>
      </c>
      <c r="AH2128" s="4">
        <v>26</v>
      </c>
      <c r="AI2128">
        <v>0.61904761904761896</v>
      </c>
      <c r="AJ2128" s="4">
        <v>15</v>
      </c>
      <c r="AK2128">
        <v>0.35714285714285698</v>
      </c>
      <c r="AL2128" s="4">
        <v>27</v>
      </c>
      <c r="AM2128">
        <v>0.30681818181818199</v>
      </c>
      <c r="AN2128" s="4">
        <v>17</v>
      </c>
      <c r="AO2128">
        <v>0.19318181818181801</v>
      </c>
      <c r="AP2128" s="4">
        <v>0</v>
      </c>
      <c r="AQ2128">
        <v>0</v>
      </c>
      <c r="AR2128" s="4">
        <v>0</v>
      </c>
      <c r="AS2128">
        <v>0</v>
      </c>
      <c r="AT2128" s="4">
        <v>0</v>
      </c>
      <c r="AU2128" s="4">
        <v>0</v>
      </c>
      <c r="AV2128" s="4">
        <v>5</v>
      </c>
      <c r="AW2128">
        <v>1.50561797752809</v>
      </c>
      <c r="AX2128" s="4">
        <f t="shared" si="33"/>
        <v>88.999999999999986</v>
      </c>
      <c r="AY2128" s="4">
        <v>35</v>
      </c>
      <c r="AZ2128" s="4">
        <v>25.742857142857101</v>
      </c>
    </row>
    <row r="2129" spans="1:52" x14ac:dyDescent="0.25">
      <c r="A2129" s="4">
        <v>2017</v>
      </c>
      <c r="B2129" s="4" t="s">
        <v>428</v>
      </c>
      <c r="C2129" t="s">
        <v>53</v>
      </c>
      <c r="D2129" t="s">
        <v>55</v>
      </c>
      <c r="E2129" t="s">
        <v>574</v>
      </c>
      <c r="F2129" s="4">
        <v>142</v>
      </c>
      <c r="G2129">
        <v>74</v>
      </c>
      <c r="H2129">
        <v>4.8243243243243201</v>
      </c>
      <c r="I2129">
        <v>142</v>
      </c>
      <c r="J2129">
        <v>5.73943661971831</v>
      </c>
      <c r="K2129">
        <v>4</v>
      </c>
      <c r="L2129">
        <v>2.8169014084507001E-2</v>
      </c>
      <c r="M2129">
        <v>4</v>
      </c>
      <c r="N2129">
        <v>139.892857142857</v>
      </c>
      <c r="O2129">
        <v>2.8169014084507001E-2</v>
      </c>
      <c r="P2129">
        <v>74</v>
      </c>
      <c r="Q2129">
        <v>118.459459459459</v>
      </c>
      <c r="R2129">
        <v>37</v>
      </c>
      <c r="S2129">
        <v>60.945945945945901</v>
      </c>
      <c r="T2129">
        <v>51</v>
      </c>
      <c r="U2129">
        <v>162.31372549019599</v>
      </c>
      <c r="V2129">
        <v>49</v>
      </c>
      <c r="W2129">
        <v>56.612244897959201</v>
      </c>
      <c r="X2129">
        <v>81</v>
      </c>
      <c r="Y2129">
        <v>149.59259259259301</v>
      </c>
      <c r="Z2129">
        <v>55</v>
      </c>
      <c r="AA2129">
        <v>353.290909090909</v>
      </c>
      <c r="AB2129">
        <v>85</v>
      </c>
      <c r="AC2129">
        <v>222.941176470588</v>
      </c>
      <c r="AD2129">
        <v>0.59859154929577496</v>
      </c>
      <c r="AE2129">
        <v>8</v>
      </c>
      <c r="AF2129">
        <v>75.625</v>
      </c>
      <c r="AG2129">
        <v>9.41176470588235E-2</v>
      </c>
      <c r="AH2129" s="4">
        <v>35</v>
      </c>
      <c r="AI2129">
        <v>0.63636363636363602</v>
      </c>
      <c r="AJ2129" s="4">
        <v>18</v>
      </c>
      <c r="AK2129">
        <v>0.32727272727272699</v>
      </c>
      <c r="AL2129" s="4">
        <v>38</v>
      </c>
      <c r="AM2129">
        <v>0.44705882352941201</v>
      </c>
      <c r="AN2129" s="4">
        <v>18</v>
      </c>
      <c r="AO2129">
        <v>0.21176470588235299</v>
      </c>
      <c r="AP2129" s="4">
        <v>0</v>
      </c>
      <c r="AQ2129">
        <v>0</v>
      </c>
      <c r="AR2129" s="4">
        <v>0</v>
      </c>
      <c r="AS2129">
        <v>0</v>
      </c>
      <c r="AT2129" s="4">
        <v>0</v>
      </c>
      <c r="AU2129" s="4">
        <v>0</v>
      </c>
      <c r="AV2129" s="4">
        <v>3</v>
      </c>
      <c r="AW2129">
        <v>1.5106382978723401</v>
      </c>
      <c r="AX2129" s="4">
        <f t="shared" si="33"/>
        <v>94.000000000000028</v>
      </c>
      <c r="AY2129" s="4">
        <v>51</v>
      </c>
      <c r="AZ2129" s="4">
        <v>32.235294117647101</v>
      </c>
    </row>
    <row r="2130" spans="1:52" x14ac:dyDescent="0.25">
      <c r="A2130" s="4">
        <v>2017</v>
      </c>
      <c r="B2130" s="4" t="s">
        <v>428</v>
      </c>
      <c r="C2130" t="s">
        <v>53</v>
      </c>
      <c r="D2130" t="s">
        <v>97</v>
      </c>
      <c r="E2130" t="s">
        <v>616</v>
      </c>
      <c r="F2130" s="4">
        <v>72</v>
      </c>
      <c r="G2130">
        <v>53</v>
      </c>
      <c r="H2130">
        <v>6.1509433962264204</v>
      </c>
      <c r="I2130">
        <v>72</v>
      </c>
      <c r="J2130">
        <v>6.8611111111111098</v>
      </c>
      <c r="K2130">
        <v>2</v>
      </c>
      <c r="L2130">
        <v>2.7777777777777801E-2</v>
      </c>
      <c r="M2130">
        <v>19</v>
      </c>
      <c r="N2130">
        <v>691.796875</v>
      </c>
      <c r="O2130">
        <v>0.26388888888888901</v>
      </c>
      <c r="P2130">
        <v>63</v>
      </c>
      <c r="Q2130">
        <v>21.031746031746</v>
      </c>
      <c r="R2130">
        <v>14</v>
      </c>
      <c r="S2130">
        <v>40.357142857142897</v>
      </c>
      <c r="T2130">
        <v>10</v>
      </c>
      <c r="U2130">
        <v>166.2</v>
      </c>
      <c r="V2130">
        <v>7</v>
      </c>
      <c r="W2130">
        <v>33.285714285714299</v>
      </c>
      <c r="X2130">
        <v>58</v>
      </c>
      <c r="Y2130">
        <v>89.568965517241395</v>
      </c>
      <c r="Z2130">
        <v>10</v>
      </c>
      <c r="AA2130">
        <v>252</v>
      </c>
      <c r="AB2130">
        <v>61</v>
      </c>
      <c r="AC2130">
        <v>117.049180327869</v>
      </c>
      <c r="AD2130">
        <v>0.84722222222222199</v>
      </c>
      <c r="AE2130">
        <v>16</v>
      </c>
      <c r="AF2130">
        <v>68.625</v>
      </c>
      <c r="AG2130">
        <v>0.25806451612903197</v>
      </c>
      <c r="AH2130" s="4">
        <v>4</v>
      </c>
      <c r="AI2130">
        <v>0.4</v>
      </c>
      <c r="AJ2130" s="4">
        <v>3</v>
      </c>
      <c r="AK2130">
        <v>0.3</v>
      </c>
      <c r="AL2130" s="4">
        <v>2</v>
      </c>
      <c r="AM2130">
        <v>3.2786885245901599E-2</v>
      </c>
      <c r="AN2130" s="4">
        <v>7</v>
      </c>
      <c r="AO2130">
        <v>0.114754098360656</v>
      </c>
      <c r="AP2130" s="4">
        <v>2</v>
      </c>
      <c r="AQ2130">
        <v>2.7777777777777801E-2</v>
      </c>
      <c r="AR2130" s="4">
        <v>5</v>
      </c>
      <c r="AS2130">
        <v>6.9444444444444406E-2</v>
      </c>
      <c r="AT2130" s="4">
        <v>0</v>
      </c>
      <c r="AU2130" s="4">
        <v>0</v>
      </c>
      <c r="AV2130" s="4">
        <v>1</v>
      </c>
      <c r="AW2130">
        <v>1.3846153846153799</v>
      </c>
      <c r="AX2130" s="4">
        <f t="shared" si="33"/>
        <v>52.000000000000178</v>
      </c>
      <c r="AY2130" s="4">
        <v>10</v>
      </c>
      <c r="AZ2130" s="4">
        <v>16.3</v>
      </c>
    </row>
    <row r="2131" spans="1:52" x14ac:dyDescent="0.25">
      <c r="A2131" s="4">
        <v>2017</v>
      </c>
      <c r="B2131" s="4" t="s">
        <v>428</v>
      </c>
      <c r="C2131" t="s">
        <v>53</v>
      </c>
      <c r="D2131" t="s">
        <v>81</v>
      </c>
      <c r="E2131" t="s">
        <v>600</v>
      </c>
      <c r="F2131" s="4">
        <v>168</v>
      </c>
      <c r="G2131">
        <v>105</v>
      </c>
      <c r="H2131">
        <v>4.1523809523809501</v>
      </c>
      <c r="I2131">
        <v>168</v>
      </c>
      <c r="J2131">
        <v>5.7261904761904798</v>
      </c>
      <c r="K2131">
        <v>4</v>
      </c>
      <c r="L2131">
        <v>2.3809523809523801E-2</v>
      </c>
      <c r="M2131">
        <v>34</v>
      </c>
      <c r="N2131">
        <v>537.84516129032295</v>
      </c>
      <c r="O2131">
        <v>0.202380952380952</v>
      </c>
      <c r="P2131">
        <v>148</v>
      </c>
      <c r="Q2131">
        <v>40.020270270270302</v>
      </c>
      <c r="R2131">
        <v>47</v>
      </c>
      <c r="S2131">
        <v>35.489361702127702</v>
      </c>
      <c r="T2131">
        <v>65</v>
      </c>
      <c r="U2131">
        <v>169.87692307692299</v>
      </c>
      <c r="V2131">
        <v>65</v>
      </c>
      <c r="W2131">
        <v>38.646153846153801</v>
      </c>
      <c r="X2131">
        <v>88</v>
      </c>
      <c r="Y2131">
        <v>153.522727272727</v>
      </c>
      <c r="Z2131">
        <v>68</v>
      </c>
      <c r="AA2131">
        <v>348.64705882352899</v>
      </c>
      <c r="AB2131">
        <v>90</v>
      </c>
      <c r="AC2131">
        <v>188.92222222222199</v>
      </c>
      <c r="AD2131">
        <v>0.53571428571428603</v>
      </c>
      <c r="AE2131">
        <v>15</v>
      </c>
      <c r="AF2131">
        <v>130.73333333333301</v>
      </c>
      <c r="AG2131">
        <v>0.16304347826087001</v>
      </c>
      <c r="AH2131" s="4">
        <v>38</v>
      </c>
      <c r="AI2131">
        <v>0.55882352941176505</v>
      </c>
      <c r="AJ2131" s="4">
        <v>32</v>
      </c>
      <c r="AK2131">
        <v>0.47058823529411797</v>
      </c>
      <c r="AL2131" s="4">
        <v>37</v>
      </c>
      <c r="AM2131">
        <v>0.41111111111111098</v>
      </c>
      <c r="AN2131" s="4">
        <v>18</v>
      </c>
      <c r="AO2131">
        <v>0.2</v>
      </c>
      <c r="AP2131" s="4">
        <v>0</v>
      </c>
      <c r="AQ2131">
        <v>0</v>
      </c>
      <c r="AR2131" s="4">
        <v>0</v>
      </c>
      <c r="AS2131">
        <v>0</v>
      </c>
      <c r="AT2131" s="4">
        <v>0</v>
      </c>
      <c r="AU2131" s="4">
        <v>0</v>
      </c>
      <c r="AV2131" s="4">
        <v>1</v>
      </c>
      <c r="AW2131">
        <v>1.68</v>
      </c>
      <c r="AX2131" s="4">
        <f t="shared" si="33"/>
        <v>100</v>
      </c>
      <c r="AY2131" s="4">
        <v>57</v>
      </c>
      <c r="AZ2131" s="4">
        <v>23.684210526315798</v>
      </c>
    </row>
    <row r="2132" spans="1:52" x14ac:dyDescent="0.25">
      <c r="A2132" s="4">
        <v>2017</v>
      </c>
      <c r="B2132" s="4" t="s">
        <v>428</v>
      </c>
      <c r="C2132" t="s">
        <v>53</v>
      </c>
      <c r="D2132" t="s">
        <v>88</v>
      </c>
      <c r="E2132" t="s">
        <v>607</v>
      </c>
      <c r="F2132" s="4">
        <v>61</v>
      </c>
      <c r="G2132">
        <v>32</v>
      </c>
      <c r="H2132">
        <v>1.90625</v>
      </c>
      <c r="I2132">
        <v>61</v>
      </c>
      <c r="J2132">
        <v>2.85245901639344</v>
      </c>
      <c r="K2132">
        <v>0</v>
      </c>
      <c r="L2132">
        <v>0</v>
      </c>
      <c r="M2132">
        <v>2</v>
      </c>
      <c r="N2132">
        <v>117.983050847458</v>
      </c>
      <c r="O2132">
        <v>3.2786885245901599E-2</v>
      </c>
      <c r="P2132">
        <v>55</v>
      </c>
      <c r="Q2132">
        <v>17.399999999999999</v>
      </c>
      <c r="R2132">
        <v>22</v>
      </c>
      <c r="S2132">
        <v>23</v>
      </c>
      <c r="T2132">
        <v>13</v>
      </c>
      <c r="U2132">
        <v>158.538461538462</v>
      </c>
      <c r="V2132">
        <v>13</v>
      </c>
      <c r="W2132">
        <v>50.846153846153797</v>
      </c>
      <c r="X2132">
        <v>38</v>
      </c>
      <c r="Y2132">
        <v>100.894736842105</v>
      </c>
      <c r="Z2132">
        <v>18</v>
      </c>
      <c r="AA2132">
        <v>328.555555555556</v>
      </c>
      <c r="AB2132">
        <v>42</v>
      </c>
      <c r="AC2132">
        <v>131.73809523809501</v>
      </c>
      <c r="AD2132">
        <v>0.68852459016393397</v>
      </c>
      <c r="AE2132">
        <v>6</v>
      </c>
      <c r="AF2132">
        <v>83.3333333333333</v>
      </c>
      <c r="AG2132">
        <v>0.13953488372093001</v>
      </c>
      <c r="AH2132" s="4">
        <v>10</v>
      </c>
      <c r="AI2132">
        <v>0.55555555555555602</v>
      </c>
      <c r="AJ2132" s="4">
        <v>7</v>
      </c>
      <c r="AK2132">
        <v>0.38888888888888901</v>
      </c>
      <c r="AL2132" s="4">
        <v>9</v>
      </c>
      <c r="AM2132">
        <v>0.214285714285714</v>
      </c>
      <c r="AN2132" s="4">
        <v>1</v>
      </c>
      <c r="AO2132">
        <v>2.3809523809523801E-2</v>
      </c>
      <c r="AP2132" s="4">
        <v>0</v>
      </c>
      <c r="AQ2132">
        <v>0</v>
      </c>
      <c r="AR2132" s="4">
        <v>0</v>
      </c>
      <c r="AS2132">
        <v>0</v>
      </c>
      <c r="AT2132" s="4">
        <v>0</v>
      </c>
      <c r="AU2132" s="4">
        <v>0</v>
      </c>
      <c r="AV2132" s="4">
        <v>1</v>
      </c>
      <c r="AW2132">
        <v>1.74285714285714</v>
      </c>
      <c r="AX2132" s="4">
        <f t="shared" si="33"/>
        <v>35.000000000000057</v>
      </c>
      <c r="AY2132" s="4">
        <v>13</v>
      </c>
      <c r="AZ2132" s="4">
        <v>27.076923076923102</v>
      </c>
    </row>
    <row r="2133" spans="1:52" x14ac:dyDescent="0.25">
      <c r="A2133" s="4">
        <v>2017</v>
      </c>
      <c r="B2133" s="4" t="s">
        <v>428</v>
      </c>
      <c r="C2133" t="s">
        <v>53</v>
      </c>
      <c r="D2133" t="s">
        <v>104</v>
      </c>
      <c r="E2133" t="s">
        <v>623</v>
      </c>
      <c r="F2133" s="4">
        <v>99</v>
      </c>
      <c r="G2133">
        <v>56</v>
      </c>
      <c r="H2133">
        <v>4.0714285714285703</v>
      </c>
      <c r="I2133">
        <v>99</v>
      </c>
      <c r="J2133">
        <v>4.7373737373737397</v>
      </c>
      <c r="K2133">
        <v>2</v>
      </c>
      <c r="L2133">
        <v>2.02020202020202E-2</v>
      </c>
      <c r="M2133">
        <v>11</v>
      </c>
      <c r="N2133">
        <v>679.97916666666697</v>
      </c>
      <c r="O2133">
        <v>0.11111111111111099</v>
      </c>
      <c r="P2133">
        <v>95</v>
      </c>
      <c r="Q2133">
        <v>22.8</v>
      </c>
      <c r="R2133">
        <v>31</v>
      </c>
      <c r="S2133">
        <v>42.838709677419402</v>
      </c>
      <c r="T2133">
        <v>33</v>
      </c>
      <c r="U2133">
        <v>188.24242424242399</v>
      </c>
      <c r="V2133">
        <v>29</v>
      </c>
      <c r="W2133">
        <v>43.7931034482759</v>
      </c>
      <c r="X2133">
        <v>63</v>
      </c>
      <c r="Y2133">
        <v>139.50793650793699</v>
      </c>
      <c r="Z2133">
        <v>35</v>
      </c>
      <c r="AA2133">
        <v>354.68571428571403</v>
      </c>
      <c r="AB2133">
        <v>63</v>
      </c>
      <c r="AC2133">
        <v>180.41269841269801</v>
      </c>
      <c r="AD2133">
        <v>0.63636363636363602</v>
      </c>
      <c r="AE2133">
        <v>9</v>
      </c>
      <c r="AF2133">
        <v>109.777777777778</v>
      </c>
      <c r="AG2133">
        <v>0.14285714285714299</v>
      </c>
      <c r="AH2133" s="4">
        <v>24</v>
      </c>
      <c r="AI2133">
        <v>0.68571428571428605</v>
      </c>
      <c r="AJ2133" s="4">
        <v>8</v>
      </c>
      <c r="AK2133">
        <v>0.22857142857142901</v>
      </c>
      <c r="AL2133" s="4">
        <v>22</v>
      </c>
      <c r="AM2133">
        <v>0.34920634920634902</v>
      </c>
      <c r="AN2133" s="4">
        <v>8</v>
      </c>
      <c r="AO2133">
        <v>0.126984126984127</v>
      </c>
      <c r="AP2133" s="4">
        <v>0</v>
      </c>
      <c r="AQ2133">
        <v>0</v>
      </c>
      <c r="AR2133" s="4">
        <v>1</v>
      </c>
      <c r="AS2133">
        <v>1.01010101010101E-2</v>
      </c>
      <c r="AT2133" s="4">
        <v>0</v>
      </c>
      <c r="AU2133" s="4">
        <v>0</v>
      </c>
      <c r="AV2133" s="4">
        <v>3</v>
      </c>
      <c r="AW2133">
        <v>1.2375</v>
      </c>
      <c r="AX2133" s="4">
        <f t="shared" si="33"/>
        <v>80</v>
      </c>
      <c r="AY2133" s="4">
        <v>31</v>
      </c>
      <c r="AZ2133" s="4">
        <v>42.225806451612897</v>
      </c>
    </row>
    <row r="2134" spans="1:52" x14ac:dyDescent="0.25">
      <c r="A2134" s="4">
        <v>2017</v>
      </c>
      <c r="B2134" s="4" t="s">
        <v>428</v>
      </c>
      <c r="C2134" t="s">
        <v>53</v>
      </c>
      <c r="D2134" t="s">
        <v>96</v>
      </c>
      <c r="E2134" t="s">
        <v>615</v>
      </c>
      <c r="F2134" s="4">
        <v>143</v>
      </c>
      <c r="G2134">
        <v>74</v>
      </c>
      <c r="H2134">
        <v>4.1081081081081097</v>
      </c>
      <c r="I2134">
        <v>142</v>
      </c>
      <c r="J2134">
        <v>4.8591549295774703</v>
      </c>
      <c r="K2134">
        <v>0</v>
      </c>
      <c r="L2134">
        <v>0</v>
      </c>
      <c r="M2134">
        <v>16</v>
      </c>
      <c r="N2134">
        <v>461.38028169014098</v>
      </c>
      <c r="O2134">
        <v>0.111888111888112</v>
      </c>
      <c r="P2134">
        <v>132</v>
      </c>
      <c r="Q2134">
        <v>24.6212121212121</v>
      </c>
      <c r="R2134">
        <v>44</v>
      </c>
      <c r="S2134">
        <v>44.113636363636402</v>
      </c>
      <c r="T2134">
        <v>47</v>
      </c>
      <c r="U2134">
        <v>129.70212765957399</v>
      </c>
      <c r="V2134">
        <v>45</v>
      </c>
      <c r="W2134">
        <v>49.933333333333302</v>
      </c>
      <c r="X2134">
        <v>90</v>
      </c>
      <c r="Y2134">
        <v>117.277777777778</v>
      </c>
      <c r="Z2134">
        <v>48</v>
      </c>
      <c r="AA2134">
        <v>297.875</v>
      </c>
      <c r="AB2134">
        <v>93</v>
      </c>
      <c r="AC2134">
        <v>140.89247311828001</v>
      </c>
      <c r="AD2134">
        <v>0.65034965034964998</v>
      </c>
      <c r="AE2134">
        <v>15</v>
      </c>
      <c r="AF2134">
        <v>123.066666666667</v>
      </c>
      <c r="AG2134">
        <v>0.159574468085106</v>
      </c>
      <c r="AH2134" s="4">
        <v>33</v>
      </c>
      <c r="AI2134">
        <v>0.6875</v>
      </c>
      <c r="AJ2134" s="4">
        <v>14</v>
      </c>
      <c r="AK2134">
        <v>0.29166666666666702</v>
      </c>
      <c r="AL2134" s="4">
        <v>12</v>
      </c>
      <c r="AM2134">
        <v>0.12903225806451599</v>
      </c>
      <c r="AN2134" s="4">
        <v>12</v>
      </c>
      <c r="AO2134">
        <v>0.12903225806451599</v>
      </c>
      <c r="AP2134" s="4">
        <v>0</v>
      </c>
      <c r="AQ2134">
        <v>0</v>
      </c>
      <c r="AR2134" s="4">
        <v>1</v>
      </c>
      <c r="AS2134">
        <v>6.9930069930069904E-3</v>
      </c>
      <c r="AT2134" s="4">
        <v>0</v>
      </c>
      <c r="AU2134" s="4">
        <v>0</v>
      </c>
      <c r="AV2134" s="4">
        <v>1</v>
      </c>
      <c r="AW2134">
        <v>1.3490566037735801</v>
      </c>
      <c r="AX2134" s="4">
        <f t="shared" si="33"/>
        <v>106.00000000000038</v>
      </c>
      <c r="AY2134" s="4">
        <v>47</v>
      </c>
      <c r="AZ2134" s="4">
        <v>1.12765957446809</v>
      </c>
    </row>
    <row r="2135" spans="1:52" x14ac:dyDescent="0.25">
      <c r="A2135" s="4">
        <v>2017</v>
      </c>
      <c r="B2135" s="4" t="s">
        <v>428</v>
      </c>
      <c r="C2135" t="s">
        <v>53</v>
      </c>
      <c r="D2135" t="s">
        <v>102</v>
      </c>
      <c r="E2135" t="s">
        <v>621</v>
      </c>
      <c r="F2135" s="4">
        <v>112</v>
      </c>
      <c r="G2135">
        <v>68</v>
      </c>
      <c r="H2135">
        <v>4.9264705882352899</v>
      </c>
      <c r="I2135">
        <v>112</v>
      </c>
      <c r="J2135">
        <v>5.6875</v>
      </c>
      <c r="K2135">
        <v>2</v>
      </c>
      <c r="L2135">
        <v>1.7857142857142901E-2</v>
      </c>
      <c r="M2135">
        <v>10</v>
      </c>
      <c r="N2135">
        <v>344.28703703703701</v>
      </c>
      <c r="O2135">
        <v>8.9285714285714302E-2</v>
      </c>
      <c r="P2135">
        <v>107</v>
      </c>
      <c r="Q2135">
        <v>30.1682242990654</v>
      </c>
      <c r="R2135">
        <v>19</v>
      </c>
      <c r="S2135">
        <v>56.789473684210499</v>
      </c>
      <c r="T2135">
        <v>34</v>
      </c>
      <c r="U2135">
        <v>147.23529411764699</v>
      </c>
      <c r="V2135">
        <v>35</v>
      </c>
      <c r="W2135">
        <v>89.485714285714295</v>
      </c>
      <c r="X2135">
        <v>72</v>
      </c>
      <c r="Y2135">
        <v>130.25</v>
      </c>
      <c r="Z2135">
        <v>36</v>
      </c>
      <c r="AA2135">
        <v>331.805555555556</v>
      </c>
      <c r="AB2135">
        <v>75</v>
      </c>
      <c r="AC2135">
        <v>174.506666666667</v>
      </c>
      <c r="AD2135">
        <v>0.66964285714285698</v>
      </c>
      <c r="AE2135">
        <v>10</v>
      </c>
      <c r="AF2135">
        <v>128.1</v>
      </c>
      <c r="AG2135">
        <v>0.13157894736842099</v>
      </c>
      <c r="AH2135" s="4">
        <v>26</v>
      </c>
      <c r="AI2135">
        <v>0.72222222222222199</v>
      </c>
      <c r="AJ2135" s="4">
        <v>17</v>
      </c>
      <c r="AK2135">
        <v>0.47222222222222199</v>
      </c>
      <c r="AL2135" s="4">
        <v>16</v>
      </c>
      <c r="AM2135">
        <v>0.21333333333333299</v>
      </c>
      <c r="AN2135" s="4">
        <v>11</v>
      </c>
      <c r="AO2135">
        <v>0.146666666666667</v>
      </c>
      <c r="AP2135" s="4">
        <v>1</v>
      </c>
      <c r="AQ2135">
        <v>8.9285714285714298E-3</v>
      </c>
      <c r="AR2135" s="4">
        <v>0</v>
      </c>
      <c r="AS2135">
        <v>0</v>
      </c>
      <c r="AT2135" s="4">
        <v>0</v>
      </c>
      <c r="AU2135" s="4">
        <v>0</v>
      </c>
      <c r="AV2135" s="4">
        <v>1</v>
      </c>
      <c r="AW2135">
        <v>1.2584269662921299</v>
      </c>
      <c r="AX2135" s="4">
        <f t="shared" si="33"/>
        <v>89.000000000000341</v>
      </c>
      <c r="AY2135" s="4">
        <v>30</v>
      </c>
      <c r="AZ2135" s="4">
        <v>66.400000000000006</v>
      </c>
    </row>
    <row r="2136" spans="1:52" x14ac:dyDescent="0.25">
      <c r="A2136" s="4">
        <v>2017</v>
      </c>
      <c r="B2136" s="4" t="s">
        <v>428</v>
      </c>
      <c r="C2136" t="s">
        <v>53</v>
      </c>
      <c r="D2136" t="s">
        <v>105</v>
      </c>
      <c r="E2136" t="s">
        <v>624</v>
      </c>
      <c r="F2136" s="4">
        <v>144</v>
      </c>
      <c r="G2136">
        <v>101</v>
      </c>
      <c r="H2136">
        <v>2.65346534653465</v>
      </c>
      <c r="I2136">
        <v>144</v>
      </c>
      <c r="J2136">
        <v>4.1597222222222197</v>
      </c>
      <c r="K2136">
        <v>2</v>
      </c>
      <c r="L2136">
        <v>1.38888888888889E-2</v>
      </c>
      <c r="M2136">
        <v>4</v>
      </c>
      <c r="N2136">
        <v>-41.621428571428602</v>
      </c>
      <c r="O2136">
        <v>2.7777777777777801E-2</v>
      </c>
      <c r="P2136">
        <v>128</v>
      </c>
      <c r="Q2136">
        <v>20.4921875</v>
      </c>
      <c r="R2136">
        <v>43</v>
      </c>
      <c r="S2136">
        <v>31.255813953488399</v>
      </c>
      <c r="T2136">
        <v>29</v>
      </c>
      <c r="U2136">
        <v>138</v>
      </c>
      <c r="V2136">
        <v>29</v>
      </c>
      <c r="W2136">
        <v>39.620689655172399</v>
      </c>
      <c r="X2136">
        <v>106</v>
      </c>
      <c r="Y2136">
        <v>91.141509433962298</v>
      </c>
      <c r="Z2136">
        <v>35</v>
      </c>
      <c r="AA2136">
        <v>346.142857142857</v>
      </c>
      <c r="AB2136">
        <v>106</v>
      </c>
      <c r="AC2136">
        <v>129.20754716981099</v>
      </c>
      <c r="AD2136">
        <v>0.73611111111111105</v>
      </c>
      <c r="AE2136">
        <v>28</v>
      </c>
      <c r="AF2136">
        <v>70.285714285714306</v>
      </c>
      <c r="AG2136">
        <v>0.25925925925925902</v>
      </c>
      <c r="AH2136" s="4">
        <v>20</v>
      </c>
      <c r="AI2136">
        <v>0.57142857142857095</v>
      </c>
      <c r="AJ2136" s="4">
        <v>13</v>
      </c>
      <c r="AK2136">
        <v>0.371428571428571</v>
      </c>
      <c r="AL2136" s="4">
        <v>15</v>
      </c>
      <c r="AM2136">
        <v>0.14150943396226401</v>
      </c>
      <c r="AN2136" s="4">
        <v>11</v>
      </c>
      <c r="AO2136">
        <v>0.10377358490565999</v>
      </c>
      <c r="AP2136" s="4">
        <v>1</v>
      </c>
      <c r="AQ2136">
        <v>6.9444444444444397E-3</v>
      </c>
      <c r="AR2136" s="4">
        <v>5</v>
      </c>
      <c r="AS2136">
        <v>3.4722222222222203E-2</v>
      </c>
      <c r="AT2136" s="4">
        <v>0</v>
      </c>
      <c r="AU2136" s="4">
        <v>0</v>
      </c>
      <c r="AV2136" s="4">
        <v>1</v>
      </c>
      <c r="AW2136">
        <v>1.61797752808989</v>
      </c>
      <c r="AX2136" s="4">
        <f t="shared" si="33"/>
        <v>88.999999999999872</v>
      </c>
      <c r="AY2136" s="4">
        <v>29</v>
      </c>
      <c r="AZ2136" s="4">
        <v>12.482758620689699</v>
      </c>
    </row>
    <row r="2137" spans="1:52" x14ac:dyDescent="0.25">
      <c r="A2137" s="4">
        <v>2017</v>
      </c>
      <c r="B2137" s="4" t="s">
        <v>428</v>
      </c>
      <c r="C2137" t="s">
        <v>53</v>
      </c>
      <c r="D2137" t="s">
        <v>92</v>
      </c>
      <c r="E2137" t="s">
        <v>611</v>
      </c>
      <c r="F2137" s="4">
        <v>117</v>
      </c>
      <c r="G2137">
        <v>78</v>
      </c>
      <c r="H2137">
        <v>2.7307692307692299</v>
      </c>
      <c r="I2137">
        <v>117</v>
      </c>
      <c r="J2137">
        <v>5.0769230769230802</v>
      </c>
      <c r="K2137">
        <v>0</v>
      </c>
      <c r="L2137">
        <v>0</v>
      </c>
      <c r="M2137">
        <v>11</v>
      </c>
      <c r="N2137">
        <v>302.77192982456103</v>
      </c>
      <c r="O2137">
        <v>9.4017094017094002E-2</v>
      </c>
      <c r="P2137">
        <v>109</v>
      </c>
      <c r="Q2137">
        <v>21.0091743119266</v>
      </c>
      <c r="R2137">
        <v>46</v>
      </c>
      <c r="S2137">
        <v>33.978260869565197</v>
      </c>
      <c r="T2137">
        <v>34</v>
      </c>
      <c r="U2137">
        <v>140.470588235294</v>
      </c>
      <c r="V2137">
        <v>35</v>
      </c>
      <c r="W2137">
        <v>47.457142857142898</v>
      </c>
      <c r="X2137">
        <v>80</v>
      </c>
      <c r="Y2137">
        <v>119.675</v>
      </c>
      <c r="Z2137">
        <v>34</v>
      </c>
      <c r="AA2137">
        <v>277.47058823529397</v>
      </c>
      <c r="AB2137">
        <v>82</v>
      </c>
      <c r="AC2137">
        <v>150.5</v>
      </c>
      <c r="AD2137">
        <v>0.70085470085470103</v>
      </c>
      <c r="AE2137">
        <v>17</v>
      </c>
      <c r="AF2137">
        <v>92.588235294117695</v>
      </c>
      <c r="AG2137">
        <v>0.207317073170732</v>
      </c>
      <c r="AH2137" s="4">
        <v>22</v>
      </c>
      <c r="AI2137">
        <v>0.64705882352941202</v>
      </c>
      <c r="AJ2137" s="4">
        <v>13</v>
      </c>
      <c r="AK2137">
        <v>0.38235294117647101</v>
      </c>
      <c r="AL2137" s="4">
        <v>20</v>
      </c>
      <c r="AM2137">
        <v>0.24390243902438999</v>
      </c>
      <c r="AN2137" s="4">
        <v>9</v>
      </c>
      <c r="AO2137">
        <v>0.109756097560976</v>
      </c>
      <c r="AP2137" s="4">
        <v>1</v>
      </c>
      <c r="AQ2137">
        <v>8.5470085470085496E-3</v>
      </c>
      <c r="AR2137" s="4">
        <v>1</v>
      </c>
      <c r="AS2137">
        <v>8.5470085470085496E-3</v>
      </c>
      <c r="AT2137" s="4">
        <v>0</v>
      </c>
      <c r="AU2137" s="4">
        <v>0</v>
      </c>
      <c r="AV2137" s="4">
        <v>2</v>
      </c>
      <c r="AW2137">
        <v>1.3448275862068999</v>
      </c>
      <c r="AX2137" s="4">
        <f t="shared" si="33"/>
        <v>86.999999999999787</v>
      </c>
      <c r="AY2137" s="4">
        <v>34</v>
      </c>
      <c r="AZ2137" s="4">
        <v>15.9705882352941</v>
      </c>
    </row>
    <row r="2138" spans="1:52" x14ac:dyDescent="0.25">
      <c r="A2138" s="4">
        <v>2017</v>
      </c>
      <c r="B2138" s="4" t="s">
        <v>428</v>
      </c>
      <c r="C2138" t="s">
        <v>53</v>
      </c>
      <c r="D2138" t="s">
        <v>90</v>
      </c>
      <c r="E2138" t="s">
        <v>609</v>
      </c>
      <c r="F2138" s="4">
        <v>144</v>
      </c>
      <c r="G2138">
        <v>75</v>
      </c>
      <c r="H2138">
        <v>2.56</v>
      </c>
      <c r="I2138">
        <v>144</v>
      </c>
      <c r="J2138">
        <v>4.3402777777777803</v>
      </c>
      <c r="K2138">
        <v>0</v>
      </c>
      <c r="L2138">
        <v>0</v>
      </c>
      <c r="M2138">
        <v>5</v>
      </c>
      <c r="N2138">
        <v>190.76056338028201</v>
      </c>
      <c r="O2138">
        <v>3.4722222222222203E-2</v>
      </c>
      <c r="P2138">
        <v>135</v>
      </c>
      <c r="Q2138">
        <v>16.4962962962963</v>
      </c>
      <c r="R2138">
        <v>45</v>
      </c>
      <c r="S2138">
        <v>37.3333333333333</v>
      </c>
      <c r="T2138">
        <v>43</v>
      </c>
      <c r="U2138">
        <v>116.883720930233</v>
      </c>
      <c r="V2138">
        <v>41</v>
      </c>
      <c r="W2138">
        <v>44.048780487804898</v>
      </c>
      <c r="X2138">
        <v>92</v>
      </c>
      <c r="Y2138">
        <v>103.923913043478</v>
      </c>
      <c r="Z2138">
        <v>47</v>
      </c>
      <c r="AA2138">
        <v>248.02127659574501</v>
      </c>
      <c r="AB2138">
        <v>95</v>
      </c>
      <c r="AC2138">
        <v>137.81052631578899</v>
      </c>
      <c r="AD2138">
        <v>0.65972222222222199</v>
      </c>
      <c r="AE2138">
        <v>18</v>
      </c>
      <c r="AF2138">
        <v>94.7777777777778</v>
      </c>
      <c r="AG2138">
        <v>0.185567010309278</v>
      </c>
      <c r="AH2138" s="4">
        <v>29</v>
      </c>
      <c r="AI2138">
        <v>0.61702127659574502</v>
      </c>
      <c r="AJ2138" s="4">
        <v>14</v>
      </c>
      <c r="AK2138">
        <v>0.29787234042553201</v>
      </c>
      <c r="AL2138" s="4">
        <v>23</v>
      </c>
      <c r="AM2138">
        <v>0.24210526315789499</v>
      </c>
      <c r="AN2138" s="4">
        <v>14</v>
      </c>
      <c r="AO2138">
        <v>0.14736842105263201</v>
      </c>
      <c r="AP2138" s="4">
        <v>1</v>
      </c>
      <c r="AQ2138">
        <v>6.9444444444444397E-3</v>
      </c>
      <c r="AR2138" s="4">
        <v>3</v>
      </c>
      <c r="AS2138">
        <v>2.0833333333333301E-2</v>
      </c>
      <c r="AT2138" s="4">
        <v>0</v>
      </c>
      <c r="AU2138" s="4">
        <v>0</v>
      </c>
      <c r="AV2138" s="4">
        <v>4</v>
      </c>
      <c r="AW2138">
        <v>1.5157894736842099</v>
      </c>
      <c r="AX2138" s="4">
        <f t="shared" si="33"/>
        <v>95.000000000000043</v>
      </c>
      <c r="AY2138" s="4">
        <v>43</v>
      </c>
      <c r="AZ2138" s="4">
        <v>16.953488372092998</v>
      </c>
    </row>
    <row r="2139" spans="1:52" x14ac:dyDescent="0.25">
      <c r="A2139" s="4">
        <v>2017</v>
      </c>
      <c r="B2139" s="4" t="s">
        <v>428</v>
      </c>
      <c r="C2139" t="s">
        <v>53</v>
      </c>
      <c r="D2139" t="s">
        <v>91</v>
      </c>
      <c r="E2139" t="s">
        <v>610</v>
      </c>
      <c r="F2139" s="4">
        <v>120</v>
      </c>
      <c r="G2139">
        <v>73</v>
      </c>
      <c r="H2139">
        <v>2.31506849315068</v>
      </c>
      <c r="I2139">
        <v>120</v>
      </c>
      <c r="J2139">
        <v>4.4083333333333297</v>
      </c>
      <c r="K2139">
        <v>0</v>
      </c>
      <c r="L2139">
        <v>0</v>
      </c>
      <c r="M2139">
        <v>5</v>
      </c>
      <c r="N2139">
        <v>215.81512605041999</v>
      </c>
      <c r="O2139">
        <v>4.1666666666666699E-2</v>
      </c>
      <c r="P2139">
        <v>114</v>
      </c>
      <c r="Q2139">
        <v>21.9385964912281</v>
      </c>
      <c r="R2139">
        <v>36</v>
      </c>
      <c r="S2139">
        <v>50.6111111111111</v>
      </c>
      <c r="T2139">
        <v>30</v>
      </c>
      <c r="U2139">
        <v>157.066666666667</v>
      </c>
      <c r="V2139">
        <v>29</v>
      </c>
      <c r="W2139">
        <v>52.517241379310299</v>
      </c>
      <c r="X2139">
        <v>74</v>
      </c>
      <c r="Y2139">
        <v>126.675675675676</v>
      </c>
      <c r="Z2139">
        <v>38</v>
      </c>
      <c r="AA2139">
        <v>345.73684210526301</v>
      </c>
      <c r="AB2139">
        <v>82</v>
      </c>
      <c r="AC2139">
        <v>145.51219512195101</v>
      </c>
      <c r="AD2139">
        <v>0.68333333333333302</v>
      </c>
      <c r="AE2139">
        <v>14</v>
      </c>
      <c r="AF2139">
        <v>109.071428571429</v>
      </c>
      <c r="AG2139">
        <v>0.17073170731707299</v>
      </c>
      <c r="AH2139" s="4">
        <v>25</v>
      </c>
      <c r="AI2139">
        <v>0.65789473684210498</v>
      </c>
      <c r="AJ2139" s="4">
        <v>15</v>
      </c>
      <c r="AK2139">
        <v>0.394736842105263</v>
      </c>
      <c r="AL2139" s="4">
        <v>17</v>
      </c>
      <c r="AM2139">
        <v>0.207317073170732</v>
      </c>
      <c r="AN2139" s="4">
        <v>13</v>
      </c>
      <c r="AO2139">
        <v>0.15853658536585399</v>
      </c>
      <c r="AP2139" s="4">
        <v>1</v>
      </c>
      <c r="AQ2139">
        <v>8.3333333333333297E-3</v>
      </c>
      <c r="AR2139" s="4">
        <v>5</v>
      </c>
      <c r="AS2139">
        <v>4.1666666666666699E-2</v>
      </c>
      <c r="AT2139" s="4">
        <v>0</v>
      </c>
      <c r="AU2139" s="4">
        <v>0</v>
      </c>
      <c r="AV2139" s="4">
        <v>0</v>
      </c>
      <c r="AW2139">
        <v>1.4285714285714299</v>
      </c>
      <c r="AX2139" s="4">
        <f t="shared" si="33"/>
        <v>83.999999999999915</v>
      </c>
      <c r="AY2139" s="4">
        <v>27</v>
      </c>
      <c r="AZ2139" s="4">
        <v>14.5185185185185</v>
      </c>
    </row>
    <row r="2140" spans="1:52" x14ac:dyDescent="0.25">
      <c r="A2140" s="4">
        <v>2017</v>
      </c>
      <c r="B2140" s="4" t="s">
        <v>428</v>
      </c>
      <c r="C2140" t="s">
        <v>53</v>
      </c>
      <c r="D2140" t="s">
        <v>95</v>
      </c>
      <c r="E2140" t="s">
        <v>614</v>
      </c>
      <c r="F2140" s="4">
        <v>92</v>
      </c>
      <c r="G2140">
        <v>59</v>
      </c>
      <c r="H2140">
        <v>3.7288135593220302</v>
      </c>
      <c r="I2140">
        <v>92</v>
      </c>
      <c r="J2140">
        <v>5.1739130434782599</v>
      </c>
      <c r="K2140">
        <v>0</v>
      </c>
      <c r="L2140">
        <v>0</v>
      </c>
      <c r="M2140">
        <v>4</v>
      </c>
      <c r="N2140">
        <v>352.12222222222198</v>
      </c>
      <c r="O2140">
        <v>4.3478260869565202E-2</v>
      </c>
      <c r="P2140">
        <v>89</v>
      </c>
      <c r="Q2140">
        <v>21.3595505617978</v>
      </c>
      <c r="R2140">
        <v>24</v>
      </c>
      <c r="S2140">
        <v>39.75</v>
      </c>
      <c r="T2140">
        <v>32</v>
      </c>
      <c r="U2140">
        <v>160.96875</v>
      </c>
      <c r="V2140">
        <v>29</v>
      </c>
      <c r="W2140">
        <v>45</v>
      </c>
      <c r="X2140">
        <v>52</v>
      </c>
      <c r="Y2140">
        <v>134</v>
      </c>
      <c r="Z2140">
        <v>33</v>
      </c>
      <c r="AA2140">
        <v>340.66666666666703</v>
      </c>
      <c r="AB2140">
        <v>59</v>
      </c>
      <c r="AC2140">
        <v>162.86440677966101</v>
      </c>
      <c r="AD2140">
        <v>0.64130434782608703</v>
      </c>
      <c r="AE2140">
        <v>9</v>
      </c>
      <c r="AF2140">
        <v>92.1111111111111</v>
      </c>
      <c r="AG2140">
        <v>0.152542372881356</v>
      </c>
      <c r="AH2140" s="4">
        <v>21</v>
      </c>
      <c r="AI2140">
        <v>0.63636363636363602</v>
      </c>
      <c r="AJ2140" s="4">
        <v>19</v>
      </c>
      <c r="AK2140">
        <v>0.57575757575757602</v>
      </c>
      <c r="AL2140" s="4">
        <v>15</v>
      </c>
      <c r="AM2140">
        <v>0.25423728813559299</v>
      </c>
      <c r="AN2140" s="4">
        <v>11</v>
      </c>
      <c r="AO2140">
        <v>0.186440677966102</v>
      </c>
      <c r="AP2140" s="4">
        <v>1</v>
      </c>
      <c r="AQ2140">
        <v>1.0869565217391301E-2</v>
      </c>
      <c r="AR2140" s="4">
        <v>1</v>
      </c>
      <c r="AS2140">
        <v>1.0869565217391301E-2</v>
      </c>
      <c r="AT2140" s="4">
        <v>0</v>
      </c>
      <c r="AU2140" s="4">
        <v>0</v>
      </c>
      <c r="AV2140" s="4">
        <v>2</v>
      </c>
      <c r="AW2140">
        <v>1.1499999999999999</v>
      </c>
      <c r="AX2140" s="4">
        <f t="shared" si="33"/>
        <v>80</v>
      </c>
      <c r="AY2140" s="4">
        <v>31</v>
      </c>
      <c r="AZ2140" s="4">
        <v>78.838709677419402</v>
      </c>
    </row>
    <row r="2141" spans="1:52" x14ac:dyDescent="0.25">
      <c r="A2141" s="4">
        <v>2017</v>
      </c>
      <c r="B2141" s="4" t="s">
        <v>428</v>
      </c>
      <c r="C2141" t="s">
        <v>53</v>
      </c>
      <c r="D2141" t="s">
        <v>107</v>
      </c>
      <c r="E2141" t="s">
        <v>626</v>
      </c>
      <c r="F2141" s="4">
        <v>64</v>
      </c>
      <c r="G2141">
        <v>35</v>
      </c>
      <c r="H2141">
        <v>2.7428571428571402</v>
      </c>
      <c r="I2141">
        <v>64</v>
      </c>
      <c r="J2141">
        <v>4.78125</v>
      </c>
      <c r="K2141">
        <v>0</v>
      </c>
      <c r="L2141">
        <v>0</v>
      </c>
      <c r="M2141">
        <v>2</v>
      </c>
      <c r="N2141">
        <v>181.142857142857</v>
      </c>
      <c r="O2141">
        <v>3.125E-2</v>
      </c>
      <c r="P2141">
        <v>56</v>
      </c>
      <c r="Q2141">
        <v>30.5178571428571</v>
      </c>
      <c r="R2141">
        <v>18</v>
      </c>
      <c r="S2141">
        <v>37.5</v>
      </c>
      <c r="T2141">
        <v>15</v>
      </c>
      <c r="U2141">
        <v>118.866666666667</v>
      </c>
      <c r="V2141">
        <v>15</v>
      </c>
      <c r="W2141">
        <v>34.733333333333299</v>
      </c>
      <c r="X2141">
        <v>43</v>
      </c>
      <c r="Y2141">
        <v>134.65116279069801</v>
      </c>
      <c r="Z2141">
        <v>17</v>
      </c>
      <c r="AA2141">
        <v>324</v>
      </c>
      <c r="AB2141">
        <v>46</v>
      </c>
      <c r="AC2141">
        <v>176.89130434782601</v>
      </c>
      <c r="AD2141">
        <v>0.71875</v>
      </c>
      <c r="AE2141">
        <v>4</v>
      </c>
      <c r="AF2141">
        <v>86.75</v>
      </c>
      <c r="AG2141">
        <v>8.6956521739130405E-2</v>
      </c>
      <c r="AH2141" s="4">
        <v>10</v>
      </c>
      <c r="AI2141">
        <v>0.58823529411764697</v>
      </c>
      <c r="AJ2141" s="4">
        <v>12</v>
      </c>
      <c r="AK2141">
        <v>0.70588235294117696</v>
      </c>
      <c r="AL2141" s="4">
        <v>7</v>
      </c>
      <c r="AM2141">
        <v>0.15217391304347799</v>
      </c>
      <c r="AN2141" s="4">
        <v>9</v>
      </c>
      <c r="AO2141">
        <v>0.19565217391304399</v>
      </c>
      <c r="AP2141" s="4">
        <v>0</v>
      </c>
      <c r="AQ2141">
        <v>0</v>
      </c>
      <c r="AR2141" s="4">
        <v>0</v>
      </c>
      <c r="AS2141">
        <v>0</v>
      </c>
      <c r="AT2141" s="4">
        <v>0</v>
      </c>
      <c r="AU2141" s="4">
        <v>0</v>
      </c>
      <c r="AV2141" s="4">
        <v>1</v>
      </c>
      <c r="AW2141">
        <v>1.2307692307692299</v>
      </c>
      <c r="AX2141" s="4">
        <f t="shared" si="33"/>
        <v>52.000000000000036</v>
      </c>
      <c r="AY2141" s="4">
        <v>14</v>
      </c>
      <c r="AZ2141" s="4">
        <v>29.1428571428571</v>
      </c>
    </row>
    <row r="2142" spans="1:52" x14ac:dyDescent="0.25">
      <c r="A2142" s="4">
        <v>2017</v>
      </c>
      <c r="B2142" s="4" t="s">
        <v>428</v>
      </c>
      <c r="C2142" t="s">
        <v>53</v>
      </c>
      <c r="D2142" t="s">
        <v>101</v>
      </c>
      <c r="E2142" t="s">
        <v>620</v>
      </c>
      <c r="F2142" s="4">
        <v>112</v>
      </c>
      <c r="G2142">
        <v>61</v>
      </c>
      <c r="H2142">
        <v>5.2459016393442601</v>
      </c>
      <c r="I2142">
        <v>111</v>
      </c>
      <c r="J2142">
        <v>5.6846846846846804</v>
      </c>
      <c r="K2142">
        <v>4</v>
      </c>
      <c r="L2142">
        <v>3.6036036036036001E-2</v>
      </c>
      <c r="M2142">
        <v>7</v>
      </c>
      <c r="N2142">
        <v>159.477064220183</v>
      </c>
      <c r="O2142">
        <v>6.25E-2</v>
      </c>
      <c r="P2142">
        <v>104</v>
      </c>
      <c r="Q2142">
        <v>32.884615384615401</v>
      </c>
      <c r="R2142">
        <v>27</v>
      </c>
      <c r="S2142">
        <v>51.592592592592602</v>
      </c>
      <c r="T2142">
        <v>29</v>
      </c>
      <c r="U2142">
        <v>154.931034482759</v>
      </c>
      <c r="V2142">
        <v>27</v>
      </c>
      <c r="W2142">
        <v>92.7777777777778</v>
      </c>
      <c r="X2142">
        <v>68</v>
      </c>
      <c r="Y2142">
        <v>135.220588235294</v>
      </c>
      <c r="Z2142">
        <v>36</v>
      </c>
      <c r="AA2142">
        <v>314.444444444444</v>
      </c>
      <c r="AB2142">
        <v>76</v>
      </c>
      <c r="AC2142">
        <v>171.855263157895</v>
      </c>
      <c r="AD2142">
        <v>0.67857142857142905</v>
      </c>
      <c r="AE2142">
        <v>12</v>
      </c>
      <c r="AF2142">
        <v>167</v>
      </c>
      <c r="AG2142">
        <v>0.157894736842105</v>
      </c>
      <c r="AH2142" s="4">
        <v>21</v>
      </c>
      <c r="AI2142">
        <v>0.58333333333333304</v>
      </c>
      <c r="AJ2142" s="4">
        <v>20</v>
      </c>
      <c r="AK2142">
        <v>0.55555555555555602</v>
      </c>
      <c r="AL2142" s="4">
        <v>12</v>
      </c>
      <c r="AM2142">
        <v>0.157894736842105</v>
      </c>
      <c r="AN2142" s="4">
        <v>8</v>
      </c>
      <c r="AO2142">
        <v>0.105263157894737</v>
      </c>
      <c r="AP2142" s="4">
        <v>2</v>
      </c>
      <c r="AQ2142">
        <v>1.7857142857142901E-2</v>
      </c>
      <c r="AR2142" s="4">
        <v>5</v>
      </c>
      <c r="AS2142">
        <v>4.4642857142857102E-2</v>
      </c>
      <c r="AT2142" s="4">
        <v>0</v>
      </c>
      <c r="AU2142" s="4">
        <v>0</v>
      </c>
      <c r="AV2142" s="4">
        <v>1</v>
      </c>
      <c r="AW2142">
        <v>1.30232558139535</v>
      </c>
      <c r="AX2142" s="4">
        <f t="shared" si="33"/>
        <v>85.999999999999915</v>
      </c>
      <c r="AY2142" s="4">
        <v>26</v>
      </c>
      <c r="AZ2142" s="4">
        <v>9.6153846153846203</v>
      </c>
    </row>
    <row r="2143" spans="1:52" x14ac:dyDescent="0.25">
      <c r="A2143" s="4">
        <v>2017</v>
      </c>
      <c r="B2143" s="4" t="s">
        <v>428</v>
      </c>
      <c r="C2143" t="s">
        <v>53</v>
      </c>
      <c r="D2143" t="s">
        <v>89</v>
      </c>
      <c r="E2143" t="s">
        <v>608</v>
      </c>
      <c r="F2143" s="4">
        <v>107</v>
      </c>
      <c r="G2143">
        <v>58</v>
      </c>
      <c r="H2143">
        <v>3.18965517241379</v>
      </c>
      <c r="I2143">
        <v>107</v>
      </c>
      <c r="J2143">
        <v>4.8504672897196297</v>
      </c>
      <c r="K2143">
        <v>0</v>
      </c>
      <c r="L2143">
        <v>0</v>
      </c>
      <c r="M2143">
        <v>9</v>
      </c>
      <c r="N2143">
        <v>469.91509433962301</v>
      </c>
      <c r="O2143">
        <v>8.4112149532710304E-2</v>
      </c>
      <c r="P2143">
        <v>95</v>
      </c>
      <c r="Q2143">
        <v>22.210526315789501</v>
      </c>
      <c r="R2143">
        <v>31</v>
      </c>
      <c r="S2143">
        <v>34.258064516128997</v>
      </c>
      <c r="T2143">
        <v>36</v>
      </c>
      <c r="U2143">
        <v>137.222222222222</v>
      </c>
      <c r="V2143">
        <v>36</v>
      </c>
      <c r="W2143">
        <v>46.6388888888889</v>
      </c>
      <c r="X2143">
        <v>66</v>
      </c>
      <c r="Y2143">
        <v>106.636363636364</v>
      </c>
      <c r="Z2143">
        <v>36</v>
      </c>
      <c r="AA2143">
        <v>336.805555555556</v>
      </c>
      <c r="AB2143">
        <v>70</v>
      </c>
      <c r="AC2143">
        <v>129.142857142857</v>
      </c>
      <c r="AD2143">
        <v>0.65420560747663603</v>
      </c>
      <c r="AE2143">
        <v>15</v>
      </c>
      <c r="AF2143">
        <v>78.933333333333294</v>
      </c>
      <c r="AG2143">
        <v>0.214285714285714</v>
      </c>
      <c r="AH2143" s="4">
        <v>27</v>
      </c>
      <c r="AI2143">
        <v>0.75</v>
      </c>
      <c r="AJ2143" s="4">
        <v>14</v>
      </c>
      <c r="AK2143">
        <v>0.38888888888888901</v>
      </c>
      <c r="AL2143" s="4">
        <v>9</v>
      </c>
      <c r="AM2143">
        <v>0.128571428571429</v>
      </c>
      <c r="AN2143" s="4">
        <v>8</v>
      </c>
      <c r="AO2143">
        <v>0.114285714285714</v>
      </c>
      <c r="AP2143" s="4">
        <v>0</v>
      </c>
      <c r="AQ2143">
        <v>0</v>
      </c>
      <c r="AR2143" s="4">
        <v>1</v>
      </c>
      <c r="AS2143">
        <v>9.3457943925233603E-3</v>
      </c>
      <c r="AT2143" s="4">
        <v>0</v>
      </c>
      <c r="AU2143" s="4">
        <v>0</v>
      </c>
      <c r="AV2143" s="4">
        <v>2</v>
      </c>
      <c r="AW2143">
        <v>1.3374999999999999</v>
      </c>
      <c r="AX2143" s="4">
        <f t="shared" si="33"/>
        <v>80</v>
      </c>
      <c r="AY2143" s="4">
        <v>37</v>
      </c>
      <c r="AZ2143" s="4">
        <v>58.351351351351397</v>
      </c>
    </row>
    <row r="2144" spans="1:52" x14ac:dyDescent="0.25">
      <c r="A2144" s="4">
        <v>2017</v>
      </c>
      <c r="B2144" s="4" t="s">
        <v>428</v>
      </c>
      <c r="C2144" t="s">
        <v>53</v>
      </c>
      <c r="D2144" t="s">
        <v>103</v>
      </c>
      <c r="E2144" t="s">
        <v>622</v>
      </c>
      <c r="F2144" s="4">
        <v>107</v>
      </c>
      <c r="G2144">
        <v>71</v>
      </c>
      <c r="H2144">
        <v>3.9154929577464799</v>
      </c>
      <c r="I2144">
        <v>107</v>
      </c>
      <c r="J2144">
        <v>5.6074766355140202</v>
      </c>
      <c r="K2144">
        <v>0</v>
      </c>
      <c r="L2144">
        <v>0</v>
      </c>
      <c r="M2144">
        <v>11</v>
      </c>
      <c r="N2144">
        <v>370.519230769231</v>
      </c>
      <c r="O2144">
        <v>0.10280373831775701</v>
      </c>
      <c r="P2144">
        <v>104</v>
      </c>
      <c r="Q2144">
        <v>27.067307692307701</v>
      </c>
      <c r="R2144">
        <v>31</v>
      </c>
      <c r="S2144">
        <v>56.774193548387103</v>
      </c>
      <c r="T2144">
        <v>56</v>
      </c>
      <c r="U2144">
        <v>142.33928571428601</v>
      </c>
      <c r="V2144">
        <v>54</v>
      </c>
      <c r="W2144">
        <v>52.981481481481502</v>
      </c>
      <c r="X2144">
        <v>46</v>
      </c>
      <c r="Y2144">
        <v>141.95652173913001</v>
      </c>
      <c r="Z2144">
        <v>56</v>
      </c>
      <c r="AA2144">
        <v>289.69642857142901</v>
      </c>
      <c r="AB2144">
        <v>50</v>
      </c>
      <c r="AC2144">
        <v>180.8</v>
      </c>
      <c r="AD2144">
        <v>0.467289719626168</v>
      </c>
      <c r="AE2144">
        <v>7</v>
      </c>
      <c r="AF2144">
        <v>120.428571428571</v>
      </c>
      <c r="AG2144">
        <v>0.13725490196078399</v>
      </c>
      <c r="AH2144" s="4">
        <v>30</v>
      </c>
      <c r="AI2144">
        <v>0.53571428571428603</v>
      </c>
      <c r="AJ2144" s="4">
        <v>18</v>
      </c>
      <c r="AK2144">
        <v>0.32142857142857101</v>
      </c>
      <c r="AL2144" s="4">
        <v>14</v>
      </c>
      <c r="AM2144">
        <v>0.28000000000000003</v>
      </c>
      <c r="AN2144" s="4">
        <v>6</v>
      </c>
      <c r="AO2144">
        <v>0.12</v>
      </c>
      <c r="AP2144" s="4">
        <v>0</v>
      </c>
      <c r="AQ2144">
        <v>0</v>
      </c>
      <c r="AR2144" s="4">
        <v>3</v>
      </c>
      <c r="AS2144">
        <v>2.80373831775701E-2</v>
      </c>
      <c r="AT2144" s="4">
        <v>0</v>
      </c>
      <c r="AU2144" s="4">
        <v>0</v>
      </c>
      <c r="AV2144" s="4">
        <v>0</v>
      </c>
      <c r="AW2144">
        <v>1.3048780487804901</v>
      </c>
      <c r="AX2144" s="4">
        <f t="shared" si="33"/>
        <v>81.999999999999858</v>
      </c>
      <c r="AY2144" s="4">
        <v>50</v>
      </c>
      <c r="AZ2144" s="4">
        <v>52.56</v>
      </c>
    </row>
    <row r="2145" spans="1:52" x14ac:dyDescent="0.25">
      <c r="A2145" s="4">
        <v>2017</v>
      </c>
      <c r="B2145" s="4" t="s">
        <v>428</v>
      </c>
      <c r="C2145" t="s">
        <v>53</v>
      </c>
      <c r="D2145" t="s">
        <v>73</v>
      </c>
      <c r="E2145" t="s">
        <v>592</v>
      </c>
      <c r="F2145" s="4">
        <v>101</v>
      </c>
      <c r="G2145">
        <v>54</v>
      </c>
      <c r="H2145">
        <v>1.25925925925926</v>
      </c>
      <c r="I2145">
        <v>101</v>
      </c>
      <c r="J2145">
        <v>3.28712871287129</v>
      </c>
      <c r="K2145">
        <v>0</v>
      </c>
      <c r="L2145">
        <v>0</v>
      </c>
      <c r="M2145">
        <v>9</v>
      </c>
      <c r="N2145">
        <v>9.7173913043478297</v>
      </c>
      <c r="O2145">
        <v>8.9108910891089105E-2</v>
      </c>
      <c r="P2145">
        <v>86</v>
      </c>
      <c r="Q2145">
        <v>14.930232558139499</v>
      </c>
      <c r="R2145">
        <v>32</v>
      </c>
      <c r="S2145">
        <v>28.25</v>
      </c>
      <c r="T2145">
        <v>39</v>
      </c>
      <c r="U2145">
        <v>133.82051282051299</v>
      </c>
      <c r="V2145">
        <v>38</v>
      </c>
      <c r="W2145">
        <v>50.210526315789501</v>
      </c>
      <c r="X2145">
        <v>57</v>
      </c>
      <c r="Y2145">
        <v>100.17543859649101</v>
      </c>
      <c r="Z2145">
        <v>36</v>
      </c>
      <c r="AA2145">
        <v>318</v>
      </c>
      <c r="AB2145">
        <v>56</v>
      </c>
      <c r="AC2145">
        <v>124.96428571428601</v>
      </c>
      <c r="AD2145">
        <v>0.55445544554455495</v>
      </c>
      <c r="AE2145">
        <v>9</v>
      </c>
      <c r="AF2145">
        <v>55.8888888888889</v>
      </c>
      <c r="AG2145">
        <v>0.15517241379310301</v>
      </c>
      <c r="AH2145" s="4">
        <v>23</v>
      </c>
      <c r="AI2145">
        <v>0.63888888888888895</v>
      </c>
      <c r="AJ2145" s="4">
        <v>12</v>
      </c>
      <c r="AK2145">
        <v>0.33333333333333298</v>
      </c>
      <c r="AL2145" s="4">
        <v>13</v>
      </c>
      <c r="AM2145">
        <v>0.23214285714285701</v>
      </c>
      <c r="AN2145" s="4">
        <v>11</v>
      </c>
      <c r="AO2145">
        <v>0.19642857142857101</v>
      </c>
      <c r="AP2145" s="4">
        <v>0</v>
      </c>
      <c r="AQ2145">
        <v>0</v>
      </c>
      <c r="AR2145" s="4">
        <v>1</v>
      </c>
      <c r="AS2145">
        <v>9.9009900990098994E-3</v>
      </c>
      <c r="AT2145" s="4">
        <v>0</v>
      </c>
      <c r="AU2145" s="4">
        <v>0</v>
      </c>
      <c r="AV2145" s="4">
        <v>0</v>
      </c>
      <c r="AW2145">
        <v>1.5538461538461501</v>
      </c>
      <c r="AX2145" s="4">
        <f t="shared" si="33"/>
        <v>65.000000000000156</v>
      </c>
      <c r="AY2145" s="4">
        <v>27</v>
      </c>
      <c r="AZ2145" s="4">
        <v>14.8888888888889</v>
      </c>
    </row>
    <row r="2146" spans="1:52" x14ac:dyDescent="0.25">
      <c r="A2146" s="4">
        <v>2017</v>
      </c>
      <c r="B2146" s="4" t="s">
        <v>428</v>
      </c>
      <c r="C2146" t="s">
        <v>53</v>
      </c>
      <c r="D2146" t="s">
        <v>61</v>
      </c>
      <c r="E2146" t="s">
        <v>580</v>
      </c>
      <c r="F2146" s="4">
        <v>157</v>
      </c>
      <c r="G2146">
        <v>91</v>
      </c>
      <c r="H2146">
        <v>3.1318681318681301</v>
      </c>
      <c r="I2146">
        <v>157</v>
      </c>
      <c r="J2146">
        <v>5.60509554140127</v>
      </c>
      <c r="K2146">
        <v>0</v>
      </c>
      <c r="L2146">
        <v>0</v>
      </c>
      <c r="M2146">
        <v>13</v>
      </c>
      <c r="N2146">
        <v>58.648275862068999</v>
      </c>
      <c r="O2146">
        <v>8.2802547770700605E-2</v>
      </c>
      <c r="P2146">
        <v>144</v>
      </c>
      <c r="Q2146">
        <v>19.0347222222222</v>
      </c>
      <c r="R2146">
        <v>38</v>
      </c>
      <c r="S2146">
        <v>32.684210526315802</v>
      </c>
      <c r="T2146">
        <v>51</v>
      </c>
      <c r="U2146">
        <v>128.54901960784301</v>
      </c>
      <c r="V2146">
        <v>50</v>
      </c>
      <c r="W2146">
        <v>48.48</v>
      </c>
      <c r="X2146">
        <v>89</v>
      </c>
      <c r="Y2146">
        <v>113.415730337079</v>
      </c>
      <c r="Z2146">
        <v>55</v>
      </c>
      <c r="AA2146">
        <v>262.90909090909099</v>
      </c>
      <c r="AB2146">
        <v>92</v>
      </c>
      <c r="AC2146">
        <v>184.98913043478299</v>
      </c>
      <c r="AD2146">
        <v>0.58598726114649702</v>
      </c>
      <c r="AE2146">
        <v>13</v>
      </c>
      <c r="AF2146">
        <v>89.846153846153797</v>
      </c>
      <c r="AG2146">
        <v>0.13978494623655899</v>
      </c>
      <c r="AH2146" s="4">
        <v>43</v>
      </c>
      <c r="AI2146">
        <v>0.78181818181818197</v>
      </c>
      <c r="AJ2146" s="4">
        <v>20</v>
      </c>
      <c r="AK2146">
        <v>0.36363636363636398</v>
      </c>
      <c r="AL2146" s="4">
        <v>25</v>
      </c>
      <c r="AM2146">
        <v>0.27173913043478298</v>
      </c>
      <c r="AN2146" s="4">
        <v>14</v>
      </c>
      <c r="AO2146">
        <v>0.15217391304347799</v>
      </c>
      <c r="AP2146" s="4">
        <v>0</v>
      </c>
      <c r="AQ2146">
        <v>0</v>
      </c>
      <c r="AR2146" s="4">
        <v>0</v>
      </c>
      <c r="AS2146">
        <v>0</v>
      </c>
      <c r="AT2146" s="4">
        <v>0</v>
      </c>
      <c r="AU2146" s="4">
        <v>0</v>
      </c>
      <c r="AV2146" s="4">
        <v>0</v>
      </c>
      <c r="AW2146">
        <v>1.6185567010309301</v>
      </c>
      <c r="AX2146" s="4">
        <f t="shared" si="33"/>
        <v>96.999999999999872</v>
      </c>
      <c r="AY2146" s="4">
        <v>43</v>
      </c>
      <c r="AZ2146" s="4">
        <v>19.860465116279101</v>
      </c>
    </row>
    <row r="2147" spans="1:52" x14ac:dyDescent="0.25">
      <c r="A2147" s="4">
        <v>2017</v>
      </c>
      <c r="B2147" s="4" t="s">
        <v>428</v>
      </c>
      <c r="C2147" t="s">
        <v>53</v>
      </c>
      <c r="D2147" t="s">
        <v>60</v>
      </c>
      <c r="E2147" t="s">
        <v>579</v>
      </c>
      <c r="F2147" s="4">
        <v>101</v>
      </c>
      <c r="G2147">
        <v>53</v>
      </c>
      <c r="H2147">
        <v>4.6603773584905701</v>
      </c>
      <c r="I2147">
        <v>101</v>
      </c>
      <c r="J2147">
        <v>6.1683168316831702</v>
      </c>
      <c r="K2147">
        <v>4</v>
      </c>
      <c r="L2147">
        <v>3.9603960396039598E-2</v>
      </c>
      <c r="M2147">
        <v>2</v>
      </c>
      <c r="N2147">
        <v>98.242424242424207</v>
      </c>
      <c r="O2147">
        <v>1.9801980198019799E-2</v>
      </c>
      <c r="P2147">
        <v>89</v>
      </c>
      <c r="Q2147">
        <v>56.842696629213499</v>
      </c>
      <c r="R2147">
        <v>37</v>
      </c>
      <c r="S2147">
        <v>68.027027027027003</v>
      </c>
      <c r="T2147">
        <v>21</v>
      </c>
      <c r="U2147">
        <v>180.80952380952399</v>
      </c>
      <c r="V2147">
        <v>19</v>
      </c>
      <c r="W2147">
        <v>66.789473684210506</v>
      </c>
      <c r="X2147">
        <v>72</v>
      </c>
      <c r="Y2147">
        <v>149.458333333333</v>
      </c>
      <c r="Z2147">
        <v>23</v>
      </c>
      <c r="AA2147">
        <v>367.04347826087002</v>
      </c>
      <c r="AB2147">
        <v>75</v>
      </c>
      <c r="AC2147">
        <v>222.48</v>
      </c>
      <c r="AD2147">
        <v>0.74257425742574301</v>
      </c>
      <c r="AE2147">
        <v>5</v>
      </c>
      <c r="AF2147">
        <v>116</v>
      </c>
      <c r="AG2147">
        <v>6.6666666666666693E-2</v>
      </c>
      <c r="AH2147" s="4">
        <v>14</v>
      </c>
      <c r="AI2147">
        <v>0.60869565217391297</v>
      </c>
      <c r="AJ2147" s="4">
        <v>9</v>
      </c>
      <c r="AK2147">
        <v>0.39130434782608697</v>
      </c>
      <c r="AL2147" s="4">
        <v>15</v>
      </c>
      <c r="AM2147">
        <v>0.2</v>
      </c>
      <c r="AN2147" s="4">
        <v>12</v>
      </c>
      <c r="AO2147">
        <v>0.16</v>
      </c>
      <c r="AP2147" s="4">
        <v>0</v>
      </c>
      <c r="AQ2147">
        <v>0</v>
      </c>
      <c r="AR2147" s="4">
        <v>0</v>
      </c>
      <c r="AS2147">
        <v>0</v>
      </c>
      <c r="AT2147" s="4">
        <v>0</v>
      </c>
      <c r="AU2147" s="4">
        <v>0</v>
      </c>
      <c r="AV2147" s="4">
        <v>1</v>
      </c>
      <c r="AW2147">
        <v>1.83636363636364</v>
      </c>
      <c r="AX2147" s="4">
        <f t="shared" si="33"/>
        <v>54.999999999999893</v>
      </c>
      <c r="AY2147" s="4">
        <v>21</v>
      </c>
      <c r="AZ2147" s="4">
        <v>26</v>
      </c>
    </row>
    <row r="2148" spans="1:52" x14ac:dyDescent="0.25">
      <c r="A2148" s="4">
        <v>2017</v>
      </c>
      <c r="B2148" s="4" t="s">
        <v>428</v>
      </c>
      <c r="C2148" t="s">
        <v>53</v>
      </c>
      <c r="D2148" t="s">
        <v>54</v>
      </c>
      <c r="E2148" t="s">
        <v>573</v>
      </c>
      <c r="F2148" s="4">
        <v>142</v>
      </c>
      <c r="G2148">
        <v>82</v>
      </c>
      <c r="H2148">
        <v>3.4268292682926802</v>
      </c>
      <c r="I2148">
        <v>142</v>
      </c>
      <c r="J2148">
        <v>4.8943661971830998</v>
      </c>
      <c r="K2148">
        <v>0</v>
      </c>
      <c r="L2148">
        <v>0</v>
      </c>
      <c r="M2148">
        <v>4</v>
      </c>
      <c r="N2148">
        <v>211.737588652482</v>
      </c>
      <c r="O2148">
        <v>2.8169014084507001E-2</v>
      </c>
      <c r="P2148">
        <v>71</v>
      </c>
      <c r="Q2148">
        <v>51.577464788732399</v>
      </c>
      <c r="R2148">
        <v>40</v>
      </c>
      <c r="S2148">
        <v>35.774999999999999</v>
      </c>
      <c r="T2148">
        <v>33</v>
      </c>
      <c r="U2148">
        <v>135.54545454545499</v>
      </c>
      <c r="V2148">
        <v>32</v>
      </c>
      <c r="W2148">
        <v>54.1875</v>
      </c>
      <c r="X2148">
        <v>88</v>
      </c>
      <c r="Y2148">
        <v>100.897727272727</v>
      </c>
      <c r="Z2148">
        <v>38</v>
      </c>
      <c r="AA2148">
        <v>285.89473684210498</v>
      </c>
      <c r="AB2148">
        <v>103</v>
      </c>
      <c r="AC2148">
        <v>129.29126213592201</v>
      </c>
      <c r="AD2148">
        <v>0.72535211267605604</v>
      </c>
      <c r="AE2148">
        <v>41</v>
      </c>
      <c r="AF2148">
        <v>81.731707317073202</v>
      </c>
      <c r="AG2148">
        <v>0.394230769230769</v>
      </c>
      <c r="AH2148" s="4">
        <v>28</v>
      </c>
      <c r="AI2148">
        <v>0.73684210526315796</v>
      </c>
      <c r="AJ2148" s="4">
        <v>15</v>
      </c>
      <c r="AK2148">
        <v>0.394736842105263</v>
      </c>
      <c r="AL2148" s="4">
        <v>22</v>
      </c>
      <c r="AM2148">
        <v>0.213592233009709</v>
      </c>
      <c r="AN2148" s="4">
        <v>8</v>
      </c>
      <c r="AO2148">
        <v>7.7669902912621297E-2</v>
      </c>
      <c r="AP2148" s="4">
        <v>0</v>
      </c>
      <c r="AQ2148">
        <v>0</v>
      </c>
      <c r="AR2148" s="4">
        <v>0</v>
      </c>
      <c r="AS2148">
        <v>0</v>
      </c>
      <c r="AT2148" s="4">
        <v>0</v>
      </c>
      <c r="AU2148" s="4">
        <v>0</v>
      </c>
      <c r="AV2148" s="4">
        <v>9</v>
      </c>
      <c r="AW2148">
        <v>1.3396226415094299</v>
      </c>
      <c r="AX2148" s="4">
        <f t="shared" si="33"/>
        <v>106.00000000000033</v>
      </c>
      <c r="AY2148" s="4">
        <v>28</v>
      </c>
      <c r="AZ2148" s="4">
        <v>28.6428571428571</v>
      </c>
    </row>
    <row r="2149" spans="1:52" x14ac:dyDescent="0.25">
      <c r="A2149" s="4">
        <v>2017</v>
      </c>
      <c r="B2149" s="4" t="s">
        <v>428</v>
      </c>
      <c r="C2149" t="s">
        <v>53</v>
      </c>
      <c r="D2149" t="s">
        <v>364</v>
      </c>
      <c r="E2149" t="s">
        <v>863</v>
      </c>
      <c r="F2149" s="4">
        <v>1</v>
      </c>
      <c r="G2149">
        <v>1</v>
      </c>
      <c r="H2149">
        <v>1</v>
      </c>
      <c r="I2149">
        <v>1</v>
      </c>
      <c r="J2149">
        <v>5</v>
      </c>
      <c r="K2149">
        <v>0</v>
      </c>
      <c r="L2149">
        <v>0</v>
      </c>
      <c r="M2149">
        <v>0</v>
      </c>
      <c r="N2149">
        <v>318</v>
      </c>
      <c r="O2149">
        <v>0</v>
      </c>
      <c r="P2149">
        <v>1</v>
      </c>
      <c r="Q2149">
        <v>17</v>
      </c>
      <c r="R2149">
        <v>1</v>
      </c>
      <c r="S2149">
        <v>17</v>
      </c>
      <c r="T2149">
        <v>0</v>
      </c>
      <c r="U2149">
        <v>0</v>
      </c>
      <c r="V2149">
        <v>0</v>
      </c>
      <c r="W2149">
        <v>0</v>
      </c>
      <c r="X2149">
        <v>1</v>
      </c>
      <c r="Y2149">
        <v>343</v>
      </c>
      <c r="Z2149">
        <v>0</v>
      </c>
      <c r="AA2149">
        <v>0</v>
      </c>
      <c r="AB2149">
        <v>1</v>
      </c>
      <c r="AC2149">
        <v>371</v>
      </c>
      <c r="AD2149">
        <v>1</v>
      </c>
      <c r="AE2149">
        <v>0</v>
      </c>
      <c r="AF2149">
        <v>0</v>
      </c>
      <c r="AG2149">
        <v>0</v>
      </c>
      <c r="AH2149" s="4">
        <v>0</v>
      </c>
      <c r="AI2149">
        <v>0</v>
      </c>
      <c r="AJ2149" s="4">
        <v>0</v>
      </c>
      <c r="AK2149">
        <v>0</v>
      </c>
      <c r="AL2149" s="4">
        <v>1</v>
      </c>
      <c r="AM2149">
        <v>1</v>
      </c>
      <c r="AN2149" s="4">
        <v>0</v>
      </c>
      <c r="AO2149">
        <v>0</v>
      </c>
      <c r="AP2149" s="4">
        <v>0</v>
      </c>
      <c r="AQ2149">
        <v>0</v>
      </c>
      <c r="AR2149" s="4">
        <v>0</v>
      </c>
      <c r="AS2149">
        <v>0</v>
      </c>
      <c r="AT2149" s="4">
        <v>0</v>
      </c>
      <c r="AU2149" s="4">
        <v>0</v>
      </c>
      <c r="AV2149" s="4">
        <v>0</v>
      </c>
      <c r="AW2149">
        <v>1</v>
      </c>
      <c r="AX2149" s="4">
        <f t="shared" si="33"/>
        <v>1</v>
      </c>
      <c r="AY2149" s="4">
        <v>0</v>
      </c>
      <c r="AZ2149" s="4">
        <v>0</v>
      </c>
    </row>
    <row r="2150" spans="1:52" x14ac:dyDescent="0.25">
      <c r="A2150" s="4">
        <v>2017</v>
      </c>
      <c r="B2150" s="4" t="s">
        <v>428</v>
      </c>
      <c r="C2150" t="s">
        <v>53</v>
      </c>
      <c r="D2150" t="s">
        <v>82</v>
      </c>
      <c r="E2150" t="s">
        <v>601</v>
      </c>
      <c r="F2150" s="4">
        <v>216</v>
      </c>
      <c r="G2150">
        <v>121</v>
      </c>
      <c r="H2150">
        <v>2.4462809917355401</v>
      </c>
      <c r="I2150">
        <v>215</v>
      </c>
      <c r="J2150">
        <v>3.6</v>
      </c>
      <c r="K2150">
        <v>2</v>
      </c>
      <c r="L2150">
        <v>9.3023255813953504E-3</v>
      </c>
      <c r="M2150">
        <v>21</v>
      </c>
      <c r="N2150">
        <v>643.80841121495303</v>
      </c>
      <c r="O2150">
        <v>9.7222222222222196E-2</v>
      </c>
      <c r="P2150">
        <v>47</v>
      </c>
      <c r="Q2150">
        <v>62.893617021276597</v>
      </c>
      <c r="R2150">
        <v>79</v>
      </c>
      <c r="S2150">
        <v>27.772151898734201</v>
      </c>
      <c r="T2150">
        <v>18</v>
      </c>
      <c r="U2150">
        <v>133.777777777778</v>
      </c>
      <c r="V2150">
        <v>18</v>
      </c>
      <c r="W2150">
        <v>85.2222222222222</v>
      </c>
      <c r="X2150">
        <v>184</v>
      </c>
      <c r="Y2150">
        <v>67.5</v>
      </c>
      <c r="Z2150">
        <v>21</v>
      </c>
      <c r="AA2150">
        <v>336.61904761904799</v>
      </c>
      <c r="AB2150">
        <v>194</v>
      </c>
      <c r="AC2150">
        <v>85.582474226804095</v>
      </c>
      <c r="AD2150">
        <v>0.89814814814814803</v>
      </c>
      <c r="AE2150">
        <v>136</v>
      </c>
      <c r="AF2150">
        <v>61.5</v>
      </c>
      <c r="AG2150">
        <v>0.70103092783505205</v>
      </c>
      <c r="AH2150" s="4">
        <v>10</v>
      </c>
      <c r="AI2150">
        <v>0.476190476190476</v>
      </c>
      <c r="AJ2150" s="4">
        <v>8</v>
      </c>
      <c r="AK2150">
        <v>0.38095238095238099</v>
      </c>
      <c r="AL2150" s="4">
        <v>22</v>
      </c>
      <c r="AM2150">
        <v>0.11340206185567001</v>
      </c>
      <c r="AN2150" s="4">
        <v>15</v>
      </c>
      <c r="AO2150">
        <v>7.7319587628865996E-2</v>
      </c>
      <c r="AP2150" s="4">
        <v>0</v>
      </c>
      <c r="AQ2150">
        <v>0</v>
      </c>
      <c r="AR2150" s="4">
        <v>0</v>
      </c>
      <c r="AS2150">
        <v>0</v>
      </c>
      <c r="AT2150" s="4">
        <v>0</v>
      </c>
      <c r="AU2150" s="4">
        <v>1</v>
      </c>
      <c r="AV2150" s="4">
        <v>3</v>
      </c>
      <c r="AW2150">
        <v>1.93693693693694</v>
      </c>
      <c r="AX2150" s="4">
        <f t="shared" si="33"/>
        <v>111.51627906976726</v>
      </c>
      <c r="AY2150" s="4">
        <v>17</v>
      </c>
      <c r="AZ2150" s="4">
        <v>26.235294117647101</v>
      </c>
    </row>
    <row r="2151" spans="1:52" x14ac:dyDescent="0.25">
      <c r="A2151" s="4">
        <v>2017</v>
      </c>
      <c r="B2151" s="4" t="s">
        <v>428</v>
      </c>
      <c r="C2151" t="s">
        <v>53</v>
      </c>
      <c r="D2151" t="s">
        <v>295</v>
      </c>
      <c r="E2151" t="s">
        <v>800</v>
      </c>
      <c r="F2151" s="4">
        <v>179</v>
      </c>
      <c r="G2151">
        <v>82</v>
      </c>
      <c r="H2151">
        <v>3.6097560975609801</v>
      </c>
      <c r="I2151">
        <v>178</v>
      </c>
      <c r="J2151">
        <v>5.3707865168539302</v>
      </c>
      <c r="K2151">
        <v>2</v>
      </c>
      <c r="L2151">
        <v>1.1235955056179799E-2</v>
      </c>
      <c r="M2151">
        <v>13</v>
      </c>
      <c r="N2151">
        <v>85.404761904761898</v>
      </c>
      <c r="O2151">
        <v>7.2625698324022395E-2</v>
      </c>
      <c r="P2151">
        <v>153</v>
      </c>
      <c r="Q2151">
        <v>36.810457516339902</v>
      </c>
      <c r="R2151">
        <v>47</v>
      </c>
      <c r="S2151">
        <v>49.808510638297903</v>
      </c>
      <c r="T2151">
        <v>32</v>
      </c>
      <c r="U2151">
        <v>143</v>
      </c>
      <c r="V2151">
        <v>30</v>
      </c>
      <c r="W2151">
        <v>45.1666666666667</v>
      </c>
      <c r="X2151">
        <v>129</v>
      </c>
      <c r="Y2151">
        <v>127.271317829457</v>
      </c>
      <c r="Z2151">
        <v>30</v>
      </c>
      <c r="AA2151">
        <v>393.26666666666699</v>
      </c>
      <c r="AB2151">
        <v>134</v>
      </c>
      <c r="AC2151">
        <v>165.432835820896</v>
      </c>
      <c r="AD2151">
        <v>0.74860335195530703</v>
      </c>
      <c r="AE2151">
        <v>14</v>
      </c>
      <c r="AF2151">
        <v>69.5</v>
      </c>
      <c r="AG2151">
        <v>0.10370370370370401</v>
      </c>
      <c r="AH2151" s="4">
        <v>19</v>
      </c>
      <c r="AI2151">
        <v>0.63333333333333297</v>
      </c>
      <c r="AJ2151" s="4">
        <v>11</v>
      </c>
      <c r="AK2151">
        <v>0.36666666666666697</v>
      </c>
      <c r="AL2151" s="4">
        <v>36</v>
      </c>
      <c r="AM2151">
        <v>0.26865671641791</v>
      </c>
      <c r="AN2151" s="4">
        <v>19</v>
      </c>
      <c r="AO2151">
        <v>0.14179104477611901</v>
      </c>
      <c r="AP2151" s="4">
        <v>0</v>
      </c>
      <c r="AQ2151">
        <v>0</v>
      </c>
      <c r="AR2151" s="4">
        <v>0</v>
      </c>
      <c r="AS2151">
        <v>0</v>
      </c>
      <c r="AT2151" s="4">
        <v>1</v>
      </c>
      <c r="AU2151" s="4">
        <v>0</v>
      </c>
      <c r="AV2151" s="4">
        <v>1</v>
      </c>
      <c r="AW2151">
        <v>1.91397849462366</v>
      </c>
      <c r="AX2151" s="4">
        <f t="shared" si="33"/>
        <v>93.522471910112159</v>
      </c>
      <c r="AY2151" s="4">
        <v>23</v>
      </c>
      <c r="AZ2151" s="4">
        <v>23.304347826087</v>
      </c>
    </row>
    <row r="2152" spans="1:52" x14ac:dyDescent="0.25">
      <c r="A2152" s="4">
        <v>2017</v>
      </c>
      <c r="B2152" s="4" t="s">
        <v>428</v>
      </c>
      <c r="C2152" t="s">
        <v>53</v>
      </c>
      <c r="D2152" t="s">
        <v>296</v>
      </c>
      <c r="E2152" t="s">
        <v>801</v>
      </c>
      <c r="F2152" s="4">
        <v>126</v>
      </c>
      <c r="G2152">
        <v>68</v>
      </c>
      <c r="H2152">
        <v>5.0735294117647101</v>
      </c>
      <c r="I2152">
        <v>126</v>
      </c>
      <c r="J2152">
        <v>6.3015873015872996</v>
      </c>
      <c r="K2152">
        <v>0</v>
      </c>
      <c r="L2152">
        <v>0</v>
      </c>
      <c r="M2152">
        <v>13</v>
      </c>
      <c r="N2152">
        <v>251.66386554621801</v>
      </c>
      <c r="O2152">
        <v>0.103174603174603</v>
      </c>
      <c r="P2152">
        <v>109</v>
      </c>
      <c r="Q2152">
        <v>30.321100917431199</v>
      </c>
      <c r="R2152">
        <v>35</v>
      </c>
      <c r="S2152">
        <v>51.485714285714302</v>
      </c>
      <c r="T2152">
        <v>25</v>
      </c>
      <c r="U2152">
        <v>177.92</v>
      </c>
      <c r="V2152">
        <v>25</v>
      </c>
      <c r="W2152">
        <v>56.44</v>
      </c>
      <c r="X2152">
        <v>91</v>
      </c>
      <c r="Y2152">
        <v>138.47252747252699</v>
      </c>
      <c r="Z2152">
        <v>24</v>
      </c>
      <c r="AA2152">
        <v>337.5</v>
      </c>
      <c r="AB2152">
        <v>98</v>
      </c>
      <c r="AC2152">
        <v>156.540816326531</v>
      </c>
      <c r="AD2152">
        <v>0.77777777777777801</v>
      </c>
      <c r="AE2152">
        <v>11</v>
      </c>
      <c r="AF2152">
        <v>70.818181818181799</v>
      </c>
      <c r="AG2152">
        <v>0.11224489795918401</v>
      </c>
      <c r="AH2152" s="4">
        <v>16</v>
      </c>
      <c r="AI2152">
        <v>0.66666666666666696</v>
      </c>
      <c r="AJ2152" s="4">
        <v>9</v>
      </c>
      <c r="AK2152">
        <v>0.375</v>
      </c>
      <c r="AL2152" s="4">
        <v>28</v>
      </c>
      <c r="AM2152">
        <v>0.28571428571428598</v>
      </c>
      <c r="AN2152" s="4">
        <v>12</v>
      </c>
      <c r="AO2152">
        <v>0.122448979591837</v>
      </c>
      <c r="AP2152" s="4">
        <v>0</v>
      </c>
      <c r="AQ2152">
        <v>0</v>
      </c>
      <c r="AR2152" s="4">
        <v>3</v>
      </c>
      <c r="AS2152">
        <v>2.3809523809523801E-2</v>
      </c>
      <c r="AT2152" s="4">
        <v>0</v>
      </c>
      <c r="AU2152" s="4">
        <v>0</v>
      </c>
      <c r="AV2152" s="4">
        <v>0</v>
      </c>
      <c r="AW2152">
        <v>1.59493670886076</v>
      </c>
      <c r="AX2152" s="4">
        <f t="shared" si="33"/>
        <v>78.999999999999972</v>
      </c>
      <c r="AY2152" s="4">
        <v>18</v>
      </c>
      <c r="AZ2152" s="4">
        <v>30.4444444444444</v>
      </c>
    </row>
    <row r="2153" spans="1:52" x14ac:dyDescent="0.25">
      <c r="A2153" s="4">
        <v>2017</v>
      </c>
      <c r="B2153" s="4" t="s">
        <v>428</v>
      </c>
      <c r="C2153" t="s">
        <v>53</v>
      </c>
      <c r="D2153" t="s">
        <v>299</v>
      </c>
      <c r="E2153" t="s">
        <v>804</v>
      </c>
      <c r="F2153" s="4">
        <v>9</v>
      </c>
      <c r="G2153">
        <v>5</v>
      </c>
      <c r="H2153">
        <v>2.2000000000000002</v>
      </c>
      <c r="I2153">
        <v>9</v>
      </c>
      <c r="J2153">
        <v>3.2222222222222201</v>
      </c>
      <c r="K2153">
        <v>0</v>
      </c>
      <c r="L2153">
        <v>0</v>
      </c>
      <c r="M2153">
        <v>0</v>
      </c>
      <c r="N2153">
        <v>131.777777777778</v>
      </c>
      <c r="O2153">
        <v>0</v>
      </c>
      <c r="P2153">
        <v>6</v>
      </c>
      <c r="Q2153">
        <v>30.3333333333333</v>
      </c>
      <c r="R2153">
        <v>5</v>
      </c>
      <c r="S2153">
        <v>60.2</v>
      </c>
      <c r="T2153">
        <v>5</v>
      </c>
      <c r="U2153">
        <v>104.8</v>
      </c>
      <c r="V2153">
        <v>5</v>
      </c>
      <c r="W2153">
        <v>35.4</v>
      </c>
      <c r="X2153">
        <v>4</v>
      </c>
      <c r="Y2153">
        <v>176.25</v>
      </c>
      <c r="Z2153">
        <v>5</v>
      </c>
      <c r="AA2153">
        <v>220.6</v>
      </c>
      <c r="AB2153">
        <v>4</v>
      </c>
      <c r="AC2153">
        <v>232.5</v>
      </c>
      <c r="AD2153">
        <v>0.44444444444444398</v>
      </c>
      <c r="AE2153">
        <v>0</v>
      </c>
      <c r="AF2153">
        <v>0</v>
      </c>
      <c r="AG2153">
        <v>0</v>
      </c>
      <c r="AH2153" s="4">
        <v>2</v>
      </c>
      <c r="AI2153">
        <v>0.4</v>
      </c>
      <c r="AJ2153" s="4">
        <v>4</v>
      </c>
      <c r="AK2153">
        <v>0.8</v>
      </c>
      <c r="AL2153" s="4">
        <v>2</v>
      </c>
      <c r="AM2153">
        <v>0.5</v>
      </c>
      <c r="AN2153" s="4">
        <v>2</v>
      </c>
      <c r="AO2153">
        <v>0.5</v>
      </c>
      <c r="AP2153" s="4">
        <v>0</v>
      </c>
      <c r="AQ2153">
        <v>0</v>
      </c>
      <c r="AR2153" s="4">
        <v>0</v>
      </c>
      <c r="AS2153">
        <v>0</v>
      </c>
      <c r="AT2153" s="4">
        <v>0</v>
      </c>
      <c r="AU2153" s="4">
        <v>0</v>
      </c>
      <c r="AV2153" s="4">
        <v>0</v>
      </c>
      <c r="AW2153">
        <v>1.125</v>
      </c>
      <c r="AX2153" s="4">
        <f t="shared" si="33"/>
        <v>8</v>
      </c>
      <c r="AY2153" s="4">
        <v>5</v>
      </c>
      <c r="AZ2153" s="4">
        <v>29.8</v>
      </c>
    </row>
    <row r="2154" spans="1:52" x14ac:dyDescent="0.25">
      <c r="A2154" s="4">
        <v>2017</v>
      </c>
      <c r="B2154" s="4" t="s">
        <v>428</v>
      </c>
      <c r="C2154" t="s">
        <v>53</v>
      </c>
      <c r="D2154" t="s">
        <v>429</v>
      </c>
      <c r="E2154" t="s">
        <v>926</v>
      </c>
      <c r="F2154" s="4">
        <v>30</v>
      </c>
      <c r="G2154">
        <v>22</v>
      </c>
      <c r="H2154">
        <v>2.7727272727272698</v>
      </c>
      <c r="I2154">
        <v>30</v>
      </c>
      <c r="J2154">
        <v>6.7</v>
      </c>
      <c r="K2154">
        <v>0</v>
      </c>
      <c r="L2154">
        <v>0</v>
      </c>
      <c r="M2154">
        <v>0</v>
      </c>
      <c r="N2154">
        <v>174.23333333333301</v>
      </c>
      <c r="O2154">
        <v>0</v>
      </c>
      <c r="P2154">
        <v>28</v>
      </c>
      <c r="Q2154">
        <v>33.857142857142897</v>
      </c>
      <c r="R2154">
        <v>10</v>
      </c>
      <c r="S2154">
        <v>34.200000000000003</v>
      </c>
      <c r="T2154">
        <v>5</v>
      </c>
      <c r="U2154">
        <v>128.19999999999999</v>
      </c>
      <c r="V2154">
        <v>5</v>
      </c>
      <c r="W2154">
        <v>63.8</v>
      </c>
      <c r="X2154">
        <v>25</v>
      </c>
      <c r="Y2154">
        <v>114.36</v>
      </c>
      <c r="Z2154">
        <v>5</v>
      </c>
      <c r="AA2154">
        <v>315.60000000000002</v>
      </c>
      <c r="AB2154">
        <v>25</v>
      </c>
      <c r="AC2154">
        <v>147.12</v>
      </c>
      <c r="AD2154">
        <v>0.83333333333333304</v>
      </c>
      <c r="AE2154">
        <v>4</v>
      </c>
      <c r="AF2154">
        <v>77</v>
      </c>
      <c r="AG2154">
        <v>0.16</v>
      </c>
      <c r="AH2154" s="4">
        <v>1</v>
      </c>
      <c r="AI2154">
        <v>0.2</v>
      </c>
      <c r="AJ2154" s="4">
        <v>3</v>
      </c>
      <c r="AK2154">
        <v>0.6</v>
      </c>
      <c r="AL2154" s="4">
        <v>5</v>
      </c>
      <c r="AM2154">
        <v>0.2</v>
      </c>
      <c r="AN2154" s="4">
        <v>2</v>
      </c>
      <c r="AO2154">
        <v>0.08</v>
      </c>
      <c r="AP2154" s="4">
        <v>0</v>
      </c>
      <c r="AQ2154">
        <v>0</v>
      </c>
      <c r="AR2154" s="4">
        <v>0</v>
      </c>
      <c r="AS2154">
        <v>0</v>
      </c>
      <c r="AT2154" s="4">
        <v>0</v>
      </c>
      <c r="AU2154" s="4">
        <v>0</v>
      </c>
      <c r="AV2154" s="4">
        <v>0</v>
      </c>
      <c r="AW2154">
        <v>1.0714285714285701</v>
      </c>
      <c r="AX2154" s="4">
        <f t="shared" si="33"/>
        <v>28.000000000000036</v>
      </c>
      <c r="AY2154" s="4">
        <v>5</v>
      </c>
      <c r="AZ2154" s="4">
        <v>23.4</v>
      </c>
    </row>
    <row r="2155" spans="1:52" x14ac:dyDescent="0.25">
      <c r="A2155" s="4">
        <v>2017</v>
      </c>
      <c r="B2155" s="4" t="s">
        <v>428</v>
      </c>
      <c r="C2155" t="s">
        <v>53</v>
      </c>
      <c r="D2155" t="s">
        <v>430</v>
      </c>
      <c r="E2155" t="s">
        <v>927</v>
      </c>
      <c r="F2155" s="4">
        <v>46</v>
      </c>
      <c r="G2155">
        <v>23</v>
      </c>
      <c r="H2155">
        <v>2.6521739130434798</v>
      </c>
      <c r="I2155">
        <v>46</v>
      </c>
      <c r="J2155">
        <v>3.7173913043478302</v>
      </c>
      <c r="K2155">
        <v>0</v>
      </c>
      <c r="L2155">
        <v>0</v>
      </c>
      <c r="M2155">
        <v>3</v>
      </c>
      <c r="N2155">
        <v>57.465116279069797</v>
      </c>
      <c r="O2155">
        <v>6.5217391304347797E-2</v>
      </c>
      <c r="P2155">
        <v>44</v>
      </c>
      <c r="Q2155">
        <v>27.409090909090899</v>
      </c>
      <c r="R2155">
        <v>15</v>
      </c>
      <c r="S2155">
        <v>39.466666666666697</v>
      </c>
      <c r="T2155">
        <v>13</v>
      </c>
      <c r="U2155">
        <v>172.461538461538</v>
      </c>
      <c r="V2155">
        <v>12</v>
      </c>
      <c r="W2155">
        <v>46.0833333333333</v>
      </c>
      <c r="X2155">
        <v>2</v>
      </c>
      <c r="Y2155">
        <v>236.5</v>
      </c>
      <c r="Z2155">
        <v>20</v>
      </c>
      <c r="AA2155">
        <v>301</v>
      </c>
      <c r="AB2155">
        <v>25</v>
      </c>
      <c r="AC2155">
        <v>184.8</v>
      </c>
      <c r="AD2155">
        <v>0.54347826086956497</v>
      </c>
      <c r="AE2155">
        <v>2</v>
      </c>
      <c r="AF2155">
        <v>108.5</v>
      </c>
      <c r="AG2155">
        <v>0.08</v>
      </c>
      <c r="AH2155" s="4">
        <v>15</v>
      </c>
      <c r="AI2155">
        <v>0.75</v>
      </c>
      <c r="AJ2155" s="4">
        <v>7</v>
      </c>
      <c r="AK2155">
        <v>0.35</v>
      </c>
      <c r="AL2155" s="4">
        <v>7</v>
      </c>
      <c r="AM2155">
        <v>0.28000000000000003</v>
      </c>
      <c r="AN2155" s="4">
        <v>4</v>
      </c>
      <c r="AO2155">
        <v>0.16</v>
      </c>
      <c r="AP2155" s="4">
        <v>0</v>
      </c>
      <c r="AQ2155">
        <v>0</v>
      </c>
      <c r="AR2155" s="4">
        <v>0</v>
      </c>
      <c r="AS2155">
        <v>0</v>
      </c>
      <c r="AT2155" s="4">
        <v>0</v>
      </c>
      <c r="AU2155" s="4">
        <v>0</v>
      </c>
      <c r="AV2155" s="4">
        <v>0</v>
      </c>
      <c r="AW2155">
        <v>1.1219512195121999</v>
      </c>
      <c r="AX2155" s="4">
        <f t="shared" si="33"/>
        <v>40.999999999999822</v>
      </c>
      <c r="AY2155" s="4">
        <v>13</v>
      </c>
      <c r="AZ2155" s="4">
        <v>31.692307692307701</v>
      </c>
    </row>
    <row r="2156" spans="1:52" x14ac:dyDescent="0.25">
      <c r="A2156" s="4">
        <v>2017</v>
      </c>
      <c r="B2156" s="4" t="s">
        <v>428</v>
      </c>
      <c r="C2156" t="s">
        <v>53</v>
      </c>
      <c r="D2156" t="s">
        <v>431</v>
      </c>
      <c r="E2156" t="s">
        <v>928</v>
      </c>
      <c r="F2156" s="4">
        <v>42</v>
      </c>
      <c r="G2156">
        <v>24</v>
      </c>
      <c r="H2156">
        <v>3.125</v>
      </c>
      <c r="I2156">
        <v>42</v>
      </c>
      <c r="J2156">
        <v>3.6666666666666701</v>
      </c>
      <c r="K2156">
        <v>0</v>
      </c>
      <c r="L2156">
        <v>0</v>
      </c>
      <c r="M2156">
        <v>1</v>
      </c>
      <c r="N2156">
        <v>560.07142857142901</v>
      </c>
      <c r="O2156">
        <v>2.3809523809523801E-2</v>
      </c>
      <c r="P2156">
        <v>40</v>
      </c>
      <c r="Q2156">
        <v>23.65</v>
      </c>
      <c r="R2156">
        <v>15</v>
      </c>
      <c r="S2156">
        <v>35.466666666666697</v>
      </c>
      <c r="T2156">
        <v>17</v>
      </c>
      <c r="U2156">
        <v>140.41176470588201</v>
      </c>
      <c r="V2156">
        <v>17</v>
      </c>
      <c r="W2156">
        <v>29.882352941176499</v>
      </c>
      <c r="X2156">
        <v>22</v>
      </c>
      <c r="Y2156">
        <v>127.136363636364</v>
      </c>
      <c r="Z2156">
        <v>20</v>
      </c>
      <c r="AA2156">
        <v>295.85000000000002</v>
      </c>
      <c r="AB2156">
        <v>22</v>
      </c>
      <c r="AC2156">
        <v>146.363636363636</v>
      </c>
      <c r="AD2156">
        <v>0.52380952380952395</v>
      </c>
      <c r="AE2156">
        <v>3</v>
      </c>
      <c r="AF2156">
        <v>84</v>
      </c>
      <c r="AG2156">
        <v>0.13636363636363599</v>
      </c>
      <c r="AH2156" s="4">
        <v>13</v>
      </c>
      <c r="AI2156">
        <v>0.65</v>
      </c>
      <c r="AJ2156" s="4">
        <v>5</v>
      </c>
      <c r="AK2156">
        <v>0.25</v>
      </c>
      <c r="AL2156" s="4">
        <v>8</v>
      </c>
      <c r="AM2156">
        <v>0.36363636363636398</v>
      </c>
      <c r="AN2156" s="4">
        <v>6</v>
      </c>
      <c r="AO2156">
        <v>0.27272727272727298</v>
      </c>
      <c r="AP2156" s="4">
        <v>0</v>
      </c>
      <c r="AQ2156">
        <v>0</v>
      </c>
      <c r="AR2156" s="4">
        <v>0</v>
      </c>
      <c r="AS2156">
        <v>0</v>
      </c>
      <c r="AT2156" s="4">
        <v>0</v>
      </c>
      <c r="AU2156" s="4">
        <v>0</v>
      </c>
      <c r="AV2156" s="4">
        <v>1</v>
      </c>
      <c r="AW2156">
        <v>1.05</v>
      </c>
      <c r="AX2156" s="4">
        <f t="shared" si="33"/>
        <v>40</v>
      </c>
      <c r="AY2156" s="4">
        <v>13</v>
      </c>
      <c r="AZ2156" s="4">
        <v>9</v>
      </c>
    </row>
    <row r="2157" spans="1:52" x14ac:dyDescent="0.25">
      <c r="A2157" s="4">
        <v>2017</v>
      </c>
      <c r="B2157" s="4" t="s">
        <v>428</v>
      </c>
      <c r="C2157" t="s">
        <v>53</v>
      </c>
      <c r="D2157" t="s">
        <v>432</v>
      </c>
      <c r="E2157" t="s">
        <v>929</v>
      </c>
      <c r="F2157" s="4">
        <v>36</v>
      </c>
      <c r="G2157">
        <v>21</v>
      </c>
      <c r="H2157">
        <v>6.4761904761904798</v>
      </c>
      <c r="I2157">
        <v>36</v>
      </c>
      <c r="J2157">
        <v>8.3611111111111107</v>
      </c>
      <c r="K2157">
        <v>0</v>
      </c>
      <c r="L2157">
        <v>0</v>
      </c>
      <c r="M2157">
        <v>1</v>
      </c>
      <c r="N2157">
        <v>592.47222222222194</v>
      </c>
      <c r="O2157">
        <v>2.7777777777777801E-2</v>
      </c>
      <c r="P2157">
        <v>33</v>
      </c>
      <c r="Q2157">
        <v>40.303030303030297</v>
      </c>
      <c r="R2157">
        <v>11</v>
      </c>
      <c r="S2157">
        <v>71.636363636363598</v>
      </c>
      <c r="T2157">
        <v>9</v>
      </c>
      <c r="U2157">
        <v>182.444444444444</v>
      </c>
      <c r="V2157">
        <v>8</v>
      </c>
      <c r="W2157">
        <v>23.75</v>
      </c>
      <c r="X2157">
        <v>22</v>
      </c>
      <c r="Y2157">
        <v>149.363636363636</v>
      </c>
      <c r="Z2157">
        <v>10</v>
      </c>
      <c r="AA2157">
        <v>418.2</v>
      </c>
      <c r="AB2157">
        <v>26</v>
      </c>
      <c r="AC2157">
        <v>195.34615384615401</v>
      </c>
      <c r="AD2157">
        <v>0.72222222222222199</v>
      </c>
      <c r="AE2157">
        <v>1</v>
      </c>
      <c r="AF2157">
        <v>73</v>
      </c>
      <c r="AG2157">
        <v>3.8461538461538498E-2</v>
      </c>
      <c r="AH2157" s="4">
        <v>6</v>
      </c>
      <c r="AI2157">
        <v>0.6</v>
      </c>
      <c r="AJ2157" s="4">
        <v>4</v>
      </c>
      <c r="AK2157">
        <v>0.4</v>
      </c>
      <c r="AL2157" s="4">
        <v>9</v>
      </c>
      <c r="AM2157">
        <v>0.34615384615384598</v>
      </c>
      <c r="AN2157" s="4">
        <v>6</v>
      </c>
      <c r="AO2157">
        <v>0.230769230769231</v>
      </c>
      <c r="AP2157" s="4">
        <v>0</v>
      </c>
      <c r="AQ2157">
        <v>0</v>
      </c>
      <c r="AR2157" s="4">
        <v>0</v>
      </c>
      <c r="AS2157">
        <v>0</v>
      </c>
      <c r="AT2157" s="4">
        <v>0</v>
      </c>
      <c r="AU2157" s="4">
        <v>0</v>
      </c>
      <c r="AV2157" s="4">
        <v>1</v>
      </c>
      <c r="AW2157">
        <v>1.02857142857143</v>
      </c>
      <c r="AX2157" s="4">
        <f t="shared" si="33"/>
        <v>34.99999999999995</v>
      </c>
      <c r="AY2157" s="4">
        <v>9</v>
      </c>
      <c r="AZ2157" s="4">
        <v>22.6666666666667</v>
      </c>
    </row>
    <row r="2158" spans="1:52" x14ac:dyDescent="0.25">
      <c r="A2158" s="4">
        <v>2017</v>
      </c>
      <c r="B2158" s="4" t="s">
        <v>428</v>
      </c>
      <c r="C2158" t="s">
        <v>53</v>
      </c>
      <c r="D2158" t="s">
        <v>433</v>
      </c>
      <c r="E2158" t="s">
        <v>930</v>
      </c>
      <c r="F2158" s="4">
        <v>61</v>
      </c>
      <c r="G2158">
        <v>27</v>
      </c>
      <c r="H2158">
        <v>3.1111111111111098</v>
      </c>
      <c r="I2158">
        <v>61</v>
      </c>
      <c r="J2158">
        <v>3.9508196721311499</v>
      </c>
      <c r="K2158">
        <v>0</v>
      </c>
      <c r="L2158">
        <v>0</v>
      </c>
      <c r="M2158">
        <v>8</v>
      </c>
      <c r="N2158">
        <v>692.03333333333296</v>
      </c>
      <c r="O2158">
        <v>0.13114754098360701</v>
      </c>
      <c r="P2158">
        <v>60</v>
      </c>
      <c r="Q2158">
        <v>29.6</v>
      </c>
      <c r="R2158">
        <v>21</v>
      </c>
      <c r="S2158">
        <v>34.380952380952401</v>
      </c>
      <c r="T2158">
        <v>10</v>
      </c>
      <c r="U2158">
        <v>165.9</v>
      </c>
      <c r="V2158">
        <v>9</v>
      </c>
      <c r="W2158">
        <v>41.7777777777778</v>
      </c>
      <c r="X2158">
        <v>43</v>
      </c>
      <c r="Y2158">
        <v>129.744186046512</v>
      </c>
      <c r="Z2158">
        <v>13</v>
      </c>
      <c r="AA2158">
        <v>307.61538461538498</v>
      </c>
      <c r="AB2158">
        <v>48</v>
      </c>
      <c r="AC2158">
        <v>151.208333333333</v>
      </c>
      <c r="AD2158">
        <v>0.786885245901639</v>
      </c>
      <c r="AE2158">
        <v>6</v>
      </c>
      <c r="AF2158">
        <v>74.5</v>
      </c>
      <c r="AG2158">
        <v>0.125</v>
      </c>
      <c r="AH2158" s="4">
        <v>10</v>
      </c>
      <c r="AI2158">
        <v>0.76923076923076905</v>
      </c>
      <c r="AJ2158" s="4">
        <v>6</v>
      </c>
      <c r="AK2158">
        <v>0.46153846153846201</v>
      </c>
      <c r="AL2158" s="4">
        <v>10</v>
      </c>
      <c r="AM2158">
        <v>0.20833333333333301</v>
      </c>
      <c r="AN2158" s="4">
        <v>7</v>
      </c>
      <c r="AO2158">
        <v>0.14583333333333301</v>
      </c>
      <c r="AP2158" s="4">
        <v>0</v>
      </c>
      <c r="AQ2158">
        <v>0</v>
      </c>
      <c r="AR2158" s="4">
        <v>0</v>
      </c>
      <c r="AS2158">
        <v>0</v>
      </c>
      <c r="AT2158" s="4">
        <v>0</v>
      </c>
      <c r="AU2158" s="4">
        <v>0</v>
      </c>
      <c r="AV2158" s="4">
        <v>0</v>
      </c>
      <c r="AW2158">
        <v>1.1509433962264199</v>
      </c>
      <c r="AX2158" s="4">
        <f t="shared" si="33"/>
        <v>52.99999999999978</v>
      </c>
      <c r="AY2158" s="4">
        <v>10</v>
      </c>
      <c r="AZ2158" s="4">
        <v>28.1</v>
      </c>
    </row>
    <row r="2159" spans="1:52" x14ac:dyDescent="0.25">
      <c r="A2159" s="4">
        <v>2017</v>
      </c>
      <c r="B2159" s="4" t="s">
        <v>428</v>
      </c>
      <c r="C2159" t="s">
        <v>53</v>
      </c>
      <c r="D2159" t="s">
        <v>434</v>
      </c>
      <c r="E2159" t="s">
        <v>931</v>
      </c>
      <c r="F2159" s="4">
        <v>30</v>
      </c>
      <c r="G2159">
        <v>19</v>
      </c>
      <c r="H2159">
        <v>5.2105263157894699</v>
      </c>
      <c r="I2159">
        <v>30</v>
      </c>
      <c r="J2159">
        <v>6.1333333333333302</v>
      </c>
      <c r="K2159">
        <v>0</v>
      </c>
      <c r="L2159">
        <v>0</v>
      </c>
      <c r="M2159">
        <v>1</v>
      </c>
      <c r="N2159">
        <v>289.96666666666698</v>
      </c>
      <c r="O2159">
        <v>3.3333333333333298E-2</v>
      </c>
      <c r="P2159">
        <v>29</v>
      </c>
      <c r="Q2159">
        <v>45.724137931034498</v>
      </c>
      <c r="R2159">
        <v>9</v>
      </c>
      <c r="S2159">
        <v>55</v>
      </c>
      <c r="T2159">
        <v>8</v>
      </c>
      <c r="U2159">
        <v>145.875</v>
      </c>
      <c r="V2159">
        <v>10</v>
      </c>
      <c r="W2159">
        <v>222.1</v>
      </c>
      <c r="X2159">
        <v>15</v>
      </c>
      <c r="Y2159">
        <v>168.13333333333301</v>
      </c>
      <c r="Z2159">
        <v>12</v>
      </c>
      <c r="AA2159">
        <v>416.58333333333297</v>
      </c>
      <c r="AB2159">
        <v>18</v>
      </c>
      <c r="AC2159">
        <v>188.666666666667</v>
      </c>
      <c r="AD2159">
        <v>0.6</v>
      </c>
      <c r="AE2159">
        <v>5</v>
      </c>
      <c r="AF2159">
        <v>93.2</v>
      </c>
      <c r="AG2159">
        <v>0.27777777777777801</v>
      </c>
      <c r="AH2159" s="4">
        <v>10</v>
      </c>
      <c r="AI2159">
        <v>0.83333333333333304</v>
      </c>
      <c r="AJ2159" s="4">
        <v>3</v>
      </c>
      <c r="AK2159">
        <v>0.25</v>
      </c>
      <c r="AL2159" s="4">
        <v>4</v>
      </c>
      <c r="AM2159">
        <v>0.22222222222222199</v>
      </c>
      <c r="AN2159" s="4">
        <v>4</v>
      </c>
      <c r="AO2159">
        <v>0.22222222222222199</v>
      </c>
      <c r="AP2159" s="4">
        <v>0</v>
      </c>
      <c r="AQ2159">
        <v>0</v>
      </c>
      <c r="AR2159" s="4">
        <v>0</v>
      </c>
      <c r="AS2159">
        <v>0</v>
      </c>
      <c r="AT2159" s="4">
        <v>0</v>
      </c>
      <c r="AU2159" s="4">
        <v>0</v>
      </c>
      <c r="AV2159" s="4">
        <v>0</v>
      </c>
      <c r="AW2159">
        <v>1.0344827586206899</v>
      </c>
      <c r="AX2159" s="4">
        <f t="shared" si="33"/>
        <v>28.999999999999993</v>
      </c>
      <c r="AY2159" s="4">
        <v>7</v>
      </c>
      <c r="AZ2159" s="4">
        <v>20.8571428571429</v>
      </c>
    </row>
    <row r="2160" spans="1:52" x14ac:dyDescent="0.25">
      <c r="A2160" s="4">
        <v>2017</v>
      </c>
      <c r="B2160" s="4" t="s">
        <v>428</v>
      </c>
      <c r="C2160" t="s">
        <v>53</v>
      </c>
      <c r="D2160" t="s">
        <v>435</v>
      </c>
      <c r="E2160" t="s">
        <v>932</v>
      </c>
      <c r="F2160" s="4">
        <v>40</v>
      </c>
      <c r="G2160">
        <v>29</v>
      </c>
      <c r="H2160">
        <v>4.0344827586206904</v>
      </c>
      <c r="I2160">
        <v>40</v>
      </c>
      <c r="J2160">
        <v>4.7249999999999996</v>
      </c>
      <c r="K2160">
        <v>0</v>
      </c>
      <c r="L2160">
        <v>0</v>
      </c>
      <c r="M2160">
        <v>2</v>
      </c>
      <c r="N2160">
        <v>307.564102564103</v>
      </c>
      <c r="O2160">
        <v>0.05</v>
      </c>
      <c r="P2160">
        <v>36</v>
      </c>
      <c r="Q2160">
        <v>20.0277777777778</v>
      </c>
      <c r="R2160">
        <v>12</v>
      </c>
      <c r="S2160">
        <v>36.8333333333333</v>
      </c>
      <c r="T2160">
        <v>13</v>
      </c>
      <c r="U2160">
        <v>133.84615384615401</v>
      </c>
      <c r="V2160">
        <v>12</v>
      </c>
      <c r="W2160">
        <v>57.0833333333333</v>
      </c>
      <c r="X2160">
        <v>20</v>
      </c>
      <c r="Y2160">
        <v>126.45</v>
      </c>
      <c r="Z2160">
        <v>15</v>
      </c>
      <c r="AA2160">
        <v>278.86666666666702</v>
      </c>
      <c r="AB2160">
        <v>25</v>
      </c>
      <c r="AC2160">
        <v>155.36000000000001</v>
      </c>
      <c r="AD2160">
        <v>0.625</v>
      </c>
      <c r="AE2160">
        <v>4</v>
      </c>
      <c r="AF2160">
        <v>87</v>
      </c>
      <c r="AG2160">
        <v>0.16</v>
      </c>
      <c r="AH2160" s="4">
        <v>8</v>
      </c>
      <c r="AI2160">
        <v>0.53333333333333299</v>
      </c>
      <c r="AJ2160" s="4">
        <v>4</v>
      </c>
      <c r="AK2160">
        <v>0.266666666666667</v>
      </c>
      <c r="AL2160" s="4">
        <v>4</v>
      </c>
      <c r="AM2160">
        <v>0.16</v>
      </c>
      <c r="AN2160" s="4">
        <v>4</v>
      </c>
      <c r="AO2160">
        <v>0.16</v>
      </c>
      <c r="AP2160" s="4">
        <v>0</v>
      </c>
      <c r="AQ2160">
        <v>0</v>
      </c>
      <c r="AR2160" s="4">
        <v>1</v>
      </c>
      <c r="AS2160">
        <v>2.5000000000000001E-2</v>
      </c>
      <c r="AT2160" s="4">
        <v>0</v>
      </c>
      <c r="AU2160" s="4">
        <v>0</v>
      </c>
      <c r="AV2160" s="4">
        <v>1</v>
      </c>
      <c r="AW2160">
        <v>1.02564102564103</v>
      </c>
      <c r="AX2160" s="4">
        <f t="shared" si="33"/>
        <v>38.999999999999837</v>
      </c>
      <c r="AY2160" s="4">
        <v>12</v>
      </c>
      <c r="AZ2160" s="4">
        <v>24.9166666666667</v>
      </c>
    </row>
    <row r="2161" spans="1:52" x14ac:dyDescent="0.25">
      <c r="A2161" s="4">
        <v>2017</v>
      </c>
      <c r="B2161" s="4" t="s">
        <v>428</v>
      </c>
      <c r="C2161" t="s">
        <v>53</v>
      </c>
      <c r="D2161" t="s">
        <v>436</v>
      </c>
      <c r="E2161" t="s">
        <v>933</v>
      </c>
      <c r="F2161" s="4">
        <v>49</v>
      </c>
      <c r="G2161">
        <v>32</v>
      </c>
      <c r="H2161">
        <v>3.4375</v>
      </c>
      <c r="I2161">
        <v>49</v>
      </c>
      <c r="J2161">
        <v>5.5102040816326499</v>
      </c>
      <c r="K2161">
        <v>0</v>
      </c>
      <c r="L2161">
        <v>0</v>
      </c>
      <c r="M2161">
        <v>3</v>
      </c>
      <c r="N2161">
        <v>148.127659574468</v>
      </c>
      <c r="O2161">
        <v>6.1224489795918401E-2</v>
      </c>
      <c r="P2161">
        <v>45</v>
      </c>
      <c r="Q2161">
        <v>25.6</v>
      </c>
      <c r="R2161">
        <v>17</v>
      </c>
      <c r="S2161">
        <v>26.176470588235301</v>
      </c>
      <c r="T2161">
        <v>17</v>
      </c>
      <c r="U2161">
        <v>167.82352941176501</v>
      </c>
      <c r="V2161">
        <v>16</v>
      </c>
      <c r="W2161">
        <v>43.0625</v>
      </c>
      <c r="X2161">
        <v>31</v>
      </c>
      <c r="Y2161">
        <v>131.96774193548401</v>
      </c>
      <c r="Z2161">
        <v>17</v>
      </c>
      <c r="AA2161">
        <v>298.82352941176498</v>
      </c>
      <c r="AB2161">
        <v>32</v>
      </c>
      <c r="AC2161">
        <v>173.15625</v>
      </c>
      <c r="AD2161">
        <v>0.65306122448979598</v>
      </c>
      <c r="AE2161">
        <v>1</v>
      </c>
      <c r="AF2161">
        <v>203</v>
      </c>
      <c r="AG2161">
        <v>3.125E-2</v>
      </c>
      <c r="AH2161" s="4">
        <v>13</v>
      </c>
      <c r="AI2161">
        <v>0.76470588235294101</v>
      </c>
      <c r="AJ2161" s="4">
        <v>5</v>
      </c>
      <c r="AK2161">
        <v>0.29411764705882398</v>
      </c>
      <c r="AL2161" s="4">
        <v>10</v>
      </c>
      <c r="AM2161">
        <v>0.3125</v>
      </c>
      <c r="AN2161" s="4">
        <v>5</v>
      </c>
      <c r="AO2161">
        <v>0.15625</v>
      </c>
      <c r="AP2161" s="4">
        <v>0</v>
      </c>
      <c r="AQ2161">
        <v>0</v>
      </c>
      <c r="AR2161" s="4">
        <v>0</v>
      </c>
      <c r="AS2161">
        <v>0</v>
      </c>
      <c r="AT2161" s="4">
        <v>0</v>
      </c>
      <c r="AU2161" s="4">
        <v>0</v>
      </c>
      <c r="AV2161" s="4">
        <v>1</v>
      </c>
      <c r="AW2161">
        <v>1.0888888888888899</v>
      </c>
      <c r="AX2161" s="4">
        <f t="shared" si="33"/>
        <v>44.999999999999957</v>
      </c>
      <c r="AY2161" s="4">
        <v>12</v>
      </c>
      <c r="AZ2161" s="4">
        <v>32.3333333333333</v>
      </c>
    </row>
    <row r="2162" spans="1:52" x14ac:dyDescent="0.25">
      <c r="A2162" s="4">
        <v>2017</v>
      </c>
      <c r="B2162" s="4" t="s">
        <v>428</v>
      </c>
      <c r="C2162" t="s">
        <v>53</v>
      </c>
      <c r="D2162" t="s">
        <v>437</v>
      </c>
      <c r="E2162" t="s">
        <v>934</v>
      </c>
      <c r="F2162" s="4">
        <v>95</v>
      </c>
      <c r="G2162">
        <v>54</v>
      </c>
      <c r="H2162">
        <v>4.3518518518518503</v>
      </c>
      <c r="I2162">
        <v>95</v>
      </c>
      <c r="J2162">
        <v>5.0947368421052603</v>
      </c>
      <c r="K2162">
        <v>0</v>
      </c>
      <c r="L2162">
        <v>0</v>
      </c>
      <c r="M2162">
        <v>5</v>
      </c>
      <c r="N2162">
        <v>181.195652173913</v>
      </c>
      <c r="O2162">
        <v>5.2631578947368397E-2</v>
      </c>
      <c r="P2162">
        <v>90</v>
      </c>
      <c r="Q2162">
        <v>25.6444444444444</v>
      </c>
      <c r="R2162">
        <v>28</v>
      </c>
      <c r="S2162">
        <v>42.285714285714299</v>
      </c>
      <c r="T2162">
        <v>31</v>
      </c>
      <c r="U2162">
        <v>165.258064516129</v>
      </c>
      <c r="V2162">
        <v>30</v>
      </c>
      <c r="W2162">
        <v>38.1666666666667</v>
      </c>
      <c r="X2162">
        <v>57</v>
      </c>
      <c r="Y2162">
        <v>151.491228070175</v>
      </c>
      <c r="Z2162">
        <v>34</v>
      </c>
      <c r="AA2162">
        <v>309.058823529412</v>
      </c>
      <c r="AB2162">
        <v>59</v>
      </c>
      <c r="AC2162">
        <v>185.35593220339001</v>
      </c>
      <c r="AD2162">
        <v>0.62105263157894697</v>
      </c>
      <c r="AE2162">
        <v>6</v>
      </c>
      <c r="AF2162">
        <v>116.5</v>
      </c>
      <c r="AG2162">
        <v>0.1</v>
      </c>
      <c r="AH2162" s="4">
        <v>22</v>
      </c>
      <c r="AI2162">
        <v>0.64705882352941202</v>
      </c>
      <c r="AJ2162" s="4">
        <v>9</v>
      </c>
      <c r="AK2162">
        <v>0.26470588235294101</v>
      </c>
      <c r="AL2162" s="4">
        <v>21</v>
      </c>
      <c r="AM2162">
        <v>0.355932203389831</v>
      </c>
      <c r="AN2162" s="4">
        <v>13</v>
      </c>
      <c r="AO2162">
        <v>0.22033898305084701</v>
      </c>
      <c r="AP2162" s="4">
        <v>0</v>
      </c>
      <c r="AQ2162">
        <v>0</v>
      </c>
      <c r="AR2162" s="4">
        <v>0</v>
      </c>
      <c r="AS2162">
        <v>0</v>
      </c>
      <c r="AT2162" s="4">
        <v>0</v>
      </c>
      <c r="AU2162" s="4">
        <v>0</v>
      </c>
      <c r="AV2162" s="4">
        <v>2</v>
      </c>
      <c r="AW2162">
        <v>1.04395604395604</v>
      </c>
      <c r="AX2162" s="4">
        <f t="shared" si="33"/>
        <v>91.000000000000341</v>
      </c>
      <c r="AY2162" s="4">
        <v>30</v>
      </c>
      <c r="AZ2162" s="4">
        <v>29.4</v>
      </c>
    </row>
    <row r="2163" spans="1:52" x14ac:dyDescent="0.25">
      <c r="A2163" s="4">
        <v>2017</v>
      </c>
      <c r="B2163" s="4" t="s">
        <v>428</v>
      </c>
      <c r="C2163" t="s">
        <v>53</v>
      </c>
      <c r="D2163" t="s">
        <v>438</v>
      </c>
      <c r="E2163" t="s">
        <v>935</v>
      </c>
      <c r="F2163" s="4">
        <v>29</v>
      </c>
      <c r="G2163">
        <v>18</v>
      </c>
      <c r="H2163">
        <v>8.5</v>
      </c>
      <c r="I2163">
        <v>29</v>
      </c>
      <c r="J2163">
        <v>7.1724137931034502</v>
      </c>
      <c r="K2163">
        <v>0</v>
      </c>
      <c r="L2163">
        <v>0</v>
      </c>
      <c r="M2163">
        <v>0</v>
      </c>
      <c r="N2163">
        <v>87.517241379310306</v>
      </c>
      <c r="O2163">
        <v>0</v>
      </c>
      <c r="P2163">
        <v>29</v>
      </c>
      <c r="Q2163">
        <v>44.413793103448299</v>
      </c>
      <c r="R2163">
        <v>12</v>
      </c>
      <c r="S2163">
        <v>76.4166666666667</v>
      </c>
      <c r="T2163">
        <v>8</v>
      </c>
      <c r="U2163">
        <v>215</v>
      </c>
      <c r="V2163">
        <v>8</v>
      </c>
      <c r="W2163">
        <v>75.375</v>
      </c>
      <c r="X2163">
        <v>17</v>
      </c>
      <c r="Y2163">
        <v>140.17647058823499</v>
      </c>
      <c r="Z2163">
        <v>11</v>
      </c>
      <c r="AA2163">
        <v>398.54545454545502</v>
      </c>
      <c r="AB2163">
        <v>18</v>
      </c>
      <c r="AC2163">
        <v>175.055555555556</v>
      </c>
      <c r="AD2163">
        <v>0.62068965517241403</v>
      </c>
      <c r="AE2163">
        <v>2</v>
      </c>
      <c r="AF2163">
        <v>306.5</v>
      </c>
      <c r="AG2163">
        <v>0.11111111111111099</v>
      </c>
      <c r="AH2163" s="4">
        <v>7</v>
      </c>
      <c r="AI2163">
        <v>0.63636363636363602</v>
      </c>
      <c r="AJ2163" s="4">
        <v>3</v>
      </c>
      <c r="AK2163">
        <v>0.27272727272727298</v>
      </c>
      <c r="AL2163" s="4">
        <v>7</v>
      </c>
      <c r="AM2163">
        <v>0.38888888888888901</v>
      </c>
      <c r="AN2163" s="4">
        <v>1</v>
      </c>
      <c r="AO2163">
        <v>5.5555555555555601E-2</v>
      </c>
      <c r="AP2163" s="4">
        <v>0</v>
      </c>
      <c r="AQ2163">
        <v>0</v>
      </c>
      <c r="AR2163" s="4">
        <v>0</v>
      </c>
      <c r="AS2163">
        <v>0</v>
      </c>
      <c r="AT2163" s="4">
        <v>0</v>
      </c>
      <c r="AU2163" s="4">
        <v>0</v>
      </c>
      <c r="AV2163" s="4">
        <v>0</v>
      </c>
      <c r="AW2163">
        <v>1.03571428571429</v>
      </c>
      <c r="AX2163" s="4">
        <f t="shared" si="33"/>
        <v>27.999999999999883</v>
      </c>
      <c r="AY2163" s="4">
        <v>7</v>
      </c>
      <c r="AZ2163" s="4">
        <v>18.8571428571429</v>
      </c>
    </row>
    <row r="2164" spans="1:52" x14ac:dyDescent="0.25">
      <c r="A2164" s="4">
        <v>2017</v>
      </c>
      <c r="B2164" s="4" t="s">
        <v>428</v>
      </c>
      <c r="C2164" t="s">
        <v>53</v>
      </c>
      <c r="D2164" t="s">
        <v>439</v>
      </c>
      <c r="E2164" t="s">
        <v>936</v>
      </c>
      <c r="F2164" s="4">
        <v>43</v>
      </c>
      <c r="G2164">
        <v>25</v>
      </c>
      <c r="H2164">
        <v>3.16</v>
      </c>
      <c r="I2164">
        <v>43</v>
      </c>
      <c r="J2164">
        <v>3.7441860465116301</v>
      </c>
      <c r="K2164">
        <v>0</v>
      </c>
      <c r="L2164">
        <v>0</v>
      </c>
      <c r="M2164">
        <v>2</v>
      </c>
      <c r="N2164">
        <v>505.28571428571399</v>
      </c>
      <c r="O2164">
        <v>4.6511627906976702E-2</v>
      </c>
      <c r="P2164">
        <v>42</v>
      </c>
      <c r="Q2164">
        <v>21.6904761904762</v>
      </c>
      <c r="R2164">
        <v>18</v>
      </c>
      <c r="S2164">
        <v>45</v>
      </c>
      <c r="T2164">
        <v>18</v>
      </c>
      <c r="U2164">
        <v>154.777777777778</v>
      </c>
      <c r="V2164">
        <v>16</v>
      </c>
      <c r="W2164">
        <v>38.9375</v>
      </c>
      <c r="X2164">
        <v>25</v>
      </c>
      <c r="Y2164">
        <v>126.64</v>
      </c>
      <c r="Z2164">
        <v>18</v>
      </c>
      <c r="AA2164">
        <v>280.944444444444</v>
      </c>
      <c r="AB2164">
        <v>25</v>
      </c>
      <c r="AC2164">
        <v>158.19999999999999</v>
      </c>
      <c r="AD2164">
        <v>0.581395348837209</v>
      </c>
      <c r="AE2164">
        <v>2</v>
      </c>
      <c r="AF2164">
        <v>55</v>
      </c>
      <c r="AG2164">
        <v>0.08</v>
      </c>
      <c r="AH2164" s="4">
        <v>15</v>
      </c>
      <c r="AI2164">
        <v>0.83333333333333304</v>
      </c>
      <c r="AJ2164" s="4">
        <v>5</v>
      </c>
      <c r="AK2164">
        <v>0.27777777777777801</v>
      </c>
      <c r="AL2164" s="4">
        <v>5</v>
      </c>
      <c r="AM2164">
        <v>0.2</v>
      </c>
      <c r="AN2164" s="4">
        <v>6</v>
      </c>
      <c r="AO2164">
        <v>0.24</v>
      </c>
      <c r="AP2164" s="4">
        <v>0</v>
      </c>
      <c r="AQ2164">
        <v>0</v>
      </c>
      <c r="AR2164" s="4">
        <v>0</v>
      </c>
      <c r="AS2164">
        <v>0</v>
      </c>
      <c r="AT2164" s="4">
        <v>0</v>
      </c>
      <c r="AU2164" s="4">
        <v>0</v>
      </c>
      <c r="AV2164" s="4">
        <v>1</v>
      </c>
      <c r="AW2164">
        <v>1.02380952380952</v>
      </c>
      <c r="AX2164" s="4">
        <f t="shared" si="33"/>
        <v>42.000000000000156</v>
      </c>
      <c r="AY2164" s="4">
        <v>15</v>
      </c>
      <c r="AZ2164" s="4">
        <v>23.733333333333299</v>
      </c>
    </row>
    <row r="2165" spans="1:52" x14ac:dyDescent="0.25">
      <c r="A2165" s="4">
        <v>2017</v>
      </c>
      <c r="B2165" s="4" t="s">
        <v>428</v>
      </c>
      <c r="C2165" t="s">
        <v>53</v>
      </c>
      <c r="D2165" t="s">
        <v>440</v>
      </c>
      <c r="E2165" t="s">
        <v>937</v>
      </c>
      <c r="F2165" s="4">
        <v>42</v>
      </c>
      <c r="G2165">
        <v>24</v>
      </c>
      <c r="H2165">
        <v>3.2083333333333299</v>
      </c>
      <c r="I2165">
        <v>42</v>
      </c>
      <c r="J2165">
        <v>3.9047619047619002</v>
      </c>
      <c r="K2165">
        <v>0</v>
      </c>
      <c r="L2165">
        <v>0</v>
      </c>
      <c r="M2165">
        <v>4</v>
      </c>
      <c r="N2165">
        <v>368.1</v>
      </c>
      <c r="O2165">
        <v>9.5238095238095205E-2</v>
      </c>
      <c r="P2165">
        <v>39</v>
      </c>
      <c r="Q2165">
        <v>26.205128205128201</v>
      </c>
      <c r="R2165">
        <v>19</v>
      </c>
      <c r="S2165">
        <v>29.894736842105299</v>
      </c>
      <c r="T2165">
        <v>14</v>
      </c>
      <c r="U2165">
        <v>185.642857142857</v>
      </c>
      <c r="V2165">
        <v>10</v>
      </c>
      <c r="W2165">
        <v>23.5</v>
      </c>
      <c r="X2165">
        <v>24</v>
      </c>
      <c r="Y2165">
        <v>140.708333333333</v>
      </c>
      <c r="Z2165">
        <v>16</v>
      </c>
      <c r="AA2165">
        <v>334.625</v>
      </c>
      <c r="AB2165">
        <v>26</v>
      </c>
      <c r="AC2165">
        <v>169.07692307692301</v>
      </c>
      <c r="AD2165">
        <v>0.61904761904761896</v>
      </c>
      <c r="AE2165">
        <v>3</v>
      </c>
      <c r="AF2165">
        <v>105.333333333333</v>
      </c>
      <c r="AG2165">
        <v>0.115384615384615</v>
      </c>
      <c r="AH2165" s="4">
        <v>10</v>
      </c>
      <c r="AI2165">
        <v>0.625</v>
      </c>
      <c r="AJ2165" s="4">
        <v>7</v>
      </c>
      <c r="AK2165">
        <v>0.4375</v>
      </c>
      <c r="AL2165" s="4">
        <v>5</v>
      </c>
      <c r="AM2165">
        <v>0.19230769230769201</v>
      </c>
      <c r="AN2165" s="4">
        <v>4</v>
      </c>
      <c r="AO2165">
        <v>0.15384615384615399</v>
      </c>
      <c r="AP2165" s="4">
        <v>0</v>
      </c>
      <c r="AQ2165">
        <v>0</v>
      </c>
      <c r="AR2165" s="4">
        <v>0</v>
      </c>
      <c r="AS2165">
        <v>0</v>
      </c>
      <c r="AT2165" s="4">
        <v>0</v>
      </c>
      <c r="AU2165" s="4">
        <v>0</v>
      </c>
      <c r="AV2165" s="4">
        <v>1</v>
      </c>
      <c r="AW2165">
        <v>1.13513513513514</v>
      </c>
      <c r="AX2165" s="4">
        <f t="shared" si="33"/>
        <v>36.999999999999844</v>
      </c>
      <c r="AY2165" s="4">
        <v>14</v>
      </c>
      <c r="AZ2165" s="4">
        <v>24.571428571428601</v>
      </c>
    </row>
    <row r="2166" spans="1:52" x14ac:dyDescent="0.25">
      <c r="A2166" s="4">
        <v>2017</v>
      </c>
      <c r="B2166" s="4" t="s">
        <v>428</v>
      </c>
      <c r="C2166" t="s">
        <v>53</v>
      </c>
      <c r="D2166" t="s">
        <v>441</v>
      </c>
      <c r="E2166" t="s">
        <v>938</v>
      </c>
      <c r="F2166" s="4">
        <v>44</v>
      </c>
      <c r="G2166">
        <v>31</v>
      </c>
      <c r="H2166">
        <v>3.0645161290322598</v>
      </c>
      <c r="I2166">
        <v>44</v>
      </c>
      <c r="J2166">
        <v>5.9090909090909101</v>
      </c>
      <c r="K2166">
        <v>0</v>
      </c>
      <c r="L2166">
        <v>0</v>
      </c>
      <c r="M2166">
        <v>4</v>
      </c>
      <c r="N2166">
        <v>283.51162790697703</v>
      </c>
      <c r="O2166">
        <v>9.0909090909090898E-2</v>
      </c>
      <c r="P2166">
        <v>41</v>
      </c>
      <c r="Q2166">
        <v>32.878048780487802</v>
      </c>
      <c r="R2166">
        <v>10</v>
      </c>
      <c r="S2166">
        <v>33.700000000000003</v>
      </c>
      <c r="T2166">
        <v>15</v>
      </c>
      <c r="U2166">
        <v>153.73333333333301</v>
      </c>
      <c r="V2166">
        <v>15</v>
      </c>
      <c r="W2166">
        <v>40.3333333333333</v>
      </c>
      <c r="X2166">
        <v>28</v>
      </c>
      <c r="Y2166">
        <v>129.17857142857099</v>
      </c>
      <c r="Z2166">
        <v>15</v>
      </c>
      <c r="AA2166">
        <v>310.86666666666702</v>
      </c>
      <c r="AB2166">
        <v>29</v>
      </c>
      <c r="AC2166">
        <v>190.44827586206901</v>
      </c>
      <c r="AD2166">
        <v>0.65909090909090895</v>
      </c>
      <c r="AE2166">
        <v>6</v>
      </c>
      <c r="AF2166">
        <v>85.5</v>
      </c>
      <c r="AG2166">
        <v>0.20689655172413801</v>
      </c>
      <c r="AH2166" s="4">
        <v>15</v>
      </c>
      <c r="AI2166">
        <v>1</v>
      </c>
      <c r="AJ2166" s="4">
        <v>6</v>
      </c>
      <c r="AK2166">
        <v>0.4</v>
      </c>
      <c r="AL2166" s="4">
        <v>5</v>
      </c>
      <c r="AM2166">
        <v>0.17241379310344801</v>
      </c>
      <c r="AN2166" s="4">
        <v>4</v>
      </c>
      <c r="AO2166">
        <v>0.13793103448275901</v>
      </c>
      <c r="AP2166" s="4">
        <v>0</v>
      </c>
      <c r="AQ2166">
        <v>0</v>
      </c>
      <c r="AR2166" s="4">
        <v>0</v>
      </c>
      <c r="AS2166">
        <v>0</v>
      </c>
      <c r="AT2166" s="4">
        <v>0</v>
      </c>
      <c r="AU2166" s="4">
        <v>0</v>
      </c>
      <c r="AV2166" s="4">
        <v>0</v>
      </c>
      <c r="AW2166">
        <v>1.1000000000000001</v>
      </c>
      <c r="AX2166" s="4">
        <f t="shared" si="33"/>
        <v>40</v>
      </c>
      <c r="AY2166" s="4">
        <v>15</v>
      </c>
      <c r="AZ2166" s="4">
        <v>14.8</v>
      </c>
    </row>
    <row r="2167" spans="1:52" x14ac:dyDescent="0.25">
      <c r="A2167" s="4">
        <v>2017</v>
      </c>
      <c r="B2167" s="4" t="s">
        <v>428</v>
      </c>
      <c r="C2167" t="s">
        <v>53</v>
      </c>
      <c r="D2167" t="s">
        <v>442</v>
      </c>
      <c r="E2167" t="s">
        <v>939</v>
      </c>
      <c r="F2167" s="4">
        <v>37</v>
      </c>
      <c r="G2167">
        <v>18</v>
      </c>
      <c r="H2167">
        <v>3.9444444444444402</v>
      </c>
      <c r="I2167">
        <v>37</v>
      </c>
      <c r="J2167">
        <v>5.1081081081081097</v>
      </c>
      <c r="K2167">
        <v>0</v>
      </c>
      <c r="L2167">
        <v>0</v>
      </c>
      <c r="M2167">
        <v>4</v>
      </c>
      <c r="N2167">
        <v>375.914285714286</v>
      </c>
      <c r="O2167">
        <v>0.108108108108108</v>
      </c>
      <c r="P2167">
        <v>35</v>
      </c>
      <c r="Q2167">
        <v>25.4</v>
      </c>
      <c r="R2167">
        <v>14</v>
      </c>
      <c r="S2167">
        <v>52</v>
      </c>
      <c r="T2167">
        <v>8</v>
      </c>
      <c r="U2167">
        <v>140.75</v>
      </c>
      <c r="V2167">
        <v>8</v>
      </c>
      <c r="W2167">
        <v>41.375</v>
      </c>
      <c r="X2167">
        <v>27</v>
      </c>
      <c r="Y2167">
        <v>138.51851851851899</v>
      </c>
      <c r="Z2167">
        <v>8</v>
      </c>
      <c r="AA2167">
        <v>290.25</v>
      </c>
      <c r="AB2167">
        <v>28</v>
      </c>
      <c r="AC2167">
        <v>157.17857142857099</v>
      </c>
      <c r="AD2167">
        <v>0.75675675675675702</v>
      </c>
      <c r="AE2167">
        <v>3</v>
      </c>
      <c r="AF2167">
        <v>181.666666666667</v>
      </c>
      <c r="AG2167">
        <v>0.10344827586206901</v>
      </c>
      <c r="AH2167" s="4">
        <v>4</v>
      </c>
      <c r="AI2167">
        <v>0.5</v>
      </c>
      <c r="AJ2167" s="4">
        <v>4</v>
      </c>
      <c r="AK2167">
        <v>0.5</v>
      </c>
      <c r="AL2167" s="4">
        <v>9</v>
      </c>
      <c r="AM2167">
        <v>0.32142857142857101</v>
      </c>
      <c r="AN2167" s="4">
        <v>3</v>
      </c>
      <c r="AO2167">
        <v>0.107142857142857</v>
      </c>
      <c r="AP2167" s="4">
        <v>0</v>
      </c>
      <c r="AQ2167">
        <v>0</v>
      </c>
      <c r="AR2167" s="4">
        <v>0</v>
      </c>
      <c r="AS2167">
        <v>0</v>
      </c>
      <c r="AT2167" s="4">
        <v>0</v>
      </c>
      <c r="AU2167" s="4">
        <v>0</v>
      </c>
      <c r="AV2167" s="4">
        <v>1</v>
      </c>
      <c r="AW2167">
        <v>1.05714285714286</v>
      </c>
      <c r="AX2167" s="4">
        <f t="shared" si="33"/>
        <v>34.999999999999901</v>
      </c>
      <c r="AY2167" s="4">
        <v>8</v>
      </c>
      <c r="AZ2167" s="4">
        <v>10.875</v>
      </c>
    </row>
    <row r="2168" spans="1:52" x14ac:dyDescent="0.25">
      <c r="A2168" s="4">
        <v>2017</v>
      </c>
      <c r="B2168" s="4" t="s">
        <v>428</v>
      </c>
      <c r="C2168" t="s">
        <v>53</v>
      </c>
      <c r="D2168" t="s">
        <v>76</v>
      </c>
      <c r="E2168" t="s">
        <v>595</v>
      </c>
      <c r="F2168" s="4">
        <v>1</v>
      </c>
      <c r="G2168">
        <v>1</v>
      </c>
      <c r="H2168">
        <v>11</v>
      </c>
      <c r="I2168">
        <v>1</v>
      </c>
      <c r="J2168">
        <v>11</v>
      </c>
      <c r="K2168">
        <v>0</v>
      </c>
      <c r="L2168">
        <v>0</v>
      </c>
      <c r="M2168">
        <v>0</v>
      </c>
      <c r="N2168">
        <v>444</v>
      </c>
      <c r="O2168">
        <v>0</v>
      </c>
      <c r="P2168">
        <v>1</v>
      </c>
      <c r="Q2168">
        <v>11</v>
      </c>
      <c r="R2168">
        <v>0</v>
      </c>
      <c r="S2168">
        <v>0</v>
      </c>
      <c r="T2168">
        <v>1</v>
      </c>
      <c r="U2168">
        <v>54</v>
      </c>
      <c r="V2168">
        <v>1</v>
      </c>
      <c r="W2168">
        <v>17</v>
      </c>
      <c r="X2168">
        <v>0</v>
      </c>
      <c r="Y2168">
        <v>0</v>
      </c>
      <c r="Z2168">
        <v>1</v>
      </c>
      <c r="AA2168">
        <v>69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 s="4">
        <v>0</v>
      </c>
      <c r="AI2168">
        <v>0</v>
      </c>
      <c r="AJ2168" s="4">
        <v>0</v>
      </c>
      <c r="AK2168">
        <v>0</v>
      </c>
      <c r="AL2168" s="4">
        <v>0</v>
      </c>
      <c r="AM2168">
        <v>0</v>
      </c>
      <c r="AN2168" s="4">
        <v>0</v>
      </c>
      <c r="AO2168">
        <v>0</v>
      </c>
      <c r="AP2168" s="4">
        <v>0</v>
      </c>
      <c r="AQ2168">
        <v>0</v>
      </c>
      <c r="AR2168" s="4">
        <v>0</v>
      </c>
      <c r="AS2168">
        <v>0</v>
      </c>
      <c r="AT2168" s="4">
        <v>0</v>
      </c>
      <c r="AU2168" s="4">
        <v>0</v>
      </c>
      <c r="AV2168" s="4">
        <v>0</v>
      </c>
      <c r="AW2168">
        <v>1</v>
      </c>
      <c r="AX2168" s="4">
        <f t="shared" si="33"/>
        <v>1</v>
      </c>
      <c r="AY2168" s="4">
        <v>1</v>
      </c>
      <c r="AZ2168" s="4">
        <v>19</v>
      </c>
    </row>
    <row r="2169" spans="1:52" x14ac:dyDescent="0.25">
      <c r="A2169" s="4">
        <v>2017</v>
      </c>
      <c r="B2169" s="4" t="s">
        <v>428</v>
      </c>
      <c r="C2169" t="s">
        <v>53</v>
      </c>
      <c r="D2169" t="s">
        <v>93</v>
      </c>
      <c r="E2169" t="s">
        <v>612</v>
      </c>
      <c r="F2169" s="4">
        <v>1</v>
      </c>
      <c r="G2169">
        <v>1</v>
      </c>
      <c r="H2169">
        <v>13</v>
      </c>
      <c r="I2169">
        <v>1</v>
      </c>
      <c r="J2169">
        <v>18</v>
      </c>
      <c r="K2169">
        <v>0</v>
      </c>
      <c r="L2169">
        <v>0</v>
      </c>
      <c r="M2169">
        <v>0</v>
      </c>
      <c r="N2169">
        <v>-11</v>
      </c>
      <c r="O2169">
        <v>0</v>
      </c>
      <c r="P2169">
        <v>1</v>
      </c>
      <c r="Q2169">
        <v>24</v>
      </c>
      <c r="R2169">
        <v>1</v>
      </c>
      <c r="S2169">
        <v>24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219</v>
      </c>
      <c r="Z2169">
        <v>0</v>
      </c>
      <c r="AA2169">
        <v>0</v>
      </c>
      <c r="AB2169">
        <v>1</v>
      </c>
      <c r="AC2169">
        <v>283</v>
      </c>
      <c r="AD2169">
        <v>1</v>
      </c>
      <c r="AE2169">
        <v>0</v>
      </c>
      <c r="AF2169">
        <v>0</v>
      </c>
      <c r="AG2169">
        <v>0</v>
      </c>
      <c r="AH2169" s="4">
        <v>0</v>
      </c>
      <c r="AI2169">
        <v>0</v>
      </c>
      <c r="AJ2169" s="4">
        <v>0</v>
      </c>
      <c r="AK2169">
        <v>0</v>
      </c>
      <c r="AL2169" s="4">
        <v>1</v>
      </c>
      <c r="AM2169">
        <v>1</v>
      </c>
      <c r="AN2169" s="4">
        <v>0</v>
      </c>
      <c r="AO2169">
        <v>0</v>
      </c>
      <c r="AP2169" s="4">
        <v>0</v>
      </c>
      <c r="AQ2169">
        <v>0</v>
      </c>
      <c r="AR2169" s="4">
        <v>0</v>
      </c>
      <c r="AS2169">
        <v>0</v>
      </c>
      <c r="AT2169" s="4">
        <v>0</v>
      </c>
      <c r="AU2169" s="4">
        <v>0</v>
      </c>
      <c r="AV2169" s="4">
        <v>0</v>
      </c>
      <c r="AW2169">
        <v>1</v>
      </c>
      <c r="AX2169" s="4">
        <f t="shared" si="33"/>
        <v>1</v>
      </c>
      <c r="AY2169" s="4">
        <v>0</v>
      </c>
      <c r="AZ2169" s="4">
        <v>0</v>
      </c>
    </row>
    <row r="2170" spans="1:52" x14ac:dyDescent="0.25">
      <c r="A2170" s="4">
        <v>2017</v>
      </c>
      <c r="B2170" s="4" t="s">
        <v>428</v>
      </c>
      <c r="C2170" t="s">
        <v>53</v>
      </c>
      <c r="D2170" t="s">
        <v>443</v>
      </c>
      <c r="E2170" t="s">
        <v>940</v>
      </c>
      <c r="F2170" s="4">
        <v>13</v>
      </c>
      <c r="G2170">
        <v>11</v>
      </c>
      <c r="H2170">
        <v>2.2727272727272698</v>
      </c>
      <c r="I2170">
        <v>13</v>
      </c>
      <c r="J2170">
        <v>4.3076923076923102</v>
      </c>
      <c r="K2170">
        <v>0</v>
      </c>
      <c r="L2170">
        <v>0</v>
      </c>
      <c r="M2170">
        <v>0</v>
      </c>
      <c r="N2170">
        <v>54.230769230769198</v>
      </c>
      <c r="O2170">
        <v>0</v>
      </c>
      <c r="P2170">
        <v>13</v>
      </c>
      <c r="Q2170">
        <v>26.923076923076898</v>
      </c>
      <c r="R2170">
        <v>7</v>
      </c>
      <c r="S2170">
        <v>67.571428571428598</v>
      </c>
      <c r="T2170">
        <v>2</v>
      </c>
      <c r="U2170">
        <v>124.5</v>
      </c>
      <c r="V2170">
        <v>2</v>
      </c>
      <c r="W2170">
        <v>49.5</v>
      </c>
      <c r="X2170">
        <v>9</v>
      </c>
      <c r="Y2170">
        <v>134.111111111111</v>
      </c>
      <c r="Z2170">
        <v>3</v>
      </c>
      <c r="AA2170">
        <v>328.66666666666703</v>
      </c>
      <c r="AB2170">
        <v>10</v>
      </c>
      <c r="AC2170">
        <v>166.4</v>
      </c>
      <c r="AD2170">
        <v>0.76923076923076905</v>
      </c>
      <c r="AE2170">
        <v>1</v>
      </c>
      <c r="AF2170">
        <v>85</v>
      </c>
      <c r="AG2170">
        <v>0.1</v>
      </c>
      <c r="AH2170" s="4">
        <v>2</v>
      </c>
      <c r="AI2170">
        <v>0.66666666666666696</v>
      </c>
      <c r="AJ2170" s="4">
        <v>0</v>
      </c>
      <c r="AK2170">
        <v>0</v>
      </c>
      <c r="AL2170" s="4">
        <v>5</v>
      </c>
      <c r="AM2170">
        <v>0.5</v>
      </c>
      <c r="AN2170" s="4">
        <v>1</v>
      </c>
      <c r="AO2170">
        <v>0.1</v>
      </c>
      <c r="AP2170" s="4">
        <v>0</v>
      </c>
      <c r="AQ2170">
        <v>0</v>
      </c>
      <c r="AR2170" s="4">
        <v>0</v>
      </c>
      <c r="AS2170">
        <v>0</v>
      </c>
      <c r="AT2170" s="4">
        <v>0</v>
      </c>
      <c r="AU2170" s="4">
        <v>0</v>
      </c>
      <c r="AV2170" s="4">
        <v>0</v>
      </c>
      <c r="AW2170">
        <v>1.0833333333333299</v>
      </c>
      <c r="AX2170" s="4">
        <f t="shared" si="33"/>
        <v>12.000000000000037</v>
      </c>
      <c r="AY2170" s="4">
        <v>1</v>
      </c>
      <c r="AZ2170" s="4">
        <v>0</v>
      </c>
    </row>
    <row r="2171" spans="1:52" x14ac:dyDescent="0.25">
      <c r="A2171" s="4">
        <v>2017</v>
      </c>
      <c r="B2171" s="4" t="s">
        <v>428</v>
      </c>
      <c r="C2171" t="s">
        <v>53</v>
      </c>
      <c r="D2171" t="s">
        <v>444</v>
      </c>
      <c r="E2171" t="s">
        <v>941</v>
      </c>
      <c r="F2171" s="4">
        <v>2</v>
      </c>
      <c r="G2171">
        <v>1</v>
      </c>
      <c r="H2171">
        <v>7</v>
      </c>
      <c r="I2171">
        <v>2</v>
      </c>
      <c r="J2171">
        <v>5.5</v>
      </c>
      <c r="K2171">
        <v>0</v>
      </c>
      <c r="L2171">
        <v>0</v>
      </c>
      <c r="M2171">
        <v>0</v>
      </c>
      <c r="N2171">
        <v>226</v>
      </c>
      <c r="O2171">
        <v>0</v>
      </c>
      <c r="P2171">
        <v>2</v>
      </c>
      <c r="Q2171">
        <v>27</v>
      </c>
      <c r="R2171">
        <v>0</v>
      </c>
      <c r="S2171">
        <v>0</v>
      </c>
      <c r="T2171">
        <v>1</v>
      </c>
      <c r="U2171">
        <v>210</v>
      </c>
      <c r="V2171">
        <v>1</v>
      </c>
      <c r="W2171">
        <v>0</v>
      </c>
      <c r="X2171">
        <v>1</v>
      </c>
      <c r="Y2171">
        <v>147</v>
      </c>
      <c r="Z2171">
        <v>1</v>
      </c>
      <c r="AA2171">
        <v>335</v>
      </c>
      <c r="AB2171">
        <v>1</v>
      </c>
      <c r="AC2171">
        <v>198</v>
      </c>
      <c r="AD2171">
        <v>0.5</v>
      </c>
      <c r="AE2171">
        <v>0</v>
      </c>
      <c r="AF2171">
        <v>0</v>
      </c>
      <c r="AG2171">
        <v>0</v>
      </c>
      <c r="AH2171" s="4">
        <v>1</v>
      </c>
      <c r="AI2171">
        <v>1</v>
      </c>
      <c r="AJ2171" s="4">
        <v>0</v>
      </c>
      <c r="AK2171">
        <v>0</v>
      </c>
      <c r="AL2171" s="4">
        <v>1</v>
      </c>
      <c r="AM2171">
        <v>1</v>
      </c>
      <c r="AN2171" s="4">
        <v>0</v>
      </c>
      <c r="AO2171">
        <v>0</v>
      </c>
      <c r="AP2171" s="4">
        <v>0</v>
      </c>
      <c r="AQ2171">
        <v>0</v>
      </c>
      <c r="AR2171" s="4">
        <v>0</v>
      </c>
      <c r="AS2171">
        <v>0</v>
      </c>
      <c r="AT2171" s="4">
        <v>0</v>
      </c>
      <c r="AU2171" s="4">
        <v>0</v>
      </c>
      <c r="AV2171" s="4">
        <v>0</v>
      </c>
      <c r="AW2171">
        <v>1</v>
      </c>
      <c r="AX2171" s="4">
        <f t="shared" si="33"/>
        <v>2</v>
      </c>
      <c r="AY2171" s="4">
        <v>0</v>
      </c>
      <c r="AZ2171" s="4">
        <v>0</v>
      </c>
    </row>
    <row r="2172" spans="1:52" x14ac:dyDescent="0.25">
      <c r="A2172" s="4">
        <v>2017</v>
      </c>
      <c r="B2172" s="4" t="s">
        <v>428</v>
      </c>
      <c r="C2172" t="s">
        <v>116</v>
      </c>
      <c r="D2172" t="s">
        <v>411</v>
      </c>
      <c r="E2172" t="s">
        <v>907</v>
      </c>
      <c r="F2172" s="4">
        <v>5</v>
      </c>
      <c r="G2172">
        <v>0</v>
      </c>
      <c r="H2172">
        <v>0</v>
      </c>
      <c r="I2172">
        <v>2</v>
      </c>
      <c r="J2172">
        <v>7.5</v>
      </c>
      <c r="K2172">
        <v>0</v>
      </c>
      <c r="L2172">
        <v>0</v>
      </c>
      <c r="M2172">
        <v>5</v>
      </c>
      <c r="N2172">
        <v>0</v>
      </c>
      <c r="O2172">
        <v>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1</v>
      </c>
      <c r="AD2172">
        <v>0.2</v>
      </c>
      <c r="AE2172">
        <v>0</v>
      </c>
      <c r="AF2172">
        <v>0</v>
      </c>
      <c r="AG2172">
        <v>0</v>
      </c>
      <c r="AH2172" s="4">
        <v>0</v>
      </c>
      <c r="AI2172">
        <v>0</v>
      </c>
      <c r="AJ2172" s="4">
        <v>0</v>
      </c>
      <c r="AK2172">
        <v>0</v>
      </c>
      <c r="AL2172" s="4">
        <v>0</v>
      </c>
      <c r="AM2172">
        <v>0</v>
      </c>
      <c r="AN2172" s="4">
        <v>0</v>
      </c>
      <c r="AO2172">
        <v>0</v>
      </c>
      <c r="AP2172" s="4">
        <v>0</v>
      </c>
      <c r="AQ2172">
        <v>0</v>
      </c>
      <c r="AR2172" s="4">
        <v>0</v>
      </c>
      <c r="AS2172">
        <v>0</v>
      </c>
      <c r="AT2172" s="4">
        <v>0</v>
      </c>
      <c r="AU2172" s="4">
        <v>0</v>
      </c>
      <c r="AV2172" s="4">
        <v>0</v>
      </c>
      <c r="AW2172">
        <v>2.5</v>
      </c>
      <c r="AX2172" s="4">
        <f t="shared" si="33"/>
        <v>2</v>
      </c>
      <c r="AY2172" s="4">
        <v>0</v>
      </c>
      <c r="AZ2172" s="4">
        <v>0</v>
      </c>
    </row>
    <row r="2173" spans="1:52" x14ac:dyDescent="0.25">
      <c r="A2173" s="4">
        <v>2017</v>
      </c>
      <c r="B2173" s="4" t="s">
        <v>428</v>
      </c>
      <c r="C2173" t="s">
        <v>116</v>
      </c>
      <c r="D2173" t="s">
        <v>134</v>
      </c>
      <c r="E2173" t="s">
        <v>650</v>
      </c>
      <c r="F2173" s="4">
        <v>158</v>
      </c>
      <c r="G2173">
        <v>83</v>
      </c>
      <c r="H2173">
        <v>9.4698795180722897</v>
      </c>
      <c r="I2173">
        <v>158</v>
      </c>
      <c r="J2173">
        <v>7.9873417721519004</v>
      </c>
      <c r="K2173">
        <v>2</v>
      </c>
      <c r="L2173">
        <v>1.26582278481013E-2</v>
      </c>
      <c r="M2173">
        <v>21</v>
      </c>
      <c r="N2173">
        <v>196.74285714285699</v>
      </c>
      <c r="O2173">
        <v>0.132911392405063</v>
      </c>
      <c r="P2173">
        <v>147</v>
      </c>
      <c r="Q2173">
        <v>20.993197278911602</v>
      </c>
      <c r="R2173">
        <v>37</v>
      </c>
      <c r="S2173">
        <v>123.83783783783799</v>
      </c>
      <c r="T2173">
        <v>0</v>
      </c>
      <c r="U2173">
        <v>0</v>
      </c>
      <c r="V2173">
        <v>0</v>
      </c>
      <c r="W2173">
        <v>0</v>
      </c>
      <c r="X2173">
        <v>38</v>
      </c>
      <c r="Y2173">
        <v>100.894736842105</v>
      </c>
      <c r="Z2173">
        <v>104</v>
      </c>
      <c r="AA2173">
        <v>310.56730769230802</v>
      </c>
      <c r="AB2173">
        <v>44</v>
      </c>
      <c r="AC2173">
        <v>188.18181818181799</v>
      </c>
      <c r="AD2173">
        <v>0.278481012658228</v>
      </c>
      <c r="AE2173">
        <v>4</v>
      </c>
      <c r="AF2173">
        <v>151.25</v>
      </c>
      <c r="AG2173">
        <v>8.1632653061224497E-2</v>
      </c>
      <c r="AH2173" s="4">
        <v>63</v>
      </c>
      <c r="AI2173">
        <v>0.60576923076923095</v>
      </c>
      <c r="AJ2173" s="4">
        <v>21</v>
      </c>
      <c r="AK2173">
        <v>0.20192307692307701</v>
      </c>
      <c r="AL2173" s="4">
        <v>11</v>
      </c>
      <c r="AM2173">
        <v>0.25</v>
      </c>
      <c r="AN2173" s="4">
        <v>2</v>
      </c>
      <c r="AO2173">
        <v>4.5454545454545497E-2</v>
      </c>
      <c r="AP2173" s="4">
        <v>0</v>
      </c>
      <c r="AQ2173">
        <v>0</v>
      </c>
      <c r="AR2173" s="4">
        <v>0</v>
      </c>
      <c r="AS2173">
        <v>0</v>
      </c>
      <c r="AT2173" s="4">
        <v>0</v>
      </c>
      <c r="AU2173" s="4">
        <v>0</v>
      </c>
      <c r="AV2173" s="4">
        <v>4</v>
      </c>
      <c r="AW2173">
        <v>2.07894736842105</v>
      </c>
      <c r="AX2173" s="4">
        <f t="shared" si="33"/>
        <v>76.000000000000099</v>
      </c>
      <c r="AY2173" s="4">
        <v>0</v>
      </c>
      <c r="AZ2173" s="4">
        <v>0</v>
      </c>
    </row>
    <row r="2174" spans="1:52" x14ac:dyDescent="0.25">
      <c r="A2174" s="4">
        <v>2017</v>
      </c>
      <c r="B2174" s="4" t="s">
        <v>428</v>
      </c>
      <c r="C2174" t="s">
        <v>116</v>
      </c>
      <c r="D2174" t="s">
        <v>141</v>
      </c>
      <c r="E2174" t="s">
        <v>657</v>
      </c>
      <c r="F2174" s="4">
        <v>214</v>
      </c>
      <c r="G2174">
        <v>63</v>
      </c>
      <c r="H2174">
        <v>9.2539682539682495</v>
      </c>
      <c r="I2174">
        <v>214</v>
      </c>
      <c r="J2174">
        <v>7.0186915887850496</v>
      </c>
      <c r="K2174">
        <v>4</v>
      </c>
      <c r="L2174">
        <v>1.86915887850467E-2</v>
      </c>
      <c r="M2174">
        <v>108</v>
      </c>
      <c r="N2174">
        <v>4763.5870967741903</v>
      </c>
      <c r="O2174">
        <v>0.50467289719626196</v>
      </c>
      <c r="P2174">
        <v>192</v>
      </c>
      <c r="Q2174">
        <v>33.6354166666667</v>
      </c>
      <c r="R2174">
        <v>66</v>
      </c>
      <c r="S2174">
        <v>75.257575757575793</v>
      </c>
      <c r="T2174">
        <v>27</v>
      </c>
      <c r="U2174">
        <v>201.03703703703701</v>
      </c>
      <c r="V2174">
        <v>21</v>
      </c>
      <c r="W2174">
        <v>88.428571428571402</v>
      </c>
      <c r="X2174">
        <v>100</v>
      </c>
      <c r="Y2174">
        <v>146.41</v>
      </c>
      <c r="Z2174">
        <v>87</v>
      </c>
      <c r="AA2174">
        <v>318.68965517241401</v>
      </c>
      <c r="AB2174">
        <v>117</v>
      </c>
      <c r="AC2174">
        <v>188.81196581196599</v>
      </c>
      <c r="AD2174">
        <v>0.54672897196261705</v>
      </c>
      <c r="AE2174">
        <v>19</v>
      </c>
      <c r="AF2174">
        <v>125.052631578947</v>
      </c>
      <c r="AG2174">
        <v>0.154471544715447</v>
      </c>
      <c r="AH2174" s="4">
        <v>50</v>
      </c>
      <c r="AI2174">
        <v>0.57471264367816099</v>
      </c>
      <c r="AJ2174" s="4">
        <v>21</v>
      </c>
      <c r="AK2174">
        <v>0.24137931034482801</v>
      </c>
      <c r="AL2174" s="4">
        <v>25</v>
      </c>
      <c r="AM2174">
        <v>0.213675213675214</v>
      </c>
      <c r="AN2174" s="4">
        <v>10</v>
      </c>
      <c r="AO2174">
        <v>8.54700854700855E-2</v>
      </c>
      <c r="AP2174" s="4">
        <v>1</v>
      </c>
      <c r="AQ2174">
        <v>4.6728971962616802E-3</v>
      </c>
      <c r="AR2174" s="4">
        <v>0</v>
      </c>
      <c r="AS2174">
        <v>0</v>
      </c>
      <c r="AT2174" s="4">
        <v>0</v>
      </c>
      <c r="AU2174" s="4">
        <v>0</v>
      </c>
      <c r="AV2174" s="4">
        <v>2</v>
      </c>
      <c r="AW2174">
        <v>1.96330275229358</v>
      </c>
      <c r="AX2174" s="4">
        <f t="shared" si="33"/>
        <v>108.99999999999989</v>
      </c>
      <c r="AY2174" s="4">
        <v>0</v>
      </c>
      <c r="AZ2174" s="4">
        <v>0</v>
      </c>
    </row>
    <row r="2175" spans="1:52" x14ac:dyDescent="0.25">
      <c r="A2175" s="4">
        <v>2017</v>
      </c>
      <c r="B2175" s="4" t="s">
        <v>428</v>
      </c>
      <c r="C2175" t="s">
        <v>116</v>
      </c>
      <c r="D2175" t="s">
        <v>145</v>
      </c>
      <c r="E2175" t="s">
        <v>661</v>
      </c>
      <c r="F2175" s="4">
        <v>23</v>
      </c>
      <c r="G2175">
        <v>11</v>
      </c>
      <c r="H2175">
        <v>7</v>
      </c>
      <c r="I2175">
        <v>23</v>
      </c>
      <c r="J2175">
        <v>4.8695652173913002</v>
      </c>
      <c r="K2175">
        <v>0</v>
      </c>
      <c r="L2175">
        <v>0</v>
      </c>
      <c r="M2175">
        <v>0</v>
      </c>
      <c r="N2175">
        <v>119.173913043478</v>
      </c>
      <c r="O2175">
        <v>0</v>
      </c>
      <c r="P2175">
        <v>20</v>
      </c>
      <c r="Q2175">
        <v>32</v>
      </c>
      <c r="R2175">
        <v>2</v>
      </c>
      <c r="S2175">
        <v>32</v>
      </c>
      <c r="T2175">
        <v>0</v>
      </c>
      <c r="U2175">
        <v>0</v>
      </c>
      <c r="V2175">
        <v>0</v>
      </c>
      <c r="W2175">
        <v>0</v>
      </c>
      <c r="X2175">
        <v>7</v>
      </c>
      <c r="Y2175">
        <v>145.57142857142901</v>
      </c>
      <c r="Z2175">
        <v>13</v>
      </c>
      <c r="AA2175">
        <v>273.07692307692298</v>
      </c>
      <c r="AB2175">
        <v>9</v>
      </c>
      <c r="AC2175">
        <v>158</v>
      </c>
      <c r="AD2175">
        <v>0.39130434782608697</v>
      </c>
      <c r="AE2175">
        <v>2</v>
      </c>
      <c r="AF2175">
        <v>104.5</v>
      </c>
      <c r="AG2175">
        <v>0.22222222222222199</v>
      </c>
      <c r="AH2175" s="4">
        <v>6</v>
      </c>
      <c r="AI2175">
        <v>0.46153846153846201</v>
      </c>
      <c r="AJ2175" s="4">
        <v>0</v>
      </c>
      <c r="AK2175">
        <v>0</v>
      </c>
      <c r="AL2175" s="4">
        <v>3</v>
      </c>
      <c r="AM2175">
        <v>0.33333333333333298</v>
      </c>
      <c r="AN2175" s="4">
        <v>1</v>
      </c>
      <c r="AO2175">
        <v>0.11111111111111099</v>
      </c>
      <c r="AP2175" s="4">
        <v>0</v>
      </c>
      <c r="AQ2175">
        <v>0</v>
      </c>
      <c r="AR2175" s="4">
        <v>0</v>
      </c>
      <c r="AS2175">
        <v>0</v>
      </c>
      <c r="AT2175" s="4">
        <v>0</v>
      </c>
      <c r="AU2175" s="4">
        <v>0</v>
      </c>
      <c r="AV2175" s="4">
        <v>0</v>
      </c>
      <c r="AW2175">
        <v>1.9166666666666701</v>
      </c>
      <c r="AX2175" s="4">
        <f t="shared" si="33"/>
        <v>11.999999999999979</v>
      </c>
      <c r="AY2175" s="4">
        <v>0</v>
      </c>
      <c r="AZ2175" s="4">
        <v>0</v>
      </c>
    </row>
    <row r="2176" spans="1:52" x14ac:dyDescent="0.25">
      <c r="A2176" s="4">
        <v>2017</v>
      </c>
      <c r="B2176" s="4" t="s">
        <v>428</v>
      </c>
      <c r="C2176" t="s">
        <v>116</v>
      </c>
      <c r="D2176" t="s">
        <v>412</v>
      </c>
      <c r="E2176" t="s">
        <v>908</v>
      </c>
      <c r="F2176" s="4">
        <v>7</v>
      </c>
      <c r="G2176">
        <v>0</v>
      </c>
      <c r="H2176">
        <v>0</v>
      </c>
      <c r="I2176">
        <v>1</v>
      </c>
      <c r="J2176">
        <v>1</v>
      </c>
      <c r="K2176">
        <v>0</v>
      </c>
      <c r="L2176">
        <v>0</v>
      </c>
      <c r="M2176">
        <v>7</v>
      </c>
      <c r="N2176">
        <v>4339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255</v>
      </c>
      <c r="AD2176">
        <v>0.14285714285714299</v>
      </c>
      <c r="AE2176">
        <v>0</v>
      </c>
      <c r="AF2176">
        <v>0</v>
      </c>
      <c r="AG2176">
        <v>0</v>
      </c>
      <c r="AH2176" s="4">
        <v>0</v>
      </c>
      <c r="AI2176">
        <v>0</v>
      </c>
      <c r="AJ2176" s="4">
        <v>0</v>
      </c>
      <c r="AK2176">
        <v>0</v>
      </c>
      <c r="AL2176" s="4">
        <v>0</v>
      </c>
      <c r="AM2176">
        <v>0</v>
      </c>
      <c r="AN2176" s="4">
        <v>0</v>
      </c>
      <c r="AO2176">
        <v>0</v>
      </c>
      <c r="AP2176" s="4">
        <v>0</v>
      </c>
      <c r="AQ2176">
        <v>0</v>
      </c>
      <c r="AR2176" s="4">
        <v>0</v>
      </c>
      <c r="AS2176">
        <v>0</v>
      </c>
      <c r="AT2176" s="4">
        <v>6</v>
      </c>
      <c r="AU2176" s="4">
        <v>0</v>
      </c>
      <c r="AV2176" s="4">
        <v>1</v>
      </c>
      <c r="AW2176">
        <v>1</v>
      </c>
      <c r="AX2176" s="4">
        <f t="shared" si="33"/>
        <v>7</v>
      </c>
      <c r="AY2176" s="4">
        <v>0</v>
      </c>
      <c r="AZ2176" s="4">
        <v>0</v>
      </c>
    </row>
    <row r="2177" spans="1:52" x14ac:dyDescent="0.25">
      <c r="A2177" s="4">
        <v>2017</v>
      </c>
      <c r="B2177" s="4" t="s">
        <v>428</v>
      </c>
      <c r="C2177" t="s">
        <v>116</v>
      </c>
      <c r="D2177" t="s">
        <v>126</v>
      </c>
      <c r="E2177" t="s">
        <v>642</v>
      </c>
      <c r="F2177" s="4">
        <v>261</v>
      </c>
      <c r="G2177">
        <v>83</v>
      </c>
      <c r="H2177">
        <v>7.2650602409638596</v>
      </c>
      <c r="I2177">
        <v>261</v>
      </c>
      <c r="J2177">
        <v>5.6781609195402298</v>
      </c>
      <c r="K2177">
        <v>7</v>
      </c>
      <c r="L2177">
        <v>2.68199233716475E-2</v>
      </c>
      <c r="M2177">
        <v>59</v>
      </c>
      <c r="N2177">
        <v>1204.80478087649</v>
      </c>
      <c r="O2177">
        <v>0.22605363984674301</v>
      </c>
      <c r="P2177">
        <v>132</v>
      </c>
      <c r="Q2177">
        <v>59.636363636363598</v>
      </c>
      <c r="R2177">
        <v>57</v>
      </c>
      <c r="S2177">
        <v>81.228070175438603</v>
      </c>
      <c r="T2177">
        <v>0</v>
      </c>
      <c r="U2177">
        <v>0</v>
      </c>
      <c r="V2177">
        <v>0</v>
      </c>
      <c r="W2177">
        <v>0</v>
      </c>
      <c r="X2177">
        <v>157</v>
      </c>
      <c r="Y2177">
        <v>97.681528662420405</v>
      </c>
      <c r="Z2177">
        <v>75</v>
      </c>
      <c r="AA2177">
        <v>377.386666666667</v>
      </c>
      <c r="AB2177">
        <v>185</v>
      </c>
      <c r="AC2177">
        <v>135.205405405405</v>
      </c>
      <c r="AD2177">
        <v>0.70881226053639901</v>
      </c>
      <c r="AE2177">
        <v>48</v>
      </c>
      <c r="AF2177">
        <v>62.3541666666667</v>
      </c>
      <c r="AG2177">
        <v>0.25806451612903197</v>
      </c>
      <c r="AH2177" s="4">
        <v>44</v>
      </c>
      <c r="AI2177">
        <v>0.586666666666667</v>
      </c>
      <c r="AJ2177" s="4">
        <v>20</v>
      </c>
      <c r="AK2177">
        <v>0.266666666666667</v>
      </c>
      <c r="AL2177" s="4">
        <v>36</v>
      </c>
      <c r="AM2177">
        <v>0.19459459459459499</v>
      </c>
      <c r="AN2177" s="4">
        <v>18</v>
      </c>
      <c r="AO2177">
        <v>9.7297297297297303E-2</v>
      </c>
      <c r="AP2177" s="4">
        <v>2</v>
      </c>
      <c r="AQ2177">
        <v>7.66283524904214E-3</v>
      </c>
      <c r="AR2177" s="4">
        <v>0</v>
      </c>
      <c r="AS2177">
        <v>0</v>
      </c>
      <c r="AT2177" s="4">
        <v>0</v>
      </c>
      <c r="AU2177" s="4">
        <v>0</v>
      </c>
      <c r="AV2177" s="4">
        <v>4</v>
      </c>
      <c r="AW2177">
        <v>1.7876712328767099</v>
      </c>
      <c r="AX2177" s="4">
        <f t="shared" si="33"/>
        <v>146.0000000000002</v>
      </c>
      <c r="AY2177" s="4">
        <v>0</v>
      </c>
      <c r="AZ2177" s="4">
        <v>0</v>
      </c>
    </row>
    <row r="2178" spans="1:52" x14ac:dyDescent="0.25">
      <c r="A2178" s="4">
        <v>2017</v>
      </c>
      <c r="B2178" s="4" t="s">
        <v>428</v>
      </c>
      <c r="C2178" t="s">
        <v>116</v>
      </c>
      <c r="D2178" t="s">
        <v>124</v>
      </c>
      <c r="E2178" t="s">
        <v>640</v>
      </c>
      <c r="F2178" s="4">
        <v>275</v>
      </c>
      <c r="G2178">
        <v>85</v>
      </c>
      <c r="H2178">
        <v>6.2588235294117602</v>
      </c>
      <c r="I2178">
        <v>273</v>
      </c>
      <c r="J2178">
        <v>5.2820512820512802</v>
      </c>
      <c r="K2178">
        <v>4</v>
      </c>
      <c r="L2178">
        <v>1.4652014652014701E-2</v>
      </c>
      <c r="M2178">
        <v>45</v>
      </c>
      <c r="N2178">
        <v>724.77519379845</v>
      </c>
      <c r="O2178">
        <v>0.163636363636364</v>
      </c>
      <c r="P2178">
        <v>144</v>
      </c>
      <c r="Q2178">
        <v>54.5138888888889</v>
      </c>
      <c r="R2178">
        <v>44</v>
      </c>
      <c r="S2178">
        <v>59.840909090909101</v>
      </c>
      <c r="T2178">
        <v>0</v>
      </c>
      <c r="U2178">
        <v>0</v>
      </c>
      <c r="V2178">
        <v>0</v>
      </c>
      <c r="W2178">
        <v>0</v>
      </c>
      <c r="X2178">
        <v>156</v>
      </c>
      <c r="Y2178">
        <v>94.179487179487197</v>
      </c>
      <c r="Z2178">
        <v>63</v>
      </c>
      <c r="AA2178">
        <v>312</v>
      </c>
      <c r="AB2178">
        <v>206</v>
      </c>
      <c r="AC2178">
        <v>137.59223300970899</v>
      </c>
      <c r="AD2178">
        <v>0.74909090909090903</v>
      </c>
      <c r="AE2178">
        <v>51</v>
      </c>
      <c r="AF2178">
        <v>65.470588235294102</v>
      </c>
      <c r="AG2178">
        <v>0.244019138755981</v>
      </c>
      <c r="AH2178" s="4">
        <v>33</v>
      </c>
      <c r="AI2178">
        <v>0.52380952380952395</v>
      </c>
      <c r="AJ2178" s="4">
        <v>16</v>
      </c>
      <c r="AK2178">
        <v>0.25396825396825401</v>
      </c>
      <c r="AL2178" s="4">
        <v>51</v>
      </c>
      <c r="AM2178">
        <v>0.247572815533981</v>
      </c>
      <c r="AN2178" s="4">
        <v>16</v>
      </c>
      <c r="AO2178">
        <v>7.7669902912621297E-2</v>
      </c>
      <c r="AP2178" s="4">
        <v>2</v>
      </c>
      <c r="AQ2178">
        <v>7.2727272727272701E-3</v>
      </c>
      <c r="AR2178" s="4">
        <v>0</v>
      </c>
      <c r="AS2178">
        <v>0</v>
      </c>
      <c r="AT2178" s="4">
        <v>2</v>
      </c>
      <c r="AU2178" s="4">
        <v>0</v>
      </c>
      <c r="AV2178" s="4">
        <v>3</v>
      </c>
      <c r="AW2178">
        <v>1.9090909090909101</v>
      </c>
      <c r="AX2178" s="4">
        <f t="shared" si="33"/>
        <v>144.04761904761898</v>
      </c>
      <c r="AY2178" s="4">
        <v>0</v>
      </c>
      <c r="AZ2178" s="4">
        <v>0</v>
      </c>
    </row>
    <row r="2179" spans="1:52" x14ac:dyDescent="0.25">
      <c r="A2179" s="4">
        <v>2017</v>
      </c>
      <c r="B2179" s="4" t="s">
        <v>428</v>
      </c>
      <c r="C2179" t="s">
        <v>116</v>
      </c>
      <c r="D2179" t="s">
        <v>118</v>
      </c>
      <c r="E2179" t="s">
        <v>634</v>
      </c>
      <c r="F2179" s="4">
        <v>384</v>
      </c>
      <c r="G2179">
        <v>210</v>
      </c>
      <c r="H2179">
        <v>6.7428571428571402</v>
      </c>
      <c r="I2179">
        <v>384</v>
      </c>
      <c r="J2179">
        <v>6.9114583333333304</v>
      </c>
      <c r="K2179">
        <v>4</v>
      </c>
      <c r="L2179">
        <v>1.0416666666666701E-2</v>
      </c>
      <c r="M2179">
        <v>11</v>
      </c>
      <c r="N2179">
        <v>0.471849865951743</v>
      </c>
      <c r="O2179">
        <v>2.8645833333333301E-2</v>
      </c>
      <c r="P2179">
        <v>328</v>
      </c>
      <c r="Q2179">
        <v>15.314024390243899</v>
      </c>
      <c r="R2179">
        <v>37</v>
      </c>
      <c r="S2179">
        <v>62.216216216216203</v>
      </c>
      <c r="T2179">
        <v>0</v>
      </c>
      <c r="U2179">
        <v>0</v>
      </c>
      <c r="V2179">
        <v>0</v>
      </c>
      <c r="W2179">
        <v>0</v>
      </c>
      <c r="X2179">
        <v>133</v>
      </c>
      <c r="Y2179">
        <v>112.25563909774399</v>
      </c>
      <c r="Z2179">
        <v>219</v>
      </c>
      <c r="AA2179">
        <v>282.05022831050201</v>
      </c>
      <c r="AB2179">
        <v>148</v>
      </c>
      <c r="AC2179">
        <v>177.263513513514</v>
      </c>
      <c r="AD2179">
        <v>0.38541666666666702</v>
      </c>
      <c r="AE2179">
        <v>21</v>
      </c>
      <c r="AF2179">
        <v>74.190476190476204</v>
      </c>
      <c r="AG2179">
        <v>0.13207547169811301</v>
      </c>
      <c r="AH2179" s="4">
        <v>107</v>
      </c>
      <c r="AI2179">
        <v>0.488584474885845</v>
      </c>
      <c r="AJ2179" s="4">
        <v>40</v>
      </c>
      <c r="AK2179">
        <v>0.18264840182648401</v>
      </c>
      <c r="AL2179" s="4">
        <v>53</v>
      </c>
      <c r="AM2179">
        <v>0.358108108108108</v>
      </c>
      <c r="AN2179" s="4">
        <v>9</v>
      </c>
      <c r="AO2179">
        <v>6.08108108108108E-2</v>
      </c>
      <c r="AP2179" s="4">
        <v>1</v>
      </c>
      <c r="AQ2179">
        <v>2.60416666666667E-3</v>
      </c>
      <c r="AR2179" s="4">
        <v>1</v>
      </c>
      <c r="AS2179">
        <v>2.60416666666667E-3</v>
      </c>
      <c r="AT2179" s="4">
        <v>0</v>
      </c>
      <c r="AU2179" s="4">
        <v>0</v>
      </c>
      <c r="AV2179" s="4">
        <v>11</v>
      </c>
      <c r="AW2179">
        <v>2.7428571428571402</v>
      </c>
      <c r="AX2179" s="4">
        <f t="shared" ref="AX2179:AX2242" si="34">IF(ISERROR(F2179/AW2179),0,F2179/AW2179)</f>
        <v>140.00000000000014</v>
      </c>
      <c r="AY2179" s="4">
        <v>0</v>
      </c>
      <c r="AZ2179" s="4">
        <v>0</v>
      </c>
    </row>
    <row r="2180" spans="1:52" x14ac:dyDescent="0.25">
      <c r="A2180" s="4">
        <v>2017</v>
      </c>
      <c r="B2180" s="4" t="s">
        <v>428</v>
      </c>
      <c r="C2180" t="s">
        <v>116</v>
      </c>
      <c r="D2180" t="s">
        <v>129</v>
      </c>
      <c r="E2180" t="s">
        <v>645</v>
      </c>
      <c r="F2180" s="4">
        <v>207</v>
      </c>
      <c r="G2180">
        <v>90</v>
      </c>
      <c r="H2180">
        <v>7.62222222222222</v>
      </c>
      <c r="I2180">
        <v>207</v>
      </c>
      <c r="J2180">
        <v>7.3864734299516899</v>
      </c>
      <c r="K2180">
        <v>6</v>
      </c>
      <c r="L2180">
        <v>2.8985507246376802E-2</v>
      </c>
      <c r="M2180">
        <v>37</v>
      </c>
      <c r="N2180">
        <v>688.31372549019602</v>
      </c>
      <c r="O2180">
        <v>0.17874396135265699</v>
      </c>
      <c r="P2180">
        <v>183</v>
      </c>
      <c r="Q2180">
        <v>21.923497267759601</v>
      </c>
      <c r="R2180">
        <v>45</v>
      </c>
      <c r="S2180">
        <v>138.62222222222201</v>
      </c>
      <c r="T2180">
        <v>0</v>
      </c>
      <c r="U2180">
        <v>0</v>
      </c>
      <c r="V2180">
        <v>0</v>
      </c>
      <c r="W2180">
        <v>0</v>
      </c>
      <c r="X2180">
        <v>44</v>
      </c>
      <c r="Y2180">
        <v>94.545454545454504</v>
      </c>
      <c r="Z2180">
        <v>137</v>
      </c>
      <c r="AA2180">
        <v>324.97080291970798</v>
      </c>
      <c r="AB2180">
        <v>60</v>
      </c>
      <c r="AC2180">
        <v>200.75</v>
      </c>
      <c r="AD2180">
        <v>0.28985507246376802</v>
      </c>
      <c r="AE2180">
        <v>11</v>
      </c>
      <c r="AF2180">
        <v>54.909090909090899</v>
      </c>
      <c r="AG2180">
        <v>0.164179104477612</v>
      </c>
      <c r="AH2180" s="4">
        <v>68</v>
      </c>
      <c r="AI2180">
        <v>0.49635036496350399</v>
      </c>
      <c r="AJ2180" s="4">
        <v>35</v>
      </c>
      <c r="AK2180">
        <v>0.25547445255474499</v>
      </c>
      <c r="AL2180" s="4">
        <v>17</v>
      </c>
      <c r="AM2180">
        <v>0.28333333333333299</v>
      </c>
      <c r="AN2180" s="4">
        <v>3</v>
      </c>
      <c r="AO2180">
        <v>0.05</v>
      </c>
      <c r="AP2180" s="4">
        <v>0</v>
      </c>
      <c r="AQ2180">
        <v>0</v>
      </c>
      <c r="AR2180" s="4">
        <v>1</v>
      </c>
      <c r="AS2180">
        <v>4.8309178743961402E-3</v>
      </c>
      <c r="AT2180" s="4">
        <v>0</v>
      </c>
      <c r="AU2180" s="4">
        <v>0</v>
      </c>
      <c r="AV2180" s="4">
        <v>9</v>
      </c>
      <c r="AW2180">
        <v>2.5555555555555598</v>
      </c>
      <c r="AX2180" s="4">
        <f t="shared" si="34"/>
        <v>80.999999999999872</v>
      </c>
      <c r="AY2180" s="4">
        <v>0</v>
      </c>
      <c r="AZ2180" s="4">
        <v>0</v>
      </c>
    </row>
    <row r="2181" spans="1:52" x14ac:dyDescent="0.25">
      <c r="A2181" s="4">
        <v>2017</v>
      </c>
      <c r="B2181" s="4" t="s">
        <v>428</v>
      </c>
      <c r="C2181" t="s">
        <v>116</v>
      </c>
      <c r="D2181" t="s">
        <v>122</v>
      </c>
      <c r="E2181" t="s">
        <v>638</v>
      </c>
      <c r="F2181" s="4">
        <v>255</v>
      </c>
      <c r="G2181">
        <v>118</v>
      </c>
      <c r="H2181">
        <v>6.3135593220338997</v>
      </c>
      <c r="I2181">
        <v>255</v>
      </c>
      <c r="J2181">
        <v>6.3294117647058803</v>
      </c>
      <c r="K2181">
        <v>4</v>
      </c>
      <c r="L2181">
        <v>1.5686274509803901E-2</v>
      </c>
      <c r="M2181">
        <v>84</v>
      </c>
      <c r="N2181">
        <v>1593.60924369748</v>
      </c>
      <c r="O2181">
        <v>0.32941176470588202</v>
      </c>
      <c r="P2181">
        <v>219</v>
      </c>
      <c r="Q2181">
        <v>20.1004566210046</v>
      </c>
      <c r="R2181">
        <v>43</v>
      </c>
      <c r="S2181">
        <v>47.348837209302303</v>
      </c>
      <c r="T2181">
        <v>0</v>
      </c>
      <c r="U2181">
        <v>0</v>
      </c>
      <c r="V2181">
        <v>0</v>
      </c>
      <c r="W2181">
        <v>0</v>
      </c>
      <c r="X2181">
        <v>125</v>
      </c>
      <c r="Y2181">
        <v>128.57599999999999</v>
      </c>
      <c r="Z2181">
        <v>112</v>
      </c>
      <c r="AA2181">
        <v>289.625</v>
      </c>
      <c r="AB2181">
        <v>138</v>
      </c>
      <c r="AC2181">
        <v>169.18840579710101</v>
      </c>
      <c r="AD2181">
        <v>0.54117647058823504</v>
      </c>
      <c r="AE2181">
        <v>29</v>
      </c>
      <c r="AF2181">
        <v>76.103448275862107</v>
      </c>
      <c r="AG2181">
        <v>0.20714285714285699</v>
      </c>
      <c r="AH2181" s="4">
        <v>65</v>
      </c>
      <c r="AI2181">
        <v>0.58035714285714302</v>
      </c>
      <c r="AJ2181" s="4">
        <v>26</v>
      </c>
      <c r="AK2181">
        <v>0.23214285714285701</v>
      </c>
      <c r="AL2181" s="4">
        <v>49</v>
      </c>
      <c r="AM2181">
        <v>0.35507246376811602</v>
      </c>
      <c r="AN2181" s="4">
        <v>10</v>
      </c>
      <c r="AO2181">
        <v>7.2463768115942004E-2</v>
      </c>
      <c r="AP2181" s="4">
        <v>0</v>
      </c>
      <c r="AQ2181">
        <v>0</v>
      </c>
      <c r="AR2181" s="4">
        <v>1</v>
      </c>
      <c r="AS2181">
        <v>3.9215686274509803E-3</v>
      </c>
      <c r="AT2181" s="4">
        <v>0</v>
      </c>
      <c r="AU2181" s="4">
        <v>0</v>
      </c>
      <c r="AV2181" s="4">
        <v>3</v>
      </c>
      <c r="AW2181">
        <v>2.5247524752475199</v>
      </c>
      <c r="AX2181" s="4">
        <f t="shared" si="34"/>
        <v>101.0000000000002</v>
      </c>
      <c r="AY2181" s="4">
        <v>0</v>
      </c>
      <c r="AZ2181" s="4">
        <v>0</v>
      </c>
    </row>
    <row r="2182" spans="1:52" x14ac:dyDescent="0.25">
      <c r="A2182" s="4">
        <v>2017</v>
      </c>
      <c r="B2182" s="4" t="s">
        <v>428</v>
      </c>
      <c r="C2182" t="s">
        <v>116</v>
      </c>
      <c r="D2182" t="s">
        <v>121</v>
      </c>
      <c r="E2182" t="s">
        <v>637</v>
      </c>
      <c r="F2182" s="4">
        <v>272</v>
      </c>
      <c r="G2182">
        <v>114</v>
      </c>
      <c r="H2182">
        <v>10.640350877193001</v>
      </c>
      <c r="I2182">
        <v>272</v>
      </c>
      <c r="J2182">
        <v>9.5404411764705905</v>
      </c>
      <c r="K2182">
        <v>5</v>
      </c>
      <c r="L2182">
        <v>1.8382352941176499E-2</v>
      </c>
      <c r="M2182">
        <v>121</v>
      </c>
      <c r="N2182">
        <v>3194.0892857142899</v>
      </c>
      <c r="O2182">
        <v>0.44485294117647101</v>
      </c>
      <c r="P2182">
        <v>243</v>
      </c>
      <c r="Q2182">
        <v>33.786008230452701</v>
      </c>
      <c r="R2182">
        <v>54</v>
      </c>
      <c r="S2182">
        <v>88.6111111111111</v>
      </c>
      <c r="T2182">
        <v>0</v>
      </c>
      <c r="U2182">
        <v>0</v>
      </c>
      <c r="V2182">
        <v>0</v>
      </c>
      <c r="W2182">
        <v>0</v>
      </c>
      <c r="X2182">
        <v>143</v>
      </c>
      <c r="Y2182">
        <v>154.636363636364</v>
      </c>
      <c r="Z2182">
        <v>109</v>
      </c>
      <c r="AA2182">
        <v>326.51376146788999</v>
      </c>
      <c r="AB2182">
        <v>155</v>
      </c>
      <c r="AC2182">
        <v>234.78064516129001</v>
      </c>
      <c r="AD2182">
        <v>0.56985294117647101</v>
      </c>
      <c r="AE2182">
        <v>12</v>
      </c>
      <c r="AF2182">
        <v>125.583333333333</v>
      </c>
      <c r="AG2182">
        <v>7.6433121019108305E-2</v>
      </c>
      <c r="AH2182" s="4">
        <v>47</v>
      </c>
      <c r="AI2182">
        <v>0.43119266055045902</v>
      </c>
      <c r="AJ2182" s="4">
        <v>25</v>
      </c>
      <c r="AK2182">
        <v>0.22935779816513799</v>
      </c>
      <c r="AL2182" s="4">
        <v>40</v>
      </c>
      <c r="AM2182">
        <v>0.25806451612903197</v>
      </c>
      <c r="AN2182" s="4">
        <v>11</v>
      </c>
      <c r="AO2182">
        <v>7.09677419354839E-2</v>
      </c>
      <c r="AP2182" s="4">
        <v>1</v>
      </c>
      <c r="AQ2182">
        <v>3.6764705882352902E-3</v>
      </c>
      <c r="AR2182" s="4">
        <v>0</v>
      </c>
      <c r="AS2182">
        <v>0</v>
      </c>
      <c r="AT2182" s="4">
        <v>0</v>
      </c>
      <c r="AU2182" s="4">
        <v>0</v>
      </c>
      <c r="AV2182" s="4">
        <v>3</v>
      </c>
      <c r="AW2182">
        <v>2.6930693069306901</v>
      </c>
      <c r="AX2182" s="4">
        <f t="shared" si="34"/>
        <v>101.00000000000011</v>
      </c>
      <c r="AY2182" s="4">
        <v>0</v>
      </c>
      <c r="AZ2182" s="4">
        <v>0</v>
      </c>
    </row>
    <row r="2183" spans="1:52" x14ac:dyDescent="0.25">
      <c r="A2183" s="4">
        <v>2017</v>
      </c>
      <c r="B2183" s="4" t="s">
        <v>428</v>
      </c>
      <c r="C2183" t="s">
        <v>116</v>
      </c>
      <c r="D2183" t="s">
        <v>144</v>
      </c>
      <c r="E2183" t="s">
        <v>660</v>
      </c>
      <c r="F2183" s="4">
        <v>139</v>
      </c>
      <c r="G2183">
        <v>60</v>
      </c>
      <c r="H2183">
        <v>13.716666666666701</v>
      </c>
      <c r="I2183">
        <v>139</v>
      </c>
      <c r="J2183">
        <v>9.8776978417266204</v>
      </c>
      <c r="K2183">
        <v>10</v>
      </c>
      <c r="L2183">
        <v>7.1942446043165506E-2</v>
      </c>
      <c r="M2183">
        <v>33</v>
      </c>
      <c r="N2183">
        <v>1675.7419354838701</v>
      </c>
      <c r="O2183">
        <v>0.23741007194244601</v>
      </c>
      <c r="P2183">
        <v>135</v>
      </c>
      <c r="Q2183">
        <v>24.3851851851852</v>
      </c>
      <c r="R2183">
        <v>34</v>
      </c>
      <c r="S2183">
        <v>117.735294117647</v>
      </c>
      <c r="T2183">
        <v>0</v>
      </c>
      <c r="U2183">
        <v>0</v>
      </c>
      <c r="V2183">
        <v>0</v>
      </c>
      <c r="W2183">
        <v>0</v>
      </c>
      <c r="X2183">
        <v>1</v>
      </c>
      <c r="Y2183">
        <v>61</v>
      </c>
      <c r="Z2183">
        <v>84</v>
      </c>
      <c r="AA2183">
        <v>393.40476190476198</v>
      </c>
      <c r="AB2183">
        <v>52</v>
      </c>
      <c r="AC2183">
        <v>245.769230769231</v>
      </c>
      <c r="AD2183">
        <v>0.37410071942445999</v>
      </c>
      <c r="AE2183">
        <v>6</v>
      </c>
      <c r="AF2183">
        <v>129.5</v>
      </c>
      <c r="AG2183">
        <v>0.113207547169811</v>
      </c>
      <c r="AH2183" s="4">
        <v>55</v>
      </c>
      <c r="AI2183">
        <v>0.65476190476190499</v>
      </c>
      <c r="AJ2183" s="4">
        <v>19</v>
      </c>
      <c r="AK2183">
        <v>0.226190476190476</v>
      </c>
      <c r="AL2183" s="4">
        <v>20</v>
      </c>
      <c r="AM2183">
        <v>0.38461538461538503</v>
      </c>
      <c r="AN2183" s="4">
        <v>2</v>
      </c>
      <c r="AO2183">
        <v>3.8461538461538498E-2</v>
      </c>
      <c r="AP2183" s="4">
        <v>1</v>
      </c>
      <c r="AQ2183">
        <v>7.1942446043165497E-3</v>
      </c>
      <c r="AR2183" s="4">
        <v>0</v>
      </c>
      <c r="AS2183">
        <v>0</v>
      </c>
      <c r="AT2183" s="4">
        <v>0</v>
      </c>
      <c r="AU2183" s="4">
        <v>0</v>
      </c>
      <c r="AV2183" s="4">
        <v>2</v>
      </c>
      <c r="AW2183">
        <v>2.3965517241379302</v>
      </c>
      <c r="AX2183" s="4">
        <f t="shared" si="34"/>
        <v>58.000000000000021</v>
      </c>
      <c r="AY2183" s="4">
        <v>0</v>
      </c>
      <c r="AZ2183" s="4">
        <v>0</v>
      </c>
    </row>
    <row r="2184" spans="1:52" x14ac:dyDescent="0.25">
      <c r="A2184" s="4">
        <v>2017</v>
      </c>
      <c r="B2184" s="4" t="s">
        <v>428</v>
      </c>
      <c r="C2184" t="s">
        <v>116</v>
      </c>
      <c r="D2184" t="s">
        <v>445</v>
      </c>
      <c r="E2184" t="s">
        <v>942</v>
      </c>
      <c r="F2184" s="4">
        <v>25</v>
      </c>
      <c r="G2184">
        <v>8</v>
      </c>
      <c r="H2184">
        <v>10.125</v>
      </c>
      <c r="I2184">
        <v>24</v>
      </c>
      <c r="J2184">
        <v>7.625</v>
      </c>
      <c r="K2184">
        <v>0</v>
      </c>
      <c r="L2184">
        <v>0</v>
      </c>
      <c r="M2184">
        <v>3</v>
      </c>
      <c r="N2184">
        <v>-77.590909090909093</v>
      </c>
      <c r="O2184">
        <v>0.12</v>
      </c>
      <c r="P2184">
        <v>21</v>
      </c>
      <c r="Q2184">
        <v>41.6666666666667</v>
      </c>
      <c r="R2184">
        <v>7</v>
      </c>
      <c r="S2184">
        <v>109.142857142857</v>
      </c>
      <c r="T2184">
        <v>0</v>
      </c>
      <c r="U2184">
        <v>0</v>
      </c>
      <c r="V2184">
        <v>0</v>
      </c>
      <c r="W2184">
        <v>0</v>
      </c>
      <c r="X2184">
        <v>13</v>
      </c>
      <c r="Y2184">
        <v>111.769230769231</v>
      </c>
      <c r="Z2184">
        <v>9</v>
      </c>
      <c r="AA2184">
        <v>330.33333333333297</v>
      </c>
      <c r="AB2184">
        <v>15</v>
      </c>
      <c r="AC2184">
        <v>179.73333333333301</v>
      </c>
      <c r="AD2184">
        <v>0.6</v>
      </c>
      <c r="AE2184">
        <v>1</v>
      </c>
      <c r="AF2184">
        <v>87</v>
      </c>
      <c r="AG2184">
        <v>6.6666666666666693E-2</v>
      </c>
      <c r="AH2184" s="4">
        <v>3</v>
      </c>
      <c r="AI2184">
        <v>0.33333333333333298</v>
      </c>
      <c r="AJ2184" s="4">
        <v>3</v>
      </c>
      <c r="AK2184">
        <v>0.33333333333333298</v>
      </c>
      <c r="AL2184" s="4">
        <v>7</v>
      </c>
      <c r="AM2184">
        <v>0.46666666666666701</v>
      </c>
      <c r="AN2184" s="4">
        <v>1</v>
      </c>
      <c r="AO2184">
        <v>6.6666666666666693E-2</v>
      </c>
      <c r="AP2184" s="4">
        <v>1</v>
      </c>
      <c r="AQ2184">
        <v>0.04</v>
      </c>
      <c r="AR2184" s="4">
        <v>1</v>
      </c>
      <c r="AS2184">
        <v>0.04</v>
      </c>
      <c r="AT2184" s="4">
        <v>0</v>
      </c>
      <c r="AU2184" s="4">
        <v>0</v>
      </c>
      <c r="AV2184" s="4">
        <v>0</v>
      </c>
      <c r="AW2184">
        <v>1.5625</v>
      </c>
      <c r="AX2184" s="4">
        <f t="shared" si="34"/>
        <v>16</v>
      </c>
      <c r="AY2184" s="4">
        <v>0</v>
      </c>
      <c r="AZ2184" s="4">
        <v>0</v>
      </c>
    </row>
    <row r="2185" spans="1:52" x14ac:dyDescent="0.25">
      <c r="A2185" s="4">
        <v>2017</v>
      </c>
      <c r="B2185" s="4" t="s">
        <v>428</v>
      </c>
      <c r="C2185" t="s">
        <v>116</v>
      </c>
      <c r="D2185" t="s">
        <v>132</v>
      </c>
      <c r="E2185" t="s">
        <v>648</v>
      </c>
      <c r="F2185" s="4">
        <v>218</v>
      </c>
      <c r="G2185">
        <v>69</v>
      </c>
      <c r="H2185">
        <v>5.4057971014492798</v>
      </c>
      <c r="I2185">
        <v>217</v>
      </c>
      <c r="J2185">
        <v>5.5161290322580596</v>
      </c>
      <c r="K2185">
        <v>2</v>
      </c>
      <c r="L2185">
        <v>9.2165898617511503E-3</v>
      </c>
      <c r="M2185">
        <v>64</v>
      </c>
      <c r="N2185">
        <v>1642.50961538462</v>
      </c>
      <c r="O2185">
        <v>0.293577981651376</v>
      </c>
      <c r="P2185">
        <v>98</v>
      </c>
      <c r="Q2185">
        <v>84.622448979591795</v>
      </c>
      <c r="R2185">
        <v>29</v>
      </c>
      <c r="S2185">
        <v>88.7931034482759</v>
      </c>
      <c r="T2185">
        <v>1</v>
      </c>
      <c r="U2185">
        <v>148</v>
      </c>
      <c r="V2185">
        <v>1</v>
      </c>
      <c r="W2185">
        <v>37</v>
      </c>
      <c r="X2185">
        <v>135</v>
      </c>
      <c r="Y2185">
        <v>99.022222222222197</v>
      </c>
      <c r="Z2185">
        <v>55</v>
      </c>
      <c r="AA2185">
        <v>364.09090909090901</v>
      </c>
      <c r="AB2185">
        <v>159</v>
      </c>
      <c r="AC2185">
        <v>136.23270440251599</v>
      </c>
      <c r="AD2185">
        <v>0.72935779816513802</v>
      </c>
      <c r="AE2185">
        <v>54</v>
      </c>
      <c r="AF2185">
        <v>78.1666666666667</v>
      </c>
      <c r="AG2185">
        <v>0.33750000000000002</v>
      </c>
      <c r="AH2185" s="4">
        <v>39</v>
      </c>
      <c r="AI2185">
        <v>0.70909090909090899</v>
      </c>
      <c r="AJ2185" s="4">
        <v>24</v>
      </c>
      <c r="AK2185">
        <v>0.43636363636363601</v>
      </c>
      <c r="AL2185" s="4">
        <v>27</v>
      </c>
      <c r="AM2185">
        <v>0.169811320754717</v>
      </c>
      <c r="AN2185" s="4">
        <v>8</v>
      </c>
      <c r="AO2185">
        <v>5.0314465408804999E-2</v>
      </c>
      <c r="AP2185" s="4">
        <v>1</v>
      </c>
      <c r="AQ2185">
        <v>4.5871559633027499E-3</v>
      </c>
      <c r="AR2185" s="4">
        <v>0</v>
      </c>
      <c r="AS2185">
        <v>0</v>
      </c>
      <c r="AT2185" s="4">
        <v>1</v>
      </c>
      <c r="AU2185" s="4">
        <v>0</v>
      </c>
      <c r="AV2185" s="4">
        <v>4</v>
      </c>
      <c r="AW2185">
        <v>1.9375</v>
      </c>
      <c r="AX2185" s="4">
        <f t="shared" si="34"/>
        <v>112.51612903225806</v>
      </c>
      <c r="AY2185" s="4">
        <v>0</v>
      </c>
      <c r="AZ2185" s="4">
        <v>0</v>
      </c>
    </row>
    <row r="2186" spans="1:52" x14ac:dyDescent="0.25">
      <c r="A2186" s="4">
        <v>2017</v>
      </c>
      <c r="B2186" s="4" t="s">
        <v>428</v>
      </c>
      <c r="C2186" t="s">
        <v>116</v>
      </c>
      <c r="D2186" t="s">
        <v>140</v>
      </c>
      <c r="E2186" t="s">
        <v>656</v>
      </c>
      <c r="F2186" s="4">
        <v>235</v>
      </c>
      <c r="G2186">
        <v>69</v>
      </c>
      <c r="H2186">
        <v>5.4347826086956497</v>
      </c>
      <c r="I2186">
        <v>234</v>
      </c>
      <c r="J2186">
        <v>5.5683760683760699</v>
      </c>
      <c r="K2186">
        <v>2</v>
      </c>
      <c r="L2186">
        <v>8.5470085470085496E-3</v>
      </c>
      <c r="M2186">
        <v>77</v>
      </c>
      <c r="N2186">
        <v>1483.2870370370399</v>
      </c>
      <c r="O2186">
        <v>0.32765957446808502</v>
      </c>
      <c r="P2186">
        <v>113</v>
      </c>
      <c r="Q2186">
        <v>33.035398230088497</v>
      </c>
      <c r="R2186">
        <v>61</v>
      </c>
      <c r="S2186">
        <v>40.786885245901601</v>
      </c>
      <c r="T2186">
        <v>0</v>
      </c>
      <c r="U2186">
        <v>0</v>
      </c>
      <c r="V2186">
        <v>0</v>
      </c>
      <c r="W2186">
        <v>0</v>
      </c>
      <c r="X2186">
        <v>164</v>
      </c>
      <c r="Y2186">
        <v>81.731707317073202</v>
      </c>
      <c r="Z2186">
        <v>57</v>
      </c>
      <c r="AA2186">
        <v>332.561403508772</v>
      </c>
      <c r="AB2186">
        <v>174</v>
      </c>
      <c r="AC2186">
        <v>121.83908045977</v>
      </c>
      <c r="AD2186">
        <v>0.74042553191489402</v>
      </c>
      <c r="AE2186">
        <v>38</v>
      </c>
      <c r="AF2186">
        <v>58.921052631578902</v>
      </c>
      <c r="AG2186">
        <v>0.217142857142857</v>
      </c>
      <c r="AH2186" s="4">
        <v>45</v>
      </c>
      <c r="AI2186">
        <v>0.78947368421052599</v>
      </c>
      <c r="AJ2186" s="4">
        <v>14</v>
      </c>
      <c r="AK2186">
        <v>0.24561403508771901</v>
      </c>
      <c r="AL2186" s="4">
        <v>42</v>
      </c>
      <c r="AM2186">
        <v>0.24137931034482801</v>
      </c>
      <c r="AN2186" s="4">
        <v>16</v>
      </c>
      <c r="AO2186">
        <v>9.1954022988505704E-2</v>
      </c>
      <c r="AP2186" s="4">
        <v>1</v>
      </c>
      <c r="AQ2186">
        <v>4.2553191489361703E-3</v>
      </c>
      <c r="AR2186" s="4">
        <v>1</v>
      </c>
      <c r="AS2186">
        <v>4.2553191489361703E-3</v>
      </c>
      <c r="AT2186" s="4">
        <v>1</v>
      </c>
      <c r="AU2186" s="4">
        <v>0</v>
      </c>
      <c r="AV2186" s="4">
        <v>3</v>
      </c>
      <c r="AW2186">
        <v>1.95</v>
      </c>
      <c r="AX2186" s="4">
        <f t="shared" si="34"/>
        <v>120.51282051282051</v>
      </c>
      <c r="AY2186" s="4">
        <v>0</v>
      </c>
      <c r="AZ2186" s="4">
        <v>0</v>
      </c>
    </row>
    <row r="2187" spans="1:52" x14ac:dyDescent="0.25">
      <c r="A2187" s="4">
        <v>2017</v>
      </c>
      <c r="B2187" s="4" t="s">
        <v>428</v>
      </c>
      <c r="C2187" t="s">
        <v>116</v>
      </c>
      <c r="D2187" t="s">
        <v>446</v>
      </c>
      <c r="E2187" t="s">
        <v>943</v>
      </c>
      <c r="F2187" s="4">
        <v>14</v>
      </c>
      <c r="G2187">
        <v>7</v>
      </c>
      <c r="H2187">
        <v>4.4285714285714297</v>
      </c>
      <c r="I2187">
        <v>14</v>
      </c>
      <c r="J2187">
        <v>5.78571428571429</v>
      </c>
      <c r="K2187">
        <v>2</v>
      </c>
      <c r="L2187">
        <v>0.14285714285714299</v>
      </c>
      <c r="M2187">
        <v>1</v>
      </c>
      <c r="N2187">
        <v>359.84615384615398</v>
      </c>
      <c r="O2187">
        <v>7.1428571428571397E-2</v>
      </c>
      <c r="P2187">
        <v>4</v>
      </c>
      <c r="Q2187">
        <v>202</v>
      </c>
      <c r="R2187">
        <v>4</v>
      </c>
      <c r="S2187">
        <v>31</v>
      </c>
      <c r="T2187">
        <v>4</v>
      </c>
      <c r="U2187">
        <v>201</v>
      </c>
      <c r="V2187">
        <v>3</v>
      </c>
      <c r="W2187">
        <v>61.3333333333333</v>
      </c>
      <c r="X2187">
        <v>9</v>
      </c>
      <c r="Y2187">
        <v>82.1111111111111</v>
      </c>
      <c r="Z2187">
        <v>4</v>
      </c>
      <c r="AA2187">
        <v>387.5</v>
      </c>
      <c r="AB2187">
        <v>10</v>
      </c>
      <c r="AC2187">
        <v>131.30000000000001</v>
      </c>
      <c r="AD2187">
        <v>0.71428571428571397</v>
      </c>
      <c r="AE2187">
        <v>1</v>
      </c>
      <c r="AF2187">
        <v>100</v>
      </c>
      <c r="AG2187">
        <v>0.1</v>
      </c>
      <c r="AH2187" s="4">
        <v>3</v>
      </c>
      <c r="AI2187">
        <v>0.75</v>
      </c>
      <c r="AJ2187" s="4">
        <v>0</v>
      </c>
      <c r="AK2187">
        <v>0</v>
      </c>
      <c r="AL2187" s="4">
        <v>4</v>
      </c>
      <c r="AM2187">
        <v>0.4</v>
      </c>
      <c r="AN2187" s="4">
        <v>1</v>
      </c>
      <c r="AO2187">
        <v>0.1</v>
      </c>
      <c r="AP2187" s="4">
        <v>0</v>
      </c>
      <c r="AQ2187">
        <v>0</v>
      </c>
      <c r="AR2187" s="4">
        <v>0</v>
      </c>
      <c r="AS2187">
        <v>0</v>
      </c>
      <c r="AT2187" s="4">
        <v>0</v>
      </c>
      <c r="AU2187" s="4">
        <v>0</v>
      </c>
      <c r="AV2187" s="4">
        <v>0</v>
      </c>
      <c r="AW2187">
        <v>1.75</v>
      </c>
      <c r="AX2187" s="4">
        <f t="shared" si="34"/>
        <v>8</v>
      </c>
      <c r="AY2187" s="4">
        <v>0</v>
      </c>
      <c r="AZ2187" s="4">
        <v>0</v>
      </c>
    </row>
    <row r="2188" spans="1:52" x14ac:dyDescent="0.25">
      <c r="A2188" s="4">
        <v>2017</v>
      </c>
      <c r="B2188" s="4" t="s">
        <v>428</v>
      </c>
      <c r="C2188" t="s">
        <v>116</v>
      </c>
      <c r="D2188" t="s">
        <v>143</v>
      </c>
      <c r="E2188" t="s">
        <v>659</v>
      </c>
      <c r="F2188" s="4">
        <v>69</v>
      </c>
      <c r="G2188">
        <v>28</v>
      </c>
      <c r="H2188">
        <v>9.03571428571429</v>
      </c>
      <c r="I2188">
        <v>69</v>
      </c>
      <c r="J2188">
        <v>6.9855072463768098</v>
      </c>
      <c r="K2188">
        <v>0</v>
      </c>
      <c r="L2188">
        <v>0</v>
      </c>
      <c r="M2188">
        <v>6</v>
      </c>
      <c r="N2188">
        <v>34.578125</v>
      </c>
      <c r="O2188">
        <v>8.6956521739130405E-2</v>
      </c>
      <c r="P2188">
        <v>59</v>
      </c>
      <c r="Q2188">
        <v>10.559322033898299</v>
      </c>
      <c r="R2188">
        <v>6</v>
      </c>
      <c r="S2188">
        <v>54.5</v>
      </c>
      <c r="T2188">
        <v>0</v>
      </c>
      <c r="U2188">
        <v>0</v>
      </c>
      <c r="V2188">
        <v>0</v>
      </c>
      <c r="W2188">
        <v>0</v>
      </c>
      <c r="X2188">
        <v>4</v>
      </c>
      <c r="Y2188">
        <v>80.75</v>
      </c>
      <c r="Z2188">
        <v>33</v>
      </c>
      <c r="AA2188">
        <v>346.969696969697</v>
      </c>
      <c r="AB2188">
        <v>32</v>
      </c>
      <c r="AC2188">
        <v>139.5</v>
      </c>
      <c r="AD2188">
        <v>0.46376811594202899</v>
      </c>
      <c r="AE2188">
        <v>9</v>
      </c>
      <c r="AF2188">
        <v>28</v>
      </c>
      <c r="AG2188">
        <v>0.26470588235294101</v>
      </c>
      <c r="AH2188" s="4">
        <v>23</v>
      </c>
      <c r="AI2188">
        <v>0.69696969696969702</v>
      </c>
      <c r="AJ2188" s="4">
        <v>8</v>
      </c>
      <c r="AK2188">
        <v>0.24242424242424199</v>
      </c>
      <c r="AL2188" s="4">
        <v>5</v>
      </c>
      <c r="AM2188">
        <v>0.15625</v>
      </c>
      <c r="AN2188" s="4">
        <v>1</v>
      </c>
      <c r="AO2188">
        <v>3.125E-2</v>
      </c>
      <c r="AP2188" s="4">
        <v>0</v>
      </c>
      <c r="AQ2188">
        <v>0</v>
      </c>
      <c r="AR2188" s="4">
        <v>0</v>
      </c>
      <c r="AS2188">
        <v>0</v>
      </c>
      <c r="AT2188" s="4">
        <v>0</v>
      </c>
      <c r="AU2188" s="4">
        <v>0</v>
      </c>
      <c r="AV2188" s="4">
        <v>2</v>
      </c>
      <c r="AW2188">
        <v>1.7250000000000001</v>
      </c>
      <c r="AX2188" s="4">
        <f t="shared" si="34"/>
        <v>40</v>
      </c>
      <c r="AY2188" s="4">
        <v>0</v>
      </c>
      <c r="AZ2188" s="4">
        <v>0</v>
      </c>
    </row>
    <row r="2189" spans="1:52" x14ac:dyDescent="0.25">
      <c r="A2189" s="4">
        <v>2017</v>
      </c>
      <c r="B2189" s="4" t="s">
        <v>428</v>
      </c>
      <c r="C2189" t="s">
        <v>116</v>
      </c>
      <c r="D2189" t="s">
        <v>125</v>
      </c>
      <c r="E2189" t="s">
        <v>641</v>
      </c>
      <c r="F2189" s="4">
        <v>240</v>
      </c>
      <c r="G2189">
        <v>90</v>
      </c>
      <c r="H2189">
        <v>6.7666666666666702</v>
      </c>
      <c r="I2189">
        <v>240</v>
      </c>
      <c r="J2189">
        <v>6.65</v>
      </c>
      <c r="K2189">
        <v>6</v>
      </c>
      <c r="L2189">
        <v>2.5000000000000001E-2</v>
      </c>
      <c r="M2189">
        <v>32</v>
      </c>
      <c r="N2189">
        <v>954.92307692307702</v>
      </c>
      <c r="O2189">
        <v>0.133333333333333</v>
      </c>
      <c r="P2189">
        <v>118</v>
      </c>
      <c r="Q2189">
        <v>61.245762711864401</v>
      </c>
      <c r="R2189">
        <v>48</v>
      </c>
      <c r="S2189">
        <v>65.5416666666667</v>
      </c>
      <c r="T2189">
        <v>0</v>
      </c>
      <c r="U2189">
        <v>0</v>
      </c>
      <c r="V2189">
        <v>0</v>
      </c>
      <c r="W2189">
        <v>0</v>
      </c>
      <c r="X2189">
        <v>138</v>
      </c>
      <c r="Y2189">
        <v>85.224637681159393</v>
      </c>
      <c r="Z2189">
        <v>79</v>
      </c>
      <c r="AA2189">
        <v>328.481012658228</v>
      </c>
      <c r="AB2189">
        <v>159</v>
      </c>
      <c r="AC2189">
        <v>126.72327044025199</v>
      </c>
      <c r="AD2189">
        <v>0.66249999999999998</v>
      </c>
      <c r="AE2189">
        <v>53</v>
      </c>
      <c r="AF2189">
        <v>63.943396226415103</v>
      </c>
      <c r="AG2189">
        <v>0.33124999999999999</v>
      </c>
      <c r="AH2189" s="4">
        <v>50</v>
      </c>
      <c r="AI2189">
        <v>0.632911392405063</v>
      </c>
      <c r="AJ2189" s="4">
        <v>24</v>
      </c>
      <c r="AK2189">
        <v>0.30379746835443</v>
      </c>
      <c r="AL2189" s="4">
        <v>25</v>
      </c>
      <c r="AM2189">
        <v>0.15723270440251599</v>
      </c>
      <c r="AN2189" s="4">
        <v>14</v>
      </c>
      <c r="AO2189">
        <v>8.8050314465408799E-2</v>
      </c>
      <c r="AP2189" s="4">
        <v>2</v>
      </c>
      <c r="AQ2189">
        <v>8.3333333333333297E-3</v>
      </c>
      <c r="AR2189" s="4">
        <v>0</v>
      </c>
      <c r="AS2189">
        <v>0</v>
      </c>
      <c r="AT2189" s="4">
        <v>0</v>
      </c>
      <c r="AU2189" s="4">
        <v>0</v>
      </c>
      <c r="AV2189" s="4">
        <v>5</v>
      </c>
      <c r="AW2189">
        <v>1.875</v>
      </c>
      <c r="AX2189" s="4">
        <f t="shared" si="34"/>
        <v>128</v>
      </c>
      <c r="AY2189" s="4">
        <v>0</v>
      </c>
      <c r="AZ2189" s="4">
        <v>0</v>
      </c>
    </row>
    <row r="2190" spans="1:52" x14ac:dyDescent="0.25">
      <c r="A2190" s="4">
        <v>2017</v>
      </c>
      <c r="B2190" s="4" t="s">
        <v>428</v>
      </c>
      <c r="C2190" t="s">
        <v>116</v>
      </c>
      <c r="D2190" t="s">
        <v>117</v>
      </c>
      <c r="E2190" t="s">
        <v>633</v>
      </c>
      <c r="F2190" s="4">
        <v>521</v>
      </c>
      <c r="G2190">
        <v>115</v>
      </c>
      <c r="H2190">
        <v>8.92173913043478</v>
      </c>
      <c r="I2190">
        <v>521</v>
      </c>
      <c r="J2190">
        <v>6.3301343570057602</v>
      </c>
      <c r="K2190">
        <v>14</v>
      </c>
      <c r="L2190">
        <v>2.6871401151631499E-2</v>
      </c>
      <c r="M2190">
        <v>29</v>
      </c>
      <c r="N2190">
        <v>-65.417004048582996</v>
      </c>
      <c r="O2190">
        <v>5.5662188099808101E-2</v>
      </c>
      <c r="P2190">
        <v>482</v>
      </c>
      <c r="Q2190">
        <v>32.263485477178399</v>
      </c>
      <c r="R2190">
        <v>175</v>
      </c>
      <c r="S2190">
        <v>79.531428571428606</v>
      </c>
      <c r="T2190">
        <v>0</v>
      </c>
      <c r="U2190">
        <v>0</v>
      </c>
      <c r="V2190">
        <v>0</v>
      </c>
      <c r="W2190">
        <v>0</v>
      </c>
      <c r="X2190">
        <v>138</v>
      </c>
      <c r="Y2190">
        <v>151.065217391304</v>
      </c>
      <c r="Z2190">
        <v>296</v>
      </c>
      <c r="AA2190">
        <v>354.97635135135101</v>
      </c>
      <c r="AB2190">
        <v>202</v>
      </c>
      <c r="AC2190">
        <v>271.65346534653497</v>
      </c>
      <c r="AD2190">
        <v>0.38771593090211098</v>
      </c>
      <c r="AE2190">
        <v>23</v>
      </c>
      <c r="AF2190">
        <v>134.26086956521701</v>
      </c>
      <c r="AG2190">
        <v>0.106481481481481</v>
      </c>
      <c r="AH2190" s="4">
        <v>170</v>
      </c>
      <c r="AI2190">
        <v>0.57432432432432401</v>
      </c>
      <c r="AJ2190" s="4">
        <v>55</v>
      </c>
      <c r="AK2190">
        <v>0.18581081081081099</v>
      </c>
      <c r="AL2190" s="4">
        <v>93</v>
      </c>
      <c r="AM2190">
        <v>0.46039603960395997</v>
      </c>
      <c r="AN2190" s="4">
        <v>35</v>
      </c>
      <c r="AO2190">
        <v>0.173267326732673</v>
      </c>
      <c r="AP2190" s="4">
        <v>14</v>
      </c>
      <c r="AQ2190">
        <v>2.6871401151631499E-2</v>
      </c>
      <c r="AR2190" s="4">
        <v>4</v>
      </c>
      <c r="AS2190">
        <v>7.6775431861804203E-3</v>
      </c>
      <c r="AT2190" s="4">
        <v>0</v>
      </c>
      <c r="AU2190" s="4">
        <v>0</v>
      </c>
      <c r="AV2190" s="4">
        <v>19</v>
      </c>
      <c r="AW2190">
        <v>3.2767295597484298</v>
      </c>
      <c r="AX2190" s="4">
        <f t="shared" si="34"/>
        <v>158.99999999999989</v>
      </c>
      <c r="AY2190" s="4">
        <v>0</v>
      </c>
      <c r="AZ2190" s="4">
        <v>0</v>
      </c>
    </row>
    <row r="2191" spans="1:52" x14ac:dyDescent="0.25">
      <c r="A2191" s="4">
        <v>2017</v>
      </c>
      <c r="B2191" s="4" t="s">
        <v>428</v>
      </c>
      <c r="C2191" t="s">
        <v>116</v>
      </c>
      <c r="D2191" t="s">
        <v>128</v>
      </c>
      <c r="E2191" t="s">
        <v>644</v>
      </c>
      <c r="F2191" s="4">
        <v>306</v>
      </c>
      <c r="G2191">
        <v>121</v>
      </c>
      <c r="H2191">
        <v>6.7851239669421499</v>
      </c>
      <c r="I2191">
        <v>306</v>
      </c>
      <c r="J2191">
        <v>6.2581699346405202</v>
      </c>
      <c r="K2191">
        <v>10</v>
      </c>
      <c r="L2191">
        <v>3.2679738562091498E-2</v>
      </c>
      <c r="M2191">
        <v>14</v>
      </c>
      <c r="N2191">
        <v>-78.373287671232902</v>
      </c>
      <c r="O2191">
        <v>4.5751633986928102E-2</v>
      </c>
      <c r="P2191">
        <v>273</v>
      </c>
      <c r="Q2191">
        <v>31</v>
      </c>
      <c r="R2191">
        <v>69</v>
      </c>
      <c r="S2191">
        <v>98.014492753623202</v>
      </c>
      <c r="T2191">
        <v>0</v>
      </c>
      <c r="U2191">
        <v>0</v>
      </c>
      <c r="V2191">
        <v>0</v>
      </c>
      <c r="W2191">
        <v>0</v>
      </c>
      <c r="X2191">
        <v>131</v>
      </c>
      <c r="Y2191">
        <v>141.45801526717599</v>
      </c>
      <c r="Z2191">
        <v>149</v>
      </c>
      <c r="AA2191">
        <v>331.785234899329</v>
      </c>
      <c r="AB2191">
        <v>146</v>
      </c>
      <c r="AC2191">
        <v>180.616438356164</v>
      </c>
      <c r="AD2191">
        <v>0.47712418300653597</v>
      </c>
      <c r="AE2191">
        <v>17</v>
      </c>
      <c r="AF2191">
        <v>99.470588235294102</v>
      </c>
      <c r="AG2191">
        <v>0.115646258503401</v>
      </c>
      <c r="AH2191" s="4">
        <v>76</v>
      </c>
      <c r="AI2191">
        <v>0.51006711409395999</v>
      </c>
      <c r="AJ2191" s="4">
        <v>27</v>
      </c>
      <c r="AK2191">
        <v>0.18120805369127499</v>
      </c>
      <c r="AL2191" s="4">
        <v>44</v>
      </c>
      <c r="AM2191">
        <v>0.301369863013699</v>
      </c>
      <c r="AN2191" s="4">
        <v>7</v>
      </c>
      <c r="AO2191">
        <v>4.7945205479452101E-2</v>
      </c>
      <c r="AP2191" s="4">
        <v>1</v>
      </c>
      <c r="AQ2191">
        <v>3.26797385620915E-3</v>
      </c>
      <c r="AR2191" s="4">
        <v>0</v>
      </c>
      <c r="AS2191">
        <v>0</v>
      </c>
      <c r="AT2191" s="4">
        <v>0</v>
      </c>
      <c r="AU2191" s="4">
        <v>0</v>
      </c>
      <c r="AV2191" s="4">
        <v>2</v>
      </c>
      <c r="AW2191">
        <v>2.6608695652173902</v>
      </c>
      <c r="AX2191" s="4">
        <f t="shared" si="34"/>
        <v>115.00000000000006</v>
      </c>
      <c r="AY2191" s="4">
        <v>0</v>
      </c>
      <c r="AZ2191" s="4">
        <v>0</v>
      </c>
    </row>
    <row r="2192" spans="1:52" x14ac:dyDescent="0.25">
      <c r="A2192" s="4">
        <v>2017</v>
      </c>
      <c r="B2192" s="4" t="s">
        <v>428</v>
      </c>
      <c r="C2192" t="s">
        <v>116</v>
      </c>
      <c r="D2192" t="s">
        <v>136</v>
      </c>
      <c r="E2192" t="s">
        <v>652</v>
      </c>
      <c r="F2192" s="4">
        <v>267</v>
      </c>
      <c r="G2192">
        <v>92</v>
      </c>
      <c r="H2192">
        <v>9.4565217391304408</v>
      </c>
      <c r="I2192">
        <v>267</v>
      </c>
      <c r="J2192">
        <v>7.5543071161048703</v>
      </c>
      <c r="K2192">
        <v>10</v>
      </c>
      <c r="L2192">
        <v>3.7453183520599301E-2</v>
      </c>
      <c r="M2192">
        <v>24</v>
      </c>
      <c r="N2192">
        <v>188.21686746987999</v>
      </c>
      <c r="O2192">
        <v>8.98876404494382E-2</v>
      </c>
      <c r="P2192">
        <v>232</v>
      </c>
      <c r="Q2192">
        <v>25.7198275862069</v>
      </c>
      <c r="R2192">
        <v>44</v>
      </c>
      <c r="S2192">
        <v>61.840909090909101</v>
      </c>
      <c r="T2192">
        <v>0</v>
      </c>
      <c r="U2192">
        <v>0</v>
      </c>
      <c r="V2192">
        <v>0</v>
      </c>
      <c r="W2192">
        <v>0</v>
      </c>
      <c r="X2192">
        <v>110</v>
      </c>
      <c r="Y2192">
        <v>115.027272727273</v>
      </c>
      <c r="Z2192">
        <v>129</v>
      </c>
      <c r="AA2192">
        <v>336.457364341085</v>
      </c>
      <c r="AB2192">
        <v>128</v>
      </c>
      <c r="AC2192">
        <v>204.75</v>
      </c>
      <c r="AD2192">
        <v>0.47940074906366997</v>
      </c>
      <c r="AE2192">
        <v>22</v>
      </c>
      <c r="AF2192">
        <v>95.181818181818201</v>
      </c>
      <c r="AG2192">
        <v>0.16793893129771001</v>
      </c>
      <c r="AH2192" s="4">
        <v>77</v>
      </c>
      <c r="AI2192">
        <v>0.59689922480620194</v>
      </c>
      <c r="AJ2192" s="4">
        <v>26</v>
      </c>
      <c r="AK2192">
        <v>0.201550387596899</v>
      </c>
      <c r="AL2192" s="4">
        <v>27</v>
      </c>
      <c r="AM2192">
        <v>0.2109375</v>
      </c>
      <c r="AN2192" s="4">
        <v>12</v>
      </c>
      <c r="AO2192">
        <v>9.375E-2</v>
      </c>
      <c r="AP2192" s="4">
        <v>2</v>
      </c>
      <c r="AQ2192">
        <v>7.4906367041198503E-3</v>
      </c>
      <c r="AR2192" s="4">
        <v>0</v>
      </c>
      <c r="AS2192">
        <v>0</v>
      </c>
      <c r="AT2192" s="4">
        <v>0</v>
      </c>
      <c r="AU2192" s="4">
        <v>0</v>
      </c>
      <c r="AV2192" s="4">
        <v>2</v>
      </c>
      <c r="AW2192">
        <v>2.5922330097087398</v>
      </c>
      <c r="AX2192" s="4">
        <f t="shared" si="34"/>
        <v>102.99999999999993</v>
      </c>
      <c r="AY2192" s="4">
        <v>0</v>
      </c>
      <c r="AZ2192" s="4">
        <v>0</v>
      </c>
    </row>
    <row r="2193" spans="1:52" x14ac:dyDescent="0.25">
      <c r="A2193" s="4">
        <v>2017</v>
      </c>
      <c r="B2193" s="4" t="s">
        <v>428</v>
      </c>
      <c r="C2193" t="s">
        <v>116</v>
      </c>
      <c r="D2193" t="s">
        <v>123</v>
      </c>
      <c r="E2193" t="s">
        <v>639</v>
      </c>
      <c r="F2193" s="4">
        <v>307</v>
      </c>
      <c r="G2193">
        <v>133</v>
      </c>
      <c r="H2193">
        <v>8.5488721804511307</v>
      </c>
      <c r="I2193">
        <v>307</v>
      </c>
      <c r="J2193">
        <v>8.1009771986970698</v>
      </c>
      <c r="K2193">
        <v>14</v>
      </c>
      <c r="L2193">
        <v>4.5602605863192203E-2</v>
      </c>
      <c r="M2193">
        <v>17</v>
      </c>
      <c r="N2193">
        <v>14.9450171821306</v>
      </c>
      <c r="O2193">
        <v>5.5374592833876198E-2</v>
      </c>
      <c r="P2193">
        <v>281</v>
      </c>
      <c r="Q2193">
        <v>25.971530249110302</v>
      </c>
      <c r="R2193">
        <v>77</v>
      </c>
      <c r="S2193">
        <v>57.8441558441558</v>
      </c>
      <c r="T2193">
        <v>0</v>
      </c>
      <c r="U2193">
        <v>0</v>
      </c>
      <c r="V2193">
        <v>0</v>
      </c>
      <c r="W2193">
        <v>0</v>
      </c>
      <c r="X2193">
        <v>99</v>
      </c>
      <c r="Y2193">
        <v>116.67676767676799</v>
      </c>
      <c r="Z2193">
        <v>172</v>
      </c>
      <c r="AA2193">
        <v>313.97674418604697</v>
      </c>
      <c r="AB2193">
        <v>127</v>
      </c>
      <c r="AC2193">
        <v>209.92913385826799</v>
      </c>
      <c r="AD2193">
        <v>0.413680781758958</v>
      </c>
      <c r="AE2193">
        <v>21</v>
      </c>
      <c r="AF2193">
        <v>138.333333333333</v>
      </c>
      <c r="AG2193">
        <v>0.16153846153846199</v>
      </c>
      <c r="AH2193" s="4">
        <v>88</v>
      </c>
      <c r="AI2193">
        <v>0.51162790697674398</v>
      </c>
      <c r="AJ2193" s="4">
        <v>29</v>
      </c>
      <c r="AK2193">
        <v>0.168604651162791</v>
      </c>
      <c r="AL2193" s="4">
        <v>33</v>
      </c>
      <c r="AM2193">
        <v>0.25984251968503902</v>
      </c>
      <c r="AN2193" s="4">
        <v>8</v>
      </c>
      <c r="AO2193">
        <v>6.2992125984251995E-2</v>
      </c>
      <c r="AP2193" s="4">
        <v>2</v>
      </c>
      <c r="AQ2193">
        <v>6.5146579804560298E-3</v>
      </c>
      <c r="AR2193" s="4">
        <v>0</v>
      </c>
      <c r="AS2193">
        <v>0</v>
      </c>
      <c r="AT2193" s="4">
        <v>0</v>
      </c>
      <c r="AU2193" s="4">
        <v>0</v>
      </c>
      <c r="AV2193" s="4">
        <v>9</v>
      </c>
      <c r="AW2193">
        <v>2.7168141592920398</v>
      </c>
      <c r="AX2193" s="4">
        <f t="shared" si="34"/>
        <v>112.99999999999982</v>
      </c>
      <c r="AY2193" s="4">
        <v>0</v>
      </c>
      <c r="AZ2193" s="4">
        <v>0</v>
      </c>
    </row>
    <row r="2194" spans="1:52" x14ac:dyDescent="0.25">
      <c r="A2194" s="4">
        <v>2017</v>
      </c>
      <c r="B2194" s="4" t="s">
        <v>428</v>
      </c>
      <c r="C2194" t="s">
        <v>116</v>
      </c>
      <c r="D2194" t="s">
        <v>119</v>
      </c>
      <c r="E2194" t="s">
        <v>635</v>
      </c>
      <c r="F2194" s="4">
        <v>368</v>
      </c>
      <c r="G2194">
        <v>177</v>
      </c>
      <c r="H2194">
        <v>5.5480225988700598</v>
      </c>
      <c r="I2194">
        <v>367</v>
      </c>
      <c r="J2194">
        <v>6.31062670299728</v>
      </c>
      <c r="K2194">
        <v>16</v>
      </c>
      <c r="L2194">
        <v>4.3596730245231599E-2</v>
      </c>
      <c r="M2194">
        <v>32</v>
      </c>
      <c r="N2194">
        <v>14.119047619047601</v>
      </c>
      <c r="O2194">
        <v>8.6956521739130405E-2</v>
      </c>
      <c r="P2194">
        <v>325</v>
      </c>
      <c r="Q2194">
        <v>19.295384615384599</v>
      </c>
      <c r="R2194">
        <v>62</v>
      </c>
      <c r="S2194">
        <v>50</v>
      </c>
      <c r="T2194">
        <v>0</v>
      </c>
      <c r="U2194">
        <v>0</v>
      </c>
      <c r="V2194">
        <v>0</v>
      </c>
      <c r="W2194">
        <v>0</v>
      </c>
      <c r="X2194">
        <v>115</v>
      </c>
      <c r="Y2194">
        <v>117.486956521739</v>
      </c>
      <c r="Z2194">
        <v>218</v>
      </c>
      <c r="AA2194">
        <v>304.05963302752298</v>
      </c>
      <c r="AB2194">
        <v>132</v>
      </c>
      <c r="AC2194">
        <v>205.54545454545499</v>
      </c>
      <c r="AD2194">
        <v>0.35869565217391303</v>
      </c>
      <c r="AE2194">
        <v>10</v>
      </c>
      <c r="AF2194">
        <v>84</v>
      </c>
      <c r="AG2194">
        <v>6.9444444444444406E-2</v>
      </c>
      <c r="AH2194" s="4">
        <v>124</v>
      </c>
      <c r="AI2194">
        <v>0.56880733944954098</v>
      </c>
      <c r="AJ2194" s="4">
        <v>51</v>
      </c>
      <c r="AK2194">
        <v>0.23394495412843999</v>
      </c>
      <c r="AL2194" s="4">
        <v>59</v>
      </c>
      <c r="AM2194">
        <v>0.44696969696969702</v>
      </c>
      <c r="AN2194" s="4">
        <v>20</v>
      </c>
      <c r="AO2194">
        <v>0.15151515151515199</v>
      </c>
      <c r="AP2194" s="4">
        <v>1</v>
      </c>
      <c r="AQ2194">
        <v>2.7173913043478299E-3</v>
      </c>
      <c r="AR2194" s="4">
        <v>0</v>
      </c>
      <c r="AS2194">
        <v>0</v>
      </c>
      <c r="AT2194" s="4">
        <v>0</v>
      </c>
      <c r="AU2194" s="4">
        <v>0</v>
      </c>
      <c r="AV2194" s="4">
        <v>12</v>
      </c>
      <c r="AW2194">
        <v>3.0924369747899201</v>
      </c>
      <c r="AX2194" s="4">
        <f t="shared" si="34"/>
        <v>118.99999999999984</v>
      </c>
      <c r="AY2194" s="4">
        <v>0</v>
      </c>
      <c r="AZ2194" s="4">
        <v>0</v>
      </c>
    </row>
    <row r="2195" spans="1:52" x14ac:dyDescent="0.25">
      <c r="A2195" s="4">
        <v>2017</v>
      </c>
      <c r="B2195" s="4" t="s">
        <v>428</v>
      </c>
      <c r="C2195" t="s">
        <v>116</v>
      </c>
      <c r="D2195" t="s">
        <v>447</v>
      </c>
      <c r="E2195" t="s">
        <v>944</v>
      </c>
      <c r="F2195" s="4">
        <v>1</v>
      </c>
      <c r="G2195">
        <v>0</v>
      </c>
      <c r="H2195">
        <v>0</v>
      </c>
      <c r="I2195">
        <v>1</v>
      </c>
      <c r="J2195">
        <v>1</v>
      </c>
      <c r="K2195">
        <v>0</v>
      </c>
      <c r="L2195">
        <v>0</v>
      </c>
      <c r="M2195">
        <v>1</v>
      </c>
      <c r="N2195">
        <v>1456</v>
      </c>
      <c r="O2195">
        <v>1</v>
      </c>
      <c r="P2195">
        <v>1</v>
      </c>
      <c r="Q2195">
        <v>38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246</v>
      </c>
      <c r="AD2195">
        <v>1</v>
      </c>
      <c r="AE2195">
        <v>0</v>
      </c>
      <c r="AF2195">
        <v>0</v>
      </c>
      <c r="AG2195">
        <v>0</v>
      </c>
      <c r="AH2195" s="4">
        <v>0</v>
      </c>
      <c r="AI2195">
        <v>0</v>
      </c>
      <c r="AJ2195" s="4">
        <v>0</v>
      </c>
      <c r="AK2195">
        <v>0</v>
      </c>
      <c r="AL2195" s="4">
        <v>0</v>
      </c>
      <c r="AM2195">
        <v>0</v>
      </c>
      <c r="AN2195" s="4">
        <v>0</v>
      </c>
      <c r="AO2195">
        <v>0</v>
      </c>
      <c r="AP2195" s="4">
        <v>0</v>
      </c>
      <c r="AQ2195">
        <v>0</v>
      </c>
      <c r="AR2195" s="4">
        <v>0</v>
      </c>
      <c r="AS2195">
        <v>0</v>
      </c>
      <c r="AT2195" s="4">
        <v>0</v>
      </c>
      <c r="AU2195" s="4">
        <v>0</v>
      </c>
      <c r="AV2195" s="4">
        <v>0</v>
      </c>
      <c r="AW2195">
        <v>1</v>
      </c>
      <c r="AX2195" s="4">
        <f t="shared" si="34"/>
        <v>1</v>
      </c>
      <c r="AY2195" s="4">
        <v>0</v>
      </c>
      <c r="AZ2195" s="4">
        <v>0</v>
      </c>
    </row>
    <row r="2196" spans="1:52" x14ac:dyDescent="0.25">
      <c r="A2196" s="4">
        <v>2017</v>
      </c>
      <c r="B2196" s="4" t="s">
        <v>428</v>
      </c>
      <c r="C2196" t="s">
        <v>116</v>
      </c>
      <c r="D2196" t="s">
        <v>131</v>
      </c>
      <c r="E2196" t="s">
        <v>647</v>
      </c>
      <c r="F2196" s="4">
        <v>212</v>
      </c>
      <c r="G2196">
        <v>63</v>
      </c>
      <c r="H2196">
        <v>5.7301587301587302</v>
      </c>
      <c r="I2196">
        <v>211</v>
      </c>
      <c r="J2196">
        <v>5.0331753554502399</v>
      </c>
      <c r="K2196">
        <v>0</v>
      </c>
      <c r="L2196">
        <v>0</v>
      </c>
      <c r="M2196">
        <v>41</v>
      </c>
      <c r="N2196">
        <v>760.43434343434296</v>
      </c>
      <c r="O2196">
        <v>0.19339622641509399</v>
      </c>
      <c r="P2196">
        <v>85</v>
      </c>
      <c r="Q2196">
        <v>41.8705882352941</v>
      </c>
      <c r="R2196">
        <v>46</v>
      </c>
      <c r="S2196">
        <v>42.739130434782602</v>
      </c>
      <c r="T2196">
        <v>0</v>
      </c>
      <c r="U2196">
        <v>0</v>
      </c>
      <c r="V2196">
        <v>0</v>
      </c>
      <c r="W2196">
        <v>0</v>
      </c>
      <c r="X2196">
        <v>161</v>
      </c>
      <c r="Y2196">
        <v>82.726708074534201</v>
      </c>
      <c r="Z2196">
        <v>37</v>
      </c>
      <c r="AA2196">
        <v>329.21621621621603</v>
      </c>
      <c r="AB2196">
        <v>164</v>
      </c>
      <c r="AC2196">
        <v>105.90243902439001</v>
      </c>
      <c r="AD2196">
        <v>0.77358490566037696</v>
      </c>
      <c r="AE2196">
        <v>70</v>
      </c>
      <c r="AF2196">
        <v>53.628571428571398</v>
      </c>
      <c r="AG2196">
        <v>0.40462427745664697</v>
      </c>
      <c r="AH2196" s="4">
        <v>25</v>
      </c>
      <c r="AI2196">
        <v>0.67567567567567599</v>
      </c>
      <c r="AJ2196" s="4">
        <v>7</v>
      </c>
      <c r="AK2196">
        <v>0.18918918918918901</v>
      </c>
      <c r="AL2196" s="4">
        <v>24</v>
      </c>
      <c r="AM2196">
        <v>0.146341463414634</v>
      </c>
      <c r="AN2196" s="4">
        <v>10</v>
      </c>
      <c r="AO2196">
        <v>6.0975609756097601E-2</v>
      </c>
      <c r="AP2196" s="4">
        <v>0</v>
      </c>
      <c r="AQ2196">
        <v>0</v>
      </c>
      <c r="AR2196" s="4">
        <v>1</v>
      </c>
      <c r="AS2196">
        <v>4.7169811320754698E-3</v>
      </c>
      <c r="AT2196" s="4">
        <v>1</v>
      </c>
      <c r="AU2196" s="4">
        <v>0</v>
      </c>
      <c r="AV2196" s="4">
        <v>7</v>
      </c>
      <c r="AW2196">
        <v>1.7154471544715399</v>
      </c>
      <c r="AX2196" s="4">
        <f t="shared" si="34"/>
        <v>123.58293838862593</v>
      </c>
      <c r="AY2196" s="4">
        <v>0</v>
      </c>
      <c r="AZ2196" s="4">
        <v>0</v>
      </c>
    </row>
    <row r="2197" spans="1:52" x14ac:dyDescent="0.25">
      <c r="A2197" s="4">
        <v>2017</v>
      </c>
      <c r="B2197" s="4" t="s">
        <v>428</v>
      </c>
      <c r="C2197" t="s">
        <v>116</v>
      </c>
      <c r="D2197" t="s">
        <v>130</v>
      </c>
      <c r="E2197" t="s">
        <v>646</v>
      </c>
      <c r="F2197" s="4">
        <v>227</v>
      </c>
      <c r="G2197">
        <v>32</v>
      </c>
      <c r="H2197">
        <v>7.28125</v>
      </c>
      <c r="I2197">
        <v>224</v>
      </c>
      <c r="J2197">
        <v>5.43303571428571</v>
      </c>
      <c r="K2197">
        <v>2</v>
      </c>
      <c r="L2197">
        <v>8.9285714285714298E-3</v>
      </c>
      <c r="M2197">
        <v>49</v>
      </c>
      <c r="N2197">
        <v>1217.0504587155999</v>
      </c>
      <c r="O2197">
        <v>0.215859030837004</v>
      </c>
      <c r="P2197">
        <v>126</v>
      </c>
      <c r="Q2197">
        <v>48.031746031746003</v>
      </c>
      <c r="R2197">
        <v>44</v>
      </c>
      <c r="S2197">
        <v>65.886363636363598</v>
      </c>
      <c r="T2197">
        <v>13</v>
      </c>
      <c r="U2197">
        <v>137.769230769231</v>
      </c>
      <c r="V2197">
        <v>13</v>
      </c>
      <c r="W2197">
        <v>107.30769230769199</v>
      </c>
      <c r="X2197">
        <v>132</v>
      </c>
      <c r="Y2197">
        <v>79.128787878787904</v>
      </c>
      <c r="Z2197">
        <v>54</v>
      </c>
      <c r="AA2197">
        <v>319.68518518518499</v>
      </c>
      <c r="AB2197">
        <v>168</v>
      </c>
      <c r="AC2197">
        <v>131.57738095238099</v>
      </c>
      <c r="AD2197">
        <v>0.740088105726872</v>
      </c>
      <c r="AE2197">
        <v>53</v>
      </c>
      <c r="AF2197">
        <v>71.849056603773604</v>
      </c>
      <c r="AG2197">
        <v>0.31547619047619002</v>
      </c>
      <c r="AH2197" s="4">
        <v>35</v>
      </c>
      <c r="AI2197">
        <v>0.64814814814814803</v>
      </c>
      <c r="AJ2197" s="4">
        <v>15</v>
      </c>
      <c r="AK2197">
        <v>0.27777777777777801</v>
      </c>
      <c r="AL2197" s="4">
        <v>23</v>
      </c>
      <c r="AM2197">
        <v>0.136904761904762</v>
      </c>
      <c r="AN2197" s="4">
        <v>9</v>
      </c>
      <c r="AO2197">
        <v>5.3571428571428603E-2</v>
      </c>
      <c r="AP2197" s="4">
        <v>0</v>
      </c>
      <c r="AQ2197">
        <v>0</v>
      </c>
      <c r="AR2197" s="4">
        <v>2</v>
      </c>
      <c r="AS2197">
        <v>8.8105726872246704E-3</v>
      </c>
      <c r="AT2197" s="4">
        <v>3</v>
      </c>
      <c r="AU2197" s="4">
        <v>0</v>
      </c>
      <c r="AV2197" s="4">
        <v>5</v>
      </c>
      <c r="AW2197">
        <v>1.94782608695652</v>
      </c>
      <c r="AX2197" s="4">
        <f t="shared" si="34"/>
        <v>116.54017857142867</v>
      </c>
      <c r="AY2197" s="4">
        <v>0</v>
      </c>
      <c r="AZ2197" s="4">
        <v>0</v>
      </c>
    </row>
    <row r="2198" spans="1:52" x14ac:dyDescent="0.25">
      <c r="A2198" s="4">
        <v>2017</v>
      </c>
      <c r="B2198" s="4" t="s">
        <v>428</v>
      </c>
      <c r="C2198" t="s">
        <v>116</v>
      </c>
      <c r="D2198" t="s">
        <v>135</v>
      </c>
      <c r="E2198" t="s">
        <v>651</v>
      </c>
      <c r="F2198" s="4">
        <v>264</v>
      </c>
      <c r="G2198">
        <v>77</v>
      </c>
      <c r="H2198">
        <v>6.5454545454545503</v>
      </c>
      <c r="I2198">
        <v>263</v>
      </c>
      <c r="J2198">
        <v>5.7072243346007596</v>
      </c>
      <c r="K2198">
        <v>10</v>
      </c>
      <c r="L2198">
        <v>3.8022813688212899E-2</v>
      </c>
      <c r="M2198">
        <v>85</v>
      </c>
      <c r="N2198">
        <v>1812.2760000000001</v>
      </c>
      <c r="O2198">
        <v>0.32196969696969702</v>
      </c>
      <c r="P2198">
        <v>147</v>
      </c>
      <c r="Q2198">
        <v>35.612244897959201</v>
      </c>
      <c r="R2198">
        <v>55</v>
      </c>
      <c r="S2198">
        <v>43.8363636363636</v>
      </c>
      <c r="T2198">
        <v>0</v>
      </c>
      <c r="U2198">
        <v>0</v>
      </c>
      <c r="V2198">
        <v>0</v>
      </c>
      <c r="W2198">
        <v>0</v>
      </c>
      <c r="X2198">
        <v>170</v>
      </c>
      <c r="Y2198">
        <v>105.94705882352901</v>
      </c>
      <c r="Z2198">
        <v>56</v>
      </c>
      <c r="AA2198">
        <v>352.92857142857099</v>
      </c>
      <c r="AB2198">
        <v>205</v>
      </c>
      <c r="AC2198">
        <v>141.946341463415</v>
      </c>
      <c r="AD2198">
        <v>0.77651515151515205</v>
      </c>
      <c r="AE2198">
        <v>70</v>
      </c>
      <c r="AF2198">
        <v>84.085714285714303</v>
      </c>
      <c r="AG2198">
        <v>0.33816425120773003</v>
      </c>
      <c r="AH2198" s="4">
        <v>34</v>
      </c>
      <c r="AI2198">
        <v>0.60714285714285698</v>
      </c>
      <c r="AJ2198" s="4">
        <v>12</v>
      </c>
      <c r="AK2198">
        <v>0.214285714285714</v>
      </c>
      <c r="AL2198" s="4">
        <v>38</v>
      </c>
      <c r="AM2198">
        <v>0.185365853658537</v>
      </c>
      <c r="AN2198" s="4">
        <v>10</v>
      </c>
      <c r="AO2198">
        <v>4.8780487804878002E-2</v>
      </c>
      <c r="AP2198" s="4">
        <v>1</v>
      </c>
      <c r="AQ2198">
        <v>3.7878787878787902E-3</v>
      </c>
      <c r="AR2198" s="4">
        <v>0</v>
      </c>
      <c r="AS2198">
        <v>0</v>
      </c>
      <c r="AT2198" s="4">
        <v>1</v>
      </c>
      <c r="AU2198" s="4">
        <v>0</v>
      </c>
      <c r="AV2198" s="4">
        <v>6</v>
      </c>
      <c r="AW2198">
        <v>2.0387596899224798</v>
      </c>
      <c r="AX2198" s="4">
        <f t="shared" si="34"/>
        <v>129.49049429657799</v>
      </c>
      <c r="AY2198" s="4">
        <v>0</v>
      </c>
      <c r="AZ2198" s="4">
        <v>0</v>
      </c>
    </row>
    <row r="2199" spans="1:52" x14ac:dyDescent="0.25">
      <c r="A2199" s="4">
        <v>2017</v>
      </c>
      <c r="B2199" s="4" t="s">
        <v>428</v>
      </c>
      <c r="C2199" t="s">
        <v>116</v>
      </c>
      <c r="D2199" t="s">
        <v>137</v>
      </c>
      <c r="E2199" t="s">
        <v>653</v>
      </c>
      <c r="F2199" s="4">
        <v>190</v>
      </c>
      <c r="G2199">
        <v>46</v>
      </c>
      <c r="H2199">
        <v>4.5869565217391299</v>
      </c>
      <c r="I2199">
        <v>189</v>
      </c>
      <c r="J2199">
        <v>5.3068783068783096</v>
      </c>
      <c r="K2199">
        <v>2</v>
      </c>
      <c r="L2199">
        <v>1.0582010582010601E-2</v>
      </c>
      <c r="M2199">
        <v>60</v>
      </c>
      <c r="N2199">
        <v>1875.5112359550601</v>
      </c>
      <c r="O2199">
        <v>0.31578947368421101</v>
      </c>
      <c r="P2199">
        <v>94</v>
      </c>
      <c r="Q2199">
        <v>35.031914893617</v>
      </c>
      <c r="R2199">
        <v>35</v>
      </c>
      <c r="S2199">
        <v>58.171428571428599</v>
      </c>
      <c r="T2199">
        <v>0</v>
      </c>
      <c r="U2199">
        <v>0</v>
      </c>
      <c r="V2199">
        <v>0</v>
      </c>
      <c r="W2199">
        <v>0</v>
      </c>
      <c r="X2199">
        <v>152</v>
      </c>
      <c r="Y2199">
        <v>77.473684210526301</v>
      </c>
      <c r="Z2199">
        <v>29</v>
      </c>
      <c r="AA2199">
        <v>366.82758620689702</v>
      </c>
      <c r="AB2199">
        <v>158</v>
      </c>
      <c r="AC2199">
        <v>105.89240506329099</v>
      </c>
      <c r="AD2199">
        <v>0.83157894736842097</v>
      </c>
      <c r="AE2199">
        <v>60</v>
      </c>
      <c r="AF2199">
        <v>62.55</v>
      </c>
      <c r="AG2199">
        <v>0.375</v>
      </c>
      <c r="AH2199" s="4">
        <v>18</v>
      </c>
      <c r="AI2199">
        <v>0.62068965517241403</v>
      </c>
      <c r="AJ2199" s="4">
        <v>8</v>
      </c>
      <c r="AK2199">
        <v>0.27586206896551702</v>
      </c>
      <c r="AL2199" s="4">
        <v>35</v>
      </c>
      <c r="AM2199">
        <v>0.221518987341772</v>
      </c>
      <c r="AN2199" s="4">
        <v>7</v>
      </c>
      <c r="AO2199">
        <v>4.4303797468354403E-2</v>
      </c>
      <c r="AP2199" s="4">
        <v>3</v>
      </c>
      <c r="AQ2199">
        <v>1.5789473684210499E-2</v>
      </c>
      <c r="AR2199" s="4">
        <v>1</v>
      </c>
      <c r="AS2199">
        <v>5.2631578947368403E-3</v>
      </c>
      <c r="AT2199" s="4">
        <v>1</v>
      </c>
      <c r="AU2199" s="4">
        <v>0</v>
      </c>
      <c r="AV2199" s="4">
        <v>1</v>
      </c>
      <c r="AW2199">
        <v>1.78301886792453</v>
      </c>
      <c r="AX2199" s="4">
        <f t="shared" si="34"/>
        <v>106.56084656084646</v>
      </c>
      <c r="AY2199" s="4">
        <v>0</v>
      </c>
      <c r="AZ2199" s="4">
        <v>0</v>
      </c>
    </row>
    <row r="2200" spans="1:52" x14ac:dyDescent="0.25">
      <c r="A2200" s="4">
        <v>2017</v>
      </c>
      <c r="B2200" s="4" t="s">
        <v>428</v>
      </c>
      <c r="C2200" t="s">
        <v>116</v>
      </c>
      <c r="D2200" t="s">
        <v>448</v>
      </c>
      <c r="E2200" t="s">
        <v>945</v>
      </c>
      <c r="F2200" s="4">
        <v>2</v>
      </c>
      <c r="G2200">
        <v>1</v>
      </c>
      <c r="H2200">
        <v>0</v>
      </c>
      <c r="I2200">
        <v>2</v>
      </c>
      <c r="J2200">
        <v>4</v>
      </c>
      <c r="K2200">
        <v>0</v>
      </c>
      <c r="L2200">
        <v>0</v>
      </c>
      <c r="M2200">
        <v>0</v>
      </c>
      <c r="N2200">
        <v>387.5</v>
      </c>
      <c r="O2200">
        <v>0</v>
      </c>
      <c r="P2200">
        <v>2</v>
      </c>
      <c r="Q2200">
        <v>60.5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</v>
      </c>
      <c r="Y2200">
        <v>214</v>
      </c>
      <c r="Z2200">
        <v>0</v>
      </c>
      <c r="AA2200">
        <v>0</v>
      </c>
      <c r="AB2200">
        <v>2</v>
      </c>
      <c r="AC2200">
        <v>360.5</v>
      </c>
      <c r="AD2200">
        <v>1</v>
      </c>
      <c r="AE2200">
        <v>0</v>
      </c>
      <c r="AF2200">
        <v>0</v>
      </c>
      <c r="AG2200">
        <v>0</v>
      </c>
      <c r="AH2200" s="4">
        <v>0</v>
      </c>
      <c r="AI2200">
        <v>0</v>
      </c>
      <c r="AJ2200" s="4">
        <v>0</v>
      </c>
      <c r="AK2200">
        <v>0</v>
      </c>
      <c r="AL2200" s="4">
        <v>1</v>
      </c>
      <c r="AM2200">
        <v>0.5</v>
      </c>
      <c r="AN2200" s="4">
        <v>2</v>
      </c>
      <c r="AO2200">
        <v>1</v>
      </c>
      <c r="AP2200" s="4">
        <v>0</v>
      </c>
      <c r="AQ2200">
        <v>0</v>
      </c>
      <c r="AR2200" s="4">
        <v>0</v>
      </c>
      <c r="AS2200">
        <v>0</v>
      </c>
      <c r="AT2200" s="4">
        <v>0</v>
      </c>
      <c r="AU2200" s="4">
        <v>0</v>
      </c>
      <c r="AV2200" s="4">
        <v>0</v>
      </c>
      <c r="AW2200">
        <v>1</v>
      </c>
      <c r="AX2200" s="4">
        <f t="shared" si="34"/>
        <v>2</v>
      </c>
      <c r="AY2200" s="4">
        <v>0</v>
      </c>
      <c r="AZ2200" s="4">
        <v>0</v>
      </c>
    </row>
    <row r="2201" spans="1:52" x14ac:dyDescent="0.25">
      <c r="A2201" s="4">
        <v>2017</v>
      </c>
      <c r="B2201" s="4" t="s">
        <v>428</v>
      </c>
      <c r="C2201" t="s">
        <v>116</v>
      </c>
      <c r="D2201" t="s">
        <v>120</v>
      </c>
      <c r="E2201" t="s">
        <v>636</v>
      </c>
      <c r="F2201" s="4">
        <v>316</v>
      </c>
      <c r="G2201">
        <v>83</v>
      </c>
      <c r="H2201">
        <v>6.2650602409638596</v>
      </c>
      <c r="I2201">
        <v>316</v>
      </c>
      <c r="J2201">
        <v>5.4113924050632898</v>
      </c>
      <c r="K2201">
        <v>24</v>
      </c>
      <c r="L2201">
        <v>7.5949367088607597E-2</v>
      </c>
      <c r="M2201">
        <v>188</v>
      </c>
      <c r="N2201">
        <v>3069.22977346278</v>
      </c>
      <c r="O2201">
        <v>0.59493670886076</v>
      </c>
      <c r="P2201">
        <v>301</v>
      </c>
      <c r="Q2201">
        <v>25.481727574750799</v>
      </c>
      <c r="R2201">
        <v>83</v>
      </c>
      <c r="S2201">
        <v>60.566265060241001</v>
      </c>
      <c r="T2201">
        <v>0</v>
      </c>
      <c r="U2201">
        <v>0</v>
      </c>
      <c r="V2201">
        <v>0</v>
      </c>
      <c r="W2201">
        <v>0</v>
      </c>
      <c r="X2201">
        <v>121</v>
      </c>
      <c r="Y2201">
        <v>120.685950413223</v>
      </c>
      <c r="Z2201">
        <v>165</v>
      </c>
      <c r="AA2201">
        <v>325.066666666667</v>
      </c>
      <c r="AB2201">
        <v>142</v>
      </c>
      <c r="AC2201">
        <v>199.654929577465</v>
      </c>
      <c r="AD2201">
        <v>0.449367088607595</v>
      </c>
      <c r="AE2201">
        <v>14</v>
      </c>
      <c r="AF2201">
        <v>134.57142857142901</v>
      </c>
      <c r="AG2201">
        <v>9.45945945945946E-2</v>
      </c>
      <c r="AH2201" s="4">
        <v>111</v>
      </c>
      <c r="AI2201">
        <v>0.67272727272727295</v>
      </c>
      <c r="AJ2201" s="4">
        <v>45</v>
      </c>
      <c r="AK2201">
        <v>0.27272727272727298</v>
      </c>
      <c r="AL2201" s="4">
        <v>41</v>
      </c>
      <c r="AM2201">
        <v>0.28873239436619702</v>
      </c>
      <c r="AN2201" s="4">
        <v>16</v>
      </c>
      <c r="AO2201">
        <v>0.11267605633802801</v>
      </c>
      <c r="AP2201" s="4">
        <v>3</v>
      </c>
      <c r="AQ2201">
        <v>9.4936708860759497E-3</v>
      </c>
      <c r="AR2201" s="4">
        <v>1</v>
      </c>
      <c r="AS2201">
        <v>3.1645569620253199E-3</v>
      </c>
      <c r="AT2201" s="4">
        <v>0</v>
      </c>
      <c r="AU2201" s="4">
        <v>0</v>
      </c>
      <c r="AV2201" s="4">
        <v>13</v>
      </c>
      <c r="AW2201">
        <v>2.92592592592593</v>
      </c>
      <c r="AX2201" s="4">
        <f t="shared" si="34"/>
        <v>107.99999999999984</v>
      </c>
      <c r="AY2201" s="4">
        <v>0</v>
      </c>
      <c r="AZ2201" s="4">
        <v>0</v>
      </c>
    </row>
    <row r="2202" spans="1:52" x14ac:dyDescent="0.25">
      <c r="A2202" s="4">
        <v>2017</v>
      </c>
      <c r="B2202" s="4" t="s">
        <v>428</v>
      </c>
      <c r="C2202" t="s">
        <v>116</v>
      </c>
      <c r="D2202" t="s">
        <v>127</v>
      </c>
      <c r="E2202" t="s">
        <v>643</v>
      </c>
      <c r="F2202" s="4">
        <v>231</v>
      </c>
      <c r="G2202">
        <v>48</v>
      </c>
      <c r="H2202">
        <v>12.5208333333333</v>
      </c>
      <c r="I2202">
        <v>231</v>
      </c>
      <c r="J2202">
        <v>7.08225108225108</v>
      </c>
      <c r="K2202">
        <v>6</v>
      </c>
      <c r="L2202">
        <v>2.5974025974026E-2</v>
      </c>
      <c r="M2202">
        <v>87</v>
      </c>
      <c r="N2202">
        <v>1649.6909090909101</v>
      </c>
      <c r="O2202">
        <v>0.37662337662337703</v>
      </c>
      <c r="P2202">
        <v>50</v>
      </c>
      <c r="Q2202">
        <v>113.58</v>
      </c>
      <c r="R2202">
        <v>67</v>
      </c>
      <c r="S2202">
        <v>62.208955223880601</v>
      </c>
      <c r="T2202">
        <v>39</v>
      </c>
      <c r="U2202">
        <v>150.79487179487199</v>
      </c>
      <c r="V2202">
        <v>39</v>
      </c>
      <c r="W2202">
        <v>95.6666666666667</v>
      </c>
      <c r="X2202">
        <v>182</v>
      </c>
      <c r="Y2202">
        <v>97.571428571428598</v>
      </c>
      <c r="Z2202">
        <v>39</v>
      </c>
      <c r="AA2202">
        <v>366.71794871794901</v>
      </c>
      <c r="AB2202">
        <v>190</v>
      </c>
      <c r="AC2202">
        <v>144.46315789473701</v>
      </c>
      <c r="AD2202">
        <v>0.82251082251082297</v>
      </c>
      <c r="AE2202">
        <v>57</v>
      </c>
      <c r="AF2202">
        <v>88.456140350877206</v>
      </c>
      <c r="AG2202">
        <v>0.296875</v>
      </c>
      <c r="AH2202" s="4">
        <v>30</v>
      </c>
      <c r="AI2202">
        <v>0.76923076923076905</v>
      </c>
      <c r="AJ2202" s="4">
        <v>6</v>
      </c>
      <c r="AK2202">
        <v>0.15384615384615399</v>
      </c>
      <c r="AL2202" s="4">
        <v>49</v>
      </c>
      <c r="AM2202">
        <v>0.25789473684210501</v>
      </c>
      <c r="AN2202" s="4">
        <v>11</v>
      </c>
      <c r="AO2202">
        <v>5.7894736842105297E-2</v>
      </c>
      <c r="AP2202" s="4">
        <v>6</v>
      </c>
      <c r="AQ2202">
        <v>2.5974025974026E-2</v>
      </c>
      <c r="AR2202" s="4">
        <v>1</v>
      </c>
      <c r="AS2202">
        <v>4.3290043290043299E-3</v>
      </c>
      <c r="AT2202" s="4">
        <v>0</v>
      </c>
      <c r="AU2202" s="4">
        <v>0</v>
      </c>
      <c r="AV2202" s="4">
        <v>6</v>
      </c>
      <c r="AW2202">
        <v>1.8934426229508201</v>
      </c>
      <c r="AX2202" s="4">
        <f t="shared" si="34"/>
        <v>121.99999999999997</v>
      </c>
      <c r="AY2202" s="4">
        <v>0</v>
      </c>
      <c r="AZ2202" s="4">
        <v>0</v>
      </c>
    </row>
    <row r="2203" spans="1:52" x14ac:dyDescent="0.25">
      <c r="A2203" s="4">
        <v>2017</v>
      </c>
      <c r="B2203" s="4" t="s">
        <v>428</v>
      </c>
      <c r="C2203" t="s">
        <v>116</v>
      </c>
      <c r="D2203" t="s">
        <v>138</v>
      </c>
      <c r="E2203" t="s">
        <v>654</v>
      </c>
      <c r="F2203" s="4">
        <v>202</v>
      </c>
      <c r="G2203">
        <v>74</v>
      </c>
      <c r="H2203">
        <v>6.14864864864865</v>
      </c>
      <c r="I2203">
        <v>202</v>
      </c>
      <c r="J2203">
        <v>6.7475247524752504</v>
      </c>
      <c r="K2203">
        <v>12</v>
      </c>
      <c r="L2203">
        <v>5.9405940594059403E-2</v>
      </c>
      <c r="M2203">
        <v>70</v>
      </c>
      <c r="N2203">
        <v>2407.18644067797</v>
      </c>
      <c r="O2203">
        <v>0.34653465346534701</v>
      </c>
      <c r="P2203">
        <v>116</v>
      </c>
      <c r="Q2203">
        <v>42.267241379310299</v>
      </c>
      <c r="R2203">
        <v>54</v>
      </c>
      <c r="S2203">
        <v>77.814814814814795</v>
      </c>
      <c r="T2203">
        <v>10</v>
      </c>
      <c r="U2203">
        <v>215.7</v>
      </c>
      <c r="V2203">
        <v>4</v>
      </c>
      <c r="W2203">
        <v>88</v>
      </c>
      <c r="X2203">
        <v>103</v>
      </c>
      <c r="Y2203">
        <v>111.873786407767</v>
      </c>
      <c r="Z2203">
        <v>50</v>
      </c>
      <c r="AA2203">
        <v>355.2</v>
      </c>
      <c r="AB2203">
        <v>148</v>
      </c>
      <c r="AC2203">
        <v>145.17567567567599</v>
      </c>
      <c r="AD2203">
        <v>0.73267326732673299</v>
      </c>
      <c r="AE2203">
        <v>64</v>
      </c>
      <c r="AF2203">
        <v>103.9375</v>
      </c>
      <c r="AG2203">
        <v>0.42105263157894701</v>
      </c>
      <c r="AH2203" s="4">
        <v>30</v>
      </c>
      <c r="AI2203">
        <v>0.6</v>
      </c>
      <c r="AJ2203" s="4">
        <v>10</v>
      </c>
      <c r="AK2203">
        <v>0.2</v>
      </c>
      <c r="AL2203" s="4">
        <v>27</v>
      </c>
      <c r="AM2203">
        <v>0.18243243243243201</v>
      </c>
      <c r="AN2203" s="4">
        <v>8</v>
      </c>
      <c r="AO2203">
        <v>5.4054054054054099E-2</v>
      </c>
      <c r="AP2203" s="4">
        <v>3</v>
      </c>
      <c r="AQ2203">
        <v>1.4851485148514899E-2</v>
      </c>
      <c r="AR2203" s="4">
        <v>0</v>
      </c>
      <c r="AS2203">
        <v>0</v>
      </c>
      <c r="AT2203" s="4">
        <v>0</v>
      </c>
      <c r="AU2203" s="4">
        <v>0</v>
      </c>
      <c r="AV2203" s="4">
        <v>5</v>
      </c>
      <c r="AW2203">
        <v>1.7719298245613999</v>
      </c>
      <c r="AX2203" s="4">
        <f t="shared" si="34"/>
        <v>114.00000000000023</v>
      </c>
      <c r="AY2203" s="4">
        <v>4</v>
      </c>
      <c r="AZ2203" s="4">
        <v>4</v>
      </c>
    </row>
    <row r="2204" spans="1:52" x14ac:dyDescent="0.25">
      <c r="A2204" s="4">
        <v>2017</v>
      </c>
      <c r="B2204" s="4" t="s">
        <v>428</v>
      </c>
      <c r="C2204" t="s">
        <v>116</v>
      </c>
      <c r="D2204" t="s">
        <v>133</v>
      </c>
      <c r="E2204" t="s">
        <v>649</v>
      </c>
      <c r="F2204" s="4">
        <v>204</v>
      </c>
      <c r="G2204">
        <v>95</v>
      </c>
      <c r="H2204">
        <v>11.463157894736799</v>
      </c>
      <c r="I2204">
        <v>204</v>
      </c>
      <c r="J2204">
        <v>8.0735294117647101</v>
      </c>
      <c r="K2204">
        <v>0</v>
      </c>
      <c r="L2204">
        <v>0</v>
      </c>
      <c r="M2204">
        <v>116</v>
      </c>
      <c r="N2204">
        <v>1663.5033557047</v>
      </c>
      <c r="O2204">
        <v>0.56862745098039202</v>
      </c>
      <c r="P2204">
        <v>186</v>
      </c>
      <c r="Q2204">
        <v>26.8494623655914</v>
      </c>
      <c r="R2204">
        <v>28</v>
      </c>
      <c r="S2204">
        <v>82.571428571428598</v>
      </c>
      <c r="T2204">
        <v>0</v>
      </c>
      <c r="U2204">
        <v>0</v>
      </c>
      <c r="V2204">
        <v>0</v>
      </c>
      <c r="W2204">
        <v>0</v>
      </c>
      <c r="X2204">
        <v>5</v>
      </c>
      <c r="Y2204">
        <v>119</v>
      </c>
      <c r="Z2204">
        <v>100</v>
      </c>
      <c r="AA2204">
        <v>336.78</v>
      </c>
      <c r="AB2204">
        <v>93</v>
      </c>
      <c r="AC2204">
        <v>215.860215053763</v>
      </c>
      <c r="AD2204">
        <v>0.45588235294117602</v>
      </c>
      <c r="AE2204">
        <v>9</v>
      </c>
      <c r="AF2204">
        <v>155.555555555556</v>
      </c>
      <c r="AG2204">
        <v>9.2783505154639206E-2</v>
      </c>
      <c r="AH2204" s="4">
        <v>61</v>
      </c>
      <c r="AI2204">
        <v>0.61</v>
      </c>
      <c r="AJ2204" s="4">
        <v>22</v>
      </c>
      <c r="AK2204">
        <v>0.22</v>
      </c>
      <c r="AL2204" s="4">
        <v>28</v>
      </c>
      <c r="AM2204">
        <v>0.30107526881720398</v>
      </c>
      <c r="AN2204" s="4">
        <v>11</v>
      </c>
      <c r="AO2204">
        <v>0.118279569892473</v>
      </c>
      <c r="AP2204" s="4">
        <v>2</v>
      </c>
      <c r="AQ2204">
        <v>9.8039215686274508E-3</v>
      </c>
      <c r="AR2204" s="4">
        <v>0</v>
      </c>
      <c r="AS2204">
        <v>0</v>
      </c>
      <c r="AT2204" s="4">
        <v>0</v>
      </c>
      <c r="AU2204" s="4">
        <v>0</v>
      </c>
      <c r="AV2204" s="4">
        <v>6</v>
      </c>
      <c r="AW2204">
        <v>2.5185185185185199</v>
      </c>
      <c r="AX2204" s="4">
        <f t="shared" si="34"/>
        <v>80.999999999999957</v>
      </c>
      <c r="AY2204" s="4">
        <v>0</v>
      </c>
      <c r="AZ2204" s="4">
        <v>0</v>
      </c>
    </row>
    <row r="2205" spans="1:52" x14ac:dyDescent="0.25">
      <c r="A2205" s="4">
        <v>2017</v>
      </c>
      <c r="B2205" s="4" t="s">
        <v>428</v>
      </c>
      <c r="C2205" t="s">
        <v>116</v>
      </c>
      <c r="D2205" t="s">
        <v>147</v>
      </c>
      <c r="E2205" t="s">
        <v>663</v>
      </c>
      <c r="F2205" s="4">
        <v>24</v>
      </c>
      <c r="G2205">
        <v>12</v>
      </c>
      <c r="H2205">
        <v>10.1666666666667</v>
      </c>
      <c r="I2205">
        <v>24</v>
      </c>
      <c r="J2205">
        <v>7.4583333333333304</v>
      </c>
      <c r="K2205">
        <v>0</v>
      </c>
      <c r="L2205">
        <v>0</v>
      </c>
      <c r="M2205">
        <v>17</v>
      </c>
      <c r="N2205">
        <v>6753.2307692307704</v>
      </c>
      <c r="O2205">
        <v>0.70833333333333304</v>
      </c>
      <c r="P2205">
        <v>22</v>
      </c>
      <c r="Q2205">
        <v>37.909090909090899</v>
      </c>
      <c r="R2205">
        <v>8</v>
      </c>
      <c r="S2205">
        <v>111.25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13</v>
      </c>
      <c r="AA2205">
        <v>330</v>
      </c>
      <c r="AB2205">
        <v>11</v>
      </c>
      <c r="AC2205">
        <v>167.18181818181799</v>
      </c>
      <c r="AD2205">
        <v>0.45833333333333298</v>
      </c>
      <c r="AE2205">
        <v>1</v>
      </c>
      <c r="AF2205">
        <v>94</v>
      </c>
      <c r="AG2205">
        <v>9.0909090909090898E-2</v>
      </c>
      <c r="AH2205" s="4">
        <v>7</v>
      </c>
      <c r="AI2205">
        <v>0.53846153846153799</v>
      </c>
      <c r="AJ2205" s="4">
        <v>2</v>
      </c>
      <c r="AK2205">
        <v>0.15384615384615399</v>
      </c>
      <c r="AL2205" s="4">
        <v>4</v>
      </c>
      <c r="AM2205">
        <v>0.36363636363636398</v>
      </c>
      <c r="AN2205" s="4">
        <v>0</v>
      </c>
      <c r="AO2205">
        <v>0</v>
      </c>
      <c r="AP2205" s="4">
        <v>0</v>
      </c>
      <c r="AQ2205">
        <v>0</v>
      </c>
      <c r="AR2205" s="4">
        <v>0</v>
      </c>
      <c r="AS2205">
        <v>0</v>
      </c>
      <c r="AT2205" s="4">
        <v>0</v>
      </c>
      <c r="AU2205" s="4">
        <v>0</v>
      </c>
      <c r="AV2205" s="4">
        <v>1</v>
      </c>
      <c r="AW2205">
        <v>2</v>
      </c>
      <c r="AX2205" s="4">
        <f t="shared" si="34"/>
        <v>12</v>
      </c>
      <c r="AY2205" s="4">
        <v>0</v>
      </c>
      <c r="AZ2205" s="4">
        <v>0</v>
      </c>
    </row>
    <row r="2206" spans="1:52" x14ac:dyDescent="0.25">
      <c r="A2206" s="4">
        <v>2017</v>
      </c>
      <c r="B2206" s="4" t="s">
        <v>428</v>
      </c>
      <c r="C2206" t="s">
        <v>116</v>
      </c>
      <c r="D2206" t="s">
        <v>340</v>
      </c>
      <c r="E2206" t="s">
        <v>733</v>
      </c>
      <c r="F2206" s="4">
        <v>70</v>
      </c>
      <c r="G2206">
        <v>34</v>
      </c>
      <c r="H2206">
        <v>15.5588235294118</v>
      </c>
      <c r="I2206">
        <v>70</v>
      </c>
      <c r="J2206">
        <v>11.728571428571399</v>
      </c>
      <c r="K2206">
        <v>2</v>
      </c>
      <c r="L2206">
        <v>2.8571428571428598E-2</v>
      </c>
      <c r="M2206">
        <v>0</v>
      </c>
      <c r="N2206">
        <v>-63.3857142857143</v>
      </c>
      <c r="O2206">
        <v>0</v>
      </c>
      <c r="P2206">
        <v>66</v>
      </c>
      <c r="Q2206">
        <v>21.3333333333333</v>
      </c>
      <c r="R2206">
        <v>16</v>
      </c>
      <c r="S2206">
        <v>128.5625</v>
      </c>
      <c r="T2206">
        <v>4</v>
      </c>
      <c r="U2206">
        <v>110.5</v>
      </c>
      <c r="V2206">
        <v>4</v>
      </c>
      <c r="W2206">
        <v>110</v>
      </c>
      <c r="X2206">
        <v>32</v>
      </c>
      <c r="Y2206">
        <v>157.25</v>
      </c>
      <c r="Z2206">
        <v>37</v>
      </c>
      <c r="AA2206">
        <v>333.86486486486501</v>
      </c>
      <c r="AB2206">
        <v>33</v>
      </c>
      <c r="AC2206">
        <v>207.87878787878799</v>
      </c>
      <c r="AD2206">
        <v>0.47142857142857097</v>
      </c>
      <c r="AE2206">
        <v>1</v>
      </c>
      <c r="AF2206">
        <v>256</v>
      </c>
      <c r="AG2206">
        <v>3.03030303030303E-2</v>
      </c>
      <c r="AH2206" s="4">
        <v>22</v>
      </c>
      <c r="AI2206">
        <v>0.59459459459459496</v>
      </c>
      <c r="AJ2206" s="4">
        <v>9</v>
      </c>
      <c r="AK2206">
        <v>0.24324324324324301</v>
      </c>
      <c r="AL2206" s="4">
        <v>17</v>
      </c>
      <c r="AM2206">
        <v>0.51515151515151503</v>
      </c>
      <c r="AN2206" s="4">
        <v>3</v>
      </c>
      <c r="AO2206">
        <v>9.0909090909090898E-2</v>
      </c>
      <c r="AP2206" s="4">
        <v>0</v>
      </c>
      <c r="AQ2206">
        <v>0</v>
      </c>
      <c r="AR2206" s="4">
        <v>0</v>
      </c>
      <c r="AS2206">
        <v>0</v>
      </c>
      <c r="AT2206" s="4">
        <v>0</v>
      </c>
      <c r="AU2206" s="4">
        <v>0</v>
      </c>
      <c r="AV2206" s="4">
        <v>0</v>
      </c>
      <c r="AW2206">
        <v>1.7948717948718</v>
      </c>
      <c r="AX2206" s="4">
        <f t="shared" si="34"/>
        <v>38.999999999999886</v>
      </c>
      <c r="AY2206" s="4">
        <v>0</v>
      </c>
      <c r="AZ2206" s="4">
        <v>0</v>
      </c>
    </row>
    <row r="2207" spans="1:52" x14ac:dyDescent="0.25">
      <c r="A2207" s="4">
        <v>2017</v>
      </c>
      <c r="B2207" s="4" t="s">
        <v>428</v>
      </c>
      <c r="C2207" t="s">
        <v>116</v>
      </c>
      <c r="D2207" t="s">
        <v>367</v>
      </c>
      <c r="E2207" t="s">
        <v>866</v>
      </c>
      <c r="F2207" s="4">
        <v>30</v>
      </c>
      <c r="G2207">
        <v>12</v>
      </c>
      <c r="H2207">
        <v>14.0833333333333</v>
      </c>
      <c r="I2207">
        <v>30</v>
      </c>
      <c r="J2207">
        <v>8.93333333333333</v>
      </c>
      <c r="K2207">
        <v>0</v>
      </c>
      <c r="L2207">
        <v>0</v>
      </c>
      <c r="M2207">
        <v>5</v>
      </c>
      <c r="N2207">
        <v>120.538461538462</v>
      </c>
      <c r="O2207">
        <v>0.16666666666666699</v>
      </c>
      <c r="P2207">
        <v>27</v>
      </c>
      <c r="Q2207">
        <v>20.518518518518501</v>
      </c>
      <c r="R2207">
        <v>5</v>
      </c>
      <c r="S2207">
        <v>82.2</v>
      </c>
      <c r="T2207">
        <v>1</v>
      </c>
      <c r="U2207">
        <v>133</v>
      </c>
      <c r="V2207">
        <v>0</v>
      </c>
      <c r="W2207">
        <v>0</v>
      </c>
      <c r="X2207">
        <v>6</v>
      </c>
      <c r="Y2207">
        <v>180.333333333333</v>
      </c>
      <c r="Z2207">
        <v>12</v>
      </c>
      <c r="AA2207">
        <v>440.83333333333297</v>
      </c>
      <c r="AB2207">
        <v>16</v>
      </c>
      <c r="AC2207">
        <v>235.875</v>
      </c>
      <c r="AD2207">
        <v>0.53333333333333299</v>
      </c>
      <c r="AE2207">
        <v>1</v>
      </c>
      <c r="AF2207">
        <v>145</v>
      </c>
      <c r="AG2207">
        <v>5.8823529411764698E-2</v>
      </c>
      <c r="AH2207" s="4">
        <v>6</v>
      </c>
      <c r="AI2207">
        <v>0.5</v>
      </c>
      <c r="AJ2207" s="4">
        <v>1</v>
      </c>
      <c r="AK2207">
        <v>8.3333333333333301E-2</v>
      </c>
      <c r="AL2207" s="4">
        <v>7</v>
      </c>
      <c r="AM2207">
        <v>0.4375</v>
      </c>
      <c r="AN2207" s="4">
        <v>1</v>
      </c>
      <c r="AO2207">
        <v>6.25E-2</v>
      </c>
      <c r="AP2207" s="4">
        <v>1</v>
      </c>
      <c r="AQ2207">
        <v>3.3333333333333298E-2</v>
      </c>
      <c r="AR2207" s="4">
        <v>0</v>
      </c>
      <c r="AS2207">
        <v>0</v>
      </c>
      <c r="AT2207" s="4">
        <v>0</v>
      </c>
      <c r="AU2207" s="4">
        <v>0</v>
      </c>
      <c r="AV2207" s="4">
        <v>2</v>
      </c>
      <c r="AW2207">
        <v>1.875</v>
      </c>
      <c r="AX2207" s="4">
        <f t="shared" si="34"/>
        <v>16</v>
      </c>
      <c r="AY2207" s="4">
        <v>0</v>
      </c>
      <c r="AZ2207" s="4">
        <v>0</v>
      </c>
    </row>
    <row r="2208" spans="1:52" x14ac:dyDescent="0.25">
      <c r="A2208" s="4">
        <v>2017</v>
      </c>
      <c r="B2208" s="4" t="s">
        <v>428</v>
      </c>
      <c r="C2208" t="s">
        <v>116</v>
      </c>
      <c r="D2208" t="s">
        <v>369</v>
      </c>
      <c r="E2208" t="s">
        <v>868</v>
      </c>
      <c r="F2208" s="4">
        <v>26</v>
      </c>
      <c r="G2208">
        <v>12</v>
      </c>
      <c r="H2208">
        <v>14.25</v>
      </c>
      <c r="I2208">
        <v>26</v>
      </c>
      <c r="J2208">
        <v>16.692307692307701</v>
      </c>
      <c r="K2208">
        <v>0</v>
      </c>
      <c r="L2208">
        <v>0</v>
      </c>
      <c r="M2208">
        <v>8</v>
      </c>
      <c r="N2208">
        <v>158.5</v>
      </c>
      <c r="O2208">
        <v>0.30769230769230799</v>
      </c>
      <c r="P2208">
        <v>23</v>
      </c>
      <c r="Q2208">
        <v>31.695652173913</v>
      </c>
      <c r="R2208">
        <v>7</v>
      </c>
      <c r="S2208">
        <v>106</v>
      </c>
      <c r="T2208">
        <v>0</v>
      </c>
      <c r="U2208">
        <v>0</v>
      </c>
      <c r="V2208">
        <v>0</v>
      </c>
      <c r="W2208">
        <v>0</v>
      </c>
      <c r="X2208">
        <v>12</v>
      </c>
      <c r="Y2208">
        <v>143.916666666667</v>
      </c>
      <c r="Z2208">
        <v>12</v>
      </c>
      <c r="AA2208">
        <v>356.33333333333297</v>
      </c>
      <c r="AB2208">
        <v>14</v>
      </c>
      <c r="AC2208">
        <v>190</v>
      </c>
      <c r="AD2208">
        <v>0.53846153846153799</v>
      </c>
      <c r="AE2208">
        <v>0</v>
      </c>
      <c r="AF2208">
        <v>0</v>
      </c>
      <c r="AG2208">
        <v>0</v>
      </c>
      <c r="AH2208" s="4">
        <v>9</v>
      </c>
      <c r="AI2208">
        <v>0.75</v>
      </c>
      <c r="AJ2208" s="4">
        <v>4</v>
      </c>
      <c r="AK2208">
        <v>0.33333333333333298</v>
      </c>
      <c r="AL2208" s="4">
        <v>6</v>
      </c>
      <c r="AM2208">
        <v>0.42857142857142899</v>
      </c>
      <c r="AN2208" s="4">
        <v>2</v>
      </c>
      <c r="AO2208">
        <v>0.14285714285714299</v>
      </c>
      <c r="AP2208" s="4">
        <v>0</v>
      </c>
      <c r="AQ2208">
        <v>0</v>
      </c>
      <c r="AR2208" s="4">
        <v>0</v>
      </c>
      <c r="AS2208">
        <v>0</v>
      </c>
      <c r="AT2208" s="4">
        <v>0</v>
      </c>
      <c r="AU2208" s="4">
        <v>0</v>
      </c>
      <c r="AV2208" s="4">
        <v>0</v>
      </c>
      <c r="AW2208">
        <v>1.625</v>
      </c>
      <c r="AX2208" s="4">
        <f t="shared" si="34"/>
        <v>16</v>
      </c>
      <c r="AY2208" s="4">
        <v>0</v>
      </c>
      <c r="AZ2208" s="4">
        <v>0</v>
      </c>
    </row>
    <row r="2209" spans="1:52" x14ac:dyDescent="0.25">
      <c r="A2209" s="4">
        <v>2017</v>
      </c>
      <c r="B2209" s="4" t="s">
        <v>428</v>
      </c>
      <c r="C2209" t="s">
        <v>116</v>
      </c>
      <c r="D2209" t="s">
        <v>370</v>
      </c>
      <c r="E2209" t="s">
        <v>869</v>
      </c>
      <c r="F2209" s="4">
        <v>29</v>
      </c>
      <c r="G2209">
        <v>10</v>
      </c>
      <c r="H2209">
        <v>7.1</v>
      </c>
      <c r="I2209">
        <v>27</v>
      </c>
      <c r="J2209">
        <v>8.6666666666666696</v>
      </c>
      <c r="K2209">
        <v>4</v>
      </c>
      <c r="L2209">
        <v>0.148148148148148</v>
      </c>
      <c r="M2209">
        <v>3</v>
      </c>
      <c r="N2209">
        <v>213.230769230769</v>
      </c>
      <c r="O2209">
        <v>0.10344827586206901</v>
      </c>
      <c r="P2209">
        <v>10</v>
      </c>
      <c r="Q2209">
        <v>11.9</v>
      </c>
      <c r="R2209">
        <v>1</v>
      </c>
      <c r="S2209">
        <v>11</v>
      </c>
      <c r="T2209">
        <v>0</v>
      </c>
      <c r="U2209">
        <v>0</v>
      </c>
      <c r="V2209">
        <v>0</v>
      </c>
      <c r="W2209">
        <v>0</v>
      </c>
      <c r="X2209">
        <v>12</v>
      </c>
      <c r="Y2209">
        <v>29.9166666666667</v>
      </c>
      <c r="Z2209">
        <v>1</v>
      </c>
      <c r="AA2209">
        <v>427</v>
      </c>
      <c r="AB2209">
        <v>26</v>
      </c>
      <c r="AC2209">
        <v>47.653846153846203</v>
      </c>
      <c r="AD2209">
        <v>0.89655172413793105</v>
      </c>
      <c r="AE2209">
        <v>19</v>
      </c>
      <c r="AF2209">
        <v>45.473684210526301</v>
      </c>
      <c r="AG2209">
        <v>0.73076923076923095</v>
      </c>
      <c r="AH2209" s="4">
        <v>1</v>
      </c>
      <c r="AI2209">
        <v>1</v>
      </c>
      <c r="AJ2209" s="4">
        <v>0</v>
      </c>
      <c r="AK2209">
        <v>0</v>
      </c>
      <c r="AL2209" s="4">
        <v>2</v>
      </c>
      <c r="AM2209">
        <v>7.69230769230769E-2</v>
      </c>
      <c r="AN2209" s="4">
        <v>0</v>
      </c>
      <c r="AO2209">
        <v>0</v>
      </c>
      <c r="AP2209" s="4">
        <v>0</v>
      </c>
      <c r="AQ2209">
        <v>0</v>
      </c>
      <c r="AR2209" s="4">
        <v>0</v>
      </c>
      <c r="AS2209">
        <v>0</v>
      </c>
      <c r="AT2209" s="4">
        <v>2</v>
      </c>
      <c r="AU2209" s="4">
        <v>0</v>
      </c>
      <c r="AV2209" s="4">
        <v>2</v>
      </c>
      <c r="AW2209">
        <v>1.125</v>
      </c>
      <c r="AX2209" s="4">
        <f t="shared" si="34"/>
        <v>25.777777777777779</v>
      </c>
      <c r="AY2209" s="4">
        <v>0</v>
      </c>
      <c r="AZ2209" s="4">
        <v>0</v>
      </c>
    </row>
    <row r="2210" spans="1:52" x14ac:dyDescent="0.25">
      <c r="A2210" s="4">
        <v>2017</v>
      </c>
      <c r="B2210" s="4" t="s">
        <v>428</v>
      </c>
      <c r="C2210" t="s">
        <v>116</v>
      </c>
      <c r="D2210" t="s">
        <v>416</v>
      </c>
      <c r="E2210" t="s">
        <v>912</v>
      </c>
      <c r="F2210" s="4">
        <v>120</v>
      </c>
      <c r="G2210">
        <v>60</v>
      </c>
      <c r="H2210">
        <v>13.233333333333301</v>
      </c>
      <c r="I2210">
        <v>120</v>
      </c>
      <c r="J2210">
        <v>10.641666666666699</v>
      </c>
      <c r="K2210">
        <v>8</v>
      </c>
      <c r="L2210">
        <v>6.6666666666666693E-2</v>
      </c>
      <c r="M2210">
        <v>6</v>
      </c>
      <c r="N2210">
        <v>151.42105263157899</v>
      </c>
      <c r="O2210">
        <v>0.05</v>
      </c>
      <c r="P2210">
        <v>102</v>
      </c>
      <c r="Q2210">
        <v>31.245098039215701</v>
      </c>
      <c r="R2210">
        <v>16</v>
      </c>
      <c r="S2210">
        <v>83.25</v>
      </c>
      <c r="T2210">
        <v>4</v>
      </c>
      <c r="U2210">
        <v>163.5</v>
      </c>
      <c r="V2210">
        <v>4</v>
      </c>
      <c r="W2210">
        <v>49.25</v>
      </c>
      <c r="X2210">
        <v>56</v>
      </c>
      <c r="Y2210">
        <v>127.71428571428601</v>
      </c>
      <c r="Z2210">
        <v>48</v>
      </c>
      <c r="AA2210">
        <v>321.35416666666703</v>
      </c>
      <c r="AB2210">
        <v>69</v>
      </c>
      <c r="AC2210">
        <v>169.47826086956499</v>
      </c>
      <c r="AD2210">
        <v>0.57499999999999996</v>
      </c>
      <c r="AE2210">
        <v>5</v>
      </c>
      <c r="AF2210">
        <v>64.2</v>
      </c>
      <c r="AG2210">
        <v>7.0422535211267595E-2</v>
      </c>
      <c r="AH2210" s="4">
        <v>33</v>
      </c>
      <c r="AI2210">
        <v>0.6875</v>
      </c>
      <c r="AJ2210" s="4">
        <v>17</v>
      </c>
      <c r="AK2210">
        <v>0.35416666666666702</v>
      </c>
      <c r="AL2210" s="4">
        <v>19</v>
      </c>
      <c r="AM2210">
        <v>0.27536231884057999</v>
      </c>
      <c r="AN2210" s="4">
        <v>3</v>
      </c>
      <c r="AO2210">
        <v>4.3478260869565202E-2</v>
      </c>
      <c r="AP2210" s="4">
        <v>1</v>
      </c>
      <c r="AQ2210">
        <v>8.3333333333333297E-3</v>
      </c>
      <c r="AR2210" s="4">
        <v>0</v>
      </c>
      <c r="AS2210">
        <v>0</v>
      </c>
      <c r="AT2210" s="4">
        <v>0</v>
      </c>
      <c r="AU2210" s="4">
        <v>0</v>
      </c>
      <c r="AV2210" s="4">
        <v>4</v>
      </c>
      <c r="AW2210">
        <v>1.93548387096774</v>
      </c>
      <c r="AX2210" s="4">
        <f t="shared" si="34"/>
        <v>62.000000000000064</v>
      </c>
      <c r="AY2210" s="4">
        <v>2</v>
      </c>
      <c r="AZ2210" s="4">
        <v>77</v>
      </c>
    </row>
    <row r="2211" spans="1:52" x14ac:dyDescent="0.25">
      <c r="A2211" s="4">
        <v>2017</v>
      </c>
      <c r="B2211" s="4" t="s">
        <v>428</v>
      </c>
      <c r="C2211" t="s">
        <v>116</v>
      </c>
      <c r="D2211" t="s">
        <v>78</v>
      </c>
      <c r="E2211" t="s">
        <v>597</v>
      </c>
      <c r="F2211" s="4">
        <v>121</v>
      </c>
      <c r="G2211">
        <v>62</v>
      </c>
      <c r="H2211">
        <v>9.7258064516129004</v>
      </c>
      <c r="I2211">
        <v>121</v>
      </c>
      <c r="J2211">
        <v>8.5702479338842998</v>
      </c>
      <c r="K2211">
        <v>0</v>
      </c>
      <c r="L2211">
        <v>0</v>
      </c>
      <c r="M2211">
        <v>48</v>
      </c>
      <c r="N2211">
        <v>1066.26495726496</v>
      </c>
      <c r="O2211">
        <v>0.39669421487603301</v>
      </c>
      <c r="P2211">
        <v>118</v>
      </c>
      <c r="Q2211">
        <v>18.491525423728799</v>
      </c>
      <c r="R2211">
        <v>36</v>
      </c>
      <c r="S2211">
        <v>59.3333333333333</v>
      </c>
      <c r="T2211">
        <v>27</v>
      </c>
      <c r="U2211">
        <v>143.07407407407399</v>
      </c>
      <c r="V2211">
        <v>24</v>
      </c>
      <c r="W2211">
        <v>71.625</v>
      </c>
      <c r="X2211">
        <v>40</v>
      </c>
      <c r="Y2211">
        <v>133.52500000000001</v>
      </c>
      <c r="Z2211">
        <v>69</v>
      </c>
      <c r="AA2211">
        <v>310.49275362318798</v>
      </c>
      <c r="AB2211">
        <v>50</v>
      </c>
      <c r="AC2211">
        <v>195.7</v>
      </c>
      <c r="AD2211">
        <v>0.413223140495868</v>
      </c>
      <c r="AE2211">
        <v>2</v>
      </c>
      <c r="AF2211">
        <v>97.5</v>
      </c>
      <c r="AG2211">
        <v>3.9215686274509803E-2</v>
      </c>
      <c r="AH2211" s="4">
        <v>42</v>
      </c>
      <c r="AI2211">
        <v>0.60869565217391297</v>
      </c>
      <c r="AJ2211" s="4">
        <v>17</v>
      </c>
      <c r="AK2211">
        <v>0.24637681159420299</v>
      </c>
      <c r="AL2211" s="4">
        <v>22</v>
      </c>
      <c r="AM2211">
        <v>0.44</v>
      </c>
      <c r="AN2211" s="4">
        <v>6</v>
      </c>
      <c r="AO2211">
        <v>0.12</v>
      </c>
      <c r="AP2211" s="4">
        <v>2</v>
      </c>
      <c r="AQ2211">
        <v>1.6528925619834701E-2</v>
      </c>
      <c r="AR2211" s="4">
        <v>0</v>
      </c>
      <c r="AS2211">
        <v>0</v>
      </c>
      <c r="AT2211" s="4">
        <v>0</v>
      </c>
      <c r="AU2211" s="4">
        <v>0</v>
      </c>
      <c r="AV2211" s="4">
        <v>6</v>
      </c>
      <c r="AW2211">
        <v>1.86153846153846</v>
      </c>
      <c r="AX2211" s="4">
        <f t="shared" si="34"/>
        <v>65.000000000000057</v>
      </c>
      <c r="AY2211" s="4">
        <v>26</v>
      </c>
      <c r="AZ2211" s="4">
        <v>30.923076923076898</v>
      </c>
    </row>
    <row r="2212" spans="1:52" x14ac:dyDescent="0.25">
      <c r="A2212" s="4">
        <v>2017</v>
      </c>
      <c r="B2212" s="4" t="s">
        <v>428</v>
      </c>
      <c r="C2212" t="s">
        <v>116</v>
      </c>
      <c r="D2212" t="s">
        <v>449</v>
      </c>
      <c r="E2212" t="s">
        <v>946</v>
      </c>
      <c r="F2212" s="4">
        <v>77</v>
      </c>
      <c r="G2212">
        <v>29</v>
      </c>
      <c r="H2212">
        <v>8.6551724137930997</v>
      </c>
      <c r="I2212">
        <v>77</v>
      </c>
      <c r="J2212">
        <v>5.9610389610389598</v>
      </c>
      <c r="K2212">
        <v>2</v>
      </c>
      <c r="L2212">
        <v>2.5974025974026E-2</v>
      </c>
      <c r="M2212">
        <v>3</v>
      </c>
      <c r="N2212">
        <v>72.405405405405403</v>
      </c>
      <c r="O2212">
        <v>3.8961038961039002E-2</v>
      </c>
      <c r="P2212">
        <v>72</v>
      </c>
      <c r="Q2212">
        <v>32.4583333333333</v>
      </c>
      <c r="R2212">
        <v>12</v>
      </c>
      <c r="S2212">
        <v>125.75</v>
      </c>
      <c r="T2212">
        <v>3</v>
      </c>
      <c r="U2212">
        <v>189.666666666667</v>
      </c>
      <c r="V2212">
        <v>3</v>
      </c>
      <c r="W2212">
        <v>67.6666666666667</v>
      </c>
      <c r="X2212">
        <v>5</v>
      </c>
      <c r="Y2212">
        <v>146.6</v>
      </c>
      <c r="Z2212">
        <v>32</v>
      </c>
      <c r="AA2212">
        <v>375.40625</v>
      </c>
      <c r="AB2212">
        <v>43</v>
      </c>
      <c r="AC2212">
        <v>185.58139534883699</v>
      </c>
      <c r="AD2212">
        <v>0.55844155844155796</v>
      </c>
      <c r="AE2212">
        <v>7</v>
      </c>
      <c r="AF2212">
        <v>129.142857142857</v>
      </c>
      <c r="AG2212">
        <v>0.155555555555556</v>
      </c>
      <c r="AH2212" s="4">
        <v>21</v>
      </c>
      <c r="AI2212">
        <v>0.65625</v>
      </c>
      <c r="AJ2212" s="4">
        <v>6</v>
      </c>
      <c r="AK2212">
        <v>0.1875</v>
      </c>
      <c r="AL2212" s="4">
        <v>14</v>
      </c>
      <c r="AM2212">
        <v>0.32558139534883701</v>
      </c>
      <c r="AN2212" s="4">
        <v>8</v>
      </c>
      <c r="AO2212">
        <v>0.186046511627907</v>
      </c>
      <c r="AP2212" s="4">
        <v>0</v>
      </c>
      <c r="AQ2212">
        <v>0</v>
      </c>
      <c r="AR2212" s="4">
        <v>0</v>
      </c>
      <c r="AS2212">
        <v>0</v>
      </c>
      <c r="AT2212" s="4">
        <v>0</v>
      </c>
      <c r="AU2212" s="4">
        <v>0</v>
      </c>
      <c r="AV2212" s="4">
        <v>3</v>
      </c>
      <c r="AW2212">
        <v>1.63829787234043</v>
      </c>
      <c r="AX2212" s="4">
        <f t="shared" si="34"/>
        <v>46.999999999999872</v>
      </c>
      <c r="AY2212" s="4">
        <v>0</v>
      </c>
      <c r="AZ2212" s="4">
        <v>0</v>
      </c>
    </row>
    <row r="2213" spans="1:52" x14ac:dyDescent="0.25">
      <c r="A2213" s="4">
        <v>2017</v>
      </c>
      <c r="B2213" s="4" t="s">
        <v>428</v>
      </c>
      <c r="C2213" t="s">
        <v>116</v>
      </c>
      <c r="D2213" t="s">
        <v>119</v>
      </c>
      <c r="E2213" t="s">
        <v>635</v>
      </c>
      <c r="F2213" s="4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327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 s="4">
        <v>0</v>
      </c>
      <c r="AI2213">
        <v>0</v>
      </c>
      <c r="AJ2213" s="4">
        <v>0</v>
      </c>
      <c r="AK2213">
        <v>0</v>
      </c>
      <c r="AL2213" s="4">
        <v>0</v>
      </c>
      <c r="AM2213">
        <v>0</v>
      </c>
      <c r="AN2213" s="4">
        <v>0</v>
      </c>
      <c r="AO2213">
        <v>0</v>
      </c>
      <c r="AP2213" s="4">
        <v>0</v>
      </c>
      <c r="AQ2213">
        <v>0</v>
      </c>
      <c r="AR2213" s="4">
        <v>0</v>
      </c>
      <c r="AS2213">
        <v>0</v>
      </c>
      <c r="AT2213" s="4">
        <v>1</v>
      </c>
      <c r="AU2213" s="4">
        <v>0</v>
      </c>
      <c r="AV2213" s="4">
        <v>0</v>
      </c>
      <c r="AW2213">
        <v>0</v>
      </c>
      <c r="AX2213" s="4">
        <f t="shared" si="34"/>
        <v>0</v>
      </c>
      <c r="AY2213" s="4">
        <v>0</v>
      </c>
      <c r="AZ2213" s="4">
        <v>0</v>
      </c>
    </row>
    <row r="2214" spans="1:52" x14ac:dyDescent="0.25">
      <c r="A2214" s="4">
        <v>2017</v>
      </c>
      <c r="B2214" s="4" t="s">
        <v>428</v>
      </c>
      <c r="C2214" t="s">
        <v>116</v>
      </c>
      <c r="D2214" t="s">
        <v>450</v>
      </c>
      <c r="E2214" t="s">
        <v>947</v>
      </c>
      <c r="F2214" s="4">
        <v>1</v>
      </c>
      <c r="G2214">
        <v>1</v>
      </c>
      <c r="H2214">
        <v>6</v>
      </c>
      <c r="I2214">
        <v>1</v>
      </c>
      <c r="J2214">
        <v>11</v>
      </c>
      <c r="K2214">
        <v>0</v>
      </c>
      <c r="L2214">
        <v>0</v>
      </c>
      <c r="M2214">
        <v>0</v>
      </c>
      <c r="N2214">
        <v>-50</v>
      </c>
      <c r="O2214">
        <v>0</v>
      </c>
      <c r="P2214">
        <v>1</v>
      </c>
      <c r="Q2214">
        <v>107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1</v>
      </c>
      <c r="AA2214">
        <v>112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 s="4">
        <v>0</v>
      </c>
      <c r="AI2214">
        <v>0</v>
      </c>
      <c r="AJ2214" s="4">
        <v>0</v>
      </c>
      <c r="AK2214">
        <v>0</v>
      </c>
      <c r="AL2214" s="4">
        <v>0</v>
      </c>
      <c r="AM2214">
        <v>0</v>
      </c>
      <c r="AN2214" s="4">
        <v>0</v>
      </c>
      <c r="AO2214">
        <v>0</v>
      </c>
      <c r="AP2214" s="4">
        <v>0</v>
      </c>
      <c r="AQ2214">
        <v>0</v>
      </c>
      <c r="AR2214" s="4">
        <v>0</v>
      </c>
      <c r="AS2214">
        <v>0</v>
      </c>
      <c r="AT2214" s="4">
        <v>0</v>
      </c>
      <c r="AU2214" s="4">
        <v>0</v>
      </c>
      <c r="AV2214" s="4">
        <v>0</v>
      </c>
      <c r="AW2214">
        <v>1</v>
      </c>
      <c r="AX2214" s="4">
        <f t="shared" si="34"/>
        <v>1</v>
      </c>
      <c r="AY2214" s="4">
        <v>0</v>
      </c>
      <c r="AZ2214" s="4">
        <v>0</v>
      </c>
    </row>
    <row r="2215" spans="1:52" x14ac:dyDescent="0.25">
      <c r="A2215" s="4">
        <v>2017</v>
      </c>
      <c r="B2215" s="4" t="s">
        <v>428</v>
      </c>
      <c r="C2215" t="s">
        <v>116</v>
      </c>
      <c r="D2215" t="s">
        <v>451</v>
      </c>
      <c r="E2215" t="s">
        <v>948</v>
      </c>
      <c r="F2215" s="4">
        <v>1</v>
      </c>
      <c r="G2215">
        <v>1</v>
      </c>
      <c r="H2215">
        <v>9</v>
      </c>
      <c r="I2215">
        <v>1</v>
      </c>
      <c r="J2215">
        <v>10</v>
      </c>
      <c r="K2215">
        <v>0</v>
      </c>
      <c r="L2215">
        <v>0</v>
      </c>
      <c r="M2215">
        <v>0</v>
      </c>
      <c r="N2215">
        <v>163</v>
      </c>
      <c r="O2215">
        <v>0</v>
      </c>
      <c r="P2215">
        <v>1</v>
      </c>
      <c r="Q2215">
        <v>12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280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 s="4">
        <v>1</v>
      </c>
      <c r="AI2215">
        <v>1</v>
      </c>
      <c r="AJ2215" s="4">
        <v>1</v>
      </c>
      <c r="AK2215">
        <v>1</v>
      </c>
      <c r="AL2215" s="4">
        <v>0</v>
      </c>
      <c r="AM2215">
        <v>0</v>
      </c>
      <c r="AN2215" s="4">
        <v>0</v>
      </c>
      <c r="AO2215">
        <v>0</v>
      </c>
      <c r="AP2215" s="4">
        <v>0</v>
      </c>
      <c r="AQ2215">
        <v>0</v>
      </c>
      <c r="AR2215" s="4">
        <v>0</v>
      </c>
      <c r="AS2215">
        <v>0</v>
      </c>
      <c r="AT2215" s="4">
        <v>0</v>
      </c>
      <c r="AU2215" s="4">
        <v>0</v>
      </c>
      <c r="AV2215" s="4">
        <v>0</v>
      </c>
      <c r="AW2215">
        <v>1</v>
      </c>
      <c r="AX2215" s="4">
        <f t="shared" si="34"/>
        <v>1</v>
      </c>
      <c r="AY2215" s="4">
        <v>0</v>
      </c>
      <c r="AZ2215" s="4">
        <v>0</v>
      </c>
    </row>
    <row r="2216" spans="1:52" x14ac:dyDescent="0.25">
      <c r="A2216" s="4">
        <v>2017</v>
      </c>
      <c r="B2216" s="4" t="s">
        <v>428</v>
      </c>
      <c r="C2216" t="s">
        <v>155</v>
      </c>
      <c r="D2216" t="s">
        <v>145</v>
      </c>
      <c r="E2216" t="s">
        <v>661</v>
      </c>
      <c r="F2216" s="4">
        <v>10</v>
      </c>
      <c r="G2216">
        <v>10</v>
      </c>
      <c r="H2216">
        <v>5.0999999999999996</v>
      </c>
      <c r="I2216">
        <v>10</v>
      </c>
      <c r="J2216">
        <v>6.1</v>
      </c>
      <c r="K2216">
        <v>0</v>
      </c>
      <c r="L2216">
        <v>0</v>
      </c>
      <c r="M2216">
        <v>0</v>
      </c>
      <c r="N2216">
        <v>350.2</v>
      </c>
      <c r="O2216">
        <v>0</v>
      </c>
      <c r="P2216">
        <v>9</v>
      </c>
      <c r="Q2216">
        <v>13.6666666666667</v>
      </c>
      <c r="R2216">
        <v>2</v>
      </c>
      <c r="S2216">
        <v>21</v>
      </c>
      <c r="T2216">
        <v>0</v>
      </c>
      <c r="U2216">
        <v>0</v>
      </c>
      <c r="V2216">
        <v>0</v>
      </c>
      <c r="W2216">
        <v>0</v>
      </c>
      <c r="X2216">
        <v>9</v>
      </c>
      <c r="Y2216">
        <v>61.4444444444444</v>
      </c>
      <c r="Z2216">
        <v>0</v>
      </c>
      <c r="AA2216">
        <v>0</v>
      </c>
      <c r="AB2216">
        <v>10</v>
      </c>
      <c r="AC2216">
        <v>85</v>
      </c>
      <c r="AD2216">
        <v>1</v>
      </c>
      <c r="AE2216">
        <v>3</v>
      </c>
      <c r="AF2216">
        <v>37.3333333333333</v>
      </c>
      <c r="AG2216">
        <v>0.3</v>
      </c>
      <c r="AH2216" s="4">
        <v>0</v>
      </c>
      <c r="AI2216">
        <v>0</v>
      </c>
      <c r="AJ2216" s="4">
        <v>0</v>
      </c>
      <c r="AK2216">
        <v>0</v>
      </c>
      <c r="AL2216" s="4">
        <v>4</v>
      </c>
      <c r="AM2216">
        <v>0.4</v>
      </c>
      <c r="AN2216" s="4">
        <v>0</v>
      </c>
      <c r="AO2216">
        <v>0</v>
      </c>
      <c r="AP2216" s="4">
        <v>0</v>
      </c>
      <c r="AQ2216">
        <v>0</v>
      </c>
      <c r="AR2216" s="4">
        <v>0</v>
      </c>
      <c r="AS2216">
        <v>0</v>
      </c>
      <c r="AT2216" s="4">
        <v>0</v>
      </c>
      <c r="AU2216" s="4">
        <v>0</v>
      </c>
      <c r="AV2216" s="4">
        <v>0</v>
      </c>
      <c r="AW2216">
        <v>1.1111111111111101</v>
      </c>
      <c r="AX2216" s="4">
        <f t="shared" si="34"/>
        <v>9.0000000000000089</v>
      </c>
      <c r="AY2216" s="4">
        <v>0</v>
      </c>
      <c r="AZ2216" s="4">
        <v>0</v>
      </c>
    </row>
    <row r="2217" spans="1:52" x14ac:dyDescent="0.25">
      <c r="A2217" s="4">
        <v>2017</v>
      </c>
      <c r="B2217" s="4" t="s">
        <v>428</v>
      </c>
      <c r="C2217" t="s">
        <v>155</v>
      </c>
      <c r="D2217" t="s">
        <v>118</v>
      </c>
      <c r="E2217" t="s">
        <v>634</v>
      </c>
      <c r="F2217" s="4">
        <v>11</v>
      </c>
      <c r="G2217">
        <v>11</v>
      </c>
      <c r="H2217">
        <v>1.72727272727273</v>
      </c>
      <c r="I2217">
        <v>11</v>
      </c>
      <c r="J2217">
        <v>3</v>
      </c>
      <c r="K2217">
        <v>0</v>
      </c>
      <c r="L2217">
        <v>0</v>
      </c>
      <c r="M2217">
        <v>1</v>
      </c>
      <c r="N2217">
        <v>-9.6</v>
      </c>
      <c r="O2217">
        <v>9.0909090909090898E-2</v>
      </c>
      <c r="P2217">
        <v>10</v>
      </c>
      <c r="Q2217">
        <v>13.6</v>
      </c>
      <c r="R2217">
        <v>2</v>
      </c>
      <c r="S2217">
        <v>18.5</v>
      </c>
      <c r="T2217">
        <v>0</v>
      </c>
      <c r="U2217">
        <v>0</v>
      </c>
      <c r="V2217">
        <v>0</v>
      </c>
      <c r="W2217">
        <v>0</v>
      </c>
      <c r="X2217">
        <v>10</v>
      </c>
      <c r="Y2217">
        <v>55.4</v>
      </c>
      <c r="Z2217">
        <v>0</v>
      </c>
      <c r="AA2217">
        <v>0</v>
      </c>
      <c r="AB2217">
        <v>11</v>
      </c>
      <c r="AC2217">
        <v>77.636363636363598</v>
      </c>
      <c r="AD2217">
        <v>1</v>
      </c>
      <c r="AE2217">
        <v>3</v>
      </c>
      <c r="AF2217">
        <v>69.6666666666667</v>
      </c>
      <c r="AG2217">
        <v>0.27272727272727298</v>
      </c>
      <c r="AH2217" s="4">
        <v>0</v>
      </c>
      <c r="AI2217">
        <v>0</v>
      </c>
      <c r="AJ2217" s="4">
        <v>0</v>
      </c>
      <c r="AK2217">
        <v>0</v>
      </c>
      <c r="AL2217" s="4">
        <v>3</v>
      </c>
      <c r="AM2217">
        <v>0.27272727272727298</v>
      </c>
      <c r="AN2217" s="4">
        <v>0</v>
      </c>
      <c r="AO2217">
        <v>0</v>
      </c>
      <c r="AP2217" s="4">
        <v>0</v>
      </c>
      <c r="AQ2217">
        <v>0</v>
      </c>
      <c r="AR2217" s="4">
        <v>0</v>
      </c>
      <c r="AS2217">
        <v>0</v>
      </c>
      <c r="AT2217" s="4">
        <v>0</v>
      </c>
      <c r="AU2217" s="4">
        <v>0</v>
      </c>
      <c r="AV2217" s="4">
        <v>0</v>
      </c>
      <c r="AW2217">
        <v>1.375</v>
      </c>
      <c r="AX2217" s="4">
        <f t="shared" si="34"/>
        <v>8</v>
      </c>
      <c r="AY2217" s="4">
        <v>0</v>
      </c>
      <c r="AZ2217" s="4">
        <v>0</v>
      </c>
    </row>
    <row r="2218" spans="1:52" x14ac:dyDescent="0.25">
      <c r="A2218" s="4">
        <v>2017</v>
      </c>
      <c r="B2218" s="4" t="s">
        <v>428</v>
      </c>
      <c r="C2218" t="s">
        <v>155</v>
      </c>
      <c r="D2218" t="s">
        <v>158</v>
      </c>
      <c r="E2218" t="s">
        <v>913</v>
      </c>
      <c r="F2218" s="4">
        <v>39</v>
      </c>
      <c r="G2218">
        <v>38</v>
      </c>
      <c r="H2218">
        <v>1.7894736842105301</v>
      </c>
      <c r="I2218">
        <v>39</v>
      </c>
      <c r="J2218">
        <v>2.4871794871794899</v>
      </c>
      <c r="K2218">
        <v>0</v>
      </c>
      <c r="L2218">
        <v>0</v>
      </c>
      <c r="M2218">
        <v>5</v>
      </c>
      <c r="N2218">
        <v>7.7647058823529402</v>
      </c>
      <c r="O2218">
        <v>0.128205128205128</v>
      </c>
      <c r="P2218">
        <v>35</v>
      </c>
      <c r="Q2218">
        <v>14.657142857142899</v>
      </c>
      <c r="R2218">
        <v>5</v>
      </c>
      <c r="S2218">
        <v>21.8</v>
      </c>
      <c r="T2218">
        <v>0</v>
      </c>
      <c r="U2218">
        <v>0</v>
      </c>
      <c r="V2218">
        <v>0</v>
      </c>
      <c r="W2218">
        <v>0</v>
      </c>
      <c r="X2218">
        <v>36</v>
      </c>
      <c r="Y2218">
        <v>62.1666666666667</v>
      </c>
      <c r="Z2218">
        <v>0</v>
      </c>
      <c r="AA2218">
        <v>0</v>
      </c>
      <c r="AB2218">
        <v>39</v>
      </c>
      <c r="AC2218">
        <v>87.3333333333333</v>
      </c>
      <c r="AD2218">
        <v>1</v>
      </c>
      <c r="AE2218">
        <v>11</v>
      </c>
      <c r="AF2218">
        <v>58.545454545454497</v>
      </c>
      <c r="AG2218">
        <v>0.28205128205128199</v>
      </c>
      <c r="AH2218" s="4">
        <v>0</v>
      </c>
      <c r="AI2218">
        <v>0</v>
      </c>
      <c r="AJ2218" s="4">
        <v>0</v>
      </c>
      <c r="AK2218">
        <v>0</v>
      </c>
      <c r="AL2218" s="4">
        <v>8</v>
      </c>
      <c r="AM2218">
        <v>0.20512820512820501</v>
      </c>
      <c r="AN2218" s="4">
        <v>2</v>
      </c>
      <c r="AO2218">
        <v>5.1282051282051301E-2</v>
      </c>
      <c r="AP2218" s="4">
        <v>1</v>
      </c>
      <c r="AQ2218">
        <v>2.5641025641025599E-2</v>
      </c>
      <c r="AR2218" s="4">
        <v>0</v>
      </c>
      <c r="AS2218">
        <v>0</v>
      </c>
      <c r="AT2218" s="4">
        <v>0</v>
      </c>
      <c r="AU2218" s="4">
        <v>0</v>
      </c>
      <c r="AV2218" s="4">
        <v>1</v>
      </c>
      <c r="AW2218">
        <v>1.3928571428571399</v>
      </c>
      <c r="AX2218" s="4">
        <f t="shared" si="34"/>
        <v>28.00000000000006</v>
      </c>
      <c r="AY2218" s="4">
        <v>0</v>
      </c>
      <c r="AZ2218" s="4">
        <v>0</v>
      </c>
    </row>
    <row r="2219" spans="1:52" x14ac:dyDescent="0.25">
      <c r="A2219" s="4">
        <v>2017</v>
      </c>
      <c r="B2219" s="4" t="s">
        <v>428</v>
      </c>
      <c r="C2219" t="s">
        <v>155</v>
      </c>
      <c r="D2219" t="s">
        <v>156</v>
      </c>
      <c r="E2219" t="s">
        <v>671</v>
      </c>
      <c r="F2219" s="4">
        <v>55</v>
      </c>
      <c r="G2219">
        <v>54</v>
      </c>
      <c r="H2219">
        <v>3.57407407407407</v>
      </c>
      <c r="I2219">
        <v>55</v>
      </c>
      <c r="J2219">
        <v>4.52727272727273</v>
      </c>
      <c r="K2219">
        <v>0</v>
      </c>
      <c r="L2219">
        <v>0</v>
      </c>
      <c r="M2219">
        <v>2</v>
      </c>
      <c r="N2219">
        <v>0.39622641509433998</v>
      </c>
      <c r="O2219">
        <v>3.6363636363636397E-2</v>
      </c>
      <c r="P2219">
        <v>49</v>
      </c>
      <c r="Q2219">
        <v>14.612244897959201</v>
      </c>
      <c r="R2219">
        <v>12</v>
      </c>
      <c r="S2219">
        <v>41.6666666666667</v>
      </c>
      <c r="T2219">
        <v>0</v>
      </c>
      <c r="U2219">
        <v>0</v>
      </c>
      <c r="V2219">
        <v>0</v>
      </c>
      <c r="W2219">
        <v>0</v>
      </c>
      <c r="X2219">
        <v>44</v>
      </c>
      <c r="Y2219">
        <v>92.5</v>
      </c>
      <c r="Z2219">
        <v>0</v>
      </c>
      <c r="AA2219">
        <v>0</v>
      </c>
      <c r="AB2219">
        <v>55</v>
      </c>
      <c r="AC2219">
        <v>122.327272727273</v>
      </c>
      <c r="AD2219">
        <v>1</v>
      </c>
      <c r="AE2219">
        <v>16</v>
      </c>
      <c r="AF2219">
        <v>73.5</v>
      </c>
      <c r="AG2219">
        <v>0.29090909090909101</v>
      </c>
      <c r="AH2219" s="4">
        <v>0</v>
      </c>
      <c r="AI2219">
        <v>0</v>
      </c>
      <c r="AJ2219" s="4">
        <v>0</v>
      </c>
      <c r="AK2219">
        <v>0</v>
      </c>
      <c r="AL2219" s="4">
        <v>12</v>
      </c>
      <c r="AM2219">
        <v>0.218181818181818</v>
      </c>
      <c r="AN2219" s="4">
        <v>3</v>
      </c>
      <c r="AO2219">
        <v>5.4545454545454501E-2</v>
      </c>
      <c r="AP2219" s="4">
        <v>1</v>
      </c>
      <c r="AQ2219">
        <v>1.8181818181818198E-2</v>
      </c>
      <c r="AR2219" s="4">
        <v>0</v>
      </c>
      <c r="AS2219">
        <v>0</v>
      </c>
      <c r="AT2219" s="4">
        <v>0</v>
      </c>
      <c r="AU2219" s="4">
        <v>0</v>
      </c>
      <c r="AV2219" s="4">
        <v>0</v>
      </c>
      <c r="AW2219">
        <v>1.25</v>
      </c>
      <c r="AX2219" s="4">
        <f t="shared" si="34"/>
        <v>44</v>
      </c>
      <c r="AY2219" s="4">
        <v>0</v>
      </c>
      <c r="AZ2219" s="4">
        <v>0</v>
      </c>
    </row>
    <row r="2220" spans="1:52" x14ac:dyDescent="0.25">
      <c r="A2220" s="4">
        <v>2017</v>
      </c>
      <c r="B2220" s="4" t="s">
        <v>428</v>
      </c>
      <c r="C2220" t="s">
        <v>155</v>
      </c>
      <c r="D2220" t="s">
        <v>152</v>
      </c>
      <c r="E2220" t="s">
        <v>668</v>
      </c>
      <c r="F2220" s="4">
        <v>68</v>
      </c>
      <c r="G2220">
        <v>68</v>
      </c>
      <c r="H2220">
        <v>3.7647058823529398</v>
      </c>
      <c r="I2220">
        <v>68</v>
      </c>
      <c r="J2220">
        <v>4.75</v>
      </c>
      <c r="K2220">
        <v>0</v>
      </c>
      <c r="L2220">
        <v>0</v>
      </c>
      <c r="M2220">
        <v>12</v>
      </c>
      <c r="N2220">
        <v>222.203389830508</v>
      </c>
      <c r="O2220">
        <v>0.17647058823529399</v>
      </c>
      <c r="P2220">
        <v>54</v>
      </c>
      <c r="Q2220">
        <v>19.018518518518501</v>
      </c>
      <c r="R2220">
        <v>8</v>
      </c>
      <c r="S2220">
        <v>27.125</v>
      </c>
      <c r="T2220">
        <v>0</v>
      </c>
      <c r="U2220">
        <v>0</v>
      </c>
      <c r="V2220">
        <v>0</v>
      </c>
      <c r="W2220">
        <v>0</v>
      </c>
      <c r="X2220">
        <v>53</v>
      </c>
      <c r="Y2220">
        <v>73.528301886792406</v>
      </c>
      <c r="Z2220">
        <v>0</v>
      </c>
      <c r="AA2220">
        <v>0</v>
      </c>
      <c r="AB2220">
        <v>68</v>
      </c>
      <c r="AC2220">
        <v>99.602941176470594</v>
      </c>
      <c r="AD2220">
        <v>1</v>
      </c>
      <c r="AE2220">
        <v>21</v>
      </c>
      <c r="AF2220">
        <v>62.714285714285701</v>
      </c>
      <c r="AG2220">
        <v>0.308823529411765</v>
      </c>
      <c r="AH2220" s="4">
        <v>0</v>
      </c>
      <c r="AI2220">
        <v>0</v>
      </c>
      <c r="AJ2220" s="4">
        <v>0</v>
      </c>
      <c r="AK2220">
        <v>0</v>
      </c>
      <c r="AL2220" s="4">
        <v>13</v>
      </c>
      <c r="AM2220">
        <v>0.191176470588235</v>
      </c>
      <c r="AN2220" s="4">
        <v>3</v>
      </c>
      <c r="AO2220">
        <v>4.4117647058823498E-2</v>
      </c>
      <c r="AP2220" s="4">
        <v>0</v>
      </c>
      <c r="AQ2220">
        <v>0</v>
      </c>
      <c r="AR2220" s="4">
        <v>0</v>
      </c>
      <c r="AS2220">
        <v>0</v>
      </c>
      <c r="AT2220" s="4">
        <v>0</v>
      </c>
      <c r="AU2220" s="4">
        <v>0</v>
      </c>
      <c r="AV2220" s="4">
        <v>0</v>
      </c>
      <c r="AW2220">
        <v>1.4468085106383</v>
      </c>
      <c r="AX2220" s="4">
        <f t="shared" si="34"/>
        <v>46.999999999999929</v>
      </c>
      <c r="AY2220" s="4">
        <v>0</v>
      </c>
      <c r="AZ2220" s="4">
        <v>0</v>
      </c>
    </row>
    <row r="2221" spans="1:52" x14ac:dyDescent="0.25">
      <c r="A2221" s="4">
        <v>2017</v>
      </c>
      <c r="B2221" s="4" t="s">
        <v>428</v>
      </c>
      <c r="C2221" t="s">
        <v>155</v>
      </c>
      <c r="D2221" t="s">
        <v>157</v>
      </c>
      <c r="E2221" t="s">
        <v>672</v>
      </c>
      <c r="F2221" s="4">
        <v>52</v>
      </c>
      <c r="G2221">
        <v>52</v>
      </c>
      <c r="H2221">
        <v>3.8846153846153801</v>
      </c>
      <c r="I2221">
        <v>52</v>
      </c>
      <c r="J2221">
        <v>4.9038461538461497</v>
      </c>
      <c r="K2221">
        <v>0</v>
      </c>
      <c r="L2221">
        <v>0</v>
      </c>
      <c r="M2221">
        <v>1</v>
      </c>
      <c r="N2221">
        <v>239.25</v>
      </c>
      <c r="O2221">
        <v>1.9230769230769201E-2</v>
      </c>
      <c r="P2221">
        <v>42</v>
      </c>
      <c r="Q2221">
        <v>11.047619047618999</v>
      </c>
      <c r="R2221">
        <v>7</v>
      </c>
      <c r="S2221">
        <v>25</v>
      </c>
      <c r="T2221">
        <v>2</v>
      </c>
      <c r="U2221">
        <v>70</v>
      </c>
      <c r="V2221">
        <v>2</v>
      </c>
      <c r="W2221">
        <v>19</v>
      </c>
      <c r="X2221">
        <v>44</v>
      </c>
      <c r="Y2221">
        <v>58.340909090909101</v>
      </c>
      <c r="Z2221">
        <v>2</v>
      </c>
      <c r="AA2221">
        <v>191.5</v>
      </c>
      <c r="AB2221">
        <v>50</v>
      </c>
      <c r="AC2221">
        <v>61.28</v>
      </c>
      <c r="AD2221">
        <v>0.96153846153846201</v>
      </c>
      <c r="AE2221">
        <v>23</v>
      </c>
      <c r="AF2221">
        <v>40.347826086956502</v>
      </c>
      <c r="AG2221">
        <v>0.46</v>
      </c>
      <c r="AH2221" s="4">
        <v>1</v>
      </c>
      <c r="AI2221">
        <v>0.5</v>
      </c>
      <c r="AJ2221" s="4">
        <v>1</v>
      </c>
      <c r="AK2221">
        <v>0.5</v>
      </c>
      <c r="AL2221" s="4">
        <v>11</v>
      </c>
      <c r="AM2221">
        <v>0.22</v>
      </c>
      <c r="AN2221" s="4">
        <v>1</v>
      </c>
      <c r="AO2221">
        <v>0.02</v>
      </c>
      <c r="AP2221" s="4">
        <v>0</v>
      </c>
      <c r="AQ2221">
        <v>0</v>
      </c>
      <c r="AR2221" s="4">
        <v>0</v>
      </c>
      <c r="AS2221">
        <v>0</v>
      </c>
      <c r="AT2221" s="4">
        <v>0</v>
      </c>
      <c r="AU2221" s="4">
        <v>0</v>
      </c>
      <c r="AV2221" s="4">
        <v>0</v>
      </c>
      <c r="AW2221">
        <v>1.26829268292683</v>
      </c>
      <c r="AX2221" s="4">
        <f t="shared" si="34"/>
        <v>40.999999999999979</v>
      </c>
      <c r="AY2221" s="4">
        <v>2</v>
      </c>
      <c r="AZ2221" s="4">
        <v>0</v>
      </c>
    </row>
    <row r="2222" spans="1:52" x14ac:dyDescent="0.25">
      <c r="A2222" s="4">
        <v>2017</v>
      </c>
      <c r="B2222" s="4" t="s">
        <v>428</v>
      </c>
      <c r="C2222" t="s">
        <v>155</v>
      </c>
      <c r="D2222" t="s">
        <v>117</v>
      </c>
      <c r="E2222" t="s">
        <v>633</v>
      </c>
      <c r="F2222" s="4">
        <v>1</v>
      </c>
      <c r="G2222">
        <v>1</v>
      </c>
      <c r="H2222">
        <v>1</v>
      </c>
      <c r="I2222">
        <v>1</v>
      </c>
      <c r="J2222">
        <v>2</v>
      </c>
      <c r="K2222">
        <v>0</v>
      </c>
      <c r="L2222">
        <v>0</v>
      </c>
      <c r="M2222">
        <v>0</v>
      </c>
      <c r="N2222">
        <v>-367</v>
      </c>
      <c r="O2222">
        <v>0</v>
      </c>
      <c r="P2222">
        <v>1</v>
      </c>
      <c r="Q2222">
        <v>8</v>
      </c>
      <c r="R2222">
        <v>1</v>
      </c>
      <c r="S2222">
        <v>32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1</v>
      </c>
      <c r="AA2222">
        <v>431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 s="4">
        <v>0</v>
      </c>
      <c r="AI2222">
        <v>0</v>
      </c>
      <c r="AJ2222" s="4">
        <v>0</v>
      </c>
      <c r="AK2222">
        <v>0</v>
      </c>
      <c r="AL2222" s="4">
        <v>0</v>
      </c>
      <c r="AM2222">
        <v>0</v>
      </c>
      <c r="AN2222" s="4">
        <v>0</v>
      </c>
      <c r="AO2222">
        <v>0</v>
      </c>
      <c r="AP2222" s="4">
        <v>0</v>
      </c>
      <c r="AQ2222">
        <v>0</v>
      </c>
      <c r="AR2222" s="4">
        <v>0</v>
      </c>
      <c r="AS2222">
        <v>0</v>
      </c>
      <c r="AT2222" s="4">
        <v>0</v>
      </c>
      <c r="AU2222" s="4">
        <v>0</v>
      </c>
      <c r="AV2222" s="4">
        <v>0</v>
      </c>
      <c r="AW2222">
        <v>1</v>
      </c>
      <c r="AX2222" s="4">
        <f t="shared" si="34"/>
        <v>1</v>
      </c>
      <c r="AY2222" s="4">
        <v>0</v>
      </c>
      <c r="AZ2222" s="4">
        <v>0</v>
      </c>
    </row>
    <row r="2223" spans="1:52" x14ac:dyDescent="0.25">
      <c r="A2223" s="4">
        <v>2017</v>
      </c>
      <c r="B2223" s="4" t="s">
        <v>428</v>
      </c>
      <c r="C2223" t="s">
        <v>155</v>
      </c>
      <c r="D2223" t="s">
        <v>151</v>
      </c>
      <c r="E2223" t="s">
        <v>667</v>
      </c>
      <c r="F2223" s="4">
        <v>61</v>
      </c>
      <c r="G2223">
        <v>51</v>
      </c>
      <c r="H2223">
        <v>2.84313725490196</v>
      </c>
      <c r="I2223">
        <v>61</v>
      </c>
      <c r="J2223">
        <v>3.27868852459016</v>
      </c>
      <c r="K2223">
        <v>0</v>
      </c>
      <c r="L2223">
        <v>0</v>
      </c>
      <c r="M2223">
        <v>1</v>
      </c>
      <c r="N2223">
        <v>486.03333333333302</v>
      </c>
      <c r="O2223">
        <v>1.63934426229508E-2</v>
      </c>
      <c r="P2223">
        <v>51</v>
      </c>
      <c r="Q2223">
        <v>16.2745098039216</v>
      </c>
      <c r="R2223">
        <v>3</v>
      </c>
      <c r="S2223">
        <v>80.3333333333333</v>
      </c>
      <c r="T2223">
        <v>1</v>
      </c>
      <c r="U2223">
        <v>117</v>
      </c>
      <c r="V2223">
        <v>1</v>
      </c>
      <c r="W2223">
        <v>17</v>
      </c>
      <c r="X2223">
        <v>43</v>
      </c>
      <c r="Y2223">
        <v>60.604651162790702</v>
      </c>
      <c r="Z2223">
        <v>1</v>
      </c>
      <c r="AA2223">
        <v>247</v>
      </c>
      <c r="AB2223">
        <v>60</v>
      </c>
      <c r="AC2223">
        <v>85.1</v>
      </c>
      <c r="AD2223">
        <v>0.98360655737704905</v>
      </c>
      <c r="AE2223">
        <v>12</v>
      </c>
      <c r="AF2223">
        <v>40.9166666666667</v>
      </c>
      <c r="AG2223">
        <v>0.2</v>
      </c>
      <c r="AH2223" s="4">
        <v>1</v>
      </c>
      <c r="AI2223">
        <v>1</v>
      </c>
      <c r="AJ2223" s="4">
        <v>0</v>
      </c>
      <c r="AK2223">
        <v>0</v>
      </c>
      <c r="AL2223" s="4">
        <v>13</v>
      </c>
      <c r="AM2223">
        <v>0.21666666666666701</v>
      </c>
      <c r="AN2223" s="4">
        <v>3</v>
      </c>
      <c r="AO2223">
        <v>0.05</v>
      </c>
      <c r="AP2223" s="4">
        <v>0</v>
      </c>
      <c r="AQ2223">
        <v>0</v>
      </c>
      <c r="AR2223" s="4">
        <v>0</v>
      </c>
      <c r="AS2223">
        <v>0</v>
      </c>
      <c r="AT2223" s="4">
        <v>0</v>
      </c>
      <c r="AU2223" s="4">
        <v>0</v>
      </c>
      <c r="AV2223" s="4">
        <v>0</v>
      </c>
      <c r="AW2223">
        <v>1.38636363636364</v>
      </c>
      <c r="AX2223" s="4">
        <f t="shared" si="34"/>
        <v>43.999999999999886</v>
      </c>
      <c r="AY2223" s="4">
        <v>1</v>
      </c>
      <c r="AZ2223" s="4">
        <v>13</v>
      </c>
    </row>
    <row r="2224" spans="1:52" x14ac:dyDescent="0.25">
      <c r="A2224" s="4">
        <v>2017</v>
      </c>
      <c r="B2224" s="4" t="s">
        <v>428</v>
      </c>
      <c r="C2224" t="s">
        <v>155</v>
      </c>
      <c r="D2224" t="s">
        <v>159</v>
      </c>
      <c r="E2224" t="s">
        <v>674</v>
      </c>
      <c r="F2224" s="4">
        <v>9</v>
      </c>
      <c r="G2224">
        <v>9</v>
      </c>
      <c r="H2224">
        <v>5.1111111111111098</v>
      </c>
      <c r="I2224">
        <v>9</v>
      </c>
      <c r="J2224">
        <v>6.2222222222222197</v>
      </c>
      <c r="K2224">
        <v>0</v>
      </c>
      <c r="L2224">
        <v>0</v>
      </c>
      <c r="M2224">
        <v>2</v>
      </c>
      <c r="N2224">
        <v>15.1428571428571</v>
      </c>
      <c r="O2224">
        <v>0.22222222222222199</v>
      </c>
      <c r="P2224">
        <v>8</v>
      </c>
      <c r="Q2224">
        <v>17</v>
      </c>
      <c r="R2224">
        <v>1</v>
      </c>
      <c r="S2224">
        <v>26</v>
      </c>
      <c r="T2224">
        <v>1</v>
      </c>
      <c r="U2224">
        <v>95</v>
      </c>
      <c r="V2224">
        <v>1</v>
      </c>
      <c r="W2224">
        <v>37</v>
      </c>
      <c r="X2224">
        <v>5</v>
      </c>
      <c r="Y2224">
        <v>56.6</v>
      </c>
      <c r="Z2224">
        <v>1</v>
      </c>
      <c r="AA2224">
        <v>259</v>
      </c>
      <c r="AB2224">
        <v>8</v>
      </c>
      <c r="AC2224">
        <v>81.625</v>
      </c>
      <c r="AD2224">
        <v>0.88888888888888895</v>
      </c>
      <c r="AE2224">
        <v>2</v>
      </c>
      <c r="AF2224">
        <v>59.5</v>
      </c>
      <c r="AG2224">
        <v>0.25</v>
      </c>
      <c r="AH2224" s="4">
        <v>1</v>
      </c>
      <c r="AI2224">
        <v>1</v>
      </c>
      <c r="AJ2224" s="4">
        <v>0</v>
      </c>
      <c r="AK2224">
        <v>0</v>
      </c>
      <c r="AL2224" s="4">
        <v>2</v>
      </c>
      <c r="AM2224">
        <v>0.25</v>
      </c>
      <c r="AN2224" s="4">
        <v>0</v>
      </c>
      <c r="AO2224">
        <v>0</v>
      </c>
      <c r="AP2224" s="4">
        <v>0</v>
      </c>
      <c r="AQ2224">
        <v>0</v>
      </c>
      <c r="AR2224" s="4">
        <v>0</v>
      </c>
      <c r="AS2224">
        <v>0</v>
      </c>
      <c r="AT2224" s="4">
        <v>0</v>
      </c>
      <c r="AU2224" s="4">
        <v>0</v>
      </c>
      <c r="AV2224" s="4">
        <v>0</v>
      </c>
      <c r="AW2224">
        <v>1</v>
      </c>
      <c r="AX2224" s="4">
        <f t="shared" si="34"/>
        <v>9</v>
      </c>
      <c r="AY2224" s="4">
        <v>1</v>
      </c>
      <c r="AZ2224" s="4">
        <v>8</v>
      </c>
    </row>
    <row r="2225" spans="1:52" x14ac:dyDescent="0.25">
      <c r="A2225" s="4">
        <v>2017</v>
      </c>
      <c r="B2225" s="4" t="s">
        <v>428</v>
      </c>
      <c r="C2225" t="s">
        <v>163</v>
      </c>
      <c r="D2225" t="s">
        <v>165</v>
      </c>
      <c r="E2225" t="s">
        <v>679</v>
      </c>
      <c r="F2225" s="4">
        <v>49</v>
      </c>
      <c r="G2225">
        <v>48</v>
      </c>
      <c r="H2225">
        <v>4.2083333333333304</v>
      </c>
      <c r="I2225">
        <v>49</v>
      </c>
      <c r="J2225">
        <v>5.1836734693877604</v>
      </c>
      <c r="K2225">
        <v>0</v>
      </c>
      <c r="L2225">
        <v>0</v>
      </c>
      <c r="M2225">
        <v>3</v>
      </c>
      <c r="N2225">
        <v>159.304347826087</v>
      </c>
      <c r="O2225">
        <v>6.1224489795918401E-2</v>
      </c>
      <c r="P2225">
        <v>47</v>
      </c>
      <c r="Q2225">
        <v>17.4255319148936</v>
      </c>
      <c r="R2225">
        <v>7</v>
      </c>
      <c r="S2225">
        <v>41.571428571428598</v>
      </c>
      <c r="T2225">
        <v>4</v>
      </c>
      <c r="U2225">
        <v>180.5</v>
      </c>
      <c r="V2225">
        <v>3</v>
      </c>
      <c r="W2225">
        <v>253</v>
      </c>
      <c r="X2225">
        <v>25</v>
      </c>
      <c r="Y2225">
        <v>86.2</v>
      </c>
      <c r="Z2225">
        <v>7</v>
      </c>
      <c r="AA2225">
        <v>274.57142857142901</v>
      </c>
      <c r="AB2225">
        <v>42</v>
      </c>
      <c r="AC2225">
        <v>106.21428571428601</v>
      </c>
      <c r="AD2225">
        <v>0.85714285714285698</v>
      </c>
      <c r="AE2225">
        <v>12</v>
      </c>
      <c r="AF2225">
        <v>96</v>
      </c>
      <c r="AG2225">
        <v>0.28571428571428598</v>
      </c>
      <c r="AH2225" s="4">
        <v>6</v>
      </c>
      <c r="AI2225">
        <v>0.85714285714285698</v>
      </c>
      <c r="AJ2225" s="4">
        <v>2</v>
      </c>
      <c r="AK2225">
        <v>0.28571428571428598</v>
      </c>
      <c r="AL2225" s="4">
        <v>6</v>
      </c>
      <c r="AM2225">
        <v>0.14285714285714299</v>
      </c>
      <c r="AN2225" s="4">
        <v>2</v>
      </c>
      <c r="AO2225">
        <v>4.7619047619047603E-2</v>
      </c>
      <c r="AP2225" s="4">
        <v>0</v>
      </c>
      <c r="AQ2225">
        <v>0</v>
      </c>
      <c r="AR2225" s="4">
        <v>0</v>
      </c>
      <c r="AS2225">
        <v>0</v>
      </c>
      <c r="AT2225" s="4">
        <v>0</v>
      </c>
      <c r="AU2225" s="4">
        <v>0</v>
      </c>
      <c r="AV2225" s="4">
        <v>0</v>
      </c>
      <c r="AW2225">
        <v>1.53125</v>
      </c>
      <c r="AX2225" s="4">
        <f t="shared" si="34"/>
        <v>32</v>
      </c>
      <c r="AY2225" s="4">
        <v>3</v>
      </c>
      <c r="AZ2225" s="4">
        <v>48</v>
      </c>
    </row>
    <row r="2226" spans="1:52" x14ac:dyDescent="0.25">
      <c r="A2226" s="4">
        <v>2017</v>
      </c>
      <c r="B2226" s="4" t="s">
        <v>428</v>
      </c>
      <c r="C2226" t="s">
        <v>163</v>
      </c>
      <c r="D2226" t="s">
        <v>145</v>
      </c>
      <c r="E2226" t="s">
        <v>661</v>
      </c>
      <c r="F2226" s="4">
        <v>129</v>
      </c>
      <c r="G2226">
        <v>124</v>
      </c>
      <c r="H2226">
        <v>5.8709677419354804</v>
      </c>
      <c r="I2226">
        <v>128</v>
      </c>
      <c r="J2226">
        <v>6.671875</v>
      </c>
      <c r="K2226">
        <v>6</v>
      </c>
      <c r="L2226">
        <v>4.6875E-2</v>
      </c>
      <c r="M2226">
        <v>4</v>
      </c>
      <c r="N2226">
        <v>202.51968503936999</v>
      </c>
      <c r="O2226">
        <v>3.1007751937984499E-2</v>
      </c>
      <c r="P2226">
        <v>94</v>
      </c>
      <c r="Q2226">
        <v>14.9574468085106</v>
      </c>
      <c r="R2226">
        <v>9</v>
      </c>
      <c r="S2226">
        <v>43.6666666666667</v>
      </c>
      <c r="T2226">
        <v>0</v>
      </c>
      <c r="U2226">
        <v>0</v>
      </c>
      <c r="V2226">
        <v>0</v>
      </c>
      <c r="W2226">
        <v>0</v>
      </c>
      <c r="X2226">
        <v>106</v>
      </c>
      <c r="Y2226">
        <v>54.320754716981099</v>
      </c>
      <c r="Z2226">
        <v>12</v>
      </c>
      <c r="AA2226">
        <v>227.166666666667</v>
      </c>
      <c r="AB2226">
        <v>116</v>
      </c>
      <c r="AC2226">
        <v>70.818965517241395</v>
      </c>
      <c r="AD2226">
        <v>0.89922480620154999</v>
      </c>
      <c r="AE2226">
        <v>36</v>
      </c>
      <c r="AF2226">
        <v>53.3333333333333</v>
      </c>
      <c r="AG2226">
        <v>0.31034482758620702</v>
      </c>
      <c r="AH2226" s="4">
        <v>6</v>
      </c>
      <c r="AI2226">
        <v>0.5</v>
      </c>
      <c r="AJ2226" s="4">
        <v>2</v>
      </c>
      <c r="AK2226">
        <v>0.16666666666666699</v>
      </c>
      <c r="AL2226" s="4">
        <v>19</v>
      </c>
      <c r="AM2226">
        <v>0.163793103448276</v>
      </c>
      <c r="AN2226" s="4">
        <v>3</v>
      </c>
      <c r="AO2226">
        <v>2.5862068965517199E-2</v>
      </c>
      <c r="AP2226" s="4">
        <v>0</v>
      </c>
      <c r="AQ2226">
        <v>0</v>
      </c>
      <c r="AR2226" s="4">
        <v>0</v>
      </c>
      <c r="AS2226">
        <v>0</v>
      </c>
      <c r="AT2226" s="4">
        <v>0</v>
      </c>
      <c r="AU2226" s="4">
        <v>0</v>
      </c>
      <c r="AV2226" s="4">
        <v>1</v>
      </c>
      <c r="AW2226">
        <v>1.7916666666666701</v>
      </c>
      <c r="AX2226" s="4">
        <f t="shared" si="34"/>
        <v>71.999999999999858</v>
      </c>
      <c r="AY2226" s="4">
        <v>0</v>
      </c>
      <c r="AZ2226" s="4">
        <v>0</v>
      </c>
    </row>
    <row r="2227" spans="1:52" x14ac:dyDescent="0.25">
      <c r="A2227" s="4">
        <v>2017</v>
      </c>
      <c r="B2227" s="4" t="s">
        <v>428</v>
      </c>
      <c r="C2227" t="s">
        <v>163</v>
      </c>
      <c r="D2227" t="s">
        <v>122</v>
      </c>
      <c r="E2227" t="s">
        <v>638</v>
      </c>
      <c r="F2227" s="4">
        <v>1</v>
      </c>
      <c r="G2227">
        <v>1</v>
      </c>
      <c r="H2227">
        <v>1</v>
      </c>
      <c r="I2227">
        <v>1</v>
      </c>
      <c r="J2227">
        <v>3</v>
      </c>
      <c r="K2227">
        <v>0</v>
      </c>
      <c r="L2227">
        <v>0</v>
      </c>
      <c r="M2227">
        <v>0</v>
      </c>
      <c r="N2227">
        <v>-33</v>
      </c>
      <c r="O2227">
        <v>0</v>
      </c>
      <c r="P2227">
        <v>1</v>
      </c>
      <c r="Q2227">
        <v>11</v>
      </c>
      <c r="R2227">
        <v>1</v>
      </c>
      <c r="S2227">
        <v>11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1</v>
      </c>
      <c r="AA2227">
        <v>228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 s="4">
        <v>1</v>
      </c>
      <c r="AI2227">
        <v>1</v>
      </c>
      <c r="AJ2227" s="4">
        <v>0</v>
      </c>
      <c r="AK2227">
        <v>0</v>
      </c>
      <c r="AL2227" s="4">
        <v>0</v>
      </c>
      <c r="AM2227">
        <v>0</v>
      </c>
      <c r="AN2227" s="4">
        <v>0</v>
      </c>
      <c r="AO2227">
        <v>0</v>
      </c>
      <c r="AP2227" s="4">
        <v>0</v>
      </c>
      <c r="AQ2227">
        <v>0</v>
      </c>
      <c r="AR2227" s="4">
        <v>0</v>
      </c>
      <c r="AS2227">
        <v>0</v>
      </c>
      <c r="AT2227" s="4">
        <v>0</v>
      </c>
      <c r="AU2227" s="4">
        <v>0</v>
      </c>
      <c r="AV2227" s="4">
        <v>0</v>
      </c>
      <c r="AW2227">
        <v>1</v>
      </c>
      <c r="AX2227" s="4">
        <f t="shared" si="34"/>
        <v>1</v>
      </c>
      <c r="AY2227" s="4">
        <v>0</v>
      </c>
      <c r="AZ2227" s="4">
        <v>0</v>
      </c>
    </row>
    <row r="2228" spans="1:52" x14ac:dyDescent="0.25">
      <c r="A2228" s="4">
        <v>2017</v>
      </c>
      <c r="B2228" s="4" t="s">
        <v>428</v>
      </c>
      <c r="C2228" t="s">
        <v>163</v>
      </c>
      <c r="D2228" t="s">
        <v>164</v>
      </c>
      <c r="E2228" t="s">
        <v>678</v>
      </c>
      <c r="F2228" s="4">
        <v>58</v>
      </c>
      <c r="G2228">
        <v>57</v>
      </c>
      <c r="H2228">
        <v>2.5614035087719298</v>
      </c>
      <c r="I2228">
        <v>58</v>
      </c>
      <c r="J2228">
        <v>3.0862068965517202</v>
      </c>
      <c r="K2228">
        <v>0</v>
      </c>
      <c r="L2228">
        <v>0</v>
      </c>
      <c r="M2228">
        <v>3</v>
      </c>
      <c r="N2228">
        <v>99.945454545454595</v>
      </c>
      <c r="O2228">
        <v>5.1724137931034503E-2</v>
      </c>
      <c r="P2228">
        <v>47</v>
      </c>
      <c r="Q2228">
        <v>7.4255319148936199</v>
      </c>
      <c r="R2228">
        <v>11</v>
      </c>
      <c r="S2228">
        <v>17.181818181818201</v>
      </c>
      <c r="T2228">
        <v>2</v>
      </c>
      <c r="U2228">
        <v>147</v>
      </c>
      <c r="V2228">
        <v>1</v>
      </c>
      <c r="W2228">
        <v>14</v>
      </c>
      <c r="X2228">
        <v>55</v>
      </c>
      <c r="Y2228">
        <v>64.581818181818207</v>
      </c>
      <c r="Z2228">
        <v>2</v>
      </c>
      <c r="AA2228">
        <v>228</v>
      </c>
      <c r="AB2228">
        <v>56</v>
      </c>
      <c r="AC2228">
        <v>78.714285714285694</v>
      </c>
      <c r="AD2228">
        <v>0.96551724137931005</v>
      </c>
      <c r="AE2228">
        <v>27</v>
      </c>
      <c r="AF2228">
        <v>49.814814814814802</v>
      </c>
      <c r="AG2228">
        <v>0.48214285714285698</v>
      </c>
      <c r="AH2228" s="4">
        <v>1</v>
      </c>
      <c r="AI2228">
        <v>0.5</v>
      </c>
      <c r="AJ2228" s="4">
        <v>2</v>
      </c>
      <c r="AK2228">
        <v>1</v>
      </c>
      <c r="AL2228" s="4">
        <v>9</v>
      </c>
      <c r="AM2228">
        <v>0.160714285714286</v>
      </c>
      <c r="AN2228" s="4">
        <v>4</v>
      </c>
      <c r="AO2228">
        <v>7.1428571428571397E-2</v>
      </c>
      <c r="AP2228" s="4">
        <v>0</v>
      </c>
      <c r="AQ2228">
        <v>0</v>
      </c>
      <c r="AR2228" s="4">
        <v>0</v>
      </c>
      <c r="AS2228">
        <v>0</v>
      </c>
      <c r="AT2228" s="4">
        <v>0</v>
      </c>
      <c r="AU2228" s="4">
        <v>0</v>
      </c>
      <c r="AV2228" s="4">
        <v>0</v>
      </c>
      <c r="AW2228">
        <v>1.93333333333333</v>
      </c>
      <c r="AX2228" s="4">
        <f t="shared" si="34"/>
        <v>30.00000000000005</v>
      </c>
      <c r="AY2228" s="4">
        <v>2</v>
      </c>
      <c r="AZ2228" s="4">
        <v>4</v>
      </c>
    </row>
    <row r="2229" spans="1:52" x14ac:dyDescent="0.25">
      <c r="A2229" s="4">
        <v>2017</v>
      </c>
      <c r="B2229" s="4" t="s">
        <v>428</v>
      </c>
      <c r="C2229" t="s">
        <v>163</v>
      </c>
      <c r="D2229" t="s">
        <v>157</v>
      </c>
      <c r="E2229" t="s">
        <v>672</v>
      </c>
      <c r="F2229" s="4">
        <v>19</v>
      </c>
      <c r="G2229">
        <v>18</v>
      </c>
      <c r="H2229">
        <v>2.8333333333333299</v>
      </c>
      <c r="I2229">
        <v>19</v>
      </c>
      <c r="J2229">
        <v>4.3684210526315796</v>
      </c>
      <c r="K2229">
        <v>0</v>
      </c>
      <c r="L2229">
        <v>0</v>
      </c>
      <c r="M2229">
        <v>1</v>
      </c>
      <c r="N2229">
        <v>77.5</v>
      </c>
      <c r="O2229">
        <v>5.2631578947368397E-2</v>
      </c>
      <c r="P2229">
        <v>16</v>
      </c>
      <c r="Q2229">
        <v>11.75</v>
      </c>
      <c r="R2229">
        <v>0</v>
      </c>
      <c r="S2229">
        <v>0</v>
      </c>
      <c r="T2229">
        <v>3</v>
      </c>
      <c r="U2229">
        <v>55</v>
      </c>
      <c r="V2229">
        <v>3</v>
      </c>
      <c r="W2229">
        <v>44</v>
      </c>
      <c r="X2229">
        <v>14</v>
      </c>
      <c r="Y2229">
        <v>60.571428571428598</v>
      </c>
      <c r="Z2229">
        <v>2</v>
      </c>
      <c r="AA2229">
        <v>288.5</v>
      </c>
      <c r="AB2229">
        <v>16</v>
      </c>
      <c r="AC2229">
        <v>76.1875</v>
      </c>
      <c r="AD2229">
        <v>0.84210526315789502</v>
      </c>
      <c r="AE2229">
        <v>8</v>
      </c>
      <c r="AF2229">
        <v>49</v>
      </c>
      <c r="AG2229">
        <v>0.5</v>
      </c>
      <c r="AH2229" s="4">
        <v>2</v>
      </c>
      <c r="AI2229">
        <v>1</v>
      </c>
      <c r="AJ2229" s="4">
        <v>2</v>
      </c>
      <c r="AK2229">
        <v>1</v>
      </c>
      <c r="AL2229" s="4">
        <v>4</v>
      </c>
      <c r="AM2229">
        <v>0.25</v>
      </c>
      <c r="AN2229" s="4">
        <v>1</v>
      </c>
      <c r="AO2229">
        <v>6.25E-2</v>
      </c>
      <c r="AP2229" s="4">
        <v>0</v>
      </c>
      <c r="AQ2229">
        <v>0</v>
      </c>
      <c r="AR2229" s="4">
        <v>0</v>
      </c>
      <c r="AS2229">
        <v>0</v>
      </c>
      <c r="AT2229" s="4">
        <v>0</v>
      </c>
      <c r="AU2229" s="4">
        <v>0</v>
      </c>
      <c r="AV2229" s="4">
        <v>0</v>
      </c>
      <c r="AW2229">
        <v>1.72727272727273</v>
      </c>
      <c r="AX2229" s="4">
        <f t="shared" si="34"/>
        <v>10.999999999999982</v>
      </c>
      <c r="AY2229" s="4">
        <v>2</v>
      </c>
      <c r="AZ2229" s="4">
        <v>0.5</v>
      </c>
    </row>
    <row r="2230" spans="1:52" x14ac:dyDescent="0.25">
      <c r="A2230" s="4">
        <v>2017</v>
      </c>
      <c r="B2230" s="4" t="s">
        <v>428</v>
      </c>
      <c r="C2230" t="s">
        <v>163</v>
      </c>
      <c r="D2230" t="s">
        <v>343</v>
      </c>
      <c r="E2230" t="s">
        <v>843</v>
      </c>
      <c r="F2230" s="4">
        <v>20</v>
      </c>
      <c r="G2230">
        <v>19</v>
      </c>
      <c r="H2230">
        <v>3.1052631578947398</v>
      </c>
      <c r="I2230">
        <v>20</v>
      </c>
      <c r="J2230">
        <v>4.8499999999999996</v>
      </c>
      <c r="K2230">
        <v>0</v>
      </c>
      <c r="L2230">
        <v>0</v>
      </c>
      <c r="M2230">
        <v>1</v>
      </c>
      <c r="N2230">
        <v>134.57894736842101</v>
      </c>
      <c r="O2230">
        <v>0.05</v>
      </c>
      <c r="P2230">
        <v>20</v>
      </c>
      <c r="Q2230">
        <v>10.55</v>
      </c>
      <c r="R2230">
        <v>7</v>
      </c>
      <c r="S2230">
        <v>46.285714285714299</v>
      </c>
      <c r="T2230">
        <v>0</v>
      </c>
      <c r="U2230">
        <v>0</v>
      </c>
      <c r="V2230">
        <v>0</v>
      </c>
      <c r="W2230">
        <v>0</v>
      </c>
      <c r="X2230">
        <v>8</v>
      </c>
      <c r="Y2230">
        <v>68.375</v>
      </c>
      <c r="Z2230">
        <v>2</v>
      </c>
      <c r="AA2230">
        <v>231</v>
      </c>
      <c r="AB2230">
        <v>18</v>
      </c>
      <c r="AC2230">
        <v>104.666666666667</v>
      </c>
      <c r="AD2230">
        <v>0.9</v>
      </c>
      <c r="AE2230">
        <v>7</v>
      </c>
      <c r="AF2230">
        <v>105.428571428571</v>
      </c>
      <c r="AG2230">
        <v>0.38888888888888901</v>
      </c>
      <c r="AH2230" s="4">
        <v>2</v>
      </c>
      <c r="AI2230">
        <v>1</v>
      </c>
      <c r="AJ2230" s="4">
        <v>1</v>
      </c>
      <c r="AK2230">
        <v>0.5</v>
      </c>
      <c r="AL2230" s="4">
        <v>3</v>
      </c>
      <c r="AM2230">
        <v>0.16666666666666699</v>
      </c>
      <c r="AN2230" s="4">
        <v>1</v>
      </c>
      <c r="AO2230">
        <v>5.5555555555555601E-2</v>
      </c>
      <c r="AP2230" s="4">
        <v>0</v>
      </c>
      <c r="AQ2230">
        <v>0</v>
      </c>
      <c r="AR2230" s="4">
        <v>0</v>
      </c>
      <c r="AS2230">
        <v>0</v>
      </c>
      <c r="AT2230" s="4">
        <v>0</v>
      </c>
      <c r="AU2230" s="4">
        <v>0</v>
      </c>
      <c r="AV2230" s="4">
        <v>0</v>
      </c>
      <c r="AW2230">
        <v>1.5384615384615401</v>
      </c>
      <c r="AX2230" s="4">
        <f t="shared" si="34"/>
        <v>12.999999999999986</v>
      </c>
      <c r="AY2230" s="4">
        <v>0</v>
      </c>
      <c r="AZ2230" s="4">
        <v>0</v>
      </c>
    </row>
    <row r="2231" spans="1:52" x14ac:dyDescent="0.25">
      <c r="A2231" s="4">
        <v>2017</v>
      </c>
      <c r="B2231" s="4" t="s">
        <v>428</v>
      </c>
      <c r="C2231" t="s">
        <v>163</v>
      </c>
      <c r="D2231" t="s">
        <v>160</v>
      </c>
      <c r="E2231" t="s">
        <v>675</v>
      </c>
      <c r="F2231" s="4">
        <v>70</v>
      </c>
      <c r="G2231">
        <v>67</v>
      </c>
      <c r="H2231">
        <v>7.14925373134328</v>
      </c>
      <c r="I2231">
        <v>70</v>
      </c>
      <c r="J2231">
        <v>8.0571428571428605</v>
      </c>
      <c r="K2231">
        <v>2</v>
      </c>
      <c r="L2231">
        <v>2.8571428571428598E-2</v>
      </c>
      <c r="M2231">
        <v>6</v>
      </c>
      <c r="N2231">
        <v>8.171875</v>
      </c>
      <c r="O2231">
        <v>8.5714285714285701E-2</v>
      </c>
      <c r="P2231">
        <v>60</v>
      </c>
      <c r="Q2231">
        <v>17.2</v>
      </c>
      <c r="R2231">
        <v>14</v>
      </c>
      <c r="S2231">
        <v>53.928571428571402</v>
      </c>
      <c r="T2231">
        <v>4</v>
      </c>
      <c r="U2231">
        <v>112.75</v>
      </c>
      <c r="V2231">
        <v>3</v>
      </c>
      <c r="W2231">
        <v>15</v>
      </c>
      <c r="X2231">
        <v>62</v>
      </c>
      <c r="Y2231">
        <v>54.080645161290299</v>
      </c>
      <c r="Z2231">
        <v>5</v>
      </c>
      <c r="AA2231">
        <v>206.2</v>
      </c>
      <c r="AB2231">
        <v>64</v>
      </c>
      <c r="AC2231">
        <v>82.734375</v>
      </c>
      <c r="AD2231">
        <v>0.91428571428571404</v>
      </c>
      <c r="AE2231">
        <v>23</v>
      </c>
      <c r="AF2231">
        <v>58.478260869565197</v>
      </c>
      <c r="AG2231">
        <v>0.35384615384615398</v>
      </c>
      <c r="AH2231" s="4">
        <v>4</v>
      </c>
      <c r="AI2231">
        <v>0.8</v>
      </c>
      <c r="AJ2231" s="4">
        <v>3</v>
      </c>
      <c r="AK2231">
        <v>0.6</v>
      </c>
      <c r="AL2231" s="4">
        <v>7</v>
      </c>
      <c r="AM2231">
        <v>0.109375</v>
      </c>
      <c r="AN2231" s="4">
        <v>1</v>
      </c>
      <c r="AO2231">
        <v>1.5625E-2</v>
      </c>
      <c r="AP2231" s="4">
        <v>1</v>
      </c>
      <c r="AQ2231">
        <v>1.4285714285714299E-2</v>
      </c>
      <c r="AR2231" s="4">
        <v>0</v>
      </c>
      <c r="AS2231">
        <v>0</v>
      </c>
      <c r="AT2231" s="4">
        <v>0</v>
      </c>
      <c r="AU2231" s="4">
        <v>0</v>
      </c>
      <c r="AV2231" s="4">
        <v>0</v>
      </c>
      <c r="AW2231">
        <v>1.37254901960784</v>
      </c>
      <c r="AX2231" s="4">
        <f t="shared" si="34"/>
        <v>51.000000000000114</v>
      </c>
      <c r="AY2231" s="4">
        <v>4</v>
      </c>
      <c r="AZ2231" s="4">
        <v>28.25</v>
      </c>
    </row>
    <row r="2232" spans="1:52" x14ac:dyDescent="0.25">
      <c r="A2232" s="4">
        <v>2017</v>
      </c>
      <c r="B2232" s="4" t="s">
        <v>428</v>
      </c>
      <c r="C2232" t="s">
        <v>163</v>
      </c>
      <c r="D2232" t="s">
        <v>117</v>
      </c>
      <c r="E2232" t="s">
        <v>633</v>
      </c>
      <c r="F2232" s="4">
        <v>1</v>
      </c>
      <c r="G2232">
        <v>1</v>
      </c>
      <c r="H2232">
        <v>1</v>
      </c>
      <c r="I2232">
        <v>1</v>
      </c>
      <c r="J2232">
        <v>2</v>
      </c>
      <c r="K2232">
        <v>0</v>
      </c>
      <c r="L2232">
        <v>0</v>
      </c>
      <c r="M2232">
        <v>0</v>
      </c>
      <c r="N2232">
        <v>-288</v>
      </c>
      <c r="O2232">
        <v>0</v>
      </c>
      <c r="P2232">
        <v>1</v>
      </c>
      <c r="Q2232">
        <v>11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</v>
      </c>
      <c r="AC2232">
        <v>505</v>
      </c>
      <c r="AD2232">
        <v>1</v>
      </c>
      <c r="AE2232">
        <v>0</v>
      </c>
      <c r="AF2232">
        <v>0</v>
      </c>
      <c r="AG2232">
        <v>0</v>
      </c>
      <c r="AH2232" s="4">
        <v>0</v>
      </c>
      <c r="AI2232">
        <v>0</v>
      </c>
      <c r="AJ2232" s="4">
        <v>0</v>
      </c>
      <c r="AK2232">
        <v>0</v>
      </c>
      <c r="AL2232" s="4">
        <v>0</v>
      </c>
      <c r="AM2232">
        <v>0</v>
      </c>
      <c r="AN2232" s="4">
        <v>1</v>
      </c>
      <c r="AO2232">
        <v>1</v>
      </c>
      <c r="AP2232" s="4">
        <v>0</v>
      </c>
      <c r="AQ2232">
        <v>0</v>
      </c>
      <c r="AR2232" s="4">
        <v>0</v>
      </c>
      <c r="AS2232">
        <v>0</v>
      </c>
      <c r="AT2232" s="4">
        <v>0</v>
      </c>
      <c r="AU2232" s="4">
        <v>0</v>
      </c>
      <c r="AV2232" s="4">
        <v>1</v>
      </c>
      <c r="AW2232">
        <v>1</v>
      </c>
      <c r="AX2232" s="4">
        <f t="shared" si="34"/>
        <v>1</v>
      </c>
      <c r="AY2232" s="4">
        <v>0</v>
      </c>
      <c r="AZ2232" s="4">
        <v>0</v>
      </c>
    </row>
    <row r="2233" spans="1:52" x14ac:dyDescent="0.25">
      <c r="A2233" s="4">
        <v>2017</v>
      </c>
      <c r="B2233" s="4" t="s">
        <v>428</v>
      </c>
      <c r="C2233" t="s">
        <v>163</v>
      </c>
      <c r="D2233" t="s">
        <v>146</v>
      </c>
      <c r="E2233" t="s">
        <v>662</v>
      </c>
      <c r="F2233" s="4">
        <v>31</v>
      </c>
      <c r="G2233">
        <v>27</v>
      </c>
      <c r="H2233">
        <v>1.4074074074074101</v>
      </c>
      <c r="I2233">
        <v>31</v>
      </c>
      <c r="J2233">
        <v>1.9677419354838701</v>
      </c>
      <c r="K2233">
        <v>0</v>
      </c>
      <c r="L2233">
        <v>0</v>
      </c>
      <c r="M2233">
        <v>1</v>
      </c>
      <c r="N2233">
        <v>-19.233333333333299</v>
      </c>
      <c r="O2233">
        <v>3.2258064516128997E-2</v>
      </c>
      <c r="P2233">
        <v>27</v>
      </c>
      <c r="Q2233">
        <v>4.6666666666666696</v>
      </c>
      <c r="R2233">
        <v>5</v>
      </c>
      <c r="S2233">
        <v>10</v>
      </c>
      <c r="T2233">
        <v>0</v>
      </c>
      <c r="U2233">
        <v>0</v>
      </c>
      <c r="V2233">
        <v>0</v>
      </c>
      <c r="W2233">
        <v>0</v>
      </c>
      <c r="X2233">
        <v>25</v>
      </c>
      <c r="Y2233">
        <v>42.88</v>
      </c>
      <c r="Z2233">
        <v>4</v>
      </c>
      <c r="AA2233">
        <v>246.5</v>
      </c>
      <c r="AB2233">
        <v>26</v>
      </c>
      <c r="AC2233">
        <v>55.115384615384599</v>
      </c>
      <c r="AD2233">
        <v>0.83870967741935498</v>
      </c>
      <c r="AE2233">
        <v>13</v>
      </c>
      <c r="AF2233">
        <v>38.076923076923102</v>
      </c>
      <c r="AG2233">
        <v>0.48148148148148101</v>
      </c>
      <c r="AH2233" s="4">
        <v>3</v>
      </c>
      <c r="AI2233">
        <v>0.75</v>
      </c>
      <c r="AJ2233" s="4">
        <v>1</v>
      </c>
      <c r="AK2233">
        <v>0.25</v>
      </c>
      <c r="AL2233" s="4">
        <v>4</v>
      </c>
      <c r="AM2233">
        <v>0.15384615384615399</v>
      </c>
      <c r="AN2233" s="4">
        <v>1</v>
      </c>
      <c r="AO2233">
        <v>3.8461538461538498E-2</v>
      </c>
      <c r="AP2233" s="4">
        <v>0</v>
      </c>
      <c r="AQ2233">
        <v>0</v>
      </c>
      <c r="AR2233" s="4">
        <v>0</v>
      </c>
      <c r="AS2233">
        <v>0</v>
      </c>
      <c r="AT2233" s="4">
        <v>0</v>
      </c>
      <c r="AU2233" s="4">
        <v>0</v>
      </c>
      <c r="AV2233" s="4">
        <v>1</v>
      </c>
      <c r="AW2233">
        <v>1.6315789473684199</v>
      </c>
      <c r="AX2233" s="4">
        <f t="shared" si="34"/>
        <v>19.000000000000014</v>
      </c>
      <c r="AY2233" s="4">
        <v>0</v>
      </c>
      <c r="AZ2233" s="4">
        <v>0</v>
      </c>
    </row>
    <row r="2234" spans="1:52" x14ac:dyDescent="0.25">
      <c r="A2234" s="4">
        <v>2017</v>
      </c>
      <c r="B2234" s="4" t="s">
        <v>428</v>
      </c>
      <c r="C2234" t="s">
        <v>163</v>
      </c>
      <c r="D2234" t="s">
        <v>159</v>
      </c>
      <c r="E2234" t="s">
        <v>674</v>
      </c>
      <c r="F2234" s="4">
        <v>36</v>
      </c>
      <c r="G2234">
        <v>36</v>
      </c>
      <c r="H2234">
        <v>7.5</v>
      </c>
      <c r="I2234">
        <v>36</v>
      </c>
      <c r="J2234">
        <v>8.4444444444444393</v>
      </c>
      <c r="K2234">
        <v>0</v>
      </c>
      <c r="L2234">
        <v>0</v>
      </c>
      <c r="M2234">
        <v>17</v>
      </c>
      <c r="N2234">
        <v>781.13333333333298</v>
      </c>
      <c r="O2234">
        <v>0.47222222222222199</v>
      </c>
      <c r="P2234">
        <v>32</v>
      </c>
      <c r="Q2234">
        <v>12.65625</v>
      </c>
      <c r="R2234">
        <v>9</v>
      </c>
      <c r="S2234">
        <v>54.4444444444444</v>
      </c>
      <c r="T2234">
        <v>5</v>
      </c>
      <c r="U2234">
        <v>147</v>
      </c>
      <c r="V2234">
        <v>5</v>
      </c>
      <c r="W2234">
        <v>18</v>
      </c>
      <c r="X2234">
        <v>22</v>
      </c>
      <c r="Y2234">
        <v>82.954545454545496</v>
      </c>
      <c r="Z2234">
        <v>5</v>
      </c>
      <c r="AA2234">
        <v>256</v>
      </c>
      <c r="AB2234">
        <v>31</v>
      </c>
      <c r="AC2234">
        <v>109.032258064516</v>
      </c>
      <c r="AD2234">
        <v>0.86111111111111105</v>
      </c>
      <c r="AE2234">
        <v>10</v>
      </c>
      <c r="AF2234">
        <v>68.900000000000006</v>
      </c>
      <c r="AG2234">
        <v>0.32258064516128998</v>
      </c>
      <c r="AH2234" s="4">
        <v>5</v>
      </c>
      <c r="AI2234">
        <v>1</v>
      </c>
      <c r="AJ2234" s="4">
        <v>0</v>
      </c>
      <c r="AK2234">
        <v>0</v>
      </c>
      <c r="AL2234" s="4">
        <v>8</v>
      </c>
      <c r="AM2234">
        <v>0.25806451612903197</v>
      </c>
      <c r="AN2234" s="4">
        <v>2</v>
      </c>
      <c r="AO2234">
        <v>6.4516129032258104E-2</v>
      </c>
      <c r="AP2234" s="4">
        <v>0</v>
      </c>
      <c r="AQ2234">
        <v>0</v>
      </c>
      <c r="AR2234" s="4">
        <v>0</v>
      </c>
      <c r="AS2234">
        <v>0</v>
      </c>
      <c r="AT2234" s="4">
        <v>0</v>
      </c>
      <c r="AU2234" s="4">
        <v>0</v>
      </c>
      <c r="AV2234" s="4">
        <v>0</v>
      </c>
      <c r="AW2234">
        <v>1.44</v>
      </c>
      <c r="AX2234" s="4">
        <f t="shared" si="34"/>
        <v>25</v>
      </c>
      <c r="AY2234" s="4">
        <v>5</v>
      </c>
      <c r="AZ2234" s="4">
        <v>40</v>
      </c>
    </row>
    <row r="2235" spans="1:52" x14ac:dyDescent="0.25">
      <c r="A2235" s="4">
        <v>2017</v>
      </c>
      <c r="B2235" s="4" t="s">
        <v>428</v>
      </c>
      <c r="C2235" t="s">
        <v>163</v>
      </c>
      <c r="D2235" t="s">
        <v>150</v>
      </c>
      <c r="E2235" t="s">
        <v>666</v>
      </c>
      <c r="F2235" s="4">
        <v>67</v>
      </c>
      <c r="G2235">
        <v>64</v>
      </c>
      <c r="H2235">
        <v>2.09375</v>
      </c>
      <c r="I2235">
        <v>66</v>
      </c>
      <c r="J2235">
        <v>3.25757575757576</v>
      </c>
      <c r="K2235">
        <v>0</v>
      </c>
      <c r="L2235">
        <v>0</v>
      </c>
      <c r="M2235">
        <v>9</v>
      </c>
      <c r="N2235">
        <v>81.758620689655203</v>
      </c>
      <c r="O2235">
        <v>0.134328358208955</v>
      </c>
      <c r="P2235">
        <v>57</v>
      </c>
      <c r="Q2235">
        <v>12.789473684210501</v>
      </c>
      <c r="R2235">
        <v>22</v>
      </c>
      <c r="S2235">
        <v>32.636363636363598</v>
      </c>
      <c r="T2235">
        <v>13</v>
      </c>
      <c r="U2235">
        <v>141.84615384615401</v>
      </c>
      <c r="V2235">
        <v>10</v>
      </c>
      <c r="W2235">
        <v>5.2</v>
      </c>
      <c r="X2235">
        <v>47</v>
      </c>
      <c r="Y2235">
        <v>79.276595744680805</v>
      </c>
      <c r="Z2235">
        <v>11</v>
      </c>
      <c r="AA2235">
        <v>212</v>
      </c>
      <c r="AB2235">
        <v>53</v>
      </c>
      <c r="AC2235">
        <v>98.301886792452805</v>
      </c>
      <c r="AD2235">
        <v>0.79104477611940305</v>
      </c>
      <c r="AE2235">
        <v>18</v>
      </c>
      <c r="AF2235">
        <v>63.6111111111111</v>
      </c>
      <c r="AG2235">
        <v>0.339622641509434</v>
      </c>
      <c r="AH2235" s="4">
        <v>6</v>
      </c>
      <c r="AI2235">
        <v>0.54545454545454497</v>
      </c>
      <c r="AJ2235" s="4">
        <v>1</v>
      </c>
      <c r="AK2235">
        <v>9.0909090909090898E-2</v>
      </c>
      <c r="AL2235" s="4">
        <v>19</v>
      </c>
      <c r="AM2235">
        <v>0.35849056603773599</v>
      </c>
      <c r="AN2235" s="4">
        <v>2</v>
      </c>
      <c r="AO2235">
        <v>3.77358490566038E-2</v>
      </c>
      <c r="AP2235" s="4">
        <v>1</v>
      </c>
      <c r="AQ2235">
        <v>1.49253731343284E-2</v>
      </c>
      <c r="AR2235" s="4">
        <v>1</v>
      </c>
      <c r="AS2235">
        <v>1.49253731343284E-2</v>
      </c>
      <c r="AT2235" s="4">
        <v>1</v>
      </c>
      <c r="AU2235" s="4">
        <v>0</v>
      </c>
      <c r="AV2235" s="4">
        <v>2</v>
      </c>
      <c r="AW2235">
        <v>1.32</v>
      </c>
      <c r="AX2235" s="4">
        <f t="shared" si="34"/>
        <v>50.757575757575758</v>
      </c>
      <c r="AY2235" s="4">
        <v>0</v>
      </c>
      <c r="AZ2235" s="4">
        <v>0</v>
      </c>
    </row>
    <row r="2236" spans="1:52" x14ac:dyDescent="0.25">
      <c r="A2236" s="4">
        <v>2017</v>
      </c>
      <c r="B2236" s="4" t="s">
        <v>428</v>
      </c>
      <c r="C2236" t="s">
        <v>163</v>
      </c>
      <c r="D2236" t="s">
        <v>340</v>
      </c>
      <c r="E2236" t="s">
        <v>733</v>
      </c>
      <c r="F2236" s="4">
        <v>8</v>
      </c>
      <c r="G2236">
        <v>8</v>
      </c>
      <c r="H2236">
        <v>6.5</v>
      </c>
      <c r="I2236">
        <v>8</v>
      </c>
      <c r="J2236">
        <v>7.875</v>
      </c>
      <c r="K2236">
        <v>0</v>
      </c>
      <c r="L2236">
        <v>0</v>
      </c>
      <c r="M2236">
        <v>0</v>
      </c>
      <c r="N2236">
        <v>-11.5</v>
      </c>
      <c r="O2236">
        <v>0</v>
      </c>
      <c r="P2236">
        <v>5</v>
      </c>
      <c r="Q2236">
        <v>7</v>
      </c>
      <c r="R2236">
        <v>1</v>
      </c>
      <c r="S2236">
        <v>3</v>
      </c>
      <c r="T2236">
        <v>0</v>
      </c>
      <c r="U2236">
        <v>0</v>
      </c>
      <c r="V2236">
        <v>0</v>
      </c>
      <c r="W2236">
        <v>0</v>
      </c>
      <c r="X2236">
        <v>6</v>
      </c>
      <c r="Y2236">
        <v>19.3333333333333</v>
      </c>
      <c r="Z2236">
        <v>1</v>
      </c>
      <c r="AA2236">
        <v>221</v>
      </c>
      <c r="AB2236">
        <v>7</v>
      </c>
      <c r="AC2236">
        <v>44.857142857142897</v>
      </c>
      <c r="AD2236">
        <v>0.875</v>
      </c>
      <c r="AE2236">
        <v>5</v>
      </c>
      <c r="AF2236">
        <v>26</v>
      </c>
      <c r="AG2236">
        <v>0.71428571428571397</v>
      </c>
      <c r="AH2236" s="4">
        <v>0</v>
      </c>
      <c r="AI2236">
        <v>0</v>
      </c>
      <c r="AJ2236" s="4">
        <v>0</v>
      </c>
      <c r="AK2236">
        <v>0</v>
      </c>
      <c r="AL2236" s="4">
        <v>1</v>
      </c>
      <c r="AM2236">
        <v>0.14285714285714299</v>
      </c>
      <c r="AN2236" s="4">
        <v>0</v>
      </c>
      <c r="AO2236">
        <v>0</v>
      </c>
      <c r="AP2236" s="4">
        <v>0</v>
      </c>
      <c r="AQ2236">
        <v>0</v>
      </c>
      <c r="AR2236" s="4">
        <v>0</v>
      </c>
      <c r="AS2236">
        <v>0</v>
      </c>
      <c r="AT2236" s="4">
        <v>0</v>
      </c>
      <c r="AU2236" s="4">
        <v>0</v>
      </c>
      <c r="AV2236" s="4">
        <v>0</v>
      </c>
      <c r="AW2236">
        <v>1.1428571428571399</v>
      </c>
      <c r="AX2236" s="4">
        <f t="shared" si="34"/>
        <v>7.0000000000000178</v>
      </c>
      <c r="AY2236" s="4">
        <v>0</v>
      </c>
      <c r="AZ2236" s="4">
        <v>0</v>
      </c>
    </row>
    <row r="2237" spans="1:52" x14ac:dyDescent="0.25">
      <c r="A2237" s="4">
        <v>2017</v>
      </c>
      <c r="B2237" s="4" t="s">
        <v>428</v>
      </c>
      <c r="C2237" t="s">
        <v>163</v>
      </c>
      <c r="D2237" t="s">
        <v>367</v>
      </c>
      <c r="E2237" t="s">
        <v>866</v>
      </c>
      <c r="F2237" s="4">
        <v>9</v>
      </c>
      <c r="G2237">
        <v>9</v>
      </c>
      <c r="H2237">
        <v>1.44444444444444</v>
      </c>
      <c r="I2237">
        <v>9</v>
      </c>
      <c r="J2237">
        <v>2.7777777777777799</v>
      </c>
      <c r="K2237">
        <v>0</v>
      </c>
      <c r="L2237">
        <v>0</v>
      </c>
      <c r="M2237">
        <v>3</v>
      </c>
      <c r="N2237">
        <v>2434.1111111111099</v>
      </c>
      <c r="O2237">
        <v>0.33333333333333298</v>
      </c>
      <c r="P2237">
        <v>9</v>
      </c>
      <c r="Q2237">
        <v>6.4444444444444402</v>
      </c>
      <c r="R2237">
        <v>0</v>
      </c>
      <c r="S2237">
        <v>0</v>
      </c>
      <c r="T2237">
        <v>1</v>
      </c>
      <c r="U2237">
        <v>53</v>
      </c>
      <c r="V2237">
        <v>1</v>
      </c>
      <c r="W2237">
        <v>73</v>
      </c>
      <c r="X2237">
        <v>4</v>
      </c>
      <c r="Y2237">
        <v>48.75</v>
      </c>
      <c r="Z2237">
        <v>2</v>
      </c>
      <c r="AA2237">
        <v>240.5</v>
      </c>
      <c r="AB2237">
        <v>7</v>
      </c>
      <c r="AC2237">
        <v>64.571428571428598</v>
      </c>
      <c r="AD2237">
        <v>0.77777777777777801</v>
      </c>
      <c r="AE2237">
        <v>4</v>
      </c>
      <c r="AF2237">
        <v>50</v>
      </c>
      <c r="AG2237">
        <v>0.57142857142857095</v>
      </c>
      <c r="AH2237" s="4">
        <v>0</v>
      </c>
      <c r="AI2237">
        <v>0</v>
      </c>
      <c r="AJ2237" s="4">
        <v>0</v>
      </c>
      <c r="AK2237">
        <v>0</v>
      </c>
      <c r="AL2237" s="4">
        <v>0</v>
      </c>
      <c r="AM2237">
        <v>0</v>
      </c>
      <c r="AN2237" s="4">
        <v>1</v>
      </c>
      <c r="AO2237">
        <v>0.14285714285714299</v>
      </c>
      <c r="AP2237" s="4">
        <v>0</v>
      </c>
      <c r="AQ2237">
        <v>0</v>
      </c>
      <c r="AR2237" s="4">
        <v>0</v>
      </c>
      <c r="AS2237">
        <v>0</v>
      </c>
      <c r="AT2237" s="4">
        <v>0</v>
      </c>
      <c r="AU2237" s="4">
        <v>0</v>
      </c>
      <c r="AV2237" s="4">
        <v>1</v>
      </c>
      <c r="AW2237">
        <v>1.28571428571429</v>
      </c>
      <c r="AX2237" s="4">
        <f t="shared" si="34"/>
        <v>6.9999999999999769</v>
      </c>
      <c r="AY2237" s="4">
        <v>1</v>
      </c>
      <c r="AZ2237" s="4">
        <v>6</v>
      </c>
    </row>
    <row r="2238" spans="1:52" x14ac:dyDescent="0.25">
      <c r="A2238" s="4">
        <v>2017</v>
      </c>
      <c r="B2238" s="4" t="s">
        <v>428</v>
      </c>
      <c r="C2238" t="s">
        <v>163</v>
      </c>
      <c r="D2238" t="s">
        <v>416</v>
      </c>
      <c r="E2238" t="s">
        <v>912</v>
      </c>
      <c r="F2238" s="4">
        <v>45</v>
      </c>
      <c r="G2238">
        <v>44</v>
      </c>
      <c r="H2238">
        <v>3.4772727272727302</v>
      </c>
      <c r="I2238">
        <v>45</v>
      </c>
      <c r="J2238">
        <v>4.5555555555555598</v>
      </c>
      <c r="K2238">
        <v>2</v>
      </c>
      <c r="L2238">
        <v>4.4444444444444398E-2</v>
      </c>
      <c r="M2238">
        <v>6</v>
      </c>
      <c r="N2238">
        <v>302.29545454545502</v>
      </c>
      <c r="O2238">
        <v>0.133333333333333</v>
      </c>
      <c r="P2238">
        <v>35</v>
      </c>
      <c r="Q2238">
        <v>16.1142857142857</v>
      </c>
      <c r="R2238">
        <v>3</v>
      </c>
      <c r="S2238">
        <v>14.6666666666667</v>
      </c>
      <c r="T2238">
        <v>3</v>
      </c>
      <c r="U2238">
        <v>155.333333333333</v>
      </c>
      <c r="V2238">
        <v>3</v>
      </c>
      <c r="W2238">
        <v>44.6666666666667</v>
      </c>
      <c r="X2238">
        <v>39</v>
      </c>
      <c r="Y2238">
        <v>70</v>
      </c>
      <c r="Z2238">
        <v>4</v>
      </c>
      <c r="AA2238">
        <v>461.5</v>
      </c>
      <c r="AB2238">
        <v>41</v>
      </c>
      <c r="AC2238">
        <v>93.829268292682897</v>
      </c>
      <c r="AD2238">
        <v>0.91111111111111098</v>
      </c>
      <c r="AE2238">
        <v>19</v>
      </c>
      <c r="AF2238">
        <v>62.210526315789501</v>
      </c>
      <c r="AG2238">
        <v>0.46341463414634199</v>
      </c>
      <c r="AH2238" s="4">
        <v>2</v>
      </c>
      <c r="AI2238">
        <v>0.5</v>
      </c>
      <c r="AJ2238" s="4">
        <v>1</v>
      </c>
      <c r="AK2238">
        <v>0.25</v>
      </c>
      <c r="AL2238" s="4">
        <v>6</v>
      </c>
      <c r="AM2238">
        <v>0.146341463414634</v>
      </c>
      <c r="AN2238" s="4">
        <v>3</v>
      </c>
      <c r="AO2238">
        <v>7.3170731707317097E-2</v>
      </c>
      <c r="AP2238" s="4">
        <v>0</v>
      </c>
      <c r="AQ2238">
        <v>0</v>
      </c>
      <c r="AR2238" s="4">
        <v>0</v>
      </c>
      <c r="AS2238">
        <v>0</v>
      </c>
      <c r="AT2238" s="4">
        <v>0</v>
      </c>
      <c r="AU2238" s="4">
        <v>0</v>
      </c>
      <c r="AV2238" s="4">
        <v>1</v>
      </c>
      <c r="AW2238">
        <v>1.6071428571428601</v>
      </c>
      <c r="AX2238" s="4">
        <f t="shared" si="34"/>
        <v>27.99999999999995</v>
      </c>
      <c r="AY2238" s="4">
        <v>0</v>
      </c>
      <c r="AZ2238" s="4">
        <v>0</v>
      </c>
    </row>
    <row r="2239" spans="1:52" x14ac:dyDescent="0.25">
      <c r="A2239" s="4">
        <v>2017</v>
      </c>
      <c r="B2239" s="4" t="s">
        <v>428</v>
      </c>
      <c r="C2239" t="s">
        <v>163</v>
      </c>
      <c r="D2239" t="s">
        <v>452</v>
      </c>
      <c r="E2239" t="s">
        <v>949</v>
      </c>
      <c r="F2239" s="4">
        <v>27</v>
      </c>
      <c r="G2239">
        <v>27</v>
      </c>
      <c r="H2239">
        <v>2.4814814814814801</v>
      </c>
      <c r="I2239">
        <v>27</v>
      </c>
      <c r="J2239">
        <v>3.5185185185185199</v>
      </c>
      <c r="K2239">
        <v>0</v>
      </c>
      <c r="L2239">
        <v>0</v>
      </c>
      <c r="M2239">
        <v>17</v>
      </c>
      <c r="N2239">
        <v>6563.7777777777801</v>
      </c>
      <c r="O2239">
        <v>0.62962962962962998</v>
      </c>
      <c r="P2239">
        <v>22</v>
      </c>
      <c r="Q2239">
        <v>17.272727272727298</v>
      </c>
      <c r="R2239">
        <v>2</v>
      </c>
      <c r="S2239">
        <v>16.5</v>
      </c>
      <c r="T2239">
        <v>0</v>
      </c>
      <c r="U2239">
        <v>0</v>
      </c>
      <c r="V2239">
        <v>0</v>
      </c>
      <c r="W2239">
        <v>0</v>
      </c>
      <c r="X2239">
        <v>23</v>
      </c>
      <c r="Y2239">
        <v>95.260869565217405</v>
      </c>
      <c r="Z2239">
        <v>3</v>
      </c>
      <c r="AA2239">
        <v>303.66666666666703</v>
      </c>
      <c r="AB2239">
        <v>23</v>
      </c>
      <c r="AC2239">
        <v>114.26086956521701</v>
      </c>
      <c r="AD2239">
        <v>0.85185185185185197</v>
      </c>
      <c r="AE2239">
        <v>11</v>
      </c>
      <c r="AF2239">
        <v>94.727272727272705</v>
      </c>
      <c r="AG2239">
        <v>0.47826086956521702</v>
      </c>
      <c r="AH2239" s="4">
        <v>3</v>
      </c>
      <c r="AI2239">
        <v>1</v>
      </c>
      <c r="AJ2239" s="4">
        <v>0</v>
      </c>
      <c r="AK2239">
        <v>0</v>
      </c>
      <c r="AL2239" s="4">
        <v>4</v>
      </c>
      <c r="AM2239">
        <v>0.173913043478261</v>
      </c>
      <c r="AN2239" s="4">
        <v>1</v>
      </c>
      <c r="AO2239">
        <v>4.3478260869565202E-2</v>
      </c>
      <c r="AP2239" s="4">
        <v>0</v>
      </c>
      <c r="AQ2239">
        <v>0</v>
      </c>
      <c r="AR2239" s="4">
        <v>0</v>
      </c>
      <c r="AS2239">
        <v>0</v>
      </c>
      <c r="AT2239" s="4">
        <v>0</v>
      </c>
      <c r="AU2239" s="4">
        <v>0</v>
      </c>
      <c r="AV2239" s="4">
        <v>0</v>
      </c>
      <c r="AW2239">
        <v>1.5882352941176501</v>
      </c>
      <c r="AX2239" s="4">
        <f t="shared" si="34"/>
        <v>16.999999999999968</v>
      </c>
      <c r="AY2239" s="4">
        <v>0</v>
      </c>
      <c r="AZ2239" s="4">
        <v>0</v>
      </c>
    </row>
    <row r="2240" spans="1:52" x14ac:dyDescent="0.25">
      <c r="A2240" s="4">
        <v>2017</v>
      </c>
      <c r="B2240" s="4" t="s">
        <v>428</v>
      </c>
      <c r="C2240" t="s">
        <v>170</v>
      </c>
      <c r="D2240" t="s">
        <v>411</v>
      </c>
      <c r="E2240" t="s">
        <v>907</v>
      </c>
      <c r="F2240" s="4">
        <v>4</v>
      </c>
      <c r="G2240">
        <v>0</v>
      </c>
      <c r="H2240">
        <v>0</v>
      </c>
      <c r="I2240">
        <v>4</v>
      </c>
      <c r="J2240">
        <v>4.25</v>
      </c>
      <c r="K2240">
        <v>0</v>
      </c>
      <c r="L2240">
        <v>0</v>
      </c>
      <c r="M2240">
        <v>4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 s="4">
        <v>0</v>
      </c>
      <c r="AI2240">
        <v>0</v>
      </c>
      <c r="AJ2240" s="4">
        <v>0</v>
      </c>
      <c r="AK2240">
        <v>0</v>
      </c>
      <c r="AL2240" s="4">
        <v>0</v>
      </c>
      <c r="AM2240">
        <v>0</v>
      </c>
      <c r="AN2240" s="4">
        <v>0</v>
      </c>
      <c r="AO2240">
        <v>0</v>
      </c>
      <c r="AP2240" s="4">
        <v>0</v>
      </c>
      <c r="AQ2240">
        <v>0</v>
      </c>
      <c r="AR2240" s="4">
        <v>0</v>
      </c>
      <c r="AS2240">
        <v>0</v>
      </c>
      <c r="AT2240" s="4">
        <v>0</v>
      </c>
      <c r="AU2240" s="4">
        <v>0</v>
      </c>
      <c r="AV2240" s="4">
        <v>0</v>
      </c>
      <c r="AW2240">
        <v>1</v>
      </c>
      <c r="AX2240" s="4">
        <f t="shared" si="34"/>
        <v>4</v>
      </c>
      <c r="AY2240" s="4">
        <v>0</v>
      </c>
      <c r="AZ2240" s="4">
        <v>0</v>
      </c>
    </row>
    <row r="2241" spans="1:52" x14ac:dyDescent="0.25">
      <c r="A2241" s="4">
        <v>2017</v>
      </c>
      <c r="B2241" s="4" t="s">
        <v>428</v>
      </c>
      <c r="C2241" t="s">
        <v>170</v>
      </c>
      <c r="D2241" t="s">
        <v>412</v>
      </c>
      <c r="E2241" t="s">
        <v>908</v>
      </c>
      <c r="F2241" s="4">
        <v>4</v>
      </c>
      <c r="G2241">
        <v>0</v>
      </c>
      <c r="H2241">
        <v>0</v>
      </c>
      <c r="I2241">
        <v>2</v>
      </c>
      <c r="J2241">
        <v>4.5</v>
      </c>
      <c r="K2241">
        <v>0</v>
      </c>
      <c r="L2241">
        <v>0</v>
      </c>
      <c r="M2241">
        <v>4</v>
      </c>
      <c r="N2241">
        <v>0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 s="4">
        <v>0</v>
      </c>
      <c r="AI2241">
        <v>0</v>
      </c>
      <c r="AJ2241" s="4">
        <v>0</v>
      </c>
      <c r="AK2241">
        <v>0</v>
      </c>
      <c r="AL2241" s="4">
        <v>0</v>
      </c>
      <c r="AM2241">
        <v>0</v>
      </c>
      <c r="AN2241" s="4">
        <v>0</v>
      </c>
      <c r="AO2241">
        <v>0</v>
      </c>
      <c r="AP2241" s="4">
        <v>0</v>
      </c>
      <c r="AQ2241">
        <v>0</v>
      </c>
      <c r="AR2241" s="4">
        <v>0</v>
      </c>
      <c r="AS2241">
        <v>0</v>
      </c>
      <c r="AT2241" s="4">
        <v>1</v>
      </c>
      <c r="AU2241" s="4">
        <v>1</v>
      </c>
      <c r="AV2241" s="4">
        <v>0</v>
      </c>
      <c r="AW2241">
        <v>1</v>
      </c>
      <c r="AX2241" s="4">
        <f t="shared" si="34"/>
        <v>4</v>
      </c>
      <c r="AY2241" s="4">
        <v>0</v>
      </c>
      <c r="AZ2241" s="4">
        <v>0</v>
      </c>
    </row>
    <row r="2242" spans="1:52" x14ac:dyDescent="0.25">
      <c r="A2242" s="4">
        <v>2017</v>
      </c>
      <c r="B2242" s="4" t="s">
        <v>428</v>
      </c>
      <c r="C2242" t="s">
        <v>170</v>
      </c>
      <c r="D2242" t="s">
        <v>178</v>
      </c>
      <c r="E2242" t="s">
        <v>691</v>
      </c>
      <c r="F2242" s="4">
        <v>21</v>
      </c>
      <c r="G2242">
        <v>20</v>
      </c>
      <c r="H2242">
        <v>1.45</v>
      </c>
      <c r="I2242">
        <v>21</v>
      </c>
      <c r="J2242">
        <v>2.28571428571429</v>
      </c>
      <c r="K2242">
        <v>2</v>
      </c>
      <c r="L2242">
        <v>9.5238095238095205E-2</v>
      </c>
      <c r="M2242">
        <v>1</v>
      </c>
      <c r="N2242">
        <v>202.61904761904799</v>
      </c>
      <c r="O2242">
        <v>4.7619047619047603E-2</v>
      </c>
      <c r="P2242">
        <v>1</v>
      </c>
      <c r="Q2242">
        <v>4</v>
      </c>
      <c r="R2242">
        <v>2</v>
      </c>
      <c r="S2242">
        <v>8.5</v>
      </c>
      <c r="T2242">
        <v>1</v>
      </c>
      <c r="U2242">
        <v>123</v>
      </c>
      <c r="V2242">
        <v>0</v>
      </c>
      <c r="W2242">
        <v>0</v>
      </c>
      <c r="X2242">
        <v>5</v>
      </c>
      <c r="Y2242">
        <v>43.6</v>
      </c>
      <c r="Z2242">
        <v>1</v>
      </c>
      <c r="AA2242">
        <v>152</v>
      </c>
      <c r="AB2242">
        <v>20</v>
      </c>
      <c r="AC2242">
        <v>71.55</v>
      </c>
      <c r="AD2242">
        <v>0.952380952380952</v>
      </c>
      <c r="AE2242">
        <v>14</v>
      </c>
      <c r="AF2242">
        <v>61.428571428571402</v>
      </c>
      <c r="AG2242">
        <v>0.7</v>
      </c>
      <c r="AH2242" s="4">
        <v>0</v>
      </c>
      <c r="AI2242">
        <v>0</v>
      </c>
      <c r="AJ2242" s="4">
        <v>0</v>
      </c>
      <c r="AK2242">
        <v>0</v>
      </c>
      <c r="AL2242" s="4">
        <v>5</v>
      </c>
      <c r="AM2242">
        <v>0.25</v>
      </c>
      <c r="AN2242" s="4">
        <v>1</v>
      </c>
      <c r="AO2242">
        <v>0.05</v>
      </c>
      <c r="AP2242" s="4">
        <v>0</v>
      </c>
      <c r="AQ2242">
        <v>0</v>
      </c>
      <c r="AR2242" s="4">
        <v>0</v>
      </c>
      <c r="AS2242">
        <v>0</v>
      </c>
      <c r="AT2242" s="4">
        <v>0</v>
      </c>
      <c r="AU2242" s="4">
        <v>0</v>
      </c>
      <c r="AV2242" s="4">
        <v>0</v>
      </c>
      <c r="AW2242">
        <v>2.1</v>
      </c>
      <c r="AX2242" s="4">
        <f t="shared" si="34"/>
        <v>10</v>
      </c>
      <c r="AY2242" s="4">
        <v>0</v>
      </c>
      <c r="AZ2242" s="4">
        <v>0</v>
      </c>
    </row>
    <row r="2243" spans="1:52" x14ac:dyDescent="0.25">
      <c r="A2243" s="4">
        <v>2017</v>
      </c>
      <c r="B2243" s="4" t="s">
        <v>428</v>
      </c>
      <c r="C2243" t="s">
        <v>170</v>
      </c>
      <c r="D2243" t="s">
        <v>181</v>
      </c>
      <c r="E2243" t="s">
        <v>694</v>
      </c>
      <c r="F2243" s="4">
        <v>24</v>
      </c>
      <c r="G2243">
        <v>24</v>
      </c>
      <c r="H2243">
        <v>1.4166666666666701</v>
      </c>
      <c r="I2243">
        <v>24</v>
      </c>
      <c r="J2243">
        <v>2.4166666666666701</v>
      </c>
      <c r="K2243">
        <v>0</v>
      </c>
      <c r="L2243">
        <v>0</v>
      </c>
      <c r="M2243">
        <v>19</v>
      </c>
      <c r="N2243">
        <v>3771.7826086956502</v>
      </c>
      <c r="O2243">
        <v>0.79166666666666696</v>
      </c>
      <c r="P2243">
        <v>8</v>
      </c>
      <c r="Q2243">
        <v>27.5</v>
      </c>
      <c r="R2243">
        <v>7</v>
      </c>
      <c r="S2243">
        <v>65.142857142857096</v>
      </c>
      <c r="T2243">
        <v>1</v>
      </c>
      <c r="U2243">
        <v>144</v>
      </c>
      <c r="V2243">
        <v>1</v>
      </c>
      <c r="W2243">
        <v>2</v>
      </c>
      <c r="X2243">
        <v>21</v>
      </c>
      <c r="Y2243">
        <v>99.523809523809504</v>
      </c>
      <c r="Z2243">
        <v>2</v>
      </c>
      <c r="AA2243">
        <v>288</v>
      </c>
      <c r="AB2243">
        <v>22</v>
      </c>
      <c r="AC2243">
        <v>118.272727272727</v>
      </c>
      <c r="AD2243">
        <v>0.91666666666666696</v>
      </c>
      <c r="AE2243">
        <v>9</v>
      </c>
      <c r="AF2243">
        <v>56.2222222222222</v>
      </c>
      <c r="AG2243">
        <v>0.40909090909090901</v>
      </c>
      <c r="AH2243" s="4">
        <v>2</v>
      </c>
      <c r="AI2243">
        <v>1</v>
      </c>
      <c r="AJ2243" s="4">
        <v>0</v>
      </c>
      <c r="AK2243">
        <v>0</v>
      </c>
      <c r="AL2243" s="4">
        <v>3</v>
      </c>
      <c r="AM2243">
        <v>0.13636363636363599</v>
      </c>
      <c r="AN2243" s="4">
        <v>3</v>
      </c>
      <c r="AO2243">
        <v>0.13636363636363599</v>
      </c>
      <c r="AP2243" s="4">
        <v>0</v>
      </c>
      <c r="AQ2243">
        <v>0</v>
      </c>
      <c r="AR2243" s="4">
        <v>0</v>
      </c>
      <c r="AS2243">
        <v>0</v>
      </c>
      <c r="AT2243" s="4">
        <v>0</v>
      </c>
      <c r="AU2243" s="4">
        <v>0</v>
      </c>
      <c r="AV2243" s="4">
        <v>0</v>
      </c>
      <c r="AW2243">
        <v>2.1818181818181799</v>
      </c>
      <c r="AX2243" s="4">
        <f t="shared" ref="AX2243:AX2306" si="35">IF(ISERROR(F2243/AW2243),0,F2243/AW2243)</f>
        <v>11.000000000000011</v>
      </c>
      <c r="AY2243" s="4">
        <v>1</v>
      </c>
      <c r="AZ2243" s="4">
        <v>12</v>
      </c>
    </row>
    <row r="2244" spans="1:52" x14ac:dyDescent="0.25">
      <c r="A2244" s="4">
        <v>2017</v>
      </c>
      <c r="B2244" s="4" t="s">
        <v>428</v>
      </c>
      <c r="C2244" t="s">
        <v>170</v>
      </c>
      <c r="D2244" t="s">
        <v>185</v>
      </c>
      <c r="E2244" t="s">
        <v>698</v>
      </c>
      <c r="F2244" s="4">
        <v>39</v>
      </c>
      <c r="G2244">
        <v>39</v>
      </c>
      <c r="H2244">
        <v>1.4102564102564099</v>
      </c>
      <c r="I2244">
        <v>39</v>
      </c>
      <c r="J2244">
        <v>2.0769230769230802</v>
      </c>
      <c r="K2244">
        <v>0</v>
      </c>
      <c r="L2244">
        <v>0</v>
      </c>
      <c r="M2244">
        <v>5</v>
      </c>
      <c r="N2244">
        <v>1025.5</v>
      </c>
      <c r="O2244">
        <v>0.128205128205128</v>
      </c>
      <c r="P2244">
        <v>1</v>
      </c>
      <c r="Q2244">
        <v>14</v>
      </c>
      <c r="R2244">
        <v>9</v>
      </c>
      <c r="S2244">
        <v>23.3333333333333</v>
      </c>
      <c r="T2244">
        <v>2</v>
      </c>
      <c r="U2244">
        <v>180.5</v>
      </c>
      <c r="V2244">
        <v>2</v>
      </c>
      <c r="W2244">
        <v>0</v>
      </c>
      <c r="X2244">
        <v>37</v>
      </c>
      <c r="Y2244">
        <v>58.3783783783784</v>
      </c>
      <c r="Z2244">
        <v>2</v>
      </c>
      <c r="AA2244">
        <v>313.5</v>
      </c>
      <c r="AB2244">
        <v>37</v>
      </c>
      <c r="AC2244">
        <v>78.108108108108098</v>
      </c>
      <c r="AD2244">
        <v>0.94871794871794901</v>
      </c>
      <c r="AE2244">
        <v>17</v>
      </c>
      <c r="AF2244">
        <v>54.235294117647101</v>
      </c>
      <c r="AG2244">
        <v>0.45945945945945998</v>
      </c>
      <c r="AH2244" s="4">
        <v>2</v>
      </c>
      <c r="AI2244">
        <v>1</v>
      </c>
      <c r="AJ2244" s="4">
        <v>0</v>
      </c>
      <c r="AK2244">
        <v>0</v>
      </c>
      <c r="AL2244" s="4">
        <v>8</v>
      </c>
      <c r="AM2244">
        <v>0.21621621621621601</v>
      </c>
      <c r="AN2244" s="4">
        <v>3</v>
      </c>
      <c r="AO2244">
        <v>8.1081081081081099E-2</v>
      </c>
      <c r="AP2244" s="4">
        <v>0</v>
      </c>
      <c r="AQ2244">
        <v>0</v>
      </c>
      <c r="AR2244" s="4">
        <v>0</v>
      </c>
      <c r="AS2244">
        <v>0</v>
      </c>
      <c r="AT2244" s="4">
        <v>0</v>
      </c>
      <c r="AU2244" s="4">
        <v>0</v>
      </c>
      <c r="AV2244" s="4">
        <v>1</v>
      </c>
      <c r="AW2244">
        <v>2.1666666666666701</v>
      </c>
      <c r="AX2244" s="4">
        <f t="shared" si="35"/>
        <v>17.999999999999972</v>
      </c>
      <c r="AY2244" s="4">
        <v>1</v>
      </c>
      <c r="AZ2244" s="4">
        <v>22</v>
      </c>
    </row>
    <row r="2245" spans="1:52" x14ac:dyDescent="0.25">
      <c r="A2245" s="4">
        <v>2017</v>
      </c>
      <c r="B2245" s="4" t="s">
        <v>428</v>
      </c>
      <c r="C2245" t="s">
        <v>170</v>
      </c>
      <c r="D2245" t="s">
        <v>191</v>
      </c>
      <c r="E2245" t="s">
        <v>704</v>
      </c>
      <c r="F2245" s="4">
        <v>131</v>
      </c>
      <c r="G2245">
        <v>123</v>
      </c>
      <c r="H2245">
        <v>4.1869918699186996</v>
      </c>
      <c r="I2245">
        <v>131</v>
      </c>
      <c r="J2245">
        <v>5.3435114503816799</v>
      </c>
      <c r="K2245">
        <v>4</v>
      </c>
      <c r="L2245">
        <v>3.0534351145038201E-2</v>
      </c>
      <c r="M2245">
        <v>4</v>
      </c>
      <c r="N2245">
        <v>73.755905511810994</v>
      </c>
      <c r="O2245">
        <v>3.0534351145038201E-2</v>
      </c>
      <c r="P2245">
        <v>124</v>
      </c>
      <c r="Q2245">
        <v>9.42741935483871</v>
      </c>
      <c r="R2245">
        <v>29</v>
      </c>
      <c r="S2245">
        <v>18.137931034482801</v>
      </c>
      <c r="T2245">
        <v>6</v>
      </c>
      <c r="U2245">
        <v>130</v>
      </c>
      <c r="V2245">
        <v>6</v>
      </c>
      <c r="W2245">
        <v>4.3333333333333304</v>
      </c>
      <c r="X2245">
        <v>120</v>
      </c>
      <c r="Y2245">
        <v>59.575000000000003</v>
      </c>
      <c r="Z2245">
        <v>5</v>
      </c>
      <c r="AA2245">
        <v>491.8</v>
      </c>
      <c r="AB2245">
        <v>125</v>
      </c>
      <c r="AC2245">
        <v>95.272000000000006</v>
      </c>
      <c r="AD2245">
        <v>0.954198473282443</v>
      </c>
      <c r="AE2245">
        <v>49</v>
      </c>
      <c r="AF2245">
        <v>66.285714285714306</v>
      </c>
      <c r="AG2245">
        <v>0.39200000000000002</v>
      </c>
      <c r="AH2245" s="4">
        <v>2</v>
      </c>
      <c r="AI2245">
        <v>0.4</v>
      </c>
      <c r="AJ2245" s="4">
        <v>4</v>
      </c>
      <c r="AK2245">
        <v>0.8</v>
      </c>
      <c r="AL2245" s="4">
        <v>26</v>
      </c>
      <c r="AM2245">
        <v>0.20799999999999999</v>
      </c>
      <c r="AN2245" s="4">
        <v>5</v>
      </c>
      <c r="AO2245">
        <v>0.04</v>
      </c>
      <c r="AP2245" s="4">
        <v>1</v>
      </c>
      <c r="AQ2245">
        <v>7.63358778625954E-3</v>
      </c>
      <c r="AR2245" s="4">
        <v>1</v>
      </c>
      <c r="AS2245">
        <v>7.63358778625954E-3</v>
      </c>
      <c r="AT2245" s="4">
        <v>0</v>
      </c>
      <c r="AU2245" s="4">
        <v>0</v>
      </c>
      <c r="AV2245" s="4">
        <v>0</v>
      </c>
      <c r="AW2245">
        <v>2.046875</v>
      </c>
      <c r="AX2245" s="4">
        <f t="shared" si="35"/>
        <v>64</v>
      </c>
      <c r="AY2245" s="4">
        <v>6</v>
      </c>
      <c r="AZ2245" s="4">
        <v>18.3333333333333</v>
      </c>
    </row>
    <row r="2246" spans="1:52" x14ac:dyDescent="0.25">
      <c r="A2246" s="4">
        <v>2017</v>
      </c>
      <c r="B2246" s="4" t="s">
        <v>428</v>
      </c>
      <c r="C2246" t="s">
        <v>170</v>
      </c>
      <c r="D2246" t="s">
        <v>255</v>
      </c>
      <c r="E2246" t="s">
        <v>764</v>
      </c>
      <c r="F2246" s="4">
        <v>1</v>
      </c>
      <c r="G2246">
        <v>0</v>
      </c>
      <c r="H2246">
        <v>0</v>
      </c>
      <c r="I2246">
        <v>1</v>
      </c>
      <c r="J2246">
        <v>3</v>
      </c>
      <c r="K2246">
        <v>0</v>
      </c>
      <c r="L2246">
        <v>0</v>
      </c>
      <c r="M2246">
        <v>0</v>
      </c>
      <c r="N2246">
        <v>-487</v>
      </c>
      <c r="O2246">
        <v>0</v>
      </c>
      <c r="P2246">
        <v>1</v>
      </c>
      <c r="Q2246">
        <v>18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1</v>
      </c>
      <c r="AA2246">
        <v>790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 s="4">
        <v>1</v>
      </c>
      <c r="AI2246">
        <v>1</v>
      </c>
      <c r="AJ2246" s="4">
        <v>0</v>
      </c>
      <c r="AK2246">
        <v>0</v>
      </c>
      <c r="AL2246" s="4">
        <v>0</v>
      </c>
      <c r="AM2246">
        <v>0</v>
      </c>
      <c r="AN2246" s="4">
        <v>0</v>
      </c>
      <c r="AO2246">
        <v>0</v>
      </c>
      <c r="AP2246" s="4">
        <v>0</v>
      </c>
      <c r="AQ2246">
        <v>0</v>
      </c>
      <c r="AR2246" s="4">
        <v>0</v>
      </c>
      <c r="AS2246">
        <v>0</v>
      </c>
      <c r="AT2246" s="4">
        <v>0</v>
      </c>
      <c r="AU2246" s="4">
        <v>0</v>
      </c>
      <c r="AV2246" s="4">
        <v>0</v>
      </c>
      <c r="AW2246">
        <v>1</v>
      </c>
      <c r="AX2246" s="4">
        <f t="shared" si="35"/>
        <v>1</v>
      </c>
      <c r="AY2246" s="4">
        <v>0</v>
      </c>
      <c r="AZ2246" s="4">
        <v>0</v>
      </c>
    </row>
    <row r="2247" spans="1:52" x14ac:dyDescent="0.25">
      <c r="A2247" s="4">
        <v>2017</v>
      </c>
      <c r="B2247" s="4" t="s">
        <v>428</v>
      </c>
      <c r="C2247" t="s">
        <v>170</v>
      </c>
      <c r="D2247" t="s">
        <v>188</v>
      </c>
      <c r="E2247" t="s">
        <v>701</v>
      </c>
      <c r="F2247" s="4">
        <v>107</v>
      </c>
      <c r="G2247">
        <v>106</v>
      </c>
      <c r="H2247">
        <v>7.6981132075471699</v>
      </c>
      <c r="I2247">
        <v>107</v>
      </c>
      <c r="J2247">
        <v>9.1682242990654199</v>
      </c>
      <c r="K2247">
        <v>2</v>
      </c>
      <c r="L2247">
        <v>1.86915887850467E-2</v>
      </c>
      <c r="M2247">
        <v>15</v>
      </c>
      <c r="N2247">
        <v>504.07920792079199</v>
      </c>
      <c r="O2247">
        <v>0.14018691588785001</v>
      </c>
      <c r="P2247">
        <v>23</v>
      </c>
      <c r="Q2247">
        <v>78</v>
      </c>
      <c r="R2247">
        <v>14</v>
      </c>
      <c r="S2247">
        <v>55.785714285714299</v>
      </c>
      <c r="T2247">
        <v>13</v>
      </c>
      <c r="U2247">
        <v>161.38461538461499</v>
      </c>
      <c r="V2247">
        <v>13</v>
      </c>
      <c r="W2247">
        <v>7.4615384615384599</v>
      </c>
      <c r="X2247">
        <v>90</v>
      </c>
      <c r="Y2247">
        <v>95.033333333333303</v>
      </c>
      <c r="Z2247">
        <v>14</v>
      </c>
      <c r="AA2247">
        <v>387.357142857143</v>
      </c>
      <c r="AB2247">
        <v>93</v>
      </c>
      <c r="AC2247">
        <v>129.75268817204301</v>
      </c>
      <c r="AD2247">
        <v>0.86915887850467299</v>
      </c>
      <c r="AE2247">
        <v>44</v>
      </c>
      <c r="AF2247">
        <v>89.477272727272705</v>
      </c>
      <c r="AG2247">
        <v>0.473118279569893</v>
      </c>
      <c r="AH2247" s="4">
        <v>8</v>
      </c>
      <c r="AI2247">
        <v>0.57142857142857095</v>
      </c>
      <c r="AJ2247" s="4">
        <v>2</v>
      </c>
      <c r="AK2247">
        <v>0.14285714285714299</v>
      </c>
      <c r="AL2247" s="4">
        <v>19</v>
      </c>
      <c r="AM2247">
        <v>0.204301075268817</v>
      </c>
      <c r="AN2247" s="4">
        <v>6</v>
      </c>
      <c r="AO2247">
        <v>6.4516129032258104E-2</v>
      </c>
      <c r="AP2247" s="4">
        <v>3</v>
      </c>
      <c r="AQ2247">
        <v>2.80373831775701E-2</v>
      </c>
      <c r="AR2247" s="4">
        <v>1</v>
      </c>
      <c r="AS2247">
        <v>9.3457943925233603E-3</v>
      </c>
      <c r="AT2247" s="4">
        <v>0</v>
      </c>
      <c r="AU2247" s="4">
        <v>0</v>
      </c>
      <c r="AV2247" s="4">
        <v>0</v>
      </c>
      <c r="AW2247">
        <v>1.6984126984126999</v>
      </c>
      <c r="AX2247" s="4">
        <f t="shared" si="35"/>
        <v>62.999999999999943</v>
      </c>
      <c r="AY2247" s="4">
        <v>12</v>
      </c>
      <c r="AZ2247" s="4">
        <v>45.6666666666667</v>
      </c>
    </row>
    <row r="2248" spans="1:52" x14ac:dyDescent="0.25">
      <c r="A2248" s="4">
        <v>2017</v>
      </c>
      <c r="B2248" s="4" t="s">
        <v>428</v>
      </c>
      <c r="C2248" t="s">
        <v>170</v>
      </c>
      <c r="D2248" t="s">
        <v>345</v>
      </c>
      <c r="E2248" t="s">
        <v>845</v>
      </c>
      <c r="F2248" s="4">
        <v>67</v>
      </c>
      <c r="G2248">
        <v>62</v>
      </c>
      <c r="H2248">
        <v>5.1451612903225801</v>
      </c>
      <c r="I2248">
        <v>67</v>
      </c>
      <c r="J2248">
        <v>6.76119402985075</v>
      </c>
      <c r="K2248">
        <v>0</v>
      </c>
      <c r="L2248">
        <v>0</v>
      </c>
      <c r="M2248">
        <v>2</v>
      </c>
      <c r="N2248">
        <v>152.56923076923101</v>
      </c>
      <c r="O2248">
        <v>2.9850746268656699E-2</v>
      </c>
      <c r="P2248">
        <v>63</v>
      </c>
      <c r="Q2248">
        <v>23.492063492063501</v>
      </c>
      <c r="R2248">
        <v>13</v>
      </c>
      <c r="S2248">
        <v>42.230769230769198</v>
      </c>
      <c r="T2248">
        <v>14</v>
      </c>
      <c r="U2248">
        <v>171.5</v>
      </c>
      <c r="V2248">
        <v>13</v>
      </c>
      <c r="W2248">
        <v>4.7692307692307701</v>
      </c>
      <c r="X2248">
        <v>52</v>
      </c>
      <c r="Y2248">
        <v>116.134615384615</v>
      </c>
      <c r="Z2248">
        <v>12</v>
      </c>
      <c r="AA2248">
        <v>352.5</v>
      </c>
      <c r="AB2248">
        <v>53</v>
      </c>
      <c r="AC2248">
        <v>151.56603773584899</v>
      </c>
      <c r="AD2248">
        <v>0.79104477611940305</v>
      </c>
      <c r="AE2248">
        <v>15</v>
      </c>
      <c r="AF2248">
        <v>90.533333333333303</v>
      </c>
      <c r="AG2248">
        <v>0.28301886792452802</v>
      </c>
      <c r="AH2248" s="4">
        <v>9</v>
      </c>
      <c r="AI2248">
        <v>0.75</v>
      </c>
      <c r="AJ2248" s="4">
        <v>3</v>
      </c>
      <c r="AK2248">
        <v>0.25</v>
      </c>
      <c r="AL2248" s="4">
        <v>17</v>
      </c>
      <c r="AM2248">
        <v>0.320754716981132</v>
      </c>
      <c r="AN2248" s="4">
        <v>7</v>
      </c>
      <c r="AO2248">
        <v>0.13207547169811301</v>
      </c>
      <c r="AP2248" s="4">
        <v>2</v>
      </c>
      <c r="AQ2248">
        <v>2.9850746268656699E-2</v>
      </c>
      <c r="AR2248" s="4">
        <v>3</v>
      </c>
      <c r="AS2248">
        <v>4.47761194029851E-2</v>
      </c>
      <c r="AT2248" s="4">
        <v>0</v>
      </c>
      <c r="AU2248" s="4">
        <v>0</v>
      </c>
      <c r="AV2248" s="4">
        <v>7</v>
      </c>
      <c r="AW2248">
        <v>2.1612903225806499</v>
      </c>
      <c r="AX2248" s="4">
        <f t="shared" si="35"/>
        <v>30.999999999999932</v>
      </c>
      <c r="AY2248" s="4">
        <v>11</v>
      </c>
      <c r="AZ2248" s="4">
        <v>12.090909090909101</v>
      </c>
    </row>
    <row r="2249" spans="1:52" x14ac:dyDescent="0.25">
      <c r="A2249" s="4">
        <v>2017</v>
      </c>
      <c r="B2249" s="4" t="s">
        <v>428</v>
      </c>
      <c r="C2249" t="s">
        <v>170</v>
      </c>
      <c r="D2249" t="s">
        <v>244</v>
      </c>
      <c r="E2249" t="s">
        <v>754</v>
      </c>
      <c r="F2249" s="4">
        <v>22</v>
      </c>
      <c r="G2249">
        <v>22</v>
      </c>
      <c r="H2249">
        <v>3.5</v>
      </c>
      <c r="I2249">
        <v>22</v>
      </c>
      <c r="J2249">
        <v>5.1818181818181799</v>
      </c>
      <c r="K2249">
        <v>0</v>
      </c>
      <c r="L2249">
        <v>0</v>
      </c>
      <c r="M2249">
        <v>21</v>
      </c>
      <c r="N2249">
        <v>5946.7727272727298</v>
      </c>
      <c r="O2249">
        <v>0.95454545454545503</v>
      </c>
      <c r="P2249">
        <v>3</v>
      </c>
      <c r="Q2249">
        <v>90.6666666666667</v>
      </c>
      <c r="R2249">
        <v>4</v>
      </c>
      <c r="S2249">
        <v>45.75</v>
      </c>
      <c r="T2249">
        <v>2</v>
      </c>
      <c r="U2249">
        <v>235.5</v>
      </c>
      <c r="V2249">
        <v>2</v>
      </c>
      <c r="W2249">
        <v>3.5</v>
      </c>
      <c r="X2249">
        <v>20</v>
      </c>
      <c r="Y2249">
        <v>46.45</v>
      </c>
      <c r="Z2249">
        <v>2</v>
      </c>
      <c r="AA2249">
        <v>343.5</v>
      </c>
      <c r="AB2249">
        <v>20</v>
      </c>
      <c r="AC2249">
        <v>70.75</v>
      </c>
      <c r="AD2249">
        <v>0.90909090909090895</v>
      </c>
      <c r="AE2249">
        <v>18</v>
      </c>
      <c r="AF2249">
        <v>69.0555555555556</v>
      </c>
      <c r="AG2249">
        <v>0.9</v>
      </c>
      <c r="AH2249" s="4">
        <v>2</v>
      </c>
      <c r="AI2249">
        <v>1</v>
      </c>
      <c r="AJ2249" s="4">
        <v>1</v>
      </c>
      <c r="AK2249">
        <v>0.5</v>
      </c>
      <c r="AL2249" s="4">
        <v>1</v>
      </c>
      <c r="AM2249">
        <v>0.05</v>
      </c>
      <c r="AN2249" s="4">
        <v>0</v>
      </c>
      <c r="AO2249">
        <v>0</v>
      </c>
      <c r="AP2249" s="4">
        <v>0</v>
      </c>
      <c r="AQ2249">
        <v>0</v>
      </c>
      <c r="AR2249" s="4">
        <v>0</v>
      </c>
      <c r="AS2249">
        <v>0</v>
      </c>
      <c r="AT2249" s="4">
        <v>0</v>
      </c>
      <c r="AU2249" s="4">
        <v>0</v>
      </c>
      <c r="AV2249" s="4">
        <v>0</v>
      </c>
      <c r="AW2249">
        <v>1.375</v>
      </c>
      <c r="AX2249" s="4">
        <f t="shared" si="35"/>
        <v>16</v>
      </c>
      <c r="AY2249" s="4">
        <v>2</v>
      </c>
      <c r="AZ2249" s="4">
        <v>17.5</v>
      </c>
    </row>
    <row r="2250" spans="1:52" x14ac:dyDescent="0.25">
      <c r="A2250" s="4">
        <v>2017</v>
      </c>
      <c r="B2250" s="4" t="s">
        <v>428</v>
      </c>
      <c r="C2250" t="s">
        <v>170</v>
      </c>
      <c r="D2250" t="s">
        <v>182</v>
      </c>
      <c r="E2250" t="s">
        <v>695</v>
      </c>
      <c r="F2250" s="4">
        <v>30</v>
      </c>
      <c r="G2250">
        <v>30</v>
      </c>
      <c r="H2250">
        <v>1.0333333333333301</v>
      </c>
      <c r="I2250">
        <v>30</v>
      </c>
      <c r="J2250">
        <v>2.56666666666667</v>
      </c>
      <c r="K2250">
        <v>0</v>
      </c>
      <c r="L2250">
        <v>0</v>
      </c>
      <c r="M2250">
        <v>0</v>
      </c>
      <c r="N2250">
        <v>64.533333333333303</v>
      </c>
      <c r="O2250">
        <v>0</v>
      </c>
      <c r="P2250">
        <v>0</v>
      </c>
      <c r="Q2250">
        <v>0</v>
      </c>
      <c r="R2250">
        <v>13</v>
      </c>
      <c r="S2250">
        <v>15.153846153846199</v>
      </c>
      <c r="T2250">
        <v>1</v>
      </c>
      <c r="U2250">
        <v>90</v>
      </c>
      <c r="V2250">
        <v>1</v>
      </c>
      <c r="W2250">
        <v>2</v>
      </c>
      <c r="X2250">
        <v>28</v>
      </c>
      <c r="Y2250">
        <v>51.892857142857103</v>
      </c>
      <c r="Z2250">
        <v>1</v>
      </c>
      <c r="AA2250">
        <v>144</v>
      </c>
      <c r="AB2250">
        <v>29</v>
      </c>
      <c r="AC2250">
        <v>76.137931034482804</v>
      </c>
      <c r="AD2250">
        <v>0.96666666666666701</v>
      </c>
      <c r="AE2250">
        <v>21</v>
      </c>
      <c r="AF2250">
        <v>63.857142857142897</v>
      </c>
      <c r="AG2250">
        <v>0.72413793103448298</v>
      </c>
      <c r="AH2250" s="4">
        <v>0</v>
      </c>
      <c r="AI2250">
        <v>0</v>
      </c>
      <c r="AJ2250" s="4">
        <v>0</v>
      </c>
      <c r="AK2250">
        <v>0</v>
      </c>
      <c r="AL2250" s="4">
        <v>3</v>
      </c>
      <c r="AM2250">
        <v>0.10344827586206901</v>
      </c>
      <c r="AN2250" s="4">
        <v>1</v>
      </c>
      <c r="AO2250">
        <v>3.4482758620689703E-2</v>
      </c>
      <c r="AP2250" s="4">
        <v>0</v>
      </c>
      <c r="AQ2250">
        <v>0</v>
      </c>
      <c r="AR2250" s="4">
        <v>0</v>
      </c>
      <c r="AS2250">
        <v>0</v>
      </c>
      <c r="AT2250" s="4">
        <v>0</v>
      </c>
      <c r="AU2250" s="4">
        <v>0</v>
      </c>
      <c r="AV2250" s="4">
        <v>0</v>
      </c>
      <c r="AW2250">
        <v>2.3076923076923102</v>
      </c>
      <c r="AX2250" s="4">
        <f t="shared" si="35"/>
        <v>12.999999999999986</v>
      </c>
      <c r="AY2250" s="4">
        <v>1</v>
      </c>
      <c r="AZ2250" s="4">
        <v>12</v>
      </c>
    </row>
    <row r="2251" spans="1:52" x14ac:dyDescent="0.25">
      <c r="A2251" s="4">
        <v>2017</v>
      </c>
      <c r="B2251" s="4" t="s">
        <v>428</v>
      </c>
      <c r="C2251" t="s">
        <v>170</v>
      </c>
      <c r="D2251" t="s">
        <v>192</v>
      </c>
      <c r="E2251" t="s">
        <v>705</v>
      </c>
      <c r="F2251" s="4">
        <v>42</v>
      </c>
      <c r="G2251">
        <v>42</v>
      </c>
      <c r="H2251">
        <v>3.0952380952380998</v>
      </c>
      <c r="I2251">
        <v>42</v>
      </c>
      <c r="J2251">
        <v>4.1666666666666696</v>
      </c>
      <c r="K2251">
        <v>0</v>
      </c>
      <c r="L2251">
        <v>0</v>
      </c>
      <c r="M2251">
        <v>15</v>
      </c>
      <c r="N2251">
        <v>3639.9285714285702</v>
      </c>
      <c r="O2251">
        <v>0.35714285714285698</v>
      </c>
      <c r="P2251">
        <v>25</v>
      </c>
      <c r="Q2251">
        <v>25.76</v>
      </c>
      <c r="R2251">
        <v>10</v>
      </c>
      <c r="S2251">
        <v>45.5</v>
      </c>
      <c r="T2251">
        <v>2</v>
      </c>
      <c r="U2251">
        <v>179.5</v>
      </c>
      <c r="V2251">
        <v>2</v>
      </c>
      <c r="W2251">
        <v>2.5</v>
      </c>
      <c r="X2251">
        <v>36</v>
      </c>
      <c r="Y2251">
        <v>85.3055555555556</v>
      </c>
      <c r="Z2251">
        <v>3</v>
      </c>
      <c r="AA2251">
        <v>273.66666666666703</v>
      </c>
      <c r="AB2251">
        <v>39</v>
      </c>
      <c r="AC2251">
        <v>116.51282051282099</v>
      </c>
      <c r="AD2251">
        <v>0.92857142857142905</v>
      </c>
      <c r="AE2251">
        <v>24</v>
      </c>
      <c r="AF2251">
        <v>76.375</v>
      </c>
      <c r="AG2251">
        <v>0.61538461538461497</v>
      </c>
      <c r="AH2251" s="4">
        <v>3</v>
      </c>
      <c r="AI2251">
        <v>1</v>
      </c>
      <c r="AJ2251" s="4">
        <v>0</v>
      </c>
      <c r="AK2251">
        <v>0</v>
      </c>
      <c r="AL2251" s="4">
        <v>8</v>
      </c>
      <c r="AM2251">
        <v>0.20512820512820501</v>
      </c>
      <c r="AN2251" s="4">
        <v>2</v>
      </c>
      <c r="AO2251">
        <v>5.1282051282051301E-2</v>
      </c>
      <c r="AP2251" s="4">
        <v>1</v>
      </c>
      <c r="AQ2251">
        <v>2.3809523809523801E-2</v>
      </c>
      <c r="AR2251" s="4">
        <v>0</v>
      </c>
      <c r="AS2251">
        <v>0</v>
      </c>
      <c r="AT2251" s="4">
        <v>0</v>
      </c>
      <c r="AU2251" s="4">
        <v>0</v>
      </c>
      <c r="AV2251" s="4">
        <v>1</v>
      </c>
      <c r="AW2251">
        <v>1.9090909090909101</v>
      </c>
      <c r="AX2251" s="4">
        <f t="shared" si="35"/>
        <v>21.999999999999989</v>
      </c>
      <c r="AY2251" s="4">
        <v>2</v>
      </c>
      <c r="AZ2251" s="4">
        <v>41</v>
      </c>
    </row>
    <row r="2252" spans="1:52" x14ac:dyDescent="0.25">
      <c r="A2252" s="4">
        <v>2017</v>
      </c>
      <c r="B2252" s="4" t="s">
        <v>428</v>
      </c>
      <c r="C2252" t="s">
        <v>170</v>
      </c>
      <c r="D2252" t="s">
        <v>175</v>
      </c>
      <c r="E2252" t="s">
        <v>688</v>
      </c>
      <c r="F2252" s="4">
        <v>107</v>
      </c>
      <c r="G2252">
        <v>103</v>
      </c>
      <c r="H2252">
        <v>2.3009708737864099</v>
      </c>
      <c r="I2252">
        <v>107</v>
      </c>
      <c r="J2252">
        <v>3.4018691588785002</v>
      </c>
      <c r="K2252">
        <v>9</v>
      </c>
      <c r="L2252">
        <v>8.4112149532710304E-2</v>
      </c>
      <c r="M2252">
        <v>61</v>
      </c>
      <c r="N2252">
        <v>4125.68</v>
      </c>
      <c r="O2252">
        <v>0.57009345794392496</v>
      </c>
      <c r="P2252">
        <v>28</v>
      </c>
      <c r="Q2252">
        <v>34.392857142857103</v>
      </c>
      <c r="R2252">
        <v>35</v>
      </c>
      <c r="S2252">
        <v>24.342857142857099</v>
      </c>
      <c r="T2252">
        <v>5</v>
      </c>
      <c r="U2252">
        <v>191.6</v>
      </c>
      <c r="V2252">
        <v>4</v>
      </c>
      <c r="W2252">
        <v>3.75</v>
      </c>
      <c r="X2252">
        <v>100</v>
      </c>
      <c r="Y2252">
        <v>89.73</v>
      </c>
      <c r="Z2252">
        <v>5</v>
      </c>
      <c r="AA2252">
        <v>294.2</v>
      </c>
      <c r="AB2252">
        <v>102</v>
      </c>
      <c r="AC2252">
        <v>105.156862745098</v>
      </c>
      <c r="AD2252">
        <v>0.95327102803738295</v>
      </c>
      <c r="AE2252">
        <v>62</v>
      </c>
      <c r="AF2252">
        <v>89.370967741935502</v>
      </c>
      <c r="AG2252">
        <v>0.60784313725490202</v>
      </c>
      <c r="AH2252" s="4">
        <v>3</v>
      </c>
      <c r="AI2252">
        <v>0.6</v>
      </c>
      <c r="AJ2252" s="4">
        <v>2</v>
      </c>
      <c r="AK2252">
        <v>0.4</v>
      </c>
      <c r="AL2252" s="4">
        <v>21</v>
      </c>
      <c r="AM2252">
        <v>0.20588235294117599</v>
      </c>
      <c r="AN2252" s="4">
        <v>6</v>
      </c>
      <c r="AO2252">
        <v>5.8823529411764698E-2</v>
      </c>
      <c r="AP2252" s="4">
        <v>2</v>
      </c>
      <c r="AQ2252">
        <v>1.86915887850467E-2</v>
      </c>
      <c r="AR2252" s="4">
        <v>2</v>
      </c>
      <c r="AS2252">
        <v>1.86915887850467E-2</v>
      </c>
      <c r="AT2252" s="4">
        <v>0</v>
      </c>
      <c r="AU2252" s="4">
        <v>0</v>
      </c>
      <c r="AV2252" s="4">
        <v>0</v>
      </c>
      <c r="AW2252">
        <v>1.9814814814814801</v>
      </c>
      <c r="AX2252" s="4">
        <f t="shared" si="35"/>
        <v>54.000000000000036</v>
      </c>
      <c r="AY2252" s="4">
        <v>5</v>
      </c>
      <c r="AZ2252" s="4">
        <v>17.600000000000001</v>
      </c>
    </row>
    <row r="2253" spans="1:52" x14ac:dyDescent="0.25">
      <c r="A2253" s="4">
        <v>2017</v>
      </c>
      <c r="B2253" s="4" t="s">
        <v>428</v>
      </c>
      <c r="C2253" t="s">
        <v>170</v>
      </c>
      <c r="D2253" t="s">
        <v>171</v>
      </c>
      <c r="E2253" t="s">
        <v>684</v>
      </c>
      <c r="F2253" s="4">
        <v>234</v>
      </c>
      <c r="G2253">
        <v>211</v>
      </c>
      <c r="H2253">
        <v>3.7630331753554498</v>
      </c>
      <c r="I2253">
        <v>233</v>
      </c>
      <c r="J2253">
        <v>5.5107296137339103</v>
      </c>
      <c r="K2253">
        <v>14</v>
      </c>
      <c r="L2253">
        <v>6.00858369098713E-2</v>
      </c>
      <c r="M2253">
        <v>113</v>
      </c>
      <c r="N2253">
        <v>1571.6028708133999</v>
      </c>
      <c r="O2253">
        <v>0.48290598290598302</v>
      </c>
      <c r="P2253">
        <v>215</v>
      </c>
      <c r="Q2253">
        <v>21.4837209302326</v>
      </c>
      <c r="R2253">
        <v>66</v>
      </c>
      <c r="S2253">
        <v>41.378787878787897</v>
      </c>
      <c r="T2253">
        <v>35</v>
      </c>
      <c r="U2253">
        <v>163.62857142857101</v>
      </c>
      <c r="V2253">
        <v>32</v>
      </c>
      <c r="W2253">
        <v>10.0625</v>
      </c>
      <c r="X2253">
        <v>191</v>
      </c>
      <c r="Y2253">
        <v>103.376963350785</v>
      </c>
      <c r="Z2253">
        <v>33</v>
      </c>
      <c r="AA2253">
        <v>351.75757575757598</v>
      </c>
      <c r="AB2253">
        <v>197</v>
      </c>
      <c r="AC2253">
        <v>140.40609137055799</v>
      </c>
      <c r="AD2253">
        <v>0.841880341880342</v>
      </c>
      <c r="AE2253">
        <v>89</v>
      </c>
      <c r="AF2253">
        <v>99.078651685393297</v>
      </c>
      <c r="AG2253">
        <v>0.45177664974619303</v>
      </c>
      <c r="AH2253" s="4">
        <v>26</v>
      </c>
      <c r="AI2253">
        <v>0.78787878787878796</v>
      </c>
      <c r="AJ2253" s="4">
        <v>7</v>
      </c>
      <c r="AK2253">
        <v>0.21212121212121199</v>
      </c>
      <c r="AL2253" s="4">
        <v>61</v>
      </c>
      <c r="AM2253">
        <v>0.30964467005076102</v>
      </c>
      <c r="AN2253" s="4">
        <v>28</v>
      </c>
      <c r="AO2253">
        <v>0.14213197969543101</v>
      </c>
      <c r="AP2253" s="4">
        <v>3</v>
      </c>
      <c r="AQ2253">
        <v>1.2820512820512799E-2</v>
      </c>
      <c r="AR2253" s="4">
        <v>0</v>
      </c>
      <c r="AS2253">
        <v>0</v>
      </c>
      <c r="AT2253" s="4">
        <v>1</v>
      </c>
      <c r="AU2253" s="4">
        <v>0</v>
      </c>
      <c r="AV2253" s="4">
        <v>5</v>
      </c>
      <c r="AW2253">
        <v>2.0086206896551699</v>
      </c>
      <c r="AX2253" s="4">
        <f t="shared" si="35"/>
        <v>116.49785407725336</v>
      </c>
      <c r="AY2253" s="4">
        <v>28</v>
      </c>
      <c r="AZ2253" s="4">
        <v>10.8214285714286</v>
      </c>
    </row>
    <row r="2254" spans="1:52" x14ac:dyDescent="0.25">
      <c r="A2254" s="4">
        <v>2017</v>
      </c>
      <c r="B2254" s="4" t="s">
        <v>428</v>
      </c>
      <c r="C2254" t="s">
        <v>170</v>
      </c>
      <c r="D2254" t="s">
        <v>190</v>
      </c>
      <c r="E2254" t="s">
        <v>703</v>
      </c>
      <c r="F2254" s="4">
        <v>60</v>
      </c>
      <c r="G2254">
        <v>58</v>
      </c>
      <c r="H2254">
        <v>4.5517241379310303</v>
      </c>
      <c r="I2254">
        <v>60</v>
      </c>
      <c r="J2254">
        <v>5.75</v>
      </c>
      <c r="K2254">
        <v>6</v>
      </c>
      <c r="L2254">
        <v>0.1</v>
      </c>
      <c r="M2254">
        <v>22</v>
      </c>
      <c r="N2254">
        <v>2051.5087719298199</v>
      </c>
      <c r="O2254">
        <v>0.36666666666666697</v>
      </c>
      <c r="P2254">
        <v>43</v>
      </c>
      <c r="Q2254">
        <v>18.3720930232558</v>
      </c>
      <c r="R2254">
        <v>6</v>
      </c>
      <c r="S2254">
        <v>23.3333333333333</v>
      </c>
      <c r="T2254">
        <v>7</v>
      </c>
      <c r="U2254">
        <v>141.857142857143</v>
      </c>
      <c r="V2254">
        <v>7</v>
      </c>
      <c r="W2254">
        <v>20.8571428571429</v>
      </c>
      <c r="X2254">
        <v>49</v>
      </c>
      <c r="Y2254">
        <v>65.183673469387799</v>
      </c>
      <c r="Z2254">
        <v>7</v>
      </c>
      <c r="AA2254">
        <v>263.857142857143</v>
      </c>
      <c r="AB2254">
        <v>53</v>
      </c>
      <c r="AC2254">
        <v>98.849056603773604</v>
      </c>
      <c r="AD2254">
        <v>0.88333333333333297</v>
      </c>
      <c r="AE2254">
        <v>35</v>
      </c>
      <c r="AF2254">
        <v>76.914285714285697</v>
      </c>
      <c r="AG2254">
        <v>0.660377358490566</v>
      </c>
      <c r="AH2254" s="4">
        <v>3</v>
      </c>
      <c r="AI2254">
        <v>0.42857142857142899</v>
      </c>
      <c r="AJ2254" s="4">
        <v>0</v>
      </c>
      <c r="AK2254">
        <v>0</v>
      </c>
      <c r="AL2254" s="4">
        <v>11</v>
      </c>
      <c r="AM2254">
        <v>0.20754716981132099</v>
      </c>
      <c r="AN2254" s="4">
        <v>1</v>
      </c>
      <c r="AO2254">
        <v>1.88679245283019E-2</v>
      </c>
      <c r="AP2254" s="4">
        <v>0</v>
      </c>
      <c r="AQ2254">
        <v>0</v>
      </c>
      <c r="AR2254" s="4">
        <v>0</v>
      </c>
      <c r="AS2254">
        <v>0</v>
      </c>
      <c r="AT2254" s="4">
        <v>0</v>
      </c>
      <c r="AU2254" s="4">
        <v>0</v>
      </c>
      <c r="AV2254" s="4">
        <v>1</v>
      </c>
      <c r="AW2254">
        <v>2.4</v>
      </c>
      <c r="AX2254" s="4">
        <f t="shared" si="35"/>
        <v>25</v>
      </c>
      <c r="AY2254" s="4">
        <v>7</v>
      </c>
      <c r="AZ2254" s="4">
        <v>16.285714285714299</v>
      </c>
    </row>
    <row r="2255" spans="1:52" x14ac:dyDescent="0.25">
      <c r="A2255" s="4">
        <v>2017</v>
      </c>
      <c r="B2255" s="4" t="s">
        <v>428</v>
      </c>
      <c r="C2255" t="s">
        <v>170</v>
      </c>
      <c r="D2255" t="s">
        <v>183</v>
      </c>
      <c r="E2255" t="s">
        <v>696</v>
      </c>
      <c r="F2255" s="4">
        <v>43</v>
      </c>
      <c r="G2255">
        <v>43</v>
      </c>
      <c r="H2255">
        <v>3.1627906976744198</v>
      </c>
      <c r="I2255">
        <v>43</v>
      </c>
      <c r="J2255">
        <v>4.3488372093023298</v>
      </c>
      <c r="K2255">
        <v>2</v>
      </c>
      <c r="L2255">
        <v>4.6511627906976702E-2</v>
      </c>
      <c r="M2255">
        <v>24</v>
      </c>
      <c r="N2255">
        <v>2514.7317073170698</v>
      </c>
      <c r="O2255">
        <v>0.55813953488372103</v>
      </c>
      <c r="P2255">
        <v>3</v>
      </c>
      <c r="Q2255">
        <v>16.3333333333333</v>
      </c>
      <c r="R2255">
        <v>9</v>
      </c>
      <c r="S2255">
        <v>30.4444444444444</v>
      </c>
      <c r="T2255">
        <v>0</v>
      </c>
      <c r="U2255">
        <v>0</v>
      </c>
      <c r="V2255">
        <v>0</v>
      </c>
      <c r="W2255">
        <v>0</v>
      </c>
      <c r="X2255">
        <v>42</v>
      </c>
      <c r="Y2255">
        <v>79.476190476190496</v>
      </c>
      <c r="Z2255">
        <v>1</v>
      </c>
      <c r="AA2255">
        <v>380</v>
      </c>
      <c r="AB2255">
        <v>42</v>
      </c>
      <c r="AC2255">
        <v>102.666666666667</v>
      </c>
      <c r="AD2255">
        <v>0.97674418604651203</v>
      </c>
      <c r="AE2255">
        <v>14</v>
      </c>
      <c r="AF2255">
        <v>62.5</v>
      </c>
      <c r="AG2255">
        <v>0.33333333333333298</v>
      </c>
      <c r="AH2255" s="4">
        <v>1</v>
      </c>
      <c r="AI2255">
        <v>1</v>
      </c>
      <c r="AJ2255" s="4">
        <v>0</v>
      </c>
      <c r="AK2255">
        <v>0</v>
      </c>
      <c r="AL2255" s="4">
        <v>4</v>
      </c>
      <c r="AM2255">
        <v>9.5238095238095205E-2</v>
      </c>
      <c r="AN2255" s="4">
        <v>3</v>
      </c>
      <c r="AO2255">
        <v>7.1428571428571397E-2</v>
      </c>
      <c r="AP2255" s="4">
        <v>0</v>
      </c>
      <c r="AQ2255">
        <v>0</v>
      </c>
      <c r="AR2255" s="4">
        <v>0</v>
      </c>
      <c r="AS2255">
        <v>0</v>
      </c>
      <c r="AT2255" s="4">
        <v>0</v>
      </c>
      <c r="AU2255" s="4">
        <v>0</v>
      </c>
      <c r="AV2255" s="4">
        <v>0</v>
      </c>
      <c r="AW2255">
        <v>1.9545454545454499</v>
      </c>
      <c r="AX2255" s="4">
        <f t="shared" si="35"/>
        <v>22.000000000000053</v>
      </c>
      <c r="AY2255" s="4">
        <v>0</v>
      </c>
      <c r="AZ2255" s="4">
        <v>0</v>
      </c>
    </row>
    <row r="2256" spans="1:52" x14ac:dyDescent="0.25">
      <c r="A2256" s="4">
        <v>2017</v>
      </c>
      <c r="B2256" s="4" t="s">
        <v>428</v>
      </c>
      <c r="C2256" t="s">
        <v>170</v>
      </c>
      <c r="D2256" t="s">
        <v>179</v>
      </c>
      <c r="E2256" t="s">
        <v>692</v>
      </c>
      <c r="F2256" s="4">
        <v>22</v>
      </c>
      <c r="G2256">
        <v>22</v>
      </c>
      <c r="H2256">
        <v>6.9545454545454497</v>
      </c>
      <c r="I2256">
        <v>22</v>
      </c>
      <c r="J2256">
        <v>8.4545454545454604</v>
      </c>
      <c r="K2256">
        <v>2</v>
      </c>
      <c r="L2256">
        <v>9.0909090909090898E-2</v>
      </c>
      <c r="M2256">
        <v>14</v>
      </c>
      <c r="N2256">
        <v>1873.45454545455</v>
      </c>
      <c r="O2256">
        <v>0.63636363636363602</v>
      </c>
      <c r="P2256">
        <v>3</v>
      </c>
      <c r="Q2256">
        <v>15.3333333333333</v>
      </c>
      <c r="R2256">
        <v>4</v>
      </c>
      <c r="S2256">
        <v>44.75</v>
      </c>
      <c r="T2256">
        <v>2</v>
      </c>
      <c r="U2256">
        <v>93.5</v>
      </c>
      <c r="V2256">
        <v>1</v>
      </c>
      <c r="W2256">
        <v>0</v>
      </c>
      <c r="X2256">
        <v>20</v>
      </c>
      <c r="Y2256">
        <v>100.55</v>
      </c>
      <c r="Z2256">
        <v>2</v>
      </c>
      <c r="AA2256">
        <v>174</v>
      </c>
      <c r="AB2256">
        <v>20</v>
      </c>
      <c r="AC2256">
        <v>137.1</v>
      </c>
      <c r="AD2256">
        <v>0.90909090909090895</v>
      </c>
      <c r="AE2256">
        <v>11</v>
      </c>
      <c r="AF2256">
        <v>87.363636363636402</v>
      </c>
      <c r="AG2256">
        <v>0.55000000000000004</v>
      </c>
      <c r="AH2256" s="4">
        <v>1</v>
      </c>
      <c r="AI2256">
        <v>0.5</v>
      </c>
      <c r="AJ2256" s="4">
        <v>1</v>
      </c>
      <c r="AK2256">
        <v>0.5</v>
      </c>
      <c r="AL2256" s="4">
        <v>5</v>
      </c>
      <c r="AM2256">
        <v>0.25</v>
      </c>
      <c r="AN2256" s="4">
        <v>0</v>
      </c>
      <c r="AO2256">
        <v>0</v>
      </c>
      <c r="AP2256" s="4">
        <v>0</v>
      </c>
      <c r="AQ2256">
        <v>0</v>
      </c>
      <c r="AR2256" s="4">
        <v>0</v>
      </c>
      <c r="AS2256">
        <v>0</v>
      </c>
      <c r="AT2256" s="4">
        <v>0</v>
      </c>
      <c r="AU2256" s="4">
        <v>0</v>
      </c>
      <c r="AV2256" s="4">
        <v>0</v>
      </c>
      <c r="AW2256">
        <v>2.2000000000000002</v>
      </c>
      <c r="AX2256" s="4">
        <f t="shared" si="35"/>
        <v>10</v>
      </c>
      <c r="AY2256" s="4">
        <v>2</v>
      </c>
      <c r="AZ2256" s="4">
        <v>2.5</v>
      </c>
    </row>
    <row r="2257" spans="1:52" x14ac:dyDescent="0.25">
      <c r="A2257" s="4">
        <v>2017</v>
      </c>
      <c r="B2257" s="4" t="s">
        <v>428</v>
      </c>
      <c r="C2257" t="s">
        <v>170</v>
      </c>
      <c r="D2257" t="s">
        <v>139</v>
      </c>
      <c r="E2257" t="s">
        <v>655</v>
      </c>
      <c r="F2257" s="4">
        <v>46</v>
      </c>
      <c r="G2257">
        <v>42</v>
      </c>
      <c r="H2257">
        <v>1.7380952380952399</v>
      </c>
      <c r="I2257">
        <v>46</v>
      </c>
      <c r="J2257">
        <v>2.6304347826086998</v>
      </c>
      <c r="K2257">
        <v>0</v>
      </c>
      <c r="L2257">
        <v>0</v>
      </c>
      <c r="M2257">
        <v>26</v>
      </c>
      <c r="N2257">
        <v>1566.1590909090901</v>
      </c>
      <c r="O2257">
        <v>0.565217391304348</v>
      </c>
      <c r="P2257">
        <v>38</v>
      </c>
      <c r="Q2257">
        <v>15.8684210526316</v>
      </c>
      <c r="R2257">
        <v>12</v>
      </c>
      <c r="S2257">
        <v>41.0833333333333</v>
      </c>
      <c r="T2257">
        <v>4</v>
      </c>
      <c r="U2257">
        <v>166.25</v>
      </c>
      <c r="V2257">
        <v>4</v>
      </c>
      <c r="W2257">
        <v>2.25</v>
      </c>
      <c r="X2257">
        <v>40</v>
      </c>
      <c r="Y2257">
        <v>77.825000000000003</v>
      </c>
      <c r="Z2257">
        <v>4</v>
      </c>
      <c r="AA2257">
        <v>310.75</v>
      </c>
      <c r="AB2257">
        <v>41</v>
      </c>
      <c r="AC2257">
        <v>104.19512195122</v>
      </c>
      <c r="AD2257">
        <v>0.89130434782608703</v>
      </c>
      <c r="AE2257">
        <v>19</v>
      </c>
      <c r="AF2257">
        <v>79.894736842105303</v>
      </c>
      <c r="AG2257">
        <v>0.46341463414634199</v>
      </c>
      <c r="AH2257" s="4">
        <v>3</v>
      </c>
      <c r="AI2257">
        <v>0.75</v>
      </c>
      <c r="AJ2257" s="4">
        <v>2</v>
      </c>
      <c r="AK2257">
        <v>0.5</v>
      </c>
      <c r="AL2257" s="4">
        <v>9</v>
      </c>
      <c r="AM2257">
        <v>0.219512195121951</v>
      </c>
      <c r="AN2257" s="4">
        <v>1</v>
      </c>
      <c r="AO2257">
        <v>2.4390243902439001E-2</v>
      </c>
      <c r="AP2257" s="4">
        <v>0</v>
      </c>
      <c r="AQ2257">
        <v>0</v>
      </c>
      <c r="AR2257" s="4">
        <v>0</v>
      </c>
      <c r="AS2257">
        <v>0</v>
      </c>
      <c r="AT2257" s="4">
        <v>0</v>
      </c>
      <c r="AU2257" s="4">
        <v>0</v>
      </c>
      <c r="AV2257" s="4">
        <v>0</v>
      </c>
      <c r="AW2257">
        <v>2.2999999999999998</v>
      </c>
      <c r="AX2257" s="4">
        <f t="shared" si="35"/>
        <v>20</v>
      </c>
      <c r="AY2257" s="4">
        <v>4</v>
      </c>
      <c r="AZ2257" s="4">
        <v>30.25</v>
      </c>
    </row>
    <row r="2258" spans="1:52" x14ac:dyDescent="0.25">
      <c r="A2258" s="4">
        <v>2017</v>
      </c>
      <c r="B2258" s="4" t="s">
        <v>428</v>
      </c>
      <c r="C2258" t="s">
        <v>170</v>
      </c>
      <c r="D2258" t="s">
        <v>257</v>
      </c>
      <c r="E2258" t="s">
        <v>766</v>
      </c>
      <c r="F2258" s="4">
        <v>1</v>
      </c>
      <c r="G2258">
        <v>0</v>
      </c>
      <c r="H2258">
        <v>0</v>
      </c>
      <c r="I2258">
        <v>1</v>
      </c>
      <c r="J2258">
        <v>1</v>
      </c>
      <c r="K2258">
        <v>0</v>
      </c>
      <c r="L2258">
        <v>0</v>
      </c>
      <c r="M2258">
        <v>1</v>
      </c>
      <c r="N2258">
        <v>0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247</v>
      </c>
      <c r="V2258">
        <v>1</v>
      </c>
      <c r="W2258">
        <v>15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 s="4">
        <v>1</v>
      </c>
      <c r="AI2258">
        <v>0</v>
      </c>
      <c r="AJ2258" s="4">
        <v>0</v>
      </c>
      <c r="AK2258">
        <v>0</v>
      </c>
      <c r="AL2258" s="4">
        <v>0</v>
      </c>
      <c r="AM2258">
        <v>0</v>
      </c>
      <c r="AN2258" s="4">
        <v>0</v>
      </c>
      <c r="AO2258">
        <v>0</v>
      </c>
      <c r="AP2258" s="4">
        <v>0</v>
      </c>
      <c r="AQ2258">
        <v>0</v>
      </c>
      <c r="AR2258" s="4">
        <v>0</v>
      </c>
      <c r="AS2258">
        <v>0</v>
      </c>
      <c r="AT2258" s="4">
        <v>0</v>
      </c>
      <c r="AU2258" s="4">
        <v>0</v>
      </c>
      <c r="AV2258" s="4">
        <v>0</v>
      </c>
      <c r="AW2258">
        <v>1</v>
      </c>
      <c r="AX2258" s="4">
        <f t="shared" si="35"/>
        <v>1</v>
      </c>
      <c r="AY2258" s="4">
        <v>0</v>
      </c>
      <c r="AZ2258" s="4">
        <v>0</v>
      </c>
    </row>
    <row r="2259" spans="1:52" x14ac:dyDescent="0.25">
      <c r="A2259" s="4">
        <v>2017</v>
      </c>
      <c r="B2259" s="4" t="s">
        <v>428</v>
      </c>
      <c r="C2259" t="s">
        <v>170</v>
      </c>
      <c r="D2259" t="s">
        <v>176</v>
      </c>
      <c r="E2259" t="s">
        <v>689</v>
      </c>
      <c r="F2259" s="4">
        <v>74</v>
      </c>
      <c r="G2259">
        <v>72</v>
      </c>
      <c r="H2259">
        <v>4.0555555555555598</v>
      </c>
      <c r="I2259">
        <v>74</v>
      </c>
      <c r="J2259">
        <v>5.0135135135135096</v>
      </c>
      <c r="K2259">
        <v>0</v>
      </c>
      <c r="L2259">
        <v>0</v>
      </c>
      <c r="M2259">
        <v>33</v>
      </c>
      <c r="N2259">
        <v>3941.1756756756799</v>
      </c>
      <c r="O2259">
        <v>0.445945945945946</v>
      </c>
      <c r="P2259">
        <v>55</v>
      </c>
      <c r="Q2259">
        <v>19.7454545454545</v>
      </c>
      <c r="R2259">
        <v>9</v>
      </c>
      <c r="S2259">
        <v>30.8888888888889</v>
      </c>
      <c r="T2259">
        <v>6</v>
      </c>
      <c r="U2259">
        <v>102.333333333333</v>
      </c>
      <c r="V2259">
        <v>5</v>
      </c>
      <c r="W2259">
        <v>7.8</v>
      </c>
      <c r="X2259">
        <v>60</v>
      </c>
      <c r="Y2259">
        <v>61.683333333333302</v>
      </c>
      <c r="Z2259">
        <v>6</v>
      </c>
      <c r="AA2259">
        <v>223</v>
      </c>
      <c r="AB2259">
        <v>68</v>
      </c>
      <c r="AC2259">
        <v>92.220588235294102</v>
      </c>
      <c r="AD2259">
        <v>0.91891891891891897</v>
      </c>
      <c r="AE2259">
        <v>43</v>
      </c>
      <c r="AF2259">
        <v>78.534883720930196</v>
      </c>
      <c r="AG2259">
        <v>0.63235294117647101</v>
      </c>
      <c r="AH2259" s="4">
        <v>4</v>
      </c>
      <c r="AI2259">
        <v>0.66666666666666696</v>
      </c>
      <c r="AJ2259" s="4">
        <v>2</v>
      </c>
      <c r="AK2259">
        <v>0.33333333333333298</v>
      </c>
      <c r="AL2259" s="4">
        <v>10</v>
      </c>
      <c r="AM2259">
        <v>0.14705882352941199</v>
      </c>
      <c r="AN2259" s="4">
        <v>4</v>
      </c>
      <c r="AO2259">
        <v>5.8823529411764698E-2</v>
      </c>
      <c r="AP2259" s="4">
        <v>1</v>
      </c>
      <c r="AQ2259">
        <v>1.35135135135135E-2</v>
      </c>
      <c r="AR2259" s="4">
        <v>0</v>
      </c>
      <c r="AS2259">
        <v>0</v>
      </c>
      <c r="AT2259" s="4">
        <v>0</v>
      </c>
      <c r="AU2259" s="4">
        <v>0</v>
      </c>
      <c r="AV2259" s="4">
        <v>0</v>
      </c>
      <c r="AW2259">
        <v>1.8048780487804901</v>
      </c>
      <c r="AX2259" s="4">
        <f t="shared" si="35"/>
        <v>40.99999999999995</v>
      </c>
      <c r="AY2259" s="4">
        <v>6</v>
      </c>
      <c r="AZ2259" s="4">
        <v>9.8333333333333304</v>
      </c>
    </row>
    <row r="2260" spans="1:52" x14ac:dyDescent="0.25">
      <c r="A2260" s="4">
        <v>2017</v>
      </c>
      <c r="B2260" s="4" t="s">
        <v>428</v>
      </c>
      <c r="C2260" t="s">
        <v>170</v>
      </c>
      <c r="D2260" t="s">
        <v>184</v>
      </c>
      <c r="E2260" t="s">
        <v>697</v>
      </c>
      <c r="F2260" s="4">
        <v>43</v>
      </c>
      <c r="G2260">
        <v>43</v>
      </c>
      <c r="H2260">
        <v>1.97674418604651</v>
      </c>
      <c r="I2260">
        <v>43</v>
      </c>
      <c r="J2260">
        <v>3.1627906976744198</v>
      </c>
      <c r="K2260">
        <v>0</v>
      </c>
      <c r="L2260">
        <v>0</v>
      </c>
      <c r="M2260">
        <v>4</v>
      </c>
      <c r="N2260">
        <v>86.8</v>
      </c>
      <c r="O2260">
        <v>9.3023255813953501E-2</v>
      </c>
      <c r="P2260">
        <v>37</v>
      </c>
      <c r="Q2260">
        <v>14.2702702702703</v>
      </c>
      <c r="R2260">
        <v>10</v>
      </c>
      <c r="S2260">
        <v>56.3</v>
      </c>
      <c r="T2260">
        <v>3</v>
      </c>
      <c r="U2260">
        <v>123.333333333333</v>
      </c>
      <c r="V2260">
        <v>3</v>
      </c>
      <c r="W2260">
        <v>2.3333333333333299</v>
      </c>
      <c r="X2260">
        <v>40</v>
      </c>
      <c r="Y2260">
        <v>73.025000000000006</v>
      </c>
      <c r="Z2260">
        <v>3</v>
      </c>
      <c r="AA2260">
        <v>451.33333333333297</v>
      </c>
      <c r="AB2260">
        <v>40</v>
      </c>
      <c r="AC2260">
        <v>89.525000000000006</v>
      </c>
      <c r="AD2260">
        <v>0.93023255813953498</v>
      </c>
      <c r="AE2260">
        <v>18</v>
      </c>
      <c r="AF2260">
        <v>60.7222222222222</v>
      </c>
      <c r="AG2260">
        <v>0.45</v>
      </c>
      <c r="AH2260" s="4">
        <v>2</v>
      </c>
      <c r="AI2260">
        <v>0.66666666666666696</v>
      </c>
      <c r="AJ2260" s="4">
        <v>0</v>
      </c>
      <c r="AK2260">
        <v>0</v>
      </c>
      <c r="AL2260" s="4">
        <v>6</v>
      </c>
      <c r="AM2260">
        <v>0.15</v>
      </c>
      <c r="AN2260" s="4">
        <v>3</v>
      </c>
      <c r="AO2260">
        <v>7.4999999999999997E-2</v>
      </c>
      <c r="AP2260" s="4">
        <v>0</v>
      </c>
      <c r="AQ2260">
        <v>0</v>
      </c>
      <c r="AR2260" s="4">
        <v>0</v>
      </c>
      <c r="AS2260">
        <v>0</v>
      </c>
      <c r="AT2260" s="4">
        <v>0</v>
      </c>
      <c r="AU2260" s="4">
        <v>0</v>
      </c>
      <c r="AV2260" s="4">
        <v>0</v>
      </c>
      <c r="AW2260">
        <v>1.9545454545454499</v>
      </c>
      <c r="AX2260" s="4">
        <f t="shared" si="35"/>
        <v>22.000000000000053</v>
      </c>
      <c r="AY2260" s="4">
        <v>3</v>
      </c>
      <c r="AZ2260" s="4">
        <v>16.6666666666667</v>
      </c>
    </row>
    <row r="2261" spans="1:52" x14ac:dyDescent="0.25">
      <c r="A2261" s="4">
        <v>2017</v>
      </c>
      <c r="B2261" s="4" t="s">
        <v>428</v>
      </c>
      <c r="C2261" t="s">
        <v>170</v>
      </c>
      <c r="D2261" t="s">
        <v>189</v>
      </c>
      <c r="E2261" t="s">
        <v>702</v>
      </c>
      <c r="F2261" s="4">
        <v>22</v>
      </c>
      <c r="G2261">
        <v>22</v>
      </c>
      <c r="H2261">
        <v>4.6818181818181799</v>
      </c>
      <c r="I2261">
        <v>22</v>
      </c>
      <c r="J2261">
        <v>6</v>
      </c>
      <c r="K2261">
        <v>0</v>
      </c>
      <c r="L2261">
        <v>0</v>
      </c>
      <c r="M2261">
        <v>0</v>
      </c>
      <c r="N2261">
        <v>74.681818181818201</v>
      </c>
      <c r="O2261">
        <v>0</v>
      </c>
      <c r="P2261">
        <v>21</v>
      </c>
      <c r="Q2261">
        <v>41.714285714285701</v>
      </c>
      <c r="R2261">
        <v>9</v>
      </c>
      <c r="S2261">
        <v>36</v>
      </c>
      <c r="T2261">
        <v>2</v>
      </c>
      <c r="U2261">
        <v>179.5</v>
      </c>
      <c r="V2261">
        <v>2</v>
      </c>
      <c r="W2261">
        <v>4</v>
      </c>
      <c r="X2261">
        <v>19</v>
      </c>
      <c r="Y2261">
        <v>88.736842105263193</v>
      </c>
      <c r="Z2261">
        <v>2</v>
      </c>
      <c r="AA2261">
        <v>310.5</v>
      </c>
      <c r="AB2261">
        <v>20</v>
      </c>
      <c r="AC2261">
        <v>103.2</v>
      </c>
      <c r="AD2261">
        <v>0.90909090909090895</v>
      </c>
      <c r="AE2261">
        <v>7</v>
      </c>
      <c r="AF2261">
        <v>101.28571428571399</v>
      </c>
      <c r="AG2261">
        <v>0.35</v>
      </c>
      <c r="AH2261" s="4">
        <v>1</v>
      </c>
      <c r="AI2261">
        <v>0.5</v>
      </c>
      <c r="AJ2261" s="4">
        <v>1</v>
      </c>
      <c r="AK2261">
        <v>0.5</v>
      </c>
      <c r="AL2261" s="4">
        <v>4</v>
      </c>
      <c r="AM2261">
        <v>0.2</v>
      </c>
      <c r="AN2261" s="4">
        <v>0</v>
      </c>
      <c r="AO2261">
        <v>0</v>
      </c>
      <c r="AP2261" s="4">
        <v>0</v>
      </c>
      <c r="AQ2261">
        <v>0</v>
      </c>
      <c r="AR2261" s="4">
        <v>0</v>
      </c>
      <c r="AS2261">
        <v>0</v>
      </c>
      <c r="AT2261" s="4">
        <v>0</v>
      </c>
      <c r="AU2261" s="4">
        <v>0</v>
      </c>
      <c r="AV2261" s="4">
        <v>0</v>
      </c>
      <c r="AW2261">
        <v>2</v>
      </c>
      <c r="AX2261" s="4">
        <f t="shared" si="35"/>
        <v>11</v>
      </c>
      <c r="AY2261" s="4">
        <v>2</v>
      </c>
      <c r="AZ2261" s="4">
        <v>9</v>
      </c>
    </row>
    <row r="2262" spans="1:52" x14ac:dyDescent="0.25">
      <c r="A2262" s="4">
        <v>2017</v>
      </c>
      <c r="B2262" s="4" t="s">
        <v>428</v>
      </c>
      <c r="C2262" t="s">
        <v>170</v>
      </c>
      <c r="D2262" t="s">
        <v>174</v>
      </c>
      <c r="E2262" t="s">
        <v>687</v>
      </c>
      <c r="F2262" s="4">
        <v>162</v>
      </c>
      <c r="G2262">
        <v>152</v>
      </c>
      <c r="H2262">
        <v>3.5065789473684199</v>
      </c>
      <c r="I2262">
        <v>161</v>
      </c>
      <c r="J2262">
        <v>4.8695652173913002</v>
      </c>
      <c r="K2262">
        <v>4</v>
      </c>
      <c r="L2262">
        <v>2.4844720496894401E-2</v>
      </c>
      <c r="M2262">
        <v>33</v>
      </c>
      <c r="N2262">
        <v>648.24</v>
      </c>
      <c r="O2262">
        <v>0.203703703703704</v>
      </c>
      <c r="P2262">
        <v>140</v>
      </c>
      <c r="Q2262">
        <v>31.8357142857143</v>
      </c>
      <c r="R2262">
        <v>50</v>
      </c>
      <c r="S2262">
        <v>53.78</v>
      </c>
      <c r="T2262">
        <v>18</v>
      </c>
      <c r="U2262">
        <v>199.611111111111</v>
      </c>
      <c r="V2262">
        <v>15</v>
      </c>
      <c r="W2262">
        <v>3.7333333333333298</v>
      </c>
      <c r="X2262">
        <v>138</v>
      </c>
      <c r="Y2262">
        <v>107.014492753623</v>
      </c>
      <c r="Z2262">
        <v>18</v>
      </c>
      <c r="AA2262">
        <v>453.61111111111097</v>
      </c>
      <c r="AB2262">
        <v>140</v>
      </c>
      <c r="AC2262">
        <v>130</v>
      </c>
      <c r="AD2262">
        <v>0.86419753086419804</v>
      </c>
      <c r="AE2262">
        <v>66</v>
      </c>
      <c r="AF2262">
        <v>87.242424242424207</v>
      </c>
      <c r="AG2262">
        <v>0.46808510638297901</v>
      </c>
      <c r="AH2262" s="4">
        <v>19</v>
      </c>
      <c r="AI2262">
        <v>1.05555555555556</v>
      </c>
      <c r="AJ2262" s="4">
        <v>2</v>
      </c>
      <c r="AK2262">
        <v>0.11111111111111099</v>
      </c>
      <c r="AL2262" s="4">
        <v>27</v>
      </c>
      <c r="AM2262">
        <v>0.192857142857143</v>
      </c>
      <c r="AN2262" s="4">
        <v>11</v>
      </c>
      <c r="AO2262">
        <v>7.8571428571428598E-2</v>
      </c>
      <c r="AP2262" s="4">
        <v>2</v>
      </c>
      <c r="AQ2262">
        <v>1.2345679012345699E-2</v>
      </c>
      <c r="AR2262" s="4">
        <v>1</v>
      </c>
      <c r="AS2262">
        <v>6.17283950617284E-3</v>
      </c>
      <c r="AT2262" s="4">
        <v>0</v>
      </c>
      <c r="AU2262" s="4">
        <v>1</v>
      </c>
      <c r="AV2262" s="4">
        <v>5</v>
      </c>
      <c r="AW2262">
        <v>1.9166666666666701</v>
      </c>
      <c r="AX2262" s="4">
        <f t="shared" si="35"/>
        <v>84.521739130434639</v>
      </c>
      <c r="AY2262" s="4">
        <v>16</v>
      </c>
      <c r="AZ2262" s="4">
        <v>17.6875</v>
      </c>
    </row>
    <row r="2263" spans="1:52" x14ac:dyDescent="0.25">
      <c r="A2263" s="4">
        <v>2017</v>
      </c>
      <c r="B2263" s="4" t="s">
        <v>428</v>
      </c>
      <c r="C2263" t="s">
        <v>170</v>
      </c>
      <c r="D2263" t="s">
        <v>260</v>
      </c>
      <c r="E2263" t="s">
        <v>769</v>
      </c>
      <c r="F2263" s="4">
        <v>1</v>
      </c>
      <c r="G2263">
        <v>1</v>
      </c>
      <c r="H2263">
        <v>2</v>
      </c>
      <c r="I2263">
        <v>1</v>
      </c>
      <c r="J2263">
        <v>4</v>
      </c>
      <c r="K2263">
        <v>0</v>
      </c>
      <c r="L2263">
        <v>0</v>
      </c>
      <c r="M2263">
        <v>0</v>
      </c>
      <c r="N2263">
        <v>1425</v>
      </c>
      <c r="O2263">
        <v>0</v>
      </c>
      <c r="P2263">
        <v>1</v>
      </c>
      <c r="Q2263">
        <v>4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</v>
      </c>
      <c r="Y2263">
        <v>288</v>
      </c>
      <c r="Z2263">
        <v>0</v>
      </c>
      <c r="AA2263">
        <v>0</v>
      </c>
      <c r="AB2263">
        <v>1</v>
      </c>
      <c r="AC2263">
        <v>305</v>
      </c>
      <c r="AD2263">
        <v>1</v>
      </c>
      <c r="AE2263">
        <v>0</v>
      </c>
      <c r="AF2263">
        <v>0</v>
      </c>
      <c r="AG2263">
        <v>0</v>
      </c>
      <c r="AH2263" s="4">
        <v>0</v>
      </c>
      <c r="AI2263">
        <v>0</v>
      </c>
      <c r="AJ2263" s="4">
        <v>0</v>
      </c>
      <c r="AK2263">
        <v>0</v>
      </c>
      <c r="AL2263" s="4">
        <v>0</v>
      </c>
      <c r="AM2263">
        <v>0</v>
      </c>
      <c r="AN2263" s="4">
        <v>1</v>
      </c>
      <c r="AO2263">
        <v>1</v>
      </c>
      <c r="AP2263" s="4">
        <v>0</v>
      </c>
      <c r="AQ2263">
        <v>0</v>
      </c>
      <c r="AR2263" s="4">
        <v>0</v>
      </c>
      <c r="AS2263">
        <v>0</v>
      </c>
      <c r="AT2263" s="4">
        <v>0</v>
      </c>
      <c r="AU2263" s="4">
        <v>0</v>
      </c>
      <c r="AV2263" s="4">
        <v>0</v>
      </c>
      <c r="AW2263">
        <v>1</v>
      </c>
      <c r="AX2263" s="4">
        <f t="shared" si="35"/>
        <v>1</v>
      </c>
      <c r="AY2263" s="4">
        <v>0</v>
      </c>
      <c r="AZ2263" s="4">
        <v>0</v>
      </c>
    </row>
    <row r="2264" spans="1:52" x14ac:dyDescent="0.25">
      <c r="A2264" s="4">
        <v>2017</v>
      </c>
      <c r="B2264" s="4" t="s">
        <v>428</v>
      </c>
      <c r="C2264" t="s">
        <v>170</v>
      </c>
      <c r="D2264" t="s">
        <v>215</v>
      </c>
      <c r="E2264" t="s">
        <v>727</v>
      </c>
      <c r="F2264" s="4">
        <v>42</v>
      </c>
      <c r="G2264">
        <v>40</v>
      </c>
      <c r="H2264">
        <v>7.15</v>
      </c>
      <c r="I2264">
        <v>42</v>
      </c>
      <c r="J2264">
        <v>7.9761904761904798</v>
      </c>
      <c r="K2264">
        <v>0</v>
      </c>
      <c r="L2264">
        <v>0</v>
      </c>
      <c r="M2264">
        <v>11</v>
      </c>
      <c r="N2264">
        <v>673.07692307692298</v>
      </c>
      <c r="O2264">
        <v>0.26190476190476197</v>
      </c>
      <c r="P2264">
        <v>39</v>
      </c>
      <c r="Q2264">
        <v>19.307692307692299</v>
      </c>
      <c r="R2264">
        <v>3</v>
      </c>
      <c r="S2264">
        <v>33</v>
      </c>
      <c r="T2264">
        <v>5</v>
      </c>
      <c r="U2264">
        <v>93</v>
      </c>
      <c r="V2264">
        <v>5</v>
      </c>
      <c r="W2264">
        <v>2.8</v>
      </c>
      <c r="X2264">
        <v>37</v>
      </c>
      <c r="Y2264">
        <v>84.162162162162204</v>
      </c>
      <c r="Z2264">
        <v>5</v>
      </c>
      <c r="AA2264">
        <v>384.6</v>
      </c>
      <c r="AB2264">
        <v>37</v>
      </c>
      <c r="AC2264">
        <v>111.621621621622</v>
      </c>
      <c r="AD2264">
        <v>0.88095238095238104</v>
      </c>
      <c r="AE2264">
        <v>13</v>
      </c>
      <c r="AF2264">
        <v>92.692307692307693</v>
      </c>
      <c r="AG2264">
        <v>0.35135135135135098</v>
      </c>
      <c r="AH2264" s="4">
        <v>2</v>
      </c>
      <c r="AI2264">
        <v>0.4</v>
      </c>
      <c r="AJ2264" s="4">
        <v>1</v>
      </c>
      <c r="AK2264">
        <v>0.2</v>
      </c>
      <c r="AL2264" s="4">
        <v>6</v>
      </c>
      <c r="AM2264">
        <v>0.162162162162162</v>
      </c>
      <c r="AN2264" s="4">
        <v>2</v>
      </c>
      <c r="AO2264">
        <v>5.4054054054054099E-2</v>
      </c>
      <c r="AP2264" s="4">
        <v>0</v>
      </c>
      <c r="AQ2264">
        <v>0</v>
      </c>
      <c r="AR2264" s="4">
        <v>0</v>
      </c>
      <c r="AS2264">
        <v>0</v>
      </c>
      <c r="AT2264" s="4">
        <v>0</v>
      </c>
      <c r="AU2264" s="4">
        <v>0</v>
      </c>
      <c r="AV2264" s="4">
        <v>1</v>
      </c>
      <c r="AW2264">
        <v>1.9090909090909101</v>
      </c>
      <c r="AX2264" s="4">
        <f t="shared" si="35"/>
        <v>21.999999999999989</v>
      </c>
      <c r="AY2264" s="4">
        <v>5</v>
      </c>
      <c r="AZ2264" s="4">
        <v>29.4</v>
      </c>
    </row>
    <row r="2265" spans="1:52" x14ac:dyDescent="0.25">
      <c r="A2265" s="4">
        <v>2017</v>
      </c>
      <c r="B2265" s="4" t="s">
        <v>428</v>
      </c>
      <c r="C2265" t="s">
        <v>170</v>
      </c>
      <c r="D2265" t="s">
        <v>187</v>
      </c>
      <c r="E2265" t="s">
        <v>700</v>
      </c>
      <c r="F2265" s="4">
        <v>1</v>
      </c>
      <c r="G2265">
        <v>1</v>
      </c>
      <c r="H2265">
        <v>5</v>
      </c>
      <c r="I2265">
        <v>1</v>
      </c>
      <c r="J2265">
        <v>6</v>
      </c>
      <c r="K2265">
        <v>0</v>
      </c>
      <c r="L2265">
        <v>0</v>
      </c>
      <c r="M2265">
        <v>1</v>
      </c>
      <c r="N2265">
        <v>3129</v>
      </c>
      <c r="O2265">
        <v>1</v>
      </c>
      <c r="P2265">
        <v>1</v>
      </c>
      <c r="Q2265">
        <v>31</v>
      </c>
      <c r="R2265">
        <v>1</v>
      </c>
      <c r="S2265">
        <v>104</v>
      </c>
      <c r="T2265">
        <v>1</v>
      </c>
      <c r="U2265">
        <v>136</v>
      </c>
      <c r="V2265">
        <v>1</v>
      </c>
      <c r="W2265">
        <v>0</v>
      </c>
      <c r="X2265">
        <v>0</v>
      </c>
      <c r="Y2265">
        <v>0</v>
      </c>
      <c r="Z2265">
        <v>1</v>
      </c>
      <c r="AA2265">
        <v>192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 s="4">
        <v>0</v>
      </c>
      <c r="AI2265">
        <v>0</v>
      </c>
      <c r="AJ2265" s="4">
        <v>0</v>
      </c>
      <c r="AK2265">
        <v>0</v>
      </c>
      <c r="AL2265" s="4">
        <v>0</v>
      </c>
      <c r="AM2265">
        <v>0</v>
      </c>
      <c r="AN2265" s="4">
        <v>0</v>
      </c>
      <c r="AO2265">
        <v>0</v>
      </c>
      <c r="AP2265" s="4">
        <v>0</v>
      </c>
      <c r="AQ2265">
        <v>0</v>
      </c>
      <c r="AR2265" s="4">
        <v>0</v>
      </c>
      <c r="AS2265">
        <v>0</v>
      </c>
      <c r="AT2265" s="4">
        <v>0</v>
      </c>
      <c r="AU2265" s="4">
        <v>0</v>
      </c>
      <c r="AV2265" s="4">
        <v>0</v>
      </c>
      <c r="AW2265">
        <v>1</v>
      </c>
      <c r="AX2265" s="4">
        <f t="shared" si="35"/>
        <v>1</v>
      </c>
      <c r="AY2265" s="4">
        <v>1</v>
      </c>
      <c r="AZ2265" s="4">
        <v>0</v>
      </c>
    </row>
    <row r="2266" spans="1:52" x14ac:dyDescent="0.25">
      <c r="A2266" s="4">
        <v>2017</v>
      </c>
      <c r="B2266" s="4" t="s">
        <v>428</v>
      </c>
      <c r="C2266" t="s">
        <v>170</v>
      </c>
      <c r="D2266" t="s">
        <v>250</v>
      </c>
      <c r="E2266" t="s">
        <v>760</v>
      </c>
      <c r="F2266" s="4">
        <v>1</v>
      </c>
      <c r="G2266">
        <v>1</v>
      </c>
      <c r="H2266">
        <v>1</v>
      </c>
      <c r="I2266">
        <v>1</v>
      </c>
      <c r="J2266">
        <v>2</v>
      </c>
      <c r="K2266">
        <v>0</v>
      </c>
      <c r="L2266">
        <v>0</v>
      </c>
      <c r="M2266">
        <v>0</v>
      </c>
      <c r="N2266">
        <v>1075</v>
      </c>
      <c r="O2266">
        <v>0</v>
      </c>
      <c r="P2266">
        <v>1</v>
      </c>
      <c r="Q2266">
        <v>2</v>
      </c>
      <c r="R2266">
        <v>1</v>
      </c>
      <c r="S2266">
        <v>406</v>
      </c>
      <c r="T2266">
        <v>0</v>
      </c>
      <c r="U2266">
        <v>0</v>
      </c>
      <c r="V2266">
        <v>0</v>
      </c>
      <c r="W2266">
        <v>0</v>
      </c>
      <c r="X2266">
        <v>1</v>
      </c>
      <c r="Y2266">
        <v>536</v>
      </c>
      <c r="Z2266">
        <v>0</v>
      </c>
      <c r="AA2266">
        <v>0</v>
      </c>
      <c r="AB2266">
        <v>1</v>
      </c>
      <c r="AC2266">
        <v>559</v>
      </c>
      <c r="AD2266">
        <v>1</v>
      </c>
      <c r="AE2266">
        <v>0</v>
      </c>
      <c r="AF2266">
        <v>0</v>
      </c>
      <c r="AG2266">
        <v>0</v>
      </c>
      <c r="AH2266" s="4">
        <v>0</v>
      </c>
      <c r="AI2266">
        <v>0</v>
      </c>
      <c r="AJ2266" s="4">
        <v>0</v>
      </c>
      <c r="AK2266">
        <v>0</v>
      </c>
      <c r="AL2266" s="4">
        <v>1</v>
      </c>
      <c r="AM2266">
        <v>1</v>
      </c>
      <c r="AN2266" s="4">
        <v>1</v>
      </c>
      <c r="AO2266">
        <v>1</v>
      </c>
      <c r="AP2266" s="4">
        <v>0</v>
      </c>
      <c r="AQ2266">
        <v>0</v>
      </c>
      <c r="AR2266" s="4">
        <v>0</v>
      </c>
      <c r="AS2266">
        <v>0</v>
      </c>
      <c r="AT2266" s="4">
        <v>0</v>
      </c>
      <c r="AU2266" s="4">
        <v>0</v>
      </c>
      <c r="AV2266" s="4">
        <v>0</v>
      </c>
      <c r="AW2266">
        <v>1</v>
      </c>
      <c r="AX2266" s="4">
        <f t="shared" si="35"/>
        <v>1</v>
      </c>
      <c r="AY2266" s="4">
        <v>0</v>
      </c>
      <c r="AZ2266" s="4">
        <v>0</v>
      </c>
    </row>
    <row r="2267" spans="1:52" x14ac:dyDescent="0.25">
      <c r="A2267" s="4">
        <v>2017</v>
      </c>
      <c r="B2267" s="4" t="s">
        <v>428</v>
      </c>
      <c r="C2267" t="s">
        <v>170</v>
      </c>
      <c r="D2267" t="s">
        <v>173</v>
      </c>
      <c r="E2267" t="s">
        <v>686</v>
      </c>
      <c r="F2267" s="4">
        <v>155</v>
      </c>
      <c r="G2267">
        <v>149</v>
      </c>
      <c r="H2267">
        <v>3.5302013422818801</v>
      </c>
      <c r="I2267">
        <v>155</v>
      </c>
      <c r="J2267">
        <v>4.8645161290322596</v>
      </c>
      <c r="K2267">
        <v>4</v>
      </c>
      <c r="L2267">
        <v>2.5806451612903201E-2</v>
      </c>
      <c r="M2267">
        <v>37</v>
      </c>
      <c r="N2267">
        <v>1186.25925925926</v>
      </c>
      <c r="O2267">
        <v>0.238709677419355</v>
      </c>
      <c r="P2267">
        <v>111</v>
      </c>
      <c r="Q2267">
        <v>20.3333333333333</v>
      </c>
      <c r="R2267">
        <v>39</v>
      </c>
      <c r="S2267">
        <v>30.8205128205128</v>
      </c>
      <c r="T2267">
        <v>12</v>
      </c>
      <c r="U2267">
        <v>164.333333333333</v>
      </c>
      <c r="V2267">
        <v>12</v>
      </c>
      <c r="W2267">
        <v>11.75</v>
      </c>
      <c r="X2267">
        <v>96</v>
      </c>
      <c r="Y2267">
        <v>64.96875</v>
      </c>
      <c r="Z2267">
        <v>12</v>
      </c>
      <c r="AA2267">
        <v>275.16666666666703</v>
      </c>
      <c r="AB2267">
        <v>143</v>
      </c>
      <c r="AC2267">
        <v>90.881118881118894</v>
      </c>
      <c r="AD2267">
        <v>0.92258064516129001</v>
      </c>
      <c r="AE2267">
        <v>70</v>
      </c>
      <c r="AF2267">
        <v>58.471428571428604</v>
      </c>
      <c r="AG2267">
        <v>0.48951048951048998</v>
      </c>
      <c r="AH2267" s="4">
        <v>5</v>
      </c>
      <c r="AI2267">
        <v>0.41666666666666702</v>
      </c>
      <c r="AJ2267" s="4">
        <v>4</v>
      </c>
      <c r="AK2267">
        <v>0.33333333333333298</v>
      </c>
      <c r="AL2267" s="4">
        <v>41</v>
      </c>
      <c r="AM2267">
        <v>0.286713286713287</v>
      </c>
      <c r="AN2267" s="4">
        <v>9</v>
      </c>
      <c r="AO2267">
        <v>6.2937062937062901E-2</v>
      </c>
      <c r="AP2267" s="4">
        <v>4</v>
      </c>
      <c r="AQ2267">
        <v>2.5806451612903201E-2</v>
      </c>
      <c r="AR2267" s="4">
        <v>0</v>
      </c>
      <c r="AS2267">
        <v>0</v>
      </c>
      <c r="AT2267" s="4">
        <v>0</v>
      </c>
      <c r="AU2267" s="4">
        <v>0</v>
      </c>
      <c r="AV2267" s="4">
        <v>5</v>
      </c>
      <c r="AW2267">
        <v>2.0394736842105301</v>
      </c>
      <c r="AX2267" s="4">
        <f t="shared" si="35"/>
        <v>75.999999999999858</v>
      </c>
      <c r="AY2267" s="4">
        <v>12</v>
      </c>
      <c r="AZ2267" s="4">
        <v>16.0833333333333</v>
      </c>
    </row>
    <row r="2268" spans="1:52" x14ac:dyDescent="0.25">
      <c r="A2268" s="4">
        <v>2017</v>
      </c>
      <c r="B2268" s="4" t="s">
        <v>428</v>
      </c>
      <c r="C2268" t="s">
        <v>170</v>
      </c>
      <c r="D2268" t="s">
        <v>246</v>
      </c>
      <c r="E2268" t="s">
        <v>756</v>
      </c>
      <c r="F2268" s="4">
        <v>1</v>
      </c>
      <c r="G2268">
        <v>1</v>
      </c>
      <c r="H2268">
        <v>12</v>
      </c>
      <c r="I2268">
        <v>1</v>
      </c>
      <c r="J2268">
        <v>13</v>
      </c>
      <c r="K2268">
        <v>0</v>
      </c>
      <c r="L2268">
        <v>0</v>
      </c>
      <c r="M2268">
        <v>1</v>
      </c>
      <c r="N2268">
        <v>2671</v>
      </c>
      <c r="O2268">
        <v>1</v>
      </c>
      <c r="P2268">
        <v>1</v>
      </c>
      <c r="Q2268">
        <v>14</v>
      </c>
      <c r="R2268">
        <v>1</v>
      </c>
      <c r="S2268">
        <v>14</v>
      </c>
      <c r="T2268">
        <v>1</v>
      </c>
      <c r="U2268">
        <v>248</v>
      </c>
      <c r="V2268">
        <v>1</v>
      </c>
      <c r="W2268">
        <v>2</v>
      </c>
      <c r="X2268">
        <v>0</v>
      </c>
      <c r="Y2268">
        <v>0</v>
      </c>
      <c r="Z2268">
        <v>1</v>
      </c>
      <c r="AA2268">
        <v>382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 s="4">
        <v>0</v>
      </c>
      <c r="AI2268">
        <v>0</v>
      </c>
      <c r="AJ2268" s="4">
        <v>0</v>
      </c>
      <c r="AK2268">
        <v>0</v>
      </c>
      <c r="AL2268" s="4">
        <v>0</v>
      </c>
      <c r="AM2268">
        <v>0</v>
      </c>
      <c r="AN2268" s="4">
        <v>0</v>
      </c>
      <c r="AO2268">
        <v>0</v>
      </c>
      <c r="AP2268" s="4">
        <v>0</v>
      </c>
      <c r="AQ2268">
        <v>0</v>
      </c>
      <c r="AR2268" s="4">
        <v>0</v>
      </c>
      <c r="AS2268">
        <v>0</v>
      </c>
      <c r="AT2268" s="4">
        <v>0</v>
      </c>
      <c r="AU2268" s="4">
        <v>0</v>
      </c>
      <c r="AV2268" s="4">
        <v>0</v>
      </c>
      <c r="AW2268">
        <v>1</v>
      </c>
      <c r="AX2268" s="4">
        <f t="shared" si="35"/>
        <v>1</v>
      </c>
      <c r="AY2268" s="4">
        <v>1</v>
      </c>
      <c r="AZ2268" s="4">
        <v>2</v>
      </c>
    </row>
    <row r="2269" spans="1:52" x14ac:dyDescent="0.25">
      <c r="A2269" s="4">
        <v>2017</v>
      </c>
      <c r="B2269" s="4" t="s">
        <v>428</v>
      </c>
      <c r="C2269" t="s">
        <v>170</v>
      </c>
      <c r="D2269" t="s">
        <v>172</v>
      </c>
      <c r="E2269" t="s">
        <v>685</v>
      </c>
      <c r="F2269" s="4">
        <v>262</v>
      </c>
      <c r="G2269">
        <v>253</v>
      </c>
      <c r="H2269">
        <v>2.61264822134387</v>
      </c>
      <c r="I2269">
        <v>262</v>
      </c>
      <c r="J2269">
        <v>4.1145038167938903</v>
      </c>
      <c r="K2269">
        <v>6</v>
      </c>
      <c r="L2269">
        <v>2.2900763358778602E-2</v>
      </c>
      <c r="M2269">
        <v>49</v>
      </c>
      <c r="N2269">
        <v>1341.85098039216</v>
      </c>
      <c r="O2269">
        <v>0.18702290076335901</v>
      </c>
      <c r="P2269">
        <v>28</v>
      </c>
      <c r="Q2269">
        <v>64.785714285714306</v>
      </c>
      <c r="R2269">
        <v>36</v>
      </c>
      <c r="S2269">
        <v>44.9722222222222</v>
      </c>
      <c r="T2269">
        <v>10</v>
      </c>
      <c r="U2269">
        <v>132.30000000000001</v>
      </c>
      <c r="V2269">
        <v>10</v>
      </c>
      <c r="W2269">
        <v>10.6</v>
      </c>
      <c r="X2269">
        <v>225</v>
      </c>
      <c r="Y2269">
        <v>79.902222222222207</v>
      </c>
      <c r="Z2269">
        <v>15</v>
      </c>
      <c r="AA2269">
        <v>312.8</v>
      </c>
      <c r="AB2269">
        <v>247</v>
      </c>
      <c r="AC2269">
        <v>103.607287449393</v>
      </c>
      <c r="AD2269">
        <v>0.94274809160305295</v>
      </c>
      <c r="AE2269">
        <v>152</v>
      </c>
      <c r="AF2269">
        <v>77.427631578947398</v>
      </c>
      <c r="AG2269">
        <v>0.61538461538461497</v>
      </c>
      <c r="AH2269" s="4">
        <v>8</v>
      </c>
      <c r="AI2269">
        <v>0.53333333333333299</v>
      </c>
      <c r="AJ2269" s="4">
        <v>4</v>
      </c>
      <c r="AK2269">
        <v>0.266666666666667</v>
      </c>
      <c r="AL2269" s="4">
        <v>31</v>
      </c>
      <c r="AM2269">
        <v>0.125506072874494</v>
      </c>
      <c r="AN2269" s="4">
        <v>13</v>
      </c>
      <c r="AO2269">
        <v>5.2631578947368397E-2</v>
      </c>
      <c r="AP2269" s="4">
        <v>3</v>
      </c>
      <c r="AQ2269">
        <v>1.1450381679389301E-2</v>
      </c>
      <c r="AR2269" s="4">
        <v>1</v>
      </c>
      <c r="AS2269">
        <v>3.81679389312977E-3</v>
      </c>
      <c r="AT2269" s="4">
        <v>0</v>
      </c>
      <c r="AU2269" s="4">
        <v>0</v>
      </c>
      <c r="AV2269" s="4">
        <v>3</v>
      </c>
      <c r="AW2269">
        <v>1.8581560283687899</v>
      </c>
      <c r="AX2269" s="4">
        <f t="shared" si="35"/>
        <v>141.00000000000034</v>
      </c>
      <c r="AY2269" s="4">
        <v>4</v>
      </c>
      <c r="AZ2269" s="4">
        <v>20.25</v>
      </c>
    </row>
    <row r="2270" spans="1:52" x14ac:dyDescent="0.25">
      <c r="A2270" s="4">
        <v>2017</v>
      </c>
      <c r="B2270" s="4" t="s">
        <v>428</v>
      </c>
      <c r="C2270" t="s">
        <v>170</v>
      </c>
      <c r="D2270" t="s">
        <v>232</v>
      </c>
      <c r="E2270" t="s">
        <v>743</v>
      </c>
      <c r="F2270" s="4">
        <v>17</v>
      </c>
      <c r="G2270">
        <v>17</v>
      </c>
      <c r="H2270">
        <v>1.6470588235294099</v>
      </c>
      <c r="I2270">
        <v>17</v>
      </c>
      <c r="J2270">
        <v>2.8235294117647101</v>
      </c>
      <c r="K2270">
        <v>0</v>
      </c>
      <c r="L2270">
        <v>0</v>
      </c>
      <c r="M2270">
        <v>0</v>
      </c>
      <c r="N2270">
        <v>69.352941176470594</v>
      </c>
      <c r="O2270">
        <v>0</v>
      </c>
      <c r="P2270">
        <v>16</v>
      </c>
      <c r="Q2270">
        <v>9.1875</v>
      </c>
      <c r="R2270">
        <v>4</v>
      </c>
      <c r="S2270">
        <v>11.75</v>
      </c>
      <c r="T2270">
        <v>2</v>
      </c>
      <c r="U2270">
        <v>82.5</v>
      </c>
      <c r="V2270">
        <v>2</v>
      </c>
      <c r="W2270">
        <v>7.5</v>
      </c>
      <c r="X2270">
        <v>11</v>
      </c>
      <c r="Y2270">
        <v>55.636363636363598</v>
      </c>
      <c r="Z2270">
        <v>3</v>
      </c>
      <c r="AA2270">
        <v>244.333333333333</v>
      </c>
      <c r="AB2270">
        <v>14</v>
      </c>
      <c r="AC2270">
        <v>88.857142857142904</v>
      </c>
      <c r="AD2270">
        <v>0.82352941176470595</v>
      </c>
      <c r="AE2270">
        <v>5</v>
      </c>
      <c r="AF2270">
        <v>75.400000000000006</v>
      </c>
      <c r="AG2270">
        <v>0.35714285714285698</v>
      </c>
      <c r="AH2270" s="4">
        <v>1</v>
      </c>
      <c r="AI2270">
        <v>0.33333333333333298</v>
      </c>
      <c r="AJ2270" s="4">
        <v>0</v>
      </c>
      <c r="AK2270">
        <v>0</v>
      </c>
      <c r="AL2270" s="4">
        <v>3</v>
      </c>
      <c r="AM2270">
        <v>0.214285714285714</v>
      </c>
      <c r="AN2270" s="4">
        <v>2</v>
      </c>
      <c r="AO2270">
        <v>0.14285714285714299</v>
      </c>
      <c r="AP2270" s="4">
        <v>0</v>
      </c>
      <c r="AQ2270">
        <v>0</v>
      </c>
      <c r="AR2270" s="4">
        <v>0</v>
      </c>
      <c r="AS2270">
        <v>0</v>
      </c>
      <c r="AT2270" s="4">
        <v>0</v>
      </c>
      <c r="AU2270" s="4">
        <v>0</v>
      </c>
      <c r="AV2270" s="4">
        <v>0</v>
      </c>
      <c r="AW2270">
        <v>1.8888888888888899</v>
      </c>
      <c r="AX2270" s="4">
        <f t="shared" si="35"/>
        <v>8.9999999999999947</v>
      </c>
      <c r="AY2270" s="4">
        <v>2</v>
      </c>
      <c r="AZ2270" s="4">
        <v>12.5</v>
      </c>
    </row>
    <row r="2271" spans="1:52" x14ac:dyDescent="0.25">
      <c r="A2271" s="4">
        <v>2017</v>
      </c>
      <c r="B2271" s="4" t="s">
        <v>428</v>
      </c>
      <c r="C2271" t="s">
        <v>170</v>
      </c>
      <c r="D2271" t="s">
        <v>398</v>
      </c>
      <c r="E2271" t="s">
        <v>729</v>
      </c>
      <c r="F2271" s="4">
        <v>43</v>
      </c>
      <c r="G2271">
        <v>39</v>
      </c>
      <c r="H2271">
        <v>2.9487179487179498</v>
      </c>
      <c r="I2271">
        <v>43</v>
      </c>
      <c r="J2271">
        <v>4.5813953488372103</v>
      </c>
      <c r="K2271">
        <v>0</v>
      </c>
      <c r="L2271">
        <v>0</v>
      </c>
      <c r="M2271">
        <v>3</v>
      </c>
      <c r="N2271">
        <v>412.58536585365903</v>
      </c>
      <c r="O2271">
        <v>6.9767441860465101E-2</v>
      </c>
      <c r="P2271">
        <v>41</v>
      </c>
      <c r="Q2271">
        <v>18.365853658536601</v>
      </c>
      <c r="R2271">
        <v>8</v>
      </c>
      <c r="S2271">
        <v>40.5</v>
      </c>
      <c r="T2271">
        <v>5</v>
      </c>
      <c r="U2271">
        <v>194.6</v>
      </c>
      <c r="V2271">
        <v>5</v>
      </c>
      <c r="W2271">
        <v>7.2</v>
      </c>
      <c r="X2271">
        <v>35</v>
      </c>
      <c r="Y2271">
        <v>100.342857142857</v>
      </c>
      <c r="Z2271">
        <v>5</v>
      </c>
      <c r="AA2271">
        <v>281.8</v>
      </c>
      <c r="AB2271">
        <v>37</v>
      </c>
      <c r="AC2271">
        <v>128.05405405405401</v>
      </c>
      <c r="AD2271">
        <v>0.86046511627906996</v>
      </c>
      <c r="AE2271">
        <v>19</v>
      </c>
      <c r="AF2271">
        <v>85.684210526315795</v>
      </c>
      <c r="AG2271">
        <v>0.5</v>
      </c>
      <c r="AH2271" s="4">
        <v>3</v>
      </c>
      <c r="AI2271">
        <v>0.6</v>
      </c>
      <c r="AJ2271" s="4">
        <v>2</v>
      </c>
      <c r="AK2271">
        <v>0.4</v>
      </c>
      <c r="AL2271" s="4">
        <v>9</v>
      </c>
      <c r="AM2271">
        <v>0.24324324324324301</v>
      </c>
      <c r="AN2271" s="4">
        <v>6</v>
      </c>
      <c r="AO2271">
        <v>0.162162162162162</v>
      </c>
      <c r="AP2271" s="4">
        <v>0</v>
      </c>
      <c r="AQ2271">
        <v>0</v>
      </c>
      <c r="AR2271" s="4">
        <v>1</v>
      </c>
      <c r="AS2271">
        <v>2.32558139534884E-2</v>
      </c>
      <c r="AT2271" s="4">
        <v>0</v>
      </c>
      <c r="AU2271" s="4">
        <v>0</v>
      </c>
      <c r="AV2271" s="4">
        <v>1</v>
      </c>
      <c r="AW2271">
        <v>1.8695652173913</v>
      </c>
      <c r="AX2271" s="4">
        <f t="shared" si="35"/>
        <v>23.000000000000053</v>
      </c>
      <c r="AY2271" s="4">
        <v>4</v>
      </c>
      <c r="AZ2271" s="4">
        <v>24.75</v>
      </c>
    </row>
    <row r="2272" spans="1:52" x14ac:dyDescent="0.25">
      <c r="A2272" s="4">
        <v>2017</v>
      </c>
      <c r="B2272" s="4" t="s">
        <v>428</v>
      </c>
      <c r="C2272" t="s">
        <v>170</v>
      </c>
      <c r="D2272" t="s">
        <v>399</v>
      </c>
      <c r="E2272" t="s">
        <v>896</v>
      </c>
      <c r="F2272" s="4">
        <v>16</v>
      </c>
      <c r="G2272">
        <v>16</v>
      </c>
      <c r="H2272">
        <v>5.75</v>
      </c>
      <c r="I2272">
        <v>16</v>
      </c>
      <c r="J2272">
        <v>6.9375</v>
      </c>
      <c r="K2272">
        <v>0</v>
      </c>
      <c r="L2272">
        <v>0</v>
      </c>
      <c r="M2272">
        <v>0</v>
      </c>
      <c r="N2272">
        <v>157</v>
      </c>
      <c r="O2272">
        <v>0</v>
      </c>
      <c r="P2272">
        <v>11</v>
      </c>
      <c r="Q2272">
        <v>34.636363636363598</v>
      </c>
      <c r="R2272">
        <v>7</v>
      </c>
      <c r="S2272">
        <v>46.142857142857103</v>
      </c>
      <c r="T2272">
        <v>1</v>
      </c>
      <c r="U2272">
        <v>77</v>
      </c>
      <c r="V2272">
        <v>1</v>
      </c>
      <c r="W2272">
        <v>3</v>
      </c>
      <c r="X2272">
        <v>15</v>
      </c>
      <c r="Y2272">
        <v>75.2</v>
      </c>
      <c r="Z2272">
        <v>1</v>
      </c>
      <c r="AA2272">
        <v>164</v>
      </c>
      <c r="AB2272">
        <v>15</v>
      </c>
      <c r="AC2272">
        <v>99.866666666666703</v>
      </c>
      <c r="AD2272">
        <v>0.9375</v>
      </c>
      <c r="AE2272">
        <v>3</v>
      </c>
      <c r="AF2272">
        <v>69.3333333333333</v>
      </c>
      <c r="AG2272">
        <v>0.2</v>
      </c>
      <c r="AH2272" s="4">
        <v>0</v>
      </c>
      <c r="AI2272">
        <v>0</v>
      </c>
      <c r="AJ2272" s="4">
        <v>0</v>
      </c>
      <c r="AK2272">
        <v>0</v>
      </c>
      <c r="AL2272" s="4">
        <v>3</v>
      </c>
      <c r="AM2272">
        <v>0.2</v>
      </c>
      <c r="AN2272" s="4">
        <v>0</v>
      </c>
      <c r="AO2272">
        <v>0</v>
      </c>
      <c r="AP2272" s="4">
        <v>0</v>
      </c>
      <c r="AQ2272">
        <v>0</v>
      </c>
      <c r="AR2272" s="4">
        <v>0</v>
      </c>
      <c r="AS2272">
        <v>0</v>
      </c>
      <c r="AT2272" s="4">
        <v>0</v>
      </c>
      <c r="AU2272" s="4">
        <v>0</v>
      </c>
      <c r="AV2272" s="4">
        <v>0</v>
      </c>
      <c r="AW2272">
        <v>2.28571428571429</v>
      </c>
      <c r="AX2272" s="4">
        <f t="shared" si="35"/>
        <v>6.9999999999999867</v>
      </c>
      <c r="AY2272" s="4">
        <v>1</v>
      </c>
      <c r="AZ2272" s="4">
        <v>15</v>
      </c>
    </row>
    <row r="2273" spans="1:52" x14ac:dyDescent="0.25">
      <c r="A2273" s="4">
        <v>2017</v>
      </c>
      <c r="B2273" s="4" t="s">
        <v>428</v>
      </c>
      <c r="C2273" t="s">
        <v>170</v>
      </c>
      <c r="D2273" t="s">
        <v>405</v>
      </c>
      <c r="E2273" t="s">
        <v>902</v>
      </c>
      <c r="F2273" s="4">
        <v>42</v>
      </c>
      <c r="G2273">
        <v>41</v>
      </c>
      <c r="H2273">
        <v>3.3658536585365901</v>
      </c>
      <c r="I2273">
        <v>42</v>
      </c>
      <c r="J2273">
        <v>4.4761904761904798</v>
      </c>
      <c r="K2273">
        <v>0</v>
      </c>
      <c r="L2273">
        <v>0</v>
      </c>
      <c r="M2273">
        <v>8</v>
      </c>
      <c r="N2273">
        <v>1125.19444444444</v>
      </c>
      <c r="O2273">
        <v>0.19047619047618999</v>
      </c>
      <c r="P2273">
        <v>35</v>
      </c>
      <c r="Q2273">
        <v>22.257142857142899</v>
      </c>
      <c r="R2273">
        <v>10</v>
      </c>
      <c r="S2273">
        <v>54.7</v>
      </c>
      <c r="T2273">
        <v>3</v>
      </c>
      <c r="U2273">
        <v>218.333333333333</v>
      </c>
      <c r="V2273">
        <v>2</v>
      </c>
      <c r="W2273">
        <v>27.5</v>
      </c>
      <c r="X2273">
        <v>29</v>
      </c>
      <c r="Y2273">
        <v>96.2068965517241</v>
      </c>
      <c r="Z2273">
        <v>3</v>
      </c>
      <c r="AA2273">
        <v>319</v>
      </c>
      <c r="AB2273">
        <v>39</v>
      </c>
      <c r="AC2273">
        <v>135.25641025640999</v>
      </c>
      <c r="AD2273">
        <v>0.92857142857142905</v>
      </c>
      <c r="AE2273">
        <v>10</v>
      </c>
      <c r="AF2273">
        <v>81.2</v>
      </c>
      <c r="AG2273">
        <v>0.256410256410256</v>
      </c>
      <c r="AH2273" s="4">
        <v>2</v>
      </c>
      <c r="AI2273">
        <v>0.66666666666666696</v>
      </c>
      <c r="AJ2273" s="4">
        <v>1</v>
      </c>
      <c r="AK2273">
        <v>0.33333333333333298</v>
      </c>
      <c r="AL2273" s="4">
        <v>12</v>
      </c>
      <c r="AM2273">
        <v>0.30769230769230799</v>
      </c>
      <c r="AN2273" s="4">
        <v>4</v>
      </c>
      <c r="AO2273">
        <v>0.102564102564103</v>
      </c>
      <c r="AP2273" s="4">
        <v>1</v>
      </c>
      <c r="AQ2273">
        <v>2.3809523809523801E-2</v>
      </c>
      <c r="AR2273" s="4">
        <v>0</v>
      </c>
      <c r="AS2273">
        <v>0</v>
      </c>
      <c r="AT2273" s="4">
        <v>0</v>
      </c>
      <c r="AU2273" s="4">
        <v>0</v>
      </c>
      <c r="AV2273" s="4">
        <v>1</v>
      </c>
      <c r="AW2273">
        <v>1.75</v>
      </c>
      <c r="AX2273" s="4">
        <f t="shared" si="35"/>
        <v>24</v>
      </c>
      <c r="AY2273" s="4">
        <v>3</v>
      </c>
      <c r="AZ2273" s="4">
        <v>27</v>
      </c>
    </row>
    <row r="2274" spans="1:52" x14ac:dyDescent="0.25">
      <c r="A2274" s="4">
        <v>2017</v>
      </c>
      <c r="B2274" s="4" t="s">
        <v>428</v>
      </c>
      <c r="C2274" t="s">
        <v>170</v>
      </c>
      <c r="D2274" t="s">
        <v>418</v>
      </c>
      <c r="E2274" t="s">
        <v>915</v>
      </c>
      <c r="F2274" s="4">
        <v>74</v>
      </c>
      <c r="G2274">
        <v>73</v>
      </c>
      <c r="H2274">
        <v>3.3561643835616399</v>
      </c>
      <c r="I2274">
        <v>74</v>
      </c>
      <c r="J2274">
        <v>4.5540540540540499</v>
      </c>
      <c r="K2274">
        <v>0</v>
      </c>
      <c r="L2274">
        <v>0</v>
      </c>
      <c r="M2274">
        <v>25</v>
      </c>
      <c r="N2274">
        <v>2674.2162162162199</v>
      </c>
      <c r="O2274">
        <v>0.337837837837838</v>
      </c>
      <c r="P2274">
        <v>49</v>
      </c>
      <c r="Q2274">
        <v>17.428571428571399</v>
      </c>
      <c r="R2274">
        <v>7</v>
      </c>
      <c r="S2274">
        <v>16.571428571428601</v>
      </c>
      <c r="T2274">
        <v>4</v>
      </c>
      <c r="U2274">
        <v>141.25</v>
      </c>
      <c r="V2274">
        <v>4</v>
      </c>
      <c r="W2274">
        <v>5</v>
      </c>
      <c r="X2274">
        <v>68</v>
      </c>
      <c r="Y2274">
        <v>56.220588235294102</v>
      </c>
      <c r="Z2274">
        <v>4</v>
      </c>
      <c r="AA2274">
        <v>248.25</v>
      </c>
      <c r="AB2274">
        <v>70</v>
      </c>
      <c r="AC2274">
        <v>81.457142857142898</v>
      </c>
      <c r="AD2274">
        <v>0.94594594594594605</v>
      </c>
      <c r="AE2274">
        <v>41</v>
      </c>
      <c r="AF2274">
        <v>62.097560975609802</v>
      </c>
      <c r="AG2274">
        <v>0.58571428571428596</v>
      </c>
      <c r="AH2274" s="4">
        <v>2</v>
      </c>
      <c r="AI2274">
        <v>0.5</v>
      </c>
      <c r="AJ2274" s="4">
        <v>0</v>
      </c>
      <c r="AK2274">
        <v>0</v>
      </c>
      <c r="AL2274" s="4">
        <v>6</v>
      </c>
      <c r="AM2274">
        <v>8.5714285714285701E-2</v>
      </c>
      <c r="AN2274" s="4">
        <v>5</v>
      </c>
      <c r="AO2274">
        <v>7.1428571428571397E-2</v>
      </c>
      <c r="AP2274" s="4">
        <v>0</v>
      </c>
      <c r="AQ2274">
        <v>0</v>
      </c>
      <c r="AR2274" s="4">
        <v>0</v>
      </c>
      <c r="AS2274">
        <v>0</v>
      </c>
      <c r="AT2274" s="4">
        <v>0</v>
      </c>
      <c r="AU2274" s="4">
        <v>0</v>
      </c>
      <c r="AV2274" s="4">
        <v>0</v>
      </c>
      <c r="AW2274">
        <v>1.7619047619047601</v>
      </c>
      <c r="AX2274" s="4">
        <f t="shared" si="35"/>
        <v>42.000000000000043</v>
      </c>
      <c r="AY2274" s="4">
        <v>3</v>
      </c>
      <c r="AZ2274" s="4">
        <v>12.6666666666667</v>
      </c>
    </row>
    <row r="2275" spans="1:52" x14ac:dyDescent="0.25">
      <c r="A2275" s="4">
        <v>2017</v>
      </c>
      <c r="B2275" s="4" t="s">
        <v>428</v>
      </c>
      <c r="C2275" t="s">
        <v>170</v>
      </c>
      <c r="D2275" t="s">
        <v>453</v>
      </c>
      <c r="E2275" t="s">
        <v>950</v>
      </c>
      <c r="F2275" s="4">
        <v>1</v>
      </c>
      <c r="G2275">
        <v>1</v>
      </c>
      <c r="H2275">
        <v>2</v>
      </c>
      <c r="I2275">
        <v>1</v>
      </c>
      <c r="J2275">
        <v>2</v>
      </c>
      <c r="K2275">
        <v>0</v>
      </c>
      <c r="L2275">
        <v>0</v>
      </c>
      <c r="M2275">
        <v>0</v>
      </c>
      <c r="N2275">
        <v>983</v>
      </c>
      <c r="O2275">
        <v>0</v>
      </c>
      <c r="P2275">
        <v>1</v>
      </c>
      <c r="Q2275">
        <v>3</v>
      </c>
      <c r="R2275">
        <v>0</v>
      </c>
      <c r="S2275">
        <v>0</v>
      </c>
      <c r="T2275">
        <v>1</v>
      </c>
      <c r="U2275">
        <v>209</v>
      </c>
      <c r="V2275">
        <v>1</v>
      </c>
      <c r="W2275">
        <v>75</v>
      </c>
      <c r="X2275">
        <v>0</v>
      </c>
      <c r="Y2275">
        <v>0</v>
      </c>
      <c r="Z2275">
        <v>1</v>
      </c>
      <c r="AA2275">
        <v>535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 s="4">
        <v>1</v>
      </c>
      <c r="AI2275">
        <v>1</v>
      </c>
      <c r="AJ2275" s="4">
        <v>0</v>
      </c>
      <c r="AK2275">
        <v>0</v>
      </c>
      <c r="AL2275" s="4">
        <v>0</v>
      </c>
      <c r="AM2275">
        <v>0</v>
      </c>
      <c r="AN2275" s="4">
        <v>0</v>
      </c>
      <c r="AO2275">
        <v>0</v>
      </c>
      <c r="AP2275" s="4">
        <v>0</v>
      </c>
      <c r="AQ2275">
        <v>0</v>
      </c>
      <c r="AR2275" s="4">
        <v>0</v>
      </c>
      <c r="AS2275">
        <v>0</v>
      </c>
      <c r="AT2275" s="4">
        <v>0</v>
      </c>
      <c r="AU2275" s="4">
        <v>0</v>
      </c>
      <c r="AV2275" s="4">
        <v>0</v>
      </c>
      <c r="AW2275">
        <v>1</v>
      </c>
      <c r="AX2275" s="4">
        <f t="shared" si="35"/>
        <v>1</v>
      </c>
      <c r="AY2275" s="4">
        <v>0</v>
      </c>
      <c r="AZ2275" s="4">
        <v>0</v>
      </c>
    </row>
    <row r="2276" spans="1:52" x14ac:dyDescent="0.25">
      <c r="A2276" s="4">
        <v>2017</v>
      </c>
      <c r="B2276" s="4" t="s">
        <v>428</v>
      </c>
      <c r="C2276" t="s">
        <v>194</v>
      </c>
      <c r="D2276" t="s">
        <v>411</v>
      </c>
      <c r="E2276" t="s">
        <v>907</v>
      </c>
      <c r="F2276" s="4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1</v>
      </c>
      <c r="N2276">
        <v>0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 s="4">
        <v>0</v>
      </c>
      <c r="AI2276">
        <v>0</v>
      </c>
      <c r="AJ2276" s="4">
        <v>0</v>
      </c>
      <c r="AK2276">
        <v>0</v>
      </c>
      <c r="AL2276" s="4">
        <v>0</v>
      </c>
      <c r="AM2276">
        <v>0</v>
      </c>
      <c r="AN2276" s="4">
        <v>0</v>
      </c>
      <c r="AO2276">
        <v>0</v>
      </c>
      <c r="AP2276" s="4">
        <v>0</v>
      </c>
      <c r="AQ2276">
        <v>0</v>
      </c>
      <c r="AR2276" s="4">
        <v>0</v>
      </c>
      <c r="AS2276">
        <v>0</v>
      </c>
      <c r="AT2276" s="4">
        <v>0</v>
      </c>
      <c r="AU2276" s="4">
        <v>0</v>
      </c>
      <c r="AV2276" s="4">
        <v>0</v>
      </c>
      <c r="AW2276">
        <v>0</v>
      </c>
      <c r="AX2276" s="4">
        <f t="shared" si="35"/>
        <v>0</v>
      </c>
      <c r="AY2276" s="4">
        <v>0</v>
      </c>
      <c r="AZ2276" s="4">
        <v>0</v>
      </c>
    </row>
    <row r="2277" spans="1:52" x14ac:dyDescent="0.25">
      <c r="A2277" s="4">
        <v>2017</v>
      </c>
      <c r="B2277" s="4" t="s">
        <v>428</v>
      </c>
      <c r="C2277" t="s">
        <v>194</v>
      </c>
      <c r="D2277" t="s">
        <v>228</v>
      </c>
      <c r="E2277" t="s">
        <v>739</v>
      </c>
      <c r="F2277" s="4">
        <v>17</v>
      </c>
      <c r="G2277">
        <v>0</v>
      </c>
      <c r="H2277">
        <v>0</v>
      </c>
      <c r="I2277">
        <v>17</v>
      </c>
      <c r="J2277">
        <v>0.58823529411764697</v>
      </c>
      <c r="K2277">
        <v>0</v>
      </c>
      <c r="L2277">
        <v>0</v>
      </c>
      <c r="M2277">
        <v>3</v>
      </c>
      <c r="N2277">
        <v>1230.3125</v>
      </c>
      <c r="O2277">
        <v>0.17647058823529399</v>
      </c>
      <c r="P2277">
        <v>14</v>
      </c>
      <c r="Q2277">
        <v>19.5</v>
      </c>
      <c r="R2277">
        <v>2</v>
      </c>
      <c r="S2277">
        <v>12.5</v>
      </c>
      <c r="T2277">
        <v>13</v>
      </c>
      <c r="U2277">
        <v>94.769230769230802</v>
      </c>
      <c r="V2277">
        <v>11</v>
      </c>
      <c r="W2277">
        <v>42.545454545454497</v>
      </c>
      <c r="X2277">
        <v>3</v>
      </c>
      <c r="Y2277">
        <v>145</v>
      </c>
      <c r="Z2277">
        <v>13</v>
      </c>
      <c r="AA2277">
        <v>224.07692307692301</v>
      </c>
      <c r="AB2277">
        <v>4</v>
      </c>
      <c r="AC2277">
        <v>227.5</v>
      </c>
      <c r="AD2277">
        <v>0.23529411764705899</v>
      </c>
      <c r="AE2277">
        <v>0</v>
      </c>
      <c r="AF2277">
        <v>0</v>
      </c>
      <c r="AG2277">
        <v>0</v>
      </c>
      <c r="AH2277" s="4">
        <v>12</v>
      </c>
      <c r="AI2277">
        <v>0.92307692307692302</v>
      </c>
      <c r="AJ2277" s="4">
        <v>2</v>
      </c>
      <c r="AK2277">
        <v>0.15384615384615399</v>
      </c>
      <c r="AL2277" s="4">
        <v>2</v>
      </c>
      <c r="AM2277">
        <v>0.5</v>
      </c>
      <c r="AN2277" s="4">
        <v>0</v>
      </c>
      <c r="AO2277">
        <v>0</v>
      </c>
      <c r="AP2277" s="4">
        <v>0</v>
      </c>
      <c r="AQ2277">
        <v>0</v>
      </c>
      <c r="AR2277" s="4">
        <v>0</v>
      </c>
      <c r="AS2277">
        <v>0</v>
      </c>
      <c r="AT2277" s="4">
        <v>0</v>
      </c>
      <c r="AU2277" s="4">
        <v>0</v>
      </c>
      <c r="AV2277" s="4">
        <v>0</v>
      </c>
      <c r="AW2277">
        <v>1.7</v>
      </c>
      <c r="AX2277" s="4">
        <f t="shared" si="35"/>
        <v>10</v>
      </c>
      <c r="AY2277" s="4">
        <v>13</v>
      </c>
      <c r="AZ2277" s="4">
        <v>2.1538461538461502</v>
      </c>
    </row>
    <row r="2278" spans="1:52" x14ac:dyDescent="0.25">
      <c r="A2278" s="4">
        <v>2017</v>
      </c>
      <c r="B2278" s="4" t="s">
        <v>428</v>
      </c>
      <c r="C2278" t="s">
        <v>194</v>
      </c>
      <c r="D2278" t="s">
        <v>110</v>
      </c>
      <c r="E2278" t="s">
        <v>111</v>
      </c>
      <c r="F2278" s="4">
        <v>1</v>
      </c>
      <c r="G2278">
        <v>0</v>
      </c>
      <c r="H2278">
        <v>0</v>
      </c>
      <c r="I2278">
        <v>1</v>
      </c>
      <c r="J2278">
        <v>0</v>
      </c>
      <c r="K2278">
        <v>0</v>
      </c>
      <c r="L2278">
        <v>0</v>
      </c>
      <c r="M2278">
        <v>1</v>
      </c>
      <c r="N2278">
        <v>2062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30</v>
      </c>
      <c r="AD2278">
        <v>1</v>
      </c>
      <c r="AE2278">
        <v>1</v>
      </c>
      <c r="AF2278">
        <v>30</v>
      </c>
      <c r="AG2278">
        <v>1</v>
      </c>
      <c r="AH2278" s="4">
        <v>0</v>
      </c>
      <c r="AI2278">
        <v>0</v>
      </c>
      <c r="AJ2278" s="4">
        <v>0</v>
      </c>
      <c r="AK2278">
        <v>0</v>
      </c>
      <c r="AL2278" s="4">
        <v>0</v>
      </c>
      <c r="AM2278">
        <v>0</v>
      </c>
      <c r="AN2278" s="4">
        <v>0</v>
      </c>
      <c r="AO2278">
        <v>0</v>
      </c>
      <c r="AP2278" s="4">
        <v>0</v>
      </c>
      <c r="AQ2278">
        <v>0</v>
      </c>
      <c r="AR2278" s="4">
        <v>0</v>
      </c>
      <c r="AS2278">
        <v>0</v>
      </c>
      <c r="AT2278" s="4">
        <v>0</v>
      </c>
      <c r="AU2278" s="4">
        <v>0</v>
      </c>
      <c r="AV2278" s="4">
        <v>0</v>
      </c>
      <c r="AW2278">
        <v>1</v>
      </c>
      <c r="AX2278" s="4">
        <f t="shared" si="35"/>
        <v>1</v>
      </c>
      <c r="AY2278" s="4">
        <v>0</v>
      </c>
      <c r="AZ2278" s="4">
        <v>0</v>
      </c>
    </row>
    <row r="2279" spans="1:52" x14ac:dyDescent="0.25">
      <c r="A2279" s="4">
        <v>2017</v>
      </c>
      <c r="B2279" s="4" t="s">
        <v>428</v>
      </c>
      <c r="C2279" t="s">
        <v>194</v>
      </c>
      <c r="D2279" t="s">
        <v>221</v>
      </c>
      <c r="E2279" t="s">
        <v>732</v>
      </c>
      <c r="F2279" s="4">
        <v>25</v>
      </c>
      <c r="G2279">
        <v>5</v>
      </c>
      <c r="H2279">
        <v>1.8</v>
      </c>
      <c r="I2279">
        <v>25</v>
      </c>
      <c r="J2279">
        <v>4.4000000000000004</v>
      </c>
      <c r="K2279">
        <v>0</v>
      </c>
      <c r="L2279">
        <v>0</v>
      </c>
      <c r="M2279">
        <v>10</v>
      </c>
      <c r="N2279">
        <v>4125.76</v>
      </c>
      <c r="O2279">
        <v>0.4</v>
      </c>
      <c r="P2279">
        <v>14</v>
      </c>
      <c r="Q2279">
        <v>46.571428571428598</v>
      </c>
      <c r="R2279">
        <v>3</v>
      </c>
      <c r="S2279">
        <v>58</v>
      </c>
      <c r="T2279">
        <v>11</v>
      </c>
      <c r="U2279">
        <v>152.45454545454501</v>
      </c>
      <c r="V2279">
        <v>10</v>
      </c>
      <c r="W2279">
        <v>17.7</v>
      </c>
      <c r="X2279">
        <v>12</v>
      </c>
      <c r="Y2279">
        <v>122.333333333333</v>
      </c>
      <c r="Z2279">
        <v>11</v>
      </c>
      <c r="AA2279">
        <v>253.54545454545499</v>
      </c>
      <c r="AB2279">
        <v>14</v>
      </c>
      <c r="AC2279">
        <v>170</v>
      </c>
      <c r="AD2279">
        <v>0.56000000000000005</v>
      </c>
      <c r="AE2279">
        <v>6</v>
      </c>
      <c r="AF2279">
        <v>99.8333333333333</v>
      </c>
      <c r="AG2279">
        <v>0.42857142857142899</v>
      </c>
      <c r="AH2279" s="4">
        <v>5</v>
      </c>
      <c r="AI2279">
        <v>0.45454545454545497</v>
      </c>
      <c r="AJ2279" s="4">
        <v>2</v>
      </c>
      <c r="AK2279">
        <v>0.18181818181818199</v>
      </c>
      <c r="AL2279" s="4">
        <v>3</v>
      </c>
      <c r="AM2279">
        <v>0.214285714285714</v>
      </c>
      <c r="AN2279" s="4">
        <v>2</v>
      </c>
      <c r="AO2279">
        <v>0.14285714285714299</v>
      </c>
      <c r="AP2279" s="4">
        <v>0</v>
      </c>
      <c r="AQ2279">
        <v>0</v>
      </c>
      <c r="AR2279" s="4">
        <v>0</v>
      </c>
      <c r="AS2279">
        <v>0</v>
      </c>
      <c r="AT2279" s="4">
        <v>0</v>
      </c>
      <c r="AU2279" s="4">
        <v>0</v>
      </c>
      <c r="AV2279" s="4">
        <v>0</v>
      </c>
      <c r="AW2279">
        <v>1.6666666666666701</v>
      </c>
      <c r="AX2279" s="4">
        <f t="shared" si="35"/>
        <v>14.99999999999997</v>
      </c>
      <c r="AY2279" s="4">
        <v>11</v>
      </c>
      <c r="AZ2279" s="4">
        <v>14.7272727272727</v>
      </c>
    </row>
    <row r="2280" spans="1:52" x14ac:dyDescent="0.25">
      <c r="A2280" s="4">
        <v>2017</v>
      </c>
      <c r="B2280" s="4" t="s">
        <v>428</v>
      </c>
      <c r="C2280" t="s">
        <v>194</v>
      </c>
      <c r="D2280" t="s">
        <v>197</v>
      </c>
      <c r="E2280" t="s">
        <v>709</v>
      </c>
      <c r="F2280" s="4">
        <v>155</v>
      </c>
      <c r="G2280">
        <v>19</v>
      </c>
      <c r="H2280">
        <v>5.7368421052631602</v>
      </c>
      <c r="I2280">
        <v>155</v>
      </c>
      <c r="J2280">
        <v>4.9032258064516103</v>
      </c>
      <c r="K2280">
        <v>4</v>
      </c>
      <c r="L2280">
        <v>2.5806451612903201E-2</v>
      </c>
      <c r="M2280">
        <v>50</v>
      </c>
      <c r="N2280">
        <v>1212.40268456376</v>
      </c>
      <c r="O2280">
        <v>0.32258064516128998</v>
      </c>
      <c r="P2280">
        <v>106</v>
      </c>
      <c r="Q2280">
        <v>39.150943396226403</v>
      </c>
      <c r="R2280">
        <v>53</v>
      </c>
      <c r="S2280">
        <v>54.188679245282998</v>
      </c>
      <c r="T2280">
        <v>41</v>
      </c>
      <c r="U2280">
        <v>184.170731707317</v>
      </c>
      <c r="V2280">
        <v>37</v>
      </c>
      <c r="W2280">
        <v>15.972972972973</v>
      </c>
      <c r="X2280">
        <v>95</v>
      </c>
      <c r="Y2280">
        <v>165.01052631578901</v>
      </c>
      <c r="Z2280">
        <v>44</v>
      </c>
      <c r="AA2280">
        <v>320.06818181818198</v>
      </c>
      <c r="AB2280">
        <v>111</v>
      </c>
      <c r="AC2280">
        <v>189.76576576576599</v>
      </c>
      <c r="AD2280">
        <v>0.71612903225806501</v>
      </c>
      <c r="AE2280">
        <v>14</v>
      </c>
      <c r="AF2280">
        <v>91.142857142857096</v>
      </c>
      <c r="AG2280">
        <v>0.126126126126126</v>
      </c>
      <c r="AH2280" s="4">
        <v>29</v>
      </c>
      <c r="AI2280">
        <v>0.65909090909090895</v>
      </c>
      <c r="AJ2280" s="4">
        <v>8</v>
      </c>
      <c r="AK2280">
        <v>0.18181818181818199</v>
      </c>
      <c r="AL2280" s="4">
        <v>43</v>
      </c>
      <c r="AM2280">
        <v>0.38738738738738698</v>
      </c>
      <c r="AN2280" s="4">
        <v>13</v>
      </c>
      <c r="AO2280">
        <v>0.117117117117117</v>
      </c>
      <c r="AP2280" s="4">
        <v>1</v>
      </c>
      <c r="AQ2280">
        <v>6.4516129032258099E-3</v>
      </c>
      <c r="AR2280" s="4">
        <v>0</v>
      </c>
      <c r="AS2280">
        <v>0</v>
      </c>
      <c r="AT2280" s="4">
        <v>0</v>
      </c>
      <c r="AU2280" s="4">
        <v>0</v>
      </c>
      <c r="AV2280" s="4">
        <v>2</v>
      </c>
      <c r="AW2280">
        <v>1.44859813084112</v>
      </c>
      <c r="AX2280" s="4">
        <f t="shared" si="35"/>
        <v>107.00000000000011</v>
      </c>
      <c r="AY2280" s="4">
        <v>41</v>
      </c>
      <c r="AZ2280" s="4">
        <v>30.951219512195099</v>
      </c>
    </row>
    <row r="2281" spans="1:52" x14ac:dyDescent="0.25">
      <c r="A2281" s="4">
        <v>2017</v>
      </c>
      <c r="B2281" s="4" t="s">
        <v>428</v>
      </c>
      <c r="C2281" t="s">
        <v>194</v>
      </c>
      <c r="D2281" t="s">
        <v>225</v>
      </c>
      <c r="E2281" t="s">
        <v>736</v>
      </c>
      <c r="F2281" s="4">
        <v>14</v>
      </c>
      <c r="G2281">
        <v>0</v>
      </c>
      <c r="H2281">
        <v>0</v>
      </c>
      <c r="I2281">
        <v>14</v>
      </c>
      <c r="J2281">
        <v>1.3571428571428601</v>
      </c>
      <c r="K2281">
        <v>0</v>
      </c>
      <c r="L2281">
        <v>0</v>
      </c>
      <c r="M2281">
        <v>0</v>
      </c>
      <c r="N2281">
        <v>155.5</v>
      </c>
      <c r="O2281">
        <v>0</v>
      </c>
      <c r="P2281">
        <v>13</v>
      </c>
      <c r="Q2281">
        <v>5.9230769230769198</v>
      </c>
      <c r="R2281">
        <v>7</v>
      </c>
      <c r="S2281">
        <v>40.714285714285701</v>
      </c>
      <c r="T2281">
        <v>0</v>
      </c>
      <c r="U2281">
        <v>0</v>
      </c>
      <c r="V2281">
        <v>0</v>
      </c>
      <c r="W2281">
        <v>0</v>
      </c>
      <c r="X2281">
        <v>14</v>
      </c>
      <c r="Y2281">
        <v>108.428571428571</v>
      </c>
      <c r="Z2281">
        <v>0</v>
      </c>
      <c r="AA2281">
        <v>0</v>
      </c>
      <c r="AB2281">
        <v>14</v>
      </c>
      <c r="AC2281">
        <v>132.07142857142901</v>
      </c>
      <c r="AD2281">
        <v>1</v>
      </c>
      <c r="AE2281">
        <v>2</v>
      </c>
      <c r="AF2281">
        <v>74</v>
      </c>
      <c r="AG2281">
        <v>0.14285714285714299</v>
      </c>
      <c r="AH2281" s="4">
        <v>0</v>
      </c>
      <c r="AI2281">
        <v>0</v>
      </c>
      <c r="AJ2281" s="4">
        <v>0</v>
      </c>
      <c r="AK2281">
        <v>0</v>
      </c>
      <c r="AL2281" s="4">
        <v>2</v>
      </c>
      <c r="AM2281">
        <v>0.14285714285714299</v>
      </c>
      <c r="AN2281" s="4">
        <v>4</v>
      </c>
      <c r="AO2281">
        <v>0.28571428571428598</v>
      </c>
      <c r="AP2281" s="4">
        <v>0</v>
      </c>
      <c r="AQ2281">
        <v>0</v>
      </c>
      <c r="AR2281" s="4">
        <v>0</v>
      </c>
      <c r="AS2281">
        <v>0</v>
      </c>
      <c r="AT2281" s="4">
        <v>0</v>
      </c>
      <c r="AU2281" s="4">
        <v>0</v>
      </c>
      <c r="AV2281" s="4">
        <v>0</v>
      </c>
      <c r="AW2281">
        <v>1.55555555555556</v>
      </c>
      <c r="AX2281" s="4">
        <f t="shared" si="35"/>
        <v>8.9999999999999734</v>
      </c>
      <c r="AY2281" s="4">
        <v>0</v>
      </c>
      <c r="AZ2281" s="4">
        <v>0</v>
      </c>
    </row>
    <row r="2282" spans="1:52" x14ac:dyDescent="0.25">
      <c r="A2282" s="4">
        <v>2017</v>
      </c>
      <c r="B2282" s="4" t="s">
        <v>428</v>
      </c>
      <c r="C2282" t="s">
        <v>194</v>
      </c>
      <c r="D2282" t="s">
        <v>412</v>
      </c>
      <c r="E2282" t="s">
        <v>908</v>
      </c>
      <c r="F2282" s="4">
        <v>6</v>
      </c>
      <c r="G2282">
        <v>0</v>
      </c>
      <c r="H2282">
        <v>0</v>
      </c>
      <c r="I2282">
        <v>2</v>
      </c>
      <c r="J2282">
        <v>10.5</v>
      </c>
      <c r="K2282">
        <v>0</v>
      </c>
      <c r="L2282">
        <v>0</v>
      </c>
      <c r="M2282">
        <v>6</v>
      </c>
      <c r="N2282">
        <v>0</v>
      </c>
      <c r="O2282">
        <v>1</v>
      </c>
      <c r="P2282">
        <v>1</v>
      </c>
      <c r="Q2282">
        <v>6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2</v>
      </c>
      <c r="AC2282">
        <v>58.5</v>
      </c>
      <c r="AD2282">
        <v>0.33333333333333298</v>
      </c>
      <c r="AE2282">
        <v>0</v>
      </c>
      <c r="AF2282">
        <v>0</v>
      </c>
      <c r="AG2282">
        <v>0</v>
      </c>
      <c r="AH2282" s="4">
        <v>0</v>
      </c>
      <c r="AI2282">
        <v>0</v>
      </c>
      <c r="AJ2282" s="4">
        <v>0</v>
      </c>
      <c r="AK2282">
        <v>0</v>
      </c>
      <c r="AL2282" s="4">
        <v>0</v>
      </c>
      <c r="AM2282">
        <v>0</v>
      </c>
      <c r="AN2282" s="4">
        <v>0</v>
      </c>
      <c r="AO2282">
        <v>0</v>
      </c>
      <c r="AP2282" s="4">
        <v>0</v>
      </c>
      <c r="AQ2282">
        <v>0</v>
      </c>
      <c r="AR2282" s="4">
        <v>0</v>
      </c>
      <c r="AS2282">
        <v>0</v>
      </c>
      <c r="AT2282" s="4">
        <v>4</v>
      </c>
      <c r="AU2282" s="4">
        <v>0</v>
      </c>
      <c r="AV2282" s="4">
        <v>1</v>
      </c>
      <c r="AW2282">
        <v>1</v>
      </c>
      <c r="AX2282" s="4">
        <f t="shared" si="35"/>
        <v>6</v>
      </c>
      <c r="AY2282" s="4">
        <v>0</v>
      </c>
      <c r="AZ2282" s="4">
        <v>0</v>
      </c>
    </row>
    <row r="2283" spans="1:52" x14ac:dyDescent="0.25">
      <c r="A2283" s="4">
        <v>2017</v>
      </c>
      <c r="B2283" s="4" t="s">
        <v>428</v>
      </c>
      <c r="C2283" t="s">
        <v>194</v>
      </c>
      <c r="D2283" t="s">
        <v>202</v>
      </c>
      <c r="E2283" t="s">
        <v>714</v>
      </c>
      <c r="F2283" s="4">
        <v>124</v>
      </c>
      <c r="G2283">
        <v>0</v>
      </c>
      <c r="H2283">
        <v>0</v>
      </c>
      <c r="I2283">
        <v>123</v>
      </c>
      <c r="J2283">
        <v>0.45528455284552799</v>
      </c>
      <c r="K2283">
        <v>17</v>
      </c>
      <c r="L2283">
        <v>0.138211382113821</v>
      </c>
      <c r="M2283">
        <v>29</v>
      </c>
      <c r="N2283">
        <v>855.5</v>
      </c>
      <c r="O2283">
        <v>0.233870967741935</v>
      </c>
      <c r="P2283">
        <v>87</v>
      </c>
      <c r="Q2283">
        <v>15.908045977011501</v>
      </c>
      <c r="R2283">
        <v>28</v>
      </c>
      <c r="S2283">
        <v>22.3928571428571</v>
      </c>
      <c r="T2283">
        <v>5</v>
      </c>
      <c r="U2283">
        <v>131.4</v>
      </c>
      <c r="V2283">
        <v>5</v>
      </c>
      <c r="W2283">
        <v>90.6</v>
      </c>
      <c r="X2283">
        <v>109</v>
      </c>
      <c r="Y2283">
        <v>68.605504587156005</v>
      </c>
      <c r="Z2283">
        <v>5</v>
      </c>
      <c r="AA2283">
        <v>343.2</v>
      </c>
      <c r="AB2283">
        <v>118</v>
      </c>
      <c r="AC2283">
        <v>91.169491525423695</v>
      </c>
      <c r="AD2283">
        <v>0.95161290322580705</v>
      </c>
      <c r="AE2283">
        <v>60</v>
      </c>
      <c r="AF2283">
        <v>55.3333333333333</v>
      </c>
      <c r="AG2283">
        <v>0.50847457627118597</v>
      </c>
      <c r="AH2283" s="4">
        <v>3</v>
      </c>
      <c r="AI2283">
        <v>0.6</v>
      </c>
      <c r="AJ2283" s="4">
        <v>2</v>
      </c>
      <c r="AK2283">
        <v>0.4</v>
      </c>
      <c r="AL2283" s="4">
        <v>30</v>
      </c>
      <c r="AM2283">
        <v>0.25423728813559299</v>
      </c>
      <c r="AN2283" s="4">
        <v>9</v>
      </c>
      <c r="AO2283">
        <v>7.6271186440677999E-2</v>
      </c>
      <c r="AP2283" s="4">
        <v>1</v>
      </c>
      <c r="AQ2283">
        <v>8.0645161290322596E-3</v>
      </c>
      <c r="AR2283" s="4">
        <v>0</v>
      </c>
      <c r="AS2283">
        <v>0</v>
      </c>
      <c r="AT2283" s="4">
        <v>1</v>
      </c>
      <c r="AU2283" s="4">
        <v>0</v>
      </c>
      <c r="AV2283" s="4">
        <v>1</v>
      </c>
      <c r="AW2283">
        <v>3.3243243243243201</v>
      </c>
      <c r="AX2283" s="4">
        <f t="shared" si="35"/>
        <v>37.300813008130127</v>
      </c>
      <c r="AY2283" s="4">
        <v>5</v>
      </c>
      <c r="AZ2283" s="4">
        <v>4.5999999999999996</v>
      </c>
    </row>
    <row r="2284" spans="1:52" x14ac:dyDescent="0.25">
      <c r="A2284" s="4">
        <v>2017</v>
      </c>
      <c r="B2284" s="4" t="s">
        <v>428</v>
      </c>
      <c r="C2284" t="s">
        <v>194</v>
      </c>
      <c r="D2284" t="s">
        <v>201</v>
      </c>
      <c r="E2284" t="s">
        <v>713</v>
      </c>
      <c r="F2284" s="4">
        <v>141</v>
      </c>
      <c r="G2284">
        <v>6</v>
      </c>
      <c r="H2284">
        <v>6.5</v>
      </c>
      <c r="I2284">
        <v>141</v>
      </c>
      <c r="J2284">
        <v>3.2269503546099298</v>
      </c>
      <c r="K2284">
        <v>2</v>
      </c>
      <c r="L2284">
        <v>1.41843971631206E-2</v>
      </c>
      <c r="M2284">
        <v>62</v>
      </c>
      <c r="N2284">
        <v>2370.6850393700802</v>
      </c>
      <c r="O2284">
        <v>0.439716312056738</v>
      </c>
      <c r="P2284">
        <v>119</v>
      </c>
      <c r="Q2284">
        <v>15.932773109243699</v>
      </c>
      <c r="R2284">
        <v>67</v>
      </c>
      <c r="S2284">
        <v>36.432835820895498</v>
      </c>
      <c r="T2284">
        <v>4</v>
      </c>
      <c r="U2284">
        <v>149.75</v>
      </c>
      <c r="V2284">
        <v>4</v>
      </c>
      <c r="W2284">
        <v>83.75</v>
      </c>
      <c r="X2284">
        <v>131</v>
      </c>
      <c r="Y2284">
        <v>105.625954198473</v>
      </c>
      <c r="Z2284">
        <v>4</v>
      </c>
      <c r="AA2284">
        <v>352.75</v>
      </c>
      <c r="AB2284">
        <v>137</v>
      </c>
      <c r="AC2284">
        <v>131.85401459854</v>
      </c>
      <c r="AD2284">
        <v>0.97163120567375905</v>
      </c>
      <c r="AE2284">
        <v>24</v>
      </c>
      <c r="AF2284">
        <v>86.75</v>
      </c>
      <c r="AG2284">
        <v>0.17518248175182499</v>
      </c>
      <c r="AH2284" s="4">
        <v>3</v>
      </c>
      <c r="AI2284">
        <v>0.75</v>
      </c>
      <c r="AJ2284" s="4">
        <v>1</v>
      </c>
      <c r="AK2284">
        <v>0.25</v>
      </c>
      <c r="AL2284" s="4">
        <v>37</v>
      </c>
      <c r="AM2284">
        <v>0.27007299270072999</v>
      </c>
      <c r="AN2284" s="4">
        <v>12</v>
      </c>
      <c r="AO2284">
        <v>8.7591240875912399E-2</v>
      </c>
      <c r="AP2284" s="4">
        <v>1</v>
      </c>
      <c r="AQ2284">
        <v>7.09219858156028E-3</v>
      </c>
      <c r="AR2284" s="4">
        <v>0</v>
      </c>
      <c r="AS2284">
        <v>0</v>
      </c>
      <c r="AT2284" s="4">
        <v>0</v>
      </c>
      <c r="AU2284" s="4">
        <v>0</v>
      </c>
      <c r="AV2284" s="4">
        <v>2</v>
      </c>
      <c r="AW2284">
        <v>1.4842105263157901</v>
      </c>
      <c r="AX2284" s="4">
        <f t="shared" si="35"/>
        <v>94.999999999999957</v>
      </c>
      <c r="AY2284" s="4">
        <v>4</v>
      </c>
      <c r="AZ2284" s="4">
        <v>30</v>
      </c>
    </row>
    <row r="2285" spans="1:52" x14ac:dyDescent="0.25">
      <c r="A2285" s="4">
        <v>2017</v>
      </c>
      <c r="B2285" s="4" t="s">
        <v>428</v>
      </c>
      <c r="C2285" t="s">
        <v>194</v>
      </c>
      <c r="D2285" t="s">
        <v>203</v>
      </c>
      <c r="E2285" t="s">
        <v>715</v>
      </c>
      <c r="F2285" s="4">
        <v>65</v>
      </c>
      <c r="G2285">
        <v>6</v>
      </c>
      <c r="H2285">
        <v>1</v>
      </c>
      <c r="I2285">
        <v>65</v>
      </c>
      <c r="J2285">
        <v>3.1538461538461502</v>
      </c>
      <c r="K2285">
        <v>0</v>
      </c>
      <c r="L2285">
        <v>0</v>
      </c>
      <c r="M2285">
        <v>47</v>
      </c>
      <c r="N2285">
        <v>7388.1475409836103</v>
      </c>
      <c r="O2285">
        <v>0.72307692307692295</v>
      </c>
      <c r="P2285">
        <v>57</v>
      </c>
      <c r="Q2285">
        <v>15.2982456140351</v>
      </c>
      <c r="R2285">
        <v>25</v>
      </c>
      <c r="S2285">
        <v>42.96</v>
      </c>
      <c r="T2285">
        <v>25</v>
      </c>
      <c r="U2285">
        <v>127.4</v>
      </c>
      <c r="V2285">
        <v>24</v>
      </c>
      <c r="W2285">
        <v>22.875</v>
      </c>
      <c r="X2285">
        <v>38</v>
      </c>
      <c r="Y2285">
        <v>137.73684210526301</v>
      </c>
      <c r="Z2285">
        <v>26</v>
      </c>
      <c r="AA2285">
        <v>409.15384615384602</v>
      </c>
      <c r="AB2285">
        <v>39</v>
      </c>
      <c r="AC2285">
        <v>176.17948717948701</v>
      </c>
      <c r="AD2285">
        <v>0.6</v>
      </c>
      <c r="AE2285">
        <v>9</v>
      </c>
      <c r="AF2285">
        <v>44.2222222222222</v>
      </c>
      <c r="AG2285">
        <v>0.230769230769231</v>
      </c>
      <c r="AH2285" s="4">
        <v>20</v>
      </c>
      <c r="AI2285">
        <v>0.76923076923076905</v>
      </c>
      <c r="AJ2285" s="4">
        <v>1</v>
      </c>
      <c r="AK2285">
        <v>3.8461538461538498E-2</v>
      </c>
      <c r="AL2285" s="4">
        <v>10</v>
      </c>
      <c r="AM2285">
        <v>0.256410256410256</v>
      </c>
      <c r="AN2285" s="4">
        <v>4</v>
      </c>
      <c r="AO2285">
        <v>0.102564102564103</v>
      </c>
      <c r="AP2285" s="4">
        <v>0</v>
      </c>
      <c r="AQ2285">
        <v>0</v>
      </c>
      <c r="AR2285" s="4">
        <v>0</v>
      </c>
      <c r="AS2285">
        <v>0</v>
      </c>
      <c r="AT2285" s="4">
        <v>0</v>
      </c>
      <c r="AU2285" s="4">
        <v>0</v>
      </c>
      <c r="AV2285" s="4">
        <v>0</v>
      </c>
      <c r="AW2285">
        <v>1.7567567567567599</v>
      </c>
      <c r="AX2285" s="4">
        <f t="shared" si="35"/>
        <v>36.999999999999936</v>
      </c>
      <c r="AY2285" s="4">
        <v>25</v>
      </c>
      <c r="AZ2285" s="4">
        <v>10.36</v>
      </c>
    </row>
    <row r="2286" spans="1:52" x14ac:dyDescent="0.25">
      <c r="A2286" s="4">
        <v>2017</v>
      </c>
      <c r="B2286" s="4" t="s">
        <v>428</v>
      </c>
      <c r="C2286" t="s">
        <v>194</v>
      </c>
      <c r="D2286" t="s">
        <v>204</v>
      </c>
      <c r="E2286" t="s">
        <v>716</v>
      </c>
      <c r="F2286" s="4">
        <v>94</v>
      </c>
      <c r="G2286">
        <v>10</v>
      </c>
      <c r="H2286">
        <v>5</v>
      </c>
      <c r="I2286">
        <v>94</v>
      </c>
      <c r="J2286">
        <v>3.7446808510638299</v>
      </c>
      <c r="K2286">
        <v>0</v>
      </c>
      <c r="L2286">
        <v>0</v>
      </c>
      <c r="M2286">
        <v>29</v>
      </c>
      <c r="N2286">
        <v>1131</v>
      </c>
      <c r="O2286">
        <v>0.30851063829787201</v>
      </c>
      <c r="P2286">
        <v>67</v>
      </c>
      <c r="Q2286">
        <v>31.641791044776099</v>
      </c>
      <c r="R2286">
        <v>31</v>
      </c>
      <c r="S2286">
        <v>52.645161290322598</v>
      </c>
      <c r="T2286">
        <v>25</v>
      </c>
      <c r="U2286">
        <v>153.47999999999999</v>
      </c>
      <c r="V2286">
        <v>24</v>
      </c>
      <c r="W2286">
        <v>23.5416666666667</v>
      </c>
      <c r="X2286">
        <v>69</v>
      </c>
      <c r="Y2286">
        <v>139.95652173913001</v>
      </c>
      <c r="Z2286">
        <v>25</v>
      </c>
      <c r="AA2286">
        <v>285.8</v>
      </c>
      <c r="AB2286">
        <v>69</v>
      </c>
      <c r="AC2286">
        <v>166.49275362318801</v>
      </c>
      <c r="AD2286">
        <v>0.73404255319148903</v>
      </c>
      <c r="AE2286">
        <v>9</v>
      </c>
      <c r="AF2286">
        <v>118.888888888889</v>
      </c>
      <c r="AG2286">
        <v>0.13043478260869601</v>
      </c>
      <c r="AH2286" s="4">
        <v>15</v>
      </c>
      <c r="AI2286">
        <v>0.6</v>
      </c>
      <c r="AJ2286" s="4">
        <v>2</v>
      </c>
      <c r="AK2286">
        <v>0.08</v>
      </c>
      <c r="AL2286" s="4">
        <v>20</v>
      </c>
      <c r="AM2286">
        <v>0.28985507246376802</v>
      </c>
      <c r="AN2286" s="4">
        <v>7</v>
      </c>
      <c r="AO2286">
        <v>0.101449275362319</v>
      </c>
      <c r="AP2286" s="4">
        <v>0</v>
      </c>
      <c r="AQ2286">
        <v>0</v>
      </c>
      <c r="AR2286" s="4">
        <v>0</v>
      </c>
      <c r="AS2286">
        <v>0</v>
      </c>
      <c r="AT2286" s="4">
        <v>0</v>
      </c>
      <c r="AU2286" s="4">
        <v>0</v>
      </c>
      <c r="AV2286" s="4">
        <v>0</v>
      </c>
      <c r="AW2286">
        <v>1.56666666666667</v>
      </c>
      <c r="AX2286" s="4">
        <f t="shared" si="35"/>
        <v>59.999999999999872</v>
      </c>
      <c r="AY2286" s="4">
        <v>22</v>
      </c>
      <c r="AZ2286" s="4">
        <v>1.1818181818181801</v>
      </c>
    </row>
    <row r="2287" spans="1:52" x14ac:dyDescent="0.25">
      <c r="A2287" s="4">
        <v>2017</v>
      </c>
      <c r="B2287" s="4" t="s">
        <v>428</v>
      </c>
      <c r="C2287" t="s">
        <v>194</v>
      </c>
      <c r="D2287" t="s">
        <v>220</v>
      </c>
      <c r="E2287" t="s">
        <v>627</v>
      </c>
      <c r="F2287" s="4">
        <v>75</v>
      </c>
      <c r="G2287">
        <v>10</v>
      </c>
      <c r="H2287">
        <v>3.2</v>
      </c>
      <c r="I2287">
        <v>73</v>
      </c>
      <c r="J2287">
        <v>4.5479452054794498</v>
      </c>
      <c r="K2287">
        <v>4</v>
      </c>
      <c r="L2287">
        <v>5.4794520547945202E-2</v>
      </c>
      <c r="M2287">
        <v>52</v>
      </c>
      <c r="N2287">
        <v>2599.65</v>
      </c>
      <c r="O2287">
        <v>0.69333333333333302</v>
      </c>
      <c r="P2287">
        <v>57</v>
      </c>
      <c r="Q2287">
        <v>9.8421052631578991</v>
      </c>
      <c r="R2287">
        <v>20</v>
      </c>
      <c r="S2287">
        <v>41.85</v>
      </c>
      <c r="T2287">
        <v>16</v>
      </c>
      <c r="U2287">
        <v>169.625</v>
      </c>
      <c r="V2287">
        <v>16</v>
      </c>
      <c r="W2287">
        <v>40.875</v>
      </c>
      <c r="X2287">
        <v>52</v>
      </c>
      <c r="Y2287">
        <v>85.038461538461505</v>
      </c>
      <c r="Z2287">
        <v>16</v>
      </c>
      <c r="AA2287">
        <v>308.5625</v>
      </c>
      <c r="AB2287">
        <v>57</v>
      </c>
      <c r="AC2287">
        <v>106.45614035087701</v>
      </c>
      <c r="AD2287">
        <v>0.76</v>
      </c>
      <c r="AE2287">
        <v>24</v>
      </c>
      <c r="AF2287">
        <v>43.5833333333333</v>
      </c>
      <c r="AG2287">
        <v>0.42105263157894701</v>
      </c>
      <c r="AH2287" s="4">
        <v>11</v>
      </c>
      <c r="AI2287">
        <v>0.6875</v>
      </c>
      <c r="AJ2287" s="4">
        <v>1</v>
      </c>
      <c r="AK2287">
        <v>6.25E-2</v>
      </c>
      <c r="AL2287" s="4">
        <v>7</v>
      </c>
      <c r="AM2287">
        <v>0.12280701754386</v>
      </c>
      <c r="AN2287" s="4">
        <v>1</v>
      </c>
      <c r="AO2287">
        <v>1.7543859649122799E-2</v>
      </c>
      <c r="AP2287" s="4">
        <v>1</v>
      </c>
      <c r="AQ2287">
        <v>1.3333333333333299E-2</v>
      </c>
      <c r="AR2287" s="4">
        <v>0</v>
      </c>
      <c r="AS2287">
        <v>0</v>
      </c>
      <c r="AT2287" s="4">
        <v>2</v>
      </c>
      <c r="AU2287" s="4">
        <v>0</v>
      </c>
      <c r="AV2287" s="4">
        <v>2</v>
      </c>
      <c r="AW2287">
        <v>1.7380952380952399</v>
      </c>
      <c r="AX2287" s="4">
        <f t="shared" si="35"/>
        <v>43.150684931506802</v>
      </c>
      <c r="AY2287" s="4">
        <v>16</v>
      </c>
      <c r="AZ2287" s="4">
        <v>13.125</v>
      </c>
    </row>
    <row r="2288" spans="1:52" x14ac:dyDescent="0.25">
      <c r="A2288" s="4">
        <v>2017</v>
      </c>
      <c r="B2288" s="4" t="s">
        <v>428</v>
      </c>
      <c r="C2288" t="s">
        <v>194</v>
      </c>
      <c r="D2288" t="s">
        <v>200</v>
      </c>
      <c r="E2288" t="s">
        <v>712</v>
      </c>
      <c r="F2288" s="4">
        <v>82</v>
      </c>
      <c r="G2288">
        <v>3</v>
      </c>
      <c r="H2288">
        <v>0.33333333333333298</v>
      </c>
      <c r="I2288">
        <v>82</v>
      </c>
      <c r="J2288">
        <v>2.1951219512195101</v>
      </c>
      <c r="K2288">
        <v>2</v>
      </c>
      <c r="L2288">
        <v>2.4390243902439001E-2</v>
      </c>
      <c r="M2288">
        <v>41</v>
      </c>
      <c r="N2288">
        <v>2600.11594202899</v>
      </c>
      <c r="O2288">
        <v>0.5</v>
      </c>
      <c r="P2288">
        <v>72</v>
      </c>
      <c r="Q2288">
        <v>9.3472222222222197</v>
      </c>
      <c r="R2288">
        <v>13</v>
      </c>
      <c r="S2288">
        <v>37.153846153846203</v>
      </c>
      <c r="T2288">
        <v>9</v>
      </c>
      <c r="U2288">
        <v>161.555555555556</v>
      </c>
      <c r="V2288">
        <v>8</v>
      </c>
      <c r="W2288">
        <v>4.125</v>
      </c>
      <c r="X2288">
        <v>71</v>
      </c>
      <c r="Y2288">
        <v>45.633802816901401</v>
      </c>
      <c r="Z2288">
        <v>10</v>
      </c>
      <c r="AA2288">
        <v>316.10000000000002</v>
      </c>
      <c r="AB2288">
        <v>72</v>
      </c>
      <c r="AC2288">
        <v>68.6944444444444</v>
      </c>
      <c r="AD2288">
        <v>0.87804878048780499</v>
      </c>
      <c r="AE2288">
        <v>42</v>
      </c>
      <c r="AF2288">
        <v>26.023809523809501</v>
      </c>
      <c r="AG2288">
        <v>0.58333333333333304</v>
      </c>
      <c r="AH2288" s="4">
        <v>7</v>
      </c>
      <c r="AI2288">
        <v>0.7</v>
      </c>
      <c r="AJ2288" s="4">
        <v>2</v>
      </c>
      <c r="AK2288">
        <v>0.2</v>
      </c>
      <c r="AL2288" s="4">
        <v>7</v>
      </c>
      <c r="AM2288">
        <v>9.7222222222222196E-2</v>
      </c>
      <c r="AN2288" s="4">
        <v>2</v>
      </c>
      <c r="AO2288">
        <v>2.7777777777777801E-2</v>
      </c>
      <c r="AP2288" s="4">
        <v>0</v>
      </c>
      <c r="AQ2288">
        <v>0</v>
      </c>
      <c r="AR2288" s="4">
        <v>0</v>
      </c>
      <c r="AS2288">
        <v>0</v>
      </c>
      <c r="AT2288" s="4">
        <v>0</v>
      </c>
      <c r="AU2288" s="4">
        <v>0</v>
      </c>
      <c r="AV2288" s="4">
        <v>0</v>
      </c>
      <c r="AW2288">
        <v>1.6734693877550999</v>
      </c>
      <c r="AX2288" s="4">
        <f t="shared" si="35"/>
        <v>49.000000000000064</v>
      </c>
      <c r="AY2288" s="4">
        <v>9</v>
      </c>
      <c r="AZ2288" s="4">
        <v>26.1111111111111</v>
      </c>
    </row>
    <row r="2289" spans="1:52" x14ac:dyDescent="0.25">
      <c r="A2289" s="4">
        <v>2017</v>
      </c>
      <c r="B2289" s="4" t="s">
        <v>428</v>
      </c>
      <c r="C2289" t="s">
        <v>194</v>
      </c>
      <c r="D2289" t="s">
        <v>195</v>
      </c>
      <c r="E2289" t="s">
        <v>707</v>
      </c>
      <c r="F2289" s="4">
        <v>407</v>
      </c>
      <c r="G2289">
        <v>48</v>
      </c>
      <c r="H2289">
        <v>1.7291666666666701</v>
      </c>
      <c r="I2289">
        <v>406</v>
      </c>
      <c r="J2289">
        <v>1.60591133004926</v>
      </c>
      <c r="K2289">
        <v>10</v>
      </c>
      <c r="L2289">
        <v>2.4630541871921201E-2</v>
      </c>
      <c r="M2289">
        <v>104</v>
      </c>
      <c r="N2289">
        <v>1197.6760925449901</v>
      </c>
      <c r="O2289">
        <v>0.25552825552825598</v>
      </c>
      <c r="P2289">
        <v>361</v>
      </c>
      <c r="Q2289">
        <v>16.318559556786699</v>
      </c>
      <c r="R2289">
        <v>79</v>
      </c>
      <c r="S2289">
        <v>47.772151898734201</v>
      </c>
      <c r="T2289">
        <v>187</v>
      </c>
      <c r="U2289">
        <v>110.16577540106999</v>
      </c>
      <c r="V2289">
        <v>165</v>
      </c>
      <c r="W2289">
        <v>27.2909090909091</v>
      </c>
      <c r="X2289">
        <v>209</v>
      </c>
      <c r="Y2289">
        <v>125.928229665072</v>
      </c>
      <c r="Z2289">
        <v>189</v>
      </c>
      <c r="AA2289">
        <v>272.52380952380997</v>
      </c>
      <c r="AB2289">
        <v>213</v>
      </c>
      <c r="AC2289">
        <v>171.80751173708899</v>
      </c>
      <c r="AD2289">
        <v>0.52334152334152295</v>
      </c>
      <c r="AE2289">
        <v>20</v>
      </c>
      <c r="AF2289">
        <v>57</v>
      </c>
      <c r="AG2289">
        <v>9.3023255813953501E-2</v>
      </c>
      <c r="AH2289" s="4">
        <v>119</v>
      </c>
      <c r="AI2289">
        <v>0.62962962962962998</v>
      </c>
      <c r="AJ2289" s="4">
        <v>26</v>
      </c>
      <c r="AK2289">
        <v>0.137566137566138</v>
      </c>
      <c r="AL2289" s="4">
        <v>101</v>
      </c>
      <c r="AM2289">
        <v>0.474178403755869</v>
      </c>
      <c r="AN2289" s="4">
        <v>13</v>
      </c>
      <c r="AO2289">
        <v>6.1032863849765299E-2</v>
      </c>
      <c r="AP2289" s="4">
        <v>3</v>
      </c>
      <c r="AQ2289">
        <v>7.3710073710073704E-3</v>
      </c>
      <c r="AR2289" s="4">
        <v>1</v>
      </c>
      <c r="AS2289">
        <v>2.45700245700246E-3</v>
      </c>
      <c r="AT2289" s="4">
        <v>0</v>
      </c>
      <c r="AU2289" s="4">
        <v>0</v>
      </c>
      <c r="AV2289" s="4">
        <v>2</v>
      </c>
      <c r="AW2289">
        <v>2.3801169590643299</v>
      </c>
      <c r="AX2289" s="4">
        <f t="shared" si="35"/>
        <v>170.99999999999983</v>
      </c>
      <c r="AY2289" s="4">
        <v>180</v>
      </c>
      <c r="AZ2289" s="4">
        <v>6.3277777777777802</v>
      </c>
    </row>
    <row r="2290" spans="1:52" x14ac:dyDescent="0.25">
      <c r="A2290" s="4">
        <v>2017</v>
      </c>
      <c r="B2290" s="4" t="s">
        <v>428</v>
      </c>
      <c r="C2290" t="s">
        <v>194</v>
      </c>
      <c r="D2290" t="s">
        <v>196</v>
      </c>
      <c r="E2290" t="s">
        <v>708</v>
      </c>
      <c r="F2290" s="4">
        <v>147</v>
      </c>
      <c r="G2290">
        <v>31</v>
      </c>
      <c r="H2290">
        <v>2.1612903225806499</v>
      </c>
      <c r="I2290">
        <v>147</v>
      </c>
      <c r="J2290">
        <v>3.34013605442177</v>
      </c>
      <c r="K2290">
        <v>0</v>
      </c>
      <c r="L2290">
        <v>0</v>
      </c>
      <c r="M2290">
        <v>8</v>
      </c>
      <c r="N2290">
        <v>161.66206896551699</v>
      </c>
      <c r="O2290">
        <v>5.4421768707482998E-2</v>
      </c>
      <c r="P2290">
        <v>130</v>
      </c>
      <c r="Q2290">
        <v>18.930769230769201</v>
      </c>
      <c r="R2290">
        <v>43</v>
      </c>
      <c r="S2290">
        <v>38.116279069767401</v>
      </c>
      <c r="T2290">
        <v>86</v>
      </c>
      <c r="U2290">
        <v>98.302325581395394</v>
      </c>
      <c r="V2290">
        <v>80</v>
      </c>
      <c r="W2290">
        <v>42.875</v>
      </c>
      <c r="X2290">
        <v>55</v>
      </c>
      <c r="Y2290">
        <v>131.18181818181799</v>
      </c>
      <c r="Z2290">
        <v>86</v>
      </c>
      <c r="AA2290">
        <v>282.66279069767398</v>
      </c>
      <c r="AB2290">
        <v>61</v>
      </c>
      <c r="AC2290">
        <v>205.73770491803299</v>
      </c>
      <c r="AD2290">
        <v>0.41496598639455801</v>
      </c>
      <c r="AE2290">
        <v>9</v>
      </c>
      <c r="AF2290">
        <v>55.4444444444444</v>
      </c>
      <c r="AG2290">
        <v>0.14754098360655701</v>
      </c>
      <c r="AH2290" s="4">
        <v>47</v>
      </c>
      <c r="AI2290">
        <v>0.54651162790697705</v>
      </c>
      <c r="AJ2290" s="4">
        <v>11</v>
      </c>
      <c r="AK2290">
        <v>0.127906976744186</v>
      </c>
      <c r="AL2290" s="4">
        <v>27</v>
      </c>
      <c r="AM2290">
        <v>0.44262295081967201</v>
      </c>
      <c r="AN2290" s="4">
        <v>6</v>
      </c>
      <c r="AO2290">
        <v>9.8360655737704902E-2</v>
      </c>
      <c r="AP2290" s="4">
        <v>0</v>
      </c>
      <c r="AQ2290">
        <v>0</v>
      </c>
      <c r="AR2290" s="4">
        <v>0</v>
      </c>
      <c r="AS2290">
        <v>0</v>
      </c>
      <c r="AT2290" s="4">
        <v>0</v>
      </c>
      <c r="AU2290" s="4">
        <v>0</v>
      </c>
      <c r="AV2290" s="4">
        <v>2</v>
      </c>
      <c r="AW2290">
        <v>1.68965517241379</v>
      </c>
      <c r="AX2290" s="4">
        <f t="shared" si="35"/>
        <v>87.000000000000156</v>
      </c>
      <c r="AY2290" s="4">
        <v>85</v>
      </c>
      <c r="AZ2290" s="4">
        <v>3.0705882352941201</v>
      </c>
    </row>
    <row r="2291" spans="1:52" x14ac:dyDescent="0.25">
      <c r="A2291" s="4">
        <v>2017</v>
      </c>
      <c r="B2291" s="4" t="s">
        <v>428</v>
      </c>
      <c r="C2291" t="s">
        <v>194</v>
      </c>
      <c r="D2291" t="s">
        <v>224</v>
      </c>
      <c r="E2291" t="s">
        <v>735</v>
      </c>
      <c r="F2291" s="4">
        <v>64</v>
      </c>
      <c r="G2291">
        <v>16</v>
      </c>
      <c r="H2291">
        <v>3</v>
      </c>
      <c r="I2291">
        <v>64</v>
      </c>
      <c r="J2291">
        <v>2.96875</v>
      </c>
      <c r="K2291">
        <v>0</v>
      </c>
      <c r="L2291">
        <v>0</v>
      </c>
      <c r="M2291">
        <v>20</v>
      </c>
      <c r="N2291">
        <v>1238.140625</v>
      </c>
      <c r="O2291">
        <v>0.3125</v>
      </c>
      <c r="P2291">
        <v>60</v>
      </c>
      <c r="Q2291">
        <v>12.6666666666667</v>
      </c>
      <c r="R2291">
        <v>19</v>
      </c>
      <c r="S2291">
        <v>55.105263157894697</v>
      </c>
      <c r="T2291">
        <v>40</v>
      </c>
      <c r="U2291">
        <v>140.05000000000001</v>
      </c>
      <c r="V2291">
        <v>33</v>
      </c>
      <c r="W2291">
        <v>46.303030303030297</v>
      </c>
      <c r="X2291">
        <v>23</v>
      </c>
      <c r="Y2291">
        <v>168.73913043478299</v>
      </c>
      <c r="Z2291">
        <v>40</v>
      </c>
      <c r="AA2291">
        <v>258.10000000000002</v>
      </c>
      <c r="AB2291">
        <v>23</v>
      </c>
      <c r="AC2291">
        <v>233.78260869565199</v>
      </c>
      <c r="AD2291">
        <v>0.359375</v>
      </c>
      <c r="AE2291">
        <v>0</v>
      </c>
      <c r="AF2291">
        <v>0</v>
      </c>
      <c r="AG2291">
        <v>0</v>
      </c>
      <c r="AH2291" s="4">
        <v>27</v>
      </c>
      <c r="AI2291">
        <v>0.67500000000000004</v>
      </c>
      <c r="AJ2291" s="4">
        <v>9</v>
      </c>
      <c r="AK2291">
        <v>0.22500000000000001</v>
      </c>
      <c r="AL2291" s="4">
        <v>11</v>
      </c>
      <c r="AM2291">
        <v>0.47826086956521702</v>
      </c>
      <c r="AN2291" s="4">
        <v>0</v>
      </c>
      <c r="AO2291">
        <v>0</v>
      </c>
      <c r="AP2291" s="4">
        <v>1</v>
      </c>
      <c r="AQ2291">
        <v>1.5625E-2</v>
      </c>
      <c r="AR2291" s="4">
        <v>0</v>
      </c>
      <c r="AS2291">
        <v>0</v>
      </c>
      <c r="AT2291" s="4">
        <v>0</v>
      </c>
      <c r="AU2291" s="4">
        <v>0</v>
      </c>
      <c r="AV2291" s="4">
        <v>1</v>
      </c>
      <c r="AW2291">
        <v>2</v>
      </c>
      <c r="AX2291" s="4">
        <f t="shared" si="35"/>
        <v>32</v>
      </c>
      <c r="AY2291" s="4">
        <v>40</v>
      </c>
      <c r="AZ2291" s="4">
        <v>11.2</v>
      </c>
    </row>
    <row r="2292" spans="1:52" x14ac:dyDescent="0.25">
      <c r="A2292" s="4">
        <v>2017</v>
      </c>
      <c r="B2292" s="4" t="s">
        <v>428</v>
      </c>
      <c r="C2292" t="s">
        <v>194</v>
      </c>
      <c r="D2292" t="s">
        <v>213</v>
      </c>
      <c r="E2292" t="s">
        <v>725</v>
      </c>
      <c r="F2292" s="4">
        <v>151</v>
      </c>
      <c r="G2292">
        <v>7</v>
      </c>
      <c r="H2292">
        <v>3.28571428571429</v>
      </c>
      <c r="I2292">
        <v>151</v>
      </c>
      <c r="J2292">
        <v>2.0198675496688701</v>
      </c>
      <c r="K2292">
        <v>2</v>
      </c>
      <c r="L2292">
        <v>1.3245033112582801E-2</v>
      </c>
      <c r="M2292">
        <v>7</v>
      </c>
      <c r="N2292">
        <v>163.53061224489801</v>
      </c>
      <c r="O2292">
        <v>4.6357615894039701E-2</v>
      </c>
      <c r="P2292">
        <v>109</v>
      </c>
      <c r="Q2292">
        <v>8.24770642201835</v>
      </c>
      <c r="R2292">
        <v>35</v>
      </c>
      <c r="S2292">
        <v>28.228571428571399</v>
      </c>
      <c r="T2292">
        <v>14</v>
      </c>
      <c r="U2292">
        <v>72.285714285714306</v>
      </c>
      <c r="V2292">
        <v>13</v>
      </c>
      <c r="W2292">
        <v>17.769230769230798</v>
      </c>
      <c r="X2292">
        <v>137</v>
      </c>
      <c r="Y2292">
        <v>45.875912408759099</v>
      </c>
      <c r="Z2292">
        <v>14</v>
      </c>
      <c r="AA2292">
        <v>154.642857142857</v>
      </c>
      <c r="AB2292">
        <v>137</v>
      </c>
      <c r="AC2292">
        <v>63.043795620437997</v>
      </c>
      <c r="AD2292">
        <v>0.90728476821192106</v>
      </c>
      <c r="AE2292">
        <v>74</v>
      </c>
      <c r="AF2292">
        <v>37.891891891891902</v>
      </c>
      <c r="AG2292">
        <v>0.54014598540145997</v>
      </c>
      <c r="AH2292" s="4">
        <v>9</v>
      </c>
      <c r="AI2292">
        <v>0.64285714285714302</v>
      </c>
      <c r="AJ2292" s="4">
        <v>1</v>
      </c>
      <c r="AK2292">
        <v>7.1428571428571397E-2</v>
      </c>
      <c r="AL2292" s="4">
        <v>10</v>
      </c>
      <c r="AM2292">
        <v>7.2992700729927001E-2</v>
      </c>
      <c r="AN2292" s="4">
        <v>9</v>
      </c>
      <c r="AO2292">
        <v>6.5693430656934296E-2</v>
      </c>
      <c r="AP2292" s="4">
        <v>0</v>
      </c>
      <c r="AQ2292">
        <v>0</v>
      </c>
      <c r="AR2292" s="4">
        <v>0</v>
      </c>
      <c r="AS2292">
        <v>0</v>
      </c>
      <c r="AT2292" s="4">
        <v>0</v>
      </c>
      <c r="AU2292" s="4">
        <v>0</v>
      </c>
      <c r="AV2292" s="4">
        <v>2</v>
      </c>
      <c r="AW2292">
        <v>2.0133333333333301</v>
      </c>
      <c r="AX2292" s="4">
        <f t="shared" si="35"/>
        <v>75.000000000000128</v>
      </c>
      <c r="AY2292" s="4">
        <v>14</v>
      </c>
      <c r="AZ2292" s="4">
        <v>8.5</v>
      </c>
    </row>
    <row r="2293" spans="1:52" x14ac:dyDescent="0.25">
      <c r="A2293" s="4">
        <v>2017</v>
      </c>
      <c r="B2293" s="4" t="s">
        <v>428</v>
      </c>
      <c r="C2293" t="s">
        <v>194</v>
      </c>
      <c r="D2293" t="s">
        <v>209</v>
      </c>
      <c r="E2293" t="s">
        <v>721</v>
      </c>
      <c r="F2293" s="4">
        <v>130</v>
      </c>
      <c r="G2293">
        <v>8</v>
      </c>
      <c r="H2293">
        <v>1.5</v>
      </c>
      <c r="I2293">
        <v>130</v>
      </c>
      <c r="J2293">
        <v>3.3538461538461499</v>
      </c>
      <c r="K2293">
        <v>4</v>
      </c>
      <c r="L2293">
        <v>3.0769230769230799E-2</v>
      </c>
      <c r="M2293">
        <v>51</v>
      </c>
      <c r="N2293">
        <v>2970.9767441860499</v>
      </c>
      <c r="O2293">
        <v>0.39230769230769202</v>
      </c>
      <c r="P2293">
        <v>102</v>
      </c>
      <c r="Q2293">
        <v>16.088235294117599</v>
      </c>
      <c r="R2293">
        <v>62</v>
      </c>
      <c r="S2293">
        <v>38.677419354838698</v>
      </c>
      <c r="T2293">
        <v>18</v>
      </c>
      <c r="U2293">
        <v>179.611111111111</v>
      </c>
      <c r="V2293">
        <v>17</v>
      </c>
      <c r="W2293">
        <v>17.411764705882401</v>
      </c>
      <c r="X2293">
        <v>109</v>
      </c>
      <c r="Y2293">
        <v>112.293577981651</v>
      </c>
      <c r="Z2293">
        <v>18</v>
      </c>
      <c r="AA2293">
        <v>313.88888888888903</v>
      </c>
      <c r="AB2293">
        <v>112</v>
      </c>
      <c r="AC2293">
        <v>136.017857142857</v>
      </c>
      <c r="AD2293">
        <v>0.86153846153846203</v>
      </c>
      <c r="AE2293">
        <v>14</v>
      </c>
      <c r="AF2293">
        <v>85.5</v>
      </c>
      <c r="AG2293">
        <v>0.125</v>
      </c>
      <c r="AH2293" s="4">
        <v>10</v>
      </c>
      <c r="AI2293">
        <v>0.55555555555555602</v>
      </c>
      <c r="AJ2293" s="4">
        <v>6</v>
      </c>
      <c r="AK2293">
        <v>0.33333333333333298</v>
      </c>
      <c r="AL2293" s="4">
        <v>22</v>
      </c>
      <c r="AM2293">
        <v>0.19642857142857101</v>
      </c>
      <c r="AN2293" s="4">
        <v>17</v>
      </c>
      <c r="AO2293">
        <v>0.151785714285714</v>
      </c>
      <c r="AP2293" s="4">
        <v>0</v>
      </c>
      <c r="AQ2293">
        <v>0</v>
      </c>
      <c r="AR2293" s="4">
        <v>0</v>
      </c>
      <c r="AS2293">
        <v>0</v>
      </c>
      <c r="AT2293" s="4">
        <v>0</v>
      </c>
      <c r="AU2293" s="4">
        <v>0</v>
      </c>
      <c r="AV2293" s="4">
        <v>2</v>
      </c>
      <c r="AW2293">
        <v>1.68831168831169</v>
      </c>
      <c r="AX2293" s="4">
        <f t="shared" si="35"/>
        <v>76.999999999999929</v>
      </c>
      <c r="AY2293" s="4">
        <v>18</v>
      </c>
      <c r="AZ2293" s="4">
        <v>3.8333333333333299</v>
      </c>
    </row>
    <row r="2294" spans="1:52" x14ac:dyDescent="0.25">
      <c r="A2294" s="4">
        <v>2017</v>
      </c>
      <c r="B2294" s="4" t="s">
        <v>428</v>
      </c>
      <c r="C2294" t="s">
        <v>194</v>
      </c>
      <c r="D2294" t="s">
        <v>211</v>
      </c>
      <c r="E2294" t="s">
        <v>723</v>
      </c>
      <c r="F2294" s="4">
        <v>197</v>
      </c>
      <c r="G2294">
        <v>8</v>
      </c>
      <c r="H2294">
        <v>2</v>
      </c>
      <c r="I2294">
        <v>196</v>
      </c>
      <c r="J2294">
        <v>2.77551020408163</v>
      </c>
      <c r="K2294">
        <v>0</v>
      </c>
      <c r="L2294">
        <v>0</v>
      </c>
      <c r="M2294">
        <v>112</v>
      </c>
      <c r="N2294">
        <v>3433.9943820224698</v>
      </c>
      <c r="O2294">
        <v>0.56852791878172604</v>
      </c>
      <c r="P2294">
        <v>157</v>
      </c>
      <c r="Q2294">
        <v>27.426751592356698</v>
      </c>
      <c r="R2294">
        <v>85</v>
      </c>
      <c r="S2294">
        <v>36.223529411764702</v>
      </c>
      <c r="T2294">
        <v>34</v>
      </c>
      <c r="U2294">
        <v>154.58823529411799</v>
      </c>
      <c r="V2294">
        <v>31</v>
      </c>
      <c r="W2294">
        <v>35.709677419354797</v>
      </c>
      <c r="X2294">
        <v>154</v>
      </c>
      <c r="Y2294">
        <v>105.233766233766</v>
      </c>
      <c r="Z2294">
        <v>35</v>
      </c>
      <c r="AA2294">
        <v>359.085714285714</v>
      </c>
      <c r="AB2294">
        <v>161</v>
      </c>
      <c r="AC2294">
        <v>124.68322981366499</v>
      </c>
      <c r="AD2294">
        <v>0.81725888324873097</v>
      </c>
      <c r="AE2294">
        <v>26</v>
      </c>
      <c r="AF2294">
        <v>72.923076923076906</v>
      </c>
      <c r="AG2294">
        <v>0.161490683229814</v>
      </c>
      <c r="AH2294" s="4">
        <v>26</v>
      </c>
      <c r="AI2294">
        <v>0.74285714285714299</v>
      </c>
      <c r="AJ2294" s="4">
        <v>8</v>
      </c>
      <c r="AK2294">
        <v>0.22857142857142901</v>
      </c>
      <c r="AL2294" s="4">
        <v>40</v>
      </c>
      <c r="AM2294">
        <v>0.24844720496894401</v>
      </c>
      <c r="AN2294" s="4">
        <v>26</v>
      </c>
      <c r="AO2294">
        <v>0.161490683229814</v>
      </c>
      <c r="AP2294" s="4">
        <v>1</v>
      </c>
      <c r="AQ2294">
        <v>5.0761421319797002E-3</v>
      </c>
      <c r="AR2294" s="4">
        <v>1</v>
      </c>
      <c r="AS2294">
        <v>5.0761421319797002E-3</v>
      </c>
      <c r="AT2294" s="4">
        <v>1</v>
      </c>
      <c r="AU2294" s="4">
        <v>0</v>
      </c>
      <c r="AV2294" s="4">
        <v>5</v>
      </c>
      <c r="AW2294">
        <v>1.92156862745098</v>
      </c>
      <c r="AX2294" s="4">
        <f t="shared" si="35"/>
        <v>102.52040816326533</v>
      </c>
      <c r="AY2294" s="4">
        <v>33</v>
      </c>
      <c r="AZ2294" s="4">
        <v>5.7575757575757596</v>
      </c>
    </row>
    <row r="2295" spans="1:52" x14ac:dyDescent="0.25">
      <c r="A2295" s="4">
        <v>2017</v>
      </c>
      <c r="B2295" s="4" t="s">
        <v>428</v>
      </c>
      <c r="C2295" t="s">
        <v>194</v>
      </c>
      <c r="D2295" t="s">
        <v>205</v>
      </c>
      <c r="E2295" t="s">
        <v>717</v>
      </c>
      <c r="F2295" s="4">
        <v>51</v>
      </c>
      <c r="G2295">
        <v>17</v>
      </c>
      <c r="H2295">
        <v>5.1764705882352899</v>
      </c>
      <c r="I2295">
        <v>51</v>
      </c>
      <c r="J2295">
        <v>6.2352941176470598</v>
      </c>
      <c r="K2295">
        <v>0</v>
      </c>
      <c r="L2295">
        <v>0</v>
      </c>
      <c r="M2295">
        <v>21</v>
      </c>
      <c r="N2295">
        <v>1672.48979591837</v>
      </c>
      <c r="O2295">
        <v>0.41176470588235298</v>
      </c>
      <c r="P2295">
        <v>43</v>
      </c>
      <c r="Q2295">
        <v>27.232558139534898</v>
      </c>
      <c r="R2295">
        <v>19</v>
      </c>
      <c r="S2295">
        <v>50.052631578947398</v>
      </c>
      <c r="T2295">
        <v>23</v>
      </c>
      <c r="U2295">
        <v>149.95652173913001</v>
      </c>
      <c r="V2295">
        <v>22</v>
      </c>
      <c r="W2295">
        <v>61.863636363636402</v>
      </c>
      <c r="X2295">
        <v>24</v>
      </c>
      <c r="Y2295">
        <v>212.75</v>
      </c>
      <c r="Z2295">
        <v>24</v>
      </c>
      <c r="AA2295">
        <v>298.95833333333297</v>
      </c>
      <c r="AB2295">
        <v>26</v>
      </c>
      <c r="AC2295">
        <v>255.461538461538</v>
      </c>
      <c r="AD2295">
        <v>0.50980392156862697</v>
      </c>
      <c r="AE2295">
        <v>4</v>
      </c>
      <c r="AF2295">
        <v>65.75</v>
      </c>
      <c r="AG2295">
        <v>0.15384615384615399</v>
      </c>
      <c r="AH2295" s="4">
        <v>20</v>
      </c>
      <c r="AI2295">
        <v>0.83333333333333304</v>
      </c>
      <c r="AJ2295" s="4">
        <v>7</v>
      </c>
      <c r="AK2295">
        <v>0.29166666666666702</v>
      </c>
      <c r="AL2295" s="4">
        <v>11</v>
      </c>
      <c r="AM2295">
        <v>0.42307692307692302</v>
      </c>
      <c r="AN2295" s="4">
        <v>1</v>
      </c>
      <c r="AO2295">
        <v>3.8461538461538498E-2</v>
      </c>
      <c r="AP2295" s="4">
        <v>2</v>
      </c>
      <c r="AQ2295">
        <v>3.9215686274509803E-2</v>
      </c>
      <c r="AR2295" s="4">
        <v>1</v>
      </c>
      <c r="AS2295">
        <v>1.9607843137254902E-2</v>
      </c>
      <c r="AT2295" s="4">
        <v>0</v>
      </c>
      <c r="AU2295" s="4">
        <v>0</v>
      </c>
      <c r="AV2295" s="4">
        <v>3</v>
      </c>
      <c r="AW2295">
        <v>1.34210526315789</v>
      </c>
      <c r="AX2295" s="4">
        <f t="shared" si="35"/>
        <v>38.000000000000135</v>
      </c>
      <c r="AY2295" s="4">
        <v>22</v>
      </c>
      <c r="AZ2295" s="4">
        <v>16.772727272727298</v>
      </c>
    </row>
    <row r="2296" spans="1:52" x14ac:dyDescent="0.25">
      <c r="A2296" s="4">
        <v>2017</v>
      </c>
      <c r="B2296" s="4" t="s">
        <v>428</v>
      </c>
      <c r="C2296" t="s">
        <v>194</v>
      </c>
      <c r="D2296" t="s">
        <v>227</v>
      </c>
      <c r="E2296" t="s">
        <v>738</v>
      </c>
      <c r="F2296" s="4">
        <v>29</v>
      </c>
      <c r="G2296">
        <v>0</v>
      </c>
      <c r="H2296">
        <v>0</v>
      </c>
      <c r="I2296">
        <v>28</v>
      </c>
      <c r="J2296">
        <v>10.8571428571429</v>
      </c>
      <c r="K2296">
        <v>0</v>
      </c>
      <c r="L2296">
        <v>0</v>
      </c>
      <c r="M2296">
        <v>5</v>
      </c>
      <c r="N2296">
        <v>925.46428571428601</v>
      </c>
      <c r="O2296">
        <v>0.17241379310344801</v>
      </c>
      <c r="P2296">
        <v>20</v>
      </c>
      <c r="Q2296">
        <v>27.75</v>
      </c>
      <c r="R2296">
        <v>4</v>
      </c>
      <c r="S2296">
        <v>112.25</v>
      </c>
      <c r="T2296">
        <v>3</v>
      </c>
      <c r="U2296">
        <v>264</v>
      </c>
      <c r="V2296">
        <v>3</v>
      </c>
      <c r="W2296">
        <v>8.3333333333333304</v>
      </c>
      <c r="X2296">
        <v>18</v>
      </c>
      <c r="Y2296">
        <v>93.8888888888889</v>
      </c>
      <c r="Z2296">
        <v>4</v>
      </c>
      <c r="AA2296">
        <v>666.75</v>
      </c>
      <c r="AB2296">
        <v>24</v>
      </c>
      <c r="AC2296">
        <v>106.875</v>
      </c>
      <c r="AD2296">
        <v>0.82758620689655205</v>
      </c>
      <c r="AE2296">
        <v>17</v>
      </c>
      <c r="AF2296">
        <v>69.705882352941202</v>
      </c>
      <c r="AG2296">
        <v>0.70833333333333304</v>
      </c>
      <c r="AH2296" s="4">
        <v>3</v>
      </c>
      <c r="AI2296">
        <v>0.75</v>
      </c>
      <c r="AJ2296" s="4">
        <v>2</v>
      </c>
      <c r="AK2296">
        <v>0.5</v>
      </c>
      <c r="AL2296" s="4">
        <v>4</v>
      </c>
      <c r="AM2296">
        <v>0.16666666666666699</v>
      </c>
      <c r="AN2296" s="4">
        <v>0</v>
      </c>
      <c r="AO2296">
        <v>0</v>
      </c>
      <c r="AP2296" s="4">
        <v>1</v>
      </c>
      <c r="AQ2296">
        <v>3.4482758620689703E-2</v>
      </c>
      <c r="AR2296" s="4">
        <v>0</v>
      </c>
      <c r="AS2296">
        <v>0</v>
      </c>
      <c r="AT2296" s="4">
        <v>1</v>
      </c>
      <c r="AU2296" s="4">
        <v>0</v>
      </c>
      <c r="AV2296" s="4">
        <v>2</v>
      </c>
      <c r="AW2296">
        <v>1.86666666666667</v>
      </c>
      <c r="AX2296" s="4">
        <f t="shared" si="35"/>
        <v>15.535714285714258</v>
      </c>
      <c r="AY2296" s="4">
        <v>2</v>
      </c>
      <c r="AZ2296" s="4">
        <v>49.5</v>
      </c>
    </row>
    <row r="2297" spans="1:52" x14ac:dyDescent="0.25">
      <c r="A2297" s="4">
        <v>2017</v>
      </c>
      <c r="B2297" s="4" t="s">
        <v>428</v>
      </c>
      <c r="C2297" t="s">
        <v>194</v>
      </c>
      <c r="D2297" t="s">
        <v>207</v>
      </c>
      <c r="E2297" t="s">
        <v>719</v>
      </c>
      <c r="F2297" s="4">
        <v>175</v>
      </c>
      <c r="G2297">
        <v>7</v>
      </c>
      <c r="H2297">
        <v>2</v>
      </c>
      <c r="I2297">
        <v>175</v>
      </c>
      <c r="J2297">
        <v>5.9542857142857102</v>
      </c>
      <c r="K2297">
        <v>13</v>
      </c>
      <c r="L2297">
        <v>7.4285714285714302E-2</v>
      </c>
      <c r="M2297">
        <v>86</v>
      </c>
      <c r="N2297">
        <v>2878.3696969696998</v>
      </c>
      <c r="O2297">
        <v>0.49142857142857099</v>
      </c>
      <c r="P2297">
        <v>147</v>
      </c>
      <c r="Q2297">
        <v>17.598639455782301</v>
      </c>
      <c r="R2297">
        <v>48</v>
      </c>
      <c r="S2297">
        <v>40.1666666666667</v>
      </c>
      <c r="T2297">
        <v>24</v>
      </c>
      <c r="U2297">
        <v>231.416666666667</v>
      </c>
      <c r="V2297">
        <v>24</v>
      </c>
      <c r="W2297">
        <v>43.25</v>
      </c>
      <c r="X2297">
        <v>147</v>
      </c>
      <c r="Y2297">
        <v>91.639455782312893</v>
      </c>
      <c r="Z2297">
        <v>21</v>
      </c>
      <c r="AA2297">
        <v>376.71428571428601</v>
      </c>
      <c r="AB2297">
        <v>151</v>
      </c>
      <c r="AC2297">
        <v>115.35761589403999</v>
      </c>
      <c r="AD2297">
        <v>0.86285714285714299</v>
      </c>
      <c r="AE2297">
        <v>88</v>
      </c>
      <c r="AF2297">
        <v>69.965909090909093</v>
      </c>
      <c r="AG2297">
        <v>0.58278145695364203</v>
      </c>
      <c r="AH2297" s="4">
        <v>18</v>
      </c>
      <c r="AI2297">
        <v>0.85714285714285698</v>
      </c>
      <c r="AJ2297" s="4">
        <v>6</v>
      </c>
      <c r="AK2297">
        <v>0.28571428571428598</v>
      </c>
      <c r="AL2297" s="4">
        <v>19</v>
      </c>
      <c r="AM2297">
        <v>0.12582781456953601</v>
      </c>
      <c r="AN2297" s="4">
        <v>2</v>
      </c>
      <c r="AO2297">
        <v>1.3245033112582801E-2</v>
      </c>
      <c r="AP2297" s="4">
        <v>0</v>
      </c>
      <c r="AQ2297">
        <v>0</v>
      </c>
      <c r="AR2297" s="4">
        <v>0</v>
      </c>
      <c r="AS2297">
        <v>0</v>
      </c>
      <c r="AT2297" s="4">
        <v>0</v>
      </c>
      <c r="AU2297" s="4">
        <v>0</v>
      </c>
      <c r="AV2297" s="4">
        <v>8</v>
      </c>
      <c r="AW2297">
        <v>1.84210526315789</v>
      </c>
      <c r="AX2297" s="4">
        <f t="shared" si="35"/>
        <v>95.000000000000242</v>
      </c>
      <c r="AY2297" s="4">
        <v>20</v>
      </c>
      <c r="AZ2297" s="4">
        <v>21.65</v>
      </c>
    </row>
    <row r="2298" spans="1:52" x14ac:dyDescent="0.25">
      <c r="A2298" s="4">
        <v>2017</v>
      </c>
      <c r="B2298" s="4" t="s">
        <v>428</v>
      </c>
      <c r="C2298" t="s">
        <v>194</v>
      </c>
      <c r="D2298" t="s">
        <v>222</v>
      </c>
      <c r="E2298" t="s">
        <v>733</v>
      </c>
      <c r="F2298" s="4">
        <v>80</v>
      </c>
      <c r="G2298">
        <v>1</v>
      </c>
      <c r="H2298">
        <v>0</v>
      </c>
      <c r="I2298">
        <v>79</v>
      </c>
      <c r="J2298">
        <v>7.21518987341772</v>
      </c>
      <c r="K2298">
        <v>6</v>
      </c>
      <c r="L2298">
        <v>7.5949367088607597E-2</v>
      </c>
      <c r="M2298">
        <v>7</v>
      </c>
      <c r="N2298">
        <v>176.23684210526301</v>
      </c>
      <c r="O2298">
        <v>8.7499999999999994E-2</v>
      </c>
      <c r="P2298">
        <v>74</v>
      </c>
      <c r="Q2298">
        <v>11.1621621621622</v>
      </c>
      <c r="R2298">
        <v>24</v>
      </c>
      <c r="S2298">
        <v>31.25</v>
      </c>
      <c r="T2298">
        <v>1</v>
      </c>
      <c r="U2298">
        <v>104</v>
      </c>
      <c r="V2298">
        <v>1</v>
      </c>
      <c r="W2298">
        <v>109</v>
      </c>
      <c r="X2298">
        <v>69</v>
      </c>
      <c r="Y2298">
        <v>73.159420289855106</v>
      </c>
      <c r="Z2298">
        <v>3</v>
      </c>
      <c r="AA2298">
        <v>336.33333333333297</v>
      </c>
      <c r="AB2298">
        <v>76</v>
      </c>
      <c r="AC2298">
        <v>92.815789473684205</v>
      </c>
      <c r="AD2298">
        <v>0.95</v>
      </c>
      <c r="AE2298">
        <v>49</v>
      </c>
      <c r="AF2298">
        <v>65.877551020408205</v>
      </c>
      <c r="AG2298">
        <v>0.64473684210526305</v>
      </c>
      <c r="AH2298" s="4">
        <v>1</v>
      </c>
      <c r="AI2298">
        <v>0.33333333333333298</v>
      </c>
      <c r="AJ2298" s="4">
        <v>1</v>
      </c>
      <c r="AK2298">
        <v>0.33333333333333298</v>
      </c>
      <c r="AL2298" s="4">
        <v>9</v>
      </c>
      <c r="AM2298">
        <v>0.118421052631579</v>
      </c>
      <c r="AN2298" s="4">
        <v>2</v>
      </c>
      <c r="AO2298">
        <v>2.6315789473684199E-2</v>
      </c>
      <c r="AP2298" s="4">
        <v>0</v>
      </c>
      <c r="AQ2298">
        <v>0</v>
      </c>
      <c r="AR2298" s="4">
        <v>1</v>
      </c>
      <c r="AS2298">
        <v>1.2500000000000001E-2</v>
      </c>
      <c r="AT2298" s="4">
        <v>1</v>
      </c>
      <c r="AU2298" s="4">
        <v>0</v>
      </c>
      <c r="AV2298" s="4">
        <v>1</v>
      </c>
      <c r="AW2298">
        <v>1.83720930232558</v>
      </c>
      <c r="AX2298" s="4">
        <f t="shared" si="35"/>
        <v>43.544303797468388</v>
      </c>
      <c r="AY2298" s="4">
        <v>1</v>
      </c>
      <c r="AZ2298" s="4">
        <v>46</v>
      </c>
    </row>
    <row r="2299" spans="1:52" x14ac:dyDescent="0.25">
      <c r="A2299" s="4">
        <v>2017</v>
      </c>
      <c r="B2299" s="4" t="s">
        <v>428</v>
      </c>
      <c r="C2299" t="s">
        <v>194</v>
      </c>
      <c r="D2299" t="s">
        <v>212</v>
      </c>
      <c r="E2299" t="s">
        <v>724</v>
      </c>
      <c r="F2299" s="4">
        <v>41</v>
      </c>
      <c r="G2299">
        <v>4</v>
      </c>
      <c r="H2299">
        <v>1</v>
      </c>
      <c r="I2299">
        <v>41</v>
      </c>
      <c r="J2299">
        <v>2.7073170731707301</v>
      </c>
      <c r="K2299">
        <v>2</v>
      </c>
      <c r="L2299">
        <v>4.8780487804878002E-2</v>
      </c>
      <c r="M2299">
        <v>5</v>
      </c>
      <c r="N2299">
        <v>463.60526315789502</v>
      </c>
      <c r="O2299">
        <v>0.12195121951219499</v>
      </c>
      <c r="P2299">
        <v>37</v>
      </c>
      <c r="Q2299">
        <v>11.5675675675676</v>
      </c>
      <c r="R2299">
        <v>18</v>
      </c>
      <c r="S2299">
        <v>21.4444444444444</v>
      </c>
      <c r="T2299">
        <v>6</v>
      </c>
      <c r="U2299">
        <v>79</v>
      </c>
      <c r="V2299">
        <v>6</v>
      </c>
      <c r="W2299">
        <v>2.3333333333333299</v>
      </c>
      <c r="X2299">
        <v>34</v>
      </c>
      <c r="Y2299">
        <v>84.5</v>
      </c>
      <c r="Z2299">
        <v>6</v>
      </c>
      <c r="AA2299">
        <v>169</v>
      </c>
      <c r="AB2299">
        <v>35</v>
      </c>
      <c r="AC2299">
        <v>102.771428571429</v>
      </c>
      <c r="AD2299">
        <v>0.85365853658536595</v>
      </c>
      <c r="AE2299">
        <v>11</v>
      </c>
      <c r="AF2299">
        <v>61.454545454545503</v>
      </c>
      <c r="AG2299">
        <v>0.314285714285714</v>
      </c>
      <c r="AH2299" s="4">
        <v>3</v>
      </c>
      <c r="AI2299">
        <v>0.5</v>
      </c>
      <c r="AJ2299" s="4">
        <v>2</v>
      </c>
      <c r="AK2299">
        <v>0.33333333333333298</v>
      </c>
      <c r="AL2299" s="4">
        <v>7</v>
      </c>
      <c r="AM2299">
        <v>0.2</v>
      </c>
      <c r="AN2299" s="4">
        <v>5</v>
      </c>
      <c r="AO2299">
        <v>0.14285714285714299</v>
      </c>
      <c r="AP2299" s="4">
        <v>0</v>
      </c>
      <c r="AQ2299">
        <v>0</v>
      </c>
      <c r="AR2299" s="4">
        <v>0</v>
      </c>
      <c r="AS2299">
        <v>0</v>
      </c>
      <c r="AT2299" s="4">
        <v>0</v>
      </c>
      <c r="AU2299" s="4">
        <v>0</v>
      </c>
      <c r="AV2299" s="4">
        <v>0</v>
      </c>
      <c r="AW2299">
        <v>1.5185185185185199</v>
      </c>
      <c r="AX2299" s="4">
        <f t="shared" si="35"/>
        <v>26.999999999999975</v>
      </c>
      <c r="AY2299" s="4">
        <v>6</v>
      </c>
      <c r="AZ2299" s="4">
        <v>5.8333333333333304</v>
      </c>
    </row>
    <row r="2300" spans="1:52" x14ac:dyDescent="0.25">
      <c r="A2300" s="4">
        <v>2017</v>
      </c>
      <c r="B2300" s="4" t="s">
        <v>428</v>
      </c>
      <c r="C2300" t="s">
        <v>194</v>
      </c>
      <c r="D2300" t="s">
        <v>214</v>
      </c>
      <c r="E2300" t="s">
        <v>726</v>
      </c>
      <c r="F2300" s="4">
        <v>120</v>
      </c>
      <c r="G2300">
        <v>4</v>
      </c>
      <c r="H2300">
        <v>10.5</v>
      </c>
      <c r="I2300">
        <v>120</v>
      </c>
      <c r="J2300">
        <v>5.4083333333333297</v>
      </c>
      <c r="K2300">
        <v>0</v>
      </c>
      <c r="L2300">
        <v>0</v>
      </c>
      <c r="M2300">
        <v>58</v>
      </c>
      <c r="N2300">
        <v>1906.0319148936201</v>
      </c>
      <c r="O2300">
        <v>0.483333333333333</v>
      </c>
      <c r="P2300">
        <v>96</v>
      </c>
      <c r="Q2300">
        <v>15</v>
      </c>
      <c r="R2300">
        <v>41</v>
      </c>
      <c r="S2300">
        <v>37.146341463414601</v>
      </c>
      <c r="T2300">
        <v>3</v>
      </c>
      <c r="U2300">
        <v>162</v>
      </c>
      <c r="V2300">
        <v>3</v>
      </c>
      <c r="W2300">
        <v>60.6666666666667</v>
      </c>
      <c r="X2300">
        <v>111</v>
      </c>
      <c r="Y2300">
        <v>108.558558558559</v>
      </c>
      <c r="Z2300">
        <v>4</v>
      </c>
      <c r="AA2300">
        <v>340.5</v>
      </c>
      <c r="AB2300">
        <v>116</v>
      </c>
      <c r="AC2300">
        <v>122.698275862069</v>
      </c>
      <c r="AD2300">
        <v>0.96666666666666701</v>
      </c>
      <c r="AE2300">
        <v>22</v>
      </c>
      <c r="AF2300">
        <v>81</v>
      </c>
      <c r="AG2300">
        <v>0.18965517241379301</v>
      </c>
      <c r="AH2300" s="4">
        <v>2</v>
      </c>
      <c r="AI2300">
        <v>0.5</v>
      </c>
      <c r="AJ2300" s="4">
        <v>1</v>
      </c>
      <c r="AK2300">
        <v>0.25</v>
      </c>
      <c r="AL2300" s="4">
        <v>22</v>
      </c>
      <c r="AM2300">
        <v>0.18965517241379301</v>
      </c>
      <c r="AN2300" s="4">
        <v>10</v>
      </c>
      <c r="AO2300">
        <v>8.6206896551724102E-2</v>
      </c>
      <c r="AP2300" s="4">
        <v>2</v>
      </c>
      <c r="AQ2300">
        <v>1.6666666666666701E-2</v>
      </c>
      <c r="AR2300" s="4">
        <v>0</v>
      </c>
      <c r="AS2300">
        <v>0</v>
      </c>
      <c r="AT2300" s="4">
        <v>0</v>
      </c>
      <c r="AU2300" s="4">
        <v>0</v>
      </c>
      <c r="AV2300" s="4">
        <v>0</v>
      </c>
      <c r="AW2300">
        <v>1.71428571428571</v>
      </c>
      <c r="AX2300" s="4">
        <f t="shared" si="35"/>
        <v>70.000000000000171</v>
      </c>
      <c r="AY2300" s="4">
        <v>1</v>
      </c>
      <c r="AZ2300" s="4">
        <v>0</v>
      </c>
    </row>
    <row r="2301" spans="1:52" x14ac:dyDescent="0.25">
      <c r="A2301" s="4">
        <v>2017</v>
      </c>
      <c r="B2301" s="4" t="s">
        <v>428</v>
      </c>
      <c r="C2301" t="s">
        <v>194</v>
      </c>
      <c r="D2301" t="s">
        <v>198</v>
      </c>
      <c r="E2301" t="s">
        <v>710</v>
      </c>
      <c r="F2301" s="4">
        <v>57</v>
      </c>
      <c r="G2301">
        <v>2</v>
      </c>
      <c r="H2301">
        <v>8.5</v>
      </c>
      <c r="I2301">
        <v>57</v>
      </c>
      <c r="J2301">
        <v>2.8070175438596499</v>
      </c>
      <c r="K2301">
        <v>0</v>
      </c>
      <c r="L2301">
        <v>0</v>
      </c>
      <c r="M2301">
        <v>23</v>
      </c>
      <c r="N2301">
        <v>1795.4385964912301</v>
      </c>
      <c r="O2301">
        <v>0.40350877192982498</v>
      </c>
      <c r="P2301">
        <v>49</v>
      </c>
      <c r="Q2301">
        <v>10.755102040816301</v>
      </c>
      <c r="R2301">
        <v>15</v>
      </c>
      <c r="S2301">
        <v>57.733333333333299</v>
      </c>
      <c r="T2301">
        <v>7</v>
      </c>
      <c r="U2301">
        <v>231.28571428571399</v>
      </c>
      <c r="V2301">
        <v>5</v>
      </c>
      <c r="W2301">
        <v>13.4</v>
      </c>
      <c r="X2301">
        <v>49</v>
      </c>
      <c r="Y2301">
        <v>117.632653061224</v>
      </c>
      <c r="Z2301">
        <v>7</v>
      </c>
      <c r="AA2301">
        <v>367</v>
      </c>
      <c r="AB2301">
        <v>50</v>
      </c>
      <c r="AC2301">
        <v>135.97999999999999</v>
      </c>
      <c r="AD2301">
        <v>0.87719298245613997</v>
      </c>
      <c r="AE2301">
        <v>8</v>
      </c>
      <c r="AF2301">
        <v>67.375</v>
      </c>
      <c r="AG2301">
        <v>0.16</v>
      </c>
      <c r="AH2301" s="4">
        <v>4</v>
      </c>
      <c r="AI2301">
        <v>0.57142857142857095</v>
      </c>
      <c r="AJ2301" s="4">
        <v>3</v>
      </c>
      <c r="AK2301">
        <v>0.42857142857142899</v>
      </c>
      <c r="AL2301" s="4">
        <v>8</v>
      </c>
      <c r="AM2301">
        <v>0.16</v>
      </c>
      <c r="AN2301" s="4">
        <v>6</v>
      </c>
      <c r="AO2301">
        <v>0.12</v>
      </c>
      <c r="AP2301" s="4">
        <v>0</v>
      </c>
      <c r="AQ2301">
        <v>0</v>
      </c>
      <c r="AR2301" s="4">
        <v>0</v>
      </c>
      <c r="AS2301">
        <v>0</v>
      </c>
      <c r="AT2301" s="4">
        <v>0</v>
      </c>
      <c r="AU2301" s="4">
        <v>0</v>
      </c>
      <c r="AV2301" s="4">
        <v>0</v>
      </c>
      <c r="AW2301">
        <v>1.5833333333333299</v>
      </c>
      <c r="AX2301" s="4">
        <f t="shared" si="35"/>
        <v>36.000000000000078</v>
      </c>
      <c r="AY2301" s="4">
        <v>7</v>
      </c>
      <c r="AZ2301" s="4">
        <v>76.714285714285694</v>
      </c>
    </row>
    <row r="2302" spans="1:52" x14ac:dyDescent="0.25">
      <c r="A2302" s="4">
        <v>2017</v>
      </c>
      <c r="B2302" s="4" t="s">
        <v>428</v>
      </c>
      <c r="C2302" t="s">
        <v>194</v>
      </c>
      <c r="D2302" t="s">
        <v>234</v>
      </c>
      <c r="E2302" t="s">
        <v>745</v>
      </c>
      <c r="F2302" s="4">
        <v>196</v>
      </c>
      <c r="G2302">
        <v>28</v>
      </c>
      <c r="H2302">
        <v>1.6785714285714299</v>
      </c>
      <c r="I2302">
        <v>193</v>
      </c>
      <c r="J2302">
        <v>6.6943005181347104</v>
      </c>
      <c r="K2302">
        <v>2</v>
      </c>
      <c r="L2302">
        <v>1.03626943005181E-2</v>
      </c>
      <c r="M2302">
        <v>111</v>
      </c>
      <c r="N2302">
        <v>1487.02793296089</v>
      </c>
      <c r="O2302">
        <v>0.56632653061224503</v>
      </c>
      <c r="P2302">
        <v>184</v>
      </c>
      <c r="Q2302">
        <v>18.570652173913</v>
      </c>
      <c r="R2302">
        <v>73</v>
      </c>
      <c r="S2302">
        <v>35.5479452054795</v>
      </c>
      <c r="T2302">
        <v>42</v>
      </c>
      <c r="U2302">
        <v>118.5</v>
      </c>
      <c r="V2302">
        <v>41</v>
      </c>
      <c r="W2302">
        <v>16.609756097561</v>
      </c>
      <c r="X2302">
        <v>142</v>
      </c>
      <c r="Y2302">
        <v>80.802816901408406</v>
      </c>
      <c r="Z2302">
        <v>46</v>
      </c>
      <c r="AA2302">
        <v>319.10869565217399</v>
      </c>
      <c r="AB2302">
        <v>147</v>
      </c>
      <c r="AC2302">
        <v>114.63945578231299</v>
      </c>
      <c r="AD2302">
        <v>0.75</v>
      </c>
      <c r="AE2302">
        <v>52</v>
      </c>
      <c r="AF2302">
        <v>71.115384615384599</v>
      </c>
      <c r="AG2302">
        <v>0.35374149659863902</v>
      </c>
      <c r="AH2302" s="4">
        <v>29</v>
      </c>
      <c r="AI2302">
        <v>0.63043478260869601</v>
      </c>
      <c r="AJ2302" s="4">
        <v>11</v>
      </c>
      <c r="AK2302">
        <v>0.23913043478260901</v>
      </c>
      <c r="AL2302" s="4">
        <v>36</v>
      </c>
      <c r="AM2302">
        <v>0.24489795918367299</v>
      </c>
      <c r="AN2302" s="4">
        <v>18</v>
      </c>
      <c r="AO2302">
        <v>0.122448979591837</v>
      </c>
      <c r="AP2302" s="4">
        <v>0</v>
      </c>
      <c r="AQ2302">
        <v>0</v>
      </c>
      <c r="AR2302" s="4">
        <v>0</v>
      </c>
      <c r="AS2302">
        <v>0</v>
      </c>
      <c r="AT2302" s="4">
        <v>3</v>
      </c>
      <c r="AU2302" s="4">
        <v>0</v>
      </c>
      <c r="AV2302" s="4">
        <v>5</v>
      </c>
      <c r="AW2302">
        <v>2.1444444444444399</v>
      </c>
      <c r="AX2302" s="4">
        <f t="shared" si="35"/>
        <v>91.398963730570145</v>
      </c>
      <c r="AY2302" s="4">
        <v>41</v>
      </c>
      <c r="AZ2302" s="4">
        <v>24.0731707317073</v>
      </c>
    </row>
    <row r="2303" spans="1:52" x14ac:dyDescent="0.25">
      <c r="A2303" s="4">
        <v>2017</v>
      </c>
      <c r="B2303" s="4" t="s">
        <v>428</v>
      </c>
      <c r="C2303" t="s">
        <v>194</v>
      </c>
      <c r="D2303" t="s">
        <v>215</v>
      </c>
      <c r="E2303" t="s">
        <v>727</v>
      </c>
      <c r="F2303" s="4">
        <v>77</v>
      </c>
      <c r="G2303">
        <v>11</v>
      </c>
      <c r="H2303">
        <v>1.9090909090909101</v>
      </c>
      <c r="I2303">
        <v>77</v>
      </c>
      <c r="J2303">
        <v>3.4805194805194799</v>
      </c>
      <c r="K2303">
        <v>2</v>
      </c>
      <c r="L2303">
        <v>2.5974025974026E-2</v>
      </c>
      <c r="M2303">
        <v>43</v>
      </c>
      <c r="N2303">
        <v>1311.03636363636</v>
      </c>
      <c r="O2303">
        <v>0.55844155844155796</v>
      </c>
      <c r="P2303">
        <v>58</v>
      </c>
      <c r="Q2303">
        <v>21.534482758620701</v>
      </c>
      <c r="R2303">
        <v>13</v>
      </c>
      <c r="S2303">
        <v>63.461538461538503</v>
      </c>
      <c r="T2303">
        <v>38</v>
      </c>
      <c r="U2303">
        <v>117.526315789474</v>
      </c>
      <c r="V2303">
        <v>36</v>
      </c>
      <c r="W2303">
        <v>23.0555555555556</v>
      </c>
      <c r="X2303">
        <v>35</v>
      </c>
      <c r="Y2303">
        <v>115.8</v>
      </c>
      <c r="Z2303">
        <v>37</v>
      </c>
      <c r="AA2303">
        <v>229.81081081081101</v>
      </c>
      <c r="AB2303">
        <v>37</v>
      </c>
      <c r="AC2303">
        <v>141.35135135135101</v>
      </c>
      <c r="AD2303">
        <v>0.48051948051948101</v>
      </c>
      <c r="AE2303">
        <v>10</v>
      </c>
      <c r="AF2303">
        <v>68.5</v>
      </c>
      <c r="AG2303">
        <v>0.26315789473684198</v>
      </c>
      <c r="AH2303" s="4">
        <v>23</v>
      </c>
      <c r="AI2303">
        <v>0.62162162162162204</v>
      </c>
      <c r="AJ2303" s="4">
        <v>5</v>
      </c>
      <c r="AK2303">
        <v>0.135135135135135</v>
      </c>
      <c r="AL2303" s="4">
        <v>10</v>
      </c>
      <c r="AM2303">
        <v>0.27027027027027001</v>
      </c>
      <c r="AN2303" s="4">
        <v>2</v>
      </c>
      <c r="AO2303">
        <v>5.4054054054054099E-2</v>
      </c>
      <c r="AP2303" s="4">
        <v>2</v>
      </c>
      <c r="AQ2303">
        <v>2.5974025974026E-2</v>
      </c>
      <c r="AR2303" s="4">
        <v>0</v>
      </c>
      <c r="AS2303">
        <v>0</v>
      </c>
      <c r="AT2303" s="4">
        <v>0</v>
      </c>
      <c r="AU2303" s="4">
        <v>0</v>
      </c>
      <c r="AV2303" s="4">
        <v>1</v>
      </c>
      <c r="AW2303">
        <v>1.6739130434782601</v>
      </c>
      <c r="AX2303" s="4">
        <f t="shared" si="35"/>
        <v>46.000000000000021</v>
      </c>
      <c r="AY2303" s="4">
        <v>23</v>
      </c>
      <c r="AZ2303" s="4">
        <v>8.6956521739130395</v>
      </c>
    </row>
    <row r="2304" spans="1:52" x14ac:dyDescent="0.25">
      <c r="A2304" s="4">
        <v>2017</v>
      </c>
      <c r="B2304" s="4" t="s">
        <v>428</v>
      </c>
      <c r="C2304" t="s">
        <v>194</v>
      </c>
      <c r="D2304" t="s">
        <v>216</v>
      </c>
      <c r="E2304" t="s">
        <v>728</v>
      </c>
      <c r="F2304" s="4">
        <v>66</v>
      </c>
      <c r="G2304">
        <v>13</v>
      </c>
      <c r="H2304">
        <v>6.5384615384615401</v>
      </c>
      <c r="I2304">
        <v>66</v>
      </c>
      <c r="J2304">
        <v>2.8636363636363602</v>
      </c>
      <c r="K2304">
        <v>0</v>
      </c>
      <c r="L2304">
        <v>0</v>
      </c>
      <c r="M2304">
        <v>11</v>
      </c>
      <c r="N2304">
        <v>1102.3492063492099</v>
      </c>
      <c r="O2304">
        <v>0.16666666666666699</v>
      </c>
      <c r="P2304">
        <v>56</v>
      </c>
      <c r="Q2304">
        <v>17.035714285714299</v>
      </c>
      <c r="R2304">
        <v>19</v>
      </c>
      <c r="S2304">
        <v>62.2631578947368</v>
      </c>
      <c r="T2304">
        <v>31</v>
      </c>
      <c r="U2304">
        <v>181.83870967741899</v>
      </c>
      <c r="V2304">
        <v>24</v>
      </c>
      <c r="W2304">
        <v>47.75</v>
      </c>
      <c r="X2304">
        <v>32</v>
      </c>
      <c r="Y2304">
        <v>138.25</v>
      </c>
      <c r="Z2304">
        <v>32</v>
      </c>
      <c r="AA2304">
        <v>309.125</v>
      </c>
      <c r="AB2304">
        <v>34</v>
      </c>
      <c r="AC2304">
        <v>166.29411764705901</v>
      </c>
      <c r="AD2304">
        <v>0.51515151515151503</v>
      </c>
      <c r="AE2304">
        <v>9</v>
      </c>
      <c r="AF2304">
        <v>43</v>
      </c>
      <c r="AG2304">
        <v>0.26470588235294101</v>
      </c>
      <c r="AH2304" s="4">
        <v>19</v>
      </c>
      <c r="AI2304">
        <v>0.59375</v>
      </c>
      <c r="AJ2304" s="4">
        <v>4</v>
      </c>
      <c r="AK2304">
        <v>0.125</v>
      </c>
      <c r="AL2304" s="4">
        <v>7</v>
      </c>
      <c r="AM2304">
        <v>0.20588235294117599</v>
      </c>
      <c r="AN2304" s="4">
        <v>2</v>
      </c>
      <c r="AO2304">
        <v>5.8823529411764698E-2</v>
      </c>
      <c r="AP2304" s="4">
        <v>0</v>
      </c>
      <c r="AQ2304">
        <v>0</v>
      </c>
      <c r="AR2304" s="4">
        <v>0</v>
      </c>
      <c r="AS2304">
        <v>0</v>
      </c>
      <c r="AT2304" s="4">
        <v>0</v>
      </c>
      <c r="AU2304" s="4">
        <v>0</v>
      </c>
      <c r="AV2304" s="4">
        <v>1</v>
      </c>
      <c r="AW2304">
        <v>1.78378378378378</v>
      </c>
      <c r="AX2304" s="4">
        <f t="shared" si="35"/>
        <v>37.000000000000078</v>
      </c>
      <c r="AY2304" s="4">
        <v>29</v>
      </c>
      <c r="AZ2304" s="4">
        <v>3.9655172413793101</v>
      </c>
    </row>
    <row r="2305" spans="1:52" x14ac:dyDescent="0.25">
      <c r="A2305" s="4">
        <v>2017</v>
      </c>
      <c r="B2305" s="4" t="s">
        <v>428</v>
      </c>
      <c r="C2305" t="s">
        <v>194</v>
      </c>
      <c r="D2305" t="s">
        <v>233</v>
      </c>
      <c r="E2305" t="s">
        <v>744</v>
      </c>
      <c r="F2305" s="4">
        <v>72</v>
      </c>
      <c r="G2305">
        <v>12</v>
      </c>
      <c r="H2305">
        <v>45.5833333333333</v>
      </c>
      <c r="I2305">
        <v>71</v>
      </c>
      <c r="J2305">
        <v>14.3802816901408</v>
      </c>
      <c r="K2305">
        <v>0</v>
      </c>
      <c r="L2305">
        <v>0</v>
      </c>
      <c r="M2305">
        <v>40</v>
      </c>
      <c r="N2305">
        <v>2331.59375</v>
      </c>
      <c r="O2305">
        <v>0.55555555555555602</v>
      </c>
      <c r="P2305">
        <v>58</v>
      </c>
      <c r="Q2305">
        <v>21.931034482758601</v>
      </c>
      <c r="R2305">
        <v>14</v>
      </c>
      <c r="S2305">
        <v>50.5</v>
      </c>
      <c r="T2305">
        <v>18</v>
      </c>
      <c r="U2305">
        <v>158.833333333333</v>
      </c>
      <c r="V2305">
        <v>17</v>
      </c>
      <c r="W2305">
        <v>44.647058823529399</v>
      </c>
      <c r="X2305">
        <v>45</v>
      </c>
      <c r="Y2305">
        <v>97.6666666666667</v>
      </c>
      <c r="Z2305">
        <v>21</v>
      </c>
      <c r="AA2305">
        <v>398.57142857142901</v>
      </c>
      <c r="AB2305">
        <v>49</v>
      </c>
      <c r="AC2305">
        <v>119.48979591836699</v>
      </c>
      <c r="AD2305">
        <v>0.68055555555555602</v>
      </c>
      <c r="AE2305">
        <v>17</v>
      </c>
      <c r="AF2305">
        <v>47</v>
      </c>
      <c r="AG2305">
        <v>0.34693877551020402</v>
      </c>
      <c r="AH2305" s="4">
        <v>16</v>
      </c>
      <c r="AI2305">
        <v>0.76190476190476197</v>
      </c>
      <c r="AJ2305" s="4">
        <v>2</v>
      </c>
      <c r="AK2305">
        <v>9.5238095238095205E-2</v>
      </c>
      <c r="AL2305" s="4">
        <v>7</v>
      </c>
      <c r="AM2305">
        <v>0.14285714285714299</v>
      </c>
      <c r="AN2305" s="4">
        <v>2</v>
      </c>
      <c r="AO2305">
        <v>4.08163265306122E-2</v>
      </c>
      <c r="AP2305" s="4">
        <v>0</v>
      </c>
      <c r="AQ2305">
        <v>0</v>
      </c>
      <c r="AR2305" s="4">
        <v>0</v>
      </c>
      <c r="AS2305">
        <v>0</v>
      </c>
      <c r="AT2305" s="4">
        <v>1</v>
      </c>
      <c r="AU2305" s="4">
        <v>0</v>
      </c>
      <c r="AV2305" s="4">
        <v>4</v>
      </c>
      <c r="AW2305">
        <v>2.0882352941176499</v>
      </c>
      <c r="AX2305" s="4">
        <f t="shared" si="35"/>
        <v>34.478873239436574</v>
      </c>
      <c r="AY2305" s="4">
        <v>18</v>
      </c>
      <c r="AZ2305" s="4">
        <v>3.6111111111111098</v>
      </c>
    </row>
    <row r="2306" spans="1:52" x14ac:dyDescent="0.25">
      <c r="A2306" s="4">
        <v>2017</v>
      </c>
      <c r="B2306" s="4" t="s">
        <v>428</v>
      </c>
      <c r="C2306" t="s">
        <v>194</v>
      </c>
      <c r="D2306" t="s">
        <v>206</v>
      </c>
      <c r="E2306" t="s">
        <v>718</v>
      </c>
      <c r="F2306" s="4">
        <v>130</v>
      </c>
      <c r="G2306">
        <v>9</v>
      </c>
      <c r="H2306">
        <v>13.8888888888889</v>
      </c>
      <c r="I2306">
        <v>130</v>
      </c>
      <c r="J2306">
        <v>3.4846153846153798</v>
      </c>
      <c r="K2306">
        <v>6</v>
      </c>
      <c r="L2306">
        <v>4.6153846153846198E-2</v>
      </c>
      <c r="M2306">
        <v>24</v>
      </c>
      <c r="N2306">
        <v>1350.0551181102401</v>
      </c>
      <c r="O2306">
        <v>0.18461538461538499</v>
      </c>
      <c r="P2306">
        <v>109</v>
      </c>
      <c r="Q2306">
        <v>21.091743119266098</v>
      </c>
      <c r="R2306">
        <v>32</v>
      </c>
      <c r="S2306">
        <v>69.75</v>
      </c>
      <c r="T2306">
        <v>68</v>
      </c>
      <c r="U2306">
        <v>153.42647058823499</v>
      </c>
      <c r="V2306">
        <v>57</v>
      </c>
      <c r="W2306">
        <v>18.526315789473699</v>
      </c>
      <c r="X2306">
        <v>55</v>
      </c>
      <c r="Y2306">
        <v>140.87272727272699</v>
      </c>
      <c r="Z2306">
        <v>71</v>
      </c>
      <c r="AA2306">
        <v>248.43661971831</v>
      </c>
      <c r="AB2306">
        <v>59</v>
      </c>
      <c r="AC2306">
        <v>179.13559322033899</v>
      </c>
      <c r="AD2306">
        <v>0.45384615384615401</v>
      </c>
      <c r="AE2306">
        <v>16</v>
      </c>
      <c r="AF2306">
        <v>62.8125</v>
      </c>
      <c r="AG2306">
        <v>0.27118644067796599</v>
      </c>
      <c r="AH2306" s="4">
        <v>52</v>
      </c>
      <c r="AI2306">
        <v>0.73239436619718301</v>
      </c>
      <c r="AJ2306" s="4">
        <v>13</v>
      </c>
      <c r="AK2306">
        <v>0.183098591549296</v>
      </c>
      <c r="AL2306" s="4">
        <v>19</v>
      </c>
      <c r="AM2306">
        <v>0.322033898305085</v>
      </c>
      <c r="AN2306" s="4">
        <v>1</v>
      </c>
      <c r="AO2306">
        <v>1.6949152542372899E-2</v>
      </c>
      <c r="AP2306" s="4">
        <v>2</v>
      </c>
      <c r="AQ2306">
        <v>1.5384615384615399E-2</v>
      </c>
      <c r="AR2306" s="4">
        <v>0</v>
      </c>
      <c r="AS2306">
        <v>0</v>
      </c>
      <c r="AT2306" s="4">
        <v>0</v>
      </c>
      <c r="AU2306" s="4">
        <v>0</v>
      </c>
      <c r="AV2306" s="4">
        <v>6</v>
      </c>
      <c r="AW2306">
        <v>1.88405797101449</v>
      </c>
      <c r="AX2306" s="4">
        <f t="shared" si="35"/>
        <v>69.000000000000099</v>
      </c>
      <c r="AY2306" s="4">
        <v>62</v>
      </c>
      <c r="AZ2306" s="4">
        <v>2.4354838709677402</v>
      </c>
    </row>
    <row r="2307" spans="1:52" x14ac:dyDescent="0.25">
      <c r="A2307" s="4">
        <v>2017</v>
      </c>
      <c r="B2307" s="4" t="s">
        <v>428</v>
      </c>
      <c r="C2307" t="s">
        <v>194</v>
      </c>
      <c r="D2307" t="s">
        <v>314</v>
      </c>
      <c r="E2307" t="s">
        <v>819</v>
      </c>
      <c r="F2307" s="4">
        <v>19</v>
      </c>
      <c r="G2307">
        <v>2</v>
      </c>
      <c r="H2307">
        <v>2</v>
      </c>
      <c r="I2307">
        <v>19</v>
      </c>
      <c r="J2307">
        <v>3.6842105263157898</v>
      </c>
      <c r="K2307">
        <v>2</v>
      </c>
      <c r="L2307">
        <v>0.105263157894737</v>
      </c>
      <c r="M2307">
        <v>7</v>
      </c>
      <c r="N2307">
        <v>2116.1666666666702</v>
      </c>
      <c r="O2307">
        <v>0.36842105263157898</v>
      </c>
      <c r="P2307">
        <v>10</v>
      </c>
      <c r="Q2307">
        <v>74.900000000000006</v>
      </c>
      <c r="R2307">
        <v>6</v>
      </c>
      <c r="S2307">
        <v>26.8333333333333</v>
      </c>
      <c r="T2307">
        <v>8</v>
      </c>
      <c r="U2307">
        <v>189.25</v>
      </c>
      <c r="V2307">
        <v>7</v>
      </c>
      <c r="W2307">
        <v>11.714285714285699</v>
      </c>
      <c r="X2307">
        <v>11</v>
      </c>
      <c r="Y2307">
        <v>134.272727272727</v>
      </c>
      <c r="Z2307">
        <v>8</v>
      </c>
      <c r="AA2307">
        <v>301.25</v>
      </c>
      <c r="AB2307">
        <v>11</v>
      </c>
      <c r="AC2307">
        <v>172.727272727273</v>
      </c>
      <c r="AD2307">
        <v>0.57894736842105299</v>
      </c>
      <c r="AE2307">
        <v>2</v>
      </c>
      <c r="AF2307">
        <v>58</v>
      </c>
      <c r="AG2307">
        <v>0.18181818181818199</v>
      </c>
      <c r="AH2307" s="4">
        <v>5</v>
      </c>
      <c r="AI2307">
        <v>0.625</v>
      </c>
      <c r="AJ2307" s="4">
        <v>4</v>
      </c>
      <c r="AK2307">
        <v>0.5</v>
      </c>
      <c r="AL2307" s="4">
        <v>5</v>
      </c>
      <c r="AM2307">
        <v>0.45454545454545497</v>
      </c>
      <c r="AN2307" s="4">
        <v>0</v>
      </c>
      <c r="AO2307">
        <v>0</v>
      </c>
      <c r="AP2307" s="4">
        <v>0</v>
      </c>
      <c r="AQ2307">
        <v>0</v>
      </c>
      <c r="AR2307" s="4">
        <v>0</v>
      </c>
      <c r="AS2307">
        <v>0</v>
      </c>
      <c r="AT2307" s="4">
        <v>0</v>
      </c>
      <c r="AU2307" s="4">
        <v>0</v>
      </c>
      <c r="AV2307" s="4">
        <v>1</v>
      </c>
      <c r="AW2307">
        <v>1.72727272727273</v>
      </c>
      <c r="AX2307" s="4">
        <f t="shared" ref="AX2307:AX2370" si="36">IF(ISERROR(F2307/AW2307),0,F2307/AW2307)</f>
        <v>10.999999999999982</v>
      </c>
      <c r="AY2307" s="4">
        <v>8</v>
      </c>
      <c r="AZ2307" s="4">
        <v>0.75</v>
      </c>
    </row>
    <row r="2308" spans="1:52" x14ac:dyDescent="0.25">
      <c r="A2308" s="4">
        <v>2017</v>
      </c>
      <c r="B2308" s="4" t="s">
        <v>428</v>
      </c>
      <c r="C2308" t="s">
        <v>194</v>
      </c>
      <c r="D2308" t="s">
        <v>330</v>
      </c>
      <c r="E2308" t="s">
        <v>833</v>
      </c>
      <c r="F2308" s="4">
        <v>1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40</v>
      </c>
      <c r="O2308">
        <v>0</v>
      </c>
      <c r="P2308">
        <v>1</v>
      </c>
      <c r="Q2308">
        <v>39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1</v>
      </c>
      <c r="Y2308">
        <v>136</v>
      </c>
      <c r="Z2308">
        <v>0</v>
      </c>
      <c r="AA2308">
        <v>0</v>
      </c>
      <c r="AB2308">
        <v>1</v>
      </c>
      <c r="AC2308">
        <v>140</v>
      </c>
      <c r="AD2308">
        <v>1</v>
      </c>
      <c r="AE2308">
        <v>1</v>
      </c>
      <c r="AF2308">
        <v>140</v>
      </c>
      <c r="AG2308">
        <v>1</v>
      </c>
      <c r="AH2308" s="4">
        <v>0</v>
      </c>
      <c r="AI2308">
        <v>0</v>
      </c>
      <c r="AJ2308" s="4">
        <v>0</v>
      </c>
      <c r="AK2308">
        <v>0</v>
      </c>
      <c r="AL2308" s="4">
        <v>0</v>
      </c>
      <c r="AM2308">
        <v>0</v>
      </c>
      <c r="AN2308" s="4">
        <v>0</v>
      </c>
      <c r="AO2308">
        <v>0</v>
      </c>
      <c r="AP2308" s="4">
        <v>0</v>
      </c>
      <c r="AQ2308">
        <v>0</v>
      </c>
      <c r="AR2308" s="4">
        <v>0</v>
      </c>
      <c r="AS2308">
        <v>0</v>
      </c>
      <c r="AT2308" s="4">
        <v>0</v>
      </c>
      <c r="AU2308" s="4">
        <v>0</v>
      </c>
      <c r="AV2308" s="4">
        <v>0</v>
      </c>
      <c r="AW2308">
        <v>1</v>
      </c>
      <c r="AX2308" s="4">
        <f t="shared" si="36"/>
        <v>1</v>
      </c>
      <c r="AY2308" s="4">
        <v>0</v>
      </c>
      <c r="AZ2308" s="4">
        <v>0</v>
      </c>
    </row>
    <row r="2309" spans="1:52" x14ac:dyDescent="0.25">
      <c r="A2309" s="4">
        <v>2017</v>
      </c>
      <c r="B2309" s="4" t="s">
        <v>428</v>
      </c>
      <c r="C2309" t="s">
        <v>194</v>
      </c>
      <c r="D2309" t="s">
        <v>347</v>
      </c>
      <c r="E2309" t="s">
        <v>847</v>
      </c>
      <c r="F2309" s="4">
        <v>15</v>
      </c>
      <c r="G2309">
        <v>0</v>
      </c>
      <c r="H2309">
        <v>0</v>
      </c>
      <c r="I2309">
        <v>15</v>
      </c>
      <c r="J2309">
        <v>6.2666666666666702</v>
      </c>
      <c r="K2309">
        <v>0</v>
      </c>
      <c r="L2309">
        <v>0</v>
      </c>
      <c r="M2309">
        <v>3</v>
      </c>
      <c r="N2309">
        <v>898.23076923076906</v>
      </c>
      <c r="O2309">
        <v>0.2</v>
      </c>
      <c r="P2309">
        <v>11</v>
      </c>
      <c r="Q2309">
        <v>13.545454545454501</v>
      </c>
      <c r="R2309">
        <v>6</v>
      </c>
      <c r="S2309">
        <v>51.8333333333333</v>
      </c>
      <c r="T2309">
        <v>2</v>
      </c>
      <c r="U2309">
        <v>129</v>
      </c>
      <c r="V2309">
        <v>2</v>
      </c>
      <c r="W2309">
        <v>28.5</v>
      </c>
      <c r="X2309">
        <v>12</v>
      </c>
      <c r="Y2309">
        <v>102.916666666667</v>
      </c>
      <c r="Z2309">
        <v>2</v>
      </c>
      <c r="AA2309">
        <v>180.5</v>
      </c>
      <c r="AB2309">
        <v>13</v>
      </c>
      <c r="AC2309">
        <v>115.769230769231</v>
      </c>
      <c r="AD2309">
        <v>0.86666666666666703</v>
      </c>
      <c r="AE2309">
        <v>2</v>
      </c>
      <c r="AF2309">
        <v>82.5</v>
      </c>
      <c r="AG2309">
        <v>0.15384615384615399</v>
      </c>
      <c r="AH2309" s="4">
        <v>1</v>
      </c>
      <c r="AI2309">
        <v>0.5</v>
      </c>
      <c r="AJ2309" s="4">
        <v>0</v>
      </c>
      <c r="AK2309">
        <v>0</v>
      </c>
      <c r="AL2309" s="4">
        <v>2</v>
      </c>
      <c r="AM2309">
        <v>0.15384615384615399</v>
      </c>
      <c r="AN2309" s="4">
        <v>0</v>
      </c>
      <c r="AO2309">
        <v>0</v>
      </c>
      <c r="AP2309" s="4">
        <v>0</v>
      </c>
      <c r="AQ2309">
        <v>0</v>
      </c>
      <c r="AR2309" s="4">
        <v>0</v>
      </c>
      <c r="AS2309">
        <v>0</v>
      </c>
      <c r="AT2309" s="4">
        <v>0</v>
      </c>
      <c r="AU2309" s="4">
        <v>0</v>
      </c>
      <c r="AV2309" s="4">
        <v>1</v>
      </c>
      <c r="AW2309">
        <v>1.6666666666666701</v>
      </c>
      <c r="AX2309" s="4">
        <f t="shared" si="36"/>
        <v>8.9999999999999822</v>
      </c>
      <c r="AY2309" s="4">
        <v>2</v>
      </c>
      <c r="AZ2309" s="4">
        <v>0</v>
      </c>
    </row>
    <row r="2310" spans="1:52" x14ac:dyDescent="0.25">
      <c r="A2310" s="4">
        <v>2017</v>
      </c>
      <c r="B2310" s="4" t="s">
        <v>428</v>
      </c>
      <c r="C2310" t="s">
        <v>194</v>
      </c>
      <c r="D2310" t="s">
        <v>373</v>
      </c>
      <c r="E2310" t="s">
        <v>872</v>
      </c>
      <c r="F2310" s="4">
        <v>73</v>
      </c>
      <c r="G2310">
        <v>3</v>
      </c>
      <c r="H2310">
        <v>2</v>
      </c>
      <c r="I2310">
        <v>72</v>
      </c>
      <c r="J2310">
        <v>3.9027777777777799</v>
      </c>
      <c r="K2310">
        <v>2</v>
      </c>
      <c r="L2310">
        <v>2.7777777777777801E-2</v>
      </c>
      <c r="M2310">
        <v>18</v>
      </c>
      <c r="N2310">
        <v>830.53125</v>
      </c>
      <c r="O2310">
        <v>0.24657534246575299</v>
      </c>
      <c r="P2310">
        <v>62</v>
      </c>
      <c r="Q2310">
        <v>14.8548387096774</v>
      </c>
      <c r="R2310">
        <v>32</v>
      </c>
      <c r="S2310">
        <v>51.65625</v>
      </c>
      <c r="T2310">
        <v>16</v>
      </c>
      <c r="U2310">
        <v>164.0625</v>
      </c>
      <c r="V2310">
        <v>12</v>
      </c>
      <c r="W2310">
        <v>35.8333333333333</v>
      </c>
      <c r="X2310">
        <v>53</v>
      </c>
      <c r="Y2310">
        <v>115.905660377358</v>
      </c>
      <c r="Z2310">
        <v>17</v>
      </c>
      <c r="AA2310">
        <v>275.11764705882399</v>
      </c>
      <c r="AB2310">
        <v>55</v>
      </c>
      <c r="AC2310">
        <v>147.745454545455</v>
      </c>
      <c r="AD2310">
        <v>0.75342465753424703</v>
      </c>
      <c r="AE2310">
        <v>14</v>
      </c>
      <c r="AF2310">
        <v>122.357142857143</v>
      </c>
      <c r="AG2310">
        <v>0.25454545454545502</v>
      </c>
      <c r="AH2310" s="4">
        <v>12</v>
      </c>
      <c r="AI2310">
        <v>0.70588235294117696</v>
      </c>
      <c r="AJ2310" s="4">
        <v>8</v>
      </c>
      <c r="AK2310">
        <v>0.47058823529411797</v>
      </c>
      <c r="AL2310" s="4">
        <v>12</v>
      </c>
      <c r="AM2310">
        <v>0.218181818181818</v>
      </c>
      <c r="AN2310" s="4">
        <v>6</v>
      </c>
      <c r="AO2310">
        <v>0.109090909090909</v>
      </c>
      <c r="AP2310" s="4">
        <v>0</v>
      </c>
      <c r="AQ2310">
        <v>0</v>
      </c>
      <c r="AR2310" s="4">
        <v>0</v>
      </c>
      <c r="AS2310">
        <v>0</v>
      </c>
      <c r="AT2310" s="4">
        <v>1</v>
      </c>
      <c r="AU2310" s="4">
        <v>0</v>
      </c>
      <c r="AV2310" s="4">
        <v>0</v>
      </c>
      <c r="AW2310">
        <v>1.8947368421052599</v>
      </c>
      <c r="AX2310" s="4">
        <f t="shared" si="36"/>
        <v>38.527777777777843</v>
      </c>
      <c r="AY2310" s="4">
        <v>16</v>
      </c>
      <c r="AZ2310" s="4">
        <v>9.9375</v>
      </c>
    </row>
    <row r="2311" spans="1:52" x14ac:dyDescent="0.25">
      <c r="A2311" s="4">
        <v>2017</v>
      </c>
      <c r="B2311" s="4" t="s">
        <v>428</v>
      </c>
      <c r="C2311" t="s">
        <v>194</v>
      </c>
      <c r="D2311" t="s">
        <v>374</v>
      </c>
      <c r="E2311" t="s">
        <v>873</v>
      </c>
      <c r="F2311" s="4">
        <v>65</v>
      </c>
      <c r="G2311">
        <v>1</v>
      </c>
      <c r="H2311">
        <v>2</v>
      </c>
      <c r="I2311">
        <v>63</v>
      </c>
      <c r="J2311">
        <v>6.3968253968253999</v>
      </c>
      <c r="K2311">
        <v>4</v>
      </c>
      <c r="L2311">
        <v>6.3492063492063502E-2</v>
      </c>
      <c r="M2311">
        <v>5</v>
      </c>
      <c r="N2311">
        <v>3</v>
      </c>
      <c r="O2311">
        <v>7.69230769230769E-2</v>
      </c>
      <c r="P2311">
        <v>62</v>
      </c>
      <c r="Q2311">
        <v>7.0161290322580596</v>
      </c>
      <c r="R2311">
        <v>25</v>
      </c>
      <c r="S2311">
        <v>26.24</v>
      </c>
      <c r="T2311">
        <v>1</v>
      </c>
      <c r="U2311">
        <v>340</v>
      </c>
      <c r="V2311">
        <v>1</v>
      </c>
      <c r="W2311">
        <v>3</v>
      </c>
      <c r="X2311">
        <v>57</v>
      </c>
      <c r="Y2311">
        <v>66.052631578947398</v>
      </c>
      <c r="Z2311">
        <v>1</v>
      </c>
      <c r="AA2311">
        <v>529</v>
      </c>
      <c r="AB2311">
        <v>61</v>
      </c>
      <c r="AC2311">
        <v>88.311475409836106</v>
      </c>
      <c r="AD2311">
        <v>0.93846153846153901</v>
      </c>
      <c r="AE2311">
        <v>41</v>
      </c>
      <c r="AF2311">
        <v>66.658536585365894</v>
      </c>
      <c r="AG2311">
        <v>0.66129032258064502</v>
      </c>
      <c r="AH2311" s="4">
        <v>1</v>
      </c>
      <c r="AI2311">
        <v>1</v>
      </c>
      <c r="AJ2311" s="4">
        <v>0</v>
      </c>
      <c r="AK2311">
        <v>0</v>
      </c>
      <c r="AL2311" s="4">
        <v>5</v>
      </c>
      <c r="AM2311">
        <v>8.1967213114754106E-2</v>
      </c>
      <c r="AN2311" s="4">
        <v>3</v>
      </c>
      <c r="AO2311">
        <v>4.91803278688525E-2</v>
      </c>
      <c r="AP2311" s="4">
        <v>1</v>
      </c>
      <c r="AQ2311">
        <v>1.5384615384615399E-2</v>
      </c>
      <c r="AR2311" s="4">
        <v>1</v>
      </c>
      <c r="AS2311">
        <v>1.5384615384615399E-2</v>
      </c>
      <c r="AT2311" s="4">
        <v>2</v>
      </c>
      <c r="AU2311" s="4">
        <v>0</v>
      </c>
      <c r="AV2311" s="4">
        <v>1</v>
      </c>
      <c r="AW2311">
        <v>1.9090909090909101</v>
      </c>
      <c r="AX2311" s="4">
        <f t="shared" si="36"/>
        <v>34.04761904761903</v>
      </c>
      <c r="AY2311" s="4">
        <v>1</v>
      </c>
      <c r="AZ2311" s="4">
        <v>0</v>
      </c>
    </row>
    <row r="2312" spans="1:52" x14ac:dyDescent="0.25">
      <c r="A2312" s="4">
        <v>2017</v>
      </c>
      <c r="B2312" s="4" t="s">
        <v>428</v>
      </c>
      <c r="C2312" t="s">
        <v>194</v>
      </c>
      <c r="D2312" t="s">
        <v>400</v>
      </c>
      <c r="E2312" t="s">
        <v>897</v>
      </c>
      <c r="F2312" s="4">
        <v>83</v>
      </c>
      <c r="G2312">
        <v>1</v>
      </c>
      <c r="H2312">
        <v>5</v>
      </c>
      <c r="I2312">
        <v>83</v>
      </c>
      <c r="J2312">
        <v>2.98795180722892</v>
      </c>
      <c r="K2312">
        <v>4</v>
      </c>
      <c r="L2312">
        <v>4.8192771084337303E-2</v>
      </c>
      <c r="M2312">
        <v>2</v>
      </c>
      <c r="N2312">
        <v>40.975308641975303</v>
      </c>
      <c r="O2312">
        <v>2.40963855421687E-2</v>
      </c>
      <c r="P2312">
        <v>62</v>
      </c>
      <c r="Q2312">
        <v>8.1290322580645196</v>
      </c>
      <c r="R2312">
        <v>8</v>
      </c>
      <c r="S2312">
        <v>19.5</v>
      </c>
      <c r="T2312">
        <v>1</v>
      </c>
      <c r="U2312">
        <v>136</v>
      </c>
      <c r="V2312">
        <v>1</v>
      </c>
      <c r="W2312">
        <v>2</v>
      </c>
      <c r="X2312">
        <v>41</v>
      </c>
      <c r="Y2312">
        <v>25.975609756097601</v>
      </c>
      <c r="Z2312">
        <v>1</v>
      </c>
      <c r="AA2312">
        <v>186</v>
      </c>
      <c r="AB2312">
        <v>82</v>
      </c>
      <c r="AC2312">
        <v>51.4268292682927</v>
      </c>
      <c r="AD2312">
        <v>0.98795180722891596</v>
      </c>
      <c r="AE2312">
        <v>50</v>
      </c>
      <c r="AF2312">
        <v>38.979999999999997</v>
      </c>
      <c r="AG2312">
        <v>0.60975609756097604</v>
      </c>
      <c r="AH2312" s="4">
        <v>1</v>
      </c>
      <c r="AI2312">
        <v>1</v>
      </c>
      <c r="AJ2312" s="4">
        <v>0</v>
      </c>
      <c r="AK2312">
        <v>0</v>
      </c>
      <c r="AL2312" s="4">
        <v>0</v>
      </c>
      <c r="AM2312">
        <v>0</v>
      </c>
      <c r="AN2312" s="4">
        <v>0</v>
      </c>
      <c r="AO2312">
        <v>0</v>
      </c>
      <c r="AP2312" s="4">
        <v>0</v>
      </c>
      <c r="AQ2312">
        <v>0</v>
      </c>
      <c r="AR2312" s="4">
        <v>0</v>
      </c>
      <c r="AS2312">
        <v>0</v>
      </c>
      <c r="AT2312" s="4">
        <v>0</v>
      </c>
      <c r="AU2312" s="4">
        <v>0</v>
      </c>
      <c r="AV2312" s="4">
        <v>1</v>
      </c>
      <c r="AW2312">
        <v>1.8444444444444399</v>
      </c>
      <c r="AX2312" s="4">
        <f t="shared" si="36"/>
        <v>45.000000000000114</v>
      </c>
      <c r="AY2312" s="4">
        <v>1</v>
      </c>
      <c r="AZ2312" s="4">
        <v>26</v>
      </c>
    </row>
    <row r="2313" spans="1:52" x14ac:dyDescent="0.25">
      <c r="A2313" s="4">
        <v>2017</v>
      </c>
      <c r="B2313" s="4" t="s">
        <v>428</v>
      </c>
      <c r="C2313" t="s">
        <v>194</v>
      </c>
      <c r="D2313" t="s">
        <v>454</v>
      </c>
      <c r="E2313" t="s">
        <v>951</v>
      </c>
      <c r="F2313" s="4">
        <v>81</v>
      </c>
      <c r="G2313">
        <v>24</v>
      </c>
      <c r="H2313">
        <v>4.875</v>
      </c>
      <c r="I2313">
        <v>81</v>
      </c>
      <c r="J2313">
        <v>5.80246913580247</v>
      </c>
      <c r="K2313">
        <v>2</v>
      </c>
      <c r="L2313">
        <v>2.4691358024691398E-2</v>
      </c>
      <c r="M2313">
        <v>22</v>
      </c>
      <c r="N2313">
        <v>1330.88</v>
      </c>
      <c r="O2313">
        <v>0.27160493827160498</v>
      </c>
      <c r="P2313">
        <v>81</v>
      </c>
      <c r="Q2313">
        <v>16.098765432098801</v>
      </c>
      <c r="R2313">
        <v>33</v>
      </c>
      <c r="S2313">
        <v>92.303030303030297</v>
      </c>
      <c r="T2313">
        <v>45</v>
      </c>
      <c r="U2313">
        <v>168.24444444444401</v>
      </c>
      <c r="V2313">
        <v>41</v>
      </c>
      <c r="W2313">
        <v>39.512195121951201</v>
      </c>
      <c r="X2313">
        <v>32</v>
      </c>
      <c r="Y2313">
        <v>169.03125</v>
      </c>
      <c r="Z2313">
        <v>48</v>
      </c>
      <c r="AA2313">
        <v>339.64583333333297</v>
      </c>
      <c r="AB2313">
        <v>32</v>
      </c>
      <c r="AC2313">
        <v>204.28125</v>
      </c>
      <c r="AD2313">
        <v>0.39506172839506198</v>
      </c>
      <c r="AE2313">
        <v>0</v>
      </c>
      <c r="AF2313">
        <v>0</v>
      </c>
      <c r="AG2313">
        <v>0</v>
      </c>
      <c r="AH2313" s="4">
        <v>31</v>
      </c>
      <c r="AI2313">
        <v>0.64583333333333304</v>
      </c>
      <c r="AJ2313" s="4">
        <v>11</v>
      </c>
      <c r="AK2313">
        <v>0.22916666666666699</v>
      </c>
      <c r="AL2313" s="4">
        <v>13</v>
      </c>
      <c r="AM2313">
        <v>0.40625</v>
      </c>
      <c r="AN2313" s="4">
        <v>5</v>
      </c>
      <c r="AO2313">
        <v>0.15625</v>
      </c>
      <c r="AP2313" s="4">
        <v>0</v>
      </c>
      <c r="AQ2313">
        <v>0</v>
      </c>
      <c r="AR2313" s="4">
        <v>0</v>
      </c>
      <c r="AS2313">
        <v>0</v>
      </c>
      <c r="AT2313" s="4">
        <v>0</v>
      </c>
      <c r="AU2313" s="4">
        <v>0</v>
      </c>
      <c r="AV2313" s="4">
        <v>1</v>
      </c>
      <c r="AW2313">
        <v>1.125</v>
      </c>
      <c r="AX2313" s="4">
        <f t="shared" si="36"/>
        <v>72</v>
      </c>
      <c r="AY2313" s="4">
        <v>43</v>
      </c>
      <c r="AZ2313" s="4">
        <v>6.18604651162791</v>
      </c>
    </row>
    <row r="2314" spans="1:52" x14ac:dyDescent="0.25">
      <c r="A2314" s="4">
        <v>2017</v>
      </c>
      <c r="B2314" s="4" t="s">
        <v>428</v>
      </c>
      <c r="C2314" t="s">
        <v>194</v>
      </c>
      <c r="D2314" t="s">
        <v>455</v>
      </c>
      <c r="E2314" t="s">
        <v>952</v>
      </c>
      <c r="F2314" s="4">
        <v>90</v>
      </c>
      <c r="G2314">
        <v>18</v>
      </c>
      <c r="H2314">
        <v>2.0555555555555598</v>
      </c>
      <c r="I2314">
        <v>90</v>
      </c>
      <c r="J2314">
        <v>3.9666666666666699</v>
      </c>
      <c r="K2314">
        <v>0</v>
      </c>
      <c r="L2314">
        <v>0</v>
      </c>
      <c r="M2314">
        <v>36</v>
      </c>
      <c r="N2314">
        <v>2258.6860465116301</v>
      </c>
      <c r="O2314">
        <v>0.4</v>
      </c>
      <c r="P2314">
        <v>88</v>
      </c>
      <c r="Q2314">
        <v>19.863636363636399</v>
      </c>
      <c r="R2314">
        <v>31</v>
      </c>
      <c r="S2314">
        <v>75.580645161290306</v>
      </c>
      <c r="T2314">
        <v>42</v>
      </c>
      <c r="U2314">
        <v>196.23809523809501</v>
      </c>
      <c r="V2314">
        <v>36</v>
      </c>
      <c r="W2314">
        <v>24.4722222222222</v>
      </c>
      <c r="X2314">
        <v>43</v>
      </c>
      <c r="Y2314">
        <v>156.18604651162801</v>
      </c>
      <c r="Z2314">
        <v>44</v>
      </c>
      <c r="AA2314">
        <v>421.20454545454498</v>
      </c>
      <c r="AB2314">
        <v>43</v>
      </c>
      <c r="AC2314">
        <v>183.37209302325601</v>
      </c>
      <c r="AD2314">
        <v>0.47777777777777802</v>
      </c>
      <c r="AE2314">
        <v>6</v>
      </c>
      <c r="AF2314">
        <v>122</v>
      </c>
      <c r="AG2314">
        <v>0.13636363636363599</v>
      </c>
      <c r="AH2314" s="4">
        <v>37</v>
      </c>
      <c r="AI2314">
        <v>0.84090909090909105</v>
      </c>
      <c r="AJ2314" s="4">
        <v>5</v>
      </c>
      <c r="AK2314">
        <v>0.11363636363636399</v>
      </c>
      <c r="AL2314" s="4">
        <v>18</v>
      </c>
      <c r="AM2314">
        <v>0.418604651162791</v>
      </c>
      <c r="AN2314" s="4">
        <v>4</v>
      </c>
      <c r="AO2314">
        <v>9.3023255813953501E-2</v>
      </c>
      <c r="AP2314" s="4">
        <v>1</v>
      </c>
      <c r="AQ2314">
        <v>1.1111111111111099E-2</v>
      </c>
      <c r="AR2314" s="4">
        <v>0</v>
      </c>
      <c r="AS2314">
        <v>0</v>
      </c>
      <c r="AT2314" s="4">
        <v>0</v>
      </c>
      <c r="AU2314" s="4">
        <v>0</v>
      </c>
      <c r="AV2314" s="4">
        <v>0</v>
      </c>
      <c r="AW2314">
        <v>1.125</v>
      </c>
      <c r="AX2314" s="4">
        <f t="shared" si="36"/>
        <v>80</v>
      </c>
      <c r="AY2314" s="4">
        <v>36</v>
      </c>
      <c r="AZ2314" s="4">
        <v>21.5555555555556</v>
      </c>
    </row>
    <row r="2315" spans="1:52" x14ac:dyDescent="0.25">
      <c r="A2315" s="4">
        <v>2017</v>
      </c>
      <c r="B2315" s="4" t="s">
        <v>428</v>
      </c>
      <c r="C2315" t="s">
        <v>194</v>
      </c>
      <c r="D2315" t="s">
        <v>456</v>
      </c>
      <c r="E2315" t="s">
        <v>953</v>
      </c>
      <c r="F2315" s="4">
        <v>57</v>
      </c>
      <c r="G2315">
        <v>18</v>
      </c>
      <c r="H2315">
        <v>7.8333333333333304</v>
      </c>
      <c r="I2315">
        <v>57</v>
      </c>
      <c r="J2315">
        <v>6.2280701754386003</v>
      </c>
      <c r="K2315">
        <v>0</v>
      </c>
      <c r="L2315">
        <v>0</v>
      </c>
      <c r="M2315">
        <v>22</v>
      </c>
      <c r="N2315">
        <v>1385.37254901961</v>
      </c>
      <c r="O2315">
        <v>0.38596491228070201</v>
      </c>
      <c r="P2315">
        <v>57</v>
      </c>
      <c r="Q2315">
        <v>20.2631578947368</v>
      </c>
      <c r="R2315">
        <v>21</v>
      </c>
      <c r="S2315">
        <v>55.714285714285701</v>
      </c>
      <c r="T2315">
        <v>23</v>
      </c>
      <c r="U2315">
        <v>132</v>
      </c>
      <c r="V2315">
        <v>15</v>
      </c>
      <c r="W2315">
        <v>69</v>
      </c>
      <c r="X2315">
        <v>32</v>
      </c>
      <c r="Y2315">
        <v>165.75</v>
      </c>
      <c r="Z2315">
        <v>24</v>
      </c>
      <c r="AA2315">
        <v>353.75</v>
      </c>
      <c r="AB2315">
        <v>33</v>
      </c>
      <c r="AC2315">
        <v>197.69696969697</v>
      </c>
      <c r="AD2315">
        <v>0.57894736842105299</v>
      </c>
      <c r="AE2315">
        <v>0</v>
      </c>
      <c r="AF2315">
        <v>0</v>
      </c>
      <c r="AG2315">
        <v>0</v>
      </c>
      <c r="AH2315" s="4">
        <v>16</v>
      </c>
      <c r="AI2315">
        <v>0.66666666666666696</v>
      </c>
      <c r="AJ2315" s="4">
        <v>5</v>
      </c>
      <c r="AK2315">
        <v>0.20833333333333301</v>
      </c>
      <c r="AL2315" s="4">
        <v>14</v>
      </c>
      <c r="AM2315">
        <v>0.42424242424242398</v>
      </c>
      <c r="AN2315" s="4">
        <v>4</v>
      </c>
      <c r="AO2315">
        <v>0.12121212121212099</v>
      </c>
      <c r="AP2315" s="4">
        <v>1</v>
      </c>
      <c r="AQ2315">
        <v>1.7543859649122799E-2</v>
      </c>
      <c r="AR2315" s="4">
        <v>2</v>
      </c>
      <c r="AS2315">
        <v>3.5087719298245598E-2</v>
      </c>
      <c r="AT2315" s="4">
        <v>0</v>
      </c>
      <c r="AU2315" s="4">
        <v>0</v>
      </c>
      <c r="AV2315" s="4">
        <v>0</v>
      </c>
      <c r="AW2315">
        <v>1.05555555555556</v>
      </c>
      <c r="AX2315" s="4">
        <f t="shared" si="36"/>
        <v>53.999999999999773</v>
      </c>
      <c r="AY2315" s="4">
        <v>21</v>
      </c>
      <c r="AZ2315" s="4">
        <v>2.1904761904761898</v>
      </c>
    </row>
    <row r="2316" spans="1:52" x14ac:dyDescent="0.25">
      <c r="A2316" s="4">
        <v>2017</v>
      </c>
      <c r="B2316" s="4" t="s">
        <v>428</v>
      </c>
      <c r="C2316" t="s">
        <v>194</v>
      </c>
      <c r="D2316" t="s">
        <v>457</v>
      </c>
      <c r="E2316" t="s">
        <v>954</v>
      </c>
      <c r="F2316" s="4">
        <v>92</v>
      </c>
      <c r="G2316">
        <v>31</v>
      </c>
      <c r="H2316">
        <v>2.67741935483871</v>
      </c>
      <c r="I2316">
        <v>92</v>
      </c>
      <c r="J2316">
        <v>3.89130434782609</v>
      </c>
      <c r="K2316">
        <v>0</v>
      </c>
      <c r="L2316">
        <v>0</v>
      </c>
      <c r="M2316">
        <v>39</v>
      </c>
      <c r="N2316">
        <v>2215.3820224719102</v>
      </c>
      <c r="O2316">
        <v>0.42391304347826098</v>
      </c>
      <c r="P2316">
        <v>92</v>
      </c>
      <c r="Q2316">
        <v>17.576086956521699</v>
      </c>
      <c r="R2316">
        <v>37</v>
      </c>
      <c r="S2316">
        <v>53.8108108108108</v>
      </c>
      <c r="T2316">
        <v>47</v>
      </c>
      <c r="U2316">
        <v>160.42553191489401</v>
      </c>
      <c r="V2316">
        <v>37</v>
      </c>
      <c r="W2316">
        <v>21.108108108108102</v>
      </c>
      <c r="X2316">
        <v>37</v>
      </c>
      <c r="Y2316">
        <v>185.35135135135101</v>
      </c>
      <c r="Z2316">
        <v>51</v>
      </c>
      <c r="AA2316">
        <v>362.82352941176498</v>
      </c>
      <c r="AB2316">
        <v>41</v>
      </c>
      <c r="AC2316">
        <v>247.121951219512</v>
      </c>
      <c r="AD2316">
        <v>0.44565217391304301</v>
      </c>
      <c r="AE2316">
        <v>1</v>
      </c>
      <c r="AF2316">
        <v>63</v>
      </c>
      <c r="AG2316">
        <v>2.4390243902439001E-2</v>
      </c>
      <c r="AH2316" s="4">
        <v>36</v>
      </c>
      <c r="AI2316">
        <v>0.70588235294117696</v>
      </c>
      <c r="AJ2316" s="4">
        <v>10</v>
      </c>
      <c r="AK2316">
        <v>0.19607843137254899</v>
      </c>
      <c r="AL2316" s="4">
        <v>19</v>
      </c>
      <c r="AM2316">
        <v>0.46341463414634199</v>
      </c>
      <c r="AN2316" s="4">
        <v>4</v>
      </c>
      <c r="AO2316">
        <v>9.7560975609756101E-2</v>
      </c>
      <c r="AP2316" s="4">
        <v>0</v>
      </c>
      <c r="AQ2316">
        <v>0</v>
      </c>
      <c r="AR2316" s="4">
        <v>1</v>
      </c>
      <c r="AS2316">
        <v>1.0869565217391301E-2</v>
      </c>
      <c r="AT2316" s="4">
        <v>0</v>
      </c>
      <c r="AU2316" s="4">
        <v>0</v>
      </c>
      <c r="AV2316" s="4">
        <v>0</v>
      </c>
      <c r="AW2316">
        <v>1.1499999999999999</v>
      </c>
      <c r="AX2316" s="4">
        <f t="shared" si="36"/>
        <v>80</v>
      </c>
      <c r="AY2316" s="4">
        <v>33</v>
      </c>
      <c r="AZ2316" s="4">
        <v>5.3333333333333304</v>
      </c>
    </row>
    <row r="2317" spans="1:52" x14ac:dyDescent="0.25">
      <c r="A2317" s="4">
        <v>2017</v>
      </c>
      <c r="B2317" s="4" t="s">
        <v>428</v>
      </c>
      <c r="C2317" t="s">
        <v>194</v>
      </c>
      <c r="D2317" t="s">
        <v>458</v>
      </c>
      <c r="E2317" t="s">
        <v>955</v>
      </c>
      <c r="F2317" s="4">
        <v>65</v>
      </c>
      <c r="G2317">
        <v>11</v>
      </c>
      <c r="H2317">
        <v>2.2727272727272698</v>
      </c>
      <c r="I2317">
        <v>65</v>
      </c>
      <c r="J2317">
        <v>4.4461538461538499</v>
      </c>
      <c r="K2317">
        <v>4</v>
      </c>
      <c r="L2317">
        <v>6.15384615384615E-2</v>
      </c>
      <c r="M2317">
        <v>18</v>
      </c>
      <c r="N2317">
        <v>1039.3064516129</v>
      </c>
      <c r="O2317">
        <v>0.27692307692307699</v>
      </c>
      <c r="P2317">
        <v>63</v>
      </c>
      <c r="Q2317">
        <v>16.587301587301599</v>
      </c>
      <c r="R2317">
        <v>30</v>
      </c>
      <c r="S2317">
        <v>72.033333333333303</v>
      </c>
      <c r="T2317">
        <v>28</v>
      </c>
      <c r="U2317">
        <v>175.357142857143</v>
      </c>
      <c r="V2317">
        <v>25</v>
      </c>
      <c r="W2317">
        <v>37.96</v>
      </c>
      <c r="X2317">
        <v>34</v>
      </c>
      <c r="Y2317">
        <v>195.26470588235301</v>
      </c>
      <c r="Z2317">
        <v>29</v>
      </c>
      <c r="AA2317">
        <v>351.17241379310298</v>
      </c>
      <c r="AB2317">
        <v>36</v>
      </c>
      <c r="AC2317">
        <v>235.666666666667</v>
      </c>
      <c r="AD2317">
        <v>0.55384615384615399</v>
      </c>
      <c r="AE2317">
        <v>4</v>
      </c>
      <c r="AF2317">
        <v>124.75</v>
      </c>
      <c r="AG2317">
        <v>0.11111111111111099</v>
      </c>
      <c r="AH2317" s="4">
        <v>20</v>
      </c>
      <c r="AI2317">
        <v>0.68965517241379304</v>
      </c>
      <c r="AJ2317" s="4">
        <v>3</v>
      </c>
      <c r="AK2317">
        <v>0.10344827586206901</v>
      </c>
      <c r="AL2317" s="4">
        <v>22</v>
      </c>
      <c r="AM2317">
        <v>0.61111111111111105</v>
      </c>
      <c r="AN2317" s="4">
        <v>2</v>
      </c>
      <c r="AO2317">
        <v>5.5555555555555601E-2</v>
      </c>
      <c r="AP2317" s="4">
        <v>0</v>
      </c>
      <c r="AQ2317">
        <v>0</v>
      </c>
      <c r="AR2317" s="4">
        <v>0</v>
      </c>
      <c r="AS2317">
        <v>0</v>
      </c>
      <c r="AT2317" s="4">
        <v>0</v>
      </c>
      <c r="AU2317" s="4">
        <v>0</v>
      </c>
      <c r="AV2317" s="4">
        <v>0</v>
      </c>
      <c r="AW2317">
        <v>1.2745098039215701</v>
      </c>
      <c r="AX2317" s="4">
        <f t="shared" si="36"/>
        <v>50.999999999999943</v>
      </c>
      <c r="AY2317" s="4">
        <v>27</v>
      </c>
      <c r="AZ2317" s="4">
        <v>2.92592592592593</v>
      </c>
    </row>
    <row r="2318" spans="1:52" x14ac:dyDescent="0.25">
      <c r="A2318" s="4">
        <v>2017</v>
      </c>
      <c r="B2318" s="4" t="s">
        <v>428</v>
      </c>
      <c r="C2318" t="s">
        <v>194</v>
      </c>
      <c r="D2318" t="s">
        <v>459</v>
      </c>
      <c r="E2318" t="s">
        <v>956</v>
      </c>
      <c r="F2318" s="4">
        <v>93</v>
      </c>
      <c r="G2318">
        <v>20</v>
      </c>
      <c r="H2318">
        <v>9.6</v>
      </c>
      <c r="I2318">
        <v>92</v>
      </c>
      <c r="J2318">
        <v>6.9673913043478297</v>
      </c>
      <c r="K2318">
        <v>0</v>
      </c>
      <c r="L2318">
        <v>0</v>
      </c>
      <c r="M2318">
        <v>36</v>
      </c>
      <c r="N2318">
        <v>1897.9195402298899</v>
      </c>
      <c r="O2318">
        <v>0.38709677419354799</v>
      </c>
      <c r="P2318">
        <v>90</v>
      </c>
      <c r="Q2318">
        <v>22.1444444444444</v>
      </c>
      <c r="R2318">
        <v>33</v>
      </c>
      <c r="S2318">
        <v>52.424242424242401</v>
      </c>
      <c r="T2318">
        <v>47</v>
      </c>
      <c r="U2318">
        <v>155.063829787234</v>
      </c>
      <c r="V2318">
        <v>44</v>
      </c>
      <c r="W2318">
        <v>20.477272727272702</v>
      </c>
      <c r="X2318">
        <v>41</v>
      </c>
      <c r="Y2318">
        <v>182.585365853659</v>
      </c>
      <c r="Z2318">
        <v>47</v>
      </c>
      <c r="AA2318">
        <v>436.23404255319201</v>
      </c>
      <c r="AB2318">
        <v>45</v>
      </c>
      <c r="AC2318">
        <v>269</v>
      </c>
      <c r="AD2318">
        <v>0.483870967741936</v>
      </c>
      <c r="AE2318">
        <v>1</v>
      </c>
      <c r="AF2318">
        <v>110</v>
      </c>
      <c r="AG2318">
        <v>2.2222222222222199E-2</v>
      </c>
      <c r="AH2318" s="4">
        <v>30</v>
      </c>
      <c r="AI2318">
        <v>0.63829787234042601</v>
      </c>
      <c r="AJ2318" s="4">
        <v>11</v>
      </c>
      <c r="AK2318">
        <v>0.23404255319148901</v>
      </c>
      <c r="AL2318" s="4">
        <v>28</v>
      </c>
      <c r="AM2318">
        <v>0.62222222222222201</v>
      </c>
      <c r="AN2318" s="4">
        <v>3</v>
      </c>
      <c r="AO2318">
        <v>6.6666666666666693E-2</v>
      </c>
      <c r="AP2318" s="4">
        <v>1</v>
      </c>
      <c r="AQ2318">
        <v>1.0752688172042999E-2</v>
      </c>
      <c r="AR2318" s="4">
        <v>0</v>
      </c>
      <c r="AS2318">
        <v>0</v>
      </c>
      <c r="AT2318" s="4">
        <v>1</v>
      </c>
      <c r="AU2318" s="4">
        <v>0</v>
      </c>
      <c r="AV2318" s="4">
        <v>1</v>
      </c>
      <c r="AW2318">
        <v>1.2266666666666699</v>
      </c>
      <c r="AX2318" s="4">
        <f t="shared" si="36"/>
        <v>75.815217391304145</v>
      </c>
      <c r="AY2318" s="4">
        <v>47</v>
      </c>
      <c r="AZ2318" s="4">
        <v>3.5744680851063801</v>
      </c>
    </row>
    <row r="2319" spans="1:52" x14ac:dyDescent="0.25">
      <c r="A2319" s="4">
        <v>2017</v>
      </c>
      <c r="B2319" s="4" t="s">
        <v>428</v>
      </c>
      <c r="C2319" t="s">
        <v>194</v>
      </c>
      <c r="D2319" t="s">
        <v>460</v>
      </c>
      <c r="E2319" t="s">
        <v>957</v>
      </c>
      <c r="F2319" s="4">
        <v>70</v>
      </c>
      <c r="G2319">
        <v>14</v>
      </c>
      <c r="H2319">
        <v>12.5714285714286</v>
      </c>
      <c r="I2319">
        <v>70</v>
      </c>
      <c r="J2319">
        <v>7.3428571428571399</v>
      </c>
      <c r="K2319">
        <v>0</v>
      </c>
      <c r="L2319">
        <v>0</v>
      </c>
      <c r="M2319">
        <v>15</v>
      </c>
      <c r="N2319">
        <v>1080.5074626865701</v>
      </c>
      <c r="O2319">
        <v>0.214285714285714</v>
      </c>
      <c r="P2319">
        <v>69</v>
      </c>
      <c r="Q2319">
        <v>24.086956521739101</v>
      </c>
      <c r="R2319">
        <v>22</v>
      </c>
      <c r="S2319">
        <v>38.136363636363598</v>
      </c>
      <c r="T2319">
        <v>29</v>
      </c>
      <c r="U2319">
        <v>133.172413793103</v>
      </c>
      <c r="V2319">
        <v>21</v>
      </c>
      <c r="W2319">
        <v>18.476190476190499</v>
      </c>
      <c r="X2319">
        <v>35</v>
      </c>
      <c r="Y2319">
        <v>148.37142857142899</v>
      </c>
      <c r="Z2319">
        <v>29</v>
      </c>
      <c r="AA2319">
        <v>301.13793103448302</v>
      </c>
      <c r="AB2319">
        <v>40</v>
      </c>
      <c r="AC2319">
        <v>202.375</v>
      </c>
      <c r="AD2319">
        <v>0.57142857142857095</v>
      </c>
      <c r="AE2319">
        <v>3</v>
      </c>
      <c r="AF2319">
        <v>213</v>
      </c>
      <c r="AG2319">
        <v>7.4999999999999997E-2</v>
      </c>
      <c r="AH2319" s="4">
        <v>19</v>
      </c>
      <c r="AI2319">
        <v>0.65517241379310298</v>
      </c>
      <c r="AJ2319" s="4">
        <v>4</v>
      </c>
      <c r="AK2319">
        <v>0.13793103448275901</v>
      </c>
      <c r="AL2319" s="4">
        <v>19</v>
      </c>
      <c r="AM2319">
        <v>0.47499999999999998</v>
      </c>
      <c r="AN2319" s="4">
        <v>4</v>
      </c>
      <c r="AO2319">
        <v>0.1</v>
      </c>
      <c r="AP2319" s="4">
        <v>1</v>
      </c>
      <c r="AQ2319">
        <v>1.4285714285714299E-2</v>
      </c>
      <c r="AR2319" s="4">
        <v>1</v>
      </c>
      <c r="AS2319">
        <v>1.4285714285714299E-2</v>
      </c>
      <c r="AT2319" s="4">
        <v>0</v>
      </c>
      <c r="AU2319" s="4">
        <v>0</v>
      </c>
      <c r="AV2319" s="4">
        <v>0</v>
      </c>
      <c r="AW2319">
        <v>1.1111111111111101</v>
      </c>
      <c r="AX2319" s="4">
        <f t="shared" si="36"/>
        <v>63.000000000000057</v>
      </c>
      <c r="AY2319" s="4">
        <v>29</v>
      </c>
      <c r="AZ2319" s="4">
        <v>2.7586206896551699</v>
      </c>
    </row>
    <row r="2320" spans="1:52" x14ac:dyDescent="0.25">
      <c r="A2320" s="4">
        <v>2017</v>
      </c>
      <c r="B2320" s="4" t="s">
        <v>428</v>
      </c>
      <c r="C2320" t="s">
        <v>194</v>
      </c>
      <c r="D2320" t="s">
        <v>461</v>
      </c>
      <c r="E2320" t="s">
        <v>958</v>
      </c>
      <c r="F2320" s="4">
        <v>1</v>
      </c>
      <c r="G2320">
        <v>0</v>
      </c>
      <c r="H2320">
        <v>0</v>
      </c>
      <c r="I2320">
        <v>1</v>
      </c>
      <c r="J2320">
        <v>5</v>
      </c>
      <c r="K2320">
        <v>0</v>
      </c>
      <c r="L2320">
        <v>0</v>
      </c>
      <c r="M2320">
        <v>1</v>
      </c>
      <c r="N2320">
        <v>3494</v>
      </c>
      <c r="O2320">
        <v>1</v>
      </c>
      <c r="P2320">
        <v>1</v>
      </c>
      <c r="Q2320">
        <v>14</v>
      </c>
      <c r="R2320">
        <v>0</v>
      </c>
      <c r="S2320">
        <v>0</v>
      </c>
      <c r="T2320">
        <v>1</v>
      </c>
      <c r="U2320">
        <v>105</v>
      </c>
      <c r="V2320">
        <v>1</v>
      </c>
      <c r="W2320">
        <v>1</v>
      </c>
      <c r="X2320">
        <v>0</v>
      </c>
      <c r="Y2320">
        <v>0</v>
      </c>
      <c r="Z2320">
        <v>1</v>
      </c>
      <c r="AA2320">
        <v>197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 s="4">
        <v>1</v>
      </c>
      <c r="AI2320">
        <v>1</v>
      </c>
      <c r="AJ2320" s="4">
        <v>0</v>
      </c>
      <c r="AK2320">
        <v>0</v>
      </c>
      <c r="AL2320" s="4">
        <v>0</v>
      </c>
      <c r="AM2320">
        <v>0</v>
      </c>
      <c r="AN2320" s="4">
        <v>0</v>
      </c>
      <c r="AO2320">
        <v>0</v>
      </c>
      <c r="AP2320" s="4">
        <v>0</v>
      </c>
      <c r="AQ2320">
        <v>0</v>
      </c>
      <c r="AR2320" s="4">
        <v>0</v>
      </c>
      <c r="AS2320">
        <v>0</v>
      </c>
      <c r="AT2320" s="4">
        <v>0</v>
      </c>
      <c r="AU2320" s="4">
        <v>0</v>
      </c>
      <c r="AV2320" s="4">
        <v>0</v>
      </c>
      <c r="AW2320">
        <v>1</v>
      </c>
      <c r="AX2320" s="4">
        <f t="shared" si="36"/>
        <v>1</v>
      </c>
      <c r="AY2320" s="4">
        <v>1</v>
      </c>
      <c r="AZ2320" s="4">
        <v>45</v>
      </c>
    </row>
    <row r="2321" spans="1:52" x14ac:dyDescent="0.25">
      <c r="A2321" s="4">
        <v>2017</v>
      </c>
      <c r="B2321" s="4" t="s">
        <v>428</v>
      </c>
      <c r="C2321" t="s">
        <v>194</v>
      </c>
      <c r="D2321" t="s">
        <v>462</v>
      </c>
      <c r="E2321" t="s">
        <v>915</v>
      </c>
      <c r="F2321" s="4">
        <v>5</v>
      </c>
      <c r="G2321">
        <v>2</v>
      </c>
      <c r="H2321">
        <v>0.5</v>
      </c>
      <c r="I2321">
        <v>5</v>
      </c>
      <c r="J2321">
        <v>1.8</v>
      </c>
      <c r="K2321">
        <v>0</v>
      </c>
      <c r="L2321">
        <v>0</v>
      </c>
      <c r="M2321">
        <v>1</v>
      </c>
      <c r="N2321">
        <v>1294</v>
      </c>
      <c r="O2321">
        <v>0.2</v>
      </c>
      <c r="P2321">
        <v>5</v>
      </c>
      <c r="Q2321">
        <v>9.8000000000000007</v>
      </c>
      <c r="R2321">
        <v>2</v>
      </c>
      <c r="S2321">
        <v>76</v>
      </c>
      <c r="T2321">
        <v>1</v>
      </c>
      <c r="U2321">
        <v>174</v>
      </c>
      <c r="V2321">
        <v>1</v>
      </c>
      <c r="W2321">
        <v>2</v>
      </c>
      <c r="X2321">
        <v>4</v>
      </c>
      <c r="Y2321">
        <v>147</v>
      </c>
      <c r="Z2321">
        <v>1</v>
      </c>
      <c r="AA2321">
        <v>737</v>
      </c>
      <c r="AB2321">
        <v>4</v>
      </c>
      <c r="AC2321">
        <v>160.25</v>
      </c>
      <c r="AD2321">
        <v>0.8</v>
      </c>
      <c r="AE2321">
        <v>0</v>
      </c>
      <c r="AF2321">
        <v>0</v>
      </c>
      <c r="AG2321">
        <v>0</v>
      </c>
      <c r="AH2321" s="4">
        <v>1</v>
      </c>
      <c r="AI2321">
        <v>1</v>
      </c>
      <c r="AJ2321" s="4">
        <v>0</v>
      </c>
      <c r="AK2321">
        <v>0</v>
      </c>
      <c r="AL2321" s="4">
        <v>2</v>
      </c>
      <c r="AM2321">
        <v>0.5</v>
      </c>
      <c r="AN2321" s="4">
        <v>0</v>
      </c>
      <c r="AO2321">
        <v>0</v>
      </c>
      <c r="AP2321" s="4">
        <v>0</v>
      </c>
      <c r="AQ2321">
        <v>0</v>
      </c>
      <c r="AR2321" s="4">
        <v>0</v>
      </c>
      <c r="AS2321">
        <v>0</v>
      </c>
      <c r="AT2321" s="4">
        <v>0</v>
      </c>
      <c r="AU2321" s="4">
        <v>0</v>
      </c>
      <c r="AV2321" s="4">
        <v>0</v>
      </c>
      <c r="AW2321">
        <v>1.25</v>
      </c>
      <c r="AX2321" s="4">
        <f t="shared" si="36"/>
        <v>4</v>
      </c>
      <c r="AY2321" s="4">
        <v>1</v>
      </c>
      <c r="AZ2321" s="4">
        <v>37</v>
      </c>
    </row>
    <row r="2322" spans="1:52" x14ac:dyDescent="0.25">
      <c r="A2322" s="4">
        <v>2017</v>
      </c>
      <c r="B2322" s="4" t="s">
        <v>428</v>
      </c>
      <c r="C2322" t="s">
        <v>194</v>
      </c>
      <c r="D2322" t="s">
        <v>463</v>
      </c>
      <c r="E2322" t="s">
        <v>959</v>
      </c>
      <c r="F2322" s="4">
        <v>5</v>
      </c>
      <c r="G2322">
        <v>0</v>
      </c>
      <c r="H2322">
        <v>0</v>
      </c>
      <c r="I2322">
        <v>5</v>
      </c>
      <c r="J2322">
        <v>2.6</v>
      </c>
      <c r="K2322">
        <v>0</v>
      </c>
      <c r="L2322">
        <v>0</v>
      </c>
      <c r="M2322">
        <v>5</v>
      </c>
      <c r="N2322">
        <v>0</v>
      </c>
      <c r="O2322">
        <v>1</v>
      </c>
      <c r="P2322">
        <v>5</v>
      </c>
      <c r="Q2322">
        <v>20.399999999999999</v>
      </c>
      <c r="R2322">
        <v>1</v>
      </c>
      <c r="S2322">
        <v>5</v>
      </c>
      <c r="T2322">
        <v>0</v>
      </c>
      <c r="U2322">
        <v>0</v>
      </c>
      <c r="V2322">
        <v>0</v>
      </c>
      <c r="W2322">
        <v>0</v>
      </c>
      <c r="X2322">
        <v>4</v>
      </c>
      <c r="Y2322">
        <v>212.5</v>
      </c>
      <c r="Z2322">
        <v>1</v>
      </c>
      <c r="AA2322">
        <v>360</v>
      </c>
      <c r="AB2322">
        <v>4</v>
      </c>
      <c r="AC2322">
        <v>242.75</v>
      </c>
      <c r="AD2322">
        <v>0.8</v>
      </c>
      <c r="AE2322">
        <v>1</v>
      </c>
      <c r="AF2322">
        <v>83</v>
      </c>
      <c r="AG2322">
        <v>0.25</v>
      </c>
      <c r="AH2322" s="4">
        <v>1</v>
      </c>
      <c r="AI2322">
        <v>1</v>
      </c>
      <c r="AJ2322" s="4">
        <v>0</v>
      </c>
      <c r="AK2322">
        <v>0</v>
      </c>
      <c r="AL2322" s="4">
        <v>0</v>
      </c>
      <c r="AM2322">
        <v>0</v>
      </c>
      <c r="AN2322" s="4">
        <v>1</v>
      </c>
      <c r="AO2322">
        <v>0.25</v>
      </c>
      <c r="AP2322" s="4">
        <v>0</v>
      </c>
      <c r="AQ2322">
        <v>0</v>
      </c>
      <c r="AR2322" s="4">
        <v>0</v>
      </c>
      <c r="AS2322">
        <v>0</v>
      </c>
      <c r="AT2322" s="4">
        <v>0</v>
      </c>
      <c r="AU2322" s="4">
        <v>0</v>
      </c>
      <c r="AV2322" s="4">
        <v>0</v>
      </c>
      <c r="AW2322">
        <v>1</v>
      </c>
      <c r="AX2322" s="4">
        <f t="shared" si="36"/>
        <v>5</v>
      </c>
      <c r="AY2322" s="4">
        <v>0</v>
      </c>
      <c r="AZ2322" s="4">
        <v>0</v>
      </c>
    </row>
    <row r="2323" spans="1:52" x14ac:dyDescent="0.25">
      <c r="A2323" s="4">
        <v>2017</v>
      </c>
      <c r="B2323" s="4" t="s">
        <v>428</v>
      </c>
      <c r="C2323" t="s">
        <v>242</v>
      </c>
      <c r="D2323" t="s">
        <v>411</v>
      </c>
      <c r="E2323" t="s">
        <v>907</v>
      </c>
      <c r="F2323" s="4">
        <v>17</v>
      </c>
      <c r="G2323">
        <v>0</v>
      </c>
      <c r="H2323">
        <v>0</v>
      </c>
      <c r="I2323">
        <v>4</v>
      </c>
      <c r="J2323">
        <v>2.75</v>
      </c>
      <c r="K2323">
        <v>0</v>
      </c>
      <c r="L2323">
        <v>0</v>
      </c>
      <c r="M2323">
        <v>17</v>
      </c>
      <c r="N2323">
        <v>0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 s="4">
        <v>0</v>
      </c>
      <c r="AI2323">
        <v>0</v>
      </c>
      <c r="AJ2323" s="4">
        <v>0</v>
      </c>
      <c r="AK2323">
        <v>0</v>
      </c>
      <c r="AL2323" s="4">
        <v>0</v>
      </c>
      <c r="AM2323">
        <v>0</v>
      </c>
      <c r="AN2323" s="4">
        <v>0</v>
      </c>
      <c r="AO2323">
        <v>0</v>
      </c>
      <c r="AP2323" s="4">
        <v>0</v>
      </c>
      <c r="AQ2323">
        <v>0</v>
      </c>
      <c r="AR2323" s="4">
        <v>0</v>
      </c>
      <c r="AS2323">
        <v>0</v>
      </c>
      <c r="AT2323" s="4">
        <v>0</v>
      </c>
      <c r="AU2323" s="4">
        <v>1</v>
      </c>
      <c r="AV2323" s="4">
        <v>0</v>
      </c>
      <c r="AW2323">
        <v>4</v>
      </c>
      <c r="AX2323" s="4">
        <f t="shared" si="36"/>
        <v>4.25</v>
      </c>
      <c r="AY2323" s="4">
        <v>0</v>
      </c>
      <c r="AZ2323" s="4">
        <v>0</v>
      </c>
    </row>
    <row r="2324" spans="1:52" x14ac:dyDescent="0.25">
      <c r="A2324" s="4">
        <v>2017</v>
      </c>
      <c r="B2324" s="4" t="s">
        <v>428</v>
      </c>
      <c r="C2324" t="s">
        <v>242</v>
      </c>
      <c r="D2324" t="s">
        <v>412</v>
      </c>
      <c r="E2324" t="s">
        <v>908</v>
      </c>
      <c r="F2324" s="4">
        <v>85</v>
      </c>
      <c r="G2324">
        <v>40</v>
      </c>
      <c r="H2324">
        <v>6.2249999999999996</v>
      </c>
      <c r="I2324">
        <v>78</v>
      </c>
      <c r="J2324">
        <v>7.7820512820512802</v>
      </c>
      <c r="K2324">
        <v>0</v>
      </c>
      <c r="L2324">
        <v>0</v>
      </c>
      <c r="M2324">
        <v>51</v>
      </c>
      <c r="N2324">
        <v>1599.5490196078399</v>
      </c>
      <c r="O2324">
        <v>0.6</v>
      </c>
      <c r="P2324">
        <v>45</v>
      </c>
      <c r="Q2324">
        <v>85.3333333333333</v>
      </c>
      <c r="R2324">
        <v>7</v>
      </c>
      <c r="S2324">
        <v>178.28571428571399</v>
      </c>
      <c r="T2324">
        <v>10</v>
      </c>
      <c r="U2324">
        <v>408</v>
      </c>
      <c r="V2324">
        <v>10</v>
      </c>
      <c r="W2324">
        <v>8</v>
      </c>
      <c r="X2324">
        <v>22</v>
      </c>
      <c r="Y2324">
        <v>270.04545454545502</v>
      </c>
      <c r="Z2324">
        <v>8</v>
      </c>
      <c r="AA2324">
        <v>843.625</v>
      </c>
      <c r="AB2324">
        <v>59</v>
      </c>
      <c r="AC2324">
        <v>251.94915254237301</v>
      </c>
      <c r="AD2324">
        <v>0.69411764705882395</v>
      </c>
      <c r="AE2324">
        <v>5</v>
      </c>
      <c r="AF2324">
        <v>282.60000000000002</v>
      </c>
      <c r="AG2324">
        <v>7.3529411764705899E-2</v>
      </c>
      <c r="AH2324" s="4">
        <v>7</v>
      </c>
      <c r="AI2324">
        <v>0.875</v>
      </c>
      <c r="AJ2324" s="4">
        <v>3</v>
      </c>
      <c r="AK2324">
        <v>0.375</v>
      </c>
      <c r="AL2324" s="4">
        <v>15</v>
      </c>
      <c r="AM2324">
        <v>0.25423728813559299</v>
      </c>
      <c r="AN2324" s="4">
        <v>7</v>
      </c>
      <c r="AO2324">
        <v>0.11864406779661001</v>
      </c>
      <c r="AP2324" s="4">
        <v>0</v>
      </c>
      <c r="AQ2324">
        <v>0</v>
      </c>
      <c r="AR2324" s="4">
        <v>0</v>
      </c>
      <c r="AS2324">
        <v>0</v>
      </c>
      <c r="AT2324" s="4">
        <v>1</v>
      </c>
      <c r="AU2324" s="4">
        <v>4</v>
      </c>
      <c r="AV2324" s="4">
        <v>45</v>
      </c>
      <c r="AW2324">
        <v>1.5384615384615401</v>
      </c>
      <c r="AX2324" s="4">
        <f t="shared" si="36"/>
        <v>55.249999999999943</v>
      </c>
      <c r="AY2324" s="4">
        <v>9</v>
      </c>
      <c r="AZ2324" s="4">
        <v>24.5555555555556</v>
      </c>
    </row>
    <row r="2325" spans="1:52" x14ac:dyDescent="0.25">
      <c r="A2325" s="4">
        <v>2017</v>
      </c>
      <c r="B2325" s="4" t="s">
        <v>428</v>
      </c>
      <c r="C2325" t="s">
        <v>242</v>
      </c>
      <c r="D2325" t="s">
        <v>277</v>
      </c>
      <c r="E2325" t="s">
        <v>960</v>
      </c>
      <c r="F2325" s="4">
        <v>1</v>
      </c>
      <c r="G2325">
        <v>1</v>
      </c>
      <c r="H2325">
        <v>63</v>
      </c>
      <c r="I2325">
        <v>1</v>
      </c>
      <c r="J2325">
        <v>64</v>
      </c>
      <c r="K2325">
        <v>0</v>
      </c>
      <c r="L2325">
        <v>0</v>
      </c>
      <c r="M2325">
        <v>0</v>
      </c>
      <c r="N2325">
        <v>452</v>
      </c>
      <c r="O2325">
        <v>0</v>
      </c>
      <c r="P2325">
        <v>1</v>
      </c>
      <c r="Q2325">
        <v>21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183</v>
      </c>
      <c r="AD2325">
        <v>1</v>
      </c>
      <c r="AE2325">
        <v>0</v>
      </c>
      <c r="AF2325">
        <v>0</v>
      </c>
      <c r="AG2325">
        <v>0</v>
      </c>
      <c r="AH2325" s="4">
        <v>0</v>
      </c>
      <c r="AI2325">
        <v>0</v>
      </c>
      <c r="AJ2325" s="4">
        <v>0</v>
      </c>
      <c r="AK2325">
        <v>0</v>
      </c>
      <c r="AL2325" s="4">
        <v>0</v>
      </c>
      <c r="AM2325">
        <v>0</v>
      </c>
      <c r="AN2325" s="4">
        <v>1</v>
      </c>
      <c r="AO2325">
        <v>1</v>
      </c>
      <c r="AP2325" s="4">
        <v>0</v>
      </c>
      <c r="AQ2325">
        <v>0</v>
      </c>
      <c r="AR2325" s="4">
        <v>0</v>
      </c>
      <c r="AS2325">
        <v>0</v>
      </c>
      <c r="AT2325" s="4">
        <v>0</v>
      </c>
      <c r="AU2325" s="4">
        <v>0</v>
      </c>
      <c r="AV2325" s="4">
        <v>0</v>
      </c>
      <c r="AW2325">
        <v>1</v>
      </c>
      <c r="AX2325" s="4">
        <f t="shared" si="36"/>
        <v>1</v>
      </c>
      <c r="AY2325" s="4">
        <v>0</v>
      </c>
      <c r="AZ2325" s="4">
        <v>0</v>
      </c>
    </row>
    <row r="2326" spans="1:52" x14ac:dyDescent="0.25">
      <c r="A2326" s="4">
        <v>2017</v>
      </c>
      <c r="B2326" s="4" t="s">
        <v>428</v>
      </c>
      <c r="C2326" t="s">
        <v>242</v>
      </c>
      <c r="D2326" t="s">
        <v>464</v>
      </c>
      <c r="E2326" t="s">
        <v>961</v>
      </c>
      <c r="F2326" s="4">
        <v>2</v>
      </c>
      <c r="G2326">
        <v>1</v>
      </c>
      <c r="H2326">
        <v>9</v>
      </c>
      <c r="I2326">
        <v>1</v>
      </c>
      <c r="J2326">
        <v>10</v>
      </c>
      <c r="K2326">
        <v>0</v>
      </c>
      <c r="L2326">
        <v>0</v>
      </c>
      <c r="M2326">
        <v>1</v>
      </c>
      <c r="N2326">
        <v>-134</v>
      </c>
      <c r="O2326">
        <v>0.5</v>
      </c>
      <c r="P2326">
        <v>1</v>
      </c>
      <c r="Q2326">
        <v>117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2</v>
      </c>
      <c r="AC2326">
        <v>327</v>
      </c>
      <c r="AD2326">
        <v>1</v>
      </c>
      <c r="AE2326">
        <v>1</v>
      </c>
      <c r="AF2326">
        <v>166</v>
      </c>
      <c r="AG2326">
        <v>0.5</v>
      </c>
      <c r="AH2326" s="4">
        <v>0</v>
      </c>
      <c r="AI2326">
        <v>0</v>
      </c>
      <c r="AJ2326" s="4">
        <v>0</v>
      </c>
      <c r="AK2326">
        <v>0</v>
      </c>
      <c r="AL2326" s="4">
        <v>0</v>
      </c>
      <c r="AM2326">
        <v>0</v>
      </c>
      <c r="AN2326" s="4">
        <v>1</v>
      </c>
      <c r="AO2326">
        <v>0.5</v>
      </c>
      <c r="AP2326" s="4">
        <v>0</v>
      </c>
      <c r="AQ2326">
        <v>0</v>
      </c>
      <c r="AR2326" s="4">
        <v>0</v>
      </c>
      <c r="AS2326">
        <v>0</v>
      </c>
      <c r="AT2326" s="4">
        <v>0</v>
      </c>
      <c r="AU2326" s="4">
        <v>0</v>
      </c>
      <c r="AV2326" s="4">
        <v>0</v>
      </c>
      <c r="AW2326">
        <v>2</v>
      </c>
      <c r="AX2326" s="4">
        <f t="shared" si="36"/>
        <v>1</v>
      </c>
      <c r="AY2326" s="4">
        <v>0</v>
      </c>
      <c r="AZ2326" s="4">
        <v>0</v>
      </c>
    </row>
    <row r="2327" spans="1:52" x14ac:dyDescent="0.25">
      <c r="A2327" s="4">
        <v>2017</v>
      </c>
      <c r="B2327" s="4" t="s">
        <v>428</v>
      </c>
      <c r="C2327" t="s">
        <v>242</v>
      </c>
      <c r="D2327" t="s">
        <v>228</v>
      </c>
      <c r="E2327" t="s">
        <v>739</v>
      </c>
      <c r="F2327" s="4">
        <v>58</v>
      </c>
      <c r="G2327">
        <v>48</v>
      </c>
      <c r="H2327">
        <v>3.6666666666666701</v>
      </c>
      <c r="I2327">
        <v>58</v>
      </c>
      <c r="J2327">
        <v>5.6379310344827598</v>
      </c>
      <c r="K2327">
        <v>2</v>
      </c>
      <c r="L2327">
        <v>3.4482758620689703E-2</v>
      </c>
      <c r="M2327">
        <v>7</v>
      </c>
      <c r="N2327">
        <v>262.24074074074099</v>
      </c>
      <c r="O2327">
        <v>0.12068965517241401</v>
      </c>
      <c r="P2327">
        <v>54</v>
      </c>
      <c r="Q2327">
        <v>30.907407407407401</v>
      </c>
      <c r="R2327">
        <v>14</v>
      </c>
      <c r="S2327">
        <v>41.428571428571402</v>
      </c>
      <c r="T2327">
        <v>21</v>
      </c>
      <c r="U2327">
        <v>149.333333333333</v>
      </c>
      <c r="V2327">
        <v>18</v>
      </c>
      <c r="W2327">
        <v>6.6666666666666696</v>
      </c>
      <c r="X2327">
        <v>32</v>
      </c>
      <c r="Y2327">
        <v>141.0625</v>
      </c>
      <c r="Z2327">
        <v>20</v>
      </c>
      <c r="AA2327">
        <v>291.8</v>
      </c>
      <c r="AB2327">
        <v>35</v>
      </c>
      <c r="AC2327">
        <v>214.51428571428599</v>
      </c>
      <c r="AD2327">
        <v>0.60344827586206895</v>
      </c>
      <c r="AE2327">
        <v>3</v>
      </c>
      <c r="AF2327">
        <v>68</v>
      </c>
      <c r="AG2327">
        <v>8.5714285714285701E-2</v>
      </c>
      <c r="AH2327" s="4">
        <v>12</v>
      </c>
      <c r="AI2327">
        <v>0.6</v>
      </c>
      <c r="AJ2327" s="4">
        <v>5</v>
      </c>
      <c r="AK2327">
        <v>0.25</v>
      </c>
      <c r="AL2327" s="4">
        <v>18</v>
      </c>
      <c r="AM2327">
        <v>0.51428571428571401</v>
      </c>
      <c r="AN2327" s="4">
        <v>5</v>
      </c>
      <c r="AO2327">
        <v>0.14285714285714299</v>
      </c>
      <c r="AP2327" s="4">
        <v>0</v>
      </c>
      <c r="AQ2327">
        <v>0</v>
      </c>
      <c r="AR2327" s="4">
        <v>0</v>
      </c>
      <c r="AS2327">
        <v>0</v>
      </c>
      <c r="AT2327" s="4">
        <v>0</v>
      </c>
      <c r="AU2327" s="4">
        <v>0</v>
      </c>
      <c r="AV2327" s="4">
        <v>1</v>
      </c>
      <c r="AW2327">
        <v>1.70588235294118</v>
      </c>
      <c r="AX2327" s="4">
        <f t="shared" si="36"/>
        <v>33.999999999999929</v>
      </c>
      <c r="AY2327" s="4">
        <v>20</v>
      </c>
      <c r="AZ2327" s="4">
        <v>13.5</v>
      </c>
    </row>
    <row r="2328" spans="1:52" x14ac:dyDescent="0.25">
      <c r="A2328" s="4">
        <v>2017</v>
      </c>
      <c r="B2328" s="4" t="s">
        <v>428</v>
      </c>
      <c r="C2328" t="s">
        <v>242</v>
      </c>
      <c r="D2328" t="s">
        <v>181</v>
      </c>
      <c r="E2328" t="s">
        <v>694</v>
      </c>
      <c r="F2328" s="4">
        <v>149</v>
      </c>
      <c r="G2328">
        <v>140</v>
      </c>
      <c r="H2328">
        <v>2.6785714285714302</v>
      </c>
      <c r="I2328">
        <v>149</v>
      </c>
      <c r="J2328">
        <v>3.8724832214765099</v>
      </c>
      <c r="K2328">
        <v>0</v>
      </c>
      <c r="L2328">
        <v>0</v>
      </c>
      <c r="M2328">
        <v>45</v>
      </c>
      <c r="N2328">
        <v>1896.6642335766401</v>
      </c>
      <c r="O2328">
        <v>0.30201342281879201</v>
      </c>
      <c r="P2328">
        <v>66</v>
      </c>
      <c r="Q2328">
        <v>37.060606060606098</v>
      </c>
      <c r="R2328">
        <v>32</v>
      </c>
      <c r="S2328">
        <v>39.4375</v>
      </c>
      <c r="T2328">
        <v>13</v>
      </c>
      <c r="U2328">
        <v>193.92307692307699</v>
      </c>
      <c r="V2328">
        <v>13</v>
      </c>
      <c r="W2328">
        <v>17.461538461538499</v>
      </c>
      <c r="X2328">
        <v>131</v>
      </c>
      <c r="Y2328">
        <v>111.832061068702</v>
      </c>
      <c r="Z2328">
        <v>13</v>
      </c>
      <c r="AA2328">
        <v>404.84615384615398</v>
      </c>
      <c r="AB2328">
        <v>135</v>
      </c>
      <c r="AC2328">
        <v>131.70370370370401</v>
      </c>
      <c r="AD2328">
        <v>0.90604026845637597</v>
      </c>
      <c r="AE2328">
        <v>60</v>
      </c>
      <c r="AF2328">
        <v>51.05</v>
      </c>
      <c r="AG2328">
        <v>0.44444444444444398</v>
      </c>
      <c r="AH2328" s="4">
        <v>10</v>
      </c>
      <c r="AI2328">
        <v>0.76923076923076905</v>
      </c>
      <c r="AJ2328" s="4">
        <v>3</v>
      </c>
      <c r="AK2328">
        <v>0.230769230769231</v>
      </c>
      <c r="AL2328" s="4">
        <v>19</v>
      </c>
      <c r="AM2328">
        <v>0.140740740740741</v>
      </c>
      <c r="AN2328" s="4">
        <v>27</v>
      </c>
      <c r="AO2328">
        <v>0.2</v>
      </c>
      <c r="AP2328" s="4">
        <v>0</v>
      </c>
      <c r="AQ2328">
        <v>0</v>
      </c>
      <c r="AR2328" s="4">
        <v>0</v>
      </c>
      <c r="AS2328">
        <v>0</v>
      </c>
      <c r="AT2328" s="4">
        <v>0</v>
      </c>
      <c r="AU2328" s="4">
        <v>0</v>
      </c>
      <c r="AV2328" s="4">
        <v>0</v>
      </c>
      <c r="AW2328">
        <v>1.56842105263158</v>
      </c>
      <c r="AX2328" s="4">
        <f t="shared" si="36"/>
        <v>94.999999999999929</v>
      </c>
      <c r="AY2328" s="4">
        <v>13</v>
      </c>
      <c r="AZ2328" s="4">
        <v>13.615384615384601</v>
      </c>
    </row>
    <row r="2329" spans="1:52" x14ac:dyDescent="0.25">
      <c r="A2329" s="4">
        <v>2017</v>
      </c>
      <c r="B2329" s="4" t="s">
        <v>428</v>
      </c>
      <c r="C2329" t="s">
        <v>242</v>
      </c>
      <c r="D2329" t="s">
        <v>185</v>
      </c>
      <c r="E2329" t="s">
        <v>698</v>
      </c>
      <c r="F2329" s="4">
        <v>166</v>
      </c>
      <c r="G2329">
        <v>163</v>
      </c>
      <c r="H2329">
        <v>4.6564417177914104</v>
      </c>
      <c r="I2329">
        <v>166</v>
      </c>
      <c r="J2329">
        <v>5.9216867469879499</v>
      </c>
      <c r="K2329">
        <v>2</v>
      </c>
      <c r="L2329">
        <v>1.20481927710843E-2</v>
      </c>
      <c r="M2329">
        <v>19</v>
      </c>
      <c r="N2329">
        <v>567.01204819277098</v>
      </c>
      <c r="O2329">
        <v>0.114457831325301</v>
      </c>
      <c r="P2329">
        <v>74</v>
      </c>
      <c r="Q2329">
        <v>27.986486486486498</v>
      </c>
      <c r="R2329">
        <v>45</v>
      </c>
      <c r="S2329">
        <v>18.8</v>
      </c>
      <c r="T2329">
        <v>16</v>
      </c>
      <c r="U2329">
        <v>137.3125</v>
      </c>
      <c r="V2329">
        <v>15</v>
      </c>
      <c r="W2329">
        <v>30.733333333333299</v>
      </c>
      <c r="X2329">
        <v>148</v>
      </c>
      <c r="Y2329">
        <v>59.1824324324324</v>
      </c>
      <c r="Z2329">
        <v>15</v>
      </c>
      <c r="AA2329">
        <v>416.4</v>
      </c>
      <c r="AB2329">
        <v>150</v>
      </c>
      <c r="AC2329">
        <v>74.680000000000007</v>
      </c>
      <c r="AD2329">
        <v>0.90361445783132499</v>
      </c>
      <c r="AE2329">
        <v>113</v>
      </c>
      <c r="AF2329">
        <v>51.6194690265487</v>
      </c>
      <c r="AG2329">
        <v>0.75333333333333297</v>
      </c>
      <c r="AH2329" s="4">
        <v>6</v>
      </c>
      <c r="AI2329">
        <v>0.4</v>
      </c>
      <c r="AJ2329" s="4">
        <v>2</v>
      </c>
      <c r="AK2329">
        <v>0.133333333333333</v>
      </c>
      <c r="AL2329" s="4">
        <v>28</v>
      </c>
      <c r="AM2329">
        <v>0.18666666666666701</v>
      </c>
      <c r="AN2329" s="4">
        <v>3</v>
      </c>
      <c r="AO2329">
        <v>0.02</v>
      </c>
      <c r="AP2329" s="4">
        <v>0</v>
      </c>
      <c r="AQ2329">
        <v>0</v>
      </c>
      <c r="AR2329" s="4">
        <v>0</v>
      </c>
      <c r="AS2329">
        <v>0</v>
      </c>
      <c r="AT2329" s="4">
        <v>0</v>
      </c>
      <c r="AU2329" s="4">
        <v>0</v>
      </c>
      <c r="AV2329" s="4">
        <v>5</v>
      </c>
      <c r="AW2329">
        <v>1.7473684210526299</v>
      </c>
      <c r="AX2329" s="4">
        <f t="shared" si="36"/>
        <v>95.000000000000085</v>
      </c>
      <c r="AY2329" s="4">
        <v>16</v>
      </c>
      <c r="AZ2329" s="4">
        <v>6.4375</v>
      </c>
    </row>
    <row r="2330" spans="1:52" x14ac:dyDescent="0.25">
      <c r="A2330" s="4">
        <v>2017</v>
      </c>
      <c r="B2330" s="4" t="s">
        <v>428</v>
      </c>
      <c r="C2330" t="s">
        <v>242</v>
      </c>
      <c r="D2330" t="s">
        <v>465</v>
      </c>
      <c r="E2330" t="s">
        <v>962</v>
      </c>
      <c r="F2330" s="4">
        <v>1</v>
      </c>
      <c r="G2330">
        <v>1</v>
      </c>
      <c r="H2330">
        <v>3</v>
      </c>
      <c r="I2330">
        <v>1</v>
      </c>
      <c r="J2330">
        <v>5</v>
      </c>
      <c r="K2330">
        <v>0</v>
      </c>
      <c r="L2330">
        <v>0</v>
      </c>
      <c r="M2330">
        <v>0</v>
      </c>
      <c r="N2330">
        <v>19</v>
      </c>
      <c r="O2330">
        <v>0</v>
      </c>
      <c r="P2330">
        <v>1</v>
      </c>
      <c r="Q2330">
        <v>8</v>
      </c>
      <c r="R2330">
        <v>1</v>
      </c>
      <c r="S2330">
        <v>91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1</v>
      </c>
      <c r="AA2330">
        <v>439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 s="4">
        <v>0</v>
      </c>
      <c r="AI2330">
        <v>0</v>
      </c>
      <c r="AJ2330" s="4">
        <v>1</v>
      </c>
      <c r="AK2330">
        <v>1</v>
      </c>
      <c r="AL2330" s="4">
        <v>0</v>
      </c>
      <c r="AM2330">
        <v>0</v>
      </c>
      <c r="AN2330" s="4">
        <v>0</v>
      </c>
      <c r="AO2330">
        <v>0</v>
      </c>
      <c r="AP2330" s="4">
        <v>0</v>
      </c>
      <c r="AQ2330">
        <v>0</v>
      </c>
      <c r="AR2330" s="4">
        <v>0</v>
      </c>
      <c r="AS2330">
        <v>0</v>
      </c>
      <c r="AT2330" s="4">
        <v>0</v>
      </c>
      <c r="AU2330" s="4">
        <v>0</v>
      </c>
      <c r="AV2330" s="4">
        <v>0</v>
      </c>
      <c r="AW2330">
        <v>1</v>
      </c>
      <c r="AX2330" s="4">
        <f t="shared" si="36"/>
        <v>1</v>
      </c>
      <c r="AY2330" s="4">
        <v>0</v>
      </c>
      <c r="AZ2330" s="4">
        <v>0</v>
      </c>
    </row>
    <row r="2331" spans="1:52" x14ac:dyDescent="0.25">
      <c r="A2331" s="4">
        <v>2017</v>
      </c>
      <c r="B2331" s="4" t="s">
        <v>428</v>
      </c>
      <c r="C2331" t="s">
        <v>242</v>
      </c>
      <c r="D2331" t="s">
        <v>269</v>
      </c>
      <c r="E2331" t="s">
        <v>778</v>
      </c>
      <c r="F2331" s="4">
        <v>178</v>
      </c>
      <c r="G2331">
        <v>88</v>
      </c>
      <c r="H2331">
        <v>1.14772727272727</v>
      </c>
      <c r="I2331">
        <v>176</v>
      </c>
      <c r="J2331">
        <v>4.5340909090909101</v>
      </c>
      <c r="K2331">
        <v>0</v>
      </c>
      <c r="L2331">
        <v>0</v>
      </c>
      <c r="M2331">
        <v>11</v>
      </c>
      <c r="N2331">
        <v>219.046783625731</v>
      </c>
      <c r="O2331">
        <v>6.1797752808988797E-2</v>
      </c>
      <c r="P2331">
        <v>140</v>
      </c>
      <c r="Q2331">
        <v>17.485714285714302</v>
      </c>
      <c r="R2331">
        <v>44</v>
      </c>
      <c r="S2331">
        <v>25.318181818181799</v>
      </c>
      <c r="T2331">
        <v>10</v>
      </c>
      <c r="U2331">
        <v>125.9</v>
      </c>
      <c r="V2331">
        <v>10</v>
      </c>
      <c r="W2331">
        <v>5.8</v>
      </c>
      <c r="X2331">
        <v>160</v>
      </c>
      <c r="Y2331">
        <v>41.65625</v>
      </c>
      <c r="Z2331">
        <v>9</v>
      </c>
      <c r="AA2331">
        <v>187.444444444444</v>
      </c>
      <c r="AB2331">
        <v>164</v>
      </c>
      <c r="AC2331">
        <v>63.079268292682897</v>
      </c>
      <c r="AD2331">
        <v>0.92134831460674205</v>
      </c>
      <c r="AE2331">
        <v>94</v>
      </c>
      <c r="AF2331">
        <v>48.180851063829799</v>
      </c>
      <c r="AG2331">
        <v>0.56626506024096401</v>
      </c>
      <c r="AH2331" s="4">
        <v>3</v>
      </c>
      <c r="AI2331">
        <v>0.33333333333333298</v>
      </c>
      <c r="AJ2331" s="4">
        <v>2</v>
      </c>
      <c r="AK2331">
        <v>0.22222222222222199</v>
      </c>
      <c r="AL2331" s="4">
        <v>4</v>
      </c>
      <c r="AM2331">
        <v>2.4390243902439001E-2</v>
      </c>
      <c r="AN2331" s="4">
        <v>1</v>
      </c>
      <c r="AO2331">
        <v>6.0975609756097598E-3</v>
      </c>
      <c r="AP2331" s="4">
        <v>7</v>
      </c>
      <c r="AQ2331">
        <v>3.9325842696629199E-2</v>
      </c>
      <c r="AR2331" s="4">
        <v>3</v>
      </c>
      <c r="AS2331">
        <v>1.6853932584269701E-2</v>
      </c>
      <c r="AT2331" s="4">
        <v>1</v>
      </c>
      <c r="AU2331" s="4">
        <v>1</v>
      </c>
      <c r="AV2331" s="4">
        <v>0</v>
      </c>
      <c r="AW2331">
        <v>1.8144329896907201</v>
      </c>
      <c r="AX2331" s="4">
        <f t="shared" si="36"/>
        <v>98.102272727272805</v>
      </c>
      <c r="AY2331" s="4">
        <v>8</v>
      </c>
      <c r="AZ2331" s="4">
        <v>8.375</v>
      </c>
    </row>
    <row r="2332" spans="1:52" x14ac:dyDescent="0.25">
      <c r="A2332" s="4">
        <v>2017</v>
      </c>
      <c r="B2332" s="4" t="s">
        <v>428</v>
      </c>
      <c r="C2332" t="s">
        <v>242</v>
      </c>
      <c r="D2332" t="s">
        <v>243</v>
      </c>
      <c r="E2332" t="s">
        <v>753</v>
      </c>
      <c r="F2332" s="4">
        <v>115</v>
      </c>
      <c r="G2332">
        <v>110</v>
      </c>
      <c r="H2332">
        <v>5.0999999999999996</v>
      </c>
      <c r="I2332">
        <v>115</v>
      </c>
      <c r="J2332">
        <v>6.3652173913043502</v>
      </c>
      <c r="K2332">
        <v>2</v>
      </c>
      <c r="L2332">
        <v>1.7391304347826101E-2</v>
      </c>
      <c r="M2332">
        <v>39</v>
      </c>
      <c r="N2332">
        <v>1152.8113207547201</v>
      </c>
      <c r="O2332">
        <v>0.33913043478260901</v>
      </c>
      <c r="P2332">
        <v>41</v>
      </c>
      <c r="Q2332">
        <v>17.170731707317099</v>
      </c>
      <c r="R2332">
        <v>40</v>
      </c>
      <c r="S2332">
        <v>36.5</v>
      </c>
      <c r="T2332">
        <v>2</v>
      </c>
      <c r="U2332">
        <v>283</v>
      </c>
      <c r="V2332">
        <v>2</v>
      </c>
      <c r="W2332">
        <v>10</v>
      </c>
      <c r="X2332">
        <v>107</v>
      </c>
      <c r="Y2332">
        <v>101.018691588785</v>
      </c>
      <c r="Z2332">
        <v>2</v>
      </c>
      <c r="AA2332">
        <v>369</v>
      </c>
      <c r="AB2332">
        <v>113</v>
      </c>
      <c r="AC2332">
        <v>119.39823008849601</v>
      </c>
      <c r="AD2332">
        <v>0.98260869565217401</v>
      </c>
      <c r="AE2332">
        <v>84</v>
      </c>
      <c r="AF2332">
        <v>95.785714285714306</v>
      </c>
      <c r="AG2332">
        <v>0.74336283185840701</v>
      </c>
      <c r="AH2332" s="4">
        <v>2</v>
      </c>
      <c r="AI2332">
        <v>1</v>
      </c>
      <c r="AJ2332" s="4">
        <v>0</v>
      </c>
      <c r="AK2332">
        <v>0</v>
      </c>
      <c r="AL2332" s="4">
        <v>10</v>
      </c>
      <c r="AM2332">
        <v>8.8495575221239006E-2</v>
      </c>
      <c r="AN2332" s="4">
        <v>8</v>
      </c>
      <c r="AO2332">
        <v>7.0796460176991205E-2</v>
      </c>
      <c r="AP2332" s="4">
        <v>0</v>
      </c>
      <c r="AQ2332">
        <v>0</v>
      </c>
      <c r="AR2332" s="4">
        <v>0</v>
      </c>
      <c r="AS2332">
        <v>0</v>
      </c>
      <c r="AT2332" s="4">
        <v>0</v>
      </c>
      <c r="AU2332" s="4">
        <v>0</v>
      </c>
      <c r="AV2332" s="4">
        <v>6</v>
      </c>
      <c r="AW2332">
        <v>1.45569620253165</v>
      </c>
      <c r="AX2332" s="4">
        <f t="shared" si="36"/>
        <v>78.999999999999758</v>
      </c>
      <c r="AY2332" s="4">
        <v>2</v>
      </c>
      <c r="AZ2332" s="4">
        <v>10.5</v>
      </c>
    </row>
    <row r="2333" spans="1:52" x14ac:dyDescent="0.25">
      <c r="A2333" s="4">
        <v>2017</v>
      </c>
      <c r="B2333" s="4" t="s">
        <v>428</v>
      </c>
      <c r="C2333" t="s">
        <v>242</v>
      </c>
      <c r="D2333" t="s">
        <v>193</v>
      </c>
      <c r="E2333" t="s">
        <v>706</v>
      </c>
      <c r="F2333" s="4">
        <v>98</v>
      </c>
      <c r="G2333">
        <v>72</v>
      </c>
      <c r="H2333">
        <v>6.7777777777777803</v>
      </c>
      <c r="I2333">
        <v>98</v>
      </c>
      <c r="J2333">
        <v>7.4387755102040796</v>
      </c>
      <c r="K2333">
        <v>0</v>
      </c>
      <c r="L2333">
        <v>0</v>
      </c>
      <c r="M2333">
        <v>9</v>
      </c>
      <c r="N2333">
        <v>630.50537634408602</v>
      </c>
      <c r="O2333">
        <v>9.1836734693877597E-2</v>
      </c>
      <c r="P2333">
        <v>76</v>
      </c>
      <c r="Q2333">
        <v>50.921052631578902</v>
      </c>
      <c r="R2333">
        <v>25</v>
      </c>
      <c r="S2333">
        <v>34.32</v>
      </c>
      <c r="T2333">
        <v>29</v>
      </c>
      <c r="U2333">
        <v>193.241379310345</v>
      </c>
      <c r="V2333">
        <v>30</v>
      </c>
      <c r="W2333">
        <v>33.6</v>
      </c>
      <c r="X2333">
        <v>59</v>
      </c>
      <c r="Y2333">
        <v>154.813559322034</v>
      </c>
      <c r="Z2333">
        <v>33</v>
      </c>
      <c r="AA2333">
        <v>370.75757575757598</v>
      </c>
      <c r="AB2333">
        <v>60</v>
      </c>
      <c r="AC2333">
        <v>193.48333333333301</v>
      </c>
      <c r="AD2333">
        <v>0.61224489795918402</v>
      </c>
      <c r="AE2333">
        <v>14</v>
      </c>
      <c r="AF2333">
        <v>90.428571428571402</v>
      </c>
      <c r="AG2333">
        <v>0.233333333333333</v>
      </c>
      <c r="AH2333" s="4">
        <v>23</v>
      </c>
      <c r="AI2333">
        <v>0.69696969696969702</v>
      </c>
      <c r="AJ2333" s="4">
        <v>4</v>
      </c>
      <c r="AK2333">
        <v>0.12121212121212099</v>
      </c>
      <c r="AL2333" s="4">
        <v>23</v>
      </c>
      <c r="AM2333">
        <v>0.38333333333333303</v>
      </c>
      <c r="AN2333" s="4">
        <v>3</v>
      </c>
      <c r="AO2333">
        <v>0.05</v>
      </c>
      <c r="AP2333" s="4">
        <v>0</v>
      </c>
      <c r="AQ2333">
        <v>0</v>
      </c>
      <c r="AR2333" s="4">
        <v>0</v>
      </c>
      <c r="AS2333">
        <v>0</v>
      </c>
      <c r="AT2333" s="4">
        <v>0</v>
      </c>
      <c r="AU2333" s="4">
        <v>0</v>
      </c>
      <c r="AV2333" s="4">
        <v>2</v>
      </c>
      <c r="AW2333">
        <v>1.6610169491525399</v>
      </c>
      <c r="AX2333" s="4">
        <f t="shared" si="36"/>
        <v>59.000000000000085</v>
      </c>
      <c r="AY2333" s="4">
        <v>29</v>
      </c>
      <c r="AZ2333" s="4">
        <v>9.1724137931034502</v>
      </c>
    </row>
    <row r="2334" spans="1:52" x14ac:dyDescent="0.25">
      <c r="A2334" s="4">
        <v>2017</v>
      </c>
      <c r="B2334" s="4" t="s">
        <v>428</v>
      </c>
      <c r="C2334" t="s">
        <v>242</v>
      </c>
      <c r="D2334" t="s">
        <v>261</v>
      </c>
      <c r="E2334" t="s">
        <v>770</v>
      </c>
      <c r="F2334" s="4">
        <v>57</v>
      </c>
      <c r="G2334">
        <v>44</v>
      </c>
      <c r="H2334">
        <v>8.2045454545454604</v>
      </c>
      <c r="I2334">
        <v>56</v>
      </c>
      <c r="J2334">
        <v>8.6785714285714306</v>
      </c>
      <c r="K2334">
        <v>0</v>
      </c>
      <c r="L2334">
        <v>0</v>
      </c>
      <c r="M2334">
        <v>26</v>
      </c>
      <c r="N2334">
        <v>1522.0980392156901</v>
      </c>
      <c r="O2334">
        <v>0.45614035087719301</v>
      </c>
      <c r="P2334">
        <v>37</v>
      </c>
      <c r="Q2334">
        <v>52.945945945945901</v>
      </c>
      <c r="R2334">
        <v>18</v>
      </c>
      <c r="S2334">
        <v>71.2777777777778</v>
      </c>
      <c r="T2334">
        <v>22</v>
      </c>
      <c r="U2334">
        <v>203.95454545454501</v>
      </c>
      <c r="V2334">
        <v>15</v>
      </c>
      <c r="W2334">
        <v>79.466666666666697</v>
      </c>
      <c r="X2334">
        <v>27</v>
      </c>
      <c r="Y2334">
        <v>126.92592592592599</v>
      </c>
      <c r="Z2334">
        <v>25</v>
      </c>
      <c r="AA2334">
        <v>372.28</v>
      </c>
      <c r="AB2334">
        <v>29</v>
      </c>
      <c r="AC2334">
        <v>153.413793103448</v>
      </c>
      <c r="AD2334">
        <v>0.50877192982456099</v>
      </c>
      <c r="AE2334">
        <v>9</v>
      </c>
      <c r="AF2334">
        <v>90.4444444444444</v>
      </c>
      <c r="AG2334">
        <v>0.31034482758620702</v>
      </c>
      <c r="AH2334" s="4">
        <v>12</v>
      </c>
      <c r="AI2334">
        <v>0.48</v>
      </c>
      <c r="AJ2334" s="4">
        <v>3</v>
      </c>
      <c r="AK2334">
        <v>0.12</v>
      </c>
      <c r="AL2334" s="4">
        <v>7</v>
      </c>
      <c r="AM2334">
        <v>0.24137931034482801</v>
      </c>
      <c r="AN2334" s="4">
        <v>5</v>
      </c>
      <c r="AO2334">
        <v>0.17241379310344801</v>
      </c>
      <c r="AP2334" s="4">
        <v>0</v>
      </c>
      <c r="AQ2334">
        <v>0</v>
      </c>
      <c r="AR2334" s="4">
        <v>0</v>
      </c>
      <c r="AS2334">
        <v>0</v>
      </c>
      <c r="AT2334" s="4">
        <v>1</v>
      </c>
      <c r="AU2334" s="4">
        <v>0</v>
      </c>
      <c r="AV2334" s="4">
        <v>1</v>
      </c>
      <c r="AW2334">
        <v>1.4736842105263199</v>
      </c>
      <c r="AX2334" s="4">
        <f t="shared" si="36"/>
        <v>38.678571428571317</v>
      </c>
      <c r="AY2334" s="4">
        <v>22</v>
      </c>
      <c r="AZ2334" s="4">
        <v>21.454545454545499</v>
      </c>
    </row>
    <row r="2335" spans="1:52" x14ac:dyDescent="0.25">
      <c r="A2335" s="4">
        <v>2017</v>
      </c>
      <c r="B2335" s="4" t="s">
        <v>428</v>
      </c>
      <c r="C2335" t="s">
        <v>242</v>
      </c>
      <c r="D2335" t="s">
        <v>381</v>
      </c>
      <c r="E2335" t="s">
        <v>880</v>
      </c>
      <c r="F2335" s="4">
        <v>21</v>
      </c>
      <c r="G2335">
        <v>6</v>
      </c>
      <c r="H2335">
        <v>1.6666666666666701</v>
      </c>
      <c r="I2335">
        <v>21</v>
      </c>
      <c r="J2335">
        <v>4.2380952380952399</v>
      </c>
      <c r="K2335">
        <v>0</v>
      </c>
      <c r="L2335">
        <v>0</v>
      </c>
      <c r="M2335">
        <v>2</v>
      </c>
      <c r="N2335">
        <v>554.29999999999995</v>
      </c>
      <c r="O2335">
        <v>9.5238095238095205E-2</v>
      </c>
      <c r="P2335">
        <v>16</v>
      </c>
      <c r="Q2335">
        <v>20.875</v>
      </c>
      <c r="R2335">
        <v>4</v>
      </c>
      <c r="S2335">
        <v>20.25</v>
      </c>
      <c r="T2335">
        <v>0</v>
      </c>
      <c r="U2335">
        <v>0</v>
      </c>
      <c r="V2335">
        <v>0</v>
      </c>
      <c r="W2335">
        <v>0</v>
      </c>
      <c r="X2335">
        <v>21</v>
      </c>
      <c r="Y2335">
        <v>66.523809523809504</v>
      </c>
      <c r="Z2335">
        <v>0</v>
      </c>
      <c r="AA2335">
        <v>0</v>
      </c>
      <c r="AB2335">
        <v>21</v>
      </c>
      <c r="AC2335">
        <v>86.6666666666667</v>
      </c>
      <c r="AD2335">
        <v>1</v>
      </c>
      <c r="AE2335">
        <v>5</v>
      </c>
      <c r="AF2335">
        <v>57.6</v>
      </c>
      <c r="AG2335">
        <v>0.238095238095238</v>
      </c>
      <c r="AH2335" s="4">
        <v>0</v>
      </c>
      <c r="AI2335">
        <v>0</v>
      </c>
      <c r="AJ2335" s="4">
        <v>0</v>
      </c>
      <c r="AK2335">
        <v>0</v>
      </c>
      <c r="AL2335" s="4">
        <v>0</v>
      </c>
      <c r="AM2335">
        <v>0</v>
      </c>
      <c r="AN2335" s="4">
        <v>1</v>
      </c>
      <c r="AO2335">
        <v>4.7619047619047603E-2</v>
      </c>
      <c r="AP2335" s="4">
        <v>0</v>
      </c>
      <c r="AQ2335">
        <v>0</v>
      </c>
      <c r="AR2335" s="4">
        <v>1</v>
      </c>
      <c r="AS2335">
        <v>4.7619047619047603E-2</v>
      </c>
      <c r="AT2335" s="4">
        <v>0</v>
      </c>
      <c r="AU2335" s="4">
        <v>0</v>
      </c>
      <c r="AV2335" s="4">
        <v>0</v>
      </c>
      <c r="AW2335">
        <v>1.5</v>
      </c>
      <c r="AX2335" s="4">
        <f t="shared" si="36"/>
        <v>14</v>
      </c>
      <c r="AY2335" s="4">
        <v>0</v>
      </c>
      <c r="AZ2335" s="4">
        <v>0</v>
      </c>
    </row>
    <row r="2336" spans="1:52" x14ac:dyDescent="0.25">
      <c r="A2336" s="4">
        <v>2017</v>
      </c>
      <c r="B2336" s="4" t="s">
        <v>428</v>
      </c>
      <c r="C2336" t="s">
        <v>242</v>
      </c>
      <c r="D2336" t="s">
        <v>255</v>
      </c>
      <c r="E2336" t="s">
        <v>764</v>
      </c>
      <c r="F2336" s="4">
        <v>114</v>
      </c>
      <c r="G2336">
        <v>76</v>
      </c>
      <c r="H2336">
        <v>4.9473684210526301</v>
      </c>
      <c r="I2336">
        <v>114</v>
      </c>
      <c r="J2336">
        <v>6.0350877192982502</v>
      </c>
      <c r="K2336">
        <v>0</v>
      </c>
      <c r="L2336">
        <v>0</v>
      </c>
      <c r="M2336">
        <v>70</v>
      </c>
      <c r="N2336">
        <v>5348.6615384615397</v>
      </c>
      <c r="O2336">
        <v>0.61403508771929804</v>
      </c>
      <c r="P2336">
        <v>86</v>
      </c>
      <c r="Q2336">
        <v>51.1279069767442</v>
      </c>
      <c r="R2336">
        <v>25</v>
      </c>
      <c r="S2336">
        <v>105.84</v>
      </c>
      <c r="T2336">
        <v>56</v>
      </c>
      <c r="U2336">
        <v>182.69642857142901</v>
      </c>
      <c r="V2336">
        <v>52</v>
      </c>
      <c r="W2336">
        <v>27.076923076923102</v>
      </c>
      <c r="X2336">
        <v>53</v>
      </c>
      <c r="Y2336">
        <v>178.94339622641499</v>
      </c>
      <c r="Z2336">
        <v>45</v>
      </c>
      <c r="AA2336">
        <v>503.08888888888902</v>
      </c>
      <c r="AB2336">
        <v>56</v>
      </c>
      <c r="AC2336">
        <v>205.732142857143</v>
      </c>
      <c r="AD2336">
        <v>0.49122807017543901</v>
      </c>
      <c r="AE2336">
        <v>6</v>
      </c>
      <c r="AF2336">
        <v>89</v>
      </c>
      <c r="AG2336">
        <v>0.107142857142857</v>
      </c>
      <c r="AH2336" s="4">
        <v>27</v>
      </c>
      <c r="AI2336">
        <v>0.6</v>
      </c>
      <c r="AJ2336" s="4">
        <v>13</v>
      </c>
      <c r="AK2336">
        <v>0.28888888888888897</v>
      </c>
      <c r="AL2336" s="4">
        <v>15</v>
      </c>
      <c r="AM2336">
        <v>0.26785714285714302</v>
      </c>
      <c r="AN2336" s="4">
        <v>4</v>
      </c>
      <c r="AO2336">
        <v>7.1428571428571397E-2</v>
      </c>
      <c r="AP2336" s="4">
        <v>0</v>
      </c>
      <c r="AQ2336">
        <v>0</v>
      </c>
      <c r="AR2336" s="4">
        <v>0</v>
      </c>
      <c r="AS2336">
        <v>0</v>
      </c>
      <c r="AT2336" s="4">
        <v>0</v>
      </c>
      <c r="AU2336" s="4">
        <v>0</v>
      </c>
      <c r="AV2336" s="4">
        <v>0</v>
      </c>
      <c r="AW2336">
        <v>1.37349397590361</v>
      </c>
      <c r="AX2336" s="4">
        <f t="shared" si="36"/>
        <v>83.00000000000027</v>
      </c>
      <c r="AY2336" s="4">
        <v>37</v>
      </c>
      <c r="AZ2336" s="4">
        <v>18.2162162162162</v>
      </c>
    </row>
    <row r="2337" spans="1:52" x14ac:dyDescent="0.25">
      <c r="A2337" s="4">
        <v>2017</v>
      </c>
      <c r="B2337" s="4" t="s">
        <v>428</v>
      </c>
      <c r="C2337" t="s">
        <v>242</v>
      </c>
      <c r="D2337" t="s">
        <v>345</v>
      </c>
      <c r="E2337" t="s">
        <v>845</v>
      </c>
      <c r="F2337" s="4">
        <v>18</v>
      </c>
      <c r="G2337">
        <v>16</v>
      </c>
      <c r="H2337">
        <v>3.5</v>
      </c>
      <c r="I2337">
        <v>18</v>
      </c>
      <c r="J2337">
        <v>5.1666666666666696</v>
      </c>
      <c r="K2337">
        <v>0</v>
      </c>
      <c r="L2337">
        <v>0</v>
      </c>
      <c r="M2337">
        <v>3</v>
      </c>
      <c r="N2337">
        <v>1207.9411764705901</v>
      </c>
      <c r="O2337">
        <v>0.16666666666666699</v>
      </c>
      <c r="P2337">
        <v>18</v>
      </c>
      <c r="Q2337">
        <v>22.0555555555556</v>
      </c>
      <c r="R2337">
        <v>7</v>
      </c>
      <c r="S2337">
        <v>36.714285714285701</v>
      </c>
      <c r="T2337">
        <v>15</v>
      </c>
      <c r="U2337">
        <v>165.4</v>
      </c>
      <c r="V2337">
        <v>14</v>
      </c>
      <c r="W2337">
        <v>13.214285714285699</v>
      </c>
      <c r="X2337">
        <v>2</v>
      </c>
      <c r="Y2337">
        <v>153.5</v>
      </c>
      <c r="Z2337">
        <v>14</v>
      </c>
      <c r="AA2337">
        <v>423.07142857142901</v>
      </c>
      <c r="AB2337">
        <v>1</v>
      </c>
      <c r="AC2337">
        <v>195</v>
      </c>
      <c r="AD2337">
        <v>5.5555555555555601E-2</v>
      </c>
      <c r="AE2337">
        <v>0</v>
      </c>
      <c r="AF2337">
        <v>0</v>
      </c>
      <c r="AG2337">
        <v>0</v>
      </c>
      <c r="AH2337" s="4">
        <v>8</v>
      </c>
      <c r="AI2337">
        <v>0.57142857142857095</v>
      </c>
      <c r="AJ2337" s="4">
        <v>3</v>
      </c>
      <c r="AK2337">
        <v>0.214285714285714</v>
      </c>
      <c r="AL2337" s="4">
        <v>0</v>
      </c>
      <c r="AM2337">
        <v>0</v>
      </c>
      <c r="AN2337" s="4">
        <v>0</v>
      </c>
      <c r="AO2337">
        <v>0</v>
      </c>
      <c r="AP2337" s="4">
        <v>0</v>
      </c>
      <c r="AQ2337">
        <v>0</v>
      </c>
      <c r="AR2337" s="4">
        <v>0</v>
      </c>
      <c r="AS2337">
        <v>0</v>
      </c>
      <c r="AT2337" s="4">
        <v>0</v>
      </c>
      <c r="AU2337" s="4">
        <v>0</v>
      </c>
      <c r="AV2337" s="4">
        <v>0</v>
      </c>
      <c r="AW2337">
        <v>1.5</v>
      </c>
      <c r="AX2337" s="4">
        <f t="shared" si="36"/>
        <v>12</v>
      </c>
      <c r="AY2337" s="4">
        <v>14</v>
      </c>
      <c r="AZ2337" s="4">
        <v>23.3571428571429</v>
      </c>
    </row>
    <row r="2338" spans="1:52" x14ac:dyDescent="0.25">
      <c r="A2338" s="4">
        <v>2017</v>
      </c>
      <c r="B2338" s="4" t="s">
        <v>428</v>
      </c>
      <c r="C2338" t="s">
        <v>242</v>
      </c>
      <c r="D2338" t="s">
        <v>245</v>
      </c>
      <c r="E2338" t="s">
        <v>755</v>
      </c>
      <c r="F2338" s="4">
        <v>136</v>
      </c>
      <c r="G2338">
        <v>94</v>
      </c>
      <c r="H2338">
        <v>5.6276595744680904</v>
      </c>
      <c r="I2338">
        <v>136</v>
      </c>
      <c r="J2338">
        <v>5.9117647058823497</v>
      </c>
      <c r="K2338">
        <v>0</v>
      </c>
      <c r="L2338">
        <v>0</v>
      </c>
      <c r="M2338">
        <v>10</v>
      </c>
      <c r="N2338">
        <v>141.48818897637801</v>
      </c>
      <c r="O2338">
        <v>7.3529411764705899E-2</v>
      </c>
      <c r="P2338">
        <v>102</v>
      </c>
      <c r="Q2338">
        <v>19.7843137254902</v>
      </c>
      <c r="R2338">
        <v>29</v>
      </c>
      <c r="S2338">
        <v>31.586206896551701</v>
      </c>
      <c r="T2338">
        <v>34</v>
      </c>
      <c r="U2338">
        <v>96.705882352941202</v>
      </c>
      <c r="V2338">
        <v>32</v>
      </c>
      <c r="W2338">
        <v>9.71875</v>
      </c>
      <c r="X2338">
        <v>87</v>
      </c>
      <c r="Y2338">
        <v>87.563218390804593</v>
      </c>
      <c r="Z2338">
        <v>39</v>
      </c>
      <c r="AA2338">
        <v>414.82051282051299</v>
      </c>
      <c r="AB2338">
        <v>89</v>
      </c>
      <c r="AC2338">
        <v>115.280898876404</v>
      </c>
      <c r="AD2338">
        <v>0.65441176470588203</v>
      </c>
      <c r="AE2338">
        <v>30</v>
      </c>
      <c r="AF2338">
        <v>30.633333333333301</v>
      </c>
      <c r="AG2338">
        <v>0.33333333333333298</v>
      </c>
      <c r="AH2338" s="4">
        <v>16</v>
      </c>
      <c r="AI2338">
        <v>0.41025641025641002</v>
      </c>
      <c r="AJ2338" s="4">
        <v>7</v>
      </c>
      <c r="AK2338">
        <v>0.17948717948717999</v>
      </c>
      <c r="AL2338" s="4">
        <v>30</v>
      </c>
      <c r="AM2338">
        <v>0.33707865168539303</v>
      </c>
      <c r="AN2338" s="4">
        <v>14</v>
      </c>
      <c r="AO2338">
        <v>0.15730337078651699</v>
      </c>
      <c r="AP2338" s="4">
        <v>1</v>
      </c>
      <c r="AQ2338">
        <v>7.3529411764705899E-3</v>
      </c>
      <c r="AR2338" s="4">
        <v>0</v>
      </c>
      <c r="AS2338">
        <v>0</v>
      </c>
      <c r="AT2338" s="4">
        <v>0</v>
      </c>
      <c r="AU2338" s="4">
        <v>0</v>
      </c>
      <c r="AV2338" s="4">
        <v>1</v>
      </c>
      <c r="AW2338">
        <v>1.4623655913978499</v>
      </c>
      <c r="AX2338" s="4">
        <f t="shared" si="36"/>
        <v>92.999999999999972</v>
      </c>
      <c r="AY2338" s="4">
        <v>30</v>
      </c>
      <c r="AZ2338" s="4">
        <v>12.8333333333333</v>
      </c>
    </row>
    <row r="2339" spans="1:52" x14ac:dyDescent="0.25">
      <c r="A2339" s="4">
        <v>2017</v>
      </c>
      <c r="B2339" s="4" t="s">
        <v>428</v>
      </c>
      <c r="C2339" t="s">
        <v>242</v>
      </c>
      <c r="D2339" t="s">
        <v>244</v>
      </c>
      <c r="E2339" t="s">
        <v>754</v>
      </c>
      <c r="F2339" s="4">
        <v>92</v>
      </c>
      <c r="G2339">
        <v>85</v>
      </c>
      <c r="H2339">
        <v>12.5411764705882</v>
      </c>
      <c r="I2339">
        <v>92</v>
      </c>
      <c r="J2339">
        <v>13.2391304347826</v>
      </c>
      <c r="K2339">
        <v>5</v>
      </c>
      <c r="L2339">
        <v>5.4347826086956499E-2</v>
      </c>
      <c r="M2339">
        <v>37</v>
      </c>
      <c r="N2339">
        <v>4334.3296703296701</v>
      </c>
      <c r="O2339">
        <v>0.40217391304347799</v>
      </c>
      <c r="P2339">
        <v>38</v>
      </c>
      <c r="Q2339">
        <v>18.815789473684202</v>
      </c>
      <c r="R2339">
        <v>9</v>
      </c>
      <c r="S2339">
        <v>48.8888888888889</v>
      </c>
      <c r="T2339">
        <v>7</v>
      </c>
      <c r="U2339">
        <v>216.857142857143</v>
      </c>
      <c r="V2339">
        <v>6</v>
      </c>
      <c r="W2339">
        <v>51</v>
      </c>
      <c r="X2339">
        <v>74</v>
      </c>
      <c r="Y2339">
        <v>68.905405405405403</v>
      </c>
      <c r="Z2339">
        <v>7</v>
      </c>
      <c r="AA2339">
        <v>356</v>
      </c>
      <c r="AB2339">
        <v>85</v>
      </c>
      <c r="AC2339">
        <v>90.776470588235298</v>
      </c>
      <c r="AD2339">
        <v>0.92391304347826098</v>
      </c>
      <c r="AE2339">
        <v>63</v>
      </c>
      <c r="AF2339">
        <v>62.047619047619101</v>
      </c>
      <c r="AG2339">
        <v>0.74117647058823499</v>
      </c>
      <c r="AH2339" s="4">
        <v>6</v>
      </c>
      <c r="AI2339">
        <v>0.85714285714285698</v>
      </c>
      <c r="AJ2339" s="4">
        <v>2</v>
      </c>
      <c r="AK2339">
        <v>0.28571428571428598</v>
      </c>
      <c r="AL2339" s="4">
        <v>9</v>
      </c>
      <c r="AM2339">
        <v>0.105882352941176</v>
      </c>
      <c r="AN2339" s="4">
        <v>7</v>
      </c>
      <c r="AO2339">
        <v>8.2352941176470601E-2</v>
      </c>
      <c r="AP2339" s="4">
        <v>0</v>
      </c>
      <c r="AQ2339">
        <v>0</v>
      </c>
      <c r="AR2339" s="4">
        <v>0</v>
      </c>
      <c r="AS2339">
        <v>0</v>
      </c>
      <c r="AT2339" s="4">
        <v>0</v>
      </c>
      <c r="AU2339" s="4">
        <v>0</v>
      </c>
      <c r="AV2339" s="4">
        <v>0</v>
      </c>
      <c r="AW2339">
        <v>1.7692307692307701</v>
      </c>
      <c r="AX2339" s="4">
        <f t="shared" si="36"/>
        <v>51.999999999999979</v>
      </c>
      <c r="AY2339" s="4">
        <v>7</v>
      </c>
      <c r="AZ2339" s="4">
        <v>7.5714285714285703</v>
      </c>
    </row>
    <row r="2340" spans="1:52" x14ac:dyDescent="0.25">
      <c r="A2340" s="4">
        <v>2017</v>
      </c>
      <c r="B2340" s="4" t="s">
        <v>428</v>
      </c>
      <c r="C2340" t="s">
        <v>242</v>
      </c>
      <c r="D2340" t="s">
        <v>252</v>
      </c>
      <c r="E2340" t="s">
        <v>762</v>
      </c>
      <c r="F2340" s="4">
        <v>8</v>
      </c>
      <c r="G2340">
        <v>4</v>
      </c>
      <c r="H2340">
        <v>4.25</v>
      </c>
      <c r="I2340">
        <v>8</v>
      </c>
      <c r="J2340">
        <v>4.125</v>
      </c>
      <c r="K2340">
        <v>0</v>
      </c>
      <c r="L2340">
        <v>0</v>
      </c>
      <c r="M2340">
        <v>3</v>
      </c>
      <c r="N2340">
        <v>2213.125</v>
      </c>
      <c r="O2340">
        <v>0.375</v>
      </c>
      <c r="P2340">
        <v>4</v>
      </c>
      <c r="Q2340">
        <v>39.25</v>
      </c>
      <c r="R2340">
        <v>4</v>
      </c>
      <c r="S2340">
        <v>65.75</v>
      </c>
      <c r="T2340">
        <v>2</v>
      </c>
      <c r="U2340">
        <v>386</v>
      </c>
      <c r="V2340">
        <v>2</v>
      </c>
      <c r="W2340">
        <v>2.5</v>
      </c>
      <c r="X2340">
        <v>6</v>
      </c>
      <c r="Y2340">
        <v>72.6666666666667</v>
      </c>
      <c r="Z2340">
        <v>2</v>
      </c>
      <c r="AA2340">
        <v>1181</v>
      </c>
      <c r="AB2340">
        <v>6</v>
      </c>
      <c r="AC2340">
        <v>91</v>
      </c>
      <c r="AD2340">
        <v>0.75</v>
      </c>
      <c r="AE2340">
        <v>4</v>
      </c>
      <c r="AF2340">
        <v>65</v>
      </c>
      <c r="AG2340">
        <v>0.66666666666666696</v>
      </c>
      <c r="AH2340" s="4">
        <v>2</v>
      </c>
      <c r="AI2340">
        <v>1</v>
      </c>
      <c r="AJ2340" s="4">
        <v>1</v>
      </c>
      <c r="AK2340">
        <v>0.5</v>
      </c>
      <c r="AL2340" s="4">
        <v>0</v>
      </c>
      <c r="AM2340">
        <v>0</v>
      </c>
      <c r="AN2340" s="4">
        <v>2</v>
      </c>
      <c r="AO2340">
        <v>0.33333333333333298</v>
      </c>
      <c r="AP2340" s="4">
        <v>0</v>
      </c>
      <c r="AQ2340">
        <v>0</v>
      </c>
      <c r="AR2340" s="4">
        <v>0</v>
      </c>
      <c r="AS2340">
        <v>0</v>
      </c>
      <c r="AT2340" s="4">
        <v>0</v>
      </c>
      <c r="AU2340" s="4">
        <v>0</v>
      </c>
      <c r="AV2340" s="4">
        <v>0</v>
      </c>
      <c r="AW2340">
        <v>1</v>
      </c>
      <c r="AX2340" s="4">
        <f t="shared" si="36"/>
        <v>8</v>
      </c>
      <c r="AY2340" s="4">
        <v>2</v>
      </c>
      <c r="AZ2340" s="4">
        <v>76</v>
      </c>
    </row>
    <row r="2341" spans="1:52" x14ac:dyDescent="0.25">
      <c r="A2341" s="4">
        <v>2017</v>
      </c>
      <c r="B2341" s="4" t="s">
        <v>428</v>
      </c>
      <c r="C2341" t="s">
        <v>242</v>
      </c>
      <c r="D2341" t="s">
        <v>182</v>
      </c>
      <c r="E2341" t="s">
        <v>695</v>
      </c>
      <c r="F2341" s="4">
        <v>155</v>
      </c>
      <c r="G2341">
        <v>150</v>
      </c>
      <c r="H2341">
        <v>7.56</v>
      </c>
      <c r="I2341">
        <v>155</v>
      </c>
      <c r="J2341">
        <v>9.8709677419354804</v>
      </c>
      <c r="K2341">
        <v>0</v>
      </c>
      <c r="L2341">
        <v>0</v>
      </c>
      <c r="M2341">
        <v>43</v>
      </c>
      <c r="N2341">
        <v>1340.48</v>
      </c>
      <c r="O2341">
        <v>0.27741935483871</v>
      </c>
      <c r="P2341">
        <v>36</v>
      </c>
      <c r="Q2341">
        <v>43.9722222222222</v>
      </c>
      <c r="R2341">
        <v>48</v>
      </c>
      <c r="S2341">
        <v>26.4166666666667</v>
      </c>
      <c r="T2341">
        <v>9</v>
      </c>
      <c r="U2341">
        <v>144.111111111111</v>
      </c>
      <c r="V2341">
        <v>8</v>
      </c>
      <c r="W2341">
        <v>10.75</v>
      </c>
      <c r="X2341">
        <v>138</v>
      </c>
      <c r="Y2341">
        <v>63.478260869565197</v>
      </c>
      <c r="Z2341">
        <v>10</v>
      </c>
      <c r="AA2341">
        <v>353.6</v>
      </c>
      <c r="AB2341">
        <v>145</v>
      </c>
      <c r="AC2341">
        <v>92.448275862068996</v>
      </c>
      <c r="AD2341">
        <v>0.93548387096774199</v>
      </c>
      <c r="AE2341">
        <v>105</v>
      </c>
      <c r="AF2341">
        <v>65.057142857142907</v>
      </c>
      <c r="AG2341">
        <v>0.72413793103448298</v>
      </c>
      <c r="AH2341" s="4">
        <v>8</v>
      </c>
      <c r="AI2341">
        <v>0.8</v>
      </c>
      <c r="AJ2341" s="4">
        <v>2</v>
      </c>
      <c r="AK2341">
        <v>0.2</v>
      </c>
      <c r="AL2341" s="4">
        <v>11</v>
      </c>
      <c r="AM2341">
        <v>7.5862068965517199E-2</v>
      </c>
      <c r="AN2341" s="4">
        <v>2</v>
      </c>
      <c r="AO2341">
        <v>1.37931034482759E-2</v>
      </c>
      <c r="AP2341" s="4">
        <v>0</v>
      </c>
      <c r="AQ2341">
        <v>0</v>
      </c>
      <c r="AR2341" s="4">
        <v>0</v>
      </c>
      <c r="AS2341">
        <v>0</v>
      </c>
      <c r="AT2341" s="4">
        <v>0</v>
      </c>
      <c r="AU2341" s="4">
        <v>0</v>
      </c>
      <c r="AV2341" s="4">
        <v>4</v>
      </c>
      <c r="AW2341">
        <v>1.6847826086956501</v>
      </c>
      <c r="AX2341" s="4">
        <f t="shared" si="36"/>
        <v>92.000000000000114</v>
      </c>
      <c r="AY2341" s="4">
        <v>9</v>
      </c>
      <c r="AZ2341" s="4">
        <v>8.3333333333333304</v>
      </c>
    </row>
    <row r="2342" spans="1:52" x14ac:dyDescent="0.25">
      <c r="A2342" s="4">
        <v>2017</v>
      </c>
      <c r="B2342" s="4" t="s">
        <v>428</v>
      </c>
      <c r="C2342" t="s">
        <v>242</v>
      </c>
      <c r="D2342" t="s">
        <v>192</v>
      </c>
      <c r="E2342" t="s">
        <v>705</v>
      </c>
      <c r="F2342" s="4">
        <v>174</v>
      </c>
      <c r="G2342">
        <v>166</v>
      </c>
      <c r="H2342">
        <v>3.0903614457831301</v>
      </c>
      <c r="I2342">
        <v>174</v>
      </c>
      <c r="J2342">
        <v>4.8275862068965498</v>
      </c>
      <c r="K2342">
        <v>2</v>
      </c>
      <c r="L2342">
        <v>1.1494252873563199E-2</v>
      </c>
      <c r="M2342">
        <v>89</v>
      </c>
      <c r="N2342">
        <v>2314.7748344370898</v>
      </c>
      <c r="O2342">
        <v>0.51149425287356298</v>
      </c>
      <c r="P2342">
        <v>135</v>
      </c>
      <c r="Q2342">
        <v>21.844444444444399</v>
      </c>
      <c r="R2342">
        <v>41</v>
      </c>
      <c r="S2342">
        <v>29.365853658536601</v>
      </c>
      <c r="T2342">
        <v>9</v>
      </c>
      <c r="U2342">
        <v>199.333333333333</v>
      </c>
      <c r="V2342">
        <v>9</v>
      </c>
      <c r="W2342">
        <v>5.1111111111111098</v>
      </c>
      <c r="X2342">
        <v>161</v>
      </c>
      <c r="Y2342">
        <v>79.565217391304301</v>
      </c>
      <c r="Z2342">
        <v>9</v>
      </c>
      <c r="AA2342">
        <v>433.555555555556</v>
      </c>
      <c r="AB2342">
        <v>164</v>
      </c>
      <c r="AC2342">
        <v>92.993902439024396</v>
      </c>
      <c r="AD2342">
        <v>0.94252873563218398</v>
      </c>
      <c r="AE2342">
        <v>105</v>
      </c>
      <c r="AF2342">
        <v>53.514285714285698</v>
      </c>
      <c r="AG2342">
        <v>0.63636363636363602</v>
      </c>
      <c r="AH2342" s="4">
        <v>6</v>
      </c>
      <c r="AI2342">
        <v>0.66666666666666696</v>
      </c>
      <c r="AJ2342" s="4">
        <v>1</v>
      </c>
      <c r="AK2342">
        <v>0.11111111111111099</v>
      </c>
      <c r="AL2342" s="4">
        <v>21</v>
      </c>
      <c r="AM2342">
        <v>0.12804878048780499</v>
      </c>
      <c r="AN2342" s="4">
        <v>4</v>
      </c>
      <c r="AO2342">
        <v>2.4390243902439001E-2</v>
      </c>
      <c r="AP2342" s="4">
        <v>0</v>
      </c>
      <c r="AQ2342">
        <v>0</v>
      </c>
      <c r="AR2342" s="4">
        <v>0</v>
      </c>
      <c r="AS2342">
        <v>0</v>
      </c>
      <c r="AT2342" s="4">
        <v>0</v>
      </c>
      <c r="AU2342" s="4">
        <v>0</v>
      </c>
      <c r="AV2342" s="4">
        <v>2</v>
      </c>
      <c r="AW2342">
        <v>1.89130434782609</v>
      </c>
      <c r="AX2342" s="4">
        <f t="shared" si="36"/>
        <v>91.999999999999844</v>
      </c>
      <c r="AY2342" s="4">
        <v>9</v>
      </c>
      <c r="AZ2342" s="4">
        <v>9.2222222222222197</v>
      </c>
    </row>
    <row r="2343" spans="1:52" x14ac:dyDescent="0.25">
      <c r="A2343" s="4">
        <v>2017</v>
      </c>
      <c r="B2343" s="4" t="s">
        <v>428</v>
      </c>
      <c r="C2343" t="s">
        <v>242</v>
      </c>
      <c r="D2343" t="s">
        <v>175</v>
      </c>
      <c r="E2343" t="s">
        <v>688</v>
      </c>
      <c r="F2343" s="4">
        <v>26</v>
      </c>
      <c r="G2343">
        <v>25</v>
      </c>
      <c r="H2343">
        <v>2.68</v>
      </c>
      <c r="I2343">
        <v>26</v>
      </c>
      <c r="J2343">
        <v>4.4230769230769198</v>
      </c>
      <c r="K2343">
        <v>0</v>
      </c>
      <c r="L2343">
        <v>0</v>
      </c>
      <c r="M2343">
        <v>12</v>
      </c>
      <c r="N2343">
        <v>2192.1428571428601</v>
      </c>
      <c r="O2343">
        <v>0.46153846153846201</v>
      </c>
      <c r="P2343">
        <v>7</v>
      </c>
      <c r="Q2343">
        <v>58.571428571428598</v>
      </c>
      <c r="R2343">
        <v>8</v>
      </c>
      <c r="S2343">
        <v>41.375</v>
      </c>
      <c r="T2343">
        <v>1</v>
      </c>
      <c r="U2343">
        <v>230</v>
      </c>
      <c r="V2343">
        <v>1</v>
      </c>
      <c r="W2343">
        <v>1</v>
      </c>
      <c r="X2343">
        <v>24</v>
      </c>
      <c r="Y2343">
        <v>61.9583333333333</v>
      </c>
      <c r="Z2343">
        <v>1</v>
      </c>
      <c r="AA2343">
        <v>471</v>
      </c>
      <c r="AB2343">
        <v>25</v>
      </c>
      <c r="AC2343">
        <v>76.08</v>
      </c>
      <c r="AD2343">
        <v>0.96153846153846201</v>
      </c>
      <c r="AE2343">
        <v>20</v>
      </c>
      <c r="AF2343">
        <v>67.150000000000006</v>
      </c>
      <c r="AG2343">
        <v>0.8</v>
      </c>
      <c r="AH2343" s="4">
        <v>1</v>
      </c>
      <c r="AI2343">
        <v>1</v>
      </c>
      <c r="AJ2343" s="4">
        <v>0</v>
      </c>
      <c r="AK2343">
        <v>0</v>
      </c>
      <c r="AL2343" s="4">
        <v>3</v>
      </c>
      <c r="AM2343">
        <v>0.12</v>
      </c>
      <c r="AN2343" s="4">
        <v>1</v>
      </c>
      <c r="AO2343">
        <v>0.04</v>
      </c>
      <c r="AP2343" s="4">
        <v>0</v>
      </c>
      <c r="AQ2343">
        <v>0</v>
      </c>
      <c r="AR2343" s="4">
        <v>0</v>
      </c>
      <c r="AS2343">
        <v>0</v>
      </c>
      <c r="AT2343" s="4">
        <v>0</v>
      </c>
      <c r="AU2343" s="4">
        <v>0</v>
      </c>
      <c r="AV2343" s="4">
        <v>0</v>
      </c>
      <c r="AW2343">
        <v>1.3</v>
      </c>
      <c r="AX2343" s="4">
        <f t="shared" si="36"/>
        <v>20</v>
      </c>
      <c r="AY2343" s="4">
        <v>1</v>
      </c>
      <c r="AZ2343" s="4">
        <v>22</v>
      </c>
    </row>
    <row r="2344" spans="1:52" x14ac:dyDescent="0.25">
      <c r="A2344" s="4">
        <v>2017</v>
      </c>
      <c r="B2344" s="4" t="s">
        <v>428</v>
      </c>
      <c r="C2344" t="s">
        <v>242</v>
      </c>
      <c r="D2344" t="s">
        <v>190</v>
      </c>
      <c r="E2344" t="s">
        <v>703</v>
      </c>
      <c r="F2344" s="4">
        <v>159</v>
      </c>
      <c r="G2344">
        <v>116</v>
      </c>
      <c r="H2344">
        <v>19.4051724137931</v>
      </c>
      <c r="I2344">
        <v>158</v>
      </c>
      <c r="J2344">
        <v>19.822784810126599</v>
      </c>
      <c r="K2344">
        <v>17</v>
      </c>
      <c r="L2344">
        <v>0.107594936708861</v>
      </c>
      <c r="M2344">
        <v>93</v>
      </c>
      <c r="N2344">
        <v>3096.6850393700802</v>
      </c>
      <c r="O2344">
        <v>0.58490566037735903</v>
      </c>
      <c r="P2344">
        <v>130</v>
      </c>
      <c r="Q2344">
        <v>50.4769230769231</v>
      </c>
      <c r="R2344">
        <v>53</v>
      </c>
      <c r="S2344">
        <v>63.679245283018901</v>
      </c>
      <c r="T2344">
        <v>55</v>
      </c>
      <c r="U2344">
        <v>177.709090909091</v>
      </c>
      <c r="V2344">
        <v>55</v>
      </c>
      <c r="W2344">
        <v>13.781818181818201</v>
      </c>
      <c r="X2344">
        <v>77</v>
      </c>
      <c r="Y2344">
        <v>181.45454545454501</v>
      </c>
      <c r="Z2344">
        <v>50</v>
      </c>
      <c r="AA2344">
        <v>518.14</v>
      </c>
      <c r="AB2344">
        <v>88</v>
      </c>
      <c r="AC2344">
        <v>226.136363636364</v>
      </c>
      <c r="AD2344">
        <v>0.553459119496855</v>
      </c>
      <c r="AE2344">
        <v>18</v>
      </c>
      <c r="AF2344">
        <v>64.5555555555556</v>
      </c>
      <c r="AG2344">
        <v>0.204545454545455</v>
      </c>
      <c r="AH2344" s="4">
        <v>38</v>
      </c>
      <c r="AI2344">
        <v>0.76</v>
      </c>
      <c r="AJ2344" s="4">
        <v>10</v>
      </c>
      <c r="AK2344">
        <v>0.2</v>
      </c>
      <c r="AL2344" s="4">
        <v>32</v>
      </c>
      <c r="AM2344">
        <v>0.36363636363636398</v>
      </c>
      <c r="AN2344" s="4">
        <v>11</v>
      </c>
      <c r="AO2344">
        <v>0.125</v>
      </c>
      <c r="AP2344" s="4">
        <v>1</v>
      </c>
      <c r="AQ2344">
        <v>6.2893081761006301E-3</v>
      </c>
      <c r="AR2344" s="4">
        <v>0</v>
      </c>
      <c r="AS2344">
        <v>0</v>
      </c>
      <c r="AT2344" s="4">
        <v>0</v>
      </c>
      <c r="AU2344" s="4">
        <v>1</v>
      </c>
      <c r="AV2344" s="4">
        <v>5</v>
      </c>
      <c r="AW2344">
        <v>1.6122448979591799</v>
      </c>
      <c r="AX2344" s="4">
        <f t="shared" si="36"/>
        <v>98.620253164557198</v>
      </c>
      <c r="AY2344" s="4">
        <v>46</v>
      </c>
      <c r="AZ2344" s="4">
        <v>19.673913043478301</v>
      </c>
    </row>
    <row r="2345" spans="1:52" x14ac:dyDescent="0.25">
      <c r="A2345" s="4">
        <v>2017</v>
      </c>
      <c r="B2345" s="4" t="s">
        <v>428</v>
      </c>
      <c r="C2345" t="s">
        <v>242</v>
      </c>
      <c r="D2345" t="s">
        <v>276</v>
      </c>
      <c r="E2345" t="s">
        <v>785</v>
      </c>
      <c r="F2345" s="4">
        <v>2</v>
      </c>
      <c r="G2345">
        <v>1</v>
      </c>
      <c r="H2345">
        <v>6</v>
      </c>
      <c r="I2345">
        <v>2</v>
      </c>
      <c r="J2345">
        <v>6</v>
      </c>
      <c r="K2345">
        <v>0</v>
      </c>
      <c r="L2345">
        <v>0</v>
      </c>
      <c r="M2345">
        <v>0</v>
      </c>
      <c r="N2345">
        <v>-1567.5</v>
      </c>
      <c r="O2345">
        <v>0</v>
      </c>
      <c r="P2345">
        <v>2</v>
      </c>
      <c r="Q2345">
        <v>12.5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2</v>
      </c>
      <c r="Y2345">
        <v>248.5</v>
      </c>
      <c r="Z2345">
        <v>0</v>
      </c>
      <c r="AA2345">
        <v>0</v>
      </c>
      <c r="AB2345">
        <v>1</v>
      </c>
      <c r="AC2345">
        <v>1373</v>
      </c>
      <c r="AD2345">
        <v>0.5</v>
      </c>
      <c r="AE2345">
        <v>0</v>
      </c>
      <c r="AF2345">
        <v>0</v>
      </c>
      <c r="AG2345">
        <v>0</v>
      </c>
      <c r="AH2345" s="4">
        <v>0</v>
      </c>
      <c r="AI2345">
        <v>0</v>
      </c>
      <c r="AJ2345" s="4">
        <v>0</v>
      </c>
      <c r="AK2345">
        <v>0</v>
      </c>
      <c r="AL2345" s="4">
        <v>0</v>
      </c>
      <c r="AM2345">
        <v>0</v>
      </c>
      <c r="AN2345" s="4">
        <v>0</v>
      </c>
      <c r="AO2345">
        <v>0</v>
      </c>
      <c r="AP2345" s="4">
        <v>0</v>
      </c>
      <c r="AQ2345">
        <v>0</v>
      </c>
      <c r="AR2345" s="4">
        <v>0</v>
      </c>
      <c r="AS2345">
        <v>0</v>
      </c>
      <c r="AT2345" s="4">
        <v>0</v>
      </c>
      <c r="AU2345" s="4">
        <v>0</v>
      </c>
      <c r="AV2345" s="4">
        <v>0</v>
      </c>
      <c r="AW2345">
        <v>0</v>
      </c>
      <c r="AX2345" s="4">
        <f t="shared" si="36"/>
        <v>0</v>
      </c>
      <c r="AY2345" s="4">
        <v>0</v>
      </c>
      <c r="AZ2345" s="4">
        <v>0</v>
      </c>
    </row>
    <row r="2346" spans="1:52" x14ac:dyDescent="0.25">
      <c r="A2346" s="4">
        <v>2017</v>
      </c>
      <c r="B2346" s="4" t="s">
        <v>428</v>
      </c>
      <c r="C2346" t="s">
        <v>242</v>
      </c>
      <c r="D2346" t="s">
        <v>183</v>
      </c>
      <c r="E2346" t="s">
        <v>696</v>
      </c>
      <c r="F2346" s="4">
        <v>257</v>
      </c>
      <c r="G2346">
        <v>251</v>
      </c>
      <c r="H2346">
        <v>9.8326693227091599</v>
      </c>
      <c r="I2346">
        <v>256</v>
      </c>
      <c r="J2346">
        <v>11.28515625</v>
      </c>
      <c r="K2346">
        <v>15</v>
      </c>
      <c r="L2346">
        <v>5.859375E-2</v>
      </c>
      <c r="M2346">
        <v>95</v>
      </c>
      <c r="N2346">
        <v>2115.14718614719</v>
      </c>
      <c r="O2346">
        <v>0.369649805447471</v>
      </c>
      <c r="P2346">
        <v>112</v>
      </c>
      <c r="Q2346">
        <v>19.3303571428571</v>
      </c>
      <c r="R2346">
        <v>48</v>
      </c>
      <c r="S2346">
        <v>34.9583333333333</v>
      </c>
      <c r="T2346">
        <v>18</v>
      </c>
      <c r="U2346">
        <v>150.611111111111</v>
      </c>
      <c r="V2346">
        <v>18</v>
      </c>
      <c r="W2346">
        <v>18.4444444444444</v>
      </c>
      <c r="X2346">
        <v>227</v>
      </c>
      <c r="Y2346">
        <v>85.378854625550701</v>
      </c>
      <c r="Z2346">
        <v>17</v>
      </c>
      <c r="AA2346">
        <v>315.941176470588</v>
      </c>
      <c r="AB2346">
        <v>237</v>
      </c>
      <c r="AC2346">
        <v>105.021097046414</v>
      </c>
      <c r="AD2346">
        <v>0.92217898832684797</v>
      </c>
      <c r="AE2346">
        <v>147</v>
      </c>
      <c r="AF2346">
        <v>69.687074829932001</v>
      </c>
      <c r="AG2346">
        <v>0.620253164556962</v>
      </c>
      <c r="AH2346" s="4">
        <v>9</v>
      </c>
      <c r="AI2346">
        <v>0.52941176470588203</v>
      </c>
      <c r="AJ2346" s="4">
        <v>2</v>
      </c>
      <c r="AK2346">
        <v>0.11764705882352899</v>
      </c>
      <c r="AL2346" s="4">
        <v>31</v>
      </c>
      <c r="AM2346">
        <v>0.13080168776371301</v>
      </c>
      <c r="AN2346" s="4">
        <v>21</v>
      </c>
      <c r="AO2346">
        <v>8.8607594936708903E-2</v>
      </c>
      <c r="AP2346" s="4">
        <v>0</v>
      </c>
      <c r="AQ2346">
        <v>0</v>
      </c>
      <c r="AR2346" s="4">
        <v>0</v>
      </c>
      <c r="AS2346">
        <v>0</v>
      </c>
      <c r="AT2346" s="4">
        <v>0</v>
      </c>
      <c r="AU2346" s="4">
        <v>1</v>
      </c>
      <c r="AV2346" s="4">
        <v>0</v>
      </c>
      <c r="AW2346">
        <v>1.9393939393939399</v>
      </c>
      <c r="AX2346" s="4">
        <f t="shared" si="36"/>
        <v>132.51562499999997</v>
      </c>
      <c r="AY2346" s="4">
        <v>18</v>
      </c>
      <c r="AZ2346" s="4">
        <v>19.2777777777778</v>
      </c>
    </row>
    <row r="2347" spans="1:52" x14ac:dyDescent="0.25">
      <c r="A2347" s="4">
        <v>2017</v>
      </c>
      <c r="B2347" s="4" t="s">
        <v>428</v>
      </c>
      <c r="C2347" t="s">
        <v>242</v>
      </c>
      <c r="D2347" t="s">
        <v>275</v>
      </c>
      <c r="E2347" t="s">
        <v>784</v>
      </c>
      <c r="F2347" s="4">
        <v>6</v>
      </c>
      <c r="G2347">
        <v>5</v>
      </c>
      <c r="H2347">
        <v>1.8</v>
      </c>
      <c r="I2347">
        <v>6</v>
      </c>
      <c r="J2347">
        <v>3.3333333333333299</v>
      </c>
      <c r="K2347">
        <v>0</v>
      </c>
      <c r="L2347">
        <v>0</v>
      </c>
      <c r="M2347">
        <v>1</v>
      </c>
      <c r="N2347">
        <v>-666</v>
      </c>
      <c r="O2347">
        <v>0.16666666666666699</v>
      </c>
      <c r="P2347">
        <v>6</v>
      </c>
      <c r="Q2347">
        <v>51.5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4</v>
      </c>
      <c r="Y2347">
        <v>166</v>
      </c>
      <c r="Z2347">
        <v>0</v>
      </c>
      <c r="AA2347">
        <v>0</v>
      </c>
      <c r="AB2347">
        <v>6</v>
      </c>
      <c r="AC2347">
        <v>1005</v>
      </c>
      <c r="AD2347">
        <v>1</v>
      </c>
      <c r="AE2347">
        <v>0</v>
      </c>
      <c r="AF2347">
        <v>0</v>
      </c>
      <c r="AG2347">
        <v>0</v>
      </c>
      <c r="AH2347" s="4">
        <v>0</v>
      </c>
      <c r="AI2347">
        <v>0</v>
      </c>
      <c r="AJ2347" s="4">
        <v>0</v>
      </c>
      <c r="AK2347">
        <v>0</v>
      </c>
      <c r="AL2347" s="4">
        <v>0</v>
      </c>
      <c r="AM2347">
        <v>0</v>
      </c>
      <c r="AN2347" s="4">
        <v>0</v>
      </c>
      <c r="AO2347">
        <v>0</v>
      </c>
      <c r="AP2347" s="4">
        <v>0</v>
      </c>
      <c r="AQ2347">
        <v>0</v>
      </c>
      <c r="AR2347" s="4">
        <v>0</v>
      </c>
      <c r="AS2347">
        <v>0</v>
      </c>
      <c r="AT2347" s="4">
        <v>0</v>
      </c>
      <c r="AU2347" s="4">
        <v>0</v>
      </c>
      <c r="AV2347" s="4">
        <v>0</v>
      </c>
      <c r="AW2347">
        <v>6</v>
      </c>
      <c r="AX2347" s="4">
        <f t="shared" si="36"/>
        <v>1</v>
      </c>
      <c r="AY2347" s="4">
        <v>0</v>
      </c>
      <c r="AZ2347" s="4">
        <v>0</v>
      </c>
    </row>
    <row r="2348" spans="1:52" x14ac:dyDescent="0.25">
      <c r="A2348" s="4">
        <v>2017</v>
      </c>
      <c r="B2348" s="4" t="s">
        <v>428</v>
      </c>
      <c r="C2348" t="s">
        <v>242</v>
      </c>
      <c r="D2348" t="s">
        <v>251</v>
      </c>
      <c r="E2348" t="s">
        <v>761</v>
      </c>
      <c r="F2348" s="4">
        <v>102</v>
      </c>
      <c r="G2348">
        <v>69</v>
      </c>
      <c r="H2348">
        <v>8.6811594202898608</v>
      </c>
      <c r="I2348">
        <v>102</v>
      </c>
      <c r="J2348">
        <v>9.12745098039216</v>
      </c>
      <c r="K2348">
        <v>0</v>
      </c>
      <c r="L2348">
        <v>0</v>
      </c>
      <c r="M2348">
        <v>14</v>
      </c>
      <c r="N2348">
        <v>67.538461538461505</v>
      </c>
      <c r="O2348">
        <v>0.13725490196078399</v>
      </c>
      <c r="P2348">
        <v>85</v>
      </c>
      <c r="Q2348">
        <v>22.282352941176502</v>
      </c>
      <c r="R2348">
        <v>20</v>
      </c>
      <c r="S2348">
        <v>50.8</v>
      </c>
      <c r="T2348">
        <v>60</v>
      </c>
      <c r="U2348">
        <v>144.23333333333301</v>
      </c>
      <c r="V2348">
        <v>53</v>
      </c>
      <c r="W2348">
        <v>9.3584905660377409</v>
      </c>
      <c r="X2348">
        <v>33</v>
      </c>
      <c r="Y2348">
        <v>155.727272727273</v>
      </c>
      <c r="Z2348">
        <v>54</v>
      </c>
      <c r="AA2348">
        <v>461.53703703703701</v>
      </c>
      <c r="AB2348">
        <v>36</v>
      </c>
      <c r="AC2348">
        <v>179.027777777778</v>
      </c>
      <c r="AD2348">
        <v>0.35294117647058798</v>
      </c>
      <c r="AE2348">
        <v>5</v>
      </c>
      <c r="AF2348">
        <v>95.2</v>
      </c>
      <c r="AG2348">
        <v>0.13888888888888901</v>
      </c>
      <c r="AH2348" s="4">
        <v>35</v>
      </c>
      <c r="AI2348">
        <v>0.64814814814814803</v>
      </c>
      <c r="AJ2348" s="4">
        <v>9</v>
      </c>
      <c r="AK2348">
        <v>0.16666666666666699</v>
      </c>
      <c r="AL2348" s="4">
        <v>10</v>
      </c>
      <c r="AM2348">
        <v>0.27777777777777801</v>
      </c>
      <c r="AN2348" s="4">
        <v>10</v>
      </c>
      <c r="AO2348">
        <v>0.27777777777777801</v>
      </c>
      <c r="AP2348" s="4">
        <v>0</v>
      </c>
      <c r="AQ2348">
        <v>0</v>
      </c>
      <c r="AR2348" s="4">
        <v>0</v>
      </c>
      <c r="AS2348">
        <v>0</v>
      </c>
      <c r="AT2348" s="4">
        <v>0</v>
      </c>
      <c r="AU2348" s="4">
        <v>0</v>
      </c>
      <c r="AV2348" s="4">
        <v>4</v>
      </c>
      <c r="AW2348">
        <v>1.36</v>
      </c>
      <c r="AX2348" s="4">
        <f t="shared" si="36"/>
        <v>75</v>
      </c>
      <c r="AY2348" s="4">
        <v>50</v>
      </c>
      <c r="AZ2348" s="4">
        <v>10.84</v>
      </c>
    </row>
    <row r="2349" spans="1:52" x14ac:dyDescent="0.25">
      <c r="A2349" s="4">
        <v>2017</v>
      </c>
      <c r="B2349" s="4" t="s">
        <v>428</v>
      </c>
      <c r="C2349" t="s">
        <v>242</v>
      </c>
      <c r="D2349" t="s">
        <v>179</v>
      </c>
      <c r="E2349" t="s">
        <v>692</v>
      </c>
      <c r="F2349" s="4">
        <v>52</v>
      </c>
      <c r="G2349">
        <v>49</v>
      </c>
      <c r="H2349">
        <v>14.8775510204082</v>
      </c>
      <c r="I2349">
        <v>52</v>
      </c>
      <c r="J2349">
        <v>15.3269230769231</v>
      </c>
      <c r="K2349">
        <v>0</v>
      </c>
      <c r="L2349">
        <v>0</v>
      </c>
      <c r="M2349">
        <v>10</v>
      </c>
      <c r="N2349">
        <v>753.98039215686299</v>
      </c>
      <c r="O2349">
        <v>0.19230769230769201</v>
      </c>
      <c r="P2349">
        <v>25</v>
      </c>
      <c r="Q2349">
        <v>49.28</v>
      </c>
      <c r="R2349">
        <v>17</v>
      </c>
      <c r="S2349">
        <v>26.352941176470601</v>
      </c>
      <c r="T2349">
        <v>9</v>
      </c>
      <c r="U2349">
        <v>233.222222222222</v>
      </c>
      <c r="V2349">
        <v>8</v>
      </c>
      <c r="W2349">
        <v>8</v>
      </c>
      <c r="X2349">
        <v>43</v>
      </c>
      <c r="Y2349">
        <v>73.883720930232599</v>
      </c>
      <c r="Z2349">
        <v>9</v>
      </c>
      <c r="AA2349">
        <v>383.88888888888903</v>
      </c>
      <c r="AB2349">
        <v>43</v>
      </c>
      <c r="AC2349">
        <v>102.53488372093</v>
      </c>
      <c r="AD2349">
        <v>0.82692307692307698</v>
      </c>
      <c r="AE2349">
        <v>24</v>
      </c>
      <c r="AF2349">
        <v>64</v>
      </c>
      <c r="AG2349">
        <v>0.55813953488372103</v>
      </c>
      <c r="AH2349" s="4">
        <v>7</v>
      </c>
      <c r="AI2349">
        <v>0.77777777777777801</v>
      </c>
      <c r="AJ2349" s="4">
        <v>2</v>
      </c>
      <c r="AK2349">
        <v>0.22222222222222199</v>
      </c>
      <c r="AL2349" s="4">
        <v>4</v>
      </c>
      <c r="AM2349">
        <v>9.3023255813953501E-2</v>
      </c>
      <c r="AN2349" s="4">
        <v>6</v>
      </c>
      <c r="AO2349">
        <v>0.13953488372093001</v>
      </c>
      <c r="AP2349" s="4">
        <v>0</v>
      </c>
      <c r="AQ2349">
        <v>0</v>
      </c>
      <c r="AR2349" s="4">
        <v>0</v>
      </c>
      <c r="AS2349">
        <v>0</v>
      </c>
      <c r="AT2349" s="4">
        <v>0</v>
      </c>
      <c r="AU2349" s="4">
        <v>0</v>
      </c>
      <c r="AV2349" s="4">
        <v>0</v>
      </c>
      <c r="AW2349">
        <v>1.7931034482758601</v>
      </c>
      <c r="AX2349" s="4">
        <f t="shared" si="36"/>
        <v>29.000000000000032</v>
      </c>
      <c r="AY2349" s="4">
        <v>9</v>
      </c>
      <c r="AZ2349" s="4">
        <v>29.6666666666667</v>
      </c>
    </row>
    <row r="2350" spans="1:52" x14ac:dyDescent="0.25">
      <c r="A2350" s="4">
        <v>2017</v>
      </c>
      <c r="B2350" s="4" t="s">
        <v>428</v>
      </c>
      <c r="C2350" t="s">
        <v>242</v>
      </c>
      <c r="D2350" t="s">
        <v>220</v>
      </c>
      <c r="E2350" t="s">
        <v>627</v>
      </c>
      <c r="F2350" s="4">
        <v>11</v>
      </c>
      <c r="G2350">
        <v>10</v>
      </c>
      <c r="H2350">
        <v>3.4</v>
      </c>
      <c r="I2350">
        <v>11</v>
      </c>
      <c r="J2350">
        <v>4.4545454545454497</v>
      </c>
      <c r="K2350">
        <v>0</v>
      </c>
      <c r="L2350">
        <v>0</v>
      </c>
      <c r="M2350">
        <v>6</v>
      </c>
      <c r="N2350">
        <v>1951.42857142857</v>
      </c>
      <c r="O2350">
        <v>0.54545454545454497</v>
      </c>
      <c r="P2350">
        <v>6</v>
      </c>
      <c r="Q2350">
        <v>94.1666666666667</v>
      </c>
      <c r="R2350">
        <v>0</v>
      </c>
      <c r="S2350">
        <v>0</v>
      </c>
      <c r="T2350">
        <v>6</v>
      </c>
      <c r="U2350">
        <v>104.666666666667</v>
      </c>
      <c r="V2350">
        <v>5</v>
      </c>
      <c r="W2350">
        <v>1.6</v>
      </c>
      <c r="X2350">
        <v>4</v>
      </c>
      <c r="Y2350">
        <v>154.25</v>
      </c>
      <c r="Z2350">
        <v>6</v>
      </c>
      <c r="AA2350">
        <v>391.66666666666703</v>
      </c>
      <c r="AB2350">
        <v>4</v>
      </c>
      <c r="AC2350">
        <v>175.75</v>
      </c>
      <c r="AD2350">
        <v>0.36363636363636398</v>
      </c>
      <c r="AE2350">
        <v>0</v>
      </c>
      <c r="AF2350">
        <v>0</v>
      </c>
      <c r="AG2350">
        <v>0</v>
      </c>
      <c r="AH2350" s="4">
        <v>2</v>
      </c>
      <c r="AI2350">
        <v>0.33333333333333298</v>
      </c>
      <c r="AJ2350" s="4">
        <v>0</v>
      </c>
      <c r="AK2350">
        <v>0</v>
      </c>
      <c r="AL2350" s="4">
        <v>1</v>
      </c>
      <c r="AM2350">
        <v>0.25</v>
      </c>
      <c r="AN2350" s="4">
        <v>0</v>
      </c>
      <c r="AO2350">
        <v>0</v>
      </c>
      <c r="AP2350" s="4">
        <v>0</v>
      </c>
      <c r="AQ2350">
        <v>0</v>
      </c>
      <c r="AR2350" s="4">
        <v>0</v>
      </c>
      <c r="AS2350">
        <v>0</v>
      </c>
      <c r="AT2350" s="4">
        <v>0</v>
      </c>
      <c r="AU2350" s="4">
        <v>0</v>
      </c>
      <c r="AV2350" s="4">
        <v>0</v>
      </c>
      <c r="AW2350">
        <v>1.375</v>
      </c>
      <c r="AX2350" s="4">
        <f t="shared" si="36"/>
        <v>8</v>
      </c>
      <c r="AY2350" s="4">
        <v>6</v>
      </c>
      <c r="AZ2350" s="4">
        <v>7.1666666666666696</v>
      </c>
    </row>
    <row r="2351" spans="1:52" x14ac:dyDescent="0.25">
      <c r="A2351" s="4">
        <v>2017</v>
      </c>
      <c r="B2351" s="4" t="s">
        <v>428</v>
      </c>
      <c r="C2351" t="s">
        <v>242</v>
      </c>
      <c r="D2351" t="s">
        <v>139</v>
      </c>
      <c r="E2351" t="s">
        <v>655</v>
      </c>
      <c r="F2351" s="4">
        <v>203</v>
      </c>
      <c r="G2351">
        <v>164</v>
      </c>
      <c r="H2351">
        <v>4.2743902439024399</v>
      </c>
      <c r="I2351">
        <v>203</v>
      </c>
      <c r="J2351">
        <v>5.8226600985221699</v>
      </c>
      <c r="K2351">
        <v>4</v>
      </c>
      <c r="L2351">
        <v>1.9704433497536901E-2</v>
      </c>
      <c r="M2351">
        <v>60</v>
      </c>
      <c r="N2351">
        <v>967.65</v>
      </c>
      <c r="O2351">
        <v>0.29556650246305399</v>
      </c>
      <c r="P2351">
        <v>153</v>
      </c>
      <c r="Q2351">
        <v>42.039215686274503</v>
      </c>
      <c r="R2351">
        <v>35</v>
      </c>
      <c r="S2351">
        <v>112.2</v>
      </c>
      <c r="T2351">
        <v>72</v>
      </c>
      <c r="U2351">
        <v>165.416666666667</v>
      </c>
      <c r="V2351">
        <v>71</v>
      </c>
      <c r="W2351">
        <v>15.845070422535199</v>
      </c>
      <c r="X2351">
        <v>114</v>
      </c>
      <c r="Y2351">
        <v>152.92982456140399</v>
      </c>
      <c r="Z2351">
        <v>68</v>
      </c>
      <c r="AA2351">
        <v>459.60294117647101</v>
      </c>
      <c r="AB2351">
        <v>114</v>
      </c>
      <c r="AC2351">
        <v>179.92982456140399</v>
      </c>
      <c r="AD2351">
        <v>0.56157635467980305</v>
      </c>
      <c r="AE2351">
        <v>16</v>
      </c>
      <c r="AF2351">
        <v>50.125</v>
      </c>
      <c r="AG2351">
        <v>0.13675213675213699</v>
      </c>
      <c r="AH2351" s="4">
        <v>46</v>
      </c>
      <c r="AI2351">
        <v>0.67647058823529405</v>
      </c>
      <c r="AJ2351" s="4">
        <v>16</v>
      </c>
      <c r="AK2351">
        <v>0.23529411764705899</v>
      </c>
      <c r="AL2351" s="4">
        <v>36</v>
      </c>
      <c r="AM2351">
        <v>0.31578947368421101</v>
      </c>
      <c r="AN2351" s="4">
        <v>12</v>
      </c>
      <c r="AO2351">
        <v>0.105263157894737</v>
      </c>
      <c r="AP2351" s="4">
        <v>0</v>
      </c>
      <c r="AQ2351">
        <v>0</v>
      </c>
      <c r="AR2351" s="4">
        <v>0</v>
      </c>
      <c r="AS2351">
        <v>0</v>
      </c>
      <c r="AT2351" s="4">
        <v>0</v>
      </c>
      <c r="AU2351" s="4">
        <v>0</v>
      </c>
      <c r="AV2351" s="4">
        <v>3</v>
      </c>
      <c r="AW2351">
        <v>1.8125</v>
      </c>
      <c r="AX2351" s="4">
        <f t="shared" si="36"/>
        <v>112</v>
      </c>
      <c r="AY2351" s="4">
        <v>59</v>
      </c>
      <c r="AZ2351" s="4">
        <v>13.7118644067797</v>
      </c>
    </row>
    <row r="2352" spans="1:52" x14ac:dyDescent="0.25">
      <c r="A2352" s="4">
        <v>2017</v>
      </c>
      <c r="B2352" s="4" t="s">
        <v>428</v>
      </c>
      <c r="C2352" t="s">
        <v>242</v>
      </c>
      <c r="D2352" t="s">
        <v>257</v>
      </c>
      <c r="E2352" t="s">
        <v>766</v>
      </c>
      <c r="F2352" s="4">
        <v>77</v>
      </c>
      <c r="G2352">
        <v>59</v>
      </c>
      <c r="H2352">
        <v>10.2881355932203</v>
      </c>
      <c r="I2352">
        <v>76</v>
      </c>
      <c r="J2352">
        <v>11.6973684210526</v>
      </c>
      <c r="K2352">
        <v>2</v>
      </c>
      <c r="L2352">
        <v>2.6315789473684199E-2</v>
      </c>
      <c r="M2352">
        <v>19</v>
      </c>
      <c r="N2352">
        <v>507.83870967741899</v>
      </c>
      <c r="O2352">
        <v>0.246753246753247</v>
      </c>
      <c r="P2352">
        <v>54</v>
      </c>
      <c r="Q2352">
        <v>41.629629629629598</v>
      </c>
      <c r="R2352">
        <v>10</v>
      </c>
      <c r="S2352">
        <v>48.3</v>
      </c>
      <c r="T2352">
        <v>35</v>
      </c>
      <c r="U2352">
        <v>135.02857142857101</v>
      </c>
      <c r="V2352">
        <v>34</v>
      </c>
      <c r="W2352">
        <v>19.235294117647101</v>
      </c>
      <c r="X2352">
        <v>36</v>
      </c>
      <c r="Y2352">
        <v>128.055555555556</v>
      </c>
      <c r="Z2352">
        <v>26</v>
      </c>
      <c r="AA2352">
        <v>458.30769230769198</v>
      </c>
      <c r="AB2352">
        <v>38</v>
      </c>
      <c r="AC2352">
        <v>162.394736842105</v>
      </c>
      <c r="AD2352">
        <v>0.493506493506494</v>
      </c>
      <c r="AE2352">
        <v>10</v>
      </c>
      <c r="AF2352">
        <v>71.2</v>
      </c>
      <c r="AG2352">
        <v>0.256410256410256</v>
      </c>
      <c r="AH2352" s="4">
        <v>22</v>
      </c>
      <c r="AI2352">
        <v>0.84615384615384603</v>
      </c>
      <c r="AJ2352" s="4">
        <v>1</v>
      </c>
      <c r="AK2352">
        <v>3.8461538461538498E-2</v>
      </c>
      <c r="AL2352" s="4">
        <v>8</v>
      </c>
      <c r="AM2352">
        <v>0.21052631578947401</v>
      </c>
      <c r="AN2352" s="4">
        <v>4</v>
      </c>
      <c r="AO2352">
        <v>0.105263157894737</v>
      </c>
      <c r="AP2352" s="4">
        <v>1</v>
      </c>
      <c r="AQ2352">
        <v>1.2987012987013E-2</v>
      </c>
      <c r="AR2352" s="4">
        <v>1</v>
      </c>
      <c r="AS2352">
        <v>1.2987012987013E-2</v>
      </c>
      <c r="AT2352" s="4">
        <v>0</v>
      </c>
      <c r="AU2352" s="4">
        <v>0</v>
      </c>
      <c r="AV2352" s="4">
        <v>1</v>
      </c>
      <c r="AW2352">
        <v>1.4807692307692299</v>
      </c>
      <c r="AX2352" s="4">
        <f t="shared" si="36"/>
        <v>52.000000000000028</v>
      </c>
      <c r="AY2352" s="4">
        <v>22</v>
      </c>
      <c r="AZ2352" s="4">
        <v>8.7272727272727302</v>
      </c>
    </row>
    <row r="2353" spans="1:52" x14ac:dyDescent="0.25">
      <c r="A2353" s="4">
        <v>2017</v>
      </c>
      <c r="B2353" s="4" t="s">
        <v>428</v>
      </c>
      <c r="C2353" t="s">
        <v>242</v>
      </c>
      <c r="D2353" t="s">
        <v>266</v>
      </c>
      <c r="E2353" t="s">
        <v>775</v>
      </c>
      <c r="F2353" s="4">
        <v>26</v>
      </c>
      <c r="G2353">
        <v>9</v>
      </c>
      <c r="H2353">
        <v>6.5555555555555598</v>
      </c>
      <c r="I2353">
        <v>26</v>
      </c>
      <c r="J2353">
        <v>6.1153846153846096</v>
      </c>
      <c r="K2353">
        <v>0</v>
      </c>
      <c r="L2353">
        <v>0</v>
      </c>
      <c r="M2353">
        <v>0</v>
      </c>
      <c r="N2353">
        <v>242.69230769230799</v>
      </c>
      <c r="O2353">
        <v>0</v>
      </c>
      <c r="P2353">
        <v>19</v>
      </c>
      <c r="Q2353">
        <v>27.052631578947398</v>
      </c>
      <c r="R2353">
        <v>6</v>
      </c>
      <c r="S2353">
        <v>64.6666666666667</v>
      </c>
      <c r="T2353">
        <v>0</v>
      </c>
      <c r="U2353">
        <v>0</v>
      </c>
      <c r="V2353">
        <v>0</v>
      </c>
      <c r="W2353">
        <v>0</v>
      </c>
      <c r="X2353">
        <v>24</v>
      </c>
      <c r="Y2353">
        <v>74.875</v>
      </c>
      <c r="Z2353">
        <v>0</v>
      </c>
      <c r="AA2353">
        <v>0</v>
      </c>
      <c r="AB2353">
        <v>26</v>
      </c>
      <c r="AC2353">
        <v>97.538461538461505</v>
      </c>
      <c r="AD2353">
        <v>1</v>
      </c>
      <c r="AE2353">
        <v>12</v>
      </c>
      <c r="AF2353">
        <v>72.5833333333333</v>
      </c>
      <c r="AG2353">
        <v>0.46153846153846201</v>
      </c>
      <c r="AH2353" s="4">
        <v>0</v>
      </c>
      <c r="AI2353">
        <v>0</v>
      </c>
      <c r="AJ2353" s="4">
        <v>0</v>
      </c>
      <c r="AK2353">
        <v>0</v>
      </c>
      <c r="AL2353" s="4">
        <v>1</v>
      </c>
      <c r="AM2353">
        <v>3.8461538461538498E-2</v>
      </c>
      <c r="AN2353" s="4">
        <v>0</v>
      </c>
      <c r="AO2353">
        <v>0</v>
      </c>
      <c r="AP2353" s="4">
        <v>1</v>
      </c>
      <c r="AQ2353">
        <v>3.8461538461538498E-2</v>
      </c>
      <c r="AR2353" s="4">
        <v>0</v>
      </c>
      <c r="AS2353">
        <v>0</v>
      </c>
      <c r="AT2353" s="4">
        <v>0</v>
      </c>
      <c r="AU2353" s="4">
        <v>0</v>
      </c>
      <c r="AV2353" s="4">
        <v>0</v>
      </c>
      <c r="AW2353">
        <v>1.625</v>
      </c>
      <c r="AX2353" s="4">
        <f t="shared" si="36"/>
        <v>16</v>
      </c>
      <c r="AY2353" s="4">
        <v>0</v>
      </c>
      <c r="AZ2353" s="4">
        <v>0</v>
      </c>
    </row>
    <row r="2354" spans="1:52" x14ac:dyDescent="0.25">
      <c r="A2354" s="4">
        <v>2017</v>
      </c>
      <c r="B2354" s="4" t="s">
        <v>428</v>
      </c>
      <c r="C2354" t="s">
        <v>242</v>
      </c>
      <c r="D2354" t="s">
        <v>177</v>
      </c>
      <c r="E2354" t="s">
        <v>690</v>
      </c>
      <c r="F2354" s="4">
        <v>12</v>
      </c>
      <c r="G2354">
        <v>9</v>
      </c>
      <c r="H2354">
        <v>9.5555555555555607</v>
      </c>
      <c r="I2354">
        <v>12</v>
      </c>
      <c r="J2354">
        <v>9</v>
      </c>
      <c r="K2354">
        <v>0</v>
      </c>
      <c r="L2354">
        <v>0</v>
      </c>
      <c r="M2354">
        <v>2</v>
      </c>
      <c r="N2354">
        <v>139.1</v>
      </c>
      <c r="O2354">
        <v>0.16666666666666699</v>
      </c>
      <c r="P2354">
        <v>11</v>
      </c>
      <c r="Q2354">
        <v>31.363636363636399</v>
      </c>
      <c r="R2354">
        <v>3</v>
      </c>
      <c r="S2354">
        <v>66</v>
      </c>
      <c r="T2354">
        <v>1</v>
      </c>
      <c r="U2354">
        <v>50</v>
      </c>
      <c r="V2354">
        <v>1</v>
      </c>
      <c r="W2354">
        <v>7</v>
      </c>
      <c r="X2354">
        <v>9</v>
      </c>
      <c r="Y2354">
        <v>157.555555555556</v>
      </c>
      <c r="Z2354">
        <v>3</v>
      </c>
      <c r="AA2354">
        <v>463</v>
      </c>
      <c r="AB2354">
        <v>9</v>
      </c>
      <c r="AC2354">
        <v>188.777777777778</v>
      </c>
      <c r="AD2354">
        <v>0.75</v>
      </c>
      <c r="AE2354">
        <v>1</v>
      </c>
      <c r="AF2354">
        <v>169</v>
      </c>
      <c r="AG2354">
        <v>0.11111111111111099</v>
      </c>
      <c r="AH2354" s="4">
        <v>2</v>
      </c>
      <c r="AI2354">
        <v>0.66666666666666696</v>
      </c>
      <c r="AJ2354" s="4">
        <v>0</v>
      </c>
      <c r="AK2354">
        <v>0</v>
      </c>
      <c r="AL2354" s="4">
        <v>1</v>
      </c>
      <c r="AM2354">
        <v>0.11111111111111099</v>
      </c>
      <c r="AN2354" s="4">
        <v>3</v>
      </c>
      <c r="AO2354">
        <v>0.33333333333333298</v>
      </c>
      <c r="AP2354" s="4">
        <v>0</v>
      </c>
      <c r="AQ2354">
        <v>0</v>
      </c>
      <c r="AR2354" s="4">
        <v>0</v>
      </c>
      <c r="AS2354">
        <v>0</v>
      </c>
      <c r="AT2354" s="4">
        <v>0</v>
      </c>
      <c r="AU2354" s="4">
        <v>0</v>
      </c>
      <c r="AV2354" s="4">
        <v>1</v>
      </c>
      <c r="AW2354">
        <v>1.71428571428571</v>
      </c>
      <c r="AX2354" s="4">
        <f t="shared" si="36"/>
        <v>7.0000000000000178</v>
      </c>
      <c r="AY2354" s="4">
        <v>1</v>
      </c>
      <c r="AZ2354" s="4">
        <v>24</v>
      </c>
    </row>
    <row r="2355" spans="1:52" x14ac:dyDescent="0.25">
      <c r="A2355" s="4">
        <v>2017</v>
      </c>
      <c r="B2355" s="4" t="s">
        <v>428</v>
      </c>
      <c r="C2355" t="s">
        <v>242</v>
      </c>
      <c r="D2355" t="s">
        <v>176</v>
      </c>
      <c r="E2355" t="s">
        <v>689</v>
      </c>
      <c r="F2355" s="4">
        <v>133</v>
      </c>
      <c r="G2355">
        <v>112</v>
      </c>
      <c r="H2355">
        <v>7.9196428571428603</v>
      </c>
      <c r="I2355">
        <v>132</v>
      </c>
      <c r="J2355">
        <v>9.25</v>
      </c>
      <c r="K2355">
        <v>4</v>
      </c>
      <c r="L2355">
        <v>3.03030303030303E-2</v>
      </c>
      <c r="M2355">
        <v>59</v>
      </c>
      <c r="N2355">
        <v>2517.55855855856</v>
      </c>
      <c r="O2355">
        <v>0.44360902255639101</v>
      </c>
      <c r="P2355">
        <v>109</v>
      </c>
      <c r="Q2355">
        <v>33.926605504587201</v>
      </c>
      <c r="R2355">
        <v>33</v>
      </c>
      <c r="S2355">
        <v>25.030303030302999</v>
      </c>
      <c r="T2355">
        <v>50</v>
      </c>
      <c r="U2355">
        <v>125.78</v>
      </c>
      <c r="V2355">
        <v>49</v>
      </c>
      <c r="W2355">
        <v>17.877551020408202</v>
      </c>
      <c r="X2355">
        <v>70</v>
      </c>
      <c r="Y2355">
        <v>130.38571428571399</v>
      </c>
      <c r="Z2355">
        <v>55</v>
      </c>
      <c r="AA2355">
        <v>329.63636363636402</v>
      </c>
      <c r="AB2355">
        <v>73</v>
      </c>
      <c r="AC2355">
        <v>194.65753424657501</v>
      </c>
      <c r="AD2355">
        <v>0.54887218045112796</v>
      </c>
      <c r="AE2355">
        <v>3</v>
      </c>
      <c r="AF2355">
        <v>74.3333333333333</v>
      </c>
      <c r="AG2355">
        <v>4.1095890410958902E-2</v>
      </c>
      <c r="AH2355" s="4">
        <v>31</v>
      </c>
      <c r="AI2355">
        <v>0.56363636363636405</v>
      </c>
      <c r="AJ2355" s="4">
        <v>13</v>
      </c>
      <c r="AK2355">
        <v>0.236363636363636</v>
      </c>
      <c r="AL2355" s="4">
        <v>29</v>
      </c>
      <c r="AM2355">
        <v>0.397260273972603</v>
      </c>
      <c r="AN2355" s="4">
        <v>8</v>
      </c>
      <c r="AO2355">
        <v>0.10958904109589</v>
      </c>
      <c r="AP2355" s="4">
        <v>0</v>
      </c>
      <c r="AQ2355">
        <v>0</v>
      </c>
      <c r="AR2355" s="4">
        <v>0</v>
      </c>
      <c r="AS2355">
        <v>0</v>
      </c>
      <c r="AT2355" s="4">
        <v>0</v>
      </c>
      <c r="AU2355" s="4">
        <v>0</v>
      </c>
      <c r="AV2355" s="4">
        <v>2</v>
      </c>
      <c r="AW2355">
        <v>1.6219512195121999</v>
      </c>
      <c r="AX2355" s="4">
        <f t="shared" si="36"/>
        <v>81.999999999999758</v>
      </c>
      <c r="AY2355" s="4">
        <v>49</v>
      </c>
      <c r="AZ2355" s="4">
        <v>16.714285714285701</v>
      </c>
    </row>
    <row r="2356" spans="1:52" x14ac:dyDescent="0.25">
      <c r="A2356" s="4">
        <v>2017</v>
      </c>
      <c r="B2356" s="4" t="s">
        <v>428</v>
      </c>
      <c r="C2356" t="s">
        <v>242</v>
      </c>
      <c r="D2356" t="s">
        <v>267</v>
      </c>
      <c r="E2356" t="s">
        <v>776</v>
      </c>
      <c r="F2356" s="4">
        <v>10</v>
      </c>
      <c r="G2356">
        <v>9</v>
      </c>
      <c r="H2356">
        <v>8.4444444444444393</v>
      </c>
      <c r="I2356">
        <v>10</v>
      </c>
      <c r="J2356">
        <v>9.3000000000000007</v>
      </c>
      <c r="K2356">
        <v>0</v>
      </c>
      <c r="L2356">
        <v>0</v>
      </c>
      <c r="M2356">
        <v>0</v>
      </c>
      <c r="N2356">
        <v>22.1</v>
      </c>
      <c r="O2356">
        <v>0</v>
      </c>
      <c r="P2356">
        <v>5</v>
      </c>
      <c r="Q2356">
        <v>220</v>
      </c>
      <c r="R2356">
        <v>1</v>
      </c>
      <c r="S2356">
        <v>22</v>
      </c>
      <c r="T2356">
        <v>6</v>
      </c>
      <c r="U2356">
        <v>110.333333333333</v>
      </c>
      <c r="V2356">
        <v>6</v>
      </c>
      <c r="W2356">
        <v>30.5</v>
      </c>
      <c r="X2356">
        <v>4</v>
      </c>
      <c r="Y2356">
        <v>147.75</v>
      </c>
      <c r="Z2356">
        <v>6</v>
      </c>
      <c r="AA2356">
        <v>508.16666666666703</v>
      </c>
      <c r="AB2356">
        <v>4</v>
      </c>
      <c r="AC2356">
        <v>161.75</v>
      </c>
      <c r="AD2356">
        <v>0.4</v>
      </c>
      <c r="AE2356">
        <v>1</v>
      </c>
      <c r="AF2356">
        <v>89</v>
      </c>
      <c r="AG2356">
        <v>0.25</v>
      </c>
      <c r="AH2356" s="4">
        <v>4</v>
      </c>
      <c r="AI2356">
        <v>0.66666666666666696</v>
      </c>
      <c r="AJ2356" s="4">
        <v>1</v>
      </c>
      <c r="AK2356">
        <v>0.16666666666666699</v>
      </c>
      <c r="AL2356" s="4">
        <v>2</v>
      </c>
      <c r="AM2356">
        <v>0.5</v>
      </c>
      <c r="AN2356" s="4">
        <v>0</v>
      </c>
      <c r="AO2356">
        <v>0</v>
      </c>
      <c r="AP2356" s="4">
        <v>0</v>
      </c>
      <c r="AQ2356">
        <v>0</v>
      </c>
      <c r="AR2356" s="4">
        <v>0</v>
      </c>
      <c r="AS2356">
        <v>0</v>
      </c>
      <c r="AT2356" s="4">
        <v>0</v>
      </c>
      <c r="AU2356" s="4">
        <v>0</v>
      </c>
      <c r="AV2356" s="4">
        <v>0</v>
      </c>
      <c r="AW2356">
        <v>1.4285714285714299</v>
      </c>
      <c r="AX2356" s="4">
        <f t="shared" si="36"/>
        <v>6.9999999999999929</v>
      </c>
      <c r="AY2356" s="4">
        <v>6</v>
      </c>
      <c r="AZ2356" s="4">
        <v>18.3333333333333</v>
      </c>
    </row>
    <row r="2357" spans="1:52" x14ac:dyDescent="0.25">
      <c r="A2357" s="4">
        <v>2017</v>
      </c>
      <c r="B2357" s="4" t="s">
        <v>428</v>
      </c>
      <c r="C2357" t="s">
        <v>242</v>
      </c>
      <c r="D2357" t="s">
        <v>280</v>
      </c>
      <c r="E2357" t="s">
        <v>788</v>
      </c>
      <c r="F2357" s="4">
        <v>26</v>
      </c>
      <c r="G2357">
        <v>13</v>
      </c>
      <c r="H2357">
        <v>6</v>
      </c>
      <c r="I2357">
        <v>26</v>
      </c>
      <c r="J2357">
        <v>9.5384615384615401</v>
      </c>
      <c r="K2357">
        <v>3</v>
      </c>
      <c r="L2357">
        <v>0.115384615384615</v>
      </c>
      <c r="M2357">
        <v>0</v>
      </c>
      <c r="N2357">
        <v>18.384615384615401</v>
      </c>
      <c r="O2357">
        <v>0</v>
      </c>
      <c r="P2357">
        <v>10</v>
      </c>
      <c r="Q2357">
        <v>21.5</v>
      </c>
      <c r="R2357">
        <v>2</v>
      </c>
      <c r="S2357">
        <v>74.5</v>
      </c>
      <c r="T2357">
        <v>0</v>
      </c>
      <c r="U2357">
        <v>0</v>
      </c>
      <c r="V2357">
        <v>0</v>
      </c>
      <c r="W2357">
        <v>0</v>
      </c>
      <c r="X2357">
        <v>25</v>
      </c>
      <c r="Y2357">
        <v>68.040000000000006</v>
      </c>
      <c r="Z2357">
        <v>0</v>
      </c>
      <c r="AA2357">
        <v>0</v>
      </c>
      <c r="AB2357">
        <v>26</v>
      </c>
      <c r="AC2357">
        <v>81.961538461538495</v>
      </c>
      <c r="AD2357">
        <v>1</v>
      </c>
      <c r="AE2357">
        <v>21</v>
      </c>
      <c r="AF2357">
        <v>69.285714285714306</v>
      </c>
      <c r="AG2357">
        <v>0.80769230769230804</v>
      </c>
      <c r="AH2357" s="4">
        <v>0</v>
      </c>
      <c r="AI2357">
        <v>0</v>
      </c>
      <c r="AJ2357" s="4">
        <v>0</v>
      </c>
      <c r="AK2357">
        <v>0</v>
      </c>
      <c r="AL2357" s="4">
        <v>0</v>
      </c>
      <c r="AM2357">
        <v>0</v>
      </c>
      <c r="AN2357" s="4">
        <v>1</v>
      </c>
      <c r="AO2357">
        <v>3.8461538461538498E-2</v>
      </c>
      <c r="AP2357" s="4">
        <v>0</v>
      </c>
      <c r="AQ2357">
        <v>0</v>
      </c>
      <c r="AR2357" s="4">
        <v>1</v>
      </c>
      <c r="AS2357">
        <v>3.8461538461538498E-2</v>
      </c>
      <c r="AT2357" s="4">
        <v>0</v>
      </c>
      <c r="AU2357" s="4">
        <v>0</v>
      </c>
      <c r="AV2357" s="4">
        <v>0</v>
      </c>
      <c r="AW2357">
        <v>1.3</v>
      </c>
      <c r="AX2357" s="4">
        <f t="shared" si="36"/>
        <v>20</v>
      </c>
      <c r="AY2357" s="4">
        <v>0</v>
      </c>
      <c r="AZ2357" s="4">
        <v>0</v>
      </c>
    </row>
    <row r="2358" spans="1:52" x14ac:dyDescent="0.25">
      <c r="A2358" s="4">
        <v>2017</v>
      </c>
      <c r="B2358" s="4" t="s">
        <v>428</v>
      </c>
      <c r="C2358" t="s">
        <v>242</v>
      </c>
      <c r="D2358" t="s">
        <v>248</v>
      </c>
      <c r="E2358" t="s">
        <v>758</v>
      </c>
      <c r="F2358" s="4">
        <v>47</v>
      </c>
      <c r="G2358">
        <v>38</v>
      </c>
      <c r="H2358">
        <v>17.789473684210499</v>
      </c>
      <c r="I2358">
        <v>47</v>
      </c>
      <c r="J2358">
        <v>17.787234042553202</v>
      </c>
      <c r="K2358">
        <v>2</v>
      </c>
      <c r="L2358">
        <v>4.2553191489361701E-2</v>
      </c>
      <c r="M2358">
        <v>15</v>
      </c>
      <c r="N2358">
        <v>994.26666666666699</v>
      </c>
      <c r="O2358">
        <v>0.319148936170213</v>
      </c>
      <c r="P2358">
        <v>43</v>
      </c>
      <c r="Q2358">
        <v>40.651162790697697</v>
      </c>
      <c r="R2358">
        <v>13</v>
      </c>
      <c r="S2358">
        <v>76</v>
      </c>
      <c r="T2358">
        <v>23</v>
      </c>
      <c r="U2358">
        <v>119.26086956521701</v>
      </c>
      <c r="V2358">
        <v>20</v>
      </c>
      <c r="W2358">
        <v>13.6</v>
      </c>
      <c r="X2358">
        <v>16</v>
      </c>
      <c r="Y2358">
        <v>187.375</v>
      </c>
      <c r="Z2358">
        <v>27</v>
      </c>
      <c r="AA2358">
        <v>281.222222222222</v>
      </c>
      <c r="AB2358">
        <v>18</v>
      </c>
      <c r="AC2358">
        <v>220.944444444444</v>
      </c>
      <c r="AD2358">
        <v>0.38297872340425498</v>
      </c>
      <c r="AE2358">
        <v>0</v>
      </c>
      <c r="AF2358">
        <v>0</v>
      </c>
      <c r="AG2358">
        <v>0</v>
      </c>
      <c r="AH2358" s="4">
        <v>12</v>
      </c>
      <c r="AI2358">
        <v>0.44444444444444398</v>
      </c>
      <c r="AJ2358" s="4">
        <v>0</v>
      </c>
      <c r="AK2358">
        <v>0</v>
      </c>
      <c r="AL2358" s="4">
        <v>9</v>
      </c>
      <c r="AM2358">
        <v>0.5</v>
      </c>
      <c r="AN2358" s="4">
        <v>6</v>
      </c>
      <c r="AO2358">
        <v>0.33333333333333298</v>
      </c>
      <c r="AP2358" s="4">
        <v>0</v>
      </c>
      <c r="AQ2358">
        <v>0</v>
      </c>
      <c r="AR2358" s="4">
        <v>0</v>
      </c>
      <c r="AS2358">
        <v>0</v>
      </c>
      <c r="AT2358" s="4">
        <v>0</v>
      </c>
      <c r="AU2358" s="4">
        <v>0</v>
      </c>
      <c r="AV2358" s="4">
        <v>2</v>
      </c>
      <c r="AW2358">
        <v>1.5161290322580601</v>
      </c>
      <c r="AX2358" s="4">
        <f t="shared" si="36"/>
        <v>31.000000000000092</v>
      </c>
      <c r="AY2358" s="4">
        <v>22</v>
      </c>
      <c r="AZ2358" s="4">
        <v>21.181818181818201</v>
      </c>
    </row>
    <row r="2359" spans="1:52" x14ac:dyDescent="0.25">
      <c r="A2359" s="4">
        <v>2017</v>
      </c>
      <c r="B2359" s="4" t="s">
        <v>428</v>
      </c>
      <c r="C2359" t="s">
        <v>242</v>
      </c>
      <c r="D2359" t="s">
        <v>325</v>
      </c>
      <c r="E2359" t="s">
        <v>828</v>
      </c>
      <c r="F2359" s="4">
        <v>9</v>
      </c>
      <c r="G2359">
        <v>9</v>
      </c>
      <c r="H2359">
        <v>4.8888888888888902</v>
      </c>
      <c r="I2359">
        <v>9</v>
      </c>
      <c r="J2359">
        <v>6.3333333333333304</v>
      </c>
      <c r="K2359">
        <v>0</v>
      </c>
      <c r="L2359">
        <v>0</v>
      </c>
      <c r="M2359">
        <v>1</v>
      </c>
      <c r="N2359">
        <v>22.25</v>
      </c>
      <c r="O2359">
        <v>0.11111111111111099</v>
      </c>
      <c r="P2359">
        <v>4</v>
      </c>
      <c r="Q2359">
        <v>21</v>
      </c>
      <c r="R2359">
        <v>1</v>
      </c>
      <c r="S2359">
        <v>103</v>
      </c>
      <c r="T2359">
        <v>0</v>
      </c>
      <c r="U2359">
        <v>0</v>
      </c>
      <c r="V2359">
        <v>0</v>
      </c>
      <c r="W2359">
        <v>0</v>
      </c>
      <c r="X2359">
        <v>9</v>
      </c>
      <c r="Y2359">
        <v>56.3333333333333</v>
      </c>
      <c r="Z2359">
        <v>0</v>
      </c>
      <c r="AA2359">
        <v>0</v>
      </c>
      <c r="AB2359">
        <v>9</v>
      </c>
      <c r="AC2359">
        <v>83.6666666666667</v>
      </c>
      <c r="AD2359">
        <v>1</v>
      </c>
      <c r="AE2359">
        <v>6</v>
      </c>
      <c r="AF2359">
        <v>35.1666666666667</v>
      </c>
      <c r="AG2359">
        <v>0.66666666666666696</v>
      </c>
      <c r="AH2359" s="4">
        <v>0</v>
      </c>
      <c r="AI2359">
        <v>0</v>
      </c>
      <c r="AJ2359" s="4">
        <v>0</v>
      </c>
      <c r="AK2359">
        <v>0</v>
      </c>
      <c r="AL2359" s="4">
        <v>1</v>
      </c>
      <c r="AM2359">
        <v>0.11111111111111099</v>
      </c>
      <c r="AN2359" s="4">
        <v>1</v>
      </c>
      <c r="AO2359">
        <v>0.11111111111111099</v>
      </c>
      <c r="AP2359" s="4">
        <v>1</v>
      </c>
      <c r="AQ2359">
        <v>0.11111111111111099</v>
      </c>
      <c r="AR2359" s="4">
        <v>1</v>
      </c>
      <c r="AS2359">
        <v>0.11111111111111099</v>
      </c>
      <c r="AT2359" s="4">
        <v>0</v>
      </c>
      <c r="AU2359" s="4">
        <v>0</v>
      </c>
      <c r="AV2359" s="4">
        <v>0</v>
      </c>
      <c r="AW2359">
        <v>1.28571428571429</v>
      </c>
      <c r="AX2359" s="4">
        <f t="shared" si="36"/>
        <v>6.9999999999999769</v>
      </c>
      <c r="AY2359" s="4">
        <v>0</v>
      </c>
      <c r="AZ2359" s="4">
        <v>0</v>
      </c>
    </row>
    <row r="2360" spans="1:52" x14ac:dyDescent="0.25">
      <c r="A2360" s="4">
        <v>2017</v>
      </c>
      <c r="B2360" s="4" t="s">
        <v>428</v>
      </c>
      <c r="C2360" t="s">
        <v>242</v>
      </c>
      <c r="D2360" t="s">
        <v>268</v>
      </c>
      <c r="E2360" t="s">
        <v>777</v>
      </c>
      <c r="F2360" s="4">
        <v>125</v>
      </c>
      <c r="G2360">
        <v>73</v>
      </c>
      <c r="H2360">
        <v>3.5479452054794498</v>
      </c>
      <c r="I2360">
        <v>125</v>
      </c>
      <c r="J2360">
        <v>6.32</v>
      </c>
      <c r="K2360">
        <v>2</v>
      </c>
      <c r="L2360">
        <v>1.6E-2</v>
      </c>
      <c r="M2360">
        <v>18</v>
      </c>
      <c r="N2360">
        <v>726.67200000000003</v>
      </c>
      <c r="O2360">
        <v>0.14399999999999999</v>
      </c>
      <c r="P2360">
        <v>92</v>
      </c>
      <c r="Q2360">
        <v>20.8913043478261</v>
      </c>
      <c r="R2360">
        <v>20</v>
      </c>
      <c r="S2360">
        <v>28.2</v>
      </c>
      <c r="T2360">
        <v>9</v>
      </c>
      <c r="U2360">
        <v>122.888888888889</v>
      </c>
      <c r="V2360">
        <v>8</v>
      </c>
      <c r="W2360">
        <v>5.875</v>
      </c>
      <c r="X2360">
        <v>114</v>
      </c>
      <c r="Y2360">
        <v>57.745614035087698</v>
      </c>
      <c r="Z2360">
        <v>9</v>
      </c>
      <c r="AA2360">
        <v>192.555555555556</v>
      </c>
      <c r="AB2360">
        <v>116</v>
      </c>
      <c r="AC2360">
        <v>78.327586206896598</v>
      </c>
      <c r="AD2360">
        <v>0.92800000000000005</v>
      </c>
      <c r="AE2360">
        <v>73</v>
      </c>
      <c r="AF2360">
        <v>64.178082191780803</v>
      </c>
      <c r="AG2360">
        <v>0.62931034482758597</v>
      </c>
      <c r="AH2360" s="4">
        <v>3</v>
      </c>
      <c r="AI2360">
        <v>0.33333333333333298</v>
      </c>
      <c r="AJ2360" s="4">
        <v>2</v>
      </c>
      <c r="AK2360">
        <v>0.22222222222222199</v>
      </c>
      <c r="AL2360" s="4">
        <v>1</v>
      </c>
      <c r="AM2360">
        <v>8.6206896551724102E-3</v>
      </c>
      <c r="AN2360" s="4">
        <v>3</v>
      </c>
      <c r="AO2360">
        <v>2.5862068965517199E-2</v>
      </c>
      <c r="AP2360" s="4">
        <v>4</v>
      </c>
      <c r="AQ2360">
        <v>3.2000000000000001E-2</v>
      </c>
      <c r="AR2360" s="4">
        <v>5</v>
      </c>
      <c r="AS2360">
        <v>0.04</v>
      </c>
      <c r="AT2360" s="4">
        <v>0</v>
      </c>
      <c r="AU2360" s="4">
        <v>0</v>
      </c>
      <c r="AV2360" s="4">
        <v>0</v>
      </c>
      <c r="AW2360">
        <v>1.5625</v>
      </c>
      <c r="AX2360" s="4">
        <f t="shared" si="36"/>
        <v>80</v>
      </c>
      <c r="AY2360" s="4">
        <v>9</v>
      </c>
      <c r="AZ2360" s="4">
        <v>0.77777777777777801</v>
      </c>
    </row>
    <row r="2361" spans="1:52" x14ac:dyDescent="0.25">
      <c r="A2361" s="4">
        <v>2017</v>
      </c>
      <c r="B2361" s="4" t="s">
        <v>428</v>
      </c>
      <c r="C2361" t="s">
        <v>242</v>
      </c>
      <c r="D2361" t="s">
        <v>184</v>
      </c>
      <c r="E2361" t="s">
        <v>697</v>
      </c>
      <c r="F2361" s="4">
        <v>85</v>
      </c>
      <c r="G2361">
        <v>67</v>
      </c>
      <c r="H2361">
        <v>5.5671641791044797</v>
      </c>
      <c r="I2361">
        <v>85</v>
      </c>
      <c r="J2361">
        <v>8.3764705882352892</v>
      </c>
      <c r="K2361">
        <v>2</v>
      </c>
      <c r="L2361">
        <v>2.3529411764705899E-2</v>
      </c>
      <c r="M2361">
        <v>13</v>
      </c>
      <c r="N2361">
        <v>1274.4146341463399</v>
      </c>
      <c r="O2361">
        <v>0.152941176470588</v>
      </c>
      <c r="P2361">
        <v>77</v>
      </c>
      <c r="Q2361">
        <v>60.870129870129901</v>
      </c>
      <c r="R2361">
        <v>29</v>
      </c>
      <c r="S2361">
        <v>72.275862068965495</v>
      </c>
      <c r="T2361">
        <v>34</v>
      </c>
      <c r="U2361">
        <v>186.17647058823499</v>
      </c>
      <c r="V2361">
        <v>33</v>
      </c>
      <c r="W2361">
        <v>8.6969696969697008</v>
      </c>
      <c r="X2361">
        <v>41</v>
      </c>
      <c r="Y2361">
        <v>184.26829268292701</v>
      </c>
      <c r="Z2361">
        <v>38</v>
      </c>
      <c r="AA2361">
        <v>365.552631578947</v>
      </c>
      <c r="AB2361">
        <v>43</v>
      </c>
      <c r="AC2361">
        <v>212.53488372093</v>
      </c>
      <c r="AD2361">
        <v>0.50588235294117601</v>
      </c>
      <c r="AE2361">
        <v>2</v>
      </c>
      <c r="AF2361">
        <v>70.5</v>
      </c>
      <c r="AG2361">
        <v>4.6511627906976702E-2</v>
      </c>
      <c r="AH2361" s="4">
        <v>23</v>
      </c>
      <c r="AI2361">
        <v>0.60526315789473695</v>
      </c>
      <c r="AJ2361" s="4">
        <v>5</v>
      </c>
      <c r="AK2361">
        <v>0.13157894736842099</v>
      </c>
      <c r="AL2361" s="4">
        <v>18</v>
      </c>
      <c r="AM2361">
        <v>0.418604651162791</v>
      </c>
      <c r="AN2361" s="4">
        <v>7</v>
      </c>
      <c r="AO2361">
        <v>0.162790697674419</v>
      </c>
      <c r="AP2361" s="4">
        <v>0</v>
      </c>
      <c r="AQ2361">
        <v>0</v>
      </c>
      <c r="AR2361" s="4">
        <v>0</v>
      </c>
      <c r="AS2361">
        <v>0</v>
      </c>
      <c r="AT2361" s="4">
        <v>0</v>
      </c>
      <c r="AU2361" s="4">
        <v>0</v>
      </c>
      <c r="AV2361" s="4">
        <v>1</v>
      </c>
      <c r="AW2361">
        <v>1.5178571428571399</v>
      </c>
      <c r="AX2361" s="4">
        <f t="shared" si="36"/>
        <v>56.000000000000107</v>
      </c>
      <c r="AY2361" s="4">
        <v>34</v>
      </c>
      <c r="AZ2361" s="4">
        <v>11.205882352941201</v>
      </c>
    </row>
    <row r="2362" spans="1:52" x14ac:dyDescent="0.25">
      <c r="A2362" s="4">
        <v>2017</v>
      </c>
      <c r="B2362" s="4" t="s">
        <v>428</v>
      </c>
      <c r="C2362" t="s">
        <v>242</v>
      </c>
      <c r="D2362" t="s">
        <v>189</v>
      </c>
      <c r="E2362" t="s">
        <v>702</v>
      </c>
      <c r="F2362" s="4">
        <v>100</v>
      </c>
      <c r="G2362">
        <v>64</v>
      </c>
      <c r="H2362">
        <v>6.359375</v>
      </c>
      <c r="I2362">
        <v>100</v>
      </c>
      <c r="J2362">
        <v>7.17</v>
      </c>
      <c r="K2362">
        <v>0</v>
      </c>
      <c r="L2362">
        <v>0</v>
      </c>
      <c r="M2362">
        <v>16</v>
      </c>
      <c r="N2362">
        <v>671.47252747252696</v>
      </c>
      <c r="O2362">
        <v>0.16</v>
      </c>
      <c r="P2362">
        <v>87</v>
      </c>
      <c r="Q2362">
        <v>28.080459770114899</v>
      </c>
      <c r="R2362">
        <v>26</v>
      </c>
      <c r="S2362">
        <v>33.961538461538503</v>
      </c>
      <c r="T2362">
        <v>52</v>
      </c>
      <c r="U2362">
        <v>155.69230769230799</v>
      </c>
      <c r="V2362">
        <v>46</v>
      </c>
      <c r="W2362">
        <v>6.2391304347826102</v>
      </c>
      <c r="X2362">
        <v>45</v>
      </c>
      <c r="Y2362">
        <v>140.02222222222201</v>
      </c>
      <c r="Z2362">
        <v>47</v>
      </c>
      <c r="AA2362">
        <v>425.42553191489401</v>
      </c>
      <c r="AB2362">
        <v>42</v>
      </c>
      <c r="AC2362">
        <v>171.54761904761901</v>
      </c>
      <c r="AD2362">
        <v>0.42</v>
      </c>
      <c r="AE2362">
        <v>7</v>
      </c>
      <c r="AF2362">
        <v>121.142857142857</v>
      </c>
      <c r="AG2362">
        <v>0.15217391304347799</v>
      </c>
      <c r="AH2362" s="4">
        <v>34</v>
      </c>
      <c r="AI2362">
        <v>0.72340425531914898</v>
      </c>
      <c r="AJ2362" s="4">
        <v>11</v>
      </c>
      <c r="AK2362">
        <v>0.23404255319148901</v>
      </c>
      <c r="AL2362" s="4">
        <v>12</v>
      </c>
      <c r="AM2362">
        <v>0.28571428571428598</v>
      </c>
      <c r="AN2362" s="4">
        <v>6</v>
      </c>
      <c r="AO2362">
        <v>0.14285714285714299</v>
      </c>
      <c r="AP2362" s="4">
        <v>0</v>
      </c>
      <c r="AQ2362">
        <v>0</v>
      </c>
      <c r="AR2362" s="4">
        <v>1</v>
      </c>
      <c r="AS2362">
        <v>0.01</v>
      </c>
      <c r="AT2362" s="4">
        <v>0</v>
      </c>
      <c r="AU2362" s="4">
        <v>0</v>
      </c>
      <c r="AV2362" s="4">
        <v>2</v>
      </c>
      <c r="AW2362">
        <v>1.4285714285714299</v>
      </c>
      <c r="AX2362" s="4">
        <f t="shared" si="36"/>
        <v>69.999999999999929</v>
      </c>
      <c r="AY2362" s="4">
        <v>48</v>
      </c>
      <c r="AZ2362" s="4">
        <v>24.625</v>
      </c>
    </row>
    <row r="2363" spans="1:52" x14ac:dyDescent="0.25">
      <c r="A2363" s="4">
        <v>2017</v>
      </c>
      <c r="B2363" s="4" t="s">
        <v>428</v>
      </c>
      <c r="C2363" t="s">
        <v>242</v>
      </c>
      <c r="D2363" t="s">
        <v>174</v>
      </c>
      <c r="E2363" t="s">
        <v>687</v>
      </c>
      <c r="F2363" s="4">
        <v>10</v>
      </c>
      <c r="G2363">
        <v>8</v>
      </c>
      <c r="H2363">
        <v>19.75</v>
      </c>
      <c r="I2363">
        <v>10</v>
      </c>
      <c r="J2363">
        <v>20.7</v>
      </c>
      <c r="K2363">
        <v>0</v>
      </c>
      <c r="L2363">
        <v>0</v>
      </c>
      <c r="M2363">
        <v>7</v>
      </c>
      <c r="N2363">
        <v>1557.2222222222199</v>
      </c>
      <c r="O2363">
        <v>0.7</v>
      </c>
      <c r="P2363">
        <v>10</v>
      </c>
      <c r="Q2363">
        <v>33</v>
      </c>
      <c r="R2363">
        <v>3</v>
      </c>
      <c r="S2363">
        <v>33.3333333333333</v>
      </c>
      <c r="T2363">
        <v>7</v>
      </c>
      <c r="U2363">
        <v>161.42857142857099</v>
      </c>
      <c r="V2363">
        <v>7</v>
      </c>
      <c r="W2363">
        <v>7.5714285714285703</v>
      </c>
      <c r="X2363">
        <v>3</v>
      </c>
      <c r="Y2363">
        <v>251.333333333333</v>
      </c>
      <c r="Z2363">
        <v>7</v>
      </c>
      <c r="AA2363">
        <v>465.28571428571399</v>
      </c>
      <c r="AB2363">
        <v>3</v>
      </c>
      <c r="AC2363">
        <v>310.33333333333297</v>
      </c>
      <c r="AD2363">
        <v>0.3</v>
      </c>
      <c r="AE2363">
        <v>1</v>
      </c>
      <c r="AF2363">
        <v>320</v>
      </c>
      <c r="AG2363">
        <v>0.33333333333333298</v>
      </c>
      <c r="AH2363" s="4">
        <v>4</v>
      </c>
      <c r="AI2363">
        <v>0.57142857142857095</v>
      </c>
      <c r="AJ2363" s="4">
        <v>2</v>
      </c>
      <c r="AK2363">
        <v>0.28571428571428598</v>
      </c>
      <c r="AL2363" s="4">
        <v>1</v>
      </c>
      <c r="AM2363">
        <v>0.33333333333333298</v>
      </c>
      <c r="AN2363" s="4">
        <v>1</v>
      </c>
      <c r="AO2363">
        <v>0.33333333333333298</v>
      </c>
      <c r="AP2363" s="4">
        <v>0</v>
      </c>
      <c r="AQ2363">
        <v>0</v>
      </c>
      <c r="AR2363" s="4">
        <v>0</v>
      </c>
      <c r="AS2363">
        <v>0</v>
      </c>
      <c r="AT2363" s="4">
        <v>0</v>
      </c>
      <c r="AU2363" s="4">
        <v>0</v>
      </c>
      <c r="AV2363" s="4">
        <v>0</v>
      </c>
      <c r="AW2363">
        <v>1.1111111111111101</v>
      </c>
      <c r="AX2363" s="4">
        <f t="shared" si="36"/>
        <v>9.0000000000000089</v>
      </c>
      <c r="AY2363" s="4">
        <v>7</v>
      </c>
      <c r="AZ2363" s="4">
        <v>30</v>
      </c>
    </row>
    <row r="2364" spans="1:52" x14ac:dyDescent="0.25">
      <c r="A2364" s="4">
        <v>2017</v>
      </c>
      <c r="B2364" s="4" t="s">
        <v>428</v>
      </c>
      <c r="C2364" t="s">
        <v>242</v>
      </c>
      <c r="D2364" t="s">
        <v>270</v>
      </c>
      <c r="E2364" t="s">
        <v>779</v>
      </c>
      <c r="F2364" s="4">
        <v>2</v>
      </c>
      <c r="G2364">
        <v>2</v>
      </c>
      <c r="H2364">
        <v>4.5</v>
      </c>
      <c r="I2364">
        <v>2</v>
      </c>
      <c r="J2364">
        <v>6.5</v>
      </c>
      <c r="K2364">
        <v>0</v>
      </c>
      <c r="L2364">
        <v>0</v>
      </c>
      <c r="M2364">
        <v>0</v>
      </c>
      <c r="N2364">
        <v>-281</v>
      </c>
      <c r="O2364">
        <v>0</v>
      </c>
      <c r="P2364">
        <v>2</v>
      </c>
      <c r="Q2364">
        <v>9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1</v>
      </c>
      <c r="Y2364">
        <v>295</v>
      </c>
      <c r="Z2364">
        <v>0</v>
      </c>
      <c r="AA2364">
        <v>0</v>
      </c>
      <c r="AB2364">
        <v>2</v>
      </c>
      <c r="AC2364">
        <v>896</v>
      </c>
      <c r="AD2364">
        <v>1</v>
      </c>
      <c r="AE2364">
        <v>0</v>
      </c>
      <c r="AF2364">
        <v>0</v>
      </c>
      <c r="AG2364">
        <v>0</v>
      </c>
      <c r="AH2364" s="4">
        <v>0</v>
      </c>
      <c r="AI2364">
        <v>0</v>
      </c>
      <c r="AJ2364" s="4">
        <v>0</v>
      </c>
      <c r="AK2364">
        <v>0</v>
      </c>
      <c r="AL2364" s="4">
        <v>0</v>
      </c>
      <c r="AM2364">
        <v>0</v>
      </c>
      <c r="AN2364" s="4">
        <v>0</v>
      </c>
      <c r="AO2364">
        <v>0</v>
      </c>
      <c r="AP2364" s="4">
        <v>0</v>
      </c>
      <c r="AQ2364">
        <v>0</v>
      </c>
      <c r="AR2364" s="4">
        <v>0</v>
      </c>
      <c r="AS2364">
        <v>0</v>
      </c>
      <c r="AT2364" s="4">
        <v>0</v>
      </c>
      <c r="AU2364" s="4">
        <v>0</v>
      </c>
      <c r="AV2364" s="4">
        <v>0</v>
      </c>
      <c r="AW2364">
        <v>0</v>
      </c>
      <c r="AX2364" s="4">
        <f t="shared" si="36"/>
        <v>0</v>
      </c>
      <c r="AY2364" s="4">
        <v>0</v>
      </c>
      <c r="AZ2364" s="4">
        <v>0</v>
      </c>
    </row>
    <row r="2365" spans="1:52" x14ac:dyDescent="0.25">
      <c r="A2365" s="4">
        <v>2017</v>
      </c>
      <c r="B2365" s="4" t="s">
        <v>428</v>
      </c>
      <c r="C2365" t="s">
        <v>242</v>
      </c>
      <c r="D2365" t="s">
        <v>274</v>
      </c>
      <c r="E2365" t="s">
        <v>783</v>
      </c>
      <c r="F2365" s="4">
        <v>208</v>
      </c>
      <c r="G2365">
        <v>136</v>
      </c>
      <c r="H2365">
        <v>2.8161764705882399</v>
      </c>
      <c r="I2365">
        <v>208</v>
      </c>
      <c r="J2365">
        <v>4.8365384615384599</v>
      </c>
      <c r="K2365">
        <v>14</v>
      </c>
      <c r="L2365">
        <v>6.7307692307692304E-2</v>
      </c>
      <c r="M2365">
        <v>7</v>
      </c>
      <c r="N2365">
        <v>189.78048780487799</v>
      </c>
      <c r="O2365">
        <v>3.3653846153846201E-2</v>
      </c>
      <c r="P2365">
        <v>144</v>
      </c>
      <c r="Q2365">
        <v>21.5555555555556</v>
      </c>
      <c r="R2365">
        <v>33</v>
      </c>
      <c r="S2365">
        <v>33.636363636363598</v>
      </c>
      <c r="T2365">
        <v>13</v>
      </c>
      <c r="U2365">
        <v>126.07692307692299</v>
      </c>
      <c r="V2365">
        <v>11</v>
      </c>
      <c r="W2365">
        <v>9.6363636363636402</v>
      </c>
      <c r="X2365">
        <v>183</v>
      </c>
      <c r="Y2365">
        <v>78.229508196721298</v>
      </c>
      <c r="Z2365">
        <v>15</v>
      </c>
      <c r="AA2365">
        <v>192.6</v>
      </c>
      <c r="AB2365">
        <v>193</v>
      </c>
      <c r="AC2365">
        <v>101.818652849741</v>
      </c>
      <c r="AD2365">
        <v>0.92788461538461497</v>
      </c>
      <c r="AE2365">
        <v>116</v>
      </c>
      <c r="AF2365">
        <v>70.327586206896598</v>
      </c>
      <c r="AG2365">
        <v>0.60103626943005195</v>
      </c>
      <c r="AH2365" s="4">
        <v>6</v>
      </c>
      <c r="AI2365">
        <v>0.4</v>
      </c>
      <c r="AJ2365" s="4">
        <v>2</v>
      </c>
      <c r="AK2365">
        <v>0.133333333333333</v>
      </c>
      <c r="AL2365" s="4">
        <v>11</v>
      </c>
      <c r="AM2365">
        <v>5.6994818652849701E-2</v>
      </c>
      <c r="AN2365" s="4">
        <v>7</v>
      </c>
      <c r="AO2365">
        <v>3.6269430051813503E-2</v>
      </c>
      <c r="AP2365" s="4">
        <v>8</v>
      </c>
      <c r="AQ2365">
        <v>3.8461538461538498E-2</v>
      </c>
      <c r="AR2365" s="4">
        <v>6</v>
      </c>
      <c r="AS2365">
        <v>2.88461538461539E-2</v>
      </c>
      <c r="AT2365" s="4">
        <v>0</v>
      </c>
      <c r="AU2365" s="4">
        <v>0</v>
      </c>
      <c r="AV2365" s="4">
        <v>0</v>
      </c>
      <c r="AW2365">
        <v>1.5757575757575799</v>
      </c>
      <c r="AX2365" s="4">
        <f t="shared" si="36"/>
        <v>131.99999999999966</v>
      </c>
      <c r="AY2365" s="4">
        <v>13</v>
      </c>
      <c r="AZ2365" s="4">
        <v>0.15384615384615399</v>
      </c>
    </row>
    <row r="2366" spans="1:52" x14ac:dyDescent="0.25">
      <c r="A2366" s="4">
        <v>2017</v>
      </c>
      <c r="B2366" s="4" t="s">
        <v>428</v>
      </c>
      <c r="C2366" t="s">
        <v>242</v>
      </c>
      <c r="D2366" t="s">
        <v>272</v>
      </c>
      <c r="E2366" t="s">
        <v>781</v>
      </c>
      <c r="F2366" s="4">
        <v>200</v>
      </c>
      <c r="G2366">
        <v>188</v>
      </c>
      <c r="H2366">
        <v>11.718085106383</v>
      </c>
      <c r="I2366">
        <v>200</v>
      </c>
      <c r="J2366">
        <v>12.61</v>
      </c>
      <c r="K2366">
        <v>2</v>
      </c>
      <c r="L2366">
        <v>0.01</v>
      </c>
      <c r="M2366">
        <v>48</v>
      </c>
      <c r="N2366">
        <v>604.68181818181802</v>
      </c>
      <c r="O2366">
        <v>0.24</v>
      </c>
      <c r="P2366">
        <v>171</v>
      </c>
      <c r="Q2366">
        <v>35.853801169590596</v>
      </c>
      <c r="R2366">
        <v>69</v>
      </c>
      <c r="S2366">
        <v>65.884057971014499</v>
      </c>
      <c r="T2366">
        <v>81</v>
      </c>
      <c r="U2366">
        <v>153.12345679012299</v>
      </c>
      <c r="V2366">
        <v>68</v>
      </c>
      <c r="W2366">
        <v>8.6470588235294095</v>
      </c>
      <c r="X2366">
        <v>114</v>
      </c>
      <c r="Y2366">
        <v>148.280701754386</v>
      </c>
      <c r="Z2366">
        <v>80</v>
      </c>
      <c r="AA2366">
        <v>345.26249999999999</v>
      </c>
      <c r="AB2366">
        <v>118</v>
      </c>
      <c r="AC2366">
        <v>175.21186440677999</v>
      </c>
      <c r="AD2366">
        <v>0.59</v>
      </c>
      <c r="AE2366">
        <v>11</v>
      </c>
      <c r="AF2366">
        <v>88.454545454545496</v>
      </c>
      <c r="AG2366">
        <v>9.3220338983050793E-2</v>
      </c>
      <c r="AH2366" s="4">
        <v>46</v>
      </c>
      <c r="AI2366">
        <v>0.57499999999999996</v>
      </c>
      <c r="AJ2366" s="4">
        <v>22</v>
      </c>
      <c r="AK2366">
        <v>0.27500000000000002</v>
      </c>
      <c r="AL2366" s="4">
        <v>35</v>
      </c>
      <c r="AM2366">
        <v>0.29661016949152502</v>
      </c>
      <c r="AN2366" s="4">
        <v>18</v>
      </c>
      <c r="AO2366">
        <v>0.152542372881356</v>
      </c>
      <c r="AP2366" s="4">
        <v>1</v>
      </c>
      <c r="AQ2366">
        <v>5.0000000000000001E-3</v>
      </c>
      <c r="AR2366" s="4">
        <v>0</v>
      </c>
      <c r="AS2366">
        <v>0</v>
      </c>
      <c r="AT2366" s="4">
        <v>0</v>
      </c>
      <c r="AU2366" s="4">
        <v>0</v>
      </c>
      <c r="AV2366" s="4">
        <v>4</v>
      </c>
      <c r="AW2366">
        <v>1.2987012987013</v>
      </c>
      <c r="AX2366" s="4">
        <f t="shared" si="36"/>
        <v>153.99999999999983</v>
      </c>
      <c r="AY2366" s="4">
        <v>81</v>
      </c>
      <c r="AZ2366" s="4">
        <v>10.9876543209877</v>
      </c>
    </row>
    <row r="2367" spans="1:52" x14ac:dyDescent="0.25">
      <c r="A2367" s="4">
        <v>2017</v>
      </c>
      <c r="B2367" s="4" t="s">
        <v>428</v>
      </c>
      <c r="C2367" t="s">
        <v>242</v>
      </c>
      <c r="D2367" t="s">
        <v>260</v>
      </c>
      <c r="E2367" t="s">
        <v>769</v>
      </c>
      <c r="F2367" s="4">
        <v>141</v>
      </c>
      <c r="G2367">
        <v>133</v>
      </c>
      <c r="H2367">
        <v>4.9398496240601499</v>
      </c>
      <c r="I2367">
        <v>140</v>
      </c>
      <c r="J2367">
        <v>6.3357142857142899</v>
      </c>
      <c r="K2367">
        <v>0</v>
      </c>
      <c r="L2367">
        <v>0</v>
      </c>
      <c r="M2367">
        <v>43</v>
      </c>
      <c r="N2367">
        <v>1019.93548387097</v>
      </c>
      <c r="O2367">
        <v>0.30496453900709197</v>
      </c>
      <c r="P2367">
        <v>138</v>
      </c>
      <c r="Q2367">
        <v>39.188405797101503</v>
      </c>
      <c r="R2367">
        <v>43</v>
      </c>
      <c r="S2367">
        <v>104.302325581395</v>
      </c>
      <c r="T2367">
        <v>50</v>
      </c>
      <c r="U2367">
        <v>182.22</v>
      </c>
      <c r="V2367">
        <v>47</v>
      </c>
      <c r="W2367">
        <v>5.1702127659574497</v>
      </c>
      <c r="X2367">
        <v>85</v>
      </c>
      <c r="Y2367">
        <v>181.25882352941201</v>
      </c>
      <c r="Z2367">
        <v>49</v>
      </c>
      <c r="AA2367">
        <v>449.79591836734699</v>
      </c>
      <c r="AB2367">
        <v>87</v>
      </c>
      <c r="AC2367">
        <v>211.36781609195401</v>
      </c>
      <c r="AD2367">
        <v>0.61702127659574502</v>
      </c>
      <c r="AE2367">
        <v>6</v>
      </c>
      <c r="AF2367">
        <v>139.333333333333</v>
      </c>
      <c r="AG2367">
        <v>6.8965517241379296E-2</v>
      </c>
      <c r="AH2367" s="4">
        <v>37</v>
      </c>
      <c r="AI2367">
        <v>0.75510204081632704</v>
      </c>
      <c r="AJ2367" s="4">
        <v>10</v>
      </c>
      <c r="AK2367">
        <v>0.20408163265306101</v>
      </c>
      <c r="AL2367" s="4">
        <v>27</v>
      </c>
      <c r="AM2367">
        <v>0.31034482758620702</v>
      </c>
      <c r="AN2367" s="4">
        <v>20</v>
      </c>
      <c r="AO2367">
        <v>0.229885057471264</v>
      </c>
      <c r="AP2367" s="4">
        <v>0</v>
      </c>
      <c r="AQ2367">
        <v>0</v>
      </c>
      <c r="AR2367" s="4">
        <v>0</v>
      </c>
      <c r="AS2367">
        <v>0</v>
      </c>
      <c r="AT2367" s="4">
        <v>1</v>
      </c>
      <c r="AU2367" s="4">
        <v>0</v>
      </c>
      <c r="AV2367" s="4">
        <v>3</v>
      </c>
      <c r="AW2367">
        <v>1.2173913043478299</v>
      </c>
      <c r="AX2367" s="4">
        <f t="shared" si="36"/>
        <v>115.8214285714282</v>
      </c>
      <c r="AY2367" s="4">
        <v>46</v>
      </c>
      <c r="AZ2367" s="4">
        <v>14</v>
      </c>
    </row>
    <row r="2368" spans="1:52" x14ac:dyDescent="0.25">
      <c r="A2368" s="4">
        <v>2017</v>
      </c>
      <c r="B2368" s="4" t="s">
        <v>428</v>
      </c>
      <c r="C2368" t="s">
        <v>242</v>
      </c>
      <c r="D2368" t="s">
        <v>249</v>
      </c>
      <c r="E2368" t="s">
        <v>759</v>
      </c>
      <c r="F2368" s="4">
        <v>155</v>
      </c>
      <c r="G2368">
        <v>149</v>
      </c>
      <c r="H2368">
        <v>8.6845637583892596</v>
      </c>
      <c r="I2368">
        <v>155</v>
      </c>
      <c r="J2368">
        <v>10.9096774193548</v>
      </c>
      <c r="K2368">
        <v>2</v>
      </c>
      <c r="L2368">
        <v>1.2903225806451601E-2</v>
      </c>
      <c r="M2368">
        <v>53</v>
      </c>
      <c r="N2368">
        <v>1534.8120805369099</v>
      </c>
      <c r="O2368">
        <v>0.341935483870968</v>
      </c>
      <c r="P2368">
        <v>147</v>
      </c>
      <c r="Q2368">
        <v>37.428571428571402</v>
      </c>
      <c r="R2368">
        <v>39</v>
      </c>
      <c r="S2368">
        <v>87.589743589743605</v>
      </c>
      <c r="T2368">
        <v>75</v>
      </c>
      <c r="U2368">
        <v>185.97333333333299</v>
      </c>
      <c r="V2368">
        <v>57</v>
      </c>
      <c r="W2368">
        <v>7.0701754385964897</v>
      </c>
      <c r="X2368">
        <v>75</v>
      </c>
      <c r="Y2368">
        <v>178.066666666667</v>
      </c>
      <c r="Z2368">
        <v>69</v>
      </c>
      <c r="AA2368">
        <v>429.47826086956502</v>
      </c>
      <c r="AB2368">
        <v>76</v>
      </c>
      <c r="AC2368">
        <v>208.06578947368399</v>
      </c>
      <c r="AD2368">
        <v>0.49032258064516099</v>
      </c>
      <c r="AE2368">
        <v>4</v>
      </c>
      <c r="AF2368">
        <v>112</v>
      </c>
      <c r="AG2368">
        <v>5.2631578947368397E-2</v>
      </c>
      <c r="AH2368" s="4">
        <v>47</v>
      </c>
      <c r="AI2368">
        <v>0.68115942028985499</v>
      </c>
      <c r="AJ2368" s="4">
        <v>11</v>
      </c>
      <c r="AK2368">
        <v>0.15942028985507201</v>
      </c>
      <c r="AL2368" s="4">
        <v>28</v>
      </c>
      <c r="AM2368">
        <v>0.36842105263157898</v>
      </c>
      <c r="AN2368" s="4">
        <v>11</v>
      </c>
      <c r="AO2368">
        <v>0.144736842105263</v>
      </c>
      <c r="AP2368" s="4">
        <v>0</v>
      </c>
      <c r="AQ2368">
        <v>0</v>
      </c>
      <c r="AR2368" s="4">
        <v>0</v>
      </c>
      <c r="AS2368">
        <v>0</v>
      </c>
      <c r="AT2368" s="4">
        <v>0</v>
      </c>
      <c r="AU2368" s="4">
        <v>0</v>
      </c>
      <c r="AV2368" s="4">
        <v>2</v>
      </c>
      <c r="AW2368">
        <v>1.2601626016260199</v>
      </c>
      <c r="AX2368" s="4">
        <f t="shared" si="36"/>
        <v>122.99999999999964</v>
      </c>
      <c r="AY2368" s="4">
        <v>75</v>
      </c>
      <c r="AZ2368" s="4">
        <v>24.586666666666702</v>
      </c>
    </row>
    <row r="2369" spans="1:52" x14ac:dyDescent="0.25">
      <c r="A2369" s="4">
        <v>2017</v>
      </c>
      <c r="B2369" s="4" t="s">
        <v>428</v>
      </c>
      <c r="C2369" t="s">
        <v>242</v>
      </c>
      <c r="D2369" t="s">
        <v>259</v>
      </c>
      <c r="E2369" t="s">
        <v>768</v>
      </c>
      <c r="F2369" s="4">
        <v>167</v>
      </c>
      <c r="G2369">
        <v>159</v>
      </c>
      <c r="H2369">
        <v>7.8805031446540896</v>
      </c>
      <c r="I2369">
        <v>167</v>
      </c>
      <c r="J2369">
        <v>8.9820359281437092</v>
      </c>
      <c r="K2369">
        <v>0</v>
      </c>
      <c r="L2369">
        <v>0</v>
      </c>
      <c r="M2369">
        <v>61</v>
      </c>
      <c r="N2369">
        <v>1414.55263157895</v>
      </c>
      <c r="O2369">
        <v>0.36526946107784403</v>
      </c>
      <c r="P2369">
        <v>162</v>
      </c>
      <c r="Q2369">
        <v>45.6666666666667</v>
      </c>
      <c r="R2369">
        <v>46</v>
      </c>
      <c r="S2369">
        <v>49.130434782608702</v>
      </c>
      <c r="T2369">
        <v>75</v>
      </c>
      <c r="U2369">
        <v>194.48</v>
      </c>
      <c r="V2369">
        <v>48</v>
      </c>
      <c r="W2369">
        <v>33.4375</v>
      </c>
      <c r="X2369">
        <v>82</v>
      </c>
      <c r="Y2369">
        <v>168.93902439024399</v>
      </c>
      <c r="Z2369">
        <v>78</v>
      </c>
      <c r="AA2369">
        <v>420.05128205128199</v>
      </c>
      <c r="AB2369">
        <v>87</v>
      </c>
      <c r="AC2369">
        <v>215.77011494252901</v>
      </c>
      <c r="AD2369">
        <v>0.52095808383233499</v>
      </c>
      <c r="AE2369">
        <v>7</v>
      </c>
      <c r="AF2369">
        <v>196.142857142857</v>
      </c>
      <c r="AG2369">
        <v>7.9545454545454503E-2</v>
      </c>
      <c r="AH2369" s="4">
        <v>54</v>
      </c>
      <c r="AI2369">
        <v>0.69230769230769196</v>
      </c>
      <c r="AJ2369" s="4">
        <v>20</v>
      </c>
      <c r="AK2369">
        <v>0.256410256410256</v>
      </c>
      <c r="AL2369" s="4">
        <v>31</v>
      </c>
      <c r="AM2369">
        <v>0.35632183908046</v>
      </c>
      <c r="AN2369" s="4">
        <v>19</v>
      </c>
      <c r="AO2369">
        <v>0.21839080459770099</v>
      </c>
      <c r="AP2369" s="4">
        <v>0</v>
      </c>
      <c r="AQ2369">
        <v>0</v>
      </c>
      <c r="AR2369" s="4">
        <v>0</v>
      </c>
      <c r="AS2369">
        <v>0</v>
      </c>
      <c r="AT2369" s="4">
        <v>0</v>
      </c>
      <c r="AU2369" s="4">
        <v>0</v>
      </c>
      <c r="AV2369" s="4">
        <v>2</v>
      </c>
      <c r="AW2369">
        <v>1.32539682539683</v>
      </c>
      <c r="AX2369" s="4">
        <f t="shared" si="36"/>
        <v>125.99999999999956</v>
      </c>
      <c r="AY2369" s="4">
        <v>24</v>
      </c>
      <c r="AZ2369" s="4">
        <v>15.9583333333333</v>
      </c>
    </row>
    <row r="2370" spans="1:52" x14ac:dyDescent="0.25">
      <c r="A2370" s="4">
        <v>2017</v>
      </c>
      <c r="B2370" s="4" t="s">
        <v>428</v>
      </c>
      <c r="C2370" t="s">
        <v>242</v>
      </c>
      <c r="D2370" t="s">
        <v>258</v>
      </c>
      <c r="E2370" t="s">
        <v>767</v>
      </c>
      <c r="F2370" s="4">
        <v>6</v>
      </c>
      <c r="G2370">
        <v>5</v>
      </c>
      <c r="H2370">
        <v>5.2</v>
      </c>
      <c r="I2370">
        <v>6</v>
      </c>
      <c r="J2370">
        <v>7.6666666666666696</v>
      </c>
      <c r="K2370">
        <v>0</v>
      </c>
      <c r="L2370">
        <v>0</v>
      </c>
      <c r="M2370">
        <v>1</v>
      </c>
      <c r="N2370">
        <v>659.83333333333303</v>
      </c>
      <c r="O2370">
        <v>0.16666666666666699</v>
      </c>
      <c r="P2370">
        <v>6</v>
      </c>
      <c r="Q2370">
        <v>54</v>
      </c>
      <c r="R2370">
        <v>1</v>
      </c>
      <c r="S2370">
        <v>13</v>
      </c>
      <c r="T2370">
        <v>2</v>
      </c>
      <c r="U2370">
        <v>137</v>
      </c>
      <c r="V2370">
        <v>2</v>
      </c>
      <c r="W2370">
        <v>25</v>
      </c>
      <c r="X2370">
        <v>3</v>
      </c>
      <c r="Y2370">
        <v>279.33333333333297</v>
      </c>
      <c r="Z2370">
        <v>2</v>
      </c>
      <c r="AA2370">
        <v>644.5</v>
      </c>
      <c r="AB2370">
        <v>4</v>
      </c>
      <c r="AC2370">
        <v>298</v>
      </c>
      <c r="AD2370">
        <v>0.66666666666666696</v>
      </c>
      <c r="AE2370">
        <v>0</v>
      </c>
      <c r="AF2370">
        <v>0</v>
      </c>
      <c r="AG2370">
        <v>0</v>
      </c>
      <c r="AH2370" s="4">
        <v>2</v>
      </c>
      <c r="AI2370">
        <v>1</v>
      </c>
      <c r="AJ2370" s="4">
        <v>0</v>
      </c>
      <c r="AK2370">
        <v>0</v>
      </c>
      <c r="AL2370" s="4">
        <v>3</v>
      </c>
      <c r="AM2370">
        <v>0.75</v>
      </c>
      <c r="AN2370" s="4">
        <v>0</v>
      </c>
      <c r="AO2370">
        <v>0</v>
      </c>
      <c r="AP2370" s="4">
        <v>0</v>
      </c>
      <c r="AQ2370">
        <v>0</v>
      </c>
      <c r="AR2370" s="4">
        <v>0</v>
      </c>
      <c r="AS2370">
        <v>0</v>
      </c>
      <c r="AT2370" s="4">
        <v>0</v>
      </c>
      <c r="AU2370" s="4">
        <v>0</v>
      </c>
      <c r="AV2370" s="4">
        <v>0</v>
      </c>
      <c r="AW2370">
        <v>1</v>
      </c>
      <c r="AX2370" s="4">
        <f t="shared" si="36"/>
        <v>6</v>
      </c>
      <c r="AY2370" s="4">
        <v>2</v>
      </c>
      <c r="AZ2370" s="4">
        <v>10</v>
      </c>
    </row>
    <row r="2371" spans="1:52" x14ac:dyDescent="0.25">
      <c r="A2371" s="4">
        <v>2017</v>
      </c>
      <c r="B2371" s="4" t="s">
        <v>428</v>
      </c>
      <c r="C2371" t="s">
        <v>242</v>
      </c>
      <c r="D2371" t="s">
        <v>256</v>
      </c>
      <c r="E2371" t="s">
        <v>765</v>
      </c>
      <c r="F2371" s="4">
        <v>191</v>
      </c>
      <c r="G2371">
        <v>182</v>
      </c>
      <c r="H2371">
        <v>8.1318681318681296</v>
      </c>
      <c r="I2371">
        <v>191</v>
      </c>
      <c r="J2371">
        <v>9.2513089005235596</v>
      </c>
      <c r="K2371">
        <v>0</v>
      </c>
      <c r="L2371">
        <v>0</v>
      </c>
      <c r="M2371">
        <v>86</v>
      </c>
      <c r="N2371">
        <v>2016.7865168539299</v>
      </c>
      <c r="O2371">
        <v>0.45026178010471202</v>
      </c>
      <c r="P2371">
        <v>186</v>
      </c>
      <c r="Q2371">
        <v>33.354838709677402</v>
      </c>
      <c r="R2371">
        <v>50</v>
      </c>
      <c r="S2371">
        <v>59.4</v>
      </c>
      <c r="T2371">
        <v>80</v>
      </c>
      <c r="U2371">
        <v>161.86250000000001</v>
      </c>
      <c r="V2371">
        <v>79</v>
      </c>
      <c r="W2371">
        <v>8.5063291139240498</v>
      </c>
      <c r="X2371">
        <v>102</v>
      </c>
      <c r="Y2371">
        <v>154.058823529412</v>
      </c>
      <c r="Z2371">
        <v>82</v>
      </c>
      <c r="AA2371">
        <v>389.10975609756099</v>
      </c>
      <c r="AB2371">
        <v>106</v>
      </c>
      <c r="AC2371">
        <v>202.952830188679</v>
      </c>
      <c r="AD2371">
        <v>0.55497382198952905</v>
      </c>
      <c r="AE2371">
        <v>7</v>
      </c>
      <c r="AF2371">
        <v>120.857142857143</v>
      </c>
      <c r="AG2371">
        <v>6.6037735849056603E-2</v>
      </c>
      <c r="AH2371" s="4">
        <v>54</v>
      </c>
      <c r="AI2371">
        <v>0.65853658536585402</v>
      </c>
      <c r="AJ2371" s="4">
        <v>14</v>
      </c>
      <c r="AK2371">
        <v>0.17073170731707299</v>
      </c>
      <c r="AL2371" s="4">
        <v>37</v>
      </c>
      <c r="AM2371">
        <v>0.34905660377358499</v>
      </c>
      <c r="AN2371" s="4">
        <v>17</v>
      </c>
      <c r="AO2371">
        <v>0.160377358490566</v>
      </c>
      <c r="AP2371" s="4">
        <v>0</v>
      </c>
      <c r="AQ2371">
        <v>0</v>
      </c>
      <c r="AR2371" s="4">
        <v>0</v>
      </c>
      <c r="AS2371">
        <v>0</v>
      </c>
      <c r="AT2371" s="4">
        <v>0</v>
      </c>
      <c r="AU2371" s="4">
        <v>0</v>
      </c>
      <c r="AV2371" s="4">
        <v>1</v>
      </c>
      <c r="AW2371">
        <v>1.4806201550387601</v>
      </c>
      <c r="AX2371" s="4">
        <f t="shared" ref="AX2371:AX2434" si="37">IF(ISERROR(F2371/AW2371),0,F2371/AW2371)</f>
        <v>128.99999999999997</v>
      </c>
      <c r="AY2371" s="4">
        <v>81</v>
      </c>
      <c r="AZ2371" s="4">
        <v>19.962962962963001</v>
      </c>
    </row>
    <row r="2372" spans="1:52" x14ac:dyDescent="0.25">
      <c r="A2372" s="4">
        <v>2017</v>
      </c>
      <c r="B2372" s="4" t="s">
        <v>428</v>
      </c>
      <c r="C2372" t="s">
        <v>242</v>
      </c>
      <c r="D2372" t="s">
        <v>187</v>
      </c>
      <c r="E2372" t="s">
        <v>700</v>
      </c>
      <c r="F2372" s="4">
        <v>133</v>
      </c>
      <c r="G2372">
        <v>105</v>
      </c>
      <c r="H2372">
        <v>3.93333333333333</v>
      </c>
      <c r="I2372">
        <v>133</v>
      </c>
      <c r="J2372">
        <v>5.4511278195488702</v>
      </c>
      <c r="K2372">
        <v>2</v>
      </c>
      <c r="L2372">
        <v>1.50375939849624E-2</v>
      </c>
      <c r="M2372">
        <v>68</v>
      </c>
      <c r="N2372">
        <v>1434.4210526315801</v>
      </c>
      <c r="O2372">
        <v>0.511278195488722</v>
      </c>
      <c r="P2372">
        <v>106</v>
      </c>
      <c r="Q2372">
        <v>40</v>
      </c>
      <c r="R2372">
        <v>34</v>
      </c>
      <c r="S2372">
        <v>58.852941176470601</v>
      </c>
      <c r="T2372">
        <v>55</v>
      </c>
      <c r="U2372">
        <v>165.94545454545499</v>
      </c>
      <c r="V2372">
        <v>49</v>
      </c>
      <c r="W2372">
        <v>10.4285714285714</v>
      </c>
      <c r="X2372">
        <v>65</v>
      </c>
      <c r="Y2372">
        <v>143.69230769230799</v>
      </c>
      <c r="Z2372">
        <v>52</v>
      </c>
      <c r="AA2372">
        <v>414.5</v>
      </c>
      <c r="AB2372">
        <v>68</v>
      </c>
      <c r="AC2372">
        <v>193.41176470588201</v>
      </c>
      <c r="AD2372">
        <v>0.511278195488722</v>
      </c>
      <c r="AE2372">
        <v>14</v>
      </c>
      <c r="AF2372">
        <v>103.642857142857</v>
      </c>
      <c r="AG2372">
        <v>0.19178082191780799</v>
      </c>
      <c r="AH2372" s="4">
        <v>34</v>
      </c>
      <c r="AI2372">
        <v>0.65384615384615397</v>
      </c>
      <c r="AJ2372" s="4">
        <v>12</v>
      </c>
      <c r="AK2372">
        <v>0.230769230769231</v>
      </c>
      <c r="AL2372" s="4">
        <v>20</v>
      </c>
      <c r="AM2372">
        <v>0.29411764705882398</v>
      </c>
      <c r="AN2372" s="4">
        <v>8</v>
      </c>
      <c r="AO2372">
        <v>0.11764705882352899</v>
      </c>
      <c r="AP2372" s="4">
        <v>0</v>
      </c>
      <c r="AQ2372">
        <v>0</v>
      </c>
      <c r="AR2372" s="4">
        <v>0</v>
      </c>
      <c r="AS2372">
        <v>0</v>
      </c>
      <c r="AT2372" s="4">
        <v>0</v>
      </c>
      <c r="AU2372" s="4">
        <v>0</v>
      </c>
      <c r="AV2372" s="4">
        <v>5</v>
      </c>
      <c r="AW2372">
        <v>1.4777777777777801</v>
      </c>
      <c r="AX2372" s="4">
        <f t="shared" si="37"/>
        <v>89.999999999999858</v>
      </c>
      <c r="AY2372" s="4">
        <v>51</v>
      </c>
      <c r="AZ2372" s="4">
        <v>19.6666666666667</v>
      </c>
    </row>
    <row r="2373" spans="1:52" x14ac:dyDescent="0.25">
      <c r="A2373" s="4">
        <v>2017</v>
      </c>
      <c r="B2373" s="4" t="s">
        <v>428</v>
      </c>
      <c r="C2373" t="s">
        <v>242</v>
      </c>
      <c r="D2373" t="s">
        <v>250</v>
      </c>
      <c r="E2373" t="s">
        <v>760</v>
      </c>
      <c r="F2373" s="4">
        <v>140</v>
      </c>
      <c r="G2373">
        <v>96</v>
      </c>
      <c r="H2373">
        <v>9.2395833333333304</v>
      </c>
      <c r="I2373">
        <v>139</v>
      </c>
      <c r="J2373">
        <v>10.4172661870504</v>
      </c>
      <c r="K2373">
        <v>0</v>
      </c>
      <c r="L2373">
        <v>0</v>
      </c>
      <c r="M2373">
        <v>43</v>
      </c>
      <c r="N2373">
        <v>993.34126984126999</v>
      </c>
      <c r="O2373">
        <v>0.307142857142857</v>
      </c>
      <c r="P2373">
        <v>111</v>
      </c>
      <c r="Q2373">
        <v>44.054054054054099</v>
      </c>
      <c r="R2373">
        <v>39</v>
      </c>
      <c r="S2373">
        <v>82.589743589743605</v>
      </c>
      <c r="T2373">
        <v>80</v>
      </c>
      <c r="U2373">
        <v>220.125</v>
      </c>
      <c r="V2373">
        <v>74</v>
      </c>
      <c r="W2373">
        <v>10.054054054054101</v>
      </c>
      <c r="X2373">
        <v>45</v>
      </c>
      <c r="Y2373">
        <v>188.111111111111</v>
      </c>
      <c r="Z2373">
        <v>76</v>
      </c>
      <c r="AA2373">
        <v>446.23684210526301</v>
      </c>
      <c r="AB2373">
        <v>48</v>
      </c>
      <c r="AC2373">
        <v>238.395833333333</v>
      </c>
      <c r="AD2373">
        <v>0.34285714285714303</v>
      </c>
      <c r="AE2373">
        <v>13</v>
      </c>
      <c r="AF2373">
        <v>73.692307692307693</v>
      </c>
      <c r="AG2373">
        <v>0.26530612244898</v>
      </c>
      <c r="AH2373" s="4">
        <v>58</v>
      </c>
      <c r="AI2373">
        <v>0.76315789473684204</v>
      </c>
      <c r="AJ2373" s="4">
        <v>15</v>
      </c>
      <c r="AK2373">
        <v>0.197368421052632</v>
      </c>
      <c r="AL2373" s="4">
        <v>17</v>
      </c>
      <c r="AM2373">
        <v>0.35416666666666702</v>
      </c>
      <c r="AN2373" s="4">
        <v>10</v>
      </c>
      <c r="AO2373">
        <v>0.20833333333333301</v>
      </c>
      <c r="AP2373" s="4">
        <v>0</v>
      </c>
      <c r="AQ2373">
        <v>0</v>
      </c>
      <c r="AR2373" s="4">
        <v>0</v>
      </c>
      <c r="AS2373">
        <v>0</v>
      </c>
      <c r="AT2373" s="4">
        <v>0</v>
      </c>
      <c r="AU2373" s="4">
        <v>0</v>
      </c>
      <c r="AV2373" s="4">
        <v>4</v>
      </c>
      <c r="AW2373">
        <v>1.5053763440860199</v>
      </c>
      <c r="AX2373" s="4">
        <f t="shared" si="37"/>
        <v>93.000000000000099</v>
      </c>
      <c r="AY2373" s="4">
        <v>70</v>
      </c>
      <c r="AZ2373" s="4">
        <v>17.014285714285698</v>
      </c>
    </row>
    <row r="2374" spans="1:52" x14ac:dyDescent="0.25">
      <c r="A2374" s="4">
        <v>2017</v>
      </c>
      <c r="B2374" s="4" t="s">
        <v>428</v>
      </c>
      <c r="C2374" t="s">
        <v>242</v>
      </c>
      <c r="D2374" t="s">
        <v>273</v>
      </c>
      <c r="E2374" t="s">
        <v>782</v>
      </c>
      <c r="F2374" s="4">
        <v>117</v>
      </c>
      <c r="G2374">
        <v>76</v>
      </c>
      <c r="H2374">
        <v>7.3421052631578902</v>
      </c>
      <c r="I2374">
        <v>117</v>
      </c>
      <c r="J2374">
        <v>8.3589743589743595</v>
      </c>
      <c r="K2374">
        <v>4</v>
      </c>
      <c r="L2374">
        <v>3.4188034188034198E-2</v>
      </c>
      <c r="M2374">
        <v>1</v>
      </c>
      <c r="N2374">
        <v>240.97435897435901</v>
      </c>
      <c r="O2374">
        <v>8.5470085470085496E-3</v>
      </c>
      <c r="P2374">
        <v>7</v>
      </c>
      <c r="Q2374">
        <v>31.1428571428571</v>
      </c>
      <c r="R2374">
        <v>29</v>
      </c>
      <c r="S2374">
        <v>21.137931034482801</v>
      </c>
      <c r="T2374">
        <v>3</v>
      </c>
      <c r="U2374">
        <v>47</v>
      </c>
      <c r="V2374">
        <v>1</v>
      </c>
      <c r="W2374">
        <v>30</v>
      </c>
      <c r="X2374">
        <v>112</v>
      </c>
      <c r="Y2374">
        <v>48.723214285714299</v>
      </c>
      <c r="Z2374">
        <v>3</v>
      </c>
      <c r="AA2374">
        <v>106</v>
      </c>
      <c r="AB2374">
        <v>114</v>
      </c>
      <c r="AC2374">
        <v>72.982456140350905</v>
      </c>
      <c r="AD2374">
        <v>0.97435897435897401</v>
      </c>
      <c r="AE2374">
        <v>75</v>
      </c>
      <c r="AF2374">
        <v>62.826666666666704</v>
      </c>
      <c r="AG2374">
        <v>0.65789473684210498</v>
      </c>
      <c r="AH2374" s="4">
        <v>1</v>
      </c>
      <c r="AI2374">
        <v>0.33333333333333298</v>
      </c>
      <c r="AJ2374" s="4">
        <v>0</v>
      </c>
      <c r="AK2374">
        <v>0</v>
      </c>
      <c r="AL2374" s="4">
        <v>5</v>
      </c>
      <c r="AM2374">
        <v>4.3859649122807001E-2</v>
      </c>
      <c r="AN2374" s="4">
        <v>1</v>
      </c>
      <c r="AO2374">
        <v>8.7719298245613996E-3</v>
      </c>
      <c r="AP2374" s="4">
        <v>6</v>
      </c>
      <c r="AQ2374">
        <v>5.1282051282051301E-2</v>
      </c>
      <c r="AR2374" s="4">
        <v>1</v>
      </c>
      <c r="AS2374">
        <v>8.5470085470085496E-3</v>
      </c>
      <c r="AT2374" s="4">
        <v>0</v>
      </c>
      <c r="AU2374" s="4">
        <v>0</v>
      </c>
      <c r="AV2374" s="4">
        <v>0</v>
      </c>
      <c r="AW2374">
        <v>1.6956521739130399</v>
      </c>
      <c r="AX2374" s="4">
        <f t="shared" si="37"/>
        <v>69.000000000000142</v>
      </c>
      <c r="AY2374" s="4">
        <v>3</v>
      </c>
      <c r="AZ2374" s="4">
        <v>0.66666666666666696</v>
      </c>
    </row>
    <row r="2375" spans="1:52" x14ac:dyDescent="0.25">
      <c r="A2375" s="4">
        <v>2017</v>
      </c>
      <c r="B2375" s="4" t="s">
        <v>428</v>
      </c>
      <c r="C2375" t="s">
        <v>242</v>
      </c>
      <c r="D2375" t="s">
        <v>173</v>
      </c>
      <c r="E2375" t="s">
        <v>686</v>
      </c>
      <c r="F2375" s="4">
        <v>65</v>
      </c>
      <c r="G2375">
        <v>39</v>
      </c>
      <c r="H2375">
        <v>26</v>
      </c>
      <c r="I2375">
        <v>65</v>
      </c>
      <c r="J2375">
        <v>20.1076923076923</v>
      </c>
      <c r="K2375">
        <v>2</v>
      </c>
      <c r="L2375">
        <v>3.0769230769230799E-2</v>
      </c>
      <c r="M2375">
        <v>29</v>
      </c>
      <c r="N2375">
        <v>1262.5208333333301</v>
      </c>
      <c r="O2375">
        <v>0.44615384615384601</v>
      </c>
      <c r="P2375">
        <v>46</v>
      </c>
      <c r="Q2375">
        <v>41.434782608695599</v>
      </c>
      <c r="R2375">
        <v>17</v>
      </c>
      <c r="S2375">
        <v>42.588235294117602</v>
      </c>
      <c r="T2375">
        <v>38</v>
      </c>
      <c r="U2375">
        <v>168.02631578947401</v>
      </c>
      <c r="V2375">
        <v>33</v>
      </c>
      <c r="W2375">
        <v>11.636363636363599</v>
      </c>
      <c r="X2375">
        <v>23</v>
      </c>
      <c r="Y2375">
        <v>124.95652173913</v>
      </c>
      <c r="Z2375">
        <v>27</v>
      </c>
      <c r="AA2375">
        <v>403.07407407407402</v>
      </c>
      <c r="AB2375">
        <v>24</v>
      </c>
      <c r="AC2375">
        <v>165</v>
      </c>
      <c r="AD2375">
        <v>0.36923076923076897</v>
      </c>
      <c r="AE2375">
        <v>6</v>
      </c>
      <c r="AF2375">
        <v>54.3333333333333</v>
      </c>
      <c r="AG2375">
        <v>0.24</v>
      </c>
      <c r="AH2375" s="4">
        <v>23</v>
      </c>
      <c r="AI2375">
        <v>0.85185185185185197</v>
      </c>
      <c r="AJ2375" s="4">
        <v>6</v>
      </c>
      <c r="AK2375">
        <v>0.22222222222222199</v>
      </c>
      <c r="AL2375" s="4">
        <v>9</v>
      </c>
      <c r="AM2375">
        <v>0.375</v>
      </c>
      <c r="AN2375" s="4">
        <v>1</v>
      </c>
      <c r="AO2375">
        <v>4.1666666666666699E-2</v>
      </c>
      <c r="AP2375" s="4">
        <v>0</v>
      </c>
      <c r="AQ2375">
        <v>0</v>
      </c>
      <c r="AR2375" s="4">
        <v>0</v>
      </c>
      <c r="AS2375">
        <v>0</v>
      </c>
      <c r="AT2375" s="4">
        <v>0</v>
      </c>
      <c r="AU2375" s="4">
        <v>0</v>
      </c>
      <c r="AV2375" s="4">
        <v>3</v>
      </c>
      <c r="AW2375">
        <v>1.51162790697674</v>
      </c>
      <c r="AX2375" s="4">
        <f t="shared" si="37"/>
        <v>43.000000000000121</v>
      </c>
      <c r="AY2375" s="4">
        <v>29</v>
      </c>
      <c r="AZ2375" s="4">
        <v>14.689655172413801</v>
      </c>
    </row>
    <row r="2376" spans="1:52" x14ac:dyDescent="0.25">
      <c r="A2376" s="4">
        <v>2017</v>
      </c>
      <c r="B2376" s="4" t="s">
        <v>428</v>
      </c>
      <c r="C2376" t="s">
        <v>242</v>
      </c>
      <c r="D2376" t="s">
        <v>246</v>
      </c>
      <c r="E2376" t="s">
        <v>756</v>
      </c>
      <c r="F2376" s="4">
        <v>109</v>
      </c>
      <c r="G2376">
        <v>89</v>
      </c>
      <c r="H2376">
        <v>7.6404494382022499</v>
      </c>
      <c r="I2376">
        <v>108</v>
      </c>
      <c r="J2376">
        <v>9.0185185185185208</v>
      </c>
      <c r="K2376">
        <v>2</v>
      </c>
      <c r="L2376">
        <v>1.85185185185185E-2</v>
      </c>
      <c r="M2376">
        <v>72</v>
      </c>
      <c r="N2376">
        <v>2226.6730769230799</v>
      </c>
      <c r="O2376">
        <v>0.66055045871559603</v>
      </c>
      <c r="P2376">
        <v>92</v>
      </c>
      <c r="Q2376">
        <v>34.8586956521739</v>
      </c>
      <c r="R2376">
        <v>31</v>
      </c>
      <c r="S2376">
        <v>57.129032258064498</v>
      </c>
      <c r="T2376">
        <v>46</v>
      </c>
      <c r="U2376">
        <v>158.434782608696</v>
      </c>
      <c r="V2376">
        <v>44</v>
      </c>
      <c r="W2376">
        <v>9.7045454545454604</v>
      </c>
      <c r="X2376">
        <v>57</v>
      </c>
      <c r="Y2376">
        <v>152.24561403508801</v>
      </c>
      <c r="Z2376">
        <v>44</v>
      </c>
      <c r="AA2376">
        <v>396.27272727272702</v>
      </c>
      <c r="AB2376">
        <v>59</v>
      </c>
      <c r="AC2376">
        <v>189.23728813559299</v>
      </c>
      <c r="AD2376">
        <v>0.54128440366972497</v>
      </c>
      <c r="AE2376">
        <v>8</v>
      </c>
      <c r="AF2376">
        <v>105.375</v>
      </c>
      <c r="AG2376">
        <v>0.133333333333333</v>
      </c>
      <c r="AH2376" s="4">
        <v>28</v>
      </c>
      <c r="AI2376">
        <v>0.63636363636363602</v>
      </c>
      <c r="AJ2376" s="4">
        <v>7</v>
      </c>
      <c r="AK2376">
        <v>0.15909090909090901</v>
      </c>
      <c r="AL2376" s="4">
        <v>11</v>
      </c>
      <c r="AM2376">
        <v>0.186440677966102</v>
      </c>
      <c r="AN2376" s="4">
        <v>8</v>
      </c>
      <c r="AO2376">
        <v>0.13559322033898299</v>
      </c>
      <c r="AP2376" s="4">
        <v>0</v>
      </c>
      <c r="AQ2376">
        <v>0</v>
      </c>
      <c r="AR2376" s="4">
        <v>0</v>
      </c>
      <c r="AS2376">
        <v>0</v>
      </c>
      <c r="AT2376" s="4">
        <v>0</v>
      </c>
      <c r="AU2376" s="4">
        <v>0</v>
      </c>
      <c r="AV2376" s="4">
        <v>2</v>
      </c>
      <c r="AW2376">
        <v>1.4931506849315099</v>
      </c>
      <c r="AX2376" s="4">
        <f t="shared" si="37"/>
        <v>72.999999999999844</v>
      </c>
      <c r="AY2376" s="4">
        <v>44</v>
      </c>
      <c r="AZ2376" s="4">
        <v>8.4545454545454604</v>
      </c>
    </row>
    <row r="2377" spans="1:52" x14ac:dyDescent="0.25">
      <c r="A2377" s="4">
        <v>2017</v>
      </c>
      <c r="B2377" s="4" t="s">
        <v>428</v>
      </c>
      <c r="C2377" t="s">
        <v>242</v>
      </c>
      <c r="D2377" t="s">
        <v>466</v>
      </c>
      <c r="E2377" t="s">
        <v>963</v>
      </c>
      <c r="F2377" s="4">
        <v>1</v>
      </c>
      <c r="G2377">
        <v>1</v>
      </c>
      <c r="H2377">
        <v>1</v>
      </c>
      <c r="I2377">
        <v>1</v>
      </c>
      <c r="J2377">
        <v>2</v>
      </c>
      <c r="K2377">
        <v>0</v>
      </c>
      <c r="L2377">
        <v>0</v>
      </c>
      <c r="M2377">
        <v>0</v>
      </c>
      <c r="N2377">
        <v>176</v>
      </c>
      <c r="O2377">
        <v>0</v>
      </c>
      <c r="P2377">
        <v>1</v>
      </c>
      <c r="Q2377">
        <v>10</v>
      </c>
      <c r="R2377">
        <v>0</v>
      </c>
      <c r="S2377">
        <v>0</v>
      </c>
      <c r="T2377">
        <v>1</v>
      </c>
      <c r="U2377">
        <v>174</v>
      </c>
      <c r="V2377">
        <v>1</v>
      </c>
      <c r="W2377">
        <v>5</v>
      </c>
      <c r="X2377">
        <v>0</v>
      </c>
      <c r="Y2377">
        <v>0</v>
      </c>
      <c r="Z2377">
        <v>1</v>
      </c>
      <c r="AA2377">
        <v>293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 s="4">
        <v>1</v>
      </c>
      <c r="AI2377">
        <v>1</v>
      </c>
      <c r="AJ2377" s="4">
        <v>0</v>
      </c>
      <c r="AK2377">
        <v>0</v>
      </c>
      <c r="AL2377" s="4">
        <v>0</v>
      </c>
      <c r="AM2377">
        <v>0</v>
      </c>
      <c r="AN2377" s="4">
        <v>0</v>
      </c>
      <c r="AO2377">
        <v>0</v>
      </c>
      <c r="AP2377" s="4">
        <v>0</v>
      </c>
      <c r="AQ2377">
        <v>0</v>
      </c>
      <c r="AR2377" s="4">
        <v>0</v>
      </c>
      <c r="AS2377">
        <v>0</v>
      </c>
      <c r="AT2377" s="4">
        <v>0</v>
      </c>
      <c r="AU2377" s="4">
        <v>0</v>
      </c>
      <c r="AV2377" s="4">
        <v>0</v>
      </c>
      <c r="AW2377">
        <v>1</v>
      </c>
      <c r="AX2377" s="4">
        <f t="shared" si="37"/>
        <v>1</v>
      </c>
      <c r="AY2377" s="4">
        <v>1</v>
      </c>
      <c r="AZ2377" s="4">
        <v>11</v>
      </c>
    </row>
    <row r="2378" spans="1:52" x14ac:dyDescent="0.25">
      <c r="A2378" s="4">
        <v>2017</v>
      </c>
      <c r="B2378" s="4" t="s">
        <v>428</v>
      </c>
      <c r="C2378" t="s">
        <v>242</v>
      </c>
      <c r="D2378" t="s">
        <v>232</v>
      </c>
      <c r="E2378" t="s">
        <v>743</v>
      </c>
      <c r="F2378" s="4">
        <v>53</v>
      </c>
      <c r="G2378">
        <v>27</v>
      </c>
      <c r="H2378">
        <v>3.8518518518518499</v>
      </c>
      <c r="I2378">
        <v>53</v>
      </c>
      <c r="J2378">
        <v>7.35849056603774</v>
      </c>
      <c r="K2378">
        <v>0</v>
      </c>
      <c r="L2378">
        <v>0</v>
      </c>
      <c r="M2378">
        <v>11</v>
      </c>
      <c r="N2378">
        <v>228.23809523809501</v>
      </c>
      <c r="O2378">
        <v>0.20754716981132099</v>
      </c>
      <c r="P2378">
        <v>31</v>
      </c>
      <c r="Q2378">
        <v>14.451612903225801</v>
      </c>
      <c r="R2378">
        <v>4</v>
      </c>
      <c r="S2378">
        <v>245.5</v>
      </c>
      <c r="T2378">
        <v>2</v>
      </c>
      <c r="U2378">
        <v>140.5</v>
      </c>
      <c r="V2378">
        <v>2</v>
      </c>
      <c r="W2378">
        <v>5</v>
      </c>
      <c r="X2378">
        <v>36</v>
      </c>
      <c r="Y2378">
        <v>63.7222222222222</v>
      </c>
      <c r="Z2378">
        <v>1</v>
      </c>
      <c r="AA2378">
        <v>290</v>
      </c>
      <c r="AB2378">
        <v>44</v>
      </c>
      <c r="AC2378">
        <v>100.863636363636</v>
      </c>
      <c r="AD2378">
        <v>0.83018867924528295</v>
      </c>
      <c r="AE2378">
        <v>24</v>
      </c>
      <c r="AF2378">
        <v>41.7916666666667</v>
      </c>
      <c r="AG2378">
        <v>0.5</v>
      </c>
      <c r="AH2378" s="4">
        <v>1</v>
      </c>
      <c r="AI2378">
        <v>1</v>
      </c>
      <c r="AJ2378" s="4">
        <v>1</v>
      </c>
      <c r="AK2378">
        <v>1</v>
      </c>
      <c r="AL2378" s="4">
        <v>5</v>
      </c>
      <c r="AM2378">
        <v>0.11363636363636399</v>
      </c>
      <c r="AN2378" s="4">
        <v>1</v>
      </c>
      <c r="AO2378">
        <v>2.27272727272727E-2</v>
      </c>
      <c r="AP2378" s="4">
        <v>0</v>
      </c>
      <c r="AQ2378">
        <v>0</v>
      </c>
      <c r="AR2378" s="4">
        <v>0</v>
      </c>
      <c r="AS2378">
        <v>0</v>
      </c>
      <c r="AT2378" s="4">
        <v>0</v>
      </c>
      <c r="AU2378" s="4">
        <v>0</v>
      </c>
      <c r="AV2378" s="4">
        <v>6</v>
      </c>
      <c r="AW2378">
        <v>1.7096774193548401</v>
      </c>
      <c r="AX2378" s="4">
        <f t="shared" si="37"/>
        <v>30.999999999999975</v>
      </c>
      <c r="AY2378" s="4">
        <v>1</v>
      </c>
      <c r="AZ2378" s="4">
        <v>0</v>
      </c>
    </row>
    <row r="2379" spans="1:52" x14ac:dyDescent="0.25">
      <c r="A2379" s="4">
        <v>2017</v>
      </c>
      <c r="B2379" s="4" t="s">
        <v>428</v>
      </c>
      <c r="C2379" t="s">
        <v>242</v>
      </c>
      <c r="D2379" t="s">
        <v>398</v>
      </c>
      <c r="E2379" t="s">
        <v>729</v>
      </c>
      <c r="F2379" s="4">
        <v>47</v>
      </c>
      <c r="G2379">
        <v>38</v>
      </c>
      <c r="H2379">
        <v>4.2631578947368398</v>
      </c>
      <c r="I2379">
        <v>47</v>
      </c>
      <c r="J2379">
        <v>6.0212765957446797</v>
      </c>
      <c r="K2379">
        <v>0</v>
      </c>
      <c r="L2379">
        <v>0</v>
      </c>
      <c r="M2379">
        <v>20</v>
      </c>
      <c r="N2379">
        <v>1303.3260869565199</v>
      </c>
      <c r="O2379">
        <v>0.42553191489361702</v>
      </c>
      <c r="P2379">
        <v>47</v>
      </c>
      <c r="Q2379">
        <v>45.851063829787201</v>
      </c>
      <c r="R2379">
        <v>16</v>
      </c>
      <c r="S2379">
        <v>79.25</v>
      </c>
      <c r="T2379">
        <v>19</v>
      </c>
      <c r="U2379">
        <v>172.57894736842101</v>
      </c>
      <c r="V2379">
        <v>17</v>
      </c>
      <c r="W2379">
        <v>9.8823529411764692</v>
      </c>
      <c r="X2379">
        <v>26</v>
      </c>
      <c r="Y2379">
        <v>220.730769230769</v>
      </c>
      <c r="Z2379">
        <v>18</v>
      </c>
      <c r="AA2379">
        <v>613.38888888888903</v>
      </c>
      <c r="AB2379">
        <v>27</v>
      </c>
      <c r="AC2379">
        <v>243.37037037037001</v>
      </c>
      <c r="AD2379">
        <v>0.57446808510638303</v>
      </c>
      <c r="AE2379">
        <v>0</v>
      </c>
      <c r="AF2379">
        <v>0</v>
      </c>
      <c r="AG2379">
        <v>0</v>
      </c>
      <c r="AH2379" s="4">
        <v>9</v>
      </c>
      <c r="AI2379">
        <v>0.5</v>
      </c>
      <c r="AJ2379" s="4">
        <v>5</v>
      </c>
      <c r="AK2379">
        <v>0.27777777777777801</v>
      </c>
      <c r="AL2379" s="4">
        <v>9</v>
      </c>
      <c r="AM2379">
        <v>0.33333333333333298</v>
      </c>
      <c r="AN2379" s="4">
        <v>3</v>
      </c>
      <c r="AO2379">
        <v>0.11111111111111099</v>
      </c>
      <c r="AP2379" s="4">
        <v>0</v>
      </c>
      <c r="AQ2379">
        <v>0</v>
      </c>
      <c r="AR2379" s="4">
        <v>0</v>
      </c>
      <c r="AS2379">
        <v>0</v>
      </c>
      <c r="AT2379" s="4">
        <v>0</v>
      </c>
      <c r="AU2379" s="4">
        <v>0</v>
      </c>
      <c r="AV2379" s="4">
        <v>0</v>
      </c>
      <c r="AW2379">
        <v>1.46875</v>
      </c>
      <c r="AX2379" s="4">
        <f t="shared" si="37"/>
        <v>32</v>
      </c>
      <c r="AY2379" s="4">
        <v>19</v>
      </c>
      <c r="AZ2379" s="4">
        <v>12.578947368421099</v>
      </c>
    </row>
    <row r="2380" spans="1:52" x14ac:dyDescent="0.25">
      <c r="A2380" s="4">
        <v>2017</v>
      </c>
      <c r="B2380" s="4" t="s">
        <v>428</v>
      </c>
      <c r="C2380" t="s">
        <v>242</v>
      </c>
      <c r="D2380" t="s">
        <v>399</v>
      </c>
      <c r="E2380" t="s">
        <v>896</v>
      </c>
      <c r="F2380" s="4">
        <v>69</v>
      </c>
      <c r="G2380">
        <v>59</v>
      </c>
      <c r="H2380">
        <v>21.2881355932203</v>
      </c>
      <c r="I2380">
        <v>69</v>
      </c>
      <c r="J2380">
        <v>20.3623188405797</v>
      </c>
      <c r="K2380">
        <v>4</v>
      </c>
      <c r="L2380">
        <v>5.7971014492753603E-2</v>
      </c>
      <c r="M2380">
        <v>9</v>
      </c>
      <c r="N2380">
        <v>-58.5322580645161</v>
      </c>
      <c r="O2380">
        <v>0.13043478260869601</v>
      </c>
      <c r="P2380">
        <v>56</v>
      </c>
      <c r="Q2380">
        <v>71.375</v>
      </c>
      <c r="R2380">
        <v>13</v>
      </c>
      <c r="S2380">
        <v>77.692307692307693</v>
      </c>
      <c r="T2380">
        <v>25</v>
      </c>
      <c r="U2380">
        <v>161.72</v>
      </c>
      <c r="V2380">
        <v>24</v>
      </c>
      <c r="W2380">
        <v>19.875</v>
      </c>
      <c r="X2380">
        <v>39</v>
      </c>
      <c r="Y2380">
        <v>162.58974358974399</v>
      </c>
      <c r="Z2380">
        <v>23</v>
      </c>
      <c r="AA2380">
        <v>572.95652173913004</v>
      </c>
      <c r="AB2380">
        <v>40</v>
      </c>
      <c r="AC2380">
        <v>227.45</v>
      </c>
      <c r="AD2380">
        <v>0.57971014492753603</v>
      </c>
      <c r="AE2380">
        <v>2</v>
      </c>
      <c r="AF2380">
        <v>233</v>
      </c>
      <c r="AG2380">
        <v>0.05</v>
      </c>
      <c r="AH2380" s="4">
        <v>15</v>
      </c>
      <c r="AI2380">
        <v>0.65217391304347805</v>
      </c>
      <c r="AJ2380" s="4">
        <v>5</v>
      </c>
      <c r="AK2380">
        <v>0.217391304347826</v>
      </c>
      <c r="AL2380" s="4">
        <v>14</v>
      </c>
      <c r="AM2380">
        <v>0.35</v>
      </c>
      <c r="AN2380" s="4">
        <v>9</v>
      </c>
      <c r="AO2380">
        <v>0.22500000000000001</v>
      </c>
      <c r="AP2380" s="4">
        <v>0</v>
      </c>
      <c r="AQ2380">
        <v>0</v>
      </c>
      <c r="AR2380" s="4">
        <v>0</v>
      </c>
      <c r="AS2380">
        <v>0</v>
      </c>
      <c r="AT2380" s="4">
        <v>0</v>
      </c>
      <c r="AU2380" s="4">
        <v>0</v>
      </c>
      <c r="AV2380" s="4">
        <v>1</v>
      </c>
      <c r="AW2380">
        <v>1.6046511627907001</v>
      </c>
      <c r="AX2380" s="4">
        <f t="shared" si="37"/>
        <v>42.999999999999936</v>
      </c>
      <c r="AY2380" s="4">
        <v>22</v>
      </c>
      <c r="AZ2380" s="4">
        <v>15.318181818181801</v>
      </c>
    </row>
    <row r="2381" spans="1:52" x14ac:dyDescent="0.25">
      <c r="A2381" s="4">
        <v>2017</v>
      </c>
      <c r="B2381" s="4" t="s">
        <v>428</v>
      </c>
      <c r="C2381" t="s">
        <v>242</v>
      </c>
      <c r="D2381" t="s">
        <v>405</v>
      </c>
      <c r="E2381" t="s">
        <v>902</v>
      </c>
      <c r="F2381" s="4">
        <v>7</v>
      </c>
      <c r="G2381">
        <v>7</v>
      </c>
      <c r="H2381">
        <v>3.4285714285714302</v>
      </c>
      <c r="I2381">
        <v>7</v>
      </c>
      <c r="J2381">
        <v>5.28571428571429</v>
      </c>
      <c r="K2381">
        <v>0</v>
      </c>
      <c r="L2381">
        <v>0</v>
      </c>
      <c r="M2381">
        <v>0</v>
      </c>
      <c r="N2381">
        <v>-241.857142857143</v>
      </c>
      <c r="O2381">
        <v>0</v>
      </c>
      <c r="P2381">
        <v>7</v>
      </c>
      <c r="Q2381">
        <v>41.142857142857103</v>
      </c>
      <c r="R2381">
        <v>1</v>
      </c>
      <c r="S2381">
        <v>5</v>
      </c>
      <c r="T2381">
        <v>1</v>
      </c>
      <c r="U2381">
        <v>123</v>
      </c>
      <c r="V2381">
        <v>0</v>
      </c>
      <c r="W2381">
        <v>0</v>
      </c>
      <c r="X2381">
        <v>2</v>
      </c>
      <c r="Y2381">
        <v>83</v>
      </c>
      <c r="Z2381">
        <v>5</v>
      </c>
      <c r="AA2381">
        <v>439</v>
      </c>
      <c r="AB2381">
        <v>2</v>
      </c>
      <c r="AC2381">
        <v>175</v>
      </c>
      <c r="AD2381">
        <v>0.28571428571428598</v>
      </c>
      <c r="AE2381">
        <v>0</v>
      </c>
      <c r="AF2381">
        <v>0</v>
      </c>
      <c r="AG2381">
        <v>0</v>
      </c>
      <c r="AH2381" s="4">
        <v>1</v>
      </c>
      <c r="AI2381">
        <v>0.2</v>
      </c>
      <c r="AJ2381" s="4">
        <v>1</v>
      </c>
      <c r="AK2381">
        <v>0.2</v>
      </c>
      <c r="AL2381" s="4">
        <v>0</v>
      </c>
      <c r="AM2381">
        <v>0</v>
      </c>
      <c r="AN2381" s="4">
        <v>0</v>
      </c>
      <c r="AO2381">
        <v>0</v>
      </c>
      <c r="AP2381" s="4">
        <v>0</v>
      </c>
      <c r="AQ2381">
        <v>0</v>
      </c>
      <c r="AR2381" s="4">
        <v>0</v>
      </c>
      <c r="AS2381">
        <v>0</v>
      </c>
      <c r="AT2381" s="4">
        <v>0</v>
      </c>
      <c r="AU2381" s="4">
        <v>0</v>
      </c>
      <c r="AV2381" s="4">
        <v>0</v>
      </c>
      <c r="AW2381">
        <v>1</v>
      </c>
      <c r="AX2381" s="4">
        <f t="shared" si="37"/>
        <v>7</v>
      </c>
      <c r="AY2381" s="4">
        <v>1</v>
      </c>
      <c r="AZ2381" s="4">
        <v>0</v>
      </c>
    </row>
    <row r="2382" spans="1:52" x14ac:dyDescent="0.25">
      <c r="A2382" s="4">
        <v>2017</v>
      </c>
      <c r="B2382" s="4" t="s">
        <v>428</v>
      </c>
      <c r="C2382" t="s">
        <v>242</v>
      </c>
      <c r="D2382" t="s">
        <v>418</v>
      </c>
      <c r="E2382" t="s">
        <v>915</v>
      </c>
      <c r="F2382" s="4">
        <v>69</v>
      </c>
      <c r="G2382">
        <v>54</v>
      </c>
      <c r="H2382">
        <v>17.5</v>
      </c>
      <c r="I2382">
        <v>69</v>
      </c>
      <c r="J2382">
        <v>15.884057971014499</v>
      </c>
      <c r="K2382">
        <v>2</v>
      </c>
      <c r="L2382">
        <v>2.8985507246376802E-2</v>
      </c>
      <c r="M2382">
        <v>15</v>
      </c>
      <c r="N2382">
        <v>1507.734375</v>
      </c>
      <c r="O2382">
        <v>0.217391304347826</v>
      </c>
      <c r="P2382">
        <v>58</v>
      </c>
      <c r="Q2382">
        <v>32.844827586206897</v>
      </c>
      <c r="R2382">
        <v>12</v>
      </c>
      <c r="S2382">
        <v>72.5</v>
      </c>
      <c r="T2382">
        <v>18</v>
      </c>
      <c r="U2382">
        <v>144.611111111111</v>
      </c>
      <c r="V2382">
        <v>18</v>
      </c>
      <c r="W2382">
        <v>8.3888888888888893</v>
      </c>
      <c r="X2382">
        <v>39</v>
      </c>
      <c r="Y2382">
        <v>151.28205128205099</v>
      </c>
      <c r="Z2382">
        <v>19</v>
      </c>
      <c r="AA2382">
        <v>322.73684210526301</v>
      </c>
      <c r="AB2382">
        <v>45</v>
      </c>
      <c r="AC2382">
        <v>182.75555555555599</v>
      </c>
      <c r="AD2382">
        <v>0.65217391304347805</v>
      </c>
      <c r="AE2382">
        <v>3</v>
      </c>
      <c r="AF2382">
        <v>191.666666666667</v>
      </c>
      <c r="AG2382">
        <v>6.6666666666666693E-2</v>
      </c>
      <c r="AH2382" s="4">
        <v>13</v>
      </c>
      <c r="AI2382">
        <v>0.68421052631579005</v>
      </c>
      <c r="AJ2382" s="4">
        <v>3</v>
      </c>
      <c r="AK2382">
        <v>0.157894736842105</v>
      </c>
      <c r="AL2382" s="4">
        <v>14</v>
      </c>
      <c r="AM2382">
        <v>0.31111111111111101</v>
      </c>
      <c r="AN2382" s="4">
        <v>2</v>
      </c>
      <c r="AO2382">
        <v>4.4444444444444398E-2</v>
      </c>
      <c r="AP2382" s="4">
        <v>0</v>
      </c>
      <c r="AQ2382">
        <v>0</v>
      </c>
      <c r="AR2382" s="4">
        <v>0</v>
      </c>
      <c r="AS2382">
        <v>0</v>
      </c>
      <c r="AT2382" s="4">
        <v>0</v>
      </c>
      <c r="AU2382" s="4">
        <v>0</v>
      </c>
      <c r="AV2382" s="4">
        <v>1</v>
      </c>
      <c r="AW2382">
        <v>1.7250000000000001</v>
      </c>
      <c r="AX2382" s="4">
        <f t="shared" si="37"/>
        <v>40</v>
      </c>
      <c r="AY2382" s="4">
        <v>16</v>
      </c>
      <c r="AZ2382" s="4">
        <v>21.6875</v>
      </c>
    </row>
    <row r="2383" spans="1:52" x14ac:dyDescent="0.25">
      <c r="A2383" s="4">
        <v>2017</v>
      </c>
      <c r="B2383" s="4" t="s">
        <v>428</v>
      </c>
      <c r="C2383" t="s">
        <v>242</v>
      </c>
      <c r="D2383" t="s">
        <v>467</v>
      </c>
      <c r="E2383" t="s">
        <v>964</v>
      </c>
      <c r="F2383" s="4">
        <v>13</v>
      </c>
      <c r="G2383">
        <v>13</v>
      </c>
      <c r="H2383">
        <v>5.5384615384615401</v>
      </c>
      <c r="I2383">
        <v>13</v>
      </c>
      <c r="J2383">
        <v>7.6923076923076898</v>
      </c>
      <c r="K2383">
        <v>0</v>
      </c>
      <c r="L2383">
        <v>0</v>
      </c>
      <c r="M2383">
        <v>5</v>
      </c>
      <c r="N2383">
        <v>2568.9166666666702</v>
      </c>
      <c r="O2383">
        <v>0.38461538461538503</v>
      </c>
      <c r="P2383">
        <v>10</v>
      </c>
      <c r="Q2383">
        <v>38.9</v>
      </c>
      <c r="R2383">
        <v>0</v>
      </c>
      <c r="S2383">
        <v>0</v>
      </c>
      <c r="T2383">
        <v>5</v>
      </c>
      <c r="U2383">
        <v>209.8</v>
      </c>
      <c r="V2383">
        <v>2</v>
      </c>
      <c r="W2383">
        <v>34.5</v>
      </c>
      <c r="X2383">
        <v>6</v>
      </c>
      <c r="Y2383">
        <v>120.5</v>
      </c>
      <c r="Z2383">
        <v>5</v>
      </c>
      <c r="AA2383">
        <v>277.2</v>
      </c>
      <c r="AB2383">
        <v>8</v>
      </c>
      <c r="AC2383">
        <v>145.625</v>
      </c>
      <c r="AD2383">
        <v>0.61538461538461497</v>
      </c>
      <c r="AE2383">
        <v>5</v>
      </c>
      <c r="AF2383">
        <v>62</v>
      </c>
      <c r="AG2383">
        <v>0.625</v>
      </c>
      <c r="AH2383" s="4">
        <v>3</v>
      </c>
      <c r="AI2383">
        <v>0.6</v>
      </c>
      <c r="AJ2383" s="4">
        <v>1</v>
      </c>
      <c r="AK2383">
        <v>0.2</v>
      </c>
      <c r="AL2383" s="4">
        <v>1</v>
      </c>
      <c r="AM2383">
        <v>0.125</v>
      </c>
      <c r="AN2383" s="4">
        <v>2</v>
      </c>
      <c r="AO2383">
        <v>0.25</v>
      </c>
      <c r="AP2383" s="4">
        <v>0</v>
      </c>
      <c r="AQ2383">
        <v>0</v>
      </c>
      <c r="AR2383" s="4">
        <v>0</v>
      </c>
      <c r="AS2383">
        <v>0</v>
      </c>
      <c r="AT2383" s="4">
        <v>0</v>
      </c>
      <c r="AU2383" s="4">
        <v>0</v>
      </c>
      <c r="AV2383" s="4">
        <v>0</v>
      </c>
      <c r="AW2383">
        <v>1</v>
      </c>
      <c r="AX2383" s="4">
        <f t="shared" si="37"/>
        <v>13</v>
      </c>
      <c r="AY2383" s="4">
        <v>4</v>
      </c>
      <c r="AZ2383" s="4">
        <v>17.25</v>
      </c>
    </row>
    <row r="2384" spans="1:52" x14ac:dyDescent="0.25">
      <c r="A2384" s="4">
        <v>2017</v>
      </c>
      <c r="B2384" s="4" t="s">
        <v>428</v>
      </c>
      <c r="C2384" t="s">
        <v>242</v>
      </c>
      <c r="D2384" t="s">
        <v>468</v>
      </c>
      <c r="E2384" t="s">
        <v>965</v>
      </c>
      <c r="F2384" s="4">
        <v>19</v>
      </c>
      <c r="G2384">
        <v>19</v>
      </c>
      <c r="H2384">
        <v>4.2631578947368398</v>
      </c>
      <c r="I2384">
        <v>19</v>
      </c>
      <c r="J2384">
        <v>6.0526315789473699</v>
      </c>
      <c r="K2384">
        <v>0</v>
      </c>
      <c r="L2384">
        <v>0</v>
      </c>
      <c r="M2384">
        <v>4</v>
      </c>
      <c r="N2384">
        <v>1077.76470588235</v>
      </c>
      <c r="O2384">
        <v>0.21052631578947401</v>
      </c>
      <c r="P2384">
        <v>17</v>
      </c>
      <c r="Q2384">
        <v>34.588235294117602</v>
      </c>
      <c r="R2384">
        <v>3</v>
      </c>
      <c r="S2384">
        <v>54.6666666666667</v>
      </c>
      <c r="T2384">
        <v>9</v>
      </c>
      <c r="U2384">
        <v>182.777777777778</v>
      </c>
      <c r="V2384">
        <v>8</v>
      </c>
      <c r="W2384">
        <v>12.125</v>
      </c>
      <c r="X2384">
        <v>10</v>
      </c>
      <c r="Y2384">
        <v>137.6</v>
      </c>
      <c r="Z2384">
        <v>9</v>
      </c>
      <c r="AA2384">
        <v>453.444444444444</v>
      </c>
      <c r="AB2384">
        <v>10</v>
      </c>
      <c r="AC2384">
        <v>159.69999999999999</v>
      </c>
      <c r="AD2384">
        <v>0.52631578947368396</v>
      </c>
      <c r="AE2384">
        <v>5</v>
      </c>
      <c r="AF2384">
        <v>52.6</v>
      </c>
      <c r="AG2384">
        <v>0.5</v>
      </c>
      <c r="AH2384" s="4">
        <v>3</v>
      </c>
      <c r="AI2384">
        <v>0.33333333333333298</v>
      </c>
      <c r="AJ2384" s="4">
        <v>2</v>
      </c>
      <c r="AK2384">
        <v>0.22222222222222199</v>
      </c>
      <c r="AL2384" s="4">
        <v>2</v>
      </c>
      <c r="AM2384">
        <v>0.2</v>
      </c>
      <c r="AN2384" s="4">
        <v>2</v>
      </c>
      <c r="AO2384">
        <v>0.2</v>
      </c>
      <c r="AP2384" s="4">
        <v>0</v>
      </c>
      <c r="AQ2384">
        <v>0</v>
      </c>
      <c r="AR2384" s="4">
        <v>0</v>
      </c>
      <c r="AS2384">
        <v>0</v>
      </c>
      <c r="AT2384" s="4">
        <v>0</v>
      </c>
      <c r="AU2384" s="4">
        <v>0</v>
      </c>
      <c r="AV2384" s="4">
        <v>0</v>
      </c>
      <c r="AW2384">
        <v>1.05555555555556</v>
      </c>
      <c r="AX2384" s="4">
        <f t="shared" si="37"/>
        <v>17.999999999999925</v>
      </c>
      <c r="AY2384" s="4">
        <v>9</v>
      </c>
      <c r="AZ2384" s="4">
        <v>25.7777777777778</v>
      </c>
    </row>
    <row r="2385" spans="1:52" x14ac:dyDescent="0.25">
      <c r="A2385" s="4">
        <v>2017</v>
      </c>
      <c r="B2385" s="4" t="s">
        <v>428</v>
      </c>
      <c r="C2385" t="s">
        <v>242</v>
      </c>
      <c r="D2385" t="s">
        <v>469</v>
      </c>
      <c r="E2385" t="s">
        <v>966</v>
      </c>
      <c r="F2385" s="4">
        <v>23</v>
      </c>
      <c r="G2385">
        <v>21</v>
      </c>
      <c r="H2385">
        <v>5.6190476190476204</v>
      </c>
      <c r="I2385">
        <v>23</v>
      </c>
      <c r="J2385">
        <v>6.6086956521739104</v>
      </c>
      <c r="K2385">
        <v>0</v>
      </c>
      <c r="L2385">
        <v>0</v>
      </c>
      <c r="M2385">
        <v>1</v>
      </c>
      <c r="N2385">
        <v>178.5</v>
      </c>
      <c r="O2385">
        <v>4.3478260869565202E-2</v>
      </c>
      <c r="P2385">
        <v>18</v>
      </c>
      <c r="Q2385">
        <v>41</v>
      </c>
      <c r="R2385">
        <v>4</v>
      </c>
      <c r="S2385">
        <v>37.5</v>
      </c>
      <c r="T2385">
        <v>7</v>
      </c>
      <c r="U2385">
        <v>217.42857142857099</v>
      </c>
      <c r="V2385">
        <v>7</v>
      </c>
      <c r="W2385">
        <v>17</v>
      </c>
      <c r="X2385">
        <v>15</v>
      </c>
      <c r="Y2385">
        <v>168.73333333333301</v>
      </c>
      <c r="Z2385">
        <v>6</v>
      </c>
      <c r="AA2385">
        <v>400.83333333333297</v>
      </c>
      <c r="AB2385">
        <v>16</v>
      </c>
      <c r="AC2385">
        <v>187.5625</v>
      </c>
      <c r="AD2385">
        <v>0.69565217391304401</v>
      </c>
      <c r="AE2385">
        <v>4</v>
      </c>
      <c r="AF2385">
        <v>77.5</v>
      </c>
      <c r="AG2385">
        <v>0.25</v>
      </c>
      <c r="AH2385" s="4">
        <v>5</v>
      </c>
      <c r="AI2385">
        <v>0.83333333333333304</v>
      </c>
      <c r="AJ2385" s="4">
        <v>3</v>
      </c>
      <c r="AK2385">
        <v>0.5</v>
      </c>
      <c r="AL2385" s="4">
        <v>3</v>
      </c>
      <c r="AM2385">
        <v>0.1875</v>
      </c>
      <c r="AN2385" s="4">
        <v>1</v>
      </c>
      <c r="AO2385">
        <v>6.25E-2</v>
      </c>
      <c r="AP2385" s="4">
        <v>0</v>
      </c>
      <c r="AQ2385">
        <v>0</v>
      </c>
      <c r="AR2385" s="4">
        <v>0</v>
      </c>
      <c r="AS2385">
        <v>0</v>
      </c>
      <c r="AT2385" s="4">
        <v>0</v>
      </c>
      <c r="AU2385" s="4">
        <v>0</v>
      </c>
      <c r="AV2385" s="4">
        <v>0</v>
      </c>
      <c r="AW2385">
        <v>1</v>
      </c>
      <c r="AX2385" s="4">
        <f t="shared" si="37"/>
        <v>23</v>
      </c>
      <c r="AY2385" s="4">
        <v>3</v>
      </c>
      <c r="AZ2385" s="4">
        <v>23.3333333333333</v>
      </c>
    </row>
    <row r="2386" spans="1:52" x14ac:dyDescent="0.25">
      <c r="A2386" s="4">
        <v>2017</v>
      </c>
      <c r="B2386" s="4" t="s">
        <v>428</v>
      </c>
      <c r="C2386" t="s">
        <v>242</v>
      </c>
      <c r="D2386" t="s">
        <v>470</v>
      </c>
      <c r="E2386" t="s">
        <v>967</v>
      </c>
      <c r="F2386" s="4">
        <v>107</v>
      </c>
      <c r="G2386">
        <v>102</v>
      </c>
      <c r="H2386">
        <v>5.0588235294117601</v>
      </c>
      <c r="I2386">
        <v>107</v>
      </c>
      <c r="J2386">
        <v>6.2429906542056104</v>
      </c>
      <c r="K2386">
        <v>2</v>
      </c>
      <c r="L2386">
        <v>1.86915887850467E-2</v>
      </c>
      <c r="M2386">
        <v>22</v>
      </c>
      <c r="N2386">
        <v>627.41999999999996</v>
      </c>
      <c r="O2386">
        <v>0.20560747663551401</v>
      </c>
      <c r="P2386">
        <v>105</v>
      </c>
      <c r="Q2386">
        <v>46.533333333333303</v>
      </c>
      <c r="R2386">
        <v>28</v>
      </c>
      <c r="S2386">
        <v>99.928571428571402</v>
      </c>
      <c r="T2386">
        <v>37</v>
      </c>
      <c r="U2386">
        <v>237.62162162162201</v>
      </c>
      <c r="V2386">
        <v>23</v>
      </c>
      <c r="W2386">
        <v>14.695652173913</v>
      </c>
      <c r="X2386">
        <v>58</v>
      </c>
      <c r="Y2386">
        <v>209.586206896552</v>
      </c>
      <c r="Z2386">
        <v>39</v>
      </c>
      <c r="AA2386">
        <v>575.58974358974399</v>
      </c>
      <c r="AB2386">
        <v>64</v>
      </c>
      <c r="AC2386">
        <v>260.109375</v>
      </c>
      <c r="AD2386">
        <v>0.59813084112149495</v>
      </c>
      <c r="AE2386">
        <v>2</v>
      </c>
      <c r="AF2386">
        <v>119</v>
      </c>
      <c r="AG2386">
        <v>3.125E-2</v>
      </c>
      <c r="AH2386" s="4">
        <v>21</v>
      </c>
      <c r="AI2386">
        <v>0.53846153846153799</v>
      </c>
      <c r="AJ2386" s="4">
        <v>12</v>
      </c>
      <c r="AK2386">
        <v>0.30769230769230799</v>
      </c>
      <c r="AL2386" s="4">
        <v>29</v>
      </c>
      <c r="AM2386">
        <v>0.453125</v>
      </c>
      <c r="AN2386" s="4">
        <v>6</v>
      </c>
      <c r="AO2386">
        <v>9.375E-2</v>
      </c>
      <c r="AP2386" s="4">
        <v>0</v>
      </c>
      <c r="AQ2386">
        <v>0</v>
      </c>
      <c r="AR2386" s="4">
        <v>0</v>
      </c>
      <c r="AS2386">
        <v>0</v>
      </c>
      <c r="AT2386" s="4">
        <v>0</v>
      </c>
      <c r="AU2386" s="4">
        <v>0</v>
      </c>
      <c r="AV2386" s="4">
        <v>0</v>
      </c>
      <c r="AW2386">
        <v>1.07</v>
      </c>
      <c r="AX2386" s="4">
        <f t="shared" si="37"/>
        <v>100</v>
      </c>
      <c r="AY2386" s="4">
        <v>35</v>
      </c>
      <c r="AZ2386" s="4">
        <v>33.542857142857102</v>
      </c>
    </row>
    <row r="2387" spans="1:52" x14ac:dyDescent="0.25">
      <c r="A2387" s="4">
        <v>2017</v>
      </c>
      <c r="B2387" s="4" t="s">
        <v>428</v>
      </c>
      <c r="C2387" t="s">
        <v>242</v>
      </c>
      <c r="D2387" t="s">
        <v>471</v>
      </c>
      <c r="E2387" t="s">
        <v>968</v>
      </c>
      <c r="F2387" s="4">
        <v>46</v>
      </c>
      <c r="G2387">
        <v>46</v>
      </c>
      <c r="H2387">
        <v>21.260869565217401</v>
      </c>
      <c r="I2387">
        <v>46</v>
      </c>
      <c r="J2387">
        <v>22.543478260869598</v>
      </c>
      <c r="K2387">
        <v>0</v>
      </c>
      <c r="L2387">
        <v>0</v>
      </c>
      <c r="M2387">
        <v>11</v>
      </c>
      <c r="N2387">
        <v>642.80487804877998</v>
      </c>
      <c r="O2387">
        <v>0.23913043478260901</v>
      </c>
      <c r="P2387">
        <v>44</v>
      </c>
      <c r="Q2387">
        <v>83.727272727272705</v>
      </c>
      <c r="R2387">
        <v>12</v>
      </c>
      <c r="S2387">
        <v>110.5</v>
      </c>
      <c r="T2387">
        <v>16</v>
      </c>
      <c r="U2387">
        <v>221.875</v>
      </c>
      <c r="V2387">
        <v>11</v>
      </c>
      <c r="W2387">
        <v>10</v>
      </c>
      <c r="X2387">
        <v>14</v>
      </c>
      <c r="Y2387">
        <v>186.28571428571399</v>
      </c>
      <c r="Z2387">
        <v>21</v>
      </c>
      <c r="AA2387">
        <v>544</v>
      </c>
      <c r="AB2387">
        <v>23</v>
      </c>
      <c r="AC2387">
        <v>226.60869565217399</v>
      </c>
      <c r="AD2387">
        <v>0.5</v>
      </c>
      <c r="AE2387">
        <v>1</v>
      </c>
      <c r="AF2387">
        <v>244</v>
      </c>
      <c r="AG2387">
        <v>4.1666666666666699E-2</v>
      </c>
      <c r="AH2387" s="4">
        <v>11</v>
      </c>
      <c r="AI2387">
        <v>0.52380952380952395</v>
      </c>
      <c r="AJ2387" s="4">
        <v>2</v>
      </c>
      <c r="AK2387">
        <v>9.5238095238095205E-2</v>
      </c>
      <c r="AL2387" s="4">
        <v>10</v>
      </c>
      <c r="AM2387">
        <v>0.434782608695652</v>
      </c>
      <c r="AN2387" s="4">
        <v>1</v>
      </c>
      <c r="AO2387">
        <v>4.3478260869565202E-2</v>
      </c>
      <c r="AP2387" s="4">
        <v>0</v>
      </c>
      <c r="AQ2387">
        <v>0</v>
      </c>
      <c r="AR2387" s="4">
        <v>0</v>
      </c>
      <c r="AS2387">
        <v>0</v>
      </c>
      <c r="AT2387" s="4">
        <v>0</v>
      </c>
      <c r="AU2387" s="4">
        <v>0</v>
      </c>
      <c r="AV2387" s="4">
        <v>1</v>
      </c>
      <c r="AW2387">
        <v>1.1219512195121999</v>
      </c>
      <c r="AX2387" s="4">
        <f t="shared" si="37"/>
        <v>40.999999999999822</v>
      </c>
      <c r="AY2387" s="4">
        <v>13</v>
      </c>
      <c r="AZ2387" s="4">
        <v>71.230769230769198</v>
      </c>
    </row>
    <row r="2388" spans="1:52" x14ac:dyDescent="0.25">
      <c r="A2388" s="4">
        <v>2017</v>
      </c>
      <c r="B2388" s="4" t="s">
        <v>428</v>
      </c>
      <c r="C2388" t="s">
        <v>242</v>
      </c>
      <c r="D2388" t="s">
        <v>472</v>
      </c>
      <c r="E2388" t="s">
        <v>969</v>
      </c>
      <c r="F2388" s="4">
        <v>15</v>
      </c>
      <c r="G2388">
        <v>13</v>
      </c>
      <c r="H2388">
        <v>2.4615384615384599</v>
      </c>
      <c r="I2388">
        <v>15</v>
      </c>
      <c r="J2388">
        <v>3.8666666666666698</v>
      </c>
      <c r="K2388">
        <v>0</v>
      </c>
      <c r="L2388">
        <v>0</v>
      </c>
      <c r="M2388">
        <v>4</v>
      </c>
      <c r="N2388">
        <v>808.33333333333303</v>
      </c>
      <c r="O2388">
        <v>0.266666666666667</v>
      </c>
      <c r="P2388">
        <v>12</v>
      </c>
      <c r="Q2388">
        <v>55.0833333333333</v>
      </c>
      <c r="R2388">
        <v>2</v>
      </c>
      <c r="S2388">
        <v>113</v>
      </c>
      <c r="T2388">
        <v>3</v>
      </c>
      <c r="U2388">
        <v>177.333333333333</v>
      </c>
      <c r="V2388">
        <v>3</v>
      </c>
      <c r="W2388">
        <v>10.6666666666667</v>
      </c>
      <c r="X2388">
        <v>9</v>
      </c>
      <c r="Y2388">
        <v>112.666666666667</v>
      </c>
      <c r="Z2388">
        <v>3</v>
      </c>
      <c r="AA2388">
        <v>434.66666666666703</v>
      </c>
      <c r="AB2388">
        <v>12</v>
      </c>
      <c r="AC2388">
        <v>129.583333333333</v>
      </c>
      <c r="AD2388">
        <v>0.8</v>
      </c>
      <c r="AE2388">
        <v>3</v>
      </c>
      <c r="AF2388">
        <v>87</v>
      </c>
      <c r="AG2388">
        <v>0.25</v>
      </c>
      <c r="AH2388" s="4">
        <v>2</v>
      </c>
      <c r="AI2388">
        <v>0.66666666666666696</v>
      </c>
      <c r="AJ2388" s="4">
        <v>1</v>
      </c>
      <c r="AK2388">
        <v>0.33333333333333298</v>
      </c>
      <c r="AL2388" s="4">
        <v>0</v>
      </c>
      <c r="AM2388">
        <v>0</v>
      </c>
      <c r="AN2388" s="4">
        <v>0</v>
      </c>
      <c r="AO2388">
        <v>0</v>
      </c>
      <c r="AP2388" s="4">
        <v>0</v>
      </c>
      <c r="AQ2388">
        <v>0</v>
      </c>
      <c r="AR2388" s="4">
        <v>0</v>
      </c>
      <c r="AS2388">
        <v>0</v>
      </c>
      <c r="AT2388" s="4">
        <v>0</v>
      </c>
      <c r="AU2388" s="4">
        <v>0</v>
      </c>
      <c r="AV2388" s="4">
        <v>0</v>
      </c>
      <c r="AW2388">
        <v>1</v>
      </c>
      <c r="AX2388" s="4">
        <f t="shared" si="37"/>
        <v>15</v>
      </c>
      <c r="AY2388" s="4">
        <v>3</v>
      </c>
      <c r="AZ2388" s="4">
        <v>2</v>
      </c>
    </row>
    <row r="2389" spans="1:52" x14ac:dyDescent="0.25">
      <c r="A2389" s="4">
        <v>2017</v>
      </c>
      <c r="B2389" s="4" t="s">
        <v>428</v>
      </c>
      <c r="C2389" t="s">
        <v>242</v>
      </c>
      <c r="D2389" t="s">
        <v>473</v>
      </c>
      <c r="E2389" t="s">
        <v>970</v>
      </c>
      <c r="F2389" s="4">
        <v>37</v>
      </c>
      <c r="G2389">
        <v>31</v>
      </c>
      <c r="H2389">
        <v>3.5806451612903198</v>
      </c>
      <c r="I2389">
        <v>37</v>
      </c>
      <c r="J2389">
        <v>4.8108108108108096</v>
      </c>
      <c r="K2389">
        <v>0</v>
      </c>
      <c r="L2389">
        <v>0</v>
      </c>
      <c r="M2389">
        <v>9</v>
      </c>
      <c r="N2389">
        <v>499.52941176470603</v>
      </c>
      <c r="O2389">
        <v>0.24324324324324301</v>
      </c>
      <c r="P2389">
        <v>28</v>
      </c>
      <c r="Q2389">
        <v>43.357142857142897</v>
      </c>
      <c r="R2389">
        <v>10</v>
      </c>
      <c r="S2389">
        <v>80.400000000000006</v>
      </c>
      <c r="T2389">
        <v>7</v>
      </c>
      <c r="U2389">
        <v>159.28571428571399</v>
      </c>
      <c r="V2389">
        <v>6</v>
      </c>
      <c r="W2389">
        <v>10.5</v>
      </c>
      <c r="X2389">
        <v>25</v>
      </c>
      <c r="Y2389">
        <v>143.72</v>
      </c>
      <c r="Z2389">
        <v>9</v>
      </c>
      <c r="AA2389">
        <v>260.33333333333297</v>
      </c>
      <c r="AB2389">
        <v>28</v>
      </c>
      <c r="AC2389">
        <v>183.392857142857</v>
      </c>
      <c r="AD2389">
        <v>0.75675675675675702</v>
      </c>
      <c r="AE2389">
        <v>8</v>
      </c>
      <c r="AF2389">
        <v>59.75</v>
      </c>
      <c r="AG2389">
        <v>0.28571428571428598</v>
      </c>
      <c r="AH2389" s="4">
        <v>5</v>
      </c>
      <c r="AI2389">
        <v>0.55555555555555602</v>
      </c>
      <c r="AJ2389" s="4">
        <v>1</v>
      </c>
      <c r="AK2389">
        <v>0.11111111111111099</v>
      </c>
      <c r="AL2389" s="4">
        <v>7</v>
      </c>
      <c r="AM2389">
        <v>0.25</v>
      </c>
      <c r="AN2389" s="4">
        <v>4</v>
      </c>
      <c r="AO2389">
        <v>0.14285714285714299</v>
      </c>
      <c r="AP2389" s="4">
        <v>0</v>
      </c>
      <c r="AQ2389">
        <v>0</v>
      </c>
      <c r="AR2389" s="4">
        <v>1</v>
      </c>
      <c r="AS2389">
        <v>2.7027027027027001E-2</v>
      </c>
      <c r="AT2389" s="4">
        <v>0</v>
      </c>
      <c r="AU2389" s="4">
        <v>0</v>
      </c>
      <c r="AV2389" s="4">
        <v>1</v>
      </c>
      <c r="AW2389">
        <v>1.0882352941176501</v>
      </c>
      <c r="AX2389" s="4">
        <f t="shared" si="37"/>
        <v>33.999999999999908</v>
      </c>
      <c r="AY2389" s="4">
        <v>4</v>
      </c>
      <c r="AZ2389" s="4">
        <v>0.25</v>
      </c>
    </row>
    <row r="2390" spans="1:52" x14ac:dyDescent="0.25">
      <c r="A2390" s="4">
        <v>2017</v>
      </c>
      <c r="B2390" s="4" t="s">
        <v>428</v>
      </c>
      <c r="C2390" t="s">
        <v>242</v>
      </c>
      <c r="D2390" t="s">
        <v>474</v>
      </c>
      <c r="E2390" t="s">
        <v>971</v>
      </c>
      <c r="F2390" s="4">
        <v>32</v>
      </c>
      <c r="G2390">
        <v>28</v>
      </c>
      <c r="H2390">
        <v>14.6785714285714</v>
      </c>
      <c r="I2390">
        <v>32</v>
      </c>
      <c r="J2390">
        <v>14.5</v>
      </c>
      <c r="K2390">
        <v>0</v>
      </c>
      <c r="L2390">
        <v>0</v>
      </c>
      <c r="M2390">
        <v>10</v>
      </c>
      <c r="N2390">
        <v>1381.24</v>
      </c>
      <c r="O2390">
        <v>0.3125</v>
      </c>
      <c r="P2390">
        <v>24</v>
      </c>
      <c r="Q2390">
        <v>46.875</v>
      </c>
      <c r="R2390">
        <v>4</v>
      </c>
      <c r="S2390">
        <v>90</v>
      </c>
      <c r="T2390">
        <v>4</v>
      </c>
      <c r="U2390">
        <v>199.75</v>
      </c>
      <c r="V2390">
        <v>3</v>
      </c>
      <c r="W2390">
        <v>37.3333333333333</v>
      </c>
      <c r="X2390">
        <v>26</v>
      </c>
      <c r="Y2390">
        <v>87.615384615384599</v>
      </c>
      <c r="Z2390">
        <v>4</v>
      </c>
      <c r="AA2390">
        <v>314.5</v>
      </c>
      <c r="AB2390">
        <v>28</v>
      </c>
      <c r="AC2390">
        <v>123.857142857143</v>
      </c>
      <c r="AD2390">
        <v>0.875</v>
      </c>
      <c r="AE2390">
        <v>14</v>
      </c>
      <c r="AF2390">
        <v>63.142857142857103</v>
      </c>
      <c r="AG2390">
        <v>0.5</v>
      </c>
      <c r="AH2390" s="4">
        <v>1</v>
      </c>
      <c r="AI2390">
        <v>0.25</v>
      </c>
      <c r="AJ2390" s="4">
        <v>0</v>
      </c>
      <c r="AK2390">
        <v>0</v>
      </c>
      <c r="AL2390" s="4">
        <v>4</v>
      </c>
      <c r="AM2390">
        <v>0.14285714285714299</v>
      </c>
      <c r="AN2390" s="4">
        <v>2</v>
      </c>
      <c r="AO2390">
        <v>7.1428571428571397E-2</v>
      </c>
      <c r="AP2390" s="4">
        <v>0</v>
      </c>
      <c r="AQ2390">
        <v>0</v>
      </c>
      <c r="AR2390" s="4">
        <v>0</v>
      </c>
      <c r="AS2390">
        <v>0</v>
      </c>
      <c r="AT2390" s="4">
        <v>0</v>
      </c>
      <c r="AU2390" s="4">
        <v>0</v>
      </c>
      <c r="AV2390" s="4">
        <v>0</v>
      </c>
      <c r="AW2390">
        <v>1.18518518518519</v>
      </c>
      <c r="AX2390" s="4">
        <f t="shared" si="37"/>
        <v>26.99999999999989</v>
      </c>
      <c r="AY2390" s="4">
        <v>4</v>
      </c>
      <c r="AZ2390" s="4">
        <v>24</v>
      </c>
    </row>
    <row r="2391" spans="1:52" x14ac:dyDescent="0.25">
      <c r="A2391" s="4">
        <v>2017</v>
      </c>
      <c r="B2391" s="4" t="s">
        <v>428</v>
      </c>
      <c r="C2391" t="s">
        <v>242</v>
      </c>
      <c r="D2391" t="s">
        <v>475</v>
      </c>
      <c r="E2391" t="s">
        <v>972</v>
      </c>
      <c r="F2391" s="4">
        <v>29</v>
      </c>
      <c r="G2391">
        <v>26</v>
      </c>
      <c r="H2391">
        <v>3.4615384615384599</v>
      </c>
      <c r="I2391">
        <v>29</v>
      </c>
      <c r="J2391">
        <v>4.4482758620689697</v>
      </c>
      <c r="K2391">
        <v>0</v>
      </c>
      <c r="L2391">
        <v>0</v>
      </c>
      <c r="M2391">
        <v>9</v>
      </c>
      <c r="N2391">
        <v>769.72413793103499</v>
      </c>
      <c r="O2391">
        <v>0.31034482758620702</v>
      </c>
      <c r="P2391">
        <v>27</v>
      </c>
      <c r="Q2391">
        <v>30.3333333333333</v>
      </c>
      <c r="R2391">
        <v>7</v>
      </c>
      <c r="S2391">
        <v>31</v>
      </c>
      <c r="T2391">
        <v>9</v>
      </c>
      <c r="U2391">
        <v>200.666666666667</v>
      </c>
      <c r="V2391">
        <v>8</v>
      </c>
      <c r="W2391">
        <v>7.125</v>
      </c>
      <c r="X2391">
        <v>19</v>
      </c>
      <c r="Y2391">
        <v>118.157894736842</v>
      </c>
      <c r="Z2391">
        <v>9</v>
      </c>
      <c r="AA2391">
        <v>554.11111111111097</v>
      </c>
      <c r="AB2391">
        <v>20</v>
      </c>
      <c r="AC2391">
        <v>146.05000000000001</v>
      </c>
      <c r="AD2391">
        <v>0.68965517241379304</v>
      </c>
      <c r="AE2391">
        <v>6</v>
      </c>
      <c r="AF2391">
        <v>94.6666666666667</v>
      </c>
      <c r="AG2391">
        <v>0.3</v>
      </c>
      <c r="AH2391" s="4">
        <v>8</v>
      </c>
      <c r="AI2391">
        <v>0.88888888888888895</v>
      </c>
      <c r="AJ2391" s="4">
        <v>2</v>
      </c>
      <c r="AK2391">
        <v>0.22222222222222199</v>
      </c>
      <c r="AL2391" s="4">
        <v>4</v>
      </c>
      <c r="AM2391">
        <v>0.2</v>
      </c>
      <c r="AN2391" s="4">
        <v>2</v>
      </c>
      <c r="AO2391">
        <v>0.1</v>
      </c>
      <c r="AP2391" s="4">
        <v>0</v>
      </c>
      <c r="AQ2391">
        <v>0</v>
      </c>
      <c r="AR2391" s="4">
        <v>0</v>
      </c>
      <c r="AS2391">
        <v>0</v>
      </c>
      <c r="AT2391" s="4">
        <v>0</v>
      </c>
      <c r="AU2391" s="4">
        <v>0</v>
      </c>
      <c r="AV2391" s="4">
        <v>2</v>
      </c>
      <c r="AW2391">
        <v>1.1153846153846201</v>
      </c>
      <c r="AX2391" s="4">
        <f t="shared" si="37"/>
        <v>25.99999999999989</v>
      </c>
      <c r="AY2391" s="4">
        <v>5</v>
      </c>
      <c r="AZ2391" s="4">
        <v>32</v>
      </c>
    </row>
    <row r="2392" spans="1:52" x14ac:dyDescent="0.25">
      <c r="A2392" s="4">
        <v>2017</v>
      </c>
      <c r="B2392" s="4" t="s">
        <v>428</v>
      </c>
      <c r="C2392" t="s">
        <v>242</v>
      </c>
      <c r="D2392" t="s">
        <v>476</v>
      </c>
      <c r="E2392" t="s">
        <v>973</v>
      </c>
      <c r="F2392" s="4">
        <v>42</v>
      </c>
      <c r="G2392">
        <v>38</v>
      </c>
      <c r="H2392">
        <v>9.9736842105263204</v>
      </c>
      <c r="I2392">
        <v>42</v>
      </c>
      <c r="J2392">
        <v>10.952380952381001</v>
      </c>
      <c r="K2392">
        <v>0</v>
      </c>
      <c r="L2392">
        <v>0</v>
      </c>
      <c r="M2392">
        <v>20</v>
      </c>
      <c r="N2392">
        <v>2133.4473684210502</v>
      </c>
      <c r="O2392">
        <v>0.476190476190476</v>
      </c>
      <c r="P2392">
        <v>37</v>
      </c>
      <c r="Q2392">
        <v>50.297297297297298</v>
      </c>
      <c r="R2392">
        <v>17</v>
      </c>
      <c r="S2392">
        <v>67.647058823529406</v>
      </c>
      <c r="T2392">
        <v>18</v>
      </c>
      <c r="U2392">
        <v>212.5</v>
      </c>
      <c r="V2392">
        <v>17</v>
      </c>
      <c r="W2392">
        <v>36.176470588235297</v>
      </c>
      <c r="X2392">
        <v>21</v>
      </c>
      <c r="Y2392">
        <v>193.38095238095201</v>
      </c>
      <c r="Z2392">
        <v>18</v>
      </c>
      <c r="AA2392">
        <v>480.944444444444</v>
      </c>
      <c r="AB2392">
        <v>24</v>
      </c>
      <c r="AC2392">
        <v>215.333333333333</v>
      </c>
      <c r="AD2392">
        <v>0.57142857142857095</v>
      </c>
      <c r="AE2392">
        <v>2</v>
      </c>
      <c r="AF2392">
        <v>211.5</v>
      </c>
      <c r="AG2392">
        <v>8.3333333333333301E-2</v>
      </c>
      <c r="AH2392" s="4">
        <v>13</v>
      </c>
      <c r="AI2392">
        <v>0.72222222222222199</v>
      </c>
      <c r="AJ2392" s="4">
        <v>3</v>
      </c>
      <c r="AK2392">
        <v>0.16666666666666699</v>
      </c>
      <c r="AL2392" s="4">
        <v>11</v>
      </c>
      <c r="AM2392">
        <v>0.45833333333333298</v>
      </c>
      <c r="AN2392" s="4">
        <v>2</v>
      </c>
      <c r="AO2392">
        <v>8.3333333333333301E-2</v>
      </c>
      <c r="AP2392" s="4">
        <v>0</v>
      </c>
      <c r="AQ2392">
        <v>0</v>
      </c>
      <c r="AR2392" s="4">
        <v>0</v>
      </c>
      <c r="AS2392">
        <v>0</v>
      </c>
      <c r="AT2392" s="4">
        <v>0</v>
      </c>
      <c r="AU2392" s="4">
        <v>0</v>
      </c>
      <c r="AV2392" s="4">
        <v>0</v>
      </c>
      <c r="AW2392">
        <v>1.0243902439024399</v>
      </c>
      <c r="AX2392" s="4">
        <f t="shared" si="37"/>
        <v>40.999999999999964</v>
      </c>
      <c r="AY2392" s="4">
        <v>18</v>
      </c>
      <c r="AZ2392" s="4">
        <v>13.7777777777778</v>
      </c>
    </row>
    <row r="2393" spans="1:52" x14ac:dyDescent="0.25">
      <c r="A2393" s="4">
        <v>2017</v>
      </c>
      <c r="B2393" s="4" t="s">
        <v>428</v>
      </c>
      <c r="C2393" t="s">
        <v>242</v>
      </c>
      <c r="D2393" t="s">
        <v>477</v>
      </c>
      <c r="E2393" t="s">
        <v>974</v>
      </c>
      <c r="F2393" s="4">
        <v>49</v>
      </c>
      <c r="G2393">
        <v>44</v>
      </c>
      <c r="H2393">
        <v>3.7045454545454501</v>
      </c>
      <c r="I2393">
        <v>49</v>
      </c>
      <c r="J2393">
        <v>5.0612244897959204</v>
      </c>
      <c r="K2393">
        <v>0</v>
      </c>
      <c r="L2393">
        <v>0</v>
      </c>
      <c r="M2393">
        <v>20</v>
      </c>
      <c r="N2393">
        <v>944.9375</v>
      </c>
      <c r="O2393">
        <v>0.40816326530612201</v>
      </c>
      <c r="P2393">
        <v>46</v>
      </c>
      <c r="Q2393">
        <v>46.760869565217398</v>
      </c>
      <c r="R2393">
        <v>24</v>
      </c>
      <c r="S2393">
        <v>44.3333333333333</v>
      </c>
      <c r="T2393">
        <v>22</v>
      </c>
      <c r="U2393">
        <v>181.31818181818201</v>
      </c>
      <c r="V2393">
        <v>21</v>
      </c>
      <c r="W2393">
        <v>20.047619047619001</v>
      </c>
      <c r="X2393">
        <v>21</v>
      </c>
      <c r="Y2393">
        <v>182.90476190476201</v>
      </c>
      <c r="Z2393">
        <v>23</v>
      </c>
      <c r="AA2393">
        <v>376.56521739130397</v>
      </c>
      <c r="AB2393">
        <v>25</v>
      </c>
      <c r="AC2393">
        <v>193.68</v>
      </c>
      <c r="AD2393">
        <v>0.51020408163265296</v>
      </c>
      <c r="AE2393">
        <v>0</v>
      </c>
      <c r="AF2393">
        <v>0</v>
      </c>
      <c r="AG2393">
        <v>0</v>
      </c>
      <c r="AH2393" s="4">
        <v>14</v>
      </c>
      <c r="AI2393">
        <v>0.60869565217391297</v>
      </c>
      <c r="AJ2393" s="4">
        <v>3</v>
      </c>
      <c r="AK2393">
        <v>0.13043478260869601</v>
      </c>
      <c r="AL2393" s="4">
        <v>14</v>
      </c>
      <c r="AM2393">
        <v>0.56000000000000005</v>
      </c>
      <c r="AN2393" s="4">
        <v>3</v>
      </c>
      <c r="AO2393">
        <v>0.12</v>
      </c>
      <c r="AP2393" s="4">
        <v>0</v>
      </c>
      <c r="AQ2393">
        <v>0</v>
      </c>
      <c r="AR2393" s="4">
        <v>0</v>
      </c>
      <c r="AS2393">
        <v>0</v>
      </c>
      <c r="AT2393" s="4">
        <v>0</v>
      </c>
      <c r="AU2393" s="4">
        <v>0</v>
      </c>
      <c r="AV2393" s="4">
        <v>1</v>
      </c>
      <c r="AW2393">
        <v>1.11363636363636</v>
      </c>
      <c r="AX2393" s="4">
        <f t="shared" si="37"/>
        <v>44.000000000000142</v>
      </c>
      <c r="AY2393" s="4">
        <v>22</v>
      </c>
      <c r="AZ2393" s="4">
        <v>15.954545454545499</v>
      </c>
    </row>
    <row r="2394" spans="1:52" x14ac:dyDescent="0.25">
      <c r="A2394" s="4">
        <v>2017</v>
      </c>
      <c r="B2394" s="4" t="s">
        <v>428</v>
      </c>
      <c r="C2394" t="s">
        <v>242</v>
      </c>
      <c r="D2394" t="s">
        <v>478</v>
      </c>
      <c r="E2394" t="s">
        <v>975</v>
      </c>
      <c r="F2394" s="4">
        <v>1</v>
      </c>
      <c r="G2394">
        <v>1</v>
      </c>
      <c r="H2394">
        <v>5</v>
      </c>
      <c r="I2394">
        <v>1</v>
      </c>
      <c r="J2394">
        <v>6</v>
      </c>
      <c r="K2394">
        <v>0</v>
      </c>
      <c r="L2394">
        <v>0</v>
      </c>
      <c r="M2394">
        <v>0</v>
      </c>
      <c r="N2394">
        <v>732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34</v>
      </c>
      <c r="V2394">
        <v>1</v>
      </c>
      <c r="W2394">
        <v>17</v>
      </c>
      <c r="X2394">
        <v>0</v>
      </c>
      <c r="Y2394">
        <v>0</v>
      </c>
      <c r="Z2394">
        <v>1</v>
      </c>
      <c r="AA2394">
        <v>81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 s="4">
        <v>1</v>
      </c>
      <c r="AI2394">
        <v>1</v>
      </c>
      <c r="AJ2394" s="4">
        <v>0</v>
      </c>
      <c r="AK2394">
        <v>0</v>
      </c>
      <c r="AL2394" s="4">
        <v>0</v>
      </c>
      <c r="AM2394">
        <v>0</v>
      </c>
      <c r="AN2394" s="4">
        <v>0</v>
      </c>
      <c r="AO2394">
        <v>0</v>
      </c>
      <c r="AP2394" s="4">
        <v>0</v>
      </c>
      <c r="AQ2394">
        <v>0</v>
      </c>
      <c r="AR2394" s="4">
        <v>0</v>
      </c>
      <c r="AS2394">
        <v>0</v>
      </c>
      <c r="AT2394" s="4">
        <v>0</v>
      </c>
      <c r="AU2394" s="4">
        <v>0</v>
      </c>
      <c r="AV2394" s="4">
        <v>0</v>
      </c>
      <c r="AW2394">
        <v>1</v>
      </c>
      <c r="AX2394" s="4">
        <f t="shared" si="37"/>
        <v>1</v>
      </c>
      <c r="AY2394" s="4">
        <v>1</v>
      </c>
      <c r="AZ2394" s="4">
        <v>0</v>
      </c>
    </row>
    <row r="2395" spans="1:52" x14ac:dyDescent="0.25">
      <c r="A2395" s="4">
        <v>2017</v>
      </c>
      <c r="B2395" s="4" t="s">
        <v>428</v>
      </c>
      <c r="C2395" t="s">
        <v>242</v>
      </c>
      <c r="D2395" t="s">
        <v>479</v>
      </c>
      <c r="E2395" t="s">
        <v>976</v>
      </c>
      <c r="F2395" s="4">
        <v>24</v>
      </c>
      <c r="G2395">
        <v>24</v>
      </c>
      <c r="H2395">
        <v>1.625</v>
      </c>
      <c r="I2395">
        <v>24</v>
      </c>
      <c r="J2395">
        <v>3.4166666666666701</v>
      </c>
      <c r="K2395">
        <v>0</v>
      </c>
      <c r="L2395">
        <v>0</v>
      </c>
      <c r="M2395">
        <v>7</v>
      </c>
      <c r="N2395">
        <v>444.26315789473699</v>
      </c>
      <c r="O2395">
        <v>0.29166666666666702</v>
      </c>
      <c r="P2395">
        <v>22</v>
      </c>
      <c r="Q2395">
        <v>33.590909090909101</v>
      </c>
      <c r="R2395">
        <v>4</v>
      </c>
      <c r="S2395">
        <v>43.5</v>
      </c>
      <c r="T2395">
        <v>9</v>
      </c>
      <c r="U2395">
        <v>172.888888888889</v>
      </c>
      <c r="V2395">
        <v>8</v>
      </c>
      <c r="W2395">
        <v>20.5</v>
      </c>
      <c r="X2395">
        <v>14</v>
      </c>
      <c r="Y2395">
        <v>161.357142857143</v>
      </c>
      <c r="Z2395">
        <v>10</v>
      </c>
      <c r="AA2395">
        <v>326.60000000000002</v>
      </c>
      <c r="AB2395">
        <v>14</v>
      </c>
      <c r="AC2395">
        <v>187.142857142857</v>
      </c>
      <c r="AD2395">
        <v>0.58333333333333304</v>
      </c>
      <c r="AE2395">
        <v>1</v>
      </c>
      <c r="AF2395">
        <v>116</v>
      </c>
      <c r="AG2395">
        <v>7.1428571428571397E-2</v>
      </c>
      <c r="AH2395" s="4">
        <v>6</v>
      </c>
      <c r="AI2395">
        <v>0.6</v>
      </c>
      <c r="AJ2395" s="4">
        <v>2</v>
      </c>
      <c r="AK2395">
        <v>0.2</v>
      </c>
      <c r="AL2395" s="4">
        <v>3</v>
      </c>
      <c r="AM2395">
        <v>0.214285714285714</v>
      </c>
      <c r="AN2395" s="4">
        <v>2</v>
      </c>
      <c r="AO2395">
        <v>0.14285714285714299</v>
      </c>
      <c r="AP2395" s="4">
        <v>0</v>
      </c>
      <c r="AQ2395">
        <v>0</v>
      </c>
      <c r="AR2395" s="4">
        <v>0</v>
      </c>
      <c r="AS2395">
        <v>0</v>
      </c>
      <c r="AT2395" s="4">
        <v>0</v>
      </c>
      <c r="AU2395" s="4">
        <v>0</v>
      </c>
      <c r="AV2395" s="4">
        <v>0</v>
      </c>
      <c r="AW2395">
        <v>1.26315789473684</v>
      </c>
      <c r="AX2395" s="4">
        <f t="shared" si="37"/>
        <v>19.000000000000032</v>
      </c>
      <c r="AY2395" s="4">
        <v>6</v>
      </c>
      <c r="AZ2395" s="4">
        <v>15.6666666666667</v>
      </c>
    </row>
    <row r="2396" spans="1:52" x14ac:dyDescent="0.25">
      <c r="A2396" s="4">
        <v>2017</v>
      </c>
      <c r="B2396" s="4" t="s">
        <v>428</v>
      </c>
      <c r="C2396" t="s">
        <v>242</v>
      </c>
      <c r="D2396" t="s">
        <v>453</v>
      </c>
      <c r="E2396" t="s">
        <v>950</v>
      </c>
      <c r="F2396" s="4">
        <v>45</v>
      </c>
      <c r="G2396">
        <v>36</v>
      </c>
      <c r="H2396">
        <v>4</v>
      </c>
      <c r="I2396">
        <v>45</v>
      </c>
      <c r="J2396">
        <v>4.5777777777777802</v>
      </c>
      <c r="K2396">
        <v>0</v>
      </c>
      <c r="L2396">
        <v>0</v>
      </c>
      <c r="M2396">
        <v>7</v>
      </c>
      <c r="N2396">
        <v>21.184210526315798</v>
      </c>
      <c r="O2396">
        <v>0.155555555555556</v>
      </c>
      <c r="P2396">
        <v>40</v>
      </c>
      <c r="Q2396">
        <v>17.875</v>
      </c>
      <c r="R2396">
        <v>7</v>
      </c>
      <c r="S2396">
        <v>65.142857142857096</v>
      </c>
      <c r="T2396">
        <v>17</v>
      </c>
      <c r="U2396">
        <v>150.23529411764699</v>
      </c>
      <c r="V2396">
        <v>15</v>
      </c>
      <c r="W2396">
        <v>14.0666666666667</v>
      </c>
      <c r="X2396">
        <v>20</v>
      </c>
      <c r="Y2396">
        <v>177.4</v>
      </c>
      <c r="Z2396">
        <v>19</v>
      </c>
      <c r="AA2396">
        <v>471.73684210526301</v>
      </c>
      <c r="AB2396">
        <v>24</v>
      </c>
      <c r="AC2396">
        <v>217.583333333333</v>
      </c>
      <c r="AD2396">
        <v>0.53333333333333299</v>
      </c>
      <c r="AE2396">
        <v>1</v>
      </c>
      <c r="AF2396">
        <v>82</v>
      </c>
      <c r="AG2396">
        <v>4.1666666666666699E-2</v>
      </c>
      <c r="AH2396" s="4">
        <v>15</v>
      </c>
      <c r="AI2396">
        <v>0.78947368421052599</v>
      </c>
      <c r="AJ2396" s="4">
        <v>4</v>
      </c>
      <c r="AK2396">
        <v>0.21052631578947401</v>
      </c>
      <c r="AL2396" s="4">
        <v>6</v>
      </c>
      <c r="AM2396">
        <v>0.25</v>
      </c>
      <c r="AN2396" s="4">
        <v>3</v>
      </c>
      <c r="AO2396">
        <v>0.125</v>
      </c>
      <c r="AP2396" s="4">
        <v>0</v>
      </c>
      <c r="AQ2396">
        <v>0</v>
      </c>
      <c r="AR2396" s="4">
        <v>0</v>
      </c>
      <c r="AS2396">
        <v>0</v>
      </c>
      <c r="AT2396" s="4">
        <v>0</v>
      </c>
      <c r="AU2396" s="4">
        <v>0</v>
      </c>
      <c r="AV2396" s="4">
        <v>1</v>
      </c>
      <c r="AW2396">
        <v>1.7307692307692299</v>
      </c>
      <c r="AX2396" s="4">
        <f t="shared" si="37"/>
        <v>26.000000000000011</v>
      </c>
      <c r="AY2396" s="4">
        <v>17</v>
      </c>
      <c r="AZ2396" s="4">
        <v>13.235294117647101</v>
      </c>
    </row>
    <row r="2397" spans="1:52" x14ac:dyDescent="0.25">
      <c r="A2397" s="4">
        <v>2017</v>
      </c>
      <c r="B2397" s="4" t="s">
        <v>428</v>
      </c>
      <c r="C2397" t="s">
        <v>242</v>
      </c>
      <c r="D2397" t="s">
        <v>480</v>
      </c>
      <c r="E2397" t="s">
        <v>977</v>
      </c>
      <c r="F2397" s="4">
        <v>25</v>
      </c>
      <c r="G2397">
        <v>17</v>
      </c>
      <c r="H2397">
        <v>1.29411764705882</v>
      </c>
      <c r="I2397">
        <v>25</v>
      </c>
      <c r="J2397">
        <v>4.5999999999999996</v>
      </c>
      <c r="K2397">
        <v>2</v>
      </c>
      <c r="L2397">
        <v>0.08</v>
      </c>
      <c r="M2397">
        <v>7</v>
      </c>
      <c r="N2397">
        <v>354.277777777778</v>
      </c>
      <c r="O2397">
        <v>0.28000000000000003</v>
      </c>
      <c r="P2397">
        <v>19</v>
      </c>
      <c r="Q2397">
        <v>29.684210526315798</v>
      </c>
      <c r="R2397">
        <v>8</v>
      </c>
      <c r="S2397">
        <v>28.25</v>
      </c>
      <c r="T2397">
        <v>0</v>
      </c>
      <c r="U2397">
        <v>0</v>
      </c>
      <c r="V2397">
        <v>0</v>
      </c>
      <c r="W2397">
        <v>0</v>
      </c>
      <c r="X2397">
        <v>20</v>
      </c>
      <c r="Y2397">
        <v>55.7</v>
      </c>
      <c r="Z2397">
        <v>0</v>
      </c>
      <c r="AA2397">
        <v>0</v>
      </c>
      <c r="AB2397">
        <v>24</v>
      </c>
      <c r="AC2397">
        <v>92.125</v>
      </c>
      <c r="AD2397">
        <v>0.96</v>
      </c>
      <c r="AE2397">
        <v>17</v>
      </c>
      <c r="AF2397">
        <v>77.117647058823493</v>
      </c>
      <c r="AG2397">
        <v>0.68</v>
      </c>
      <c r="AH2397" s="4">
        <v>0</v>
      </c>
      <c r="AI2397">
        <v>0</v>
      </c>
      <c r="AJ2397" s="4">
        <v>0</v>
      </c>
      <c r="AK2397">
        <v>0</v>
      </c>
      <c r="AL2397" s="4">
        <v>1</v>
      </c>
      <c r="AM2397">
        <v>4.1666666666666699E-2</v>
      </c>
      <c r="AN2397" s="4">
        <v>1</v>
      </c>
      <c r="AO2397">
        <v>4.1666666666666699E-2</v>
      </c>
      <c r="AP2397" s="4">
        <v>1</v>
      </c>
      <c r="AQ2397">
        <v>0.04</v>
      </c>
      <c r="AR2397" s="4">
        <v>1</v>
      </c>
      <c r="AS2397">
        <v>0.04</v>
      </c>
      <c r="AT2397" s="4">
        <v>0</v>
      </c>
      <c r="AU2397" s="4">
        <v>0</v>
      </c>
      <c r="AV2397" s="4">
        <v>0</v>
      </c>
      <c r="AW2397">
        <v>1.5625</v>
      </c>
      <c r="AX2397" s="4">
        <f t="shared" si="37"/>
        <v>16</v>
      </c>
      <c r="AY2397" s="4">
        <v>0</v>
      </c>
      <c r="AZ2397" s="4">
        <v>0</v>
      </c>
    </row>
    <row r="2398" spans="1:52" x14ac:dyDescent="0.25">
      <c r="A2398" s="4">
        <v>2017</v>
      </c>
      <c r="B2398" s="4" t="s">
        <v>428</v>
      </c>
      <c r="C2398" t="s">
        <v>242</v>
      </c>
      <c r="D2398" t="s">
        <v>481</v>
      </c>
      <c r="E2398" t="s">
        <v>978</v>
      </c>
      <c r="F2398" s="4">
        <v>1</v>
      </c>
      <c r="G2398">
        <v>0</v>
      </c>
      <c r="H2398">
        <v>0</v>
      </c>
      <c r="I2398">
        <v>1</v>
      </c>
      <c r="J2398">
        <v>1</v>
      </c>
      <c r="K2398">
        <v>0</v>
      </c>
      <c r="L2398">
        <v>0</v>
      </c>
      <c r="M2398">
        <v>0</v>
      </c>
      <c r="N2398">
        <v>-11</v>
      </c>
      <c r="O2398">
        <v>0</v>
      </c>
      <c r="P2398">
        <v>1</v>
      </c>
      <c r="Q2398">
        <v>18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1</v>
      </c>
      <c r="Y2398">
        <v>18</v>
      </c>
      <c r="Z2398">
        <v>0</v>
      </c>
      <c r="AA2398">
        <v>0</v>
      </c>
      <c r="AB2398">
        <v>1</v>
      </c>
      <c r="AC2398">
        <v>36</v>
      </c>
      <c r="AD2398">
        <v>1</v>
      </c>
      <c r="AE2398">
        <v>1</v>
      </c>
      <c r="AF2398">
        <v>36</v>
      </c>
      <c r="AG2398">
        <v>1</v>
      </c>
      <c r="AH2398" s="4">
        <v>0</v>
      </c>
      <c r="AI2398">
        <v>0</v>
      </c>
      <c r="AJ2398" s="4">
        <v>0</v>
      </c>
      <c r="AK2398">
        <v>0</v>
      </c>
      <c r="AL2398" s="4">
        <v>0</v>
      </c>
      <c r="AM2398">
        <v>0</v>
      </c>
      <c r="AN2398" s="4">
        <v>0</v>
      </c>
      <c r="AO2398">
        <v>0</v>
      </c>
      <c r="AP2398" s="4">
        <v>0</v>
      </c>
      <c r="AQ2398">
        <v>0</v>
      </c>
      <c r="AR2398" s="4">
        <v>0</v>
      </c>
      <c r="AS2398">
        <v>0</v>
      </c>
      <c r="AT2398" s="4">
        <v>0</v>
      </c>
      <c r="AU2398" s="4">
        <v>0</v>
      </c>
      <c r="AV2398" s="4">
        <v>0</v>
      </c>
      <c r="AW2398">
        <v>1</v>
      </c>
      <c r="AX2398" s="4">
        <f t="shared" si="37"/>
        <v>1</v>
      </c>
      <c r="AY2398" s="4">
        <v>0</v>
      </c>
      <c r="AZ2398" s="4">
        <v>0</v>
      </c>
    </row>
    <row r="2399" spans="1:52" x14ac:dyDescent="0.25">
      <c r="A2399" s="4">
        <v>2017</v>
      </c>
      <c r="B2399" s="4" t="s">
        <v>428</v>
      </c>
      <c r="C2399" t="s">
        <v>242</v>
      </c>
      <c r="D2399" t="s">
        <v>482</v>
      </c>
      <c r="E2399" t="s">
        <v>979</v>
      </c>
      <c r="F2399" s="4">
        <v>4</v>
      </c>
      <c r="G2399">
        <v>4</v>
      </c>
      <c r="H2399">
        <v>2.75</v>
      </c>
      <c r="I2399">
        <v>4</v>
      </c>
      <c r="J2399">
        <v>4.5</v>
      </c>
      <c r="K2399">
        <v>0</v>
      </c>
      <c r="L2399">
        <v>0</v>
      </c>
      <c r="M2399">
        <v>2</v>
      </c>
      <c r="N2399">
        <v>-16</v>
      </c>
      <c r="O2399">
        <v>0.5</v>
      </c>
      <c r="P2399">
        <v>4</v>
      </c>
      <c r="Q2399">
        <v>35.75</v>
      </c>
      <c r="R2399">
        <v>0</v>
      </c>
      <c r="S2399">
        <v>0</v>
      </c>
      <c r="T2399">
        <v>1</v>
      </c>
      <c r="U2399">
        <v>120</v>
      </c>
      <c r="V2399">
        <v>1</v>
      </c>
      <c r="W2399">
        <v>103</v>
      </c>
      <c r="X2399">
        <v>3</v>
      </c>
      <c r="Y2399">
        <v>119.333333333333</v>
      </c>
      <c r="Z2399">
        <v>1</v>
      </c>
      <c r="AA2399">
        <v>443</v>
      </c>
      <c r="AB2399">
        <v>3</v>
      </c>
      <c r="AC2399">
        <v>145</v>
      </c>
      <c r="AD2399">
        <v>0.75</v>
      </c>
      <c r="AE2399">
        <v>0</v>
      </c>
      <c r="AF2399">
        <v>0</v>
      </c>
      <c r="AG2399">
        <v>0</v>
      </c>
      <c r="AH2399" s="4">
        <v>0</v>
      </c>
      <c r="AI2399">
        <v>0</v>
      </c>
      <c r="AJ2399" s="4">
        <v>0</v>
      </c>
      <c r="AK2399">
        <v>0</v>
      </c>
      <c r="AL2399" s="4">
        <v>0</v>
      </c>
      <c r="AM2399">
        <v>0</v>
      </c>
      <c r="AN2399" s="4">
        <v>2</v>
      </c>
      <c r="AO2399">
        <v>0.66666666666666696</v>
      </c>
      <c r="AP2399" s="4">
        <v>0</v>
      </c>
      <c r="AQ2399">
        <v>0</v>
      </c>
      <c r="AR2399" s="4">
        <v>0</v>
      </c>
      <c r="AS2399">
        <v>0</v>
      </c>
      <c r="AT2399" s="4">
        <v>0</v>
      </c>
      <c r="AU2399" s="4">
        <v>0</v>
      </c>
      <c r="AV2399" s="4">
        <v>1</v>
      </c>
      <c r="AW2399">
        <v>1</v>
      </c>
      <c r="AX2399" s="4">
        <f t="shared" si="37"/>
        <v>4</v>
      </c>
      <c r="AY2399" s="4">
        <v>0</v>
      </c>
      <c r="AZ2399" s="4">
        <v>0</v>
      </c>
    </row>
    <row r="2400" spans="1:52" x14ac:dyDescent="0.25">
      <c r="A2400" s="4">
        <v>2017</v>
      </c>
      <c r="B2400" s="4" t="s">
        <v>428</v>
      </c>
      <c r="C2400" t="s">
        <v>282</v>
      </c>
      <c r="D2400" t="s">
        <v>228</v>
      </c>
      <c r="E2400" t="s">
        <v>739</v>
      </c>
      <c r="F2400" s="4">
        <v>33</v>
      </c>
      <c r="G2400">
        <v>7</v>
      </c>
      <c r="H2400">
        <v>2.1428571428571401</v>
      </c>
      <c r="I2400">
        <v>33</v>
      </c>
      <c r="J2400">
        <v>1.0606060606060601</v>
      </c>
      <c r="K2400">
        <v>2</v>
      </c>
      <c r="L2400">
        <v>6.0606060606060601E-2</v>
      </c>
      <c r="M2400">
        <v>0</v>
      </c>
      <c r="N2400">
        <v>-23.909090909090899</v>
      </c>
      <c r="O2400">
        <v>0</v>
      </c>
      <c r="P2400">
        <v>27</v>
      </c>
      <c r="Q2400">
        <v>17.7777777777778</v>
      </c>
      <c r="R2400">
        <v>4</v>
      </c>
      <c r="S2400">
        <v>30.25</v>
      </c>
      <c r="T2400">
        <v>1</v>
      </c>
      <c r="U2400">
        <v>134</v>
      </c>
      <c r="V2400">
        <v>1</v>
      </c>
      <c r="W2400">
        <v>0</v>
      </c>
      <c r="X2400">
        <v>23</v>
      </c>
      <c r="Y2400">
        <v>75.608695652173907</v>
      </c>
      <c r="Z2400">
        <v>2</v>
      </c>
      <c r="AA2400">
        <v>395</v>
      </c>
      <c r="AB2400">
        <v>31</v>
      </c>
      <c r="AC2400">
        <v>82.806451612903203</v>
      </c>
      <c r="AD2400">
        <v>0.93939393939394</v>
      </c>
      <c r="AE2400">
        <v>6</v>
      </c>
      <c r="AF2400">
        <v>51.3333333333333</v>
      </c>
      <c r="AG2400">
        <v>0.19354838709677399</v>
      </c>
      <c r="AH2400" s="4">
        <v>2</v>
      </c>
      <c r="AI2400">
        <v>1</v>
      </c>
      <c r="AJ2400" s="4">
        <v>0</v>
      </c>
      <c r="AK2400">
        <v>0</v>
      </c>
      <c r="AL2400" s="4">
        <v>7</v>
      </c>
      <c r="AM2400">
        <v>0.225806451612903</v>
      </c>
      <c r="AN2400" s="4">
        <v>1</v>
      </c>
      <c r="AO2400">
        <v>3.2258064516128997E-2</v>
      </c>
      <c r="AP2400" s="4">
        <v>1</v>
      </c>
      <c r="AQ2400">
        <v>3.03030303030303E-2</v>
      </c>
      <c r="AR2400" s="4">
        <v>0</v>
      </c>
      <c r="AS2400">
        <v>0</v>
      </c>
      <c r="AT2400" s="4">
        <v>0</v>
      </c>
      <c r="AU2400" s="4">
        <v>0</v>
      </c>
      <c r="AV2400" s="4">
        <v>0</v>
      </c>
      <c r="AW2400">
        <v>2.75</v>
      </c>
      <c r="AX2400" s="4">
        <f t="shared" si="37"/>
        <v>12</v>
      </c>
      <c r="AY2400" s="4">
        <v>1</v>
      </c>
      <c r="AZ2400" s="4">
        <v>27</v>
      </c>
    </row>
    <row r="2401" spans="1:52" x14ac:dyDescent="0.25">
      <c r="A2401" s="4">
        <v>2017</v>
      </c>
      <c r="B2401" s="4" t="s">
        <v>428</v>
      </c>
      <c r="C2401" t="s">
        <v>282</v>
      </c>
      <c r="D2401" t="s">
        <v>110</v>
      </c>
      <c r="E2401" t="s">
        <v>111</v>
      </c>
      <c r="F2401" s="4">
        <v>1</v>
      </c>
      <c r="G2401">
        <v>0</v>
      </c>
      <c r="H2401">
        <v>0</v>
      </c>
      <c r="I2401">
        <v>1</v>
      </c>
      <c r="J2401">
        <v>7</v>
      </c>
      <c r="K2401">
        <v>0</v>
      </c>
      <c r="L2401">
        <v>0</v>
      </c>
      <c r="M2401">
        <v>1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 s="4">
        <v>0</v>
      </c>
      <c r="AI2401">
        <v>0</v>
      </c>
      <c r="AJ2401" s="4">
        <v>0</v>
      </c>
      <c r="AK2401">
        <v>0</v>
      </c>
      <c r="AL2401" s="4">
        <v>1</v>
      </c>
      <c r="AM2401">
        <v>0</v>
      </c>
      <c r="AN2401" s="4">
        <v>0</v>
      </c>
      <c r="AO2401">
        <v>0</v>
      </c>
      <c r="AP2401" s="4">
        <v>0</v>
      </c>
      <c r="AQ2401">
        <v>0</v>
      </c>
      <c r="AR2401" s="4">
        <v>0</v>
      </c>
      <c r="AS2401">
        <v>0</v>
      </c>
      <c r="AT2401" s="4">
        <v>0</v>
      </c>
      <c r="AU2401" s="4">
        <v>0</v>
      </c>
      <c r="AV2401" s="4">
        <v>0</v>
      </c>
      <c r="AW2401">
        <v>1</v>
      </c>
      <c r="AX2401" s="4">
        <f t="shared" si="37"/>
        <v>1</v>
      </c>
      <c r="AY2401" s="4">
        <v>0</v>
      </c>
      <c r="AZ2401" s="4">
        <v>0</v>
      </c>
    </row>
    <row r="2402" spans="1:52" x14ac:dyDescent="0.25">
      <c r="A2402" s="4">
        <v>2017</v>
      </c>
      <c r="B2402" s="4" t="s">
        <v>428</v>
      </c>
      <c r="C2402" t="s">
        <v>282</v>
      </c>
      <c r="D2402" t="s">
        <v>221</v>
      </c>
      <c r="E2402" t="s">
        <v>732</v>
      </c>
      <c r="F2402" s="4">
        <v>19</v>
      </c>
      <c r="G2402">
        <v>19</v>
      </c>
      <c r="H2402">
        <v>3.6315789473684199</v>
      </c>
      <c r="I2402">
        <v>19</v>
      </c>
      <c r="J2402">
        <v>7.2631578947368398</v>
      </c>
      <c r="K2402">
        <v>0</v>
      </c>
      <c r="L2402">
        <v>0</v>
      </c>
      <c r="M2402">
        <v>8</v>
      </c>
      <c r="N2402">
        <v>1022.94736842105</v>
      </c>
      <c r="O2402">
        <v>0.42105263157894701</v>
      </c>
      <c r="P2402">
        <v>2</v>
      </c>
      <c r="Q2402">
        <v>54</v>
      </c>
      <c r="R2402">
        <v>5</v>
      </c>
      <c r="S2402">
        <v>52.6</v>
      </c>
      <c r="T2402">
        <v>0</v>
      </c>
      <c r="U2402">
        <v>0</v>
      </c>
      <c r="V2402">
        <v>0</v>
      </c>
      <c r="W2402">
        <v>0</v>
      </c>
      <c r="X2402">
        <v>16</v>
      </c>
      <c r="Y2402">
        <v>98.6875</v>
      </c>
      <c r="Z2402">
        <v>1</v>
      </c>
      <c r="AA2402">
        <v>489</v>
      </c>
      <c r="AB2402">
        <v>18</v>
      </c>
      <c r="AC2402">
        <v>139.388888888889</v>
      </c>
      <c r="AD2402">
        <v>0.94736842105263197</v>
      </c>
      <c r="AE2402">
        <v>2</v>
      </c>
      <c r="AF2402">
        <v>64</v>
      </c>
      <c r="AG2402">
        <v>0.11111111111111099</v>
      </c>
      <c r="AH2402" s="4">
        <v>1</v>
      </c>
      <c r="AI2402">
        <v>1</v>
      </c>
      <c r="AJ2402" s="4">
        <v>0</v>
      </c>
      <c r="AK2402">
        <v>0</v>
      </c>
      <c r="AL2402" s="4">
        <v>2</v>
      </c>
      <c r="AM2402">
        <v>0.11111111111111099</v>
      </c>
      <c r="AN2402" s="4">
        <v>3</v>
      </c>
      <c r="AO2402">
        <v>0.16666666666666699</v>
      </c>
      <c r="AP2402" s="4">
        <v>0</v>
      </c>
      <c r="AQ2402">
        <v>0</v>
      </c>
      <c r="AR2402" s="4">
        <v>0</v>
      </c>
      <c r="AS2402">
        <v>0</v>
      </c>
      <c r="AT2402" s="4">
        <v>0</v>
      </c>
      <c r="AU2402" s="4">
        <v>0</v>
      </c>
      <c r="AV2402" s="4">
        <v>0</v>
      </c>
      <c r="AW2402">
        <v>2.375</v>
      </c>
      <c r="AX2402" s="4">
        <f t="shared" si="37"/>
        <v>8</v>
      </c>
      <c r="AY2402" s="4">
        <v>0</v>
      </c>
      <c r="AZ2402" s="4">
        <v>0</v>
      </c>
    </row>
    <row r="2403" spans="1:52" x14ac:dyDescent="0.25">
      <c r="A2403" s="4">
        <v>2017</v>
      </c>
      <c r="B2403" s="4" t="s">
        <v>428</v>
      </c>
      <c r="C2403" t="s">
        <v>282</v>
      </c>
      <c r="D2403" t="s">
        <v>225</v>
      </c>
      <c r="E2403" t="s">
        <v>736</v>
      </c>
      <c r="F2403" s="4">
        <v>90</v>
      </c>
      <c r="G2403">
        <v>80</v>
      </c>
      <c r="H2403">
        <v>9.85</v>
      </c>
      <c r="I2403">
        <v>89</v>
      </c>
      <c r="J2403">
        <v>13.2921348314607</v>
      </c>
      <c r="K2403">
        <v>4</v>
      </c>
      <c r="L2403">
        <v>4.49438202247191E-2</v>
      </c>
      <c r="M2403">
        <v>52</v>
      </c>
      <c r="N2403">
        <v>6435.3555555555604</v>
      </c>
      <c r="O2403">
        <v>0.57777777777777795</v>
      </c>
      <c r="P2403">
        <v>11</v>
      </c>
      <c r="Q2403">
        <v>12.636363636363599</v>
      </c>
      <c r="R2403">
        <v>15</v>
      </c>
      <c r="S2403">
        <v>60.133333333333297</v>
      </c>
      <c r="T2403">
        <v>1</v>
      </c>
      <c r="U2403">
        <v>212</v>
      </c>
      <c r="V2403">
        <v>1</v>
      </c>
      <c r="W2403">
        <v>3</v>
      </c>
      <c r="X2403">
        <v>86</v>
      </c>
      <c r="Y2403">
        <v>93.058139534883693</v>
      </c>
      <c r="Z2403">
        <v>1</v>
      </c>
      <c r="AA2403">
        <v>308</v>
      </c>
      <c r="AB2403">
        <v>89</v>
      </c>
      <c r="AC2403">
        <v>117.438202247191</v>
      </c>
      <c r="AD2403">
        <v>0.98888888888888904</v>
      </c>
      <c r="AE2403">
        <v>16</v>
      </c>
      <c r="AF2403">
        <v>73.3125</v>
      </c>
      <c r="AG2403">
        <v>0.17977528089887601</v>
      </c>
      <c r="AH2403" s="4">
        <v>1</v>
      </c>
      <c r="AI2403">
        <v>1</v>
      </c>
      <c r="AJ2403" s="4">
        <v>0</v>
      </c>
      <c r="AK2403">
        <v>0</v>
      </c>
      <c r="AL2403" s="4">
        <v>5</v>
      </c>
      <c r="AM2403">
        <v>5.6179775280898903E-2</v>
      </c>
      <c r="AN2403" s="4">
        <v>5</v>
      </c>
      <c r="AO2403">
        <v>5.6179775280898903E-2</v>
      </c>
      <c r="AP2403" s="4">
        <v>0</v>
      </c>
      <c r="AQ2403">
        <v>0</v>
      </c>
      <c r="AR2403" s="4">
        <v>1</v>
      </c>
      <c r="AS2403">
        <v>1.1111111111111099E-2</v>
      </c>
      <c r="AT2403" s="4">
        <v>0</v>
      </c>
      <c r="AU2403" s="4">
        <v>0</v>
      </c>
      <c r="AV2403" s="4">
        <v>2</v>
      </c>
      <c r="AW2403">
        <v>2.0454545454545499</v>
      </c>
      <c r="AX2403" s="4">
        <f t="shared" si="37"/>
        <v>43.999999999999908</v>
      </c>
      <c r="AY2403" s="4">
        <v>1</v>
      </c>
      <c r="AZ2403" s="4">
        <v>1</v>
      </c>
    </row>
    <row r="2404" spans="1:52" x14ac:dyDescent="0.25">
      <c r="A2404" s="4">
        <v>2017</v>
      </c>
      <c r="B2404" s="4" t="s">
        <v>428</v>
      </c>
      <c r="C2404" t="s">
        <v>282</v>
      </c>
      <c r="D2404" t="s">
        <v>412</v>
      </c>
      <c r="E2404" t="s">
        <v>908</v>
      </c>
      <c r="F2404" s="4">
        <v>4</v>
      </c>
      <c r="G2404">
        <v>0</v>
      </c>
      <c r="H2404">
        <v>0</v>
      </c>
      <c r="I2404">
        <v>3</v>
      </c>
      <c r="J2404">
        <v>7</v>
      </c>
      <c r="K2404">
        <v>0</v>
      </c>
      <c r="L2404">
        <v>0</v>
      </c>
      <c r="M2404">
        <v>4</v>
      </c>
      <c r="N2404">
        <v>0</v>
      </c>
      <c r="O2404">
        <v>1</v>
      </c>
      <c r="P2404">
        <v>0</v>
      </c>
      <c r="Q2404">
        <v>0</v>
      </c>
      <c r="R2404">
        <v>0</v>
      </c>
      <c r="S2404">
        <v>0</v>
      </c>
      <c r="T2404">
        <v>2</v>
      </c>
      <c r="U2404">
        <v>110</v>
      </c>
      <c r="V2404">
        <v>2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255</v>
      </c>
      <c r="AD2404">
        <v>0.25</v>
      </c>
      <c r="AE2404">
        <v>0</v>
      </c>
      <c r="AF2404">
        <v>0</v>
      </c>
      <c r="AG2404">
        <v>0</v>
      </c>
      <c r="AH2404" s="4">
        <v>1</v>
      </c>
      <c r="AI2404">
        <v>0</v>
      </c>
      <c r="AJ2404" s="4">
        <v>1</v>
      </c>
      <c r="AK2404">
        <v>0</v>
      </c>
      <c r="AL2404" s="4">
        <v>0</v>
      </c>
      <c r="AM2404">
        <v>0</v>
      </c>
      <c r="AN2404" s="4">
        <v>0</v>
      </c>
      <c r="AO2404">
        <v>0</v>
      </c>
      <c r="AP2404" s="4">
        <v>0</v>
      </c>
      <c r="AQ2404">
        <v>0</v>
      </c>
      <c r="AR2404" s="4">
        <v>0</v>
      </c>
      <c r="AS2404">
        <v>0</v>
      </c>
      <c r="AT2404" s="4">
        <v>1</v>
      </c>
      <c r="AU2404" s="4">
        <v>0</v>
      </c>
      <c r="AV2404" s="4">
        <v>1</v>
      </c>
      <c r="AW2404">
        <v>1</v>
      </c>
      <c r="AX2404" s="4">
        <f t="shared" si="37"/>
        <v>4</v>
      </c>
      <c r="AY2404" s="4">
        <v>0</v>
      </c>
      <c r="AZ2404" s="4">
        <v>0</v>
      </c>
    </row>
    <row r="2405" spans="1:52" x14ac:dyDescent="0.25">
      <c r="A2405" s="4">
        <v>2017</v>
      </c>
      <c r="B2405" s="4" t="s">
        <v>428</v>
      </c>
      <c r="C2405" t="s">
        <v>282</v>
      </c>
      <c r="D2405" t="s">
        <v>357</v>
      </c>
      <c r="E2405" t="s">
        <v>857</v>
      </c>
      <c r="F2405" s="4">
        <v>250</v>
      </c>
      <c r="G2405">
        <v>102</v>
      </c>
      <c r="H2405">
        <v>18.970588235294102</v>
      </c>
      <c r="I2405">
        <v>248</v>
      </c>
      <c r="J2405">
        <v>3.7741935483871001</v>
      </c>
      <c r="K2405">
        <v>0</v>
      </c>
      <c r="L2405">
        <v>0</v>
      </c>
      <c r="M2405">
        <v>34</v>
      </c>
      <c r="N2405">
        <v>397.179723502304</v>
      </c>
      <c r="O2405">
        <v>0.13600000000000001</v>
      </c>
      <c r="P2405">
        <v>214</v>
      </c>
      <c r="Q2405">
        <v>16.0794392523364</v>
      </c>
      <c r="R2405">
        <v>82</v>
      </c>
      <c r="S2405">
        <v>37.304878048780502</v>
      </c>
      <c r="T2405">
        <v>16</v>
      </c>
      <c r="U2405">
        <v>130.25</v>
      </c>
      <c r="V2405">
        <v>16</v>
      </c>
      <c r="W2405">
        <v>22.375</v>
      </c>
      <c r="X2405">
        <v>229</v>
      </c>
      <c r="Y2405">
        <v>80.698689956331904</v>
      </c>
      <c r="Z2405">
        <v>7</v>
      </c>
      <c r="AA2405">
        <v>488</v>
      </c>
      <c r="AB2405">
        <v>232</v>
      </c>
      <c r="AC2405">
        <v>97.310344827586206</v>
      </c>
      <c r="AD2405">
        <v>0.92800000000000005</v>
      </c>
      <c r="AE2405">
        <v>50</v>
      </c>
      <c r="AF2405">
        <v>58.58</v>
      </c>
      <c r="AG2405">
        <v>0.213675213675214</v>
      </c>
      <c r="AH2405" s="4">
        <v>10</v>
      </c>
      <c r="AI2405">
        <v>1.4285714285714299</v>
      </c>
      <c r="AJ2405" s="4">
        <v>2</v>
      </c>
      <c r="AK2405">
        <v>0.28571428571428598</v>
      </c>
      <c r="AL2405" s="4">
        <v>42</v>
      </c>
      <c r="AM2405">
        <v>0.181034482758621</v>
      </c>
      <c r="AN2405" s="4">
        <v>10</v>
      </c>
      <c r="AO2405">
        <v>4.31034482758621E-2</v>
      </c>
      <c r="AP2405" s="4">
        <v>4</v>
      </c>
      <c r="AQ2405">
        <v>1.6E-2</v>
      </c>
      <c r="AR2405" s="4">
        <v>1</v>
      </c>
      <c r="AS2405">
        <v>4.0000000000000001E-3</v>
      </c>
      <c r="AT2405" s="4">
        <v>0</v>
      </c>
      <c r="AU2405" s="4">
        <v>0</v>
      </c>
      <c r="AV2405" s="4">
        <v>2</v>
      </c>
      <c r="AW2405">
        <v>2.1367521367521398</v>
      </c>
      <c r="AX2405" s="4">
        <f t="shared" si="37"/>
        <v>116.99999999999983</v>
      </c>
      <c r="AY2405" s="4">
        <v>1</v>
      </c>
      <c r="AZ2405" s="4">
        <v>14</v>
      </c>
    </row>
    <row r="2406" spans="1:52" x14ac:dyDescent="0.25">
      <c r="A2406" s="4">
        <v>2017</v>
      </c>
      <c r="B2406" s="4" t="s">
        <v>428</v>
      </c>
      <c r="C2406" t="s">
        <v>282</v>
      </c>
      <c r="D2406" t="s">
        <v>202</v>
      </c>
      <c r="E2406" t="s">
        <v>714</v>
      </c>
      <c r="F2406" s="4">
        <v>18</v>
      </c>
      <c r="G2406">
        <v>0</v>
      </c>
      <c r="H2406">
        <v>0</v>
      </c>
      <c r="I2406">
        <v>18</v>
      </c>
      <c r="J2406">
        <v>0.77777777777777801</v>
      </c>
      <c r="K2406">
        <v>2</v>
      </c>
      <c r="L2406">
        <v>0.11111111111111099</v>
      </c>
      <c r="M2406">
        <v>5</v>
      </c>
      <c r="N2406">
        <v>-16.538461538461501</v>
      </c>
      <c r="O2406">
        <v>0.27777777777777801</v>
      </c>
      <c r="P2406">
        <v>12</v>
      </c>
      <c r="Q2406">
        <v>20.8333333333333</v>
      </c>
      <c r="R2406">
        <v>3</v>
      </c>
      <c r="S2406">
        <v>38.3333333333333</v>
      </c>
      <c r="T2406">
        <v>4</v>
      </c>
      <c r="U2406">
        <v>163.5</v>
      </c>
      <c r="V2406">
        <v>2</v>
      </c>
      <c r="W2406">
        <v>19</v>
      </c>
      <c r="X2406">
        <v>14</v>
      </c>
      <c r="Y2406">
        <v>78.571428571428598</v>
      </c>
      <c r="Z2406">
        <v>0</v>
      </c>
      <c r="AA2406">
        <v>0</v>
      </c>
      <c r="AB2406">
        <v>14</v>
      </c>
      <c r="AC2406">
        <v>100.5</v>
      </c>
      <c r="AD2406">
        <v>0.77777777777777801</v>
      </c>
      <c r="AE2406">
        <v>0</v>
      </c>
      <c r="AF2406">
        <v>0</v>
      </c>
      <c r="AG2406">
        <v>0</v>
      </c>
      <c r="AH2406" s="4">
        <v>1</v>
      </c>
      <c r="AI2406">
        <v>0</v>
      </c>
      <c r="AJ2406" s="4">
        <v>0</v>
      </c>
      <c r="AK2406">
        <v>0</v>
      </c>
      <c r="AL2406" s="4">
        <v>2</v>
      </c>
      <c r="AM2406">
        <v>0.14285714285714299</v>
      </c>
      <c r="AN2406" s="4">
        <v>1</v>
      </c>
      <c r="AO2406">
        <v>7.1428571428571397E-2</v>
      </c>
      <c r="AP2406" s="4">
        <v>0</v>
      </c>
      <c r="AQ2406">
        <v>0</v>
      </c>
      <c r="AR2406" s="4">
        <v>0</v>
      </c>
      <c r="AS2406">
        <v>0</v>
      </c>
      <c r="AT2406" s="4">
        <v>0</v>
      </c>
      <c r="AU2406" s="4">
        <v>0</v>
      </c>
      <c r="AV2406" s="4">
        <v>1</v>
      </c>
      <c r="AW2406">
        <v>1.63636363636364</v>
      </c>
      <c r="AX2406" s="4">
        <f t="shared" si="37"/>
        <v>10.999999999999975</v>
      </c>
      <c r="AY2406" s="4">
        <v>0</v>
      </c>
      <c r="AZ2406" s="4">
        <v>0</v>
      </c>
    </row>
    <row r="2407" spans="1:52" x14ac:dyDescent="0.25">
      <c r="A2407" s="4">
        <v>2017</v>
      </c>
      <c r="B2407" s="4" t="s">
        <v>428</v>
      </c>
      <c r="C2407" t="s">
        <v>282</v>
      </c>
      <c r="D2407" t="s">
        <v>217</v>
      </c>
      <c r="E2407" t="s">
        <v>916</v>
      </c>
      <c r="F2407" s="4">
        <v>157</v>
      </c>
      <c r="G2407">
        <v>139</v>
      </c>
      <c r="H2407">
        <v>4.3093525179856096</v>
      </c>
      <c r="I2407">
        <v>156</v>
      </c>
      <c r="J2407">
        <v>6.8333333333333304</v>
      </c>
      <c r="K2407">
        <v>4</v>
      </c>
      <c r="L2407">
        <v>2.5641025641025599E-2</v>
      </c>
      <c r="M2407">
        <v>26</v>
      </c>
      <c r="N2407">
        <v>229.12030075188</v>
      </c>
      <c r="O2407">
        <v>0.16560509554140099</v>
      </c>
      <c r="P2407">
        <v>118</v>
      </c>
      <c r="Q2407">
        <v>22.4237288135593</v>
      </c>
      <c r="R2407">
        <v>44</v>
      </c>
      <c r="S2407">
        <v>35.568181818181799</v>
      </c>
      <c r="T2407">
        <v>11</v>
      </c>
      <c r="U2407">
        <v>159.636363636364</v>
      </c>
      <c r="V2407">
        <v>11</v>
      </c>
      <c r="W2407">
        <v>78.181818181818201</v>
      </c>
      <c r="X2407">
        <v>127</v>
      </c>
      <c r="Y2407">
        <v>86.149606299212607</v>
      </c>
      <c r="Z2407">
        <v>2</v>
      </c>
      <c r="AA2407">
        <v>324.5</v>
      </c>
      <c r="AB2407">
        <v>142</v>
      </c>
      <c r="AC2407">
        <v>103.281690140845</v>
      </c>
      <c r="AD2407">
        <v>0.904458598726115</v>
      </c>
      <c r="AE2407">
        <v>24</v>
      </c>
      <c r="AF2407">
        <v>56.375</v>
      </c>
      <c r="AG2407">
        <v>0.16783216783216801</v>
      </c>
      <c r="AH2407" s="4">
        <v>8</v>
      </c>
      <c r="AI2407">
        <v>4</v>
      </c>
      <c r="AJ2407" s="4">
        <v>2</v>
      </c>
      <c r="AK2407">
        <v>1</v>
      </c>
      <c r="AL2407" s="4">
        <v>20</v>
      </c>
      <c r="AM2407">
        <v>0.140845070422535</v>
      </c>
      <c r="AN2407" s="4">
        <v>5</v>
      </c>
      <c r="AO2407">
        <v>3.5211267605633798E-2</v>
      </c>
      <c r="AP2407" s="4">
        <v>1</v>
      </c>
      <c r="AQ2407">
        <v>6.3694267515923596E-3</v>
      </c>
      <c r="AR2407" s="4">
        <v>0</v>
      </c>
      <c r="AS2407">
        <v>0</v>
      </c>
      <c r="AT2407" s="4">
        <v>1</v>
      </c>
      <c r="AU2407" s="4">
        <v>0</v>
      </c>
      <c r="AV2407" s="4">
        <v>3</v>
      </c>
      <c r="AW2407">
        <v>2</v>
      </c>
      <c r="AX2407" s="4">
        <f t="shared" si="37"/>
        <v>78.5</v>
      </c>
      <c r="AY2407" s="4">
        <v>1</v>
      </c>
      <c r="AZ2407" s="4">
        <v>25</v>
      </c>
    </row>
    <row r="2408" spans="1:52" x14ac:dyDescent="0.25">
      <c r="A2408" s="4">
        <v>2017</v>
      </c>
      <c r="B2408" s="4" t="s">
        <v>428</v>
      </c>
      <c r="C2408" t="s">
        <v>282</v>
      </c>
      <c r="D2408" t="s">
        <v>204</v>
      </c>
      <c r="E2408" t="s">
        <v>716</v>
      </c>
      <c r="F2408" s="4">
        <v>35</v>
      </c>
      <c r="G2408">
        <v>30</v>
      </c>
      <c r="H2408">
        <v>56.366666666666703</v>
      </c>
      <c r="I2408">
        <v>34</v>
      </c>
      <c r="J2408">
        <v>7.4117647058823497</v>
      </c>
      <c r="K2408">
        <v>0</v>
      </c>
      <c r="L2408">
        <v>0</v>
      </c>
      <c r="M2408">
        <v>12</v>
      </c>
      <c r="N2408">
        <v>614.70833333333303</v>
      </c>
      <c r="O2408">
        <v>0.34285714285714303</v>
      </c>
      <c r="P2408">
        <v>5</v>
      </c>
      <c r="Q2408">
        <v>11.2</v>
      </c>
      <c r="R2408">
        <v>6</v>
      </c>
      <c r="S2408">
        <v>27.3333333333333</v>
      </c>
      <c r="T2408">
        <v>0</v>
      </c>
      <c r="U2408">
        <v>0</v>
      </c>
      <c r="V2408">
        <v>0</v>
      </c>
      <c r="W2408">
        <v>0</v>
      </c>
      <c r="X2408">
        <v>33</v>
      </c>
      <c r="Y2408">
        <v>71.878787878787904</v>
      </c>
      <c r="Z2408">
        <v>0</v>
      </c>
      <c r="AA2408">
        <v>0</v>
      </c>
      <c r="AB2408">
        <v>35</v>
      </c>
      <c r="AC2408">
        <v>102.685714285714</v>
      </c>
      <c r="AD2408">
        <v>1</v>
      </c>
      <c r="AE2408">
        <v>6</v>
      </c>
      <c r="AF2408">
        <v>44.3333333333333</v>
      </c>
      <c r="AG2408">
        <v>0.17142857142857101</v>
      </c>
      <c r="AH2408" s="4">
        <v>0</v>
      </c>
      <c r="AI2408">
        <v>0</v>
      </c>
      <c r="AJ2408" s="4">
        <v>0</v>
      </c>
      <c r="AK2408">
        <v>0</v>
      </c>
      <c r="AL2408" s="4">
        <v>7</v>
      </c>
      <c r="AM2408">
        <v>0.2</v>
      </c>
      <c r="AN2408" s="4">
        <v>4</v>
      </c>
      <c r="AO2408">
        <v>0.114285714285714</v>
      </c>
      <c r="AP2408" s="4">
        <v>0</v>
      </c>
      <c r="AQ2408">
        <v>0</v>
      </c>
      <c r="AR2408" s="4">
        <v>0</v>
      </c>
      <c r="AS2408">
        <v>0</v>
      </c>
      <c r="AT2408" s="4">
        <v>0</v>
      </c>
      <c r="AU2408" s="4">
        <v>0</v>
      </c>
      <c r="AV2408" s="4">
        <v>0</v>
      </c>
      <c r="AW2408">
        <v>1.6666666666666701</v>
      </c>
      <c r="AX2408" s="4">
        <f t="shared" si="37"/>
        <v>20.999999999999957</v>
      </c>
      <c r="AY2408" s="4">
        <v>0</v>
      </c>
      <c r="AZ2408" s="4">
        <v>0</v>
      </c>
    </row>
    <row r="2409" spans="1:52" x14ac:dyDescent="0.25">
      <c r="A2409" s="4">
        <v>2017</v>
      </c>
      <c r="B2409" s="4" t="s">
        <v>428</v>
      </c>
      <c r="C2409" t="s">
        <v>282</v>
      </c>
      <c r="D2409" t="s">
        <v>200</v>
      </c>
      <c r="E2409" t="s">
        <v>712</v>
      </c>
      <c r="F2409" s="4">
        <v>44</v>
      </c>
      <c r="G2409">
        <v>36</v>
      </c>
      <c r="H2409">
        <v>1.7222222222222201</v>
      </c>
      <c r="I2409">
        <v>44</v>
      </c>
      <c r="J2409">
        <v>6.0909090909090899</v>
      </c>
      <c r="K2409">
        <v>0</v>
      </c>
      <c r="L2409">
        <v>0</v>
      </c>
      <c r="M2409">
        <v>32</v>
      </c>
      <c r="N2409">
        <v>3561.0357142857101</v>
      </c>
      <c r="O2409">
        <v>0.72727272727272696</v>
      </c>
      <c r="P2409">
        <v>38</v>
      </c>
      <c r="Q2409">
        <v>9.5526315789473699</v>
      </c>
      <c r="R2409">
        <v>14</v>
      </c>
      <c r="S2409">
        <v>28.928571428571399</v>
      </c>
      <c r="T2409">
        <v>4</v>
      </c>
      <c r="U2409">
        <v>164</v>
      </c>
      <c r="V2409">
        <v>4</v>
      </c>
      <c r="W2409">
        <v>4.75</v>
      </c>
      <c r="X2409">
        <v>40</v>
      </c>
      <c r="Y2409">
        <v>83.724999999999994</v>
      </c>
      <c r="Z2409">
        <v>1</v>
      </c>
      <c r="AA2409">
        <v>169</v>
      </c>
      <c r="AB2409">
        <v>40</v>
      </c>
      <c r="AC2409">
        <v>108.45</v>
      </c>
      <c r="AD2409">
        <v>0.90909090909090895</v>
      </c>
      <c r="AE2409">
        <v>9</v>
      </c>
      <c r="AF2409">
        <v>26.8888888888889</v>
      </c>
      <c r="AG2409">
        <v>0.22500000000000001</v>
      </c>
      <c r="AH2409" s="4">
        <v>3</v>
      </c>
      <c r="AI2409">
        <v>3</v>
      </c>
      <c r="AJ2409" s="4">
        <v>1</v>
      </c>
      <c r="AK2409">
        <v>1</v>
      </c>
      <c r="AL2409" s="4">
        <v>10</v>
      </c>
      <c r="AM2409">
        <v>0.25</v>
      </c>
      <c r="AN2409" s="4">
        <v>6</v>
      </c>
      <c r="AO2409">
        <v>0.15</v>
      </c>
      <c r="AP2409" s="4">
        <v>1</v>
      </c>
      <c r="AQ2409">
        <v>2.27272727272727E-2</v>
      </c>
      <c r="AR2409" s="4">
        <v>1</v>
      </c>
      <c r="AS2409">
        <v>2.27272727272727E-2</v>
      </c>
      <c r="AT2409" s="4">
        <v>0</v>
      </c>
      <c r="AU2409" s="4">
        <v>0</v>
      </c>
      <c r="AV2409" s="4">
        <v>1</v>
      </c>
      <c r="AW2409">
        <v>2.2000000000000002</v>
      </c>
      <c r="AX2409" s="4">
        <f t="shared" si="37"/>
        <v>20</v>
      </c>
      <c r="AY2409" s="4">
        <v>1</v>
      </c>
      <c r="AZ2409" s="4">
        <v>52</v>
      </c>
    </row>
    <row r="2410" spans="1:52" x14ac:dyDescent="0.25">
      <c r="A2410" s="4">
        <v>2017</v>
      </c>
      <c r="B2410" s="4" t="s">
        <v>428</v>
      </c>
      <c r="C2410" t="s">
        <v>282</v>
      </c>
      <c r="D2410" t="s">
        <v>218</v>
      </c>
      <c r="E2410" t="s">
        <v>730</v>
      </c>
      <c r="F2410" s="4">
        <v>51</v>
      </c>
      <c r="G2410">
        <v>39</v>
      </c>
      <c r="H2410">
        <v>5.1794871794871797</v>
      </c>
      <c r="I2410">
        <v>51</v>
      </c>
      <c r="J2410">
        <v>9.0980392156862706</v>
      </c>
      <c r="K2410">
        <v>0</v>
      </c>
      <c r="L2410">
        <v>0</v>
      </c>
      <c r="M2410">
        <v>4</v>
      </c>
      <c r="N2410">
        <v>409.196078431373</v>
      </c>
      <c r="O2410">
        <v>7.8431372549019607E-2</v>
      </c>
      <c r="P2410">
        <v>9</v>
      </c>
      <c r="Q2410">
        <v>23</v>
      </c>
      <c r="R2410">
        <v>20</v>
      </c>
      <c r="S2410">
        <v>47.9</v>
      </c>
      <c r="T2410">
        <v>1</v>
      </c>
      <c r="U2410">
        <v>226</v>
      </c>
      <c r="V2410">
        <v>1</v>
      </c>
      <c r="W2410">
        <v>251</v>
      </c>
      <c r="X2410">
        <v>46</v>
      </c>
      <c r="Y2410">
        <v>75.891304347826093</v>
      </c>
      <c r="Z2410">
        <v>1</v>
      </c>
      <c r="AA2410">
        <v>1101</v>
      </c>
      <c r="AB2410">
        <v>50</v>
      </c>
      <c r="AC2410">
        <v>106.18</v>
      </c>
      <c r="AD2410">
        <v>0.98039215686274495</v>
      </c>
      <c r="AE2410">
        <v>11</v>
      </c>
      <c r="AF2410">
        <v>66.454545454545496</v>
      </c>
      <c r="AG2410">
        <v>0.22</v>
      </c>
      <c r="AH2410" s="4">
        <v>1</v>
      </c>
      <c r="AI2410">
        <v>1</v>
      </c>
      <c r="AJ2410" s="4">
        <v>1</v>
      </c>
      <c r="AK2410">
        <v>1</v>
      </c>
      <c r="AL2410" s="4">
        <v>8</v>
      </c>
      <c r="AM2410">
        <v>0.16</v>
      </c>
      <c r="AN2410" s="4">
        <v>6</v>
      </c>
      <c r="AO2410">
        <v>0.12</v>
      </c>
      <c r="AP2410" s="4">
        <v>0</v>
      </c>
      <c r="AQ2410">
        <v>0</v>
      </c>
      <c r="AR2410" s="4">
        <v>0</v>
      </c>
      <c r="AS2410">
        <v>0</v>
      </c>
      <c r="AT2410" s="4">
        <v>0</v>
      </c>
      <c r="AU2410" s="4">
        <v>0</v>
      </c>
      <c r="AV2410" s="4">
        <v>1</v>
      </c>
      <c r="AW2410">
        <v>1.6451612903225801</v>
      </c>
      <c r="AX2410" s="4">
        <f t="shared" si="37"/>
        <v>31.000000000000011</v>
      </c>
      <c r="AY2410" s="4">
        <v>1</v>
      </c>
      <c r="AZ2410" s="4">
        <v>0</v>
      </c>
    </row>
    <row r="2411" spans="1:52" x14ac:dyDescent="0.25">
      <c r="A2411" s="4">
        <v>2017</v>
      </c>
      <c r="B2411" s="4" t="s">
        <v>428</v>
      </c>
      <c r="C2411" t="s">
        <v>282</v>
      </c>
      <c r="D2411" t="s">
        <v>213</v>
      </c>
      <c r="E2411" t="s">
        <v>725</v>
      </c>
      <c r="F2411" s="4">
        <v>77</v>
      </c>
      <c r="G2411">
        <v>55</v>
      </c>
      <c r="H2411">
        <v>2.6363636363636398</v>
      </c>
      <c r="I2411">
        <v>77</v>
      </c>
      <c r="J2411">
        <v>6.8441558441558401</v>
      </c>
      <c r="K2411">
        <v>0</v>
      </c>
      <c r="L2411">
        <v>0</v>
      </c>
      <c r="M2411">
        <v>13</v>
      </c>
      <c r="N2411">
        <v>721.3</v>
      </c>
      <c r="O2411">
        <v>0.168831168831169</v>
      </c>
      <c r="P2411">
        <v>59</v>
      </c>
      <c r="Q2411">
        <v>16.5762711864407</v>
      </c>
      <c r="R2411">
        <v>22</v>
      </c>
      <c r="S2411">
        <v>32</v>
      </c>
      <c r="T2411">
        <v>3</v>
      </c>
      <c r="U2411">
        <v>113.666666666667</v>
      </c>
      <c r="V2411">
        <v>3</v>
      </c>
      <c r="W2411">
        <v>8</v>
      </c>
      <c r="X2411">
        <v>71</v>
      </c>
      <c r="Y2411">
        <v>68.985915492957702</v>
      </c>
      <c r="Z2411">
        <v>1</v>
      </c>
      <c r="AA2411">
        <v>437</v>
      </c>
      <c r="AB2411">
        <v>72</v>
      </c>
      <c r="AC2411">
        <v>103.013888888889</v>
      </c>
      <c r="AD2411">
        <v>0.93506493506493504</v>
      </c>
      <c r="AE2411">
        <v>17</v>
      </c>
      <c r="AF2411">
        <v>67.411764705882305</v>
      </c>
      <c r="AG2411">
        <v>0.23611111111111099</v>
      </c>
      <c r="AH2411" s="4">
        <v>2</v>
      </c>
      <c r="AI2411">
        <v>2</v>
      </c>
      <c r="AJ2411" s="4">
        <v>2</v>
      </c>
      <c r="AK2411">
        <v>2</v>
      </c>
      <c r="AL2411" s="4">
        <v>11</v>
      </c>
      <c r="AM2411">
        <v>0.15277777777777801</v>
      </c>
      <c r="AN2411" s="4">
        <v>3</v>
      </c>
      <c r="AO2411">
        <v>4.1666666666666699E-2</v>
      </c>
      <c r="AP2411" s="4">
        <v>1</v>
      </c>
      <c r="AQ2411">
        <v>1.2987012987013E-2</v>
      </c>
      <c r="AR2411" s="4">
        <v>1</v>
      </c>
      <c r="AS2411">
        <v>1.2987012987013E-2</v>
      </c>
      <c r="AT2411" s="4">
        <v>0</v>
      </c>
      <c r="AU2411" s="4">
        <v>0</v>
      </c>
      <c r="AV2411" s="4">
        <v>1</v>
      </c>
      <c r="AW2411">
        <v>2.40625</v>
      </c>
      <c r="AX2411" s="4">
        <f t="shared" si="37"/>
        <v>32</v>
      </c>
      <c r="AY2411" s="4">
        <v>1</v>
      </c>
      <c r="AZ2411" s="4">
        <v>18</v>
      </c>
    </row>
    <row r="2412" spans="1:52" x14ac:dyDescent="0.25">
      <c r="A2412" s="4">
        <v>2017</v>
      </c>
      <c r="B2412" s="4" t="s">
        <v>428</v>
      </c>
      <c r="C2412" t="s">
        <v>282</v>
      </c>
      <c r="D2412" t="s">
        <v>209</v>
      </c>
      <c r="E2412" t="s">
        <v>721</v>
      </c>
      <c r="F2412" s="4">
        <v>71</v>
      </c>
      <c r="G2412">
        <v>71</v>
      </c>
      <c r="H2412">
        <v>2.2112676056337999</v>
      </c>
      <c r="I2412">
        <v>71</v>
      </c>
      <c r="J2412">
        <v>5.6760563380281699</v>
      </c>
      <c r="K2412">
        <v>0</v>
      </c>
      <c r="L2412">
        <v>0</v>
      </c>
      <c r="M2412">
        <v>7</v>
      </c>
      <c r="N2412">
        <v>438.36764705882399</v>
      </c>
      <c r="O2412">
        <v>9.85915492957746E-2</v>
      </c>
      <c r="P2412">
        <v>16</v>
      </c>
      <c r="Q2412">
        <v>35.5</v>
      </c>
      <c r="R2412">
        <v>20</v>
      </c>
      <c r="S2412">
        <v>25.45</v>
      </c>
      <c r="T2412">
        <v>1</v>
      </c>
      <c r="U2412">
        <v>124</v>
      </c>
      <c r="V2412">
        <v>1</v>
      </c>
      <c r="W2412">
        <v>7</v>
      </c>
      <c r="X2412">
        <v>69</v>
      </c>
      <c r="Y2412">
        <v>71.188405797101495</v>
      </c>
      <c r="Z2412">
        <v>2</v>
      </c>
      <c r="AA2412">
        <v>303.5</v>
      </c>
      <c r="AB2412">
        <v>69</v>
      </c>
      <c r="AC2412">
        <v>93.043478260869605</v>
      </c>
      <c r="AD2412">
        <v>0.971830985915493</v>
      </c>
      <c r="AE2412">
        <v>14</v>
      </c>
      <c r="AF2412">
        <v>55.428571428571402</v>
      </c>
      <c r="AG2412">
        <v>0.202898550724638</v>
      </c>
      <c r="AH2412" s="4">
        <v>2</v>
      </c>
      <c r="AI2412">
        <v>1</v>
      </c>
      <c r="AJ2412" s="4">
        <v>0</v>
      </c>
      <c r="AK2412">
        <v>0</v>
      </c>
      <c r="AL2412" s="4">
        <v>12</v>
      </c>
      <c r="AM2412">
        <v>0.173913043478261</v>
      </c>
      <c r="AN2412" s="4">
        <v>4</v>
      </c>
      <c r="AO2412">
        <v>5.7971014492753603E-2</v>
      </c>
      <c r="AP2412" s="4">
        <v>0</v>
      </c>
      <c r="AQ2412">
        <v>0</v>
      </c>
      <c r="AR2412" s="4">
        <v>0</v>
      </c>
      <c r="AS2412">
        <v>0</v>
      </c>
      <c r="AT2412" s="4">
        <v>0</v>
      </c>
      <c r="AU2412" s="4">
        <v>0</v>
      </c>
      <c r="AV2412" s="4">
        <v>1</v>
      </c>
      <c r="AW2412">
        <v>1.9722222222222201</v>
      </c>
      <c r="AX2412" s="4">
        <f t="shared" si="37"/>
        <v>36.000000000000036</v>
      </c>
      <c r="AY2412" s="4">
        <v>1</v>
      </c>
      <c r="AZ2412" s="4">
        <v>0</v>
      </c>
    </row>
    <row r="2413" spans="1:52" x14ac:dyDescent="0.25">
      <c r="A2413" s="4">
        <v>2017</v>
      </c>
      <c r="B2413" s="4" t="s">
        <v>428</v>
      </c>
      <c r="C2413" t="s">
        <v>282</v>
      </c>
      <c r="D2413" t="s">
        <v>211</v>
      </c>
      <c r="E2413" t="s">
        <v>723</v>
      </c>
      <c r="F2413" s="4">
        <v>18</v>
      </c>
      <c r="G2413">
        <v>17</v>
      </c>
      <c r="H2413">
        <v>3.2352941176470602</v>
      </c>
      <c r="I2413">
        <v>18</v>
      </c>
      <c r="J2413">
        <v>6.7222222222222197</v>
      </c>
      <c r="K2413">
        <v>4</v>
      </c>
      <c r="L2413">
        <v>0.22222222222222199</v>
      </c>
      <c r="M2413">
        <v>7</v>
      </c>
      <c r="N2413">
        <v>680.90909090909099</v>
      </c>
      <c r="O2413">
        <v>0.38888888888888901</v>
      </c>
      <c r="P2413">
        <v>4</v>
      </c>
      <c r="Q2413">
        <v>63.25</v>
      </c>
      <c r="R2413">
        <v>8</v>
      </c>
      <c r="S2413">
        <v>35.375</v>
      </c>
      <c r="T2413">
        <v>0</v>
      </c>
      <c r="U2413">
        <v>0</v>
      </c>
      <c r="V2413">
        <v>0</v>
      </c>
      <c r="W2413">
        <v>0</v>
      </c>
      <c r="X2413">
        <v>18</v>
      </c>
      <c r="Y2413">
        <v>79.8888888888889</v>
      </c>
      <c r="Z2413">
        <v>0</v>
      </c>
      <c r="AA2413">
        <v>0</v>
      </c>
      <c r="AB2413">
        <v>18</v>
      </c>
      <c r="AC2413">
        <v>105.888888888889</v>
      </c>
      <c r="AD2413">
        <v>1</v>
      </c>
      <c r="AE2413">
        <v>3</v>
      </c>
      <c r="AF2413">
        <v>56.6666666666667</v>
      </c>
      <c r="AG2413">
        <v>0.16666666666666699</v>
      </c>
      <c r="AH2413" s="4">
        <v>0</v>
      </c>
      <c r="AI2413">
        <v>0</v>
      </c>
      <c r="AJ2413" s="4">
        <v>0</v>
      </c>
      <c r="AK2413">
        <v>0</v>
      </c>
      <c r="AL2413" s="4">
        <v>2</v>
      </c>
      <c r="AM2413">
        <v>0.11111111111111099</v>
      </c>
      <c r="AN2413" s="4">
        <v>2</v>
      </c>
      <c r="AO2413">
        <v>0.11111111111111099</v>
      </c>
      <c r="AP2413" s="4">
        <v>0</v>
      </c>
      <c r="AQ2413">
        <v>0</v>
      </c>
      <c r="AR2413" s="4">
        <v>0</v>
      </c>
      <c r="AS2413">
        <v>0</v>
      </c>
      <c r="AT2413" s="4">
        <v>0</v>
      </c>
      <c r="AU2413" s="4">
        <v>0</v>
      </c>
      <c r="AV2413" s="4">
        <v>0</v>
      </c>
      <c r="AW2413">
        <v>1.8</v>
      </c>
      <c r="AX2413" s="4">
        <f t="shared" si="37"/>
        <v>10</v>
      </c>
      <c r="AY2413" s="4">
        <v>0</v>
      </c>
      <c r="AZ2413" s="4">
        <v>0</v>
      </c>
    </row>
    <row r="2414" spans="1:52" x14ac:dyDescent="0.25">
      <c r="A2414" s="4">
        <v>2017</v>
      </c>
      <c r="B2414" s="4" t="s">
        <v>428</v>
      </c>
      <c r="C2414" t="s">
        <v>282</v>
      </c>
      <c r="D2414" t="s">
        <v>205</v>
      </c>
      <c r="E2414" t="s">
        <v>717</v>
      </c>
      <c r="F2414" s="4">
        <v>50</v>
      </c>
      <c r="G2414">
        <v>21</v>
      </c>
      <c r="H2414">
        <v>4.71428571428571</v>
      </c>
      <c r="I2414">
        <v>50</v>
      </c>
      <c r="J2414">
        <v>6.44</v>
      </c>
      <c r="K2414">
        <v>4</v>
      </c>
      <c r="L2414">
        <v>0.08</v>
      </c>
      <c r="M2414">
        <v>24</v>
      </c>
      <c r="N2414">
        <v>1145.5609756097599</v>
      </c>
      <c r="O2414">
        <v>0.48</v>
      </c>
      <c r="P2414">
        <v>42</v>
      </c>
      <c r="Q2414">
        <v>24.976190476190499</v>
      </c>
      <c r="R2414">
        <v>15</v>
      </c>
      <c r="S2414">
        <v>74.2</v>
      </c>
      <c r="T2414">
        <v>6</v>
      </c>
      <c r="U2414">
        <v>199.666666666667</v>
      </c>
      <c r="V2414">
        <v>5</v>
      </c>
      <c r="W2414">
        <v>3.2</v>
      </c>
      <c r="X2414">
        <v>44</v>
      </c>
      <c r="Y2414">
        <v>146.272727272727</v>
      </c>
      <c r="Z2414">
        <v>0</v>
      </c>
      <c r="AA2414">
        <v>0</v>
      </c>
      <c r="AB2414">
        <v>44</v>
      </c>
      <c r="AC2414">
        <v>166.227272727273</v>
      </c>
      <c r="AD2414">
        <v>0.88</v>
      </c>
      <c r="AE2414">
        <v>2</v>
      </c>
      <c r="AF2414">
        <v>62.5</v>
      </c>
      <c r="AG2414">
        <v>4.5454545454545497E-2</v>
      </c>
      <c r="AH2414" s="4">
        <v>4</v>
      </c>
      <c r="AI2414">
        <v>0</v>
      </c>
      <c r="AJ2414" s="4">
        <v>2</v>
      </c>
      <c r="AK2414">
        <v>0</v>
      </c>
      <c r="AL2414" s="4">
        <v>8</v>
      </c>
      <c r="AM2414">
        <v>0.18181818181818199</v>
      </c>
      <c r="AN2414" s="4">
        <v>2</v>
      </c>
      <c r="AO2414">
        <v>4.5454545454545497E-2</v>
      </c>
      <c r="AP2414" s="4">
        <v>0</v>
      </c>
      <c r="AQ2414">
        <v>0</v>
      </c>
      <c r="AR2414" s="4">
        <v>0</v>
      </c>
      <c r="AS2414">
        <v>0</v>
      </c>
      <c r="AT2414" s="4">
        <v>0</v>
      </c>
      <c r="AU2414" s="4">
        <v>0</v>
      </c>
      <c r="AV2414" s="4">
        <v>0</v>
      </c>
      <c r="AW2414">
        <v>2.6315789473684199</v>
      </c>
      <c r="AX2414" s="4">
        <f t="shared" si="37"/>
        <v>19.000000000000007</v>
      </c>
      <c r="AY2414" s="4">
        <v>0</v>
      </c>
      <c r="AZ2414" s="4">
        <v>0</v>
      </c>
    </row>
    <row r="2415" spans="1:52" x14ac:dyDescent="0.25">
      <c r="A2415" s="4">
        <v>2017</v>
      </c>
      <c r="B2415" s="4" t="s">
        <v>428</v>
      </c>
      <c r="C2415" t="s">
        <v>282</v>
      </c>
      <c r="D2415" t="s">
        <v>207</v>
      </c>
      <c r="E2415" t="s">
        <v>719</v>
      </c>
      <c r="F2415" s="4">
        <v>1</v>
      </c>
      <c r="G2415">
        <v>0</v>
      </c>
      <c r="H2415">
        <v>0</v>
      </c>
      <c r="I2415">
        <v>1</v>
      </c>
      <c r="J2415">
        <v>5</v>
      </c>
      <c r="K2415">
        <v>0</v>
      </c>
      <c r="L2415">
        <v>0</v>
      </c>
      <c r="M2415">
        <v>1</v>
      </c>
      <c r="N2415">
        <v>2626</v>
      </c>
      <c r="O2415">
        <v>1</v>
      </c>
      <c r="P2415">
        <v>1</v>
      </c>
      <c r="Q2415">
        <v>17</v>
      </c>
      <c r="R2415">
        <v>1</v>
      </c>
      <c r="S2415">
        <v>17</v>
      </c>
      <c r="T2415">
        <v>0</v>
      </c>
      <c r="U2415">
        <v>0</v>
      </c>
      <c r="V2415">
        <v>0</v>
      </c>
      <c r="W2415">
        <v>0</v>
      </c>
      <c r="X2415">
        <v>1</v>
      </c>
      <c r="Y2415">
        <v>124</v>
      </c>
      <c r="Z2415">
        <v>0</v>
      </c>
      <c r="AA2415">
        <v>0</v>
      </c>
      <c r="AB2415">
        <v>1</v>
      </c>
      <c r="AC2415">
        <v>132</v>
      </c>
      <c r="AD2415">
        <v>1</v>
      </c>
      <c r="AE2415">
        <v>0</v>
      </c>
      <c r="AF2415">
        <v>0</v>
      </c>
      <c r="AG2415">
        <v>0</v>
      </c>
      <c r="AH2415" s="4">
        <v>0</v>
      </c>
      <c r="AI2415">
        <v>0</v>
      </c>
      <c r="AJ2415" s="4">
        <v>0</v>
      </c>
      <c r="AK2415">
        <v>0</v>
      </c>
      <c r="AL2415" s="4">
        <v>0</v>
      </c>
      <c r="AM2415">
        <v>0</v>
      </c>
      <c r="AN2415" s="4">
        <v>0</v>
      </c>
      <c r="AO2415">
        <v>0</v>
      </c>
      <c r="AP2415" s="4">
        <v>0</v>
      </c>
      <c r="AQ2415">
        <v>0</v>
      </c>
      <c r="AR2415" s="4">
        <v>0</v>
      </c>
      <c r="AS2415">
        <v>0</v>
      </c>
      <c r="AT2415" s="4">
        <v>0</v>
      </c>
      <c r="AU2415" s="4">
        <v>0</v>
      </c>
      <c r="AV2415" s="4">
        <v>0</v>
      </c>
      <c r="AW2415">
        <v>1</v>
      </c>
      <c r="AX2415" s="4">
        <f t="shared" si="37"/>
        <v>1</v>
      </c>
      <c r="AY2415" s="4">
        <v>0</v>
      </c>
      <c r="AZ2415" s="4">
        <v>0</v>
      </c>
    </row>
    <row r="2416" spans="1:52" x14ac:dyDescent="0.25">
      <c r="A2416" s="4">
        <v>2017</v>
      </c>
      <c r="B2416" s="4" t="s">
        <v>428</v>
      </c>
      <c r="C2416" t="s">
        <v>282</v>
      </c>
      <c r="D2416" t="s">
        <v>212</v>
      </c>
      <c r="E2416" t="s">
        <v>724</v>
      </c>
      <c r="F2416" s="4">
        <v>47</v>
      </c>
      <c r="G2416">
        <v>47</v>
      </c>
      <c r="H2416">
        <v>4.2340425531914896</v>
      </c>
      <c r="I2416">
        <v>47</v>
      </c>
      <c r="J2416">
        <v>8.0851063829787204</v>
      </c>
      <c r="K2416">
        <v>7</v>
      </c>
      <c r="L2416">
        <v>0.14893617021276601</v>
      </c>
      <c r="M2416">
        <v>29</v>
      </c>
      <c r="N2416">
        <v>2313.9</v>
      </c>
      <c r="O2416">
        <v>0.61702127659574502</v>
      </c>
      <c r="P2416">
        <v>13</v>
      </c>
      <c r="Q2416">
        <v>79</v>
      </c>
      <c r="R2416">
        <v>16</v>
      </c>
      <c r="S2416">
        <v>39.375</v>
      </c>
      <c r="T2416">
        <v>1</v>
      </c>
      <c r="U2416">
        <v>152</v>
      </c>
      <c r="V2416">
        <v>1</v>
      </c>
      <c r="W2416">
        <v>1</v>
      </c>
      <c r="X2416">
        <v>43</v>
      </c>
      <c r="Y2416">
        <v>86.209302325581405</v>
      </c>
      <c r="Z2416">
        <v>1</v>
      </c>
      <c r="AA2416">
        <v>645</v>
      </c>
      <c r="AB2416">
        <v>46</v>
      </c>
      <c r="AC2416">
        <v>123.847826086957</v>
      </c>
      <c r="AD2416">
        <v>0.97872340425531901</v>
      </c>
      <c r="AE2416">
        <v>4</v>
      </c>
      <c r="AF2416">
        <v>71.5</v>
      </c>
      <c r="AG2416">
        <v>8.6956521739130405E-2</v>
      </c>
      <c r="AH2416" s="4">
        <v>0</v>
      </c>
      <c r="AI2416">
        <v>0</v>
      </c>
      <c r="AJ2416" s="4">
        <v>0</v>
      </c>
      <c r="AK2416">
        <v>0</v>
      </c>
      <c r="AL2416" s="4">
        <v>9</v>
      </c>
      <c r="AM2416">
        <v>0.19565217391304399</v>
      </c>
      <c r="AN2416" s="4">
        <v>3</v>
      </c>
      <c r="AO2416">
        <v>6.5217391304347797E-2</v>
      </c>
      <c r="AP2416" s="4">
        <v>0</v>
      </c>
      <c r="AQ2416">
        <v>0</v>
      </c>
      <c r="AR2416" s="4">
        <v>0</v>
      </c>
      <c r="AS2416">
        <v>0</v>
      </c>
      <c r="AT2416" s="4">
        <v>0</v>
      </c>
      <c r="AU2416" s="4">
        <v>0</v>
      </c>
      <c r="AV2416" s="4">
        <v>0</v>
      </c>
      <c r="AW2416">
        <v>2.1363636363636398</v>
      </c>
      <c r="AX2416" s="4">
        <f t="shared" si="37"/>
        <v>21.999999999999964</v>
      </c>
      <c r="AY2416" s="4">
        <v>1</v>
      </c>
      <c r="AZ2416" s="4">
        <v>34</v>
      </c>
    </row>
    <row r="2417" spans="1:52" x14ac:dyDescent="0.25">
      <c r="A2417" s="4">
        <v>2017</v>
      </c>
      <c r="B2417" s="4" t="s">
        <v>428</v>
      </c>
      <c r="C2417" t="s">
        <v>282</v>
      </c>
      <c r="D2417" t="s">
        <v>214</v>
      </c>
      <c r="E2417" t="s">
        <v>726</v>
      </c>
      <c r="F2417" s="4">
        <v>36</v>
      </c>
      <c r="G2417">
        <v>29</v>
      </c>
      <c r="H2417">
        <v>4.3793103448275899</v>
      </c>
      <c r="I2417">
        <v>36</v>
      </c>
      <c r="J2417">
        <v>9.2777777777777803</v>
      </c>
      <c r="K2417">
        <v>2</v>
      </c>
      <c r="L2417">
        <v>5.5555555555555601E-2</v>
      </c>
      <c r="M2417">
        <v>3</v>
      </c>
      <c r="N2417">
        <v>1151.4166666666699</v>
      </c>
      <c r="O2417">
        <v>8.3333333333333301E-2</v>
      </c>
      <c r="P2417">
        <v>16</v>
      </c>
      <c r="Q2417">
        <v>9.5625</v>
      </c>
      <c r="R2417">
        <v>8</v>
      </c>
      <c r="S2417">
        <v>69.75</v>
      </c>
      <c r="T2417">
        <v>1</v>
      </c>
      <c r="U2417">
        <v>178</v>
      </c>
      <c r="V2417">
        <v>1</v>
      </c>
      <c r="W2417">
        <v>69</v>
      </c>
      <c r="X2417">
        <v>34</v>
      </c>
      <c r="Y2417">
        <v>109.764705882353</v>
      </c>
      <c r="Z2417">
        <v>1</v>
      </c>
      <c r="AA2417">
        <v>354</v>
      </c>
      <c r="AB2417">
        <v>35</v>
      </c>
      <c r="AC2417">
        <v>129.05714285714299</v>
      </c>
      <c r="AD2417">
        <v>0.97222222222222199</v>
      </c>
      <c r="AE2417">
        <v>3</v>
      </c>
      <c r="AF2417">
        <v>94.6666666666667</v>
      </c>
      <c r="AG2417">
        <v>8.5714285714285701E-2</v>
      </c>
      <c r="AH2417" s="4">
        <v>1</v>
      </c>
      <c r="AI2417">
        <v>1</v>
      </c>
      <c r="AJ2417" s="4">
        <v>0</v>
      </c>
      <c r="AK2417">
        <v>0</v>
      </c>
      <c r="AL2417" s="4">
        <v>4</v>
      </c>
      <c r="AM2417">
        <v>0.114285714285714</v>
      </c>
      <c r="AN2417" s="4">
        <v>2</v>
      </c>
      <c r="AO2417">
        <v>5.7142857142857099E-2</v>
      </c>
      <c r="AP2417" s="4">
        <v>0</v>
      </c>
      <c r="AQ2417">
        <v>0</v>
      </c>
      <c r="AR2417" s="4">
        <v>0</v>
      </c>
      <c r="AS2417">
        <v>0</v>
      </c>
      <c r="AT2417" s="4">
        <v>0</v>
      </c>
      <c r="AU2417" s="4">
        <v>0</v>
      </c>
      <c r="AV2417" s="4">
        <v>1</v>
      </c>
      <c r="AW2417">
        <v>1.8</v>
      </c>
      <c r="AX2417" s="4">
        <f t="shared" si="37"/>
        <v>20</v>
      </c>
      <c r="AY2417" s="4">
        <v>1</v>
      </c>
      <c r="AZ2417" s="4">
        <v>0</v>
      </c>
    </row>
    <row r="2418" spans="1:52" x14ac:dyDescent="0.25">
      <c r="A2418" s="4">
        <v>2017</v>
      </c>
      <c r="B2418" s="4" t="s">
        <v>428</v>
      </c>
      <c r="C2418" t="s">
        <v>282</v>
      </c>
      <c r="D2418" t="s">
        <v>234</v>
      </c>
      <c r="E2418" t="s">
        <v>745</v>
      </c>
      <c r="F2418" s="4">
        <v>140</v>
      </c>
      <c r="G2418">
        <v>94</v>
      </c>
      <c r="H2418">
        <v>3.5425531914893602</v>
      </c>
      <c r="I2418">
        <v>140</v>
      </c>
      <c r="J2418">
        <v>6.0142857142857098</v>
      </c>
      <c r="K2418">
        <v>2</v>
      </c>
      <c r="L2418">
        <v>1.4285714285714299E-2</v>
      </c>
      <c r="M2418">
        <v>34</v>
      </c>
      <c r="N2418">
        <v>639.08130081300806</v>
      </c>
      <c r="O2418">
        <v>0.24285714285714299</v>
      </c>
      <c r="P2418">
        <v>124</v>
      </c>
      <c r="Q2418">
        <v>22.7661290322581</v>
      </c>
      <c r="R2418">
        <v>53</v>
      </c>
      <c r="S2418">
        <v>39.509433962264197</v>
      </c>
      <c r="T2418">
        <v>17</v>
      </c>
      <c r="U2418">
        <v>104.235294117647</v>
      </c>
      <c r="V2418">
        <v>16</v>
      </c>
      <c r="W2418">
        <v>24.0625</v>
      </c>
      <c r="X2418">
        <v>119</v>
      </c>
      <c r="Y2418">
        <v>81.924369747899206</v>
      </c>
      <c r="Z2418">
        <v>6</v>
      </c>
      <c r="AA2418">
        <v>397.16666666666703</v>
      </c>
      <c r="AB2418">
        <v>122</v>
      </c>
      <c r="AC2418">
        <v>103.377049180328</v>
      </c>
      <c r="AD2418">
        <v>0.871428571428572</v>
      </c>
      <c r="AE2418">
        <v>21</v>
      </c>
      <c r="AF2418">
        <v>57.571428571428598</v>
      </c>
      <c r="AG2418">
        <v>0.17213114754098399</v>
      </c>
      <c r="AH2418" s="4">
        <v>11</v>
      </c>
      <c r="AI2418">
        <v>1.8333333333333299</v>
      </c>
      <c r="AJ2418" s="4">
        <v>5</v>
      </c>
      <c r="AK2418">
        <v>0.83333333333333304</v>
      </c>
      <c r="AL2418" s="4">
        <v>22</v>
      </c>
      <c r="AM2418">
        <v>0.18032786885245899</v>
      </c>
      <c r="AN2418" s="4">
        <v>13</v>
      </c>
      <c r="AO2418">
        <v>0.10655737704918</v>
      </c>
      <c r="AP2418" s="4">
        <v>1</v>
      </c>
      <c r="AQ2418">
        <v>7.14285714285714E-3</v>
      </c>
      <c r="AR2418" s="4">
        <v>1</v>
      </c>
      <c r="AS2418">
        <v>7.14285714285714E-3</v>
      </c>
      <c r="AT2418" s="4">
        <v>0</v>
      </c>
      <c r="AU2418" s="4">
        <v>0</v>
      </c>
      <c r="AV2418" s="4">
        <v>2</v>
      </c>
      <c r="AW2418">
        <v>2.1875</v>
      </c>
      <c r="AX2418" s="4">
        <f t="shared" si="37"/>
        <v>64</v>
      </c>
      <c r="AY2418" s="4">
        <v>5</v>
      </c>
      <c r="AZ2418" s="4">
        <v>8</v>
      </c>
    </row>
    <row r="2419" spans="1:52" x14ac:dyDescent="0.25">
      <c r="A2419" s="4">
        <v>2017</v>
      </c>
      <c r="B2419" s="4" t="s">
        <v>428</v>
      </c>
      <c r="C2419" t="s">
        <v>282</v>
      </c>
      <c r="D2419" t="s">
        <v>215</v>
      </c>
      <c r="E2419" t="s">
        <v>727</v>
      </c>
      <c r="F2419" s="4">
        <v>33</v>
      </c>
      <c r="G2419">
        <v>30</v>
      </c>
      <c r="H2419">
        <v>4.1333333333333302</v>
      </c>
      <c r="I2419">
        <v>33</v>
      </c>
      <c r="J2419">
        <v>7.0303030303030303</v>
      </c>
      <c r="K2419">
        <v>0</v>
      </c>
      <c r="L2419">
        <v>0</v>
      </c>
      <c r="M2419">
        <v>4</v>
      </c>
      <c r="N2419">
        <v>256.29032258064501</v>
      </c>
      <c r="O2419">
        <v>0.12121212121212099</v>
      </c>
      <c r="P2419">
        <v>32</v>
      </c>
      <c r="Q2419">
        <v>21.875</v>
      </c>
      <c r="R2419">
        <v>9</v>
      </c>
      <c r="S2419">
        <v>43.8888888888889</v>
      </c>
      <c r="T2419">
        <v>4</v>
      </c>
      <c r="U2419">
        <v>154.5</v>
      </c>
      <c r="V2419">
        <v>4</v>
      </c>
      <c r="W2419">
        <v>9</v>
      </c>
      <c r="X2419">
        <v>27</v>
      </c>
      <c r="Y2419">
        <v>114.148148148148</v>
      </c>
      <c r="Z2419">
        <v>3</v>
      </c>
      <c r="AA2419">
        <v>213.666666666667</v>
      </c>
      <c r="AB2419">
        <v>29</v>
      </c>
      <c r="AC2419">
        <v>132.20689655172399</v>
      </c>
      <c r="AD2419">
        <v>0.87878787878787901</v>
      </c>
      <c r="AE2419">
        <v>6</v>
      </c>
      <c r="AF2419">
        <v>61.1666666666667</v>
      </c>
      <c r="AG2419">
        <v>0.20689655172413801</v>
      </c>
      <c r="AH2419" s="4">
        <v>0</v>
      </c>
      <c r="AI2419">
        <v>0</v>
      </c>
      <c r="AJ2419" s="4">
        <v>0</v>
      </c>
      <c r="AK2419">
        <v>0</v>
      </c>
      <c r="AL2419" s="4">
        <v>5</v>
      </c>
      <c r="AM2419">
        <v>0.17241379310344801</v>
      </c>
      <c r="AN2419" s="4">
        <v>1</v>
      </c>
      <c r="AO2419">
        <v>3.4482758620689703E-2</v>
      </c>
      <c r="AP2419" s="4">
        <v>2</v>
      </c>
      <c r="AQ2419">
        <v>6.0606060606060601E-2</v>
      </c>
      <c r="AR2419" s="4">
        <v>0</v>
      </c>
      <c r="AS2419">
        <v>0</v>
      </c>
      <c r="AT2419" s="4">
        <v>0</v>
      </c>
      <c r="AU2419" s="4">
        <v>0</v>
      </c>
      <c r="AV2419" s="4">
        <v>1</v>
      </c>
      <c r="AW2419">
        <v>1.73684210526316</v>
      </c>
      <c r="AX2419" s="4">
        <f t="shared" si="37"/>
        <v>18.999999999999979</v>
      </c>
      <c r="AY2419" s="4">
        <v>3</v>
      </c>
      <c r="AZ2419" s="4">
        <v>5.3333333333333304</v>
      </c>
    </row>
    <row r="2420" spans="1:52" x14ac:dyDescent="0.25">
      <c r="A2420" s="4">
        <v>2017</v>
      </c>
      <c r="B2420" s="4" t="s">
        <v>428</v>
      </c>
      <c r="C2420" t="s">
        <v>282</v>
      </c>
      <c r="D2420" t="s">
        <v>233</v>
      </c>
      <c r="E2420" t="s">
        <v>744</v>
      </c>
      <c r="F2420" s="4">
        <v>21</v>
      </c>
      <c r="G2420">
        <v>16</v>
      </c>
      <c r="H2420">
        <v>2.4375</v>
      </c>
      <c r="I2420">
        <v>21</v>
      </c>
      <c r="J2420">
        <v>7.3333333333333304</v>
      </c>
      <c r="K2420">
        <v>0</v>
      </c>
      <c r="L2420">
        <v>0</v>
      </c>
      <c r="M2420">
        <v>17</v>
      </c>
      <c r="N2420">
        <v>3598.7333333333299</v>
      </c>
      <c r="O2420">
        <v>0.80952380952380998</v>
      </c>
      <c r="P2420">
        <v>14</v>
      </c>
      <c r="Q2420">
        <v>10.1428571428571</v>
      </c>
      <c r="R2420">
        <v>4</v>
      </c>
      <c r="S2420">
        <v>23.25</v>
      </c>
      <c r="T2420">
        <v>5</v>
      </c>
      <c r="U2420">
        <v>219.4</v>
      </c>
      <c r="V2420">
        <v>4</v>
      </c>
      <c r="W2420">
        <v>11</v>
      </c>
      <c r="X2420">
        <v>15</v>
      </c>
      <c r="Y2420">
        <v>48.4</v>
      </c>
      <c r="Z2420">
        <v>0</v>
      </c>
      <c r="AA2420">
        <v>0</v>
      </c>
      <c r="AB2420">
        <v>16</v>
      </c>
      <c r="AC2420">
        <v>75.875</v>
      </c>
      <c r="AD2420">
        <v>0.76190476190476197</v>
      </c>
      <c r="AE2420">
        <v>6</v>
      </c>
      <c r="AF2420">
        <v>48.3333333333333</v>
      </c>
      <c r="AG2420">
        <v>0.375</v>
      </c>
      <c r="AH2420" s="4">
        <v>5</v>
      </c>
      <c r="AI2420">
        <v>0</v>
      </c>
      <c r="AJ2420" s="4">
        <v>1</v>
      </c>
      <c r="AK2420">
        <v>0</v>
      </c>
      <c r="AL2420" s="4">
        <v>0</v>
      </c>
      <c r="AM2420">
        <v>0</v>
      </c>
      <c r="AN2420" s="4">
        <v>0</v>
      </c>
      <c r="AO2420">
        <v>0</v>
      </c>
      <c r="AP2420" s="4">
        <v>0</v>
      </c>
      <c r="AQ2420">
        <v>0</v>
      </c>
      <c r="AR2420" s="4">
        <v>0</v>
      </c>
      <c r="AS2420">
        <v>0</v>
      </c>
      <c r="AT2420" s="4">
        <v>0</v>
      </c>
      <c r="AU2420" s="4">
        <v>0</v>
      </c>
      <c r="AV2420" s="4">
        <v>0</v>
      </c>
      <c r="AW2420">
        <v>2.1</v>
      </c>
      <c r="AX2420" s="4">
        <f t="shared" si="37"/>
        <v>10</v>
      </c>
      <c r="AY2420" s="4">
        <v>0</v>
      </c>
      <c r="AZ2420" s="4">
        <v>0</v>
      </c>
    </row>
    <row r="2421" spans="1:52" x14ac:dyDescent="0.25">
      <c r="A2421" s="4">
        <v>2017</v>
      </c>
      <c r="B2421" s="4" t="s">
        <v>428</v>
      </c>
      <c r="C2421" t="s">
        <v>282</v>
      </c>
      <c r="D2421" t="s">
        <v>206</v>
      </c>
      <c r="E2421" t="s">
        <v>718</v>
      </c>
      <c r="F2421" s="4">
        <v>1</v>
      </c>
      <c r="G2421">
        <v>0</v>
      </c>
      <c r="H2421">
        <v>0</v>
      </c>
      <c r="I2421">
        <v>1</v>
      </c>
      <c r="J2421">
        <v>6</v>
      </c>
      <c r="K2421">
        <v>0</v>
      </c>
      <c r="L2421">
        <v>0</v>
      </c>
      <c r="M2421">
        <v>0</v>
      </c>
      <c r="N2421">
        <v>-8</v>
      </c>
      <c r="O2421">
        <v>0</v>
      </c>
      <c r="P2421">
        <v>1</v>
      </c>
      <c r="Q2421">
        <v>6</v>
      </c>
      <c r="R2421">
        <v>0</v>
      </c>
      <c r="S2421">
        <v>0</v>
      </c>
      <c r="T2421">
        <v>1</v>
      </c>
      <c r="U2421">
        <v>200</v>
      </c>
      <c r="V2421">
        <v>1</v>
      </c>
      <c r="W2421">
        <v>25</v>
      </c>
      <c r="X2421">
        <v>0</v>
      </c>
      <c r="Y2421">
        <v>0</v>
      </c>
      <c r="Z2421">
        <v>1</v>
      </c>
      <c r="AA2421">
        <v>276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 s="4">
        <v>1</v>
      </c>
      <c r="AI2421">
        <v>1</v>
      </c>
      <c r="AJ2421" s="4">
        <v>0</v>
      </c>
      <c r="AK2421">
        <v>0</v>
      </c>
      <c r="AL2421" s="4">
        <v>0</v>
      </c>
      <c r="AM2421">
        <v>0</v>
      </c>
      <c r="AN2421" s="4">
        <v>0</v>
      </c>
      <c r="AO2421">
        <v>0</v>
      </c>
      <c r="AP2421" s="4">
        <v>0</v>
      </c>
      <c r="AQ2421">
        <v>0</v>
      </c>
      <c r="AR2421" s="4">
        <v>0</v>
      </c>
      <c r="AS2421">
        <v>0</v>
      </c>
      <c r="AT2421" s="4">
        <v>0</v>
      </c>
      <c r="AU2421" s="4">
        <v>0</v>
      </c>
      <c r="AV2421" s="4">
        <v>0</v>
      </c>
      <c r="AW2421">
        <v>1</v>
      </c>
      <c r="AX2421" s="4">
        <f t="shared" si="37"/>
        <v>1</v>
      </c>
      <c r="AY2421" s="4">
        <v>1</v>
      </c>
      <c r="AZ2421" s="4">
        <v>0</v>
      </c>
    </row>
    <row r="2422" spans="1:52" x14ac:dyDescent="0.25">
      <c r="A2422" s="4">
        <v>2017</v>
      </c>
      <c r="B2422" s="4" t="s">
        <v>428</v>
      </c>
      <c r="C2422" t="s">
        <v>282</v>
      </c>
      <c r="D2422" t="s">
        <v>232</v>
      </c>
      <c r="E2422" t="s">
        <v>743</v>
      </c>
      <c r="F2422" s="4">
        <v>263</v>
      </c>
      <c r="G2422">
        <v>220</v>
      </c>
      <c r="H2422">
        <v>2.6136363636363602</v>
      </c>
      <c r="I2422">
        <v>260</v>
      </c>
      <c r="J2422">
        <v>5.5269230769230804</v>
      </c>
      <c r="K2422">
        <v>13</v>
      </c>
      <c r="L2422">
        <v>0.05</v>
      </c>
      <c r="M2422">
        <v>30</v>
      </c>
      <c r="N2422">
        <v>165.165254237288</v>
      </c>
      <c r="O2422">
        <v>0.114068441064639</v>
      </c>
      <c r="P2422">
        <v>185</v>
      </c>
      <c r="Q2422">
        <v>17.2324324324324</v>
      </c>
      <c r="R2422">
        <v>86</v>
      </c>
      <c r="S2422">
        <v>25.662790697674399</v>
      </c>
      <c r="T2422">
        <v>21</v>
      </c>
      <c r="U2422">
        <v>155.333333333333</v>
      </c>
      <c r="V2422">
        <v>19</v>
      </c>
      <c r="W2422">
        <v>11.842105263157899</v>
      </c>
      <c r="X2422">
        <v>227</v>
      </c>
      <c r="Y2422">
        <v>56.343612334801797</v>
      </c>
      <c r="Z2422">
        <v>5</v>
      </c>
      <c r="AA2422">
        <v>274.8</v>
      </c>
      <c r="AB2422">
        <v>235</v>
      </c>
      <c r="AC2422">
        <v>81.114893617021295</v>
      </c>
      <c r="AD2422">
        <v>0.893536121673004</v>
      </c>
      <c r="AE2422">
        <v>48</v>
      </c>
      <c r="AF2422">
        <v>45.375</v>
      </c>
      <c r="AG2422">
        <v>0.20425531914893599</v>
      </c>
      <c r="AH2422" s="4">
        <v>13</v>
      </c>
      <c r="AI2422">
        <v>2.6</v>
      </c>
      <c r="AJ2422" s="4">
        <v>6</v>
      </c>
      <c r="AK2422">
        <v>1.2</v>
      </c>
      <c r="AL2422" s="4">
        <v>40</v>
      </c>
      <c r="AM2422">
        <v>0.170212765957447</v>
      </c>
      <c r="AN2422" s="4">
        <v>4</v>
      </c>
      <c r="AO2422">
        <v>1.7021276595744698E-2</v>
      </c>
      <c r="AP2422" s="4">
        <v>1</v>
      </c>
      <c r="AQ2422">
        <v>3.8022813688212902E-3</v>
      </c>
      <c r="AR2422" s="4">
        <v>0</v>
      </c>
      <c r="AS2422">
        <v>0</v>
      </c>
      <c r="AT2422" s="4">
        <v>3</v>
      </c>
      <c r="AU2422" s="4">
        <v>0</v>
      </c>
      <c r="AV2422" s="4">
        <v>3</v>
      </c>
      <c r="AW2422">
        <v>2.4761904761904798</v>
      </c>
      <c r="AX2422" s="4">
        <f t="shared" si="37"/>
        <v>106.21153846153831</v>
      </c>
      <c r="AY2422" s="4">
        <v>5</v>
      </c>
      <c r="AZ2422" s="4">
        <v>32.200000000000003</v>
      </c>
    </row>
    <row r="2423" spans="1:52" x14ac:dyDescent="0.25">
      <c r="A2423" s="4">
        <v>2017</v>
      </c>
      <c r="B2423" s="4" t="s">
        <v>428</v>
      </c>
      <c r="C2423" t="s">
        <v>282</v>
      </c>
      <c r="D2423" t="s">
        <v>314</v>
      </c>
      <c r="E2423" t="s">
        <v>819</v>
      </c>
      <c r="F2423" s="4">
        <v>39</v>
      </c>
      <c r="G2423">
        <v>27</v>
      </c>
      <c r="H2423">
        <v>8.0740740740740709</v>
      </c>
      <c r="I2423">
        <v>39</v>
      </c>
      <c r="J2423">
        <v>12</v>
      </c>
      <c r="K2423">
        <v>6</v>
      </c>
      <c r="L2423">
        <v>0.15384615384615399</v>
      </c>
      <c r="M2423">
        <v>11</v>
      </c>
      <c r="N2423">
        <v>347.66666666666703</v>
      </c>
      <c r="O2423">
        <v>0.28205128205128199</v>
      </c>
      <c r="P2423">
        <v>15</v>
      </c>
      <c r="Q2423">
        <v>50.733333333333299</v>
      </c>
      <c r="R2423">
        <v>7</v>
      </c>
      <c r="S2423">
        <v>78.571428571428598</v>
      </c>
      <c r="T2423">
        <v>0</v>
      </c>
      <c r="U2423">
        <v>0</v>
      </c>
      <c r="V2423">
        <v>0</v>
      </c>
      <c r="W2423">
        <v>0</v>
      </c>
      <c r="X2423">
        <v>37</v>
      </c>
      <c r="Y2423">
        <v>100.108108108108</v>
      </c>
      <c r="Z2423">
        <v>0</v>
      </c>
      <c r="AA2423">
        <v>0</v>
      </c>
      <c r="AB2423">
        <v>39</v>
      </c>
      <c r="AC2423">
        <v>127.641025641026</v>
      </c>
      <c r="AD2423">
        <v>1</v>
      </c>
      <c r="AE2423">
        <v>10</v>
      </c>
      <c r="AF2423">
        <v>92</v>
      </c>
      <c r="AG2423">
        <v>0.256410256410256</v>
      </c>
      <c r="AH2423" s="4">
        <v>0</v>
      </c>
      <c r="AI2423">
        <v>0</v>
      </c>
      <c r="AJ2423" s="4">
        <v>0</v>
      </c>
      <c r="AK2423">
        <v>0</v>
      </c>
      <c r="AL2423" s="4">
        <v>6</v>
      </c>
      <c r="AM2423">
        <v>0.15384615384615399</v>
      </c>
      <c r="AN2423" s="4">
        <v>1</v>
      </c>
      <c r="AO2423">
        <v>2.5641025641025599E-2</v>
      </c>
      <c r="AP2423" s="4">
        <v>1</v>
      </c>
      <c r="AQ2423">
        <v>2.5641025641025599E-2</v>
      </c>
      <c r="AR2423" s="4">
        <v>0</v>
      </c>
      <c r="AS2423">
        <v>0</v>
      </c>
      <c r="AT2423" s="4">
        <v>0</v>
      </c>
      <c r="AU2423" s="4">
        <v>0</v>
      </c>
      <c r="AV2423" s="4">
        <v>0</v>
      </c>
      <c r="AW2423">
        <v>2.4375</v>
      </c>
      <c r="AX2423" s="4">
        <f t="shared" si="37"/>
        <v>16</v>
      </c>
      <c r="AY2423" s="4">
        <v>0</v>
      </c>
      <c r="AZ2423" s="4">
        <v>0</v>
      </c>
    </row>
    <row r="2424" spans="1:52" x14ac:dyDescent="0.25">
      <c r="A2424" s="4">
        <v>2017</v>
      </c>
      <c r="B2424" s="4" t="s">
        <v>428</v>
      </c>
      <c r="C2424" t="s">
        <v>282</v>
      </c>
      <c r="D2424" t="s">
        <v>218</v>
      </c>
      <c r="E2424" t="s">
        <v>730</v>
      </c>
      <c r="F2424" s="4">
        <v>1</v>
      </c>
      <c r="G2424">
        <v>0</v>
      </c>
      <c r="H2424">
        <v>0</v>
      </c>
      <c r="I2424">
        <v>1</v>
      </c>
      <c r="J2424">
        <v>3</v>
      </c>
      <c r="K2424">
        <v>0</v>
      </c>
      <c r="L2424">
        <v>0</v>
      </c>
      <c r="M2424">
        <v>1</v>
      </c>
      <c r="N2424">
        <v>2215</v>
      </c>
      <c r="O2424">
        <v>1</v>
      </c>
      <c r="P2424">
        <v>0</v>
      </c>
      <c r="Q2424">
        <v>0</v>
      </c>
      <c r="R2424">
        <v>1</v>
      </c>
      <c r="S2424">
        <v>12</v>
      </c>
      <c r="T2424">
        <v>0</v>
      </c>
      <c r="U2424">
        <v>0</v>
      </c>
      <c r="V2424">
        <v>0</v>
      </c>
      <c r="W2424">
        <v>0</v>
      </c>
      <c r="X2424">
        <v>1</v>
      </c>
      <c r="Y2424">
        <v>194</v>
      </c>
      <c r="Z2424">
        <v>0</v>
      </c>
      <c r="AA2424">
        <v>0</v>
      </c>
      <c r="AB2424">
        <v>1</v>
      </c>
      <c r="AC2424">
        <v>202</v>
      </c>
      <c r="AD2424">
        <v>1</v>
      </c>
      <c r="AE2424">
        <v>0</v>
      </c>
      <c r="AF2424">
        <v>0</v>
      </c>
      <c r="AG2424">
        <v>0</v>
      </c>
      <c r="AH2424" s="4">
        <v>0</v>
      </c>
      <c r="AI2424">
        <v>0</v>
      </c>
      <c r="AJ2424" s="4">
        <v>0</v>
      </c>
      <c r="AK2424">
        <v>0</v>
      </c>
      <c r="AL2424" s="4">
        <v>1</v>
      </c>
      <c r="AM2424">
        <v>1</v>
      </c>
      <c r="AN2424" s="4">
        <v>0</v>
      </c>
      <c r="AO2424">
        <v>0</v>
      </c>
      <c r="AP2424" s="4">
        <v>0</v>
      </c>
      <c r="AQ2424">
        <v>0</v>
      </c>
      <c r="AR2424" s="4">
        <v>0</v>
      </c>
      <c r="AS2424">
        <v>0</v>
      </c>
      <c r="AT2424" s="4">
        <v>0</v>
      </c>
      <c r="AU2424" s="4">
        <v>0</v>
      </c>
      <c r="AV2424" s="4">
        <v>0</v>
      </c>
      <c r="AW2424">
        <v>1</v>
      </c>
      <c r="AX2424" s="4">
        <f t="shared" si="37"/>
        <v>1</v>
      </c>
      <c r="AY2424" s="4">
        <v>0</v>
      </c>
      <c r="AZ2424" s="4">
        <v>0</v>
      </c>
    </row>
    <row r="2425" spans="1:52" x14ac:dyDescent="0.25">
      <c r="A2425" s="4">
        <v>2017</v>
      </c>
      <c r="B2425" s="4" t="s">
        <v>428</v>
      </c>
      <c r="C2425" t="s">
        <v>282</v>
      </c>
      <c r="D2425" t="s">
        <v>373</v>
      </c>
      <c r="E2425" t="s">
        <v>872</v>
      </c>
      <c r="F2425" s="4">
        <v>79</v>
      </c>
      <c r="G2425">
        <v>65</v>
      </c>
      <c r="H2425">
        <v>11.538461538461499</v>
      </c>
      <c r="I2425">
        <v>76</v>
      </c>
      <c r="J2425">
        <v>17.302631578947398</v>
      </c>
      <c r="K2425">
        <v>6</v>
      </c>
      <c r="L2425">
        <v>7.8947368421052599E-2</v>
      </c>
      <c r="M2425">
        <v>20</v>
      </c>
      <c r="N2425">
        <v>1330.0133333333299</v>
      </c>
      <c r="O2425">
        <v>0.253164556962025</v>
      </c>
      <c r="P2425">
        <v>14</v>
      </c>
      <c r="Q2425">
        <v>36.142857142857103</v>
      </c>
      <c r="R2425">
        <v>30</v>
      </c>
      <c r="S2425">
        <v>78.2</v>
      </c>
      <c r="T2425">
        <v>1</v>
      </c>
      <c r="U2425">
        <v>230</v>
      </c>
      <c r="V2425">
        <v>1</v>
      </c>
      <c r="W2425">
        <v>2</v>
      </c>
      <c r="X2425">
        <v>70</v>
      </c>
      <c r="Y2425">
        <v>119.44285714285699</v>
      </c>
      <c r="Z2425">
        <v>2</v>
      </c>
      <c r="AA2425">
        <v>410</v>
      </c>
      <c r="AB2425">
        <v>75</v>
      </c>
      <c r="AC2425">
        <v>151.25333333333299</v>
      </c>
      <c r="AD2425">
        <v>0.949367088607595</v>
      </c>
      <c r="AE2425">
        <v>11</v>
      </c>
      <c r="AF2425">
        <v>95.909090909090907</v>
      </c>
      <c r="AG2425">
        <v>0.146666666666667</v>
      </c>
      <c r="AH2425" s="4">
        <v>2</v>
      </c>
      <c r="AI2425">
        <v>1</v>
      </c>
      <c r="AJ2425" s="4">
        <v>1</v>
      </c>
      <c r="AK2425">
        <v>0.5</v>
      </c>
      <c r="AL2425" s="4">
        <v>12</v>
      </c>
      <c r="AM2425">
        <v>0.16</v>
      </c>
      <c r="AN2425" s="4">
        <v>7</v>
      </c>
      <c r="AO2425">
        <v>9.3333333333333296E-2</v>
      </c>
      <c r="AP2425" s="4">
        <v>0</v>
      </c>
      <c r="AQ2425">
        <v>0</v>
      </c>
      <c r="AR2425" s="4">
        <v>0</v>
      </c>
      <c r="AS2425">
        <v>0</v>
      </c>
      <c r="AT2425" s="4">
        <v>2</v>
      </c>
      <c r="AU2425" s="4">
        <v>0</v>
      </c>
      <c r="AV2425" s="4">
        <v>2</v>
      </c>
      <c r="AW2425">
        <v>2.0810810810810798</v>
      </c>
      <c r="AX2425" s="4">
        <f t="shared" si="37"/>
        <v>37.961038961038987</v>
      </c>
      <c r="AY2425" s="4">
        <v>1</v>
      </c>
      <c r="AZ2425" s="4">
        <v>42</v>
      </c>
    </row>
    <row r="2426" spans="1:52" x14ac:dyDescent="0.25">
      <c r="A2426" s="4">
        <v>2017</v>
      </c>
      <c r="B2426" s="4" t="s">
        <v>428</v>
      </c>
      <c r="C2426" t="s">
        <v>282</v>
      </c>
      <c r="D2426" t="s">
        <v>374</v>
      </c>
      <c r="E2426" t="s">
        <v>873</v>
      </c>
      <c r="F2426" s="4">
        <v>125</v>
      </c>
      <c r="G2426">
        <v>92</v>
      </c>
      <c r="H2426">
        <v>2.0326086956521698</v>
      </c>
      <c r="I2426">
        <v>125</v>
      </c>
      <c r="J2426">
        <v>8.2639999999999993</v>
      </c>
      <c r="K2426">
        <v>14</v>
      </c>
      <c r="L2426">
        <v>0.112</v>
      </c>
      <c r="M2426">
        <v>10</v>
      </c>
      <c r="N2426">
        <v>-8.2260869565217405</v>
      </c>
      <c r="O2426">
        <v>0.08</v>
      </c>
      <c r="P2426">
        <v>118</v>
      </c>
      <c r="Q2426">
        <v>9.42372881355932</v>
      </c>
      <c r="R2426">
        <v>40</v>
      </c>
      <c r="S2426">
        <v>30.6</v>
      </c>
      <c r="T2426">
        <v>7</v>
      </c>
      <c r="U2426">
        <v>172.57142857142901</v>
      </c>
      <c r="V2426">
        <v>7</v>
      </c>
      <c r="W2426">
        <v>2.28571428571429</v>
      </c>
      <c r="X2426">
        <v>110</v>
      </c>
      <c r="Y2426">
        <v>75.954545454545496</v>
      </c>
      <c r="Z2426">
        <v>2</v>
      </c>
      <c r="AA2426">
        <v>583.5</v>
      </c>
      <c r="AB2426">
        <v>118</v>
      </c>
      <c r="AC2426">
        <v>103.88135593220299</v>
      </c>
      <c r="AD2426">
        <v>0.94399999999999995</v>
      </c>
      <c r="AE2426">
        <v>23</v>
      </c>
      <c r="AF2426">
        <v>62.956521739130402</v>
      </c>
      <c r="AG2426">
        <v>0.194915254237288</v>
      </c>
      <c r="AH2426" s="4">
        <v>6</v>
      </c>
      <c r="AI2426">
        <v>3</v>
      </c>
      <c r="AJ2426" s="4">
        <v>2</v>
      </c>
      <c r="AK2426">
        <v>1</v>
      </c>
      <c r="AL2426" s="4">
        <v>16</v>
      </c>
      <c r="AM2426">
        <v>0.13559322033898299</v>
      </c>
      <c r="AN2426" s="4">
        <v>11</v>
      </c>
      <c r="AO2426">
        <v>9.3220338983050793E-2</v>
      </c>
      <c r="AP2426" s="4">
        <v>0</v>
      </c>
      <c r="AQ2426">
        <v>0</v>
      </c>
      <c r="AR2426" s="4">
        <v>1</v>
      </c>
      <c r="AS2426">
        <v>8.0000000000000002E-3</v>
      </c>
      <c r="AT2426" s="4">
        <v>0</v>
      </c>
      <c r="AU2426" s="4">
        <v>0</v>
      </c>
      <c r="AV2426" s="4">
        <v>3</v>
      </c>
      <c r="AW2426">
        <v>2.2727272727272698</v>
      </c>
      <c r="AX2426" s="4">
        <f t="shared" si="37"/>
        <v>55.000000000000071</v>
      </c>
      <c r="AY2426" s="4">
        <v>2</v>
      </c>
      <c r="AZ2426" s="4">
        <v>0.5</v>
      </c>
    </row>
    <row r="2427" spans="1:52" x14ac:dyDescent="0.25">
      <c r="A2427" s="4">
        <v>2017</v>
      </c>
      <c r="B2427" s="4" t="s">
        <v>428</v>
      </c>
      <c r="C2427" t="s">
        <v>282</v>
      </c>
      <c r="D2427" t="s">
        <v>427</v>
      </c>
      <c r="E2427" t="s">
        <v>925</v>
      </c>
      <c r="F2427" s="4">
        <v>129</v>
      </c>
      <c r="G2427">
        <v>92</v>
      </c>
      <c r="H2427">
        <v>6.1956521739130404</v>
      </c>
      <c r="I2427">
        <v>128</v>
      </c>
      <c r="J2427">
        <v>8.046875</v>
      </c>
      <c r="K2427">
        <v>8</v>
      </c>
      <c r="L2427">
        <v>6.25E-2</v>
      </c>
      <c r="M2427">
        <v>15</v>
      </c>
      <c r="N2427">
        <v>331.15517241379303</v>
      </c>
      <c r="O2427">
        <v>0.116279069767442</v>
      </c>
      <c r="P2427">
        <v>93</v>
      </c>
      <c r="Q2427">
        <v>51.451612903225801</v>
      </c>
      <c r="R2427">
        <v>26</v>
      </c>
      <c r="S2427">
        <v>63.115384615384599</v>
      </c>
      <c r="T2427">
        <v>10</v>
      </c>
      <c r="U2427">
        <v>203.4</v>
      </c>
      <c r="V2427">
        <v>9</v>
      </c>
      <c r="W2427">
        <v>13.5555555555556</v>
      </c>
      <c r="X2427">
        <v>108</v>
      </c>
      <c r="Y2427">
        <v>136.37037037037001</v>
      </c>
      <c r="Z2427">
        <v>1</v>
      </c>
      <c r="AA2427">
        <v>224</v>
      </c>
      <c r="AB2427">
        <v>117</v>
      </c>
      <c r="AC2427">
        <v>156.08547008547001</v>
      </c>
      <c r="AD2427">
        <v>0.90697674418604701</v>
      </c>
      <c r="AE2427">
        <v>16</v>
      </c>
      <c r="AF2427">
        <v>77.5</v>
      </c>
      <c r="AG2427">
        <v>0.13675213675213699</v>
      </c>
      <c r="AH2427" s="4">
        <v>5</v>
      </c>
      <c r="AI2427">
        <v>5</v>
      </c>
      <c r="AJ2427" s="4">
        <v>2</v>
      </c>
      <c r="AK2427">
        <v>2</v>
      </c>
      <c r="AL2427" s="4">
        <v>30</v>
      </c>
      <c r="AM2427">
        <v>0.256410256410256</v>
      </c>
      <c r="AN2427" s="4">
        <v>6</v>
      </c>
      <c r="AO2427">
        <v>5.1282051282051301E-2</v>
      </c>
      <c r="AP2427" s="4">
        <v>1</v>
      </c>
      <c r="AQ2427">
        <v>7.7519379844961196E-3</v>
      </c>
      <c r="AR2427" s="4">
        <v>1</v>
      </c>
      <c r="AS2427">
        <v>7.7519379844961196E-3</v>
      </c>
      <c r="AT2427" s="4">
        <v>1</v>
      </c>
      <c r="AU2427" s="4">
        <v>0</v>
      </c>
      <c r="AV2427" s="4">
        <v>0</v>
      </c>
      <c r="AW2427">
        <v>2.1694915254237301</v>
      </c>
      <c r="AX2427" s="4">
        <f t="shared" si="37"/>
        <v>59.460937499999964</v>
      </c>
      <c r="AY2427" s="4">
        <v>0</v>
      </c>
      <c r="AZ2427" s="4">
        <v>0</v>
      </c>
    </row>
    <row r="2428" spans="1:52" x14ac:dyDescent="0.25">
      <c r="A2428" s="4">
        <v>2017</v>
      </c>
      <c r="B2428" s="4" t="s">
        <v>428</v>
      </c>
      <c r="C2428" t="s">
        <v>282</v>
      </c>
      <c r="D2428" t="s">
        <v>373</v>
      </c>
      <c r="E2428" t="s">
        <v>872</v>
      </c>
      <c r="F2428" s="4">
        <v>1</v>
      </c>
      <c r="G2428">
        <v>0</v>
      </c>
      <c r="H2428">
        <v>0</v>
      </c>
      <c r="I2428">
        <v>1</v>
      </c>
      <c r="J2428">
        <v>2</v>
      </c>
      <c r="K2428">
        <v>0</v>
      </c>
      <c r="L2428">
        <v>0</v>
      </c>
      <c r="M2428">
        <v>1</v>
      </c>
      <c r="N2428">
        <v>0</v>
      </c>
      <c r="O2428">
        <v>1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161</v>
      </c>
      <c r="V2428">
        <v>1</v>
      </c>
      <c r="W2428">
        <v>2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 s="4">
        <v>1</v>
      </c>
      <c r="AI2428">
        <v>0</v>
      </c>
      <c r="AJ2428" s="4">
        <v>0</v>
      </c>
      <c r="AK2428">
        <v>0</v>
      </c>
      <c r="AL2428" s="4">
        <v>0</v>
      </c>
      <c r="AM2428">
        <v>0</v>
      </c>
      <c r="AN2428" s="4">
        <v>0</v>
      </c>
      <c r="AO2428">
        <v>0</v>
      </c>
      <c r="AP2428" s="4">
        <v>0</v>
      </c>
      <c r="AQ2428">
        <v>0</v>
      </c>
      <c r="AR2428" s="4">
        <v>0</v>
      </c>
      <c r="AS2428">
        <v>0</v>
      </c>
      <c r="AT2428" s="4">
        <v>0</v>
      </c>
      <c r="AU2428" s="4">
        <v>0</v>
      </c>
      <c r="AV2428" s="4">
        <v>0</v>
      </c>
      <c r="AW2428">
        <v>1</v>
      </c>
      <c r="AX2428" s="4">
        <f t="shared" si="37"/>
        <v>1</v>
      </c>
      <c r="AY2428" s="4">
        <v>0</v>
      </c>
      <c r="AZ2428" s="4">
        <v>0</v>
      </c>
    </row>
    <row r="2429" spans="1:52" x14ac:dyDescent="0.25">
      <c r="A2429" s="4">
        <v>2017</v>
      </c>
      <c r="B2429" s="4" t="s">
        <v>428</v>
      </c>
      <c r="C2429" t="s">
        <v>282</v>
      </c>
      <c r="D2429" t="s">
        <v>462</v>
      </c>
      <c r="E2429" t="s">
        <v>915</v>
      </c>
      <c r="F2429" s="4">
        <v>15</v>
      </c>
      <c r="G2429">
        <v>10</v>
      </c>
      <c r="H2429">
        <v>18.8</v>
      </c>
      <c r="I2429">
        <v>14</v>
      </c>
      <c r="J2429">
        <v>18.071428571428601</v>
      </c>
      <c r="K2429">
        <v>4</v>
      </c>
      <c r="L2429">
        <v>0.28571428571428598</v>
      </c>
      <c r="M2429">
        <v>7</v>
      </c>
      <c r="N2429">
        <v>253.888888888889</v>
      </c>
      <c r="O2429">
        <v>0.46666666666666701</v>
      </c>
      <c r="P2429">
        <v>5</v>
      </c>
      <c r="Q2429">
        <v>47.4</v>
      </c>
      <c r="R2429">
        <v>1</v>
      </c>
      <c r="S2429">
        <v>45</v>
      </c>
      <c r="T2429">
        <v>3</v>
      </c>
      <c r="U2429">
        <v>141.333333333333</v>
      </c>
      <c r="V2429">
        <v>3</v>
      </c>
      <c r="W2429">
        <v>4</v>
      </c>
      <c r="X2429">
        <v>8</v>
      </c>
      <c r="Y2429">
        <v>60.25</v>
      </c>
      <c r="Z2429">
        <v>0</v>
      </c>
      <c r="AA2429">
        <v>0</v>
      </c>
      <c r="AB2429">
        <v>10</v>
      </c>
      <c r="AC2429">
        <v>190.9</v>
      </c>
      <c r="AD2429">
        <v>0.66666666666666696</v>
      </c>
      <c r="AE2429">
        <v>0</v>
      </c>
      <c r="AF2429">
        <v>0</v>
      </c>
      <c r="AG2429">
        <v>0</v>
      </c>
      <c r="AH2429" s="4">
        <v>4</v>
      </c>
      <c r="AI2429">
        <v>0</v>
      </c>
      <c r="AJ2429" s="4">
        <v>1</v>
      </c>
      <c r="AK2429">
        <v>0</v>
      </c>
      <c r="AL2429" s="4">
        <v>0</v>
      </c>
      <c r="AM2429">
        <v>0</v>
      </c>
      <c r="AN2429" s="4">
        <v>0</v>
      </c>
      <c r="AO2429">
        <v>0</v>
      </c>
      <c r="AP2429" s="4">
        <v>0</v>
      </c>
      <c r="AQ2429">
        <v>0</v>
      </c>
      <c r="AR2429" s="4">
        <v>0</v>
      </c>
      <c r="AS2429">
        <v>0</v>
      </c>
      <c r="AT2429" s="4">
        <v>1</v>
      </c>
      <c r="AU2429" s="4">
        <v>0</v>
      </c>
      <c r="AV2429" s="4">
        <v>0</v>
      </c>
      <c r="AW2429">
        <v>2</v>
      </c>
      <c r="AX2429" s="4">
        <f t="shared" si="37"/>
        <v>7.5</v>
      </c>
      <c r="AY2429" s="4">
        <v>0</v>
      </c>
      <c r="AZ2429" s="4">
        <v>0</v>
      </c>
    </row>
    <row r="2430" spans="1:52" x14ac:dyDescent="0.25">
      <c r="A2430" s="4">
        <v>2017</v>
      </c>
      <c r="B2430" s="4" t="s">
        <v>428</v>
      </c>
      <c r="C2430" t="s">
        <v>282</v>
      </c>
      <c r="D2430" t="s">
        <v>483</v>
      </c>
      <c r="E2430" t="s">
        <v>980</v>
      </c>
      <c r="F2430" s="4">
        <v>1</v>
      </c>
      <c r="G2430">
        <v>1</v>
      </c>
      <c r="H2430">
        <v>0</v>
      </c>
      <c r="I2430">
        <v>1</v>
      </c>
      <c r="J2430">
        <v>1</v>
      </c>
      <c r="K2430">
        <v>0</v>
      </c>
      <c r="L2430">
        <v>0</v>
      </c>
      <c r="M2430">
        <v>0</v>
      </c>
      <c r="N2430">
        <v>-485</v>
      </c>
      <c r="O2430">
        <v>0</v>
      </c>
      <c r="P2430">
        <v>1</v>
      </c>
      <c r="Q2430">
        <v>14</v>
      </c>
      <c r="R2430">
        <v>0</v>
      </c>
      <c r="S2430">
        <v>0</v>
      </c>
      <c r="T2430">
        <v>1</v>
      </c>
      <c r="U2430">
        <v>138</v>
      </c>
      <c r="V2430">
        <v>1</v>
      </c>
      <c r="W2430">
        <v>3</v>
      </c>
      <c r="X2430">
        <v>0</v>
      </c>
      <c r="Y2430">
        <v>0</v>
      </c>
      <c r="Z2430">
        <v>1</v>
      </c>
      <c r="AA2430">
        <v>629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 s="4">
        <v>1</v>
      </c>
      <c r="AI2430">
        <v>1</v>
      </c>
      <c r="AJ2430" s="4">
        <v>0</v>
      </c>
      <c r="AK2430">
        <v>0</v>
      </c>
      <c r="AL2430" s="4">
        <v>0</v>
      </c>
      <c r="AM2430">
        <v>0</v>
      </c>
      <c r="AN2430" s="4">
        <v>0</v>
      </c>
      <c r="AO2430">
        <v>0</v>
      </c>
      <c r="AP2430" s="4">
        <v>0</v>
      </c>
      <c r="AQ2430">
        <v>0</v>
      </c>
      <c r="AR2430" s="4">
        <v>0</v>
      </c>
      <c r="AS2430">
        <v>0</v>
      </c>
      <c r="AT2430" s="4">
        <v>0</v>
      </c>
      <c r="AU2430" s="4">
        <v>0</v>
      </c>
      <c r="AV2430" s="4">
        <v>0</v>
      </c>
      <c r="AW2430">
        <v>1</v>
      </c>
      <c r="AX2430" s="4">
        <f t="shared" si="37"/>
        <v>1</v>
      </c>
      <c r="AY2430" s="4">
        <v>1</v>
      </c>
      <c r="AZ2430" s="4">
        <v>0</v>
      </c>
    </row>
    <row r="2431" spans="1:52" x14ac:dyDescent="0.25">
      <c r="A2431" s="4">
        <v>2017</v>
      </c>
      <c r="B2431" s="4" t="s">
        <v>428</v>
      </c>
      <c r="C2431" t="s">
        <v>284</v>
      </c>
      <c r="D2431" t="s">
        <v>240</v>
      </c>
      <c r="E2431" t="s">
        <v>751</v>
      </c>
      <c r="F2431" s="4">
        <v>295</v>
      </c>
      <c r="G2431">
        <v>24</v>
      </c>
      <c r="H2431">
        <v>3.3333333333333299</v>
      </c>
      <c r="I2431">
        <v>294</v>
      </c>
      <c r="J2431">
        <v>2.2993197278911599</v>
      </c>
      <c r="K2431">
        <v>8</v>
      </c>
      <c r="L2431">
        <v>2.7210884353741499E-2</v>
      </c>
      <c r="M2431">
        <v>64</v>
      </c>
      <c r="N2431">
        <v>641.82545454545505</v>
      </c>
      <c r="O2431">
        <v>0.21694915254237301</v>
      </c>
      <c r="P2431">
        <v>251</v>
      </c>
      <c r="Q2431">
        <v>48.083665338645403</v>
      </c>
      <c r="R2431">
        <v>73</v>
      </c>
      <c r="S2431">
        <v>50.410958904109599</v>
      </c>
      <c r="T2431">
        <v>100</v>
      </c>
      <c r="U2431">
        <v>144.94</v>
      </c>
      <c r="V2431">
        <v>87</v>
      </c>
      <c r="W2431">
        <v>5.5172413793103496</v>
      </c>
      <c r="X2431">
        <v>182</v>
      </c>
      <c r="Y2431">
        <v>142.587912087912</v>
      </c>
      <c r="Z2431">
        <v>91</v>
      </c>
      <c r="AA2431">
        <v>401.69230769230802</v>
      </c>
      <c r="AB2431">
        <v>181</v>
      </c>
      <c r="AC2431">
        <v>185.116022099448</v>
      </c>
      <c r="AD2431">
        <v>0.61355932203389796</v>
      </c>
      <c r="AE2431">
        <v>27</v>
      </c>
      <c r="AF2431">
        <v>122.62962962963</v>
      </c>
      <c r="AG2431">
        <v>0.14361702127659601</v>
      </c>
      <c r="AH2431" s="4">
        <v>68</v>
      </c>
      <c r="AI2431">
        <v>0.74725274725274704</v>
      </c>
      <c r="AJ2431" s="4">
        <v>18</v>
      </c>
      <c r="AK2431">
        <v>0.19780219780219799</v>
      </c>
      <c r="AL2431" s="4">
        <v>69</v>
      </c>
      <c r="AM2431">
        <v>0.38121546961326003</v>
      </c>
      <c r="AN2431" s="4">
        <v>18</v>
      </c>
      <c r="AO2431">
        <v>9.9447513812154706E-2</v>
      </c>
      <c r="AP2431" s="4">
        <v>2</v>
      </c>
      <c r="AQ2431">
        <v>6.7796610169491497E-3</v>
      </c>
      <c r="AR2431" s="4">
        <v>0</v>
      </c>
      <c r="AS2431">
        <v>0</v>
      </c>
      <c r="AT2431" s="4">
        <v>0</v>
      </c>
      <c r="AU2431" s="4">
        <v>0</v>
      </c>
      <c r="AV2431" s="4">
        <v>3</v>
      </c>
      <c r="AW2431">
        <v>2.0921985815602802</v>
      </c>
      <c r="AX2431" s="4">
        <f t="shared" si="37"/>
        <v>141.00000000000023</v>
      </c>
      <c r="AY2431" s="4">
        <v>89</v>
      </c>
      <c r="AZ2431" s="4">
        <v>9.2696629213483206</v>
      </c>
    </row>
    <row r="2432" spans="1:52" x14ac:dyDescent="0.25">
      <c r="A2432" s="4">
        <v>2017</v>
      </c>
      <c r="B2432" s="4" t="s">
        <v>428</v>
      </c>
      <c r="C2432" t="s">
        <v>284</v>
      </c>
      <c r="D2432" t="s">
        <v>231</v>
      </c>
      <c r="E2432" t="s">
        <v>742</v>
      </c>
      <c r="F2432" s="4">
        <v>269</v>
      </c>
      <c r="G2432">
        <v>53</v>
      </c>
      <c r="H2432">
        <v>427.47169811320799</v>
      </c>
      <c r="I2432">
        <v>267</v>
      </c>
      <c r="J2432">
        <v>3.3370786516853901</v>
      </c>
      <c r="K2432">
        <v>0</v>
      </c>
      <c r="L2432">
        <v>0</v>
      </c>
      <c r="M2432">
        <v>41</v>
      </c>
      <c r="N2432">
        <v>590.12109375</v>
      </c>
      <c r="O2432">
        <v>0.15241635687732299</v>
      </c>
      <c r="P2432">
        <v>249</v>
      </c>
      <c r="Q2432">
        <v>46.863453815261003</v>
      </c>
      <c r="R2432">
        <v>105</v>
      </c>
      <c r="S2432">
        <v>51.247619047618997</v>
      </c>
      <c r="T2432">
        <v>106</v>
      </c>
      <c r="U2432">
        <v>162.71698113207501</v>
      </c>
      <c r="V2432">
        <v>95</v>
      </c>
      <c r="W2432">
        <v>6.6421052631578901</v>
      </c>
      <c r="X2432">
        <v>154</v>
      </c>
      <c r="Y2432">
        <v>149.47402597402601</v>
      </c>
      <c r="Z2432">
        <v>94</v>
      </c>
      <c r="AA2432">
        <v>484.5</v>
      </c>
      <c r="AB2432">
        <v>156</v>
      </c>
      <c r="AC2432">
        <v>193.50641025640999</v>
      </c>
      <c r="AD2432">
        <v>0.57992565055762102</v>
      </c>
      <c r="AE2432">
        <v>24</v>
      </c>
      <c r="AF2432">
        <v>107.916666666667</v>
      </c>
      <c r="AG2432">
        <v>0.15</v>
      </c>
      <c r="AH2432" s="4">
        <v>68</v>
      </c>
      <c r="AI2432">
        <v>0.72340425531914898</v>
      </c>
      <c r="AJ2432" s="4">
        <v>26</v>
      </c>
      <c r="AK2432">
        <v>0.27659574468085102</v>
      </c>
      <c r="AL2432" s="4">
        <v>58</v>
      </c>
      <c r="AM2432">
        <v>0.37179487179487197</v>
      </c>
      <c r="AN2432" s="4">
        <v>12</v>
      </c>
      <c r="AO2432">
        <v>7.69230769230769E-2</v>
      </c>
      <c r="AP2432" s="4">
        <v>0</v>
      </c>
      <c r="AQ2432">
        <v>0</v>
      </c>
      <c r="AR2432" s="4">
        <v>0</v>
      </c>
      <c r="AS2432">
        <v>0</v>
      </c>
      <c r="AT2432" s="4">
        <v>0</v>
      </c>
      <c r="AU2432" s="4">
        <v>0</v>
      </c>
      <c r="AV2432" s="4">
        <v>7</v>
      </c>
      <c r="AW2432">
        <v>1.8943661971831001</v>
      </c>
      <c r="AX2432" s="4">
        <f t="shared" si="37"/>
        <v>141.99999999999989</v>
      </c>
      <c r="AY2432" s="4">
        <v>101</v>
      </c>
      <c r="AZ2432" s="4">
        <v>9.5742574257425694</v>
      </c>
    </row>
    <row r="2433" spans="1:52" x14ac:dyDescent="0.25">
      <c r="A2433" s="4">
        <v>2017</v>
      </c>
      <c r="B2433" s="4" t="s">
        <v>428</v>
      </c>
      <c r="C2433" t="s">
        <v>284</v>
      </c>
      <c r="D2433" t="s">
        <v>229</v>
      </c>
      <c r="E2433" t="s">
        <v>740</v>
      </c>
      <c r="F2433" s="4">
        <v>90</v>
      </c>
      <c r="G2433">
        <v>3</v>
      </c>
      <c r="H2433">
        <v>8.3333333333333304</v>
      </c>
      <c r="I2433">
        <v>87</v>
      </c>
      <c r="J2433">
        <v>4</v>
      </c>
      <c r="K2433">
        <v>2</v>
      </c>
      <c r="L2433">
        <v>2.2988505747126398E-2</v>
      </c>
      <c r="M2433">
        <v>36</v>
      </c>
      <c r="N2433">
        <v>1288.5647058823499</v>
      </c>
      <c r="O2433">
        <v>0.4</v>
      </c>
      <c r="P2433">
        <v>27</v>
      </c>
      <c r="Q2433">
        <v>153.62962962962999</v>
      </c>
      <c r="R2433">
        <v>19</v>
      </c>
      <c r="S2433">
        <v>56.368421052631597</v>
      </c>
      <c r="T2433">
        <v>15</v>
      </c>
      <c r="U2433">
        <v>187.53333333333299</v>
      </c>
      <c r="V2433">
        <v>14</v>
      </c>
      <c r="W2433">
        <v>10.5</v>
      </c>
      <c r="X2433">
        <v>63</v>
      </c>
      <c r="Y2433">
        <v>150.20634920634899</v>
      </c>
      <c r="Z2433">
        <v>15</v>
      </c>
      <c r="AA2433">
        <v>421.46666666666698</v>
      </c>
      <c r="AB2433">
        <v>68</v>
      </c>
      <c r="AC2433">
        <v>175.79411764705901</v>
      </c>
      <c r="AD2433">
        <v>0.75555555555555598</v>
      </c>
      <c r="AE2433">
        <v>26</v>
      </c>
      <c r="AF2433">
        <v>116.69230769230801</v>
      </c>
      <c r="AG2433">
        <v>0.38235294117647101</v>
      </c>
      <c r="AH2433" s="4">
        <v>10</v>
      </c>
      <c r="AI2433">
        <v>0.66666666666666696</v>
      </c>
      <c r="AJ2433" s="4">
        <v>4</v>
      </c>
      <c r="AK2433">
        <v>0.266666666666667</v>
      </c>
      <c r="AL2433" s="4">
        <v>15</v>
      </c>
      <c r="AM2433">
        <v>0.220588235294118</v>
      </c>
      <c r="AN2433" s="4">
        <v>10</v>
      </c>
      <c r="AO2433">
        <v>0.14705882352941199</v>
      </c>
      <c r="AP2433" s="4">
        <v>1</v>
      </c>
      <c r="AQ2433">
        <v>1.1111111111111099E-2</v>
      </c>
      <c r="AR2433" s="4">
        <v>1</v>
      </c>
      <c r="AS2433">
        <v>1.1111111111111099E-2</v>
      </c>
      <c r="AT2433" s="4">
        <v>3</v>
      </c>
      <c r="AU2433" s="4">
        <v>0</v>
      </c>
      <c r="AV2433" s="4">
        <v>2</v>
      </c>
      <c r="AW2433">
        <v>1.67307692307692</v>
      </c>
      <c r="AX2433" s="4">
        <f t="shared" si="37"/>
        <v>53.793103448275957</v>
      </c>
      <c r="AY2433" s="4">
        <v>11</v>
      </c>
      <c r="AZ2433" s="4">
        <v>4.8181818181818201</v>
      </c>
    </row>
    <row r="2434" spans="1:52" x14ac:dyDescent="0.25">
      <c r="A2434" s="4">
        <v>2017</v>
      </c>
      <c r="B2434" s="4" t="s">
        <v>428</v>
      </c>
      <c r="C2434" t="s">
        <v>284</v>
      </c>
      <c r="D2434" t="s">
        <v>221</v>
      </c>
      <c r="E2434" t="s">
        <v>732</v>
      </c>
      <c r="F2434" s="4">
        <v>70</v>
      </c>
      <c r="G2434">
        <v>8</v>
      </c>
      <c r="H2434">
        <v>3.25</v>
      </c>
      <c r="I2434">
        <v>69</v>
      </c>
      <c r="J2434">
        <v>4.1159420289855104</v>
      </c>
      <c r="K2434">
        <v>2</v>
      </c>
      <c r="L2434">
        <v>2.8985507246376802E-2</v>
      </c>
      <c r="M2434">
        <v>23</v>
      </c>
      <c r="N2434">
        <v>1739.6764705882399</v>
      </c>
      <c r="O2434">
        <v>0.32857142857142901</v>
      </c>
      <c r="P2434">
        <v>29</v>
      </c>
      <c r="Q2434">
        <v>183.10344827586201</v>
      </c>
      <c r="R2434">
        <v>25</v>
      </c>
      <c r="S2434">
        <v>100.92</v>
      </c>
      <c r="T2434">
        <v>23</v>
      </c>
      <c r="U2434">
        <v>184.695652173913</v>
      </c>
      <c r="V2434">
        <v>23</v>
      </c>
      <c r="W2434">
        <v>5.6086956521739104</v>
      </c>
      <c r="X2434">
        <v>42</v>
      </c>
      <c r="Y2434">
        <v>168.95238095238099</v>
      </c>
      <c r="Z2434">
        <v>20</v>
      </c>
      <c r="AA2434">
        <v>519.6</v>
      </c>
      <c r="AB2434">
        <v>44</v>
      </c>
      <c r="AC2434">
        <v>201.772727272727</v>
      </c>
      <c r="AD2434">
        <v>0.628571428571429</v>
      </c>
      <c r="AE2434">
        <v>10</v>
      </c>
      <c r="AF2434">
        <v>52.8</v>
      </c>
      <c r="AG2434">
        <v>0.22727272727272699</v>
      </c>
      <c r="AH2434" s="4">
        <v>18</v>
      </c>
      <c r="AI2434">
        <v>0.9</v>
      </c>
      <c r="AJ2434" s="4">
        <v>6</v>
      </c>
      <c r="AK2434">
        <v>0.3</v>
      </c>
      <c r="AL2434" s="4">
        <v>15</v>
      </c>
      <c r="AM2434">
        <v>0.34090909090909099</v>
      </c>
      <c r="AN2434" s="4">
        <v>9</v>
      </c>
      <c r="AO2434">
        <v>0.204545454545455</v>
      </c>
      <c r="AP2434" s="4">
        <v>0</v>
      </c>
      <c r="AQ2434">
        <v>0</v>
      </c>
      <c r="AR2434" s="4">
        <v>0</v>
      </c>
      <c r="AS2434">
        <v>0</v>
      </c>
      <c r="AT2434" s="4">
        <v>1</v>
      </c>
      <c r="AU2434" s="4">
        <v>0</v>
      </c>
      <c r="AV2434" s="4">
        <v>4</v>
      </c>
      <c r="AW2434">
        <v>1.3018867924528299</v>
      </c>
      <c r="AX2434" s="4">
        <f t="shared" si="37"/>
        <v>53.768115942028999</v>
      </c>
      <c r="AY2434" s="4">
        <v>22</v>
      </c>
      <c r="AZ2434" s="4">
        <v>8.5454545454545503</v>
      </c>
    </row>
    <row r="2435" spans="1:52" x14ac:dyDescent="0.25">
      <c r="A2435" s="4">
        <v>2017</v>
      </c>
      <c r="B2435" s="4" t="s">
        <v>428</v>
      </c>
      <c r="C2435" t="s">
        <v>284</v>
      </c>
      <c r="D2435" t="s">
        <v>225</v>
      </c>
      <c r="E2435" t="s">
        <v>736</v>
      </c>
      <c r="F2435" s="4">
        <v>123</v>
      </c>
      <c r="G2435">
        <v>8</v>
      </c>
      <c r="H2435">
        <v>3.625</v>
      </c>
      <c r="I2435">
        <v>120</v>
      </c>
      <c r="J2435">
        <v>5.1583333333333297</v>
      </c>
      <c r="K2435">
        <v>0</v>
      </c>
      <c r="L2435">
        <v>0</v>
      </c>
      <c r="M2435">
        <v>38</v>
      </c>
      <c r="N2435">
        <v>2086.0737704918001</v>
      </c>
      <c r="O2435">
        <v>0.30894308943089399</v>
      </c>
      <c r="P2435">
        <v>30</v>
      </c>
      <c r="Q2435">
        <v>87.266666666666694</v>
      </c>
      <c r="R2435">
        <v>31</v>
      </c>
      <c r="S2435">
        <v>55.903225806451601</v>
      </c>
      <c r="T2435">
        <v>7</v>
      </c>
      <c r="U2435">
        <v>280</v>
      </c>
      <c r="V2435">
        <v>4</v>
      </c>
      <c r="W2435">
        <v>13.25</v>
      </c>
      <c r="X2435">
        <v>102</v>
      </c>
      <c r="Y2435">
        <v>102.81372549019601</v>
      </c>
      <c r="Z2435">
        <v>13</v>
      </c>
      <c r="AA2435">
        <v>469.230769230769</v>
      </c>
      <c r="AB2435">
        <v>105</v>
      </c>
      <c r="AC2435">
        <v>134.60952380952401</v>
      </c>
      <c r="AD2435">
        <v>0.85365853658536595</v>
      </c>
      <c r="AE2435">
        <v>51</v>
      </c>
      <c r="AF2435">
        <v>61.3333333333333</v>
      </c>
      <c r="AG2435">
        <v>0.48571428571428599</v>
      </c>
      <c r="AH2435" s="4">
        <v>8</v>
      </c>
      <c r="AI2435">
        <v>0.61538461538461497</v>
      </c>
      <c r="AJ2435" s="4">
        <v>4</v>
      </c>
      <c r="AK2435">
        <v>0.30769230769230799</v>
      </c>
      <c r="AL2435" s="4">
        <v>26</v>
      </c>
      <c r="AM2435">
        <v>0.24761904761904799</v>
      </c>
      <c r="AN2435" s="4">
        <v>11</v>
      </c>
      <c r="AO2435">
        <v>0.104761904761905</v>
      </c>
      <c r="AP2435" s="4">
        <v>0</v>
      </c>
      <c r="AQ2435">
        <v>0</v>
      </c>
      <c r="AR2435" s="4">
        <v>1</v>
      </c>
      <c r="AS2435">
        <v>8.1300813008130107E-3</v>
      </c>
      <c r="AT2435" s="4">
        <v>2</v>
      </c>
      <c r="AU2435" s="4">
        <v>1</v>
      </c>
      <c r="AV2435" s="4">
        <v>3</v>
      </c>
      <c r="AW2435">
        <v>1.51898734177215</v>
      </c>
      <c r="AX2435" s="4">
        <f t="shared" ref="AX2435:AX2498" si="38">IF(ISERROR(F2435/AW2435),0,F2435/AW2435)</f>
        <v>80.975000000000108</v>
      </c>
      <c r="AY2435" s="4">
        <v>7</v>
      </c>
      <c r="AZ2435" s="4">
        <v>14</v>
      </c>
    </row>
    <row r="2436" spans="1:52" x14ac:dyDescent="0.25">
      <c r="A2436" s="4">
        <v>2017</v>
      </c>
      <c r="B2436" s="4" t="s">
        <v>428</v>
      </c>
      <c r="C2436" t="s">
        <v>284</v>
      </c>
      <c r="D2436" t="s">
        <v>412</v>
      </c>
      <c r="E2436" t="s">
        <v>908</v>
      </c>
      <c r="F2436" s="4">
        <v>12</v>
      </c>
      <c r="G2436">
        <v>0</v>
      </c>
      <c r="H2436">
        <v>0</v>
      </c>
      <c r="I2436">
        <v>10</v>
      </c>
      <c r="J2436">
        <v>5.5</v>
      </c>
      <c r="K2436">
        <v>0</v>
      </c>
      <c r="L2436">
        <v>0</v>
      </c>
      <c r="M2436">
        <v>3</v>
      </c>
      <c r="N2436">
        <v>-41.7777777777778</v>
      </c>
      <c r="O2436">
        <v>0.25</v>
      </c>
      <c r="P2436">
        <v>3</v>
      </c>
      <c r="Q2436">
        <v>315</v>
      </c>
      <c r="R2436">
        <v>3</v>
      </c>
      <c r="S2436">
        <v>132.666666666667</v>
      </c>
      <c r="T2436">
        <v>2</v>
      </c>
      <c r="U2436">
        <v>444.5</v>
      </c>
      <c r="V2436">
        <v>1</v>
      </c>
      <c r="W2436">
        <v>0</v>
      </c>
      <c r="X2436">
        <v>8</v>
      </c>
      <c r="Y2436">
        <v>153.625</v>
      </c>
      <c r="Z2436">
        <v>0</v>
      </c>
      <c r="AA2436">
        <v>0</v>
      </c>
      <c r="AB2436">
        <v>8</v>
      </c>
      <c r="AC2436">
        <v>170.75</v>
      </c>
      <c r="AD2436">
        <v>0.66666666666666696</v>
      </c>
      <c r="AE2436">
        <v>2</v>
      </c>
      <c r="AF2436">
        <v>73</v>
      </c>
      <c r="AG2436">
        <v>0.25</v>
      </c>
      <c r="AH2436" s="4">
        <v>2</v>
      </c>
      <c r="AI2436">
        <v>0</v>
      </c>
      <c r="AJ2436" s="4">
        <v>0</v>
      </c>
      <c r="AK2436">
        <v>0</v>
      </c>
      <c r="AL2436" s="4">
        <v>2</v>
      </c>
      <c r="AM2436">
        <v>0.25</v>
      </c>
      <c r="AN2436" s="4">
        <v>2</v>
      </c>
      <c r="AO2436">
        <v>0.25</v>
      </c>
      <c r="AP2436" s="4">
        <v>0</v>
      </c>
      <c r="AQ2436">
        <v>0</v>
      </c>
      <c r="AR2436" s="4">
        <v>0</v>
      </c>
      <c r="AS2436">
        <v>0</v>
      </c>
      <c r="AT2436" s="4">
        <v>1</v>
      </c>
      <c r="AU2436" s="4">
        <v>1</v>
      </c>
      <c r="AV2436" s="4">
        <v>0</v>
      </c>
      <c r="AW2436">
        <v>1</v>
      </c>
      <c r="AX2436" s="4">
        <f t="shared" si="38"/>
        <v>12</v>
      </c>
      <c r="AY2436" s="4">
        <v>1</v>
      </c>
      <c r="AZ2436" s="4">
        <v>16</v>
      </c>
    </row>
    <row r="2437" spans="1:52" x14ac:dyDescent="0.25">
      <c r="A2437" s="4">
        <v>2017</v>
      </c>
      <c r="B2437" s="4" t="s">
        <v>428</v>
      </c>
      <c r="C2437" t="s">
        <v>284</v>
      </c>
      <c r="D2437" t="s">
        <v>382</v>
      </c>
      <c r="E2437" t="s">
        <v>881</v>
      </c>
      <c r="F2437" s="4">
        <v>18</v>
      </c>
      <c r="G2437">
        <v>7</v>
      </c>
      <c r="H2437">
        <v>2.5714285714285698</v>
      </c>
      <c r="I2437">
        <v>18</v>
      </c>
      <c r="J2437">
        <v>3.0555555555555598</v>
      </c>
      <c r="K2437">
        <v>0</v>
      </c>
      <c r="L2437">
        <v>0</v>
      </c>
      <c r="M2437">
        <v>2</v>
      </c>
      <c r="N2437">
        <v>34.875</v>
      </c>
      <c r="O2437">
        <v>0.11111111111111099</v>
      </c>
      <c r="P2437">
        <v>14</v>
      </c>
      <c r="Q2437">
        <v>34</v>
      </c>
      <c r="R2437">
        <v>9</v>
      </c>
      <c r="S2437">
        <v>14.6666666666667</v>
      </c>
      <c r="T2437">
        <v>0</v>
      </c>
      <c r="U2437">
        <v>0</v>
      </c>
      <c r="V2437">
        <v>0</v>
      </c>
      <c r="W2437">
        <v>0</v>
      </c>
      <c r="X2437">
        <v>17</v>
      </c>
      <c r="Y2437">
        <v>93.294117647058798</v>
      </c>
      <c r="Z2437">
        <v>0</v>
      </c>
      <c r="AA2437">
        <v>0</v>
      </c>
      <c r="AB2437">
        <v>18</v>
      </c>
      <c r="AC2437">
        <v>117.833333333333</v>
      </c>
      <c r="AD2437">
        <v>1</v>
      </c>
      <c r="AE2437">
        <v>13</v>
      </c>
      <c r="AF2437">
        <v>107.69230769230801</v>
      </c>
      <c r="AG2437">
        <v>0.72222222222222199</v>
      </c>
      <c r="AH2437" s="4">
        <v>0</v>
      </c>
      <c r="AI2437">
        <v>0</v>
      </c>
      <c r="AJ2437" s="4">
        <v>0</v>
      </c>
      <c r="AK2437">
        <v>0</v>
      </c>
      <c r="AL2437" s="4">
        <v>6</v>
      </c>
      <c r="AM2437">
        <v>0.33333333333333298</v>
      </c>
      <c r="AN2437" s="4">
        <v>1</v>
      </c>
      <c r="AO2437">
        <v>5.5555555555555601E-2</v>
      </c>
      <c r="AP2437" s="4">
        <v>0</v>
      </c>
      <c r="AQ2437">
        <v>0</v>
      </c>
      <c r="AR2437" s="4">
        <v>0</v>
      </c>
      <c r="AS2437">
        <v>0</v>
      </c>
      <c r="AT2437" s="4">
        <v>0</v>
      </c>
      <c r="AU2437" s="4">
        <v>0</v>
      </c>
      <c r="AV2437" s="4">
        <v>1</v>
      </c>
      <c r="AW2437">
        <v>1.8</v>
      </c>
      <c r="AX2437" s="4">
        <f t="shared" si="38"/>
        <v>10</v>
      </c>
      <c r="AY2437" s="4">
        <v>0</v>
      </c>
      <c r="AZ2437" s="4">
        <v>0</v>
      </c>
    </row>
    <row r="2438" spans="1:52" x14ac:dyDescent="0.25">
      <c r="A2438" s="4">
        <v>2017</v>
      </c>
      <c r="B2438" s="4" t="s">
        <v>428</v>
      </c>
      <c r="C2438" t="s">
        <v>284</v>
      </c>
      <c r="D2438" t="s">
        <v>202</v>
      </c>
      <c r="E2438" t="s">
        <v>714</v>
      </c>
      <c r="F2438" s="4">
        <v>180</v>
      </c>
      <c r="G2438">
        <v>5</v>
      </c>
      <c r="H2438">
        <v>1.2</v>
      </c>
      <c r="I2438">
        <v>180</v>
      </c>
      <c r="J2438">
        <v>0.36666666666666697</v>
      </c>
      <c r="K2438">
        <v>4</v>
      </c>
      <c r="L2438">
        <v>2.2222222222222199E-2</v>
      </c>
      <c r="M2438">
        <v>5</v>
      </c>
      <c r="N2438">
        <v>14.7921348314607</v>
      </c>
      <c r="O2438">
        <v>2.7777777777777801E-2</v>
      </c>
      <c r="P2438">
        <v>124</v>
      </c>
      <c r="Q2438">
        <v>48.838709677419402</v>
      </c>
      <c r="R2438">
        <v>44</v>
      </c>
      <c r="S2438">
        <v>48.25</v>
      </c>
      <c r="T2438">
        <v>15</v>
      </c>
      <c r="U2438">
        <v>124.73333333333299</v>
      </c>
      <c r="V2438">
        <v>16</v>
      </c>
      <c r="W2438">
        <v>19.3125</v>
      </c>
      <c r="X2438">
        <v>157</v>
      </c>
      <c r="Y2438">
        <v>86.503184713375802</v>
      </c>
      <c r="Z2438">
        <v>15</v>
      </c>
      <c r="AA2438">
        <v>648.93333333333305</v>
      </c>
      <c r="AB2438">
        <v>163</v>
      </c>
      <c r="AC2438">
        <v>125.16564417177899</v>
      </c>
      <c r="AD2438">
        <v>0.905555555555556</v>
      </c>
      <c r="AE2438">
        <v>87</v>
      </c>
      <c r="AF2438">
        <v>71.436781609195407</v>
      </c>
      <c r="AG2438">
        <v>0.53048780487804903</v>
      </c>
      <c r="AH2438" s="4">
        <v>10</v>
      </c>
      <c r="AI2438">
        <v>0.66666666666666696</v>
      </c>
      <c r="AJ2438" s="4">
        <v>3</v>
      </c>
      <c r="AK2438">
        <v>0.2</v>
      </c>
      <c r="AL2438" s="4">
        <v>34</v>
      </c>
      <c r="AM2438">
        <v>0.20858895705521499</v>
      </c>
      <c r="AN2438" s="4">
        <v>7</v>
      </c>
      <c r="AO2438">
        <v>4.2944785276073601E-2</v>
      </c>
      <c r="AP2438" s="4">
        <v>0</v>
      </c>
      <c r="AQ2438">
        <v>0</v>
      </c>
      <c r="AR2438" s="4">
        <v>0</v>
      </c>
      <c r="AS2438">
        <v>0</v>
      </c>
      <c r="AT2438" s="4">
        <v>0</v>
      </c>
      <c r="AU2438" s="4">
        <v>0</v>
      </c>
      <c r="AV2438" s="4">
        <v>3</v>
      </c>
      <c r="AW2438">
        <v>2.4324324324324298</v>
      </c>
      <c r="AX2438" s="4">
        <f t="shared" si="38"/>
        <v>74.000000000000085</v>
      </c>
      <c r="AY2438" s="4">
        <v>15</v>
      </c>
      <c r="AZ2438" s="4">
        <v>5.2</v>
      </c>
    </row>
    <row r="2439" spans="1:52" x14ac:dyDescent="0.25">
      <c r="A2439" s="4">
        <v>2017</v>
      </c>
      <c r="B2439" s="4" t="s">
        <v>428</v>
      </c>
      <c r="C2439" t="s">
        <v>284</v>
      </c>
      <c r="D2439" t="s">
        <v>285</v>
      </c>
      <c r="E2439" t="s">
        <v>791</v>
      </c>
      <c r="F2439" s="4">
        <v>514</v>
      </c>
      <c r="G2439">
        <v>149</v>
      </c>
      <c r="H2439">
        <v>0.99328859060402697</v>
      </c>
      <c r="I2439">
        <v>512</v>
      </c>
      <c r="J2439">
        <v>4.58984375</v>
      </c>
      <c r="K2439">
        <v>4</v>
      </c>
      <c r="L2439">
        <v>7.8125E-3</v>
      </c>
      <c r="M2439">
        <v>15</v>
      </c>
      <c r="N2439">
        <v>53.815841584158399</v>
      </c>
      <c r="O2439">
        <v>2.91828793774319E-2</v>
      </c>
      <c r="P2439">
        <v>381</v>
      </c>
      <c r="Q2439">
        <v>20.6220472440945</v>
      </c>
      <c r="R2439">
        <v>116</v>
      </c>
      <c r="S2439">
        <v>29.439655172413801</v>
      </c>
      <c r="T2439">
        <v>14</v>
      </c>
      <c r="U2439">
        <v>140.5</v>
      </c>
      <c r="V2439">
        <v>14</v>
      </c>
      <c r="W2439">
        <v>2.6428571428571401</v>
      </c>
      <c r="X2439">
        <v>495</v>
      </c>
      <c r="Y2439">
        <v>67.127272727272697</v>
      </c>
      <c r="Z2439">
        <v>13</v>
      </c>
      <c r="AA2439">
        <v>522.23076923076906</v>
      </c>
      <c r="AB2439">
        <v>498</v>
      </c>
      <c r="AC2439">
        <v>85.074297188754997</v>
      </c>
      <c r="AD2439">
        <v>0.96887159533073897</v>
      </c>
      <c r="AE2439">
        <v>330</v>
      </c>
      <c r="AF2439">
        <v>65.090909090909093</v>
      </c>
      <c r="AG2439">
        <v>0.66265060240963902</v>
      </c>
      <c r="AH2439" s="4">
        <v>10</v>
      </c>
      <c r="AI2439">
        <v>0.76923076923076905</v>
      </c>
      <c r="AJ2439" s="4">
        <v>5</v>
      </c>
      <c r="AK2439">
        <v>0.38461538461538503</v>
      </c>
      <c r="AL2439" s="4">
        <v>72</v>
      </c>
      <c r="AM2439">
        <v>0.14457831325301199</v>
      </c>
      <c r="AN2439" s="4">
        <v>40</v>
      </c>
      <c r="AO2439">
        <v>8.0321285140562304E-2</v>
      </c>
      <c r="AP2439" s="4">
        <v>3</v>
      </c>
      <c r="AQ2439">
        <v>5.8365758754863797E-3</v>
      </c>
      <c r="AR2439" s="4">
        <v>0</v>
      </c>
      <c r="AS2439">
        <v>0</v>
      </c>
      <c r="AT2439" s="4">
        <v>2</v>
      </c>
      <c r="AU2439" s="4">
        <v>0</v>
      </c>
      <c r="AV2439" s="4">
        <v>2</v>
      </c>
      <c r="AW2439">
        <v>2.7978142076502701</v>
      </c>
      <c r="AX2439" s="4">
        <f t="shared" si="38"/>
        <v>183.7148437500002</v>
      </c>
      <c r="AY2439" s="4">
        <v>13</v>
      </c>
      <c r="AZ2439" s="4">
        <v>5.2307692307692299</v>
      </c>
    </row>
    <row r="2440" spans="1:52" x14ac:dyDescent="0.25">
      <c r="A2440" s="4">
        <v>2017</v>
      </c>
      <c r="B2440" s="4" t="s">
        <v>428</v>
      </c>
      <c r="C2440" t="s">
        <v>284</v>
      </c>
      <c r="D2440" t="s">
        <v>217</v>
      </c>
      <c r="E2440" t="s">
        <v>916</v>
      </c>
      <c r="F2440" s="4">
        <v>41</v>
      </c>
      <c r="G2440">
        <v>16</v>
      </c>
      <c r="H2440">
        <v>3</v>
      </c>
      <c r="I2440">
        <v>41</v>
      </c>
      <c r="J2440">
        <v>6.51219512195122</v>
      </c>
      <c r="K2440">
        <v>0</v>
      </c>
      <c r="L2440">
        <v>0</v>
      </c>
      <c r="M2440">
        <v>12</v>
      </c>
      <c r="N2440">
        <v>687.35</v>
      </c>
      <c r="O2440">
        <v>0.292682926829268</v>
      </c>
      <c r="P2440">
        <v>36</v>
      </c>
      <c r="Q2440">
        <v>33.3611111111111</v>
      </c>
      <c r="R2440">
        <v>11</v>
      </c>
      <c r="S2440">
        <v>66.363636363636402</v>
      </c>
      <c r="T2440">
        <v>6</v>
      </c>
      <c r="U2440">
        <v>162.5</v>
      </c>
      <c r="V2440">
        <v>6</v>
      </c>
      <c r="W2440">
        <v>9.8333333333333304</v>
      </c>
      <c r="X2440">
        <v>34</v>
      </c>
      <c r="Y2440">
        <v>106.441176470588</v>
      </c>
      <c r="Z2440">
        <v>6</v>
      </c>
      <c r="AA2440">
        <v>491.16666666666703</v>
      </c>
      <c r="AB2440">
        <v>35</v>
      </c>
      <c r="AC2440">
        <v>149.65714285714299</v>
      </c>
      <c r="AD2440">
        <v>0.85365853658536595</v>
      </c>
      <c r="AE2440">
        <v>20</v>
      </c>
      <c r="AF2440">
        <v>99.65</v>
      </c>
      <c r="AG2440">
        <v>0.57142857142857095</v>
      </c>
      <c r="AH2440" s="4">
        <v>5</v>
      </c>
      <c r="AI2440">
        <v>0.83333333333333304</v>
      </c>
      <c r="AJ2440" s="4">
        <v>2</v>
      </c>
      <c r="AK2440">
        <v>0.33333333333333298</v>
      </c>
      <c r="AL2440" s="4">
        <v>8</v>
      </c>
      <c r="AM2440">
        <v>0.22857142857142901</v>
      </c>
      <c r="AN2440" s="4">
        <v>2</v>
      </c>
      <c r="AO2440">
        <v>5.7142857142857099E-2</v>
      </c>
      <c r="AP2440" s="4">
        <v>0</v>
      </c>
      <c r="AQ2440">
        <v>0</v>
      </c>
      <c r="AR2440" s="4">
        <v>0</v>
      </c>
      <c r="AS2440">
        <v>0</v>
      </c>
      <c r="AT2440" s="4">
        <v>0</v>
      </c>
      <c r="AU2440" s="4">
        <v>0</v>
      </c>
      <c r="AV2440" s="4">
        <v>1</v>
      </c>
      <c r="AW2440">
        <v>2.9285714285714302</v>
      </c>
      <c r="AX2440" s="4">
        <f t="shared" si="38"/>
        <v>13.999999999999993</v>
      </c>
      <c r="AY2440" s="4">
        <v>6</v>
      </c>
      <c r="AZ2440" s="4">
        <v>12.6666666666667</v>
      </c>
    </row>
    <row r="2441" spans="1:52" x14ac:dyDescent="0.25">
      <c r="A2441" s="4">
        <v>2017</v>
      </c>
      <c r="B2441" s="4" t="s">
        <v>428</v>
      </c>
      <c r="C2441" t="s">
        <v>284</v>
      </c>
      <c r="D2441" t="s">
        <v>203</v>
      </c>
      <c r="E2441" t="s">
        <v>715</v>
      </c>
      <c r="F2441" s="4">
        <v>48</v>
      </c>
      <c r="G2441">
        <v>26</v>
      </c>
      <c r="H2441">
        <v>2.2307692307692299</v>
      </c>
      <c r="I2441">
        <v>48</v>
      </c>
      <c r="J2441">
        <v>8.8125</v>
      </c>
      <c r="K2441">
        <v>0</v>
      </c>
      <c r="L2441">
        <v>0</v>
      </c>
      <c r="M2441">
        <v>17</v>
      </c>
      <c r="N2441">
        <v>3058.9787234042601</v>
      </c>
      <c r="O2441">
        <v>0.35416666666666702</v>
      </c>
      <c r="P2441">
        <v>37</v>
      </c>
      <c r="Q2441">
        <v>25</v>
      </c>
      <c r="R2441">
        <v>21</v>
      </c>
      <c r="S2441">
        <v>29.904761904761902</v>
      </c>
      <c r="T2441">
        <v>1</v>
      </c>
      <c r="U2441">
        <v>140</v>
      </c>
      <c r="V2441">
        <v>1</v>
      </c>
      <c r="W2441">
        <v>5</v>
      </c>
      <c r="X2441">
        <v>45</v>
      </c>
      <c r="Y2441">
        <v>66.266666666666694</v>
      </c>
      <c r="Z2441">
        <v>1</v>
      </c>
      <c r="AA2441">
        <v>827</v>
      </c>
      <c r="AB2441">
        <v>47</v>
      </c>
      <c r="AC2441">
        <v>94.319148936170194</v>
      </c>
      <c r="AD2441">
        <v>0.97916666666666696</v>
      </c>
      <c r="AE2441">
        <v>26</v>
      </c>
      <c r="AF2441">
        <v>64.769230769230802</v>
      </c>
      <c r="AG2441">
        <v>0.55319148936170204</v>
      </c>
      <c r="AH2441" s="4">
        <v>1</v>
      </c>
      <c r="AI2441">
        <v>1</v>
      </c>
      <c r="AJ2441" s="4">
        <v>0</v>
      </c>
      <c r="AK2441">
        <v>0</v>
      </c>
      <c r="AL2441" s="4">
        <v>4</v>
      </c>
      <c r="AM2441">
        <v>8.5106382978723402E-2</v>
      </c>
      <c r="AN2441" s="4">
        <v>3</v>
      </c>
      <c r="AO2441">
        <v>6.3829787234042507E-2</v>
      </c>
      <c r="AP2441" s="4">
        <v>1</v>
      </c>
      <c r="AQ2441">
        <v>2.0833333333333301E-2</v>
      </c>
      <c r="AR2441" s="4">
        <v>0</v>
      </c>
      <c r="AS2441">
        <v>0</v>
      </c>
      <c r="AT2441" s="4">
        <v>0</v>
      </c>
      <c r="AU2441" s="4">
        <v>0</v>
      </c>
      <c r="AV2441" s="4">
        <v>0</v>
      </c>
      <c r="AW2441">
        <v>2.6666666666666701</v>
      </c>
      <c r="AX2441" s="4">
        <f t="shared" si="38"/>
        <v>17.999999999999979</v>
      </c>
      <c r="AY2441" s="4">
        <v>1</v>
      </c>
      <c r="AZ2441" s="4">
        <v>11</v>
      </c>
    </row>
    <row r="2442" spans="1:52" x14ac:dyDescent="0.25">
      <c r="A2442" s="4">
        <v>2017</v>
      </c>
      <c r="B2442" s="4" t="s">
        <v>428</v>
      </c>
      <c r="C2442" t="s">
        <v>284</v>
      </c>
      <c r="D2442" t="s">
        <v>204</v>
      </c>
      <c r="E2442" t="s">
        <v>716</v>
      </c>
      <c r="F2442" s="4">
        <v>49</v>
      </c>
      <c r="G2442">
        <v>5</v>
      </c>
      <c r="H2442">
        <v>3.8</v>
      </c>
      <c r="I2442">
        <v>49</v>
      </c>
      <c r="J2442">
        <v>5.0408163265306101</v>
      </c>
      <c r="K2442">
        <v>0</v>
      </c>
      <c r="L2442">
        <v>0</v>
      </c>
      <c r="M2442">
        <v>7</v>
      </c>
      <c r="N2442">
        <v>409.875</v>
      </c>
      <c r="O2442">
        <v>0.14285714285714299</v>
      </c>
      <c r="P2442">
        <v>8</v>
      </c>
      <c r="Q2442">
        <v>202.375</v>
      </c>
      <c r="R2442">
        <v>12</v>
      </c>
      <c r="S2442">
        <v>73</v>
      </c>
      <c r="T2442">
        <v>13</v>
      </c>
      <c r="U2442">
        <v>137.61538461538501</v>
      </c>
      <c r="V2442">
        <v>11</v>
      </c>
      <c r="W2442">
        <v>5.6363636363636402</v>
      </c>
      <c r="X2442">
        <v>34</v>
      </c>
      <c r="Y2442">
        <v>98.264705882352899</v>
      </c>
      <c r="Z2442">
        <v>13</v>
      </c>
      <c r="AA2442">
        <v>376.769230769231</v>
      </c>
      <c r="AB2442">
        <v>36</v>
      </c>
      <c r="AC2442">
        <v>128.972222222222</v>
      </c>
      <c r="AD2442">
        <v>0.734693877551021</v>
      </c>
      <c r="AE2442">
        <v>11</v>
      </c>
      <c r="AF2442">
        <v>59.545454545454497</v>
      </c>
      <c r="AG2442">
        <v>0.30555555555555602</v>
      </c>
      <c r="AH2442" s="4">
        <v>9</v>
      </c>
      <c r="AI2442">
        <v>0.69230769230769196</v>
      </c>
      <c r="AJ2442" s="4">
        <v>3</v>
      </c>
      <c r="AK2442">
        <v>0.230769230769231</v>
      </c>
      <c r="AL2442" s="4">
        <v>11</v>
      </c>
      <c r="AM2442">
        <v>0.30555555555555602</v>
      </c>
      <c r="AN2442" s="4">
        <v>4</v>
      </c>
      <c r="AO2442">
        <v>0.11111111111111099</v>
      </c>
      <c r="AP2442" s="4">
        <v>0</v>
      </c>
      <c r="AQ2442">
        <v>0</v>
      </c>
      <c r="AR2442" s="4">
        <v>0</v>
      </c>
      <c r="AS2442">
        <v>0</v>
      </c>
      <c r="AT2442" s="4">
        <v>0</v>
      </c>
      <c r="AU2442" s="4">
        <v>0</v>
      </c>
      <c r="AV2442" s="4">
        <v>1</v>
      </c>
      <c r="AW2442">
        <v>1.68965517241379</v>
      </c>
      <c r="AX2442" s="4">
        <f t="shared" si="38"/>
        <v>29.000000000000053</v>
      </c>
      <c r="AY2442" s="4">
        <v>13</v>
      </c>
      <c r="AZ2442" s="4">
        <v>0.69230769230769196</v>
      </c>
    </row>
    <row r="2443" spans="1:52" x14ac:dyDescent="0.25">
      <c r="A2443" s="4">
        <v>2017</v>
      </c>
      <c r="B2443" s="4" t="s">
        <v>428</v>
      </c>
      <c r="C2443" t="s">
        <v>284</v>
      </c>
      <c r="D2443" t="s">
        <v>220</v>
      </c>
      <c r="E2443" t="s">
        <v>627</v>
      </c>
      <c r="F2443" s="4">
        <v>1</v>
      </c>
      <c r="G2443">
        <v>1</v>
      </c>
      <c r="H2443">
        <v>0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-9</v>
      </c>
      <c r="O2443">
        <v>0</v>
      </c>
      <c r="P2443">
        <v>1</v>
      </c>
      <c r="Q2443">
        <v>3</v>
      </c>
      <c r="R2443">
        <v>0</v>
      </c>
      <c r="S2443">
        <v>0</v>
      </c>
      <c r="T2443">
        <v>1</v>
      </c>
      <c r="U2443">
        <v>287</v>
      </c>
      <c r="V2443">
        <v>1</v>
      </c>
      <c r="W2443">
        <v>17</v>
      </c>
      <c r="X2443">
        <v>0</v>
      </c>
      <c r="Y2443">
        <v>0</v>
      </c>
      <c r="Z2443">
        <v>1</v>
      </c>
      <c r="AA2443">
        <v>127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 s="4">
        <v>1</v>
      </c>
      <c r="AI2443">
        <v>1</v>
      </c>
      <c r="AJ2443" s="4">
        <v>0</v>
      </c>
      <c r="AK2443">
        <v>0</v>
      </c>
      <c r="AL2443" s="4">
        <v>0</v>
      </c>
      <c r="AM2443">
        <v>0</v>
      </c>
      <c r="AN2443" s="4">
        <v>0</v>
      </c>
      <c r="AO2443">
        <v>0</v>
      </c>
      <c r="AP2443" s="4">
        <v>0</v>
      </c>
      <c r="AQ2443">
        <v>0</v>
      </c>
      <c r="AR2443" s="4">
        <v>0</v>
      </c>
      <c r="AS2443">
        <v>0</v>
      </c>
      <c r="AT2443" s="4">
        <v>0</v>
      </c>
      <c r="AU2443" s="4">
        <v>0</v>
      </c>
      <c r="AV2443" s="4">
        <v>0</v>
      </c>
      <c r="AW2443">
        <v>1</v>
      </c>
      <c r="AX2443" s="4">
        <f t="shared" si="38"/>
        <v>1</v>
      </c>
      <c r="AY2443" s="4">
        <v>1</v>
      </c>
      <c r="AZ2443" s="4">
        <v>10</v>
      </c>
    </row>
    <row r="2444" spans="1:52" x14ac:dyDescent="0.25">
      <c r="A2444" s="4">
        <v>2017</v>
      </c>
      <c r="B2444" s="4" t="s">
        <v>428</v>
      </c>
      <c r="C2444" t="s">
        <v>284</v>
      </c>
      <c r="D2444" t="s">
        <v>287</v>
      </c>
      <c r="E2444" t="s">
        <v>793</v>
      </c>
      <c r="F2444" s="4">
        <v>153</v>
      </c>
      <c r="G2444">
        <v>87</v>
      </c>
      <c r="H2444">
        <v>2.0919540229885101</v>
      </c>
      <c r="I2444">
        <v>152</v>
      </c>
      <c r="J2444">
        <v>6.5197368421052602</v>
      </c>
      <c r="K2444">
        <v>26</v>
      </c>
      <c r="L2444">
        <v>0.17105263157894701</v>
      </c>
      <c r="M2444">
        <v>3</v>
      </c>
      <c r="N2444">
        <v>311.58278145695402</v>
      </c>
      <c r="O2444">
        <v>1.9607843137254902E-2</v>
      </c>
      <c r="P2444">
        <v>107</v>
      </c>
      <c r="Q2444">
        <v>48.1682242990654</v>
      </c>
      <c r="R2444">
        <v>31</v>
      </c>
      <c r="S2444">
        <v>54.677419354838698</v>
      </c>
      <c r="T2444">
        <v>2</v>
      </c>
      <c r="U2444">
        <v>119</v>
      </c>
      <c r="V2444">
        <v>2</v>
      </c>
      <c r="W2444">
        <v>7.5</v>
      </c>
      <c r="X2444">
        <v>139</v>
      </c>
      <c r="Y2444">
        <v>86.050359712230204</v>
      </c>
      <c r="Z2444">
        <v>2</v>
      </c>
      <c r="AA2444">
        <v>281</v>
      </c>
      <c r="AB2444">
        <v>150</v>
      </c>
      <c r="AC2444">
        <v>105.526666666667</v>
      </c>
      <c r="AD2444">
        <v>0.98039215686274495</v>
      </c>
      <c r="AE2444">
        <v>107</v>
      </c>
      <c r="AF2444">
        <v>81.822429906542098</v>
      </c>
      <c r="AG2444">
        <v>0.71333333333333304</v>
      </c>
      <c r="AH2444" s="4">
        <v>1</v>
      </c>
      <c r="AI2444">
        <v>0.5</v>
      </c>
      <c r="AJ2444" s="4">
        <v>1</v>
      </c>
      <c r="AK2444">
        <v>0.5</v>
      </c>
      <c r="AL2444" s="4">
        <v>13</v>
      </c>
      <c r="AM2444">
        <v>8.6666666666666697E-2</v>
      </c>
      <c r="AN2444" s="4">
        <v>9</v>
      </c>
      <c r="AO2444">
        <v>0.06</v>
      </c>
      <c r="AP2444" s="4">
        <v>0</v>
      </c>
      <c r="AQ2444">
        <v>0</v>
      </c>
      <c r="AR2444" s="4">
        <v>1</v>
      </c>
      <c r="AS2444">
        <v>6.5359477124183E-3</v>
      </c>
      <c r="AT2444" s="4">
        <v>1</v>
      </c>
      <c r="AU2444" s="4">
        <v>0</v>
      </c>
      <c r="AV2444" s="4">
        <v>2</v>
      </c>
      <c r="AW2444">
        <v>2.4918032786885198</v>
      </c>
      <c r="AX2444" s="4">
        <f t="shared" si="38"/>
        <v>61.401315789473799</v>
      </c>
      <c r="AY2444" s="4">
        <v>2</v>
      </c>
      <c r="AZ2444" s="4">
        <v>9.5</v>
      </c>
    </row>
    <row r="2445" spans="1:52" x14ac:dyDescent="0.25">
      <c r="A2445" s="4">
        <v>2017</v>
      </c>
      <c r="B2445" s="4" t="s">
        <v>428</v>
      </c>
      <c r="C2445" t="s">
        <v>284</v>
      </c>
      <c r="D2445" t="s">
        <v>286</v>
      </c>
      <c r="E2445" t="s">
        <v>792</v>
      </c>
      <c r="F2445" s="4">
        <v>192</v>
      </c>
      <c r="G2445">
        <v>99</v>
      </c>
      <c r="H2445">
        <v>3.3737373737373701</v>
      </c>
      <c r="I2445">
        <v>192</v>
      </c>
      <c r="J2445">
        <v>5.5520833333333304</v>
      </c>
      <c r="K2445">
        <v>0</v>
      </c>
      <c r="L2445">
        <v>0</v>
      </c>
      <c r="M2445">
        <v>82</v>
      </c>
      <c r="N2445">
        <v>1936.0163043478301</v>
      </c>
      <c r="O2445">
        <v>0.42708333333333298</v>
      </c>
      <c r="P2445">
        <v>145</v>
      </c>
      <c r="Q2445">
        <v>38.724137931034498</v>
      </c>
      <c r="R2445">
        <v>10</v>
      </c>
      <c r="S2445">
        <v>50.5</v>
      </c>
      <c r="T2445">
        <v>5</v>
      </c>
      <c r="U2445">
        <v>139.19999999999999</v>
      </c>
      <c r="V2445">
        <v>4</v>
      </c>
      <c r="W2445">
        <v>6.5</v>
      </c>
      <c r="X2445">
        <v>170</v>
      </c>
      <c r="Y2445">
        <v>84.617647058823493</v>
      </c>
      <c r="Z2445">
        <v>5</v>
      </c>
      <c r="AA2445">
        <v>469.2</v>
      </c>
      <c r="AB2445">
        <v>187</v>
      </c>
      <c r="AC2445">
        <v>101.72192513368999</v>
      </c>
      <c r="AD2445">
        <v>0.97395833333333304</v>
      </c>
      <c r="AE2445">
        <v>121</v>
      </c>
      <c r="AF2445">
        <v>80.710743801652896</v>
      </c>
      <c r="AG2445">
        <v>0.64705882352941202</v>
      </c>
      <c r="AH2445" s="4">
        <v>5</v>
      </c>
      <c r="AI2445">
        <v>1</v>
      </c>
      <c r="AJ2445" s="4">
        <v>1</v>
      </c>
      <c r="AK2445">
        <v>0.2</v>
      </c>
      <c r="AL2445" s="4">
        <v>28</v>
      </c>
      <c r="AM2445">
        <v>0.14973262032085599</v>
      </c>
      <c r="AN2445" s="4">
        <v>16</v>
      </c>
      <c r="AO2445">
        <v>8.5561497326203204E-2</v>
      </c>
      <c r="AP2445" s="4">
        <v>2</v>
      </c>
      <c r="AQ2445">
        <v>1.0416666666666701E-2</v>
      </c>
      <c r="AR2445" s="4">
        <v>1</v>
      </c>
      <c r="AS2445">
        <v>5.2083333333333296E-3</v>
      </c>
      <c r="AT2445" s="4">
        <v>0</v>
      </c>
      <c r="AU2445" s="4">
        <v>0</v>
      </c>
      <c r="AV2445" s="4">
        <v>2</v>
      </c>
      <c r="AW2445">
        <v>2.0210526315789501</v>
      </c>
      <c r="AX2445" s="4">
        <f t="shared" si="38"/>
        <v>94.999999999999872</v>
      </c>
      <c r="AY2445" s="4">
        <v>4</v>
      </c>
      <c r="AZ2445" s="4">
        <v>1.75</v>
      </c>
    </row>
    <row r="2446" spans="1:52" x14ac:dyDescent="0.25">
      <c r="A2446" s="4">
        <v>2017</v>
      </c>
      <c r="B2446" s="4" t="s">
        <v>428</v>
      </c>
      <c r="C2446" t="s">
        <v>284</v>
      </c>
      <c r="D2446" t="s">
        <v>288</v>
      </c>
      <c r="E2446" t="s">
        <v>794</v>
      </c>
      <c r="F2446" s="4">
        <v>126</v>
      </c>
      <c r="G2446">
        <v>3</v>
      </c>
      <c r="H2446">
        <v>4.6666666666666696</v>
      </c>
      <c r="I2446">
        <v>122</v>
      </c>
      <c r="J2446">
        <v>4.1967213114754101</v>
      </c>
      <c r="K2446">
        <v>0</v>
      </c>
      <c r="L2446">
        <v>0</v>
      </c>
      <c r="M2446">
        <v>25</v>
      </c>
      <c r="N2446">
        <v>1357.5901639344299</v>
      </c>
      <c r="O2446">
        <v>0.19841269841269801</v>
      </c>
      <c r="P2446">
        <v>24</v>
      </c>
      <c r="Q2446">
        <v>166.25</v>
      </c>
      <c r="R2446">
        <v>26</v>
      </c>
      <c r="S2446">
        <v>62.692307692307701</v>
      </c>
      <c r="T2446">
        <v>11</v>
      </c>
      <c r="U2446">
        <v>254.54545454545499</v>
      </c>
      <c r="V2446">
        <v>11</v>
      </c>
      <c r="W2446">
        <v>16.272727272727298</v>
      </c>
      <c r="X2446">
        <v>105</v>
      </c>
      <c r="Y2446">
        <v>118.542857142857</v>
      </c>
      <c r="Z2446">
        <v>10</v>
      </c>
      <c r="AA2446">
        <v>720</v>
      </c>
      <c r="AB2446">
        <v>110</v>
      </c>
      <c r="AC2446">
        <v>146.50909090909099</v>
      </c>
      <c r="AD2446">
        <v>0.87301587301587302</v>
      </c>
      <c r="AE2446">
        <v>39</v>
      </c>
      <c r="AF2446">
        <v>69.641025641025607</v>
      </c>
      <c r="AG2446">
        <v>0.354545454545455</v>
      </c>
      <c r="AH2446" s="4">
        <v>9</v>
      </c>
      <c r="AI2446">
        <v>0.9</v>
      </c>
      <c r="AJ2446" s="4">
        <v>4</v>
      </c>
      <c r="AK2446">
        <v>0.4</v>
      </c>
      <c r="AL2446" s="4">
        <v>38</v>
      </c>
      <c r="AM2446">
        <v>0.34545454545454501</v>
      </c>
      <c r="AN2446" s="4">
        <v>23</v>
      </c>
      <c r="AO2446">
        <v>0.20909090909090899</v>
      </c>
      <c r="AP2446" s="4">
        <v>1</v>
      </c>
      <c r="AQ2446">
        <v>7.9365079365079395E-3</v>
      </c>
      <c r="AR2446" s="4">
        <v>0</v>
      </c>
      <c r="AS2446">
        <v>0</v>
      </c>
      <c r="AT2446" s="4">
        <v>4</v>
      </c>
      <c r="AU2446" s="4">
        <v>0</v>
      </c>
      <c r="AV2446" s="4">
        <v>7</v>
      </c>
      <c r="AW2446">
        <v>1.38636363636364</v>
      </c>
      <c r="AX2446" s="4">
        <f t="shared" si="38"/>
        <v>90.885245901639109</v>
      </c>
      <c r="AY2446" s="4">
        <v>1</v>
      </c>
      <c r="AZ2446" s="4">
        <v>0</v>
      </c>
    </row>
    <row r="2447" spans="1:52" x14ac:dyDescent="0.25">
      <c r="A2447" s="4">
        <v>2017</v>
      </c>
      <c r="B2447" s="4" t="s">
        <v>428</v>
      </c>
      <c r="C2447" t="s">
        <v>284</v>
      </c>
      <c r="D2447" t="s">
        <v>224</v>
      </c>
      <c r="E2447" t="s">
        <v>735</v>
      </c>
      <c r="F2447" s="4">
        <v>276</v>
      </c>
      <c r="G2447">
        <v>89</v>
      </c>
      <c r="H2447">
        <v>2.0337078651685401</v>
      </c>
      <c r="I2447">
        <v>275</v>
      </c>
      <c r="J2447">
        <v>3.84</v>
      </c>
      <c r="K2447">
        <v>4</v>
      </c>
      <c r="L2447">
        <v>1.45454545454545E-2</v>
      </c>
      <c r="M2447">
        <v>140</v>
      </c>
      <c r="N2447">
        <v>1760.6848739495799</v>
      </c>
      <c r="O2447">
        <v>0.50724637681159401</v>
      </c>
      <c r="P2447">
        <v>216</v>
      </c>
      <c r="Q2447">
        <v>34.6388888888889</v>
      </c>
      <c r="R2447">
        <v>53</v>
      </c>
      <c r="S2447">
        <v>49.830188679245303</v>
      </c>
      <c r="T2447">
        <v>86</v>
      </c>
      <c r="U2447">
        <v>137.94186046511601</v>
      </c>
      <c r="V2447">
        <v>69</v>
      </c>
      <c r="W2447">
        <v>8.2463768115941996</v>
      </c>
      <c r="X2447">
        <v>183</v>
      </c>
      <c r="Y2447">
        <v>99.262295081967196</v>
      </c>
      <c r="Z2447">
        <v>74</v>
      </c>
      <c r="AA2447">
        <v>412.70270270270299</v>
      </c>
      <c r="AB2447">
        <v>186</v>
      </c>
      <c r="AC2447">
        <v>138.89247311828001</v>
      </c>
      <c r="AD2447">
        <v>0.67391304347826098</v>
      </c>
      <c r="AE2447">
        <v>69</v>
      </c>
      <c r="AF2447">
        <v>61.768115942028999</v>
      </c>
      <c r="AG2447">
        <v>0.36898395721925098</v>
      </c>
      <c r="AH2447" s="4">
        <v>53</v>
      </c>
      <c r="AI2447">
        <v>0.71621621621621601</v>
      </c>
      <c r="AJ2447" s="4">
        <v>16</v>
      </c>
      <c r="AK2447">
        <v>0.21621621621621601</v>
      </c>
      <c r="AL2447" s="4">
        <v>42</v>
      </c>
      <c r="AM2447">
        <v>0.225806451612903</v>
      </c>
      <c r="AN2447" s="4">
        <v>11</v>
      </c>
      <c r="AO2447">
        <v>5.9139784946236597E-2</v>
      </c>
      <c r="AP2447" s="4">
        <v>4</v>
      </c>
      <c r="AQ2447">
        <v>1.4492753623188401E-2</v>
      </c>
      <c r="AR2447" s="4">
        <v>1</v>
      </c>
      <c r="AS2447">
        <v>3.6231884057971002E-3</v>
      </c>
      <c r="AT2447" s="4">
        <v>1</v>
      </c>
      <c r="AU2447" s="4">
        <v>0</v>
      </c>
      <c r="AV2447" s="4">
        <v>2</v>
      </c>
      <c r="AW2447">
        <v>2.0370370370370399</v>
      </c>
      <c r="AX2447" s="4">
        <f t="shared" si="38"/>
        <v>135.4909090909089</v>
      </c>
      <c r="AY2447" s="4">
        <v>80</v>
      </c>
      <c r="AZ2447" s="4">
        <v>7.6875</v>
      </c>
    </row>
    <row r="2448" spans="1:52" x14ac:dyDescent="0.25">
      <c r="A2448" s="4">
        <v>2017</v>
      </c>
      <c r="B2448" s="4" t="s">
        <v>428</v>
      </c>
      <c r="C2448" t="s">
        <v>284</v>
      </c>
      <c r="D2448" t="s">
        <v>213</v>
      </c>
      <c r="E2448" t="s">
        <v>725</v>
      </c>
      <c r="F2448" s="4">
        <v>118</v>
      </c>
      <c r="G2448">
        <v>19</v>
      </c>
      <c r="H2448">
        <v>2.2631578947368398</v>
      </c>
      <c r="I2448">
        <v>118</v>
      </c>
      <c r="J2448">
        <v>3.4067796610169498</v>
      </c>
      <c r="K2448">
        <v>4</v>
      </c>
      <c r="L2448">
        <v>3.3898305084745797E-2</v>
      </c>
      <c r="M2448">
        <v>22</v>
      </c>
      <c r="N2448">
        <v>1090.3888888888901</v>
      </c>
      <c r="O2448">
        <v>0.186440677966102</v>
      </c>
      <c r="P2448">
        <v>104</v>
      </c>
      <c r="Q2448">
        <v>26.625</v>
      </c>
      <c r="R2448">
        <v>34</v>
      </c>
      <c r="S2448">
        <v>47.147058823529399</v>
      </c>
      <c r="T2448">
        <v>43</v>
      </c>
      <c r="U2448">
        <v>134.697674418605</v>
      </c>
      <c r="V2448">
        <v>39</v>
      </c>
      <c r="W2448">
        <v>5.02564102564103</v>
      </c>
      <c r="X2448">
        <v>72</v>
      </c>
      <c r="Y2448">
        <v>106.347222222222</v>
      </c>
      <c r="Z2448">
        <v>34</v>
      </c>
      <c r="AA2448">
        <v>545.82352941176498</v>
      </c>
      <c r="AB2448">
        <v>74</v>
      </c>
      <c r="AC2448">
        <v>151.10810810810801</v>
      </c>
      <c r="AD2448">
        <v>0.62711864406779705</v>
      </c>
      <c r="AE2448">
        <v>13</v>
      </c>
      <c r="AF2448">
        <v>104.615384615385</v>
      </c>
      <c r="AG2448">
        <v>0.17567567567567599</v>
      </c>
      <c r="AH2448" s="4">
        <v>33</v>
      </c>
      <c r="AI2448">
        <v>0.97058823529411797</v>
      </c>
      <c r="AJ2448" s="4">
        <v>8</v>
      </c>
      <c r="AK2448">
        <v>0.23529411764705899</v>
      </c>
      <c r="AL2448" s="4">
        <v>29</v>
      </c>
      <c r="AM2448">
        <v>0.391891891891892</v>
      </c>
      <c r="AN2448" s="4">
        <v>4</v>
      </c>
      <c r="AO2448">
        <v>5.4054054054054099E-2</v>
      </c>
      <c r="AP2448" s="4">
        <v>1</v>
      </c>
      <c r="AQ2448">
        <v>8.4745762711864406E-3</v>
      </c>
      <c r="AR2448" s="4">
        <v>0</v>
      </c>
      <c r="AS2448">
        <v>0</v>
      </c>
      <c r="AT2448" s="4">
        <v>0</v>
      </c>
      <c r="AU2448" s="4">
        <v>0</v>
      </c>
      <c r="AV2448" s="4">
        <v>0</v>
      </c>
      <c r="AW2448">
        <v>1.7878787878787901</v>
      </c>
      <c r="AX2448" s="4">
        <f t="shared" si="38"/>
        <v>65.999999999999915</v>
      </c>
      <c r="AY2448" s="4">
        <v>31</v>
      </c>
      <c r="AZ2448" s="4">
        <v>13.677419354838699</v>
      </c>
    </row>
    <row r="2449" spans="1:52" x14ac:dyDescent="0.25">
      <c r="A2449" s="4">
        <v>2017</v>
      </c>
      <c r="B2449" s="4" t="s">
        <v>428</v>
      </c>
      <c r="C2449" t="s">
        <v>284</v>
      </c>
      <c r="D2449" t="s">
        <v>239</v>
      </c>
      <c r="E2449" t="s">
        <v>750</v>
      </c>
      <c r="F2449" s="4">
        <v>22</v>
      </c>
      <c r="G2449">
        <v>14</v>
      </c>
      <c r="H2449">
        <v>1.0714285714285701</v>
      </c>
      <c r="I2449">
        <v>22</v>
      </c>
      <c r="J2449">
        <v>8.2272727272727302</v>
      </c>
      <c r="K2449">
        <v>0</v>
      </c>
      <c r="L2449">
        <v>0</v>
      </c>
      <c r="M2449">
        <v>0</v>
      </c>
      <c r="N2449">
        <v>7.1363636363636402</v>
      </c>
      <c r="O2449">
        <v>0</v>
      </c>
      <c r="P2449">
        <v>17</v>
      </c>
      <c r="Q2449">
        <v>28.647058823529399</v>
      </c>
      <c r="R2449">
        <v>6</v>
      </c>
      <c r="S2449">
        <v>26.1666666666667</v>
      </c>
      <c r="T2449">
        <v>0</v>
      </c>
      <c r="U2449">
        <v>0</v>
      </c>
      <c r="V2449">
        <v>0</v>
      </c>
      <c r="W2449">
        <v>0</v>
      </c>
      <c r="X2449">
        <v>22</v>
      </c>
      <c r="Y2449">
        <v>106.227272727273</v>
      </c>
      <c r="Z2449">
        <v>0</v>
      </c>
      <c r="AA2449">
        <v>0</v>
      </c>
      <c r="AB2449">
        <v>22</v>
      </c>
      <c r="AC2449">
        <v>129.363636363636</v>
      </c>
      <c r="AD2449">
        <v>1</v>
      </c>
      <c r="AE2449">
        <v>13</v>
      </c>
      <c r="AF2449">
        <v>89.384615384615401</v>
      </c>
      <c r="AG2449">
        <v>0.59090909090909105</v>
      </c>
      <c r="AH2449" s="4">
        <v>0</v>
      </c>
      <c r="AI2449">
        <v>0</v>
      </c>
      <c r="AJ2449" s="4">
        <v>0</v>
      </c>
      <c r="AK2449">
        <v>0</v>
      </c>
      <c r="AL2449" s="4">
        <v>6</v>
      </c>
      <c r="AM2449">
        <v>0.27272727272727298</v>
      </c>
      <c r="AN2449" s="4">
        <v>2</v>
      </c>
      <c r="AO2449">
        <v>9.0909090909090898E-2</v>
      </c>
      <c r="AP2449" s="4">
        <v>0</v>
      </c>
      <c r="AQ2449">
        <v>0</v>
      </c>
      <c r="AR2449" s="4">
        <v>0</v>
      </c>
      <c r="AS2449">
        <v>0</v>
      </c>
      <c r="AT2449" s="4">
        <v>0</v>
      </c>
      <c r="AU2449" s="4">
        <v>0</v>
      </c>
      <c r="AV2449" s="4">
        <v>0</v>
      </c>
      <c r="AW2449">
        <v>2.4444444444444402</v>
      </c>
      <c r="AX2449" s="4">
        <f t="shared" si="38"/>
        <v>9.000000000000016</v>
      </c>
      <c r="AY2449" s="4">
        <v>0</v>
      </c>
      <c r="AZ2449" s="4">
        <v>0</v>
      </c>
    </row>
    <row r="2450" spans="1:52" x14ac:dyDescent="0.25">
      <c r="A2450" s="4">
        <v>2017</v>
      </c>
      <c r="B2450" s="4" t="s">
        <v>428</v>
      </c>
      <c r="C2450" t="s">
        <v>284</v>
      </c>
      <c r="D2450" t="s">
        <v>209</v>
      </c>
      <c r="E2450" t="s">
        <v>721</v>
      </c>
      <c r="F2450" s="4">
        <v>60</v>
      </c>
      <c r="G2450">
        <v>0</v>
      </c>
      <c r="H2450">
        <v>0</v>
      </c>
      <c r="I2450">
        <v>60</v>
      </c>
      <c r="J2450">
        <v>4.5166666666666702</v>
      </c>
      <c r="K2450">
        <v>0</v>
      </c>
      <c r="L2450">
        <v>0</v>
      </c>
      <c r="M2450">
        <v>7</v>
      </c>
      <c r="N2450">
        <v>590.11864406779705</v>
      </c>
      <c r="O2450">
        <v>0.116666666666667</v>
      </c>
      <c r="P2450">
        <v>13</v>
      </c>
      <c r="Q2450">
        <v>107.92307692307701</v>
      </c>
      <c r="R2450">
        <v>17</v>
      </c>
      <c r="S2450">
        <v>17.882352941176499</v>
      </c>
      <c r="T2450">
        <v>2</v>
      </c>
      <c r="U2450">
        <v>125.5</v>
      </c>
      <c r="V2450">
        <v>2</v>
      </c>
      <c r="W2450">
        <v>12</v>
      </c>
      <c r="X2450">
        <v>58</v>
      </c>
      <c r="Y2450">
        <v>113.155172413793</v>
      </c>
      <c r="Z2450">
        <v>2</v>
      </c>
      <c r="AA2450">
        <v>433</v>
      </c>
      <c r="AB2450">
        <v>58</v>
      </c>
      <c r="AC2450">
        <v>137.72413793103399</v>
      </c>
      <c r="AD2450">
        <v>0.96666666666666701</v>
      </c>
      <c r="AE2450">
        <v>24</v>
      </c>
      <c r="AF2450">
        <v>80.875</v>
      </c>
      <c r="AG2450">
        <v>0.41379310344827602</v>
      </c>
      <c r="AH2450" s="4">
        <v>2</v>
      </c>
      <c r="AI2450">
        <v>1</v>
      </c>
      <c r="AJ2450" s="4">
        <v>0</v>
      </c>
      <c r="AK2450">
        <v>0</v>
      </c>
      <c r="AL2450" s="4">
        <v>18</v>
      </c>
      <c r="AM2450">
        <v>0.31034482758620702</v>
      </c>
      <c r="AN2450" s="4">
        <v>8</v>
      </c>
      <c r="AO2450">
        <v>0.13793103448275901</v>
      </c>
      <c r="AP2450" s="4">
        <v>1</v>
      </c>
      <c r="AQ2450">
        <v>1.6666666666666701E-2</v>
      </c>
      <c r="AR2450" s="4">
        <v>0</v>
      </c>
      <c r="AS2450">
        <v>0</v>
      </c>
      <c r="AT2450" s="4">
        <v>0</v>
      </c>
      <c r="AU2450" s="4">
        <v>0</v>
      </c>
      <c r="AV2450" s="4">
        <v>1</v>
      </c>
      <c r="AW2450">
        <v>1.57894736842105</v>
      </c>
      <c r="AX2450" s="4">
        <f t="shared" si="38"/>
        <v>38.000000000000064</v>
      </c>
      <c r="AY2450" s="4">
        <v>2</v>
      </c>
      <c r="AZ2450" s="4">
        <v>0</v>
      </c>
    </row>
    <row r="2451" spans="1:52" x14ac:dyDescent="0.25">
      <c r="A2451" s="4">
        <v>2017</v>
      </c>
      <c r="B2451" s="4" t="s">
        <v>428</v>
      </c>
      <c r="C2451" t="s">
        <v>284</v>
      </c>
      <c r="D2451" t="s">
        <v>211</v>
      </c>
      <c r="E2451" t="s">
        <v>723</v>
      </c>
      <c r="F2451" s="4">
        <v>45</v>
      </c>
      <c r="G2451">
        <v>3</v>
      </c>
      <c r="H2451">
        <v>3</v>
      </c>
      <c r="I2451">
        <v>45</v>
      </c>
      <c r="J2451">
        <v>5.4</v>
      </c>
      <c r="K2451">
        <v>2</v>
      </c>
      <c r="L2451">
        <v>4.4444444444444398E-2</v>
      </c>
      <c r="M2451">
        <v>35</v>
      </c>
      <c r="N2451">
        <v>4970.2666666666701</v>
      </c>
      <c r="O2451">
        <v>0.77777777777777801</v>
      </c>
      <c r="P2451">
        <v>7</v>
      </c>
      <c r="Q2451">
        <v>71.571428571428598</v>
      </c>
      <c r="R2451">
        <v>20</v>
      </c>
      <c r="S2451">
        <v>18.25</v>
      </c>
      <c r="T2451">
        <v>3</v>
      </c>
      <c r="U2451">
        <v>99.3333333333333</v>
      </c>
      <c r="V2451">
        <v>3</v>
      </c>
      <c r="W2451">
        <v>3.6666666666666701</v>
      </c>
      <c r="X2451">
        <v>41</v>
      </c>
      <c r="Y2451">
        <v>90.243902439024396</v>
      </c>
      <c r="Z2451">
        <v>4</v>
      </c>
      <c r="AA2451">
        <v>281.25</v>
      </c>
      <c r="AB2451">
        <v>41</v>
      </c>
      <c r="AC2451">
        <v>113.21951219512199</v>
      </c>
      <c r="AD2451">
        <v>0.91111111111111098</v>
      </c>
      <c r="AE2451">
        <v>22</v>
      </c>
      <c r="AF2451">
        <v>72.227272727272705</v>
      </c>
      <c r="AG2451">
        <v>0.53658536585365901</v>
      </c>
      <c r="AH2451" s="4">
        <v>4</v>
      </c>
      <c r="AI2451">
        <v>1</v>
      </c>
      <c r="AJ2451" s="4">
        <v>0</v>
      </c>
      <c r="AK2451">
        <v>0</v>
      </c>
      <c r="AL2451" s="4">
        <v>9</v>
      </c>
      <c r="AM2451">
        <v>0.219512195121951</v>
      </c>
      <c r="AN2451" s="4">
        <v>6</v>
      </c>
      <c r="AO2451">
        <v>0.146341463414634</v>
      </c>
      <c r="AP2451" s="4">
        <v>1</v>
      </c>
      <c r="AQ2451">
        <v>2.2222222222222199E-2</v>
      </c>
      <c r="AR2451" s="4">
        <v>0</v>
      </c>
      <c r="AS2451">
        <v>0</v>
      </c>
      <c r="AT2451" s="4">
        <v>0</v>
      </c>
      <c r="AU2451" s="4">
        <v>0</v>
      </c>
      <c r="AV2451" s="4">
        <v>0</v>
      </c>
      <c r="AW2451">
        <v>1.7307692307692299</v>
      </c>
      <c r="AX2451" s="4">
        <f t="shared" si="38"/>
        <v>26.000000000000011</v>
      </c>
      <c r="AY2451" s="4">
        <v>3</v>
      </c>
      <c r="AZ2451" s="4">
        <v>12.3333333333333</v>
      </c>
    </row>
    <row r="2452" spans="1:52" x14ac:dyDescent="0.25">
      <c r="A2452" s="4">
        <v>2017</v>
      </c>
      <c r="B2452" s="4" t="s">
        <v>428</v>
      </c>
      <c r="C2452" t="s">
        <v>284</v>
      </c>
      <c r="D2452" t="s">
        <v>205</v>
      </c>
      <c r="E2452" t="s">
        <v>717</v>
      </c>
      <c r="F2452" s="4">
        <v>61</v>
      </c>
      <c r="G2452">
        <v>8</v>
      </c>
      <c r="H2452">
        <v>10.125</v>
      </c>
      <c r="I2452">
        <v>61</v>
      </c>
      <c r="J2452">
        <v>3.42622950819672</v>
      </c>
      <c r="K2452">
        <v>0</v>
      </c>
      <c r="L2452">
        <v>0</v>
      </c>
      <c r="M2452">
        <v>15</v>
      </c>
      <c r="N2452">
        <v>376.41666666666703</v>
      </c>
      <c r="O2452">
        <v>0.24590163934426201</v>
      </c>
      <c r="P2452">
        <v>58</v>
      </c>
      <c r="Q2452">
        <v>77.637931034482804</v>
      </c>
      <c r="R2452">
        <v>23</v>
      </c>
      <c r="S2452">
        <v>69.434782608695699</v>
      </c>
      <c r="T2452">
        <v>25</v>
      </c>
      <c r="U2452">
        <v>203.92</v>
      </c>
      <c r="V2452">
        <v>23</v>
      </c>
      <c r="W2452">
        <v>8.6956521739130395</v>
      </c>
      <c r="X2452">
        <v>32</v>
      </c>
      <c r="Y2452">
        <v>182.6875</v>
      </c>
      <c r="Z2452">
        <v>19</v>
      </c>
      <c r="AA2452">
        <v>741.42105263157896</v>
      </c>
      <c r="AB2452">
        <v>34</v>
      </c>
      <c r="AC2452">
        <v>210.82352941176501</v>
      </c>
      <c r="AD2452">
        <v>0.55737704918032804</v>
      </c>
      <c r="AE2452">
        <v>7</v>
      </c>
      <c r="AF2452">
        <v>150.142857142857</v>
      </c>
      <c r="AG2452">
        <v>0.20588235294117599</v>
      </c>
      <c r="AH2452" s="4">
        <v>20</v>
      </c>
      <c r="AI2452">
        <v>1.0526315789473699</v>
      </c>
      <c r="AJ2452" s="4">
        <v>8</v>
      </c>
      <c r="AK2452">
        <v>0.42105263157894701</v>
      </c>
      <c r="AL2452" s="4">
        <v>7</v>
      </c>
      <c r="AM2452">
        <v>0.20588235294117599</v>
      </c>
      <c r="AN2452" s="4">
        <v>3</v>
      </c>
      <c r="AO2452">
        <v>8.8235294117647106E-2</v>
      </c>
      <c r="AP2452" s="4">
        <v>0</v>
      </c>
      <c r="AQ2452">
        <v>0</v>
      </c>
      <c r="AR2452" s="4">
        <v>0</v>
      </c>
      <c r="AS2452">
        <v>0</v>
      </c>
      <c r="AT2452" s="4">
        <v>0</v>
      </c>
      <c r="AU2452" s="4">
        <v>0</v>
      </c>
      <c r="AV2452" s="4">
        <v>1</v>
      </c>
      <c r="AW2452">
        <v>1.69444444444444</v>
      </c>
      <c r="AX2452" s="4">
        <f t="shared" si="38"/>
        <v>36.000000000000092</v>
      </c>
      <c r="AY2452" s="4">
        <v>25</v>
      </c>
      <c r="AZ2452" s="4">
        <v>68.040000000000006</v>
      </c>
    </row>
    <row r="2453" spans="1:52" x14ac:dyDescent="0.25">
      <c r="A2453" s="4">
        <v>2017</v>
      </c>
      <c r="B2453" s="4" t="s">
        <v>428</v>
      </c>
      <c r="C2453" t="s">
        <v>284</v>
      </c>
      <c r="D2453" t="s">
        <v>227</v>
      </c>
      <c r="E2453" t="s">
        <v>738</v>
      </c>
      <c r="F2453" s="4">
        <v>166</v>
      </c>
      <c r="G2453">
        <v>23</v>
      </c>
      <c r="H2453">
        <v>2.3478260869565202</v>
      </c>
      <c r="I2453">
        <v>166</v>
      </c>
      <c r="J2453">
        <v>3.1144578313253</v>
      </c>
      <c r="K2453">
        <v>0</v>
      </c>
      <c r="L2453">
        <v>0</v>
      </c>
      <c r="M2453">
        <v>6</v>
      </c>
      <c r="N2453">
        <v>326.21212121212102</v>
      </c>
      <c r="O2453">
        <v>3.6144578313252997E-2</v>
      </c>
      <c r="P2453">
        <v>139</v>
      </c>
      <c r="Q2453">
        <v>74.870503597122294</v>
      </c>
      <c r="R2453">
        <v>32</v>
      </c>
      <c r="S2453">
        <v>72.71875</v>
      </c>
      <c r="T2453">
        <v>59</v>
      </c>
      <c r="U2453">
        <v>178.64406779660999</v>
      </c>
      <c r="V2453">
        <v>53</v>
      </c>
      <c r="W2453">
        <v>14.5283018867925</v>
      </c>
      <c r="X2453">
        <v>84</v>
      </c>
      <c r="Y2453">
        <v>133.142857142857</v>
      </c>
      <c r="Z2453">
        <v>68</v>
      </c>
      <c r="AA2453">
        <v>740.73529411764696</v>
      </c>
      <c r="AB2453">
        <v>95</v>
      </c>
      <c r="AC2453">
        <v>189.18947368421101</v>
      </c>
      <c r="AD2453">
        <v>0.57228915662650603</v>
      </c>
      <c r="AE2453">
        <v>15</v>
      </c>
      <c r="AF2453">
        <v>110.2</v>
      </c>
      <c r="AG2453">
        <v>0.157894736842105</v>
      </c>
      <c r="AH2453" s="4">
        <v>45</v>
      </c>
      <c r="AI2453">
        <v>0.66176470588235303</v>
      </c>
      <c r="AJ2453" s="4">
        <v>23</v>
      </c>
      <c r="AK2453">
        <v>0.33823529411764702</v>
      </c>
      <c r="AL2453" s="4">
        <v>39</v>
      </c>
      <c r="AM2453">
        <v>0.41052631578947402</v>
      </c>
      <c r="AN2453" s="4">
        <v>14</v>
      </c>
      <c r="AO2453">
        <v>0.14736842105263201</v>
      </c>
      <c r="AP2453" s="4">
        <v>4</v>
      </c>
      <c r="AQ2453">
        <v>2.40963855421687E-2</v>
      </c>
      <c r="AR2453" s="4">
        <v>2</v>
      </c>
      <c r="AS2453">
        <v>1.20481927710843E-2</v>
      </c>
      <c r="AT2453" s="4">
        <v>0</v>
      </c>
      <c r="AU2453" s="4">
        <v>0</v>
      </c>
      <c r="AV2453" s="4">
        <v>4</v>
      </c>
      <c r="AW2453">
        <v>1.78494623655914</v>
      </c>
      <c r="AX2453" s="4">
        <f t="shared" si="38"/>
        <v>92.999999999999986</v>
      </c>
      <c r="AY2453" s="4">
        <v>31</v>
      </c>
      <c r="AZ2453" s="4">
        <v>60.741935483871003</v>
      </c>
    </row>
    <row r="2454" spans="1:52" x14ac:dyDescent="0.25">
      <c r="A2454" s="4">
        <v>2017</v>
      </c>
      <c r="B2454" s="4" t="s">
        <v>428</v>
      </c>
      <c r="C2454" t="s">
        <v>284</v>
      </c>
      <c r="D2454" t="s">
        <v>207</v>
      </c>
      <c r="E2454" t="s">
        <v>719</v>
      </c>
      <c r="F2454" s="4">
        <v>25</v>
      </c>
      <c r="G2454">
        <v>13</v>
      </c>
      <c r="H2454">
        <v>6.9230769230769198</v>
      </c>
      <c r="I2454">
        <v>25</v>
      </c>
      <c r="J2454">
        <v>10.72</v>
      </c>
      <c r="K2454">
        <v>0</v>
      </c>
      <c r="L2454">
        <v>0</v>
      </c>
      <c r="M2454">
        <v>14</v>
      </c>
      <c r="N2454">
        <v>1927.73913043478</v>
      </c>
      <c r="O2454">
        <v>0.56000000000000005</v>
      </c>
      <c r="P2454">
        <v>20</v>
      </c>
      <c r="Q2454">
        <v>33.049999999999997</v>
      </c>
      <c r="R2454">
        <v>11</v>
      </c>
      <c r="S2454">
        <v>58.272727272727302</v>
      </c>
      <c r="T2454">
        <v>0</v>
      </c>
      <c r="U2454">
        <v>0</v>
      </c>
      <c r="V2454">
        <v>0</v>
      </c>
      <c r="W2454">
        <v>0</v>
      </c>
      <c r="X2454">
        <v>25</v>
      </c>
      <c r="Y2454">
        <v>91.36</v>
      </c>
      <c r="Z2454">
        <v>0</v>
      </c>
      <c r="AA2454">
        <v>0</v>
      </c>
      <c r="AB2454">
        <v>25</v>
      </c>
      <c r="AC2454">
        <v>112.36</v>
      </c>
      <c r="AD2454">
        <v>1</v>
      </c>
      <c r="AE2454">
        <v>12</v>
      </c>
      <c r="AF2454">
        <v>76.25</v>
      </c>
      <c r="AG2454">
        <v>0.48</v>
      </c>
      <c r="AH2454" s="4">
        <v>0</v>
      </c>
      <c r="AI2454">
        <v>0</v>
      </c>
      <c r="AJ2454" s="4">
        <v>0</v>
      </c>
      <c r="AK2454">
        <v>0</v>
      </c>
      <c r="AL2454" s="4">
        <v>2</v>
      </c>
      <c r="AM2454">
        <v>0.08</v>
      </c>
      <c r="AN2454" s="4">
        <v>1</v>
      </c>
      <c r="AO2454">
        <v>0.04</v>
      </c>
      <c r="AP2454" s="4">
        <v>0</v>
      </c>
      <c r="AQ2454">
        <v>0</v>
      </c>
      <c r="AR2454" s="4">
        <v>0</v>
      </c>
      <c r="AS2454">
        <v>0</v>
      </c>
      <c r="AT2454" s="4">
        <v>0</v>
      </c>
      <c r="AU2454" s="4">
        <v>0</v>
      </c>
      <c r="AV2454" s="4">
        <v>0</v>
      </c>
      <c r="AW2454">
        <v>2.5</v>
      </c>
      <c r="AX2454" s="4">
        <f t="shared" si="38"/>
        <v>10</v>
      </c>
      <c r="AY2454" s="4">
        <v>0</v>
      </c>
      <c r="AZ2454" s="4">
        <v>0</v>
      </c>
    </row>
    <row r="2455" spans="1:52" x14ac:dyDescent="0.25">
      <c r="A2455" s="4">
        <v>2017</v>
      </c>
      <c r="B2455" s="4" t="s">
        <v>428</v>
      </c>
      <c r="C2455" t="s">
        <v>284</v>
      </c>
      <c r="D2455" t="s">
        <v>222</v>
      </c>
      <c r="E2455" t="s">
        <v>733</v>
      </c>
      <c r="F2455" s="4">
        <v>8</v>
      </c>
      <c r="G2455">
        <v>2</v>
      </c>
      <c r="H2455">
        <v>5.5</v>
      </c>
      <c r="I2455">
        <v>8</v>
      </c>
      <c r="J2455">
        <v>4.25</v>
      </c>
      <c r="K2455">
        <v>2</v>
      </c>
      <c r="L2455">
        <v>0.25</v>
      </c>
      <c r="M2455">
        <v>2</v>
      </c>
      <c r="N2455">
        <v>2036.125</v>
      </c>
      <c r="O2455">
        <v>0.25</v>
      </c>
      <c r="P2455">
        <v>8</v>
      </c>
      <c r="Q2455">
        <v>26.375</v>
      </c>
      <c r="R2455">
        <v>4</v>
      </c>
      <c r="S2455">
        <v>200.75</v>
      </c>
      <c r="T2455">
        <v>4</v>
      </c>
      <c r="U2455">
        <v>285.5</v>
      </c>
      <c r="V2455">
        <v>4</v>
      </c>
      <c r="W2455">
        <v>5.25</v>
      </c>
      <c r="X2455">
        <v>4</v>
      </c>
      <c r="Y2455">
        <v>272.5</v>
      </c>
      <c r="Z2455">
        <v>3</v>
      </c>
      <c r="AA2455">
        <v>775.66666666666697</v>
      </c>
      <c r="AB2455">
        <v>4</v>
      </c>
      <c r="AC2455">
        <v>295.75</v>
      </c>
      <c r="AD2455">
        <v>0.5</v>
      </c>
      <c r="AE2455">
        <v>2</v>
      </c>
      <c r="AF2455">
        <v>53.5</v>
      </c>
      <c r="AG2455">
        <v>0.5</v>
      </c>
      <c r="AH2455" s="4">
        <v>2</v>
      </c>
      <c r="AI2455">
        <v>0.66666666666666696</v>
      </c>
      <c r="AJ2455" s="4">
        <v>1</v>
      </c>
      <c r="AK2455">
        <v>0.33333333333333298</v>
      </c>
      <c r="AL2455" s="4">
        <v>2</v>
      </c>
      <c r="AM2455">
        <v>0.5</v>
      </c>
      <c r="AN2455" s="4">
        <v>0</v>
      </c>
      <c r="AO2455">
        <v>0</v>
      </c>
      <c r="AP2455" s="4">
        <v>0</v>
      </c>
      <c r="AQ2455">
        <v>0</v>
      </c>
      <c r="AR2455" s="4">
        <v>0</v>
      </c>
      <c r="AS2455">
        <v>0</v>
      </c>
      <c r="AT2455" s="4">
        <v>0</v>
      </c>
      <c r="AU2455" s="4">
        <v>0</v>
      </c>
      <c r="AV2455" s="4">
        <v>0</v>
      </c>
      <c r="AW2455">
        <v>1.1428571428571399</v>
      </c>
      <c r="AX2455" s="4">
        <f t="shared" si="38"/>
        <v>7.0000000000000178</v>
      </c>
      <c r="AY2455" s="4">
        <v>4</v>
      </c>
      <c r="AZ2455" s="4">
        <v>4</v>
      </c>
    </row>
    <row r="2456" spans="1:52" x14ac:dyDescent="0.25">
      <c r="A2456" s="4">
        <v>2017</v>
      </c>
      <c r="B2456" s="4" t="s">
        <v>428</v>
      </c>
      <c r="C2456" t="s">
        <v>284</v>
      </c>
      <c r="D2456" t="s">
        <v>212</v>
      </c>
      <c r="E2456" t="s">
        <v>724</v>
      </c>
      <c r="F2456" s="4">
        <v>30</v>
      </c>
      <c r="G2456">
        <v>0</v>
      </c>
      <c r="H2456">
        <v>0</v>
      </c>
      <c r="I2456">
        <v>30</v>
      </c>
      <c r="J2456">
        <v>3.8333333333333299</v>
      </c>
      <c r="K2456">
        <v>0</v>
      </c>
      <c r="L2456">
        <v>0</v>
      </c>
      <c r="M2456">
        <v>8</v>
      </c>
      <c r="N2456">
        <v>977.03703703703695</v>
      </c>
      <c r="O2456">
        <v>0.266666666666667</v>
      </c>
      <c r="P2456">
        <v>6</v>
      </c>
      <c r="Q2456">
        <v>392.66666666666703</v>
      </c>
      <c r="R2456">
        <v>7</v>
      </c>
      <c r="S2456">
        <v>60.714285714285701</v>
      </c>
      <c r="T2456">
        <v>5</v>
      </c>
      <c r="U2456">
        <v>263.60000000000002</v>
      </c>
      <c r="V2456">
        <v>5</v>
      </c>
      <c r="W2456">
        <v>2.6</v>
      </c>
      <c r="X2456">
        <v>24</v>
      </c>
      <c r="Y2456">
        <v>108.041666666667</v>
      </c>
      <c r="Z2456">
        <v>5</v>
      </c>
      <c r="AA2456">
        <v>892.2</v>
      </c>
      <c r="AB2456">
        <v>25</v>
      </c>
      <c r="AC2456">
        <v>132.6</v>
      </c>
      <c r="AD2456">
        <v>0.83333333333333304</v>
      </c>
      <c r="AE2456">
        <v>10</v>
      </c>
      <c r="AF2456">
        <v>81.7</v>
      </c>
      <c r="AG2456">
        <v>0.4</v>
      </c>
      <c r="AH2456" s="4">
        <v>2</v>
      </c>
      <c r="AI2456">
        <v>0.4</v>
      </c>
      <c r="AJ2456" s="4">
        <v>1</v>
      </c>
      <c r="AK2456">
        <v>0.2</v>
      </c>
      <c r="AL2456" s="4">
        <v>4</v>
      </c>
      <c r="AM2456">
        <v>0.16</v>
      </c>
      <c r="AN2456" s="4">
        <v>5</v>
      </c>
      <c r="AO2456">
        <v>0.2</v>
      </c>
      <c r="AP2456" s="4">
        <v>0</v>
      </c>
      <c r="AQ2456">
        <v>0</v>
      </c>
      <c r="AR2456" s="4">
        <v>1</v>
      </c>
      <c r="AS2456">
        <v>3.3333333333333298E-2</v>
      </c>
      <c r="AT2456" s="4">
        <v>0</v>
      </c>
      <c r="AU2456" s="4">
        <v>0</v>
      </c>
      <c r="AV2456" s="4">
        <v>1</v>
      </c>
      <c r="AW2456">
        <v>1.36363636363636</v>
      </c>
      <c r="AX2456" s="4">
        <f t="shared" si="38"/>
        <v>22.00000000000006</v>
      </c>
      <c r="AY2456" s="4">
        <v>4</v>
      </c>
      <c r="AZ2456" s="4">
        <v>50.5</v>
      </c>
    </row>
    <row r="2457" spans="1:52" x14ac:dyDescent="0.25">
      <c r="A2457" s="4">
        <v>2017</v>
      </c>
      <c r="B2457" s="4" t="s">
        <v>428</v>
      </c>
      <c r="C2457" t="s">
        <v>284</v>
      </c>
      <c r="D2457" t="s">
        <v>214</v>
      </c>
      <c r="E2457" t="s">
        <v>726</v>
      </c>
      <c r="F2457" s="4">
        <v>71</v>
      </c>
      <c r="G2457">
        <v>6</v>
      </c>
      <c r="H2457">
        <v>3.8333333333333299</v>
      </c>
      <c r="I2457">
        <v>70</v>
      </c>
      <c r="J2457">
        <v>3.9714285714285702</v>
      </c>
      <c r="K2457">
        <v>2</v>
      </c>
      <c r="L2457">
        <v>2.8571428571428598E-2</v>
      </c>
      <c r="M2457">
        <v>16</v>
      </c>
      <c r="N2457">
        <v>1480.8428571428601</v>
      </c>
      <c r="O2457">
        <v>0.22535211267605601</v>
      </c>
      <c r="P2457">
        <v>20</v>
      </c>
      <c r="Q2457">
        <v>284.75</v>
      </c>
      <c r="R2457">
        <v>19</v>
      </c>
      <c r="S2457">
        <v>64.736842105263193</v>
      </c>
      <c r="T2457">
        <v>12</v>
      </c>
      <c r="U2457">
        <v>204.083333333333</v>
      </c>
      <c r="V2457">
        <v>6</v>
      </c>
      <c r="W2457">
        <v>16.6666666666667</v>
      </c>
      <c r="X2457">
        <v>56</v>
      </c>
      <c r="Y2457">
        <v>141.5</v>
      </c>
      <c r="Z2457">
        <v>10</v>
      </c>
      <c r="AA2457">
        <v>481.9</v>
      </c>
      <c r="AB2457">
        <v>59</v>
      </c>
      <c r="AC2457">
        <v>179.71186440677999</v>
      </c>
      <c r="AD2457">
        <v>0.83098591549295797</v>
      </c>
      <c r="AE2457">
        <v>20</v>
      </c>
      <c r="AF2457">
        <v>87.3</v>
      </c>
      <c r="AG2457">
        <v>0.338983050847458</v>
      </c>
      <c r="AH2457" s="4">
        <v>10</v>
      </c>
      <c r="AI2457">
        <v>1</v>
      </c>
      <c r="AJ2457" s="4">
        <v>2</v>
      </c>
      <c r="AK2457">
        <v>0.2</v>
      </c>
      <c r="AL2457" s="4">
        <v>16</v>
      </c>
      <c r="AM2457">
        <v>0.27118644067796599</v>
      </c>
      <c r="AN2457" s="4">
        <v>2</v>
      </c>
      <c r="AO2457">
        <v>3.3898305084745797E-2</v>
      </c>
      <c r="AP2457" s="4">
        <v>1</v>
      </c>
      <c r="AQ2457">
        <v>1.4084507042253501E-2</v>
      </c>
      <c r="AR2457" s="4">
        <v>0</v>
      </c>
      <c r="AS2457">
        <v>0</v>
      </c>
      <c r="AT2457" s="4">
        <v>0</v>
      </c>
      <c r="AU2457" s="4">
        <v>0</v>
      </c>
      <c r="AV2457" s="4">
        <v>2</v>
      </c>
      <c r="AW2457">
        <v>1.4791666666666701</v>
      </c>
      <c r="AX2457" s="4">
        <f t="shared" si="38"/>
        <v>47.999999999999886</v>
      </c>
      <c r="AY2457" s="4">
        <v>4</v>
      </c>
      <c r="AZ2457" s="4">
        <v>23.75</v>
      </c>
    </row>
    <row r="2458" spans="1:52" x14ac:dyDescent="0.25">
      <c r="A2458" s="4">
        <v>2017</v>
      </c>
      <c r="B2458" s="4" t="s">
        <v>428</v>
      </c>
      <c r="C2458" t="s">
        <v>284</v>
      </c>
      <c r="D2458" t="s">
        <v>198</v>
      </c>
      <c r="E2458" t="s">
        <v>710</v>
      </c>
      <c r="F2458" s="4">
        <v>117</v>
      </c>
      <c r="G2458">
        <v>1</v>
      </c>
      <c r="H2458">
        <v>0</v>
      </c>
      <c r="I2458">
        <v>115</v>
      </c>
      <c r="J2458">
        <v>3.9913043478260901</v>
      </c>
      <c r="K2458">
        <v>0</v>
      </c>
      <c r="L2458">
        <v>0</v>
      </c>
      <c r="M2458">
        <v>47</v>
      </c>
      <c r="N2458">
        <v>1706.2129629629601</v>
      </c>
      <c r="O2458">
        <v>0.401709401709402</v>
      </c>
      <c r="P2458">
        <v>34</v>
      </c>
      <c r="Q2458">
        <v>67.764705882352899</v>
      </c>
      <c r="R2458">
        <v>24</v>
      </c>
      <c r="S2458">
        <v>35.7083333333333</v>
      </c>
      <c r="T2458">
        <v>7</v>
      </c>
      <c r="U2458">
        <v>158.42857142857099</v>
      </c>
      <c r="V2458">
        <v>7</v>
      </c>
      <c r="W2458">
        <v>35.571428571428598</v>
      </c>
      <c r="X2458">
        <v>102</v>
      </c>
      <c r="Y2458">
        <v>96.519607843137294</v>
      </c>
      <c r="Z2458">
        <v>6</v>
      </c>
      <c r="AA2458">
        <v>641.66666666666697</v>
      </c>
      <c r="AB2458">
        <v>108</v>
      </c>
      <c r="AC2458">
        <v>117.45370370370399</v>
      </c>
      <c r="AD2458">
        <v>0.92307692307692302</v>
      </c>
      <c r="AE2458">
        <v>51</v>
      </c>
      <c r="AF2458">
        <v>76.901960784313701</v>
      </c>
      <c r="AG2458">
        <v>0.47222222222222199</v>
      </c>
      <c r="AH2458" s="4">
        <v>2</v>
      </c>
      <c r="AI2458">
        <v>0.33333333333333298</v>
      </c>
      <c r="AJ2458" s="4">
        <v>1</v>
      </c>
      <c r="AK2458">
        <v>0.16666666666666699</v>
      </c>
      <c r="AL2458" s="4">
        <v>24</v>
      </c>
      <c r="AM2458">
        <v>0.22222222222222199</v>
      </c>
      <c r="AN2458" s="4">
        <v>7</v>
      </c>
      <c r="AO2458">
        <v>6.4814814814814797E-2</v>
      </c>
      <c r="AP2458" s="4">
        <v>0</v>
      </c>
      <c r="AQ2458">
        <v>0</v>
      </c>
      <c r="AR2458" s="4">
        <v>0</v>
      </c>
      <c r="AS2458">
        <v>0</v>
      </c>
      <c r="AT2458" s="4">
        <v>2</v>
      </c>
      <c r="AU2458" s="4">
        <v>0</v>
      </c>
      <c r="AV2458" s="4">
        <v>5</v>
      </c>
      <c r="AW2458">
        <v>1.40243902439024</v>
      </c>
      <c r="AX2458" s="4">
        <f t="shared" si="38"/>
        <v>83.426086956521971</v>
      </c>
      <c r="AY2458" s="4">
        <v>7</v>
      </c>
      <c r="AZ2458" s="4">
        <v>14.5714285714286</v>
      </c>
    </row>
    <row r="2459" spans="1:52" x14ac:dyDescent="0.25">
      <c r="A2459" s="4">
        <v>2017</v>
      </c>
      <c r="B2459" s="4" t="s">
        <v>428</v>
      </c>
      <c r="C2459" t="s">
        <v>284</v>
      </c>
      <c r="D2459" t="s">
        <v>215</v>
      </c>
      <c r="E2459" t="s">
        <v>727</v>
      </c>
      <c r="F2459" s="4">
        <v>17</v>
      </c>
      <c r="G2459">
        <v>1</v>
      </c>
      <c r="H2459">
        <v>4</v>
      </c>
      <c r="I2459">
        <v>17</v>
      </c>
      <c r="J2459">
        <v>0.70588235294117696</v>
      </c>
      <c r="K2459">
        <v>0</v>
      </c>
      <c r="L2459">
        <v>0</v>
      </c>
      <c r="M2459">
        <v>0</v>
      </c>
      <c r="N2459">
        <v>977.47058823529403</v>
      </c>
      <c r="O2459">
        <v>0</v>
      </c>
      <c r="P2459">
        <v>14</v>
      </c>
      <c r="Q2459">
        <v>34.071428571428598</v>
      </c>
      <c r="R2459">
        <v>4</v>
      </c>
      <c r="S2459">
        <v>41.75</v>
      </c>
      <c r="T2459">
        <v>4</v>
      </c>
      <c r="U2459">
        <v>95.75</v>
      </c>
      <c r="V2459">
        <v>3</v>
      </c>
      <c r="W2459">
        <v>31</v>
      </c>
      <c r="X2459">
        <v>10</v>
      </c>
      <c r="Y2459">
        <v>124.1</v>
      </c>
      <c r="Z2459">
        <v>5</v>
      </c>
      <c r="AA2459">
        <v>216.2</v>
      </c>
      <c r="AB2459">
        <v>12</v>
      </c>
      <c r="AC2459">
        <v>144.333333333333</v>
      </c>
      <c r="AD2459">
        <v>0.70588235294117696</v>
      </c>
      <c r="AE2459">
        <v>1</v>
      </c>
      <c r="AF2459">
        <v>72</v>
      </c>
      <c r="AG2459">
        <v>8.3333333333333301E-2</v>
      </c>
      <c r="AH2459" s="4">
        <v>2</v>
      </c>
      <c r="AI2459">
        <v>0.4</v>
      </c>
      <c r="AJ2459" s="4">
        <v>0</v>
      </c>
      <c r="AK2459">
        <v>0</v>
      </c>
      <c r="AL2459" s="4">
        <v>6</v>
      </c>
      <c r="AM2459">
        <v>0.5</v>
      </c>
      <c r="AN2459" s="4">
        <v>0</v>
      </c>
      <c r="AO2459">
        <v>0</v>
      </c>
      <c r="AP2459" s="4">
        <v>0</v>
      </c>
      <c r="AQ2459">
        <v>0</v>
      </c>
      <c r="AR2459" s="4">
        <v>0</v>
      </c>
      <c r="AS2459">
        <v>0</v>
      </c>
      <c r="AT2459" s="4">
        <v>0</v>
      </c>
      <c r="AU2459" s="4">
        <v>0</v>
      </c>
      <c r="AV2459" s="4">
        <v>1</v>
      </c>
      <c r="AW2459">
        <v>1.8888888888888899</v>
      </c>
      <c r="AX2459" s="4">
        <f t="shared" si="38"/>
        <v>8.9999999999999947</v>
      </c>
      <c r="AY2459" s="4">
        <v>4</v>
      </c>
      <c r="AZ2459" s="4">
        <v>4</v>
      </c>
    </row>
    <row r="2460" spans="1:52" x14ac:dyDescent="0.25">
      <c r="A2460" s="4">
        <v>2017</v>
      </c>
      <c r="B2460" s="4" t="s">
        <v>428</v>
      </c>
      <c r="C2460" t="s">
        <v>284</v>
      </c>
      <c r="D2460" t="s">
        <v>233</v>
      </c>
      <c r="E2460" t="s">
        <v>744</v>
      </c>
      <c r="F2460" s="4">
        <v>47</v>
      </c>
      <c r="G2460">
        <v>15</v>
      </c>
      <c r="H2460">
        <v>1.93333333333333</v>
      </c>
      <c r="I2460">
        <v>47</v>
      </c>
      <c r="J2460">
        <v>4.4468085106383004</v>
      </c>
      <c r="K2460">
        <v>0</v>
      </c>
      <c r="L2460">
        <v>0</v>
      </c>
      <c r="M2460">
        <v>37</v>
      </c>
      <c r="N2460">
        <v>3513</v>
      </c>
      <c r="O2460">
        <v>0.78723404255319196</v>
      </c>
      <c r="P2460">
        <v>39</v>
      </c>
      <c r="Q2460">
        <v>17.743589743589698</v>
      </c>
      <c r="R2460">
        <v>14</v>
      </c>
      <c r="S2460">
        <v>42.785714285714299</v>
      </c>
      <c r="T2460">
        <v>11</v>
      </c>
      <c r="U2460">
        <v>122.272727272727</v>
      </c>
      <c r="V2460">
        <v>11</v>
      </c>
      <c r="W2460">
        <v>22.181818181818201</v>
      </c>
      <c r="X2460">
        <v>34</v>
      </c>
      <c r="Y2460">
        <v>84.294117647058798</v>
      </c>
      <c r="Z2460">
        <v>12</v>
      </c>
      <c r="AA2460">
        <v>469.16666666666703</v>
      </c>
      <c r="AB2460">
        <v>35</v>
      </c>
      <c r="AC2460">
        <v>130.71428571428601</v>
      </c>
      <c r="AD2460">
        <v>0.74468085106382997</v>
      </c>
      <c r="AE2460">
        <v>15</v>
      </c>
      <c r="AF2460">
        <v>57.3333333333333</v>
      </c>
      <c r="AG2460">
        <v>0.42857142857142899</v>
      </c>
      <c r="AH2460" s="4">
        <v>9</v>
      </c>
      <c r="AI2460">
        <v>0.75</v>
      </c>
      <c r="AJ2460" s="4">
        <v>2</v>
      </c>
      <c r="AK2460">
        <v>0.16666666666666699</v>
      </c>
      <c r="AL2460" s="4">
        <v>8</v>
      </c>
      <c r="AM2460">
        <v>0.22857142857142901</v>
      </c>
      <c r="AN2460" s="4">
        <v>5</v>
      </c>
      <c r="AO2460">
        <v>0.14285714285714299</v>
      </c>
      <c r="AP2460" s="4">
        <v>0</v>
      </c>
      <c r="AQ2460">
        <v>0</v>
      </c>
      <c r="AR2460" s="4">
        <v>1</v>
      </c>
      <c r="AS2460">
        <v>2.1276595744680899E-2</v>
      </c>
      <c r="AT2460" s="4">
        <v>0</v>
      </c>
      <c r="AU2460" s="4">
        <v>0</v>
      </c>
      <c r="AV2460" s="4">
        <v>0</v>
      </c>
      <c r="AW2460">
        <v>2.2380952380952399</v>
      </c>
      <c r="AX2460" s="4">
        <f t="shared" si="38"/>
        <v>20.999999999999982</v>
      </c>
      <c r="AY2460" s="4">
        <v>11</v>
      </c>
      <c r="AZ2460" s="4">
        <v>5.5454545454545503</v>
      </c>
    </row>
    <row r="2461" spans="1:52" x14ac:dyDescent="0.25">
      <c r="A2461" s="4">
        <v>2017</v>
      </c>
      <c r="B2461" s="4" t="s">
        <v>428</v>
      </c>
      <c r="C2461" t="s">
        <v>284</v>
      </c>
      <c r="D2461" t="s">
        <v>206</v>
      </c>
      <c r="E2461" t="s">
        <v>718</v>
      </c>
      <c r="F2461" s="4">
        <v>2</v>
      </c>
      <c r="G2461">
        <v>0</v>
      </c>
      <c r="H2461">
        <v>0</v>
      </c>
      <c r="I2461">
        <v>2</v>
      </c>
      <c r="J2461">
        <v>0.5</v>
      </c>
      <c r="K2461">
        <v>0</v>
      </c>
      <c r="L2461">
        <v>0</v>
      </c>
      <c r="M2461">
        <v>1</v>
      </c>
      <c r="N2461">
        <v>2194</v>
      </c>
      <c r="O2461">
        <v>0.5</v>
      </c>
      <c r="P2461">
        <v>2</v>
      </c>
      <c r="Q2461">
        <v>205</v>
      </c>
      <c r="R2461">
        <v>0</v>
      </c>
      <c r="S2461">
        <v>0</v>
      </c>
      <c r="T2461">
        <v>1</v>
      </c>
      <c r="U2461">
        <v>185</v>
      </c>
      <c r="V2461">
        <v>1</v>
      </c>
      <c r="W2461">
        <v>123</v>
      </c>
      <c r="X2461">
        <v>1</v>
      </c>
      <c r="Y2461">
        <v>169</v>
      </c>
      <c r="Z2461">
        <v>1</v>
      </c>
      <c r="AA2461">
        <v>379</v>
      </c>
      <c r="AB2461">
        <v>1</v>
      </c>
      <c r="AC2461">
        <v>209</v>
      </c>
      <c r="AD2461">
        <v>0.5</v>
      </c>
      <c r="AE2461">
        <v>0</v>
      </c>
      <c r="AF2461">
        <v>0</v>
      </c>
      <c r="AG2461">
        <v>0</v>
      </c>
      <c r="AH2461" s="4">
        <v>1</v>
      </c>
      <c r="AI2461">
        <v>1</v>
      </c>
      <c r="AJ2461" s="4">
        <v>0</v>
      </c>
      <c r="AK2461">
        <v>0</v>
      </c>
      <c r="AL2461" s="4">
        <v>1</v>
      </c>
      <c r="AM2461">
        <v>1</v>
      </c>
      <c r="AN2461" s="4">
        <v>0</v>
      </c>
      <c r="AO2461">
        <v>0</v>
      </c>
      <c r="AP2461" s="4">
        <v>0</v>
      </c>
      <c r="AQ2461">
        <v>0</v>
      </c>
      <c r="AR2461" s="4">
        <v>0</v>
      </c>
      <c r="AS2461">
        <v>0</v>
      </c>
      <c r="AT2461" s="4">
        <v>0</v>
      </c>
      <c r="AU2461" s="4">
        <v>0</v>
      </c>
      <c r="AV2461" s="4">
        <v>0</v>
      </c>
      <c r="AW2461">
        <v>1</v>
      </c>
      <c r="AX2461" s="4">
        <f t="shared" si="38"/>
        <v>2</v>
      </c>
      <c r="AY2461" s="4">
        <v>1</v>
      </c>
      <c r="AZ2461" s="4">
        <v>0</v>
      </c>
    </row>
    <row r="2462" spans="1:52" x14ac:dyDescent="0.25">
      <c r="A2462" s="4">
        <v>2017</v>
      </c>
      <c r="B2462" s="4" t="s">
        <v>428</v>
      </c>
      <c r="C2462" t="s">
        <v>284</v>
      </c>
      <c r="D2462" t="s">
        <v>238</v>
      </c>
      <c r="E2462" t="s">
        <v>749</v>
      </c>
      <c r="F2462" s="4">
        <v>1</v>
      </c>
      <c r="G2462">
        <v>0</v>
      </c>
      <c r="H2462">
        <v>0</v>
      </c>
      <c r="I2462">
        <v>1</v>
      </c>
      <c r="J2462">
        <v>2</v>
      </c>
      <c r="K2462">
        <v>0</v>
      </c>
      <c r="L2462">
        <v>0</v>
      </c>
      <c r="M2462">
        <v>1</v>
      </c>
      <c r="N2462">
        <v>0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234</v>
      </c>
      <c r="V2462">
        <v>1</v>
      </c>
      <c r="W2462">
        <v>5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 s="4">
        <v>1</v>
      </c>
      <c r="AI2462">
        <v>0</v>
      </c>
      <c r="AJ2462" s="4">
        <v>0</v>
      </c>
      <c r="AK2462">
        <v>0</v>
      </c>
      <c r="AL2462" s="4">
        <v>0</v>
      </c>
      <c r="AM2462">
        <v>0</v>
      </c>
      <c r="AN2462" s="4">
        <v>0</v>
      </c>
      <c r="AO2462">
        <v>0</v>
      </c>
      <c r="AP2462" s="4">
        <v>0</v>
      </c>
      <c r="AQ2462">
        <v>0</v>
      </c>
      <c r="AR2462" s="4">
        <v>0</v>
      </c>
      <c r="AS2462">
        <v>0</v>
      </c>
      <c r="AT2462" s="4">
        <v>0</v>
      </c>
      <c r="AU2462" s="4">
        <v>0</v>
      </c>
      <c r="AV2462" s="4">
        <v>0</v>
      </c>
      <c r="AW2462">
        <v>1</v>
      </c>
      <c r="AX2462" s="4">
        <f t="shared" si="38"/>
        <v>1</v>
      </c>
      <c r="AY2462" s="4">
        <v>0</v>
      </c>
      <c r="AZ2462" s="4">
        <v>0</v>
      </c>
    </row>
    <row r="2463" spans="1:52" x14ac:dyDescent="0.25">
      <c r="A2463" s="4">
        <v>2017</v>
      </c>
      <c r="B2463" s="4" t="s">
        <v>428</v>
      </c>
      <c r="C2463" t="s">
        <v>284</v>
      </c>
      <c r="D2463" t="s">
        <v>314</v>
      </c>
      <c r="E2463" t="s">
        <v>819</v>
      </c>
      <c r="F2463" s="4">
        <v>112</v>
      </c>
      <c r="G2463">
        <v>15</v>
      </c>
      <c r="H2463">
        <v>8.1999999999999993</v>
      </c>
      <c r="I2463">
        <v>112</v>
      </c>
      <c r="J2463">
        <v>5.8303571428571397</v>
      </c>
      <c r="K2463">
        <v>2</v>
      </c>
      <c r="L2463">
        <v>1.7857142857142901E-2</v>
      </c>
      <c r="M2463">
        <v>43</v>
      </c>
      <c r="N2463">
        <v>4603.8909090909101</v>
      </c>
      <c r="O2463">
        <v>0.38392857142857101</v>
      </c>
      <c r="P2463">
        <v>35</v>
      </c>
      <c r="Q2463">
        <v>183.57142857142901</v>
      </c>
      <c r="R2463">
        <v>44</v>
      </c>
      <c r="S2463">
        <v>58.704545454545503</v>
      </c>
      <c r="T2463">
        <v>39</v>
      </c>
      <c r="U2463">
        <v>158.05128205128199</v>
      </c>
      <c r="V2463">
        <v>37</v>
      </c>
      <c r="W2463">
        <v>9.6216216216216193</v>
      </c>
      <c r="X2463">
        <v>64</v>
      </c>
      <c r="Y2463">
        <v>131.671875</v>
      </c>
      <c r="Z2463">
        <v>43</v>
      </c>
      <c r="AA2463">
        <v>431.32558139534899</v>
      </c>
      <c r="AB2463">
        <v>68</v>
      </c>
      <c r="AC2463">
        <v>189.83823529411799</v>
      </c>
      <c r="AD2463">
        <v>0.60714285714285698</v>
      </c>
      <c r="AE2463">
        <v>22</v>
      </c>
      <c r="AF2463">
        <v>74.772727272727295</v>
      </c>
      <c r="AG2463">
        <v>0.32352941176470601</v>
      </c>
      <c r="AH2463" s="4">
        <v>30</v>
      </c>
      <c r="AI2463">
        <v>0.69767441860465096</v>
      </c>
      <c r="AJ2463" s="4">
        <v>9</v>
      </c>
      <c r="AK2463">
        <v>0.209302325581395</v>
      </c>
      <c r="AL2463" s="4">
        <v>29</v>
      </c>
      <c r="AM2463">
        <v>0.42647058823529399</v>
      </c>
      <c r="AN2463" s="4">
        <v>5</v>
      </c>
      <c r="AO2463">
        <v>7.3529411764705899E-2</v>
      </c>
      <c r="AP2463" s="4">
        <v>0</v>
      </c>
      <c r="AQ2463">
        <v>0</v>
      </c>
      <c r="AR2463" s="4">
        <v>0</v>
      </c>
      <c r="AS2463">
        <v>0</v>
      </c>
      <c r="AT2463" s="4">
        <v>0</v>
      </c>
      <c r="AU2463" s="4">
        <v>0</v>
      </c>
      <c r="AV2463" s="4">
        <v>1</v>
      </c>
      <c r="AW2463">
        <v>1.5342465753424701</v>
      </c>
      <c r="AX2463" s="4">
        <f t="shared" si="38"/>
        <v>72.999999999999787</v>
      </c>
      <c r="AY2463" s="4">
        <v>39</v>
      </c>
      <c r="AZ2463" s="4">
        <v>1.7179487179487201</v>
      </c>
    </row>
    <row r="2464" spans="1:52" x14ac:dyDescent="0.25">
      <c r="A2464" s="4">
        <v>2017</v>
      </c>
      <c r="B2464" s="4" t="s">
        <v>428</v>
      </c>
      <c r="C2464" t="s">
        <v>284</v>
      </c>
      <c r="D2464" t="s">
        <v>330</v>
      </c>
      <c r="E2464" t="s">
        <v>833</v>
      </c>
      <c r="F2464" s="4">
        <v>344</v>
      </c>
      <c r="G2464">
        <v>152</v>
      </c>
      <c r="H2464">
        <v>1.8815789473684199</v>
      </c>
      <c r="I2464">
        <v>342</v>
      </c>
      <c r="J2464">
        <v>5.0321637426900603</v>
      </c>
      <c r="K2464">
        <v>4</v>
      </c>
      <c r="L2464">
        <v>1.1695906432748499E-2</v>
      </c>
      <c r="M2464">
        <v>14</v>
      </c>
      <c r="N2464">
        <v>106.21492537313399</v>
      </c>
      <c r="O2464">
        <v>4.0697674418604703E-2</v>
      </c>
      <c r="P2464">
        <v>247</v>
      </c>
      <c r="Q2464">
        <v>28.0890688259109</v>
      </c>
      <c r="R2464">
        <v>37</v>
      </c>
      <c r="S2464">
        <v>63.027027027027003</v>
      </c>
      <c r="T2464">
        <v>0</v>
      </c>
      <c r="U2464">
        <v>0</v>
      </c>
      <c r="V2464">
        <v>0</v>
      </c>
      <c r="W2464">
        <v>0</v>
      </c>
      <c r="X2464">
        <v>328</v>
      </c>
      <c r="Y2464">
        <v>74.039634146341498</v>
      </c>
      <c r="Z2464">
        <v>0</v>
      </c>
      <c r="AA2464">
        <v>0</v>
      </c>
      <c r="AB2464">
        <v>342</v>
      </c>
      <c r="AC2464">
        <v>95.067251461988306</v>
      </c>
      <c r="AD2464">
        <v>0.99418604651162801</v>
      </c>
      <c r="AE2464">
        <v>228</v>
      </c>
      <c r="AF2464">
        <v>68.5</v>
      </c>
      <c r="AG2464">
        <v>0.66666666666666696</v>
      </c>
      <c r="AH2464" s="4">
        <v>0</v>
      </c>
      <c r="AI2464">
        <v>0</v>
      </c>
      <c r="AJ2464" s="4">
        <v>0</v>
      </c>
      <c r="AK2464">
        <v>0</v>
      </c>
      <c r="AL2464" s="4">
        <v>61</v>
      </c>
      <c r="AM2464">
        <v>0.178362573099415</v>
      </c>
      <c r="AN2464" s="4">
        <v>24</v>
      </c>
      <c r="AO2464">
        <v>7.0175438596491196E-2</v>
      </c>
      <c r="AP2464" s="4">
        <v>3</v>
      </c>
      <c r="AQ2464">
        <v>8.7209302325581394E-3</v>
      </c>
      <c r="AR2464" s="4">
        <v>0</v>
      </c>
      <c r="AS2464">
        <v>0</v>
      </c>
      <c r="AT2464" s="4">
        <v>2</v>
      </c>
      <c r="AU2464" s="4">
        <v>0</v>
      </c>
      <c r="AV2464" s="4">
        <v>2</v>
      </c>
      <c r="AW2464">
        <v>2.6511627906976698</v>
      </c>
      <c r="AX2464" s="4">
        <f t="shared" si="38"/>
        <v>129.7543859649125</v>
      </c>
      <c r="AY2464" s="4">
        <v>0</v>
      </c>
      <c r="AZ2464" s="4">
        <v>0</v>
      </c>
    </row>
    <row r="2465" spans="1:52" x14ac:dyDescent="0.25">
      <c r="A2465" s="4">
        <v>2017</v>
      </c>
      <c r="B2465" s="4" t="s">
        <v>428</v>
      </c>
      <c r="C2465" t="s">
        <v>284</v>
      </c>
      <c r="D2465" t="s">
        <v>347</v>
      </c>
      <c r="E2465" t="s">
        <v>847</v>
      </c>
      <c r="F2465" s="4">
        <v>32</v>
      </c>
      <c r="G2465">
        <v>9</v>
      </c>
      <c r="H2465">
        <v>2.1111111111111098</v>
      </c>
      <c r="I2465">
        <v>32</v>
      </c>
      <c r="J2465">
        <v>4.71875</v>
      </c>
      <c r="K2465">
        <v>2</v>
      </c>
      <c r="L2465">
        <v>6.25E-2</v>
      </c>
      <c r="M2465">
        <v>4</v>
      </c>
      <c r="N2465">
        <v>1071.40625</v>
      </c>
      <c r="O2465">
        <v>0.125</v>
      </c>
      <c r="P2465">
        <v>9</v>
      </c>
      <c r="Q2465">
        <v>167.444444444444</v>
      </c>
      <c r="R2465">
        <v>8</v>
      </c>
      <c r="S2465">
        <v>29.625</v>
      </c>
      <c r="T2465">
        <v>5</v>
      </c>
      <c r="U2465">
        <v>205.6</v>
      </c>
      <c r="V2465">
        <v>5</v>
      </c>
      <c r="W2465">
        <v>6.4</v>
      </c>
      <c r="X2465">
        <v>26</v>
      </c>
      <c r="Y2465">
        <v>83.346153846153797</v>
      </c>
      <c r="Z2465">
        <v>5</v>
      </c>
      <c r="AA2465">
        <v>431.2</v>
      </c>
      <c r="AB2465">
        <v>27</v>
      </c>
      <c r="AC2465">
        <v>110.851851851852</v>
      </c>
      <c r="AD2465">
        <v>0.84375</v>
      </c>
      <c r="AE2465">
        <v>13</v>
      </c>
      <c r="AF2465">
        <v>48.769230769230802</v>
      </c>
      <c r="AG2465">
        <v>0.48148148148148101</v>
      </c>
      <c r="AH2465" s="4">
        <v>3</v>
      </c>
      <c r="AI2465">
        <v>0.6</v>
      </c>
      <c r="AJ2465" s="4">
        <v>1</v>
      </c>
      <c r="AK2465">
        <v>0.2</v>
      </c>
      <c r="AL2465" s="4">
        <v>6</v>
      </c>
      <c r="AM2465">
        <v>0.22222222222222199</v>
      </c>
      <c r="AN2465" s="4">
        <v>0</v>
      </c>
      <c r="AO2465">
        <v>0</v>
      </c>
      <c r="AP2465" s="4">
        <v>0</v>
      </c>
      <c r="AQ2465">
        <v>0</v>
      </c>
      <c r="AR2465" s="4">
        <v>0</v>
      </c>
      <c r="AS2465">
        <v>0</v>
      </c>
      <c r="AT2465" s="4">
        <v>0</v>
      </c>
      <c r="AU2465" s="4">
        <v>0</v>
      </c>
      <c r="AV2465" s="4">
        <v>0</v>
      </c>
      <c r="AW2465">
        <v>1.7777777777777799</v>
      </c>
      <c r="AX2465" s="4">
        <f t="shared" si="38"/>
        <v>17.999999999999979</v>
      </c>
      <c r="AY2465" s="4">
        <v>5</v>
      </c>
      <c r="AZ2465" s="4">
        <v>0</v>
      </c>
    </row>
    <row r="2466" spans="1:52" x14ac:dyDescent="0.25">
      <c r="A2466" s="4">
        <v>2017</v>
      </c>
      <c r="B2466" s="4" t="s">
        <v>428</v>
      </c>
      <c r="C2466" t="s">
        <v>284</v>
      </c>
      <c r="D2466" t="s">
        <v>373</v>
      </c>
      <c r="E2466" t="s">
        <v>872</v>
      </c>
      <c r="F2466" s="4">
        <v>55</v>
      </c>
      <c r="G2466">
        <v>0</v>
      </c>
      <c r="H2466">
        <v>0</v>
      </c>
      <c r="I2466">
        <v>55</v>
      </c>
      <c r="J2466">
        <v>4.7818181818181804</v>
      </c>
      <c r="K2466">
        <v>0</v>
      </c>
      <c r="L2466">
        <v>0</v>
      </c>
      <c r="M2466">
        <v>22</v>
      </c>
      <c r="N2466">
        <v>1162.3333333333301</v>
      </c>
      <c r="O2466">
        <v>0.4</v>
      </c>
      <c r="P2466">
        <v>9</v>
      </c>
      <c r="Q2466">
        <v>214.222222222222</v>
      </c>
      <c r="R2466">
        <v>14</v>
      </c>
      <c r="S2466">
        <v>71.357142857142904</v>
      </c>
      <c r="T2466">
        <v>10</v>
      </c>
      <c r="U2466">
        <v>199.1</v>
      </c>
      <c r="V2466">
        <v>10</v>
      </c>
      <c r="W2466">
        <v>8.4</v>
      </c>
      <c r="X2466">
        <v>44</v>
      </c>
      <c r="Y2466">
        <v>122.454545454545</v>
      </c>
      <c r="Z2466">
        <v>9</v>
      </c>
      <c r="AA2466">
        <v>518.66666666666697</v>
      </c>
      <c r="AB2466">
        <v>45</v>
      </c>
      <c r="AC2466">
        <v>154.71111111111099</v>
      </c>
      <c r="AD2466">
        <v>0.81818181818181801</v>
      </c>
      <c r="AE2466">
        <v>12</v>
      </c>
      <c r="AF2466">
        <v>76.9166666666667</v>
      </c>
      <c r="AG2466">
        <v>0.266666666666667</v>
      </c>
      <c r="AH2466" s="4">
        <v>8</v>
      </c>
      <c r="AI2466">
        <v>0.88888888888888895</v>
      </c>
      <c r="AJ2466" s="4">
        <v>2</v>
      </c>
      <c r="AK2466">
        <v>0.22222222222222199</v>
      </c>
      <c r="AL2466" s="4">
        <v>12</v>
      </c>
      <c r="AM2466">
        <v>0.266666666666667</v>
      </c>
      <c r="AN2466" s="4">
        <v>10</v>
      </c>
      <c r="AO2466">
        <v>0.22222222222222199</v>
      </c>
      <c r="AP2466" s="4">
        <v>0</v>
      </c>
      <c r="AQ2466">
        <v>0</v>
      </c>
      <c r="AR2466" s="4">
        <v>0</v>
      </c>
      <c r="AS2466">
        <v>0</v>
      </c>
      <c r="AT2466" s="4">
        <v>0</v>
      </c>
      <c r="AU2466" s="4">
        <v>0</v>
      </c>
      <c r="AV2466" s="4">
        <v>5</v>
      </c>
      <c r="AW2466">
        <v>1.48648648648649</v>
      </c>
      <c r="AX2466" s="4">
        <f t="shared" si="38"/>
        <v>36.999999999999915</v>
      </c>
      <c r="AY2466" s="4">
        <v>10</v>
      </c>
      <c r="AZ2466" s="4">
        <v>13.5</v>
      </c>
    </row>
    <row r="2467" spans="1:52" x14ac:dyDescent="0.25">
      <c r="A2467" s="4">
        <v>2017</v>
      </c>
      <c r="B2467" s="4" t="s">
        <v>428</v>
      </c>
      <c r="C2467" t="s">
        <v>284</v>
      </c>
      <c r="D2467" t="s">
        <v>456</v>
      </c>
      <c r="E2467" t="s">
        <v>953</v>
      </c>
      <c r="F2467" s="4">
        <v>1</v>
      </c>
      <c r="G2467">
        <v>0</v>
      </c>
      <c r="H2467">
        <v>0</v>
      </c>
      <c r="I2467">
        <v>1</v>
      </c>
      <c r="J2467">
        <v>0</v>
      </c>
      <c r="K2467">
        <v>0</v>
      </c>
      <c r="L2467">
        <v>0</v>
      </c>
      <c r="M2467">
        <v>0</v>
      </c>
      <c r="N2467">
        <v>104</v>
      </c>
      <c r="O2467">
        <v>0</v>
      </c>
      <c r="P2467">
        <v>1</v>
      </c>
      <c r="Q2467">
        <v>11</v>
      </c>
      <c r="R2467">
        <v>1</v>
      </c>
      <c r="S2467">
        <v>11</v>
      </c>
      <c r="T2467">
        <v>1</v>
      </c>
      <c r="U2467">
        <v>359</v>
      </c>
      <c r="V2467">
        <v>1</v>
      </c>
      <c r="W2467">
        <v>32</v>
      </c>
      <c r="X2467">
        <v>0</v>
      </c>
      <c r="Y2467">
        <v>0</v>
      </c>
      <c r="Z2467">
        <v>1</v>
      </c>
      <c r="AA2467">
        <v>403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 s="4">
        <v>1</v>
      </c>
      <c r="AI2467">
        <v>1</v>
      </c>
      <c r="AJ2467" s="4">
        <v>0</v>
      </c>
      <c r="AK2467">
        <v>0</v>
      </c>
      <c r="AL2467" s="4">
        <v>0</v>
      </c>
      <c r="AM2467">
        <v>0</v>
      </c>
      <c r="AN2467" s="4">
        <v>0</v>
      </c>
      <c r="AO2467">
        <v>0</v>
      </c>
      <c r="AP2467" s="4">
        <v>0</v>
      </c>
      <c r="AQ2467">
        <v>0</v>
      </c>
      <c r="AR2467" s="4">
        <v>0</v>
      </c>
      <c r="AS2467">
        <v>0</v>
      </c>
      <c r="AT2467" s="4">
        <v>0</v>
      </c>
      <c r="AU2467" s="4">
        <v>0</v>
      </c>
      <c r="AV2467" s="4">
        <v>0</v>
      </c>
      <c r="AW2467">
        <v>1</v>
      </c>
      <c r="AX2467" s="4">
        <f t="shared" si="38"/>
        <v>1</v>
      </c>
      <c r="AY2467" s="4">
        <v>0</v>
      </c>
      <c r="AZ2467" s="4">
        <v>0</v>
      </c>
    </row>
    <row r="2468" spans="1:52" x14ac:dyDescent="0.25">
      <c r="A2468" s="4">
        <v>2017</v>
      </c>
      <c r="B2468" s="4" t="s">
        <v>428</v>
      </c>
      <c r="C2468" t="s">
        <v>284</v>
      </c>
      <c r="D2468" t="s">
        <v>459</v>
      </c>
      <c r="E2468" t="s">
        <v>956</v>
      </c>
      <c r="F2468" s="4">
        <v>1</v>
      </c>
      <c r="G2468">
        <v>0</v>
      </c>
      <c r="H2468">
        <v>0</v>
      </c>
      <c r="I2468">
        <v>1</v>
      </c>
      <c r="J2468">
        <v>3</v>
      </c>
      <c r="K2468">
        <v>0</v>
      </c>
      <c r="L2468">
        <v>0</v>
      </c>
      <c r="M2468">
        <v>0</v>
      </c>
      <c r="N2468">
        <v>-295</v>
      </c>
      <c r="O2468">
        <v>0</v>
      </c>
      <c r="P2468">
        <v>1</v>
      </c>
      <c r="Q2468">
        <v>418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1</v>
      </c>
      <c r="AA2468">
        <v>607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 s="4">
        <v>1</v>
      </c>
      <c r="AI2468">
        <v>1</v>
      </c>
      <c r="AJ2468" s="4">
        <v>0</v>
      </c>
      <c r="AK2468">
        <v>0</v>
      </c>
      <c r="AL2468" s="4">
        <v>0</v>
      </c>
      <c r="AM2468">
        <v>0</v>
      </c>
      <c r="AN2468" s="4">
        <v>0</v>
      </c>
      <c r="AO2468">
        <v>0</v>
      </c>
      <c r="AP2468" s="4">
        <v>0</v>
      </c>
      <c r="AQ2468">
        <v>0</v>
      </c>
      <c r="AR2468" s="4">
        <v>0</v>
      </c>
      <c r="AS2468">
        <v>0</v>
      </c>
      <c r="AT2468" s="4">
        <v>0</v>
      </c>
      <c r="AU2468" s="4">
        <v>0</v>
      </c>
      <c r="AV2468" s="4">
        <v>1</v>
      </c>
      <c r="AW2468">
        <v>1</v>
      </c>
      <c r="AX2468" s="4">
        <f t="shared" si="38"/>
        <v>1</v>
      </c>
      <c r="AY2468" s="4">
        <v>0</v>
      </c>
      <c r="AZ2468" s="4">
        <v>0</v>
      </c>
    </row>
    <row r="2469" spans="1:52" x14ac:dyDescent="0.25">
      <c r="A2469" s="4">
        <v>2017</v>
      </c>
      <c r="B2469" s="4" t="s">
        <v>428</v>
      </c>
      <c r="C2469" t="s">
        <v>284</v>
      </c>
      <c r="D2469" t="s">
        <v>484</v>
      </c>
      <c r="E2469" t="s">
        <v>981</v>
      </c>
      <c r="F2469" s="4">
        <v>19</v>
      </c>
      <c r="G2469">
        <v>12</v>
      </c>
      <c r="H2469">
        <v>3.9166666666666701</v>
      </c>
      <c r="I2469">
        <v>19</v>
      </c>
      <c r="J2469">
        <v>11.473684210526301</v>
      </c>
      <c r="K2469">
        <v>2</v>
      </c>
      <c r="L2469">
        <v>0.105263157894737</v>
      </c>
      <c r="M2469">
        <v>0</v>
      </c>
      <c r="N2469">
        <v>39.842105263157897</v>
      </c>
      <c r="O2469">
        <v>0</v>
      </c>
      <c r="P2469">
        <v>9</v>
      </c>
      <c r="Q2469">
        <v>29.8888888888889</v>
      </c>
      <c r="R2469">
        <v>1</v>
      </c>
      <c r="S2469">
        <v>89</v>
      </c>
      <c r="T2469">
        <v>1</v>
      </c>
      <c r="U2469">
        <v>104</v>
      </c>
      <c r="V2469">
        <v>1</v>
      </c>
      <c r="W2469">
        <v>22</v>
      </c>
      <c r="X2469">
        <v>18</v>
      </c>
      <c r="Y2469">
        <v>55.9444444444444</v>
      </c>
      <c r="Z2469">
        <v>1</v>
      </c>
      <c r="AA2469">
        <v>263</v>
      </c>
      <c r="AB2469">
        <v>18</v>
      </c>
      <c r="AC2469">
        <v>78.2777777777778</v>
      </c>
      <c r="AD2469">
        <v>0.94736842105263197</v>
      </c>
      <c r="AE2469">
        <v>15</v>
      </c>
      <c r="AF2469">
        <v>72.8</v>
      </c>
      <c r="AG2469">
        <v>0.83333333333333304</v>
      </c>
      <c r="AH2469" s="4">
        <v>1</v>
      </c>
      <c r="AI2469">
        <v>1</v>
      </c>
      <c r="AJ2469" s="4">
        <v>0</v>
      </c>
      <c r="AK2469">
        <v>0</v>
      </c>
      <c r="AL2469" s="4">
        <v>1</v>
      </c>
      <c r="AM2469">
        <v>5.5555555555555601E-2</v>
      </c>
      <c r="AN2469" s="4">
        <v>0</v>
      </c>
      <c r="AO2469">
        <v>0</v>
      </c>
      <c r="AP2469" s="4">
        <v>0</v>
      </c>
      <c r="AQ2469">
        <v>0</v>
      </c>
      <c r="AR2469" s="4">
        <v>0</v>
      </c>
      <c r="AS2469">
        <v>0</v>
      </c>
      <c r="AT2469" s="4">
        <v>0</v>
      </c>
      <c r="AU2469" s="4">
        <v>0</v>
      </c>
      <c r="AV2469" s="4">
        <v>0</v>
      </c>
      <c r="AW2469">
        <v>1.72727272727273</v>
      </c>
      <c r="AX2469" s="4">
        <f t="shared" si="38"/>
        <v>10.999999999999982</v>
      </c>
      <c r="AY2469" s="4">
        <v>1</v>
      </c>
      <c r="AZ2469" s="4">
        <v>0</v>
      </c>
    </row>
    <row r="2470" spans="1:52" x14ac:dyDescent="0.25">
      <c r="A2470" s="4">
        <v>2017</v>
      </c>
      <c r="B2470" s="4" t="s">
        <v>428</v>
      </c>
      <c r="C2470" t="s">
        <v>284</v>
      </c>
      <c r="D2470" t="s">
        <v>485</v>
      </c>
      <c r="E2470" t="s">
        <v>982</v>
      </c>
      <c r="F2470" s="4">
        <v>1</v>
      </c>
      <c r="G2470">
        <v>0</v>
      </c>
      <c r="H2470">
        <v>0</v>
      </c>
      <c r="I2470">
        <v>1</v>
      </c>
      <c r="J2470">
        <v>3</v>
      </c>
      <c r="K2470">
        <v>0</v>
      </c>
      <c r="L2470">
        <v>0</v>
      </c>
      <c r="M2470">
        <v>1</v>
      </c>
      <c r="N2470">
        <v>5191</v>
      </c>
      <c r="O2470">
        <v>1</v>
      </c>
      <c r="P2470">
        <v>1</v>
      </c>
      <c r="Q2470">
        <v>135</v>
      </c>
      <c r="R2470">
        <v>0</v>
      </c>
      <c r="S2470">
        <v>0</v>
      </c>
      <c r="T2470">
        <v>1</v>
      </c>
      <c r="U2470">
        <v>137</v>
      </c>
      <c r="V2470">
        <v>0</v>
      </c>
      <c r="W2470">
        <v>0</v>
      </c>
      <c r="X2470">
        <v>0</v>
      </c>
      <c r="Y2470">
        <v>0</v>
      </c>
      <c r="Z2470">
        <v>1</v>
      </c>
      <c r="AA2470">
        <v>1362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 s="4">
        <v>0</v>
      </c>
      <c r="AI2470">
        <v>0</v>
      </c>
      <c r="AJ2470" s="4">
        <v>0</v>
      </c>
      <c r="AK2470">
        <v>0</v>
      </c>
      <c r="AL2470" s="4">
        <v>0</v>
      </c>
      <c r="AM2470">
        <v>0</v>
      </c>
      <c r="AN2470" s="4">
        <v>0</v>
      </c>
      <c r="AO2470">
        <v>0</v>
      </c>
      <c r="AP2470" s="4">
        <v>0</v>
      </c>
      <c r="AQ2470">
        <v>0</v>
      </c>
      <c r="AR2470" s="4">
        <v>0</v>
      </c>
      <c r="AS2470">
        <v>0</v>
      </c>
      <c r="AT2470" s="4">
        <v>0</v>
      </c>
      <c r="AU2470" s="4">
        <v>0</v>
      </c>
      <c r="AV2470" s="4">
        <v>0</v>
      </c>
      <c r="AW2470">
        <v>1</v>
      </c>
      <c r="AX2470" s="4">
        <f t="shared" si="38"/>
        <v>1</v>
      </c>
      <c r="AY2470" s="4">
        <v>0</v>
      </c>
      <c r="AZ2470" s="4">
        <v>0</v>
      </c>
    </row>
    <row r="2471" spans="1:52" x14ac:dyDescent="0.25">
      <c r="A2471" s="4">
        <v>2017</v>
      </c>
      <c r="B2471" s="4" t="s">
        <v>486</v>
      </c>
      <c r="C2471" t="s">
        <v>53</v>
      </c>
      <c r="D2471" t="s">
        <v>411</v>
      </c>
      <c r="E2471" t="s">
        <v>907</v>
      </c>
      <c r="F2471" s="4">
        <v>11</v>
      </c>
      <c r="G2471">
        <v>0</v>
      </c>
      <c r="H2471">
        <v>0</v>
      </c>
      <c r="I2471">
        <v>1</v>
      </c>
      <c r="J2471">
        <v>7</v>
      </c>
      <c r="K2471">
        <v>0</v>
      </c>
      <c r="L2471">
        <v>0</v>
      </c>
      <c r="M2471">
        <v>11</v>
      </c>
      <c r="N2471">
        <v>0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 s="4">
        <v>0</v>
      </c>
      <c r="AI2471">
        <v>0</v>
      </c>
      <c r="AJ2471" s="4">
        <v>0</v>
      </c>
      <c r="AK2471">
        <v>0</v>
      </c>
      <c r="AL2471" s="4">
        <v>0</v>
      </c>
      <c r="AM2471">
        <v>0</v>
      </c>
      <c r="AN2471" s="4">
        <v>0</v>
      </c>
      <c r="AO2471">
        <v>0</v>
      </c>
      <c r="AP2471" s="4">
        <v>0</v>
      </c>
      <c r="AQ2471">
        <v>0</v>
      </c>
      <c r="AR2471" s="4">
        <v>0</v>
      </c>
      <c r="AS2471">
        <v>0</v>
      </c>
      <c r="AT2471" s="4">
        <v>0</v>
      </c>
      <c r="AU2471" s="4">
        <v>9</v>
      </c>
      <c r="AV2471" s="4">
        <v>0</v>
      </c>
      <c r="AW2471">
        <v>2</v>
      </c>
      <c r="AX2471" s="4">
        <f t="shared" si="38"/>
        <v>5.5</v>
      </c>
      <c r="AY2471" s="4">
        <v>0</v>
      </c>
      <c r="AZ2471" s="4">
        <v>0</v>
      </c>
    </row>
    <row r="2472" spans="1:52" x14ac:dyDescent="0.25">
      <c r="A2472" s="4">
        <v>2017</v>
      </c>
      <c r="B2472" s="4" t="s">
        <v>486</v>
      </c>
      <c r="C2472" t="s">
        <v>53</v>
      </c>
      <c r="D2472" t="s">
        <v>110</v>
      </c>
      <c r="E2472" t="s">
        <v>111</v>
      </c>
      <c r="F2472" s="4">
        <v>3</v>
      </c>
      <c r="G2472">
        <v>1</v>
      </c>
      <c r="H2472">
        <v>1</v>
      </c>
      <c r="I2472">
        <v>1</v>
      </c>
      <c r="J2472">
        <v>4</v>
      </c>
      <c r="K2472">
        <v>0</v>
      </c>
      <c r="L2472">
        <v>0</v>
      </c>
      <c r="M2472">
        <v>3</v>
      </c>
      <c r="N2472">
        <v>0</v>
      </c>
      <c r="O2472">
        <v>1</v>
      </c>
      <c r="P2472">
        <v>1</v>
      </c>
      <c r="Q2472">
        <v>5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27</v>
      </c>
      <c r="AD2472">
        <v>0.33333333333333298</v>
      </c>
      <c r="AE2472">
        <v>0</v>
      </c>
      <c r="AF2472">
        <v>0</v>
      </c>
      <c r="AG2472">
        <v>0</v>
      </c>
      <c r="AH2472" s="4">
        <v>0</v>
      </c>
      <c r="AI2472">
        <v>0</v>
      </c>
      <c r="AJ2472" s="4">
        <v>0</v>
      </c>
      <c r="AK2472">
        <v>0</v>
      </c>
      <c r="AL2472" s="4">
        <v>0</v>
      </c>
      <c r="AM2472">
        <v>0</v>
      </c>
      <c r="AN2472" s="4">
        <v>0</v>
      </c>
      <c r="AO2472">
        <v>0</v>
      </c>
      <c r="AP2472" s="4">
        <v>0</v>
      </c>
      <c r="AQ2472">
        <v>0</v>
      </c>
      <c r="AR2472" s="4">
        <v>0</v>
      </c>
      <c r="AS2472">
        <v>0</v>
      </c>
      <c r="AT2472" s="4">
        <v>0</v>
      </c>
      <c r="AU2472" s="4">
        <v>2</v>
      </c>
      <c r="AV2472" s="4">
        <v>1</v>
      </c>
      <c r="AW2472">
        <v>1</v>
      </c>
      <c r="AX2472" s="4">
        <f t="shared" si="38"/>
        <v>3</v>
      </c>
      <c r="AY2472" s="4">
        <v>0</v>
      </c>
      <c r="AZ2472" s="4">
        <v>0</v>
      </c>
    </row>
    <row r="2473" spans="1:52" x14ac:dyDescent="0.25">
      <c r="A2473" s="4">
        <v>2017</v>
      </c>
      <c r="B2473" s="4" t="s">
        <v>486</v>
      </c>
      <c r="C2473" t="s">
        <v>53</v>
      </c>
      <c r="D2473" t="s">
        <v>412</v>
      </c>
      <c r="E2473" t="s">
        <v>908</v>
      </c>
      <c r="F2473" s="4">
        <v>2</v>
      </c>
      <c r="G2473">
        <v>1</v>
      </c>
      <c r="H2473">
        <v>0</v>
      </c>
      <c r="I2473">
        <v>1</v>
      </c>
      <c r="J2473">
        <v>0</v>
      </c>
      <c r="K2473">
        <v>0</v>
      </c>
      <c r="L2473">
        <v>0</v>
      </c>
      <c r="M2473">
        <v>1</v>
      </c>
      <c r="N2473">
        <v>32</v>
      </c>
      <c r="O2473">
        <v>0.5</v>
      </c>
      <c r="P2473">
        <v>1</v>
      </c>
      <c r="Q2473">
        <v>38</v>
      </c>
      <c r="R2473">
        <v>1</v>
      </c>
      <c r="S2473">
        <v>38</v>
      </c>
      <c r="T2473">
        <v>1</v>
      </c>
      <c r="U2473">
        <v>61</v>
      </c>
      <c r="V2473">
        <v>0</v>
      </c>
      <c r="W2473">
        <v>0</v>
      </c>
      <c r="X2473">
        <v>0</v>
      </c>
      <c r="Y2473">
        <v>0</v>
      </c>
      <c r="Z2473">
        <v>1</v>
      </c>
      <c r="AA2473">
        <v>89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 s="4">
        <v>1</v>
      </c>
      <c r="AI2473">
        <v>1</v>
      </c>
      <c r="AJ2473" s="4">
        <v>0</v>
      </c>
      <c r="AK2473">
        <v>0</v>
      </c>
      <c r="AL2473" s="4">
        <v>0</v>
      </c>
      <c r="AM2473">
        <v>0</v>
      </c>
      <c r="AN2473" s="4">
        <v>0</v>
      </c>
      <c r="AO2473">
        <v>0</v>
      </c>
      <c r="AP2473" s="4">
        <v>0</v>
      </c>
      <c r="AQ2473">
        <v>0</v>
      </c>
      <c r="AR2473" s="4">
        <v>0</v>
      </c>
      <c r="AS2473">
        <v>0</v>
      </c>
      <c r="AT2473" s="4">
        <v>0</v>
      </c>
      <c r="AU2473" s="4">
        <v>1</v>
      </c>
      <c r="AV2473" s="4">
        <v>0</v>
      </c>
      <c r="AW2473">
        <v>1</v>
      </c>
      <c r="AX2473" s="4">
        <f t="shared" si="38"/>
        <v>2</v>
      </c>
      <c r="AY2473" s="4">
        <v>0</v>
      </c>
      <c r="AZ2473" s="4">
        <v>0</v>
      </c>
    </row>
    <row r="2474" spans="1:52" x14ac:dyDescent="0.25">
      <c r="A2474" s="4">
        <v>2017</v>
      </c>
      <c r="B2474" s="4" t="s">
        <v>486</v>
      </c>
      <c r="C2474" t="s">
        <v>53</v>
      </c>
      <c r="D2474" t="s">
        <v>75</v>
      </c>
      <c r="E2474" t="s">
        <v>594</v>
      </c>
      <c r="F2474" s="4">
        <v>113</v>
      </c>
      <c r="G2474">
        <v>70</v>
      </c>
      <c r="H2474">
        <v>3.5857142857142899</v>
      </c>
      <c r="I2474">
        <v>113</v>
      </c>
      <c r="J2474">
        <v>4.0973451327433601</v>
      </c>
      <c r="K2474">
        <v>2</v>
      </c>
      <c r="L2474">
        <v>1.7699115044247801E-2</v>
      </c>
      <c r="M2474">
        <v>3</v>
      </c>
      <c r="N2474">
        <v>66.181818181818201</v>
      </c>
      <c r="O2474">
        <v>2.6548672566371698E-2</v>
      </c>
      <c r="P2474">
        <v>99</v>
      </c>
      <c r="Q2474">
        <v>31.545454545454501</v>
      </c>
      <c r="R2474">
        <v>38</v>
      </c>
      <c r="S2474">
        <v>46.315789473684198</v>
      </c>
      <c r="T2474">
        <v>33</v>
      </c>
      <c r="U2474">
        <v>156.30303030303</v>
      </c>
      <c r="V2474">
        <v>31</v>
      </c>
      <c r="W2474">
        <v>65.516129032258107</v>
      </c>
      <c r="X2474">
        <v>70</v>
      </c>
      <c r="Y2474">
        <v>136.48571428571401</v>
      </c>
      <c r="Z2474">
        <v>37</v>
      </c>
      <c r="AA2474">
        <v>298.27027027026998</v>
      </c>
      <c r="AB2474">
        <v>75</v>
      </c>
      <c r="AC2474">
        <v>179.53333333333299</v>
      </c>
      <c r="AD2474">
        <v>0.66371681415929196</v>
      </c>
      <c r="AE2474">
        <v>4</v>
      </c>
      <c r="AF2474">
        <v>119</v>
      </c>
      <c r="AG2474">
        <v>3.5398230088495602E-2</v>
      </c>
      <c r="AH2474" s="4">
        <v>25</v>
      </c>
      <c r="AI2474">
        <v>0.67567567567567599</v>
      </c>
      <c r="AJ2474" s="4">
        <v>14</v>
      </c>
      <c r="AK2474">
        <v>0.37837837837837801</v>
      </c>
      <c r="AL2474" s="4">
        <v>32</v>
      </c>
      <c r="AM2474">
        <v>0.42666666666666703</v>
      </c>
      <c r="AN2474" s="4">
        <v>9</v>
      </c>
      <c r="AO2474">
        <v>0.12</v>
      </c>
      <c r="AP2474" s="4">
        <v>0</v>
      </c>
      <c r="AQ2474">
        <v>0</v>
      </c>
      <c r="AR2474" s="4">
        <v>0</v>
      </c>
      <c r="AS2474">
        <v>0</v>
      </c>
      <c r="AT2474" s="4">
        <v>0</v>
      </c>
      <c r="AU2474" s="4">
        <v>0</v>
      </c>
      <c r="AV2474" s="4">
        <v>0</v>
      </c>
      <c r="AW2474">
        <v>1.56944444444444</v>
      </c>
      <c r="AX2474" s="4">
        <f t="shared" si="38"/>
        <v>72.000000000000199</v>
      </c>
      <c r="AY2474" s="4">
        <v>34</v>
      </c>
      <c r="AZ2474" s="4">
        <v>23.852941176470601</v>
      </c>
    </row>
    <row r="2475" spans="1:52" x14ac:dyDescent="0.25">
      <c r="A2475" s="4">
        <v>2017</v>
      </c>
      <c r="B2475" s="4" t="s">
        <v>486</v>
      </c>
      <c r="C2475" t="s">
        <v>53</v>
      </c>
      <c r="D2475" t="s">
        <v>71</v>
      </c>
      <c r="E2475" t="s">
        <v>590</v>
      </c>
      <c r="F2475" s="4">
        <v>113</v>
      </c>
      <c r="G2475">
        <v>107</v>
      </c>
      <c r="H2475">
        <v>4.4953271028037403</v>
      </c>
      <c r="I2475">
        <v>112</v>
      </c>
      <c r="J2475">
        <v>7.1696428571428603</v>
      </c>
      <c r="K2475">
        <v>2</v>
      </c>
      <c r="L2475">
        <v>1.7857142857142901E-2</v>
      </c>
      <c r="M2475">
        <v>43</v>
      </c>
      <c r="N2475">
        <v>817.81927710843399</v>
      </c>
      <c r="O2475">
        <v>0.38053097345132703</v>
      </c>
      <c r="P2475">
        <v>100</v>
      </c>
      <c r="Q2475">
        <v>9.99</v>
      </c>
      <c r="R2475">
        <v>3</v>
      </c>
      <c r="S2475">
        <v>13.3333333333333</v>
      </c>
      <c r="T2475">
        <v>0</v>
      </c>
      <c r="U2475">
        <v>0</v>
      </c>
      <c r="V2475">
        <v>0</v>
      </c>
      <c r="W2475">
        <v>0</v>
      </c>
      <c r="X2475">
        <v>63</v>
      </c>
      <c r="Y2475">
        <v>56.571428571428598</v>
      </c>
      <c r="Z2475">
        <v>1</v>
      </c>
      <c r="AA2475">
        <v>285</v>
      </c>
      <c r="AB2475">
        <v>111</v>
      </c>
      <c r="AC2475">
        <v>77.189189189189193</v>
      </c>
      <c r="AD2475">
        <v>0.98230088495575196</v>
      </c>
      <c r="AE2475">
        <v>26</v>
      </c>
      <c r="AF2475">
        <v>62.923076923076898</v>
      </c>
      <c r="AG2475">
        <v>0.23008849557522101</v>
      </c>
      <c r="AH2475" s="4">
        <v>1</v>
      </c>
      <c r="AI2475">
        <v>1</v>
      </c>
      <c r="AJ2475" s="4">
        <v>0</v>
      </c>
      <c r="AK2475">
        <v>0</v>
      </c>
      <c r="AL2475" s="4">
        <v>2</v>
      </c>
      <c r="AM2475">
        <v>1.8018018018018001E-2</v>
      </c>
      <c r="AN2475" s="4">
        <v>1</v>
      </c>
      <c r="AO2475">
        <v>9.0090090090090107E-3</v>
      </c>
      <c r="AP2475" s="4">
        <v>3</v>
      </c>
      <c r="AQ2475">
        <v>2.6548672566371698E-2</v>
      </c>
      <c r="AR2475" s="4">
        <v>1</v>
      </c>
      <c r="AS2475">
        <v>8.8495575221239006E-3</v>
      </c>
      <c r="AT2475" s="4">
        <v>0</v>
      </c>
      <c r="AU2475" s="4">
        <v>0</v>
      </c>
      <c r="AV2475" s="4">
        <v>0</v>
      </c>
      <c r="AW2475">
        <v>1.98245614035088</v>
      </c>
      <c r="AX2475" s="4">
        <f t="shared" si="38"/>
        <v>56.999999999999922</v>
      </c>
      <c r="AY2475" s="4">
        <v>0</v>
      </c>
      <c r="AZ2475" s="4">
        <v>0</v>
      </c>
    </row>
    <row r="2476" spans="1:52" x14ac:dyDescent="0.25">
      <c r="A2476" s="4">
        <v>2017</v>
      </c>
      <c r="B2476" s="4" t="s">
        <v>486</v>
      </c>
      <c r="C2476" t="s">
        <v>53</v>
      </c>
      <c r="D2476" t="s">
        <v>69</v>
      </c>
      <c r="E2476" t="s">
        <v>588</v>
      </c>
      <c r="F2476" s="4">
        <v>208</v>
      </c>
      <c r="G2476">
        <v>127</v>
      </c>
      <c r="H2476">
        <v>2.5748031496063</v>
      </c>
      <c r="I2476">
        <v>208</v>
      </c>
      <c r="J2476">
        <v>3.8221153846153801</v>
      </c>
      <c r="K2476">
        <v>0</v>
      </c>
      <c r="L2476">
        <v>0</v>
      </c>
      <c r="M2476">
        <v>5</v>
      </c>
      <c r="N2476">
        <v>127.61764705882401</v>
      </c>
      <c r="O2476">
        <v>2.4038461538461502E-2</v>
      </c>
      <c r="P2476">
        <v>202</v>
      </c>
      <c r="Q2476">
        <v>7.5198019801980198</v>
      </c>
      <c r="R2476">
        <v>22</v>
      </c>
      <c r="S2476">
        <v>20.272727272727298</v>
      </c>
      <c r="T2476">
        <v>9</v>
      </c>
      <c r="U2476">
        <v>145.666666666667</v>
      </c>
      <c r="V2476">
        <v>9</v>
      </c>
      <c r="W2476">
        <v>26.3333333333333</v>
      </c>
      <c r="X2476">
        <v>193</v>
      </c>
      <c r="Y2476">
        <v>87.310880829015503</v>
      </c>
      <c r="Z2476">
        <v>12</v>
      </c>
      <c r="AA2476">
        <v>257.41666666666703</v>
      </c>
      <c r="AB2476">
        <v>196</v>
      </c>
      <c r="AC2476">
        <v>107.994897959184</v>
      </c>
      <c r="AD2476">
        <v>0.94230769230769196</v>
      </c>
      <c r="AE2476">
        <v>37</v>
      </c>
      <c r="AF2476">
        <v>74.459459459459495</v>
      </c>
      <c r="AG2476">
        <v>0.177884615384615</v>
      </c>
      <c r="AH2476" s="4">
        <v>4</v>
      </c>
      <c r="AI2476">
        <v>0.33333333333333298</v>
      </c>
      <c r="AJ2476" s="4">
        <v>3</v>
      </c>
      <c r="AK2476">
        <v>0.25</v>
      </c>
      <c r="AL2476" s="4">
        <v>7</v>
      </c>
      <c r="AM2476">
        <v>3.5714285714285698E-2</v>
      </c>
      <c r="AN2476" s="4">
        <v>9</v>
      </c>
      <c r="AO2476">
        <v>4.5918367346938799E-2</v>
      </c>
      <c r="AP2476" s="4">
        <v>11</v>
      </c>
      <c r="AQ2476">
        <v>5.2884615384615398E-2</v>
      </c>
      <c r="AR2476" s="4">
        <v>12</v>
      </c>
      <c r="AS2476">
        <v>5.7692307692307702E-2</v>
      </c>
      <c r="AT2476" s="4">
        <v>0</v>
      </c>
      <c r="AU2476" s="4">
        <v>0</v>
      </c>
      <c r="AV2476" s="4">
        <v>0</v>
      </c>
      <c r="AW2476">
        <v>1.94392523364486</v>
      </c>
      <c r="AX2476" s="4">
        <f t="shared" si="38"/>
        <v>106.99999999999999</v>
      </c>
      <c r="AY2476" s="4">
        <v>8</v>
      </c>
      <c r="AZ2476" s="4">
        <v>13.75</v>
      </c>
    </row>
    <row r="2477" spans="1:52" x14ac:dyDescent="0.25">
      <c r="A2477" s="4">
        <v>2017</v>
      </c>
      <c r="B2477" s="4" t="s">
        <v>486</v>
      </c>
      <c r="C2477" t="s">
        <v>53</v>
      </c>
      <c r="D2477" t="s">
        <v>338</v>
      </c>
      <c r="E2477" t="s">
        <v>840</v>
      </c>
      <c r="F2477" s="4">
        <v>2</v>
      </c>
      <c r="G2477">
        <v>1</v>
      </c>
      <c r="H2477">
        <v>3</v>
      </c>
      <c r="I2477">
        <v>2</v>
      </c>
      <c r="J2477">
        <v>3.5</v>
      </c>
      <c r="K2477">
        <v>0</v>
      </c>
      <c r="L2477">
        <v>0</v>
      </c>
      <c r="M2477">
        <v>1</v>
      </c>
      <c r="N2477">
        <v>-21</v>
      </c>
      <c r="O2477">
        <v>0.5</v>
      </c>
      <c r="P2477">
        <v>2</v>
      </c>
      <c r="Q2477">
        <v>5.5</v>
      </c>
      <c r="R2477">
        <v>1</v>
      </c>
      <c r="S2477">
        <v>64</v>
      </c>
      <c r="T2477">
        <v>1</v>
      </c>
      <c r="U2477">
        <v>172</v>
      </c>
      <c r="V2477">
        <v>1</v>
      </c>
      <c r="W2477">
        <v>88</v>
      </c>
      <c r="X2477">
        <v>0</v>
      </c>
      <c r="Y2477">
        <v>0</v>
      </c>
      <c r="Z2477">
        <v>2</v>
      </c>
      <c r="AA2477">
        <v>198.5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 s="4">
        <v>0</v>
      </c>
      <c r="AI2477">
        <v>0</v>
      </c>
      <c r="AJ2477" s="4">
        <v>2</v>
      </c>
      <c r="AK2477">
        <v>1</v>
      </c>
      <c r="AL2477" s="4">
        <v>0</v>
      </c>
      <c r="AM2477">
        <v>0</v>
      </c>
      <c r="AN2477" s="4">
        <v>0</v>
      </c>
      <c r="AO2477">
        <v>0</v>
      </c>
      <c r="AP2477" s="4">
        <v>0</v>
      </c>
      <c r="AQ2477">
        <v>0</v>
      </c>
      <c r="AR2477" s="4">
        <v>0</v>
      </c>
      <c r="AS2477">
        <v>0</v>
      </c>
      <c r="AT2477" s="4">
        <v>0</v>
      </c>
      <c r="AU2477" s="4">
        <v>0</v>
      </c>
      <c r="AV2477" s="4">
        <v>0</v>
      </c>
      <c r="AW2477">
        <v>1</v>
      </c>
      <c r="AX2477" s="4">
        <f t="shared" si="38"/>
        <v>2</v>
      </c>
      <c r="AY2477" s="4">
        <v>1</v>
      </c>
      <c r="AZ2477" s="4">
        <v>17</v>
      </c>
    </row>
    <row r="2478" spans="1:52" x14ac:dyDescent="0.25">
      <c r="A2478" s="4">
        <v>2017</v>
      </c>
      <c r="B2478" s="4" t="s">
        <v>486</v>
      </c>
      <c r="C2478" t="s">
        <v>53</v>
      </c>
      <c r="D2478" t="s">
        <v>86</v>
      </c>
      <c r="E2478" t="s">
        <v>605</v>
      </c>
      <c r="F2478" s="4">
        <v>376</v>
      </c>
      <c r="G2478">
        <v>267</v>
      </c>
      <c r="H2478">
        <v>4.3071161048689097</v>
      </c>
      <c r="I2478">
        <v>376</v>
      </c>
      <c r="J2478">
        <v>5.4069148936170199</v>
      </c>
      <c r="K2478">
        <v>10</v>
      </c>
      <c r="L2478">
        <v>2.6595744680851099E-2</v>
      </c>
      <c r="M2478">
        <v>9</v>
      </c>
      <c r="N2478">
        <v>298.68834688346902</v>
      </c>
      <c r="O2478">
        <v>2.3936170212765999E-2</v>
      </c>
      <c r="P2478">
        <v>36</v>
      </c>
      <c r="Q2478">
        <v>157.277777777778</v>
      </c>
      <c r="R2478">
        <v>78</v>
      </c>
      <c r="S2478">
        <v>18.269230769230798</v>
      </c>
      <c r="T2478">
        <v>31</v>
      </c>
      <c r="U2478">
        <v>142.064516129032</v>
      </c>
      <c r="V2478">
        <v>29</v>
      </c>
      <c r="W2478">
        <v>39.172413793103402</v>
      </c>
      <c r="X2478">
        <v>309</v>
      </c>
      <c r="Y2478">
        <v>76.343042071197402</v>
      </c>
      <c r="Z2478">
        <v>32</v>
      </c>
      <c r="AA2478">
        <v>280.8125</v>
      </c>
      <c r="AB2478">
        <v>344</v>
      </c>
      <c r="AC2478">
        <v>99.494186046511601</v>
      </c>
      <c r="AD2478">
        <v>0.91489361702127703</v>
      </c>
      <c r="AE2478">
        <v>160</v>
      </c>
      <c r="AF2478">
        <v>67.081249999999997</v>
      </c>
      <c r="AG2478">
        <v>0.42553191489361702</v>
      </c>
      <c r="AH2478" s="4">
        <v>16</v>
      </c>
      <c r="AI2478">
        <v>0.5</v>
      </c>
      <c r="AJ2478" s="4">
        <v>12</v>
      </c>
      <c r="AK2478">
        <v>0.375</v>
      </c>
      <c r="AL2478" s="4">
        <v>61</v>
      </c>
      <c r="AM2478">
        <v>0.17732558139534901</v>
      </c>
      <c r="AN2478" s="4">
        <v>43</v>
      </c>
      <c r="AO2478">
        <v>0.125</v>
      </c>
      <c r="AP2478" s="4">
        <v>0</v>
      </c>
      <c r="AQ2478">
        <v>0</v>
      </c>
      <c r="AR2478" s="4">
        <v>0</v>
      </c>
      <c r="AS2478">
        <v>0</v>
      </c>
      <c r="AT2478" s="4">
        <v>0</v>
      </c>
      <c r="AU2478" s="4">
        <v>0</v>
      </c>
      <c r="AV2478" s="4">
        <v>1</v>
      </c>
      <c r="AW2478">
        <v>1.92820512820513</v>
      </c>
      <c r="AX2478" s="4">
        <f t="shared" si="38"/>
        <v>194.99999999999983</v>
      </c>
      <c r="AY2478" s="4">
        <v>31</v>
      </c>
      <c r="AZ2478" s="4">
        <v>22.161290322580601</v>
      </c>
    </row>
    <row r="2479" spans="1:52" x14ac:dyDescent="0.25">
      <c r="A2479" s="4">
        <v>2017</v>
      </c>
      <c r="B2479" s="4" t="s">
        <v>486</v>
      </c>
      <c r="C2479" t="s">
        <v>53</v>
      </c>
      <c r="D2479" t="s">
        <v>84</v>
      </c>
      <c r="E2479" t="s">
        <v>603</v>
      </c>
      <c r="F2479" s="4">
        <v>52</v>
      </c>
      <c r="G2479">
        <v>36</v>
      </c>
      <c r="H2479">
        <v>6.7222222222222197</v>
      </c>
      <c r="I2479">
        <v>51</v>
      </c>
      <c r="J2479">
        <v>7.3529411764705896</v>
      </c>
      <c r="K2479">
        <v>2</v>
      </c>
      <c r="L2479">
        <v>3.9215686274509803E-2</v>
      </c>
      <c r="M2479">
        <v>1</v>
      </c>
      <c r="N2479">
        <v>-27.865384615384599</v>
      </c>
      <c r="O2479">
        <v>1.9230769230769201E-2</v>
      </c>
      <c r="P2479">
        <v>52</v>
      </c>
      <c r="Q2479">
        <v>29.096153846153801</v>
      </c>
      <c r="R2479">
        <v>10</v>
      </c>
      <c r="S2479">
        <v>30.6</v>
      </c>
      <c r="T2479">
        <v>16</v>
      </c>
      <c r="U2479">
        <v>98.5</v>
      </c>
      <c r="V2479">
        <v>16</v>
      </c>
      <c r="W2479">
        <v>47.1875</v>
      </c>
      <c r="X2479">
        <v>26</v>
      </c>
      <c r="Y2479">
        <v>144.42307692307699</v>
      </c>
      <c r="Z2479">
        <v>21</v>
      </c>
      <c r="AA2479">
        <v>355.23809523809501</v>
      </c>
      <c r="AB2479">
        <v>29</v>
      </c>
      <c r="AC2479">
        <v>289.55172413793099</v>
      </c>
      <c r="AD2479">
        <v>0.55769230769230804</v>
      </c>
      <c r="AE2479">
        <v>1</v>
      </c>
      <c r="AF2479">
        <v>51</v>
      </c>
      <c r="AG2479">
        <v>1.9230769230769201E-2</v>
      </c>
      <c r="AH2479" s="4">
        <v>10</v>
      </c>
      <c r="AI2479">
        <v>0.476190476190476</v>
      </c>
      <c r="AJ2479" s="4">
        <v>9</v>
      </c>
      <c r="AK2479">
        <v>0.42857142857142899</v>
      </c>
      <c r="AL2479" s="4">
        <v>8</v>
      </c>
      <c r="AM2479">
        <v>0.27586206896551702</v>
      </c>
      <c r="AN2479" s="4">
        <v>2</v>
      </c>
      <c r="AO2479">
        <v>6.8965517241379296E-2</v>
      </c>
      <c r="AP2479" s="4">
        <v>0</v>
      </c>
      <c r="AQ2479">
        <v>0</v>
      </c>
      <c r="AR2479" s="4">
        <v>0</v>
      </c>
      <c r="AS2479">
        <v>0</v>
      </c>
      <c r="AT2479" s="4">
        <v>0</v>
      </c>
      <c r="AU2479" s="4">
        <v>0</v>
      </c>
      <c r="AV2479" s="4">
        <v>2</v>
      </c>
      <c r="AW2479">
        <v>1.5757575757575799</v>
      </c>
      <c r="AX2479" s="4">
        <f t="shared" si="38"/>
        <v>32.999999999999915</v>
      </c>
      <c r="AY2479" s="4">
        <v>15</v>
      </c>
      <c r="AZ2479" s="4">
        <v>14.3333333333333</v>
      </c>
    </row>
    <row r="2480" spans="1:52" x14ac:dyDescent="0.25">
      <c r="A2480" s="4">
        <v>2017</v>
      </c>
      <c r="B2480" s="4" t="s">
        <v>486</v>
      </c>
      <c r="C2480" t="s">
        <v>53</v>
      </c>
      <c r="D2480" t="s">
        <v>113</v>
      </c>
      <c r="E2480" t="s">
        <v>630</v>
      </c>
      <c r="F2480" s="4">
        <v>1</v>
      </c>
      <c r="G2480">
        <v>0</v>
      </c>
      <c r="H2480">
        <v>0</v>
      </c>
      <c r="I2480">
        <v>1</v>
      </c>
      <c r="J2480">
        <v>2</v>
      </c>
      <c r="K2480">
        <v>0</v>
      </c>
      <c r="L2480">
        <v>0</v>
      </c>
      <c r="M2480">
        <v>0</v>
      </c>
      <c r="N2480">
        <v>-145</v>
      </c>
      <c r="O2480">
        <v>0</v>
      </c>
      <c r="P2480">
        <v>1</v>
      </c>
      <c r="Q2480">
        <v>65</v>
      </c>
      <c r="R2480">
        <v>1</v>
      </c>
      <c r="S2480">
        <v>198</v>
      </c>
      <c r="T2480">
        <v>0</v>
      </c>
      <c r="U2480">
        <v>0</v>
      </c>
      <c r="V2480">
        <v>0</v>
      </c>
      <c r="W2480">
        <v>0</v>
      </c>
      <c r="X2480">
        <v>1</v>
      </c>
      <c r="Y2480">
        <v>222</v>
      </c>
      <c r="Z2480">
        <v>0</v>
      </c>
      <c r="AA2480">
        <v>0</v>
      </c>
      <c r="AB2480">
        <v>1</v>
      </c>
      <c r="AC2480">
        <v>371</v>
      </c>
      <c r="AD2480">
        <v>1</v>
      </c>
      <c r="AE2480">
        <v>0</v>
      </c>
      <c r="AF2480">
        <v>0</v>
      </c>
      <c r="AG2480">
        <v>0</v>
      </c>
      <c r="AH2480" s="4">
        <v>0</v>
      </c>
      <c r="AI2480">
        <v>0</v>
      </c>
      <c r="AJ2480" s="4">
        <v>0</v>
      </c>
      <c r="AK2480">
        <v>0</v>
      </c>
      <c r="AL2480" s="4">
        <v>0</v>
      </c>
      <c r="AM2480">
        <v>0</v>
      </c>
      <c r="AN2480" s="4">
        <v>1</v>
      </c>
      <c r="AO2480">
        <v>1</v>
      </c>
      <c r="AP2480" s="4">
        <v>0</v>
      </c>
      <c r="AQ2480">
        <v>0</v>
      </c>
      <c r="AR2480" s="4">
        <v>0</v>
      </c>
      <c r="AS2480">
        <v>0</v>
      </c>
      <c r="AT2480" s="4">
        <v>0</v>
      </c>
      <c r="AU2480" s="4">
        <v>0</v>
      </c>
      <c r="AV2480" s="4">
        <v>0</v>
      </c>
      <c r="AW2480">
        <v>1</v>
      </c>
      <c r="AX2480" s="4">
        <f t="shared" si="38"/>
        <v>1</v>
      </c>
      <c r="AY2480" s="4">
        <v>0</v>
      </c>
      <c r="AZ2480" s="4">
        <v>0</v>
      </c>
    </row>
    <row r="2481" spans="1:52" x14ac:dyDescent="0.25">
      <c r="A2481" s="4">
        <v>2017</v>
      </c>
      <c r="B2481" s="4" t="s">
        <v>486</v>
      </c>
      <c r="C2481" t="s">
        <v>53</v>
      </c>
      <c r="D2481" t="s">
        <v>77</v>
      </c>
      <c r="E2481" t="s">
        <v>596</v>
      </c>
      <c r="F2481" s="4">
        <v>119</v>
      </c>
      <c r="G2481">
        <v>78</v>
      </c>
      <c r="H2481">
        <v>4.3205128205128203</v>
      </c>
      <c r="I2481">
        <v>118</v>
      </c>
      <c r="J2481">
        <v>4.8220338983050803</v>
      </c>
      <c r="K2481">
        <v>2</v>
      </c>
      <c r="L2481">
        <v>1.6949152542372899E-2</v>
      </c>
      <c r="M2481">
        <v>11</v>
      </c>
      <c r="N2481">
        <v>109.268518518519</v>
      </c>
      <c r="O2481">
        <v>9.2436974789915999E-2</v>
      </c>
      <c r="P2481">
        <v>103</v>
      </c>
      <c r="Q2481">
        <v>21.242718446601899</v>
      </c>
      <c r="R2481">
        <v>35</v>
      </c>
      <c r="S2481">
        <v>29.742857142857101</v>
      </c>
      <c r="T2481">
        <v>49</v>
      </c>
      <c r="U2481">
        <v>111.46938775510201</v>
      </c>
      <c r="V2481">
        <v>48</v>
      </c>
      <c r="W2481">
        <v>46.25</v>
      </c>
      <c r="X2481">
        <v>66</v>
      </c>
      <c r="Y2481">
        <v>100.93939393939399</v>
      </c>
      <c r="Z2481">
        <v>46</v>
      </c>
      <c r="AA2481">
        <v>222.52173913043501</v>
      </c>
      <c r="AB2481">
        <v>67</v>
      </c>
      <c r="AC2481">
        <v>131.55223880597001</v>
      </c>
      <c r="AD2481">
        <v>0.56302521008403394</v>
      </c>
      <c r="AE2481">
        <v>16</v>
      </c>
      <c r="AF2481">
        <v>81</v>
      </c>
      <c r="AG2481">
        <v>0.13445378151260501</v>
      </c>
      <c r="AH2481" s="4">
        <v>32</v>
      </c>
      <c r="AI2481">
        <v>0.69565217391304401</v>
      </c>
      <c r="AJ2481" s="4">
        <v>10</v>
      </c>
      <c r="AK2481">
        <v>0.217391304347826</v>
      </c>
      <c r="AL2481" s="4">
        <v>29</v>
      </c>
      <c r="AM2481">
        <v>0.43283582089552203</v>
      </c>
      <c r="AN2481" s="4">
        <v>4</v>
      </c>
      <c r="AO2481">
        <v>5.9701492537313397E-2</v>
      </c>
      <c r="AP2481" s="4">
        <v>0</v>
      </c>
      <c r="AQ2481">
        <v>0</v>
      </c>
      <c r="AR2481" s="4">
        <v>0</v>
      </c>
      <c r="AS2481">
        <v>0</v>
      </c>
      <c r="AT2481" s="4">
        <v>0</v>
      </c>
      <c r="AU2481" s="4">
        <v>1</v>
      </c>
      <c r="AV2481" s="4">
        <v>2</v>
      </c>
      <c r="AW2481">
        <v>1.76119402985075</v>
      </c>
      <c r="AX2481" s="4">
        <f t="shared" si="38"/>
        <v>67.567796610169353</v>
      </c>
      <c r="AY2481" s="4">
        <v>47</v>
      </c>
      <c r="AZ2481" s="4">
        <v>14.369565217391299</v>
      </c>
    </row>
    <row r="2482" spans="1:52" x14ac:dyDescent="0.25">
      <c r="A2482" s="4">
        <v>2017</v>
      </c>
      <c r="B2482" s="4" t="s">
        <v>486</v>
      </c>
      <c r="C2482" t="s">
        <v>53</v>
      </c>
      <c r="D2482" t="s">
        <v>85</v>
      </c>
      <c r="E2482" t="s">
        <v>604</v>
      </c>
      <c r="F2482" s="4">
        <v>85</v>
      </c>
      <c r="G2482">
        <v>67</v>
      </c>
      <c r="H2482">
        <v>6.6716417910447801</v>
      </c>
      <c r="I2482">
        <v>85</v>
      </c>
      <c r="J2482">
        <v>7.9176470588235297</v>
      </c>
      <c r="K2482">
        <v>2</v>
      </c>
      <c r="L2482">
        <v>2.3529411764705899E-2</v>
      </c>
      <c r="M2482">
        <v>5</v>
      </c>
      <c r="N2482">
        <v>116.333333333333</v>
      </c>
      <c r="O2482">
        <v>5.8823529411764698E-2</v>
      </c>
      <c r="P2482">
        <v>78</v>
      </c>
      <c r="Q2482">
        <v>27.756410256410302</v>
      </c>
      <c r="R2482">
        <v>25</v>
      </c>
      <c r="S2482">
        <v>38.44</v>
      </c>
      <c r="T2482">
        <v>26</v>
      </c>
      <c r="U2482">
        <v>164.92307692307699</v>
      </c>
      <c r="V2482">
        <v>23</v>
      </c>
      <c r="W2482">
        <v>42.652173913043498</v>
      </c>
      <c r="X2482">
        <v>52</v>
      </c>
      <c r="Y2482">
        <v>152.13461538461499</v>
      </c>
      <c r="Z2482">
        <v>29</v>
      </c>
      <c r="AA2482">
        <v>303.41379310344797</v>
      </c>
      <c r="AB2482">
        <v>52</v>
      </c>
      <c r="AC2482">
        <v>219.67307692307699</v>
      </c>
      <c r="AD2482">
        <v>0.61176470588235299</v>
      </c>
      <c r="AE2482">
        <v>3</v>
      </c>
      <c r="AF2482">
        <v>121</v>
      </c>
      <c r="AG2482">
        <v>3.5294117647058802E-2</v>
      </c>
      <c r="AH2482" s="4">
        <v>18</v>
      </c>
      <c r="AI2482">
        <v>0.62068965517241403</v>
      </c>
      <c r="AJ2482" s="4">
        <v>12</v>
      </c>
      <c r="AK2482">
        <v>0.41379310344827602</v>
      </c>
      <c r="AL2482" s="4">
        <v>22</v>
      </c>
      <c r="AM2482">
        <v>0.42307692307692302</v>
      </c>
      <c r="AN2482" s="4">
        <v>8</v>
      </c>
      <c r="AO2482">
        <v>0.15384615384615399</v>
      </c>
      <c r="AP2482" s="4">
        <v>1</v>
      </c>
      <c r="AQ2482">
        <v>1.1764705882352899E-2</v>
      </c>
      <c r="AR2482" s="4">
        <v>1</v>
      </c>
      <c r="AS2482">
        <v>1.1764705882352899E-2</v>
      </c>
      <c r="AT2482" s="4">
        <v>0</v>
      </c>
      <c r="AU2482" s="4">
        <v>0</v>
      </c>
      <c r="AV2482" s="4">
        <v>0</v>
      </c>
      <c r="AW2482">
        <v>1.7346938775510199</v>
      </c>
      <c r="AX2482" s="4">
        <f t="shared" si="38"/>
        <v>49.000000000000014</v>
      </c>
      <c r="AY2482" s="4">
        <v>26</v>
      </c>
      <c r="AZ2482" s="4">
        <v>14.76</v>
      </c>
    </row>
    <row r="2483" spans="1:52" x14ac:dyDescent="0.25">
      <c r="A2483" s="4">
        <v>2017</v>
      </c>
      <c r="B2483" s="4" t="s">
        <v>486</v>
      </c>
      <c r="C2483" t="s">
        <v>53</v>
      </c>
      <c r="D2483" t="s">
        <v>64</v>
      </c>
      <c r="E2483" t="s">
        <v>583</v>
      </c>
      <c r="F2483" s="4">
        <v>182</v>
      </c>
      <c r="G2483">
        <v>114</v>
      </c>
      <c r="H2483">
        <v>2.8070175438596499</v>
      </c>
      <c r="I2483">
        <v>182</v>
      </c>
      <c r="J2483">
        <v>4.8461538461538503</v>
      </c>
      <c r="K2483">
        <v>4</v>
      </c>
      <c r="L2483">
        <v>2.1978021978022001E-2</v>
      </c>
      <c r="M2483">
        <v>9</v>
      </c>
      <c r="N2483">
        <v>4.0747126436781604</v>
      </c>
      <c r="O2483">
        <v>4.94505494505494E-2</v>
      </c>
      <c r="P2483">
        <v>174</v>
      </c>
      <c r="Q2483">
        <v>21.672413793103399</v>
      </c>
      <c r="R2483">
        <v>64</v>
      </c>
      <c r="S2483">
        <v>45.484375</v>
      </c>
      <c r="T2483">
        <v>68</v>
      </c>
      <c r="U2483">
        <v>116.5</v>
      </c>
      <c r="V2483">
        <v>64</v>
      </c>
      <c r="W2483">
        <v>54.8125</v>
      </c>
      <c r="X2483">
        <v>103</v>
      </c>
      <c r="Y2483">
        <v>135.90291262135901</v>
      </c>
      <c r="Z2483">
        <v>73</v>
      </c>
      <c r="AA2483">
        <v>310.39726027397302</v>
      </c>
      <c r="AB2483">
        <v>104</v>
      </c>
      <c r="AC2483">
        <v>196.04807692307699</v>
      </c>
      <c r="AD2483">
        <v>0.57142857142857095</v>
      </c>
      <c r="AE2483">
        <v>11</v>
      </c>
      <c r="AF2483">
        <v>107.181818181818</v>
      </c>
      <c r="AG2483">
        <v>6.0439560439560398E-2</v>
      </c>
      <c r="AH2483" s="4">
        <v>43</v>
      </c>
      <c r="AI2483">
        <v>0.58904109589041098</v>
      </c>
      <c r="AJ2483" s="4">
        <v>25</v>
      </c>
      <c r="AK2483">
        <v>0.34246575342465801</v>
      </c>
      <c r="AL2483" s="4">
        <v>28</v>
      </c>
      <c r="AM2483">
        <v>0.269230769230769</v>
      </c>
      <c r="AN2483" s="4">
        <v>14</v>
      </c>
      <c r="AO2483">
        <v>0.134615384615385</v>
      </c>
      <c r="AP2483" s="4">
        <v>0</v>
      </c>
      <c r="AQ2483">
        <v>0</v>
      </c>
      <c r="AR2483" s="4">
        <v>0</v>
      </c>
      <c r="AS2483">
        <v>0</v>
      </c>
      <c r="AT2483" s="4">
        <v>0</v>
      </c>
      <c r="AU2483" s="4">
        <v>0</v>
      </c>
      <c r="AV2483" s="4">
        <v>5</v>
      </c>
      <c r="AW2483">
        <v>1.68518518518519</v>
      </c>
      <c r="AX2483" s="4">
        <f t="shared" si="38"/>
        <v>107.99999999999969</v>
      </c>
      <c r="AY2483" s="4">
        <v>66</v>
      </c>
      <c r="AZ2483" s="4">
        <v>46.630769230769197</v>
      </c>
    </row>
    <row r="2484" spans="1:52" x14ac:dyDescent="0.25">
      <c r="A2484" s="4">
        <v>2017</v>
      </c>
      <c r="B2484" s="4" t="s">
        <v>486</v>
      </c>
      <c r="C2484" t="s">
        <v>53</v>
      </c>
      <c r="D2484" t="s">
        <v>74</v>
      </c>
      <c r="E2484" t="s">
        <v>593</v>
      </c>
      <c r="F2484" s="4">
        <v>198</v>
      </c>
      <c r="G2484">
        <v>198</v>
      </c>
      <c r="H2484">
        <v>1.52525252525253</v>
      </c>
      <c r="I2484">
        <v>198</v>
      </c>
      <c r="J2484">
        <v>4.2222222222222197</v>
      </c>
      <c r="K2484">
        <v>0</v>
      </c>
      <c r="L2484">
        <v>0</v>
      </c>
      <c r="M2484">
        <v>2</v>
      </c>
      <c r="N2484">
        <v>-2.7602040816326499</v>
      </c>
      <c r="O2484">
        <v>1.01010101010101E-2</v>
      </c>
      <c r="P2484">
        <v>165</v>
      </c>
      <c r="Q2484">
        <v>11.9393939393939</v>
      </c>
      <c r="R2484">
        <v>22</v>
      </c>
      <c r="S2484">
        <v>23.681818181818201</v>
      </c>
      <c r="T2484">
        <v>8</v>
      </c>
      <c r="U2484">
        <v>216.875</v>
      </c>
      <c r="V2484">
        <v>6</v>
      </c>
      <c r="W2484">
        <v>8.5</v>
      </c>
      <c r="X2484">
        <v>189</v>
      </c>
      <c r="Y2484">
        <v>69.724867724867707</v>
      </c>
      <c r="Z2484">
        <v>8</v>
      </c>
      <c r="AA2484">
        <v>160.125</v>
      </c>
      <c r="AB2484">
        <v>190</v>
      </c>
      <c r="AC2484">
        <v>86.473684210526301</v>
      </c>
      <c r="AD2484">
        <v>0.95959595959596</v>
      </c>
      <c r="AE2484">
        <v>45</v>
      </c>
      <c r="AF2484">
        <v>60.244444444444397</v>
      </c>
      <c r="AG2484">
        <v>0.22727272727272699</v>
      </c>
      <c r="AH2484" s="4">
        <v>2</v>
      </c>
      <c r="AI2484">
        <v>0.25</v>
      </c>
      <c r="AJ2484" s="4">
        <v>1</v>
      </c>
      <c r="AK2484">
        <v>0.125</v>
      </c>
      <c r="AL2484" s="4">
        <v>6</v>
      </c>
      <c r="AM2484">
        <v>3.1578947368421102E-2</v>
      </c>
      <c r="AN2484" s="4">
        <v>10</v>
      </c>
      <c r="AO2484">
        <v>5.2631578947368397E-2</v>
      </c>
      <c r="AP2484" s="4">
        <v>8</v>
      </c>
      <c r="AQ2484">
        <v>4.0404040404040401E-2</v>
      </c>
      <c r="AR2484" s="4">
        <v>11</v>
      </c>
      <c r="AS2484">
        <v>5.5555555555555601E-2</v>
      </c>
      <c r="AT2484" s="4">
        <v>0</v>
      </c>
      <c r="AU2484" s="4">
        <v>0</v>
      </c>
      <c r="AV2484" s="4">
        <v>0</v>
      </c>
      <c r="AW2484">
        <v>1.90384615384615</v>
      </c>
      <c r="AX2484" s="4">
        <f t="shared" si="38"/>
        <v>104.00000000000021</v>
      </c>
      <c r="AY2484" s="4">
        <v>0</v>
      </c>
      <c r="AZ2484" s="4">
        <v>0</v>
      </c>
    </row>
    <row r="2485" spans="1:52" x14ac:dyDescent="0.25">
      <c r="A2485" s="4">
        <v>2017</v>
      </c>
      <c r="B2485" s="4" t="s">
        <v>486</v>
      </c>
      <c r="C2485" t="s">
        <v>53</v>
      </c>
      <c r="D2485" t="s">
        <v>67</v>
      </c>
      <c r="E2485" t="s">
        <v>586</v>
      </c>
      <c r="F2485" s="4">
        <v>127</v>
      </c>
      <c r="G2485">
        <v>79</v>
      </c>
      <c r="H2485">
        <v>2.81012658227848</v>
      </c>
      <c r="I2485">
        <v>127</v>
      </c>
      <c r="J2485">
        <v>4.3307086614173196</v>
      </c>
      <c r="K2485">
        <v>2</v>
      </c>
      <c r="L2485">
        <v>1.5748031496062999E-2</v>
      </c>
      <c r="M2485">
        <v>15</v>
      </c>
      <c r="N2485">
        <v>109.530973451327</v>
      </c>
      <c r="O2485">
        <v>0.118110236220472</v>
      </c>
      <c r="P2485">
        <v>109</v>
      </c>
      <c r="Q2485">
        <v>20.137614678899102</v>
      </c>
      <c r="R2485">
        <v>29</v>
      </c>
      <c r="S2485">
        <v>45.827586206896598</v>
      </c>
      <c r="T2485">
        <v>55</v>
      </c>
      <c r="U2485">
        <v>161.363636363636</v>
      </c>
      <c r="V2485">
        <v>55</v>
      </c>
      <c r="W2485">
        <v>44.8</v>
      </c>
      <c r="X2485">
        <v>59</v>
      </c>
      <c r="Y2485">
        <v>120.593220338983</v>
      </c>
      <c r="Z2485">
        <v>62</v>
      </c>
      <c r="AA2485">
        <v>296.306451612903</v>
      </c>
      <c r="AB2485">
        <v>56</v>
      </c>
      <c r="AC2485">
        <v>165.08928571428601</v>
      </c>
      <c r="AD2485">
        <v>0.440944881889764</v>
      </c>
      <c r="AE2485">
        <v>7</v>
      </c>
      <c r="AF2485">
        <v>69.714285714285694</v>
      </c>
      <c r="AG2485">
        <v>5.5118110236220499E-2</v>
      </c>
      <c r="AH2485" s="4">
        <v>42</v>
      </c>
      <c r="AI2485">
        <v>0.67741935483870996</v>
      </c>
      <c r="AJ2485" s="4">
        <v>18</v>
      </c>
      <c r="AK2485">
        <v>0.29032258064516098</v>
      </c>
      <c r="AL2485" s="4">
        <v>17</v>
      </c>
      <c r="AM2485">
        <v>0.30357142857142899</v>
      </c>
      <c r="AN2485" s="4">
        <v>12</v>
      </c>
      <c r="AO2485">
        <v>0.214285714285714</v>
      </c>
      <c r="AP2485" s="4">
        <v>0</v>
      </c>
      <c r="AQ2485">
        <v>0</v>
      </c>
      <c r="AR2485" s="4">
        <v>0</v>
      </c>
      <c r="AS2485">
        <v>0</v>
      </c>
      <c r="AT2485" s="4">
        <v>0</v>
      </c>
      <c r="AU2485" s="4">
        <v>0</v>
      </c>
      <c r="AV2485" s="4">
        <v>1</v>
      </c>
      <c r="AW2485">
        <v>1.7887323943661999</v>
      </c>
      <c r="AX2485" s="4">
        <f t="shared" si="38"/>
        <v>70.999999999999886</v>
      </c>
      <c r="AY2485" s="4">
        <v>54</v>
      </c>
      <c r="AZ2485" s="4">
        <v>41.509433962264197</v>
      </c>
    </row>
    <row r="2486" spans="1:52" x14ac:dyDescent="0.25">
      <c r="A2486" s="4">
        <v>2017</v>
      </c>
      <c r="B2486" s="4" t="s">
        <v>486</v>
      </c>
      <c r="C2486" t="s">
        <v>53</v>
      </c>
      <c r="D2486" t="s">
        <v>361</v>
      </c>
      <c r="E2486" t="s">
        <v>860</v>
      </c>
      <c r="F2486" s="4">
        <v>147</v>
      </c>
      <c r="G2486">
        <v>90</v>
      </c>
      <c r="H2486">
        <v>1.6666666666666701</v>
      </c>
      <c r="I2486">
        <v>147</v>
      </c>
      <c r="J2486">
        <v>3.0680272108843498</v>
      </c>
      <c r="K2486">
        <v>2</v>
      </c>
      <c r="L2486">
        <v>1.3605442176870699E-2</v>
      </c>
      <c r="M2486">
        <v>1</v>
      </c>
      <c r="N2486">
        <v>175.97945205479499</v>
      </c>
      <c r="O2486">
        <v>6.8027210884353704E-3</v>
      </c>
      <c r="P2486">
        <v>50</v>
      </c>
      <c r="Q2486">
        <v>39.5</v>
      </c>
      <c r="R2486">
        <v>42</v>
      </c>
      <c r="S2486">
        <v>21.8333333333333</v>
      </c>
      <c r="T2486">
        <v>6</v>
      </c>
      <c r="U2486">
        <v>121</v>
      </c>
      <c r="V2486">
        <v>6</v>
      </c>
      <c r="W2486">
        <v>13.3333333333333</v>
      </c>
      <c r="X2486">
        <v>131</v>
      </c>
      <c r="Y2486">
        <v>68.290076335877899</v>
      </c>
      <c r="Z2486">
        <v>7</v>
      </c>
      <c r="AA2486">
        <v>212.42857142857099</v>
      </c>
      <c r="AB2486">
        <v>139</v>
      </c>
      <c r="AC2486">
        <v>88.561151079136707</v>
      </c>
      <c r="AD2486">
        <v>0.94557823129251695</v>
      </c>
      <c r="AE2486">
        <v>65</v>
      </c>
      <c r="AF2486">
        <v>47.415384615384603</v>
      </c>
      <c r="AG2486">
        <v>0.44217687074829898</v>
      </c>
      <c r="AH2486" s="4">
        <v>3</v>
      </c>
      <c r="AI2486">
        <v>0.42857142857142899</v>
      </c>
      <c r="AJ2486" s="4">
        <v>3</v>
      </c>
      <c r="AK2486">
        <v>0.42857142857142899</v>
      </c>
      <c r="AL2486" s="4">
        <v>13</v>
      </c>
      <c r="AM2486">
        <v>9.3525179856115095E-2</v>
      </c>
      <c r="AN2486" s="4">
        <v>12</v>
      </c>
      <c r="AO2486">
        <v>8.6330935251798593E-2</v>
      </c>
      <c r="AP2486" s="4">
        <v>0</v>
      </c>
      <c r="AQ2486">
        <v>0</v>
      </c>
      <c r="AR2486" s="4">
        <v>2</v>
      </c>
      <c r="AS2486">
        <v>1.3605442176870699E-2</v>
      </c>
      <c r="AT2486" s="4">
        <v>0</v>
      </c>
      <c r="AU2486" s="4">
        <v>0</v>
      </c>
      <c r="AV2486" s="4">
        <v>6</v>
      </c>
      <c r="AW2486">
        <v>1.68965517241379</v>
      </c>
      <c r="AX2486" s="4">
        <f t="shared" si="38"/>
        <v>87.000000000000156</v>
      </c>
      <c r="AY2486" s="4">
        <v>6</v>
      </c>
      <c r="AZ2486" s="4">
        <v>17.3333333333333</v>
      </c>
    </row>
    <row r="2487" spans="1:52" x14ac:dyDescent="0.25">
      <c r="A2487" s="4">
        <v>2017</v>
      </c>
      <c r="B2487" s="4" t="s">
        <v>486</v>
      </c>
      <c r="C2487" t="s">
        <v>53</v>
      </c>
      <c r="D2487" t="s">
        <v>63</v>
      </c>
      <c r="E2487" t="s">
        <v>582</v>
      </c>
      <c r="F2487" s="4">
        <v>116</v>
      </c>
      <c r="G2487">
        <v>100</v>
      </c>
      <c r="H2487">
        <v>2.72</v>
      </c>
      <c r="I2487">
        <v>116</v>
      </c>
      <c r="J2487">
        <v>5.3793103448275899</v>
      </c>
      <c r="K2487">
        <v>0</v>
      </c>
      <c r="L2487">
        <v>0</v>
      </c>
      <c r="M2487">
        <v>0</v>
      </c>
      <c r="N2487">
        <v>113.793103448276</v>
      </c>
      <c r="O2487">
        <v>0</v>
      </c>
      <c r="P2487">
        <v>36</v>
      </c>
      <c r="Q2487">
        <v>16.6111111111111</v>
      </c>
      <c r="R2487">
        <v>24</v>
      </c>
      <c r="S2487">
        <v>20.9166666666667</v>
      </c>
      <c r="T2487">
        <v>7</v>
      </c>
      <c r="U2487">
        <v>143.142857142857</v>
      </c>
      <c r="V2487">
        <v>7</v>
      </c>
      <c r="W2487">
        <v>11.714285714285699</v>
      </c>
      <c r="X2487">
        <v>104</v>
      </c>
      <c r="Y2487">
        <v>89.125</v>
      </c>
      <c r="Z2487">
        <v>7</v>
      </c>
      <c r="AA2487">
        <v>213.71428571428601</v>
      </c>
      <c r="AB2487">
        <v>108</v>
      </c>
      <c r="AC2487">
        <v>108.638888888889</v>
      </c>
      <c r="AD2487">
        <v>0.931034482758621</v>
      </c>
      <c r="AE2487">
        <v>34</v>
      </c>
      <c r="AF2487">
        <v>65.823529411764696</v>
      </c>
      <c r="AG2487">
        <v>0.29310344827586199</v>
      </c>
      <c r="AH2487" s="4">
        <v>0</v>
      </c>
      <c r="AI2487">
        <v>0</v>
      </c>
      <c r="AJ2487" s="4">
        <v>1</v>
      </c>
      <c r="AK2487">
        <v>0.14285714285714299</v>
      </c>
      <c r="AL2487" s="4">
        <v>8</v>
      </c>
      <c r="AM2487">
        <v>7.4074074074074098E-2</v>
      </c>
      <c r="AN2487" s="4">
        <v>5</v>
      </c>
      <c r="AO2487">
        <v>4.6296296296296301E-2</v>
      </c>
      <c r="AP2487" s="4">
        <v>5</v>
      </c>
      <c r="AQ2487">
        <v>4.31034482758621E-2</v>
      </c>
      <c r="AR2487" s="4">
        <v>6</v>
      </c>
      <c r="AS2487">
        <v>5.1724137931034503E-2</v>
      </c>
      <c r="AT2487" s="4">
        <v>0</v>
      </c>
      <c r="AU2487" s="4">
        <v>0</v>
      </c>
      <c r="AV2487" s="4">
        <v>0</v>
      </c>
      <c r="AW2487">
        <v>1.63380281690141</v>
      </c>
      <c r="AX2487" s="4">
        <f t="shared" si="38"/>
        <v>70.999999999999929</v>
      </c>
      <c r="AY2487" s="4">
        <v>7</v>
      </c>
      <c r="AZ2487" s="4">
        <v>17.428571428571399</v>
      </c>
    </row>
    <row r="2488" spans="1:52" x14ac:dyDescent="0.25">
      <c r="A2488" s="4">
        <v>2017</v>
      </c>
      <c r="B2488" s="4" t="s">
        <v>486</v>
      </c>
      <c r="C2488" t="s">
        <v>53</v>
      </c>
      <c r="D2488" t="s">
        <v>57</v>
      </c>
      <c r="E2488" t="s">
        <v>576</v>
      </c>
      <c r="F2488" s="4">
        <v>63</v>
      </c>
      <c r="G2488">
        <v>55</v>
      </c>
      <c r="H2488">
        <v>10.3090909090909</v>
      </c>
      <c r="I2488">
        <v>63</v>
      </c>
      <c r="J2488">
        <v>13.0793650793651</v>
      </c>
      <c r="K2488">
        <v>2</v>
      </c>
      <c r="L2488">
        <v>3.1746031746031703E-2</v>
      </c>
      <c r="M2488">
        <v>0</v>
      </c>
      <c r="N2488">
        <v>101.82539682539699</v>
      </c>
      <c r="O2488">
        <v>0</v>
      </c>
      <c r="P2488">
        <v>14</v>
      </c>
      <c r="Q2488">
        <v>144</v>
      </c>
      <c r="R2488">
        <v>11</v>
      </c>
      <c r="S2488">
        <v>41.181818181818201</v>
      </c>
      <c r="T2488">
        <v>10</v>
      </c>
      <c r="U2488">
        <v>188.6</v>
      </c>
      <c r="V2488">
        <v>10</v>
      </c>
      <c r="W2488">
        <v>48.8</v>
      </c>
      <c r="X2488">
        <v>44</v>
      </c>
      <c r="Y2488">
        <v>92.227272727272705</v>
      </c>
      <c r="Z2488">
        <v>13</v>
      </c>
      <c r="AA2488">
        <v>326.61538461538498</v>
      </c>
      <c r="AB2488">
        <v>49</v>
      </c>
      <c r="AC2488">
        <v>101.938775510204</v>
      </c>
      <c r="AD2488">
        <v>0.77777777777777801</v>
      </c>
      <c r="AE2488">
        <v>11</v>
      </c>
      <c r="AF2488">
        <v>70.272727272727295</v>
      </c>
      <c r="AG2488">
        <v>0.17460317460317501</v>
      </c>
      <c r="AH2488" s="4">
        <v>5</v>
      </c>
      <c r="AI2488">
        <v>0.38461538461538503</v>
      </c>
      <c r="AJ2488" s="4">
        <v>5</v>
      </c>
      <c r="AK2488">
        <v>0.38461538461538503</v>
      </c>
      <c r="AL2488" s="4">
        <v>8</v>
      </c>
      <c r="AM2488">
        <v>0.16326530612244899</v>
      </c>
      <c r="AN2488" s="4">
        <v>5</v>
      </c>
      <c r="AO2488">
        <v>0.102040816326531</v>
      </c>
      <c r="AP2488" s="4">
        <v>0</v>
      </c>
      <c r="AQ2488">
        <v>0</v>
      </c>
      <c r="AR2488" s="4">
        <v>0</v>
      </c>
      <c r="AS2488">
        <v>0</v>
      </c>
      <c r="AT2488" s="4">
        <v>0</v>
      </c>
      <c r="AU2488" s="4">
        <v>0</v>
      </c>
      <c r="AV2488" s="4">
        <v>2</v>
      </c>
      <c r="AW2488">
        <v>1.575</v>
      </c>
      <c r="AX2488" s="4">
        <f t="shared" si="38"/>
        <v>40</v>
      </c>
      <c r="AY2488" s="4">
        <v>9</v>
      </c>
      <c r="AZ2488" s="4">
        <v>60.8888888888889</v>
      </c>
    </row>
    <row r="2489" spans="1:52" x14ac:dyDescent="0.25">
      <c r="A2489" s="4">
        <v>2017</v>
      </c>
      <c r="B2489" s="4" t="s">
        <v>486</v>
      </c>
      <c r="C2489" t="s">
        <v>53</v>
      </c>
      <c r="D2489" t="s">
        <v>80</v>
      </c>
      <c r="E2489" t="s">
        <v>599</v>
      </c>
      <c r="F2489" s="4">
        <v>112</v>
      </c>
      <c r="G2489">
        <v>59</v>
      </c>
      <c r="H2489">
        <v>4.4406779661016902</v>
      </c>
      <c r="I2489">
        <v>110</v>
      </c>
      <c r="J2489">
        <v>5.6181818181818199</v>
      </c>
      <c r="K2489">
        <v>0</v>
      </c>
      <c r="L2489">
        <v>0</v>
      </c>
      <c r="M2489">
        <v>12</v>
      </c>
      <c r="N2489">
        <v>75.680000000000007</v>
      </c>
      <c r="O2489">
        <v>0.107142857142857</v>
      </c>
      <c r="P2489">
        <v>100</v>
      </c>
      <c r="Q2489">
        <v>25.02</v>
      </c>
      <c r="R2489">
        <v>30</v>
      </c>
      <c r="S2489">
        <v>46</v>
      </c>
      <c r="T2489">
        <v>48</v>
      </c>
      <c r="U2489">
        <v>141.104166666667</v>
      </c>
      <c r="V2489">
        <v>44</v>
      </c>
      <c r="W2489">
        <v>31.931818181818201</v>
      </c>
      <c r="X2489">
        <v>50</v>
      </c>
      <c r="Y2489">
        <v>141.41999999999999</v>
      </c>
      <c r="Z2489">
        <v>50</v>
      </c>
      <c r="AA2489">
        <v>275.8</v>
      </c>
      <c r="AB2489">
        <v>51</v>
      </c>
      <c r="AC2489">
        <v>172.274509803922</v>
      </c>
      <c r="AD2489">
        <v>0.45535714285714302</v>
      </c>
      <c r="AE2489">
        <v>8</v>
      </c>
      <c r="AF2489">
        <v>109</v>
      </c>
      <c r="AG2489">
        <v>7.1428571428571397E-2</v>
      </c>
      <c r="AH2489" s="4">
        <v>31</v>
      </c>
      <c r="AI2489">
        <v>0.62</v>
      </c>
      <c r="AJ2489" s="4">
        <v>14</v>
      </c>
      <c r="AK2489">
        <v>0.28000000000000003</v>
      </c>
      <c r="AL2489" s="4">
        <v>15</v>
      </c>
      <c r="AM2489">
        <v>0.29411764705882398</v>
      </c>
      <c r="AN2489" s="4">
        <v>13</v>
      </c>
      <c r="AO2489">
        <v>0.25490196078431399</v>
      </c>
      <c r="AP2489" s="4">
        <v>0</v>
      </c>
      <c r="AQ2489">
        <v>0</v>
      </c>
      <c r="AR2489" s="4">
        <v>0</v>
      </c>
      <c r="AS2489">
        <v>0</v>
      </c>
      <c r="AT2489" s="4">
        <v>1</v>
      </c>
      <c r="AU2489" s="4">
        <v>1</v>
      </c>
      <c r="AV2489" s="4">
        <v>0</v>
      </c>
      <c r="AW2489">
        <v>1.6666666666666701</v>
      </c>
      <c r="AX2489" s="4">
        <f t="shared" si="38"/>
        <v>67.199999999999861</v>
      </c>
      <c r="AY2489" s="4">
        <v>45</v>
      </c>
      <c r="AZ2489" s="4">
        <v>62.8</v>
      </c>
    </row>
    <row r="2490" spans="1:52" x14ac:dyDescent="0.25">
      <c r="A2490" s="4">
        <v>2017</v>
      </c>
      <c r="B2490" s="4" t="s">
        <v>486</v>
      </c>
      <c r="C2490" t="s">
        <v>53</v>
      </c>
      <c r="D2490" t="s">
        <v>70</v>
      </c>
      <c r="E2490" t="s">
        <v>589</v>
      </c>
      <c r="F2490" s="4">
        <v>72</v>
      </c>
      <c r="G2490">
        <v>51</v>
      </c>
      <c r="H2490">
        <v>2.9019607843137298</v>
      </c>
      <c r="I2490">
        <v>72</v>
      </c>
      <c r="J2490">
        <v>4.1388888888888902</v>
      </c>
      <c r="K2490">
        <v>0</v>
      </c>
      <c r="L2490">
        <v>0</v>
      </c>
      <c r="M2490">
        <v>6</v>
      </c>
      <c r="N2490">
        <v>-62.913043478260903</v>
      </c>
      <c r="O2490">
        <v>8.3333333333333301E-2</v>
      </c>
      <c r="P2490">
        <v>70</v>
      </c>
      <c r="Q2490">
        <v>14.4714285714286</v>
      </c>
      <c r="R2490">
        <v>25</v>
      </c>
      <c r="S2490">
        <v>33.799999999999997</v>
      </c>
      <c r="T2490">
        <v>34</v>
      </c>
      <c r="U2490">
        <v>132.32352941176501</v>
      </c>
      <c r="V2490">
        <v>32</v>
      </c>
      <c r="W2490">
        <v>81.03125</v>
      </c>
      <c r="X2490">
        <v>31</v>
      </c>
      <c r="Y2490">
        <v>129.45161290322599</v>
      </c>
      <c r="Z2490">
        <v>35</v>
      </c>
      <c r="AA2490">
        <v>332.71428571428601</v>
      </c>
      <c r="AB2490">
        <v>35</v>
      </c>
      <c r="AC2490">
        <v>204.65714285714299</v>
      </c>
      <c r="AD2490">
        <v>0.48611111111111099</v>
      </c>
      <c r="AE2490">
        <v>5</v>
      </c>
      <c r="AF2490">
        <v>148.19999999999999</v>
      </c>
      <c r="AG2490">
        <v>6.9444444444444406E-2</v>
      </c>
      <c r="AH2490" s="4">
        <v>28</v>
      </c>
      <c r="AI2490">
        <v>0.8</v>
      </c>
      <c r="AJ2490" s="4">
        <v>16</v>
      </c>
      <c r="AK2490">
        <v>0.45714285714285702</v>
      </c>
      <c r="AL2490" s="4">
        <v>9</v>
      </c>
      <c r="AM2490">
        <v>0.25714285714285701</v>
      </c>
      <c r="AN2490" s="4">
        <v>6</v>
      </c>
      <c r="AO2490">
        <v>0.17142857142857101</v>
      </c>
      <c r="AP2490" s="4">
        <v>0</v>
      </c>
      <c r="AQ2490">
        <v>0</v>
      </c>
      <c r="AR2490" s="4">
        <v>0</v>
      </c>
      <c r="AS2490">
        <v>0</v>
      </c>
      <c r="AT2490" s="4">
        <v>0</v>
      </c>
      <c r="AU2490" s="4">
        <v>0</v>
      </c>
      <c r="AV2490" s="4">
        <v>2</v>
      </c>
      <c r="AW2490">
        <v>1.44</v>
      </c>
      <c r="AX2490" s="4">
        <f t="shared" si="38"/>
        <v>50</v>
      </c>
      <c r="AY2490" s="4">
        <v>38</v>
      </c>
      <c r="AZ2490" s="4">
        <v>62.771428571428601</v>
      </c>
    </row>
    <row r="2491" spans="1:52" x14ac:dyDescent="0.25">
      <c r="A2491" s="4">
        <v>2017</v>
      </c>
      <c r="B2491" s="4" t="s">
        <v>486</v>
      </c>
      <c r="C2491" t="s">
        <v>53</v>
      </c>
      <c r="D2491" t="s">
        <v>98</v>
      </c>
      <c r="E2491" t="s">
        <v>617</v>
      </c>
      <c r="F2491" s="4">
        <v>56</v>
      </c>
      <c r="G2491">
        <v>38</v>
      </c>
      <c r="H2491">
        <v>5.4473684210526301</v>
      </c>
      <c r="I2491">
        <v>56</v>
      </c>
      <c r="J2491">
        <v>6.625</v>
      </c>
      <c r="K2491">
        <v>0</v>
      </c>
      <c r="L2491">
        <v>0</v>
      </c>
      <c r="M2491">
        <v>3</v>
      </c>
      <c r="N2491">
        <v>555.56603773584902</v>
      </c>
      <c r="O2491">
        <v>5.3571428571428603E-2</v>
      </c>
      <c r="P2491">
        <v>47</v>
      </c>
      <c r="Q2491">
        <v>47.914893617021299</v>
      </c>
      <c r="R2491">
        <v>10</v>
      </c>
      <c r="S2491">
        <v>66.400000000000006</v>
      </c>
      <c r="T2491">
        <v>18</v>
      </c>
      <c r="U2491">
        <v>132</v>
      </c>
      <c r="V2491">
        <v>17</v>
      </c>
      <c r="W2491">
        <v>124.941176470588</v>
      </c>
      <c r="X2491">
        <v>33</v>
      </c>
      <c r="Y2491">
        <v>88.939393939393895</v>
      </c>
      <c r="Z2491">
        <v>18</v>
      </c>
      <c r="AA2491">
        <v>259.277777777778</v>
      </c>
      <c r="AB2491">
        <v>37</v>
      </c>
      <c r="AC2491">
        <v>111.56756756756801</v>
      </c>
      <c r="AD2491">
        <v>0.66071428571428603</v>
      </c>
      <c r="AE2491">
        <v>10</v>
      </c>
      <c r="AF2491">
        <v>67.2</v>
      </c>
      <c r="AG2491">
        <v>0.17857142857142899</v>
      </c>
      <c r="AH2491" s="4">
        <v>11</v>
      </c>
      <c r="AI2491">
        <v>0.61111111111111105</v>
      </c>
      <c r="AJ2491" s="4">
        <v>10</v>
      </c>
      <c r="AK2491">
        <v>0.55555555555555602</v>
      </c>
      <c r="AL2491" s="4">
        <v>2</v>
      </c>
      <c r="AM2491">
        <v>5.4054054054054099E-2</v>
      </c>
      <c r="AN2491" s="4">
        <v>2</v>
      </c>
      <c r="AO2491">
        <v>5.4054054054054099E-2</v>
      </c>
      <c r="AP2491" s="4">
        <v>0</v>
      </c>
      <c r="AQ2491">
        <v>0</v>
      </c>
      <c r="AR2491" s="4">
        <v>1</v>
      </c>
      <c r="AS2491">
        <v>1.7857142857142901E-2</v>
      </c>
      <c r="AT2491" s="4">
        <v>0</v>
      </c>
      <c r="AU2491" s="4">
        <v>0</v>
      </c>
      <c r="AV2491" s="4">
        <v>1</v>
      </c>
      <c r="AW2491">
        <v>1.6470588235294099</v>
      </c>
      <c r="AX2491" s="4">
        <f t="shared" si="38"/>
        <v>34.000000000000036</v>
      </c>
      <c r="AY2491" s="4">
        <v>16</v>
      </c>
      <c r="AZ2491" s="4">
        <v>34.125</v>
      </c>
    </row>
    <row r="2492" spans="1:52" x14ac:dyDescent="0.25">
      <c r="A2492" s="4">
        <v>2017</v>
      </c>
      <c r="B2492" s="4" t="s">
        <v>486</v>
      </c>
      <c r="C2492" t="s">
        <v>53</v>
      </c>
      <c r="D2492" t="s">
        <v>76</v>
      </c>
      <c r="E2492" t="s">
        <v>595</v>
      </c>
      <c r="F2492" s="4">
        <v>110</v>
      </c>
      <c r="G2492">
        <v>71</v>
      </c>
      <c r="H2492">
        <v>4.2535211267605604</v>
      </c>
      <c r="I2492">
        <v>110</v>
      </c>
      <c r="J2492">
        <v>5.4</v>
      </c>
      <c r="K2492">
        <v>0</v>
      </c>
      <c r="L2492">
        <v>0</v>
      </c>
      <c r="M2492">
        <v>5</v>
      </c>
      <c r="N2492">
        <v>86.285714285714306</v>
      </c>
      <c r="O2492">
        <v>4.5454545454545497E-2</v>
      </c>
      <c r="P2492">
        <v>103</v>
      </c>
      <c r="Q2492">
        <v>20</v>
      </c>
      <c r="R2492">
        <v>42</v>
      </c>
      <c r="S2492">
        <v>47.238095238095198</v>
      </c>
      <c r="T2492">
        <v>50</v>
      </c>
      <c r="U2492">
        <v>127.46</v>
      </c>
      <c r="V2492">
        <v>51</v>
      </c>
      <c r="W2492">
        <v>37.254901960784302</v>
      </c>
      <c r="X2492">
        <v>48</v>
      </c>
      <c r="Y2492">
        <v>122.791666666667</v>
      </c>
      <c r="Z2492">
        <v>55</v>
      </c>
      <c r="AA2492">
        <v>290.78181818181798</v>
      </c>
      <c r="AB2492">
        <v>51</v>
      </c>
      <c r="AC2492">
        <v>154.07843137254901</v>
      </c>
      <c r="AD2492">
        <v>0.46363636363636401</v>
      </c>
      <c r="AE2492">
        <v>1</v>
      </c>
      <c r="AF2492">
        <v>73</v>
      </c>
      <c r="AG2492">
        <v>9.0909090909090905E-3</v>
      </c>
      <c r="AH2492" s="4">
        <v>34</v>
      </c>
      <c r="AI2492">
        <v>0.61818181818181805</v>
      </c>
      <c r="AJ2492" s="4">
        <v>20</v>
      </c>
      <c r="AK2492">
        <v>0.36363636363636398</v>
      </c>
      <c r="AL2492" s="4">
        <v>14</v>
      </c>
      <c r="AM2492">
        <v>0.27450980392156898</v>
      </c>
      <c r="AN2492" s="4">
        <v>9</v>
      </c>
      <c r="AO2492">
        <v>0.17647058823529399</v>
      </c>
      <c r="AP2492" s="4">
        <v>0</v>
      </c>
      <c r="AQ2492">
        <v>0</v>
      </c>
      <c r="AR2492" s="4">
        <v>0</v>
      </c>
      <c r="AS2492">
        <v>0</v>
      </c>
      <c r="AT2492" s="4">
        <v>0</v>
      </c>
      <c r="AU2492" s="4">
        <v>0</v>
      </c>
      <c r="AV2492" s="4">
        <v>3</v>
      </c>
      <c r="AW2492">
        <v>1.5714285714285701</v>
      </c>
      <c r="AX2492" s="4">
        <f t="shared" si="38"/>
        <v>70.000000000000057</v>
      </c>
      <c r="AY2492" s="4">
        <v>51</v>
      </c>
      <c r="AZ2492" s="4">
        <v>27.18</v>
      </c>
    </row>
    <row r="2493" spans="1:52" x14ac:dyDescent="0.25">
      <c r="A2493" s="4">
        <v>2017</v>
      </c>
      <c r="B2493" s="4" t="s">
        <v>486</v>
      </c>
      <c r="C2493" t="s">
        <v>53</v>
      </c>
      <c r="D2493" t="s">
        <v>56</v>
      </c>
      <c r="E2493" t="s">
        <v>575</v>
      </c>
      <c r="F2493" s="4">
        <v>190</v>
      </c>
      <c r="G2493">
        <v>100</v>
      </c>
      <c r="H2493">
        <v>1.51</v>
      </c>
      <c r="I2493">
        <v>186</v>
      </c>
      <c r="J2493">
        <v>3.4193548387096802</v>
      </c>
      <c r="K2493">
        <v>0</v>
      </c>
      <c r="L2493">
        <v>0</v>
      </c>
      <c r="M2493">
        <v>7</v>
      </c>
      <c r="N2493">
        <v>237.45652173913001</v>
      </c>
      <c r="O2493">
        <v>3.6842105263157898E-2</v>
      </c>
      <c r="P2493">
        <v>175</v>
      </c>
      <c r="Q2493">
        <v>6.8628571428571403</v>
      </c>
      <c r="R2493">
        <v>33</v>
      </c>
      <c r="S2493">
        <v>20.939393939393899</v>
      </c>
      <c r="T2493">
        <v>13</v>
      </c>
      <c r="U2493">
        <v>190.15384615384599</v>
      </c>
      <c r="V2493">
        <v>11</v>
      </c>
      <c r="W2493">
        <v>34.636363636363598</v>
      </c>
      <c r="X2493">
        <v>152</v>
      </c>
      <c r="Y2493">
        <v>96.986842105263193</v>
      </c>
      <c r="Z2493">
        <v>15</v>
      </c>
      <c r="AA2493">
        <v>386.46666666666698</v>
      </c>
      <c r="AB2493">
        <v>171</v>
      </c>
      <c r="AC2493">
        <v>108.842105263158</v>
      </c>
      <c r="AD2493">
        <v>0.9</v>
      </c>
      <c r="AE2493">
        <v>30</v>
      </c>
      <c r="AF2493">
        <v>59.1666666666667</v>
      </c>
      <c r="AG2493">
        <v>0.157894736842105</v>
      </c>
      <c r="AH2493" s="4">
        <v>6</v>
      </c>
      <c r="AI2493">
        <v>0.4</v>
      </c>
      <c r="AJ2493" s="4">
        <v>8</v>
      </c>
      <c r="AK2493">
        <v>0.53333333333333299</v>
      </c>
      <c r="AL2493" s="4">
        <v>22</v>
      </c>
      <c r="AM2493">
        <v>0.12865497076023399</v>
      </c>
      <c r="AN2493" s="4">
        <v>12</v>
      </c>
      <c r="AO2493">
        <v>7.0175438596491196E-2</v>
      </c>
      <c r="AP2493" s="4">
        <v>4</v>
      </c>
      <c r="AQ2493">
        <v>2.1052631578947399E-2</v>
      </c>
      <c r="AR2493" s="4">
        <v>5</v>
      </c>
      <c r="AS2493">
        <v>2.6315789473684199E-2</v>
      </c>
      <c r="AT2493" s="4">
        <v>0</v>
      </c>
      <c r="AU2493" s="4">
        <v>4</v>
      </c>
      <c r="AV2493" s="4">
        <v>13</v>
      </c>
      <c r="AW2493">
        <v>1.57627118644068</v>
      </c>
      <c r="AX2493" s="4">
        <f t="shared" si="38"/>
        <v>120.537634408602</v>
      </c>
      <c r="AY2493" s="4">
        <v>13</v>
      </c>
      <c r="AZ2493" s="4">
        <v>6.4615384615384599</v>
      </c>
    </row>
    <row r="2494" spans="1:52" x14ac:dyDescent="0.25">
      <c r="A2494" s="4">
        <v>2017</v>
      </c>
      <c r="B2494" s="4" t="s">
        <v>486</v>
      </c>
      <c r="C2494" t="s">
        <v>53</v>
      </c>
      <c r="D2494" t="s">
        <v>83</v>
      </c>
      <c r="E2494" t="s">
        <v>602</v>
      </c>
      <c r="F2494" s="4">
        <v>60</v>
      </c>
      <c r="G2494">
        <v>42</v>
      </c>
      <c r="H2494">
        <v>6.2619047619047601</v>
      </c>
      <c r="I2494">
        <v>59</v>
      </c>
      <c r="J2494">
        <v>7.2203389830508504</v>
      </c>
      <c r="K2494">
        <v>0</v>
      </c>
      <c r="L2494">
        <v>0</v>
      </c>
      <c r="M2494">
        <v>3</v>
      </c>
      <c r="N2494">
        <v>97.175438596491205</v>
      </c>
      <c r="O2494">
        <v>0.05</v>
      </c>
      <c r="P2494">
        <v>53</v>
      </c>
      <c r="Q2494">
        <v>20.4339622641509</v>
      </c>
      <c r="R2494">
        <v>20</v>
      </c>
      <c r="S2494">
        <v>55.45</v>
      </c>
      <c r="T2494">
        <v>22</v>
      </c>
      <c r="U2494">
        <v>190.45454545454501</v>
      </c>
      <c r="V2494">
        <v>21</v>
      </c>
      <c r="W2494">
        <v>32.714285714285701</v>
      </c>
      <c r="X2494">
        <v>33</v>
      </c>
      <c r="Y2494">
        <v>102.333333333333</v>
      </c>
      <c r="Z2494">
        <v>23</v>
      </c>
      <c r="AA2494">
        <v>293.34782608695701</v>
      </c>
      <c r="AB2494">
        <v>36</v>
      </c>
      <c r="AC2494">
        <v>127.055555555556</v>
      </c>
      <c r="AD2494">
        <v>0.6</v>
      </c>
      <c r="AE2494">
        <v>9</v>
      </c>
      <c r="AF2494">
        <v>76.4444444444444</v>
      </c>
      <c r="AG2494">
        <v>0.15</v>
      </c>
      <c r="AH2494" s="4">
        <v>14</v>
      </c>
      <c r="AI2494">
        <v>0.60869565217391297</v>
      </c>
      <c r="AJ2494" s="4">
        <v>8</v>
      </c>
      <c r="AK2494">
        <v>0.34782608695652201</v>
      </c>
      <c r="AL2494" s="4">
        <v>9</v>
      </c>
      <c r="AM2494">
        <v>0.25</v>
      </c>
      <c r="AN2494" s="4">
        <v>5</v>
      </c>
      <c r="AO2494">
        <v>0.13888888888888901</v>
      </c>
      <c r="AP2494" s="4">
        <v>0</v>
      </c>
      <c r="AQ2494">
        <v>0</v>
      </c>
      <c r="AR2494" s="4">
        <v>1</v>
      </c>
      <c r="AS2494">
        <v>1.6666666666666701E-2</v>
      </c>
      <c r="AT2494" s="4">
        <v>0</v>
      </c>
      <c r="AU2494" s="4">
        <v>1</v>
      </c>
      <c r="AV2494" s="4">
        <v>0</v>
      </c>
      <c r="AW2494">
        <v>1.4047619047619</v>
      </c>
      <c r="AX2494" s="4">
        <f t="shared" si="38"/>
        <v>42.711864406779803</v>
      </c>
      <c r="AY2494" s="4">
        <v>22</v>
      </c>
      <c r="AZ2494" s="4">
        <v>32.454545454545503</v>
      </c>
    </row>
    <row r="2495" spans="1:52" x14ac:dyDescent="0.25">
      <c r="A2495" s="4">
        <v>2017</v>
      </c>
      <c r="B2495" s="4" t="s">
        <v>486</v>
      </c>
      <c r="C2495" t="s">
        <v>53</v>
      </c>
      <c r="D2495" t="s">
        <v>72</v>
      </c>
      <c r="E2495" t="s">
        <v>591</v>
      </c>
      <c r="F2495" s="4">
        <v>146</v>
      </c>
      <c r="G2495">
        <v>88</v>
      </c>
      <c r="H2495">
        <v>4.8863636363636402</v>
      </c>
      <c r="I2495">
        <v>146</v>
      </c>
      <c r="J2495">
        <v>5.2191780821917799</v>
      </c>
      <c r="K2495">
        <v>0</v>
      </c>
      <c r="L2495">
        <v>0</v>
      </c>
      <c r="M2495">
        <v>6</v>
      </c>
      <c r="N2495">
        <v>6.4285714285714297</v>
      </c>
      <c r="O2495">
        <v>4.1095890410958902E-2</v>
      </c>
      <c r="P2495">
        <v>137</v>
      </c>
      <c r="Q2495">
        <v>17.7737226277372</v>
      </c>
      <c r="R2495">
        <v>45</v>
      </c>
      <c r="S2495">
        <v>38.4</v>
      </c>
      <c r="T2495">
        <v>56</v>
      </c>
      <c r="U2495">
        <v>162.91071428571399</v>
      </c>
      <c r="V2495">
        <v>52</v>
      </c>
      <c r="W2495">
        <v>34.826923076923102</v>
      </c>
      <c r="X2495">
        <v>72</v>
      </c>
      <c r="Y2495">
        <v>135.569444444444</v>
      </c>
      <c r="Z2495">
        <v>68</v>
      </c>
      <c r="AA2495">
        <v>366.67647058823502</v>
      </c>
      <c r="AB2495">
        <v>75</v>
      </c>
      <c r="AC2495">
        <v>185.86666666666699</v>
      </c>
      <c r="AD2495">
        <v>0.51369863013698602</v>
      </c>
      <c r="AE2495">
        <v>8</v>
      </c>
      <c r="AF2495">
        <v>119.375</v>
      </c>
      <c r="AG2495">
        <v>5.4794520547945202E-2</v>
      </c>
      <c r="AH2495" s="4">
        <v>35</v>
      </c>
      <c r="AI2495">
        <v>0.51470588235294101</v>
      </c>
      <c r="AJ2495" s="4">
        <v>19</v>
      </c>
      <c r="AK2495">
        <v>0.27941176470588203</v>
      </c>
      <c r="AL2495" s="4">
        <v>23</v>
      </c>
      <c r="AM2495">
        <v>0.30666666666666698</v>
      </c>
      <c r="AN2495" s="4">
        <v>12</v>
      </c>
      <c r="AO2495">
        <v>0.16</v>
      </c>
      <c r="AP2495" s="4">
        <v>0</v>
      </c>
      <c r="AQ2495">
        <v>0</v>
      </c>
      <c r="AR2495" s="4">
        <v>0</v>
      </c>
      <c r="AS2495">
        <v>0</v>
      </c>
      <c r="AT2495" s="4">
        <v>0</v>
      </c>
      <c r="AU2495" s="4">
        <v>0</v>
      </c>
      <c r="AV2495" s="4">
        <v>1</v>
      </c>
      <c r="AW2495">
        <v>1.69767441860465</v>
      </c>
      <c r="AX2495" s="4">
        <f t="shared" si="38"/>
        <v>86.000000000000057</v>
      </c>
      <c r="AY2495" s="4">
        <v>56</v>
      </c>
      <c r="AZ2495" s="4">
        <v>32.109090909090902</v>
      </c>
    </row>
    <row r="2496" spans="1:52" x14ac:dyDescent="0.25">
      <c r="A2496" s="4">
        <v>2017</v>
      </c>
      <c r="B2496" s="4" t="s">
        <v>486</v>
      </c>
      <c r="C2496" t="s">
        <v>53</v>
      </c>
      <c r="D2496" t="s">
        <v>72</v>
      </c>
      <c r="E2496" t="s">
        <v>591</v>
      </c>
      <c r="F2496" s="4">
        <v>1</v>
      </c>
      <c r="G2496">
        <v>0</v>
      </c>
      <c r="H2496">
        <v>0</v>
      </c>
      <c r="I2496">
        <v>1</v>
      </c>
      <c r="J2496">
        <v>3</v>
      </c>
      <c r="K2496">
        <v>0</v>
      </c>
      <c r="L2496">
        <v>0</v>
      </c>
      <c r="M2496">
        <v>0</v>
      </c>
      <c r="N2496">
        <v>132</v>
      </c>
      <c r="O2496">
        <v>0</v>
      </c>
      <c r="P2496">
        <v>1</v>
      </c>
      <c r="Q2496">
        <v>99</v>
      </c>
      <c r="R2496">
        <v>0</v>
      </c>
      <c r="S2496">
        <v>0</v>
      </c>
      <c r="T2496">
        <v>1</v>
      </c>
      <c r="U2496">
        <v>91</v>
      </c>
      <c r="V2496">
        <v>1</v>
      </c>
      <c r="W2496">
        <v>5</v>
      </c>
      <c r="X2496">
        <v>0</v>
      </c>
      <c r="Y2496">
        <v>0</v>
      </c>
      <c r="Z2496">
        <v>1</v>
      </c>
      <c r="AA2496">
        <v>158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 s="4">
        <v>0</v>
      </c>
      <c r="AI2496">
        <v>0</v>
      </c>
      <c r="AJ2496" s="4">
        <v>0</v>
      </c>
      <c r="AK2496">
        <v>0</v>
      </c>
      <c r="AL2496" s="4">
        <v>0</v>
      </c>
      <c r="AM2496">
        <v>0</v>
      </c>
      <c r="AN2496" s="4">
        <v>0</v>
      </c>
      <c r="AO2496">
        <v>0</v>
      </c>
      <c r="AP2496" s="4">
        <v>0</v>
      </c>
      <c r="AQ2496">
        <v>0</v>
      </c>
      <c r="AR2496" s="4">
        <v>0</v>
      </c>
      <c r="AS2496">
        <v>0</v>
      </c>
      <c r="AT2496" s="4">
        <v>0</v>
      </c>
      <c r="AU2496" s="4">
        <v>0</v>
      </c>
      <c r="AV2496" s="4">
        <v>0</v>
      </c>
      <c r="AW2496">
        <v>1</v>
      </c>
      <c r="AX2496" s="4">
        <f t="shared" si="38"/>
        <v>1</v>
      </c>
      <c r="AY2496" s="4">
        <v>1</v>
      </c>
      <c r="AZ2496" s="4">
        <v>22</v>
      </c>
    </row>
    <row r="2497" spans="1:52" x14ac:dyDescent="0.25">
      <c r="A2497" s="4">
        <v>2017</v>
      </c>
      <c r="B2497" s="4" t="s">
        <v>486</v>
      </c>
      <c r="C2497" t="s">
        <v>53</v>
      </c>
      <c r="D2497" t="s">
        <v>93</v>
      </c>
      <c r="E2497" t="s">
        <v>612</v>
      </c>
      <c r="F2497" s="4">
        <v>143</v>
      </c>
      <c r="G2497">
        <v>107</v>
      </c>
      <c r="H2497">
        <v>5.3364485981308398</v>
      </c>
      <c r="I2497">
        <v>142</v>
      </c>
      <c r="J2497">
        <v>6.3098591549295797</v>
      </c>
      <c r="K2497">
        <v>4</v>
      </c>
      <c r="L2497">
        <v>2.8169014084507001E-2</v>
      </c>
      <c r="M2497">
        <v>18</v>
      </c>
      <c r="N2497">
        <v>410.03076923076901</v>
      </c>
      <c r="O2497">
        <v>0.125874125874126</v>
      </c>
      <c r="P2497">
        <v>139</v>
      </c>
      <c r="Q2497">
        <v>30.956834532374099</v>
      </c>
      <c r="R2497">
        <v>43</v>
      </c>
      <c r="S2497">
        <v>38</v>
      </c>
      <c r="T2497">
        <v>47</v>
      </c>
      <c r="U2497">
        <v>133.91489361702099</v>
      </c>
      <c r="V2497">
        <v>43</v>
      </c>
      <c r="W2497">
        <v>84.813953488372107</v>
      </c>
      <c r="X2497">
        <v>78</v>
      </c>
      <c r="Y2497">
        <v>118.538461538462</v>
      </c>
      <c r="Z2497">
        <v>52</v>
      </c>
      <c r="AA2497">
        <v>316.65384615384602</v>
      </c>
      <c r="AB2497">
        <v>88</v>
      </c>
      <c r="AC2497">
        <v>178.40909090909099</v>
      </c>
      <c r="AD2497">
        <v>0.61538461538461497</v>
      </c>
      <c r="AE2497">
        <v>15</v>
      </c>
      <c r="AF2497">
        <v>100.666666666667</v>
      </c>
      <c r="AG2497">
        <v>0.10489510489510501</v>
      </c>
      <c r="AH2497" s="4">
        <v>36</v>
      </c>
      <c r="AI2497">
        <v>0.69230769230769196</v>
      </c>
      <c r="AJ2497" s="4">
        <v>17</v>
      </c>
      <c r="AK2497">
        <v>0.32692307692307698</v>
      </c>
      <c r="AL2497" s="4">
        <v>19</v>
      </c>
      <c r="AM2497">
        <v>0.21590909090909099</v>
      </c>
      <c r="AN2497" s="4">
        <v>12</v>
      </c>
      <c r="AO2497">
        <v>0.13636363636363599</v>
      </c>
      <c r="AP2497" s="4">
        <v>0</v>
      </c>
      <c r="AQ2497">
        <v>0</v>
      </c>
      <c r="AR2497" s="4">
        <v>2</v>
      </c>
      <c r="AS2497">
        <v>1.3986013986014E-2</v>
      </c>
      <c r="AT2497" s="4">
        <v>0</v>
      </c>
      <c r="AU2497" s="4">
        <v>0</v>
      </c>
      <c r="AV2497" s="4">
        <v>3</v>
      </c>
      <c r="AW2497">
        <v>1.60674157303371</v>
      </c>
      <c r="AX2497" s="4">
        <f t="shared" si="38"/>
        <v>88.999999999999886</v>
      </c>
      <c r="AY2497" s="4">
        <v>49</v>
      </c>
      <c r="AZ2497" s="4">
        <v>574.6875</v>
      </c>
    </row>
    <row r="2498" spans="1:52" x14ac:dyDescent="0.25">
      <c r="A2498" s="4">
        <v>2017</v>
      </c>
      <c r="B2498" s="4" t="s">
        <v>486</v>
      </c>
      <c r="C2498" t="s">
        <v>53</v>
      </c>
      <c r="D2498" t="s">
        <v>487</v>
      </c>
      <c r="E2498" t="s">
        <v>983</v>
      </c>
      <c r="F2498" s="4">
        <v>18</v>
      </c>
      <c r="G2498">
        <v>16</v>
      </c>
      <c r="H2498">
        <v>1.1875</v>
      </c>
      <c r="I2498">
        <v>18</v>
      </c>
      <c r="J2498">
        <v>4.8888888888888902</v>
      </c>
      <c r="K2498">
        <v>0</v>
      </c>
      <c r="L2498">
        <v>0</v>
      </c>
      <c r="M2498">
        <v>0</v>
      </c>
      <c r="N2498">
        <v>-85.2222222222222</v>
      </c>
      <c r="O2498">
        <v>0</v>
      </c>
      <c r="P2498">
        <v>18</v>
      </c>
      <c r="Q2498">
        <v>11.2222222222222</v>
      </c>
      <c r="R2498">
        <v>7</v>
      </c>
      <c r="S2498">
        <v>12.714285714285699</v>
      </c>
      <c r="T2498">
        <v>8</v>
      </c>
      <c r="U2498">
        <v>113.375</v>
      </c>
      <c r="V2498">
        <v>8</v>
      </c>
      <c r="W2498">
        <v>11.25</v>
      </c>
      <c r="X2498">
        <v>8</v>
      </c>
      <c r="Y2498">
        <v>98.375</v>
      </c>
      <c r="Z2498">
        <v>9</v>
      </c>
      <c r="AA2498">
        <v>206.111111111111</v>
      </c>
      <c r="AB2498">
        <v>8</v>
      </c>
      <c r="AC2498">
        <v>125.75</v>
      </c>
      <c r="AD2498">
        <v>0.44444444444444398</v>
      </c>
      <c r="AE2498">
        <v>1</v>
      </c>
      <c r="AF2498">
        <v>73</v>
      </c>
      <c r="AG2498">
        <v>5.5555555555555601E-2</v>
      </c>
      <c r="AH2498" s="4">
        <v>8</v>
      </c>
      <c r="AI2498">
        <v>0.88888888888888895</v>
      </c>
      <c r="AJ2498" s="4">
        <v>6</v>
      </c>
      <c r="AK2498">
        <v>0.66666666666666696</v>
      </c>
      <c r="AL2498" s="4">
        <v>4</v>
      </c>
      <c r="AM2498">
        <v>0.5</v>
      </c>
      <c r="AN2498" s="4">
        <v>0</v>
      </c>
      <c r="AO2498">
        <v>0</v>
      </c>
      <c r="AP2498" s="4">
        <v>0</v>
      </c>
      <c r="AQ2498">
        <v>0</v>
      </c>
      <c r="AR2498" s="4">
        <v>0</v>
      </c>
      <c r="AS2498">
        <v>0</v>
      </c>
      <c r="AT2498" s="4">
        <v>0</v>
      </c>
      <c r="AU2498" s="4">
        <v>0</v>
      </c>
      <c r="AV2498" s="4">
        <v>0</v>
      </c>
      <c r="AW2498">
        <v>1.3846153846153799</v>
      </c>
      <c r="AX2498" s="4">
        <f t="shared" si="38"/>
        <v>13.000000000000044</v>
      </c>
      <c r="AY2498" s="4">
        <v>5</v>
      </c>
      <c r="AZ2498" s="4">
        <v>20</v>
      </c>
    </row>
    <row r="2499" spans="1:52" x14ac:dyDescent="0.25">
      <c r="A2499" s="4">
        <v>2017</v>
      </c>
      <c r="B2499" s="4" t="s">
        <v>486</v>
      </c>
      <c r="C2499" t="s">
        <v>53</v>
      </c>
      <c r="D2499" t="s">
        <v>79</v>
      </c>
      <c r="E2499" t="s">
        <v>598</v>
      </c>
      <c r="F2499" s="4">
        <v>86</v>
      </c>
      <c r="G2499">
        <v>53</v>
      </c>
      <c r="H2499">
        <v>5.3018867924528301</v>
      </c>
      <c r="I2499">
        <v>86</v>
      </c>
      <c r="J2499">
        <v>6.68604651162791</v>
      </c>
      <c r="K2499">
        <v>2</v>
      </c>
      <c r="L2499">
        <v>2.32558139534884E-2</v>
      </c>
      <c r="M2499">
        <v>12</v>
      </c>
      <c r="N2499">
        <v>149.743243243243</v>
      </c>
      <c r="O2499">
        <v>0.13953488372093001</v>
      </c>
      <c r="P2499">
        <v>77</v>
      </c>
      <c r="Q2499">
        <v>25.194805194805198</v>
      </c>
      <c r="R2499">
        <v>28</v>
      </c>
      <c r="S2499">
        <v>42.821428571428598</v>
      </c>
      <c r="T2499">
        <v>30</v>
      </c>
      <c r="U2499">
        <v>141.4</v>
      </c>
      <c r="V2499">
        <v>29</v>
      </c>
      <c r="W2499">
        <v>44.862068965517203</v>
      </c>
      <c r="X2499">
        <v>49</v>
      </c>
      <c r="Y2499">
        <v>179.38775510204101</v>
      </c>
      <c r="Z2499">
        <v>31</v>
      </c>
      <c r="AA2499">
        <v>279.322580645161</v>
      </c>
      <c r="AB2499">
        <v>51</v>
      </c>
      <c r="AC2499">
        <v>186.54901960784301</v>
      </c>
      <c r="AD2499">
        <v>0.59302325581395399</v>
      </c>
      <c r="AE2499">
        <v>4</v>
      </c>
      <c r="AF2499">
        <v>152.5</v>
      </c>
      <c r="AG2499">
        <v>4.6511627906976702E-2</v>
      </c>
      <c r="AH2499" s="4">
        <v>16</v>
      </c>
      <c r="AI2499">
        <v>0.51612903225806495</v>
      </c>
      <c r="AJ2499" s="4">
        <v>16</v>
      </c>
      <c r="AK2499">
        <v>0.51612903225806495</v>
      </c>
      <c r="AL2499" s="4">
        <v>13</v>
      </c>
      <c r="AM2499">
        <v>0.25490196078431399</v>
      </c>
      <c r="AN2499" s="4">
        <v>6</v>
      </c>
      <c r="AO2499">
        <v>0.11764705882352899</v>
      </c>
      <c r="AP2499" s="4">
        <v>0</v>
      </c>
      <c r="AQ2499">
        <v>0</v>
      </c>
      <c r="AR2499" s="4">
        <v>0</v>
      </c>
      <c r="AS2499">
        <v>0</v>
      </c>
      <c r="AT2499" s="4">
        <v>0</v>
      </c>
      <c r="AU2499" s="4">
        <v>0</v>
      </c>
      <c r="AV2499" s="4">
        <v>2</v>
      </c>
      <c r="AW2499">
        <v>1.53571428571429</v>
      </c>
      <c r="AX2499" s="4">
        <f t="shared" ref="AX2499:AX2562" si="39">IF(ISERROR(F2499/AW2499),0,F2499/AW2499)</f>
        <v>55.999999999999844</v>
      </c>
      <c r="AY2499" s="4">
        <v>28</v>
      </c>
      <c r="AZ2499" s="4">
        <v>90.814814814814795</v>
      </c>
    </row>
    <row r="2500" spans="1:52" x14ac:dyDescent="0.25">
      <c r="A2500" s="4">
        <v>2017</v>
      </c>
      <c r="B2500" s="4" t="s">
        <v>486</v>
      </c>
      <c r="C2500" t="s">
        <v>53</v>
      </c>
      <c r="D2500" t="s">
        <v>58</v>
      </c>
      <c r="E2500" t="s">
        <v>577</v>
      </c>
      <c r="F2500" s="4">
        <v>145</v>
      </c>
      <c r="G2500">
        <v>100</v>
      </c>
      <c r="H2500">
        <v>3.49</v>
      </c>
      <c r="I2500">
        <v>145</v>
      </c>
      <c r="J2500">
        <v>4.9655172413793096</v>
      </c>
      <c r="K2500">
        <v>0</v>
      </c>
      <c r="L2500">
        <v>0</v>
      </c>
      <c r="M2500">
        <v>2</v>
      </c>
      <c r="N2500">
        <v>192.833333333333</v>
      </c>
      <c r="O2500">
        <v>1.37931034482759E-2</v>
      </c>
      <c r="P2500">
        <v>58</v>
      </c>
      <c r="Q2500">
        <v>134.39655172413799</v>
      </c>
      <c r="R2500">
        <v>47</v>
      </c>
      <c r="S2500">
        <v>22.851063829787201</v>
      </c>
      <c r="T2500">
        <v>31</v>
      </c>
      <c r="U2500">
        <v>169.129032258065</v>
      </c>
      <c r="V2500">
        <v>30</v>
      </c>
      <c r="W2500">
        <v>50.2</v>
      </c>
      <c r="X2500">
        <v>101</v>
      </c>
      <c r="Y2500">
        <v>116.366336633663</v>
      </c>
      <c r="Z2500">
        <v>36</v>
      </c>
      <c r="AA2500">
        <v>338.555555555556</v>
      </c>
      <c r="AB2500">
        <v>108</v>
      </c>
      <c r="AC2500">
        <v>137.62037037037001</v>
      </c>
      <c r="AD2500">
        <v>0.74482758620689704</v>
      </c>
      <c r="AE2500">
        <v>26</v>
      </c>
      <c r="AF2500">
        <v>68.230769230769198</v>
      </c>
      <c r="AG2500">
        <v>0.17931034482758601</v>
      </c>
      <c r="AH2500" s="4">
        <v>23</v>
      </c>
      <c r="AI2500">
        <v>0.63888888888888895</v>
      </c>
      <c r="AJ2500" s="4">
        <v>15</v>
      </c>
      <c r="AK2500">
        <v>0.41666666666666702</v>
      </c>
      <c r="AL2500" s="4">
        <v>21</v>
      </c>
      <c r="AM2500">
        <v>0.194444444444444</v>
      </c>
      <c r="AN2500" s="4">
        <v>26</v>
      </c>
      <c r="AO2500">
        <v>0.240740740740741</v>
      </c>
      <c r="AP2500" s="4">
        <v>0</v>
      </c>
      <c r="AQ2500">
        <v>0</v>
      </c>
      <c r="AR2500" s="4">
        <v>0</v>
      </c>
      <c r="AS2500">
        <v>0</v>
      </c>
      <c r="AT2500" s="4">
        <v>0</v>
      </c>
      <c r="AU2500" s="4">
        <v>0</v>
      </c>
      <c r="AV2500" s="4">
        <v>7</v>
      </c>
      <c r="AW2500">
        <v>1.6111111111111101</v>
      </c>
      <c r="AX2500" s="4">
        <f t="shared" si="39"/>
        <v>90.000000000000057</v>
      </c>
      <c r="AY2500" s="4">
        <v>32</v>
      </c>
      <c r="AZ2500" s="4">
        <v>34.451612903225801</v>
      </c>
    </row>
    <row r="2501" spans="1:52" x14ac:dyDescent="0.25">
      <c r="A2501" s="4">
        <v>2017</v>
      </c>
      <c r="B2501" s="4" t="s">
        <v>486</v>
      </c>
      <c r="C2501" t="s">
        <v>53</v>
      </c>
      <c r="D2501" t="s">
        <v>55</v>
      </c>
      <c r="E2501" t="s">
        <v>574</v>
      </c>
      <c r="F2501" s="4">
        <v>193</v>
      </c>
      <c r="G2501">
        <v>151</v>
      </c>
      <c r="H2501">
        <v>5.9205298013245002</v>
      </c>
      <c r="I2501">
        <v>193</v>
      </c>
      <c r="J2501">
        <v>6.9896373056994801</v>
      </c>
      <c r="K2501">
        <v>4</v>
      </c>
      <c r="L2501">
        <v>2.0725388601036301E-2</v>
      </c>
      <c r="M2501">
        <v>2</v>
      </c>
      <c r="N2501">
        <v>172.151041666667</v>
      </c>
      <c r="O2501">
        <v>1.03626943005181E-2</v>
      </c>
      <c r="P2501">
        <v>65</v>
      </c>
      <c r="Q2501">
        <v>119.92307692307701</v>
      </c>
      <c r="R2501">
        <v>54</v>
      </c>
      <c r="S2501">
        <v>37.148148148148103</v>
      </c>
      <c r="T2501">
        <v>55</v>
      </c>
      <c r="U2501">
        <v>129.272727272727</v>
      </c>
      <c r="V2501">
        <v>55</v>
      </c>
      <c r="W2501">
        <v>49.7454545454545</v>
      </c>
      <c r="X2501">
        <v>131</v>
      </c>
      <c r="Y2501">
        <v>81.190839694656503</v>
      </c>
      <c r="Z2501">
        <v>59</v>
      </c>
      <c r="AA2501">
        <v>260.64406779660999</v>
      </c>
      <c r="AB2501">
        <v>134</v>
      </c>
      <c r="AC2501">
        <v>107.977611940299</v>
      </c>
      <c r="AD2501">
        <v>0.69430051813471505</v>
      </c>
      <c r="AE2501">
        <v>44</v>
      </c>
      <c r="AF2501">
        <v>63.704545454545503</v>
      </c>
      <c r="AG2501">
        <v>0.227979274611399</v>
      </c>
      <c r="AH2501" s="4">
        <v>36</v>
      </c>
      <c r="AI2501">
        <v>0.61016949152542399</v>
      </c>
      <c r="AJ2501" s="4">
        <v>16</v>
      </c>
      <c r="AK2501">
        <v>0.27118644067796599</v>
      </c>
      <c r="AL2501" s="4">
        <v>26</v>
      </c>
      <c r="AM2501">
        <v>0.19402985074626899</v>
      </c>
      <c r="AN2501" s="4">
        <v>21</v>
      </c>
      <c r="AO2501">
        <v>0.15671641791044799</v>
      </c>
      <c r="AP2501" s="4">
        <v>0</v>
      </c>
      <c r="AQ2501">
        <v>0</v>
      </c>
      <c r="AR2501" s="4">
        <v>0</v>
      </c>
      <c r="AS2501">
        <v>0</v>
      </c>
      <c r="AT2501" s="4">
        <v>0</v>
      </c>
      <c r="AU2501" s="4">
        <v>0</v>
      </c>
      <c r="AV2501" s="4">
        <v>5</v>
      </c>
      <c r="AW2501">
        <v>1.7079646017699099</v>
      </c>
      <c r="AX2501" s="4">
        <f t="shared" si="39"/>
        <v>113.0000000000001</v>
      </c>
      <c r="AY2501" s="4">
        <v>54</v>
      </c>
      <c r="AZ2501" s="4">
        <v>37.648148148148103</v>
      </c>
    </row>
    <row r="2502" spans="1:52" x14ac:dyDescent="0.25">
      <c r="A2502" s="4">
        <v>2017</v>
      </c>
      <c r="B2502" s="4" t="s">
        <v>486</v>
      </c>
      <c r="C2502" t="s">
        <v>53</v>
      </c>
      <c r="D2502" t="s">
        <v>97</v>
      </c>
      <c r="E2502" t="s">
        <v>616</v>
      </c>
      <c r="F2502" s="4">
        <v>92</v>
      </c>
      <c r="G2502">
        <v>43</v>
      </c>
      <c r="H2502">
        <v>4.1627906976744198</v>
      </c>
      <c r="I2502">
        <v>92</v>
      </c>
      <c r="J2502">
        <v>5.6739130434782599</v>
      </c>
      <c r="K2502">
        <v>4</v>
      </c>
      <c r="L2502">
        <v>4.3478260869565202E-2</v>
      </c>
      <c r="M2502">
        <v>28</v>
      </c>
      <c r="N2502">
        <v>271.203125</v>
      </c>
      <c r="O2502">
        <v>0.30434782608695699</v>
      </c>
      <c r="P2502">
        <v>69</v>
      </c>
      <c r="Q2502">
        <v>12.9565217391304</v>
      </c>
      <c r="R2502">
        <v>17</v>
      </c>
      <c r="S2502">
        <v>30.176470588235301</v>
      </c>
      <c r="T2502">
        <v>19</v>
      </c>
      <c r="U2502">
        <v>159.42105263157899</v>
      </c>
      <c r="V2502">
        <v>18</v>
      </c>
      <c r="W2502">
        <v>46.6666666666667</v>
      </c>
      <c r="X2502">
        <v>64</v>
      </c>
      <c r="Y2502">
        <v>99.84375</v>
      </c>
      <c r="Z2502">
        <v>21</v>
      </c>
      <c r="AA2502">
        <v>240.28571428571399</v>
      </c>
      <c r="AB2502">
        <v>49</v>
      </c>
      <c r="AC2502">
        <v>114.34693877551</v>
      </c>
      <c r="AD2502">
        <v>0.53260869565217395</v>
      </c>
      <c r="AE2502">
        <v>11</v>
      </c>
      <c r="AF2502">
        <v>77.545454545454504</v>
      </c>
      <c r="AG2502">
        <v>0.119565217391304</v>
      </c>
      <c r="AH2502" s="4">
        <v>13</v>
      </c>
      <c r="AI2502">
        <v>0.61904761904761896</v>
      </c>
      <c r="AJ2502" s="4">
        <v>10</v>
      </c>
      <c r="AK2502">
        <v>0.476190476190476</v>
      </c>
      <c r="AL2502" s="4">
        <v>2</v>
      </c>
      <c r="AM2502">
        <v>4.08163265306122E-2</v>
      </c>
      <c r="AN2502" s="4">
        <v>5</v>
      </c>
      <c r="AO2502">
        <v>0.102040816326531</v>
      </c>
      <c r="AP2502" s="4">
        <v>3</v>
      </c>
      <c r="AQ2502">
        <v>3.2608695652173898E-2</v>
      </c>
      <c r="AR2502" s="4">
        <v>6</v>
      </c>
      <c r="AS2502">
        <v>6.5217391304347797E-2</v>
      </c>
      <c r="AT2502" s="4">
        <v>0</v>
      </c>
      <c r="AU2502" s="4">
        <v>0</v>
      </c>
      <c r="AV2502" s="4">
        <v>2</v>
      </c>
      <c r="AW2502">
        <v>1.7692307692307701</v>
      </c>
      <c r="AX2502" s="4">
        <f t="shared" si="39"/>
        <v>51.999999999999979</v>
      </c>
      <c r="AY2502" s="4">
        <v>17</v>
      </c>
      <c r="AZ2502" s="4">
        <v>27.647058823529399</v>
      </c>
    </row>
    <row r="2503" spans="1:52" x14ac:dyDescent="0.25">
      <c r="A2503" s="4">
        <v>2017</v>
      </c>
      <c r="B2503" s="4" t="s">
        <v>486</v>
      </c>
      <c r="C2503" t="s">
        <v>53</v>
      </c>
      <c r="D2503" t="s">
        <v>81</v>
      </c>
      <c r="E2503" t="s">
        <v>600</v>
      </c>
      <c r="F2503" s="4">
        <v>142</v>
      </c>
      <c r="G2503">
        <v>106</v>
      </c>
      <c r="H2503">
        <v>4.0377358490565998</v>
      </c>
      <c r="I2503">
        <v>142</v>
      </c>
      <c r="J2503">
        <v>5.9507042253521103</v>
      </c>
      <c r="K2503">
        <v>4</v>
      </c>
      <c r="L2503">
        <v>2.8169014084507001E-2</v>
      </c>
      <c r="M2503">
        <v>1</v>
      </c>
      <c r="N2503">
        <v>76.120567375886495</v>
      </c>
      <c r="O2503">
        <v>7.0422535211267599E-3</v>
      </c>
      <c r="P2503">
        <v>133</v>
      </c>
      <c r="Q2503">
        <v>30.300751879699199</v>
      </c>
      <c r="R2503">
        <v>48</v>
      </c>
      <c r="S2503">
        <v>55.9791666666667</v>
      </c>
      <c r="T2503">
        <v>59</v>
      </c>
      <c r="U2503">
        <v>148.593220338983</v>
      </c>
      <c r="V2503">
        <v>51</v>
      </c>
      <c r="W2503">
        <v>35.823529411764703</v>
      </c>
      <c r="X2503">
        <v>67</v>
      </c>
      <c r="Y2503">
        <v>142.16417910447799</v>
      </c>
      <c r="Z2503">
        <v>66</v>
      </c>
      <c r="AA2503">
        <v>302.39393939393898</v>
      </c>
      <c r="AB2503">
        <v>72</v>
      </c>
      <c r="AC2503">
        <v>210.347222222222</v>
      </c>
      <c r="AD2503">
        <v>0.50704225352112697</v>
      </c>
      <c r="AE2503">
        <v>8</v>
      </c>
      <c r="AF2503">
        <v>60.125</v>
      </c>
      <c r="AG2503">
        <v>5.63380281690141E-2</v>
      </c>
      <c r="AH2503" s="4">
        <v>34</v>
      </c>
      <c r="AI2503">
        <v>0.51515151515151503</v>
      </c>
      <c r="AJ2503" s="4">
        <v>23</v>
      </c>
      <c r="AK2503">
        <v>0.34848484848484901</v>
      </c>
      <c r="AL2503" s="4">
        <v>28</v>
      </c>
      <c r="AM2503">
        <v>0.38888888888888901</v>
      </c>
      <c r="AN2503" s="4">
        <v>10</v>
      </c>
      <c r="AO2503">
        <v>0.13888888888888901</v>
      </c>
      <c r="AP2503" s="4">
        <v>0</v>
      </c>
      <c r="AQ2503">
        <v>0</v>
      </c>
      <c r="AR2503" s="4">
        <v>0</v>
      </c>
      <c r="AS2503">
        <v>0</v>
      </c>
      <c r="AT2503" s="4">
        <v>0</v>
      </c>
      <c r="AU2503" s="4">
        <v>0</v>
      </c>
      <c r="AV2503" s="4">
        <v>0</v>
      </c>
      <c r="AW2503">
        <v>1.69047619047619</v>
      </c>
      <c r="AX2503" s="4">
        <f t="shared" si="39"/>
        <v>84.000000000000028</v>
      </c>
      <c r="AY2503" s="4">
        <v>58</v>
      </c>
      <c r="AZ2503" s="4">
        <v>17.931034482758601</v>
      </c>
    </row>
    <row r="2504" spans="1:52" x14ac:dyDescent="0.25">
      <c r="A2504" s="4">
        <v>2017</v>
      </c>
      <c r="B2504" s="4" t="s">
        <v>486</v>
      </c>
      <c r="C2504" t="s">
        <v>53</v>
      </c>
      <c r="D2504" t="s">
        <v>88</v>
      </c>
      <c r="E2504" t="s">
        <v>607</v>
      </c>
      <c r="F2504" s="4">
        <v>63</v>
      </c>
      <c r="G2504">
        <v>33</v>
      </c>
      <c r="H2504">
        <v>2.8181818181818201</v>
      </c>
      <c r="I2504">
        <v>63</v>
      </c>
      <c r="J2504">
        <v>3.61904761904762</v>
      </c>
      <c r="K2504">
        <v>0</v>
      </c>
      <c r="L2504">
        <v>0</v>
      </c>
      <c r="M2504">
        <v>2</v>
      </c>
      <c r="N2504">
        <v>31.5573770491803</v>
      </c>
      <c r="O2504">
        <v>3.1746031746031703E-2</v>
      </c>
      <c r="P2504">
        <v>58</v>
      </c>
      <c r="Q2504">
        <v>15.517241379310301</v>
      </c>
      <c r="R2504">
        <v>22</v>
      </c>
      <c r="S2504">
        <v>27.272727272727298</v>
      </c>
      <c r="T2504">
        <v>13</v>
      </c>
      <c r="U2504">
        <v>108.30769230769199</v>
      </c>
      <c r="V2504">
        <v>11</v>
      </c>
      <c r="W2504">
        <v>98.272727272727295</v>
      </c>
      <c r="X2504">
        <v>41</v>
      </c>
      <c r="Y2504">
        <v>95.634146341463406</v>
      </c>
      <c r="Z2504">
        <v>16</v>
      </c>
      <c r="AA2504">
        <v>420.125</v>
      </c>
      <c r="AB2504">
        <v>46</v>
      </c>
      <c r="AC2504">
        <v>139.65217391304299</v>
      </c>
      <c r="AD2504">
        <v>0.73015873015873001</v>
      </c>
      <c r="AE2504">
        <v>10</v>
      </c>
      <c r="AF2504">
        <v>68.7</v>
      </c>
      <c r="AG2504">
        <v>0.158730158730159</v>
      </c>
      <c r="AH2504" s="4">
        <v>9</v>
      </c>
      <c r="AI2504">
        <v>0.5625</v>
      </c>
      <c r="AJ2504" s="4">
        <v>8</v>
      </c>
      <c r="AK2504">
        <v>0.5</v>
      </c>
      <c r="AL2504" s="4">
        <v>11</v>
      </c>
      <c r="AM2504">
        <v>0.23913043478260901</v>
      </c>
      <c r="AN2504" s="4">
        <v>3</v>
      </c>
      <c r="AO2504">
        <v>6.5217391304347797E-2</v>
      </c>
      <c r="AP2504" s="4">
        <v>0</v>
      </c>
      <c r="AQ2504">
        <v>0</v>
      </c>
      <c r="AR2504" s="4">
        <v>0</v>
      </c>
      <c r="AS2504">
        <v>0</v>
      </c>
      <c r="AT2504" s="4">
        <v>0</v>
      </c>
      <c r="AU2504" s="4">
        <v>0</v>
      </c>
      <c r="AV2504" s="4">
        <v>0</v>
      </c>
      <c r="AW2504">
        <v>2.1724137931034502</v>
      </c>
      <c r="AX2504" s="4">
        <f t="shared" si="39"/>
        <v>28.999999999999975</v>
      </c>
      <c r="AY2504" s="4">
        <v>15</v>
      </c>
      <c r="AZ2504" s="4">
        <v>205.86666666666699</v>
      </c>
    </row>
    <row r="2505" spans="1:52" x14ac:dyDescent="0.25">
      <c r="A2505" s="4">
        <v>2017</v>
      </c>
      <c r="B2505" s="4" t="s">
        <v>486</v>
      </c>
      <c r="C2505" t="s">
        <v>53</v>
      </c>
      <c r="D2505" t="s">
        <v>104</v>
      </c>
      <c r="E2505" t="s">
        <v>623</v>
      </c>
      <c r="F2505" s="4">
        <v>139</v>
      </c>
      <c r="G2505">
        <v>87</v>
      </c>
      <c r="H2505">
        <v>3.2298850574712601</v>
      </c>
      <c r="I2505">
        <v>139</v>
      </c>
      <c r="J2505">
        <v>4.4244604316546798</v>
      </c>
      <c r="K2505">
        <v>0</v>
      </c>
      <c r="L2505">
        <v>0</v>
      </c>
      <c r="M2505">
        <v>5</v>
      </c>
      <c r="N2505">
        <v>232.97794117647101</v>
      </c>
      <c r="O2505">
        <v>3.5971223021582698E-2</v>
      </c>
      <c r="P2505">
        <v>130</v>
      </c>
      <c r="Q2505">
        <v>26.092307692307699</v>
      </c>
      <c r="R2505">
        <v>55</v>
      </c>
      <c r="S2505">
        <v>43.527272727272702</v>
      </c>
      <c r="T2505">
        <v>46</v>
      </c>
      <c r="U2505">
        <v>143.804347826087</v>
      </c>
      <c r="V2505">
        <v>46</v>
      </c>
      <c r="W2505">
        <v>39.195652173912997</v>
      </c>
      <c r="X2505">
        <v>84</v>
      </c>
      <c r="Y2505">
        <v>139.04761904761901</v>
      </c>
      <c r="Z2505">
        <v>50</v>
      </c>
      <c r="AA2505">
        <v>311.92</v>
      </c>
      <c r="AB2505">
        <v>86</v>
      </c>
      <c r="AC2505">
        <v>173.023255813953</v>
      </c>
      <c r="AD2505">
        <v>0.61870503597122295</v>
      </c>
      <c r="AE2505">
        <v>10</v>
      </c>
      <c r="AF2505">
        <v>102.8</v>
      </c>
      <c r="AG2505">
        <v>7.1942446043165506E-2</v>
      </c>
      <c r="AH2505" s="4">
        <v>43</v>
      </c>
      <c r="AI2505">
        <v>0.86</v>
      </c>
      <c r="AJ2505" s="4">
        <v>19</v>
      </c>
      <c r="AK2505">
        <v>0.38</v>
      </c>
      <c r="AL2505" s="4">
        <v>30</v>
      </c>
      <c r="AM2505">
        <v>0.34883720930232598</v>
      </c>
      <c r="AN2505" s="4">
        <v>8</v>
      </c>
      <c r="AO2505">
        <v>9.3023255813953501E-2</v>
      </c>
      <c r="AP2505" s="4">
        <v>0</v>
      </c>
      <c r="AQ2505">
        <v>0</v>
      </c>
      <c r="AR2505" s="4">
        <v>0</v>
      </c>
      <c r="AS2505">
        <v>0</v>
      </c>
      <c r="AT2505" s="4">
        <v>0</v>
      </c>
      <c r="AU2505" s="4">
        <v>0</v>
      </c>
      <c r="AV2505" s="4">
        <v>3</v>
      </c>
      <c r="AW2505">
        <v>1.2990654205607499</v>
      </c>
      <c r="AX2505" s="4">
        <f t="shared" si="39"/>
        <v>106.99999999999982</v>
      </c>
      <c r="AY2505" s="4">
        <v>45</v>
      </c>
      <c r="AZ2505" s="4">
        <v>70.266666666666694</v>
      </c>
    </row>
    <row r="2506" spans="1:52" x14ac:dyDescent="0.25">
      <c r="A2506" s="4">
        <v>2017</v>
      </c>
      <c r="B2506" s="4" t="s">
        <v>486</v>
      </c>
      <c r="C2506" t="s">
        <v>53</v>
      </c>
      <c r="D2506" t="s">
        <v>96</v>
      </c>
      <c r="E2506" t="s">
        <v>615</v>
      </c>
      <c r="F2506" s="4">
        <v>154</v>
      </c>
      <c r="G2506">
        <v>103</v>
      </c>
      <c r="H2506">
        <v>3.3203883495145599</v>
      </c>
      <c r="I2506">
        <v>154</v>
      </c>
      <c r="J2506">
        <v>4.3636363636363598</v>
      </c>
      <c r="K2506">
        <v>0</v>
      </c>
      <c r="L2506">
        <v>0</v>
      </c>
      <c r="M2506">
        <v>3</v>
      </c>
      <c r="N2506">
        <v>345.84868421052602</v>
      </c>
      <c r="O2506">
        <v>1.9480519480519501E-2</v>
      </c>
      <c r="P2506">
        <v>142</v>
      </c>
      <c r="Q2506">
        <v>22.345070422535201</v>
      </c>
      <c r="R2506">
        <v>55</v>
      </c>
      <c r="S2506">
        <v>39.109090909090902</v>
      </c>
      <c r="T2506">
        <v>64</v>
      </c>
      <c r="U2506">
        <v>117.796875</v>
      </c>
      <c r="V2506">
        <v>62</v>
      </c>
      <c r="W2506">
        <v>38.935483870967701</v>
      </c>
      <c r="X2506">
        <v>81</v>
      </c>
      <c r="Y2506">
        <v>109.666666666667</v>
      </c>
      <c r="Z2506">
        <v>66</v>
      </c>
      <c r="AA2506">
        <v>263.60606060606102</v>
      </c>
      <c r="AB2506">
        <v>87</v>
      </c>
      <c r="AC2506">
        <v>136.18390804597701</v>
      </c>
      <c r="AD2506">
        <v>0.56493506493506496</v>
      </c>
      <c r="AE2506">
        <v>11</v>
      </c>
      <c r="AF2506">
        <v>88.454545454545496</v>
      </c>
      <c r="AG2506">
        <v>7.1428571428571397E-2</v>
      </c>
      <c r="AH2506" s="4">
        <v>46</v>
      </c>
      <c r="AI2506">
        <v>0.69696969696969702</v>
      </c>
      <c r="AJ2506" s="4">
        <v>25</v>
      </c>
      <c r="AK2506">
        <v>0.37878787878787901</v>
      </c>
      <c r="AL2506" s="4">
        <v>18</v>
      </c>
      <c r="AM2506">
        <v>0.20689655172413801</v>
      </c>
      <c r="AN2506" s="4">
        <v>7</v>
      </c>
      <c r="AO2506">
        <v>8.04597701149425E-2</v>
      </c>
      <c r="AP2506" s="4">
        <v>2</v>
      </c>
      <c r="AQ2506">
        <v>1.2987012987013E-2</v>
      </c>
      <c r="AR2506" s="4">
        <v>0</v>
      </c>
      <c r="AS2506">
        <v>0</v>
      </c>
      <c r="AT2506" s="4">
        <v>0</v>
      </c>
      <c r="AU2506" s="4">
        <v>0</v>
      </c>
      <c r="AV2506" s="4">
        <v>3</v>
      </c>
      <c r="AW2506">
        <v>1.3508771929824599</v>
      </c>
      <c r="AX2506" s="4">
        <f t="shared" si="39"/>
        <v>113.99999999999969</v>
      </c>
      <c r="AY2506" s="4">
        <v>64</v>
      </c>
      <c r="AZ2506" s="4">
        <v>46.625</v>
      </c>
    </row>
    <row r="2507" spans="1:52" x14ac:dyDescent="0.25">
      <c r="A2507" s="4">
        <v>2017</v>
      </c>
      <c r="B2507" s="4" t="s">
        <v>486</v>
      </c>
      <c r="C2507" t="s">
        <v>53</v>
      </c>
      <c r="D2507" t="s">
        <v>102</v>
      </c>
      <c r="E2507" t="s">
        <v>621</v>
      </c>
      <c r="F2507" s="4">
        <v>62</v>
      </c>
      <c r="G2507">
        <v>33</v>
      </c>
      <c r="H2507">
        <v>3.8181818181818201</v>
      </c>
      <c r="I2507">
        <v>62</v>
      </c>
      <c r="J2507">
        <v>5.1129032258064502</v>
      </c>
      <c r="K2507">
        <v>4</v>
      </c>
      <c r="L2507">
        <v>6.4516129032258104E-2</v>
      </c>
      <c r="M2507">
        <v>1</v>
      </c>
      <c r="N2507">
        <v>405.79032258064501</v>
      </c>
      <c r="O2507">
        <v>1.6129032258064498E-2</v>
      </c>
      <c r="P2507">
        <v>56</v>
      </c>
      <c r="Q2507">
        <v>26.339285714285701</v>
      </c>
      <c r="R2507">
        <v>19</v>
      </c>
      <c r="S2507">
        <v>46.578947368421098</v>
      </c>
      <c r="T2507">
        <v>20</v>
      </c>
      <c r="U2507">
        <v>125.45</v>
      </c>
      <c r="V2507">
        <v>19</v>
      </c>
      <c r="W2507">
        <v>51.684210526315802</v>
      </c>
      <c r="X2507">
        <v>39</v>
      </c>
      <c r="Y2507">
        <v>144.84615384615401</v>
      </c>
      <c r="Z2507">
        <v>21</v>
      </c>
      <c r="AA2507">
        <v>274.04761904761898</v>
      </c>
      <c r="AB2507">
        <v>40</v>
      </c>
      <c r="AC2507">
        <v>227.75</v>
      </c>
      <c r="AD2507">
        <v>0.64516129032258096</v>
      </c>
      <c r="AE2507">
        <v>8</v>
      </c>
      <c r="AF2507">
        <v>144.25</v>
      </c>
      <c r="AG2507">
        <v>0.12903225806451599</v>
      </c>
      <c r="AH2507" s="4">
        <v>14</v>
      </c>
      <c r="AI2507">
        <v>0.66666666666666696</v>
      </c>
      <c r="AJ2507" s="4">
        <v>7</v>
      </c>
      <c r="AK2507">
        <v>0.33333333333333298</v>
      </c>
      <c r="AL2507" s="4">
        <v>8</v>
      </c>
      <c r="AM2507">
        <v>0.2</v>
      </c>
      <c r="AN2507" s="4">
        <v>4</v>
      </c>
      <c r="AO2507">
        <v>0.1</v>
      </c>
      <c r="AP2507" s="4">
        <v>0</v>
      </c>
      <c r="AQ2507">
        <v>0</v>
      </c>
      <c r="AR2507" s="4">
        <v>0</v>
      </c>
      <c r="AS2507">
        <v>0</v>
      </c>
      <c r="AT2507" s="4">
        <v>0</v>
      </c>
      <c r="AU2507" s="4">
        <v>0</v>
      </c>
      <c r="AV2507" s="4">
        <v>0</v>
      </c>
      <c r="AW2507">
        <v>1.1923076923076901</v>
      </c>
      <c r="AX2507" s="4">
        <f t="shared" si="39"/>
        <v>52.000000000000099</v>
      </c>
      <c r="AY2507" s="4">
        <v>22</v>
      </c>
      <c r="AZ2507" s="4">
        <v>102.095238095238</v>
      </c>
    </row>
    <row r="2508" spans="1:52" x14ac:dyDescent="0.25">
      <c r="A2508" s="4">
        <v>2017</v>
      </c>
      <c r="B2508" s="4" t="s">
        <v>486</v>
      </c>
      <c r="C2508" t="s">
        <v>53</v>
      </c>
      <c r="D2508" t="s">
        <v>105</v>
      </c>
      <c r="E2508" t="s">
        <v>624</v>
      </c>
      <c r="F2508" s="4">
        <v>119</v>
      </c>
      <c r="G2508">
        <v>72</v>
      </c>
      <c r="H2508">
        <v>1.8472222222222201</v>
      </c>
      <c r="I2508">
        <v>119</v>
      </c>
      <c r="J2508">
        <v>3.3193277310924398</v>
      </c>
      <c r="K2508">
        <v>0</v>
      </c>
      <c r="L2508">
        <v>0</v>
      </c>
      <c r="M2508">
        <v>9</v>
      </c>
      <c r="N2508">
        <v>132.18803418803401</v>
      </c>
      <c r="O2508">
        <v>7.5630252100840303E-2</v>
      </c>
      <c r="P2508">
        <v>112</v>
      </c>
      <c r="Q2508">
        <v>16.9553571428571</v>
      </c>
      <c r="R2508">
        <v>49</v>
      </c>
      <c r="S2508">
        <v>29.571428571428601</v>
      </c>
      <c r="T2508">
        <v>40</v>
      </c>
      <c r="U2508">
        <v>131.17500000000001</v>
      </c>
      <c r="V2508">
        <v>39</v>
      </c>
      <c r="W2508">
        <v>40.769230769230802</v>
      </c>
      <c r="X2508">
        <v>71</v>
      </c>
      <c r="Y2508">
        <v>126.295774647887</v>
      </c>
      <c r="Z2508">
        <v>47</v>
      </c>
      <c r="AA2508">
        <v>287.936170212766</v>
      </c>
      <c r="AB2508">
        <v>71</v>
      </c>
      <c r="AC2508">
        <v>179.04225352112701</v>
      </c>
      <c r="AD2508">
        <v>0.59663865546218497</v>
      </c>
      <c r="AE2508">
        <v>8</v>
      </c>
      <c r="AF2508">
        <v>97.625</v>
      </c>
      <c r="AG2508">
        <v>6.7226890756302504E-2</v>
      </c>
      <c r="AH2508" s="4">
        <v>25</v>
      </c>
      <c r="AI2508">
        <v>0.53191489361702105</v>
      </c>
      <c r="AJ2508" s="4">
        <v>17</v>
      </c>
      <c r="AK2508">
        <v>0.36170212765957499</v>
      </c>
      <c r="AL2508" s="4">
        <v>21</v>
      </c>
      <c r="AM2508">
        <v>0.29577464788732399</v>
      </c>
      <c r="AN2508" s="4">
        <v>8</v>
      </c>
      <c r="AO2508">
        <v>0.11267605633802801</v>
      </c>
      <c r="AP2508" s="4">
        <v>0</v>
      </c>
      <c r="AQ2508">
        <v>0</v>
      </c>
      <c r="AR2508" s="4">
        <v>0</v>
      </c>
      <c r="AS2508">
        <v>0</v>
      </c>
      <c r="AT2508" s="4">
        <v>0</v>
      </c>
      <c r="AU2508" s="4">
        <v>0</v>
      </c>
      <c r="AV2508" s="4">
        <v>1</v>
      </c>
      <c r="AW2508">
        <v>1.35227272727273</v>
      </c>
      <c r="AX2508" s="4">
        <f t="shared" si="39"/>
        <v>87.999999999999829</v>
      </c>
      <c r="AY2508" s="4">
        <v>40</v>
      </c>
      <c r="AZ2508" s="4">
        <v>11.7435897435897</v>
      </c>
    </row>
    <row r="2509" spans="1:52" x14ac:dyDescent="0.25">
      <c r="A2509" s="4">
        <v>2017</v>
      </c>
      <c r="B2509" s="4" t="s">
        <v>486</v>
      </c>
      <c r="C2509" t="s">
        <v>53</v>
      </c>
      <c r="D2509" t="s">
        <v>92</v>
      </c>
      <c r="E2509" t="s">
        <v>611</v>
      </c>
      <c r="F2509" s="4">
        <v>19</v>
      </c>
      <c r="G2509">
        <v>16</v>
      </c>
      <c r="H2509">
        <v>3.875</v>
      </c>
      <c r="I2509">
        <v>19</v>
      </c>
      <c r="J2509">
        <v>6.8421052631578902</v>
      </c>
      <c r="K2509">
        <v>0</v>
      </c>
      <c r="L2509">
        <v>0</v>
      </c>
      <c r="M2509">
        <v>0</v>
      </c>
      <c r="N2509">
        <v>146.105263157895</v>
      </c>
      <c r="O2509">
        <v>0</v>
      </c>
      <c r="P2509">
        <v>18</v>
      </c>
      <c r="Q2509">
        <v>12.1111111111111</v>
      </c>
      <c r="R2509">
        <v>6</v>
      </c>
      <c r="S2509">
        <v>57</v>
      </c>
      <c r="T2509">
        <v>9</v>
      </c>
      <c r="U2509">
        <v>95.6666666666667</v>
      </c>
      <c r="V2509">
        <v>9</v>
      </c>
      <c r="W2509">
        <v>34.7777777777778</v>
      </c>
      <c r="X2509">
        <v>10</v>
      </c>
      <c r="Y2509">
        <v>166.8</v>
      </c>
      <c r="Z2509">
        <v>9</v>
      </c>
      <c r="AA2509">
        <v>184.555555555556</v>
      </c>
      <c r="AB2509">
        <v>10</v>
      </c>
      <c r="AC2509">
        <v>189.9</v>
      </c>
      <c r="AD2509">
        <v>0.52631578947368396</v>
      </c>
      <c r="AE2509">
        <v>0</v>
      </c>
      <c r="AF2509">
        <v>0</v>
      </c>
      <c r="AG2509">
        <v>0</v>
      </c>
      <c r="AH2509" s="4">
        <v>4</v>
      </c>
      <c r="AI2509">
        <v>0.44444444444444398</v>
      </c>
      <c r="AJ2509" s="4">
        <v>2</v>
      </c>
      <c r="AK2509">
        <v>0.22222222222222199</v>
      </c>
      <c r="AL2509" s="4">
        <v>4</v>
      </c>
      <c r="AM2509">
        <v>0.4</v>
      </c>
      <c r="AN2509" s="4">
        <v>0</v>
      </c>
      <c r="AO2509">
        <v>0</v>
      </c>
      <c r="AP2509" s="4">
        <v>0</v>
      </c>
      <c r="AQ2509">
        <v>0</v>
      </c>
      <c r="AR2509" s="4">
        <v>0</v>
      </c>
      <c r="AS2509">
        <v>0</v>
      </c>
      <c r="AT2509" s="4">
        <v>0</v>
      </c>
      <c r="AU2509" s="4">
        <v>0</v>
      </c>
      <c r="AV2509" s="4">
        <v>0</v>
      </c>
      <c r="AW2509">
        <v>1.2666666666666699</v>
      </c>
      <c r="AX2509" s="4">
        <f t="shared" si="39"/>
        <v>14.999999999999961</v>
      </c>
      <c r="AY2509" s="4">
        <v>7</v>
      </c>
      <c r="AZ2509" s="4">
        <v>10.1428571428571</v>
      </c>
    </row>
    <row r="2510" spans="1:52" x14ac:dyDescent="0.25">
      <c r="A2510" s="4">
        <v>2017</v>
      </c>
      <c r="B2510" s="4" t="s">
        <v>486</v>
      </c>
      <c r="C2510" t="s">
        <v>53</v>
      </c>
      <c r="D2510" t="s">
        <v>90</v>
      </c>
      <c r="E2510" t="s">
        <v>609</v>
      </c>
      <c r="F2510" s="4">
        <v>31</v>
      </c>
      <c r="G2510">
        <v>25</v>
      </c>
      <c r="H2510">
        <v>2.68</v>
      </c>
      <c r="I2510">
        <v>31</v>
      </c>
      <c r="J2510">
        <v>4.8064516129032304</v>
      </c>
      <c r="K2510">
        <v>0</v>
      </c>
      <c r="L2510">
        <v>0</v>
      </c>
      <c r="M2510">
        <v>7</v>
      </c>
      <c r="N2510">
        <v>479.23333333333301</v>
      </c>
      <c r="O2510">
        <v>0.225806451612903</v>
      </c>
      <c r="P2510">
        <v>29</v>
      </c>
      <c r="Q2510">
        <v>11.137931034482801</v>
      </c>
      <c r="R2510">
        <v>9</v>
      </c>
      <c r="S2510">
        <v>24.8888888888889</v>
      </c>
      <c r="T2510">
        <v>7</v>
      </c>
      <c r="U2510">
        <v>157.857142857143</v>
      </c>
      <c r="V2510">
        <v>7</v>
      </c>
      <c r="W2510">
        <v>67.571428571428598</v>
      </c>
      <c r="X2510">
        <v>23</v>
      </c>
      <c r="Y2510">
        <v>94.826086956521706</v>
      </c>
      <c r="Z2510">
        <v>7</v>
      </c>
      <c r="AA2510">
        <v>217.142857142857</v>
      </c>
      <c r="AB2510">
        <v>24</v>
      </c>
      <c r="AC2510">
        <v>117.958333333333</v>
      </c>
      <c r="AD2510">
        <v>0.77419354838709697</v>
      </c>
      <c r="AE2510">
        <v>3</v>
      </c>
      <c r="AF2510">
        <v>39</v>
      </c>
      <c r="AG2510">
        <v>9.6774193548387094E-2</v>
      </c>
      <c r="AH2510" s="4">
        <v>6</v>
      </c>
      <c r="AI2510">
        <v>0.85714285714285698</v>
      </c>
      <c r="AJ2510" s="4">
        <v>6</v>
      </c>
      <c r="AK2510">
        <v>0.85714285714285698</v>
      </c>
      <c r="AL2510" s="4">
        <v>4</v>
      </c>
      <c r="AM2510">
        <v>0.16666666666666699</v>
      </c>
      <c r="AN2510" s="4">
        <v>3</v>
      </c>
      <c r="AO2510">
        <v>0.125</v>
      </c>
      <c r="AP2510" s="4">
        <v>0</v>
      </c>
      <c r="AQ2510">
        <v>0</v>
      </c>
      <c r="AR2510" s="4">
        <v>1</v>
      </c>
      <c r="AS2510">
        <v>3.2258064516128997E-2</v>
      </c>
      <c r="AT2510" s="4">
        <v>0</v>
      </c>
      <c r="AU2510" s="4">
        <v>0</v>
      </c>
      <c r="AV2510" s="4">
        <v>1</v>
      </c>
      <c r="AW2510">
        <v>1.7222222222222201</v>
      </c>
      <c r="AX2510" s="4">
        <f t="shared" si="39"/>
        <v>18.000000000000021</v>
      </c>
      <c r="AY2510" s="4">
        <v>5</v>
      </c>
      <c r="AZ2510" s="4">
        <v>16.399999999999999</v>
      </c>
    </row>
    <row r="2511" spans="1:52" x14ac:dyDescent="0.25">
      <c r="A2511" s="4">
        <v>2017</v>
      </c>
      <c r="B2511" s="4" t="s">
        <v>486</v>
      </c>
      <c r="C2511" t="s">
        <v>53</v>
      </c>
      <c r="D2511" t="s">
        <v>91</v>
      </c>
      <c r="E2511" t="s">
        <v>610</v>
      </c>
      <c r="F2511" s="4">
        <v>112</v>
      </c>
      <c r="G2511">
        <v>83</v>
      </c>
      <c r="H2511">
        <v>3.5903614457831301</v>
      </c>
      <c r="I2511">
        <v>111</v>
      </c>
      <c r="J2511">
        <v>4.9099099099099099</v>
      </c>
      <c r="K2511">
        <v>0</v>
      </c>
      <c r="L2511">
        <v>0</v>
      </c>
      <c r="M2511">
        <v>5</v>
      </c>
      <c r="N2511">
        <v>117.128440366972</v>
      </c>
      <c r="O2511">
        <v>4.4642857142857102E-2</v>
      </c>
      <c r="P2511">
        <v>110</v>
      </c>
      <c r="Q2511">
        <v>15.4818181818182</v>
      </c>
      <c r="R2511">
        <v>33</v>
      </c>
      <c r="S2511">
        <v>36.696969696969703</v>
      </c>
      <c r="T2511">
        <v>50</v>
      </c>
      <c r="U2511">
        <v>102.48</v>
      </c>
      <c r="V2511">
        <v>45</v>
      </c>
      <c r="W2511">
        <v>42.822222222222202</v>
      </c>
      <c r="X2511">
        <v>52</v>
      </c>
      <c r="Y2511">
        <v>108.038461538462</v>
      </c>
      <c r="Z2511">
        <v>60</v>
      </c>
      <c r="AA2511">
        <v>275.21666666666698</v>
      </c>
      <c r="AB2511">
        <v>52</v>
      </c>
      <c r="AC2511">
        <v>131.980769230769</v>
      </c>
      <c r="AD2511">
        <v>0.46428571428571402</v>
      </c>
      <c r="AE2511">
        <v>13</v>
      </c>
      <c r="AF2511">
        <v>77</v>
      </c>
      <c r="AG2511">
        <v>0.11607142857142901</v>
      </c>
      <c r="AH2511" s="4">
        <v>35</v>
      </c>
      <c r="AI2511">
        <v>0.58333333333333304</v>
      </c>
      <c r="AJ2511" s="4">
        <v>18</v>
      </c>
      <c r="AK2511">
        <v>0.3</v>
      </c>
      <c r="AL2511" s="4">
        <v>11</v>
      </c>
      <c r="AM2511">
        <v>0.21153846153846201</v>
      </c>
      <c r="AN2511" s="4">
        <v>1</v>
      </c>
      <c r="AO2511">
        <v>1.9230769230769201E-2</v>
      </c>
      <c r="AP2511" s="4">
        <v>3</v>
      </c>
      <c r="AQ2511">
        <v>2.6785714285714302E-2</v>
      </c>
      <c r="AR2511" s="4">
        <v>0</v>
      </c>
      <c r="AS2511">
        <v>0</v>
      </c>
      <c r="AT2511" s="4">
        <v>0</v>
      </c>
      <c r="AU2511" s="4">
        <v>0</v>
      </c>
      <c r="AV2511" s="4">
        <v>0</v>
      </c>
      <c r="AW2511">
        <v>1.38271604938272</v>
      </c>
      <c r="AX2511" s="4">
        <f t="shared" si="39"/>
        <v>80.999999999999773</v>
      </c>
      <c r="AY2511" s="4">
        <v>51</v>
      </c>
      <c r="AZ2511" s="4">
        <v>10.490196078431399</v>
      </c>
    </row>
    <row r="2512" spans="1:52" x14ac:dyDescent="0.25">
      <c r="A2512" s="4">
        <v>2017</v>
      </c>
      <c r="B2512" s="4" t="s">
        <v>486</v>
      </c>
      <c r="C2512" t="s">
        <v>53</v>
      </c>
      <c r="D2512" t="s">
        <v>95</v>
      </c>
      <c r="E2512" t="s">
        <v>614</v>
      </c>
      <c r="F2512" s="4">
        <v>107</v>
      </c>
      <c r="G2512">
        <v>72</v>
      </c>
      <c r="H2512">
        <v>3.1111111111111098</v>
      </c>
      <c r="I2512">
        <v>107</v>
      </c>
      <c r="J2512">
        <v>3.9813084112149499</v>
      </c>
      <c r="K2512">
        <v>0</v>
      </c>
      <c r="L2512">
        <v>0</v>
      </c>
      <c r="M2512">
        <v>4</v>
      </c>
      <c r="N2512">
        <v>249.858490566038</v>
      </c>
      <c r="O2512">
        <v>3.7383177570093497E-2</v>
      </c>
      <c r="P2512">
        <v>104</v>
      </c>
      <c r="Q2512">
        <v>14.1730769230769</v>
      </c>
      <c r="R2512">
        <v>29</v>
      </c>
      <c r="S2512">
        <v>32.758620689655203</v>
      </c>
      <c r="T2512">
        <v>38</v>
      </c>
      <c r="U2512">
        <v>135.342105263158</v>
      </c>
      <c r="V2512">
        <v>38</v>
      </c>
      <c r="W2512">
        <v>73.605263157894697</v>
      </c>
      <c r="X2512">
        <v>66</v>
      </c>
      <c r="Y2512">
        <v>110.69696969697</v>
      </c>
      <c r="Z2512">
        <v>38</v>
      </c>
      <c r="AA2512">
        <v>290.86842105263202</v>
      </c>
      <c r="AB2512">
        <v>69</v>
      </c>
      <c r="AC2512">
        <v>167.44927536231901</v>
      </c>
      <c r="AD2512">
        <v>0.644859813084112</v>
      </c>
      <c r="AE2512">
        <v>7</v>
      </c>
      <c r="AF2512">
        <v>84.714285714285694</v>
      </c>
      <c r="AG2512">
        <v>6.5420560747663503E-2</v>
      </c>
      <c r="AH2512" s="4">
        <v>21</v>
      </c>
      <c r="AI2512">
        <v>0.55263157894736903</v>
      </c>
      <c r="AJ2512" s="4">
        <v>16</v>
      </c>
      <c r="AK2512">
        <v>0.42105263157894701</v>
      </c>
      <c r="AL2512" s="4">
        <v>20</v>
      </c>
      <c r="AM2512">
        <v>0.28985507246376802</v>
      </c>
      <c r="AN2512" s="4">
        <v>5</v>
      </c>
      <c r="AO2512">
        <v>7.2463768115942004E-2</v>
      </c>
      <c r="AP2512" s="4">
        <v>0</v>
      </c>
      <c r="AQ2512">
        <v>0</v>
      </c>
      <c r="AR2512" s="4">
        <v>1</v>
      </c>
      <c r="AS2512">
        <v>9.3457943925233603E-3</v>
      </c>
      <c r="AT2512" s="4">
        <v>0</v>
      </c>
      <c r="AU2512" s="4">
        <v>0</v>
      </c>
      <c r="AV2512" s="4">
        <v>1</v>
      </c>
      <c r="AW2512">
        <v>1.2891566265060199</v>
      </c>
      <c r="AX2512" s="4">
        <f t="shared" si="39"/>
        <v>83.00000000000027</v>
      </c>
      <c r="AY2512" s="4">
        <v>38</v>
      </c>
      <c r="AZ2512" s="4">
        <v>29.315789473684202</v>
      </c>
    </row>
    <row r="2513" spans="1:52" x14ac:dyDescent="0.25">
      <c r="A2513" s="4">
        <v>2017</v>
      </c>
      <c r="B2513" s="4" t="s">
        <v>486</v>
      </c>
      <c r="C2513" t="s">
        <v>53</v>
      </c>
      <c r="D2513" t="s">
        <v>107</v>
      </c>
      <c r="E2513" t="s">
        <v>626</v>
      </c>
      <c r="F2513" s="4">
        <v>13</v>
      </c>
      <c r="G2513">
        <v>12</v>
      </c>
      <c r="H2513">
        <v>5.5</v>
      </c>
      <c r="I2513">
        <v>13</v>
      </c>
      <c r="J2513">
        <v>8.5384615384615401</v>
      </c>
      <c r="K2513">
        <v>0</v>
      </c>
      <c r="L2513">
        <v>0</v>
      </c>
      <c r="M2513">
        <v>0</v>
      </c>
      <c r="N2513">
        <v>-35.538461538461497</v>
      </c>
      <c r="O2513">
        <v>0</v>
      </c>
      <c r="P2513">
        <v>12</v>
      </c>
      <c r="Q2513">
        <v>15.75</v>
      </c>
      <c r="R2513">
        <v>5</v>
      </c>
      <c r="S2513">
        <v>25.8</v>
      </c>
      <c r="T2513">
        <v>4</v>
      </c>
      <c r="U2513">
        <v>155.75</v>
      </c>
      <c r="V2513">
        <v>4</v>
      </c>
      <c r="W2513">
        <v>33.75</v>
      </c>
      <c r="X2513">
        <v>7</v>
      </c>
      <c r="Y2513">
        <v>140.142857142857</v>
      </c>
      <c r="Z2513">
        <v>6</v>
      </c>
      <c r="AA2513">
        <v>528</v>
      </c>
      <c r="AB2513">
        <v>7</v>
      </c>
      <c r="AC2513">
        <v>181</v>
      </c>
      <c r="AD2513">
        <v>0.53846153846153799</v>
      </c>
      <c r="AE2513">
        <v>1</v>
      </c>
      <c r="AF2513">
        <v>133</v>
      </c>
      <c r="AG2513">
        <v>7.69230769230769E-2</v>
      </c>
      <c r="AH2513" s="4">
        <v>3</v>
      </c>
      <c r="AI2513">
        <v>0.5</v>
      </c>
      <c r="AJ2513" s="4">
        <v>3</v>
      </c>
      <c r="AK2513">
        <v>0.5</v>
      </c>
      <c r="AL2513" s="4">
        <v>3</v>
      </c>
      <c r="AM2513">
        <v>0.42857142857142899</v>
      </c>
      <c r="AN2513" s="4">
        <v>1</v>
      </c>
      <c r="AO2513">
        <v>0.14285714285714299</v>
      </c>
      <c r="AP2513" s="4">
        <v>0</v>
      </c>
      <c r="AQ2513">
        <v>0</v>
      </c>
      <c r="AR2513" s="4">
        <v>0</v>
      </c>
      <c r="AS2513">
        <v>0</v>
      </c>
      <c r="AT2513" s="4">
        <v>0</v>
      </c>
      <c r="AU2513" s="4">
        <v>0</v>
      </c>
      <c r="AV2513" s="4">
        <v>0</v>
      </c>
      <c r="AW2513">
        <v>1.1818181818181801</v>
      </c>
      <c r="AX2513" s="4">
        <f t="shared" si="39"/>
        <v>11.000000000000016</v>
      </c>
      <c r="AY2513" s="4">
        <v>4</v>
      </c>
      <c r="AZ2513" s="4">
        <v>33.75</v>
      </c>
    </row>
    <row r="2514" spans="1:52" x14ac:dyDescent="0.25">
      <c r="A2514" s="4">
        <v>2017</v>
      </c>
      <c r="B2514" s="4" t="s">
        <v>486</v>
      </c>
      <c r="C2514" t="s">
        <v>53</v>
      </c>
      <c r="D2514" t="s">
        <v>101</v>
      </c>
      <c r="E2514" t="s">
        <v>620</v>
      </c>
      <c r="F2514" s="4">
        <v>86</v>
      </c>
      <c r="G2514">
        <v>54</v>
      </c>
      <c r="H2514">
        <v>5.2037037037036997</v>
      </c>
      <c r="I2514">
        <v>86</v>
      </c>
      <c r="J2514">
        <v>6.0697674418604697</v>
      </c>
      <c r="K2514">
        <v>2</v>
      </c>
      <c r="L2514">
        <v>2.32558139534884E-2</v>
      </c>
      <c r="M2514">
        <v>1</v>
      </c>
      <c r="N2514">
        <v>122.06976744185999</v>
      </c>
      <c r="O2514">
        <v>1.16279069767442E-2</v>
      </c>
      <c r="P2514">
        <v>79</v>
      </c>
      <c r="Q2514">
        <v>19.9113924050633</v>
      </c>
      <c r="R2514">
        <v>24</v>
      </c>
      <c r="S2514">
        <v>44.5833333333333</v>
      </c>
      <c r="T2514">
        <v>28</v>
      </c>
      <c r="U2514">
        <v>153.42857142857099</v>
      </c>
      <c r="V2514">
        <v>27</v>
      </c>
      <c r="W2514">
        <v>59.296296296296298</v>
      </c>
      <c r="X2514">
        <v>50</v>
      </c>
      <c r="Y2514">
        <v>110.64</v>
      </c>
      <c r="Z2514">
        <v>30</v>
      </c>
      <c r="AA2514">
        <v>340.76666666666699</v>
      </c>
      <c r="AB2514">
        <v>54</v>
      </c>
      <c r="AC2514">
        <v>145.48148148148101</v>
      </c>
      <c r="AD2514">
        <v>0.62790697674418605</v>
      </c>
      <c r="AE2514">
        <v>5</v>
      </c>
      <c r="AF2514">
        <v>78.599999999999994</v>
      </c>
      <c r="AG2514">
        <v>5.8139534883720902E-2</v>
      </c>
      <c r="AH2514" s="4">
        <v>19</v>
      </c>
      <c r="AI2514">
        <v>0.63333333333333297</v>
      </c>
      <c r="AJ2514" s="4">
        <v>11</v>
      </c>
      <c r="AK2514">
        <v>0.36666666666666697</v>
      </c>
      <c r="AL2514" s="4">
        <v>12</v>
      </c>
      <c r="AM2514">
        <v>0.22222222222222199</v>
      </c>
      <c r="AN2514" s="4">
        <v>6</v>
      </c>
      <c r="AO2514">
        <v>0.11111111111111099</v>
      </c>
      <c r="AP2514" s="4">
        <v>0</v>
      </c>
      <c r="AQ2514">
        <v>0</v>
      </c>
      <c r="AR2514" s="4">
        <v>0</v>
      </c>
      <c r="AS2514">
        <v>0</v>
      </c>
      <c r="AT2514" s="4">
        <v>0</v>
      </c>
      <c r="AU2514" s="4">
        <v>0</v>
      </c>
      <c r="AV2514" s="4">
        <v>2</v>
      </c>
      <c r="AW2514">
        <v>1.4576271186440699</v>
      </c>
      <c r="AX2514" s="4">
        <f t="shared" si="39"/>
        <v>58.999999999999915</v>
      </c>
      <c r="AY2514" s="4">
        <v>27</v>
      </c>
      <c r="AZ2514" s="4">
        <v>13.3703703703704</v>
      </c>
    </row>
    <row r="2515" spans="1:52" x14ac:dyDescent="0.25">
      <c r="A2515" s="4">
        <v>2017</v>
      </c>
      <c r="B2515" s="4" t="s">
        <v>486</v>
      </c>
      <c r="C2515" t="s">
        <v>53</v>
      </c>
      <c r="D2515" t="s">
        <v>89</v>
      </c>
      <c r="E2515" t="s">
        <v>608</v>
      </c>
      <c r="F2515" s="4">
        <v>132</v>
      </c>
      <c r="G2515">
        <v>94</v>
      </c>
      <c r="H2515">
        <v>4.2340425531914896</v>
      </c>
      <c r="I2515">
        <v>132</v>
      </c>
      <c r="J2515">
        <v>5.3787878787878798</v>
      </c>
      <c r="K2515">
        <v>0</v>
      </c>
      <c r="L2515">
        <v>0</v>
      </c>
      <c r="M2515">
        <v>13</v>
      </c>
      <c r="N2515">
        <v>219.584</v>
      </c>
      <c r="O2515">
        <v>9.8484848484848495E-2</v>
      </c>
      <c r="P2515">
        <v>122</v>
      </c>
      <c r="Q2515">
        <v>20.663934426229499</v>
      </c>
      <c r="R2515">
        <v>43</v>
      </c>
      <c r="S2515">
        <v>43.534883720930203</v>
      </c>
      <c r="T2515">
        <v>68</v>
      </c>
      <c r="U2515">
        <v>135.470588235294</v>
      </c>
      <c r="V2515">
        <v>57</v>
      </c>
      <c r="W2515">
        <v>46.684210526315802</v>
      </c>
      <c r="X2515">
        <v>56</v>
      </c>
      <c r="Y2515">
        <v>128.732142857143</v>
      </c>
      <c r="Z2515">
        <v>71</v>
      </c>
      <c r="AA2515">
        <v>279.591549295775</v>
      </c>
      <c r="AB2515">
        <v>59</v>
      </c>
      <c r="AC2515">
        <v>150.13559322033899</v>
      </c>
      <c r="AD2515">
        <v>0.44696969696969702</v>
      </c>
      <c r="AE2515">
        <v>8</v>
      </c>
      <c r="AF2515">
        <v>127.875</v>
      </c>
      <c r="AG2515">
        <v>6.0606060606060601E-2</v>
      </c>
      <c r="AH2515" s="4">
        <v>40</v>
      </c>
      <c r="AI2515">
        <v>0.56338028169014098</v>
      </c>
      <c r="AJ2515" s="4">
        <v>23</v>
      </c>
      <c r="AK2515">
        <v>0.323943661971831</v>
      </c>
      <c r="AL2515" s="4">
        <v>17</v>
      </c>
      <c r="AM2515">
        <v>0.28813559322033899</v>
      </c>
      <c r="AN2515" s="4">
        <v>12</v>
      </c>
      <c r="AO2515">
        <v>0.20338983050847501</v>
      </c>
      <c r="AP2515" s="4">
        <v>1</v>
      </c>
      <c r="AQ2515">
        <v>7.5757575757575803E-3</v>
      </c>
      <c r="AR2515" s="4">
        <v>1</v>
      </c>
      <c r="AS2515">
        <v>7.5757575757575803E-3</v>
      </c>
      <c r="AT2515" s="4">
        <v>0</v>
      </c>
      <c r="AU2515" s="4">
        <v>0</v>
      </c>
      <c r="AV2515" s="4">
        <v>3</v>
      </c>
      <c r="AW2515">
        <v>1.3469387755102</v>
      </c>
      <c r="AX2515" s="4">
        <f t="shared" si="39"/>
        <v>98.000000000000298</v>
      </c>
      <c r="AY2515" s="4">
        <v>65</v>
      </c>
      <c r="AZ2515" s="4">
        <v>21.876923076923099</v>
      </c>
    </row>
    <row r="2516" spans="1:52" x14ac:dyDescent="0.25">
      <c r="A2516" s="4">
        <v>2017</v>
      </c>
      <c r="B2516" s="4" t="s">
        <v>486</v>
      </c>
      <c r="C2516" t="s">
        <v>53</v>
      </c>
      <c r="D2516" t="s">
        <v>103</v>
      </c>
      <c r="E2516" t="s">
        <v>622</v>
      </c>
      <c r="F2516" s="4">
        <v>160</v>
      </c>
      <c r="G2516">
        <v>113</v>
      </c>
      <c r="H2516">
        <v>3.8761061946902702</v>
      </c>
      <c r="I2516">
        <v>160</v>
      </c>
      <c r="J2516">
        <v>5.0374999999999996</v>
      </c>
      <c r="K2516">
        <v>2</v>
      </c>
      <c r="L2516">
        <v>1.2500000000000001E-2</v>
      </c>
      <c r="M2516">
        <v>4</v>
      </c>
      <c r="N2516">
        <v>132.98726114649699</v>
      </c>
      <c r="O2516">
        <v>2.5000000000000001E-2</v>
      </c>
      <c r="P2516">
        <v>155</v>
      </c>
      <c r="Q2516">
        <v>17.264516129032302</v>
      </c>
      <c r="R2516">
        <v>63</v>
      </c>
      <c r="S2516">
        <v>43.952380952380899</v>
      </c>
      <c r="T2516">
        <v>72</v>
      </c>
      <c r="U2516">
        <v>134.916666666667</v>
      </c>
      <c r="V2516">
        <v>71</v>
      </c>
      <c r="W2516">
        <v>57.098591549295797</v>
      </c>
      <c r="X2516">
        <v>79</v>
      </c>
      <c r="Y2516">
        <v>139.07594936708901</v>
      </c>
      <c r="Z2516">
        <v>73</v>
      </c>
      <c r="AA2516">
        <v>309.34246575342502</v>
      </c>
      <c r="AB2516">
        <v>85</v>
      </c>
      <c r="AC2516">
        <v>171.529411764706</v>
      </c>
      <c r="AD2516">
        <v>0.53125</v>
      </c>
      <c r="AE2516">
        <v>9</v>
      </c>
      <c r="AF2516">
        <v>90.7777777777778</v>
      </c>
      <c r="AG2516">
        <v>5.6250000000000001E-2</v>
      </c>
      <c r="AH2516" s="4">
        <v>44</v>
      </c>
      <c r="AI2516">
        <v>0.602739726027397</v>
      </c>
      <c r="AJ2516" s="4">
        <v>27</v>
      </c>
      <c r="AK2516">
        <v>0.36986301369863001</v>
      </c>
      <c r="AL2516" s="4">
        <v>24</v>
      </c>
      <c r="AM2516">
        <v>0.28235294117647097</v>
      </c>
      <c r="AN2516" s="4">
        <v>14</v>
      </c>
      <c r="AO2516">
        <v>0.16470588235294101</v>
      </c>
      <c r="AP2516" s="4">
        <v>1</v>
      </c>
      <c r="AQ2516">
        <v>6.2500000000000003E-3</v>
      </c>
      <c r="AR2516" s="4">
        <v>2</v>
      </c>
      <c r="AS2516">
        <v>1.2500000000000001E-2</v>
      </c>
      <c r="AT2516" s="4">
        <v>0</v>
      </c>
      <c r="AU2516" s="4">
        <v>0</v>
      </c>
      <c r="AV2516" s="4">
        <v>0</v>
      </c>
      <c r="AW2516">
        <v>1.25</v>
      </c>
      <c r="AX2516" s="4">
        <f t="shared" si="39"/>
        <v>128</v>
      </c>
      <c r="AY2516" s="4">
        <v>69</v>
      </c>
      <c r="AZ2516" s="4">
        <v>20.597014925373099</v>
      </c>
    </row>
    <row r="2517" spans="1:52" x14ac:dyDescent="0.25">
      <c r="A2517" s="4">
        <v>2017</v>
      </c>
      <c r="B2517" s="4" t="s">
        <v>486</v>
      </c>
      <c r="C2517" t="s">
        <v>53</v>
      </c>
      <c r="D2517" t="s">
        <v>73</v>
      </c>
      <c r="E2517" t="s">
        <v>592</v>
      </c>
      <c r="F2517" s="4">
        <v>99</v>
      </c>
      <c r="G2517">
        <v>49</v>
      </c>
      <c r="H2517">
        <v>3.3061224489795902</v>
      </c>
      <c r="I2517">
        <v>99</v>
      </c>
      <c r="J2517">
        <v>4.0808080808080804</v>
      </c>
      <c r="K2517">
        <v>0</v>
      </c>
      <c r="L2517">
        <v>0</v>
      </c>
      <c r="M2517">
        <v>7</v>
      </c>
      <c r="N2517">
        <v>-1.75</v>
      </c>
      <c r="O2517">
        <v>7.0707070707070704E-2</v>
      </c>
      <c r="P2517">
        <v>87</v>
      </c>
      <c r="Q2517">
        <v>23.7816091954023</v>
      </c>
      <c r="R2517">
        <v>38</v>
      </c>
      <c r="S2517">
        <v>51.394736842105303</v>
      </c>
      <c r="T2517">
        <v>58</v>
      </c>
      <c r="U2517">
        <v>132.086206896552</v>
      </c>
      <c r="V2517">
        <v>56</v>
      </c>
      <c r="W2517">
        <v>64.142857142857096</v>
      </c>
      <c r="X2517">
        <v>36</v>
      </c>
      <c r="Y2517">
        <v>169.361111111111</v>
      </c>
      <c r="Z2517">
        <v>55</v>
      </c>
      <c r="AA2517">
        <v>267.61818181818199</v>
      </c>
      <c r="AB2517">
        <v>36</v>
      </c>
      <c r="AC2517">
        <v>170.944444444444</v>
      </c>
      <c r="AD2517">
        <v>0.36363636363636398</v>
      </c>
      <c r="AE2517">
        <v>4</v>
      </c>
      <c r="AF2517">
        <v>91</v>
      </c>
      <c r="AG2517">
        <v>4.0404040404040401E-2</v>
      </c>
      <c r="AH2517" s="4">
        <v>39</v>
      </c>
      <c r="AI2517">
        <v>0.70909090909090899</v>
      </c>
      <c r="AJ2517" s="4">
        <v>25</v>
      </c>
      <c r="AK2517">
        <v>0.45454545454545497</v>
      </c>
      <c r="AL2517" s="4">
        <v>11</v>
      </c>
      <c r="AM2517">
        <v>0.30555555555555602</v>
      </c>
      <c r="AN2517" s="4">
        <v>12</v>
      </c>
      <c r="AO2517">
        <v>0.33333333333333298</v>
      </c>
      <c r="AP2517" s="4">
        <v>0</v>
      </c>
      <c r="AQ2517">
        <v>0</v>
      </c>
      <c r="AR2517" s="4">
        <v>1</v>
      </c>
      <c r="AS2517">
        <v>1.01010101010101E-2</v>
      </c>
      <c r="AT2517" s="4">
        <v>0</v>
      </c>
      <c r="AU2517" s="4">
        <v>0</v>
      </c>
      <c r="AV2517" s="4">
        <v>1</v>
      </c>
      <c r="AW2517">
        <v>1.5230769230769201</v>
      </c>
      <c r="AX2517" s="4">
        <f t="shared" si="39"/>
        <v>65.000000000000128</v>
      </c>
      <c r="AY2517" s="4">
        <v>52</v>
      </c>
      <c r="AZ2517" s="4">
        <v>13.134615384615399</v>
      </c>
    </row>
    <row r="2518" spans="1:52" x14ac:dyDescent="0.25">
      <c r="A2518" s="4">
        <v>2017</v>
      </c>
      <c r="B2518" s="4" t="s">
        <v>486</v>
      </c>
      <c r="C2518" t="s">
        <v>53</v>
      </c>
      <c r="D2518" t="s">
        <v>61</v>
      </c>
      <c r="E2518" t="s">
        <v>580</v>
      </c>
      <c r="F2518" s="4">
        <v>187</v>
      </c>
      <c r="G2518">
        <v>125</v>
      </c>
      <c r="H2518">
        <v>3.92</v>
      </c>
      <c r="I2518">
        <v>187</v>
      </c>
      <c r="J2518">
        <v>5.4598930481283396</v>
      </c>
      <c r="K2518">
        <v>2</v>
      </c>
      <c r="L2518">
        <v>1.06951871657754E-2</v>
      </c>
      <c r="M2518">
        <v>4</v>
      </c>
      <c r="N2518">
        <v>134.09836065573799</v>
      </c>
      <c r="O2518">
        <v>2.1390374331550801E-2</v>
      </c>
      <c r="P2518">
        <v>181</v>
      </c>
      <c r="Q2518">
        <v>15.950276243093899</v>
      </c>
      <c r="R2518">
        <v>52</v>
      </c>
      <c r="S2518">
        <v>27.75</v>
      </c>
      <c r="T2518">
        <v>61</v>
      </c>
      <c r="U2518">
        <v>128.01639344262301</v>
      </c>
      <c r="V2518">
        <v>55</v>
      </c>
      <c r="W2518">
        <v>43.054545454545497</v>
      </c>
      <c r="X2518">
        <v>110</v>
      </c>
      <c r="Y2518">
        <v>126.39090909090901</v>
      </c>
      <c r="Z2518">
        <v>68</v>
      </c>
      <c r="AA2518">
        <v>256.66176470588198</v>
      </c>
      <c r="AB2518">
        <v>117</v>
      </c>
      <c r="AC2518">
        <v>160.119658119658</v>
      </c>
      <c r="AD2518">
        <v>0.62566844919786102</v>
      </c>
      <c r="AE2518">
        <v>9</v>
      </c>
      <c r="AF2518">
        <v>82.8888888888889</v>
      </c>
      <c r="AG2518">
        <v>4.8128342245989303E-2</v>
      </c>
      <c r="AH2518" s="4">
        <v>40</v>
      </c>
      <c r="AI2518">
        <v>0.58823529411764697</v>
      </c>
      <c r="AJ2518" s="4">
        <v>21</v>
      </c>
      <c r="AK2518">
        <v>0.308823529411765</v>
      </c>
      <c r="AL2518" s="4">
        <v>39</v>
      </c>
      <c r="AM2518">
        <v>0.33333333333333298</v>
      </c>
      <c r="AN2518" s="4">
        <v>18</v>
      </c>
      <c r="AO2518">
        <v>0.15384615384615399</v>
      </c>
      <c r="AP2518" s="4">
        <v>0</v>
      </c>
      <c r="AQ2518">
        <v>0</v>
      </c>
      <c r="AR2518" s="4">
        <v>0</v>
      </c>
      <c r="AS2518">
        <v>0</v>
      </c>
      <c r="AT2518" s="4">
        <v>0</v>
      </c>
      <c r="AU2518" s="4">
        <v>0</v>
      </c>
      <c r="AV2518" s="4">
        <v>3</v>
      </c>
      <c r="AW2518">
        <v>1.7314814814814801</v>
      </c>
      <c r="AX2518" s="4">
        <f t="shared" si="39"/>
        <v>108.00000000000009</v>
      </c>
      <c r="AY2518" s="4">
        <v>63</v>
      </c>
      <c r="AZ2518" s="4">
        <v>52.080645161290299</v>
      </c>
    </row>
    <row r="2519" spans="1:52" x14ac:dyDescent="0.25">
      <c r="A2519" s="4">
        <v>2017</v>
      </c>
      <c r="B2519" s="4" t="s">
        <v>486</v>
      </c>
      <c r="C2519" t="s">
        <v>53</v>
      </c>
      <c r="D2519" t="s">
        <v>54</v>
      </c>
      <c r="E2519" t="s">
        <v>573</v>
      </c>
      <c r="F2519" s="4">
        <v>214</v>
      </c>
      <c r="G2519">
        <v>167</v>
      </c>
      <c r="H2519">
        <v>5.1077844311377198</v>
      </c>
      <c r="I2519">
        <v>214</v>
      </c>
      <c r="J2519">
        <v>6.0700934579439298</v>
      </c>
      <c r="K2519">
        <v>4</v>
      </c>
      <c r="L2519">
        <v>1.86915887850467E-2</v>
      </c>
      <c r="M2519">
        <v>5</v>
      </c>
      <c r="N2519">
        <v>430.34741784037601</v>
      </c>
      <c r="O2519">
        <v>2.33644859813084E-2</v>
      </c>
      <c r="P2519">
        <v>35</v>
      </c>
      <c r="Q2519">
        <v>101.971428571429</v>
      </c>
      <c r="R2519">
        <v>65</v>
      </c>
      <c r="S2519">
        <v>25.815384615384598</v>
      </c>
      <c r="T2519">
        <v>24</v>
      </c>
      <c r="U2519">
        <v>153.75</v>
      </c>
      <c r="V2519">
        <v>23</v>
      </c>
      <c r="W2519">
        <v>36.826086956521699</v>
      </c>
      <c r="X2519">
        <v>177</v>
      </c>
      <c r="Y2519">
        <v>82.3333333333333</v>
      </c>
      <c r="Z2519">
        <v>28</v>
      </c>
      <c r="AA2519">
        <v>275.96428571428601</v>
      </c>
      <c r="AB2519">
        <v>185</v>
      </c>
      <c r="AC2519">
        <v>96.021621621621605</v>
      </c>
      <c r="AD2519">
        <v>0.86448598130841103</v>
      </c>
      <c r="AE2519">
        <v>61</v>
      </c>
      <c r="AF2519">
        <v>54.311475409836099</v>
      </c>
      <c r="AG2519">
        <v>0.28504672897196298</v>
      </c>
      <c r="AH2519" s="4">
        <v>20</v>
      </c>
      <c r="AI2519">
        <v>0.71428571428571397</v>
      </c>
      <c r="AJ2519" s="4">
        <v>14</v>
      </c>
      <c r="AK2519">
        <v>0.5</v>
      </c>
      <c r="AL2519" s="4">
        <v>28</v>
      </c>
      <c r="AM2519">
        <v>0.151351351351351</v>
      </c>
      <c r="AN2519" s="4">
        <v>14</v>
      </c>
      <c r="AO2519">
        <v>7.5675675675675694E-2</v>
      </c>
      <c r="AP2519" s="4">
        <v>0</v>
      </c>
      <c r="AQ2519">
        <v>0</v>
      </c>
      <c r="AR2519" s="4">
        <v>0</v>
      </c>
      <c r="AS2519">
        <v>0</v>
      </c>
      <c r="AT2519" s="4">
        <v>0</v>
      </c>
      <c r="AU2519" s="4">
        <v>0</v>
      </c>
      <c r="AV2519" s="4">
        <v>3</v>
      </c>
      <c r="AW2519">
        <v>1.7398373983739801</v>
      </c>
      <c r="AX2519" s="4">
        <f t="shared" si="39"/>
        <v>123.00000000000026</v>
      </c>
      <c r="AY2519" s="4">
        <v>21</v>
      </c>
      <c r="AZ2519" s="4">
        <v>31.9</v>
      </c>
    </row>
    <row r="2520" spans="1:52" x14ac:dyDescent="0.25">
      <c r="A2520" s="4">
        <v>2017</v>
      </c>
      <c r="B2520" s="4" t="s">
        <v>486</v>
      </c>
      <c r="C2520" t="s">
        <v>53</v>
      </c>
      <c r="D2520" t="s">
        <v>488</v>
      </c>
      <c r="E2520" t="s">
        <v>984</v>
      </c>
      <c r="F2520" s="4">
        <v>1</v>
      </c>
      <c r="G2520">
        <v>1</v>
      </c>
      <c r="H2520">
        <v>0</v>
      </c>
      <c r="I2520">
        <v>1</v>
      </c>
      <c r="J2520">
        <v>2</v>
      </c>
      <c r="K2520">
        <v>0</v>
      </c>
      <c r="L2520">
        <v>0</v>
      </c>
      <c r="M2520">
        <v>0</v>
      </c>
      <c r="N2520">
        <v>316</v>
      </c>
      <c r="O2520">
        <v>0</v>
      </c>
      <c r="P2520">
        <v>1</v>
      </c>
      <c r="Q2520">
        <v>4</v>
      </c>
      <c r="R2520">
        <v>0</v>
      </c>
      <c r="S2520">
        <v>0</v>
      </c>
      <c r="T2520">
        <v>1</v>
      </c>
      <c r="U2520">
        <v>174</v>
      </c>
      <c r="V2520">
        <v>1</v>
      </c>
      <c r="W2520">
        <v>0</v>
      </c>
      <c r="X2520">
        <v>0</v>
      </c>
      <c r="Y2520">
        <v>0</v>
      </c>
      <c r="Z2520">
        <v>1</v>
      </c>
      <c r="AA2520">
        <v>220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 s="4">
        <v>1</v>
      </c>
      <c r="AI2520">
        <v>1</v>
      </c>
      <c r="AJ2520" s="4">
        <v>1</v>
      </c>
      <c r="AK2520">
        <v>1</v>
      </c>
      <c r="AL2520" s="4">
        <v>0</v>
      </c>
      <c r="AM2520">
        <v>0</v>
      </c>
      <c r="AN2520" s="4">
        <v>0</v>
      </c>
      <c r="AO2520">
        <v>0</v>
      </c>
      <c r="AP2520" s="4">
        <v>0</v>
      </c>
      <c r="AQ2520">
        <v>0</v>
      </c>
      <c r="AR2520" s="4">
        <v>0</v>
      </c>
      <c r="AS2520">
        <v>0</v>
      </c>
      <c r="AT2520" s="4">
        <v>0</v>
      </c>
      <c r="AU2520" s="4">
        <v>0</v>
      </c>
      <c r="AV2520" s="4">
        <v>0</v>
      </c>
      <c r="AW2520">
        <v>1</v>
      </c>
      <c r="AX2520" s="4">
        <f t="shared" si="39"/>
        <v>1</v>
      </c>
      <c r="AY2520" s="4">
        <v>1</v>
      </c>
      <c r="AZ2520" s="4">
        <v>0</v>
      </c>
    </row>
    <row r="2521" spans="1:52" x14ac:dyDescent="0.25">
      <c r="A2521" s="4">
        <v>2017</v>
      </c>
      <c r="B2521" s="4" t="s">
        <v>486</v>
      </c>
      <c r="C2521" t="s">
        <v>53</v>
      </c>
      <c r="D2521" t="s">
        <v>82</v>
      </c>
      <c r="E2521" t="s">
        <v>601</v>
      </c>
      <c r="F2521" s="4">
        <v>146</v>
      </c>
      <c r="G2521">
        <v>92</v>
      </c>
      <c r="H2521">
        <v>3.1739130434782599</v>
      </c>
      <c r="I2521">
        <v>142</v>
      </c>
      <c r="J2521">
        <v>4.8380281690140903</v>
      </c>
      <c r="K2521">
        <v>5</v>
      </c>
      <c r="L2521">
        <v>3.5211267605633798E-2</v>
      </c>
      <c r="M2521">
        <v>4</v>
      </c>
      <c r="N2521">
        <v>119.80281690140799</v>
      </c>
      <c r="O2521">
        <v>2.7397260273972601E-2</v>
      </c>
      <c r="P2521">
        <v>80</v>
      </c>
      <c r="Q2521">
        <v>78.862499999999997</v>
      </c>
      <c r="R2521">
        <v>37</v>
      </c>
      <c r="S2521">
        <v>22.054054054054099</v>
      </c>
      <c r="T2521">
        <v>31</v>
      </c>
      <c r="U2521">
        <v>129.61290322580601</v>
      </c>
      <c r="V2521">
        <v>31</v>
      </c>
      <c r="W2521">
        <v>38.322580645161302</v>
      </c>
      <c r="X2521">
        <v>100</v>
      </c>
      <c r="Y2521">
        <v>85.53</v>
      </c>
      <c r="Z2521">
        <v>36</v>
      </c>
      <c r="AA2521">
        <v>268.83333333333297</v>
      </c>
      <c r="AB2521">
        <v>105</v>
      </c>
      <c r="AC2521">
        <v>142.771428571429</v>
      </c>
      <c r="AD2521">
        <v>0.71917808219178103</v>
      </c>
      <c r="AE2521">
        <v>36</v>
      </c>
      <c r="AF2521">
        <v>58.75</v>
      </c>
      <c r="AG2521">
        <v>0.24657534246575299</v>
      </c>
      <c r="AH2521" s="4">
        <v>21</v>
      </c>
      <c r="AI2521">
        <v>0.58333333333333304</v>
      </c>
      <c r="AJ2521" s="4">
        <v>9</v>
      </c>
      <c r="AK2521">
        <v>0.25</v>
      </c>
      <c r="AL2521" s="4">
        <v>19</v>
      </c>
      <c r="AM2521">
        <v>0.180952380952381</v>
      </c>
      <c r="AN2521" s="4">
        <v>18</v>
      </c>
      <c r="AO2521">
        <v>0.17142857142857101</v>
      </c>
      <c r="AP2521" s="4">
        <v>0</v>
      </c>
      <c r="AQ2521">
        <v>0</v>
      </c>
      <c r="AR2521" s="4">
        <v>0</v>
      </c>
      <c r="AS2521">
        <v>0</v>
      </c>
      <c r="AT2521" s="4">
        <v>2</v>
      </c>
      <c r="AU2521" s="4">
        <v>2</v>
      </c>
      <c r="AV2521" s="4">
        <v>2</v>
      </c>
      <c r="AW2521">
        <v>1.4639175257732</v>
      </c>
      <c r="AX2521" s="4">
        <f t="shared" si="39"/>
        <v>99.7323943661969</v>
      </c>
      <c r="AY2521" s="4">
        <v>25</v>
      </c>
      <c r="AZ2521" s="4">
        <v>26.8</v>
      </c>
    </row>
    <row r="2522" spans="1:52" x14ac:dyDescent="0.25">
      <c r="A2522" s="4">
        <v>2017</v>
      </c>
      <c r="B2522" s="4" t="s">
        <v>486</v>
      </c>
      <c r="C2522" t="s">
        <v>53</v>
      </c>
      <c r="D2522" t="s">
        <v>295</v>
      </c>
      <c r="E2522" t="s">
        <v>800</v>
      </c>
      <c r="F2522" s="4">
        <v>173</v>
      </c>
      <c r="G2522">
        <v>113</v>
      </c>
      <c r="H2522">
        <v>4.4778761061946897</v>
      </c>
      <c r="I2522">
        <v>172</v>
      </c>
      <c r="J2522">
        <v>5.6395348837209296</v>
      </c>
      <c r="K2522">
        <v>6</v>
      </c>
      <c r="L2522">
        <v>3.4883720930232599E-2</v>
      </c>
      <c r="M2522">
        <v>9</v>
      </c>
      <c r="N2522">
        <v>78.140243902438996</v>
      </c>
      <c r="O2522">
        <v>5.2023121387283197E-2</v>
      </c>
      <c r="P2522">
        <v>154</v>
      </c>
      <c r="Q2522">
        <v>17.1883116883117</v>
      </c>
      <c r="R2522">
        <v>37</v>
      </c>
      <c r="S2522">
        <v>43.324324324324301</v>
      </c>
      <c r="T2522">
        <v>26</v>
      </c>
      <c r="U2522">
        <v>121.230769230769</v>
      </c>
      <c r="V2522">
        <v>26</v>
      </c>
      <c r="W2522">
        <v>66.076923076923094</v>
      </c>
      <c r="X2522">
        <v>140</v>
      </c>
      <c r="Y2522">
        <v>99.757142857142895</v>
      </c>
      <c r="Z2522">
        <v>28</v>
      </c>
      <c r="AA2522">
        <v>312.17857142857099</v>
      </c>
      <c r="AB2522">
        <v>143</v>
      </c>
      <c r="AC2522">
        <v>131.524475524476</v>
      </c>
      <c r="AD2522">
        <v>0.82658959537572296</v>
      </c>
      <c r="AE2522">
        <v>14</v>
      </c>
      <c r="AF2522">
        <v>85.142857142857096</v>
      </c>
      <c r="AG2522">
        <v>8.0924855491329495E-2</v>
      </c>
      <c r="AH2522" s="4">
        <v>17</v>
      </c>
      <c r="AI2522">
        <v>0.60714285714285698</v>
      </c>
      <c r="AJ2522" s="4">
        <v>11</v>
      </c>
      <c r="AK2522">
        <v>0.39285714285714302</v>
      </c>
      <c r="AL2522" s="4">
        <v>38</v>
      </c>
      <c r="AM2522">
        <v>0.26573426573426601</v>
      </c>
      <c r="AN2522" s="4">
        <v>13</v>
      </c>
      <c r="AO2522">
        <v>9.0909090909090898E-2</v>
      </c>
      <c r="AP2522" s="4">
        <v>2</v>
      </c>
      <c r="AQ2522">
        <v>1.15606936416185E-2</v>
      </c>
      <c r="AR2522" s="4">
        <v>4</v>
      </c>
      <c r="AS2522">
        <v>2.3121387283237E-2</v>
      </c>
      <c r="AT2522" s="4">
        <v>0</v>
      </c>
      <c r="AU2522" s="4">
        <v>1</v>
      </c>
      <c r="AV2522" s="4">
        <v>1</v>
      </c>
      <c r="AW2522">
        <v>1.81052631578947</v>
      </c>
      <c r="AX2522" s="4">
        <f t="shared" si="39"/>
        <v>95.55232558139555</v>
      </c>
      <c r="AY2522" s="4">
        <v>26</v>
      </c>
      <c r="AZ2522" s="4">
        <v>24.038461538461501</v>
      </c>
    </row>
    <row r="2523" spans="1:52" x14ac:dyDescent="0.25">
      <c r="A2523" s="4">
        <v>2017</v>
      </c>
      <c r="B2523" s="4" t="s">
        <v>486</v>
      </c>
      <c r="C2523" t="s">
        <v>53</v>
      </c>
      <c r="D2523" t="s">
        <v>296</v>
      </c>
      <c r="E2523" t="s">
        <v>801</v>
      </c>
      <c r="F2523" s="4">
        <v>115</v>
      </c>
      <c r="G2523">
        <v>74</v>
      </c>
      <c r="H2523">
        <v>5.4459459459459501</v>
      </c>
      <c r="I2523">
        <v>113</v>
      </c>
      <c r="J2523">
        <v>6.0619469026548698</v>
      </c>
      <c r="K2523">
        <v>0</v>
      </c>
      <c r="L2523">
        <v>0</v>
      </c>
      <c r="M2523">
        <v>6</v>
      </c>
      <c r="N2523">
        <v>217.536363636364</v>
      </c>
      <c r="O2523">
        <v>5.21739130434783E-2</v>
      </c>
      <c r="P2523">
        <v>104</v>
      </c>
      <c r="Q2523">
        <v>22.596153846153801</v>
      </c>
      <c r="R2523">
        <v>32</v>
      </c>
      <c r="S2523">
        <v>48.46875</v>
      </c>
      <c r="T2523">
        <v>22</v>
      </c>
      <c r="U2523">
        <v>164.90909090909099</v>
      </c>
      <c r="V2523">
        <v>20</v>
      </c>
      <c r="W2523">
        <v>32.950000000000003</v>
      </c>
      <c r="X2523">
        <v>78</v>
      </c>
      <c r="Y2523">
        <v>129.730769230769</v>
      </c>
      <c r="Z2523">
        <v>27</v>
      </c>
      <c r="AA2523">
        <v>323.444444444444</v>
      </c>
      <c r="AB2523">
        <v>87</v>
      </c>
      <c r="AC2523">
        <v>167.43678160919501</v>
      </c>
      <c r="AD2523">
        <v>0.75652173913043497</v>
      </c>
      <c r="AE2523">
        <v>12</v>
      </c>
      <c r="AF2523">
        <v>74.5</v>
      </c>
      <c r="AG2523">
        <v>0.104347826086957</v>
      </c>
      <c r="AH2523" s="4">
        <v>21</v>
      </c>
      <c r="AI2523">
        <v>0.77777777777777801</v>
      </c>
      <c r="AJ2523" s="4">
        <v>13</v>
      </c>
      <c r="AK2523">
        <v>0.48148148148148101</v>
      </c>
      <c r="AL2523" s="4">
        <v>18</v>
      </c>
      <c r="AM2523">
        <v>0.20689655172413801</v>
      </c>
      <c r="AN2523" s="4">
        <v>20</v>
      </c>
      <c r="AO2523">
        <v>0.229885057471264</v>
      </c>
      <c r="AP2523" s="4">
        <v>0</v>
      </c>
      <c r="AQ2523">
        <v>0</v>
      </c>
      <c r="AR2523" s="4">
        <v>1</v>
      </c>
      <c r="AS2523">
        <v>8.6956521739130401E-3</v>
      </c>
      <c r="AT2523" s="4">
        <v>1</v>
      </c>
      <c r="AU2523" s="4">
        <v>0</v>
      </c>
      <c r="AV2523" s="4">
        <v>3</v>
      </c>
      <c r="AW2523">
        <v>1.65217391304348</v>
      </c>
      <c r="AX2523" s="4">
        <f t="shared" si="39"/>
        <v>69.605263157894655</v>
      </c>
      <c r="AY2523" s="4">
        <v>23</v>
      </c>
      <c r="AZ2523" s="4">
        <v>20.545454545454501</v>
      </c>
    </row>
    <row r="2524" spans="1:52" x14ac:dyDescent="0.25">
      <c r="A2524" s="4">
        <v>2017</v>
      </c>
      <c r="B2524" s="4" t="s">
        <v>486</v>
      </c>
      <c r="C2524" t="s">
        <v>53</v>
      </c>
      <c r="D2524" t="s">
        <v>299</v>
      </c>
      <c r="E2524" t="s">
        <v>804</v>
      </c>
      <c r="F2524" s="4">
        <v>18</v>
      </c>
      <c r="G2524">
        <v>18</v>
      </c>
      <c r="H2524">
        <v>6.1111111111111098</v>
      </c>
      <c r="I2524">
        <v>18</v>
      </c>
      <c r="J2524">
        <v>8.2222222222222197</v>
      </c>
      <c r="K2524">
        <v>0</v>
      </c>
      <c r="L2524">
        <v>0</v>
      </c>
      <c r="M2524">
        <v>0</v>
      </c>
      <c r="N2524">
        <v>239.222222222222</v>
      </c>
      <c r="O2524">
        <v>0</v>
      </c>
      <c r="P2524">
        <v>5</v>
      </c>
      <c r="Q2524">
        <v>142.19999999999999</v>
      </c>
      <c r="R2524">
        <v>5</v>
      </c>
      <c r="S2524">
        <v>116.4</v>
      </c>
      <c r="T2524">
        <v>4</v>
      </c>
      <c r="U2524">
        <v>196.25</v>
      </c>
      <c r="V2524">
        <v>4</v>
      </c>
      <c r="W2524">
        <v>51.75</v>
      </c>
      <c r="X2524">
        <v>14</v>
      </c>
      <c r="Y2524">
        <v>114.928571428571</v>
      </c>
      <c r="Z2524">
        <v>4</v>
      </c>
      <c r="AA2524">
        <v>327.5</v>
      </c>
      <c r="AB2524">
        <v>14</v>
      </c>
      <c r="AC2524">
        <v>152.71428571428601</v>
      </c>
      <c r="AD2524">
        <v>0.77777777777777801</v>
      </c>
      <c r="AE2524">
        <v>0</v>
      </c>
      <c r="AF2524">
        <v>0</v>
      </c>
      <c r="AG2524">
        <v>0</v>
      </c>
      <c r="AH2524" s="4">
        <v>2</v>
      </c>
      <c r="AI2524">
        <v>0.5</v>
      </c>
      <c r="AJ2524" s="4">
        <v>1</v>
      </c>
      <c r="AK2524">
        <v>0.25</v>
      </c>
      <c r="AL2524" s="4">
        <v>7</v>
      </c>
      <c r="AM2524">
        <v>0.5</v>
      </c>
      <c r="AN2524" s="4">
        <v>1</v>
      </c>
      <c r="AO2524">
        <v>7.1428571428571397E-2</v>
      </c>
      <c r="AP2524" s="4">
        <v>0</v>
      </c>
      <c r="AQ2524">
        <v>0</v>
      </c>
      <c r="AR2524" s="4">
        <v>0</v>
      </c>
      <c r="AS2524">
        <v>0</v>
      </c>
      <c r="AT2524" s="4">
        <v>0</v>
      </c>
      <c r="AU2524" s="4">
        <v>0</v>
      </c>
      <c r="AV2524" s="4">
        <v>0</v>
      </c>
      <c r="AW2524">
        <v>1.3846153846153799</v>
      </c>
      <c r="AX2524" s="4">
        <f t="shared" si="39"/>
        <v>13.000000000000044</v>
      </c>
      <c r="AY2524" s="4">
        <v>4</v>
      </c>
      <c r="AZ2524" s="4">
        <v>54.5</v>
      </c>
    </row>
    <row r="2525" spans="1:52" x14ac:dyDescent="0.25">
      <c r="A2525" s="4">
        <v>2017</v>
      </c>
      <c r="B2525" s="4" t="s">
        <v>486</v>
      </c>
      <c r="C2525" t="s">
        <v>53</v>
      </c>
      <c r="D2525" t="s">
        <v>429</v>
      </c>
      <c r="E2525" t="s">
        <v>926</v>
      </c>
      <c r="F2525" s="4">
        <v>16</v>
      </c>
      <c r="G2525">
        <v>11</v>
      </c>
      <c r="H2525">
        <v>3.5454545454545499</v>
      </c>
      <c r="I2525">
        <v>16</v>
      </c>
      <c r="J2525">
        <v>5.8125</v>
      </c>
      <c r="K2525">
        <v>0</v>
      </c>
      <c r="L2525">
        <v>0</v>
      </c>
      <c r="M2525">
        <v>0</v>
      </c>
      <c r="N2525">
        <v>111.6875</v>
      </c>
      <c r="O2525">
        <v>0</v>
      </c>
      <c r="P2525">
        <v>15</v>
      </c>
      <c r="Q2525">
        <v>19.2</v>
      </c>
      <c r="R2525">
        <v>7</v>
      </c>
      <c r="S2525">
        <v>79.714285714285694</v>
      </c>
      <c r="T2525">
        <v>4</v>
      </c>
      <c r="U2525">
        <v>167.5</v>
      </c>
      <c r="V2525">
        <v>4</v>
      </c>
      <c r="W2525">
        <v>24.25</v>
      </c>
      <c r="X2525">
        <v>12</v>
      </c>
      <c r="Y2525">
        <v>155.666666666667</v>
      </c>
      <c r="Z2525">
        <v>4</v>
      </c>
      <c r="AA2525">
        <v>266.75</v>
      </c>
      <c r="AB2525">
        <v>12</v>
      </c>
      <c r="AC2525">
        <v>173.333333333333</v>
      </c>
      <c r="AD2525">
        <v>0.75</v>
      </c>
      <c r="AE2525">
        <v>1</v>
      </c>
      <c r="AF2525">
        <v>64</v>
      </c>
      <c r="AG2525">
        <v>6.25E-2</v>
      </c>
      <c r="AH2525" s="4">
        <v>3</v>
      </c>
      <c r="AI2525">
        <v>0.75</v>
      </c>
      <c r="AJ2525" s="4">
        <v>1</v>
      </c>
      <c r="AK2525">
        <v>0.25</v>
      </c>
      <c r="AL2525" s="4">
        <v>2</v>
      </c>
      <c r="AM2525">
        <v>0.16666666666666699</v>
      </c>
      <c r="AN2525" s="4">
        <v>3</v>
      </c>
      <c r="AO2525">
        <v>0.25</v>
      </c>
      <c r="AP2525" s="4">
        <v>0</v>
      </c>
      <c r="AQ2525">
        <v>0</v>
      </c>
      <c r="AR2525" s="4">
        <v>0</v>
      </c>
      <c r="AS2525">
        <v>0</v>
      </c>
      <c r="AT2525" s="4">
        <v>0</v>
      </c>
      <c r="AU2525" s="4">
        <v>0</v>
      </c>
      <c r="AV2525" s="4">
        <v>0</v>
      </c>
      <c r="AW2525">
        <v>1</v>
      </c>
      <c r="AX2525" s="4">
        <f t="shared" si="39"/>
        <v>16</v>
      </c>
      <c r="AY2525" s="4">
        <v>4</v>
      </c>
      <c r="AZ2525" s="4">
        <v>0.5</v>
      </c>
    </row>
    <row r="2526" spans="1:52" x14ac:dyDescent="0.25">
      <c r="A2526" s="4">
        <v>2017</v>
      </c>
      <c r="B2526" s="4" t="s">
        <v>486</v>
      </c>
      <c r="C2526" t="s">
        <v>53</v>
      </c>
      <c r="D2526" t="s">
        <v>430</v>
      </c>
      <c r="E2526" t="s">
        <v>927</v>
      </c>
      <c r="F2526" s="4">
        <v>13</v>
      </c>
      <c r="G2526">
        <v>12</v>
      </c>
      <c r="H2526">
        <v>3.75</v>
      </c>
      <c r="I2526">
        <v>13</v>
      </c>
      <c r="J2526">
        <v>8</v>
      </c>
      <c r="K2526">
        <v>0</v>
      </c>
      <c r="L2526">
        <v>0</v>
      </c>
      <c r="M2526">
        <v>1</v>
      </c>
      <c r="N2526">
        <v>274.08333333333297</v>
      </c>
      <c r="O2526">
        <v>7.69230769230769E-2</v>
      </c>
      <c r="P2526">
        <v>12</v>
      </c>
      <c r="Q2526">
        <v>22.25</v>
      </c>
      <c r="R2526">
        <v>2</v>
      </c>
      <c r="S2526">
        <v>32</v>
      </c>
      <c r="T2526">
        <v>5</v>
      </c>
      <c r="U2526">
        <v>141.6</v>
      </c>
      <c r="V2526">
        <v>5</v>
      </c>
      <c r="W2526">
        <v>48.2</v>
      </c>
      <c r="X2526">
        <v>0</v>
      </c>
      <c r="Y2526">
        <v>0</v>
      </c>
      <c r="Z2526">
        <v>7</v>
      </c>
      <c r="AA2526">
        <v>206.28571428571399</v>
      </c>
      <c r="AB2526">
        <v>6</v>
      </c>
      <c r="AC2526">
        <v>181.333333333333</v>
      </c>
      <c r="AD2526">
        <v>0.46153846153846201</v>
      </c>
      <c r="AE2526">
        <v>0</v>
      </c>
      <c r="AF2526">
        <v>0</v>
      </c>
      <c r="AG2526">
        <v>0</v>
      </c>
      <c r="AH2526" s="4">
        <v>3</v>
      </c>
      <c r="AI2526">
        <v>0.42857142857142899</v>
      </c>
      <c r="AJ2526" s="4">
        <v>1</v>
      </c>
      <c r="AK2526">
        <v>0.14285714285714299</v>
      </c>
      <c r="AL2526" s="4">
        <v>3</v>
      </c>
      <c r="AM2526">
        <v>0.5</v>
      </c>
      <c r="AN2526" s="4">
        <v>1</v>
      </c>
      <c r="AO2526">
        <v>0.16666666666666699</v>
      </c>
      <c r="AP2526" s="4">
        <v>0</v>
      </c>
      <c r="AQ2526">
        <v>0</v>
      </c>
      <c r="AR2526" s="4">
        <v>0</v>
      </c>
      <c r="AS2526">
        <v>0</v>
      </c>
      <c r="AT2526" s="4">
        <v>0</v>
      </c>
      <c r="AU2526" s="4">
        <v>0</v>
      </c>
      <c r="AV2526" s="4">
        <v>0</v>
      </c>
      <c r="AW2526">
        <v>1.1818181818181801</v>
      </c>
      <c r="AX2526" s="4">
        <f t="shared" si="39"/>
        <v>11.000000000000016</v>
      </c>
      <c r="AY2526" s="4">
        <v>3</v>
      </c>
      <c r="AZ2526" s="4">
        <v>11.6666666666667</v>
      </c>
    </row>
    <row r="2527" spans="1:52" x14ac:dyDescent="0.25">
      <c r="A2527" s="4">
        <v>2017</v>
      </c>
      <c r="B2527" s="4" t="s">
        <v>486</v>
      </c>
      <c r="C2527" t="s">
        <v>53</v>
      </c>
      <c r="D2527" t="s">
        <v>431</v>
      </c>
      <c r="E2527" t="s">
        <v>928</v>
      </c>
      <c r="F2527" s="4">
        <v>112</v>
      </c>
      <c r="G2527">
        <v>76</v>
      </c>
      <c r="H2527">
        <v>3.5</v>
      </c>
      <c r="I2527">
        <v>112</v>
      </c>
      <c r="J2527">
        <v>5.1875</v>
      </c>
      <c r="K2527">
        <v>0</v>
      </c>
      <c r="L2527">
        <v>0</v>
      </c>
      <c r="M2527">
        <v>6</v>
      </c>
      <c r="N2527">
        <v>94.971698113207594</v>
      </c>
      <c r="O2527">
        <v>5.3571428571428603E-2</v>
      </c>
      <c r="P2527">
        <v>110</v>
      </c>
      <c r="Q2527">
        <v>18.1727272727273</v>
      </c>
      <c r="R2527">
        <v>47</v>
      </c>
      <c r="S2527">
        <v>30.595744680851102</v>
      </c>
      <c r="T2527">
        <v>47</v>
      </c>
      <c r="U2527">
        <v>140.531914893617</v>
      </c>
      <c r="V2527">
        <v>45</v>
      </c>
      <c r="W2527">
        <v>39.200000000000003</v>
      </c>
      <c r="X2527">
        <v>56</v>
      </c>
      <c r="Y2527">
        <v>127.125</v>
      </c>
      <c r="Z2527">
        <v>53</v>
      </c>
      <c r="AA2527">
        <v>289.50943396226398</v>
      </c>
      <c r="AB2527">
        <v>58</v>
      </c>
      <c r="AC2527">
        <v>178.44827586206901</v>
      </c>
      <c r="AD2527">
        <v>0.51785714285714302</v>
      </c>
      <c r="AE2527">
        <v>4</v>
      </c>
      <c r="AF2527">
        <v>105.75</v>
      </c>
      <c r="AG2527">
        <v>3.5714285714285698E-2</v>
      </c>
      <c r="AH2527" s="4">
        <v>30</v>
      </c>
      <c r="AI2527">
        <v>0.56603773584905703</v>
      </c>
      <c r="AJ2527" s="4">
        <v>15</v>
      </c>
      <c r="AK2527">
        <v>0.28301886792452802</v>
      </c>
      <c r="AL2527" s="4">
        <v>19</v>
      </c>
      <c r="AM2527">
        <v>0.32758620689655199</v>
      </c>
      <c r="AN2527" s="4">
        <v>5</v>
      </c>
      <c r="AO2527">
        <v>8.6206896551724102E-2</v>
      </c>
      <c r="AP2527" s="4">
        <v>2</v>
      </c>
      <c r="AQ2527">
        <v>1.7857142857142901E-2</v>
      </c>
      <c r="AR2527" s="4">
        <v>1</v>
      </c>
      <c r="AS2527">
        <v>8.9285714285714298E-3</v>
      </c>
      <c r="AT2527" s="4">
        <v>0</v>
      </c>
      <c r="AU2527" s="4">
        <v>0</v>
      </c>
      <c r="AV2527" s="4">
        <v>0</v>
      </c>
      <c r="AW2527">
        <v>1.2584269662921299</v>
      </c>
      <c r="AX2527" s="4">
        <f t="shared" si="39"/>
        <v>89.000000000000341</v>
      </c>
      <c r="AY2527" s="4">
        <v>47</v>
      </c>
      <c r="AZ2527" s="4">
        <v>4.5744680851063801</v>
      </c>
    </row>
    <row r="2528" spans="1:52" x14ac:dyDescent="0.25">
      <c r="A2528" s="4">
        <v>2017</v>
      </c>
      <c r="B2528" s="4" t="s">
        <v>486</v>
      </c>
      <c r="C2528" t="s">
        <v>53</v>
      </c>
      <c r="D2528" t="s">
        <v>432</v>
      </c>
      <c r="E2528" t="s">
        <v>929</v>
      </c>
      <c r="F2528" s="4">
        <v>9</v>
      </c>
      <c r="G2528">
        <v>7</v>
      </c>
      <c r="H2528">
        <v>6</v>
      </c>
      <c r="I2528">
        <v>9</v>
      </c>
      <c r="J2528">
        <v>7.4444444444444402</v>
      </c>
      <c r="K2528">
        <v>0</v>
      </c>
      <c r="L2528">
        <v>0</v>
      </c>
      <c r="M2528">
        <v>1</v>
      </c>
      <c r="N2528">
        <v>57.25</v>
      </c>
      <c r="O2528">
        <v>0.11111111111111099</v>
      </c>
      <c r="P2528">
        <v>8</v>
      </c>
      <c r="Q2528">
        <v>33.25</v>
      </c>
      <c r="R2528">
        <v>2</v>
      </c>
      <c r="S2528">
        <v>29</v>
      </c>
      <c r="T2528">
        <v>0</v>
      </c>
      <c r="U2528">
        <v>0</v>
      </c>
      <c r="V2528">
        <v>0</v>
      </c>
      <c r="W2528">
        <v>0</v>
      </c>
      <c r="X2528">
        <v>5</v>
      </c>
      <c r="Y2528">
        <v>138.19999999999999</v>
      </c>
      <c r="Z2528">
        <v>1</v>
      </c>
      <c r="AA2528">
        <v>529</v>
      </c>
      <c r="AB2528">
        <v>8</v>
      </c>
      <c r="AC2528">
        <v>179.75</v>
      </c>
      <c r="AD2528">
        <v>0.88888888888888895</v>
      </c>
      <c r="AE2528">
        <v>0</v>
      </c>
      <c r="AF2528">
        <v>0</v>
      </c>
      <c r="AG2528">
        <v>0</v>
      </c>
      <c r="AH2528" s="4">
        <v>0</v>
      </c>
      <c r="AI2528">
        <v>0</v>
      </c>
      <c r="AJ2528" s="4">
        <v>0</v>
      </c>
      <c r="AK2528">
        <v>0</v>
      </c>
      <c r="AL2528" s="4">
        <v>3</v>
      </c>
      <c r="AM2528">
        <v>0.375</v>
      </c>
      <c r="AN2528" s="4">
        <v>0</v>
      </c>
      <c r="AO2528">
        <v>0</v>
      </c>
      <c r="AP2528" s="4">
        <v>0</v>
      </c>
      <c r="AQ2528">
        <v>0</v>
      </c>
      <c r="AR2528" s="4">
        <v>0</v>
      </c>
      <c r="AS2528">
        <v>0</v>
      </c>
      <c r="AT2528" s="4">
        <v>0</v>
      </c>
      <c r="AU2528" s="4">
        <v>0</v>
      </c>
      <c r="AV2528" s="4">
        <v>0</v>
      </c>
      <c r="AW2528">
        <v>1.28571428571429</v>
      </c>
      <c r="AX2528" s="4">
        <f t="shared" si="39"/>
        <v>6.9999999999999769</v>
      </c>
      <c r="AY2528" s="4">
        <v>0</v>
      </c>
      <c r="AZ2528" s="4">
        <v>0</v>
      </c>
    </row>
    <row r="2529" spans="1:52" x14ac:dyDescent="0.25">
      <c r="A2529" s="4">
        <v>2017</v>
      </c>
      <c r="B2529" s="4" t="s">
        <v>486</v>
      </c>
      <c r="C2529" t="s">
        <v>53</v>
      </c>
      <c r="D2529" t="s">
        <v>433</v>
      </c>
      <c r="E2529" t="s">
        <v>930</v>
      </c>
      <c r="F2529" s="4">
        <v>106</v>
      </c>
      <c r="G2529">
        <v>65</v>
      </c>
      <c r="H2529">
        <v>2.5538461538461501</v>
      </c>
      <c r="I2529">
        <v>106</v>
      </c>
      <c r="J2529">
        <v>4.3113207547169798</v>
      </c>
      <c r="K2529">
        <v>0</v>
      </c>
      <c r="L2529">
        <v>0</v>
      </c>
      <c r="M2529">
        <v>4</v>
      </c>
      <c r="N2529">
        <v>166.55339805825199</v>
      </c>
      <c r="O2529">
        <v>3.77358490566038E-2</v>
      </c>
      <c r="P2529">
        <v>97</v>
      </c>
      <c r="Q2529">
        <v>26.175257731958801</v>
      </c>
      <c r="R2529">
        <v>28</v>
      </c>
      <c r="S2529">
        <v>42.642857142857103</v>
      </c>
      <c r="T2529">
        <v>37</v>
      </c>
      <c r="U2529">
        <v>138.67567567567599</v>
      </c>
      <c r="V2529">
        <v>33</v>
      </c>
      <c r="W2529">
        <v>36.787878787878803</v>
      </c>
      <c r="X2529">
        <v>58</v>
      </c>
      <c r="Y2529">
        <v>134.13793103448299</v>
      </c>
      <c r="Z2529">
        <v>43</v>
      </c>
      <c r="AA2529">
        <v>268.20930232558101</v>
      </c>
      <c r="AB2529">
        <v>63</v>
      </c>
      <c r="AC2529">
        <v>152.69841269841299</v>
      </c>
      <c r="AD2529">
        <v>0.59433962264150897</v>
      </c>
      <c r="AE2529">
        <v>6</v>
      </c>
      <c r="AF2529">
        <v>116.833333333333</v>
      </c>
      <c r="AG2529">
        <v>5.6603773584905703E-2</v>
      </c>
      <c r="AH2529" s="4">
        <v>27</v>
      </c>
      <c r="AI2529">
        <v>0.62790697674418605</v>
      </c>
      <c r="AJ2529" s="4">
        <v>10</v>
      </c>
      <c r="AK2529">
        <v>0.232558139534884</v>
      </c>
      <c r="AL2529" s="4">
        <v>15</v>
      </c>
      <c r="AM2529">
        <v>0.238095238095238</v>
      </c>
      <c r="AN2529" s="4">
        <v>16</v>
      </c>
      <c r="AO2529">
        <v>0.25396825396825401</v>
      </c>
      <c r="AP2529" s="4">
        <v>1</v>
      </c>
      <c r="AQ2529">
        <v>9.4339622641509396E-3</v>
      </c>
      <c r="AR2529" s="4">
        <v>1</v>
      </c>
      <c r="AS2529">
        <v>9.4339622641509396E-3</v>
      </c>
      <c r="AT2529" s="4">
        <v>0</v>
      </c>
      <c r="AU2529" s="4">
        <v>0</v>
      </c>
      <c r="AV2529" s="4">
        <v>3</v>
      </c>
      <c r="AW2529">
        <v>1.2619047619047601</v>
      </c>
      <c r="AX2529" s="4">
        <f t="shared" si="39"/>
        <v>84.000000000000128</v>
      </c>
      <c r="AY2529" s="4">
        <v>36</v>
      </c>
      <c r="AZ2529" s="4">
        <v>17.0555555555556</v>
      </c>
    </row>
    <row r="2530" spans="1:52" x14ac:dyDescent="0.25">
      <c r="A2530" s="4">
        <v>2017</v>
      </c>
      <c r="B2530" s="4" t="s">
        <v>486</v>
      </c>
      <c r="C2530" t="s">
        <v>53</v>
      </c>
      <c r="D2530" t="s">
        <v>434</v>
      </c>
      <c r="E2530" t="s">
        <v>931</v>
      </c>
      <c r="F2530" s="4">
        <v>5</v>
      </c>
      <c r="G2530">
        <v>3</v>
      </c>
      <c r="H2530">
        <v>2.3333333333333299</v>
      </c>
      <c r="I2530">
        <v>5</v>
      </c>
      <c r="J2530">
        <v>4.4000000000000004</v>
      </c>
      <c r="K2530">
        <v>0</v>
      </c>
      <c r="L2530">
        <v>0</v>
      </c>
      <c r="M2530">
        <v>0</v>
      </c>
      <c r="N2530">
        <v>317.2</v>
      </c>
      <c r="O2530">
        <v>0</v>
      </c>
      <c r="P2530">
        <v>5</v>
      </c>
      <c r="Q2530">
        <v>13.8</v>
      </c>
      <c r="R2530">
        <v>2</v>
      </c>
      <c r="S2530">
        <v>46</v>
      </c>
      <c r="T2530">
        <v>3</v>
      </c>
      <c r="U2530">
        <v>212.333333333333</v>
      </c>
      <c r="V2530">
        <v>3</v>
      </c>
      <c r="W2530">
        <v>22</v>
      </c>
      <c r="X2530">
        <v>2</v>
      </c>
      <c r="Y2530">
        <v>263.5</v>
      </c>
      <c r="Z2530">
        <v>3</v>
      </c>
      <c r="AA2530">
        <v>287</v>
      </c>
      <c r="AB2530">
        <v>2</v>
      </c>
      <c r="AC2530">
        <v>267.5</v>
      </c>
      <c r="AD2530">
        <v>0.4</v>
      </c>
      <c r="AE2530">
        <v>0</v>
      </c>
      <c r="AF2530">
        <v>0</v>
      </c>
      <c r="AG2530">
        <v>0</v>
      </c>
      <c r="AH2530" s="4">
        <v>1</v>
      </c>
      <c r="AI2530">
        <v>0.33333333333333298</v>
      </c>
      <c r="AJ2530" s="4">
        <v>1</v>
      </c>
      <c r="AK2530">
        <v>0.33333333333333298</v>
      </c>
      <c r="AL2530" s="4">
        <v>1</v>
      </c>
      <c r="AM2530">
        <v>0.5</v>
      </c>
      <c r="AN2530" s="4">
        <v>1</v>
      </c>
      <c r="AO2530">
        <v>0.5</v>
      </c>
      <c r="AP2530" s="4">
        <v>0</v>
      </c>
      <c r="AQ2530">
        <v>0</v>
      </c>
      <c r="AR2530" s="4">
        <v>0</v>
      </c>
      <c r="AS2530">
        <v>0</v>
      </c>
      <c r="AT2530" s="4">
        <v>0</v>
      </c>
      <c r="AU2530" s="4">
        <v>0</v>
      </c>
      <c r="AV2530" s="4">
        <v>0</v>
      </c>
      <c r="AW2530">
        <v>1.25</v>
      </c>
      <c r="AX2530" s="4">
        <f t="shared" si="39"/>
        <v>4</v>
      </c>
      <c r="AY2530" s="4">
        <v>3</v>
      </c>
      <c r="AZ2530" s="4">
        <v>12.3333333333333</v>
      </c>
    </row>
    <row r="2531" spans="1:52" x14ac:dyDescent="0.25">
      <c r="A2531" s="4">
        <v>2017</v>
      </c>
      <c r="B2531" s="4" t="s">
        <v>486</v>
      </c>
      <c r="C2531" t="s">
        <v>53</v>
      </c>
      <c r="D2531" t="s">
        <v>435</v>
      </c>
      <c r="E2531" t="s">
        <v>932</v>
      </c>
      <c r="F2531" s="4">
        <v>84</v>
      </c>
      <c r="G2531">
        <v>61</v>
      </c>
      <c r="H2531">
        <v>2.9508196721311499</v>
      </c>
      <c r="I2531">
        <v>84</v>
      </c>
      <c r="J2531">
        <v>4.6904761904761898</v>
      </c>
      <c r="K2531">
        <v>0</v>
      </c>
      <c r="L2531">
        <v>0</v>
      </c>
      <c r="M2531">
        <v>3</v>
      </c>
      <c r="N2531">
        <v>238.27160493827199</v>
      </c>
      <c r="O2531">
        <v>3.5714285714285698E-2</v>
      </c>
      <c r="P2531">
        <v>76</v>
      </c>
      <c r="Q2531">
        <v>14.4473684210526</v>
      </c>
      <c r="R2531">
        <v>16</v>
      </c>
      <c r="S2531">
        <v>27.8125</v>
      </c>
      <c r="T2531">
        <v>4</v>
      </c>
      <c r="U2531">
        <v>155.5</v>
      </c>
      <c r="V2531">
        <v>4</v>
      </c>
      <c r="W2531">
        <v>12.5</v>
      </c>
      <c r="X2531">
        <v>75</v>
      </c>
      <c r="Y2531">
        <v>96.24</v>
      </c>
      <c r="Z2531">
        <v>4</v>
      </c>
      <c r="AA2531">
        <v>231.5</v>
      </c>
      <c r="AB2531">
        <v>80</v>
      </c>
      <c r="AC2531">
        <v>119.1125</v>
      </c>
      <c r="AD2531">
        <v>0.952380952380952</v>
      </c>
      <c r="AE2531">
        <v>15</v>
      </c>
      <c r="AF2531">
        <v>80.933333333333294</v>
      </c>
      <c r="AG2531">
        <v>0.17857142857142899</v>
      </c>
      <c r="AH2531" s="4">
        <v>0</v>
      </c>
      <c r="AI2531">
        <v>0</v>
      </c>
      <c r="AJ2531" s="4">
        <v>1</v>
      </c>
      <c r="AK2531">
        <v>0.25</v>
      </c>
      <c r="AL2531" s="4">
        <v>2</v>
      </c>
      <c r="AM2531">
        <v>2.5000000000000001E-2</v>
      </c>
      <c r="AN2531" s="4">
        <v>4</v>
      </c>
      <c r="AO2531">
        <v>0.05</v>
      </c>
      <c r="AP2531" s="4">
        <v>1</v>
      </c>
      <c r="AQ2531">
        <v>1.1904761904761901E-2</v>
      </c>
      <c r="AR2531" s="4">
        <v>5</v>
      </c>
      <c r="AS2531">
        <v>5.95238095238095E-2</v>
      </c>
      <c r="AT2531" s="4">
        <v>0</v>
      </c>
      <c r="AU2531" s="4">
        <v>0</v>
      </c>
      <c r="AV2531" s="4">
        <v>0</v>
      </c>
      <c r="AW2531">
        <v>1.1506849315068499</v>
      </c>
      <c r="AX2531" s="4">
        <f t="shared" si="39"/>
        <v>72.999999999999957</v>
      </c>
      <c r="AY2531" s="4">
        <v>3</v>
      </c>
      <c r="AZ2531" s="4">
        <v>0</v>
      </c>
    </row>
    <row r="2532" spans="1:52" x14ac:dyDescent="0.25">
      <c r="A2532" s="4">
        <v>2017</v>
      </c>
      <c r="B2532" s="4" t="s">
        <v>486</v>
      </c>
      <c r="C2532" t="s">
        <v>53</v>
      </c>
      <c r="D2532" t="s">
        <v>436</v>
      </c>
      <c r="E2532" t="s">
        <v>933</v>
      </c>
      <c r="F2532" s="4">
        <v>57</v>
      </c>
      <c r="G2532">
        <v>34</v>
      </c>
      <c r="H2532">
        <v>5.8235294117647101</v>
      </c>
      <c r="I2532">
        <v>57</v>
      </c>
      <c r="J2532">
        <v>7.0175438596491198</v>
      </c>
      <c r="K2532">
        <v>0</v>
      </c>
      <c r="L2532">
        <v>0</v>
      </c>
      <c r="M2532">
        <v>1</v>
      </c>
      <c r="N2532">
        <v>310.625</v>
      </c>
      <c r="O2532">
        <v>1.7543859649122799E-2</v>
      </c>
      <c r="P2532">
        <v>55</v>
      </c>
      <c r="Q2532">
        <v>19.909090909090899</v>
      </c>
      <c r="R2532">
        <v>20</v>
      </c>
      <c r="S2532">
        <v>30.95</v>
      </c>
      <c r="T2532">
        <v>17</v>
      </c>
      <c r="U2532">
        <v>129.29411764705901</v>
      </c>
      <c r="V2532">
        <v>17</v>
      </c>
      <c r="W2532">
        <v>33.294117647058798</v>
      </c>
      <c r="X2532">
        <v>39</v>
      </c>
      <c r="Y2532">
        <v>116.564102564103</v>
      </c>
      <c r="Z2532">
        <v>17</v>
      </c>
      <c r="AA2532">
        <v>276</v>
      </c>
      <c r="AB2532">
        <v>39</v>
      </c>
      <c r="AC2532">
        <v>151.333333333333</v>
      </c>
      <c r="AD2532">
        <v>0.68421052631579005</v>
      </c>
      <c r="AE2532">
        <v>7</v>
      </c>
      <c r="AF2532">
        <v>112</v>
      </c>
      <c r="AG2532">
        <v>0.12280701754386</v>
      </c>
      <c r="AH2532" s="4">
        <v>7</v>
      </c>
      <c r="AI2532">
        <v>0.41176470588235298</v>
      </c>
      <c r="AJ2532" s="4">
        <v>3</v>
      </c>
      <c r="AK2532">
        <v>0.17647058823529399</v>
      </c>
      <c r="AL2532" s="4">
        <v>10</v>
      </c>
      <c r="AM2532">
        <v>0.256410256410256</v>
      </c>
      <c r="AN2532" s="4">
        <v>5</v>
      </c>
      <c r="AO2532">
        <v>0.128205128205128</v>
      </c>
      <c r="AP2532" s="4">
        <v>0</v>
      </c>
      <c r="AQ2532">
        <v>0</v>
      </c>
      <c r="AR2532" s="4">
        <v>0</v>
      </c>
      <c r="AS2532">
        <v>0</v>
      </c>
      <c r="AT2532" s="4">
        <v>0</v>
      </c>
      <c r="AU2532" s="4">
        <v>0</v>
      </c>
      <c r="AV2532" s="4">
        <v>1</v>
      </c>
      <c r="AW2532">
        <v>1.1875</v>
      </c>
      <c r="AX2532" s="4">
        <f t="shared" si="39"/>
        <v>48</v>
      </c>
      <c r="AY2532" s="4">
        <v>16</v>
      </c>
      <c r="AZ2532" s="4">
        <v>20.8125</v>
      </c>
    </row>
    <row r="2533" spans="1:52" x14ac:dyDescent="0.25">
      <c r="A2533" s="4">
        <v>2017</v>
      </c>
      <c r="B2533" s="4" t="s">
        <v>486</v>
      </c>
      <c r="C2533" t="s">
        <v>53</v>
      </c>
      <c r="D2533" t="s">
        <v>438</v>
      </c>
      <c r="E2533" t="s">
        <v>935</v>
      </c>
      <c r="F2533" s="4">
        <v>68</v>
      </c>
      <c r="G2533">
        <v>40</v>
      </c>
      <c r="H2533">
        <v>3.6</v>
      </c>
      <c r="I2533">
        <v>68</v>
      </c>
      <c r="J2533">
        <v>4.7058823529411802</v>
      </c>
      <c r="K2533">
        <v>0</v>
      </c>
      <c r="L2533">
        <v>0</v>
      </c>
      <c r="M2533">
        <v>1</v>
      </c>
      <c r="N2533">
        <v>147.597014925373</v>
      </c>
      <c r="O2533">
        <v>1.4705882352941201E-2</v>
      </c>
      <c r="P2533">
        <v>64</v>
      </c>
      <c r="Q2533">
        <v>17.515625</v>
      </c>
      <c r="R2533">
        <v>26</v>
      </c>
      <c r="S2533">
        <v>39.653846153846203</v>
      </c>
      <c r="T2533">
        <v>12</v>
      </c>
      <c r="U2533">
        <v>182.083333333333</v>
      </c>
      <c r="V2533">
        <v>12</v>
      </c>
      <c r="W2533">
        <v>72.5</v>
      </c>
      <c r="X2533">
        <v>44</v>
      </c>
      <c r="Y2533">
        <v>121.818181818182</v>
      </c>
      <c r="Z2533">
        <v>19</v>
      </c>
      <c r="AA2533">
        <v>367.31578947368399</v>
      </c>
      <c r="AB2533">
        <v>49</v>
      </c>
      <c r="AC2533">
        <v>156.12244897959201</v>
      </c>
      <c r="AD2533">
        <v>0.72058823529411797</v>
      </c>
      <c r="AE2533">
        <v>7</v>
      </c>
      <c r="AF2533">
        <v>96.142857142857096</v>
      </c>
      <c r="AG2533">
        <v>0.10294117647058799</v>
      </c>
      <c r="AH2533" s="4">
        <v>15</v>
      </c>
      <c r="AI2533">
        <v>0.78947368421052599</v>
      </c>
      <c r="AJ2533" s="4">
        <v>7</v>
      </c>
      <c r="AK2533">
        <v>0.36842105263157898</v>
      </c>
      <c r="AL2533" s="4">
        <v>10</v>
      </c>
      <c r="AM2533">
        <v>0.20408163265306101</v>
      </c>
      <c r="AN2533" s="4">
        <v>6</v>
      </c>
      <c r="AO2533">
        <v>0.122448979591837</v>
      </c>
      <c r="AP2533" s="4">
        <v>0</v>
      </c>
      <c r="AQ2533">
        <v>0</v>
      </c>
      <c r="AR2533" s="4">
        <v>0</v>
      </c>
      <c r="AS2533">
        <v>0</v>
      </c>
      <c r="AT2533" s="4">
        <v>0</v>
      </c>
      <c r="AU2533" s="4">
        <v>0</v>
      </c>
      <c r="AV2533" s="4">
        <v>2</v>
      </c>
      <c r="AW2533">
        <v>1.0967741935483899</v>
      </c>
      <c r="AX2533" s="4">
        <f t="shared" si="39"/>
        <v>61.999999999999844</v>
      </c>
      <c r="AY2533" s="4">
        <v>11</v>
      </c>
      <c r="AZ2533" s="4">
        <v>6.8181818181818201</v>
      </c>
    </row>
    <row r="2534" spans="1:52" x14ac:dyDescent="0.25">
      <c r="A2534" s="4">
        <v>2017</v>
      </c>
      <c r="B2534" s="4" t="s">
        <v>486</v>
      </c>
      <c r="C2534" t="s">
        <v>53</v>
      </c>
      <c r="D2534" t="s">
        <v>439</v>
      </c>
      <c r="E2534" t="s">
        <v>936</v>
      </c>
      <c r="F2534" s="4">
        <v>97</v>
      </c>
      <c r="G2534">
        <v>57</v>
      </c>
      <c r="H2534">
        <v>2.0526315789473699</v>
      </c>
      <c r="I2534">
        <v>97</v>
      </c>
      <c r="J2534">
        <v>4.4123711340206198</v>
      </c>
      <c r="K2534">
        <v>0</v>
      </c>
      <c r="L2534">
        <v>0</v>
      </c>
      <c r="M2534">
        <v>3</v>
      </c>
      <c r="N2534">
        <v>180.052631578947</v>
      </c>
      <c r="O2534">
        <v>3.09278350515464E-2</v>
      </c>
      <c r="P2534">
        <v>94</v>
      </c>
      <c r="Q2534">
        <v>29.893617021276601</v>
      </c>
      <c r="R2534">
        <v>33</v>
      </c>
      <c r="S2534">
        <v>32.787878787878803</v>
      </c>
      <c r="T2534">
        <v>40</v>
      </c>
      <c r="U2534">
        <v>158.27500000000001</v>
      </c>
      <c r="V2534">
        <v>37</v>
      </c>
      <c r="W2534">
        <v>52.945945945945901</v>
      </c>
      <c r="X2534">
        <v>53</v>
      </c>
      <c r="Y2534">
        <v>126.415094339623</v>
      </c>
      <c r="Z2534">
        <v>42</v>
      </c>
      <c r="AA2534">
        <v>303.76190476190499</v>
      </c>
      <c r="AB2534">
        <v>54</v>
      </c>
      <c r="AC2534">
        <v>145.42592592592601</v>
      </c>
      <c r="AD2534">
        <v>0.55670103092783496</v>
      </c>
      <c r="AE2534">
        <v>6</v>
      </c>
      <c r="AF2534">
        <v>90.5</v>
      </c>
      <c r="AG2534">
        <v>6.18556701030928E-2</v>
      </c>
      <c r="AH2534" s="4">
        <v>31</v>
      </c>
      <c r="AI2534">
        <v>0.73809523809523803</v>
      </c>
      <c r="AJ2534" s="4">
        <v>18</v>
      </c>
      <c r="AK2534">
        <v>0.42857142857142899</v>
      </c>
      <c r="AL2534" s="4">
        <v>20</v>
      </c>
      <c r="AM2534">
        <v>0.37037037037037002</v>
      </c>
      <c r="AN2534" s="4">
        <v>9</v>
      </c>
      <c r="AO2534">
        <v>0.16666666666666699</v>
      </c>
      <c r="AP2534" s="4">
        <v>0</v>
      </c>
      <c r="AQ2534">
        <v>0</v>
      </c>
      <c r="AR2534" s="4">
        <v>1</v>
      </c>
      <c r="AS2534">
        <v>1.03092783505155E-2</v>
      </c>
      <c r="AT2534" s="4">
        <v>0</v>
      </c>
      <c r="AU2534" s="4">
        <v>0</v>
      </c>
      <c r="AV2534" s="4">
        <v>2</v>
      </c>
      <c r="AW2534">
        <v>1.22784810126582</v>
      </c>
      <c r="AX2534" s="4">
        <f t="shared" si="39"/>
        <v>79.000000000000185</v>
      </c>
      <c r="AY2534" s="4">
        <v>40</v>
      </c>
      <c r="AZ2534" s="4">
        <v>52.125</v>
      </c>
    </row>
    <row r="2535" spans="1:52" x14ac:dyDescent="0.25">
      <c r="A2535" s="4">
        <v>2017</v>
      </c>
      <c r="B2535" s="4" t="s">
        <v>486</v>
      </c>
      <c r="C2535" t="s">
        <v>53</v>
      </c>
      <c r="D2535" t="s">
        <v>440</v>
      </c>
      <c r="E2535" t="s">
        <v>937</v>
      </c>
      <c r="F2535" s="4">
        <v>14</v>
      </c>
      <c r="G2535">
        <v>13</v>
      </c>
      <c r="H2535">
        <v>5.6923076923076898</v>
      </c>
      <c r="I2535">
        <v>14</v>
      </c>
      <c r="J2535">
        <v>9.0714285714285694</v>
      </c>
      <c r="K2535">
        <v>0</v>
      </c>
      <c r="L2535">
        <v>0</v>
      </c>
      <c r="M2535">
        <v>0</v>
      </c>
      <c r="N2535">
        <v>119.928571428571</v>
      </c>
      <c r="O2535">
        <v>0</v>
      </c>
      <c r="P2535">
        <v>12</v>
      </c>
      <c r="Q2535">
        <v>27.9166666666667</v>
      </c>
      <c r="R2535">
        <v>3</v>
      </c>
      <c r="S2535">
        <v>35.6666666666667</v>
      </c>
      <c r="T2535">
        <v>2</v>
      </c>
      <c r="U2535">
        <v>87.5</v>
      </c>
      <c r="V2535">
        <v>3</v>
      </c>
      <c r="W2535">
        <v>49</v>
      </c>
      <c r="X2535">
        <v>7</v>
      </c>
      <c r="Y2535">
        <v>106.857142857143</v>
      </c>
      <c r="Z2535">
        <v>5</v>
      </c>
      <c r="AA2535">
        <v>285</v>
      </c>
      <c r="AB2535">
        <v>9</v>
      </c>
      <c r="AC2535">
        <v>126.888888888889</v>
      </c>
      <c r="AD2535">
        <v>0.64285714285714302</v>
      </c>
      <c r="AE2535">
        <v>0</v>
      </c>
      <c r="AF2535">
        <v>0</v>
      </c>
      <c r="AG2535">
        <v>0</v>
      </c>
      <c r="AH2535" s="4">
        <v>4</v>
      </c>
      <c r="AI2535">
        <v>0.8</v>
      </c>
      <c r="AJ2535" s="4">
        <v>0</v>
      </c>
      <c r="AK2535">
        <v>0</v>
      </c>
      <c r="AL2535" s="4">
        <v>3</v>
      </c>
      <c r="AM2535">
        <v>0.33333333333333298</v>
      </c>
      <c r="AN2535" s="4">
        <v>1</v>
      </c>
      <c r="AO2535">
        <v>0.11111111111111099</v>
      </c>
      <c r="AP2535" s="4">
        <v>0</v>
      </c>
      <c r="AQ2535">
        <v>0</v>
      </c>
      <c r="AR2535" s="4">
        <v>0</v>
      </c>
      <c r="AS2535">
        <v>0</v>
      </c>
      <c r="AT2535" s="4">
        <v>0</v>
      </c>
      <c r="AU2535" s="4">
        <v>0</v>
      </c>
      <c r="AV2535" s="4">
        <v>0</v>
      </c>
      <c r="AW2535">
        <v>1.1666666666666701</v>
      </c>
      <c r="AX2535" s="4">
        <f t="shared" si="39"/>
        <v>11.999999999999964</v>
      </c>
      <c r="AY2535" s="4">
        <v>1</v>
      </c>
      <c r="AZ2535" s="4">
        <v>0</v>
      </c>
    </row>
    <row r="2536" spans="1:52" x14ac:dyDescent="0.25">
      <c r="A2536" s="4">
        <v>2017</v>
      </c>
      <c r="B2536" s="4" t="s">
        <v>486</v>
      </c>
      <c r="C2536" t="s">
        <v>53</v>
      </c>
      <c r="D2536" t="s">
        <v>442</v>
      </c>
      <c r="E2536" t="s">
        <v>939</v>
      </c>
      <c r="F2536" s="4">
        <v>90</v>
      </c>
      <c r="G2536">
        <v>55</v>
      </c>
      <c r="H2536">
        <v>2.4363636363636401</v>
      </c>
      <c r="I2536">
        <v>90</v>
      </c>
      <c r="J2536">
        <v>3.5888888888888899</v>
      </c>
      <c r="K2536">
        <v>0</v>
      </c>
      <c r="L2536">
        <v>0</v>
      </c>
      <c r="M2536">
        <v>2</v>
      </c>
      <c r="N2536">
        <v>74.159090909090907</v>
      </c>
      <c r="O2536">
        <v>2.2222222222222199E-2</v>
      </c>
      <c r="P2536">
        <v>84</v>
      </c>
      <c r="Q2536">
        <v>18.380952380952401</v>
      </c>
      <c r="R2536">
        <v>26</v>
      </c>
      <c r="S2536">
        <v>32.615384615384599</v>
      </c>
      <c r="T2536">
        <v>31</v>
      </c>
      <c r="U2536">
        <v>130.96774193548401</v>
      </c>
      <c r="V2536">
        <v>30</v>
      </c>
      <c r="W2536">
        <v>58.1666666666667</v>
      </c>
      <c r="X2536">
        <v>53</v>
      </c>
      <c r="Y2536">
        <v>104.018867924528</v>
      </c>
      <c r="Z2536">
        <v>33</v>
      </c>
      <c r="AA2536">
        <v>271.12121212121201</v>
      </c>
      <c r="AB2536">
        <v>56</v>
      </c>
      <c r="AC2536">
        <v>156.66071428571399</v>
      </c>
      <c r="AD2536">
        <v>0.62222222222222201</v>
      </c>
      <c r="AE2536">
        <v>8</v>
      </c>
      <c r="AF2536">
        <v>85.25</v>
      </c>
      <c r="AG2536">
        <v>8.8888888888888906E-2</v>
      </c>
      <c r="AH2536" s="4">
        <v>22</v>
      </c>
      <c r="AI2536">
        <v>0.66666666666666696</v>
      </c>
      <c r="AJ2536" s="4">
        <v>15</v>
      </c>
      <c r="AK2536">
        <v>0.45454545454545497</v>
      </c>
      <c r="AL2536" s="4">
        <v>14</v>
      </c>
      <c r="AM2536">
        <v>0.25</v>
      </c>
      <c r="AN2536" s="4">
        <v>6</v>
      </c>
      <c r="AO2536">
        <v>0.107142857142857</v>
      </c>
      <c r="AP2536" s="4">
        <v>0</v>
      </c>
      <c r="AQ2536">
        <v>0</v>
      </c>
      <c r="AR2536" s="4">
        <v>1</v>
      </c>
      <c r="AS2536">
        <v>1.1111111111111099E-2</v>
      </c>
      <c r="AT2536" s="4">
        <v>0</v>
      </c>
      <c r="AU2536" s="4">
        <v>0</v>
      </c>
      <c r="AV2536" s="4">
        <v>2</v>
      </c>
      <c r="AW2536">
        <v>1.18421052631579</v>
      </c>
      <c r="AX2536" s="4">
        <f t="shared" si="39"/>
        <v>75.999999999999957</v>
      </c>
      <c r="AY2536" s="4">
        <v>30</v>
      </c>
      <c r="AZ2536" s="4">
        <v>11.266666666666699</v>
      </c>
    </row>
    <row r="2537" spans="1:52" x14ac:dyDescent="0.25">
      <c r="A2537" s="4">
        <v>2017</v>
      </c>
      <c r="B2537" s="4" t="s">
        <v>486</v>
      </c>
      <c r="C2537" t="s">
        <v>53</v>
      </c>
      <c r="D2537" t="s">
        <v>443</v>
      </c>
      <c r="E2537" t="s">
        <v>940</v>
      </c>
      <c r="F2537" s="4">
        <v>61</v>
      </c>
      <c r="G2537">
        <v>34</v>
      </c>
      <c r="H2537">
        <v>3.7647058823529398</v>
      </c>
      <c r="I2537">
        <v>61</v>
      </c>
      <c r="J2537">
        <v>4.9016393442622999</v>
      </c>
      <c r="K2537">
        <v>2</v>
      </c>
      <c r="L2537">
        <v>3.2786885245901599E-2</v>
      </c>
      <c r="M2537">
        <v>3</v>
      </c>
      <c r="N2537">
        <v>9.1206896551724093</v>
      </c>
      <c r="O2537">
        <v>4.91803278688525E-2</v>
      </c>
      <c r="P2537">
        <v>57</v>
      </c>
      <c r="Q2537">
        <v>20.245614035087701</v>
      </c>
      <c r="R2537">
        <v>20</v>
      </c>
      <c r="S2537">
        <v>59.2</v>
      </c>
      <c r="T2537">
        <v>17</v>
      </c>
      <c r="U2537">
        <v>159.64705882352899</v>
      </c>
      <c r="V2537">
        <v>17</v>
      </c>
      <c r="W2537">
        <v>71.705882352941202</v>
      </c>
      <c r="X2537">
        <v>38</v>
      </c>
      <c r="Y2537">
        <v>129.605263157895</v>
      </c>
      <c r="Z2537">
        <v>18</v>
      </c>
      <c r="AA2537">
        <v>416.222222222222</v>
      </c>
      <c r="AB2537">
        <v>43</v>
      </c>
      <c r="AC2537">
        <v>196.232558139535</v>
      </c>
      <c r="AD2537">
        <v>0.70491803278688503</v>
      </c>
      <c r="AE2537">
        <v>4</v>
      </c>
      <c r="AF2537">
        <v>115.25</v>
      </c>
      <c r="AG2537">
        <v>6.5573770491803296E-2</v>
      </c>
      <c r="AH2537" s="4">
        <v>11</v>
      </c>
      <c r="AI2537">
        <v>0.61111111111111105</v>
      </c>
      <c r="AJ2537" s="4">
        <v>7</v>
      </c>
      <c r="AK2537">
        <v>0.38888888888888901</v>
      </c>
      <c r="AL2537" s="4">
        <v>12</v>
      </c>
      <c r="AM2537">
        <v>0.27906976744186002</v>
      </c>
      <c r="AN2537" s="4">
        <v>4</v>
      </c>
      <c r="AO2537">
        <v>9.3023255813953501E-2</v>
      </c>
      <c r="AP2537" s="4">
        <v>0</v>
      </c>
      <c r="AQ2537">
        <v>0</v>
      </c>
      <c r="AR2537" s="4">
        <v>0</v>
      </c>
      <c r="AS2537">
        <v>0</v>
      </c>
      <c r="AT2537" s="4">
        <v>0</v>
      </c>
      <c r="AU2537" s="4">
        <v>0</v>
      </c>
      <c r="AV2537" s="4">
        <v>0</v>
      </c>
      <c r="AW2537">
        <v>1.17307692307692</v>
      </c>
      <c r="AX2537" s="4">
        <f t="shared" si="39"/>
        <v>52.000000000000135</v>
      </c>
      <c r="AY2537" s="4">
        <v>9</v>
      </c>
      <c r="AZ2537" s="4">
        <v>7.2222222222222197</v>
      </c>
    </row>
    <row r="2538" spans="1:52" x14ac:dyDescent="0.25">
      <c r="A2538" s="4">
        <v>2017</v>
      </c>
      <c r="B2538" s="4" t="s">
        <v>486</v>
      </c>
      <c r="C2538" t="s">
        <v>53</v>
      </c>
      <c r="D2538" t="s">
        <v>444</v>
      </c>
      <c r="E2538" t="s">
        <v>941</v>
      </c>
      <c r="F2538" s="4">
        <v>80</v>
      </c>
      <c r="G2538">
        <v>60</v>
      </c>
      <c r="H2538">
        <v>2.68333333333333</v>
      </c>
      <c r="I2538">
        <v>80</v>
      </c>
      <c r="J2538">
        <v>4.3375000000000004</v>
      </c>
      <c r="K2538">
        <v>0</v>
      </c>
      <c r="L2538">
        <v>0</v>
      </c>
      <c r="M2538">
        <v>1</v>
      </c>
      <c r="N2538">
        <v>95.8101265822785</v>
      </c>
      <c r="O2538">
        <v>1.2500000000000001E-2</v>
      </c>
      <c r="P2538">
        <v>80</v>
      </c>
      <c r="Q2538">
        <v>22</v>
      </c>
      <c r="R2538">
        <v>17</v>
      </c>
      <c r="S2538">
        <v>31</v>
      </c>
      <c r="T2538">
        <v>35</v>
      </c>
      <c r="U2538">
        <v>147.28571428571399</v>
      </c>
      <c r="V2538">
        <v>32</v>
      </c>
      <c r="W2538">
        <v>56.1875</v>
      </c>
      <c r="X2538">
        <v>37</v>
      </c>
      <c r="Y2538">
        <v>150.35135135135101</v>
      </c>
      <c r="Z2538">
        <v>39</v>
      </c>
      <c r="AA2538">
        <v>265.58974358974399</v>
      </c>
      <c r="AB2538">
        <v>40</v>
      </c>
      <c r="AC2538">
        <v>205.8</v>
      </c>
      <c r="AD2538">
        <v>0.5</v>
      </c>
      <c r="AE2538">
        <v>5</v>
      </c>
      <c r="AF2538">
        <v>108</v>
      </c>
      <c r="AG2538">
        <v>6.25E-2</v>
      </c>
      <c r="AH2538" s="4">
        <v>25</v>
      </c>
      <c r="AI2538">
        <v>0.64102564102564097</v>
      </c>
      <c r="AJ2538" s="4">
        <v>16</v>
      </c>
      <c r="AK2538">
        <v>0.41025641025641002</v>
      </c>
      <c r="AL2538" s="4">
        <v>11</v>
      </c>
      <c r="AM2538">
        <v>0.27500000000000002</v>
      </c>
      <c r="AN2538" s="4">
        <v>12</v>
      </c>
      <c r="AO2538">
        <v>0.3</v>
      </c>
      <c r="AP2538" s="4">
        <v>0</v>
      </c>
      <c r="AQ2538">
        <v>0</v>
      </c>
      <c r="AR2538" s="4">
        <v>0</v>
      </c>
      <c r="AS2538">
        <v>0</v>
      </c>
      <c r="AT2538" s="4">
        <v>0</v>
      </c>
      <c r="AU2538" s="4">
        <v>0</v>
      </c>
      <c r="AV2538" s="4">
        <v>0</v>
      </c>
      <c r="AW2538">
        <v>1.1428571428571399</v>
      </c>
      <c r="AX2538" s="4">
        <f t="shared" si="39"/>
        <v>70.000000000000185</v>
      </c>
      <c r="AY2538" s="4">
        <v>36</v>
      </c>
      <c r="AZ2538" s="4">
        <v>53.4444444444444</v>
      </c>
    </row>
    <row r="2539" spans="1:52" x14ac:dyDescent="0.25">
      <c r="A2539" s="4">
        <v>2017</v>
      </c>
      <c r="B2539" s="4" t="s">
        <v>486</v>
      </c>
      <c r="C2539" t="s">
        <v>53</v>
      </c>
      <c r="D2539" t="s">
        <v>489</v>
      </c>
      <c r="E2539" t="s">
        <v>985</v>
      </c>
      <c r="F2539" s="4">
        <v>20</v>
      </c>
      <c r="G2539">
        <v>15</v>
      </c>
      <c r="H2539">
        <v>3.1333333333333302</v>
      </c>
      <c r="I2539">
        <v>20</v>
      </c>
      <c r="J2539">
        <v>4.5999999999999996</v>
      </c>
      <c r="K2539">
        <v>0</v>
      </c>
      <c r="L2539">
        <v>0</v>
      </c>
      <c r="M2539">
        <v>0</v>
      </c>
      <c r="N2539">
        <v>105.9</v>
      </c>
      <c r="O2539">
        <v>0</v>
      </c>
      <c r="P2539">
        <v>20</v>
      </c>
      <c r="Q2539">
        <v>37.75</v>
      </c>
      <c r="R2539">
        <v>2</v>
      </c>
      <c r="S2539">
        <v>74</v>
      </c>
      <c r="T2539">
        <v>7</v>
      </c>
      <c r="U2539">
        <v>170.57142857142901</v>
      </c>
      <c r="V2539">
        <v>8</v>
      </c>
      <c r="W2539">
        <v>149.5</v>
      </c>
      <c r="X2539">
        <v>5</v>
      </c>
      <c r="Y2539">
        <v>129.6</v>
      </c>
      <c r="Z2539">
        <v>13</v>
      </c>
      <c r="AA2539">
        <v>288.61538461538498</v>
      </c>
      <c r="AB2539">
        <v>7</v>
      </c>
      <c r="AC2539">
        <v>165.857142857143</v>
      </c>
      <c r="AD2539">
        <v>0.35</v>
      </c>
      <c r="AE2539">
        <v>0</v>
      </c>
      <c r="AF2539">
        <v>0</v>
      </c>
      <c r="AG2539">
        <v>0</v>
      </c>
      <c r="AH2539" s="4">
        <v>9</v>
      </c>
      <c r="AI2539">
        <v>0.69230769230769196</v>
      </c>
      <c r="AJ2539" s="4">
        <v>7</v>
      </c>
      <c r="AK2539">
        <v>0.53846153846153799</v>
      </c>
      <c r="AL2539" s="4">
        <v>3</v>
      </c>
      <c r="AM2539">
        <v>0.42857142857142899</v>
      </c>
      <c r="AN2539" s="4">
        <v>1</v>
      </c>
      <c r="AO2539">
        <v>0.14285714285714299</v>
      </c>
      <c r="AP2539" s="4">
        <v>0</v>
      </c>
      <c r="AQ2539">
        <v>0</v>
      </c>
      <c r="AR2539" s="4">
        <v>0</v>
      </c>
      <c r="AS2539">
        <v>0</v>
      </c>
      <c r="AT2539" s="4">
        <v>0</v>
      </c>
      <c r="AU2539" s="4">
        <v>0</v>
      </c>
      <c r="AV2539" s="4">
        <v>0</v>
      </c>
      <c r="AW2539">
        <v>1.0526315789473699</v>
      </c>
      <c r="AX2539" s="4">
        <f t="shared" si="39"/>
        <v>18.999999999999972</v>
      </c>
      <c r="AY2539" s="4">
        <v>7</v>
      </c>
      <c r="AZ2539" s="4">
        <v>24.8571428571429</v>
      </c>
    </row>
    <row r="2540" spans="1:52" x14ac:dyDescent="0.25">
      <c r="A2540" s="4">
        <v>2017</v>
      </c>
      <c r="B2540" s="4" t="s">
        <v>486</v>
      </c>
      <c r="C2540" t="s">
        <v>53</v>
      </c>
      <c r="D2540" t="s">
        <v>490</v>
      </c>
      <c r="E2540" t="s">
        <v>986</v>
      </c>
      <c r="F2540" s="4">
        <v>1</v>
      </c>
      <c r="G2540">
        <v>0</v>
      </c>
      <c r="H2540">
        <v>0</v>
      </c>
      <c r="I2540">
        <v>1</v>
      </c>
      <c r="J2540">
        <v>4</v>
      </c>
      <c r="K2540">
        <v>0</v>
      </c>
      <c r="L2540">
        <v>0</v>
      </c>
      <c r="M2540">
        <v>1</v>
      </c>
      <c r="N2540">
        <v>0</v>
      </c>
      <c r="O2540">
        <v>1</v>
      </c>
      <c r="P2540">
        <v>1</v>
      </c>
      <c r="Q2540">
        <v>4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6</v>
      </c>
      <c r="AD2540">
        <v>1</v>
      </c>
      <c r="AE2540">
        <v>0</v>
      </c>
      <c r="AF2540">
        <v>0</v>
      </c>
      <c r="AG2540">
        <v>0</v>
      </c>
      <c r="AH2540" s="4">
        <v>0</v>
      </c>
      <c r="AI2540">
        <v>0</v>
      </c>
      <c r="AJ2540" s="4">
        <v>0</v>
      </c>
      <c r="AK2540">
        <v>0</v>
      </c>
      <c r="AL2540" s="4">
        <v>0</v>
      </c>
      <c r="AM2540">
        <v>0</v>
      </c>
      <c r="AN2540" s="4">
        <v>0</v>
      </c>
      <c r="AO2540">
        <v>0</v>
      </c>
      <c r="AP2540" s="4">
        <v>0</v>
      </c>
      <c r="AQ2540">
        <v>0</v>
      </c>
      <c r="AR2540" s="4">
        <v>0</v>
      </c>
      <c r="AS2540">
        <v>0</v>
      </c>
      <c r="AT2540" s="4">
        <v>0</v>
      </c>
      <c r="AU2540" s="4">
        <v>0</v>
      </c>
      <c r="AV2540" s="4">
        <v>0</v>
      </c>
      <c r="AW2540">
        <v>1</v>
      </c>
      <c r="AX2540" s="4">
        <f t="shared" si="39"/>
        <v>1</v>
      </c>
      <c r="AY2540" s="4">
        <v>0</v>
      </c>
      <c r="AZ2540" s="4">
        <v>0</v>
      </c>
    </row>
    <row r="2541" spans="1:52" x14ac:dyDescent="0.25">
      <c r="A2541" s="4">
        <v>2017</v>
      </c>
      <c r="B2541" s="4" t="s">
        <v>486</v>
      </c>
      <c r="C2541" t="s">
        <v>53</v>
      </c>
      <c r="D2541" t="s">
        <v>491</v>
      </c>
      <c r="E2541" t="s">
        <v>987</v>
      </c>
      <c r="F2541" s="4">
        <v>15</v>
      </c>
      <c r="G2541">
        <v>11</v>
      </c>
      <c r="H2541">
        <v>4.8181818181818201</v>
      </c>
      <c r="I2541">
        <v>15</v>
      </c>
      <c r="J2541">
        <v>7.2666666666666702</v>
      </c>
      <c r="K2541">
        <v>0</v>
      </c>
      <c r="L2541">
        <v>0</v>
      </c>
      <c r="M2541">
        <v>0</v>
      </c>
      <c r="N2541">
        <v>94.466666666666697</v>
      </c>
      <c r="O2541">
        <v>0</v>
      </c>
      <c r="P2541">
        <v>14</v>
      </c>
      <c r="Q2541">
        <v>26.071428571428601</v>
      </c>
      <c r="R2541">
        <v>8</v>
      </c>
      <c r="S2541">
        <v>59.625</v>
      </c>
      <c r="T2541">
        <v>6</v>
      </c>
      <c r="U2541">
        <v>147.166666666667</v>
      </c>
      <c r="V2541">
        <v>6</v>
      </c>
      <c r="W2541">
        <v>34.1666666666667</v>
      </c>
      <c r="X2541">
        <v>9</v>
      </c>
      <c r="Y2541">
        <v>107.555555555556</v>
      </c>
      <c r="Z2541">
        <v>6</v>
      </c>
      <c r="AA2541">
        <v>234.833333333333</v>
      </c>
      <c r="AB2541">
        <v>9</v>
      </c>
      <c r="AC2541">
        <v>154.666666666667</v>
      </c>
      <c r="AD2541">
        <v>0.6</v>
      </c>
      <c r="AE2541">
        <v>1</v>
      </c>
      <c r="AF2541">
        <v>105</v>
      </c>
      <c r="AG2541">
        <v>6.6666666666666693E-2</v>
      </c>
      <c r="AH2541" s="4">
        <v>5</v>
      </c>
      <c r="AI2541">
        <v>0.83333333333333304</v>
      </c>
      <c r="AJ2541" s="4">
        <v>2</v>
      </c>
      <c r="AK2541">
        <v>0.33333333333333298</v>
      </c>
      <c r="AL2541" s="4">
        <v>3</v>
      </c>
      <c r="AM2541">
        <v>0.33333333333333298</v>
      </c>
      <c r="AN2541" s="4">
        <v>1</v>
      </c>
      <c r="AO2541">
        <v>0.11111111111111099</v>
      </c>
      <c r="AP2541" s="4">
        <v>0</v>
      </c>
      <c r="AQ2541">
        <v>0</v>
      </c>
      <c r="AR2541" s="4">
        <v>0</v>
      </c>
      <c r="AS2541">
        <v>0</v>
      </c>
      <c r="AT2541" s="4">
        <v>0</v>
      </c>
      <c r="AU2541" s="4">
        <v>0</v>
      </c>
      <c r="AV2541" s="4">
        <v>0</v>
      </c>
      <c r="AW2541">
        <v>1</v>
      </c>
      <c r="AX2541" s="4">
        <f t="shared" si="39"/>
        <v>15</v>
      </c>
      <c r="AY2541" s="4">
        <v>5</v>
      </c>
      <c r="AZ2541" s="4">
        <v>9.8000000000000007</v>
      </c>
    </row>
    <row r="2542" spans="1:52" x14ac:dyDescent="0.25">
      <c r="A2542" s="4">
        <v>2017</v>
      </c>
      <c r="B2542" s="4" t="s">
        <v>486</v>
      </c>
      <c r="C2542" t="s">
        <v>116</v>
      </c>
      <c r="D2542" t="s">
        <v>134</v>
      </c>
      <c r="E2542" t="s">
        <v>650</v>
      </c>
      <c r="F2542" s="4">
        <v>215</v>
      </c>
      <c r="G2542">
        <v>89</v>
      </c>
      <c r="H2542">
        <v>9.29213483146067</v>
      </c>
      <c r="I2542">
        <v>213</v>
      </c>
      <c r="J2542">
        <v>6.6760563380281699</v>
      </c>
      <c r="K2542">
        <v>2</v>
      </c>
      <c r="L2542">
        <v>9.3896713615023494E-3</v>
      </c>
      <c r="M2542">
        <v>9</v>
      </c>
      <c r="N2542">
        <v>10.770334928229699</v>
      </c>
      <c r="O2542">
        <v>4.1860465116279097E-2</v>
      </c>
      <c r="P2542">
        <v>205</v>
      </c>
      <c r="Q2542">
        <v>22.234146341463401</v>
      </c>
      <c r="R2542">
        <v>71</v>
      </c>
      <c r="S2542">
        <v>90.591549295774598</v>
      </c>
      <c r="T2542">
        <v>0</v>
      </c>
      <c r="U2542">
        <v>0</v>
      </c>
      <c r="V2542">
        <v>0</v>
      </c>
      <c r="W2542">
        <v>0</v>
      </c>
      <c r="X2542">
        <v>55</v>
      </c>
      <c r="Y2542">
        <v>118.490909090909</v>
      </c>
      <c r="Z2542">
        <v>139</v>
      </c>
      <c r="AA2542">
        <v>311.07913669064698</v>
      </c>
      <c r="AB2542">
        <v>72</v>
      </c>
      <c r="AC2542">
        <v>212.444444444444</v>
      </c>
      <c r="AD2542">
        <v>0.334883720930233</v>
      </c>
      <c r="AE2542">
        <v>5</v>
      </c>
      <c r="AF2542">
        <v>130.6</v>
      </c>
      <c r="AG2542">
        <v>2.32558139534884E-2</v>
      </c>
      <c r="AH2542" s="4">
        <v>78</v>
      </c>
      <c r="AI2542">
        <v>0.56115107913669104</v>
      </c>
      <c r="AJ2542" s="4">
        <v>27</v>
      </c>
      <c r="AK2542">
        <v>0.194244604316547</v>
      </c>
      <c r="AL2542" s="4">
        <v>25</v>
      </c>
      <c r="AM2542">
        <v>0.34722222222222199</v>
      </c>
      <c r="AN2542" s="4">
        <v>9</v>
      </c>
      <c r="AO2542">
        <v>0.125</v>
      </c>
      <c r="AP2542" s="4">
        <v>1</v>
      </c>
      <c r="AQ2542">
        <v>4.65116279069767E-3</v>
      </c>
      <c r="AR2542" s="4">
        <v>0</v>
      </c>
      <c r="AS2542">
        <v>0</v>
      </c>
      <c r="AT2542" s="4">
        <v>0</v>
      </c>
      <c r="AU2542" s="4">
        <v>0</v>
      </c>
      <c r="AV2542" s="4">
        <v>8</v>
      </c>
      <c r="AW2542">
        <v>2.6543209876543199</v>
      </c>
      <c r="AX2542" s="4">
        <f t="shared" si="39"/>
        <v>81.000000000000028</v>
      </c>
      <c r="AY2542" s="4">
        <v>0</v>
      </c>
      <c r="AZ2542" s="4">
        <v>0</v>
      </c>
    </row>
    <row r="2543" spans="1:52" x14ac:dyDescent="0.25">
      <c r="A2543" s="4">
        <v>2017</v>
      </c>
      <c r="B2543" s="4" t="s">
        <v>486</v>
      </c>
      <c r="C2543" t="s">
        <v>116</v>
      </c>
      <c r="D2543" t="s">
        <v>141</v>
      </c>
      <c r="E2543" t="s">
        <v>657</v>
      </c>
      <c r="F2543" s="4">
        <v>161</v>
      </c>
      <c r="G2543">
        <v>89</v>
      </c>
      <c r="H2543">
        <v>8.6966292134831509</v>
      </c>
      <c r="I2543">
        <v>161</v>
      </c>
      <c r="J2543">
        <v>7.6583850931677002</v>
      </c>
      <c r="K2543">
        <v>0</v>
      </c>
      <c r="L2543">
        <v>0</v>
      </c>
      <c r="M2543">
        <v>74</v>
      </c>
      <c r="N2543">
        <v>3532.6060606060601</v>
      </c>
      <c r="O2543">
        <v>0.45962732919254701</v>
      </c>
      <c r="P2543">
        <v>144</v>
      </c>
      <c r="Q2543">
        <v>33.1111111111111</v>
      </c>
      <c r="R2543">
        <v>42</v>
      </c>
      <c r="S2543">
        <v>65.547619047619094</v>
      </c>
      <c r="T2543">
        <v>13</v>
      </c>
      <c r="U2543">
        <v>154.461538461538</v>
      </c>
      <c r="V2543">
        <v>10</v>
      </c>
      <c r="W2543">
        <v>35.299999999999997</v>
      </c>
      <c r="X2543">
        <v>62</v>
      </c>
      <c r="Y2543">
        <v>149.822580645161</v>
      </c>
      <c r="Z2543">
        <v>66</v>
      </c>
      <c r="AA2543">
        <v>352.90909090909099</v>
      </c>
      <c r="AB2543">
        <v>89</v>
      </c>
      <c r="AC2543">
        <v>218.22471910112401</v>
      </c>
      <c r="AD2543">
        <v>0.552795031055901</v>
      </c>
      <c r="AE2543">
        <v>9</v>
      </c>
      <c r="AF2543">
        <v>127</v>
      </c>
      <c r="AG2543">
        <v>5.5900621118012403E-2</v>
      </c>
      <c r="AH2543" s="4">
        <v>28</v>
      </c>
      <c r="AI2543">
        <v>0.42424242424242398</v>
      </c>
      <c r="AJ2543" s="4">
        <v>10</v>
      </c>
      <c r="AK2543">
        <v>0.15151515151515199</v>
      </c>
      <c r="AL2543" s="4">
        <v>27</v>
      </c>
      <c r="AM2543">
        <v>0.30337078651685401</v>
      </c>
      <c r="AN2543" s="4">
        <v>4</v>
      </c>
      <c r="AO2543">
        <v>4.49438202247191E-2</v>
      </c>
      <c r="AP2543" s="4">
        <v>1</v>
      </c>
      <c r="AQ2543">
        <v>6.2111801242236003E-3</v>
      </c>
      <c r="AR2543" s="4">
        <v>0</v>
      </c>
      <c r="AS2543">
        <v>0</v>
      </c>
      <c r="AT2543" s="4">
        <v>0</v>
      </c>
      <c r="AU2543" s="4">
        <v>0</v>
      </c>
      <c r="AV2543" s="4">
        <v>4</v>
      </c>
      <c r="AW2543">
        <v>1.80898876404494</v>
      </c>
      <c r="AX2543" s="4">
        <f t="shared" si="39"/>
        <v>89.000000000000185</v>
      </c>
      <c r="AY2543" s="4">
        <v>0</v>
      </c>
      <c r="AZ2543" s="4">
        <v>0</v>
      </c>
    </row>
    <row r="2544" spans="1:52" x14ac:dyDescent="0.25">
      <c r="A2544" s="4">
        <v>2017</v>
      </c>
      <c r="B2544" s="4" t="s">
        <v>486</v>
      </c>
      <c r="C2544" t="s">
        <v>116</v>
      </c>
      <c r="D2544" t="s">
        <v>145</v>
      </c>
      <c r="E2544" t="s">
        <v>661</v>
      </c>
      <c r="F2544" s="4">
        <v>45</v>
      </c>
      <c r="G2544">
        <v>21</v>
      </c>
      <c r="H2544">
        <v>5.4761904761904798</v>
      </c>
      <c r="I2544">
        <v>44</v>
      </c>
      <c r="J2544">
        <v>4.7045454545454497</v>
      </c>
      <c r="K2544">
        <v>0</v>
      </c>
      <c r="L2544">
        <v>0</v>
      </c>
      <c r="M2544">
        <v>1</v>
      </c>
      <c r="N2544">
        <v>67.113636363636402</v>
      </c>
      <c r="O2544">
        <v>2.2222222222222199E-2</v>
      </c>
      <c r="P2544">
        <v>43</v>
      </c>
      <c r="Q2544">
        <v>24.441860465116299</v>
      </c>
      <c r="R2544">
        <v>6</v>
      </c>
      <c r="S2544">
        <v>41</v>
      </c>
      <c r="T2544">
        <v>0</v>
      </c>
      <c r="U2544">
        <v>0</v>
      </c>
      <c r="V2544">
        <v>0</v>
      </c>
      <c r="W2544">
        <v>0</v>
      </c>
      <c r="X2544">
        <v>16</v>
      </c>
      <c r="Y2544">
        <v>157.375</v>
      </c>
      <c r="Z2544">
        <v>23</v>
      </c>
      <c r="AA2544">
        <v>317.08695652173901</v>
      </c>
      <c r="AB2544">
        <v>21</v>
      </c>
      <c r="AC2544">
        <v>248.38095238095201</v>
      </c>
      <c r="AD2544">
        <v>0.46666666666666701</v>
      </c>
      <c r="AE2544">
        <v>2</v>
      </c>
      <c r="AF2544">
        <v>83</v>
      </c>
      <c r="AG2544">
        <v>4.4444444444444398E-2</v>
      </c>
      <c r="AH2544" s="4">
        <v>11</v>
      </c>
      <c r="AI2544">
        <v>0.47826086956521702</v>
      </c>
      <c r="AJ2544" s="4">
        <v>4</v>
      </c>
      <c r="AK2544">
        <v>0.173913043478261</v>
      </c>
      <c r="AL2544" s="4">
        <v>9</v>
      </c>
      <c r="AM2544">
        <v>0.42857142857142899</v>
      </c>
      <c r="AN2544" s="4">
        <v>2</v>
      </c>
      <c r="AO2544">
        <v>9.5238095238095205E-2</v>
      </c>
      <c r="AP2544" s="4">
        <v>0</v>
      </c>
      <c r="AQ2544">
        <v>0</v>
      </c>
      <c r="AR2544" s="4">
        <v>0</v>
      </c>
      <c r="AS2544">
        <v>0</v>
      </c>
      <c r="AT2544" s="4">
        <v>0</v>
      </c>
      <c r="AU2544" s="4">
        <v>0</v>
      </c>
      <c r="AV2544" s="4">
        <v>1</v>
      </c>
      <c r="AW2544">
        <v>1.875</v>
      </c>
      <c r="AX2544" s="4">
        <f t="shared" si="39"/>
        <v>24</v>
      </c>
      <c r="AY2544" s="4">
        <v>0</v>
      </c>
      <c r="AZ2544" s="4">
        <v>0</v>
      </c>
    </row>
    <row r="2545" spans="1:52" x14ac:dyDescent="0.25">
      <c r="A2545" s="4">
        <v>2017</v>
      </c>
      <c r="B2545" s="4" t="s">
        <v>486</v>
      </c>
      <c r="C2545" t="s">
        <v>116</v>
      </c>
      <c r="D2545" t="s">
        <v>412</v>
      </c>
      <c r="E2545" t="s">
        <v>908</v>
      </c>
      <c r="F2545" s="4">
        <v>7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7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2</v>
      </c>
      <c r="AC2545">
        <v>3</v>
      </c>
      <c r="AD2545">
        <v>0.28571428571428598</v>
      </c>
      <c r="AE2545">
        <v>1</v>
      </c>
      <c r="AF2545">
        <v>1</v>
      </c>
      <c r="AG2545">
        <v>0.14285714285714299</v>
      </c>
      <c r="AH2545" s="4">
        <v>0</v>
      </c>
      <c r="AI2545">
        <v>0</v>
      </c>
      <c r="AJ2545" s="4">
        <v>0</v>
      </c>
      <c r="AK2545">
        <v>0</v>
      </c>
      <c r="AL2545" s="4">
        <v>0</v>
      </c>
      <c r="AM2545">
        <v>0</v>
      </c>
      <c r="AN2545" s="4">
        <v>0</v>
      </c>
      <c r="AO2545">
        <v>0</v>
      </c>
      <c r="AP2545" s="4">
        <v>0</v>
      </c>
      <c r="AQ2545">
        <v>0</v>
      </c>
      <c r="AR2545" s="4">
        <v>0</v>
      </c>
      <c r="AS2545">
        <v>0</v>
      </c>
      <c r="AT2545" s="4">
        <v>5</v>
      </c>
      <c r="AU2545" s="4">
        <v>0</v>
      </c>
      <c r="AV2545" s="4">
        <v>0</v>
      </c>
      <c r="AW2545">
        <v>0</v>
      </c>
      <c r="AX2545" s="4">
        <f t="shared" si="39"/>
        <v>0</v>
      </c>
      <c r="AY2545" s="4">
        <v>0</v>
      </c>
      <c r="AZ2545" s="4">
        <v>0</v>
      </c>
    </row>
    <row r="2546" spans="1:52" x14ac:dyDescent="0.25">
      <c r="A2546" s="4">
        <v>2017</v>
      </c>
      <c r="B2546" s="4" t="s">
        <v>486</v>
      </c>
      <c r="C2546" t="s">
        <v>116</v>
      </c>
      <c r="D2546" t="s">
        <v>126</v>
      </c>
      <c r="E2546" t="s">
        <v>642</v>
      </c>
      <c r="F2546" s="4">
        <v>258</v>
      </c>
      <c r="G2546">
        <v>99</v>
      </c>
      <c r="H2546">
        <v>5.5757575757575797</v>
      </c>
      <c r="I2546">
        <v>258</v>
      </c>
      <c r="J2546">
        <v>5.2248062015503898</v>
      </c>
      <c r="K2546">
        <v>10</v>
      </c>
      <c r="L2546">
        <v>3.8759689922480599E-2</v>
      </c>
      <c r="M2546">
        <v>66</v>
      </c>
      <c r="N2546">
        <v>1019.60887096774</v>
      </c>
      <c r="O2546">
        <v>0.25581395348837199</v>
      </c>
      <c r="P2546">
        <v>136</v>
      </c>
      <c r="Q2546">
        <v>47.720588235294102</v>
      </c>
      <c r="R2546">
        <v>41</v>
      </c>
      <c r="S2546">
        <v>66.121951219512198</v>
      </c>
      <c r="T2546">
        <v>2</v>
      </c>
      <c r="U2546">
        <v>260.5</v>
      </c>
      <c r="V2546">
        <v>1</v>
      </c>
      <c r="W2546">
        <v>6</v>
      </c>
      <c r="X2546">
        <v>154</v>
      </c>
      <c r="Y2546">
        <v>103.564935064935</v>
      </c>
      <c r="Z2546">
        <v>70</v>
      </c>
      <c r="AA2546">
        <v>354.95714285714303</v>
      </c>
      <c r="AB2546">
        <v>187</v>
      </c>
      <c r="AC2546">
        <v>131.29946524064201</v>
      </c>
      <c r="AD2546">
        <v>0.724806201550388</v>
      </c>
      <c r="AE2546">
        <v>45</v>
      </c>
      <c r="AF2546">
        <v>54.866666666666703</v>
      </c>
      <c r="AG2546">
        <v>0.17441860465116299</v>
      </c>
      <c r="AH2546" s="4">
        <v>50</v>
      </c>
      <c r="AI2546">
        <v>0.71428571428571397</v>
      </c>
      <c r="AJ2546" s="4">
        <v>16</v>
      </c>
      <c r="AK2546">
        <v>0.22857142857142901</v>
      </c>
      <c r="AL2546" s="4">
        <v>45</v>
      </c>
      <c r="AM2546">
        <v>0.24064171122994699</v>
      </c>
      <c r="AN2546" s="4">
        <v>18</v>
      </c>
      <c r="AO2546">
        <v>9.6256684491978606E-2</v>
      </c>
      <c r="AP2546" s="4">
        <v>3</v>
      </c>
      <c r="AQ2546">
        <v>1.16279069767442E-2</v>
      </c>
      <c r="AR2546" s="4">
        <v>1</v>
      </c>
      <c r="AS2546">
        <v>3.8759689922480598E-3</v>
      </c>
      <c r="AT2546" s="4">
        <v>0</v>
      </c>
      <c r="AU2546" s="4">
        <v>0</v>
      </c>
      <c r="AV2546" s="4">
        <v>7</v>
      </c>
      <c r="AW2546">
        <v>1.75510204081633</v>
      </c>
      <c r="AX2546" s="4">
        <f t="shared" si="39"/>
        <v>146.99999999999972</v>
      </c>
      <c r="AY2546" s="4">
        <v>0</v>
      </c>
      <c r="AZ2546" s="4">
        <v>0</v>
      </c>
    </row>
    <row r="2547" spans="1:52" x14ac:dyDescent="0.25">
      <c r="A2547" s="4">
        <v>2017</v>
      </c>
      <c r="B2547" s="4" t="s">
        <v>486</v>
      </c>
      <c r="C2547" t="s">
        <v>116</v>
      </c>
      <c r="D2547" t="s">
        <v>124</v>
      </c>
      <c r="E2547" t="s">
        <v>640</v>
      </c>
      <c r="F2547" s="4">
        <v>225</v>
      </c>
      <c r="G2547">
        <v>77</v>
      </c>
      <c r="H2547">
        <v>6.8701298701298699</v>
      </c>
      <c r="I2547">
        <v>225</v>
      </c>
      <c r="J2547">
        <v>6.9244444444444397</v>
      </c>
      <c r="K2547">
        <v>2</v>
      </c>
      <c r="L2547">
        <v>8.8888888888888906E-3</v>
      </c>
      <c r="M2547">
        <v>65</v>
      </c>
      <c r="N2547">
        <v>1426.5772727272699</v>
      </c>
      <c r="O2547">
        <v>0.28888888888888897</v>
      </c>
      <c r="P2547">
        <v>125</v>
      </c>
      <c r="Q2547">
        <v>59.264000000000003</v>
      </c>
      <c r="R2547">
        <v>43</v>
      </c>
      <c r="S2547">
        <v>80.209302325581405</v>
      </c>
      <c r="T2547">
        <v>1</v>
      </c>
      <c r="U2547">
        <v>135</v>
      </c>
      <c r="V2547">
        <v>1</v>
      </c>
      <c r="W2547">
        <v>18</v>
      </c>
      <c r="X2547">
        <v>118</v>
      </c>
      <c r="Y2547">
        <v>69.737288135593204</v>
      </c>
      <c r="Z2547">
        <v>64</v>
      </c>
      <c r="AA2547">
        <v>341.984375</v>
      </c>
      <c r="AB2547">
        <v>161</v>
      </c>
      <c r="AC2547">
        <v>129.63975155279499</v>
      </c>
      <c r="AD2547">
        <v>0.71555555555555606</v>
      </c>
      <c r="AE2547">
        <v>54</v>
      </c>
      <c r="AF2547">
        <v>58.518518518518498</v>
      </c>
      <c r="AG2547">
        <v>0.24</v>
      </c>
      <c r="AH2547" s="4">
        <v>47</v>
      </c>
      <c r="AI2547">
        <v>0.734375</v>
      </c>
      <c r="AJ2547" s="4">
        <v>17</v>
      </c>
      <c r="AK2547">
        <v>0.265625</v>
      </c>
      <c r="AL2547" s="4">
        <v>33</v>
      </c>
      <c r="AM2547">
        <v>0.20496894409937899</v>
      </c>
      <c r="AN2547" s="4">
        <v>8</v>
      </c>
      <c r="AO2547">
        <v>4.9689440993788803E-2</v>
      </c>
      <c r="AP2547" s="4">
        <v>0</v>
      </c>
      <c r="AQ2547">
        <v>0</v>
      </c>
      <c r="AR2547" s="4">
        <v>0</v>
      </c>
      <c r="AS2547">
        <v>0</v>
      </c>
      <c r="AT2547" s="4">
        <v>0</v>
      </c>
      <c r="AU2547" s="4">
        <v>0</v>
      </c>
      <c r="AV2547" s="4">
        <v>5</v>
      </c>
      <c r="AW2547">
        <v>2.0833333333333299</v>
      </c>
      <c r="AX2547" s="4">
        <f t="shared" si="39"/>
        <v>108.00000000000017</v>
      </c>
      <c r="AY2547" s="4">
        <v>0</v>
      </c>
      <c r="AZ2547" s="4">
        <v>0</v>
      </c>
    </row>
    <row r="2548" spans="1:52" x14ac:dyDescent="0.25">
      <c r="A2548" s="4">
        <v>2017</v>
      </c>
      <c r="B2548" s="4" t="s">
        <v>486</v>
      </c>
      <c r="C2548" t="s">
        <v>116</v>
      </c>
      <c r="D2548" t="s">
        <v>118</v>
      </c>
      <c r="E2548" t="s">
        <v>634</v>
      </c>
      <c r="F2548" s="4">
        <v>334</v>
      </c>
      <c r="G2548">
        <v>197</v>
      </c>
      <c r="H2548">
        <v>6.5380710659898504</v>
      </c>
      <c r="I2548">
        <v>334</v>
      </c>
      <c r="J2548">
        <v>6.5089820359281401</v>
      </c>
      <c r="K2548">
        <v>4</v>
      </c>
      <c r="L2548">
        <v>1.19760479041916E-2</v>
      </c>
      <c r="M2548">
        <v>4</v>
      </c>
      <c r="N2548">
        <v>0.53333333333333299</v>
      </c>
      <c r="O2548">
        <v>1.19760479041916E-2</v>
      </c>
      <c r="P2548">
        <v>292</v>
      </c>
      <c r="Q2548">
        <v>15.907534246575301</v>
      </c>
      <c r="R2548">
        <v>40</v>
      </c>
      <c r="S2548">
        <v>130.375</v>
      </c>
      <c r="T2548">
        <v>0</v>
      </c>
      <c r="U2548">
        <v>0</v>
      </c>
      <c r="V2548">
        <v>0</v>
      </c>
      <c r="W2548">
        <v>0</v>
      </c>
      <c r="X2548">
        <v>127</v>
      </c>
      <c r="Y2548">
        <v>97.889763779527598</v>
      </c>
      <c r="Z2548">
        <v>185</v>
      </c>
      <c r="AA2548">
        <v>310.23783783783801</v>
      </c>
      <c r="AB2548">
        <v>139</v>
      </c>
      <c r="AC2548">
        <v>149.402877697842</v>
      </c>
      <c r="AD2548">
        <v>0.41616766467065902</v>
      </c>
      <c r="AE2548">
        <v>22</v>
      </c>
      <c r="AF2548">
        <v>35.590909090909101</v>
      </c>
      <c r="AG2548">
        <v>6.5868263473053898E-2</v>
      </c>
      <c r="AH2548" s="4">
        <v>74</v>
      </c>
      <c r="AI2548">
        <v>0.4</v>
      </c>
      <c r="AJ2548" s="4">
        <v>30</v>
      </c>
      <c r="AK2548">
        <v>0.162162162162162</v>
      </c>
      <c r="AL2548" s="4">
        <v>37</v>
      </c>
      <c r="AM2548">
        <v>0.26618705035971202</v>
      </c>
      <c r="AN2548" s="4">
        <v>5</v>
      </c>
      <c r="AO2548">
        <v>3.5971223021582698E-2</v>
      </c>
      <c r="AP2548" s="4">
        <v>0</v>
      </c>
      <c r="AQ2548">
        <v>0</v>
      </c>
      <c r="AR2548" s="4">
        <v>0</v>
      </c>
      <c r="AS2548">
        <v>0</v>
      </c>
      <c r="AT2548" s="4">
        <v>0</v>
      </c>
      <c r="AU2548" s="4">
        <v>0</v>
      </c>
      <c r="AV2548" s="4">
        <v>6</v>
      </c>
      <c r="AW2548">
        <v>2.5112781954887202</v>
      </c>
      <c r="AX2548" s="4">
        <f t="shared" si="39"/>
        <v>133.00000000000009</v>
      </c>
      <c r="AY2548" s="4">
        <v>0</v>
      </c>
      <c r="AZ2548" s="4">
        <v>0</v>
      </c>
    </row>
    <row r="2549" spans="1:52" x14ac:dyDescent="0.25">
      <c r="A2549" s="4">
        <v>2017</v>
      </c>
      <c r="B2549" s="4" t="s">
        <v>486</v>
      </c>
      <c r="C2549" t="s">
        <v>116</v>
      </c>
      <c r="D2549" t="s">
        <v>129</v>
      </c>
      <c r="E2549" t="s">
        <v>645</v>
      </c>
      <c r="F2549" s="4">
        <v>237</v>
      </c>
      <c r="G2549">
        <v>115</v>
      </c>
      <c r="H2549">
        <v>6.8782608695652199</v>
      </c>
      <c r="I2549">
        <v>237</v>
      </c>
      <c r="J2549">
        <v>7.0843881856540101</v>
      </c>
      <c r="K2549">
        <v>8</v>
      </c>
      <c r="L2549">
        <v>3.37552742616034E-2</v>
      </c>
      <c r="M2549">
        <v>23</v>
      </c>
      <c r="N2549">
        <v>401.91880341880301</v>
      </c>
      <c r="O2549">
        <v>9.7046413502109699E-2</v>
      </c>
      <c r="P2549">
        <v>212</v>
      </c>
      <c r="Q2549">
        <v>17.731132075471699</v>
      </c>
      <c r="R2549">
        <v>52</v>
      </c>
      <c r="S2549">
        <v>129.38461538461499</v>
      </c>
      <c r="T2549">
        <v>0</v>
      </c>
      <c r="U2549">
        <v>0</v>
      </c>
      <c r="V2549">
        <v>0</v>
      </c>
      <c r="W2549">
        <v>0</v>
      </c>
      <c r="X2549">
        <v>55</v>
      </c>
      <c r="Y2549">
        <v>97.127272727272697</v>
      </c>
      <c r="Z2549">
        <v>162</v>
      </c>
      <c r="AA2549">
        <v>318.246913580247</v>
      </c>
      <c r="AB2549">
        <v>73</v>
      </c>
      <c r="AC2549">
        <v>193</v>
      </c>
      <c r="AD2549">
        <v>0.30801687763713098</v>
      </c>
      <c r="AE2549">
        <v>7</v>
      </c>
      <c r="AF2549">
        <v>43.714285714285701</v>
      </c>
      <c r="AG2549">
        <v>2.9535864978902999E-2</v>
      </c>
      <c r="AH2549" s="4">
        <v>90</v>
      </c>
      <c r="AI2549">
        <v>0.55555555555555602</v>
      </c>
      <c r="AJ2549" s="4">
        <v>40</v>
      </c>
      <c r="AK2549">
        <v>0.24691358024691401</v>
      </c>
      <c r="AL2549" s="4">
        <v>18</v>
      </c>
      <c r="AM2549">
        <v>0.24657534246575299</v>
      </c>
      <c r="AN2549" s="4">
        <v>4</v>
      </c>
      <c r="AO2549">
        <v>5.4794520547945202E-2</v>
      </c>
      <c r="AP2549" s="4">
        <v>2</v>
      </c>
      <c r="AQ2549">
        <v>8.4388185654008397E-3</v>
      </c>
      <c r="AR2549" s="4">
        <v>0</v>
      </c>
      <c r="AS2549">
        <v>0</v>
      </c>
      <c r="AT2549" s="4">
        <v>0</v>
      </c>
      <c r="AU2549" s="4">
        <v>0</v>
      </c>
      <c r="AV2549" s="4">
        <v>8</v>
      </c>
      <c r="AW2549">
        <v>2.6043956043956</v>
      </c>
      <c r="AX2549" s="4">
        <f t="shared" si="39"/>
        <v>91.000000000000156</v>
      </c>
      <c r="AY2549" s="4">
        <v>0</v>
      </c>
      <c r="AZ2549" s="4">
        <v>0</v>
      </c>
    </row>
    <row r="2550" spans="1:52" x14ac:dyDescent="0.25">
      <c r="A2550" s="4">
        <v>2017</v>
      </c>
      <c r="B2550" s="4" t="s">
        <v>486</v>
      </c>
      <c r="C2550" t="s">
        <v>116</v>
      </c>
      <c r="D2550" t="s">
        <v>122</v>
      </c>
      <c r="E2550" t="s">
        <v>638</v>
      </c>
      <c r="F2550" s="4">
        <v>197</v>
      </c>
      <c r="G2550">
        <v>95</v>
      </c>
      <c r="H2550">
        <v>5.1263157894736802</v>
      </c>
      <c r="I2550">
        <v>197</v>
      </c>
      <c r="J2550">
        <v>6.0761421319797</v>
      </c>
      <c r="K2550">
        <v>4</v>
      </c>
      <c r="L2550">
        <v>2.0304568527918801E-2</v>
      </c>
      <c r="M2550">
        <v>64</v>
      </c>
      <c r="N2550">
        <v>663.42307692307702</v>
      </c>
      <c r="O2550">
        <v>0.32487309644670098</v>
      </c>
      <c r="P2550">
        <v>157</v>
      </c>
      <c r="Q2550">
        <v>17.713375796178301</v>
      </c>
      <c r="R2550">
        <v>42</v>
      </c>
      <c r="S2550">
        <v>46.095238095238102</v>
      </c>
      <c r="T2550">
        <v>0</v>
      </c>
      <c r="U2550">
        <v>0</v>
      </c>
      <c r="V2550">
        <v>0</v>
      </c>
      <c r="W2550">
        <v>0</v>
      </c>
      <c r="X2550">
        <v>109</v>
      </c>
      <c r="Y2550">
        <v>111.05504587156</v>
      </c>
      <c r="Z2550">
        <v>78</v>
      </c>
      <c r="AA2550">
        <v>268.88461538461502</v>
      </c>
      <c r="AB2550">
        <v>110</v>
      </c>
      <c r="AC2550">
        <v>143.73636363636399</v>
      </c>
      <c r="AD2550">
        <v>0.55837563451776695</v>
      </c>
      <c r="AE2550">
        <v>27</v>
      </c>
      <c r="AF2550">
        <v>65.259259259259295</v>
      </c>
      <c r="AG2550">
        <v>0.13705583756345199</v>
      </c>
      <c r="AH2550" s="4">
        <v>35</v>
      </c>
      <c r="AI2550">
        <v>0.44871794871794901</v>
      </c>
      <c r="AJ2550" s="4">
        <v>12</v>
      </c>
      <c r="AK2550">
        <v>0.15384615384615399</v>
      </c>
      <c r="AL2550" s="4">
        <v>25</v>
      </c>
      <c r="AM2550">
        <v>0.22727272727272699</v>
      </c>
      <c r="AN2550" s="4">
        <v>6</v>
      </c>
      <c r="AO2550">
        <v>5.4545454545454501E-2</v>
      </c>
      <c r="AP2550" s="4">
        <v>0</v>
      </c>
      <c r="AQ2550">
        <v>0</v>
      </c>
      <c r="AR2550" s="4">
        <v>0</v>
      </c>
      <c r="AS2550">
        <v>0</v>
      </c>
      <c r="AT2550" s="4">
        <v>0</v>
      </c>
      <c r="AU2550" s="4">
        <v>0</v>
      </c>
      <c r="AV2550" s="4">
        <v>2</v>
      </c>
      <c r="AW2550">
        <v>2.07368421052632</v>
      </c>
      <c r="AX2550" s="4">
        <f t="shared" si="39"/>
        <v>94.999999999999801</v>
      </c>
      <c r="AY2550" s="4">
        <v>0</v>
      </c>
      <c r="AZ2550" s="4">
        <v>0</v>
      </c>
    </row>
    <row r="2551" spans="1:52" x14ac:dyDescent="0.25">
      <c r="A2551" s="4">
        <v>2017</v>
      </c>
      <c r="B2551" s="4" t="s">
        <v>486</v>
      </c>
      <c r="C2551" t="s">
        <v>116</v>
      </c>
      <c r="D2551" t="s">
        <v>121</v>
      </c>
      <c r="E2551" t="s">
        <v>637</v>
      </c>
      <c r="F2551" s="4">
        <v>215</v>
      </c>
      <c r="G2551">
        <v>108</v>
      </c>
      <c r="H2551">
        <v>18.379629629629601</v>
      </c>
      <c r="I2551">
        <v>215</v>
      </c>
      <c r="J2551">
        <v>12.790697674418601</v>
      </c>
      <c r="K2551">
        <v>4</v>
      </c>
      <c r="L2551">
        <v>1.8604651162790701E-2</v>
      </c>
      <c r="M2551">
        <v>40</v>
      </c>
      <c r="N2551">
        <v>771.69387755102002</v>
      </c>
      <c r="O2551">
        <v>0.186046511627907</v>
      </c>
      <c r="P2551">
        <v>196</v>
      </c>
      <c r="Q2551">
        <v>21.0510204081633</v>
      </c>
      <c r="R2551">
        <v>50</v>
      </c>
      <c r="S2551">
        <v>57.42</v>
      </c>
      <c r="T2551">
        <v>0</v>
      </c>
      <c r="U2551">
        <v>0</v>
      </c>
      <c r="V2551">
        <v>0</v>
      </c>
      <c r="W2551">
        <v>0</v>
      </c>
      <c r="X2551">
        <v>98</v>
      </c>
      <c r="Y2551">
        <v>140.70408163265299</v>
      </c>
      <c r="Z2551">
        <v>97</v>
      </c>
      <c r="AA2551">
        <v>289.92783505154603</v>
      </c>
      <c r="AB2551">
        <v>116</v>
      </c>
      <c r="AC2551">
        <v>226.905172413793</v>
      </c>
      <c r="AD2551">
        <v>0.53953488372092995</v>
      </c>
      <c r="AE2551">
        <v>12</v>
      </c>
      <c r="AF2551">
        <v>80.8333333333333</v>
      </c>
      <c r="AG2551">
        <v>5.5813953488372099E-2</v>
      </c>
      <c r="AH2551" s="4">
        <v>41</v>
      </c>
      <c r="AI2551">
        <v>0.42268041237113402</v>
      </c>
      <c r="AJ2551" s="4">
        <v>19</v>
      </c>
      <c r="AK2551">
        <v>0.19587628865979401</v>
      </c>
      <c r="AL2551" s="4">
        <v>40</v>
      </c>
      <c r="AM2551">
        <v>0.34482758620689702</v>
      </c>
      <c r="AN2551" s="4">
        <v>7</v>
      </c>
      <c r="AO2551">
        <v>6.0344827586206899E-2</v>
      </c>
      <c r="AP2551" s="4">
        <v>2</v>
      </c>
      <c r="AQ2551">
        <v>9.3023255813953504E-3</v>
      </c>
      <c r="AR2551" s="4">
        <v>0</v>
      </c>
      <c r="AS2551">
        <v>0</v>
      </c>
      <c r="AT2551" s="4">
        <v>0</v>
      </c>
      <c r="AU2551" s="4">
        <v>0</v>
      </c>
      <c r="AV2551" s="4">
        <v>4</v>
      </c>
      <c r="AW2551">
        <v>2.4431818181818201</v>
      </c>
      <c r="AX2551" s="4">
        <f t="shared" si="39"/>
        <v>87.999999999999929</v>
      </c>
      <c r="AY2551" s="4">
        <v>0</v>
      </c>
      <c r="AZ2551" s="4">
        <v>0</v>
      </c>
    </row>
    <row r="2552" spans="1:52" x14ac:dyDescent="0.25">
      <c r="A2552" s="4">
        <v>2017</v>
      </c>
      <c r="B2552" s="4" t="s">
        <v>486</v>
      </c>
      <c r="C2552" t="s">
        <v>116</v>
      </c>
      <c r="D2552" t="s">
        <v>144</v>
      </c>
      <c r="E2552" t="s">
        <v>660</v>
      </c>
      <c r="F2552" s="4">
        <v>42</v>
      </c>
      <c r="G2552">
        <v>28</v>
      </c>
      <c r="H2552">
        <v>8.8571428571428594</v>
      </c>
      <c r="I2552">
        <v>42</v>
      </c>
      <c r="J2552">
        <v>8.71428571428571</v>
      </c>
      <c r="K2552">
        <v>2</v>
      </c>
      <c r="L2552">
        <v>4.7619047619047603E-2</v>
      </c>
      <c r="M2552">
        <v>8</v>
      </c>
      <c r="N2552">
        <v>194.74358974359001</v>
      </c>
      <c r="O2552">
        <v>0.19047619047618999</v>
      </c>
      <c r="P2552">
        <v>40</v>
      </c>
      <c r="Q2552">
        <v>12.2</v>
      </c>
      <c r="R2552">
        <v>12</v>
      </c>
      <c r="S2552">
        <v>177.416666666667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22</v>
      </c>
      <c r="AA2552">
        <v>340.5</v>
      </c>
      <c r="AB2552">
        <v>17</v>
      </c>
      <c r="AC2552">
        <v>307</v>
      </c>
      <c r="AD2552">
        <v>0.40476190476190499</v>
      </c>
      <c r="AE2552">
        <v>0</v>
      </c>
      <c r="AF2552">
        <v>0</v>
      </c>
      <c r="AG2552">
        <v>0</v>
      </c>
      <c r="AH2552" s="4">
        <v>15</v>
      </c>
      <c r="AI2552">
        <v>0.68181818181818199</v>
      </c>
      <c r="AJ2552" s="4">
        <v>5</v>
      </c>
      <c r="AK2552">
        <v>0.22727272727272699</v>
      </c>
      <c r="AL2552" s="4">
        <v>9</v>
      </c>
      <c r="AM2552">
        <v>0.52941176470588203</v>
      </c>
      <c r="AN2552" s="4">
        <v>0</v>
      </c>
      <c r="AO2552">
        <v>0</v>
      </c>
      <c r="AP2552" s="4">
        <v>0</v>
      </c>
      <c r="AQ2552">
        <v>0</v>
      </c>
      <c r="AR2552" s="4">
        <v>0</v>
      </c>
      <c r="AS2552">
        <v>0</v>
      </c>
      <c r="AT2552" s="4">
        <v>0</v>
      </c>
      <c r="AU2552" s="4">
        <v>0</v>
      </c>
      <c r="AV2552" s="4">
        <v>2</v>
      </c>
      <c r="AW2552">
        <v>2.3333333333333299</v>
      </c>
      <c r="AX2552" s="4">
        <f t="shared" si="39"/>
        <v>18.000000000000025</v>
      </c>
      <c r="AY2552" s="4">
        <v>0</v>
      </c>
      <c r="AZ2552" s="4">
        <v>0</v>
      </c>
    </row>
    <row r="2553" spans="1:52" x14ac:dyDescent="0.25">
      <c r="A2553" s="4">
        <v>2017</v>
      </c>
      <c r="B2553" s="4" t="s">
        <v>486</v>
      </c>
      <c r="C2553" t="s">
        <v>116</v>
      </c>
      <c r="D2553" t="s">
        <v>445</v>
      </c>
      <c r="E2553" t="s">
        <v>988</v>
      </c>
      <c r="F2553" s="4">
        <v>29</v>
      </c>
      <c r="G2553">
        <v>17</v>
      </c>
      <c r="H2553">
        <v>7.1176470588235299</v>
      </c>
      <c r="I2553">
        <v>29</v>
      </c>
      <c r="J2553">
        <v>10.9310344827586</v>
      </c>
      <c r="K2553">
        <v>0</v>
      </c>
      <c r="L2553">
        <v>0</v>
      </c>
      <c r="M2553">
        <v>2</v>
      </c>
      <c r="N2553">
        <v>-158.96296296296299</v>
      </c>
      <c r="O2553">
        <v>6.8965517241379296E-2</v>
      </c>
      <c r="P2553">
        <v>26</v>
      </c>
      <c r="Q2553">
        <v>32.5</v>
      </c>
      <c r="R2553">
        <v>11</v>
      </c>
      <c r="S2553">
        <v>82.090909090909093</v>
      </c>
      <c r="T2553">
        <v>0</v>
      </c>
      <c r="U2553">
        <v>0</v>
      </c>
      <c r="V2553">
        <v>0</v>
      </c>
      <c r="W2553">
        <v>0</v>
      </c>
      <c r="X2553">
        <v>11</v>
      </c>
      <c r="Y2553">
        <v>83.363636363636402</v>
      </c>
      <c r="Z2553">
        <v>13</v>
      </c>
      <c r="AA2553">
        <v>405.92307692307702</v>
      </c>
      <c r="AB2553">
        <v>15</v>
      </c>
      <c r="AC2553">
        <v>161.80000000000001</v>
      </c>
      <c r="AD2553">
        <v>0.51724137931034497</v>
      </c>
      <c r="AE2553">
        <v>3</v>
      </c>
      <c r="AF2553">
        <v>84.6666666666667</v>
      </c>
      <c r="AG2553">
        <v>0.10344827586206901</v>
      </c>
      <c r="AH2553" s="4">
        <v>5</v>
      </c>
      <c r="AI2553">
        <v>0.38461538461538503</v>
      </c>
      <c r="AJ2553" s="4">
        <v>0</v>
      </c>
      <c r="AK2553">
        <v>0</v>
      </c>
      <c r="AL2553" s="4">
        <v>3</v>
      </c>
      <c r="AM2553">
        <v>0.2</v>
      </c>
      <c r="AN2553" s="4">
        <v>1</v>
      </c>
      <c r="AO2553">
        <v>6.6666666666666693E-2</v>
      </c>
      <c r="AP2553" s="4">
        <v>0</v>
      </c>
      <c r="AQ2553">
        <v>0</v>
      </c>
      <c r="AR2553" s="4">
        <v>0</v>
      </c>
      <c r="AS2553">
        <v>0</v>
      </c>
      <c r="AT2553" s="4">
        <v>0</v>
      </c>
      <c r="AU2553" s="4">
        <v>0</v>
      </c>
      <c r="AV2553" s="4">
        <v>0</v>
      </c>
      <c r="AW2553">
        <v>1.8125</v>
      </c>
      <c r="AX2553" s="4">
        <f t="shared" si="39"/>
        <v>16</v>
      </c>
      <c r="AY2553" s="4">
        <v>0</v>
      </c>
      <c r="AZ2553" s="4">
        <v>0</v>
      </c>
    </row>
    <row r="2554" spans="1:52" x14ac:dyDescent="0.25">
      <c r="A2554" s="4">
        <v>2017</v>
      </c>
      <c r="B2554" s="4" t="s">
        <v>486</v>
      </c>
      <c r="C2554" t="s">
        <v>116</v>
      </c>
      <c r="D2554" t="s">
        <v>132</v>
      </c>
      <c r="E2554" t="s">
        <v>648</v>
      </c>
      <c r="F2554" s="4">
        <v>252</v>
      </c>
      <c r="G2554">
        <v>109</v>
      </c>
      <c r="H2554">
        <v>5.96330275229358</v>
      </c>
      <c r="I2554">
        <v>252</v>
      </c>
      <c r="J2554">
        <v>5.8968253968253999</v>
      </c>
      <c r="K2554">
        <v>4</v>
      </c>
      <c r="L2554">
        <v>1.58730158730159E-2</v>
      </c>
      <c r="M2554">
        <v>95</v>
      </c>
      <c r="N2554">
        <v>1992.44939271255</v>
      </c>
      <c r="O2554">
        <v>0.37698412698412698</v>
      </c>
      <c r="P2554">
        <v>110</v>
      </c>
      <c r="Q2554">
        <v>53.5818181818182</v>
      </c>
      <c r="R2554">
        <v>38</v>
      </c>
      <c r="S2554">
        <v>55.473684210526301</v>
      </c>
      <c r="T2554">
        <v>1</v>
      </c>
      <c r="U2554">
        <v>99</v>
      </c>
      <c r="V2554">
        <v>1</v>
      </c>
      <c r="W2554">
        <v>193</v>
      </c>
      <c r="X2554">
        <v>152</v>
      </c>
      <c r="Y2554">
        <v>91.105263157894697</v>
      </c>
      <c r="Z2554">
        <v>67</v>
      </c>
      <c r="AA2554">
        <v>330.119402985075</v>
      </c>
      <c r="AB2554">
        <v>183</v>
      </c>
      <c r="AC2554">
        <v>135.885245901639</v>
      </c>
      <c r="AD2554">
        <v>0.72619047619047605</v>
      </c>
      <c r="AE2554">
        <v>69</v>
      </c>
      <c r="AF2554">
        <v>81.652173913043498</v>
      </c>
      <c r="AG2554">
        <v>0.273809523809524</v>
      </c>
      <c r="AH2554" s="4">
        <v>40</v>
      </c>
      <c r="AI2554">
        <v>0.59701492537313405</v>
      </c>
      <c r="AJ2554" s="4">
        <v>9</v>
      </c>
      <c r="AK2554">
        <v>0.134328358208955</v>
      </c>
      <c r="AL2554" s="4">
        <v>41</v>
      </c>
      <c r="AM2554">
        <v>0.22404371584699501</v>
      </c>
      <c r="AN2554" s="4">
        <v>12</v>
      </c>
      <c r="AO2554">
        <v>6.5573770491803296E-2</v>
      </c>
      <c r="AP2554" s="4">
        <v>4</v>
      </c>
      <c r="AQ2554">
        <v>1.58730158730159E-2</v>
      </c>
      <c r="AR2554" s="4">
        <v>1</v>
      </c>
      <c r="AS2554">
        <v>3.9682539682539698E-3</v>
      </c>
      <c r="AT2554" s="4">
        <v>0</v>
      </c>
      <c r="AU2554" s="4">
        <v>0</v>
      </c>
      <c r="AV2554" s="4">
        <v>2</v>
      </c>
      <c r="AW2554">
        <v>1.9842519685039399</v>
      </c>
      <c r="AX2554" s="4">
        <f t="shared" si="39"/>
        <v>126.99999999999982</v>
      </c>
      <c r="AY2554" s="4">
        <v>0</v>
      </c>
      <c r="AZ2554" s="4">
        <v>0</v>
      </c>
    </row>
    <row r="2555" spans="1:52" x14ac:dyDescent="0.25">
      <c r="A2555" s="4">
        <v>2017</v>
      </c>
      <c r="B2555" s="4" t="s">
        <v>486</v>
      </c>
      <c r="C2555" t="s">
        <v>116</v>
      </c>
      <c r="D2555" t="s">
        <v>140</v>
      </c>
      <c r="E2555" t="s">
        <v>656</v>
      </c>
      <c r="F2555" s="4">
        <v>254</v>
      </c>
      <c r="G2555">
        <v>83</v>
      </c>
      <c r="H2555">
        <v>3.6144578313253</v>
      </c>
      <c r="I2555">
        <v>253</v>
      </c>
      <c r="J2555">
        <v>4.2648221343873498</v>
      </c>
      <c r="K2555">
        <v>2</v>
      </c>
      <c r="L2555">
        <v>7.9051383399209498E-3</v>
      </c>
      <c r="M2555">
        <v>53</v>
      </c>
      <c r="N2555">
        <v>914.64658634538102</v>
      </c>
      <c r="O2555">
        <v>0.208661417322835</v>
      </c>
      <c r="P2555">
        <v>127</v>
      </c>
      <c r="Q2555">
        <v>20.8267716535433</v>
      </c>
      <c r="R2555">
        <v>75</v>
      </c>
      <c r="S2555">
        <v>27.426666666666701</v>
      </c>
      <c r="T2555">
        <v>0</v>
      </c>
      <c r="U2555">
        <v>0</v>
      </c>
      <c r="V2555">
        <v>0</v>
      </c>
      <c r="W2555">
        <v>0</v>
      </c>
      <c r="X2555">
        <v>189</v>
      </c>
      <c r="Y2555">
        <v>80.190476190476204</v>
      </c>
      <c r="Z2555">
        <v>58</v>
      </c>
      <c r="AA2555">
        <v>305.51724137931001</v>
      </c>
      <c r="AB2555">
        <v>194</v>
      </c>
      <c r="AC2555">
        <v>107.118556701031</v>
      </c>
      <c r="AD2555">
        <v>0.76377952755905498</v>
      </c>
      <c r="AE2555">
        <v>64</v>
      </c>
      <c r="AF2555">
        <v>60.140625</v>
      </c>
      <c r="AG2555">
        <v>0.25196850393700798</v>
      </c>
      <c r="AH2555" s="4">
        <v>34</v>
      </c>
      <c r="AI2555">
        <v>0.58620689655172398</v>
      </c>
      <c r="AJ2555" s="4">
        <v>13</v>
      </c>
      <c r="AK2555">
        <v>0.22413793103448301</v>
      </c>
      <c r="AL2555" s="4">
        <v>48</v>
      </c>
      <c r="AM2555">
        <v>0.247422680412371</v>
      </c>
      <c r="AN2555" s="4">
        <v>16</v>
      </c>
      <c r="AO2555">
        <v>8.2474226804123696E-2</v>
      </c>
      <c r="AP2555" s="4">
        <v>1</v>
      </c>
      <c r="AQ2555">
        <v>3.9370078740157497E-3</v>
      </c>
      <c r="AR2555" s="4">
        <v>1</v>
      </c>
      <c r="AS2555">
        <v>3.9370078740157497E-3</v>
      </c>
      <c r="AT2555" s="4">
        <v>1</v>
      </c>
      <c r="AU2555" s="4">
        <v>0</v>
      </c>
      <c r="AV2555" s="4">
        <v>2</v>
      </c>
      <c r="AW2555">
        <v>1.8333333333333299</v>
      </c>
      <c r="AX2555" s="4">
        <f t="shared" si="39"/>
        <v>138.54545454545482</v>
      </c>
      <c r="AY2555" s="4">
        <v>0</v>
      </c>
      <c r="AZ2555" s="4">
        <v>0</v>
      </c>
    </row>
    <row r="2556" spans="1:52" x14ac:dyDescent="0.25">
      <c r="A2556" s="4">
        <v>2017</v>
      </c>
      <c r="B2556" s="4" t="s">
        <v>486</v>
      </c>
      <c r="C2556" t="s">
        <v>116</v>
      </c>
      <c r="D2556" t="s">
        <v>125</v>
      </c>
      <c r="E2556" t="s">
        <v>641</v>
      </c>
      <c r="F2556" s="4">
        <v>294</v>
      </c>
      <c r="G2556">
        <v>117</v>
      </c>
      <c r="H2556">
        <v>5.1196581196581201</v>
      </c>
      <c r="I2556">
        <v>294</v>
      </c>
      <c r="J2556">
        <v>4.7925170068027203</v>
      </c>
      <c r="K2556">
        <v>6</v>
      </c>
      <c r="L2556">
        <v>2.04081632653061E-2</v>
      </c>
      <c r="M2556">
        <v>58</v>
      </c>
      <c r="N2556">
        <v>729.32291666666697</v>
      </c>
      <c r="O2556">
        <v>0.19727891156462601</v>
      </c>
      <c r="P2556">
        <v>163</v>
      </c>
      <c r="Q2556">
        <v>39.079754601227002</v>
      </c>
      <c r="R2556">
        <v>73</v>
      </c>
      <c r="S2556">
        <v>51.876712328767098</v>
      </c>
      <c r="T2556">
        <v>1</v>
      </c>
      <c r="U2556">
        <v>93</v>
      </c>
      <c r="V2556">
        <v>1</v>
      </c>
      <c r="W2556">
        <v>197</v>
      </c>
      <c r="X2556">
        <v>193</v>
      </c>
      <c r="Y2556">
        <v>89.108808290155395</v>
      </c>
      <c r="Z2556">
        <v>70</v>
      </c>
      <c r="AA2556">
        <v>354.15714285714301</v>
      </c>
      <c r="AB2556">
        <v>223</v>
      </c>
      <c r="AC2556">
        <v>124.95964125560501</v>
      </c>
      <c r="AD2556">
        <v>0.75850340136054395</v>
      </c>
      <c r="AE2556">
        <v>64</v>
      </c>
      <c r="AF2556">
        <v>58.890625</v>
      </c>
      <c r="AG2556">
        <v>0.21768707482993199</v>
      </c>
      <c r="AH2556" s="4">
        <v>45</v>
      </c>
      <c r="AI2556">
        <v>0.64285714285714302</v>
      </c>
      <c r="AJ2556" s="4">
        <v>19</v>
      </c>
      <c r="AK2556">
        <v>0.27142857142857102</v>
      </c>
      <c r="AL2556" s="4">
        <v>59</v>
      </c>
      <c r="AM2556">
        <v>0.26457399103139001</v>
      </c>
      <c r="AN2556" s="4">
        <v>14</v>
      </c>
      <c r="AO2556">
        <v>6.2780269058296007E-2</v>
      </c>
      <c r="AP2556" s="4">
        <v>2</v>
      </c>
      <c r="AQ2556">
        <v>6.8027210884353704E-3</v>
      </c>
      <c r="AR2556" s="4">
        <v>0</v>
      </c>
      <c r="AS2556">
        <v>0</v>
      </c>
      <c r="AT2556" s="4">
        <v>0</v>
      </c>
      <c r="AU2556" s="4">
        <v>0</v>
      </c>
      <c r="AV2556" s="4">
        <v>4</v>
      </c>
      <c r="AW2556">
        <v>1.81481481481481</v>
      </c>
      <c r="AX2556" s="4">
        <f t="shared" si="39"/>
        <v>162.00000000000043</v>
      </c>
      <c r="AY2556" s="4">
        <v>0</v>
      </c>
      <c r="AZ2556" s="4">
        <v>0</v>
      </c>
    </row>
    <row r="2557" spans="1:52" x14ac:dyDescent="0.25">
      <c r="A2557" s="4">
        <v>2017</v>
      </c>
      <c r="B2557" s="4" t="s">
        <v>486</v>
      </c>
      <c r="C2557" t="s">
        <v>116</v>
      </c>
      <c r="D2557" t="s">
        <v>117</v>
      </c>
      <c r="E2557" t="s">
        <v>633</v>
      </c>
      <c r="F2557" s="4">
        <v>536</v>
      </c>
      <c r="G2557">
        <v>201</v>
      </c>
      <c r="H2557">
        <v>9.4029850746268693</v>
      </c>
      <c r="I2557">
        <v>536</v>
      </c>
      <c r="J2557">
        <v>7.0261194029850698</v>
      </c>
      <c r="K2557">
        <v>26</v>
      </c>
      <c r="L2557">
        <v>4.85074626865672E-2</v>
      </c>
      <c r="M2557">
        <v>27</v>
      </c>
      <c r="N2557">
        <v>-33.475915221580003</v>
      </c>
      <c r="O2557">
        <v>5.0373134328358202E-2</v>
      </c>
      <c r="P2557">
        <v>491</v>
      </c>
      <c r="Q2557">
        <v>27.232179226069199</v>
      </c>
      <c r="R2557">
        <v>170</v>
      </c>
      <c r="S2557">
        <v>76.341176470588195</v>
      </c>
      <c r="T2557">
        <v>0</v>
      </c>
      <c r="U2557">
        <v>0</v>
      </c>
      <c r="V2557">
        <v>0</v>
      </c>
      <c r="W2557">
        <v>0</v>
      </c>
      <c r="X2557">
        <v>125</v>
      </c>
      <c r="Y2557">
        <v>129.512</v>
      </c>
      <c r="Z2557">
        <v>307</v>
      </c>
      <c r="AA2557">
        <v>338.20195439739399</v>
      </c>
      <c r="AB2557">
        <v>209</v>
      </c>
      <c r="AC2557">
        <v>255.272727272727</v>
      </c>
      <c r="AD2557">
        <v>0.38992537313432801</v>
      </c>
      <c r="AE2557">
        <v>14</v>
      </c>
      <c r="AF2557">
        <v>101.142857142857</v>
      </c>
      <c r="AG2557">
        <v>2.6119402985074602E-2</v>
      </c>
      <c r="AH2557" s="4">
        <v>192</v>
      </c>
      <c r="AI2557">
        <v>0.625407166123779</v>
      </c>
      <c r="AJ2557" s="4">
        <v>65</v>
      </c>
      <c r="AK2557">
        <v>0.211726384364821</v>
      </c>
      <c r="AL2557" s="4">
        <v>93</v>
      </c>
      <c r="AM2557">
        <v>0.44497607655502402</v>
      </c>
      <c r="AN2557" s="4">
        <v>25</v>
      </c>
      <c r="AO2557">
        <v>0.119617224880383</v>
      </c>
      <c r="AP2557" s="4">
        <v>12</v>
      </c>
      <c r="AQ2557">
        <v>2.2388059701492501E-2</v>
      </c>
      <c r="AR2557" s="4">
        <v>1</v>
      </c>
      <c r="AS2557">
        <v>1.86567164179104E-3</v>
      </c>
      <c r="AT2557" s="4">
        <v>0</v>
      </c>
      <c r="AU2557" s="4">
        <v>0</v>
      </c>
      <c r="AV2557" s="4">
        <v>19</v>
      </c>
      <c r="AW2557">
        <v>3.01123595505618</v>
      </c>
      <c r="AX2557" s="4">
        <f t="shared" si="39"/>
        <v>177.99999999999997</v>
      </c>
      <c r="AY2557" s="4">
        <v>0</v>
      </c>
      <c r="AZ2557" s="4">
        <v>0</v>
      </c>
    </row>
    <row r="2558" spans="1:52" x14ac:dyDescent="0.25">
      <c r="A2558" s="4">
        <v>2017</v>
      </c>
      <c r="B2558" s="4" t="s">
        <v>486</v>
      </c>
      <c r="C2558" t="s">
        <v>116</v>
      </c>
      <c r="D2558" t="s">
        <v>128</v>
      </c>
      <c r="E2558" t="s">
        <v>644</v>
      </c>
      <c r="F2558" s="4">
        <v>270</v>
      </c>
      <c r="G2558">
        <v>145</v>
      </c>
      <c r="H2558">
        <v>5.9931034482758596</v>
      </c>
      <c r="I2558">
        <v>270</v>
      </c>
      <c r="J2558">
        <v>6.6444444444444404</v>
      </c>
      <c r="K2558">
        <v>6</v>
      </c>
      <c r="L2558">
        <v>2.2222222222222199E-2</v>
      </c>
      <c r="M2558">
        <v>10</v>
      </c>
      <c r="N2558">
        <v>-90.383141762452098</v>
      </c>
      <c r="O2558">
        <v>3.7037037037037E-2</v>
      </c>
      <c r="P2558">
        <v>234</v>
      </c>
      <c r="Q2558">
        <v>25.538461538461501</v>
      </c>
      <c r="R2558">
        <v>56</v>
      </c>
      <c r="S2558">
        <v>54.517857142857103</v>
      </c>
      <c r="T2558">
        <v>0</v>
      </c>
      <c r="U2558">
        <v>0</v>
      </c>
      <c r="V2558">
        <v>0</v>
      </c>
      <c r="W2558">
        <v>0</v>
      </c>
      <c r="X2558">
        <v>118</v>
      </c>
      <c r="Y2558">
        <v>116.762711864407</v>
      </c>
      <c r="Z2558">
        <v>125</v>
      </c>
      <c r="AA2558">
        <v>322.63200000000001</v>
      </c>
      <c r="AB2558">
        <v>139</v>
      </c>
      <c r="AC2558">
        <v>197.323741007194</v>
      </c>
      <c r="AD2558">
        <v>0.51481481481481495</v>
      </c>
      <c r="AE2558">
        <v>9</v>
      </c>
      <c r="AF2558">
        <v>102.222222222222</v>
      </c>
      <c r="AG2558">
        <v>3.3333333333333298E-2</v>
      </c>
      <c r="AH2558" s="4">
        <v>68</v>
      </c>
      <c r="AI2558">
        <v>0.54400000000000004</v>
      </c>
      <c r="AJ2558" s="4">
        <v>34</v>
      </c>
      <c r="AK2558">
        <v>0.27200000000000002</v>
      </c>
      <c r="AL2558" s="4">
        <v>34</v>
      </c>
      <c r="AM2558">
        <v>0.24460431654676301</v>
      </c>
      <c r="AN2558" s="4">
        <v>6</v>
      </c>
      <c r="AO2558">
        <v>4.3165467625899297E-2</v>
      </c>
      <c r="AP2558" s="4">
        <v>2</v>
      </c>
      <c r="AQ2558">
        <v>7.4074074074074103E-3</v>
      </c>
      <c r="AR2558" s="4">
        <v>0</v>
      </c>
      <c r="AS2558">
        <v>0</v>
      </c>
      <c r="AT2558" s="4">
        <v>0</v>
      </c>
      <c r="AU2558" s="4">
        <v>0</v>
      </c>
      <c r="AV2558" s="4">
        <v>4</v>
      </c>
      <c r="AW2558">
        <v>2.6732673267326699</v>
      </c>
      <c r="AX2558" s="4">
        <f t="shared" si="39"/>
        <v>101.00000000000013</v>
      </c>
      <c r="AY2558" s="4">
        <v>0</v>
      </c>
      <c r="AZ2558" s="4">
        <v>0</v>
      </c>
    </row>
    <row r="2559" spans="1:52" x14ac:dyDescent="0.25">
      <c r="A2559" s="4">
        <v>2017</v>
      </c>
      <c r="B2559" s="4" t="s">
        <v>486</v>
      </c>
      <c r="C2559" t="s">
        <v>116</v>
      </c>
      <c r="D2559" t="s">
        <v>136</v>
      </c>
      <c r="E2559" t="s">
        <v>652</v>
      </c>
      <c r="F2559" s="4">
        <v>226</v>
      </c>
      <c r="G2559">
        <v>106</v>
      </c>
      <c r="H2559">
        <v>7.2264150943396199</v>
      </c>
      <c r="I2559">
        <v>226</v>
      </c>
      <c r="J2559">
        <v>6.1991150442477903</v>
      </c>
      <c r="K2559">
        <v>0</v>
      </c>
      <c r="L2559">
        <v>0</v>
      </c>
      <c r="M2559">
        <v>15</v>
      </c>
      <c r="N2559">
        <v>87.713615023474205</v>
      </c>
      <c r="O2559">
        <v>6.6371681415929196E-2</v>
      </c>
      <c r="P2559">
        <v>199</v>
      </c>
      <c r="Q2559">
        <v>17.2713567839196</v>
      </c>
      <c r="R2559">
        <v>49</v>
      </c>
      <c r="S2559">
        <v>73.142857142857096</v>
      </c>
      <c r="T2559">
        <v>0</v>
      </c>
      <c r="U2559">
        <v>0</v>
      </c>
      <c r="V2559">
        <v>0</v>
      </c>
      <c r="W2559">
        <v>0</v>
      </c>
      <c r="X2559">
        <v>92</v>
      </c>
      <c r="Y2559">
        <v>93.336956521739097</v>
      </c>
      <c r="Z2559">
        <v>118</v>
      </c>
      <c r="AA2559">
        <v>332.47457627118598</v>
      </c>
      <c r="AB2559">
        <v>103</v>
      </c>
      <c r="AC2559">
        <v>156.47572815533999</v>
      </c>
      <c r="AD2559">
        <v>0.45575221238938102</v>
      </c>
      <c r="AE2559">
        <v>19</v>
      </c>
      <c r="AF2559">
        <v>42.631578947368403</v>
      </c>
      <c r="AG2559">
        <v>8.4070796460176997E-2</v>
      </c>
      <c r="AH2559" s="4">
        <v>62</v>
      </c>
      <c r="AI2559">
        <v>0.52542372881355903</v>
      </c>
      <c r="AJ2559" s="4">
        <v>28</v>
      </c>
      <c r="AK2559">
        <v>0.23728813559322001</v>
      </c>
      <c r="AL2559" s="4">
        <v>26</v>
      </c>
      <c r="AM2559">
        <v>0.25242718446601897</v>
      </c>
      <c r="AN2559" s="4">
        <v>11</v>
      </c>
      <c r="AO2559">
        <v>0.106796116504854</v>
      </c>
      <c r="AP2559" s="4">
        <v>0</v>
      </c>
      <c r="AQ2559">
        <v>0</v>
      </c>
      <c r="AR2559" s="4">
        <v>0</v>
      </c>
      <c r="AS2559">
        <v>0</v>
      </c>
      <c r="AT2559" s="4">
        <v>0</v>
      </c>
      <c r="AU2559" s="4">
        <v>0</v>
      </c>
      <c r="AV2559" s="4">
        <v>7</v>
      </c>
      <c r="AW2559">
        <v>2.1730769230769198</v>
      </c>
      <c r="AX2559" s="4">
        <f t="shared" si="39"/>
        <v>104.00000000000016</v>
      </c>
      <c r="AY2559" s="4">
        <v>0</v>
      </c>
      <c r="AZ2559" s="4">
        <v>0</v>
      </c>
    </row>
    <row r="2560" spans="1:52" x14ac:dyDescent="0.25">
      <c r="A2560" s="4">
        <v>2017</v>
      </c>
      <c r="B2560" s="4" t="s">
        <v>486</v>
      </c>
      <c r="C2560" t="s">
        <v>116</v>
      </c>
      <c r="D2560" t="s">
        <v>123</v>
      </c>
      <c r="E2560" t="s">
        <v>639</v>
      </c>
      <c r="F2560" s="4">
        <v>242</v>
      </c>
      <c r="G2560">
        <v>117</v>
      </c>
      <c r="H2560">
        <v>7.5042735042734998</v>
      </c>
      <c r="I2560">
        <v>242</v>
      </c>
      <c r="J2560">
        <v>7.0495867768595</v>
      </c>
      <c r="K2560">
        <v>8</v>
      </c>
      <c r="L2560">
        <v>3.3057851239669402E-2</v>
      </c>
      <c r="M2560">
        <v>11</v>
      </c>
      <c r="N2560">
        <v>47.025641025641001</v>
      </c>
      <c r="O2560">
        <v>4.5454545454545497E-2</v>
      </c>
      <c r="P2560">
        <v>222</v>
      </c>
      <c r="Q2560">
        <v>20.252252252252301</v>
      </c>
      <c r="R2560">
        <v>43</v>
      </c>
      <c r="S2560">
        <v>75.232558139534902</v>
      </c>
      <c r="T2560">
        <v>0</v>
      </c>
      <c r="U2560">
        <v>0</v>
      </c>
      <c r="V2560">
        <v>0</v>
      </c>
      <c r="W2560">
        <v>0</v>
      </c>
      <c r="X2560">
        <v>60</v>
      </c>
      <c r="Y2560">
        <v>95.983333333333306</v>
      </c>
      <c r="Z2560">
        <v>147</v>
      </c>
      <c r="AA2560">
        <v>325.823129251701</v>
      </c>
      <c r="AB2560">
        <v>90</v>
      </c>
      <c r="AC2560">
        <v>215.51111111111101</v>
      </c>
      <c r="AD2560">
        <v>0.37190082644628097</v>
      </c>
      <c r="AE2560">
        <v>23</v>
      </c>
      <c r="AF2560">
        <v>55.826086956521699</v>
      </c>
      <c r="AG2560">
        <v>9.5041322314049603E-2</v>
      </c>
      <c r="AH2560" s="4">
        <v>73</v>
      </c>
      <c r="AI2560">
        <v>0.49659863945578198</v>
      </c>
      <c r="AJ2560" s="4">
        <v>27</v>
      </c>
      <c r="AK2560">
        <v>0.183673469387755</v>
      </c>
      <c r="AL2560" s="4">
        <v>13</v>
      </c>
      <c r="AM2560">
        <v>0.14444444444444399</v>
      </c>
      <c r="AN2560" s="4">
        <v>8</v>
      </c>
      <c r="AO2560">
        <v>8.8888888888888906E-2</v>
      </c>
      <c r="AP2560" s="4">
        <v>0</v>
      </c>
      <c r="AQ2560">
        <v>0</v>
      </c>
      <c r="AR2560" s="4">
        <v>0</v>
      </c>
      <c r="AS2560">
        <v>0</v>
      </c>
      <c r="AT2560" s="4">
        <v>0</v>
      </c>
      <c r="AU2560" s="4">
        <v>0</v>
      </c>
      <c r="AV2560" s="4">
        <v>5</v>
      </c>
      <c r="AW2560">
        <v>2.3960396039603999</v>
      </c>
      <c r="AX2560" s="4">
        <f t="shared" si="39"/>
        <v>100.99999999999983</v>
      </c>
      <c r="AY2560" s="4">
        <v>0</v>
      </c>
      <c r="AZ2560" s="4">
        <v>0</v>
      </c>
    </row>
    <row r="2561" spans="1:52" x14ac:dyDescent="0.25">
      <c r="A2561" s="4">
        <v>2017</v>
      </c>
      <c r="B2561" s="4" t="s">
        <v>486</v>
      </c>
      <c r="C2561" t="s">
        <v>116</v>
      </c>
      <c r="D2561" t="s">
        <v>119</v>
      </c>
      <c r="E2561" t="s">
        <v>635</v>
      </c>
      <c r="F2561" s="4">
        <v>303</v>
      </c>
      <c r="G2561">
        <v>150</v>
      </c>
      <c r="H2561">
        <v>5.9933333333333296</v>
      </c>
      <c r="I2561">
        <v>303</v>
      </c>
      <c r="J2561">
        <v>6.4620462046204601</v>
      </c>
      <c r="K2561">
        <v>12</v>
      </c>
      <c r="L2561">
        <v>3.9603960396039598E-2</v>
      </c>
      <c r="M2561">
        <v>17</v>
      </c>
      <c r="N2561">
        <v>32.458041958042003</v>
      </c>
      <c r="O2561">
        <v>5.6105610561056098E-2</v>
      </c>
      <c r="P2561">
        <v>272</v>
      </c>
      <c r="Q2561">
        <v>14.540441176470599</v>
      </c>
      <c r="R2561">
        <v>52</v>
      </c>
      <c r="S2561">
        <v>36.384615384615401</v>
      </c>
      <c r="T2561">
        <v>0</v>
      </c>
      <c r="U2561">
        <v>0</v>
      </c>
      <c r="V2561">
        <v>0</v>
      </c>
      <c r="W2561">
        <v>0</v>
      </c>
      <c r="X2561">
        <v>93</v>
      </c>
      <c r="Y2561">
        <v>117.05376344086</v>
      </c>
      <c r="Z2561">
        <v>179</v>
      </c>
      <c r="AA2561">
        <v>327.72625698323998</v>
      </c>
      <c r="AB2561">
        <v>119</v>
      </c>
      <c r="AC2561">
        <v>190.109243697479</v>
      </c>
      <c r="AD2561">
        <v>0.392739273927393</v>
      </c>
      <c r="AE2561">
        <v>13</v>
      </c>
      <c r="AF2561">
        <v>79.076923076923094</v>
      </c>
      <c r="AG2561">
        <v>4.2904290429042903E-2</v>
      </c>
      <c r="AH2561" s="4">
        <v>97</v>
      </c>
      <c r="AI2561">
        <v>0.54189944134078205</v>
      </c>
      <c r="AJ2561" s="4">
        <v>35</v>
      </c>
      <c r="AK2561">
        <v>0.19553072625698301</v>
      </c>
      <c r="AL2561" s="4">
        <v>41</v>
      </c>
      <c r="AM2561">
        <v>0.34453781512604997</v>
      </c>
      <c r="AN2561" s="4">
        <v>12</v>
      </c>
      <c r="AO2561">
        <v>0.10084033613445401</v>
      </c>
      <c r="AP2561" s="4">
        <v>3</v>
      </c>
      <c r="AQ2561">
        <v>9.9009900990098994E-3</v>
      </c>
      <c r="AR2561" s="4">
        <v>1</v>
      </c>
      <c r="AS2561">
        <v>3.3003300330032999E-3</v>
      </c>
      <c r="AT2561" s="4">
        <v>0</v>
      </c>
      <c r="AU2561" s="4">
        <v>0</v>
      </c>
      <c r="AV2561" s="4">
        <v>14</v>
      </c>
      <c r="AW2561">
        <v>2.85849056603774</v>
      </c>
      <c r="AX2561" s="4">
        <f t="shared" si="39"/>
        <v>105.99999999999984</v>
      </c>
      <c r="AY2561" s="4">
        <v>0</v>
      </c>
      <c r="AZ2561" s="4">
        <v>0</v>
      </c>
    </row>
    <row r="2562" spans="1:52" x14ac:dyDescent="0.25">
      <c r="A2562" s="4">
        <v>2017</v>
      </c>
      <c r="B2562" s="4" t="s">
        <v>486</v>
      </c>
      <c r="C2562" t="s">
        <v>116</v>
      </c>
      <c r="D2562" t="s">
        <v>131</v>
      </c>
      <c r="E2562" t="s">
        <v>647</v>
      </c>
      <c r="F2562" s="4">
        <v>266</v>
      </c>
      <c r="G2562">
        <v>101</v>
      </c>
      <c r="H2562">
        <v>3.9306930693069302</v>
      </c>
      <c r="I2562">
        <v>266</v>
      </c>
      <c r="J2562">
        <v>4.6315789473684204</v>
      </c>
      <c r="K2562">
        <v>0</v>
      </c>
      <c r="L2562">
        <v>0</v>
      </c>
      <c r="M2562">
        <v>46</v>
      </c>
      <c r="N2562">
        <v>730.65909090909099</v>
      </c>
      <c r="O2562">
        <v>0.17293233082706799</v>
      </c>
      <c r="P2562">
        <v>126</v>
      </c>
      <c r="Q2562">
        <v>34.428571428571402</v>
      </c>
      <c r="R2562">
        <v>62</v>
      </c>
      <c r="S2562">
        <v>31.7741935483871</v>
      </c>
      <c r="T2562">
        <v>1</v>
      </c>
      <c r="U2562">
        <v>158</v>
      </c>
      <c r="V2562">
        <v>1</v>
      </c>
      <c r="W2562">
        <v>4</v>
      </c>
      <c r="X2562">
        <v>190</v>
      </c>
      <c r="Y2562">
        <v>86.131578947368396</v>
      </c>
      <c r="Z2562">
        <v>60</v>
      </c>
      <c r="AA2562">
        <v>319.88333333333298</v>
      </c>
      <c r="AB2562">
        <v>203</v>
      </c>
      <c r="AC2562">
        <v>120.50738916256201</v>
      </c>
      <c r="AD2562">
        <v>0.76315789473684204</v>
      </c>
      <c r="AE2562">
        <v>74</v>
      </c>
      <c r="AF2562">
        <v>54.8783783783784</v>
      </c>
      <c r="AG2562">
        <v>0.278195488721805</v>
      </c>
      <c r="AH2562" s="4">
        <v>33</v>
      </c>
      <c r="AI2562">
        <v>0.55000000000000004</v>
      </c>
      <c r="AJ2562" s="4">
        <v>18</v>
      </c>
      <c r="AK2562">
        <v>0.3</v>
      </c>
      <c r="AL2562" s="4">
        <v>37</v>
      </c>
      <c r="AM2562">
        <v>0.182266009852217</v>
      </c>
      <c r="AN2562" s="4">
        <v>12</v>
      </c>
      <c r="AO2562">
        <v>5.91133004926108E-2</v>
      </c>
      <c r="AP2562" s="4">
        <v>5</v>
      </c>
      <c r="AQ2562">
        <v>1.8796992481203E-2</v>
      </c>
      <c r="AR2562" s="4">
        <v>3</v>
      </c>
      <c r="AS2562">
        <v>1.12781954887218E-2</v>
      </c>
      <c r="AT2562" s="4">
        <v>0</v>
      </c>
      <c r="AU2562" s="4">
        <v>0</v>
      </c>
      <c r="AV2562" s="4">
        <v>4</v>
      </c>
      <c r="AW2562">
        <v>1.8472222222222201</v>
      </c>
      <c r="AX2562" s="4">
        <f t="shared" si="39"/>
        <v>144.00000000000017</v>
      </c>
      <c r="AY2562" s="4">
        <v>1</v>
      </c>
      <c r="AZ2562" s="4">
        <v>90</v>
      </c>
    </row>
    <row r="2563" spans="1:52" x14ac:dyDescent="0.25">
      <c r="A2563" s="4">
        <v>2017</v>
      </c>
      <c r="B2563" s="4" t="s">
        <v>486</v>
      </c>
      <c r="C2563" t="s">
        <v>116</v>
      </c>
      <c r="D2563" t="s">
        <v>130</v>
      </c>
      <c r="E2563" t="s">
        <v>646</v>
      </c>
      <c r="F2563" s="4">
        <v>200</v>
      </c>
      <c r="G2563">
        <v>38</v>
      </c>
      <c r="H2563">
        <v>11.6842105263158</v>
      </c>
      <c r="I2563">
        <v>200</v>
      </c>
      <c r="J2563">
        <v>5.8</v>
      </c>
      <c r="K2563">
        <v>0</v>
      </c>
      <c r="L2563">
        <v>0</v>
      </c>
      <c r="M2563">
        <v>51</v>
      </c>
      <c r="N2563">
        <v>1180.2688172042999</v>
      </c>
      <c r="O2563">
        <v>0.255</v>
      </c>
      <c r="P2563">
        <v>58</v>
      </c>
      <c r="Q2563">
        <v>60.1034482758621</v>
      </c>
      <c r="R2563">
        <v>50</v>
      </c>
      <c r="S2563">
        <v>29.44</v>
      </c>
      <c r="T2563">
        <v>14</v>
      </c>
      <c r="U2563">
        <v>146</v>
      </c>
      <c r="V2563">
        <v>12</v>
      </c>
      <c r="W2563">
        <v>90.75</v>
      </c>
      <c r="X2563">
        <v>160</v>
      </c>
      <c r="Y2563">
        <v>81.081249999999997</v>
      </c>
      <c r="Z2563">
        <v>27</v>
      </c>
      <c r="AA2563">
        <v>304.66666666666703</v>
      </c>
      <c r="AB2563">
        <v>169</v>
      </c>
      <c r="AC2563">
        <v>113.11834319526599</v>
      </c>
      <c r="AD2563">
        <v>0.84499999999999997</v>
      </c>
      <c r="AE2563">
        <v>68</v>
      </c>
      <c r="AF2563">
        <v>69.132352941176507</v>
      </c>
      <c r="AG2563">
        <v>0.34</v>
      </c>
      <c r="AH2563" s="4">
        <v>17</v>
      </c>
      <c r="AI2563">
        <v>0.62962962962962998</v>
      </c>
      <c r="AJ2563" s="4">
        <v>7</v>
      </c>
      <c r="AK2563">
        <v>0.25925925925925902</v>
      </c>
      <c r="AL2563" s="4">
        <v>25</v>
      </c>
      <c r="AM2563">
        <v>0.14792899408283999</v>
      </c>
      <c r="AN2563" s="4">
        <v>11</v>
      </c>
      <c r="AO2563">
        <v>6.5088757396449703E-2</v>
      </c>
      <c r="AP2563" s="4">
        <v>3</v>
      </c>
      <c r="AQ2563">
        <v>1.4999999999999999E-2</v>
      </c>
      <c r="AR2563" s="4">
        <v>1</v>
      </c>
      <c r="AS2563">
        <v>5.0000000000000001E-3</v>
      </c>
      <c r="AT2563" s="4">
        <v>0</v>
      </c>
      <c r="AU2563" s="4">
        <v>0</v>
      </c>
      <c r="AV2563" s="4">
        <v>6</v>
      </c>
      <c r="AW2563">
        <v>1.8181818181818199</v>
      </c>
      <c r="AX2563" s="4">
        <f t="shared" ref="AX2563:AX2626" si="40">IF(ISERROR(F2563/AW2563),0,F2563/AW2563)</f>
        <v>109.9999999999999</v>
      </c>
      <c r="AY2563" s="4">
        <v>0</v>
      </c>
      <c r="AZ2563" s="4">
        <v>0</v>
      </c>
    </row>
    <row r="2564" spans="1:52" x14ac:dyDescent="0.25">
      <c r="A2564" s="4">
        <v>2017</v>
      </c>
      <c r="B2564" s="4" t="s">
        <v>486</v>
      </c>
      <c r="C2564" t="s">
        <v>116</v>
      </c>
      <c r="D2564" t="s">
        <v>339</v>
      </c>
      <c r="E2564" t="s">
        <v>841</v>
      </c>
      <c r="F2564" s="4">
        <v>161</v>
      </c>
      <c r="G2564">
        <v>110</v>
      </c>
      <c r="H2564">
        <v>6.3545454545454501</v>
      </c>
      <c r="I2564">
        <v>161</v>
      </c>
      <c r="J2564">
        <v>7.3167701863354004</v>
      </c>
      <c r="K2564">
        <v>0</v>
      </c>
      <c r="L2564">
        <v>0</v>
      </c>
      <c r="M2564">
        <v>29</v>
      </c>
      <c r="N2564">
        <v>587.625</v>
      </c>
      <c r="O2564">
        <v>0.18012422360248401</v>
      </c>
      <c r="P2564">
        <v>106</v>
      </c>
      <c r="Q2564">
        <v>70.735849056603797</v>
      </c>
      <c r="R2564">
        <v>30</v>
      </c>
      <c r="S2564">
        <v>62.466666666666697</v>
      </c>
      <c r="T2564">
        <v>84</v>
      </c>
      <c r="U2564">
        <v>135.53571428571399</v>
      </c>
      <c r="V2564">
        <v>84</v>
      </c>
      <c r="W2564">
        <v>77.571428571428598</v>
      </c>
      <c r="X2564">
        <v>62</v>
      </c>
      <c r="Y2564">
        <v>121.564516129032</v>
      </c>
      <c r="Z2564">
        <v>89</v>
      </c>
      <c r="AA2564">
        <v>314.97752808988798</v>
      </c>
      <c r="AB2564">
        <v>71</v>
      </c>
      <c r="AC2564">
        <v>172.43661971831</v>
      </c>
      <c r="AD2564">
        <v>0.440993788819876</v>
      </c>
      <c r="AE2564">
        <v>3</v>
      </c>
      <c r="AF2564">
        <v>108.666666666667</v>
      </c>
      <c r="AG2564">
        <v>1.8633540372670801E-2</v>
      </c>
      <c r="AH2564" s="4">
        <v>58</v>
      </c>
      <c r="AI2564">
        <v>0.651685393258427</v>
      </c>
      <c r="AJ2564" s="4">
        <v>12</v>
      </c>
      <c r="AK2564">
        <v>0.13483146067415699</v>
      </c>
      <c r="AL2564" s="4">
        <v>24</v>
      </c>
      <c r="AM2564">
        <v>0.338028169014085</v>
      </c>
      <c r="AN2564" s="4">
        <v>5</v>
      </c>
      <c r="AO2564">
        <v>7.0422535211267595E-2</v>
      </c>
      <c r="AP2564" s="4">
        <v>0</v>
      </c>
      <c r="AQ2564">
        <v>0</v>
      </c>
      <c r="AR2564" s="4">
        <v>0</v>
      </c>
      <c r="AS2564">
        <v>0</v>
      </c>
      <c r="AT2564" s="4">
        <v>0</v>
      </c>
      <c r="AU2564" s="4">
        <v>0</v>
      </c>
      <c r="AV2564" s="4">
        <v>3</v>
      </c>
      <c r="AW2564">
        <v>1.6262626262626301</v>
      </c>
      <c r="AX2564" s="4">
        <f t="shared" si="40"/>
        <v>98.999999999999773</v>
      </c>
      <c r="AY2564" s="4">
        <v>1</v>
      </c>
      <c r="AZ2564" s="4">
        <v>4</v>
      </c>
    </row>
    <row r="2565" spans="1:52" x14ac:dyDescent="0.25">
      <c r="A2565" s="4">
        <v>2017</v>
      </c>
      <c r="B2565" s="4" t="s">
        <v>486</v>
      </c>
      <c r="C2565" t="s">
        <v>116</v>
      </c>
      <c r="D2565" t="s">
        <v>135</v>
      </c>
      <c r="E2565" t="s">
        <v>651</v>
      </c>
      <c r="F2565" s="4">
        <v>227</v>
      </c>
      <c r="G2565">
        <v>86</v>
      </c>
      <c r="H2565">
        <v>6.46511627906977</v>
      </c>
      <c r="I2565">
        <v>227</v>
      </c>
      <c r="J2565">
        <v>5.76651982378855</v>
      </c>
      <c r="K2565">
        <v>6</v>
      </c>
      <c r="L2565">
        <v>2.6431718061673999E-2</v>
      </c>
      <c r="M2565">
        <v>64</v>
      </c>
      <c r="N2565">
        <v>1244.6179245282999</v>
      </c>
      <c r="O2565">
        <v>0.28193832599118901</v>
      </c>
      <c r="P2565">
        <v>113</v>
      </c>
      <c r="Q2565">
        <v>50.389380530973497</v>
      </c>
      <c r="R2565">
        <v>40</v>
      </c>
      <c r="S2565">
        <v>51.725000000000001</v>
      </c>
      <c r="T2565">
        <v>0</v>
      </c>
      <c r="U2565">
        <v>0</v>
      </c>
      <c r="V2565">
        <v>0</v>
      </c>
      <c r="W2565">
        <v>0</v>
      </c>
      <c r="X2565">
        <v>129</v>
      </c>
      <c r="Y2565">
        <v>96.643410852713203</v>
      </c>
      <c r="Z2565">
        <v>71</v>
      </c>
      <c r="AA2565">
        <v>356.22535211267598</v>
      </c>
      <c r="AB2565">
        <v>154</v>
      </c>
      <c r="AC2565">
        <v>125.142857142857</v>
      </c>
      <c r="AD2565">
        <v>0.67841409691629995</v>
      </c>
      <c r="AE2565">
        <v>60</v>
      </c>
      <c r="AF2565">
        <v>80.983333333333306</v>
      </c>
      <c r="AG2565">
        <v>0.26431718061673998</v>
      </c>
      <c r="AH2565" s="4">
        <v>41</v>
      </c>
      <c r="AI2565">
        <v>0.57746478873239404</v>
      </c>
      <c r="AJ2565" s="4">
        <v>16</v>
      </c>
      <c r="AK2565">
        <v>0.22535211267605601</v>
      </c>
      <c r="AL2565" s="4">
        <v>34</v>
      </c>
      <c r="AM2565">
        <v>0.22077922077922099</v>
      </c>
      <c r="AN2565" s="4">
        <v>14</v>
      </c>
      <c r="AO2565">
        <v>9.0909090909090898E-2</v>
      </c>
      <c r="AP2565" s="4">
        <v>1</v>
      </c>
      <c r="AQ2565">
        <v>4.4052863436123404E-3</v>
      </c>
      <c r="AR2565" s="4">
        <v>2</v>
      </c>
      <c r="AS2565">
        <v>8.8105726872246704E-3</v>
      </c>
      <c r="AT2565" s="4">
        <v>0</v>
      </c>
      <c r="AU2565" s="4">
        <v>0</v>
      </c>
      <c r="AV2565" s="4">
        <v>2</v>
      </c>
      <c r="AW2565">
        <v>1.8760330578512401</v>
      </c>
      <c r="AX2565" s="4">
        <f t="shared" si="40"/>
        <v>120.99999999999997</v>
      </c>
      <c r="AY2565" s="4">
        <v>0</v>
      </c>
      <c r="AZ2565" s="4">
        <v>0</v>
      </c>
    </row>
    <row r="2566" spans="1:52" x14ac:dyDescent="0.25">
      <c r="A2566" s="4">
        <v>2017</v>
      </c>
      <c r="B2566" s="4" t="s">
        <v>486</v>
      </c>
      <c r="C2566" t="s">
        <v>116</v>
      </c>
      <c r="D2566" t="s">
        <v>137</v>
      </c>
      <c r="E2566" t="s">
        <v>653</v>
      </c>
      <c r="F2566" s="4">
        <v>203</v>
      </c>
      <c r="G2566">
        <v>67</v>
      </c>
      <c r="H2566">
        <v>10.9850746268657</v>
      </c>
      <c r="I2566">
        <v>201</v>
      </c>
      <c r="J2566">
        <v>6.4527363184079602</v>
      </c>
      <c r="K2566">
        <v>0</v>
      </c>
      <c r="L2566">
        <v>0</v>
      </c>
      <c r="M2566">
        <v>24</v>
      </c>
      <c r="N2566">
        <v>577.06030150753804</v>
      </c>
      <c r="O2566">
        <v>0.118226600985222</v>
      </c>
      <c r="P2566">
        <v>103</v>
      </c>
      <c r="Q2566">
        <v>10.0097087378641</v>
      </c>
      <c r="R2566">
        <v>42</v>
      </c>
      <c r="S2566">
        <v>24.6904761904762</v>
      </c>
      <c r="T2566">
        <v>1</v>
      </c>
      <c r="U2566">
        <v>154</v>
      </c>
      <c r="V2566">
        <v>1</v>
      </c>
      <c r="W2566">
        <v>38</v>
      </c>
      <c r="X2566">
        <v>178</v>
      </c>
      <c r="Y2566">
        <v>78.584269662921301</v>
      </c>
      <c r="Z2566">
        <v>16</v>
      </c>
      <c r="AA2566">
        <v>264.8125</v>
      </c>
      <c r="AB2566">
        <v>184</v>
      </c>
      <c r="AC2566">
        <v>97.396739130434796</v>
      </c>
      <c r="AD2566">
        <v>0.90640394088669995</v>
      </c>
      <c r="AE2566">
        <v>71</v>
      </c>
      <c r="AF2566">
        <v>72.211267605633793</v>
      </c>
      <c r="AG2566">
        <v>0.34975369458128103</v>
      </c>
      <c r="AH2566" s="4">
        <v>9</v>
      </c>
      <c r="AI2566">
        <v>0.5625</v>
      </c>
      <c r="AJ2566" s="4">
        <v>5</v>
      </c>
      <c r="AK2566">
        <v>0.3125</v>
      </c>
      <c r="AL2566" s="4">
        <v>41</v>
      </c>
      <c r="AM2566">
        <v>0.22282608695652201</v>
      </c>
      <c r="AN2566" s="4">
        <v>10</v>
      </c>
      <c r="AO2566">
        <v>5.4347826086956499E-2</v>
      </c>
      <c r="AP2566" s="4">
        <v>3</v>
      </c>
      <c r="AQ2566">
        <v>1.47783251231527E-2</v>
      </c>
      <c r="AR2566" s="4">
        <v>0</v>
      </c>
      <c r="AS2566">
        <v>0</v>
      </c>
      <c r="AT2566" s="4">
        <v>2</v>
      </c>
      <c r="AU2566" s="4">
        <v>0</v>
      </c>
      <c r="AV2566" s="4">
        <v>3</v>
      </c>
      <c r="AW2566">
        <v>1.5581395348837199</v>
      </c>
      <c r="AX2566" s="4">
        <f t="shared" si="40"/>
        <v>130.28358208955231</v>
      </c>
      <c r="AY2566" s="4">
        <v>0</v>
      </c>
      <c r="AZ2566" s="4">
        <v>0</v>
      </c>
    </row>
    <row r="2567" spans="1:52" x14ac:dyDescent="0.25">
      <c r="A2567" s="4">
        <v>2017</v>
      </c>
      <c r="B2567" s="4" t="s">
        <v>486</v>
      </c>
      <c r="C2567" t="s">
        <v>116</v>
      </c>
      <c r="D2567" t="s">
        <v>120</v>
      </c>
      <c r="E2567" t="s">
        <v>636</v>
      </c>
      <c r="F2567" s="4">
        <v>246</v>
      </c>
      <c r="G2567">
        <v>114</v>
      </c>
      <c r="H2567">
        <v>5.6403508771929802</v>
      </c>
      <c r="I2567">
        <v>246</v>
      </c>
      <c r="J2567">
        <v>5.3130081300813004</v>
      </c>
      <c r="K2567">
        <v>6</v>
      </c>
      <c r="L2567">
        <v>2.4390243902439001E-2</v>
      </c>
      <c r="M2567">
        <v>195</v>
      </c>
      <c r="N2567">
        <v>2459.0046728972002</v>
      </c>
      <c r="O2567">
        <v>0.792682926829268</v>
      </c>
      <c r="P2567">
        <v>233</v>
      </c>
      <c r="Q2567">
        <v>15.4978540772532</v>
      </c>
      <c r="R2567">
        <v>60</v>
      </c>
      <c r="S2567">
        <v>42.383333333333297</v>
      </c>
      <c r="T2567">
        <v>0</v>
      </c>
      <c r="U2567">
        <v>0</v>
      </c>
      <c r="V2567">
        <v>0</v>
      </c>
      <c r="W2567">
        <v>0</v>
      </c>
      <c r="X2567">
        <v>85</v>
      </c>
      <c r="Y2567">
        <v>109.058823529412</v>
      </c>
      <c r="Z2567">
        <v>130</v>
      </c>
      <c r="AA2567">
        <v>286.53076923076901</v>
      </c>
      <c r="AB2567">
        <v>108</v>
      </c>
      <c r="AC2567">
        <v>165.42592592592601</v>
      </c>
      <c r="AD2567">
        <v>0.439024390243902</v>
      </c>
      <c r="AE2567">
        <v>7</v>
      </c>
      <c r="AF2567">
        <v>82.571428571428598</v>
      </c>
      <c r="AG2567">
        <v>2.8455284552845499E-2</v>
      </c>
      <c r="AH2567" s="4">
        <v>93</v>
      </c>
      <c r="AI2567">
        <v>0.71538461538461495</v>
      </c>
      <c r="AJ2567" s="4">
        <v>30</v>
      </c>
      <c r="AK2567">
        <v>0.230769230769231</v>
      </c>
      <c r="AL2567" s="4">
        <v>47</v>
      </c>
      <c r="AM2567">
        <v>0.43518518518518501</v>
      </c>
      <c r="AN2567" s="4">
        <v>11</v>
      </c>
      <c r="AO2567">
        <v>0.101851851851852</v>
      </c>
      <c r="AP2567" s="4">
        <v>4</v>
      </c>
      <c r="AQ2567">
        <v>1.6260162601626001E-2</v>
      </c>
      <c r="AR2567" s="4">
        <v>1</v>
      </c>
      <c r="AS2567">
        <v>4.0650406504065002E-3</v>
      </c>
      <c r="AT2567" s="4">
        <v>0</v>
      </c>
      <c r="AU2567" s="4">
        <v>0</v>
      </c>
      <c r="AV2567" s="4">
        <v>8</v>
      </c>
      <c r="AW2567">
        <v>2.7640449438202199</v>
      </c>
      <c r="AX2567" s="4">
        <f t="shared" si="40"/>
        <v>89.000000000000156</v>
      </c>
      <c r="AY2567" s="4">
        <v>0</v>
      </c>
      <c r="AZ2567" s="4">
        <v>0</v>
      </c>
    </row>
    <row r="2568" spans="1:52" x14ac:dyDescent="0.25">
      <c r="A2568" s="4">
        <v>2017</v>
      </c>
      <c r="B2568" s="4" t="s">
        <v>486</v>
      </c>
      <c r="C2568" t="s">
        <v>116</v>
      </c>
      <c r="D2568" t="s">
        <v>127</v>
      </c>
      <c r="E2568" t="s">
        <v>643</v>
      </c>
      <c r="F2568" s="4">
        <v>268</v>
      </c>
      <c r="G2568">
        <v>74</v>
      </c>
      <c r="H2568">
        <v>7.2837837837837798</v>
      </c>
      <c r="I2568">
        <v>268</v>
      </c>
      <c r="J2568">
        <v>5.5858208955223896</v>
      </c>
      <c r="K2568">
        <v>10</v>
      </c>
      <c r="L2568">
        <v>3.7313432835820899E-2</v>
      </c>
      <c r="M2568">
        <v>137</v>
      </c>
      <c r="N2568">
        <v>2031.85477178423</v>
      </c>
      <c r="O2568">
        <v>0.51119402985074602</v>
      </c>
      <c r="P2568">
        <v>57</v>
      </c>
      <c r="Q2568">
        <v>103.12280701754401</v>
      </c>
      <c r="R2568">
        <v>61</v>
      </c>
      <c r="S2568">
        <v>43.442622950819697</v>
      </c>
      <c r="T2568">
        <v>42</v>
      </c>
      <c r="U2568">
        <v>121.5</v>
      </c>
      <c r="V2568">
        <v>41</v>
      </c>
      <c r="W2568">
        <v>155.39024390243901</v>
      </c>
      <c r="X2568">
        <v>213</v>
      </c>
      <c r="Y2568">
        <v>89.305164319248803</v>
      </c>
      <c r="Z2568">
        <v>43</v>
      </c>
      <c r="AA2568">
        <v>397.65116279069798</v>
      </c>
      <c r="AB2568">
        <v>225</v>
      </c>
      <c r="AC2568">
        <v>120.493333333333</v>
      </c>
      <c r="AD2568">
        <v>0.83955223880596996</v>
      </c>
      <c r="AE2568">
        <v>55</v>
      </c>
      <c r="AF2568">
        <v>72</v>
      </c>
      <c r="AG2568">
        <v>0.20522388059701499</v>
      </c>
      <c r="AH2568" s="4">
        <v>24</v>
      </c>
      <c r="AI2568">
        <v>0.55813953488372103</v>
      </c>
      <c r="AJ2568" s="4">
        <v>22</v>
      </c>
      <c r="AK2568">
        <v>0.51162790697674398</v>
      </c>
      <c r="AL2568" s="4">
        <v>54</v>
      </c>
      <c r="AM2568">
        <v>0.24</v>
      </c>
      <c r="AN2568" s="4">
        <v>12</v>
      </c>
      <c r="AO2568">
        <v>5.3333333333333302E-2</v>
      </c>
      <c r="AP2568" s="4">
        <v>8</v>
      </c>
      <c r="AQ2568">
        <v>2.9850746268656699E-2</v>
      </c>
      <c r="AR2568" s="4">
        <v>1</v>
      </c>
      <c r="AS2568">
        <v>3.7313432835820899E-3</v>
      </c>
      <c r="AT2568" s="4">
        <v>0</v>
      </c>
      <c r="AU2568" s="4">
        <v>0</v>
      </c>
      <c r="AV2568" s="4">
        <v>4</v>
      </c>
      <c r="AW2568">
        <v>1.8482758620689701</v>
      </c>
      <c r="AX2568" s="4">
        <f t="shared" si="40"/>
        <v>144.99999999999963</v>
      </c>
      <c r="AY2568" s="4">
        <v>1</v>
      </c>
      <c r="AZ2568" s="4">
        <v>10</v>
      </c>
    </row>
    <row r="2569" spans="1:52" x14ac:dyDescent="0.25">
      <c r="A2569" s="4">
        <v>2017</v>
      </c>
      <c r="B2569" s="4" t="s">
        <v>486</v>
      </c>
      <c r="C2569" t="s">
        <v>116</v>
      </c>
      <c r="D2569" t="s">
        <v>138</v>
      </c>
      <c r="E2569" t="s">
        <v>654</v>
      </c>
      <c r="F2569" s="4">
        <v>189</v>
      </c>
      <c r="G2569">
        <v>70</v>
      </c>
      <c r="H2569">
        <v>5.5285714285714302</v>
      </c>
      <c r="I2569">
        <v>186</v>
      </c>
      <c r="J2569">
        <v>5.5053763440860202</v>
      </c>
      <c r="K2569">
        <v>4</v>
      </c>
      <c r="L2569">
        <v>2.1505376344085999E-2</v>
      </c>
      <c r="M2569">
        <v>70</v>
      </c>
      <c r="N2569">
        <v>1468.1292134831499</v>
      </c>
      <c r="O2569">
        <v>0.37037037037037002</v>
      </c>
      <c r="P2569">
        <v>93</v>
      </c>
      <c r="Q2569">
        <v>43.870967741935502</v>
      </c>
      <c r="R2569">
        <v>38</v>
      </c>
      <c r="S2569">
        <v>41.631578947368403</v>
      </c>
      <c r="T2569">
        <v>22</v>
      </c>
      <c r="U2569">
        <v>195.863636363636</v>
      </c>
      <c r="V2569">
        <v>16</v>
      </c>
      <c r="W2569">
        <v>91.375</v>
      </c>
      <c r="X2569">
        <v>107</v>
      </c>
      <c r="Y2569">
        <v>98.046728971962594</v>
      </c>
      <c r="Z2569">
        <v>46</v>
      </c>
      <c r="AA2569">
        <v>344.78260869565202</v>
      </c>
      <c r="AB2569">
        <v>139</v>
      </c>
      <c r="AC2569">
        <v>145.76258992805799</v>
      </c>
      <c r="AD2569">
        <v>0.73544973544973602</v>
      </c>
      <c r="AE2569">
        <v>36</v>
      </c>
      <c r="AF2569">
        <v>70.1944444444444</v>
      </c>
      <c r="AG2569">
        <v>0.19047619047618999</v>
      </c>
      <c r="AH2569" s="4">
        <v>28</v>
      </c>
      <c r="AI2569">
        <v>0.60869565217391297</v>
      </c>
      <c r="AJ2569" s="4">
        <v>15</v>
      </c>
      <c r="AK2569">
        <v>0.32608695652173902</v>
      </c>
      <c r="AL2569" s="4">
        <v>25</v>
      </c>
      <c r="AM2569">
        <v>0.17985611510791399</v>
      </c>
      <c r="AN2569" s="4">
        <v>9</v>
      </c>
      <c r="AO2569">
        <v>6.4748201438848907E-2</v>
      </c>
      <c r="AP2569" s="4">
        <v>1</v>
      </c>
      <c r="AQ2569">
        <v>5.2910052910052898E-3</v>
      </c>
      <c r="AR2569" s="4">
        <v>0</v>
      </c>
      <c r="AS2569">
        <v>0</v>
      </c>
      <c r="AT2569" s="4">
        <v>3</v>
      </c>
      <c r="AU2569" s="4">
        <v>0</v>
      </c>
      <c r="AV2569" s="4">
        <v>4</v>
      </c>
      <c r="AW2569">
        <v>1.77142857142857</v>
      </c>
      <c r="AX2569" s="4">
        <f t="shared" si="40"/>
        <v>106.69354838709685</v>
      </c>
      <c r="AY2569" s="4">
        <v>12</v>
      </c>
      <c r="AZ2569" s="4">
        <v>20.727272727272702</v>
      </c>
    </row>
    <row r="2570" spans="1:52" x14ac:dyDescent="0.25">
      <c r="A2570" s="4">
        <v>2017</v>
      </c>
      <c r="B2570" s="4" t="s">
        <v>486</v>
      </c>
      <c r="C2570" t="s">
        <v>116</v>
      </c>
      <c r="D2570" t="s">
        <v>139</v>
      </c>
      <c r="E2570" t="s">
        <v>655</v>
      </c>
      <c r="F2570" s="4">
        <v>110</v>
      </c>
      <c r="G2570">
        <v>57</v>
      </c>
      <c r="H2570">
        <v>8.3157894736842106</v>
      </c>
      <c r="I2570">
        <v>110</v>
      </c>
      <c r="J2570">
        <v>7.3363636363636404</v>
      </c>
      <c r="K2570">
        <v>4</v>
      </c>
      <c r="L2570">
        <v>3.6363636363636397E-2</v>
      </c>
      <c r="M2570">
        <v>22</v>
      </c>
      <c r="N2570">
        <v>582.10280373831802</v>
      </c>
      <c r="O2570">
        <v>0.2</v>
      </c>
      <c r="P2570">
        <v>98</v>
      </c>
      <c r="Q2570">
        <v>13.3163265306122</v>
      </c>
      <c r="R2570">
        <v>16</v>
      </c>
      <c r="S2570">
        <v>49.8125</v>
      </c>
      <c r="T2570">
        <v>0</v>
      </c>
      <c r="U2570">
        <v>0</v>
      </c>
      <c r="V2570">
        <v>0</v>
      </c>
      <c r="W2570">
        <v>0</v>
      </c>
      <c r="X2570">
        <v>65</v>
      </c>
      <c r="Y2570">
        <v>124.21538461538501</v>
      </c>
      <c r="Z2570">
        <v>37</v>
      </c>
      <c r="AA2570">
        <v>348.21621621621603</v>
      </c>
      <c r="AB2570">
        <v>72</v>
      </c>
      <c r="AC2570">
        <v>153.152777777778</v>
      </c>
      <c r="AD2570">
        <v>0.65454545454545499</v>
      </c>
      <c r="AE2570">
        <v>8</v>
      </c>
      <c r="AF2570">
        <v>47.5</v>
      </c>
      <c r="AG2570">
        <v>7.2727272727272696E-2</v>
      </c>
      <c r="AH2570" s="4">
        <v>19</v>
      </c>
      <c r="AI2570">
        <v>0.51351351351351404</v>
      </c>
      <c r="AJ2570" s="4">
        <v>9</v>
      </c>
      <c r="AK2570">
        <v>0.24324324324324301</v>
      </c>
      <c r="AL2570" s="4">
        <v>23</v>
      </c>
      <c r="AM2570">
        <v>0.31944444444444398</v>
      </c>
      <c r="AN2570" s="4">
        <v>6</v>
      </c>
      <c r="AO2570">
        <v>8.3333333333333301E-2</v>
      </c>
      <c r="AP2570" s="4">
        <v>1</v>
      </c>
      <c r="AQ2570">
        <v>9.0909090909090905E-3</v>
      </c>
      <c r="AR2570" s="4">
        <v>0</v>
      </c>
      <c r="AS2570">
        <v>0</v>
      </c>
      <c r="AT2570" s="4">
        <v>0</v>
      </c>
      <c r="AU2570" s="4">
        <v>0</v>
      </c>
      <c r="AV2570" s="4">
        <v>2</v>
      </c>
      <c r="AW2570">
        <v>1.96428571428571</v>
      </c>
      <c r="AX2570" s="4">
        <f t="shared" si="40"/>
        <v>56.000000000000121</v>
      </c>
      <c r="AY2570" s="4">
        <v>0</v>
      </c>
      <c r="AZ2570" s="4">
        <v>0</v>
      </c>
    </row>
    <row r="2571" spans="1:52" x14ac:dyDescent="0.25">
      <c r="A2571" s="4">
        <v>2017</v>
      </c>
      <c r="B2571" s="4" t="s">
        <v>486</v>
      </c>
      <c r="C2571" t="s">
        <v>116</v>
      </c>
      <c r="D2571" t="s">
        <v>133</v>
      </c>
      <c r="E2571" t="s">
        <v>649</v>
      </c>
      <c r="F2571" s="4">
        <v>164</v>
      </c>
      <c r="G2571">
        <v>95</v>
      </c>
      <c r="H2571">
        <v>8.1684210526315795</v>
      </c>
      <c r="I2571">
        <v>163</v>
      </c>
      <c r="J2571">
        <v>8.9938650306748507</v>
      </c>
      <c r="K2571">
        <v>8</v>
      </c>
      <c r="L2571">
        <v>4.9079754601227002E-2</v>
      </c>
      <c r="M2571">
        <v>86</v>
      </c>
      <c r="N2571">
        <v>2628.40268456376</v>
      </c>
      <c r="O2571">
        <v>0.52439024390243905</v>
      </c>
      <c r="P2571">
        <v>151</v>
      </c>
      <c r="Q2571">
        <v>22.006622516556298</v>
      </c>
      <c r="R2571">
        <v>34</v>
      </c>
      <c r="S2571">
        <v>91.941176470588204</v>
      </c>
      <c r="T2571">
        <v>0</v>
      </c>
      <c r="U2571">
        <v>0</v>
      </c>
      <c r="V2571">
        <v>0</v>
      </c>
      <c r="W2571">
        <v>0</v>
      </c>
      <c r="X2571">
        <v>2</v>
      </c>
      <c r="Y2571">
        <v>25.5</v>
      </c>
      <c r="Z2571">
        <v>103</v>
      </c>
      <c r="AA2571">
        <v>355.19417475728198</v>
      </c>
      <c r="AB2571">
        <v>60</v>
      </c>
      <c r="AC2571">
        <v>173.51666666666699</v>
      </c>
      <c r="AD2571">
        <v>0.36585365853658502</v>
      </c>
      <c r="AE2571">
        <v>7</v>
      </c>
      <c r="AF2571">
        <v>87.714285714285694</v>
      </c>
      <c r="AG2571">
        <v>4.2682926829268303E-2</v>
      </c>
      <c r="AH2571" s="4">
        <v>83</v>
      </c>
      <c r="AI2571">
        <v>0.80582524271844702</v>
      </c>
      <c r="AJ2571" s="4">
        <v>30</v>
      </c>
      <c r="AK2571">
        <v>0.29126213592233002</v>
      </c>
      <c r="AL2571" s="4">
        <v>21</v>
      </c>
      <c r="AM2571">
        <v>0.35</v>
      </c>
      <c r="AN2571" s="4">
        <v>4</v>
      </c>
      <c r="AO2571">
        <v>6.6666666666666693E-2</v>
      </c>
      <c r="AP2571" s="4">
        <v>2</v>
      </c>
      <c r="AQ2571">
        <v>1.21951219512195E-2</v>
      </c>
      <c r="AR2571" s="4">
        <v>0</v>
      </c>
      <c r="AS2571">
        <v>0</v>
      </c>
      <c r="AT2571" s="4">
        <v>1</v>
      </c>
      <c r="AU2571" s="4">
        <v>0</v>
      </c>
      <c r="AV2571" s="4">
        <v>11</v>
      </c>
      <c r="AW2571">
        <v>1.94047619047619</v>
      </c>
      <c r="AX2571" s="4">
        <f t="shared" si="40"/>
        <v>84.5153374233129</v>
      </c>
      <c r="AY2571" s="4">
        <v>0</v>
      </c>
      <c r="AZ2571" s="4">
        <v>0</v>
      </c>
    </row>
    <row r="2572" spans="1:52" x14ac:dyDescent="0.25">
      <c r="A2572" s="4">
        <v>2017</v>
      </c>
      <c r="B2572" s="4" t="s">
        <v>486</v>
      </c>
      <c r="C2572" t="s">
        <v>116</v>
      </c>
      <c r="D2572" t="s">
        <v>492</v>
      </c>
      <c r="E2572" t="s">
        <v>989</v>
      </c>
      <c r="F2572" s="4">
        <v>1</v>
      </c>
      <c r="G2572">
        <v>0</v>
      </c>
      <c r="H2572">
        <v>0</v>
      </c>
      <c r="I2572">
        <v>1</v>
      </c>
      <c r="J2572">
        <v>11</v>
      </c>
      <c r="K2572">
        <v>0</v>
      </c>
      <c r="L2572">
        <v>0</v>
      </c>
      <c r="M2572">
        <v>0</v>
      </c>
      <c r="N2572">
        <v>-18</v>
      </c>
      <c r="O2572">
        <v>0</v>
      </c>
      <c r="P2572">
        <v>1</v>
      </c>
      <c r="Q2572">
        <v>12</v>
      </c>
      <c r="R2572">
        <v>1</v>
      </c>
      <c r="S2572">
        <v>44</v>
      </c>
      <c r="T2572">
        <v>0</v>
      </c>
      <c r="U2572">
        <v>0</v>
      </c>
      <c r="V2572">
        <v>0</v>
      </c>
      <c r="W2572">
        <v>0</v>
      </c>
      <c r="X2572">
        <v>1</v>
      </c>
      <c r="Y2572">
        <v>132</v>
      </c>
      <c r="Z2572">
        <v>0</v>
      </c>
      <c r="AA2572">
        <v>0</v>
      </c>
      <c r="AB2572">
        <v>1</v>
      </c>
      <c r="AC2572">
        <v>229</v>
      </c>
      <c r="AD2572">
        <v>1</v>
      </c>
      <c r="AE2572">
        <v>0</v>
      </c>
      <c r="AF2572">
        <v>0</v>
      </c>
      <c r="AG2572">
        <v>0</v>
      </c>
      <c r="AH2572" s="4">
        <v>0</v>
      </c>
      <c r="AI2572">
        <v>0</v>
      </c>
      <c r="AJ2572" s="4">
        <v>0</v>
      </c>
      <c r="AK2572">
        <v>0</v>
      </c>
      <c r="AL2572" s="4">
        <v>0</v>
      </c>
      <c r="AM2572">
        <v>0</v>
      </c>
      <c r="AN2572" s="4">
        <v>1</v>
      </c>
      <c r="AO2572">
        <v>1</v>
      </c>
      <c r="AP2572" s="4">
        <v>0</v>
      </c>
      <c r="AQ2572">
        <v>0</v>
      </c>
      <c r="AR2572" s="4">
        <v>0</v>
      </c>
      <c r="AS2572">
        <v>0</v>
      </c>
      <c r="AT2572" s="4">
        <v>0</v>
      </c>
      <c r="AU2572" s="4">
        <v>0</v>
      </c>
      <c r="AV2572" s="4">
        <v>0</v>
      </c>
      <c r="AW2572">
        <v>1</v>
      </c>
      <c r="AX2572" s="4">
        <f t="shared" si="40"/>
        <v>1</v>
      </c>
      <c r="AY2572" s="4">
        <v>0</v>
      </c>
      <c r="AZ2572" s="4">
        <v>0</v>
      </c>
    </row>
    <row r="2573" spans="1:52" x14ac:dyDescent="0.25">
      <c r="A2573" s="4">
        <v>2017</v>
      </c>
      <c r="B2573" s="4" t="s">
        <v>486</v>
      </c>
      <c r="C2573" t="s">
        <v>116</v>
      </c>
      <c r="D2573" t="s">
        <v>369</v>
      </c>
      <c r="E2573" t="s">
        <v>868</v>
      </c>
      <c r="F2573" s="4">
        <v>18</v>
      </c>
      <c r="G2573">
        <v>10</v>
      </c>
      <c r="H2573">
        <v>7.2</v>
      </c>
      <c r="I2573">
        <v>18</v>
      </c>
      <c r="J2573">
        <v>6.6111111111111098</v>
      </c>
      <c r="K2573">
        <v>0</v>
      </c>
      <c r="L2573">
        <v>0</v>
      </c>
      <c r="M2573">
        <v>2</v>
      </c>
      <c r="N2573">
        <v>-101.75</v>
      </c>
      <c r="O2573">
        <v>0.11111111111111099</v>
      </c>
      <c r="P2573">
        <v>17</v>
      </c>
      <c r="Q2573">
        <v>33</v>
      </c>
      <c r="R2573">
        <v>2</v>
      </c>
      <c r="S2573">
        <v>225</v>
      </c>
      <c r="T2573">
        <v>3</v>
      </c>
      <c r="U2573">
        <v>181.666666666667</v>
      </c>
      <c r="V2573">
        <v>1</v>
      </c>
      <c r="W2573">
        <v>8</v>
      </c>
      <c r="X2573">
        <v>5</v>
      </c>
      <c r="Y2573">
        <v>115.2</v>
      </c>
      <c r="Z2573">
        <v>9</v>
      </c>
      <c r="AA2573">
        <v>417.88888888888903</v>
      </c>
      <c r="AB2573">
        <v>9</v>
      </c>
      <c r="AC2573">
        <v>161.222222222222</v>
      </c>
      <c r="AD2573">
        <v>0.5</v>
      </c>
      <c r="AE2573">
        <v>0</v>
      </c>
      <c r="AF2573">
        <v>0</v>
      </c>
      <c r="AG2573">
        <v>0</v>
      </c>
      <c r="AH2573" s="4">
        <v>7</v>
      </c>
      <c r="AI2573">
        <v>0.77777777777777801</v>
      </c>
      <c r="AJ2573" s="4">
        <v>3</v>
      </c>
      <c r="AK2573">
        <v>0.33333333333333298</v>
      </c>
      <c r="AL2573" s="4">
        <v>2</v>
      </c>
      <c r="AM2573">
        <v>0.22222222222222199</v>
      </c>
      <c r="AN2573" s="4">
        <v>1</v>
      </c>
      <c r="AO2573">
        <v>0.11111111111111099</v>
      </c>
      <c r="AP2573" s="4">
        <v>0</v>
      </c>
      <c r="AQ2573">
        <v>0</v>
      </c>
      <c r="AR2573" s="4">
        <v>0</v>
      </c>
      <c r="AS2573">
        <v>0</v>
      </c>
      <c r="AT2573" s="4">
        <v>0</v>
      </c>
      <c r="AU2573" s="4">
        <v>0</v>
      </c>
      <c r="AV2573" s="4">
        <v>0</v>
      </c>
      <c r="AW2573">
        <v>1.8</v>
      </c>
      <c r="AX2573" s="4">
        <f t="shared" si="40"/>
        <v>10</v>
      </c>
      <c r="AY2573" s="4">
        <v>0</v>
      </c>
      <c r="AZ2573" s="4">
        <v>0</v>
      </c>
    </row>
    <row r="2574" spans="1:52" x14ac:dyDescent="0.25">
      <c r="A2574" s="4">
        <v>2017</v>
      </c>
      <c r="B2574" s="4" t="s">
        <v>486</v>
      </c>
      <c r="C2574" t="s">
        <v>116</v>
      </c>
      <c r="D2574" t="s">
        <v>394</v>
      </c>
      <c r="E2574" t="s">
        <v>892</v>
      </c>
      <c r="F2574" s="4">
        <v>26</v>
      </c>
      <c r="G2574">
        <v>15</v>
      </c>
      <c r="H2574">
        <v>10.6666666666667</v>
      </c>
      <c r="I2574">
        <v>26</v>
      </c>
      <c r="J2574">
        <v>9.6923076923076898</v>
      </c>
      <c r="K2574">
        <v>0</v>
      </c>
      <c r="L2574">
        <v>0</v>
      </c>
      <c r="M2574">
        <v>7</v>
      </c>
      <c r="N2574">
        <v>1539.0416666666699</v>
      </c>
      <c r="O2574">
        <v>0.269230769230769</v>
      </c>
      <c r="P2574">
        <v>9</v>
      </c>
      <c r="Q2574">
        <v>77</v>
      </c>
      <c r="R2574">
        <v>10</v>
      </c>
      <c r="S2574">
        <v>157.9</v>
      </c>
      <c r="T2574">
        <v>0</v>
      </c>
      <c r="U2574">
        <v>0</v>
      </c>
      <c r="V2574">
        <v>0</v>
      </c>
      <c r="W2574">
        <v>0</v>
      </c>
      <c r="X2574">
        <v>1</v>
      </c>
      <c r="Y2574">
        <v>301</v>
      </c>
      <c r="Z2574">
        <v>11</v>
      </c>
      <c r="AA2574">
        <v>377.72727272727298</v>
      </c>
      <c r="AB2574">
        <v>14</v>
      </c>
      <c r="AC2574">
        <v>201.92857142857099</v>
      </c>
      <c r="AD2574">
        <v>0.53846153846153799</v>
      </c>
      <c r="AE2574">
        <v>1</v>
      </c>
      <c r="AF2574">
        <v>146</v>
      </c>
      <c r="AG2574">
        <v>3.8461538461538498E-2</v>
      </c>
      <c r="AH2574" s="4">
        <v>6</v>
      </c>
      <c r="AI2574">
        <v>0.54545454545454497</v>
      </c>
      <c r="AJ2574" s="4">
        <v>4</v>
      </c>
      <c r="AK2574">
        <v>0.36363636363636398</v>
      </c>
      <c r="AL2574" s="4">
        <v>10</v>
      </c>
      <c r="AM2574">
        <v>0.71428571428571397</v>
      </c>
      <c r="AN2574" s="4">
        <v>1</v>
      </c>
      <c r="AO2574">
        <v>7.1428571428571397E-2</v>
      </c>
      <c r="AP2574" s="4">
        <v>1</v>
      </c>
      <c r="AQ2574">
        <v>3.8461538461538498E-2</v>
      </c>
      <c r="AR2574" s="4">
        <v>0</v>
      </c>
      <c r="AS2574">
        <v>0</v>
      </c>
      <c r="AT2574" s="4">
        <v>0</v>
      </c>
      <c r="AU2574" s="4">
        <v>0</v>
      </c>
      <c r="AV2574" s="4">
        <v>0</v>
      </c>
      <c r="AW2574">
        <v>1.52941176470588</v>
      </c>
      <c r="AX2574" s="4">
        <f t="shared" si="40"/>
        <v>17.000000000000025</v>
      </c>
      <c r="AY2574" s="4">
        <v>0</v>
      </c>
      <c r="AZ2574" s="4">
        <v>0</v>
      </c>
    </row>
    <row r="2575" spans="1:52" x14ac:dyDescent="0.25">
      <c r="A2575" s="4">
        <v>2017</v>
      </c>
      <c r="B2575" s="4" t="s">
        <v>486</v>
      </c>
      <c r="C2575" t="s">
        <v>116</v>
      </c>
      <c r="D2575" t="s">
        <v>415</v>
      </c>
      <c r="E2575" t="s">
        <v>911</v>
      </c>
      <c r="F2575" s="4">
        <v>70</v>
      </c>
      <c r="G2575">
        <v>41</v>
      </c>
      <c r="H2575">
        <v>8.3414634146341502</v>
      </c>
      <c r="I2575">
        <v>70</v>
      </c>
      <c r="J2575">
        <v>7.45714285714286</v>
      </c>
      <c r="K2575">
        <v>2</v>
      </c>
      <c r="L2575">
        <v>2.8571428571428598E-2</v>
      </c>
      <c r="M2575">
        <v>3</v>
      </c>
      <c r="N2575">
        <v>28.582089552238799</v>
      </c>
      <c r="O2575">
        <v>4.2857142857142899E-2</v>
      </c>
      <c r="P2575">
        <v>69</v>
      </c>
      <c r="Q2575">
        <v>12.695652173913</v>
      </c>
      <c r="R2575">
        <v>11</v>
      </c>
      <c r="S2575">
        <v>109.181818181818</v>
      </c>
      <c r="T2575">
        <v>17</v>
      </c>
      <c r="U2575">
        <v>167</v>
      </c>
      <c r="V2575">
        <v>14</v>
      </c>
      <c r="W2575">
        <v>48.928571428571402</v>
      </c>
      <c r="X2575">
        <v>34</v>
      </c>
      <c r="Y2575">
        <v>118.14705882352899</v>
      </c>
      <c r="Z2575">
        <v>32</v>
      </c>
      <c r="AA2575">
        <v>348.0625</v>
      </c>
      <c r="AB2575">
        <v>38</v>
      </c>
      <c r="AC2575">
        <v>173.105263157895</v>
      </c>
      <c r="AD2575">
        <v>0.54285714285714304</v>
      </c>
      <c r="AE2575">
        <v>0</v>
      </c>
      <c r="AF2575">
        <v>0</v>
      </c>
      <c r="AG2575">
        <v>0</v>
      </c>
      <c r="AH2575" s="4">
        <v>19</v>
      </c>
      <c r="AI2575">
        <v>0.59375</v>
      </c>
      <c r="AJ2575" s="4">
        <v>8</v>
      </c>
      <c r="AK2575">
        <v>0.25</v>
      </c>
      <c r="AL2575" s="4">
        <v>13</v>
      </c>
      <c r="AM2575">
        <v>0.34210526315789502</v>
      </c>
      <c r="AN2575" s="4">
        <v>3</v>
      </c>
      <c r="AO2575">
        <v>7.8947368421052599E-2</v>
      </c>
      <c r="AP2575" s="4">
        <v>0</v>
      </c>
      <c r="AQ2575">
        <v>0</v>
      </c>
      <c r="AR2575" s="4">
        <v>0</v>
      </c>
      <c r="AS2575">
        <v>0</v>
      </c>
      <c r="AT2575" s="4">
        <v>0</v>
      </c>
      <c r="AU2575" s="4">
        <v>0</v>
      </c>
      <c r="AV2575" s="4">
        <v>5</v>
      </c>
      <c r="AW2575">
        <v>2.0588235294117601</v>
      </c>
      <c r="AX2575" s="4">
        <f t="shared" si="40"/>
        <v>34.000000000000078</v>
      </c>
      <c r="AY2575" s="4">
        <v>18</v>
      </c>
      <c r="AZ2575" s="4">
        <v>62.117647058823501</v>
      </c>
    </row>
    <row r="2576" spans="1:52" x14ac:dyDescent="0.25">
      <c r="A2576" s="4">
        <v>2017</v>
      </c>
      <c r="B2576" s="4" t="s">
        <v>486</v>
      </c>
      <c r="C2576" t="s">
        <v>116</v>
      </c>
      <c r="D2576" t="s">
        <v>416</v>
      </c>
      <c r="E2576" t="s">
        <v>912</v>
      </c>
      <c r="F2576" s="4">
        <v>65</v>
      </c>
      <c r="G2576">
        <v>32</v>
      </c>
      <c r="H2576">
        <v>12.03125</v>
      </c>
      <c r="I2576">
        <v>65</v>
      </c>
      <c r="J2576">
        <v>8.1999999999999993</v>
      </c>
      <c r="K2576">
        <v>0</v>
      </c>
      <c r="L2576">
        <v>0</v>
      </c>
      <c r="M2576">
        <v>5</v>
      </c>
      <c r="N2576">
        <v>35.8032786885246</v>
      </c>
      <c r="O2576">
        <v>7.69230769230769E-2</v>
      </c>
      <c r="P2576">
        <v>60</v>
      </c>
      <c r="Q2576">
        <v>20.2</v>
      </c>
      <c r="R2576">
        <v>11</v>
      </c>
      <c r="S2576">
        <v>53.909090909090899</v>
      </c>
      <c r="T2576">
        <v>2</v>
      </c>
      <c r="U2576">
        <v>129</v>
      </c>
      <c r="V2576">
        <v>2</v>
      </c>
      <c r="W2576">
        <v>15.5</v>
      </c>
      <c r="X2576">
        <v>25</v>
      </c>
      <c r="Y2576">
        <v>108.16</v>
      </c>
      <c r="Z2576">
        <v>34</v>
      </c>
      <c r="AA2576">
        <v>295</v>
      </c>
      <c r="AB2576">
        <v>31</v>
      </c>
      <c r="AC2576">
        <v>237.129032258065</v>
      </c>
      <c r="AD2576">
        <v>0.47692307692307701</v>
      </c>
      <c r="AE2576">
        <v>1</v>
      </c>
      <c r="AF2576">
        <v>73</v>
      </c>
      <c r="AG2576">
        <v>1.5384615384615399E-2</v>
      </c>
      <c r="AH2576" s="4">
        <v>20</v>
      </c>
      <c r="AI2576">
        <v>0.58823529411764697</v>
      </c>
      <c r="AJ2576" s="4">
        <v>8</v>
      </c>
      <c r="AK2576">
        <v>0.23529411764705899</v>
      </c>
      <c r="AL2576" s="4">
        <v>8</v>
      </c>
      <c r="AM2576">
        <v>0.25806451612903197</v>
      </c>
      <c r="AN2576" s="4">
        <v>1</v>
      </c>
      <c r="AO2576">
        <v>3.2258064516128997E-2</v>
      </c>
      <c r="AP2576" s="4">
        <v>0</v>
      </c>
      <c r="AQ2576">
        <v>0</v>
      </c>
      <c r="AR2576" s="4">
        <v>0</v>
      </c>
      <c r="AS2576">
        <v>0</v>
      </c>
      <c r="AT2576" s="4">
        <v>0</v>
      </c>
      <c r="AU2576" s="4">
        <v>0</v>
      </c>
      <c r="AV2576" s="4">
        <v>1</v>
      </c>
      <c r="AW2576">
        <v>1.625</v>
      </c>
      <c r="AX2576" s="4">
        <f t="shared" si="40"/>
        <v>40</v>
      </c>
      <c r="AY2576" s="4">
        <v>0</v>
      </c>
      <c r="AZ2576" s="4">
        <v>0</v>
      </c>
    </row>
    <row r="2577" spans="1:52" x14ac:dyDescent="0.25">
      <c r="A2577" s="4">
        <v>2017</v>
      </c>
      <c r="B2577" s="4" t="s">
        <v>486</v>
      </c>
      <c r="C2577" t="s">
        <v>116</v>
      </c>
      <c r="D2577" t="s">
        <v>78</v>
      </c>
      <c r="E2577" t="s">
        <v>597</v>
      </c>
      <c r="F2577" s="4">
        <v>145</v>
      </c>
      <c r="G2577">
        <v>87</v>
      </c>
      <c r="H2577">
        <v>10.758620689655199</v>
      </c>
      <c r="I2577">
        <v>145</v>
      </c>
      <c r="J2577">
        <v>8.8965517241379306</v>
      </c>
      <c r="K2577">
        <v>4</v>
      </c>
      <c r="L2577">
        <v>2.7586206896551699E-2</v>
      </c>
      <c r="M2577">
        <v>29</v>
      </c>
      <c r="N2577">
        <v>576.78014184397205</v>
      </c>
      <c r="O2577">
        <v>0.2</v>
      </c>
      <c r="P2577">
        <v>140</v>
      </c>
      <c r="Q2577">
        <v>19.75</v>
      </c>
      <c r="R2577">
        <v>39</v>
      </c>
      <c r="S2577">
        <v>43.153846153846203</v>
      </c>
      <c r="T2577">
        <v>0</v>
      </c>
      <c r="U2577">
        <v>0</v>
      </c>
      <c r="V2577">
        <v>0</v>
      </c>
      <c r="W2577">
        <v>0</v>
      </c>
      <c r="X2577">
        <v>55</v>
      </c>
      <c r="Y2577">
        <v>123.89090909090901</v>
      </c>
      <c r="Z2577">
        <v>68</v>
      </c>
      <c r="AA2577">
        <v>308.07352941176498</v>
      </c>
      <c r="AB2577">
        <v>73</v>
      </c>
      <c r="AC2577">
        <v>191.50684931506899</v>
      </c>
      <c r="AD2577">
        <v>0.50344827586206897</v>
      </c>
      <c r="AE2577">
        <v>4</v>
      </c>
      <c r="AF2577">
        <v>85.75</v>
      </c>
      <c r="AG2577">
        <v>2.7586206896551699E-2</v>
      </c>
      <c r="AH2577" s="4">
        <v>39</v>
      </c>
      <c r="AI2577">
        <v>0.57352941176470595</v>
      </c>
      <c r="AJ2577" s="4">
        <v>15</v>
      </c>
      <c r="AK2577">
        <v>0.220588235294118</v>
      </c>
      <c r="AL2577" s="4">
        <v>32</v>
      </c>
      <c r="AM2577">
        <v>0.43835616438356201</v>
      </c>
      <c r="AN2577" s="4">
        <v>6</v>
      </c>
      <c r="AO2577">
        <v>8.2191780821917804E-2</v>
      </c>
      <c r="AP2577" s="4">
        <v>4</v>
      </c>
      <c r="AQ2577">
        <v>2.7586206896551699E-2</v>
      </c>
      <c r="AR2577" s="4">
        <v>0</v>
      </c>
      <c r="AS2577">
        <v>0</v>
      </c>
      <c r="AT2577" s="4">
        <v>0</v>
      </c>
      <c r="AU2577" s="4">
        <v>0</v>
      </c>
      <c r="AV2577" s="4">
        <v>4</v>
      </c>
      <c r="AW2577">
        <v>1.9594594594594601</v>
      </c>
      <c r="AX2577" s="4">
        <f t="shared" si="40"/>
        <v>73.999999999999972</v>
      </c>
      <c r="AY2577" s="4">
        <v>0</v>
      </c>
      <c r="AZ2577" s="4">
        <v>0</v>
      </c>
    </row>
    <row r="2578" spans="1:52" x14ac:dyDescent="0.25">
      <c r="A2578" s="4">
        <v>2017</v>
      </c>
      <c r="B2578" s="4" t="s">
        <v>486</v>
      </c>
      <c r="C2578" t="s">
        <v>116</v>
      </c>
      <c r="D2578" t="s">
        <v>449</v>
      </c>
      <c r="E2578" t="s">
        <v>946</v>
      </c>
      <c r="F2578" s="4">
        <v>73</v>
      </c>
      <c r="G2578">
        <v>33</v>
      </c>
      <c r="H2578">
        <v>7.5454545454545503</v>
      </c>
      <c r="I2578">
        <v>73</v>
      </c>
      <c r="J2578">
        <v>6.4794520547945202</v>
      </c>
      <c r="K2578">
        <v>2</v>
      </c>
      <c r="L2578">
        <v>2.7397260273972601E-2</v>
      </c>
      <c r="M2578">
        <v>2</v>
      </c>
      <c r="N2578">
        <v>-27.704225352112701</v>
      </c>
      <c r="O2578">
        <v>2.7397260273972601E-2</v>
      </c>
      <c r="P2578">
        <v>71</v>
      </c>
      <c r="Q2578">
        <v>16.352112676056301</v>
      </c>
      <c r="R2578">
        <v>14</v>
      </c>
      <c r="S2578">
        <v>166.642857142857</v>
      </c>
      <c r="T2578">
        <v>1</v>
      </c>
      <c r="U2578">
        <v>223</v>
      </c>
      <c r="V2578">
        <v>1</v>
      </c>
      <c r="W2578">
        <v>64</v>
      </c>
      <c r="X2578">
        <v>0</v>
      </c>
      <c r="Y2578">
        <v>0</v>
      </c>
      <c r="Z2578">
        <v>37</v>
      </c>
      <c r="AA2578">
        <v>381.48648648648702</v>
      </c>
      <c r="AB2578">
        <v>34</v>
      </c>
      <c r="AC2578">
        <v>196.70588235294099</v>
      </c>
      <c r="AD2578">
        <v>0.465753424657534</v>
      </c>
      <c r="AE2578">
        <v>2</v>
      </c>
      <c r="AF2578">
        <v>117.5</v>
      </c>
      <c r="AG2578">
        <v>2.7397260273972601E-2</v>
      </c>
      <c r="AH2578" s="4">
        <v>21</v>
      </c>
      <c r="AI2578">
        <v>0.56756756756756799</v>
      </c>
      <c r="AJ2578" s="4">
        <v>8</v>
      </c>
      <c r="AK2578">
        <v>0.21621621621621601</v>
      </c>
      <c r="AL2578" s="4">
        <v>16</v>
      </c>
      <c r="AM2578">
        <v>0.47058823529411797</v>
      </c>
      <c r="AN2578" s="4">
        <v>2</v>
      </c>
      <c r="AO2578">
        <v>5.8823529411764698E-2</v>
      </c>
      <c r="AP2578" s="4">
        <v>0</v>
      </c>
      <c r="AQ2578">
        <v>0</v>
      </c>
      <c r="AR2578" s="4">
        <v>0</v>
      </c>
      <c r="AS2578">
        <v>0</v>
      </c>
      <c r="AT2578" s="4">
        <v>0</v>
      </c>
      <c r="AU2578" s="4">
        <v>0</v>
      </c>
      <c r="AV2578" s="4">
        <v>0</v>
      </c>
      <c r="AW2578">
        <v>2.0277777777777799</v>
      </c>
      <c r="AX2578" s="4">
        <f t="shared" si="40"/>
        <v>35.999999999999964</v>
      </c>
      <c r="AY2578" s="4">
        <v>0</v>
      </c>
      <c r="AZ2578" s="4">
        <v>0</v>
      </c>
    </row>
    <row r="2579" spans="1:52" x14ac:dyDescent="0.25">
      <c r="A2579" s="4">
        <v>2017</v>
      </c>
      <c r="B2579" s="4" t="s">
        <v>486</v>
      </c>
      <c r="C2579" t="s">
        <v>116</v>
      </c>
      <c r="D2579" t="s">
        <v>451</v>
      </c>
      <c r="E2579" t="s">
        <v>948</v>
      </c>
      <c r="F2579" s="4">
        <v>4</v>
      </c>
      <c r="G2579">
        <v>3</v>
      </c>
      <c r="H2579">
        <v>8.3333333333333304</v>
      </c>
      <c r="I2579">
        <v>4</v>
      </c>
      <c r="J2579">
        <v>8.25</v>
      </c>
      <c r="K2579">
        <v>0</v>
      </c>
      <c r="L2579">
        <v>0</v>
      </c>
      <c r="M2579">
        <v>0</v>
      </c>
      <c r="N2579">
        <v>88.5</v>
      </c>
      <c r="O2579">
        <v>0</v>
      </c>
      <c r="P2579">
        <v>4</v>
      </c>
      <c r="Q2579">
        <v>17.25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3</v>
      </c>
      <c r="Y2579">
        <v>218</v>
      </c>
      <c r="Z2579">
        <v>1</v>
      </c>
      <c r="AA2579">
        <v>280</v>
      </c>
      <c r="AB2579">
        <v>3</v>
      </c>
      <c r="AC2579">
        <v>262.66666666666703</v>
      </c>
      <c r="AD2579">
        <v>0.75</v>
      </c>
      <c r="AE2579">
        <v>2</v>
      </c>
      <c r="AF2579">
        <v>248</v>
      </c>
      <c r="AG2579">
        <v>0.5</v>
      </c>
      <c r="AH2579" s="4">
        <v>1</v>
      </c>
      <c r="AI2579">
        <v>1</v>
      </c>
      <c r="AJ2579" s="4">
        <v>1</v>
      </c>
      <c r="AK2579">
        <v>1</v>
      </c>
      <c r="AL2579" s="4">
        <v>1</v>
      </c>
      <c r="AM2579">
        <v>0.33333333333333298</v>
      </c>
      <c r="AN2579" s="4">
        <v>0</v>
      </c>
      <c r="AO2579">
        <v>0</v>
      </c>
      <c r="AP2579" s="4">
        <v>0</v>
      </c>
      <c r="AQ2579">
        <v>0</v>
      </c>
      <c r="AR2579" s="4">
        <v>0</v>
      </c>
      <c r="AS2579">
        <v>0</v>
      </c>
      <c r="AT2579" s="4">
        <v>0</v>
      </c>
      <c r="AU2579" s="4">
        <v>0</v>
      </c>
      <c r="AV2579" s="4">
        <v>0</v>
      </c>
      <c r="AW2579">
        <v>1</v>
      </c>
      <c r="AX2579" s="4">
        <f t="shared" si="40"/>
        <v>4</v>
      </c>
      <c r="AY2579" s="4">
        <v>0</v>
      </c>
      <c r="AZ2579" s="4">
        <v>0</v>
      </c>
    </row>
    <row r="2580" spans="1:52" x14ac:dyDescent="0.25">
      <c r="A2580" s="4">
        <v>2017</v>
      </c>
      <c r="B2580" s="4" t="s">
        <v>486</v>
      </c>
      <c r="C2580" t="s">
        <v>116</v>
      </c>
      <c r="D2580" t="s">
        <v>493</v>
      </c>
      <c r="E2580" t="s">
        <v>897</v>
      </c>
      <c r="F2580" s="4">
        <v>53</v>
      </c>
      <c r="G2580">
        <v>27</v>
      </c>
      <c r="H2580">
        <v>9.8148148148148096</v>
      </c>
      <c r="I2580">
        <v>53</v>
      </c>
      <c r="J2580">
        <v>7.52830188679245</v>
      </c>
      <c r="K2580">
        <v>0</v>
      </c>
      <c r="L2580">
        <v>0</v>
      </c>
      <c r="M2580">
        <v>0</v>
      </c>
      <c r="N2580">
        <v>-94.377358490565996</v>
      </c>
      <c r="O2580">
        <v>0</v>
      </c>
      <c r="P2580">
        <v>44</v>
      </c>
      <c r="Q2580">
        <v>17.25</v>
      </c>
      <c r="R2580">
        <v>12</v>
      </c>
      <c r="S2580">
        <v>44.1666666666667</v>
      </c>
      <c r="T2580">
        <v>10</v>
      </c>
      <c r="U2580">
        <v>154.9</v>
      </c>
      <c r="V2580">
        <v>8</v>
      </c>
      <c r="W2580">
        <v>92.125</v>
      </c>
      <c r="X2580">
        <v>19</v>
      </c>
      <c r="Y2580">
        <v>93.421052631578902</v>
      </c>
      <c r="Z2580">
        <v>22</v>
      </c>
      <c r="AA2580">
        <v>311.40909090909099</v>
      </c>
      <c r="AB2580">
        <v>31</v>
      </c>
      <c r="AC2580">
        <v>172.22580645161301</v>
      </c>
      <c r="AD2580">
        <v>0.58490566037735903</v>
      </c>
      <c r="AE2580">
        <v>4</v>
      </c>
      <c r="AF2580">
        <v>91.75</v>
      </c>
      <c r="AG2580">
        <v>7.5471698113207503E-2</v>
      </c>
      <c r="AH2580" s="4">
        <v>11</v>
      </c>
      <c r="AI2580">
        <v>0.5</v>
      </c>
      <c r="AJ2580" s="4">
        <v>6</v>
      </c>
      <c r="AK2580">
        <v>0.27272727272727298</v>
      </c>
      <c r="AL2580" s="4">
        <v>5</v>
      </c>
      <c r="AM2580">
        <v>0.16129032258064499</v>
      </c>
      <c r="AN2580" s="4">
        <v>2</v>
      </c>
      <c r="AO2580">
        <v>6.4516129032258104E-2</v>
      </c>
      <c r="AP2580" s="4">
        <v>0</v>
      </c>
      <c r="AQ2580">
        <v>0</v>
      </c>
      <c r="AR2580" s="4">
        <v>0</v>
      </c>
      <c r="AS2580">
        <v>0</v>
      </c>
      <c r="AT2580" s="4">
        <v>0</v>
      </c>
      <c r="AU2580" s="4">
        <v>0</v>
      </c>
      <c r="AV2580" s="4">
        <v>0</v>
      </c>
      <c r="AW2580">
        <v>2.2083333333333299</v>
      </c>
      <c r="AX2580" s="4">
        <f t="shared" si="40"/>
        <v>24.000000000000036</v>
      </c>
      <c r="AY2580" s="4">
        <v>6</v>
      </c>
      <c r="AZ2580" s="4">
        <v>5.5</v>
      </c>
    </row>
    <row r="2581" spans="1:52" x14ac:dyDescent="0.25">
      <c r="A2581" s="4">
        <v>2017</v>
      </c>
      <c r="B2581" s="4" t="s">
        <v>486</v>
      </c>
      <c r="C2581" t="s">
        <v>116</v>
      </c>
      <c r="D2581" t="s">
        <v>494</v>
      </c>
      <c r="E2581" t="s">
        <v>744</v>
      </c>
      <c r="F2581" s="4">
        <v>140</v>
      </c>
      <c r="G2581">
        <v>82</v>
      </c>
      <c r="H2581">
        <v>8.4024390243902403</v>
      </c>
      <c r="I2581">
        <v>140</v>
      </c>
      <c r="J2581">
        <v>7.3714285714285701</v>
      </c>
      <c r="K2581">
        <v>2</v>
      </c>
      <c r="L2581">
        <v>1.4285714285714299E-2</v>
      </c>
      <c r="M2581">
        <v>60</v>
      </c>
      <c r="N2581">
        <v>1262.17777777778</v>
      </c>
      <c r="O2581">
        <v>0.42857142857142899</v>
      </c>
      <c r="P2581">
        <v>140</v>
      </c>
      <c r="Q2581">
        <v>21.714285714285701</v>
      </c>
      <c r="R2581">
        <v>29</v>
      </c>
      <c r="S2581">
        <v>140.79310344827601</v>
      </c>
      <c r="T2581">
        <v>45</v>
      </c>
      <c r="U2581">
        <v>166.15555555555599</v>
      </c>
      <c r="V2581">
        <v>41</v>
      </c>
      <c r="W2581">
        <v>45.609756097560997</v>
      </c>
      <c r="X2581">
        <v>58</v>
      </c>
      <c r="Y2581">
        <v>138.172413793103</v>
      </c>
      <c r="Z2581">
        <v>61</v>
      </c>
      <c r="AA2581">
        <v>328.40983606557398</v>
      </c>
      <c r="AB2581">
        <v>77</v>
      </c>
      <c r="AC2581">
        <v>217.05194805194799</v>
      </c>
      <c r="AD2581">
        <v>0.55000000000000004</v>
      </c>
      <c r="AE2581">
        <v>3</v>
      </c>
      <c r="AF2581">
        <v>168</v>
      </c>
      <c r="AG2581">
        <v>2.1428571428571401E-2</v>
      </c>
      <c r="AH2581" s="4">
        <v>41</v>
      </c>
      <c r="AI2581">
        <v>0.67213114754098402</v>
      </c>
      <c r="AJ2581" s="4">
        <v>19</v>
      </c>
      <c r="AK2581">
        <v>0.31147540983606598</v>
      </c>
      <c r="AL2581" s="4">
        <v>32</v>
      </c>
      <c r="AM2581">
        <v>0.415584415584416</v>
      </c>
      <c r="AN2581" s="4">
        <v>6</v>
      </c>
      <c r="AO2581">
        <v>7.7922077922077906E-2</v>
      </c>
      <c r="AP2581" s="4">
        <v>1</v>
      </c>
      <c r="AQ2581">
        <v>7.14285714285714E-3</v>
      </c>
      <c r="AR2581" s="4">
        <v>0</v>
      </c>
      <c r="AS2581">
        <v>0</v>
      </c>
      <c r="AT2581" s="4">
        <v>0</v>
      </c>
      <c r="AU2581" s="4">
        <v>0</v>
      </c>
      <c r="AV2581" s="4">
        <v>5</v>
      </c>
      <c r="AW2581">
        <v>2.1875</v>
      </c>
      <c r="AX2581" s="4">
        <f t="shared" si="40"/>
        <v>64</v>
      </c>
      <c r="AY2581" s="4">
        <v>20</v>
      </c>
      <c r="AZ2581" s="4">
        <v>55.1</v>
      </c>
    </row>
    <row r="2582" spans="1:52" x14ac:dyDescent="0.25">
      <c r="A2582" s="4">
        <v>2017</v>
      </c>
      <c r="B2582" s="4" t="s">
        <v>486</v>
      </c>
      <c r="C2582" t="s">
        <v>116</v>
      </c>
      <c r="D2582" t="s">
        <v>495</v>
      </c>
      <c r="E2582" t="s">
        <v>990</v>
      </c>
      <c r="F2582" s="4">
        <v>1</v>
      </c>
      <c r="G2582">
        <v>1</v>
      </c>
      <c r="H2582">
        <v>3</v>
      </c>
      <c r="I2582">
        <v>1</v>
      </c>
      <c r="J2582">
        <v>5</v>
      </c>
      <c r="K2582">
        <v>0</v>
      </c>
      <c r="L2582">
        <v>0</v>
      </c>
      <c r="M2582">
        <v>1</v>
      </c>
      <c r="N2582">
        <v>0</v>
      </c>
      <c r="O2582">
        <v>1</v>
      </c>
      <c r="P2582">
        <v>1</v>
      </c>
      <c r="Q2582">
        <v>6</v>
      </c>
      <c r="R2582">
        <v>1</v>
      </c>
      <c r="S2582">
        <v>6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1</v>
      </c>
      <c r="AA2582">
        <v>370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 s="4">
        <v>0</v>
      </c>
      <c r="AI2582">
        <v>0</v>
      </c>
      <c r="AJ2582" s="4">
        <v>0</v>
      </c>
      <c r="AK2582">
        <v>0</v>
      </c>
      <c r="AL2582" s="4">
        <v>0</v>
      </c>
      <c r="AM2582">
        <v>0</v>
      </c>
      <c r="AN2582" s="4">
        <v>0</v>
      </c>
      <c r="AO2582">
        <v>0</v>
      </c>
      <c r="AP2582" s="4">
        <v>0</v>
      </c>
      <c r="AQ2582">
        <v>0</v>
      </c>
      <c r="AR2582" s="4">
        <v>0</v>
      </c>
      <c r="AS2582">
        <v>0</v>
      </c>
      <c r="AT2582" s="4">
        <v>0</v>
      </c>
      <c r="AU2582" s="4">
        <v>0</v>
      </c>
      <c r="AV2582" s="4">
        <v>0</v>
      </c>
      <c r="AW2582">
        <v>1</v>
      </c>
      <c r="AX2582" s="4">
        <f t="shared" si="40"/>
        <v>1</v>
      </c>
      <c r="AY2582" s="4">
        <v>0</v>
      </c>
      <c r="AZ2582" s="4">
        <v>0</v>
      </c>
    </row>
    <row r="2583" spans="1:52" x14ac:dyDescent="0.25">
      <c r="A2583" s="4">
        <v>2017</v>
      </c>
      <c r="B2583" s="4" t="s">
        <v>486</v>
      </c>
      <c r="C2583" t="s">
        <v>116</v>
      </c>
      <c r="D2583" t="s">
        <v>496</v>
      </c>
      <c r="E2583" t="s">
        <v>991</v>
      </c>
      <c r="F2583" s="4">
        <v>1</v>
      </c>
      <c r="G2583">
        <v>1</v>
      </c>
      <c r="H2583">
        <v>4</v>
      </c>
      <c r="I2583">
        <v>1</v>
      </c>
      <c r="J2583">
        <v>4</v>
      </c>
      <c r="K2583">
        <v>0</v>
      </c>
      <c r="L2583">
        <v>0</v>
      </c>
      <c r="M2583">
        <v>0</v>
      </c>
      <c r="N2583">
        <v>-116</v>
      </c>
      <c r="O2583">
        <v>0</v>
      </c>
      <c r="P2583">
        <v>1</v>
      </c>
      <c r="Q2583">
        <v>4</v>
      </c>
      <c r="R2583">
        <v>1</v>
      </c>
      <c r="S2583">
        <v>4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1</v>
      </c>
      <c r="AA2583">
        <v>209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 s="4">
        <v>1</v>
      </c>
      <c r="AI2583">
        <v>1</v>
      </c>
      <c r="AJ2583" s="4">
        <v>1</v>
      </c>
      <c r="AK2583">
        <v>1</v>
      </c>
      <c r="AL2583" s="4">
        <v>0</v>
      </c>
      <c r="AM2583">
        <v>0</v>
      </c>
      <c r="AN2583" s="4">
        <v>0</v>
      </c>
      <c r="AO2583">
        <v>0</v>
      </c>
      <c r="AP2583" s="4">
        <v>0</v>
      </c>
      <c r="AQ2583">
        <v>0</v>
      </c>
      <c r="AR2583" s="4">
        <v>0</v>
      </c>
      <c r="AS2583">
        <v>0</v>
      </c>
      <c r="AT2583" s="4">
        <v>0</v>
      </c>
      <c r="AU2583" s="4">
        <v>0</v>
      </c>
      <c r="AV2583" s="4">
        <v>0</v>
      </c>
      <c r="AW2583">
        <v>1</v>
      </c>
      <c r="AX2583" s="4">
        <f t="shared" si="40"/>
        <v>1</v>
      </c>
      <c r="AY2583" s="4">
        <v>0</v>
      </c>
      <c r="AZ2583" s="4">
        <v>0</v>
      </c>
    </row>
    <row r="2584" spans="1:52" x14ac:dyDescent="0.25">
      <c r="A2584" s="4">
        <v>2017</v>
      </c>
      <c r="B2584" s="4" t="s">
        <v>486</v>
      </c>
      <c r="C2584" t="s">
        <v>155</v>
      </c>
      <c r="D2584" t="s">
        <v>145</v>
      </c>
      <c r="E2584" t="s">
        <v>661</v>
      </c>
      <c r="F2584" s="4">
        <v>10</v>
      </c>
      <c r="G2584">
        <v>10</v>
      </c>
      <c r="H2584">
        <v>2.9</v>
      </c>
      <c r="I2584">
        <v>10</v>
      </c>
      <c r="J2584">
        <v>4</v>
      </c>
      <c r="K2584">
        <v>0</v>
      </c>
      <c r="L2584">
        <v>0</v>
      </c>
      <c r="M2584">
        <v>0</v>
      </c>
      <c r="N2584">
        <v>199.3</v>
      </c>
      <c r="O2584">
        <v>0</v>
      </c>
      <c r="P2584">
        <v>9</v>
      </c>
      <c r="Q2584">
        <v>9.1111111111111107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9</v>
      </c>
      <c r="Y2584">
        <v>43.2222222222222</v>
      </c>
      <c r="Z2584">
        <v>0</v>
      </c>
      <c r="AA2584">
        <v>0</v>
      </c>
      <c r="AB2584">
        <v>10</v>
      </c>
      <c r="AC2584">
        <v>70.900000000000006</v>
      </c>
      <c r="AD2584">
        <v>1</v>
      </c>
      <c r="AE2584">
        <v>3</v>
      </c>
      <c r="AF2584">
        <v>59</v>
      </c>
      <c r="AG2584">
        <v>0.3</v>
      </c>
      <c r="AH2584" s="4">
        <v>0</v>
      </c>
      <c r="AI2584">
        <v>0</v>
      </c>
      <c r="AJ2584" s="4">
        <v>0</v>
      </c>
      <c r="AK2584">
        <v>0</v>
      </c>
      <c r="AL2584" s="4">
        <v>0</v>
      </c>
      <c r="AM2584">
        <v>0</v>
      </c>
      <c r="AN2584" s="4">
        <v>1</v>
      </c>
      <c r="AO2584">
        <v>0.1</v>
      </c>
      <c r="AP2584" s="4">
        <v>0</v>
      </c>
      <c r="AQ2584">
        <v>0</v>
      </c>
      <c r="AR2584" s="4">
        <v>0</v>
      </c>
      <c r="AS2584">
        <v>0</v>
      </c>
      <c r="AT2584" s="4">
        <v>0</v>
      </c>
      <c r="AU2584" s="4">
        <v>0</v>
      </c>
      <c r="AV2584" s="4">
        <v>0</v>
      </c>
      <c r="AW2584">
        <v>1.6666666666666701</v>
      </c>
      <c r="AX2584" s="4">
        <f t="shared" si="40"/>
        <v>5.9999999999999876</v>
      </c>
      <c r="AY2584" s="4">
        <v>0</v>
      </c>
      <c r="AZ2584" s="4">
        <v>0</v>
      </c>
    </row>
    <row r="2585" spans="1:52" x14ac:dyDescent="0.25">
      <c r="A2585" s="4">
        <v>2017</v>
      </c>
      <c r="B2585" s="4" t="s">
        <v>486</v>
      </c>
      <c r="C2585" t="s">
        <v>155</v>
      </c>
      <c r="D2585" t="s">
        <v>158</v>
      </c>
      <c r="E2585" t="s">
        <v>673</v>
      </c>
      <c r="F2585" s="4">
        <v>41</v>
      </c>
      <c r="G2585">
        <v>40</v>
      </c>
      <c r="H2585">
        <v>2.4750000000000001</v>
      </c>
      <c r="I2585">
        <v>41</v>
      </c>
      <c r="J2585">
        <v>3.4390243902439002</v>
      </c>
      <c r="K2585">
        <v>0</v>
      </c>
      <c r="L2585">
        <v>0</v>
      </c>
      <c r="M2585">
        <v>3</v>
      </c>
      <c r="N2585">
        <v>-3.5</v>
      </c>
      <c r="O2585">
        <v>7.3170731707317097E-2</v>
      </c>
      <c r="P2585">
        <v>33</v>
      </c>
      <c r="Q2585">
        <v>15</v>
      </c>
      <c r="R2585">
        <v>8</v>
      </c>
      <c r="S2585">
        <v>23.375</v>
      </c>
      <c r="T2585">
        <v>0</v>
      </c>
      <c r="U2585">
        <v>0</v>
      </c>
      <c r="V2585">
        <v>0</v>
      </c>
      <c r="W2585">
        <v>0</v>
      </c>
      <c r="X2585">
        <v>37</v>
      </c>
      <c r="Y2585">
        <v>61.756756756756801</v>
      </c>
      <c r="Z2585">
        <v>0</v>
      </c>
      <c r="AA2585">
        <v>0</v>
      </c>
      <c r="AB2585">
        <v>41</v>
      </c>
      <c r="AC2585">
        <v>76.268292682926798</v>
      </c>
      <c r="AD2585">
        <v>1</v>
      </c>
      <c r="AE2585">
        <v>12</v>
      </c>
      <c r="AF2585">
        <v>47.3333333333333</v>
      </c>
      <c r="AG2585">
        <v>0.292682926829268</v>
      </c>
      <c r="AH2585" s="4">
        <v>0</v>
      </c>
      <c r="AI2585">
        <v>0</v>
      </c>
      <c r="AJ2585" s="4">
        <v>0</v>
      </c>
      <c r="AK2585">
        <v>0</v>
      </c>
      <c r="AL2585" s="4">
        <v>6</v>
      </c>
      <c r="AM2585">
        <v>0.146341463414634</v>
      </c>
      <c r="AN2585" s="4">
        <v>1</v>
      </c>
      <c r="AO2585">
        <v>2.4390243902439001E-2</v>
      </c>
      <c r="AP2585" s="4">
        <v>0</v>
      </c>
      <c r="AQ2585">
        <v>0</v>
      </c>
      <c r="AR2585" s="4">
        <v>0</v>
      </c>
      <c r="AS2585">
        <v>0</v>
      </c>
      <c r="AT2585" s="4">
        <v>0</v>
      </c>
      <c r="AU2585" s="4">
        <v>0</v>
      </c>
      <c r="AV2585" s="4">
        <v>0</v>
      </c>
      <c r="AW2585">
        <v>1.20588235294118</v>
      </c>
      <c r="AX2585" s="4">
        <f t="shared" si="40"/>
        <v>33.999999999999901</v>
      </c>
      <c r="AY2585" s="4">
        <v>0</v>
      </c>
      <c r="AZ2585" s="4">
        <v>0</v>
      </c>
    </row>
    <row r="2586" spans="1:52" x14ac:dyDescent="0.25">
      <c r="A2586" s="4">
        <v>2017</v>
      </c>
      <c r="B2586" s="4" t="s">
        <v>486</v>
      </c>
      <c r="C2586" t="s">
        <v>155</v>
      </c>
      <c r="D2586" t="s">
        <v>156</v>
      </c>
      <c r="E2586" t="s">
        <v>671</v>
      </c>
      <c r="F2586" s="4">
        <v>58</v>
      </c>
      <c r="G2586">
        <v>57</v>
      </c>
      <c r="H2586">
        <v>2.4912280701754401</v>
      </c>
      <c r="I2586">
        <v>58</v>
      </c>
      <c r="J2586">
        <v>3.4310344827586201</v>
      </c>
      <c r="K2586">
        <v>0</v>
      </c>
      <c r="L2586">
        <v>0</v>
      </c>
      <c r="M2586">
        <v>6</v>
      </c>
      <c r="N2586">
        <v>-5.9230769230769198</v>
      </c>
      <c r="O2586">
        <v>0.10344827586206901</v>
      </c>
      <c r="P2586">
        <v>52</v>
      </c>
      <c r="Q2586">
        <v>15.038461538461499</v>
      </c>
      <c r="R2586">
        <v>8</v>
      </c>
      <c r="S2586">
        <v>29</v>
      </c>
      <c r="T2586">
        <v>0</v>
      </c>
      <c r="U2586">
        <v>0</v>
      </c>
      <c r="V2586">
        <v>0</v>
      </c>
      <c r="W2586">
        <v>0</v>
      </c>
      <c r="X2586">
        <v>51</v>
      </c>
      <c r="Y2586">
        <v>61.588235294117602</v>
      </c>
      <c r="Z2586">
        <v>0</v>
      </c>
      <c r="AA2586">
        <v>0</v>
      </c>
      <c r="AB2586">
        <v>58</v>
      </c>
      <c r="AC2586">
        <v>76.948275862068996</v>
      </c>
      <c r="AD2586">
        <v>1</v>
      </c>
      <c r="AE2586">
        <v>25</v>
      </c>
      <c r="AF2586">
        <v>58.84</v>
      </c>
      <c r="AG2586">
        <v>0.431034482758621</v>
      </c>
      <c r="AH2586" s="4">
        <v>0</v>
      </c>
      <c r="AI2586">
        <v>0</v>
      </c>
      <c r="AJ2586" s="4">
        <v>0</v>
      </c>
      <c r="AK2586">
        <v>0</v>
      </c>
      <c r="AL2586" s="4">
        <v>10</v>
      </c>
      <c r="AM2586">
        <v>0.17241379310344801</v>
      </c>
      <c r="AN2586" s="4">
        <v>1</v>
      </c>
      <c r="AO2586">
        <v>1.72413793103448E-2</v>
      </c>
      <c r="AP2586" s="4">
        <v>0</v>
      </c>
      <c r="AQ2586">
        <v>0</v>
      </c>
      <c r="AR2586" s="4">
        <v>0</v>
      </c>
      <c r="AS2586">
        <v>0</v>
      </c>
      <c r="AT2586" s="4">
        <v>0</v>
      </c>
      <c r="AU2586" s="4">
        <v>0</v>
      </c>
      <c r="AV2586" s="4">
        <v>0</v>
      </c>
      <c r="AW2586">
        <v>1.26086956521739</v>
      </c>
      <c r="AX2586" s="4">
        <f t="shared" si="40"/>
        <v>46.00000000000005</v>
      </c>
      <c r="AY2586" s="4">
        <v>0</v>
      </c>
      <c r="AZ2586" s="4">
        <v>0</v>
      </c>
    </row>
    <row r="2587" spans="1:52" x14ac:dyDescent="0.25">
      <c r="A2587" s="4">
        <v>2017</v>
      </c>
      <c r="B2587" s="4" t="s">
        <v>486</v>
      </c>
      <c r="C2587" t="s">
        <v>155</v>
      </c>
      <c r="D2587" t="s">
        <v>152</v>
      </c>
      <c r="E2587" t="s">
        <v>668</v>
      </c>
      <c r="F2587" s="4">
        <v>52</v>
      </c>
      <c r="G2587">
        <v>52</v>
      </c>
      <c r="H2587">
        <v>4.8846153846153904</v>
      </c>
      <c r="I2587">
        <v>52</v>
      </c>
      <c r="J2587">
        <v>5.7692307692307701</v>
      </c>
      <c r="K2587">
        <v>0</v>
      </c>
      <c r="L2587">
        <v>0</v>
      </c>
      <c r="M2587">
        <v>11</v>
      </c>
      <c r="N2587">
        <v>753.8</v>
      </c>
      <c r="O2587">
        <v>0.21153846153846201</v>
      </c>
      <c r="P2587">
        <v>42</v>
      </c>
      <c r="Q2587">
        <v>21.1428571428571</v>
      </c>
      <c r="R2587">
        <v>13</v>
      </c>
      <c r="S2587">
        <v>27.076923076923102</v>
      </c>
      <c r="T2587">
        <v>0</v>
      </c>
      <c r="U2587">
        <v>0</v>
      </c>
      <c r="V2587">
        <v>0</v>
      </c>
      <c r="W2587">
        <v>0</v>
      </c>
      <c r="X2587">
        <v>37</v>
      </c>
      <c r="Y2587">
        <v>56.459459459459502</v>
      </c>
      <c r="Z2587">
        <v>0</v>
      </c>
      <c r="AA2587">
        <v>0</v>
      </c>
      <c r="AB2587">
        <v>52</v>
      </c>
      <c r="AC2587">
        <v>88.884615384615401</v>
      </c>
      <c r="AD2587">
        <v>1</v>
      </c>
      <c r="AE2587">
        <v>23</v>
      </c>
      <c r="AF2587">
        <v>50.565217391304401</v>
      </c>
      <c r="AG2587">
        <v>0.44230769230769201</v>
      </c>
      <c r="AH2587" s="4">
        <v>0</v>
      </c>
      <c r="AI2587">
        <v>0</v>
      </c>
      <c r="AJ2587" s="4">
        <v>0</v>
      </c>
      <c r="AK2587">
        <v>0</v>
      </c>
      <c r="AL2587" s="4">
        <v>10</v>
      </c>
      <c r="AM2587">
        <v>0.19230769230769201</v>
      </c>
      <c r="AN2587" s="4">
        <v>3</v>
      </c>
      <c r="AO2587">
        <v>5.7692307692307702E-2</v>
      </c>
      <c r="AP2587" s="4">
        <v>1</v>
      </c>
      <c r="AQ2587">
        <v>1.9230769230769201E-2</v>
      </c>
      <c r="AR2587" s="4">
        <v>0</v>
      </c>
      <c r="AS2587">
        <v>0</v>
      </c>
      <c r="AT2587" s="4">
        <v>0</v>
      </c>
      <c r="AU2587" s="4">
        <v>0</v>
      </c>
      <c r="AV2587" s="4">
        <v>1</v>
      </c>
      <c r="AW2587">
        <v>1.3</v>
      </c>
      <c r="AX2587" s="4">
        <f t="shared" si="40"/>
        <v>40</v>
      </c>
      <c r="AY2587" s="4">
        <v>0</v>
      </c>
      <c r="AZ2587" s="4">
        <v>0</v>
      </c>
    </row>
    <row r="2588" spans="1:52" x14ac:dyDescent="0.25">
      <c r="A2588" s="4">
        <v>2017</v>
      </c>
      <c r="B2588" s="4" t="s">
        <v>486</v>
      </c>
      <c r="C2588" t="s">
        <v>155</v>
      </c>
      <c r="D2588" t="s">
        <v>157</v>
      </c>
      <c r="E2588" t="s">
        <v>672</v>
      </c>
      <c r="F2588" s="4">
        <v>47</v>
      </c>
      <c r="G2588">
        <v>47</v>
      </c>
      <c r="H2588">
        <v>3.1489361702127701</v>
      </c>
      <c r="I2588">
        <v>47</v>
      </c>
      <c r="J2588">
        <v>4.2553191489361701</v>
      </c>
      <c r="K2588">
        <v>0</v>
      </c>
      <c r="L2588">
        <v>0</v>
      </c>
      <c r="M2588">
        <v>0</v>
      </c>
      <c r="N2588">
        <v>393.276595744681</v>
      </c>
      <c r="O2588">
        <v>0</v>
      </c>
      <c r="P2588">
        <v>43</v>
      </c>
      <c r="Q2588">
        <v>10.255813953488399</v>
      </c>
      <c r="R2588">
        <v>7</v>
      </c>
      <c r="S2588">
        <v>20.571428571428601</v>
      </c>
      <c r="T2588">
        <v>3</v>
      </c>
      <c r="U2588">
        <v>103.666666666667</v>
      </c>
      <c r="V2588">
        <v>3</v>
      </c>
      <c r="W2588">
        <v>43.6666666666667</v>
      </c>
      <c r="X2588">
        <v>37</v>
      </c>
      <c r="Y2588">
        <v>57.108108108108098</v>
      </c>
      <c r="Z2588">
        <v>3</v>
      </c>
      <c r="AA2588">
        <v>224</v>
      </c>
      <c r="AB2588">
        <v>44</v>
      </c>
      <c r="AC2588">
        <v>82.409090909090907</v>
      </c>
      <c r="AD2588">
        <v>0.93617021276595802</v>
      </c>
      <c r="AE2588">
        <v>15</v>
      </c>
      <c r="AF2588">
        <v>46.466666666666697</v>
      </c>
      <c r="AG2588">
        <v>0.319148936170213</v>
      </c>
      <c r="AH2588" s="4">
        <v>3</v>
      </c>
      <c r="AI2588">
        <v>1</v>
      </c>
      <c r="AJ2588" s="4">
        <v>1</v>
      </c>
      <c r="AK2588">
        <v>0.33333333333333298</v>
      </c>
      <c r="AL2588" s="4">
        <v>13</v>
      </c>
      <c r="AM2588">
        <v>0.29545454545454602</v>
      </c>
      <c r="AN2588" s="4">
        <v>2</v>
      </c>
      <c r="AO2588">
        <v>4.5454545454545497E-2</v>
      </c>
      <c r="AP2588" s="4">
        <v>0</v>
      </c>
      <c r="AQ2588">
        <v>0</v>
      </c>
      <c r="AR2588" s="4">
        <v>0</v>
      </c>
      <c r="AS2588">
        <v>0</v>
      </c>
      <c r="AT2588" s="4">
        <v>0</v>
      </c>
      <c r="AU2588" s="4">
        <v>0</v>
      </c>
      <c r="AV2588" s="4">
        <v>0</v>
      </c>
      <c r="AW2588">
        <v>1.3428571428571401</v>
      </c>
      <c r="AX2588" s="4">
        <f t="shared" si="40"/>
        <v>35.000000000000071</v>
      </c>
      <c r="AY2588" s="4">
        <v>3</v>
      </c>
      <c r="AZ2588" s="4">
        <v>0</v>
      </c>
    </row>
    <row r="2589" spans="1:52" x14ac:dyDescent="0.25">
      <c r="A2589" s="4">
        <v>2017</v>
      </c>
      <c r="B2589" s="4" t="s">
        <v>486</v>
      </c>
      <c r="C2589" t="s">
        <v>155</v>
      </c>
      <c r="D2589" t="s">
        <v>151</v>
      </c>
      <c r="E2589" t="s">
        <v>667</v>
      </c>
      <c r="F2589" s="4">
        <v>62</v>
      </c>
      <c r="G2589">
        <v>56</v>
      </c>
      <c r="H2589">
        <v>0.67857142857142905</v>
      </c>
      <c r="I2589">
        <v>62</v>
      </c>
      <c r="J2589">
        <v>1.4193548387096799</v>
      </c>
      <c r="K2589">
        <v>0</v>
      </c>
      <c r="L2589">
        <v>0</v>
      </c>
      <c r="M2589">
        <v>3</v>
      </c>
      <c r="N2589">
        <v>913.91935483870998</v>
      </c>
      <c r="O2589">
        <v>4.8387096774193603E-2</v>
      </c>
      <c r="P2589">
        <v>51</v>
      </c>
      <c r="Q2589">
        <v>12.901960784313699</v>
      </c>
      <c r="R2589">
        <v>10</v>
      </c>
      <c r="S2589">
        <v>18.8</v>
      </c>
      <c r="T2589">
        <v>1</v>
      </c>
      <c r="U2589">
        <v>101</v>
      </c>
      <c r="V2589">
        <v>1</v>
      </c>
      <c r="W2589">
        <v>144</v>
      </c>
      <c r="X2589">
        <v>52</v>
      </c>
      <c r="Y2589">
        <v>58.192307692307701</v>
      </c>
      <c r="Z2589">
        <v>1</v>
      </c>
      <c r="AA2589">
        <v>177</v>
      </c>
      <c r="AB2589">
        <v>61</v>
      </c>
      <c r="AC2589">
        <v>81.081967213114794</v>
      </c>
      <c r="AD2589">
        <v>0.98387096774193605</v>
      </c>
      <c r="AE2589">
        <v>17</v>
      </c>
      <c r="AF2589">
        <v>41.705882352941202</v>
      </c>
      <c r="AG2589">
        <v>0.27419354838709697</v>
      </c>
      <c r="AH2589" s="4">
        <v>1</v>
      </c>
      <c r="AI2589">
        <v>1</v>
      </c>
      <c r="AJ2589" s="4">
        <v>0</v>
      </c>
      <c r="AK2589">
        <v>0</v>
      </c>
      <c r="AL2589" s="4">
        <v>19</v>
      </c>
      <c r="AM2589">
        <v>0.31147540983606598</v>
      </c>
      <c r="AN2589" s="4">
        <v>1</v>
      </c>
      <c r="AO2589">
        <v>1.63934426229508E-2</v>
      </c>
      <c r="AP2589" s="4">
        <v>4</v>
      </c>
      <c r="AQ2589">
        <v>6.4516129032258104E-2</v>
      </c>
      <c r="AR2589" s="4">
        <v>0</v>
      </c>
      <c r="AS2589">
        <v>0</v>
      </c>
      <c r="AT2589" s="4">
        <v>0</v>
      </c>
      <c r="AU2589" s="4">
        <v>0</v>
      </c>
      <c r="AV2589" s="4">
        <v>1</v>
      </c>
      <c r="AW2589">
        <v>1.2916666666666701</v>
      </c>
      <c r="AX2589" s="4">
        <f t="shared" si="40"/>
        <v>47.999999999999872</v>
      </c>
      <c r="AY2589" s="4">
        <v>2</v>
      </c>
      <c r="AZ2589" s="4">
        <v>37</v>
      </c>
    </row>
    <row r="2590" spans="1:52" x14ac:dyDescent="0.25">
      <c r="A2590" s="4">
        <v>2017</v>
      </c>
      <c r="B2590" s="4" t="s">
        <v>486</v>
      </c>
      <c r="C2590" t="s">
        <v>155</v>
      </c>
      <c r="D2590" t="s">
        <v>159</v>
      </c>
      <c r="E2590" t="s">
        <v>674</v>
      </c>
      <c r="F2590" s="4">
        <v>13</v>
      </c>
      <c r="G2590">
        <v>13</v>
      </c>
      <c r="H2590">
        <v>5.8461538461538503</v>
      </c>
      <c r="I2590">
        <v>13</v>
      </c>
      <c r="J2590">
        <v>6.6923076923076898</v>
      </c>
      <c r="K2590">
        <v>0</v>
      </c>
      <c r="L2590">
        <v>0</v>
      </c>
      <c r="M2590">
        <v>0</v>
      </c>
      <c r="N2590">
        <v>42.230769230769198</v>
      </c>
      <c r="O2590">
        <v>0</v>
      </c>
      <c r="P2590">
        <v>11</v>
      </c>
      <c r="Q2590">
        <v>18.818181818181799</v>
      </c>
      <c r="R2590">
        <v>3</v>
      </c>
      <c r="S2590">
        <v>43</v>
      </c>
      <c r="T2590">
        <v>0</v>
      </c>
      <c r="U2590">
        <v>0</v>
      </c>
      <c r="V2590">
        <v>0</v>
      </c>
      <c r="W2590">
        <v>0</v>
      </c>
      <c r="X2590">
        <v>9</v>
      </c>
      <c r="Y2590">
        <v>41</v>
      </c>
      <c r="Z2590">
        <v>0</v>
      </c>
      <c r="AA2590">
        <v>0</v>
      </c>
      <c r="AB2590">
        <v>13</v>
      </c>
      <c r="AC2590">
        <v>73.230769230769198</v>
      </c>
      <c r="AD2590">
        <v>1</v>
      </c>
      <c r="AE2590">
        <v>4</v>
      </c>
      <c r="AF2590">
        <v>40</v>
      </c>
      <c r="AG2590">
        <v>0.30769230769230799</v>
      </c>
      <c r="AH2590" s="4">
        <v>0</v>
      </c>
      <c r="AI2590">
        <v>0</v>
      </c>
      <c r="AJ2590" s="4">
        <v>0</v>
      </c>
      <c r="AK2590">
        <v>0</v>
      </c>
      <c r="AL2590" s="4">
        <v>3</v>
      </c>
      <c r="AM2590">
        <v>0.230769230769231</v>
      </c>
      <c r="AN2590" s="4">
        <v>0</v>
      </c>
      <c r="AO2590">
        <v>0</v>
      </c>
      <c r="AP2590" s="4">
        <v>0</v>
      </c>
      <c r="AQ2590">
        <v>0</v>
      </c>
      <c r="AR2590" s="4">
        <v>0</v>
      </c>
      <c r="AS2590">
        <v>0</v>
      </c>
      <c r="AT2590" s="4">
        <v>0</v>
      </c>
      <c r="AU2590" s="4">
        <v>0</v>
      </c>
      <c r="AV2590" s="4">
        <v>0</v>
      </c>
      <c r="AW2590">
        <v>1.3</v>
      </c>
      <c r="AX2590" s="4">
        <f t="shared" si="40"/>
        <v>10</v>
      </c>
      <c r="AY2590" s="4">
        <v>0</v>
      </c>
      <c r="AZ2590" s="4">
        <v>0</v>
      </c>
    </row>
    <row r="2591" spans="1:52" x14ac:dyDescent="0.25">
      <c r="A2591" s="4">
        <v>2017</v>
      </c>
      <c r="B2591" s="4" t="s">
        <v>486</v>
      </c>
      <c r="C2591" t="s">
        <v>163</v>
      </c>
      <c r="D2591" t="s">
        <v>411</v>
      </c>
      <c r="E2591" t="s">
        <v>907</v>
      </c>
      <c r="F2591" s="4">
        <v>1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 s="4">
        <v>0</v>
      </c>
      <c r="AI2591">
        <v>0</v>
      </c>
      <c r="AJ2591" s="4">
        <v>0</v>
      </c>
      <c r="AK2591">
        <v>0</v>
      </c>
      <c r="AL2591" s="4">
        <v>0</v>
      </c>
      <c r="AM2591">
        <v>0</v>
      </c>
      <c r="AN2591" s="4">
        <v>0</v>
      </c>
      <c r="AO2591">
        <v>0</v>
      </c>
      <c r="AP2591" s="4">
        <v>0</v>
      </c>
      <c r="AQ2591">
        <v>0</v>
      </c>
      <c r="AR2591" s="4">
        <v>0</v>
      </c>
      <c r="AS2591">
        <v>0</v>
      </c>
      <c r="AT2591" s="4">
        <v>0</v>
      </c>
      <c r="AU2591" s="4">
        <v>0</v>
      </c>
      <c r="AV2591" s="4">
        <v>0</v>
      </c>
      <c r="AW2591">
        <v>0</v>
      </c>
      <c r="AX2591" s="4">
        <f t="shared" si="40"/>
        <v>0</v>
      </c>
      <c r="AY2591" s="4">
        <v>0</v>
      </c>
      <c r="AZ2591" s="4">
        <v>0</v>
      </c>
    </row>
    <row r="2592" spans="1:52" x14ac:dyDescent="0.25">
      <c r="A2592" s="4">
        <v>2017</v>
      </c>
      <c r="B2592" s="4" t="s">
        <v>486</v>
      </c>
      <c r="C2592" t="s">
        <v>163</v>
      </c>
      <c r="D2592" t="s">
        <v>165</v>
      </c>
      <c r="E2592" t="s">
        <v>679</v>
      </c>
      <c r="F2592" s="4">
        <v>13</v>
      </c>
      <c r="G2592">
        <v>12</v>
      </c>
      <c r="H2592">
        <v>3.1666666666666701</v>
      </c>
      <c r="I2592">
        <v>13</v>
      </c>
      <c r="J2592">
        <v>3.9230769230769198</v>
      </c>
      <c r="K2592">
        <v>0</v>
      </c>
      <c r="L2592">
        <v>0</v>
      </c>
      <c r="M2592">
        <v>0</v>
      </c>
      <c r="N2592">
        <v>50.384615384615401</v>
      </c>
      <c r="O2592">
        <v>0</v>
      </c>
      <c r="P2592">
        <v>10</v>
      </c>
      <c r="Q2592">
        <v>16.2</v>
      </c>
      <c r="R2592">
        <v>2</v>
      </c>
      <c r="S2592">
        <v>12.5</v>
      </c>
      <c r="T2592">
        <v>0</v>
      </c>
      <c r="U2592">
        <v>0</v>
      </c>
      <c r="V2592">
        <v>0</v>
      </c>
      <c r="W2592">
        <v>0</v>
      </c>
      <c r="X2592">
        <v>9</v>
      </c>
      <c r="Y2592">
        <v>56.6666666666667</v>
      </c>
      <c r="Z2592">
        <v>0</v>
      </c>
      <c r="AA2592">
        <v>0</v>
      </c>
      <c r="AB2592">
        <v>13</v>
      </c>
      <c r="AC2592">
        <v>84.307692307692307</v>
      </c>
      <c r="AD2592">
        <v>1</v>
      </c>
      <c r="AE2592">
        <v>5</v>
      </c>
      <c r="AF2592">
        <v>33.200000000000003</v>
      </c>
      <c r="AG2592">
        <v>0.38461538461538503</v>
      </c>
      <c r="AH2592" s="4">
        <v>0</v>
      </c>
      <c r="AI2592">
        <v>0</v>
      </c>
      <c r="AJ2592" s="4">
        <v>0</v>
      </c>
      <c r="AK2592">
        <v>0</v>
      </c>
      <c r="AL2592" s="4">
        <v>1</v>
      </c>
      <c r="AM2592">
        <v>7.69230769230769E-2</v>
      </c>
      <c r="AN2592" s="4">
        <v>0</v>
      </c>
      <c r="AO2592">
        <v>0</v>
      </c>
      <c r="AP2592" s="4">
        <v>0</v>
      </c>
      <c r="AQ2592">
        <v>0</v>
      </c>
      <c r="AR2592" s="4">
        <v>0</v>
      </c>
      <c r="AS2592">
        <v>0</v>
      </c>
      <c r="AT2592" s="4">
        <v>0</v>
      </c>
      <c r="AU2592" s="4">
        <v>0</v>
      </c>
      <c r="AV2592" s="4">
        <v>0</v>
      </c>
      <c r="AW2592">
        <v>1.625</v>
      </c>
      <c r="AX2592" s="4">
        <f t="shared" si="40"/>
        <v>8</v>
      </c>
      <c r="AY2592" s="4">
        <v>0</v>
      </c>
      <c r="AZ2592" s="4">
        <v>0</v>
      </c>
    </row>
    <row r="2593" spans="1:52" x14ac:dyDescent="0.25">
      <c r="A2593" s="4">
        <v>2017</v>
      </c>
      <c r="B2593" s="4" t="s">
        <v>486</v>
      </c>
      <c r="C2593" t="s">
        <v>163</v>
      </c>
      <c r="D2593" t="s">
        <v>145</v>
      </c>
      <c r="E2593" t="s">
        <v>661</v>
      </c>
      <c r="F2593" s="4">
        <v>114</v>
      </c>
      <c r="G2593">
        <v>113</v>
      </c>
      <c r="H2593">
        <v>3.83185840707965</v>
      </c>
      <c r="I2593">
        <v>114</v>
      </c>
      <c r="J2593">
        <v>4.9824561403508802</v>
      </c>
      <c r="K2593">
        <v>0</v>
      </c>
      <c r="L2593">
        <v>0</v>
      </c>
      <c r="M2593">
        <v>0</v>
      </c>
      <c r="N2593">
        <v>157.271929824561</v>
      </c>
      <c r="O2593">
        <v>0</v>
      </c>
      <c r="P2593">
        <v>87</v>
      </c>
      <c r="Q2593">
        <v>13.8275862068966</v>
      </c>
      <c r="R2593">
        <v>6</v>
      </c>
      <c r="S2593">
        <v>24.1666666666667</v>
      </c>
      <c r="T2593">
        <v>1</v>
      </c>
      <c r="U2593">
        <v>120</v>
      </c>
      <c r="V2593">
        <v>1</v>
      </c>
      <c r="W2593">
        <v>8</v>
      </c>
      <c r="X2593">
        <v>103</v>
      </c>
      <c r="Y2593">
        <v>49.4368932038835</v>
      </c>
      <c r="Z2593">
        <v>5</v>
      </c>
      <c r="AA2593">
        <v>312.8</v>
      </c>
      <c r="AB2593">
        <v>109</v>
      </c>
      <c r="AC2593">
        <v>68.477064220183493</v>
      </c>
      <c r="AD2593">
        <v>0.95614035087719296</v>
      </c>
      <c r="AE2593">
        <v>37</v>
      </c>
      <c r="AF2593">
        <v>52.945945945945901</v>
      </c>
      <c r="AG2593">
        <v>0.324561403508772</v>
      </c>
      <c r="AH2593" s="4">
        <v>3</v>
      </c>
      <c r="AI2593">
        <v>0.6</v>
      </c>
      <c r="AJ2593" s="4">
        <v>0</v>
      </c>
      <c r="AK2593">
        <v>0</v>
      </c>
      <c r="AL2593" s="4">
        <v>16</v>
      </c>
      <c r="AM2593">
        <v>0.146788990825688</v>
      </c>
      <c r="AN2593" s="4">
        <v>2</v>
      </c>
      <c r="AO2593">
        <v>1.8348623853211E-2</v>
      </c>
      <c r="AP2593" s="4">
        <v>1</v>
      </c>
      <c r="AQ2593">
        <v>8.7719298245613996E-3</v>
      </c>
      <c r="AR2593" s="4">
        <v>0</v>
      </c>
      <c r="AS2593">
        <v>0</v>
      </c>
      <c r="AT2593" s="4">
        <v>0</v>
      </c>
      <c r="AU2593" s="4">
        <v>0</v>
      </c>
      <c r="AV2593" s="4">
        <v>1</v>
      </c>
      <c r="AW2593">
        <v>1.65217391304348</v>
      </c>
      <c r="AX2593" s="4">
        <f t="shared" si="40"/>
        <v>68.999999999999929</v>
      </c>
      <c r="AY2593" s="4">
        <v>1</v>
      </c>
      <c r="AZ2593" s="4">
        <v>67</v>
      </c>
    </row>
    <row r="2594" spans="1:52" x14ac:dyDescent="0.25">
      <c r="A2594" s="4">
        <v>2017</v>
      </c>
      <c r="B2594" s="4" t="s">
        <v>486</v>
      </c>
      <c r="C2594" t="s">
        <v>163</v>
      </c>
      <c r="D2594" t="s">
        <v>164</v>
      </c>
      <c r="E2594" t="s">
        <v>678</v>
      </c>
      <c r="F2594" s="4">
        <v>39</v>
      </c>
      <c r="G2594">
        <v>39</v>
      </c>
      <c r="H2594">
        <v>2.6666666666666701</v>
      </c>
      <c r="I2594">
        <v>39</v>
      </c>
      <c r="J2594">
        <v>3.7692307692307701</v>
      </c>
      <c r="K2594">
        <v>0</v>
      </c>
      <c r="L2594">
        <v>0</v>
      </c>
      <c r="M2594">
        <v>4</v>
      </c>
      <c r="N2594">
        <v>77.8857142857143</v>
      </c>
      <c r="O2594">
        <v>0.102564102564103</v>
      </c>
      <c r="P2594">
        <v>33</v>
      </c>
      <c r="Q2594">
        <v>8.2424242424242404</v>
      </c>
      <c r="R2594">
        <v>8</v>
      </c>
      <c r="S2594">
        <v>15.875</v>
      </c>
      <c r="T2594">
        <v>5</v>
      </c>
      <c r="U2594">
        <v>124.6</v>
      </c>
      <c r="V2594">
        <v>5</v>
      </c>
      <c r="W2594">
        <v>6.8</v>
      </c>
      <c r="X2594">
        <v>31</v>
      </c>
      <c r="Y2594">
        <v>49.935483870967701</v>
      </c>
      <c r="Z2594">
        <v>4</v>
      </c>
      <c r="AA2594">
        <v>233.5</v>
      </c>
      <c r="AB2594">
        <v>34</v>
      </c>
      <c r="AC2594">
        <v>67.588235294117695</v>
      </c>
      <c r="AD2594">
        <v>0.87179487179487203</v>
      </c>
      <c r="AE2594">
        <v>7</v>
      </c>
      <c r="AF2594">
        <v>49.857142857142897</v>
      </c>
      <c r="AG2594">
        <v>0.17948717948717999</v>
      </c>
      <c r="AH2594" s="4">
        <v>5</v>
      </c>
      <c r="AI2594">
        <v>1.25</v>
      </c>
      <c r="AJ2594" s="4">
        <v>1</v>
      </c>
      <c r="AK2594">
        <v>0.25</v>
      </c>
      <c r="AL2594" s="4">
        <v>11</v>
      </c>
      <c r="AM2594">
        <v>0.32352941176470601</v>
      </c>
      <c r="AN2594" s="4">
        <v>0</v>
      </c>
      <c r="AO2594">
        <v>0</v>
      </c>
      <c r="AP2594" s="4">
        <v>0</v>
      </c>
      <c r="AQ2594">
        <v>0</v>
      </c>
      <c r="AR2594" s="4">
        <v>0</v>
      </c>
      <c r="AS2594">
        <v>0</v>
      </c>
      <c r="AT2594" s="4">
        <v>0</v>
      </c>
      <c r="AU2594" s="4">
        <v>0</v>
      </c>
      <c r="AV2594" s="4">
        <v>1</v>
      </c>
      <c r="AW2594">
        <v>1.44444444444444</v>
      </c>
      <c r="AX2594" s="4">
        <f t="shared" si="40"/>
        <v>27.000000000000082</v>
      </c>
      <c r="AY2594" s="4">
        <v>4</v>
      </c>
      <c r="AZ2594" s="4">
        <v>19.75</v>
      </c>
    </row>
    <row r="2595" spans="1:52" x14ac:dyDescent="0.25">
      <c r="A2595" s="4">
        <v>2017</v>
      </c>
      <c r="B2595" s="4" t="s">
        <v>486</v>
      </c>
      <c r="C2595" t="s">
        <v>163</v>
      </c>
      <c r="D2595" t="s">
        <v>160</v>
      </c>
      <c r="E2595" t="s">
        <v>675</v>
      </c>
      <c r="F2595" s="4">
        <v>32</v>
      </c>
      <c r="G2595">
        <v>31</v>
      </c>
      <c r="H2595">
        <v>3.7096774193548399</v>
      </c>
      <c r="I2595">
        <v>32</v>
      </c>
      <c r="J2595">
        <v>4.90625</v>
      </c>
      <c r="K2595">
        <v>0</v>
      </c>
      <c r="L2595">
        <v>0</v>
      </c>
      <c r="M2595">
        <v>1</v>
      </c>
      <c r="N2595">
        <v>561.21875</v>
      </c>
      <c r="O2595">
        <v>3.125E-2</v>
      </c>
      <c r="P2595">
        <v>24</v>
      </c>
      <c r="Q2595">
        <v>15.3333333333333</v>
      </c>
      <c r="R2595">
        <v>7</v>
      </c>
      <c r="S2595">
        <v>17.285714285714299</v>
      </c>
      <c r="T2595">
        <v>0</v>
      </c>
      <c r="U2595">
        <v>0</v>
      </c>
      <c r="V2595">
        <v>0</v>
      </c>
      <c r="W2595">
        <v>0</v>
      </c>
      <c r="X2595">
        <v>29</v>
      </c>
      <c r="Y2595">
        <v>57.379310344827601</v>
      </c>
      <c r="Z2595">
        <v>0</v>
      </c>
      <c r="AA2595">
        <v>0</v>
      </c>
      <c r="AB2595">
        <v>32</v>
      </c>
      <c r="AC2595">
        <v>70.9375</v>
      </c>
      <c r="AD2595">
        <v>1</v>
      </c>
      <c r="AE2595">
        <v>11</v>
      </c>
      <c r="AF2595">
        <v>50</v>
      </c>
      <c r="AG2595">
        <v>0.34375</v>
      </c>
      <c r="AH2595" s="4">
        <v>0</v>
      </c>
      <c r="AI2595">
        <v>0</v>
      </c>
      <c r="AJ2595" s="4">
        <v>0</v>
      </c>
      <c r="AK2595">
        <v>0</v>
      </c>
      <c r="AL2595" s="4">
        <v>2</v>
      </c>
      <c r="AM2595">
        <v>6.25E-2</v>
      </c>
      <c r="AN2595" s="4">
        <v>1</v>
      </c>
      <c r="AO2595">
        <v>3.125E-2</v>
      </c>
      <c r="AP2595" s="4">
        <v>0</v>
      </c>
      <c r="AQ2595">
        <v>0</v>
      </c>
      <c r="AR2595" s="4">
        <v>0</v>
      </c>
      <c r="AS2595">
        <v>0</v>
      </c>
      <c r="AT2595" s="4">
        <v>0</v>
      </c>
      <c r="AU2595" s="4">
        <v>0</v>
      </c>
      <c r="AV2595" s="4">
        <v>0</v>
      </c>
      <c r="AW2595">
        <v>1.39130434782609</v>
      </c>
      <c r="AX2595" s="4">
        <f t="shared" si="40"/>
        <v>22.99999999999995</v>
      </c>
      <c r="AY2595" s="4">
        <v>0</v>
      </c>
      <c r="AZ2595" s="4">
        <v>0</v>
      </c>
    </row>
    <row r="2596" spans="1:52" x14ac:dyDescent="0.25">
      <c r="A2596" s="4">
        <v>2017</v>
      </c>
      <c r="B2596" s="4" t="s">
        <v>486</v>
      </c>
      <c r="C2596" t="s">
        <v>163</v>
      </c>
      <c r="D2596" t="s">
        <v>311</v>
      </c>
      <c r="E2596" t="s">
        <v>816</v>
      </c>
      <c r="F2596" s="4">
        <v>4</v>
      </c>
      <c r="G2596">
        <v>4</v>
      </c>
      <c r="H2596">
        <v>5.75</v>
      </c>
      <c r="I2596">
        <v>4</v>
      </c>
      <c r="J2596">
        <v>7</v>
      </c>
      <c r="K2596">
        <v>2</v>
      </c>
      <c r="L2596">
        <v>0.5</v>
      </c>
      <c r="M2596">
        <v>0</v>
      </c>
      <c r="N2596">
        <v>0.25</v>
      </c>
      <c r="O2596">
        <v>0</v>
      </c>
      <c r="P2596">
        <v>2</v>
      </c>
      <c r="Q2596">
        <v>15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4</v>
      </c>
      <c r="Y2596">
        <v>51</v>
      </c>
      <c r="Z2596">
        <v>0</v>
      </c>
      <c r="AA2596">
        <v>0</v>
      </c>
      <c r="AB2596">
        <v>4</v>
      </c>
      <c r="AC2596">
        <v>74.25</v>
      </c>
      <c r="AD2596">
        <v>1</v>
      </c>
      <c r="AE2596">
        <v>0</v>
      </c>
      <c r="AF2596">
        <v>0</v>
      </c>
      <c r="AG2596">
        <v>0</v>
      </c>
      <c r="AH2596" s="4">
        <v>0</v>
      </c>
      <c r="AI2596">
        <v>0</v>
      </c>
      <c r="AJ2596" s="4">
        <v>0</v>
      </c>
      <c r="AK2596">
        <v>0</v>
      </c>
      <c r="AL2596" s="4">
        <v>0</v>
      </c>
      <c r="AM2596">
        <v>0</v>
      </c>
      <c r="AN2596" s="4">
        <v>0</v>
      </c>
      <c r="AO2596">
        <v>0</v>
      </c>
      <c r="AP2596" s="4">
        <v>0</v>
      </c>
      <c r="AQ2596">
        <v>0</v>
      </c>
      <c r="AR2596" s="4">
        <v>0</v>
      </c>
      <c r="AS2596">
        <v>0</v>
      </c>
      <c r="AT2596" s="4">
        <v>0</v>
      </c>
      <c r="AU2596" s="4">
        <v>0</v>
      </c>
      <c r="AV2596" s="4">
        <v>0</v>
      </c>
      <c r="AW2596">
        <v>2</v>
      </c>
      <c r="AX2596" s="4">
        <f t="shared" si="40"/>
        <v>2</v>
      </c>
      <c r="AY2596" s="4">
        <v>0</v>
      </c>
      <c r="AZ2596" s="4">
        <v>0</v>
      </c>
    </row>
    <row r="2597" spans="1:52" x14ac:dyDescent="0.25">
      <c r="A2597" s="4">
        <v>2017</v>
      </c>
      <c r="B2597" s="4" t="s">
        <v>486</v>
      </c>
      <c r="C2597" t="s">
        <v>163</v>
      </c>
      <c r="D2597" t="s">
        <v>146</v>
      </c>
      <c r="E2597" t="s">
        <v>662</v>
      </c>
      <c r="F2597" s="4">
        <v>17</v>
      </c>
      <c r="G2597">
        <v>17</v>
      </c>
      <c r="H2597">
        <v>1.23529411764706</v>
      </c>
      <c r="I2597">
        <v>17</v>
      </c>
      <c r="J2597">
        <v>2.3529411764705901</v>
      </c>
      <c r="K2597">
        <v>0</v>
      </c>
      <c r="L2597">
        <v>0</v>
      </c>
      <c r="M2597">
        <v>1</v>
      </c>
      <c r="N2597">
        <v>238.88235294117601</v>
      </c>
      <c r="O2597">
        <v>5.8823529411764698E-2</v>
      </c>
      <c r="P2597">
        <v>15</v>
      </c>
      <c r="Q2597">
        <v>3.8666666666666698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14</v>
      </c>
      <c r="Y2597">
        <v>36.142857142857103</v>
      </c>
      <c r="Z2597">
        <v>1</v>
      </c>
      <c r="AA2597">
        <v>212</v>
      </c>
      <c r="AB2597">
        <v>16</v>
      </c>
      <c r="AC2597">
        <v>68.625</v>
      </c>
      <c r="AD2597">
        <v>0.94117647058823495</v>
      </c>
      <c r="AE2597">
        <v>9</v>
      </c>
      <c r="AF2597">
        <v>47.2222222222222</v>
      </c>
      <c r="AG2597">
        <v>0.52941176470588203</v>
      </c>
      <c r="AH2597" s="4">
        <v>0</v>
      </c>
      <c r="AI2597">
        <v>0</v>
      </c>
      <c r="AJ2597" s="4">
        <v>1</v>
      </c>
      <c r="AK2597">
        <v>1</v>
      </c>
      <c r="AL2597" s="4">
        <v>1</v>
      </c>
      <c r="AM2597">
        <v>6.25E-2</v>
      </c>
      <c r="AN2597" s="4">
        <v>0</v>
      </c>
      <c r="AO2597">
        <v>0</v>
      </c>
      <c r="AP2597" s="4">
        <v>0</v>
      </c>
      <c r="AQ2597">
        <v>0</v>
      </c>
      <c r="AR2597" s="4">
        <v>0</v>
      </c>
      <c r="AS2597">
        <v>0</v>
      </c>
      <c r="AT2597" s="4">
        <v>0</v>
      </c>
      <c r="AU2597" s="4">
        <v>0</v>
      </c>
      <c r="AV2597" s="4">
        <v>1</v>
      </c>
      <c r="AW2597">
        <v>1.3076923076923099</v>
      </c>
      <c r="AX2597" s="4">
        <f t="shared" si="40"/>
        <v>12.999999999999977</v>
      </c>
      <c r="AY2597" s="4">
        <v>0</v>
      </c>
      <c r="AZ2597" s="4">
        <v>0</v>
      </c>
    </row>
    <row r="2598" spans="1:52" x14ac:dyDescent="0.25">
      <c r="A2598" s="4">
        <v>2017</v>
      </c>
      <c r="B2598" s="4" t="s">
        <v>486</v>
      </c>
      <c r="C2598" t="s">
        <v>163</v>
      </c>
      <c r="D2598" t="s">
        <v>159</v>
      </c>
      <c r="E2598" t="s">
        <v>674</v>
      </c>
      <c r="F2598" s="4">
        <v>43</v>
      </c>
      <c r="G2598">
        <v>43</v>
      </c>
      <c r="H2598">
        <v>7.53488372093023</v>
      </c>
      <c r="I2598">
        <v>43</v>
      </c>
      <c r="J2598">
        <v>9.0232558139534902</v>
      </c>
      <c r="K2598">
        <v>0</v>
      </c>
      <c r="L2598">
        <v>0</v>
      </c>
      <c r="M2598">
        <v>30</v>
      </c>
      <c r="N2598">
        <v>2159.1025641025599</v>
      </c>
      <c r="O2598">
        <v>0.69767441860465096</v>
      </c>
      <c r="P2598">
        <v>37</v>
      </c>
      <c r="Q2598">
        <v>21.270270270270299</v>
      </c>
      <c r="R2598">
        <v>1</v>
      </c>
      <c r="S2598">
        <v>27</v>
      </c>
      <c r="T2598">
        <v>1</v>
      </c>
      <c r="U2598">
        <v>94</v>
      </c>
      <c r="V2598">
        <v>1</v>
      </c>
      <c r="W2598">
        <v>7</v>
      </c>
      <c r="X2598">
        <v>29</v>
      </c>
      <c r="Y2598">
        <v>85.965517241379303</v>
      </c>
      <c r="Z2598">
        <v>1</v>
      </c>
      <c r="AA2598">
        <v>276</v>
      </c>
      <c r="AB2598">
        <v>42</v>
      </c>
      <c r="AC2598">
        <v>114.333333333333</v>
      </c>
      <c r="AD2598">
        <v>0.97674418604651203</v>
      </c>
      <c r="AE2598">
        <v>11</v>
      </c>
      <c r="AF2598">
        <v>98.181818181818201</v>
      </c>
      <c r="AG2598">
        <v>0.25581395348837199</v>
      </c>
      <c r="AH2598" s="4">
        <v>1</v>
      </c>
      <c r="AI2598">
        <v>1</v>
      </c>
      <c r="AJ2598" s="4">
        <v>0</v>
      </c>
      <c r="AK2598">
        <v>0</v>
      </c>
      <c r="AL2598" s="4">
        <v>15</v>
      </c>
      <c r="AM2598">
        <v>0.35714285714285698</v>
      </c>
      <c r="AN2598" s="4">
        <v>4</v>
      </c>
      <c r="AO2598">
        <v>9.5238095238095205E-2</v>
      </c>
      <c r="AP2598" s="4">
        <v>0</v>
      </c>
      <c r="AQ2598">
        <v>0</v>
      </c>
      <c r="AR2598" s="4">
        <v>0</v>
      </c>
      <c r="AS2598">
        <v>0</v>
      </c>
      <c r="AT2598" s="4">
        <v>0</v>
      </c>
      <c r="AU2598" s="4">
        <v>0</v>
      </c>
      <c r="AV2598" s="4">
        <v>0</v>
      </c>
      <c r="AW2598">
        <v>1.5925925925925899</v>
      </c>
      <c r="AX2598" s="4">
        <f t="shared" si="40"/>
        <v>27.000000000000046</v>
      </c>
      <c r="AY2598" s="4">
        <v>1</v>
      </c>
      <c r="AZ2598" s="4">
        <v>25</v>
      </c>
    </row>
    <row r="2599" spans="1:52" x14ac:dyDescent="0.25">
      <c r="A2599" s="4">
        <v>2017</v>
      </c>
      <c r="B2599" s="4" t="s">
        <v>486</v>
      </c>
      <c r="C2599" t="s">
        <v>163</v>
      </c>
      <c r="D2599" t="s">
        <v>150</v>
      </c>
      <c r="E2599" t="s">
        <v>666</v>
      </c>
      <c r="F2599" s="4">
        <v>73</v>
      </c>
      <c r="G2599">
        <v>72</v>
      </c>
      <c r="H2599">
        <v>2.2638888888888902</v>
      </c>
      <c r="I2599">
        <v>73</v>
      </c>
      <c r="J2599">
        <v>3.5342465753424701</v>
      </c>
      <c r="K2599">
        <v>0</v>
      </c>
      <c r="L2599">
        <v>0</v>
      </c>
      <c r="M2599">
        <v>10</v>
      </c>
      <c r="N2599">
        <v>8.1428571428571406</v>
      </c>
      <c r="O2599">
        <v>0.13698630136986301</v>
      </c>
      <c r="P2599">
        <v>62</v>
      </c>
      <c r="Q2599">
        <v>13.548387096774199</v>
      </c>
      <c r="R2599">
        <v>21</v>
      </c>
      <c r="S2599">
        <v>24.571428571428601</v>
      </c>
      <c r="T2599">
        <v>9</v>
      </c>
      <c r="U2599">
        <v>101.222222222222</v>
      </c>
      <c r="V2599">
        <v>8</v>
      </c>
      <c r="W2599">
        <v>7.375</v>
      </c>
      <c r="X2599">
        <v>56</v>
      </c>
      <c r="Y2599">
        <v>52.160714285714299</v>
      </c>
      <c r="Z2599">
        <v>11</v>
      </c>
      <c r="AA2599">
        <v>199.54545454545499</v>
      </c>
      <c r="AB2599">
        <v>60</v>
      </c>
      <c r="AC2599">
        <v>75.2</v>
      </c>
      <c r="AD2599">
        <v>0.82191780821917804</v>
      </c>
      <c r="AE2599">
        <v>19</v>
      </c>
      <c r="AF2599">
        <v>54.578947368421098</v>
      </c>
      <c r="AG2599">
        <v>0.26027397260273999</v>
      </c>
      <c r="AH2599" s="4">
        <v>9</v>
      </c>
      <c r="AI2599">
        <v>0.81818181818181801</v>
      </c>
      <c r="AJ2599" s="4">
        <v>0</v>
      </c>
      <c r="AK2599">
        <v>0</v>
      </c>
      <c r="AL2599" s="4">
        <v>12</v>
      </c>
      <c r="AM2599">
        <v>0.2</v>
      </c>
      <c r="AN2599" s="4">
        <v>1</v>
      </c>
      <c r="AO2599">
        <v>1.6666666666666701E-2</v>
      </c>
      <c r="AP2599" s="4">
        <v>1</v>
      </c>
      <c r="AQ2599">
        <v>1.3698630136986301E-2</v>
      </c>
      <c r="AR2599" s="4">
        <v>1</v>
      </c>
      <c r="AS2599">
        <v>1.3698630136986301E-2</v>
      </c>
      <c r="AT2599" s="4">
        <v>0</v>
      </c>
      <c r="AU2599" s="4">
        <v>0</v>
      </c>
      <c r="AV2599" s="4">
        <v>1</v>
      </c>
      <c r="AW2599">
        <v>1.1967213114754101</v>
      </c>
      <c r="AX2599" s="4">
        <f t="shared" si="40"/>
        <v>60.999999999999986</v>
      </c>
      <c r="AY2599" s="4">
        <v>0</v>
      </c>
      <c r="AZ2599" s="4">
        <v>0</v>
      </c>
    </row>
    <row r="2600" spans="1:52" x14ac:dyDescent="0.25">
      <c r="A2600" s="4">
        <v>2017</v>
      </c>
      <c r="B2600" s="4" t="s">
        <v>486</v>
      </c>
      <c r="C2600" t="s">
        <v>163</v>
      </c>
      <c r="D2600" t="s">
        <v>120</v>
      </c>
      <c r="E2600" t="s">
        <v>636</v>
      </c>
      <c r="F2600" s="4">
        <v>1</v>
      </c>
      <c r="G2600">
        <v>1</v>
      </c>
      <c r="H2600">
        <v>3</v>
      </c>
      <c r="I2600">
        <v>1</v>
      </c>
      <c r="J2600">
        <v>5</v>
      </c>
      <c r="K2600">
        <v>0</v>
      </c>
      <c r="L2600">
        <v>0</v>
      </c>
      <c r="M2600">
        <v>0</v>
      </c>
      <c r="N2600">
        <v>214</v>
      </c>
      <c r="O2600">
        <v>0</v>
      </c>
      <c r="P2600">
        <v>1</v>
      </c>
      <c r="Q2600">
        <v>20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1</v>
      </c>
      <c r="AA2600">
        <v>677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 s="4">
        <v>1</v>
      </c>
      <c r="AI2600">
        <v>1</v>
      </c>
      <c r="AJ2600" s="4">
        <v>0</v>
      </c>
      <c r="AK2600">
        <v>0</v>
      </c>
      <c r="AL2600" s="4">
        <v>0</v>
      </c>
      <c r="AM2600">
        <v>0</v>
      </c>
      <c r="AN2600" s="4">
        <v>0</v>
      </c>
      <c r="AO2600">
        <v>0</v>
      </c>
      <c r="AP2600" s="4">
        <v>0</v>
      </c>
      <c r="AQ2600">
        <v>0</v>
      </c>
      <c r="AR2600" s="4">
        <v>0</v>
      </c>
      <c r="AS2600">
        <v>0</v>
      </c>
      <c r="AT2600" s="4">
        <v>0</v>
      </c>
      <c r="AU2600" s="4">
        <v>0</v>
      </c>
      <c r="AV2600" s="4">
        <v>0</v>
      </c>
      <c r="AW2600">
        <v>0</v>
      </c>
      <c r="AX2600" s="4">
        <f t="shared" si="40"/>
        <v>0</v>
      </c>
      <c r="AY2600" s="4">
        <v>0</v>
      </c>
      <c r="AZ2600" s="4">
        <v>0</v>
      </c>
    </row>
    <row r="2601" spans="1:52" x14ac:dyDescent="0.25">
      <c r="A2601" s="4">
        <v>2017</v>
      </c>
      <c r="B2601" s="4" t="s">
        <v>486</v>
      </c>
      <c r="C2601" t="s">
        <v>163</v>
      </c>
      <c r="D2601" t="s">
        <v>416</v>
      </c>
      <c r="E2601" t="s">
        <v>912</v>
      </c>
      <c r="F2601" s="4">
        <v>32</v>
      </c>
      <c r="G2601">
        <v>32</v>
      </c>
      <c r="H2601">
        <v>5.3125</v>
      </c>
      <c r="I2601">
        <v>32</v>
      </c>
      <c r="J2601">
        <v>5.9375</v>
      </c>
      <c r="K2601">
        <v>0</v>
      </c>
      <c r="L2601">
        <v>0</v>
      </c>
      <c r="M2601">
        <v>0</v>
      </c>
      <c r="N2601">
        <v>359.40625</v>
      </c>
      <c r="O2601">
        <v>0</v>
      </c>
      <c r="P2601">
        <v>24</v>
      </c>
      <c r="Q2601">
        <v>15.0833333333333</v>
      </c>
      <c r="R2601">
        <v>1</v>
      </c>
      <c r="S2601">
        <v>31</v>
      </c>
      <c r="T2601">
        <v>4</v>
      </c>
      <c r="U2601">
        <v>142</v>
      </c>
      <c r="V2601">
        <v>4</v>
      </c>
      <c r="W2601">
        <v>22.25</v>
      </c>
      <c r="X2601">
        <v>28</v>
      </c>
      <c r="Y2601">
        <v>57.357142857142897</v>
      </c>
      <c r="Z2601">
        <v>4</v>
      </c>
      <c r="AA2601">
        <v>251.75</v>
      </c>
      <c r="AB2601">
        <v>28</v>
      </c>
      <c r="AC2601">
        <v>72.428571428571402</v>
      </c>
      <c r="AD2601">
        <v>0.875</v>
      </c>
      <c r="AE2601">
        <v>12</v>
      </c>
      <c r="AF2601">
        <v>41.0833333333333</v>
      </c>
      <c r="AG2601">
        <v>0.375</v>
      </c>
      <c r="AH2601" s="4">
        <v>2</v>
      </c>
      <c r="AI2601">
        <v>0.5</v>
      </c>
      <c r="AJ2601" s="4">
        <v>1</v>
      </c>
      <c r="AK2601">
        <v>0.25</v>
      </c>
      <c r="AL2601" s="4">
        <v>3</v>
      </c>
      <c r="AM2601">
        <v>0.107142857142857</v>
      </c>
      <c r="AN2601" s="4">
        <v>1</v>
      </c>
      <c r="AO2601">
        <v>3.5714285714285698E-2</v>
      </c>
      <c r="AP2601" s="4">
        <v>0</v>
      </c>
      <c r="AQ2601">
        <v>0</v>
      </c>
      <c r="AR2601" s="4">
        <v>0</v>
      </c>
      <c r="AS2601">
        <v>0</v>
      </c>
      <c r="AT2601" s="4">
        <v>0</v>
      </c>
      <c r="AU2601" s="4">
        <v>0</v>
      </c>
      <c r="AV2601" s="4">
        <v>1</v>
      </c>
      <c r="AW2601">
        <v>1.39130434782609</v>
      </c>
      <c r="AX2601" s="4">
        <f t="shared" si="40"/>
        <v>22.99999999999995</v>
      </c>
      <c r="AY2601" s="4">
        <v>3</v>
      </c>
      <c r="AZ2601" s="4">
        <v>40</v>
      </c>
    </row>
    <row r="2602" spans="1:52" x14ac:dyDescent="0.25">
      <c r="A2602" s="4">
        <v>2017</v>
      </c>
      <c r="B2602" s="4" t="s">
        <v>486</v>
      </c>
      <c r="C2602" t="s">
        <v>163</v>
      </c>
      <c r="D2602" t="s">
        <v>497</v>
      </c>
      <c r="E2602" t="s">
        <v>992</v>
      </c>
      <c r="F2602" s="4">
        <v>129</v>
      </c>
      <c r="G2602">
        <v>120</v>
      </c>
      <c r="H2602">
        <v>3</v>
      </c>
      <c r="I2602">
        <v>126</v>
      </c>
      <c r="J2602">
        <v>3.88095238095238</v>
      </c>
      <c r="K2602">
        <v>4</v>
      </c>
      <c r="L2602">
        <v>3.1746031746031703E-2</v>
      </c>
      <c r="M2602">
        <v>18</v>
      </c>
      <c r="N2602">
        <v>223.878260869565</v>
      </c>
      <c r="O2602">
        <v>0.13953488372093001</v>
      </c>
      <c r="P2602">
        <v>110</v>
      </c>
      <c r="Q2602">
        <v>15.927272727272699</v>
      </c>
      <c r="R2602">
        <v>17</v>
      </c>
      <c r="S2602">
        <v>34.058823529411796</v>
      </c>
      <c r="T2602">
        <v>13</v>
      </c>
      <c r="U2602">
        <v>148.538461538462</v>
      </c>
      <c r="V2602">
        <v>11</v>
      </c>
      <c r="W2602">
        <v>13.181818181818199</v>
      </c>
      <c r="X2602">
        <v>88</v>
      </c>
      <c r="Y2602">
        <v>66.454545454545496</v>
      </c>
      <c r="Z2602">
        <v>16</v>
      </c>
      <c r="AA2602">
        <v>266.3125</v>
      </c>
      <c r="AB2602">
        <v>111</v>
      </c>
      <c r="AC2602">
        <v>87.009009009009006</v>
      </c>
      <c r="AD2602">
        <v>0.86046511627906996</v>
      </c>
      <c r="AE2602">
        <v>27</v>
      </c>
      <c r="AF2602">
        <v>59.925925925925903</v>
      </c>
      <c r="AG2602">
        <v>0.209302325581395</v>
      </c>
      <c r="AH2602" s="4">
        <v>13</v>
      </c>
      <c r="AI2602">
        <v>0.8125</v>
      </c>
      <c r="AJ2602" s="4">
        <v>3</v>
      </c>
      <c r="AK2602">
        <v>0.1875</v>
      </c>
      <c r="AL2602" s="4">
        <v>34</v>
      </c>
      <c r="AM2602">
        <v>0.30630630630630601</v>
      </c>
      <c r="AN2602" s="4">
        <v>7</v>
      </c>
      <c r="AO2602">
        <v>6.3063063063063099E-2</v>
      </c>
      <c r="AP2602" s="4">
        <v>1</v>
      </c>
      <c r="AQ2602">
        <v>7.7519379844961196E-3</v>
      </c>
      <c r="AR2602" s="4">
        <v>0</v>
      </c>
      <c r="AS2602">
        <v>0</v>
      </c>
      <c r="AT2602" s="4">
        <v>0</v>
      </c>
      <c r="AU2602" s="4">
        <v>0</v>
      </c>
      <c r="AV2602" s="4">
        <v>0</v>
      </c>
      <c r="AW2602">
        <v>1.57317073170732</v>
      </c>
      <c r="AX2602" s="4">
        <f t="shared" si="40"/>
        <v>81.999999999999844</v>
      </c>
      <c r="AY2602" s="4">
        <v>5</v>
      </c>
      <c r="AZ2602" s="4">
        <v>31.2</v>
      </c>
    </row>
    <row r="2603" spans="1:52" x14ac:dyDescent="0.25">
      <c r="A2603" s="4">
        <v>2017</v>
      </c>
      <c r="B2603" s="4" t="s">
        <v>486</v>
      </c>
      <c r="C2603" t="s">
        <v>170</v>
      </c>
      <c r="D2603" t="s">
        <v>411</v>
      </c>
      <c r="E2603" t="s">
        <v>907</v>
      </c>
      <c r="F2603" s="4">
        <v>2</v>
      </c>
      <c r="G2603">
        <v>0</v>
      </c>
      <c r="H2603">
        <v>0</v>
      </c>
      <c r="I2603">
        <v>1</v>
      </c>
      <c r="J2603">
        <v>5</v>
      </c>
      <c r="K2603">
        <v>0</v>
      </c>
      <c r="L2603">
        <v>0</v>
      </c>
      <c r="M2603">
        <v>2</v>
      </c>
      <c r="N2603">
        <v>0</v>
      </c>
      <c r="O2603">
        <v>1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 s="4">
        <v>0</v>
      </c>
      <c r="AI2603">
        <v>0</v>
      </c>
      <c r="AJ2603" s="4">
        <v>0</v>
      </c>
      <c r="AK2603">
        <v>0</v>
      </c>
      <c r="AL2603" s="4">
        <v>0</v>
      </c>
      <c r="AM2603">
        <v>0</v>
      </c>
      <c r="AN2603" s="4">
        <v>0</v>
      </c>
      <c r="AO2603">
        <v>0</v>
      </c>
      <c r="AP2603" s="4">
        <v>0</v>
      </c>
      <c r="AQ2603">
        <v>0</v>
      </c>
      <c r="AR2603" s="4">
        <v>0</v>
      </c>
      <c r="AS2603">
        <v>0</v>
      </c>
      <c r="AT2603" s="4">
        <v>0</v>
      </c>
      <c r="AU2603" s="4">
        <v>1</v>
      </c>
      <c r="AV2603" s="4">
        <v>0</v>
      </c>
      <c r="AW2603">
        <v>1</v>
      </c>
      <c r="AX2603" s="4">
        <f t="shared" si="40"/>
        <v>2</v>
      </c>
      <c r="AY2603" s="4">
        <v>0</v>
      </c>
      <c r="AZ2603" s="4">
        <v>0</v>
      </c>
    </row>
    <row r="2604" spans="1:52" x14ac:dyDescent="0.25">
      <c r="A2604" s="4">
        <v>2017</v>
      </c>
      <c r="B2604" s="4" t="s">
        <v>486</v>
      </c>
      <c r="C2604" t="s">
        <v>170</v>
      </c>
      <c r="D2604" t="s">
        <v>412</v>
      </c>
      <c r="E2604" t="s">
        <v>908</v>
      </c>
      <c r="F2604" s="4">
        <v>19</v>
      </c>
      <c r="G2604">
        <v>15</v>
      </c>
      <c r="H2604">
        <v>6.06666666666667</v>
      </c>
      <c r="I2604">
        <v>17</v>
      </c>
      <c r="J2604">
        <v>6.4705882352941204</v>
      </c>
      <c r="K2604">
        <v>2</v>
      </c>
      <c r="L2604">
        <v>0.11764705882352899</v>
      </c>
      <c r="M2604">
        <v>13</v>
      </c>
      <c r="N2604">
        <v>1377.42857142857</v>
      </c>
      <c r="O2604">
        <v>0.68421052631579005</v>
      </c>
      <c r="P2604">
        <v>10</v>
      </c>
      <c r="Q2604">
        <v>32</v>
      </c>
      <c r="R2604">
        <v>2</v>
      </c>
      <c r="S2604">
        <v>26</v>
      </c>
      <c r="T2604">
        <v>3</v>
      </c>
      <c r="U2604">
        <v>140.333333333333</v>
      </c>
      <c r="V2604">
        <v>3</v>
      </c>
      <c r="W2604">
        <v>8.3333333333333304</v>
      </c>
      <c r="X2604">
        <v>10</v>
      </c>
      <c r="Y2604">
        <v>51.7</v>
      </c>
      <c r="Z2604">
        <v>1</v>
      </c>
      <c r="AA2604">
        <v>230</v>
      </c>
      <c r="AB2604">
        <v>12</v>
      </c>
      <c r="AC2604">
        <v>92.8333333333333</v>
      </c>
      <c r="AD2604">
        <v>0.63157894736842102</v>
      </c>
      <c r="AE2604">
        <v>9</v>
      </c>
      <c r="AF2604">
        <v>85.7777777777778</v>
      </c>
      <c r="AG2604">
        <v>0.47368421052631599</v>
      </c>
      <c r="AH2604" s="4">
        <v>3</v>
      </c>
      <c r="AI2604">
        <v>3</v>
      </c>
      <c r="AJ2604" s="4">
        <v>0</v>
      </c>
      <c r="AK2604">
        <v>0</v>
      </c>
      <c r="AL2604" s="4">
        <v>1</v>
      </c>
      <c r="AM2604">
        <v>8.3333333333333301E-2</v>
      </c>
      <c r="AN2604" s="4">
        <v>0</v>
      </c>
      <c r="AO2604">
        <v>0</v>
      </c>
      <c r="AP2604" s="4">
        <v>0</v>
      </c>
      <c r="AQ2604">
        <v>0</v>
      </c>
      <c r="AR2604" s="4">
        <v>0</v>
      </c>
      <c r="AS2604">
        <v>0</v>
      </c>
      <c r="AT2604" s="4">
        <v>2</v>
      </c>
      <c r="AU2604" s="4">
        <v>0</v>
      </c>
      <c r="AV2604" s="4">
        <v>0</v>
      </c>
      <c r="AW2604">
        <v>2.125</v>
      </c>
      <c r="AX2604" s="4">
        <f t="shared" si="40"/>
        <v>8.9411764705882355</v>
      </c>
      <c r="AY2604" s="4">
        <v>3</v>
      </c>
      <c r="AZ2604" s="4">
        <v>16.6666666666667</v>
      </c>
    </row>
    <row r="2605" spans="1:52" x14ac:dyDescent="0.25">
      <c r="A2605" s="4">
        <v>2017</v>
      </c>
      <c r="B2605" s="4" t="s">
        <v>486</v>
      </c>
      <c r="C2605" t="s">
        <v>170</v>
      </c>
      <c r="D2605" t="s">
        <v>228</v>
      </c>
      <c r="E2605" t="s">
        <v>739</v>
      </c>
      <c r="F2605" s="4">
        <v>16</v>
      </c>
      <c r="G2605">
        <v>16</v>
      </c>
      <c r="H2605">
        <v>1.6875</v>
      </c>
      <c r="I2605">
        <v>16</v>
      </c>
      <c r="J2605">
        <v>2.6875</v>
      </c>
      <c r="K2605">
        <v>2</v>
      </c>
      <c r="L2605">
        <v>0.125</v>
      </c>
      <c r="M2605">
        <v>1</v>
      </c>
      <c r="N2605">
        <v>-3.06666666666667</v>
      </c>
      <c r="O2605">
        <v>6.25E-2</v>
      </c>
      <c r="P2605">
        <v>9</v>
      </c>
      <c r="Q2605">
        <v>14.2222222222222</v>
      </c>
      <c r="R2605">
        <v>1</v>
      </c>
      <c r="S2605">
        <v>18</v>
      </c>
      <c r="T2605">
        <v>0</v>
      </c>
      <c r="U2605">
        <v>0</v>
      </c>
      <c r="V2605">
        <v>0</v>
      </c>
      <c r="W2605">
        <v>0</v>
      </c>
      <c r="X2605">
        <v>15</v>
      </c>
      <c r="Y2605">
        <v>55.866666666666703</v>
      </c>
      <c r="Z2605">
        <v>0</v>
      </c>
      <c r="AA2605">
        <v>0</v>
      </c>
      <c r="AB2605">
        <v>16</v>
      </c>
      <c r="AC2605">
        <v>89.625</v>
      </c>
      <c r="AD2605">
        <v>1</v>
      </c>
      <c r="AE2605">
        <v>11</v>
      </c>
      <c r="AF2605">
        <v>55.545454545454497</v>
      </c>
      <c r="AG2605">
        <v>0.6875</v>
      </c>
      <c r="AH2605" s="4">
        <v>0</v>
      </c>
      <c r="AI2605">
        <v>0</v>
      </c>
      <c r="AJ2605" s="4">
        <v>0</v>
      </c>
      <c r="AK2605">
        <v>0</v>
      </c>
      <c r="AL2605" s="4">
        <v>2</v>
      </c>
      <c r="AM2605">
        <v>0.125</v>
      </c>
      <c r="AN2605" s="4">
        <v>2</v>
      </c>
      <c r="AO2605">
        <v>0.125</v>
      </c>
      <c r="AP2605" s="4">
        <v>0</v>
      </c>
      <c r="AQ2605">
        <v>0</v>
      </c>
      <c r="AR2605" s="4">
        <v>0</v>
      </c>
      <c r="AS2605">
        <v>0</v>
      </c>
      <c r="AT2605" s="4">
        <v>0</v>
      </c>
      <c r="AU2605" s="4">
        <v>0</v>
      </c>
      <c r="AV2605" s="4">
        <v>0</v>
      </c>
      <c r="AW2605">
        <v>1.7777777777777799</v>
      </c>
      <c r="AX2605" s="4">
        <f t="shared" si="40"/>
        <v>8.9999999999999893</v>
      </c>
      <c r="AY2605" s="4">
        <v>0</v>
      </c>
      <c r="AZ2605" s="4">
        <v>0</v>
      </c>
    </row>
    <row r="2606" spans="1:52" x14ac:dyDescent="0.25">
      <c r="A2606" s="4">
        <v>2017</v>
      </c>
      <c r="B2606" s="4" t="s">
        <v>486</v>
      </c>
      <c r="C2606" t="s">
        <v>170</v>
      </c>
      <c r="D2606" t="s">
        <v>178</v>
      </c>
      <c r="E2606" t="s">
        <v>691</v>
      </c>
      <c r="F2606" s="4">
        <v>41</v>
      </c>
      <c r="G2606">
        <v>41</v>
      </c>
      <c r="H2606">
        <v>1.17073170731707</v>
      </c>
      <c r="I2606">
        <v>41</v>
      </c>
      <c r="J2606">
        <v>2.8292682926829298</v>
      </c>
      <c r="K2606">
        <v>0</v>
      </c>
      <c r="L2606">
        <v>0</v>
      </c>
      <c r="M2606">
        <v>0</v>
      </c>
      <c r="N2606">
        <v>35.707317073170699</v>
      </c>
      <c r="O2606">
        <v>0</v>
      </c>
      <c r="P2606">
        <v>9</v>
      </c>
      <c r="Q2606">
        <v>138.666666666667</v>
      </c>
      <c r="R2606">
        <v>11</v>
      </c>
      <c r="S2606">
        <v>23.636363636363601</v>
      </c>
      <c r="T2606">
        <v>4</v>
      </c>
      <c r="U2606">
        <v>107.75</v>
      </c>
      <c r="V2606">
        <v>3</v>
      </c>
      <c r="W2606">
        <v>6.3333333333333304</v>
      </c>
      <c r="X2606">
        <v>7</v>
      </c>
      <c r="Y2606">
        <v>26.571428571428601</v>
      </c>
      <c r="Z2606">
        <v>6</v>
      </c>
      <c r="AA2606">
        <v>371.33333333333297</v>
      </c>
      <c r="AB2606">
        <v>35</v>
      </c>
      <c r="AC2606">
        <v>67.828571428571394</v>
      </c>
      <c r="AD2606">
        <v>0.85365853658536595</v>
      </c>
      <c r="AE2606">
        <v>20</v>
      </c>
      <c r="AF2606">
        <v>48.5</v>
      </c>
      <c r="AG2606">
        <v>0.48780487804878098</v>
      </c>
      <c r="AH2606" s="4">
        <v>3</v>
      </c>
      <c r="AI2606">
        <v>0.5</v>
      </c>
      <c r="AJ2606" s="4">
        <v>1</v>
      </c>
      <c r="AK2606">
        <v>0.16666666666666699</v>
      </c>
      <c r="AL2606" s="4">
        <v>5</v>
      </c>
      <c r="AM2606">
        <v>0.14285714285714299</v>
      </c>
      <c r="AN2606" s="4">
        <v>2</v>
      </c>
      <c r="AO2606">
        <v>5.7142857142857099E-2</v>
      </c>
      <c r="AP2606" s="4">
        <v>0</v>
      </c>
      <c r="AQ2606">
        <v>0</v>
      </c>
      <c r="AR2606" s="4">
        <v>1</v>
      </c>
      <c r="AS2606">
        <v>2.4390243902439001E-2</v>
      </c>
      <c r="AT2606" s="4">
        <v>0</v>
      </c>
      <c r="AU2606" s="4">
        <v>0</v>
      </c>
      <c r="AV2606" s="4">
        <v>2</v>
      </c>
      <c r="AW2606">
        <v>2.1578947368421102</v>
      </c>
      <c r="AX2606" s="4">
        <f t="shared" si="40"/>
        <v>18.999999999999957</v>
      </c>
      <c r="AY2606" s="4">
        <v>2</v>
      </c>
      <c r="AZ2606" s="4">
        <v>33</v>
      </c>
    </row>
    <row r="2607" spans="1:52" x14ac:dyDescent="0.25">
      <c r="A2607" s="4">
        <v>2017</v>
      </c>
      <c r="B2607" s="4" t="s">
        <v>486</v>
      </c>
      <c r="C2607" t="s">
        <v>170</v>
      </c>
      <c r="D2607" t="s">
        <v>181</v>
      </c>
      <c r="E2607" t="s">
        <v>694</v>
      </c>
      <c r="F2607" s="4">
        <v>94</v>
      </c>
      <c r="G2607">
        <v>93</v>
      </c>
      <c r="H2607">
        <v>2.34408602150538</v>
      </c>
      <c r="I2607">
        <v>93</v>
      </c>
      <c r="J2607">
        <v>3.9677419354838701</v>
      </c>
      <c r="K2607">
        <v>2</v>
      </c>
      <c r="L2607">
        <v>2.1505376344085999E-2</v>
      </c>
      <c r="M2607">
        <v>28</v>
      </c>
      <c r="N2607">
        <v>1560.4022988505701</v>
      </c>
      <c r="O2607">
        <v>0.29787234042553201</v>
      </c>
      <c r="P2607">
        <v>9</v>
      </c>
      <c r="Q2607">
        <v>57.5555555555556</v>
      </c>
      <c r="R2607">
        <v>19</v>
      </c>
      <c r="S2607">
        <v>52.368421052631597</v>
      </c>
      <c r="T2607">
        <v>5</v>
      </c>
      <c r="U2607">
        <v>206.4</v>
      </c>
      <c r="V2607">
        <v>4</v>
      </c>
      <c r="W2607">
        <v>3</v>
      </c>
      <c r="X2607">
        <v>81</v>
      </c>
      <c r="Y2607">
        <v>94.654320987654302</v>
      </c>
      <c r="Z2607">
        <v>6</v>
      </c>
      <c r="AA2607">
        <v>316</v>
      </c>
      <c r="AB2607">
        <v>87</v>
      </c>
      <c r="AC2607">
        <v>122.942528735632</v>
      </c>
      <c r="AD2607">
        <v>0.92553191489361697</v>
      </c>
      <c r="AE2607">
        <v>45</v>
      </c>
      <c r="AF2607">
        <v>68.599999999999994</v>
      </c>
      <c r="AG2607">
        <v>0.47872340425531901</v>
      </c>
      <c r="AH2607" s="4">
        <v>4</v>
      </c>
      <c r="AI2607">
        <v>0.66666666666666696</v>
      </c>
      <c r="AJ2607" s="4">
        <v>1</v>
      </c>
      <c r="AK2607">
        <v>0.16666666666666699</v>
      </c>
      <c r="AL2607" s="4">
        <v>14</v>
      </c>
      <c r="AM2607">
        <v>0.160919540229885</v>
      </c>
      <c r="AN2607" s="4">
        <v>11</v>
      </c>
      <c r="AO2607">
        <v>0.126436781609195</v>
      </c>
      <c r="AP2607" s="4">
        <v>0</v>
      </c>
      <c r="AQ2607">
        <v>0</v>
      </c>
      <c r="AR2607" s="4">
        <v>0</v>
      </c>
      <c r="AS2607">
        <v>0</v>
      </c>
      <c r="AT2607" s="4">
        <v>1</v>
      </c>
      <c r="AU2607" s="4">
        <v>0</v>
      </c>
      <c r="AV2607" s="4">
        <v>2</v>
      </c>
      <c r="AW2607">
        <v>1.9375</v>
      </c>
      <c r="AX2607" s="4">
        <f t="shared" si="40"/>
        <v>48.516129032258064</v>
      </c>
      <c r="AY2607" s="4">
        <v>2</v>
      </c>
      <c r="AZ2607" s="4">
        <v>45.5</v>
      </c>
    </row>
    <row r="2608" spans="1:52" x14ac:dyDescent="0.25">
      <c r="A2608" s="4">
        <v>2017</v>
      </c>
      <c r="B2608" s="4" t="s">
        <v>486</v>
      </c>
      <c r="C2608" t="s">
        <v>170</v>
      </c>
      <c r="D2608" t="s">
        <v>185</v>
      </c>
      <c r="E2608" t="s">
        <v>993</v>
      </c>
      <c r="F2608" s="4">
        <v>15</v>
      </c>
      <c r="G2608">
        <v>14</v>
      </c>
      <c r="H2608">
        <v>2.5714285714285698</v>
      </c>
      <c r="I2608">
        <v>14</v>
      </c>
      <c r="J2608">
        <v>4.21428571428571</v>
      </c>
      <c r="K2608">
        <v>0</v>
      </c>
      <c r="L2608">
        <v>0</v>
      </c>
      <c r="M2608">
        <v>1</v>
      </c>
      <c r="N2608">
        <v>62.714285714285701</v>
      </c>
      <c r="O2608">
        <v>6.6666666666666693E-2</v>
      </c>
      <c r="P2608">
        <v>4</v>
      </c>
      <c r="Q2608">
        <v>48.75</v>
      </c>
      <c r="R2608">
        <v>0</v>
      </c>
      <c r="S2608">
        <v>0</v>
      </c>
      <c r="T2608">
        <v>1</v>
      </c>
      <c r="U2608">
        <v>154</v>
      </c>
      <c r="V2608">
        <v>0</v>
      </c>
      <c r="W2608">
        <v>0</v>
      </c>
      <c r="X2608">
        <v>13</v>
      </c>
      <c r="Y2608">
        <v>51.692307692307701</v>
      </c>
      <c r="Z2608">
        <v>1</v>
      </c>
      <c r="AA2608">
        <v>235</v>
      </c>
      <c r="AB2608">
        <v>13</v>
      </c>
      <c r="AC2608">
        <v>75.692307692307693</v>
      </c>
      <c r="AD2608">
        <v>0.86666666666666703</v>
      </c>
      <c r="AE2608">
        <v>11</v>
      </c>
      <c r="AF2608">
        <v>68.272727272727295</v>
      </c>
      <c r="AG2608">
        <v>0.73333333333333295</v>
      </c>
      <c r="AH2608" s="4">
        <v>1</v>
      </c>
      <c r="AI2608">
        <v>1</v>
      </c>
      <c r="AJ2608" s="4">
        <v>0</v>
      </c>
      <c r="AK2608">
        <v>0</v>
      </c>
      <c r="AL2608" s="4">
        <v>2</v>
      </c>
      <c r="AM2608">
        <v>0.15384615384615399</v>
      </c>
      <c r="AN2608" s="4">
        <v>0</v>
      </c>
      <c r="AO2608">
        <v>0</v>
      </c>
      <c r="AP2608" s="4">
        <v>0</v>
      </c>
      <c r="AQ2608">
        <v>0</v>
      </c>
      <c r="AR2608" s="4">
        <v>0</v>
      </c>
      <c r="AS2608">
        <v>0</v>
      </c>
      <c r="AT2608" s="4">
        <v>1</v>
      </c>
      <c r="AU2608" s="4">
        <v>0</v>
      </c>
      <c r="AV2608" s="4">
        <v>0</v>
      </c>
      <c r="AW2608">
        <v>2</v>
      </c>
      <c r="AX2608" s="4">
        <f t="shared" si="40"/>
        <v>7.5</v>
      </c>
      <c r="AY2608" s="4">
        <v>1</v>
      </c>
      <c r="AZ2608" s="4">
        <v>34</v>
      </c>
    </row>
    <row r="2609" spans="1:52" x14ac:dyDescent="0.25">
      <c r="A2609" s="4">
        <v>2017</v>
      </c>
      <c r="B2609" s="4" t="s">
        <v>486</v>
      </c>
      <c r="C2609" t="s">
        <v>170</v>
      </c>
      <c r="D2609" t="s">
        <v>243</v>
      </c>
      <c r="E2609" t="s">
        <v>753</v>
      </c>
      <c r="F2609" s="4">
        <v>12</v>
      </c>
      <c r="G2609">
        <v>11</v>
      </c>
      <c r="H2609">
        <v>1.63636363636364</v>
      </c>
      <c r="I2609">
        <v>12</v>
      </c>
      <c r="J2609">
        <v>4.3333333333333304</v>
      </c>
      <c r="K2609">
        <v>0</v>
      </c>
      <c r="L2609">
        <v>0</v>
      </c>
      <c r="M2609">
        <v>11</v>
      </c>
      <c r="N2609">
        <v>1584.875</v>
      </c>
      <c r="O2609">
        <v>0.91666666666666696</v>
      </c>
      <c r="P2609">
        <v>3</v>
      </c>
      <c r="Q2609">
        <v>53.6666666666667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12</v>
      </c>
      <c r="Y2609">
        <v>195.916666666667</v>
      </c>
      <c r="Z2609">
        <v>0</v>
      </c>
      <c r="AA2609">
        <v>0</v>
      </c>
      <c r="AB2609">
        <v>12</v>
      </c>
      <c r="AC2609">
        <v>215.166666666667</v>
      </c>
      <c r="AD2609">
        <v>1</v>
      </c>
      <c r="AE2609">
        <v>3</v>
      </c>
      <c r="AF2609">
        <v>158.333333333333</v>
      </c>
      <c r="AG2609">
        <v>0.25</v>
      </c>
      <c r="AH2609" s="4">
        <v>0</v>
      </c>
      <c r="AI2609">
        <v>0</v>
      </c>
      <c r="AJ2609" s="4">
        <v>0</v>
      </c>
      <c r="AK2609">
        <v>0</v>
      </c>
      <c r="AL2609" s="4">
        <v>2</v>
      </c>
      <c r="AM2609">
        <v>0.16666666666666699</v>
      </c>
      <c r="AN2609" s="4">
        <v>4</v>
      </c>
      <c r="AO2609">
        <v>0.33333333333333298</v>
      </c>
      <c r="AP2609" s="4">
        <v>0</v>
      </c>
      <c r="AQ2609">
        <v>0</v>
      </c>
      <c r="AR2609" s="4">
        <v>0</v>
      </c>
      <c r="AS2609">
        <v>0</v>
      </c>
      <c r="AT2609" s="4">
        <v>0</v>
      </c>
      <c r="AU2609" s="4">
        <v>0</v>
      </c>
      <c r="AV2609" s="4">
        <v>0</v>
      </c>
      <c r="AW2609">
        <v>2.4</v>
      </c>
      <c r="AX2609" s="4">
        <f t="shared" si="40"/>
        <v>5</v>
      </c>
      <c r="AY2609" s="4">
        <v>0</v>
      </c>
      <c r="AZ2609" s="4">
        <v>0</v>
      </c>
    </row>
    <row r="2610" spans="1:52" x14ac:dyDescent="0.25">
      <c r="A2610" s="4">
        <v>2017</v>
      </c>
      <c r="B2610" s="4" t="s">
        <v>486</v>
      </c>
      <c r="C2610" t="s">
        <v>170</v>
      </c>
      <c r="D2610" t="s">
        <v>193</v>
      </c>
      <c r="E2610" t="s">
        <v>706</v>
      </c>
      <c r="F2610" s="4">
        <v>11</v>
      </c>
      <c r="G2610">
        <v>11</v>
      </c>
      <c r="H2610">
        <v>1.8181818181818199</v>
      </c>
      <c r="I2610">
        <v>11</v>
      </c>
      <c r="J2610">
        <v>3.4545454545454501</v>
      </c>
      <c r="K2610">
        <v>0</v>
      </c>
      <c r="L2610">
        <v>0</v>
      </c>
      <c r="M2610">
        <v>0</v>
      </c>
      <c r="N2610">
        <v>131.45454545454501</v>
      </c>
      <c r="O2610">
        <v>0</v>
      </c>
      <c r="P2610">
        <v>7</v>
      </c>
      <c r="Q2610">
        <v>22.285714285714299</v>
      </c>
      <c r="R2610">
        <v>1</v>
      </c>
      <c r="S2610">
        <v>25</v>
      </c>
      <c r="T2610">
        <v>0</v>
      </c>
      <c r="U2610">
        <v>0</v>
      </c>
      <c r="V2610">
        <v>0</v>
      </c>
      <c r="W2610">
        <v>0</v>
      </c>
      <c r="X2610">
        <v>11</v>
      </c>
      <c r="Y2610">
        <v>40</v>
      </c>
      <c r="Z2610">
        <v>0</v>
      </c>
      <c r="AA2610">
        <v>0</v>
      </c>
      <c r="AB2610">
        <v>11</v>
      </c>
      <c r="AC2610">
        <v>55.636363636363598</v>
      </c>
      <c r="AD2610">
        <v>1</v>
      </c>
      <c r="AE2610">
        <v>8</v>
      </c>
      <c r="AF2610">
        <v>33</v>
      </c>
      <c r="AG2610">
        <v>0.72727272727272696</v>
      </c>
      <c r="AH2610" s="4">
        <v>0</v>
      </c>
      <c r="AI2610">
        <v>0</v>
      </c>
      <c r="AJ2610" s="4">
        <v>0</v>
      </c>
      <c r="AK2610">
        <v>0</v>
      </c>
      <c r="AL2610" s="4">
        <v>3</v>
      </c>
      <c r="AM2610">
        <v>0.27272727272727298</v>
      </c>
      <c r="AN2610" s="4">
        <v>0</v>
      </c>
      <c r="AO2610">
        <v>0</v>
      </c>
      <c r="AP2610" s="4">
        <v>0</v>
      </c>
      <c r="AQ2610">
        <v>0</v>
      </c>
      <c r="AR2610" s="4">
        <v>0</v>
      </c>
      <c r="AS2610">
        <v>0</v>
      </c>
      <c r="AT2610" s="4">
        <v>0</v>
      </c>
      <c r="AU2610" s="4">
        <v>0</v>
      </c>
      <c r="AV2610" s="4">
        <v>0</v>
      </c>
      <c r="AW2610">
        <v>1.8333333333333299</v>
      </c>
      <c r="AX2610" s="4">
        <f t="shared" si="40"/>
        <v>6.0000000000000115</v>
      </c>
      <c r="AY2610" s="4">
        <v>0</v>
      </c>
      <c r="AZ2610" s="4">
        <v>0</v>
      </c>
    </row>
    <row r="2611" spans="1:52" x14ac:dyDescent="0.25">
      <c r="A2611" s="4">
        <v>2017</v>
      </c>
      <c r="B2611" s="4" t="s">
        <v>486</v>
      </c>
      <c r="C2611" t="s">
        <v>170</v>
      </c>
      <c r="D2611" t="s">
        <v>261</v>
      </c>
      <c r="E2611" t="s">
        <v>770</v>
      </c>
      <c r="F2611" s="4">
        <v>2</v>
      </c>
      <c r="G2611">
        <v>2</v>
      </c>
      <c r="H2611">
        <v>1.5</v>
      </c>
      <c r="I2611">
        <v>2</v>
      </c>
      <c r="J2611">
        <v>3</v>
      </c>
      <c r="K2611">
        <v>0</v>
      </c>
      <c r="L2611">
        <v>0</v>
      </c>
      <c r="M2611">
        <v>0</v>
      </c>
      <c r="N2611">
        <v>821</v>
      </c>
      <c r="O2611">
        <v>0</v>
      </c>
      <c r="P2611">
        <v>2</v>
      </c>
      <c r="Q2611">
        <v>16</v>
      </c>
      <c r="R2611">
        <v>1</v>
      </c>
      <c r="S2611">
        <v>38</v>
      </c>
      <c r="T2611">
        <v>2</v>
      </c>
      <c r="U2611">
        <v>292</v>
      </c>
      <c r="V2611">
        <v>1</v>
      </c>
      <c r="W2611">
        <v>0</v>
      </c>
      <c r="X2611">
        <v>0</v>
      </c>
      <c r="Y2611">
        <v>0</v>
      </c>
      <c r="Z2611">
        <v>2</v>
      </c>
      <c r="AA2611">
        <v>395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 s="4">
        <v>2</v>
      </c>
      <c r="AI2611">
        <v>1</v>
      </c>
      <c r="AJ2611" s="4">
        <v>1</v>
      </c>
      <c r="AK2611">
        <v>0.5</v>
      </c>
      <c r="AL2611" s="4">
        <v>0</v>
      </c>
      <c r="AM2611">
        <v>0</v>
      </c>
      <c r="AN2611" s="4">
        <v>0</v>
      </c>
      <c r="AO2611">
        <v>0</v>
      </c>
      <c r="AP2611" s="4">
        <v>0</v>
      </c>
      <c r="AQ2611">
        <v>0</v>
      </c>
      <c r="AR2611" s="4">
        <v>0</v>
      </c>
      <c r="AS2611">
        <v>0</v>
      </c>
      <c r="AT2611" s="4">
        <v>0</v>
      </c>
      <c r="AU2611" s="4">
        <v>0</v>
      </c>
      <c r="AV2611" s="4">
        <v>0</v>
      </c>
      <c r="AW2611">
        <v>1</v>
      </c>
      <c r="AX2611" s="4">
        <f t="shared" si="40"/>
        <v>2</v>
      </c>
      <c r="AY2611" s="4">
        <v>2</v>
      </c>
      <c r="AZ2611" s="4">
        <v>0</v>
      </c>
    </row>
    <row r="2612" spans="1:52" x14ac:dyDescent="0.25">
      <c r="A2612" s="4">
        <v>2017</v>
      </c>
      <c r="B2612" s="4" t="s">
        <v>486</v>
      </c>
      <c r="C2612" t="s">
        <v>170</v>
      </c>
      <c r="D2612" t="s">
        <v>191</v>
      </c>
      <c r="E2612" t="s">
        <v>704</v>
      </c>
      <c r="F2612" s="4">
        <v>183</v>
      </c>
      <c r="G2612">
        <v>171</v>
      </c>
      <c r="H2612">
        <v>3.8011695906432799</v>
      </c>
      <c r="I2612">
        <v>182</v>
      </c>
      <c r="J2612">
        <v>4.9945054945054901</v>
      </c>
      <c r="K2612">
        <v>2</v>
      </c>
      <c r="L2612">
        <v>1.0989010989011E-2</v>
      </c>
      <c r="M2612">
        <v>11</v>
      </c>
      <c r="N2612">
        <v>260.58857142857102</v>
      </c>
      <c r="O2612">
        <v>6.0109289617486301E-2</v>
      </c>
      <c r="P2612">
        <v>173</v>
      </c>
      <c r="Q2612">
        <v>12.393063583815</v>
      </c>
      <c r="R2612">
        <v>73</v>
      </c>
      <c r="S2612">
        <v>26.356164383561602</v>
      </c>
      <c r="T2612">
        <v>10</v>
      </c>
      <c r="U2612">
        <v>129.9</v>
      </c>
      <c r="V2612">
        <v>10</v>
      </c>
      <c r="W2612">
        <v>6.8</v>
      </c>
      <c r="X2612">
        <v>162</v>
      </c>
      <c r="Y2612">
        <v>72.228395061728406</v>
      </c>
      <c r="Z2612">
        <v>8</v>
      </c>
      <c r="AA2612">
        <v>354.5</v>
      </c>
      <c r="AB2612">
        <v>170</v>
      </c>
      <c r="AC2612">
        <v>108.111764705882</v>
      </c>
      <c r="AD2612">
        <v>0.92896174863388004</v>
      </c>
      <c r="AE2612">
        <v>73</v>
      </c>
      <c r="AF2612">
        <v>89.191780821917803</v>
      </c>
      <c r="AG2612">
        <v>0.398907103825137</v>
      </c>
      <c r="AH2612" s="4">
        <v>8</v>
      </c>
      <c r="AI2612">
        <v>1</v>
      </c>
      <c r="AJ2612" s="4">
        <v>3</v>
      </c>
      <c r="AK2612">
        <v>0.375</v>
      </c>
      <c r="AL2612" s="4">
        <v>40</v>
      </c>
      <c r="AM2612">
        <v>0.23529411764705899</v>
      </c>
      <c r="AN2612" s="4">
        <v>6</v>
      </c>
      <c r="AO2612">
        <v>3.5294117647058802E-2</v>
      </c>
      <c r="AP2612" s="4">
        <v>6</v>
      </c>
      <c r="AQ2612">
        <v>3.2786885245901599E-2</v>
      </c>
      <c r="AR2612" s="4">
        <v>1</v>
      </c>
      <c r="AS2612">
        <v>5.4644808743169399E-3</v>
      </c>
      <c r="AT2612" s="4">
        <v>0</v>
      </c>
      <c r="AU2612" s="4">
        <v>1</v>
      </c>
      <c r="AV2612" s="4">
        <v>0</v>
      </c>
      <c r="AW2612">
        <v>2.2195121951219501</v>
      </c>
      <c r="AX2612" s="4">
        <f t="shared" si="40"/>
        <v>82.450549450549488</v>
      </c>
      <c r="AY2612" s="4">
        <v>9</v>
      </c>
      <c r="AZ2612" s="4">
        <v>16.8888888888889</v>
      </c>
    </row>
    <row r="2613" spans="1:52" x14ac:dyDescent="0.25">
      <c r="A2613" s="4">
        <v>2017</v>
      </c>
      <c r="B2613" s="4" t="s">
        <v>486</v>
      </c>
      <c r="C2613" t="s">
        <v>170</v>
      </c>
      <c r="D2613" t="s">
        <v>188</v>
      </c>
      <c r="E2613" t="s">
        <v>701</v>
      </c>
      <c r="F2613" s="4">
        <v>85</v>
      </c>
      <c r="G2613">
        <v>83</v>
      </c>
      <c r="H2613">
        <v>7.4578313253012096</v>
      </c>
      <c r="I2613">
        <v>85</v>
      </c>
      <c r="J2613">
        <v>8.7058823529411793</v>
      </c>
      <c r="K2613">
        <v>2</v>
      </c>
      <c r="L2613">
        <v>2.3529411764705899E-2</v>
      </c>
      <c r="M2613">
        <v>8</v>
      </c>
      <c r="N2613">
        <v>471.71951219512198</v>
      </c>
      <c r="O2613">
        <v>9.41176470588235E-2</v>
      </c>
      <c r="P2613">
        <v>12</v>
      </c>
      <c r="Q2613">
        <v>64.6666666666667</v>
      </c>
      <c r="R2613">
        <v>17</v>
      </c>
      <c r="S2613">
        <v>65.470588235294102</v>
      </c>
      <c r="T2613">
        <v>5</v>
      </c>
      <c r="U2613">
        <v>171.4</v>
      </c>
      <c r="V2613">
        <v>3</v>
      </c>
      <c r="W2613">
        <v>65.3333333333333</v>
      </c>
      <c r="X2613">
        <v>71</v>
      </c>
      <c r="Y2613">
        <v>95.577464788732399</v>
      </c>
      <c r="Z2613">
        <v>5</v>
      </c>
      <c r="AA2613">
        <v>316</v>
      </c>
      <c r="AB2613">
        <v>80</v>
      </c>
      <c r="AC2613">
        <v>129.83750000000001</v>
      </c>
      <c r="AD2613">
        <v>0.94117647058823495</v>
      </c>
      <c r="AE2613">
        <v>36</v>
      </c>
      <c r="AF2613">
        <v>88.3888888888889</v>
      </c>
      <c r="AG2613">
        <v>0.42352941176470599</v>
      </c>
      <c r="AH2613" s="4">
        <v>3</v>
      </c>
      <c r="AI2613">
        <v>0.6</v>
      </c>
      <c r="AJ2613" s="4">
        <v>2</v>
      </c>
      <c r="AK2613">
        <v>0.4</v>
      </c>
      <c r="AL2613" s="4">
        <v>18</v>
      </c>
      <c r="AM2613">
        <v>0.22500000000000001</v>
      </c>
      <c r="AN2613" s="4">
        <v>6</v>
      </c>
      <c r="AO2613">
        <v>7.4999999999999997E-2</v>
      </c>
      <c r="AP2613" s="4">
        <v>1</v>
      </c>
      <c r="AQ2613">
        <v>1.1764705882352899E-2</v>
      </c>
      <c r="AR2613" s="4">
        <v>0</v>
      </c>
      <c r="AS2613">
        <v>0</v>
      </c>
      <c r="AT2613" s="4">
        <v>0</v>
      </c>
      <c r="AU2613" s="4">
        <v>0</v>
      </c>
      <c r="AV2613" s="4">
        <v>2</v>
      </c>
      <c r="AW2613">
        <v>1.97674418604651</v>
      </c>
      <c r="AX2613" s="4">
        <f t="shared" si="40"/>
        <v>43.000000000000036</v>
      </c>
      <c r="AY2613" s="4">
        <v>5</v>
      </c>
      <c r="AZ2613" s="4">
        <v>39</v>
      </c>
    </row>
    <row r="2614" spans="1:52" x14ac:dyDescent="0.25">
      <c r="A2614" s="4">
        <v>2017</v>
      </c>
      <c r="B2614" s="4" t="s">
        <v>486</v>
      </c>
      <c r="C2614" t="s">
        <v>170</v>
      </c>
      <c r="D2614" t="s">
        <v>345</v>
      </c>
      <c r="E2614" t="s">
        <v>845</v>
      </c>
      <c r="F2614" s="4">
        <v>17</v>
      </c>
      <c r="G2614">
        <v>17</v>
      </c>
      <c r="H2614">
        <v>2.6470588235294099</v>
      </c>
      <c r="I2614">
        <v>17</v>
      </c>
      <c r="J2614">
        <v>4</v>
      </c>
      <c r="K2614">
        <v>0</v>
      </c>
      <c r="L2614">
        <v>0</v>
      </c>
      <c r="M2614">
        <v>1</v>
      </c>
      <c r="N2614">
        <v>2157.3529411764698</v>
      </c>
      <c r="O2614">
        <v>5.8823529411764698E-2</v>
      </c>
      <c r="P2614">
        <v>16</v>
      </c>
      <c r="Q2614">
        <v>12.5</v>
      </c>
      <c r="R2614">
        <v>8</v>
      </c>
      <c r="S2614">
        <v>31.125</v>
      </c>
      <c r="T2614">
        <v>5</v>
      </c>
      <c r="U2614">
        <v>149.6</v>
      </c>
      <c r="V2614">
        <v>4</v>
      </c>
      <c r="W2614">
        <v>16.75</v>
      </c>
      <c r="X2614">
        <v>11</v>
      </c>
      <c r="Y2614">
        <v>97.636363636363598</v>
      </c>
      <c r="Z2614">
        <v>5</v>
      </c>
      <c r="AA2614">
        <v>491</v>
      </c>
      <c r="AB2614">
        <v>12</v>
      </c>
      <c r="AC2614">
        <v>115.333333333333</v>
      </c>
      <c r="AD2614">
        <v>0.70588235294117696</v>
      </c>
      <c r="AE2614">
        <v>7</v>
      </c>
      <c r="AF2614">
        <v>101.857142857143</v>
      </c>
      <c r="AG2614">
        <v>0.41176470588235298</v>
      </c>
      <c r="AH2614" s="4">
        <v>5</v>
      </c>
      <c r="AI2614">
        <v>1</v>
      </c>
      <c r="AJ2614" s="4">
        <v>1</v>
      </c>
      <c r="AK2614">
        <v>0.2</v>
      </c>
      <c r="AL2614" s="4">
        <v>4</v>
      </c>
      <c r="AM2614">
        <v>0.33333333333333298</v>
      </c>
      <c r="AN2614" s="4">
        <v>1</v>
      </c>
      <c r="AO2614">
        <v>8.3333333333333301E-2</v>
      </c>
      <c r="AP2614" s="4">
        <v>0</v>
      </c>
      <c r="AQ2614">
        <v>0</v>
      </c>
      <c r="AR2614" s="4">
        <v>0</v>
      </c>
      <c r="AS2614">
        <v>0</v>
      </c>
      <c r="AT2614" s="4">
        <v>0</v>
      </c>
      <c r="AU2614" s="4">
        <v>0</v>
      </c>
      <c r="AV2614" s="4">
        <v>0</v>
      </c>
      <c r="AW2614">
        <v>1.4166666666666701</v>
      </c>
      <c r="AX2614" s="4">
        <f t="shared" si="40"/>
        <v>11.999999999999972</v>
      </c>
      <c r="AY2614" s="4">
        <v>5</v>
      </c>
      <c r="AZ2614" s="4">
        <v>13.4</v>
      </c>
    </row>
    <row r="2615" spans="1:52" x14ac:dyDescent="0.25">
      <c r="A2615" s="4">
        <v>2017</v>
      </c>
      <c r="B2615" s="4" t="s">
        <v>486</v>
      </c>
      <c r="C2615" t="s">
        <v>170</v>
      </c>
      <c r="D2615" t="s">
        <v>244</v>
      </c>
      <c r="E2615" t="s">
        <v>754</v>
      </c>
      <c r="F2615" s="4">
        <v>67</v>
      </c>
      <c r="G2615">
        <v>67</v>
      </c>
      <c r="H2615">
        <v>5.6268656716417897</v>
      </c>
      <c r="I2615">
        <v>67</v>
      </c>
      <c r="J2615">
        <v>6.7761194029850698</v>
      </c>
      <c r="K2615">
        <v>8</v>
      </c>
      <c r="L2615">
        <v>0.119402985074627</v>
      </c>
      <c r="M2615">
        <v>31</v>
      </c>
      <c r="N2615">
        <v>1573.40425531915</v>
      </c>
      <c r="O2615">
        <v>0.462686567164179</v>
      </c>
      <c r="P2615">
        <v>15</v>
      </c>
      <c r="Q2615">
        <v>27.733333333333299</v>
      </c>
      <c r="R2615">
        <v>13</v>
      </c>
      <c r="S2615">
        <v>49.923076923076898</v>
      </c>
      <c r="T2615">
        <v>4</v>
      </c>
      <c r="U2615">
        <v>138.5</v>
      </c>
      <c r="V2615">
        <v>3</v>
      </c>
      <c r="W2615">
        <v>10</v>
      </c>
      <c r="X2615">
        <v>53</v>
      </c>
      <c r="Y2615">
        <v>69.924528301886795</v>
      </c>
      <c r="Z2615">
        <v>4</v>
      </c>
      <c r="AA2615">
        <v>299.5</v>
      </c>
      <c r="AB2615">
        <v>63</v>
      </c>
      <c r="AC2615">
        <v>97.968253968254004</v>
      </c>
      <c r="AD2615">
        <v>0.94029850746268695</v>
      </c>
      <c r="AE2615">
        <v>40</v>
      </c>
      <c r="AF2615">
        <v>67.3</v>
      </c>
      <c r="AG2615">
        <v>0.59701492537313405</v>
      </c>
      <c r="AH2615" s="4">
        <v>4</v>
      </c>
      <c r="AI2615">
        <v>1</v>
      </c>
      <c r="AJ2615" s="4">
        <v>0</v>
      </c>
      <c r="AK2615">
        <v>0</v>
      </c>
      <c r="AL2615" s="4">
        <v>10</v>
      </c>
      <c r="AM2615">
        <v>0.158730158730159</v>
      </c>
      <c r="AN2615" s="4">
        <v>3</v>
      </c>
      <c r="AO2615">
        <v>4.7619047619047603E-2</v>
      </c>
      <c r="AP2615" s="4">
        <v>0</v>
      </c>
      <c r="AQ2615">
        <v>0</v>
      </c>
      <c r="AR2615" s="4">
        <v>1</v>
      </c>
      <c r="AS2615">
        <v>1.49253731343284E-2</v>
      </c>
      <c r="AT2615" s="4">
        <v>0</v>
      </c>
      <c r="AU2615" s="4">
        <v>0</v>
      </c>
      <c r="AV2615" s="4">
        <v>1</v>
      </c>
      <c r="AW2615">
        <v>1.9142857142857099</v>
      </c>
      <c r="AX2615" s="4">
        <f t="shared" si="40"/>
        <v>35.000000000000078</v>
      </c>
      <c r="AY2615" s="4">
        <v>2</v>
      </c>
      <c r="AZ2615" s="4">
        <v>5</v>
      </c>
    </row>
    <row r="2616" spans="1:52" x14ac:dyDescent="0.25">
      <c r="A2616" s="4">
        <v>2017</v>
      </c>
      <c r="B2616" s="4" t="s">
        <v>486</v>
      </c>
      <c r="C2616" t="s">
        <v>170</v>
      </c>
      <c r="D2616" t="s">
        <v>175</v>
      </c>
      <c r="E2616" t="s">
        <v>688</v>
      </c>
      <c r="F2616" s="4">
        <v>136</v>
      </c>
      <c r="G2616">
        <v>134</v>
      </c>
      <c r="H2616">
        <v>3.0522388059701502</v>
      </c>
      <c r="I2616">
        <v>136</v>
      </c>
      <c r="J2616">
        <v>4.6544117647058796</v>
      </c>
      <c r="K2616">
        <v>8</v>
      </c>
      <c r="L2616">
        <v>5.8823529411764698E-2</v>
      </c>
      <c r="M2616">
        <v>70</v>
      </c>
      <c r="N2616">
        <v>1611.9328358209</v>
      </c>
      <c r="O2616">
        <v>0.51470588235294101</v>
      </c>
      <c r="P2616">
        <v>33</v>
      </c>
      <c r="Q2616">
        <v>20.7575757575758</v>
      </c>
      <c r="R2616">
        <v>51</v>
      </c>
      <c r="S2616">
        <v>47.588235294117602</v>
      </c>
      <c r="T2616">
        <v>4</v>
      </c>
      <c r="U2616">
        <v>226.5</v>
      </c>
      <c r="V2616">
        <v>4</v>
      </c>
      <c r="W2616">
        <v>4.75</v>
      </c>
      <c r="X2616">
        <v>125</v>
      </c>
      <c r="Y2616">
        <v>99.855999999999995</v>
      </c>
      <c r="Z2616">
        <v>6</v>
      </c>
      <c r="AA2616">
        <v>369</v>
      </c>
      <c r="AB2616">
        <v>130</v>
      </c>
      <c r="AC2616">
        <v>128.20769230769201</v>
      </c>
      <c r="AD2616">
        <v>0.95588235294117696</v>
      </c>
      <c r="AE2616">
        <v>57</v>
      </c>
      <c r="AF2616">
        <v>92.719298245613999</v>
      </c>
      <c r="AG2616">
        <v>0.41911764705882398</v>
      </c>
      <c r="AH2616" s="4">
        <v>4</v>
      </c>
      <c r="AI2616">
        <v>0.66666666666666696</v>
      </c>
      <c r="AJ2616" s="4">
        <v>1</v>
      </c>
      <c r="AK2616">
        <v>0.16666666666666699</v>
      </c>
      <c r="AL2616" s="4">
        <v>38</v>
      </c>
      <c r="AM2616">
        <v>0.29230769230769199</v>
      </c>
      <c r="AN2616" s="4">
        <v>14</v>
      </c>
      <c r="AO2616">
        <v>0.107692307692308</v>
      </c>
      <c r="AP2616" s="4">
        <v>1</v>
      </c>
      <c r="AQ2616">
        <v>7.3529411764705899E-3</v>
      </c>
      <c r="AR2616" s="4">
        <v>1</v>
      </c>
      <c r="AS2616">
        <v>7.3529411764705899E-3</v>
      </c>
      <c r="AT2616" s="4">
        <v>0</v>
      </c>
      <c r="AU2616" s="4">
        <v>0</v>
      </c>
      <c r="AV2616" s="4">
        <v>1</v>
      </c>
      <c r="AW2616">
        <v>2.0606060606060601</v>
      </c>
      <c r="AX2616" s="4">
        <f t="shared" si="40"/>
        <v>66.000000000000014</v>
      </c>
      <c r="AY2616" s="4">
        <v>4</v>
      </c>
      <c r="AZ2616" s="4">
        <v>14</v>
      </c>
    </row>
    <row r="2617" spans="1:52" x14ac:dyDescent="0.25">
      <c r="A2617" s="4">
        <v>2017</v>
      </c>
      <c r="B2617" s="4" t="s">
        <v>486</v>
      </c>
      <c r="C2617" t="s">
        <v>170</v>
      </c>
      <c r="D2617" t="s">
        <v>171</v>
      </c>
      <c r="E2617" t="s">
        <v>684</v>
      </c>
      <c r="F2617" s="4">
        <v>267</v>
      </c>
      <c r="G2617">
        <v>245</v>
      </c>
      <c r="H2617">
        <v>4.0816326530612201</v>
      </c>
      <c r="I2617">
        <v>266</v>
      </c>
      <c r="J2617">
        <v>5.71428571428571</v>
      </c>
      <c r="K2617">
        <v>13</v>
      </c>
      <c r="L2617">
        <v>4.8872180451127803E-2</v>
      </c>
      <c r="M2617">
        <v>95</v>
      </c>
      <c r="N2617">
        <v>1140.07782101167</v>
      </c>
      <c r="O2617">
        <v>0.35580524344569298</v>
      </c>
      <c r="P2617">
        <v>245</v>
      </c>
      <c r="Q2617">
        <v>23.1020408163265</v>
      </c>
      <c r="R2617">
        <v>78</v>
      </c>
      <c r="S2617">
        <v>39.128205128205103</v>
      </c>
      <c r="T2617">
        <v>30</v>
      </c>
      <c r="U2617">
        <v>175.5</v>
      </c>
      <c r="V2617">
        <v>26</v>
      </c>
      <c r="W2617">
        <v>6.5384615384615401</v>
      </c>
      <c r="X2617">
        <v>226</v>
      </c>
      <c r="Y2617">
        <v>97.460176991150405</v>
      </c>
      <c r="Z2617">
        <v>28</v>
      </c>
      <c r="AA2617">
        <v>312.46428571428601</v>
      </c>
      <c r="AB2617">
        <v>230</v>
      </c>
      <c r="AC2617">
        <v>132.378260869565</v>
      </c>
      <c r="AD2617">
        <v>0.86142322097378299</v>
      </c>
      <c r="AE2617">
        <v>92</v>
      </c>
      <c r="AF2617">
        <v>89.608695652173907</v>
      </c>
      <c r="AG2617">
        <v>0.34456928838951301</v>
      </c>
      <c r="AH2617" s="4">
        <v>21</v>
      </c>
      <c r="AI2617">
        <v>0.75</v>
      </c>
      <c r="AJ2617" s="4">
        <v>6</v>
      </c>
      <c r="AK2617">
        <v>0.214285714285714</v>
      </c>
      <c r="AL2617" s="4">
        <v>78</v>
      </c>
      <c r="AM2617">
        <v>0.33913043478260901</v>
      </c>
      <c r="AN2617" s="4">
        <v>21</v>
      </c>
      <c r="AO2617">
        <v>9.1304347826086998E-2</v>
      </c>
      <c r="AP2617" s="4">
        <v>2</v>
      </c>
      <c r="AQ2617">
        <v>7.4906367041198503E-3</v>
      </c>
      <c r="AR2617" s="4">
        <v>2</v>
      </c>
      <c r="AS2617">
        <v>7.4906367041198503E-3</v>
      </c>
      <c r="AT2617" s="4">
        <v>1</v>
      </c>
      <c r="AU2617" s="4">
        <v>0</v>
      </c>
      <c r="AV2617" s="4">
        <v>8</v>
      </c>
      <c r="AW2617">
        <v>2.1983471074380199</v>
      </c>
      <c r="AX2617" s="4">
        <f t="shared" si="40"/>
        <v>121.45488721804493</v>
      </c>
      <c r="AY2617" s="4">
        <v>23</v>
      </c>
      <c r="AZ2617" s="4">
        <v>21.739130434782599</v>
      </c>
    </row>
    <row r="2618" spans="1:52" x14ac:dyDescent="0.25">
      <c r="A2618" s="4">
        <v>2017</v>
      </c>
      <c r="B2618" s="4" t="s">
        <v>486</v>
      </c>
      <c r="C2618" t="s">
        <v>170</v>
      </c>
      <c r="D2618" t="s">
        <v>190</v>
      </c>
      <c r="E2618" t="s">
        <v>703</v>
      </c>
      <c r="F2618" s="4">
        <v>38</v>
      </c>
      <c r="G2618">
        <v>38</v>
      </c>
      <c r="H2618">
        <v>3.2631578947368398</v>
      </c>
      <c r="I2618">
        <v>38</v>
      </c>
      <c r="J2618">
        <v>4.5263157894736796</v>
      </c>
      <c r="K2618">
        <v>4</v>
      </c>
      <c r="L2618">
        <v>0.105263157894737</v>
      </c>
      <c r="M2618">
        <v>16</v>
      </c>
      <c r="N2618">
        <v>790.78947368421098</v>
      </c>
      <c r="O2618">
        <v>0.42105263157894701</v>
      </c>
      <c r="P2618">
        <v>33</v>
      </c>
      <c r="Q2618">
        <v>12.7575757575758</v>
      </c>
      <c r="R2618">
        <v>4</v>
      </c>
      <c r="S2618">
        <v>74.5</v>
      </c>
      <c r="T2618">
        <v>1</v>
      </c>
      <c r="U2618">
        <v>477</v>
      </c>
      <c r="V2618">
        <v>0</v>
      </c>
      <c r="W2618">
        <v>0</v>
      </c>
      <c r="X2618">
        <v>36</v>
      </c>
      <c r="Y2618">
        <v>86.1111111111111</v>
      </c>
      <c r="Z2618">
        <v>1</v>
      </c>
      <c r="AA2618">
        <v>392</v>
      </c>
      <c r="AB2618">
        <v>37</v>
      </c>
      <c r="AC2618">
        <v>117.81081081081101</v>
      </c>
      <c r="AD2618">
        <v>0.97368421052631604</v>
      </c>
      <c r="AE2618">
        <v>18</v>
      </c>
      <c r="AF2618">
        <v>77.2777777777778</v>
      </c>
      <c r="AG2618">
        <v>0.47368421052631599</v>
      </c>
      <c r="AH2618" s="4">
        <v>1</v>
      </c>
      <c r="AI2618">
        <v>1</v>
      </c>
      <c r="AJ2618" s="4">
        <v>1</v>
      </c>
      <c r="AK2618">
        <v>1</v>
      </c>
      <c r="AL2618" s="4">
        <v>8</v>
      </c>
      <c r="AM2618">
        <v>0.21621621621621601</v>
      </c>
      <c r="AN2618" s="4">
        <v>4</v>
      </c>
      <c r="AO2618">
        <v>0.108108108108108</v>
      </c>
      <c r="AP2618" s="4">
        <v>0</v>
      </c>
      <c r="AQ2618">
        <v>0</v>
      </c>
      <c r="AR2618" s="4">
        <v>0</v>
      </c>
      <c r="AS2618">
        <v>0</v>
      </c>
      <c r="AT2618" s="4">
        <v>0</v>
      </c>
      <c r="AU2618" s="4">
        <v>0</v>
      </c>
      <c r="AV2618" s="4">
        <v>1</v>
      </c>
      <c r="AW2618">
        <v>1.9</v>
      </c>
      <c r="AX2618" s="4">
        <f t="shared" si="40"/>
        <v>20</v>
      </c>
      <c r="AY2618" s="4">
        <v>1</v>
      </c>
      <c r="AZ2618" s="4">
        <v>0</v>
      </c>
    </row>
    <row r="2619" spans="1:52" x14ac:dyDescent="0.25">
      <c r="A2619" s="4">
        <v>2017</v>
      </c>
      <c r="B2619" s="4" t="s">
        <v>486</v>
      </c>
      <c r="C2619" t="s">
        <v>170</v>
      </c>
      <c r="D2619" t="s">
        <v>183</v>
      </c>
      <c r="E2619" t="s">
        <v>696</v>
      </c>
      <c r="F2619" s="4">
        <v>20</v>
      </c>
      <c r="G2619">
        <v>20</v>
      </c>
      <c r="H2619">
        <v>2.5499999999999998</v>
      </c>
      <c r="I2619">
        <v>20</v>
      </c>
      <c r="J2619">
        <v>3.95</v>
      </c>
      <c r="K2619">
        <v>2</v>
      </c>
      <c r="L2619">
        <v>0.1</v>
      </c>
      <c r="M2619">
        <v>18</v>
      </c>
      <c r="N2619">
        <v>4825.2</v>
      </c>
      <c r="O2619">
        <v>0.9</v>
      </c>
      <c r="P2619">
        <v>5</v>
      </c>
      <c r="Q2619">
        <v>13.6</v>
      </c>
      <c r="R2619">
        <v>7</v>
      </c>
      <c r="S2619">
        <v>34.571428571428598</v>
      </c>
      <c r="T2619">
        <v>0</v>
      </c>
      <c r="U2619">
        <v>0</v>
      </c>
      <c r="V2619">
        <v>0</v>
      </c>
      <c r="W2619">
        <v>0</v>
      </c>
      <c r="X2619">
        <v>20</v>
      </c>
      <c r="Y2619">
        <v>104.15</v>
      </c>
      <c r="Z2619">
        <v>0</v>
      </c>
      <c r="AA2619">
        <v>0</v>
      </c>
      <c r="AB2619">
        <v>20</v>
      </c>
      <c r="AC2619">
        <v>123.35</v>
      </c>
      <c r="AD2619">
        <v>1</v>
      </c>
      <c r="AE2619">
        <v>3</v>
      </c>
      <c r="AF2619">
        <v>75.3333333333333</v>
      </c>
      <c r="AG2619">
        <v>0.15</v>
      </c>
      <c r="AH2619" s="4">
        <v>0</v>
      </c>
      <c r="AI2619">
        <v>0</v>
      </c>
      <c r="AJ2619" s="4">
        <v>0</v>
      </c>
      <c r="AK2619">
        <v>0</v>
      </c>
      <c r="AL2619" s="4">
        <v>6</v>
      </c>
      <c r="AM2619">
        <v>0.3</v>
      </c>
      <c r="AN2619" s="4">
        <v>2</v>
      </c>
      <c r="AO2619">
        <v>0.1</v>
      </c>
      <c r="AP2619" s="4">
        <v>0</v>
      </c>
      <c r="AQ2619">
        <v>0</v>
      </c>
      <c r="AR2619" s="4">
        <v>0</v>
      </c>
      <c r="AS2619">
        <v>0</v>
      </c>
      <c r="AT2619" s="4">
        <v>0</v>
      </c>
      <c r="AU2619" s="4">
        <v>0</v>
      </c>
      <c r="AV2619" s="4">
        <v>0</v>
      </c>
      <c r="AW2619">
        <v>1.8181818181818199</v>
      </c>
      <c r="AX2619" s="4">
        <f t="shared" si="40"/>
        <v>10.999999999999989</v>
      </c>
      <c r="AY2619" s="4">
        <v>0</v>
      </c>
      <c r="AZ2619" s="4">
        <v>0</v>
      </c>
    </row>
    <row r="2620" spans="1:52" x14ac:dyDescent="0.25">
      <c r="A2620" s="4">
        <v>2017</v>
      </c>
      <c r="B2620" s="4" t="s">
        <v>486</v>
      </c>
      <c r="C2620" t="s">
        <v>170</v>
      </c>
      <c r="D2620" t="s">
        <v>251</v>
      </c>
      <c r="E2620" t="s">
        <v>761</v>
      </c>
      <c r="F2620" s="4">
        <v>2</v>
      </c>
      <c r="G2620">
        <v>2</v>
      </c>
      <c r="H2620">
        <v>10.5</v>
      </c>
      <c r="I2620">
        <v>2</v>
      </c>
      <c r="J2620">
        <v>13</v>
      </c>
      <c r="K2620">
        <v>0</v>
      </c>
      <c r="L2620">
        <v>0</v>
      </c>
      <c r="M2620">
        <v>0</v>
      </c>
      <c r="N2620">
        <v>7.5</v>
      </c>
      <c r="O2620">
        <v>0</v>
      </c>
      <c r="P2620">
        <v>2</v>
      </c>
      <c r="Q2620">
        <v>18.5</v>
      </c>
      <c r="R2620">
        <v>1</v>
      </c>
      <c r="S2620">
        <v>35</v>
      </c>
      <c r="T2620">
        <v>2</v>
      </c>
      <c r="U2620">
        <v>221.5</v>
      </c>
      <c r="V2620">
        <v>2</v>
      </c>
      <c r="W2620">
        <v>0</v>
      </c>
      <c r="X2620">
        <v>0</v>
      </c>
      <c r="Y2620">
        <v>0</v>
      </c>
      <c r="Z2620">
        <v>2</v>
      </c>
      <c r="AA2620">
        <v>375.5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 s="4">
        <v>1</v>
      </c>
      <c r="AI2620">
        <v>0.5</v>
      </c>
      <c r="AJ2620" s="4">
        <v>0</v>
      </c>
      <c r="AK2620">
        <v>0</v>
      </c>
      <c r="AL2620" s="4">
        <v>0</v>
      </c>
      <c r="AM2620">
        <v>0</v>
      </c>
      <c r="AN2620" s="4">
        <v>0</v>
      </c>
      <c r="AO2620">
        <v>0</v>
      </c>
      <c r="AP2620" s="4">
        <v>0</v>
      </c>
      <c r="AQ2620">
        <v>0</v>
      </c>
      <c r="AR2620" s="4">
        <v>0</v>
      </c>
      <c r="AS2620">
        <v>0</v>
      </c>
      <c r="AT2620" s="4">
        <v>0</v>
      </c>
      <c r="AU2620" s="4">
        <v>0</v>
      </c>
      <c r="AV2620" s="4">
        <v>0</v>
      </c>
      <c r="AW2620">
        <v>1</v>
      </c>
      <c r="AX2620" s="4">
        <f t="shared" si="40"/>
        <v>2</v>
      </c>
      <c r="AY2620" s="4">
        <v>2</v>
      </c>
      <c r="AZ2620" s="4">
        <v>3.5</v>
      </c>
    </row>
    <row r="2621" spans="1:52" x14ac:dyDescent="0.25">
      <c r="A2621" s="4">
        <v>2017</v>
      </c>
      <c r="B2621" s="4" t="s">
        <v>486</v>
      </c>
      <c r="C2621" t="s">
        <v>170</v>
      </c>
      <c r="D2621" t="s">
        <v>179</v>
      </c>
      <c r="E2621" t="s">
        <v>692</v>
      </c>
      <c r="F2621" s="4">
        <v>37</v>
      </c>
      <c r="G2621">
        <v>37</v>
      </c>
      <c r="H2621">
        <v>3.0810810810810798</v>
      </c>
      <c r="I2621">
        <v>37</v>
      </c>
      <c r="J2621">
        <v>4.7297297297297298</v>
      </c>
      <c r="K2621">
        <v>0</v>
      </c>
      <c r="L2621">
        <v>0</v>
      </c>
      <c r="M2621">
        <v>9</v>
      </c>
      <c r="N2621">
        <v>995.756756756757</v>
      </c>
      <c r="O2621">
        <v>0.24324324324324301</v>
      </c>
      <c r="P2621">
        <v>3</v>
      </c>
      <c r="Q2621">
        <v>68.6666666666667</v>
      </c>
      <c r="R2621">
        <v>7</v>
      </c>
      <c r="S2621">
        <v>20.8571428571429</v>
      </c>
      <c r="T2621">
        <v>1</v>
      </c>
      <c r="U2621">
        <v>187</v>
      </c>
      <c r="V2621">
        <v>0</v>
      </c>
      <c r="W2621">
        <v>0</v>
      </c>
      <c r="X2621">
        <v>32</v>
      </c>
      <c r="Y2621">
        <v>61.5</v>
      </c>
      <c r="Z2621">
        <v>1</v>
      </c>
      <c r="AA2621">
        <v>297</v>
      </c>
      <c r="AB2621">
        <v>36</v>
      </c>
      <c r="AC2621">
        <v>88.6666666666667</v>
      </c>
      <c r="AD2621">
        <v>0.97297297297297303</v>
      </c>
      <c r="AE2621">
        <v>26</v>
      </c>
      <c r="AF2621">
        <v>68.153846153846203</v>
      </c>
      <c r="AG2621">
        <v>0.70270270270270296</v>
      </c>
      <c r="AH2621" s="4">
        <v>1</v>
      </c>
      <c r="AI2621">
        <v>1</v>
      </c>
      <c r="AJ2621" s="4">
        <v>0</v>
      </c>
      <c r="AK2621">
        <v>0</v>
      </c>
      <c r="AL2621" s="4">
        <v>4</v>
      </c>
      <c r="AM2621">
        <v>0.11111111111111099</v>
      </c>
      <c r="AN2621" s="4">
        <v>1</v>
      </c>
      <c r="AO2621">
        <v>2.7777777777777801E-2</v>
      </c>
      <c r="AP2621" s="4">
        <v>0</v>
      </c>
      <c r="AQ2621">
        <v>0</v>
      </c>
      <c r="AR2621" s="4">
        <v>0</v>
      </c>
      <c r="AS2621">
        <v>0</v>
      </c>
      <c r="AT2621" s="4">
        <v>0</v>
      </c>
      <c r="AU2621" s="4">
        <v>0</v>
      </c>
      <c r="AV2621" s="4">
        <v>1</v>
      </c>
      <c r="AW2621">
        <v>1.5416666666666701</v>
      </c>
      <c r="AX2621" s="4">
        <f t="shared" si="40"/>
        <v>23.999999999999947</v>
      </c>
      <c r="AY2621" s="4">
        <v>1</v>
      </c>
      <c r="AZ2621" s="4">
        <v>0</v>
      </c>
    </row>
    <row r="2622" spans="1:52" x14ac:dyDescent="0.25">
      <c r="A2622" s="4">
        <v>2017</v>
      </c>
      <c r="B2622" s="4" t="s">
        <v>486</v>
      </c>
      <c r="C2622" t="s">
        <v>170</v>
      </c>
      <c r="D2622" t="s">
        <v>139</v>
      </c>
      <c r="E2622" t="s">
        <v>655</v>
      </c>
      <c r="F2622" s="4">
        <v>25</v>
      </c>
      <c r="G2622">
        <v>24</v>
      </c>
      <c r="H2622">
        <v>4.125</v>
      </c>
      <c r="I2622">
        <v>25</v>
      </c>
      <c r="J2622">
        <v>4.76</v>
      </c>
      <c r="K2622">
        <v>0</v>
      </c>
      <c r="L2622">
        <v>0</v>
      </c>
      <c r="M2622">
        <v>0</v>
      </c>
      <c r="N2622">
        <v>872.52</v>
      </c>
      <c r="O2622">
        <v>0</v>
      </c>
      <c r="P2622">
        <v>20</v>
      </c>
      <c r="Q2622">
        <v>13</v>
      </c>
      <c r="R2622">
        <v>0</v>
      </c>
      <c r="S2622">
        <v>0</v>
      </c>
      <c r="T2622">
        <v>1</v>
      </c>
      <c r="U2622">
        <v>100</v>
      </c>
      <c r="V2622">
        <v>1</v>
      </c>
      <c r="W2622">
        <v>13</v>
      </c>
      <c r="X2622">
        <v>24</v>
      </c>
      <c r="Y2622">
        <v>73.9166666666667</v>
      </c>
      <c r="Z2622">
        <v>1</v>
      </c>
      <c r="AA2622">
        <v>196</v>
      </c>
      <c r="AB2622">
        <v>24</v>
      </c>
      <c r="AC2622">
        <v>100.833333333333</v>
      </c>
      <c r="AD2622">
        <v>0.96</v>
      </c>
      <c r="AE2622">
        <v>13</v>
      </c>
      <c r="AF2622">
        <v>77.384615384615401</v>
      </c>
      <c r="AG2622">
        <v>0.52</v>
      </c>
      <c r="AH2622" s="4">
        <v>1</v>
      </c>
      <c r="AI2622">
        <v>1</v>
      </c>
      <c r="AJ2622" s="4">
        <v>0</v>
      </c>
      <c r="AK2622">
        <v>0</v>
      </c>
      <c r="AL2622" s="4">
        <v>4</v>
      </c>
      <c r="AM2622">
        <v>0.16666666666666699</v>
      </c>
      <c r="AN2622" s="4">
        <v>2</v>
      </c>
      <c r="AO2622">
        <v>8.3333333333333301E-2</v>
      </c>
      <c r="AP2622" s="4">
        <v>0</v>
      </c>
      <c r="AQ2622">
        <v>0</v>
      </c>
      <c r="AR2622" s="4">
        <v>0</v>
      </c>
      <c r="AS2622">
        <v>0</v>
      </c>
      <c r="AT2622" s="4">
        <v>0</v>
      </c>
      <c r="AU2622" s="4">
        <v>0</v>
      </c>
      <c r="AV2622" s="4">
        <v>1</v>
      </c>
      <c r="AW2622">
        <v>2.2727272727272698</v>
      </c>
      <c r="AX2622" s="4">
        <f t="shared" si="40"/>
        <v>11.000000000000014</v>
      </c>
      <c r="AY2622" s="4">
        <v>1</v>
      </c>
      <c r="AZ2622" s="4">
        <v>11</v>
      </c>
    </row>
    <row r="2623" spans="1:52" x14ac:dyDescent="0.25">
      <c r="A2623" s="4">
        <v>2017</v>
      </c>
      <c r="B2623" s="4" t="s">
        <v>486</v>
      </c>
      <c r="C2623" t="s">
        <v>170</v>
      </c>
      <c r="D2623" t="s">
        <v>176</v>
      </c>
      <c r="E2623" t="s">
        <v>689</v>
      </c>
      <c r="F2623" s="4">
        <v>157</v>
      </c>
      <c r="G2623">
        <v>155</v>
      </c>
      <c r="H2623">
        <v>4.0387096774193596</v>
      </c>
      <c r="I2623">
        <v>157</v>
      </c>
      <c r="J2623">
        <v>5.1528662420382201</v>
      </c>
      <c r="K2623">
        <v>6</v>
      </c>
      <c r="L2623">
        <v>3.8216560509554097E-2</v>
      </c>
      <c r="M2623">
        <v>26</v>
      </c>
      <c r="N2623">
        <v>774.69480519480499</v>
      </c>
      <c r="O2623">
        <v>0.16560509554140099</v>
      </c>
      <c r="P2623">
        <v>115</v>
      </c>
      <c r="Q2623">
        <v>22.573913043478299</v>
      </c>
      <c r="R2623">
        <v>20</v>
      </c>
      <c r="S2623">
        <v>23.85</v>
      </c>
      <c r="T2623">
        <v>10</v>
      </c>
      <c r="U2623">
        <v>121.6</v>
      </c>
      <c r="V2623">
        <v>10</v>
      </c>
      <c r="W2623">
        <v>6.6</v>
      </c>
      <c r="X2623">
        <v>138</v>
      </c>
      <c r="Y2623">
        <v>68.789855072463794</v>
      </c>
      <c r="Z2623">
        <v>9</v>
      </c>
      <c r="AA2623">
        <v>226.111111111111</v>
      </c>
      <c r="AB2623">
        <v>146</v>
      </c>
      <c r="AC2623">
        <v>95.842465753424705</v>
      </c>
      <c r="AD2623">
        <v>0.92993630573248398</v>
      </c>
      <c r="AE2623">
        <v>78</v>
      </c>
      <c r="AF2623">
        <v>70.423076923076906</v>
      </c>
      <c r="AG2623">
        <v>0.49681528662420399</v>
      </c>
      <c r="AH2623" s="4">
        <v>5</v>
      </c>
      <c r="AI2623">
        <v>0.55555555555555602</v>
      </c>
      <c r="AJ2623" s="4">
        <v>1</v>
      </c>
      <c r="AK2623">
        <v>0.11111111111111099</v>
      </c>
      <c r="AL2623" s="4">
        <v>30</v>
      </c>
      <c r="AM2623">
        <v>0.20547945205479501</v>
      </c>
      <c r="AN2623" s="4">
        <v>6</v>
      </c>
      <c r="AO2623">
        <v>4.1095890410958902E-2</v>
      </c>
      <c r="AP2623" s="4">
        <v>1</v>
      </c>
      <c r="AQ2623">
        <v>6.3694267515923596E-3</v>
      </c>
      <c r="AR2623" s="4">
        <v>0</v>
      </c>
      <c r="AS2623">
        <v>0</v>
      </c>
      <c r="AT2623" s="4">
        <v>0</v>
      </c>
      <c r="AU2623" s="4">
        <v>0</v>
      </c>
      <c r="AV2623" s="4">
        <v>4</v>
      </c>
      <c r="AW2623">
        <v>2.0128205128205101</v>
      </c>
      <c r="AX2623" s="4">
        <f t="shared" si="40"/>
        <v>78.000000000000099</v>
      </c>
      <c r="AY2623" s="4">
        <v>9</v>
      </c>
      <c r="AZ2623" s="4">
        <v>7</v>
      </c>
    </row>
    <row r="2624" spans="1:52" x14ac:dyDescent="0.25">
      <c r="A2624" s="4">
        <v>2017</v>
      </c>
      <c r="B2624" s="4" t="s">
        <v>486</v>
      </c>
      <c r="C2624" t="s">
        <v>170</v>
      </c>
      <c r="D2624" t="s">
        <v>268</v>
      </c>
      <c r="E2624" t="s">
        <v>777</v>
      </c>
      <c r="F2624" s="4">
        <v>1</v>
      </c>
      <c r="G2624">
        <v>1</v>
      </c>
      <c r="H2624">
        <v>7</v>
      </c>
      <c r="I2624">
        <v>1</v>
      </c>
      <c r="J2624">
        <v>9</v>
      </c>
      <c r="K2624">
        <v>0</v>
      </c>
      <c r="L2624">
        <v>0</v>
      </c>
      <c r="M2624">
        <v>0</v>
      </c>
      <c r="N2624">
        <v>-68</v>
      </c>
      <c r="O2624">
        <v>0</v>
      </c>
      <c r="P2624">
        <v>1</v>
      </c>
      <c r="Q2624">
        <v>37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</v>
      </c>
      <c r="Y2624">
        <v>189</v>
      </c>
      <c r="Z2624">
        <v>0</v>
      </c>
      <c r="AA2624">
        <v>0</v>
      </c>
      <c r="AB2624">
        <v>1</v>
      </c>
      <c r="AC2624">
        <v>204</v>
      </c>
      <c r="AD2624">
        <v>1</v>
      </c>
      <c r="AE2624">
        <v>0</v>
      </c>
      <c r="AF2624">
        <v>0</v>
      </c>
      <c r="AG2624">
        <v>0</v>
      </c>
      <c r="AH2624" s="4">
        <v>0</v>
      </c>
      <c r="AI2624">
        <v>0</v>
      </c>
      <c r="AJ2624" s="4">
        <v>0</v>
      </c>
      <c r="AK2624">
        <v>0</v>
      </c>
      <c r="AL2624" s="4">
        <v>0</v>
      </c>
      <c r="AM2624">
        <v>0</v>
      </c>
      <c r="AN2624" s="4">
        <v>0</v>
      </c>
      <c r="AO2624">
        <v>0</v>
      </c>
      <c r="AP2624" s="4">
        <v>0</v>
      </c>
      <c r="AQ2624">
        <v>0</v>
      </c>
      <c r="AR2624" s="4">
        <v>0</v>
      </c>
      <c r="AS2624">
        <v>0</v>
      </c>
      <c r="AT2624" s="4">
        <v>0</v>
      </c>
      <c r="AU2624" s="4">
        <v>0</v>
      </c>
      <c r="AV2624" s="4">
        <v>0</v>
      </c>
      <c r="AW2624">
        <v>1</v>
      </c>
      <c r="AX2624" s="4">
        <f t="shared" si="40"/>
        <v>1</v>
      </c>
      <c r="AY2624" s="4">
        <v>0</v>
      </c>
      <c r="AZ2624" s="4">
        <v>0</v>
      </c>
    </row>
    <row r="2625" spans="1:52" x14ac:dyDescent="0.25">
      <c r="A2625" s="4">
        <v>2017</v>
      </c>
      <c r="B2625" s="4" t="s">
        <v>486</v>
      </c>
      <c r="C2625" t="s">
        <v>170</v>
      </c>
      <c r="D2625" t="s">
        <v>184</v>
      </c>
      <c r="E2625" t="s">
        <v>697</v>
      </c>
      <c r="F2625" s="4">
        <v>16</v>
      </c>
      <c r="G2625">
        <v>16</v>
      </c>
      <c r="H2625">
        <v>3.375</v>
      </c>
      <c r="I2625">
        <v>16</v>
      </c>
      <c r="J2625">
        <v>5</v>
      </c>
      <c r="K2625">
        <v>2</v>
      </c>
      <c r="L2625">
        <v>0.125</v>
      </c>
      <c r="M2625">
        <v>0</v>
      </c>
      <c r="N2625">
        <v>30.9375</v>
      </c>
      <c r="O2625">
        <v>0</v>
      </c>
      <c r="P2625">
        <v>13</v>
      </c>
      <c r="Q2625">
        <v>16.538461538461501</v>
      </c>
      <c r="R2625">
        <v>3</v>
      </c>
      <c r="S2625">
        <v>24</v>
      </c>
      <c r="T2625">
        <v>0</v>
      </c>
      <c r="U2625">
        <v>0</v>
      </c>
      <c r="V2625">
        <v>0</v>
      </c>
      <c r="W2625">
        <v>0</v>
      </c>
      <c r="X2625">
        <v>15</v>
      </c>
      <c r="Y2625">
        <v>75.400000000000006</v>
      </c>
      <c r="Z2625">
        <v>0</v>
      </c>
      <c r="AA2625">
        <v>0</v>
      </c>
      <c r="AB2625">
        <v>16</v>
      </c>
      <c r="AC2625">
        <v>91.4375</v>
      </c>
      <c r="AD2625">
        <v>1</v>
      </c>
      <c r="AE2625">
        <v>7</v>
      </c>
      <c r="AF2625">
        <v>64.285714285714306</v>
      </c>
      <c r="AG2625">
        <v>0.4375</v>
      </c>
      <c r="AH2625" s="4">
        <v>0</v>
      </c>
      <c r="AI2625">
        <v>0</v>
      </c>
      <c r="AJ2625" s="4">
        <v>0</v>
      </c>
      <c r="AK2625">
        <v>0</v>
      </c>
      <c r="AL2625" s="4">
        <v>2</v>
      </c>
      <c r="AM2625">
        <v>0.125</v>
      </c>
      <c r="AN2625" s="4">
        <v>0</v>
      </c>
      <c r="AO2625">
        <v>0</v>
      </c>
      <c r="AP2625" s="4">
        <v>0</v>
      </c>
      <c r="AQ2625">
        <v>0</v>
      </c>
      <c r="AR2625" s="4">
        <v>0</v>
      </c>
      <c r="AS2625">
        <v>0</v>
      </c>
      <c r="AT2625" s="4">
        <v>0</v>
      </c>
      <c r="AU2625" s="4">
        <v>0</v>
      </c>
      <c r="AV2625" s="4">
        <v>0</v>
      </c>
      <c r="AW2625">
        <v>1.7777777777777799</v>
      </c>
      <c r="AX2625" s="4">
        <f t="shared" si="40"/>
        <v>8.9999999999999893</v>
      </c>
      <c r="AY2625" s="4">
        <v>0</v>
      </c>
      <c r="AZ2625" s="4">
        <v>0</v>
      </c>
    </row>
    <row r="2626" spans="1:52" x14ac:dyDescent="0.25">
      <c r="A2626" s="4">
        <v>2017</v>
      </c>
      <c r="B2626" s="4" t="s">
        <v>486</v>
      </c>
      <c r="C2626" t="s">
        <v>170</v>
      </c>
      <c r="D2626" t="s">
        <v>189</v>
      </c>
      <c r="E2626" t="s">
        <v>702</v>
      </c>
      <c r="F2626" s="4">
        <v>63</v>
      </c>
      <c r="G2626">
        <v>60</v>
      </c>
      <c r="H2626">
        <v>4.6500000000000004</v>
      </c>
      <c r="I2626">
        <v>63</v>
      </c>
      <c r="J2626">
        <v>6.0952380952380896</v>
      </c>
      <c r="K2626">
        <v>0</v>
      </c>
      <c r="L2626">
        <v>0</v>
      </c>
      <c r="M2626">
        <v>3</v>
      </c>
      <c r="N2626">
        <v>154.245901639344</v>
      </c>
      <c r="O2626">
        <v>4.7619047619047603E-2</v>
      </c>
      <c r="P2626">
        <v>57</v>
      </c>
      <c r="Q2626">
        <v>19.122807017543899</v>
      </c>
      <c r="R2626">
        <v>21</v>
      </c>
      <c r="S2626">
        <v>19.380952380952401</v>
      </c>
      <c r="T2626">
        <v>6</v>
      </c>
      <c r="U2626">
        <v>116</v>
      </c>
      <c r="V2626">
        <v>6</v>
      </c>
      <c r="W2626">
        <v>2.3333333333333299</v>
      </c>
      <c r="X2626">
        <v>55</v>
      </c>
      <c r="Y2626">
        <v>83.6</v>
      </c>
      <c r="Z2626">
        <v>5</v>
      </c>
      <c r="AA2626">
        <v>193</v>
      </c>
      <c r="AB2626">
        <v>57</v>
      </c>
      <c r="AC2626">
        <v>103.508771929825</v>
      </c>
      <c r="AD2626">
        <v>0.90476190476190499</v>
      </c>
      <c r="AE2626">
        <v>23</v>
      </c>
      <c r="AF2626">
        <v>53.913043478260903</v>
      </c>
      <c r="AG2626">
        <v>0.365079365079365</v>
      </c>
      <c r="AH2626" s="4">
        <v>4</v>
      </c>
      <c r="AI2626">
        <v>0.8</v>
      </c>
      <c r="AJ2626" s="4">
        <v>0</v>
      </c>
      <c r="AK2626">
        <v>0</v>
      </c>
      <c r="AL2626" s="4">
        <v>12</v>
      </c>
      <c r="AM2626">
        <v>0.21052631578947401</v>
      </c>
      <c r="AN2626" s="4">
        <v>7</v>
      </c>
      <c r="AO2626">
        <v>0.12280701754386</v>
      </c>
      <c r="AP2626" s="4">
        <v>0</v>
      </c>
      <c r="AQ2626">
        <v>0</v>
      </c>
      <c r="AR2626" s="4">
        <v>1</v>
      </c>
      <c r="AS2626">
        <v>1.58730158730159E-2</v>
      </c>
      <c r="AT2626" s="4">
        <v>0</v>
      </c>
      <c r="AU2626" s="4">
        <v>0</v>
      </c>
      <c r="AV2626" s="4">
        <v>1</v>
      </c>
      <c r="AW2626">
        <v>2.3333333333333299</v>
      </c>
      <c r="AX2626" s="4">
        <f t="shared" si="40"/>
        <v>27.000000000000039</v>
      </c>
      <c r="AY2626" s="4">
        <v>5</v>
      </c>
      <c r="AZ2626" s="4">
        <v>26.6</v>
      </c>
    </row>
    <row r="2627" spans="1:52" x14ac:dyDescent="0.25">
      <c r="A2627" s="4">
        <v>2017</v>
      </c>
      <c r="B2627" s="4" t="s">
        <v>486</v>
      </c>
      <c r="C2627" t="s">
        <v>170</v>
      </c>
      <c r="D2627" t="s">
        <v>174</v>
      </c>
      <c r="E2627" t="s">
        <v>687</v>
      </c>
      <c r="F2627" s="4">
        <v>166</v>
      </c>
      <c r="G2627">
        <v>155</v>
      </c>
      <c r="H2627">
        <v>3.14838709677419</v>
      </c>
      <c r="I2627">
        <v>162</v>
      </c>
      <c r="J2627">
        <v>4.6358024691358004</v>
      </c>
      <c r="K2627">
        <v>8</v>
      </c>
      <c r="L2627">
        <v>4.9382716049382699E-2</v>
      </c>
      <c r="M2627">
        <v>10</v>
      </c>
      <c r="N2627">
        <v>286.5</v>
      </c>
      <c r="O2627">
        <v>6.02409638554217E-2</v>
      </c>
      <c r="P2627">
        <v>149</v>
      </c>
      <c r="Q2627">
        <v>25.677852348993301</v>
      </c>
      <c r="R2627">
        <v>53</v>
      </c>
      <c r="S2627">
        <v>45.830188679245303</v>
      </c>
      <c r="T2627">
        <v>17</v>
      </c>
      <c r="U2627">
        <v>173.11764705882399</v>
      </c>
      <c r="V2627">
        <v>14</v>
      </c>
      <c r="W2627">
        <v>5.5714285714285703</v>
      </c>
      <c r="X2627">
        <v>141</v>
      </c>
      <c r="Y2627">
        <v>123.68085106383</v>
      </c>
      <c r="Z2627">
        <v>17</v>
      </c>
      <c r="AA2627">
        <v>343.47058823529397</v>
      </c>
      <c r="AB2627">
        <v>145</v>
      </c>
      <c r="AC2627">
        <v>146.303448275862</v>
      </c>
      <c r="AD2627">
        <v>0.87349397590361499</v>
      </c>
      <c r="AE2627">
        <v>43</v>
      </c>
      <c r="AF2627">
        <v>105.95348837209301</v>
      </c>
      <c r="AG2627">
        <v>0.25903614457831298</v>
      </c>
      <c r="AH2627" s="4">
        <v>14</v>
      </c>
      <c r="AI2627">
        <v>0.82352941176470595</v>
      </c>
      <c r="AJ2627" s="4">
        <v>2</v>
      </c>
      <c r="AK2627">
        <v>0.11764705882352899</v>
      </c>
      <c r="AL2627" s="4">
        <v>39</v>
      </c>
      <c r="AM2627">
        <v>0.26896551724137902</v>
      </c>
      <c r="AN2627" s="4">
        <v>8</v>
      </c>
      <c r="AO2627">
        <v>5.5172413793103503E-2</v>
      </c>
      <c r="AP2627" s="4">
        <v>2</v>
      </c>
      <c r="AQ2627">
        <v>1.20481927710843E-2</v>
      </c>
      <c r="AR2627" s="4">
        <v>1</v>
      </c>
      <c r="AS2627">
        <v>6.0240963855421699E-3</v>
      </c>
      <c r="AT2627" s="4">
        <v>3</v>
      </c>
      <c r="AU2627" s="4">
        <v>0</v>
      </c>
      <c r="AV2627" s="4">
        <v>4</v>
      </c>
      <c r="AW2627">
        <v>2.0375000000000001</v>
      </c>
      <c r="AX2627" s="4">
        <f t="shared" ref="AX2627:AX2690" si="41">IF(ISERROR(F2627/AW2627),0,F2627/AW2627)</f>
        <v>81.472392638036808</v>
      </c>
      <c r="AY2627" s="4">
        <v>10</v>
      </c>
      <c r="AZ2627" s="4">
        <v>14.8</v>
      </c>
    </row>
    <row r="2628" spans="1:52" x14ac:dyDescent="0.25">
      <c r="A2628" s="4">
        <v>2017</v>
      </c>
      <c r="B2628" s="4" t="s">
        <v>486</v>
      </c>
      <c r="C2628" t="s">
        <v>170</v>
      </c>
      <c r="D2628" t="s">
        <v>274</v>
      </c>
      <c r="E2628" t="s">
        <v>783</v>
      </c>
      <c r="F2628" s="4">
        <v>2</v>
      </c>
      <c r="G2628">
        <v>2</v>
      </c>
      <c r="H2628">
        <v>0.5</v>
      </c>
      <c r="I2628">
        <v>2</v>
      </c>
      <c r="J2628">
        <v>2.5</v>
      </c>
      <c r="K2628">
        <v>0</v>
      </c>
      <c r="L2628">
        <v>0</v>
      </c>
      <c r="M2628">
        <v>2</v>
      </c>
      <c r="N2628">
        <v>6912</v>
      </c>
      <c r="O2628">
        <v>1</v>
      </c>
      <c r="P2628">
        <v>2</v>
      </c>
      <c r="Q2628">
        <v>8</v>
      </c>
      <c r="R2628">
        <v>1</v>
      </c>
      <c r="S2628">
        <v>78</v>
      </c>
      <c r="T2628">
        <v>2</v>
      </c>
      <c r="U2628">
        <v>284</v>
      </c>
      <c r="V2628">
        <v>2</v>
      </c>
      <c r="W2628">
        <v>65.5</v>
      </c>
      <c r="X2628">
        <v>0</v>
      </c>
      <c r="Y2628">
        <v>0</v>
      </c>
      <c r="Z2628">
        <v>2</v>
      </c>
      <c r="AA2628">
        <v>750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 s="4">
        <v>1</v>
      </c>
      <c r="AI2628">
        <v>0.5</v>
      </c>
      <c r="AJ2628" s="4">
        <v>1</v>
      </c>
      <c r="AK2628">
        <v>0.5</v>
      </c>
      <c r="AL2628" s="4">
        <v>0</v>
      </c>
      <c r="AM2628">
        <v>0</v>
      </c>
      <c r="AN2628" s="4">
        <v>0</v>
      </c>
      <c r="AO2628">
        <v>0</v>
      </c>
      <c r="AP2628" s="4">
        <v>0</v>
      </c>
      <c r="AQ2628">
        <v>0</v>
      </c>
      <c r="AR2628" s="4">
        <v>0</v>
      </c>
      <c r="AS2628">
        <v>0</v>
      </c>
      <c r="AT2628" s="4">
        <v>0</v>
      </c>
      <c r="AU2628" s="4">
        <v>0</v>
      </c>
      <c r="AV2628" s="4">
        <v>0</v>
      </c>
      <c r="AW2628">
        <v>1</v>
      </c>
      <c r="AX2628" s="4">
        <f t="shared" si="41"/>
        <v>2</v>
      </c>
      <c r="AY2628" s="4">
        <v>2</v>
      </c>
      <c r="AZ2628" s="4">
        <v>0</v>
      </c>
    </row>
    <row r="2629" spans="1:52" x14ac:dyDescent="0.25">
      <c r="A2629" s="4">
        <v>2017</v>
      </c>
      <c r="B2629" s="4" t="s">
        <v>486</v>
      </c>
      <c r="C2629" t="s">
        <v>170</v>
      </c>
      <c r="D2629" t="s">
        <v>249</v>
      </c>
      <c r="E2629" t="s">
        <v>759</v>
      </c>
      <c r="F2629" s="4">
        <v>1</v>
      </c>
      <c r="G2629">
        <v>1</v>
      </c>
      <c r="H2629">
        <v>0</v>
      </c>
      <c r="I2629">
        <v>1</v>
      </c>
      <c r="J2629">
        <v>1</v>
      </c>
      <c r="K2629">
        <v>0</v>
      </c>
      <c r="L2629">
        <v>0</v>
      </c>
      <c r="M2629">
        <v>0</v>
      </c>
      <c r="N2629">
        <v>1417</v>
      </c>
      <c r="O2629">
        <v>0</v>
      </c>
      <c r="P2629">
        <v>1</v>
      </c>
      <c r="Q2629">
        <v>11</v>
      </c>
      <c r="R2629">
        <v>1</v>
      </c>
      <c r="S2629">
        <v>61</v>
      </c>
      <c r="T2629">
        <v>1</v>
      </c>
      <c r="U2629">
        <v>73</v>
      </c>
      <c r="V2629">
        <v>1</v>
      </c>
      <c r="W2629">
        <v>64</v>
      </c>
      <c r="X2629">
        <v>0</v>
      </c>
      <c r="Y2629">
        <v>0</v>
      </c>
      <c r="Z2629">
        <v>1</v>
      </c>
      <c r="AA2629">
        <v>235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 s="4">
        <v>1</v>
      </c>
      <c r="AI2629">
        <v>1</v>
      </c>
      <c r="AJ2629" s="4">
        <v>1</v>
      </c>
      <c r="AK2629">
        <v>1</v>
      </c>
      <c r="AL2629" s="4">
        <v>0</v>
      </c>
      <c r="AM2629">
        <v>0</v>
      </c>
      <c r="AN2629" s="4">
        <v>0</v>
      </c>
      <c r="AO2629">
        <v>0</v>
      </c>
      <c r="AP2629" s="4">
        <v>0</v>
      </c>
      <c r="AQ2629">
        <v>0</v>
      </c>
      <c r="AR2629" s="4">
        <v>0</v>
      </c>
      <c r="AS2629">
        <v>0</v>
      </c>
      <c r="AT2629" s="4">
        <v>0</v>
      </c>
      <c r="AU2629" s="4">
        <v>0</v>
      </c>
      <c r="AV2629" s="4">
        <v>0</v>
      </c>
      <c r="AW2629">
        <v>1</v>
      </c>
      <c r="AX2629" s="4">
        <f t="shared" si="41"/>
        <v>1</v>
      </c>
      <c r="AY2629" s="4">
        <v>1</v>
      </c>
      <c r="AZ2629" s="4">
        <v>0</v>
      </c>
    </row>
    <row r="2630" spans="1:52" x14ac:dyDescent="0.25">
      <c r="A2630" s="4">
        <v>2017</v>
      </c>
      <c r="B2630" s="4" t="s">
        <v>486</v>
      </c>
      <c r="C2630" t="s">
        <v>170</v>
      </c>
      <c r="D2630" t="s">
        <v>259</v>
      </c>
      <c r="E2630" t="s">
        <v>768</v>
      </c>
      <c r="F2630" s="4">
        <v>1</v>
      </c>
      <c r="G2630">
        <v>1</v>
      </c>
      <c r="H2630">
        <v>5</v>
      </c>
      <c r="I2630">
        <v>1</v>
      </c>
      <c r="J2630">
        <v>6</v>
      </c>
      <c r="K2630">
        <v>0</v>
      </c>
      <c r="L2630">
        <v>0</v>
      </c>
      <c r="M2630">
        <v>0</v>
      </c>
      <c r="N2630">
        <v>-292</v>
      </c>
      <c r="O2630">
        <v>0</v>
      </c>
      <c r="P2630">
        <v>1</v>
      </c>
      <c r="Q2630">
        <v>349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1</v>
      </c>
      <c r="AA2630">
        <v>434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 s="4">
        <v>0</v>
      </c>
      <c r="AI2630">
        <v>0</v>
      </c>
      <c r="AJ2630" s="4">
        <v>1</v>
      </c>
      <c r="AK2630">
        <v>1</v>
      </c>
      <c r="AL2630" s="4">
        <v>0</v>
      </c>
      <c r="AM2630">
        <v>0</v>
      </c>
      <c r="AN2630" s="4">
        <v>0</v>
      </c>
      <c r="AO2630">
        <v>0</v>
      </c>
      <c r="AP2630" s="4">
        <v>0</v>
      </c>
      <c r="AQ2630">
        <v>0</v>
      </c>
      <c r="AR2630" s="4">
        <v>0</v>
      </c>
      <c r="AS2630">
        <v>0</v>
      </c>
      <c r="AT2630" s="4">
        <v>0</v>
      </c>
      <c r="AU2630" s="4">
        <v>0</v>
      </c>
      <c r="AV2630" s="4">
        <v>0</v>
      </c>
      <c r="AW2630">
        <v>1</v>
      </c>
      <c r="AX2630" s="4">
        <f t="shared" si="41"/>
        <v>1</v>
      </c>
      <c r="AY2630" s="4">
        <v>0</v>
      </c>
      <c r="AZ2630" s="4">
        <v>0</v>
      </c>
    </row>
    <row r="2631" spans="1:52" x14ac:dyDescent="0.25">
      <c r="A2631" s="4">
        <v>2017</v>
      </c>
      <c r="B2631" s="4" t="s">
        <v>486</v>
      </c>
      <c r="C2631" t="s">
        <v>170</v>
      </c>
      <c r="D2631" t="s">
        <v>187</v>
      </c>
      <c r="E2631" t="s">
        <v>700</v>
      </c>
      <c r="F2631" s="4">
        <v>1</v>
      </c>
      <c r="G2631">
        <v>1</v>
      </c>
      <c r="H2631">
        <v>1</v>
      </c>
      <c r="I2631">
        <v>1</v>
      </c>
      <c r="J2631">
        <v>2</v>
      </c>
      <c r="K2631">
        <v>0</v>
      </c>
      <c r="L2631">
        <v>0</v>
      </c>
      <c r="M2631">
        <v>0</v>
      </c>
      <c r="N2631">
        <v>-104</v>
      </c>
      <c r="O2631">
        <v>0</v>
      </c>
      <c r="P2631">
        <v>1</v>
      </c>
      <c r="Q2631">
        <v>15</v>
      </c>
      <c r="R2631">
        <v>1</v>
      </c>
      <c r="S2631">
        <v>177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</v>
      </c>
      <c r="AC2631">
        <v>243</v>
      </c>
      <c r="AD2631">
        <v>1</v>
      </c>
      <c r="AE2631">
        <v>0</v>
      </c>
      <c r="AF2631">
        <v>0</v>
      </c>
      <c r="AG2631">
        <v>0</v>
      </c>
      <c r="AH2631" s="4">
        <v>0</v>
      </c>
      <c r="AI2631">
        <v>0</v>
      </c>
      <c r="AJ2631" s="4">
        <v>0</v>
      </c>
      <c r="AK2631">
        <v>0</v>
      </c>
      <c r="AL2631" s="4">
        <v>0</v>
      </c>
      <c r="AM2631">
        <v>0</v>
      </c>
      <c r="AN2631" s="4">
        <v>0</v>
      </c>
      <c r="AO2631">
        <v>0</v>
      </c>
      <c r="AP2631" s="4">
        <v>0</v>
      </c>
      <c r="AQ2631">
        <v>0</v>
      </c>
      <c r="AR2631" s="4">
        <v>0</v>
      </c>
      <c r="AS2631">
        <v>0</v>
      </c>
      <c r="AT2631" s="4">
        <v>0</v>
      </c>
      <c r="AU2631" s="4">
        <v>0</v>
      </c>
      <c r="AV2631" s="4">
        <v>0</v>
      </c>
      <c r="AW2631">
        <v>1</v>
      </c>
      <c r="AX2631" s="4">
        <f t="shared" si="41"/>
        <v>1</v>
      </c>
      <c r="AY2631" s="4">
        <v>0</v>
      </c>
      <c r="AZ2631" s="4">
        <v>0</v>
      </c>
    </row>
    <row r="2632" spans="1:52" x14ac:dyDescent="0.25">
      <c r="A2632" s="4">
        <v>2017</v>
      </c>
      <c r="B2632" s="4" t="s">
        <v>486</v>
      </c>
      <c r="C2632" t="s">
        <v>170</v>
      </c>
      <c r="D2632" t="s">
        <v>173</v>
      </c>
      <c r="E2632" t="s">
        <v>686</v>
      </c>
      <c r="F2632" s="4">
        <v>193</v>
      </c>
      <c r="G2632">
        <v>180</v>
      </c>
      <c r="H2632">
        <v>2.6</v>
      </c>
      <c r="I2632">
        <v>193</v>
      </c>
      <c r="J2632">
        <v>4.2331606217616597</v>
      </c>
      <c r="K2632">
        <v>4</v>
      </c>
      <c r="L2632">
        <v>2.0725388601036301E-2</v>
      </c>
      <c r="M2632">
        <v>57</v>
      </c>
      <c r="N2632">
        <v>948.70987654321004</v>
      </c>
      <c r="O2632">
        <v>0.295336787564767</v>
      </c>
      <c r="P2632">
        <v>134</v>
      </c>
      <c r="Q2632">
        <v>15.858208955223899</v>
      </c>
      <c r="R2632">
        <v>28</v>
      </c>
      <c r="S2632">
        <v>33.5</v>
      </c>
      <c r="T2632">
        <v>14</v>
      </c>
      <c r="U2632">
        <v>123.78571428571399</v>
      </c>
      <c r="V2632">
        <v>14</v>
      </c>
      <c r="W2632">
        <v>6.5</v>
      </c>
      <c r="X2632">
        <v>115</v>
      </c>
      <c r="Y2632">
        <v>70.321739130434807</v>
      </c>
      <c r="Z2632">
        <v>19</v>
      </c>
      <c r="AA2632">
        <v>230.789473684211</v>
      </c>
      <c r="AB2632">
        <v>174</v>
      </c>
      <c r="AC2632">
        <v>88.281609195402297</v>
      </c>
      <c r="AD2632">
        <v>0.90155440414507804</v>
      </c>
      <c r="AE2632">
        <v>102</v>
      </c>
      <c r="AF2632">
        <v>66.186274509803894</v>
      </c>
      <c r="AG2632">
        <v>0.52849740932642497</v>
      </c>
      <c r="AH2632" s="4">
        <v>10</v>
      </c>
      <c r="AI2632">
        <v>0.52631578947368396</v>
      </c>
      <c r="AJ2632" s="4">
        <v>3</v>
      </c>
      <c r="AK2632">
        <v>0.157894736842105</v>
      </c>
      <c r="AL2632" s="4">
        <v>31</v>
      </c>
      <c r="AM2632">
        <v>0.17816091954023</v>
      </c>
      <c r="AN2632" s="4">
        <v>9</v>
      </c>
      <c r="AO2632">
        <v>5.1724137931034503E-2</v>
      </c>
      <c r="AP2632" s="4">
        <v>3</v>
      </c>
      <c r="AQ2632">
        <v>1.55440414507772E-2</v>
      </c>
      <c r="AR2632" s="4">
        <v>0</v>
      </c>
      <c r="AS2632">
        <v>0</v>
      </c>
      <c r="AT2632" s="4">
        <v>0</v>
      </c>
      <c r="AU2632" s="4">
        <v>0</v>
      </c>
      <c r="AV2632" s="4">
        <v>5</v>
      </c>
      <c r="AW2632">
        <v>2.3536585365853702</v>
      </c>
      <c r="AX2632" s="4">
        <f t="shared" si="41"/>
        <v>81.999999999999844</v>
      </c>
      <c r="AY2632" s="4">
        <v>10</v>
      </c>
      <c r="AZ2632" s="4">
        <v>14.7</v>
      </c>
    </row>
    <row r="2633" spans="1:52" x14ac:dyDescent="0.25">
      <c r="A2633" s="4">
        <v>2017</v>
      </c>
      <c r="B2633" s="4" t="s">
        <v>486</v>
      </c>
      <c r="C2633" t="s">
        <v>170</v>
      </c>
      <c r="D2633" t="s">
        <v>172</v>
      </c>
      <c r="E2633" t="s">
        <v>685</v>
      </c>
      <c r="F2633" s="4">
        <v>266</v>
      </c>
      <c r="G2633">
        <v>255</v>
      </c>
      <c r="H2633">
        <v>3.5450980392156901</v>
      </c>
      <c r="I2633">
        <v>266</v>
      </c>
      <c r="J2633">
        <v>4.9022556390977403</v>
      </c>
      <c r="K2633">
        <v>10</v>
      </c>
      <c r="L2633">
        <v>3.7593984962405999E-2</v>
      </c>
      <c r="M2633">
        <v>41</v>
      </c>
      <c r="N2633">
        <v>709.05703422053205</v>
      </c>
      <c r="O2633">
        <v>0.15413533834586499</v>
      </c>
      <c r="P2633">
        <v>44</v>
      </c>
      <c r="Q2633">
        <v>27.613636363636399</v>
      </c>
      <c r="R2633">
        <v>25</v>
      </c>
      <c r="S2633">
        <v>55.76</v>
      </c>
      <c r="T2633">
        <v>9</v>
      </c>
      <c r="U2633">
        <v>171.444444444444</v>
      </c>
      <c r="V2633">
        <v>4</v>
      </c>
      <c r="W2633">
        <v>5.5</v>
      </c>
      <c r="X2633">
        <v>234</v>
      </c>
      <c r="Y2633">
        <v>85.457264957264996</v>
      </c>
      <c r="Z2633">
        <v>12</v>
      </c>
      <c r="AA2633">
        <v>320.75</v>
      </c>
      <c r="AB2633">
        <v>253</v>
      </c>
      <c r="AC2633">
        <v>117.114624505929</v>
      </c>
      <c r="AD2633">
        <v>0.95112781954887204</v>
      </c>
      <c r="AE2633">
        <v>157</v>
      </c>
      <c r="AF2633">
        <v>88.070063694267503</v>
      </c>
      <c r="AG2633">
        <v>0.59022556390977399</v>
      </c>
      <c r="AH2633" s="4">
        <v>8</v>
      </c>
      <c r="AI2633">
        <v>0.66666666666666696</v>
      </c>
      <c r="AJ2633" s="4">
        <v>1</v>
      </c>
      <c r="AK2633">
        <v>8.3333333333333301E-2</v>
      </c>
      <c r="AL2633" s="4">
        <v>31</v>
      </c>
      <c r="AM2633">
        <v>0.122529644268775</v>
      </c>
      <c r="AN2633" s="4">
        <v>15</v>
      </c>
      <c r="AO2633">
        <v>5.9288537549407098E-2</v>
      </c>
      <c r="AP2633" s="4">
        <v>2</v>
      </c>
      <c r="AQ2633">
        <v>7.5187969924812E-3</v>
      </c>
      <c r="AR2633" s="4">
        <v>0</v>
      </c>
      <c r="AS2633">
        <v>0</v>
      </c>
      <c r="AT2633" s="4">
        <v>0</v>
      </c>
      <c r="AU2633" s="4">
        <v>0</v>
      </c>
      <c r="AV2633" s="4">
        <v>5</v>
      </c>
      <c r="AW2633">
        <v>1.94160583941606</v>
      </c>
      <c r="AX2633" s="4">
        <f t="shared" si="41"/>
        <v>136.99999999999989</v>
      </c>
      <c r="AY2633" s="4">
        <v>4</v>
      </c>
      <c r="AZ2633" s="4">
        <v>17.5</v>
      </c>
    </row>
    <row r="2634" spans="1:52" x14ac:dyDescent="0.25">
      <c r="A2634" s="4">
        <v>2017</v>
      </c>
      <c r="B2634" s="4" t="s">
        <v>486</v>
      </c>
      <c r="C2634" t="s">
        <v>170</v>
      </c>
      <c r="D2634" t="s">
        <v>399</v>
      </c>
      <c r="E2634" t="s">
        <v>896</v>
      </c>
      <c r="F2634" s="4">
        <v>21</v>
      </c>
      <c r="G2634">
        <v>19</v>
      </c>
      <c r="H2634">
        <v>3.3157894736842102</v>
      </c>
      <c r="I2634">
        <v>20</v>
      </c>
      <c r="J2634">
        <v>4.55</v>
      </c>
      <c r="K2634">
        <v>2</v>
      </c>
      <c r="L2634">
        <v>0.1</v>
      </c>
      <c r="M2634">
        <v>4</v>
      </c>
      <c r="N2634">
        <v>141</v>
      </c>
      <c r="O2634">
        <v>0.19047619047618999</v>
      </c>
      <c r="P2634">
        <v>14</v>
      </c>
      <c r="Q2634">
        <v>44.285714285714299</v>
      </c>
      <c r="R2634">
        <v>3</v>
      </c>
      <c r="S2634">
        <v>19</v>
      </c>
      <c r="T2634">
        <v>1</v>
      </c>
      <c r="U2634">
        <v>97</v>
      </c>
      <c r="V2634">
        <v>1</v>
      </c>
      <c r="W2634">
        <v>8</v>
      </c>
      <c r="X2634">
        <v>18</v>
      </c>
      <c r="Y2634">
        <v>111.666666666667</v>
      </c>
      <c r="Z2634">
        <v>1</v>
      </c>
      <c r="AA2634">
        <v>131</v>
      </c>
      <c r="AB2634">
        <v>19</v>
      </c>
      <c r="AC2634">
        <v>128.36842105263199</v>
      </c>
      <c r="AD2634">
        <v>0.90476190476190499</v>
      </c>
      <c r="AE2634">
        <v>10</v>
      </c>
      <c r="AF2634">
        <v>108.1</v>
      </c>
      <c r="AG2634">
        <v>0.476190476190476</v>
      </c>
      <c r="AH2634" s="4">
        <v>1</v>
      </c>
      <c r="AI2634">
        <v>1</v>
      </c>
      <c r="AJ2634" s="4">
        <v>0</v>
      </c>
      <c r="AK2634">
        <v>0</v>
      </c>
      <c r="AL2634" s="4">
        <v>5</v>
      </c>
      <c r="AM2634">
        <v>0.26315789473684198</v>
      </c>
      <c r="AN2634" s="4">
        <v>1</v>
      </c>
      <c r="AO2634">
        <v>5.2631578947368397E-2</v>
      </c>
      <c r="AP2634" s="4">
        <v>1</v>
      </c>
      <c r="AQ2634">
        <v>4.7619047619047603E-2</v>
      </c>
      <c r="AR2634" s="4">
        <v>0</v>
      </c>
      <c r="AS2634">
        <v>0</v>
      </c>
      <c r="AT2634" s="4">
        <v>1</v>
      </c>
      <c r="AU2634" s="4">
        <v>0</v>
      </c>
      <c r="AV2634" s="4">
        <v>0</v>
      </c>
      <c r="AW2634">
        <v>1.8181818181818199</v>
      </c>
      <c r="AX2634" s="4">
        <f t="shared" si="41"/>
        <v>11.549999999999988</v>
      </c>
      <c r="AY2634" s="4">
        <v>0</v>
      </c>
      <c r="AZ2634" s="4">
        <v>0</v>
      </c>
    </row>
    <row r="2635" spans="1:52" x14ac:dyDescent="0.25">
      <c r="A2635" s="4">
        <v>2017</v>
      </c>
      <c r="B2635" s="4" t="s">
        <v>486</v>
      </c>
      <c r="C2635" t="s">
        <v>170</v>
      </c>
      <c r="D2635" t="s">
        <v>418</v>
      </c>
      <c r="E2635" t="s">
        <v>915</v>
      </c>
      <c r="F2635" s="4">
        <v>13</v>
      </c>
      <c r="G2635">
        <v>13</v>
      </c>
      <c r="H2635">
        <v>5.9230769230769198</v>
      </c>
      <c r="I2635">
        <v>13</v>
      </c>
      <c r="J2635">
        <v>7.0769230769230802</v>
      </c>
      <c r="K2635">
        <v>0</v>
      </c>
      <c r="L2635">
        <v>0</v>
      </c>
      <c r="M2635">
        <v>0</v>
      </c>
      <c r="N2635">
        <v>252.07692307692301</v>
      </c>
      <c r="O2635">
        <v>0</v>
      </c>
      <c r="P2635">
        <v>7</v>
      </c>
      <c r="Q2635">
        <v>20</v>
      </c>
      <c r="R2635">
        <v>1</v>
      </c>
      <c r="S2635">
        <v>154</v>
      </c>
      <c r="T2635">
        <v>0</v>
      </c>
      <c r="U2635">
        <v>0</v>
      </c>
      <c r="V2635">
        <v>0</v>
      </c>
      <c r="W2635">
        <v>0</v>
      </c>
      <c r="X2635">
        <v>12</v>
      </c>
      <c r="Y2635">
        <v>51.9166666666667</v>
      </c>
      <c r="Z2635">
        <v>0</v>
      </c>
      <c r="AA2635">
        <v>0</v>
      </c>
      <c r="AB2635">
        <v>13</v>
      </c>
      <c r="AC2635">
        <v>95.076923076923094</v>
      </c>
      <c r="AD2635">
        <v>1</v>
      </c>
      <c r="AE2635">
        <v>7</v>
      </c>
      <c r="AF2635">
        <v>66.714285714285694</v>
      </c>
      <c r="AG2635">
        <v>0.53846153846153799</v>
      </c>
      <c r="AH2635" s="4">
        <v>0</v>
      </c>
      <c r="AI2635">
        <v>0</v>
      </c>
      <c r="AJ2635" s="4">
        <v>0</v>
      </c>
      <c r="AK2635">
        <v>0</v>
      </c>
      <c r="AL2635" s="4">
        <v>2</v>
      </c>
      <c r="AM2635">
        <v>0.15384615384615399</v>
      </c>
      <c r="AN2635" s="4">
        <v>1</v>
      </c>
      <c r="AO2635">
        <v>7.69230769230769E-2</v>
      </c>
      <c r="AP2635" s="4">
        <v>1</v>
      </c>
      <c r="AQ2635">
        <v>7.69230769230769E-2</v>
      </c>
      <c r="AR2635" s="4">
        <v>1</v>
      </c>
      <c r="AS2635">
        <v>7.69230769230769E-2</v>
      </c>
      <c r="AT2635" s="4">
        <v>0</v>
      </c>
      <c r="AU2635" s="4">
        <v>0</v>
      </c>
      <c r="AV2635" s="4">
        <v>0</v>
      </c>
      <c r="AW2635">
        <v>1.625</v>
      </c>
      <c r="AX2635" s="4">
        <f t="shared" si="41"/>
        <v>8</v>
      </c>
      <c r="AY2635" s="4">
        <v>0</v>
      </c>
      <c r="AZ2635" s="4">
        <v>0</v>
      </c>
    </row>
    <row r="2636" spans="1:52" x14ac:dyDescent="0.25">
      <c r="A2636" s="4">
        <v>2017</v>
      </c>
      <c r="B2636" s="4" t="s">
        <v>486</v>
      </c>
      <c r="C2636" t="s">
        <v>170</v>
      </c>
      <c r="D2636" t="s">
        <v>473</v>
      </c>
      <c r="E2636" t="s">
        <v>970</v>
      </c>
      <c r="F2636" s="4">
        <v>1</v>
      </c>
      <c r="G2636">
        <v>1</v>
      </c>
      <c r="H2636">
        <v>1</v>
      </c>
      <c r="I2636">
        <v>1</v>
      </c>
      <c r="J2636">
        <v>2</v>
      </c>
      <c r="K2636">
        <v>0</v>
      </c>
      <c r="L2636">
        <v>0</v>
      </c>
      <c r="M2636">
        <v>0</v>
      </c>
      <c r="N2636">
        <v>480</v>
      </c>
      <c r="O2636">
        <v>0</v>
      </c>
      <c r="P2636">
        <v>1</v>
      </c>
      <c r="Q2636">
        <v>334</v>
      </c>
      <c r="R2636">
        <v>1</v>
      </c>
      <c r="S2636">
        <v>92</v>
      </c>
      <c r="T2636">
        <v>1</v>
      </c>
      <c r="U2636">
        <v>560</v>
      </c>
      <c r="V2636">
        <v>0</v>
      </c>
      <c r="W2636">
        <v>0</v>
      </c>
      <c r="X2636">
        <v>0</v>
      </c>
      <c r="Y2636">
        <v>0</v>
      </c>
      <c r="Z2636">
        <v>1</v>
      </c>
      <c r="AA2636">
        <v>653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 s="4">
        <v>0</v>
      </c>
      <c r="AI2636">
        <v>0</v>
      </c>
      <c r="AJ2636" s="4">
        <v>1</v>
      </c>
      <c r="AK2636">
        <v>1</v>
      </c>
      <c r="AL2636" s="4">
        <v>0</v>
      </c>
      <c r="AM2636">
        <v>0</v>
      </c>
      <c r="AN2636" s="4">
        <v>0</v>
      </c>
      <c r="AO2636">
        <v>0</v>
      </c>
      <c r="AP2636" s="4">
        <v>0</v>
      </c>
      <c r="AQ2636">
        <v>0</v>
      </c>
      <c r="AR2636" s="4">
        <v>0</v>
      </c>
      <c r="AS2636">
        <v>0</v>
      </c>
      <c r="AT2636" s="4">
        <v>0</v>
      </c>
      <c r="AU2636" s="4">
        <v>0</v>
      </c>
      <c r="AV2636" s="4">
        <v>0</v>
      </c>
      <c r="AW2636">
        <v>1</v>
      </c>
      <c r="AX2636" s="4">
        <f t="shared" si="41"/>
        <v>1</v>
      </c>
      <c r="AY2636" s="4">
        <v>1</v>
      </c>
      <c r="AZ2636" s="4">
        <v>0</v>
      </c>
    </row>
    <row r="2637" spans="1:52" x14ac:dyDescent="0.25">
      <c r="A2637" s="4">
        <v>2017</v>
      </c>
      <c r="B2637" s="4" t="s">
        <v>486</v>
      </c>
      <c r="C2637" t="s">
        <v>170</v>
      </c>
      <c r="D2637" t="s">
        <v>479</v>
      </c>
      <c r="E2637" t="s">
        <v>976</v>
      </c>
      <c r="F2637" s="4">
        <v>1</v>
      </c>
      <c r="G2637">
        <v>1</v>
      </c>
      <c r="H2637">
        <v>3</v>
      </c>
      <c r="I2637">
        <v>1</v>
      </c>
      <c r="J2637">
        <v>4</v>
      </c>
      <c r="K2637">
        <v>0</v>
      </c>
      <c r="L2637">
        <v>0</v>
      </c>
      <c r="M2637">
        <v>0</v>
      </c>
      <c r="N2637">
        <v>532</v>
      </c>
      <c r="O2637">
        <v>0</v>
      </c>
      <c r="P2637">
        <v>1</v>
      </c>
      <c r="Q2637">
        <v>48</v>
      </c>
      <c r="R2637">
        <v>0</v>
      </c>
      <c r="S2637">
        <v>0</v>
      </c>
      <c r="T2637">
        <v>1</v>
      </c>
      <c r="U2637">
        <v>251</v>
      </c>
      <c r="V2637">
        <v>1</v>
      </c>
      <c r="W2637">
        <v>165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 s="4">
        <v>1</v>
      </c>
      <c r="AI2637">
        <v>0</v>
      </c>
      <c r="AJ2637" s="4">
        <v>0</v>
      </c>
      <c r="AK2637">
        <v>0</v>
      </c>
      <c r="AL2637" s="4">
        <v>0</v>
      </c>
      <c r="AM2637">
        <v>0</v>
      </c>
      <c r="AN2637" s="4">
        <v>0</v>
      </c>
      <c r="AO2637">
        <v>0</v>
      </c>
      <c r="AP2637" s="4">
        <v>0</v>
      </c>
      <c r="AQ2637">
        <v>0</v>
      </c>
      <c r="AR2637" s="4">
        <v>0</v>
      </c>
      <c r="AS2637">
        <v>0</v>
      </c>
      <c r="AT2637" s="4">
        <v>0</v>
      </c>
      <c r="AU2637" s="4">
        <v>0</v>
      </c>
      <c r="AV2637" s="4">
        <v>0</v>
      </c>
      <c r="AW2637">
        <v>1</v>
      </c>
      <c r="AX2637" s="4">
        <f t="shared" si="41"/>
        <v>1</v>
      </c>
      <c r="AY2637" s="4">
        <v>1</v>
      </c>
      <c r="AZ2637" s="4">
        <v>7</v>
      </c>
    </row>
    <row r="2638" spans="1:52" x14ac:dyDescent="0.25">
      <c r="A2638" s="4">
        <v>2017</v>
      </c>
      <c r="B2638" s="4" t="s">
        <v>486</v>
      </c>
      <c r="C2638" t="s">
        <v>170</v>
      </c>
      <c r="D2638" t="s">
        <v>453</v>
      </c>
      <c r="E2638" t="s">
        <v>950</v>
      </c>
      <c r="F2638" s="4">
        <v>58</v>
      </c>
      <c r="G2638">
        <v>54</v>
      </c>
      <c r="H2638">
        <v>3.2777777777777799</v>
      </c>
      <c r="I2638">
        <v>57</v>
      </c>
      <c r="J2638">
        <v>4.4385964912280702</v>
      </c>
      <c r="K2638">
        <v>2</v>
      </c>
      <c r="L2638">
        <v>3.5087719298245598E-2</v>
      </c>
      <c r="M2638">
        <v>8</v>
      </c>
      <c r="N2638">
        <v>290.92156862745099</v>
      </c>
      <c r="O2638">
        <v>0.13793103448275901</v>
      </c>
      <c r="P2638">
        <v>52</v>
      </c>
      <c r="Q2638">
        <v>12.884615384615399</v>
      </c>
      <c r="R2638">
        <v>2</v>
      </c>
      <c r="S2638">
        <v>13.5</v>
      </c>
      <c r="T2638">
        <v>5</v>
      </c>
      <c r="U2638">
        <v>163.6</v>
      </c>
      <c r="V2638">
        <v>4</v>
      </c>
      <c r="W2638">
        <v>4</v>
      </c>
      <c r="X2638">
        <v>48</v>
      </c>
      <c r="Y2638">
        <v>86.2708333333333</v>
      </c>
      <c r="Z2638">
        <v>4</v>
      </c>
      <c r="AA2638">
        <v>426.25</v>
      </c>
      <c r="AB2638">
        <v>51</v>
      </c>
      <c r="AC2638">
        <v>115.392156862745</v>
      </c>
      <c r="AD2638">
        <v>0.87931034482758597</v>
      </c>
      <c r="AE2638">
        <v>30</v>
      </c>
      <c r="AF2638">
        <v>89.266666666666694</v>
      </c>
      <c r="AG2638">
        <v>0.51724137931034497</v>
      </c>
      <c r="AH2638" s="4">
        <v>4</v>
      </c>
      <c r="AI2638">
        <v>1</v>
      </c>
      <c r="AJ2638" s="4">
        <v>0</v>
      </c>
      <c r="AK2638">
        <v>0</v>
      </c>
      <c r="AL2638" s="4">
        <v>9</v>
      </c>
      <c r="AM2638">
        <v>0.17647058823529399</v>
      </c>
      <c r="AN2638" s="4">
        <v>3</v>
      </c>
      <c r="AO2638">
        <v>5.8823529411764698E-2</v>
      </c>
      <c r="AP2638" s="4">
        <v>0</v>
      </c>
      <c r="AQ2638">
        <v>0</v>
      </c>
      <c r="AR2638" s="4">
        <v>1</v>
      </c>
      <c r="AS2638">
        <v>1.72413793103448E-2</v>
      </c>
      <c r="AT2638" s="4">
        <v>1</v>
      </c>
      <c r="AU2638" s="4">
        <v>0</v>
      </c>
      <c r="AV2638" s="4">
        <v>1</v>
      </c>
      <c r="AW2638">
        <v>2.1111111111111098</v>
      </c>
      <c r="AX2638" s="4">
        <f t="shared" si="41"/>
        <v>27.473684210526333</v>
      </c>
      <c r="AY2638" s="4">
        <v>4</v>
      </c>
      <c r="AZ2638" s="4">
        <v>30.25</v>
      </c>
    </row>
    <row r="2639" spans="1:52" x14ac:dyDescent="0.25">
      <c r="A2639" s="4">
        <v>2017</v>
      </c>
      <c r="B2639" s="4" t="s">
        <v>486</v>
      </c>
      <c r="C2639" t="s">
        <v>170</v>
      </c>
      <c r="D2639" t="s">
        <v>482</v>
      </c>
      <c r="E2639" t="s">
        <v>979</v>
      </c>
      <c r="F2639" s="4">
        <v>1</v>
      </c>
      <c r="G2639">
        <v>1</v>
      </c>
      <c r="H2639">
        <v>8</v>
      </c>
      <c r="I2639">
        <v>1</v>
      </c>
      <c r="J2639">
        <v>12</v>
      </c>
      <c r="K2639">
        <v>0</v>
      </c>
      <c r="L2639">
        <v>0</v>
      </c>
      <c r="M2639">
        <v>1</v>
      </c>
      <c r="N2639">
        <v>3903</v>
      </c>
      <c r="O2639">
        <v>1</v>
      </c>
      <c r="P2639">
        <v>1</v>
      </c>
      <c r="Q2639">
        <v>12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1</v>
      </c>
      <c r="Y2639">
        <v>223</v>
      </c>
      <c r="Z2639">
        <v>0</v>
      </c>
      <c r="AA2639">
        <v>0</v>
      </c>
      <c r="AB2639">
        <v>1</v>
      </c>
      <c r="AC2639">
        <v>357</v>
      </c>
      <c r="AD2639">
        <v>1</v>
      </c>
      <c r="AE2639">
        <v>0</v>
      </c>
      <c r="AF2639">
        <v>0</v>
      </c>
      <c r="AG2639">
        <v>0</v>
      </c>
      <c r="AH2639" s="4">
        <v>0</v>
      </c>
      <c r="AI2639">
        <v>0</v>
      </c>
      <c r="AJ2639" s="4">
        <v>0</v>
      </c>
      <c r="AK2639">
        <v>0</v>
      </c>
      <c r="AL2639" s="4">
        <v>1</v>
      </c>
      <c r="AM2639">
        <v>1</v>
      </c>
      <c r="AN2639" s="4">
        <v>0</v>
      </c>
      <c r="AO2639">
        <v>0</v>
      </c>
      <c r="AP2639" s="4">
        <v>1</v>
      </c>
      <c r="AQ2639">
        <v>1</v>
      </c>
      <c r="AR2639" s="4">
        <v>0</v>
      </c>
      <c r="AS2639">
        <v>0</v>
      </c>
      <c r="AT2639" s="4">
        <v>0</v>
      </c>
      <c r="AU2639" s="4">
        <v>0</v>
      </c>
      <c r="AV2639" s="4">
        <v>0</v>
      </c>
      <c r="AW2639">
        <v>1</v>
      </c>
      <c r="AX2639" s="4">
        <f t="shared" si="41"/>
        <v>1</v>
      </c>
      <c r="AY2639" s="4">
        <v>0</v>
      </c>
      <c r="AZ2639" s="4">
        <v>0</v>
      </c>
    </row>
    <row r="2640" spans="1:52" x14ac:dyDescent="0.25">
      <c r="A2640" s="4">
        <v>2017</v>
      </c>
      <c r="B2640" s="4" t="s">
        <v>486</v>
      </c>
      <c r="C2640" t="s">
        <v>194</v>
      </c>
      <c r="D2640" t="s">
        <v>221</v>
      </c>
      <c r="E2640" t="s">
        <v>732</v>
      </c>
      <c r="F2640" s="4">
        <v>8</v>
      </c>
      <c r="G2640">
        <v>2</v>
      </c>
      <c r="H2640">
        <v>6.5</v>
      </c>
      <c r="I2640">
        <v>8</v>
      </c>
      <c r="J2640">
        <v>6.75</v>
      </c>
      <c r="K2640">
        <v>0</v>
      </c>
      <c r="L2640">
        <v>0</v>
      </c>
      <c r="M2640">
        <v>3</v>
      </c>
      <c r="N2640">
        <v>3105.125</v>
      </c>
      <c r="O2640">
        <v>0.375</v>
      </c>
      <c r="P2640">
        <v>5</v>
      </c>
      <c r="Q2640">
        <v>220.4</v>
      </c>
      <c r="R2640">
        <v>2</v>
      </c>
      <c r="S2640">
        <v>54</v>
      </c>
      <c r="T2640">
        <v>4</v>
      </c>
      <c r="U2640">
        <v>108.75</v>
      </c>
      <c r="V2640">
        <v>4</v>
      </c>
      <c r="W2640">
        <v>37.5</v>
      </c>
      <c r="X2640">
        <v>2</v>
      </c>
      <c r="Y2640">
        <v>143.5</v>
      </c>
      <c r="Z2640">
        <v>5</v>
      </c>
      <c r="AA2640">
        <v>337.4</v>
      </c>
      <c r="AB2640">
        <v>3</v>
      </c>
      <c r="AC2640">
        <v>417.66666666666703</v>
      </c>
      <c r="AD2640">
        <v>0.375</v>
      </c>
      <c r="AE2640">
        <v>0</v>
      </c>
      <c r="AF2640">
        <v>0</v>
      </c>
      <c r="AG2640">
        <v>0</v>
      </c>
      <c r="AH2640" s="4">
        <v>3</v>
      </c>
      <c r="AI2640">
        <v>0.6</v>
      </c>
      <c r="AJ2640" s="4">
        <v>1</v>
      </c>
      <c r="AK2640">
        <v>0.2</v>
      </c>
      <c r="AL2640" s="4">
        <v>1</v>
      </c>
      <c r="AM2640">
        <v>0.33333333333333298</v>
      </c>
      <c r="AN2640" s="4">
        <v>0</v>
      </c>
      <c r="AO2640">
        <v>0</v>
      </c>
      <c r="AP2640" s="4">
        <v>0</v>
      </c>
      <c r="AQ2640">
        <v>0</v>
      </c>
      <c r="AR2640" s="4">
        <v>0</v>
      </c>
      <c r="AS2640">
        <v>0</v>
      </c>
      <c r="AT2640" s="4">
        <v>0</v>
      </c>
      <c r="AU2640" s="4">
        <v>0</v>
      </c>
      <c r="AV2640" s="4">
        <v>0</v>
      </c>
      <c r="AW2640">
        <v>1.1428571428571399</v>
      </c>
      <c r="AX2640" s="4">
        <f t="shared" si="41"/>
        <v>7.0000000000000178</v>
      </c>
      <c r="AY2640" s="4">
        <v>5</v>
      </c>
      <c r="AZ2640" s="4">
        <v>13.8</v>
      </c>
    </row>
    <row r="2641" spans="1:52" x14ac:dyDescent="0.25">
      <c r="A2641" s="4">
        <v>2017</v>
      </c>
      <c r="B2641" s="4" t="s">
        <v>486</v>
      </c>
      <c r="C2641" t="s">
        <v>194</v>
      </c>
      <c r="D2641" t="s">
        <v>197</v>
      </c>
      <c r="E2641" t="s">
        <v>709</v>
      </c>
      <c r="F2641" s="4">
        <v>203</v>
      </c>
      <c r="G2641">
        <v>7</v>
      </c>
      <c r="H2641">
        <v>1.8571428571428601</v>
      </c>
      <c r="I2641">
        <v>203</v>
      </c>
      <c r="J2641">
        <v>4.3990147783251201</v>
      </c>
      <c r="K2641">
        <v>2</v>
      </c>
      <c r="L2641">
        <v>9.8522167487684695E-3</v>
      </c>
      <c r="M2641">
        <v>73</v>
      </c>
      <c r="N2641">
        <v>1962.62871287129</v>
      </c>
      <c r="O2641">
        <v>0.35960591133004899</v>
      </c>
      <c r="P2641">
        <v>178</v>
      </c>
      <c r="Q2641">
        <v>25.696629213483099</v>
      </c>
      <c r="R2641">
        <v>72</v>
      </c>
      <c r="S2641">
        <v>49.2361111111111</v>
      </c>
      <c r="T2641">
        <v>28</v>
      </c>
      <c r="U2641">
        <v>174.46428571428601</v>
      </c>
      <c r="V2641">
        <v>25</v>
      </c>
      <c r="W2641">
        <v>15.96</v>
      </c>
      <c r="X2641">
        <v>161</v>
      </c>
      <c r="Y2641">
        <v>122.50310559006201</v>
      </c>
      <c r="Z2641">
        <v>28</v>
      </c>
      <c r="AA2641">
        <v>455.03571428571399</v>
      </c>
      <c r="AB2641">
        <v>175</v>
      </c>
      <c r="AC2641">
        <v>146.085714285714</v>
      </c>
      <c r="AD2641">
        <v>0.86206896551724099</v>
      </c>
      <c r="AE2641">
        <v>23</v>
      </c>
      <c r="AF2641">
        <v>81</v>
      </c>
      <c r="AG2641">
        <v>0.11330049261083699</v>
      </c>
      <c r="AH2641" s="4">
        <v>20</v>
      </c>
      <c r="AI2641">
        <v>0.71428571428571397</v>
      </c>
      <c r="AJ2641" s="4">
        <v>7</v>
      </c>
      <c r="AK2641">
        <v>0.25</v>
      </c>
      <c r="AL2641" s="4">
        <v>48</v>
      </c>
      <c r="AM2641">
        <v>0.27428571428571402</v>
      </c>
      <c r="AN2641" s="4">
        <v>23</v>
      </c>
      <c r="AO2641">
        <v>0.13142857142857101</v>
      </c>
      <c r="AP2641" s="4">
        <v>3</v>
      </c>
      <c r="AQ2641">
        <v>1.47783251231527E-2</v>
      </c>
      <c r="AR2641" s="4">
        <v>0</v>
      </c>
      <c r="AS2641">
        <v>0</v>
      </c>
      <c r="AT2641" s="4">
        <v>0</v>
      </c>
      <c r="AU2641" s="4">
        <v>0</v>
      </c>
      <c r="AV2641" s="4">
        <v>3</v>
      </c>
      <c r="AW2641">
        <v>1.70588235294118</v>
      </c>
      <c r="AX2641" s="4">
        <f t="shared" si="41"/>
        <v>118.99999999999976</v>
      </c>
      <c r="AY2641" s="4">
        <v>28</v>
      </c>
      <c r="AZ2641" s="4">
        <v>4.5</v>
      </c>
    </row>
    <row r="2642" spans="1:52" x14ac:dyDescent="0.25">
      <c r="A2642" s="4">
        <v>2017</v>
      </c>
      <c r="B2642" s="4" t="s">
        <v>486</v>
      </c>
      <c r="C2642" t="s">
        <v>194</v>
      </c>
      <c r="D2642" t="s">
        <v>225</v>
      </c>
      <c r="E2642" t="s">
        <v>736</v>
      </c>
      <c r="F2642" s="4">
        <v>1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1</v>
      </c>
      <c r="N2642">
        <v>2578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1</v>
      </c>
      <c r="Y2642">
        <v>34</v>
      </c>
      <c r="Z2642">
        <v>0</v>
      </c>
      <c r="AA2642">
        <v>0</v>
      </c>
      <c r="AB2642">
        <v>1</v>
      </c>
      <c r="AC2642">
        <v>90</v>
      </c>
      <c r="AD2642">
        <v>1</v>
      </c>
      <c r="AE2642">
        <v>0</v>
      </c>
      <c r="AF2642">
        <v>0</v>
      </c>
      <c r="AG2642">
        <v>0</v>
      </c>
      <c r="AH2642" s="4">
        <v>0</v>
      </c>
      <c r="AI2642">
        <v>0</v>
      </c>
      <c r="AJ2642" s="4">
        <v>0</v>
      </c>
      <c r="AK2642">
        <v>0</v>
      </c>
      <c r="AL2642" s="4">
        <v>0</v>
      </c>
      <c r="AM2642">
        <v>0</v>
      </c>
      <c r="AN2642" s="4">
        <v>0</v>
      </c>
      <c r="AO2642">
        <v>0</v>
      </c>
      <c r="AP2642" s="4">
        <v>0</v>
      </c>
      <c r="AQ2642">
        <v>0</v>
      </c>
      <c r="AR2642" s="4">
        <v>0</v>
      </c>
      <c r="AS2642">
        <v>0</v>
      </c>
      <c r="AT2642" s="4">
        <v>0</v>
      </c>
      <c r="AU2642" s="4">
        <v>0</v>
      </c>
      <c r="AV2642" s="4">
        <v>0</v>
      </c>
      <c r="AW2642">
        <v>1</v>
      </c>
      <c r="AX2642" s="4">
        <f t="shared" si="41"/>
        <v>1</v>
      </c>
      <c r="AY2642" s="4">
        <v>0</v>
      </c>
      <c r="AZ2642" s="4">
        <v>0</v>
      </c>
    </row>
    <row r="2643" spans="1:52" x14ac:dyDescent="0.25">
      <c r="A2643" s="4">
        <v>2017</v>
      </c>
      <c r="B2643" s="4" t="s">
        <v>486</v>
      </c>
      <c r="C2643" t="s">
        <v>194</v>
      </c>
      <c r="D2643" t="s">
        <v>412</v>
      </c>
      <c r="E2643" t="s">
        <v>908</v>
      </c>
      <c r="F2643" s="4">
        <v>11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11</v>
      </c>
      <c r="N2643">
        <v>0</v>
      </c>
      <c r="O2643">
        <v>1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 s="4">
        <v>0</v>
      </c>
      <c r="AI2643">
        <v>0</v>
      </c>
      <c r="AJ2643" s="4">
        <v>0</v>
      </c>
      <c r="AK2643">
        <v>0</v>
      </c>
      <c r="AL2643" s="4">
        <v>0</v>
      </c>
      <c r="AM2643">
        <v>0</v>
      </c>
      <c r="AN2643" s="4">
        <v>0</v>
      </c>
      <c r="AO2643">
        <v>0</v>
      </c>
      <c r="AP2643" s="4">
        <v>0</v>
      </c>
      <c r="AQ2643">
        <v>0</v>
      </c>
      <c r="AR2643" s="4">
        <v>0</v>
      </c>
      <c r="AS2643">
        <v>0</v>
      </c>
      <c r="AT2643" s="4">
        <v>11</v>
      </c>
      <c r="AU2643" s="4">
        <v>0</v>
      </c>
      <c r="AV2643" s="4">
        <v>0</v>
      </c>
      <c r="AW2643">
        <v>0</v>
      </c>
      <c r="AX2643" s="4">
        <f t="shared" si="41"/>
        <v>0</v>
      </c>
      <c r="AY2643" s="4">
        <v>0</v>
      </c>
      <c r="AZ2643" s="4">
        <v>0</v>
      </c>
    </row>
    <row r="2644" spans="1:52" x14ac:dyDescent="0.25">
      <c r="A2644" s="4">
        <v>2017</v>
      </c>
      <c r="B2644" s="4" t="s">
        <v>486</v>
      </c>
      <c r="C2644" t="s">
        <v>194</v>
      </c>
      <c r="D2644" t="s">
        <v>202</v>
      </c>
      <c r="E2644" t="s">
        <v>714</v>
      </c>
      <c r="F2644" s="4">
        <v>103</v>
      </c>
      <c r="G2644">
        <v>3</v>
      </c>
      <c r="H2644">
        <v>4.6666666666666696</v>
      </c>
      <c r="I2644">
        <v>103</v>
      </c>
      <c r="J2644">
        <v>3.55339805825243</v>
      </c>
      <c r="K2644">
        <v>6</v>
      </c>
      <c r="L2644">
        <v>5.8252427184466E-2</v>
      </c>
      <c r="M2644">
        <v>18</v>
      </c>
      <c r="N2644">
        <v>569.504950495049</v>
      </c>
      <c r="O2644">
        <v>0.17475728155339801</v>
      </c>
      <c r="P2644">
        <v>74</v>
      </c>
      <c r="Q2644">
        <v>21.729729729729701</v>
      </c>
      <c r="R2644">
        <v>21</v>
      </c>
      <c r="S2644">
        <v>68.523809523809504</v>
      </c>
      <c r="T2644">
        <v>10</v>
      </c>
      <c r="U2644">
        <v>222.7</v>
      </c>
      <c r="V2644">
        <v>10</v>
      </c>
      <c r="W2644">
        <v>35.1</v>
      </c>
      <c r="X2644">
        <v>83</v>
      </c>
      <c r="Y2644">
        <v>79.301204819277103</v>
      </c>
      <c r="Z2644">
        <v>10</v>
      </c>
      <c r="AA2644">
        <v>664.5</v>
      </c>
      <c r="AB2644">
        <v>93</v>
      </c>
      <c r="AC2644">
        <v>114.913978494624</v>
      </c>
      <c r="AD2644">
        <v>0.90291262135922301</v>
      </c>
      <c r="AE2644">
        <v>43</v>
      </c>
      <c r="AF2644">
        <v>65.6279069767442</v>
      </c>
      <c r="AG2644">
        <v>0.41747572815534001</v>
      </c>
      <c r="AH2644" s="4">
        <v>5</v>
      </c>
      <c r="AI2644">
        <v>0.5</v>
      </c>
      <c r="AJ2644" s="4">
        <v>2</v>
      </c>
      <c r="AK2644">
        <v>0.2</v>
      </c>
      <c r="AL2644" s="4">
        <v>14</v>
      </c>
      <c r="AM2644">
        <v>0.15053763440860199</v>
      </c>
      <c r="AN2644" s="4">
        <v>3</v>
      </c>
      <c r="AO2644">
        <v>3.2258064516128997E-2</v>
      </c>
      <c r="AP2644" s="4">
        <v>0</v>
      </c>
      <c r="AQ2644">
        <v>0</v>
      </c>
      <c r="AR2644" s="4">
        <v>0</v>
      </c>
      <c r="AS2644">
        <v>0</v>
      </c>
      <c r="AT2644" s="4">
        <v>0</v>
      </c>
      <c r="AU2644" s="4">
        <v>0</v>
      </c>
      <c r="AV2644" s="4">
        <v>3</v>
      </c>
      <c r="AW2644">
        <v>3.21875</v>
      </c>
      <c r="AX2644" s="4">
        <f t="shared" si="41"/>
        <v>32</v>
      </c>
      <c r="AY2644" s="4">
        <v>10</v>
      </c>
      <c r="AZ2644" s="4">
        <v>3.7</v>
      </c>
    </row>
    <row r="2645" spans="1:52" x14ac:dyDescent="0.25">
      <c r="A2645" s="4">
        <v>2017</v>
      </c>
      <c r="B2645" s="4" t="s">
        <v>486</v>
      </c>
      <c r="C2645" t="s">
        <v>194</v>
      </c>
      <c r="D2645" t="s">
        <v>201</v>
      </c>
      <c r="E2645" t="s">
        <v>713</v>
      </c>
      <c r="F2645" s="4">
        <v>189</v>
      </c>
      <c r="G2645">
        <v>7</v>
      </c>
      <c r="H2645">
        <v>1.5714285714285701</v>
      </c>
      <c r="I2645">
        <v>189</v>
      </c>
      <c r="J2645">
        <v>4.99470899470899</v>
      </c>
      <c r="K2645">
        <v>0</v>
      </c>
      <c r="L2645">
        <v>0</v>
      </c>
      <c r="M2645">
        <v>78</v>
      </c>
      <c r="N2645">
        <v>1961.9838709677399</v>
      </c>
      <c r="O2645">
        <v>0.41269841269841301</v>
      </c>
      <c r="P2645">
        <v>159</v>
      </c>
      <c r="Q2645">
        <v>18.981132075471699</v>
      </c>
      <c r="R2645">
        <v>94</v>
      </c>
      <c r="S2645">
        <v>52.808510638297903</v>
      </c>
      <c r="T2645">
        <v>16</v>
      </c>
      <c r="U2645">
        <v>188.875</v>
      </c>
      <c r="V2645">
        <v>14</v>
      </c>
      <c r="W2645">
        <v>15.0714285714286</v>
      </c>
      <c r="X2645">
        <v>167</v>
      </c>
      <c r="Y2645">
        <v>131.71257485029901</v>
      </c>
      <c r="Z2645">
        <v>16</v>
      </c>
      <c r="AA2645">
        <v>413.1875</v>
      </c>
      <c r="AB2645">
        <v>173</v>
      </c>
      <c r="AC2645">
        <v>160.57225433526</v>
      </c>
      <c r="AD2645">
        <v>0.91534391534391502</v>
      </c>
      <c r="AE2645">
        <v>11</v>
      </c>
      <c r="AF2645">
        <v>113.818181818182</v>
      </c>
      <c r="AG2645">
        <v>5.8201058201058198E-2</v>
      </c>
      <c r="AH2645" s="4">
        <v>8</v>
      </c>
      <c r="AI2645">
        <v>0.5</v>
      </c>
      <c r="AJ2645" s="4">
        <v>8</v>
      </c>
      <c r="AK2645">
        <v>0.5</v>
      </c>
      <c r="AL2645" s="4">
        <v>49</v>
      </c>
      <c r="AM2645">
        <v>0.28323699421965298</v>
      </c>
      <c r="AN2645" s="4">
        <v>26</v>
      </c>
      <c r="AO2645">
        <v>0.15028901734104</v>
      </c>
      <c r="AP2645" s="4">
        <v>0</v>
      </c>
      <c r="AQ2645">
        <v>0</v>
      </c>
      <c r="AR2645" s="4">
        <v>1</v>
      </c>
      <c r="AS2645">
        <v>5.2910052910052898E-3</v>
      </c>
      <c r="AT2645" s="4">
        <v>0</v>
      </c>
      <c r="AU2645" s="4">
        <v>0</v>
      </c>
      <c r="AV2645" s="4">
        <v>1</v>
      </c>
      <c r="AW2645">
        <v>1.65789473684211</v>
      </c>
      <c r="AX2645" s="4">
        <f t="shared" si="41"/>
        <v>113.99999999999967</v>
      </c>
      <c r="AY2645" s="4">
        <v>17</v>
      </c>
      <c r="AZ2645" s="4">
        <v>12.375</v>
      </c>
    </row>
    <row r="2646" spans="1:52" x14ac:dyDescent="0.25">
      <c r="A2646" s="4">
        <v>2017</v>
      </c>
      <c r="B2646" s="4" t="s">
        <v>486</v>
      </c>
      <c r="C2646" t="s">
        <v>194</v>
      </c>
      <c r="D2646" t="s">
        <v>217</v>
      </c>
      <c r="E2646" t="s">
        <v>729</v>
      </c>
      <c r="F2646" s="4">
        <v>131</v>
      </c>
      <c r="G2646">
        <v>7</v>
      </c>
      <c r="H2646">
        <v>4.28571428571429</v>
      </c>
      <c r="I2646">
        <v>128</v>
      </c>
      <c r="J2646">
        <v>6.1875</v>
      </c>
      <c r="K2646">
        <v>0</v>
      </c>
      <c r="L2646">
        <v>0</v>
      </c>
      <c r="M2646">
        <v>35</v>
      </c>
      <c r="N2646">
        <v>844.10810810810801</v>
      </c>
      <c r="O2646">
        <v>0.26717557251908403</v>
      </c>
      <c r="P2646">
        <v>99</v>
      </c>
      <c r="Q2646">
        <v>24.989898989899</v>
      </c>
      <c r="R2646">
        <v>50</v>
      </c>
      <c r="S2646">
        <v>47.9</v>
      </c>
      <c r="T2646">
        <v>33</v>
      </c>
      <c r="U2646">
        <v>157.18181818181799</v>
      </c>
      <c r="V2646">
        <v>31</v>
      </c>
      <c r="W2646">
        <v>30.322580645161299</v>
      </c>
      <c r="X2646">
        <v>88</v>
      </c>
      <c r="Y2646">
        <v>99.386363636363598</v>
      </c>
      <c r="Z2646">
        <v>30</v>
      </c>
      <c r="AA2646">
        <v>424.2</v>
      </c>
      <c r="AB2646">
        <v>93</v>
      </c>
      <c r="AC2646">
        <v>134.04301075268799</v>
      </c>
      <c r="AD2646">
        <v>0.70992366412213703</v>
      </c>
      <c r="AE2646">
        <v>29</v>
      </c>
      <c r="AF2646">
        <v>75.379310344827601</v>
      </c>
      <c r="AG2646">
        <v>0.221374045801527</v>
      </c>
      <c r="AH2646" s="4">
        <v>19</v>
      </c>
      <c r="AI2646">
        <v>0.63333333333333297</v>
      </c>
      <c r="AJ2646" s="4">
        <v>3</v>
      </c>
      <c r="AK2646">
        <v>0.1</v>
      </c>
      <c r="AL2646" s="4">
        <v>11</v>
      </c>
      <c r="AM2646">
        <v>0.118279569892473</v>
      </c>
      <c r="AN2646" s="4">
        <v>6</v>
      </c>
      <c r="AO2646">
        <v>6.4516129032258104E-2</v>
      </c>
      <c r="AP2646" s="4">
        <v>0</v>
      </c>
      <c r="AQ2646">
        <v>0</v>
      </c>
      <c r="AR2646" s="4">
        <v>0</v>
      </c>
      <c r="AS2646">
        <v>0</v>
      </c>
      <c r="AT2646" s="4">
        <v>2</v>
      </c>
      <c r="AU2646" s="4">
        <v>0</v>
      </c>
      <c r="AV2646" s="4">
        <v>5</v>
      </c>
      <c r="AW2646">
        <v>2.0476190476190501</v>
      </c>
      <c r="AX2646" s="4">
        <f t="shared" si="41"/>
        <v>63.976744186046432</v>
      </c>
      <c r="AY2646" s="4">
        <v>20</v>
      </c>
      <c r="AZ2646" s="4">
        <v>17.600000000000001</v>
      </c>
    </row>
    <row r="2647" spans="1:52" x14ac:dyDescent="0.25">
      <c r="A2647" s="4">
        <v>2017</v>
      </c>
      <c r="B2647" s="4" t="s">
        <v>486</v>
      </c>
      <c r="C2647" t="s">
        <v>194</v>
      </c>
      <c r="D2647" t="s">
        <v>203</v>
      </c>
      <c r="E2647" t="s">
        <v>715</v>
      </c>
      <c r="F2647" s="4">
        <v>81</v>
      </c>
      <c r="G2647">
        <v>6</v>
      </c>
      <c r="H2647">
        <v>4.5</v>
      </c>
      <c r="I2647">
        <v>81</v>
      </c>
      <c r="J2647">
        <v>5.5432098765432096</v>
      </c>
      <c r="K2647">
        <v>0</v>
      </c>
      <c r="L2647">
        <v>0</v>
      </c>
      <c r="M2647">
        <v>53</v>
      </c>
      <c r="N2647">
        <v>6844.5584415584399</v>
      </c>
      <c r="O2647">
        <v>0.65432098765432101</v>
      </c>
      <c r="P2647">
        <v>71</v>
      </c>
      <c r="Q2647">
        <v>30.056338028169002</v>
      </c>
      <c r="R2647">
        <v>25</v>
      </c>
      <c r="S2647">
        <v>35.840000000000003</v>
      </c>
      <c r="T2647">
        <v>37</v>
      </c>
      <c r="U2647">
        <v>157.81081081081101</v>
      </c>
      <c r="V2647">
        <v>33</v>
      </c>
      <c r="W2647">
        <v>28.363636363636399</v>
      </c>
      <c r="X2647">
        <v>44</v>
      </c>
      <c r="Y2647">
        <v>93.409090909090907</v>
      </c>
      <c r="Z2647">
        <v>33</v>
      </c>
      <c r="AA2647">
        <v>476.42424242424198</v>
      </c>
      <c r="AB2647">
        <v>44</v>
      </c>
      <c r="AC2647">
        <v>133.65909090909099</v>
      </c>
      <c r="AD2647">
        <v>0.54320987654320996</v>
      </c>
      <c r="AE2647">
        <v>12</v>
      </c>
      <c r="AF2647">
        <v>47.5</v>
      </c>
      <c r="AG2647">
        <v>0.148148148148148</v>
      </c>
      <c r="AH2647" s="4">
        <v>23</v>
      </c>
      <c r="AI2647">
        <v>0.69696969696969702</v>
      </c>
      <c r="AJ2647" s="4">
        <v>5</v>
      </c>
      <c r="AK2647">
        <v>0.15151515151515199</v>
      </c>
      <c r="AL2647" s="4">
        <v>7</v>
      </c>
      <c r="AM2647">
        <v>0.15909090909090901</v>
      </c>
      <c r="AN2647" s="4">
        <v>3</v>
      </c>
      <c r="AO2647">
        <v>6.8181818181818205E-2</v>
      </c>
      <c r="AP2647" s="4">
        <v>2</v>
      </c>
      <c r="AQ2647">
        <v>2.4691358024691398E-2</v>
      </c>
      <c r="AR2647" s="4">
        <v>0</v>
      </c>
      <c r="AS2647">
        <v>0</v>
      </c>
      <c r="AT2647" s="4">
        <v>0</v>
      </c>
      <c r="AU2647" s="4">
        <v>0</v>
      </c>
      <c r="AV2647" s="4">
        <v>0</v>
      </c>
      <c r="AW2647">
        <v>2.3142857142857101</v>
      </c>
      <c r="AX2647" s="4">
        <f t="shared" si="41"/>
        <v>35.000000000000064</v>
      </c>
      <c r="AY2647" s="4">
        <v>37</v>
      </c>
      <c r="AZ2647" s="4">
        <v>16.5555555555556</v>
      </c>
    </row>
    <row r="2648" spans="1:52" x14ac:dyDescent="0.25">
      <c r="A2648" s="4">
        <v>2017</v>
      </c>
      <c r="B2648" s="4" t="s">
        <v>486</v>
      </c>
      <c r="C2648" t="s">
        <v>194</v>
      </c>
      <c r="D2648" t="s">
        <v>204</v>
      </c>
      <c r="E2648" t="s">
        <v>716</v>
      </c>
      <c r="F2648" s="4">
        <v>143</v>
      </c>
      <c r="G2648">
        <v>11</v>
      </c>
      <c r="H2648">
        <v>8.5454545454545503</v>
      </c>
      <c r="I2648">
        <v>143</v>
      </c>
      <c r="J2648">
        <v>4.5034965034964998</v>
      </c>
      <c r="K2648">
        <v>2</v>
      </c>
      <c r="L2648">
        <v>1.3986013986014E-2</v>
      </c>
      <c r="M2648">
        <v>64</v>
      </c>
      <c r="N2648">
        <v>1898.50833333333</v>
      </c>
      <c r="O2648">
        <v>0.447552447552448</v>
      </c>
      <c r="P2648">
        <v>122</v>
      </c>
      <c r="Q2648">
        <v>41.377049180327901</v>
      </c>
      <c r="R2648">
        <v>67</v>
      </c>
      <c r="S2648">
        <v>37.014925373134297</v>
      </c>
      <c r="T2648">
        <v>32</v>
      </c>
      <c r="U2648">
        <v>169.65625</v>
      </c>
      <c r="V2648">
        <v>29</v>
      </c>
      <c r="W2648">
        <v>10.1724137931034</v>
      </c>
      <c r="X2648">
        <v>106</v>
      </c>
      <c r="Y2648">
        <v>120.339622641509</v>
      </c>
      <c r="Z2648">
        <v>33</v>
      </c>
      <c r="AA2648">
        <v>446.75757575757598</v>
      </c>
      <c r="AB2648">
        <v>110</v>
      </c>
      <c r="AC2648">
        <v>153.91818181818201</v>
      </c>
      <c r="AD2648">
        <v>0.76923076923076905</v>
      </c>
      <c r="AE2648">
        <v>7</v>
      </c>
      <c r="AF2648">
        <v>96.285714285714306</v>
      </c>
      <c r="AG2648">
        <v>4.8951048951049E-2</v>
      </c>
      <c r="AH2648" s="4">
        <v>22</v>
      </c>
      <c r="AI2648">
        <v>0.66666666666666696</v>
      </c>
      <c r="AJ2648" s="4">
        <v>9</v>
      </c>
      <c r="AK2648">
        <v>0.27272727272727298</v>
      </c>
      <c r="AL2648" s="4">
        <v>36</v>
      </c>
      <c r="AM2648">
        <v>0.32727272727272699</v>
      </c>
      <c r="AN2648" s="4">
        <v>9</v>
      </c>
      <c r="AO2648">
        <v>8.1818181818181804E-2</v>
      </c>
      <c r="AP2648" s="4">
        <v>1</v>
      </c>
      <c r="AQ2648">
        <v>6.9930069930069904E-3</v>
      </c>
      <c r="AR2648" s="4">
        <v>0</v>
      </c>
      <c r="AS2648">
        <v>0</v>
      </c>
      <c r="AT2648" s="4">
        <v>0</v>
      </c>
      <c r="AU2648" s="4">
        <v>0</v>
      </c>
      <c r="AV2648" s="4">
        <v>0</v>
      </c>
      <c r="AW2648">
        <v>1.7023809523809501</v>
      </c>
      <c r="AX2648" s="4">
        <f t="shared" si="41"/>
        <v>84.000000000000114</v>
      </c>
      <c r="AY2648" s="4">
        <v>32</v>
      </c>
      <c r="AZ2648" s="4">
        <v>3.9375</v>
      </c>
    </row>
    <row r="2649" spans="1:52" x14ac:dyDescent="0.25">
      <c r="A2649" s="4">
        <v>2017</v>
      </c>
      <c r="B2649" s="4" t="s">
        <v>486</v>
      </c>
      <c r="C2649" t="s">
        <v>194</v>
      </c>
      <c r="D2649" t="s">
        <v>220</v>
      </c>
      <c r="E2649" t="s">
        <v>627</v>
      </c>
      <c r="F2649" s="4">
        <v>131</v>
      </c>
      <c r="G2649">
        <v>17</v>
      </c>
      <c r="H2649">
        <v>3.5882352941176499</v>
      </c>
      <c r="I2649">
        <v>129</v>
      </c>
      <c r="J2649">
        <v>6.3798449612403099</v>
      </c>
      <c r="K2649">
        <v>4</v>
      </c>
      <c r="L2649">
        <v>3.1007751937984499E-2</v>
      </c>
      <c r="M2649">
        <v>93</v>
      </c>
      <c r="N2649">
        <v>3520.9919354838698</v>
      </c>
      <c r="O2649">
        <v>0.70992366412213703</v>
      </c>
      <c r="P2649">
        <v>102</v>
      </c>
      <c r="Q2649">
        <v>19.186274509803901</v>
      </c>
      <c r="R2649">
        <v>28</v>
      </c>
      <c r="S2649">
        <v>46.678571428571402</v>
      </c>
      <c r="T2649">
        <v>37</v>
      </c>
      <c r="U2649">
        <v>169.62162162162201</v>
      </c>
      <c r="V2649">
        <v>32</v>
      </c>
      <c r="W2649">
        <v>32</v>
      </c>
      <c r="X2649">
        <v>83</v>
      </c>
      <c r="Y2649">
        <v>88.975903614457806</v>
      </c>
      <c r="Z2649">
        <v>40</v>
      </c>
      <c r="AA2649">
        <v>379.97500000000002</v>
      </c>
      <c r="AB2649">
        <v>87</v>
      </c>
      <c r="AC2649">
        <v>121.218390804598</v>
      </c>
      <c r="AD2649">
        <v>0.66412213740458004</v>
      </c>
      <c r="AE2649">
        <v>36</v>
      </c>
      <c r="AF2649">
        <v>49.6388888888889</v>
      </c>
      <c r="AG2649">
        <v>0.27480916030534402</v>
      </c>
      <c r="AH2649" s="4">
        <v>25</v>
      </c>
      <c r="AI2649">
        <v>0.625</v>
      </c>
      <c r="AJ2649" s="4">
        <v>5</v>
      </c>
      <c r="AK2649">
        <v>0.125</v>
      </c>
      <c r="AL2649" s="4">
        <v>16</v>
      </c>
      <c r="AM2649">
        <v>0.18390804597701199</v>
      </c>
      <c r="AN2649" s="4">
        <v>3</v>
      </c>
      <c r="AO2649">
        <v>3.4482758620689703E-2</v>
      </c>
      <c r="AP2649" s="4">
        <v>0</v>
      </c>
      <c r="AQ2649">
        <v>0</v>
      </c>
      <c r="AR2649" s="4">
        <v>0</v>
      </c>
      <c r="AS2649">
        <v>0</v>
      </c>
      <c r="AT2649" s="4">
        <v>2</v>
      </c>
      <c r="AU2649" s="4">
        <v>0</v>
      </c>
      <c r="AV2649" s="4">
        <v>5</v>
      </c>
      <c r="AW2649">
        <v>1.8970588235294099</v>
      </c>
      <c r="AX2649" s="4">
        <f t="shared" si="41"/>
        <v>69.054263565891546</v>
      </c>
      <c r="AY2649" s="4">
        <v>35</v>
      </c>
      <c r="AZ2649" s="4">
        <v>6.0571428571428596</v>
      </c>
    </row>
    <row r="2650" spans="1:52" x14ac:dyDescent="0.25">
      <c r="A2650" s="4">
        <v>2017</v>
      </c>
      <c r="B2650" s="4" t="s">
        <v>486</v>
      </c>
      <c r="C2650" t="s">
        <v>194</v>
      </c>
      <c r="D2650" t="s">
        <v>200</v>
      </c>
      <c r="E2650" t="s">
        <v>712</v>
      </c>
      <c r="F2650" s="4">
        <v>82</v>
      </c>
      <c r="G2650">
        <v>1</v>
      </c>
      <c r="H2650">
        <v>0</v>
      </c>
      <c r="I2650">
        <v>82</v>
      </c>
      <c r="J2650">
        <v>3.9146341463414598</v>
      </c>
      <c r="K2650">
        <v>4</v>
      </c>
      <c r="L2650">
        <v>4.8780487804878002E-2</v>
      </c>
      <c r="M2650">
        <v>60</v>
      </c>
      <c r="N2650">
        <v>4093.8026315789498</v>
      </c>
      <c r="O2650">
        <v>0.73170731707317105</v>
      </c>
      <c r="P2650">
        <v>72</v>
      </c>
      <c r="Q2650">
        <v>9.3055555555555607</v>
      </c>
      <c r="R2650">
        <v>14</v>
      </c>
      <c r="S2650">
        <v>26.714285714285701</v>
      </c>
      <c r="T2650">
        <v>4</v>
      </c>
      <c r="U2650">
        <v>134.5</v>
      </c>
      <c r="V2650">
        <v>4</v>
      </c>
      <c r="W2650">
        <v>33.75</v>
      </c>
      <c r="X2650">
        <v>77</v>
      </c>
      <c r="Y2650">
        <v>44.935064935064901</v>
      </c>
      <c r="Z2650">
        <v>4</v>
      </c>
      <c r="AA2650">
        <v>315.5</v>
      </c>
      <c r="AB2650">
        <v>78</v>
      </c>
      <c r="AC2650">
        <v>71.128205128205096</v>
      </c>
      <c r="AD2650">
        <v>0.95121951219512202</v>
      </c>
      <c r="AE2650">
        <v>49</v>
      </c>
      <c r="AF2650">
        <v>43.265306122448997</v>
      </c>
      <c r="AG2650">
        <v>0.59756097560975596</v>
      </c>
      <c r="AH2650" s="4">
        <v>4</v>
      </c>
      <c r="AI2650">
        <v>1</v>
      </c>
      <c r="AJ2650" s="4">
        <v>0</v>
      </c>
      <c r="AK2650">
        <v>0</v>
      </c>
      <c r="AL2650" s="4">
        <v>5</v>
      </c>
      <c r="AM2650">
        <v>6.4102564102564097E-2</v>
      </c>
      <c r="AN2650" s="4">
        <v>0</v>
      </c>
      <c r="AO2650">
        <v>0</v>
      </c>
      <c r="AP2650" s="4">
        <v>0</v>
      </c>
      <c r="AQ2650">
        <v>0</v>
      </c>
      <c r="AR2650" s="4">
        <v>0</v>
      </c>
      <c r="AS2650">
        <v>0</v>
      </c>
      <c r="AT2650" s="4">
        <v>0</v>
      </c>
      <c r="AU2650" s="4">
        <v>0</v>
      </c>
      <c r="AV2650" s="4">
        <v>3</v>
      </c>
      <c r="AW2650">
        <v>1.9523809523809501</v>
      </c>
      <c r="AX2650" s="4">
        <f t="shared" si="41"/>
        <v>42.00000000000005</v>
      </c>
      <c r="AY2650" s="4">
        <v>4</v>
      </c>
      <c r="AZ2650" s="4">
        <v>0</v>
      </c>
    </row>
    <row r="2651" spans="1:52" x14ac:dyDescent="0.25">
      <c r="A2651" s="4">
        <v>2017</v>
      </c>
      <c r="B2651" s="4" t="s">
        <v>486</v>
      </c>
      <c r="C2651" t="s">
        <v>194</v>
      </c>
      <c r="D2651" t="s">
        <v>195</v>
      </c>
      <c r="E2651" t="s">
        <v>707</v>
      </c>
      <c r="F2651" s="4">
        <v>391</v>
      </c>
      <c r="G2651">
        <v>53</v>
      </c>
      <c r="H2651">
        <v>1.20754716981132</v>
      </c>
      <c r="I2651">
        <v>389</v>
      </c>
      <c r="J2651">
        <v>2.6889460154241598</v>
      </c>
      <c r="K2651">
        <v>13</v>
      </c>
      <c r="L2651">
        <v>3.3419023136246798E-2</v>
      </c>
      <c r="M2651">
        <v>152</v>
      </c>
      <c r="N2651">
        <v>2183.50133333333</v>
      </c>
      <c r="O2651">
        <v>0.38874680306905401</v>
      </c>
      <c r="P2651">
        <v>346</v>
      </c>
      <c r="Q2651">
        <v>19.0317919075144</v>
      </c>
      <c r="R2651">
        <v>86</v>
      </c>
      <c r="S2651">
        <v>43.081395348837198</v>
      </c>
      <c r="T2651">
        <v>158</v>
      </c>
      <c r="U2651">
        <v>117.89240506329099</v>
      </c>
      <c r="V2651">
        <v>148</v>
      </c>
      <c r="W2651">
        <v>29.006756756756801</v>
      </c>
      <c r="X2651">
        <v>221</v>
      </c>
      <c r="Y2651">
        <v>114.868778280543</v>
      </c>
      <c r="Z2651">
        <v>159</v>
      </c>
      <c r="AA2651">
        <v>388.22641509433998</v>
      </c>
      <c r="AB2651">
        <v>224</v>
      </c>
      <c r="AC2651">
        <v>153.77678571428601</v>
      </c>
      <c r="AD2651">
        <v>0.57289002557544799</v>
      </c>
      <c r="AE2651">
        <v>29</v>
      </c>
      <c r="AF2651">
        <v>38.1034482758621</v>
      </c>
      <c r="AG2651">
        <v>7.4168797953964194E-2</v>
      </c>
      <c r="AH2651" s="4">
        <v>116</v>
      </c>
      <c r="AI2651">
        <v>0.72955974842767302</v>
      </c>
      <c r="AJ2651" s="4">
        <v>30</v>
      </c>
      <c r="AK2651">
        <v>0.18867924528301899</v>
      </c>
      <c r="AL2651" s="4">
        <v>83</v>
      </c>
      <c r="AM2651">
        <v>0.37053571428571402</v>
      </c>
      <c r="AN2651" s="4">
        <v>16</v>
      </c>
      <c r="AO2651">
        <v>7.1428571428571397E-2</v>
      </c>
      <c r="AP2651" s="4">
        <v>0</v>
      </c>
      <c r="AQ2651">
        <v>0</v>
      </c>
      <c r="AR2651" s="4">
        <v>0</v>
      </c>
      <c r="AS2651">
        <v>0</v>
      </c>
      <c r="AT2651" s="4">
        <v>2</v>
      </c>
      <c r="AU2651" s="4">
        <v>0</v>
      </c>
      <c r="AV2651" s="4">
        <v>1</v>
      </c>
      <c r="AW2651">
        <v>2.27485380116959</v>
      </c>
      <c r="AX2651" s="4">
        <f t="shared" si="41"/>
        <v>171.87917737789209</v>
      </c>
      <c r="AY2651" s="4">
        <v>162</v>
      </c>
      <c r="AZ2651" s="4">
        <v>5.6100628930817598</v>
      </c>
    </row>
    <row r="2652" spans="1:52" x14ac:dyDescent="0.25">
      <c r="A2652" s="4">
        <v>2017</v>
      </c>
      <c r="B2652" s="4" t="s">
        <v>486</v>
      </c>
      <c r="C2652" t="s">
        <v>194</v>
      </c>
      <c r="D2652" t="s">
        <v>196</v>
      </c>
      <c r="E2652" t="s">
        <v>708</v>
      </c>
      <c r="F2652" s="4">
        <v>240</v>
      </c>
      <c r="G2652">
        <v>58</v>
      </c>
      <c r="H2652">
        <v>4.5517241379310303</v>
      </c>
      <c r="I2652">
        <v>240</v>
      </c>
      <c r="J2652">
        <v>5.2208333333333297</v>
      </c>
      <c r="K2652">
        <v>4</v>
      </c>
      <c r="L2652">
        <v>1.6666666666666701E-2</v>
      </c>
      <c r="M2652">
        <v>34</v>
      </c>
      <c r="N2652">
        <v>194.724770642202</v>
      </c>
      <c r="O2652">
        <v>0.141666666666667</v>
      </c>
      <c r="P2652">
        <v>212</v>
      </c>
      <c r="Q2652">
        <v>22.858490566037698</v>
      </c>
      <c r="R2652">
        <v>74</v>
      </c>
      <c r="S2652">
        <v>35.743243243243199</v>
      </c>
      <c r="T2652">
        <v>150</v>
      </c>
      <c r="U2652">
        <v>127.14</v>
      </c>
      <c r="V2652">
        <v>135</v>
      </c>
      <c r="W2652">
        <v>37.207407407407402</v>
      </c>
      <c r="X2652">
        <v>76</v>
      </c>
      <c r="Y2652">
        <v>149.552631578947</v>
      </c>
      <c r="Z2652">
        <v>150</v>
      </c>
      <c r="AA2652">
        <v>460.82</v>
      </c>
      <c r="AB2652">
        <v>76</v>
      </c>
      <c r="AC2652">
        <v>172.75</v>
      </c>
      <c r="AD2652">
        <v>0.31666666666666698</v>
      </c>
      <c r="AE2652">
        <v>6</v>
      </c>
      <c r="AF2652">
        <v>76.6666666666667</v>
      </c>
      <c r="AG2652">
        <v>2.5000000000000001E-2</v>
      </c>
      <c r="AH2652" s="4">
        <v>114</v>
      </c>
      <c r="AI2652">
        <v>0.76</v>
      </c>
      <c r="AJ2652" s="4">
        <v>26</v>
      </c>
      <c r="AK2652">
        <v>0.17333333333333301</v>
      </c>
      <c r="AL2652" s="4">
        <v>43</v>
      </c>
      <c r="AM2652">
        <v>0.56578947368421095</v>
      </c>
      <c r="AN2652" s="4">
        <v>1</v>
      </c>
      <c r="AO2652">
        <v>1.3157894736842099E-2</v>
      </c>
      <c r="AP2652" s="4">
        <v>5</v>
      </c>
      <c r="AQ2652">
        <v>2.0833333333333301E-2</v>
      </c>
      <c r="AR2652" s="4">
        <v>0</v>
      </c>
      <c r="AS2652">
        <v>0</v>
      </c>
      <c r="AT2652" s="4">
        <v>0</v>
      </c>
      <c r="AU2652" s="4">
        <v>0</v>
      </c>
      <c r="AV2652" s="4">
        <v>1</v>
      </c>
      <c r="AW2652">
        <v>1.875</v>
      </c>
      <c r="AX2652" s="4">
        <f t="shared" si="41"/>
        <v>128</v>
      </c>
      <c r="AY2652" s="4">
        <v>140</v>
      </c>
      <c r="AZ2652" s="4">
        <v>2.4071428571428601</v>
      </c>
    </row>
    <row r="2653" spans="1:52" x14ac:dyDescent="0.25">
      <c r="A2653" s="4">
        <v>2017</v>
      </c>
      <c r="B2653" s="4" t="s">
        <v>486</v>
      </c>
      <c r="C2653" t="s">
        <v>194</v>
      </c>
      <c r="D2653" t="s">
        <v>224</v>
      </c>
      <c r="E2653" t="s">
        <v>735</v>
      </c>
      <c r="F2653" s="4">
        <v>45</v>
      </c>
      <c r="G2653">
        <v>6</v>
      </c>
      <c r="H2653">
        <v>3.5</v>
      </c>
      <c r="I2653">
        <v>44</v>
      </c>
      <c r="J2653">
        <v>3.7954545454545499</v>
      </c>
      <c r="K2653">
        <v>2</v>
      </c>
      <c r="L2653">
        <v>4.5454545454545497E-2</v>
      </c>
      <c r="M2653">
        <v>23</v>
      </c>
      <c r="N2653">
        <v>2683.29545454545</v>
      </c>
      <c r="O2653">
        <v>0.51111111111111096</v>
      </c>
      <c r="P2653">
        <v>29</v>
      </c>
      <c r="Q2653">
        <v>9.6206896551724093</v>
      </c>
      <c r="R2653">
        <v>12</v>
      </c>
      <c r="S2653">
        <v>20.1666666666667</v>
      </c>
      <c r="T2653">
        <v>7</v>
      </c>
      <c r="U2653">
        <v>68.428571428571402</v>
      </c>
      <c r="V2653">
        <v>7</v>
      </c>
      <c r="W2653">
        <v>8.28571428571429</v>
      </c>
      <c r="X2653">
        <v>36</v>
      </c>
      <c r="Y2653">
        <v>55.5833333333333</v>
      </c>
      <c r="Z2653">
        <v>6</v>
      </c>
      <c r="AA2653">
        <v>153.666666666667</v>
      </c>
      <c r="AB2653">
        <v>37</v>
      </c>
      <c r="AC2653">
        <v>102.40540540540501</v>
      </c>
      <c r="AD2653">
        <v>0.82222222222222197</v>
      </c>
      <c r="AE2653">
        <v>15</v>
      </c>
      <c r="AF2653">
        <v>31.533333333333299</v>
      </c>
      <c r="AG2653">
        <v>0.33333333333333298</v>
      </c>
      <c r="AH2653" s="4">
        <v>6</v>
      </c>
      <c r="AI2653">
        <v>1</v>
      </c>
      <c r="AJ2653" s="4">
        <v>0</v>
      </c>
      <c r="AK2653">
        <v>0</v>
      </c>
      <c r="AL2653" s="4">
        <v>9</v>
      </c>
      <c r="AM2653">
        <v>0.24324324324324301</v>
      </c>
      <c r="AN2653" s="4">
        <v>0</v>
      </c>
      <c r="AO2653">
        <v>0</v>
      </c>
      <c r="AP2653" s="4">
        <v>0</v>
      </c>
      <c r="AQ2653">
        <v>0</v>
      </c>
      <c r="AR2653" s="4">
        <v>0</v>
      </c>
      <c r="AS2653">
        <v>0</v>
      </c>
      <c r="AT2653" s="4">
        <v>1</v>
      </c>
      <c r="AU2653" s="4">
        <v>0</v>
      </c>
      <c r="AV2653" s="4">
        <v>0</v>
      </c>
      <c r="AW2653">
        <v>1.4193548387096799</v>
      </c>
      <c r="AX2653" s="4">
        <f t="shared" si="41"/>
        <v>31.7045454545454</v>
      </c>
      <c r="AY2653" s="4">
        <v>6</v>
      </c>
      <c r="AZ2653" s="4">
        <v>2.6666666666666701</v>
      </c>
    </row>
    <row r="2654" spans="1:52" x14ac:dyDescent="0.25">
      <c r="A2654" s="4">
        <v>2017</v>
      </c>
      <c r="B2654" s="4" t="s">
        <v>486</v>
      </c>
      <c r="C2654" t="s">
        <v>194</v>
      </c>
      <c r="D2654" t="s">
        <v>218</v>
      </c>
      <c r="E2654" t="s">
        <v>730</v>
      </c>
      <c r="F2654" s="4">
        <v>47</v>
      </c>
      <c r="G2654">
        <v>0</v>
      </c>
      <c r="H2654">
        <v>0</v>
      </c>
      <c r="I2654">
        <v>47</v>
      </c>
      <c r="J2654">
        <v>2.2553191489361701</v>
      </c>
      <c r="K2654">
        <v>0</v>
      </c>
      <c r="L2654">
        <v>0</v>
      </c>
      <c r="M2654">
        <v>30</v>
      </c>
      <c r="N2654">
        <v>3782.6595744680799</v>
      </c>
      <c r="O2654">
        <v>0.63829787234042601</v>
      </c>
      <c r="P2654">
        <v>39</v>
      </c>
      <c r="Q2654">
        <v>27.538461538461501</v>
      </c>
      <c r="R2654">
        <v>23</v>
      </c>
      <c r="S2654">
        <v>46.260869565217398</v>
      </c>
      <c r="T2654">
        <v>4</v>
      </c>
      <c r="U2654">
        <v>235.5</v>
      </c>
      <c r="V2654">
        <v>4</v>
      </c>
      <c r="W2654">
        <v>4.25</v>
      </c>
      <c r="X2654">
        <v>42</v>
      </c>
      <c r="Y2654">
        <v>124.19047619047601</v>
      </c>
      <c r="Z2654">
        <v>4</v>
      </c>
      <c r="AA2654">
        <v>595.75</v>
      </c>
      <c r="AB2654">
        <v>43</v>
      </c>
      <c r="AC2654">
        <v>141.511627906977</v>
      </c>
      <c r="AD2654">
        <v>0.91489361702127703</v>
      </c>
      <c r="AE2654">
        <v>9</v>
      </c>
      <c r="AF2654">
        <v>123.333333333333</v>
      </c>
      <c r="AG2654">
        <v>0.19148936170212799</v>
      </c>
      <c r="AH2654" s="4">
        <v>4</v>
      </c>
      <c r="AI2654">
        <v>1</v>
      </c>
      <c r="AJ2654" s="4">
        <v>0</v>
      </c>
      <c r="AK2654">
        <v>0</v>
      </c>
      <c r="AL2654" s="4">
        <v>13</v>
      </c>
      <c r="AM2654">
        <v>0.30232558139534899</v>
      </c>
      <c r="AN2654" s="4">
        <v>4</v>
      </c>
      <c r="AO2654">
        <v>9.3023255813953501E-2</v>
      </c>
      <c r="AP2654" s="4">
        <v>0</v>
      </c>
      <c r="AQ2654">
        <v>0</v>
      </c>
      <c r="AR2654" s="4">
        <v>0</v>
      </c>
      <c r="AS2654">
        <v>0</v>
      </c>
      <c r="AT2654" s="4">
        <v>0</v>
      </c>
      <c r="AU2654" s="4">
        <v>0</v>
      </c>
      <c r="AV2654" s="4">
        <v>0</v>
      </c>
      <c r="AW2654">
        <v>1.88</v>
      </c>
      <c r="AX2654" s="4">
        <f t="shared" si="41"/>
        <v>25</v>
      </c>
      <c r="AY2654" s="4">
        <v>4</v>
      </c>
      <c r="AZ2654" s="4">
        <v>35</v>
      </c>
    </row>
    <row r="2655" spans="1:52" x14ac:dyDescent="0.25">
      <c r="A2655" s="4">
        <v>2017</v>
      </c>
      <c r="B2655" s="4" t="s">
        <v>486</v>
      </c>
      <c r="C2655" t="s">
        <v>194</v>
      </c>
      <c r="D2655" t="s">
        <v>213</v>
      </c>
      <c r="E2655" t="s">
        <v>725</v>
      </c>
      <c r="F2655" s="4">
        <v>63</v>
      </c>
      <c r="G2655">
        <v>10</v>
      </c>
      <c r="H2655">
        <v>4.8</v>
      </c>
      <c r="I2655">
        <v>63</v>
      </c>
      <c r="J2655">
        <v>2.53968253968254</v>
      </c>
      <c r="K2655">
        <v>0</v>
      </c>
      <c r="L2655">
        <v>0</v>
      </c>
      <c r="M2655">
        <v>10</v>
      </c>
      <c r="N2655">
        <v>1522.4603174603201</v>
      </c>
      <c r="O2655">
        <v>0.158730158730159</v>
      </c>
      <c r="P2655">
        <v>59</v>
      </c>
      <c r="Q2655">
        <v>13.152542372881401</v>
      </c>
      <c r="R2655">
        <v>18</v>
      </c>
      <c r="S2655">
        <v>39.0555555555556</v>
      </c>
      <c r="T2655">
        <v>28</v>
      </c>
      <c r="U2655">
        <v>108.107142857143</v>
      </c>
      <c r="V2655">
        <v>24</v>
      </c>
      <c r="W2655">
        <v>58.5833333333333</v>
      </c>
      <c r="X2655">
        <v>33</v>
      </c>
      <c r="Y2655">
        <v>117.969696969697</v>
      </c>
      <c r="Z2655">
        <v>29</v>
      </c>
      <c r="AA2655">
        <v>312.27586206896598</v>
      </c>
      <c r="AB2655">
        <v>34</v>
      </c>
      <c r="AC2655">
        <v>152.08823529411799</v>
      </c>
      <c r="AD2655">
        <v>0.53968253968253999</v>
      </c>
      <c r="AE2655">
        <v>1</v>
      </c>
      <c r="AF2655">
        <v>70</v>
      </c>
      <c r="AG2655">
        <v>1.58730158730159E-2</v>
      </c>
      <c r="AH2655" s="4">
        <v>20</v>
      </c>
      <c r="AI2655">
        <v>0.68965517241379304</v>
      </c>
      <c r="AJ2655" s="4">
        <v>6</v>
      </c>
      <c r="AK2655">
        <v>0.20689655172413801</v>
      </c>
      <c r="AL2655" s="4">
        <v>15</v>
      </c>
      <c r="AM2655">
        <v>0.441176470588235</v>
      </c>
      <c r="AN2655" s="4">
        <v>6</v>
      </c>
      <c r="AO2655">
        <v>0.17647058823529399</v>
      </c>
      <c r="AP2655" s="4">
        <v>0</v>
      </c>
      <c r="AQ2655">
        <v>0</v>
      </c>
      <c r="AR2655" s="4">
        <v>1</v>
      </c>
      <c r="AS2655">
        <v>1.58730158730159E-2</v>
      </c>
      <c r="AT2655" s="4">
        <v>0</v>
      </c>
      <c r="AU2655" s="4">
        <v>0</v>
      </c>
      <c r="AV2655" s="4">
        <v>0</v>
      </c>
      <c r="AW2655">
        <v>2.1</v>
      </c>
      <c r="AX2655" s="4">
        <f t="shared" si="41"/>
        <v>30</v>
      </c>
      <c r="AY2655" s="4">
        <v>29</v>
      </c>
      <c r="AZ2655" s="4">
        <v>4.8620689655172402</v>
      </c>
    </row>
    <row r="2656" spans="1:52" x14ac:dyDescent="0.25">
      <c r="A2656" s="4">
        <v>2017</v>
      </c>
      <c r="B2656" s="4" t="s">
        <v>486</v>
      </c>
      <c r="C2656" t="s">
        <v>194</v>
      </c>
      <c r="D2656" t="s">
        <v>209</v>
      </c>
      <c r="E2656" t="s">
        <v>721</v>
      </c>
      <c r="F2656" s="4">
        <v>132</v>
      </c>
      <c r="G2656">
        <v>9</v>
      </c>
      <c r="H2656">
        <v>3.7777777777777799</v>
      </c>
      <c r="I2656">
        <v>132</v>
      </c>
      <c r="J2656">
        <v>4.1742424242424203</v>
      </c>
      <c r="K2656">
        <v>2</v>
      </c>
      <c r="L2656">
        <v>1.5151515151515201E-2</v>
      </c>
      <c r="M2656">
        <v>41</v>
      </c>
      <c r="N2656">
        <v>1886.75</v>
      </c>
      <c r="O2656">
        <v>0.310606060606061</v>
      </c>
      <c r="P2656">
        <v>110</v>
      </c>
      <c r="Q2656">
        <v>51.8363636363636</v>
      </c>
      <c r="R2656">
        <v>44</v>
      </c>
      <c r="S2656">
        <v>34</v>
      </c>
      <c r="T2656">
        <v>27</v>
      </c>
      <c r="U2656">
        <v>181.40740740740699</v>
      </c>
      <c r="V2656">
        <v>22</v>
      </c>
      <c r="W2656">
        <v>20</v>
      </c>
      <c r="X2656">
        <v>104</v>
      </c>
      <c r="Y2656">
        <v>140.80769230769201</v>
      </c>
      <c r="Z2656">
        <v>25</v>
      </c>
      <c r="AA2656">
        <v>423.88</v>
      </c>
      <c r="AB2656">
        <v>105</v>
      </c>
      <c r="AC2656">
        <v>168.666666666667</v>
      </c>
      <c r="AD2656">
        <v>0.79545454545454497</v>
      </c>
      <c r="AE2656">
        <v>7</v>
      </c>
      <c r="AF2656">
        <v>95.285714285714306</v>
      </c>
      <c r="AG2656">
        <v>5.3030303030302997E-2</v>
      </c>
      <c r="AH2656" s="4">
        <v>21</v>
      </c>
      <c r="AI2656">
        <v>0.84</v>
      </c>
      <c r="AJ2656" s="4">
        <v>6</v>
      </c>
      <c r="AK2656">
        <v>0.24</v>
      </c>
      <c r="AL2656" s="4">
        <v>34</v>
      </c>
      <c r="AM2656">
        <v>0.32380952380952399</v>
      </c>
      <c r="AN2656" s="4">
        <v>8</v>
      </c>
      <c r="AO2656">
        <v>7.6190476190476197E-2</v>
      </c>
      <c r="AP2656" s="4">
        <v>2</v>
      </c>
      <c r="AQ2656">
        <v>1.5151515151515201E-2</v>
      </c>
      <c r="AR2656" s="4">
        <v>0</v>
      </c>
      <c r="AS2656">
        <v>0</v>
      </c>
      <c r="AT2656" s="4">
        <v>0</v>
      </c>
      <c r="AU2656" s="4">
        <v>0</v>
      </c>
      <c r="AV2656" s="4">
        <v>2</v>
      </c>
      <c r="AW2656">
        <v>1.8333333333333299</v>
      </c>
      <c r="AX2656" s="4">
        <f t="shared" si="41"/>
        <v>72.000000000000128</v>
      </c>
      <c r="AY2656" s="4">
        <v>21</v>
      </c>
      <c r="AZ2656" s="4">
        <v>8.3333333333333304</v>
      </c>
    </row>
    <row r="2657" spans="1:52" x14ac:dyDescent="0.25">
      <c r="A2657" s="4">
        <v>2017</v>
      </c>
      <c r="B2657" s="4" t="s">
        <v>486</v>
      </c>
      <c r="C2657" t="s">
        <v>194</v>
      </c>
      <c r="D2657" t="s">
        <v>211</v>
      </c>
      <c r="E2657" t="s">
        <v>723</v>
      </c>
      <c r="F2657" s="4">
        <v>185</v>
      </c>
      <c r="G2657">
        <v>4</v>
      </c>
      <c r="H2657">
        <v>0.75</v>
      </c>
      <c r="I2657">
        <v>184</v>
      </c>
      <c r="J2657">
        <v>3.35869565217391</v>
      </c>
      <c r="K2657">
        <v>2</v>
      </c>
      <c r="L2657">
        <v>1.0869565217391301E-2</v>
      </c>
      <c r="M2657">
        <v>123</v>
      </c>
      <c r="N2657">
        <v>4336.3294117647101</v>
      </c>
      <c r="O2657">
        <v>0.66486486486486496</v>
      </c>
      <c r="P2657">
        <v>159</v>
      </c>
      <c r="Q2657">
        <v>16.987421383647799</v>
      </c>
      <c r="R2657">
        <v>69</v>
      </c>
      <c r="S2657">
        <v>35.695652173912997</v>
      </c>
      <c r="T2657">
        <v>24</v>
      </c>
      <c r="U2657">
        <v>142.875</v>
      </c>
      <c r="V2657">
        <v>20</v>
      </c>
      <c r="W2657">
        <v>12.05</v>
      </c>
      <c r="X2657">
        <v>153</v>
      </c>
      <c r="Y2657">
        <v>104.22875816993501</v>
      </c>
      <c r="Z2657">
        <v>24</v>
      </c>
      <c r="AA2657">
        <v>323.41666666666703</v>
      </c>
      <c r="AB2657">
        <v>160</v>
      </c>
      <c r="AC2657">
        <v>130.72499999999999</v>
      </c>
      <c r="AD2657">
        <v>0.86486486486486502</v>
      </c>
      <c r="AE2657">
        <v>18</v>
      </c>
      <c r="AF2657">
        <v>66.5555555555556</v>
      </c>
      <c r="AG2657">
        <v>9.7297297297297303E-2</v>
      </c>
      <c r="AH2657" s="4">
        <v>17</v>
      </c>
      <c r="AI2657">
        <v>0.70833333333333304</v>
      </c>
      <c r="AJ2657" s="4">
        <v>11</v>
      </c>
      <c r="AK2657">
        <v>0.45833333333333298</v>
      </c>
      <c r="AL2657" s="4">
        <v>44</v>
      </c>
      <c r="AM2657">
        <v>0.27500000000000002</v>
      </c>
      <c r="AN2657" s="4">
        <v>14</v>
      </c>
      <c r="AO2657">
        <v>8.7499999999999994E-2</v>
      </c>
      <c r="AP2657" s="4">
        <v>1</v>
      </c>
      <c r="AQ2657">
        <v>5.40540540540541E-3</v>
      </c>
      <c r="AR2657" s="4">
        <v>0</v>
      </c>
      <c r="AS2657">
        <v>0</v>
      </c>
      <c r="AT2657" s="4">
        <v>1</v>
      </c>
      <c r="AU2657" s="4">
        <v>0</v>
      </c>
      <c r="AV2657" s="4">
        <v>3</v>
      </c>
      <c r="AW2657">
        <v>1.87755102040816</v>
      </c>
      <c r="AX2657" s="4">
        <f t="shared" si="41"/>
        <v>98.532608695652343</v>
      </c>
      <c r="AY2657" s="4">
        <v>24</v>
      </c>
      <c r="AZ2657" s="4">
        <v>8.0416666666666696</v>
      </c>
    </row>
    <row r="2658" spans="1:52" x14ac:dyDescent="0.25">
      <c r="A2658" s="4">
        <v>2017</v>
      </c>
      <c r="B2658" s="4" t="s">
        <v>486</v>
      </c>
      <c r="C2658" t="s">
        <v>194</v>
      </c>
      <c r="D2658" t="s">
        <v>205</v>
      </c>
      <c r="E2658" t="s">
        <v>717</v>
      </c>
      <c r="F2658" s="4">
        <v>120</v>
      </c>
      <c r="G2658">
        <v>15</v>
      </c>
      <c r="H2658">
        <v>5.2</v>
      </c>
      <c r="I2658">
        <v>118</v>
      </c>
      <c r="J2658">
        <v>6.92372881355932</v>
      </c>
      <c r="K2658">
        <v>0</v>
      </c>
      <c r="L2658">
        <v>0</v>
      </c>
      <c r="M2658">
        <v>68</v>
      </c>
      <c r="N2658">
        <v>2012.75961538462</v>
      </c>
      <c r="O2658">
        <v>0.56666666666666698</v>
      </c>
      <c r="P2658">
        <v>95</v>
      </c>
      <c r="Q2658">
        <v>30.0421052631579</v>
      </c>
      <c r="R2658">
        <v>18</v>
      </c>
      <c r="S2658">
        <v>32.1111111111111</v>
      </c>
      <c r="T2658">
        <v>27</v>
      </c>
      <c r="U2658">
        <v>129.62962962962999</v>
      </c>
      <c r="V2658">
        <v>25</v>
      </c>
      <c r="W2658">
        <v>20.72</v>
      </c>
      <c r="X2658">
        <v>86</v>
      </c>
      <c r="Y2658">
        <v>100.639534883721</v>
      </c>
      <c r="Z2658">
        <v>26</v>
      </c>
      <c r="AA2658">
        <v>398.038461538462</v>
      </c>
      <c r="AB2658">
        <v>83</v>
      </c>
      <c r="AC2658">
        <v>119.542168674699</v>
      </c>
      <c r="AD2658">
        <v>0.69166666666666698</v>
      </c>
      <c r="AE2658">
        <v>33</v>
      </c>
      <c r="AF2658">
        <v>63.303030303030297</v>
      </c>
      <c r="AG2658">
        <v>0.27500000000000002</v>
      </c>
      <c r="AH2658" s="4">
        <v>24</v>
      </c>
      <c r="AI2658">
        <v>0.92307692307692302</v>
      </c>
      <c r="AJ2658" s="4">
        <v>4</v>
      </c>
      <c r="AK2658">
        <v>0.15384615384615399</v>
      </c>
      <c r="AL2658" s="4">
        <v>6</v>
      </c>
      <c r="AM2658">
        <v>7.2289156626505993E-2</v>
      </c>
      <c r="AN2658" s="4">
        <v>5</v>
      </c>
      <c r="AO2658">
        <v>6.02409638554217E-2</v>
      </c>
      <c r="AP2658" s="4">
        <v>0</v>
      </c>
      <c r="AQ2658">
        <v>0</v>
      </c>
      <c r="AR2658" s="4">
        <v>0</v>
      </c>
      <c r="AS2658">
        <v>0</v>
      </c>
      <c r="AT2658" s="4">
        <v>1</v>
      </c>
      <c r="AU2658" s="4">
        <v>0</v>
      </c>
      <c r="AV2658" s="4">
        <v>6</v>
      </c>
      <c r="AW2658">
        <v>1.6527777777777799</v>
      </c>
      <c r="AX2658" s="4">
        <f t="shared" si="41"/>
        <v>72.605042016806635</v>
      </c>
      <c r="AY2658" s="4">
        <v>26</v>
      </c>
      <c r="AZ2658" s="4">
        <v>9.8846153846153904</v>
      </c>
    </row>
    <row r="2659" spans="1:52" x14ac:dyDescent="0.25">
      <c r="A2659" s="4">
        <v>2017</v>
      </c>
      <c r="B2659" s="4" t="s">
        <v>486</v>
      </c>
      <c r="C2659" t="s">
        <v>194</v>
      </c>
      <c r="D2659" t="s">
        <v>227</v>
      </c>
      <c r="E2659" t="s">
        <v>738</v>
      </c>
      <c r="F2659" s="4">
        <v>60</v>
      </c>
      <c r="G2659">
        <v>10</v>
      </c>
      <c r="H2659">
        <v>4.8</v>
      </c>
      <c r="I2659">
        <v>59</v>
      </c>
      <c r="J2659">
        <v>8.3050847457627093</v>
      </c>
      <c r="K2659">
        <v>1</v>
      </c>
      <c r="L2659">
        <v>1.6949152542372899E-2</v>
      </c>
      <c r="M2659">
        <v>12</v>
      </c>
      <c r="N2659">
        <v>1027.96363636364</v>
      </c>
      <c r="O2659">
        <v>0.2</v>
      </c>
      <c r="P2659">
        <v>50</v>
      </c>
      <c r="Q2659">
        <v>25.5</v>
      </c>
      <c r="R2659">
        <v>5</v>
      </c>
      <c r="S2659">
        <v>22.2</v>
      </c>
      <c r="T2659">
        <v>12</v>
      </c>
      <c r="U2659">
        <v>122.416666666667</v>
      </c>
      <c r="V2659">
        <v>10</v>
      </c>
      <c r="W2659">
        <v>51.8</v>
      </c>
      <c r="X2659">
        <v>36</v>
      </c>
      <c r="Y2659">
        <v>104.444444444444</v>
      </c>
      <c r="Z2659">
        <v>12</v>
      </c>
      <c r="AA2659">
        <v>318</v>
      </c>
      <c r="AB2659">
        <v>46</v>
      </c>
      <c r="AC2659">
        <v>127</v>
      </c>
      <c r="AD2659">
        <v>0.76666666666666705</v>
      </c>
      <c r="AE2659">
        <v>19</v>
      </c>
      <c r="AF2659">
        <v>89.105263157894697</v>
      </c>
      <c r="AG2659">
        <v>0.31666666666666698</v>
      </c>
      <c r="AH2659" s="4">
        <v>9</v>
      </c>
      <c r="AI2659">
        <v>0.75</v>
      </c>
      <c r="AJ2659" s="4">
        <v>2</v>
      </c>
      <c r="AK2659">
        <v>0.16666666666666699</v>
      </c>
      <c r="AL2659" s="4">
        <v>12</v>
      </c>
      <c r="AM2659">
        <v>0.26086956521739102</v>
      </c>
      <c r="AN2659" s="4">
        <v>5</v>
      </c>
      <c r="AO2659">
        <v>0.108695652173913</v>
      </c>
      <c r="AP2659" s="4">
        <v>0</v>
      </c>
      <c r="AQ2659">
        <v>0</v>
      </c>
      <c r="AR2659" s="4">
        <v>0</v>
      </c>
      <c r="AS2659">
        <v>0</v>
      </c>
      <c r="AT2659" s="4">
        <v>1</v>
      </c>
      <c r="AU2659" s="4">
        <v>0</v>
      </c>
      <c r="AV2659" s="4">
        <v>5</v>
      </c>
      <c r="AW2659">
        <v>1.6857142857142899</v>
      </c>
      <c r="AX2659" s="4">
        <f t="shared" si="41"/>
        <v>35.59322033898296</v>
      </c>
      <c r="AY2659" s="4">
        <v>12</v>
      </c>
      <c r="AZ2659" s="4">
        <v>6.3333333333333304</v>
      </c>
    </row>
    <row r="2660" spans="1:52" x14ac:dyDescent="0.25">
      <c r="A2660" s="4">
        <v>2017</v>
      </c>
      <c r="B2660" s="4" t="s">
        <v>486</v>
      </c>
      <c r="C2660" t="s">
        <v>194</v>
      </c>
      <c r="D2660" t="s">
        <v>207</v>
      </c>
      <c r="E2660" t="s">
        <v>719</v>
      </c>
      <c r="F2660" s="4">
        <v>91</v>
      </c>
      <c r="G2660">
        <v>5</v>
      </c>
      <c r="H2660">
        <v>1.8</v>
      </c>
      <c r="I2660">
        <v>91</v>
      </c>
      <c r="J2660">
        <v>3.5604395604395598</v>
      </c>
      <c r="K2660">
        <v>0</v>
      </c>
      <c r="L2660">
        <v>0</v>
      </c>
      <c r="M2660">
        <v>70</v>
      </c>
      <c r="N2660">
        <v>3402.7884615384601</v>
      </c>
      <c r="O2660">
        <v>0.76923076923076905</v>
      </c>
      <c r="P2660">
        <v>80</v>
      </c>
      <c r="Q2660">
        <v>16.862500000000001</v>
      </c>
      <c r="R2660">
        <v>33</v>
      </c>
      <c r="S2660">
        <v>69.303030303030297</v>
      </c>
      <c r="T2660">
        <v>26</v>
      </c>
      <c r="U2660">
        <v>171.769230769231</v>
      </c>
      <c r="V2660">
        <v>23</v>
      </c>
      <c r="W2660">
        <v>31.3913043478261</v>
      </c>
      <c r="X2660">
        <v>62</v>
      </c>
      <c r="Y2660">
        <v>128.88709677419399</v>
      </c>
      <c r="Z2660">
        <v>25</v>
      </c>
      <c r="AA2660">
        <v>502.16</v>
      </c>
      <c r="AB2660">
        <v>63</v>
      </c>
      <c r="AC2660">
        <v>167.53968253968301</v>
      </c>
      <c r="AD2660">
        <v>0.69230769230769196</v>
      </c>
      <c r="AE2660">
        <v>16</v>
      </c>
      <c r="AF2660">
        <v>72.9375</v>
      </c>
      <c r="AG2660">
        <v>0.175824175824176</v>
      </c>
      <c r="AH2660" s="4">
        <v>17</v>
      </c>
      <c r="AI2660">
        <v>0.68</v>
      </c>
      <c r="AJ2660" s="4">
        <v>4</v>
      </c>
      <c r="AK2660">
        <v>0.16</v>
      </c>
      <c r="AL2660" s="4">
        <v>12</v>
      </c>
      <c r="AM2660">
        <v>0.19047619047618999</v>
      </c>
      <c r="AN2660" s="4">
        <v>4</v>
      </c>
      <c r="AO2660">
        <v>6.3492063492063502E-2</v>
      </c>
      <c r="AP2660" s="4">
        <v>1</v>
      </c>
      <c r="AQ2660">
        <v>1.0989010989011E-2</v>
      </c>
      <c r="AR2660" s="4">
        <v>0</v>
      </c>
      <c r="AS2660">
        <v>0</v>
      </c>
      <c r="AT2660" s="4">
        <v>0</v>
      </c>
      <c r="AU2660" s="4">
        <v>0</v>
      </c>
      <c r="AV2660" s="4">
        <v>3</v>
      </c>
      <c r="AW2660">
        <v>1.8958333333333299</v>
      </c>
      <c r="AX2660" s="4">
        <f t="shared" si="41"/>
        <v>48.000000000000085</v>
      </c>
      <c r="AY2660" s="4">
        <v>22</v>
      </c>
      <c r="AZ2660" s="4">
        <v>7.4285714285714297</v>
      </c>
    </row>
    <row r="2661" spans="1:52" x14ac:dyDescent="0.25">
      <c r="A2661" s="4">
        <v>2017</v>
      </c>
      <c r="B2661" s="4" t="s">
        <v>486</v>
      </c>
      <c r="C2661" t="s">
        <v>194</v>
      </c>
      <c r="D2661" t="s">
        <v>212</v>
      </c>
      <c r="E2661" t="s">
        <v>724</v>
      </c>
      <c r="F2661" s="4">
        <v>46</v>
      </c>
      <c r="G2661">
        <v>2</v>
      </c>
      <c r="H2661">
        <v>3</v>
      </c>
      <c r="I2661">
        <v>46</v>
      </c>
      <c r="J2661">
        <v>3.8043478260869601</v>
      </c>
      <c r="K2661">
        <v>0</v>
      </c>
      <c r="L2661">
        <v>0</v>
      </c>
      <c r="M2661">
        <v>14</v>
      </c>
      <c r="N2661">
        <v>1971.04347826087</v>
      </c>
      <c r="O2661">
        <v>0.30434782608695699</v>
      </c>
      <c r="P2661">
        <v>40</v>
      </c>
      <c r="Q2661">
        <v>13.324999999999999</v>
      </c>
      <c r="R2661">
        <v>20</v>
      </c>
      <c r="S2661">
        <v>44.1</v>
      </c>
      <c r="T2661">
        <v>7</v>
      </c>
      <c r="U2661">
        <v>225</v>
      </c>
      <c r="V2661">
        <v>6</v>
      </c>
      <c r="W2661">
        <v>45.6666666666667</v>
      </c>
      <c r="X2661">
        <v>39</v>
      </c>
      <c r="Y2661">
        <v>137.333333333333</v>
      </c>
      <c r="Z2661">
        <v>7</v>
      </c>
      <c r="AA2661">
        <v>699</v>
      </c>
      <c r="AB2661">
        <v>39</v>
      </c>
      <c r="AC2661">
        <v>161.38461538461499</v>
      </c>
      <c r="AD2661">
        <v>0.84782608695652195</v>
      </c>
      <c r="AE2661">
        <v>0</v>
      </c>
      <c r="AF2661">
        <v>0</v>
      </c>
      <c r="AG2661">
        <v>0</v>
      </c>
      <c r="AH2661" s="4">
        <v>5</v>
      </c>
      <c r="AI2661">
        <v>0.71428571428571397</v>
      </c>
      <c r="AJ2661" s="4">
        <v>5</v>
      </c>
      <c r="AK2661">
        <v>0.71428571428571397</v>
      </c>
      <c r="AL2661" s="4">
        <v>8</v>
      </c>
      <c r="AM2661">
        <v>0.20512820512820501</v>
      </c>
      <c r="AN2661" s="4">
        <v>8</v>
      </c>
      <c r="AO2661">
        <v>0.20512820512820501</v>
      </c>
      <c r="AP2661" s="4">
        <v>0</v>
      </c>
      <c r="AQ2661">
        <v>0</v>
      </c>
      <c r="AR2661" s="4">
        <v>0</v>
      </c>
      <c r="AS2661">
        <v>0</v>
      </c>
      <c r="AT2661" s="4">
        <v>0</v>
      </c>
      <c r="AU2661" s="4">
        <v>0</v>
      </c>
      <c r="AV2661" s="4">
        <v>1</v>
      </c>
      <c r="AW2661">
        <v>1.84</v>
      </c>
      <c r="AX2661" s="4">
        <f t="shared" si="41"/>
        <v>25</v>
      </c>
      <c r="AY2661" s="4">
        <v>7</v>
      </c>
      <c r="AZ2661" s="4">
        <v>16.428571428571399</v>
      </c>
    </row>
    <row r="2662" spans="1:52" x14ac:dyDescent="0.25">
      <c r="A2662" s="4">
        <v>2017</v>
      </c>
      <c r="B2662" s="4" t="s">
        <v>486</v>
      </c>
      <c r="C2662" t="s">
        <v>194</v>
      </c>
      <c r="D2662" t="s">
        <v>198</v>
      </c>
      <c r="E2662" t="s">
        <v>710</v>
      </c>
      <c r="F2662" s="4">
        <v>49</v>
      </c>
      <c r="G2662">
        <v>1</v>
      </c>
      <c r="H2662">
        <v>22</v>
      </c>
      <c r="I2662">
        <v>49</v>
      </c>
      <c r="J2662">
        <v>4.87755102040816</v>
      </c>
      <c r="K2662">
        <v>2</v>
      </c>
      <c r="L2662">
        <v>4.08163265306122E-2</v>
      </c>
      <c r="M2662">
        <v>22</v>
      </c>
      <c r="N2662">
        <v>2972.5227272727302</v>
      </c>
      <c r="O2662">
        <v>0.44897959183673503</v>
      </c>
      <c r="P2662">
        <v>42</v>
      </c>
      <c r="Q2662">
        <v>17.428571428571399</v>
      </c>
      <c r="R2662">
        <v>16</v>
      </c>
      <c r="S2662">
        <v>24.4375</v>
      </c>
      <c r="T2662">
        <v>4</v>
      </c>
      <c r="U2662">
        <v>193.75</v>
      </c>
      <c r="V2662">
        <v>4</v>
      </c>
      <c r="W2662">
        <v>13.75</v>
      </c>
      <c r="X2662">
        <v>42</v>
      </c>
      <c r="Y2662">
        <v>123.333333333333</v>
      </c>
      <c r="Z2662">
        <v>4</v>
      </c>
      <c r="AA2662">
        <v>538.25</v>
      </c>
      <c r="AB2662">
        <v>45</v>
      </c>
      <c r="AC2662">
        <v>151.71111111111099</v>
      </c>
      <c r="AD2662">
        <v>0.91836734693877597</v>
      </c>
      <c r="AE2662">
        <v>3</v>
      </c>
      <c r="AF2662">
        <v>101.333333333333</v>
      </c>
      <c r="AG2662">
        <v>6.1224489795918401E-2</v>
      </c>
      <c r="AH2662" s="4">
        <v>1</v>
      </c>
      <c r="AI2662">
        <v>0.25</v>
      </c>
      <c r="AJ2662" s="4">
        <v>1</v>
      </c>
      <c r="AK2662">
        <v>0.25</v>
      </c>
      <c r="AL2662" s="4">
        <v>14</v>
      </c>
      <c r="AM2662">
        <v>0.31111111111111101</v>
      </c>
      <c r="AN2662" s="4">
        <v>6</v>
      </c>
      <c r="AO2662">
        <v>0.133333333333333</v>
      </c>
      <c r="AP2662" s="4">
        <v>0</v>
      </c>
      <c r="AQ2662">
        <v>0</v>
      </c>
      <c r="AR2662" s="4">
        <v>0</v>
      </c>
      <c r="AS2662">
        <v>0</v>
      </c>
      <c r="AT2662" s="4">
        <v>0</v>
      </c>
      <c r="AU2662" s="4">
        <v>0</v>
      </c>
      <c r="AV2662" s="4">
        <v>0</v>
      </c>
      <c r="AW2662">
        <v>1.48484848484848</v>
      </c>
      <c r="AX2662" s="4">
        <f t="shared" si="41"/>
        <v>33.000000000000107</v>
      </c>
      <c r="AY2662" s="4">
        <v>3</v>
      </c>
      <c r="AZ2662" s="4">
        <v>19</v>
      </c>
    </row>
    <row r="2663" spans="1:52" x14ac:dyDescent="0.25">
      <c r="A2663" s="4">
        <v>2017</v>
      </c>
      <c r="B2663" s="4" t="s">
        <v>486</v>
      </c>
      <c r="C2663" t="s">
        <v>194</v>
      </c>
      <c r="D2663" t="s">
        <v>234</v>
      </c>
      <c r="E2663" t="s">
        <v>745</v>
      </c>
      <c r="F2663" s="4">
        <v>222</v>
      </c>
      <c r="G2663">
        <v>21</v>
      </c>
      <c r="H2663">
        <v>4.8095238095238102</v>
      </c>
      <c r="I2663">
        <v>221</v>
      </c>
      <c r="J2663">
        <v>5.4298642533936698</v>
      </c>
      <c r="K2663">
        <v>6</v>
      </c>
      <c r="L2663">
        <v>2.7149321266968299E-2</v>
      </c>
      <c r="M2663">
        <v>55</v>
      </c>
      <c r="N2663">
        <v>1091.7914691943099</v>
      </c>
      <c r="O2663">
        <v>0.24774774774774799</v>
      </c>
      <c r="P2663">
        <v>202</v>
      </c>
      <c r="Q2663">
        <v>21.297029702970299</v>
      </c>
      <c r="R2663">
        <v>64</v>
      </c>
      <c r="S2663">
        <v>72.703125</v>
      </c>
      <c r="T2663">
        <v>94</v>
      </c>
      <c r="U2663">
        <v>150.94680851063799</v>
      </c>
      <c r="V2663">
        <v>83</v>
      </c>
      <c r="W2663">
        <v>21.6867469879518</v>
      </c>
      <c r="X2663">
        <v>123</v>
      </c>
      <c r="Y2663">
        <v>114.57723577235799</v>
      </c>
      <c r="Z2663">
        <v>94</v>
      </c>
      <c r="AA2663">
        <v>446.31914893617</v>
      </c>
      <c r="AB2663">
        <v>125</v>
      </c>
      <c r="AC2663">
        <v>151.54400000000001</v>
      </c>
      <c r="AD2663">
        <v>0.56306306306306297</v>
      </c>
      <c r="AE2663">
        <v>45</v>
      </c>
      <c r="AF2663">
        <v>93.822222222222194</v>
      </c>
      <c r="AG2663">
        <v>0.20270270270270299</v>
      </c>
      <c r="AH2663" s="4">
        <v>80</v>
      </c>
      <c r="AI2663">
        <v>0.85106382978723405</v>
      </c>
      <c r="AJ2663" s="4">
        <v>20</v>
      </c>
      <c r="AK2663">
        <v>0.21276595744680901</v>
      </c>
      <c r="AL2663" s="4">
        <v>42</v>
      </c>
      <c r="AM2663">
        <v>0.33600000000000002</v>
      </c>
      <c r="AN2663" s="4">
        <v>13</v>
      </c>
      <c r="AO2663">
        <v>0.104</v>
      </c>
      <c r="AP2663" s="4">
        <v>2</v>
      </c>
      <c r="AQ2663">
        <v>9.0090090090090107E-3</v>
      </c>
      <c r="AR2663" s="4">
        <v>0</v>
      </c>
      <c r="AS2663">
        <v>0</v>
      </c>
      <c r="AT2663" s="4">
        <v>1</v>
      </c>
      <c r="AU2663" s="4">
        <v>0</v>
      </c>
      <c r="AV2663" s="4">
        <v>10</v>
      </c>
      <c r="AW2663">
        <v>2.3020833333333299</v>
      </c>
      <c r="AX2663" s="4">
        <f t="shared" si="41"/>
        <v>96.434389140271634</v>
      </c>
      <c r="AY2663" s="4">
        <v>93</v>
      </c>
      <c r="AZ2663" s="4">
        <v>30.752688172043001</v>
      </c>
    </row>
    <row r="2664" spans="1:52" x14ac:dyDescent="0.25">
      <c r="A2664" s="4">
        <v>2017</v>
      </c>
      <c r="B2664" s="4" t="s">
        <v>486</v>
      </c>
      <c r="C2664" t="s">
        <v>194</v>
      </c>
      <c r="D2664" t="s">
        <v>498</v>
      </c>
      <c r="E2664" t="s">
        <v>994</v>
      </c>
      <c r="F2664" s="4">
        <v>35</v>
      </c>
      <c r="G2664">
        <v>7</v>
      </c>
      <c r="H2664">
        <v>4.1428571428571397</v>
      </c>
      <c r="I2664">
        <v>35</v>
      </c>
      <c r="J2664">
        <v>5.6571428571428601</v>
      </c>
      <c r="K2664">
        <v>0</v>
      </c>
      <c r="L2664">
        <v>0</v>
      </c>
      <c r="M2664">
        <v>12</v>
      </c>
      <c r="N2664">
        <v>1785.2941176470599</v>
      </c>
      <c r="O2664">
        <v>0.34285714285714303</v>
      </c>
      <c r="P2664">
        <v>35</v>
      </c>
      <c r="Q2664">
        <v>15.742857142857099</v>
      </c>
      <c r="R2664">
        <v>8</v>
      </c>
      <c r="S2664">
        <v>75.125</v>
      </c>
      <c r="T2664">
        <v>20</v>
      </c>
      <c r="U2664">
        <v>189.45</v>
      </c>
      <c r="V2664">
        <v>12</v>
      </c>
      <c r="W2664">
        <v>2.5</v>
      </c>
      <c r="X2664">
        <v>14</v>
      </c>
      <c r="Y2664">
        <v>231.78571428571399</v>
      </c>
      <c r="Z2664">
        <v>20</v>
      </c>
      <c r="AA2664">
        <v>480.35</v>
      </c>
      <c r="AB2664">
        <v>15</v>
      </c>
      <c r="AC2664">
        <v>272.8</v>
      </c>
      <c r="AD2664">
        <v>0.42857142857142899</v>
      </c>
      <c r="AE2664">
        <v>0</v>
      </c>
      <c r="AF2664">
        <v>0</v>
      </c>
      <c r="AG2664">
        <v>0</v>
      </c>
      <c r="AH2664" s="4">
        <v>13</v>
      </c>
      <c r="AI2664">
        <v>0.65</v>
      </c>
      <c r="AJ2664" s="4">
        <v>6</v>
      </c>
      <c r="AK2664">
        <v>0.3</v>
      </c>
      <c r="AL2664" s="4">
        <v>6</v>
      </c>
      <c r="AM2664">
        <v>0.4</v>
      </c>
      <c r="AN2664" s="4">
        <v>3</v>
      </c>
      <c r="AO2664">
        <v>0.2</v>
      </c>
      <c r="AP2664" s="4">
        <v>0</v>
      </c>
      <c r="AQ2664">
        <v>0</v>
      </c>
      <c r="AR2664" s="4">
        <v>0</v>
      </c>
      <c r="AS2664">
        <v>0</v>
      </c>
      <c r="AT2664" s="4">
        <v>0</v>
      </c>
      <c r="AU2664" s="4">
        <v>0</v>
      </c>
      <c r="AV2664" s="4">
        <v>0</v>
      </c>
      <c r="AW2664">
        <v>1.1666666666666701</v>
      </c>
      <c r="AX2664" s="4">
        <f t="shared" si="41"/>
        <v>29.999999999999911</v>
      </c>
      <c r="AY2664" s="4">
        <v>20</v>
      </c>
      <c r="AZ2664" s="4">
        <v>2.2000000000000002</v>
      </c>
    </row>
    <row r="2665" spans="1:52" x14ac:dyDescent="0.25">
      <c r="A2665" s="4">
        <v>2017</v>
      </c>
      <c r="B2665" s="4" t="s">
        <v>486</v>
      </c>
      <c r="C2665" t="s">
        <v>194</v>
      </c>
      <c r="D2665" t="s">
        <v>215</v>
      </c>
      <c r="E2665" t="s">
        <v>727</v>
      </c>
      <c r="F2665" s="4">
        <v>84</v>
      </c>
      <c r="G2665">
        <v>8</v>
      </c>
      <c r="H2665">
        <v>2</v>
      </c>
      <c r="I2665">
        <v>83</v>
      </c>
      <c r="J2665">
        <v>2.0602409638554202</v>
      </c>
      <c r="K2665">
        <v>4</v>
      </c>
      <c r="L2665">
        <v>4.8192771084337303E-2</v>
      </c>
      <c r="M2665">
        <v>43</v>
      </c>
      <c r="N2665">
        <v>1456.8674698795201</v>
      </c>
      <c r="O2665">
        <v>0.51190476190476197</v>
      </c>
      <c r="P2665">
        <v>63</v>
      </c>
      <c r="Q2665">
        <v>18.507936507936499</v>
      </c>
      <c r="R2665">
        <v>24</v>
      </c>
      <c r="S2665">
        <v>31.25</v>
      </c>
      <c r="T2665">
        <v>17</v>
      </c>
      <c r="U2665">
        <v>104.470588235294</v>
      </c>
      <c r="V2665">
        <v>15</v>
      </c>
      <c r="W2665">
        <v>6.1333333333333302</v>
      </c>
      <c r="X2665">
        <v>65</v>
      </c>
      <c r="Y2665">
        <v>79.969230769230805</v>
      </c>
      <c r="Z2665">
        <v>17</v>
      </c>
      <c r="AA2665">
        <v>259.941176470588</v>
      </c>
      <c r="AB2665">
        <v>66</v>
      </c>
      <c r="AC2665">
        <v>96.590909090909093</v>
      </c>
      <c r="AD2665">
        <v>0.78571428571428603</v>
      </c>
      <c r="AE2665">
        <v>16</v>
      </c>
      <c r="AF2665">
        <v>74.0625</v>
      </c>
      <c r="AG2665">
        <v>0.19047619047618999</v>
      </c>
      <c r="AH2665" s="4">
        <v>12</v>
      </c>
      <c r="AI2665">
        <v>0.70588235294117696</v>
      </c>
      <c r="AJ2665" s="4">
        <v>6</v>
      </c>
      <c r="AK2665">
        <v>0.35294117647058798</v>
      </c>
      <c r="AL2665" s="4">
        <v>9</v>
      </c>
      <c r="AM2665">
        <v>0.13636363636363599</v>
      </c>
      <c r="AN2665" s="4">
        <v>6</v>
      </c>
      <c r="AO2665">
        <v>9.0909090909090898E-2</v>
      </c>
      <c r="AP2665" s="4">
        <v>0</v>
      </c>
      <c r="AQ2665">
        <v>0</v>
      </c>
      <c r="AR2665" s="4">
        <v>0</v>
      </c>
      <c r="AS2665">
        <v>0</v>
      </c>
      <c r="AT2665" s="4">
        <v>1</v>
      </c>
      <c r="AU2665" s="4">
        <v>0</v>
      </c>
      <c r="AV2665" s="4">
        <v>1</v>
      </c>
      <c r="AW2665">
        <v>1.88636363636364</v>
      </c>
      <c r="AX2665" s="4">
        <f t="shared" si="41"/>
        <v>44.530120481927625</v>
      </c>
      <c r="AY2665" s="4">
        <v>16</v>
      </c>
      <c r="AZ2665" s="4">
        <v>12.4375</v>
      </c>
    </row>
    <row r="2666" spans="1:52" x14ac:dyDescent="0.25">
      <c r="A2666" s="4">
        <v>2017</v>
      </c>
      <c r="B2666" s="4" t="s">
        <v>486</v>
      </c>
      <c r="C2666" t="s">
        <v>194</v>
      </c>
      <c r="D2666" t="s">
        <v>216</v>
      </c>
      <c r="E2666" t="s">
        <v>728</v>
      </c>
      <c r="F2666" s="4">
        <v>37</v>
      </c>
      <c r="G2666">
        <v>15</v>
      </c>
      <c r="H2666">
        <v>13.866666666666699</v>
      </c>
      <c r="I2666">
        <v>37</v>
      </c>
      <c r="J2666">
        <v>9.4594594594594597</v>
      </c>
      <c r="K2666">
        <v>0</v>
      </c>
      <c r="L2666">
        <v>0</v>
      </c>
      <c r="M2666">
        <v>9</v>
      </c>
      <c r="N2666">
        <v>667.72222222222194</v>
      </c>
      <c r="O2666">
        <v>0.24324324324324301</v>
      </c>
      <c r="P2666">
        <v>31</v>
      </c>
      <c r="Q2666">
        <v>17.935483870967701</v>
      </c>
      <c r="R2666">
        <v>7</v>
      </c>
      <c r="S2666">
        <v>53.142857142857103</v>
      </c>
      <c r="T2666">
        <v>17</v>
      </c>
      <c r="U2666">
        <v>139.41176470588201</v>
      </c>
      <c r="V2666">
        <v>13</v>
      </c>
      <c r="W2666">
        <v>18.076923076923102</v>
      </c>
      <c r="X2666">
        <v>19</v>
      </c>
      <c r="Y2666">
        <v>150.052631578947</v>
      </c>
      <c r="Z2666">
        <v>17</v>
      </c>
      <c r="AA2666">
        <v>461.47058823529397</v>
      </c>
      <c r="AB2666">
        <v>19</v>
      </c>
      <c r="AC2666">
        <v>189.68421052631601</v>
      </c>
      <c r="AD2666">
        <v>0.51351351351351404</v>
      </c>
      <c r="AE2666">
        <v>2</v>
      </c>
      <c r="AF2666">
        <v>98</v>
      </c>
      <c r="AG2666">
        <v>5.4054054054054099E-2</v>
      </c>
      <c r="AH2666" s="4">
        <v>16</v>
      </c>
      <c r="AI2666">
        <v>0.94117647058823495</v>
      </c>
      <c r="AJ2666" s="4">
        <v>7</v>
      </c>
      <c r="AK2666">
        <v>0.41176470588235298</v>
      </c>
      <c r="AL2666" s="4">
        <v>10</v>
      </c>
      <c r="AM2666">
        <v>0.52631578947368396</v>
      </c>
      <c r="AN2666" s="4">
        <v>0</v>
      </c>
      <c r="AO2666">
        <v>0</v>
      </c>
      <c r="AP2666" s="4">
        <v>1</v>
      </c>
      <c r="AQ2666">
        <v>2.7027027027027001E-2</v>
      </c>
      <c r="AR2666" s="4">
        <v>0</v>
      </c>
      <c r="AS2666">
        <v>0</v>
      </c>
      <c r="AT2666" s="4">
        <v>0</v>
      </c>
      <c r="AU2666" s="4">
        <v>0</v>
      </c>
      <c r="AV2666" s="4">
        <v>2</v>
      </c>
      <c r="AW2666">
        <v>1.48</v>
      </c>
      <c r="AX2666" s="4">
        <f t="shared" si="41"/>
        <v>25</v>
      </c>
      <c r="AY2666" s="4">
        <v>16</v>
      </c>
      <c r="AZ2666" s="4">
        <v>3.875</v>
      </c>
    </row>
    <row r="2667" spans="1:52" x14ac:dyDescent="0.25">
      <c r="A2667" s="4">
        <v>2017</v>
      </c>
      <c r="B2667" s="4" t="s">
        <v>486</v>
      </c>
      <c r="C2667" t="s">
        <v>194</v>
      </c>
      <c r="D2667" t="s">
        <v>206</v>
      </c>
      <c r="E2667" t="s">
        <v>718</v>
      </c>
      <c r="F2667" s="4">
        <v>112</v>
      </c>
      <c r="G2667">
        <v>13</v>
      </c>
      <c r="H2667">
        <v>7.3076923076923102</v>
      </c>
      <c r="I2667">
        <v>109</v>
      </c>
      <c r="J2667">
        <v>4.6880733944954098</v>
      </c>
      <c r="K2667">
        <v>0</v>
      </c>
      <c r="L2667">
        <v>0</v>
      </c>
      <c r="M2667">
        <v>21</v>
      </c>
      <c r="N2667">
        <v>854.130841121495</v>
      </c>
      <c r="O2667">
        <v>0.1875</v>
      </c>
      <c r="P2667">
        <v>90</v>
      </c>
      <c r="Q2667">
        <v>30.9444444444444</v>
      </c>
      <c r="R2667">
        <v>17</v>
      </c>
      <c r="S2667">
        <v>87.764705882352899</v>
      </c>
      <c r="T2667">
        <v>42</v>
      </c>
      <c r="U2667">
        <v>159.52380952381</v>
      </c>
      <c r="V2667">
        <v>34</v>
      </c>
      <c r="W2667">
        <v>16.676470588235301</v>
      </c>
      <c r="X2667">
        <v>58</v>
      </c>
      <c r="Y2667">
        <v>121.72413793103399</v>
      </c>
      <c r="Z2667">
        <v>44</v>
      </c>
      <c r="AA2667">
        <v>375.31818181818198</v>
      </c>
      <c r="AB2667">
        <v>64</v>
      </c>
      <c r="AC2667">
        <v>166.53125</v>
      </c>
      <c r="AD2667">
        <v>0.57142857142857095</v>
      </c>
      <c r="AE2667">
        <v>22</v>
      </c>
      <c r="AF2667">
        <v>53.318181818181799</v>
      </c>
      <c r="AG2667">
        <v>0.19642857142857101</v>
      </c>
      <c r="AH2667" s="4">
        <v>28</v>
      </c>
      <c r="AI2667">
        <v>0.63636363636363602</v>
      </c>
      <c r="AJ2667" s="4">
        <v>9</v>
      </c>
      <c r="AK2667">
        <v>0.204545454545455</v>
      </c>
      <c r="AL2667" s="4">
        <v>16</v>
      </c>
      <c r="AM2667">
        <v>0.25</v>
      </c>
      <c r="AN2667" s="4">
        <v>4</v>
      </c>
      <c r="AO2667">
        <v>6.25E-2</v>
      </c>
      <c r="AP2667" s="4">
        <v>0</v>
      </c>
      <c r="AQ2667">
        <v>0</v>
      </c>
      <c r="AR2667" s="4">
        <v>0</v>
      </c>
      <c r="AS2667">
        <v>0</v>
      </c>
      <c r="AT2667" s="4">
        <v>3</v>
      </c>
      <c r="AU2667" s="4">
        <v>0</v>
      </c>
      <c r="AV2667" s="4">
        <v>1</v>
      </c>
      <c r="AW2667">
        <v>1.81666666666667</v>
      </c>
      <c r="AX2667" s="4">
        <f t="shared" si="41"/>
        <v>61.651376146788877</v>
      </c>
      <c r="AY2667" s="4">
        <v>42</v>
      </c>
      <c r="AZ2667" s="4">
        <v>5</v>
      </c>
    </row>
    <row r="2668" spans="1:52" x14ac:dyDescent="0.25">
      <c r="A2668" s="4">
        <v>2017</v>
      </c>
      <c r="B2668" s="4" t="s">
        <v>486</v>
      </c>
      <c r="C2668" t="s">
        <v>194</v>
      </c>
      <c r="D2668" t="s">
        <v>232</v>
      </c>
      <c r="E2668" t="s">
        <v>743</v>
      </c>
      <c r="F2668" s="4">
        <v>45</v>
      </c>
      <c r="G2668">
        <v>1</v>
      </c>
      <c r="H2668">
        <v>3</v>
      </c>
      <c r="I2668">
        <v>45</v>
      </c>
      <c r="J2668">
        <v>3.0888888888888899</v>
      </c>
      <c r="K2668">
        <v>0</v>
      </c>
      <c r="L2668">
        <v>0</v>
      </c>
      <c r="M2668">
        <v>0</v>
      </c>
      <c r="N2668">
        <v>82.022222222222197</v>
      </c>
      <c r="O2668">
        <v>0</v>
      </c>
      <c r="P2668">
        <v>30</v>
      </c>
      <c r="Q2668">
        <v>8.4666666666666703</v>
      </c>
      <c r="R2668">
        <v>6</v>
      </c>
      <c r="S2668">
        <v>9.5</v>
      </c>
      <c r="T2668">
        <v>2</v>
      </c>
      <c r="U2668">
        <v>69.5</v>
      </c>
      <c r="V2668">
        <v>1</v>
      </c>
      <c r="W2668">
        <v>2</v>
      </c>
      <c r="X2668">
        <v>41</v>
      </c>
      <c r="Y2668">
        <v>51.682926829268297</v>
      </c>
      <c r="Z2668">
        <v>2</v>
      </c>
      <c r="AA2668">
        <v>330.5</v>
      </c>
      <c r="AB2668">
        <v>43</v>
      </c>
      <c r="AC2668">
        <v>56.488372093023301</v>
      </c>
      <c r="AD2668">
        <v>0.95555555555555605</v>
      </c>
      <c r="AE2668">
        <v>26</v>
      </c>
      <c r="AF2668">
        <v>28.807692307692299</v>
      </c>
      <c r="AG2668">
        <v>0.57777777777777795</v>
      </c>
      <c r="AH2668" s="4">
        <v>1</v>
      </c>
      <c r="AI2668">
        <v>0.5</v>
      </c>
      <c r="AJ2668" s="4">
        <v>0</v>
      </c>
      <c r="AK2668">
        <v>0</v>
      </c>
      <c r="AL2668" s="4">
        <v>3</v>
      </c>
      <c r="AM2668">
        <v>6.9767441860465101E-2</v>
      </c>
      <c r="AN2668" s="4">
        <v>1</v>
      </c>
      <c r="AO2668">
        <v>2.32558139534884E-2</v>
      </c>
      <c r="AP2668" s="4">
        <v>0</v>
      </c>
      <c r="AQ2668">
        <v>0</v>
      </c>
      <c r="AR2668" s="4">
        <v>0</v>
      </c>
      <c r="AS2668">
        <v>0</v>
      </c>
      <c r="AT2668" s="4">
        <v>0</v>
      </c>
      <c r="AU2668" s="4">
        <v>0</v>
      </c>
      <c r="AV2668" s="4">
        <v>3</v>
      </c>
      <c r="AW2668">
        <v>2.0454545454545499</v>
      </c>
      <c r="AX2668" s="4">
        <f t="shared" si="41"/>
        <v>21.999999999999954</v>
      </c>
      <c r="AY2668" s="4">
        <v>2</v>
      </c>
      <c r="AZ2668" s="4">
        <v>0</v>
      </c>
    </row>
    <row r="2669" spans="1:52" x14ac:dyDescent="0.25">
      <c r="A2669" s="4">
        <v>2017</v>
      </c>
      <c r="B2669" s="4" t="s">
        <v>486</v>
      </c>
      <c r="C2669" t="s">
        <v>194</v>
      </c>
      <c r="D2669" t="s">
        <v>314</v>
      </c>
      <c r="E2669" t="s">
        <v>819</v>
      </c>
      <c r="F2669" s="4">
        <v>160</v>
      </c>
      <c r="G2669">
        <v>25</v>
      </c>
      <c r="H2669">
        <v>3.24</v>
      </c>
      <c r="I2669">
        <v>158</v>
      </c>
      <c r="J2669">
        <v>3.93037974683544</v>
      </c>
      <c r="K2669">
        <v>2</v>
      </c>
      <c r="L2669">
        <v>1.26582278481013E-2</v>
      </c>
      <c r="M2669">
        <v>67</v>
      </c>
      <c r="N2669">
        <v>2039.7870967741901</v>
      </c>
      <c r="O2669">
        <v>0.41875000000000001</v>
      </c>
      <c r="P2669">
        <v>111</v>
      </c>
      <c r="Q2669">
        <v>65.432432432432407</v>
      </c>
      <c r="R2669">
        <v>58</v>
      </c>
      <c r="S2669">
        <v>43.551724137930997</v>
      </c>
      <c r="T2669">
        <v>71</v>
      </c>
      <c r="U2669">
        <v>143.67605633802799</v>
      </c>
      <c r="V2669">
        <v>58</v>
      </c>
      <c r="W2669">
        <v>37.086206896551701</v>
      </c>
      <c r="X2669">
        <v>80</v>
      </c>
      <c r="Y2669">
        <v>134.82499999999999</v>
      </c>
      <c r="Z2669">
        <v>72</v>
      </c>
      <c r="AA2669">
        <v>345.597222222222</v>
      </c>
      <c r="AB2669">
        <v>83</v>
      </c>
      <c r="AC2669">
        <v>171.843373493976</v>
      </c>
      <c r="AD2669">
        <v>0.51875000000000004</v>
      </c>
      <c r="AE2669">
        <v>10</v>
      </c>
      <c r="AF2669">
        <v>79.2</v>
      </c>
      <c r="AG2669">
        <v>6.25E-2</v>
      </c>
      <c r="AH2669" s="4">
        <v>57</v>
      </c>
      <c r="AI2669">
        <v>0.79166666666666696</v>
      </c>
      <c r="AJ2669" s="4">
        <v>11</v>
      </c>
      <c r="AK2669">
        <v>0.15277777777777801</v>
      </c>
      <c r="AL2669" s="4">
        <v>44</v>
      </c>
      <c r="AM2669">
        <v>0.530120481927711</v>
      </c>
      <c r="AN2669" s="4">
        <v>5</v>
      </c>
      <c r="AO2669">
        <v>6.02409638554217E-2</v>
      </c>
      <c r="AP2669" s="4">
        <v>1</v>
      </c>
      <c r="AQ2669">
        <v>6.2500000000000003E-3</v>
      </c>
      <c r="AR2669" s="4">
        <v>0</v>
      </c>
      <c r="AS2669">
        <v>0</v>
      </c>
      <c r="AT2669" s="4">
        <v>2</v>
      </c>
      <c r="AU2669" s="4">
        <v>0</v>
      </c>
      <c r="AV2669" s="4">
        <v>0</v>
      </c>
      <c r="AW2669">
        <v>1.6631578947368399</v>
      </c>
      <c r="AX2669" s="4">
        <f t="shared" si="41"/>
        <v>96.202531645569749</v>
      </c>
      <c r="AY2669" s="4">
        <v>72</v>
      </c>
      <c r="AZ2669" s="4">
        <v>2.5277777777777799</v>
      </c>
    </row>
    <row r="2670" spans="1:52" x14ac:dyDescent="0.25">
      <c r="A2670" s="4">
        <v>2017</v>
      </c>
      <c r="B2670" s="4" t="s">
        <v>486</v>
      </c>
      <c r="C2670" t="s">
        <v>194</v>
      </c>
      <c r="D2670" t="s">
        <v>351</v>
      </c>
      <c r="E2670" t="s">
        <v>851</v>
      </c>
      <c r="F2670" s="4">
        <v>1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1</v>
      </c>
      <c r="N2670">
        <v>8791</v>
      </c>
      <c r="O2670">
        <v>1</v>
      </c>
      <c r="P2670">
        <v>1</v>
      </c>
      <c r="Q2670">
        <v>4</v>
      </c>
      <c r="R2670">
        <v>1</v>
      </c>
      <c r="S2670">
        <v>9</v>
      </c>
      <c r="T2670">
        <v>1</v>
      </c>
      <c r="U2670">
        <v>103</v>
      </c>
      <c r="V2670">
        <v>1</v>
      </c>
      <c r="W2670">
        <v>4</v>
      </c>
      <c r="X2670">
        <v>0</v>
      </c>
      <c r="Y2670">
        <v>0</v>
      </c>
      <c r="Z2670">
        <v>1</v>
      </c>
      <c r="AA2670">
        <v>192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 s="4">
        <v>1</v>
      </c>
      <c r="AI2670">
        <v>1</v>
      </c>
      <c r="AJ2670" s="4">
        <v>0</v>
      </c>
      <c r="AK2670">
        <v>0</v>
      </c>
      <c r="AL2670" s="4">
        <v>0</v>
      </c>
      <c r="AM2670">
        <v>0</v>
      </c>
      <c r="AN2670" s="4">
        <v>0</v>
      </c>
      <c r="AO2670">
        <v>0</v>
      </c>
      <c r="AP2670" s="4">
        <v>0</v>
      </c>
      <c r="AQ2670">
        <v>0</v>
      </c>
      <c r="AR2670" s="4">
        <v>0</v>
      </c>
      <c r="AS2670">
        <v>0</v>
      </c>
      <c r="AT2670" s="4">
        <v>0</v>
      </c>
      <c r="AU2670" s="4">
        <v>0</v>
      </c>
      <c r="AV2670" s="4">
        <v>0</v>
      </c>
      <c r="AW2670">
        <v>1</v>
      </c>
      <c r="AX2670" s="4">
        <f t="shared" si="41"/>
        <v>1</v>
      </c>
      <c r="AY2670" s="4">
        <v>1</v>
      </c>
      <c r="AZ2670" s="4">
        <v>15</v>
      </c>
    </row>
    <row r="2671" spans="1:52" x14ac:dyDescent="0.25">
      <c r="A2671" s="4">
        <v>2017</v>
      </c>
      <c r="B2671" s="4" t="s">
        <v>486</v>
      </c>
      <c r="C2671" t="s">
        <v>194</v>
      </c>
      <c r="D2671" t="s">
        <v>373</v>
      </c>
      <c r="E2671" t="s">
        <v>872</v>
      </c>
      <c r="F2671" s="4">
        <v>27</v>
      </c>
      <c r="G2671">
        <v>8</v>
      </c>
      <c r="H2671">
        <v>3.125</v>
      </c>
      <c r="I2671">
        <v>27</v>
      </c>
      <c r="J2671">
        <v>4.7407407407407396</v>
      </c>
      <c r="K2671">
        <v>2</v>
      </c>
      <c r="L2671">
        <v>7.4074074074074098E-2</v>
      </c>
      <c r="M2671">
        <v>10</v>
      </c>
      <c r="N2671">
        <v>1248.7037037037001</v>
      </c>
      <c r="O2671">
        <v>0.37037037037037002</v>
      </c>
      <c r="P2671">
        <v>13</v>
      </c>
      <c r="Q2671">
        <v>133.92307692307699</v>
      </c>
      <c r="R2671">
        <v>12</v>
      </c>
      <c r="S2671">
        <v>61.8333333333333</v>
      </c>
      <c r="T2671">
        <v>11</v>
      </c>
      <c r="U2671">
        <v>143.363636363636</v>
      </c>
      <c r="V2671">
        <v>10</v>
      </c>
      <c r="W2671">
        <v>5.9</v>
      </c>
      <c r="X2671">
        <v>16</v>
      </c>
      <c r="Y2671">
        <v>163.75</v>
      </c>
      <c r="Z2671">
        <v>11</v>
      </c>
      <c r="AA2671">
        <v>363.27272727272702</v>
      </c>
      <c r="AB2671">
        <v>16</v>
      </c>
      <c r="AC2671">
        <v>218.1875</v>
      </c>
      <c r="AD2671">
        <v>0.592592592592593</v>
      </c>
      <c r="AE2671">
        <v>1</v>
      </c>
      <c r="AF2671">
        <v>20</v>
      </c>
      <c r="AG2671">
        <v>3.7037037037037E-2</v>
      </c>
      <c r="AH2671" s="4">
        <v>10</v>
      </c>
      <c r="AI2671">
        <v>0.90909090909090895</v>
      </c>
      <c r="AJ2671" s="4">
        <v>1</v>
      </c>
      <c r="AK2671">
        <v>9.0909090909090898E-2</v>
      </c>
      <c r="AL2671" s="4">
        <v>10</v>
      </c>
      <c r="AM2671">
        <v>0.625</v>
      </c>
      <c r="AN2671" s="4">
        <v>2</v>
      </c>
      <c r="AO2671">
        <v>0.125</v>
      </c>
      <c r="AP2671" s="4">
        <v>1</v>
      </c>
      <c r="AQ2671">
        <v>3.7037037037037E-2</v>
      </c>
      <c r="AR2671" s="4">
        <v>0</v>
      </c>
      <c r="AS2671">
        <v>0</v>
      </c>
      <c r="AT2671" s="4">
        <v>0</v>
      </c>
      <c r="AU2671" s="4">
        <v>0</v>
      </c>
      <c r="AV2671" s="4">
        <v>1</v>
      </c>
      <c r="AW2671">
        <v>1.35</v>
      </c>
      <c r="AX2671" s="4">
        <f t="shared" si="41"/>
        <v>20</v>
      </c>
      <c r="AY2671" s="4">
        <v>11</v>
      </c>
      <c r="AZ2671" s="4">
        <v>12.181818181818199</v>
      </c>
    </row>
    <row r="2672" spans="1:52" x14ac:dyDescent="0.25">
      <c r="A2672" s="4">
        <v>2017</v>
      </c>
      <c r="B2672" s="4" t="s">
        <v>486</v>
      </c>
      <c r="C2672" t="s">
        <v>194</v>
      </c>
      <c r="D2672" t="s">
        <v>374</v>
      </c>
      <c r="E2672" t="s">
        <v>873</v>
      </c>
      <c r="F2672" s="4">
        <v>110</v>
      </c>
      <c r="G2672">
        <v>3</v>
      </c>
      <c r="H2672">
        <v>1.6666666666666701</v>
      </c>
      <c r="I2672">
        <v>108</v>
      </c>
      <c r="J2672">
        <v>5.7222222222222197</v>
      </c>
      <c r="K2672">
        <v>8</v>
      </c>
      <c r="L2672">
        <v>7.4074074074074098E-2</v>
      </c>
      <c r="M2672">
        <v>8</v>
      </c>
      <c r="N2672">
        <v>-7.86407766990291</v>
      </c>
      <c r="O2672">
        <v>7.2727272727272696E-2</v>
      </c>
      <c r="P2672">
        <v>106</v>
      </c>
      <c r="Q2672">
        <v>6.1603773584905701</v>
      </c>
      <c r="R2672">
        <v>37</v>
      </c>
      <c r="S2672">
        <v>23.864864864864899</v>
      </c>
      <c r="T2672">
        <v>8</v>
      </c>
      <c r="U2672">
        <v>217.625</v>
      </c>
      <c r="V2672">
        <v>8</v>
      </c>
      <c r="W2672">
        <v>17.125</v>
      </c>
      <c r="X2672">
        <v>95</v>
      </c>
      <c r="Y2672">
        <v>63.378947368421102</v>
      </c>
      <c r="Z2672">
        <v>7</v>
      </c>
      <c r="AA2672">
        <v>483.57142857142901</v>
      </c>
      <c r="AB2672">
        <v>100</v>
      </c>
      <c r="AC2672">
        <v>87.75</v>
      </c>
      <c r="AD2672">
        <v>0.90909090909090895</v>
      </c>
      <c r="AE2672">
        <v>59</v>
      </c>
      <c r="AF2672">
        <v>66.271186440677994</v>
      </c>
      <c r="AG2672">
        <v>0.53636363636363604</v>
      </c>
      <c r="AH2672" s="4">
        <v>6</v>
      </c>
      <c r="AI2672">
        <v>0.85714285714285698</v>
      </c>
      <c r="AJ2672" s="4">
        <v>2</v>
      </c>
      <c r="AK2672">
        <v>0.28571428571428598</v>
      </c>
      <c r="AL2672" s="4">
        <v>10</v>
      </c>
      <c r="AM2672">
        <v>0.1</v>
      </c>
      <c r="AN2672" s="4">
        <v>8</v>
      </c>
      <c r="AO2672">
        <v>0.08</v>
      </c>
      <c r="AP2672" s="4">
        <v>0</v>
      </c>
      <c r="AQ2672">
        <v>0</v>
      </c>
      <c r="AR2672" s="4">
        <v>0</v>
      </c>
      <c r="AS2672">
        <v>0</v>
      </c>
      <c r="AT2672" s="4">
        <v>2</v>
      </c>
      <c r="AU2672" s="4">
        <v>0</v>
      </c>
      <c r="AV2672" s="4">
        <v>2</v>
      </c>
      <c r="AW2672">
        <v>1.8305084745762701</v>
      </c>
      <c r="AX2672" s="4">
        <f t="shared" si="41"/>
        <v>60.092592592592631</v>
      </c>
      <c r="AY2672" s="4">
        <v>7</v>
      </c>
      <c r="AZ2672" s="4">
        <v>2.8571428571428599</v>
      </c>
    </row>
    <row r="2673" spans="1:52" x14ac:dyDescent="0.25">
      <c r="A2673" s="4">
        <v>2017</v>
      </c>
      <c r="B2673" s="4" t="s">
        <v>486</v>
      </c>
      <c r="C2673" t="s">
        <v>194</v>
      </c>
      <c r="D2673" t="s">
        <v>400</v>
      </c>
      <c r="E2673" t="s">
        <v>897</v>
      </c>
      <c r="F2673" s="4">
        <v>110</v>
      </c>
      <c r="G2673">
        <v>2</v>
      </c>
      <c r="H2673">
        <v>1.5</v>
      </c>
      <c r="I2673">
        <v>108</v>
      </c>
      <c r="J2673">
        <v>3.6481481481481501</v>
      </c>
      <c r="K2673">
        <v>4</v>
      </c>
      <c r="L2673">
        <v>3.7037037037037E-2</v>
      </c>
      <c r="M2673">
        <v>11</v>
      </c>
      <c r="N2673">
        <v>160.32352941176501</v>
      </c>
      <c r="O2673">
        <v>0.1</v>
      </c>
      <c r="P2673">
        <v>79</v>
      </c>
      <c r="Q2673">
        <v>9.7468354430379804</v>
      </c>
      <c r="R2673">
        <v>10</v>
      </c>
      <c r="S2673">
        <v>38.200000000000003</v>
      </c>
      <c r="T2673">
        <v>4</v>
      </c>
      <c r="U2673">
        <v>262.25</v>
      </c>
      <c r="V2673">
        <v>4</v>
      </c>
      <c r="W2673">
        <v>6.25</v>
      </c>
      <c r="X2673">
        <v>71</v>
      </c>
      <c r="Y2673">
        <v>38.014084507042298</v>
      </c>
      <c r="Z2673">
        <v>3</v>
      </c>
      <c r="AA2673">
        <v>656.33333333333303</v>
      </c>
      <c r="AB2673">
        <v>104</v>
      </c>
      <c r="AC2673">
        <v>54.894230769230802</v>
      </c>
      <c r="AD2673">
        <v>0.94545454545454499</v>
      </c>
      <c r="AE2673">
        <v>73</v>
      </c>
      <c r="AF2673">
        <v>39.5479452054795</v>
      </c>
      <c r="AG2673">
        <v>0.66363636363636402</v>
      </c>
      <c r="AH2673" s="4">
        <v>2</v>
      </c>
      <c r="AI2673">
        <v>0.66666666666666696</v>
      </c>
      <c r="AJ2673" s="4">
        <v>1</v>
      </c>
      <c r="AK2673">
        <v>0.33333333333333298</v>
      </c>
      <c r="AL2673" s="4">
        <v>5</v>
      </c>
      <c r="AM2673">
        <v>4.80769230769231E-2</v>
      </c>
      <c r="AN2673" s="4">
        <v>3</v>
      </c>
      <c r="AO2673">
        <v>2.88461538461539E-2</v>
      </c>
      <c r="AP2673" s="4">
        <v>0</v>
      </c>
      <c r="AQ2673">
        <v>0</v>
      </c>
      <c r="AR2673" s="4">
        <v>0</v>
      </c>
      <c r="AS2673">
        <v>0</v>
      </c>
      <c r="AT2673" s="4">
        <v>2</v>
      </c>
      <c r="AU2673" s="4">
        <v>0</v>
      </c>
      <c r="AV2673" s="4">
        <v>1</v>
      </c>
      <c r="AW2673">
        <v>2.25</v>
      </c>
      <c r="AX2673" s="4">
        <f t="shared" si="41"/>
        <v>48.888888888888886</v>
      </c>
      <c r="AY2673" s="4">
        <v>3</v>
      </c>
      <c r="AZ2673" s="4">
        <v>24</v>
      </c>
    </row>
    <row r="2674" spans="1:52" x14ac:dyDescent="0.25">
      <c r="A2674" s="4">
        <v>2017</v>
      </c>
      <c r="B2674" s="4" t="s">
        <v>486</v>
      </c>
      <c r="C2674" t="s">
        <v>194</v>
      </c>
      <c r="D2674" t="s">
        <v>454</v>
      </c>
      <c r="E2674" t="s">
        <v>951</v>
      </c>
      <c r="F2674" s="4">
        <v>87</v>
      </c>
      <c r="G2674">
        <v>13</v>
      </c>
      <c r="H2674">
        <v>3.3846153846153801</v>
      </c>
      <c r="I2674">
        <v>87</v>
      </c>
      <c r="J2674">
        <v>3.4367816091954002</v>
      </c>
      <c r="K2674">
        <v>0</v>
      </c>
      <c r="L2674">
        <v>0</v>
      </c>
      <c r="M2674">
        <v>43</v>
      </c>
      <c r="N2674">
        <v>2848.0697674418602</v>
      </c>
      <c r="O2674">
        <v>0.49425287356321801</v>
      </c>
      <c r="P2674">
        <v>86</v>
      </c>
      <c r="Q2674">
        <v>18.406976744186</v>
      </c>
      <c r="R2674">
        <v>37</v>
      </c>
      <c r="S2674">
        <v>85.405405405405403</v>
      </c>
      <c r="T2674">
        <v>40</v>
      </c>
      <c r="U2674">
        <v>191.85</v>
      </c>
      <c r="V2674">
        <v>38</v>
      </c>
      <c r="W2674">
        <v>27.2631578947368</v>
      </c>
      <c r="X2674">
        <v>39</v>
      </c>
      <c r="Y2674">
        <v>164.05128205128199</v>
      </c>
      <c r="Z2674">
        <v>38</v>
      </c>
      <c r="AA2674">
        <v>482.73684210526301</v>
      </c>
      <c r="AB2674">
        <v>44</v>
      </c>
      <c r="AC2674">
        <v>205.70454545454501</v>
      </c>
      <c r="AD2674">
        <v>0.50574712643678199</v>
      </c>
      <c r="AE2674">
        <v>4</v>
      </c>
      <c r="AF2674">
        <v>129.75</v>
      </c>
      <c r="AG2674">
        <v>4.5977011494252901E-2</v>
      </c>
      <c r="AH2674" s="4">
        <v>31</v>
      </c>
      <c r="AI2674">
        <v>0.81578947368421095</v>
      </c>
      <c r="AJ2674" s="4">
        <v>9</v>
      </c>
      <c r="AK2674">
        <v>0.23684210526315799</v>
      </c>
      <c r="AL2674" s="4">
        <v>18</v>
      </c>
      <c r="AM2674">
        <v>0.40909090909090901</v>
      </c>
      <c r="AN2674" s="4">
        <v>4</v>
      </c>
      <c r="AO2674">
        <v>9.0909090909090898E-2</v>
      </c>
      <c r="AP2674" s="4">
        <v>2</v>
      </c>
      <c r="AQ2674">
        <v>2.2988505747126398E-2</v>
      </c>
      <c r="AR2674" s="4">
        <v>0</v>
      </c>
      <c r="AS2674">
        <v>0</v>
      </c>
      <c r="AT2674" s="4">
        <v>0</v>
      </c>
      <c r="AU2674" s="4">
        <v>0</v>
      </c>
      <c r="AV2674" s="4">
        <v>1</v>
      </c>
      <c r="AW2674">
        <v>1.1756756756756801</v>
      </c>
      <c r="AX2674" s="4">
        <f t="shared" si="41"/>
        <v>73.999999999999716</v>
      </c>
      <c r="AY2674" s="4">
        <v>35</v>
      </c>
      <c r="AZ2674" s="4">
        <v>13.8571428571429</v>
      </c>
    </row>
    <row r="2675" spans="1:52" x14ac:dyDescent="0.25">
      <c r="A2675" s="4">
        <v>2017</v>
      </c>
      <c r="B2675" s="4" t="s">
        <v>486</v>
      </c>
      <c r="C2675" t="s">
        <v>194</v>
      </c>
      <c r="D2675" t="s">
        <v>456</v>
      </c>
      <c r="E2675" t="s">
        <v>953</v>
      </c>
      <c r="F2675" s="4">
        <v>86</v>
      </c>
      <c r="G2675">
        <v>24</v>
      </c>
      <c r="H2675">
        <v>3.0833333333333299</v>
      </c>
      <c r="I2675">
        <v>86</v>
      </c>
      <c r="J2675">
        <v>5.6627906976744198</v>
      </c>
      <c r="K2675">
        <v>0</v>
      </c>
      <c r="L2675">
        <v>0</v>
      </c>
      <c r="M2675">
        <v>32</v>
      </c>
      <c r="N2675">
        <v>2986.0930232558098</v>
      </c>
      <c r="O2675">
        <v>0.372093023255814</v>
      </c>
      <c r="P2675">
        <v>85</v>
      </c>
      <c r="Q2675">
        <v>24.5647058823529</v>
      </c>
      <c r="R2675">
        <v>24</v>
      </c>
      <c r="S2675">
        <v>89.125</v>
      </c>
      <c r="T2675">
        <v>44</v>
      </c>
      <c r="U2675">
        <v>169.886363636364</v>
      </c>
      <c r="V2675">
        <v>22</v>
      </c>
      <c r="W2675">
        <v>28.227272727272702</v>
      </c>
      <c r="X2675">
        <v>37</v>
      </c>
      <c r="Y2675">
        <v>211.72972972973</v>
      </c>
      <c r="Z2675">
        <v>43</v>
      </c>
      <c r="AA2675">
        <v>419.06976744185999</v>
      </c>
      <c r="AB2675">
        <v>42</v>
      </c>
      <c r="AC2675">
        <v>263.26190476190499</v>
      </c>
      <c r="AD2675">
        <v>0.48837209302325602</v>
      </c>
      <c r="AE2675">
        <v>0</v>
      </c>
      <c r="AF2675">
        <v>0</v>
      </c>
      <c r="AG2675">
        <v>0</v>
      </c>
      <c r="AH2675" s="4">
        <v>30</v>
      </c>
      <c r="AI2675">
        <v>0.69767441860465096</v>
      </c>
      <c r="AJ2675" s="4">
        <v>7</v>
      </c>
      <c r="AK2675">
        <v>0.162790697674419</v>
      </c>
      <c r="AL2675" s="4">
        <v>15</v>
      </c>
      <c r="AM2675">
        <v>0.35714285714285698</v>
      </c>
      <c r="AN2675" s="4">
        <v>4</v>
      </c>
      <c r="AO2675">
        <v>9.5238095238095205E-2</v>
      </c>
      <c r="AP2675" s="4">
        <v>0</v>
      </c>
      <c r="AQ2675">
        <v>0</v>
      </c>
      <c r="AR2675" s="4">
        <v>1</v>
      </c>
      <c r="AS2675">
        <v>1.16279069767442E-2</v>
      </c>
      <c r="AT2675" s="4">
        <v>0</v>
      </c>
      <c r="AU2675" s="4">
        <v>0</v>
      </c>
      <c r="AV2675" s="4">
        <v>1</v>
      </c>
      <c r="AW2675">
        <v>1.1315789473684199</v>
      </c>
      <c r="AX2675" s="4">
        <f t="shared" si="41"/>
        <v>76.000000000000071</v>
      </c>
      <c r="AY2675" s="4">
        <v>45</v>
      </c>
      <c r="AZ2675" s="4">
        <v>2.5909090909090899</v>
      </c>
    </row>
    <row r="2676" spans="1:52" x14ac:dyDescent="0.25">
      <c r="A2676" s="4">
        <v>2017</v>
      </c>
      <c r="B2676" s="4" t="s">
        <v>486</v>
      </c>
      <c r="C2676" t="s">
        <v>194</v>
      </c>
      <c r="D2676" t="s">
        <v>457</v>
      </c>
      <c r="E2676" t="s">
        <v>954</v>
      </c>
      <c r="F2676" s="4">
        <v>18</v>
      </c>
      <c r="G2676">
        <v>2</v>
      </c>
      <c r="H2676">
        <v>1.5</v>
      </c>
      <c r="I2676">
        <v>18</v>
      </c>
      <c r="J2676">
        <v>5.2777777777777803</v>
      </c>
      <c r="K2676">
        <v>0</v>
      </c>
      <c r="L2676">
        <v>0</v>
      </c>
      <c r="M2676">
        <v>10</v>
      </c>
      <c r="N2676">
        <v>1871.8125</v>
      </c>
      <c r="O2676">
        <v>0.55555555555555602</v>
      </c>
      <c r="P2676">
        <v>18</v>
      </c>
      <c r="Q2676">
        <v>17.1666666666667</v>
      </c>
      <c r="R2676">
        <v>6</v>
      </c>
      <c r="S2676">
        <v>90.6666666666667</v>
      </c>
      <c r="T2676">
        <v>9</v>
      </c>
      <c r="U2676">
        <v>204.777777777778</v>
      </c>
      <c r="V2676">
        <v>6</v>
      </c>
      <c r="W2676">
        <v>5.8333333333333304</v>
      </c>
      <c r="X2676">
        <v>9</v>
      </c>
      <c r="Y2676">
        <v>199.111111111111</v>
      </c>
      <c r="Z2676">
        <v>9</v>
      </c>
      <c r="AA2676">
        <v>445.777777777778</v>
      </c>
      <c r="AB2676">
        <v>9</v>
      </c>
      <c r="AC2676">
        <v>209.333333333333</v>
      </c>
      <c r="AD2676">
        <v>0.5</v>
      </c>
      <c r="AE2676">
        <v>0</v>
      </c>
      <c r="AF2676">
        <v>0</v>
      </c>
      <c r="AG2676">
        <v>0</v>
      </c>
      <c r="AH2676" s="4">
        <v>7</v>
      </c>
      <c r="AI2676">
        <v>0.77777777777777801</v>
      </c>
      <c r="AJ2676" s="4">
        <v>1</v>
      </c>
      <c r="AK2676">
        <v>0.11111111111111099</v>
      </c>
      <c r="AL2676" s="4">
        <v>0</v>
      </c>
      <c r="AM2676">
        <v>0</v>
      </c>
      <c r="AN2676" s="4">
        <v>0</v>
      </c>
      <c r="AO2676">
        <v>0</v>
      </c>
      <c r="AP2676" s="4">
        <v>0</v>
      </c>
      <c r="AQ2676">
        <v>0</v>
      </c>
      <c r="AR2676" s="4">
        <v>0</v>
      </c>
      <c r="AS2676">
        <v>0</v>
      </c>
      <c r="AT2676" s="4">
        <v>0</v>
      </c>
      <c r="AU2676" s="4">
        <v>0</v>
      </c>
      <c r="AV2676" s="4">
        <v>0</v>
      </c>
      <c r="AW2676">
        <v>1.125</v>
      </c>
      <c r="AX2676" s="4">
        <f t="shared" si="41"/>
        <v>16</v>
      </c>
      <c r="AY2676" s="4">
        <v>3</v>
      </c>
      <c r="AZ2676" s="4">
        <v>0</v>
      </c>
    </row>
    <row r="2677" spans="1:52" x14ac:dyDescent="0.25">
      <c r="A2677" s="4">
        <v>2017</v>
      </c>
      <c r="B2677" s="4" t="s">
        <v>486</v>
      </c>
      <c r="C2677" t="s">
        <v>194</v>
      </c>
      <c r="D2677" t="s">
        <v>458</v>
      </c>
      <c r="E2677" t="s">
        <v>955</v>
      </c>
      <c r="F2677" s="4">
        <v>18</v>
      </c>
      <c r="G2677">
        <v>2</v>
      </c>
      <c r="H2677">
        <v>1.5</v>
      </c>
      <c r="I2677">
        <v>18</v>
      </c>
      <c r="J2677">
        <v>6.1666666666666696</v>
      </c>
      <c r="K2677">
        <v>0</v>
      </c>
      <c r="L2677">
        <v>0</v>
      </c>
      <c r="M2677">
        <v>9</v>
      </c>
      <c r="N2677">
        <v>1045.4000000000001</v>
      </c>
      <c r="O2677">
        <v>0.5</v>
      </c>
      <c r="P2677">
        <v>18</v>
      </c>
      <c r="Q2677">
        <v>34.5</v>
      </c>
      <c r="R2677">
        <v>7</v>
      </c>
      <c r="S2677">
        <v>36.571428571428598</v>
      </c>
      <c r="T2677">
        <v>10</v>
      </c>
      <c r="U2677">
        <v>218.3</v>
      </c>
      <c r="V2677">
        <v>7</v>
      </c>
      <c r="W2677">
        <v>56.428571428571402</v>
      </c>
      <c r="X2677">
        <v>6</v>
      </c>
      <c r="Y2677">
        <v>240.833333333333</v>
      </c>
      <c r="Z2677">
        <v>11</v>
      </c>
      <c r="AA2677">
        <v>588.90909090909099</v>
      </c>
      <c r="AB2677">
        <v>7</v>
      </c>
      <c r="AC2677">
        <v>383.857142857143</v>
      </c>
      <c r="AD2677">
        <v>0.38888888888888901</v>
      </c>
      <c r="AE2677">
        <v>0</v>
      </c>
      <c r="AF2677">
        <v>0</v>
      </c>
      <c r="AG2677">
        <v>0</v>
      </c>
      <c r="AH2677" s="4">
        <v>7</v>
      </c>
      <c r="AI2677">
        <v>0.63636363636363602</v>
      </c>
      <c r="AJ2677" s="4">
        <v>2</v>
      </c>
      <c r="AK2677">
        <v>0.18181818181818199</v>
      </c>
      <c r="AL2677" s="4">
        <v>4</v>
      </c>
      <c r="AM2677">
        <v>0.57142857142857095</v>
      </c>
      <c r="AN2677" s="4">
        <v>0</v>
      </c>
      <c r="AO2677">
        <v>0</v>
      </c>
      <c r="AP2677" s="4">
        <v>0</v>
      </c>
      <c r="AQ2677">
        <v>0</v>
      </c>
      <c r="AR2677" s="4">
        <v>0</v>
      </c>
      <c r="AS2677">
        <v>0</v>
      </c>
      <c r="AT2677" s="4">
        <v>0</v>
      </c>
      <c r="AU2677" s="4">
        <v>0</v>
      </c>
      <c r="AV2677" s="4">
        <v>0</v>
      </c>
      <c r="AW2677">
        <v>1.125</v>
      </c>
      <c r="AX2677" s="4">
        <f t="shared" si="41"/>
        <v>16</v>
      </c>
      <c r="AY2677" s="4">
        <v>6</v>
      </c>
      <c r="AZ2677" s="4">
        <v>6.8333333333333304</v>
      </c>
    </row>
    <row r="2678" spans="1:52" x14ac:dyDescent="0.25">
      <c r="A2678" s="4">
        <v>2017</v>
      </c>
      <c r="B2678" s="4" t="s">
        <v>486</v>
      </c>
      <c r="C2678" t="s">
        <v>194</v>
      </c>
      <c r="D2678" t="s">
        <v>459</v>
      </c>
      <c r="E2678" t="s">
        <v>956</v>
      </c>
      <c r="F2678" s="4">
        <v>11</v>
      </c>
      <c r="G2678">
        <v>3</v>
      </c>
      <c r="H2678">
        <v>2.3333333333333299</v>
      </c>
      <c r="I2678">
        <v>11</v>
      </c>
      <c r="J2678">
        <v>3.6363636363636398</v>
      </c>
      <c r="K2678">
        <v>0</v>
      </c>
      <c r="L2678">
        <v>0</v>
      </c>
      <c r="M2678">
        <v>6</v>
      </c>
      <c r="N2678">
        <v>1713.45454545455</v>
      </c>
      <c r="O2678">
        <v>0.54545454545454497</v>
      </c>
      <c r="P2678">
        <v>11</v>
      </c>
      <c r="Q2678">
        <v>12.090909090909101</v>
      </c>
      <c r="R2678">
        <v>6</v>
      </c>
      <c r="S2678">
        <v>102.333333333333</v>
      </c>
      <c r="T2678">
        <v>4</v>
      </c>
      <c r="U2678">
        <v>116.75</v>
      </c>
      <c r="V2678">
        <v>3</v>
      </c>
      <c r="W2678">
        <v>8.3333333333333304</v>
      </c>
      <c r="X2678">
        <v>7</v>
      </c>
      <c r="Y2678">
        <v>278.42857142857099</v>
      </c>
      <c r="Z2678">
        <v>3</v>
      </c>
      <c r="AA2678">
        <v>303.33333333333297</v>
      </c>
      <c r="AB2678">
        <v>7</v>
      </c>
      <c r="AC2678">
        <v>300.28571428571399</v>
      </c>
      <c r="AD2678">
        <v>0.63636363636363602</v>
      </c>
      <c r="AE2678">
        <v>0</v>
      </c>
      <c r="AF2678">
        <v>0</v>
      </c>
      <c r="AG2678">
        <v>0</v>
      </c>
      <c r="AH2678" s="4">
        <v>1</v>
      </c>
      <c r="AI2678">
        <v>0.33333333333333298</v>
      </c>
      <c r="AJ2678" s="4">
        <v>0</v>
      </c>
      <c r="AK2678">
        <v>0</v>
      </c>
      <c r="AL2678" s="4">
        <v>3</v>
      </c>
      <c r="AM2678">
        <v>0.42857142857142899</v>
      </c>
      <c r="AN2678" s="4">
        <v>0</v>
      </c>
      <c r="AO2678">
        <v>0</v>
      </c>
      <c r="AP2678" s="4">
        <v>0</v>
      </c>
      <c r="AQ2678">
        <v>0</v>
      </c>
      <c r="AR2678" s="4">
        <v>0</v>
      </c>
      <c r="AS2678">
        <v>0</v>
      </c>
      <c r="AT2678" s="4">
        <v>0</v>
      </c>
      <c r="AU2678" s="4">
        <v>0</v>
      </c>
      <c r="AV2678" s="4">
        <v>1</v>
      </c>
      <c r="AW2678">
        <v>1.1000000000000001</v>
      </c>
      <c r="AX2678" s="4">
        <f t="shared" si="41"/>
        <v>10</v>
      </c>
      <c r="AY2678" s="4">
        <v>4</v>
      </c>
      <c r="AZ2678" s="4">
        <v>0.25</v>
      </c>
    </row>
    <row r="2679" spans="1:52" x14ac:dyDescent="0.25">
      <c r="A2679" s="4">
        <v>2017</v>
      </c>
      <c r="B2679" s="4" t="s">
        <v>486</v>
      </c>
      <c r="C2679" t="s">
        <v>194</v>
      </c>
      <c r="D2679" t="s">
        <v>462</v>
      </c>
      <c r="E2679" t="s">
        <v>915</v>
      </c>
      <c r="F2679" s="4">
        <v>34</v>
      </c>
      <c r="G2679">
        <v>4</v>
      </c>
      <c r="H2679">
        <v>1.25</v>
      </c>
      <c r="I2679">
        <v>34</v>
      </c>
      <c r="J2679">
        <v>7.0294117647058796</v>
      </c>
      <c r="K2679">
        <v>2</v>
      </c>
      <c r="L2679">
        <v>5.8823529411764698E-2</v>
      </c>
      <c r="M2679">
        <v>9</v>
      </c>
      <c r="N2679">
        <v>963</v>
      </c>
      <c r="O2679">
        <v>0.26470588235294101</v>
      </c>
      <c r="P2679">
        <v>21</v>
      </c>
      <c r="Q2679">
        <v>19.238095238095202</v>
      </c>
      <c r="R2679">
        <v>3</v>
      </c>
      <c r="S2679">
        <v>50.6666666666667</v>
      </c>
      <c r="T2679">
        <v>0</v>
      </c>
      <c r="U2679">
        <v>0</v>
      </c>
      <c r="V2679">
        <v>0</v>
      </c>
      <c r="W2679">
        <v>0</v>
      </c>
      <c r="X2679">
        <v>31</v>
      </c>
      <c r="Y2679">
        <v>62.354838709677402</v>
      </c>
      <c r="Z2679">
        <v>0</v>
      </c>
      <c r="AA2679">
        <v>0</v>
      </c>
      <c r="AB2679">
        <v>34</v>
      </c>
      <c r="AC2679">
        <v>101.264705882353</v>
      </c>
      <c r="AD2679">
        <v>1</v>
      </c>
      <c r="AE2679">
        <v>17</v>
      </c>
      <c r="AF2679">
        <v>42.941176470588204</v>
      </c>
      <c r="AG2679">
        <v>0.5</v>
      </c>
      <c r="AH2679" s="4">
        <v>0</v>
      </c>
      <c r="AI2679">
        <v>0</v>
      </c>
      <c r="AJ2679" s="4">
        <v>0</v>
      </c>
      <c r="AK2679">
        <v>0</v>
      </c>
      <c r="AL2679" s="4">
        <v>5</v>
      </c>
      <c r="AM2679">
        <v>0.14705882352941199</v>
      </c>
      <c r="AN2679" s="4">
        <v>1</v>
      </c>
      <c r="AO2679">
        <v>2.9411764705882401E-2</v>
      </c>
      <c r="AP2679" s="4">
        <v>1</v>
      </c>
      <c r="AQ2679">
        <v>2.9411764705882401E-2</v>
      </c>
      <c r="AR2679" s="4">
        <v>0</v>
      </c>
      <c r="AS2679">
        <v>0</v>
      </c>
      <c r="AT2679" s="4">
        <v>0</v>
      </c>
      <c r="AU2679" s="4">
        <v>0</v>
      </c>
      <c r="AV2679" s="4">
        <v>0</v>
      </c>
      <c r="AW2679">
        <v>1.5454545454545501</v>
      </c>
      <c r="AX2679" s="4">
        <f t="shared" si="41"/>
        <v>21.999999999999932</v>
      </c>
      <c r="AY2679" s="4">
        <v>0</v>
      </c>
      <c r="AZ2679" s="4">
        <v>0</v>
      </c>
    </row>
    <row r="2680" spans="1:52" x14ac:dyDescent="0.25">
      <c r="A2680" s="4">
        <v>2017</v>
      </c>
      <c r="B2680" s="4" t="s">
        <v>486</v>
      </c>
      <c r="C2680" t="s">
        <v>194</v>
      </c>
      <c r="D2680" t="s">
        <v>463</v>
      </c>
      <c r="E2680" t="s">
        <v>959</v>
      </c>
      <c r="F2680" s="4">
        <v>49</v>
      </c>
      <c r="G2680">
        <v>7</v>
      </c>
      <c r="H2680">
        <v>6</v>
      </c>
      <c r="I2680">
        <v>49</v>
      </c>
      <c r="J2680">
        <v>4.7755102040816304</v>
      </c>
      <c r="K2680">
        <v>0</v>
      </c>
      <c r="L2680">
        <v>0</v>
      </c>
      <c r="M2680">
        <v>24</v>
      </c>
      <c r="N2680">
        <v>3673.2040816326498</v>
      </c>
      <c r="O2680">
        <v>0.48979591836734698</v>
      </c>
      <c r="P2680">
        <v>49</v>
      </c>
      <c r="Q2680">
        <v>16.6938775510204</v>
      </c>
      <c r="R2680">
        <v>17</v>
      </c>
      <c r="S2680">
        <v>60.941176470588204</v>
      </c>
      <c r="T2680">
        <v>18</v>
      </c>
      <c r="U2680">
        <v>232.944444444444</v>
      </c>
      <c r="V2680">
        <v>18</v>
      </c>
      <c r="W2680">
        <v>118.222222222222</v>
      </c>
      <c r="X2680">
        <v>28</v>
      </c>
      <c r="Y2680">
        <v>203.96428571428601</v>
      </c>
      <c r="Z2680">
        <v>19</v>
      </c>
      <c r="AA2680">
        <v>534.52631578947398</v>
      </c>
      <c r="AB2680">
        <v>29</v>
      </c>
      <c r="AC2680">
        <v>218.413793103448</v>
      </c>
      <c r="AD2680">
        <v>0.59183673469387799</v>
      </c>
      <c r="AE2680">
        <v>0</v>
      </c>
      <c r="AF2680">
        <v>0</v>
      </c>
      <c r="AG2680">
        <v>0</v>
      </c>
      <c r="AH2680" s="4">
        <v>15</v>
      </c>
      <c r="AI2680">
        <v>0.78947368421052599</v>
      </c>
      <c r="AJ2680" s="4">
        <v>3</v>
      </c>
      <c r="AK2680">
        <v>0.157894736842105</v>
      </c>
      <c r="AL2680" s="4">
        <v>12</v>
      </c>
      <c r="AM2680">
        <v>0.41379310344827602</v>
      </c>
      <c r="AN2680" s="4">
        <v>0</v>
      </c>
      <c r="AO2680">
        <v>0</v>
      </c>
      <c r="AP2680" s="4">
        <v>0</v>
      </c>
      <c r="AQ2680">
        <v>0</v>
      </c>
      <c r="AR2680" s="4">
        <v>0</v>
      </c>
      <c r="AS2680">
        <v>0</v>
      </c>
      <c r="AT2680" s="4">
        <v>0</v>
      </c>
      <c r="AU2680" s="4">
        <v>0</v>
      </c>
      <c r="AV2680" s="4">
        <v>0</v>
      </c>
      <c r="AW2680">
        <v>1.0888888888888899</v>
      </c>
      <c r="AX2680" s="4">
        <f t="shared" si="41"/>
        <v>44.999999999999957</v>
      </c>
      <c r="AY2680" s="4">
        <v>20</v>
      </c>
      <c r="AZ2680" s="4">
        <v>6.5</v>
      </c>
    </row>
    <row r="2681" spans="1:52" x14ac:dyDescent="0.25">
      <c r="A2681" s="4">
        <v>2017</v>
      </c>
      <c r="B2681" s="4" t="s">
        <v>486</v>
      </c>
      <c r="C2681" t="s">
        <v>194</v>
      </c>
      <c r="D2681" t="s">
        <v>499</v>
      </c>
      <c r="E2681" t="s">
        <v>995</v>
      </c>
      <c r="F2681" s="4">
        <v>1</v>
      </c>
      <c r="G2681">
        <v>0</v>
      </c>
      <c r="H2681">
        <v>0</v>
      </c>
      <c r="I2681">
        <v>1</v>
      </c>
      <c r="J2681">
        <v>1</v>
      </c>
      <c r="K2681">
        <v>0</v>
      </c>
      <c r="L2681">
        <v>0</v>
      </c>
      <c r="M2681">
        <v>0</v>
      </c>
      <c r="N2681">
        <v>-195</v>
      </c>
      <c r="O2681">
        <v>0</v>
      </c>
      <c r="P2681">
        <v>1</v>
      </c>
      <c r="Q2681">
        <v>6</v>
      </c>
      <c r="R2681">
        <v>0</v>
      </c>
      <c r="S2681">
        <v>0</v>
      </c>
      <c r="T2681">
        <v>1</v>
      </c>
      <c r="U2681">
        <v>157</v>
      </c>
      <c r="V2681">
        <v>1</v>
      </c>
      <c r="W2681">
        <v>0</v>
      </c>
      <c r="X2681">
        <v>0</v>
      </c>
      <c r="Y2681">
        <v>0</v>
      </c>
      <c r="Z2681">
        <v>1</v>
      </c>
      <c r="AA2681">
        <v>355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 s="4">
        <v>1</v>
      </c>
      <c r="AI2681">
        <v>1</v>
      </c>
      <c r="AJ2681" s="4">
        <v>0</v>
      </c>
      <c r="AK2681">
        <v>0</v>
      </c>
      <c r="AL2681" s="4">
        <v>0</v>
      </c>
      <c r="AM2681">
        <v>0</v>
      </c>
      <c r="AN2681" s="4">
        <v>0</v>
      </c>
      <c r="AO2681">
        <v>0</v>
      </c>
      <c r="AP2681" s="4">
        <v>0</v>
      </c>
      <c r="AQ2681">
        <v>0</v>
      </c>
      <c r="AR2681" s="4">
        <v>0</v>
      </c>
      <c r="AS2681">
        <v>0</v>
      </c>
      <c r="AT2681" s="4">
        <v>0</v>
      </c>
      <c r="AU2681" s="4">
        <v>0</v>
      </c>
      <c r="AV2681" s="4">
        <v>0</v>
      </c>
      <c r="AW2681">
        <v>1</v>
      </c>
      <c r="AX2681" s="4">
        <f t="shared" si="41"/>
        <v>1</v>
      </c>
      <c r="AY2681" s="4">
        <v>1</v>
      </c>
      <c r="AZ2681" s="4">
        <v>0</v>
      </c>
    </row>
    <row r="2682" spans="1:52" x14ac:dyDescent="0.25">
      <c r="A2682" s="4">
        <v>2017</v>
      </c>
      <c r="B2682" s="4" t="s">
        <v>486</v>
      </c>
      <c r="C2682" t="s">
        <v>194</v>
      </c>
      <c r="D2682" t="s">
        <v>500</v>
      </c>
      <c r="E2682" t="s">
        <v>996</v>
      </c>
      <c r="F2682" s="4">
        <v>44</v>
      </c>
      <c r="G2682">
        <v>8</v>
      </c>
      <c r="H2682">
        <v>4</v>
      </c>
      <c r="I2682">
        <v>44</v>
      </c>
      <c r="J2682">
        <v>5.5454545454545503</v>
      </c>
      <c r="K2682">
        <v>0</v>
      </c>
      <c r="L2682">
        <v>0</v>
      </c>
      <c r="M2682">
        <v>7</v>
      </c>
      <c r="N2682">
        <v>1034.79545454545</v>
      </c>
      <c r="O2682">
        <v>0.15909090909090901</v>
      </c>
      <c r="P2682">
        <v>44</v>
      </c>
      <c r="Q2682">
        <v>17.159090909090899</v>
      </c>
      <c r="R2682">
        <v>15</v>
      </c>
      <c r="S2682">
        <v>71.466666666666697</v>
      </c>
      <c r="T2682">
        <v>17</v>
      </c>
      <c r="U2682">
        <v>182.11764705882399</v>
      </c>
      <c r="V2682">
        <v>10</v>
      </c>
      <c r="W2682">
        <v>10.1</v>
      </c>
      <c r="X2682">
        <v>17</v>
      </c>
      <c r="Y2682">
        <v>213.470588235294</v>
      </c>
      <c r="Z2682">
        <v>22</v>
      </c>
      <c r="AA2682">
        <v>526.04545454545496</v>
      </c>
      <c r="AB2682">
        <v>20</v>
      </c>
      <c r="AC2682">
        <v>235.05</v>
      </c>
      <c r="AD2682">
        <v>0.45454545454545497</v>
      </c>
      <c r="AE2682">
        <v>0</v>
      </c>
      <c r="AF2682">
        <v>0</v>
      </c>
      <c r="AG2682">
        <v>0</v>
      </c>
      <c r="AH2682" s="4">
        <v>15</v>
      </c>
      <c r="AI2682">
        <v>0.68181818181818199</v>
      </c>
      <c r="AJ2682" s="4">
        <v>5</v>
      </c>
      <c r="AK2682">
        <v>0.22727272727272699</v>
      </c>
      <c r="AL2682" s="4">
        <v>10</v>
      </c>
      <c r="AM2682">
        <v>0.5</v>
      </c>
      <c r="AN2682" s="4">
        <v>2</v>
      </c>
      <c r="AO2682">
        <v>0.1</v>
      </c>
      <c r="AP2682" s="4">
        <v>0</v>
      </c>
      <c r="AQ2682">
        <v>0</v>
      </c>
      <c r="AR2682" s="4">
        <v>0</v>
      </c>
      <c r="AS2682">
        <v>0</v>
      </c>
      <c r="AT2682" s="4">
        <v>0</v>
      </c>
      <c r="AU2682" s="4">
        <v>0</v>
      </c>
      <c r="AV2682" s="4">
        <v>2</v>
      </c>
      <c r="AW2682">
        <v>1.15789473684211</v>
      </c>
      <c r="AX2682" s="4">
        <f t="shared" si="41"/>
        <v>37.999999999999844</v>
      </c>
      <c r="AY2682" s="4">
        <v>17</v>
      </c>
      <c r="AZ2682" s="4">
        <v>6.8823529411764701</v>
      </c>
    </row>
    <row r="2683" spans="1:52" x14ac:dyDescent="0.25">
      <c r="A2683" s="4">
        <v>2017</v>
      </c>
      <c r="B2683" s="4" t="s">
        <v>486</v>
      </c>
      <c r="C2683" t="s">
        <v>194</v>
      </c>
      <c r="D2683" t="s">
        <v>501</v>
      </c>
      <c r="E2683" t="s">
        <v>997</v>
      </c>
      <c r="F2683" s="4">
        <v>1</v>
      </c>
      <c r="G2683">
        <v>1</v>
      </c>
      <c r="H2683">
        <v>0</v>
      </c>
      <c r="I2683">
        <v>1</v>
      </c>
      <c r="J2683">
        <v>1</v>
      </c>
      <c r="K2683">
        <v>0</v>
      </c>
      <c r="L2683">
        <v>0</v>
      </c>
      <c r="M2683">
        <v>0</v>
      </c>
      <c r="N2683">
        <v>1302</v>
      </c>
      <c r="O2683">
        <v>0</v>
      </c>
      <c r="P2683">
        <v>1</v>
      </c>
      <c r="Q2683">
        <v>12</v>
      </c>
      <c r="R2683">
        <v>0</v>
      </c>
      <c r="S2683">
        <v>0</v>
      </c>
      <c r="T2683">
        <v>1</v>
      </c>
      <c r="U2683">
        <v>115</v>
      </c>
      <c r="V2683">
        <v>1</v>
      </c>
      <c r="W2683">
        <v>8</v>
      </c>
      <c r="X2683">
        <v>0</v>
      </c>
      <c r="Y2683">
        <v>0</v>
      </c>
      <c r="Z2683">
        <v>1</v>
      </c>
      <c r="AA2683">
        <v>258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 s="4">
        <v>1</v>
      </c>
      <c r="AI2683">
        <v>1</v>
      </c>
      <c r="AJ2683" s="4">
        <v>0</v>
      </c>
      <c r="AK2683">
        <v>0</v>
      </c>
      <c r="AL2683" s="4">
        <v>0</v>
      </c>
      <c r="AM2683">
        <v>0</v>
      </c>
      <c r="AN2683" s="4">
        <v>0</v>
      </c>
      <c r="AO2683">
        <v>0</v>
      </c>
      <c r="AP2683" s="4">
        <v>0</v>
      </c>
      <c r="AQ2683">
        <v>0</v>
      </c>
      <c r="AR2683" s="4">
        <v>0</v>
      </c>
      <c r="AS2683">
        <v>0</v>
      </c>
      <c r="AT2683" s="4">
        <v>0</v>
      </c>
      <c r="AU2683" s="4">
        <v>0</v>
      </c>
      <c r="AV2683" s="4">
        <v>0</v>
      </c>
      <c r="AW2683">
        <v>1</v>
      </c>
      <c r="AX2683" s="4">
        <f t="shared" si="41"/>
        <v>1</v>
      </c>
      <c r="AY2683" s="4">
        <v>1</v>
      </c>
      <c r="AZ2683" s="4">
        <v>3</v>
      </c>
    </row>
    <row r="2684" spans="1:52" x14ac:dyDescent="0.25">
      <c r="A2684" s="4">
        <v>2017</v>
      </c>
      <c r="B2684" s="4" t="s">
        <v>486</v>
      </c>
      <c r="C2684" t="s">
        <v>194</v>
      </c>
      <c r="D2684" t="s">
        <v>502</v>
      </c>
      <c r="E2684" t="s">
        <v>998</v>
      </c>
      <c r="F2684" s="4">
        <v>3</v>
      </c>
      <c r="G2684">
        <v>0</v>
      </c>
      <c r="H2684">
        <v>0</v>
      </c>
      <c r="I2684">
        <v>3</v>
      </c>
      <c r="J2684">
        <v>7</v>
      </c>
      <c r="K2684">
        <v>0</v>
      </c>
      <c r="L2684">
        <v>0</v>
      </c>
      <c r="M2684">
        <v>3</v>
      </c>
      <c r="N2684">
        <v>3476</v>
      </c>
      <c r="O2684">
        <v>1</v>
      </c>
      <c r="P2684">
        <v>3</v>
      </c>
      <c r="Q2684">
        <v>37.6666666666667</v>
      </c>
      <c r="R2684">
        <v>2</v>
      </c>
      <c r="S2684">
        <v>73.5</v>
      </c>
      <c r="T2684">
        <v>0</v>
      </c>
      <c r="U2684">
        <v>0</v>
      </c>
      <c r="V2684">
        <v>0</v>
      </c>
      <c r="W2684">
        <v>0</v>
      </c>
      <c r="X2684">
        <v>3</v>
      </c>
      <c r="Y2684">
        <v>339</v>
      </c>
      <c r="Z2684">
        <v>0</v>
      </c>
      <c r="AA2684">
        <v>0</v>
      </c>
      <c r="AB2684">
        <v>3</v>
      </c>
      <c r="AC2684">
        <v>369.33333333333297</v>
      </c>
      <c r="AD2684">
        <v>1</v>
      </c>
      <c r="AE2684">
        <v>0</v>
      </c>
      <c r="AF2684">
        <v>0</v>
      </c>
      <c r="AG2684">
        <v>0</v>
      </c>
      <c r="AH2684" s="4">
        <v>0</v>
      </c>
      <c r="AI2684">
        <v>0</v>
      </c>
      <c r="AJ2684" s="4">
        <v>0</v>
      </c>
      <c r="AK2684">
        <v>0</v>
      </c>
      <c r="AL2684" s="4">
        <v>2</v>
      </c>
      <c r="AM2684">
        <v>0.66666666666666696</v>
      </c>
      <c r="AN2684" s="4">
        <v>0</v>
      </c>
      <c r="AO2684">
        <v>0</v>
      </c>
      <c r="AP2684" s="4">
        <v>0</v>
      </c>
      <c r="AQ2684">
        <v>0</v>
      </c>
      <c r="AR2684" s="4">
        <v>0</v>
      </c>
      <c r="AS2684">
        <v>0</v>
      </c>
      <c r="AT2684" s="4">
        <v>0</v>
      </c>
      <c r="AU2684" s="4">
        <v>0</v>
      </c>
      <c r="AV2684" s="4">
        <v>0</v>
      </c>
      <c r="AW2684">
        <v>1</v>
      </c>
      <c r="AX2684" s="4">
        <f t="shared" si="41"/>
        <v>3</v>
      </c>
      <c r="AY2684" s="4">
        <v>0</v>
      </c>
      <c r="AZ2684" s="4">
        <v>0</v>
      </c>
    </row>
    <row r="2685" spans="1:52" x14ac:dyDescent="0.25">
      <c r="A2685" s="4">
        <v>2017</v>
      </c>
      <c r="B2685" s="4" t="s">
        <v>486</v>
      </c>
      <c r="C2685" t="s">
        <v>242</v>
      </c>
      <c r="D2685" t="s">
        <v>411</v>
      </c>
      <c r="E2685" t="s">
        <v>907</v>
      </c>
      <c r="F2685" s="4">
        <v>10</v>
      </c>
      <c r="G2685">
        <v>0</v>
      </c>
      <c r="H2685">
        <v>0</v>
      </c>
      <c r="I2685">
        <v>1</v>
      </c>
      <c r="J2685">
        <v>3</v>
      </c>
      <c r="K2685">
        <v>0</v>
      </c>
      <c r="L2685">
        <v>0</v>
      </c>
      <c r="M2685">
        <v>10</v>
      </c>
      <c r="N2685">
        <v>0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 s="4">
        <v>0</v>
      </c>
      <c r="AI2685">
        <v>0</v>
      </c>
      <c r="AJ2685" s="4">
        <v>0</v>
      </c>
      <c r="AK2685">
        <v>0</v>
      </c>
      <c r="AL2685" s="4">
        <v>0</v>
      </c>
      <c r="AM2685">
        <v>0</v>
      </c>
      <c r="AN2685" s="4">
        <v>0</v>
      </c>
      <c r="AO2685">
        <v>0</v>
      </c>
      <c r="AP2685" s="4">
        <v>0</v>
      </c>
      <c r="AQ2685">
        <v>0</v>
      </c>
      <c r="AR2685" s="4">
        <v>0</v>
      </c>
      <c r="AS2685">
        <v>0</v>
      </c>
      <c r="AT2685" s="4">
        <v>0</v>
      </c>
      <c r="AU2685" s="4">
        <v>1</v>
      </c>
      <c r="AV2685" s="4">
        <v>0</v>
      </c>
      <c r="AW2685">
        <v>9</v>
      </c>
      <c r="AX2685" s="4">
        <f t="shared" si="41"/>
        <v>1.1111111111111112</v>
      </c>
      <c r="AY2685" s="4">
        <v>0</v>
      </c>
      <c r="AZ2685" s="4">
        <v>0</v>
      </c>
    </row>
    <row r="2686" spans="1:52" x14ac:dyDescent="0.25">
      <c r="A2686" s="4">
        <v>2017</v>
      </c>
      <c r="B2686" s="4" t="s">
        <v>486</v>
      </c>
      <c r="C2686" t="s">
        <v>242</v>
      </c>
      <c r="D2686" t="s">
        <v>412</v>
      </c>
      <c r="E2686" t="s">
        <v>908</v>
      </c>
      <c r="F2686" s="4">
        <v>68</v>
      </c>
      <c r="G2686">
        <v>37</v>
      </c>
      <c r="H2686">
        <v>4.1621621621621596</v>
      </c>
      <c r="I2686">
        <v>64</v>
      </c>
      <c r="J2686">
        <v>5.984375</v>
      </c>
      <c r="K2686">
        <v>6</v>
      </c>
      <c r="L2686">
        <v>9.375E-2</v>
      </c>
      <c r="M2686">
        <v>34</v>
      </c>
      <c r="N2686">
        <v>986.94736842105306</v>
      </c>
      <c r="O2686">
        <v>0.5</v>
      </c>
      <c r="P2686">
        <v>34</v>
      </c>
      <c r="Q2686">
        <v>70.029411764705898</v>
      </c>
      <c r="R2686">
        <v>7</v>
      </c>
      <c r="S2686">
        <v>98.428571428571402</v>
      </c>
      <c r="T2686">
        <v>10</v>
      </c>
      <c r="U2686">
        <v>215.7</v>
      </c>
      <c r="V2686">
        <v>8</v>
      </c>
      <c r="W2686">
        <v>13.375</v>
      </c>
      <c r="X2686">
        <v>19</v>
      </c>
      <c r="Y2686">
        <v>127.789473684211</v>
      </c>
      <c r="Z2686">
        <v>10</v>
      </c>
      <c r="AA2686">
        <v>552.79999999999995</v>
      </c>
      <c r="AB2686">
        <v>33</v>
      </c>
      <c r="AC2686">
        <v>145.60606060606099</v>
      </c>
      <c r="AD2686">
        <v>0.48529411764705899</v>
      </c>
      <c r="AE2686">
        <v>9</v>
      </c>
      <c r="AF2686">
        <v>58.1111111111111</v>
      </c>
      <c r="AG2686">
        <v>0.13235294117647101</v>
      </c>
      <c r="AH2686" s="4">
        <v>6</v>
      </c>
      <c r="AI2686">
        <v>0.6</v>
      </c>
      <c r="AJ2686" s="4">
        <v>3</v>
      </c>
      <c r="AK2686">
        <v>0.3</v>
      </c>
      <c r="AL2686" s="4">
        <v>3</v>
      </c>
      <c r="AM2686">
        <v>9.0909090909090898E-2</v>
      </c>
      <c r="AN2686" s="4">
        <v>3</v>
      </c>
      <c r="AO2686">
        <v>9.0909090909090898E-2</v>
      </c>
      <c r="AP2686" s="4">
        <v>0</v>
      </c>
      <c r="AQ2686">
        <v>0</v>
      </c>
      <c r="AR2686" s="4">
        <v>0</v>
      </c>
      <c r="AS2686">
        <v>0</v>
      </c>
      <c r="AT2686" s="4">
        <v>2</v>
      </c>
      <c r="AU2686" s="4">
        <v>1</v>
      </c>
      <c r="AV2686" s="4">
        <v>14</v>
      </c>
      <c r="AW2686">
        <v>1.3265306122449001</v>
      </c>
      <c r="AX2686" s="4">
        <f t="shared" si="41"/>
        <v>51.261538461538379</v>
      </c>
      <c r="AY2686" s="4">
        <v>9</v>
      </c>
      <c r="AZ2686" s="4">
        <v>8.2222222222222197</v>
      </c>
    </row>
    <row r="2687" spans="1:52" x14ac:dyDescent="0.25">
      <c r="A2687" s="4">
        <v>2017</v>
      </c>
      <c r="B2687" s="4" t="s">
        <v>486</v>
      </c>
      <c r="C2687" t="s">
        <v>242</v>
      </c>
      <c r="D2687" t="s">
        <v>228</v>
      </c>
      <c r="E2687" t="s">
        <v>739</v>
      </c>
      <c r="F2687" s="4">
        <v>126</v>
      </c>
      <c r="G2687">
        <v>107</v>
      </c>
      <c r="H2687">
        <v>2.7757009345794401</v>
      </c>
      <c r="I2687">
        <v>126</v>
      </c>
      <c r="J2687">
        <v>3.9285714285714302</v>
      </c>
      <c r="K2687">
        <v>4</v>
      </c>
      <c r="L2687">
        <v>3.1746031746031703E-2</v>
      </c>
      <c r="M2687">
        <v>17</v>
      </c>
      <c r="N2687">
        <v>380.70588235294099</v>
      </c>
      <c r="O2687">
        <v>0.134920634920635</v>
      </c>
      <c r="P2687">
        <v>118</v>
      </c>
      <c r="Q2687">
        <v>24.9491525423729</v>
      </c>
      <c r="R2687">
        <v>21</v>
      </c>
      <c r="S2687">
        <v>56.428571428571402</v>
      </c>
      <c r="T2687">
        <v>35</v>
      </c>
      <c r="U2687">
        <v>213.74285714285699</v>
      </c>
      <c r="V2687">
        <v>34</v>
      </c>
      <c r="W2687">
        <v>13.735294117647101</v>
      </c>
      <c r="X2687">
        <v>68</v>
      </c>
      <c r="Y2687">
        <v>132.308823529412</v>
      </c>
      <c r="Z2687">
        <v>42</v>
      </c>
      <c r="AA2687">
        <v>385.66666666666703</v>
      </c>
      <c r="AB2687">
        <v>74</v>
      </c>
      <c r="AC2687">
        <v>173.12162162162201</v>
      </c>
      <c r="AD2687">
        <v>0.58730158730158699</v>
      </c>
      <c r="AE2687">
        <v>8</v>
      </c>
      <c r="AF2687">
        <v>97.875</v>
      </c>
      <c r="AG2687">
        <v>6.3492063492063502E-2</v>
      </c>
      <c r="AH2687" s="4">
        <v>28</v>
      </c>
      <c r="AI2687">
        <v>0.66666666666666696</v>
      </c>
      <c r="AJ2687" s="4">
        <v>15</v>
      </c>
      <c r="AK2687">
        <v>0.35714285714285698</v>
      </c>
      <c r="AL2687" s="4">
        <v>30</v>
      </c>
      <c r="AM2687">
        <v>0.40540540540540498</v>
      </c>
      <c r="AN2687" s="4">
        <v>10</v>
      </c>
      <c r="AO2687">
        <v>0.135135135135135</v>
      </c>
      <c r="AP2687" s="4">
        <v>2</v>
      </c>
      <c r="AQ2687">
        <v>1.58730158730159E-2</v>
      </c>
      <c r="AR2687" s="4">
        <v>1</v>
      </c>
      <c r="AS2687">
        <v>7.9365079365079395E-3</v>
      </c>
      <c r="AT2687" s="4">
        <v>0</v>
      </c>
      <c r="AU2687" s="4">
        <v>0</v>
      </c>
      <c r="AV2687" s="4">
        <v>3</v>
      </c>
      <c r="AW2687">
        <v>1.77464788732394</v>
      </c>
      <c r="AX2687" s="4">
        <f t="shared" si="41"/>
        <v>71.000000000000142</v>
      </c>
      <c r="AY2687" s="4">
        <v>22</v>
      </c>
      <c r="AZ2687" s="4">
        <v>17.5</v>
      </c>
    </row>
    <row r="2688" spans="1:52" x14ac:dyDescent="0.25">
      <c r="A2688" s="4">
        <v>2017</v>
      </c>
      <c r="B2688" s="4" t="s">
        <v>486</v>
      </c>
      <c r="C2688" t="s">
        <v>242</v>
      </c>
      <c r="D2688" t="s">
        <v>181</v>
      </c>
      <c r="E2688" t="s">
        <v>694</v>
      </c>
      <c r="F2688" s="4">
        <v>96</v>
      </c>
      <c r="G2688">
        <v>84</v>
      </c>
      <c r="H2688">
        <v>2.0595238095238102</v>
      </c>
      <c r="I2688">
        <v>96</v>
      </c>
      <c r="J2688">
        <v>3.3645833333333299</v>
      </c>
      <c r="K2688">
        <v>0</v>
      </c>
      <c r="L2688">
        <v>0</v>
      </c>
      <c r="M2688">
        <v>71</v>
      </c>
      <c r="N2688">
        <v>1845.23636363636</v>
      </c>
      <c r="O2688">
        <v>0.73958333333333304</v>
      </c>
      <c r="P2688">
        <v>67</v>
      </c>
      <c r="Q2688">
        <v>17.044776119403</v>
      </c>
      <c r="R2688">
        <v>10</v>
      </c>
      <c r="S2688">
        <v>65.099999999999994</v>
      </c>
      <c r="T2688">
        <v>10</v>
      </c>
      <c r="U2688">
        <v>214.4</v>
      </c>
      <c r="V2688">
        <v>10</v>
      </c>
      <c r="W2688">
        <v>37.5</v>
      </c>
      <c r="X2688">
        <v>79</v>
      </c>
      <c r="Y2688">
        <v>88.341772151898695</v>
      </c>
      <c r="Z2688">
        <v>10</v>
      </c>
      <c r="AA2688">
        <v>603.20000000000005</v>
      </c>
      <c r="AB2688">
        <v>86</v>
      </c>
      <c r="AC2688">
        <v>102.662790697674</v>
      </c>
      <c r="AD2688">
        <v>0.89583333333333304</v>
      </c>
      <c r="AE2688">
        <v>60</v>
      </c>
      <c r="AF2688">
        <v>68.866666666666703</v>
      </c>
      <c r="AG2688">
        <v>0.625</v>
      </c>
      <c r="AH2688" s="4">
        <v>7</v>
      </c>
      <c r="AI2688">
        <v>0.7</v>
      </c>
      <c r="AJ2688" s="4">
        <v>2</v>
      </c>
      <c r="AK2688">
        <v>0.2</v>
      </c>
      <c r="AL2688" s="4">
        <v>7</v>
      </c>
      <c r="AM2688">
        <v>8.1395348837209294E-2</v>
      </c>
      <c r="AN2688" s="4">
        <v>8</v>
      </c>
      <c r="AO2688">
        <v>9.3023255813953501E-2</v>
      </c>
      <c r="AP2688" s="4">
        <v>0</v>
      </c>
      <c r="AQ2688">
        <v>0</v>
      </c>
      <c r="AR2688" s="4">
        <v>1</v>
      </c>
      <c r="AS2688">
        <v>1.0416666666666701E-2</v>
      </c>
      <c r="AT2688" s="4">
        <v>0</v>
      </c>
      <c r="AU2688" s="4">
        <v>0</v>
      </c>
      <c r="AV2688" s="4">
        <v>0</v>
      </c>
      <c r="AW2688">
        <v>1.9591836734693899</v>
      </c>
      <c r="AX2688" s="4">
        <f t="shared" si="41"/>
        <v>48.999999999999943</v>
      </c>
      <c r="AY2688" s="4">
        <v>10</v>
      </c>
      <c r="AZ2688" s="4">
        <v>13.6</v>
      </c>
    </row>
    <row r="2689" spans="1:52" x14ac:dyDescent="0.25">
      <c r="A2689" s="4">
        <v>2017</v>
      </c>
      <c r="B2689" s="4" t="s">
        <v>486</v>
      </c>
      <c r="C2689" t="s">
        <v>242</v>
      </c>
      <c r="D2689" t="s">
        <v>185</v>
      </c>
      <c r="E2689" t="s">
        <v>993</v>
      </c>
      <c r="F2689" s="4">
        <v>187</v>
      </c>
      <c r="G2689">
        <v>177</v>
      </c>
      <c r="H2689">
        <v>1.7062146892655401</v>
      </c>
      <c r="I2689">
        <v>187</v>
      </c>
      <c r="J2689">
        <v>3.2834224598930501</v>
      </c>
      <c r="K2689">
        <v>6</v>
      </c>
      <c r="L2689">
        <v>3.20855614973262E-2</v>
      </c>
      <c r="M2689">
        <v>14</v>
      </c>
      <c r="N2689">
        <v>598.65053763440903</v>
      </c>
      <c r="O2689">
        <v>7.4866310160427801E-2</v>
      </c>
      <c r="P2689">
        <v>134</v>
      </c>
      <c r="Q2689">
        <v>7.8358208955223896</v>
      </c>
      <c r="R2689">
        <v>27</v>
      </c>
      <c r="S2689">
        <v>30.851851851851901</v>
      </c>
      <c r="T2689">
        <v>7</v>
      </c>
      <c r="U2689">
        <v>159.71428571428601</v>
      </c>
      <c r="V2689">
        <v>7</v>
      </c>
      <c r="W2689">
        <v>6</v>
      </c>
      <c r="X2689">
        <v>177</v>
      </c>
      <c r="Y2689">
        <v>62.3333333333333</v>
      </c>
      <c r="Z2689">
        <v>7</v>
      </c>
      <c r="AA2689">
        <v>464.142857142857</v>
      </c>
      <c r="AB2689">
        <v>180</v>
      </c>
      <c r="AC2689">
        <v>78.866666666666703</v>
      </c>
      <c r="AD2689">
        <v>0.96256684491978595</v>
      </c>
      <c r="AE2689">
        <v>114</v>
      </c>
      <c r="AF2689">
        <v>46.824561403508802</v>
      </c>
      <c r="AG2689">
        <v>0.60962566844919797</v>
      </c>
      <c r="AH2689" s="4">
        <v>4</v>
      </c>
      <c r="AI2689">
        <v>0.57142857142857095</v>
      </c>
      <c r="AJ2689" s="4">
        <v>2</v>
      </c>
      <c r="AK2689">
        <v>0.28571428571428598</v>
      </c>
      <c r="AL2689" s="4">
        <v>32</v>
      </c>
      <c r="AM2689">
        <v>0.17777777777777801</v>
      </c>
      <c r="AN2689" s="4">
        <v>18</v>
      </c>
      <c r="AO2689">
        <v>0.1</v>
      </c>
      <c r="AP2689" s="4">
        <v>0</v>
      </c>
      <c r="AQ2689">
        <v>0</v>
      </c>
      <c r="AR2689" s="4">
        <v>0</v>
      </c>
      <c r="AS2689">
        <v>0</v>
      </c>
      <c r="AT2689" s="4">
        <v>0</v>
      </c>
      <c r="AU2689" s="4">
        <v>0</v>
      </c>
      <c r="AV2689" s="4">
        <v>1</v>
      </c>
      <c r="AW2689">
        <v>1.8333333333333299</v>
      </c>
      <c r="AX2689" s="4">
        <f t="shared" si="41"/>
        <v>102.00000000000018</v>
      </c>
      <c r="AY2689" s="4">
        <v>5</v>
      </c>
      <c r="AZ2689" s="4">
        <v>9.1999999999999993</v>
      </c>
    </row>
    <row r="2690" spans="1:52" x14ac:dyDescent="0.25">
      <c r="A2690" s="4">
        <v>2017</v>
      </c>
      <c r="B2690" s="4" t="s">
        <v>486</v>
      </c>
      <c r="C2690" t="s">
        <v>242</v>
      </c>
      <c r="D2690" t="s">
        <v>417</v>
      </c>
      <c r="E2690" t="s">
        <v>914</v>
      </c>
      <c r="F2690" s="4">
        <v>1</v>
      </c>
      <c r="G2690">
        <v>1</v>
      </c>
      <c r="H2690">
        <v>10</v>
      </c>
      <c r="I2690">
        <v>1</v>
      </c>
      <c r="J2690">
        <v>10</v>
      </c>
      <c r="K2690">
        <v>0</v>
      </c>
      <c r="L2690">
        <v>0</v>
      </c>
      <c r="M2690">
        <v>1</v>
      </c>
      <c r="N2690">
        <v>1915</v>
      </c>
      <c r="O2690">
        <v>1</v>
      </c>
      <c r="P2690">
        <v>1</v>
      </c>
      <c r="Q2690">
        <v>40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1</v>
      </c>
      <c r="Y2690">
        <v>53</v>
      </c>
      <c r="Z2690">
        <v>0</v>
      </c>
      <c r="AA2690">
        <v>0</v>
      </c>
      <c r="AB2690">
        <v>1</v>
      </c>
      <c r="AC2690">
        <v>665</v>
      </c>
      <c r="AD2690">
        <v>1</v>
      </c>
      <c r="AE2690">
        <v>0</v>
      </c>
      <c r="AF2690">
        <v>0</v>
      </c>
      <c r="AG2690">
        <v>0</v>
      </c>
      <c r="AH2690" s="4">
        <v>0</v>
      </c>
      <c r="AI2690">
        <v>0</v>
      </c>
      <c r="AJ2690" s="4">
        <v>0</v>
      </c>
      <c r="AK2690">
        <v>0</v>
      </c>
      <c r="AL2690" s="4">
        <v>0</v>
      </c>
      <c r="AM2690">
        <v>0</v>
      </c>
      <c r="AN2690" s="4">
        <v>1</v>
      </c>
      <c r="AO2690">
        <v>1</v>
      </c>
      <c r="AP2690" s="4">
        <v>0</v>
      </c>
      <c r="AQ2690">
        <v>0</v>
      </c>
      <c r="AR2690" s="4">
        <v>0</v>
      </c>
      <c r="AS2690">
        <v>0</v>
      </c>
      <c r="AT2690" s="4">
        <v>0</v>
      </c>
      <c r="AU2690" s="4">
        <v>0</v>
      </c>
      <c r="AV2690" s="4">
        <v>0</v>
      </c>
      <c r="AW2690">
        <v>1</v>
      </c>
      <c r="AX2690" s="4">
        <f t="shared" si="41"/>
        <v>1</v>
      </c>
      <c r="AY2690" s="4">
        <v>0</v>
      </c>
      <c r="AZ2690" s="4">
        <v>0</v>
      </c>
    </row>
    <row r="2691" spans="1:52" x14ac:dyDescent="0.25">
      <c r="A2691" s="4">
        <v>2017</v>
      </c>
      <c r="B2691" s="4" t="s">
        <v>486</v>
      </c>
      <c r="C2691" t="s">
        <v>242</v>
      </c>
      <c r="D2691" t="s">
        <v>269</v>
      </c>
      <c r="E2691" t="s">
        <v>778</v>
      </c>
      <c r="F2691" s="4">
        <v>200</v>
      </c>
      <c r="G2691">
        <v>110</v>
      </c>
      <c r="H2691">
        <v>1.1181818181818199</v>
      </c>
      <c r="I2691">
        <v>200</v>
      </c>
      <c r="J2691">
        <v>3.5150000000000001</v>
      </c>
      <c r="K2691">
        <v>6</v>
      </c>
      <c r="L2691">
        <v>0.03</v>
      </c>
      <c r="M2691">
        <v>11</v>
      </c>
      <c r="N2691">
        <v>91.8697916666667</v>
      </c>
      <c r="O2691">
        <v>5.5E-2</v>
      </c>
      <c r="P2691">
        <v>162</v>
      </c>
      <c r="Q2691">
        <v>17.5864197530864</v>
      </c>
      <c r="R2691">
        <v>51</v>
      </c>
      <c r="S2691">
        <v>21.352941176470601</v>
      </c>
      <c r="T2691">
        <v>12</v>
      </c>
      <c r="U2691">
        <v>115.25</v>
      </c>
      <c r="V2691">
        <v>12</v>
      </c>
      <c r="W2691">
        <v>35.75</v>
      </c>
      <c r="X2691">
        <v>183</v>
      </c>
      <c r="Y2691">
        <v>47.393442622950801</v>
      </c>
      <c r="Z2691">
        <v>12</v>
      </c>
      <c r="AA2691">
        <v>183.083333333333</v>
      </c>
      <c r="AB2691">
        <v>186</v>
      </c>
      <c r="AC2691">
        <v>71.806451612903203</v>
      </c>
      <c r="AD2691">
        <v>0.93</v>
      </c>
      <c r="AE2691">
        <v>120</v>
      </c>
      <c r="AF2691">
        <v>59.233333333333299</v>
      </c>
      <c r="AG2691">
        <v>0.6</v>
      </c>
      <c r="AH2691" s="4">
        <v>3</v>
      </c>
      <c r="AI2691">
        <v>0.25</v>
      </c>
      <c r="AJ2691" s="4">
        <v>2</v>
      </c>
      <c r="AK2691">
        <v>0.16666666666666699</v>
      </c>
      <c r="AL2691" s="4">
        <v>4</v>
      </c>
      <c r="AM2691">
        <v>2.1505376344085999E-2</v>
      </c>
      <c r="AN2691" s="4">
        <v>4</v>
      </c>
      <c r="AO2691">
        <v>2.1505376344085999E-2</v>
      </c>
      <c r="AP2691" s="4">
        <v>7</v>
      </c>
      <c r="AQ2691">
        <v>3.5000000000000003E-2</v>
      </c>
      <c r="AR2691" s="4">
        <v>6</v>
      </c>
      <c r="AS2691">
        <v>0.03</v>
      </c>
      <c r="AT2691" s="4">
        <v>0</v>
      </c>
      <c r="AU2691" s="4">
        <v>0</v>
      </c>
      <c r="AV2691" s="4">
        <v>0</v>
      </c>
      <c r="AW2691">
        <v>1.94174757281553</v>
      </c>
      <c r="AX2691" s="4">
        <f t="shared" ref="AX2691:AX2754" si="42">IF(ISERROR(F2691/AW2691),0,F2691/AW2691)</f>
        <v>103.00000000000021</v>
      </c>
      <c r="AY2691" s="4">
        <v>10</v>
      </c>
      <c r="AZ2691" s="4">
        <v>2</v>
      </c>
    </row>
    <row r="2692" spans="1:52" x14ac:dyDescent="0.25">
      <c r="A2692" s="4">
        <v>2017</v>
      </c>
      <c r="B2692" s="4" t="s">
        <v>486</v>
      </c>
      <c r="C2692" t="s">
        <v>242</v>
      </c>
      <c r="D2692" t="s">
        <v>243</v>
      </c>
      <c r="E2692" t="s">
        <v>753</v>
      </c>
      <c r="F2692" s="4">
        <v>117</v>
      </c>
      <c r="G2692">
        <v>116</v>
      </c>
      <c r="H2692">
        <v>2.9137931034482798</v>
      </c>
      <c r="I2692">
        <v>117</v>
      </c>
      <c r="J2692">
        <v>4.6324786324786302</v>
      </c>
      <c r="K2692">
        <v>2</v>
      </c>
      <c r="L2692">
        <v>1.7094017094017099E-2</v>
      </c>
      <c r="M2692">
        <v>22</v>
      </c>
      <c r="N2692">
        <v>815</v>
      </c>
      <c r="O2692">
        <v>0.188034188034188</v>
      </c>
      <c r="P2692">
        <v>47</v>
      </c>
      <c r="Q2692">
        <v>9.4255319148936199</v>
      </c>
      <c r="R2692">
        <v>26</v>
      </c>
      <c r="S2692">
        <v>23</v>
      </c>
      <c r="T2692">
        <v>1</v>
      </c>
      <c r="U2692">
        <v>191</v>
      </c>
      <c r="V2692">
        <v>1</v>
      </c>
      <c r="W2692">
        <v>38</v>
      </c>
      <c r="X2692">
        <v>112</v>
      </c>
      <c r="Y2692">
        <v>71.767857142857096</v>
      </c>
      <c r="Z2692">
        <v>1</v>
      </c>
      <c r="AA2692">
        <v>778</v>
      </c>
      <c r="AB2692">
        <v>116</v>
      </c>
      <c r="AC2692">
        <v>83.594827586206904</v>
      </c>
      <c r="AD2692">
        <v>0.99145299145299204</v>
      </c>
      <c r="AE2692">
        <v>99</v>
      </c>
      <c r="AF2692">
        <v>76.272727272727295</v>
      </c>
      <c r="AG2692">
        <v>0.84615384615384603</v>
      </c>
      <c r="AH2692" s="4">
        <v>1</v>
      </c>
      <c r="AI2692">
        <v>1</v>
      </c>
      <c r="AJ2692" s="4">
        <v>1</v>
      </c>
      <c r="AK2692">
        <v>1</v>
      </c>
      <c r="AL2692" s="4">
        <v>5</v>
      </c>
      <c r="AM2692">
        <v>4.31034482758621E-2</v>
      </c>
      <c r="AN2692" s="4">
        <v>4</v>
      </c>
      <c r="AO2692">
        <v>3.4482758620689703E-2</v>
      </c>
      <c r="AP2692" s="4">
        <v>0</v>
      </c>
      <c r="AQ2692">
        <v>0</v>
      </c>
      <c r="AR2692" s="4">
        <v>0</v>
      </c>
      <c r="AS2692">
        <v>0</v>
      </c>
      <c r="AT2692" s="4">
        <v>0</v>
      </c>
      <c r="AU2692" s="4">
        <v>0</v>
      </c>
      <c r="AV2692" s="4">
        <v>5</v>
      </c>
      <c r="AW2692">
        <v>1.5194805194805201</v>
      </c>
      <c r="AX2692" s="4">
        <f t="shared" si="42"/>
        <v>76.999999999999972</v>
      </c>
      <c r="AY2692" s="4">
        <v>1</v>
      </c>
      <c r="AZ2692" s="4">
        <v>20</v>
      </c>
    </row>
    <row r="2693" spans="1:52" x14ac:dyDescent="0.25">
      <c r="A2693" s="4">
        <v>2017</v>
      </c>
      <c r="B2693" s="4" t="s">
        <v>486</v>
      </c>
      <c r="C2693" t="s">
        <v>242</v>
      </c>
      <c r="D2693" t="s">
        <v>193</v>
      </c>
      <c r="E2693" t="s">
        <v>706</v>
      </c>
      <c r="F2693" s="4">
        <v>34</v>
      </c>
      <c r="G2693">
        <v>33</v>
      </c>
      <c r="H2693">
        <v>1.72727272727273</v>
      </c>
      <c r="I2693">
        <v>34</v>
      </c>
      <c r="J2693">
        <v>3.2058823529411802</v>
      </c>
      <c r="K2693">
        <v>0</v>
      </c>
      <c r="L2693">
        <v>0</v>
      </c>
      <c r="M2693">
        <v>6</v>
      </c>
      <c r="N2693">
        <v>404.54545454545502</v>
      </c>
      <c r="O2693">
        <v>0.17647058823529399</v>
      </c>
      <c r="P2693">
        <v>29</v>
      </c>
      <c r="Q2693">
        <v>28.482758620689701</v>
      </c>
      <c r="R2693">
        <v>9</v>
      </c>
      <c r="S2693">
        <v>83.2222222222222</v>
      </c>
      <c r="T2693">
        <v>12</v>
      </c>
      <c r="U2693">
        <v>185</v>
      </c>
      <c r="V2693">
        <v>11</v>
      </c>
      <c r="W2693">
        <v>4.7272727272727302</v>
      </c>
      <c r="X2693">
        <v>20</v>
      </c>
      <c r="Y2693">
        <v>161.5</v>
      </c>
      <c r="Z2693">
        <v>12</v>
      </c>
      <c r="AA2693">
        <v>304.58333333333297</v>
      </c>
      <c r="AB2693">
        <v>20</v>
      </c>
      <c r="AC2693">
        <v>180.85</v>
      </c>
      <c r="AD2693">
        <v>0.58823529411764697</v>
      </c>
      <c r="AE2693">
        <v>0</v>
      </c>
      <c r="AF2693">
        <v>0</v>
      </c>
      <c r="AG2693">
        <v>0</v>
      </c>
      <c r="AH2693" s="4">
        <v>10</v>
      </c>
      <c r="AI2693">
        <v>0.83333333333333304</v>
      </c>
      <c r="AJ2693" s="4">
        <v>1</v>
      </c>
      <c r="AK2693">
        <v>8.3333333333333301E-2</v>
      </c>
      <c r="AL2693" s="4">
        <v>11</v>
      </c>
      <c r="AM2693">
        <v>0.55000000000000004</v>
      </c>
      <c r="AN2693" s="4">
        <v>3</v>
      </c>
      <c r="AO2693">
        <v>0.15</v>
      </c>
      <c r="AP2693" s="4">
        <v>0</v>
      </c>
      <c r="AQ2693">
        <v>0</v>
      </c>
      <c r="AR2693" s="4">
        <v>0</v>
      </c>
      <c r="AS2693">
        <v>0</v>
      </c>
      <c r="AT2693" s="4">
        <v>0</v>
      </c>
      <c r="AU2693" s="4">
        <v>0</v>
      </c>
      <c r="AV2693" s="4">
        <v>1</v>
      </c>
      <c r="AW2693">
        <v>1.7</v>
      </c>
      <c r="AX2693" s="4">
        <f t="shared" si="42"/>
        <v>20</v>
      </c>
      <c r="AY2693" s="4">
        <v>12</v>
      </c>
      <c r="AZ2693" s="4">
        <v>8.0833333333333304</v>
      </c>
    </row>
    <row r="2694" spans="1:52" x14ac:dyDescent="0.25">
      <c r="A2694" s="4">
        <v>2017</v>
      </c>
      <c r="B2694" s="4" t="s">
        <v>486</v>
      </c>
      <c r="C2694" t="s">
        <v>242</v>
      </c>
      <c r="D2694" t="s">
        <v>328</v>
      </c>
      <c r="E2694" t="s">
        <v>831</v>
      </c>
      <c r="F2694" s="4">
        <v>24</v>
      </c>
      <c r="G2694">
        <v>15</v>
      </c>
      <c r="H2694">
        <v>1.93333333333333</v>
      </c>
      <c r="I2694">
        <v>24</v>
      </c>
      <c r="J2694">
        <v>5.9166666666666696</v>
      </c>
      <c r="K2694">
        <v>2</v>
      </c>
      <c r="L2694">
        <v>8.3333333333333301E-2</v>
      </c>
      <c r="M2694">
        <v>1</v>
      </c>
      <c r="N2694">
        <v>-14.869565217391299</v>
      </c>
      <c r="O2694">
        <v>4.1666666666666699E-2</v>
      </c>
      <c r="P2694">
        <v>22</v>
      </c>
      <c r="Q2694">
        <v>29.136363636363601</v>
      </c>
      <c r="R2694">
        <v>4</v>
      </c>
      <c r="S2694">
        <v>27</v>
      </c>
      <c r="T2694">
        <v>2</v>
      </c>
      <c r="U2694">
        <v>149</v>
      </c>
      <c r="V2694">
        <v>2</v>
      </c>
      <c r="W2694">
        <v>11</v>
      </c>
      <c r="X2694">
        <v>22</v>
      </c>
      <c r="Y2694">
        <v>76.363636363636402</v>
      </c>
      <c r="Z2694">
        <v>2</v>
      </c>
      <c r="AA2694">
        <v>189</v>
      </c>
      <c r="AB2694">
        <v>22</v>
      </c>
      <c r="AC2694">
        <v>102.09090909090899</v>
      </c>
      <c r="AD2694">
        <v>0.91666666666666696</v>
      </c>
      <c r="AE2694">
        <v>12</v>
      </c>
      <c r="AF2694">
        <v>90</v>
      </c>
      <c r="AG2694">
        <v>0.5</v>
      </c>
      <c r="AH2694" s="4">
        <v>0</v>
      </c>
      <c r="AI2694">
        <v>0</v>
      </c>
      <c r="AJ2694" s="4">
        <v>1</v>
      </c>
      <c r="AK2694">
        <v>0.5</v>
      </c>
      <c r="AL2694" s="4">
        <v>1</v>
      </c>
      <c r="AM2694">
        <v>4.5454545454545497E-2</v>
      </c>
      <c r="AN2694" s="4">
        <v>0</v>
      </c>
      <c r="AO2694">
        <v>0</v>
      </c>
      <c r="AP2694" s="4">
        <v>1</v>
      </c>
      <c r="AQ2694">
        <v>4.1666666666666699E-2</v>
      </c>
      <c r="AR2694" s="4">
        <v>1</v>
      </c>
      <c r="AS2694">
        <v>4.1666666666666699E-2</v>
      </c>
      <c r="AT2694" s="4">
        <v>0</v>
      </c>
      <c r="AU2694" s="4">
        <v>0</v>
      </c>
      <c r="AV2694" s="4">
        <v>0</v>
      </c>
      <c r="AW2694">
        <v>1.5</v>
      </c>
      <c r="AX2694" s="4">
        <f t="shared" si="42"/>
        <v>16</v>
      </c>
      <c r="AY2694" s="4">
        <v>2</v>
      </c>
      <c r="AZ2694" s="4">
        <v>2</v>
      </c>
    </row>
    <row r="2695" spans="1:52" x14ac:dyDescent="0.25">
      <c r="A2695" s="4">
        <v>2017</v>
      </c>
      <c r="B2695" s="4" t="s">
        <v>486</v>
      </c>
      <c r="C2695" t="s">
        <v>242</v>
      </c>
      <c r="D2695" t="s">
        <v>261</v>
      </c>
      <c r="E2695" t="s">
        <v>770</v>
      </c>
      <c r="F2695" s="4">
        <v>81</v>
      </c>
      <c r="G2695">
        <v>73</v>
      </c>
      <c r="H2695">
        <v>3.93150684931507</v>
      </c>
      <c r="I2695">
        <v>81</v>
      </c>
      <c r="J2695">
        <v>5.5802469135802504</v>
      </c>
      <c r="K2695">
        <v>4</v>
      </c>
      <c r="L2695">
        <v>4.9382716049382699E-2</v>
      </c>
      <c r="M2695">
        <v>36</v>
      </c>
      <c r="N2695">
        <v>2532.3943661971798</v>
      </c>
      <c r="O2695">
        <v>0.44444444444444398</v>
      </c>
      <c r="P2695">
        <v>71</v>
      </c>
      <c r="Q2695">
        <v>32.732394366197198</v>
      </c>
      <c r="R2695">
        <v>20</v>
      </c>
      <c r="S2695">
        <v>52.05</v>
      </c>
      <c r="T2695">
        <v>39</v>
      </c>
      <c r="U2695">
        <v>144.17948717948701</v>
      </c>
      <c r="V2695">
        <v>36</v>
      </c>
      <c r="W2695">
        <v>8.2222222222222197</v>
      </c>
      <c r="X2695">
        <v>33</v>
      </c>
      <c r="Y2695">
        <v>172.39393939393901</v>
      </c>
      <c r="Z2695">
        <v>39</v>
      </c>
      <c r="AA2695">
        <v>480.17948717948701</v>
      </c>
      <c r="AB2695">
        <v>36</v>
      </c>
      <c r="AC2695">
        <v>222.222222222222</v>
      </c>
      <c r="AD2695">
        <v>0.44444444444444398</v>
      </c>
      <c r="AE2695">
        <v>1</v>
      </c>
      <c r="AF2695">
        <v>222</v>
      </c>
      <c r="AG2695">
        <v>1.2345679012345699E-2</v>
      </c>
      <c r="AH2695" s="4">
        <v>28</v>
      </c>
      <c r="AI2695">
        <v>0.71794871794871795</v>
      </c>
      <c r="AJ2695" s="4">
        <v>7</v>
      </c>
      <c r="AK2695">
        <v>0.17948717948717999</v>
      </c>
      <c r="AL2695" s="4">
        <v>13</v>
      </c>
      <c r="AM2695">
        <v>0.36111111111111099</v>
      </c>
      <c r="AN2695" s="4">
        <v>8</v>
      </c>
      <c r="AO2695">
        <v>0.22222222222222199</v>
      </c>
      <c r="AP2695" s="4">
        <v>0</v>
      </c>
      <c r="AQ2695">
        <v>0</v>
      </c>
      <c r="AR2695" s="4">
        <v>0</v>
      </c>
      <c r="AS2695">
        <v>0</v>
      </c>
      <c r="AT2695" s="4">
        <v>0</v>
      </c>
      <c r="AU2695" s="4">
        <v>0</v>
      </c>
      <c r="AV2695" s="4">
        <v>2</v>
      </c>
      <c r="AW2695">
        <v>1.62</v>
      </c>
      <c r="AX2695" s="4">
        <f t="shared" si="42"/>
        <v>50</v>
      </c>
      <c r="AY2695" s="4">
        <v>38</v>
      </c>
      <c r="AZ2695" s="4">
        <v>17.842105263157901</v>
      </c>
    </row>
    <row r="2696" spans="1:52" x14ac:dyDescent="0.25">
      <c r="A2696" s="4">
        <v>2017</v>
      </c>
      <c r="B2696" s="4" t="s">
        <v>486</v>
      </c>
      <c r="C2696" t="s">
        <v>242</v>
      </c>
      <c r="D2696" t="s">
        <v>381</v>
      </c>
      <c r="E2696" t="s">
        <v>880</v>
      </c>
      <c r="F2696" s="4">
        <v>13</v>
      </c>
      <c r="G2696">
        <v>3</v>
      </c>
      <c r="H2696">
        <v>1.6666666666666701</v>
      </c>
      <c r="I2696">
        <v>13</v>
      </c>
      <c r="J2696">
        <v>4.2307692307692299</v>
      </c>
      <c r="K2696">
        <v>0</v>
      </c>
      <c r="L2696">
        <v>0</v>
      </c>
      <c r="M2696">
        <v>1</v>
      </c>
      <c r="N2696">
        <v>6.6666666666666696</v>
      </c>
      <c r="O2696">
        <v>7.69230769230769E-2</v>
      </c>
      <c r="P2696">
        <v>8</v>
      </c>
      <c r="Q2696">
        <v>17.5</v>
      </c>
      <c r="R2696">
        <v>3</v>
      </c>
      <c r="S2696">
        <v>22.6666666666667</v>
      </c>
      <c r="T2696">
        <v>0</v>
      </c>
      <c r="U2696">
        <v>0</v>
      </c>
      <c r="V2696">
        <v>0</v>
      </c>
      <c r="W2696">
        <v>0</v>
      </c>
      <c r="X2696">
        <v>11</v>
      </c>
      <c r="Y2696">
        <v>59.727272727272698</v>
      </c>
      <c r="Z2696">
        <v>0</v>
      </c>
      <c r="AA2696">
        <v>0</v>
      </c>
      <c r="AB2696">
        <v>13</v>
      </c>
      <c r="AC2696">
        <v>82.307692307692307</v>
      </c>
      <c r="AD2696">
        <v>1</v>
      </c>
      <c r="AE2696">
        <v>5</v>
      </c>
      <c r="AF2696">
        <v>66</v>
      </c>
      <c r="AG2696">
        <v>0.38461538461538503</v>
      </c>
      <c r="AH2696" s="4">
        <v>0</v>
      </c>
      <c r="AI2696">
        <v>0</v>
      </c>
      <c r="AJ2696" s="4">
        <v>0</v>
      </c>
      <c r="AK2696">
        <v>0</v>
      </c>
      <c r="AL2696" s="4">
        <v>0</v>
      </c>
      <c r="AM2696">
        <v>0</v>
      </c>
      <c r="AN2696" s="4">
        <v>1</v>
      </c>
      <c r="AO2696">
        <v>7.69230769230769E-2</v>
      </c>
      <c r="AP2696" s="4">
        <v>0</v>
      </c>
      <c r="AQ2696">
        <v>0</v>
      </c>
      <c r="AR2696" s="4">
        <v>1</v>
      </c>
      <c r="AS2696">
        <v>7.69230769230769E-2</v>
      </c>
      <c r="AT2696" s="4">
        <v>0</v>
      </c>
      <c r="AU2696" s="4">
        <v>0</v>
      </c>
      <c r="AV2696" s="4">
        <v>0</v>
      </c>
      <c r="AW2696">
        <v>1.625</v>
      </c>
      <c r="AX2696" s="4">
        <f t="shared" si="42"/>
        <v>8</v>
      </c>
      <c r="AY2696" s="4">
        <v>0</v>
      </c>
      <c r="AZ2696" s="4">
        <v>0</v>
      </c>
    </row>
    <row r="2697" spans="1:52" x14ac:dyDescent="0.25">
      <c r="A2697" s="4">
        <v>2017</v>
      </c>
      <c r="B2697" s="4" t="s">
        <v>486</v>
      </c>
      <c r="C2697" t="s">
        <v>242</v>
      </c>
      <c r="D2697" t="s">
        <v>191</v>
      </c>
      <c r="E2697" t="s">
        <v>704</v>
      </c>
      <c r="F2697" s="4">
        <v>1</v>
      </c>
      <c r="G2697">
        <v>1</v>
      </c>
      <c r="H2697">
        <v>5</v>
      </c>
      <c r="I2697">
        <v>1</v>
      </c>
      <c r="J2697">
        <v>6</v>
      </c>
      <c r="K2697">
        <v>0</v>
      </c>
      <c r="L2697">
        <v>0</v>
      </c>
      <c r="M2697">
        <v>0</v>
      </c>
      <c r="N2697">
        <v>85</v>
      </c>
      <c r="O2697">
        <v>0</v>
      </c>
      <c r="P2697">
        <v>1</v>
      </c>
      <c r="Q2697">
        <v>41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1</v>
      </c>
      <c r="Y2697">
        <v>100</v>
      </c>
      <c r="Z2697">
        <v>0</v>
      </c>
      <c r="AA2697">
        <v>0</v>
      </c>
      <c r="AB2697">
        <v>1</v>
      </c>
      <c r="AC2697">
        <v>72</v>
      </c>
      <c r="AD2697">
        <v>1</v>
      </c>
      <c r="AE2697">
        <v>0</v>
      </c>
      <c r="AF2697">
        <v>0</v>
      </c>
      <c r="AG2697">
        <v>0</v>
      </c>
      <c r="AH2697" s="4">
        <v>0</v>
      </c>
      <c r="AI2697">
        <v>0</v>
      </c>
      <c r="AJ2697" s="4">
        <v>0</v>
      </c>
      <c r="AK2697">
        <v>0</v>
      </c>
      <c r="AL2697" s="4">
        <v>0</v>
      </c>
      <c r="AM2697">
        <v>0</v>
      </c>
      <c r="AN2697" s="4">
        <v>0</v>
      </c>
      <c r="AO2697">
        <v>0</v>
      </c>
      <c r="AP2697" s="4">
        <v>0</v>
      </c>
      <c r="AQ2697">
        <v>0</v>
      </c>
      <c r="AR2697" s="4">
        <v>0</v>
      </c>
      <c r="AS2697">
        <v>0</v>
      </c>
      <c r="AT2697" s="4">
        <v>0</v>
      </c>
      <c r="AU2697" s="4">
        <v>0</v>
      </c>
      <c r="AV2697" s="4">
        <v>0</v>
      </c>
      <c r="AW2697">
        <v>1</v>
      </c>
      <c r="AX2697" s="4">
        <f t="shared" si="42"/>
        <v>1</v>
      </c>
      <c r="AY2697" s="4">
        <v>0</v>
      </c>
      <c r="AZ2697" s="4">
        <v>0</v>
      </c>
    </row>
    <row r="2698" spans="1:52" x14ac:dyDescent="0.25">
      <c r="A2698" s="4">
        <v>2017</v>
      </c>
      <c r="B2698" s="4" t="s">
        <v>486</v>
      </c>
      <c r="C2698" t="s">
        <v>242</v>
      </c>
      <c r="D2698" t="s">
        <v>255</v>
      </c>
      <c r="E2698" t="s">
        <v>764</v>
      </c>
      <c r="F2698" s="4">
        <v>71</v>
      </c>
      <c r="G2698">
        <v>63</v>
      </c>
      <c r="H2698">
        <v>2.9682539682539701</v>
      </c>
      <c r="I2698">
        <v>71</v>
      </c>
      <c r="J2698">
        <v>4.3802816901408503</v>
      </c>
      <c r="K2698">
        <v>0</v>
      </c>
      <c r="L2698">
        <v>0</v>
      </c>
      <c r="M2698">
        <v>20</v>
      </c>
      <c r="N2698">
        <v>607.13333333333298</v>
      </c>
      <c r="O2698">
        <v>0.28169014084506999</v>
      </c>
      <c r="P2698">
        <v>60</v>
      </c>
      <c r="Q2698">
        <v>40.533333333333303</v>
      </c>
      <c r="R2698">
        <v>18</v>
      </c>
      <c r="S2698">
        <v>47.8333333333333</v>
      </c>
      <c r="T2698">
        <v>27</v>
      </c>
      <c r="U2698">
        <v>151.85185185185199</v>
      </c>
      <c r="V2698">
        <v>27</v>
      </c>
      <c r="W2698">
        <v>24.4444444444444</v>
      </c>
      <c r="X2698">
        <v>40</v>
      </c>
      <c r="Y2698">
        <v>139.625</v>
      </c>
      <c r="Z2698">
        <v>28</v>
      </c>
      <c r="AA2698">
        <v>362.892857142857</v>
      </c>
      <c r="AB2698">
        <v>41</v>
      </c>
      <c r="AC2698">
        <v>165.34146341463401</v>
      </c>
      <c r="AD2698">
        <v>0.57746478873239404</v>
      </c>
      <c r="AE2698">
        <v>13</v>
      </c>
      <c r="AF2698">
        <v>94.384615384615401</v>
      </c>
      <c r="AG2698">
        <v>0.183098591549296</v>
      </c>
      <c r="AH2698" s="4">
        <v>16</v>
      </c>
      <c r="AI2698">
        <v>0.57142857142857095</v>
      </c>
      <c r="AJ2698" s="4">
        <v>6</v>
      </c>
      <c r="AK2698">
        <v>0.214285714285714</v>
      </c>
      <c r="AL2698" s="4">
        <v>6</v>
      </c>
      <c r="AM2698">
        <v>0.146341463414634</v>
      </c>
      <c r="AN2698" s="4">
        <v>5</v>
      </c>
      <c r="AO2698">
        <v>0.12195121951219499</v>
      </c>
      <c r="AP2698" s="4">
        <v>2</v>
      </c>
      <c r="AQ2698">
        <v>2.8169014084507001E-2</v>
      </c>
      <c r="AR2698" s="4">
        <v>0</v>
      </c>
      <c r="AS2698">
        <v>0</v>
      </c>
      <c r="AT2698" s="4">
        <v>0</v>
      </c>
      <c r="AU2698" s="4">
        <v>0</v>
      </c>
      <c r="AV2698" s="4">
        <v>0</v>
      </c>
      <c r="AW2698">
        <v>1.3396226415094299</v>
      </c>
      <c r="AX2698" s="4">
        <f t="shared" si="42"/>
        <v>53.000000000000163</v>
      </c>
      <c r="AY2698" s="4">
        <v>28</v>
      </c>
      <c r="AZ2698" s="4">
        <v>13.214285714285699</v>
      </c>
    </row>
    <row r="2699" spans="1:52" x14ac:dyDescent="0.25">
      <c r="A2699" s="4">
        <v>2017</v>
      </c>
      <c r="B2699" s="4" t="s">
        <v>486</v>
      </c>
      <c r="C2699" t="s">
        <v>242</v>
      </c>
      <c r="D2699" t="s">
        <v>345</v>
      </c>
      <c r="E2699" t="s">
        <v>845</v>
      </c>
      <c r="F2699" s="4">
        <v>23</v>
      </c>
      <c r="G2699">
        <v>19</v>
      </c>
      <c r="H2699">
        <v>5.9473684210526301</v>
      </c>
      <c r="I2699">
        <v>23</v>
      </c>
      <c r="J2699">
        <v>7.0869565217391299</v>
      </c>
      <c r="K2699">
        <v>0</v>
      </c>
      <c r="L2699">
        <v>0</v>
      </c>
      <c r="M2699">
        <v>1</v>
      </c>
      <c r="N2699">
        <v>-73.318181818181799</v>
      </c>
      <c r="O2699">
        <v>4.3478260869565202E-2</v>
      </c>
      <c r="P2699">
        <v>20</v>
      </c>
      <c r="Q2699">
        <v>28.3</v>
      </c>
      <c r="R2699">
        <v>3</v>
      </c>
      <c r="S2699">
        <v>68.3333333333333</v>
      </c>
      <c r="T2699">
        <v>18</v>
      </c>
      <c r="U2699">
        <v>154.166666666667</v>
      </c>
      <c r="V2699">
        <v>18</v>
      </c>
      <c r="W2699">
        <v>17.5</v>
      </c>
      <c r="X2699">
        <v>5</v>
      </c>
      <c r="Y2699">
        <v>144.19999999999999</v>
      </c>
      <c r="Z2699">
        <v>18</v>
      </c>
      <c r="AA2699">
        <v>565.27777777777806</v>
      </c>
      <c r="AB2699">
        <v>5</v>
      </c>
      <c r="AC2699">
        <v>163.19999999999999</v>
      </c>
      <c r="AD2699">
        <v>0.217391304347826</v>
      </c>
      <c r="AE2699">
        <v>2</v>
      </c>
      <c r="AF2699">
        <v>27.5</v>
      </c>
      <c r="AG2699">
        <v>8.6956521739130405E-2</v>
      </c>
      <c r="AH2699" s="4">
        <v>12</v>
      </c>
      <c r="AI2699">
        <v>0.66666666666666696</v>
      </c>
      <c r="AJ2699" s="4">
        <v>3</v>
      </c>
      <c r="AK2699">
        <v>0.16666666666666699</v>
      </c>
      <c r="AL2699" s="4">
        <v>3</v>
      </c>
      <c r="AM2699">
        <v>0.6</v>
      </c>
      <c r="AN2699" s="4">
        <v>0</v>
      </c>
      <c r="AO2699">
        <v>0</v>
      </c>
      <c r="AP2699" s="4">
        <v>0</v>
      </c>
      <c r="AQ2699">
        <v>0</v>
      </c>
      <c r="AR2699" s="4">
        <v>0</v>
      </c>
      <c r="AS2699">
        <v>0</v>
      </c>
      <c r="AT2699" s="4">
        <v>0</v>
      </c>
      <c r="AU2699" s="4">
        <v>0</v>
      </c>
      <c r="AV2699" s="4">
        <v>0</v>
      </c>
      <c r="AW2699">
        <v>1.3529411764705901</v>
      </c>
      <c r="AX2699" s="4">
        <f t="shared" si="42"/>
        <v>16.999999999999975</v>
      </c>
      <c r="AY2699" s="4">
        <v>18</v>
      </c>
      <c r="AZ2699" s="4">
        <v>7</v>
      </c>
    </row>
    <row r="2700" spans="1:52" x14ac:dyDescent="0.25">
      <c r="A2700" s="4">
        <v>2017</v>
      </c>
      <c r="B2700" s="4" t="s">
        <v>486</v>
      </c>
      <c r="C2700" t="s">
        <v>242</v>
      </c>
      <c r="D2700" t="s">
        <v>247</v>
      </c>
      <c r="E2700" t="s">
        <v>757</v>
      </c>
      <c r="F2700" s="4">
        <v>13</v>
      </c>
      <c r="G2700">
        <v>10</v>
      </c>
      <c r="H2700">
        <v>3.7</v>
      </c>
      <c r="I2700">
        <v>13</v>
      </c>
      <c r="J2700">
        <v>4.4615384615384599</v>
      </c>
      <c r="K2700">
        <v>0</v>
      </c>
      <c r="L2700">
        <v>0</v>
      </c>
      <c r="M2700">
        <v>2</v>
      </c>
      <c r="N2700">
        <v>-72.272727272727295</v>
      </c>
      <c r="O2700">
        <v>0.15384615384615399</v>
      </c>
      <c r="P2700">
        <v>11</v>
      </c>
      <c r="Q2700">
        <v>20.727272727272702</v>
      </c>
      <c r="R2700">
        <v>2</v>
      </c>
      <c r="S2700">
        <v>54</v>
      </c>
      <c r="T2700">
        <v>7</v>
      </c>
      <c r="U2700">
        <v>141.857142857143</v>
      </c>
      <c r="V2700">
        <v>7</v>
      </c>
      <c r="W2700">
        <v>69.857142857142904</v>
      </c>
      <c r="X2700">
        <v>5</v>
      </c>
      <c r="Y2700">
        <v>195.4</v>
      </c>
      <c r="Z2700">
        <v>6</v>
      </c>
      <c r="AA2700">
        <v>450.83333333333297</v>
      </c>
      <c r="AB2700">
        <v>5</v>
      </c>
      <c r="AC2700">
        <v>234.6</v>
      </c>
      <c r="AD2700">
        <v>0.38461538461538503</v>
      </c>
      <c r="AE2700">
        <v>0</v>
      </c>
      <c r="AF2700">
        <v>0</v>
      </c>
      <c r="AG2700">
        <v>0</v>
      </c>
      <c r="AH2700" s="4">
        <v>5</v>
      </c>
      <c r="AI2700">
        <v>0.83333333333333304</v>
      </c>
      <c r="AJ2700" s="4">
        <v>2</v>
      </c>
      <c r="AK2700">
        <v>0.33333333333333298</v>
      </c>
      <c r="AL2700" s="4">
        <v>3</v>
      </c>
      <c r="AM2700">
        <v>0.6</v>
      </c>
      <c r="AN2700" s="4">
        <v>0</v>
      </c>
      <c r="AO2700">
        <v>0</v>
      </c>
      <c r="AP2700" s="4">
        <v>0</v>
      </c>
      <c r="AQ2700">
        <v>0</v>
      </c>
      <c r="AR2700" s="4">
        <v>0</v>
      </c>
      <c r="AS2700">
        <v>0</v>
      </c>
      <c r="AT2700" s="4">
        <v>0</v>
      </c>
      <c r="AU2700" s="4">
        <v>0</v>
      </c>
      <c r="AV2700" s="4">
        <v>0</v>
      </c>
      <c r="AW2700">
        <v>1.44444444444444</v>
      </c>
      <c r="AX2700" s="4">
        <f t="shared" si="42"/>
        <v>9.0000000000000284</v>
      </c>
      <c r="AY2700" s="4">
        <v>4</v>
      </c>
      <c r="AZ2700" s="4">
        <v>7.5</v>
      </c>
    </row>
    <row r="2701" spans="1:52" x14ac:dyDescent="0.25">
      <c r="A2701" s="4">
        <v>2017</v>
      </c>
      <c r="B2701" s="4" t="s">
        <v>486</v>
      </c>
      <c r="C2701" t="s">
        <v>242</v>
      </c>
      <c r="D2701" t="s">
        <v>245</v>
      </c>
      <c r="E2701" t="s">
        <v>755</v>
      </c>
      <c r="F2701" s="4">
        <v>131</v>
      </c>
      <c r="G2701">
        <v>110</v>
      </c>
      <c r="H2701">
        <v>2.0636363636363599</v>
      </c>
      <c r="I2701">
        <v>131</v>
      </c>
      <c r="J2701">
        <v>3.2671755725190801</v>
      </c>
      <c r="K2701">
        <v>0</v>
      </c>
      <c r="L2701">
        <v>0</v>
      </c>
      <c r="M2701">
        <v>19</v>
      </c>
      <c r="N2701">
        <v>95.350427350427395</v>
      </c>
      <c r="O2701">
        <v>0.14503816793893101</v>
      </c>
      <c r="P2701">
        <v>78</v>
      </c>
      <c r="Q2701">
        <v>22.705128205128201</v>
      </c>
      <c r="R2701">
        <v>15</v>
      </c>
      <c r="S2701">
        <v>24.4</v>
      </c>
      <c r="T2701">
        <v>40</v>
      </c>
      <c r="U2701">
        <v>129.17500000000001</v>
      </c>
      <c r="V2701">
        <v>39</v>
      </c>
      <c r="W2701">
        <v>14.871794871794901</v>
      </c>
      <c r="X2701">
        <v>77</v>
      </c>
      <c r="Y2701">
        <v>55.857142857142897</v>
      </c>
      <c r="Z2701">
        <v>41</v>
      </c>
      <c r="AA2701">
        <v>336.951219512195</v>
      </c>
      <c r="AB2701">
        <v>75</v>
      </c>
      <c r="AC2701">
        <v>71.533333333333303</v>
      </c>
      <c r="AD2701">
        <v>0.57251908396946605</v>
      </c>
      <c r="AE2701">
        <v>49</v>
      </c>
      <c r="AF2701">
        <v>32.673469387755098</v>
      </c>
      <c r="AG2701">
        <v>0.37404580152671801</v>
      </c>
      <c r="AH2701" s="4">
        <v>25</v>
      </c>
      <c r="AI2701">
        <v>0.60975609756097604</v>
      </c>
      <c r="AJ2701" s="4">
        <v>8</v>
      </c>
      <c r="AK2701">
        <v>0.19512195121951201</v>
      </c>
      <c r="AL2701" s="4">
        <v>13</v>
      </c>
      <c r="AM2701">
        <v>0.17333333333333301</v>
      </c>
      <c r="AN2701" s="4">
        <v>7</v>
      </c>
      <c r="AO2701">
        <v>9.3333333333333296E-2</v>
      </c>
      <c r="AP2701" s="4">
        <v>0</v>
      </c>
      <c r="AQ2701">
        <v>0</v>
      </c>
      <c r="AR2701" s="4">
        <v>0</v>
      </c>
      <c r="AS2701">
        <v>0</v>
      </c>
      <c r="AT2701" s="4">
        <v>0</v>
      </c>
      <c r="AU2701" s="4">
        <v>0</v>
      </c>
      <c r="AV2701" s="4">
        <v>1</v>
      </c>
      <c r="AW2701">
        <v>1.4719101123595499</v>
      </c>
      <c r="AX2701" s="4">
        <f t="shared" si="42"/>
        <v>89.000000000000043</v>
      </c>
      <c r="AY2701" s="4">
        <v>40</v>
      </c>
      <c r="AZ2701" s="4">
        <v>9.6750000000000007</v>
      </c>
    </row>
    <row r="2702" spans="1:52" x14ac:dyDescent="0.25">
      <c r="A2702" s="4">
        <v>2017</v>
      </c>
      <c r="B2702" s="4" t="s">
        <v>486</v>
      </c>
      <c r="C2702" t="s">
        <v>242</v>
      </c>
      <c r="D2702" t="s">
        <v>244</v>
      </c>
      <c r="E2702" t="s">
        <v>754</v>
      </c>
      <c r="F2702" s="4">
        <v>122</v>
      </c>
      <c r="G2702">
        <v>113</v>
      </c>
      <c r="H2702">
        <v>3.1592920353982299</v>
      </c>
      <c r="I2702">
        <v>122</v>
      </c>
      <c r="J2702">
        <v>4.3278688524590203</v>
      </c>
      <c r="K2702">
        <v>2</v>
      </c>
      <c r="L2702">
        <v>1.63934426229508E-2</v>
      </c>
      <c r="M2702">
        <v>32</v>
      </c>
      <c r="N2702">
        <v>1074.3644067796599</v>
      </c>
      <c r="O2702">
        <v>0.26229508196721302</v>
      </c>
      <c r="P2702">
        <v>84</v>
      </c>
      <c r="Q2702">
        <v>11.4047619047619</v>
      </c>
      <c r="R2702">
        <v>26</v>
      </c>
      <c r="S2702">
        <v>28.576923076923102</v>
      </c>
      <c r="T2702">
        <v>8</v>
      </c>
      <c r="U2702">
        <v>218.375</v>
      </c>
      <c r="V2702">
        <v>8</v>
      </c>
      <c r="W2702">
        <v>8.625</v>
      </c>
      <c r="X2702">
        <v>104</v>
      </c>
      <c r="Y2702">
        <v>96.548076923076906</v>
      </c>
      <c r="Z2702">
        <v>8</v>
      </c>
      <c r="AA2702">
        <v>268</v>
      </c>
      <c r="AB2702">
        <v>114</v>
      </c>
      <c r="AC2702">
        <v>112.912280701754</v>
      </c>
      <c r="AD2702">
        <v>0.93442622950819698</v>
      </c>
      <c r="AE2702">
        <v>60</v>
      </c>
      <c r="AF2702">
        <v>73.099999999999994</v>
      </c>
      <c r="AG2702">
        <v>0.49180327868852503</v>
      </c>
      <c r="AH2702" s="4">
        <v>6</v>
      </c>
      <c r="AI2702">
        <v>0.75</v>
      </c>
      <c r="AJ2702" s="4">
        <v>1</v>
      </c>
      <c r="AK2702">
        <v>0.125</v>
      </c>
      <c r="AL2702" s="4">
        <v>18</v>
      </c>
      <c r="AM2702">
        <v>0.157894736842105</v>
      </c>
      <c r="AN2702" s="4">
        <v>15</v>
      </c>
      <c r="AO2702">
        <v>0.13157894736842099</v>
      </c>
      <c r="AP2702" s="4">
        <v>0</v>
      </c>
      <c r="AQ2702">
        <v>0</v>
      </c>
      <c r="AR2702" s="4">
        <v>0</v>
      </c>
      <c r="AS2702">
        <v>0</v>
      </c>
      <c r="AT2702" s="4">
        <v>0</v>
      </c>
      <c r="AU2702" s="4">
        <v>0</v>
      </c>
      <c r="AV2702" s="4">
        <v>0</v>
      </c>
      <c r="AW2702">
        <v>1.84848484848485</v>
      </c>
      <c r="AX2702" s="4">
        <f t="shared" si="42"/>
        <v>65.999999999999943</v>
      </c>
      <c r="AY2702" s="4">
        <v>8</v>
      </c>
      <c r="AZ2702" s="4">
        <v>31.25</v>
      </c>
    </row>
    <row r="2703" spans="1:52" x14ac:dyDescent="0.25">
      <c r="A2703" s="4">
        <v>2017</v>
      </c>
      <c r="B2703" s="4" t="s">
        <v>486</v>
      </c>
      <c r="C2703" t="s">
        <v>242</v>
      </c>
      <c r="D2703" t="s">
        <v>252</v>
      </c>
      <c r="E2703" t="s">
        <v>762</v>
      </c>
      <c r="F2703" s="4">
        <v>78</v>
      </c>
      <c r="G2703">
        <v>59</v>
      </c>
      <c r="H2703">
        <v>2.93220338983051</v>
      </c>
      <c r="I2703">
        <v>78</v>
      </c>
      <c r="J2703">
        <v>4.8205128205128203</v>
      </c>
      <c r="K2703">
        <v>2</v>
      </c>
      <c r="L2703">
        <v>2.5641025641025599E-2</v>
      </c>
      <c r="M2703">
        <v>20</v>
      </c>
      <c r="N2703">
        <v>369.50819672131098</v>
      </c>
      <c r="O2703">
        <v>0.256410256410256</v>
      </c>
      <c r="P2703">
        <v>57</v>
      </c>
      <c r="Q2703">
        <v>36.508771929824597</v>
      </c>
      <c r="R2703">
        <v>20</v>
      </c>
      <c r="S2703">
        <v>56.7</v>
      </c>
      <c r="T2703">
        <v>30</v>
      </c>
      <c r="U2703">
        <v>165.9</v>
      </c>
      <c r="V2703">
        <v>26</v>
      </c>
      <c r="W2703">
        <v>21.884615384615401</v>
      </c>
      <c r="X2703">
        <v>41</v>
      </c>
      <c r="Y2703">
        <v>140.53658536585399</v>
      </c>
      <c r="Z2703">
        <v>23</v>
      </c>
      <c r="AA2703">
        <v>505.26086956521698</v>
      </c>
      <c r="AB2703">
        <v>38</v>
      </c>
      <c r="AC2703">
        <v>162.789473684211</v>
      </c>
      <c r="AD2703">
        <v>0.487179487179487</v>
      </c>
      <c r="AE2703">
        <v>1</v>
      </c>
      <c r="AF2703">
        <v>30</v>
      </c>
      <c r="AG2703">
        <v>1.2820512820512799E-2</v>
      </c>
      <c r="AH2703" s="4">
        <v>19</v>
      </c>
      <c r="AI2703">
        <v>0.82608695652173902</v>
      </c>
      <c r="AJ2703" s="4">
        <v>5</v>
      </c>
      <c r="AK2703">
        <v>0.217391304347826</v>
      </c>
      <c r="AL2703" s="4">
        <v>20</v>
      </c>
      <c r="AM2703">
        <v>0.52631578947368396</v>
      </c>
      <c r="AN2703" s="4">
        <v>9</v>
      </c>
      <c r="AO2703">
        <v>0.23684210526315799</v>
      </c>
      <c r="AP2703" s="4">
        <v>0</v>
      </c>
      <c r="AQ2703">
        <v>0</v>
      </c>
      <c r="AR2703" s="4">
        <v>0</v>
      </c>
      <c r="AS2703">
        <v>0</v>
      </c>
      <c r="AT2703" s="4">
        <v>0</v>
      </c>
      <c r="AU2703" s="4">
        <v>0</v>
      </c>
      <c r="AV2703" s="4">
        <v>2</v>
      </c>
      <c r="AW2703">
        <v>1.90243902439024</v>
      </c>
      <c r="AX2703" s="4">
        <f t="shared" si="42"/>
        <v>41.000000000000085</v>
      </c>
      <c r="AY2703" s="4">
        <v>19</v>
      </c>
      <c r="AZ2703" s="4">
        <v>9.2631578947368407</v>
      </c>
    </row>
    <row r="2704" spans="1:52" x14ac:dyDescent="0.25">
      <c r="A2704" s="4">
        <v>2017</v>
      </c>
      <c r="B2704" s="4" t="s">
        <v>486</v>
      </c>
      <c r="C2704" t="s">
        <v>242</v>
      </c>
      <c r="D2704" t="s">
        <v>182</v>
      </c>
      <c r="E2704" t="s">
        <v>695</v>
      </c>
      <c r="F2704" s="4">
        <v>185</v>
      </c>
      <c r="G2704">
        <v>172</v>
      </c>
      <c r="H2704">
        <v>1.52325581395349</v>
      </c>
      <c r="I2704">
        <v>185</v>
      </c>
      <c r="J2704">
        <v>3.8378378378378399</v>
      </c>
      <c r="K2704">
        <v>4</v>
      </c>
      <c r="L2704">
        <v>2.1621621621621599E-2</v>
      </c>
      <c r="M2704">
        <v>14</v>
      </c>
      <c r="N2704">
        <v>586.85869565217399</v>
      </c>
      <c r="O2704">
        <v>7.5675675675675694E-2</v>
      </c>
      <c r="P2704">
        <v>72</v>
      </c>
      <c r="Q2704">
        <v>13.9027777777778</v>
      </c>
      <c r="R2704">
        <v>39</v>
      </c>
      <c r="S2704">
        <v>17.615384615384599</v>
      </c>
      <c r="T2704">
        <v>3</v>
      </c>
      <c r="U2704">
        <v>171.666666666667</v>
      </c>
      <c r="V2704">
        <v>3</v>
      </c>
      <c r="W2704">
        <v>10.6666666666667</v>
      </c>
      <c r="X2704">
        <v>177</v>
      </c>
      <c r="Y2704">
        <v>59.796610169491501</v>
      </c>
      <c r="Z2704">
        <v>3</v>
      </c>
      <c r="AA2704">
        <v>435.33333333333297</v>
      </c>
      <c r="AB2704">
        <v>182</v>
      </c>
      <c r="AC2704">
        <v>73.472527472527503</v>
      </c>
      <c r="AD2704">
        <v>0.98378378378378395</v>
      </c>
      <c r="AE2704">
        <v>143</v>
      </c>
      <c r="AF2704">
        <v>54.692307692307701</v>
      </c>
      <c r="AG2704">
        <v>0.77297297297297296</v>
      </c>
      <c r="AH2704" s="4">
        <v>1</v>
      </c>
      <c r="AI2704">
        <v>0.33333333333333298</v>
      </c>
      <c r="AJ2704" s="4">
        <v>1</v>
      </c>
      <c r="AK2704">
        <v>0.33333333333333298</v>
      </c>
      <c r="AL2704" s="4">
        <v>15</v>
      </c>
      <c r="AM2704">
        <v>8.2417582417582402E-2</v>
      </c>
      <c r="AN2704" s="4">
        <v>7</v>
      </c>
      <c r="AO2704">
        <v>3.8461538461538498E-2</v>
      </c>
      <c r="AP2704" s="4">
        <v>1</v>
      </c>
      <c r="AQ2704">
        <v>5.40540540540541E-3</v>
      </c>
      <c r="AR2704" s="4">
        <v>0</v>
      </c>
      <c r="AS2704">
        <v>0</v>
      </c>
      <c r="AT2704" s="4">
        <v>0</v>
      </c>
      <c r="AU2704" s="4">
        <v>0</v>
      </c>
      <c r="AV2704" s="4">
        <v>5</v>
      </c>
      <c r="AW2704">
        <v>1.7289719626168201</v>
      </c>
      <c r="AX2704" s="4">
        <f t="shared" si="42"/>
        <v>107.00000000000014</v>
      </c>
      <c r="AY2704" s="4">
        <v>3</v>
      </c>
      <c r="AZ2704" s="4">
        <v>38.3333333333333</v>
      </c>
    </row>
    <row r="2705" spans="1:52" x14ac:dyDescent="0.25">
      <c r="A2705" s="4">
        <v>2017</v>
      </c>
      <c r="B2705" s="4" t="s">
        <v>486</v>
      </c>
      <c r="C2705" t="s">
        <v>242</v>
      </c>
      <c r="D2705" t="s">
        <v>192</v>
      </c>
      <c r="E2705" t="s">
        <v>705</v>
      </c>
      <c r="F2705" s="4">
        <v>241</v>
      </c>
      <c r="G2705">
        <v>233</v>
      </c>
      <c r="H2705">
        <v>2.7381974248927001</v>
      </c>
      <c r="I2705">
        <v>241</v>
      </c>
      <c r="J2705">
        <v>4.7261410788381699</v>
      </c>
      <c r="K2705">
        <v>4</v>
      </c>
      <c r="L2705">
        <v>1.6597510373444001E-2</v>
      </c>
      <c r="M2705">
        <v>78</v>
      </c>
      <c r="N2705">
        <v>1200.4663865546199</v>
      </c>
      <c r="O2705">
        <v>0.32365145228215803</v>
      </c>
      <c r="P2705">
        <v>169</v>
      </c>
      <c r="Q2705">
        <v>17.5976331360947</v>
      </c>
      <c r="R2705">
        <v>48</v>
      </c>
      <c r="S2705">
        <v>25.5</v>
      </c>
      <c r="T2705">
        <v>13</v>
      </c>
      <c r="U2705">
        <v>188.84615384615401</v>
      </c>
      <c r="V2705">
        <v>12</v>
      </c>
      <c r="W2705">
        <v>6.6666666666666696</v>
      </c>
      <c r="X2705">
        <v>219</v>
      </c>
      <c r="Y2705">
        <v>83.378995433789996</v>
      </c>
      <c r="Z2705">
        <v>13</v>
      </c>
      <c r="AA2705">
        <v>475.38461538461502</v>
      </c>
      <c r="AB2705">
        <v>227</v>
      </c>
      <c r="AC2705">
        <v>98.295154185022</v>
      </c>
      <c r="AD2705">
        <v>0.94190871369294604</v>
      </c>
      <c r="AE2705">
        <v>137</v>
      </c>
      <c r="AF2705">
        <v>55.737226277372301</v>
      </c>
      <c r="AG2705">
        <v>0.56846473029045597</v>
      </c>
      <c r="AH2705" s="4">
        <v>8</v>
      </c>
      <c r="AI2705">
        <v>0.61538461538461497</v>
      </c>
      <c r="AJ2705" s="4">
        <v>3</v>
      </c>
      <c r="AK2705">
        <v>0.230769230769231</v>
      </c>
      <c r="AL2705" s="4">
        <v>45</v>
      </c>
      <c r="AM2705">
        <v>0.198237885462555</v>
      </c>
      <c r="AN2705" s="4">
        <v>8</v>
      </c>
      <c r="AO2705">
        <v>3.5242290748898703E-2</v>
      </c>
      <c r="AP2705" s="4">
        <v>0</v>
      </c>
      <c r="AQ2705">
        <v>0</v>
      </c>
      <c r="AR2705" s="4">
        <v>0</v>
      </c>
      <c r="AS2705">
        <v>0</v>
      </c>
      <c r="AT2705" s="4">
        <v>0</v>
      </c>
      <c r="AU2705" s="4">
        <v>0</v>
      </c>
      <c r="AV2705" s="4">
        <v>1</v>
      </c>
      <c r="AW2705">
        <v>1.94354838709677</v>
      </c>
      <c r="AX2705" s="4">
        <f t="shared" si="42"/>
        <v>124.00000000000027</v>
      </c>
      <c r="AY2705" s="4">
        <v>13</v>
      </c>
      <c r="AZ2705" s="4">
        <v>12.7692307692308</v>
      </c>
    </row>
    <row r="2706" spans="1:52" x14ac:dyDescent="0.25">
      <c r="A2706" s="4">
        <v>2017</v>
      </c>
      <c r="B2706" s="4" t="s">
        <v>486</v>
      </c>
      <c r="C2706" t="s">
        <v>242</v>
      </c>
      <c r="D2706" t="s">
        <v>175</v>
      </c>
      <c r="E2706" t="s">
        <v>688</v>
      </c>
      <c r="F2706" s="4">
        <v>42</v>
      </c>
      <c r="G2706">
        <v>41</v>
      </c>
      <c r="H2706">
        <v>2.0243902439024399</v>
      </c>
      <c r="I2706">
        <v>42</v>
      </c>
      <c r="J2706">
        <v>4.1190476190476204</v>
      </c>
      <c r="K2706">
        <v>2</v>
      </c>
      <c r="L2706">
        <v>4.7619047619047603E-2</v>
      </c>
      <c r="M2706">
        <v>20</v>
      </c>
      <c r="N2706">
        <v>1598.625</v>
      </c>
      <c r="O2706">
        <v>0.476190476190476</v>
      </c>
      <c r="P2706">
        <v>15</v>
      </c>
      <c r="Q2706">
        <v>5.6666666666666696</v>
      </c>
      <c r="R2706">
        <v>6</v>
      </c>
      <c r="S2706">
        <v>7.8333333333333304</v>
      </c>
      <c r="T2706">
        <v>0</v>
      </c>
      <c r="U2706">
        <v>0</v>
      </c>
      <c r="V2706">
        <v>0</v>
      </c>
      <c r="W2706">
        <v>0</v>
      </c>
      <c r="X2706">
        <v>41</v>
      </c>
      <c r="Y2706">
        <v>60.536585365853703</v>
      </c>
      <c r="Z2706">
        <v>0</v>
      </c>
      <c r="AA2706">
        <v>0</v>
      </c>
      <c r="AB2706">
        <v>42</v>
      </c>
      <c r="AC2706">
        <v>77.119047619047606</v>
      </c>
      <c r="AD2706">
        <v>1</v>
      </c>
      <c r="AE2706">
        <v>40</v>
      </c>
      <c r="AF2706">
        <v>75.724999999999994</v>
      </c>
      <c r="AG2706">
        <v>0.952380952380952</v>
      </c>
      <c r="AH2706" s="4">
        <v>0</v>
      </c>
      <c r="AI2706">
        <v>0</v>
      </c>
      <c r="AJ2706" s="4">
        <v>0</v>
      </c>
      <c r="AK2706">
        <v>0</v>
      </c>
      <c r="AL2706" s="4">
        <v>4</v>
      </c>
      <c r="AM2706">
        <v>9.5238095238095205E-2</v>
      </c>
      <c r="AN2706" s="4">
        <v>2</v>
      </c>
      <c r="AO2706">
        <v>4.7619047619047603E-2</v>
      </c>
      <c r="AP2706" s="4">
        <v>0</v>
      </c>
      <c r="AQ2706">
        <v>0</v>
      </c>
      <c r="AR2706" s="4">
        <v>0</v>
      </c>
      <c r="AS2706">
        <v>0</v>
      </c>
      <c r="AT2706" s="4">
        <v>0</v>
      </c>
      <c r="AU2706" s="4">
        <v>0</v>
      </c>
      <c r="AV2706" s="4">
        <v>0</v>
      </c>
      <c r="AW2706">
        <v>1.6153846153846201</v>
      </c>
      <c r="AX2706" s="4">
        <f t="shared" si="42"/>
        <v>25.999999999999925</v>
      </c>
      <c r="AY2706" s="4">
        <v>0</v>
      </c>
      <c r="AZ2706" s="4">
        <v>0</v>
      </c>
    </row>
    <row r="2707" spans="1:52" x14ac:dyDescent="0.25">
      <c r="A2707" s="4">
        <v>2017</v>
      </c>
      <c r="B2707" s="4" t="s">
        <v>486</v>
      </c>
      <c r="C2707" t="s">
        <v>242</v>
      </c>
      <c r="D2707" t="s">
        <v>503</v>
      </c>
      <c r="E2707" t="s">
        <v>999</v>
      </c>
      <c r="F2707" s="4">
        <v>1</v>
      </c>
      <c r="G2707">
        <v>0</v>
      </c>
      <c r="H2707">
        <v>0</v>
      </c>
      <c r="I2707">
        <v>1</v>
      </c>
      <c r="J2707">
        <v>21</v>
      </c>
      <c r="K2707">
        <v>0</v>
      </c>
      <c r="L2707">
        <v>0</v>
      </c>
      <c r="M2707">
        <v>0</v>
      </c>
      <c r="N2707">
        <v>746</v>
      </c>
      <c r="O2707">
        <v>0</v>
      </c>
      <c r="P2707">
        <v>1</v>
      </c>
      <c r="Q2707">
        <v>38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1</v>
      </c>
      <c r="Y2707">
        <v>211</v>
      </c>
      <c r="Z2707">
        <v>0</v>
      </c>
      <c r="AA2707">
        <v>0</v>
      </c>
      <c r="AB2707">
        <v>1</v>
      </c>
      <c r="AC2707">
        <v>463</v>
      </c>
      <c r="AD2707">
        <v>1</v>
      </c>
      <c r="AE2707">
        <v>0</v>
      </c>
      <c r="AF2707">
        <v>0</v>
      </c>
      <c r="AG2707">
        <v>0</v>
      </c>
      <c r="AH2707" s="4">
        <v>0</v>
      </c>
      <c r="AI2707">
        <v>0</v>
      </c>
      <c r="AJ2707" s="4">
        <v>0</v>
      </c>
      <c r="AK2707">
        <v>0</v>
      </c>
      <c r="AL2707" s="4">
        <v>1</v>
      </c>
      <c r="AM2707">
        <v>1</v>
      </c>
      <c r="AN2707" s="4">
        <v>1</v>
      </c>
      <c r="AO2707">
        <v>1</v>
      </c>
      <c r="AP2707" s="4">
        <v>0</v>
      </c>
      <c r="AQ2707">
        <v>0</v>
      </c>
      <c r="AR2707" s="4">
        <v>0</v>
      </c>
      <c r="AS2707">
        <v>0</v>
      </c>
      <c r="AT2707" s="4">
        <v>0</v>
      </c>
      <c r="AU2707" s="4">
        <v>0</v>
      </c>
      <c r="AV2707" s="4">
        <v>0</v>
      </c>
      <c r="AW2707">
        <v>1</v>
      </c>
      <c r="AX2707" s="4">
        <f t="shared" si="42"/>
        <v>1</v>
      </c>
      <c r="AY2707" s="4">
        <v>0</v>
      </c>
      <c r="AZ2707" s="4">
        <v>0</v>
      </c>
    </row>
    <row r="2708" spans="1:52" x14ac:dyDescent="0.25">
      <c r="A2708" s="4">
        <v>2017</v>
      </c>
      <c r="B2708" s="4" t="s">
        <v>486</v>
      </c>
      <c r="C2708" t="s">
        <v>242</v>
      </c>
      <c r="D2708" t="s">
        <v>190</v>
      </c>
      <c r="E2708" t="s">
        <v>703</v>
      </c>
      <c r="F2708" s="4">
        <v>78</v>
      </c>
      <c r="G2708">
        <v>57</v>
      </c>
      <c r="H2708">
        <v>2.0350877192982502</v>
      </c>
      <c r="I2708">
        <v>77</v>
      </c>
      <c r="J2708">
        <v>3.8311688311688301</v>
      </c>
      <c r="K2708">
        <v>2</v>
      </c>
      <c r="L2708">
        <v>2.5974025974026E-2</v>
      </c>
      <c r="M2708">
        <v>31</v>
      </c>
      <c r="N2708">
        <v>1406.25396825397</v>
      </c>
      <c r="O2708">
        <v>0.39743589743589702</v>
      </c>
      <c r="P2708">
        <v>59</v>
      </c>
      <c r="Q2708">
        <v>22.4237288135593</v>
      </c>
      <c r="R2708">
        <v>16</v>
      </c>
      <c r="S2708">
        <v>19.3125</v>
      </c>
      <c r="T2708">
        <v>27</v>
      </c>
      <c r="U2708">
        <v>153.888888888889</v>
      </c>
      <c r="V2708">
        <v>26</v>
      </c>
      <c r="W2708">
        <v>6.2307692307692299</v>
      </c>
      <c r="X2708">
        <v>38</v>
      </c>
      <c r="Y2708">
        <v>106.289473684211</v>
      </c>
      <c r="Z2708">
        <v>29</v>
      </c>
      <c r="AA2708">
        <v>391.48275862068999</v>
      </c>
      <c r="AB2708">
        <v>42</v>
      </c>
      <c r="AC2708">
        <v>134.30952380952399</v>
      </c>
      <c r="AD2708">
        <v>0.53846153846153799</v>
      </c>
      <c r="AE2708">
        <v>13</v>
      </c>
      <c r="AF2708">
        <v>37.153846153846203</v>
      </c>
      <c r="AG2708">
        <v>0.16666666666666699</v>
      </c>
      <c r="AH2708" s="4">
        <v>20</v>
      </c>
      <c r="AI2708">
        <v>0.68965517241379304</v>
      </c>
      <c r="AJ2708" s="4">
        <v>4</v>
      </c>
      <c r="AK2708">
        <v>0.13793103448275901</v>
      </c>
      <c r="AL2708" s="4">
        <v>8</v>
      </c>
      <c r="AM2708">
        <v>0.19047619047618999</v>
      </c>
      <c r="AN2708" s="4">
        <v>2</v>
      </c>
      <c r="AO2708">
        <v>4.7619047619047603E-2</v>
      </c>
      <c r="AP2708" s="4">
        <v>0</v>
      </c>
      <c r="AQ2708">
        <v>0</v>
      </c>
      <c r="AR2708" s="4">
        <v>0</v>
      </c>
      <c r="AS2708">
        <v>0</v>
      </c>
      <c r="AT2708" s="4">
        <v>0</v>
      </c>
      <c r="AU2708" s="4">
        <v>0</v>
      </c>
      <c r="AV2708" s="4">
        <v>2</v>
      </c>
      <c r="AW2708">
        <v>1.625</v>
      </c>
      <c r="AX2708" s="4">
        <f t="shared" si="42"/>
        <v>48</v>
      </c>
      <c r="AY2708" s="4">
        <v>17</v>
      </c>
      <c r="AZ2708" s="4">
        <v>22.117647058823501</v>
      </c>
    </row>
    <row r="2709" spans="1:52" x14ac:dyDescent="0.25">
      <c r="A2709" s="4">
        <v>2017</v>
      </c>
      <c r="B2709" s="4" t="s">
        <v>486</v>
      </c>
      <c r="C2709" t="s">
        <v>242</v>
      </c>
      <c r="D2709" t="s">
        <v>276</v>
      </c>
      <c r="E2709" t="s">
        <v>785</v>
      </c>
      <c r="F2709" s="4">
        <v>4</v>
      </c>
      <c r="G2709">
        <v>4</v>
      </c>
      <c r="H2709">
        <v>5.75</v>
      </c>
      <c r="I2709">
        <v>4</v>
      </c>
      <c r="J2709">
        <v>8</v>
      </c>
      <c r="K2709">
        <v>0</v>
      </c>
      <c r="L2709">
        <v>0</v>
      </c>
      <c r="M2709">
        <v>1</v>
      </c>
      <c r="N2709">
        <v>1235.5</v>
      </c>
      <c r="O2709">
        <v>0.25</v>
      </c>
      <c r="P2709">
        <v>4</v>
      </c>
      <c r="Q2709">
        <v>9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3</v>
      </c>
      <c r="Y2709">
        <v>254</v>
      </c>
      <c r="Z2709">
        <v>0</v>
      </c>
      <c r="AA2709">
        <v>0</v>
      </c>
      <c r="AB2709">
        <v>2</v>
      </c>
      <c r="AC2709">
        <v>962.5</v>
      </c>
      <c r="AD2709">
        <v>0.5</v>
      </c>
      <c r="AE2709">
        <v>0</v>
      </c>
      <c r="AF2709">
        <v>0</v>
      </c>
      <c r="AG2709">
        <v>0</v>
      </c>
      <c r="AH2709" s="4">
        <v>0</v>
      </c>
      <c r="AI2709">
        <v>0</v>
      </c>
      <c r="AJ2709" s="4">
        <v>0</v>
      </c>
      <c r="AK2709">
        <v>0</v>
      </c>
      <c r="AL2709" s="4">
        <v>2</v>
      </c>
      <c r="AM2709">
        <v>1</v>
      </c>
      <c r="AN2709" s="4">
        <v>0</v>
      </c>
      <c r="AO2709">
        <v>0</v>
      </c>
      <c r="AP2709" s="4">
        <v>0</v>
      </c>
      <c r="AQ2709">
        <v>0</v>
      </c>
      <c r="AR2709" s="4">
        <v>0</v>
      </c>
      <c r="AS2709">
        <v>0</v>
      </c>
      <c r="AT2709" s="4">
        <v>0</v>
      </c>
      <c r="AU2709" s="4">
        <v>0</v>
      </c>
      <c r="AV2709" s="4">
        <v>0</v>
      </c>
      <c r="AW2709">
        <v>4</v>
      </c>
      <c r="AX2709" s="4">
        <f t="shared" si="42"/>
        <v>1</v>
      </c>
      <c r="AY2709" s="4">
        <v>0</v>
      </c>
      <c r="AZ2709" s="4">
        <v>0</v>
      </c>
    </row>
    <row r="2710" spans="1:52" x14ac:dyDescent="0.25">
      <c r="A2710" s="4">
        <v>2017</v>
      </c>
      <c r="B2710" s="4" t="s">
        <v>486</v>
      </c>
      <c r="C2710" t="s">
        <v>242</v>
      </c>
      <c r="D2710" t="s">
        <v>183</v>
      </c>
      <c r="E2710" t="s">
        <v>696</v>
      </c>
      <c r="F2710" s="4">
        <v>129</v>
      </c>
      <c r="G2710">
        <v>126</v>
      </c>
      <c r="H2710">
        <v>1.78571428571429</v>
      </c>
      <c r="I2710">
        <v>129</v>
      </c>
      <c r="J2710">
        <v>3.0852713178294602</v>
      </c>
      <c r="K2710">
        <v>0</v>
      </c>
      <c r="L2710">
        <v>0</v>
      </c>
      <c r="M2710">
        <v>58</v>
      </c>
      <c r="N2710">
        <v>1910.27131782946</v>
      </c>
      <c r="O2710">
        <v>0.44961240310077499</v>
      </c>
      <c r="P2710">
        <v>66</v>
      </c>
      <c r="Q2710">
        <v>9.3181818181818201</v>
      </c>
      <c r="R2710">
        <v>33</v>
      </c>
      <c r="S2710">
        <v>26</v>
      </c>
      <c r="T2710">
        <v>10</v>
      </c>
      <c r="U2710">
        <v>139.19999999999999</v>
      </c>
      <c r="V2710">
        <v>10</v>
      </c>
      <c r="W2710">
        <v>7.7</v>
      </c>
      <c r="X2710">
        <v>115</v>
      </c>
      <c r="Y2710">
        <v>82.704347826087002</v>
      </c>
      <c r="Z2710">
        <v>11</v>
      </c>
      <c r="AA2710">
        <v>299.45454545454498</v>
      </c>
      <c r="AB2710">
        <v>118</v>
      </c>
      <c r="AC2710">
        <v>95.771186440677994</v>
      </c>
      <c r="AD2710">
        <v>0.91472868217054304</v>
      </c>
      <c r="AE2710">
        <v>73</v>
      </c>
      <c r="AF2710">
        <v>63.4794520547945</v>
      </c>
      <c r="AG2710">
        <v>0.56589147286821695</v>
      </c>
      <c r="AH2710" s="4">
        <v>3</v>
      </c>
      <c r="AI2710">
        <v>0.27272727272727298</v>
      </c>
      <c r="AJ2710" s="4">
        <v>2</v>
      </c>
      <c r="AK2710">
        <v>0.18181818181818199</v>
      </c>
      <c r="AL2710" s="4">
        <v>20</v>
      </c>
      <c r="AM2710">
        <v>0.169491525423729</v>
      </c>
      <c r="AN2710" s="4">
        <v>10</v>
      </c>
      <c r="AO2710">
        <v>8.4745762711864403E-2</v>
      </c>
      <c r="AP2710" s="4">
        <v>0</v>
      </c>
      <c r="AQ2710">
        <v>0</v>
      </c>
      <c r="AR2710" s="4">
        <v>0</v>
      </c>
      <c r="AS2710">
        <v>0</v>
      </c>
      <c r="AT2710" s="4">
        <v>0</v>
      </c>
      <c r="AU2710" s="4">
        <v>0</v>
      </c>
      <c r="AV2710" s="4">
        <v>0</v>
      </c>
      <c r="AW2710">
        <v>1.7671232876712299</v>
      </c>
      <c r="AX2710" s="4">
        <f t="shared" si="42"/>
        <v>73.000000000000128</v>
      </c>
      <c r="AY2710" s="4">
        <v>10</v>
      </c>
      <c r="AZ2710" s="4">
        <v>14.1</v>
      </c>
    </row>
    <row r="2711" spans="1:52" x14ac:dyDescent="0.25">
      <c r="A2711" s="4">
        <v>2017</v>
      </c>
      <c r="B2711" s="4" t="s">
        <v>486</v>
      </c>
      <c r="C2711" t="s">
        <v>242</v>
      </c>
      <c r="D2711" t="s">
        <v>275</v>
      </c>
      <c r="E2711" t="s">
        <v>784</v>
      </c>
      <c r="F2711" s="4">
        <v>8</v>
      </c>
      <c r="G2711">
        <v>8</v>
      </c>
      <c r="H2711">
        <v>4.375</v>
      </c>
      <c r="I2711">
        <v>8</v>
      </c>
      <c r="J2711">
        <v>5.625</v>
      </c>
      <c r="K2711">
        <v>0</v>
      </c>
      <c r="L2711">
        <v>0</v>
      </c>
      <c r="M2711">
        <v>2</v>
      </c>
      <c r="N2711">
        <v>2364.125</v>
      </c>
      <c r="O2711">
        <v>0.25</v>
      </c>
      <c r="P2711">
        <v>7</v>
      </c>
      <c r="Q2711">
        <v>30.285714285714299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4</v>
      </c>
      <c r="Y2711">
        <v>81.25</v>
      </c>
      <c r="Z2711">
        <v>0</v>
      </c>
      <c r="AA2711">
        <v>0</v>
      </c>
      <c r="AB2711">
        <v>8</v>
      </c>
      <c r="AC2711">
        <v>984.375</v>
      </c>
      <c r="AD2711">
        <v>1</v>
      </c>
      <c r="AE2711">
        <v>0</v>
      </c>
      <c r="AF2711">
        <v>0</v>
      </c>
      <c r="AG2711">
        <v>0</v>
      </c>
      <c r="AH2711" s="4">
        <v>0</v>
      </c>
      <c r="AI2711">
        <v>0</v>
      </c>
      <c r="AJ2711" s="4">
        <v>0</v>
      </c>
      <c r="AK2711">
        <v>0</v>
      </c>
      <c r="AL2711" s="4">
        <v>1</v>
      </c>
      <c r="AM2711">
        <v>0.125</v>
      </c>
      <c r="AN2711" s="4">
        <v>0</v>
      </c>
      <c r="AO2711">
        <v>0</v>
      </c>
      <c r="AP2711" s="4">
        <v>0</v>
      </c>
      <c r="AQ2711">
        <v>0</v>
      </c>
      <c r="AR2711" s="4">
        <v>0</v>
      </c>
      <c r="AS2711">
        <v>0</v>
      </c>
      <c r="AT2711" s="4">
        <v>0</v>
      </c>
      <c r="AU2711" s="4">
        <v>0</v>
      </c>
      <c r="AV2711" s="4">
        <v>0</v>
      </c>
      <c r="AW2711">
        <v>0</v>
      </c>
      <c r="AX2711" s="4">
        <f t="shared" si="42"/>
        <v>0</v>
      </c>
      <c r="AY2711" s="4">
        <v>0</v>
      </c>
      <c r="AZ2711" s="4">
        <v>0</v>
      </c>
    </row>
    <row r="2712" spans="1:52" x14ac:dyDescent="0.25">
      <c r="A2712" s="4">
        <v>2017</v>
      </c>
      <c r="B2712" s="4" t="s">
        <v>486</v>
      </c>
      <c r="C2712" t="s">
        <v>242</v>
      </c>
      <c r="D2712" t="s">
        <v>251</v>
      </c>
      <c r="E2712" t="s">
        <v>761</v>
      </c>
      <c r="F2712" s="4">
        <v>106</v>
      </c>
      <c r="G2712">
        <v>87</v>
      </c>
      <c r="H2712">
        <v>3.1034482758620698</v>
      </c>
      <c r="I2712">
        <v>105</v>
      </c>
      <c r="J2712">
        <v>4.78095238095238</v>
      </c>
      <c r="K2712">
        <v>0</v>
      </c>
      <c r="L2712">
        <v>0</v>
      </c>
      <c r="M2712">
        <v>30</v>
      </c>
      <c r="N2712">
        <v>1077.88775510204</v>
      </c>
      <c r="O2712">
        <v>0.28301886792452802</v>
      </c>
      <c r="P2712">
        <v>91</v>
      </c>
      <c r="Q2712">
        <v>40.406593406593402</v>
      </c>
      <c r="R2712">
        <v>35</v>
      </c>
      <c r="S2712">
        <v>56.914285714285697</v>
      </c>
      <c r="T2712">
        <v>54</v>
      </c>
      <c r="U2712">
        <v>168.222222222222</v>
      </c>
      <c r="V2712">
        <v>49</v>
      </c>
      <c r="W2712">
        <v>8.7551020408163307</v>
      </c>
      <c r="X2712">
        <v>45</v>
      </c>
      <c r="Y2712">
        <v>150.111111111111</v>
      </c>
      <c r="Z2712">
        <v>52</v>
      </c>
      <c r="AA2712">
        <v>427.80769230769198</v>
      </c>
      <c r="AB2712">
        <v>46</v>
      </c>
      <c r="AC2712">
        <v>174.21739130434801</v>
      </c>
      <c r="AD2712">
        <v>0.43396226415094302</v>
      </c>
      <c r="AE2712">
        <v>12</v>
      </c>
      <c r="AF2712">
        <v>78.8333333333333</v>
      </c>
      <c r="AG2712">
        <v>0.113207547169811</v>
      </c>
      <c r="AH2712" s="4">
        <v>35</v>
      </c>
      <c r="AI2712">
        <v>0.67307692307692302</v>
      </c>
      <c r="AJ2712" s="4">
        <v>15</v>
      </c>
      <c r="AK2712">
        <v>0.28846153846153799</v>
      </c>
      <c r="AL2712" s="4">
        <v>19</v>
      </c>
      <c r="AM2712">
        <v>0.41304347826087001</v>
      </c>
      <c r="AN2712" s="4">
        <v>8</v>
      </c>
      <c r="AO2712">
        <v>0.173913043478261</v>
      </c>
      <c r="AP2712" s="4">
        <v>0</v>
      </c>
      <c r="AQ2712">
        <v>0</v>
      </c>
      <c r="AR2712" s="4">
        <v>0</v>
      </c>
      <c r="AS2712">
        <v>0</v>
      </c>
      <c r="AT2712" s="4">
        <v>0</v>
      </c>
      <c r="AU2712" s="4">
        <v>0</v>
      </c>
      <c r="AV2712" s="4">
        <v>2</v>
      </c>
      <c r="AW2712">
        <v>1.6307692307692301</v>
      </c>
      <c r="AX2712" s="4">
        <f t="shared" si="42"/>
        <v>65.000000000000028</v>
      </c>
      <c r="AY2712" s="4">
        <v>51</v>
      </c>
      <c r="AZ2712" s="4">
        <v>34.254901960784302</v>
      </c>
    </row>
    <row r="2713" spans="1:52" x14ac:dyDescent="0.25">
      <c r="A2713" s="4">
        <v>2017</v>
      </c>
      <c r="B2713" s="4" t="s">
        <v>486</v>
      </c>
      <c r="C2713" t="s">
        <v>242</v>
      </c>
      <c r="D2713" t="s">
        <v>179</v>
      </c>
      <c r="E2713" t="s">
        <v>692</v>
      </c>
      <c r="F2713" s="4">
        <v>167</v>
      </c>
      <c r="G2713">
        <v>161</v>
      </c>
      <c r="H2713">
        <v>2.5900621118012399</v>
      </c>
      <c r="I2713">
        <v>167</v>
      </c>
      <c r="J2713">
        <v>3.7724550898203599</v>
      </c>
      <c r="K2713">
        <v>0</v>
      </c>
      <c r="L2713">
        <v>0</v>
      </c>
      <c r="M2713">
        <v>49</v>
      </c>
      <c r="N2713">
        <v>1193.92903225806</v>
      </c>
      <c r="O2713">
        <v>0.29341317365269498</v>
      </c>
      <c r="P2713">
        <v>104</v>
      </c>
      <c r="Q2713">
        <v>9.9230769230769198</v>
      </c>
      <c r="R2713">
        <v>49</v>
      </c>
      <c r="S2713">
        <v>22.938775510204099</v>
      </c>
      <c r="T2713">
        <v>9</v>
      </c>
      <c r="U2713">
        <v>208.444444444444</v>
      </c>
      <c r="V2713">
        <v>8</v>
      </c>
      <c r="W2713">
        <v>4.25</v>
      </c>
      <c r="X2713">
        <v>151</v>
      </c>
      <c r="Y2713">
        <v>93.940397350993393</v>
      </c>
      <c r="Z2713">
        <v>12</v>
      </c>
      <c r="AA2713">
        <v>329.08333333333297</v>
      </c>
      <c r="AB2713">
        <v>154</v>
      </c>
      <c r="AC2713">
        <v>107.136363636364</v>
      </c>
      <c r="AD2713">
        <v>0.92215568862275499</v>
      </c>
      <c r="AE2713">
        <v>78</v>
      </c>
      <c r="AF2713">
        <v>57.064102564102598</v>
      </c>
      <c r="AG2713">
        <v>0.46706586826347302</v>
      </c>
      <c r="AH2713" s="4">
        <v>12</v>
      </c>
      <c r="AI2713">
        <v>1</v>
      </c>
      <c r="AJ2713" s="4">
        <v>4</v>
      </c>
      <c r="AK2713">
        <v>0.33333333333333298</v>
      </c>
      <c r="AL2713" s="4">
        <v>31</v>
      </c>
      <c r="AM2713">
        <v>0.201298701298701</v>
      </c>
      <c r="AN2713" s="4">
        <v>18</v>
      </c>
      <c r="AO2713">
        <v>0.11688311688311701</v>
      </c>
      <c r="AP2713" s="4">
        <v>0</v>
      </c>
      <c r="AQ2713">
        <v>0</v>
      </c>
      <c r="AR2713" s="4">
        <v>0</v>
      </c>
      <c r="AS2713">
        <v>0</v>
      </c>
      <c r="AT2713" s="4">
        <v>0</v>
      </c>
      <c r="AU2713" s="4">
        <v>0</v>
      </c>
      <c r="AV2713" s="4">
        <v>1</v>
      </c>
      <c r="AW2713">
        <v>1.7395833333333299</v>
      </c>
      <c r="AX2713" s="4">
        <f t="shared" si="42"/>
        <v>96.000000000000185</v>
      </c>
      <c r="AY2713" s="4">
        <v>10</v>
      </c>
      <c r="AZ2713" s="4">
        <v>2.9</v>
      </c>
    </row>
    <row r="2714" spans="1:52" x14ac:dyDescent="0.25">
      <c r="A2714" s="4">
        <v>2017</v>
      </c>
      <c r="B2714" s="4" t="s">
        <v>486</v>
      </c>
      <c r="C2714" t="s">
        <v>242</v>
      </c>
      <c r="D2714" t="s">
        <v>139</v>
      </c>
      <c r="E2714" t="s">
        <v>655</v>
      </c>
      <c r="F2714" s="4">
        <v>27</v>
      </c>
      <c r="G2714">
        <v>22</v>
      </c>
      <c r="H2714">
        <v>2.5</v>
      </c>
      <c r="I2714">
        <v>27</v>
      </c>
      <c r="J2714">
        <v>3.74074074074074</v>
      </c>
      <c r="K2714">
        <v>2</v>
      </c>
      <c r="L2714">
        <v>7.4074074074074098E-2</v>
      </c>
      <c r="M2714">
        <v>4</v>
      </c>
      <c r="N2714">
        <v>384.33333333333297</v>
      </c>
      <c r="O2714">
        <v>0.148148148148148</v>
      </c>
      <c r="P2714">
        <v>26</v>
      </c>
      <c r="Q2714">
        <v>31.5</v>
      </c>
      <c r="R2714">
        <v>7</v>
      </c>
      <c r="S2714">
        <v>56.285714285714299</v>
      </c>
      <c r="T2714">
        <v>11</v>
      </c>
      <c r="U2714">
        <v>158.363636363636</v>
      </c>
      <c r="V2714">
        <v>10</v>
      </c>
      <c r="W2714">
        <v>3.8</v>
      </c>
      <c r="X2714">
        <v>16</v>
      </c>
      <c r="Y2714">
        <v>159.9375</v>
      </c>
      <c r="Z2714">
        <v>10</v>
      </c>
      <c r="AA2714">
        <v>483</v>
      </c>
      <c r="AB2714">
        <v>16</v>
      </c>
      <c r="AC2714">
        <v>180.6875</v>
      </c>
      <c r="AD2714">
        <v>0.592592592592593</v>
      </c>
      <c r="AE2714">
        <v>2</v>
      </c>
      <c r="AF2714">
        <v>63</v>
      </c>
      <c r="AG2714">
        <v>7.4074074074074098E-2</v>
      </c>
      <c r="AH2714" s="4">
        <v>6</v>
      </c>
      <c r="AI2714">
        <v>0.6</v>
      </c>
      <c r="AJ2714" s="4">
        <v>4</v>
      </c>
      <c r="AK2714">
        <v>0.4</v>
      </c>
      <c r="AL2714" s="4">
        <v>9</v>
      </c>
      <c r="AM2714">
        <v>0.5625</v>
      </c>
      <c r="AN2714" s="4">
        <v>0</v>
      </c>
      <c r="AO2714">
        <v>0</v>
      </c>
      <c r="AP2714" s="4">
        <v>0</v>
      </c>
      <c r="AQ2714">
        <v>0</v>
      </c>
      <c r="AR2714" s="4">
        <v>0</v>
      </c>
      <c r="AS2714">
        <v>0</v>
      </c>
      <c r="AT2714" s="4">
        <v>0</v>
      </c>
      <c r="AU2714" s="4">
        <v>0</v>
      </c>
      <c r="AV2714" s="4">
        <v>1</v>
      </c>
      <c r="AW2714">
        <v>1.9285714285714299</v>
      </c>
      <c r="AX2714" s="4">
        <f t="shared" si="42"/>
        <v>13.999999999999989</v>
      </c>
      <c r="AY2714" s="4">
        <v>10</v>
      </c>
      <c r="AZ2714" s="4">
        <v>90.6</v>
      </c>
    </row>
    <row r="2715" spans="1:52" x14ac:dyDescent="0.25">
      <c r="A2715" s="4">
        <v>2017</v>
      </c>
      <c r="B2715" s="4" t="s">
        <v>486</v>
      </c>
      <c r="C2715" t="s">
        <v>242</v>
      </c>
      <c r="D2715" t="s">
        <v>257</v>
      </c>
      <c r="E2715" t="s">
        <v>766</v>
      </c>
      <c r="F2715" s="4">
        <v>76</v>
      </c>
      <c r="G2715">
        <v>62</v>
      </c>
      <c r="H2715">
        <v>2.5806451612903198</v>
      </c>
      <c r="I2715">
        <v>76</v>
      </c>
      <c r="J2715">
        <v>4.5</v>
      </c>
      <c r="K2715">
        <v>0</v>
      </c>
      <c r="L2715">
        <v>0</v>
      </c>
      <c r="M2715">
        <v>10</v>
      </c>
      <c r="N2715">
        <v>142.79411764705901</v>
      </c>
      <c r="O2715">
        <v>0.13157894736842099</v>
      </c>
      <c r="P2715">
        <v>61</v>
      </c>
      <c r="Q2715">
        <v>31.475409836065602</v>
      </c>
      <c r="R2715">
        <v>16</v>
      </c>
      <c r="S2715">
        <v>68.9375</v>
      </c>
      <c r="T2715">
        <v>44</v>
      </c>
      <c r="U2715">
        <v>136.613636363636</v>
      </c>
      <c r="V2715">
        <v>43</v>
      </c>
      <c r="W2715">
        <v>8.1627906976744207</v>
      </c>
      <c r="X2715">
        <v>27</v>
      </c>
      <c r="Y2715">
        <v>130.777777777778</v>
      </c>
      <c r="Z2715">
        <v>40</v>
      </c>
      <c r="AA2715">
        <v>367.35</v>
      </c>
      <c r="AB2715">
        <v>28</v>
      </c>
      <c r="AC2715">
        <v>146.21428571428601</v>
      </c>
      <c r="AD2715">
        <v>0.36842105263157898</v>
      </c>
      <c r="AE2715">
        <v>6</v>
      </c>
      <c r="AF2715">
        <v>96.8333333333333</v>
      </c>
      <c r="AG2715">
        <v>7.8947368421052599E-2</v>
      </c>
      <c r="AH2715" s="4">
        <v>26</v>
      </c>
      <c r="AI2715">
        <v>0.65</v>
      </c>
      <c r="AJ2715" s="4">
        <v>5</v>
      </c>
      <c r="AK2715">
        <v>0.125</v>
      </c>
      <c r="AL2715" s="4">
        <v>5</v>
      </c>
      <c r="AM2715">
        <v>0.17857142857142899</v>
      </c>
      <c r="AN2715" s="4">
        <v>1</v>
      </c>
      <c r="AO2715">
        <v>3.5714285714285698E-2</v>
      </c>
      <c r="AP2715" s="4">
        <v>0</v>
      </c>
      <c r="AQ2715">
        <v>0</v>
      </c>
      <c r="AR2715" s="4">
        <v>0</v>
      </c>
      <c r="AS2715">
        <v>0</v>
      </c>
      <c r="AT2715" s="4">
        <v>0</v>
      </c>
      <c r="AU2715" s="4">
        <v>0</v>
      </c>
      <c r="AV2715" s="4">
        <v>0</v>
      </c>
      <c r="AW2715">
        <v>1.5510204081632699</v>
      </c>
      <c r="AX2715" s="4">
        <f t="shared" si="42"/>
        <v>48.999999999999858</v>
      </c>
      <c r="AY2715" s="4">
        <v>41</v>
      </c>
      <c r="AZ2715" s="4">
        <v>12.5121951219512</v>
      </c>
    </row>
    <row r="2716" spans="1:52" x14ac:dyDescent="0.25">
      <c r="A2716" s="4">
        <v>2017</v>
      </c>
      <c r="B2716" s="4" t="s">
        <v>486</v>
      </c>
      <c r="C2716" t="s">
        <v>242</v>
      </c>
      <c r="D2716" t="s">
        <v>176</v>
      </c>
      <c r="E2716" t="s">
        <v>689</v>
      </c>
      <c r="F2716" s="4">
        <v>92</v>
      </c>
      <c r="G2716">
        <v>78</v>
      </c>
      <c r="H2716">
        <v>10.8974358974359</v>
      </c>
      <c r="I2716">
        <v>92</v>
      </c>
      <c r="J2716">
        <v>12.326086956521699</v>
      </c>
      <c r="K2716">
        <v>4</v>
      </c>
      <c r="L2716">
        <v>4.3478260869565202E-2</v>
      </c>
      <c r="M2716">
        <v>18</v>
      </c>
      <c r="N2716">
        <v>444.53012048192801</v>
      </c>
      <c r="O2716">
        <v>0.19565217391304399</v>
      </c>
      <c r="P2716">
        <v>72</v>
      </c>
      <c r="Q2716">
        <v>35.375</v>
      </c>
      <c r="R2716">
        <v>13</v>
      </c>
      <c r="S2716">
        <v>42.384615384615401</v>
      </c>
      <c r="T2716">
        <v>44</v>
      </c>
      <c r="U2716">
        <v>115.181818181818</v>
      </c>
      <c r="V2716">
        <v>39</v>
      </c>
      <c r="W2716">
        <v>16.076923076923102</v>
      </c>
      <c r="X2716">
        <v>32</v>
      </c>
      <c r="Y2716">
        <v>144.90625</v>
      </c>
      <c r="Z2716">
        <v>45</v>
      </c>
      <c r="AA2716">
        <v>418.66666666666703</v>
      </c>
      <c r="AB2716">
        <v>36</v>
      </c>
      <c r="AC2716">
        <v>182.833333333333</v>
      </c>
      <c r="AD2716">
        <v>0.39130434782608697</v>
      </c>
      <c r="AE2716">
        <v>7</v>
      </c>
      <c r="AF2716">
        <v>111.857142857143</v>
      </c>
      <c r="AG2716">
        <v>7.6086956521739094E-2</v>
      </c>
      <c r="AH2716" s="4">
        <v>33</v>
      </c>
      <c r="AI2716">
        <v>0.73333333333333295</v>
      </c>
      <c r="AJ2716" s="4">
        <v>5</v>
      </c>
      <c r="AK2716">
        <v>0.11111111111111099</v>
      </c>
      <c r="AL2716" s="4">
        <v>16</v>
      </c>
      <c r="AM2716">
        <v>0.44444444444444398</v>
      </c>
      <c r="AN2716" s="4">
        <v>3</v>
      </c>
      <c r="AO2716">
        <v>8.3333333333333301E-2</v>
      </c>
      <c r="AP2716" s="4">
        <v>0</v>
      </c>
      <c r="AQ2716">
        <v>0</v>
      </c>
      <c r="AR2716" s="4">
        <v>0</v>
      </c>
      <c r="AS2716">
        <v>0</v>
      </c>
      <c r="AT2716" s="4">
        <v>0</v>
      </c>
      <c r="AU2716" s="4">
        <v>0</v>
      </c>
      <c r="AV2716" s="4">
        <v>1</v>
      </c>
      <c r="AW2716">
        <v>1.55932203389831</v>
      </c>
      <c r="AX2716" s="4">
        <f t="shared" si="42"/>
        <v>58.999999999999815</v>
      </c>
      <c r="AY2716" s="4">
        <v>42</v>
      </c>
      <c r="AZ2716" s="4">
        <v>8.0487804878048799</v>
      </c>
    </row>
    <row r="2717" spans="1:52" x14ac:dyDescent="0.25">
      <c r="A2717" s="4">
        <v>2017</v>
      </c>
      <c r="B2717" s="4" t="s">
        <v>486</v>
      </c>
      <c r="C2717" t="s">
        <v>242</v>
      </c>
      <c r="D2717" t="s">
        <v>267</v>
      </c>
      <c r="E2717" t="s">
        <v>776</v>
      </c>
      <c r="F2717" s="4">
        <v>22</v>
      </c>
      <c r="G2717">
        <v>20</v>
      </c>
      <c r="H2717">
        <v>7.15</v>
      </c>
      <c r="I2717">
        <v>22</v>
      </c>
      <c r="J2717">
        <v>7.8181818181818201</v>
      </c>
      <c r="K2717">
        <v>2</v>
      </c>
      <c r="L2717">
        <v>9.0909090909090898E-2</v>
      </c>
      <c r="M2717">
        <v>8</v>
      </c>
      <c r="N2717">
        <v>863.65</v>
      </c>
      <c r="O2717">
        <v>0.36363636363636398</v>
      </c>
      <c r="P2717">
        <v>13</v>
      </c>
      <c r="Q2717">
        <v>71.538461538461505</v>
      </c>
      <c r="R2717">
        <v>6</v>
      </c>
      <c r="S2717">
        <v>59</v>
      </c>
      <c r="T2717">
        <v>9</v>
      </c>
      <c r="U2717">
        <v>237.555555555556</v>
      </c>
      <c r="V2717">
        <v>7</v>
      </c>
      <c r="W2717">
        <v>31.714285714285701</v>
      </c>
      <c r="X2717">
        <v>9</v>
      </c>
      <c r="Y2717">
        <v>170.555555555556</v>
      </c>
      <c r="Z2717">
        <v>10</v>
      </c>
      <c r="AA2717">
        <v>475.7</v>
      </c>
      <c r="AB2717">
        <v>10</v>
      </c>
      <c r="AC2717">
        <v>217</v>
      </c>
      <c r="AD2717">
        <v>0.45454545454545497</v>
      </c>
      <c r="AE2717">
        <v>2</v>
      </c>
      <c r="AF2717">
        <v>115</v>
      </c>
      <c r="AG2717">
        <v>9.0909090909090898E-2</v>
      </c>
      <c r="AH2717" s="4">
        <v>4</v>
      </c>
      <c r="AI2717">
        <v>0.4</v>
      </c>
      <c r="AJ2717" s="4">
        <v>2</v>
      </c>
      <c r="AK2717">
        <v>0.2</v>
      </c>
      <c r="AL2717" s="4">
        <v>0</v>
      </c>
      <c r="AM2717">
        <v>0</v>
      </c>
      <c r="AN2717" s="4">
        <v>2</v>
      </c>
      <c r="AO2717">
        <v>0.2</v>
      </c>
      <c r="AP2717" s="4">
        <v>0</v>
      </c>
      <c r="AQ2717">
        <v>0</v>
      </c>
      <c r="AR2717" s="4">
        <v>0</v>
      </c>
      <c r="AS2717">
        <v>0</v>
      </c>
      <c r="AT2717" s="4">
        <v>0</v>
      </c>
      <c r="AU2717" s="4">
        <v>0</v>
      </c>
      <c r="AV2717" s="4">
        <v>0</v>
      </c>
      <c r="AW2717">
        <v>1.6923076923076901</v>
      </c>
      <c r="AX2717" s="4">
        <f t="shared" si="42"/>
        <v>13.000000000000018</v>
      </c>
      <c r="AY2717" s="4">
        <v>9</v>
      </c>
      <c r="AZ2717" s="4">
        <v>17.5555555555556</v>
      </c>
    </row>
    <row r="2718" spans="1:52" x14ac:dyDescent="0.25">
      <c r="A2718" s="4">
        <v>2017</v>
      </c>
      <c r="B2718" s="4" t="s">
        <v>486</v>
      </c>
      <c r="C2718" t="s">
        <v>242</v>
      </c>
      <c r="D2718" t="s">
        <v>248</v>
      </c>
      <c r="E2718" t="s">
        <v>758</v>
      </c>
      <c r="F2718" s="4">
        <v>35</v>
      </c>
      <c r="G2718">
        <v>27</v>
      </c>
      <c r="H2718">
        <v>2.3333333333333299</v>
      </c>
      <c r="I2718">
        <v>35</v>
      </c>
      <c r="J2718">
        <v>3.22857142857143</v>
      </c>
      <c r="K2718">
        <v>2</v>
      </c>
      <c r="L2718">
        <v>5.7142857142857099E-2</v>
      </c>
      <c r="M2718">
        <v>23</v>
      </c>
      <c r="N2718">
        <v>4144.6875</v>
      </c>
      <c r="O2718">
        <v>0.65714285714285703</v>
      </c>
      <c r="P2718">
        <v>29</v>
      </c>
      <c r="Q2718">
        <v>13.0689655172414</v>
      </c>
      <c r="R2718">
        <v>8</v>
      </c>
      <c r="S2718">
        <v>33.25</v>
      </c>
      <c r="T2718">
        <v>12</v>
      </c>
      <c r="U2718">
        <v>118.666666666667</v>
      </c>
      <c r="V2718">
        <v>11</v>
      </c>
      <c r="W2718">
        <v>3.8181818181818201</v>
      </c>
      <c r="X2718">
        <v>21</v>
      </c>
      <c r="Y2718">
        <v>125.095238095238</v>
      </c>
      <c r="Z2718">
        <v>12</v>
      </c>
      <c r="AA2718">
        <v>336.91666666666703</v>
      </c>
      <c r="AB2718">
        <v>22</v>
      </c>
      <c r="AC2718">
        <v>141.363636363636</v>
      </c>
      <c r="AD2718">
        <v>0.628571428571429</v>
      </c>
      <c r="AE2718">
        <v>4</v>
      </c>
      <c r="AF2718">
        <v>45</v>
      </c>
      <c r="AG2718">
        <v>0.114285714285714</v>
      </c>
      <c r="AH2718" s="4">
        <v>4</v>
      </c>
      <c r="AI2718">
        <v>0.33333333333333298</v>
      </c>
      <c r="AJ2718" s="4">
        <v>2</v>
      </c>
      <c r="AK2718">
        <v>0.16666666666666699</v>
      </c>
      <c r="AL2718" s="4">
        <v>8</v>
      </c>
      <c r="AM2718">
        <v>0.36363636363636398</v>
      </c>
      <c r="AN2718" s="4">
        <v>3</v>
      </c>
      <c r="AO2718">
        <v>0.13636363636363599</v>
      </c>
      <c r="AP2718" s="4">
        <v>0</v>
      </c>
      <c r="AQ2718">
        <v>0</v>
      </c>
      <c r="AR2718" s="4">
        <v>0</v>
      </c>
      <c r="AS2718">
        <v>0</v>
      </c>
      <c r="AT2718" s="4">
        <v>0</v>
      </c>
      <c r="AU2718" s="4">
        <v>0</v>
      </c>
      <c r="AV2718" s="4">
        <v>1</v>
      </c>
      <c r="AW2718">
        <v>1.4</v>
      </c>
      <c r="AX2718" s="4">
        <f t="shared" si="42"/>
        <v>25</v>
      </c>
      <c r="AY2718" s="4">
        <v>12</v>
      </c>
      <c r="AZ2718" s="4">
        <v>27.5</v>
      </c>
    </row>
    <row r="2719" spans="1:52" x14ac:dyDescent="0.25">
      <c r="A2719" s="4">
        <v>2017</v>
      </c>
      <c r="B2719" s="4" t="s">
        <v>486</v>
      </c>
      <c r="C2719" t="s">
        <v>242</v>
      </c>
      <c r="D2719" t="s">
        <v>268</v>
      </c>
      <c r="E2719" t="s">
        <v>777</v>
      </c>
      <c r="F2719" s="4">
        <v>152</v>
      </c>
      <c r="G2719">
        <v>84</v>
      </c>
      <c r="H2719">
        <v>1.86904761904762</v>
      </c>
      <c r="I2719">
        <v>152</v>
      </c>
      <c r="J2719">
        <v>4.4539473684210504</v>
      </c>
      <c r="K2719">
        <v>2</v>
      </c>
      <c r="L2719">
        <v>1.3157894736842099E-2</v>
      </c>
      <c r="M2719">
        <v>22</v>
      </c>
      <c r="N2719">
        <v>907.59868421052602</v>
      </c>
      <c r="O2719">
        <v>0.144736842105263</v>
      </c>
      <c r="P2719">
        <v>112</v>
      </c>
      <c r="Q2719">
        <v>18.196428571428601</v>
      </c>
      <c r="R2719">
        <v>21</v>
      </c>
      <c r="S2719">
        <v>24.6666666666667</v>
      </c>
      <c r="T2719">
        <v>6</v>
      </c>
      <c r="U2719">
        <v>102.833333333333</v>
      </c>
      <c r="V2719">
        <v>6</v>
      </c>
      <c r="W2719">
        <v>19.1666666666667</v>
      </c>
      <c r="X2719">
        <v>142</v>
      </c>
      <c r="Y2719">
        <v>63.2816901408451</v>
      </c>
      <c r="Z2719">
        <v>6</v>
      </c>
      <c r="AA2719">
        <v>178.166666666667</v>
      </c>
      <c r="AB2719">
        <v>146</v>
      </c>
      <c r="AC2719">
        <v>89.410958904109606</v>
      </c>
      <c r="AD2719">
        <v>0.96052631578947401</v>
      </c>
      <c r="AE2719">
        <v>77</v>
      </c>
      <c r="AF2719">
        <v>62.506493506493499</v>
      </c>
      <c r="AG2719">
        <v>0.50657894736842102</v>
      </c>
      <c r="AH2719" s="4">
        <v>1</v>
      </c>
      <c r="AI2719">
        <v>0.16666666666666699</v>
      </c>
      <c r="AJ2719" s="4">
        <v>1</v>
      </c>
      <c r="AK2719">
        <v>0.16666666666666699</v>
      </c>
      <c r="AL2719" s="4">
        <v>6</v>
      </c>
      <c r="AM2719">
        <v>4.1095890410958902E-2</v>
      </c>
      <c r="AN2719" s="4">
        <v>3</v>
      </c>
      <c r="AO2719">
        <v>2.0547945205479399E-2</v>
      </c>
      <c r="AP2719" s="4">
        <v>7</v>
      </c>
      <c r="AQ2719">
        <v>4.6052631578947401E-2</v>
      </c>
      <c r="AR2719" s="4">
        <v>4</v>
      </c>
      <c r="AS2719">
        <v>2.6315789473684199E-2</v>
      </c>
      <c r="AT2719" s="4">
        <v>0</v>
      </c>
      <c r="AU2719" s="4">
        <v>0</v>
      </c>
      <c r="AV2719" s="4">
        <v>2</v>
      </c>
      <c r="AW2719">
        <v>1.7674418604651201</v>
      </c>
      <c r="AX2719" s="4">
        <f t="shared" si="42"/>
        <v>85.999999999999815</v>
      </c>
      <c r="AY2719" s="4">
        <v>7</v>
      </c>
      <c r="AZ2719" s="4">
        <v>1.6666666666666701</v>
      </c>
    </row>
    <row r="2720" spans="1:52" x14ac:dyDescent="0.25">
      <c r="A2720" s="4">
        <v>2017</v>
      </c>
      <c r="B2720" s="4" t="s">
        <v>486</v>
      </c>
      <c r="C2720" t="s">
        <v>242</v>
      </c>
      <c r="D2720" t="s">
        <v>184</v>
      </c>
      <c r="E2720" t="s">
        <v>697</v>
      </c>
      <c r="F2720" s="4">
        <v>134</v>
      </c>
      <c r="G2720">
        <v>102</v>
      </c>
      <c r="H2720">
        <v>2.8823529411764701</v>
      </c>
      <c r="I2720">
        <v>134</v>
      </c>
      <c r="J2720">
        <v>4.3656716417910504</v>
      </c>
      <c r="K2720">
        <v>2</v>
      </c>
      <c r="L2720">
        <v>1.49253731343284E-2</v>
      </c>
      <c r="M2720">
        <v>26</v>
      </c>
      <c r="N2720">
        <v>183</v>
      </c>
      <c r="O2720">
        <v>0.19402985074626899</v>
      </c>
      <c r="P2720">
        <v>101</v>
      </c>
      <c r="Q2720">
        <v>61.613861386138602</v>
      </c>
      <c r="R2720">
        <v>36</v>
      </c>
      <c r="S2720">
        <v>93.25</v>
      </c>
      <c r="T2720">
        <v>46</v>
      </c>
      <c r="U2720">
        <v>162.58695652173901</v>
      </c>
      <c r="V2720">
        <v>44</v>
      </c>
      <c r="W2720">
        <v>12.545454545454501</v>
      </c>
      <c r="X2720">
        <v>76</v>
      </c>
      <c r="Y2720">
        <v>169.27631578947401</v>
      </c>
      <c r="Z2720">
        <v>35</v>
      </c>
      <c r="AA2720">
        <v>522.20000000000005</v>
      </c>
      <c r="AB2720">
        <v>78</v>
      </c>
      <c r="AC2720">
        <v>179.38461538461499</v>
      </c>
      <c r="AD2720">
        <v>0.58208955223880599</v>
      </c>
      <c r="AE2720">
        <v>10</v>
      </c>
      <c r="AF2720">
        <v>62.8</v>
      </c>
      <c r="AG2720">
        <v>7.4626865671641798E-2</v>
      </c>
      <c r="AH2720" s="4">
        <v>26</v>
      </c>
      <c r="AI2720">
        <v>0.74285714285714299</v>
      </c>
      <c r="AJ2720" s="4">
        <v>9</v>
      </c>
      <c r="AK2720">
        <v>0.25714285714285701</v>
      </c>
      <c r="AL2720" s="4">
        <v>23</v>
      </c>
      <c r="AM2720">
        <v>0.29487179487179499</v>
      </c>
      <c r="AN2720" s="4">
        <v>14</v>
      </c>
      <c r="AO2720">
        <v>0.17948717948717999</v>
      </c>
      <c r="AP2720" s="4">
        <v>1</v>
      </c>
      <c r="AQ2720">
        <v>7.4626865671641798E-3</v>
      </c>
      <c r="AR2720" s="4">
        <v>0</v>
      </c>
      <c r="AS2720">
        <v>0</v>
      </c>
      <c r="AT2720" s="4">
        <v>0</v>
      </c>
      <c r="AU2720" s="4">
        <v>0</v>
      </c>
      <c r="AV2720" s="4">
        <v>1</v>
      </c>
      <c r="AW2720">
        <v>1.47252747252747</v>
      </c>
      <c r="AX2720" s="4">
        <f t="shared" si="42"/>
        <v>91.000000000000156</v>
      </c>
      <c r="AY2720" s="4">
        <v>32</v>
      </c>
      <c r="AZ2720" s="4">
        <v>10.71875</v>
      </c>
    </row>
    <row r="2721" spans="1:52" x14ac:dyDescent="0.25">
      <c r="A2721" s="4">
        <v>2017</v>
      </c>
      <c r="B2721" s="4" t="s">
        <v>486</v>
      </c>
      <c r="C2721" t="s">
        <v>242</v>
      </c>
      <c r="D2721" t="s">
        <v>189</v>
      </c>
      <c r="E2721" t="s">
        <v>702</v>
      </c>
      <c r="F2721" s="4">
        <v>46</v>
      </c>
      <c r="G2721">
        <v>41</v>
      </c>
      <c r="H2721">
        <v>2.48780487804878</v>
      </c>
      <c r="I2721">
        <v>46</v>
      </c>
      <c r="J2721">
        <v>4.6304347826086998</v>
      </c>
      <c r="K2721">
        <v>0</v>
      </c>
      <c r="L2721">
        <v>0</v>
      </c>
      <c r="M2721">
        <v>6</v>
      </c>
      <c r="N2721">
        <v>217</v>
      </c>
      <c r="O2721">
        <v>0.13043478260869601</v>
      </c>
      <c r="P2721">
        <v>40</v>
      </c>
      <c r="Q2721">
        <v>20.6</v>
      </c>
      <c r="R2721">
        <v>15</v>
      </c>
      <c r="S2721">
        <v>63.2</v>
      </c>
      <c r="T2721">
        <v>27</v>
      </c>
      <c r="U2721">
        <v>112.37037037037</v>
      </c>
      <c r="V2721">
        <v>22</v>
      </c>
      <c r="W2721">
        <v>11.181818181818199</v>
      </c>
      <c r="X2721">
        <v>18</v>
      </c>
      <c r="Y2721">
        <v>168.388888888889</v>
      </c>
      <c r="Z2721">
        <v>25</v>
      </c>
      <c r="AA2721">
        <v>267.60000000000002</v>
      </c>
      <c r="AB2721">
        <v>18</v>
      </c>
      <c r="AC2721">
        <v>197</v>
      </c>
      <c r="AD2721">
        <v>0.39130434782608697</v>
      </c>
      <c r="AE2721">
        <v>2</v>
      </c>
      <c r="AF2721">
        <v>94.5</v>
      </c>
      <c r="AG2721">
        <v>4.3478260869565202E-2</v>
      </c>
      <c r="AH2721" s="4">
        <v>15</v>
      </c>
      <c r="AI2721">
        <v>0.6</v>
      </c>
      <c r="AJ2721" s="4">
        <v>3</v>
      </c>
      <c r="AK2721">
        <v>0.12</v>
      </c>
      <c r="AL2721" s="4">
        <v>6</v>
      </c>
      <c r="AM2721">
        <v>0.33333333333333298</v>
      </c>
      <c r="AN2721" s="4">
        <v>4</v>
      </c>
      <c r="AO2721">
        <v>0.22222222222222199</v>
      </c>
      <c r="AP2721" s="4">
        <v>0</v>
      </c>
      <c r="AQ2721">
        <v>0</v>
      </c>
      <c r="AR2721" s="4">
        <v>0</v>
      </c>
      <c r="AS2721">
        <v>0</v>
      </c>
      <c r="AT2721" s="4">
        <v>0</v>
      </c>
      <c r="AU2721" s="4">
        <v>0</v>
      </c>
      <c r="AV2721" s="4">
        <v>0</v>
      </c>
      <c r="AW2721">
        <v>1.3142857142857101</v>
      </c>
      <c r="AX2721" s="4">
        <f t="shared" si="42"/>
        <v>35.000000000000114</v>
      </c>
      <c r="AY2721" s="4">
        <v>25</v>
      </c>
      <c r="AZ2721" s="4">
        <v>14.96</v>
      </c>
    </row>
    <row r="2722" spans="1:52" x14ac:dyDescent="0.25">
      <c r="A2722" s="4">
        <v>2017</v>
      </c>
      <c r="B2722" s="4" t="s">
        <v>486</v>
      </c>
      <c r="C2722" t="s">
        <v>242</v>
      </c>
      <c r="D2722" t="s">
        <v>174</v>
      </c>
      <c r="E2722" t="s">
        <v>687</v>
      </c>
      <c r="F2722" s="4">
        <v>2</v>
      </c>
      <c r="G2722">
        <v>1</v>
      </c>
      <c r="H2722">
        <v>0</v>
      </c>
      <c r="I2722">
        <v>2</v>
      </c>
      <c r="J2722">
        <v>1.5</v>
      </c>
      <c r="K2722">
        <v>0</v>
      </c>
      <c r="L2722">
        <v>0</v>
      </c>
      <c r="M2722">
        <v>0</v>
      </c>
      <c r="N2722">
        <v>321</v>
      </c>
      <c r="O2722">
        <v>0</v>
      </c>
      <c r="P2722">
        <v>2</v>
      </c>
      <c r="Q2722">
        <v>7</v>
      </c>
      <c r="R2722">
        <v>1</v>
      </c>
      <c r="S2722">
        <v>2</v>
      </c>
      <c r="T2722">
        <v>0</v>
      </c>
      <c r="U2722">
        <v>0</v>
      </c>
      <c r="V2722">
        <v>0</v>
      </c>
      <c r="W2722">
        <v>0</v>
      </c>
      <c r="X2722">
        <v>2</v>
      </c>
      <c r="Y2722">
        <v>113.5</v>
      </c>
      <c r="Z2722">
        <v>0</v>
      </c>
      <c r="AA2722">
        <v>0</v>
      </c>
      <c r="AB2722">
        <v>2</v>
      </c>
      <c r="AC2722">
        <v>120.5</v>
      </c>
      <c r="AD2722">
        <v>1</v>
      </c>
      <c r="AE2722">
        <v>1</v>
      </c>
      <c r="AF2722">
        <v>77</v>
      </c>
      <c r="AG2722">
        <v>0.5</v>
      </c>
      <c r="AH2722" s="4">
        <v>0</v>
      </c>
      <c r="AI2722">
        <v>0</v>
      </c>
      <c r="AJ2722" s="4">
        <v>0</v>
      </c>
      <c r="AK2722">
        <v>0</v>
      </c>
      <c r="AL2722" s="4">
        <v>0</v>
      </c>
      <c r="AM2722">
        <v>0</v>
      </c>
      <c r="AN2722" s="4">
        <v>0</v>
      </c>
      <c r="AO2722">
        <v>0</v>
      </c>
      <c r="AP2722" s="4">
        <v>0</v>
      </c>
      <c r="AQ2722">
        <v>0</v>
      </c>
      <c r="AR2722" s="4">
        <v>0</v>
      </c>
      <c r="AS2722">
        <v>0</v>
      </c>
      <c r="AT2722" s="4">
        <v>0</v>
      </c>
      <c r="AU2722" s="4">
        <v>0</v>
      </c>
      <c r="AV2722" s="4">
        <v>0</v>
      </c>
      <c r="AW2722">
        <v>1</v>
      </c>
      <c r="AX2722" s="4">
        <f t="shared" si="42"/>
        <v>2</v>
      </c>
      <c r="AY2722" s="4">
        <v>0</v>
      </c>
      <c r="AZ2722" s="4">
        <v>0</v>
      </c>
    </row>
    <row r="2723" spans="1:52" x14ac:dyDescent="0.25">
      <c r="A2723" s="4">
        <v>2017</v>
      </c>
      <c r="B2723" s="4" t="s">
        <v>486</v>
      </c>
      <c r="C2723" t="s">
        <v>242</v>
      </c>
      <c r="D2723" t="s">
        <v>274</v>
      </c>
      <c r="E2723" t="s">
        <v>783</v>
      </c>
      <c r="F2723" s="4">
        <v>213</v>
      </c>
      <c r="G2723">
        <v>199</v>
      </c>
      <c r="H2723">
        <v>3.6331658291457298</v>
      </c>
      <c r="I2723">
        <v>212</v>
      </c>
      <c r="J2723">
        <v>5.2547169811320797</v>
      </c>
      <c r="K2723">
        <v>4</v>
      </c>
      <c r="L2723">
        <v>1.88679245283019E-2</v>
      </c>
      <c r="M2723">
        <v>72</v>
      </c>
      <c r="N2723">
        <v>1715.4752475247501</v>
      </c>
      <c r="O2723">
        <v>0.338028169014085</v>
      </c>
      <c r="P2723">
        <v>194</v>
      </c>
      <c r="Q2723">
        <v>29.360824742268001</v>
      </c>
      <c r="R2723">
        <v>72</v>
      </c>
      <c r="S2723">
        <v>81.7638888888889</v>
      </c>
      <c r="T2723">
        <v>86</v>
      </c>
      <c r="U2723">
        <v>190.45348837209301</v>
      </c>
      <c r="V2723">
        <v>48</v>
      </c>
      <c r="W2723">
        <v>22.8958333333333</v>
      </c>
      <c r="X2723">
        <v>116</v>
      </c>
      <c r="Y2723">
        <v>169.03448275862101</v>
      </c>
      <c r="Z2723">
        <v>89</v>
      </c>
      <c r="AA2723">
        <v>428.61797752809002</v>
      </c>
      <c r="AB2723">
        <v>119</v>
      </c>
      <c r="AC2723">
        <v>187.857142857143</v>
      </c>
      <c r="AD2723">
        <v>0.55868544600938996</v>
      </c>
      <c r="AE2723">
        <v>2</v>
      </c>
      <c r="AF2723">
        <v>120</v>
      </c>
      <c r="AG2723">
        <v>9.3896713615023494E-3</v>
      </c>
      <c r="AH2723" s="4">
        <v>50</v>
      </c>
      <c r="AI2723">
        <v>0.56179775280898903</v>
      </c>
      <c r="AJ2723" s="4">
        <v>27</v>
      </c>
      <c r="AK2723">
        <v>0.30337078651685401</v>
      </c>
      <c r="AL2723" s="4">
        <v>43</v>
      </c>
      <c r="AM2723">
        <v>0.36134453781512599</v>
      </c>
      <c r="AN2723" s="4">
        <v>16</v>
      </c>
      <c r="AO2723">
        <v>0.13445378151260501</v>
      </c>
      <c r="AP2723" s="4">
        <v>0</v>
      </c>
      <c r="AQ2723">
        <v>0</v>
      </c>
      <c r="AR2723" s="4">
        <v>0</v>
      </c>
      <c r="AS2723">
        <v>0</v>
      </c>
      <c r="AT2723" s="4">
        <v>0</v>
      </c>
      <c r="AU2723" s="4">
        <v>0</v>
      </c>
      <c r="AV2723" s="4">
        <v>5</v>
      </c>
      <c r="AW2723">
        <v>1.34810126582278</v>
      </c>
      <c r="AX2723" s="4">
        <f t="shared" si="42"/>
        <v>158.00000000000057</v>
      </c>
      <c r="AY2723" s="4">
        <v>86</v>
      </c>
      <c r="AZ2723" s="4">
        <v>3.6117647058823499</v>
      </c>
    </row>
    <row r="2724" spans="1:52" x14ac:dyDescent="0.25">
      <c r="A2724" s="4">
        <v>2017</v>
      </c>
      <c r="B2724" s="4" t="s">
        <v>486</v>
      </c>
      <c r="C2724" t="s">
        <v>242</v>
      </c>
      <c r="D2724" t="s">
        <v>272</v>
      </c>
      <c r="E2724" t="s">
        <v>781</v>
      </c>
      <c r="F2724" s="4">
        <v>54</v>
      </c>
      <c r="G2724">
        <v>31</v>
      </c>
      <c r="H2724">
        <v>1.45161290322581</v>
      </c>
      <c r="I2724">
        <v>54</v>
      </c>
      <c r="J2724">
        <v>6.57407407407407</v>
      </c>
      <c r="K2724">
        <v>2</v>
      </c>
      <c r="L2724">
        <v>3.7037037037037E-2</v>
      </c>
      <c r="M2724">
        <v>1</v>
      </c>
      <c r="N2724">
        <v>355.35849056603797</v>
      </c>
      <c r="O2724">
        <v>1.85185185185185E-2</v>
      </c>
      <c r="P2724">
        <v>43</v>
      </c>
      <c r="Q2724">
        <v>24.209302325581401</v>
      </c>
      <c r="R2724">
        <v>15</v>
      </c>
      <c r="S2724">
        <v>29.266666666666701</v>
      </c>
      <c r="T2724">
        <v>3</v>
      </c>
      <c r="U2724">
        <v>130.666666666667</v>
      </c>
      <c r="V2724">
        <v>2</v>
      </c>
      <c r="W2724">
        <v>28.5</v>
      </c>
      <c r="X2724">
        <v>48</v>
      </c>
      <c r="Y2724">
        <v>85.1458333333333</v>
      </c>
      <c r="Z2724">
        <v>3</v>
      </c>
      <c r="AA2724">
        <v>207</v>
      </c>
      <c r="AB2724">
        <v>51</v>
      </c>
      <c r="AC2724">
        <v>111.11764705882401</v>
      </c>
      <c r="AD2724">
        <v>0.94444444444444398</v>
      </c>
      <c r="AE2724">
        <v>32</v>
      </c>
      <c r="AF2724">
        <v>92.96875</v>
      </c>
      <c r="AG2724">
        <v>0.592592592592593</v>
      </c>
      <c r="AH2724" s="4">
        <v>1</v>
      </c>
      <c r="AI2724">
        <v>0.33333333333333298</v>
      </c>
      <c r="AJ2724" s="4">
        <v>0</v>
      </c>
      <c r="AK2724">
        <v>0</v>
      </c>
      <c r="AL2724" s="4">
        <v>1</v>
      </c>
      <c r="AM2724">
        <v>1.9607843137254902E-2</v>
      </c>
      <c r="AN2724" s="4">
        <v>3</v>
      </c>
      <c r="AO2724">
        <v>5.8823529411764698E-2</v>
      </c>
      <c r="AP2724" s="4">
        <v>2</v>
      </c>
      <c r="AQ2724">
        <v>3.7037037037037E-2</v>
      </c>
      <c r="AR2724" s="4">
        <v>3</v>
      </c>
      <c r="AS2724">
        <v>5.5555555555555601E-2</v>
      </c>
      <c r="AT2724" s="4">
        <v>0</v>
      </c>
      <c r="AU2724" s="4">
        <v>0</v>
      </c>
      <c r="AV2724" s="4">
        <v>0</v>
      </c>
      <c r="AW2724">
        <v>2</v>
      </c>
      <c r="AX2724" s="4">
        <f t="shared" si="42"/>
        <v>27</v>
      </c>
      <c r="AY2724" s="4">
        <v>3</v>
      </c>
      <c r="AZ2724" s="4">
        <v>0</v>
      </c>
    </row>
    <row r="2725" spans="1:52" x14ac:dyDescent="0.25">
      <c r="A2725" s="4">
        <v>2017</v>
      </c>
      <c r="B2725" s="4" t="s">
        <v>486</v>
      </c>
      <c r="C2725" t="s">
        <v>242</v>
      </c>
      <c r="D2725" t="s">
        <v>260</v>
      </c>
      <c r="E2725" t="s">
        <v>769</v>
      </c>
      <c r="F2725" s="4">
        <v>134</v>
      </c>
      <c r="G2725">
        <v>125</v>
      </c>
      <c r="H2725">
        <v>5.7439999999999998</v>
      </c>
      <c r="I2725">
        <v>134</v>
      </c>
      <c r="J2725">
        <v>7.0522388059701502</v>
      </c>
      <c r="K2725">
        <v>0</v>
      </c>
      <c r="L2725">
        <v>0</v>
      </c>
      <c r="M2725">
        <v>22</v>
      </c>
      <c r="N2725">
        <v>963.12781954887203</v>
      </c>
      <c r="O2725">
        <v>0.164179104477612</v>
      </c>
      <c r="P2725">
        <v>125</v>
      </c>
      <c r="Q2725">
        <v>30.431999999999999</v>
      </c>
      <c r="R2725">
        <v>37</v>
      </c>
      <c r="S2725">
        <v>76.486486486486498</v>
      </c>
      <c r="T2725">
        <v>57</v>
      </c>
      <c r="U2725">
        <v>146.333333333333</v>
      </c>
      <c r="V2725">
        <v>53</v>
      </c>
      <c r="W2725">
        <v>4.4150943396226401</v>
      </c>
      <c r="X2725">
        <v>72</v>
      </c>
      <c r="Y2725">
        <v>162.666666666667</v>
      </c>
      <c r="Z2725">
        <v>57</v>
      </c>
      <c r="AA2725">
        <v>334.17543859649101</v>
      </c>
      <c r="AB2725">
        <v>77</v>
      </c>
      <c r="AC2725">
        <v>192.09090909090901</v>
      </c>
      <c r="AD2725">
        <v>0.57462686567164201</v>
      </c>
      <c r="AE2725">
        <v>4</v>
      </c>
      <c r="AF2725">
        <v>66.25</v>
      </c>
      <c r="AG2725">
        <v>2.9850746268656699E-2</v>
      </c>
      <c r="AH2725" s="4">
        <v>27</v>
      </c>
      <c r="AI2725">
        <v>0.47368421052631599</v>
      </c>
      <c r="AJ2725" s="4">
        <v>11</v>
      </c>
      <c r="AK2725">
        <v>0.19298245614035101</v>
      </c>
      <c r="AL2725" s="4">
        <v>22</v>
      </c>
      <c r="AM2725">
        <v>0.28571428571428598</v>
      </c>
      <c r="AN2725" s="4">
        <v>12</v>
      </c>
      <c r="AO2725">
        <v>0.15584415584415601</v>
      </c>
      <c r="AP2725" s="4">
        <v>0</v>
      </c>
      <c r="AQ2725">
        <v>0</v>
      </c>
      <c r="AR2725" s="4">
        <v>0</v>
      </c>
      <c r="AS2725">
        <v>0</v>
      </c>
      <c r="AT2725" s="4">
        <v>0</v>
      </c>
      <c r="AU2725" s="4">
        <v>0</v>
      </c>
      <c r="AV2725" s="4">
        <v>3</v>
      </c>
      <c r="AW2725">
        <v>1.21818181818182</v>
      </c>
      <c r="AX2725" s="4">
        <f t="shared" si="42"/>
        <v>109.99999999999983</v>
      </c>
      <c r="AY2725" s="4">
        <v>55</v>
      </c>
      <c r="AZ2725" s="4">
        <v>12.2727272727273</v>
      </c>
    </row>
    <row r="2726" spans="1:52" x14ac:dyDescent="0.25">
      <c r="A2726" s="4">
        <v>2017</v>
      </c>
      <c r="B2726" s="4" t="s">
        <v>486</v>
      </c>
      <c r="C2726" t="s">
        <v>242</v>
      </c>
      <c r="D2726" t="s">
        <v>249</v>
      </c>
      <c r="E2726" t="s">
        <v>759</v>
      </c>
      <c r="F2726" s="4">
        <v>178</v>
      </c>
      <c r="G2726">
        <v>170</v>
      </c>
      <c r="H2726">
        <v>3.4411764705882399</v>
      </c>
      <c r="I2726">
        <v>178</v>
      </c>
      <c r="J2726">
        <v>4.6741573033707899</v>
      </c>
      <c r="K2726">
        <v>2</v>
      </c>
      <c r="L2726">
        <v>1.1235955056179799E-2</v>
      </c>
      <c r="M2726">
        <v>33</v>
      </c>
      <c r="N2726">
        <v>1137.67857142857</v>
      </c>
      <c r="O2726">
        <v>0.185393258426966</v>
      </c>
      <c r="P2726">
        <v>174</v>
      </c>
      <c r="Q2726">
        <v>20.643678160919499</v>
      </c>
      <c r="R2726">
        <v>37</v>
      </c>
      <c r="S2726">
        <v>57.837837837837803</v>
      </c>
      <c r="T2726">
        <v>99</v>
      </c>
      <c r="U2726">
        <v>170.40404040403999</v>
      </c>
      <c r="V2726">
        <v>60</v>
      </c>
      <c r="W2726">
        <v>13.283333333333299</v>
      </c>
      <c r="X2726">
        <v>74</v>
      </c>
      <c r="Y2726">
        <v>153.756756756757</v>
      </c>
      <c r="Z2726">
        <v>97</v>
      </c>
      <c r="AA2726">
        <v>439.25773195876297</v>
      </c>
      <c r="AB2726">
        <v>78</v>
      </c>
      <c r="AC2726">
        <v>173.11538461538501</v>
      </c>
      <c r="AD2726">
        <v>0.43820224719101097</v>
      </c>
      <c r="AE2726">
        <v>2</v>
      </c>
      <c r="AF2726">
        <v>91.5</v>
      </c>
      <c r="AG2726">
        <v>1.1235955056179799E-2</v>
      </c>
      <c r="AH2726" s="4">
        <v>61</v>
      </c>
      <c r="AI2726">
        <v>0.62886597938144295</v>
      </c>
      <c r="AJ2726" s="4">
        <v>20</v>
      </c>
      <c r="AK2726">
        <v>0.20618556701030899</v>
      </c>
      <c r="AL2726" s="4">
        <v>29</v>
      </c>
      <c r="AM2726">
        <v>0.37179487179487197</v>
      </c>
      <c r="AN2726" s="4">
        <v>13</v>
      </c>
      <c r="AO2726">
        <v>0.16666666666666699</v>
      </c>
      <c r="AP2726" s="4">
        <v>0</v>
      </c>
      <c r="AQ2726">
        <v>0</v>
      </c>
      <c r="AR2726" s="4">
        <v>0</v>
      </c>
      <c r="AS2726">
        <v>0</v>
      </c>
      <c r="AT2726" s="4">
        <v>0</v>
      </c>
      <c r="AU2726" s="4">
        <v>0</v>
      </c>
      <c r="AV2726" s="4">
        <v>3</v>
      </c>
      <c r="AW2726">
        <v>1.27142857142857</v>
      </c>
      <c r="AX2726" s="4">
        <f t="shared" si="42"/>
        <v>140.00000000000014</v>
      </c>
      <c r="AY2726" s="4">
        <v>97</v>
      </c>
      <c r="AZ2726" s="4">
        <v>23.536082474226799</v>
      </c>
    </row>
    <row r="2727" spans="1:52" x14ac:dyDescent="0.25">
      <c r="A2727" s="4">
        <v>2017</v>
      </c>
      <c r="B2727" s="4" t="s">
        <v>486</v>
      </c>
      <c r="C2727" t="s">
        <v>242</v>
      </c>
      <c r="D2727" t="s">
        <v>259</v>
      </c>
      <c r="E2727" t="s">
        <v>768</v>
      </c>
      <c r="F2727" s="4">
        <v>126</v>
      </c>
      <c r="G2727">
        <v>114</v>
      </c>
      <c r="H2727">
        <v>2.6842105263157898</v>
      </c>
      <c r="I2727">
        <v>126</v>
      </c>
      <c r="J2727">
        <v>3.9682539682539701</v>
      </c>
      <c r="K2727">
        <v>0</v>
      </c>
      <c r="L2727">
        <v>0</v>
      </c>
      <c r="M2727">
        <v>42</v>
      </c>
      <c r="N2727">
        <v>1663.0725806451601</v>
      </c>
      <c r="O2727">
        <v>0.33333333333333298</v>
      </c>
      <c r="P2727">
        <v>124</v>
      </c>
      <c r="Q2727">
        <v>25.395161290322601</v>
      </c>
      <c r="R2727">
        <v>41</v>
      </c>
      <c r="S2727">
        <v>66.585365853658502</v>
      </c>
      <c r="T2727">
        <v>64</v>
      </c>
      <c r="U2727">
        <v>200.90625</v>
      </c>
      <c r="V2727">
        <v>44</v>
      </c>
      <c r="W2727">
        <v>6.7954545454545503</v>
      </c>
      <c r="X2727">
        <v>58</v>
      </c>
      <c r="Y2727">
        <v>235.29310344827601</v>
      </c>
      <c r="Z2727">
        <v>62</v>
      </c>
      <c r="AA2727">
        <v>381.37096774193498</v>
      </c>
      <c r="AB2727">
        <v>59</v>
      </c>
      <c r="AC2727">
        <v>261.16949152542401</v>
      </c>
      <c r="AD2727">
        <v>0.46825396825396798</v>
      </c>
      <c r="AE2727">
        <v>0</v>
      </c>
      <c r="AF2727">
        <v>0</v>
      </c>
      <c r="AG2727">
        <v>0</v>
      </c>
      <c r="AH2727" s="4">
        <v>40</v>
      </c>
      <c r="AI2727">
        <v>0.64516129032258096</v>
      </c>
      <c r="AJ2727" s="4">
        <v>13</v>
      </c>
      <c r="AK2727">
        <v>0.209677419354839</v>
      </c>
      <c r="AL2727" s="4">
        <v>24</v>
      </c>
      <c r="AM2727">
        <v>0.40677966101694901</v>
      </c>
      <c r="AN2727" s="4">
        <v>13</v>
      </c>
      <c r="AO2727">
        <v>0.22033898305084701</v>
      </c>
      <c r="AP2727" s="4">
        <v>0</v>
      </c>
      <c r="AQ2727">
        <v>0</v>
      </c>
      <c r="AR2727" s="4">
        <v>0</v>
      </c>
      <c r="AS2727">
        <v>0</v>
      </c>
      <c r="AT2727" s="4">
        <v>0</v>
      </c>
      <c r="AU2727" s="4">
        <v>0</v>
      </c>
      <c r="AV2727" s="4">
        <v>4</v>
      </c>
      <c r="AW2727">
        <v>1.3548387096774199</v>
      </c>
      <c r="AX2727" s="4">
        <f t="shared" si="42"/>
        <v>92.999999999999957</v>
      </c>
      <c r="AY2727" s="4">
        <v>59</v>
      </c>
      <c r="AZ2727" s="4">
        <v>19.389830508474599</v>
      </c>
    </row>
    <row r="2728" spans="1:52" x14ac:dyDescent="0.25">
      <c r="A2728" s="4">
        <v>2017</v>
      </c>
      <c r="B2728" s="4" t="s">
        <v>486</v>
      </c>
      <c r="C2728" t="s">
        <v>242</v>
      </c>
      <c r="D2728" t="s">
        <v>258</v>
      </c>
      <c r="E2728" t="s">
        <v>767</v>
      </c>
      <c r="F2728" s="4">
        <v>129</v>
      </c>
      <c r="G2728">
        <v>123</v>
      </c>
      <c r="H2728">
        <v>2.4715447154471502</v>
      </c>
      <c r="I2728">
        <v>129</v>
      </c>
      <c r="J2728">
        <v>4.0542635658914703</v>
      </c>
      <c r="K2728">
        <v>2</v>
      </c>
      <c r="L2728">
        <v>1.5503875968992199E-2</v>
      </c>
      <c r="M2728">
        <v>37</v>
      </c>
      <c r="N2728">
        <v>1245.4957983193301</v>
      </c>
      <c r="O2728">
        <v>0.28682170542635699</v>
      </c>
      <c r="P2728">
        <v>129</v>
      </c>
      <c r="Q2728">
        <v>26.434108527131801</v>
      </c>
      <c r="R2728">
        <v>34</v>
      </c>
      <c r="S2728">
        <v>68.205882352941202</v>
      </c>
      <c r="T2728">
        <v>66</v>
      </c>
      <c r="U2728">
        <v>178.333333333333</v>
      </c>
      <c r="V2728">
        <v>64</v>
      </c>
      <c r="W2728">
        <v>7.9375</v>
      </c>
      <c r="X2728">
        <v>50</v>
      </c>
      <c r="Y2728">
        <v>168.54</v>
      </c>
      <c r="Z2728">
        <v>67</v>
      </c>
      <c r="AA2728">
        <v>492.83582089552198</v>
      </c>
      <c r="AB2728">
        <v>57</v>
      </c>
      <c r="AC2728">
        <v>187.17543859649101</v>
      </c>
      <c r="AD2728">
        <v>0.44186046511627902</v>
      </c>
      <c r="AE2728">
        <v>3</v>
      </c>
      <c r="AF2728">
        <v>149.666666666667</v>
      </c>
      <c r="AG2728">
        <v>2.32558139534884E-2</v>
      </c>
      <c r="AH2728" s="4">
        <v>41</v>
      </c>
      <c r="AI2728">
        <v>0.61194029850746301</v>
      </c>
      <c r="AJ2728" s="4">
        <v>13</v>
      </c>
      <c r="AK2728">
        <v>0.19402985074626899</v>
      </c>
      <c r="AL2728" s="4">
        <v>12</v>
      </c>
      <c r="AM2728">
        <v>0.21052631578947401</v>
      </c>
      <c r="AN2728" s="4">
        <v>17</v>
      </c>
      <c r="AO2728">
        <v>0.29824561403508798</v>
      </c>
      <c r="AP2728" s="4">
        <v>0</v>
      </c>
      <c r="AQ2728">
        <v>0</v>
      </c>
      <c r="AR2728" s="4">
        <v>0</v>
      </c>
      <c r="AS2728">
        <v>0</v>
      </c>
      <c r="AT2728" s="4">
        <v>0</v>
      </c>
      <c r="AU2728" s="4">
        <v>0</v>
      </c>
      <c r="AV2728" s="4">
        <v>0</v>
      </c>
      <c r="AW2728">
        <v>1.21698113207547</v>
      </c>
      <c r="AX2728" s="4">
        <f t="shared" si="42"/>
        <v>106.00000000000016</v>
      </c>
      <c r="AY2728" s="4">
        <v>54</v>
      </c>
      <c r="AZ2728" s="4">
        <v>13.5</v>
      </c>
    </row>
    <row r="2729" spans="1:52" x14ac:dyDescent="0.25">
      <c r="A2729" s="4">
        <v>2017</v>
      </c>
      <c r="B2729" s="4" t="s">
        <v>486</v>
      </c>
      <c r="C2729" t="s">
        <v>242</v>
      </c>
      <c r="D2729" t="s">
        <v>256</v>
      </c>
      <c r="E2729" t="s">
        <v>765</v>
      </c>
      <c r="F2729" s="4">
        <v>2</v>
      </c>
      <c r="G2729">
        <v>2</v>
      </c>
      <c r="H2729">
        <v>5.5</v>
      </c>
      <c r="I2729">
        <v>2</v>
      </c>
      <c r="J2729">
        <v>7.5</v>
      </c>
      <c r="K2729">
        <v>0</v>
      </c>
      <c r="L2729">
        <v>0</v>
      </c>
      <c r="M2729">
        <v>1</v>
      </c>
      <c r="N2729">
        <v>12</v>
      </c>
      <c r="O2729">
        <v>0.5</v>
      </c>
      <c r="P2729">
        <v>2</v>
      </c>
      <c r="Q2729">
        <v>16</v>
      </c>
      <c r="R2729">
        <v>1</v>
      </c>
      <c r="S2729">
        <v>42</v>
      </c>
      <c r="T2729">
        <v>1</v>
      </c>
      <c r="U2729">
        <v>288</v>
      </c>
      <c r="V2729">
        <v>1</v>
      </c>
      <c r="W2729">
        <v>1</v>
      </c>
      <c r="X2729">
        <v>1</v>
      </c>
      <c r="Y2729">
        <v>157</v>
      </c>
      <c r="Z2729">
        <v>1</v>
      </c>
      <c r="AA2729">
        <v>491</v>
      </c>
      <c r="AB2729">
        <v>1</v>
      </c>
      <c r="AC2729">
        <v>175</v>
      </c>
      <c r="AD2729">
        <v>0.5</v>
      </c>
      <c r="AE2729">
        <v>0</v>
      </c>
      <c r="AF2729">
        <v>0</v>
      </c>
      <c r="AG2729">
        <v>0</v>
      </c>
      <c r="AH2729" s="4">
        <v>1</v>
      </c>
      <c r="AI2729">
        <v>1</v>
      </c>
      <c r="AJ2729" s="4">
        <v>0</v>
      </c>
      <c r="AK2729">
        <v>0</v>
      </c>
      <c r="AL2729" s="4">
        <v>0</v>
      </c>
      <c r="AM2729">
        <v>0</v>
      </c>
      <c r="AN2729" s="4">
        <v>0</v>
      </c>
      <c r="AO2729">
        <v>0</v>
      </c>
      <c r="AP2729" s="4">
        <v>0</v>
      </c>
      <c r="AQ2729">
        <v>0</v>
      </c>
      <c r="AR2729" s="4">
        <v>0</v>
      </c>
      <c r="AS2729">
        <v>0</v>
      </c>
      <c r="AT2729" s="4">
        <v>0</v>
      </c>
      <c r="AU2729" s="4">
        <v>0</v>
      </c>
      <c r="AV2729" s="4">
        <v>1</v>
      </c>
      <c r="AW2729">
        <v>1</v>
      </c>
      <c r="AX2729" s="4">
        <f t="shared" si="42"/>
        <v>2</v>
      </c>
      <c r="AY2729" s="4">
        <v>0</v>
      </c>
      <c r="AZ2729" s="4">
        <v>0</v>
      </c>
    </row>
    <row r="2730" spans="1:52" x14ac:dyDescent="0.25">
      <c r="A2730" s="4">
        <v>2017</v>
      </c>
      <c r="B2730" s="4" t="s">
        <v>486</v>
      </c>
      <c r="C2730" t="s">
        <v>242</v>
      </c>
      <c r="D2730" t="s">
        <v>215</v>
      </c>
      <c r="E2730" t="s">
        <v>727</v>
      </c>
      <c r="F2730" s="4">
        <v>16</v>
      </c>
      <c r="G2730">
        <v>15</v>
      </c>
      <c r="H2730">
        <v>3</v>
      </c>
      <c r="I2730">
        <v>16</v>
      </c>
      <c r="J2730">
        <v>6.25</v>
      </c>
      <c r="K2730">
        <v>0</v>
      </c>
      <c r="L2730">
        <v>0</v>
      </c>
      <c r="M2730">
        <v>11</v>
      </c>
      <c r="N2730">
        <v>1502.3333333333301</v>
      </c>
      <c r="O2730">
        <v>0.6875</v>
      </c>
      <c r="P2730">
        <v>15</v>
      </c>
      <c r="Q2730">
        <v>27.133333333333301</v>
      </c>
      <c r="R2730">
        <v>5</v>
      </c>
      <c r="S2730">
        <v>28.6</v>
      </c>
      <c r="T2730">
        <v>4</v>
      </c>
      <c r="U2730">
        <v>127</v>
      </c>
      <c r="V2730">
        <v>4</v>
      </c>
      <c r="W2730">
        <v>4.5</v>
      </c>
      <c r="X2730">
        <v>10</v>
      </c>
      <c r="Y2730">
        <v>161.9</v>
      </c>
      <c r="Z2730">
        <v>5</v>
      </c>
      <c r="AA2730">
        <v>217.4</v>
      </c>
      <c r="AB2730">
        <v>10</v>
      </c>
      <c r="AC2730">
        <v>196.9</v>
      </c>
      <c r="AD2730">
        <v>0.625</v>
      </c>
      <c r="AE2730">
        <v>0</v>
      </c>
      <c r="AF2730">
        <v>0</v>
      </c>
      <c r="AG2730">
        <v>0</v>
      </c>
      <c r="AH2730" s="4">
        <v>2</v>
      </c>
      <c r="AI2730">
        <v>0.4</v>
      </c>
      <c r="AJ2730" s="4">
        <v>3</v>
      </c>
      <c r="AK2730">
        <v>0.6</v>
      </c>
      <c r="AL2730" s="4">
        <v>4</v>
      </c>
      <c r="AM2730">
        <v>0.4</v>
      </c>
      <c r="AN2730" s="4">
        <v>0</v>
      </c>
      <c r="AO2730">
        <v>0</v>
      </c>
      <c r="AP2730" s="4">
        <v>0</v>
      </c>
      <c r="AQ2730">
        <v>0</v>
      </c>
      <c r="AR2730" s="4">
        <v>0</v>
      </c>
      <c r="AS2730">
        <v>0</v>
      </c>
      <c r="AT2730" s="4">
        <v>0</v>
      </c>
      <c r="AU2730" s="4">
        <v>0</v>
      </c>
      <c r="AV2730" s="4">
        <v>0</v>
      </c>
      <c r="AW2730">
        <v>1.7777777777777799</v>
      </c>
      <c r="AX2730" s="4">
        <f t="shared" si="42"/>
        <v>8.9999999999999893</v>
      </c>
      <c r="AY2730" s="4">
        <v>4</v>
      </c>
      <c r="AZ2730" s="4">
        <v>0</v>
      </c>
    </row>
    <row r="2731" spans="1:52" x14ac:dyDescent="0.25">
      <c r="A2731" s="4">
        <v>2017</v>
      </c>
      <c r="B2731" s="4" t="s">
        <v>486</v>
      </c>
      <c r="C2731" t="s">
        <v>242</v>
      </c>
      <c r="D2731" t="s">
        <v>187</v>
      </c>
      <c r="E2731" t="s">
        <v>700</v>
      </c>
      <c r="F2731" s="4">
        <v>72</v>
      </c>
      <c r="G2731">
        <v>57</v>
      </c>
      <c r="H2731">
        <v>3.9649122807017498</v>
      </c>
      <c r="I2731">
        <v>72</v>
      </c>
      <c r="J2731">
        <v>5.5416666666666696</v>
      </c>
      <c r="K2731">
        <v>2</v>
      </c>
      <c r="L2731">
        <v>2.7777777777777801E-2</v>
      </c>
      <c r="M2731">
        <v>14</v>
      </c>
      <c r="N2731">
        <v>507.53731343283602</v>
      </c>
      <c r="O2731">
        <v>0.194444444444444</v>
      </c>
      <c r="P2731">
        <v>63</v>
      </c>
      <c r="Q2731">
        <v>33.6666666666667</v>
      </c>
      <c r="R2731">
        <v>15</v>
      </c>
      <c r="S2731">
        <v>78</v>
      </c>
      <c r="T2731">
        <v>27</v>
      </c>
      <c r="U2731">
        <v>126.29629629629601</v>
      </c>
      <c r="V2731">
        <v>26</v>
      </c>
      <c r="W2731">
        <v>15.038461538461499</v>
      </c>
      <c r="X2731">
        <v>36</v>
      </c>
      <c r="Y2731">
        <v>159.388888888889</v>
      </c>
      <c r="Z2731">
        <v>30</v>
      </c>
      <c r="AA2731">
        <v>662.56666666666695</v>
      </c>
      <c r="AB2731">
        <v>37</v>
      </c>
      <c r="AC2731">
        <v>228.32432432432401</v>
      </c>
      <c r="AD2731">
        <v>0.51388888888888895</v>
      </c>
      <c r="AE2731">
        <v>4</v>
      </c>
      <c r="AF2731">
        <v>65.5</v>
      </c>
      <c r="AG2731">
        <v>5.5555555555555601E-2</v>
      </c>
      <c r="AH2731" s="4">
        <v>19</v>
      </c>
      <c r="AI2731">
        <v>0.63333333333333297</v>
      </c>
      <c r="AJ2731" s="4">
        <v>3</v>
      </c>
      <c r="AK2731">
        <v>0.1</v>
      </c>
      <c r="AL2731" s="4">
        <v>10</v>
      </c>
      <c r="AM2731">
        <v>0.27027027027027001</v>
      </c>
      <c r="AN2731" s="4">
        <v>5</v>
      </c>
      <c r="AO2731">
        <v>0.135135135135135</v>
      </c>
      <c r="AP2731" s="4">
        <v>1</v>
      </c>
      <c r="AQ2731">
        <v>1.38888888888889E-2</v>
      </c>
      <c r="AR2731" s="4">
        <v>1</v>
      </c>
      <c r="AS2731">
        <v>1.38888888888889E-2</v>
      </c>
      <c r="AT2731" s="4">
        <v>0</v>
      </c>
      <c r="AU2731" s="4">
        <v>0</v>
      </c>
      <c r="AV2731" s="4">
        <v>1</v>
      </c>
      <c r="AW2731">
        <v>1.44</v>
      </c>
      <c r="AX2731" s="4">
        <f t="shared" si="42"/>
        <v>50</v>
      </c>
      <c r="AY2731" s="4">
        <v>25</v>
      </c>
      <c r="AZ2731" s="4">
        <v>7.72</v>
      </c>
    </row>
    <row r="2732" spans="1:52" x14ac:dyDescent="0.25">
      <c r="A2732" s="4">
        <v>2017</v>
      </c>
      <c r="B2732" s="4" t="s">
        <v>486</v>
      </c>
      <c r="C2732" t="s">
        <v>242</v>
      </c>
      <c r="D2732" t="s">
        <v>250</v>
      </c>
      <c r="E2732" t="s">
        <v>760</v>
      </c>
      <c r="F2732" s="4">
        <v>150</v>
      </c>
      <c r="G2732">
        <v>101</v>
      </c>
      <c r="H2732">
        <v>2.7722772277227699</v>
      </c>
      <c r="I2732">
        <v>150</v>
      </c>
      <c r="J2732">
        <v>5.04</v>
      </c>
      <c r="K2732">
        <v>0</v>
      </c>
      <c r="L2732">
        <v>0</v>
      </c>
      <c r="M2732">
        <v>58</v>
      </c>
      <c r="N2732">
        <v>801.130081300813</v>
      </c>
      <c r="O2732">
        <v>0.38666666666666699</v>
      </c>
      <c r="P2732">
        <v>118</v>
      </c>
      <c r="Q2732">
        <v>44.059322033898297</v>
      </c>
      <c r="R2732">
        <v>21</v>
      </c>
      <c r="S2732">
        <v>89.523809523809504</v>
      </c>
      <c r="T2732">
        <v>78</v>
      </c>
      <c r="U2732">
        <v>198.358974358974</v>
      </c>
      <c r="V2732">
        <v>75</v>
      </c>
      <c r="W2732">
        <v>28.8</v>
      </c>
      <c r="X2732">
        <v>54</v>
      </c>
      <c r="Y2732">
        <v>207.111111111111</v>
      </c>
      <c r="Z2732">
        <v>69</v>
      </c>
      <c r="AA2732">
        <v>478.04347826087002</v>
      </c>
      <c r="AB2732">
        <v>55</v>
      </c>
      <c r="AC2732">
        <v>237.690909090909</v>
      </c>
      <c r="AD2732">
        <v>0.36666666666666697</v>
      </c>
      <c r="AE2732">
        <v>17</v>
      </c>
      <c r="AF2732">
        <v>134</v>
      </c>
      <c r="AG2732">
        <v>0.11333333333333299</v>
      </c>
      <c r="AH2732" s="4">
        <v>50</v>
      </c>
      <c r="AI2732">
        <v>0.72463768115941996</v>
      </c>
      <c r="AJ2732" s="4">
        <v>12</v>
      </c>
      <c r="AK2732">
        <v>0.173913043478261</v>
      </c>
      <c r="AL2732" s="4">
        <v>15</v>
      </c>
      <c r="AM2732">
        <v>0.27272727272727298</v>
      </c>
      <c r="AN2732" s="4">
        <v>11</v>
      </c>
      <c r="AO2732">
        <v>0.2</v>
      </c>
      <c r="AP2732" s="4">
        <v>0</v>
      </c>
      <c r="AQ2732">
        <v>0</v>
      </c>
      <c r="AR2732" s="4">
        <v>0</v>
      </c>
      <c r="AS2732">
        <v>0</v>
      </c>
      <c r="AT2732" s="4">
        <v>0</v>
      </c>
      <c r="AU2732" s="4">
        <v>0</v>
      </c>
      <c r="AV2732" s="4">
        <v>3</v>
      </c>
      <c r="AW2732">
        <v>1.51515151515152</v>
      </c>
      <c r="AX2732" s="4">
        <f t="shared" si="42"/>
        <v>98.999999999999687</v>
      </c>
      <c r="AY2732" s="4">
        <v>61</v>
      </c>
      <c r="AZ2732" s="4">
        <v>65.819672131147499</v>
      </c>
    </row>
    <row r="2733" spans="1:52" x14ac:dyDescent="0.25">
      <c r="A2733" s="4">
        <v>2017</v>
      </c>
      <c r="B2733" s="4" t="s">
        <v>486</v>
      </c>
      <c r="C2733" t="s">
        <v>242</v>
      </c>
      <c r="D2733" t="s">
        <v>273</v>
      </c>
      <c r="E2733" t="s">
        <v>782</v>
      </c>
      <c r="F2733" s="4">
        <v>196</v>
      </c>
      <c r="G2733">
        <v>94</v>
      </c>
      <c r="H2733">
        <v>2.2872340425531901</v>
      </c>
      <c r="I2733">
        <v>196</v>
      </c>
      <c r="J2733">
        <v>4.6122448979591804</v>
      </c>
      <c r="K2733">
        <v>4</v>
      </c>
      <c r="L2733">
        <v>2.04081632653061E-2</v>
      </c>
      <c r="M2733">
        <v>15</v>
      </c>
      <c r="N2733">
        <v>393.11640211640201</v>
      </c>
      <c r="O2733">
        <v>7.6530612244898003E-2</v>
      </c>
      <c r="P2733">
        <v>20</v>
      </c>
      <c r="Q2733">
        <v>33.85</v>
      </c>
      <c r="R2733">
        <v>26</v>
      </c>
      <c r="S2733">
        <v>20.692307692307701</v>
      </c>
      <c r="T2733">
        <v>6</v>
      </c>
      <c r="U2733">
        <v>70.3333333333333</v>
      </c>
      <c r="V2733">
        <v>5</v>
      </c>
      <c r="W2733">
        <v>9</v>
      </c>
      <c r="X2733">
        <v>181</v>
      </c>
      <c r="Y2733">
        <v>49.226519337016597</v>
      </c>
      <c r="Z2733">
        <v>6</v>
      </c>
      <c r="AA2733">
        <v>132.5</v>
      </c>
      <c r="AB2733">
        <v>185</v>
      </c>
      <c r="AC2733">
        <v>72.308108108108101</v>
      </c>
      <c r="AD2733">
        <v>0.94387755102040805</v>
      </c>
      <c r="AE2733">
        <v>114</v>
      </c>
      <c r="AF2733">
        <v>57.149122807017498</v>
      </c>
      <c r="AG2733">
        <v>0.58163265306122502</v>
      </c>
      <c r="AH2733" s="4">
        <v>2</v>
      </c>
      <c r="AI2733">
        <v>0.33333333333333298</v>
      </c>
      <c r="AJ2733" s="4">
        <v>0</v>
      </c>
      <c r="AK2733">
        <v>0</v>
      </c>
      <c r="AL2733" s="4">
        <v>8</v>
      </c>
      <c r="AM2733">
        <v>4.3243243243243197E-2</v>
      </c>
      <c r="AN2733" s="4">
        <v>2</v>
      </c>
      <c r="AO2733">
        <v>1.0810810810810799E-2</v>
      </c>
      <c r="AP2733" s="4">
        <v>10</v>
      </c>
      <c r="AQ2733">
        <v>5.10204081632653E-2</v>
      </c>
      <c r="AR2733" s="4">
        <v>2</v>
      </c>
      <c r="AS2733">
        <v>1.02040816326531E-2</v>
      </c>
      <c r="AT2733" s="4">
        <v>0</v>
      </c>
      <c r="AU2733" s="4">
        <v>0</v>
      </c>
      <c r="AV2733" s="4">
        <v>0</v>
      </c>
      <c r="AW2733">
        <v>1.7981651376146801</v>
      </c>
      <c r="AX2733" s="4">
        <f t="shared" si="42"/>
        <v>108.99999999999993</v>
      </c>
      <c r="AY2733" s="4">
        <v>5</v>
      </c>
      <c r="AZ2733" s="4">
        <v>1</v>
      </c>
    </row>
    <row r="2734" spans="1:52" x14ac:dyDescent="0.25">
      <c r="A2734" s="4">
        <v>2017</v>
      </c>
      <c r="B2734" s="4" t="s">
        <v>486</v>
      </c>
      <c r="C2734" t="s">
        <v>242</v>
      </c>
      <c r="D2734" t="s">
        <v>173</v>
      </c>
      <c r="E2734" t="s">
        <v>686</v>
      </c>
      <c r="F2734" s="4">
        <v>70</v>
      </c>
      <c r="G2734">
        <v>57</v>
      </c>
      <c r="H2734">
        <v>4.4210526315789496</v>
      </c>
      <c r="I2734">
        <v>70</v>
      </c>
      <c r="J2734">
        <v>6.1571428571428601</v>
      </c>
      <c r="K2734">
        <v>0</v>
      </c>
      <c r="L2734">
        <v>0</v>
      </c>
      <c r="M2734">
        <v>24</v>
      </c>
      <c r="N2734">
        <v>812.47457627118604</v>
      </c>
      <c r="O2734">
        <v>0.34285714285714303</v>
      </c>
      <c r="P2734">
        <v>63</v>
      </c>
      <c r="Q2734">
        <v>34.428571428571402</v>
      </c>
      <c r="R2734">
        <v>18</v>
      </c>
      <c r="S2734">
        <v>64.7777777777778</v>
      </c>
      <c r="T2734">
        <v>34</v>
      </c>
      <c r="U2734">
        <v>161.23529411764699</v>
      </c>
      <c r="V2734">
        <v>31</v>
      </c>
      <c r="W2734">
        <v>13.677419354838699</v>
      </c>
      <c r="X2734">
        <v>28</v>
      </c>
      <c r="Y2734">
        <v>144.67857142857099</v>
      </c>
      <c r="Z2734">
        <v>30</v>
      </c>
      <c r="AA2734">
        <v>407.96666666666698</v>
      </c>
      <c r="AB2734">
        <v>31</v>
      </c>
      <c r="AC2734">
        <v>232.96774193548401</v>
      </c>
      <c r="AD2734">
        <v>0.442857142857143</v>
      </c>
      <c r="AE2734">
        <v>2</v>
      </c>
      <c r="AF2734">
        <v>103</v>
      </c>
      <c r="AG2734">
        <v>2.8571428571428598E-2</v>
      </c>
      <c r="AH2734" s="4">
        <v>21</v>
      </c>
      <c r="AI2734">
        <v>0.7</v>
      </c>
      <c r="AJ2734" s="4">
        <v>7</v>
      </c>
      <c r="AK2734">
        <v>0.233333333333333</v>
      </c>
      <c r="AL2734" s="4">
        <v>15</v>
      </c>
      <c r="AM2734">
        <v>0.483870967741936</v>
      </c>
      <c r="AN2734" s="4">
        <v>3</v>
      </c>
      <c r="AO2734">
        <v>9.6774193548387094E-2</v>
      </c>
      <c r="AP2734" s="4">
        <v>0</v>
      </c>
      <c r="AQ2734">
        <v>0</v>
      </c>
      <c r="AR2734" s="4">
        <v>0</v>
      </c>
      <c r="AS2734">
        <v>0</v>
      </c>
      <c r="AT2734" s="4">
        <v>0</v>
      </c>
      <c r="AU2734" s="4">
        <v>0</v>
      </c>
      <c r="AV2734" s="4">
        <v>4</v>
      </c>
      <c r="AW2734">
        <v>1.52173913043478</v>
      </c>
      <c r="AX2734" s="4">
        <f t="shared" si="42"/>
        <v>46.000000000000078</v>
      </c>
      <c r="AY2734" s="4">
        <v>32</v>
      </c>
      <c r="AZ2734" s="4">
        <v>11.21875</v>
      </c>
    </row>
    <row r="2735" spans="1:52" x14ac:dyDescent="0.25">
      <c r="A2735" s="4">
        <v>2017</v>
      </c>
      <c r="B2735" s="4" t="s">
        <v>486</v>
      </c>
      <c r="C2735" t="s">
        <v>242</v>
      </c>
      <c r="D2735" t="s">
        <v>246</v>
      </c>
      <c r="E2735" t="s">
        <v>756</v>
      </c>
      <c r="F2735" s="4">
        <v>100</v>
      </c>
      <c r="G2735">
        <v>86</v>
      </c>
      <c r="H2735">
        <v>5.0581395348837201</v>
      </c>
      <c r="I2735">
        <v>99</v>
      </c>
      <c r="J2735">
        <v>6.3333333333333304</v>
      </c>
      <c r="K2735">
        <v>2</v>
      </c>
      <c r="L2735">
        <v>2.02020202020202E-2</v>
      </c>
      <c r="M2735">
        <v>27</v>
      </c>
      <c r="N2735">
        <v>865.79120879120899</v>
      </c>
      <c r="O2735">
        <v>0.27</v>
      </c>
      <c r="P2735">
        <v>87</v>
      </c>
      <c r="Q2735">
        <v>35.3333333333333</v>
      </c>
      <c r="R2735">
        <v>18</v>
      </c>
      <c r="S2735">
        <v>42.5555555555556</v>
      </c>
      <c r="T2735">
        <v>44</v>
      </c>
      <c r="U2735">
        <v>164.477272727273</v>
      </c>
      <c r="V2735">
        <v>44</v>
      </c>
      <c r="W2735">
        <v>11.545454545454501</v>
      </c>
      <c r="X2735">
        <v>51</v>
      </c>
      <c r="Y2735">
        <v>162.01960784313701</v>
      </c>
      <c r="Z2735">
        <v>40</v>
      </c>
      <c r="AA2735">
        <v>387.82499999999999</v>
      </c>
      <c r="AB2735">
        <v>50</v>
      </c>
      <c r="AC2735">
        <v>199.1</v>
      </c>
      <c r="AD2735">
        <v>0.5</v>
      </c>
      <c r="AE2735">
        <v>1</v>
      </c>
      <c r="AF2735">
        <v>66</v>
      </c>
      <c r="AG2735">
        <v>0.01</v>
      </c>
      <c r="AH2735" s="4">
        <v>29</v>
      </c>
      <c r="AI2735">
        <v>0.72499999999999998</v>
      </c>
      <c r="AJ2735" s="4">
        <v>6</v>
      </c>
      <c r="AK2735">
        <v>0.15</v>
      </c>
      <c r="AL2735" s="4">
        <v>15</v>
      </c>
      <c r="AM2735">
        <v>0.3</v>
      </c>
      <c r="AN2735" s="4">
        <v>5</v>
      </c>
      <c r="AO2735">
        <v>0.1</v>
      </c>
      <c r="AP2735" s="4">
        <v>0</v>
      </c>
      <c r="AQ2735">
        <v>0</v>
      </c>
      <c r="AR2735" s="4">
        <v>0</v>
      </c>
      <c r="AS2735">
        <v>0</v>
      </c>
      <c r="AT2735" s="4">
        <v>0</v>
      </c>
      <c r="AU2735" s="4">
        <v>0</v>
      </c>
      <c r="AV2735" s="4">
        <v>5</v>
      </c>
      <c r="AW2735">
        <v>1.4925373134328399</v>
      </c>
      <c r="AX2735" s="4">
        <f t="shared" si="42"/>
        <v>66.999999999999815</v>
      </c>
      <c r="AY2735" s="4">
        <v>42</v>
      </c>
      <c r="AZ2735" s="4">
        <v>12.214285714285699</v>
      </c>
    </row>
    <row r="2736" spans="1:52" x14ac:dyDescent="0.25">
      <c r="A2736" s="4">
        <v>2017</v>
      </c>
      <c r="B2736" s="4" t="s">
        <v>486</v>
      </c>
      <c r="C2736" t="s">
        <v>242</v>
      </c>
      <c r="D2736" t="s">
        <v>232</v>
      </c>
      <c r="E2736" t="s">
        <v>743</v>
      </c>
      <c r="F2736" s="4">
        <v>91</v>
      </c>
      <c r="G2736">
        <v>68</v>
      </c>
      <c r="H2736">
        <v>2.3529411764705901</v>
      </c>
      <c r="I2736">
        <v>91</v>
      </c>
      <c r="J2736">
        <v>3.87912087912088</v>
      </c>
      <c r="K2736">
        <v>2</v>
      </c>
      <c r="L2736">
        <v>2.1978021978022001E-2</v>
      </c>
      <c r="M2736">
        <v>15</v>
      </c>
      <c r="N2736">
        <v>-10.6623376623377</v>
      </c>
      <c r="O2736">
        <v>0.164835164835165</v>
      </c>
      <c r="P2736">
        <v>58</v>
      </c>
      <c r="Q2736">
        <v>29.2068965517241</v>
      </c>
      <c r="R2736">
        <v>12</v>
      </c>
      <c r="S2736">
        <v>33.5833333333333</v>
      </c>
      <c r="T2736">
        <v>17</v>
      </c>
      <c r="U2736">
        <v>148.11764705882399</v>
      </c>
      <c r="V2736">
        <v>17</v>
      </c>
      <c r="W2736">
        <v>18.470588235294102</v>
      </c>
      <c r="X2736">
        <v>59</v>
      </c>
      <c r="Y2736">
        <v>44.830508474576298</v>
      </c>
      <c r="Z2736">
        <v>9</v>
      </c>
      <c r="AA2736">
        <v>413.11111111111097</v>
      </c>
      <c r="AB2736">
        <v>64</v>
      </c>
      <c r="AC2736">
        <v>65.796875</v>
      </c>
      <c r="AD2736">
        <v>0.70329670329670302</v>
      </c>
      <c r="AE2736">
        <v>33</v>
      </c>
      <c r="AF2736">
        <v>32.636363636363598</v>
      </c>
      <c r="AG2736">
        <v>0.36263736263736301</v>
      </c>
      <c r="AH2736" s="4">
        <v>6</v>
      </c>
      <c r="AI2736">
        <v>0.66666666666666696</v>
      </c>
      <c r="AJ2736" s="4">
        <v>2</v>
      </c>
      <c r="AK2736">
        <v>0.22222222222222199</v>
      </c>
      <c r="AL2736" s="4">
        <v>6</v>
      </c>
      <c r="AM2736">
        <v>9.375E-2</v>
      </c>
      <c r="AN2736" s="4">
        <v>2</v>
      </c>
      <c r="AO2736">
        <v>3.125E-2</v>
      </c>
      <c r="AP2736" s="4">
        <v>0</v>
      </c>
      <c r="AQ2736">
        <v>0</v>
      </c>
      <c r="AR2736" s="4">
        <v>0</v>
      </c>
      <c r="AS2736">
        <v>0</v>
      </c>
      <c r="AT2736" s="4">
        <v>0</v>
      </c>
      <c r="AU2736" s="4">
        <v>0</v>
      </c>
      <c r="AV2736" s="4">
        <v>3</v>
      </c>
      <c r="AW2736">
        <v>1.5423728813559301</v>
      </c>
      <c r="AX2736" s="4">
        <f t="shared" si="42"/>
        <v>59.000000000000078</v>
      </c>
      <c r="AY2736" s="4">
        <v>12</v>
      </c>
      <c r="AZ2736" s="4">
        <v>13.1666666666667</v>
      </c>
    </row>
    <row r="2737" spans="1:52" x14ac:dyDescent="0.25">
      <c r="A2737" s="4">
        <v>2017</v>
      </c>
      <c r="B2737" s="4" t="s">
        <v>486</v>
      </c>
      <c r="C2737" t="s">
        <v>242</v>
      </c>
      <c r="D2737" t="s">
        <v>378</v>
      </c>
      <c r="E2737" t="s">
        <v>877</v>
      </c>
      <c r="F2737" s="4">
        <v>1</v>
      </c>
      <c r="G2737">
        <v>1</v>
      </c>
      <c r="H2737">
        <v>0</v>
      </c>
      <c r="I2737">
        <v>1</v>
      </c>
      <c r="J2737">
        <v>1</v>
      </c>
      <c r="K2737">
        <v>0</v>
      </c>
      <c r="L2737">
        <v>0</v>
      </c>
      <c r="M2737">
        <v>0</v>
      </c>
      <c r="N2737">
        <v>526</v>
      </c>
      <c r="O2737">
        <v>0</v>
      </c>
      <c r="P2737">
        <v>1</v>
      </c>
      <c r="Q2737">
        <v>18</v>
      </c>
      <c r="R2737">
        <v>0</v>
      </c>
      <c r="S2737">
        <v>0</v>
      </c>
      <c r="T2737">
        <v>1</v>
      </c>
      <c r="U2737">
        <v>69</v>
      </c>
      <c r="V2737">
        <v>1</v>
      </c>
      <c r="W2737">
        <v>25</v>
      </c>
      <c r="X2737">
        <v>0</v>
      </c>
      <c r="Y2737">
        <v>0</v>
      </c>
      <c r="Z2737">
        <v>1</v>
      </c>
      <c r="AA2737">
        <v>876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 s="4">
        <v>0</v>
      </c>
      <c r="AI2737">
        <v>0</v>
      </c>
      <c r="AJ2737" s="4">
        <v>0</v>
      </c>
      <c r="AK2737">
        <v>0</v>
      </c>
      <c r="AL2737" s="4">
        <v>0</v>
      </c>
      <c r="AM2737">
        <v>0</v>
      </c>
      <c r="AN2737" s="4">
        <v>0</v>
      </c>
      <c r="AO2737">
        <v>0</v>
      </c>
      <c r="AP2737" s="4">
        <v>0</v>
      </c>
      <c r="AQ2737">
        <v>0</v>
      </c>
      <c r="AR2737" s="4">
        <v>0</v>
      </c>
      <c r="AS2737">
        <v>0</v>
      </c>
      <c r="AT2737" s="4">
        <v>0</v>
      </c>
      <c r="AU2737" s="4">
        <v>0</v>
      </c>
      <c r="AV2737" s="4">
        <v>0</v>
      </c>
      <c r="AW2737">
        <v>1</v>
      </c>
      <c r="AX2737" s="4">
        <f t="shared" si="42"/>
        <v>1</v>
      </c>
      <c r="AY2737" s="4">
        <v>1</v>
      </c>
      <c r="AZ2737" s="4">
        <v>0</v>
      </c>
    </row>
    <row r="2738" spans="1:52" x14ac:dyDescent="0.25">
      <c r="A2738" s="4">
        <v>2017</v>
      </c>
      <c r="B2738" s="4" t="s">
        <v>486</v>
      </c>
      <c r="C2738" t="s">
        <v>242</v>
      </c>
      <c r="D2738" t="s">
        <v>399</v>
      </c>
      <c r="E2738" t="s">
        <v>896</v>
      </c>
      <c r="F2738" s="4">
        <v>30</v>
      </c>
      <c r="G2738">
        <v>28</v>
      </c>
      <c r="H2738">
        <v>6</v>
      </c>
      <c r="I2738">
        <v>30</v>
      </c>
      <c r="J2738">
        <v>7.3</v>
      </c>
      <c r="K2738">
        <v>0</v>
      </c>
      <c r="L2738">
        <v>0</v>
      </c>
      <c r="M2738">
        <v>2</v>
      </c>
      <c r="N2738">
        <v>46.821428571428598</v>
      </c>
      <c r="O2738">
        <v>6.6666666666666693E-2</v>
      </c>
      <c r="P2738">
        <v>24</v>
      </c>
      <c r="Q2738">
        <v>30.9166666666667</v>
      </c>
      <c r="R2738">
        <v>6</v>
      </c>
      <c r="S2738">
        <v>89.3333333333333</v>
      </c>
      <c r="T2738">
        <v>12</v>
      </c>
      <c r="U2738">
        <v>240.5</v>
      </c>
      <c r="V2738">
        <v>11</v>
      </c>
      <c r="W2738">
        <v>14.636363636363599</v>
      </c>
      <c r="X2738">
        <v>17</v>
      </c>
      <c r="Y2738">
        <v>173.941176470588</v>
      </c>
      <c r="Z2738">
        <v>11</v>
      </c>
      <c r="AA2738">
        <v>462.36363636363598</v>
      </c>
      <c r="AB2738">
        <v>17</v>
      </c>
      <c r="AC2738">
        <v>201.23529411764699</v>
      </c>
      <c r="AD2738">
        <v>0.56666666666666698</v>
      </c>
      <c r="AE2738">
        <v>0</v>
      </c>
      <c r="AF2738">
        <v>0</v>
      </c>
      <c r="AG2738">
        <v>0</v>
      </c>
      <c r="AH2738" s="4">
        <v>6</v>
      </c>
      <c r="AI2738">
        <v>0.54545454545454497</v>
      </c>
      <c r="AJ2738" s="4">
        <v>0</v>
      </c>
      <c r="AK2738">
        <v>0</v>
      </c>
      <c r="AL2738" s="4">
        <v>5</v>
      </c>
      <c r="AM2738">
        <v>0.29411764705882398</v>
      </c>
      <c r="AN2738" s="4">
        <v>4</v>
      </c>
      <c r="AO2738">
        <v>0.23529411764705899</v>
      </c>
      <c r="AP2738" s="4">
        <v>0</v>
      </c>
      <c r="AQ2738">
        <v>0</v>
      </c>
      <c r="AR2738" s="4">
        <v>0</v>
      </c>
      <c r="AS2738">
        <v>0</v>
      </c>
      <c r="AT2738" s="4">
        <v>0</v>
      </c>
      <c r="AU2738" s="4">
        <v>0</v>
      </c>
      <c r="AV2738" s="4">
        <v>1</v>
      </c>
      <c r="AW2738">
        <v>1.5</v>
      </c>
      <c r="AX2738" s="4">
        <f t="shared" si="42"/>
        <v>20</v>
      </c>
      <c r="AY2738" s="4">
        <v>11</v>
      </c>
      <c r="AZ2738" s="4">
        <v>33.909090909090899</v>
      </c>
    </row>
    <row r="2739" spans="1:52" x14ac:dyDescent="0.25">
      <c r="A2739" s="4">
        <v>2017</v>
      </c>
      <c r="B2739" s="4" t="s">
        <v>486</v>
      </c>
      <c r="C2739" t="s">
        <v>242</v>
      </c>
      <c r="D2739" t="s">
        <v>418</v>
      </c>
      <c r="E2739" t="s">
        <v>915</v>
      </c>
      <c r="F2739" s="4">
        <v>51</v>
      </c>
      <c r="G2739">
        <v>48</v>
      </c>
      <c r="H2739">
        <v>3.0833333333333299</v>
      </c>
      <c r="I2739">
        <v>51</v>
      </c>
      <c r="J2739">
        <v>4.31372549019608</v>
      </c>
      <c r="K2739">
        <v>2</v>
      </c>
      <c r="L2739">
        <v>3.9215686274509803E-2</v>
      </c>
      <c r="M2739">
        <v>19</v>
      </c>
      <c r="N2739">
        <v>849.404255319149</v>
      </c>
      <c r="O2739">
        <v>0.37254901960784298</v>
      </c>
      <c r="P2739">
        <v>43</v>
      </c>
      <c r="Q2739">
        <v>41.093023255814003</v>
      </c>
      <c r="R2739">
        <v>10</v>
      </c>
      <c r="S2739">
        <v>44.7</v>
      </c>
      <c r="T2739">
        <v>16</v>
      </c>
      <c r="U2739">
        <v>137.875</v>
      </c>
      <c r="V2739">
        <v>15</v>
      </c>
      <c r="W2739">
        <v>5.6</v>
      </c>
      <c r="X2739">
        <v>33</v>
      </c>
      <c r="Y2739">
        <v>141.21212121212099</v>
      </c>
      <c r="Z2739">
        <v>16</v>
      </c>
      <c r="AA2739">
        <v>297</v>
      </c>
      <c r="AB2739">
        <v>33</v>
      </c>
      <c r="AC2739">
        <v>209.18181818181799</v>
      </c>
      <c r="AD2739">
        <v>0.64705882352941202</v>
      </c>
      <c r="AE2739">
        <v>3</v>
      </c>
      <c r="AF2739">
        <v>102.666666666667</v>
      </c>
      <c r="AG2739">
        <v>5.8823529411764698E-2</v>
      </c>
      <c r="AH2739" s="4">
        <v>6</v>
      </c>
      <c r="AI2739">
        <v>0.375</v>
      </c>
      <c r="AJ2739" s="4">
        <v>1</v>
      </c>
      <c r="AK2739">
        <v>6.25E-2</v>
      </c>
      <c r="AL2739" s="4">
        <v>6</v>
      </c>
      <c r="AM2739">
        <v>0.18181818181818199</v>
      </c>
      <c r="AN2739" s="4">
        <v>6</v>
      </c>
      <c r="AO2739">
        <v>0.18181818181818199</v>
      </c>
      <c r="AP2739" s="4">
        <v>0</v>
      </c>
      <c r="AQ2739">
        <v>0</v>
      </c>
      <c r="AR2739" s="4">
        <v>0</v>
      </c>
      <c r="AS2739">
        <v>0</v>
      </c>
      <c r="AT2739" s="4">
        <v>0</v>
      </c>
      <c r="AU2739" s="4">
        <v>0</v>
      </c>
      <c r="AV2739" s="4">
        <v>1</v>
      </c>
      <c r="AW2739">
        <v>1.7586206896551699</v>
      </c>
      <c r="AX2739" s="4">
        <f t="shared" si="42"/>
        <v>29.000000000000043</v>
      </c>
      <c r="AY2739" s="4">
        <v>16</v>
      </c>
      <c r="AZ2739" s="4">
        <v>20.1875</v>
      </c>
    </row>
    <row r="2740" spans="1:52" x14ac:dyDescent="0.25">
      <c r="A2740" s="4">
        <v>2017</v>
      </c>
      <c r="B2740" s="4" t="s">
        <v>486</v>
      </c>
      <c r="C2740" t="s">
        <v>242</v>
      </c>
      <c r="D2740" t="s">
        <v>467</v>
      </c>
      <c r="E2740" t="s">
        <v>964</v>
      </c>
      <c r="F2740" s="4">
        <v>121</v>
      </c>
      <c r="G2740">
        <v>113</v>
      </c>
      <c r="H2740">
        <v>3.2654867256637199</v>
      </c>
      <c r="I2740">
        <v>121</v>
      </c>
      <c r="J2740">
        <v>4.7603305785124004</v>
      </c>
      <c r="K2740">
        <v>0</v>
      </c>
      <c r="L2740">
        <v>0</v>
      </c>
      <c r="M2740">
        <v>35</v>
      </c>
      <c r="N2740">
        <v>1185.6581196581201</v>
      </c>
      <c r="O2740">
        <v>0.28925619834710697</v>
      </c>
      <c r="P2740">
        <v>115</v>
      </c>
      <c r="Q2740">
        <v>35.417391304347802</v>
      </c>
      <c r="R2740">
        <v>34</v>
      </c>
      <c r="S2740">
        <v>75.588235294117695</v>
      </c>
      <c r="T2740">
        <v>48</v>
      </c>
      <c r="U2740">
        <v>178.666666666667</v>
      </c>
      <c r="V2740">
        <v>42</v>
      </c>
      <c r="W2740">
        <v>27.119047619047599</v>
      </c>
      <c r="X2740">
        <v>69</v>
      </c>
      <c r="Y2740">
        <v>172.78260869565199</v>
      </c>
      <c r="Z2740">
        <v>51</v>
      </c>
      <c r="AA2740">
        <v>421.47058823529397</v>
      </c>
      <c r="AB2740">
        <v>70</v>
      </c>
      <c r="AC2740">
        <v>206.98571428571401</v>
      </c>
      <c r="AD2740">
        <v>0.57851239669421495</v>
      </c>
      <c r="AE2740">
        <v>2</v>
      </c>
      <c r="AF2740">
        <v>189.5</v>
      </c>
      <c r="AG2740">
        <v>1.6528925619834701E-2</v>
      </c>
      <c r="AH2740" s="4">
        <v>31</v>
      </c>
      <c r="AI2740">
        <v>0.60784313725490202</v>
      </c>
      <c r="AJ2740" s="4">
        <v>8</v>
      </c>
      <c r="AK2740">
        <v>0.15686274509803899</v>
      </c>
      <c r="AL2740" s="4">
        <v>22</v>
      </c>
      <c r="AM2740">
        <v>0.314285714285714</v>
      </c>
      <c r="AN2740" s="4">
        <v>7</v>
      </c>
      <c r="AO2740">
        <v>0.1</v>
      </c>
      <c r="AP2740" s="4">
        <v>0</v>
      </c>
      <c r="AQ2740">
        <v>0</v>
      </c>
      <c r="AR2740" s="4">
        <v>0</v>
      </c>
      <c r="AS2740">
        <v>0</v>
      </c>
      <c r="AT2740" s="4">
        <v>0</v>
      </c>
      <c r="AU2740" s="4">
        <v>0</v>
      </c>
      <c r="AV2740" s="4">
        <v>5</v>
      </c>
      <c r="AW2740">
        <v>1.1100917431192701</v>
      </c>
      <c r="AX2740" s="4">
        <f t="shared" si="42"/>
        <v>108.9999999999996</v>
      </c>
      <c r="AY2740" s="4">
        <v>26</v>
      </c>
      <c r="AZ2740" s="4">
        <v>6.3076923076923102</v>
      </c>
    </row>
    <row r="2741" spans="1:52" x14ac:dyDescent="0.25">
      <c r="A2741" s="4">
        <v>2017</v>
      </c>
      <c r="B2741" s="4" t="s">
        <v>486</v>
      </c>
      <c r="C2741" t="s">
        <v>242</v>
      </c>
      <c r="D2741" t="s">
        <v>468</v>
      </c>
      <c r="E2741" t="s">
        <v>965</v>
      </c>
      <c r="F2741" s="4">
        <v>158</v>
      </c>
      <c r="G2741">
        <v>150</v>
      </c>
      <c r="H2741">
        <v>2.3533333333333299</v>
      </c>
      <c r="I2741">
        <v>157</v>
      </c>
      <c r="J2741">
        <v>4.07643312101911</v>
      </c>
      <c r="K2741">
        <v>2</v>
      </c>
      <c r="L2741">
        <v>1.27388535031847E-2</v>
      </c>
      <c r="M2741">
        <v>24</v>
      </c>
      <c r="N2741">
        <v>734.14743589743603</v>
      </c>
      <c r="O2741">
        <v>0.151898734177215</v>
      </c>
      <c r="P2741">
        <v>151</v>
      </c>
      <c r="Q2741">
        <v>36.205298013244999</v>
      </c>
      <c r="R2741">
        <v>56</v>
      </c>
      <c r="S2741">
        <v>64.678571428571402</v>
      </c>
      <c r="T2741">
        <v>71</v>
      </c>
      <c r="U2741">
        <v>182.64788732394399</v>
      </c>
      <c r="V2741">
        <v>71</v>
      </c>
      <c r="W2741">
        <v>12.746478873239401</v>
      </c>
      <c r="X2741">
        <v>78</v>
      </c>
      <c r="Y2741">
        <v>177.74358974359001</v>
      </c>
      <c r="Z2741">
        <v>72</v>
      </c>
      <c r="AA2741">
        <v>420.125</v>
      </c>
      <c r="AB2741">
        <v>83</v>
      </c>
      <c r="AC2741">
        <v>209.734939759036</v>
      </c>
      <c r="AD2741">
        <v>0.525316455696203</v>
      </c>
      <c r="AE2741">
        <v>3</v>
      </c>
      <c r="AF2741">
        <v>105</v>
      </c>
      <c r="AG2741">
        <v>1.8987341772151899E-2</v>
      </c>
      <c r="AH2741" s="4">
        <v>50</v>
      </c>
      <c r="AI2741">
        <v>0.69444444444444398</v>
      </c>
      <c r="AJ2741" s="4">
        <v>23</v>
      </c>
      <c r="AK2741">
        <v>0.31944444444444398</v>
      </c>
      <c r="AL2741" s="4">
        <v>37</v>
      </c>
      <c r="AM2741">
        <v>0.44578313253012097</v>
      </c>
      <c r="AN2741" s="4">
        <v>14</v>
      </c>
      <c r="AO2741">
        <v>0.16867469879518099</v>
      </c>
      <c r="AP2741" s="4">
        <v>0</v>
      </c>
      <c r="AQ2741">
        <v>0</v>
      </c>
      <c r="AR2741" s="4">
        <v>0</v>
      </c>
      <c r="AS2741">
        <v>0</v>
      </c>
      <c r="AT2741" s="4">
        <v>1</v>
      </c>
      <c r="AU2741" s="4">
        <v>0</v>
      </c>
      <c r="AV2741" s="4">
        <v>0</v>
      </c>
      <c r="AW2741">
        <v>1.13768115942029</v>
      </c>
      <c r="AX2741" s="4">
        <f t="shared" si="42"/>
        <v>138.87898089171972</v>
      </c>
      <c r="AY2741" s="4">
        <v>71</v>
      </c>
      <c r="AZ2741" s="4">
        <v>22.014285714285698</v>
      </c>
    </row>
    <row r="2742" spans="1:52" x14ac:dyDescent="0.25">
      <c r="A2742" s="4">
        <v>2017</v>
      </c>
      <c r="B2742" s="4" t="s">
        <v>486</v>
      </c>
      <c r="C2742" t="s">
        <v>242</v>
      </c>
      <c r="D2742" t="s">
        <v>473</v>
      </c>
      <c r="E2742" t="s">
        <v>970</v>
      </c>
      <c r="F2742" s="4">
        <v>126</v>
      </c>
      <c r="G2742">
        <v>119</v>
      </c>
      <c r="H2742">
        <v>3.2268907563025202</v>
      </c>
      <c r="I2742">
        <v>126</v>
      </c>
      <c r="J2742">
        <v>4.6746031746031704</v>
      </c>
      <c r="K2742">
        <v>0</v>
      </c>
      <c r="L2742">
        <v>0</v>
      </c>
      <c r="M2742">
        <v>17</v>
      </c>
      <c r="N2742">
        <v>500.16</v>
      </c>
      <c r="O2742">
        <v>0.134920634920635</v>
      </c>
      <c r="P2742">
        <v>122</v>
      </c>
      <c r="Q2742">
        <v>33.885245901639301</v>
      </c>
      <c r="R2742">
        <v>45</v>
      </c>
      <c r="S2742">
        <v>80.622222222222206</v>
      </c>
      <c r="T2742">
        <v>56</v>
      </c>
      <c r="U2742">
        <v>176.267857142857</v>
      </c>
      <c r="V2742">
        <v>52</v>
      </c>
      <c r="W2742">
        <v>17.5</v>
      </c>
      <c r="X2742">
        <v>65</v>
      </c>
      <c r="Y2742">
        <v>193.723076923077</v>
      </c>
      <c r="Z2742">
        <v>52</v>
      </c>
      <c r="AA2742">
        <v>463.30769230769198</v>
      </c>
      <c r="AB2742">
        <v>69</v>
      </c>
      <c r="AC2742">
        <v>237.73913043478299</v>
      </c>
      <c r="AD2742">
        <v>0.547619047619048</v>
      </c>
      <c r="AE2742">
        <v>3</v>
      </c>
      <c r="AF2742">
        <v>158.333333333333</v>
      </c>
      <c r="AG2742">
        <v>2.3809523809523801E-2</v>
      </c>
      <c r="AH2742" s="4">
        <v>38</v>
      </c>
      <c r="AI2742">
        <v>0.73076923076923095</v>
      </c>
      <c r="AJ2742" s="4">
        <v>15</v>
      </c>
      <c r="AK2742">
        <v>0.28846153846153799</v>
      </c>
      <c r="AL2742" s="4">
        <v>38</v>
      </c>
      <c r="AM2742">
        <v>0.55072463768115898</v>
      </c>
      <c r="AN2742" s="4">
        <v>10</v>
      </c>
      <c r="AO2742">
        <v>0.14492753623188401</v>
      </c>
      <c r="AP2742" s="4">
        <v>0</v>
      </c>
      <c r="AQ2742">
        <v>0</v>
      </c>
      <c r="AR2742" s="4">
        <v>0</v>
      </c>
      <c r="AS2742">
        <v>0</v>
      </c>
      <c r="AT2742" s="4">
        <v>0</v>
      </c>
      <c r="AU2742" s="4">
        <v>0</v>
      </c>
      <c r="AV2742" s="4">
        <v>1</v>
      </c>
      <c r="AW2742">
        <v>1.09565217391304</v>
      </c>
      <c r="AX2742" s="4">
        <f t="shared" si="42"/>
        <v>115.00000000000036</v>
      </c>
      <c r="AY2742" s="4">
        <v>55</v>
      </c>
      <c r="AZ2742" s="4">
        <v>29.345454545454501</v>
      </c>
    </row>
    <row r="2743" spans="1:52" x14ac:dyDescent="0.25">
      <c r="A2743" s="4">
        <v>2017</v>
      </c>
      <c r="B2743" s="4" t="s">
        <v>486</v>
      </c>
      <c r="C2743" t="s">
        <v>242</v>
      </c>
      <c r="D2743" t="s">
        <v>474</v>
      </c>
      <c r="E2743" t="s">
        <v>971</v>
      </c>
      <c r="F2743" s="4">
        <v>214</v>
      </c>
      <c r="G2743">
        <v>126</v>
      </c>
      <c r="H2743">
        <v>1.4920634920634901</v>
      </c>
      <c r="I2743">
        <v>214</v>
      </c>
      <c r="J2743">
        <v>3.8364485981308398</v>
      </c>
      <c r="K2743">
        <v>4</v>
      </c>
      <c r="L2743">
        <v>1.86915887850467E-2</v>
      </c>
      <c r="M2743">
        <v>20</v>
      </c>
      <c r="N2743">
        <v>531.03864734299498</v>
      </c>
      <c r="O2743">
        <v>9.34579439252336E-2</v>
      </c>
      <c r="P2743">
        <v>176</v>
      </c>
      <c r="Q2743">
        <v>23.880681818181799</v>
      </c>
      <c r="R2743">
        <v>44</v>
      </c>
      <c r="S2743">
        <v>44.727272727272698</v>
      </c>
      <c r="T2743">
        <v>21</v>
      </c>
      <c r="U2743">
        <v>171.04761904761901</v>
      </c>
      <c r="V2743">
        <v>20</v>
      </c>
      <c r="W2743">
        <v>35.15</v>
      </c>
      <c r="X2743">
        <v>185</v>
      </c>
      <c r="Y2743">
        <v>89.967567567567599</v>
      </c>
      <c r="Z2743">
        <v>21</v>
      </c>
      <c r="AA2743">
        <v>306.90476190476198</v>
      </c>
      <c r="AB2743">
        <v>192</v>
      </c>
      <c r="AC2743">
        <v>109.078125</v>
      </c>
      <c r="AD2743">
        <v>0.89719626168224298</v>
      </c>
      <c r="AE2743">
        <v>107</v>
      </c>
      <c r="AF2743">
        <v>81.710280373831793</v>
      </c>
      <c r="AG2743">
        <v>0.5</v>
      </c>
      <c r="AH2743" s="4">
        <v>7</v>
      </c>
      <c r="AI2743">
        <v>0.33333333333333298</v>
      </c>
      <c r="AJ2743" s="4">
        <v>1</v>
      </c>
      <c r="AK2743">
        <v>4.7619047619047603E-2</v>
      </c>
      <c r="AL2743" s="4">
        <v>8</v>
      </c>
      <c r="AM2743">
        <v>4.1666666666666699E-2</v>
      </c>
      <c r="AN2743" s="4">
        <v>14</v>
      </c>
      <c r="AO2743">
        <v>7.2916666666666699E-2</v>
      </c>
      <c r="AP2743" s="4">
        <v>6</v>
      </c>
      <c r="AQ2743">
        <v>2.80373831775701E-2</v>
      </c>
      <c r="AR2743" s="4">
        <v>11</v>
      </c>
      <c r="AS2743">
        <v>5.1401869158878503E-2</v>
      </c>
      <c r="AT2743" s="4">
        <v>0</v>
      </c>
      <c r="AU2743" s="4">
        <v>0</v>
      </c>
      <c r="AV2743" s="4">
        <v>2</v>
      </c>
      <c r="AW2743">
        <v>1.39869281045752</v>
      </c>
      <c r="AX2743" s="4">
        <f t="shared" si="42"/>
        <v>152.9999999999996</v>
      </c>
      <c r="AY2743" s="4">
        <v>18</v>
      </c>
      <c r="AZ2743" s="4">
        <v>9</v>
      </c>
    </row>
    <row r="2744" spans="1:52" x14ac:dyDescent="0.25">
      <c r="A2744" s="4">
        <v>2017</v>
      </c>
      <c r="B2744" s="4" t="s">
        <v>486</v>
      </c>
      <c r="C2744" t="s">
        <v>242</v>
      </c>
      <c r="D2744" t="s">
        <v>478</v>
      </c>
      <c r="E2744" t="s">
        <v>975</v>
      </c>
      <c r="F2744" s="4">
        <v>38</v>
      </c>
      <c r="G2744">
        <v>36</v>
      </c>
      <c r="H2744">
        <v>2.3055555555555598</v>
      </c>
      <c r="I2744">
        <v>38</v>
      </c>
      <c r="J2744">
        <v>3.6842105263157898</v>
      </c>
      <c r="K2744">
        <v>0</v>
      </c>
      <c r="L2744">
        <v>0</v>
      </c>
      <c r="M2744">
        <v>2</v>
      </c>
      <c r="N2744">
        <v>228.657894736842</v>
      </c>
      <c r="O2744">
        <v>5.2631578947368397E-2</v>
      </c>
      <c r="P2744">
        <v>35</v>
      </c>
      <c r="Q2744">
        <v>68.2</v>
      </c>
      <c r="R2744">
        <v>13</v>
      </c>
      <c r="S2744">
        <v>142.38461538461499</v>
      </c>
      <c r="T2744">
        <v>20</v>
      </c>
      <c r="U2744">
        <v>236.4</v>
      </c>
      <c r="V2744">
        <v>15</v>
      </c>
      <c r="W2744">
        <v>6.1333333333333302</v>
      </c>
      <c r="X2744">
        <v>16</v>
      </c>
      <c r="Y2744">
        <v>240.3125</v>
      </c>
      <c r="Z2744">
        <v>20</v>
      </c>
      <c r="AA2744">
        <v>491.3</v>
      </c>
      <c r="AB2744">
        <v>16</v>
      </c>
      <c r="AC2744">
        <v>260.4375</v>
      </c>
      <c r="AD2744">
        <v>0.42105263157894701</v>
      </c>
      <c r="AE2744">
        <v>0</v>
      </c>
      <c r="AF2744">
        <v>0</v>
      </c>
      <c r="AG2744">
        <v>0</v>
      </c>
      <c r="AH2744" s="4">
        <v>8</v>
      </c>
      <c r="AI2744">
        <v>0.4</v>
      </c>
      <c r="AJ2744" s="4">
        <v>6</v>
      </c>
      <c r="AK2744">
        <v>0.3</v>
      </c>
      <c r="AL2744" s="4">
        <v>7</v>
      </c>
      <c r="AM2744">
        <v>0.4375</v>
      </c>
      <c r="AN2744" s="4">
        <v>0</v>
      </c>
      <c r="AO2744">
        <v>0</v>
      </c>
      <c r="AP2744" s="4">
        <v>0</v>
      </c>
      <c r="AQ2744">
        <v>0</v>
      </c>
      <c r="AR2744" s="4">
        <v>0</v>
      </c>
      <c r="AS2744">
        <v>0</v>
      </c>
      <c r="AT2744" s="4">
        <v>0</v>
      </c>
      <c r="AU2744" s="4">
        <v>0</v>
      </c>
      <c r="AV2744" s="4">
        <v>1</v>
      </c>
      <c r="AW2744">
        <v>1.1176470588235301</v>
      </c>
      <c r="AX2744" s="4">
        <f t="shared" si="42"/>
        <v>33.999999999999979</v>
      </c>
      <c r="AY2744" s="4">
        <v>19</v>
      </c>
      <c r="AZ2744" s="4">
        <v>56.157894736842103</v>
      </c>
    </row>
    <row r="2745" spans="1:52" x14ac:dyDescent="0.25">
      <c r="A2745" s="4">
        <v>2017</v>
      </c>
      <c r="B2745" s="4" t="s">
        <v>486</v>
      </c>
      <c r="C2745" t="s">
        <v>242</v>
      </c>
      <c r="D2745" t="s">
        <v>479</v>
      </c>
      <c r="E2745" t="s">
        <v>976</v>
      </c>
      <c r="F2745" s="4">
        <v>21</v>
      </c>
      <c r="G2745">
        <v>19</v>
      </c>
      <c r="H2745">
        <v>6.8421052631578902</v>
      </c>
      <c r="I2745">
        <v>21</v>
      </c>
      <c r="J2745">
        <v>7.5714285714285703</v>
      </c>
      <c r="K2745">
        <v>0</v>
      </c>
      <c r="L2745">
        <v>0</v>
      </c>
      <c r="M2745">
        <v>12</v>
      </c>
      <c r="N2745">
        <v>3915.0952380952399</v>
      </c>
      <c r="O2745">
        <v>0.57142857142857095</v>
      </c>
      <c r="P2745">
        <v>20</v>
      </c>
      <c r="Q2745">
        <v>32.9</v>
      </c>
      <c r="R2745">
        <v>3</v>
      </c>
      <c r="S2745">
        <v>20</v>
      </c>
      <c r="T2745">
        <v>9</v>
      </c>
      <c r="U2745">
        <v>163.555555555556</v>
      </c>
      <c r="V2745">
        <v>9</v>
      </c>
      <c r="W2745">
        <v>3.5555555555555598</v>
      </c>
      <c r="X2745">
        <v>10</v>
      </c>
      <c r="Y2745">
        <v>162.4</v>
      </c>
      <c r="Z2745">
        <v>9</v>
      </c>
      <c r="AA2745">
        <v>483.11111111111097</v>
      </c>
      <c r="AB2745">
        <v>12</v>
      </c>
      <c r="AC2745">
        <v>189.083333333333</v>
      </c>
      <c r="AD2745">
        <v>0.57142857142857095</v>
      </c>
      <c r="AE2745">
        <v>1</v>
      </c>
      <c r="AF2745">
        <v>104</v>
      </c>
      <c r="AG2745">
        <v>4.7619047619047603E-2</v>
      </c>
      <c r="AH2745" s="4">
        <v>3</v>
      </c>
      <c r="AI2745">
        <v>0.33333333333333298</v>
      </c>
      <c r="AJ2745" s="4">
        <v>0</v>
      </c>
      <c r="AK2745">
        <v>0</v>
      </c>
      <c r="AL2745" s="4">
        <v>4</v>
      </c>
      <c r="AM2745">
        <v>0.33333333333333298</v>
      </c>
      <c r="AN2745" s="4">
        <v>1</v>
      </c>
      <c r="AO2745">
        <v>8.3333333333333301E-2</v>
      </c>
      <c r="AP2745" s="4">
        <v>0</v>
      </c>
      <c r="AQ2745">
        <v>0</v>
      </c>
      <c r="AR2745" s="4">
        <v>0</v>
      </c>
      <c r="AS2745">
        <v>0</v>
      </c>
      <c r="AT2745" s="4">
        <v>0</v>
      </c>
      <c r="AU2745" s="4">
        <v>0</v>
      </c>
      <c r="AV2745" s="4">
        <v>0</v>
      </c>
      <c r="AW2745">
        <v>1.1666666666666701</v>
      </c>
      <c r="AX2745" s="4">
        <f t="shared" si="42"/>
        <v>17.999999999999947</v>
      </c>
      <c r="AY2745" s="4">
        <v>9</v>
      </c>
      <c r="AZ2745" s="4">
        <v>9.4444444444444393</v>
      </c>
    </row>
    <row r="2746" spans="1:52" x14ac:dyDescent="0.25">
      <c r="A2746" s="4">
        <v>2017</v>
      </c>
      <c r="B2746" s="4" t="s">
        <v>486</v>
      </c>
      <c r="C2746" t="s">
        <v>242</v>
      </c>
      <c r="D2746" t="s">
        <v>453</v>
      </c>
      <c r="E2746" t="s">
        <v>950</v>
      </c>
      <c r="F2746" s="4">
        <v>160</v>
      </c>
      <c r="G2746">
        <v>121</v>
      </c>
      <c r="H2746">
        <v>2.6859504132231402</v>
      </c>
      <c r="I2746">
        <v>159</v>
      </c>
      <c r="J2746">
        <v>4.4905660377358503</v>
      </c>
      <c r="K2746">
        <v>6</v>
      </c>
      <c r="L2746">
        <v>3.77358490566038E-2</v>
      </c>
      <c r="M2746">
        <v>24</v>
      </c>
      <c r="N2746">
        <v>-29.073529411764699</v>
      </c>
      <c r="O2746">
        <v>0.15</v>
      </c>
      <c r="P2746">
        <v>135</v>
      </c>
      <c r="Q2746">
        <v>34.229629629629599</v>
      </c>
      <c r="R2746">
        <v>33</v>
      </c>
      <c r="S2746">
        <v>69.606060606060595</v>
      </c>
      <c r="T2746">
        <v>66</v>
      </c>
      <c r="U2746">
        <v>197.772727272727</v>
      </c>
      <c r="V2746">
        <v>59</v>
      </c>
      <c r="W2746">
        <v>8.8813559322033893</v>
      </c>
      <c r="X2746">
        <v>76</v>
      </c>
      <c r="Y2746">
        <v>170.22368421052599</v>
      </c>
      <c r="Z2746">
        <v>58</v>
      </c>
      <c r="AA2746">
        <v>483.431034482759</v>
      </c>
      <c r="AB2746">
        <v>85</v>
      </c>
      <c r="AC2746">
        <v>204.65882352941199</v>
      </c>
      <c r="AD2746">
        <v>0.53125</v>
      </c>
      <c r="AE2746">
        <v>10</v>
      </c>
      <c r="AF2746">
        <v>121.9</v>
      </c>
      <c r="AG2746">
        <v>6.25E-2</v>
      </c>
      <c r="AH2746" s="4">
        <v>42</v>
      </c>
      <c r="AI2746">
        <v>0.72413793103448298</v>
      </c>
      <c r="AJ2746" s="4">
        <v>18</v>
      </c>
      <c r="AK2746">
        <v>0.31034482758620702</v>
      </c>
      <c r="AL2746" s="4">
        <v>26</v>
      </c>
      <c r="AM2746">
        <v>0.30588235294117699</v>
      </c>
      <c r="AN2746" s="4">
        <v>10</v>
      </c>
      <c r="AO2746">
        <v>0.11764705882352899</v>
      </c>
      <c r="AP2746" s="4">
        <v>3</v>
      </c>
      <c r="AQ2746">
        <v>1.8749999999999999E-2</v>
      </c>
      <c r="AR2746" s="4">
        <v>1</v>
      </c>
      <c r="AS2746">
        <v>6.2500000000000003E-3</v>
      </c>
      <c r="AT2746" s="4">
        <v>1</v>
      </c>
      <c r="AU2746" s="4">
        <v>0</v>
      </c>
      <c r="AV2746" s="4">
        <v>5</v>
      </c>
      <c r="AW2746">
        <v>1.5588235294117601</v>
      </c>
      <c r="AX2746" s="4">
        <f t="shared" si="42"/>
        <v>102.64150943396257</v>
      </c>
      <c r="AY2746" s="4">
        <v>56</v>
      </c>
      <c r="AZ2746" s="4">
        <v>14.8928571428571</v>
      </c>
    </row>
    <row r="2747" spans="1:52" x14ac:dyDescent="0.25">
      <c r="A2747" s="4">
        <v>2017</v>
      </c>
      <c r="B2747" s="4" t="s">
        <v>486</v>
      </c>
      <c r="C2747" t="s">
        <v>242</v>
      </c>
      <c r="D2747" t="s">
        <v>480</v>
      </c>
      <c r="E2747" t="s">
        <v>977</v>
      </c>
      <c r="F2747" s="4">
        <v>49</v>
      </c>
      <c r="G2747">
        <v>37</v>
      </c>
      <c r="H2747">
        <v>3.7027027027027</v>
      </c>
      <c r="I2747">
        <v>49</v>
      </c>
      <c r="J2747">
        <v>5.9591836734693899</v>
      </c>
      <c r="K2747">
        <v>4</v>
      </c>
      <c r="L2747">
        <v>8.1632653061224497E-2</v>
      </c>
      <c r="M2747">
        <v>5</v>
      </c>
      <c r="N2747">
        <v>680.063829787234</v>
      </c>
      <c r="O2747">
        <v>0.102040816326531</v>
      </c>
      <c r="P2747">
        <v>45</v>
      </c>
      <c r="Q2747">
        <v>24.266666666666701</v>
      </c>
      <c r="R2747">
        <v>13</v>
      </c>
      <c r="S2747">
        <v>44.307692307692299</v>
      </c>
      <c r="T2747">
        <v>13</v>
      </c>
      <c r="U2747">
        <v>128.15384615384599</v>
      </c>
      <c r="V2747">
        <v>13</v>
      </c>
      <c r="W2747">
        <v>10.538461538461499</v>
      </c>
      <c r="X2747">
        <v>29</v>
      </c>
      <c r="Y2747">
        <v>83.724137931034505</v>
      </c>
      <c r="Z2747">
        <v>17</v>
      </c>
      <c r="AA2747">
        <v>430</v>
      </c>
      <c r="AB2747">
        <v>31</v>
      </c>
      <c r="AC2747">
        <v>101.709677419355</v>
      </c>
      <c r="AD2747">
        <v>0.63265306122449005</v>
      </c>
      <c r="AE2747">
        <v>18</v>
      </c>
      <c r="AF2747">
        <v>74.4444444444444</v>
      </c>
      <c r="AG2747">
        <v>0.36734693877551</v>
      </c>
      <c r="AH2747" s="4">
        <v>8</v>
      </c>
      <c r="AI2747">
        <v>0.47058823529411797</v>
      </c>
      <c r="AJ2747" s="4">
        <v>5</v>
      </c>
      <c r="AK2747">
        <v>0.29411764705882398</v>
      </c>
      <c r="AL2747" s="4">
        <v>0</v>
      </c>
      <c r="AM2747">
        <v>0</v>
      </c>
      <c r="AN2747" s="4">
        <v>1</v>
      </c>
      <c r="AO2747">
        <v>3.2258064516128997E-2</v>
      </c>
      <c r="AP2747" s="4">
        <v>0</v>
      </c>
      <c r="AQ2747">
        <v>0</v>
      </c>
      <c r="AR2747" s="4">
        <v>0</v>
      </c>
      <c r="AS2747">
        <v>0</v>
      </c>
      <c r="AT2747" s="4">
        <v>0</v>
      </c>
      <c r="AU2747" s="4">
        <v>0</v>
      </c>
      <c r="AV2747" s="4">
        <v>0</v>
      </c>
      <c r="AW2747">
        <v>1.13953488372093</v>
      </c>
      <c r="AX2747" s="4">
        <f t="shared" si="42"/>
        <v>43.000000000000007</v>
      </c>
      <c r="AY2747" s="4">
        <v>13</v>
      </c>
      <c r="AZ2747" s="4">
        <v>7.0769230769230802</v>
      </c>
    </row>
    <row r="2748" spans="1:52" x14ac:dyDescent="0.25">
      <c r="A2748" s="4">
        <v>2017</v>
      </c>
      <c r="B2748" s="4" t="s">
        <v>486</v>
      </c>
      <c r="C2748" t="s">
        <v>242</v>
      </c>
      <c r="D2748" t="s">
        <v>482</v>
      </c>
      <c r="E2748" t="s">
        <v>979</v>
      </c>
      <c r="F2748" s="4">
        <v>95</v>
      </c>
      <c r="G2748">
        <v>83</v>
      </c>
      <c r="H2748">
        <v>2.31325301204819</v>
      </c>
      <c r="I2748">
        <v>94</v>
      </c>
      <c r="J2748">
        <v>3.4042553191489402</v>
      </c>
      <c r="K2748">
        <v>0</v>
      </c>
      <c r="L2748">
        <v>0</v>
      </c>
      <c r="M2748">
        <v>29</v>
      </c>
      <c r="N2748">
        <v>992.89010989011001</v>
      </c>
      <c r="O2748">
        <v>0.30526315789473701</v>
      </c>
      <c r="P2748">
        <v>89</v>
      </c>
      <c r="Q2748">
        <v>33.033707865168502</v>
      </c>
      <c r="R2748">
        <v>18</v>
      </c>
      <c r="S2748">
        <v>67.3333333333333</v>
      </c>
      <c r="T2748">
        <v>41</v>
      </c>
      <c r="U2748">
        <v>191.07317073170699</v>
      </c>
      <c r="V2748">
        <v>38</v>
      </c>
      <c r="W2748">
        <v>11.105263157894701</v>
      </c>
      <c r="X2748">
        <v>49</v>
      </c>
      <c r="Y2748">
        <v>147.69387755101999</v>
      </c>
      <c r="Z2748">
        <v>42</v>
      </c>
      <c r="AA2748">
        <v>466.61904761904799</v>
      </c>
      <c r="AB2748">
        <v>51</v>
      </c>
      <c r="AC2748">
        <v>187.49019607843101</v>
      </c>
      <c r="AD2748">
        <v>0.53684210526315801</v>
      </c>
      <c r="AE2748">
        <v>3</v>
      </c>
      <c r="AF2748">
        <v>153</v>
      </c>
      <c r="AG2748">
        <v>3.1578947368421102E-2</v>
      </c>
      <c r="AH2748" s="4">
        <v>32</v>
      </c>
      <c r="AI2748">
        <v>0.76190476190476197</v>
      </c>
      <c r="AJ2748" s="4">
        <v>12</v>
      </c>
      <c r="AK2748">
        <v>0.28571428571428598</v>
      </c>
      <c r="AL2748" s="4">
        <v>9</v>
      </c>
      <c r="AM2748">
        <v>0.17647058823529399</v>
      </c>
      <c r="AN2748" s="4">
        <v>10</v>
      </c>
      <c r="AO2748">
        <v>0.19607843137254899</v>
      </c>
      <c r="AP2748" s="4">
        <v>0</v>
      </c>
      <c r="AQ2748">
        <v>0</v>
      </c>
      <c r="AR2748" s="4">
        <v>0</v>
      </c>
      <c r="AS2748">
        <v>0</v>
      </c>
      <c r="AT2748" s="4">
        <v>1</v>
      </c>
      <c r="AU2748" s="4">
        <v>0</v>
      </c>
      <c r="AV2748" s="4">
        <v>3</v>
      </c>
      <c r="AW2748">
        <v>1.0561797752808999</v>
      </c>
      <c r="AX2748" s="4">
        <f t="shared" si="42"/>
        <v>89.946808510638206</v>
      </c>
      <c r="AY2748" s="4">
        <v>40</v>
      </c>
      <c r="AZ2748" s="4">
        <v>14.275</v>
      </c>
    </row>
    <row r="2749" spans="1:52" x14ac:dyDescent="0.25">
      <c r="A2749" s="4">
        <v>2017</v>
      </c>
      <c r="B2749" s="4" t="s">
        <v>486</v>
      </c>
      <c r="C2749" t="s">
        <v>242</v>
      </c>
      <c r="D2749" t="s">
        <v>504</v>
      </c>
      <c r="E2749" t="s">
        <v>1000</v>
      </c>
      <c r="F2749" s="4">
        <v>3</v>
      </c>
      <c r="G2749">
        <v>2</v>
      </c>
      <c r="H2749">
        <v>0</v>
      </c>
      <c r="I2749">
        <v>3</v>
      </c>
      <c r="J2749">
        <v>3</v>
      </c>
      <c r="K2749">
        <v>0</v>
      </c>
      <c r="L2749">
        <v>0</v>
      </c>
      <c r="M2749">
        <v>0</v>
      </c>
      <c r="N2749">
        <v>38.6666666666667</v>
      </c>
      <c r="O2749">
        <v>0</v>
      </c>
      <c r="P2749">
        <v>3</v>
      </c>
      <c r="Q2749">
        <v>19.3333333333333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3</v>
      </c>
      <c r="Y2749">
        <v>56</v>
      </c>
      <c r="Z2749">
        <v>0</v>
      </c>
      <c r="AA2749">
        <v>0</v>
      </c>
      <c r="AB2749">
        <v>3</v>
      </c>
      <c r="AC2749">
        <v>79</v>
      </c>
      <c r="AD2749">
        <v>1</v>
      </c>
      <c r="AE2749">
        <v>1</v>
      </c>
      <c r="AF2749">
        <v>47</v>
      </c>
      <c r="AG2749">
        <v>0.33333333333333298</v>
      </c>
      <c r="AH2749" s="4">
        <v>0</v>
      </c>
      <c r="AI2749">
        <v>0</v>
      </c>
      <c r="AJ2749" s="4">
        <v>0</v>
      </c>
      <c r="AK2749">
        <v>0</v>
      </c>
      <c r="AL2749" s="4">
        <v>0</v>
      </c>
      <c r="AM2749">
        <v>0</v>
      </c>
      <c r="AN2749" s="4">
        <v>0</v>
      </c>
      <c r="AO2749">
        <v>0</v>
      </c>
      <c r="AP2749" s="4">
        <v>0</v>
      </c>
      <c r="AQ2749">
        <v>0</v>
      </c>
      <c r="AR2749" s="4">
        <v>0</v>
      </c>
      <c r="AS2749">
        <v>0</v>
      </c>
      <c r="AT2749" s="4">
        <v>0</v>
      </c>
      <c r="AU2749" s="4">
        <v>0</v>
      </c>
      <c r="AV2749" s="4">
        <v>0</v>
      </c>
      <c r="AW2749">
        <v>1</v>
      </c>
      <c r="AX2749" s="4">
        <f t="shared" si="42"/>
        <v>3</v>
      </c>
      <c r="AY2749" s="4">
        <v>0</v>
      </c>
      <c r="AZ2749" s="4">
        <v>0</v>
      </c>
    </row>
    <row r="2750" spans="1:52" x14ac:dyDescent="0.25">
      <c r="A2750" s="4">
        <v>2017</v>
      </c>
      <c r="B2750" s="4" t="s">
        <v>486</v>
      </c>
      <c r="C2750" t="s">
        <v>242</v>
      </c>
      <c r="D2750" t="s">
        <v>505</v>
      </c>
      <c r="E2750" t="s">
        <v>1001</v>
      </c>
      <c r="F2750" s="4">
        <v>45</v>
      </c>
      <c r="G2750">
        <v>44</v>
      </c>
      <c r="H2750">
        <v>4.0681818181818201</v>
      </c>
      <c r="I2750">
        <v>45</v>
      </c>
      <c r="J2750">
        <v>5.5111111111111102</v>
      </c>
      <c r="K2750">
        <v>0</v>
      </c>
      <c r="L2750">
        <v>0</v>
      </c>
      <c r="M2750">
        <v>2</v>
      </c>
      <c r="N2750">
        <v>257.444444444444</v>
      </c>
      <c r="O2750">
        <v>4.4444444444444398E-2</v>
      </c>
      <c r="P2750">
        <v>43</v>
      </c>
      <c r="Q2750">
        <v>33.604651162790702</v>
      </c>
      <c r="R2750">
        <v>20</v>
      </c>
      <c r="S2750">
        <v>46.6</v>
      </c>
      <c r="T2750">
        <v>21</v>
      </c>
      <c r="U2750">
        <v>210.142857142857</v>
      </c>
      <c r="V2750">
        <v>19</v>
      </c>
      <c r="W2750">
        <v>10</v>
      </c>
      <c r="X2750">
        <v>23</v>
      </c>
      <c r="Y2750">
        <v>199.304347826087</v>
      </c>
      <c r="Z2750">
        <v>21</v>
      </c>
      <c r="AA2750">
        <v>420.09523809523802</v>
      </c>
      <c r="AB2750">
        <v>23</v>
      </c>
      <c r="AC2750">
        <v>225.39130434782601</v>
      </c>
      <c r="AD2750">
        <v>0.51111111111111096</v>
      </c>
      <c r="AE2750">
        <v>0</v>
      </c>
      <c r="AF2750">
        <v>0</v>
      </c>
      <c r="AG2750">
        <v>0</v>
      </c>
      <c r="AH2750" s="4">
        <v>11</v>
      </c>
      <c r="AI2750">
        <v>0.52380952380952395</v>
      </c>
      <c r="AJ2750" s="4">
        <v>6</v>
      </c>
      <c r="AK2750">
        <v>0.28571428571428598</v>
      </c>
      <c r="AL2750" s="4">
        <v>9</v>
      </c>
      <c r="AM2750">
        <v>0.39130434782608697</v>
      </c>
      <c r="AN2750" s="4">
        <v>5</v>
      </c>
      <c r="AO2750">
        <v>0.217391304347826</v>
      </c>
      <c r="AP2750" s="4">
        <v>0</v>
      </c>
      <c r="AQ2750">
        <v>0</v>
      </c>
      <c r="AR2750" s="4">
        <v>0</v>
      </c>
      <c r="AS2750">
        <v>0</v>
      </c>
      <c r="AT2750" s="4">
        <v>0</v>
      </c>
      <c r="AU2750" s="4">
        <v>0</v>
      </c>
      <c r="AV2750" s="4">
        <v>1</v>
      </c>
      <c r="AW2750">
        <v>1.0714285714285701</v>
      </c>
      <c r="AX2750" s="4">
        <f t="shared" si="42"/>
        <v>42.000000000000057</v>
      </c>
      <c r="AY2750" s="4">
        <v>19</v>
      </c>
      <c r="AZ2750" s="4">
        <v>9.5789473684210495</v>
      </c>
    </row>
    <row r="2751" spans="1:52" x14ac:dyDescent="0.25">
      <c r="A2751" s="4">
        <v>2017</v>
      </c>
      <c r="B2751" s="4" t="s">
        <v>486</v>
      </c>
      <c r="C2751" t="s">
        <v>242</v>
      </c>
      <c r="D2751" t="s">
        <v>506</v>
      </c>
      <c r="E2751" t="s">
        <v>1002</v>
      </c>
      <c r="F2751" s="4">
        <v>35</v>
      </c>
      <c r="G2751">
        <v>33</v>
      </c>
      <c r="H2751">
        <v>4.1212121212121202</v>
      </c>
      <c r="I2751">
        <v>35</v>
      </c>
      <c r="J2751">
        <v>5.4285714285714297</v>
      </c>
      <c r="K2751">
        <v>0</v>
      </c>
      <c r="L2751">
        <v>0</v>
      </c>
      <c r="M2751">
        <v>4</v>
      </c>
      <c r="N2751">
        <v>626.11428571428598</v>
      </c>
      <c r="O2751">
        <v>0.114285714285714</v>
      </c>
      <c r="P2751">
        <v>34</v>
      </c>
      <c r="Q2751">
        <v>45.970588235294102</v>
      </c>
      <c r="R2751">
        <v>11</v>
      </c>
      <c r="S2751">
        <v>40</v>
      </c>
      <c r="T2751">
        <v>15</v>
      </c>
      <c r="U2751">
        <v>179.6</v>
      </c>
      <c r="V2751">
        <v>9</v>
      </c>
      <c r="W2751">
        <v>54.5555555555556</v>
      </c>
      <c r="X2751">
        <v>16</v>
      </c>
      <c r="Y2751">
        <v>185.125</v>
      </c>
      <c r="Z2751">
        <v>16</v>
      </c>
      <c r="AA2751">
        <v>573.8125</v>
      </c>
      <c r="AB2751">
        <v>18</v>
      </c>
      <c r="AC2751">
        <v>222.777777777778</v>
      </c>
      <c r="AD2751">
        <v>0.51428571428571401</v>
      </c>
      <c r="AE2751">
        <v>1</v>
      </c>
      <c r="AF2751">
        <v>187</v>
      </c>
      <c r="AG2751">
        <v>2.8571428571428598E-2</v>
      </c>
      <c r="AH2751" s="4">
        <v>7</v>
      </c>
      <c r="AI2751">
        <v>0.4375</v>
      </c>
      <c r="AJ2751" s="4">
        <v>6</v>
      </c>
      <c r="AK2751">
        <v>0.375</v>
      </c>
      <c r="AL2751" s="4">
        <v>7</v>
      </c>
      <c r="AM2751">
        <v>0.38888888888888901</v>
      </c>
      <c r="AN2751" s="4">
        <v>5</v>
      </c>
      <c r="AO2751">
        <v>0.27777777777777801</v>
      </c>
      <c r="AP2751" s="4">
        <v>0</v>
      </c>
      <c r="AQ2751">
        <v>0</v>
      </c>
      <c r="AR2751" s="4">
        <v>0</v>
      </c>
      <c r="AS2751">
        <v>0</v>
      </c>
      <c r="AT2751" s="4">
        <v>0</v>
      </c>
      <c r="AU2751" s="4">
        <v>0</v>
      </c>
      <c r="AV2751" s="4">
        <v>2</v>
      </c>
      <c r="AW2751">
        <v>1.0606060606060601</v>
      </c>
      <c r="AX2751" s="4">
        <f t="shared" si="42"/>
        <v>33.000000000000014</v>
      </c>
      <c r="AY2751" s="4">
        <v>3</v>
      </c>
      <c r="AZ2751" s="4">
        <v>0</v>
      </c>
    </row>
    <row r="2752" spans="1:52" x14ac:dyDescent="0.25">
      <c r="A2752" s="4">
        <v>2017</v>
      </c>
      <c r="B2752" s="4" t="s">
        <v>486</v>
      </c>
      <c r="C2752" t="s">
        <v>242</v>
      </c>
      <c r="D2752" t="s">
        <v>507</v>
      </c>
      <c r="E2752" t="s">
        <v>1003</v>
      </c>
      <c r="F2752" s="4">
        <v>18</v>
      </c>
      <c r="G2752">
        <v>17</v>
      </c>
      <c r="H2752">
        <v>2.52941176470588</v>
      </c>
      <c r="I2752">
        <v>18</v>
      </c>
      <c r="J2752">
        <v>3.7777777777777799</v>
      </c>
      <c r="K2752">
        <v>0</v>
      </c>
      <c r="L2752">
        <v>0</v>
      </c>
      <c r="M2752">
        <v>7</v>
      </c>
      <c r="N2752">
        <v>1688.6875</v>
      </c>
      <c r="O2752">
        <v>0.38888888888888901</v>
      </c>
      <c r="P2752">
        <v>17</v>
      </c>
      <c r="Q2752">
        <v>27.823529411764699</v>
      </c>
      <c r="R2752">
        <v>6</v>
      </c>
      <c r="S2752">
        <v>63.6666666666667</v>
      </c>
      <c r="T2752">
        <v>9</v>
      </c>
      <c r="U2752">
        <v>225.888888888889</v>
      </c>
      <c r="V2752">
        <v>9</v>
      </c>
      <c r="W2752">
        <v>8.2222222222222197</v>
      </c>
      <c r="X2752">
        <v>9</v>
      </c>
      <c r="Y2752">
        <v>228.888888888889</v>
      </c>
      <c r="Z2752">
        <v>9</v>
      </c>
      <c r="AA2752">
        <v>426.555555555556</v>
      </c>
      <c r="AB2752">
        <v>9</v>
      </c>
      <c r="AC2752">
        <v>244.555555555556</v>
      </c>
      <c r="AD2752">
        <v>0.5</v>
      </c>
      <c r="AE2752">
        <v>0</v>
      </c>
      <c r="AF2752">
        <v>0</v>
      </c>
      <c r="AG2752">
        <v>0</v>
      </c>
      <c r="AH2752" s="4">
        <v>3</v>
      </c>
      <c r="AI2752">
        <v>0.33333333333333298</v>
      </c>
      <c r="AJ2752" s="4">
        <v>0</v>
      </c>
      <c r="AK2752">
        <v>0</v>
      </c>
      <c r="AL2752" s="4">
        <v>2</v>
      </c>
      <c r="AM2752">
        <v>0.22222222222222199</v>
      </c>
      <c r="AN2752" s="4">
        <v>1</v>
      </c>
      <c r="AO2752">
        <v>0.11111111111111099</v>
      </c>
      <c r="AP2752" s="4">
        <v>0</v>
      </c>
      <c r="AQ2752">
        <v>0</v>
      </c>
      <c r="AR2752" s="4">
        <v>0</v>
      </c>
      <c r="AS2752">
        <v>0</v>
      </c>
      <c r="AT2752" s="4">
        <v>0</v>
      </c>
      <c r="AU2752" s="4">
        <v>0</v>
      </c>
      <c r="AV2752" s="4">
        <v>0</v>
      </c>
      <c r="AW2752">
        <v>1</v>
      </c>
      <c r="AX2752" s="4">
        <f t="shared" si="42"/>
        <v>18</v>
      </c>
      <c r="AY2752" s="4">
        <v>7</v>
      </c>
      <c r="AZ2752" s="4">
        <v>3.28571428571429</v>
      </c>
    </row>
    <row r="2753" spans="1:52" x14ac:dyDescent="0.25">
      <c r="A2753" s="4">
        <v>2017</v>
      </c>
      <c r="B2753" s="4" t="s">
        <v>486</v>
      </c>
      <c r="C2753" t="s">
        <v>242</v>
      </c>
      <c r="D2753" t="s">
        <v>508</v>
      </c>
      <c r="E2753" t="s">
        <v>1004</v>
      </c>
      <c r="F2753" s="4">
        <v>15</v>
      </c>
      <c r="G2753">
        <v>14</v>
      </c>
      <c r="H2753">
        <v>1.9285714285714299</v>
      </c>
      <c r="I2753">
        <v>15</v>
      </c>
      <c r="J2753">
        <v>2.8666666666666698</v>
      </c>
      <c r="K2753">
        <v>0</v>
      </c>
      <c r="L2753">
        <v>0</v>
      </c>
      <c r="M2753">
        <v>4</v>
      </c>
      <c r="N2753">
        <v>260.83333333333297</v>
      </c>
      <c r="O2753">
        <v>0.266666666666667</v>
      </c>
      <c r="P2753">
        <v>15</v>
      </c>
      <c r="Q2753">
        <v>22.3333333333333</v>
      </c>
      <c r="R2753">
        <v>6</v>
      </c>
      <c r="S2753">
        <v>38.5</v>
      </c>
      <c r="T2753">
        <v>7</v>
      </c>
      <c r="U2753">
        <v>177.71428571428601</v>
      </c>
      <c r="V2753">
        <v>5</v>
      </c>
      <c r="W2753">
        <v>14</v>
      </c>
      <c r="X2753">
        <v>8</v>
      </c>
      <c r="Y2753">
        <v>245.75</v>
      </c>
      <c r="Z2753">
        <v>7</v>
      </c>
      <c r="AA2753">
        <v>416</v>
      </c>
      <c r="AB2753">
        <v>8</v>
      </c>
      <c r="AC2753">
        <v>281.125</v>
      </c>
      <c r="AD2753">
        <v>0.53333333333333299</v>
      </c>
      <c r="AE2753">
        <v>0</v>
      </c>
      <c r="AF2753">
        <v>0</v>
      </c>
      <c r="AG2753">
        <v>0</v>
      </c>
      <c r="AH2753" s="4">
        <v>5</v>
      </c>
      <c r="AI2753">
        <v>0.71428571428571397</v>
      </c>
      <c r="AJ2753" s="4">
        <v>1</v>
      </c>
      <c r="AK2753">
        <v>0.14285714285714299</v>
      </c>
      <c r="AL2753" s="4">
        <v>3</v>
      </c>
      <c r="AM2753">
        <v>0.375</v>
      </c>
      <c r="AN2753" s="4">
        <v>0</v>
      </c>
      <c r="AO2753">
        <v>0</v>
      </c>
      <c r="AP2753" s="4">
        <v>0</v>
      </c>
      <c r="AQ2753">
        <v>0</v>
      </c>
      <c r="AR2753" s="4">
        <v>0</v>
      </c>
      <c r="AS2753">
        <v>0</v>
      </c>
      <c r="AT2753" s="4">
        <v>0</v>
      </c>
      <c r="AU2753" s="4">
        <v>0</v>
      </c>
      <c r="AV2753" s="4">
        <v>0</v>
      </c>
      <c r="AW2753">
        <v>1.15384615384615</v>
      </c>
      <c r="AX2753" s="4">
        <f t="shared" si="42"/>
        <v>13.000000000000044</v>
      </c>
      <c r="AY2753" s="4">
        <v>6</v>
      </c>
      <c r="AZ2753" s="4">
        <v>58.5</v>
      </c>
    </row>
    <row r="2754" spans="1:52" x14ac:dyDescent="0.25">
      <c r="A2754" s="4">
        <v>2017</v>
      </c>
      <c r="B2754" s="4" t="s">
        <v>486</v>
      </c>
      <c r="C2754" t="s">
        <v>242</v>
      </c>
      <c r="D2754" t="s">
        <v>509</v>
      </c>
      <c r="E2754" t="s">
        <v>1005</v>
      </c>
      <c r="F2754" s="4">
        <v>1</v>
      </c>
      <c r="G2754">
        <v>1</v>
      </c>
      <c r="H2754">
        <v>6</v>
      </c>
      <c r="I2754">
        <v>1</v>
      </c>
      <c r="J2754">
        <v>7</v>
      </c>
      <c r="K2754">
        <v>0</v>
      </c>
      <c r="L2754">
        <v>0</v>
      </c>
      <c r="M2754">
        <v>0</v>
      </c>
      <c r="N2754">
        <v>-123</v>
      </c>
      <c r="O2754">
        <v>0</v>
      </c>
      <c r="P2754">
        <v>1</v>
      </c>
      <c r="Q2754">
        <v>28</v>
      </c>
      <c r="R2754">
        <v>1</v>
      </c>
      <c r="S2754">
        <v>28</v>
      </c>
      <c r="T2754">
        <v>1</v>
      </c>
      <c r="U2754">
        <v>121</v>
      </c>
      <c r="V2754">
        <v>1</v>
      </c>
      <c r="W2754">
        <v>7</v>
      </c>
      <c r="X2754">
        <v>0</v>
      </c>
      <c r="Y2754">
        <v>0</v>
      </c>
      <c r="Z2754">
        <v>1</v>
      </c>
      <c r="AA2754">
        <v>293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 s="4">
        <v>1</v>
      </c>
      <c r="AI2754">
        <v>1</v>
      </c>
      <c r="AJ2754" s="4">
        <v>0</v>
      </c>
      <c r="AK2754">
        <v>0</v>
      </c>
      <c r="AL2754" s="4">
        <v>0</v>
      </c>
      <c r="AM2754">
        <v>0</v>
      </c>
      <c r="AN2754" s="4">
        <v>0</v>
      </c>
      <c r="AO2754">
        <v>0</v>
      </c>
      <c r="AP2754" s="4">
        <v>0</v>
      </c>
      <c r="AQ2754">
        <v>0</v>
      </c>
      <c r="AR2754" s="4">
        <v>0</v>
      </c>
      <c r="AS2754">
        <v>0</v>
      </c>
      <c r="AT2754" s="4">
        <v>0</v>
      </c>
      <c r="AU2754" s="4">
        <v>0</v>
      </c>
      <c r="AV2754" s="4">
        <v>0</v>
      </c>
      <c r="AW2754">
        <v>1</v>
      </c>
      <c r="AX2754" s="4">
        <f t="shared" si="42"/>
        <v>1</v>
      </c>
      <c r="AY2754" s="4">
        <v>1</v>
      </c>
      <c r="AZ2754" s="4">
        <v>0</v>
      </c>
    </row>
    <row r="2755" spans="1:52" x14ac:dyDescent="0.25">
      <c r="A2755" s="4">
        <v>2017</v>
      </c>
      <c r="B2755" s="4" t="s">
        <v>486</v>
      </c>
      <c r="C2755" t="s">
        <v>282</v>
      </c>
      <c r="D2755" t="s">
        <v>229</v>
      </c>
      <c r="E2755" t="s">
        <v>740</v>
      </c>
      <c r="F2755" s="4">
        <v>14</v>
      </c>
      <c r="G2755">
        <v>10</v>
      </c>
      <c r="H2755">
        <v>10.3</v>
      </c>
      <c r="I2755">
        <v>14</v>
      </c>
      <c r="J2755">
        <v>12.5</v>
      </c>
      <c r="K2755">
        <v>2</v>
      </c>
      <c r="L2755">
        <v>0.14285714285714299</v>
      </c>
      <c r="M2755">
        <v>0</v>
      </c>
      <c r="N2755">
        <v>-38.285714285714299</v>
      </c>
      <c r="O2755">
        <v>0</v>
      </c>
      <c r="P2755">
        <v>1</v>
      </c>
      <c r="Q2755">
        <v>93</v>
      </c>
      <c r="R2755">
        <v>2</v>
      </c>
      <c r="S2755">
        <v>9</v>
      </c>
      <c r="T2755">
        <v>1</v>
      </c>
      <c r="U2755">
        <v>203</v>
      </c>
      <c r="V2755">
        <v>1</v>
      </c>
      <c r="W2755">
        <v>3</v>
      </c>
      <c r="X2755">
        <v>12</v>
      </c>
      <c r="Y2755">
        <v>98.4166666666667</v>
      </c>
      <c r="Z2755">
        <v>1</v>
      </c>
      <c r="AA2755">
        <v>515</v>
      </c>
      <c r="AB2755">
        <v>13</v>
      </c>
      <c r="AC2755">
        <v>142</v>
      </c>
      <c r="AD2755">
        <v>0.92857142857142905</v>
      </c>
      <c r="AE2755">
        <v>2</v>
      </c>
      <c r="AF2755">
        <v>60</v>
      </c>
      <c r="AG2755">
        <v>0.14285714285714299</v>
      </c>
      <c r="AH2755" s="4">
        <v>0</v>
      </c>
      <c r="AI2755">
        <v>0</v>
      </c>
      <c r="AJ2755" s="4">
        <v>0</v>
      </c>
      <c r="AK2755">
        <v>0</v>
      </c>
      <c r="AL2755" s="4">
        <v>1</v>
      </c>
      <c r="AM2755">
        <v>7.69230769230769E-2</v>
      </c>
      <c r="AN2755" s="4">
        <v>2</v>
      </c>
      <c r="AO2755">
        <v>0.15384615384615399</v>
      </c>
      <c r="AP2755" s="4">
        <v>0</v>
      </c>
      <c r="AQ2755">
        <v>0</v>
      </c>
      <c r="AR2755" s="4">
        <v>0</v>
      </c>
      <c r="AS2755">
        <v>0</v>
      </c>
      <c r="AT2755" s="4">
        <v>0</v>
      </c>
      <c r="AU2755" s="4">
        <v>0</v>
      </c>
      <c r="AV2755" s="4">
        <v>1</v>
      </c>
      <c r="AW2755">
        <v>1.55555555555556</v>
      </c>
      <c r="AX2755" s="4">
        <f t="shared" ref="AX2755:AX2818" si="43">IF(ISERROR(F2755/AW2755),0,F2755/AW2755)</f>
        <v>8.9999999999999734</v>
      </c>
      <c r="AY2755" s="4">
        <v>0</v>
      </c>
      <c r="AZ2755" s="4">
        <v>0</v>
      </c>
    </row>
    <row r="2756" spans="1:52" x14ac:dyDescent="0.25">
      <c r="A2756" s="4">
        <v>2017</v>
      </c>
      <c r="B2756" s="4" t="s">
        <v>486</v>
      </c>
      <c r="C2756" t="s">
        <v>282</v>
      </c>
      <c r="D2756" t="s">
        <v>225</v>
      </c>
      <c r="E2756" t="s">
        <v>736</v>
      </c>
      <c r="F2756" s="4">
        <v>318</v>
      </c>
      <c r="G2756">
        <v>288</v>
      </c>
      <c r="H2756">
        <v>4.0451388888888902</v>
      </c>
      <c r="I2756">
        <v>314</v>
      </c>
      <c r="J2756">
        <v>6.4904458598726098</v>
      </c>
      <c r="K2756">
        <v>15</v>
      </c>
      <c r="L2756">
        <v>4.7770700636942699E-2</v>
      </c>
      <c r="M2756">
        <v>146</v>
      </c>
      <c r="N2756">
        <v>2495.7768595041298</v>
      </c>
      <c r="O2756">
        <v>0.45911949685534598</v>
      </c>
      <c r="P2756">
        <v>74</v>
      </c>
      <c r="Q2756">
        <v>23.256756756756801</v>
      </c>
      <c r="R2756">
        <v>66</v>
      </c>
      <c r="S2756">
        <v>45.439393939393902</v>
      </c>
      <c r="T2756">
        <v>0</v>
      </c>
      <c r="U2756">
        <v>0</v>
      </c>
      <c r="V2756">
        <v>0</v>
      </c>
      <c r="W2756">
        <v>0</v>
      </c>
      <c r="X2756">
        <v>292</v>
      </c>
      <c r="Y2756">
        <v>86.229452054794507</v>
      </c>
      <c r="Z2756">
        <v>6</v>
      </c>
      <c r="AA2756">
        <v>310.16666666666703</v>
      </c>
      <c r="AB2756">
        <v>308</v>
      </c>
      <c r="AC2756">
        <v>103.045454545455</v>
      </c>
      <c r="AD2756">
        <v>0.96855345911949697</v>
      </c>
      <c r="AE2756">
        <v>45</v>
      </c>
      <c r="AF2756">
        <v>47.088888888888903</v>
      </c>
      <c r="AG2756">
        <v>0.14150943396226401</v>
      </c>
      <c r="AH2756" s="4">
        <v>5</v>
      </c>
      <c r="AI2756">
        <v>0.83333333333333304</v>
      </c>
      <c r="AJ2756" s="4">
        <v>1</v>
      </c>
      <c r="AK2756">
        <v>0.16666666666666699</v>
      </c>
      <c r="AL2756" s="4">
        <v>49</v>
      </c>
      <c r="AM2756">
        <v>0.15909090909090901</v>
      </c>
      <c r="AN2756" s="4">
        <v>6</v>
      </c>
      <c r="AO2756">
        <v>1.9480519480519501E-2</v>
      </c>
      <c r="AP2756" s="4">
        <v>2</v>
      </c>
      <c r="AQ2756">
        <v>6.2893081761006301E-3</v>
      </c>
      <c r="AR2756" s="4">
        <v>1</v>
      </c>
      <c r="AS2756">
        <v>3.1446540880503099E-3</v>
      </c>
      <c r="AT2756" s="4">
        <v>4</v>
      </c>
      <c r="AU2756" s="4">
        <v>0</v>
      </c>
      <c r="AV2756" s="4">
        <v>2</v>
      </c>
      <c r="AW2756">
        <v>2.3088235294117601</v>
      </c>
      <c r="AX2756" s="4">
        <f t="shared" si="43"/>
        <v>137.73248407643339</v>
      </c>
      <c r="AY2756" s="4">
        <v>0</v>
      </c>
      <c r="AZ2756" s="4">
        <v>0</v>
      </c>
    </row>
    <row r="2757" spans="1:52" x14ac:dyDescent="0.25">
      <c r="A2757" s="4">
        <v>2017</v>
      </c>
      <c r="B2757" s="4" t="s">
        <v>486</v>
      </c>
      <c r="C2757" t="s">
        <v>282</v>
      </c>
      <c r="D2757" t="s">
        <v>412</v>
      </c>
      <c r="E2757" t="s">
        <v>908</v>
      </c>
      <c r="F2757" s="4">
        <v>3</v>
      </c>
      <c r="G2757">
        <v>1</v>
      </c>
      <c r="H2757">
        <v>1</v>
      </c>
      <c r="I2757">
        <v>1</v>
      </c>
      <c r="J2757">
        <v>5</v>
      </c>
      <c r="K2757">
        <v>0</v>
      </c>
      <c r="L2757">
        <v>0</v>
      </c>
      <c r="M2757">
        <v>3</v>
      </c>
      <c r="N2757">
        <v>0</v>
      </c>
      <c r="O2757">
        <v>1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4</v>
      </c>
      <c r="AD2757">
        <v>0.33333333333333298</v>
      </c>
      <c r="AE2757">
        <v>0</v>
      </c>
      <c r="AF2757">
        <v>0</v>
      </c>
      <c r="AG2757">
        <v>0</v>
      </c>
      <c r="AH2757" s="4">
        <v>0</v>
      </c>
      <c r="AI2757">
        <v>0</v>
      </c>
      <c r="AJ2757" s="4">
        <v>0</v>
      </c>
      <c r="AK2757">
        <v>0</v>
      </c>
      <c r="AL2757" s="4">
        <v>0</v>
      </c>
      <c r="AM2757">
        <v>0</v>
      </c>
      <c r="AN2757" s="4">
        <v>0</v>
      </c>
      <c r="AO2757">
        <v>0</v>
      </c>
      <c r="AP2757" s="4">
        <v>0</v>
      </c>
      <c r="AQ2757">
        <v>0</v>
      </c>
      <c r="AR2757" s="4">
        <v>0</v>
      </c>
      <c r="AS2757">
        <v>0</v>
      </c>
      <c r="AT2757" s="4">
        <v>2</v>
      </c>
      <c r="AU2757" s="4">
        <v>0</v>
      </c>
      <c r="AV2757" s="4">
        <v>1</v>
      </c>
      <c r="AW2757">
        <v>1</v>
      </c>
      <c r="AX2757" s="4">
        <f t="shared" si="43"/>
        <v>3</v>
      </c>
      <c r="AY2757" s="4">
        <v>0</v>
      </c>
      <c r="AZ2757" s="4">
        <v>0</v>
      </c>
    </row>
    <row r="2758" spans="1:52" x14ac:dyDescent="0.25">
      <c r="A2758" s="4">
        <v>2017</v>
      </c>
      <c r="B2758" s="4" t="s">
        <v>486</v>
      </c>
      <c r="C2758" t="s">
        <v>282</v>
      </c>
      <c r="D2758" t="s">
        <v>229</v>
      </c>
      <c r="E2758" t="s">
        <v>740</v>
      </c>
      <c r="F2758" s="4">
        <v>1</v>
      </c>
      <c r="G2758">
        <v>0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-10</v>
      </c>
      <c r="O2758">
        <v>0</v>
      </c>
      <c r="P2758">
        <v>0</v>
      </c>
      <c r="Q2758">
        <v>0</v>
      </c>
      <c r="R2758">
        <v>1</v>
      </c>
      <c r="S2758">
        <v>103</v>
      </c>
      <c r="T2758">
        <v>0</v>
      </c>
      <c r="U2758">
        <v>0</v>
      </c>
      <c r="V2758">
        <v>0</v>
      </c>
      <c r="W2758">
        <v>0</v>
      </c>
      <c r="X2758">
        <v>1</v>
      </c>
      <c r="Y2758">
        <v>149</v>
      </c>
      <c r="Z2758">
        <v>0</v>
      </c>
      <c r="AA2758">
        <v>0</v>
      </c>
      <c r="AB2758">
        <v>1</v>
      </c>
      <c r="AC2758">
        <v>160</v>
      </c>
      <c r="AD2758">
        <v>1</v>
      </c>
      <c r="AE2758">
        <v>0</v>
      </c>
      <c r="AF2758">
        <v>0</v>
      </c>
      <c r="AG2758">
        <v>0</v>
      </c>
      <c r="AH2758" s="4">
        <v>0</v>
      </c>
      <c r="AI2758">
        <v>0</v>
      </c>
      <c r="AJ2758" s="4">
        <v>0</v>
      </c>
      <c r="AK2758">
        <v>0</v>
      </c>
      <c r="AL2758" s="4">
        <v>0</v>
      </c>
      <c r="AM2758">
        <v>0</v>
      </c>
      <c r="AN2758" s="4">
        <v>0</v>
      </c>
      <c r="AO2758">
        <v>0</v>
      </c>
      <c r="AP2758" s="4">
        <v>0</v>
      </c>
      <c r="AQ2758">
        <v>0</v>
      </c>
      <c r="AR2758" s="4">
        <v>0</v>
      </c>
      <c r="AS2758">
        <v>0</v>
      </c>
      <c r="AT2758" s="4">
        <v>0</v>
      </c>
      <c r="AU2758" s="4">
        <v>0</v>
      </c>
      <c r="AV2758" s="4">
        <v>0</v>
      </c>
      <c r="AW2758">
        <v>1</v>
      </c>
      <c r="AX2758" s="4">
        <f t="shared" si="43"/>
        <v>1</v>
      </c>
      <c r="AY2758" s="4">
        <v>0</v>
      </c>
      <c r="AZ2758" s="4">
        <v>0</v>
      </c>
    </row>
    <row r="2759" spans="1:52" x14ac:dyDescent="0.25">
      <c r="A2759" s="4">
        <v>2017</v>
      </c>
      <c r="B2759" s="4" t="s">
        <v>486</v>
      </c>
      <c r="C2759" t="s">
        <v>282</v>
      </c>
      <c r="D2759" t="s">
        <v>357</v>
      </c>
      <c r="E2759" t="s">
        <v>857</v>
      </c>
      <c r="F2759" s="4">
        <v>393</v>
      </c>
      <c r="G2759">
        <v>294</v>
      </c>
      <c r="H2759">
        <v>4.3401360544217704</v>
      </c>
      <c r="I2759">
        <v>392</v>
      </c>
      <c r="J2759">
        <v>5.2729591836734704</v>
      </c>
      <c r="K2759">
        <v>27</v>
      </c>
      <c r="L2759">
        <v>6.8877551020408198E-2</v>
      </c>
      <c r="M2759">
        <v>15</v>
      </c>
      <c r="N2759">
        <v>445.44708994708998</v>
      </c>
      <c r="O2759">
        <v>3.8167938931297697E-2</v>
      </c>
      <c r="P2759">
        <v>355</v>
      </c>
      <c r="Q2759">
        <v>21.4394366197183</v>
      </c>
      <c r="R2759">
        <v>150</v>
      </c>
      <c r="S2759">
        <v>38.32</v>
      </c>
      <c r="T2759">
        <v>15</v>
      </c>
      <c r="U2759">
        <v>186</v>
      </c>
      <c r="V2759">
        <v>15</v>
      </c>
      <c r="W2759">
        <v>7.2666666666666702</v>
      </c>
      <c r="X2759">
        <v>362</v>
      </c>
      <c r="Y2759">
        <v>92.226519337016597</v>
      </c>
      <c r="Z2759">
        <v>20</v>
      </c>
      <c r="AA2759">
        <v>476.55</v>
      </c>
      <c r="AB2759">
        <v>371</v>
      </c>
      <c r="AC2759">
        <v>110.876010781671</v>
      </c>
      <c r="AD2759">
        <v>0.94402035623409697</v>
      </c>
      <c r="AE2759">
        <v>71</v>
      </c>
      <c r="AF2759">
        <v>59.563380281690101</v>
      </c>
      <c r="AG2759">
        <v>0.180661577608143</v>
      </c>
      <c r="AH2759" s="4">
        <v>12</v>
      </c>
      <c r="AI2759">
        <v>0.6</v>
      </c>
      <c r="AJ2759" s="4">
        <v>2</v>
      </c>
      <c r="AK2759">
        <v>0.1</v>
      </c>
      <c r="AL2759" s="4">
        <v>81</v>
      </c>
      <c r="AM2759">
        <v>0.21832884097034999</v>
      </c>
      <c r="AN2759" s="4">
        <v>18</v>
      </c>
      <c r="AO2759">
        <v>4.8517520215633402E-2</v>
      </c>
      <c r="AP2759" s="4">
        <v>3</v>
      </c>
      <c r="AQ2759">
        <v>7.63358778625954E-3</v>
      </c>
      <c r="AR2759" s="4">
        <v>0</v>
      </c>
      <c r="AS2759">
        <v>0</v>
      </c>
      <c r="AT2759" s="4">
        <v>1</v>
      </c>
      <c r="AU2759" s="4">
        <v>0</v>
      </c>
      <c r="AV2759" s="4">
        <v>1</v>
      </c>
      <c r="AW2759">
        <v>2.4810126582278502</v>
      </c>
      <c r="AX2759" s="4">
        <f t="shared" si="43"/>
        <v>158.40306122448965</v>
      </c>
      <c r="AY2759" s="4">
        <v>5</v>
      </c>
      <c r="AZ2759" s="4">
        <v>50.8</v>
      </c>
    </row>
    <row r="2760" spans="1:52" x14ac:dyDescent="0.25">
      <c r="A2760" s="4">
        <v>2017</v>
      </c>
      <c r="B2760" s="4" t="s">
        <v>486</v>
      </c>
      <c r="C2760" t="s">
        <v>282</v>
      </c>
      <c r="D2760" t="s">
        <v>202</v>
      </c>
      <c r="E2760" t="s">
        <v>714</v>
      </c>
      <c r="F2760" s="4">
        <v>278</v>
      </c>
      <c r="G2760">
        <v>35</v>
      </c>
      <c r="H2760">
        <v>3.71428571428571</v>
      </c>
      <c r="I2760">
        <v>276</v>
      </c>
      <c r="J2760">
        <v>0.77898550724637705</v>
      </c>
      <c r="K2760">
        <v>15</v>
      </c>
      <c r="L2760">
        <v>5.4347826086956499E-2</v>
      </c>
      <c r="M2760">
        <v>31</v>
      </c>
      <c r="N2760">
        <v>392.01851851851899</v>
      </c>
      <c r="O2760">
        <v>0.111510791366906</v>
      </c>
      <c r="P2760">
        <v>230</v>
      </c>
      <c r="Q2760">
        <v>26.395652173913</v>
      </c>
      <c r="R2760">
        <v>75</v>
      </c>
      <c r="S2760">
        <v>34.786666666666697</v>
      </c>
      <c r="T2760">
        <v>25</v>
      </c>
      <c r="U2760">
        <v>132.63999999999999</v>
      </c>
      <c r="V2760">
        <v>24</v>
      </c>
      <c r="W2760">
        <v>37.5416666666667</v>
      </c>
      <c r="X2760">
        <v>235</v>
      </c>
      <c r="Y2760">
        <v>99.617021276595807</v>
      </c>
      <c r="Z2760">
        <v>27</v>
      </c>
      <c r="AA2760">
        <v>353.66666666666703</v>
      </c>
      <c r="AB2760">
        <v>250</v>
      </c>
      <c r="AC2760">
        <v>125.748</v>
      </c>
      <c r="AD2760">
        <v>0.89928057553956797</v>
      </c>
      <c r="AE2760">
        <v>38</v>
      </c>
      <c r="AF2760">
        <v>54</v>
      </c>
      <c r="AG2760">
        <v>0.13669064748201401</v>
      </c>
      <c r="AH2760" s="4">
        <v>19</v>
      </c>
      <c r="AI2760">
        <v>0.70370370370370405</v>
      </c>
      <c r="AJ2760" s="4">
        <v>5</v>
      </c>
      <c r="AK2760">
        <v>0.18518518518518501</v>
      </c>
      <c r="AL2760" s="4">
        <v>57</v>
      </c>
      <c r="AM2760">
        <v>0.22800000000000001</v>
      </c>
      <c r="AN2760" s="4">
        <v>10</v>
      </c>
      <c r="AO2760">
        <v>0.04</v>
      </c>
      <c r="AP2760" s="4">
        <v>4</v>
      </c>
      <c r="AQ2760">
        <v>1.4388489208633099E-2</v>
      </c>
      <c r="AR2760" s="4">
        <v>0</v>
      </c>
      <c r="AS2760">
        <v>0</v>
      </c>
      <c r="AT2760" s="4">
        <v>1</v>
      </c>
      <c r="AU2760" s="4">
        <v>0</v>
      </c>
      <c r="AV2760" s="4">
        <v>3</v>
      </c>
      <c r="AW2760">
        <v>2.4298245614035099</v>
      </c>
      <c r="AX2760" s="4">
        <f t="shared" si="43"/>
        <v>114.41155234657035</v>
      </c>
      <c r="AY2760" s="4">
        <v>25</v>
      </c>
      <c r="AZ2760" s="4">
        <v>2.68</v>
      </c>
    </row>
    <row r="2761" spans="1:52" x14ac:dyDescent="0.25">
      <c r="A2761" s="4">
        <v>2017</v>
      </c>
      <c r="B2761" s="4" t="s">
        <v>486</v>
      </c>
      <c r="C2761" t="s">
        <v>282</v>
      </c>
      <c r="D2761" t="s">
        <v>217</v>
      </c>
      <c r="E2761" t="s">
        <v>729</v>
      </c>
      <c r="F2761" s="4">
        <v>40</v>
      </c>
      <c r="G2761">
        <v>34</v>
      </c>
      <c r="H2761">
        <v>5.0882352941176503</v>
      </c>
      <c r="I2761">
        <v>40</v>
      </c>
      <c r="J2761">
        <v>7.65</v>
      </c>
      <c r="K2761">
        <v>4</v>
      </c>
      <c r="L2761">
        <v>0.1</v>
      </c>
      <c r="M2761">
        <v>0</v>
      </c>
      <c r="N2761">
        <v>52.8</v>
      </c>
      <c r="O2761">
        <v>0</v>
      </c>
      <c r="P2761">
        <v>35</v>
      </c>
      <c r="Q2761">
        <v>24.4</v>
      </c>
      <c r="R2761">
        <v>11</v>
      </c>
      <c r="S2761">
        <v>31.181818181818201</v>
      </c>
      <c r="T2761">
        <v>1</v>
      </c>
      <c r="U2761">
        <v>140</v>
      </c>
      <c r="V2761">
        <v>1</v>
      </c>
      <c r="W2761">
        <v>2</v>
      </c>
      <c r="X2761">
        <v>35</v>
      </c>
      <c r="Y2761">
        <v>104.857142857143</v>
      </c>
      <c r="Z2761">
        <v>2</v>
      </c>
      <c r="AA2761">
        <v>228</v>
      </c>
      <c r="AB2761">
        <v>38</v>
      </c>
      <c r="AC2761">
        <v>141.68421052631601</v>
      </c>
      <c r="AD2761">
        <v>0.95</v>
      </c>
      <c r="AE2761">
        <v>5</v>
      </c>
      <c r="AF2761">
        <v>44.2</v>
      </c>
      <c r="AG2761">
        <v>0.125</v>
      </c>
      <c r="AH2761" s="4">
        <v>2</v>
      </c>
      <c r="AI2761">
        <v>1</v>
      </c>
      <c r="AJ2761" s="4">
        <v>0</v>
      </c>
      <c r="AK2761">
        <v>0</v>
      </c>
      <c r="AL2761" s="4">
        <v>8</v>
      </c>
      <c r="AM2761">
        <v>0.21052631578947401</v>
      </c>
      <c r="AN2761" s="4">
        <v>1</v>
      </c>
      <c r="AO2761">
        <v>2.6315789473684199E-2</v>
      </c>
      <c r="AP2761" s="4">
        <v>0</v>
      </c>
      <c r="AQ2761">
        <v>0</v>
      </c>
      <c r="AR2761" s="4">
        <v>0</v>
      </c>
      <c r="AS2761">
        <v>0</v>
      </c>
      <c r="AT2761" s="4">
        <v>0</v>
      </c>
      <c r="AU2761" s="4">
        <v>0</v>
      </c>
      <c r="AV2761" s="4">
        <v>1</v>
      </c>
      <c r="AW2761">
        <v>1.8181818181818199</v>
      </c>
      <c r="AX2761" s="4">
        <f t="shared" si="43"/>
        <v>21.999999999999979</v>
      </c>
      <c r="AY2761" s="4">
        <v>1</v>
      </c>
      <c r="AZ2761" s="4">
        <v>5</v>
      </c>
    </row>
    <row r="2762" spans="1:52" x14ac:dyDescent="0.25">
      <c r="A2762" s="4">
        <v>2017</v>
      </c>
      <c r="B2762" s="4" t="s">
        <v>486</v>
      </c>
      <c r="C2762" t="s">
        <v>282</v>
      </c>
      <c r="D2762" t="s">
        <v>203</v>
      </c>
      <c r="E2762" t="s">
        <v>715</v>
      </c>
      <c r="F2762" s="4">
        <v>24</v>
      </c>
      <c r="G2762">
        <v>24</v>
      </c>
      <c r="H2762">
        <v>2.5416666666666701</v>
      </c>
      <c r="I2762">
        <v>24</v>
      </c>
      <c r="J2762">
        <v>4.625</v>
      </c>
      <c r="K2762">
        <v>0</v>
      </c>
      <c r="L2762">
        <v>0</v>
      </c>
      <c r="M2762">
        <v>9</v>
      </c>
      <c r="N2762">
        <v>3244.8181818181802</v>
      </c>
      <c r="O2762">
        <v>0.375</v>
      </c>
      <c r="P2762">
        <v>23</v>
      </c>
      <c r="Q2762">
        <v>19.478260869565201</v>
      </c>
      <c r="R2762">
        <v>12</v>
      </c>
      <c r="S2762">
        <v>37.1666666666667</v>
      </c>
      <c r="T2762">
        <v>3</v>
      </c>
      <c r="U2762">
        <v>63.6666666666667</v>
      </c>
      <c r="V2762">
        <v>3</v>
      </c>
      <c r="W2762">
        <v>29.3333333333333</v>
      </c>
      <c r="X2762">
        <v>18</v>
      </c>
      <c r="Y2762">
        <v>90.1666666666667</v>
      </c>
      <c r="Z2762">
        <v>3</v>
      </c>
      <c r="AA2762">
        <v>267</v>
      </c>
      <c r="AB2762">
        <v>21</v>
      </c>
      <c r="AC2762">
        <v>130.90476190476201</v>
      </c>
      <c r="AD2762">
        <v>0.875</v>
      </c>
      <c r="AE2762">
        <v>1</v>
      </c>
      <c r="AF2762">
        <v>66</v>
      </c>
      <c r="AG2762">
        <v>4.1666666666666699E-2</v>
      </c>
      <c r="AH2762" s="4">
        <v>1</v>
      </c>
      <c r="AI2762">
        <v>0.33333333333333298</v>
      </c>
      <c r="AJ2762" s="4">
        <v>0</v>
      </c>
      <c r="AK2762">
        <v>0</v>
      </c>
      <c r="AL2762" s="4">
        <v>2</v>
      </c>
      <c r="AM2762">
        <v>9.5238095238095205E-2</v>
      </c>
      <c r="AN2762" s="4">
        <v>0</v>
      </c>
      <c r="AO2762">
        <v>0</v>
      </c>
      <c r="AP2762" s="4">
        <v>0</v>
      </c>
      <c r="AQ2762">
        <v>0</v>
      </c>
      <c r="AR2762" s="4">
        <v>0</v>
      </c>
      <c r="AS2762">
        <v>0</v>
      </c>
      <c r="AT2762" s="4">
        <v>0</v>
      </c>
      <c r="AU2762" s="4">
        <v>0</v>
      </c>
      <c r="AV2762" s="4">
        <v>0</v>
      </c>
      <c r="AW2762">
        <v>2.6666666666666701</v>
      </c>
      <c r="AX2762" s="4">
        <f t="shared" si="43"/>
        <v>8.9999999999999893</v>
      </c>
      <c r="AY2762" s="4">
        <v>4</v>
      </c>
      <c r="AZ2762" s="4">
        <v>16</v>
      </c>
    </row>
    <row r="2763" spans="1:52" x14ac:dyDescent="0.25">
      <c r="A2763" s="4">
        <v>2017</v>
      </c>
      <c r="B2763" s="4" t="s">
        <v>486</v>
      </c>
      <c r="C2763" t="s">
        <v>282</v>
      </c>
      <c r="D2763" t="s">
        <v>510</v>
      </c>
      <c r="E2763" t="s">
        <v>705</v>
      </c>
      <c r="F2763" s="4">
        <v>41</v>
      </c>
      <c r="G2763">
        <v>37</v>
      </c>
      <c r="H2763">
        <v>8.5405405405405403</v>
      </c>
      <c r="I2763">
        <v>40</v>
      </c>
      <c r="J2763">
        <v>13.025</v>
      </c>
      <c r="K2763">
        <v>2</v>
      </c>
      <c r="L2763">
        <v>0.05</v>
      </c>
      <c r="M2763">
        <v>13</v>
      </c>
      <c r="N2763">
        <v>3783.3249999999998</v>
      </c>
      <c r="O2763">
        <v>0.31707317073170699</v>
      </c>
      <c r="P2763">
        <v>23</v>
      </c>
      <c r="Q2763">
        <v>47.173913043478301</v>
      </c>
      <c r="R2763">
        <v>11</v>
      </c>
      <c r="S2763">
        <v>50.545454545454497</v>
      </c>
      <c r="T2763">
        <v>2</v>
      </c>
      <c r="U2763">
        <v>191</v>
      </c>
      <c r="V2763">
        <v>2</v>
      </c>
      <c r="W2763">
        <v>35</v>
      </c>
      <c r="X2763">
        <v>37</v>
      </c>
      <c r="Y2763">
        <v>102.027027027027</v>
      </c>
      <c r="Z2763">
        <v>2</v>
      </c>
      <c r="AA2763">
        <v>297</v>
      </c>
      <c r="AB2763">
        <v>38</v>
      </c>
      <c r="AC2763">
        <v>140.26315789473699</v>
      </c>
      <c r="AD2763">
        <v>0.92682926829268297</v>
      </c>
      <c r="AE2763">
        <v>4</v>
      </c>
      <c r="AF2763">
        <v>69.75</v>
      </c>
      <c r="AG2763">
        <v>9.7560975609756101E-2</v>
      </c>
      <c r="AH2763" s="4">
        <v>2</v>
      </c>
      <c r="AI2763">
        <v>1</v>
      </c>
      <c r="AJ2763" s="4">
        <v>0</v>
      </c>
      <c r="AK2763">
        <v>0</v>
      </c>
      <c r="AL2763" s="4">
        <v>5</v>
      </c>
      <c r="AM2763">
        <v>0.13157894736842099</v>
      </c>
      <c r="AN2763" s="4">
        <v>4</v>
      </c>
      <c r="AO2763">
        <v>0.105263157894737</v>
      </c>
      <c r="AP2763" s="4">
        <v>0</v>
      </c>
      <c r="AQ2763">
        <v>0</v>
      </c>
      <c r="AR2763" s="4">
        <v>0</v>
      </c>
      <c r="AS2763">
        <v>0</v>
      </c>
      <c r="AT2763" s="4">
        <v>1</v>
      </c>
      <c r="AU2763" s="4">
        <v>0</v>
      </c>
      <c r="AV2763" s="4">
        <v>0</v>
      </c>
      <c r="AW2763">
        <v>2.3529411764705901</v>
      </c>
      <c r="AX2763" s="4">
        <f t="shared" si="43"/>
        <v>17.424999999999986</v>
      </c>
      <c r="AY2763" s="4">
        <v>2</v>
      </c>
      <c r="AZ2763" s="4">
        <v>31.5</v>
      </c>
    </row>
    <row r="2764" spans="1:52" x14ac:dyDescent="0.25">
      <c r="A2764" s="4">
        <v>2017</v>
      </c>
      <c r="B2764" s="4" t="s">
        <v>486</v>
      </c>
      <c r="C2764" t="s">
        <v>282</v>
      </c>
      <c r="D2764" t="s">
        <v>200</v>
      </c>
      <c r="E2764" t="s">
        <v>712</v>
      </c>
      <c r="F2764" s="4">
        <v>85</v>
      </c>
      <c r="G2764">
        <v>83</v>
      </c>
      <c r="H2764">
        <v>2.3493975903614501</v>
      </c>
      <c r="I2764">
        <v>85</v>
      </c>
      <c r="J2764">
        <v>4.7411764705882398</v>
      </c>
      <c r="K2764">
        <v>0</v>
      </c>
      <c r="L2764">
        <v>0</v>
      </c>
      <c r="M2764">
        <v>28</v>
      </c>
      <c r="N2764">
        <v>1534.1739130434801</v>
      </c>
      <c r="O2764">
        <v>0.32941176470588202</v>
      </c>
      <c r="P2764">
        <v>78</v>
      </c>
      <c r="Q2764">
        <v>9.0128205128205092</v>
      </c>
      <c r="R2764">
        <v>26</v>
      </c>
      <c r="S2764">
        <v>26.076923076923102</v>
      </c>
      <c r="T2764">
        <v>6</v>
      </c>
      <c r="U2764">
        <v>139.666666666667</v>
      </c>
      <c r="V2764">
        <v>6</v>
      </c>
      <c r="W2764">
        <v>1.8333333333333299</v>
      </c>
      <c r="X2764">
        <v>75</v>
      </c>
      <c r="Y2764">
        <v>75.026666666666699</v>
      </c>
      <c r="Z2764">
        <v>6</v>
      </c>
      <c r="AA2764">
        <v>341.16666666666703</v>
      </c>
      <c r="AB2764">
        <v>79</v>
      </c>
      <c r="AC2764">
        <v>97.468354430379705</v>
      </c>
      <c r="AD2764">
        <v>0.92941176470588205</v>
      </c>
      <c r="AE2764">
        <v>14</v>
      </c>
      <c r="AF2764">
        <v>36.642857142857103</v>
      </c>
      <c r="AG2764">
        <v>0.16470588235294101</v>
      </c>
      <c r="AH2764" s="4">
        <v>4</v>
      </c>
      <c r="AI2764">
        <v>0.66666666666666696</v>
      </c>
      <c r="AJ2764" s="4">
        <v>1</v>
      </c>
      <c r="AK2764">
        <v>0.16666666666666699</v>
      </c>
      <c r="AL2764" s="4">
        <v>14</v>
      </c>
      <c r="AM2764">
        <v>0.177215189873418</v>
      </c>
      <c r="AN2764" s="4">
        <v>7</v>
      </c>
      <c r="AO2764">
        <v>8.8607594936708903E-2</v>
      </c>
      <c r="AP2764" s="4">
        <v>0</v>
      </c>
      <c r="AQ2764">
        <v>0</v>
      </c>
      <c r="AR2764" s="4">
        <v>0</v>
      </c>
      <c r="AS2764">
        <v>0</v>
      </c>
      <c r="AT2764" s="4">
        <v>0</v>
      </c>
      <c r="AU2764" s="4">
        <v>0</v>
      </c>
      <c r="AV2764" s="4">
        <v>1</v>
      </c>
      <c r="AW2764">
        <v>2.2368421052631602</v>
      </c>
      <c r="AX2764" s="4">
        <f t="shared" si="43"/>
        <v>37.999999999999964</v>
      </c>
      <c r="AY2764" s="4">
        <v>6</v>
      </c>
      <c r="AZ2764" s="4">
        <v>25.5</v>
      </c>
    </row>
    <row r="2765" spans="1:52" x14ac:dyDescent="0.25">
      <c r="A2765" s="4">
        <v>2017</v>
      </c>
      <c r="B2765" s="4" t="s">
        <v>486</v>
      </c>
      <c r="C2765" t="s">
        <v>282</v>
      </c>
      <c r="D2765" t="s">
        <v>195</v>
      </c>
      <c r="E2765" t="s">
        <v>707</v>
      </c>
      <c r="F2765" s="4">
        <v>2</v>
      </c>
      <c r="G2765">
        <v>2</v>
      </c>
      <c r="H2765">
        <v>0.5</v>
      </c>
      <c r="I2765">
        <v>2</v>
      </c>
      <c r="J2765">
        <v>2.5</v>
      </c>
      <c r="K2765">
        <v>0</v>
      </c>
      <c r="L2765">
        <v>0</v>
      </c>
      <c r="M2765">
        <v>2</v>
      </c>
      <c r="N2765">
        <v>4459</v>
      </c>
      <c r="O2765">
        <v>1</v>
      </c>
      <c r="P2765">
        <v>2</v>
      </c>
      <c r="Q2765">
        <v>20.5</v>
      </c>
      <c r="R2765">
        <v>0</v>
      </c>
      <c r="S2765">
        <v>0</v>
      </c>
      <c r="T2765">
        <v>1</v>
      </c>
      <c r="U2765">
        <v>283</v>
      </c>
      <c r="V2765">
        <v>1</v>
      </c>
      <c r="W2765">
        <v>2</v>
      </c>
      <c r="X2765">
        <v>1</v>
      </c>
      <c r="Y2765">
        <v>399</v>
      </c>
      <c r="Z2765">
        <v>1</v>
      </c>
      <c r="AA2765">
        <v>440</v>
      </c>
      <c r="AB2765">
        <v>1</v>
      </c>
      <c r="AC2765">
        <v>153</v>
      </c>
      <c r="AD2765">
        <v>0.5</v>
      </c>
      <c r="AE2765">
        <v>0</v>
      </c>
      <c r="AF2765">
        <v>0</v>
      </c>
      <c r="AG2765">
        <v>0</v>
      </c>
      <c r="AH2765" s="4">
        <v>1</v>
      </c>
      <c r="AI2765">
        <v>1</v>
      </c>
      <c r="AJ2765" s="4">
        <v>0</v>
      </c>
      <c r="AK2765">
        <v>0</v>
      </c>
      <c r="AL2765" s="4">
        <v>1</v>
      </c>
      <c r="AM2765">
        <v>1</v>
      </c>
      <c r="AN2765" s="4">
        <v>0</v>
      </c>
      <c r="AO2765">
        <v>0</v>
      </c>
      <c r="AP2765" s="4">
        <v>0</v>
      </c>
      <c r="AQ2765">
        <v>0</v>
      </c>
      <c r="AR2765" s="4">
        <v>0</v>
      </c>
      <c r="AS2765">
        <v>0</v>
      </c>
      <c r="AT2765" s="4">
        <v>0</v>
      </c>
      <c r="AU2765" s="4">
        <v>0</v>
      </c>
      <c r="AV2765" s="4">
        <v>0</v>
      </c>
      <c r="AW2765">
        <v>1</v>
      </c>
      <c r="AX2765" s="4">
        <f t="shared" si="43"/>
        <v>2</v>
      </c>
      <c r="AY2765" s="4">
        <v>1</v>
      </c>
      <c r="AZ2765" s="4">
        <v>0</v>
      </c>
    </row>
    <row r="2766" spans="1:52" x14ac:dyDescent="0.25">
      <c r="A2766" s="4">
        <v>2017</v>
      </c>
      <c r="B2766" s="4" t="s">
        <v>486</v>
      </c>
      <c r="C2766" t="s">
        <v>282</v>
      </c>
      <c r="D2766" t="s">
        <v>213</v>
      </c>
      <c r="E2766" t="s">
        <v>725</v>
      </c>
      <c r="F2766" s="4">
        <v>215</v>
      </c>
      <c r="G2766">
        <v>197</v>
      </c>
      <c r="H2766">
        <v>2.59390862944162</v>
      </c>
      <c r="I2766">
        <v>215</v>
      </c>
      <c r="J2766">
        <v>5.8046511627906998</v>
      </c>
      <c r="K2766">
        <v>7</v>
      </c>
      <c r="L2766">
        <v>3.25581395348837E-2</v>
      </c>
      <c r="M2766">
        <v>20</v>
      </c>
      <c r="N2766">
        <v>284.88118811881202</v>
      </c>
      <c r="O2766">
        <v>9.3023255813953501E-2</v>
      </c>
      <c r="P2766">
        <v>170</v>
      </c>
      <c r="Q2766">
        <v>16.529411764705898</v>
      </c>
      <c r="R2766">
        <v>56</v>
      </c>
      <c r="S2766">
        <v>35.285714285714299</v>
      </c>
      <c r="T2766">
        <v>13</v>
      </c>
      <c r="U2766">
        <v>146.461538461538</v>
      </c>
      <c r="V2766">
        <v>13</v>
      </c>
      <c r="W2766">
        <v>55.384615384615401</v>
      </c>
      <c r="X2766">
        <v>194</v>
      </c>
      <c r="Y2766">
        <v>61.716494845360799</v>
      </c>
      <c r="Z2766">
        <v>14</v>
      </c>
      <c r="AA2766">
        <v>374.07142857142901</v>
      </c>
      <c r="AB2766">
        <v>200</v>
      </c>
      <c r="AC2766">
        <v>83.995000000000005</v>
      </c>
      <c r="AD2766">
        <v>0.93023255813953498</v>
      </c>
      <c r="AE2766">
        <v>47</v>
      </c>
      <c r="AF2766">
        <v>47.638297872340402</v>
      </c>
      <c r="AG2766">
        <v>0.21860465116279101</v>
      </c>
      <c r="AH2766" s="4">
        <v>13</v>
      </c>
      <c r="AI2766">
        <v>0.92857142857142905</v>
      </c>
      <c r="AJ2766" s="4">
        <v>3</v>
      </c>
      <c r="AK2766">
        <v>0.214285714285714</v>
      </c>
      <c r="AL2766" s="4">
        <v>20</v>
      </c>
      <c r="AM2766">
        <v>0.1</v>
      </c>
      <c r="AN2766" s="4">
        <v>7</v>
      </c>
      <c r="AO2766">
        <v>3.5000000000000003E-2</v>
      </c>
      <c r="AP2766" s="4">
        <v>1</v>
      </c>
      <c r="AQ2766">
        <v>4.65116279069767E-3</v>
      </c>
      <c r="AR2766" s="4">
        <v>1</v>
      </c>
      <c r="AS2766">
        <v>4.65116279069767E-3</v>
      </c>
      <c r="AT2766" s="4">
        <v>0</v>
      </c>
      <c r="AU2766" s="4">
        <v>0</v>
      </c>
      <c r="AV2766" s="4">
        <v>4</v>
      </c>
      <c r="AW2766">
        <v>2.9054054054054101</v>
      </c>
      <c r="AX2766" s="4">
        <f t="shared" si="43"/>
        <v>73.999999999999886</v>
      </c>
      <c r="AY2766" s="4">
        <v>11</v>
      </c>
      <c r="AZ2766" s="4">
        <v>22.454545454545499</v>
      </c>
    </row>
    <row r="2767" spans="1:52" x14ac:dyDescent="0.25">
      <c r="A2767" s="4">
        <v>2017</v>
      </c>
      <c r="B2767" s="4" t="s">
        <v>486</v>
      </c>
      <c r="C2767" t="s">
        <v>282</v>
      </c>
      <c r="D2767" t="s">
        <v>209</v>
      </c>
      <c r="E2767" t="s">
        <v>721</v>
      </c>
      <c r="F2767" s="4">
        <v>58</v>
      </c>
      <c r="G2767">
        <v>56</v>
      </c>
      <c r="H2767">
        <v>6.8928571428571397</v>
      </c>
      <c r="I2767">
        <v>58</v>
      </c>
      <c r="J2767">
        <v>10.1724137931034</v>
      </c>
      <c r="K2767">
        <v>0</v>
      </c>
      <c r="L2767">
        <v>0</v>
      </c>
      <c r="M2767">
        <v>13</v>
      </c>
      <c r="N2767">
        <v>591.72413793103499</v>
      </c>
      <c r="O2767">
        <v>0.22413793103448301</v>
      </c>
      <c r="P2767">
        <v>11</v>
      </c>
      <c r="Q2767">
        <v>38.727272727272698</v>
      </c>
      <c r="R2767">
        <v>17</v>
      </c>
      <c r="S2767">
        <v>50</v>
      </c>
      <c r="T2767">
        <v>6</v>
      </c>
      <c r="U2767">
        <v>184.333333333333</v>
      </c>
      <c r="V2767">
        <v>6</v>
      </c>
      <c r="W2767">
        <v>8.1666666666666696</v>
      </c>
      <c r="X2767">
        <v>50</v>
      </c>
      <c r="Y2767">
        <v>103.46</v>
      </c>
      <c r="Z2767">
        <v>6</v>
      </c>
      <c r="AA2767">
        <v>430.33333333333297</v>
      </c>
      <c r="AB2767">
        <v>52</v>
      </c>
      <c r="AC2767">
        <v>125.69230769230801</v>
      </c>
      <c r="AD2767">
        <v>0.89655172413793105</v>
      </c>
      <c r="AE2767">
        <v>6</v>
      </c>
      <c r="AF2767">
        <v>76.1666666666667</v>
      </c>
      <c r="AG2767">
        <v>0.10344827586206901</v>
      </c>
      <c r="AH2767" s="4">
        <v>4</v>
      </c>
      <c r="AI2767">
        <v>0.66666666666666696</v>
      </c>
      <c r="AJ2767" s="4">
        <v>1</v>
      </c>
      <c r="AK2767">
        <v>0.16666666666666699</v>
      </c>
      <c r="AL2767" s="4">
        <v>9</v>
      </c>
      <c r="AM2767">
        <v>0.17307692307692299</v>
      </c>
      <c r="AN2767" s="4">
        <v>0</v>
      </c>
      <c r="AO2767">
        <v>0</v>
      </c>
      <c r="AP2767" s="4">
        <v>1</v>
      </c>
      <c r="AQ2767">
        <v>1.72413793103448E-2</v>
      </c>
      <c r="AR2767" s="4">
        <v>0</v>
      </c>
      <c r="AS2767">
        <v>0</v>
      </c>
      <c r="AT2767" s="4">
        <v>0</v>
      </c>
      <c r="AU2767" s="4">
        <v>0</v>
      </c>
      <c r="AV2767" s="4">
        <v>1</v>
      </c>
      <c r="AW2767">
        <v>2.7619047619047601</v>
      </c>
      <c r="AX2767" s="4">
        <f t="shared" si="43"/>
        <v>21.000000000000014</v>
      </c>
      <c r="AY2767" s="4">
        <v>6</v>
      </c>
      <c r="AZ2767" s="4">
        <v>0.83333333333333304</v>
      </c>
    </row>
    <row r="2768" spans="1:52" x14ac:dyDescent="0.25">
      <c r="A2768" s="4">
        <v>2017</v>
      </c>
      <c r="B2768" s="4" t="s">
        <v>486</v>
      </c>
      <c r="C2768" t="s">
        <v>282</v>
      </c>
      <c r="D2768" t="s">
        <v>139</v>
      </c>
      <c r="E2768" t="s">
        <v>655</v>
      </c>
      <c r="F2768" s="4">
        <v>134</v>
      </c>
      <c r="G2768">
        <v>127</v>
      </c>
      <c r="H2768">
        <v>3.9842519685039401</v>
      </c>
      <c r="I2768">
        <v>134</v>
      </c>
      <c r="J2768">
        <v>6.7910447761194002</v>
      </c>
      <c r="K2768">
        <v>4</v>
      </c>
      <c r="L2768">
        <v>2.9850746268656699E-2</v>
      </c>
      <c r="M2768">
        <v>17</v>
      </c>
      <c r="N2768">
        <v>380.306451612903</v>
      </c>
      <c r="O2768">
        <v>0.12686567164179099</v>
      </c>
      <c r="P2768">
        <v>97</v>
      </c>
      <c r="Q2768">
        <v>24.278350515463899</v>
      </c>
      <c r="R2768">
        <v>26</v>
      </c>
      <c r="S2768">
        <v>37.730769230769198</v>
      </c>
      <c r="T2768">
        <v>12</v>
      </c>
      <c r="U2768">
        <v>157.5</v>
      </c>
      <c r="V2768">
        <v>9</v>
      </c>
      <c r="W2768">
        <v>27.1111111111111</v>
      </c>
      <c r="X2768">
        <v>121</v>
      </c>
      <c r="Y2768">
        <v>72.429752066115697</v>
      </c>
      <c r="Z2768">
        <v>13</v>
      </c>
      <c r="AA2768">
        <v>379.15384615384602</v>
      </c>
      <c r="AB2768">
        <v>121</v>
      </c>
      <c r="AC2768">
        <v>89.818181818181799</v>
      </c>
      <c r="AD2768">
        <v>0.90298507462686595</v>
      </c>
      <c r="AE2768">
        <v>20</v>
      </c>
      <c r="AF2768">
        <v>50.9</v>
      </c>
      <c r="AG2768">
        <v>0.14925373134328401</v>
      </c>
      <c r="AH2768" s="4">
        <v>8</v>
      </c>
      <c r="AI2768">
        <v>0.61538461538461497</v>
      </c>
      <c r="AJ2768" s="4">
        <v>3</v>
      </c>
      <c r="AK2768">
        <v>0.230769230769231</v>
      </c>
      <c r="AL2768" s="4">
        <v>19</v>
      </c>
      <c r="AM2768">
        <v>0.15702479338843001</v>
      </c>
      <c r="AN2768" s="4">
        <v>1</v>
      </c>
      <c r="AO2768">
        <v>8.2644628099173608E-3</v>
      </c>
      <c r="AP2768" s="4">
        <v>1</v>
      </c>
      <c r="AQ2768">
        <v>7.4626865671641798E-3</v>
      </c>
      <c r="AR2768" s="4">
        <v>0</v>
      </c>
      <c r="AS2768">
        <v>0</v>
      </c>
      <c r="AT2768" s="4">
        <v>0</v>
      </c>
      <c r="AU2768" s="4">
        <v>0</v>
      </c>
      <c r="AV2768" s="4">
        <v>1</v>
      </c>
      <c r="AW2768">
        <v>2.2333333333333298</v>
      </c>
      <c r="AX2768" s="4">
        <f t="shared" si="43"/>
        <v>60.000000000000092</v>
      </c>
      <c r="AY2768" s="4">
        <v>11</v>
      </c>
      <c r="AZ2768" s="4">
        <v>10.636363636363599</v>
      </c>
    </row>
    <row r="2769" spans="1:52" x14ac:dyDescent="0.25">
      <c r="A2769" s="4">
        <v>2017</v>
      </c>
      <c r="B2769" s="4" t="s">
        <v>486</v>
      </c>
      <c r="C2769" t="s">
        <v>282</v>
      </c>
      <c r="D2769" t="s">
        <v>227</v>
      </c>
      <c r="E2769" t="s">
        <v>738</v>
      </c>
      <c r="F2769" s="4">
        <v>57</v>
      </c>
      <c r="G2769">
        <v>56</v>
      </c>
      <c r="H2769">
        <v>4.96428571428571</v>
      </c>
      <c r="I2769">
        <v>56</v>
      </c>
      <c r="J2769">
        <v>7.41071428571429</v>
      </c>
      <c r="K2769">
        <v>2</v>
      </c>
      <c r="L2769">
        <v>3.5714285714285698E-2</v>
      </c>
      <c r="M2769">
        <v>4</v>
      </c>
      <c r="N2769">
        <v>88.259259259259295</v>
      </c>
      <c r="O2769">
        <v>7.0175438596491196E-2</v>
      </c>
      <c r="P2769">
        <v>47</v>
      </c>
      <c r="Q2769">
        <v>49.191489361702097</v>
      </c>
      <c r="R2769">
        <v>7</v>
      </c>
      <c r="S2769">
        <v>63.142857142857103</v>
      </c>
      <c r="T2769">
        <v>5</v>
      </c>
      <c r="U2769">
        <v>158.6</v>
      </c>
      <c r="V2769">
        <v>5</v>
      </c>
      <c r="W2769">
        <v>10.199999999999999</v>
      </c>
      <c r="X2769">
        <v>33</v>
      </c>
      <c r="Y2769">
        <v>109.424242424242</v>
      </c>
      <c r="Z2769">
        <v>9</v>
      </c>
      <c r="AA2769">
        <v>337.33333333333297</v>
      </c>
      <c r="AB2769">
        <v>47</v>
      </c>
      <c r="AC2769">
        <v>143.82978723404301</v>
      </c>
      <c r="AD2769">
        <v>0.82456140350877205</v>
      </c>
      <c r="AE2769">
        <v>4</v>
      </c>
      <c r="AF2769">
        <v>52.5</v>
      </c>
      <c r="AG2769">
        <v>7.0175438596491196E-2</v>
      </c>
      <c r="AH2769" s="4">
        <v>2</v>
      </c>
      <c r="AI2769">
        <v>0.22222222222222199</v>
      </c>
      <c r="AJ2769" s="4">
        <v>3</v>
      </c>
      <c r="AK2769">
        <v>0.33333333333333298</v>
      </c>
      <c r="AL2769" s="4">
        <v>6</v>
      </c>
      <c r="AM2769">
        <v>0.12765957446808501</v>
      </c>
      <c r="AN2769" s="4">
        <v>8</v>
      </c>
      <c r="AO2769">
        <v>0.170212765957447</v>
      </c>
      <c r="AP2769" s="4">
        <v>1</v>
      </c>
      <c r="AQ2769">
        <v>1.7543859649122799E-2</v>
      </c>
      <c r="AR2769" s="4">
        <v>1</v>
      </c>
      <c r="AS2769">
        <v>1.7543859649122799E-2</v>
      </c>
      <c r="AT2769" s="4">
        <v>1</v>
      </c>
      <c r="AU2769" s="4">
        <v>0</v>
      </c>
      <c r="AV2769" s="4">
        <v>1</v>
      </c>
      <c r="AW2769">
        <v>2.5454545454545499</v>
      </c>
      <c r="AX2769" s="4">
        <f t="shared" si="43"/>
        <v>22.392857142857103</v>
      </c>
      <c r="AY2769" s="4">
        <v>0</v>
      </c>
      <c r="AZ2769" s="4">
        <v>0</v>
      </c>
    </row>
    <row r="2770" spans="1:52" x14ac:dyDescent="0.25">
      <c r="A2770" s="4">
        <v>2017</v>
      </c>
      <c r="B2770" s="4" t="s">
        <v>486</v>
      </c>
      <c r="C2770" t="s">
        <v>282</v>
      </c>
      <c r="D2770" t="s">
        <v>212</v>
      </c>
      <c r="E2770" t="s">
        <v>724</v>
      </c>
      <c r="F2770" s="4">
        <v>172</v>
      </c>
      <c r="G2770">
        <v>142</v>
      </c>
      <c r="H2770">
        <v>2.9718309859154899</v>
      </c>
      <c r="I2770">
        <v>168</v>
      </c>
      <c r="J2770">
        <v>6.5773809523809499</v>
      </c>
      <c r="K2770">
        <v>29</v>
      </c>
      <c r="L2770">
        <v>0.172619047619048</v>
      </c>
      <c r="M2770">
        <v>10</v>
      </c>
      <c r="N2770">
        <v>255.73780487804899</v>
      </c>
      <c r="O2770">
        <v>5.8139534883720902E-2</v>
      </c>
      <c r="P2770">
        <v>32</v>
      </c>
      <c r="Q2770">
        <v>29.625</v>
      </c>
      <c r="R2770">
        <v>49</v>
      </c>
      <c r="S2770">
        <v>34.387755102040799</v>
      </c>
      <c r="T2770">
        <v>9</v>
      </c>
      <c r="U2770">
        <v>175.555555555556</v>
      </c>
      <c r="V2770">
        <v>9</v>
      </c>
      <c r="W2770">
        <v>3.4444444444444402</v>
      </c>
      <c r="X2770">
        <v>155</v>
      </c>
      <c r="Y2770">
        <v>71.193548387096797</v>
      </c>
      <c r="Z2770">
        <v>10</v>
      </c>
      <c r="AA2770">
        <v>368</v>
      </c>
      <c r="AB2770">
        <v>158</v>
      </c>
      <c r="AC2770">
        <v>100.670886075949</v>
      </c>
      <c r="AD2770">
        <v>0.918604651162791</v>
      </c>
      <c r="AE2770">
        <v>39</v>
      </c>
      <c r="AF2770">
        <v>42.923076923076898</v>
      </c>
      <c r="AG2770">
        <v>0.226744186046512</v>
      </c>
      <c r="AH2770" s="4">
        <v>9</v>
      </c>
      <c r="AI2770">
        <v>0.9</v>
      </c>
      <c r="AJ2770" s="4">
        <v>1</v>
      </c>
      <c r="AK2770">
        <v>0.1</v>
      </c>
      <c r="AL2770" s="4">
        <v>25</v>
      </c>
      <c r="AM2770">
        <v>0.158227848101266</v>
      </c>
      <c r="AN2770" s="4">
        <v>10</v>
      </c>
      <c r="AO2770">
        <v>6.3291139240506306E-2</v>
      </c>
      <c r="AP2770" s="4">
        <v>2</v>
      </c>
      <c r="AQ2770">
        <v>1.16279069767442E-2</v>
      </c>
      <c r="AR2770" s="4">
        <v>0</v>
      </c>
      <c r="AS2770">
        <v>0</v>
      </c>
      <c r="AT2770" s="4">
        <v>4</v>
      </c>
      <c r="AU2770" s="4">
        <v>0</v>
      </c>
      <c r="AV2770" s="4">
        <v>3</v>
      </c>
      <c r="AW2770">
        <v>2.8</v>
      </c>
      <c r="AX2770" s="4">
        <f t="shared" si="43"/>
        <v>61.428571428571431</v>
      </c>
      <c r="AY2770" s="4">
        <v>7</v>
      </c>
      <c r="AZ2770" s="4">
        <v>15.8571428571429</v>
      </c>
    </row>
    <row r="2771" spans="1:52" x14ac:dyDescent="0.25">
      <c r="A2771" s="4">
        <v>2017</v>
      </c>
      <c r="B2771" s="4" t="s">
        <v>486</v>
      </c>
      <c r="C2771" t="s">
        <v>282</v>
      </c>
      <c r="D2771" t="s">
        <v>198</v>
      </c>
      <c r="E2771" t="s">
        <v>710</v>
      </c>
      <c r="F2771" s="4">
        <v>19</v>
      </c>
      <c r="G2771">
        <v>18</v>
      </c>
      <c r="H2771">
        <v>5.2777777777777803</v>
      </c>
      <c r="I2771">
        <v>19</v>
      </c>
      <c r="J2771">
        <v>6.8947368421052602</v>
      </c>
      <c r="K2771">
        <v>2</v>
      </c>
      <c r="L2771">
        <v>0.105263157894737</v>
      </c>
      <c r="M2771">
        <v>3</v>
      </c>
      <c r="N2771">
        <v>433.68421052631601</v>
      </c>
      <c r="O2771">
        <v>0.157894736842105</v>
      </c>
      <c r="P2771">
        <v>11</v>
      </c>
      <c r="Q2771">
        <v>26.272727272727298</v>
      </c>
      <c r="R2771">
        <v>3</v>
      </c>
      <c r="S2771">
        <v>53</v>
      </c>
      <c r="T2771">
        <v>1</v>
      </c>
      <c r="U2771">
        <v>263</v>
      </c>
      <c r="V2771">
        <v>1</v>
      </c>
      <c r="W2771">
        <v>34</v>
      </c>
      <c r="X2771">
        <v>17</v>
      </c>
      <c r="Y2771">
        <v>80.588235294117695</v>
      </c>
      <c r="Z2771">
        <v>1</v>
      </c>
      <c r="AA2771">
        <v>335</v>
      </c>
      <c r="AB2771">
        <v>18</v>
      </c>
      <c r="AC2771">
        <v>115.777777777778</v>
      </c>
      <c r="AD2771">
        <v>0.94736842105263197</v>
      </c>
      <c r="AE2771">
        <v>4</v>
      </c>
      <c r="AF2771">
        <v>67.25</v>
      </c>
      <c r="AG2771">
        <v>0.21052631578947401</v>
      </c>
      <c r="AH2771" s="4">
        <v>1</v>
      </c>
      <c r="AI2771">
        <v>1</v>
      </c>
      <c r="AJ2771" s="4">
        <v>0</v>
      </c>
      <c r="AK2771">
        <v>0</v>
      </c>
      <c r="AL2771" s="4">
        <v>1</v>
      </c>
      <c r="AM2771">
        <v>5.5555555555555601E-2</v>
      </c>
      <c r="AN2771" s="4">
        <v>1</v>
      </c>
      <c r="AO2771">
        <v>5.5555555555555601E-2</v>
      </c>
      <c r="AP2771" s="4">
        <v>0</v>
      </c>
      <c r="AQ2771">
        <v>0</v>
      </c>
      <c r="AR2771" s="4">
        <v>0</v>
      </c>
      <c r="AS2771">
        <v>0</v>
      </c>
      <c r="AT2771" s="4">
        <v>0</v>
      </c>
      <c r="AU2771" s="4">
        <v>0</v>
      </c>
      <c r="AV2771" s="4">
        <v>1</v>
      </c>
      <c r="AW2771">
        <v>1.9</v>
      </c>
      <c r="AX2771" s="4">
        <f t="shared" si="43"/>
        <v>10</v>
      </c>
      <c r="AY2771" s="4">
        <v>1</v>
      </c>
      <c r="AZ2771" s="4">
        <v>99</v>
      </c>
    </row>
    <row r="2772" spans="1:52" x14ac:dyDescent="0.25">
      <c r="A2772" s="4">
        <v>2017</v>
      </c>
      <c r="B2772" s="4" t="s">
        <v>486</v>
      </c>
      <c r="C2772" t="s">
        <v>282</v>
      </c>
      <c r="D2772" t="s">
        <v>234</v>
      </c>
      <c r="E2772" t="s">
        <v>745</v>
      </c>
      <c r="F2772" s="4">
        <v>1</v>
      </c>
      <c r="G2772">
        <v>1</v>
      </c>
      <c r="H2772">
        <v>1</v>
      </c>
      <c r="I2772">
        <v>1</v>
      </c>
      <c r="J2772">
        <v>2</v>
      </c>
      <c r="K2772">
        <v>0</v>
      </c>
      <c r="L2772">
        <v>0</v>
      </c>
      <c r="M2772">
        <v>0</v>
      </c>
      <c r="N2772">
        <v>84</v>
      </c>
      <c r="O2772">
        <v>0</v>
      </c>
      <c r="P2772">
        <v>1</v>
      </c>
      <c r="Q2772">
        <v>2</v>
      </c>
      <c r="R2772">
        <v>0</v>
      </c>
      <c r="S2772">
        <v>0</v>
      </c>
      <c r="T2772">
        <v>1</v>
      </c>
      <c r="U2772">
        <v>239</v>
      </c>
      <c r="V2772">
        <v>1</v>
      </c>
      <c r="W2772">
        <v>169</v>
      </c>
      <c r="X2772">
        <v>0</v>
      </c>
      <c r="Y2772">
        <v>0</v>
      </c>
      <c r="Z2772">
        <v>1</v>
      </c>
      <c r="AA2772">
        <v>449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 s="4">
        <v>1</v>
      </c>
      <c r="AI2772">
        <v>1</v>
      </c>
      <c r="AJ2772" s="4">
        <v>1</v>
      </c>
      <c r="AK2772">
        <v>1</v>
      </c>
      <c r="AL2772" s="4">
        <v>0</v>
      </c>
      <c r="AM2772">
        <v>0</v>
      </c>
      <c r="AN2772" s="4">
        <v>0</v>
      </c>
      <c r="AO2772">
        <v>0</v>
      </c>
      <c r="AP2772" s="4">
        <v>0</v>
      </c>
      <c r="AQ2772">
        <v>0</v>
      </c>
      <c r="AR2772" s="4">
        <v>0</v>
      </c>
      <c r="AS2772">
        <v>0</v>
      </c>
      <c r="AT2772" s="4">
        <v>0</v>
      </c>
      <c r="AU2772" s="4">
        <v>0</v>
      </c>
      <c r="AV2772" s="4">
        <v>0</v>
      </c>
      <c r="AW2772">
        <v>1</v>
      </c>
      <c r="AX2772" s="4">
        <f t="shared" si="43"/>
        <v>1</v>
      </c>
      <c r="AY2772" s="4">
        <v>1</v>
      </c>
      <c r="AZ2772" s="4">
        <v>0</v>
      </c>
    </row>
    <row r="2773" spans="1:52" x14ac:dyDescent="0.25">
      <c r="A2773" s="4">
        <v>2017</v>
      </c>
      <c r="B2773" s="4" t="s">
        <v>486</v>
      </c>
      <c r="C2773" t="s">
        <v>282</v>
      </c>
      <c r="D2773" t="s">
        <v>206</v>
      </c>
      <c r="E2773" t="s">
        <v>718</v>
      </c>
      <c r="F2773" s="4">
        <v>1</v>
      </c>
      <c r="G2773">
        <v>1</v>
      </c>
      <c r="H2773">
        <v>1</v>
      </c>
      <c r="I2773">
        <v>1</v>
      </c>
      <c r="J2773">
        <v>3</v>
      </c>
      <c r="K2773">
        <v>0</v>
      </c>
      <c r="L2773">
        <v>0</v>
      </c>
      <c r="M2773">
        <v>0</v>
      </c>
      <c r="N2773">
        <v>699</v>
      </c>
      <c r="O2773">
        <v>0</v>
      </c>
      <c r="P2773">
        <v>1</v>
      </c>
      <c r="Q2773">
        <v>10</v>
      </c>
      <c r="R2773">
        <v>1</v>
      </c>
      <c r="S2773">
        <v>24</v>
      </c>
      <c r="T2773">
        <v>1</v>
      </c>
      <c r="U2773">
        <v>219</v>
      </c>
      <c r="V2773">
        <v>1</v>
      </c>
      <c r="W2773">
        <v>16</v>
      </c>
      <c r="X2773">
        <v>0</v>
      </c>
      <c r="Y2773">
        <v>0</v>
      </c>
      <c r="Z2773">
        <v>1</v>
      </c>
      <c r="AA2773">
        <v>294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 s="4">
        <v>0</v>
      </c>
      <c r="AI2773">
        <v>0</v>
      </c>
      <c r="AJ2773" s="4">
        <v>0</v>
      </c>
      <c r="AK2773">
        <v>0</v>
      </c>
      <c r="AL2773" s="4">
        <v>0</v>
      </c>
      <c r="AM2773">
        <v>0</v>
      </c>
      <c r="AN2773" s="4">
        <v>0</v>
      </c>
      <c r="AO2773">
        <v>0</v>
      </c>
      <c r="AP2773" s="4">
        <v>0</v>
      </c>
      <c r="AQ2773">
        <v>0</v>
      </c>
      <c r="AR2773" s="4">
        <v>0</v>
      </c>
      <c r="AS2773">
        <v>0</v>
      </c>
      <c r="AT2773" s="4">
        <v>0</v>
      </c>
      <c r="AU2773" s="4">
        <v>0</v>
      </c>
      <c r="AV2773" s="4">
        <v>0</v>
      </c>
      <c r="AW2773">
        <v>1</v>
      </c>
      <c r="AX2773" s="4">
        <f t="shared" si="43"/>
        <v>1</v>
      </c>
      <c r="AY2773" s="4">
        <v>1</v>
      </c>
      <c r="AZ2773" s="4">
        <v>0</v>
      </c>
    </row>
    <row r="2774" spans="1:52" x14ac:dyDescent="0.25">
      <c r="A2774" s="4">
        <v>2017</v>
      </c>
      <c r="B2774" s="4" t="s">
        <v>486</v>
      </c>
      <c r="C2774" t="s">
        <v>282</v>
      </c>
      <c r="D2774" t="s">
        <v>232</v>
      </c>
      <c r="E2774" t="s">
        <v>743</v>
      </c>
      <c r="F2774" s="4">
        <v>116</v>
      </c>
      <c r="G2774">
        <v>110</v>
      </c>
      <c r="H2774">
        <v>3.2363636363636399</v>
      </c>
      <c r="I2774">
        <v>114</v>
      </c>
      <c r="J2774">
        <v>6.5526315789473699</v>
      </c>
      <c r="K2774">
        <v>2</v>
      </c>
      <c r="L2774">
        <v>1.7543859649122799E-2</v>
      </c>
      <c r="M2774">
        <v>6</v>
      </c>
      <c r="N2774">
        <v>141.333333333333</v>
      </c>
      <c r="O2774">
        <v>5.1724137931034503E-2</v>
      </c>
      <c r="P2774">
        <v>97</v>
      </c>
      <c r="Q2774">
        <v>16.216494845360799</v>
      </c>
      <c r="R2774">
        <v>27</v>
      </c>
      <c r="S2774">
        <v>16.962962962963001</v>
      </c>
      <c r="T2774">
        <v>14</v>
      </c>
      <c r="U2774">
        <v>123.071428571429</v>
      </c>
      <c r="V2774">
        <v>14</v>
      </c>
      <c r="W2774">
        <v>24.8571428571429</v>
      </c>
      <c r="X2774">
        <v>97</v>
      </c>
      <c r="Y2774">
        <v>61.360824742268001</v>
      </c>
      <c r="Z2774">
        <v>14</v>
      </c>
      <c r="AA2774">
        <v>357.07142857142901</v>
      </c>
      <c r="AB2774">
        <v>100</v>
      </c>
      <c r="AC2774">
        <v>83.88</v>
      </c>
      <c r="AD2774">
        <v>0.86206896551724099</v>
      </c>
      <c r="AE2774">
        <v>25</v>
      </c>
      <c r="AF2774">
        <v>35.119999999999997</v>
      </c>
      <c r="AG2774">
        <v>0.21551724137931</v>
      </c>
      <c r="AH2774" s="4">
        <v>7</v>
      </c>
      <c r="AI2774">
        <v>0.5</v>
      </c>
      <c r="AJ2774" s="4">
        <v>4</v>
      </c>
      <c r="AK2774">
        <v>0.28571428571428598</v>
      </c>
      <c r="AL2774" s="4">
        <v>15</v>
      </c>
      <c r="AM2774">
        <v>0.15</v>
      </c>
      <c r="AN2774" s="4">
        <v>4</v>
      </c>
      <c r="AO2774">
        <v>0.04</v>
      </c>
      <c r="AP2774" s="4">
        <v>0</v>
      </c>
      <c r="AQ2774">
        <v>0</v>
      </c>
      <c r="AR2774" s="4">
        <v>0</v>
      </c>
      <c r="AS2774">
        <v>0</v>
      </c>
      <c r="AT2774" s="4">
        <v>2</v>
      </c>
      <c r="AU2774" s="4">
        <v>0</v>
      </c>
      <c r="AV2774" s="4">
        <v>1</v>
      </c>
      <c r="AW2774">
        <v>2.0727272727272701</v>
      </c>
      <c r="AX2774" s="4">
        <f t="shared" si="43"/>
        <v>55.964912280701824</v>
      </c>
      <c r="AY2774" s="4">
        <v>14</v>
      </c>
      <c r="AZ2774" s="4">
        <v>14.6428571428571</v>
      </c>
    </row>
    <row r="2775" spans="1:52" x14ac:dyDescent="0.25">
      <c r="A2775" s="4">
        <v>2017</v>
      </c>
      <c r="B2775" s="4" t="s">
        <v>486</v>
      </c>
      <c r="C2775" t="s">
        <v>282</v>
      </c>
      <c r="D2775" t="s">
        <v>314</v>
      </c>
      <c r="E2775" t="s">
        <v>819</v>
      </c>
      <c r="F2775" s="4">
        <v>1</v>
      </c>
      <c r="G2775">
        <v>1</v>
      </c>
      <c r="H2775">
        <v>0</v>
      </c>
      <c r="I2775">
        <v>1</v>
      </c>
      <c r="J2775">
        <v>2</v>
      </c>
      <c r="K2775">
        <v>0</v>
      </c>
      <c r="L2775">
        <v>0</v>
      </c>
      <c r="M2775">
        <v>0</v>
      </c>
      <c r="N2775">
        <v>-427</v>
      </c>
      <c r="O2775">
        <v>0</v>
      </c>
      <c r="P2775">
        <v>1</v>
      </c>
      <c r="Q2775">
        <v>17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1</v>
      </c>
      <c r="AA2775">
        <v>523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 s="4">
        <v>1</v>
      </c>
      <c r="AI2775">
        <v>1</v>
      </c>
      <c r="AJ2775" s="4">
        <v>0</v>
      </c>
      <c r="AK2775">
        <v>0</v>
      </c>
      <c r="AL2775" s="4">
        <v>0</v>
      </c>
      <c r="AM2775">
        <v>0</v>
      </c>
      <c r="AN2775" s="4">
        <v>0</v>
      </c>
      <c r="AO2775">
        <v>0</v>
      </c>
      <c r="AP2775" s="4">
        <v>0</v>
      </c>
      <c r="AQ2775">
        <v>0</v>
      </c>
      <c r="AR2775" s="4">
        <v>0</v>
      </c>
      <c r="AS2775">
        <v>0</v>
      </c>
      <c r="AT2775" s="4">
        <v>0</v>
      </c>
      <c r="AU2775" s="4">
        <v>0</v>
      </c>
      <c r="AV2775" s="4">
        <v>0</v>
      </c>
      <c r="AW2775">
        <v>1</v>
      </c>
      <c r="AX2775" s="4">
        <f t="shared" si="43"/>
        <v>1</v>
      </c>
      <c r="AY2775" s="4">
        <v>0</v>
      </c>
      <c r="AZ2775" s="4">
        <v>0</v>
      </c>
    </row>
    <row r="2776" spans="1:52" x14ac:dyDescent="0.25">
      <c r="A2776" s="4">
        <v>2017</v>
      </c>
      <c r="B2776" s="4" t="s">
        <v>486</v>
      </c>
      <c r="C2776" t="s">
        <v>282</v>
      </c>
      <c r="D2776" t="s">
        <v>373</v>
      </c>
      <c r="E2776" t="s">
        <v>872</v>
      </c>
      <c r="F2776" s="4">
        <v>5</v>
      </c>
      <c r="G2776">
        <v>5</v>
      </c>
      <c r="H2776">
        <v>1.6</v>
      </c>
      <c r="I2776">
        <v>5</v>
      </c>
      <c r="J2776">
        <v>3.8</v>
      </c>
      <c r="K2776">
        <v>0</v>
      </c>
      <c r="L2776">
        <v>0</v>
      </c>
      <c r="M2776">
        <v>0</v>
      </c>
      <c r="N2776">
        <v>36.200000000000003</v>
      </c>
      <c r="O2776">
        <v>0</v>
      </c>
      <c r="P2776">
        <v>2</v>
      </c>
      <c r="Q2776">
        <v>7</v>
      </c>
      <c r="R2776">
        <v>0</v>
      </c>
      <c r="S2776">
        <v>0</v>
      </c>
      <c r="T2776">
        <v>1</v>
      </c>
      <c r="U2776">
        <v>152</v>
      </c>
      <c r="V2776">
        <v>1</v>
      </c>
      <c r="W2776">
        <v>0</v>
      </c>
      <c r="X2776">
        <v>3</v>
      </c>
      <c r="Y2776">
        <v>73</v>
      </c>
      <c r="Z2776">
        <v>2</v>
      </c>
      <c r="AA2776">
        <v>213</v>
      </c>
      <c r="AB2776">
        <v>3</v>
      </c>
      <c r="AC2776">
        <v>86</v>
      </c>
      <c r="AD2776">
        <v>0.6</v>
      </c>
      <c r="AE2776">
        <v>1</v>
      </c>
      <c r="AF2776">
        <v>21</v>
      </c>
      <c r="AG2776">
        <v>0.2</v>
      </c>
      <c r="AH2776" s="4">
        <v>2</v>
      </c>
      <c r="AI2776">
        <v>1</v>
      </c>
      <c r="AJ2776" s="4">
        <v>0</v>
      </c>
      <c r="AK2776">
        <v>0</v>
      </c>
      <c r="AL2776" s="4">
        <v>1</v>
      </c>
      <c r="AM2776">
        <v>0.33333333333333298</v>
      </c>
      <c r="AN2776" s="4">
        <v>1</v>
      </c>
      <c r="AO2776">
        <v>0.33333333333333298</v>
      </c>
      <c r="AP2776" s="4">
        <v>0</v>
      </c>
      <c r="AQ2776">
        <v>0</v>
      </c>
      <c r="AR2776" s="4">
        <v>0</v>
      </c>
      <c r="AS2776">
        <v>0</v>
      </c>
      <c r="AT2776" s="4">
        <v>0</v>
      </c>
      <c r="AU2776" s="4">
        <v>0</v>
      </c>
      <c r="AV2776" s="4">
        <v>0</v>
      </c>
      <c r="AW2776">
        <v>1.6666666666666701</v>
      </c>
      <c r="AX2776" s="4">
        <f t="shared" si="43"/>
        <v>2.9999999999999938</v>
      </c>
      <c r="AY2776" s="4">
        <v>1</v>
      </c>
      <c r="AZ2776" s="4">
        <v>19</v>
      </c>
    </row>
    <row r="2777" spans="1:52" x14ac:dyDescent="0.25">
      <c r="A2777" s="4">
        <v>2017</v>
      </c>
      <c r="B2777" s="4" t="s">
        <v>486</v>
      </c>
      <c r="C2777" t="s">
        <v>282</v>
      </c>
      <c r="D2777" t="s">
        <v>374</v>
      </c>
      <c r="E2777" t="s">
        <v>873</v>
      </c>
      <c r="F2777" s="4">
        <v>150</v>
      </c>
      <c r="G2777">
        <v>129</v>
      </c>
      <c r="H2777">
        <v>4.18604651162791</v>
      </c>
      <c r="I2777">
        <v>149</v>
      </c>
      <c r="J2777">
        <v>5.6912751677852302</v>
      </c>
      <c r="K2777">
        <v>20</v>
      </c>
      <c r="L2777">
        <v>0.134228187919463</v>
      </c>
      <c r="M2777">
        <v>7</v>
      </c>
      <c r="N2777">
        <v>49.3194444444444</v>
      </c>
      <c r="O2777">
        <v>4.6666666666666697E-2</v>
      </c>
      <c r="P2777">
        <v>144</v>
      </c>
      <c r="Q2777">
        <v>7.6180555555555598</v>
      </c>
      <c r="R2777">
        <v>56</v>
      </c>
      <c r="S2777">
        <v>34.5</v>
      </c>
      <c r="T2777">
        <v>1</v>
      </c>
      <c r="U2777">
        <v>113</v>
      </c>
      <c r="V2777">
        <v>1</v>
      </c>
      <c r="W2777">
        <v>4</v>
      </c>
      <c r="X2777">
        <v>139</v>
      </c>
      <c r="Y2777">
        <v>96.482014388489205</v>
      </c>
      <c r="Z2777">
        <v>2</v>
      </c>
      <c r="AA2777">
        <v>233</v>
      </c>
      <c r="AB2777">
        <v>146</v>
      </c>
      <c r="AC2777">
        <v>120.753424657534</v>
      </c>
      <c r="AD2777">
        <v>0.97333333333333305</v>
      </c>
      <c r="AE2777">
        <v>34</v>
      </c>
      <c r="AF2777">
        <v>69.5</v>
      </c>
      <c r="AG2777">
        <v>0.22666666666666699</v>
      </c>
      <c r="AH2777" s="4">
        <v>2</v>
      </c>
      <c r="AI2777">
        <v>1</v>
      </c>
      <c r="AJ2777" s="4">
        <v>0</v>
      </c>
      <c r="AK2777">
        <v>0</v>
      </c>
      <c r="AL2777" s="4">
        <v>18</v>
      </c>
      <c r="AM2777">
        <v>0.123287671232877</v>
      </c>
      <c r="AN2777" s="4">
        <v>8</v>
      </c>
      <c r="AO2777">
        <v>5.4794520547945202E-2</v>
      </c>
      <c r="AP2777" s="4">
        <v>0</v>
      </c>
      <c r="AQ2777">
        <v>0</v>
      </c>
      <c r="AR2777" s="4">
        <v>0</v>
      </c>
      <c r="AS2777">
        <v>0</v>
      </c>
      <c r="AT2777" s="4">
        <v>1</v>
      </c>
      <c r="AU2777" s="4">
        <v>0</v>
      </c>
      <c r="AV2777" s="4">
        <v>1</v>
      </c>
      <c r="AW2777">
        <v>2.8113207547169798</v>
      </c>
      <c r="AX2777" s="4">
        <f t="shared" si="43"/>
        <v>53.355704697986603</v>
      </c>
      <c r="AY2777" s="4">
        <v>1</v>
      </c>
      <c r="AZ2777" s="4">
        <v>0</v>
      </c>
    </row>
    <row r="2778" spans="1:52" x14ac:dyDescent="0.25">
      <c r="A2778" s="4">
        <v>2017</v>
      </c>
      <c r="B2778" s="4" t="s">
        <v>486</v>
      </c>
      <c r="C2778" t="s">
        <v>282</v>
      </c>
      <c r="D2778" t="s">
        <v>462</v>
      </c>
      <c r="E2778" t="s">
        <v>915</v>
      </c>
      <c r="F2778" s="4">
        <v>37</v>
      </c>
      <c r="G2778">
        <v>37</v>
      </c>
      <c r="H2778">
        <v>9.2972972972973</v>
      </c>
      <c r="I2778">
        <v>37</v>
      </c>
      <c r="J2778">
        <v>11.7837837837838</v>
      </c>
      <c r="K2778">
        <v>2</v>
      </c>
      <c r="L2778">
        <v>5.4054054054054099E-2</v>
      </c>
      <c r="M2778">
        <v>29</v>
      </c>
      <c r="N2778">
        <v>1619.7222222222199</v>
      </c>
      <c r="O2778">
        <v>0.78378378378378399</v>
      </c>
      <c r="P2778">
        <v>27</v>
      </c>
      <c r="Q2778">
        <v>35.592592592592602</v>
      </c>
      <c r="R2778">
        <v>6</v>
      </c>
      <c r="S2778">
        <v>62.5</v>
      </c>
      <c r="T2778">
        <v>1</v>
      </c>
      <c r="U2778">
        <v>70</v>
      </c>
      <c r="V2778">
        <v>0</v>
      </c>
      <c r="W2778">
        <v>0</v>
      </c>
      <c r="X2778">
        <v>33</v>
      </c>
      <c r="Y2778">
        <v>90.3333333333333</v>
      </c>
      <c r="Z2778">
        <v>1</v>
      </c>
      <c r="AA2778">
        <v>267</v>
      </c>
      <c r="AB2778">
        <v>36</v>
      </c>
      <c r="AC2778">
        <v>118.333333333333</v>
      </c>
      <c r="AD2778">
        <v>0.97297297297297303</v>
      </c>
      <c r="AE2778">
        <v>6</v>
      </c>
      <c r="AF2778">
        <v>42.6666666666667</v>
      </c>
      <c r="AG2778">
        <v>0.162162162162162</v>
      </c>
      <c r="AH2778" s="4">
        <v>0</v>
      </c>
      <c r="AI2778">
        <v>0</v>
      </c>
      <c r="AJ2778" s="4">
        <v>0</v>
      </c>
      <c r="AK2778">
        <v>0</v>
      </c>
      <c r="AL2778" s="4">
        <v>7</v>
      </c>
      <c r="AM2778">
        <v>0.194444444444444</v>
      </c>
      <c r="AN2778" s="4">
        <v>0</v>
      </c>
      <c r="AO2778">
        <v>0</v>
      </c>
      <c r="AP2778" s="4">
        <v>1</v>
      </c>
      <c r="AQ2778">
        <v>2.7027027027027001E-2</v>
      </c>
      <c r="AR2778" s="4">
        <v>0</v>
      </c>
      <c r="AS2778">
        <v>0</v>
      </c>
      <c r="AT2778" s="4">
        <v>0</v>
      </c>
      <c r="AU2778" s="4">
        <v>0</v>
      </c>
      <c r="AV2778" s="4">
        <v>0</v>
      </c>
      <c r="AW2778">
        <v>2.6428571428571401</v>
      </c>
      <c r="AX2778" s="4">
        <f t="shared" si="43"/>
        <v>14.000000000000014</v>
      </c>
      <c r="AY2778" s="4">
        <v>1</v>
      </c>
      <c r="AZ2778" s="4">
        <v>0</v>
      </c>
    </row>
    <row r="2779" spans="1:52" x14ac:dyDescent="0.25">
      <c r="A2779" s="4">
        <v>2017</v>
      </c>
      <c r="B2779" s="4" t="s">
        <v>486</v>
      </c>
      <c r="C2779" t="s">
        <v>284</v>
      </c>
      <c r="D2779" t="s">
        <v>411</v>
      </c>
      <c r="E2779" t="s">
        <v>907</v>
      </c>
      <c r="F2779" s="4">
        <v>5</v>
      </c>
      <c r="G2779">
        <v>0</v>
      </c>
      <c r="H2779">
        <v>0</v>
      </c>
      <c r="I2779">
        <v>3</v>
      </c>
      <c r="J2779">
        <v>14.6666666666667</v>
      </c>
      <c r="K2779">
        <v>0</v>
      </c>
      <c r="L2779">
        <v>0</v>
      </c>
      <c r="M2779">
        <v>5</v>
      </c>
      <c r="N2779">
        <v>0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 s="4">
        <v>0</v>
      </c>
      <c r="AI2779">
        <v>0</v>
      </c>
      <c r="AJ2779" s="4">
        <v>0</v>
      </c>
      <c r="AK2779">
        <v>0</v>
      </c>
      <c r="AL2779" s="4">
        <v>0</v>
      </c>
      <c r="AM2779">
        <v>0</v>
      </c>
      <c r="AN2779" s="4">
        <v>0</v>
      </c>
      <c r="AO2779">
        <v>0</v>
      </c>
      <c r="AP2779" s="4">
        <v>0</v>
      </c>
      <c r="AQ2779">
        <v>0</v>
      </c>
      <c r="AR2779" s="4">
        <v>0</v>
      </c>
      <c r="AS2779">
        <v>0</v>
      </c>
      <c r="AT2779" s="4">
        <v>0</v>
      </c>
      <c r="AU2779" s="4">
        <v>0</v>
      </c>
      <c r="AV2779" s="4">
        <v>0</v>
      </c>
      <c r="AW2779">
        <v>1.6666666666666701</v>
      </c>
      <c r="AX2779" s="4">
        <f t="shared" si="43"/>
        <v>2.9999999999999938</v>
      </c>
      <c r="AY2779" s="4">
        <v>0</v>
      </c>
      <c r="AZ2779" s="4">
        <v>0</v>
      </c>
    </row>
    <row r="2780" spans="1:52" x14ac:dyDescent="0.25">
      <c r="A2780" s="4">
        <v>2017</v>
      </c>
      <c r="B2780" s="4" t="s">
        <v>486</v>
      </c>
      <c r="C2780" t="s">
        <v>284</v>
      </c>
      <c r="D2780" t="s">
        <v>240</v>
      </c>
      <c r="E2780" t="s">
        <v>751</v>
      </c>
      <c r="F2780" s="4">
        <v>278</v>
      </c>
      <c r="G2780">
        <v>24</v>
      </c>
      <c r="H2780">
        <v>3.5833333333333299</v>
      </c>
      <c r="I2780">
        <v>276</v>
      </c>
      <c r="J2780">
        <v>1.86231884057971</v>
      </c>
      <c r="K2780">
        <v>6</v>
      </c>
      <c r="L2780">
        <v>2.1739130434782601E-2</v>
      </c>
      <c r="M2780">
        <v>48</v>
      </c>
      <c r="N2780">
        <v>1071.4777777777799</v>
      </c>
      <c r="O2780">
        <v>0.17266187050359699</v>
      </c>
      <c r="P2780">
        <v>229</v>
      </c>
      <c r="Q2780">
        <v>44.484716157205199</v>
      </c>
      <c r="R2780">
        <v>76</v>
      </c>
      <c r="S2780">
        <v>46.328947368421098</v>
      </c>
      <c r="T2780">
        <v>80</v>
      </c>
      <c r="U2780">
        <v>151.625</v>
      </c>
      <c r="V2780">
        <v>72</v>
      </c>
      <c r="W2780">
        <v>5.0555555555555598</v>
      </c>
      <c r="X2780">
        <v>182</v>
      </c>
      <c r="Y2780">
        <v>135.46703296703299</v>
      </c>
      <c r="Z2780">
        <v>62</v>
      </c>
      <c r="AA2780">
        <v>522.51612903225805</v>
      </c>
      <c r="AB2780">
        <v>187</v>
      </c>
      <c r="AC2780">
        <v>194.33155080213899</v>
      </c>
      <c r="AD2780">
        <v>0.67266187050359705</v>
      </c>
      <c r="AE2780">
        <v>31</v>
      </c>
      <c r="AF2780">
        <v>77.516129032258107</v>
      </c>
      <c r="AG2780">
        <v>0.111510791366906</v>
      </c>
      <c r="AH2780" s="4">
        <v>54</v>
      </c>
      <c r="AI2780">
        <v>0.87096774193548399</v>
      </c>
      <c r="AJ2780" s="4">
        <v>19</v>
      </c>
      <c r="AK2780">
        <v>0.30645161290322598</v>
      </c>
      <c r="AL2780" s="4">
        <v>55</v>
      </c>
      <c r="AM2780">
        <v>0.29411764705882398</v>
      </c>
      <c r="AN2780" s="4">
        <v>17</v>
      </c>
      <c r="AO2780">
        <v>9.0909090909090898E-2</v>
      </c>
      <c r="AP2780" s="4">
        <v>3</v>
      </c>
      <c r="AQ2780">
        <v>1.07913669064748E-2</v>
      </c>
      <c r="AR2780" s="4">
        <v>1</v>
      </c>
      <c r="AS2780">
        <v>3.5971223021582701E-3</v>
      </c>
      <c r="AT2780" s="4">
        <v>1</v>
      </c>
      <c r="AU2780" s="4">
        <v>0</v>
      </c>
      <c r="AV2780" s="4">
        <v>9</v>
      </c>
      <c r="AW2780">
        <v>1.9928057553956799</v>
      </c>
      <c r="AX2780" s="4">
        <f t="shared" si="43"/>
        <v>139.50180505415187</v>
      </c>
      <c r="AY2780" s="4">
        <v>76</v>
      </c>
      <c r="AZ2780" s="4">
        <v>8.3947368421052602</v>
      </c>
    </row>
    <row r="2781" spans="1:52" x14ac:dyDescent="0.25">
      <c r="A2781" s="4">
        <v>2017</v>
      </c>
      <c r="B2781" s="4" t="s">
        <v>486</v>
      </c>
      <c r="C2781" t="s">
        <v>284</v>
      </c>
      <c r="D2781" t="s">
        <v>231</v>
      </c>
      <c r="E2781" t="s">
        <v>742</v>
      </c>
      <c r="F2781" s="4">
        <v>224</v>
      </c>
      <c r="G2781">
        <v>30</v>
      </c>
      <c r="H2781">
        <v>3.3333333333333299</v>
      </c>
      <c r="I2781">
        <v>223</v>
      </c>
      <c r="J2781">
        <v>3.1479820627802702</v>
      </c>
      <c r="K2781">
        <v>2</v>
      </c>
      <c r="L2781">
        <v>8.9686098654708502E-3</v>
      </c>
      <c r="M2781">
        <v>24</v>
      </c>
      <c r="N2781">
        <v>108.845410628019</v>
      </c>
      <c r="O2781">
        <v>0.107142857142857</v>
      </c>
      <c r="P2781">
        <v>200</v>
      </c>
      <c r="Q2781">
        <v>49.435000000000002</v>
      </c>
      <c r="R2781">
        <v>67</v>
      </c>
      <c r="S2781">
        <v>51.507462686567202</v>
      </c>
      <c r="T2781">
        <v>100</v>
      </c>
      <c r="U2781">
        <v>166.83</v>
      </c>
      <c r="V2781">
        <v>97</v>
      </c>
      <c r="W2781">
        <v>4.34020618556701</v>
      </c>
      <c r="X2781">
        <v>109</v>
      </c>
      <c r="Y2781">
        <v>160.71559633027499</v>
      </c>
      <c r="Z2781">
        <v>74</v>
      </c>
      <c r="AA2781">
        <v>536.02702702702697</v>
      </c>
      <c r="AB2781">
        <v>117</v>
      </c>
      <c r="AC2781">
        <v>209.06837606837601</v>
      </c>
      <c r="AD2781">
        <v>0.52232142857142905</v>
      </c>
      <c r="AE2781">
        <v>13</v>
      </c>
      <c r="AF2781">
        <v>119.461538461538</v>
      </c>
      <c r="AG2781">
        <v>5.8035714285714302E-2</v>
      </c>
      <c r="AH2781" s="4">
        <v>70</v>
      </c>
      <c r="AI2781">
        <v>0.94594594594594605</v>
      </c>
      <c r="AJ2781" s="4">
        <v>25</v>
      </c>
      <c r="AK2781">
        <v>0.337837837837838</v>
      </c>
      <c r="AL2781" s="4">
        <v>52</v>
      </c>
      <c r="AM2781">
        <v>0.44444444444444398</v>
      </c>
      <c r="AN2781" s="4">
        <v>12</v>
      </c>
      <c r="AO2781">
        <v>0.102564102564103</v>
      </c>
      <c r="AP2781" s="4">
        <v>4</v>
      </c>
      <c r="AQ2781">
        <v>1.7857142857142901E-2</v>
      </c>
      <c r="AR2781" s="4">
        <v>1</v>
      </c>
      <c r="AS2781">
        <v>4.4642857142857097E-3</v>
      </c>
      <c r="AT2781" s="4">
        <v>1</v>
      </c>
      <c r="AU2781" s="4">
        <v>0</v>
      </c>
      <c r="AV2781" s="4">
        <v>7</v>
      </c>
      <c r="AW2781">
        <v>1.8278688524590201</v>
      </c>
      <c r="AX2781" s="4">
        <f t="shared" si="43"/>
        <v>122.54708520179348</v>
      </c>
      <c r="AY2781" s="4">
        <v>90</v>
      </c>
      <c r="AZ2781" s="4">
        <v>9.3444444444444503</v>
      </c>
    </row>
    <row r="2782" spans="1:52" x14ac:dyDescent="0.25">
      <c r="A2782" s="4">
        <v>2017</v>
      </c>
      <c r="B2782" s="4" t="s">
        <v>486</v>
      </c>
      <c r="C2782" t="s">
        <v>284</v>
      </c>
      <c r="D2782" t="s">
        <v>229</v>
      </c>
      <c r="E2782" t="s">
        <v>740</v>
      </c>
      <c r="F2782" s="4">
        <v>91</v>
      </c>
      <c r="G2782">
        <v>3</v>
      </c>
      <c r="H2782">
        <v>2.3333333333333299</v>
      </c>
      <c r="I2782">
        <v>90</v>
      </c>
      <c r="J2782">
        <v>4.0222222222222204</v>
      </c>
      <c r="K2782">
        <v>2</v>
      </c>
      <c r="L2782">
        <v>2.2222222222222199E-2</v>
      </c>
      <c r="M2782">
        <v>18</v>
      </c>
      <c r="N2782">
        <v>847.77380952380997</v>
      </c>
      <c r="O2782">
        <v>0.19780219780219799</v>
      </c>
      <c r="P2782">
        <v>30</v>
      </c>
      <c r="Q2782">
        <v>124.3</v>
      </c>
      <c r="R2782">
        <v>16</v>
      </c>
      <c r="S2782">
        <v>18.9375</v>
      </c>
      <c r="T2782">
        <v>20</v>
      </c>
      <c r="U2782">
        <v>187.8</v>
      </c>
      <c r="V2782">
        <v>20</v>
      </c>
      <c r="W2782">
        <v>10.3</v>
      </c>
      <c r="X2782">
        <v>66</v>
      </c>
      <c r="Y2782">
        <v>108.030303030303</v>
      </c>
      <c r="Z2782">
        <v>15</v>
      </c>
      <c r="AA2782">
        <v>580.20000000000005</v>
      </c>
      <c r="AB2782">
        <v>69</v>
      </c>
      <c r="AC2782">
        <v>132.08695652173901</v>
      </c>
      <c r="AD2782">
        <v>0.75824175824175799</v>
      </c>
      <c r="AE2782">
        <v>23</v>
      </c>
      <c r="AF2782">
        <v>61.260869565217398</v>
      </c>
      <c r="AG2782">
        <v>0.25274725274725302</v>
      </c>
      <c r="AH2782" s="4">
        <v>13</v>
      </c>
      <c r="AI2782">
        <v>0.86666666666666703</v>
      </c>
      <c r="AJ2782" s="4">
        <v>5</v>
      </c>
      <c r="AK2782">
        <v>0.33333333333333298</v>
      </c>
      <c r="AL2782" s="4">
        <v>25</v>
      </c>
      <c r="AM2782">
        <v>0.36231884057970998</v>
      </c>
      <c r="AN2782" s="4">
        <v>8</v>
      </c>
      <c r="AO2782">
        <v>0.115942028985507</v>
      </c>
      <c r="AP2782" s="4">
        <v>3</v>
      </c>
      <c r="AQ2782">
        <v>3.2967032967033003E-2</v>
      </c>
      <c r="AR2782" s="4">
        <v>0</v>
      </c>
      <c r="AS2782">
        <v>0</v>
      </c>
      <c r="AT2782" s="4">
        <v>1</v>
      </c>
      <c r="AU2782" s="4">
        <v>0</v>
      </c>
      <c r="AV2782" s="4">
        <v>4</v>
      </c>
      <c r="AW2782">
        <v>1.40625</v>
      </c>
      <c r="AX2782" s="4">
        <f t="shared" si="43"/>
        <v>64.711111111111109</v>
      </c>
      <c r="AY2782" s="4">
        <v>8</v>
      </c>
      <c r="AZ2782" s="4">
        <v>4.125</v>
      </c>
    </row>
    <row r="2783" spans="1:52" x14ac:dyDescent="0.25">
      <c r="A2783" s="4">
        <v>2017</v>
      </c>
      <c r="B2783" s="4" t="s">
        <v>486</v>
      </c>
      <c r="C2783" t="s">
        <v>284</v>
      </c>
      <c r="D2783" t="s">
        <v>221</v>
      </c>
      <c r="E2783" t="s">
        <v>732</v>
      </c>
      <c r="F2783" s="4">
        <v>91</v>
      </c>
      <c r="G2783">
        <v>5</v>
      </c>
      <c r="H2783">
        <v>7.8</v>
      </c>
      <c r="I2783">
        <v>91</v>
      </c>
      <c r="J2783">
        <v>6.1868131868131897</v>
      </c>
      <c r="K2783">
        <v>4</v>
      </c>
      <c r="L2783">
        <v>4.3956043956044001E-2</v>
      </c>
      <c r="M2783">
        <v>56</v>
      </c>
      <c r="N2783">
        <v>1410.74509803922</v>
      </c>
      <c r="O2783">
        <v>0.61538461538461497</v>
      </c>
      <c r="P2783">
        <v>28</v>
      </c>
      <c r="Q2783">
        <v>344.82142857142901</v>
      </c>
      <c r="R2783">
        <v>30</v>
      </c>
      <c r="S2783">
        <v>52.066666666666698</v>
      </c>
      <c r="T2783">
        <v>15</v>
      </c>
      <c r="U2783">
        <v>166.8</v>
      </c>
      <c r="V2783">
        <v>12</v>
      </c>
      <c r="W2783">
        <v>4</v>
      </c>
      <c r="X2783">
        <v>70</v>
      </c>
      <c r="Y2783">
        <v>140.38571428571399</v>
      </c>
      <c r="Z2783">
        <v>12</v>
      </c>
      <c r="AA2783">
        <v>919.5</v>
      </c>
      <c r="AB2783">
        <v>74</v>
      </c>
      <c r="AC2783">
        <v>171.05405405405401</v>
      </c>
      <c r="AD2783">
        <v>0.81318681318681296</v>
      </c>
      <c r="AE2783">
        <v>21</v>
      </c>
      <c r="AF2783">
        <v>95.857142857142904</v>
      </c>
      <c r="AG2783">
        <v>0.230769230769231</v>
      </c>
      <c r="AH2783" s="4">
        <v>10</v>
      </c>
      <c r="AI2783">
        <v>0.83333333333333304</v>
      </c>
      <c r="AJ2783" s="4">
        <v>7</v>
      </c>
      <c r="AK2783">
        <v>0.58333333333333304</v>
      </c>
      <c r="AL2783" s="4">
        <v>19</v>
      </c>
      <c r="AM2783">
        <v>0.25675675675675702</v>
      </c>
      <c r="AN2783" s="4">
        <v>7</v>
      </c>
      <c r="AO2783">
        <v>9.45945945945946E-2</v>
      </c>
      <c r="AP2783" s="4">
        <v>1</v>
      </c>
      <c r="AQ2783">
        <v>1.0989010989011E-2</v>
      </c>
      <c r="AR2783" s="4">
        <v>0</v>
      </c>
      <c r="AS2783">
        <v>0</v>
      </c>
      <c r="AT2783" s="4">
        <v>0</v>
      </c>
      <c r="AU2783" s="4">
        <v>0</v>
      </c>
      <c r="AV2783" s="4">
        <v>6</v>
      </c>
      <c r="AW2783">
        <v>1.5689655172413799</v>
      </c>
      <c r="AX2783" s="4">
        <f t="shared" si="43"/>
        <v>57.999999999999979</v>
      </c>
      <c r="AY2783" s="4">
        <v>15</v>
      </c>
      <c r="AZ2783" s="4">
        <v>30.6</v>
      </c>
    </row>
    <row r="2784" spans="1:52" x14ac:dyDescent="0.25">
      <c r="A2784" s="4">
        <v>2017</v>
      </c>
      <c r="B2784" s="4" t="s">
        <v>486</v>
      </c>
      <c r="C2784" t="s">
        <v>284</v>
      </c>
      <c r="D2784" t="s">
        <v>225</v>
      </c>
      <c r="E2784" t="s">
        <v>736</v>
      </c>
      <c r="F2784" s="4">
        <v>14</v>
      </c>
      <c r="G2784">
        <v>0</v>
      </c>
      <c r="H2784">
        <v>0</v>
      </c>
      <c r="I2784">
        <v>14</v>
      </c>
      <c r="J2784">
        <v>7.0714285714285703</v>
      </c>
      <c r="K2784">
        <v>0</v>
      </c>
      <c r="L2784">
        <v>0</v>
      </c>
      <c r="M2784">
        <v>10</v>
      </c>
      <c r="N2784">
        <v>8017.0769230769201</v>
      </c>
      <c r="O2784">
        <v>0.71428571428571397</v>
      </c>
      <c r="P2784">
        <v>4</v>
      </c>
      <c r="Q2784">
        <v>126.75</v>
      </c>
      <c r="R2784">
        <v>4</v>
      </c>
      <c r="S2784">
        <v>31.5</v>
      </c>
      <c r="T2784">
        <v>0</v>
      </c>
      <c r="U2784">
        <v>0</v>
      </c>
      <c r="V2784">
        <v>0</v>
      </c>
      <c r="W2784">
        <v>0</v>
      </c>
      <c r="X2784">
        <v>13</v>
      </c>
      <c r="Y2784">
        <v>154.84615384615401</v>
      </c>
      <c r="Z2784">
        <v>0</v>
      </c>
      <c r="AA2784">
        <v>0</v>
      </c>
      <c r="AB2784">
        <v>14</v>
      </c>
      <c r="AC2784">
        <v>189.78571428571399</v>
      </c>
      <c r="AD2784">
        <v>1</v>
      </c>
      <c r="AE2784">
        <v>3</v>
      </c>
      <c r="AF2784">
        <v>25</v>
      </c>
      <c r="AG2784">
        <v>0.214285714285714</v>
      </c>
      <c r="AH2784" s="4">
        <v>0</v>
      </c>
      <c r="AI2784">
        <v>0</v>
      </c>
      <c r="AJ2784" s="4">
        <v>0</v>
      </c>
      <c r="AK2784">
        <v>0</v>
      </c>
      <c r="AL2784" s="4">
        <v>1</v>
      </c>
      <c r="AM2784">
        <v>7.1428571428571397E-2</v>
      </c>
      <c r="AN2784" s="4">
        <v>2</v>
      </c>
      <c r="AO2784">
        <v>0.14285714285714299</v>
      </c>
      <c r="AP2784" s="4">
        <v>0</v>
      </c>
      <c r="AQ2784">
        <v>0</v>
      </c>
      <c r="AR2784" s="4">
        <v>0</v>
      </c>
      <c r="AS2784">
        <v>0</v>
      </c>
      <c r="AT2784" s="4">
        <v>0</v>
      </c>
      <c r="AU2784" s="4">
        <v>0</v>
      </c>
      <c r="AV2784" s="4">
        <v>1</v>
      </c>
      <c r="AW2784">
        <v>1.75</v>
      </c>
      <c r="AX2784" s="4">
        <f t="shared" si="43"/>
        <v>8</v>
      </c>
      <c r="AY2784" s="4">
        <v>0</v>
      </c>
      <c r="AZ2784" s="4">
        <v>0</v>
      </c>
    </row>
    <row r="2785" spans="1:52" x14ac:dyDescent="0.25">
      <c r="A2785" s="4">
        <v>2017</v>
      </c>
      <c r="B2785" s="4" t="s">
        <v>486</v>
      </c>
      <c r="C2785" t="s">
        <v>284</v>
      </c>
      <c r="D2785" t="s">
        <v>412</v>
      </c>
      <c r="E2785" t="s">
        <v>908</v>
      </c>
      <c r="F2785" s="4">
        <v>9</v>
      </c>
      <c r="G2785">
        <v>1</v>
      </c>
      <c r="H2785">
        <v>4</v>
      </c>
      <c r="I2785">
        <v>7</v>
      </c>
      <c r="J2785">
        <v>4.71428571428571</v>
      </c>
      <c r="K2785">
        <v>0</v>
      </c>
      <c r="L2785">
        <v>0</v>
      </c>
      <c r="M2785">
        <v>5</v>
      </c>
      <c r="N2785">
        <v>2794</v>
      </c>
      <c r="O2785">
        <v>0.55555555555555602</v>
      </c>
      <c r="P2785">
        <v>2</v>
      </c>
      <c r="Q2785">
        <v>308</v>
      </c>
      <c r="R2785">
        <v>2</v>
      </c>
      <c r="S2785">
        <v>9</v>
      </c>
      <c r="T2785">
        <v>2</v>
      </c>
      <c r="U2785">
        <v>609</v>
      </c>
      <c r="V2785">
        <v>1</v>
      </c>
      <c r="W2785">
        <v>6</v>
      </c>
      <c r="X2785">
        <v>4</v>
      </c>
      <c r="Y2785">
        <v>144.75</v>
      </c>
      <c r="Z2785">
        <v>0</v>
      </c>
      <c r="AA2785">
        <v>0</v>
      </c>
      <c r="AB2785">
        <v>4</v>
      </c>
      <c r="AC2785">
        <v>146</v>
      </c>
      <c r="AD2785">
        <v>0.44444444444444398</v>
      </c>
      <c r="AE2785">
        <v>0</v>
      </c>
      <c r="AF2785">
        <v>0</v>
      </c>
      <c r="AG2785">
        <v>0</v>
      </c>
      <c r="AH2785" s="4">
        <v>2</v>
      </c>
      <c r="AI2785">
        <v>0</v>
      </c>
      <c r="AJ2785" s="4">
        <v>1</v>
      </c>
      <c r="AK2785">
        <v>0</v>
      </c>
      <c r="AL2785" s="4">
        <v>1</v>
      </c>
      <c r="AM2785">
        <v>0.25</v>
      </c>
      <c r="AN2785" s="4">
        <v>2</v>
      </c>
      <c r="AO2785">
        <v>0.5</v>
      </c>
      <c r="AP2785" s="4">
        <v>0</v>
      </c>
      <c r="AQ2785">
        <v>0</v>
      </c>
      <c r="AR2785" s="4">
        <v>0</v>
      </c>
      <c r="AS2785">
        <v>0</v>
      </c>
      <c r="AT2785" s="4">
        <v>2</v>
      </c>
      <c r="AU2785" s="4">
        <v>0</v>
      </c>
      <c r="AV2785" s="4">
        <v>1</v>
      </c>
      <c r="AW2785">
        <v>1.1666666666666701</v>
      </c>
      <c r="AX2785" s="4">
        <f t="shared" si="43"/>
        <v>7.7142857142856922</v>
      </c>
      <c r="AY2785" s="4">
        <v>1</v>
      </c>
      <c r="AZ2785" s="4">
        <v>0</v>
      </c>
    </row>
    <row r="2786" spans="1:52" x14ac:dyDescent="0.25">
      <c r="A2786" s="4">
        <v>2017</v>
      </c>
      <c r="B2786" s="4" t="s">
        <v>486</v>
      </c>
      <c r="C2786" t="s">
        <v>284</v>
      </c>
      <c r="D2786" t="s">
        <v>202</v>
      </c>
      <c r="E2786" t="s">
        <v>714</v>
      </c>
      <c r="F2786" s="4">
        <v>85</v>
      </c>
      <c r="G2786">
        <v>6</v>
      </c>
      <c r="H2786">
        <v>3.1666666666666701</v>
      </c>
      <c r="I2786">
        <v>84</v>
      </c>
      <c r="J2786">
        <v>3.7976190476190501</v>
      </c>
      <c r="K2786">
        <v>2</v>
      </c>
      <c r="L2786">
        <v>2.3809523809523801E-2</v>
      </c>
      <c r="M2786">
        <v>18</v>
      </c>
      <c r="N2786">
        <v>-72.826086956521706</v>
      </c>
      <c r="O2786">
        <v>0.21176470588235299</v>
      </c>
      <c r="P2786">
        <v>63</v>
      </c>
      <c r="Q2786">
        <v>51.634920634920597</v>
      </c>
      <c r="R2786">
        <v>18</v>
      </c>
      <c r="S2786">
        <v>38.8333333333333</v>
      </c>
      <c r="T2786">
        <v>16</v>
      </c>
      <c r="U2786">
        <v>126.5</v>
      </c>
      <c r="V2786">
        <v>16</v>
      </c>
      <c r="W2786">
        <v>33.5</v>
      </c>
      <c r="X2786">
        <v>59</v>
      </c>
      <c r="Y2786">
        <v>103.864406779661</v>
      </c>
      <c r="Z2786">
        <v>10</v>
      </c>
      <c r="AA2786">
        <v>944.7</v>
      </c>
      <c r="AB2786">
        <v>61</v>
      </c>
      <c r="AC2786">
        <v>137.786885245902</v>
      </c>
      <c r="AD2786">
        <v>0.71764705882352897</v>
      </c>
      <c r="AE2786">
        <v>24</v>
      </c>
      <c r="AF2786">
        <v>94.3333333333333</v>
      </c>
      <c r="AG2786">
        <v>0.28235294117647097</v>
      </c>
      <c r="AH2786" s="4">
        <v>13</v>
      </c>
      <c r="AI2786">
        <v>1.3</v>
      </c>
      <c r="AJ2786" s="4">
        <v>3</v>
      </c>
      <c r="AK2786">
        <v>0.3</v>
      </c>
      <c r="AL2786" s="4">
        <v>15</v>
      </c>
      <c r="AM2786">
        <v>0.24590163934426201</v>
      </c>
      <c r="AN2786" s="4">
        <v>6</v>
      </c>
      <c r="AO2786">
        <v>9.8360655737704902E-2</v>
      </c>
      <c r="AP2786" s="4">
        <v>1</v>
      </c>
      <c r="AQ2786">
        <v>1.1764705882352899E-2</v>
      </c>
      <c r="AR2786" s="4">
        <v>1</v>
      </c>
      <c r="AS2786">
        <v>1.1764705882352899E-2</v>
      </c>
      <c r="AT2786" s="4">
        <v>1</v>
      </c>
      <c r="AU2786" s="4">
        <v>0</v>
      </c>
      <c r="AV2786" s="4">
        <v>2</v>
      </c>
      <c r="AW2786">
        <v>1.9090909090909101</v>
      </c>
      <c r="AX2786" s="4">
        <f t="shared" si="43"/>
        <v>44.523809523809504</v>
      </c>
      <c r="AY2786" s="4">
        <v>11</v>
      </c>
      <c r="AZ2786" s="4">
        <v>3.1818181818181799</v>
      </c>
    </row>
    <row r="2787" spans="1:52" x14ac:dyDescent="0.25">
      <c r="A2787" s="4">
        <v>2017</v>
      </c>
      <c r="B2787" s="4" t="s">
        <v>486</v>
      </c>
      <c r="C2787" t="s">
        <v>284</v>
      </c>
      <c r="D2787" t="s">
        <v>285</v>
      </c>
      <c r="E2787" t="s">
        <v>791</v>
      </c>
      <c r="F2787" s="4">
        <v>529</v>
      </c>
      <c r="G2787">
        <v>148</v>
      </c>
      <c r="H2787">
        <v>0.87162162162162204</v>
      </c>
      <c r="I2787">
        <v>529</v>
      </c>
      <c r="J2787">
        <v>4.4990548204158802</v>
      </c>
      <c r="K2787">
        <v>14</v>
      </c>
      <c r="L2787">
        <v>2.6465028355387499E-2</v>
      </c>
      <c r="M2787">
        <v>8</v>
      </c>
      <c r="N2787">
        <v>17.462998102466798</v>
      </c>
      <c r="O2787">
        <v>1.51228733459357E-2</v>
      </c>
      <c r="P2787">
        <v>371</v>
      </c>
      <c r="Q2787">
        <v>23.097035040431301</v>
      </c>
      <c r="R2787">
        <v>126</v>
      </c>
      <c r="S2787">
        <v>30.412698412698401</v>
      </c>
      <c r="T2787">
        <v>16</v>
      </c>
      <c r="U2787">
        <v>138.4375</v>
      </c>
      <c r="V2787">
        <v>16</v>
      </c>
      <c r="W2787">
        <v>2.6875</v>
      </c>
      <c r="X2787">
        <v>503</v>
      </c>
      <c r="Y2787">
        <v>66.081510934393606</v>
      </c>
      <c r="Z2787">
        <v>11</v>
      </c>
      <c r="AA2787">
        <v>696</v>
      </c>
      <c r="AB2787">
        <v>513</v>
      </c>
      <c r="AC2787">
        <v>84.7777777777778</v>
      </c>
      <c r="AD2787">
        <v>0.96975425330812903</v>
      </c>
      <c r="AE2787">
        <v>361</v>
      </c>
      <c r="AF2787">
        <v>65.3573407202216</v>
      </c>
      <c r="AG2787">
        <v>0.68241965973535001</v>
      </c>
      <c r="AH2787" s="4">
        <v>10</v>
      </c>
      <c r="AI2787">
        <v>0.90909090909090895</v>
      </c>
      <c r="AJ2787" s="4">
        <v>5</v>
      </c>
      <c r="AK2787">
        <v>0.45454545454545497</v>
      </c>
      <c r="AL2787" s="4">
        <v>76</v>
      </c>
      <c r="AM2787">
        <v>0.148148148148148</v>
      </c>
      <c r="AN2787" s="4">
        <v>19</v>
      </c>
      <c r="AO2787">
        <v>3.7037037037037E-2</v>
      </c>
      <c r="AP2787" s="4">
        <v>4</v>
      </c>
      <c r="AQ2787">
        <v>7.5614366729678598E-3</v>
      </c>
      <c r="AR2787" s="4">
        <v>1</v>
      </c>
      <c r="AS2787">
        <v>1.8903591682419699E-3</v>
      </c>
      <c r="AT2787" s="4">
        <v>0</v>
      </c>
      <c r="AU2787" s="4">
        <v>0</v>
      </c>
      <c r="AV2787" s="4">
        <v>1</v>
      </c>
      <c r="AW2787">
        <v>2.9719101123595499</v>
      </c>
      <c r="AX2787" s="4">
        <f t="shared" si="43"/>
        <v>178.00000000000003</v>
      </c>
      <c r="AY2787" s="4">
        <v>13</v>
      </c>
      <c r="AZ2787" s="4">
        <v>3.6923076923076898</v>
      </c>
    </row>
    <row r="2788" spans="1:52" x14ac:dyDescent="0.25">
      <c r="A2788" s="4">
        <v>2017</v>
      </c>
      <c r="B2788" s="4" t="s">
        <v>486</v>
      </c>
      <c r="C2788" t="s">
        <v>284</v>
      </c>
      <c r="D2788" t="s">
        <v>217</v>
      </c>
      <c r="E2788" t="s">
        <v>729</v>
      </c>
      <c r="F2788" s="4">
        <v>110</v>
      </c>
      <c r="G2788">
        <v>29</v>
      </c>
      <c r="H2788">
        <v>2.9310344827586201</v>
      </c>
      <c r="I2788">
        <v>109</v>
      </c>
      <c r="J2788">
        <v>5.5596330275229402</v>
      </c>
      <c r="K2788">
        <v>4</v>
      </c>
      <c r="L2788">
        <v>3.6697247706422E-2</v>
      </c>
      <c r="M2788">
        <v>2</v>
      </c>
      <c r="N2788">
        <v>399.48623853211001</v>
      </c>
      <c r="O2788">
        <v>1.8181818181818198E-2</v>
      </c>
      <c r="P2788">
        <v>93</v>
      </c>
      <c r="Q2788">
        <v>31.161290322580601</v>
      </c>
      <c r="R2788">
        <v>34</v>
      </c>
      <c r="S2788">
        <v>36.676470588235297</v>
      </c>
      <c r="T2788">
        <v>16</v>
      </c>
      <c r="U2788">
        <v>102.5625</v>
      </c>
      <c r="V2788">
        <v>14</v>
      </c>
      <c r="W2788">
        <v>10.214285714285699</v>
      </c>
      <c r="X2788">
        <v>85</v>
      </c>
      <c r="Y2788">
        <v>93.2470588235294</v>
      </c>
      <c r="Z2788">
        <v>18</v>
      </c>
      <c r="AA2788">
        <v>476.33333333333297</v>
      </c>
      <c r="AB2788">
        <v>91</v>
      </c>
      <c r="AC2788">
        <v>132.274725274725</v>
      </c>
      <c r="AD2788">
        <v>0.82727272727272705</v>
      </c>
      <c r="AE2788">
        <v>46</v>
      </c>
      <c r="AF2788">
        <v>89.2173913043478</v>
      </c>
      <c r="AG2788">
        <v>0.41818181818181799</v>
      </c>
      <c r="AH2788" s="4">
        <v>12</v>
      </c>
      <c r="AI2788">
        <v>0.66666666666666696</v>
      </c>
      <c r="AJ2788" s="4">
        <v>7</v>
      </c>
      <c r="AK2788">
        <v>0.38888888888888901</v>
      </c>
      <c r="AL2788" s="4">
        <v>15</v>
      </c>
      <c r="AM2788">
        <v>0.164835164835165</v>
      </c>
      <c r="AN2788" s="4">
        <v>8</v>
      </c>
      <c r="AO2788">
        <v>8.7912087912087905E-2</v>
      </c>
      <c r="AP2788" s="4">
        <v>2</v>
      </c>
      <c r="AQ2788">
        <v>1.8181818181818198E-2</v>
      </c>
      <c r="AR2788" s="4">
        <v>0</v>
      </c>
      <c r="AS2788">
        <v>0</v>
      </c>
      <c r="AT2788" s="4">
        <v>1</v>
      </c>
      <c r="AU2788" s="4">
        <v>0</v>
      </c>
      <c r="AV2788" s="4">
        <v>2</v>
      </c>
      <c r="AW2788">
        <v>2.53488372093023</v>
      </c>
      <c r="AX2788" s="4">
        <f t="shared" si="43"/>
        <v>43.39449541284408</v>
      </c>
      <c r="AY2788" s="4">
        <v>14</v>
      </c>
      <c r="AZ2788" s="4">
        <v>51.571428571428598</v>
      </c>
    </row>
    <row r="2789" spans="1:52" x14ac:dyDescent="0.25">
      <c r="A2789" s="4">
        <v>2017</v>
      </c>
      <c r="B2789" s="4" t="s">
        <v>486</v>
      </c>
      <c r="C2789" t="s">
        <v>284</v>
      </c>
      <c r="D2789" t="s">
        <v>203</v>
      </c>
      <c r="E2789" t="s">
        <v>715</v>
      </c>
      <c r="F2789" s="4">
        <v>83</v>
      </c>
      <c r="G2789">
        <v>12</v>
      </c>
      <c r="H2789">
        <v>2.5</v>
      </c>
      <c r="I2789">
        <v>83</v>
      </c>
      <c r="J2789">
        <v>4.6987951807228896</v>
      </c>
      <c r="K2789">
        <v>4</v>
      </c>
      <c r="L2789">
        <v>4.8192771084337303E-2</v>
      </c>
      <c r="M2789">
        <v>73</v>
      </c>
      <c r="N2789">
        <v>5782.6951219512202</v>
      </c>
      <c r="O2789">
        <v>0.87951807228915702</v>
      </c>
      <c r="P2789">
        <v>77</v>
      </c>
      <c r="Q2789">
        <v>100.077922077922</v>
      </c>
      <c r="R2789">
        <v>27</v>
      </c>
      <c r="S2789">
        <v>49.6666666666667</v>
      </c>
      <c r="T2789">
        <v>44</v>
      </c>
      <c r="U2789">
        <v>158.886363636364</v>
      </c>
      <c r="V2789">
        <v>38</v>
      </c>
      <c r="W2789">
        <v>28.789473684210499</v>
      </c>
      <c r="X2789">
        <v>35</v>
      </c>
      <c r="Y2789">
        <v>164.828571428571</v>
      </c>
      <c r="Z2789">
        <v>35</v>
      </c>
      <c r="AA2789">
        <v>781.88571428571402</v>
      </c>
      <c r="AB2789">
        <v>37</v>
      </c>
      <c r="AC2789">
        <v>214.05405405405401</v>
      </c>
      <c r="AD2789">
        <v>0.44578313253012097</v>
      </c>
      <c r="AE2789">
        <v>5</v>
      </c>
      <c r="AF2789">
        <v>117.6</v>
      </c>
      <c r="AG2789">
        <v>6.02409638554217E-2</v>
      </c>
      <c r="AH2789" s="4">
        <v>33</v>
      </c>
      <c r="AI2789">
        <v>0.94285714285714295</v>
      </c>
      <c r="AJ2789" s="4">
        <v>9</v>
      </c>
      <c r="AK2789">
        <v>0.25714285714285701</v>
      </c>
      <c r="AL2789" s="4">
        <v>11</v>
      </c>
      <c r="AM2789">
        <v>0.29729729729729698</v>
      </c>
      <c r="AN2789" s="4">
        <v>2</v>
      </c>
      <c r="AO2789">
        <v>5.4054054054054099E-2</v>
      </c>
      <c r="AP2789" s="4">
        <v>0</v>
      </c>
      <c r="AQ2789">
        <v>0</v>
      </c>
      <c r="AR2789" s="4">
        <v>0</v>
      </c>
      <c r="AS2789">
        <v>0</v>
      </c>
      <c r="AT2789" s="4">
        <v>0</v>
      </c>
      <c r="AU2789" s="4">
        <v>0</v>
      </c>
      <c r="AV2789" s="4">
        <v>2</v>
      </c>
      <c r="AW2789">
        <v>1.97619047619048</v>
      </c>
      <c r="AX2789" s="4">
        <f t="shared" si="43"/>
        <v>41.999999999999915</v>
      </c>
      <c r="AY2789" s="4">
        <v>43</v>
      </c>
      <c r="AZ2789" s="4">
        <v>8.0465116279069804</v>
      </c>
    </row>
    <row r="2790" spans="1:52" x14ac:dyDescent="0.25">
      <c r="A2790" s="4">
        <v>2017</v>
      </c>
      <c r="B2790" s="4" t="s">
        <v>486</v>
      </c>
      <c r="C2790" t="s">
        <v>284</v>
      </c>
      <c r="D2790" t="s">
        <v>204</v>
      </c>
      <c r="E2790" t="s">
        <v>716</v>
      </c>
      <c r="F2790" s="4">
        <v>63</v>
      </c>
      <c r="G2790">
        <v>1</v>
      </c>
      <c r="H2790">
        <v>6</v>
      </c>
      <c r="I2790">
        <v>61</v>
      </c>
      <c r="J2790">
        <v>4.6885245901639303</v>
      </c>
      <c r="K2790">
        <v>0</v>
      </c>
      <c r="L2790">
        <v>0</v>
      </c>
      <c r="M2790">
        <v>7</v>
      </c>
      <c r="N2790">
        <v>687.03278688524597</v>
      </c>
      <c r="O2790">
        <v>0.11111111111111099</v>
      </c>
      <c r="P2790">
        <v>10</v>
      </c>
      <c r="Q2790">
        <v>331.7</v>
      </c>
      <c r="R2790">
        <v>14</v>
      </c>
      <c r="S2790">
        <v>28.785714285714299</v>
      </c>
      <c r="T2790">
        <v>11</v>
      </c>
      <c r="U2790">
        <v>140.54545454545499</v>
      </c>
      <c r="V2790">
        <v>11</v>
      </c>
      <c r="W2790">
        <v>7.6363636363636402</v>
      </c>
      <c r="X2790">
        <v>50</v>
      </c>
      <c r="Y2790">
        <v>91.68</v>
      </c>
      <c r="Z2790">
        <v>7</v>
      </c>
      <c r="AA2790">
        <v>419.71428571428601</v>
      </c>
      <c r="AB2790">
        <v>50</v>
      </c>
      <c r="AC2790">
        <v>121.1</v>
      </c>
      <c r="AD2790">
        <v>0.79365079365079405</v>
      </c>
      <c r="AE2790">
        <v>23</v>
      </c>
      <c r="AF2790">
        <v>60.173913043478301</v>
      </c>
      <c r="AG2790">
        <v>0.365079365079365</v>
      </c>
      <c r="AH2790" s="4">
        <v>4</v>
      </c>
      <c r="AI2790">
        <v>0.57142857142857095</v>
      </c>
      <c r="AJ2790" s="4">
        <v>4</v>
      </c>
      <c r="AK2790">
        <v>0.57142857142857095</v>
      </c>
      <c r="AL2790" s="4">
        <v>13</v>
      </c>
      <c r="AM2790">
        <v>0.26</v>
      </c>
      <c r="AN2790" s="4">
        <v>3</v>
      </c>
      <c r="AO2790">
        <v>0.06</v>
      </c>
      <c r="AP2790" s="4">
        <v>1</v>
      </c>
      <c r="AQ2790">
        <v>1.58730158730159E-2</v>
      </c>
      <c r="AR2790" s="4">
        <v>0</v>
      </c>
      <c r="AS2790">
        <v>0</v>
      </c>
      <c r="AT2790" s="4">
        <v>2</v>
      </c>
      <c r="AU2790" s="4">
        <v>0</v>
      </c>
      <c r="AV2790" s="4">
        <v>3</v>
      </c>
      <c r="AW2790">
        <v>1.38636363636364</v>
      </c>
      <c r="AX2790" s="4">
        <f t="shared" si="43"/>
        <v>45.442622950819555</v>
      </c>
      <c r="AY2790" s="4">
        <v>11</v>
      </c>
      <c r="AZ2790" s="4">
        <v>3</v>
      </c>
    </row>
    <row r="2791" spans="1:52" x14ac:dyDescent="0.25">
      <c r="A2791" s="4">
        <v>2017</v>
      </c>
      <c r="B2791" s="4" t="s">
        <v>486</v>
      </c>
      <c r="C2791" t="s">
        <v>284</v>
      </c>
      <c r="D2791" t="s">
        <v>195</v>
      </c>
      <c r="E2791" t="s">
        <v>707</v>
      </c>
      <c r="F2791" s="4">
        <v>19</v>
      </c>
      <c r="G2791">
        <v>2</v>
      </c>
      <c r="H2791">
        <v>6.5</v>
      </c>
      <c r="I2791">
        <v>19</v>
      </c>
      <c r="J2791">
        <v>3.5263157894736801</v>
      </c>
      <c r="K2791">
        <v>1</v>
      </c>
      <c r="L2791">
        <v>5.2631578947368397E-2</v>
      </c>
      <c r="M2791">
        <v>4</v>
      </c>
      <c r="N2791">
        <v>1422.3888888888901</v>
      </c>
      <c r="O2791">
        <v>0.21052631578947401</v>
      </c>
      <c r="P2791">
        <v>11</v>
      </c>
      <c r="Q2791">
        <v>59.363636363636402</v>
      </c>
      <c r="R2791">
        <v>5</v>
      </c>
      <c r="S2791">
        <v>25.4</v>
      </c>
      <c r="T2791">
        <v>7</v>
      </c>
      <c r="U2791">
        <v>109.857142857143</v>
      </c>
      <c r="V2791">
        <v>5</v>
      </c>
      <c r="W2791">
        <v>3.2</v>
      </c>
      <c r="X2791">
        <v>11</v>
      </c>
      <c r="Y2791">
        <v>54.727272727272698</v>
      </c>
      <c r="Z2791">
        <v>6</v>
      </c>
      <c r="AA2791">
        <v>715.16666666666697</v>
      </c>
      <c r="AB2791">
        <v>11</v>
      </c>
      <c r="AC2791">
        <v>84.090909090909093</v>
      </c>
      <c r="AD2791">
        <v>0.57894736842105299</v>
      </c>
      <c r="AE2791">
        <v>4</v>
      </c>
      <c r="AF2791">
        <v>29</v>
      </c>
      <c r="AG2791">
        <v>0.21052631578947401</v>
      </c>
      <c r="AH2791" s="4">
        <v>5</v>
      </c>
      <c r="AI2791">
        <v>0.83333333333333304</v>
      </c>
      <c r="AJ2791" s="4">
        <v>1</v>
      </c>
      <c r="AK2791">
        <v>0.16666666666666699</v>
      </c>
      <c r="AL2791" s="4">
        <v>5</v>
      </c>
      <c r="AM2791">
        <v>0.45454545454545497</v>
      </c>
      <c r="AN2791" s="4">
        <v>0</v>
      </c>
      <c r="AO2791">
        <v>0</v>
      </c>
      <c r="AP2791" s="4">
        <v>1</v>
      </c>
      <c r="AQ2791">
        <v>5.2631578947368397E-2</v>
      </c>
      <c r="AR2791" s="4">
        <v>0</v>
      </c>
      <c r="AS2791">
        <v>0</v>
      </c>
      <c r="AT2791" s="4">
        <v>0</v>
      </c>
      <c r="AU2791" s="4">
        <v>0</v>
      </c>
      <c r="AV2791" s="4">
        <v>0</v>
      </c>
      <c r="AW2791">
        <v>1.5833333333333299</v>
      </c>
      <c r="AX2791" s="4">
        <f t="shared" si="43"/>
        <v>12.000000000000027</v>
      </c>
      <c r="AY2791" s="4">
        <v>7</v>
      </c>
      <c r="AZ2791" s="4">
        <v>9</v>
      </c>
    </row>
    <row r="2792" spans="1:52" x14ac:dyDescent="0.25">
      <c r="A2792" s="4">
        <v>2017</v>
      </c>
      <c r="B2792" s="4" t="s">
        <v>486</v>
      </c>
      <c r="C2792" t="s">
        <v>284</v>
      </c>
      <c r="D2792" t="s">
        <v>196</v>
      </c>
      <c r="E2792" t="s">
        <v>708</v>
      </c>
      <c r="F2792" s="4">
        <v>1</v>
      </c>
      <c r="G2792">
        <v>0</v>
      </c>
      <c r="H2792">
        <v>0</v>
      </c>
      <c r="I2792">
        <v>1</v>
      </c>
      <c r="J2792">
        <v>13</v>
      </c>
      <c r="K2792">
        <v>0</v>
      </c>
      <c r="L2792">
        <v>0</v>
      </c>
      <c r="M2792">
        <v>0</v>
      </c>
      <c r="N2792">
        <v>1259</v>
      </c>
      <c r="O2792">
        <v>0</v>
      </c>
      <c r="P2792">
        <v>1</v>
      </c>
      <c r="Q2792">
        <v>69</v>
      </c>
      <c r="R2792">
        <v>1</v>
      </c>
      <c r="S2792">
        <v>69</v>
      </c>
      <c r="T2792">
        <v>1</v>
      </c>
      <c r="U2792">
        <v>457</v>
      </c>
      <c r="V2792">
        <v>1</v>
      </c>
      <c r="W2792">
        <v>3</v>
      </c>
      <c r="X2792">
        <v>0</v>
      </c>
      <c r="Y2792">
        <v>0</v>
      </c>
      <c r="Z2792">
        <v>1</v>
      </c>
      <c r="AA2792">
        <v>442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 s="4">
        <v>1</v>
      </c>
      <c r="AI2792">
        <v>1</v>
      </c>
      <c r="AJ2792" s="4">
        <v>0</v>
      </c>
      <c r="AK2792">
        <v>0</v>
      </c>
      <c r="AL2792" s="4">
        <v>0</v>
      </c>
      <c r="AM2792">
        <v>0</v>
      </c>
      <c r="AN2792" s="4">
        <v>0</v>
      </c>
      <c r="AO2792">
        <v>0</v>
      </c>
      <c r="AP2792" s="4">
        <v>0</v>
      </c>
      <c r="AQ2792">
        <v>0</v>
      </c>
      <c r="AR2792" s="4">
        <v>0</v>
      </c>
      <c r="AS2792">
        <v>0</v>
      </c>
      <c r="AT2792" s="4">
        <v>0</v>
      </c>
      <c r="AU2792" s="4">
        <v>0</v>
      </c>
      <c r="AV2792" s="4">
        <v>0</v>
      </c>
      <c r="AW2792">
        <v>1</v>
      </c>
      <c r="AX2792" s="4">
        <f t="shared" si="43"/>
        <v>1</v>
      </c>
      <c r="AY2792" s="4">
        <v>1</v>
      </c>
      <c r="AZ2792" s="4">
        <v>0</v>
      </c>
    </row>
    <row r="2793" spans="1:52" x14ac:dyDescent="0.25">
      <c r="A2793" s="4">
        <v>2017</v>
      </c>
      <c r="B2793" s="4" t="s">
        <v>486</v>
      </c>
      <c r="C2793" t="s">
        <v>284</v>
      </c>
      <c r="D2793" t="s">
        <v>287</v>
      </c>
      <c r="E2793" t="s">
        <v>793</v>
      </c>
      <c r="F2793" s="4">
        <v>155</v>
      </c>
      <c r="G2793">
        <v>47</v>
      </c>
      <c r="H2793">
        <v>2.1914893617021298</v>
      </c>
      <c r="I2793">
        <v>155</v>
      </c>
      <c r="J2793">
        <v>3.2516129032258099</v>
      </c>
      <c r="K2793">
        <v>16</v>
      </c>
      <c r="L2793">
        <v>0.103225806451613</v>
      </c>
      <c r="M2793">
        <v>3</v>
      </c>
      <c r="N2793">
        <v>184.29411764705901</v>
      </c>
      <c r="O2793">
        <v>1.9354838709677399E-2</v>
      </c>
      <c r="P2793">
        <v>97</v>
      </c>
      <c r="Q2793">
        <v>39.721649484536101</v>
      </c>
      <c r="R2793">
        <v>35</v>
      </c>
      <c r="S2793">
        <v>49.514285714285698</v>
      </c>
      <c r="T2793">
        <v>2</v>
      </c>
      <c r="U2793">
        <v>169</v>
      </c>
      <c r="V2793">
        <v>2</v>
      </c>
      <c r="W2793">
        <v>17.5</v>
      </c>
      <c r="X2793">
        <v>148</v>
      </c>
      <c r="Y2793">
        <v>74.527027027027003</v>
      </c>
      <c r="Z2793">
        <v>1</v>
      </c>
      <c r="AA2793">
        <v>796</v>
      </c>
      <c r="AB2793">
        <v>153</v>
      </c>
      <c r="AC2793">
        <v>91.869281045751606</v>
      </c>
      <c r="AD2793">
        <v>0.98709677419354802</v>
      </c>
      <c r="AE2793">
        <v>112</v>
      </c>
      <c r="AF2793">
        <v>77.973214285714306</v>
      </c>
      <c r="AG2793">
        <v>0.72258064516128995</v>
      </c>
      <c r="AH2793" s="4">
        <v>1</v>
      </c>
      <c r="AI2793">
        <v>1</v>
      </c>
      <c r="AJ2793" s="4">
        <v>0</v>
      </c>
      <c r="AK2793">
        <v>0</v>
      </c>
      <c r="AL2793" s="4">
        <v>11</v>
      </c>
      <c r="AM2793">
        <v>7.1895424836601302E-2</v>
      </c>
      <c r="AN2793" s="4">
        <v>5</v>
      </c>
      <c r="AO2793">
        <v>3.2679738562091498E-2</v>
      </c>
      <c r="AP2793" s="4">
        <v>0</v>
      </c>
      <c r="AQ2793">
        <v>0</v>
      </c>
      <c r="AR2793" s="4">
        <v>0</v>
      </c>
      <c r="AS2793">
        <v>0</v>
      </c>
      <c r="AT2793" s="4">
        <v>0</v>
      </c>
      <c r="AU2793" s="4">
        <v>0</v>
      </c>
      <c r="AV2793" s="4">
        <v>1</v>
      </c>
      <c r="AW2793">
        <v>3.1</v>
      </c>
      <c r="AX2793" s="4">
        <f t="shared" si="43"/>
        <v>50</v>
      </c>
      <c r="AY2793" s="4">
        <v>1</v>
      </c>
      <c r="AZ2793" s="4">
        <v>18</v>
      </c>
    </row>
    <row r="2794" spans="1:52" x14ac:dyDescent="0.25">
      <c r="A2794" s="4">
        <v>2017</v>
      </c>
      <c r="B2794" s="4" t="s">
        <v>486</v>
      </c>
      <c r="C2794" t="s">
        <v>284</v>
      </c>
      <c r="D2794" t="s">
        <v>286</v>
      </c>
      <c r="E2794" t="s">
        <v>792</v>
      </c>
      <c r="F2794" s="4">
        <v>319</v>
      </c>
      <c r="G2794">
        <v>169</v>
      </c>
      <c r="H2794">
        <v>5.46745562130178</v>
      </c>
      <c r="I2794">
        <v>316</v>
      </c>
      <c r="J2794">
        <v>10.4620253164557</v>
      </c>
      <c r="K2794">
        <v>4</v>
      </c>
      <c r="L2794">
        <v>1.26582278481013E-2</v>
      </c>
      <c r="M2794">
        <v>84</v>
      </c>
      <c r="N2794">
        <v>1038.26369863014</v>
      </c>
      <c r="O2794">
        <v>0.263322884012539</v>
      </c>
      <c r="P2794">
        <v>216</v>
      </c>
      <c r="Q2794">
        <v>40.453703703703702</v>
      </c>
      <c r="R2794">
        <v>24</v>
      </c>
      <c r="S2794">
        <v>70.0416666666667</v>
      </c>
      <c r="T2794">
        <v>9</v>
      </c>
      <c r="U2794">
        <v>212.222222222222</v>
      </c>
      <c r="V2794">
        <v>7</v>
      </c>
      <c r="W2794">
        <v>12.714285714285699</v>
      </c>
      <c r="X2794">
        <v>288</v>
      </c>
      <c r="Y2794">
        <v>83.9236111111111</v>
      </c>
      <c r="Z2794">
        <v>7</v>
      </c>
      <c r="AA2794">
        <v>386.857142857143</v>
      </c>
      <c r="AB2794">
        <v>307</v>
      </c>
      <c r="AC2794">
        <v>107.052117263844</v>
      </c>
      <c r="AD2794">
        <v>0.96238244514106597</v>
      </c>
      <c r="AE2794">
        <v>208</v>
      </c>
      <c r="AF2794">
        <v>81.456730769230802</v>
      </c>
      <c r="AG2794">
        <v>0.65203761755485901</v>
      </c>
      <c r="AH2794" s="4">
        <v>6</v>
      </c>
      <c r="AI2794">
        <v>0.85714285714285698</v>
      </c>
      <c r="AJ2794" s="4">
        <v>4</v>
      </c>
      <c r="AK2794">
        <v>0.57142857142857095</v>
      </c>
      <c r="AL2794" s="4">
        <v>41</v>
      </c>
      <c r="AM2794">
        <v>0.13355048859934901</v>
      </c>
      <c r="AN2794" s="4">
        <v>21</v>
      </c>
      <c r="AO2794">
        <v>6.8403908794788304E-2</v>
      </c>
      <c r="AP2794" s="4">
        <v>2</v>
      </c>
      <c r="AQ2794">
        <v>6.2695924764890297E-3</v>
      </c>
      <c r="AR2794" s="4">
        <v>2</v>
      </c>
      <c r="AS2794">
        <v>6.2695924764890297E-3</v>
      </c>
      <c r="AT2794" s="4">
        <v>3</v>
      </c>
      <c r="AU2794" s="4">
        <v>0</v>
      </c>
      <c r="AV2794" s="4">
        <v>2</v>
      </c>
      <c r="AW2794">
        <v>2.528</v>
      </c>
      <c r="AX2794" s="4">
        <f t="shared" si="43"/>
        <v>126.1867088607595</v>
      </c>
      <c r="AY2794" s="4">
        <v>8</v>
      </c>
      <c r="AZ2794" s="4">
        <v>4.25</v>
      </c>
    </row>
    <row r="2795" spans="1:52" x14ac:dyDescent="0.25">
      <c r="A2795" s="4">
        <v>2017</v>
      </c>
      <c r="B2795" s="4" t="s">
        <v>486</v>
      </c>
      <c r="C2795" t="s">
        <v>284</v>
      </c>
      <c r="D2795" t="s">
        <v>224</v>
      </c>
      <c r="E2795" t="s">
        <v>735</v>
      </c>
      <c r="F2795" s="4">
        <v>211</v>
      </c>
      <c r="G2795">
        <v>24</v>
      </c>
      <c r="H2795">
        <v>2.375</v>
      </c>
      <c r="I2795">
        <v>210</v>
      </c>
      <c r="J2795">
        <v>3.5333333333333301</v>
      </c>
      <c r="K2795">
        <v>8</v>
      </c>
      <c r="L2795">
        <v>3.8095238095238099E-2</v>
      </c>
      <c r="M2795">
        <v>90</v>
      </c>
      <c r="N2795">
        <v>1278.5414364640901</v>
      </c>
      <c r="O2795">
        <v>0.42654028436018998</v>
      </c>
      <c r="P2795">
        <v>175</v>
      </c>
      <c r="Q2795">
        <v>49.708571428571403</v>
      </c>
      <c r="R2795">
        <v>62</v>
      </c>
      <c r="S2795">
        <v>53.451612903225801</v>
      </c>
      <c r="T2795">
        <v>76</v>
      </c>
      <c r="U2795">
        <v>133.57894736842101</v>
      </c>
      <c r="V2795">
        <v>64</v>
      </c>
      <c r="W2795">
        <v>9.171875</v>
      </c>
      <c r="X2795">
        <v>125</v>
      </c>
      <c r="Y2795">
        <v>122.744</v>
      </c>
      <c r="Z2795">
        <v>58</v>
      </c>
      <c r="AA2795">
        <v>653.62068965517199</v>
      </c>
      <c r="AB2795">
        <v>128</v>
      </c>
      <c r="AC2795">
        <v>167.2421875</v>
      </c>
      <c r="AD2795">
        <v>0.60663507109004799</v>
      </c>
      <c r="AE2795">
        <v>21</v>
      </c>
      <c r="AF2795">
        <v>94.380952380952394</v>
      </c>
      <c r="AG2795">
        <v>9.9526066350710901E-2</v>
      </c>
      <c r="AH2795" s="4">
        <v>50</v>
      </c>
      <c r="AI2795">
        <v>0.86206896551724099</v>
      </c>
      <c r="AJ2795" s="4">
        <v>17</v>
      </c>
      <c r="AK2795">
        <v>0.29310344827586199</v>
      </c>
      <c r="AL2795" s="4">
        <v>54</v>
      </c>
      <c r="AM2795">
        <v>0.421875</v>
      </c>
      <c r="AN2795" s="4">
        <v>4</v>
      </c>
      <c r="AO2795">
        <v>3.125E-2</v>
      </c>
      <c r="AP2795" s="4">
        <v>1</v>
      </c>
      <c r="AQ2795">
        <v>4.739336492891E-3</v>
      </c>
      <c r="AR2795" s="4">
        <v>0</v>
      </c>
      <c r="AS2795">
        <v>0</v>
      </c>
      <c r="AT2795" s="4">
        <v>1</v>
      </c>
      <c r="AU2795" s="4">
        <v>0</v>
      </c>
      <c r="AV2795" s="4">
        <v>3</v>
      </c>
      <c r="AW2795">
        <v>2</v>
      </c>
      <c r="AX2795" s="4">
        <f t="shared" si="43"/>
        <v>105.5</v>
      </c>
      <c r="AY2795" s="4">
        <v>66</v>
      </c>
      <c r="AZ2795" s="4">
        <v>4.7727272727272698</v>
      </c>
    </row>
    <row r="2796" spans="1:52" x14ac:dyDescent="0.25">
      <c r="A2796" s="4">
        <v>2017</v>
      </c>
      <c r="B2796" s="4" t="s">
        <v>486</v>
      </c>
      <c r="C2796" t="s">
        <v>284</v>
      </c>
      <c r="D2796" t="s">
        <v>213</v>
      </c>
      <c r="E2796" t="s">
        <v>725</v>
      </c>
      <c r="F2796" s="4">
        <v>70</v>
      </c>
      <c r="G2796">
        <v>16</v>
      </c>
      <c r="H2796">
        <v>2.375</v>
      </c>
      <c r="I2796">
        <v>70</v>
      </c>
      <c r="J2796">
        <v>4.5571428571428596</v>
      </c>
      <c r="K2796">
        <v>2</v>
      </c>
      <c r="L2796">
        <v>2.8571428571428598E-2</v>
      </c>
      <c r="M2796">
        <v>4</v>
      </c>
      <c r="N2796">
        <v>1.60606060606061</v>
      </c>
      <c r="O2796">
        <v>5.7142857142857099E-2</v>
      </c>
      <c r="P2796">
        <v>63</v>
      </c>
      <c r="Q2796">
        <v>32.269841269841301</v>
      </c>
      <c r="R2796">
        <v>22</v>
      </c>
      <c r="S2796">
        <v>69</v>
      </c>
      <c r="T2796">
        <v>22</v>
      </c>
      <c r="U2796">
        <v>148.863636363636</v>
      </c>
      <c r="V2796">
        <v>21</v>
      </c>
      <c r="W2796">
        <v>11.5714285714286</v>
      </c>
      <c r="X2796">
        <v>48</v>
      </c>
      <c r="Y2796">
        <v>138.395833333333</v>
      </c>
      <c r="Z2796">
        <v>19</v>
      </c>
      <c r="AA2796">
        <v>533.42105263157896</v>
      </c>
      <c r="AB2796">
        <v>48</v>
      </c>
      <c r="AC2796">
        <v>203.645833333333</v>
      </c>
      <c r="AD2796">
        <v>0.68571428571428605</v>
      </c>
      <c r="AE2796">
        <v>5</v>
      </c>
      <c r="AF2796">
        <v>97.2</v>
      </c>
      <c r="AG2796">
        <v>7.1428571428571397E-2</v>
      </c>
      <c r="AH2796" s="4">
        <v>12</v>
      </c>
      <c r="AI2796">
        <v>0.63157894736842102</v>
      </c>
      <c r="AJ2796" s="4">
        <v>4</v>
      </c>
      <c r="AK2796">
        <v>0.21052631578947401</v>
      </c>
      <c r="AL2796" s="4">
        <v>17</v>
      </c>
      <c r="AM2796">
        <v>0.35416666666666702</v>
      </c>
      <c r="AN2796" s="4">
        <v>4</v>
      </c>
      <c r="AO2796">
        <v>8.3333333333333301E-2</v>
      </c>
      <c r="AP2796" s="4">
        <v>1</v>
      </c>
      <c r="AQ2796">
        <v>1.4285714285714299E-2</v>
      </c>
      <c r="AR2796" s="4">
        <v>0</v>
      </c>
      <c r="AS2796">
        <v>0</v>
      </c>
      <c r="AT2796" s="4">
        <v>0</v>
      </c>
      <c r="AU2796" s="4">
        <v>0</v>
      </c>
      <c r="AV2796" s="4">
        <v>1</v>
      </c>
      <c r="AW2796">
        <v>1.84210526315789</v>
      </c>
      <c r="AX2796" s="4">
        <f t="shared" si="43"/>
        <v>38.000000000000099</v>
      </c>
      <c r="AY2796" s="4">
        <v>20</v>
      </c>
      <c r="AZ2796" s="4">
        <v>12.1</v>
      </c>
    </row>
    <row r="2797" spans="1:52" x14ac:dyDescent="0.25">
      <c r="A2797" s="4">
        <v>2017</v>
      </c>
      <c r="B2797" s="4" t="s">
        <v>486</v>
      </c>
      <c r="C2797" t="s">
        <v>284</v>
      </c>
      <c r="D2797" t="s">
        <v>239</v>
      </c>
      <c r="E2797" t="s">
        <v>750</v>
      </c>
      <c r="F2797" s="4">
        <v>64</v>
      </c>
      <c r="G2797">
        <v>23</v>
      </c>
      <c r="H2797">
        <v>1.9130434782608701</v>
      </c>
      <c r="I2797">
        <v>64</v>
      </c>
      <c r="J2797">
        <v>4.9375</v>
      </c>
      <c r="K2797">
        <v>2</v>
      </c>
      <c r="L2797">
        <v>3.125E-2</v>
      </c>
      <c r="M2797">
        <v>2</v>
      </c>
      <c r="N2797">
        <v>301.96825396825398</v>
      </c>
      <c r="O2797">
        <v>3.125E-2</v>
      </c>
      <c r="P2797">
        <v>40</v>
      </c>
      <c r="Q2797">
        <v>31.5</v>
      </c>
      <c r="R2797">
        <v>17</v>
      </c>
      <c r="S2797">
        <v>46</v>
      </c>
      <c r="T2797">
        <v>2</v>
      </c>
      <c r="U2797">
        <v>149</v>
      </c>
      <c r="V2797">
        <v>2</v>
      </c>
      <c r="W2797">
        <v>17.5</v>
      </c>
      <c r="X2797">
        <v>61</v>
      </c>
      <c r="Y2797">
        <v>75.262295081967196</v>
      </c>
      <c r="Z2797">
        <v>1</v>
      </c>
      <c r="AA2797">
        <v>213</v>
      </c>
      <c r="AB2797">
        <v>62</v>
      </c>
      <c r="AC2797">
        <v>94.580645161290306</v>
      </c>
      <c r="AD2797">
        <v>0.96875</v>
      </c>
      <c r="AE2797">
        <v>45</v>
      </c>
      <c r="AF2797">
        <v>73.155555555555594</v>
      </c>
      <c r="AG2797">
        <v>0.703125</v>
      </c>
      <c r="AH2797" s="4">
        <v>1</v>
      </c>
      <c r="AI2797">
        <v>1</v>
      </c>
      <c r="AJ2797" s="4">
        <v>0</v>
      </c>
      <c r="AK2797">
        <v>0</v>
      </c>
      <c r="AL2797" s="4">
        <v>7</v>
      </c>
      <c r="AM2797">
        <v>0.112903225806452</v>
      </c>
      <c r="AN2797" s="4">
        <v>2</v>
      </c>
      <c r="AO2797">
        <v>3.2258064516128997E-2</v>
      </c>
      <c r="AP2797" s="4">
        <v>1</v>
      </c>
      <c r="AQ2797">
        <v>1.5625E-2</v>
      </c>
      <c r="AR2797" s="4">
        <v>0</v>
      </c>
      <c r="AS2797">
        <v>0</v>
      </c>
      <c r="AT2797" s="4">
        <v>0</v>
      </c>
      <c r="AU2797" s="4">
        <v>0</v>
      </c>
      <c r="AV2797" s="4">
        <v>0</v>
      </c>
      <c r="AW2797">
        <v>3.3684210526315801</v>
      </c>
      <c r="AX2797" s="4">
        <f t="shared" si="43"/>
        <v>18.999999999999993</v>
      </c>
      <c r="AY2797" s="4">
        <v>2</v>
      </c>
      <c r="AZ2797" s="4">
        <v>14.5</v>
      </c>
    </row>
    <row r="2798" spans="1:52" x14ac:dyDescent="0.25">
      <c r="A2798" s="4">
        <v>2017</v>
      </c>
      <c r="B2798" s="4" t="s">
        <v>486</v>
      </c>
      <c r="C2798" t="s">
        <v>284</v>
      </c>
      <c r="D2798" t="s">
        <v>209</v>
      </c>
      <c r="E2798" t="s">
        <v>721</v>
      </c>
      <c r="F2798" s="4">
        <v>114</v>
      </c>
      <c r="G2798">
        <v>1</v>
      </c>
      <c r="H2798">
        <v>2</v>
      </c>
      <c r="I2798">
        <v>114</v>
      </c>
      <c r="J2798">
        <v>4.3771929824561404</v>
      </c>
      <c r="K2798">
        <v>0</v>
      </c>
      <c r="L2798">
        <v>0</v>
      </c>
      <c r="M2798">
        <v>21</v>
      </c>
      <c r="N2798">
        <v>1478.0360360360401</v>
      </c>
      <c r="O2798">
        <v>0.18421052631578899</v>
      </c>
      <c r="P2798">
        <v>26</v>
      </c>
      <c r="Q2798">
        <v>150.15384615384599</v>
      </c>
      <c r="R2798">
        <v>51</v>
      </c>
      <c r="S2798">
        <v>37.823529411764703</v>
      </c>
      <c r="T2798">
        <v>19</v>
      </c>
      <c r="U2798">
        <v>208.947368421053</v>
      </c>
      <c r="V2798">
        <v>18</v>
      </c>
      <c r="W2798">
        <v>6.7222222222222197</v>
      </c>
      <c r="X2798">
        <v>94</v>
      </c>
      <c r="Y2798">
        <v>119.276595744681</v>
      </c>
      <c r="Z2798">
        <v>15</v>
      </c>
      <c r="AA2798">
        <v>331.66666666666703</v>
      </c>
      <c r="AB2798">
        <v>95</v>
      </c>
      <c r="AC2798">
        <v>145.25263157894699</v>
      </c>
      <c r="AD2798">
        <v>0.83333333333333304</v>
      </c>
      <c r="AE2798">
        <v>43</v>
      </c>
      <c r="AF2798">
        <v>84.930232558139494</v>
      </c>
      <c r="AG2798">
        <v>0.37719298245614002</v>
      </c>
      <c r="AH2798" s="4">
        <v>13</v>
      </c>
      <c r="AI2798">
        <v>0.86666666666666703</v>
      </c>
      <c r="AJ2798" s="4">
        <v>3</v>
      </c>
      <c r="AK2798">
        <v>0.2</v>
      </c>
      <c r="AL2798" s="4">
        <v>35</v>
      </c>
      <c r="AM2798">
        <v>0.36842105263157898</v>
      </c>
      <c r="AN2798" s="4">
        <v>5</v>
      </c>
      <c r="AO2798">
        <v>5.2631578947368397E-2</v>
      </c>
      <c r="AP2798" s="4">
        <v>0</v>
      </c>
      <c r="AQ2798">
        <v>0</v>
      </c>
      <c r="AR2798" s="4">
        <v>0</v>
      </c>
      <c r="AS2798">
        <v>0</v>
      </c>
      <c r="AT2798" s="4">
        <v>0</v>
      </c>
      <c r="AU2798" s="4">
        <v>0</v>
      </c>
      <c r="AV2798" s="4">
        <v>2</v>
      </c>
      <c r="AW2798">
        <v>1.52</v>
      </c>
      <c r="AX2798" s="4">
        <f t="shared" si="43"/>
        <v>75</v>
      </c>
      <c r="AY2798" s="4">
        <v>19</v>
      </c>
      <c r="AZ2798" s="4">
        <v>5.6842105263157903</v>
      </c>
    </row>
    <row r="2799" spans="1:52" x14ac:dyDescent="0.25">
      <c r="A2799" s="4">
        <v>2017</v>
      </c>
      <c r="B2799" s="4" t="s">
        <v>486</v>
      </c>
      <c r="C2799" t="s">
        <v>284</v>
      </c>
      <c r="D2799" t="s">
        <v>211</v>
      </c>
      <c r="E2799" t="s">
        <v>723</v>
      </c>
      <c r="F2799" s="4">
        <v>78</v>
      </c>
      <c r="G2799">
        <v>6</v>
      </c>
      <c r="H2799">
        <v>3.1666666666666701</v>
      </c>
      <c r="I2799">
        <v>77</v>
      </c>
      <c r="J2799">
        <v>4.2597402597402603</v>
      </c>
      <c r="K2799">
        <v>6</v>
      </c>
      <c r="L2799">
        <v>7.7922077922077906E-2</v>
      </c>
      <c r="M2799">
        <v>44</v>
      </c>
      <c r="N2799">
        <v>3424.9014084506998</v>
      </c>
      <c r="O2799">
        <v>0.56410256410256399</v>
      </c>
      <c r="P2799">
        <v>21</v>
      </c>
      <c r="Q2799">
        <v>112</v>
      </c>
      <c r="R2799">
        <v>26</v>
      </c>
      <c r="S2799">
        <v>60.076923076923102</v>
      </c>
      <c r="T2799">
        <v>16</v>
      </c>
      <c r="U2799">
        <v>135.875</v>
      </c>
      <c r="V2799">
        <v>14</v>
      </c>
      <c r="W2799">
        <v>5.1428571428571397</v>
      </c>
      <c r="X2799">
        <v>58</v>
      </c>
      <c r="Y2799">
        <v>120.534482758621</v>
      </c>
      <c r="Z2799">
        <v>14</v>
      </c>
      <c r="AA2799">
        <v>363.21428571428601</v>
      </c>
      <c r="AB2799">
        <v>61</v>
      </c>
      <c r="AC2799">
        <v>159.852459016393</v>
      </c>
      <c r="AD2799">
        <v>0.78205128205128205</v>
      </c>
      <c r="AE2799">
        <v>14</v>
      </c>
      <c r="AF2799">
        <v>78.428571428571402</v>
      </c>
      <c r="AG2799">
        <v>0.17948717948717999</v>
      </c>
      <c r="AH2799" s="4">
        <v>10</v>
      </c>
      <c r="AI2799">
        <v>0.71428571428571397</v>
      </c>
      <c r="AJ2799" s="4">
        <v>3</v>
      </c>
      <c r="AK2799">
        <v>0.214285714285714</v>
      </c>
      <c r="AL2799" s="4">
        <v>24</v>
      </c>
      <c r="AM2799">
        <v>0.39344262295082</v>
      </c>
      <c r="AN2799" s="4">
        <v>9</v>
      </c>
      <c r="AO2799">
        <v>0.14754098360655701</v>
      </c>
      <c r="AP2799" s="4">
        <v>1</v>
      </c>
      <c r="AQ2799">
        <v>1.2820512820512799E-2</v>
      </c>
      <c r="AR2799" s="4">
        <v>0</v>
      </c>
      <c r="AS2799">
        <v>0</v>
      </c>
      <c r="AT2799" s="4">
        <v>1</v>
      </c>
      <c r="AU2799" s="4">
        <v>0</v>
      </c>
      <c r="AV2799" s="4">
        <v>2</v>
      </c>
      <c r="AW2799">
        <v>1.5098039215686301</v>
      </c>
      <c r="AX2799" s="4">
        <f t="shared" si="43"/>
        <v>51.662337662337571</v>
      </c>
      <c r="AY2799" s="4">
        <v>16</v>
      </c>
      <c r="AZ2799" s="4">
        <v>5.0625</v>
      </c>
    </row>
    <row r="2800" spans="1:52" x14ac:dyDescent="0.25">
      <c r="A2800" s="4">
        <v>2017</v>
      </c>
      <c r="B2800" s="4" t="s">
        <v>486</v>
      </c>
      <c r="C2800" t="s">
        <v>284</v>
      </c>
      <c r="D2800" t="s">
        <v>205</v>
      </c>
      <c r="E2800" t="s">
        <v>717</v>
      </c>
      <c r="F2800" s="4">
        <v>9</v>
      </c>
      <c r="G2800">
        <v>2</v>
      </c>
      <c r="H2800">
        <v>7</v>
      </c>
      <c r="I2800">
        <v>9</v>
      </c>
      <c r="J2800">
        <v>5.8888888888888902</v>
      </c>
      <c r="K2800">
        <v>0</v>
      </c>
      <c r="L2800">
        <v>0</v>
      </c>
      <c r="M2800">
        <v>2</v>
      </c>
      <c r="N2800">
        <v>730.444444444444</v>
      </c>
      <c r="O2800">
        <v>0.22222222222222199</v>
      </c>
      <c r="P2800">
        <v>9</v>
      </c>
      <c r="Q2800">
        <v>57.6666666666667</v>
      </c>
      <c r="R2800">
        <v>4</v>
      </c>
      <c r="S2800">
        <v>28.25</v>
      </c>
      <c r="T2800">
        <v>4</v>
      </c>
      <c r="U2800">
        <v>157.25</v>
      </c>
      <c r="V2800">
        <v>4</v>
      </c>
      <c r="W2800">
        <v>18</v>
      </c>
      <c r="X2800">
        <v>5</v>
      </c>
      <c r="Y2800">
        <v>180.2</v>
      </c>
      <c r="Z2800">
        <v>4</v>
      </c>
      <c r="AA2800">
        <v>607</v>
      </c>
      <c r="AB2800">
        <v>5</v>
      </c>
      <c r="AC2800">
        <v>209</v>
      </c>
      <c r="AD2800">
        <v>0.55555555555555602</v>
      </c>
      <c r="AE2800">
        <v>1</v>
      </c>
      <c r="AF2800">
        <v>165</v>
      </c>
      <c r="AG2800">
        <v>0.11111111111111099</v>
      </c>
      <c r="AH2800" s="4">
        <v>3</v>
      </c>
      <c r="AI2800">
        <v>0.75</v>
      </c>
      <c r="AJ2800" s="4">
        <v>2</v>
      </c>
      <c r="AK2800">
        <v>0.5</v>
      </c>
      <c r="AL2800" s="4">
        <v>2</v>
      </c>
      <c r="AM2800">
        <v>0.4</v>
      </c>
      <c r="AN2800" s="4">
        <v>0</v>
      </c>
      <c r="AO2800">
        <v>0</v>
      </c>
      <c r="AP2800" s="4">
        <v>0</v>
      </c>
      <c r="AQ2800">
        <v>0</v>
      </c>
      <c r="AR2800" s="4">
        <v>0</v>
      </c>
      <c r="AS2800">
        <v>0</v>
      </c>
      <c r="AT2800" s="4">
        <v>0</v>
      </c>
      <c r="AU2800" s="4">
        <v>0</v>
      </c>
      <c r="AV2800" s="4">
        <v>0</v>
      </c>
      <c r="AW2800">
        <v>1.5</v>
      </c>
      <c r="AX2800" s="4">
        <f t="shared" si="43"/>
        <v>6</v>
      </c>
      <c r="AY2800" s="4">
        <v>4</v>
      </c>
      <c r="AZ2800" s="4">
        <v>15</v>
      </c>
    </row>
    <row r="2801" spans="1:52" x14ac:dyDescent="0.25">
      <c r="A2801" s="4">
        <v>2017</v>
      </c>
      <c r="B2801" s="4" t="s">
        <v>486</v>
      </c>
      <c r="C2801" t="s">
        <v>284</v>
      </c>
      <c r="D2801" t="s">
        <v>227</v>
      </c>
      <c r="E2801" t="s">
        <v>738</v>
      </c>
      <c r="F2801" s="4">
        <v>21</v>
      </c>
      <c r="G2801">
        <v>5</v>
      </c>
      <c r="H2801">
        <v>3.6</v>
      </c>
      <c r="I2801">
        <v>21</v>
      </c>
      <c r="J2801">
        <v>4.3809523809523796</v>
      </c>
      <c r="K2801">
        <v>0</v>
      </c>
      <c r="L2801">
        <v>0</v>
      </c>
      <c r="M2801">
        <v>5</v>
      </c>
      <c r="N2801">
        <v>-245.333333333333</v>
      </c>
      <c r="O2801">
        <v>0.238095238095238</v>
      </c>
      <c r="P2801">
        <v>20</v>
      </c>
      <c r="Q2801">
        <v>89.2</v>
      </c>
      <c r="R2801">
        <v>4</v>
      </c>
      <c r="S2801">
        <v>119.25</v>
      </c>
      <c r="T2801">
        <v>12</v>
      </c>
      <c r="U2801">
        <v>189.416666666667</v>
      </c>
      <c r="V2801">
        <v>8</v>
      </c>
      <c r="W2801">
        <v>15.125</v>
      </c>
      <c r="X2801">
        <v>4</v>
      </c>
      <c r="Y2801">
        <v>92.75</v>
      </c>
      <c r="Z2801">
        <v>8</v>
      </c>
      <c r="AA2801">
        <v>1012.375</v>
      </c>
      <c r="AB2801">
        <v>8</v>
      </c>
      <c r="AC2801">
        <v>200.75</v>
      </c>
      <c r="AD2801">
        <v>0.38095238095238099</v>
      </c>
      <c r="AE2801">
        <v>2</v>
      </c>
      <c r="AF2801">
        <v>80</v>
      </c>
      <c r="AG2801">
        <v>9.5238095238095205E-2</v>
      </c>
      <c r="AH2801" s="4">
        <v>8</v>
      </c>
      <c r="AI2801">
        <v>1</v>
      </c>
      <c r="AJ2801" s="4">
        <v>3</v>
      </c>
      <c r="AK2801">
        <v>0.375</v>
      </c>
      <c r="AL2801" s="4">
        <v>4</v>
      </c>
      <c r="AM2801">
        <v>0.5</v>
      </c>
      <c r="AN2801" s="4">
        <v>0</v>
      </c>
      <c r="AO2801">
        <v>0</v>
      </c>
      <c r="AP2801" s="4">
        <v>0</v>
      </c>
      <c r="AQ2801">
        <v>0</v>
      </c>
      <c r="AR2801" s="4">
        <v>0</v>
      </c>
      <c r="AS2801">
        <v>0</v>
      </c>
      <c r="AT2801" s="4">
        <v>0</v>
      </c>
      <c r="AU2801" s="4">
        <v>0</v>
      </c>
      <c r="AV2801" s="4">
        <v>0</v>
      </c>
      <c r="AW2801">
        <v>1.5</v>
      </c>
      <c r="AX2801" s="4">
        <f t="shared" si="43"/>
        <v>14</v>
      </c>
      <c r="AY2801" s="4">
        <v>5</v>
      </c>
      <c r="AZ2801" s="4">
        <v>1</v>
      </c>
    </row>
    <row r="2802" spans="1:52" x14ac:dyDescent="0.25">
      <c r="A2802" s="4">
        <v>2017</v>
      </c>
      <c r="B2802" s="4" t="s">
        <v>486</v>
      </c>
      <c r="C2802" t="s">
        <v>284</v>
      </c>
      <c r="D2802" t="s">
        <v>207</v>
      </c>
      <c r="E2802" t="s">
        <v>719</v>
      </c>
      <c r="F2802" s="4">
        <v>47</v>
      </c>
      <c r="G2802">
        <v>26</v>
      </c>
      <c r="H2802">
        <v>2.6923076923076898</v>
      </c>
      <c r="I2802">
        <v>47</v>
      </c>
      <c r="J2802">
        <v>6.8297872340425503</v>
      </c>
      <c r="K2802">
        <v>2</v>
      </c>
      <c r="L2802">
        <v>4.2553191489361701E-2</v>
      </c>
      <c r="M2802">
        <v>24</v>
      </c>
      <c r="N2802">
        <v>2935.8043478260902</v>
      </c>
      <c r="O2802">
        <v>0.51063829787234005</v>
      </c>
      <c r="P2802">
        <v>45</v>
      </c>
      <c r="Q2802">
        <v>16.088888888888899</v>
      </c>
      <c r="R2802">
        <v>14</v>
      </c>
      <c r="S2802">
        <v>68</v>
      </c>
      <c r="T2802">
        <v>9</v>
      </c>
      <c r="U2802">
        <v>202.222222222222</v>
      </c>
      <c r="V2802">
        <v>8</v>
      </c>
      <c r="W2802">
        <v>9.25</v>
      </c>
      <c r="X2802">
        <v>37</v>
      </c>
      <c r="Y2802">
        <v>103.72972972973</v>
      </c>
      <c r="Z2802">
        <v>7</v>
      </c>
      <c r="AA2802">
        <v>635.71428571428601</v>
      </c>
      <c r="AB2802">
        <v>38</v>
      </c>
      <c r="AC2802">
        <v>128.36842105263199</v>
      </c>
      <c r="AD2802">
        <v>0.80851063829787195</v>
      </c>
      <c r="AE2802">
        <v>18</v>
      </c>
      <c r="AF2802">
        <v>92.5</v>
      </c>
      <c r="AG2802">
        <v>0.38297872340425498</v>
      </c>
      <c r="AH2802" s="4">
        <v>7</v>
      </c>
      <c r="AI2802">
        <v>1</v>
      </c>
      <c r="AJ2802" s="4">
        <v>1</v>
      </c>
      <c r="AK2802">
        <v>0.14285714285714299</v>
      </c>
      <c r="AL2802" s="4">
        <v>4</v>
      </c>
      <c r="AM2802">
        <v>0.105263157894737</v>
      </c>
      <c r="AN2802" s="4">
        <v>1</v>
      </c>
      <c r="AO2802">
        <v>2.6315789473684199E-2</v>
      </c>
      <c r="AP2802" s="4">
        <v>0</v>
      </c>
      <c r="AQ2802">
        <v>0</v>
      </c>
      <c r="AR2802" s="4">
        <v>0</v>
      </c>
      <c r="AS2802">
        <v>0</v>
      </c>
      <c r="AT2802" s="4">
        <v>0</v>
      </c>
      <c r="AU2802" s="4">
        <v>0</v>
      </c>
      <c r="AV2802" s="4">
        <v>1</v>
      </c>
      <c r="AW2802">
        <v>2.4736842105263199</v>
      </c>
      <c r="AX2802" s="4">
        <f t="shared" si="43"/>
        <v>18.999999999999968</v>
      </c>
      <c r="AY2802" s="4">
        <v>9</v>
      </c>
      <c r="AZ2802" s="4">
        <v>21.1111111111111</v>
      </c>
    </row>
    <row r="2803" spans="1:52" x14ac:dyDescent="0.25">
      <c r="A2803" s="4">
        <v>2017</v>
      </c>
      <c r="B2803" s="4" t="s">
        <v>486</v>
      </c>
      <c r="C2803" t="s">
        <v>284</v>
      </c>
      <c r="D2803" t="s">
        <v>212</v>
      </c>
      <c r="E2803" t="s">
        <v>724</v>
      </c>
      <c r="F2803" s="4">
        <v>161</v>
      </c>
      <c r="G2803">
        <v>10</v>
      </c>
      <c r="H2803">
        <v>1.7</v>
      </c>
      <c r="I2803">
        <v>158</v>
      </c>
      <c r="J2803">
        <v>4.71518987341772</v>
      </c>
      <c r="K2803">
        <v>9</v>
      </c>
      <c r="L2803">
        <v>5.6962025316455701E-2</v>
      </c>
      <c r="M2803">
        <v>31</v>
      </c>
      <c r="N2803">
        <v>644.16993464052302</v>
      </c>
      <c r="O2803">
        <v>0.19254658385093201</v>
      </c>
      <c r="P2803">
        <v>43</v>
      </c>
      <c r="Q2803">
        <v>272.232558139535</v>
      </c>
      <c r="R2803">
        <v>37</v>
      </c>
      <c r="S2803">
        <v>54.918918918918898</v>
      </c>
      <c r="T2803">
        <v>37</v>
      </c>
      <c r="U2803">
        <v>180.13513513513499</v>
      </c>
      <c r="V2803">
        <v>35</v>
      </c>
      <c r="W2803">
        <v>3.8</v>
      </c>
      <c r="X2803">
        <v>115</v>
      </c>
      <c r="Y2803">
        <v>106.8</v>
      </c>
      <c r="Z2803">
        <v>27</v>
      </c>
      <c r="AA2803">
        <v>507.85185185185202</v>
      </c>
      <c r="AB2803">
        <v>118</v>
      </c>
      <c r="AC2803">
        <v>140.83898305084699</v>
      </c>
      <c r="AD2803">
        <v>0.73291925465838503</v>
      </c>
      <c r="AE2803">
        <v>41</v>
      </c>
      <c r="AF2803">
        <v>68.317073170731703</v>
      </c>
      <c r="AG2803">
        <v>0.25465838509316802</v>
      </c>
      <c r="AH2803" s="4">
        <v>27</v>
      </c>
      <c r="AI2803">
        <v>1</v>
      </c>
      <c r="AJ2803" s="4">
        <v>9</v>
      </c>
      <c r="AK2803">
        <v>0.33333333333333298</v>
      </c>
      <c r="AL2803" s="4">
        <v>33</v>
      </c>
      <c r="AM2803">
        <v>0.27966101694915302</v>
      </c>
      <c r="AN2803" s="4">
        <v>8</v>
      </c>
      <c r="AO2803">
        <v>6.7796610169491497E-2</v>
      </c>
      <c r="AP2803" s="4">
        <v>1</v>
      </c>
      <c r="AQ2803">
        <v>6.2111801242236003E-3</v>
      </c>
      <c r="AR2803" s="4">
        <v>1</v>
      </c>
      <c r="AS2803">
        <v>6.2111801242236003E-3</v>
      </c>
      <c r="AT2803" s="4">
        <v>3</v>
      </c>
      <c r="AU2803" s="4">
        <v>0</v>
      </c>
      <c r="AV2803" s="4">
        <v>3</v>
      </c>
      <c r="AW2803">
        <v>1.75555555555556</v>
      </c>
      <c r="AX2803" s="4">
        <f t="shared" si="43"/>
        <v>91.708860759493433</v>
      </c>
      <c r="AY2803" s="4">
        <v>34</v>
      </c>
      <c r="AZ2803" s="4">
        <v>13.235294117647101</v>
      </c>
    </row>
    <row r="2804" spans="1:52" x14ac:dyDescent="0.25">
      <c r="A2804" s="4">
        <v>2017</v>
      </c>
      <c r="B2804" s="4" t="s">
        <v>486</v>
      </c>
      <c r="C2804" t="s">
        <v>284</v>
      </c>
      <c r="D2804" t="s">
        <v>214</v>
      </c>
      <c r="E2804" t="s">
        <v>726</v>
      </c>
      <c r="F2804" s="4">
        <v>248</v>
      </c>
      <c r="G2804">
        <v>5</v>
      </c>
      <c r="H2804">
        <v>5.2</v>
      </c>
      <c r="I2804">
        <v>246</v>
      </c>
      <c r="J2804">
        <v>4.9105691056910601</v>
      </c>
      <c r="K2804">
        <v>0</v>
      </c>
      <c r="L2804">
        <v>0</v>
      </c>
      <c r="M2804">
        <v>115</v>
      </c>
      <c r="N2804">
        <v>2610.8820754716999</v>
      </c>
      <c r="O2804">
        <v>0.46370967741935498</v>
      </c>
      <c r="P2804">
        <v>41</v>
      </c>
      <c r="Q2804">
        <v>158.829268292683</v>
      </c>
      <c r="R2804">
        <v>53</v>
      </c>
      <c r="S2804">
        <v>55.811320754717002</v>
      </c>
      <c r="T2804">
        <v>18</v>
      </c>
      <c r="U2804">
        <v>209.5</v>
      </c>
      <c r="V2804">
        <v>13</v>
      </c>
      <c r="W2804">
        <v>7.0769230769230802</v>
      </c>
      <c r="X2804">
        <v>214</v>
      </c>
      <c r="Y2804">
        <v>121.616822429907</v>
      </c>
      <c r="Z2804">
        <v>11</v>
      </c>
      <c r="AA2804">
        <v>758.27272727272702</v>
      </c>
      <c r="AB2804">
        <v>227</v>
      </c>
      <c r="AC2804">
        <v>141.348017621145</v>
      </c>
      <c r="AD2804">
        <v>0.91532258064516103</v>
      </c>
      <c r="AE2804">
        <v>83</v>
      </c>
      <c r="AF2804">
        <v>76.518072289156606</v>
      </c>
      <c r="AG2804">
        <v>0.33467741935483902</v>
      </c>
      <c r="AH2804" s="4">
        <v>14</v>
      </c>
      <c r="AI2804">
        <v>1.27272727272727</v>
      </c>
      <c r="AJ2804" s="4">
        <v>4</v>
      </c>
      <c r="AK2804">
        <v>0.36363636363636398</v>
      </c>
      <c r="AL2804" s="4">
        <v>45</v>
      </c>
      <c r="AM2804">
        <v>0.198237885462555</v>
      </c>
      <c r="AN2804" s="4">
        <v>21</v>
      </c>
      <c r="AO2804">
        <v>9.2511013215859E-2</v>
      </c>
      <c r="AP2804" s="4">
        <v>0</v>
      </c>
      <c r="AQ2804">
        <v>0</v>
      </c>
      <c r="AR2804" s="4">
        <v>1</v>
      </c>
      <c r="AS2804">
        <v>4.0322580645161298E-3</v>
      </c>
      <c r="AT2804" s="4">
        <v>2</v>
      </c>
      <c r="AU2804" s="4">
        <v>0</v>
      </c>
      <c r="AV2804" s="4">
        <v>10</v>
      </c>
      <c r="AW2804">
        <v>1.6078431372549</v>
      </c>
      <c r="AX2804" s="4">
        <f t="shared" si="43"/>
        <v>154.24390243902457</v>
      </c>
      <c r="AY2804" s="4">
        <v>15</v>
      </c>
      <c r="AZ2804" s="4">
        <v>114.066666666667</v>
      </c>
    </row>
    <row r="2805" spans="1:52" x14ac:dyDescent="0.25">
      <c r="A2805" s="4">
        <v>2017</v>
      </c>
      <c r="B2805" s="4" t="s">
        <v>486</v>
      </c>
      <c r="C2805" t="s">
        <v>284</v>
      </c>
      <c r="D2805" t="s">
        <v>198</v>
      </c>
      <c r="E2805" t="s">
        <v>710</v>
      </c>
      <c r="F2805" s="4">
        <v>96</v>
      </c>
      <c r="G2805">
        <v>2</v>
      </c>
      <c r="H2805">
        <v>3</v>
      </c>
      <c r="I2805">
        <v>94</v>
      </c>
      <c r="J2805">
        <v>4.0106382978723403</v>
      </c>
      <c r="K2805">
        <v>0</v>
      </c>
      <c r="L2805">
        <v>0</v>
      </c>
      <c r="M2805">
        <v>25</v>
      </c>
      <c r="N2805">
        <v>949.04597701149396</v>
      </c>
      <c r="O2805">
        <v>0.26041666666666702</v>
      </c>
      <c r="P2805">
        <v>31</v>
      </c>
      <c r="Q2805">
        <v>81.548387096774206</v>
      </c>
      <c r="R2805">
        <v>20</v>
      </c>
      <c r="S2805">
        <v>63.4</v>
      </c>
      <c r="T2805">
        <v>13</v>
      </c>
      <c r="U2805">
        <v>226.07692307692301</v>
      </c>
      <c r="V2805">
        <v>12</v>
      </c>
      <c r="W2805">
        <v>11.0833333333333</v>
      </c>
      <c r="X2805">
        <v>78</v>
      </c>
      <c r="Y2805">
        <v>113.01282051282099</v>
      </c>
      <c r="Z2805">
        <v>10</v>
      </c>
      <c r="AA2805">
        <v>475.8</v>
      </c>
      <c r="AB2805">
        <v>81</v>
      </c>
      <c r="AC2805">
        <v>142.16049382716099</v>
      </c>
      <c r="AD2805">
        <v>0.84375</v>
      </c>
      <c r="AE2805">
        <v>37</v>
      </c>
      <c r="AF2805">
        <v>74.459459459459495</v>
      </c>
      <c r="AG2805">
        <v>0.38541666666666702</v>
      </c>
      <c r="AH2805" s="4">
        <v>8</v>
      </c>
      <c r="AI2805">
        <v>0.8</v>
      </c>
      <c r="AJ2805" s="4">
        <v>5</v>
      </c>
      <c r="AK2805">
        <v>0.5</v>
      </c>
      <c r="AL2805" s="4">
        <v>19</v>
      </c>
      <c r="AM2805">
        <v>0.234567901234568</v>
      </c>
      <c r="AN2805" s="4">
        <v>10</v>
      </c>
      <c r="AO2805">
        <v>0.12345679012345701</v>
      </c>
      <c r="AP2805" s="4">
        <v>1</v>
      </c>
      <c r="AQ2805">
        <v>1.0416666666666701E-2</v>
      </c>
      <c r="AR2805" s="4">
        <v>0</v>
      </c>
      <c r="AS2805">
        <v>0</v>
      </c>
      <c r="AT2805" s="4">
        <v>2</v>
      </c>
      <c r="AU2805" s="4">
        <v>0</v>
      </c>
      <c r="AV2805" s="4">
        <v>2</v>
      </c>
      <c r="AW2805">
        <v>1.5161290322580601</v>
      </c>
      <c r="AX2805" s="4">
        <f t="shared" si="43"/>
        <v>63.3191489361704</v>
      </c>
      <c r="AY2805" s="4">
        <v>12</v>
      </c>
      <c r="AZ2805" s="4">
        <v>4.6666666666666696</v>
      </c>
    </row>
    <row r="2806" spans="1:52" x14ac:dyDescent="0.25">
      <c r="A2806" s="4">
        <v>2017</v>
      </c>
      <c r="B2806" s="4" t="s">
        <v>486</v>
      </c>
      <c r="C2806" t="s">
        <v>284</v>
      </c>
      <c r="D2806" t="s">
        <v>234</v>
      </c>
      <c r="E2806" t="s">
        <v>745</v>
      </c>
      <c r="F2806" s="4">
        <v>36</v>
      </c>
      <c r="G2806">
        <v>4</v>
      </c>
      <c r="H2806">
        <v>2</v>
      </c>
      <c r="I2806">
        <v>36</v>
      </c>
      <c r="J2806">
        <v>3.5277777777777799</v>
      </c>
      <c r="K2806">
        <v>0</v>
      </c>
      <c r="L2806">
        <v>0</v>
      </c>
      <c r="M2806">
        <v>8</v>
      </c>
      <c r="N2806">
        <v>-483.82142857142901</v>
      </c>
      <c r="O2806">
        <v>0.22222222222222199</v>
      </c>
      <c r="P2806">
        <v>27</v>
      </c>
      <c r="Q2806">
        <v>61.8888888888889</v>
      </c>
      <c r="R2806">
        <v>4</v>
      </c>
      <c r="S2806">
        <v>67</v>
      </c>
      <c r="T2806">
        <v>18</v>
      </c>
      <c r="U2806">
        <v>133.5</v>
      </c>
      <c r="V2806">
        <v>18</v>
      </c>
      <c r="W2806">
        <v>21.0555555555556</v>
      </c>
      <c r="X2806">
        <v>17</v>
      </c>
      <c r="Y2806">
        <v>130</v>
      </c>
      <c r="Z2806">
        <v>7</v>
      </c>
      <c r="AA2806">
        <v>768.142857142857</v>
      </c>
      <c r="AB2806">
        <v>18</v>
      </c>
      <c r="AC2806">
        <v>181.833333333333</v>
      </c>
      <c r="AD2806">
        <v>0.5</v>
      </c>
      <c r="AE2806">
        <v>4</v>
      </c>
      <c r="AF2806">
        <v>54.25</v>
      </c>
      <c r="AG2806">
        <v>0.11111111111111099</v>
      </c>
      <c r="AH2806" s="4">
        <v>11</v>
      </c>
      <c r="AI2806">
        <v>1.5714285714285701</v>
      </c>
      <c r="AJ2806" s="4">
        <v>6</v>
      </c>
      <c r="AK2806">
        <v>0.85714285714285698</v>
      </c>
      <c r="AL2806" s="4">
        <v>6</v>
      </c>
      <c r="AM2806">
        <v>0.33333333333333298</v>
      </c>
      <c r="AN2806" s="4">
        <v>2</v>
      </c>
      <c r="AO2806">
        <v>0.11111111111111099</v>
      </c>
      <c r="AP2806" s="4">
        <v>0</v>
      </c>
      <c r="AQ2806">
        <v>0</v>
      </c>
      <c r="AR2806" s="4">
        <v>1</v>
      </c>
      <c r="AS2806">
        <v>2.7777777777777801E-2</v>
      </c>
      <c r="AT2806" s="4">
        <v>0</v>
      </c>
      <c r="AU2806" s="4">
        <v>0</v>
      </c>
      <c r="AV2806" s="4">
        <v>1</v>
      </c>
      <c r="AW2806">
        <v>1.44</v>
      </c>
      <c r="AX2806" s="4">
        <f t="shared" si="43"/>
        <v>25</v>
      </c>
      <c r="AY2806" s="4">
        <v>14</v>
      </c>
      <c r="AZ2806" s="4">
        <v>10.5</v>
      </c>
    </row>
    <row r="2807" spans="1:52" x14ac:dyDescent="0.25">
      <c r="A2807" s="4">
        <v>2017</v>
      </c>
      <c r="B2807" s="4" t="s">
        <v>486</v>
      </c>
      <c r="C2807" t="s">
        <v>284</v>
      </c>
      <c r="D2807" t="s">
        <v>215</v>
      </c>
      <c r="E2807" t="s">
        <v>727</v>
      </c>
      <c r="F2807" s="4">
        <v>130</v>
      </c>
      <c r="G2807">
        <v>33</v>
      </c>
      <c r="H2807">
        <v>2</v>
      </c>
      <c r="I2807">
        <v>130</v>
      </c>
      <c r="J2807">
        <v>4.0384615384615401</v>
      </c>
      <c r="K2807">
        <v>4</v>
      </c>
      <c r="L2807">
        <v>3.0769230769230799E-2</v>
      </c>
      <c r="M2807">
        <v>16</v>
      </c>
      <c r="N2807">
        <v>898.27200000000005</v>
      </c>
      <c r="O2807">
        <v>0.123076923076923</v>
      </c>
      <c r="P2807">
        <v>101</v>
      </c>
      <c r="Q2807">
        <v>53.881188118811899</v>
      </c>
      <c r="R2807">
        <v>31</v>
      </c>
      <c r="S2807">
        <v>66.096774193548399</v>
      </c>
      <c r="T2807">
        <v>35</v>
      </c>
      <c r="U2807">
        <v>166.71428571428601</v>
      </c>
      <c r="V2807">
        <v>32</v>
      </c>
      <c r="W2807">
        <v>8.96875</v>
      </c>
      <c r="X2807">
        <v>86</v>
      </c>
      <c r="Y2807">
        <v>90.104651162790702</v>
      </c>
      <c r="Z2807">
        <v>22</v>
      </c>
      <c r="AA2807">
        <v>740.90909090909099</v>
      </c>
      <c r="AB2807">
        <v>89</v>
      </c>
      <c r="AC2807">
        <v>130.19101123595499</v>
      </c>
      <c r="AD2807">
        <v>0.68461538461538496</v>
      </c>
      <c r="AE2807">
        <v>49</v>
      </c>
      <c r="AF2807">
        <v>61.183673469387799</v>
      </c>
      <c r="AG2807">
        <v>0.37692307692307703</v>
      </c>
      <c r="AH2807" s="4">
        <v>28</v>
      </c>
      <c r="AI2807">
        <v>1.27272727272727</v>
      </c>
      <c r="AJ2807" s="4">
        <v>6</v>
      </c>
      <c r="AK2807">
        <v>0.27272727272727298</v>
      </c>
      <c r="AL2807" s="4">
        <v>13</v>
      </c>
      <c r="AM2807">
        <v>0.14606741573033699</v>
      </c>
      <c r="AN2807" s="4">
        <v>6</v>
      </c>
      <c r="AO2807">
        <v>6.7415730337078594E-2</v>
      </c>
      <c r="AP2807" s="4">
        <v>0</v>
      </c>
      <c r="AQ2807">
        <v>0</v>
      </c>
      <c r="AR2807" s="4">
        <v>0</v>
      </c>
      <c r="AS2807">
        <v>0</v>
      </c>
      <c r="AT2807" s="4">
        <v>0</v>
      </c>
      <c r="AU2807" s="4">
        <v>0</v>
      </c>
      <c r="AV2807" s="4">
        <v>3</v>
      </c>
      <c r="AW2807">
        <v>2.28070175438596</v>
      </c>
      <c r="AX2807" s="4">
        <f t="shared" si="43"/>
        <v>57.000000000000121</v>
      </c>
      <c r="AY2807" s="4">
        <v>31</v>
      </c>
      <c r="AZ2807" s="4">
        <v>12</v>
      </c>
    </row>
    <row r="2808" spans="1:52" x14ac:dyDescent="0.25">
      <c r="A2808" s="4">
        <v>2017</v>
      </c>
      <c r="B2808" s="4" t="s">
        <v>486</v>
      </c>
      <c r="C2808" t="s">
        <v>284</v>
      </c>
      <c r="D2808" t="s">
        <v>314</v>
      </c>
      <c r="E2808" t="s">
        <v>819</v>
      </c>
      <c r="F2808" s="4">
        <v>13</v>
      </c>
      <c r="G2808">
        <v>2</v>
      </c>
      <c r="H2808">
        <v>1.5</v>
      </c>
      <c r="I2808">
        <v>13</v>
      </c>
      <c r="J2808">
        <v>3.0769230769230802</v>
      </c>
      <c r="K2808">
        <v>0</v>
      </c>
      <c r="L2808">
        <v>0</v>
      </c>
      <c r="M2808">
        <v>8</v>
      </c>
      <c r="N2808">
        <v>3958.6666666666702</v>
      </c>
      <c r="O2808">
        <v>0.61538461538461497</v>
      </c>
      <c r="P2808">
        <v>8</v>
      </c>
      <c r="Q2808">
        <v>371.375</v>
      </c>
      <c r="R2808">
        <v>7</v>
      </c>
      <c r="S2808">
        <v>122.71428571428601</v>
      </c>
      <c r="T2808">
        <v>5</v>
      </c>
      <c r="U2808">
        <v>144.6</v>
      </c>
      <c r="V2808">
        <v>5</v>
      </c>
      <c r="W2808">
        <v>61</v>
      </c>
      <c r="X2808">
        <v>8</v>
      </c>
      <c r="Y2808">
        <v>233</v>
      </c>
      <c r="Z2808">
        <v>4</v>
      </c>
      <c r="AA2808">
        <v>1034.25</v>
      </c>
      <c r="AB2808">
        <v>8</v>
      </c>
      <c r="AC2808">
        <v>301.75</v>
      </c>
      <c r="AD2808">
        <v>0.61538461538461497</v>
      </c>
      <c r="AE2808">
        <v>0</v>
      </c>
      <c r="AF2808">
        <v>0</v>
      </c>
      <c r="AG2808">
        <v>0</v>
      </c>
      <c r="AH2808" s="4">
        <v>4</v>
      </c>
      <c r="AI2808">
        <v>1</v>
      </c>
      <c r="AJ2808" s="4">
        <v>1</v>
      </c>
      <c r="AK2808">
        <v>0.25</v>
      </c>
      <c r="AL2808" s="4">
        <v>5</v>
      </c>
      <c r="AM2808">
        <v>0.625</v>
      </c>
      <c r="AN2808" s="4">
        <v>0</v>
      </c>
      <c r="AO2808">
        <v>0</v>
      </c>
      <c r="AP2808" s="4">
        <v>0</v>
      </c>
      <c r="AQ2808">
        <v>0</v>
      </c>
      <c r="AR2808" s="4">
        <v>0</v>
      </c>
      <c r="AS2808">
        <v>0</v>
      </c>
      <c r="AT2808" s="4">
        <v>0</v>
      </c>
      <c r="AU2808" s="4">
        <v>0</v>
      </c>
      <c r="AV2808" s="4">
        <v>0</v>
      </c>
      <c r="AW2808">
        <v>1.44444444444444</v>
      </c>
      <c r="AX2808" s="4">
        <f t="shared" si="43"/>
        <v>9.0000000000000284</v>
      </c>
      <c r="AY2808" s="4">
        <v>5</v>
      </c>
      <c r="AZ2808" s="4">
        <v>3.8</v>
      </c>
    </row>
    <row r="2809" spans="1:52" x14ac:dyDescent="0.25">
      <c r="A2809" s="4">
        <v>2017</v>
      </c>
      <c r="B2809" s="4" t="s">
        <v>486</v>
      </c>
      <c r="C2809" t="s">
        <v>284</v>
      </c>
      <c r="D2809" t="s">
        <v>330</v>
      </c>
      <c r="E2809" t="s">
        <v>833</v>
      </c>
      <c r="F2809" s="4">
        <v>372</v>
      </c>
      <c r="G2809">
        <v>137</v>
      </c>
      <c r="H2809">
        <v>1.7445255474452599</v>
      </c>
      <c r="I2809">
        <v>369</v>
      </c>
      <c r="J2809">
        <v>5.00542005420054</v>
      </c>
      <c r="K2809">
        <v>4</v>
      </c>
      <c r="L2809">
        <v>1.0840108401084E-2</v>
      </c>
      <c r="M2809">
        <v>6</v>
      </c>
      <c r="N2809">
        <v>69.639566395664005</v>
      </c>
      <c r="O2809">
        <v>1.6129032258064498E-2</v>
      </c>
      <c r="P2809">
        <v>248</v>
      </c>
      <c r="Q2809">
        <v>27.637096774193498</v>
      </c>
      <c r="R2809">
        <v>34</v>
      </c>
      <c r="S2809">
        <v>34.676470588235297</v>
      </c>
      <c r="T2809">
        <v>3</v>
      </c>
      <c r="U2809">
        <v>239.666666666667</v>
      </c>
      <c r="V2809">
        <v>3</v>
      </c>
      <c r="W2809">
        <v>60</v>
      </c>
      <c r="X2809">
        <v>359</v>
      </c>
      <c r="Y2809">
        <v>71.016713091922</v>
      </c>
      <c r="Z2809">
        <v>2</v>
      </c>
      <c r="AA2809">
        <v>701.5</v>
      </c>
      <c r="AB2809">
        <v>367</v>
      </c>
      <c r="AC2809">
        <v>87.885558583106302</v>
      </c>
      <c r="AD2809">
        <v>0.98655913978494603</v>
      </c>
      <c r="AE2809">
        <v>252</v>
      </c>
      <c r="AF2809">
        <v>64.853174603174594</v>
      </c>
      <c r="AG2809">
        <v>0.67741935483870996</v>
      </c>
      <c r="AH2809" s="4">
        <v>3</v>
      </c>
      <c r="AI2809">
        <v>1.5</v>
      </c>
      <c r="AJ2809" s="4">
        <v>2</v>
      </c>
      <c r="AK2809">
        <v>1</v>
      </c>
      <c r="AL2809" s="4">
        <v>53</v>
      </c>
      <c r="AM2809">
        <v>0.14441416893733</v>
      </c>
      <c r="AN2809" s="4">
        <v>18</v>
      </c>
      <c r="AO2809">
        <v>4.9046321525885603E-2</v>
      </c>
      <c r="AP2809" s="4">
        <v>9</v>
      </c>
      <c r="AQ2809">
        <v>2.4193548387096801E-2</v>
      </c>
      <c r="AR2809" s="4">
        <v>0</v>
      </c>
      <c r="AS2809">
        <v>0</v>
      </c>
      <c r="AT2809" s="4">
        <v>2</v>
      </c>
      <c r="AU2809" s="4">
        <v>0</v>
      </c>
      <c r="AV2809" s="4">
        <v>0</v>
      </c>
      <c r="AW2809">
        <v>2.890625</v>
      </c>
      <c r="AX2809" s="4">
        <f t="shared" si="43"/>
        <v>128.69189189189188</v>
      </c>
      <c r="AY2809" s="4">
        <v>3</v>
      </c>
      <c r="AZ2809" s="4">
        <v>1.3333333333333299</v>
      </c>
    </row>
    <row r="2810" spans="1:52" x14ac:dyDescent="0.25">
      <c r="A2810" s="4">
        <v>2017</v>
      </c>
      <c r="B2810" s="4" t="s">
        <v>486</v>
      </c>
      <c r="C2810" t="s">
        <v>284</v>
      </c>
      <c r="D2810" t="s">
        <v>347</v>
      </c>
      <c r="E2810" t="s">
        <v>847</v>
      </c>
      <c r="F2810" s="4">
        <v>15</v>
      </c>
      <c r="G2810">
        <v>1</v>
      </c>
      <c r="H2810">
        <v>2</v>
      </c>
      <c r="I2810">
        <v>15</v>
      </c>
      <c r="J2810">
        <v>3.8666666666666698</v>
      </c>
      <c r="K2810">
        <v>0</v>
      </c>
      <c r="L2810">
        <v>0</v>
      </c>
      <c r="M2810">
        <v>0</v>
      </c>
      <c r="N2810">
        <v>425.2</v>
      </c>
      <c r="O2810">
        <v>0</v>
      </c>
      <c r="P2810">
        <v>5</v>
      </c>
      <c r="Q2810">
        <v>422.2</v>
      </c>
      <c r="R2810">
        <v>6</v>
      </c>
      <c r="S2810">
        <v>41.8333333333333</v>
      </c>
      <c r="T2810">
        <v>5</v>
      </c>
      <c r="U2810">
        <v>119.4</v>
      </c>
      <c r="V2810">
        <v>5</v>
      </c>
      <c r="W2810">
        <v>1.6</v>
      </c>
      <c r="X2810">
        <v>8</v>
      </c>
      <c r="Y2810">
        <v>111.5</v>
      </c>
      <c r="Z2810">
        <v>5</v>
      </c>
      <c r="AA2810">
        <v>363.4</v>
      </c>
      <c r="AB2810">
        <v>9</v>
      </c>
      <c r="AC2810">
        <v>170.222222222222</v>
      </c>
      <c r="AD2810">
        <v>0.6</v>
      </c>
      <c r="AE2810">
        <v>0</v>
      </c>
      <c r="AF2810">
        <v>0</v>
      </c>
      <c r="AG2810">
        <v>0</v>
      </c>
      <c r="AH2810" s="4">
        <v>0</v>
      </c>
      <c r="AI2810">
        <v>0</v>
      </c>
      <c r="AJ2810" s="4">
        <v>1</v>
      </c>
      <c r="AK2810">
        <v>0.2</v>
      </c>
      <c r="AL2810" s="4">
        <v>5</v>
      </c>
      <c r="AM2810">
        <v>0.55555555555555602</v>
      </c>
      <c r="AN2810" s="4">
        <v>1</v>
      </c>
      <c r="AO2810">
        <v>0.11111111111111099</v>
      </c>
      <c r="AP2810" s="4">
        <v>0</v>
      </c>
      <c r="AQ2810">
        <v>0</v>
      </c>
      <c r="AR2810" s="4">
        <v>0</v>
      </c>
      <c r="AS2810">
        <v>0</v>
      </c>
      <c r="AT2810" s="4">
        <v>0</v>
      </c>
      <c r="AU2810" s="4">
        <v>0</v>
      </c>
      <c r="AV2810" s="4">
        <v>0</v>
      </c>
      <c r="AW2810">
        <v>1.5</v>
      </c>
      <c r="AX2810" s="4">
        <f t="shared" si="43"/>
        <v>10</v>
      </c>
      <c r="AY2810" s="4">
        <v>5</v>
      </c>
      <c r="AZ2810" s="4">
        <v>0</v>
      </c>
    </row>
    <row r="2811" spans="1:52" x14ac:dyDescent="0.25">
      <c r="A2811" s="4">
        <v>2017</v>
      </c>
      <c r="B2811" s="4" t="s">
        <v>486</v>
      </c>
      <c r="C2811" t="s">
        <v>284</v>
      </c>
      <c r="D2811" t="s">
        <v>373</v>
      </c>
      <c r="E2811" t="s">
        <v>872</v>
      </c>
      <c r="F2811" s="4">
        <v>77</v>
      </c>
      <c r="G2811">
        <v>5</v>
      </c>
      <c r="H2811">
        <v>4</v>
      </c>
      <c r="I2811">
        <v>77</v>
      </c>
      <c r="J2811">
        <v>6.37662337662338</v>
      </c>
      <c r="K2811">
        <v>2</v>
      </c>
      <c r="L2811">
        <v>2.5974025974026E-2</v>
      </c>
      <c r="M2811">
        <v>16</v>
      </c>
      <c r="N2811">
        <v>1508.84</v>
      </c>
      <c r="O2811">
        <v>0.207792207792208</v>
      </c>
      <c r="P2811">
        <v>19</v>
      </c>
      <c r="Q2811">
        <v>325.26315789473699</v>
      </c>
      <c r="R2811">
        <v>20</v>
      </c>
      <c r="S2811">
        <v>66.150000000000006</v>
      </c>
      <c r="T2811">
        <v>31</v>
      </c>
      <c r="U2811">
        <v>149.064516129032</v>
      </c>
      <c r="V2811">
        <v>29</v>
      </c>
      <c r="W2811">
        <v>6.68965517241379</v>
      </c>
      <c r="X2811">
        <v>45</v>
      </c>
      <c r="Y2811">
        <v>180.28888888888901</v>
      </c>
      <c r="Z2811">
        <v>21</v>
      </c>
      <c r="AA2811">
        <v>415.28571428571399</v>
      </c>
      <c r="AB2811">
        <v>46</v>
      </c>
      <c r="AC2811">
        <v>233.434782608696</v>
      </c>
      <c r="AD2811">
        <v>0.59740259740259705</v>
      </c>
      <c r="AE2811">
        <v>4</v>
      </c>
      <c r="AF2811">
        <v>94.75</v>
      </c>
      <c r="AG2811">
        <v>5.1948051948052E-2</v>
      </c>
      <c r="AH2811" s="4">
        <v>23</v>
      </c>
      <c r="AI2811">
        <v>1.0952380952381</v>
      </c>
      <c r="AJ2811" s="4">
        <v>4</v>
      </c>
      <c r="AK2811">
        <v>0.19047619047618999</v>
      </c>
      <c r="AL2811" s="4">
        <v>23</v>
      </c>
      <c r="AM2811">
        <v>0.5</v>
      </c>
      <c r="AN2811" s="4">
        <v>9</v>
      </c>
      <c r="AO2811">
        <v>0.19565217391304399</v>
      </c>
      <c r="AP2811" s="4">
        <v>0</v>
      </c>
      <c r="AQ2811">
        <v>0</v>
      </c>
      <c r="AR2811" s="4">
        <v>0</v>
      </c>
      <c r="AS2811">
        <v>0</v>
      </c>
      <c r="AT2811" s="4">
        <v>0</v>
      </c>
      <c r="AU2811" s="4">
        <v>0</v>
      </c>
      <c r="AV2811" s="4">
        <v>3</v>
      </c>
      <c r="AW2811">
        <v>1.4528301886792501</v>
      </c>
      <c r="AX2811" s="4">
        <f t="shared" si="43"/>
        <v>52.999999999999822</v>
      </c>
      <c r="AY2811" s="4">
        <v>31</v>
      </c>
      <c r="AZ2811" s="4">
        <v>11.3548387096774</v>
      </c>
    </row>
    <row r="2812" spans="1:52" x14ac:dyDescent="0.25">
      <c r="A2812" s="4">
        <v>2017</v>
      </c>
      <c r="B2812" s="4" t="s">
        <v>486</v>
      </c>
      <c r="C2812" t="s">
        <v>284</v>
      </c>
      <c r="D2812" t="s">
        <v>462</v>
      </c>
      <c r="E2812" t="s">
        <v>915</v>
      </c>
      <c r="F2812" s="4">
        <v>8</v>
      </c>
      <c r="G2812">
        <v>0</v>
      </c>
      <c r="H2812">
        <v>0</v>
      </c>
      <c r="I2812">
        <v>8</v>
      </c>
      <c r="J2812">
        <v>8.25</v>
      </c>
      <c r="K2812">
        <v>0</v>
      </c>
      <c r="L2812">
        <v>0</v>
      </c>
      <c r="M2812">
        <v>0</v>
      </c>
      <c r="N2812">
        <v>-161.125</v>
      </c>
      <c r="O2812">
        <v>0</v>
      </c>
      <c r="P2812">
        <v>7</v>
      </c>
      <c r="Q2812">
        <v>44</v>
      </c>
      <c r="R2812">
        <v>3</v>
      </c>
      <c r="S2812">
        <v>58</v>
      </c>
      <c r="T2812">
        <v>3</v>
      </c>
      <c r="U2812">
        <v>509.33333333333297</v>
      </c>
      <c r="V2812">
        <v>3</v>
      </c>
      <c r="W2812">
        <v>5</v>
      </c>
      <c r="X2812">
        <v>4</v>
      </c>
      <c r="Y2812">
        <v>109.25</v>
      </c>
      <c r="Z2812">
        <v>2</v>
      </c>
      <c r="AA2812">
        <v>844.5</v>
      </c>
      <c r="AB2812">
        <v>4</v>
      </c>
      <c r="AC2812">
        <v>164</v>
      </c>
      <c r="AD2812">
        <v>0.5</v>
      </c>
      <c r="AE2812">
        <v>1</v>
      </c>
      <c r="AF2812">
        <v>37</v>
      </c>
      <c r="AG2812">
        <v>0.125</v>
      </c>
      <c r="AH2812" s="4">
        <v>4</v>
      </c>
      <c r="AI2812">
        <v>2</v>
      </c>
      <c r="AJ2812" s="4">
        <v>1</v>
      </c>
      <c r="AK2812">
        <v>0.5</v>
      </c>
      <c r="AL2812" s="4">
        <v>1</v>
      </c>
      <c r="AM2812">
        <v>0.25</v>
      </c>
      <c r="AN2812" s="4">
        <v>0</v>
      </c>
      <c r="AO2812">
        <v>0</v>
      </c>
      <c r="AP2812" s="4">
        <v>0</v>
      </c>
      <c r="AQ2812">
        <v>0</v>
      </c>
      <c r="AR2812" s="4">
        <v>0</v>
      </c>
      <c r="AS2812">
        <v>0</v>
      </c>
      <c r="AT2812" s="4">
        <v>0</v>
      </c>
      <c r="AU2812" s="4">
        <v>0</v>
      </c>
      <c r="AV2812" s="4">
        <v>0</v>
      </c>
      <c r="AW2812">
        <v>1.1428571428571399</v>
      </c>
      <c r="AX2812" s="4">
        <f t="shared" si="43"/>
        <v>7.0000000000000178</v>
      </c>
      <c r="AY2812" s="4">
        <v>3</v>
      </c>
      <c r="AZ2812" s="4">
        <v>0</v>
      </c>
    </row>
    <row r="2813" spans="1:52" x14ac:dyDescent="0.25">
      <c r="A2813" s="4">
        <v>2017</v>
      </c>
      <c r="B2813" s="4" t="s">
        <v>486</v>
      </c>
      <c r="C2813" t="s">
        <v>284</v>
      </c>
      <c r="D2813" t="s">
        <v>484</v>
      </c>
      <c r="E2813" t="s">
        <v>981</v>
      </c>
      <c r="F2813" s="4">
        <v>103</v>
      </c>
      <c r="G2813">
        <v>59</v>
      </c>
      <c r="H2813">
        <v>4.13559322033898</v>
      </c>
      <c r="I2813">
        <v>102</v>
      </c>
      <c r="J2813">
        <v>5.87254901960784</v>
      </c>
      <c r="K2813">
        <v>2</v>
      </c>
      <c r="L2813">
        <v>1.9607843137254902E-2</v>
      </c>
      <c r="M2813">
        <v>5</v>
      </c>
      <c r="N2813">
        <v>573.25742574257401</v>
      </c>
      <c r="O2813">
        <v>4.85436893203883E-2</v>
      </c>
      <c r="P2813">
        <v>53</v>
      </c>
      <c r="Q2813">
        <v>29.377358490565999</v>
      </c>
      <c r="R2813">
        <v>7</v>
      </c>
      <c r="S2813">
        <v>18.714285714285701</v>
      </c>
      <c r="T2813">
        <v>1</v>
      </c>
      <c r="U2813">
        <v>170</v>
      </c>
      <c r="V2813">
        <v>1</v>
      </c>
      <c r="W2813">
        <v>8</v>
      </c>
      <c r="X2813">
        <v>100</v>
      </c>
      <c r="Y2813">
        <v>62.26</v>
      </c>
      <c r="Z2813">
        <v>1</v>
      </c>
      <c r="AA2813">
        <v>260</v>
      </c>
      <c r="AB2813">
        <v>101</v>
      </c>
      <c r="AC2813">
        <v>73.287128712871294</v>
      </c>
      <c r="AD2813">
        <v>0.980582524271845</v>
      </c>
      <c r="AE2813">
        <v>77</v>
      </c>
      <c r="AF2813">
        <v>61.4675324675325</v>
      </c>
      <c r="AG2813">
        <v>0.74757281553398103</v>
      </c>
      <c r="AH2813" s="4">
        <v>1</v>
      </c>
      <c r="AI2813">
        <v>1</v>
      </c>
      <c r="AJ2813" s="4">
        <v>0</v>
      </c>
      <c r="AK2813">
        <v>0</v>
      </c>
      <c r="AL2813" s="4">
        <v>3</v>
      </c>
      <c r="AM2813">
        <v>2.9702970297029702E-2</v>
      </c>
      <c r="AN2813" s="4">
        <v>2</v>
      </c>
      <c r="AO2813">
        <v>1.9801980198019799E-2</v>
      </c>
      <c r="AP2813" s="4">
        <v>0</v>
      </c>
      <c r="AQ2813">
        <v>0</v>
      </c>
      <c r="AR2813" s="4">
        <v>0</v>
      </c>
      <c r="AS2813">
        <v>0</v>
      </c>
      <c r="AT2813" s="4">
        <v>1</v>
      </c>
      <c r="AU2813" s="4">
        <v>0</v>
      </c>
      <c r="AV2813" s="4">
        <v>0</v>
      </c>
      <c r="AW2813">
        <v>3.0909090909090899</v>
      </c>
      <c r="AX2813" s="4">
        <f t="shared" si="43"/>
        <v>33.323529411764717</v>
      </c>
      <c r="AY2813" s="4">
        <v>1</v>
      </c>
      <c r="AZ2813" s="4">
        <v>35</v>
      </c>
    </row>
    <row r="2814" spans="1:52" x14ac:dyDescent="0.25">
      <c r="A2814" s="4">
        <v>2017</v>
      </c>
      <c r="B2814" s="4" t="s">
        <v>511</v>
      </c>
      <c r="C2814" t="s">
        <v>53</v>
      </c>
      <c r="D2814" t="s">
        <v>411</v>
      </c>
      <c r="E2814" t="s">
        <v>907</v>
      </c>
      <c r="F2814" s="4">
        <v>95</v>
      </c>
      <c r="G2814">
        <v>0</v>
      </c>
      <c r="H2814">
        <v>0</v>
      </c>
      <c r="I2814">
        <v>35</v>
      </c>
      <c r="J2814">
        <v>19.314285714285699</v>
      </c>
      <c r="K2814">
        <v>0</v>
      </c>
      <c r="L2814">
        <v>0</v>
      </c>
      <c r="M2814">
        <v>94</v>
      </c>
      <c r="N2814">
        <v>1047.5</v>
      </c>
      <c r="O2814">
        <v>0.98947368421052595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1</v>
      </c>
      <c r="AA2814">
        <v>0</v>
      </c>
      <c r="AB2814">
        <v>60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 s="4">
        <v>0</v>
      </c>
      <c r="AI2814">
        <v>0</v>
      </c>
      <c r="AJ2814" s="4">
        <v>0</v>
      </c>
      <c r="AK2814">
        <v>0</v>
      </c>
      <c r="AL2814" s="4">
        <v>0</v>
      </c>
      <c r="AM2814">
        <v>0</v>
      </c>
      <c r="AN2814" s="4">
        <v>2</v>
      </c>
      <c r="AO2814">
        <v>0</v>
      </c>
      <c r="AP2814" s="4">
        <v>0</v>
      </c>
      <c r="AQ2814">
        <v>0</v>
      </c>
      <c r="AR2814" s="4">
        <v>0</v>
      </c>
      <c r="AS2814">
        <v>0</v>
      </c>
      <c r="AT2814" s="4">
        <v>5</v>
      </c>
      <c r="AU2814" s="4">
        <v>29</v>
      </c>
      <c r="AV2814" s="4">
        <v>0</v>
      </c>
      <c r="AW2814">
        <v>2.1034482758620698</v>
      </c>
      <c r="AX2814" s="4">
        <f t="shared" si="43"/>
        <v>45.163934426229488</v>
      </c>
      <c r="AY2814" s="4">
        <v>0</v>
      </c>
      <c r="AZ2814" s="4">
        <v>0</v>
      </c>
    </row>
    <row r="2815" spans="1:52" x14ac:dyDescent="0.25">
      <c r="A2815" s="4">
        <v>2017</v>
      </c>
      <c r="B2815" s="4" t="s">
        <v>511</v>
      </c>
      <c r="C2815" t="s">
        <v>53</v>
      </c>
      <c r="D2815" t="s">
        <v>110</v>
      </c>
      <c r="E2815" t="s">
        <v>111</v>
      </c>
      <c r="F2815" s="4">
        <v>11</v>
      </c>
      <c r="G2815">
        <v>1</v>
      </c>
      <c r="H2815">
        <v>5</v>
      </c>
      <c r="I2815">
        <v>10</v>
      </c>
      <c r="J2815">
        <v>21.2</v>
      </c>
      <c r="K2815">
        <v>0</v>
      </c>
      <c r="L2815">
        <v>0</v>
      </c>
      <c r="M2815">
        <v>10</v>
      </c>
      <c r="N2815">
        <v>319</v>
      </c>
      <c r="O2815">
        <v>0.90909090909090895</v>
      </c>
      <c r="P2815">
        <v>1</v>
      </c>
      <c r="Q2815">
        <v>6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10</v>
      </c>
      <c r="AC2815">
        <v>55.5</v>
      </c>
      <c r="AD2815">
        <v>0.18181818181818199</v>
      </c>
      <c r="AE2815">
        <v>0</v>
      </c>
      <c r="AF2815">
        <v>0</v>
      </c>
      <c r="AG2815">
        <v>0</v>
      </c>
      <c r="AH2815" s="4">
        <v>0</v>
      </c>
      <c r="AI2815">
        <v>0</v>
      </c>
      <c r="AJ2815" s="4">
        <v>0</v>
      </c>
      <c r="AK2815">
        <v>0</v>
      </c>
      <c r="AL2815" s="4">
        <v>1</v>
      </c>
      <c r="AM2815">
        <v>0.5</v>
      </c>
      <c r="AN2815" s="4">
        <v>0</v>
      </c>
      <c r="AO2815">
        <v>0</v>
      </c>
      <c r="AP2815" s="4">
        <v>0</v>
      </c>
      <c r="AQ2815">
        <v>0</v>
      </c>
      <c r="AR2815" s="4">
        <v>0</v>
      </c>
      <c r="AS2815">
        <v>0</v>
      </c>
      <c r="AT2815" s="4">
        <v>1</v>
      </c>
      <c r="AU2815" s="4">
        <v>0</v>
      </c>
      <c r="AV2815" s="4">
        <v>2</v>
      </c>
      <c r="AW2815">
        <v>1</v>
      </c>
      <c r="AX2815" s="4">
        <f t="shared" si="43"/>
        <v>11</v>
      </c>
      <c r="AY2815" s="4">
        <v>0</v>
      </c>
      <c r="AZ2815" s="4">
        <v>0</v>
      </c>
    </row>
    <row r="2816" spans="1:52" x14ac:dyDescent="0.25">
      <c r="A2816" s="4">
        <v>2017</v>
      </c>
      <c r="B2816" s="4" t="s">
        <v>511</v>
      </c>
      <c r="C2816" t="s">
        <v>53</v>
      </c>
      <c r="D2816" t="s">
        <v>412</v>
      </c>
      <c r="E2816" t="s">
        <v>908</v>
      </c>
      <c r="F2816" s="4">
        <v>92</v>
      </c>
      <c r="G2816">
        <v>2</v>
      </c>
      <c r="H2816">
        <v>3</v>
      </c>
      <c r="I2816">
        <v>70</v>
      </c>
      <c r="J2816">
        <v>51.3</v>
      </c>
      <c r="K2816">
        <v>0</v>
      </c>
      <c r="L2816">
        <v>0</v>
      </c>
      <c r="M2816">
        <v>84</v>
      </c>
      <c r="N2816">
        <v>-350.625</v>
      </c>
      <c r="O2816">
        <v>0.91304347826086996</v>
      </c>
      <c r="P2816">
        <v>5</v>
      </c>
      <c r="Q2816">
        <v>216.8</v>
      </c>
      <c r="R2816">
        <v>1</v>
      </c>
      <c r="S2816">
        <v>417</v>
      </c>
      <c r="T2816">
        <v>4</v>
      </c>
      <c r="U2816">
        <v>366.5</v>
      </c>
      <c r="V2816">
        <v>4</v>
      </c>
      <c r="W2816">
        <v>47.25</v>
      </c>
      <c r="X2816">
        <v>3</v>
      </c>
      <c r="Y2816">
        <v>195.333333333333</v>
      </c>
      <c r="Z2816">
        <v>5</v>
      </c>
      <c r="AA2816">
        <v>920</v>
      </c>
      <c r="AB2816">
        <v>83</v>
      </c>
      <c r="AC2816">
        <v>300.41666666666703</v>
      </c>
      <c r="AD2816">
        <v>0.13043478260869601</v>
      </c>
      <c r="AE2816">
        <v>2</v>
      </c>
      <c r="AF2816">
        <v>302</v>
      </c>
      <c r="AG2816">
        <v>2.1739130434782601E-2</v>
      </c>
      <c r="AH2816" s="4">
        <v>5</v>
      </c>
      <c r="AI2816">
        <v>5</v>
      </c>
      <c r="AJ2816" s="4">
        <v>1</v>
      </c>
      <c r="AK2816">
        <v>1</v>
      </c>
      <c r="AL2816" s="4">
        <v>3</v>
      </c>
      <c r="AM2816">
        <v>0.25</v>
      </c>
      <c r="AN2816" s="4">
        <v>1</v>
      </c>
      <c r="AO2816">
        <v>8.3333333333333301E-2</v>
      </c>
      <c r="AP2816" s="4">
        <v>0</v>
      </c>
      <c r="AQ2816">
        <v>0</v>
      </c>
      <c r="AR2816" s="4">
        <v>0</v>
      </c>
      <c r="AS2816">
        <v>0</v>
      </c>
      <c r="AT2816" s="4">
        <v>1</v>
      </c>
      <c r="AU2816" s="4">
        <v>3</v>
      </c>
      <c r="AV2816" s="4">
        <v>2</v>
      </c>
      <c r="AW2816">
        <v>1.7254901960784299</v>
      </c>
      <c r="AX2816" s="4">
        <f t="shared" si="43"/>
        <v>53.318181818181863</v>
      </c>
      <c r="AY2816" s="4">
        <v>2</v>
      </c>
      <c r="AZ2816" s="4">
        <v>1.5</v>
      </c>
    </row>
    <row r="2817" spans="1:52" x14ac:dyDescent="0.25">
      <c r="A2817" s="4">
        <v>2017</v>
      </c>
      <c r="B2817" s="4" t="s">
        <v>511</v>
      </c>
      <c r="C2817" t="s">
        <v>53</v>
      </c>
      <c r="D2817" t="s">
        <v>75</v>
      </c>
      <c r="E2817" t="s">
        <v>594</v>
      </c>
      <c r="F2817" s="4">
        <v>179</v>
      </c>
      <c r="G2817">
        <v>61</v>
      </c>
      <c r="H2817">
        <v>13.819672131147501</v>
      </c>
      <c r="I2817">
        <v>179</v>
      </c>
      <c r="J2817">
        <v>24.8826815642458</v>
      </c>
      <c r="K2817">
        <v>4</v>
      </c>
      <c r="L2817">
        <v>2.23463687150838E-2</v>
      </c>
      <c r="M2817">
        <v>98</v>
      </c>
      <c r="N2817">
        <v>1062.13861386139</v>
      </c>
      <c r="O2817">
        <v>0.54748603351955305</v>
      </c>
      <c r="P2817">
        <v>99</v>
      </c>
      <c r="Q2817">
        <v>39.818181818181799</v>
      </c>
      <c r="R2817">
        <v>32</v>
      </c>
      <c r="S2817">
        <v>57.875</v>
      </c>
      <c r="T2817">
        <v>73</v>
      </c>
      <c r="U2817">
        <v>153.65753424657501</v>
      </c>
      <c r="V2817">
        <v>68</v>
      </c>
      <c r="W2817">
        <v>49.794117647058798</v>
      </c>
      <c r="X2817">
        <v>70</v>
      </c>
      <c r="Y2817">
        <v>161.24285714285699</v>
      </c>
      <c r="Z2817">
        <v>91</v>
      </c>
      <c r="AA2817">
        <v>502.37931034482801</v>
      </c>
      <c r="AB2817">
        <v>88</v>
      </c>
      <c r="AC2817">
        <v>227.625</v>
      </c>
      <c r="AD2817">
        <v>0.44692737430167601</v>
      </c>
      <c r="AE2817">
        <v>10</v>
      </c>
      <c r="AF2817">
        <v>157</v>
      </c>
      <c r="AG2817">
        <v>5.5865921787709501E-2</v>
      </c>
      <c r="AH2817" s="4">
        <v>54</v>
      </c>
      <c r="AI2817">
        <v>1.86206896551724</v>
      </c>
      <c r="AJ2817" s="4">
        <v>30</v>
      </c>
      <c r="AK2817">
        <v>1.0344827586206899</v>
      </c>
      <c r="AL2817" s="4">
        <v>24</v>
      </c>
      <c r="AM2817">
        <v>0.3</v>
      </c>
      <c r="AN2817" s="4">
        <v>14</v>
      </c>
      <c r="AO2817">
        <v>0.17499999999999999</v>
      </c>
      <c r="AP2817" s="4">
        <v>0</v>
      </c>
      <c r="AQ2817">
        <v>0</v>
      </c>
      <c r="AR2817" s="4">
        <v>0</v>
      </c>
      <c r="AS2817">
        <v>0</v>
      </c>
      <c r="AT2817" s="4">
        <v>0</v>
      </c>
      <c r="AU2817" s="4">
        <v>0</v>
      </c>
      <c r="AV2817" s="4">
        <v>2</v>
      </c>
      <c r="AW2817">
        <v>1.5840707964601799</v>
      </c>
      <c r="AX2817" s="4">
        <f t="shared" si="43"/>
        <v>112.99999999999979</v>
      </c>
      <c r="AY2817" s="4">
        <v>20</v>
      </c>
      <c r="AZ2817" s="4">
        <v>37.700000000000003</v>
      </c>
    </row>
    <row r="2818" spans="1:52" x14ac:dyDescent="0.25">
      <c r="A2818" s="4">
        <v>2017</v>
      </c>
      <c r="B2818" s="4" t="s">
        <v>511</v>
      </c>
      <c r="C2818" t="s">
        <v>53</v>
      </c>
      <c r="D2818" t="s">
        <v>71</v>
      </c>
      <c r="E2818" t="s">
        <v>590</v>
      </c>
      <c r="F2818" s="4">
        <v>145</v>
      </c>
      <c r="G2818">
        <v>130</v>
      </c>
      <c r="H2818">
        <v>5.1769230769230798</v>
      </c>
      <c r="I2818">
        <v>144</v>
      </c>
      <c r="J2818">
        <v>8.8263888888888893</v>
      </c>
      <c r="K2818">
        <v>2</v>
      </c>
      <c r="L2818">
        <v>1.38888888888889E-2</v>
      </c>
      <c r="M2818">
        <v>74</v>
      </c>
      <c r="N2818">
        <v>2201.9481481481498</v>
      </c>
      <c r="O2818">
        <v>0.51034482758620703</v>
      </c>
      <c r="P2818">
        <v>121</v>
      </c>
      <c r="Q2818">
        <v>10.7438016528926</v>
      </c>
      <c r="R2818">
        <v>7</v>
      </c>
      <c r="S2818">
        <v>36.714285714285701</v>
      </c>
      <c r="T2818">
        <v>2</v>
      </c>
      <c r="U2818">
        <v>136.5</v>
      </c>
      <c r="V2818">
        <v>2</v>
      </c>
      <c r="W2818">
        <v>47</v>
      </c>
      <c r="X2818">
        <v>35</v>
      </c>
      <c r="Y2818">
        <v>60.314285714285703</v>
      </c>
      <c r="Z2818">
        <v>3</v>
      </c>
      <c r="AA2818">
        <v>131.5</v>
      </c>
      <c r="AB2818">
        <v>142</v>
      </c>
      <c r="AC2818">
        <v>79.219858156028394</v>
      </c>
      <c r="AD2818">
        <v>0.972413793103448</v>
      </c>
      <c r="AE2818">
        <v>30</v>
      </c>
      <c r="AF2818">
        <v>59.8333333333333</v>
      </c>
      <c r="AG2818">
        <v>0.20689655172413801</v>
      </c>
      <c r="AH2818" s="4">
        <v>0</v>
      </c>
      <c r="AI2818">
        <v>0</v>
      </c>
      <c r="AJ2818" s="4">
        <v>0</v>
      </c>
      <c r="AK2818">
        <v>0</v>
      </c>
      <c r="AL2818" s="4">
        <v>3</v>
      </c>
      <c r="AM2818">
        <v>2.1276595744680899E-2</v>
      </c>
      <c r="AN2818" s="4">
        <v>1</v>
      </c>
      <c r="AO2818">
        <v>7.09219858156028E-3</v>
      </c>
      <c r="AP2818" s="4">
        <v>3</v>
      </c>
      <c r="AQ2818">
        <v>2.06896551724138E-2</v>
      </c>
      <c r="AR2818" s="4">
        <v>1</v>
      </c>
      <c r="AS2818">
        <v>6.8965517241379301E-3</v>
      </c>
      <c r="AT2818" s="4">
        <v>0</v>
      </c>
      <c r="AU2818" s="4">
        <v>0</v>
      </c>
      <c r="AV2818" s="4">
        <v>1</v>
      </c>
      <c r="AW2818">
        <v>2.0714285714285698</v>
      </c>
      <c r="AX2818" s="4">
        <f t="shared" si="43"/>
        <v>70.000000000000057</v>
      </c>
      <c r="AY2818" s="4">
        <v>1</v>
      </c>
      <c r="AZ2818" s="4">
        <v>5</v>
      </c>
    </row>
    <row r="2819" spans="1:52" x14ac:dyDescent="0.25">
      <c r="A2819" s="4">
        <v>2017</v>
      </c>
      <c r="B2819" s="4" t="s">
        <v>511</v>
      </c>
      <c r="C2819" t="s">
        <v>53</v>
      </c>
      <c r="D2819" t="s">
        <v>69</v>
      </c>
      <c r="E2819" t="s">
        <v>588</v>
      </c>
      <c r="F2819" s="4">
        <v>165</v>
      </c>
      <c r="G2819">
        <v>64</v>
      </c>
      <c r="H2819">
        <v>4.40625</v>
      </c>
      <c r="I2819">
        <v>165</v>
      </c>
      <c r="J2819">
        <v>5.2303030303030296</v>
      </c>
      <c r="K2819">
        <v>2</v>
      </c>
      <c r="L2819">
        <v>1.21212121212121E-2</v>
      </c>
      <c r="M2819">
        <v>9</v>
      </c>
      <c r="N2819">
        <v>231.08227848101299</v>
      </c>
      <c r="O2819">
        <v>5.4545454545454501E-2</v>
      </c>
      <c r="P2819">
        <v>152</v>
      </c>
      <c r="Q2819">
        <v>13.921052631578901</v>
      </c>
      <c r="R2819">
        <v>20</v>
      </c>
      <c r="S2819">
        <v>44</v>
      </c>
      <c r="T2819">
        <v>15</v>
      </c>
      <c r="U2819">
        <v>205.666666666667</v>
      </c>
      <c r="V2819">
        <v>13</v>
      </c>
      <c r="W2819">
        <v>44</v>
      </c>
      <c r="X2819">
        <v>139</v>
      </c>
      <c r="Y2819">
        <v>102.31654676258999</v>
      </c>
      <c r="Z2819">
        <v>16</v>
      </c>
      <c r="AA2819">
        <v>524.90909090909099</v>
      </c>
      <c r="AB2819">
        <v>149</v>
      </c>
      <c r="AC2819">
        <v>150.04697986577199</v>
      </c>
      <c r="AD2819">
        <v>0.90303030303030296</v>
      </c>
      <c r="AE2819">
        <v>20</v>
      </c>
      <c r="AF2819">
        <v>86.05</v>
      </c>
      <c r="AG2819">
        <v>0.12121212121212099</v>
      </c>
      <c r="AH2819" s="4">
        <v>6</v>
      </c>
      <c r="AI2819">
        <v>0.54545454545454497</v>
      </c>
      <c r="AJ2819" s="4">
        <v>4</v>
      </c>
      <c r="AK2819">
        <v>0.36363636363636398</v>
      </c>
      <c r="AL2819" s="4">
        <v>5</v>
      </c>
      <c r="AM2819">
        <v>3.35570469798658E-2</v>
      </c>
      <c r="AN2819" s="4">
        <v>15</v>
      </c>
      <c r="AO2819">
        <v>0.100671140939597</v>
      </c>
      <c r="AP2819" s="4">
        <v>11</v>
      </c>
      <c r="AQ2819">
        <v>6.6666666666666693E-2</v>
      </c>
      <c r="AR2819" s="4">
        <v>19</v>
      </c>
      <c r="AS2819">
        <v>0.115151515151515</v>
      </c>
      <c r="AT2819" s="4">
        <v>0</v>
      </c>
      <c r="AU2819" s="4">
        <v>0</v>
      </c>
      <c r="AV2819" s="4">
        <v>0</v>
      </c>
      <c r="AW2819">
        <v>2.0625</v>
      </c>
      <c r="AX2819" s="4">
        <f t="shared" ref="AX2819:AX2882" si="44">IF(ISERROR(F2819/AW2819),0,F2819/AW2819)</f>
        <v>80</v>
      </c>
      <c r="AY2819" s="4">
        <v>9</v>
      </c>
      <c r="AZ2819" s="4">
        <v>7.6666666666666696</v>
      </c>
    </row>
    <row r="2820" spans="1:52" x14ac:dyDescent="0.25">
      <c r="A2820" s="4">
        <v>2017</v>
      </c>
      <c r="B2820" s="4" t="s">
        <v>511</v>
      </c>
      <c r="C2820" t="s">
        <v>53</v>
      </c>
      <c r="D2820" t="s">
        <v>86</v>
      </c>
      <c r="E2820" t="s">
        <v>605</v>
      </c>
      <c r="F2820" s="4">
        <v>290</v>
      </c>
      <c r="G2820">
        <v>225</v>
      </c>
      <c r="H2820">
        <v>13.235555555555599</v>
      </c>
      <c r="I2820">
        <v>290</v>
      </c>
      <c r="J2820">
        <v>17.1758620689655</v>
      </c>
      <c r="K2820">
        <v>16</v>
      </c>
      <c r="L2820">
        <v>5.5172413793103503E-2</v>
      </c>
      <c r="M2820">
        <v>48</v>
      </c>
      <c r="N2820">
        <v>1438.08480565371</v>
      </c>
      <c r="O2820">
        <v>0.16551724137931001</v>
      </c>
      <c r="P2820">
        <v>14</v>
      </c>
      <c r="Q2820">
        <v>228.07142857142901</v>
      </c>
      <c r="R2820">
        <v>59</v>
      </c>
      <c r="S2820">
        <v>38.830508474576298</v>
      </c>
      <c r="T2820">
        <v>8</v>
      </c>
      <c r="U2820">
        <v>131.375</v>
      </c>
      <c r="V2820">
        <v>8</v>
      </c>
      <c r="W2820">
        <v>21.625</v>
      </c>
      <c r="X2820">
        <v>249</v>
      </c>
      <c r="Y2820">
        <v>73.397590361445793</v>
      </c>
      <c r="Z2820">
        <v>9</v>
      </c>
      <c r="AA2820">
        <v>426.11111111111097</v>
      </c>
      <c r="AB2820">
        <v>281</v>
      </c>
      <c r="AC2820">
        <v>112.402135231317</v>
      </c>
      <c r="AD2820">
        <v>0.96896551724137903</v>
      </c>
      <c r="AE2820">
        <v>138</v>
      </c>
      <c r="AF2820">
        <v>79.775362318840607</v>
      </c>
      <c r="AG2820">
        <v>0.47586206896551703</v>
      </c>
      <c r="AH2820" s="4">
        <v>3</v>
      </c>
      <c r="AI2820">
        <v>0.33333333333333298</v>
      </c>
      <c r="AJ2820" s="4">
        <v>3</v>
      </c>
      <c r="AK2820">
        <v>0.33333333333333298</v>
      </c>
      <c r="AL2820" s="4">
        <v>26</v>
      </c>
      <c r="AM2820">
        <v>9.2526690391459096E-2</v>
      </c>
      <c r="AN2820" s="4">
        <v>18</v>
      </c>
      <c r="AO2820">
        <v>6.4056939501779403E-2</v>
      </c>
      <c r="AP2820" s="4">
        <v>0</v>
      </c>
      <c r="AQ2820">
        <v>0</v>
      </c>
      <c r="AR2820" s="4">
        <v>0</v>
      </c>
      <c r="AS2820">
        <v>0</v>
      </c>
      <c r="AT2820" s="4">
        <v>0</v>
      </c>
      <c r="AU2820" s="4">
        <v>0</v>
      </c>
      <c r="AV2820" s="4">
        <v>2</v>
      </c>
      <c r="AW2820">
        <v>1.9863013698630101</v>
      </c>
      <c r="AX2820" s="4">
        <f t="shared" si="44"/>
        <v>146.00000000000026</v>
      </c>
      <c r="AY2820" s="4">
        <v>8</v>
      </c>
      <c r="AZ2820" s="4">
        <v>24</v>
      </c>
    </row>
    <row r="2821" spans="1:52" x14ac:dyDescent="0.25">
      <c r="A2821" s="4">
        <v>2017</v>
      </c>
      <c r="B2821" s="4" t="s">
        <v>511</v>
      </c>
      <c r="C2821" t="s">
        <v>53</v>
      </c>
      <c r="D2821" t="s">
        <v>100</v>
      </c>
      <c r="E2821" t="s">
        <v>619</v>
      </c>
      <c r="F2821" s="4">
        <v>6</v>
      </c>
      <c r="G2821">
        <v>4</v>
      </c>
      <c r="H2821">
        <v>2.5</v>
      </c>
      <c r="I2821">
        <v>6</v>
      </c>
      <c r="J2821">
        <v>5.1666666666666696</v>
      </c>
      <c r="K2821">
        <v>0</v>
      </c>
      <c r="L2821">
        <v>0</v>
      </c>
      <c r="M2821">
        <v>0</v>
      </c>
      <c r="N2821">
        <v>118.166666666667</v>
      </c>
      <c r="O2821">
        <v>0</v>
      </c>
      <c r="P2821">
        <v>2</v>
      </c>
      <c r="Q2821">
        <v>175.5</v>
      </c>
      <c r="R2821">
        <v>5</v>
      </c>
      <c r="S2821">
        <v>41</v>
      </c>
      <c r="T2821">
        <v>2</v>
      </c>
      <c r="U2821">
        <v>160</v>
      </c>
      <c r="V2821">
        <v>2</v>
      </c>
      <c r="W2821">
        <v>12.5</v>
      </c>
      <c r="X2821">
        <v>4</v>
      </c>
      <c r="Y2821">
        <v>147.75</v>
      </c>
      <c r="Z2821">
        <v>2</v>
      </c>
      <c r="AA2821">
        <v>286.5</v>
      </c>
      <c r="AB2821">
        <v>4</v>
      </c>
      <c r="AC2821">
        <v>160</v>
      </c>
      <c r="AD2821">
        <v>0.66666666666666696</v>
      </c>
      <c r="AE2821">
        <v>1</v>
      </c>
      <c r="AF2821">
        <v>56</v>
      </c>
      <c r="AG2821">
        <v>0.16666666666666699</v>
      </c>
      <c r="AH2821" s="4">
        <v>1</v>
      </c>
      <c r="AI2821">
        <v>0.5</v>
      </c>
      <c r="AJ2821" s="4">
        <v>0</v>
      </c>
      <c r="AK2821">
        <v>0</v>
      </c>
      <c r="AL2821" s="4">
        <v>1</v>
      </c>
      <c r="AM2821">
        <v>0.25</v>
      </c>
      <c r="AN2821" s="4">
        <v>0</v>
      </c>
      <c r="AO2821">
        <v>0</v>
      </c>
      <c r="AP2821" s="4">
        <v>0</v>
      </c>
      <c r="AQ2821">
        <v>0</v>
      </c>
      <c r="AR2821" s="4">
        <v>0</v>
      </c>
      <c r="AS2821">
        <v>0</v>
      </c>
      <c r="AT2821" s="4">
        <v>0</v>
      </c>
      <c r="AU2821" s="4">
        <v>0</v>
      </c>
      <c r="AV2821" s="4">
        <v>0</v>
      </c>
      <c r="AW2821">
        <v>2</v>
      </c>
      <c r="AX2821" s="4">
        <f t="shared" si="44"/>
        <v>3</v>
      </c>
      <c r="AY2821" s="4">
        <v>2</v>
      </c>
      <c r="AZ2821" s="4">
        <v>30</v>
      </c>
    </row>
    <row r="2822" spans="1:52" x14ac:dyDescent="0.25">
      <c r="A2822" s="4">
        <v>2017</v>
      </c>
      <c r="B2822" s="4" t="s">
        <v>511</v>
      </c>
      <c r="C2822" t="s">
        <v>53</v>
      </c>
      <c r="D2822" t="s">
        <v>113</v>
      </c>
      <c r="E2822" t="s">
        <v>630</v>
      </c>
      <c r="F2822" s="4">
        <v>2</v>
      </c>
      <c r="G2822">
        <v>0</v>
      </c>
      <c r="H2822">
        <v>0</v>
      </c>
      <c r="I2822">
        <v>1</v>
      </c>
      <c r="J2822">
        <v>9</v>
      </c>
      <c r="K2822">
        <v>0</v>
      </c>
      <c r="L2822">
        <v>0</v>
      </c>
      <c r="M2822">
        <v>2</v>
      </c>
      <c r="N2822">
        <v>0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2</v>
      </c>
      <c r="AC2822">
        <v>150.5</v>
      </c>
      <c r="AD2822">
        <v>1</v>
      </c>
      <c r="AE2822">
        <v>0</v>
      </c>
      <c r="AF2822">
        <v>0</v>
      </c>
      <c r="AG2822">
        <v>0</v>
      </c>
      <c r="AH2822" s="4">
        <v>0</v>
      </c>
      <c r="AI2822">
        <v>0</v>
      </c>
      <c r="AJ2822" s="4">
        <v>0</v>
      </c>
      <c r="AK2822">
        <v>0</v>
      </c>
      <c r="AL2822" s="4">
        <v>0</v>
      </c>
      <c r="AM2822">
        <v>0</v>
      </c>
      <c r="AN2822" s="4">
        <v>1</v>
      </c>
      <c r="AO2822">
        <v>0.5</v>
      </c>
      <c r="AP2822" s="4">
        <v>0</v>
      </c>
      <c r="AQ2822">
        <v>0</v>
      </c>
      <c r="AR2822" s="4">
        <v>0</v>
      </c>
      <c r="AS2822">
        <v>0</v>
      </c>
      <c r="AT2822" s="4">
        <v>0</v>
      </c>
      <c r="AU2822" s="4">
        <v>0</v>
      </c>
      <c r="AV2822" s="4">
        <v>0</v>
      </c>
      <c r="AW2822">
        <v>2</v>
      </c>
      <c r="AX2822" s="4">
        <f t="shared" si="44"/>
        <v>1</v>
      </c>
      <c r="AY2822" s="4">
        <v>0</v>
      </c>
      <c r="AZ2822" s="4">
        <v>0</v>
      </c>
    </row>
    <row r="2823" spans="1:52" x14ac:dyDescent="0.25">
      <c r="A2823" s="4">
        <v>2017</v>
      </c>
      <c r="B2823" s="4" t="s">
        <v>511</v>
      </c>
      <c r="C2823" t="s">
        <v>53</v>
      </c>
      <c r="D2823" t="s">
        <v>77</v>
      </c>
      <c r="E2823" t="s">
        <v>596</v>
      </c>
      <c r="F2823" s="4">
        <v>75</v>
      </c>
      <c r="G2823">
        <v>26</v>
      </c>
      <c r="H2823">
        <v>7.8846153846153904</v>
      </c>
      <c r="I2823">
        <v>72</v>
      </c>
      <c r="J2823">
        <v>26.7361111111111</v>
      </c>
      <c r="K2823">
        <v>0</v>
      </c>
      <c r="L2823">
        <v>0</v>
      </c>
      <c r="M2823">
        <v>36</v>
      </c>
      <c r="N2823">
        <v>624.02127659574501</v>
      </c>
      <c r="O2823">
        <v>0.48</v>
      </c>
      <c r="P2823">
        <v>43</v>
      </c>
      <c r="Q2823">
        <v>50.651162790697697</v>
      </c>
      <c r="R2823">
        <v>15</v>
      </c>
      <c r="S2823">
        <v>51.866666666666703</v>
      </c>
      <c r="T2823">
        <v>36</v>
      </c>
      <c r="U2823">
        <v>156.333333333333</v>
      </c>
      <c r="V2823">
        <v>34</v>
      </c>
      <c r="W2823">
        <v>45.647058823529399</v>
      </c>
      <c r="X2823">
        <v>23</v>
      </c>
      <c r="Y2823">
        <v>116.826086956522</v>
      </c>
      <c r="Z2823">
        <v>37</v>
      </c>
      <c r="AA2823">
        <v>220.57142857142901</v>
      </c>
      <c r="AB2823">
        <v>37</v>
      </c>
      <c r="AC2823">
        <v>162.82142857142901</v>
      </c>
      <c r="AD2823">
        <v>0.37333333333333302</v>
      </c>
      <c r="AE2823">
        <v>6</v>
      </c>
      <c r="AF2823">
        <v>134.833333333333</v>
      </c>
      <c r="AG2823">
        <v>0.08</v>
      </c>
      <c r="AH2823" s="4">
        <v>22</v>
      </c>
      <c r="AI2823">
        <v>1.5714285714285701</v>
      </c>
      <c r="AJ2823" s="4">
        <v>10</v>
      </c>
      <c r="AK2823">
        <v>0.71428571428571397</v>
      </c>
      <c r="AL2823" s="4">
        <v>8</v>
      </c>
      <c r="AM2823">
        <v>0.28571428571428598</v>
      </c>
      <c r="AN2823" s="4">
        <v>2</v>
      </c>
      <c r="AO2823">
        <v>7.1428571428571397E-2</v>
      </c>
      <c r="AP2823" s="4">
        <v>0</v>
      </c>
      <c r="AQ2823">
        <v>0</v>
      </c>
      <c r="AR2823" s="4">
        <v>0</v>
      </c>
      <c r="AS2823">
        <v>0</v>
      </c>
      <c r="AT2823" s="4">
        <v>1</v>
      </c>
      <c r="AU2823" s="4">
        <v>0</v>
      </c>
      <c r="AV2823" s="4">
        <v>3</v>
      </c>
      <c r="AW2823">
        <v>1.37037037037037</v>
      </c>
      <c r="AX2823" s="4">
        <f t="shared" si="44"/>
        <v>54.72972972972974</v>
      </c>
      <c r="AY2823" s="4">
        <v>18</v>
      </c>
      <c r="AZ2823" s="4">
        <v>5.4705882352941204</v>
      </c>
    </row>
    <row r="2824" spans="1:52" x14ac:dyDescent="0.25">
      <c r="A2824" s="4">
        <v>2017</v>
      </c>
      <c r="B2824" s="4" t="s">
        <v>511</v>
      </c>
      <c r="C2824" t="s">
        <v>53</v>
      </c>
      <c r="D2824" t="s">
        <v>85</v>
      </c>
      <c r="E2824" t="s">
        <v>604</v>
      </c>
      <c r="F2824" s="4">
        <v>101</v>
      </c>
      <c r="G2824">
        <v>55</v>
      </c>
      <c r="H2824">
        <v>7.5636363636363599</v>
      </c>
      <c r="I2824">
        <v>101</v>
      </c>
      <c r="J2824">
        <v>11.029702970297</v>
      </c>
      <c r="K2824">
        <v>0</v>
      </c>
      <c r="L2824">
        <v>0</v>
      </c>
      <c r="M2824">
        <v>37</v>
      </c>
      <c r="N2824">
        <v>288.73913043478302</v>
      </c>
      <c r="O2824">
        <v>0.366336633663366</v>
      </c>
      <c r="P2824">
        <v>64</v>
      </c>
      <c r="Q2824">
        <v>30.09375</v>
      </c>
      <c r="R2824">
        <v>31</v>
      </c>
      <c r="S2824">
        <v>71.129032258064498</v>
      </c>
      <c r="T2824">
        <v>39</v>
      </c>
      <c r="U2824">
        <v>166.641025641026</v>
      </c>
      <c r="V2824">
        <v>38</v>
      </c>
      <c r="W2824">
        <v>37.447368421052602</v>
      </c>
      <c r="X2824">
        <v>40</v>
      </c>
      <c r="Y2824">
        <v>138.57499999999999</v>
      </c>
      <c r="Z2824">
        <v>50</v>
      </c>
      <c r="AA2824">
        <v>394.8</v>
      </c>
      <c r="AB2824">
        <v>51</v>
      </c>
      <c r="AC2824">
        <v>216.479166666667</v>
      </c>
      <c r="AD2824">
        <v>0.475247524752475</v>
      </c>
      <c r="AE2824">
        <v>5</v>
      </c>
      <c r="AF2824">
        <v>169.2</v>
      </c>
      <c r="AG2824">
        <v>4.95049504950495E-2</v>
      </c>
      <c r="AH2824" s="4">
        <v>27</v>
      </c>
      <c r="AI2824">
        <v>1.35</v>
      </c>
      <c r="AJ2824" s="4">
        <v>18</v>
      </c>
      <c r="AK2824">
        <v>0.9</v>
      </c>
      <c r="AL2824" s="4">
        <v>19</v>
      </c>
      <c r="AM2824">
        <v>0.39583333333333298</v>
      </c>
      <c r="AN2824" s="4">
        <v>5</v>
      </c>
      <c r="AO2824">
        <v>0.104166666666667</v>
      </c>
      <c r="AP2824" s="4">
        <v>0</v>
      </c>
      <c r="AQ2824">
        <v>0</v>
      </c>
      <c r="AR2824" s="4">
        <v>0</v>
      </c>
      <c r="AS2824">
        <v>0</v>
      </c>
      <c r="AT2824" s="4">
        <v>0</v>
      </c>
      <c r="AU2824" s="4">
        <v>0</v>
      </c>
      <c r="AV2824" s="4">
        <v>0</v>
      </c>
      <c r="AW2824">
        <v>1.62903225806452</v>
      </c>
      <c r="AX2824" s="4">
        <f t="shared" si="44"/>
        <v>61.999999999999851</v>
      </c>
      <c r="AY2824" s="4">
        <v>16</v>
      </c>
      <c r="AZ2824" s="4">
        <v>19.9375</v>
      </c>
    </row>
    <row r="2825" spans="1:52" x14ac:dyDescent="0.25">
      <c r="A2825" s="4">
        <v>2017</v>
      </c>
      <c r="B2825" s="4" t="s">
        <v>511</v>
      </c>
      <c r="C2825" t="s">
        <v>53</v>
      </c>
      <c r="D2825" t="s">
        <v>64</v>
      </c>
      <c r="E2825" t="s">
        <v>583</v>
      </c>
      <c r="F2825" s="4">
        <v>178</v>
      </c>
      <c r="G2825">
        <v>88</v>
      </c>
      <c r="H2825">
        <v>6.875</v>
      </c>
      <c r="I2825">
        <v>177</v>
      </c>
      <c r="J2825">
        <v>13.2881355932203</v>
      </c>
      <c r="K2825">
        <v>6</v>
      </c>
      <c r="L2825">
        <v>3.3898305084745797E-2</v>
      </c>
      <c r="M2825">
        <v>66</v>
      </c>
      <c r="N2825">
        <v>304.03389830508502</v>
      </c>
      <c r="O2825">
        <v>0.37078651685393299</v>
      </c>
      <c r="P2825">
        <v>126</v>
      </c>
      <c r="Q2825">
        <v>43.087301587301603</v>
      </c>
      <c r="R2825">
        <v>57</v>
      </c>
      <c r="S2825">
        <v>83.6666666666667</v>
      </c>
      <c r="T2825">
        <v>80</v>
      </c>
      <c r="U2825">
        <v>162.28749999999999</v>
      </c>
      <c r="V2825">
        <v>73</v>
      </c>
      <c r="W2825">
        <v>37.342465753424698</v>
      </c>
      <c r="X2825">
        <v>83</v>
      </c>
      <c r="Y2825">
        <v>156.843373493976</v>
      </c>
      <c r="Z2825">
        <v>85</v>
      </c>
      <c r="AA2825">
        <v>400.444444444444</v>
      </c>
      <c r="AB2825">
        <v>92</v>
      </c>
      <c r="AC2825">
        <v>250.26829268292701</v>
      </c>
      <c r="AD2825">
        <v>0.46067415730337102</v>
      </c>
      <c r="AE2825">
        <v>12</v>
      </c>
      <c r="AF2825">
        <v>209.416666666667</v>
      </c>
      <c r="AG2825">
        <v>6.7415730337078594E-2</v>
      </c>
      <c r="AH2825" s="4">
        <v>45</v>
      </c>
      <c r="AI2825">
        <v>1</v>
      </c>
      <c r="AJ2825" s="4">
        <v>34</v>
      </c>
      <c r="AK2825">
        <v>0.75555555555555598</v>
      </c>
      <c r="AL2825" s="4">
        <v>19</v>
      </c>
      <c r="AM2825">
        <v>0.23170731707317099</v>
      </c>
      <c r="AN2825" s="4">
        <v>12</v>
      </c>
      <c r="AO2825">
        <v>0.146341463414634</v>
      </c>
      <c r="AP2825" s="4">
        <v>0</v>
      </c>
      <c r="AQ2825">
        <v>0</v>
      </c>
      <c r="AR2825" s="4">
        <v>0</v>
      </c>
      <c r="AS2825">
        <v>0</v>
      </c>
      <c r="AT2825" s="4">
        <v>0</v>
      </c>
      <c r="AU2825" s="4">
        <v>1</v>
      </c>
      <c r="AV2825" s="4">
        <v>3</v>
      </c>
      <c r="AW2825">
        <v>1.6388888888888899</v>
      </c>
      <c r="AX2825" s="4">
        <f t="shared" si="44"/>
        <v>108.61016949152535</v>
      </c>
      <c r="AY2825" s="4">
        <v>44</v>
      </c>
      <c r="AZ2825" s="4">
        <v>31.285714285714299</v>
      </c>
    </row>
    <row r="2826" spans="1:52" x14ac:dyDescent="0.25">
      <c r="A2826" s="4">
        <v>2017</v>
      </c>
      <c r="B2826" s="4" t="s">
        <v>511</v>
      </c>
      <c r="C2826" t="s">
        <v>53</v>
      </c>
      <c r="D2826" t="s">
        <v>74</v>
      </c>
      <c r="E2826" t="s">
        <v>593</v>
      </c>
      <c r="F2826" s="4">
        <v>159</v>
      </c>
      <c r="G2826">
        <v>154</v>
      </c>
      <c r="H2826">
        <v>1.87662337662338</v>
      </c>
      <c r="I2826">
        <v>159</v>
      </c>
      <c r="J2826">
        <v>6.11320754716981</v>
      </c>
      <c r="K2826">
        <v>2</v>
      </c>
      <c r="L2826">
        <v>1.25786163522013E-2</v>
      </c>
      <c r="M2826">
        <v>8</v>
      </c>
      <c r="N2826">
        <v>17.9403973509934</v>
      </c>
      <c r="O2826">
        <v>5.0314465408804999E-2</v>
      </c>
      <c r="P2826">
        <v>128</v>
      </c>
      <c r="Q2826">
        <v>14.0390625</v>
      </c>
      <c r="R2826">
        <v>17</v>
      </c>
      <c r="S2826">
        <v>37.294117647058798</v>
      </c>
      <c r="T2826">
        <v>11</v>
      </c>
      <c r="U2826">
        <v>193.18181818181799</v>
      </c>
      <c r="V2826">
        <v>8</v>
      </c>
      <c r="W2826">
        <v>27.375</v>
      </c>
      <c r="X2826">
        <v>145</v>
      </c>
      <c r="Y2826">
        <v>77.462068965517204</v>
      </c>
      <c r="Z2826">
        <v>11</v>
      </c>
      <c r="AA2826">
        <v>359.1</v>
      </c>
      <c r="AB2826">
        <v>148</v>
      </c>
      <c r="AC2826">
        <v>103.128378378378</v>
      </c>
      <c r="AD2826">
        <v>0.93081761006289299</v>
      </c>
      <c r="AE2826">
        <v>45</v>
      </c>
      <c r="AF2826">
        <v>76.155555555555594</v>
      </c>
      <c r="AG2826">
        <v>0.28301886792452802</v>
      </c>
      <c r="AH2826" s="4">
        <v>5</v>
      </c>
      <c r="AI2826">
        <v>0.5</v>
      </c>
      <c r="AJ2826" s="4">
        <v>2</v>
      </c>
      <c r="AK2826">
        <v>0.2</v>
      </c>
      <c r="AL2826" s="4">
        <v>1</v>
      </c>
      <c r="AM2826">
        <v>6.7567567567567597E-3</v>
      </c>
      <c r="AN2826" s="4">
        <v>7</v>
      </c>
      <c r="AO2826">
        <v>4.72972972972973E-2</v>
      </c>
      <c r="AP2826" s="4">
        <v>6</v>
      </c>
      <c r="AQ2826">
        <v>3.77358490566038E-2</v>
      </c>
      <c r="AR2826" s="4">
        <v>9</v>
      </c>
      <c r="AS2826">
        <v>5.6603773584905703E-2</v>
      </c>
      <c r="AT2826" s="4">
        <v>0</v>
      </c>
      <c r="AU2826" s="4">
        <v>0</v>
      </c>
      <c r="AV2826" s="4">
        <v>1</v>
      </c>
      <c r="AW2826">
        <v>1.8928571428571399</v>
      </c>
      <c r="AX2826" s="4">
        <f t="shared" si="44"/>
        <v>84.000000000000128</v>
      </c>
      <c r="AY2826" s="4">
        <v>1</v>
      </c>
      <c r="AZ2826" s="4">
        <v>0</v>
      </c>
    </row>
    <row r="2827" spans="1:52" x14ac:dyDescent="0.25">
      <c r="A2827" s="4">
        <v>2017</v>
      </c>
      <c r="B2827" s="4" t="s">
        <v>511</v>
      </c>
      <c r="C2827" t="s">
        <v>53</v>
      </c>
      <c r="D2827" t="s">
        <v>67</v>
      </c>
      <c r="E2827" t="s">
        <v>586</v>
      </c>
      <c r="F2827" s="4">
        <v>194</v>
      </c>
      <c r="G2827">
        <v>44</v>
      </c>
      <c r="H2827">
        <v>5.4545454545454497</v>
      </c>
      <c r="I2827">
        <v>189</v>
      </c>
      <c r="J2827">
        <v>16.4444444444444</v>
      </c>
      <c r="K2827">
        <v>0</v>
      </c>
      <c r="L2827">
        <v>0</v>
      </c>
      <c r="M2827">
        <v>85</v>
      </c>
      <c r="N2827">
        <v>513.857142857143</v>
      </c>
      <c r="O2827">
        <v>0.43814432989690699</v>
      </c>
      <c r="P2827">
        <v>108</v>
      </c>
      <c r="Q2827">
        <v>26.740740740740701</v>
      </c>
      <c r="R2827">
        <v>33</v>
      </c>
      <c r="S2827">
        <v>87.6666666666667</v>
      </c>
      <c r="T2827">
        <v>67</v>
      </c>
      <c r="U2827">
        <v>191.37313432835799</v>
      </c>
      <c r="V2827">
        <v>68</v>
      </c>
      <c r="W2827">
        <v>87.191176470588204</v>
      </c>
      <c r="X2827">
        <v>75</v>
      </c>
      <c r="Y2827">
        <v>167.933333333333</v>
      </c>
      <c r="Z2827">
        <v>80</v>
      </c>
      <c r="AA2827">
        <v>417.193548387097</v>
      </c>
      <c r="AB2827">
        <v>110</v>
      </c>
      <c r="AC2827">
        <v>209.476744186047</v>
      </c>
      <c r="AD2827">
        <v>0.44329896907216498</v>
      </c>
      <c r="AE2827">
        <v>24</v>
      </c>
      <c r="AF2827">
        <v>164.333333333333</v>
      </c>
      <c r="AG2827">
        <v>0.123711340206186</v>
      </c>
      <c r="AH2827" s="4">
        <v>48</v>
      </c>
      <c r="AI2827">
        <v>1.54838709677419</v>
      </c>
      <c r="AJ2827" s="4">
        <v>34</v>
      </c>
      <c r="AK2827">
        <v>1.0967741935483899</v>
      </c>
      <c r="AL2827" s="4">
        <v>16</v>
      </c>
      <c r="AM2827">
        <v>0.186046511627907</v>
      </c>
      <c r="AN2827" s="4">
        <v>14</v>
      </c>
      <c r="AO2827">
        <v>0.162790697674419</v>
      </c>
      <c r="AP2827" s="4">
        <v>0</v>
      </c>
      <c r="AQ2827">
        <v>0</v>
      </c>
      <c r="AR2827" s="4">
        <v>0</v>
      </c>
      <c r="AS2827">
        <v>0</v>
      </c>
      <c r="AT2827" s="4">
        <v>2</v>
      </c>
      <c r="AU2827" s="4">
        <v>2</v>
      </c>
      <c r="AV2827" s="4">
        <v>5</v>
      </c>
      <c r="AW2827">
        <v>1.7757009345794399</v>
      </c>
      <c r="AX2827" s="4">
        <f t="shared" si="44"/>
        <v>109.25263157894733</v>
      </c>
      <c r="AY2827" s="4">
        <v>29</v>
      </c>
      <c r="AZ2827" s="4">
        <v>25.846153846153801</v>
      </c>
    </row>
    <row r="2828" spans="1:52" x14ac:dyDescent="0.25">
      <c r="A2828" s="4">
        <v>2017</v>
      </c>
      <c r="B2828" s="4" t="s">
        <v>511</v>
      </c>
      <c r="C2828" t="s">
        <v>53</v>
      </c>
      <c r="D2828" t="s">
        <v>361</v>
      </c>
      <c r="E2828" t="s">
        <v>860</v>
      </c>
      <c r="F2828" s="4">
        <v>196</v>
      </c>
      <c r="G2828">
        <v>116</v>
      </c>
      <c r="H2828">
        <v>4.6810344827586201</v>
      </c>
      <c r="I2828">
        <v>194</v>
      </c>
      <c r="J2828">
        <v>9.4690721649484502</v>
      </c>
      <c r="K2828">
        <v>2</v>
      </c>
      <c r="L2828">
        <v>1.03092783505155E-2</v>
      </c>
      <c r="M2828">
        <v>21</v>
      </c>
      <c r="N2828">
        <v>759.19889502762396</v>
      </c>
      <c r="O2828">
        <v>0.107142857142857</v>
      </c>
      <c r="P2828">
        <v>21</v>
      </c>
      <c r="Q2828">
        <v>72.095238095238102</v>
      </c>
      <c r="R2828">
        <v>41</v>
      </c>
      <c r="S2828">
        <v>61.097560975609802</v>
      </c>
      <c r="T2828">
        <v>5</v>
      </c>
      <c r="U2828">
        <v>197.6</v>
      </c>
      <c r="V2828">
        <v>5</v>
      </c>
      <c r="W2828">
        <v>22.8</v>
      </c>
      <c r="X2828">
        <v>181</v>
      </c>
      <c r="Y2828">
        <v>90.232044198894997</v>
      </c>
      <c r="Z2828">
        <v>5</v>
      </c>
      <c r="AA2828">
        <v>369</v>
      </c>
      <c r="AB2828">
        <v>189</v>
      </c>
      <c r="AC2828">
        <v>114.18085106383</v>
      </c>
      <c r="AD2828">
        <v>0.95918367346938804</v>
      </c>
      <c r="AE2828">
        <v>77</v>
      </c>
      <c r="AF2828">
        <v>61.298701298701303</v>
      </c>
      <c r="AG2828">
        <v>0.39285714285714302</v>
      </c>
      <c r="AH2828" s="4">
        <v>1</v>
      </c>
      <c r="AI2828">
        <v>0.2</v>
      </c>
      <c r="AJ2828" s="4">
        <v>1</v>
      </c>
      <c r="AK2828">
        <v>0.2</v>
      </c>
      <c r="AL2828" s="4">
        <v>13</v>
      </c>
      <c r="AM2828">
        <v>6.9148936170212796E-2</v>
      </c>
      <c r="AN2828" s="4">
        <v>12</v>
      </c>
      <c r="AO2828">
        <v>6.3829787234042507E-2</v>
      </c>
      <c r="AP2828" s="4">
        <v>0</v>
      </c>
      <c r="AQ2828">
        <v>0</v>
      </c>
      <c r="AR2828" s="4">
        <v>1</v>
      </c>
      <c r="AS2828">
        <v>5.1020408163265302E-3</v>
      </c>
      <c r="AT2828" s="4">
        <v>0</v>
      </c>
      <c r="AU2828" s="4">
        <v>2</v>
      </c>
      <c r="AV2828" s="4">
        <v>2</v>
      </c>
      <c r="AW2828">
        <v>2.0638297872340399</v>
      </c>
      <c r="AX2828" s="4">
        <f t="shared" si="44"/>
        <v>94.969072164948571</v>
      </c>
      <c r="AY2828" s="4">
        <v>4</v>
      </c>
      <c r="AZ2828" s="4">
        <v>22.75</v>
      </c>
    </row>
    <row r="2829" spans="1:52" x14ac:dyDescent="0.25">
      <c r="A2829" s="4">
        <v>2017</v>
      </c>
      <c r="B2829" s="4" t="s">
        <v>511</v>
      </c>
      <c r="C2829" t="s">
        <v>53</v>
      </c>
      <c r="D2829" t="s">
        <v>63</v>
      </c>
      <c r="E2829" t="s">
        <v>582</v>
      </c>
      <c r="F2829" s="4">
        <v>112</v>
      </c>
      <c r="G2829">
        <v>83</v>
      </c>
      <c r="H2829">
        <v>4.4216867469879499</v>
      </c>
      <c r="I2829">
        <v>112</v>
      </c>
      <c r="J2829">
        <v>16.4375</v>
      </c>
      <c r="K2829">
        <v>2</v>
      </c>
      <c r="L2829">
        <v>1.7857142857142901E-2</v>
      </c>
      <c r="M2829">
        <v>7</v>
      </c>
      <c r="N2829">
        <v>201.95327102803699</v>
      </c>
      <c r="O2829">
        <v>6.25E-2</v>
      </c>
      <c r="P2829">
        <v>35</v>
      </c>
      <c r="Q2829">
        <v>60.685714285714297</v>
      </c>
      <c r="R2829">
        <v>21</v>
      </c>
      <c r="S2829">
        <v>49.904761904761898</v>
      </c>
      <c r="T2829">
        <v>5</v>
      </c>
      <c r="U2829">
        <v>111.6</v>
      </c>
      <c r="V2829">
        <v>5</v>
      </c>
      <c r="W2829">
        <v>63</v>
      </c>
      <c r="X2829">
        <v>99</v>
      </c>
      <c r="Y2829">
        <v>108.080808080808</v>
      </c>
      <c r="Z2829">
        <v>5</v>
      </c>
      <c r="AA2829">
        <v>211.8</v>
      </c>
      <c r="AB2829">
        <v>107</v>
      </c>
      <c r="AC2829">
        <v>151.688679245283</v>
      </c>
      <c r="AD2829">
        <v>0.94642857142857095</v>
      </c>
      <c r="AE2829">
        <v>24</v>
      </c>
      <c r="AF2829">
        <v>71.375</v>
      </c>
      <c r="AG2829">
        <v>0.214285714285714</v>
      </c>
      <c r="AH2829" s="4">
        <v>2</v>
      </c>
      <c r="AI2829">
        <v>0.4</v>
      </c>
      <c r="AJ2829" s="4">
        <v>2</v>
      </c>
      <c r="AK2829">
        <v>0.4</v>
      </c>
      <c r="AL2829" s="4">
        <v>7</v>
      </c>
      <c r="AM2829">
        <v>6.6037735849056603E-2</v>
      </c>
      <c r="AN2829" s="4">
        <v>10</v>
      </c>
      <c r="AO2829">
        <v>9.4339622641509399E-2</v>
      </c>
      <c r="AP2829" s="4">
        <v>5</v>
      </c>
      <c r="AQ2829">
        <v>4.4642857142857102E-2</v>
      </c>
      <c r="AR2829" s="4">
        <v>4</v>
      </c>
      <c r="AS2829">
        <v>3.5714285714285698E-2</v>
      </c>
      <c r="AT2829" s="4">
        <v>0</v>
      </c>
      <c r="AU2829" s="4">
        <v>0</v>
      </c>
      <c r="AV2829" s="4">
        <v>0</v>
      </c>
      <c r="AW2829">
        <v>1.6</v>
      </c>
      <c r="AX2829" s="4">
        <f t="shared" si="44"/>
        <v>70</v>
      </c>
      <c r="AY2829" s="4">
        <v>5</v>
      </c>
      <c r="AZ2829" s="4">
        <v>21</v>
      </c>
    </row>
    <row r="2830" spans="1:52" x14ac:dyDescent="0.25">
      <c r="A2830" s="4">
        <v>2017</v>
      </c>
      <c r="B2830" s="4" t="s">
        <v>511</v>
      </c>
      <c r="C2830" t="s">
        <v>53</v>
      </c>
      <c r="D2830" t="s">
        <v>57</v>
      </c>
      <c r="E2830" t="s">
        <v>576</v>
      </c>
      <c r="F2830" s="4">
        <v>135</v>
      </c>
      <c r="G2830">
        <v>83</v>
      </c>
      <c r="H2830">
        <v>14.253012048192801</v>
      </c>
      <c r="I2830">
        <v>133</v>
      </c>
      <c r="J2830">
        <v>18.030075187969899</v>
      </c>
      <c r="K2830">
        <v>0</v>
      </c>
      <c r="L2830">
        <v>0</v>
      </c>
      <c r="M2830">
        <v>18</v>
      </c>
      <c r="N2830">
        <v>448.17322834645699</v>
      </c>
      <c r="O2830">
        <v>0.133333333333333</v>
      </c>
      <c r="P2830">
        <v>20</v>
      </c>
      <c r="Q2830">
        <v>146.19999999999999</v>
      </c>
      <c r="R2830">
        <v>48</v>
      </c>
      <c r="S2830">
        <v>70.9583333333333</v>
      </c>
      <c r="T2830">
        <v>11</v>
      </c>
      <c r="U2830">
        <v>183.727272727273</v>
      </c>
      <c r="V2830">
        <v>9</v>
      </c>
      <c r="W2830">
        <v>42.5555555555556</v>
      </c>
      <c r="X2830">
        <v>109</v>
      </c>
      <c r="Y2830">
        <v>136.95412844036699</v>
      </c>
      <c r="Z2830">
        <v>13</v>
      </c>
      <c r="AA2830">
        <v>437</v>
      </c>
      <c r="AB2830">
        <v>121</v>
      </c>
      <c r="AC2830">
        <v>179.26050420168099</v>
      </c>
      <c r="AD2830">
        <v>0.88148148148148198</v>
      </c>
      <c r="AE2830">
        <v>26</v>
      </c>
      <c r="AF2830">
        <v>167.230769230769</v>
      </c>
      <c r="AG2830">
        <v>0.19259259259259301</v>
      </c>
      <c r="AH2830" s="4">
        <v>5</v>
      </c>
      <c r="AI2830">
        <v>0.45454545454545497</v>
      </c>
      <c r="AJ2830" s="4">
        <v>2</v>
      </c>
      <c r="AK2830">
        <v>0.18181818181818199</v>
      </c>
      <c r="AL2830" s="4">
        <v>25</v>
      </c>
      <c r="AM2830">
        <v>0.21008403361344499</v>
      </c>
      <c r="AN2830" s="4">
        <v>19</v>
      </c>
      <c r="AO2830">
        <v>0.159663865546218</v>
      </c>
      <c r="AP2830" s="4">
        <v>0</v>
      </c>
      <c r="AQ2830">
        <v>0</v>
      </c>
      <c r="AR2830" s="4">
        <v>0</v>
      </c>
      <c r="AS2830">
        <v>0</v>
      </c>
      <c r="AT2830" s="4">
        <v>0</v>
      </c>
      <c r="AU2830" s="4">
        <v>1</v>
      </c>
      <c r="AV2830" s="4">
        <v>1</v>
      </c>
      <c r="AW2830">
        <v>1.52272727272727</v>
      </c>
      <c r="AX2830" s="4">
        <f t="shared" si="44"/>
        <v>88.656716417910602</v>
      </c>
      <c r="AY2830" s="4">
        <v>9</v>
      </c>
      <c r="AZ2830" s="4">
        <v>16.1111111111111</v>
      </c>
    </row>
    <row r="2831" spans="1:52" x14ac:dyDescent="0.25">
      <c r="A2831" s="4">
        <v>2017</v>
      </c>
      <c r="B2831" s="4" t="s">
        <v>511</v>
      </c>
      <c r="C2831" t="s">
        <v>53</v>
      </c>
      <c r="D2831" t="s">
        <v>80</v>
      </c>
      <c r="E2831" t="s">
        <v>599</v>
      </c>
      <c r="F2831" s="4">
        <v>110</v>
      </c>
      <c r="G2831">
        <v>57</v>
      </c>
      <c r="H2831">
        <v>3.5087719298245599</v>
      </c>
      <c r="I2831">
        <v>109</v>
      </c>
      <c r="J2831">
        <v>8.3302752293578006</v>
      </c>
      <c r="K2831">
        <v>2</v>
      </c>
      <c r="L2831">
        <v>1.8348623853211E-2</v>
      </c>
      <c r="M2831">
        <v>31</v>
      </c>
      <c r="N2831">
        <v>124.17283950617301</v>
      </c>
      <c r="O2831">
        <v>0.28181818181818202</v>
      </c>
      <c r="P2831">
        <v>75</v>
      </c>
      <c r="Q2831">
        <v>30.48</v>
      </c>
      <c r="R2831">
        <v>24</v>
      </c>
      <c r="S2831">
        <v>55.0416666666667</v>
      </c>
      <c r="T2831">
        <v>46</v>
      </c>
      <c r="U2831">
        <v>153.78260869565199</v>
      </c>
      <c r="V2831">
        <v>43</v>
      </c>
      <c r="W2831">
        <v>33.953488372092998</v>
      </c>
      <c r="X2831">
        <v>46</v>
      </c>
      <c r="Y2831">
        <v>114.95652173913</v>
      </c>
      <c r="Z2831">
        <v>53</v>
      </c>
      <c r="AA2831">
        <v>340.73333333333301</v>
      </c>
      <c r="AB2831">
        <v>57</v>
      </c>
      <c r="AC2831">
        <v>139.725490196078</v>
      </c>
      <c r="AD2831">
        <v>0.46363636363636401</v>
      </c>
      <c r="AE2831">
        <v>10</v>
      </c>
      <c r="AF2831">
        <v>85</v>
      </c>
      <c r="AG2831">
        <v>9.0909090909090898E-2</v>
      </c>
      <c r="AH2831" s="4">
        <v>33</v>
      </c>
      <c r="AI2831">
        <v>1.1000000000000001</v>
      </c>
      <c r="AJ2831" s="4">
        <v>22</v>
      </c>
      <c r="AK2831">
        <v>0.73333333333333295</v>
      </c>
      <c r="AL2831" s="4">
        <v>8</v>
      </c>
      <c r="AM2831">
        <v>0.15686274509803899</v>
      </c>
      <c r="AN2831" s="4">
        <v>4</v>
      </c>
      <c r="AO2831">
        <v>7.8431372549019607E-2</v>
      </c>
      <c r="AP2831" s="4">
        <v>0</v>
      </c>
      <c r="AQ2831">
        <v>0</v>
      </c>
      <c r="AR2831" s="4">
        <v>0</v>
      </c>
      <c r="AS2831">
        <v>0</v>
      </c>
      <c r="AT2831" s="4">
        <v>0</v>
      </c>
      <c r="AU2831" s="4">
        <v>0</v>
      </c>
      <c r="AV2831" s="4">
        <v>0</v>
      </c>
      <c r="AW2831">
        <v>1.4285714285714299</v>
      </c>
      <c r="AX2831" s="4">
        <f t="shared" si="44"/>
        <v>76.999999999999929</v>
      </c>
      <c r="AY2831" s="4">
        <v>27</v>
      </c>
      <c r="AZ2831" s="4">
        <v>21.6666666666667</v>
      </c>
    </row>
    <row r="2832" spans="1:52" x14ac:dyDescent="0.25">
      <c r="A2832" s="4">
        <v>2017</v>
      </c>
      <c r="B2832" s="4" t="s">
        <v>511</v>
      </c>
      <c r="C2832" t="s">
        <v>53</v>
      </c>
      <c r="D2832" t="s">
        <v>98</v>
      </c>
      <c r="E2832" t="s">
        <v>617</v>
      </c>
      <c r="F2832" s="4">
        <v>63</v>
      </c>
      <c r="G2832">
        <v>34</v>
      </c>
      <c r="H2832">
        <v>3.8529411764705901</v>
      </c>
      <c r="I2832">
        <v>63</v>
      </c>
      <c r="J2832">
        <v>22.6666666666667</v>
      </c>
      <c r="K2832">
        <v>0</v>
      </c>
      <c r="L2832">
        <v>0</v>
      </c>
      <c r="M2832">
        <v>43</v>
      </c>
      <c r="N2832">
        <v>1468.8292682926799</v>
      </c>
      <c r="O2832">
        <v>0.682539682539683</v>
      </c>
      <c r="P2832">
        <v>37</v>
      </c>
      <c r="Q2832">
        <v>37.054054054054099</v>
      </c>
      <c r="R2832">
        <v>13</v>
      </c>
      <c r="S2832">
        <v>65.615384615384599</v>
      </c>
      <c r="T2832">
        <v>21</v>
      </c>
      <c r="U2832">
        <v>178.04761904761901</v>
      </c>
      <c r="V2832">
        <v>20</v>
      </c>
      <c r="W2832">
        <v>36.65</v>
      </c>
      <c r="X2832">
        <v>31</v>
      </c>
      <c r="Y2832">
        <v>101.45161290322601</v>
      </c>
      <c r="Z2832">
        <v>26</v>
      </c>
      <c r="AA2832">
        <v>427.25</v>
      </c>
      <c r="AB2832">
        <v>37</v>
      </c>
      <c r="AC2832">
        <v>127.08823529411799</v>
      </c>
      <c r="AD2832">
        <v>0.53968253968253999</v>
      </c>
      <c r="AE2832">
        <v>5</v>
      </c>
      <c r="AF2832">
        <v>65.2</v>
      </c>
      <c r="AG2832">
        <v>7.9365079365079402E-2</v>
      </c>
      <c r="AH2832" s="4">
        <v>15</v>
      </c>
      <c r="AI2832">
        <v>1.875</v>
      </c>
      <c r="AJ2832" s="4">
        <v>7</v>
      </c>
      <c r="AK2832">
        <v>0.875</v>
      </c>
      <c r="AL2832" s="4">
        <v>3</v>
      </c>
      <c r="AM2832">
        <v>8.8235294117647106E-2</v>
      </c>
      <c r="AN2832" s="4">
        <v>6</v>
      </c>
      <c r="AO2832">
        <v>0.17647058823529399</v>
      </c>
      <c r="AP2832" s="4">
        <v>0</v>
      </c>
      <c r="AQ2832">
        <v>0</v>
      </c>
      <c r="AR2832" s="4">
        <v>1</v>
      </c>
      <c r="AS2832">
        <v>1.58730158730159E-2</v>
      </c>
      <c r="AT2832" s="4">
        <v>0</v>
      </c>
      <c r="AU2832" s="4">
        <v>0</v>
      </c>
      <c r="AV2832" s="4">
        <v>0</v>
      </c>
      <c r="AW2832">
        <v>1.4318181818181801</v>
      </c>
      <c r="AX2832" s="4">
        <f t="shared" si="44"/>
        <v>44.00000000000005</v>
      </c>
      <c r="AY2832" s="4">
        <v>7</v>
      </c>
      <c r="AZ2832" s="4">
        <v>37.714285714285701</v>
      </c>
    </row>
    <row r="2833" spans="1:52" x14ac:dyDescent="0.25">
      <c r="A2833" s="4">
        <v>2017</v>
      </c>
      <c r="B2833" s="4" t="s">
        <v>511</v>
      </c>
      <c r="C2833" t="s">
        <v>53</v>
      </c>
      <c r="D2833" t="s">
        <v>76</v>
      </c>
      <c r="E2833" t="s">
        <v>595</v>
      </c>
      <c r="F2833" s="4">
        <v>129</v>
      </c>
      <c r="G2833">
        <v>52</v>
      </c>
      <c r="H2833">
        <v>5.25</v>
      </c>
      <c r="I2833">
        <v>127</v>
      </c>
      <c r="J2833">
        <v>14.740157480315</v>
      </c>
      <c r="K2833">
        <v>2</v>
      </c>
      <c r="L2833">
        <v>1.5748031496062999E-2</v>
      </c>
      <c r="M2833">
        <v>68</v>
      </c>
      <c r="N2833">
        <v>32.131147540983598</v>
      </c>
      <c r="O2833">
        <v>0.52713178294573704</v>
      </c>
      <c r="P2833">
        <v>63</v>
      </c>
      <c r="Q2833">
        <v>30.396825396825399</v>
      </c>
      <c r="R2833">
        <v>28</v>
      </c>
      <c r="S2833">
        <v>96.607142857142904</v>
      </c>
      <c r="T2833">
        <v>75</v>
      </c>
      <c r="U2833">
        <v>185.226666666667</v>
      </c>
      <c r="V2833">
        <v>72</v>
      </c>
      <c r="W2833">
        <v>43.9861111111111</v>
      </c>
      <c r="X2833">
        <v>39</v>
      </c>
      <c r="Y2833">
        <v>126.769230769231</v>
      </c>
      <c r="Z2833">
        <v>81</v>
      </c>
      <c r="AA2833">
        <v>442.60869565217399</v>
      </c>
      <c r="AB2833">
        <v>46</v>
      </c>
      <c r="AC2833">
        <v>216.333333333333</v>
      </c>
      <c r="AD2833">
        <v>0.32558139534883701</v>
      </c>
      <c r="AE2833">
        <v>6</v>
      </c>
      <c r="AF2833">
        <v>110.5</v>
      </c>
      <c r="AG2833">
        <v>4.6511627906976702E-2</v>
      </c>
      <c r="AH2833" s="4">
        <v>51</v>
      </c>
      <c r="AI2833">
        <v>2.2173913043478302</v>
      </c>
      <c r="AJ2833" s="4">
        <v>34</v>
      </c>
      <c r="AK2833">
        <v>1.47826086956522</v>
      </c>
      <c r="AL2833" s="4">
        <v>14</v>
      </c>
      <c r="AM2833">
        <v>0.33333333333333298</v>
      </c>
      <c r="AN2833" s="4">
        <v>8</v>
      </c>
      <c r="AO2833">
        <v>0.19047619047618999</v>
      </c>
      <c r="AP2833" s="4">
        <v>0</v>
      </c>
      <c r="AQ2833">
        <v>0</v>
      </c>
      <c r="AR2833" s="4">
        <v>0</v>
      </c>
      <c r="AS2833">
        <v>0</v>
      </c>
      <c r="AT2833" s="4">
        <v>2</v>
      </c>
      <c r="AU2833" s="4">
        <v>0</v>
      </c>
      <c r="AV2833" s="4">
        <v>2</v>
      </c>
      <c r="AW2833">
        <v>1.5119047619047601</v>
      </c>
      <c r="AX2833" s="4">
        <f t="shared" si="44"/>
        <v>85.322834645669388</v>
      </c>
      <c r="AY2833" s="4">
        <v>23</v>
      </c>
      <c r="AZ2833" s="4">
        <v>30.7826086956522</v>
      </c>
    </row>
    <row r="2834" spans="1:52" x14ac:dyDescent="0.25">
      <c r="A2834" s="4">
        <v>2017</v>
      </c>
      <c r="B2834" s="4" t="s">
        <v>511</v>
      </c>
      <c r="C2834" t="s">
        <v>53</v>
      </c>
      <c r="D2834" t="s">
        <v>56</v>
      </c>
      <c r="E2834" t="s">
        <v>575</v>
      </c>
      <c r="F2834" s="4">
        <v>270</v>
      </c>
      <c r="G2834">
        <v>137</v>
      </c>
      <c r="H2834">
        <v>1.75182481751825</v>
      </c>
      <c r="I2834">
        <v>259</v>
      </c>
      <c r="J2834">
        <v>7.1467181467181504</v>
      </c>
      <c r="K2834">
        <v>5</v>
      </c>
      <c r="L2834">
        <v>1.9305019305019301E-2</v>
      </c>
      <c r="M2834">
        <v>93</v>
      </c>
      <c r="N2834">
        <v>1107.57438016529</v>
      </c>
      <c r="O2834">
        <v>0.344444444444444</v>
      </c>
      <c r="P2834">
        <v>244</v>
      </c>
      <c r="Q2834">
        <v>10.918032786885201</v>
      </c>
      <c r="R2834">
        <v>51</v>
      </c>
      <c r="S2834">
        <v>31.3921568627451</v>
      </c>
      <c r="T2834">
        <v>3</v>
      </c>
      <c r="U2834">
        <v>281</v>
      </c>
      <c r="V2834">
        <v>2</v>
      </c>
      <c r="W2834">
        <v>2.5</v>
      </c>
      <c r="X2834">
        <v>234</v>
      </c>
      <c r="Y2834">
        <v>97.739316239316196</v>
      </c>
      <c r="Z2834">
        <v>3</v>
      </c>
      <c r="AA2834">
        <v>630.33333333333303</v>
      </c>
      <c r="AB2834">
        <v>256</v>
      </c>
      <c r="AC2834">
        <v>123.472440944882</v>
      </c>
      <c r="AD2834">
        <v>0.94074074074074099</v>
      </c>
      <c r="AE2834">
        <v>42</v>
      </c>
      <c r="AF2834">
        <v>70.619047619047606</v>
      </c>
      <c r="AG2834">
        <v>0.155555555555556</v>
      </c>
      <c r="AH2834" s="4">
        <v>2</v>
      </c>
      <c r="AI2834">
        <v>0.66666666666666696</v>
      </c>
      <c r="AJ2834" s="4">
        <v>2</v>
      </c>
      <c r="AK2834">
        <v>0.66666666666666696</v>
      </c>
      <c r="AL2834" s="4">
        <v>16</v>
      </c>
      <c r="AM2834">
        <v>6.2992125984251995E-2</v>
      </c>
      <c r="AN2834" s="4">
        <v>20</v>
      </c>
      <c r="AO2834">
        <v>7.8740157480315001E-2</v>
      </c>
      <c r="AP2834" s="4">
        <v>7</v>
      </c>
      <c r="AQ2834">
        <v>2.5925925925925901E-2</v>
      </c>
      <c r="AR2834" s="4">
        <v>13</v>
      </c>
      <c r="AS2834">
        <v>4.81481481481481E-2</v>
      </c>
      <c r="AT2834" s="4">
        <v>11</v>
      </c>
      <c r="AU2834" s="4">
        <v>0</v>
      </c>
      <c r="AV2834" s="4">
        <v>2</v>
      </c>
      <c r="AW2834">
        <v>1.70394736842105</v>
      </c>
      <c r="AX2834" s="4">
        <f t="shared" si="44"/>
        <v>158.4555984555987</v>
      </c>
      <c r="AY2834" s="4">
        <v>2</v>
      </c>
      <c r="AZ2834" s="4">
        <v>0</v>
      </c>
    </row>
    <row r="2835" spans="1:52" x14ac:dyDescent="0.25">
      <c r="A2835" s="4">
        <v>2017</v>
      </c>
      <c r="B2835" s="4" t="s">
        <v>511</v>
      </c>
      <c r="C2835" t="s">
        <v>53</v>
      </c>
      <c r="D2835" t="s">
        <v>83</v>
      </c>
      <c r="E2835" t="s">
        <v>602</v>
      </c>
      <c r="F2835" s="4">
        <v>97</v>
      </c>
      <c r="G2835">
        <v>61</v>
      </c>
      <c r="H2835">
        <v>7.3278688524590203</v>
      </c>
      <c r="I2835">
        <v>97</v>
      </c>
      <c r="J2835">
        <v>15.989690721649501</v>
      </c>
      <c r="K2835">
        <v>0</v>
      </c>
      <c r="L2835">
        <v>0</v>
      </c>
      <c r="M2835">
        <v>20</v>
      </c>
      <c r="N2835">
        <v>68.873417721519004</v>
      </c>
      <c r="O2835">
        <v>0.20618556701030899</v>
      </c>
      <c r="P2835">
        <v>76</v>
      </c>
      <c r="Q2835">
        <v>21.315789473684202</v>
      </c>
      <c r="R2835">
        <v>23</v>
      </c>
      <c r="S2835">
        <v>69.521739130434796</v>
      </c>
      <c r="T2835">
        <v>34</v>
      </c>
      <c r="U2835">
        <v>165.73529411764699</v>
      </c>
      <c r="V2835">
        <v>30</v>
      </c>
      <c r="W2835">
        <v>30.533333333333299</v>
      </c>
      <c r="X2835">
        <v>55</v>
      </c>
      <c r="Y2835">
        <v>115.854545454545</v>
      </c>
      <c r="Z2835">
        <v>36</v>
      </c>
      <c r="AA2835">
        <v>285.2</v>
      </c>
      <c r="AB2835">
        <v>61</v>
      </c>
      <c r="AC2835">
        <v>140.79310344827601</v>
      </c>
      <c r="AD2835">
        <v>0.597938144329897</v>
      </c>
      <c r="AE2835">
        <v>11</v>
      </c>
      <c r="AF2835">
        <v>123.545454545455</v>
      </c>
      <c r="AG2835">
        <v>0.11340206185567001</v>
      </c>
      <c r="AH2835" s="4">
        <v>21</v>
      </c>
      <c r="AI2835">
        <v>1.05</v>
      </c>
      <c r="AJ2835" s="4">
        <v>9</v>
      </c>
      <c r="AK2835">
        <v>0.45</v>
      </c>
      <c r="AL2835" s="4">
        <v>14</v>
      </c>
      <c r="AM2835">
        <v>0.24137931034482801</v>
      </c>
      <c r="AN2835" s="4">
        <v>3</v>
      </c>
      <c r="AO2835">
        <v>5.1724137931034503E-2</v>
      </c>
      <c r="AP2835" s="4">
        <v>0</v>
      </c>
      <c r="AQ2835">
        <v>0</v>
      </c>
      <c r="AR2835" s="4">
        <v>0</v>
      </c>
      <c r="AS2835">
        <v>0</v>
      </c>
      <c r="AT2835" s="4">
        <v>0</v>
      </c>
      <c r="AU2835" s="4">
        <v>0</v>
      </c>
      <c r="AV2835" s="4">
        <v>1</v>
      </c>
      <c r="AW2835">
        <v>1.4923076923076899</v>
      </c>
      <c r="AX2835" s="4">
        <f t="shared" si="44"/>
        <v>65.000000000000099</v>
      </c>
      <c r="AY2835" s="4">
        <v>22</v>
      </c>
      <c r="AZ2835" s="4">
        <v>32.454545454545503</v>
      </c>
    </row>
    <row r="2836" spans="1:52" x14ac:dyDescent="0.25">
      <c r="A2836" s="4">
        <v>2017</v>
      </c>
      <c r="B2836" s="4" t="s">
        <v>511</v>
      </c>
      <c r="C2836" t="s">
        <v>53</v>
      </c>
      <c r="D2836" t="s">
        <v>72</v>
      </c>
      <c r="E2836" t="s">
        <v>591</v>
      </c>
      <c r="F2836" s="4">
        <v>159</v>
      </c>
      <c r="G2836">
        <v>82</v>
      </c>
      <c r="H2836">
        <v>12.365853658536601</v>
      </c>
      <c r="I2836">
        <v>159</v>
      </c>
      <c r="J2836">
        <v>24.628930817610101</v>
      </c>
      <c r="K2836">
        <v>2</v>
      </c>
      <c r="L2836">
        <v>1.25786163522013E-2</v>
      </c>
      <c r="M2836">
        <v>57</v>
      </c>
      <c r="N2836">
        <v>-32.745098039215698</v>
      </c>
      <c r="O2836">
        <v>0.35849056603773599</v>
      </c>
      <c r="P2836">
        <v>97</v>
      </c>
      <c r="Q2836">
        <v>43.865979381443303</v>
      </c>
      <c r="R2836">
        <v>33</v>
      </c>
      <c r="S2836">
        <v>99</v>
      </c>
      <c r="T2836">
        <v>77</v>
      </c>
      <c r="U2836">
        <v>210.93506493506499</v>
      </c>
      <c r="V2836">
        <v>76</v>
      </c>
      <c r="W2836">
        <v>53.5131578947368</v>
      </c>
      <c r="X2836">
        <v>62</v>
      </c>
      <c r="Y2836">
        <v>147.29032258064501</v>
      </c>
      <c r="Z2836">
        <v>83</v>
      </c>
      <c r="AA2836">
        <v>376.06060606060601</v>
      </c>
      <c r="AB2836">
        <v>76</v>
      </c>
      <c r="AC2836">
        <v>265.28985507246398</v>
      </c>
      <c r="AD2836">
        <v>0.43396226415094302</v>
      </c>
      <c r="AE2836">
        <v>8</v>
      </c>
      <c r="AF2836">
        <v>148.625</v>
      </c>
      <c r="AG2836">
        <v>5.0314465408804999E-2</v>
      </c>
      <c r="AH2836" s="4">
        <v>49</v>
      </c>
      <c r="AI2836">
        <v>1.48484848484848</v>
      </c>
      <c r="AJ2836" s="4">
        <v>18</v>
      </c>
      <c r="AK2836">
        <v>0.54545454545454497</v>
      </c>
      <c r="AL2836" s="4">
        <v>18</v>
      </c>
      <c r="AM2836">
        <v>0.26086956521739102</v>
      </c>
      <c r="AN2836" s="4">
        <v>13</v>
      </c>
      <c r="AO2836">
        <v>0.188405797101449</v>
      </c>
      <c r="AP2836" s="4">
        <v>0</v>
      </c>
      <c r="AQ2836">
        <v>0</v>
      </c>
      <c r="AR2836" s="4">
        <v>0</v>
      </c>
      <c r="AS2836">
        <v>0</v>
      </c>
      <c r="AT2836" s="4">
        <v>0</v>
      </c>
      <c r="AU2836" s="4">
        <v>0</v>
      </c>
      <c r="AV2836" s="4">
        <v>6</v>
      </c>
      <c r="AW2836">
        <v>1.60606060606061</v>
      </c>
      <c r="AX2836" s="4">
        <f t="shared" si="44"/>
        <v>98.999999999999758</v>
      </c>
      <c r="AY2836" s="4">
        <v>32</v>
      </c>
      <c r="AZ2836" s="4">
        <v>23.46875</v>
      </c>
    </row>
    <row r="2837" spans="1:52" x14ac:dyDescent="0.25">
      <c r="A2837" s="4">
        <v>2017</v>
      </c>
      <c r="B2837" s="4" t="s">
        <v>511</v>
      </c>
      <c r="C2837" t="s">
        <v>53</v>
      </c>
      <c r="D2837" t="s">
        <v>72</v>
      </c>
      <c r="E2837" t="s">
        <v>591</v>
      </c>
      <c r="F2837" s="4">
        <v>1</v>
      </c>
      <c r="G2837">
        <v>1</v>
      </c>
      <c r="H2837">
        <v>18</v>
      </c>
      <c r="I2837">
        <v>1</v>
      </c>
      <c r="J2837">
        <v>305</v>
      </c>
      <c r="K2837">
        <v>0</v>
      </c>
      <c r="L2837">
        <v>0</v>
      </c>
      <c r="M2837">
        <v>1</v>
      </c>
      <c r="N2837">
        <v>9905</v>
      </c>
      <c r="O2837">
        <v>1</v>
      </c>
      <c r="P2837">
        <v>0</v>
      </c>
      <c r="Q2837">
        <v>0</v>
      </c>
      <c r="R2837">
        <v>1</v>
      </c>
      <c r="S2837">
        <v>293</v>
      </c>
      <c r="T2837">
        <v>0</v>
      </c>
      <c r="U2837">
        <v>0</v>
      </c>
      <c r="V2837">
        <v>0</v>
      </c>
      <c r="W2837">
        <v>0</v>
      </c>
      <c r="X2837">
        <v>1</v>
      </c>
      <c r="Y2837">
        <v>60</v>
      </c>
      <c r="Z2837">
        <v>0</v>
      </c>
      <c r="AA2837">
        <v>0</v>
      </c>
      <c r="AB2837">
        <v>1</v>
      </c>
      <c r="AC2837">
        <v>345</v>
      </c>
      <c r="AD2837">
        <v>1</v>
      </c>
      <c r="AE2837">
        <v>1</v>
      </c>
      <c r="AF2837">
        <v>345</v>
      </c>
      <c r="AG2837">
        <v>1</v>
      </c>
      <c r="AH2837" s="4">
        <v>0</v>
      </c>
      <c r="AI2837">
        <v>0</v>
      </c>
      <c r="AJ2837" s="4">
        <v>0</v>
      </c>
      <c r="AK2837">
        <v>0</v>
      </c>
      <c r="AL2837" s="4">
        <v>0</v>
      </c>
      <c r="AM2837">
        <v>0</v>
      </c>
      <c r="AN2837" s="4">
        <v>0</v>
      </c>
      <c r="AO2837">
        <v>0</v>
      </c>
      <c r="AP2837" s="4">
        <v>0</v>
      </c>
      <c r="AQ2837">
        <v>0</v>
      </c>
      <c r="AR2837" s="4">
        <v>0</v>
      </c>
      <c r="AS2837">
        <v>0</v>
      </c>
      <c r="AT2837" s="4">
        <v>0</v>
      </c>
      <c r="AU2837" s="4">
        <v>0</v>
      </c>
      <c r="AV2837" s="4">
        <v>0</v>
      </c>
      <c r="AW2837">
        <v>1</v>
      </c>
      <c r="AX2837" s="4">
        <f t="shared" si="44"/>
        <v>1</v>
      </c>
      <c r="AY2837" s="4">
        <v>0</v>
      </c>
      <c r="AZ2837" s="4">
        <v>0</v>
      </c>
    </row>
    <row r="2838" spans="1:52" x14ac:dyDescent="0.25">
      <c r="A2838" s="4">
        <v>2017</v>
      </c>
      <c r="B2838" s="4" t="s">
        <v>511</v>
      </c>
      <c r="C2838" t="s">
        <v>53</v>
      </c>
      <c r="D2838" t="s">
        <v>93</v>
      </c>
      <c r="E2838" t="s">
        <v>612</v>
      </c>
      <c r="F2838" s="4">
        <v>141</v>
      </c>
      <c r="G2838">
        <v>92</v>
      </c>
      <c r="H2838">
        <v>6.0326086956521703</v>
      </c>
      <c r="I2838">
        <v>137</v>
      </c>
      <c r="J2838">
        <v>13.182481751824801</v>
      </c>
      <c r="K2838">
        <v>0</v>
      </c>
      <c r="L2838">
        <v>0</v>
      </c>
      <c r="M2838">
        <v>118</v>
      </c>
      <c r="N2838">
        <v>2701.3684210526299</v>
      </c>
      <c r="O2838">
        <v>0.83687943262411402</v>
      </c>
      <c r="P2838">
        <v>106</v>
      </c>
      <c r="Q2838">
        <v>30.981132075471699</v>
      </c>
      <c r="R2838">
        <v>39</v>
      </c>
      <c r="S2838">
        <v>78.794871794871796</v>
      </c>
      <c r="T2838">
        <v>53</v>
      </c>
      <c r="U2838">
        <v>176.39622641509399</v>
      </c>
      <c r="V2838">
        <v>49</v>
      </c>
      <c r="W2838">
        <v>81.897959183673507</v>
      </c>
      <c r="X2838">
        <v>70</v>
      </c>
      <c r="Y2838">
        <v>111.614285714286</v>
      </c>
      <c r="Z2838">
        <v>59</v>
      </c>
      <c r="AA2838">
        <v>457.84</v>
      </c>
      <c r="AB2838">
        <v>82</v>
      </c>
      <c r="AC2838">
        <v>165.620253164557</v>
      </c>
      <c r="AD2838">
        <v>0.560283687943262</v>
      </c>
      <c r="AE2838">
        <v>9</v>
      </c>
      <c r="AF2838">
        <v>152.555555555556</v>
      </c>
      <c r="AG2838">
        <v>6.3829787234042507E-2</v>
      </c>
      <c r="AH2838" s="4">
        <v>32</v>
      </c>
      <c r="AI2838">
        <v>1.28</v>
      </c>
      <c r="AJ2838" s="4">
        <v>16</v>
      </c>
      <c r="AK2838">
        <v>0.64</v>
      </c>
      <c r="AL2838" s="4">
        <v>10</v>
      </c>
      <c r="AM2838">
        <v>0.126582278481013</v>
      </c>
      <c r="AN2838" s="4">
        <v>10</v>
      </c>
      <c r="AO2838">
        <v>0.126582278481013</v>
      </c>
      <c r="AP2838" s="4">
        <v>2</v>
      </c>
      <c r="AQ2838">
        <v>1.41843971631206E-2</v>
      </c>
      <c r="AR2838" s="4">
        <v>4</v>
      </c>
      <c r="AS2838">
        <v>2.8368794326241099E-2</v>
      </c>
      <c r="AT2838" s="4">
        <v>0</v>
      </c>
      <c r="AU2838" s="4">
        <v>0</v>
      </c>
      <c r="AV2838" s="4">
        <v>0</v>
      </c>
      <c r="AW2838">
        <v>1.56666666666667</v>
      </c>
      <c r="AX2838" s="4">
        <f t="shared" si="44"/>
        <v>89.999999999999815</v>
      </c>
      <c r="AY2838" s="4">
        <v>25</v>
      </c>
      <c r="AZ2838" s="4">
        <v>42.64</v>
      </c>
    </row>
    <row r="2839" spans="1:52" x14ac:dyDescent="0.25">
      <c r="A2839" s="4">
        <v>2017</v>
      </c>
      <c r="B2839" s="4" t="s">
        <v>511</v>
      </c>
      <c r="C2839" t="s">
        <v>53</v>
      </c>
      <c r="D2839" t="s">
        <v>65</v>
      </c>
      <c r="E2839" t="s">
        <v>584</v>
      </c>
      <c r="F2839" s="4">
        <v>156</v>
      </c>
      <c r="G2839">
        <v>65</v>
      </c>
      <c r="H2839">
        <v>6.2615384615384597</v>
      </c>
      <c r="I2839">
        <v>156</v>
      </c>
      <c r="J2839">
        <v>13.75</v>
      </c>
      <c r="K2839">
        <v>4</v>
      </c>
      <c r="L2839">
        <v>2.5641025641025599E-2</v>
      </c>
      <c r="M2839">
        <v>68</v>
      </c>
      <c r="N2839">
        <v>127.43956043956</v>
      </c>
      <c r="O2839">
        <v>0.43589743589743601</v>
      </c>
      <c r="P2839">
        <v>94</v>
      </c>
      <c r="Q2839">
        <v>49.659574468085097</v>
      </c>
      <c r="R2839">
        <v>43</v>
      </c>
      <c r="S2839">
        <v>80.093023255813904</v>
      </c>
      <c r="T2839">
        <v>69</v>
      </c>
      <c r="U2839">
        <v>197.72463768115901</v>
      </c>
      <c r="V2839">
        <v>64</v>
      </c>
      <c r="W2839">
        <v>49.921875</v>
      </c>
      <c r="X2839">
        <v>62</v>
      </c>
      <c r="Y2839">
        <v>171.11290322580601</v>
      </c>
      <c r="Z2839">
        <v>77</v>
      </c>
      <c r="AA2839">
        <v>390.65517241379303</v>
      </c>
      <c r="AB2839">
        <v>79</v>
      </c>
      <c r="AC2839">
        <v>239.203125</v>
      </c>
      <c r="AD2839">
        <v>0.41025641025641002</v>
      </c>
      <c r="AE2839">
        <v>7</v>
      </c>
      <c r="AF2839">
        <v>182.28571428571399</v>
      </c>
      <c r="AG2839">
        <v>4.48717948717949E-2</v>
      </c>
      <c r="AH2839" s="4">
        <v>57</v>
      </c>
      <c r="AI2839">
        <v>1.9655172413793101</v>
      </c>
      <c r="AJ2839" s="4">
        <v>28</v>
      </c>
      <c r="AK2839">
        <v>0.96551724137931005</v>
      </c>
      <c r="AL2839" s="4">
        <v>20</v>
      </c>
      <c r="AM2839">
        <v>0.3125</v>
      </c>
      <c r="AN2839" s="4">
        <v>13</v>
      </c>
      <c r="AO2839">
        <v>0.203125</v>
      </c>
      <c r="AP2839" s="4">
        <v>0</v>
      </c>
      <c r="AQ2839">
        <v>0</v>
      </c>
      <c r="AR2839" s="4">
        <v>0</v>
      </c>
      <c r="AS2839">
        <v>0</v>
      </c>
      <c r="AT2839" s="4">
        <v>0</v>
      </c>
      <c r="AU2839" s="4">
        <v>0</v>
      </c>
      <c r="AV2839" s="4">
        <v>1</v>
      </c>
      <c r="AW2839">
        <v>1.5445544554455399</v>
      </c>
      <c r="AX2839" s="4">
        <f t="shared" si="44"/>
        <v>101.0000000000003</v>
      </c>
      <c r="AY2839" s="4">
        <v>25</v>
      </c>
      <c r="AZ2839" s="4">
        <v>19.96</v>
      </c>
    </row>
    <row r="2840" spans="1:52" x14ac:dyDescent="0.25">
      <c r="A2840" s="4">
        <v>2017</v>
      </c>
      <c r="B2840" s="4" t="s">
        <v>511</v>
      </c>
      <c r="C2840" t="s">
        <v>53</v>
      </c>
      <c r="D2840" t="s">
        <v>487</v>
      </c>
      <c r="E2840" t="s">
        <v>983</v>
      </c>
      <c r="F2840" s="4">
        <v>14</v>
      </c>
      <c r="G2840">
        <v>14</v>
      </c>
      <c r="H2840">
        <v>1.71428571428571</v>
      </c>
      <c r="I2840">
        <v>14</v>
      </c>
      <c r="J2840">
        <v>6.28571428571429</v>
      </c>
      <c r="K2840">
        <v>0</v>
      </c>
      <c r="L2840">
        <v>0</v>
      </c>
      <c r="M2840">
        <v>0</v>
      </c>
      <c r="N2840">
        <v>103.5</v>
      </c>
      <c r="O2840">
        <v>0</v>
      </c>
      <c r="P2840">
        <v>14</v>
      </c>
      <c r="Q2840">
        <v>25.071428571428601</v>
      </c>
      <c r="R2840">
        <v>3</v>
      </c>
      <c r="S2840">
        <v>61</v>
      </c>
      <c r="T2840">
        <v>2</v>
      </c>
      <c r="U2840">
        <v>98</v>
      </c>
      <c r="V2840">
        <v>2</v>
      </c>
      <c r="W2840">
        <v>26.5</v>
      </c>
      <c r="X2840">
        <v>10</v>
      </c>
      <c r="Y2840">
        <v>147.30000000000001</v>
      </c>
      <c r="Z2840">
        <v>4</v>
      </c>
      <c r="AA2840">
        <v>240</v>
      </c>
      <c r="AB2840">
        <v>10</v>
      </c>
      <c r="AC2840">
        <v>213.3</v>
      </c>
      <c r="AD2840">
        <v>0.71428571428571397</v>
      </c>
      <c r="AE2840">
        <v>0</v>
      </c>
      <c r="AF2840">
        <v>0</v>
      </c>
      <c r="AG2840">
        <v>0</v>
      </c>
      <c r="AH2840" s="4">
        <v>1</v>
      </c>
      <c r="AI2840">
        <v>0.25</v>
      </c>
      <c r="AJ2840" s="4">
        <v>2</v>
      </c>
      <c r="AK2840">
        <v>0.5</v>
      </c>
      <c r="AL2840" s="4">
        <v>3</v>
      </c>
      <c r="AM2840">
        <v>0.3</v>
      </c>
      <c r="AN2840" s="4">
        <v>1</v>
      </c>
      <c r="AO2840">
        <v>0.1</v>
      </c>
      <c r="AP2840" s="4">
        <v>0</v>
      </c>
      <c r="AQ2840">
        <v>0</v>
      </c>
      <c r="AR2840" s="4">
        <v>0</v>
      </c>
      <c r="AS2840">
        <v>0</v>
      </c>
      <c r="AT2840" s="4">
        <v>0</v>
      </c>
      <c r="AU2840" s="4">
        <v>0</v>
      </c>
      <c r="AV2840" s="4">
        <v>2</v>
      </c>
      <c r="AW2840">
        <v>1.4</v>
      </c>
      <c r="AX2840" s="4">
        <f t="shared" si="44"/>
        <v>10</v>
      </c>
      <c r="AY2840" s="4">
        <v>2</v>
      </c>
      <c r="AZ2840" s="4">
        <v>12.5</v>
      </c>
    </row>
    <row r="2841" spans="1:52" x14ac:dyDescent="0.25">
      <c r="A2841" s="4">
        <v>2017</v>
      </c>
      <c r="B2841" s="4" t="s">
        <v>511</v>
      </c>
      <c r="C2841" t="s">
        <v>53</v>
      </c>
      <c r="D2841" t="s">
        <v>79</v>
      </c>
      <c r="E2841" t="s">
        <v>598</v>
      </c>
      <c r="F2841" s="4">
        <v>88</v>
      </c>
      <c r="G2841">
        <v>28</v>
      </c>
      <c r="H2841">
        <v>6.6428571428571397</v>
      </c>
      <c r="I2841">
        <v>86</v>
      </c>
      <c r="J2841">
        <v>10.5813953488372</v>
      </c>
      <c r="K2841">
        <v>2</v>
      </c>
      <c r="L2841">
        <v>2.32558139534884E-2</v>
      </c>
      <c r="M2841">
        <v>42</v>
      </c>
      <c r="N2841">
        <v>455.404255319149</v>
      </c>
      <c r="O2841">
        <v>0.47727272727272702</v>
      </c>
      <c r="P2841">
        <v>47</v>
      </c>
      <c r="Q2841">
        <v>31.255319148936199</v>
      </c>
      <c r="R2841">
        <v>15</v>
      </c>
      <c r="S2841">
        <v>68.400000000000006</v>
      </c>
      <c r="T2841">
        <v>41</v>
      </c>
      <c r="U2841">
        <v>217.585365853659</v>
      </c>
      <c r="V2841">
        <v>38</v>
      </c>
      <c r="W2841">
        <v>68.447368421052602</v>
      </c>
      <c r="X2841">
        <v>36</v>
      </c>
      <c r="Y2841">
        <v>128.805555555556</v>
      </c>
      <c r="Z2841">
        <v>43</v>
      </c>
      <c r="AA2841">
        <v>615</v>
      </c>
      <c r="AB2841">
        <v>44</v>
      </c>
      <c r="AC2841">
        <v>199.51219512195101</v>
      </c>
      <c r="AD2841">
        <v>0.46590909090909099</v>
      </c>
      <c r="AE2841">
        <v>9</v>
      </c>
      <c r="AF2841">
        <v>120.333333333333</v>
      </c>
      <c r="AG2841">
        <v>0.102272727272727</v>
      </c>
      <c r="AH2841" s="4">
        <v>28</v>
      </c>
      <c r="AI2841">
        <v>4</v>
      </c>
      <c r="AJ2841" s="4">
        <v>12</v>
      </c>
      <c r="AK2841">
        <v>1.71428571428571</v>
      </c>
      <c r="AL2841" s="4">
        <v>8</v>
      </c>
      <c r="AM2841">
        <v>0.19512195121951201</v>
      </c>
      <c r="AN2841" s="4">
        <v>4</v>
      </c>
      <c r="AO2841">
        <v>9.7560975609756101E-2</v>
      </c>
      <c r="AP2841" s="4">
        <v>0</v>
      </c>
      <c r="AQ2841">
        <v>0</v>
      </c>
      <c r="AR2841" s="4">
        <v>0</v>
      </c>
      <c r="AS2841">
        <v>0</v>
      </c>
      <c r="AT2841" s="4">
        <v>0</v>
      </c>
      <c r="AU2841" s="4">
        <v>1</v>
      </c>
      <c r="AV2841" s="4">
        <v>2</v>
      </c>
      <c r="AW2841">
        <v>1.4032258064516101</v>
      </c>
      <c r="AX2841" s="4">
        <f t="shared" si="44"/>
        <v>62.712643678161044</v>
      </c>
      <c r="AY2841" s="4">
        <v>8</v>
      </c>
      <c r="AZ2841" s="4">
        <v>29.25</v>
      </c>
    </row>
    <row r="2842" spans="1:52" x14ac:dyDescent="0.25">
      <c r="A2842" s="4">
        <v>2017</v>
      </c>
      <c r="B2842" s="4" t="s">
        <v>511</v>
      </c>
      <c r="C2842" t="s">
        <v>53</v>
      </c>
      <c r="D2842" t="s">
        <v>58</v>
      </c>
      <c r="E2842" t="s">
        <v>577</v>
      </c>
      <c r="F2842" s="4">
        <v>133</v>
      </c>
      <c r="G2842">
        <v>57</v>
      </c>
      <c r="H2842">
        <v>8.6842105263157894</v>
      </c>
      <c r="I2842">
        <v>132</v>
      </c>
      <c r="J2842">
        <v>12.0378787878788</v>
      </c>
      <c r="K2842">
        <v>0</v>
      </c>
      <c r="L2842">
        <v>0</v>
      </c>
      <c r="M2842">
        <v>8</v>
      </c>
      <c r="N2842">
        <v>257.09302325581399</v>
      </c>
      <c r="O2842">
        <v>6.01503759398496E-2</v>
      </c>
      <c r="P2842">
        <v>52</v>
      </c>
      <c r="Q2842">
        <v>118.846153846154</v>
      </c>
      <c r="R2842">
        <v>40</v>
      </c>
      <c r="S2842">
        <v>94.3</v>
      </c>
      <c r="T2842">
        <v>26</v>
      </c>
      <c r="U2842">
        <v>176.461538461538</v>
      </c>
      <c r="V2842">
        <v>26</v>
      </c>
      <c r="W2842">
        <v>58.038461538461497</v>
      </c>
      <c r="X2842">
        <v>85</v>
      </c>
      <c r="Y2842">
        <v>146.19999999999999</v>
      </c>
      <c r="Z2842">
        <v>32</v>
      </c>
      <c r="AA2842">
        <v>416.82758620689702</v>
      </c>
      <c r="AB2842">
        <v>100</v>
      </c>
      <c r="AC2842">
        <v>195.22</v>
      </c>
      <c r="AD2842">
        <v>0.75187969924812004</v>
      </c>
      <c r="AE2842">
        <v>27</v>
      </c>
      <c r="AF2842">
        <v>141.222222222222</v>
      </c>
      <c r="AG2842">
        <v>0.203007518796992</v>
      </c>
      <c r="AH2842" s="4">
        <v>16</v>
      </c>
      <c r="AI2842">
        <v>0.55172413793103503</v>
      </c>
      <c r="AJ2842" s="4">
        <v>12</v>
      </c>
      <c r="AK2842">
        <v>0.41379310344827602</v>
      </c>
      <c r="AL2842" s="4">
        <v>26</v>
      </c>
      <c r="AM2842">
        <v>0.26</v>
      </c>
      <c r="AN2842" s="4">
        <v>14</v>
      </c>
      <c r="AO2842">
        <v>0.14000000000000001</v>
      </c>
      <c r="AP2842" s="4">
        <v>0</v>
      </c>
      <c r="AQ2842">
        <v>0</v>
      </c>
      <c r="AR2842" s="4">
        <v>0</v>
      </c>
      <c r="AS2842">
        <v>0</v>
      </c>
      <c r="AT2842" s="4">
        <v>1</v>
      </c>
      <c r="AU2842" s="4">
        <v>0</v>
      </c>
      <c r="AV2842" s="4">
        <v>14</v>
      </c>
      <c r="AW2842">
        <v>1.5</v>
      </c>
      <c r="AX2842" s="4">
        <f t="shared" si="44"/>
        <v>88.666666666666671</v>
      </c>
      <c r="AY2842" s="4">
        <v>24</v>
      </c>
      <c r="AZ2842" s="4">
        <v>23.25</v>
      </c>
    </row>
    <row r="2843" spans="1:52" x14ac:dyDescent="0.25">
      <c r="A2843" s="4">
        <v>2017</v>
      </c>
      <c r="B2843" s="4" t="s">
        <v>511</v>
      </c>
      <c r="C2843" t="s">
        <v>53</v>
      </c>
      <c r="D2843" t="s">
        <v>55</v>
      </c>
      <c r="E2843" t="s">
        <v>574</v>
      </c>
      <c r="F2843" s="4">
        <v>137</v>
      </c>
      <c r="G2843">
        <v>103</v>
      </c>
      <c r="H2843">
        <v>9.4854368932038806</v>
      </c>
      <c r="I2843">
        <v>137</v>
      </c>
      <c r="J2843">
        <v>12.9489051094891</v>
      </c>
      <c r="K2843">
        <v>5</v>
      </c>
      <c r="L2843">
        <v>3.6496350364963501E-2</v>
      </c>
      <c r="M2843">
        <v>32</v>
      </c>
      <c r="N2843">
        <v>674.76470588235304</v>
      </c>
      <c r="O2843">
        <v>0.233576642335766</v>
      </c>
      <c r="P2843">
        <v>16</v>
      </c>
      <c r="Q2843">
        <v>131.9375</v>
      </c>
      <c r="R2843">
        <v>45</v>
      </c>
      <c r="S2843">
        <v>45.933333333333302</v>
      </c>
      <c r="T2843">
        <v>9</v>
      </c>
      <c r="U2843">
        <v>152.666666666667</v>
      </c>
      <c r="V2843">
        <v>8</v>
      </c>
      <c r="W2843">
        <v>30.75</v>
      </c>
      <c r="X2843">
        <v>125</v>
      </c>
      <c r="Y2843">
        <v>83.007999999999996</v>
      </c>
      <c r="Z2843">
        <v>9</v>
      </c>
      <c r="AA2843">
        <v>548</v>
      </c>
      <c r="AB2843">
        <v>128</v>
      </c>
      <c r="AC2843">
        <v>119.590551181102</v>
      </c>
      <c r="AD2843">
        <v>0.92700729927007297</v>
      </c>
      <c r="AE2843">
        <v>75</v>
      </c>
      <c r="AF2843">
        <v>86.146666666666704</v>
      </c>
      <c r="AG2843">
        <v>0.547445255474453</v>
      </c>
      <c r="AH2843" s="4">
        <v>5</v>
      </c>
      <c r="AI2843">
        <v>0.625</v>
      </c>
      <c r="AJ2843" s="4">
        <v>1</v>
      </c>
      <c r="AK2843">
        <v>0.125</v>
      </c>
      <c r="AL2843" s="4">
        <v>12</v>
      </c>
      <c r="AM2843">
        <v>9.4488188976377896E-2</v>
      </c>
      <c r="AN2843" s="4">
        <v>5</v>
      </c>
      <c r="AO2843">
        <v>3.9370078740157501E-2</v>
      </c>
      <c r="AP2843" s="4">
        <v>0</v>
      </c>
      <c r="AQ2843">
        <v>0</v>
      </c>
      <c r="AR2843" s="4">
        <v>0</v>
      </c>
      <c r="AS2843">
        <v>0</v>
      </c>
      <c r="AT2843" s="4">
        <v>0</v>
      </c>
      <c r="AU2843" s="4">
        <v>0</v>
      </c>
      <c r="AV2843" s="4">
        <v>1</v>
      </c>
      <c r="AW2843">
        <v>1.92957746478873</v>
      </c>
      <c r="AX2843" s="4">
        <f t="shared" si="44"/>
        <v>71.000000000000085</v>
      </c>
      <c r="AY2843" s="4">
        <v>8</v>
      </c>
      <c r="AZ2843" s="4">
        <v>66.875</v>
      </c>
    </row>
    <row r="2844" spans="1:52" x14ac:dyDescent="0.25">
      <c r="A2844" s="4">
        <v>2017</v>
      </c>
      <c r="B2844" s="4" t="s">
        <v>511</v>
      </c>
      <c r="C2844" t="s">
        <v>53</v>
      </c>
      <c r="D2844" t="s">
        <v>512</v>
      </c>
      <c r="E2844" t="s">
        <v>1006</v>
      </c>
      <c r="F2844" s="4">
        <v>1</v>
      </c>
      <c r="G2844">
        <v>1</v>
      </c>
      <c r="H2844">
        <v>4</v>
      </c>
      <c r="I2844">
        <v>1</v>
      </c>
      <c r="J2844">
        <v>5</v>
      </c>
      <c r="K2844">
        <v>0</v>
      </c>
      <c r="L2844">
        <v>0</v>
      </c>
      <c r="M2844">
        <v>0</v>
      </c>
      <c r="N2844">
        <v>141</v>
      </c>
      <c r="O2844">
        <v>0</v>
      </c>
      <c r="P2844">
        <v>1</v>
      </c>
      <c r="Q2844">
        <v>7</v>
      </c>
      <c r="R2844">
        <v>1</v>
      </c>
      <c r="S2844">
        <v>159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1</v>
      </c>
      <c r="AA2844">
        <v>310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 s="4">
        <v>1</v>
      </c>
      <c r="AI2844">
        <v>1</v>
      </c>
      <c r="AJ2844" s="4">
        <v>0</v>
      </c>
      <c r="AK2844">
        <v>0</v>
      </c>
      <c r="AL2844" s="4">
        <v>0</v>
      </c>
      <c r="AM2844">
        <v>0</v>
      </c>
      <c r="AN2844" s="4">
        <v>0</v>
      </c>
      <c r="AO2844">
        <v>0</v>
      </c>
      <c r="AP2844" s="4">
        <v>0</v>
      </c>
      <c r="AQ2844">
        <v>0</v>
      </c>
      <c r="AR2844" s="4">
        <v>0</v>
      </c>
      <c r="AS2844">
        <v>0</v>
      </c>
      <c r="AT2844" s="4">
        <v>0</v>
      </c>
      <c r="AU2844" s="4">
        <v>0</v>
      </c>
      <c r="AV2844" s="4">
        <v>0</v>
      </c>
      <c r="AW2844">
        <v>1</v>
      </c>
      <c r="AX2844" s="4">
        <f t="shared" si="44"/>
        <v>1</v>
      </c>
      <c r="AY2844" s="4">
        <v>0</v>
      </c>
      <c r="AZ2844" s="4">
        <v>0</v>
      </c>
    </row>
    <row r="2845" spans="1:52" x14ac:dyDescent="0.25">
      <c r="A2845" s="4">
        <v>2017</v>
      </c>
      <c r="B2845" s="4" t="s">
        <v>511</v>
      </c>
      <c r="C2845" t="s">
        <v>53</v>
      </c>
      <c r="D2845" t="s">
        <v>97</v>
      </c>
      <c r="E2845" t="s">
        <v>616</v>
      </c>
      <c r="F2845" s="4">
        <v>87</v>
      </c>
      <c r="G2845">
        <v>62</v>
      </c>
      <c r="H2845">
        <v>5.0483870967741904</v>
      </c>
      <c r="I2845">
        <v>86</v>
      </c>
      <c r="J2845">
        <v>6.3023255813953503</v>
      </c>
      <c r="K2845">
        <v>2</v>
      </c>
      <c r="L2845">
        <v>2.32558139534884E-2</v>
      </c>
      <c r="M2845">
        <v>15</v>
      </c>
      <c r="N2845">
        <v>1048.41025641026</v>
      </c>
      <c r="O2845">
        <v>0.17241379310344801</v>
      </c>
      <c r="P2845">
        <v>77</v>
      </c>
      <c r="Q2845">
        <v>6.8701298701298699</v>
      </c>
      <c r="R2845">
        <v>9</v>
      </c>
      <c r="S2845">
        <v>15.6666666666667</v>
      </c>
      <c r="T2845">
        <v>3</v>
      </c>
      <c r="U2845">
        <v>191.333333333333</v>
      </c>
      <c r="V2845">
        <v>3</v>
      </c>
      <c r="W2845">
        <v>28.6666666666667</v>
      </c>
      <c r="X2845">
        <v>73</v>
      </c>
      <c r="Y2845">
        <v>90.438356164383606</v>
      </c>
      <c r="Z2845">
        <v>4</v>
      </c>
      <c r="AA2845">
        <v>276.66666666666703</v>
      </c>
      <c r="AB2845">
        <v>82</v>
      </c>
      <c r="AC2845">
        <v>119.77500000000001</v>
      </c>
      <c r="AD2845">
        <v>0.91954022988505801</v>
      </c>
      <c r="AE2845">
        <v>14</v>
      </c>
      <c r="AF2845">
        <v>69.428571428571402</v>
      </c>
      <c r="AG2845">
        <v>0.160919540229885</v>
      </c>
      <c r="AH2845" s="4">
        <v>1</v>
      </c>
      <c r="AI2845">
        <v>0.33333333333333298</v>
      </c>
      <c r="AJ2845" s="4">
        <v>0</v>
      </c>
      <c r="AK2845">
        <v>0</v>
      </c>
      <c r="AL2845" s="4">
        <v>1</v>
      </c>
      <c r="AM2845">
        <v>1.2500000000000001E-2</v>
      </c>
      <c r="AN2845" s="4">
        <v>6</v>
      </c>
      <c r="AO2845">
        <v>7.4999999999999997E-2</v>
      </c>
      <c r="AP2845" s="4">
        <v>2</v>
      </c>
      <c r="AQ2845">
        <v>2.2988505747126398E-2</v>
      </c>
      <c r="AR2845" s="4">
        <v>6</v>
      </c>
      <c r="AS2845">
        <v>6.8965517241379296E-2</v>
      </c>
      <c r="AT2845" s="4">
        <v>0</v>
      </c>
      <c r="AU2845" s="4">
        <v>1</v>
      </c>
      <c r="AV2845" s="4">
        <v>1</v>
      </c>
      <c r="AW2845">
        <v>1.8297872340425501</v>
      </c>
      <c r="AX2845" s="4">
        <f t="shared" si="44"/>
        <v>47.546511627907059</v>
      </c>
      <c r="AY2845" s="4">
        <v>2</v>
      </c>
      <c r="AZ2845" s="4">
        <v>0.5</v>
      </c>
    </row>
    <row r="2846" spans="1:52" x14ac:dyDescent="0.25">
      <c r="A2846" s="4">
        <v>2017</v>
      </c>
      <c r="B2846" s="4" t="s">
        <v>511</v>
      </c>
      <c r="C2846" t="s">
        <v>53</v>
      </c>
      <c r="D2846" t="s">
        <v>81</v>
      </c>
      <c r="E2846" t="s">
        <v>600</v>
      </c>
      <c r="F2846" s="4">
        <v>163</v>
      </c>
      <c r="G2846">
        <v>93</v>
      </c>
      <c r="H2846">
        <v>7.1397849462365599</v>
      </c>
      <c r="I2846">
        <v>162</v>
      </c>
      <c r="J2846">
        <v>13.9444444444444</v>
      </c>
      <c r="K2846">
        <v>16</v>
      </c>
      <c r="L2846">
        <v>9.8765432098765399E-2</v>
      </c>
      <c r="M2846">
        <v>51</v>
      </c>
      <c r="N2846">
        <v>2.7053571428571401</v>
      </c>
      <c r="O2846">
        <v>0.312883435582822</v>
      </c>
      <c r="P2846">
        <v>111</v>
      </c>
      <c r="Q2846">
        <v>32.2882882882883</v>
      </c>
      <c r="R2846">
        <v>44</v>
      </c>
      <c r="S2846">
        <v>131.84090909090901</v>
      </c>
      <c r="T2846">
        <v>72</v>
      </c>
      <c r="U2846">
        <v>160.680555555556</v>
      </c>
      <c r="V2846">
        <v>68</v>
      </c>
      <c r="W2846">
        <v>77.735294117647101</v>
      </c>
      <c r="X2846">
        <v>66</v>
      </c>
      <c r="Y2846">
        <v>139.60606060606099</v>
      </c>
      <c r="Z2846">
        <v>88</v>
      </c>
      <c r="AA2846">
        <v>463.09756097561001</v>
      </c>
      <c r="AB2846">
        <v>74</v>
      </c>
      <c r="AC2846">
        <v>189.23529411764699</v>
      </c>
      <c r="AD2846">
        <v>0.41717791411042898</v>
      </c>
      <c r="AE2846">
        <v>13</v>
      </c>
      <c r="AF2846">
        <v>128.38461538461499</v>
      </c>
      <c r="AG2846">
        <v>7.9754601226993904E-2</v>
      </c>
      <c r="AH2846" s="4">
        <v>45</v>
      </c>
      <c r="AI2846">
        <v>1.09756097560976</v>
      </c>
      <c r="AJ2846" s="4">
        <v>22</v>
      </c>
      <c r="AK2846">
        <v>0.53658536585365901</v>
      </c>
      <c r="AL2846" s="4">
        <v>19</v>
      </c>
      <c r="AM2846">
        <v>0.27941176470588203</v>
      </c>
      <c r="AN2846" s="4">
        <v>14</v>
      </c>
      <c r="AO2846">
        <v>0.20588235294117599</v>
      </c>
      <c r="AP2846" s="4">
        <v>0</v>
      </c>
      <c r="AQ2846">
        <v>0</v>
      </c>
      <c r="AR2846" s="4">
        <v>0</v>
      </c>
      <c r="AS2846">
        <v>0</v>
      </c>
      <c r="AT2846" s="4">
        <v>1</v>
      </c>
      <c r="AU2846" s="4">
        <v>0</v>
      </c>
      <c r="AV2846" s="4">
        <v>2</v>
      </c>
      <c r="AW2846">
        <v>1.6875</v>
      </c>
      <c r="AX2846" s="4">
        <f t="shared" si="44"/>
        <v>96.592592592592595</v>
      </c>
      <c r="AY2846" s="4">
        <v>32</v>
      </c>
      <c r="AZ2846" s="4">
        <v>32.125</v>
      </c>
    </row>
    <row r="2847" spans="1:52" x14ac:dyDescent="0.25">
      <c r="A2847" s="4">
        <v>2017</v>
      </c>
      <c r="B2847" s="4" t="s">
        <v>511</v>
      </c>
      <c r="C2847" t="s">
        <v>53</v>
      </c>
      <c r="D2847" t="s">
        <v>88</v>
      </c>
      <c r="E2847" t="s">
        <v>607</v>
      </c>
      <c r="F2847" s="4">
        <v>60</v>
      </c>
      <c r="G2847">
        <v>43</v>
      </c>
      <c r="H2847">
        <v>3.53488372093023</v>
      </c>
      <c r="I2847">
        <v>59</v>
      </c>
      <c r="J2847">
        <v>7.3728813559321997</v>
      </c>
      <c r="K2847">
        <v>0</v>
      </c>
      <c r="L2847">
        <v>0</v>
      </c>
      <c r="M2847">
        <v>8</v>
      </c>
      <c r="N2847">
        <v>15.442307692307701</v>
      </c>
      <c r="O2847">
        <v>0.133333333333333</v>
      </c>
      <c r="P2847">
        <v>57</v>
      </c>
      <c r="Q2847">
        <v>16.175438596491201</v>
      </c>
      <c r="R2847">
        <v>27</v>
      </c>
      <c r="S2847">
        <v>47.7777777777778</v>
      </c>
      <c r="T2847">
        <v>14</v>
      </c>
      <c r="U2847">
        <v>179</v>
      </c>
      <c r="V2847">
        <v>13</v>
      </c>
      <c r="W2847">
        <v>52.461538461538503</v>
      </c>
      <c r="X2847">
        <v>40</v>
      </c>
      <c r="Y2847">
        <v>96.95</v>
      </c>
      <c r="Z2847">
        <v>16</v>
      </c>
      <c r="AA2847">
        <v>303</v>
      </c>
      <c r="AB2847">
        <v>43</v>
      </c>
      <c r="AC2847">
        <v>150.744186046512</v>
      </c>
      <c r="AD2847">
        <v>0.71666666666666701</v>
      </c>
      <c r="AE2847">
        <v>8</v>
      </c>
      <c r="AF2847">
        <v>65.875</v>
      </c>
      <c r="AG2847">
        <v>0.133333333333333</v>
      </c>
      <c r="AH2847" s="4">
        <v>11</v>
      </c>
      <c r="AI2847">
        <v>0.73333333333333295</v>
      </c>
      <c r="AJ2847" s="4">
        <v>6</v>
      </c>
      <c r="AK2847">
        <v>0.4</v>
      </c>
      <c r="AL2847" s="4">
        <v>12</v>
      </c>
      <c r="AM2847">
        <v>0.27906976744186002</v>
      </c>
      <c r="AN2847" s="4">
        <v>5</v>
      </c>
      <c r="AO2847">
        <v>0.116279069767442</v>
      </c>
      <c r="AP2847" s="4">
        <v>0</v>
      </c>
      <c r="AQ2847">
        <v>0</v>
      </c>
      <c r="AR2847" s="4">
        <v>1</v>
      </c>
      <c r="AS2847">
        <v>1.6666666666666701E-2</v>
      </c>
      <c r="AT2847" s="4">
        <v>0</v>
      </c>
      <c r="AU2847" s="4">
        <v>1</v>
      </c>
      <c r="AV2847" s="4">
        <v>1</v>
      </c>
      <c r="AW2847">
        <v>1.9032258064516101</v>
      </c>
      <c r="AX2847" s="4">
        <f t="shared" si="44"/>
        <v>31.525423728813607</v>
      </c>
      <c r="AY2847" s="4">
        <v>14</v>
      </c>
      <c r="AZ2847" s="4">
        <v>26.714285714285701</v>
      </c>
    </row>
    <row r="2848" spans="1:52" x14ac:dyDescent="0.25">
      <c r="A2848" s="4">
        <v>2017</v>
      </c>
      <c r="B2848" s="4" t="s">
        <v>511</v>
      </c>
      <c r="C2848" t="s">
        <v>53</v>
      </c>
      <c r="D2848" t="s">
        <v>104</v>
      </c>
      <c r="E2848" t="s">
        <v>623</v>
      </c>
      <c r="F2848" s="4">
        <v>48</v>
      </c>
      <c r="G2848">
        <v>37</v>
      </c>
      <c r="H2848">
        <v>6.8378378378378404</v>
      </c>
      <c r="I2848">
        <v>48</v>
      </c>
      <c r="J2848">
        <v>9.5416666666666696</v>
      </c>
      <c r="K2848">
        <v>0</v>
      </c>
      <c r="L2848">
        <v>0</v>
      </c>
      <c r="M2848">
        <v>17</v>
      </c>
      <c r="N2848">
        <v>702.707317073171</v>
      </c>
      <c r="O2848">
        <v>0.35416666666666702</v>
      </c>
      <c r="P2848">
        <v>47</v>
      </c>
      <c r="Q2848">
        <v>28.319148936170201</v>
      </c>
      <c r="R2848">
        <v>10</v>
      </c>
      <c r="S2848">
        <v>93.9</v>
      </c>
      <c r="T2848">
        <v>20</v>
      </c>
      <c r="U2848">
        <v>166.85</v>
      </c>
      <c r="V2848">
        <v>19</v>
      </c>
      <c r="W2848">
        <v>45.894736842105303</v>
      </c>
      <c r="X2848">
        <v>23</v>
      </c>
      <c r="Y2848">
        <v>173.26086956521701</v>
      </c>
      <c r="Z2848">
        <v>23</v>
      </c>
      <c r="AA2848">
        <v>341.77272727272702</v>
      </c>
      <c r="AB2848">
        <v>25</v>
      </c>
      <c r="AC2848">
        <v>257.56</v>
      </c>
      <c r="AD2848">
        <v>0.52083333333333304</v>
      </c>
      <c r="AE2848">
        <v>2</v>
      </c>
      <c r="AF2848">
        <v>308.5</v>
      </c>
      <c r="AG2848">
        <v>4.1666666666666699E-2</v>
      </c>
      <c r="AH2848" s="4">
        <v>11</v>
      </c>
      <c r="AI2848">
        <v>0.5</v>
      </c>
      <c r="AJ2848" s="4">
        <v>6</v>
      </c>
      <c r="AK2848">
        <v>0.27272727272727298</v>
      </c>
      <c r="AL2848" s="4">
        <v>10</v>
      </c>
      <c r="AM2848">
        <v>0.4</v>
      </c>
      <c r="AN2848" s="4">
        <v>5</v>
      </c>
      <c r="AO2848">
        <v>0.2</v>
      </c>
      <c r="AP2848" s="4">
        <v>0</v>
      </c>
      <c r="AQ2848">
        <v>0</v>
      </c>
      <c r="AR2848" s="4">
        <v>0</v>
      </c>
      <c r="AS2848">
        <v>0</v>
      </c>
      <c r="AT2848" s="4">
        <v>0</v>
      </c>
      <c r="AU2848" s="4">
        <v>0</v>
      </c>
      <c r="AV2848" s="4">
        <v>3</v>
      </c>
      <c r="AW2848">
        <v>1.2307692307692299</v>
      </c>
      <c r="AX2848" s="4">
        <f t="shared" si="44"/>
        <v>39.000000000000028</v>
      </c>
      <c r="AY2848" s="4">
        <v>20</v>
      </c>
      <c r="AZ2848" s="4">
        <v>43.052631578947398</v>
      </c>
    </row>
    <row r="2849" spans="1:52" x14ac:dyDescent="0.25">
      <c r="A2849" s="4">
        <v>2017</v>
      </c>
      <c r="B2849" s="4" t="s">
        <v>511</v>
      </c>
      <c r="C2849" t="s">
        <v>53</v>
      </c>
      <c r="D2849" t="s">
        <v>96</v>
      </c>
      <c r="E2849" t="s">
        <v>615</v>
      </c>
      <c r="F2849" s="4">
        <v>92</v>
      </c>
      <c r="G2849">
        <v>62</v>
      </c>
      <c r="H2849">
        <v>3.9032258064516099</v>
      </c>
      <c r="I2849">
        <v>92</v>
      </c>
      <c r="J2849">
        <v>8.8369565217391308</v>
      </c>
      <c r="K2849">
        <v>0</v>
      </c>
      <c r="L2849">
        <v>0</v>
      </c>
      <c r="M2849">
        <v>15</v>
      </c>
      <c r="N2849">
        <v>582.055555555556</v>
      </c>
      <c r="O2849">
        <v>0.16304347826087001</v>
      </c>
      <c r="P2849">
        <v>86</v>
      </c>
      <c r="Q2849">
        <v>31.918604651162799</v>
      </c>
      <c r="R2849">
        <v>30</v>
      </c>
      <c r="S2849">
        <v>61.8333333333333</v>
      </c>
      <c r="T2849">
        <v>28</v>
      </c>
      <c r="U2849">
        <v>124.03571428571399</v>
      </c>
      <c r="V2849">
        <v>28</v>
      </c>
      <c r="W2849">
        <v>67.928571428571402</v>
      </c>
      <c r="X2849">
        <v>58</v>
      </c>
      <c r="Y2849">
        <v>137.068965517241</v>
      </c>
      <c r="Z2849">
        <v>29</v>
      </c>
      <c r="AA2849">
        <v>315.47826086956502</v>
      </c>
      <c r="AB2849">
        <v>63</v>
      </c>
      <c r="AC2849">
        <v>187.968253968254</v>
      </c>
      <c r="AD2849">
        <v>0.684782608695652</v>
      </c>
      <c r="AE2849">
        <v>9</v>
      </c>
      <c r="AF2849">
        <v>113.555555555556</v>
      </c>
      <c r="AG2849">
        <v>9.7826086956521702E-2</v>
      </c>
      <c r="AH2849" s="4">
        <v>19</v>
      </c>
      <c r="AI2849">
        <v>0.82608695652173902</v>
      </c>
      <c r="AJ2849" s="4">
        <v>11</v>
      </c>
      <c r="AK2849">
        <v>0.47826086956521702</v>
      </c>
      <c r="AL2849" s="4">
        <v>11</v>
      </c>
      <c r="AM2849">
        <v>0.17460317460317501</v>
      </c>
      <c r="AN2849" s="4">
        <v>8</v>
      </c>
      <c r="AO2849">
        <v>0.126984126984127</v>
      </c>
      <c r="AP2849" s="4">
        <v>1</v>
      </c>
      <c r="AQ2849">
        <v>1.0869565217391301E-2</v>
      </c>
      <c r="AR2849" s="4">
        <v>1</v>
      </c>
      <c r="AS2849">
        <v>1.0869565217391301E-2</v>
      </c>
      <c r="AT2849" s="4">
        <v>0</v>
      </c>
      <c r="AU2849" s="4">
        <v>0</v>
      </c>
      <c r="AV2849" s="4">
        <v>0</v>
      </c>
      <c r="AW2849">
        <v>1.3529411764705901</v>
      </c>
      <c r="AX2849" s="4">
        <f t="shared" si="44"/>
        <v>67.999999999999901</v>
      </c>
      <c r="AY2849" s="4">
        <v>28</v>
      </c>
      <c r="AZ2849" s="4">
        <v>7.1428571428571397E-2</v>
      </c>
    </row>
    <row r="2850" spans="1:52" x14ac:dyDescent="0.25">
      <c r="A2850" s="4">
        <v>2017</v>
      </c>
      <c r="B2850" s="4" t="s">
        <v>511</v>
      </c>
      <c r="C2850" t="s">
        <v>53</v>
      </c>
      <c r="D2850" t="s">
        <v>102</v>
      </c>
      <c r="E2850" t="s">
        <v>621</v>
      </c>
      <c r="F2850" s="4">
        <v>59</v>
      </c>
      <c r="G2850">
        <v>49</v>
      </c>
      <c r="H2850">
        <v>5.7959183673469399</v>
      </c>
      <c r="I2850">
        <v>59</v>
      </c>
      <c r="J2850">
        <v>21.593220338983102</v>
      </c>
      <c r="K2850">
        <v>2</v>
      </c>
      <c r="L2850">
        <v>3.3898305084745797E-2</v>
      </c>
      <c r="M2850">
        <v>9</v>
      </c>
      <c r="N2850">
        <v>874.18965517241395</v>
      </c>
      <c r="O2850">
        <v>0.152542372881356</v>
      </c>
      <c r="P2850">
        <v>56</v>
      </c>
      <c r="Q2850">
        <v>45.482142857142897</v>
      </c>
      <c r="R2850">
        <v>17</v>
      </c>
      <c r="S2850">
        <v>98.470588235294102</v>
      </c>
      <c r="T2850">
        <v>25</v>
      </c>
      <c r="U2850">
        <v>248.52</v>
      </c>
      <c r="V2850">
        <v>23</v>
      </c>
      <c r="W2850">
        <v>72.7826086956522</v>
      </c>
      <c r="X2850">
        <v>27</v>
      </c>
      <c r="Y2850">
        <v>138.81481481481501</v>
      </c>
      <c r="Z2850">
        <v>30</v>
      </c>
      <c r="AA2850">
        <v>484.07692307692298</v>
      </c>
      <c r="AB2850">
        <v>29</v>
      </c>
      <c r="AC2850">
        <v>210.27586206896601</v>
      </c>
      <c r="AD2850">
        <v>0.49152542372881403</v>
      </c>
      <c r="AE2850">
        <v>5</v>
      </c>
      <c r="AF2850">
        <v>106.8</v>
      </c>
      <c r="AG2850">
        <v>8.4745762711864403E-2</v>
      </c>
      <c r="AH2850" s="4">
        <v>16</v>
      </c>
      <c r="AI2850">
        <v>0.61538461538461497</v>
      </c>
      <c r="AJ2850" s="4">
        <v>5</v>
      </c>
      <c r="AK2850">
        <v>0.19230769230769201</v>
      </c>
      <c r="AL2850" s="4">
        <v>6</v>
      </c>
      <c r="AM2850">
        <v>0.20689655172413801</v>
      </c>
      <c r="AN2850" s="4">
        <v>5</v>
      </c>
      <c r="AO2850">
        <v>0.17241379310344801</v>
      </c>
      <c r="AP2850" s="4">
        <v>0</v>
      </c>
      <c r="AQ2850">
        <v>0</v>
      </c>
      <c r="AR2850" s="4">
        <v>0</v>
      </c>
      <c r="AS2850">
        <v>0</v>
      </c>
      <c r="AT2850" s="4">
        <v>0</v>
      </c>
      <c r="AU2850" s="4">
        <v>0</v>
      </c>
      <c r="AV2850" s="4">
        <v>3</v>
      </c>
      <c r="AW2850">
        <v>1.37209302325581</v>
      </c>
      <c r="AX2850" s="4">
        <f t="shared" si="44"/>
        <v>43.000000000000128</v>
      </c>
      <c r="AY2850" s="4">
        <v>25</v>
      </c>
      <c r="AZ2850" s="4">
        <v>116.4</v>
      </c>
    </row>
    <row r="2851" spans="1:52" x14ac:dyDescent="0.25">
      <c r="A2851" s="4">
        <v>2017</v>
      </c>
      <c r="B2851" s="4" t="s">
        <v>511</v>
      </c>
      <c r="C2851" t="s">
        <v>53</v>
      </c>
      <c r="D2851" t="s">
        <v>105</v>
      </c>
      <c r="E2851" t="s">
        <v>624</v>
      </c>
      <c r="F2851" s="4">
        <v>124</v>
      </c>
      <c r="G2851">
        <v>96</v>
      </c>
      <c r="H2851">
        <v>5.0833333333333304</v>
      </c>
      <c r="I2851">
        <v>124</v>
      </c>
      <c r="J2851">
        <v>10.4838709677419</v>
      </c>
      <c r="K2851">
        <v>0</v>
      </c>
      <c r="L2851">
        <v>0</v>
      </c>
      <c r="M2851">
        <v>18</v>
      </c>
      <c r="N2851">
        <v>187.73684210526301</v>
      </c>
      <c r="O2851">
        <v>0.14516129032258099</v>
      </c>
      <c r="P2851">
        <v>120</v>
      </c>
      <c r="Q2851">
        <v>23.966666666666701</v>
      </c>
      <c r="R2851">
        <v>50</v>
      </c>
      <c r="S2851">
        <v>74.58</v>
      </c>
      <c r="T2851">
        <v>44</v>
      </c>
      <c r="U2851">
        <v>167.25</v>
      </c>
      <c r="V2851">
        <v>41</v>
      </c>
      <c r="W2851">
        <v>44.487804878048799</v>
      </c>
      <c r="X2851">
        <v>76</v>
      </c>
      <c r="Y2851">
        <v>128.82894736842101</v>
      </c>
      <c r="Z2851">
        <v>46</v>
      </c>
      <c r="AA2851">
        <v>374.06976744185999</v>
      </c>
      <c r="AB2851">
        <v>78</v>
      </c>
      <c r="AC2851">
        <v>174.961538461538</v>
      </c>
      <c r="AD2851">
        <v>0.62903225806451601</v>
      </c>
      <c r="AE2851">
        <v>13</v>
      </c>
      <c r="AF2851">
        <v>159</v>
      </c>
      <c r="AG2851">
        <v>0.104838709677419</v>
      </c>
      <c r="AH2851" s="4">
        <v>29</v>
      </c>
      <c r="AI2851">
        <v>0.67441860465116299</v>
      </c>
      <c r="AJ2851" s="4">
        <v>10</v>
      </c>
      <c r="AK2851">
        <v>0.232558139534884</v>
      </c>
      <c r="AL2851" s="4">
        <v>17</v>
      </c>
      <c r="AM2851">
        <v>0.21794871794871801</v>
      </c>
      <c r="AN2851" s="4">
        <v>5</v>
      </c>
      <c r="AO2851">
        <v>6.4102564102564097E-2</v>
      </c>
      <c r="AP2851" s="4">
        <v>0</v>
      </c>
      <c r="AQ2851">
        <v>0</v>
      </c>
      <c r="AR2851" s="4">
        <v>0</v>
      </c>
      <c r="AS2851">
        <v>0</v>
      </c>
      <c r="AT2851" s="4">
        <v>0</v>
      </c>
      <c r="AU2851" s="4">
        <v>0</v>
      </c>
      <c r="AV2851" s="4">
        <v>3</v>
      </c>
      <c r="AW2851">
        <v>1.2783505154639201</v>
      </c>
      <c r="AX2851" s="4">
        <f t="shared" si="44"/>
        <v>96.999999999999801</v>
      </c>
      <c r="AY2851" s="4">
        <v>44</v>
      </c>
      <c r="AZ2851" s="4">
        <v>15.6744186046512</v>
      </c>
    </row>
    <row r="2852" spans="1:52" x14ac:dyDescent="0.25">
      <c r="A2852" s="4">
        <v>2017</v>
      </c>
      <c r="B2852" s="4" t="s">
        <v>511</v>
      </c>
      <c r="C2852" t="s">
        <v>53</v>
      </c>
      <c r="D2852" t="s">
        <v>92</v>
      </c>
      <c r="E2852" t="s">
        <v>611</v>
      </c>
      <c r="F2852" s="4">
        <v>122</v>
      </c>
      <c r="G2852">
        <v>73</v>
      </c>
      <c r="H2852">
        <v>5.6712328767123301</v>
      </c>
      <c r="I2852">
        <v>122</v>
      </c>
      <c r="J2852">
        <v>13.713114754098401</v>
      </c>
      <c r="K2852">
        <v>0</v>
      </c>
      <c r="L2852">
        <v>0</v>
      </c>
      <c r="M2852">
        <v>23</v>
      </c>
      <c r="N2852">
        <v>767.23008849557505</v>
      </c>
      <c r="O2852">
        <v>0.188524590163934</v>
      </c>
      <c r="P2852">
        <v>115</v>
      </c>
      <c r="Q2852">
        <v>31.573913043478299</v>
      </c>
      <c r="R2852">
        <v>52</v>
      </c>
      <c r="S2852">
        <v>66.75</v>
      </c>
      <c r="T2852">
        <v>33</v>
      </c>
      <c r="U2852">
        <v>166.030303030303</v>
      </c>
      <c r="V2852">
        <v>30</v>
      </c>
      <c r="W2852">
        <v>60.566666666666698</v>
      </c>
      <c r="X2852">
        <v>86</v>
      </c>
      <c r="Y2852">
        <v>136.65116279069801</v>
      </c>
      <c r="Z2852">
        <v>35</v>
      </c>
      <c r="AA2852">
        <v>346.25</v>
      </c>
      <c r="AB2852">
        <v>87</v>
      </c>
      <c r="AC2852">
        <v>185.63218390804599</v>
      </c>
      <c r="AD2852">
        <v>0.713114754098361</v>
      </c>
      <c r="AE2852">
        <v>17</v>
      </c>
      <c r="AF2852">
        <v>131.88235294117601</v>
      </c>
      <c r="AG2852">
        <v>0.13934426229508201</v>
      </c>
      <c r="AH2852" s="4">
        <v>20</v>
      </c>
      <c r="AI2852">
        <v>0.625</v>
      </c>
      <c r="AJ2852" s="4">
        <v>10</v>
      </c>
      <c r="AK2852">
        <v>0.3125</v>
      </c>
      <c r="AL2852" s="4">
        <v>23</v>
      </c>
      <c r="AM2852">
        <v>0.26436781609195398</v>
      </c>
      <c r="AN2852" s="4">
        <v>5</v>
      </c>
      <c r="AO2852">
        <v>5.7471264367816098E-2</v>
      </c>
      <c r="AP2852" s="4">
        <v>0</v>
      </c>
      <c r="AQ2852">
        <v>0</v>
      </c>
      <c r="AR2852" s="4">
        <v>0</v>
      </c>
      <c r="AS2852">
        <v>0</v>
      </c>
      <c r="AT2852" s="4">
        <v>0</v>
      </c>
      <c r="AU2852" s="4">
        <v>0</v>
      </c>
      <c r="AV2852" s="4">
        <v>2</v>
      </c>
      <c r="AW2852">
        <v>1.3555555555555601</v>
      </c>
      <c r="AX2852" s="4">
        <f t="shared" si="44"/>
        <v>89.999999999999702</v>
      </c>
      <c r="AY2852" s="4">
        <v>35</v>
      </c>
      <c r="AZ2852" s="4">
        <v>20.735294117647101</v>
      </c>
    </row>
    <row r="2853" spans="1:52" x14ac:dyDescent="0.25">
      <c r="A2853" s="4">
        <v>2017</v>
      </c>
      <c r="B2853" s="4" t="s">
        <v>511</v>
      </c>
      <c r="C2853" t="s">
        <v>53</v>
      </c>
      <c r="D2853" t="s">
        <v>90</v>
      </c>
      <c r="E2853" t="s">
        <v>609</v>
      </c>
      <c r="F2853" s="4">
        <v>82</v>
      </c>
      <c r="G2853">
        <v>56</v>
      </c>
      <c r="H2853">
        <v>5.625</v>
      </c>
      <c r="I2853">
        <v>80</v>
      </c>
      <c r="J2853">
        <v>10.55</v>
      </c>
      <c r="K2853">
        <v>0</v>
      </c>
      <c r="L2853">
        <v>0</v>
      </c>
      <c r="M2853">
        <v>3</v>
      </c>
      <c r="N2853">
        <v>86.625</v>
      </c>
      <c r="O2853">
        <v>3.65853658536585E-2</v>
      </c>
      <c r="P2853">
        <v>80</v>
      </c>
      <c r="Q2853">
        <v>27.237500000000001</v>
      </c>
      <c r="R2853">
        <v>29</v>
      </c>
      <c r="S2853">
        <v>108.655172413793</v>
      </c>
      <c r="T2853">
        <v>26</v>
      </c>
      <c r="U2853">
        <v>164.38461538461499</v>
      </c>
      <c r="V2853">
        <v>27</v>
      </c>
      <c r="W2853">
        <v>32.037037037037003</v>
      </c>
      <c r="X2853">
        <v>49</v>
      </c>
      <c r="Y2853">
        <v>121.183673469388</v>
      </c>
      <c r="Z2853">
        <v>32</v>
      </c>
      <c r="AA2853">
        <v>458.23809523809501</v>
      </c>
      <c r="AB2853">
        <v>50</v>
      </c>
      <c r="AC2853">
        <v>182.42</v>
      </c>
      <c r="AD2853">
        <v>0.60975609756097604</v>
      </c>
      <c r="AE2853">
        <v>10</v>
      </c>
      <c r="AF2853">
        <v>80.099999999999994</v>
      </c>
      <c r="AG2853">
        <v>0.12195121951219499</v>
      </c>
      <c r="AH2853" s="4">
        <v>17</v>
      </c>
      <c r="AI2853">
        <v>0.80952380952380998</v>
      </c>
      <c r="AJ2853" s="4">
        <v>8</v>
      </c>
      <c r="AK2853">
        <v>0.38095238095238099</v>
      </c>
      <c r="AL2853" s="4">
        <v>11</v>
      </c>
      <c r="AM2853">
        <v>0.22</v>
      </c>
      <c r="AN2853" s="4">
        <v>3</v>
      </c>
      <c r="AO2853">
        <v>0.06</v>
      </c>
      <c r="AP2853" s="4">
        <v>0</v>
      </c>
      <c r="AQ2853">
        <v>0</v>
      </c>
      <c r="AR2853" s="4">
        <v>0</v>
      </c>
      <c r="AS2853">
        <v>0</v>
      </c>
      <c r="AT2853" s="4">
        <v>0</v>
      </c>
      <c r="AU2853" s="4">
        <v>0</v>
      </c>
      <c r="AV2853" s="4">
        <v>0</v>
      </c>
      <c r="AW2853">
        <v>1.36666666666667</v>
      </c>
      <c r="AX2853" s="4">
        <f t="shared" si="44"/>
        <v>59.999999999999851</v>
      </c>
      <c r="AY2853" s="4">
        <v>29</v>
      </c>
      <c r="AZ2853" s="4">
        <v>25.2068965517241</v>
      </c>
    </row>
    <row r="2854" spans="1:52" x14ac:dyDescent="0.25">
      <c r="A2854" s="4">
        <v>2017</v>
      </c>
      <c r="B2854" s="4" t="s">
        <v>511</v>
      </c>
      <c r="C2854" t="s">
        <v>53</v>
      </c>
      <c r="D2854" t="s">
        <v>91</v>
      </c>
      <c r="E2854" t="s">
        <v>610</v>
      </c>
      <c r="F2854" s="4">
        <v>58</v>
      </c>
      <c r="G2854">
        <v>41</v>
      </c>
      <c r="H2854">
        <v>4.6829268292682897</v>
      </c>
      <c r="I2854">
        <v>58</v>
      </c>
      <c r="J2854">
        <v>13.3793103448276</v>
      </c>
      <c r="K2854">
        <v>0</v>
      </c>
      <c r="L2854">
        <v>0</v>
      </c>
      <c r="M2854">
        <v>1</v>
      </c>
      <c r="N2854">
        <v>171.85964912280701</v>
      </c>
      <c r="O2854">
        <v>1.72413793103448E-2</v>
      </c>
      <c r="P2854">
        <v>56</v>
      </c>
      <c r="Q2854">
        <v>43.142857142857103</v>
      </c>
      <c r="R2854">
        <v>25</v>
      </c>
      <c r="S2854">
        <v>75.319999999999993</v>
      </c>
      <c r="T2854">
        <v>24</v>
      </c>
      <c r="U2854">
        <v>151.833333333333</v>
      </c>
      <c r="V2854">
        <v>21</v>
      </c>
      <c r="W2854">
        <v>37.809523809523803</v>
      </c>
      <c r="X2854">
        <v>26</v>
      </c>
      <c r="Y2854">
        <v>89.846153846153797</v>
      </c>
      <c r="Z2854">
        <v>28</v>
      </c>
      <c r="AA2854">
        <v>384.33333333333297</v>
      </c>
      <c r="AB2854">
        <v>30</v>
      </c>
      <c r="AC2854">
        <v>164.46666666666701</v>
      </c>
      <c r="AD2854">
        <v>0.51724137931034497</v>
      </c>
      <c r="AE2854">
        <v>8</v>
      </c>
      <c r="AF2854">
        <v>78.375</v>
      </c>
      <c r="AG2854">
        <v>0.13793103448275901</v>
      </c>
      <c r="AH2854" s="4">
        <v>13</v>
      </c>
      <c r="AI2854">
        <v>0.48148148148148101</v>
      </c>
      <c r="AJ2854" s="4">
        <v>10</v>
      </c>
      <c r="AK2854">
        <v>0.37037037037037002</v>
      </c>
      <c r="AL2854" s="4">
        <v>6</v>
      </c>
      <c r="AM2854">
        <v>0.2</v>
      </c>
      <c r="AN2854" s="4">
        <v>3</v>
      </c>
      <c r="AO2854">
        <v>0.1</v>
      </c>
      <c r="AP2854" s="4">
        <v>0</v>
      </c>
      <c r="AQ2854">
        <v>0</v>
      </c>
      <c r="AR2854" s="4">
        <v>0</v>
      </c>
      <c r="AS2854">
        <v>0</v>
      </c>
      <c r="AT2854" s="4">
        <v>0</v>
      </c>
      <c r="AU2854" s="4">
        <v>0</v>
      </c>
      <c r="AV2854" s="4">
        <v>4</v>
      </c>
      <c r="AW2854">
        <v>1.1599999999999999</v>
      </c>
      <c r="AX2854" s="4">
        <f t="shared" si="44"/>
        <v>50</v>
      </c>
      <c r="AY2854" s="4">
        <v>20</v>
      </c>
      <c r="AZ2854" s="4">
        <v>11.25</v>
      </c>
    </row>
    <row r="2855" spans="1:52" x14ac:dyDescent="0.25">
      <c r="A2855" s="4">
        <v>2017</v>
      </c>
      <c r="B2855" s="4" t="s">
        <v>511</v>
      </c>
      <c r="C2855" t="s">
        <v>53</v>
      </c>
      <c r="D2855" t="s">
        <v>95</v>
      </c>
      <c r="E2855" t="s">
        <v>614</v>
      </c>
      <c r="F2855" s="4">
        <v>17</v>
      </c>
      <c r="G2855">
        <v>14</v>
      </c>
      <c r="H2855">
        <v>3.28571428571429</v>
      </c>
      <c r="I2855">
        <v>17</v>
      </c>
      <c r="J2855">
        <v>7.2941176470588198</v>
      </c>
      <c r="K2855">
        <v>0</v>
      </c>
      <c r="L2855">
        <v>0</v>
      </c>
      <c r="M2855">
        <v>5</v>
      </c>
      <c r="N2855">
        <v>297.69230769230802</v>
      </c>
      <c r="O2855">
        <v>0.29411764705882398</v>
      </c>
      <c r="P2855">
        <v>17</v>
      </c>
      <c r="Q2855">
        <v>30.176470588235301</v>
      </c>
      <c r="R2855">
        <v>6</v>
      </c>
      <c r="S2855">
        <v>48</v>
      </c>
      <c r="T2855">
        <v>9</v>
      </c>
      <c r="U2855">
        <v>145.444444444444</v>
      </c>
      <c r="V2855">
        <v>9</v>
      </c>
      <c r="W2855">
        <v>75.5555555555556</v>
      </c>
      <c r="X2855">
        <v>7</v>
      </c>
      <c r="Y2855">
        <v>190.28571428571399</v>
      </c>
      <c r="Z2855">
        <v>10</v>
      </c>
      <c r="AA2855">
        <v>389.5</v>
      </c>
      <c r="AB2855">
        <v>7</v>
      </c>
      <c r="AC2855">
        <v>236.42857142857099</v>
      </c>
      <c r="AD2855">
        <v>0.41176470588235298</v>
      </c>
      <c r="AE2855">
        <v>0</v>
      </c>
      <c r="AF2855">
        <v>0</v>
      </c>
      <c r="AG2855">
        <v>0</v>
      </c>
      <c r="AH2855" s="4">
        <v>4</v>
      </c>
      <c r="AI2855">
        <v>0.4</v>
      </c>
      <c r="AJ2855" s="4">
        <v>3</v>
      </c>
      <c r="AK2855">
        <v>0.3</v>
      </c>
      <c r="AL2855" s="4">
        <v>5</v>
      </c>
      <c r="AM2855">
        <v>0.71428571428571397</v>
      </c>
      <c r="AN2855" s="4">
        <v>2</v>
      </c>
      <c r="AO2855">
        <v>0.28571428571428598</v>
      </c>
      <c r="AP2855" s="4">
        <v>0</v>
      </c>
      <c r="AQ2855">
        <v>0</v>
      </c>
      <c r="AR2855" s="4">
        <v>0</v>
      </c>
      <c r="AS2855">
        <v>0</v>
      </c>
      <c r="AT2855" s="4">
        <v>0</v>
      </c>
      <c r="AU2855" s="4">
        <v>0</v>
      </c>
      <c r="AV2855" s="4">
        <v>0</v>
      </c>
      <c r="AW2855">
        <v>1.21428571428571</v>
      </c>
      <c r="AX2855" s="4">
        <f t="shared" si="44"/>
        <v>14.00000000000005</v>
      </c>
      <c r="AY2855" s="4">
        <v>9</v>
      </c>
      <c r="AZ2855" s="4">
        <v>33.3333333333333</v>
      </c>
    </row>
    <row r="2856" spans="1:52" x14ac:dyDescent="0.25">
      <c r="A2856" s="4">
        <v>2017</v>
      </c>
      <c r="B2856" s="4" t="s">
        <v>511</v>
      </c>
      <c r="C2856" t="s">
        <v>53</v>
      </c>
      <c r="D2856" t="s">
        <v>107</v>
      </c>
      <c r="E2856" t="s">
        <v>626</v>
      </c>
      <c r="F2856" s="4">
        <v>93</v>
      </c>
      <c r="G2856">
        <v>76</v>
      </c>
      <c r="H2856">
        <v>5.2105263157894699</v>
      </c>
      <c r="I2856">
        <v>93</v>
      </c>
      <c r="J2856">
        <v>7.2795698924731198</v>
      </c>
      <c r="K2856">
        <v>2</v>
      </c>
      <c r="L2856">
        <v>2.1505376344085999E-2</v>
      </c>
      <c r="M2856">
        <v>13</v>
      </c>
      <c r="N2856">
        <v>655.9</v>
      </c>
      <c r="O2856">
        <v>0.13978494623655899</v>
      </c>
      <c r="P2856">
        <v>86</v>
      </c>
      <c r="Q2856">
        <v>23.1279069767442</v>
      </c>
      <c r="R2856">
        <v>29</v>
      </c>
      <c r="S2856">
        <v>88.241379310344797</v>
      </c>
      <c r="T2856">
        <v>51</v>
      </c>
      <c r="U2856">
        <v>132.725490196078</v>
      </c>
      <c r="V2856">
        <v>51</v>
      </c>
      <c r="W2856">
        <v>56.313725490196099</v>
      </c>
      <c r="X2856">
        <v>35</v>
      </c>
      <c r="Y2856">
        <v>141.857142857143</v>
      </c>
      <c r="Z2856">
        <v>56</v>
      </c>
      <c r="AA2856">
        <v>299.39622641509402</v>
      </c>
      <c r="AB2856">
        <v>37</v>
      </c>
      <c r="AC2856">
        <v>179.583333333333</v>
      </c>
      <c r="AD2856">
        <v>0.38709677419354799</v>
      </c>
      <c r="AE2856">
        <v>4</v>
      </c>
      <c r="AF2856">
        <v>74.75</v>
      </c>
      <c r="AG2856">
        <v>4.3010752688171998E-2</v>
      </c>
      <c r="AH2856" s="4">
        <v>32</v>
      </c>
      <c r="AI2856">
        <v>0.60377358490566002</v>
      </c>
      <c r="AJ2856" s="4">
        <v>21</v>
      </c>
      <c r="AK2856">
        <v>0.39622641509433998</v>
      </c>
      <c r="AL2856" s="4">
        <v>11</v>
      </c>
      <c r="AM2856">
        <v>0.30555555555555602</v>
      </c>
      <c r="AN2856" s="4">
        <v>1</v>
      </c>
      <c r="AO2856">
        <v>2.7777777777777801E-2</v>
      </c>
      <c r="AP2856" s="4">
        <v>0</v>
      </c>
      <c r="AQ2856">
        <v>0</v>
      </c>
      <c r="AR2856" s="4">
        <v>0</v>
      </c>
      <c r="AS2856">
        <v>0</v>
      </c>
      <c r="AT2856" s="4">
        <v>0</v>
      </c>
      <c r="AU2856" s="4">
        <v>0</v>
      </c>
      <c r="AV2856" s="4">
        <v>4</v>
      </c>
      <c r="AW2856">
        <v>1.1923076923076901</v>
      </c>
      <c r="AX2856" s="4">
        <f t="shared" si="44"/>
        <v>78.000000000000142</v>
      </c>
      <c r="AY2856" s="4">
        <v>52</v>
      </c>
      <c r="AZ2856" s="4">
        <v>34.7843137254902</v>
      </c>
    </row>
    <row r="2857" spans="1:52" x14ac:dyDescent="0.25">
      <c r="A2857" s="4">
        <v>2017</v>
      </c>
      <c r="B2857" s="4" t="s">
        <v>511</v>
      </c>
      <c r="C2857" t="s">
        <v>53</v>
      </c>
      <c r="D2857" t="s">
        <v>101</v>
      </c>
      <c r="E2857" t="s">
        <v>620</v>
      </c>
      <c r="F2857" s="4">
        <v>22</v>
      </c>
      <c r="G2857">
        <v>15</v>
      </c>
      <c r="H2857">
        <v>5.1333333333333302</v>
      </c>
      <c r="I2857">
        <v>22</v>
      </c>
      <c r="J2857">
        <v>7.5909090909090899</v>
      </c>
      <c r="K2857">
        <v>0</v>
      </c>
      <c r="L2857">
        <v>0</v>
      </c>
      <c r="M2857">
        <v>7</v>
      </c>
      <c r="N2857">
        <v>90.266666666666694</v>
      </c>
      <c r="O2857">
        <v>0.31818181818181801</v>
      </c>
      <c r="P2857">
        <v>21</v>
      </c>
      <c r="Q2857">
        <v>38.809523809523803</v>
      </c>
      <c r="R2857">
        <v>9</v>
      </c>
      <c r="S2857">
        <v>87.5555555555556</v>
      </c>
      <c r="T2857">
        <v>4</v>
      </c>
      <c r="U2857">
        <v>152.25</v>
      </c>
      <c r="V2857">
        <v>2</v>
      </c>
      <c r="W2857">
        <v>41.5</v>
      </c>
      <c r="X2857">
        <v>14</v>
      </c>
      <c r="Y2857">
        <v>187.357142857143</v>
      </c>
      <c r="Z2857">
        <v>7</v>
      </c>
      <c r="AA2857">
        <v>329.57142857142901</v>
      </c>
      <c r="AB2857">
        <v>15</v>
      </c>
      <c r="AC2857">
        <v>229.357142857143</v>
      </c>
      <c r="AD2857">
        <v>0.63636363636363602</v>
      </c>
      <c r="AE2857">
        <v>0</v>
      </c>
      <c r="AF2857">
        <v>0</v>
      </c>
      <c r="AG2857">
        <v>0</v>
      </c>
      <c r="AH2857" s="4">
        <v>2</v>
      </c>
      <c r="AI2857">
        <v>0.28571428571428598</v>
      </c>
      <c r="AJ2857" s="4">
        <v>2</v>
      </c>
      <c r="AK2857">
        <v>0.28571428571428598</v>
      </c>
      <c r="AL2857" s="4">
        <v>7</v>
      </c>
      <c r="AM2857">
        <v>0.5</v>
      </c>
      <c r="AN2857" s="4">
        <v>2</v>
      </c>
      <c r="AO2857">
        <v>0.14285714285714299</v>
      </c>
      <c r="AP2857" s="4">
        <v>0</v>
      </c>
      <c r="AQ2857">
        <v>0</v>
      </c>
      <c r="AR2857" s="4">
        <v>0</v>
      </c>
      <c r="AS2857">
        <v>0</v>
      </c>
      <c r="AT2857" s="4">
        <v>0</v>
      </c>
      <c r="AU2857" s="4">
        <v>0</v>
      </c>
      <c r="AV2857" s="4">
        <v>1</v>
      </c>
      <c r="AW2857">
        <v>1.15789473684211</v>
      </c>
      <c r="AX2857" s="4">
        <f t="shared" si="44"/>
        <v>18.999999999999922</v>
      </c>
      <c r="AY2857" s="4">
        <v>5</v>
      </c>
      <c r="AZ2857" s="4">
        <v>4.8</v>
      </c>
    </row>
    <row r="2858" spans="1:52" x14ac:dyDescent="0.25">
      <c r="A2858" s="4">
        <v>2017</v>
      </c>
      <c r="B2858" s="4" t="s">
        <v>511</v>
      </c>
      <c r="C2858" t="s">
        <v>53</v>
      </c>
      <c r="D2858" t="s">
        <v>89</v>
      </c>
      <c r="E2858" t="s">
        <v>608</v>
      </c>
      <c r="F2858" s="4">
        <v>91</v>
      </c>
      <c r="G2858">
        <v>63</v>
      </c>
      <c r="H2858">
        <v>4.9682539682539701</v>
      </c>
      <c r="I2858">
        <v>91</v>
      </c>
      <c r="J2858">
        <v>8.2087912087912098</v>
      </c>
      <c r="K2858">
        <v>0</v>
      </c>
      <c r="L2858">
        <v>0</v>
      </c>
      <c r="M2858">
        <v>12</v>
      </c>
      <c r="N2858">
        <v>432.87356321839098</v>
      </c>
      <c r="O2858">
        <v>0.13186813186813201</v>
      </c>
      <c r="P2858">
        <v>87</v>
      </c>
      <c r="Q2858">
        <v>34.689655172413801</v>
      </c>
      <c r="R2858">
        <v>34</v>
      </c>
      <c r="S2858">
        <v>98.117647058823493</v>
      </c>
      <c r="T2858">
        <v>44</v>
      </c>
      <c r="U2858">
        <v>197.886363636364</v>
      </c>
      <c r="V2858">
        <v>43</v>
      </c>
      <c r="W2858">
        <v>38.837209302325597</v>
      </c>
      <c r="X2858">
        <v>38</v>
      </c>
      <c r="Y2858">
        <v>175.02631578947401</v>
      </c>
      <c r="Z2858">
        <v>48</v>
      </c>
      <c r="AA2858">
        <v>466.69047619047598</v>
      </c>
      <c r="AB2858">
        <v>43</v>
      </c>
      <c r="AC2858">
        <v>226.78571428571399</v>
      </c>
      <c r="AD2858">
        <v>0.46153846153846201</v>
      </c>
      <c r="AE2858">
        <v>2</v>
      </c>
      <c r="AF2858">
        <v>139</v>
      </c>
      <c r="AG2858">
        <v>2.1978021978022001E-2</v>
      </c>
      <c r="AH2858" s="4">
        <v>33</v>
      </c>
      <c r="AI2858">
        <v>0.78571428571428603</v>
      </c>
      <c r="AJ2858" s="4">
        <v>15</v>
      </c>
      <c r="AK2858">
        <v>0.35714285714285698</v>
      </c>
      <c r="AL2858" s="4">
        <v>12</v>
      </c>
      <c r="AM2858">
        <v>0.28571428571428598</v>
      </c>
      <c r="AN2858" s="4">
        <v>14</v>
      </c>
      <c r="AO2858">
        <v>0.33333333333333298</v>
      </c>
      <c r="AP2858" s="4">
        <v>0</v>
      </c>
      <c r="AQ2858">
        <v>0</v>
      </c>
      <c r="AR2858" s="4">
        <v>2</v>
      </c>
      <c r="AS2858">
        <v>2.1978021978022001E-2</v>
      </c>
      <c r="AT2858" s="4">
        <v>0</v>
      </c>
      <c r="AU2858" s="4">
        <v>0</v>
      </c>
      <c r="AV2858" s="4">
        <v>1</v>
      </c>
      <c r="AW2858">
        <v>1.22972972972973</v>
      </c>
      <c r="AX2858" s="4">
        <f t="shared" si="44"/>
        <v>73.999999999999986</v>
      </c>
      <c r="AY2858" s="4">
        <v>41</v>
      </c>
      <c r="AZ2858" s="4">
        <v>42.756097560975597</v>
      </c>
    </row>
    <row r="2859" spans="1:52" x14ac:dyDescent="0.25">
      <c r="A2859" s="4">
        <v>2017</v>
      </c>
      <c r="B2859" s="4" t="s">
        <v>511</v>
      </c>
      <c r="C2859" t="s">
        <v>53</v>
      </c>
      <c r="D2859" t="s">
        <v>103</v>
      </c>
      <c r="E2859" t="s">
        <v>622</v>
      </c>
      <c r="F2859" s="4">
        <v>119</v>
      </c>
      <c r="G2859">
        <v>81</v>
      </c>
      <c r="H2859">
        <v>4.6296296296296298</v>
      </c>
      <c r="I2859">
        <v>119</v>
      </c>
      <c r="J2859">
        <v>7.0924369747899201</v>
      </c>
      <c r="K2859">
        <v>0</v>
      </c>
      <c r="L2859">
        <v>0</v>
      </c>
      <c r="M2859">
        <v>25</v>
      </c>
      <c r="N2859">
        <v>587.79999999999995</v>
      </c>
      <c r="O2859">
        <v>0.21008403361344499</v>
      </c>
      <c r="P2859">
        <v>114</v>
      </c>
      <c r="Q2859">
        <v>24.991228070175399</v>
      </c>
      <c r="R2859">
        <v>42</v>
      </c>
      <c r="S2859">
        <v>80.285714285714306</v>
      </c>
      <c r="T2859">
        <v>41</v>
      </c>
      <c r="U2859">
        <v>181.14634146341501</v>
      </c>
      <c r="V2859">
        <v>40</v>
      </c>
      <c r="W2859">
        <v>69.55</v>
      </c>
      <c r="X2859">
        <v>68</v>
      </c>
      <c r="Y2859">
        <v>129.970588235294</v>
      </c>
      <c r="Z2859">
        <v>45</v>
      </c>
      <c r="AA2859">
        <v>382.90909090909099</v>
      </c>
      <c r="AB2859">
        <v>74</v>
      </c>
      <c r="AC2859">
        <v>182.72602739726</v>
      </c>
      <c r="AD2859">
        <v>0.61344537815126099</v>
      </c>
      <c r="AE2859">
        <v>15</v>
      </c>
      <c r="AF2859">
        <v>127.6</v>
      </c>
      <c r="AG2859">
        <v>0.126050420168067</v>
      </c>
      <c r="AH2859" s="4">
        <v>30</v>
      </c>
      <c r="AI2859">
        <v>0.68181818181818199</v>
      </c>
      <c r="AJ2859" s="4">
        <v>17</v>
      </c>
      <c r="AK2859">
        <v>0.38636363636363602</v>
      </c>
      <c r="AL2859" s="4">
        <v>16</v>
      </c>
      <c r="AM2859">
        <v>0.219178082191781</v>
      </c>
      <c r="AN2859" s="4">
        <v>8</v>
      </c>
      <c r="AO2859">
        <v>0.10958904109589</v>
      </c>
      <c r="AP2859" s="4">
        <v>0</v>
      </c>
      <c r="AQ2859">
        <v>0</v>
      </c>
      <c r="AR2859" s="4">
        <v>0</v>
      </c>
      <c r="AS2859">
        <v>0</v>
      </c>
      <c r="AT2859" s="4">
        <v>0</v>
      </c>
      <c r="AU2859" s="4">
        <v>0</v>
      </c>
      <c r="AV2859" s="4">
        <v>1</v>
      </c>
      <c r="AW2859">
        <v>1.2934782608695701</v>
      </c>
      <c r="AX2859" s="4">
        <f t="shared" si="44"/>
        <v>91.999999999999659</v>
      </c>
      <c r="AY2859" s="4">
        <v>40</v>
      </c>
      <c r="AZ2859" s="4">
        <v>40.35</v>
      </c>
    </row>
    <row r="2860" spans="1:52" x14ac:dyDescent="0.25">
      <c r="A2860" s="4">
        <v>2017</v>
      </c>
      <c r="B2860" s="4" t="s">
        <v>511</v>
      </c>
      <c r="C2860" t="s">
        <v>53</v>
      </c>
      <c r="D2860" t="s">
        <v>73</v>
      </c>
      <c r="E2860" t="s">
        <v>592</v>
      </c>
      <c r="F2860" s="4">
        <v>113</v>
      </c>
      <c r="G2860">
        <v>60</v>
      </c>
      <c r="H2860">
        <v>2.6666666666666701</v>
      </c>
      <c r="I2860">
        <v>112</v>
      </c>
      <c r="J2860">
        <v>9.58928571428571</v>
      </c>
      <c r="K2860">
        <v>0</v>
      </c>
      <c r="L2860">
        <v>0</v>
      </c>
      <c r="M2860">
        <v>36</v>
      </c>
      <c r="N2860">
        <v>-111.753246753247</v>
      </c>
      <c r="O2860">
        <v>0.31858407079646001</v>
      </c>
      <c r="P2860">
        <v>77</v>
      </c>
      <c r="Q2860">
        <v>14.7662337662338</v>
      </c>
      <c r="R2860">
        <v>31</v>
      </c>
      <c r="S2860">
        <v>79.516129032258107</v>
      </c>
      <c r="T2860">
        <v>61</v>
      </c>
      <c r="U2860">
        <v>173.639344262295</v>
      </c>
      <c r="V2860">
        <v>61</v>
      </c>
      <c r="W2860">
        <v>40.918032786885199</v>
      </c>
      <c r="X2860">
        <v>33</v>
      </c>
      <c r="Y2860">
        <v>120.121212121212</v>
      </c>
      <c r="Z2860">
        <v>71</v>
      </c>
      <c r="AA2860">
        <v>358.26829268292698</v>
      </c>
      <c r="AB2860">
        <v>42</v>
      </c>
      <c r="AC2860">
        <v>244.8</v>
      </c>
      <c r="AD2860">
        <v>0.30973451327433599</v>
      </c>
      <c r="AE2860">
        <v>6</v>
      </c>
      <c r="AF2860">
        <v>68</v>
      </c>
      <c r="AG2860">
        <v>5.3097345132743397E-2</v>
      </c>
      <c r="AH2860" s="4">
        <v>47</v>
      </c>
      <c r="AI2860">
        <v>1.1463414634146301</v>
      </c>
      <c r="AJ2860" s="4">
        <v>31</v>
      </c>
      <c r="AK2860">
        <v>0.75609756097560998</v>
      </c>
      <c r="AL2860" s="4">
        <v>8</v>
      </c>
      <c r="AM2860">
        <v>0.22857142857142901</v>
      </c>
      <c r="AN2860" s="4">
        <v>5</v>
      </c>
      <c r="AO2860">
        <v>0.14285714285714299</v>
      </c>
      <c r="AP2860" s="4">
        <v>0</v>
      </c>
      <c r="AQ2860">
        <v>0</v>
      </c>
      <c r="AR2860" s="4">
        <v>0</v>
      </c>
      <c r="AS2860">
        <v>0</v>
      </c>
      <c r="AT2860" s="4">
        <v>0</v>
      </c>
      <c r="AU2860" s="4">
        <v>0</v>
      </c>
      <c r="AV2860" s="4">
        <v>4</v>
      </c>
      <c r="AW2860">
        <v>1.5066666666666699</v>
      </c>
      <c r="AX2860" s="4">
        <f t="shared" si="44"/>
        <v>74.999999999999844</v>
      </c>
      <c r="AY2860" s="4">
        <v>34</v>
      </c>
      <c r="AZ2860" s="4">
        <v>18.352941176470601</v>
      </c>
    </row>
    <row r="2861" spans="1:52" x14ac:dyDescent="0.25">
      <c r="A2861" s="4">
        <v>2017</v>
      </c>
      <c r="B2861" s="4" t="s">
        <v>511</v>
      </c>
      <c r="C2861" t="s">
        <v>53</v>
      </c>
      <c r="D2861" t="s">
        <v>61</v>
      </c>
      <c r="E2861" t="s">
        <v>580</v>
      </c>
      <c r="F2861" s="4">
        <v>176</v>
      </c>
      <c r="G2861">
        <v>84</v>
      </c>
      <c r="H2861">
        <v>7.46428571428571</v>
      </c>
      <c r="I2861">
        <v>176</v>
      </c>
      <c r="J2861">
        <v>14.545454545454501</v>
      </c>
      <c r="K2861">
        <v>2</v>
      </c>
      <c r="L2861">
        <v>1.13636363636364E-2</v>
      </c>
      <c r="M2861">
        <v>59</v>
      </c>
      <c r="N2861">
        <v>123.78813559322001</v>
      </c>
      <c r="O2861">
        <v>0.33522727272727298</v>
      </c>
      <c r="P2861">
        <v>117</v>
      </c>
      <c r="Q2861">
        <v>29.1794871794872</v>
      </c>
      <c r="R2861">
        <v>57</v>
      </c>
      <c r="S2861">
        <v>130</v>
      </c>
      <c r="T2861">
        <v>64</v>
      </c>
      <c r="U2861">
        <v>173.78125</v>
      </c>
      <c r="V2861">
        <v>61</v>
      </c>
      <c r="W2861">
        <v>48.737704918032797</v>
      </c>
      <c r="X2861">
        <v>91</v>
      </c>
      <c r="Y2861">
        <v>148.74725274725299</v>
      </c>
      <c r="Z2861">
        <v>72</v>
      </c>
      <c r="AA2861">
        <v>507.88461538461502</v>
      </c>
      <c r="AB2861">
        <v>104</v>
      </c>
      <c r="AC2861">
        <v>199.68421052631601</v>
      </c>
      <c r="AD2861">
        <v>0.53977272727272696</v>
      </c>
      <c r="AE2861">
        <v>16</v>
      </c>
      <c r="AF2861">
        <v>107.5625</v>
      </c>
      <c r="AG2861">
        <v>9.0909090909090898E-2</v>
      </c>
      <c r="AH2861" s="4">
        <v>49</v>
      </c>
      <c r="AI2861">
        <v>1.8846153846153799</v>
      </c>
      <c r="AJ2861" s="4">
        <v>30</v>
      </c>
      <c r="AK2861">
        <v>1.15384615384615</v>
      </c>
      <c r="AL2861" s="4">
        <v>30</v>
      </c>
      <c r="AM2861">
        <v>0.31578947368421101</v>
      </c>
      <c r="AN2861" s="4">
        <v>12</v>
      </c>
      <c r="AO2861">
        <v>0.12631578947368399</v>
      </c>
      <c r="AP2861" s="4">
        <v>0</v>
      </c>
      <c r="AQ2861">
        <v>0</v>
      </c>
      <c r="AR2861" s="4">
        <v>0</v>
      </c>
      <c r="AS2861">
        <v>0</v>
      </c>
      <c r="AT2861" s="4">
        <v>0</v>
      </c>
      <c r="AU2861" s="4">
        <v>0</v>
      </c>
      <c r="AV2861" s="4">
        <v>4</v>
      </c>
      <c r="AW2861">
        <v>1.4545454545454499</v>
      </c>
      <c r="AX2861" s="4">
        <f t="shared" si="44"/>
        <v>121.00000000000038</v>
      </c>
      <c r="AY2861" s="4">
        <v>24</v>
      </c>
      <c r="AZ2861" s="4">
        <v>21.9583333333333</v>
      </c>
    </row>
    <row r="2862" spans="1:52" x14ac:dyDescent="0.25">
      <c r="A2862" s="4">
        <v>2017</v>
      </c>
      <c r="B2862" s="4" t="s">
        <v>511</v>
      </c>
      <c r="C2862" t="s">
        <v>53</v>
      </c>
      <c r="D2862" t="s">
        <v>54</v>
      </c>
      <c r="E2862" t="s">
        <v>573</v>
      </c>
      <c r="F2862" s="4">
        <v>173</v>
      </c>
      <c r="G2862">
        <v>108</v>
      </c>
      <c r="H2862">
        <v>19.092592592592599</v>
      </c>
      <c r="I2862">
        <v>170</v>
      </c>
      <c r="J2862">
        <v>25.241176470588201</v>
      </c>
      <c r="K2862">
        <v>13</v>
      </c>
      <c r="L2862">
        <v>7.6470588235294096E-2</v>
      </c>
      <c r="M2862">
        <v>42</v>
      </c>
      <c r="N2862">
        <v>720.61392405063305</v>
      </c>
      <c r="O2862">
        <v>0.24277456647398801</v>
      </c>
      <c r="P2862">
        <v>37</v>
      </c>
      <c r="Q2862">
        <v>151.91891891891899</v>
      </c>
      <c r="R2862">
        <v>52</v>
      </c>
      <c r="S2862">
        <v>88.173076923076906</v>
      </c>
      <c r="T2862">
        <v>21</v>
      </c>
      <c r="U2862">
        <v>180.09523809523799</v>
      </c>
      <c r="V2862">
        <v>16</v>
      </c>
      <c r="W2862">
        <v>46.9375</v>
      </c>
      <c r="X2862">
        <v>131</v>
      </c>
      <c r="Y2862">
        <v>165.87022900763401</v>
      </c>
      <c r="Z2862">
        <v>21</v>
      </c>
      <c r="AA2862">
        <v>396.947368421053</v>
      </c>
      <c r="AB2862">
        <v>149</v>
      </c>
      <c r="AC2862">
        <v>168.67346938775501</v>
      </c>
      <c r="AD2862">
        <v>0.84971098265895995</v>
      </c>
      <c r="AE2862">
        <v>40</v>
      </c>
      <c r="AF2862">
        <v>119.25</v>
      </c>
      <c r="AG2862">
        <v>0.23121387283236999</v>
      </c>
      <c r="AH2862" s="4">
        <v>12</v>
      </c>
      <c r="AI2862">
        <v>0.63157894736842102</v>
      </c>
      <c r="AJ2862" s="4">
        <v>7</v>
      </c>
      <c r="AK2862">
        <v>0.36842105263157898</v>
      </c>
      <c r="AL2862" s="4">
        <v>28</v>
      </c>
      <c r="AM2862">
        <v>0.19047619047618999</v>
      </c>
      <c r="AN2862" s="4">
        <v>16</v>
      </c>
      <c r="AO2862">
        <v>0.108843537414966</v>
      </c>
      <c r="AP2862" s="4">
        <v>0</v>
      </c>
      <c r="AQ2862">
        <v>0</v>
      </c>
      <c r="AR2862" s="4">
        <v>0</v>
      </c>
      <c r="AS2862">
        <v>0</v>
      </c>
      <c r="AT2862" s="4">
        <v>1</v>
      </c>
      <c r="AU2862" s="4">
        <v>2</v>
      </c>
      <c r="AV2862" s="4">
        <v>5</v>
      </c>
      <c r="AW2862">
        <v>1.84782608695652</v>
      </c>
      <c r="AX2862" s="4">
        <f t="shared" si="44"/>
        <v>93.623529411764792</v>
      </c>
      <c r="AY2862" s="4">
        <v>18</v>
      </c>
      <c r="AZ2862" s="4">
        <v>14.5</v>
      </c>
    </row>
    <row r="2863" spans="1:52" x14ac:dyDescent="0.25">
      <c r="A2863" s="4">
        <v>2017</v>
      </c>
      <c r="B2863" s="4" t="s">
        <v>511</v>
      </c>
      <c r="C2863" t="s">
        <v>53</v>
      </c>
      <c r="D2863" t="s">
        <v>82</v>
      </c>
      <c r="E2863" t="s">
        <v>601</v>
      </c>
      <c r="F2863" s="4">
        <v>173</v>
      </c>
      <c r="G2863">
        <v>101</v>
      </c>
      <c r="H2863">
        <v>5.5544554455445496</v>
      </c>
      <c r="I2863">
        <v>173</v>
      </c>
      <c r="J2863">
        <v>11.3236994219653</v>
      </c>
      <c r="K2863">
        <v>4</v>
      </c>
      <c r="L2863">
        <v>2.3121387283237E-2</v>
      </c>
      <c r="M2863">
        <v>15</v>
      </c>
      <c r="N2863">
        <v>187.339393939394</v>
      </c>
      <c r="O2863">
        <v>8.6705202312138699E-2</v>
      </c>
      <c r="P2863">
        <v>63</v>
      </c>
      <c r="Q2863">
        <v>99.2222222222222</v>
      </c>
      <c r="R2863">
        <v>57</v>
      </c>
      <c r="S2863">
        <v>88.631578947368396</v>
      </c>
      <c r="T2863">
        <v>35</v>
      </c>
      <c r="U2863">
        <v>173.51428571428599</v>
      </c>
      <c r="V2863">
        <v>34</v>
      </c>
      <c r="W2863">
        <v>83.882352941176507</v>
      </c>
      <c r="X2863">
        <v>125</v>
      </c>
      <c r="Y2863">
        <v>109.048</v>
      </c>
      <c r="Z2863">
        <v>41</v>
      </c>
      <c r="AA2863">
        <v>383.70270270270299</v>
      </c>
      <c r="AB2863">
        <v>132</v>
      </c>
      <c r="AC2863">
        <v>149.74242424242399</v>
      </c>
      <c r="AD2863">
        <v>0.76300578034682098</v>
      </c>
      <c r="AE2863">
        <v>44</v>
      </c>
      <c r="AF2863">
        <v>81.522727272727295</v>
      </c>
      <c r="AG2863">
        <v>0.25433526011560698</v>
      </c>
      <c r="AH2863" s="4">
        <v>23</v>
      </c>
      <c r="AI2863">
        <v>0.62162162162162204</v>
      </c>
      <c r="AJ2863" s="4">
        <v>12</v>
      </c>
      <c r="AK2863">
        <v>0.32432432432432401</v>
      </c>
      <c r="AL2863" s="4">
        <v>21</v>
      </c>
      <c r="AM2863">
        <v>0.15909090909090901</v>
      </c>
      <c r="AN2863" s="4">
        <v>13</v>
      </c>
      <c r="AO2863">
        <v>9.8484848484848495E-2</v>
      </c>
      <c r="AP2863" s="4">
        <v>0</v>
      </c>
      <c r="AQ2863">
        <v>0</v>
      </c>
      <c r="AR2863" s="4">
        <v>0</v>
      </c>
      <c r="AS2863">
        <v>0</v>
      </c>
      <c r="AT2863" s="4">
        <v>0</v>
      </c>
      <c r="AU2863" s="4">
        <v>0</v>
      </c>
      <c r="AV2863" s="4">
        <v>4</v>
      </c>
      <c r="AW2863">
        <v>1.6796116504854399</v>
      </c>
      <c r="AX2863" s="4">
        <f t="shared" si="44"/>
        <v>102.99999999999982</v>
      </c>
      <c r="AY2863" s="4">
        <v>32</v>
      </c>
      <c r="AZ2863" s="4">
        <v>30.09375</v>
      </c>
    </row>
    <row r="2864" spans="1:52" x14ac:dyDescent="0.25">
      <c r="A2864" s="4">
        <v>2017</v>
      </c>
      <c r="B2864" s="4" t="s">
        <v>511</v>
      </c>
      <c r="C2864" t="s">
        <v>53</v>
      </c>
      <c r="D2864" t="s">
        <v>295</v>
      </c>
      <c r="E2864" t="s">
        <v>800</v>
      </c>
      <c r="F2864" s="4">
        <v>151</v>
      </c>
      <c r="G2864">
        <v>55</v>
      </c>
      <c r="H2864">
        <v>11.072727272727301</v>
      </c>
      <c r="I2864">
        <v>151</v>
      </c>
      <c r="J2864">
        <v>17.4701986754967</v>
      </c>
      <c r="K2864">
        <v>2</v>
      </c>
      <c r="L2864">
        <v>1.3245033112582801E-2</v>
      </c>
      <c r="M2864">
        <v>67</v>
      </c>
      <c r="N2864">
        <v>-2.1529411764705899</v>
      </c>
      <c r="O2864">
        <v>0.443708609271523</v>
      </c>
      <c r="P2864">
        <v>83</v>
      </c>
      <c r="Q2864">
        <v>46.951807228915698</v>
      </c>
      <c r="R2864">
        <v>23</v>
      </c>
      <c r="S2864">
        <v>71.652173913043498</v>
      </c>
      <c r="T2864">
        <v>57</v>
      </c>
      <c r="U2864">
        <v>221.052631578947</v>
      </c>
      <c r="V2864">
        <v>55</v>
      </c>
      <c r="W2864">
        <v>52.1636363636364</v>
      </c>
      <c r="X2864">
        <v>74</v>
      </c>
      <c r="Y2864">
        <v>148.486486486486</v>
      </c>
      <c r="Z2864">
        <v>67</v>
      </c>
      <c r="AA2864">
        <v>372.3</v>
      </c>
      <c r="AB2864">
        <v>84</v>
      </c>
      <c r="AC2864">
        <v>210.76</v>
      </c>
      <c r="AD2864">
        <v>0.49668874172185401</v>
      </c>
      <c r="AE2864">
        <v>12</v>
      </c>
      <c r="AF2864">
        <v>164.416666666667</v>
      </c>
      <c r="AG2864">
        <v>7.9470198675496706E-2</v>
      </c>
      <c r="AH2864" s="4">
        <v>40</v>
      </c>
      <c r="AI2864">
        <v>4</v>
      </c>
      <c r="AJ2864" s="4">
        <v>21</v>
      </c>
      <c r="AK2864">
        <v>2.1</v>
      </c>
      <c r="AL2864" s="4">
        <v>25</v>
      </c>
      <c r="AM2864">
        <v>0.33333333333333298</v>
      </c>
      <c r="AN2864" s="4">
        <v>8</v>
      </c>
      <c r="AO2864">
        <v>0.10666666666666701</v>
      </c>
      <c r="AP2864" s="4">
        <v>1</v>
      </c>
      <c r="AQ2864">
        <v>6.6225165562913899E-3</v>
      </c>
      <c r="AR2864" s="4">
        <v>0</v>
      </c>
      <c r="AS2864">
        <v>0</v>
      </c>
      <c r="AT2864" s="4">
        <v>0</v>
      </c>
      <c r="AU2864" s="4">
        <v>0</v>
      </c>
      <c r="AV2864" s="4">
        <v>1</v>
      </c>
      <c r="AW2864">
        <v>1.4660194174757299</v>
      </c>
      <c r="AX2864" s="4">
        <f t="shared" si="44"/>
        <v>102.99999999999987</v>
      </c>
      <c r="AY2864" s="4">
        <v>14</v>
      </c>
      <c r="AZ2864" s="4">
        <v>29.714285714285701</v>
      </c>
    </row>
    <row r="2865" spans="1:52" x14ac:dyDescent="0.25">
      <c r="A2865" s="4">
        <v>2017</v>
      </c>
      <c r="B2865" s="4" t="s">
        <v>511</v>
      </c>
      <c r="C2865" t="s">
        <v>53</v>
      </c>
      <c r="D2865" t="s">
        <v>296</v>
      </c>
      <c r="E2865" t="s">
        <v>801</v>
      </c>
      <c r="F2865" s="4">
        <v>125</v>
      </c>
      <c r="G2865">
        <v>42</v>
      </c>
      <c r="H2865">
        <v>4.78571428571429</v>
      </c>
      <c r="I2865">
        <v>125</v>
      </c>
      <c r="J2865">
        <v>9.4719999999999995</v>
      </c>
      <c r="K2865">
        <v>4</v>
      </c>
      <c r="L2865">
        <v>3.2000000000000001E-2</v>
      </c>
      <c r="M2865">
        <v>58</v>
      </c>
      <c r="N2865">
        <v>48.671641791044799</v>
      </c>
      <c r="O2865">
        <v>0.46400000000000002</v>
      </c>
      <c r="P2865">
        <v>66</v>
      </c>
      <c r="Q2865">
        <v>32.393939393939398</v>
      </c>
      <c r="R2865">
        <v>30</v>
      </c>
      <c r="S2865">
        <v>120.9</v>
      </c>
      <c r="T2865">
        <v>59</v>
      </c>
      <c r="U2865">
        <v>207.42372881355899</v>
      </c>
      <c r="V2865">
        <v>60</v>
      </c>
      <c r="W2865">
        <v>51.1</v>
      </c>
      <c r="X2865">
        <v>43</v>
      </c>
      <c r="Y2865">
        <v>200.67441860465101</v>
      </c>
      <c r="Z2865">
        <v>75</v>
      </c>
      <c r="AA2865">
        <v>466.76666666666699</v>
      </c>
      <c r="AB2865">
        <v>50</v>
      </c>
      <c r="AC2865">
        <v>226.30952380952399</v>
      </c>
      <c r="AD2865">
        <v>0.33600000000000002</v>
      </c>
      <c r="AE2865">
        <v>6</v>
      </c>
      <c r="AF2865">
        <v>217.666666666667</v>
      </c>
      <c r="AG2865">
        <v>4.8000000000000001E-2</v>
      </c>
      <c r="AH2865" s="4">
        <v>49</v>
      </c>
      <c r="AI2865">
        <v>1.63333333333333</v>
      </c>
      <c r="AJ2865" s="4">
        <v>30</v>
      </c>
      <c r="AK2865">
        <v>1</v>
      </c>
      <c r="AL2865" s="4">
        <v>25</v>
      </c>
      <c r="AM2865">
        <v>0.59523809523809501</v>
      </c>
      <c r="AN2865" s="4">
        <v>14</v>
      </c>
      <c r="AO2865">
        <v>0.33333333333333298</v>
      </c>
      <c r="AP2865" s="4">
        <v>0</v>
      </c>
      <c r="AQ2865">
        <v>0</v>
      </c>
      <c r="AR2865" s="4">
        <v>0</v>
      </c>
      <c r="AS2865">
        <v>0</v>
      </c>
      <c r="AT2865" s="4">
        <v>0</v>
      </c>
      <c r="AU2865" s="4">
        <v>0</v>
      </c>
      <c r="AV2865" s="4">
        <v>3</v>
      </c>
      <c r="AW2865">
        <v>1.58227848101266</v>
      </c>
      <c r="AX2865" s="4">
        <f t="shared" si="44"/>
        <v>78.999999999999915</v>
      </c>
      <c r="AY2865" s="4">
        <v>20</v>
      </c>
      <c r="AZ2865" s="4">
        <v>44.4</v>
      </c>
    </row>
    <row r="2866" spans="1:52" x14ac:dyDescent="0.25">
      <c r="A2866" s="4">
        <v>2017</v>
      </c>
      <c r="B2866" s="4" t="s">
        <v>511</v>
      </c>
      <c r="C2866" t="s">
        <v>53</v>
      </c>
      <c r="D2866" t="s">
        <v>299</v>
      </c>
      <c r="E2866" t="s">
        <v>804</v>
      </c>
      <c r="F2866" s="4">
        <v>3</v>
      </c>
      <c r="G2866">
        <v>2</v>
      </c>
      <c r="H2866">
        <v>13</v>
      </c>
      <c r="I2866">
        <v>3</v>
      </c>
      <c r="J2866">
        <v>12</v>
      </c>
      <c r="K2866">
        <v>0</v>
      </c>
      <c r="L2866">
        <v>0</v>
      </c>
      <c r="M2866">
        <v>1</v>
      </c>
      <c r="N2866">
        <v>-124.333333333333</v>
      </c>
      <c r="O2866">
        <v>0.33333333333333298</v>
      </c>
      <c r="P2866">
        <v>2</v>
      </c>
      <c r="Q2866">
        <v>127.5</v>
      </c>
      <c r="R2866">
        <v>0</v>
      </c>
      <c r="S2866">
        <v>0</v>
      </c>
      <c r="T2866">
        <v>2</v>
      </c>
      <c r="U2866">
        <v>228</v>
      </c>
      <c r="V2866">
        <v>2</v>
      </c>
      <c r="W2866">
        <v>29.5</v>
      </c>
      <c r="X2866">
        <v>1</v>
      </c>
      <c r="Y2866">
        <v>161</v>
      </c>
      <c r="Z2866">
        <v>2</v>
      </c>
      <c r="AA2866">
        <v>0</v>
      </c>
      <c r="AB2866">
        <v>1</v>
      </c>
      <c r="AC2866">
        <v>197</v>
      </c>
      <c r="AD2866">
        <v>0.33333333333333298</v>
      </c>
      <c r="AE2866">
        <v>1</v>
      </c>
      <c r="AF2866">
        <v>197</v>
      </c>
      <c r="AG2866">
        <v>0.33333333333333298</v>
      </c>
      <c r="AH2866" s="4">
        <v>2</v>
      </c>
      <c r="AI2866">
        <v>0</v>
      </c>
      <c r="AJ2866" s="4">
        <v>2</v>
      </c>
      <c r="AK2866">
        <v>0</v>
      </c>
      <c r="AL2866" s="4">
        <v>0</v>
      </c>
      <c r="AM2866">
        <v>0</v>
      </c>
      <c r="AN2866" s="4">
        <v>0</v>
      </c>
      <c r="AO2866">
        <v>0</v>
      </c>
      <c r="AP2866" s="4">
        <v>0</v>
      </c>
      <c r="AQ2866">
        <v>0</v>
      </c>
      <c r="AR2866" s="4">
        <v>0</v>
      </c>
      <c r="AS2866">
        <v>0</v>
      </c>
      <c r="AT2866" s="4">
        <v>0</v>
      </c>
      <c r="AU2866" s="4">
        <v>0</v>
      </c>
      <c r="AV2866" s="4">
        <v>0</v>
      </c>
      <c r="AW2866">
        <v>1</v>
      </c>
      <c r="AX2866" s="4">
        <f t="shared" si="44"/>
        <v>3</v>
      </c>
      <c r="AY2866" s="4">
        <v>2</v>
      </c>
      <c r="AZ2866" s="4">
        <v>71</v>
      </c>
    </row>
    <row r="2867" spans="1:52" x14ac:dyDescent="0.25">
      <c r="A2867" s="4">
        <v>2017</v>
      </c>
      <c r="B2867" s="4" t="s">
        <v>511</v>
      </c>
      <c r="C2867" t="s">
        <v>53</v>
      </c>
      <c r="D2867" t="s">
        <v>429</v>
      </c>
      <c r="E2867" t="s">
        <v>926</v>
      </c>
      <c r="F2867" s="4">
        <v>45</v>
      </c>
      <c r="G2867">
        <v>31</v>
      </c>
      <c r="H2867">
        <v>3.5806451612903198</v>
      </c>
      <c r="I2867">
        <v>45</v>
      </c>
      <c r="J2867">
        <v>7.9555555555555602</v>
      </c>
      <c r="K2867">
        <v>2</v>
      </c>
      <c r="L2867">
        <v>4.4444444444444398E-2</v>
      </c>
      <c r="M2867">
        <v>4</v>
      </c>
      <c r="N2867">
        <v>221.357142857143</v>
      </c>
      <c r="O2867">
        <v>8.8888888888888906E-2</v>
      </c>
      <c r="P2867">
        <v>41</v>
      </c>
      <c r="Q2867">
        <v>22.9268292682927</v>
      </c>
      <c r="R2867">
        <v>10</v>
      </c>
      <c r="S2867">
        <v>66.900000000000006</v>
      </c>
      <c r="T2867">
        <v>9</v>
      </c>
      <c r="U2867">
        <v>178.777777777778</v>
      </c>
      <c r="V2867">
        <v>9</v>
      </c>
      <c r="W2867">
        <v>29.5555555555556</v>
      </c>
      <c r="X2867">
        <v>30</v>
      </c>
      <c r="Y2867">
        <v>163.86666666666699</v>
      </c>
      <c r="Z2867">
        <v>11</v>
      </c>
      <c r="AA2867">
        <v>472</v>
      </c>
      <c r="AB2867">
        <v>34</v>
      </c>
      <c r="AC2867">
        <v>201.81818181818201</v>
      </c>
      <c r="AD2867">
        <v>0.73333333333333295</v>
      </c>
      <c r="AE2867">
        <v>2</v>
      </c>
      <c r="AF2867">
        <v>47</v>
      </c>
      <c r="AG2867">
        <v>4.4444444444444398E-2</v>
      </c>
      <c r="AH2867" s="4">
        <v>6</v>
      </c>
      <c r="AI2867">
        <v>0.54545454545454497</v>
      </c>
      <c r="AJ2867" s="4">
        <v>6</v>
      </c>
      <c r="AK2867">
        <v>0.54545454545454497</v>
      </c>
      <c r="AL2867" s="4">
        <v>7</v>
      </c>
      <c r="AM2867">
        <v>0.21212121212121199</v>
      </c>
      <c r="AN2867" s="4">
        <v>6</v>
      </c>
      <c r="AO2867">
        <v>0.18181818181818199</v>
      </c>
      <c r="AP2867" s="4">
        <v>1</v>
      </c>
      <c r="AQ2867">
        <v>2.2222222222222199E-2</v>
      </c>
      <c r="AR2867" s="4">
        <v>0</v>
      </c>
      <c r="AS2867">
        <v>0</v>
      </c>
      <c r="AT2867" s="4">
        <v>0</v>
      </c>
      <c r="AU2867" s="4">
        <v>0</v>
      </c>
      <c r="AV2867" s="4">
        <v>0</v>
      </c>
      <c r="AW2867">
        <v>1.25</v>
      </c>
      <c r="AX2867" s="4">
        <f t="shared" si="44"/>
        <v>36</v>
      </c>
      <c r="AY2867" s="4">
        <v>9</v>
      </c>
      <c r="AZ2867" s="4">
        <v>22.8888888888889</v>
      </c>
    </row>
    <row r="2868" spans="1:52" x14ac:dyDescent="0.25">
      <c r="A2868" s="4">
        <v>2017</v>
      </c>
      <c r="B2868" s="4" t="s">
        <v>511</v>
      </c>
      <c r="C2868" t="s">
        <v>53</v>
      </c>
      <c r="D2868" t="s">
        <v>430</v>
      </c>
      <c r="E2868" t="s">
        <v>927</v>
      </c>
      <c r="F2868" s="4">
        <v>43</v>
      </c>
      <c r="G2868">
        <v>31</v>
      </c>
      <c r="H2868">
        <v>7.1612903225806503</v>
      </c>
      <c r="I2868">
        <v>43</v>
      </c>
      <c r="J2868">
        <v>10.7209302325581</v>
      </c>
      <c r="K2868">
        <v>0</v>
      </c>
      <c r="L2868">
        <v>0</v>
      </c>
      <c r="M2868">
        <v>2</v>
      </c>
      <c r="N2868">
        <v>110.880952380952</v>
      </c>
      <c r="O2868">
        <v>4.6511627906976702E-2</v>
      </c>
      <c r="P2868">
        <v>41</v>
      </c>
      <c r="Q2868">
        <v>65.804878048780495</v>
      </c>
      <c r="R2868">
        <v>15</v>
      </c>
      <c r="S2868">
        <v>124.533333333333</v>
      </c>
      <c r="T2868">
        <v>9</v>
      </c>
      <c r="U2868">
        <v>143.333333333333</v>
      </c>
      <c r="V2868">
        <v>9</v>
      </c>
      <c r="W2868">
        <v>79.3333333333333</v>
      </c>
      <c r="X2868">
        <v>20</v>
      </c>
      <c r="Y2868">
        <v>198.85</v>
      </c>
      <c r="Z2868">
        <v>19</v>
      </c>
      <c r="AA2868">
        <v>649.92857142857099</v>
      </c>
      <c r="AB2868">
        <v>24</v>
      </c>
      <c r="AC2868">
        <v>249.39130434782601</v>
      </c>
      <c r="AD2868">
        <v>0.53488372093023295</v>
      </c>
      <c r="AE2868">
        <v>4</v>
      </c>
      <c r="AF2868">
        <v>142.5</v>
      </c>
      <c r="AG2868">
        <v>9.3023255813953501E-2</v>
      </c>
      <c r="AH2868" s="4">
        <v>10</v>
      </c>
      <c r="AI2868">
        <v>0.71428571428571397</v>
      </c>
      <c r="AJ2868" s="4">
        <v>5</v>
      </c>
      <c r="AK2868">
        <v>0.35714285714285698</v>
      </c>
      <c r="AL2868" s="4">
        <v>6</v>
      </c>
      <c r="AM2868">
        <v>0.26086956521739102</v>
      </c>
      <c r="AN2868" s="4">
        <v>2</v>
      </c>
      <c r="AO2868">
        <v>8.6956521739130405E-2</v>
      </c>
      <c r="AP2868" s="4">
        <v>0</v>
      </c>
      <c r="AQ2868">
        <v>0</v>
      </c>
      <c r="AR2868" s="4">
        <v>0</v>
      </c>
      <c r="AS2868">
        <v>0</v>
      </c>
      <c r="AT2868" s="4">
        <v>0</v>
      </c>
      <c r="AU2868" s="4">
        <v>0</v>
      </c>
      <c r="AV2868" s="4">
        <v>0</v>
      </c>
      <c r="AW2868">
        <v>1.1025641025641</v>
      </c>
      <c r="AX2868" s="4">
        <f t="shared" si="44"/>
        <v>39.000000000000092</v>
      </c>
      <c r="AY2868" s="4">
        <v>10</v>
      </c>
      <c r="AZ2868" s="4">
        <v>85.4</v>
      </c>
    </row>
    <row r="2869" spans="1:52" x14ac:dyDescent="0.25">
      <c r="A2869" s="4">
        <v>2017</v>
      </c>
      <c r="B2869" s="4" t="s">
        <v>511</v>
      </c>
      <c r="C2869" t="s">
        <v>53</v>
      </c>
      <c r="D2869" t="s">
        <v>431</v>
      </c>
      <c r="E2869" t="s">
        <v>928</v>
      </c>
      <c r="F2869" s="4">
        <v>19</v>
      </c>
      <c r="G2869">
        <v>16</v>
      </c>
      <c r="H2869">
        <v>8.3125</v>
      </c>
      <c r="I2869">
        <v>19</v>
      </c>
      <c r="J2869">
        <v>12.157894736842101</v>
      </c>
      <c r="K2869">
        <v>0</v>
      </c>
      <c r="L2869">
        <v>0</v>
      </c>
      <c r="M2869">
        <v>4</v>
      </c>
      <c r="N2869">
        <v>28.6666666666667</v>
      </c>
      <c r="O2869">
        <v>0.21052631578947401</v>
      </c>
      <c r="P2869">
        <v>18</v>
      </c>
      <c r="Q2869">
        <v>29.7777777777778</v>
      </c>
      <c r="R2869">
        <v>10</v>
      </c>
      <c r="S2869">
        <v>80.7</v>
      </c>
      <c r="T2869">
        <v>9</v>
      </c>
      <c r="U2869">
        <v>203.333333333333</v>
      </c>
      <c r="V2869">
        <v>8</v>
      </c>
      <c r="W2869">
        <v>32.125</v>
      </c>
      <c r="X2869">
        <v>10</v>
      </c>
      <c r="Y2869">
        <v>172.9</v>
      </c>
      <c r="Z2869">
        <v>9</v>
      </c>
      <c r="AA2869">
        <v>411.66666666666703</v>
      </c>
      <c r="AB2869">
        <v>10</v>
      </c>
      <c r="AC2869">
        <v>276.7</v>
      </c>
      <c r="AD2869">
        <v>0.52631578947368396</v>
      </c>
      <c r="AE2869">
        <v>2</v>
      </c>
      <c r="AF2869">
        <v>108.5</v>
      </c>
      <c r="AG2869">
        <v>0.105263157894737</v>
      </c>
      <c r="AH2869" s="4">
        <v>6</v>
      </c>
      <c r="AI2869">
        <v>0.66666666666666696</v>
      </c>
      <c r="AJ2869" s="4">
        <v>6</v>
      </c>
      <c r="AK2869">
        <v>0.66666666666666696</v>
      </c>
      <c r="AL2869" s="4">
        <v>5</v>
      </c>
      <c r="AM2869">
        <v>0.5</v>
      </c>
      <c r="AN2869" s="4">
        <v>1</v>
      </c>
      <c r="AO2869">
        <v>0.1</v>
      </c>
      <c r="AP2869" s="4">
        <v>2</v>
      </c>
      <c r="AQ2869">
        <v>0.105263157894737</v>
      </c>
      <c r="AR2869" s="4">
        <v>2</v>
      </c>
      <c r="AS2869">
        <v>0.105263157894737</v>
      </c>
      <c r="AT2869" s="4">
        <v>0</v>
      </c>
      <c r="AU2869" s="4">
        <v>0</v>
      </c>
      <c r="AV2869" s="4">
        <v>0</v>
      </c>
      <c r="AW2869">
        <v>1.4615384615384599</v>
      </c>
      <c r="AX2869" s="4">
        <f t="shared" si="44"/>
        <v>13.000000000000014</v>
      </c>
      <c r="AY2869" s="4">
        <v>8</v>
      </c>
      <c r="AZ2869" s="4">
        <v>9.625</v>
      </c>
    </row>
    <row r="2870" spans="1:52" x14ac:dyDescent="0.25">
      <c r="A2870" s="4">
        <v>2017</v>
      </c>
      <c r="B2870" s="4" t="s">
        <v>511</v>
      </c>
      <c r="C2870" t="s">
        <v>53</v>
      </c>
      <c r="D2870" t="s">
        <v>432</v>
      </c>
      <c r="E2870" t="s">
        <v>929</v>
      </c>
      <c r="F2870" s="4">
        <v>76</v>
      </c>
      <c r="G2870">
        <v>33</v>
      </c>
      <c r="H2870">
        <v>5.3030303030303001</v>
      </c>
      <c r="I2870">
        <v>76</v>
      </c>
      <c r="J2870">
        <v>14.9342105263158</v>
      </c>
      <c r="K2870">
        <v>0</v>
      </c>
      <c r="L2870">
        <v>0</v>
      </c>
      <c r="M2870">
        <v>6</v>
      </c>
      <c r="N2870">
        <v>597.98630136986299</v>
      </c>
      <c r="O2870">
        <v>7.8947368421052599E-2</v>
      </c>
      <c r="P2870">
        <v>68</v>
      </c>
      <c r="Q2870">
        <v>56.485294117647101</v>
      </c>
      <c r="R2870">
        <v>24</v>
      </c>
      <c r="S2870">
        <v>108.166666666667</v>
      </c>
      <c r="T2870">
        <v>19</v>
      </c>
      <c r="U2870">
        <v>215.68421052631601</v>
      </c>
      <c r="V2870">
        <v>16</v>
      </c>
      <c r="W2870">
        <v>40.5</v>
      </c>
      <c r="X2870">
        <v>50</v>
      </c>
      <c r="Y2870">
        <v>155.06</v>
      </c>
      <c r="Z2870">
        <v>19</v>
      </c>
      <c r="AA2870">
        <v>345.5</v>
      </c>
      <c r="AB2870">
        <v>57</v>
      </c>
      <c r="AC2870">
        <v>221.14035087719299</v>
      </c>
      <c r="AD2870">
        <v>0.75</v>
      </c>
      <c r="AE2870">
        <v>12</v>
      </c>
      <c r="AF2870">
        <v>211.083333333333</v>
      </c>
      <c r="AG2870">
        <v>0.157894736842105</v>
      </c>
      <c r="AH2870" s="4">
        <v>11</v>
      </c>
      <c r="AI2870">
        <v>0.78571428571428603</v>
      </c>
      <c r="AJ2870" s="4">
        <v>10</v>
      </c>
      <c r="AK2870">
        <v>0.71428571428571397</v>
      </c>
      <c r="AL2870" s="4">
        <v>15</v>
      </c>
      <c r="AM2870">
        <v>0.26315789473684198</v>
      </c>
      <c r="AN2870" s="4">
        <v>11</v>
      </c>
      <c r="AO2870">
        <v>0.19298245614035101</v>
      </c>
      <c r="AP2870" s="4">
        <v>0</v>
      </c>
      <c r="AQ2870">
        <v>0</v>
      </c>
      <c r="AR2870" s="4">
        <v>1</v>
      </c>
      <c r="AS2870">
        <v>1.3157894736842099E-2</v>
      </c>
      <c r="AT2870" s="4">
        <v>0</v>
      </c>
      <c r="AU2870" s="4">
        <v>0</v>
      </c>
      <c r="AV2870" s="4">
        <v>1</v>
      </c>
      <c r="AW2870">
        <v>1.1875</v>
      </c>
      <c r="AX2870" s="4">
        <f t="shared" si="44"/>
        <v>64</v>
      </c>
      <c r="AY2870" s="4">
        <v>17</v>
      </c>
      <c r="AZ2870" s="4">
        <v>17.411764705882401</v>
      </c>
    </row>
    <row r="2871" spans="1:52" x14ac:dyDescent="0.25">
      <c r="A2871" s="4">
        <v>2017</v>
      </c>
      <c r="B2871" s="4" t="s">
        <v>511</v>
      </c>
      <c r="C2871" t="s">
        <v>53</v>
      </c>
      <c r="D2871" t="s">
        <v>433</v>
      </c>
      <c r="E2871" t="s">
        <v>930</v>
      </c>
      <c r="F2871" s="4">
        <v>22</v>
      </c>
      <c r="G2871">
        <v>19</v>
      </c>
      <c r="H2871">
        <v>4.3157894736842097</v>
      </c>
      <c r="I2871">
        <v>22</v>
      </c>
      <c r="J2871">
        <v>8.9090909090909101</v>
      </c>
      <c r="K2871">
        <v>2</v>
      </c>
      <c r="L2871">
        <v>9.0909090909090898E-2</v>
      </c>
      <c r="M2871">
        <v>3</v>
      </c>
      <c r="N2871">
        <v>232.47368421052599</v>
      </c>
      <c r="O2871">
        <v>0.13636363636363599</v>
      </c>
      <c r="P2871">
        <v>20</v>
      </c>
      <c r="Q2871">
        <v>17.899999999999999</v>
      </c>
      <c r="R2871">
        <v>5</v>
      </c>
      <c r="S2871">
        <v>85.2</v>
      </c>
      <c r="T2871">
        <v>3</v>
      </c>
      <c r="U2871">
        <v>133.333333333333</v>
      </c>
      <c r="V2871">
        <v>4</v>
      </c>
      <c r="W2871">
        <v>41.25</v>
      </c>
      <c r="X2871">
        <v>13</v>
      </c>
      <c r="Y2871">
        <v>125.153846153846</v>
      </c>
      <c r="Z2871">
        <v>5</v>
      </c>
      <c r="AA2871">
        <v>307.2</v>
      </c>
      <c r="AB2871">
        <v>17</v>
      </c>
      <c r="AC2871">
        <v>131.41176470588201</v>
      </c>
      <c r="AD2871">
        <v>0.77272727272727304</v>
      </c>
      <c r="AE2871">
        <v>1</v>
      </c>
      <c r="AF2871">
        <v>77</v>
      </c>
      <c r="AG2871">
        <v>4.5454545454545497E-2</v>
      </c>
      <c r="AH2871" s="4">
        <v>2</v>
      </c>
      <c r="AI2871">
        <v>0.4</v>
      </c>
      <c r="AJ2871" s="4">
        <v>1</v>
      </c>
      <c r="AK2871">
        <v>0.2</v>
      </c>
      <c r="AL2871" s="4">
        <v>2</v>
      </c>
      <c r="AM2871">
        <v>0.11764705882352899</v>
      </c>
      <c r="AN2871" s="4">
        <v>0</v>
      </c>
      <c r="AO2871">
        <v>0</v>
      </c>
      <c r="AP2871" s="4">
        <v>0</v>
      </c>
      <c r="AQ2871">
        <v>0</v>
      </c>
      <c r="AR2871" s="4">
        <v>0</v>
      </c>
      <c r="AS2871">
        <v>0</v>
      </c>
      <c r="AT2871" s="4">
        <v>0</v>
      </c>
      <c r="AU2871" s="4">
        <v>0</v>
      </c>
      <c r="AV2871" s="4">
        <v>1</v>
      </c>
      <c r="AW2871">
        <v>1.29411764705882</v>
      </c>
      <c r="AX2871" s="4">
        <f t="shared" si="44"/>
        <v>17.000000000000046</v>
      </c>
      <c r="AY2871" s="4">
        <v>3</v>
      </c>
      <c r="AZ2871" s="4">
        <v>8</v>
      </c>
    </row>
    <row r="2872" spans="1:52" x14ac:dyDescent="0.25">
      <c r="A2872" s="4">
        <v>2017</v>
      </c>
      <c r="B2872" s="4" t="s">
        <v>511</v>
      </c>
      <c r="C2872" t="s">
        <v>53</v>
      </c>
      <c r="D2872" t="s">
        <v>434</v>
      </c>
      <c r="E2872" t="s">
        <v>931</v>
      </c>
      <c r="F2872" s="4">
        <v>74</v>
      </c>
      <c r="G2872">
        <v>45</v>
      </c>
      <c r="H2872">
        <v>3.31111111111111</v>
      </c>
      <c r="I2872">
        <v>74</v>
      </c>
      <c r="J2872">
        <v>8.9054054054054106</v>
      </c>
      <c r="K2872">
        <v>0</v>
      </c>
      <c r="L2872">
        <v>0</v>
      </c>
      <c r="M2872">
        <v>22</v>
      </c>
      <c r="N2872">
        <v>787.234375</v>
      </c>
      <c r="O2872">
        <v>0.29729729729729698</v>
      </c>
      <c r="P2872">
        <v>71</v>
      </c>
      <c r="Q2872">
        <v>16.873239436619698</v>
      </c>
      <c r="R2872">
        <v>25</v>
      </c>
      <c r="S2872">
        <v>69.28</v>
      </c>
      <c r="T2872">
        <v>22</v>
      </c>
      <c r="U2872">
        <v>184.863636363636</v>
      </c>
      <c r="V2872">
        <v>19</v>
      </c>
      <c r="W2872">
        <v>28.947368421052602</v>
      </c>
      <c r="X2872">
        <v>49</v>
      </c>
      <c r="Y2872">
        <v>148.53061224489801</v>
      </c>
      <c r="Z2872">
        <v>22</v>
      </c>
      <c r="AA2872">
        <v>306.72727272727298</v>
      </c>
      <c r="AB2872">
        <v>52</v>
      </c>
      <c r="AC2872">
        <v>188.82692307692301</v>
      </c>
      <c r="AD2872">
        <v>0.70270270270270296</v>
      </c>
      <c r="AE2872">
        <v>8</v>
      </c>
      <c r="AF2872">
        <v>137.125</v>
      </c>
      <c r="AG2872">
        <v>0.108108108108108</v>
      </c>
      <c r="AH2872" s="4">
        <v>12</v>
      </c>
      <c r="AI2872">
        <v>0.54545454545454497</v>
      </c>
      <c r="AJ2872" s="4">
        <v>11</v>
      </c>
      <c r="AK2872">
        <v>0.5</v>
      </c>
      <c r="AL2872" s="4">
        <v>12</v>
      </c>
      <c r="AM2872">
        <v>0.230769230769231</v>
      </c>
      <c r="AN2872" s="4">
        <v>3</v>
      </c>
      <c r="AO2872">
        <v>5.7692307692307702E-2</v>
      </c>
      <c r="AP2872" s="4">
        <v>0</v>
      </c>
      <c r="AQ2872">
        <v>0</v>
      </c>
      <c r="AR2872" s="4">
        <v>1</v>
      </c>
      <c r="AS2872">
        <v>1.35135135135135E-2</v>
      </c>
      <c r="AT2872" s="4">
        <v>0</v>
      </c>
      <c r="AU2872" s="4">
        <v>0</v>
      </c>
      <c r="AV2872" s="4">
        <v>2</v>
      </c>
      <c r="AW2872">
        <v>1.13846153846154</v>
      </c>
      <c r="AX2872" s="4">
        <f t="shared" si="44"/>
        <v>64.999999999999915</v>
      </c>
      <c r="AY2872" s="4">
        <v>19</v>
      </c>
      <c r="AZ2872" s="4">
        <v>29.052631578947398</v>
      </c>
    </row>
    <row r="2873" spans="1:52" x14ac:dyDescent="0.25">
      <c r="A2873" s="4">
        <v>2017</v>
      </c>
      <c r="B2873" s="4" t="s">
        <v>511</v>
      </c>
      <c r="C2873" t="s">
        <v>53</v>
      </c>
      <c r="D2873" t="s">
        <v>435</v>
      </c>
      <c r="E2873" t="s">
        <v>932</v>
      </c>
      <c r="F2873" s="4">
        <v>12</v>
      </c>
      <c r="G2873">
        <v>7</v>
      </c>
      <c r="H2873">
        <v>3</v>
      </c>
      <c r="I2873">
        <v>12</v>
      </c>
      <c r="J2873">
        <v>18.0833333333333</v>
      </c>
      <c r="K2873">
        <v>0</v>
      </c>
      <c r="L2873">
        <v>0</v>
      </c>
      <c r="M2873">
        <v>2</v>
      </c>
      <c r="N2873">
        <v>680.41666666666697</v>
      </c>
      <c r="O2873">
        <v>0.16666666666666699</v>
      </c>
      <c r="P2873">
        <v>12</v>
      </c>
      <c r="Q2873">
        <v>43.9166666666667</v>
      </c>
      <c r="R2873">
        <v>5</v>
      </c>
      <c r="S2873">
        <v>155</v>
      </c>
      <c r="T2873">
        <v>3</v>
      </c>
      <c r="U2873">
        <v>222.333333333333</v>
      </c>
      <c r="V2873">
        <v>3</v>
      </c>
      <c r="W2873">
        <v>64.3333333333333</v>
      </c>
      <c r="X2873">
        <v>9</v>
      </c>
      <c r="Y2873">
        <v>199</v>
      </c>
      <c r="Z2873">
        <v>3</v>
      </c>
      <c r="AA2873">
        <v>603</v>
      </c>
      <c r="AB2873">
        <v>9</v>
      </c>
      <c r="AC2873">
        <v>277.66666666666703</v>
      </c>
      <c r="AD2873">
        <v>0.75</v>
      </c>
      <c r="AE2873">
        <v>0</v>
      </c>
      <c r="AF2873">
        <v>0</v>
      </c>
      <c r="AG2873">
        <v>0</v>
      </c>
      <c r="AH2873" s="4">
        <v>1</v>
      </c>
      <c r="AI2873">
        <v>0.33333333333333298</v>
      </c>
      <c r="AJ2873" s="4">
        <v>1</v>
      </c>
      <c r="AK2873">
        <v>0.33333333333333298</v>
      </c>
      <c r="AL2873" s="4">
        <v>3</v>
      </c>
      <c r="AM2873">
        <v>0.33333333333333298</v>
      </c>
      <c r="AN2873" s="4">
        <v>0</v>
      </c>
      <c r="AO2873">
        <v>0</v>
      </c>
      <c r="AP2873" s="4">
        <v>0</v>
      </c>
      <c r="AQ2873">
        <v>0</v>
      </c>
      <c r="AR2873" s="4">
        <v>0</v>
      </c>
      <c r="AS2873">
        <v>0</v>
      </c>
      <c r="AT2873" s="4">
        <v>0</v>
      </c>
      <c r="AU2873" s="4">
        <v>0</v>
      </c>
      <c r="AV2873" s="4">
        <v>1</v>
      </c>
      <c r="AW2873">
        <v>1.0909090909090899</v>
      </c>
      <c r="AX2873" s="4">
        <f t="shared" si="44"/>
        <v>11.000000000000011</v>
      </c>
      <c r="AY2873" s="4">
        <v>3</v>
      </c>
      <c r="AZ2873" s="4">
        <v>28.6666666666667</v>
      </c>
    </row>
    <row r="2874" spans="1:52" x14ac:dyDescent="0.25">
      <c r="A2874" s="4">
        <v>2017</v>
      </c>
      <c r="B2874" s="4" t="s">
        <v>511</v>
      </c>
      <c r="C2874" t="s">
        <v>53</v>
      </c>
      <c r="D2874" t="s">
        <v>436</v>
      </c>
      <c r="E2874" t="s">
        <v>933</v>
      </c>
      <c r="F2874" s="4">
        <v>119</v>
      </c>
      <c r="G2874">
        <v>83</v>
      </c>
      <c r="H2874">
        <v>4.9277108433734904</v>
      </c>
      <c r="I2874">
        <v>119</v>
      </c>
      <c r="J2874">
        <v>6.52100840336134</v>
      </c>
      <c r="K2874">
        <v>4</v>
      </c>
      <c r="L2874">
        <v>3.3613445378151301E-2</v>
      </c>
      <c r="M2874">
        <v>15</v>
      </c>
      <c r="N2874">
        <v>672.39473684210498</v>
      </c>
      <c r="O2874">
        <v>0.126050420168067</v>
      </c>
      <c r="P2874">
        <v>108</v>
      </c>
      <c r="Q2874">
        <v>9.9166666666666696</v>
      </c>
      <c r="R2874">
        <v>22</v>
      </c>
      <c r="S2874">
        <v>23.863636363636399</v>
      </c>
      <c r="T2874">
        <v>6</v>
      </c>
      <c r="U2874">
        <v>149.333333333333</v>
      </c>
      <c r="V2874">
        <v>5</v>
      </c>
      <c r="W2874">
        <v>40.200000000000003</v>
      </c>
      <c r="X2874">
        <v>109</v>
      </c>
      <c r="Y2874">
        <v>73.605504587156005</v>
      </c>
      <c r="Z2874">
        <v>6</v>
      </c>
      <c r="AA2874">
        <v>350.83333333333297</v>
      </c>
      <c r="AB2874">
        <v>113</v>
      </c>
      <c r="AC2874">
        <v>105.159292035398</v>
      </c>
      <c r="AD2874">
        <v>0.94957983193277296</v>
      </c>
      <c r="AE2874">
        <v>40</v>
      </c>
      <c r="AF2874">
        <v>68.875</v>
      </c>
      <c r="AG2874">
        <v>0.33613445378151302</v>
      </c>
      <c r="AH2874" s="4">
        <v>3</v>
      </c>
      <c r="AI2874">
        <v>0.5</v>
      </c>
      <c r="AJ2874" s="4">
        <v>2</v>
      </c>
      <c r="AK2874">
        <v>0.33333333333333298</v>
      </c>
      <c r="AL2874" s="4">
        <v>3</v>
      </c>
      <c r="AM2874">
        <v>2.6548672566371698E-2</v>
      </c>
      <c r="AN2874" s="4">
        <v>5</v>
      </c>
      <c r="AO2874">
        <v>4.4247787610619503E-2</v>
      </c>
      <c r="AP2874" s="4">
        <v>4</v>
      </c>
      <c r="AQ2874">
        <v>3.3613445378151301E-2</v>
      </c>
      <c r="AR2874" s="4">
        <v>3</v>
      </c>
      <c r="AS2874">
        <v>2.5210084033613401E-2</v>
      </c>
      <c r="AT2874" s="4">
        <v>0</v>
      </c>
      <c r="AU2874" s="4">
        <v>0</v>
      </c>
      <c r="AV2874" s="4">
        <v>0</v>
      </c>
      <c r="AW2874">
        <v>1.32222222222222</v>
      </c>
      <c r="AX2874" s="4">
        <f t="shared" si="44"/>
        <v>90.000000000000156</v>
      </c>
      <c r="AY2874" s="4">
        <v>5</v>
      </c>
      <c r="AZ2874" s="4">
        <v>24</v>
      </c>
    </row>
    <row r="2875" spans="1:52" x14ac:dyDescent="0.25">
      <c r="A2875" s="4">
        <v>2017</v>
      </c>
      <c r="B2875" s="4" t="s">
        <v>511</v>
      </c>
      <c r="C2875" t="s">
        <v>53</v>
      </c>
      <c r="D2875" t="s">
        <v>438</v>
      </c>
      <c r="E2875" t="s">
        <v>935</v>
      </c>
      <c r="F2875" s="4">
        <v>12</v>
      </c>
      <c r="G2875">
        <v>8</v>
      </c>
      <c r="H2875">
        <v>2.5</v>
      </c>
      <c r="I2875">
        <v>12</v>
      </c>
      <c r="J2875">
        <v>4.3333333333333304</v>
      </c>
      <c r="K2875">
        <v>0</v>
      </c>
      <c r="L2875">
        <v>0</v>
      </c>
      <c r="M2875">
        <v>3</v>
      </c>
      <c r="N2875">
        <v>537.36363636363603</v>
      </c>
      <c r="O2875">
        <v>0.25</v>
      </c>
      <c r="P2875">
        <v>12</v>
      </c>
      <c r="Q2875">
        <v>32.5</v>
      </c>
      <c r="R2875">
        <v>2</v>
      </c>
      <c r="S2875">
        <v>54.5</v>
      </c>
      <c r="T2875">
        <v>5</v>
      </c>
      <c r="U2875">
        <v>138</v>
      </c>
      <c r="V2875">
        <v>5</v>
      </c>
      <c r="W2875">
        <v>83.6</v>
      </c>
      <c r="X2875">
        <v>4</v>
      </c>
      <c r="Y2875">
        <v>161.75</v>
      </c>
      <c r="Z2875">
        <v>5</v>
      </c>
      <c r="AA2875">
        <v>241.2</v>
      </c>
      <c r="AB2875">
        <v>7</v>
      </c>
      <c r="AC2875">
        <v>180.42857142857099</v>
      </c>
      <c r="AD2875">
        <v>0.58333333333333304</v>
      </c>
      <c r="AE2875">
        <v>1</v>
      </c>
      <c r="AF2875">
        <v>184</v>
      </c>
      <c r="AG2875">
        <v>8.3333333333333301E-2</v>
      </c>
      <c r="AH2875" s="4">
        <v>2</v>
      </c>
      <c r="AI2875">
        <v>0.4</v>
      </c>
      <c r="AJ2875" s="4">
        <v>2</v>
      </c>
      <c r="AK2875">
        <v>0.4</v>
      </c>
      <c r="AL2875" s="4">
        <v>0</v>
      </c>
      <c r="AM2875">
        <v>0</v>
      </c>
      <c r="AN2875" s="4">
        <v>2</v>
      </c>
      <c r="AO2875">
        <v>0.28571428571428598</v>
      </c>
      <c r="AP2875" s="4">
        <v>0</v>
      </c>
      <c r="AQ2875">
        <v>0</v>
      </c>
      <c r="AR2875" s="4">
        <v>0</v>
      </c>
      <c r="AS2875">
        <v>0</v>
      </c>
      <c r="AT2875" s="4">
        <v>0</v>
      </c>
      <c r="AU2875" s="4">
        <v>0</v>
      </c>
      <c r="AV2875" s="4">
        <v>0</v>
      </c>
      <c r="AW2875">
        <v>1.0909090909090899</v>
      </c>
      <c r="AX2875" s="4">
        <f t="shared" si="44"/>
        <v>11.000000000000011</v>
      </c>
      <c r="AY2875" s="4">
        <v>2</v>
      </c>
      <c r="AZ2875" s="4">
        <v>18.5</v>
      </c>
    </row>
    <row r="2876" spans="1:52" x14ac:dyDescent="0.25">
      <c r="A2876" s="4">
        <v>2017</v>
      </c>
      <c r="B2876" s="4" t="s">
        <v>511</v>
      </c>
      <c r="C2876" t="s">
        <v>53</v>
      </c>
      <c r="D2876" t="s">
        <v>439</v>
      </c>
      <c r="E2876" t="s">
        <v>936</v>
      </c>
      <c r="F2876" s="4">
        <v>98</v>
      </c>
      <c r="G2876">
        <v>64</v>
      </c>
      <c r="H2876">
        <v>8.6875</v>
      </c>
      <c r="I2876">
        <v>98</v>
      </c>
      <c r="J2876">
        <v>12.969387755102</v>
      </c>
      <c r="K2876">
        <v>4</v>
      </c>
      <c r="L2876">
        <v>4.08163265306122E-2</v>
      </c>
      <c r="M2876">
        <v>16</v>
      </c>
      <c r="N2876">
        <v>734.33333333333303</v>
      </c>
      <c r="O2876">
        <v>0.16326530612244899</v>
      </c>
      <c r="P2876">
        <v>87</v>
      </c>
      <c r="Q2876">
        <v>31.183908045976999</v>
      </c>
      <c r="R2876">
        <v>29</v>
      </c>
      <c r="S2876">
        <v>99.241379310344797</v>
      </c>
      <c r="T2876">
        <v>28</v>
      </c>
      <c r="U2876">
        <v>177.607142857143</v>
      </c>
      <c r="V2876">
        <v>28</v>
      </c>
      <c r="W2876">
        <v>51.428571428571402</v>
      </c>
      <c r="X2876">
        <v>54</v>
      </c>
      <c r="Y2876">
        <v>218.888888888889</v>
      </c>
      <c r="Z2876">
        <v>34</v>
      </c>
      <c r="AA2876">
        <v>362.33333333333297</v>
      </c>
      <c r="AB2876">
        <v>64</v>
      </c>
      <c r="AC2876">
        <v>180.421875</v>
      </c>
      <c r="AD2876">
        <v>0.65306122448979598</v>
      </c>
      <c r="AE2876">
        <v>14</v>
      </c>
      <c r="AF2876">
        <v>195.42857142857099</v>
      </c>
      <c r="AG2876">
        <v>0.14285714285714299</v>
      </c>
      <c r="AH2876" s="4">
        <v>23</v>
      </c>
      <c r="AI2876">
        <v>0.76666666666666705</v>
      </c>
      <c r="AJ2876" s="4">
        <v>10</v>
      </c>
      <c r="AK2876">
        <v>0.33333333333333298</v>
      </c>
      <c r="AL2876" s="4">
        <v>12</v>
      </c>
      <c r="AM2876">
        <v>0.1875</v>
      </c>
      <c r="AN2876" s="4">
        <v>4</v>
      </c>
      <c r="AO2876">
        <v>6.25E-2</v>
      </c>
      <c r="AP2876" s="4">
        <v>0</v>
      </c>
      <c r="AQ2876">
        <v>0</v>
      </c>
      <c r="AR2876" s="4">
        <v>3</v>
      </c>
      <c r="AS2876">
        <v>3.06122448979592E-2</v>
      </c>
      <c r="AT2876" s="4">
        <v>0</v>
      </c>
      <c r="AU2876" s="4">
        <v>0</v>
      </c>
      <c r="AV2876" s="4">
        <v>0</v>
      </c>
      <c r="AW2876">
        <v>1.2564102564102599</v>
      </c>
      <c r="AX2876" s="4">
        <f t="shared" si="44"/>
        <v>77.999999999999787</v>
      </c>
      <c r="AY2876" s="4">
        <v>28</v>
      </c>
      <c r="AZ2876" s="4">
        <v>171.70370370370401</v>
      </c>
    </row>
    <row r="2877" spans="1:52" x14ac:dyDescent="0.25">
      <c r="A2877" s="4">
        <v>2017</v>
      </c>
      <c r="B2877" s="4" t="s">
        <v>511</v>
      </c>
      <c r="C2877" t="s">
        <v>53</v>
      </c>
      <c r="D2877" t="s">
        <v>440</v>
      </c>
      <c r="E2877" t="s">
        <v>937</v>
      </c>
      <c r="F2877" s="4">
        <v>67</v>
      </c>
      <c r="G2877">
        <v>43</v>
      </c>
      <c r="H2877">
        <v>4.3255813953488396</v>
      </c>
      <c r="I2877">
        <v>67</v>
      </c>
      <c r="J2877">
        <v>9.5970149253731307</v>
      </c>
      <c r="K2877">
        <v>2</v>
      </c>
      <c r="L2877">
        <v>2.9850746268656699E-2</v>
      </c>
      <c r="M2877">
        <v>7</v>
      </c>
      <c r="N2877">
        <v>33.84375</v>
      </c>
      <c r="O2877">
        <v>0.104477611940299</v>
      </c>
      <c r="P2877">
        <v>60</v>
      </c>
      <c r="Q2877">
        <v>35.983333333333299</v>
      </c>
      <c r="R2877">
        <v>19</v>
      </c>
      <c r="S2877">
        <v>69.736842105263193</v>
      </c>
      <c r="T2877">
        <v>25</v>
      </c>
      <c r="U2877">
        <v>212.8</v>
      </c>
      <c r="V2877">
        <v>24</v>
      </c>
      <c r="W2877">
        <v>25.125</v>
      </c>
      <c r="X2877">
        <v>31</v>
      </c>
      <c r="Y2877">
        <v>160.870967741935</v>
      </c>
      <c r="Z2877">
        <v>27</v>
      </c>
      <c r="AA2877">
        <v>535.16666666666697</v>
      </c>
      <c r="AB2877">
        <v>40</v>
      </c>
      <c r="AC2877">
        <v>200.783783783784</v>
      </c>
      <c r="AD2877">
        <v>0.55223880597014896</v>
      </c>
      <c r="AE2877">
        <v>3</v>
      </c>
      <c r="AF2877">
        <v>148.333333333333</v>
      </c>
      <c r="AG2877">
        <v>4.47761194029851E-2</v>
      </c>
      <c r="AH2877" s="4">
        <v>16</v>
      </c>
      <c r="AI2877">
        <v>0.66666666666666696</v>
      </c>
      <c r="AJ2877" s="4">
        <v>9</v>
      </c>
      <c r="AK2877">
        <v>0.375</v>
      </c>
      <c r="AL2877" s="4">
        <v>15</v>
      </c>
      <c r="AM2877">
        <v>0.40540540540540498</v>
      </c>
      <c r="AN2877" s="4">
        <v>7</v>
      </c>
      <c r="AO2877">
        <v>0.18918918918918901</v>
      </c>
      <c r="AP2877" s="4">
        <v>0</v>
      </c>
      <c r="AQ2877">
        <v>0</v>
      </c>
      <c r="AR2877" s="4">
        <v>0</v>
      </c>
      <c r="AS2877">
        <v>0</v>
      </c>
      <c r="AT2877" s="4">
        <v>0</v>
      </c>
      <c r="AU2877" s="4">
        <v>0</v>
      </c>
      <c r="AV2877" s="4">
        <v>4</v>
      </c>
      <c r="AW2877">
        <v>1.21818181818182</v>
      </c>
      <c r="AX2877" s="4">
        <f t="shared" si="44"/>
        <v>54.999999999999915</v>
      </c>
      <c r="AY2877" s="4">
        <v>25</v>
      </c>
      <c r="AZ2877" s="4">
        <v>66.400000000000006</v>
      </c>
    </row>
    <row r="2878" spans="1:52" x14ac:dyDescent="0.25">
      <c r="A2878" s="4">
        <v>2017</v>
      </c>
      <c r="B2878" s="4" t="s">
        <v>511</v>
      </c>
      <c r="C2878" t="s">
        <v>53</v>
      </c>
      <c r="D2878" t="s">
        <v>442</v>
      </c>
      <c r="E2878" t="s">
        <v>939</v>
      </c>
      <c r="F2878" s="4">
        <v>15</v>
      </c>
      <c r="G2878">
        <v>13</v>
      </c>
      <c r="H2878">
        <v>3.1538461538461502</v>
      </c>
      <c r="I2878">
        <v>15</v>
      </c>
      <c r="J2878">
        <v>16.466666666666701</v>
      </c>
      <c r="K2878">
        <v>0</v>
      </c>
      <c r="L2878">
        <v>0</v>
      </c>
      <c r="M2878">
        <v>1</v>
      </c>
      <c r="N2878">
        <v>362.86666666666702</v>
      </c>
      <c r="O2878">
        <v>6.6666666666666693E-2</v>
      </c>
      <c r="P2878">
        <v>15</v>
      </c>
      <c r="Q2878">
        <v>31.533333333333299</v>
      </c>
      <c r="R2878">
        <v>7</v>
      </c>
      <c r="S2878">
        <v>81.428571428571402</v>
      </c>
      <c r="T2878">
        <v>5</v>
      </c>
      <c r="U2878">
        <v>166.6</v>
      </c>
      <c r="V2878">
        <v>5</v>
      </c>
      <c r="W2878">
        <v>19.2</v>
      </c>
      <c r="X2878">
        <v>10</v>
      </c>
      <c r="Y2878">
        <v>131.80000000000001</v>
      </c>
      <c r="Z2878">
        <v>5</v>
      </c>
      <c r="AA2878">
        <v>480.8</v>
      </c>
      <c r="AB2878">
        <v>10</v>
      </c>
      <c r="AC2878">
        <v>153.30000000000001</v>
      </c>
      <c r="AD2878">
        <v>0.66666666666666696</v>
      </c>
      <c r="AE2878">
        <v>2</v>
      </c>
      <c r="AF2878">
        <v>37.5</v>
      </c>
      <c r="AG2878">
        <v>0.133333333333333</v>
      </c>
      <c r="AH2878" s="4">
        <v>3</v>
      </c>
      <c r="AI2878">
        <v>0.6</v>
      </c>
      <c r="AJ2878" s="4">
        <v>1</v>
      </c>
      <c r="AK2878">
        <v>0.2</v>
      </c>
      <c r="AL2878" s="4">
        <v>0</v>
      </c>
      <c r="AM2878">
        <v>0</v>
      </c>
      <c r="AN2878" s="4">
        <v>0</v>
      </c>
      <c r="AO2878">
        <v>0</v>
      </c>
      <c r="AP2878" s="4">
        <v>0</v>
      </c>
      <c r="AQ2878">
        <v>0</v>
      </c>
      <c r="AR2878" s="4">
        <v>0</v>
      </c>
      <c r="AS2878">
        <v>0</v>
      </c>
      <c r="AT2878" s="4">
        <v>0</v>
      </c>
      <c r="AU2878" s="4">
        <v>0</v>
      </c>
      <c r="AV2878" s="4">
        <v>0</v>
      </c>
      <c r="AW2878">
        <v>1.15384615384615</v>
      </c>
      <c r="AX2878" s="4">
        <f t="shared" si="44"/>
        <v>13.000000000000044</v>
      </c>
      <c r="AY2878" s="4">
        <v>5</v>
      </c>
      <c r="AZ2878" s="4">
        <v>10.4</v>
      </c>
    </row>
    <row r="2879" spans="1:52" x14ac:dyDescent="0.25">
      <c r="A2879" s="4">
        <v>2017</v>
      </c>
      <c r="B2879" s="4" t="s">
        <v>511</v>
      </c>
      <c r="C2879" t="s">
        <v>53</v>
      </c>
      <c r="D2879" t="s">
        <v>489</v>
      </c>
      <c r="E2879" t="s">
        <v>985</v>
      </c>
      <c r="F2879" s="4">
        <v>15</v>
      </c>
      <c r="G2879">
        <v>9</v>
      </c>
      <c r="H2879">
        <v>6</v>
      </c>
      <c r="I2879">
        <v>15</v>
      </c>
      <c r="J2879">
        <v>6.8666666666666698</v>
      </c>
      <c r="K2879">
        <v>0</v>
      </c>
      <c r="L2879">
        <v>0</v>
      </c>
      <c r="M2879">
        <v>0</v>
      </c>
      <c r="N2879">
        <v>125</v>
      </c>
      <c r="O2879">
        <v>0</v>
      </c>
      <c r="P2879">
        <v>14</v>
      </c>
      <c r="Q2879">
        <v>31.428571428571399</v>
      </c>
      <c r="R2879">
        <v>8</v>
      </c>
      <c r="S2879">
        <v>91.375</v>
      </c>
      <c r="T2879">
        <v>2</v>
      </c>
      <c r="U2879">
        <v>69</v>
      </c>
      <c r="V2879">
        <v>2</v>
      </c>
      <c r="W2879">
        <v>64</v>
      </c>
      <c r="X2879">
        <v>5</v>
      </c>
      <c r="Y2879">
        <v>110.8</v>
      </c>
      <c r="Z2879">
        <v>5</v>
      </c>
      <c r="AA2879">
        <v>182.6</v>
      </c>
      <c r="AB2879">
        <v>10</v>
      </c>
      <c r="AC2879">
        <v>167</v>
      </c>
      <c r="AD2879">
        <v>0.66666666666666696</v>
      </c>
      <c r="AE2879">
        <v>1</v>
      </c>
      <c r="AF2879">
        <v>103</v>
      </c>
      <c r="AG2879">
        <v>6.6666666666666693E-2</v>
      </c>
      <c r="AH2879" s="4">
        <v>3</v>
      </c>
      <c r="AI2879">
        <v>0.6</v>
      </c>
      <c r="AJ2879" s="4">
        <v>0</v>
      </c>
      <c r="AK2879">
        <v>0</v>
      </c>
      <c r="AL2879" s="4">
        <v>3</v>
      </c>
      <c r="AM2879">
        <v>0.3</v>
      </c>
      <c r="AN2879" s="4">
        <v>1</v>
      </c>
      <c r="AO2879">
        <v>0.1</v>
      </c>
      <c r="AP2879" s="4">
        <v>0</v>
      </c>
      <c r="AQ2879">
        <v>0</v>
      </c>
      <c r="AR2879" s="4">
        <v>0</v>
      </c>
      <c r="AS2879">
        <v>0</v>
      </c>
      <c r="AT2879" s="4">
        <v>0</v>
      </c>
      <c r="AU2879" s="4">
        <v>0</v>
      </c>
      <c r="AV2879" s="4">
        <v>1</v>
      </c>
      <c r="AW2879">
        <v>1.0714285714285701</v>
      </c>
      <c r="AX2879" s="4">
        <f t="shared" si="44"/>
        <v>14.000000000000018</v>
      </c>
      <c r="AY2879" s="4">
        <v>2</v>
      </c>
      <c r="AZ2879" s="4">
        <v>0</v>
      </c>
    </row>
    <row r="2880" spans="1:52" x14ac:dyDescent="0.25">
      <c r="A2880" s="4">
        <v>2017</v>
      </c>
      <c r="B2880" s="4" t="s">
        <v>511</v>
      </c>
      <c r="C2880" t="s">
        <v>53</v>
      </c>
      <c r="D2880" t="s">
        <v>491</v>
      </c>
      <c r="E2880" t="s">
        <v>987</v>
      </c>
      <c r="F2880" s="4">
        <v>42</v>
      </c>
      <c r="G2880">
        <v>28</v>
      </c>
      <c r="H2880">
        <v>4.6071428571428603</v>
      </c>
      <c r="I2880">
        <v>42</v>
      </c>
      <c r="J2880">
        <v>15.7380952380952</v>
      </c>
      <c r="K2880">
        <v>0</v>
      </c>
      <c r="L2880">
        <v>0</v>
      </c>
      <c r="M2880">
        <v>3</v>
      </c>
      <c r="N2880">
        <v>97.775000000000006</v>
      </c>
      <c r="O2880">
        <v>7.1428571428571397E-2</v>
      </c>
      <c r="P2880">
        <v>41</v>
      </c>
      <c r="Q2880">
        <v>32.780487804878</v>
      </c>
      <c r="R2880">
        <v>14</v>
      </c>
      <c r="S2880">
        <v>52.857142857142897</v>
      </c>
      <c r="T2880">
        <v>14</v>
      </c>
      <c r="U2880">
        <v>142.57142857142901</v>
      </c>
      <c r="V2880">
        <v>13</v>
      </c>
      <c r="W2880">
        <v>26.461538461538499</v>
      </c>
      <c r="X2880">
        <v>24</v>
      </c>
      <c r="Y2880">
        <v>144.291666666667</v>
      </c>
      <c r="Z2880">
        <v>15</v>
      </c>
      <c r="AA2880">
        <v>295.78571428571399</v>
      </c>
      <c r="AB2880">
        <v>27</v>
      </c>
      <c r="AC2880">
        <v>277.769230769231</v>
      </c>
      <c r="AD2880">
        <v>0.61904761904761896</v>
      </c>
      <c r="AE2880">
        <v>2</v>
      </c>
      <c r="AF2880">
        <v>302</v>
      </c>
      <c r="AG2880">
        <v>4.7619047619047603E-2</v>
      </c>
      <c r="AH2880" s="4">
        <v>7</v>
      </c>
      <c r="AI2880">
        <v>0.5</v>
      </c>
      <c r="AJ2880" s="4">
        <v>7</v>
      </c>
      <c r="AK2880">
        <v>0.5</v>
      </c>
      <c r="AL2880" s="4">
        <v>5</v>
      </c>
      <c r="AM2880">
        <v>0.19230769230769201</v>
      </c>
      <c r="AN2880" s="4">
        <v>3</v>
      </c>
      <c r="AO2880">
        <v>0.115384615384615</v>
      </c>
      <c r="AP2880" s="4">
        <v>0</v>
      </c>
      <c r="AQ2880">
        <v>0</v>
      </c>
      <c r="AR2880" s="4">
        <v>0</v>
      </c>
      <c r="AS2880">
        <v>0</v>
      </c>
      <c r="AT2880" s="4">
        <v>0</v>
      </c>
      <c r="AU2880" s="4">
        <v>0</v>
      </c>
      <c r="AV2880" s="4">
        <v>0</v>
      </c>
      <c r="AW2880">
        <v>1.2</v>
      </c>
      <c r="AX2880" s="4">
        <f t="shared" si="44"/>
        <v>35</v>
      </c>
      <c r="AY2880" s="4">
        <v>13</v>
      </c>
      <c r="AZ2880" s="4">
        <v>19.461538461538499</v>
      </c>
    </row>
    <row r="2881" spans="1:52" x14ac:dyDescent="0.25">
      <c r="A2881" s="4">
        <v>2017</v>
      </c>
      <c r="B2881" s="4" t="s">
        <v>511</v>
      </c>
      <c r="C2881" t="s">
        <v>53</v>
      </c>
      <c r="D2881" t="s">
        <v>83</v>
      </c>
      <c r="E2881" t="s">
        <v>602</v>
      </c>
      <c r="F2881" s="4">
        <v>1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 s="4">
        <v>0</v>
      </c>
      <c r="AI2881">
        <v>0</v>
      </c>
      <c r="AJ2881" s="4">
        <v>0</v>
      </c>
      <c r="AK2881">
        <v>0</v>
      </c>
      <c r="AL2881" s="4">
        <v>0</v>
      </c>
      <c r="AM2881">
        <v>0</v>
      </c>
      <c r="AN2881" s="4">
        <v>0</v>
      </c>
      <c r="AO2881">
        <v>0</v>
      </c>
      <c r="AP2881" s="4">
        <v>0</v>
      </c>
      <c r="AQ2881">
        <v>0</v>
      </c>
      <c r="AR2881" s="4">
        <v>0</v>
      </c>
      <c r="AS2881">
        <v>0</v>
      </c>
      <c r="AT2881" s="4">
        <v>1</v>
      </c>
      <c r="AU2881" s="4">
        <v>0</v>
      </c>
      <c r="AV2881" s="4">
        <v>0</v>
      </c>
      <c r="AW2881">
        <v>0</v>
      </c>
      <c r="AX2881" s="4">
        <f t="shared" si="44"/>
        <v>0</v>
      </c>
      <c r="AY2881" s="4">
        <v>0</v>
      </c>
      <c r="AZ2881" s="4">
        <v>0</v>
      </c>
    </row>
    <row r="2882" spans="1:52" x14ac:dyDescent="0.25">
      <c r="A2882" s="4">
        <v>2017</v>
      </c>
      <c r="B2882" s="4" t="s">
        <v>511</v>
      </c>
      <c r="C2882" t="s">
        <v>53</v>
      </c>
      <c r="D2882" t="s">
        <v>513</v>
      </c>
      <c r="E2882" t="s">
        <v>1007</v>
      </c>
      <c r="F2882" s="4">
        <v>5</v>
      </c>
      <c r="G2882">
        <v>2</v>
      </c>
      <c r="H2882">
        <v>0.5</v>
      </c>
      <c r="I2882">
        <v>5</v>
      </c>
      <c r="J2882">
        <v>5.6</v>
      </c>
      <c r="K2882">
        <v>0</v>
      </c>
      <c r="L2882">
        <v>0</v>
      </c>
      <c r="M2882">
        <v>0</v>
      </c>
      <c r="N2882">
        <v>732</v>
      </c>
      <c r="O2882">
        <v>0</v>
      </c>
      <c r="P2882">
        <v>3</v>
      </c>
      <c r="Q2882">
        <v>10.6666666666667</v>
      </c>
      <c r="R2882">
        <v>3</v>
      </c>
      <c r="S2882">
        <v>56.6666666666667</v>
      </c>
      <c r="T2882">
        <v>0</v>
      </c>
      <c r="U2882">
        <v>0</v>
      </c>
      <c r="V2882">
        <v>0</v>
      </c>
      <c r="W2882">
        <v>0</v>
      </c>
      <c r="X2882">
        <v>1</v>
      </c>
      <c r="Y2882">
        <v>50</v>
      </c>
      <c r="Z2882">
        <v>0</v>
      </c>
      <c r="AA2882">
        <v>0</v>
      </c>
      <c r="AB2882">
        <v>5</v>
      </c>
      <c r="AC2882">
        <v>92.6</v>
      </c>
      <c r="AD2882">
        <v>1</v>
      </c>
      <c r="AE2882">
        <v>2</v>
      </c>
      <c r="AF2882">
        <v>95</v>
      </c>
      <c r="AG2882">
        <v>0.4</v>
      </c>
      <c r="AH2882" s="4">
        <v>0</v>
      </c>
      <c r="AI2882">
        <v>0</v>
      </c>
      <c r="AJ2882" s="4">
        <v>0</v>
      </c>
      <c r="AK2882">
        <v>0</v>
      </c>
      <c r="AL2882" s="4">
        <v>0</v>
      </c>
      <c r="AM2882">
        <v>0</v>
      </c>
      <c r="AN2882" s="4">
        <v>0</v>
      </c>
      <c r="AO2882">
        <v>0</v>
      </c>
      <c r="AP2882" s="4">
        <v>0</v>
      </c>
      <c r="AQ2882">
        <v>0</v>
      </c>
      <c r="AR2882" s="4">
        <v>0</v>
      </c>
      <c r="AS2882">
        <v>0</v>
      </c>
      <c r="AT2882" s="4">
        <v>0</v>
      </c>
      <c r="AU2882" s="4">
        <v>0</v>
      </c>
      <c r="AV2882" s="4">
        <v>0</v>
      </c>
      <c r="AW2882">
        <v>1.25</v>
      </c>
      <c r="AX2882" s="4">
        <f t="shared" si="44"/>
        <v>4</v>
      </c>
      <c r="AY2882" s="4">
        <v>0</v>
      </c>
      <c r="AZ2882" s="4">
        <v>0</v>
      </c>
    </row>
    <row r="2883" spans="1:52" x14ac:dyDescent="0.25">
      <c r="A2883" s="4">
        <v>2017</v>
      </c>
      <c r="B2883" s="4" t="s">
        <v>511</v>
      </c>
      <c r="C2883" t="s">
        <v>53</v>
      </c>
      <c r="D2883" t="s">
        <v>514</v>
      </c>
      <c r="E2883" t="s">
        <v>1008</v>
      </c>
      <c r="F2883" s="4">
        <v>1</v>
      </c>
      <c r="G2883">
        <v>0</v>
      </c>
      <c r="H2883">
        <v>0</v>
      </c>
      <c r="I2883">
        <v>1</v>
      </c>
      <c r="J2883">
        <v>2</v>
      </c>
      <c r="K2883">
        <v>0</v>
      </c>
      <c r="L2883">
        <v>0</v>
      </c>
      <c r="M2883">
        <v>0</v>
      </c>
      <c r="N2883">
        <v>-30</v>
      </c>
      <c r="O2883">
        <v>0</v>
      </c>
      <c r="P2883">
        <v>1</v>
      </c>
      <c r="Q2883">
        <v>11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1</v>
      </c>
      <c r="Y2883">
        <v>32</v>
      </c>
      <c r="Z2883">
        <v>0</v>
      </c>
      <c r="AA2883">
        <v>0</v>
      </c>
      <c r="AB2883">
        <v>1</v>
      </c>
      <c r="AC2883">
        <v>89</v>
      </c>
      <c r="AD2883">
        <v>1</v>
      </c>
      <c r="AE2883">
        <v>0</v>
      </c>
      <c r="AF2883">
        <v>0</v>
      </c>
      <c r="AG2883">
        <v>0</v>
      </c>
      <c r="AH2883" s="4">
        <v>0</v>
      </c>
      <c r="AI2883">
        <v>0</v>
      </c>
      <c r="AJ2883" s="4">
        <v>0</v>
      </c>
      <c r="AK2883">
        <v>0</v>
      </c>
      <c r="AL2883" s="4">
        <v>0</v>
      </c>
      <c r="AM2883">
        <v>0</v>
      </c>
      <c r="AN2883" s="4">
        <v>0</v>
      </c>
      <c r="AO2883">
        <v>0</v>
      </c>
      <c r="AP2883" s="4">
        <v>0</v>
      </c>
      <c r="AQ2883">
        <v>0</v>
      </c>
      <c r="AR2883" s="4">
        <v>0</v>
      </c>
      <c r="AS2883">
        <v>0</v>
      </c>
      <c r="AT2883" s="4">
        <v>0</v>
      </c>
      <c r="AU2883" s="4">
        <v>0</v>
      </c>
      <c r="AV2883" s="4">
        <v>0</v>
      </c>
      <c r="AW2883">
        <v>1</v>
      </c>
      <c r="AX2883" s="4">
        <f t="shared" ref="AX2883:AX2946" si="45">IF(ISERROR(F2883/AW2883),0,F2883/AW2883)</f>
        <v>1</v>
      </c>
      <c r="AY2883" s="4">
        <v>0</v>
      </c>
      <c r="AZ2883" s="4">
        <v>0</v>
      </c>
    </row>
    <row r="2884" spans="1:52" x14ac:dyDescent="0.25">
      <c r="A2884" s="4">
        <v>2017</v>
      </c>
      <c r="B2884" s="4" t="s">
        <v>511</v>
      </c>
      <c r="C2884" t="s">
        <v>53</v>
      </c>
      <c r="D2884" t="s">
        <v>515</v>
      </c>
      <c r="E2884" t="s">
        <v>1009</v>
      </c>
      <c r="F2884" s="4">
        <v>23</v>
      </c>
      <c r="G2884">
        <v>18</v>
      </c>
      <c r="H2884">
        <v>2.6111111111111098</v>
      </c>
      <c r="I2884">
        <v>23</v>
      </c>
      <c r="J2884">
        <v>4.9130434782608701</v>
      </c>
      <c r="K2884">
        <v>2</v>
      </c>
      <c r="L2884">
        <v>8.6956521739130405E-2</v>
      </c>
      <c r="M2884">
        <v>4</v>
      </c>
      <c r="N2884">
        <v>428.78947368421098</v>
      </c>
      <c r="O2884">
        <v>0.173913043478261</v>
      </c>
      <c r="P2884">
        <v>19</v>
      </c>
      <c r="Q2884">
        <v>42.157894736842103</v>
      </c>
      <c r="R2884">
        <v>2</v>
      </c>
      <c r="S2884">
        <v>99.5</v>
      </c>
      <c r="T2884">
        <v>0</v>
      </c>
      <c r="U2884">
        <v>0</v>
      </c>
      <c r="V2884">
        <v>0</v>
      </c>
      <c r="W2884">
        <v>0</v>
      </c>
      <c r="X2884">
        <v>4</v>
      </c>
      <c r="Y2884">
        <v>227.5</v>
      </c>
      <c r="Z2884">
        <v>3</v>
      </c>
      <c r="AA2884">
        <v>229</v>
      </c>
      <c r="AB2884">
        <v>20</v>
      </c>
      <c r="AC2884">
        <v>144.157894736842</v>
      </c>
      <c r="AD2884">
        <v>0.82608695652173902</v>
      </c>
      <c r="AE2884">
        <v>4</v>
      </c>
      <c r="AF2884">
        <v>83.5</v>
      </c>
      <c r="AG2884">
        <v>0.173913043478261</v>
      </c>
      <c r="AH2884" s="4">
        <v>1</v>
      </c>
      <c r="AI2884">
        <v>1</v>
      </c>
      <c r="AJ2884" s="4">
        <v>1</v>
      </c>
      <c r="AK2884">
        <v>1</v>
      </c>
      <c r="AL2884" s="4">
        <v>0</v>
      </c>
      <c r="AM2884">
        <v>0</v>
      </c>
      <c r="AN2884" s="4">
        <v>0</v>
      </c>
      <c r="AO2884">
        <v>0</v>
      </c>
      <c r="AP2884" s="4">
        <v>1</v>
      </c>
      <c r="AQ2884">
        <v>4.3478260869565202E-2</v>
      </c>
      <c r="AR2884" s="4">
        <v>1</v>
      </c>
      <c r="AS2884">
        <v>4.3478260869565202E-2</v>
      </c>
      <c r="AT2884" s="4">
        <v>0</v>
      </c>
      <c r="AU2884" s="4">
        <v>0</v>
      </c>
      <c r="AV2884" s="4">
        <v>0</v>
      </c>
      <c r="AW2884">
        <v>1.3529411764705901</v>
      </c>
      <c r="AX2884" s="4">
        <f t="shared" si="45"/>
        <v>16.999999999999975</v>
      </c>
      <c r="AY2884" s="4">
        <v>0</v>
      </c>
      <c r="AZ2884" s="4">
        <v>0</v>
      </c>
    </row>
    <row r="2885" spans="1:52" x14ac:dyDescent="0.25">
      <c r="A2885" s="4">
        <v>2017</v>
      </c>
      <c r="B2885" s="4" t="s">
        <v>511</v>
      </c>
      <c r="C2885" t="s">
        <v>53</v>
      </c>
      <c r="D2885" t="s">
        <v>295</v>
      </c>
      <c r="E2885" t="s">
        <v>800</v>
      </c>
      <c r="F2885" s="4">
        <v>1</v>
      </c>
      <c r="G2885">
        <v>0</v>
      </c>
      <c r="H2885">
        <v>0</v>
      </c>
      <c r="I2885">
        <v>1</v>
      </c>
      <c r="J2885">
        <v>4</v>
      </c>
      <c r="K2885">
        <v>0</v>
      </c>
      <c r="L2885">
        <v>0</v>
      </c>
      <c r="M2885">
        <v>0</v>
      </c>
      <c r="N2885">
        <v>239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1</v>
      </c>
      <c r="Y2885">
        <v>60</v>
      </c>
      <c r="Z2885">
        <v>0</v>
      </c>
      <c r="AA2885">
        <v>0</v>
      </c>
      <c r="AB2885">
        <v>1</v>
      </c>
      <c r="AC2885">
        <v>78</v>
      </c>
      <c r="AD2885">
        <v>1</v>
      </c>
      <c r="AE2885">
        <v>1</v>
      </c>
      <c r="AF2885">
        <v>78</v>
      </c>
      <c r="AG2885">
        <v>1</v>
      </c>
      <c r="AH2885" s="4">
        <v>0</v>
      </c>
      <c r="AI2885">
        <v>0</v>
      </c>
      <c r="AJ2885" s="4">
        <v>0</v>
      </c>
      <c r="AK2885">
        <v>0</v>
      </c>
      <c r="AL2885" s="4">
        <v>0</v>
      </c>
      <c r="AM2885">
        <v>0</v>
      </c>
      <c r="AN2885" s="4">
        <v>0</v>
      </c>
      <c r="AO2885">
        <v>0</v>
      </c>
      <c r="AP2885" s="4">
        <v>0</v>
      </c>
      <c r="AQ2885">
        <v>0</v>
      </c>
      <c r="AR2885" s="4">
        <v>0</v>
      </c>
      <c r="AS2885">
        <v>0</v>
      </c>
      <c r="AT2885" s="4">
        <v>0</v>
      </c>
      <c r="AU2885" s="4">
        <v>0</v>
      </c>
      <c r="AV2885" s="4">
        <v>0</v>
      </c>
      <c r="AW2885">
        <v>1</v>
      </c>
      <c r="AX2885" s="4">
        <f t="shared" si="45"/>
        <v>1</v>
      </c>
      <c r="AY2885" s="4">
        <v>0</v>
      </c>
      <c r="AZ2885" s="4">
        <v>0</v>
      </c>
    </row>
    <row r="2886" spans="1:52" x14ac:dyDescent="0.25">
      <c r="A2886" s="4">
        <v>2017</v>
      </c>
      <c r="B2886" s="4" t="s">
        <v>511</v>
      </c>
      <c r="C2886" t="s">
        <v>53</v>
      </c>
      <c r="D2886" t="s">
        <v>516</v>
      </c>
      <c r="E2886" t="s">
        <v>1010</v>
      </c>
      <c r="F2886" s="4">
        <v>15</v>
      </c>
      <c r="G2886">
        <v>14</v>
      </c>
      <c r="H2886">
        <v>4.6428571428571397</v>
      </c>
      <c r="I2886">
        <v>15</v>
      </c>
      <c r="J2886">
        <v>8.6</v>
      </c>
      <c r="K2886">
        <v>0</v>
      </c>
      <c r="L2886">
        <v>0</v>
      </c>
      <c r="M2886">
        <v>3</v>
      </c>
      <c r="N2886">
        <v>86.5</v>
      </c>
      <c r="O2886">
        <v>0.2</v>
      </c>
      <c r="P2886">
        <v>15</v>
      </c>
      <c r="Q2886">
        <v>32.4</v>
      </c>
      <c r="R2886">
        <v>7</v>
      </c>
      <c r="S2886">
        <v>110.142857142857</v>
      </c>
      <c r="T2886">
        <v>5</v>
      </c>
      <c r="U2886">
        <v>167.8</v>
      </c>
      <c r="V2886">
        <v>4</v>
      </c>
      <c r="W2886">
        <v>10.5</v>
      </c>
      <c r="X2886">
        <v>8</v>
      </c>
      <c r="Y2886">
        <v>144.5</v>
      </c>
      <c r="Z2886">
        <v>5</v>
      </c>
      <c r="AA2886">
        <v>282.39999999999998</v>
      </c>
      <c r="AB2886">
        <v>10</v>
      </c>
      <c r="AC2886">
        <v>196</v>
      </c>
      <c r="AD2886">
        <v>0.66666666666666696</v>
      </c>
      <c r="AE2886">
        <v>1</v>
      </c>
      <c r="AF2886">
        <v>91</v>
      </c>
      <c r="AG2886">
        <v>6.6666666666666693E-2</v>
      </c>
      <c r="AH2886" s="4">
        <v>5</v>
      </c>
      <c r="AI2886">
        <v>1</v>
      </c>
      <c r="AJ2886" s="4">
        <v>2</v>
      </c>
      <c r="AK2886">
        <v>0.4</v>
      </c>
      <c r="AL2886" s="4">
        <v>3</v>
      </c>
      <c r="AM2886">
        <v>0.3</v>
      </c>
      <c r="AN2886" s="4">
        <v>1</v>
      </c>
      <c r="AO2886">
        <v>0.1</v>
      </c>
      <c r="AP2886" s="4">
        <v>0</v>
      </c>
      <c r="AQ2886">
        <v>0</v>
      </c>
      <c r="AR2886" s="4">
        <v>0</v>
      </c>
      <c r="AS2886">
        <v>0</v>
      </c>
      <c r="AT2886" s="4">
        <v>0</v>
      </c>
      <c r="AU2886" s="4">
        <v>0</v>
      </c>
      <c r="AV2886" s="4">
        <v>0</v>
      </c>
      <c r="AW2886">
        <v>1.15384615384615</v>
      </c>
      <c r="AX2886" s="4">
        <f t="shared" si="45"/>
        <v>13.000000000000044</v>
      </c>
      <c r="AY2886" s="4">
        <v>5</v>
      </c>
      <c r="AZ2886" s="4">
        <v>265</v>
      </c>
    </row>
    <row r="2887" spans="1:52" x14ac:dyDescent="0.25">
      <c r="A2887" s="4">
        <v>2017</v>
      </c>
      <c r="B2887" s="4" t="s">
        <v>511</v>
      </c>
      <c r="C2887" t="s">
        <v>116</v>
      </c>
      <c r="D2887" t="s">
        <v>411</v>
      </c>
      <c r="E2887" t="s">
        <v>907</v>
      </c>
      <c r="F2887" s="4">
        <v>2</v>
      </c>
      <c r="G2887">
        <v>0</v>
      </c>
      <c r="H2887">
        <v>0</v>
      </c>
      <c r="I2887">
        <v>1</v>
      </c>
      <c r="J2887">
        <v>12</v>
      </c>
      <c r="K2887">
        <v>1</v>
      </c>
      <c r="L2887">
        <v>1</v>
      </c>
      <c r="M2887">
        <v>2</v>
      </c>
      <c r="N2887">
        <v>0</v>
      </c>
      <c r="O2887">
        <v>1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 s="4">
        <v>0</v>
      </c>
      <c r="AI2887">
        <v>0</v>
      </c>
      <c r="AJ2887" s="4">
        <v>0</v>
      </c>
      <c r="AK2887">
        <v>0</v>
      </c>
      <c r="AL2887" s="4">
        <v>0</v>
      </c>
      <c r="AM2887">
        <v>0</v>
      </c>
      <c r="AN2887" s="4">
        <v>0</v>
      </c>
      <c r="AO2887">
        <v>0</v>
      </c>
      <c r="AP2887" s="4">
        <v>0</v>
      </c>
      <c r="AQ2887">
        <v>0</v>
      </c>
      <c r="AR2887" s="4">
        <v>0</v>
      </c>
      <c r="AS2887">
        <v>0</v>
      </c>
      <c r="AT2887" s="4">
        <v>0</v>
      </c>
      <c r="AU2887" s="4">
        <v>1</v>
      </c>
      <c r="AV2887" s="4">
        <v>0</v>
      </c>
      <c r="AW2887">
        <v>1</v>
      </c>
      <c r="AX2887" s="4">
        <f t="shared" si="45"/>
        <v>2</v>
      </c>
      <c r="AY2887" s="4">
        <v>0</v>
      </c>
      <c r="AZ2887" s="4">
        <v>0</v>
      </c>
    </row>
    <row r="2888" spans="1:52" x14ac:dyDescent="0.25">
      <c r="A2888" s="4">
        <v>2017</v>
      </c>
      <c r="B2888" s="4" t="s">
        <v>511</v>
      </c>
      <c r="C2888" t="s">
        <v>116</v>
      </c>
      <c r="D2888" t="s">
        <v>134</v>
      </c>
      <c r="E2888" t="s">
        <v>650</v>
      </c>
      <c r="F2888" s="4">
        <v>163</v>
      </c>
      <c r="G2888">
        <v>90</v>
      </c>
      <c r="H2888">
        <v>10.466666666666701</v>
      </c>
      <c r="I2888">
        <v>160</v>
      </c>
      <c r="J2888">
        <v>8.9375</v>
      </c>
      <c r="K2888">
        <v>6</v>
      </c>
      <c r="L2888">
        <v>3.7499999999999999E-2</v>
      </c>
      <c r="M2888">
        <v>8</v>
      </c>
      <c r="N2888">
        <v>-89.628930817610097</v>
      </c>
      <c r="O2888">
        <v>4.9079754601227002E-2</v>
      </c>
      <c r="P2888">
        <v>151</v>
      </c>
      <c r="Q2888">
        <v>23.536423841059602</v>
      </c>
      <c r="R2888">
        <v>53</v>
      </c>
      <c r="S2888">
        <v>130.84905660377399</v>
      </c>
      <c r="T2888">
        <v>0</v>
      </c>
      <c r="U2888">
        <v>0</v>
      </c>
      <c r="V2888">
        <v>0</v>
      </c>
      <c r="W2888">
        <v>0</v>
      </c>
      <c r="X2888">
        <v>41</v>
      </c>
      <c r="Y2888">
        <v>95.121951219512198</v>
      </c>
      <c r="Z2888">
        <v>103</v>
      </c>
      <c r="AA2888">
        <v>378.86458333333297</v>
      </c>
      <c r="AB2888">
        <v>60</v>
      </c>
      <c r="AC2888">
        <v>172.241379310345</v>
      </c>
      <c r="AD2888">
        <v>0.35582822085889598</v>
      </c>
      <c r="AE2888">
        <v>7</v>
      </c>
      <c r="AF2888">
        <v>94.142857142857096</v>
      </c>
      <c r="AG2888">
        <v>4.2944785276073601E-2</v>
      </c>
      <c r="AH2888" s="4">
        <v>56</v>
      </c>
      <c r="AI2888">
        <v>0.58333333333333304</v>
      </c>
      <c r="AJ2888" s="4">
        <v>28</v>
      </c>
      <c r="AK2888">
        <v>0.29166666666666702</v>
      </c>
      <c r="AL2888" s="4">
        <v>12</v>
      </c>
      <c r="AM2888">
        <v>0.20689655172413801</v>
      </c>
      <c r="AN2888" s="4">
        <v>2</v>
      </c>
      <c r="AO2888">
        <v>3.4482758620689703E-2</v>
      </c>
      <c r="AP2888" s="4">
        <v>2</v>
      </c>
      <c r="AQ2888">
        <v>1.22699386503067E-2</v>
      </c>
      <c r="AR2888" s="4">
        <v>0</v>
      </c>
      <c r="AS2888">
        <v>0</v>
      </c>
      <c r="AT2888" s="4">
        <v>0</v>
      </c>
      <c r="AU2888" s="4">
        <v>0</v>
      </c>
      <c r="AV2888" s="4">
        <v>7</v>
      </c>
      <c r="AW2888">
        <v>2.2638888888888902</v>
      </c>
      <c r="AX2888" s="4">
        <f t="shared" si="45"/>
        <v>71.999999999999957</v>
      </c>
      <c r="AY2888" s="4">
        <v>0</v>
      </c>
      <c r="AZ2888" s="4">
        <v>0</v>
      </c>
    </row>
    <row r="2889" spans="1:52" x14ac:dyDescent="0.25">
      <c r="A2889" s="4">
        <v>2017</v>
      </c>
      <c r="B2889" s="4" t="s">
        <v>511</v>
      </c>
      <c r="C2889" t="s">
        <v>116</v>
      </c>
      <c r="D2889" t="s">
        <v>141</v>
      </c>
      <c r="E2889" t="s">
        <v>657</v>
      </c>
      <c r="F2889" s="4">
        <v>165</v>
      </c>
      <c r="G2889">
        <v>69</v>
      </c>
      <c r="H2889">
        <v>8.4782608695652204</v>
      </c>
      <c r="I2889">
        <v>165</v>
      </c>
      <c r="J2889">
        <v>6.8121212121212098</v>
      </c>
      <c r="K2889">
        <v>8</v>
      </c>
      <c r="L2889">
        <v>4.8484848484848499E-2</v>
      </c>
      <c r="M2889">
        <v>96</v>
      </c>
      <c r="N2889">
        <v>2090.4776119403</v>
      </c>
      <c r="O2889">
        <v>0.58181818181818201</v>
      </c>
      <c r="P2889">
        <v>151</v>
      </c>
      <c r="Q2889">
        <v>35.668874172185397</v>
      </c>
      <c r="R2889">
        <v>73</v>
      </c>
      <c r="S2889">
        <v>117.013698630137</v>
      </c>
      <c r="T2889">
        <v>13</v>
      </c>
      <c r="U2889">
        <v>210.538461538462</v>
      </c>
      <c r="V2889">
        <v>11</v>
      </c>
      <c r="W2889">
        <v>37</v>
      </c>
      <c r="X2889">
        <v>67</v>
      </c>
      <c r="Y2889">
        <v>152.37313432835799</v>
      </c>
      <c r="Z2889">
        <v>83</v>
      </c>
      <c r="AA2889">
        <v>437.96103896103898</v>
      </c>
      <c r="AB2889">
        <v>82</v>
      </c>
      <c r="AC2889">
        <v>217.06493506493501</v>
      </c>
      <c r="AD2889">
        <v>0.46666666666666701</v>
      </c>
      <c r="AE2889">
        <v>8</v>
      </c>
      <c r="AF2889">
        <v>132.125</v>
      </c>
      <c r="AG2889">
        <v>4.8484848484848499E-2</v>
      </c>
      <c r="AH2889" s="4">
        <v>37</v>
      </c>
      <c r="AI2889">
        <v>0.48051948051948101</v>
      </c>
      <c r="AJ2889" s="4">
        <v>19</v>
      </c>
      <c r="AK2889">
        <v>0.246753246753247</v>
      </c>
      <c r="AL2889" s="4">
        <v>18</v>
      </c>
      <c r="AM2889">
        <v>0.23376623376623401</v>
      </c>
      <c r="AN2889" s="4">
        <v>4</v>
      </c>
      <c r="AO2889">
        <v>5.1948051948052E-2</v>
      </c>
      <c r="AP2889" s="4">
        <v>3</v>
      </c>
      <c r="AQ2889">
        <v>1.8181818181818198E-2</v>
      </c>
      <c r="AR2889" s="4">
        <v>0</v>
      </c>
      <c r="AS2889">
        <v>0</v>
      </c>
      <c r="AT2889" s="4">
        <v>0</v>
      </c>
      <c r="AU2889" s="4">
        <v>0</v>
      </c>
      <c r="AV2889" s="4">
        <v>6</v>
      </c>
      <c r="AW2889">
        <v>1.71875</v>
      </c>
      <c r="AX2889" s="4">
        <f t="shared" si="45"/>
        <v>96</v>
      </c>
      <c r="AY2889" s="4">
        <v>0</v>
      </c>
      <c r="AZ2889" s="4">
        <v>0</v>
      </c>
    </row>
    <row r="2890" spans="1:52" x14ac:dyDescent="0.25">
      <c r="A2890" s="4">
        <v>2017</v>
      </c>
      <c r="B2890" s="4" t="s">
        <v>511</v>
      </c>
      <c r="C2890" t="s">
        <v>116</v>
      </c>
      <c r="D2890" t="s">
        <v>145</v>
      </c>
      <c r="E2890" t="s">
        <v>661</v>
      </c>
      <c r="F2890" s="4">
        <v>5</v>
      </c>
      <c r="G2890">
        <v>3</v>
      </c>
      <c r="H2890">
        <v>3.6666666666666701</v>
      </c>
      <c r="I2890">
        <v>5</v>
      </c>
      <c r="J2890">
        <v>3.6</v>
      </c>
      <c r="K2890">
        <v>0</v>
      </c>
      <c r="L2890">
        <v>0</v>
      </c>
      <c r="M2890">
        <v>0</v>
      </c>
      <c r="N2890">
        <v>179.8</v>
      </c>
      <c r="O2890">
        <v>0</v>
      </c>
      <c r="P2890">
        <v>5</v>
      </c>
      <c r="Q2890">
        <v>9</v>
      </c>
      <c r="R2890">
        <v>1</v>
      </c>
      <c r="S2890">
        <v>37</v>
      </c>
      <c r="T2890">
        <v>0</v>
      </c>
      <c r="U2890">
        <v>0</v>
      </c>
      <c r="V2890">
        <v>0</v>
      </c>
      <c r="W2890">
        <v>0</v>
      </c>
      <c r="X2890">
        <v>3</v>
      </c>
      <c r="Y2890">
        <v>197.666666666667</v>
      </c>
      <c r="Z2890">
        <v>2</v>
      </c>
      <c r="AA2890">
        <v>363.5</v>
      </c>
      <c r="AB2890">
        <v>3</v>
      </c>
      <c r="AC2890">
        <v>219.333333333333</v>
      </c>
      <c r="AD2890">
        <v>0.6</v>
      </c>
      <c r="AE2890">
        <v>0</v>
      </c>
      <c r="AF2890">
        <v>0</v>
      </c>
      <c r="AG2890">
        <v>0</v>
      </c>
      <c r="AH2890" s="4">
        <v>2</v>
      </c>
      <c r="AI2890">
        <v>1</v>
      </c>
      <c r="AJ2890" s="4">
        <v>1</v>
      </c>
      <c r="AK2890">
        <v>0.5</v>
      </c>
      <c r="AL2890" s="4">
        <v>2</v>
      </c>
      <c r="AM2890">
        <v>0.66666666666666696</v>
      </c>
      <c r="AN2890" s="4">
        <v>0</v>
      </c>
      <c r="AO2890">
        <v>0</v>
      </c>
      <c r="AP2890" s="4">
        <v>0</v>
      </c>
      <c r="AQ2890">
        <v>0</v>
      </c>
      <c r="AR2890" s="4">
        <v>0</v>
      </c>
      <c r="AS2890">
        <v>0</v>
      </c>
      <c r="AT2890" s="4">
        <v>0</v>
      </c>
      <c r="AU2890" s="4">
        <v>0</v>
      </c>
      <c r="AV2890" s="4">
        <v>0</v>
      </c>
      <c r="AW2890">
        <v>1.6666666666666701</v>
      </c>
      <c r="AX2890" s="4">
        <f t="shared" si="45"/>
        <v>2.9999999999999938</v>
      </c>
      <c r="AY2890" s="4">
        <v>0</v>
      </c>
      <c r="AZ2890" s="4">
        <v>0</v>
      </c>
    </row>
    <row r="2891" spans="1:52" x14ac:dyDescent="0.25">
      <c r="A2891" s="4">
        <v>2017</v>
      </c>
      <c r="B2891" s="4" t="s">
        <v>511</v>
      </c>
      <c r="C2891" t="s">
        <v>116</v>
      </c>
      <c r="D2891" t="s">
        <v>412</v>
      </c>
      <c r="E2891" t="s">
        <v>908</v>
      </c>
      <c r="F2891" s="4">
        <v>11</v>
      </c>
      <c r="G2891">
        <v>3</v>
      </c>
      <c r="H2891">
        <v>17.3333333333333</v>
      </c>
      <c r="I2891">
        <v>4</v>
      </c>
      <c r="J2891">
        <v>16.5</v>
      </c>
      <c r="K2891">
        <v>0</v>
      </c>
      <c r="L2891">
        <v>0</v>
      </c>
      <c r="M2891">
        <v>10</v>
      </c>
      <c r="N2891">
        <v>6000</v>
      </c>
      <c r="O2891">
        <v>0.90909090909090895</v>
      </c>
      <c r="P2891">
        <v>1</v>
      </c>
      <c r="Q2891">
        <v>195</v>
      </c>
      <c r="R2891">
        <v>1</v>
      </c>
      <c r="S2891">
        <v>378</v>
      </c>
      <c r="T2891">
        <v>0</v>
      </c>
      <c r="U2891">
        <v>0</v>
      </c>
      <c r="V2891">
        <v>0</v>
      </c>
      <c r="W2891">
        <v>0</v>
      </c>
      <c r="X2891">
        <v>1</v>
      </c>
      <c r="Y2891">
        <v>296</v>
      </c>
      <c r="Z2891">
        <v>1</v>
      </c>
      <c r="AA2891">
        <v>852</v>
      </c>
      <c r="AB2891">
        <v>6</v>
      </c>
      <c r="AC2891">
        <v>83.3333333333333</v>
      </c>
      <c r="AD2891">
        <v>0.54545454545454497</v>
      </c>
      <c r="AE2891">
        <v>1</v>
      </c>
      <c r="AF2891">
        <v>65</v>
      </c>
      <c r="AG2891">
        <v>9.0909090909090898E-2</v>
      </c>
      <c r="AH2891" s="4">
        <v>0</v>
      </c>
      <c r="AI2891">
        <v>0</v>
      </c>
      <c r="AJ2891" s="4">
        <v>1</v>
      </c>
      <c r="AK2891">
        <v>1</v>
      </c>
      <c r="AL2891" s="4">
        <v>0</v>
      </c>
      <c r="AM2891">
        <v>0</v>
      </c>
      <c r="AN2891" s="4">
        <v>0</v>
      </c>
      <c r="AO2891">
        <v>0</v>
      </c>
      <c r="AP2891" s="4">
        <v>0</v>
      </c>
      <c r="AQ2891">
        <v>0</v>
      </c>
      <c r="AR2891" s="4">
        <v>0</v>
      </c>
      <c r="AS2891">
        <v>0</v>
      </c>
      <c r="AT2891" s="4">
        <v>4</v>
      </c>
      <c r="AU2891" s="4">
        <v>0</v>
      </c>
      <c r="AV2891" s="4">
        <v>1</v>
      </c>
      <c r="AW2891">
        <v>1.75</v>
      </c>
      <c r="AX2891" s="4">
        <f t="shared" si="45"/>
        <v>6.2857142857142856</v>
      </c>
      <c r="AY2891" s="4">
        <v>0</v>
      </c>
      <c r="AZ2891" s="4">
        <v>0</v>
      </c>
    </row>
    <row r="2892" spans="1:52" x14ac:dyDescent="0.25">
      <c r="A2892" s="4">
        <v>2017</v>
      </c>
      <c r="B2892" s="4" t="s">
        <v>511</v>
      </c>
      <c r="C2892" t="s">
        <v>116</v>
      </c>
      <c r="D2892" t="s">
        <v>126</v>
      </c>
      <c r="E2892" t="s">
        <v>642</v>
      </c>
      <c r="F2892" s="4">
        <v>239</v>
      </c>
      <c r="G2892">
        <v>102</v>
      </c>
      <c r="H2892">
        <v>7.0784313725490202</v>
      </c>
      <c r="I2892">
        <v>238</v>
      </c>
      <c r="J2892">
        <v>5.8781512605042003</v>
      </c>
      <c r="K2892">
        <v>2</v>
      </c>
      <c r="L2892">
        <v>8.4033613445378096E-3</v>
      </c>
      <c r="M2892">
        <v>52</v>
      </c>
      <c r="N2892">
        <v>1114.62780269058</v>
      </c>
      <c r="O2892">
        <v>0.21757322175732199</v>
      </c>
      <c r="P2892">
        <v>146</v>
      </c>
      <c r="Q2892">
        <v>39.376712328767098</v>
      </c>
      <c r="R2892">
        <v>78</v>
      </c>
      <c r="S2892">
        <v>103.564102564103</v>
      </c>
      <c r="T2892">
        <v>0</v>
      </c>
      <c r="U2892">
        <v>0</v>
      </c>
      <c r="V2892">
        <v>0</v>
      </c>
      <c r="W2892">
        <v>0</v>
      </c>
      <c r="X2892">
        <v>143</v>
      </c>
      <c r="Y2892">
        <v>116.68531468531501</v>
      </c>
      <c r="Z2892">
        <v>63</v>
      </c>
      <c r="AA2892">
        <v>505.58333333333297</v>
      </c>
      <c r="AB2892">
        <v>175</v>
      </c>
      <c r="AC2892">
        <v>154.30057803468199</v>
      </c>
      <c r="AD2892">
        <v>0.72384937238493696</v>
      </c>
      <c r="AE2892">
        <v>31</v>
      </c>
      <c r="AF2892">
        <v>88.451612903225794</v>
      </c>
      <c r="AG2892">
        <v>0.129707112970711</v>
      </c>
      <c r="AH2892" s="4">
        <v>38</v>
      </c>
      <c r="AI2892">
        <v>0.63333333333333297</v>
      </c>
      <c r="AJ2892" s="4">
        <v>14</v>
      </c>
      <c r="AK2892">
        <v>0.233333333333333</v>
      </c>
      <c r="AL2892" s="4">
        <v>41</v>
      </c>
      <c r="AM2892">
        <v>0.23699421965317899</v>
      </c>
      <c r="AN2892" s="4">
        <v>13</v>
      </c>
      <c r="AO2892">
        <v>7.5144508670520194E-2</v>
      </c>
      <c r="AP2892" s="4">
        <v>3</v>
      </c>
      <c r="AQ2892">
        <v>1.2552301255230099E-2</v>
      </c>
      <c r="AR2892" s="4">
        <v>0</v>
      </c>
      <c r="AS2892">
        <v>0</v>
      </c>
      <c r="AT2892" s="4">
        <v>1</v>
      </c>
      <c r="AU2892" s="4">
        <v>0</v>
      </c>
      <c r="AV2892" s="4">
        <v>8</v>
      </c>
      <c r="AW2892">
        <v>1.76296296296296</v>
      </c>
      <c r="AX2892" s="4">
        <f t="shared" si="45"/>
        <v>135.56722689075653</v>
      </c>
      <c r="AY2892" s="4">
        <v>0</v>
      </c>
      <c r="AZ2892" s="4">
        <v>0</v>
      </c>
    </row>
    <row r="2893" spans="1:52" x14ac:dyDescent="0.25">
      <c r="A2893" s="4">
        <v>2017</v>
      </c>
      <c r="B2893" s="4" t="s">
        <v>511</v>
      </c>
      <c r="C2893" t="s">
        <v>116</v>
      </c>
      <c r="D2893" t="s">
        <v>124</v>
      </c>
      <c r="E2893" t="s">
        <v>640</v>
      </c>
      <c r="F2893" s="4">
        <v>156</v>
      </c>
      <c r="G2893">
        <v>42</v>
      </c>
      <c r="H2893">
        <v>4.28571428571429</v>
      </c>
      <c r="I2893">
        <v>146</v>
      </c>
      <c r="J2893">
        <v>4.8150684931506804</v>
      </c>
      <c r="K2893">
        <v>2</v>
      </c>
      <c r="L2893">
        <v>1.3698630136986301E-2</v>
      </c>
      <c r="M2893">
        <v>46</v>
      </c>
      <c r="N2893">
        <v>1004.796875</v>
      </c>
      <c r="O2893">
        <v>0.29487179487179499</v>
      </c>
      <c r="P2893">
        <v>57</v>
      </c>
      <c r="Q2893">
        <v>56.701754385964897</v>
      </c>
      <c r="R2893">
        <v>28</v>
      </c>
      <c r="S2893">
        <v>91.142857142857096</v>
      </c>
      <c r="T2893">
        <v>0</v>
      </c>
      <c r="U2893">
        <v>0</v>
      </c>
      <c r="V2893">
        <v>0</v>
      </c>
      <c r="W2893">
        <v>0</v>
      </c>
      <c r="X2893">
        <v>97</v>
      </c>
      <c r="Y2893">
        <v>58.319587628866003</v>
      </c>
      <c r="Z2893">
        <v>25</v>
      </c>
      <c r="AA2893">
        <v>297.375</v>
      </c>
      <c r="AB2893">
        <v>121</v>
      </c>
      <c r="AC2893">
        <v>91.873949579831901</v>
      </c>
      <c r="AD2893">
        <v>0.762820512820513</v>
      </c>
      <c r="AE2893">
        <v>57</v>
      </c>
      <c r="AF2893">
        <v>45.526315789473699</v>
      </c>
      <c r="AG2893">
        <v>0.36538461538461497</v>
      </c>
      <c r="AH2893" s="4">
        <v>13</v>
      </c>
      <c r="AI2893">
        <v>0.54166666666666696</v>
      </c>
      <c r="AJ2893" s="4">
        <v>3</v>
      </c>
      <c r="AK2893">
        <v>0.125</v>
      </c>
      <c r="AL2893" s="4">
        <v>15</v>
      </c>
      <c r="AM2893">
        <v>0.126050420168067</v>
      </c>
      <c r="AN2893" s="4">
        <v>6</v>
      </c>
      <c r="AO2893">
        <v>5.0420168067226899E-2</v>
      </c>
      <c r="AP2893" s="4">
        <v>1</v>
      </c>
      <c r="AQ2893">
        <v>6.41025641025641E-3</v>
      </c>
      <c r="AR2893" s="4">
        <v>2</v>
      </c>
      <c r="AS2893">
        <v>1.2820512820512799E-2</v>
      </c>
      <c r="AT2893" s="4">
        <v>10</v>
      </c>
      <c r="AU2893" s="4">
        <v>0</v>
      </c>
      <c r="AV2893" s="4">
        <v>8</v>
      </c>
      <c r="AW2893">
        <v>1.7380952380952399</v>
      </c>
      <c r="AX2893" s="4">
        <f t="shared" si="45"/>
        <v>89.753424657534154</v>
      </c>
      <c r="AY2893" s="4">
        <v>0</v>
      </c>
      <c r="AZ2893" s="4">
        <v>0</v>
      </c>
    </row>
    <row r="2894" spans="1:52" x14ac:dyDescent="0.25">
      <c r="A2894" s="4">
        <v>2017</v>
      </c>
      <c r="B2894" s="4" t="s">
        <v>511</v>
      </c>
      <c r="C2894" t="s">
        <v>116</v>
      </c>
      <c r="D2894" t="s">
        <v>118</v>
      </c>
      <c r="E2894" t="s">
        <v>634</v>
      </c>
      <c r="F2894" s="4">
        <v>395</v>
      </c>
      <c r="G2894">
        <v>229</v>
      </c>
      <c r="H2894">
        <v>8.2096069868995603</v>
      </c>
      <c r="I2894">
        <v>394</v>
      </c>
      <c r="J2894">
        <v>7.7106598984771599</v>
      </c>
      <c r="K2894">
        <v>10</v>
      </c>
      <c r="L2894">
        <v>2.5380710659898501E-2</v>
      </c>
      <c r="M2894">
        <v>9</v>
      </c>
      <c r="N2894">
        <v>-41.220207253886002</v>
      </c>
      <c r="O2894">
        <v>2.2784810126582299E-2</v>
      </c>
      <c r="P2894">
        <v>339</v>
      </c>
      <c r="Q2894">
        <v>21.504424778761098</v>
      </c>
      <c r="R2894">
        <v>113</v>
      </c>
      <c r="S2894">
        <v>148.106194690265</v>
      </c>
      <c r="T2894">
        <v>0</v>
      </c>
      <c r="U2894">
        <v>0</v>
      </c>
      <c r="V2894">
        <v>0</v>
      </c>
      <c r="W2894">
        <v>0</v>
      </c>
      <c r="X2894">
        <v>153</v>
      </c>
      <c r="Y2894">
        <v>110.22875816993501</v>
      </c>
      <c r="Z2894">
        <v>214</v>
      </c>
      <c r="AA2894">
        <v>363.12315270936</v>
      </c>
      <c r="AB2894">
        <v>181</v>
      </c>
      <c r="AC2894">
        <v>185.232558139535</v>
      </c>
      <c r="AD2894">
        <v>0.43544303797468398</v>
      </c>
      <c r="AE2894">
        <v>34</v>
      </c>
      <c r="AF2894">
        <v>59.558823529411796</v>
      </c>
      <c r="AG2894">
        <v>8.6075949367088594E-2</v>
      </c>
      <c r="AH2894" s="4">
        <v>101</v>
      </c>
      <c r="AI2894">
        <v>0.497536945812808</v>
      </c>
      <c r="AJ2894" s="4">
        <v>42</v>
      </c>
      <c r="AK2894">
        <v>0.20689655172413801</v>
      </c>
      <c r="AL2894" s="4">
        <v>50</v>
      </c>
      <c r="AM2894">
        <v>0.290697674418605</v>
      </c>
      <c r="AN2894" s="4">
        <v>11</v>
      </c>
      <c r="AO2894">
        <v>6.3953488372092998E-2</v>
      </c>
      <c r="AP2894" s="4">
        <v>5</v>
      </c>
      <c r="AQ2894">
        <v>1.26582278481013E-2</v>
      </c>
      <c r="AR2894" s="4">
        <v>0</v>
      </c>
      <c r="AS2894">
        <v>0</v>
      </c>
      <c r="AT2894" s="4">
        <v>0</v>
      </c>
      <c r="AU2894" s="4">
        <v>0</v>
      </c>
      <c r="AV2894" s="4">
        <v>6</v>
      </c>
      <c r="AW2894">
        <v>2.8214285714285698</v>
      </c>
      <c r="AX2894" s="4">
        <f t="shared" si="45"/>
        <v>140.00000000000009</v>
      </c>
      <c r="AY2894" s="4">
        <v>0</v>
      </c>
      <c r="AZ2894" s="4">
        <v>0</v>
      </c>
    </row>
    <row r="2895" spans="1:52" x14ac:dyDescent="0.25">
      <c r="A2895" s="4">
        <v>2017</v>
      </c>
      <c r="B2895" s="4" t="s">
        <v>511</v>
      </c>
      <c r="C2895" t="s">
        <v>116</v>
      </c>
      <c r="D2895" t="s">
        <v>129</v>
      </c>
      <c r="E2895" t="s">
        <v>645</v>
      </c>
      <c r="F2895" s="4">
        <v>253</v>
      </c>
      <c r="G2895">
        <v>153</v>
      </c>
      <c r="H2895">
        <v>7.4640522875817004</v>
      </c>
      <c r="I2895">
        <v>252</v>
      </c>
      <c r="J2895">
        <v>8.5119047619047592</v>
      </c>
      <c r="K2895">
        <v>12</v>
      </c>
      <c r="L2895">
        <v>4.7619047619047603E-2</v>
      </c>
      <c r="M2895">
        <v>33</v>
      </c>
      <c r="N2895">
        <v>333.20869565217401</v>
      </c>
      <c r="O2895">
        <v>0.13043478260869601</v>
      </c>
      <c r="P2895">
        <v>207</v>
      </c>
      <c r="Q2895">
        <v>17.787439613526601</v>
      </c>
      <c r="R2895">
        <v>46</v>
      </c>
      <c r="S2895">
        <v>158.826086956522</v>
      </c>
      <c r="T2895">
        <v>0</v>
      </c>
      <c r="U2895">
        <v>0</v>
      </c>
      <c r="V2895">
        <v>0</v>
      </c>
      <c r="W2895">
        <v>0</v>
      </c>
      <c r="X2895">
        <v>76</v>
      </c>
      <c r="Y2895">
        <v>74.815789473684205</v>
      </c>
      <c r="Z2895">
        <v>154</v>
      </c>
      <c r="AA2895">
        <v>311.5</v>
      </c>
      <c r="AB2895">
        <v>98</v>
      </c>
      <c r="AC2895">
        <v>155.03225806451599</v>
      </c>
      <c r="AD2895">
        <v>0.36758893280632399</v>
      </c>
      <c r="AE2895">
        <v>29</v>
      </c>
      <c r="AF2895">
        <v>52.7931034482759</v>
      </c>
      <c r="AG2895">
        <v>0.114624505928854</v>
      </c>
      <c r="AH2895" s="4">
        <v>67</v>
      </c>
      <c r="AI2895">
        <v>0.44078947368421101</v>
      </c>
      <c r="AJ2895" s="4">
        <v>31</v>
      </c>
      <c r="AK2895">
        <v>0.20394736842105299</v>
      </c>
      <c r="AL2895" s="4">
        <v>25</v>
      </c>
      <c r="AM2895">
        <v>0.26881720430107497</v>
      </c>
      <c r="AN2895" s="4">
        <v>5</v>
      </c>
      <c r="AO2895">
        <v>5.3763440860215103E-2</v>
      </c>
      <c r="AP2895" s="4">
        <v>1</v>
      </c>
      <c r="AQ2895">
        <v>3.9525691699604697E-3</v>
      </c>
      <c r="AR2895" s="4">
        <v>0</v>
      </c>
      <c r="AS2895">
        <v>0</v>
      </c>
      <c r="AT2895" s="4">
        <v>1</v>
      </c>
      <c r="AU2895" s="4">
        <v>0</v>
      </c>
      <c r="AV2895" s="4">
        <v>10</v>
      </c>
      <c r="AW2895">
        <v>2.625</v>
      </c>
      <c r="AX2895" s="4">
        <f t="shared" si="45"/>
        <v>96.38095238095238</v>
      </c>
      <c r="AY2895" s="4">
        <v>0</v>
      </c>
      <c r="AZ2895" s="4">
        <v>0</v>
      </c>
    </row>
    <row r="2896" spans="1:52" x14ac:dyDescent="0.25">
      <c r="A2896" s="4">
        <v>2017</v>
      </c>
      <c r="B2896" s="4" t="s">
        <v>511</v>
      </c>
      <c r="C2896" t="s">
        <v>116</v>
      </c>
      <c r="D2896" t="s">
        <v>122</v>
      </c>
      <c r="E2896" t="s">
        <v>638</v>
      </c>
      <c r="F2896" s="4">
        <v>272</v>
      </c>
      <c r="G2896">
        <v>142</v>
      </c>
      <c r="H2896">
        <v>5.6126760563380298</v>
      </c>
      <c r="I2896">
        <v>272</v>
      </c>
      <c r="J2896">
        <v>6.6544117647058796</v>
      </c>
      <c r="K2896">
        <v>2</v>
      </c>
      <c r="L2896">
        <v>7.3529411764705899E-3</v>
      </c>
      <c r="M2896">
        <v>91</v>
      </c>
      <c r="N2896">
        <v>1241.1071428571399</v>
      </c>
      <c r="O2896">
        <v>0.33455882352941202</v>
      </c>
      <c r="P2896">
        <v>229</v>
      </c>
      <c r="Q2896">
        <v>18.4235807860262</v>
      </c>
      <c r="R2896">
        <v>87</v>
      </c>
      <c r="S2896">
        <v>76.137931034482804</v>
      </c>
      <c r="T2896">
        <v>0</v>
      </c>
      <c r="U2896">
        <v>0</v>
      </c>
      <c r="V2896">
        <v>0</v>
      </c>
      <c r="W2896">
        <v>0</v>
      </c>
      <c r="X2896">
        <v>143</v>
      </c>
      <c r="Y2896">
        <v>122.748251748252</v>
      </c>
      <c r="Z2896">
        <v>116</v>
      </c>
      <c r="AA2896">
        <v>316.76991150442501</v>
      </c>
      <c r="AB2896">
        <v>156</v>
      </c>
      <c r="AC2896">
        <v>159.28187919463099</v>
      </c>
      <c r="AD2896">
        <v>0.54779411764705899</v>
      </c>
      <c r="AE2896">
        <v>37</v>
      </c>
      <c r="AF2896">
        <v>94.864864864864899</v>
      </c>
      <c r="AG2896">
        <v>0.13602941176470601</v>
      </c>
      <c r="AH2896" s="4">
        <v>64</v>
      </c>
      <c r="AI2896">
        <v>0.56637168141592897</v>
      </c>
      <c r="AJ2896" s="4">
        <v>21</v>
      </c>
      <c r="AK2896">
        <v>0.185840707964602</v>
      </c>
      <c r="AL2896" s="4">
        <v>38</v>
      </c>
      <c r="AM2896">
        <v>0.25503355704698</v>
      </c>
      <c r="AN2896" s="4">
        <v>10</v>
      </c>
      <c r="AO2896">
        <v>6.7114093959731502E-2</v>
      </c>
      <c r="AP2896" s="4">
        <v>1</v>
      </c>
      <c r="AQ2896">
        <v>3.6764705882352902E-3</v>
      </c>
      <c r="AR2896" s="4">
        <v>0</v>
      </c>
      <c r="AS2896">
        <v>0</v>
      </c>
      <c r="AT2896" s="4">
        <v>0</v>
      </c>
      <c r="AU2896" s="4">
        <v>0</v>
      </c>
      <c r="AV2896" s="4">
        <v>7</v>
      </c>
      <c r="AW2896">
        <v>2.3859649122806998</v>
      </c>
      <c r="AX2896" s="4">
        <f t="shared" si="45"/>
        <v>114.00000000000009</v>
      </c>
      <c r="AY2896" s="4">
        <v>0</v>
      </c>
      <c r="AZ2896" s="4">
        <v>0</v>
      </c>
    </row>
    <row r="2897" spans="1:52" x14ac:dyDescent="0.25">
      <c r="A2897" s="4">
        <v>2017</v>
      </c>
      <c r="B2897" s="4" t="s">
        <v>511</v>
      </c>
      <c r="C2897" t="s">
        <v>116</v>
      </c>
      <c r="D2897" t="s">
        <v>121</v>
      </c>
      <c r="E2897" t="s">
        <v>637</v>
      </c>
      <c r="F2897" s="4">
        <v>257</v>
      </c>
      <c r="G2897">
        <v>137</v>
      </c>
      <c r="H2897">
        <v>9.2773722627737207</v>
      </c>
      <c r="I2897">
        <v>257</v>
      </c>
      <c r="J2897">
        <v>8.7198443579766494</v>
      </c>
      <c r="K2897">
        <v>2</v>
      </c>
      <c r="L2897">
        <v>7.7821011673151804E-3</v>
      </c>
      <c r="M2897">
        <v>155</v>
      </c>
      <c r="N2897">
        <v>3447.6696428571399</v>
      </c>
      <c r="O2897">
        <v>0.60311284046692604</v>
      </c>
      <c r="P2897">
        <v>222</v>
      </c>
      <c r="Q2897">
        <v>27.671171171171199</v>
      </c>
      <c r="R2897">
        <v>65</v>
      </c>
      <c r="S2897">
        <v>102.738461538462</v>
      </c>
      <c r="T2897">
        <v>1</v>
      </c>
      <c r="U2897">
        <v>62</v>
      </c>
      <c r="V2897">
        <v>1</v>
      </c>
      <c r="W2897">
        <v>108</v>
      </c>
      <c r="X2897">
        <v>118</v>
      </c>
      <c r="Y2897">
        <v>134.62711864406799</v>
      </c>
      <c r="Z2897">
        <v>112</v>
      </c>
      <c r="AA2897">
        <v>361.44761904761901</v>
      </c>
      <c r="AB2897">
        <v>145</v>
      </c>
      <c r="AC2897">
        <v>205.630434782609</v>
      </c>
      <c r="AD2897">
        <v>0.53696498054474695</v>
      </c>
      <c r="AE2897">
        <v>26</v>
      </c>
      <c r="AF2897">
        <v>99.038461538461505</v>
      </c>
      <c r="AG2897">
        <v>0.101167315175097</v>
      </c>
      <c r="AH2897" s="4">
        <v>61</v>
      </c>
      <c r="AI2897">
        <v>0.580952380952381</v>
      </c>
      <c r="AJ2897" s="4">
        <v>20</v>
      </c>
      <c r="AK2897">
        <v>0.19047619047618999</v>
      </c>
      <c r="AL2897" s="4">
        <v>31</v>
      </c>
      <c r="AM2897">
        <v>0.22463768115942001</v>
      </c>
      <c r="AN2897" s="4">
        <v>5</v>
      </c>
      <c r="AO2897">
        <v>3.6231884057971002E-2</v>
      </c>
      <c r="AP2897" s="4">
        <v>1</v>
      </c>
      <c r="AQ2897">
        <v>3.8910505836575902E-3</v>
      </c>
      <c r="AR2897" s="4">
        <v>0</v>
      </c>
      <c r="AS2897">
        <v>0</v>
      </c>
      <c r="AT2897" s="4">
        <v>0</v>
      </c>
      <c r="AU2897" s="4">
        <v>0</v>
      </c>
      <c r="AV2897" s="4">
        <v>3</v>
      </c>
      <c r="AW2897">
        <v>2.57</v>
      </c>
      <c r="AX2897" s="4">
        <f t="shared" si="45"/>
        <v>100</v>
      </c>
      <c r="AY2897" s="4">
        <v>0</v>
      </c>
      <c r="AZ2897" s="4">
        <v>0</v>
      </c>
    </row>
    <row r="2898" spans="1:52" x14ac:dyDescent="0.25">
      <c r="A2898" s="4">
        <v>2017</v>
      </c>
      <c r="B2898" s="4" t="s">
        <v>511</v>
      </c>
      <c r="C2898" t="s">
        <v>116</v>
      </c>
      <c r="D2898" t="s">
        <v>445</v>
      </c>
      <c r="E2898" t="s">
        <v>988</v>
      </c>
      <c r="F2898" s="4">
        <v>29</v>
      </c>
      <c r="G2898">
        <v>18</v>
      </c>
      <c r="H2898">
        <v>5</v>
      </c>
      <c r="I2898">
        <v>29</v>
      </c>
      <c r="J2898">
        <v>12.758620689655199</v>
      </c>
      <c r="K2898">
        <v>0</v>
      </c>
      <c r="L2898">
        <v>0</v>
      </c>
      <c r="M2898">
        <v>1</v>
      </c>
      <c r="N2898">
        <v>-191.82142857142901</v>
      </c>
      <c r="O2898">
        <v>3.4482758620689703E-2</v>
      </c>
      <c r="P2898">
        <v>27</v>
      </c>
      <c r="Q2898">
        <v>71.7777777777778</v>
      </c>
      <c r="R2898">
        <v>11</v>
      </c>
      <c r="S2898">
        <v>259.36363636363598</v>
      </c>
      <c r="T2898">
        <v>0</v>
      </c>
      <c r="U2898">
        <v>0</v>
      </c>
      <c r="V2898">
        <v>0</v>
      </c>
      <c r="W2898">
        <v>0</v>
      </c>
      <c r="X2898">
        <v>13</v>
      </c>
      <c r="Y2898">
        <v>110.538461538462</v>
      </c>
      <c r="Z2898">
        <v>13</v>
      </c>
      <c r="AA2898">
        <v>471.538461538462</v>
      </c>
      <c r="AB2898">
        <v>16</v>
      </c>
      <c r="AC2898">
        <v>233.6875</v>
      </c>
      <c r="AD2898">
        <v>0.55172413793103503</v>
      </c>
      <c r="AE2898">
        <v>2</v>
      </c>
      <c r="AF2898">
        <v>160.5</v>
      </c>
      <c r="AG2898">
        <v>6.8965517241379296E-2</v>
      </c>
      <c r="AH2898" s="4">
        <v>8</v>
      </c>
      <c r="AI2898">
        <v>0.61538461538461497</v>
      </c>
      <c r="AJ2898" s="4">
        <v>3</v>
      </c>
      <c r="AK2898">
        <v>0.230769230769231</v>
      </c>
      <c r="AL2898" s="4">
        <v>5</v>
      </c>
      <c r="AM2898">
        <v>0.3125</v>
      </c>
      <c r="AN2898" s="4">
        <v>0</v>
      </c>
      <c r="AO2898">
        <v>0</v>
      </c>
      <c r="AP2898" s="4">
        <v>0</v>
      </c>
      <c r="AQ2898">
        <v>0</v>
      </c>
      <c r="AR2898" s="4">
        <v>0</v>
      </c>
      <c r="AS2898">
        <v>0</v>
      </c>
      <c r="AT2898" s="4">
        <v>0</v>
      </c>
      <c r="AU2898" s="4">
        <v>0</v>
      </c>
      <c r="AV2898" s="4">
        <v>0</v>
      </c>
      <c r="AW2898">
        <v>1.70588235294118</v>
      </c>
      <c r="AX2898" s="4">
        <f t="shared" si="45"/>
        <v>16.999999999999964</v>
      </c>
      <c r="AY2898" s="4">
        <v>0</v>
      </c>
      <c r="AZ2898" s="4">
        <v>0</v>
      </c>
    </row>
    <row r="2899" spans="1:52" x14ac:dyDescent="0.25">
      <c r="A2899" s="4">
        <v>2017</v>
      </c>
      <c r="B2899" s="4" t="s">
        <v>511</v>
      </c>
      <c r="C2899" t="s">
        <v>116</v>
      </c>
      <c r="D2899" t="s">
        <v>132</v>
      </c>
      <c r="E2899" t="s">
        <v>648</v>
      </c>
      <c r="F2899" s="4">
        <v>243</v>
      </c>
      <c r="G2899">
        <v>112</v>
      </c>
      <c r="H2899">
        <v>7.1071428571428603</v>
      </c>
      <c r="I2899">
        <v>242</v>
      </c>
      <c r="J2899">
        <v>6.89669421487603</v>
      </c>
      <c r="K2899">
        <v>10</v>
      </c>
      <c r="L2899">
        <v>4.1322314049586799E-2</v>
      </c>
      <c r="M2899">
        <v>111</v>
      </c>
      <c r="N2899">
        <v>2746.1269035533001</v>
      </c>
      <c r="O2899">
        <v>0.45679012345678999</v>
      </c>
      <c r="P2899">
        <v>141</v>
      </c>
      <c r="Q2899">
        <v>59.723404255319103</v>
      </c>
      <c r="R2899">
        <v>58</v>
      </c>
      <c r="S2899">
        <v>97.603448275862107</v>
      </c>
      <c r="T2899">
        <v>0</v>
      </c>
      <c r="U2899">
        <v>0</v>
      </c>
      <c r="V2899">
        <v>0</v>
      </c>
      <c r="W2899">
        <v>0</v>
      </c>
      <c r="X2899">
        <v>143</v>
      </c>
      <c r="Y2899">
        <v>123.41958041958</v>
      </c>
      <c r="Z2899">
        <v>60</v>
      </c>
      <c r="AA2899">
        <v>386.4</v>
      </c>
      <c r="AB2899">
        <v>182</v>
      </c>
      <c r="AC2899">
        <v>157.433333333333</v>
      </c>
      <c r="AD2899">
        <v>0.74074074074074103</v>
      </c>
      <c r="AE2899">
        <v>54</v>
      </c>
      <c r="AF2899">
        <v>109.5</v>
      </c>
      <c r="AG2899">
        <v>0.22222222222222199</v>
      </c>
      <c r="AH2899" s="4">
        <v>39</v>
      </c>
      <c r="AI2899">
        <v>0.65</v>
      </c>
      <c r="AJ2899" s="4">
        <v>13</v>
      </c>
      <c r="AK2899">
        <v>0.21666666666666701</v>
      </c>
      <c r="AL2899" s="4">
        <v>44</v>
      </c>
      <c r="AM2899">
        <v>0.24444444444444399</v>
      </c>
      <c r="AN2899" s="4">
        <v>10</v>
      </c>
      <c r="AO2899">
        <v>5.5555555555555601E-2</v>
      </c>
      <c r="AP2899" s="4">
        <v>2</v>
      </c>
      <c r="AQ2899">
        <v>8.23045267489712E-3</v>
      </c>
      <c r="AR2899" s="4">
        <v>0</v>
      </c>
      <c r="AS2899">
        <v>0</v>
      </c>
      <c r="AT2899" s="4">
        <v>1</v>
      </c>
      <c r="AU2899" s="4">
        <v>0</v>
      </c>
      <c r="AV2899" s="4">
        <v>8</v>
      </c>
      <c r="AW2899">
        <v>1.90551181102362</v>
      </c>
      <c r="AX2899" s="4">
        <f t="shared" si="45"/>
        <v>127.52479338842988</v>
      </c>
      <c r="AY2899" s="4">
        <v>0</v>
      </c>
      <c r="AZ2899" s="4">
        <v>0</v>
      </c>
    </row>
    <row r="2900" spans="1:52" x14ac:dyDescent="0.25">
      <c r="A2900" s="4">
        <v>2017</v>
      </c>
      <c r="B2900" s="4" t="s">
        <v>511</v>
      </c>
      <c r="C2900" t="s">
        <v>116</v>
      </c>
      <c r="D2900" t="s">
        <v>140</v>
      </c>
      <c r="E2900" t="s">
        <v>656</v>
      </c>
      <c r="F2900" s="4">
        <v>237</v>
      </c>
      <c r="G2900">
        <v>91</v>
      </c>
      <c r="H2900">
        <v>4.6483516483516496</v>
      </c>
      <c r="I2900">
        <v>237</v>
      </c>
      <c r="J2900">
        <v>5.2362869198312199</v>
      </c>
      <c r="K2900">
        <v>2</v>
      </c>
      <c r="L2900">
        <v>8.4388185654008397E-3</v>
      </c>
      <c r="M2900">
        <v>42</v>
      </c>
      <c r="N2900">
        <v>589.52112676056299</v>
      </c>
      <c r="O2900">
        <v>0.177215189873418</v>
      </c>
      <c r="P2900">
        <v>121</v>
      </c>
      <c r="Q2900">
        <v>35.099173553718998</v>
      </c>
      <c r="R2900">
        <v>66</v>
      </c>
      <c r="S2900">
        <v>63.848484848484901</v>
      </c>
      <c r="T2900">
        <v>0</v>
      </c>
      <c r="U2900">
        <v>0</v>
      </c>
      <c r="V2900">
        <v>0</v>
      </c>
      <c r="W2900">
        <v>0</v>
      </c>
      <c r="X2900">
        <v>170</v>
      </c>
      <c r="Y2900">
        <v>89.276470588235298</v>
      </c>
      <c r="Z2900">
        <v>60</v>
      </c>
      <c r="AA2900">
        <v>379.55932203389801</v>
      </c>
      <c r="AB2900">
        <v>177</v>
      </c>
      <c r="AC2900">
        <v>128.53409090909099</v>
      </c>
      <c r="AD2900">
        <v>0.74261603375527396</v>
      </c>
      <c r="AE2900">
        <v>55</v>
      </c>
      <c r="AF2900">
        <v>57.127272727272697</v>
      </c>
      <c r="AG2900">
        <v>0.23206751054852301</v>
      </c>
      <c r="AH2900" s="4">
        <v>36</v>
      </c>
      <c r="AI2900">
        <v>0.61016949152542399</v>
      </c>
      <c r="AJ2900" s="4">
        <v>15</v>
      </c>
      <c r="AK2900">
        <v>0.25423728813559299</v>
      </c>
      <c r="AL2900" s="4">
        <v>38</v>
      </c>
      <c r="AM2900">
        <v>0.21590909090909099</v>
      </c>
      <c r="AN2900" s="4">
        <v>21</v>
      </c>
      <c r="AO2900">
        <v>0.119318181818182</v>
      </c>
      <c r="AP2900" s="4">
        <v>1</v>
      </c>
      <c r="AQ2900">
        <v>4.2194092827004199E-3</v>
      </c>
      <c r="AR2900" s="4">
        <v>0</v>
      </c>
      <c r="AS2900">
        <v>0</v>
      </c>
      <c r="AT2900" s="4">
        <v>0</v>
      </c>
      <c r="AU2900" s="4">
        <v>0</v>
      </c>
      <c r="AV2900" s="4">
        <v>3</v>
      </c>
      <c r="AW2900">
        <v>1.83720930232558</v>
      </c>
      <c r="AX2900" s="4">
        <f t="shared" si="45"/>
        <v>129.00000000000009</v>
      </c>
      <c r="AY2900" s="4">
        <v>0</v>
      </c>
      <c r="AZ2900" s="4">
        <v>0</v>
      </c>
    </row>
    <row r="2901" spans="1:52" x14ac:dyDescent="0.25">
      <c r="A2901" s="4">
        <v>2017</v>
      </c>
      <c r="B2901" s="4" t="s">
        <v>511</v>
      </c>
      <c r="C2901" t="s">
        <v>116</v>
      </c>
      <c r="D2901" t="s">
        <v>446</v>
      </c>
      <c r="E2901" t="s">
        <v>943</v>
      </c>
      <c r="F2901" s="4">
        <v>18</v>
      </c>
      <c r="G2901">
        <v>7</v>
      </c>
      <c r="H2901">
        <v>5.8571428571428603</v>
      </c>
      <c r="I2901">
        <v>18</v>
      </c>
      <c r="J2901">
        <v>4.3888888888888902</v>
      </c>
      <c r="K2901">
        <v>2</v>
      </c>
      <c r="L2901">
        <v>0.11111111111111099</v>
      </c>
      <c r="M2901">
        <v>8</v>
      </c>
      <c r="N2901">
        <v>789.88888888888903</v>
      </c>
      <c r="O2901">
        <v>0.44444444444444398</v>
      </c>
      <c r="P2901">
        <v>4</v>
      </c>
      <c r="Q2901">
        <v>130.75</v>
      </c>
      <c r="R2901">
        <v>3</v>
      </c>
      <c r="S2901">
        <v>65.6666666666667</v>
      </c>
      <c r="T2901">
        <v>2</v>
      </c>
      <c r="U2901">
        <v>186.5</v>
      </c>
      <c r="V2901">
        <v>2</v>
      </c>
      <c r="W2901">
        <v>0</v>
      </c>
      <c r="X2901">
        <v>10</v>
      </c>
      <c r="Y2901">
        <v>110.1</v>
      </c>
      <c r="Z2901">
        <v>6</v>
      </c>
      <c r="AA2901">
        <v>481</v>
      </c>
      <c r="AB2901">
        <v>12</v>
      </c>
      <c r="AC2901">
        <v>191.333333333333</v>
      </c>
      <c r="AD2901">
        <v>0.66666666666666696</v>
      </c>
      <c r="AE2901">
        <v>4</v>
      </c>
      <c r="AF2901">
        <v>72.75</v>
      </c>
      <c r="AG2901">
        <v>0.22222222222222199</v>
      </c>
      <c r="AH2901" s="4">
        <v>2</v>
      </c>
      <c r="AI2901">
        <v>0.5</v>
      </c>
      <c r="AJ2901" s="4">
        <v>0</v>
      </c>
      <c r="AK2901">
        <v>0</v>
      </c>
      <c r="AL2901" s="4">
        <v>3</v>
      </c>
      <c r="AM2901">
        <v>0.25</v>
      </c>
      <c r="AN2901" s="4">
        <v>0</v>
      </c>
      <c r="AO2901">
        <v>0</v>
      </c>
      <c r="AP2901" s="4">
        <v>1</v>
      </c>
      <c r="AQ2901">
        <v>5.5555555555555601E-2</v>
      </c>
      <c r="AR2901" s="4">
        <v>0</v>
      </c>
      <c r="AS2901">
        <v>0</v>
      </c>
      <c r="AT2901" s="4">
        <v>0</v>
      </c>
      <c r="AU2901" s="4">
        <v>0</v>
      </c>
      <c r="AV2901" s="4">
        <v>0</v>
      </c>
      <c r="AW2901">
        <v>2.5714285714285698</v>
      </c>
      <c r="AX2901" s="4">
        <f t="shared" si="45"/>
        <v>7.0000000000000044</v>
      </c>
      <c r="AY2901" s="4">
        <v>0</v>
      </c>
      <c r="AZ2901" s="4">
        <v>0</v>
      </c>
    </row>
    <row r="2902" spans="1:52" x14ac:dyDescent="0.25">
      <c r="A2902" s="4">
        <v>2017</v>
      </c>
      <c r="B2902" s="4" t="s">
        <v>511</v>
      </c>
      <c r="C2902" t="s">
        <v>116</v>
      </c>
      <c r="D2902" t="s">
        <v>125</v>
      </c>
      <c r="E2902" t="s">
        <v>641</v>
      </c>
      <c r="F2902" s="4">
        <v>253</v>
      </c>
      <c r="G2902">
        <v>110</v>
      </c>
      <c r="H2902">
        <v>4.3636363636363598</v>
      </c>
      <c r="I2902">
        <v>253</v>
      </c>
      <c r="J2902">
        <v>4.4229249011857696</v>
      </c>
      <c r="K2902">
        <v>4</v>
      </c>
      <c r="L2902">
        <v>1.58102766798419E-2</v>
      </c>
      <c r="M2902">
        <v>34</v>
      </c>
      <c r="N2902">
        <v>1660.0288065843599</v>
      </c>
      <c r="O2902">
        <v>0.13438735177865599</v>
      </c>
      <c r="P2902">
        <v>150</v>
      </c>
      <c r="Q2902">
        <v>33.626666666666701</v>
      </c>
      <c r="R2902">
        <v>74</v>
      </c>
      <c r="S2902">
        <v>94.824324324324294</v>
      </c>
      <c r="T2902">
        <v>0</v>
      </c>
      <c r="U2902">
        <v>0</v>
      </c>
      <c r="V2902">
        <v>0</v>
      </c>
      <c r="W2902">
        <v>0</v>
      </c>
      <c r="X2902">
        <v>162</v>
      </c>
      <c r="Y2902">
        <v>85.870370370370395</v>
      </c>
      <c r="Z2902">
        <v>59</v>
      </c>
      <c r="AA2902">
        <v>334.83928571428601</v>
      </c>
      <c r="AB2902">
        <v>194</v>
      </c>
      <c r="AC2902">
        <v>111.340314136126</v>
      </c>
      <c r="AD2902">
        <v>0.75494071146245101</v>
      </c>
      <c r="AE2902">
        <v>57</v>
      </c>
      <c r="AF2902">
        <v>60.7368421052632</v>
      </c>
      <c r="AG2902">
        <v>0.22529644268774701</v>
      </c>
      <c r="AH2902" s="4">
        <v>34</v>
      </c>
      <c r="AI2902">
        <v>0.60714285714285698</v>
      </c>
      <c r="AJ2902" s="4">
        <v>11</v>
      </c>
      <c r="AK2902">
        <v>0.19642857142857101</v>
      </c>
      <c r="AL2902" s="4">
        <v>36</v>
      </c>
      <c r="AM2902">
        <v>0.18848167539267</v>
      </c>
      <c r="AN2902" s="4">
        <v>19</v>
      </c>
      <c r="AO2902">
        <v>9.9476439790575896E-2</v>
      </c>
      <c r="AP2902" s="4">
        <v>0</v>
      </c>
      <c r="AQ2902">
        <v>0</v>
      </c>
      <c r="AR2902" s="4">
        <v>0</v>
      </c>
      <c r="AS2902">
        <v>0</v>
      </c>
      <c r="AT2902" s="4">
        <v>0</v>
      </c>
      <c r="AU2902" s="4">
        <v>0</v>
      </c>
      <c r="AV2902" s="4">
        <v>2</v>
      </c>
      <c r="AW2902">
        <v>1.9022556390977401</v>
      </c>
      <c r="AX2902" s="4">
        <f t="shared" si="45"/>
        <v>133.00000000000031</v>
      </c>
      <c r="AY2902" s="4">
        <v>0</v>
      </c>
      <c r="AZ2902" s="4">
        <v>0</v>
      </c>
    </row>
    <row r="2903" spans="1:52" x14ac:dyDescent="0.25">
      <c r="A2903" s="4">
        <v>2017</v>
      </c>
      <c r="B2903" s="4" t="s">
        <v>511</v>
      </c>
      <c r="C2903" t="s">
        <v>116</v>
      </c>
      <c r="D2903" t="s">
        <v>160</v>
      </c>
      <c r="E2903" t="s">
        <v>675</v>
      </c>
      <c r="F2903" s="4">
        <v>19</v>
      </c>
      <c r="G2903">
        <v>10</v>
      </c>
      <c r="H2903">
        <v>9.3000000000000007</v>
      </c>
      <c r="I2903">
        <v>19</v>
      </c>
      <c r="J2903">
        <v>9.6315789473684195</v>
      </c>
      <c r="K2903">
        <v>2</v>
      </c>
      <c r="L2903">
        <v>0.105263157894737</v>
      </c>
      <c r="M2903">
        <v>0</v>
      </c>
      <c r="N2903">
        <v>-451</v>
      </c>
      <c r="O2903">
        <v>0</v>
      </c>
      <c r="P2903">
        <v>16</v>
      </c>
      <c r="Q2903">
        <v>58.5625</v>
      </c>
      <c r="R2903">
        <v>5</v>
      </c>
      <c r="S2903">
        <v>194.8</v>
      </c>
      <c r="T2903">
        <v>0</v>
      </c>
      <c r="U2903">
        <v>0</v>
      </c>
      <c r="V2903">
        <v>0</v>
      </c>
      <c r="W2903">
        <v>0</v>
      </c>
      <c r="X2903">
        <v>7</v>
      </c>
      <c r="Y2903">
        <v>158.857142857143</v>
      </c>
      <c r="Z2903">
        <v>11</v>
      </c>
      <c r="AA2903">
        <v>838.375</v>
      </c>
      <c r="AB2903">
        <v>8</v>
      </c>
      <c r="AC2903">
        <v>199</v>
      </c>
      <c r="AD2903">
        <v>0.42105263157894701</v>
      </c>
      <c r="AE2903">
        <v>0</v>
      </c>
      <c r="AF2903">
        <v>0</v>
      </c>
      <c r="AG2903">
        <v>0</v>
      </c>
      <c r="AH2903" s="4">
        <v>4</v>
      </c>
      <c r="AI2903">
        <v>0.5</v>
      </c>
      <c r="AJ2903" s="4">
        <v>0</v>
      </c>
      <c r="AK2903">
        <v>0</v>
      </c>
      <c r="AL2903" s="4">
        <v>0</v>
      </c>
      <c r="AM2903">
        <v>0</v>
      </c>
      <c r="AN2903" s="4">
        <v>0</v>
      </c>
      <c r="AO2903">
        <v>0</v>
      </c>
      <c r="AP2903" s="4">
        <v>0</v>
      </c>
      <c r="AQ2903">
        <v>0</v>
      </c>
      <c r="AR2903" s="4">
        <v>0</v>
      </c>
      <c r="AS2903">
        <v>0</v>
      </c>
      <c r="AT2903" s="4">
        <v>0</v>
      </c>
      <c r="AU2903" s="4">
        <v>0</v>
      </c>
      <c r="AV2903" s="4">
        <v>0</v>
      </c>
      <c r="AW2903">
        <v>2.375</v>
      </c>
      <c r="AX2903" s="4">
        <f t="shared" si="45"/>
        <v>8</v>
      </c>
      <c r="AY2903" s="4">
        <v>0</v>
      </c>
      <c r="AZ2903" s="4">
        <v>0</v>
      </c>
    </row>
    <row r="2904" spans="1:52" x14ac:dyDescent="0.25">
      <c r="A2904" s="4">
        <v>2017</v>
      </c>
      <c r="B2904" s="4" t="s">
        <v>511</v>
      </c>
      <c r="C2904" t="s">
        <v>116</v>
      </c>
      <c r="D2904" t="s">
        <v>117</v>
      </c>
      <c r="E2904" t="s">
        <v>633</v>
      </c>
      <c r="F2904" s="4">
        <v>377</v>
      </c>
      <c r="G2904">
        <v>171</v>
      </c>
      <c r="H2904">
        <v>7.5555555555555598</v>
      </c>
      <c r="I2904">
        <v>377</v>
      </c>
      <c r="J2904">
        <v>7.60742705570292</v>
      </c>
      <c r="K2904">
        <v>6</v>
      </c>
      <c r="L2904">
        <v>1.5915119363395201E-2</v>
      </c>
      <c r="M2904">
        <v>18</v>
      </c>
      <c r="N2904">
        <v>-237.50139275766</v>
      </c>
      <c r="O2904">
        <v>4.7745358090185701E-2</v>
      </c>
      <c r="P2904">
        <v>356</v>
      </c>
      <c r="Q2904">
        <v>30.044943820224699</v>
      </c>
      <c r="R2904">
        <v>138</v>
      </c>
      <c r="S2904">
        <v>106.144927536232</v>
      </c>
      <c r="T2904">
        <v>0</v>
      </c>
      <c r="U2904">
        <v>0</v>
      </c>
      <c r="V2904">
        <v>0</v>
      </c>
      <c r="W2904">
        <v>0</v>
      </c>
      <c r="X2904">
        <v>90</v>
      </c>
      <c r="Y2904">
        <v>135.455555555556</v>
      </c>
      <c r="Z2904">
        <v>240</v>
      </c>
      <c r="AA2904">
        <v>392.35897435897402</v>
      </c>
      <c r="AB2904">
        <v>137</v>
      </c>
      <c r="AC2904">
        <v>249.51587301587301</v>
      </c>
      <c r="AD2904">
        <v>0.33421750663130001</v>
      </c>
      <c r="AE2904">
        <v>10</v>
      </c>
      <c r="AF2904">
        <v>156.5</v>
      </c>
      <c r="AG2904">
        <v>2.6525198938991999E-2</v>
      </c>
      <c r="AH2904" s="4">
        <v>134</v>
      </c>
      <c r="AI2904">
        <v>0.57264957264957295</v>
      </c>
      <c r="AJ2904" s="4">
        <v>48</v>
      </c>
      <c r="AK2904">
        <v>0.20512820512820501</v>
      </c>
      <c r="AL2904" s="4">
        <v>63</v>
      </c>
      <c r="AM2904">
        <v>0.5</v>
      </c>
      <c r="AN2904" s="4">
        <v>16</v>
      </c>
      <c r="AO2904">
        <v>0.126984126984127</v>
      </c>
      <c r="AP2904" s="4">
        <v>7</v>
      </c>
      <c r="AQ2904">
        <v>1.8567639257294401E-2</v>
      </c>
      <c r="AR2904" s="4">
        <v>2</v>
      </c>
      <c r="AS2904">
        <v>5.3050397877984099E-3</v>
      </c>
      <c r="AT2904" s="4">
        <v>0</v>
      </c>
      <c r="AU2904" s="4">
        <v>0</v>
      </c>
      <c r="AV2904" s="4">
        <v>15</v>
      </c>
      <c r="AW2904">
        <v>2.8134328358209002</v>
      </c>
      <c r="AX2904" s="4">
        <f t="shared" si="45"/>
        <v>133.99999999999977</v>
      </c>
      <c r="AY2904" s="4">
        <v>0</v>
      </c>
      <c r="AZ2904" s="4">
        <v>0</v>
      </c>
    </row>
    <row r="2905" spans="1:52" x14ac:dyDescent="0.25">
      <c r="A2905" s="4">
        <v>2017</v>
      </c>
      <c r="B2905" s="4" t="s">
        <v>511</v>
      </c>
      <c r="C2905" t="s">
        <v>116</v>
      </c>
      <c r="D2905" t="s">
        <v>128</v>
      </c>
      <c r="E2905" t="s">
        <v>644</v>
      </c>
      <c r="F2905" s="4">
        <v>241</v>
      </c>
      <c r="G2905">
        <v>136</v>
      </c>
      <c r="H2905">
        <v>8.1397058823529402</v>
      </c>
      <c r="I2905">
        <v>241</v>
      </c>
      <c r="J2905">
        <v>7.5394190871369302</v>
      </c>
      <c r="K2905">
        <v>14</v>
      </c>
      <c r="L2905">
        <v>5.8091286307053902E-2</v>
      </c>
      <c r="M2905">
        <v>11</v>
      </c>
      <c r="N2905">
        <v>-107.059829059829</v>
      </c>
      <c r="O2905">
        <v>4.5643153526971E-2</v>
      </c>
      <c r="P2905">
        <v>216</v>
      </c>
      <c r="Q2905">
        <v>18.125</v>
      </c>
      <c r="R2905">
        <v>69</v>
      </c>
      <c r="S2905">
        <v>130.898550724638</v>
      </c>
      <c r="T2905">
        <v>0</v>
      </c>
      <c r="U2905">
        <v>0</v>
      </c>
      <c r="V2905">
        <v>0</v>
      </c>
      <c r="W2905">
        <v>0</v>
      </c>
      <c r="X2905">
        <v>89</v>
      </c>
      <c r="Y2905">
        <v>117.932584269663</v>
      </c>
      <c r="Z2905">
        <v>131</v>
      </c>
      <c r="AA2905">
        <v>343.47500000000002</v>
      </c>
      <c r="AB2905">
        <v>110</v>
      </c>
      <c r="AC2905">
        <v>209.03773584905699</v>
      </c>
      <c r="AD2905">
        <v>0.439834024896266</v>
      </c>
      <c r="AE2905">
        <v>12</v>
      </c>
      <c r="AF2905">
        <v>53.25</v>
      </c>
      <c r="AG2905">
        <v>4.9792531120331898E-2</v>
      </c>
      <c r="AH2905" s="4">
        <v>56</v>
      </c>
      <c r="AI2905">
        <v>0.46666666666666701</v>
      </c>
      <c r="AJ2905" s="4">
        <v>24</v>
      </c>
      <c r="AK2905">
        <v>0.2</v>
      </c>
      <c r="AL2905" s="4">
        <v>31</v>
      </c>
      <c r="AM2905">
        <v>0.29245283018867901</v>
      </c>
      <c r="AN2905" s="4">
        <v>3</v>
      </c>
      <c r="AO2905">
        <v>2.83018867924528E-2</v>
      </c>
      <c r="AP2905" s="4">
        <v>2</v>
      </c>
      <c r="AQ2905">
        <v>8.29875518672199E-3</v>
      </c>
      <c r="AR2905" s="4">
        <v>0</v>
      </c>
      <c r="AS2905">
        <v>0</v>
      </c>
      <c r="AT2905" s="4">
        <v>0</v>
      </c>
      <c r="AU2905" s="4">
        <v>0</v>
      </c>
      <c r="AV2905" s="4">
        <v>1</v>
      </c>
      <c r="AW2905">
        <v>2.3173076923076898</v>
      </c>
      <c r="AX2905" s="4">
        <f t="shared" si="45"/>
        <v>104.00000000000011</v>
      </c>
      <c r="AY2905" s="4">
        <v>0</v>
      </c>
      <c r="AZ2905" s="4">
        <v>0</v>
      </c>
    </row>
    <row r="2906" spans="1:52" x14ac:dyDescent="0.25">
      <c r="A2906" s="4">
        <v>2017</v>
      </c>
      <c r="B2906" s="4" t="s">
        <v>511</v>
      </c>
      <c r="C2906" t="s">
        <v>116</v>
      </c>
      <c r="D2906" t="s">
        <v>136</v>
      </c>
      <c r="E2906" t="s">
        <v>652</v>
      </c>
      <c r="F2906" s="4">
        <v>218</v>
      </c>
      <c r="G2906">
        <v>127</v>
      </c>
      <c r="H2906">
        <v>7.18897637795276</v>
      </c>
      <c r="I2906">
        <v>218</v>
      </c>
      <c r="J2906">
        <v>7.2981651376146797</v>
      </c>
      <c r="K2906">
        <v>2</v>
      </c>
      <c r="L2906">
        <v>9.1743119266054999E-3</v>
      </c>
      <c r="M2906">
        <v>17</v>
      </c>
      <c r="N2906">
        <v>397.41666666666703</v>
      </c>
      <c r="O2906">
        <v>7.7981651376146793E-2</v>
      </c>
      <c r="P2906">
        <v>174</v>
      </c>
      <c r="Q2906">
        <v>15.862068965517199</v>
      </c>
      <c r="R2906">
        <v>53</v>
      </c>
      <c r="S2906">
        <v>121.188679245283</v>
      </c>
      <c r="T2906">
        <v>0</v>
      </c>
      <c r="U2906">
        <v>0</v>
      </c>
      <c r="V2906">
        <v>0</v>
      </c>
      <c r="W2906">
        <v>0</v>
      </c>
      <c r="X2906">
        <v>93</v>
      </c>
      <c r="Y2906">
        <v>88.526881720430097</v>
      </c>
      <c r="Z2906">
        <v>102</v>
      </c>
      <c r="AA2906">
        <v>329.45833333333297</v>
      </c>
      <c r="AB2906">
        <v>116</v>
      </c>
      <c r="AC2906">
        <v>128.43269230769201</v>
      </c>
      <c r="AD2906">
        <v>0.47706422018348599</v>
      </c>
      <c r="AE2906">
        <v>31</v>
      </c>
      <c r="AF2906">
        <v>53.0322580645161</v>
      </c>
      <c r="AG2906">
        <v>0.142201834862385</v>
      </c>
      <c r="AH2906" s="4">
        <v>43</v>
      </c>
      <c r="AI2906">
        <v>0.44791666666666702</v>
      </c>
      <c r="AJ2906" s="4">
        <v>15</v>
      </c>
      <c r="AK2906">
        <v>0.15625</v>
      </c>
      <c r="AL2906" s="4">
        <v>27</v>
      </c>
      <c r="AM2906">
        <v>0.25961538461538503</v>
      </c>
      <c r="AN2906" s="4">
        <v>9</v>
      </c>
      <c r="AO2906">
        <v>8.6538461538461495E-2</v>
      </c>
      <c r="AP2906" s="4">
        <v>1</v>
      </c>
      <c r="AQ2906">
        <v>4.5871559633027499E-3</v>
      </c>
      <c r="AR2906" s="4">
        <v>0</v>
      </c>
      <c r="AS2906">
        <v>0</v>
      </c>
      <c r="AT2906" s="4">
        <v>0</v>
      </c>
      <c r="AU2906" s="4">
        <v>0</v>
      </c>
      <c r="AV2906" s="4">
        <v>5</v>
      </c>
      <c r="AW2906">
        <v>2.0961538461538498</v>
      </c>
      <c r="AX2906" s="4">
        <f t="shared" si="45"/>
        <v>103.99999999999982</v>
      </c>
      <c r="AY2906" s="4">
        <v>0</v>
      </c>
      <c r="AZ2906" s="4">
        <v>0</v>
      </c>
    </row>
    <row r="2907" spans="1:52" x14ac:dyDescent="0.25">
      <c r="A2907" s="4">
        <v>2017</v>
      </c>
      <c r="B2907" s="4" t="s">
        <v>511</v>
      </c>
      <c r="C2907" t="s">
        <v>116</v>
      </c>
      <c r="D2907" t="s">
        <v>123</v>
      </c>
      <c r="E2907" t="s">
        <v>639</v>
      </c>
      <c r="F2907" s="4">
        <v>220</v>
      </c>
      <c r="G2907">
        <v>134</v>
      </c>
      <c r="H2907">
        <v>8.4626865671641802</v>
      </c>
      <c r="I2907">
        <v>220</v>
      </c>
      <c r="J2907">
        <v>8.6954545454545507</v>
      </c>
      <c r="K2907">
        <v>8</v>
      </c>
      <c r="L2907">
        <v>3.6363636363636397E-2</v>
      </c>
      <c r="M2907">
        <v>17</v>
      </c>
      <c r="N2907">
        <v>-83.848780487804902</v>
      </c>
      <c r="O2907">
        <v>7.7272727272727298E-2</v>
      </c>
      <c r="P2907">
        <v>196</v>
      </c>
      <c r="Q2907">
        <v>21.1530612244898</v>
      </c>
      <c r="R2907">
        <v>67</v>
      </c>
      <c r="S2907">
        <v>131.73134328358199</v>
      </c>
      <c r="T2907">
        <v>0</v>
      </c>
      <c r="U2907">
        <v>0</v>
      </c>
      <c r="V2907">
        <v>0</v>
      </c>
      <c r="W2907">
        <v>0</v>
      </c>
      <c r="X2907">
        <v>57</v>
      </c>
      <c r="Y2907">
        <v>130.17543859649101</v>
      </c>
      <c r="Z2907">
        <v>143</v>
      </c>
      <c r="AA2907">
        <v>318.84444444444398</v>
      </c>
      <c r="AB2907">
        <v>77</v>
      </c>
      <c r="AC2907">
        <v>197.281690140845</v>
      </c>
      <c r="AD2907">
        <v>0.32272727272727297</v>
      </c>
      <c r="AE2907">
        <v>6</v>
      </c>
      <c r="AF2907">
        <v>79</v>
      </c>
      <c r="AG2907">
        <v>2.7272727272727299E-2</v>
      </c>
      <c r="AH2907" s="4">
        <v>71</v>
      </c>
      <c r="AI2907">
        <v>0.52592592592592602</v>
      </c>
      <c r="AJ2907" s="4">
        <v>25</v>
      </c>
      <c r="AK2907">
        <v>0.18518518518518501</v>
      </c>
      <c r="AL2907" s="4">
        <v>27</v>
      </c>
      <c r="AM2907">
        <v>0.38028169014084501</v>
      </c>
      <c r="AN2907" s="4">
        <v>7</v>
      </c>
      <c r="AO2907">
        <v>9.85915492957746E-2</v>
      </c>
      <c r="AP2907" s="4">
        <v>0</v>
      </c>
      <c r="AQ2907">
        <v>0</v>
      </c>
      <c r="AR2907" s="4">
        <v>0</v>
      </c>
      <c r="AS2907">
        <v>0</v>
      </c>
      <c r="AT2907" s="4">
        <v>0</v>
      </c>
      <c r="AU2907" s="4">
        <v>0</v>
      </c>
      <c r="AV2907" s="4">
        <v>4</v>
      </c>
      <c r="AW2907">
        <v>2.4444444444444402</v>
      </c>
      <c r="AX2907" s="4">
        <f t="shared" si="45"/>
        <v>90.000000000000156</v>
      </c>
      <c r="AY2907" s="4">
        <v>0</v>
      </c>
      <c r="AZ2907" s="4">
        <v>0</v>
      </c>
    </row>
    <row r="2908" spans="1:52" x14ac:dyDescent="0.25">
      <c r="A2908" s="4">
        <v>2017</v>
      </c>
      <c r="B2908" s="4" t="s">
        <v>511</v>
      </c>
      <c r="C2908" t="s">
        <v>116</v>
      </c>
      <c r="D2908" t="s">
        <v>146</v>
      </c>
      <c r="E2908" t="s">
        <v>662</v>
      </c>
      <c r="F2908" s="4">
        <v>40</v>
      </c>
      <c r="G2908">
        <v>19</v>
      </c>
      <c r="H2908">
        <v>3.9473684210526301</v>
      </c>
      <c r="I2908">
        <v>40</v>
      </c>
      <c r="J2908">
        <v>4.1500000000000004</v>
      </c>
      <c r="K2908">
        <v>0</v>
      </c>
      <c r="L2908">
        <v>0</v>
      </c>
      <c r="M2908">
        <v>0</v>
      </c>
      <c r="N2908">
        <v>-112.35</v>
      </c>
      <c r="O2908">
        <v>0</v>
      </c>
      <c r="P2908">
        <v>31</v>
      </c>
      <c r="Q2908">
        <v>6.32258064516129</v>
      </c>
      <c r="R2908">
        <v>10</v>
      </c>
      <c r="S2908">
        <v>167.5</v>
      </c>
      <c r="T2908">
        <v>0</v>
      </c>
      <c r="U2908">
        <v>0</v>
      </c>
      <c r="V2908">
        <v>0</v>
      </c>
      <c r="W2908">
        <v>0</v>
      </c>
      <c r="X2908">
        <v>22</v>
      </c>
      <c r="Y2908">
        <v>58.954545454545503</v>
      </c>
      <c r="Z2908">
        <v>17</v>
      </c>
      <c r="AA2908">
        <v>366.64705882352899</v>
      </c>
      <c r="AB2908">
        <v>23</v>
      </c>
      <c r="AC2908">
        <v>90.2173913043478</v>
      </c>
      <c r="AD2908">
        <v>0.57499999999999996</v>
      </c>
      <c r="AE2908">
        <v>9</v>
      </c>
      <c r="AF2908">
        <v>42.4444444444444</v>
      </c>
      <c r="AG2908">
        <v>0.22500000000000001</v>
      </c>
      <c r="AH2908" s="4">
        <v>10</v>
      </c>
      <c r="AI2908">
        <v>0.58823529411764697</v>
      </c>
      <c r="AJ2908" s="4">
        <v>6</v>
      </c>
      <c r="AK2908">
        <v>0.35294117647058798</v>
      </c>
      <c r="AL2908" s="4">
        <v>4</v>
      </c>
      <c r="AM2908">
        <v>0.173913043478261</v>
      </c>
      <c r="AN2908" s="4">
        <v>2</v>
      </c>
      <c r="AO2908">
        <v>8.6956521739130405E-2</v>
      </c>
      <c r="AP2908" s="4">
        <v>0</v>
      </c>
      <c r="AQ2908">
        <v>0</v>
      </c>
      <c r="AR2908" s="4">
        <v>0</v>
      </c>
      <c r="AS2908">
        <v>0</v>
      </c>
      <c r="AT2908" s="4">
        <v>0</v>
      </c>
      <c r="AU2908" s="4">
        <v>0</v>
      </c>
      <c r="AV2908" s="4">
        <v>2</v>
      </c>
      <c r="AW2908">
        <v>2</v>
      </c>
      <c r="AX2908" s="4">
        <f t="shared" si="45"/>
        <v>20</v>
      </c>
      <c r="AY2908" s="4">
        <v>0</v>
      </c>
      <c r="AZ2908" s="4">
        <v>0</v>
      </c>
    </row>
    <row r="2909" spans="1:52" x14ac:dyDescent="0.25">
      <c r="A2909" s="4">
        <v>2017</v>
      </c>
      <c r="B2909" s="4" t="s">
        <v>511</v>
      </c>
      <c r="C2909" t="s">
        <v>116</v>
      </c>
      <c r="D2909" t="s">
        <v>149</v>
      </c>
      <c r="E2909" t="s">
        <v>665</v>
      </c>
      <c r="F2909" s="4">
        <v>34</v>
      </c>
      <c r="G2909">
        <v>15</v>
      </c>
      <c r="H2909">
        <v>1.8</v>
      </c>
      <c r="I2909">
        <v>34</v>
      </c>
      <c r="J2909">
        <v>3</v>
      </c>
      <c r="K2909">
        <v>0</v>
      </c>
      <c r="L2909">
        <v>0</v>
      </c>
      <c r="M2909">
        <v>0</v>
      </c>
      <c r="N2909">
        <v>175.58823529411799</v>
      </c>
      <c r="O2909">
        <v>0</v>
      </c>
      <c r="P2909">
        <v>29</v>
      </c>
      <c r="Q2909">
        <v>5.0344827586206904</v>
      </c>
      <c r="R2909">
        <v>22</v>
      </c>
      <c r="S2909">
        <v>46.863636363636402</v>
      </c>
      <c r="T2909">
        <v>0</v>
      </c>
      <c r="U2909">
        <v>0</v>
      </c>
      <c r="V2909">
        <v>0</v>
      </c>
      <c r="W2909">
        <v>0</v>
      </c>
      <c r="X2909">
        <v>31</v>
      </c>
      <c r="Y2909">
        <v>95.516129032258107</v>
      </c>
      <c r="Z2909">
        <v>2</v>
      </c>
      <c r="AA2909">
        <v>490.5</v>
      </c>
      <c r="AB2909">
        <v>32</v>
      </c>
      <c r="AC2909">
        <v>112.65625</v>
      </c>
      <c r="AD2909">
        <v>0.94117647058823495</v>
      </c>
      <c r="AE2909">
        <v>13</v>
      </c>
      <c r="AF2909">
        <v>103.153846153846</v>
      </c>
      <c r="AG2909">
        <v>0.38235294117647101</v>
      </c>
      <c r="AH2909" s="4">
        <v>2</v>
      </c>
      <c r="AI2909">
        <v>1</v>
      </c>
      <c r="AJ2909" s="4">
        <v>0</v>
      </c>
      <c r="AK2909">
        <v>0</v>
      </c>
      <c r="AL2909" s="4">
        <v>3</v>
      </c>
      <c r="AM2909">
        <v>9.375E-2</v>
      </c>
      <c r="AN2909" s="4">
        <v>3</v>
      </c>
      <c r="AO2909">
        <v>9.375E-2</v>
      </c>
      <c r="AP2909" s="4">
        <v>1</v>
      </c>
      <c r="AQ2909">
        <v>2.9411764705882401E-2</v>
      </c>
      <c r="AR2909" s="4">
        <v>0</v>
      </c>
      <c r="AS2909">
        <v>0</v>
      </c>
      <c r="AT2909" s="4">
        <v>0</v>
      </c>
      <c r="AU2909" s="4">
        <v>0</v>
      </c>
      <c r="AV2909" s="4">
        <v>0</v>
      </c>
      <c r="AW2909">
        <v>2.4285714285714302</v>
      </c>
      <c r="AX2909" s="4">
        <f t="shared" si="45"/>
        <v>13.999999999999991</v>
      </c>
      <c r="AY2909" s="4">
        <v>0</v>
      </c>
      <c r="AZ2909" s="4">
        <v>0</v>
      </c>
    </row>
    <row r="2910" spans="1:52" x14ac:dyDescent="0.25">
      <c r="A2910" s="4">
        <v>2017</v>
      </c>
      <c r="B2910" s="4" t="s">
        <v>511</v>
      </c>
      <c r="C2910" t="s">
        <v>116</v>
      </c>
      <c r="D2910" t="s">
        <v>131</v>
      </c>
      <c r="E2910" t="s">
        <v>647</v>
      </c>
      <c r="F2910" s="4">
        <v>258</v>
      </c>
      <c r="G2910">
        <v>130</v>
      </c>
      <c r="H2910">
        <v>7.0076923076923103</v>
      </c>
      <c r="I2910">
        <v>258</v>
      </c>
      <c r="J2910">
        <v>6.43798449612403</v>
      </c>
      <c r="K2910">
        <v>6</v>
      </c>
      <c r="L2910">
        <v>2.32558139534884E-2</v>
      </c>
      <c r="M2910">
        <v>67</v>
      </c>
      <c r="N2910">
        <v>1426.09375</v>
      </c>
      <c r="O2910">
        <v>0.25968992248062001</v>
      </c>
      <c r="P2910">
        <v>124</v>
      </c>
      <c r="Q2910">
        <v>67.379032258064498</v>
      </c>
      <c r="R2910">
        <v>70</v>
      </c>
      <c r="S2910">
        <v>128.357142857143</v>
      </c>
      <c r="T2910">
        <v>0</v>
      </c>
      <c r="U2910">
        <v>0</v>
      </c>
      <c r="V2910">
        <v>0</v>
      </c>
      <c r="W2910">
        <v>0</v>
      </c>
      <c r="X2910">
        <v>159</v>
      </c>
      <c r="Y2910">
        <v>91.628930817610097</v>
      </c>
      <c r="Z2910">
        <v>84</v>
      </c>
      <c r="AA2910">
        <v>346.4375</v>
      </c>
      <c r="AB2910">
        <v>174</v>
      </c>
      <c r="AC2910">
        <v>140.31395348837199</v>
      </c>
      <c r="AD2910">
        <v>0.66666666666666696</v>
      </c>
      <c r="AE2910">
        <v>58</v>
      </c>
      <c r="AF2910">
        <v>52.7931034482759</v>
      </c>
      <c r="AG2910">
        <v>0.224806201550388</v>
      </c>
      <c r="AH2910" s="4">
        <v>42</v>
      </c>
      <c r="AI2910">
        <v>0.52500000000000002</v>
      </c>
      <c r="AJ2910" s="4">
        <v>15</v>
      </c>
      <c r="AK2910">
        <v>0.1875</v>
      </c>
      <c r="AL2910" s="4">
        <v>43</v>
      </c>
      <c r="AM2910">
        <v>0.25</v>
      </c>
      <c r="AN2910" s="4">
        <v>8</v>
      </c>
      <c r="AO2910">
        <v>4.6511627906976702E-2</v>
      </c>
      <c r="AP2910" s="4">
        <v>5</v>
      </c>
      <c r="AQ2910">
        <v>1.9379844961240299E-2</v>
      </c>
      <c r="AR2910" s="4">
        <v>1</v>
      </c>
      <c r="AS2910">
        <v>3.8759689922480598E-3</v>
      </c>
      <c r="AT2910" s="4">
        <v>0</v>
      </c>
      <c r="AU2910" s="4">
        <v>0</v>
      </c>
      <c r="AV2910" s="4">
        <v>9</v>
      </c>
      <c r="AW2910">
        <v>1.8169014084507</v>
      </c>
      <c r="AX2910" s="4">
        <f t="shared" si="45"/>
        <v>142.00000000000034</v>
      </c>
      <c r="AY2910" s="4">
        <v>0</v>
      </c>
      <c r="AZ2910" s="4">
        <v>0</v>
      </c>
    </row>
    <row r="2911" spans="1:52" x14ac:dyDescent="0.25">
      <c r="A2911" s="4">
        <v>2017</v>
      </c>
      <c r="B2911" s="4" t="s">
        <v>511</v>
      </c>
      <c r="C2911" t="s">
        <v>116</v>
      </c>
      <c r="D2911" t="s">
        <v>130</v>
      </c>
      <c r="E2911" t="s">
        <v>646</v>
      </c>
      <c r="F2911" s="4">
        <v>222</v>
      </c>
      <c r="G2911">
        <v>79</v>
      </c>
      <c r="H2911">
        <v>5.9367088607594898</v>
      </c>
      <c r="I2911">
        <v>221</v>
      </c>
      <c r="J2911">
        <v>6.2895927601809998</v>
      </c>
      <c r="K2911">
        <v>4</v>
      </c>
      <c r="L2911">
        <v>1.8099547511312201E-2</v>
      </c>
      <c r="M2911">
        <v>69</v>
      </c>
      <c r="N2911">
        <v>938.75609756097595</v>
      </c>
      <c r="O2911">
        <v>0.31081081081081102</v>
      </c>
      <c r="P2911">
        <v>59</v>
      </c>
      <c r="Q2911">
        <v>107.559322033898</v>
      </c>
      <c r="R2911">
        <v>73</v>
      </c>
      <c r="S2911">
        <v>88.205479452054803</v>
      </c>
      <c r="T2911">
        <v>22</v>
      </c>
      <c r="U2911">
        <v>171.5</v>
      </c>
      <c r="V2911">
        <v>22</v>
      </c>
      <c r="W2911">
        <v>154.68181818181799</v>
      </c>
      <c r="X2911">
        <v>169</v>
      </c>
      <c r="Y2911">
        <v>97.467455621301795</v>
      </c>
      <c r="Z2911">
        <v>36</v>
      </c>
      <c r="AA2911">
        <v>555.17142857142903</v>
      </c>
      <c r="AB2911">
        <v>185</v>
      </c>
      <c r="AC2911">
        <v>137.85405405405399</v>
      </c>
      <c r="AD2911">
        <v>0.83333333333333304</v>
      </c>
      <c r="AE2911">
        <v>55</v>
      </c>
      <c r="AF2911">
        <v>92.181818181818201</v>
      </c>
      <c r="AG2911">
        <v>0.24774774774774799</v>
      </c>
      <c r="AH2911" s="4">
        <v>16</v>
      </c>
      <c r="AI2911">
        <v>0.45714285714285702</v>
      </c>
      <c r="AJ2911" s="4">
        <v>10</v>
      </c>
      <c r="AK2911">
        <v>0.28571428571428598</v>
      </c>
      <c r="AL2911" s="4">
        <v>33</v>
      </c>
      <c r="AM2911">
        <v>0.178378378378378</v>
      </c>
      <c r="AN2911" s="4">
        <v>8</v>
      </c>
      <c r="AO2911">
        <v>4.3243243243243197E-2</v>
      </c>
      <c r="AP2911" s="4">
        <v>1</v>
      </c>
      <c r="AQ2911">
        <v>4.5045045045045001E-3</v>
      </c>
      <c r="AR2911" s="4">
        <v>3</v>
      </c>
      <c r="AS2911">
        <v>1.35135135135135E-2</v>
      </c>
      <c r="AT2911" s="4">
        <v>1</v>
      </c>
      <c r="AU2911" s="4">
        <v>0</v>
      </c>
      <c r="AV2911" s="4">
        <v>9</v>
      </c>
      <c r="AW2911">
        <v>1.8888888888888899</v>
      </c>
      <c r="AX2911" s="4">
        <f t="shared" si="45"/>
        <v>117.52941176470581</v>
      </c>
      <c r="AY2911" s="4">
        <v>0</v>
      </c>
      <c r="AZ2911" s="4">
        <v>0</v>
      </c>
    </row>
    <row r="2912" spans="1:52" x14ac:dyDescent="0.25">
      <c r="A2912" s="4">
        <v>2017</v>
      </c>
      <c r="B2912" s="4" t="s">
        <v>511</v>
      </c>
      <c r="C2912" t="s">
        <v>116</v>
      </c>
      <c r="D2912" t="s">
        <v>366</v>
      </c>
      <c r="E2912" t="s">
        <v>865</v>
      </c>
      <c r="F2912" s="4">
        <v>13</v>
      </c>
      <c r="G2912">
        <v>7</v>
      </c>
      <c r="H2912">
        <v>9.5714285714285694</v>
      </c>
      <c r="I2912">
        <v>13</v>
      </c>
      <c r="J2912">
        <v>8</v>
      </c>
      <c r="K2912">
        <v>2</v>
      </c>
      <c r="L2912">
        <v>0.15384615384615399</v>
      </c>
      <c r="M2912">
        <v>0</v>
      </c>
      <c r="N2912">
        <v>206.61538461538501</v>
      </c>
      <c r="O2912">
        <v>0</v>
      </c>
      <c r="P2912">
        <v>8</v>
      </c>
      <c r="Q2912">
        <v>31.125</v>
      </c>
      <c r="R2912">
        <v>3</v>
      </c>
      <c r="S2912">
        <v>114</v>
      </c>
      <c r="T2912">
        <v>0</v>
      </c>
      <c r="U2912">
        <v>0</v>
      </c>
      <c r="V2912">
        <v>0</v>
      </c>
      <c r="W2912">
        <v>0</v>
      </c>
      <c r="X2912">
        <v>5</v>
      </c>
      <c r="Y2912">
        <v>97.6</v>
      </c>
      <c r="Z2912">
        <v>5</v>
      </c>
      <c r="AA2912">
        <v>240.4</v>
      </c>
      <c r="AB2912">
        <v>8</v>
      </c>
      <c r="AC2912">
        <v>181.5</v>
      </c>
      <c r="AD2912">
        <v>0.61538461538461497</v>
      </c>
      <c r="AE2912">
        <v>2</v>
      </c>
      <c r="AF2912">
        <v>126</v>
      </c>
      <c r="AG2912">
        <v>0.15384615384615399</v>
      </c>
      <c r="AH2912" s="4">
        <v>3</v>
      </c>
      <c r="AI2912">
        <v>0.6</v>
      </c>
      <c r="AJ2912" s="4">
        <v>1</v>
      </c>
      <c r="AK2912">
        <v>0.2</v>
      </c>
      <c r="AL2912" s="4">
        <v>1</v>
      </c>
      <c r="AM2912">
        <v>0.125</v>
      </c>
      <c r="AN2912" s="4">
        <v>0</v>
      </c>
      <c r="AO2912">
        <v>0</v>
      </c>
      <c r="AP2912" s="4">
        <v>0</v>
      </c>
      <c r="AQ2912">
        <v>0</v>
      </c>
      <c r="AR2912" s="4">
        <v>0</v>
      </c>
      <c r="AS2912">
        <v>0</v>
      </c>
      <c r="AT2912" s="4">
        <v>0</v>
      </c>
      <c r="AU2912" s="4">
        <v>0</v>
      </c>
      <c r="AV2912" s="4">
        <v>0</v>
      </c>
      <c r="AW2912">
        <v>1.8571428571428601</v>
      </c>
      <c r="AX2912" s="4">
        <f t="shared" si="45"/>
        <v>6.9999999999999885</v>
      </c>
      <c r="AY2912" s="4">
        <v>0</v>
      </c>
      <c r="AZ2912" s="4">
        <v>0</v>
      </c>
    </row>
    <row r="2913" spans="1:52" x14ac:dyDescent="0.25">
      <c r="A2913" s="4">
        <v>2017</v>
      </c>
      <c r="B2913" s="4" t="s">
        <v>511</v>
      </c>
      <c r="C2913" t="s">
        <v>116</v>
      </c>
      <c r="D2913" t="s">
        <v>135</v>
      </c>
      <c r="E2913" t="s">
        <v>651</v>
      </c>
      <c r="F2913" s="4">
        <v>172</v>
      </c>
      <c r="G2913">
        <v>69</v>
      </c>
      <c r="H2913">
        <v>7.4927536231884098</v>
      </c>
      <c r="I2913">
        <v>171</v>
      </c>
      <c r="J2913">
        <v>5.6432748538011701</v>
      </c>
      <c r="K2913">
        <v>4</v>
      </c>
      <c r="L2913">
        <v>2.3391812865497099E-2</v>
      </c>
      <c r="M2913">
        <v>61</v>
      </c>
      <c r="N2913">
        <v>1015.76470588235</v>
      </c>
      <c r="O2913">
        <v>0.35465116279069803</v>
      </c>
      <c r="P2913">
        <v>85</v>
      </c>
      <c r="Q2913">
        <v>50.094117647058802</v>
      </c>
      <c r="R2913">
        <v>33</v>
      </c>
      <c r="S2913">
        <v>137.15151515151501</v>
      </c>
      <c r="T2913">
        <v>0</v>
      </c>
      <c r="U2913">
        <v>0</v>
      </c>
      <c r="V2913">
        <v>0</v>
      </c>
      <c r="W2913">
        <v>0</v>
      </c>
      <c r="X2913">
        <v>81</v>
      </c>
      <c r="Y2913">
        <v>107.333333333333</v>
      </c>
      <c r="Z2913">
        <v>45</v>
      </c>
      <c r="AA2913">
        <v>363.697674418605</v>
      </c>
      <c r="AB2913">
        <v>126</v>
      </c>
      <c r="AC2913">
        <v>157.286885245902</v>
      </c>
      <c r="AD2913">
        <v>0.70930232558139505</v>
      </c>
      <c r="AE2913">
        <v>32</v>
      </c>
      <c r="AF2913">
        <v>107.28125</v>
      </c>
      <c r="AG2913">
        <v>0.186046511627907</v>
      </c>
      <c r="AH2913" s="4">
        <v>28</v>
      </c>
      <c r="AI2913">
        <v>0.65116279069767502</v>
      </c>
      <c r="AJ2913" s="4">
        <v>15</v>
      </c>
      <c r="AK2913">
        <v>0.34883720930232598</v>
      </c>
      <c r="AL2913" s="4">
        <v>30</v>
      </c>
      <c r="AM2913">
        <v>0.24590163934426201</v>
      </c>
      <c r="AN2913" s="4">
        <v>13</v>
      </c>
      <c r="AO2913">
        <v>0.10655737704918</v>
      </c>
      <c r="AP2913" s="4">
        <v>3</v>
      </c>
      <c r="AQ2913">
        <v>1.74418604651163E-2</v>
      </c>
      <c r="AR2913" s="4">
        <v>0</v>
      </c>
      <c r="AS2913">
        <v>0</v>
      </c>
      <c r="AT2913" s="4">
        <v>1</v>
      </c>
      <c r="AU2913" s="4">
        <v>0</v>
      </c>
      <c r="AV2913" s="4">
        <v>4</v>
      </c>
      <c r="AW2913">
        <v>1.92134831460674</v>
      </c>
      <c r="AX2913" s="4">
        <f t="shared" si="45"/>
        <v>89.520467836257382</v>
      </c>
      <c r="AY2913" s="4">
        <v>0</v>
      </c>
      <c r="AZ2913" s="4">
        <v>0</v>
      </c>
    </row>
    <row r="2914" spans="1:52" x14ac:dyDescent="0.25">
      <c r="A2914" s="4">
        <v>2017</v>
      </c>
      <c r="B2914" s="4" t="s">
        <v>511</v>
      </c>
      <c r="C2914" t="s">
        <v>116</v>
      </c>
      <c r="D2914" t="s">
        <v>137</v>
      </c>
      <c r="E2914" t="s">
        <v>653</v>
      </c>
      <c r="F2914" s="4">
        <v>185</v>
      </c>
      <c r="G2914">
        <v>76</v>
      </c>
      <c r="H2914">
        <v>4.1315789473684204</v>
      </c>
      <c r="I2914">
        <v>185</v>
      </c>
      <c r="J2914">
        <v>4.9567567567567599</v>
      </c>
      <c r="K2914">
        <v>2</v>
      </c>
      <c r="L2914">
        <v>1.0810810810810799E-2</v>
      </c>
      <c r="M2914">
        <v>32</v>
      </c>
      <c r="N2914">
        <v>1199.6740331491701</v>
      </c>
      <c r="O2914">
        <v>0.17297297297297301</v>
      </c>
      <c r="P2914">
        <v>97</v>
      </c>
      <c r="Q2914">
        <v>25.567010309278398</v>
      </c>
      <c r="R2914">
        <v>54</v>
      </c>
      <c r="S2914">
        <v>59.870370370370402</v>
      </c>
      <c r="T2914">
        <v>0</v>
      </c>
      <c r="U2914">
        <v>0</v>
      </c>
      <c r="V2914">
        <v>0</v>
      </c>
      <c r="W2914">
        <v>0</v>
      </c>
      <c r="X2914">
        <v>135</v>
      </c>
      <c r="Y2914">
        <v>77.496296296296293</v>
      </c>
      <c r="Z2914">
        <v>42</v>
      </c>
      <c r="AA2914">
        <v>358.11904761904799</v>
      </c>
      <c r="AB2914">
        <v>143</v>
      </c>
      <c r="AC2914">
        <v>96.816901408450704</v>
      </c>
      <c r="AD2914">
        <v>0.76756756756756805</v>
      </c>
      <c r="AE2914">
        <v>61</v>
      </c>
      <c r="AF2914">
        <v>59.377049180327901</v>
      </c>
      <c r="AG2914">
        <v>0.32972972972973003</v>
      </c>
      <c r="AH2914" s="4">
        <v>29</v>
      </c>
      <c r="AI2914">
        <v>0.69047619047619102</v>
      </c>
      <c r="AJ2914" s="4">
        <v>9</v>
      </c>
      <c r="AK2914">
        <v>0.214285714285714</v>
      </c>
      <c r="AL2914" s="4">
        <v>28</v>
      </c>
      <c r="AM2914">
        <v>0.19718309859154901</v>
      </c>
      <c r="AN2914" s="4">
        <v>6</v>
      </c>
      <c r="AO2914">
        <v>4.2253521126760597E-2</v>
      </c>
      <c r="AP2914" s="4">
        <v>3</v>
      </c>
      <c r="AQ2914">
        <v>1.62162162162162E-2</v>
      </c>
      <c r="AR2914" s="4">
        <v>0</v>
      </c>
      <c r="AS2914">
        <v>0</v>
      </c>
      <c r="AT2914" s="4">
        <v>0</v>
      </c>
      <c r="AU2914" s="4">
        <v>0</v>
      </c>
      <c r="AV2914" s="4">
        <v>4</v>
      </c>
      <c r="AW2914">
        <v>1.5416666666666701</v>
      </c>
      <c r="AX2914" s="4">
        <f t="shared" si="45"/>
        <v>119.99999999999973</v>
      </c>
      <c r="AY2914" s="4">
        <v>0</v>
      </c>
      <c r="AZ2914" s="4">
        <v>0</v>
      </c>
    </row>
    <row r="2915" spans="1:52" x14ac:dyDescent="0.25">
      <c r="A2915" s="4">
        <v>2017</v>
      </c>
      <c r="B2915" s="4" t="s">
        <v>511</v>
      </c>
      <c r="C2915" t="s">
        <v>116</v>
      </c>
      <c r="D2915" t="s">
        <v>448</v>
      </c>
      <c r="E2915" t="s">
        <v>945</v>
      </c>
      <c r="F2915" s="4">
        <v>1</v>
      </c>
      <c r="G2915">
        <v>0</v>
      </c>
      <c r="H2915">
        <v>0</v>
      </c>
      <c r="I2915">
        <v>1</v>
      </c>
      <c r="J2915">
        <v>10</v>
      </c>
      <c r="K2915">
        <v>0</v>
      </c>
      <c r="L2915">
        <v>0</v>
      </c>
      <c r="M2915">
        <v>1</v>
      </c>
      <c r="N2915">
        <v>0</v>
      </c>
      <c r="O2915">
        <v>1</v>
      </c>
      <c r="P2915">
        <v>1</v>
      </c>
      <c r="Q2915">
        <v>99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343</v>
      </c>
      <c r="AD2915">
        <v>1</v>
      </c>
      <c r="AE2915">
        <v>0</v>
      </c>
      <c r="AF2915">
        <v>0</v>
      </c>
      <c r="AG2915">
        <v>0</v>
      </c>
      <c r="AH2915" s="4">
        <v>0</v>
      </c>
      <c r="AI2915">
        <v>0</v>
      </c>
      <c r="AJ2915" s="4">
        <v>0</v>
      </c>
      <c r="AK2915">
        <v>0</v>
      </c>
      <c r="AL2915" s="4">
        <v>0</v>
      </c>
      <c r="AM2915">
        <v>0</v>
      </c>
      <c r="AN2915" s="4">
        <v>1</v>
      </c>
      <c r="AO2915">
        <v>1</v>
      </c>
      <c r="AP2915" s="4">
        <v>0</v>
      </c>
      <c r="AQ2915">
        <v>0</v>
      </c>
      <c r="AR2915" s="4">
        <v>0</v>
      </c>
      <c r="AS2915">
        <v>0</v>
      </c>
      <c r="AT2915" s="4">
        <v>0</v>
      </c>
      <c r="AU2915" s="4">
        <v>0</v>
      </c>
      <c r="AV2915" s="4">
        <v>0</v>
      </c>
      <c r="AW2915">
        <v>1</v>
      </c>
      <c r="AX2915" s="4">
        <f t="shared" si="45"/>
        <v>1</v>
      </c>
      <c r="AY2915" s="4">
        <v>0</v>
      </c>
      <c r="AZ2915" s="4">
        <v>0</v>
      </c>
    </row>
    <row r="2916" spans="1:52" x14ac:dyDescent="0.25">
      <c r="A2916" s="4">
        <v>2017</v>
      </c>
      <c r="B2916" s="4" t="s">
        <v>511</v>
      </c>
      <c r="C2916" t="s">
        <v>116</v>
      </c>
      <c r="D2916" t="s">
        <v>120</v>
      </c>
      <c r="E2916" t="s">
        <v>636</v>
      </c>
      <c r="F2916" s="4">
        <v>544</v>
      </c>
      <c r="G2916">
        <v>236</v>
      </c>
      <c r="H2916">
        <v>5.3516949152542397</v>
      </c>
      <c r="I2916">
        <v>544</v>
      </c>
      <c r="J2916">
        <v>5.9044117647058796</v>
      </c>
      <c r="K2916">
        <v>18</v>
      </c>
      <c r="L2916">
        <v>3.3088235294117599E-2</v>
      </c>
      <c r="M2916">
        <v>284</v>
      </c>
      <c r="N2916">
        <v>2284.3515625</v>
      </c>
      <c r="O2916">
        <v>0.52205882352941202</v>
      </c>
      <c r="P2916">
        <v>497</v>
      </c>
      <c r="Q2916">
        <v>27.915492957746501</v>
      </c>
      <c r="R2916">
        <v>168</v>
      </c>
      <c r="S2916">
        <v>98.511904761904802</v>
      </c>
      <c r="T2916">
        <v>0</v>
      </c>
      <c r="U2916">
        <v>0</v>
      </c>
      <c r="V2916">
        <v>0</v>
      </c>
      <c r="W2916">
        <v>0</v>
      </c>
      <c r="X2916">
        <v>221</v>
      </c>
      <c r="Y2916">
        <v>122.511312217195</v>
      </c>
      <c r="Z2916">
        <v>244</v>
      </c>
      <c r="AA2916">
        <v>373.66379310344797</v>
      </c>
      <c r="AB2916">
        <v>300</v>
      </c>
      <c r="AC2916">
        <v>225.939285714286</v>
      </c>
      <c r="AD2916">
        <v>0.51470588235294101</v>
      </c>
      <c r="AE2916">
        <v>22</v>
      </c>
      <c r="AF2916">
        <v>106.636363636364</v>
      </c>
      <c r="AG2916">
        <v>4.0441176470588203E-2</v>
      </c>
      <c r="AH2916" s="4">
        <v>166</v>
      </c>
      <c r="AI2916">
        <v>0.71551724137931005</v>
      </c>
      <c r="AJ2916" s="4">
        <v>68</v>
      </c>
      <c r="AK2916">
        <v>0.29310344827586199</v>
      </c>
      <c r="AL2916" s="4">
        <v>97</v>
      </c>
      <c r="AM2916">
        <v>0.34642857142857097</v>
      </c>
      <c r="AN2916" s="4">
        <v>31</v>
      </c>
      <c r="AO2916">
        <v>0.110714285714286</v>
      </c>
      <c r="AP2916" s="4">
        <v>7</v>
      </c>
      <c r="AQ2916">
        <v>1.2867647058823499E-2</v>
      </c>
      <c r="AR2916" s="4">
        <v>2</v>
      </c>
      <c r="AS2916">
        <v>3.6764705882352902E-3</v>
      </c>
      <c r="AT2916" s="4">
        <v>0</v>
      </c>
      <c r="AU2916" s="4">
        <v>0</v>
      </c>
      <c r="AV2916" s="4">
        <v>14</v>
      </c>
      <c r="AW2916">
        <v>2.80412371134021</v>
      </c>
      <c r="AX2916" s="4">
        <f t="shared" si="45"/>
        <v>193.99999999999974</v>
      </c>
      <c r="AY2916" s="4">
        <v>0</v>
      </c>
      <c r="AZ2916" s="4">
        <v>0</v>
      </c>
    </row>
    <row r="2917" spans="1:52" x14ac:dyDescent="0.25">
      <c r="A2917" s="4">
        <v>2017</v>
      </c>
      <c r="B2917" s="4" t="s">
        <v>511</v>
      </c>
      <c r="C2917" t="s">
        <v>116</v>
      </c>
      <c r="D2917" t="s">
        <v>127</v>
      </c>
      <c r="E2917" t="s">
        <v>643</v>
      </c>
      <c r="F2917" s="4">
        <v>175</v>
      </c>
      <c r="G2917">
        <v>70</v>
      </c>
      <c r="H2917">
        <v>7.4285714285714297</v>
      </c>
      <c r="I2917">
        <v>174</v>
      </c>
      <c r="J2917">
        <v>7.0344827586206904</v>
      </c>
      <c r="K2917">
        <v>6</v>
      </c>
      <c r="L2917">
        <v>3.4482758620689703E-2</v>
      </c>
      <c r="M2917">
        <v>109</v>
      </c>
      <c r="N2917">
        <v>2039.7322834645699</v>
      </c>
      <c r="O2917">
        <v>0.622857142857143</v>
      </c>
      <c r="P2917">
        <v>28</v>
      </c>
      <c r="Q2917">
        <v>118.96428571428601</v>
      </c>
      <c r="R2917">
        <v>55</v>
      </c>
      <c r="S2917">
        <v>67.981818181818198</v>
      </c>
      <c r="T2917">
        <v>15</v>
      </c>
      <c r="U2917">
        <v>101.6</v>
      </c>
      <c r="V2917">
        <v>15</v>
      </c>
      <c r="W2917">
        <v>114.26666666666701</v>
      </c>
      <c r="X2917">
        <v>149</v>
      </c>
      <c r="Y2917">
        <v>101.24161073825501</v>
      </c>
      <c r="Z2917">
        <v>15</v>
      </c>
      <c r="AA2917">
        <v>439.86666666666702</v>
      </c>
      <c r="AB2917">
        <v>159</v>
      </c>
      <c r="AC2917">
        <v>133.86538461538501</v>
      </c>
      <c r="AD2917">
        <v>0.89142857142857201</v>
      </c>
      <c r="AE2917">
        <v>45</v>
      </c>
      <c r="AF2917">
        <v>68.733333333333306</v>
      </c>
      <c r="AG2917">
        <v>0.25714285714285701</v>
      </c>
      <c r="AH2917" s="4">
        <v>10</v>
      </c>
      <c r="AI2917">
        <v>0.66666666666666696</v>
      </c>
      <c r="AJ2917" s="4">
        <v>4</v>
      </c>
      <c r="AK2917">
        <v>0.266666666666667</v>
      </c>
      <c r="AL2917" s="4">
        <v>43</v>
      </c>
      <c r="AM2917">
        <v>0.27564102564102599</v>
      </c>
      <c r="AN2917" s="4">
        <v>13</v>
      </c>
      <c r="AO2917">
        <v>8.3333333333333301E-2</v>
      </c>
      <c r="AP2917" s="4">
        <v>1</v>
      </c>
      <c r="AQ2917">
        <v>5.7142857142857099E-3</v>
      </c>
      <c r="AR2917" s="4">
        <v>0</v>
      </c>
      <c r="AS2917">
        <v>0</v>
      </c>
      <c r="AT2917" s="4">
        <v>1</v>
      </c>
      <c r="AU2917" s="4">
        <v>0</v>
      </c>
      <c r="AV2917" s="4">
        <v>2</v>
      </c>
      <c r="AW2917">
        <v>1.97727272727273</v>
      </c>
      <c r="AX2917" s="4">
        <f t="shared" si="45"/>
        <v>88.50574712643666</v>
      </c>
      <c r="AY2917" s="4">
        <v>0</v>
      </c>
      <c r="AZ2917" s="4">
        <v>0</v>
      </c>
    </row>
    <row r="2918" spans="1:52" x14ac:dyDescent="0.25">
      <c r="A2918" s="4">
        <v>2017</v>
      </c>
      <c r="B2918" s="4" t="s">
        <v>511</v>
      </c>
      <c r="C2918" t="s">
        <v>116</v>
      </c>
      <c r="D2918" t="s">
        <v>138</v>
      </c>
      <c r="E2918" t="s">
        <v>654</v>
      </c>
      <c r="F2918" s="4">
        <v>218</v>
      </c>
      <c r="G2918">
        <v>85</v>
      </c>
      <c r="H2918">
        <v>5.4352941176470599</v>
      </c>
      <c r="I2918">
        <v>216</v>
      </c>
      <c r="J2918">
        <v>5.7268518518518503</v>
      </c>
      <c r="K2918">
        <v>12</v>
      </c>
      <c r="L2918">
        <v>5.5555555555555601E-2</v>
      </c>
      <c r="M2918">
        <v>68</v>
      </c>
      <c r="N2918">
        <v>2231.60377358491</v>
      </c>
      <c r="O2918">
        <v>0.31192660550458701</v>
      </c>
      <c r="P2918">
        <v>113</v>
      </c>
      <c r="Q2918">
        <v>61.070796460177</v>
      </c>
      <c r="R2918">
        <v>45</v>
      </c>
      <c r="S2918">
        <v>131.48888888888899</v>
      </c>
      <c r="T2918">
        <v>18</v>
      </c>
      <c r="U2918">
        <v>265.444444444444</v>
      </c>
      <c r="V2918">
        <v>10</v>
      </c>
      <c r="W2918">
        <v>113</v>
      </c>
      <c r="X2918">
        <v>126</v>
      </c>
      <c r="Y2918">
        <v>154.18253968254001</v>
      </c>
      <c r="Z2918">
        <v>44</v>
      </c>
      <c r="AA2918">
        <v>390.58536585365903</v>
      </c>
      <c r="AB2918">
        <v>172</v>
      </c>
      <c r="AC2918">
        <v>158.773255813953</v>
      </c>
      <c r="AD2918">
        <v>0.78899082568807399</v>
      </c>
      <c r="AE2918">
        <v>55</v>
      </c>
      <c r="AF2918">
        <v>89.581818181818207</v>
      </c>
      <c r="AG2918">
        <v>0.25229357798165097</v>
      </c>
      <c r="AH2918" s="4">
        <v>24</v>
      </c>
      <c r="AI2918">
        <v>0.58536585365853699</v>
      </c>
      <c r="AJ2918" s="4">
        <v>13</v>
      </c>
      <c r="AK2918">
        <v>0.31707317073170699</v>
      </c>
      <c r="AL2918" s="4">
        <v>34</v>
      </c>
      <c r="AM2918">
        <v>0.19767441860465099</v>
      </c>
      <c r="AN2918" s="4">
        <v>12</v>
      </c>
      <c r="AO2918">
        <v>6.9767441860465101E-2</v>
      </c>
      <c r="AP2918" s="4">
        <v>2</v>
      </c>
      <c r="AQ2918">
        <v>9.1743119266054999E-3</v>
      </c>
      <c r="AR2918" s="4">
        <v>0</v>
      </c>
      <c r="AS2918">
        <v>0</v>
      </c>
      <c r="AT2918" s="4">
        <v>2</v>
      </c>
      <c r="AU2918" s="4">
        <v>0</v>
      </c>
      <c r="AV2918" s="4">
        <v>7</v>
      </c>
      <c r="AW2918">
        <v>1.9636363636363601</v>
      </c>
      <c r="AX2918" s="4">
        <f t="shared" si="45"/>
        <v>111.01851851851872</v>
      </c>
      <c r="AY2918" s="4">
        <v>10</v>
      </c>
      <c r="AZ2918" s="4">
        <v>3.7777777777777799</v>
      </c>
    </row>
    <row r="2919" spans="1:52" x14ac:dyDescent="0.25">
      <c r="A2919" s="4">
        <v>2017</v>
      </c>
      <c r="B2919" s="4" t="s">
        <v>511</v>
      </c>
      <c r="C2919" t="s">
        <v>116</v>
      </c>
      <c r="D2919" t="s">
        <v>133</v>
      </c>
      <c r="E2919" t="s">
        <v>649</v>
      </c>
      <c r="F2919" s="4">
        <v>194</v>
      </c>
      <c r="G2919">
        <v>116</v>
      </c>
      <c r="H2919">
        <v>11.198275862069</v>
      </c>
      <c r="I2919">
        <v>194</v>
      </c>
      <c r="J2919">
        <v>9.1340206185567006</v>
      </c>
      <c r="K2919">
        <v>4</v>
      </c>
      <c r="L2919">
        <v>2.06185567010309E-2</v>
      </c>
      <c r="M2919">
        <v>100</v>
      </c>
      <c r="N2919">
        <v>3101.63095238095</v>
      </c>
      <c r="O2919">
        <v>0.51546391752577303</v>
      </c>
      <c r="P2919">
        <v>185</v>
      </c>
      <c r="Q2919">
        <v>31.351351351351401</v>
      </c>
      <c r="R2919">
        <v>69</v>
      </c>
      <c r="S2919">
        <v>129.27536231884099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132</v>
      </c>
      <c r="AA2919">
        <v>425.796875</v>
      </c>
      <c r="AB2919">
        <v>62</v>
      </c>
      <c r="AC2919">
        <v>265.91935483870998</v>
      </c>
      <c r="AD2919">
        <v>0.31958762886597902</v>
      </c>
      <c r="AE2919">
        <v>9</v>
      </c>
      <c r="AF2919">
        <v>100.444444444444</v>
      </c>
      <c r="AG2919">
        <v>4.6391752577319603E-2</v>
      </c>
      <c r="AH2919" s="4">
        <v>87</v>
      </c>
      <c r="AI2919">
        <v>0.6796875</v>
      </c>
      <c r="AJ2919" s="4">
        <v>29</v>
      </c>
      <c r="AK2919">
        <v>0.2265625</v>
      </c>
      <c r="AL2919" s="4">
        <v>20</v>
      </c>
      <c r="AM2919">
        <v>0.32258064516128998</v>
      </c>
      <c r="AN2919" s="4">
        <v>5</v>
      </c>
      <c r="AO2919">
        <v>8.0645161290322606E-2</v>
      </c>
      <c r="AP2919" s="4">
        <v>1</v>
      </c>
      <c r="AQ2919">
        <v>5.1546391752577301E-3</v>
      </c>
      <c r="AR2919" s="4">
        <v>0</v>
      </c>
      <c r="AS2919">
        <v>0</v>
      </c>
      <c r="AT2919" s="4">
        <v>0</v>
      </c>
      <c r="AU2919" s="4">
        <v>0</v>
      </c>
      <c r="AV2919" s="4">
        <v>4</v>
      </c>
      <c r="AW2919">
        <v>2.28235294117647</v>
      </c>
      <c r="AX2919" s="4">
        <f t="shared" si="45"/>
        <v>85.000000000000014</v>
      </c>
      <c r="AY2919" s="4">
        <v>0</v>
      </c>
      <c r="AZ2919" s="4">
        <v>0</v>
      </c>
    </row>
    <row r="2920" spans="1:52" x14ac:dyDescent="0.25">
      <c r="A2920" s="4">
        <v>2017</v>
      </c>
      <c r="B2920" s="4" t="s">
        <v>511</v>
      </c>
      <c r="C2920" t="s">
        <v>116</v>
      </c>
      <c r="D2920" t="s">
        <v>414</v>
      </c>
      <c r="E2920" t="s">
        <v>910</v>
      </c>
      <c r="F2920" s="4">
        <v>1</v>
      </c>
      <c r="G2920">
        <v>0</v>
      </c>
      <c r="H2920">
        <v>0</v>
      </c>
      <c r="I2920">
        <v>1</v>
      </c>
      <c r="J2920">
        <v>8</v>
      </c>
      <c r="K2920">
        <v>0</v>
      </c>
      <c r="L2920">
        <v>0</v>
      </c>
      <c r="M2920">
        <v>0</v>
      </c>
      <c r="N2920">
        <v>-170</v>
      </c>
      <c r="O2920">
        <v>0</v>
      </c>
      <c r="P2920">
        <v>1</v>
      </c>
      <c r="Q2920">
        <v>16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1</v>
      </c>
      <c r="Y2920">
        <v>165</v>
      </c>
      <c r="Z2920">
        <v>0</v>
      </c>
      <c r="AA2920">
        <v>0</v>
      </c>
      <c r="AB2920">
        <v>1</v>
      </c>
      <c r="AC2920">
        <v>343</v>
      </c>
      <c r="AD2920">
        <v>1</v>
      </c>
      <c r="AE2920">
        <v>0</v>
      </c>
      <c r="AF2920">
        <v>0</v>
      </c>
      <c r="AG2920">
        <v>0</v>
      </c>
      <c r="AH2920" s="4">
        <v>0</v>
      </c>
      <c r="AI2920">
        <v>0</v>
      </c>
      <c r="AJ2920" s="4">
        <v>0</v>
      </c>
      <c r="AK2920">
        <v>0</v>
      </c>
      <c r="AL2920" s="4">
        <v>0</v>
      </c>
      <c r="AM2920">
        <v>0</v>
      </c>
      <c r="AN2920" s="4">
        <v>0</v>
      </c>
      <c r="AO2920">
        <v>0</v>
      </c>
      <c r="AP2920" s="4">
        <v>0</v>
      </c>
      <c r="AQ2920">
        <v>0</v>
      </c>
      <c r="AR2920" s="4">
        <v>0</v>
      </c>
      <c r="AS2920">
        <v>0</v>
      </c>
      <c r="AT2920" s="4">
        <v>0</v>
      </c>
      <c r="AU2920" s="4">
        <v>0</v>
      </c>
      <c r="AV2920" s="4">
        <v>0</v>
      </c>
      <c r="AW2920">
        <v>1</v>
      </c>
      <c r="AX2920" s="4">
        <f t="shared" si="45"/>
        <v>1</v>
      </c>
      <c r="AY2920" s="4">
        <v>0</v>
      </c>
      <c r="AZ2920" s="4">
        <v>0</v>
      </c>
    </row>
    <row r="2921" spans="1:52" x14ac:dyDescent="0.25">
      <c r="A2921" s="4">
        <v>2017</v>
      </c>
      <c r="B2921" s="4" t="s">
        <v>511</v>
      </c>
      <c r="C2921" t="s">
        <v>116</v>
      </c>
      <c r="D2921" t="s">
        <v>492</v>
      </c>
      <c r="E2921" t="s">
        <v>989</v>
      </c>
      <c r="F2921" s="4">
        <v>1</v>
      </c>
      <c r="G2921">
        <v>0</v>
      </c>
      <c r="H2921">
        <v>0</v>
      </c>
      <c r="I2921">
        <v>1</v>
      </c>
      <c r="J2921">
        <v>1</v>
      </c>
      <c r="K2921">
        <v>0</v>
      </c>
      <c r="L2921">
        <v>0</v>
      </c>
      <c r="M2921">
        <v>1</v>
      </c>
      <c r="N2921">
        <v>0</v>
      </c>
      <c r="O2921">
        <v>1</v>
      </c>
      <c r="P2921">
        <v>1</v>
      </c>
      <c r="Q2921">
        <v>33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1</v>
      </c>
      <c r="Y2921">
        <v>165</v>
      </c>
      <c r="Z2921">
        <v>0</v>
      </c>
      <c r="AA2921">
        <v>0</v>
      </c>
      <c r="AB2921">
        <v>1</v>
      </c>
      <c r="AC2921">
        <v>256</v>
      </c>
      <c r="AD2921">
        <v>1</v>
      </c>
      <c r="AE2921">
        <v>0</v>
      </c>
      <c r="AF2921">
        <v>0</v>
      </c>
      <c r="AG2921">
        <v>0</v>
      </c>
      <c r="AH2921" s="4">
        <v>0</v>
      </c>
      <c r="AI2921">
        <v>0</v>
      </c>
      <c r="AJ2921" s="4">
        <v>0</v>
      </c>
      <c r="AK2921">
        <v>0</v>
      </c>
      <c r="AL2921" s="4">
        <v>0</v>
      </c>
      <c r="AM2921">
        <v>0</v>
      </c>
      <c r="AN2921" s="4">
        <v>1</v>
      </c>
      <c r="AO2921">
        <v>1</v>
      </c>
      <c r="AP2921" s="4">
        <v>0</v>
      </c>
      <c r="AQ2921">
        <v>0</v>
      </c>
      <c r="AR2921" s="4">
        <v>0</v>
      </c>
      <c r="AS2921">
        <v>0</v>
      </c>
      <c r="AT2921" s="4">
        <v>0</v>
      </c>
      <c r="AU2921" s="4">
        <v>0</v>
      </c>
      <c r="AV2921" s="4">
        <v>0</v>
      </c>
      <c r="AW2921">
        <v>1</v>
      </c>
      <c r="AX2921" s="4">
        <f t="shared" si="45"/>
        <v>1</v>
      </c>
      <c r="AY2921" s="4">
        <v>0</v>
      </c>
      <c r="AZ2921" s="4">
        <v>0</v>
      </c>
    </row>
    <row r="2922" spans="1:52" x14ac:dyDescent="0.25">
      <c r="A2922" s="4">
        <v>2017</v>
      </c>
      <c r="B2922" s="4" t="s">
        <v>511</v>
      </c>
      <c r="C2922" t="s">
        <v>116</v>
      </c>
      <c r="D2922" t="s">
        <v>340</v>
      </c>
      <c r="E2922" t="s">
        <v>733</v>
      </c>
      <c r="F2922" s="4">
        <v>77</v>
      </c>
      <c r="G2922">
        <v>43</v>
      </c>
      <c r="H2922">
        <v>15.069767441860501</v>
      </c>
      <c r="I2922">
        <v>77</v>
      </c>
      <c r="J2922">
        <v>10.4285714285714</v>
      </c>
      <c r="K2922">
        <v>0</v>
      </c>
      <c r="L2922">
        <v>0</v>
      </c>
      <c r="M2922">
        <v>6</v>
      </c>
      <c r="N2922">
        <v>1114.7532467532501</v>
      </c>
      <c r="O2922">
        <v>7.7922077922077906E-2</v>
      </c>
      <c r="P2922">
        <v>75</v>
      </c>
      <c r="Q2922">
        <v>18.16</v>
      </c>
      <c r="R2922">
        <v>24</v>
      </c>
      <c r="S2922">
        <v>150.583333333333</v>
      </c>
      <c r="T2922">
        <v>0</v>
      </c>
      <c r="U2922">
        <v>0</v>
      </c>
      <c r="V2922">
        <v>0</v>
      </c>
      <c r="W2922">
        <v>0</v>
      </c>
      <c r="X2922">
        <v>26</v>
      </c>
      <c r="Y2922">
        <v>163.84615384615401</v>
      </c>
      <c r="Z2922">
        <v>39</v>
      </c>
      <c r="AA2922">
        <v>406.89189189189199</v>
      </c>
      <c r="AB2922">
        <v>38</v>
      </c>
      <c r="AC2922">
        <v>236.783783783784</v>
      </c>
      <c r="AD2922">
        <v>0.48051948051948101</v>
      </c>
      <c r="AE2922">
        <v>2</v>
      </c>
      <c r="AF2922">
        <v>256</v>
      </c>
      <c r="AG2922">
        <v>2.5974025974026E-2</v>
      </c>
      <c r="AH2922" s="4">
        <v>22</v>
      </c>
      <c r="AI2922">
        <v>0.59459459459459496</v>
      </c>
      <c r="AJ2922" s="4">
        <v>10</v>
      </c>
      <c r="AK2922">
        <v>0.27027027027027001</v>
      </c>
      <c r="AL2922" s="4">
        <v>18</v>
      </c>
      <c r="AM2922">
        <v>0.48648648648648701</v>
      </c>
      <c r="AN2922" s="4">
        <v>2</v>
      </c>
      <c r="AO2922">
        <v>5.4054054054054099E-2</v>
      </c>
      <c r="AP2922" s="4">
        <v>0</v>
      </c>
      <c r="AQ2922">
        <v>0</v>
      </c>
      <c r="AR2922" s="4">
        <v>0</v>
      </c>
      <c r="AS2922">
        <v>0</v>
      </c>
      <c r="AT2922" s="4">
        <v>0</v>
      </c>
      <c r="AU2922" s="4">
        <v>0</v>
      </c>
      <c r="AV2922" s="4">
        <v>1</v>
      </c>
      <c r="AW2922">
        <v>1.7906976744186001</v>
      </c>
      <c r="AX2922" s="4">
        <f t="shared" si="45"/>
        <v>43.000000000000114</v>
      </c>
      <c r="AY2922" s="4">
        <v>0</v>
      </c>
      <c r="AZ2922" s="4">
        <v>0</v>
      </c>
    </row>
    <row r="2923" spans="1:52" x14ac:dyDescent="0.25">
      <c r="A2923" s="4">
        <v>2017</v>
      </c>
      <c r="B2923" s="4" t="s">
        <v>511</v>
      </c>
      <c r="C2923" t="s">
        <v>116</v>
      </c>
      <c r="D2923" t="s">
        <v>415</v>
      </c>
      <c r="E2923" t="s">
        <v>911</v>
      </c>
      <c r="F2923" s="4">
        <v>45</v>
      </c>
      <c r="G2923">
        <v>22</v>
      </c>
      <c r="H2923">
        <v>10</v>
      </c>
      <c r="I2923">
        <v>45</v>
      </c>
      <c r="J2923">
        <v>6.75555555555556</v>
      </c>
      <c r="K2923">
        <v>0</v>
      </c>
      <c r="L2923">
        <v>0</v>
      </c>
      <c r="M2923">
        <v>0</v>
      </c>
      <c r="N2923">
        <v>-34.933333333333302</v>
      </c>
      <c r="O2923">
        <v>0</v>
      </c>
      <c r="P2923">
        <v>45</v>
      </c>
      <c r="Q2923">
        <v>9.3555555555555596</v>
      </c>
      <c r="R2923">
        <v>16</v>
      </c>
      <c r="S2923">
        <v>109.9375</v>
      </c>
      <c r="T2923">
        <v>18</v>
      </c>
      <c r="U2923">
        <v>165.888888888889</v>
      </c>
      <c r="V2923">
        <v>17</v>
      </c>
      <c r="W2923">
        <v>64.764705882352899</v>
      </c>
      <c r="X2923">
        <v>12</v>
      </c>
      <c r="Y2923">
        <v>159</v>
      </c>
      <c r="Z2923">
        <v>32</v>
      </c>
      <c r="AA2923">
        <v>342.6</v>
      </c>
      <c r="AB2923">
        <v>13</v>
      </c>
      <c r="AC2923">
        <v>221.769230769231</v>
      </c>
      <c r="AD2923">
        <v>0.28888888888888897</v>
      </c>
      <c r="AE2923">
        <v>1</v>
      </c>
      <c r="AF2923">
        <v>196</v>
      </c>
      <c r="AG2923">
        <v>2.2222222222222199E-2</v>
      </c>
      <c r="AH2923" s="4">
        <v>15</v>
      </c>
      <c r="AI2923">
        <v>0.5</v>
      </c>
      <c r="AJ2923" s="4">
        <v>8</v>
      </c>
      <c r="AK2923">
        <v>0.266666666666667</v>
      </c>
      <c r="AL2923" s="4">
        <v>3</v>
      </c>
      <c r="AM2923">
        <v>0.230769230769231</v>
      </c>
      <c r="AN2923" s="4">
        <v>1</v>
      </c>
      <c r="AO2923">
        <v>7.69230769230769E-2</v>
      </c>
      <c r="AP2923" s="4">
        <v>0</v>
      </c>
      <c r="AQ2923">
        <v>0</v>
      </c>
      <c r="AR2923" s="4">
        <v>0</v>
      </c>
      <c r="AS2923">
        <v>0</v>
      </c>
      <c r="AT2923" s="4">
        <v>0</v>
      </c>
      <c r="AU2923" s="4">
        <v>0</v>
      </c>
      <c r="AV2923" s="4">
        <v>0</v>
      </c>
      <c r="AW2923">
        <v>2.0454545454545499</v>
      </c>
      <c r="AX2923" s="4">
        <f t="shared" si="45"/>
        <v>21.999999999999954</v>
      </c>
      <c r="AY2923" s="4">
        <v>18</v>
      </c>
      <c r="AZ2923" s="4">
        <v>46.1111111111111</v>
      </c>
    </row>
    <row r="2924" spans="1:52" x14ac:dyDescent="0.25">
      <c r="A2924" s="4">
        <v>2017</v>
      </c>
      <c r="B2924" s="4" t="s">
        <v>511</v>
      </c>
      <c r="C2924" t="s">
        <v>116</v>
      </c>
      <c r="D2924" t="s">
        <v>416</v>
      </c>
      <c r="E2924" t="s">
        <v>912</v>
      </c>
      <c r="F2924" s="4">
        <v>178</v>
      </c>
      <c r="G2924">
        <v>97</v>
      </c>
      <c r="H2924">
        <v>9.0309278350515498</v>
      </c>
      <c r="I2924">
        <v>178</v>
      </c>
      <c r="J2924">
        <v>8.5056179775280896</v>
      </c>
      <c r="K2924">
        <v>2</v>
      </c>
      <c r="L2924">
        <v>1.1235955056179799E-2</v>
      </c>
      <c r="M2924">
        <v>10</v>
      </c>
      <c r="N2924">
        <v>100.32738095238101</v>
      </c>
      <c r="O2924">
        <v>5.6179775280898903E-2</v>
      </c>
      <c r="P2924">
        <v>160</v>
      </c>
      <c r="Q2924">
        <v>21.712499999999999</v>
      </c>
      <c r="R2924">
        <v>35</v>
      </c>
      <c r="S2924">
        <v>168.085714285714</v>
      </c>
      <c r="T2924">
        <v>0</v>
      </c>
      <c r="U2924">
        <v>0</v>
      </c>
      <c r="V2924">
        <v>0</v>
      </c>
      <c r="W2924">
        <v>0</v>
      </c>
      <c r="X2924">
        <v>78</v>
      </c>
      <c r="Y2924">
        <v>115.064102564103</v>
      </c>
      <c r="Z2924">
        <v>80</v>
      </c>
      <c r="AA2924">
        <v>402.83333333333297</v>
      </c>
      <c r="AB2924">
        <v>98</v>
      </c>
      <c r="AC2924">
        <v>170.73404255319201</v>
      </c>
      <c r="AD2924">
        <v>0.52808988764044895</v>
      </c>
      <c r="AE2924">
        <v>5</v>
      </c>
      <c r="AF2924">
        <v>99</v>
      </c>
      <c r="AG2924">
        <v>2.8089887640449399E-2</v>
      </c>
      <c r="AH2924" s="4">
        <v>37</v>
      </c>
      <c r="AI2924">
        <v>0.47435897435897401</v>
      </c>
      <c r="AJ2924" s="4">
        <v>18</v>
      </c>
      <c r="AK2924">
        <v>0.230769230769231</v>
      </c>
      <c r="AL2924" s="4">
        <v>23</v>
      </c>
      <c r="AM2924">
        <v>0.24468085106383</v>
      </c>
      <c r="AN2924" s="4">
        <v>4</v>
      </c>
      <c r="AO2924">
        <v>4.2553191489361701E-2</v>
      </c>
      <c r="AP2924" s="4">
        <v>0</v>
      </c>
      <c r="AQ2924">
        <v>0</v>
      </c>
      <c r="AR2924" s="4">
        <v>0</v>
      </c>
      <c r="AS2924">
        <v>0</v>
      </c>
      <c r="AT2924" s="4">
        <v>0</v>
      </c>
      <c r="AU2924" s="4">
        <v>0</v>
      </c>
      <c r="AV2924" s="4">
        <v>2</v>
      </c>
      <c r="AW2924">
        <v>1.91397849462366</v>
      </c>
      <c r="AX2924" s="4">
        <f t="shared" si="45"/>
        <v>92.999999999999801</v>
      </c>
      <c r="AY2924" s="4">
        <v>0</v>
      </c>
      <c r="AZ2924" s="4">
        <v>0</v>
      </c>
    </row>
    <row r="2925" spans="1:52" x14ac:dyDescent="0.25">
      <c r="A2925" s="4">
        <v>2017</v>
      </c>
      <c r="B2925" s="4" t="s">
        <v>511</v>
      </c>
      <c r="C2925" t="s">
        <v>116</v>
      </c>
      <c r="D2925" t="s">
        <v>78</v>
      </c>
      <c r="E2925" t="s">
        <v>597</v>
      </c>
      <c r="F2925" s="4">
        <v>191</v>
      </c>
      <c r="G2925">
        <v>104</v>
      </c>
      <c r="H2925">
        <v>9.8846153846153904</v>
      </c>
      <c r="I2925">
        <v>191</v>
      </c>
      <c r="J2925">
        <v>8.4502617801047109</v>
      </c>
      <c r="K2925">
        <v>4</v>
      </c>
      <c r="L2925">
        <v>2.0942408376963401E-2</v>
      </c>
      <c r="M2925">
        <v>76</v>
      </c>
      <c r="N2925">
        <v>708.17391304347802</v>
      </c>
      <c r="O2925">
        <v>0.39790575916230397</v>
      </c>
      <c r="P2925">
        <v>179</v>
      </c>
      <c r="Q2925">
        <v>25.664804469273701</v>
      </c>
      <c r="R2925">
        <v>72</v>
      </c>
      <c r="S2925">
        <v>98.9444444444444</v>
      </c>
      <c r="T2925">
        <v>0</v>
      </c>
      <c r="U2925">
        <v>0</v>
      </c>
      <c r="V2925">
        <v>0</v>
      </c>
      <c r="W2925">
        <v>0</v>
      </c>
      <c r="X2925">
        <v>60</v>
      </c>
      <c r="Y2925">
        <v>114.583333333333</v>
      </c>
      <c r="Z2925">
        <v>116</v>
      </c>
      <c r="AA2925">
        <v>330.371681415929</v>
      </c>
      <c r="AB2925">
        <v>75</v>
      </c>
      <c r="AC2925">
        <v>156.111111111111</v>
      </c>
      <c r="AD2925">
        <v>0.37696335078533999</v>
      </c>
      <c r="AE2925">
        <v>7</v>
      </c>
      <c r="AF2925">
        <v>143.71428571428601</v>
      </c>
      <c r="AG2925">
        <v>3.6649214659685903E-2</v>
      </c>
      <c r="AH2925" s="4">
        <v>67</v>
      </c>
      <c r="AI2925">
        <v>0.59292035398230103</v>
      </c>
      <c r="AJ2925" s="4">
        <v>28</v>
      </c>
      <c r="AK2925">
        <v>0.247787610619469</v>
      </c>
      <c r="AL2925" s="4">
        <v>21</v>
      </c>
      <c r="AM2925">
        <v>0.29166666666666702</v>
      </c>
      <c r="AN2925" s="4">
        <v>5</v>
      </c>
      <c r="AO2925">
        <v>6.9444444444444406E-2</v>
      </c>
      <c r="AP2925" s="4">
        <v>2</v>
      </c>
      <c r="AQ2925">
        <v>1.04712041884817E-2</v>
      </c>
      <c r="AR2925" s="4">
        <v>0</v>
      </c>
      <c r="AS2925">
        <v>0</v>
      </c>
      <c r="AT2925" s="4">
        <v>0</v>
      </c>
      <c r="AU2925" s="4">
        <v>0</v>
      </c>
      <c r="AV2925" s="4">
        <v>1</v>
      </c>
      <c r="AW2925">
        <v>2.1460674157303399</v>
      </c>
      <c r="AX2925" s="4">
        <f t="shared" si="45"/>
        <v>88.999999999999886</v>
      </c>
      <c r="AY2925" s="4">
        <v>0</v>
      </c>
      <c r="AZ2925" s="4">
        <v>0</v>
      </c>
    </row>
    <row r="2926" spans="1:52" x14ac:dyDescent="0.25">
      <c r="A2926" s="4">
        <v>2017</v>
      </c>
      <c r="B2926" s="4" t="s">
        <v>511</v>
      </c>
      <c r="C2926" t="s">
        <v>116</v>
      </c>
      <c r="D2926" t="s">
        <v>449</v>
      </c>
      <c r="E2926" t="s">
        <v>946</v>
      </c>
      <c r="F2926" s="4">
        <v>100</v>
      </c>
      <c r="G2926">
        <v>52</v>
      </c>
      <c r="H2926">
        <v>11.0769230769231</v>
      </c>
      <c r="I2926">
        <v>100</v>
      </c>
      <c r="J2926">
        <v>8.17</v>
      </c>
      <c r="K2926">
        <v>4</v>
      </c>
      <c r="L2926">
        <v>0.04</v>
      </c>
      <c r="M2926">
        <v>7</v>
      </c>
      <c r="N2926">
        <v>191.91578947368399</v>
      </c>
      <c r="O2926">
        <v>7.0000000000000007E-2</v>
      </c>
      <c r="P2926">
        <v>89</v>
      </c>
      <c r="Q2926">
        <v>26.438202247191001</v>
      </c>
      <c r="R2926">
        <v>24</v>
      </c>
      <c r="S2926">
        <v>119.541666666667</v>
      </c>
      <c r="T2926">
        <v>2</v>
      </c>
      <c r="U2926">
        <v>113</v>
      </c>
      <c r="V2926">
        <v>2</v>
      </c>
      <c r="W2926">
        <v>28.5</v>
      </c>
      <c r="X2926">
        <v>0</v>
      </c>
      <c r="Y2926">
        <v>0</v>
      </c>
      <c r="Z2926">
        <v>58</v>
      </c>
      <c r="AA2926">
        <v>333.71428571428601</v>
      </c>
      <c r="AB2926">
        <v>42</v>
      </c>
      <c r="AC2926">
        <v>155.414634146341</v>
      </c>
      <c r="AD2926">
        <v>0.41</v>
      </c>
      <c r="AE2926">
        <v>8</v>
      </c>
      <c r="AF2926">
        <v>91.375</v>
      </c>
      <c r="AG2926">
        <v>0.08</v>
      </c>
      <c r="AH2926" s="4">
        <v>37</v>
      </c>
      <c r="AI2926">
        <v>0.66071428571428603</v>
      </c>
      <c r="AJ2926" s="4">
        <v>9</v>
      </c>
      <c r="AK2926">
        <v>0.160714285714286</v>
      </c>
      <c r="AL2926" s="4">
        <v>15</v>
      </c>
      <c r="AM2926">
        <v>0.36585365853658502</v>
      </c>
      <c r="AN2926" s="4">
        <v>7</v>
      </c>
      <c r="AO2926">
        <v>0.17073170731707299</v>
      </c>
      <c r="AP2926" s="4">
        <v>0</v>
      </c>
      <c r="AQ2926">
        <v>0</v>
      </c>
      <c r="AR2926" s="4">
        <v>0</v>
      </c>
      <c r="AS2926">
        <v>0</v>
      </c>
      <c r="AT2926" s="4">
        <v>0</v>
      </c>
      <c r="AU2926" s="4">
        <v>0</v>
      </c>
      <c r="AV2926" s="4">
        <v>4</v>
      </c>
      <c r="AW2926">
        <v>2.2727272727272698</v>
      </c>
      <c r="AX2926" s="4">
        <f t="shared" si="45"/>
        <v>44.000000000000057</v>
      </c>
      <c r="AY2926" s="4">
        <v>0</v>
      </c>
      <c r="AZ2926" s="4">
        <v>0</v>
      </c>
    </row>
    <row r="2927" spans="1:52" x14ac:dyDescent="0.25">
      <c r="A2927" s="4">
        <v>2017</v>
      </c>
      <c r="B2927" s="4" t="s">
        <v>511</v>
      </c>
      <c r="C2927" t="s">
        <v>116</v>
      </c>
      <c r="D2927" t="s">
        <v>493</v>
      </c>
      <c r="E2927" t="s">
        <v>897</v>
      </c>
      <c r="F2927" s="4">
        <v>51</v>
      </c>
      <c r="G2927">
        <v>19</v>
      </c>
      <c r="H2927">
        <v>1.84210526315789</v>
      </c>
      <c r="I2927">
        <v>51</v>
      </c>
      <c r="J2927">
        <v>2.1764705882352899</v>
      </c>
      <c r="K2927">
        <v>0</v>
      </c>
      <c r="L2927">
        <v>0</v>
      </c>
      <c r="M2927">
        <v>5</v>
      </c>
      <c r="N2927">
        <v>55.130434782608702</v>
      </c>
      <c r="O2927">
        <v>9.8039215686274495E-2</v>
      </c>
      <c r="P2927">
        <v>7</v>
      </c>
      <c r="Q2927">
        <v>3.5714285714285698</v>
      </c>
      <c r="R2927">
        <v>2</v>
      </c>
      <c r="S2927">
        <v>17.5</v>
      </c>
      <c r="T2927">
        <v>0</v>
      </c>
      <c r="U2927">
        <v>0</v>
      </c>
      <c r="V2927">
        <v>0</v>
      </c>
      <c r="W2927">
        <v>0</v>
      </c>
      <c r="X2927">
        <v>43</v>
      </c>
      <c r="Y2927">
        <v>8.3255813953488396</v>
      </c>
      <c r="Z2927">
        <v>0</v>
      </c>
      <c r="AA2927">
        <v>0</v>
      </c>
      <c r="AB2927">
        <v>51</v>
      </c>
      <c r="AC2927">
        <v>24.7234042553191</v>
      </c>
      <c r="AD2927">
        <v>0.92156862745098</v>
      </c>
      <c r="AE2927">
        <v>35</v>
      </c>
      <c r="AF2927">
        <v>19.285714285714299</v>
      </c>
      <c r="AG2927">
        <v>0.68627450980392202</v>
      </c>
      <c r="AH2927" s="4">
        <v>0</v>
      </c>
      <c r="AI2927">
        <v>0</v>
      </c>
      <c r="AJ2927" s="4">
        <v>0</v>
      </c>
      <c r="AK2927">
        <v>0</v>
      </c>
      <c r="AL2927" s="4">
        <v>0</v>
      </c>
      <c r="AM2927">
        <v>0</v>
      </c>
      <c r="AN2927" s="4">
        <v>0</v>
      </c>
      <c r="AO2927">
        <v>0</v>
      </c>
      <c r="AP2927" s="4">
        <v>0</v>
      </c>
      <c r="AQ2927">
        <v>0</v>
      </c>
      <c r="AR2927" s="4">
        <v>0</v>
      </c>
      <c r="AS2927">
        <v>0</v>
      </c>
      <c r="AT2927" s="4">
        <v>0</v>
      </c>
      <c r="AU2927" s="4">
        <v>0</v>
      </c>
      <c r="AV2927" s="4">
        <v>0</v>
      </c>
      <c r="AW2927">
        <v>1.4166666666666701</v>
      </c>
      <c r="AX2927" s="4">
        <f t="shared" si="45"/>
        <v>35.999999999999915</v>
      </c>
      <c r="AY2927" s="4">
        <v>0</v>
      </c>
      <c r="AZ2927" s="4">
        <v>0</v>
      </c>
    </row>
    <row r="2928" spans="1:52" x14ac:dyDescent="0.25">
      <c r="A2928" s="4">
        <v>2017</v>
      </c>
      <c r="B2928" s="4" t="s">
        <v>511</v>
      </c>
      <c r="C2928" t="s">
        <v>116</v>
      </c>
      <c r="D2928" t="s">
        <v>494</v>
      </c>
      <c r="E2928" t="s">
        <v>744</v>
      </c>
      <c r="F2928" s="4">
        <v>96</v>
      </c>
      <c r="G2928">
        <v>52</v>
      </c>
      <c r="H2928">
        <v>8.0769230769230802</v>
      </c>
      <c r="I2928">
        <v>96</v>
      </c>
      <c r="J2928">
        <v>7.3958333333333304</v>
      </c>
      <c r="K2928">
        <v>2</v>
      </c>
      <c r="L2928">
        <v>2.0833333333333301E-2</v>
      </c>
      <c r="M2928">
        <v>56</v>
      </c>
      <c r="N2928">
        <v>1574.3181818181799</v>
      </c>
      <c r="O2928">
        <v>0.58333333333333304</v>
      </c>
      <c r="P2928">
        <v>93</v>
      </c>
      <c r="Q2928">
        <v>34.731182795698899</v>
      </c>
      <c r="R2928">
        <v>34</v>
      </c>
      <c r="S2928">
        <v>154.73529411764699</v>
      </c>
      <c r="T2928">
        <v>11</v>
      </c>
      <c r="U2928">
        <v>205.272727272727</v>
      </c>
      <c r="V2928">
        <v>10</v>
      </c>
      <c r="W2928">
        <v>46.3</v>
      </c>
      <c r="X2928">
        <v>35</v>
      </c>
      <c r="Y2928">
        <v>141.48571428571401</v>
      </c>
      <c r="Z2928">
        <v>40</v>
      </c>
      <c r="AA2928">
        <v>374.92105263157902</v>
      </c>
      <c r="AB2928">
        <v>56</v>
      </c>
      <c r="AC2928">
        <v>210.666666666667</v>
      </c>
      <c r="AD2928">
        <v>0.5625</v>
      </c>
      <c r="AE2928">
        <v>11</v>
      </c>
      <c r="AF2928">
        <v>140.636363636364</v>
      </c>
      <c r="AG2928">
        <v>0.114583333333333</v>
      </c>
      <c r="AH2928" s="4">
        <v>24</v>
      </c>
      <c r="AI2928">
        <v>0.63157894736842102</v>
      </c>
      <c r="AJ2928" s="4">
        <v>11</v>
      </c>
      <c r="AK2928">
        <v>0.28947368421052599</v>
      </c>
      <c r="AL2928" s="4">
        <v>29</v>
      </c>
      <c r="AM2928">
        <v>0.53703703703703698</v>
      </c>
      <c r="AN2928" s="4">
        <v>4</v>
      </c>
      <c r="AO2928">
        <v>7.4074074074074098E-2</v>
      </c>
      <c r="AP2928" s="4">
        <v>3</v>
      </c>
      <c r="AQ2928">
        <v>3.125E-2</v>
      </c>
      <c r="AR2928" s="4">
        <v>0</v>
      </c>
      <c r="AS2928">
        <v>0</v>
      </c>
      <c r="AT2928" s="4">
        <v>0</v>
      </c>
      <c r="AU2928" s="4">
        <v>0</v>
      </c>
      <c r="AV2928" s="4">
        <v>4</v>
      </c>
      <c r="AW2928">
        <v>1.84615384615385</v>
      </c>
      <c r="AX2928" s="4">
        <f t="shared" si="45"/>
        <v>51.999999999999893</v>
      </c>
      <c r="AY2928" s="4">
        <v>7</v>
      </c>
      <c r="AZ2928" s="4">
        <v>138.57142857142901</v>
      </c>
    </row>
    <row r="2929" spans="1:52" x14ac:dyDescent="0.25">
      <c r="A2929" s="4">
        <v>2017</v>
      </c>
      <c r="B2929" s="4" t="s">
        <v>511</v>
      </c>
      <c r="C2929" t="s">
        <v>116</v>
      </c>
      <c r="D2929" t="s">
        <v>399</v>
      </c>
      <c r="E2929" t="s">
        <v>896</v>
      </c>
      <c r="F2929" s="4">
        <v>82</v>
      </c>
      <c r="G2929">
        <v>39</v>
      </c>
      <c r="H2929">
        <v>10.871794871794901</v>
      </c>
      <c r="I2929">
        <v>82</v>
      </c>
      <c r="J2929">
        <v>8.5853658536585407</v>
      </c>
      <c r="K2929">
        <v>2</v>
      </c>
      <c r="L2929">
        <v>2.4390243902439001E-2</v>
      </c>
      <c r="M2929">
        <v>29</v>
      </c>
      <c r="N2929">
        <v>-90.2264150943396</v>
      </c>
      <c r="O2929">
        <v>0.353658536585366</v>
      </c>
      <c r="P2929">
        <v>80</v>
      </c>
      <c r="Q2929">
        <v>17.425000000000001</v>
      </c>
      <c r="R2929">
        <v>31</v>
      </c>
      <c r="S2929">
        <v>164.741935483871</v>
      </c>
      <c r="T2929">
        <v>16</v>
      </c>
      <c r="U2929">
        <v>161.6875</v>
      </c>
      <c r="V2929">
        <v>14</v>
      </c>
      <c r="W2929">
        <v>54.214285714285701</v>
      </c>
      <c r="X2929">
        <v>22</v>
      </c>
      <c r="Y2929">
        <v>141.59090909090901</v>
      </c>
      <c r="Z2929">
        <v>53</v>
      </c>
      <c r="AA2929">
        <v>390.39215686274503</v>
      </c>
      <c r="AB2929">
        <v>29</v>
      </c>
      <c r="AC2929">
        <v>193.068965517241</v>
      </c>
      <c r="AD2929">
        <v>0.353658536585366</v>
      </c>
      <c r="AE2929">
        <v>2</v>
      </c>
      <c r="AF2929">
        <v>101</v>
      </c>
      <c r="AG2929">
        <v>2.4390243902439001E-2</v>
      </c>
      <c r="AH2929" s="4">
        <v>27</v>
      </c>
      <c r="AI2929">
        <v>0.52941176470588203</v>
      </c>
      <c r="AJ2929" s="4">
        <v>13</v>
      </c>
      <c r="AK2929">
        <v>0.25490196078431399</v>
      </c>
      <c r="AL2929" s="4">
        <v>14</v>
      </c>
      <c r="AM2929">
        <v>0.48275862068965503</v>
      </c>
      <c r="AN2929" s="4">
        <v>2</v>
      </c>
      <c r="AO2929">
        <v>6.8965517241379296E-2</v>
      </c>
      <c r="AP2929" s="4">
        <v>0</v>
      </c>
      <c r="AQ2929">
        <v>0</v>
      </c>
      <c r="AR2929" s="4">
        <v>0</v>
      </c>
      <c r="AS2929">
        <v>0</v>
      </c>
      <c r="AT2929" s="4">
        <v>0</v>
      </c>
      <c r="AU2929" s="4">
        <v>0</v>
      </c>
      <c r="AV2929" s="4">
        <v>1</v>
      </c>
      <c r="AW2929">
        <v>1.7826086956521701</v>
      </c>
      <c r="AX2929" s="4">
        <f t="shared" si="45"/>
        <v>46.000000000000099</v>
      </c>
      <c r="AY2929" s="4">
        <v>13</v>
      </c>
      <c r="AZ2929" s="4">
        <v>41.615384615384599</v>
      </c>
    </row>
    <row r="2930" spans="1:52" x14ac:dyDescent="0.25">
      <c r="A2930" s="4">
        <v>2017</v>
      </c>
      <c r="B2930" s="4" t="s">
        <v>511</v>
      </c>
      <c r="C2930" t="s">
        <v>116</v>
      </c>
      <c r="D2930" t="s">
        <v>517</v>
      </c>
      <c r="E2930" t="s">
        <v>1011</v>
      </c>
      <c r="F2930" s="4">
        <v>1</v>
      </c>
      <c r="G2930">
        <v>1</v>
      </c>
      <c r="H2930">
        <v>0</v>
      </c>
      <c r="I2930">
        <v>1</v>
      </c>
      <c r="J2930">
        <v>0</v>
      </c>
      <c r="K2930">
        <v>0</v>
      </c>
      <c r="L2930">
        <v>0</v>
      </c>
      <c r="M2930">
        <v>0</v>
      </c>
      <c r="N2930">
        <v>118</v>
      </c>
      <c r="O2930">
        <v>0</v>
      </c>
      <c r="P2930">
        <v>1</v>
      </c>
      <c r="Q2930">
        <v>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1</v>
      </c>
      <c r="AA2930">
        <v>205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 s="4">
        <v>1</v>
      </c>
      <c r="AI2930">
        <v>1</v>
      </c>
      <c r="AJ2930" s="4">
        <v>1</v>
      </c>
      <c r="AK2930">
        <v>1</v>
      </c>
      <c r="AL2930" s="4">
        <v>0</v>
      </c>
      <c r="AM2930">
        <v>0</v>
      </c>
      <c r="AN2930" s="4">
        <v>0</v>
      </c>
      <c r="AO2930">
        <v>0</v>
      </c>
      <c r="AP2930" s="4">
        <v>0</v>
      </c>
      <c r="AQ2930">
        <v>0</v>
      </c>
      <c r="AR2930" s="4">
        <v>0</v>
      </c>
      <c r="AS2930">
        <v>0</v>
      </c>
      <c r="AT2930" s="4">
        <v>0</v>
      </c>
      <c r="AU2930" s="4">
        <v>0</v>
      </c>
      <c r="AV2930" s="4">
        <v>0</v>
      </c>
      <c r="AW2930">
        <v>1</v>
      </c>
      <c r="AX2930" s="4">
        <f t="shared" si="45"/>
        <v>1</v>
      </c>
      <c r="AY2930" s="4">
        <v>0</v>
      </c>
      <c r="AZ2930" s="4">
        <v>0</v>
      </c>
    </row>
    <row r="2931" spans="1:52" x14ac:dyDescent="0.25">
      <c r="A2931" s="4">
        <v>2017</v>
      </c>
      <c r="B2931" s="4" t="s">
        <v>511</v>
      </c>
      <c r="C2931" t="s">
        <v>155</v>
      </c>
      <c r="D2931" t="s">
        <v>145</v>
      </c>
      <c r="E2931" t="s">
        <v>661</v>
      </c>
      <c r="F2931" s="4">
        <v>6</v>
      </c>
      <c r="G2931">
        <v>6</v>
      </c>
      <c r="H2931">
        <v>4.5</v>
      </c>
      <c r="I2931">
        <v>6</v>
      </c>
      <c r="J2931">
        <v>5</v>
      </c>
      <c r="K2931">
        <v>0</v>
      </c>
      <c r="L2931">
        <v>0</v>
      </c>
      <c r="M2931">
        <v>0</v>
      </c>
      <c r="N2931">
        <v>351.33333333333297</v>
      </c>
      <c r="O2931">
        <v>0</v>
      </c>
      <c r="P2931">
        <v>5</v>
      </c>
      <c r="Q2931">
        <v>9.8000000000000007</v>
      </c>
      <c r="R2931">
        <v>1</v>
      </c>
      <c r="S2931">
        <v>10</v>
      </c>
      <c r="T2931">
        <v>0</v>
      </c>
      <c r="U2931">
        <v>0</v>
      </c>
      <c r="V2931">
        <v>0</v>
      </c>
      <c r="W2931">
        <v>0</v>
      </c>
      <c r="X2931">
        <v>5</v>
      </c>
      <c r="Y2931">
        <v>35.4</v>
      </c>
      <c r="Z2931">
        <v>0</v>
      </c>
      <c r="AA2931">
        <v>0</v>
      </c>
      <c r="AB2931">
        <v>6</v>
      </c>
      <c r="AC2931">
        <v>50.5</v>
      </c>
      <c r="AD2931">
        <v>1</v>
      </c>
      <c r="AE2931">
        <v>3</v>
      </c>
      <c r="AF2931">
        <v>33.6666666666667</v>
      </c>
      <c r="AG2931">
        <v>0.5</v>
      </c>
      <c r="AH2931" s="4">
        <v>0</v>
      </c>
      <c r="AI2931">
        <v>0</v>
      </c>
      <c r="AJ2931" s="4">
        <v>0</v>
      </c>
      <c r="AK2931">
        <v>0</v>
      </c>
      <c r="AL2931" s="4">
        <v>1</v>
      </c>
      <c r="AM2931">
        <v>0.16666666666666699</v>
      </c>
      <c r="AN2931" s="4">
        <v>0</v>
      </c>
      <c r="AO2931">
        <v>0</v>
      </c>
      <c r="AP2931" s="4">
        <v>0</v>
      </c>
      <c r="AQ2931">
        <v>0</v>
      </c>
      <c r="AR2931" s="4">
        <v>0</v>
      </c>
      <c r="AS2931">
        <v>0</v>
      </c>
      <c r="AT2931" s="4">
        <v>0</v>
      </c>
      <c r="AU2931" s="4">
        <v>0</v>
      </c>
      <c r="AV2931" s="4">
        <v>0</v>
      </c>
      <c r="AW2931">
        <v>1</v>
      </c>
      <c r="AX2931" s="4">
        <f t="shared" si="45"/>
        <v>6</v>
      </c>
      <c r="AY2931" s="4">
        <v>0</v>
      </c>
      <c r="AZ2931" s="4">
        <v>0</v>
      </c>
    </row>
    <row r="2932" spans="1:52" x14ac:dyDescent="0.25">
      <c r="A2932" s="4">
        <v>2017</v>
      </c>
      <c r="B2932" s="4" t="s">
        <v>511</v>
      </c>
      <c r="C2932" t="s">
        <v>155</v>
      </c>
      <c r="D2932" t="s">
        <v>118</v>
      </c>
      <c r="E2932" t="s">
        <v>634</v>
      </c>
      <c r="F2932" s="4">
        <v>26</v>
      </c>
      <c r="G2932">
        <v>24</v>
      </c>
      <c r="H2932">
        <v>1.8333333333333299</v>
      </c>
      <c r="I2932">
        <v>26</v>
      </c>
      <c r="J2932">
        <v>2.7692307692307701</v>
      </c>
      <c r="K2932">
        <v>0</v>
      </c>
      <c r="L2932">
        <v>0</v>
      </c>
      <c r="M2932">
        <v>2</v>
      </c>
      <c r="N2932">
        <v>-7.7916666666666696</v>
      </c>
      <c r="O2932">
        <v>7.69230769230769E-2</v>
      </c>
      <c r="P2932">
        <v>21</v>
      </c>
      <c r="Q2932">
        <v>14</v>
      </c>
      <c r="R2932">
        <v>1</v>
      </c>
      <c r="S2932">
        <v>9</v>
      </c>
      <c r="T2932">
        <v>0</v>
      </c>
      <c r="U2932">
        <v>0</v>
      </c>
      <c r="V2932">
        <v>0</v>
      </c>
      <c r="W2932">
        <v>0</v>
      </c>
      <c r="X2932">
        <v>24</v>
      </c>
      <c r="Y2932">
        <v>39.875</v>
      </c>
      <c r="Z2932">
        <v>1</v>
      </c>
      <c r="AA2932">
        <v>118</v>
      </c>
      <c r="AB2932">
        <v>25</v>
      </c>
      <c r="AC2932">
        <v>50.36</v>
      </c>
      <c r="AD2932">
        <v>0.96153846153846201</v>
      </c>
      <c r="AE2932">
        <v>11</v>
      </c>
      <c r="AF2932">
        <v>43.454545454545503</v>
      </c>
      <c r="AG2932">
        <v>0.42307692307692302</v>
      </c>
      <c r="AH2932" s="4">
        <v>0</v>
      </c>
      <c r="AI2932">
        <v>0</v>
      </c>
      <c r="AJ2932" s="4">
        <v>0</v>
      </c>
      <c r="AK2932">
        <v>0</v>
      </c>
      <c r="AL2932" s="4">
        <v>4</v>
      </c>
      <c r="AM2932">
        <v>0.16</v>
      </c>
      <c r="AN2932" s="4">
        <v>0</v>
      </c>
      <c r="AO2932">
        <v>0</v>
      </c>
      <c r="AP2932" s="4">
        <v>0</v>
      </c>
      <c r="AQ2932">
        <v>0</v>
      </c>
      <c r="AR2932" s="4">
        <v>0</v>
      </c>
      <c r="AS2932">
        <v>0</v>
      </c>
      <c r="AT2932" s="4">
        <v>0</v>
      </c>
      <c r="AU2932" s="4">
        <v>0</v>
      </c>
      <c r="AV2932" s="4">
        <v>0</v>
      </c>
      <c r="AW2932">
        <v>1.625</v>
      </c>
      <c r="AX2932" s="4">
        <f t="shared" si="45"/>
        <v>16</v>
      </c>
      <c r="AY2932" s="4">
        <v>0</v>
      </c>
      <c r="AZ2932" s="4">
        <v>0</v>
      </c>
    </row>
    <row r="2933" spans="1:52" x14ac:dyDescent="0.25">
      <c r="A2933" s="4">
        <v>2017</v>
      </c>
      <c r="B2933" s="4" t="s">
        <v>511</v>
      </c>
      <c r="C2933" t="s">
        <v>155</v>
      </c>
      <c r="D2933" t="s">
        <v>518</v>
      </c>
      <c r="E2933" t="s">
        <v>596</v>
      </c>
      <c r="F2933" s="4">
        <v>15</v>
      </c>
      <c r="G2933">
        <v>15</v>
      </c>
      <c r="H2933">
        <v>7.3333333333333304</v>
      </c>
      <c r="I2933">
        <v>15</v>
      </c>
      <c r="J2933">
        <v>8.1999999999999993</v>
      </c>
      <c r="K2933">
        <v>0</v>
      </c>
      <c r="L2933">
        <v>0</v>
      </c>
      <c r="M2933">
        <v>1</v>
      </c>
      <c r="N2933">
        <v>61.714285714285701</v>
      </c>
      <c r="O2933">
        <v>6.6666666666666693E-2</v>
      </c>
      <c r="P2933">
        <v>13</v>
      </c>
      <c r="Q2933">
        <v>12.307692307692299</v>
      </c>
      <c r="R2933">
        <v>2</v>
      </c>
      <c r="S2933">
        <v>18.5</v>
      </c>
      <c r="T2933">
        <v>0</v>
      </c>
      <c r="U2933">
        <v>0</v>
      </c>
      <c r="V2933">
        <v>0</v>
      </c>
      <c r="W2933">
        <v>0</v>
      </c>
      <c r="X2933">
        <v>13</v>
      </c>
      <c r="Y2933">
        <v>28.230769230769202</v>
      </c>
      <c r="Z2933">
        <v>0</v>
      </c>
      <c r="AA2933">
        <v>0</v>
      </c>
      <c r="AB2933">
        <v>15</v>
      </c>
      <c r="AC2933">
        <v>53.2</v>
      </c>
      <c r="AD2933">
        <v>1</v>
      </c>
      <c r="AE2933">
        <v>10</v>
      </c>
      <c r="AF2933">
        <v>49</v>
      </c>
      <c r="AG2933">
        <v>0.66666666666666696</v>
      </c>
      <c r="AH2933" s="4">
        <v>0</v>
      </c>
      <c r="AI2933">
        <v>0</v>
      </c>
      <c r="AJ2933" s="4">
        <v>0</v>
      </c>
      <c r="AK2933">
        <v>0</v>
      </c>
      <c r="AL2933" s="4">
        <v>0</v>
      </c>
      <c r="AM2933">
        <v>0</v>
      </c>
      <c r="AN2933" s="4">
        <v>0</v>
      </c>
      <c r="AO2933">
        <v>0</v>
      </c>
      <c r="AP2933" s="4">
        <v>0</v>
      </c>
      <c r="AQ2933">
        <v>0</v>
      </c>
      <c r="AR2933" s="4">
        <v>0</v>
      </c>
      <c r="AS2933">
        <v>0</v>
      </c>
      <c r="AT2933" s="4">
        <v>0</v>
      </c>
      <c r="AU2933" s="4">
        <v>0</v>
      </c>
      <c r="AV2933" s="4">
        <v>0</v>
      </c>
      <c r="AW2933">
        <v>1.25</v>
      </c>
      <c r="AX2933" s="4">
        <f t="shared" si="45"/>
        <v>12</v>
      </c>
      <c r="AY2933" s="4">
        <v>0</v>
      </c>
      <c r="AZ2933" s="4">
        <v>0</v>
      </c>
    </row>
    <row r="2934" spans="1:52" x14ac:dyDescent="0.25">
      <c r="A2934" s="4">
        <v>2017</v>
      </c>
      <c r="B2934" s="4" t="s">
        <v>511</v>
      </c>
      <c r="C2934" t="s">
        <v>155</v>
      </c>
      <c r="D2934" t="s">
        <v>158</v>
      </c>
      <c r="E2934" t="s">
        <v>673</v>
      </c>
      <c r="F2934" s="4">
        <v>28</v>
      </c>
      <c r="G2934">
        <v>27</v>
      </c>
      <c r="H2934">
        <v>1.7777777777777799</v>
      </c>
      <c r="I2934">
        <v>28</v>
      </c>
      <c r="J2934">
        <v>2.71428571428571</v>
      </c>
      <c r="K2934">
        <v>0</v>
      </c>
      <c r="L2934">
        <v>0</v>
      </c>
      <c r="M2934">
        <v>1</v>
      </c>
      <c r="N2934">
        <v>4.8518518518518503</v>
      </c>
      <c r="O2934">
        <v>3.5714285714285698E-2</v>
      </c>
      <c r="P2934">
        <v>23</v>
      </c>
      <c r="Q2934">
        <v>16.434782608695699</v>
      </c>
      <c r="R2934">
        <v>4</v>
      </c>
      <c r="S2934">
        <v>73.75</v>
      </c>
      <c r="T2934">
        <v>1</v>
      </c>
      <c r="U2934">
        <v>215</v>
      </c>
      <c r="V2934">
        <v>1</v>
      </c>
      <c r="W2934">
        <v>46</v>
      </c>
      <c r="X2934">
        <v>25</v>
      </c>
      <c r="Y2934">
        <v>56.12</v>
      </c>
      <c r="Z2934">
        <v>1</v>
      </c>
      <c r="AA2934">
        <v>305</v>
      </c>
      <c r="AB2934">
        <v>27</v>
      </c>
      <c r="AC2934">
        <v>71.3333333333333</v>
      </c>
      <c r="AD2934">
        <v>0.96428571428571397</v>
      </c>
      <c r="AE2934">
        <v>14</v>
      </c>
      <c r="AF2934">
        <v>43.357142857142897</v>
      </c>
      <c r="AG2934">
        <v>0.5</v>
      </c>
      <c r="AH2934" s="4">
        <v>1</v>
      </c>
      <c r="AI2934">
        <v>1</v>
      </c>
      <c r="AJ2934" s="4">
        <v>0</v>
      </c>
      <c r="AK2934">
        <v>0</v>
      </c>
      <c r="AL2934" s="4">
        <v>5</v>
      </c>
      <c r="AM2934">
        <v>0.18518518518518501</v>
      </c>
      <c r="AN2934" s="4">
        <v>1</v>
      </c>
      <c r="AO2934">
        <v>3.7037037037037E-2</v>
      </c>
      <c r="AP2934" s="4">
        <v>1</v>
      </c>
      <c r="AQ2934">
        <v>3.5714285714285698E-2</v>
      </c>
      <c r="AR2934" s="4">
        <v>0</v>
      </c>
      <c r="AS2934">
        <v>0</v>
      </c>
      <c r="AT2934" s="4">
        <v>0</v>
      </c>
      <c r="AU2934" s="4">
        <v>0</v>
      </c>
      <c r="AV2934" s="4">
        <v>0</v>
      </c>
      <c r="AW2934">
        <v>1.07692307692308</v>
      </c>
      <c r="AX2934" s="4">
        <f t="shared" si="45"/>
        <v>25.999999999999925</v>
      </c>
      <c r="AY2934" s="4">
        <v>1</v>
      </c>
      <c r="AZ2934" s="4">
        <v>25</v>
      </c>
    </row>
    <row r="2935" spans="1:52" x14ac:dyDescent="0.25">
      <c r="A2935" s="4">
        <v>2017</v>
      </c>
      <c r="B2935" s="4" t="s">
        <v>511</v>
      </c>
      <c r="C2935" t="s">
        <v>155</v>
      </c>
      <c r="D2935" t="s">
        <v>156</v>
      </c>
      <c r="E2935" t="s">
        <v>671</v>
      </c>
      <c r="F2935" s="4">
        <v>71</v>
      </c>
      <c r="G2935">
        <v>70</v>
      </c>
      <c r="H2935">
        <v>3.6857142857142899</v>
      </c>
      <c r="I2935">
        <v>71</v>
      </c>
      <c r="J2935">
        <v>4.5915492957746498</v>
      </c>
      <c r="K2935">
        <v>0</v>
      </c>
      <c r="L2935">
        <v>0</v>
      </c>
      <c r="M2935">
        <v>4</v>
      </c>
      <c r="N2935">
        <v>1.7164179104477599</v>
      </c>
      <c r="O2935">
        <v>5.63380281690141E-2</v>
      </c>
      <c r="P2935">
        <v>59</v>
      </c>
      <c r="Q2935">
        <v>13.338983050847499</v>
      </c>
      <c r="R2935">
        <v>13</v>
      </c>
      <c r="S2935">
        <v>34.769230769230802</v>
      </c>
      <c r="T2935">
        <v>1</v>
      </c>
      <c r="U2935">
        <v>207</v>
      </c>
      <c r="V2935">
        <v>1</v>
      </c>
      <c r="W2935">
        <v>4</v>
      </c>
      <c r="X2935">
        <v>64</v>
      </c>
      <c r="Y2935">
        <v>84.96875</v>
      </c>
      <c r="Z2935">
        <v>1</v>
      </c>
      <c r="AA2935">
        <v>351</v>
      </c>
      <c r="AB2935">
        <v>70</v>
      </c>
      <c r="AC2935">
        <v>102.87142857142901</v>
      </c>
      <c r="AD2935">
        <v>0.98591549295774705</v>
      </c>
      <c r="AE2935">
        <v>22</v>
      </c>
      <c r="AF2935">
        <v>74.590909090909093</v>
      </c>
      <c r="AG2935">
        <v>0.309859154929577</v>
      </c>
      <c r="AH2935" s="4">
        <v>1</v>
      </c>
      <c r="AI2935">
        <v>1</v>
      </c>
      <c r="AJ2935" s="4">
        <v>1</v>
      </c>
      <c r="AK2935">
        <v>1</v>
      </c>
      <c r="AL2935" s="4">
        <v>14</v>
      </c>
      <c r="AM2935">
        <v>0.2</v>
      </c>
      <c r="AN2935" s="4">
        <v>1</v>
      </c>
      <c r="AO2935">
        <v>1.4285714285714299E-2</v>
      </c>
      <c r="AP2935" s="4">
        <v>1</v>
      </c>
      <c r="AQ2935">
        <v>1.4084507042253501E-2</v>
      </c>
      <c r="AR2935" s="4">
        <v>0</v>
      </c>
      <c r="AS2935">
        <v>0</v>
      </c>
      <c r="AT2935" s="4">
        <v>0</v>
      </c>
      <c r="AU2935" s="4">
        <v>0</v>
      </c>
      <c r="AV2935" s="4">
        <v>0</v>
      </c>
      <c r="AW2935">
        <v>1.5106382978723401</v>
      </c>
      <c r="AX2935" s="4">
        <f t="shared" si="45"/>
        <v>47.000000000000014</v>
      </c>
      <c r="AY2935" s="4">
        <v>1</v>
      </c>
      <c r="AZ2935" s="4">
        <v>0</v>
      </c>
    </row>
    <row r="2936" spans="1:52" x14ac:dyDescent="0.25">
      <c r="A2936" s="4">
        <v>2017</v>
      </c>
      <c r="B2936" s="4" t="s">
        <v>511</v>
      </c>
      <c r="C2936" t="s">
        <v>155</v>
      </c>
      <c r="D2936" t="s">
        <v>152</v>
      </c>
      <c r="E2936" t="s">
        <v>668</v>
      </c>
      <c r="F2936" s="4">
        <v>49</v>
      </c>
      <c r="G2936">
        <v>48</v>
      </c>
      <c r="H2936">
        <v>5.125</v>
      </c>
      <c r="I2936">
        <v>49</v>
      </c>
      <c r="J2936">
        <v>6.0408163265306101</v>
      </c>
      <c r="K2936">
        <v>2</v>
      </c>
      <c r="L2936">
        <v>4.08163265306122E-2</v>
      </c>
      <c r="M2936">
        <v>10</v>
      </c>
      <c r="N2936">
        <v>881.77777777777806</v>
      </c>
      <c r="O2936">
        <v>0.20408163265306101</v>
      </c>
      <c r="P2936">
        <v>37</v>
      </c>
      <c r="Q2936">
        <v>15.6216216216216</v>
      </c>
      <c r="R2936">
        <v>10</v>
      </c>
      <c r="S2936">
        <v>31.5</v>
      </c>
      <c r="T2936">
        <v>1</v>
      </c>
      <c r="U2936">
        <v>143</v>
      </c>
      <c r="V2936">
        <v>1</v>
      </c>
      <c r="W2936">
        <v>2</v>
      </c>
      <c r="X2936">
        <v>30</v>
      </c>
      <c r="Y2936">
        <v>52.466666666666697</v>
      </c>
      <c r="Z2936">
        <v>2</v>
      </c>
      <c r="AA2936">
        <v>192</v>
      </c>
      <c r="AB2936">
        <v>47</v>
      </c>
      <c r="AC2936">
        <v>84.893617021276597</v>
      </c>
      <c r="AD2936">
        <v>0.95918367346938804</v>
      </c>
      <c r="AE2936">
        <v>19</v>
      </c>
      <c r="AF2936">
        <v>47.684210526315802</v>
      </c>
      <c r="AG2936">
        <v>0.38775510204081598</v>
      </c>
      <c r="AH2936" s="4">
        <v>1</v>
      </c>
      <c r="AI2936">
        <v>0.5</v>
      </c>
      <c r="AJ2936" s="4">
        <v>0</v>
      </c>
      <c r="AK2936">
        <v>0</v>
      </c>
      <c r="AL2936" s="4">
        <v>8</v>
      </c>
      <c r="AM2936">
        <v>0.170212765957447</v>
      </c>
      <c r="AN2936" s="4">
        <v>0</v>
      </c>
      <c r="AO2936">
        <v>0</v>
      </c>
      <c r="AP2936" s="4">
        <v>0</v>
      </c>
      <c r="AQ2936">
        <v>0</v>
      </c>
      <c r="AR2936" s="4">
        <v>0</v>
      </c>
      <c r="AS2936">
        <v>0</v>
      </c>
      <c r="AT2936" s="4">
        <v>0</v>
      </c>
      <c r="AU2936" s="4">
        <v>0</v>
      </c>
      <c r="AV2936" s="4">
        <v>1</v>
      </c>
      <c r="AW2936">
        <v>1.48484848484848</v>
      </c>
      <c r="AX2936" s="4">
        <f t="shared" si="45"/>
        <v>33.000000000000107</v>
      </c>
      <c r="AY2936" s="4">
        <v>1</v>
      </c>
      <c r="AZ2936" s="4">
        <v>0</v>
      </c>
    </row>
    <row r="2937" spans="1:52" x14ac:dyDescent="0.25">
      <c r="A2937" s="4">
        <v>2017</v>
      </c>
      <c r="B2937" s="4" t="s">
        <v>511</v>
      </c>
      <c r="C2937" t="s">
        <v>155</v>
      </c>
      <c r="D2937" t="s">
        <v>157</v>
      </c>
      <c r="E2937" t="s">
        <v>672</v>
      </c>
      <c r="F2937" s="4">
        <v>49</v>
      </c>
      <c r="G2937">
        <v>49</v>
      </c>
      <c r="H2937">
        <v>4.12244897959184</v>
      </c>
      <c r="I2937">
        <v>49</v>
      </c>
      <c r="J2937">
        <v>5.4285714285714297</v>
      </c>
      <c r="K2937">
        <v>0</v>
      </c>
      <c r="L2937">
        <v>0</v>
      </c>
      <c r="M2937">
        <v>1</v>
      </c>
      <c r="N2937">
        <v>135.32653061224499</v>
      </c>
      <c r="O2937">
        <v>2.04081632653061E-2</v>
      </c>
      <c r="P2937">
        <v>43</v>
      </c>
      <c r="Q2937">
        <v>11.488372093023299</v>
      </c>
      <c r="R2937">
        <v>9</v>
      </c>
      <c r="S2937">
        <v>14.2222222222222</v>
      </c>
      <c r="T2937">
        <v>1</v>
      </c>
      <c r="U2937">
        <v>48</v>
      </c>
      <c r="V2937">
        <v>1</v>
      </c>
      <c r="W2937">
        <v>72</v>
      </c>
      <c r="X2937">
        <v>42</v>
      </c>
      <c r="Y2937">
        <v>47.595238095238102</v>
      </c>
      <c r="Z2937">
        <v>1</v>
      </c>
      <c r="AA2937">
        <v>235</v>
      </c>
      <c r="AB2937">
        <v>48</v>
      </c>
      <c r="AC2937">
        <v>64.875</v>
      </c>
      <c r="AD2937">
        <v>0.97959183673469397</v>
      </c>
      <c r="AE2937">
        <v>21</v>
      </c>
      <c r="AF2937">
        <v>40.761904761904802</v>
      </c>
      <c r="AG2937">
        <v>0.42857142857142899</v>
      </c>
      <c r="AH2937" s="4">
        <v>0</v>
      </c>
      <c r="AI2937">
        <v>0</v>
      </c>
      <c r="AJ2937" s="4">
        <v>1</v>
      </c>
      <c r="AK2937">
        <v>1</v>
      </c>
      <c r="AL2937" s="4">
        <v>4</v>
      </c>
      <c r="AM2937">
        <v>8.3333333333333301E-2</v>
      </c>
      <c r="AN2937" s="4">
        <v>5</v>
      </c>
      <c r="AO2937">
        <v>0.104166666666667</v>
      </c>
      <c r="AP2937" s="4">
        <v>0</v>
      </c>
      <c r="AQ2937">
        <v>0</v>
      </c>
      <c r="AR2937" s="4">
        <v>0</v>
      </c>
      <c r="AS2937">
        <v>0</v>
      </c>
      <c r="AT2937" s="4">
        <v>0</v>
      </c>
      <c r="AU2937" s="4">
        <v>0</v>
      </c>
      <c r="AV2937" s="4">
        <v>0</v>
      </c>
      <c r="AW2937">
        <v>1.3611111111111101</v>
      </c>
      <c r="AX2937" s="4">
        <f t="shared" si="45"/>
        <v>36.000000000000028</v>
      </c>
      <c r="AY2937" s="4">
        <v>2</v>
      </c>
      <c r="AZ2937" s="4">
        <v>0</v>
      </c>
    </row>
    <row r="2938" spans="1:52" x14ac:dyDescent="0.25">
      <c r="A2938" s="4">
        <v>2017</v>
      </c>
      <c r="B2938" s="4" t="s">
        <v>511</v>
      </c>
      <c r="C2938" t="s">
        <v>155</v>
      </c>
      <c r="D2938" t="s">
        <v>151</v>
      </c>
      <c r="E2938" t="s">
        <v>667</v>
      </c>
      <c r="F2938" s="4">
        <v>53</v>
      </c>
      <c r="G2938">
        <v>41</v>
      </c>
      <c r="H2938">
        <v>1.26829268292683</v>
      </c>
      <c r="I2938">
        <v>53</v>
      </c>
      <c r="J2938">
        <v>1.71698113207547</v>
      </c>
      <c r="K2938">
        <v>0</v>
      </c>
      <c r="L2938">
        <v>0</v>
      </c>
      <c r="M2938">
        <v>1</v>
      </c>
      <c r="N2938">
        <v>439.69230769230802</v>
      </c>
      <c r="O2938">
        <v>1.88679245283019E-2</v>
      </c>
      <c r="P2938">
        <v>45</v>
      </c>
      <c r="Q2938">
        <v>14.6444444444444</v>
      </c>
      <c r="R2938">
        <v>6</v>
      </c>
      <c r="S2938">
        <v>20</v>
      </c>
      <c r="T2938">
        <v>1</v>
      </c>
      <c r="U2938">
        <v>154</v>
      </c>
      <c r="V2938">
        <v>1</v>
      </c>
      <c r="W2938">
        <v>13</v>
      </c>
      <c r="X2938">
        <v>46</v>
      </c>
      <c r="Y2938">
        <v>56.586956521739097</v>
      </c>
      <c r="Z2938">
        <v>1</v>
      </c>
      <c r="AA2938">
        <v>306</v>
      </c>
      <c r="AB2938">
        <v>52</v>
      </c>
      <c r="AC2938">
        <v>80.25</v>
      </c>
      <c r="AD2938">
        <v>0.98113207547169801</v>
      </c>
      <c r="AE2938">
        <v>13</v>
      </c>
      <c r="AF2938">
        <v>39.692307692307701</v>
      </c>
      <c r="AG2938">
        <v>0.245283018867925</v>
      </c>
      <c r="AH2938" s="4">
        <v>1</v>
      </c>
      <c r="AI2938">
        <v>1</v>
      </c>
      <c r="AJ2938" s="4">
        <v>1</v>
      </c>
      <c r="AK2938">
        <v>1</v>
      </c>
      <c r="AL2938" s="4">
        <v>13</v>
      </c>
      <c r="AM2938">
        <v>0.25</v>
      </c>
      <c r="AN2938" s="4">
        <v>1</v>
      </c>
      <c r="AO2938">
        <v>1.9230769230769201E-2</v>
      </c>
      <c r="AP2938" s="4">
        <v>0</v>
      </c>
      <c r="AQ2938">
        <v>0</v>
      </c>
      <c r="AR2938" s="4">
        <v>0</v>
      </c>
      <c r="AS2938">
        <v>0</v>
      </c>
      <c r="AT2938" s="4">
        <v>0</v>
      </c>
      <c r="AU2938" s="4">
        <v>0</v>
      </c>
      <c r="AV2938" s="4">
        <v>0</v>
      </c>
      <c r="AW2938">
        <v>1.3589743589743599</v>
      </c>
      <c r="AX2938" s="4">
        <f t="shared" si="45"/>
        <v>38.999999999999972</v>
      </c>
      <c r="AY2938" s="4">
        <v>1</v>
      </c>
      <c r="AZ2938" s="4">
        <v>11</v>
      </c>
    </row>
    <row r="2939" spans="1:52" x14ac:dyDescent="0.25">
      <c r="A2939" s="4">
        <v>2017</v>
      </c>
      <c r="B2939" s="4" t="s">
        <v>511</v>
      </c>
      <c r="C2939" t="s">
        <v>155</v>
      </c>
      <c r="D2939" t="s">
        <v>449</v>
      </c>
      <c r="E2939" t="s">
        <v>946</v>
      </c>
      <c r="F2939" s="4">
        <v>1</v>
      </c>
      <c r="G2939">
        <v>1</v>
      </c>
      <c r="H2939">
        <v>1</v>
      </c>
      <c r="I2939">
        <v>1</v>
      </c>
      <c r="J2939">
        <v>1</v>
      </c>
      <c r="K2939">
        <v>0</v>
      </c>
      <c r="L2939">
        <v>0</v>
      </c>
      <c r="M2939">
        <v>0</v>
      </c>
      <c r="N2939">
        <v>-111</v>
      </c>
      <c r="O2939">
        <v>0</v>
      </c>
      <c r="P2939">
        <v>1</v>
      </c>
      <c r="Q2939">
        <v>2</v>
      </c>
      <c r="R2939">
        <v>1</v>
      </c>
      <c r="S2939">
        <v>2</v>
      </c>
      <c r="T2939">
        <v>1</v>
      </c>
      <c r="U2939">
        <v>19</v>
      </c>
      <c r="V2939">
        <v>1</v>
      </c>
      <c r="W2939">
        <v>349</v>
      </c>
      <c r="X2939">
        <v>0</v>
      </c>
      <c r="Y2939">
        <v>0</v>
      </c>
      <c r="Z2939">
        <v>1</v>
      </c>
      <c r="AA2939">
        <v>337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 s="4">
        <v>0</v>
      </c>
      <c r="AI2939">
        <v>0</v>
      </c>
      <c r="AJ2939" s="4">
        <v>0</v>
      </c>
      <c r="AK2939">
        <v>0</v>
      </c>
      <c r="AL2939" s="4">
        <v>0</v>
      </c>
      <c r="AM2939">
        <v>0</v>
      </c>
      <c r="AN2939" s="4">
        <v>0</v>
      </c>
      <c r="AO2939">
        <v>0</v>
      </c>
      <c r="AP2939" s="4">
        <v>0</v>
      </c>
      <c r="AQ2939">
        <v>0</v>
      </c>
      <c r="AR2939" s="4">
        <v>0</v>
      </c>
      <c r="AS2939">
        <v>0</v>
      </c>
      <c r="AT2939" s="4">
        <v>0</v>
      </c>
      <c r="AU2939" s="4">
        <v>0</v>
      </c>
      <c r="AV2939" s="4">
        <v>0</v>
      </c>
      <c r="AW2939">
        <v>1</v>
      </c>
      <c r="AX2939" s="4">
        <f t="shared" si="45"/>
        <v>1</v>
      </c>
      <c r="AY2939" s="4">
        <v>1</v>
      </c>
      <c r="AZ2939" s="4">
        <v>0</v>
      </c>
    </row>
    <row r="2940" spans="1:52" x14ac:dyDescent="0.25">
      <c r="A2940" s="4">
        <v>2017</v>
      </c>
      <c r="B2940" s="4" t="s">
        <v>511</v>
      </c>
      <c r="C2940" t="s">
        <v>163</v>
      </c>
      <c r="D2940" t="s">
        <v>165</v>
      </c>
      <c r="E2940" t="s">
        <v>679</v>
      </c>
      <c r="F2940" s="4">
        <v>34</v>
      </c>
      <c r="G2940">
        <v>34</v>
      </c>
      <c r="H2940">
        <v>6.6764705882352899</v>
      </c>
      <c r="I2940">
        <v>34</v>
      </c>
      <c r="J2940">
        <v>7.3823529411764701</v>
      </c>
      <c r="K2940">
        <v>0</v>
      </c>
      <c r="L2940">
        <v>0</v>
      </c>
      <c r="M2940">
        <v>2</v>
      </c>
      <c r="N2940">
        <v>281.46875</v>
      </c>
      <c r="O2940">
        <v>5.8823529411764698E-2</v>
      </c>
      <c r="P2940">
        <v>26</v>
      </c>
      <c r="Q2940">
        <v>21.269230769230798</v>
      </c>
      <c r="R2940">
        <v>1</v>
      </c>
      <c r="S2940">
        <v>36</v>
      </c>
      <c r="T2940">
        <v>2</v>
      </c>
      <c r="U2940">
        <v>123.5</v>
      </c>
      <c r="V2940">
        <v>2</v>
      </c>
      <c r="W2940">
        <v>27.5</v>
      </c>
      <c r="X2940">
        <v>24</v>
      </c>
      <c r="Y2940">
        <v>76.25</v>
      </c>
      <c r="Z2940">
        <v>3</v>
      </c>
      <c r="AA2940">
        <v>250.333333333333</v>
      </c>
      <c r="AB2940">
        <v>31</v>
      </c>
      <c r="AC2940">
        <v>106.58064516128999</v>
      </c>
      <c r="AD2940">
        <v>0.91176470588235303</v>
      </c>
      <c r="AE2940">
        <v>11</v>
      </c>
      <c r="AF2940">
        <v>96.454545454545496</v>
      </c>
      <c r="AG2940">
        <v>0.32352941176470601</v>
      </c>
      <c r="AH2940" s="4">
        <v>3</v>
      </c>
      <c r="AI2940">
        <v>1</v>
      </c>
      <c r="AJ2940" s="4">
        <v>0</v>
      </c>
      <c r="AK2940">
        <v>0</v>
      </c>
      <c r="AL2940" s="4">
        <v>3</v>
      </c>
      <c r="AM2940">
        <v>9.6774193548387094E-2</v>
      </c>
      <c r="AN2940" s="4">
        <v>3</v>
      </c>
      <c r="AO2940">
        <v>9.6774193548387094E-2</v>
      </c>
      <c r="AP2940" s="4">
        <v>0</v>
      </c>
      <c r="AQ2940">
        <v>0</v>
      </c>
      <c r="AR2940" s="4">
        <v>0</v>
      </c>
      <c r="AS2940">
        <v>0</v>
      </c>
      <c r="AT2940" s="4">
        <v>0</v>
      </c>
      <c r="AU2940" s="4">
        <v>0</v>
      </c>
      <c r="AV2940" s="4">
        <v>1</v>
      </c>
      <c r="AW2940">
        <v>1.8888888888888899</v>
      </c>
      <c r="AX2940" s="4">
        <f t="shared" si="45"/>
        <v>17.999999999999989</v>
      </c>
      <c r="AY2940" s="4">
        <v>2</v>
      </c>
      <c r="AZ2940" s="4">
        <v>45.5</v>
      </c>
    </row>
    <row r="2941" spans="1:52" x14ac:dyDescent="0.25">
      <c r="A2941" s="4">
        <v>2017</v>
      </c>
      <c r="B2941" s="4" t="s">
        <v>511</v>
      </c>
      <c r="C2941" t="s">
        <v>163</v>
      </c>
      <c r="D2941" t="s">
        <v>145</v>
      </c>
      <c r="E2941" t="s">
        <v>661</v>
      </c>
      <c r="F2941" s="4">
        <v>177</v>
      </c>
      <c r="G2941">
        <v>176</v>
      </c>
      <c r="H2941">
        <v>5.0284090909090899</v>
      </c>
      <c r="I2941">
        <v>177</v>
      </c>
      <c r="J2941">
        <v>6.2090395480226004</v>
      </c>
      <c r="K2941">
        <v>0</v>
      </c>
      <c r="L2941">
        <v>0</v>
      </c>
      <c r="M2941">
        <v>1</v>
      </c>
      <c r="N2941">
        <v>110.914772727273</v>
      </c>
      <c r="O2941">
        <v>5.6497175141242903E-3</v>
      </c>
      <c r="P2941">
        <v>139</v>
      </c>
      <c r="Q2941">
        <v>13.1942446043165</v>
      </c>
      <c r="R2941">
        <v>13</v>
      </c>
      <c r="S2941">
        <v>79.538461538461505</v>
      </c>
      <c r="T2941">
        <v>0</v>
      </c>
      <c r="U2941">
        <v>0</v>
      </c>
      <c r="V2941">
        <v>0</v>
      </c>
      <c r="W2941">
        <v>0</v>
      </c>
      <c r="X2941">
        <v>151</v>
      </c>
      <c r="Y2941">
        <v>56.801324503311299</v>
      </c>
      <c r="Z2941">
        <v>14</v>
      </c>
      <c r="AA2941">
        <v>254.38461538461499</v>
      </c>
      <c r="AB2941">
        <v>163</v>
      </c>
      <c r="AC2941">
        <v>76.128834355828204</v>
      </c>
      <c r="AD2941">
        <v>0.92090395480225995</v>
      </c>
      <c r="AE2941">
        <v>61</v>
      </c>
      <c r="AF2941">
        <v>54.016393442622899</v>
      </c>
      <c r="AG2941">
        <v>0.34463276836158202</v>
      </c>
      <c r="AH2941" s="4">
        <v>8</v>
      </c>
      <c r="AI2941">
        <v>0.61538461538461497</v>
      </c>
      <c r="AJ2941" s="4">
        <v>4</v>
      </c>
      <c r="AK2941">
        <v>0.30769230769230799</v>
      </c>
      <c r="AL2941" s="4">
        <v>30</v>
      </c>
      <c r="AM2941">
        <v>0.184049079754601</v>
      </c>
      <c r="AN2941" s="4">
        <v>3</v>
      </c>
      <c r="AO2941">
        <v>1.84049079754601E-2</v>
      </c>
      <c r="AP2941" s="4">
        <v>1</v>
      </c>
      <c r="AQ2941">
        <v>5.6497175141242903E-3</v>
      </c>
      <c r="AR2941" s="4">
        <v>0</v>
      </c>
      <c r="AS2941">
        <v>0</v>
      </c>
      <c r="AT2941" s="4">
        <v>0</v>
      </c>
      <c r="AU2941" s="4">
        <v>0</v>
      </c>
      <c r="AV2941" s="4">
        <v>0</v>
      </c>
      <c r="AW2941">
        <v>1.82474226804124</v>
      </c>
      <c r="AX2941" s="4">
        <f t="shared" si="45"/>
        <v>96.999999999999844</v>
      </c>
      <c r="AY2941" s="4">
        <v>0</v>
      </c>
      <c r="AZ2941" s="4">
        <v>0</v>
      </c>
    </row>
    <row r="2942" spans="1:52" x14ac:dyDescent="0.25">
      <c r="A2942" s="4">
        <v>2017</v>
      </c>
      <c r="B2942" s="4" t="s">
        <v>511</v>
      </c>
      <c r="C2942" t="s">
        <v>163</v>
      </c>
      <c r="D2942" t="s">
        <v>118</v>
      </c>
      <c r="E2942" t="s">
        <v>634</v>
      </c>
      <c r="F2942" s="4">
        <v>1</v>
      </c>
      <c r="G2942">
        <v>1</v>
      </c>
      <c r="H2942">
        <v>3</v>
      </c>
      <c r="I2942">
        <v>1</v>
      </c>
      <c r="J2942">
        <v>3</v>
      </c>
      <c r="K2942">
        <v>0</v>
      </c>
      <c r="L2942">
        <v>0</v>
      </c>
      <c r="M2942">
        <v>0</v>
      </c>
      <c r="N2942">
        <v>-94</v>
      </c>
      <c r="O2942">
        <v>0</v>
      </c>
      <c r="P2942">
        <v>1</v>
      </c>
      <c r="Q2942">
        <v>5</v>
      </c>
      <c r="R2942">
        <v>1</v>
      </c>
      <c r="S2942">
        <v>5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1</v>
      </c>
      <c r="AA2942">
        <v>314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 s="4">
        <v>1</v>
      </c>
      <c r="AI2942">
        <v>1</v>
      </c>
      <c r="AJ2942" s="4">
        <v>0</v>
      </c>
      <c r="AK2942">
        <v>0</v>
      </c>
      <c r="AL2942" s="4">
        <v>0</v>
      </c>
      <c r="AM2942">
        <v>0</v>
      </c>
      <c r="AN2942" s="4">
        <v>0</v>
      </c>
      <c r="AO2942">
        <v>0</v>
      </c>
      <c r="AP2942" s="4">
        <v>0</v>
      </c>
      <c r="AQ2942">
        <v>0</v>
      </c>
      <c r="AR2942" s="4">
        <v>0</v>
      </c>
      <c r="AS2942">
        <v>0</v>
      </c>
      <c r="AT2942" s="4">
        <v>0</v>
      </c>
      <c r="AU2942" s="4">
        <v>0</v>
      </c>
      <c r="AV2942" s="4">
        <v>0</v>
      </c>
      <c r="AW2942">
        <v>1</v>
      </c>
      <c r="AX2942" s="4">
        <f t="shared" si="45"/>
        <v>1</v>
      </c>
      <c r="AY2942" s="4">
        <v>0</v>
      </c>
      <c r="AZ2942" s="4">
        <v>0</v>
      </c>
    </row>
    <row r="2943" spans="1:52" x14ac:dyDescent="0.25">
      <c r="A2943" s="4">
        <v>2017</v>
      </c>
      <c r="B2943" s="4" t="s">
        <v>511</v>
      </c>
      <c r="C2943" t="s">
        <v>163</v>
      </c>
      <c r="D2943" t="s">
        <v>518</v>
      </c>
      <c r="E2943" t="s">
        <v>596</v>
      </c>
      <c r="F2943" s="4">
        <v>15</v>
      </c>
      <c r="G2943">
        <v>12</v>
      </c>
      <c r="H2943">
        <v>6.5833333333333304</v>
      </c>
      <c r="I2943">
        <v>15</v>
      </c>
      <c r="J2943">
        <v>7.4666666666666703</v>
      </c>
      <c r="K2943">
        <v>0</v>
      </c>
      <c r="L2943">
        <v>0</v>
      </c>
      <c r="M2943">
        <v>3</v>
      </c>
      <c r="N2943">
        <v>22.4166666666667</v>
      </c>
      <c r="O2943">
        <v>0.2</v>
      </c>
      <c r="P2943">
        <v>11</v>
      </c>
      <c r="Q2943">
        <v>15.636363636363599</v>
      </c>
      <c r="R2943">
        <v>3</v>
      </c>
      <c r="S2943">
        <v>81</v>
      </c>
      <c r="T2943">
        <v>3</v>
      </c>
      <c r="U2943">
        <v>137.666666666667</v>
      </c>
      <c r="V2943">
        <v>3</v>
      </c>
      <c r="W2943">
        <v>15</v>
      </c>
      <c r="X2943">
        <v>10</v>
      </c>
      <c r="Y2943">
        <v>46.9</v>
      </c>
      <c r="Z2943">
        <v>3</v>
      </c>
      <c r="AA2943">
        <v>217.333333333333</v>
      </c>
      <c r="AB2943">
        <v>12</v>
      </c>
      <c r="AC2943">
        <v>63.75</v>
      </c>
      <c r="AD2943">
        <v>0.8</v>
      </c>
      <c r="AE2943">
        <v>5</v>
      </c>
      <c r="AF2943">
        <v>53</v>
      </c>
      <c r="AG2943">
        <v>0.33333333333333298</v>
      </c>
      <c r="AH2943" s="4">
        <v>2</v>
      </c>
      <c r="AI2943">
        <v>0.66666666666666696</v>
      </c>
      <c r="AJ2943" s="4">
        <v>2</v>
      </c>
      <c r="AK2943">
        <v>0.66666666666666696</v>
      </c>
      <c r="AL2943" s="4">
        <v>0</v>
      </c>
      <c r="AM2943">
        <v>0</v>
      </c>
      <c r="AN2943" s="4">
        <v>0</v>
      </c>
      <c r="AO2943">
        <v>0</v>
      </c>
      <c r="AP2943" s="4">
        <v>0</v>
      </c>
      <c r="AQ2943">
        <v>0</v>
      </c>
      <c r="AR2943" s="4">
        <v>0</v>
      </c>
      <c r="AS2943">
        <v>0</v>
      </c>
      <c r="AT2943" s="4">
        <v>0</v>
      </c>
      <c r="AU2943" s="4">
        <v>0</v>
      </c>
      <c r="AV2943" s="4">
        <v>0</v>
      </c>
      <c r="AW2943">
        <v>1.36363636363636</v>
      </c>
      <c r="AX2943" s="4">
        <f t="shared" si="45"/>
        <v>11.00000000000003</v>
      </c>
      <c r="AY2943" s="4">
        <v>3</v>
      </c>
      <c r="AZ2943" s="4">
        <v>49.6666666666667</v>
      </c>
    </row>
    <row r="2944" spans="1:52" x14ac:dyDescent="0.25">
      <c r="A2944" s="4">
        <v>2017</v>
      </c>
      <c r="B2944" s="4" t="s">
        <v>511</v>
      </c>
      <c r="C2944" t="s">
        <v>163</v>
      </c>
      <c r="D2944" t="s">
        <v>164</v>
      </c>
      <c r="E2944" t="s">
        <v>678</v>
      </c>
      <c r="F2944" s="4">
        <v>46</v>
      </c>
      <c r="G2944">
        <v>46</v>
      </c>
      <c r="H2944">
        <v>1.89130434782609</v>
      </c>
      <c r="I2944">
        <v>46</v>
      </c>
      <c r="J2944">
        <v>3.2608695652173898</v>
      </c>
      <c r="K2944">
        <v>0</v>
      </c>
      <c r="L2944">
        <v>0</v>
      </c>
      <c r="M2944">
        <v>1</v>
      </c>
      <c r="N2944">
        <v>32.622222222222199</v>
      </c>
      <c r="O2944">
        <v>2.1739130434782601E-2</v>
      </c>
      <c r="P2944">
        <v>40</v>
      </c>
      <c r="Q2944">
        <v>8.125</v>
      </c>
      <c r="R2944">
        <v>9</v>
      </c>
      <c r="S2944">
        <v>11.5555555555556</v>
      </c>
      <c r="T2944">
        <v>2</v>
      </c>
      <c r="U2944">
        <v>102.5</v>
      </c>
      <c r="V2944">
        <v>2</v>
      </c>
      <c r="W2944">
        <v>9</v>
      </c>
      <c r="X2944">
        <v>41</v>
      </c>
      <c r="Y2944">
        <v>68.439024390243901</v>
      </c>
      <c r="Z2944">
        <v>2</v>
      </c>
      <c r="AA2944">
        <v>191</v>
      </c>
      <c r="AB2944">
        <v>44</v>
      </c>
      <c r="AC2944">
        <v>99.431818181818201</v>
      </c>
      <c r="AD2944">
        <v>0.95652173913043503</v>
      </c>
      <c r="AE2944">
        <v>10</v>
      </c>
      <c r="AF2944">
        <v>70.599999999999994</v>
      </c>
      <c r="AG2944">
        <v>0.217391304347826</v>
      </c>
      <c r="AH2944" s="4">
        <v>1</v>
      </c>
      <c r="AI2944">
        <v>0.5</v>
      </c>
      <c r="AJ2944" s="4">
        <v>0</v>
      </c>
      <c r="AK2944">
        <v>0</v>
      </c>
      <c r="AL2944" s="4">
        <v>8</v>
      </c>
      <c r="AM2944">
        <v>0.18181818181818199</v>
      </c>
      <c r="AN2944" s="4">
        <v>1</v>
      </c>
      <c r="AO2944">
        <v>2.27272727272727E-2</v>
      </c>
      <c r="AP2944" s="4">
        <v>0</v>
      </c>
      <c r="AQ2944">
        <v>0</v>
      </c>
      <c r="AR2944" s="4">
        <v>0</v>
      </c>
      <c r="AS2944">
        <v>0</v>
      </c>
      <c r="AT2944" s="4">
        <v>0</v>
      </c>
      <c r="AU2944" s="4">
        <v>0</v>
      </c>
      <c r="AV2944" s="4">
        <v>0</v>
      </c>
      <c r="AW2944">
        <v>1.7037037037036999</v>
      </c>
      <c r="AX2944" s="4">
        <f t="shared" si="45"/>
        <v>27.00000000000006</v>
      </c>
      <c r="AY2944" s="4">
        <v>2</v>
      </c>
      <c r="AZ2944" s="4">
        <v>20</v>
      </c>
    </row>
    <row r="2945" spans="1:52" x14ac:dyDescent="0.25">
      <c r="A2945" s="4">
        <v>2017</v>
      </c>
      <c r="B2945" s="4" t="s">
        <v>511</v>
      </c>
      <c r="C2945" t="s">
        <v>163</v>
      </c>
      <c r="D2945" t="s">
        <v>157</v>
      </c>
      <c r="E2945" t="s">
        <v>672</v>
      </c>
      <c r="F2945" s="4">
        <v>4</v>
      </c>
      <c r="G2945">
        <v>4</v>
      </c>
      <c r="H2945">
        <v>5.75</v>
      </c>
      <c r="I2945">
        <v>4</v>
      </c>
      <c r="J2945">
        <v>6.5</v>
      </c>
      <c r="K2945">
        <v>0</v>
      </c>
      <c r="L2945">
        <v>0</v>
      </c>
      <c r="M2945">
        <v>1</v>
      </c>
      <c r="N2945">
        <v>611.25</v>
      </c>
      <c r="O2945">
        <v>0.25</v>
      </c>
      <c r="P2945">
        <v>4</v>
      </c>
      <c r="Q2945">
        <v>8</v>
      </c>
      <c r="R2945">
        <v>1</v>
      </c>
      <c r="S2945">
        <v>19</v>
      </c>
      <c r="T2945">
        <v>0</v>
      </c>
      <c r="U2945">
        <v>0</v>
      </c>
      <c r="V2945">
        <v>0</v>
      </c>
      <c r="W2945">
        <v>0</v>
      </c>
      <c r="X2945">
        <v>3</v>
      </c>
      <c r="Y2945">
        <v>59.3333333333333</v>
      </c>
      <c r="Z2945">
        <v>0</v>
      </c>
      <c r="AA2945">
        <v>0</v>
      </c>
      <c r="AB2945">
        <v>4</v>
      </c>
      <c r="AC2945">
        <v>64.5</v>
      </c>
      <c r="AD2945">
        <v>1</v>
      </c>
      <c r="AE2945">
        <v>0</v>
      </c>
      <c r="AF2945">
        <v>0</v>
      </c>
      <c r="AG2945">
        <v>0</v>
      </c>
      <c r="AH2945" s="4">
        <v>0</v>
      </c>
      <c r="AI2945">
        <v>0</v>
      </c>
      <c r="AJ2945" s="4">
        <v>0</v>
      </c>
      <c r="AK2945">
        <v>0</v>
      </c>
      <c r="AL2945" s="4">
        <v>2</v>
      </c>
      <c r="AM2945">
        <v>0.5</v>
      </c>
      <c r="AN2945" s="4">
        <v>0</v>
      </c>
      <c r="AO2945">
        <v>0</v>
      </c>
      <c r="AP2945" s="4">
        <v>0</v>
      </c>
      <c r="AQ2945">
        <v>0</v>
      </c>
      <c r="AR2945" s="4">
        <v>0</v>
      </c>
      <c r="AS2945">
        <v>0</v>
      </c>
      <c r="AT2945" s="4">
        <v>0</v>
      </c>
      <c r="AU2945" s="4">
        <v>0</v>
      </c>
      <c r="AV2945" s="4">
        <v>1</v>
      </c>
      <c r="AW2945">
        <v>1</v>
      </c>
      <c r="AX2945" s="4">
        <f t="shared" si="45"/>
        <v>4</v>
      </c>
      <c r="AY2945" s="4">
        <v>0</v>
      </c>
      <c r="AZ2945" s="4">
        <v>0</v>
      </c>
    </row>
    <row r="2946" spans="1:52" x14ac:dyDescent="0.25">
      <c r="A2946" s="4">
        <v>2017</v>
      </c>
      <c r="B2946" s="4" t="s">
        <v>511</v>
      </c>
      <c r="C2946" t="s">
        <v>163</v>
      </c>
      <c r="D2946" t="s">
        <v>160</v>
      </c>
      <c r="E2946" t="s">
        <v>675</v>
      </c>
      <c r="F2946" s="4">
        <v>29</v>
      </c>
      <c r="G2946">
        <v>28</v>
      </c>
      <c r="H2946">
        <v>4.28571428571429</v>
      </c>
      <c r="I2946">
        <v>29</v>
      </c>
      <c r="J2946">
        <v>5.1034482758620703</v>
      </c>
      <c r="K2946">
        <v>0</v>
      </c>
      <c r="L2946">
        <v>0</v>
      </c>
      <c r="M2946">
        <v>2</v>
      </c>
      <c r="N2946">
        <v>12.074074074074099</v>
      </c>
      <c r="O2946">
        <v>6.8965517241379296E-2</v>
      </c>
      <c r="P2946">
        <v>19</v>
      </c>
      <c r="Q2946">
        <v>14.789473684210501</v>
      </c>
      <c r="R2946">
        <v>5</v>
      </c>
      <c r="S2946">
        <v>58.6</v>
      </c>
      <c r="T2946">
        <v>3</v>
      </c>
      <c r="U2946">
        <v>149.666666666667</v>
      </c>
      <c r="V2946">
        <v>3</v>
      </c>
      <c r="W2946">
        <v>4.6666666666666696</v>
      </c>
      <c r="X2946">
        <v>25</v>
      </c>
      <c r="Y2946">
        <v>33.840000000000003</v>
      </c>
      <c r="Z2946">
        <v>3</v>
      </c>
      <c r="AA2946">
        <v>271</v>
      </c>
      <c r="AB2946">
        <v>26</v>
      </c>
      <c r="AC2946">
        <v>55.961538461538503</v>
      </c>
      <c r="AD2946">
        <v>0.89655172413793105</v>
      </c>
      <c r="AE2946">
        <v>8</v>
      </c>
      <c r="AF2946">
        <v>45.5</v>
      </c>
      <c r="AG2946">
        <v>0.27586206896551702</v>
      </c>
      <c r="AH2946" s="4">
        <v>1</v>
      </c>
      <c r="AI2946">
        <v>0.33333333333333298</v>
      </c>
      <c r="AJ2946" s="4">
        <v>0</v>
      </c>
      <c r="AK2946">
        <v>0</v>
      </c>
      <c r="AL2946" s="4">
        <v>1</v>
      </c>
      <c r="AM2946">
        <v>3.8461538461538498E-2</v>
      </c>
      <c r="AN2946" s="4">
        <v>0</v>
      </c>
      <c r="AO2946">
        <v>0</v>
      </c>
      <c r="AP2946" s="4">
        <v>0</v>
      </c>
      <c r="AQ2946">
        <v>0</v>
      </c>
      <c r="AR2946" s="4">
        <v>0</v>
      </c>
      <c r="AS2946">
        <v>0</v>
      </c>
      <c r="AT2946" s="4">
        <v>0</v>
      </c>
      <c r="AU2946" s="4">
        <v>0</v>
      </c>
      <c r="AV2946" s="4">
        <v>0</v>
      </c>
      <c r="AW2946">
        <v>1.2083333333333299</v>
      </c>
      <c r="AX2946" s="4">
        <f t="shared" si="45"/>
        <v>24.000000000000068</v>
      </c>
      <c r="AY2946" s="4">
        <v>3</v>
      </c>
      <c r="AZ2946" s="4">
        <v>62</v>
      </c>
    </row>
    <row r="2947" spans="1:52" x14ac:dyDescent="0.25">
      <c r="A2947" s="4">
        <v>2017</v>
      </c>
      <c r="B2947" s="4" t="s">
        <v>511</v>
      </c>
      <c r="C2947" t="s">
        <v>163</v>
      </c>
      <c r="D2947" t="s">
        <v>311</v>
      </c>
      <c r="E2947" t="s">
        <v>816</v>
      </c>
      <c r="F2947" s="4">
        <v>7</v>
      </c>
      <c r="G2947">
        <v>6</v>
      </c>
      <c r="H2947">
        <v>3.3333333333333299</v>
      </c>
      <c r="I2947">
        <v>7</v>
      </c>
      <c r="J2947">
        <v>6.71428571428571</v>
      </c>
      <c r="K2947">
        <v>0</v>
      </c>
      <c r="L2947">
        <v>0</v>
      </c>
      <c r="M2947">
        <v>0</v>
      </c>
      <c r="N2947">
        <v>2.1428571428571401</v>
      </c>
      <c r="O2947">
        <v>0</v>
      </c>
      <c r="P2947">
        <v>4</v>
      </c>
      <c r="Q2947">
        <v>10</v>
      </c>
      <c r="R2947">
        <v>1</v>
      </c>
      <c r="S2947">
        <v>8</v>
      </c>
      <c r="T2947">
        <v>1</v>
      </c>
      <c r="U2947">
        <v>122</v>
      </c>
      <c r="V2947">
        <v>1</v>
      </c>
      <c r="W2947">
        <v>8</v>
      </c>
      <c r="X2947">
        <v>6</v>
      </c>
      <c r="Y2947">
        <v>48</v>
      </c>
      <c r="Z2947">
        <v>1</v>
      </c>
      <c r="AA2947">
        <v>219</v>
      </c>
      <c r="AB2947">
        <v>6</v>
      </c>
      <c r="AC2947">
        <v>76.6666666666667</v>
      </c>
      <c r="AD2947">
        <v>0.85714285714285698</v>
      </c>
      <c r="AE2947">
        <v>1</v>
      </c>
      <c r="AF2947">
        <v>29</v>
      </c>
      <c r="AG2947">
        <v>0.14285714285714299</v>
      </c>
      <c r="AH2947" s="4">
        <v>1</v>
      </c>
      <c r="AI2947">
        <v>1</v>
      </c>
      <c r="AJ2947" s="4">
        <v>0</v>
      </c>
      <c r="AK2947">
        <v>0</v>
      </c>
      <c r="AL2947" s="4">
        <v>1</v>
      </c>
      <c r="AM2947">
        <v>0.16666666666666699</v>
      </c>
      <c r="AN2947" s="4">
        <v>0</v>
      </c>
      <c r="AO2947">
        <v>0</v>
      </c>
      <c r="AP2947" s="4">
        <v>0</v>
      </c>
      <c r="AQ2947">
        <v>0</v>
      </c>
      <c r="AR2947" s="4">
        <v>0</v>
      </c>
      <c r="AS2947">
        <v>0</v>
      </c>
      <c r="AT2947" s="4">
        <v>0</v>
      </c>
      <c r="AU2947" s="4">
        <v>0</v>
      </c>
      <c r="AV2947" s="4">
        <v>0</v>
      </c>
      <c r="AW2947">
        <v>1.1666666666666701</v>
      </c>
      <c r="AX2947" s="4">
        <f t="shared" ref="AX2947:AX3010" si="46">IF(ISERROR(F2947/AW2947),0,F2947/AW2947)</f>
        <v>5.9999999999999822</v>
      </c>
      <c r="AY2947" s="4">
        <v>1</v>
      </c>
      <c r="AZ2947" s="4">
        <v>46</v>
      </c>
    </row>
    <row r="2948" spans="1:52" x14ac:dyDescent="0.25">
      <c r="A2948" s="4">
        <v>2017</v>
      </c>
      <c r="B2948" s="4" t="s">
        <v>511</v>
      </c>
      <c r="C2948" t="s">
        <v>163</v>
      </c>
      <c r="D2948" t="s">
        <v>136</v>
      </c>
      <c r="E2948" t="s">
        <v>652</v>
      </c>
      <c r="F2948" s="4">
        <v>20</v>
      </c>
      <c r="G2948">
        <v>19</v>
      </c>
      <c r="H2948">
        <v>1.68421052631579</v>
      </c>
      <c r="I2948">
        <v>20</v>
      </c>
      <c r="J2948">
        <v>2.65</v>
      </c>
      <c r="K2948">
        <v>0</v>
      </c>
      <c r="L2948">
        <v>0</v>
      </c>
      <c r="M2948">
        <v>1</v>
      </c>
      <c r="N2948">
        <v>791.15789473684197</v>
      </c>
      <c r="O2948">
        <v>0.05</v>
      </c>
      <c r="P2948">
        <v>18</v>
      </c>
      <c r="Q2948">
        <v>7.1666666666666696</v>
      </c>
      <c r="R2948">
        <v>2</v>
      </c>
      <c r="S2948">
        <v>10</v>
      </c>
      <c r="T2948">
        <v>0</v>
      </c>
      <c r="U2948">
        <v>0</v>
      </c>
      <c r="V2948">
        <v>0</v>
      </c>
      <c r="W2948">
        <v>0</v>
      </c>
      <c r="X2948">
        <v>17</v>
      </c>
      <c r="Y2948">
        <v>46.176470588235297</v>
      </c>
      <c r="Z2948">
        <v>2</v>
      </c>
      <c r="AA2948">
        <v>172</v>
      </c>
      <c r="AB2948">
        <v>18</v>
      </c>
      <c r="AC2948">
        <v>59.1111111111111</v>
      </c>
      <c r="AD2948">
        <v>0.9</v>
      </c>
      <c r="AE2948">
        <v>11</v>
      </c>
      <c r="AF2948">
        <v>44.818181818181799</v>
      </c>
      <c r="AG2948">
        <v>0.55000000000000004</v>
      </c>
      <c r="AH2948" s="4">
        <v>2</v>
      </c>
      <c r="AI2948">
        <v>1</v>
      </c>
      <c r="AJ2948" s="4">
        <v>0</v>
      </c>
      <c r="AK2948">
        <v>0</v>
      </c>
      <c r="AL2948" s="4">
        <v>2</v>
      </c>
      <c r="AM2948">
        <v>0.11111111111111099</v>
      </c>
      <c r="AN2948" s="4">
        <v>2</v>
      </c>
      <c r="AO2948">
        <v>0.11111111111111099</v>
      </c>
      <c r="AP2948" s="4">
        <v>0</v>
      </c>
      <c r="AQ2948">
        <v>0</v>
      </c>
      <c r="AR2948" s="4">
        <v>0</v>
      </c>
      <c r="AS2948">
        <v>0</v>
      </c>
      <c r="AT2948" s="4">
        <v>0</v>
      </c>
      <c r="AU2948" s="4">
        <v>0</v>
      </c>
      <c r="AV2948" s="4">
        <v>0</v>
      </c>
      <c r="AW2948">
        <v>2</v>
      </c>
      <c r="AX2948" s="4">
        <f t="shared" si="46"/>
        <v>10</v>
      </c>
      <c r="AY2948" s="4">
        <v>0</v>
      </c>
      <c r="AZ2948" s="4">
        <v>0</v>
      </c>
    </row>
    <row r="2949" spans="1:52" x14ac:dyDescent="0.25">
      <c r="A2949" s="4">
        <v>2017</v>
      </c>
      <c r="B2949" s="4" t="s">
        <v>511</v>
      </c>
      <c r="C2949" t="s">
        <v>163</v>
      </c>
      <c r="D2949" t="s">
        <v>146</v>
      </c>
      <c r="E2949" t="s">
        <v>662</v>
      </c>
      <c r="F2949" s="4">
        <v>18</v>
      </c>
      <c r="G2949">
        <v>16</v>
      </c>
      <c r="H2949">
        <v>1.75</v>
      </c>
      <c r="I2949">
        <v>18</v>
      </c>
      <c r="J2949">
        <v>2.5</v>
      </c>
      <c r="K2949">
        <v>0</v>
      </c>
      <c r="L2949">
        <v>0</v>
      </c>
      <c r="M2949">
        <v>0</v>
      </c>
      <c r="N2949">
        <v>-43.5555555555556</v>
      </c>
      <c r="O2949">
        <v>0</v>
      </c>
      <c r="P2949">
        <v>16</v>
      </c>
      <c r="Q2949">
        <v>4.1875</v>
      </c>
      <c r="R2949">
        <v>3</v>
      </c>
      <c r="S2949">
        <v>52.6666666666667</v>
      </c>
      <c r="T2949">
        <v>0</v>
      </c>
      <c r="U2949">
        <v>0</v>
      </c>
      <c r="V2949">
        <v>0</v>
      </c>
      <c r="W2949">
        <v>0</v>
      </c>
      <c r="X2949">
        <v>13</v>
      </c>
      <c r="Y2949">
        <v>44.692307692307701</v>
      </c>
      <c r="Z2949">
        <v>5</v>
      </c>
      <c r="AA2949">
        <v>233</v>
      </c>
      <c r="AB2949">
        <v>13</v>
      </c>
      <c r="AC2949">
        <v>57.769230769230802</v>
      </c>
      <c r="AD2949">
        <v>0.72222222222222199</v>
      </c>
      <c r="AE2949">
        <v>5</v>
      </c>
      <c r="AF2949">
        <v>36</v>
      </c>
      <c r="AG2949">
        <v>0.27777777777777801</v>
      </c>
      <c r="AH2949" s="4">
        <v>3</v>
      </c>
      <c r="AI2949">
        <v>0.6</v>
      </c>
      <c r="AJ2949" s="4">
        <v>1</v>
      </c>
      <c r="AK2949">
        <v>0.2</v>
      </c>
      <c r="AL2949" s="4">
        <v>5</v>
      </c>
      <c r="AM2949">
        <v>0.38461538461538503</v>
      </c>
      <c r="AN2949" s="4">
        <v>0</v>
      </c>
      <c r="AO2949">
        <v>0</v>
      </c>
      <c r="AP2949" s="4">
        <v>0</v>
      </c>
      <c r="AQ2949">
        <v>0</v>
      </c>
      <c r="AR2949" s="4">
        <v>0</v>
      </c>
      <c r="AS2949">
        <v>0</v>
      </c>
      <c r="AT2949" s="4">
        <v>0</v>
      </c>
      <c r="AU2949" s="4">
        <v>0</v>
      </c>
      <c r="AV2949" s="4">
        <v>0</v>
      </c>
      <c r="AW2949">
        <v>1.63636363636364</v>
      </c>
      <c r="AX2949" s="4">
        <f t="shared" si="46"/>
        <v>10.999999999999975</v>
      </c>
      <c r="AY2949" s="4">
        <v>0</v>
      </c>
      <c r="AZ2949" s="4">
        <v>0</v>
      </c>
    </row>
    <row r="2950" spans="1:52" x14ac:dyDescent="0.25">
      <c r="A2950" s="4">
        <v>2017</v>
      </c>
      <c r="B2950" s="4" t="s">
        <v>511</v>
      </c>
      <c r="C2950" t="s">
        <v>163</v>
      </c>
      <c r="D2950" t="s">
        <v>159</v>
      </c>
      <c r="E2950" t="s">
        <v>674</v>
      </c>
      <c r="F2950" s="4">
        <v>21</v>
      </c>
      <c r="G2950">
        <v>21</v>
      </c>
      <c r="H2950">
        <v>24.8095238095238</v>
      </c>
      <c r="I2950">
        <v>21</v>
      </c>
      <c r="J2950">
        <v>26.380952380952401</v>
      </c>
      <c r="K2950">
        <v>0</v>
      </c>
      <c r="L2950">
        <v>0</v>
      </c>
      <c r="M2950">
        <v>14</v>
      </c>
      <c r="N2950">
        <v>2648.7058823529401</v>
      </c>
      <c r="O2950">
        <v>0.66666666666666696</v>
      </c>
      <c r="P2950">
        <v>21</v>
      </c>
      <c r="Q2950">
        <v>47.3333333333333</v>
      </c>
      <c r="R2950">
        <v>2</v>
      </c>
      <c r="S2950">
        <v>101</v>
      </c>
      <c r="T2950">
        <v>2</v>
      </c>
      <c r="U2950">
        <v>164.5</v>
      </c>
      <c r="V2950">
        <v>2</v>
      </c>
      <c r="W2950">
        <v>13</v>
      </c>
      <c r="X2950">
        <v>14</v>
      </c>
      <c r="Y2950">
        <v>129.357142857143</v>
      </c>
      <c r="Z2950">
        <v>2</v>
      </c>
      <c r="AA2950">
        <v>327</v>
      </c>
      <c r="AB2950">
        <v>19</v>
      </c>
      <c r="AC2950">
        <v>192.894736842105</v>
      </c>
      <c r="AD2950">
        <v>0.90476190476190499</v>
      </c>
      <c r="AE2950">
        <v>7</v>
      </c>
      <c r="AF2950">
        <v>155.71428571428601</v>
      </c>
      <c r="AG2950">
        <v>0.33333333333333298</v>
      </c>
      <c r="AH2950" s="4">
        <v>1</v>
      </c>
      <c r="AI2950">
        <v>0.5</v>
      </c>
      <c r="AJ2950" s="4">
        <v>1</v>
      </c>
      <c r="AK2950">
        <v>0.5</v>
      </c>
      <c r="AL2950" s="4">
        <v>8</v>
      </c>
      <c r="AM2950">
        <v>0.42105263157894701</v>
      </c>
      <c r="AN2950" s="4">
        <v>1</v>
      </c>
      <c r="AO2950">
        <v>5.2631578947368397E-2</v>
      </c>
      <c r="AP2950" s="4">
        <v>0</v>
      </c>
      <c r="AQ2950">
        <v>0</v>
      </c>
      <c r="AR2950" s="4">
        <v>0</v>
      </c>
      <c r="AS2950">
        <v>0</v>
      </c>
      <c r="AT2950" s="4">
        <v>0</v>
      </c>
      <c r="AU2950" s="4">
        <v>0</v>
      </c>
      <c r="AV2950" s="4">
        <v>1</v>
      </c>
      <c r="AW2950">
        <v>2.1</v>
      </c>
      <c r="AX2950" s="4">
        <f t="shared" si="46"/>
        <v>10</v>
      </c>
      <c r="AY2950" s="4">
        <v>4</v>
      </c>
      <c r="AZ2950" s="4">
        <v>39.5</v>
      </c>
    </row>
    <row r="2951" spans="1:52" x14ac:dyDescent="0.25">
      <c r="A2951" s="4">
        <v>2017</v>
      </c>
      <c r="B2951" s="4" t="s">
        <v>511</v>
      </c>
      <c r="C2951" t="s">
        <v>163</v>
      </c>
      <c r="D2951" t="s">
        <v>150</v>
      </c>
      <c r="E2951" t="s">
        <v>666</v>
      </c>
      <c r="F2951" s="4">
        <v>49</v>
      </c>
      <c r="G2951">
        <v>47</v>
      </c>
      <c r="H2951">
        <v>1.4893617021276599</v>
      </c>
      <c r="I2951">
        <v>49</v>
      </c>
      <c r="J2951">
        <v>2.9183673469387799</v>
      </c>
      <c r="K2951">
        <v>0</v>
      </c>
      <c r="L2951">
        <v>0</v>
      </c>
      <c r="M2951">
        <v>1</v>
      </c>
      <c r="N2951">
        <v>45.469387755101998</v>
      </c>
      <c r="O2951">
        <v>2.04081632653061E-2</v>
      </c>
      <c r="P2951">
        <v>44</v>
      </c>
      <c r="Q2951">
        <v>11.363636363636401</v>
      </c>
      <c r="R2951">
        <v>21</v>
      </c>
      <c r="S2951">
        <v>40.428571428571402</v>
      </c>
      <c r="T2951">
        <v>10</v>
      </c>
      <c r="U2951">
        <v>104.7</v>
      </c>
      <c r="V2951">
        <v>9</v>
      </c>
      <c r="W2951">
        <v>37.4444444444444</v>
      </c>
      <c r="X2951">
        <v>38</v>
      </c>
      <c r="Y2951">
        <v>80.184210526315795</v>
      </c>
      <c r="Z2951">
        <v>11</v>
      </c>
      <c r="AA2951">
        <v>290.54545454545502</v>
      </c>
      <c r="AB2951">
        <v>38</v>
      </c>
      <c r="AC2951">
        <v>97.894736842105303</v>
      </c>
      <c r="AD2951">
        <v>0.77551020408163296</v>
      </c>
      <c r="AE2951">
        <v>13</v>
      </c>
      <c r="AF2951">
        <v>81.923076923076906</v>
      </c>
      <c r="AG2951">
        <v>0.26530612244898</v>
      </c>
      <c r="AH2951" s="4">
        <v>6</v>
      </c>
      <c r="AI2951">
        <v>0.54545454545454497</v>
      </c>
      <c r="AJ2951" s="4">
        <v>3</v>
      </c>
      <c r="AK2951">
        <v>0.27272727272727298</v>
      </c>
      <c r="AL2951" s="4">
        <v>12</v>
      </c>
      <c r="AM2951">
        <v>0.31578947368421101</v>
      </c>
      <c r="AN2951" s="4">
        <v>3</v>
      </c>
      <c r="AO2951">
        <v>7.8947368421052599E-2</v>
      </c>
      <c r="AP2951" s="4">
        <v>0</v>
      </c>
      <c r="AQ2951">
        <v>0</v>
      </c>
      <c r="AR2951" s="4">
        <v>0</v>
      </c>
      <c r="AS2951">
        <v>0</v>
      </c>
      <c r="AT2951" s="4">
        <v>0</v>
      </c>
      <c r="AU2951" s="4">
        <v>0</v>
      </c>
      <c r="AV2951" s="4">
        <v>0</v>
      </c>
      <c r="AW2951">
        <v>1.3243243243243199</v>
      </c>
      <c r="AX2951" s="4">
        <f t="shared" si="46"/>
        <v>37.000000000000121</v>
      </c>
      <c r="AY2951" s="4">
        <v>0</v>
      </c>
      <c r="AZ2951" s="4">
        <v>0</v>
      </c>
    </row>
    <row r="2952" spans="1:52" x14ac:dyDescent="0.25">
      <c r="A2952" s="4">
        <v>2017</v>
      </c>
      <c r="B2952" s="4" t="s">
        <v>511</v>
      </c>
      <c r="C2952" t="s">
        <v>163</v>
      </c>
      <c r="D2952" t="s">
        <v>416</v>
      </c>
      <c r="E2952" t="s">
        <v>912</v>
      </c>
      <c r="F2952" s="4">
        <v>33</v>
      </c>
      <c r="G2952">
        <v>33</v>
      </c>
      <c r="H2952">
        <v>3.24242424242424</v>
      </c>
      <c r="I2952">
        <v>33</v>
      </c>
      <c r="J2952">
        <v>3.84848484848485</v>
      </c>
      <c r="K2952">
        <v>0</v>
      </c>
      <c r="L2952">
        <v>0</v>
      </c>
      <c r="M2952">
        <v>0</v>
      </c>
      <c r="N2952">
        <v>102.878787878788</v>
      </c>
      <c r="O2952">
        <v>0</v>
      </c>
      <c r="P2952">
        <v>24</v>
      </c>
      <c r="Q2952">
        <v>15.375</v>
      </c>
      <c r="R2952">
        <v>1</v>
      </c>
      <c r="S2952">
        <v>225</v>
      </c>
      <c r="T2952">
        <v>0</v>
      </c>
      <c r="U2952">
        <v>0</v>
      </c>
      <c r="V2952">
        <v>0</v>
      </c>
      <c r="W2952">
        <v>0</v>
      </c>
      <c r="X2952">
        <v>28</v>
      </c>
      <c r="Y2952">
        <v>49.107142857142897</v>
      </c>
      <c r="Z2952">
        <v>4</v>
      </c>
      <c r="AA2952">
        <v>295</v>
      </c>
      <c r="AB2952">
        <v>29</v>
      </c>
      <c r="AC2952">
        <v>68.517241379310306</v>
      </c>
      <c r="AD2952">
        <v>0.87878787878787901</v>
      </c>
      <c r="AE2952">
        <v>15</v>
      </c>
      <c r="AF2952">
        <v>55.933333333333302</v>
      </c>
      <c r="AG2952">
        <v>0.45454545454545497</v>
      </c>
      <c r="AH2952" s="4">
        <v>3</v>
      </c>
      <c r="AI2952">
        <v>0.75</v>
      </c>
      <c r="AJ2952" s="4">
        <v>1</v>
      </c>
      <c r="AK2952">
        <v>0.25</v>
      </c>
      <c r="AL2952" s="4">
        <v>5</v>
      </c>
      <c r="AM2952">
        <v>0.17241379310344801</v>
      </c>
      <c r="AN2952" s="4">
        <v>0</v>
      </c>
      <c r="AO2952">
        <v>0</v>
      </c>
      <c r="AP2952" s="4">
        <v>0</v>
      </c>
      <c r="AQ2952">
        <v>0</v>
      </c>
      <c r="AR2952" s="4">
        <v>0</v>
      </c>
      <c r="AS2952">
        <v>0</v>
      </c>
      <c r="AT2952" s="4">
        <v>0</v>
      </c>
      <c r="AU2952" s="4">
        <v>0</v>
      </c>
      <c r="AV2952" s="4">
        <v>0</v>
      </c>
      <c r="AW2952">
        <v>1.8333333333333299</v>
      </c>
      <c r="AX2952" s="4">
        <f t="shared" si="46"/>
        <v>18.000000000000032</v>
      </c>
      <c r="AY2952" s="4">
        <v>0</v>
      </c>
      <c r="AZ2952" s="4">
        <v>0</v>
      </c>
    </row>
    <row r="2953" spans="1:52" x14ac:dyDescent="0.25">
      <c r="A2953" s="4">
        <v>2017</v>
      </c>
      <c r="B2953" s="4" t="s">
        <v>511</v>
      </c>
      <c r="C2953" t="s">
        <v>163</v>
      </c>
      <c r="D2953" t="s">
        <v>449</v>
      </c>
      <c r="E2953" t="s">
        <v>946</v>
      </c>
      <c r="F2953" s="4">
        <v>1</v>
      </c>
      <c r="G2953">
        <v>1</v>
      </c>
      <c r="H2953">
        <v>0</v>
      </c>
      <c r="I2953">
        <v>1</v>
      </c>
      <c r="J2953">
        <v>1</v>
      </c>
      <c r="K2953">
        <v>0</v>
      </c>
      <c r="L2953">
        <v>0</v>
      </c>
      <c r="M2953">
        <v>0</v>
      </c>
      <c r="N2953">
        <v>600</v>
      </c>
      <c r="O2953">
        <v>0</v>
      </c>
      <c r="P2953">
        <v>1</v>
      </c>
      <c r="Q2953">
        <v>12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391</v>
      </c>
      <c r="AD2953">
        <v>1</v>
      </c>
      <c r="AE2953">
        <v>0</v>
      </c>
      <c r="AF2953">
        <v>0</v>
      </c>
      <c r="AG2953">
        <v>0</v>
      </c>
      <c r="AH2953" s="4">
        <v>0</v>
      </c>
      <c r="AI2953">
        <v>0</v>
      </c>
      <c r="AJ2953" s="4">
        <v>0</v>
      </c>
      <c r="AK2953">
        <v>0</v>
      </c>
      <c r="AL2953" s="4">
        <v>0</v>
      </c>
      <c r="AM2953">
        <v>0</v>
      </c>
      <c r="AN2953" s="4">
        <v>0</v>
      </c>
      <c r="AO2953">
        <v>0</v>
      </c>
      <c r="AP2953" s="4">
        <v>0</v>
      </c>
      <c r="AQ2953">
        <v>0</v>
      </c>
      <c r="AR2953" s="4">
        <v>0</v>
      </c>
      <c r="AS2953">
        <v>0</v>
      </c>
      <c r="AT2953" s="4">
        <v>0</v>
      </c>
      <c r="AU2953" s="4">
        <v>0</v>
      </c>
      <c r="AV2953" s="4">
        <v>0</v>
      </c>
      <c r="AW2953">
        <v>1</v>
      </c>
      <c r="AX2953" s="4">
        <f t="shared" si="46"/>
        <v>1</v>
      </c>
      <c r="AY2953" s="4">
        <v>0</v>
      </c>
      <c r="AZ2953" s="4">
        <v>0</v>
      </c>
    </row>
    <row r="2954" spans="1:52" x14ac:dyDescent="0.25">
      <c r="A2954" s="4">
        <v>2017</v>
      </c>
      <c r="B2954" s="4" t="s">
        <v>511</v>
      </c>
      <c r="C2954" t="s">
        <v>163</v>
      </c>
      <c r="D2954" t="s">
        <v>497</v>
      </c>
      <c r="E2954" t="s">
        <v>992</v>
      </c>
      <c r="F2954" s="4">
        <v>107</v>
      </c>
      <c r="G2954">
        <v>102</v>
      </c>
      <c r="H2954">
        <v>3.4509803921568598</v>
      </c>
      <c r="I2954">
        <v>107</v>
      </c>
      <c r="J2954">
        <v>4.08411214953271</v>
      </c>
      <c r="K2954">
        <v>4</v>
      </c>
      <c r="L2954">
        <v>3.7383177570093497E-2</v>
      </c>
      <c r="M2954">
        <v>13</v>
      </c>
      <c r="N2954">
        <v>105.234042553191</v>
      </c>
      <c r="O2954">
        <v>0.121495327102804</v>
      </c>
      <c r="P2954">
        <v>94</v>
      </c>
      <c r="Q2954">
        <v>15.031914893617</v>
      </c>
      <c r="R2954">
        <v>17</v>
      </c>
      <c r="S2954">
        <v>40.352941176470601</v>
      </c>
      <c r="T2954">
        <v>11</v>
      </c>
      <c r="U2954">
        <v>92.636363636363598</v>
      </c>
      <c r="V2954">
        <v>11</v>
      </c>
      <c r="W2954">
        <v>29.909090909090899</v>
      </c>
      <c r="X2954">
        <v>84</v>
      </c>
      <c r="Y2954">
        <v>81.869047619047606</v>
      </c>
      <c r="Z2954">
        <v>13</v>
      </c>
      <c r="AA2954">
        <v>237.7</v>
      </c>
      <c r="AB2954">
        <v>94</v>
      </c>
      <c r="AC2954">
        <v>92.744680851063805</v>
      </c>
      <c r="AD2954">
        <v>0.87850467289719603</v>
      </c>
      <c r="AE2954">
        <v>25</v>
      </c>
      <c r="AF2954">
        <v>63.6</v>
      </c>
      <c r="AG2954">
        <v>0.233644859813084</v>
      </c>
      <c r="AH2954" s="4">
        <v>9</v>
      </c>
      <c r="AI2954">
        <v>0.9</v>
      </c>
      <c r="AJ2954" s="4">
        <v>8</v>
      </c>
      <c r="AK2954">
        <v>0.8</v>
      </c>
      <c r="AL2954" s="4">
        <v>26</v>
      </c>
      <c r="AM2954">
        <v>0.27659574468085102</v>
      </c>
      <c r="AN2954" s="4">
        <v>2</v>
      </c>
      <c r="AO2954">
        <v>2.1276595744680899E-2</v>
      </c>
      <c r="AP2954" s="4">
        <v>1</v>
      </c>
      <c r="AQ2954">
        <v>9.3457943925233603E-3</v>
      </c>
      <c r="AR2954" s="4">
        <v>0</v>
      </c>
      <c r="AS2954">
        <v>0</v>
      </c>
      <c r="AT2954" s="4">
        <v>0</v>
      </c>
      <c r="AU2954" s="4">
        <v>0</v>
      </c>
      <c r="AV2954" s="4">
        <v>1</v>
      </c>
      <c r="AW2954">
        <v>1.5070422535211301</v>
      </c>
      <c r="AX2954" s="4">
        <f t="shared" si="46"/>
        <v>70.999999999999844</v>
      </c>
      <c r="AY2954" s="4">
        <v>6</v>
      </c>
      <c r="AZ2954" s="4">
        <v>24</v>
      </c>
    </row>
    <row r="2955" spans="1:52" x14ac:dyDescent="0.25">
      <c r="A2955" s="4">
        <v>2017</v>
      </c>
      <c r="B2955" s="4" t="s">
        <v>511</v>
      </c>
      <c r="C2955" t="s">
        <v>163</v>
      </c>
      <c r="D2955" t="s">
        <v>494</v>
      </c>
      <c r="E2955" t="s">
        <v>744</v>
      </c>
      <c r="F2955" s="4">
        <v>1</v>
      </c>
      <c r="G2955">
        <v>1</v>
      </c>
      <c r="H2955">
        <v>1</v>
      </c>
      <c r="I2955">
        <v>1</v>
      </c>
      <c r="J2955">
        <v>2</v>
      </c>
      <c r="K2955">
        <v>0</v>
      </c>
      <c r="L2955">
        <v>0</v>
      </c>
      <c r="M2955">
        <v>1</v>
      </c>
      <c r="N2955">
        <v>1675</v>
      </c>
      <c r="O2955">
        <v>1</v>
      </c>
      <c r="P2955">
        <v>1</v>
      </c>
      <c r="Q2955">
        <v>14</v>
      </c>
      <c r="R2955">
        <v>0</v>
      </c>
      <c r="S2955">
        <v>0</v>
      </c>
      <c r="T2955">
        <v>1</v>
      </c>
      <c r="U2955">
        <v>403</v>
      </c>
      <c r="V2955">
        <v>1</v>
      </c>
      <c r="W2955">
        <v>25</v>
      </c>
      <c r="X2955">
        <v>0</v>
      </c>
      <c r="Y2955">
        <v>0</v>
      </c>
      <c r="Z2955">
        <v>1</v>
      </c>
      <c r="AA2955">
        <v>470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 s="4">
        <v>1</v>
      </c>
      <c r="AI2955">
        <v>1</v>
      </c>
      <c r="AJ2955" s="4">
        <v>1</v>
      </c>
      <c r="AK2955">
        <v>1</v>
      </c>
      <c r="AL2955" s="4">
        <v>0</v>
      </c>
      <c r="AM2955">
        <v>0</v>
      </c>
      <c r="AN2955" s="4">
        <v>0</v>
      </c>
      <c r="AO2955">
        <v>0</v>
      </c>
      <c r="AP2955" s="4">
        <v>0</v>
      </c>
      <c r="AQ2955">
        <v>0</v>
      </c>
      <c r="AR2955" s="4">
        <v>0</v>
      </c>
      <c r="AS2955">
        <v>0</v>
      </c>
      <c r="AT2955" s="4">
        <v>0</v>
      </c>
      <c r="AU2955" s="4">
        <v>0</v>
      </c>
      <c r="AV2955" s="4">
        <v>0</v>
      </c>
      <c r="AW2955">
        <v>1</v>
      </c>
      <c r="AX2955" s="4">
        <f t="shared" si="46"/>
        <v>1</v>
      </c>
      <c r="AY2955" s="4">
        <v>1</v>
      </c>
      <c r="AZ2955" s="4">
        <v>57</v>
      </c>
    </row>
    <row r="2956" spans="1:52" x14ac:dyDescent="0.25">
      <c r="A2956" s="4">
        <v>2017</v>
      </c>
      <c r="B2956" s="4" t="s">
        <v>511</v>
      </c>
      <c r="C2956" t="s">
        <v>170</v>
      </c>
      <c r="D2956" t="s">
        <v>411</v>
      </c>
      <c r="E2956" t="s">
        <v>907</v>
      </c>
      <c r="F2956" s="4">
        <v>3</v>
      </c>
      <c r="G2956">
        <v>0</v>
      </c>
      <c r="H2956">
        <v>0</v>
      </c>
      <c r="I2956">
        <v>3</v>
      </c>
      <c r="J2956">
        <v>14</v>
      </c>
      <c r="K2956">
        <v>0</v>
      </c>
      <c r="L2956">
        <v>0</v>
      </c>
      <c r="M2956">
        <v>3</v>
      </c>
      <c r="N2956">
        <v>0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3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 s="4">
        <v>0</v>
      </c>
      <c r="AI2956">
        <v>0</v>
      </c>
      <c r="AJ2956" s="4">
        <v>0</v>
      </c>
      <c r="AK2956">
        <v>0</v>
      </c>
      <c r="AL2956" s="4">
        <v>0</v>
      </c>
      <c r="AM2956">
        <v>0</v>
      </c>
      <c r="AN2956" s="4">
        <v>0</v>
      </c>
      <c r="AO2956">
        <v>0</v>
      </c>
      <c r="AP2956" s="4">
        <v>0</v>
      </c>
      <c r="AQ2956">
        <v>0</v>
      </c>
      <c r="AR2956" s="4">
        <v>0</v>
      </c>
      <c r="AS2956">
        <v>0</v>
      </c>
      <c r="AT2956" s="4">
        <v>0</v>
      </c>
      <c r="AU2956" s="4">
        <v>0</v>
      </c>
      <c r="AV2956" s="4">
        <v>0</v>
      </c>
      <c r="AW2956">
        <v>1</v>
      </c>
      <c r="AX2956" s="4">
        <f t="shared" si="46"/>
        <v>3</v>
      </c>
      <c r="AY2956" s="4">
        <v>0</v>
      </c>
      <c r="AZ2956" s="4">
        <v>0</v>
      </c>
    </row>
    <row r="2957" spans="1:52" x14ac:dyDescent="0.25">
      <c r="A2957" s="4">
        <v>2017</v>
      </c>
      <c r="B2957" s="4" t="s">
        <v>511</v>
      </c>
      <c r="C2957" t="s">
        <v>170</v>
      </c>
      <c r="D2957" t="s">
        <v>412</v>
      </c>
      <c r="E2957" t="s">
        <v>908</v>
      </c>
      <c r="F2957" s="4">
        <v>10</v>
      </c>
      <c r="G2957">
        <v>0</v>
      </c>
      <c r="H2957">
        <v>0</v>
      </c>
      <c r="I2957">
        <v>5</v>
      </c>
      <c r="J2957">
        <v>17.399999999999999</v>
      </c>
      <c r="K2957">
        <v>0</v>
      </c>
      <c r="L2957">
        <v>0</v>
      </c>
      <c r="M2957">
        <v>9</v>
      </c>
      <c r="N2957">
        <v>29</v>
      </c>
      <c r="O2957">
        <v>0.9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5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 s="4">
        <v>0</v>
      </c>
      <c r="AI2957">
        <v>0</v>
      </c>
      <c r="AJ2957" s="4">
        <v>0</v>
      </c>
      <c r="AK2957">
        <v>0</v>
      </c>
      <c r="AL2957" s="4">
        <v>0</v>
      </c>
      <c r="AM2957">
        <v>0</v>
      </c>
      <c r="AN2957" s="4">
        <v>0</v>
      </c>
      <c r="AO2957">
        <v>0</v>
      </c>
      <c r="AP2957" s="4">
        <v>0</v>
      </c>
      <c r="AQ2957">
        <v>0</v>
      </c>
      <c r="AR2957" s="4">
        <v>0</v>
      </c>
      <c r="AS2957">
        <v>0</v>
      </c>
      <c r="AT2957" s="4">
        <v>5</v>
      </c>
      <c r="AU2957" s="4">
        <v>0</v>
      </c>
      <c r="AV2957" s="4">
        <v>0</v>
      </c>
      <c r="AW2957">
        <v>1.25</v>
      </c>
      <c r="AX2957" s="4">
        <f t="shared" si="46"/>
        <v>8</v>
      </c>
      <c r="AY2957" s="4">
        <v>0</v>
      </c>
      <c r="AZ2957" s="4">
        <v>0</v>
      </c>
    </row>
    <row r="2958" spans="1:52" x14ac:dyDescent="0.25">
      <c r="A2958" s="4">
        <v>2017</v>
      </c>
      <c r="B2958" s="4" t="s">
        <v>511</v>
      </c>
      <c r="C2958" t="s">
        <v>170</v>
      </c>
      <c r="D2958" t="s">
        <v>519</v>
      </c>
      <c r="E2958" t="s">
        <v>1012</v>
      </c>
      <c r="F2958" s="4">
        <v>66</v>
      </c>
      <c r="G2958">
        <v>65</v>
      </c>
      <c r="H2958">
        <v>7.6615384615384601</v>
      </c>
      <c r="I2958">
        <v>66</v>
      </c>
      <c r="J2958">
        <v>9.2272727272727302</v>
      </c>
      <c r="K2958">
        <v>0</v>
      </c>
      <c r="L2958">
        <v>0</v>
      </c>
      <c r="M2958">
        <v>30</v>
      </c>
      <c r="N2958">
        <v>2282.8888888888901</v>
      </c>
      <c r="O2958">
        <v>0.45454545454545497</v>
      </c>
      <c r="P2958">
        <v>53</v>
      </c>
      <c r="Q2958">
        <v>24.132075471698101</v>
      </c>
      <c r="R2958">
        <v>19</v>
      </c>
      <c r="S2958">
        <v>35.947368421052602</v>
      </c>
      <c r="T2958">
        <v>5</v>
      </c>
      <c r="U2958">
        <v>138.19999999999999</v>
      </c>
      <c r="V2958">
        <v>5</v>
      </c>
      <c r="W2958">
        <v>14</v>
      </c>
      <c r="X2958">
        <v>51</v>
      </c>
      <c r="Y2958">
        <v>72.529411764705898</v>
      </c>
      <c r="Z2958">
        <v>7</v>
      </c>
      <c r="AA2958">
        <v>262.57142857142901</v>
      </c>
      <c r="AB2958">
        <v>59</v>
      </c>
      <c r="AC2958">
        <v>103.913793103448</v>
      </c>
      <c r="AD2958">
        <v>0.87878787878787901</v>
      </c>
      <c r="AE2958">
        <v>28</v>
      </c>
      <c r="AF2958">
        <v>80.392857142857096</v>
      </c>
      <c r="AG2958">
        <v>0.42424242424242398</v>
      </c>
      <c r="AH2958" s="4">
        <v>4</v>
      </c>
      <c r="AI2958">
        <v>0.57142857142857095</v>
      </c>
      <c r="AJ2958" s="4">
        <v>1</v>
      </c>
      <c r="AK2958">
        <v>0.14285714285714299</v>
      </c>
      <c r="AL2958" s="4">
        <v>18</v>
      </c>
      <c r="AM2958">
        <v>0.31034482758620702</v>
      </c>
      <c r="AN2958" s="4">
        <v>2</v>
      </c>
      <c r="AO2958">
        <v>3.4482758620689703E-2</v>
      </c>
      <c r="AP2958" s="4">
        <v>1</v>
      </c>
      <c r="AQ2958">
        <v>1.5151515151515201E-2</v>
      </c>
      <c r="AR2958" s="4">
        <v>0</v>
      </c>
      <c r="AS2958">
        <v>0</v>
      </c>
      <c r="AT2958" s="4">
        <v>0</v>
      </c>
      <c r="AU2958" s="4">
        <v>0</v>
      </c>
      <c r="AV2958" s="4">
        <v>1</v>
      </c>
      <c r="AW2958">
        <v>1.78378378378378</v>
      </c>
      <c r="AX2958" s="4">
        <f t="shared" si="46"/>
        <v>37.000000000000078</v>
      </c>
      <c r="AY2958" s="4">
        <v>5</v>
      </c>
      <c r="AZ2958" s="4">
        <v>3.8</v>
      </c>
    </row>
    <row r="2959" spans="1:52" x14ac:dyDescent="0.25">
      <c r="A2959" s="4">
        <v>2017</v>
      </c>
      <c r="B2959" s="4" t="s">
        <v>511</v>
      </c>
      <c r="C2959" t="s">
        <v>170</v>
      </c>
      <c r="D2959" t="s">
        <v>464</v>
      </c>
      <c r="E2959" t="s">
        <v>961</v>
      </c>
      <c r="F2959" s="4">
        <v>1</v>
      </c>
      <c r="G2959">
        <v>1</v>
      </c>
      <c r="H2959">
        <v>11</v>
      </c>
      <c r="I2959">
        <v>1</v>
      </c>
      <c r="J2959">
        <v>11</v>
      </c>
      <c r="K2959">
        <v>0</v>
      </c>
      <c r="L2959">
        <v>0</v>
      </c>
      <c r="M2959">
        <v>1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323</v>
      </c>
      <c r="AD2959">
        <v>1</v>
      </c>
      <c r="AE2959">
        <v>0</v>
      </c>
      <c r="AF2959">
        <v>0</v>
      </c>
      <c r="AG2959">
        <v>0</v>
      </c>
      <c r="AH2959" s="4">
        <v>0</v>
      </c>
      <c r="AI2959">
        <v>0</v>
      </c>
      <c r="AJ2959" s="4">
        <v>0</v>
      </c>
      <c r="AK2959">
        <v>0</v>
      </c>
      <c r="AL2959" s="4">
        <v>1</v>
      </c>
      <c r="AM2959">
        <v>1</v>
      </c>
      <c r="AN2959" s="4">
        <v>1</v>
      </c>
      <c r="AO2959">
        <v>1</v>
      </c>
      <c r="AP2959" s="4">
        <v>0</v>
      </c>
      <c r="AQ2959">
        <v>0</v>
      </c>
      <c r="AR2959" s="4">
        <v>0</v>
      </c>
      <c r="AS2959">
        <v>0</v>
      </c>
      <c r="AT2959" s="4">
        <v>0</v>
      </c>
      <c r="AU2959" s="4">
        <v>0</v>
      </c>
      <c r="AV2959" s="4">
        <v>0</v>
      </c>
      <c r="AW2959">
        <v>1</v>
      </c>
      <c r="AX2959" s="4">
        <f t="shared" si="46"/>
        <v>1</v>
      </c>
      <c r="AY2959" s="4">
        <v>0</v>
      </c>
      <c r="AZ2959" s="4">
        <v>0</v>
      </c>
    </row>
    <row r="2960" spans="1:52" x14ac:dyDescent="0.25">
      <c r="A2960" s="4">
        <v>2017</v>
      </c>
      <c r="B2960" s="4" t="s">
        <v>511</v>
      </c>
      <c r="C2960" t="s">
        <v>170</v>
      </c>
      <c r="D2960" t="s">
        <v>228</v>
      </c>
      <c r="E2960" t="s">
        <v>739</v>
      </c>
      <c r="F2960" s="4">
        <v>23</v>
      </c>
      <c r="G2960">
        <v>23</v>
      </c>
      <c r="H2960">
        <v>2</v>
      </c>
      <c r="I2960">
        <v>23</v>
      </c>
      <c r="J2960">
        <v>3.3478260869565202</v>
      </c>
      <c r="K2960">
        <v>0</v>
      </c>
      <c r="L2960">
        <v>0</v>
      </c>
      <c r="M2960">
        <v>2</v>
      </c>
      <c r="N2960">
        <v>249.54545454545499</v>
      </c>
      <c r="O2960">
        <v>8.6956521739130405E-2</v>
      </c>
      <c r="P2960">
        <v>18</v>
      </c>
      <c r="Q2960">
        <v>15.5</v>
      </c>
      <c r="R2960">
        <v>5</v>
      </c>
      <c r="S2960">
        <v>62.6</v>
      </c>
      <c r="T2960">
        <v>2</v>
      </c>
      <c r="U2960">
        <v>145.5</v>
      </c>
      <c r="V2960">
        <v>1</v>
      </c>
      <c r="W2960">
        <v>3</v>
      </c>
      <c r="X2960">
        <v>20</v>
      </c>
      <c r="Y2960">
        <v>64.8</v>
      </c>
      <c r="Z2960">
        <v>2</v>
      </c>
      <c r="AA2960">
        <v>226.5</v>
      </c>
      <c r="AB2960">
        <v>21</v>
      </c>
      <c r="AC2960">
        <v>74.047619047619094</v>
      </c>
      <c r="AD2960">
        <v>0.91304347826086996</v>
      </c>
      <c r="AE2960">
        <v>11</v>
      </c>
      <c r="AF2960">
        <v>58.090909090909101</v>
      </c>
      <c r="AG2960">
        <v>0.47826086956521702</v>
      </c>
      <c r="AH2960" s="4">
        <v>1</v>
      </c>
      <c r="AI2960">
        <v>0.5</v>
      </c>
      <c r="AJ2960" s="4">
        <v>0</v>
      </c>
      <c r="AK2960">
        <v>0</v>
      </c>
      <c r="AL2960" s="4">
        <v>5</v>
      </c>
      <c r="AM2960">
        <v>0.238095238095238</v>
      </c>
      <c r="AN2960" s="4">
        <v>2</v>
      </c>
      <c r="AO2960">
        <v>9.5238095238095205E-2</v>
      </c>
      <c r="AP2960" s="4">
        <v>0</v>
      </c>
      <c r="AQ2960">
        <v>0</v>
      </c>
      <c r="AR2960" s="4">
        <v>0</v>
      </c>
      <c r="AS2960">
        <v>0</v>
      </c>
      <c r="AT2960" s="4">
        <v>0</v>
      </c>
      <c r="AU2960" s="4">
        <v>0</v>
      </c>
      <c r="AV2960" s="4">
        <v>0</v>
      </c>
      <c r="AW2960">
        <v>1.9166666666666701</v>
      </c>
      <c r="AX2960" s="4">
        <f t="shared" si="46"/>
        <v>11.999999999999979</v>
      </c>
      <c r="AY2960" s="4">
        <v>2</v>
      </c>
      <c r="AZ2960" s="4">
        <v>1</v>
      </c>
    </row>
    <row r="2961" spans="1:52" x14ac:dyDescent="0.25">
      <c r="A2961" s="4">
        <v>2017</v>
      </c>
      <c r="B2961" s="4" t="s">
        <v>511</v>
      </c>
      <c r="C2961" t="s">
        <v>170</v>
      </c>
      <c r="D2961" t="s">
        <v>178</v>
      </c>
      <c r="E2961" t="s">
        <v>691</v>
      </c>
      <c r="F2961" s="4">
        <v>18</v>
      </c>
      <c r="G2961">
        <v>18</v>
      </c>
      <c r="H2961">
        <v>1.55555555555556</v>
      </c>
      <c r="I2961">
        <v>18</v>
      </c>
      <c r="J2961">
        <v>2.7777777777777799</v>
      </c>
      <c r="K2961">
        <v>2</v>
      </c>
      <c r="L2961">
        <v>0.11111111111111099</v>
      </c>
      <c r="M2961">
        <v>3</v>
      </c>
      <c r="N2961">
        <v>62.8</v>
      </c>
      <c r="O2961">
        <v>0.16666666666666699</v>
      </c>
      <c r="P2961">
        <v>2</v>
      </c>
      <c r="Q2961">
        <v>2</v>
      </c>
      <c r="R2961">
        <v>7</v>
      </c>
      <c r="S2961">
        <v>18.428571428571399</v>
      </c>
      <c r="T2961">
        <v>0</v>
      </c>
      <c r="U2961">
        <v>0</v>
      </c>
      <c r="V2961">
        <v>0</v>
      </c>
      <c r="W2961">
        <v>0</v>
      </c>
      <c r="X2961">
        <v>4</v>
      </c>
      <c r="Y2961">
        <v>21.25</v>
      </c>
      <c r="Z2961">
        <v>0</v>
      </c>
      <c r="AA2961">
        <v>0</v>
      </c>
      <c r="AB2961">
        <v>18</v>
      </c>
      <c r="AC2961">
        <v>87.7777777777778</v>
      </c>
      <c r="AD2961">
        <v>1</v>
      </c>
      <c r="AE2961">
        <v>12</v>
      </c>
      <c r="AF2961">
        <v>79.4166666666667</v>
      </c>
      <c r="AG2961">
        <v>0.66666666666666696</v>
      </c>
      <c r="AH2961" s="4">
        <v>0</v>
      </c>
      <c r="AI2961">
        <v>0</v>
      </c>
      <c r="AJ2961" s="4">
        <v>0</v>
      </c>
      <c r="AK2961">
        <v>0</v>
      </c>
      <c r="AL2961" s="4">
        <v>3</v>
      </c>
      <c r="AM2961">
        <v>0.16666666666666699</v>
      </c>
      <c r="AN2961" s="4">
        <v>0</v>
      </c>
      <c r="AO2961">
        <v>0</v>
      </c>
      <c r="AP2961" s="4">
        <v>0</v>
      </c>
      <c r="AQ2961">
        <v>0</v>
      </c>
      <c r="AR2961" s="4">
        <v>0</v>
      </c>
      <c r="AS2961">
        <v>0</v>
      </c>
      <c r="AT2961" s="4">
        <v>0</v>
      </c>
      <c r="AU2961" s="4">
        <v>0</v>
      </c>
      <c r="AV2961" s="4">
        <v>0</v>
      </c>
      <c r="AW2961">
        <v>3</v>
      </c>
      <c r="AX2961" s="4">
        <f t="shared" si="46"/>
        <v>6</v>
      </c>
      <c r="AY2961" s="4">
        <v>0</v>
      </c>
      <c r="AZ2961" s="4">
        <v>0</v>
      </c>
    </row>
    <row r="2962" spans="1:52" x14ac:dyDescent="0.25">
      <c r="A2962" s="4">
        <v>2017</v>
      </c>
      <c r="B2962" s="4" t="s">
        <v>511</v>
      </c>
      <c r="C2962" t="s">
        <v>170</v>
      </c>
      <c r="D2962" t="s">
        <v>181</v>
      </c>
      <c r="E2962" t="s">
        <v>694</v>
      </c>
      <c r="F2962" s="4">
        <v>101</v>
      </c>
      <c r="G2962">
        <v>100</v>
      </c>
      <c r="H2962">
        <v>1.9</v>
      </c>
      <c r="I2962">
        <v>100</v>
      </c>
      <c r="J2962">
        <v>3.45</v>
      </c>
      <c r="K2962">
        <v>1</v>
      </c>
      <c r="L2962">
        <v>0.01</v>
      </c>
      <c r="M2962">
        <v>28</v>
      </c>
      <c r="N2962">
        <v>1596.97826086957</v>
      </c>
      <c r="O2962">
        <v>0.27722772277227697</v>
      </c>
      <c r="P2962">
        <v>19</v>
      </c>
      <c r="Q2962">
        <v>26.789473684210499</v>
      </c>
      <c r="R2962">
        <v>19</v>
      </c>
      <c r="S2962">
        <v>49.2631578947368</v>
      </c>
      <c r="T2962">
        <v>5</v>
      </c>
      <c r="U2962">
        <v>147</v>
      </c>
      <c r="V2962">
        <v>4</v>
      </c>
      <c r="W2962">
        <v>8.25</v>
      </c>
      <c r="X2962">
        <v>91</v>
      </c>
      <c r="Y2962">
        <v>90.6813186813187</v>
      </c>
      <c r="Z2962">
        <v>5</v>
      </c>
      <c r="AA2962">
        <v>247.8</v>
      </c>
      <c r="AB2962">
        <v>95</v>
      </c>
      <c r="AC2962">
        <v>115</v>
      </c>
      <c r="AD2962">
        <v>0.94059405940594099</v>
      </c>
      <c r="AE2962">
        <v>48</v>
      </c>
      <c r="AF2962">
        <v>72.1875</v>
      </c>
      <c r="AG2962">
        <v>0.475247524752475</v>
      </c>
      <c r="AH2962" s="4">
        <v>5</v>
      </c>
      <c r="AI2962">
        <v>1</v>
      </c>
      <c r="AJ2962" s="4">
        <v>1</v>
      </c>
      <c r="AK2962">
        <v>0.2</v>
      </c>
      <c r="AL2962" s="4">
        <v>7</v>
      </c>
      <c r="AM2962">
        <v>7.3684210526315796E-2</v>
      </c>
      <c r="AN2962" s="4">
        <v>8</v>
      </c>
      <c r="AO2962">
        <v>8.42105263157895E-2</v>
      </c>
      <c r="AP2962" s="4">
        <v>0</v>
      </c>
      <c r="AQ2962">
        <v>0</v>
      </c>
      <c r="AR2962" s="4">
        <v>1</v>
      </c>
      <c r="AS2962">
        <v>9.9009900990098994E-3</v>
      </c>
      <c r="AT2962" s="4">
        <v>1</v>
      </c>
      <c r="AU2962" s="4">
        <v>0</v>
      </c>
      <c r="AV2962" s="4">
        <v>0</v>
      </c>
      <c r="AW2962">
        <v>1.72413793103448</v>
      </c>
      <c r="AX2962" s="4">
        <f t="shared" si="46"/>
        <v>58.580000000000091</v>
      </c>
      <c r="AY2962" s="4">
        <v>2</v>
      </c>
      <c r="AZ2962" s="4">
        <v>13</v>
      </c>
    </row>
    <row r="2963" spans="1:52" x14ac:dyDescent="0.25">
      <c r="A2963" s="4">
        <v>2017</v>
      </c>
      <c r="B2963" s="4" t="s">
        <v>511</v>
      </c>
      <c r="C2963" t="s">
        <v>170</v>
      </c>
      <c r="D2963" t="s">
        <v>185</v>
      </c>
      <c r="E2963" t="s">
        <v>993</v>
      </c>
      <c r="F2963" s="4">
        <v>37</v>
      </c>
      <c r="G2963">
        <v>32</v>
      </c>
      <c r="H2963">
        <v>1.5</v>
      </c>
      <c r="I2963">
        <v>37</v>
      </c>
      <c r="J2963">
        <v>3.2162162162162198</v>
      </c>
      <c r="K2963">
        <v>0</v>
      </c>
      <c r="L2963">
        <v>0</v>
      </c>
      <c r="M2963">
        <v>27</v>
      </c>
      <c r="N2963">
        <v>3407.9259259259302</v>
      </c>
      <c r="O2963">
        <v>0.72972972972973005</v>
      </c>
      <c r="P2963">
        <v>7</v>
      </c>
      <c r="Q2963">
        <v>39.285714285714299</v>
      </c>
      <c r="R2963">
        <v>6</v>
      </c>
      <c r="S2963">
        <v>73.8333333333333</v>
      </c>
      <c r="T2963">
        <v>3</v>
      </c>
      <c r="U2963">
        <v>116.333333333333</v>
      </c>
      <c r="V2963">
        <v>1</v>
      </c>
      <c r="W2963">
        <v>9</v>
      </c>
      <c r="X2963">
        <v>33</v>
      </c>
      <c r="Y2963">
        <v>57.272727272727302</v>
      </c>
      <c r="Z2963">
        <v>4</v>
      </c>
      <c r="AA2963">
        <v>270</v>
      </c>
      <c r="AB2963">
        <v>33</v>
      </c>
      <c r="AC2963">
        <v>81.636363636363598</v>
      </c>
      <c r="AD2963">
        <v>0.891891891891892</v>
      </c>
      <c r="AE2963">
        <v>21</v>
      </c>
      <c r="AF2963">
        <v>71.809523809523796</v>
      </c>
      <c r="AG2963">
        <v>0.56756756756756799</v>
      </c>
      <c r="AH2963" s="4">
        <v>4</v>
      </c>
      <c r="AI2963">
        <v>1</v>
      </c>
      <c r="AJ2963" s="4">
        <v>2</v>
      </c>
      <c r="AK2963">
        <v>0.5</v>
      </c>
      <c r="AL2963" s="4">
        <v>6</v>
      </c>
      <c r="AM2963">
        <v>0.18181818181818199</v>
      </c>
      <c r="AN2963" s="4">
        <v>3</v>
      </c>
      <c r="AO2963">
        <v>9.0909090909090898E-2</v>
      </c>
      <c r="AP2963" s="4">
        <v>0</v>
      </c>
      <c r="AQ2963">
        <v>0</v>
      </c>
      <c r="AR2963" s="4">
        <v>0</v>
      </c>
      <c r="AS2963">
        <v>0</v>
      </c>
      <c r="AT2963" s="4">
        <v>0</v>
      </c>
      <c r="AU2963" s="4">
        <v>0</v>
      </c>
      <c r="AV2963" s="4">
        <v>0</v>
      </c>
      <c r="AW2963">
        <v>2.3125</v>
      </c>
      <c r="AX2963" s="4">
        <f t="shared" si="46"/>
        <v>16</v>
      </c>
      <c r="AY2963" s="4">
        <v>0</v>
      </c>
      <c r="AZ2963" s="4">
        <v>0</v>
      </c>
    </row>
    <row r="2964" spans="1:52" x14ac:dyDescent="0.25">
      <c r="A2964" s="4">
        <v>2017</v>
      </c>
      <c r="B2964" s="4" t="s">
        <v>511</v>
      </c>
      <c r="C2964" t="s">
        <v>170</v>
      </c>
      <c r="D2964" t="s">
        <v>193</v>
      </c>
      <c r="E2964" t="s">
        <v>706</v>
      </c>
      <c r="F2964" s="4">
        <v>1</v>
      </c>
      <c r="G2964">
        <v>1</v>
      </c>
      <c r="H2964">
        <v>6</v>
      </c>
      <c r="I2964">
        <v>1</v>
      </c>
      <c r="J2964">
        <v>7</v>
      </c>
      <c r="K2964">
        <v>0</v>
      </c>
      <c r="L2964">
        <v>0</v>
      </c>
      <c r="M2964">
        <v>1</v>
      </c>
      <c r="N2964">
        <v>0</v>
      </c>
      <c r="O2964">
        <v>1</v>
      </c>
      <c r="P2964">
        <v>1</v>
      </c>
      <c r="Q2964">
        <v>72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1</v>
      </c>
      <c r="Y2964">
        <v>57</v>
      </c>
      <c r="Z2964">
        <v>0</v>
      </c>
      <c r="AA2964">
        <v>0</v>
      </c>
      <c r="AB2964">
        <v>1</v>
      </c>
      <c r="AC2964">
        <v>268</v>
      </c>
      <c r="AD2964">
        <v>1</v>
      </c>
      <c r="AE2964">
        <v>0</v>
      </c>
      <c r="AF2964">
        <v>0</v>
      </c>
      <c r="AG2964">
        <v>0</v>
      </c>
      <c r="AH2964" s="4">
        <v>0</v>
      </c>
      <c r="AI2964">
        <v>0</v>
      </c>
      <c r="AJ2964" s="4">
        <v>0</v>
      </c>
      <c r="AK2964">
        <v>0</v>
      </c>
      <c r="AL2964" s="4">
        <v>1</v>
      </c>
      <c r="AM2964">
        <v>1</v>
      </c>
      <c r="AN2964" s="4">
        <v>0</v>
      </c>
      <c r="AO2964">
        <v>0</v>
      </c>
      <c r="AP2964" s="4">
        <v>0</v>
      </c>
      <c r="AQ2964">
        <v>0</v>
      </c>
      <c r="AR2964" s="4">
        <v>0</v>
      </c>
      <c r="AS2964">
        <v>0</v>
      </c>
      <c r="AT2964" s="4">
        <v>0</v>
      </c>
      <c r="AU2964" s="4">
        <v>0</v>
      </c>
      <c r="AV2964" s="4">
        <v>0</v>
      </c>
      <c r="AW2964">
        <v>1</v>
      </c>
      <c r="AX2964" s="4">
        <f t="shared" si="46"/>
        <v>1</v>
      </c>
      <c r="AY2964" s="4">
        <v>0</v>
      </c>
      <c r="AZ2964" s="4">
        <v>0</v>
      </c>
    </row>
    <row r="2965" spans="1:52" x14ac:dyDescent="0.25">
      <c r="A2965" s="4">
        <v>2017</v>
      </c>
      <c r="B2965" s="4" t="s">
        <v>511</v>
      </c>
      <c r="C2965" t="s">
        <v>170</v>
      </c>
      <c r="D2965" t="s">
        <v>191</v>
      </c>
      <c r="E2965" t="s">
        <v>704</v>
      </c>
      <c r="F2965" s="4">
        <v>140</v>
      </c>
      <c r="G2965">
        <v>135</v>
      </c>
      <c r="H2965">
        <v>2.8666666666666698</v>
      </c>
      <c r="I2965">
        <v>140</v>
      </c>
      <c r="J2965">
        <v>4.3857142857142897</v>
      </c>
      <c r="K2965">
        <v>0</v>
      </c>
      <c r="L2965">
        <v>0</v>
      </c>
      <c r="M2965">
        <v>4</v>
      </c>
      <c r="N2965">
        <v>107.470588235294</v>
      </c>
      <c r="O2965">
        <v>2.8571428571428598E-2</v>
      </c>
      <c r="P2965">
        <v>133</v>
      </c>
      <c r="Q2965">
        <v>14.300751879699201</v>
      </c>
      <c r="R2965">
        <v>52</v>
      </c>
      <c r="S2965">
        <v>21.615384615384599</v>
      </c>
      <c r="T2965">
        <v>8</v>
      </c>
      <c r="U2965">
        <v>194.25</v>
      </c>
      <c r="V2965">
        <v>8</v>
      </c>
      <c r="W2965">
        <v>8</v>
      </c>
      <c r="X2965">
        <v>125</v>
      </c>
      <c r="Y2965">
        <v>68.808000000000007</v>
      </c>
      <c r="Z2965">
        <v>10</v>
      </c>
      <c r="AA2965">
        <v>393.125</v>
      </c>
      <c r="AB2965">
        <v>130</v>
      </c>
      <c r="AC2965">
        <v>104.16923076923101</v>
      </c>
      <c r="AD2965">
        <v>0.92857142857142905</v>
      </c>
      <c r="AE2965">
        <v>49</v>
      </c>
      <c r="AF2965">
        <v>59.7959183673469</v>
      </c>
      <c r="AG2965">
        <v>0.35</v>
      </c>
      <c r="AH2965" s="4">
        <v>4</v>
      </c>
      <c r="AI2965">
        <v>0.5</v>
      </c>
      <c r="AJ2965" s="4">
        <v>3</v>
      </c>
      <c r="AK2965">
        <v>0.375</v>
      </c>
      <c r="AL2965" s="4">
        <v>27</v>
      </c>
      <c r="AM2965">
        <v>0.20769230769230801</v>
      </c>
      <c r="AN2965" s="4">
        <v>5</v>
      </c>
      <c r="AO2965">
        <v>3.8461538461538498E-2</v>
      </c>
      <c r="AP2965" s="4">
        <v>0</v>
      </c>
      <c r="AQ2965">
        <v>0</v>
      </c>
      <c r="AR2965" s="4">
        <v>1</v>
      </c>
      <c r="AS2965">
        <v>7.14285714285714E-3</v>
      </c>
      <c r="AT2965" s="4">
        <v>0</v>
      </c>
      <c r="AU2965" s="4">
        <v>0</v>
      </c>
      <c r="AV2965" s="4">
        <v>0</v>
      </c>
      <c r="AW2965">
        <v>2.0588235294117601</v>
      </c>
      <c r="AX2965" s="4">
        <f t="shared" si="46"/>
        <v>68.000000000000156</v>
      </c>
      <c r="AY2965" s="4">
        <v>6</v>
      </c>
      <c r="AZ2965" s="4">
        <v>12.8333333333333</v>
      </c>
    </row>
    <row r="2966" spans="1:52" x14ac:dyDescent="0.25">
      <c r="A2966" s="4">
        <v>2017</v>
      </c>
      <c r="B2966" s="4" t="s">
        <v>511</v>
      </c>
      <c r="C2966" t="s">
        <v>170</v>
      </c>
      <c r="D2966" t="s">
        <v>188</v>
      </c>
      <c r="E2966" t="s">
        <v>701</v>
      </c>
      <c r="F2966" s="4">
        <v>83</v>
      </c>
      <c r="G2966">
        <v>82</v>
      </c>
      <c r="H2966">
        <v>4.7317073170731696</v>
      </c>
      <c r="I2966">
        <v>83</v>
      </c>
      <c r="J2966">
        <v>6.0602409638554198</v>
      </c>
      <c r="K2966">
        <v>2</v>
      </c>
      <c r="L2966">
        <v>2.40963855421687E-2</v>
      </c>
      <c r="M2966">
        <v>28</v>
      </c>
      <c r="N2966">
        <v>1375.7042253521099</v>
      </c>
      <c r="O2966">
        <v>0.33734939759036098</v>
      </c>
      <c r="P2966">
        <v>13</v>
      </c>
      <c r="Q2966">
        <v>28.692307692307701</v>
      </c>
      <c r="R2966">
        <v>23</v>
      </c>
      <c r="S2966">
        <v>80.869565217391298</v>
      </c>
      <c r="T2966">
        <v>5</v>
      </c>
      <c r="U2966">
        <v>151.4</v>
      </c>
      <c r="V2966">
        <v>5</v>
      </c>
      <c r="W2966">
        <v>10.6</v>
      </c>
      <c r="X2966">
        <v>70</v>
      </c>
      <c r="Y2966">
        <v>112.428571428571</v>
      </c>
      <c r="Z2966">
        <v>6</v>
      </c>
      <c r="AA2966">
        <v>257.5</v>
      </c>
      <c r="AB2966">
        <v>77</v>
      </c>
      <c r="AC2966">
        <v>137.22077922077901</v>
      </c>
      <c r="AD2966">
        <v>0.92771084337349397</v>
      </c>
      <c r="AE2966">
        <v>31</v>
      </c>
      <c r="AF2966">
        <v>100.903225806452</v>
      </c>
      <c r="AG2966">
        <v>0.373493975903614</v>
      </c>
      <c r="AH2966" s="4">
        <v>3</v>
      </c>
      <c r="AI2966">
        <v>0.5</v>
      </c>
      <c r="AJ2966" s="4">
        <v>3</v>
      </c>
      <c r="AK2966">
        <v>0.5</v>
      </c>
      <c r="AL2966" s="4">
        <v>10</v>
      </c>
      <c r="AM2966">
        <v>0.12987012987013</v>
      </c>
      <c r="AN2966" s="4">
        <v>9</v>
      </c>
      <c r="AO2966">
        <v>0.11688311688311701</v>
      </c>
      <c r="AP2966" s="4">
        <v>2</v>
      </c>
      <c r="AQ2966">
        <v>2.40963855421687E-2</v>
      </c>
      <c r="AR2966" s="4">
        <v>0</v>
      </c>
      <c r="AS2966">
        <v>0</v>
      </c>
      <c r="AT2966" s="4">
        <v>0</v>
      </c>
      <c r="AU2966" s="4">
        <v>0</v>
      </c>
      <c r="AV2966" s="4">
        <v>2</v>
      </c>
      <c r="AW2966">
        <v>1.9302325581395401</v>
      </c>
      <c r="AX2966" s="4">
        <f t="shared" si="46"/>
        <v>42.999999999999886</v>
      </c>
      <c r="AY2966" s="4">
        <v>4</v>
      </c>
      <c r="AZ2966" s="4">
        <v>189.25</v>
      </c>
    </row>
    <row r="2967" spans="1:52" x14ac:dyDescent="0.25">
      <c r="A2967" s="4">
        <v>2017</v>
      </c>
      <c r="B2967" s="4" t="s">
        <v>511</v>
      </c>
      <c r="C2967" t="s">
        <v>170</v>
      </c>
      <c r="D2967" t="s">
        <v>345</v>
      </c>
      <c r="E2967" t="s">
        <v>845</v>
      </c>
      <c r="F2967" s="4">
        <v>57</v>
      </c>
      <c r="G2967">
        <v>56</v>
      </c>
      <c r="H2967">
        <v>1.375</v>
      </c>
      <c r="I2967">
        <v>57</v>
      </c>
      <c r="J2967">
        <v>2.70175438596491</v>
      </c>
      <c r="K2967">
        <v>0</v>
      </c>
      <c r="L2967">
        <v>0</v>
      </c>
      <c r="M2967">
        <v>3</v>
      </c>
      <c r="N2967">
        <v>317.39999999999998</v>
      </c>
      <c r="O2967">
        <v>5.2631578947368397E-2</v>
      </c>
      <c r="P2967">
        <v>50</v>
      </c>
      <c r="Q2967">
        <v>16.84</v>
      </c>
      <c r="R2967">
        <v>12</v>
      </c>
      <c r="S2967">
        <v>51</v>
      </c>
      <c r="T2967">
        <v>18</v>
      </c>
      <c r="U2967">
        <v>129.666666666667</v>
      </c>
      <c r="V2967">
        <v>18</v>
      </c>
      <c r="W2967">
        <v>8</v>
      </c>
      <c r="X2967">
        <v>36</v>
      </c>
      <c r="Y2967">
        <v>89.75</v>
      </c>
      <c r="Z2967">
        <v>18</v>
      </c>
      <c r="AA2967">
        <v>288.29411764705901</v>
      </c>
      <c r="AB2967">
        <v>39</v>
      </c>
      <c r="AC2967">
        <v>133.82051282051299</v>
      </c>
      <c r="AD2967">
        <v>0.68421052631579005</v>
      </c>
      <c r="AE2967">
        <v>24</v>
      </c>
      <c r="AF2967">
        <v>117</v>
      </c>
      <c r="AG2967">
        <v>0.42105263157894701</v>
      </c>
      <c r="AH2967" s="4">
        <v>11</v>
      </c>
      <c r="AI2967">
        <v>0.64705882352941202</v>
      </c>
      <c r="AJ2967" s="4">
        <v>3</v>
      </c>
      <c r="AK2967">
        <v>0.17647058823529399</v>
      </c>
      <c r="AL2967" s="4">
        <v>11</v>
      </c>
      <c r="AM2967">
        <v>0.28205128205128199</v>
      </c>
      <c r="AN2967" s="4">
        <v>4</v>
      </c>
      <c r="AO2967">
        <v>0.102564102564103</v>
      </c>
      <c r="AP2967" s="4">
        <v>0</v>
      </c>
      <c r="AQ2967">
        <v>0</v>
      </c>
      <c r="AR2967" s="4">
        <v>1</v>
      </c>
      <c r="AS2967">
        <v>1.7543859649122799E-2</v>
      </c>
      <c r="AT2967" s="4">
        <v>0</v>
      </c>
      <c r="AU2967" s="4">
        <v>0</v>
      </c>
      <c r="AV2967" s="4">
        <v>2</v>
      </c>
      <c r="AW2967">
        <v>1.8387096774193501</v>
      </c>
      <c r="AX2967" s="4">
        <f t="shared" si="46"/>
        <v>31.000000000000082</v>
      </c>
      <c r="AY2967" s="4">
        <v>17</v>
      </c>
      <c r="AZ2967" s="4">
        <v>20.705882352941199</v>
      </c>
    </row>
    <row r="2968" spans="1:52" x14ac:dyDescent="0.25">
      <c r="A2968" s="4">
        <v>2017</v>
      </c>
      <c r="B2968" s="4" t="s">
        <v>511</v>
      </c>
      <c r="C2968" t="s">
        <v>170</v>
      </c>
      <c r="D2968" t="s">
        <v>244</v>
      </c>
      <c r="E2968" t="s">
        <v>754</v>
      </c>
      <c r="F2968" s="4">
        <v>89</v>
      </c>
      <c r="G2968">
        <v>89</v>
      </c>
      <c r="H2968">
        <v>3.0449438202247201</v>
      </c>
      <c r="I2968">
        <v>89</v>
      </c>
      <c r="J2968">
        <v>4.6179775280898898</v>
      </c>
      <c r="K2968">
        <v>0</v>
      </c>
      <c r="L2968">
        <v>0</v>
      </c>
      <c r="M2968">
        <v>55</v>
      </c>
      <c r="N2968">
        <v>2715.5507246376801</v>
      </c>
      <c r="O2968">
        <v>0.61797752808988804</v>
      </c>
      <c r="P2968">
        <v>20</v>
      </c>
      <c r="Q2968">
        <v>53.2</v>
      </c>
      <c r="R2968">
        <v>12</v>
      </c>
      <c r="S2968">
        <v>62.5833333333333</v>
      </c>
      <c r="T2968">
        <v>6</v>
      </c>
      <c r="U2968">
        <v>129.333333333333</v>
      </c>
      <c r="V2968">
        <v>5</v>
      </c>
      <c r="W2968">
        <v>7.2</v>
      </c>
      <c r="X2968">
        <v>71</v>
      </c>
      <c r="Y2968">
        <v>84.746478873239397</v>
      </c>
      <c r="Z2968">
        <v>8</v>
      </c>
      <c r="AA2968">
        <v>254.625</v>
      </c>
      <c r="AB2968">
        <v>81</v>
      </c>
      <c r="AC2968">
        <v>100.987654320988</v>
      </c>
      <c r="AD2968">
        <v>0.91011235955056202</v>
      </c>
      <c r="AE2968">
        <v>49</v>
      </c>
      <c r="AF2968">
        <v>82.653061224489804</v>
      </c>
      <c r="AG2968">
        <v>0.550561797752809</v>
      </c>
      <c r="AH2968" s="4">
        <v>4</v>
      </c>
      <c r="AI2968">
        <v>0.5</v>
      </c>
      <c r="AJ2968" s="4">
        <v>1</v>
      </c>
      <c r="AK2968">
        <v>0.125</v>
      </c>
      <c r="AL2968" s="4">
        <v>7</v>
      </c>
      <c r="AM2968">
        <v>8.6419753086419707E-2</v>
      </c>
      <c r="AN2968" s="4">
        <v>8</v>
      </c>
      <c r="AO2968">
        <v>9.8765432098765399E-2</v>
      </c>
      <c r="AP2968" s="4">
        <v>0</v>
      </c>
      <c r="AQ2968">
        <v>0</v>
      </c>
      <c r="AR2968" s="4">
        <v>0</v>
      </c>
      <c r="AS2968">
        <v>0</v>
      </c>
      <c r="AT2968" s="4">
        <v>0</v>
      </c>
      <c r="AU2968" s="4">
        <v>0</v>
      </c>
      <c r="AV2968" s="4">
        <v>0</v>
      </c>
      <c r="AW2968">
        <v>1.81632653061224</v>
      </c>
      <c r="AX2968" s="4">
        <f t="shared" si="46"/>
        <v>49.000000000000128</v>
      </c>
      <c r="AY2968" s="4">
        <v>6</v>
      </c>
      <c r="AZ2968" s="4">
        <v>8.6666666666666696</v>
      </c>
    </row>
    <row r="2969" spans="1:52" x14ac:dyDescent="0.25">
      <c r="A2969" s="4">
        <v>2017</v>
      </c>
      <c r="B2969" s="4" t="s">
        <v>511</v>
      </c>
      <c r="C2969" t="s">
        <v>170</v>
      </c>
      <c r="D2969" t="s">
        <v>252</v>
      </c>
      <c r="E2969" t="s">
        <v>762</v>
      </c>
      <c r="F2969" s="4">
        <v>1</v>
      </c>
      <c r="G2969">
        <v>1</v>
      </c>
      <c r="H2969">
        <v>0</v>
      </c>
      <c r="I2969">
        <v>1</v>
      </c>
      <c r="J2969">
        <v>1</v>
      </c>
      <c r="K2969">
        <v>0</v>
      </c>
      <c r="L2969">
        <v>0</v>
      </c>
      <c r="M2969">
        <v>1</v>
      </c>
      <c r="N2969">
        <v>5671</v>
      </c>
      <c r="O2969">
        <v>1</v>
      </c>
      <c r="P2969">
        <v>1</v>
      </c>
      <c r="Q2969">
        <v>156</v>
      </c>
      <c r="R2969">
        <v>1</v>
      </c>
      <c r="S2969">
        <v>21</v>
      </c>
      <c r="T2969">
        <v>1</v>
      </c>
      <c r="U2969">
        <v>264</v>
      </c>
      <c r="V2969">
        <v>1</v>
      </c>
      <c r="W2969">
        <v>127</v>
      </c>
      <c r="X2969">
        <v>0</v>
      </c>
      <c r="Y2969">
        <v>0</v>
      </c>
      <c r="Z2969">
        <v>1</v>
      </c>
      <c r="AA2969">
        <v>437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 s="4">
        <v>1</v>
      </c>
      <c r="AI2969">
        <v>1</v>
      </c>
      <c r="AJ2969" s="4">
        <v>0</v>
      </c>
      <c r="AK2969">
        <v>0</v>
      </c>
      <c r="AL2969" s="4">
        <v>0</v>
      </c>
      <c r="AM2969">
        <v>0</v>
      </c>
      <c r="AN2969" s="4">
        <v>0</v>
      </c>
      <c r="AO2969">
        <v>0</v>
      </c>
      <c r="AP2969" s="4">
        <v>0</v>
      </c>
      <c r="AQ2969">
        <v>0</v>
      </c>
      <c r="AR2969" s="4">
        <v>0</v>
      </c>
      <c r="AS2969">
        <v>0</v>
      </c>
      <c r="AT2969" s="4">
        <v>0</v>
      </c>
      <c r="AU2969" s="4">
        <v>0</v>
      </c>
      <c r="AV2969" s="4">
        <v>0</v>
      </c>
      <c r="AW2969">
        <v>1</v>
      </c>
      <c r="AX2969" s="4">
        <f t="shared" si="46"/>
        <v>1</v>
      </c>
      <c r="AY2969" s="4">
        <v>1</v>
      </c>
      <c r="AZ2969" s="4">
        <v>0</v>
      </c>
    </row>
    <row r="2970" spans="1:52" x14ac:dyDescent="0.25">
      <c r="A2970" s="4">
        <v>2017</v>
      </c>
      <c r="B2970" s="4" t="s">
        <v>511</v>
      </c>
      <c r="C2970" t="s">
        <v>170</v>
      </c>
      <c r="D2970" t="s">
        <v>182</v>
      </c>
      <c r="E2970" t="s">
        <v>695</v>
      </c>
      <c r="F2970" s="4">
        <v>21</v>
      </c>
      <c r="G2970">
        <v>21</v>
      </c>
      <c r="H2970">
        <v>1.19047619047619</v>
      </c>
      <c r="I2970">
        <v>21</v>
      </c>
      <c r="J2970">
        <v>2.8095238095238102</v>
      </c>
      <c r="K2970">
        <v>2</v>
      </c>
      <c r="L2970">
        <v>9.5238095238095205E-2</v>
      </c>
      <c r="M2970">
        <v>0</v>
      </c>
      <c r="N2970">
        <v>112.142857142857</v>
      </c>
      <c r="O2970">
        <v>0</v>
      </c>
      <c r="P2970">
        <v>2</v>
      </c>
      <c r="Q2970">
        <v>106.5</v>
      </c>
      <c r="R2970">
        <v>2</v>
      </c>
      <c r="S2970">
        <v>11.5</v>
      </c>
      <c r="T2970">
        <v>2</v>
      </c>
      <c r="U2970">
        <v>165</v>
      </c>
      <c r="V2970">
        <v>2</v>
      </c>
      <c r="W2970">
        <v>2</v>
      </c>
      <c r="X2970">
        <v>16</v>
      </c>
      <c r="Y2970">
        <v>48.3125</v>
      </c>
      <c r="Z2970">
        <v>3</v>
      </c>
      <c r="AA2970">
        <v>264</v>
      </c>
      <c r="AB2970">
        <v>18</v>
      </c>
      <c r="AC2970">
        <v>73.3888888888889</v>
      </c>
      <c r="AD2970">
        <v>0.85714285714285698</v>
      </c>
      <c r="AE2970">
        <v>13</v>
      </c>
      <c r="AF2970">
        <v>62.461538461538503</v>
      </c>
      <c r="AG2970">
        <v>0.61904761904761896</v>
      </c>
      <c r="AH2970" s="4">
        <v>3</v>
      </c>
      <c r="AI2970">
        <v>1</v>
      </c>
      <c r="AJ2970" s="4">
        <v>1</v>
      </c>
      <c r="AK2970">
        <v>0.33333333333333298</v>
      </c>
      <c r="AL2970" s="4">
        <v>1</v>
      </c>
      <c r="AM2970">
        <v>5.5555555555555601E-2</v>
      </c>
      <c r="AN2970" s="4">
        <v>1</v>
      </c>
      <c r="AO2970">
        <v>5.5555555555555601E-2</v>
      </c>
      <c r="AP2970" s="4">
        <v>0</v>
      </c>
      <c r="AQ2970">
        <v>0</v>
      </c>
      <c r="AR2970" s="4">
        <v>0</v>
      </c>
      <c r="AS2970">
        <v>0</v>
      </c>
      <c r="AT2970" s="4">
        <v>0</v>
      </c>
      <c r="AU2970" s="4">
        <v>0</v>
      </c>
      <c r="AV2970" s="4">
        <v>0</v>
      </c>
      <c r="AW2970">
        <v>1.9090909090909101</v>
      </c>
      <c r="AX2970" s="4">
        <f t="shared" si="46"/>
        <v>10.999999999999995</v>
      </c>
      <c r="AY2970" s="4">
        <v>2</v>
      </c>
      <c r="AZ2970" s="4">
        <v>21</v>
      </c>
    </row>
    <row r="2971" spans="1:52" x14ac:dyDescent="0.25">
      <c r="A2971" s="4">
        <v>2017</v>
      </c>
      <c r="B2971" s="4" t="s">
        <v>511</v>
      </c>
      <c r="C2971" t="s">
        <v>170</v>
      </c>
      <c r="D2971" t="s">
        <v>175</v>
      </c>
      <c r="E2971" t="s">
        <v>688</v>
      </c>
      <c r="F2971" s="4">
        <v>124</v>
      </c>
      <c r="G2971">
        <v>121</v>
      </c>
      <c r="H2971">
        <v>2.9008264462809898</v>
      </c>
      <c r="I2971">
        <v>124</v>
      </c>
      <c r="J2971">
        <v>4.5645161290322598</v>
      </c>
      <c r="K2971">
        <v>2</v>
      </c>
      <c r="L2971">
        <v>1.6129032258064498E-2</v>
      </c>
      <c r="M2971">
        <v>69</v>
      </c>
      <c r="N2971">
        <v>5030.9406779661003</v>
      </c>
      <c r="O2971">
        <v>0.55645161290322598</v>
      </c>
      <c r="P2971">
        <v>49</v>
      </c>
      <c r="Q2971">
        <v>9.3469387755101998</v>
      </c>
      <c r="R2971">
        <v>45</v>
      </c>
      <c r="S2971">
        <v>42.6666666666667</v>
      </c>
      <c r="T2971">
        <v>4</v>
      </c>
      <c r="U2971">
        <v>207</v>
      </c>
      <c r="V2971">
        <v>4</v>
      </c>
      <c r="W2971">
        <v>3</v>
      </c>
      <c r="X2971">
        <v>113</v>
      </c>
      <c r="Y2971">
        <v>98.221238938053105</v>
      </c>
      <c r="Z2971">
        <v>4</v>
      </c>
      <c r="AA2971">
        <v>444.75</v>
      </c>
      <c r="AB2971">
        <v>120</v>
      </c>
      <c r="AC2971">
        <v>123.041666666667</v>
      </c>
      <c r="AD2971">
        <v>0.967741935483871</v>
      </c>
      <c r="AE2971">
        <v>65</v>
      </c>
      <c r="AF2971">
        <v>91.815384615384602</v>
      </c>
      <c r="AG2971">
        <v>0.52419354838709697</v>
      </c>
      <c r="AH2971" s="4">
        <v>4</v>
      </c>
      <c r="AI2971">
        <v>1</v>
      </c>
      <c r="AJ2971" s="4">
        <v>0</v>
      </c>
      <c r="AK2971">
        <v>0</v>
      </c>
      <c r="AL2971" s="4">
        <v>23</v>
      </c>
      <c r="AM2971">
        <v>0.19166666666666701</v>
      </c>
      <c r="AN2971" s="4">
        <v>3</v>
      </c>
      <c r="AO2971">
        <v>2.5000000000000001E-2</v>
      </c>
      <c r="AP2971" s="4">
        <v>1</v>
      </c>
      <c r="AQ2971">
        <v>8.0645161290322596E-3</v>
      </c>
      <c r="AR2971" s="4">
        <v>0</v>
      </c>
      <c r="AS2971">
        <v>0</v>
      </c>
      <c r="AT2971" s="4">
        <v>0</v>
      </c>
      <c r="AU2971" s="4">
        <v>0</v>
      </c>
      <c r="AV2971" s="4">
        <v>3</v>
      </c>
      <c r="AW2971">
        <v>2.2962962962962998</v>
      </c>
      <c r="AX2971" s="4">
        <f t="shared" si="46"/>
        <v>53.999999999999915</v>
      </c>
      <c r="AY2971" s="4">
        <v>4</v>
      </c>
      <c r="AZ2971" s="4">
        <v>22.75</v>
      </c>
    </row>
    <row r="2972" spans="1:52" x14ac:dyDescent="0.25">
      <c r="A2972" s="4">
        <v>2017</v>
      </c>
      <c r="B2972" s="4" t="s">
        <v>511</v>
      </c>
      <c r="C2972" t="s">
        <v>170</v>
      </c>
      <c r="D2972" t="s">
        <v>171</v>
      </c>
      <c r="E2972" t="s">
        <v>684</v>
      </c>
      <c r="F2972" s="4">
        <v>241</v>
      </c>
      <c r="G2972">
        <v>231</v>
      </c>
      <c r="H2972">
        <v>3.6406926406926399</v>
      </c>
      <c r="I2972">
        <v>241</v>
      </c>
      <c r="J2972">
        <v>5.3153526970954399</v>
      </c>
      <c r="K2972">
        <v>4</v>
      </c>
      <c r="L2972">
        <v>1.6597510373444001E-2</v>
      </c>
      <c r="M2972">
        <v>152</v>
      </c>
      <c r="N2972">
        <v>1965.1491228070199</v>
      </c>
      <c r="O2972">
        <v>0.63070539419087102</v>
      </c>
      <c r="P2972">
        <v>215</v>
      </c>
      <c r="Q2972">
        <v>19.493023255813998</v>
      </c>
      <c r="R2972">
        <v>65</v>
      </c>
      <c r="S2972">
        <v>51.830769230769199</v>
      </c>
      <c r="T2972">
        <v>26</v>
      </c>
      <c r="U2972">
        <v>154.730769230769</v>
      </c>
      <c r="V2972">
        <v>26</v>
      </c>
      <c r="W2972">
        <v>9.1538461538461497</v>
      </c>
      <c r="X2972">
        <v>206</v>
      </c>
      <c r="Y2972">
        <v>103.28155339805799</v>
      </c>
      <c r="Z2972">
        <v>28</v>
      </c>
      <c r="AA2972">
        <v>378.961538461538</v>
      </c>
      <c r="AB2972">
        <v>213</v>
      </c>
      <c r="AC2972">
        <v>138.25358851674599</v>
      </c>
      <c r="AD2972">
        <v>0.86721991701244805</v>
      </c>
      <c r="AE2972">
        <v>97</v>
      </c>
      <c r="AF2972">
        <v>97.391752577319593</v>
      </c>
      <c r="AG2972">
        <v>0.402489626556017</v>
      </c>
      <c r="AH2972" s="4">
        <v>18</v>
      </c>
      <c r="AI2972">
        <v>0.69230769230769196</v>
      </c>
      <c r="AJ2972" s="4">
        <v>2</v>
      </c>
      <c r="AK2972">
        <v>7.69230769230769E-2</v>
      </c>
      <c r="AL2972" s="4">
        <v>65</v>
      </c>
      <c r="AM2972">
        <v>0.31100478468899501</v>
      </c>
      <c r="AN2972" s="4">
        <v>16</v>
      </c>
      <c r="AO2972">
        <v>7.6555023923445001E-2</v>
      </c>
      <c r="AP2972" s="4">
        <v>3</v>
      </c>
      <c r="AQ2972">
        <v>1.2448132780083001E-2</v>
      </c>
      <c r="AR2972" s="4">
        <v>0</v>
      </c>
      <c r="AS2972">
        <v>0</v>
      </c>
      <c r="AT2972" s="4">
        <v>0</v>
      </c>
      <c r="AU2972" s="4">
        <v>0</v>
      </c>
      <c r="AV2972" s="4">
        <v>2</v>
      </c>
      <c r="AW2972">
        <v>1.8828125</v>
      </c>
      <c r="AX2972" s="4">
        <f t="shared" si="46"/>
        <v>128</v>
      </c>
      <c r="AY2972" s="4">
        <v>24</v>
      </c>
      <c r="AZ2972" s="4">
        <v>20.2083333333333</v>
      </c>
    </row>
    <row r="2973" spans="1:52" x14ac:dyDescent="0.25">
      <c r="A2973" s="4">
        <v>2017</v>
      </c>
      <c r="B2973" s="4" t="s">
        <v>511</v>
      </c>
      <c r="C2973" t="s">
        <v>170</v>
      </c>
      <c r="D2973" t="s">
        <v>276</v>
      </c>
      <c r="E2973" t="s">
        <v>785</v>
      </c>
      <c r="F2973" s="4">
        <v>1</v>
      </c>
      <c r="G2973">
        <v>1</v>
      </c>
      <c r="H2973">
        <v>2</v>
      </c>
      <c r="I2973">
        <v>1</v>
      </c>
      <c r="J2973">
        <v>4</v>
      </c>
      <c r="K2973">
        <v>0</v>
      </c>
      <c r="L2973">
        <v>0</v>
      </c>
      <c r="M2973">
        <v>0</v>
      </c>
      <c r="N2973">
        <v>-251</v>
      </c>
      <c r="O2973">
        <v>0</v>
      </c>
      <c r="P2973">
        <v>1</v>
      </c>
      <c r="Q2973">
        <v>9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377</v>
      </c>
      <c r="AD2973">
        <v>1</v>
      </c>
      <c r="AE2973">
        <v>0</v>
      </c>
      <c r="AF2973">
        <v>0</v>
      </c>
      <c r="AG2973">
        <v>0</v>
      </c>
      <c r="AH2973" s="4">
        <v>0</v>
      </c>
      <c r="AI2973">
        <v>0</v>
      </c>
      <c r="AJ2973" s="4">
        <v>0</v>
      </c>
      <c r="AK2973">
        <v>0</v>
      </c>
      <c r="AL2973" s="4">
        <v>0</v>
      </c>
      <c r="AM2973">
        <v>0</v>
      </c>
      <c r="AN2973" s="4">
        <v>0</v>
      </c>
      <c r="AO2973">
        <v>0</v>
      </c>
      <c r="AP2973" s="4">
        <v>0</v>
      </c>
      <c r="AQ2973">
        <v>0</v>
      </c>
      <c r="AR2973" s="4">
        <v>0</v>
      </c>
      <c r="AS2973">
        <v>0</v>
      </c>
      <c r="AT2973" s="4">
        <v>0</v>
      </c>
      <c r="AU2973" s="4">
        <v>0</v>
      </c>
      <c r="AV2973" s="4">
        <v>0</v>
      </c>
      <c r="AW2973">
        <v>0</v>
      </c>
      <c r="AX2973" s="4">
        <f t="shared" si="46"/>
        <v>0</v>
      </c>
      <c r="AY2973" s="4">
        <v>0</v>
      </c>
      <c r="AZ2973" s="4">
        <v>0</v>
      </c>
    </row>
    <row r="2974" spans="1:52" x14ac:dyDescent="0.25">
      <c r="A2974" s="4">
        <v>2017</v>
      </c>
      <c r="B2974" s="4" t="s">
        <v>511</v>
      </c>
      <c r="C2974" t="s">
        <v>170</v>
      </c>
      <c r="D2974" t="s">
        <v>257</v>
      </c>
      <c r="E2974" t="s">
        <v>766</v>
      </c>
      <c r="F2974" s="4">
        <v>1</v>
      </c>
      <c r="G2974">
        <v>1</v>
      </c>
      <c r="H2974">
        <v>1</v>
      </c>
      <c r="I2974">
        <v>1</v>
      </c>
      <c r="J2974">
        <v>2</v>
      </c>
      <c r="K2974">
        <v>0</v>
      </c>
      <c r="L2974">
        <v>0</v>
      </c>
      <c r="M2974">
        <v>0</v>
      </c>
      <c r="N2974">
        <v>-589</v>
      </c>
      <c r="O2974">
        <v>0</v>
      </c>
      <c r="P2974">
        <v>1</v>
      </c>
      <c r="Q2974">
        <v>17</v>
      </c>
      <c r="R2974">
        <v>1</v>
      </c>
      <c r="S2974">
        <v>492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1</v>
      </c>
      <c r="AA2974">
        <v>783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 s="4">
        <v>1</v>
      </c>
      <c r="AI2974">
        <v>1</v>
      </c>
      <c r="AJ2974" s="4">
        <v>0</v>
      </c>
      <c r="AK2974">
        <v>0</v>
      </c>
      <c r="AL2974" s="4">
        <v>0</v>
      </c>
      <c r="AM2974">
        <v>0</v>
      </c>
      <c r="AN2974" s="4">
        <v>0</v>
      </c>
      <c r="AO2974">
        <v>0</v>
      </c>
      <c r="AP2974" s="4">
        <v>0</v>
      </c>
      <c r="AQ2974">
        <v>0</v>
      </c>
      <c r="AR2974" s="4">
        <v>0</v>
      </c>
      <c r="AS2974">
        <v>0</v>
      </c>
      <c r="AT2974" s="4">
        <v>0</v>
      </c>
      <c r="AU2974" s="4">
        <v>0</v>
      </c>
      <c r="AV2974" s="4">
        <v>0</v>
      </c>
      <c r="AW2974">
        <v>1</v>
      </c>
      <c r="AX2974" s="4">
        <f t="shared" si="46"/>
        <v>1</v>
      </c>
      <c r="AY2974" s="4">
        <v>0</v>
      </c>
      <c r="AZ2974" s="4">
        <v>0</v>
      </c>
    </row>
    <row r="2975" spans="1:52" x14ac:dyDescent="0.25">
      <c r="A2975" s="4">
        <v>2017</v>
      </c>
      <c r="B2975" s="4" t="s">
        <v>511</v>
      </c>
      <c r="C2975" t="s">
        <v>170</v>
      </c>
      <c r="D2975" t="s">
        <v>176</v>
      </c>
      <c r="E2975" t="s">
        <v>689</v>
      </c>
      <c r="F2975" s="4">
        <v>55</v>
      </c>
      <c r="G2975">
        <v>54</v>
      </c>
      <c r="H2975">
        <v>3.1296296296296302</v>
      </c>
      <c r="I2975">
        <v>55</v>
      </c>
      <c r="J2975">
        <v>4.6363636363636402</v>
      </c>
      <c r="K2975">
        <v>2</v>
      </c>
      <c r="L2975">
        <v>3.6363636363636397E-2</v>
      </c>
      <c r="M2975">
        <v>21</v>
      </c>
      <c r="N2975">
        <v>2822.6851851851902</v>
      </c>
      <c r="O2975">
        <v>0.381818181818182</v>
      </c>
      <c r="P2975">
        <v>45</v>
      </c>
      <c r="Q2975">
        <v>24.288888888888899</v>
      </c>
      <c r="R2975">
        <v>5</v>
      </c>
      <c r="S2975">
        <v>113.8</v>
      </c>
      <c r="T2975">
        <v>5</v>
      </c>
      <c r="U2975">
        <v>122.4</v>
      </c>
      <c r="V2975">
        <v>5</v>
      </c>
      <c r="W2975">
        <v>7</v>
      </c>
      <c r="X2975">
        <v>43</v>
      </c>
      <c r="Y2975">
        <v>76.511627906976699</v>
      </c>
      <c r="Z2975">
        <v>6</v>
      </c>
      <c r="AA2975">
        <v>321.33333333333297</v>
      </c>
      <c r="AB2975">
        <v>49</v>
      </c>
      <c r="AC2975">
        <v>115.265306122449</v>
      </c>
      <c r="AD2975">
        <v>0.89090909090909098</v>
      </c>
      <c r="AE2975">
        <v>22</v>
      </c>
      <c r="AF2975">
        <v>76.909090909090907</v>
      </c>
      <c r="AG2975">
        <v>0.4</v>
      </c>
      <c r="AH2975" s="4">
        <v>3</v>
      </c>
      <c r="AI2975">
        <v>0.5</v>
      </c>
      <c r="AJ2975" s="4">
        <v>0</v>
      </c>
      <c r="AK2975">
        <v>0</v>
      </c>
      <c r="AL2975" s="4">
        <v>14</v>
      </c>
      <c r="AM2975">
        <v>0.28571428571428598</v>
      </c>
      <c r="AN2975" s="4">
        <v>2</v>
      </c>
      <c r="AO2975">
        <v>4.08163265306122E-2</v>
      </c>
      <c r="AP2975" s="4">
        <v>0</v>
      </c>
      <c r="AQ2975">
        <v>0</v>
      </c>
      <c r="AR2975" s="4">
        <v>0</v>
      </c>
      <c r="AS2975">
        <v>0</v>
      </c>
      <c r="AT2975" s="4">
        <v>0</v>
      </c>
      <c r="AU2975" s="4">
        <v>0</v>
      </c>
      <c r="AV2975" s="4">
        <v>0</v>
      </c>
      <c r="AW2975">
        <v>1.96428571428571</v>
      </c>
      <c r="AX2975" s="4">
        <f t="shared" si="46"/>
        <v>28.00000000000006</v>
      </c>
      <c r="AY2975" s="4">
        <v>5</v>
      </c>
      <c r="AZ2975" s="4">
        <v>13.8</v>
      </c>
    </row>
    <row r="2976" spans="1:52" x14ac:dyDescent="0.25">
      <c r="A2976" s="4">
        <v>2017</v>
      </c>
      <c r="B2976" s="4" t="s">
        <v>511</v>
      </c>
      <c r="C2976" t="s">
        <v>170</v>
      </c>
      <c r="D2976" t="s">
        <v>174</v>
      </c>
      <c r="E2976" t="s">
        <v>687</v>
      </c>
      <c r="F2976" s="4">
        <v>204</v>
      </c>
      <c r="G2976">
        <v>192</v>
      </c>
      <c r="H2976">
        <v>3.7135416666666701</v>
      </c>
      <c r="I2976">
        <v>199</v>
      </c>
      <c r="J2976">
        <v>5.2010050251256299</v>
      </c>
      <c r="K2976">
        <v>2</v>
      </c>
      <c r="L2976">
        <v>1.00502512562814E-2</v>
      </c>
      <c r="M2976">
        <v>55</v>
      </c>
      <c r="N2976">
        <v>724.65306122448999</v>
      </c>
      <c r="O2976">
        <v>0.269607843137255</v>
      </c>
      <c r="P2976">
        <v>173</v>
      </c>
      <c r="Q2976">
        <v>25.658959537572301</v>
      </c>
      <c r="R2976">
        <v>58</v>
      </c>
      <c r="S2976">
        <v>68.948275862068996</v>
      </c>
      <c r="T2976">
        <v>14</v>
      </c>
      <c r="U2976">
        <v>165.857142857143</v>
      </c>
      <c r="V2976">
        <v>12</v>
      </c>
      <c r="W2976">
        <v>5.75</v>
      </c>
      <c r="X2976">
        <v>178</v>
      </c>
      <c r="Y2976">
        <v>119.55056179775301</v>
      </c>
      <c r="Z2976">
        <v>14</v>
      </c>
      <c r="AA2976">
        <v>362.69230769230802</v>
      </c>
      <c r="AB2976">
        <v>185</v>
      </c>
      <c r="AC2976">
        <v>140.57297297297299</v>
      </c>
      <c r="AD2976">
        <v>0.90686274509803899</v>
      </c>
      <c r="AE2976">
        <v>67</v>
      </c>
      <c r="AF2976">
        <v>96.298507462686601</v>
      </c>
      <c r="AG2976">
        <v>0.32843137254902</v>
      </c>
      <c r="AH2976" s="4">
        <v>7</v>
      </c>
      <c r="AI2976">
        <v>0.53846153846153799</v>
      </c>
      <c r="AJ2976" s="4">
        <v>1</v>
      </c>
      <c r="AK2976">
        <v>7.69230769230769E-2</v>
      </c>
      <c r="AL2976" s="4">
        <v>36</v>
      </c>
      <c r="AM2976">
        <v>0.19459459459459499</v>
      </c>
      <c r="AN2976" s="4">
        <v>13</v>
      </c>
      <c r="AO2976">
        <v>7.0270270270270302E-2</v>
      </c>
      <c r="AP2976" s="4">
        <v>3</v>
      </c>
      <c r="AQ2976">
        <v>1.4705882352941201E-2</v>
      </c>
      <c r="AR2976" s="4">
        <v>1</v>
      </c>
      <c r="AS2976">
        <v>4.9019607843137298E-3</v>
      </c>
      <c r="AT2976" s="4">
        <v>5</v>
      </c>
      <c r="AU2976" s="4">
        <v>0</v>
      </c>
      <c r="AV2976" s="4">
        <v>3</v>
      </c>
      <c r="AW2976">
        <v>2.1868131868131901</v>
      </c>
      <c r="AX2976" s="4">
        <f t="shared" si="46"/>
        <v>93.286432160803884</v>
      </c>
      <c r="AY2976" s="4">
        <v>12</v>
      </c>
      <c r="AZ2976" s="4">
        <v>25.909090909090899</v>
      </c>
    </row>
    <row r="2977" spans="1:52" x14ac:dyDescent="0.25">
      <c r="A2977" s="4">
        <v>2017</v>
      </c>
      <c r="B2977" s="4" t="s">
        <v>511</v>
      </c>
      <c r="C2977" t="s">
        <v>170</v>
      </c>
      <c r="D2977" t="s">
        <v>272</v>
      </c>
      <c r="E2977" t="s">
        <v>781</v>
      </c>
      <c r="F2977" s="4">
        <v>1</v>
      </c>
      <c r="G2977">
        <v>1</v>
      </c>
      <c r="H2977">
        <v>0</v>
      </c>
      <c r="I2977">
        <v>1</v>
      </c>
      <c r="J2977">
        <v>1</v>
      </c>
      <c r="K2977">
        <v>0</v>
      </c>
      <c r="L2977">
        <v>0</v>
      </c>
      <c r="M2977">
        <v>0</v>
      </c>
      <c r="N2977">
        <v>-208</v>
      </c>
      <c r="O2977">
        <v>0</v>
      </c>
      <c r="P2977">
        <v>1</v>
      </c>
      <c r="Q2977">
        <v>2</v>
      </c>
      <c r="R2977">
        <v>1</v>
      </c>
      <c r="S2977">
        <v>232</v>
      </c>
      <c r="T2977">
        <v>1</v>
      </c>
      <c r="U2977">
        <v>237</v>
      </c>
      <c r="V2977">
        <v>0</v>
      </c>
      <c r="W2977">
        <v>0</v>
      </c>
      <c r="X2977">
        <v>0</v>
      </c>
      <c r="Y2977">
        <v>0</v>
      </c>
      <c r="Z2977">
        <v>1</v>
      </c>
      <c r="AA2977">
        <v>327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 s="4">
        <v>1</v>
      </c>
      <c r="AI2977">
        <v>1</v>
      </c>
      <c r="AJ2977" s="4">
        <v>0</v>
      </c>
      <c r="AK2977">
        <v>0</v>
      </c>
      <c r="AL2977" s="4">
        <v>0</v>
      </c>
      <c r="AM2977">
        <v>0</v>
      </c>
      <c r="AN2977" s="4">
        <v>0</v>
      </c>
      <c r="AO2977">
        <v>0</v>
      </c>
      <c r="AP2977" s="4">
        <v>0</v>
      </c>
      <c r="AQ2977">
        <v>0</v>
      </c>
      <c r="AR2977" s="4">
        <v>0</v>
      </c>
      <c r="AS2977">
        <v>0</v>
      </c>
      <c r="AT2977" s="4">
        <v>0</v>
      </c>
      <c r="AU2977" s="4">
        <v>0</v>
      </c>
      <c r="AV2977" s="4">
        <v>0</v>
      </c>
      <c r="AW2977">
        <v>1</v>
      </c>
      <c r="AX2977" s="4">
        <f t="shared" si="46"/>
        <v>1</v>
      </c>
      <c r="AY2977" s="4">
        <v>1</v>
      </c>
      <c r="AZ2977" s="4">
        <v>18</v>
      </c>
    </row>
    <row r="2978" spans="1:52" x14ac:dyDescent="0.25">
      <c r="A2978" s="4">
        <v>2017</v>
      </c>
      <c r="B2978" s="4" t="s">
        <v>511</v>
      </c>
      <c r="C2978" t="s">
        <v>170</v>
      </c>
      <c r="D2978" t="s">
        <v>187</v>
      </c>
      <c r="E2978" t="s">
        <v>700</v>
      </c>
      <c r="F2978" s="4">
        <v>19</v>
      </c>
      <c r="G2978">
        <v>19</v>
      </c>
      <c r="H2978">
        <v>1.5263157894736801</v>
      </c>
      <c r="I2978">
        <v>19</v>
      </c>
      <c r="J2978">
        <v>3.2631578947368398</v>
      </c>
      <c r="K2978">
        <v>0</v>
      </c>
      <c r="L2978">
        <v>0</v>
      </c>
      <c r="M2978">
        <v>3</v>
      </c>
      <c r="N2978">
        <v>650.05263157894694</v>
      </c>
      <c r="O2978">
        <v>0.157894736842105</v>
      </c>
      <c r="P2978">
        <v>19</v>
      </c>
      <c r="Q2978">
        <v>11.0526315789474</v>
      </c>
      <c r="R2978">
        <v>9</v>
      </c>
      <c r="S2978">
        <v>37.7777777777778</v>
      </c>
      <c r="T2978">
        <v>3</v>
      </c>
      <c r="U2978">
        <v>93.6666666666667</v>
      </c>
      <c r="V2978">
        <v>3</v>
      </c>
      <c r="W2978">
        <v>29.6666666666667</v>
      </c>
      <c r="X2978">
        <v>16</v>
      </c>
      <c r="Y2978">
        <v>52.375</v>
      </c>
      <c r="Z2978">
        <v>3</v>
      </c>
      <c r="AA2978">
        <v>456</v>
      </c>
      <c r="AB2978">
        <v>16</v>
      </c>
      <c r="AC2978">
        <v>133.4375</v>
      </c>
      <c r="AD2978">
        <v>0.84210526315789502</v>
      </c>
      <c r="AE2978">
        <v>7</v>
      </c>
      <c r="AF2978">
        <v>71.428571428571402</v>
      </c>
      <c r="AG2978">
        <v>0.36842105263157898</v>
      </c>
      <c r="AH2978" s="4">
        <v>1</v>
      </c>
      <c r="AI2978">
        <v>0.33333333333333298</v>
      </c>
      <c r="AJ2978" s="4">
        <v>1</v>
      </c>
      <c r="AK2978">
        <v>0.33333333333333298</v>
      </c>
      <c r="AL2978" s="4">
        <v>1</v>
      </c>
      <c r="AM2978">
        <v>6.25E-2</v>
      </c>
      <c r="AN2978" s="4">
        <v>1</v>
      </c>
      <c r="AO2978">
        <v>6.25E-2</v>
      </c>
      <c r="AP2978" s="4">
        <v>0</v>
      </c>
      <c r="AQ2978">
        <v>0</v>
      </c>
      <c r="AR2978" s="4">
        <v>0</v>
      </c>
      <c r="AS2978">
        <v>0</v>
      </c>
      <c r="AT2978" s="4">
        <v>0</v>
      </c>
      <c r="AU2978" s="4">
        <v>0</v>
      </c>
      <c r="AV2978" s="4">
        <v>0</v>
      </c>
      <c r="AW2978">
        <v>1.5833333333333299</v>
      </c>
      <c r="AX2978" s="4">
        <f t="shared" si="46"/>
        <v>12.000000000000027</v>
      </c>
      <c r="AY2978" s="4">
        <v>3</v>
      </c>
      <c r="AZ2978" s="4">
        <v>4.6666666666666696</v>
      </c>
    </row>
    <row r="2979" spans="1:52" x14ac:dyDescent="0.25">
      <c r="A2979" s="4">
        <v>2017</v>
      </c>
      <c r="B2979" s="4" t="s">
        <v>511</v>
      </c>
      <c r="C2979" t="s">
        <v>170</v>
      </c>
      <c r="D2979" t="s">
        <v>173</v>
      </c>
      <c r="E2979" t="s">
        <v>686</v>
      </c>
      <c r="F2979" s="4">
        <v>261</v>
      </c>
      <c r="G2979">
        <v>258</v>
      </c>
      <c r="H2979">
        <v>2.3217054263565902</v>
      </c>
      <c r="I2979">
        <v>261</v>
      </c>
      <c r="J2979">
        <v>3.7739463601532601</v>
      </c>
      <c r="K2979">
        <v>2</v>
      </c>
      <c r="L2979">
        <v>7.66283524904214E-3</v>
      </c>
      <c r="M2979">
        <v>71</v>
      </c>
      <c r="N2979">
        <v>1290.2683982684</v>
      </c>
      <c r="O2979">
        <v>0.27203065134099602</v>
      </c>
      <c r="P2979">
        <v>175</v>
      </c>
      <c r="Q2979">
        <v>14.6285714285714</v>
      </c>
      <c r="R2979">
        <v>35</v>
      </c>
      <c r="S2979">
        <v>33.742857142857098</v>
      </c>
      <c r="T2979">
        <v>16</v>
      </c>
      <c r="U2979">
        <v>120</v>
      </c>
      <c r="V2979">
        <v>14</v>
      </c>
      <c r="W2979">
        <v>4.1428571428571397</v>
      </c>
      <c r="X2979">
        <v>167</v>
      </c>
      <c r="Y2979">
        <v>61.586826347305397</v>
      </c>
      <c r="Z2979">
        <v>23</v>
      </c>
      <c r="AA2979">
        <v>281.80952380952402</v>
      </c>
      <c r="AB2979">
        <v>238</v>
      </c>
      <c r="AC2979">
        <v>78.742616033755297</v>
      </c>
      <c r="AD2979">
        <v>0.90804597701149403</v>
      </c>
      <c r="AE2979">
        <v>149</v>
      </c>
      <c r="AF2979">
        <v>57.013422818791902</v>
      </c>
      <c r="AG2979">
        <v>0.57088122605364</v>
      </c>
      <c r="AH2979" s="4">
        <v>12</v>
      </c>
      <c r="AI2979">
        <v>0.57142857142857095</v>
      </c>
      <c r="AJ2979" s="4">
        <v>1</v>
      </c>
      <c r="AK2979">
        <v>4.7619047619047603E-2</v>
      </c>
      <c r="AL2979" s="4">
        <v>29</v>
      </c>
      <c r="AM2979">
        <v>0.122362869198312</v>
      </c>
      <c r="AN2979" s="4">
        <v>13</v>
      </c>
      <c r="AO2979">
        <v>5.4852320675105502E-2</v>
      </c>
      <c r="AP2979" s="4">
        <v>1</v>
      </c>
      <c r="AQ2979">
        <v>3.83141762452107E-3</v>
      </c>
      <c r="AR2979" s="4">
        <v>0</v>
      </c>
      <c r="AS2979">
        <v>0</v>
      </c>
      <c r="AT2979" s="4">
        <v>0</v>
      </c>
      <c r="AU2979" s="4">
        <v>0</v>
      </c>
      <c r="AV2979" s="4">
        <v>3</v>
      </c>
      <c r="AW2979">
        <v>2.1219512195122001</v>
      </c>
      <c r="AX2979" s="4">
        <f t="shared" si="46"/>
        <v>122.99999999999972</v>
      </c>
      <c r="AY2979" s="4">
        <v>11</v>
      </c>
      <c r="AZ2979" s="4">
        <v>16.909090909090899</v>
      </c>
    </row>
    <row r="2980" spans="1:52" x14ac:dyDescent="0.25">
      <c r="A2980" s="4">
        <v>2017</v>
      </c>
      <c r="B2980" s="4" t="s">
        <v>511</v>
      </c>
      <c r="C2980" t="s">
        <v>170</v>
      </c>
      <c r="D2980" t="s">
        <v>246</v>
      </c>
      <c r="E2980" t="s">
        <v>756</v>
      </c>
      <c r="F2980" s="4">
        <v>2</v>
      </c>
      <c r="G2980">
        <v>2</v>
      </c>
      <c r="H2980">
        <v>2</v>
      </c>
      <c r="I2980">
        <v>2</v>
      </c>
      <c r="J2980">
        <v>6.5</v>
      </c>
      <c r="K2980">
        <v>0</v>
      </c>
      <c r="L2980">
        <v>0</v>
      </c>
      <c r="M2980">
        <v>2</v>
      </c>
      <c r="N2980">
        <v>2152</v>
      </c>
      <c r="O2980">
        <v>1</v>
      </c>
      <c r="P2980">
        <v>2</v>
      </c>
      <c r="Q2980">
        <v>28.5</v>
      </c>
      <c r="R2980">
        <v>1</v>
      </c>
      <c r="S2980">
        <v>354</v>
      </c>
      <c r="T2980">
        <v>2</v>
      </c>
      <c r="U2980">
        <v>234</v>
      </c>
      <c r="V2980">
        <v>2</v>
      </c>
      <c r="W2980">
        <v>13</v>
      </c>
      <c r="X2980">
        <v>0</v>
      </c>
      <c r="Y2980">
        <v>0</v>
      </c>
      <c r="Z2980">
        <v>2</v>
      </c>
      <c r="AA2980">
        <v>319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 s="4">
        <v>1</v>
      </c>
      <c r="AI2980">
        <v>0.5</v>
      </c>
      <c r="AJ2980" s="4">
        <v>0</v>
      </c>
      <c r="AK2980">
        <v>0</v>
      </c>
      <c r="AL2980" s="4">
        <v>0</v>
      </c>
      <c r="AM2980">
        <v>0</v>
      </c>
      <c r="AN2980" s="4">
        <v>0</v>
      </c>
      <c r="AO2980">
        <v>0</v>
      </c>
      <c r="AP2980" s="4">
        <v>0</v>
      </c>
      <c r="AQ2980">
        <v>0</v>
      </c>
      <c r="AR2980" s="4">
        <v>0</v>
      </c>
      <c r="AS2980">
        <v>0</v>
      </c>
      <c r="AT2980" s="4">
        <v>0</v>
      </c>
      <c r="AU2980" s="4">
        <v>0</v>
      </c>
      <c r="AV2980" s="4">
        <v>0</v>
      </c>
      <c r="AW2980">
        <v>1</v>
      </c>
      <c r="AX2980" s="4">
        <f t="shared" si="46"/>
        <v>2</v>
      </c>
      <c r="AY2980" s="4">
        <v>2</v>
      </c>
      <c r="AZ2980" s="4">
        <v>0</v>
      </c>
    </row>
    <row r="2981" spans="1:52" x14ac:dyDescent="0.25">
      <c r="A2981" s="4">
        <v>2017</v>
      </c>
      <c r="B2981" s="4" t="s">
        <v>511</v>
      </c>
      <c r="C2981" t="s">
        <v>170</v>
      </c>
      <c r="D2981" t="s">
        <v>172</v>
      </c>
      <c r="E2981" t="s">
        <v>685</v>
      </c>
      <c r="F2981" s="4">
        <v>239</v>
      </c>
      <c r="G2981">
        <v>234</v>
      </c>
      <c r="H2981">
        <v>3.4102564102564101</v>
      </c>
      <c r="I2981">
        <v>239</v>
      </c>
      <c r="J2981">
        <v>4.99163179916318</v>
      </c>
      <c r="K2981">
        <v>0</v>
      </c>
      <c r="L2981">
        <v>0</v>
      </c>
      <c r="M2981">
        <v>60</v>
      </c>
      <c r="N2981">
        <v>1653.7586206896599</v>
      </c>
      <c r="O2981">
        <v>0.251046025104603</v>
      </c>
      <c r="P2981">
        <v>46</v>
      </c>
      <c r="Q2981">
        <v>50.021739130434803</v>
      </c>
      <c r="R2981">
        <v>33</v>
      </c>
      <c r="S2981">
        <v>81.969696969696997</v>
      </c>
      <c r="T2981">
        <v>9</v>
      </c>
      <c r="U2981">
        <v>236.555555555556</v>
      </c>
      <c r="V2981">
        <v>5</v>
      </c>
      <c r="W2981">
        <v>18</v>
      </c>
      <c r="X2981">
        <v>206</v>
      </c>
      <c r="Y2981">
        <v>93.762135922330103</v>
      </c>
      <c r="Z2981">
        <v>14</v>
      </c>
      <c r="AA2981">
        <v>347.57142857142901</v>
      </c>
      <c r="AB2981">
        <v>225</v>
      </c>
      <c r="AC2981">
        <v>117.955555555556</v>
      </c>
      <c r="AD2981">
        <v>0.94142259414225904</v>
      </c>
      <c r="AE2981">
        <v>125</v>
      </c>
      <c r="AF2981">
        <v>81.8</v>
      </c>
      <c r="AG2981">
        <v>0.52301255230125498</v>
      </c>
      <c r="AH2981" s="4">
        <v>7</v>
      </c>
      <c r="AI2981">
        <v>0.5</v>
      </c>
      <c r="AJ2981" s="4">
        <v>2</v>
      </c>
      <c r="AK2981">
        <v>0.14285714285714299</v>
      </c>
      <c r="AL2981" s="4">
        <v>29</v>
      </c>
      <c r="AM2981">
        <v>0.128888888888889</v>
      </c>
      <c r="AN2981" s="4">
        <v>14</v>
      </c>
      <c r="AO2981">
        <v>6.22222222222222E-2</v>
      </c>
      <c r="AP2981" s="4">
        <v>1</v>
      </c>
      <c r="AQ2981">
        <v>4.1841004184100397E-3</v>
      </c>
      <c r="AR2981" s="4">
        <v>0</v>
      </c>
      <c r="AS2981">
        <v>0</v>
      </c>
      <c r="AT2981" s="4">
        <v>0</v>
      </c>
      <c r="AU2981" s="4">
        <v>0</v>
      </c>
      <c r="AV2981" s="4">
        <v>1</v>
      </c>
      <c r="AW2981">
        <v>1.88188976377953</v>
      </c>
      <c r="AX2981" s="4">
        <f t="shared" si="46"/>
        <v>126.99999999999983</v>
      </c>
      <c r="AY2981" s="4">
        <v>6</v>
      </c>
      <c r="AZ2981" s="4">
        <v>27.1666666666667</v>
      </c>
    </row>
    <row r="2982" spans="1:52" x14ac:dyDescent="0.25">
      <c r="A2982" s="4">
        <v>2017</v>
      </c>
      <c r="B2982" s="4" t="s">
        <v>511</v>
      </c>
      <c r="C2982" t="s">
        <v>170</v>
      </c>
      <c r="D2982" t="s">
        <v>232</v>
      </c>
      <c r="E2982" t="s">
        <v>743</v>
      </c>
      <c r="F2982" s="4">
        <v>28</v>
      </c>
      <c r="G2982">
        <v>25</v>
      </c>
      <c r="H2982">
        <v>1.44</v>
      </c>
      <c r="I2982">
        <v>28</v>
      </c>
      <c r="J2982">
        <v>3.3928571428571401</v>
      </c>
      <c r="K2982">
        <v>2</v>
      </c>
      <c r="L2982">
        <v>7.1428571428571397E-2</v>
      </c>
      <c r="M2982">
        <v>0</v>
      </c>
      <c r="N2982">
        <v>-38.785714285714299</v>
      </c>
      <c r="O2982">
        <v>0</v>
      </c>
      <c r="P2982">
        <v>27</v>
      </c>
      <c r="Q2982">
        <v>11</v>
      </c>
      <c r="R2982">
        <v>12</v>
      </c>
      <c r="S2982">
        <v>64.9166666666667</v>
      </c>
      <c r="T2982">
        <v>2</v>
      </c>
      <c r="U2982">
        <v>93</v>
      </c>
      <c r="V2982">
        <v>2</v>
      </c>
      <c r="W2982">
        <v>7</v>
      </c>
      <c r="X2982">
        <v>22</v>
      </c>
      <c r="Y2982">
        <v>55.681818181818201</v>
      </c>
      <c r="Z2982">
        <v>4</v>
      </c>
      <c r="AA2982">
        <v>374.5</v>
      </c>
      <c r="AB2982">
        <v>24</v>
      </c>
      <c r="AC2982">
        <v>76.9583333333333</v>
      </c>
      <c r="AD2982">
        <v>0.85714285714285698</v>
      </c>
      <c r="AE2982">
        <v>17</v>
      </c>
      <c r="AF2982">
        <v>68.058823529411796</v>
      </c>
      <c r="AG2982">
        <v>0.60714285714285698</v>
      </c>
      <c r="AH2982" s="4">
        <v>3</v>
      </c>
      <c r="AI2982">
        <v>0.75</v>
      </c>
      <c r="AJ2982" s="4">
        <v>0</v>
      </c>
      <c r="AK2982">
        <v>0</v>
      </c>
      <c r="AL2982" s="4">
        <v>3</v>
      </c>
      <c r="AM2982">
        <v>0.125</v>
      </c>
      <c r="AN2982" s="4">
        <v>0</v>
      </c>
      <c r="AO2982">
        <v>0</v>
      </c>
      <c r="AP2982" s="4">
        <v>0</v>
      </c>
      <c r="AQ2982">
        <v>0</v>
      </c>
      <c r="AR2982" s="4">
        <v>0</v>
      </c>
      <c r="AS2982">
        <v>0</v>
      </c>
      <c r="AT2982" s="4">
        <v>0</v>
      </c>
      <c r="AU2982" s="4">
        <v>0</v>
      </c>
      <c r="AV2982" s="4">
        <v>0</v>
      </c>
      <c r="AW2982">
        <v>2.3333333333333299</v>
      </c>
      <c r="AX2982" s="4">
        <f t="shared" si="46"/>
        <v>12.000000000000018</v>
      </c>
      <c r="AY2982" s="4">
        <v>2</v>
      </c>
      <c r="AZ2982" s="4">
        <v>5</v>
      </c>
    </row>
    <row r="2983" spans="1:52" x14ac:dyDescent="0.25">
      <c r="A2983" s="4">
        <v>2017</v>
      </c>
      <c r="B2983" s="4" t="s">
        <v>511</v>
      </c>
      <c r="C2983" t="s">
        <v>170</v>
      </c>
      <c r="D2983" t="s">
        <v>418</v>
      </c>
      <c r="E2983" t="s">
        <v>915</v>
      </c>
      <c r="F2983" s="4">
        <v>73</v>
      </c>
      <c r="G2983">
        <v>72</v>
      </c>
      <c r="H2983">
        <v>3.7222222222222201</v>
      </c>
      <c r="I2983">
        <v>73</v>
      </c>
      <c r="J2983">
        <v>4.9589041095890396</v>
      </c>
      <c r="K2983">
        <v>2</v>
      </c>
      <c r="L2983">
        <v>2.7397260273972601E-2</v>
      </c>
      <c r="M2983">
        <v>0</v>
      </c>
      <c r="N2983">
        <v>903.73972602739696</v>
      </c>
      <c r="O2983">
        <v>0</v>
      </c>
      <c r="P2983">
        <v>42</v>
      </c>
      <c r="Q2983">
        <v>23.928571428571399</v>
      </c>
      <c r="R2983">
        <v>3</v>
      </c>
      <c r="S2983">
        <v>39.6666666666667</v>
      </c>
      <c r="T2983">
        <v>1</v>
      </c>
      <c r="U2983">
        <v>107</v>
      </c>
      <c r="V2983">
        <v>1</v>
      </c>
      <c r="W2983">
        <v>8</v>
      </c>
      <c r="X2983">
        <v>69</v>
      </c>
      <c r="Y2983">
        <v>51.855072463768103</v>
      </c>
      <c r="Z2983">
        <v>1</v>
      </c>
      <c r="AA2983">
        <v>215</v>
      </c>
      <c r="AB2983">
        <v>72</v>
      </c>
      <c r="AC2983">
        <v>73.0277777777778</v>
      </c>
      <c r="AD2983">
        <v>0.98630136986301398</v>
      </c>
      <c r="AE2983">
        <v>47</v>
      </c>
      <c r="AF2983">
        <v>58.170212765957402</v>
      </c>
      <c r="AG2983">
        <v>0.64383561643835596</v>
      </c>
      <c r="AH2983" s="4">
        <v>0</v>
      </c>
      <c r="AI2983">
        <v>0</v>
      </c>
      <c r="AJ2983" s="4">
        <v>0</v>
      </c>
      <c r="AK2983">
        <v>0</v>
      </c>
      <c r="AL2983" s="4">
        <v>8</v>
      </c>
      <c r="AM2983">
        <v>0.11111111111111099</v>
      </c>
      <c r="AN2983" s="4">
        <v>0</v>
      </c>
      <c r="AO2983">
        <v>0</v>
      </c>
      <c r="AP2983" s="4">
        <v>0</v>
      </c>
      <c r="AQ2983">
        <v>0</v>
      </c>
      <c r="AR2983" s="4">
        <v>0</v>
      </c>
      <c r="AS2983">
        <v>0</v>
      </c>
      <c r="AT2983" s="4">
        <v>0</v>
      </c>
      <c r="AU2983" s="4">
        <v>0</v>
      </c>
      <c r="AV2983" s="4">
        <v>1</v>
      </c>
      <c r="AW2983">
        <v>2.43333333333333</v>
      </c>
      <c r="AX2983" s="4">
        <f t="shared" si="46"/>
        <v>30.000000000000043</v>
      </c>
      <c r="AY2983" s="4">
        <v>1</v>
      </c>
      <c r="AZ2983" s="4">
        <v>14</v>
      </c>
    </row>
    <row r="2984" spans="1:52" x14ac:dyDescent="0.25">
      <c r="A2984" s="4">
        <v>2017</v>
      </c>
      <c r="B2984" s="4" t="s">
        <v>511</v>
      </c>
      <c r="C2984" t="s">
        <v>170</v>
      </c>
      <c r="D2984" t="s">
        <v>468</v>
      </c>
      <c r="E2984" t="s">
        <v>965</v>
      </c>
      <c r="F2984" s="4">
        <v>1</v>
      </c>
      <c r="G2984">
        <v>1</v>
      </c>
      <c r="H2984">
        <v>1</v>
      </c>
      <c r="I2984">
        <v>1</v>
      </c>
      <c r="J2984">
        <v>3</v>
      </c>
      <c r="K2984">
        <v>0</v>
      </c>
      <c r="L2984">
        <v>0</v>
      </c>
      <c r="M2984">
        <v>0</v>
      </c>
      <c r="N2984">
        <v>-796</v>
      </c>
      <c r="O2984">
        <v>0</v>
      </c>
      <c r="P2984">
        <v>1</v>
      </c>
      <c r="Q2984">
        <v>4</v>
      </c>
      <c r="R2984">
        <v>0</v>
      </c>
      <c r="S2984">
        <v>0</v>
      </c>
      <c r="T2984">
        <v>1</v>
      </c>
      <c r="U2984">
        <v>40</v>
      </c>
      <c r="V2984">
        <v>1</v>
      </c>
      <c r="W2984">
        <v>7</v>
      </c>
      <c r="X2984">
        <v>0</v>
      </c>
      <c r="Y2984">
        <v>0</v>
      </c>
      <c r="Z2984">
        <v>1</v>
      </c>
      <c r="AA2984">
        <v>987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 s="4">
        <v>1</v>
      </c>
      <c r="AI2984">
        <v>1</v>
      </c>
      <c r="AJ2984" s="4">
        <v>0</v>
      </c>
      <c r="AK2984">
        <v>0</v>
      </c>
      <c r="AL2984" s="4">
        <v>0</v>
      </c>
      <c r="AM2984">
        <v>0</v>
      </c>
      <c r="AN2984" s="4">
        <v>0</v>
      </c>
      <c r="AO2984">
        <v>0</v>
      </c>
      <c r="AP2984" s="4">
        <v>0</v>
      </c>
      <c r="AQ2984">
        <v>0</v>
      </c>
      <c r="AR2984" s="4">
        <v>0</v>
      </c>
      <c r="AS2984">
        <v>0</v>
      </c>
      <c r="AT2984" s="4">
        <v>0</v>
      </c>
      <c r="AU2984" s="4">
        <v>0</v>
      </c>
      <c r="AV2984" s="4">
        <v>0</v>
      </c>
      <c r="AW2984">
        <v>1</v>
      </c>
      <c r="AX2984" s="4">
        <f t="shared" si="46"/>
        <v>1</v>
      </c>
      <c r="AY2984" s="4">
        <v>1</v>
      </c>
      <c r="AZ2984" s="4">
        <v>10</v>
      </c>
    </row>
    <row r="2985" spans="1:52" x14ac:dyDescent="0.25">
      <c r="A2985" s="4">
        <v>2017</v>
      </c>
      <c r="B2985" s="4" t="s">
        <v>511</v>
      </c>
      <c r="C2985" t="s">
        <v>170</v>
      </c>
      <c r="D2985" t="s">
        <v>453</v>
      </c>
      <c r="E2985" t="s">
        <v>950</v>
      </c>
      <c r="F2985" s="4">
        <v>1</v>
      </c>
      <c r="G2985">
        <v>1</v>
      </c>
      <c r="H2985">
        <v>2</v>
      </c>
      <c r="I2985">
        <v>1</v>
      </c>
      <c r="J2985">
        <v>3</v>
      </c>
      <c r="K2985">
        <v>0</v>
      </c>
      <c r="L2985">
        <v>0</v>
      </c>
      <c r="M2985">
        <v>0</v>
      </c>
      <c r="N2985">
        <v>-166</v>
      </c>
      <c r="O2985">
        <v>0</v>
      </c>
      <c r="P2985">
        <v>1</v>
      </c>
      <c r="Q2985">
        <v>97</v>
      </c>
      <c r="R2985">
        <v>1</v>
      </c>
      <c r="S2985">
        <v>14</v>
      </c>
      <c r="T2985">
        <v>1</v>
      </c>
      <c r="U2985">
        <v>284</v>
      </c>
      <c r="V2985">
        <v>1</v>
      </c>
      <c r="W2985">
        <v>0</v>
      </c>
      <c r="X2985">
        <v>0</v>
      </c>
      <c r="Y2985">
        <v>0</v>
      </c>
      <c r="Z2985">
        <v>1</v>
      </c>
      <c r="AA2985">
        <v>324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 s="4">
        <v>0</v>
      </c>
      <c r="AI2985">
        <v>0</v>
      </c>
      <c r="AJ2985" s="4">
        <v>0</v>
      </c>
      <c r="AK2985">
        <v>0</v>
      </c>
      <c r="AL2985" s="4">
        <v>0</v>
      </c>
      <c r="AM2985">
        <v>0</v>
      </c>
      <c r="AN2985" s="4">
        <v>0</v>
      </c>
      <c r="AO2985">
        <v>0</v>
      </c>
      <c r="AP2985" s="4">
        <v>0</v>
      </c>
      <c r="AQ2985">
        <v>0</v>
      </c>
      <c r="AR2985" s="4">
        <v>0</v>
      </c>
      <c r="AS2985">
        <v>0</v>
      </c>
      <c r="AT2985" s="4">
        <v>0</v>
      </c>
      <c r="AU2985" s="4">
        <v>0</v>
      </c>
      <c r="AV2985" s="4">
        <v>0</v>
      </c>
      <c r="AW2985">
        <v>1</v>
      </c>
      <c r="AX2985" s="4">
        <f t="shared" si="46"/>
        <v>1</v>
      </c>
      <c r="AY2985" s="4">
        <v>1</v>
      </c>
      <c r="AZ2985" s="4">
        <v>0</v>
      </c>
    </row>
    <row r="2986" spans="1:52" x14ac:dyDescent="0.25">
      <c r="A2986" s="4">
        <v>2017</v>
      </c>
      <c r="B2986" s="4" t="s">
        <v>511</v>
      </c>
      <c r="C2986" t="s">
        <v>170</v>
      </c>
      <c r="D2986" t="s">
        <v>520</v>
      </c>
      <c r="E2986" t="s">
        <v>1013</v>
      </c>
      <c r="F2986" s="4">
        <v>1</v>
      </c>
      <c r="G2986">
        <v>0</v>
      </c>
      <c r="H2986">
        <v>0</v>
      </c>
      <c r="I2986">
        <v>1</v>
      </c>
      <c r="J2986">
        <v>3</v>
      </c>
      <c r="K2986">
        <v>0</v>
      </c>
      <c r="L2986">
        <v>0</v>
      </c>
      <c r="M2986">
        <v>1</v>
      </c>
      <c r="N2986">
        <v>1908</v>
      </c>
      <c r="O2986">
        <v>1</v>
      </c>
      <c r="P2986">
        <v>1</v>
      </c>
      <c r="Q2986">
        <v>4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</v>
      </c>
      <c r="AC2986">
        <v>374</v>
      </c>
      <c r="AD2986">
        <v>1</v>
      </c>
      <c r="AE2986">
        <v>0</v>
      </c>
      <c r="AF2986">
        <v>0</v>
      </c>
      <c r="AG2986">
        <v>0</v>
      </c>
      <c r="AH2986" s="4">
        <v>0</v>
      </c>
      <c r="AI2986">
        <v>0</v>
      </c>
      <c r="AJ2986" s="4">
        <v>0</v>
      </c>
      <c r="AK2986">
        <v>0</v>
      </c>
      <c r="AL2986" s="4">
        <v>0</v>
      </c>
      <c r="AM2986">
        <v>0</v>
      </c>
      <c r="AN2986" s="4">
        <v>1</v>
      </c>
      <c r="AO2986">
        <v>1</v>
      </c>
      <c r="AP2986" s="4">
        <v>0</v>
      </c>
      <c r="AQ2986">
        <v>0</v>
      </c>
      <c r="AR2986" s="4">
        <v>0</v>
      </c>
      <c r="AS2986">
        <v>0</v>
      </c>
      <c r="AT2986" s="4">
        <v>0</v>
      </c>
      <c r="AU2986" s="4">
        <v>0</v>
      </c>
      <c r="AV2986" s="4">
        <v>0</v>
      </c>
      <c r="AW2986">
        <v>1</v>
      </c>
      <c r="AX2986" s="4">
        <f t="shared" si="46"/>
        <v>1</v>
      </c>
      <c r="AY2986" s="4">
        <v>0</v>
      </c>
      <c r="AZ2986" s="4">
        <v>0</v>
      </c>
    </row>
    <row r="2987" spans="1:52" x14ac:dyDescent="0.25">
      <c r="A2987" s="4">
        <v>2017</v>
      </c>
      <c r="B2987" s="4" t="s">
        <v>511</v>
      </c>
      <c r="C2987" t="s">
        <v>194</v>
      </c>
      <c r="D2987" t="s">
        <v>411</v>
      </c>
      <c r="E2987" t="s">
        <v>907</v>
      </c>
      <c r="F2987" s="4">
        <v>2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2</v>
      </c>
      <c r="N2987">
        <v>0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2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 s="4">
        <v>0</v>
      </c>
      <c r="AI2987">
        <v>0</v>
      </c>
      <c r="AJ2987" s="4">
        <v>0</v>
      </c>
      <c r="AK2987">
        <v>0</v>
      </c>
      <c r="AL2987" s="4">
        <v>0</v>
      </c>
      <c r="AM2987">
        <v>0</v>
      </c>
      <c r="AN2987" s="4">
        <v>0</v>
      </c>
      <c r="AO2987">
        <v>0</v>
      </c>
      <c r="AP2987" s="4">
        <v>0</v>
      </c>
      <c r="AQ2987">
        <v>0</v>
      </c>
      <c r="AR2987" s="4">
        <v>0</v>
      </c>
      <c r="AS2987">
        <v>0</v>
      </c>
      <c r="AT2987" s="4">
        <v>0</v>
      </c>
      <c r="AU2987" s="4">
        <v>0</v>
      </c>
      <c r="AV2987" s="4">
        <v>0</v>
      </c>
      <c r="AW2987">
        <v>0</v>
      </c>
      <c r="AX2987" s="4">
        <f t="shared" si="46"/>
        <v>0</v>
      </c>
      <c r="AY2987" s="4">
        <v>0</v>
      </c>
      <c r="AZ2987" s="4">
        <v>0</v>
      </c>
    </row>
    <row r="2988" spans="1:52" x14ac:dyDescent="0.25">
      <c r="A2988" s="4">
        <v>2017</v>
      </c>
      <c r="B2988" s="4" t="s">
        <v>511</v>
      </c>
      <c r="C2988" t="s">
        <v>194</v>
      </c>
      <c r="D2988" t="s">
        <v>221</v>
      </c>
      <c r="E2988" t="s">
        <v>732</v>
      </c>
      <c r="F2988" s="4">
        <v>12</v>
      </c>
      <c r="G2988">
        <v>0</v>
      </c>
      <c r="H2988">
        <v>0</v>
      </c>
      <c r="I2988">
        <v>12</v>
      </c>
      <c r="J2988">
        <v>0.66666666666666696</v>
      </c>
      <c r="K2988">
        <v>2</v>
      </c>
      <c r="L2988">
        <v>0.16666666666666699</v>
      </c>
      <c r="M2988">
        <v>6</v>
      </c>
      <c r="N2988">
        <v>1807.75</v>
      </c>
      <c r="O2988">
        <v>0.5</v>
      </c>
      <c r="P2988">
        <v>9</v>
      </c>
      <c r="Q2988">
        <v>13</v>
      </c>
      <c r="R2988">
        <v>5</v>
      </c>
      <c r="S2988">
        <v>109.4</v>
      </c>
      <c r="T2988">
        <v>0</v>
      </c>
      <c r="U2988">
        <v>0</v>
      </c>
      <c r="V2988">
        <v>0</v>
      </c>
      <c r="W2988">
        <v>0</v>
      </c>
      <c r="X2988">
        <v>12</v>
      </c>
      <c r="Y2988">
        <v>206.75</v>
      </c>
      <c r="Z2988">
        <v>0</v>
      </c>
      <c r="AA2988">
        <v>0</v>
      </c>
      <c r="AB2988">
        <v>12</v>
      </c>
      <c r="AC2988">
        <v>228.833333333333</v>
      </c>
      <c r="AD2988">
        <v>1</v>
      </c>
      <c r="AE2988">
        <v>0</v>
      </c>
      <c r="AF2988">
        <v>0</v>
      </c>
      <c r="AG2988">
        <v>0</v>
      </c>
      <c r="AH2988" s="4">
        <v>0</v>
      </c>
      <c r="AI2988">
        <v>0</v>
      </c>
      <c r="AJ2988" s="4">
        <v>0</v>
      </c>
      <c r="AK2988">
        <v>0</v>
      </c>
      <c r="AL2988" s="4">
        <v>9</v>
      </c>
      <c r="AM2988">
        <v>0.75</v>
      </c>
      <c r="AN2988" s="4">
        <v>2</v>
      </c>
      <c r="AO2988">
        <v>0.16666666666666699</v>
      </c>
      <c r="AP2988" s="4">
        <v>0</v>
      </c>
      <c r="AQ2988">
        <v>0</v>
      </c>
      <c r="AR2988" s="4">
        <v>0</v>
      </c>
      <c r="AS2988">
        <v>0</v>
      </c>
      <c r="AT2988" s="4">
        <v>0</v>
      </c>
      <c r="AU2988" s="4">
        <v>0</v>
      </c>
      <c r="AV2988" s="4">
        <v>1</v>
      </c>
      <c r="AW2988">
        <v>2</v>
      </c>
      <c r="AX2988" s="4">
        <f t="shared" si="46"/>
        <v>6</v>
      </c>
      <c r="AY2988" s="4">
        <v>0</v>
      </c>
      <c r="AZ2988" s="4">
        <v>0</v>
      </c>
    </row>
    <row r="2989" spans="1:52" x14ac:dyDescent="0.25">
      <c r="A2989" s="4">
        <v>2017</v>
      </c>
      <c r="B2989" s="4" t="s">
        <v>511</v>
      </c>
      <c r="C2989" t="s">
        <v>194</v>
      </c>
      <c r="D2989" t="s">
        <v>521</v>
      </c>
      <c r="E2989" t="s">
        <v>111</v>
      </c>
      <c r="F2989" s="4">
        <v>1</v>
      </c>
      <c r="G2989">
        <v>0</v>
      </c>
      <c r="H2989">
        <v>0</v>
      </c>
      <c r="I2989">
        <v>1</v>
      </c>
      <c r="J2989">
        <v>13</v>
      </c>
      <c r="K2989">
        <v>0</v>
      </c>
      <c r="L2989">
        <v>0</v>
      </c>
      <c r="M2989">
        <v>0</v>
      </c>
      <c r="N2989">
        <v>23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1</v>
      </c>
      <c r="Y2989">
        <v>9</v>
      </c>
      <c r="Z2989">
        <v>0</v>
      </c>
      <c r="AA2989">
        <v>0</v>
      </c>
      <c r="AB2989">
        <v>1</v>
      </c>
      <c r="AC2989">
        <v>36</v>
      </c>
      <c r="AD2989">
        <v>1</v>
      </c>
      <c r="AE2989">
        <v>1</v>
      </c>
      <c r="AF2989">
        <v>36</v>
      </c>
      <c r="AG2989">
        <v>1</v>
      </c>
      <c r="AH2989" s="4">
        <v>0</v>
      </c>
      <c r="AI2989">
        <v>0</v>
      </c>
      <c r="AJ2989" s="4">
        <v>0</v>
      </c>
      <c r="AK2989">
        <v>0</v>
      </c>
      <c r="AL2989" s="4">
        <v>0</v>
      </c>
      <c r="AM2989">
        <v>0</v>
      </c>
      <c r="AN2989" s="4">
        <v>0</v>
      </c>
      <c r="AO2989">
        <v>0</v>
      </c>
      <c r="AP2989" s="4">
        <v>0</v>
      </c>
      <c r="AQ2989">
        <v>0</v>
      </c>
      <c r="AR2989" s="4">
        <v>0</v>
      </c>
      <c r="AS2989">
        <v>0</v>
      </c>
      <c r="AT2989" s="4">
        <v>0</v>
      </c>
      <c r="AU2989" s="4">
        <v>0</v>
      </c>
      <c r="AV2989" s="4">
        <v>0</v>
      </c>
      <c r="AW2989">
        <v>1</v>
      </c>
      <c r="AX2989" s="4">
        <f t="shared" si="46"/>
        <v>1</v>
      </c>
      <c r="AY2989" s="4">
        <v>0</v>
      </c>
      <c r="AZ2989" s="4">
        <v>0</v>
      </c>
    </row>
    <row r="2990" spans="1:52" x14ac:dyDescent="0.25">
      <c r="A2990" s="4">
        <v>2017</v>
      </c>
      <c r="B2990" s="4" t="s">
        <v>511</v>
      </c>
      <c r="C2990" t="s">
        <v>194</v>
      </c>
      <c r="D2990" t="s">
        <v>197</v>
      </c>
      <c r="E2990" t="s">
        <v>709</v>
      </c>
      <c r="F2990" s="4">
        <v>179</v>
      </c>
      <c r="G2990">
        <v>10</v>
      </c>
      <c r="H2990">
        <v>2.5</v>
      </c>
      <c r="I2990">
        <v>178</v>
      </c>
      <c r="J2990">
        <v>4.7528089887640403</v>
      </c>
      <c r="K2990">
        <v>2</v>
      </c>
      <c r="L2990">
        <v>1.1235955056179799E-2</v>
      </c>
      <c r="M2990">
        <v>43</v>
      </c>
      <c r="N2990">
        <v>1390.1345029239801</v>
      </c>
      <c r="O2990">
        <v>0.240223463687151</v>
      </c>
      <c r="P2990">
        <v>135</v>
      </c>
      <c r="Q2990">
        <v>38.459259259259298</v>
      </c>
      <c r="R2990">
        <v>72</v>
      </c>
      <c r="S2990">
        <v>76.4722222222222</v>
      </c>
      <c r="T2990">
        <v>43</v>
      </c>
      <c r="U2990">
        <v>187.767441860465</v>
      </c>
      <c r="V2990">
        <v>35</v>
      </c>
      <c r="W2990">
        <v>21.285714285714299</v>
      </c>
      <c r="X2990">
        <v>118</v>
      </c>
      <c r="Y2990">
        <v>168.813559322034</v>
      </c>
      <c r="Z2990">
        <v>47</v>
      </c>
      <c r="AA2990">
        <v>373.777777777778</v>
      </c>
      <c r="AB2990">
        <v>131</v>
      </c>
      <c r="AC2990">
        <v>204.38167938931301</v>
      </c>
      <c r="AD2990">
        <v>0.73184357541899403</v>
      </c>
      <c r="AE2990">
        <v>8</v>
      </c>
      <c r="AF2990">
        <v>79.5</v>
      </c>
      <c r="AG2990">
        <v>4.4692737430167599E-2</v>
      </c>
      <c r="AH2990" s="4">
        <v>28</v>
      </c>
      <c r="AI2990">
        <v>0.62222222222222201</v>
      </c>
      <c r="AJ2990" s="4">
        <v>11</v>
      </c>
      <c r="AK2990">
        <v>0.24444444444444399</v>
      </c>
      <c r="AL2990" s="4">
        <v>42</v>
      </c>
      <c r="AM2990">
        <v>0.32061068702290102</v>
      </c>
      <c r="AN2990" s="4">
        <v>14</v>
      </c>
      <c r="AO2990">
        <v>0.106870229007634</v>
      </c>
      <c r="AP2990" s="4">
        <v>2</v>
      </c>
      <c r="AQ2990">
        <v>1.11731843575419E-2</v>
      </c>
      <c r="AR2990" s="4">
        <v>0</v>
      </c>
      <c r="AS2990">
        <v>0</v>
      </c>
      <c r="AT2990" s="4">
        <v>1</v>
      </c>
      <c r="AU2990" s="4">
        <v>0</v>
      </c>
      <c r="AV2990" s="4">
        <v>0</v>
      </c>
      <c r="AW2990">
        <v>1.5344827586206899</v>
      </c>
      <c r="AX2990" s="4">
        <f t="shared" si="46"/>
        <v>116.6516853932584</v>
      </c>
      <c r="AY2990" s="4">
        <v>43</v>
      </c>
      <c r="AZ2990" s="4">
        <v>9.6744186046511604</v>
      </c>
    </row>
    <row r="2991" spans="1:52" x14ac:dyDescent="0.25">
      <c r="A2991" s="4">
        <v>2017</v>
      </c>
      <c r="B2991" s="4" t="s">
        <v>511</v>
      </c>
      <c r="C2991" t="s">
        <v>194</v>
      </c>
      <c r="D2991" t="s">
        <v>412</v>
      </c>
      <c r="E2991" t="s">
        <v>908</v>
      </c>
      <c r="F2991" s="4">
        <v>13</v>
      </c>
      <c r="G2991">
        <v>0</v>
      </c>
      <c r="H2991">
        <v>0</v>
      </c>
      <c r="I2991">
        <v>1</v>
      </c>
      <c r="J2991">
        <v>2</v>
      </c>
      <c r="K2991">
        <v>0</v>
      </c>
      <c r="L2991">
        <v>0</v>
      </c>
      <c r="M2991">
        <v>13</v>
      </c>
      <c r="N2991">
        <v>0</v>
      </c>
      <c r="O2991">
        <v>1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4</v>
      </c>
      <c r="AC2991">
        <v>10</v>
      </c>
      <c r="AD2991">
        <v>7.69230769230769E-2</v>
      </c>
      <c r="AE2991">
        <v>0</v>
      </c>
      <c r="AF2991">
        <v>0</v>
      </c>
      <c r="AG2991">
        <v>0</v>
      </c>
      <c r="AH2991" s="4">
        <v>0</v>
      </c>
      <c r="AI2991">
        <v>0</v>
      </c>
      <c r="AJ2991" s="4">
        <v>0</v>
      </c>
      <c r="AK2991">
        <v>0</v>
      </c>
      <c r="AL2991" s="4">
        <v>0</v>
      </c>
      <c r="AM2991">
        <v>0</v>
      </c>
      <c r="AN2991" s="4">
        <v>0</v>
      </c>
      <c r="AO2991">
        <v>0</v>
      </c>
      <c r="AP2991" s="4">
        <v>0</v>
      </c>
      <c r="AQ2991">
        <v>0</v>
      </c>
      <c r="AR2991" s="4">
        <v>0</v>
      </c>
      <c r="AS2991">
        <v>0</v>
      </c>
      <c r="AT2991" s="4">
        <v>9</v>
      </c>
      <c r="AU2991" s="4">
        <v>0</v>
      </c>
      <c r="AV2991" s="4">
        <v>0</v>
      </c>
      <c r="AW2991">
        <v>4</v>
      </c>
      <c r="AX2991" s="4">
        <f t="shared" si="46"/>
        <v>3.25</v>
      </c>
      <c r="AY2991" s="4">
        <v>0</v>
      </c>
      <c r="AZ2991" s="4">
        <v>0</v>
      </c>
    </row>
    <row r="2992" spans="1:52" x14ac:dyDescent="0.25">
      <c r="A2992" s="4">
        <v>2017</v>
      </c>
      <c r="B2992" s="4" t="s">
        <v>511</v>
      </c>
      <c r="C2992" t="s">
        <v>194</v>
      </c>
      <c r="D2992" t="s">
        <v>202</v>
      </c>
      <c r="E2992" t="s">
        <v>714</v>
      </c>
      <c r="F2992" s="4">
        <v>92</v>
      </c>
      <c r="G2992">
        <v>1</v>
      </c>
      <c r="H2992">
        <v>3</v>
      </c>
      <c r="I2992">
        <v>92</v>
      </c>
      <c r="J2992">
        <v>0.815217391304348</v>
      </c>
      <c r="K2992">
        <v>4</v>
      </c>
      <c r="L2992">
        <v>4.3478260869565202E-2</v>
      </c>
      <c r="M2992">
        <v>3</v>
      </c>
      <c r="N2992">
        <v>184.48888888888899</v>
      </c>
      <c r="O2992">
        <v>3.2608695652173898E-2</v>
      </c>
      <c r="P2992">
        <v>71</v>
      </c>
      <c r="Q2992">
        <v>25.633802816901401</v>
      </c>
      <c r="R2992">
        <v>33</v>
      </c>
      <c r="S2992">
        <v>65</v>
      </c>
      <c r="T2992">
        <v>9</v>
      </c>
      <c r="U2992">
        <v>201.888888888889</v>
      </c>
      <c r="V2992">
        <v>9</v>
      </c>
      <c r="W2992">
        <v>40.2222222222222</v>
      </c>
      <c r="X2992">
        <v>75</v>
      </c>
      <c r="Y2992">
        <v>103.65333333333299</v>
      </c>
      <c r="Z2992">
        <v>9</v>
      </c>
      <c r="AA2992">
        <v>392.222222222222</v>
      </c>
      <c r="AB2992">
        <v>83</v>
      </c>
      <c r="AC2992">
        <v>139.46987951807199</v>
      </c>
      <c r="AD2992">
        <v>0.90217391304347805</v>
      </c>
      <c r="AE2992">
        <v>35</v>
      </c>
      <c r="AF2992">
        <v>73.2</v>
      </c>
      <c r="AG2992">
        <v>0.38043478260869601</v>
      </c>
      <c r="AH2992" s="4">
        <v>6</v>
      </c>
      <c r="AI2992">
        <v>0.66666666666666696</v>
      </c>
      <c r="AJ2992" s="4">
        <v>4</v>
      </c>
      <c r="AK2992">
        <v>0.44444444444444398</v>
      </c>
      <c r="AL2992" s="4">
        <v>17</v>
      </c>
      <c r="AM2992">
        <v>0.20481927710843401</v>
      </c>
      <c r="AN2992" s="4">
        <v>1</v>
      </c>
      <c r="AO2992">
        <v>1.20481927710843E-2</v>
      </c>
      <c r="AP2992" s="4">
        <v>1</v>
      </c>
      <c r="AQ2992">
        <v>1.0869565217391301E-2</v>
      </c>
      <c r="AR2992" s="4">
        <v>0</v>
      </c>
      <c r="AS2992">
        <v>0</v>
      </c>
      <c r="AT2992" s="4">
        <v>0</v>
      </c>
      <c r="AU2992" s="4">
        <v>0</v>
      </c>
      <c r="AV2992" s="4">
        <v>0</v>
      </c>
      <c r="AW2992">
        <v>2.13953488372093</v>
      </c>
      <c r="AX2992" s="4">
        <f t="shared" si="46"/>
        <v>43.000000000000007</v>
      </c>
      <c r="AY2992" s="4">
        <v>9</v>
      </c>
      <c r="AZ2992" s="4">
        <v>1.3333333333333299</v>
      </c>
    </row>
    <row r="2993" spans="1:52" x14ac:dyDescent="0.25">
      <c r="A2993" s="4">
        <v>2017</v>
      </c>
      <c r="B2993" s="4" t="s">
        <v>511</v>
      </c>
      <c r="C2993" t="s">
        <v>194</v>
      </c>
      <c r="D2993" t="s">
        <v>201</v>
      </c>
      <c r="E2993" t="s">
        <v>713</v>
      </c>
      <c r="F2993" s="4">
        <v>138</v>
      </c>
      <c r="G2993">
        <v>7</v>
      </c>
      <c r="H2993">
        <v>1.8571428571428601</v>
      </c>
      <c r="I2993">
        <v>138</v>
      </c>
      <c r="J2993">
        <v>4.3115942028985499</v>
      </c>
      <c r="K2993">
        <v>4</v>
      </c>
      <c r="L2993">
        <v>2.8985507246376802E-2</v>
      </c>
      <c r="M2993">
        <v>38</v>
      </c>
      <c r="N2993">
        <v>1862.8088235294099</v>
      </c>
      <c r="O2993">
        <v>0.27536231884057999</v>
      </c>
      <c r="P2993">
        <v>117</v>
      </c>
      <c r="Q2993">
        <v>12.4444444444444</v>
      </c>
      <c r="R2993">
        <v>69</v>
      </c>
      <c r="S2993">
        <v>58.318840579710098</v>
      </c>
      <c r="T2993">
        <v>11</v>
      </c>
      <c r="U2993">
        <v>153.54545454545499</v>
      </c>
      <c r="V2993">
        <v>10</v>
      </c>
      <c r="W2993">
        <v>26.2</v>
      </c>
      <c r="X2993">
        <v>118</v>
      </c>
      <c r="Y2993">
        <v>147.24576271186399</v>
      </c>
      <c r="Z2993">
        <v>14</v>
      </c>
      <c r="AA2993">
        <v>342.45454545454498</v>
      </c>
      <c r="AB2993">
        <v>124</v>
      </c>
      <c r="AC2993">
        <v>176.70161290322599</v>
      </c>
      <c r="AD2993">
        <v>0.89855072463768104</v>
      </c>
      <c r="AE2993">
        <v>7</v>
      </c>
      <c r="AF2993">
        <v>106.428571428571</v>
      </c>
      <c r="AG2993">
        <v>5.0724637681159403E-2</v>
      </c>
      <c r="AH2993" s="4">
        <v>13</v>
      </c>
      <c r="AI2993">
        <v>1.1818181818181801</v>
      </c>
      <c r="AJ2993" s="4">
        <v>3</v>
      </c>
      <c r="AK2993">
        <v>0.27272727272727298</v>
      </c>
      <c r="AL2993" s="4">
        <v>30</v>
      </c>
      <c r="AM2993">
        <v>0.241935483870968</v>
      </c>
      <c r="AN2993" s="4">
        <v>14</v>
      </c>
      <c r="AO2993">
        <v>0.112903225806452</v>
      </c>
      <c r="AP2993" s="4">
        <v>0</v>
      </c>
      <c r="AQ2993">
        <v>0</v>
      </c>
      <c r="AR2993" s="4">
        <v>0</v>
      </c>
      <c r="AS2993">
        <v>0</v>
      </c>
      <c r="AT2993" s="4">
        <v>0</v>
      </c>
      <c r="AU2993" s="4">
        <v>0</v>
      </c>
      <c r="AV2993" s="4">
        <v>4</v>
      </c>
      <c r="AW2993">
        <v>1.5681818181818199</v>
      </c>
      <c r="AX2993" s="4">
        <f t="shared" si="46"/>
        <v>87.999999999999901</v>
      </c>
      <c r="AY2993" s="4">
        <v>11</v>
      </c>
      <c r="AZ2993" s="4">
        <v>19.727272727272702</v>
      </c>
    </row>
    <row r="2994" spans="1:52" x14ac:dyDescent="0.25">
      <c r="A2994" s="4">
        <v>2017</v>
      </c>
      <c r="B2994" s="4" t="s">
        <v>511</v>
      </c>
      <c r="C2994" t="s">
        <v>194</v>
      </c>
      <c r="D2994" t="s">
        <v>217</v>
      </c>
      <c r="E2994" t="s">
        <v>729</v>
      </c>
      <c r="F2994" s="4">
        <v>35</v>
      </c>
      <c r="G2994">
        <v>2</v>
      </c>
      <c r="H2994">
        <v>11</v>
      </c>
      <c r="I2994">
        <v>35</v>
      </c>
      <c r="J2994">
        <v>8.3428571428571399</v>
      </c>
      <c r="K2994">
        <v>0</v>
      </c>
      <c r="L2994">
        <v>0</v>
      </c>
      <c r="M2994">
        <v>0</v>
      </c>
      <c r="N2994">
        <v>62.371428571428602</v>
      </c>
      <c r="O2994">
        <v>0</v>
      </c>
      <c r="P2994">
        <v>27</v>
      </c>
      <c r="Q2994">
        <v>18.925925925925899</v>
      </c>
      <c r="R2994">
        <v>19</v>
      </c>
      <c r="S2994">
        <v>43.578947368421098</v>
      </c>
      <c r="T2994">
        <v>3</v>
      </c>
      <c r="U2994">
        <v>364</v>
      </c>
      <c r="V2994">
        <v>2</v>
      </c>
      <c r="W2994">
        <v>32</v>
      </c>
      <c r="X2994">
        <v>30</v>
      </c>
      <c r="Y2994">
        <v>57.3</v>
      </c>
      <c r="Z2994">
        <v>3</v>
      </c>
      <c r="AA2994">
        <v>344</v>
      </c>
      <c r="AB2994">
        <v>32</v>
      </c>
      <c r="AC2994">
        <v>73.625</v>
      </c>
      <c r="AD2994">
        <v>0.91428571428571404</v>
      </c>
      <c r="AE2994">
        <v>16</v>
      </c>
      <c r="AF2994">
        <v>40.25</v>
      </c>
      <c r="AG2994">
        <v>0.45714285714285702</v>
      </c>
      <c r="AH2994" s="4">
        <v>2</v>
      </c>
      <c r="AI2994">
        <v>0.66666666666666696</v>
      </c>
      <c r="AJ2994" s="4">
        <v>0</v>
      </c>
      <c r="AK2994">
        <v>0</v>
      </c>
      <c r="AL2994" s="4">
        <v>2</v>
      </c>
      <c r="AM2994">
        <v>6.25E-2</v>
      </c>
      <c r="AN2994" s="4">
        <v>0</v>
      </c>
      <c r="AO2994">
        <v>0</v>
      </c>
      <c r="AP2994" s="4">
        <v>0</v>
      </c>
      <c r="AQ2994">
        <v>0</v>
      </c>
      <c r="AR2994" s="4">
        <v>0</v>
      </c>
      <c r="AS2994">
        <v>0</v>
      </c>
      <c r="AT2994" s="4">
        <v>0</v>
      </c>
      <c r="AU2994" s="4">
        <v>0</v>
      </c>
      <c r="AV2994" s="4">
        <v>2</v>
      </c>
      <c r="AW2994">
        <v>1.75</v>
      </c>
      <c r="AX2994" s="4">
        <f t="shared" si="46"/>
        <v>20</v>
      </c>
      <c r="AY2994" s="4">
        <v>2</v>
      </c>
      <c r="AZ2994" s="4">
        <v>384.5</v>
      </c>
    </row>
    <row r="2995" spans="1:52" x14ac:dyDescent="0.25">
      <c r="A2995" s="4">
        <v>2017</v>
      </c>
      <c r="B2995" s="4" t="s">
        <v>511</v>
      </c>
      <c r="C2995" t="s">
        <v>194</v>
      </c>
      <c r="D2995" t="s">
        <v>203</v>
      </c>
      <c r="E2995" t="s">
        <v>715</v>
      </c>
      <c r="F2995" s="4">
        <v>87</v>
      </c>
      <c r="G2995">
        <v>15</v>
      </c>
      <c r="H2995">
        <v>6.8</v>
      </c>
      <c r="I2995">
        <v>87</v>
      </c>
      <c r="J2995">
        <v>4</v>
      </c>
      <c r="K2995">
        <v>0</v>
      </c>
      <c r="L2995">
        <v>0</v>
      </c>
      <c r="M2995">
        <v>84</v>
      </c>
      <c r="N2995">
        <v>5808.6607142857101</v>
      </c>
      <c r="O2995">
        <v>0.96551724137931005</v>
      </c>
      <c r="P2995">
        <v>79</v>
      </c>
      <c r="Q2995">
        <v>39.974683544303801</v>
      </c>
      <c r="R2995">
        <v>35</v>
      </c>
      <c r="S2995">
        <v>152.914285714286</v>
      </c>
      <c r="T2995">
        <v>62</v>
      </c>
      <c r="U2995">
        <v>146.064516129032</v>
      </c>
      <c r="V2995">
        <v>59</v>
      </c>
      <c r="W2995">
        <v>31.7627118644068</v>
      </c>
      <c r="X2995">
        <v>22</v>
      </c>
      <c r="Y2995">
        <v>161.40909090909099</v>
      </c>
      <c r="Z2995">
        <v>63</v>
      </c>
      <c r="AA2995">
        <v>451.42372881355902</v>
      </c>
      <c r="AB2995">
        <v>24</v>
      </c>
      <c r="AC2995">
        <v>223.375</v>
      </c>
      <c r="AD2995">
        <v>0.27586206896551702</v>
      </c>
      <c r="AE2995">
        <v>0</v>
      </c>
      <c r="AF2995">
        <v>0</v>
      </c>
      <c r="AG2995">
        <v>0</v>
      </c>
      <c r="AH2995" s="4">
        <v>41</v>
      </c>
      <c r="AI2995">
        <v>0.69491525423728795</v>
      </c>
      <c r="AJ2995" s="4">
        <v>9</v>
      </c>
      <c r="AK2995">
        <v>0.152542372881356</v>
      </c>
      <c r="AL2995" s="4">
        <v>10</v>
      </c>
      <c r="AM2995">
        <v>0.41666666666666702</v>
      </c>
      <c r="AN2995" s="4">
        <v>2</v>
      </c>
      <c r="AO2995">
        <v>8.3333333333333301E-2</v>
      </c>
      <c r="AP2995" s="4">
        <v>1</v>
      </c>
      <c r="AQ2995">
        <v>1.1494252873563199E-2</v>
      </c>
      <c r="AR2995" s="4">
        <v>0</v>
      </c>
      <c r="AS2995">
        <v>0</v>
      </c>
      <c r="AT2995" s="4">
        <v>0</v>
      </c>
      <c r="AU2995" s="4">
        <v>0</v>
      </c>
      <c r="AV2995" s="4">
        <v>3</v>
      </c>
      <c r="AW2995">
        <v>1.77551020408163</v>
      </c>
      <c r="AX2995" s="4">
        <f t="shared" si="46"/>
        <v>49.000000000000071</v>
      </c>
      <c r="AY2995" s="4">
        <v>59</v>
      </c>
      <c r="AZ2995" s="4">
        <v>11.440677966101701</v>
      </c>
    </row>
    <row r="2996" spans="1:52" x14ac:dyDescent="0.25">
      <c r="A2996" s="4">
        <v>2017</v>
      </c>
      <c r="B2996" s="4" t="s">
        <v>511</v>
      </c>
      <c r="C2996" t="s">
        <v>194</v>
      </c>
      <c r="D2996" t="s">
        <v>510</v>
      </c>
      <c r="E2996" t="s">
        <v>705</v>
      </c>
      <c r="F2996" s="4">
        <v>24</v>
      </c>
      <c r="G2996">
        <v>2</v>
      </c>
      <c r="H2996">
        <v>0.5</v>
      </c>
      <c r="I2996">
        <v>24</v>
      </c>
      <c r="J2996">
        <v>1.7916666666666701</v>
      </c>
      <c r="K2996">
        <v>4</v>
      </c>
      <c r="L2996">
        <v>0.16666666666666699</v>
      </c>
      <c r="M2996">
        <v>13</v>
      </c>
      <c r="N2996">
        <v>3643.0833333333298</v>
      </c>
      <c r="O2996">
        <v>0.54166666666666696</v>
      </c>
      <c r="P2996">
        <v>18</v>
      </c>
      <c r="Q2996">
        <v>12.5555555555556</v>
      </c>
      <c r="R2996">
        <v>12</v>
      </c>
      <c r="S2996">
        <v>24.0833333333333</v>
      </c>
      <c r="T2996">
        <v>1</v>
      </c>
      <c r="U2996">
        <v>107</v>
      </c>
      <c r="V2996">
        <v>1</v>
      </c>
      <c r="W2996">
        <v>14</v>
      </c>
      <c r="X2996">
        <v>22</v>
      </c>
      <c r="Y2996">
        <v>106.363636363636</v>
      </c>
      <c r="Z2996">
        <v>1</v>
      </c>
      <c r="AA2996">
        <v>321</v>
      </c>
      <c r="AB2996">
        <v>23</v>
      </c>
      <c r="AC2996">
        <v>123.347826086957</v>
      </c>
      <c r="AD2996">
        <v>0.95833333333333304</v>
      </c>
      <c r="AE2996">
        <v>3</v>
      </c>
      <c r="AF2996">
        <v>65.3333333333333</v>
      </c>
      <c r="AG2996">
        <v>0.125</v>
      </c>
      <c r="AH2996" s="4">
        <v>1</v>
      </c>
      <c r="AI2996">
        <v>1</v>
      </c>
      <c r="AJ2996" s="4">
        <v>0</v>
      </c>
      <c r="AK2996">
        <v>0</v>
      </c>
      <c r="AL2996" s="4">
        <v>10</v>
      </c>
      <c r="AM2996">
        <v>0.434782608695652</v>
      </c>
      <c r="AN2996" s="4">
        <v>0</v>
      </c>
      <c r="AO2996">
        <v>0</v>
      </c>
      <c r="AP2996" s="4">
        <v>0</v>
      </c>
      <c r="AQ2996">
        <v>0</v>
      </c>
      <c r="AR2996" s="4">
        <v>0</v>
      </c>
      <c r="AS2996">
        <v>0</v>
      </c>
      <c r="AT2996" s="4">
        <v>0</v>
      </c>
      <c r="AU2996" s="4">
        <v>0</v>
      </c>
      <c r="AV2996" s="4">
        <v>0</v>
      </c>
      <c r="AW2996">
        <v>1.84615384615385</v>
      </c>
      <c r="AX2996" s="4">
        <f t="shared" si="46"/>
        <v>12.999999999999973</v>
      </c>
      <c r="AY2996" s="4">
        <v>1</v>
      </c>
      <c r="AZ2996" s="4">
        <v>0</v>
      </c>
    </row>
    <row r="2997" spans="1:52" x14ac:dyDescent="0.25">
      <c r="A2997" s="4">
        <v>2017</v>
      </c>
      <c r="B2997" s="4" t="s">
        <v>511</v>
      </c>
      <c r="C2997" t="s">
        <v>194</v>
      </c>
      <c r="D2997" t="s">
        <v>204</v>
      </c>
      <c r="E2997" t="s">
        <v>716</v>
      </c>
      <c r="F2997" s="4">
        <v>168</v>
      </c>
      <c r="G2997">
        <v>9</v>
      </c>
      <c r="H2997">
        <v>1.55555555555556</v>
      </c>
      <c r="I2997">
        <v>168</v>
      </c>
      <c r="J2997">
        <v>4.8035714285714297</v>
      </c>
      <c r="K2997">
        <v>0</v>
      </c>
      <c r="L2997">
        <v>0</v>
      </c>
      <c r="M2997">
        <v>77</v>
      </c>
      <c r="N2997">
        <v>2181.2580645161302</v>
      </c>
      <c r="O2997">
        <v>0.45833333333333298</v>
      </c>
      <c r="P2997">
        <v>127</v>
      </c>
      <c r="Q2997">
        <v>45.858267716535401</v>
      </c>
      <c r="R2997">
        <v>69</v>
      </c>
      <c r="S2997">
        <v>85.072463768115895</v>
      </c>
      <c r="T2997">
        <v>39</v>
      </c>
      <c r="U2997">
        <v>217.20512820512801</v>
      </c>
      <c r="V2997">
        <v>37</v>
      </c>
      <c r="W2997">
        <v>14.459459459459501</v>
      </c>
      <c r="X2997">
        <v>127</v>
      </c>
      <c r="Y2997">
        <v>155.49606299212601</v>
      </c>
      <c r="Z2997">
        <v>39</v>
      </c>
      <c r="AA2997">
        <v>464.31428571428597</v>
      </c>
      <c r="AB2997">
        <v>129</v>
      </c>
      <c r="AC2997">
        <v>191.410852713178</v>
      </c>
      <c r="AD2997">
        <v>0.76785714285714302</v>
      </c>
      <c r="AE2997">
        <v>6</v>
      </c>
      <c r="AF2997">
        <v>60</v>
      </c>
      <c r="AG2997">
        <v>3.5714285714285698E-2</v>
      </c>
      <c r="AH2997" s="4">
        <v>30</v>
      </c>
      <c r="AI2997">
        <v>0.85714285714285698</v>
      </c>
      <c r="AJ2997" s="4">
        <v>10</v>
      </c>
      <c r="AK2997">
        <v>0.28571428571428598</v>
      </c>
      <c r="AL2997" s="4">
        <v>47</v>
      </c>
      <c r="AM2997">
        <v>0.36434108527131798</v>
      </c>
      <c r="AN2997" s="4">
        <v>8</v>
      </c>
      <c r="AO2997">
        <v>6.2015503875968998E-2</v>
      </c>
      <c r="AP2997" s="4">
        <v>1</v>
      </c>
      <c r="AQ2997">
        <v>5.9523809523809503E-3</v>
      </c>
      <c r="AR2997" s="4">
        <v>2</v>
      </c>
      <c r="AS2997">
        <v>1.1904761904761901E-2</v>
      </c>
      <c r="AT2997" s="4">
        <v>0</v>
      </c>
      <c r="AU2997" s="4">
        <v>0</v>
      </c>
      <c r="AV2997" s="4">
        <v>1</v>
      </c>
      <c r="AW2997">
        <v>1.68</v>
      </c>
      <c r="AX2997" s="4">
        <f t="shared" si="46"/>
        <v>100</v>
      </c>
      <c r="AY2997" s="4">
        <v>34</v>
      </c>
      <c r="AZ2997" s="4">
        <v>10.147058823529401</v>
      </c>
    </row>
    <row r="2998" spans="1:52" x14ac:dyDescent="0.25">
      <c r="A2998" s="4">
        <v>2017</v>
      </c>
      <c r="B2998" s="4" t="s">
        <v>511</v>
      </c>
      <c r="C2998" t="s">
        <v>194</v>
      </c>
      <c r="D2998" t="s">
        <v>220</v>
      </c>
      <c r="E2998" t="s">
        <v>627</v>
      </c>
      <c r="F2998" s="4">
        <v>75</v>
      </c>
      <c r="G2998">
        <v>7</v>
      </c>
      <c r="H2998">
        <v>3.28571428571429</v>
      </c>
      <c r="I2998">
        <v>72</v>
      </c>
      <c r="J2998">
        <v>4.9861111111111098</v>
      </c>
      <c r="K2998">
        <v>2</v>
      </c>
      <c r="L2998">
        <v>2.7777777777777801E-2</v>
      </c>
      <c r="M2998">
        <v>55</v>
      </c>
      <c r="N2998">
        <v>3751.50704225352</v>
      </c>
      <c r="O2998">
        <v>0.73333333333333295</v>
      </c>
      <c r="P2998">
        <v>51</v>
      </c>
      <c r="Q2998">
        <v>16.254901960784299</v>
      </c>
      <c r="R2998">
        <v>23</v>
      </c>
      <c r="S2998">
        <v>70.086956521739097</v>
      </c>
      <c r="T2998">
        <v>15</v>
      </c>
      <c r="U2998">
        <v>191.53333333333299</v>
      </c>
      <c r="V2998">
        <v>12</v>
      </c>
      <c r="W2998">
        <v>39.4166666666667</v>
      </c>
      <c r="X2998">
        <v>50</v>
      </c>
      <c r="Y2998">
        <v>84.9</v>
      </c>
      <c r="Z2998">
        <v>17</v>
      </c>
      <c r="AA2998">
        <v>524.93333333333305</v>
      </c>
      <c r="AB2998">
        <v>55</v>
      </c>
      <c r="AC2998">
        <v>111.236363636364</v>
      </c>
      <c r="AD2998">
        <v>0.73333333333333295</v>
      </c>
      <c r="AE2998">
        <v>16</v>
      </c>
      <c r="AF2998">
        <v>67.6875</v>
      </c>
      <c r="AG2998">
        <v>0.21333333333333299</v>
      </c>
      <c r="AH2998" s="4">
        <v>11</v>
      </c>
      <c r="AI2998">
        <v>0.73333333333333295</v>
      </c>
      <c r="AJ2998" s="4">
        <v>1</v>
      </c>
      <c r="AK2998">
        <v>6.6666666666666693E-2</v>
      </c>
      <c r="AL2998" s="4">
        <v>4</v>
      </c>
      <c r="AM2998">
        <v>7.2727272727272696E-2</v>
      </c>
      <c r="AN2998" s="4">
        <v>0</v>
      </c>
      <c r="AO2998">
        <v>0</v>
      </c>
      <c r="AP2998" s="4">
        <v>0</v>
      </c>
      <c r="AQ2998">
        <v>0</v>
      </c>
      <c r="AR2998" s="4">
        <v>0</v>
      </c>
      <c r="AS2998">
        <v>0</v>
      </c>
      <c r="AT2998" s="4">
        <v>3</v>
      </c>
      <c r="AU2998" s="4">
        <v>0</v>
      </c>
      <c r="AV2998" s="4">
        <v>2</v>
      </c>
      <c r="AW2998">
        <v>1.84615384615385</v>
      </c>
      <c r="AX2998" s="4">
        <f t="shared" si="46"/>
        <v>40.624999999999915</v>
      </c>
      <c r="AY2998" s="4">
        <v>15</v>
      </c>
      <c r="AZ2998" s="4">
        <v>16.266666666666701</v>
      </c>
    </row>
    <row r="2999" spans="1:52" x14ac:dyDescent="0.25">
      <c r="A2999" s="4">
        <v>2017</v>
      </c>
      <c r="B2999" s="4" t="s">
        <v>511</v>
      </c>
      <c r="C2999" t="s">
        <v>194</v>
      </c>
      <c r="D2999" t="s">
        <v>200</v>
      </c>
      <c r="E2999" t="s">
        <v>712</v>
      </c>
      <c r="F2999" s="4">
        <v>114</v>
      </c>
      <c r="G2999">
        <v>6</v>
      </c>
      <c r="H2999">
        <v>0.5</v>
      </c>
      <c r="I2999">
        <v>114</v>
      </c>
      <c r="J2999">
        <v>5.5877192982456103</v>
      </c>
      <c r="K2999">
        <v>2</v>
      </c>
      <c r="L2999">
        <v>1.7543859649122799E-2</v>
      </c>
      <c r="M2999">
        <v>60</v>
      </c>
      <c r="N2999">
        <v>3178.7663551401902</v>
      </c>
      <c r="O2999">
        <v>0.52631578947368396</v>
      </c>
      <c r="P2999">
        <v>77</v>
      </c>
      <c r="Q2999">
        <v>13.675324675324701</v>
      </c>
      <c r="R2999">
        <v>8</v>
      </c>
      <c r="S2999">
        <v>14.5</v>
      </c>
      <c r="T2999">
        <v>8</v>
      </c>
      <c r="U2999">
        <v>192.5</v>
      </c>
      <c r="V2999">
        <v>6</v>
      </c>
      <c r="W2999">
        <v>2.1666666666666701</v>
      </c>
      <c r="X2999">
        <v>102</v>
      </c>
      <c r="Y2999">
        <v>38.137254901960802</v>
      </c>
      <c r="Z2999">
        <v>8</v>
      </c>
      <c r="AA2999">
        <v>531.5</v>
      </c>
      <c r="AB2999">
        <v>106</v>
      </c>
      <c r="AC2999">
        <v>52.018867924528301</v>
      </c>
      <c r="AD2999">
        <v>0.929824561403509</v>
      </c>
      <c r="AE2999">
        <v>65</v>
      </c>
      <c r="AF2999">
        <v>35.584615384615397</v>
      </c>
      <c r="AG2999">
        <v>0.570175438596491</v>
      </c>
      <c r="AH2999" s="4">
        <v>4</v>
      </c>
      <c r="AI2999">
        <v>0.5</v>
      </c>
      <c r="AJ2999" s="4">
        <v>1</v>
      </c>
      <c r="AK2999">
        <v>0.125</v>
      </c>
      <c r="AL2999" s="4">
        <v>3</v>
      </c>
      <c r="AM2999">
        <v>2.83018867924528E-2</v>
      </c>
      <c r="AN2999" s="4">
        <v>1</v>
      </c>
      <c r="AO2999">
        <v>9.4339622641509396E-3</v>
      </c>
      <c r="AP2999" s="4">
        <v>0</v>
      </c>
      <c r="AQ2999">
        <v>0</v>
      </c>
      <c r="AR2999" s="4">
        <v>0</v>
      </c>
      <c r="AS2999">
        <v>0</v>
      </c>
      <c r="AT2999" s="4">
        <v>0</v>
      </c>
      <c r="AU2999" s="4">
        <v>0</v>
      </c>
      <c r="AV2999" s="4">
        <v>3</v>
      </c>
      <c r="AW2999">
        <v>2.03571428571429</v>
      </c>
      <c r="AX2999" s="4">
        <f t="shared" si="46"/>
        <v>55.999999999999879</v>
      </c>
      <c r="AY2999" s="4">
        <v>8</v>
      </c>
      <c r="AZ2999" s="4">
        <v>1.75</v>
      </c>
    </row>
    <row r="3000" spans="1:52" x14ac:dyDescent="0.25">
      <c r="A3000" s="4">
        <v>2017</v>
      </c>
      <c r="B3000" s="4" t="s">
        <v>511</v>
      </c>
      <c r="C3000" t="s">
        <v>194</v>
      </c>
      <c r="D3000" t="s">
        <v>195</v>
      </c>
      <c r="E3000" t="s">
        <v>707</v>
      </c>
      <c r="F3000" s="4">
        <v>442</v>
      </c>
      <c r="G3000">
        <v>44</v>
      </c>
      <c r="H3000">
        <v>2.1818181818181799</v>
      </c>
      <c r="I3000">
        <v>441</v>
      </c>
      <c r="J3000">
        <v>2.6394557823129299</v>
      </c>
      <c r="K3000">
        <v>8</v>
      </c>
      <c r="L3000">
        <v>1.8140589569161002E-2</v>
      </c>
      <c r="M3000">
        <v>168</v>
      </c>
      <c r="N3000">
        <v>1832.7382075471701</v>
      </c>
      <c r="O3000">
        <v>0.38009049773755699</v>
      </c>
      <c r="P3000">
        <v>372</v>
      </c>
      <c r="Q3000">
        <v>17.873655913978499</v>
      </c>
      <c r="R3000">
        <v>150</v>
      </c>
      <c r="S3000">
        <v>113.866666666667</v>
      </c>
      <c r="T3000">
        <v>180</v>
      </c>
      <c r="U3000">
        <v>120.96111111111099</v>
      </c>
      <c r="V3000">
        <v>158</v>
      </c>
      <c r="W3000">
        <v>25.9050632911392</v>
      </c>
      <c r="X3000">
        <v>248</v>
      </c>
      <c r="Y3000">
        <v>118.91935483871001</v>
      </c>
      <c r="Z3000">
        <v>184</v>
      </c>
      <c r="AA3000">
        <v>429.75155279503099</v>
      </c>
      <c r="AB3000">
        <v>257</v>
      </c>
      <c r="AC3000">
        <v>158.48828125</v>
      </c>
      <c r="AD3000">
        <v>0.579185520361991</v>
      </c>
      <c r="AE3000">
        <v>30</v>
      </c>
      <c r="AF3000">
        <v>51.8</v>
      </c>
      <c r="AG3000">
        <v>6.7873303167420795E-2</v>
      </c>
      <c r="AH3000" s="4">
        <v>123</v>
      </c>
      <c r="AI3000">
        <v>0.76397515527950299</v>
      </c>
      <c r="AJ3000" s="4">
        <v>25</v>
      </c>
      <c r="AK3000">
        <v>0.15527950310558999</v>
      </c>
      <c r="AL3000" s="4">
        <v>81</v>
      </c>
      <c r="AM3000">
        <v>0.31640625</v>
      </c>
      <c r="AN3000" s="4">
        <v>14</v>
      </c>
      <c r="AO3000">
        <v>5.46875E-2</v>
      </c>
      <c r="AP3000" s="4">
        <v>2</v>
      </c>
      <c r="AQ3000">
        <v>4.5248868778280599E-3</v>
      </c>
      <c r="AR3000" s="4">
        <v>0</v>
      </c>
      <c r="AS3000">
        <v>0</v>
      </c>
      <c r="AT3000" s="4">
        <v>1</v>
      </c>
      <c r="AU3000" s="4">
        <v>0</v>
      </c>
      <c r="AV3000" s="4">
        <v>4</v>
      </c>
      <c r="AW3000">
        <v>2.296875</v>
      </c>
      <c r="AX3000" s="4">
        <f t="shared" si="46"/>
        <v>192.43537414965985</v>
      </c>
      <c r="AY3000" s="4">
        <v>174</v>
      </c>
      <c r="AZ3000" s="4">
        <v>4.1882352941176499</v>
      </c>
    </row>
    <row r="3001" spans="1:52" x14ac:dyDescent="0.25">
      <c r="A3001" s="4">
        <v>2017</v>
      </c>
      <c r="B3001" s="4" t="s">
        <v>511</v>
      </c>
      <c r="C3001" t="s">
        <v>194</v>
      </c>
      <c r="D3001" t="s">
        <v>196</v>
      </c>
      <c r="E3001" t="s">
        <v>708</v>
      </c>
      <c r="F3001" s="4">
        <v>232</v>
      </c>
      <c r="G3001">
        <v>57</v>
      </c>
      <c r="H3001">
        <v>1.57894736842105</v>
      </c>
      <c r="I3001">
        <v>231</v>
      </c>
      <c r="J3001">
        <v>3.1212121212121202</v>
      </c>
      <c r="K3001">
        <v>0</v>
      </c>
      <c r="L3001">
        <v>0</v>
      </c>
      <c r="M3001">
        <v>30</v>
      </c>
      <c r="N3001">
        <v>177.72169811320799</v>
      </c>
      <c r="O3001">
        <v>0.12931034482758599</v>
      </c>
      <c r="P3001">
        <v>209</v>
      </c>
      <c r="Q3001">
        <v>18.282296650717701</v>
      </c>
      <c r="R3001">
        <v>96</v>
      </c>
      <c r="S3001">
        <v>106.864583333333</v>
      </c>
      <c r="T3001">
        <v>135</v>
      </c>
      <c r="U3001">
        <v>125.8</v>
      </c>
      <c r="V3001">
        <v>127</v>
      </c>
      <c r="W3001">
        <v>30.944881889763799</v>
      </c>
      <c r="X3001">
        <v>88</v>
      </c>
      <c r="Y3001">
        <v>174.738636363636</v>
      </c>
      <c r="Z3001">
        <v>138</v>
      </c>
      <c r="AA3001">
        <v>430.42635658914702</v>
      </c>
      <c r="AB3001">
        <v>94</v>
      </c>
      <c r="AC3001">
        <v>207.22826086956499</v>
      </c>
      <c r="AD3001">
        <v>0.39655172413793099</v>
      </c>
      <c r="AE3001">
        <v>10</v>
      </c>
      <c r="AF3001">
        <v>68.099999999999994</v>
      </c>
      <c r="AG3001">
        <v>4.31034482758621E-2</v>
      </c>
      <c r="AH3001" s="4">
        <v>91</v>
      </c>
      <c r="AI3001">
        <v>0.70542635658914699</v>
      </c>
      <c r="AJ3001" s="4">
        <v>18</v>
      </c>
      <c r="AK3001">
        <v>0.13953488372093001</v>
      </c>
      <c r="AL3001" s="4">
        <v>42</v>
      </c>
      <c r="AM3001">
        <v>0.45652173913043498</v>
      </c>
      <c r="AN3001" s="4">
        <v>7</v>
      </c>
      <c r="AO3001">
        <v>7.6086956521739094E-2</v>
      </c>
      <c r="AP3001" s="4">
        <v>3</v>
      </c>
      <c r="AQ3001">
        <v>1.29310344827586E-2</v>
      </c>
      <c r="AR3001" s="4">
        <v>0</v>
      </c>
      <c r="AS3001">
        <v>0</v>
      </c>
      <c r="AT3001" s="4">
        <v>0</v>
      </c>
      <c r="AU3001" s="4">
        <v>0</v>
      </c>
      <c r="AV3001" s="4">
        <v>5</v>
      </c>
      <c r="AW3001">
        <v>1.6811594202898601</v>
      </c>
      <c r="AX3001" s="4">
        <f t="shared" si="46"/>
        <v>137.99999999999957</v>
      </c>
      <c r="AY3001" s="4">
        <v>127</v>
      </c>
      <c r="AZ3001" s="4">
        <v>13.2992125984252</v>
      </c>
    </row>
    <row r="3002" spans="1:52" x14ac:dyDescent="0.25">
      <c r="A3002" s="4">
        <v>2017</v>
      </c>
      <c r="B3002" s="4" t="s">
        <v>511</v>
      </c>
      <c r="C3002" t="s">
        <v>194</v>
      </c>
      <c r="D3002" t="s">
        <v>224</v>
      </c>
      <c r="E3002" t="s">
        <v>735</v>
      </c>
      <c r="F3002" s="4">
        <v>61</v>
      </c>
      <c r="G3002">
        <v>5</v>
      </c>
      <c r="H3002">
        <v>4.4000000000000004</v>
      </c>
      <c r="I3002">
        <v>59</v>
      </c>
      <c r="J3002">
        <v>5.9830508474576298</v>
      </c>
      <c r="K3002">
        <v>0</v>
      </c>
      <c r="L3002">
        <v>0</v>
      </c>
      <c r="M3002">
        <v>22</v>
      </c>
      <c r="N3002">
        <v>2018</v>
      </c>
      <c r="O3002">
        <v>0.36065573770491799</v>
      </c>
      <c r="P3002">
        <v>43</v>
      </c>
      <c r="Q3002">
        <v>28.790697674418599</v>
      </c>
      <c r="R3002">
        <v>14</v>
      </c>
      <c r="S3002">
        <v>95.5</v>
      </c>
      <c r="T3002">
        <v>16</v>
      </c>
      <c r="U3002">
        <v>131.3125</v>
      </c>
      <c r="V3002">
        <v>15</v>
      </c>
      <c r="W3002">
        <v>18.733333333333299</v>
      </c>
      <c r="X3002">
        <v>41</v>
      </c>
      <c r="Y3002">
        <v>83.146341463414601</v>
      </c>
      <c r="Z3002">
        <v>17</v>
      </c>
      <c r="AA3002">
        <v>317.625</v>
      </c>
      <c r="AB3002">
        <v>43</v>
      </c>
      <c r="AC3002">
        <v>113.255813953488</v>
      </c>
      <c r="AD3002">
        <v>0.70491803278688503</v>
      </c>
      <c r="AE3002">
        <v>14</v>
      </c>
      <c r="AF3002">
        <v>45.714285714285701</v>
      </c>
      <c r="AG3002">
        <v>0.22950819672131101</v>
      </c>
      <c r="AH3002" s="4">
        <v>13</v>
      </c>
      <c r="AI3002">
        <v>0.8125</v>
      </c>
      <c r="AJ3002" s="4">
        <v>6</v>
      </c>
      <c r="AK3002">
        <v>0.375</v>
      </c>
      <c r="AL3002" s="4">
        <v>8</v>
      </c>
      <c r="AM3002">
        <v>0.186046511627907</v>
      </c>
      <c r="AN3002" s="4">
        <v>1</v>
      </c>
      <c r="AO3002">
        <v>2.32558139534884E-2</v>
      </c>
      <c r="AP3002" s="4">
        <v>0</v>
      </c>
      <c r="AQ3002">
        <v>0</v>
      </c>
      <c r="AR3002" s="4">
        <v>0</v>
      </c>
      <c r="AS3002">
        <v>0</v>
      </c>
      <c r="AT3002" s="4">
        <v>1</v>
      </c>
      <c r="AU3002" s="4">
        <v>0</v>
      </c>
      <c r="AV3002" s="4">
        <v>0</v>
      </c>
      <c r="AW3002">
        <v>1.6666666666666701</v>
      </c>
      <c r="AX3002" s="4">
        <f t="shared" si="46"/>
        <v>36.599999999999923</v>
      </c>
      <c r="AY3002" s="4">
        <v>16</v>
      </c>
      <c r="AZ3002" s="4">
        <v>5</v>
      </c>
    </row>
    <row r="3003" spans="1:52" x14ac:dyDescent="0.25">
      <c r="A3003" s="4">
        <v>2017</v>
      </c>
      <c r="B3003" s="4" t="s">
        <v>511</v>
      </c>
      <c r="C3003" t="s">
        <v>194</v>
      </c>
      <c r="D3003" t="s">
        <v>522</v>
      </c>
      <c r="E3003" t="s">
        <v>1014</v>
      </c>
      <c r="F3003" s="4">
        <v>1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0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1</v>
      </c>
      <c r="AA3003">
        <v>11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 s="4">
        <v>1</v>
      </c>
      <c r="AI3003">
        <v>1</v>
      </c>
      <c r="AJ3003" s="4">
        <v>1</v>
      </c>
      <c r="AK3003">
        <v>1</v>
      </c>
      <c r="AL3003" s="4">
        <v>0</v>
      </c>
      <c r="AM3003">
        <v>0</v>
      </c>
      <c r="AN3003" s="4">
        <v>0</v>
      </c>
      <c r="AO3003">
        <v>0</v>
      </c>
      <c r="AP3003" s="4">
        <v>0</v>
      </c>
      <c r="AQ3003">
        <v>0</v>
      </c>
      <c r="AR3003" s="4">
        <v>0</v>
      </c>
      <c r="AS3003">
        <v>0</v>
      </c>
      <c r="AT3003" s="4">
        <v>0</v>
      </c>
      <c r="AU3003" s="4">
        <v>0</v>
      </c>
      <c r="AV3003" s="4">
        <v>0</v>
      </c>
      <c r="AW3003">
        <v>0</v>
      </c>
      <c r="AX3003" s="4">
        <f t="shared" si="46"/>
        <v>0</v>
      </c>
      <c r="AY3003" s="4">
        <v>0</v>
      </c>
      <c r="AZ3003" s="4">
        <v>0</v>
      </c>
    </row>
    <row r="3004" spans="1:52" x14ac:dyDescent="0.25">
      <c r="A3004" s="4">
        <v>2017</v>
      </c>
      <c r="B3004" s="4" t="s">
        <v>511</v>
      </c>
      <c r="C3004" t="s">
        <v>194</v>
      </c>
      <c r="D3004" t="s">
        <v>218</v>
      </c>
      <c r="E3004" t="s">
        <v>730</v>
      </c>
      <c r="F3004" s="4">
        <v>52</v>
      </c>
      <c r="G3004">
        <v>4</v>
      </c>
      <c r="H3004">
        <v>2.5</v>
      </c>
      <c r="I3004">
        <v>52</v>
      </c>
      <c r="J3004">
        <v>4.7692307692307701</v>
      </c>
      <c r="K3004">
        <v>2</v>
      </c>
      <c r="L3004">
        <v>3.8461538461538498E-2</v>
      </c>
      <c r="M3004">
        <v>12</v>
      </c>
      <c r="N3004">
        <v>1049.36538461538</v>
      </c>
      <c r="O3004">
        <v>0.230769230769231</v>
      </c>
      <c r="P3004">
        <v>42</v>
      </c>
      <c r="Q3004">
        <v>13.4285714285714</v>
      </c>
      <c r="R3004">
        <v>27</v>
      </c>
      <c r="S3004">
        <v>45.481481481481502</v>
      </c>
      <c r="T3004">
        <v>6</v>
      </c>
      <c r="U3004">
        <v>167.833333333333</v>
      </c>
      <c r="V3004">
        <v>5</v>
      </c>
      <c r="W3004">
        <v>19.399999999999999</v>
      </c>
      <c r="X3004">
        <v>44</v>
      </c>
      <c r="Y3004">
        <v>125.09090909090899</v>
      </c>
      <c r="Z3004">
        <v>6</v>
      </c>
      <c r="AA3004">
        <v>614.16666666666697</v>
      </c>
      <c r="AB3004">
        <v>46</v>
      </c>
      <c r="AC3004">
        <v>152.91304347826099</v>
      </c>
      <c r="AD3004">
        <v>0.88461538461538503</v>
      </c>
      <c r="AE3004">
        <v>5</v>
      </c>
      <c r="AF3004">
        <v>70.8</v>
      </c>
      <c r="AG3004">
        <v>9.6153846153846201E-2</v>
      </c>
      <c r="AH3004" s="4">
        <v>3</v>
      </c>
      <c r="AI3004">
        <v>0.5</v>
      </c>
      <c r="AJ3004" s="4">
        <v>2</v>
      </c>
      <c r="AK3004">
        <v>0.33333333333333298</v>
      </c>
      <c r="AL3004" s="4">
        <v>8</v>
      </c>
      <c r="AM3004">
        <v>0.173913043478261</v>
      </c>
      <c r="AN3004" s="4">
        <v>6</v>
      </c>
      <c r="AO3004">
        <v>0.13043478260869601</v>
      </c>
      <c r="AP3004" s="4">
        <v>0</v>
      </c>
      <c r="AQ3004">
        <v>0</v>
      </c>
      <c r="AR3004" s="4">
        <v>0</v>
      </c>
      <c r="AS3004">
        <v>0</v>
      </c>
      <c r="AT3004" s="4">
        <v>0</v>
      </c>
      <c r="AU3004" s="4">
        <v>0</v>
      </c>
      <c r="AV3004" s="4">
        <v>1</v>
      </c>
      <c r="AW3004">
        <v>1.5757575757575799</v>
      </c>
      <c r="AX3004" s="4">
        <f t="shared" si="46"/>
        <v>32.999999999999915</v>
      </c>
      <c r="AY3004" s="4">
        <v>6</v>
      </c>
      <c r="AZ3004" s="4">
        <v>11.5</v>
      </c>
    </row>
    <row r="3005" spans="1:52" x14ac:dyDescent="0.25">
      <c r="A3005" s="4">
        <v>2017</v>
      </c>
      <c r="B3005" s="4" t="s">
        <v>511</v>
      </c>
      <c r="C3005" t="s">
        <v>194</v>
      </c>
      <c r="D3005" t="s">
        <v>213</v>
      </c>
      <c r="E3005" t="s">
        <v>725</v>
      </c>
      <c r="F3005" s="4">
        <v>132</v>
      </c>
      <c r="G3005">
        <v>8</v>
      </c>
      <c r="H3005">
        <v>6.875</v>
      </c>
      <c r="I3005">
        <v>131</v>
      </c>
      <c r="J3005">
        <v>6.2290076335877904</v>
      </c>
      <c r="K3005">
        <v>0</v>
      </c>
      <c r="L3005">
        <v>0</v>
      </c>
      <c r="M3005">
        <v>15</v>
      </c>
      <c r="N3005">
        <v>378.32</v>
      </c>
      <c r="O3005">
        <v>0.11363636363636399</v>
      </c>
      <c r="P3005">
        <v>103</v>
      </c>
      <c r="Q3005">
        <v>19.650485436893199</v>
      </c>
      <c r="R3005">
        <v>47</v>
      </c>
      <c r="S3005">
        <v>51.042553191489397</v>
      </c>
      <c r="T3005">
        <v>6</v>
      </c>
      <c r="U3005">
        <v>173.166666666667</v>
      </c>
      <c r="V3005">
        <v>8</v>
      </c>
      <c r="W3005">
        <v>6.875</v>
      </c>
      <c r="X3005">
        <v>122</v>
      </c>
      <c r="Y3005">
        <v>68.598360655737693</v>
      </c>
      <c r="Z3005">
        <v>8</v>
      </c>
      <c r="AA3005">
        <v>570.66666666666697</v>
      </c>
      <c r="AB3005">
        <v>123</v>
      </c>
      <c r="AC3005">
        <v>97.512195121951194</v>
      </c>
      <c r="AD3005">
        <v>0.93181818181818199</v>
      </c>
      <c r="AE3005">
        <v>48</v>
      </c>
      <c r="AF3005">
        <v>58.3125</v>
      </c>
      <c r="AG3005">
        <v>0.36363636363636398</v>
      </c>
      <c r="AH3005" s="4">
        <v>7</v>
      </c>
      <c r="AI3005">
        <v>1.1666666666666701</v>
      </c>
      <c r="AJ3005" s="4">
        <v>4</v>
      </c>
      <c r="AK3005">
        <v>0.66666666666666696</v>
      </c>
      <c r="AL3005" s="4">
        <v>21</v>
      </c>
      <c r="AM3005">
        <v>0.17073170731707299</v>
      </c>
      <c r="AN3005" s="4">
        <v>7</v>
      </c>
      <c r="AO3005">
        <v>5.6910569105691103E-2</v>
      </c>
      <c r="AP3005" s="4">
        <v>1</v>
      </c>
      <c r="AQ3005">
        <v>7.5757575757575803E-3</v>
      </c>
      <c r="AR3005" s="4">
        <v>0</v>
      </c>
      <c r="AS3005">
        <v>0</v>
      </c>
      <c r="AT3005" s="4">
        <v>1</v>
      </c>
      <c r="AU3005" s="4">
        <v>0</v>
      </c>
      <c r="AV3005" s="4">
        <v>2</v>
      </c>
      <c r="AW3005">
        <v>2.33928571428571</v>
      </c>
      <c r="AX3005" s="4">
        <f t="shared" si="46"/>
        <v>56.427480916030639</v>
      </c>
      <c r="AY3005" s="4">
        <v>5</v>
      </c>
      <c r="AZ3005" s="4">
        <v>26.4</v>
      </c>
    </row>
    <row r="3006" spans="1:52" x14ac:dyDescent="0.25">
      <c r="A3006" s="4">
        <v>2017</v>
      </c>
      <c r="B3006" s="4" t="s">
        <v>511</v>
      </c>
      <c r="C3006" t="s">
        <v>194</v>
      </c>
      <c r="D3006" t="s">
        <v>209</v>
      </c>
      <c r="E3006" t="s">
        <v>721</v>
      </c>
      <c r="F3006" s="4">
        <v>76</v>
      </c>
      <c r="G3006">
        <v>3</v>
      </c>
      <c r="H3006">
        <v>2.6666666666666701</v>
      </c>
      <c r="I3006">
        <v>76</v>
      </c>
      <c r="J3006">
        <v>5.3421052631578902</v>
      </c>
      <c r="K3006">
        <v>0</v>
      </c>
      <c r="L3006">
        <v>0</v>
      </c>
      <c r="M3006">
        <v>31</v>
      </c>
      <c r="N3006">
        <v>2402.88</v>
      </c>
      <c r="O3006">
        <v>0.40789473684210498</v>
      </c>
      <c r="P3006">
        <v>63</v>
      </c>
      <c r="Q3006">
        <v>32.158730158730201</v>
      </c>
      <c r="R3006">
        <v>32</v>
      </c>
      <c r="S3006">
        <v>53.09375</v>
      </c>
      <c r="T3006">
        <v>15</v>
      </c>
      <c r="U3006">
        <v>183.86666666666699</v>
      </c>
      <c r="V3006">
        <v>13</v>
      </c>
      <c r="W3006">
        <v>15.2307692307692</v>
      </c>
      <c r="X3006">
        <v>61</v>
      </c>
      <c r="Y3006">
        <v>118.606557377049</v>
      </c>
      <c r="Z3006">
        <v>15</v>
      </c>
      <c r="AA3006">
        <v>412.4</v>
      </c>
      <c r="AB3006">
        <v>61</v>
      </c>
      <c r="AC3006">
        <v>137.52459016393399</v>
      </c>
      <c r="AD3006">
        <v>0.80263157894736903</v>
      </c>
      <c r="AE3006">
        <v>3</v>
      </c>
      <c r="AF3006">
        <v>63.3333333333333</v>
      </c>
      <c r="AG3006">
        <v>3.94736842105263E-2</v>
      </c>
      <c r="AH3006" s="4">
        <v>12</v>
      </c>
      <c r="AI3006">
        <v>0.8</v>
      </c>
      <c r="AJ3006" s="4">
        <v>3</v>
      </c>
      <c r="AK3006">
        <v>0.2</v>
      </c>
      <c r="AL3006" s="4">
        <v>17</v>
      </c>
      <c r="AM3006">
        <v>0.27868852459016402</v>
      </c>
      <c r="AN3006" s="4">
        <v>6</v>
      </c>
      <c r="AO3006">
        <v>9.8360655737704902E-2</v>
      </c>
      <c r="AP3006" s="4">
        <v>0</v>
      </c>
      <c r="AQ3006">
        <v>0</v>
      </c>
      <c r="AR3006" s="4">
        <v>0</v>
      </c>
      <c r="AS3006">
        <v>0</v>
      </c>
      <c r="AT3006" s="4">
        <v>0</v>
      </c>
      <c r="AU3006" s="4">
        <v>0</v>
      </c>
      <c r="AV3006" s="4">
        <v>0</v>
      </c>
      <c r="AW3006">
        <v>1.52</v>
      </c>
      <c r="AX3006" s="4">
        <f t="shared" si="46"/>
        <v>50</v>
      </c>
      <c r="AY3006" s="4">
        <v>14</v>
      </c>
      <c r="AZ3006" s="4">
        <v>3.9285714285714302</v>
      </c>
    </row>
    <row r="3007" spans="1:52" x14ac:dyDescent="0.25">
      <c r="A3007" s="4">
        <v>2017</v>
      </c>
      <c r="B3007" s="4" t="s">
        <v>511</v>
      </c>
      <c r="C3007" t="s">
        <v>194</v>
      </c>
      <c r="D3007" t="s">
        <v>211</v>
      </c>
      <c r="E3007" t="s">
        <v>723</v>
      </c>
      <c r="F3007" s="4">
        <v>265</v>
      </c>
      <c r="G3007">
        <v>8</v>
      </c>
      <c r="H3007">
        <v>15.625</v>
      </c>
      <c r="I3007">
        <v>264</v>
      </c>
      <c r="J3007">
        <v>3.8712121212121202</v>
      </c>
      <c r="K3007">
        <v>8</v>
      </c>
      <c r="L3007">
        <v>3.03030303030303E-2</v>
      </c>
      <c r="M3007">
        <v>129</v>
      </c>
      <c r="N3007">
        <v>2652.5910931174099</v>
      </c>
      <c r="O3007">
        <v>0.48679245283018902</v>
      </c>
      <c r="P3007">
        <v>217</v>
      </c>
      <c r="Q3007">
        <v>32.142857142857103</v>
      </c>
      <c r="R3007">
        <v>121</v>
      </c>
      <c r="S3007">
        <v>65.239669421487605</v>
      </c>
      <c r="T3007">
        <v>58</v>
      </c>
      <c r="U3007">
        <v>156.98275862068999</v>
      </c>
      <c r="V3007">
        <v>51</v>
      </c>
      <c r="W3007">
        <v>30.411764705882401</v>
      </c>
      <c r="X3007">
        <v>197</v>
      </c>
      <c r="Y3007">
        <v>126.401015228426</v>
      </c>
      <c r="Z3007">
        <v>61</v>
      </c>
      <c r="AA3007">
        <v>395.709090909091</v>
      </c>
      <c r="AB3007">
        <v>203</v>
      </c>
      <c r="AC3007">
        <v>151.704433497537</v>
      </c>
      <c r="AD3007">
        <v>0.76603773584905699</v>
      </c>
      <c r="AE3007">
        <v>18</v>
      </c>
      <c r="AF3007">
        <v>93.8333333333333</v>
      </c>
      <c r="AG3007">
        <v>6.7924528301886805E-2</v>
      </c>
      <c r="AH3007" s="4">
        <v>38</v>
      </c>
      <c r="AI3007">
        <v>0.69090909090909103</v>
      </c>
      <c r="AJ3007" s="4">
        <v>9</v>
      </c>
      <c r="AK3007">
        <v>0.163636363636364</v>
      </c>
      <c r="AL3007" s="4">
        <v>63</v>
      </c>
      <c r="AM3007">
        <v>0.31034482758620702</v>
      </c>
      <c r="AN3007" s="4">
        <v>20</v>
      </c>
      <c r="AO3007">
        <v>9.8522167487684706E-2</v>
      </c>
      <c r="AP3007" s="4">
        <v>1</v>
      </c>
      <c r="AQ3007">
        <v>3.77358490566038E-3</v>
      </c>
      <c r="AR3007" s="4">
        <v>1</v>
      </c>
      <c r="AS3007">
        <v>3.77358490566038E-3</v>
      </c>
      <c r="AT3007" s="4">
        <v>1</v>
      </c>
      <c r="AU3007" s="4">
        <v>0</v>
      </c>
      <c r="AV3007" s="4">
        <v>3</v>
      </c>
      <c r="AW3007">
        <v>1.78378378378378</v>
      </c>
      <c r="AX3007" s="4">
        <f t="shared" si="46"/>
        <v>148.56060606060637</v>
      </c>
      <c r="AY3007" s="4">
        <v>56</v>
      </c>
      <c r="AZ3007" s="4">
        <v>5.8928571428571397</v>
      </c>
    </row>
    <row r="3008" spans="1:52" x14ac:dyDescent="0.25">
      <c r="A3008" s="4">
        <v>2017</v>
      </c>
      <c r="B3008" s="4" t="s">
        <v>511</v>
      </c>
      <c r="C3008" t="s">
        <v>194</v>
      </c>
      <c r="D3008" t="s">
        <v>205</v>
      </c>
      <c r="E3008" t="s">
        <v>717</v>
      </c>
      <c r="F3008" s="4">
        <v>78</v>
      </c>
      <c r="G3008">
        <v>17</v>
      </c>
      <c r="H3008">
        <v>3.8235294117647101</v>
      </c>
      <c r="I3008">
        <v>78</v>
      </c>
      <c r="J3008">
        <v>4.1923076923076898</v>
      </c>
      <c r="K3008">
        <v>0</v>
      </c>
      <c r="L3008">
        <v>0</v>
      </c>
      <c r="M3008">
        <v>36</v>
      </c>
      <c r="N3008">
        <v>1979.5873015873001</v>
      </c>
      <c r="O3008">
        <v>0.46153846153846201</v>
      </c>
      <c r="P3008">
        <v>69</v>
      </c>
      <c r="Q3008">
        <v>25.6086956521739</v>
      </c>
      <c r="R3008">
        <v>30</v>
      </c>
      <c r="S3008">
        <v>127.73333333333299</v>
      </c>
      <c r="T3008">
        <v>36</v>
      </c>
      <c r="U3008">
        <v>186.083333333333</v>
      </c>
      <c r="V3008">
        <v>30</v>
      </c>
      <c r="W3008">
        <v>33.733333333333299</v>
      </c>
      <c r="X3008">
        <v>41</v>
      </c>
      <c r="Y3008">
        <v>168.31707317073199</v>
      </c>
      <c r="Z3008">
        <v>36</v>
      </c>
      <c r="AA3008">
        <v>392.79411764705901</v>
      </c>
      <c r="AB3008">
        <v>42</v>
      </c>
      <c r="AC3008">
        <v>202.97619047619</v>
      </c>
      <c r="AD3008">
        <v>0.53846153846153799</v>
      </c>
      <c r="AE3008">
        <v>10</v>
      </c>
      <c r="AF3008">
        <v>113.3</v>
      </c>
      <c r="AG3008">
        <v>0.128205128205128</v>
      </c>
      <c r="AH3008" s="4">
        <v>24</v>
      </c>
      <c r="AI3008">
        <v>0.70588235294117696</v>
      </c>
      <c r="AJ3008" s="4">
        <v>7</v>
      </c>
      <c r="AK3008">
        <v>0.20588235294117599</v>
      </c>
      <c r="AL3008" s="4">
        <v>9</v>
      </c>
      <c r="AM3008">
        <v>0.214285714285714</v>
      </c>
      <c r="AN3008" s="4">
        <v>1</v>
      </c>
      <c r="AO3008">
        <v>2.3809523809523801E-2</v>
      </c>
      <c r="AP3008" s="4">
        <v>0</v>
      </c>
      <c r="AQ3008">
        <v>0</v>
      </c>
      <c r="AR3008" s="4">
        <v>0</v>
      </c>
      <c r="AS3008">
        <v>0</v>
      </c>
      <c r="AT3008" s="4">
        <v>0</v>
      </c>
      <c r="AU3008" s="4">
        <v>0</v>
      </c>
      <c r="AV3008" s="4">
        <v>3</v>
      </c>
      <c r="AW3008">
        <v>1.5</v>
      </c>
      <c r="AX3008" s="4">
        <f t="shared" si="46"/>
        <v>52</v>
      </c>
      <c r="AY3008" s="4">
        <v>34</v>
      </c>
      <c r="AZ3008" s="4">
        <v>10.588235294117601</v>
      </c>
    </row>
    <row r="3009" spans="1:52" x14ac:dyDescent="0.25">
      <c r="A3009" s="4">
        <v>2017</v>
      </c>
      <c r="B3009" s="4" t="s">
        <v>511</v>
      </c>
      <c r="C3009" t="s">
        <v>194</v>
      </c>
      <c r="D3009" t="s">
        <v>139</v>
      </c>
      <c r="E3009" t="s">
        <v>655</v>
      </c>
      <c r="F3009" s="4">
        <v>84</v>
      </c>
      <c r="G3009">
        <v>17</v>
      </c>
      <c r="H3009">
        <v>2.7058823529411802</v>
      </c>
      <c r="I3009">
        <v>84</v>
      </c>
      <c r="J3009">
        <v>4.6785714285714297</v>
      </c>
      <c r="K3009">
        <v>0</v>
      </c>
      <c r="L3009">
        <v>0</v>
      </c>
      <c r="M3009">
        <v>21</v>
      </c>
      <c r="N3009">
        <v>1333.42857142857</v>
      </c>
      <c r="O3009">
        <v>0.25</v>
      </c>
      <c r="P3009">
        <v>72</v>
      </c>
      <c r="Q3009">
        <v>20.9305555555556</v>
      </c>
      <c r="R3009">
        <v>32</v>
      </c>
      <c r="S3009">
        <v>147.875</v>
      </c>
      <c r="T3009">
        <v>33</v>
      </c>
      <c r="U3009">
        <v>148.21212121212099</v>
      </c>
      <c r="V3009">
        <v>29</v>
      </c>
      <c r="W3009">
        <v>23.7931034482759</v>
      </c>
      <c r="X3009">
        <v>47</v>
      </c>
      <c r="Y3009">
        <v>109.14893617021301</v>
      </c>
      <c r="Z3009">
        <v>33</v>
      </c>
      <c r="AA3009">
        <v>556.44827586206895</v>
      </c>
      <c r="AB3009">
        <v>51</v>
      </c>
      <c r="AC3009">
        <v>138.07843137254901</v>
      </c>
      <c r="AD3009">
        <v>0.60714285714285698</v>
      </c>
      <c r="AE3009">
        <v>17</v>
      </c>
      <c r="AF3009">
        <v>58.529411764705898</v>
      </c>
      <c r="AG3009">
        <v>0.202380952380952</v>
      </c>
      <c r="AH3009" s="4">
        <v>24</v>
      </c>
      <c r="AI3009">
        <v>0.82758620689655205</v>
      </c>
      <c r="AJ3009" s="4">
        <v>7</v>
      </c>
      <c r="AK3009">
        <v>0.24137931034482801</v>
      </c>
      <c r="AL3009" s="4">
        <v>14</v>
      </c>
      <c r="AM3009">
        <v>0.27450980392156898</v>
      </c>
      <c r="AN3009" s="4">
        <v>1</v>
      </c>
      <c r="AO3009">
        <v>1.9607843137254902E-2</v>
      </c>
      <c r="AP3009" s="4">
        <v>2</v>
      </c>
      <c r="AQ3009">
        <v>2.3809523809523801E-2</v>
      </c>
      <c r="AR3009" s="4">
        <v>0</v>
      </c>
      <c r="AS3009">
        <v>0</v>
      </c>
      <c r="AT3009" s="4">
        <v>0</v>
      </c>
      <c r="AU3009" s="4">
        <v>0</v>
      </c>
      <c r="AV3009" s="4">
        <v>2</v>
      </c>
      <c r="AW3009">
        <v>1.52727272727273</v>
      </c>
      <c r="AX3009" s="4">
        <f t="shared" si="46"/>
        <v>54.999999999999901</v>
      </c>
      <c r="AY3009" s="4">
        <v>31</v>
      </c>
      <c r="AZ3009" s="4">
        <v>8.67741935483871</v>
      </c>
    </row>
    <row r="3010" spans="1:52" x14ac:dyDescent="0.25">
      <c r="A3010" s="4">
        <v>2017</v>
      </c>
      <c r="B3010" s="4" t="s">
        <v>511</v>
      </c>
      <c r="C3010" t="s">
        <v>194</v>
      </c>
      <c r="D3010" t="s">
        <v>198</v>
      </c>
      <c r="E3010" t="s">
        <v>710</v>
      </c>
      <c r="F3010" s="4">
        <v>33</v>
      </c>
      <c r="G3010">
        <v>1</v>
      </c>
      <c r="H3010">
        <v>2</v>
      </c>
      <c r="I3010">
        <v>33</v>
      </c>
      <c r="J3010">
        <v>3.48484848484848</v>
      </c>
      <c r="K3010">
        <v>0</v>
      </c>
      <c r="L3010">
        <v>0</v>
      </c>
      <c r="M3010">
        <v>15</v>
      </c>
      <c r="N3010">
        <v>1520.22580645161</v>
      </c>
      <c r="O3010">
        <v>0.45454545454545497</v>
      </c>
      <c r="P3010">
        <v>30</v>
      </c>
      <c r="Q3010">
        <v>32.566666666666698</v>
      </c>
      <c r="R3010">
        <v>12</v>
      </c>
      <c r="S3010">
        <v>119.5</v>
      </c>
      <c r="T3010">
        <v>4</v>
      </c>
      <c r="U3010">
        <v>176</v>
      </c>
      <c r="V3010">
        <v>4</v>
      </c>
      <c r="W3010">
        <v>9.5</v>
      </c>
      <c r="X3010">
        <v>29</v>
      </c>
      <c r="Y3010">
        <v>171.586206896552</v>
      </c>
      <c r="Z3010">
        <v>4</v>
      </c>
      <c r="AA3010">
        <v>562</v>
      </c>
      <c r="AB3010">
        <v>29</v>
      </c>
      <c r="AC3010">
        <v>190.03448275862101</v>
      </c>
      <c r="AD3010">
        <v>0.87878787878787901</v>
      </c>
      <c r="AE3010">
        <v>3</v>
      </c>
      <c r="AF3010">
        <v>124.666666666667</v>
      </c>
      <c r="AG3010">
        <v>9.0909090909090898E-2</v>
      </c>
      <c r="AH3010" s="4">
        <v>0</v>
      </c>
      <c r="AI3010">
        <v>0</v>
      </c>
      <c r="AJ3010" s="4">
        <v>1</v>
      </c>
      <c r="AK3010">
        <v>0.25</v>
      </c>
      <c r="AL3010" s="4">
        <v>4</v>
      </c>
      <c r="AM3010">
        <v>0.13793103448275901</v>
      </c>
      <c r="AN3010" s="4">
        <v>7</v>
      </c>
      <c r="AO3010">
        <v>0.24137931034482801</v>
      </c>
      <c r="AP3010" s="4">
        <v>0</v>
      </c>
      <c r="AQ3010">
        <v>0</v>
      </c>
      <c r="AR3010" s="4">
        <v>0</v>
      </c>
      <c r="AS3010">
        <v>0</v>
      </c>
      <c r="AT3010" s="4">
        <v>0</v>
      </c>
      <c r="AU3010" s="4">
        <v>0</v>
      </c>
      <c r="AV3010" s="4">
        <v>0</v>
      </c>
      <c r="AW3010">
        <v>1.8333333333333299</v>
      </c>
      <c r="AX3010" s="4">
        <f t="shared" si="46"/>
        <v>18.000000000000032</v>
      </c>
      <c r="AY3010" s="4">
        <v>4</v>
      </c>
      <c r="AZ3010" s="4">
        <v>8.75</v>
      </c>
    </row>
    <row r="3011" spans="1:52" x14ac:dyDescent="0.25">
      <c r="A3011" s="4">
        <v>2017</v>
      </c>
      <c r="B3011" s="4" t="s">
        <v>511</v>
      </c>
      <c r="C3011" t="s">
        <v>194</v>
      </c>
      <c r="D3011" t="s">
        <v>234</v>
      </c>
      <c r="E3011" t="s">
        <v>745</v>
      </c>
      <c r="F3011" s="4">
        <v>80</v>
      </c>
      <c r="G3011">
        <v>21</v>
      </c>
      <c r="H3011">
        <v>8</v>
      </c>
      <c r="I3011">
        <v>80</v>
      </c>
      <c r="J3011">
        <v>5.9749999999999996</v>
      </c>
      <c r="K3011">
        <v>0</v>
      </c>
      <c r="L3011">
        <v>0</v>
      </c>
      <c r="M3011">
        <v>43</v>
      </c>
      <c r="N3011">
        <v>1963.7088607594901</v>
      </c>
      <c r="O3011">
        <v>0.53749999999999998</v>
      </c>
      <c r="P3011">
        <v>72</v>
      </c>
      <c r="Q3011">
        <v>13.5416666666667</v>
      </c>
      <c r="R3011">
        <v>32</v>
      </c>
      <c r="S3011">
        <v>83.9375</v>
      </c>
      <c r="T3011">
        <v>35</v>
      </c>
      <c r="U3011">
        <v>126.25714285714299</v>
      </c>
      <c r="V3011">
        <v>30</v>
      </c>
      <c r="W3011">
        <v>69.133333333333297</v>
      </c>
      <c r="X3011">
        <v>42</v>
      </c>
      <c r="Y3011">
        <v>100.71428571428601</v>
      </c>
      <c r="Z3011">
        <v>37</v>
      </c>
      <c r="AA3011">
        <v>460.23529411764702</v>
      </c>
      <c r="AB3011">
        <v>43</v>
      </c>
      <c r="AC3011">
        <v>144.81395348837199</v>
      </c>
      <c r="AD3011">
        <v>0.53749999999999998</v>
      </c>
      <c r="AE3011">
        <v>13</v>
      </c>
      <c r="AF3011">
        <v>74.461538461538495</v>
      </c>
      <c r="AG3011">
        <v>0.16250000000000001</v>
      </c>
      <c r="AH3011" s="4">
        <v>22</v>
      </c>
      <c r="AI3011">
        <v>0.64705882352941202</v>
      </c>
      <c r="AJ3011" s="4">
        <v>11</v>
      </c>
      <c r="AK3011">
        <v>0.32352941176470601</v>
      </c>
      <c r="AL3011" s="4">
        <v>16</v>
      </c>
      <c r="AM3011">
        <v>0.372093023255814</v>
      </c>
      <c r="AN3011" s="4">
        <v>4</v>
      </c>
      <c r="AO3011">
        <v>9.3023255813953501E-2</v>
      </c>
      <c r="AP3011" s="4">
        <v>0</v>
      </c>
      <c r="AQ3011">
        <v>0</v>
      </c>
      <c r="AR3011" s="4">
        <v>0</v>
      </c>
      <c r="AS3011">
        <v>0</v>
      </c>
      <c r="AT3011" s="4">
        <v>0</v>
      </c>
      <c r="AU3011" s="4">
        <v>0</v>
      </c>
      <c r="AV3011" s="4">
        <v>2</v>
      </c>
      <c r="AW3011">
        <v>1.6326530612244901</v>
      </c>
      <c r="AX3011" s="4">
        <f t="shared" ref="AX3011:AX3074" si="47">IF(ISERROR(F3011/AW3011),0,F3011/AW3011)</f>
        <v>48.999999999999993</v>
      </c>
      <c r="AY3011" s="4">
        <v>35</v>
      </c>
      <c r="AZ3011" s="4">
        <v>13.5142857142857</v>
      </c>
    </row>
    <row r="3012" spans="1:52" x14ac:dyDescent="0.25">
      <c r="A3012" s="4">
        <v>2017</v>
      </c>
      <c r="B3012" s="4" t="s">
        <v>511</v>
      </c>
      <c r="C3012" t="s">
        <v>194</v>
      </c>
      <c r="D3012" t="s">
        <v>215</v>
      </c>
      <c r="E3012" t="s">
        <v>727</v>
      </c>
      <c r="F3012" s="4">
        <v>82</v>
      </c>
      <c r="G3012">
        <v>5</v>
      </c>
      <c r="H3012">
        <v>4.8</v>
      </c>
      <c r="I3012">
        <v>81</v>
      </c>
      <c r="J3012">
        <v>3.2962962962962998</v>
      </c>
      <c r="K3012">
        <v>0</v>
      </c>
      <c r="L3012">
        <v>0</v>
      </c>
      <c r="M3012">
        <v>33</v>
      </c>
      <c r="N3012">
        <v>1567.0129870129899</v>
      </c>
      <c r="O3012">
        <v>0.40243902439024398</v>
      </c>
      <c r="P3012">
        <v>62</v>
      </c>
      <c r="Q3012">
        <v>18.645161290322601</v>
      </c>
      <c r="R3012">
        <v>25</v>
      </c>
      <c r="S3012">
        <v>67.52</v>
      </c>
      <c r="T3012">
        <v>26</v>
      </c>
      <c r="U3012">
        <v>136.38461538461499</v>
      </c>
      <c r="V3012">
        <v>22</v>
      </c>
      <c r="W3012">
        <v>35.863636363636402</v>
      </c>
      <c r="X3012">
        <v>51</v>
      </c>
      <c r="Y3012">
        <v>101.156862745098</v>
      </c>
      <c r="Z3012">
        <v>27</v>
      </c>
      <c r="AA3012">
        <v>642.79999999999995</v>
      </c>
      <c r="AB3012">
        <v>54</v>
      </c>
      <c r="AC3012">
        <v>125.611111111111</v>
      </c>
      <c r="AD3012">
        <v>0.65853658536585402</v>
      </c>
      <c r="AE3012">
        <v>21</v>
      </c>
      <c r="AF3012">
        <v>41.047619047619101</v>
      </c>
      <c r="AG3012">
        <v>0.25609756097560998</v>
      </c>
      <c r="AH3012" s="4">
        <v>19</v>
      </c>
      <c r="AI3012">
        <v>0.95</v>
      </c>
      <c r="AJ3012" s="4">
        <v>2</v>
      </c>
      <c r="AK3012">
        <v>0.1</v>
      </c>
      <c r="AL3012" s="4">
        <v>12</v>
      </c>
      <c r="AM3012">
        <v>0.22222222222222199</v>
      </c>
      <c r="AN3012" s="4">
        <v>1</v>
      </c>
      <c r="AO3012">
        <v>1.85185185185185E-2</v>
      </c>
      <c r="AP3012" s="4">
        <v>0</v>
      </c>
      <c r="AQ3012">
        <v>0</v>
      </c>
      <c r="AR3012" s="4">
        <v>0</v>
      </c>
      <c r="AS3012">
        <v>0</v>
      </c>
      <c r="AT3012" s="4">
        <v>1</v>
      </c>
      <c r="AU3012" s="4">
        <v>0</v>
      </c>
      <c r="AV3012" s="4">
        <v>2</v>
      </c>
      <c r="AW3012">
        <v>1.9756097560975601</v>
      </c>
      <c r="AX3012" s="4">
        <f t="shared" si="47"/>
        <v>41.506172839506192</v>
      </c>
      <c r="AY3012" s="4">
        <v>23</v>
      </c>
      <c r="AZ3012" s="4">
        <v>15.6521739130435</v>
      </c>
    </row>
    <row r="3013" spans="1:52" x14ac:dyDescent="0.25">
      <c r="A3013" s="4">
        <v>2017</v>
      </c>
      <c r="B3013" s="4" t="s">
        <v>511</v>
      </c>
      <c r="C3013" t="s">
        <v>194</v>
      </c>
      <c r="D3013" t="s">
        <v>216</v>
      </c>
      <c r="E3013" t="s">
        <v>728</v>
      </c>
      <c r="F3013" s="4">
        <v>69</v>
      </c>
      <c r="G3013">
        <v>12</v>
      </c>
      <c r="H3013">
        <v>4.5833333333333304</v>
      </c>
      <c r="I3013">
        <v>68</v>
      </c>
      <c r="J3013">
        <v>4.9852941176470598</v>
      </c>
      <c r="K3013">
        <v>2</v>
      </c>
      <c r="L3013">
        <v>2.9411764705882401E-2</v>
      </c>
      <c r="M3013">
        <v>25</v>
      </c>
      <c r="N3013">
        <v>1129.8474576271201</v>
      </c>
      <c r="O3013">
        <v>0.36231884057970998</v>
      </c>
      <c r="P3013">
        <v>58</v>
      </c>
      <c r="Q3013">
        <v>13.8275862068966</v>
      </c>
      <c r="R3013">
        <v>19</v>
      </c>
      <c r="S3013">
        <v>88.368421052631604</v>
      </c>
      <c r="T3013">
        <v>21</v>
      </c>
      <c r="U3013">
        <v>200.142857142857</v>
      </c>
      <c r="V3013">
        <v>15</v>
      </c>
      <c r="W3013">
        <v>40.266666666666701</v>
      </c>
      <c r="X3013">
        <v>43</v>
      </c>
      <c r="Y3013">
        <v>126.162790697674</v>
      </c>
      <c r="Z3013">
        <v>21</v>
      </c>
      <c r="AA3013">
        <v>398.7</v>
      </c>
      <c r="AB3013">
        <v>47</v>
      </c>
      <c r="AC3013">
        <v>128.177777777778</v>
      </c>
      <c r="AD3013">
        <v>0.65217391304347805</v>
      </c>
      <c r="AE3013">
        <v>12</v>
      </c>
      <c r="AF3013">
        <v>63.6666666666667</v>
      </c>
      <c r="AG3013">
        <v>0.173913043478261</v>
      </c>
      <c r="AH3013" s="4">
        <v>18</v>
      </c>
      <c r="AI3013">
        <v>0.9</v>
      </c>
      <c r="AJ3013" s="4">
        <v>7</v>
      </c>
      <c r="AK3013">
        <v>0.35</v>
      </c>
      <c r="AL3013" s="4">
        <v>14</v>
      </c>
      <c r="AM3013">
        <v>0.31111111111111101</v>
      </c>
      <c r="AN3013" s="4">
        <v>1</v>
      </c>
      <c r="AO3013">
        <v>2.2222222222222199E-2</v>
      </c>
      <c r="AP3013" s="4">
        <v>1</v>
      </c>
      <c r="AQ3013">
        <v>1.4492753623188401E-2</v>
      </c>
      <c r="AR3013" s="4">
        <v>0</v>
      </c>
      <c r="AS3013">
        <v>0</v>
      </c>
      <c r="AT3013" s="4">
        <v>1</v>
      </c>
      <c r="AU3013" s="4">
        <v>0</v>
      </c>
      <c r="AV3013" s="4">
        <v>0</v>
      </c>
      <c r="AW3013">
        <v>1.8888888888888899</v>
      </c>
      <c r="AX3013" s="4">
        <f t="shared" si="47"/>
        <v>36.529411764705863</v>
      </c>
      <c r="AY3013" s="4">
        <v>17</v>
      </c>
      <c r="AZ3013" s="4">
        <v>6.0588235294117601</v>
      </c>
    </row>
    <row r="3014" spans="1:52" x14ac:dyDescent="0.25">
      <c r="A3014" s="4">
        <v>2017</v>
      </c>
      <c r="B3014" s="4" t="s">
        <v>511</v>
      </c>
      <c r="C3014" t="s">
        <v>194</v>
      </c>
      <c r="D3014" t="s">
        <v>206</v>
      </c>
      <c r="E3014" t="s">
        <v>718</v>
      </c>
      <c r="F3014" s="4">
        <v>133</v>
      </c>
      <c r="G3014">
        <v>24</v>
      </c>
      <c r="H3014">
        <v>2.5833333333333299</v>
      </c>
      <c r="I3014">
        <v>132</v>
      </c>
      <c r="J3014">
        <v>4.4545454545454497</v>
      </c>
      <c r="K3014">
        <v>1</v>
      </c>
      <c r="L3014">
        <v>7.5757575757575803E-3</v>
      </c>
      <c r="M3014">
        <v>23</v>
      </c>
      <c r="N3014">
        <v>373.16806722689103</v>
      </c>
      <c r="O3014">
        <v>0.17293233082706799</v>
      </c>
      <c r="P3014">
        <v>103</v>
      </c>
      <c r="Q3014">
        <v>14.3495145631068</v>
      </c>
      <c r="R3014">
        <v>47</v>
      </c>
      <c r="S3014">
        <v>65.255319148936195</v>
      </c>
      <c r="T3014">
        <v>41</v>
      </c>
      <c r="U3014">
        <v>150.53658536585399</v>
      </c>
      <c r="V3014">
        <v>23</v>
      </c>
      <c r="W3014">
        <v>14</v>
      </c>
      <c r="X3014">
        <v>78</v>
      </c>
      <c r="Y3014">
        <v>102.666666666667</v>
      </c>
      <c r="Z3014">
        <v>46</v>
      </c>
      <c r="AA3014">
        <v>319.46666666666698</v>
      </c>
      <c r="AB3014">
        <v>86</v>
      </c>
      <c r="AC3014">
        <v>130.31764705882401</v>
      </c>
      <c r="AD3014">
        <v>0.63909774436090205</v>
      </c>
      <c r="AE3014">
        <v>26</v>
      </c>
      <c r="AF3014">
        <v>37.153846153846203</v>
      </c>
      <c r="AG3014">
        <v>0.19548872180451099</v>
      </c>
      <c r="AH3014" s="4">
        <v>30</v>
      </c>
      <c r="AI3014">
        <v>0.66666666666666696</v>
      </c>
      <c r="AJ3014" s="4">
        <v>7</v>
      </c>
      <c r="AK3014">
        <v>0.155555555555556</v>
      </c>
      <c r="AL3014" s="4">
        <v>24</v>
      </c>
      <c r="AM3014">
        <v>0.28235294117647097</v>
      </c>
      <c r="AN3014" s="4">
        <v>4</v>
      </c>
      <c r="AO3014">
        <v>4.7058823529411799E-2</v>
      </c>
      <c r="AP3014" s="4">
        <v>0</v>
      </c>
      <c r="AQ3014">
        <v>0</v>
      </c>
      <c r="AR3014" s="4">
        <v>0</v>
      </c>
      <c r="AS3014">
        <v>0</v>
      </c>
      <c r="AT3014" s="4">
        <v>1</v>
      </c>
      <c r="AU3014" s="4">
        <v>0</v>
      </c>
      <c r="AV3014" s="4">
        <v>4</v>
      </c>
      <c r="AW3014">
        <v>1.78378378378378</v>
      </c>
      <c r="AX3014" s="4">
        <f t="shared" si="47"/>
        <v>74.560606060606219</v>
      </c>
      <c r="AY3014" s="4">
        <v>34</v>
      </c>
      <c r="AZ3014" s="4">
        <v>4.8181818181818201</v>
      </c>
    </row>
    <row r="3015" spans="1:52" x14ac:dyDescent="0.25">
      <c r="A3015" s="4">
        <v>2017</v>
      </c>
      <c r="B3015" s="4" t="s">
        <v>511</v>
      </c>
      <c r="C3015" t="s">
        <v>194</v>
      </c>
      <c r="D3015" t="s">
        <v>293</v>
      </c>
      <c r="E3015" t="s">
        <v>799</v>
      </c>
      <c r="F3015" s="4">
        <v>1</v>
      </c>
      <c r="G3015">
        <v>0</v>
      </c>
      <c r="H3015">
        <v>0</v>
      </c>
      <c r="I3015">
        <v>1</v>
      </c>
      <c r="J3015">
        <v>2</v>
      </c>
      <c r="K3015">
        <v>0</v>
      </c>
      <c r="L3015">
        <v>0</v>
      </c>
      <c r="M3015">
        <v>0</v>
      </c>
      <c r="N3015">
        <v>646</v>
      </c>
      <c r="O3015">
        <v>0</v>
      </c>
      <c r="P3015">
        <v>1</v>
      </c>
      <c r="Q3015">
        <v>12</v>
      </c>
      <c r="R3015">
        <v>1</v>
      </c>
      <c r="S3015">
        <v>186</v>
      </c>
      <c r="T3015">
        <v>1</v>
      </c>
      <c r="U3015">
        <v>133</v>
      </c>
      <c r="V3015">
        <v>1</v>
      </c>
      <c r="W3015">
        <v>9</v>
      </c>
      <c r="X3015">
        <v>0</v>
      </c>
      <c r="Y3015">
        <v>0</v>
      </c>
      <c r="Z3015">
        <v>1</v>
      </c>
      <c r="AA3015">
        <v>308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 s="4">
        <v>1</v>
      </c>
      <c r="AI3015">
        <v>1</v>
      </c>
      <c r="AJ3015" s="4">
        <v>0</v>
      </c>
      <c r="AK3015">
        <v>0</v>
      </c>
      <c r="AL3015" s="4">
        <v>0</v>
      </c>
      <c r="AM3015">
        <v>0</v>
      </c>
      <c r="AN3015" s="4">
        <v>0</v>
      </c>
      <c r="AO3015">
        <v>0</v>
      </c>
      <c r="AP3015" s="4">
        <v>0</v>
      </c>
      <c r="AQ3015">
        <v>0</v>
      </c>
      <c r="AR3015" s="4">
        <v>0</v>
      </c>
      <c r="AS3015">
        <v>0</v>
      </c>
      <c r="AT3015" s="4">
        <v>0</v>
      </c>
      <c r="AU3015" s="4">
        <v>0</v>
      </c>
      <c r="AV3015" s="4">
        <v>0</v>
      </c>
      <c r="AW3015">
        <v>1</v>
      </c>
      <c r="AX3015" s="4">
        <f t="shared" si="47"/>
        <v>1</v>
      </c>
      <c r="AY3015" s="4">
        <v>1</v>
      </c>
      <c r="AZ3015" s="4">
        <v>0</v>
      </c>
    </row>
    <row r="3016" spans="1:52" x14ac:dyDescent="0.25">
      <c r="A3016" s="4">
        <v>2017</v>
      </c>
      <c r="B3016" s="4" t="s">
        <v>511</v>
      </c>
      <c r="C3016" t="s">
        <v>194</v>
      </c>
      <c r="D3016" t="s">
        <v>232</v>
      </c>
      <c r="E3016" t="s">
        <v>743</v>
      </c>
      <c r="F3016" s="4">
        <v>221</v>
      </c>
      <c r="G3016">
        <v>8</v>
      </c>
      <c r="H3016">
        <v>7.125</v>
      </c>
      <c r="I3016">
        <v>220</v>
      </c>
      <c r="J3016">
        <v>3.3681818181818199</v>
      </c>
      <c r="K3016">
        <v>8</v>
      </c>
      <c r="L3016">
        <v>3.6363636363636397E-2</v>
      </c>
      <c r="M3016">
        <v>11</v>
      </c>
      <c r="N3016">
        <v>210.216589861751</v>
      </c>
      <c r="O3016">
        <v>4.9773755656108601E-2</v>
      </c>
      <c r="P3016">
        <v>150</v>
      </c>
      <c r="Q3016">
        <v>13.8066666666667</v>
      </c>
      <c r="R3016">
        <v>30</v>
      </c>
      <c r="S3016">
        <v>24.933333333333302</v>
      </c>
      <c r="T3016">
        <v>11</v>
      </c>
      <c r="U3016">
        <v>182.09090909090901</v>
      </c>
      <c r="V3016">
        <v>10</v>
      </c>
      <c r="W3016">
        <v>10</v>
      </c>
      <c r="X3016">
        <v>199</v>
      </c>
      <c r="Y3016">
        <v>49.0552763819096</v>
      </c>
      <c r="Z3016">
        <v>11</v>
      </c>
      <c r="AA3016">
        <v>432.54545454545502</v>
      </c>
      <c r="AB3016">
        <v>210</v>
      </c>
      <c r="AC3016">
        <v>66.425837320574203</v>
      </c>
      <c r="AD3016">
        <v>0.94570135746606299</v>
      </c>
      <c r="AE3016">
        <v>116</v>
      </c>
      <c r="AF3016">
        <v>35.336206896551701</v>
      </c>
      <c r="AG3016">
        <v>0.52488687782805399</v>
      </c>
      <c r="AH3016" s="4">
        <v>7</v>
      </c>
      <c r="AI3016">
        <v>0.63636363636363602</v>
      </c>
      <c r="AJ3016" s="4">
        <v>1</v>
      </c>
      <c r="AK3016">
        <v>9.0909090909090898E-2</v>
      </c>
      <c r="AL3016" s="4">
        <v>12</v>
      </c>
      <c r="AM3016">
        <v>5.7416267942583699E-2</v>
      </c>
      <c r="AN3016" s="4">
        <v>4</v>
      </c>
      <c r="AO3016">
        <v>1.9138755980861202E-2</v>
      </c>
      <c r="AP3016" s="4">
        <v>1</v>
      </c>
      <c r="AQ3016">
        <v>4.5248868778280599E-3</v>
      </c>
      <c r="AR3016" s="4">
        <v>0</v>
      </c>
      <c r="AS3016">
        <v>0</v>
      </c>
      <c r="AT3016" s="4">
        <v>0</v>
      </c>
      <c r="AU3016" s="4">
        <v>0</v>
      </c>
      <c r="AV3016" s="4">
        <v>9</v>
      </c>
      <c r="AW3016">
        <v>2.23232323232323</v>
      </c>
      <c r="AX3016" s="4">
        <f t="shared" si="47"/>
        <v>99.000000000000099</v>
      </c>
      <c r="AY3016" s="4">
        <v>11</v>
      </c>
      <c r="AZ3016" s="4">
        <v>10.636363636363599</v>
      </c>
    </row>
    <row r="3017" spans="1:52" x14ac:dyDescent="0.25">
      <c r="A3017" s="4">
        <v>2017</v>
      </c>
      <c r="B3017" s="4" t="s">
        <v>511</v>
      </c>
      <c r="C3017" t="s">
        <v>194</v>
      </c>
      <c r="D3017" t="s">
        <v>314</v>
      </c>
      <c r="E3017" t="s">
        <v>819</v>
      </c>
      <c r="F3017" s="4">
        <v>67</v>
      </c>
      <c r="G3017">
        <v>12</v>
      </c>
      <c r="H3017">
        <v>4.8333333333333304</v>
      </c>
      <c r="I3017">
        <v>67</v>
      </c>
      <c r="J3017">
        <v>4.8358208955223896</v>
      </c>
      <c r="K3017">
        <v>0</v>
      </c>
      <c r="L3017">
        <v>0</v>
      </c>
      <c r="M3017">
        <v>30</v>
      </c>
      <c r="N3017">
        <v>3504.0149253731302</v>
      </c>
      <c r="O3017">
        <v>0.44776119402985098</v>
      </c>
      <c r="P3017">
        <v>40</v>
      </c>
      <c r="Q3017">
        <v>83.1</v>
      </c>
      <c r="R3017">
        <v>34</v>
      </c>
      <c r="S3017">
        <v>135.64705882352899</v>
      </c>
      <c r="T3017">
        <v>35</v>
      </c>
      <c r="U3017">
        <v>166.6</v>
      </c>
      <c r="V3017">
        <v>29</v>
      </c>
      <c r="W3017">
        <v>45.965517241379303</v>
      </c>
      <c r="X3017">
        <v>29</v>
      </c>
      <c r="Y3017">
        <v>181.413793103448</v>
      </c>
      <c r="Z3017">
        <v>36</v>
      </c>
      <c r="AA3017">
        <v>385.06060606060601</v>
      </c>
      <c r="AB3017">
        <v>31</v>
      </c>
      <c r="AC3017">
        <v>236.35483870967701</v>
      </c>
      <c r="AD3017">
        <v>0.462686567164179</v>
      </c>
      <c r="AE3017">
        <v>3</v>
      </c>
      <c r="AF3017">
        <v>95.3333333333333</v>
      </c>
      <c r="AG3017">
        <v>4.47761194029851E-2</v>
      </c>
      <c r="AH3017" s="4">
        <v>29</v>
      </c>
      <c r="AI3017">
        <v>0.87878787878787901</v>
      </c>
      <c r="AJ3017" s="4">
        <v>9</v>
      </c>
      <c r="AK3017">
        <v>0.27272727272727298</v>
      </c>
      <c r="AL3017" s="4">
        <v>20</v>
      </c>
      <c r="AM3017">
        <v>0.64516129032258096</v>
      </c>
      <c r="AN3017" s="4">
        <v>2</v>
      </c>
      <c r="AO3017">
        <v>6.4516129032258104E-2</v>
      </c>
      <c r="AP3017" s="4">
        <v>1</v>
      </c>
      <c r="AQ3017">
        <v>1.49253731343284E-2</v>
      </c>
      <c r="AR3017" s="4">
        <v>0</v>
      </c>
      <c r="AS3017">
        <v>0</v>
      </c>
      <c r="AT3017" s="4">
        <v>0</v>
      </c>
      <c r="AU3017" s="4">
        <v>0</v>
      </c>
      <c r="AV3017" s="4">
        <v>1</v>
      </c>
      <c r="AW3017">
        <v>1.3958333333333299</v>
      </c>
      <c r="AX3017" s="4">
        <f t="shared" si="47"/>
        <v>48.000000000000114</v>
      </c>
      <c r="AY3017" s="4">
        <v>36</v>
      </c>
      <c r="AZ3017" s="4">
        <v>9.3888888888888893</v>
      </c>
    </row>
    <row r="3018" spans="1:52" x14ac:dyDescent="0.25">
      <c r="A3018" s="4">
        <v>2017</v>
      </c>
      <c r="B3018" s="4" t="s">
        <v>511</v>
      </c>
      <c r="C3018" t="s">
        <v>194</v>
      </c>
      <c r="D3018" t="s">
        <v>374</v>
      </c>
      <c r="E3018" t="s">
        <v>873</v>
      </c>
      <c r="F3018" s="4">
        <v>90</v>
      </c>
      <c r="G3018">
        <v>2</v>
      </c>
      <c r="H3018">
        <v>0</v>
      </c>
      <c r="I3018">
        <v>87</v>
      </c>
      <c r="J3018">
        <v>7.0459770114942497</v>
      </c>
      <c r="K3018">
        <v>5</v>
      </c>
      <c r="L3018">
        <v>5.7471264367816098E-2</v>
      </c>
      <c r="M3018">
        <v>8</v>
      </c>
      <c r="N3018">
        <v>49.773809523809497</v>
      </c>
      <c r="O3018">
        <v>8.8888888888888906E-2</v>
      </c>
      <c r="P3018">
        <v>81</v>
      </c>
      <c r="Q3018">
        <v>23.839506172839499</v>
      </c>
      <c r="R3018">
        <v>41</v>
      </c>
      <c r="S3018">
        <v>42.707317073170699</v>
      </c>
      <c r="T3018">
        <v>4</v>
      </c>
      <c r="U3018">
        <v>168.25</v>
      </c>
      <c r="V3018">
        <v>4</v>
      </c>
      <c r="W3018">
        <v>16.25</v>
      </c>
      <c r="X3018">
        <v>72</v>
      </c>
      <c r="Y3018">
        <v>85.1388888888889</v>
      </c>
      <c r="Z3018">
        <v>6</v>
      </c>
      <c r="AA3018">
        <v>766</v>
      </c>
      <c r="AB3018">
        <v>81</v>
      </c>
      <c r="AC3018">
        <v>121.246913580247</v>
      </c>
      <c r="AD3018">
        <v>0.9</v>
      </c>
      <c r="AE3018">
        <v>38</v>
      </c>
      <c r="AF3018">
        <v>87.315789473684205</v>
      </c>
      <c r="AG3018">
        <v>0.422222222222222</v>
      </c>
      <c r="AH3018" s="4">
        <v>3</v>
      </c>
      <c r="AI3018">
        <v>1.5</v>
      </c>
      <c r="AJ3018" s="4">
        <v>2</v>
      </c>
      <c r="AK3018">
        <v>1</v>
      </c>
      <c r="AL3018" s="4">
        <v>14</v>
      </c>
      <c r="AM3018">
        <v>0.17283950617284</v>
      </c>
      <c r="AN3018" s="4">
        <v>4</v>
      </c>
      <c r="AO3018">
        <v>4.9382716049382699E-2</v>
      </c>
      <c r="AP3018" s="4">
        <v>0</v>
      </c>
      <c r="AQ3018">
        <v>0</v>
      </c>
      <c r="AR3018" s="4">
        <v>0</v>
      </c>
      <c r="AS3018">
        <v>0</v>
      </c>
      <c r="AT3018" s="4">
        <v>3</v>
      </c>
      <c r="AU3018" s="4">
        <v>0</v>
      </c>
      <c r="AV3018" s="4">
        <v>7</v>
      </c>
      <c r="AW3018">
        <v>1.77551020408163</v>
      </c>
      <c r="AX3018" s="4">
        <f t="shared" si="47"/>
        <v>50.689655172413872</v>
      </c>
      <c r="AY3018" s="4">
        <v>4</v>
      </c>
      <c r="AZ3018" s="4">
        <v>2.6666666666666701</v>
      </c>
    </row>
    <row r="3019" spans="1:52" x14ac:dyDescent="0.25">
      <c r="A3019" s="4">
        <v>2017</v>
      </c>
      <c r="B3019" s="4" t="s">
        <v>511</v>
      </c>
      <c r="C3019" t="s">
        <v>194</v>
      </c>
      <c r="D3019" t="s">
        <v>400</v>
      </c>
      <c r="E3019" t="s">
        <v>897</v>
      </c>
      <c r="F3019" s="4">
        <v>124</v>
      </c>
      <c r="G3019">
        <v>4</v>
      </c>
      <c r="H3019">
        <v>3</v>
      </c>
      <c r="I3019">
        <v>123</v>
      </c>
      <c r="J3019">
        <v>5.3902439024390203</v>
      </c>
      <c r="K3019">
        <v>12</v>
      </c>
      <c r="L3019">
        <v>9.7560975609756101E-2</v>
      </c>
      <c r="M3019">
        <v>7</v>
      </c>
      <c r="N3019">
        <v>106.680672268908</v>
      </c>
      <c r="O3019">
        <v>5.6451612903225798E-2</v>
      </c>
      <c r="P3019">
        <v>74</v>
      </c>
      <c r="Q3019">
        <v>15.2702702702703</v>
      </c>
      <c r="R3019">
        <v>26</v>
      </c>
      <c r="S3019">
        <v>15.5769230769231</v>
      </c>
      <c r="T3019">
        <v>3</v>
      </c>
      <c r="U3019">
        <v>326.33333333333297</v>
      </c>
      <c r="V3019">
        <v>3</v>
      </c>
      <c r="W3019">
        <v>42</v>
      </c>
      <c r="X3019">
        <v>87</v>
      </c>
      <c r="Y3019">
        <v>45.632183908046002</v>
      </c>
      <c r="Z3019">
        <v>3</v>
      </c>
      <c r="AA3019">
        <v>569</v>
      </c>
      <c r="AB3019">
        <v>120</v>
      </c>
      <c r="AC3019">
        <v>60.55</v>
      </c>
      <c r="AD3019">
        <v>0.967741935483871</v>
      </c>
      <c r="AE3019">
        <v>72</v>
      </c>
      <c r="AF3019">
        <v>46.6944444444444</v>
      </c>
      <c r="AG3019">
        <v>0.58064516129032295</v>
      </c>
      <c r="AH3019" s="4">
        <v>3</v>
      </c>
      <c r="AI3019">
        <v>1.5</v>
      </c>
      <c r="AJ3019" s="4">
        <v>2</v>
      </c>
      <c r="AK3019">
        <v>1</v>
      </c>
      <c r="AL3019" s="4">
        <v>9</v>
      </c>
      <c r="AM3019">
        <v>7.4999999999999997E-2</v>
      </c>
      <c r="AN3019" s="4">
        <v>3</v>
      </c>
      <c r="AO3019">
        <v>2.5000000000000001E-2</v>
      </c>
      <c r="AP3019" s="4">
        <v>1</v>
      </c>
      <c r="AQ3019">
        <v>8.0645161290322596E-3</v>
      </c>
      <c r="AR3019" s="4">
        <v>0</v>
      </c>
      <c r="AS3019">
        <v>0</v>
      </c>
      <c r="AT3019" s="4">
        <v>1</v>
      </c>
      <c r="AU3019" s="4">
        <v>0</v>
      </c>
      <c r="AV3019" s="4">
        <v>3</v>
      </c>
      <c r="AW3019">
        <v>2.1578947368421102</v>
      </c>
      <c r="AX3019" s="4">
        <f t="shared" si="47"/>
        <v>57.463414634146211</v>
      </c>
      <c r="AY3019" s="4">
        <v>2</v>
      </c>
      <c r="AZ3019" s="4">
        <v>0.5</v>
      </c>
    </row>
    <row r="3020" spans="1:52" x14ac:dyDescent="0.25">
      <c r="A3020" s="4">
        <v>2017</v>
      </c>
      <c r="B3020" s="4" t="s">
        <v>511</v>
      </c>
      <c r="C3020" t="s">
        <v>194</v>
      </c>
      <c r="D3020" t="s">
        <v>454</v>
      </c>
      <c r="E3020" t="s">
        <v>951</v>
      </c>
      <c r="F3020" s="4">
        <v>25</v>
      </c>
      <c r="G3020">
        <v>7</v>
      </c>
      <c r="H3020">
        <v>1.5714285714285701</v>
      </c>
      <c r="I3020">
        <v>25</v>
      </c>
      <c r="J3020">
        <v>3.4</v>
      </c>
      <c r="K3020">
        <v>0</v>
      </c>
      <c r="L3020">
        <v>0</v>
      </c>
      <c r="M3020">
        <v>17</v>
      </c>
      <c r="N3020">
        <v>2176</v>
      </c>
      <c r="O3020">
        <v>0.68</v>
      </c>
      <c r="P3020">
        <v>25</v>
      </c>
      <c r="Q3020">
        <v>19.28</v>
      </c>
      <c r="R3020">
        <v>14</v>
      </c>
      <c r="S3020">
        <v>214.92857142857099</v>
      </c>
      <c r="T3020">
        <v>14</v>
      </c>
      <c r="U3020">
        <v>202.28571428571399</v>
      </c>
      <c r="V3020">
        <v>14</v>
      </c>
      <c r="W3020">
        <v>28.785714285714299</v>
      </c>
      <c r="X3020">
        <v>10</v>
      </c>
      <c r="Y3020">
        <v>170.8</v>
      </c>
      <c r="Z3020">
        <v>14</v>
      </c>
      <c r="AA3020">
        <v>423.92857142857099</v>
      </c>
      <c r="AB3020">
        <v>11</v>
      </c>
      <c r="AC3020">
        <v>229.727272727273</v>
      </c>
      <c r="AD3020">
        <v>0.44</v>
      </c>
      <c r="AE3020">
        <v>0</v>
      </c>
      <c r="AF3020">
        <v>0</v>
      </c>
      <c r="AG3020">
        <v>0</v>
      </c>
      <c r="AH3020" s="4">
        <v>9</v>
      </c>
      <c r="AI3020">
        <v>0.64285714285714302</v>
      </c>
      <c r="AJ3020" s="4">
        <v>2</v>
      </c>
      <c r="AK3020">
        <v>0.14285714285714299</v>
      </c>
      <c r="AL3020" s="4">
        <v>6</v>
      </c>
      <c r="AM3020">
        <v>0.54545454545454497</v>
      </c>
      <c r="AN3020" s="4">
        <v>0</v>
      </c>
      <c r="AO3020">
        <v>0</v>
      </c>
      <c r="AP3020" s="4">
        <v>0</v>
      </c>
      <c r="AQ3020">
        <v>0</v>
      </c>
      <c r="AR3020" s="4">
        <v>0</v>
      </c>
      <c r="AS3020">
        <v>0</v>
      </c>
      <c r="AT3020" s="4">
        <v>0</v>
      </c>
      <c r="AU3020" s="4">
        <v>0</v>
      </c>
      <c r="AV3020" s="4">
        <v>1</v>
      </c>
      <c r="AW3020">
        <v>1.19047619047619</v>
      </c>
      <c r="AX3020" s="4">
        <f t="shared" si="47"/>
        <v>21.000000000000007</v>
      </c>
      <c r="AY3020" s="4">
        <v>12</v>
      </c>
      <c r="AZ3020" s="4">
        <v>72.0833333333333</v>
      </c>
    </row>
    <row r="3021" spans="1:52" x14ac:dyDescent="0.25">
      <c r="A3021" s="4">
        <v>2017</v>
      </c>
      <c r="B3021" s="4" t="s">
        <v>511</v>
      </c>
      <c r="C3021" t="s">
        <v>194</v>
      </c>
      <c r="D3021" t="s">
        <v>456</v>
      </c>
      <c r="E3021" t="s">
        <v>953</v>
      </c>
      <c r="F3021" s="4">
        <v>29</v>
      </c>
      <c r="G3021">
        <v>3</v>
      </c>
      <c r="H3021">
        <v>10</v>
      </c>
      <c r="I3021">
        <v>29</v>
      </c>
      <c r="J3021">
        <v>4.3793103448275899</v>
      </c>
      <c r="K3021">
        <v>0</v>
      </c>
      <c r="L3021">
        <v>0</v>
      </c>
      <c r="M3021">
        <v>3</v>
      </c>
      <c r="N3021">
        <v>168.888888888889</v>
      </c>
      <c r="O3021">
        <v>0.10344827586206901</v>
      </c>
      <c r="P3021">
        <v>29</v>
      </c>
      <c r="Q3021">
        <v>19.172413793103399</v>
      </c>
      <c r="R3021">
        <v>10</v>
      </c>
      <c r="S3021">
        <v>214.1</v>
      </c>
      <c r="T3021">
        <v>15</v>
      </c>
      <c r="U3021">
        <v>193.26666666666699</v>
      </c>
      <c r="V3021">
        <v>12</v>
      </c>
      <c r="W3021">
        <v>11.5833333333333</v>
      </c>
      <c r="X3021">
        <v>12</v>
      </c>
      <c r="Y3021">
        <v>214.583333333333</v>
      </c>
      <c r="Z3021">
        <v>16</v>
      </c>
      <c r="AA3021">
        <v>484.625</v>
      </c>
      <c r="AB3021">
        <v>13</v>
      </c>
      <c r="AC3021">
        <v>251.69230769230799</v>
      </c>
      <c r="AD3021">
        <v>0.44827586206896602</v>
      </c>
      <c r="AE3021">
        <v>0</v>
      </c>
      <c r="AF3021">
        <v>0</v>
      </c>
      <c r="AG3021">
        <v>0</v>
      </c>
      <c r="AH3021" s="4">
        <v>11</v>
      </c>
      <c r="AI3021">
        <v>0.6875</v>
      </c>
      <c r="AJ3021" s="4">
        <v>4</v>
      </c>
      <c r="AK3021">
        <v>0.25</v>
      </c>
      <c r="AL3021" s="4">
        <v>7</v>
      </c>
      <c r="AM3021">
        <v>0.53846153846153799</v>
      </c>
      <c r="AN3021" s="4">
        <v>1</v>
      </c>
      <c r="AO3021">
        <v>7.69230769230769E-2</v>
      </c>
      <c r="AP3021" s="4">
        <v>0</v>
      </c>
      <c r="AQ3021">
        <v>0</v>
      </c>
      <c r="AR3021" s="4">
        <v>0</v>
      </c>
      <c r="AS3021">
        <v>0</v>
      </c>
      <c r="AT3021" s="4">
        <v>0</v>
      </c>
      <c r="AU3021" s="4">
        <v>0</v>
      </c>
      <c r="AV3021" s="4">
        <v>1</v>
      </c>
      <c r="AW3021">
        <v>1.1599999999999999</v>
      </c>
      <c r="AX3021" s="4">
        <f t="shared" si="47"/>
        <v>25</v>
      </c>
      <c r="AY3021" s="4">
        <v>12</v>
      </c>
      <c r="AZ3021" s="4">
        <v>3.5833333333333299</v>
      </c>
    </row>
    <row r="3022" spans="1:52" x14ac:dyDescent="0.25">
      <c r="A3022" s="4">
        <v>2017</v>
      </c>
      <c r="B3022" s="4" t="s">
        <v>511</v>
      </c>
      <c r="C3022" t="s">
        <v>194</v>
      </c>
      <c r="D3022" t="s">
        <v>457</v>
      </c>
      <c r="E3022" t="s">
        <v>954</v>
      </c>
      <c r="F3022" s="4">
        <v>101</v>
      </c>
      <c r="G3022">
        <v>17</v>
      </c>
      <c r="H3022">
        <v>4.8235294117647101</v>
      </c>
      <c r="I3022">
        <v>101</v>
      </c>
      <c r="J3022">
        <v>4.9405940594059397</v>
      </c>
      <c r="K3022">
        <v>0</v>
      </c>
      <c r="L3022">
        <v>0</v>
      </c>
      <c r="M3022">
        <v>33</v>
      </c>
      <c r="N3022">
        <v>2107.1818181818198</v>
      </c>
      <c r="O3022">
        <v>0.32673267326732702</v>
      </c>
      <c r="P3022">
        <v>100</v>
      </c>
      <c r="Q3022">
        <v>23.38</v>
      </c>
      <c r="R3022">
        <v>30</v>
      </c>
      <c r="S3022">
        <v>173.2</v>
      </c>
      <c r="T3022">
        <v>54</v>
      </c>
      <c r="U3022">
        <v>166.68518518518499</v>
      </c>
      <c r="V3022">
        <v>42</v>
      </c>
      <c r="W3022">
        <v>13.952380952381001</v>
      </c>
      <c r="X3022">
        <v>46</v>
      </c>
      <c r="Y3022">
        <v>190.52173913043501</v>
      </c>
      <c r="Z3022">
        <v>55</v>
      </c>
      <c r="AA3022">
        <v>494.555555555556</v>
      </c>
      <c r="AB3022">
        <v>46</v>
      </c>
      <c r="AC3022">
        <v>227.78260869565199</v>
      </c>
      <c r="AD3022">
        <v>0.45544554455445502</v>
      </c>
      <c r="AE3022">
        <v>2</v>
      </c>
      <c r="AF3022">
        <v>236</v>
      </c>
      <c r="AG3022">
        <v>1.9801980198019799E-2</v>
      </c>
      <c r="AH3022" s="4">
        <v>33</v>
      </c>
      <c r="AI3022">
        <v>0.61111111111111105</v>
      </c>
      <c r="AJ3022" s="4">
        <v>10</v>
      </c>
      <c r="AK3022">
        <v>0.18518518518518501</v>
      </c>
      <c r="AL3022" s="4">
        <v>20</v>
      </c>
      <c r="AM3022">
        <v>0.434782608695652</v>
      </c>
      <c r="AN3022" s="4">
        <v>2</v>
      </c>
      <c r="AO3022">
        <v>4.3478260869565202E-2</v>
      </c>
      <c r="AP3022" s="4">
        <v>0</v>
      </c>
      <c r="AQ3022">
        <v>0</v>
      </c>
      <c r="AR3022" s="4">
        <v>0</v>
      </c>
      <c r="AS3022">
        <v>0</v>
      </c>
      <c r="AT3022" s="4">
        <v>0</v>
      </c>
      <c r="AU3022" s="4">
        <v>0</v>
      </c>
      <c r="AV3022" s="4">
        <v>1</v>
      </c>
      <c r="AW3022">
        <v>1.2625</v>
      </c>
      <c r="AX3022" s="4">
        <f t="shared" si="47"/>
        <v>80</v>
      </c>
      <c r="AY3022" s="4">
        <v>31</v>
      </c>
      <c r="AZ3022" s="4">
        <v>8.93333333333333</v>
      </c>
    </row>
    <row r="3023" spans="1:52" x14ac:dyDescent="0.25">
      <c r="A3023" s="4">
        <v>2017</v>
      </c>
      <c r="B3023" s="4" t="s">
        <v>511</v>
      </c>
      <c r="C3023" t="s">
        <v>194</v>
      </c>
      <c r="D3023" t="s">
        <v>458</v>
      </c>
      <c r="E3023" t="s">
        <v>955</v>
      </c>
      <c r="F3023" s="4">
        <v>91</v>
      </c>
      <c r="G3023">
        <v>20</v>
      </c>
      <c r="H3023">
        <v>2.85</v>
      </c>
      <c r="I3023">
        <v>91</v>
      </c>
      <c r="J3023">
        <v>4.0659340659340701</v>
      </c>
      <c r="K3023">
        <v>0</v>
      </c>
      <c r="L3023">
        <v>0</v>
      </c>
      <c r="M3023">
        <v>45</v>
      </c>
      <c r="N3023">
        <v>2492.5222222222201</v>
      </c>
      <c r="O3023">
        <v>0.49450549450549502</v>
      </c>
      <c r="P3023">
        <v>90</v>
      </c>
      <c r="Q3023">
        <v>19.600000000000001</v>
      </c>
      <c r="R3023">
        <v>38</v>
      </c>
      <c r="S3023">
        <v>117.921052631579</v>
      </c>
      <c r="T3023">
        <v>46</v>
      </c>
      <c r="U3023">
        <v>167</v>
      </c>
      <c r="V3023">
        <v>46</v>
      </c>
      <c r="W3023">
        <v>25.152173913043502</v>
      </c>
      <c r="X3023">
        <v>41</v>
      </c>
      <c r="Y3023">
        <v>216.34146341463401</v>
      </c>
      <c r="Z3023">
        <v>48</v>
      </c>
      <c r="AA3023">
        <v>483.62222222222198</v>
      </c>
      <c r="AB3023">
        <v>43</v>
      </c>
      <c r="AC3023">
        <v>279.18604651162798</v>
      </c>
      <c r="AD3023">
        <v>0.47252747252747301</v>
      </c>
      <c r="AE3023">
        <v>0</v>
      </c>
      <c r="AF3023">
        <v>0</v>
      </c>
      <c r="AG3023">
        <v>0</v>
      </c>
      <c r="AH3023" s="4">
        <v>36</v>
      </c>
      <c r="AI3023">
        <v>0.8</v>
      </c>
      <c r="AJ3023" s="4">
        <v>10</v>
      </c>
      <c r="AK3023">
        <v>0.22222222222222199</v>
      </c>
      <c r="AL3023" s="4">
        <v>19</v>
      </c>
      <c r="AM3023">
        <v>0.44186046511627902</v>
      </c>
      <c r="AN3023" s="4">
        <v>6</v>
      </c>
      <c r="AO3023">
        <v>0.13953488372093001</v>
      </c>
      <c r="AP3023" s="4">
        <v>0</v>
      </c>
      <c r="AQ3023">
        <v>0</v>
      </c>
      <c r="AR3023" s="4">
        <v>0</v>
      </c>
      <c r="AS3023">
        <v>0</v>
      </c>
      <c r="AT3023" s="4">
        <v>0</v>
      </c>
      <c r="AU3023" s="4">
        <v>0</v>
      </c>
      <c r="AV3023" s="4">
        <v>1</v>
      </c>
      <c r="AW3023">
        <v>1.2638888888888899</v>
      </c>
      <c r="AX3023" s="4">
        <f t="shared" si="47"/>
        <v>71.999999999999943</v>
      </c>
      <c r="AY3023" s="4">
        <v>46</v>
      </c>
      <c r="AZ3023" s="4">
        <v>25.565217391304301</v>
      </c>
    </row>
    <row r="3024" spans="1:52" x14ac:dyDescent="0.25">
      <c r="A3024" s="4">
        <v>2017</v>
      </c>
      <c r="B3024" s="4" t="s">
        <v>511</v>
      </c>
      <c r="C3024" t="s">
        <v>194</v>
      </c>
      <c r="D3024" t="s">
        <v>459</v>
      </c>
      <c r="E3024" t="s">
        <v>956</v>
      </c>
      <c r="F3024" s="4">
        <v>102</v>
      </c>
      <c r="G3024">
        <v>25</v>
      </c>
      <c r="H3024">
        <v>1.96</v>
      </c>
      <c r="I3024">
        <v>102</v>
      </c>
      <c r="J3024">
        <v>4.0980392156862697</v>
      </c>
      <c r="K3024">
        <v>0</v>
      </c>
      <c r="L3024">
        <v>0</v>
      </c>
      <c r="M3024">
        <v>54</v>
      </c>
      <c r="N3024">
        <v>3311.27722772277</v>
      </c>
      <c r="O3024">
        <v>0.52941176470588203</v>
      </c>
      <c r="P3024">
        <v>101</v>
      </c>
      <c r="Q3024">
        <v>16.435643564356401</v>
      </c>
      <c r="R3024">
        <v>51</v>
      </c>
      <c r="S3024">
        <v>108.254901960784</v>
      </c>
      <c r="T3024">
        <v>49</v>
      </c>
      <c r="U3024">
        <v>147.87755102040799</v>
      </c>
      <c r="V3024">
        <v>38</v>
      </c>
      <c r="W3024">
        <v>16.684210526315798</v>
      </c>
      <c r="X3024">
        <v>51</v>
      </c>
      <c r="Y3024">
        <v>154.35294117647101</v>
      </c>
      <c r="Z3024">
        <v>49</v>
      </c>
      <c r="AA3024">
        <v>435.29166666666703</v>
      </c>
      <c r="AB3024">
        <v>53</v>
      </c>
      <c r="AC3024">
        <v>197.75471698113199</v>
      </c>
      <c r="AD3024">
        <v>0.51960784313725505</v>
      </c>
      <c r="AE3024">
        <v>4</v>
      </c>
      <c r="AF3024">
        <v>80</v>
      </c>
      <c r="AG3024">
        <v>3.9215686274509803E-2</v>
      </c>
      <c r="AH3024" s="4">
        <v>35</v>
      </c>
      <c r="AI3024">
        <v>0.72916666666666696</v>
      </c>
      <c r="AJ3024" s="4">
        <v>8</v>
      </c>
      <c r="AK3024">
        <v>0.16666666666666699</v>
      </c>
      <c r="AL3024" s="4">
        <v>31</v>
      </c>
      <c r="AM3024">
        <v>0.58490566037735903</v>
      </c>
      <c r="AN3024" s="4">
        <v>1</v>
      </c>
      <c r="AO3024">
        <v>1.88679245283019E-2</v>
      </c>
      <c r="AP3024" s="4">
        <v>0</v>
      </c>
      <c r="AQ3024">
        <v>0</v>
      </c>
      <c r="AR3024" s="4">
        <v>0</v>
      </c>
      <c r="AS3024">
        <v>0</v>
      </c>
      <c r="AT3024" s="4">
        <v>0</v>
      </c>
      <c r="AU3024" s="4">
        <v>0</v>
      </c>
      <c r="AV3024" s="4">
        <v>0</v>
      </c>
      <c r="AW3024">
        <v>1.29113924050633</v>
      </c>
      <c r="AX3024" s="4">
        <f t="shared" si="47"/>
        <v>78.999999999999943</v>
      </c>
      <c r="AY3024" s="4">
        <v>49</v>
      </c>
      <c r="AZ3024" s="4">
        <v>4.16326530612245</v>
      </c>
    </row>
    <row r="3025" spans="1:52" x14ac:dyDescent="0.25">
      <c r="A3025" s="4">
        <v>2017</v>
      </c>
      <c r="B3025" s="4" t="s">
        <v>511</v>
      </c>
      <c r="C3025" t="s">
        <v>194</v>
      </c>
      <c r="D3025" t="s">
        <v>502</v>
      </c>
      <c r="E3025" t="s">
        <v>998</v>
      </c>
      <c r="F3025" s="4">
        <v>56</v>
      </c>
      <c r="G3025">
        <v>19</v>
      </c>
      <c r="H3025">
        <v>4.3684210526315796</v>
      </c>
      <c r="I3025">
        <v>56</v>
      </c>
      <c r="J3025">
        <v>5.1964285714285703</v>
      </c>
      <c r="K3025">
        <v>0</v>
      </c>
      <c r="L3025">
        <v>0</v>
      </c>
      <c r="M3025">
        <v>47</v>
      </c>
      <c r="N3025">
        <v>5028.7818181818202</v>
      </c>
      <c r="O3025">
        <v>0.83928571428571397</v>
      </c>
      <c r="P3025">
        <v>56</v>
      </c>
      <c r="Q3025">
        <v>22.589285714285701</v>
      </c>
      <c r="R3025">
        <v>20</v>
      </c>
      <c r="S3025">
        <v>141.44999999999999</v>
      </c>
      <c r="T3025">
        <v>24</v>
      </c>
      <c r="U3025">
        <v>158.125</v>
      </c>
      <c r="V3025">
        <v>22</v>
      </c>
      <c r="W3025">
        <v>18.181818181818201</v>
      </c>
      <c r="X3025">
        <v>32</v>
      </c>
      <c r="Y3025">
        <v>146.5</v>
      </c>
      <c r="Z3025">
        <v>24</v>
      </c>
      <c r="AA3025">
        <v>520.22727272727298</v>
      </c>
      <c r="AB3025">
        <v>32</v>
      </c>
      <c r="AC3025">
        <v>210.15625</v>
      </c>
      <c r="AD3025">
        <v>0.57142857142857095</v>
      </c>
      <c r="AE3025">
        <v>2</v>
      </c>
      <c r="AF3025">
        <v>165</v>
      </c>
      <c r="AG3025">
        <v>3.5714285714285698E-2</v>
      </c>
      <c r="AH3025" s="4">
        <v>17</v>
      </c>
      <c r="AI3025">
        <v>0.77272727272727304</v>
      </c>
      <c r="AJ3025" s="4">
        <v>3</v>
      </c>
      <c r="AK3025">
        <v>0.13636363636363599</v>
      </c>
      <c r="AL3025" s="4">
        <v>17</v>
      </c>
      <c r="AM3025">
        <v>0.53125</v>
      </c>
      <c r="AN3025" s="4">
        <v>2</v>
      </c>
      <c r="AO3025">
        <v>6.25E-2</v>
      </c>
      <c r="AP3025" s="4">
        <v>0</v>
      </c>
      <c r="AQ3025">
        <v>0</v>
      </c>
      <c r="AR3025" s="4">
        <v>0</v>
      </c>
      <c r="AS3025">
        <v>0</v>
      </c>
      <c r="AT3025" s="4">
        <v>0</v>
      </c>
      <c r="AU3025" s="4">
        <v>0</v>
      </c>
      <c r="AV3025" s="4">
        <v>1</v>
      </c>
      <c r="AW3025">
        <v>1.1428571428571399</v>
      </c>
      <c r="AX3025" s="4">
        <f t="shared" si="47"/>
        <v>49.000000000000128</v>
      </c>
      <c r="AY3025" s="4">
        <v>24</v>
      </c>
      <c r="AZ3025" s="4">
        <v>4.1666666666666696</v>
      </c>
    </row>
    <row r="3026" spans="1:52" x14ac:dyDescent="0.25">
      <c r="A3026" s="4">
        <v>2017</v>
      </c>
      <c r="B3026" s="4" t="s">
        <v>511</v>
      </c>
      <c r="C3026" t="s">
        <v>194</v>
      </c>
      <c r="D3026" t="s">
        <v>523</v>
      </c>
      <c r="E3026" t="s">
        <v>1015</v>
      </c>
      <c r="F3026" s="4">
        <v>45</v>
      </c>
      <c r="G3026">
        <v>7</v>
      </c>
      <c r="H3026">
        <v>4.28571428571429</v>
      </c>
      <c r="I3026">
        <v>44</v>
      </c>
      <c r="J3026">
        <v>4.0227272727272698</v>
      </c>
      <c r="K3026">
        <v>0</v>
      </c>
      <c r="L3026">
        <v>0</v>
      </c>
      <c r="M3026">
        <v>20</v>
      </c>
      <c r="N3026">
        <v>2821.0975609756101</v>
      </c>
      <c r="O3026">
        <v>0.44444444444444398</v>
      </c>
      <c r="P3026">
        <v>45</v>
      </c>
      <c r="Q3026">
        <v>21.511111111111099</v>
      </c>
      <c r="R3026">
        <v>14</v>
      </c>
      <c r="S3026">
        <v>61.285714285714299</v>
      </c>
      <c r="T3026">
        <v>22</v>
      </c>
      <c r="U3026">
        <v>147.45454545454501</v>
      </c>
      <c r="V3026">
        <v>18</v>
      </c>
      <c r="W3026">
        <v>30.4444444444444</v>
      </c>
      <c r="X3026">
        <v>19</v>
      </c>
      <c r="Y3026">
        <v>194.26315789473699</v>
      </c>
      <c r="Z3026">
        <v>24</v>
      </c>
      <c r="AA3026">
        <v>421.29166666666703</v>
      </c>
      <c r="AB3026">
        <v>21</v>
      </c>
      <c r="AC3026">
        <v>246.28571428571399</v>
      </c>
      <c r="AD3026">
        <v>0.46666666666666701</v>
      </c>
      <c r="AE3026">
        <v>0</v>
      </c>
      <c r="AF3026">
        <v>0</v>
      </c>
      <c r="AG3026">
        <v>0</v>
      </c>
      <c r="AH3026" s="4">
        <v>16</v>
      </c>
      <c r="AI3026">
        <v>0.66666666666666696</v>
      </c>
      <c r="AJ3026" s="4">
        <v>6</v>
      </c>
      <c r="AK3026">
        <v>0.25</v>
      </c>
      <c r="AL3026" s="4">
        <v>11</v>
      </c>
      <c r="AM3026">
        <v>0.52380952380952395</v>
      </c>
      <c r="AN3026" s="4">
        <v>1</v>
      </c>
      <c r="AO3026">
        <v>4.7619047619047603E-2</v>
      </c>
      <c r="AP3026" s="4">
        <v>1</v>
      </c>
      <c r="AQ3026">
        <v>2.2222222222222199E-2</v>
      </c>
      <c r="AR3026" s="4">
        <v>0</v>
      </c>
      <c r="AS3026">
        <v>0</v>
      </c>
      <c r="AT3026" s="4">
        <v>0</v>
      </c>
      <c r="AU3026" s="4">
        <v>0</v>
      </c>
      <c r="AV3026" s="4">
        <v>0</v>
      </c>
      <c r="AW3026">
        <v>1.0714285714285701</v>
      </c>
      <c r="AX3026" s="4">
        <f t="shared" si="47"/>
        <v>42.000000000000057</v>
      </c>
      <c r="AY3026" s="4">
        <v>13</v>
      </c>
      <c r="AZ3026" s="4">
        <v>0.38461538461538503</v>
      </c>
    </row>
    <row r="3027" spans="1:52" x14ac:dyDescent="0.25">
      <c r="A3027" s="4">
        <v>2017</v>
      </c>
      <c r="B3027" s="4" t="s">
        <v>511</v>
      </c>
      <c r="C3027" t="s">
        <v>194</v>
      </c>
      <c r="D3027" t="s">
        <v>524</v>
      </c>
      <c r="E3027" t="s">
        <v>1016</v>
      </c>
      <c r="F3027" s="4">
        <v>6</v>
      </c>
      <c r="G3027">
        <v>0</v>
      </c>
      <c r="H3027">
        <v>0</v>
      </c>
      <c r="I3027">
        <v>6</v>
      </c>
      <c r="J3027">
        <v>4.1666666666666696</v>
      </c>
      <c r="K3027">
        <v>0</v>
      </c>
      <c r="L3027">
        <v>0</v>
      </c>
      <c r="M3027">
        <v>5</v>
      </c>
      <c r="N3027">
        <v>3431</v>
      </c>
      <c r="O3027">
        <v>0.83333333333333304</v>
      </c>
      <c r="P3027">
        <v>6</v>
      </c>
      <c r="Q3027">
        <v>20.6666666666667</v>
      </c>
      <c r="R3027">
        <v>5</v>
      </c>
      <c r="S3027">
        <v>351.8</v>
      </c>
      <c r="T3027">
        <v>4</v>
      </c>
      <c r="U3027">
        <v>148.75</v>
      </c>
      <c r="V3027">
        <v>4</v>
      </c>
      <c r="W3027">
        <v>24.25</v>
      </c>
      <c r="X3027">
        <v>1</v>
      </c>
      <c r="Y3027">
        <v>238</v>
      </c>
      <c r="Z3027">
        <v>4</v>
      </c>
      <c r="AA3027">
        <v>388</v>
      </c>
      <c r="AB3027">
        <v>2</v>
      </c>
      <c r="AC3027">
        <v>295</v>
      </c>
      <c r="AD3027">
        <v>0.33333333333333298</v>
      </c>
      <c r="AE3027">
        <v>0</v>
      </c>
      <c r="AF3027">
        <v>0</v>
      </c>
      <c r="AG3027">
        <v>0</v>
      </c>
      <c r="AH3027" s="4">
        <v>3</v>
      </c>
      <c r="AI3027">
        <v>1</v>
      </c>
      <c r="AJ3027" s="4">
        <v>1</v>
      </c>
      <c r="AK3027">
        <v>0.33333333333333298</v>
      </c>
      <c r="AL3027" s="4">
        <v>2</v>
      </c>
      <c r="AM3027">
        <v>1</v>
      </c>
      <c r="AN3027" s="4">
        <v>0</v>
      </c>
      <c r="AO3027">
        <v>0</v>
      </c>
      <c r="AP3027" s="4">
        <v>0</v>
      </c>
      <c r="AQ3027">
        <v>0</v>
      </c>
      <c r="AR3027" s="4">
        <v>0</v>
      </c>
      <c r="AS3027">
        <v>0</v>
      </c>
      <c r="AT3027" s="4">
        <v>0</v>
      </c>
      <c r="AU3027" s="4">
        <v>0</v>
      </c>
      <c r="AV3027" s="4">
        <v>0</v>
      </c>
      <c r="AW3027">
        <v>1.2</v>
      </c>
      <c r="AX3027" s="4">
        <f t="shared" si="47"/>
        <v>5</v>
      </c>
      <c r="AY3027" s="4">
        <v>4</v>
      </c>
      <c r="AZ3027" s="4">
        <v>2.25</v>
      </c>
    </row>
    <row r="3028" spans="1:52" x14ac:dyDescent="0.25">
      <c r="A3028" s="4">
        <v>2017</v>
      </c>
      <c r="B3028" s="4" t="s">
        <v>511</v>
      </c>
      <c r="C3028" t="s">
        <v>194</v>
      </c>
      <c r="D3028" t="s">
        <v>525</v>
      </c>
      <c r="E3028" t="s">
        <v>1017</v>
      </c>
      <c r="F3028" s="4">
        <v>5</v>
      </c>
      <c r="G3028">
        <v>0</v>
      </c>
      <c r="H3028">
        <v>0</v>
      </c>
      <c r="I3028">
        <v>5</v>
      </c>
      <c r="J3028">
        <v>5.8</v>
      </c>
      <c r="K3028">
        <v>0</v>
      </c>
      <c r="L3028">
        <v>0</v>
      </c>
      <c r="M3028">
        <v>0</v>
      </c>
      <c r="N3028">
        <v>-88</v>
      </c>
      <c r="O3028">
        <v>0</v>
      </c>
      <c r="P3028">
        <v>3</v>
      </c>
      <c r="Q3028">
        <v>12</v>
      </c>
      <c r="R3028">
        <v>3</v>
      </c>
      <c r="S3028">
        <v>13.3333333333333</v>
      </c>
      <c r="T3028">
        <v>1</v>
      </c>
      <c r="U3028">
        <v>104</v>
      </c>
      <c r="V3028">
        <v>1</v>
      </c>
      <c r="W3028">
        <v>6</v>
      </c>
      <c r="X3028">
        <v>2</v>
      </c>
      <c r="Y3028">
        <v>109</v>
      </c>
      <c r="Z3028">
        <v>1</v>
      </c>
      <c r="AA3028">
        <v>381</v>
      </c>
      <c r="AB3028">
        <v>4</v>
      </c>
      <c r="AC3028">
        <v>153.75</v>
      </c>
      <c r="AD3028">
        <v>0.8</v>
      </c>
      <c r="AE3028">
        <v>0</v>
      </c>
      <c r="AF3028">
        <v>0</v>
      </c>
      <c r="AG3028">
        <v>0</v>
      </c>
      <c r="AH3028" s="4">
        <v>0</v>
      </c>
      <c r="AI3028">
        <v>0</v>
      </c>
      <c r="AJ3028" s="4">
        <v>0</v>
      </c>
      <c r="AK3028">
        <v>0</v>
      </c>
      <c r="AL3028" s="4">
        <v>1</v>
      </c>
      <c r="AM3028">
        <v>0.25</v>
      </c>
      <c r="AN3028" s="4">
        <v>1</v>
      </c>
      <c r="AO3028">
        <v>0.25</v>
      </c>
      <c r="AP3028" s="4">
        <v>0</v>
      </c>
      <c r="AQ3028">
        <v>0</v>
      </c>
      <c r="AR3028" s="4">
        <v>0</v>
      </c>
      <c r="AS3028">
        <v>0</v>
      </c>
      <c r="AT3028" s="4">
        <v>0</v>
      </c>
      <c r="AU3028" s="4">
        <v>0</v>
      </c>
      <c r="AV3028" s="4">
        <v>0</v>
      </c>
      <c r="AW3028">
        <v>1.25</v>
      </c>
      <c r="AX3028" s="4">
        <f t="shared" si="47"/>
        <v>4</v>
      </c>
      <c r="AY3028" s="4">
        <v>1</v>
      </c>
      <c r="AZ3028" s="4">
        <v>1</v>
      </c>
    </row>
    <row r="3029" spans="1:52" x14ac:dyDescent="0.25">
      <c r="A3029" s="4">
        <v>2017</v>
      </c>
      <c r="B3029" s="4" t="s">
        <v>511</v>
      </c>
      <c r="C3029" t="s">
        <v>194</v>
      </c>
      <c r="D3029" t="s">
        <v>525</v>
      </c>
      <c r="E3029" t="s">
        <v>1017</v>
      </c>
      <c r="F3029" s="4">
        <v>14</v>
      </c>
      <c r="G3029">
        <v>0</v>
      </c>
      <c r="H3029">
        <v>0</v>
      </c>
      <c r="I3029">
        <v>14</v>
      </c>
      <c r="J3029">
        <v>3.78571428571429</v>
      </c>
      <c r="K3029">
        <v>0</v>
      </c>
      <c r="L3029">
        <v>0</v>
      </c>
      <c r="M3029">
        <v>0</v>
      </c>
      <c r="N3029">
        <v>-13.3571428571429</v>
      </c>
      <c r="O3029">
        <v>0</v>
      </c>
      <c r="P3029">
        <v>14</v>
      </c>
      <c r="Q3029">
        <v>7.0714285714285703</v>
      </c>
      <c r="R3029">
        <v>10</v>
      </c>
      <c r="S3029">
        <v>8.5</v>
      </c>
      <c r="T3029">
        <v>0</v>
      </c>
      <c r="U3029">
        <v>0</v>
      </c>
      <c r="V3029">
        <v>0</v>
      </c>
      <c r="W3029">
        <v>0</v>
      </c>
      <c r="X3029">
        <v>5</v>
      </c>
      <c r="Y3029">
        <v>74.400000000000006</v>
      </c>
      <c r="Z3029">
        <v>3</v>
      </c>
      <c r="AA3029">
        <v>291</v>
      </c>
      <c r="AB3029">
        <v>11</v>
      </c>
      <c r="AC3029">
        <v>121.454545454545</v>
      </c>
      <c r="AD3029">
        <v>0.78571428571428603</v>
      </c>
      <c r="AE3029">
        <v>2</v>
      </c>
      <c r="AF3029">
        <v>70</v>
      </c>
      <c r="AG3029">
        <v>0.14285714285714299</v>
      </c>
      <c r="AH3029" s="4">
        <v>2</v>
      </c>
      <c r="AI3029">
        <v>0.66666666666666696</v>
      </c>
      <c r="AJ3029" s="4">
        <v>1</v>
      </c>
      <c r="AK3029">
        <v>0.33333333333333298</v>
      </c>
      <c r="AL3029" s="4">
        <v>4</v>
      </c>
      <c r="AM3029">
        <v>0.36363636363636398</v>
      </c>
      <c r="AN3029" s="4">
        <v>1</v>
      </c>
      <c r="AO3029">
        <v>9.0909090909090898E-2</v>
      </c>
      <c r="AP3029" s="4">
        <v>0</v>
      </c>
      <c r="AQ3029">
        <v>0</v>
      </c>
      <c r="AR3029" s="4">
        <v>0</v>
      </c>
      <c r="AS3029">
        <v>0</v>
      </c>
      <c r="AT3029" s="4">
        <v>0</v>
      </c>
      <c r="AU3029" s="4">
        <v>0</v>
      </c>
      <c r="AV3029" s="4">
        <v>0</v>
      </c>
      <c r="AW3029">
        <v>1.55555555555556</v>
      </c>
      <c r="AX3029" s="4">
        <f t="shared" si="47"/>
        <v>8.9999999999999734</v>
      </c>
      <c r="AY3029" s="4">
        <v>0</v>
      </c>
      <c r="AZ3029" s="4">
        <v>0</v>
      </c>
    </row>
    <row r="3030" spans="1:52" x14ac:dyDescent="0.25">
      <c r="A3030" s="4">
        <v>2017</v>
      </c>
      <c r="B3030" s="4" t="s">
        <v>511</v>
      </c>
      <c r="C3030" t="s">
        <v>194</v>
      </c>
      <c r="D3030" t="s">
        <v>526</v>
      </c>
      <c r="E3030" t="s">
        <v>1018</v>
      </c>
      <c r="F3030" s="4">
        <v>13</v>
      </c>
      <c r="G3030">
        <v>4</v>
      </c>
      <c r="H3030">
        <v>10.5</v>
      </c>
      <c r="I3030">
        <v>12</v>
      </c>
      <c r="J3030">
        <v>5.6666666666666696</v>
      </c>
      <c r="K3030">
        <v>0</v>
      </c>
      <c r="L3030">
        <v>0</v>
      </c>
      <c r="M3030">
        <v>9</v>
      </c>
      <c r="N3030">
        <v>1696.8333333333301</v>
      </c>
      <c r="O3030">
        <v>0.69230769230769196</v>
      </c>
      <c r="P3030">
        <v>13</v>
      </c>
      <c r="Q3030">
        <v>21.923076923076898</v>
      </c>
      <c r="R3030">
        <v>6</v>
      </c>
      <c r="S3030">
        <v>162</v>
      </c>
      <c r="T3030">
        <v>4</v>
      </c>
      <c r="U3030">
        <v>274.75</v>
      </c>
      <c r="V3030">
        <v>4</v>
      </c>
      <c r="W3030">
        <v>100</v>
      </c>
      <c r="X3030">
        <v>7</v>
      </c>
      <c r="Y3030">
        <v>212.28571428571399</v>
      </c>
      <c r="Z3030">
        <v>4</v>
      </c>
      <c r="AA3030">
        <v>508</v>
      </c>
      <c r="AB3030">
        <v>9</v>
      </c>
      <c r="AC3030">
        <v>240</v>
      </c>
      <c r="AD3030">
        <v>0.69230769230769196</v>
      </c>
      <c r="AE3030">
        <v>1</v>
      </c>
      <c r="AF3030">
        <v>306</v>
      </c>
      <c r="AG3030">
        <v>7.69230769230769E-2</v>
      </c>
      <c r="AH3030" s="4">
        <v>3</v>
      </c>
      <c r="AI3030">
        <v>1.5</v>
      </c>
      <c r="AJ3030" s="4">
        <v>0</v>
      </c>
      <c r="AK3030">
        <v>0</v>
      </c>
      <c r="AL3030" s="4">
        <v>5</v>
      </c>
      <c r="AM3030">
        <v>0.55555555555555602</v>
      </c>
      <c r="AN3030" s="4">
        <v>0</v>
      </c>
      <c r="AO3030">
        <v>0</v>
      </c>
      <c r="AP3030" s="4">
        <v>0</v>
      </c>
      <c r="AQ3030">
        <v>0</v>
      </c>
      <c r="AR3030" s="4">
        <v>0</v>
      </c>
      <c r="AS3030">
        <v>0</v>
      </c>
      <c r="AT3030" s="4">
        <v>0</v>
      </c>
      <c r="AU3030" s="4">
        <v>0</v>
      </c>
      <c r="AV3030" s="4">
        <v>0</v>
      </c>
      <c r="AW3030">
        <v>1.0833333333333299</v>
      </c>
      <c r="AX3030" s="4">
        <f t="shared" si="47"/>
        <v>12.000000000000037</v>
      </c>
      <c r="AY3030" s="4">
        <v>4</v>
      </c>
      <c r="AZ3030" s="4">
        <v>4.75</v>
      </c>
    </row>
    <row r="3031" spans="1:52" x14ac:dyDescent="0.25">
      <c r="A3031" s="4">
        <v>2017</v>
      </c>
      <c r="B3031" s="4" t="s">
        <v>511</v>
      </c>
      <c r="C3031" t="s">
        <v>242</v>
      </c>
      <c r="D3031" t="s">
        <v>411</v>
      </c>
      <c r="E3031" t="s">
        <v>907</v>
      </c>
      <c r="F3031" s="4">
        <v>13</v>
      </c>
      <c r="G3031">
        <v>0</v>
      </c>
      <c r="H3031">
        <v>0</v>
      </c>
      <c r="I3031">
        <v>1</v>
      </c>
      <c r="J3031">
        <v>3</v>
      </c>
      <c r="K3031">
        <v>0</v>
      </c>
      <c r="L3031">
        <v>0</v>
      </c>
      <c r="M3031">
        <v>13</v>
      </c>
      <c r="N3031">
        <v>0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2</v>
      </c>
      <c r="AA3031">
        <v>0</v>
      </c>
      <c r="AB3031">
        <v>10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 s="4">
        <v>0</v>
      </c>
      <c r="AI3031">
        <v>0</v>
      </c>
      <c r="AJ3031" s="4">
        <v>0</v>
      </c>
      <c r="AK3031">
        <v>0</v>
      </c>
      <c r="AL3031" s="4">
        <v>0</v>
      </c>
      <c r="AM3031">
        <v>0</v>
      </c>
      <c r="AN3031" s="4">
        <v>0</v>
      </c>
      <c r="AO3031">
        <v>0</v>
      </c>
      <c r="AP3031" s="4">
        <v>0</v>
      </c>
      <c r="AQ3031">
        <v>0</v>
      </c>
      <c r="AR3031" s="4">
        <v>0</v>
      </c>
      <c r="AS3031">
        <v>0</v>
      </c>
      <c r="AT3031" s="4">
        <v>1</v>
      </c>
      <c r="AU3031" s="4">
        <v>0</v>
      </c>
      <c r="AV3031" s="4">
        <v>0</v>
      </c>
      <c r="AW3031">
        <v>12</v>
      </c>
      <c r="AX3031" s="4">
        <f t="shared" si="47"/>
        <v>1.0833333333333333</v>
      </c>
      <c r="AY3031" s="4">
        <v>0</v>
      </c>
      <c r="AZ3031" s="4">
        <v>0</v>
      </c>
    </row>
    <row r="3032" spans="1:52" x14ac:dyDescent="0.25">
      <c r="A3032" s="4">
        <v>2017</v>
      </c>
      <c r="B3032" s="4" t="s">
        <v>511</v>
      </c>
      <c r="C3032" t="s">
        <v>242</v>
      </c>
      <c r="D3032" t="s">
        <v>412</v>
      </c>
      <c r="E3032" t="s">
        <v>908</v>
      </c>
      <c r="F3032" s="4">
        <v>77</v>
      </c>
      <c r="G3032">
        <v>56</v>
      </c>
      <c r="H3032">
        <v>5.4464285714285703</v>
      </c>
      <c r="I3032">
        <v>71</v>
      </c>
      <c r="J3032">
        <v>8.3380281690140805</v>
      </c>
      <c r="K3032">
        <v>2</v>
      </c>
      <c r="L3032">
        <v>2.8169014084507001E-2</v>
      </c>
      <c r="M3032">
        <v>31</v>
      </c>
      <c r="N3032">
        <v>553.88</v>
      </c>
      <c r="O3032">
        <v>0.40259740259740301</v>
      </c>
      <c r="P3032">
        <v>42</v>
      </c>
      <c r="Q3032">
        <v>96.190476190476204</v>
      </c>
      <c r="R3032">
        <v>6</v>
      </c>
      <c r="S3032">
        <v>177.166666666667</v>
      </c>
      <c r="T3032">
        <v>3</v>
      </c>
      <c r="U3032">
        <v>279.33333333333297</v>
      </c>
      <c r="V3032">
        <v>3</v>
      </c>
      <c r="W3032">
        <v>5.3333333333333304</v>
      </c>
      <c r="X3032">
        <v>22</v>
      </c>
      <c r="Y3032">
        <v>224.54545454545499</v>
      </c>
      <c r="Z3032">
        <v>3</v>
      </c>
      <c r="AA3032">
        <v>1131.6666666666699</v>
      </c>
      <c r="AB3032">
        <v>68</v>
      </c>
      <c r="AC3032">
        <v>182.38181818181801</v>
      </c>
      <c r="AD3032">
        <v>0.71428571428571397</v>
      </c>
      <c r="AE3032">
        <v>8</v>
      </c>
      <c r="AF3032">
        <v>20.125</v>
      </c>
      <c r="AG3032">
        <v>0.103896103896104</v>
      </c>
      <c r="AH3032" s="4">
        <v>2</v>
      </c>
      <c r="AI3032">
        <v>0.66666666666666696</v>
      </c>
      <c r="AJ3032" s="4">
        <v>1</v>
      </c>
      <c r="AK3032">
        <v>0.33333333333333298</v>
      </c>
      <c r="AL3032" s="4">
        <v>11</v>
      </c>
      <c r="AM3032">
        <v>0.2</v>
      </c>
      <c r="AN3032" s="4">
        <v>7</v>
      </c>
      <c r="AO3032">
        <v>0.12727272727272701</v>
      </c>
      <c r="AP3032" s="4">
        <v>0</v>
      </c>
      <c r="AQ3032">
        <v>0</v>
      </c>
      <c r="AR3032" s="4">
        <v>0</v>
      </c>
      <c r="AS3032">
        <v>0</v>
      </c>
      <c r="AT3032" s="4">
        <v>4</v>
      </c>
      <c r="AU3032" s="4">
        <v>2</v>
      </c>
      <c r="AV3032" s="4">
        <v>25</v>
      </c>
      <c r="AW3032">
        <v>1.18333333333333</v>
      </c>
      <c r="AX3032" s="4">
        <f t="shared" si="47"/>
        <v>65.070422535211449</v>
      </c>
      <c r="AY3032" s="4">
        <v>3</v>
      </c>
      <c r="AZ3032" s="4">
        <v>2</v>
      </c>
    </row>
    <row r="3033" spans="1:52" x14ac:dyDescent="0.25">
      <c r="A3033" s="4">
        <v>2017</v>
      </c>
      <c r="B3033" s="4" t="s">
        <v>511</v>
      </c>
      <c r="C3033" t="s">
        <v>242</v>
      </c>
      <c r="D3033" t="s">
        <v>228</v>
      </c>
      <c r="E3033" t="s">
        <v>739</v>
      </c>
      <c r="F3033" s="4">
        <v>76</v>
      </c>
      <c r="G3033">
        <v>66</v>
      </c>
      <c r="H3033">
        <v>4.0909090909090899</v>
      </c>
      <c r="I3033">
        <v>76</v>
      </c>
      <c r="J3033">
        <v>5.7631578947368398</v>
      </c>
      <c r="K3033">
        <v>0</v>
      </c>
      <c r="L3033">
        <v>0</v>
      </c>
      <c r="M3033">
        <v>14</v>
      </c>
      <c r="N3033">
        <v>592.16901408450701</v>
      </c>
      <c r="O3033">
        <v>0.18421052631578899</v>
      </c>
      <c r="P3033">
        <v>69</v>
      </c>
      <c r="Q3033">
        <v>30.623188405797102</v>
      </c>
      <c r="R3033">
        <v>27</v>
      </c>
      <c r="S3033">
        <v>97.2222222222222</v>
      </c>
      <c r="T3033">
        <v>25</v>
      </c>
      <c r="U3033">
        <v>141.47999999999999</v>
      </c>
      <c r="V3033">
        <v>24</v>
      </c>
      <c r="W3033">
        <v>13.375</v>
      </c>
      <c r="X3033">
        <v>42</v>
      </c>
      <c r="Y3033">
        <v>135.28571428571399</v>
      </c>
      <c r="Z3033">
        <v>32</v>
      </c>
      <c r="AA3033">
        <v>335.33333333333297</v>
      </c>
      <c r="AB3033">
        <v>44</v>
      </c>
      <c r="AC3033">
        <v>196.65116279069801</v>
      </c>
      <c r="AD3033">
        <v>0.56578947368421095</v>
      </c>
      <c r="AE3033">
        <v>1</v>
      </c>
      <c r="AF3033">
        <v>127</v>
      </c>
      <c r="AG3033">
        <v>1.3157894736842099E-2</v>
      </c>
      <c r="AH3033" s="4">
        <v>18</v>
      </c>
      <c r="AI3033">
        <v>0.66666666666666696</v>
      </c>
      <c r="AJ3033" s="4">
        <v>4</v>
      </c>
      <c r="AK3033">
        <v>0.148148148148148</v>
      </c>
      <c r="AL3033" s="4">
        <v>17</v>
      </c>
      <c r="AM3033">
        <v>0.39534883720930197</v>
      </c>
      <c r="AN3033" s="4">
        <v>7</v>
      </c>
      <c r="AO3033">
        <v>0.162790697674419</v>
      </c>
      <c r="AP3033" s="4">
        <v>0</v>
      </c>
      <c r="AQ3033">
        <v>0</v>
      </c>
      <c r="AR3033" s="4">
        <v>0</v>
      </c>
      <c r="AS3033">
        <v>0</v>
      </c>
      <c r="AT3033" s="4">
        <v>0</v>
      </c>
      <c r="AU3033" s="4">
        <v>0</v>
      </c>
      <c r="AV3033" s="4">
        <v>0</v>
      </c>
      <c r="AW3033">
        <v>1.9</v>
      </c>
      <c r="AX3033" s="4">
        <f t="shared" si="47"/>
        <v>40</v>
      </c>
      <c r="AY3033" s="4">
        <v>23</v>
      </c>
      <c r="AZ3033" s="4">
        <v>11.086956521739101</v>
      </c>
    </row>
    <row r="3034" spans="1:52" x14ac:dyDescent="0.25">
      <c r="A3034" s="4">
        <v>2017</v>
      </c>
      <c r="B3034" s="4" t="s">
        <v>511</v>
      </c>
      <c r="C3034" t="s">
        <v>242</v>
      </c>
      <c r="D3034" t="s">
        <v>181</v>
      </c>
      <c r="E3034" t="s">
        <v>694</v>
      </c>
      <c r="F3034" s="4">
        <v>72</v>
      </c>
      <c r="G3034">
        <v>68</v>
      </c>
      <c r="H3034">
        <v>2.3676470588235299</v>
      </c>
      <c r="I3034">
        <v>72</v>
      </c>
      <c r="J3034">
        <v>3.7222222222222201</v>
      </c>
      <c r="K3034">
        <v>2</v>
      </c>
      <c r="L3034">
        <v>2.7777777777777801E-2</v>
      </c>
      <c r="M3034">
        <v>35</v>
      </c>
      <c r="N3034">
        <v>2563.4142857142901</v>
      </c>
      <c r="O3034">
        <v>0.48611111111111099</v>
      </c>
      <c r="P3034">
        <v>31</v>
      </c>
      <c r="Q3034">
        <v>6.8064516129032304</v>
      </c>
      <c r="R3034">
        <v>18</v>
      </c>
      <c r="S3034">
        <v>50.2777777777778</v>
      </c>
      <c r="T3034">
        <v>5</v>
      </c>
      <c r="U3034">
        <v>231.4</v>
      </c>
      <c r="V3034">
        <v>5</v>
      </c>
      <c r="W3034">
        <v>48.8</v>
      </c>
      <c r="X3034">
        <v>66</v>
      </c>
      <c r="Y3034">
        <v>82.242424242424207</v>
      </c>
      <c r="Z3034">
        <v>5</v>
      </c>
      <c r="AA3034">
        <v>355.75</v>
      </c>
      <c r="AB3034">
        <v>67</v>
      </c>
      <c r="AC3034">
        <v>95.701492537313399</v>
      </c>
      <c r="AD3034">
        <v>0.93055555555555602</v>
      </c>
      <c r="AE3034">
        <v>45</v>
      </c>
      <c r="AF3034">
        <v>63.8888888888889</v>
      </c>
      <c r="AG3034">
        <v>0.625</v>
      </c>
      <c r="AH3034" s="4">
        <v>2</v>
      </c>
      <c r="AI3034">
        <v>0.5</v>
      </c>
      <c r="AJ3034" s="4">
        <v>4</v>
      </c>
      <c r="AK3034">
        <v>1</v>
      </c>
      <c r="AL3034" s="4">
        <v>7</v>
      </c>
      <c r="AM3034">
        <v>0.104477611940299</v>
      </c>
      <c r="AN3034" s="4">
        <v>3</v>
      </c>
      <c r="AO3034">
        <v>4.47761194029851E-2</v>
      </c>
      <c r="AP3034" s="4">
        <v>0</v>
      </c>
      <c r="AQ3034">
        <v>0</v>
      </c>
      <c r="AR3034" s="4">
        <v>1</v>
      </c>
      <c r="AS3034">
        <v>1.38888888888889E-2</v>
      </c>
      <c r="AT3034" s="4">
        <v>0</v>
      </c>
      <c r="AU3034" s="4">
        <v>0</v>
      </c>
      <c r="AV3034" s="4">
        <v>0</v>
      </c>
      <c r="AW3034">
        <v>1.75609756097561</v>
      </c>
      <c r="AX3034" s="4">
        <f t="shared" si="47"/>
        <v>40.999999999999993</v>
      </c>
      <c r="AY3034" s="4">
        <v>5</v>
      </c>
      <c r="AZ3034" s="4">
        <v>13.6</v>
      </c>
    </row>
    <row r="3035" spans="1:52" x14ac:dyDescent="0.25">
      <c r="A3035" s="4">
        <v>2017</v>
      </c>
      <c r="B3035" s="4" t="s">
        <v>511</v>
      </c>
      <c r="C3035" t="s">
        <v>242</v>
      </c>
      <c r="D3035" t="s">
        <v>185</v>
      </c>
      <c r="E3035" t="s">
        <v>993</v>
      </c>
      <c r="F3035" s="4">
        <v>219</v>
      </c>
      <c r="G3035">
        <v>210</v>
      </c>
      <c r="H3035">
        <v>2.2952380952381</v>
      </c>
      <c r="I3035">
        <v>219</v>
      </c>
      <c r="J3035">
        <v>3.7214611872146102</v>
      </c>
      <c r="K3035">
        <v>4</v>
      </c>
      <c r="L3035">
        <v>1.8264840182648401E-2</v>
      </c>
      <c r="M3035">
        <v>54</v>
      </c>
      <c r="N3035">
        <v>2039.81566820276</v>
      </c>
      <c r="O3035">
        <v>0.24657534246575299</v>
      </c>
      <c r="P3035">
        <v>133</v>
      </c>
      <c r="Q3035">
        <v>7.9323308270676698</v>
      </c>
      <c r="R3035">
        <v>45</v>
      </c>
      <c r="S3035">
        <v>21.155555555555601</v>
      </c>
      <c r="T3035">
        <v>1</v>
      </c>
      <c r="U3035">
        <v>235</v>
      </c>
      <c r="V3035">
        <v>0</v>
      </c>
      <c r="W3035">
        <v>0</v>
      </c>
      <c r="X3035">
        <v>216</v>
      </c>
      <c r="Y3035">
        <v>69.185185185185205</v>
      </c>
      <c r="Z3035">
        <v>1</v>
      </c>
      <c r="AA3035">
        <v>419</v>
      </c>
      <c r="AB3035">
        <v>218</v>
      </c>
      <c r="AC3035">
        <v>86.055045871559599</v>
      </c>
      <c r="AD3035">
        <v>0.99543378995433796</v>
      </c>
      <c r="AE3035">
        <v>150</v>
      </c>
      <c r="AF3035">
        <v>56.68</v>
      </c>
      <c r="AG3035">
        <v>0.68493150684931503</v>
      </c>
      <c r="AH3035" s="4">
        <v>0</v>
      </c>
      <c r="AI3035">
        <v>0</v>
      </c>
      <c r="AJ3035" s="4">
        <v>0</v>
      </c>
      <c r="AK3035">
        <v>0</v>
      </c>
      <c r="AL3035" s="4">
        <v>36</v>
      </c>
      <c r="AM3035">
        <v>0.16513761467889901</v>
      </c>
      <c r="AN3035" s="4">
        <v>17</v>
      </c>
      <c r="AO3035">
        <v>7.7981651376146793E-2</v>
      </c>
      <c r="AP3035" s="4">
        <v>0</v>
      </c>
      <c r="AQ3035">
        <v>0</v>
      </c>
      <c r="AR3035" s="4">
        <v>0</v>
      </c>
      <c r="AS3035">
        <v>0</v>
      </c>
      <c r="AT3035" s="4">
        <v>0</v>
      </c>
      <c r="AU3035" s="4">
        <v>0</v>
      </c>
      <c r="AV3035" s="4">
        <v>0</v>
      </c>
      <c r="AW3035">
        <v>2.1262135922330101</v>
      </c>
      <c r="AX3035" s="4">
        <f t="shared" si="47"/>
        <v>102.99999999999999</v>
      </c>
      <c r="AY3035" s="4">
        <v>1</v>
      </c>
      <c r="AZ3035" s="4">
        <v>0</v>
      </c>
    </row>
    <row r="3036" spans="1:52" x14ac:dyDescent="0.25">
      <c r="A3036" s="4">
        <v>2017</v>
      </c>
      <c r="B3036" s="4" t="s">
        <v>511</v>
      </c>
      <c r="C3036" t="s">
        <v>242</v>
      </c>
      <c r="D3036" t="s">
        <v>417</v>
      </c>
      <c r="E3036" t="s">
        <v>914</v>
      </c>
      <c r="F3036" s="4">
        <v>1</v>
      </c>
      <c r="G3036">
        <v>1</v>
      </c>
      <c r="H3036">
        <v>2</v>
      </c>
      <c r="I3036">
        <v>1</v>
      </c>
      <c r="J3036">
        <v>3</v>
      </c>
      <c r="K3036">
        <v>0</v>
      </c>
      <c r="L3036">
        <v>0</v>
      </c>
      <c r="M3036">
        <v>0</v>
      </c>
      <c r="N3036">
        <v>-18</v>
      </c>
      <c r="O3036">
        <v>0</v>
      </c>
      <c r="P3036">
        <v>1</v>
      </c>
      <c r="Q3036">
        <v>5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1</v>
      </c>
      <c r="Y3036">
        <v>200</v>
      </c>
      <c r="Z3036">
        <v>0</v>
      </c>
      <c r="AA3036">
        <v>0</v>
      </c>
      <c r="AB3036">
        <v>1</v>
      </c>
      <c r="AC3036">
        <v>343</v>
      </c>
      <c r="AD3036">
        <v>1</v>
      </c>
      <c r="AE3036">
        <v>0</v>
      </c>
      <c r="AF3036">
        <v>0</v>
      </c>
      <c r="AG3036">
        <v>0</v>
      </c>
      <c r="AH3036" s="4">
        <v>0</v>
      </c>
      <c r="AI3036">
        <v>0</v>
      </c>
      <c r="AJ3036" s="4">
        <v>0</v>
      </c>
      <c r="AK3036">
        <v>0</v>
      </c>
      <c r="AL3036" s="4">
        <v>0</v>
      </c>
      <c r="AM3036">
        <v>0</v>
      </c>
      <c r="AN3036" s="4">
        <v>1</v>
      </c>
      <c r="AO3036">
        <v>1</v>
      </c>
      <c r="AP3036" s="4">
        <v>0</v>
      </c>
      <c r="AQ3036">
        <v>0</v>
      </c>
      <c r="AR3036" s="4">
        <v>0</v>
      </c>
      <c r="AS3036">
        <v>0</v>
      </c>
      <c r="AT3036" s="4">
        <v>0</v>
      </c>
      <c r="AU3036" s="4">
        <v>0</v>
      </c>
      <c r="AV3036" s="4">
        <v>0</v>
      </c>
      <c r="AW3036">
        <v>1</v>
      </c>
      <c r="AX3036" s="4">
        <f t="shared" si="47"/>
        <v>1</v>
      </c>
      <c r="AY3036" s="4">
        <v>0</v>
      </c>
      <c r="AZ3036" s="4">
        <v>0</v>
      </c>
    </row>
    <row r="3037" spans="1:52" x14ac:dyDescent="0.25">
      <c r="A3037" s="4">
        <v>2017</v>
      </c>
      <c r="B3037" s="4" t="s">
        <v>511</v>
      </c>
      <c r="C3037" t="s">
        <v>242</v>
      </c>
      <c r="D3037" t="s">
        <v>269</v>
      </c>
      <c r="E3037" t="s">
        <v>778</v>
      </c>
      <c r="F3037" s="4">
        <v>239</v>
      </c>
      <c r="G3037">
        <v>124</v>
      </c>
      <c r="H3037">
        <v>1.20161290322581</v>
      </c>
      <c r="I3037">
        <v>239</v>
      </c>
      <c r="J3037">
        <v>3.1589958158995799</v>
      </c>
      <c r="K3037">
        <v>4</v>
      </c>
      <c r="L3037">
        <v>1.6736401673640201E-2</v>
      </c>
      <c r="M3037">
        <v>8</v>
      </c>
      <c r="N3037">
        <v>192.101694915254</v>
      </c>
      <c r="O3037">
        <v>3.3472803347280297E-2</v>
      </c>
      <c r="P3037">
        <v>202</v>
      </c>
      <c r="Q3037">
        <v>16.891089108910901</v>
      </c>
      <c r="R3037">
        <v>67</v>
      </c>
      <c r="S3037">
        <v>20.522388059701498</v>
      </c>
      <c r="T3037">
        <v>13</v>
      </c>
      <c r="U3037">
        <v>91.923076923076906</v>
      </c>
      <c r="V3037">
        <v>8</v>
      </c>
      <c r="W3037">
        <v>3</v>
      </c>
      <c r="X3037">
        <v>213</v>
      </c>
      <c r="Y3037">
        <v>54.450704225352098</v>
      </c>
      <c r="Z3037">
        <v>13</v>
      </c>
      <c r="AA3037">
        <v>149.38461538461499</v>
      </c>
      <c r="AB3037">
        <v>226</v>
      </c>
      <c r="AC3037">
        <v>78.303571428571402</v>
      </c>
      <c r="AD3037">
        <v>0.93723849372384904</v>
      </c>
      <c r="AE3037">
        <v>132</v>
      </c>
      <c r="AF3037">
        <v>55.719696969696997</v>
      </c>
      <c r="AG3037">
        <v>0.55230125523012596</v>
      </c>
      <c r="AH3037" s="4">
        <v>0</v>
      </c>
      <c r="AI3037">
        <v>0</v>
      </c>
      <c r="AJ3037" s="4">
        <v>2</v>
      </c>
      <c r="AK3037">
        <v>0.15384615384615399</v>
      </c>
      <c r="AL3037" s="4">
        <v>3</v>
      </c>
      <c r="AM3037">
        <v>1.33928571428571E-2</v>
      </c>
      <c r="AN3037" s="4">
        <v>7</v>
      </c>
      <c r="AO3037">
        <v>3.125E-2</v>
      </c>
      <c r="AP3037" s="4">
        <v>3</v>
      </c>
      <c r="AQ3037">
        <v>1.2552301255230099E-2</v>
      </c>
      <c r="AR3037" s="4">
        <v>9</v>
      </c>
      <c r="AS3037">
        <v>3.7656903765690398E-2</v>
      </c>
      <c r="AT3037" s="4">
        <v>0</v>
      </c>
      <c r="AU3037" s="4">
        <v>0</v>
      </c>
      <c r="AV3037" s="4">
        <v>0</v>
      </c>
      <c r="AW3037">
        <v>1.8671875</v>
      </c>
      <c r="AX3037" s="4">
        <f t="shared" si="47"/>
        <v>128</v>
      </c>
      <c r="AY3037" s="4">
        <v>11</v>
      </c>
      <c r="AZ3037" s="4">
        <v>2.3636363636363602</v>
      </c>
    </row>
    <row r="3038" spans="1:52" x14ac:dyDescent="0.25">
      <c r="A3038" s="4">
        <v>2017</v>
      </c>
      <c r="B3038" s="4" t="s">
        <v>511</v>
      </c>
      <c r="C3038" t="s">
        <v>242</v>
      </c>
      <c r="D3038" t="s">
        <v>243</v>
      </c>
      <c r="E3038" t="s">
        <v>753</v>
      </c>
      <c r="F3038" s="4">
        <v>173</v>
      </c>
      <c r="G3038">
        <v>156</v>
      </c>
      <c r="H3038">
        <v>4.0448717948717903</v>
      </c>
      <c r="I3038">
        <v>173</v>
      </c>
      <c r="J3038">
        <v>5.7572254335260098</v>
      </c>
      <c r="K3038">
        <v>2</v>
      </c>
      <c r="L3038">
        <v>1.15606936416185E-2</v>
      </c>
      <c r="M3038">
        <v>71</v>
      </c>
      <c r="N3038">
        <v>2967.4905660377399</v>
      </c>
      <c r="O3038">
        <v>0.410404624277457</v>
      </c>
      <c r="P3038">
        <v>79</v>
      </c>
      <c r="Q3038">
        <v>14.379746835442999</v>
      </c>
      <c r="R3038">
        <v>33</v>
      </c>
      <c r="S3038">
        <v>95.424242424242394</v>
      </c>
      <c r="T3038">
        <v>16</v>
      </c>
      <c r="U3038">
        <v>245</v>
      </c>
      <c r="V3038">
        <v>14</v>
      </c>
      <c r="W3038">
        <v>25.5</v>
      </c>
      <c r="X3038">
        <v>150</v>
      </c>
      <c r="Y3038">
        <v>105.24</v>
      </c>
      <c r="Z3038">
        <v>18</v>
      </c>
      <c r="AA3038">
        <v>579.88888888888903</v>
      </c>
      <c r="AB3038">
        <v>155</v>
      </c>
      <c r="AC3038">
        <v>120.593548387097</v>
      </c>
      <c r="AD3038">
        <v>0.89595375722543402</v>
      </c>
      <c r="AE3038">
        <v>111</v>
      </c>
      <c r="AF3038">
        <v>89.585585585585605</v>
      </c>
      <c r="AG3038">
        <v>0.64161849710982699</v>
      </c>
      <c r="AH3038" s="4">
        <v>13</v>
      </c>
      <c r="AI3038">
        <v>0.72222222222222199</v>
      </c>
      <c r="AJ3038" s="4">
        <v>1</v>
      </c>
      <c r="AK3038">
        <v>5.5555555555555601E-2</v>
      </c>
      <c r="AL3038" s="4">
        <v>21</v>
      </c>
      <c r="AM3038">
        <v>0.135483870967742</v>
      </c>
      <c r="AN3038" s="4">
        <v>15</v>
      </c>
      <c r="AO3038">
        <v>9.6774193548387094E-2</v>
      </c>
      <c r="AP3038" s="4">
        <v>0</v>
      </c>
      <c r="AQ3038">
        <v>0</v>
      </c>
      <c r="AR3038" s="4">
        <v>2</v>
      </c>
      <c r="AS3038">
        <v>1.15606936416185E-2</v>
      </c>
      <c r="AT3038" s="4">
        <v>0</v>
      </c>
      <c r="AU3038" s="4">
        <v>0</v>
      </c>
      <c r="AV3038" s="4">
        <v>3</v>
      </c>
      <c r="AW3038">
        <v>1.55855855855856</v>
      </c>
      <c r="AX3038" s="4">
        <f t="shared" si="47"/>
        <v>110.9999999999999</v>
      </c>
      <c r="AY3038" s="4">
        <v>16</v>
      </c>
      <c r="AZ3038" s="4">
        <v>15.9375</v>
      </c>
    </row>
    <row r="3039" spans="1:52" x14ac:dyDescent="0.25">
      <c r="A3039" s="4">
        <v>2017</v>
      </c>
      <c r="B3039" s="4" t="s">
        <v>511</v>
      </c>
      <c r="C3039" t="s">
        <v>242</v>
      </c>
      <c r="D3039" t="s">
        <v>193</v>
      </c>
      <c r="E3039" t="s">
        <v>706</v>
      </c>
      <c r="F3039" s="4">
        <v>49</v>
      </c>
      <c r="G3039">
        <v>44</v>
      </c>
      <c r="H3039">
        <v>4.1363636363636402</v>
      </c>
      <c r="I3039">
        <v>49</v>
      </c>
      <c r="J3039">
        <v>5.0816326530612201</v>
      </c>
      <c r="K3039">
        <v>0</v>
      </c>
      <c r="L3039">
        <v>0</v>
      </c>
      <c r="M3039">
        <v>5</v>
      </c>
      <c r="N3039">
        <v>162.113636363636</v>
      </c>
      <c r="O3039">
        <v>0.102040816326531</v>
      </c>
      <c r="P3039">
        <v>37</v>
      </c>
      <c r="Q3039">
        <v>37.648648648648603</v>
      </c>
      <c r="R3039">
        <v>8</v>
      </c>
      <c r="S3039">
        <v>116.5</v>
      </c>
      <c r="T3039">
        <v>11</v>
      </c>
      <c r="U3039">
        <v>133.272727272727</v>
      </c>
      <c r="V3039">
        <v>12</v>
      </c>
      <c r="W3039">
        <v>36.6666666666667</v>
      </c>
      <c r="X3039">
        <v>30</v>
      </c>
      <c r="Y3039">
        <v>147.23333333333301</v>
      </c>
      <c r="Z3039">
        <v>17</v>
      </c>
      <c r="AA3039">
        <v>325.91666666666703</v>
      </c>
      <c r="AB3039">
        <v>32</v>
      </c>
      <c r="AC3039">
        <v>193.09375</v>
      </c>
      <c r="AD3039">
        <v>0.65306122448979598</v>
      </c>
      <c r="AE3039">
        <v>7</v>
      </c>
      <c r="AF3039">
        <v>72.857142857142904</v>
      </c>
      <c r="AG3039">
        <v>0.14285714285714299</v>
      </c>
      <c r="AH3039" s="4">
        <v>7</v>
      </c>
      <c r="AI3039">
        <v>0.58333333333333304</v>
      </c>
      <c r="AJ3039" s="4">
        <v>2</v>
      </c>
      <c r="AK3039">
        <v>0.16666666666666699</v>
      </c>
      <c r="AL3039" s="4">
        <v>15</v>
      </c>
      <c r="AM3039">
        <v>0.46875</v>
      </c>
      <c r="AN3039" s="4">
        <v>0</v>
      </c>
      <c r="AO3039">
        <v>0</v>
      </c>
      <c r="AP3039" s="4">
        <v>0</v>
      </c>
      <c r="AQ3039">
        <v>0</v>
      </c>
      <c r="AR3039" s="4">
        <v>0</v>
      </c>
      <c r="AS3039">
        <v>0</v>
      </c>
      <c r="AT3039" s="4">
        <v>0</v>
      </c>
      <c r="AU3039" s="4">
        <v>0</v>
      </c>
      <c r="AV3039" s="4">
        <v>0</v>
      </c>
      <c r="AW3039">
        <v>1.96</v>
      </c>
      <c r="AX3039" s="4">
        <f t="shared" si="47"/>
        <v>25</v>
      </c>
      <c r="AY3039" s="4">
        <v>10</v>
      </c>
      <c r="AZ3039" s="4">
        <v>5.6</v>
      </c>
    </row>
    <row r="3040" spans="1:52" x14ac:dyDescent="0.25">
      <c r="A3040" s="4">
        <v>2017</v>
      </c>
      <c r="B3040" s="4" t="s">
        <v>511</v>
      </c>
      <c r="C3040" t="s">
        <v>242</v>
      </c>
      <c r="D3040" t="s">
        <v>380</v>
      </c>
      <c r="E3040" t="s">
        <v>879</v>
      </c>
      <c r="F3040" s="4">
        <v>46</v>
      </c>
      <c r="G3040">
        <v>31</v>
      </c>
      <c r="H3040">
        <v>2.67741935483871</v>
      </c>
      <c r="I3040">
        <v>46</v>
      </c>
      <c r="J3040">
        <v>4.3478260869565197</v>
      </c>
      <c r="K3040">
        <v>2</v>
      </c>
      <c r="L3040">
        <v>4.3478260869565202E-2</v>
      </c>
      <c r="M3040">
        <v>0</v>
      </c>
      <c r="N3040">
        <v>-4.9565217391304301</v>
      </c>
      <c r="O3040">
        <v>0</v>
      </c>
      <c r="P3040">
        <v>33</v>
      </c>
      <c r="Q3040">
        <v>17.969696969697001</v>
      </c>
      <c r="R3040">
        <v>12</v>
      </c>
      <c r="S3040">
        <v>16.6666666666667</v>
      </c>
      <c r="T3040">
        <v>0</v>
      </c>
      <c r="U3040">
        <v>0</v>
      </c>
      <c r="V3040">
        <v>0</v>
      </c>
      <c r="W3040">
        <v>0</v>
      </c>
      <c r="X3040">
        <v>46</v>
      </c>
      <c r="Y3040">
        <v>41.913043478260903</v>
      </c>
      <c r="Z3040">
        <v>0</v>
      </c>
      <c r="AA3040">
        <v>0</v>
      </c>
      <c r="AB3040">
        <v>46</v>
      </c>
      <c r="AC3040">
        <v>60.760869565217398</v>
      </c>
      <c r="AD3040">
        <v>1</v>
      </c>
      <c r="AE3040">
        <v>30</v>
      </c>
      <c r="AF3040">
        <v>51.633333333333297</v>
      </c>
      <c r="AG3040">
        <v>0.65217391304347805</v>
      </c>
      <c r="AH3040" s="4">
        <v>0</v>
      </c>
      <c r="AI3040">
        <v>0</v>
      </c>
      <c r="AJ3040" s="4">
        <v>0</v>
      </c>
      <c r="AK3040">
        <v>0</v>
      </c>
      <c r="AL3040" s="4">
        <v>0</v>
      </c>
      <c r="AM3040">
        <v>0</v>
      </c>
      <c r="AN3040" s="4">
        <v>2</v>
      </c>
      <c r="AO3040">
        <v>4.3478260869565202E-2</v>
      </c>
      <c r="AP3040" s="4">
        <v>0</v>
      </c>
      <c r="AQ3040">
        <v>0</v>
      </c>
      <c r="AR3040" s="4">
        <v>2</v>
      </c>
      <c r="AS3040">
        <v>4.3478260869565202E-2</v>
      </c>
      <c r="AT3040" s="4">
        <v>0</v>
      </c>
      <c r="AU3040" s="4">
        <v>0</v>
      </c>
      <c r="AV3040" s="4">
        <v>0</v>
      </c>
      <c r="AW3040">
        <v>2.7058823529411802</v>
      </c>
      <c r="AX3040" s="4">
        <f t="shared" si="47"/>
        <v>16.999999999999975</v>
      </c>
      <c r="AY3040" s="4">
        <v>0</v>
      </c>
      <c r="AZ3040" s="4">
        <v>0</v>
      </c>
    </row>
    <row r="3041" spans="1:52" x14ac:dyDescent="0.25">
      <c r="A3041" s="4">
        <v>2017</v>
      </c>
      <c r="B3041" s="4" t="s">
        <v>511</v>
      </c>
      <c r="C3041" t="s">
        <v>242</v>
      </c>
      <c r="D3041" t="s">
        <v>328</v>
      </c>
      <c r="E3041" t="s">
        <v>831</v>
      </c>
      <c r="F3041" s="4">
        <v>30</v>
      </c>
      <c r="G3041">
        <v>13</v>
      </c>
      <c r="H3041">
        <v>2.5384615384615401</v>
      </c>
      <c r="I3041">
        <v>30</v>
      </c>
      <c r="J3041">
        <v>6.2666666666666702</v>
      </c>
      <c r="K3041">
        <v>0</v>
      </c>
      <c r="L3041">
        <v>0</v>
      </c>
      <c r="M3041">
        <v>4</v>
      </c>
      <c r="N3041">
        <v>-20.5</v>
      </c>
      <c r="O3041">
        <v>0.133333333333333</v>
      </c>
      <c r="P3041">
        <v>29</v>
      </c>
      <c r="Q3041">
        <v>29.482758620689701</v>
      </c>
      <c r="R3041">
        <v>11</v>
      </c>
      <c r="S3041">
        <v>69.545454545454504</v>
      </c>
      <c r="T3041">
        <v>2</v>
      </c>
      <c r="U3041">
        <v>147.5</v>
      </c>
      <c r="V3041">
        <v>2</v>
      </c>
      <c r="W3041">
        <v>5</v>
      </c>
      <c r="X3041">
        <v>27</v>
      </c>
      <c r="Y3041">
        <v>116.740740740741</v>
      </c>
      <c r="Z3041">
        <v>2</v>
      </c>
      <c r="AA3041">
        <v>202.5</v>
      </c>
      <c r="AB3041">
        <v>28</v>
      </c>
      <c r="AC3041">
        <v>151.357142857143</v>
      </c>
      <c r="AD3041">
        <v>0.93333333333333302</v>
      </c>
      <c r="AE3041">
        <v>13</v>
      </c>
      <c r="AF3041">
        <v>87.230769230769198</v>
      </c>
      <c r="AG3041">
        <v>0.43333333333333302</v>
      </c>
      <c r="AH3041" s="4">
        <v>2</v>
      </c>
      <c r="AI3041">
        <v>1</v>
      </c>
      <c r="AJ3041" s="4">
        <v>1</v>
      </c>
      <c r="AK3041">
        <v>0.5</v>
      </c>
      <c r="AL3041" s="4">
        <v>5</v>
      </c>
      <c r="AM3041">
        <v>0.17857142857142899</v>
      </c>
      <c r="AN3041" s="4">
        <v>3</v>
      </c>
      <c r="AO3041">
        <v>0.107142857142857</v>
      </c>
      <c r="AP3041" s="4">
        <v>7</v>
      </c>
      <c r="AQ3041">
        <v>0.233333333333333</v>
      </c>
      <c r="AR3041" s="4">
        <v>4</v>
      </c>
      <c r="AS3041">
        <v>0.133333333333333</v>
      </c>
      <c r="AT3041" s="4">
        <v>0</v>
      </c>
      <c r="AU3041" s="4">
        <v>0</v>
      </c>
      <c r="AV3041" s="4">
        <v>0</v>
      </c>
      <c r="AW3041">
        <v>1.76470588235294</v>
      </c>
      <c r="AX3041" s="4">
        <f t="shared" si="47"/>
        <v>17.000000000000011</v>
      </c>
      <c r="AY3041" s="4">
        <v>2</v>
      </c>
      <c r="AZ3041" s="4">
        <v>0</v>
      </c>
    </row>
    <row r="3042" spans="1:52" x14ac:dyDescent="0.25">
      <c r="A3042" s="4">
        <v>2017</v>
      </c>
      <c r="B3042" s="4" t="s">
        <v>511</v>
      </c>
      <c r="C3042" t="s">
        <v>242</v>
      </c>
      <c r="D3042" t="s">
        <v>261</v>
      </c>
      <c r="E3042" t="s">
        <v>770</v>
      </c>
      <c r="F3042" s="4">
        <v>56</v>
      </c>
      <c r="G3042">
        <v>50</v>
      </c>
      <c r="H3042">
        <v>4.58</v>
      </c>
      <c r="I3042">
        <v>55</v>
      </c>
      <c r="J3042">
        <v>6.0727272727272696</v>
      </c>
      <c r="K3042">
        <v>2</v>
      </c>
      <c r="L3042">
        <v>3.6363636363636397E-2</v>
      </c>
      <c r="M3042">
        <v>15</v>
      </c>
      <c r="N3042">
        <v>2144.5555555555602</v>
      </c>
      <c r="O3042">
        <v>0.26785714285714302</v>
      </c>
      <c r="P3042">
        <v>49</v>
      </c>
      <c r="Q3042">
        <v>21.7959183673469</v>
      </c>
      <c r="R3042">
        <v>10</v>
      </c>
      <c r="S3042">
        <v>145.9</v>
      </c>
      <c r="T3042">
        <v>25</v>
      </c>
      <c r="U3042">
        <v>167.12</v>
      </c>
      <c r="V3042">
        <v>25</v>
      </c>
      <c r="W3042">
        <v>10.96</v>
      </c>
      <c r="X3042">
        <v>26</v>
      </c>
      <c r="Y3042">
        <v>139.11538461538501</v>
      </c>
      <c r="Z3042">
        <v>27</v>
      </c>
      <c r="AA3042">
        <v>445.21739130434798</v>
      </c>
      <c r="AB3042">
        <v>29</v>
      </c>
      <c r="AC3042">
        <v>184.78571428571399</v>
      </c>
      <c r="AD3042">
        <v>0.5</v>
      </c>
      <c r="AE3042">
        <v>3</v>
      </c>
      <c r="AF3042">
        <v>95.6666666666667</v>
      </c>
      <c r="AG3042">
        <v>5.3571428571428603E-2</v>
      </c>
      <c r="AH3042" s="4">
        <v>16</v>
      </c>
      <c r="AI3042">
        <v>0.69565217391304401</v>
      </c>
      <c r="AJ3042" s="4">
        <v>3</v>
      </c>
      <c r="AK3042">
        <v>0.13043478260869601</v>
      </c>
      <c r="AL3042" s="4">
        <v>11</v>
      </c>
      <c r="AM3042">
        <v>0.39285714285714302</v>
      </c>
      <c r="AN3042" s="4">
        <v>3</v>
      </c>
      <c r="AO3042">
        <v>0.107142857142857</v>
      </c>
      <c r="AP3042" s="4">
        <v>0</v>
      </c>
      <c r="AQ3042">
        <v>0</v>
      </c>
      <c r="AR3042" s="4">
        <v>1</v>
      </c>
      <c r="AS3042">
        <v>1.7857142857142901E-2</v>
      </c>
      <c r="AT3042" s="4">
        <v>0</v>
      </c>
      <c r="AU3042" s="4">
        <v>0</v>
      </c>
      <c r="AV3042" s="4">
        <v>2</v>
      </c>
      <c r="AW3042">
        <v>1.75</v>
      </c>
      <c r="AX3042" s="4">
        <f t="shared" si="47"/>
        <v>32</v>
      </c>
      <c r="AY3042" s="4">
        <v>22</v>
      </c>
      <c r="AZ3042" s="4">
        <v>18.272727272727298</v>
      </c>
    </row>
    <row r="3043" spans="1:52" x14ac:dyDescent="0.25">
      <c r="A3043" s="4">
        <v>2017</v>
      </c>
      <c r="B3043" s="4" t="s">
        <v>511</v>
      </c>
      <c r="C3043" t="s">
        <v>242</v>
      </c>
      <c r="D3043" t="s">
        <v>381</v>
      </c>
      <c r="E3043" t="s">
        <v>880</v>
      </c>
      <c r="F3043" s="4">
        <v>29</v>
      </c>
      <c r="G3043">
        <v>13</v>
      </c>
      <c r="H3043">
        <v>0.92307692307692302</v>
      </c>
      <c r="I3043">
        <v>28</v>
      </c>
      <c r="J3043">
        <v>6</v>
      </c>
      <c r="K3043">
        <v>2</v>
      </c>
      <c r="L3043">
        <v>7.1428571428571397E-2</v>
      </c>
      <c r="M3043">
        <v>2</v>
      </c>
      <c r="N3043">
        <v>14.962962962962999</v>
      </c>
      <c r="O3043">
        <v>6.8965517241379296E-2</v>
      </c>
      <c r="P3043">
        <v>24</v>
      </c>
      <c r="Q3043">
        <v>24.2916666666667</v>
      </c>
      <c r="R3043">
        <v>3</v>
      </c>
      <c r="S3043">
        <v>14.3333333333333</v>
      </c>
      <c r="T3043">
        <v>1</v>
      </c>
      <c r="U3043">
        <v>230</v>
      </c>
      <c r="V3043">
        <v>1</v>
      </c>
      <c r="W3043">
        <v>15</v>
      </c>
      <c r="X3043">
        <v>24</v>
      </c>
      <c r="Y3043">
        <v>81.0416666666667</v>
      </c>
      <c r="Z3043">
        <v>1</v>
      </c>
      <c r="AA3043">
        <v>248</v>
      </c>
      <c r="AB3043">
        <v>27</v>
      </c>
      <c r="AC3043">
        <v>100.59259259259299</v>
      </c>
      <c r="AD3043">
        <v>0.931034482758621</v>
      </c>
      <c r="AE3043">
        <v>19</v>
      </c>
      <c r="AF3043">
        <v>97.684210526315795</v>
      </c>
      <c r="AG3043">
        <v>0.65517241379310298</v>
      </c>
      <c r="AH3043" s="4">
        <v>0</v>
      </c>
      <c r="AI3043">
        <v>0</v>
      </c>
      <c r="AJ3043" s="4">
        <v>0</v>
      </c>
      <c r="AK3043">
        <v>0</v>
      </c>
      <c r="AL3043" s="4">
        <v>1</v>
      </c>
      <c r="AM3043">
        <v>3.7037037037037E-2</v>
      </c>
      <c r="AN3043" s="4">
        <v>3</v>
      </c>
      <c r="AO3043">
        <v>0.11111111111111099</v>
      </c>
      <c r="AP3043" s="4">
        <v>1</v>
      </c>
      <c r="AQ3043">
        <v>3.4482758620689703E-2</v>
      </c>
      <c r="AR3043" s="4">
        <v>3</v>
      </c>
      <c r="AS3043">
        <v>0.10344827586206901</v>
      </c>
      <c r="AT3043" s="4">
        <v>0</v>
      </c>
      <c r="AU3043" s="4">
        <v>1</v>
      </c>
      <c r="AV3043" s="4">
        <v>0</v>
      </c>
      <c r="AW3043">
        <v>1.55555555555556</v>
      </c>
      <c r="AX3043" s="4">
        <f t="shared" si="47"/>
        <v>18.642857142857089</v>
      </c>
      <c r="AY3043" s="4">
        <v>1</v>
      </c>
      <c r="AZ3043" s="4">
        <v>1</v>
      </c>
    </row>
    <row r="3044" spans="1:52" x14ac:dyDescent="0.25">
      <c r="A3044" s="4">
        <v>2017</v>
      </c>
      <c r="B3044" s="4" t="s">
        <v>511</v>
      </c>
      <c r="C3044" t="s">
        <v>242</v>
      </c>
      <c r="D3044" t="s">
        <v>255</v>
      </c>
      <c r="E3044" t="s">
        <v>764</v>
      </c>
      <c r="F3044" s="4">
        <v>39</v>
      </c>
      <c r="G3044">
        <v>31</v>
      </c>
      <c r="H3044">
        <v>3.8387096774193599</v>
      </c>
      <c r="I3044">
        <v>38</v>
      </c>
      <c r="J3044">
        <v>5.0789473684210504</v>
      </c>
      <c r="K3044">
        <v>0</v>
      </c>
      <c r="L3044">
        <v>0</v>
      </c>
      <c r="M3044">
        <v>22</v>
      </c>
      <c r="N3044">
        <v>4507.3103448275897</v>
      </c>
      <c r="O3044">
        <v>0.56410256410256399</v>
      </c>
      <c r="P3044">
        <v>33</v>
      </c>
      <c r="Q3044">
        <v>22.2424242424242</v>
      </c>
      <c r="R3044">
        <v>19</v>
      </c>
      <c r="S3044">
        <v>129</v>
      </c>
      <c r="T3044">
        <v>12</v>
      </c>
      <c r="U3044">
        <v>151.583333333333</v>
      </c>
      <c r="V3044">
        <v>13</v>
      </c>
      <c r="W3044">
        <v>15.7692307692308</v>
      </c>
      <c r="X3044">
        <v>22</v>
      </c>
      <c r="Y3044">
        <v>170.863636363636</v>
      </c>
      <c r="Z3044">
        <v>15</v>
      </c>
      <c r="AA3044">
        <v>451.78571428571399</v>
      </c>
      <c r="AB3044">
        <v>24</v>
      </c>
      <c r="AC3044">
        <v>242.57894736842101</v>
      </c>
      <c r="AD3044">
        <v>0.487179487179487</v>
      </c>
      <c r="AE3044">
        <v>1</v>
      </c>
      <c r="AF3044">
        <v>42</v>
      </c>
      <c r="AG3044">
        <v>2.5641025641025599E-2</v>
      </c>
      <c r="AH3044" s="4">
        <v>9</v>
      </c>
      <c r="AI3044">
        <v>0.64285714285714302</v>
      </c>
      <c r="AJ3044" s="4">
        <v>5</v>
      </c>
      <c r="AK3044">
        <v>0.35714285714285698</v>
      </c>
      <c r="AL3044" s="4">
        <v>5</v>
      </c>
      <c r="AM3044">
        <v>0.26315789473684198</v>
      </c>
      <c r="AN3044" s="4">
        <v>1</v>
      </c>
      <c r="AO3044">
        <v>5.2631578947368397E-2</v>
      </c>
      <c r="AP3044" s="4">
        <v>0</v>
      </c>
      <c r="AQ3044">
        <v>0</v>
      </c>
      <c r="AR3044" s="4">
        <v>0</v>
      </c>
      <c r="AS3044">
        <v>0</v>
      </c>
      <c r="AT3044" s="4">
        <v>0</v>
      </c>
      <c r="AU3044" s="4">
        <v>0</v>
      </c>
      <c r="AV3044" s="4">
        <v>1</v>
      </c>
      <c r="AW3044">
        <v>1.1818181818181801</v>
      </c>
      <c r="AX3044" s="4">
        <f t="shared" si="47"/>
        <v>33.00000000000005</v>
      </c>
      <c r="AY3044" s="4">
        <v>11</v>
      </c>
      <c r="AZ3044" s="4">
        <v>11.909090909090899</v>
      </c>
    </row>
    <row r="3045" spans="1:52" x14ac:dyDescent="0.25">
      <c r="A3045" s="4">
        <v>2017</v>
      </c>
      <c r="B3045" s="4" t="s">
        <v>511</v>
      </c>
      <c r="C3045" t="s">
        <v>242</v>
      </c>
      <c r="D3045" t="s">
        <v>247</v>
      </c>
      <c r="E3045" t="s">
        <v>757</v>
      </c>
      <c r="F3045" s="4">
        <v>78</v>
      </c>
      <c r="G3045">
        <v>68</v>
      </c>
      <c r="H3045">
        <v>6.8382352941176503</v>
      </c>
      <c r="I3045">
        <v>78</v>
      </c>
      <c r="J3045">
        <v>9.0128205128205092</v>
      </c>
      <c r="K3045">
        <v>0</v>
      </c>
      <c r="L3045">
        <v>0</v>
      </c>
      <c r="M3045">
        <v>13</v>
      </c>
      <c r="N3045">
        <v>122.014492753623</v>
      </c>
      <c r="O3045">
        <v>0.16666666666666699</v>
      </c>
      <c r="P3045">
        <v>58</v>
      </c>
      <c r="Q3045">
        <v>46.931034482758598</v>
      </c>
      <c r="R3045">
        <v>18</v>
      </c>
      <c r="S3045">
        <v>166.166666666667</v>
      </c>
      <c r="T3045">
        <v>26</v>
      </c>
      <c r="U3045">
        <v>178.65384615384599</v>
      </c>
      <c r="V3045">
        <v>27</v>
      </c>
      <c r="W3045">
        <v>38.814814814814802</v>
      </c>
      <c r="X3045">
        <v>44</v>
      </c>
      <c r="Y3045">
        <v>148.81818181818201</v>
      </c>
      <c r="Z3045">
        <v>33</v>
      </c>
      <c r="AA3045">
        <v>471.625</v>
      </c>
      <c r="AB3045">
        <v>45</v>
      </c>
      <c r="AC3045">
        <v>198.477272727273</v>
      </c>
      <c r="AD3045">
        <v>0.56410256410256399</v>
      </c>
      <c r="AE3045">
        <v>9</v>
      </c>
      <c r="AF3045">
        <v>42.2222222222222</v>
      </c>
      <c r="AG3045">
        <v>0.115384615384615</v>
      </c>
      <c r="AH3045" s="4">
        <v>16</v>
      </c>
      <c r="AI3045">
        <v>0.66666666666666696</v>
      </c>
      <c r="AJ3045" s="4">
        <v>8</v>
      </c>
      <c r="AK3045">
        <v>0.33333333333333298</v>
      </c>
      <c r="AL3045" s="4">
        <v>16</v>
      </c>
      <c r="AM3045">
        <v>0.36363636363636398</v>
      </c>
      <c r="AN3045" s="4">
        <v>5</v>
      </c>
      <c r="AO3045">
        <v>0.11363636363636399</v>
      </c>
      <c r="AP3045" s="4">
        <v>0</v>
      </c>
      <c r="AQ3045">
        <v>0</v>
      </c>
      <c r="AR3045" s="4">
        <v>0</v>
      </c>
      <c r="AS3045">
        <v>0</v>
      </c>
      <c r="AT3045" s="4">
        <v>0</v>
      </c>
      <c r="AU3045" s="4">
        <v>0</v>
      </c>
      <c r="AV3045" s="4">
        <v>2</v>
      </c>
      <c r="AW3045">
        <v>1.3684210526315801</v>
      </c>
      <c r="AX3045" s="4">
        <f t="shared" si="47"/>
        <v>56.99999999999995</v>
      </c>
      <c r="AY3045" s="4">
        <v>22</v>
      </c>
      <c r="AZ3045" s="4">
        <v>15.5</v>
      </c>
    </row>
    <row r="3046" spans="1:52" x14ac:dyDescent="0.25">
      <c r="A3046" s="4">
        <v>2017</v>
      </c>
      <c r="B3046" s="4" t="s">
        <v>511</v>
      </c>
      <c r="C3046" t="s">
        <v>242</v>
      </c>
      <c r="D3046" t="s">
        <v>245</v>
      </c>
      <c r="E3046" t="s">
        <v>755</v>
      </c>
      <c r="F3046" s="4">
        <v>61</v>
      </c>
      <c r="G3046">
        <v>50</v>
      </c>
      <c r="H3046">
        <v>3.22</v>
      </c>
      <c r="I3046">
        <v>60</v>
      </c>
      <c r="J3046">
        <v>4.1500000000000004</v>
      </c>
      <c r="K3046">
        <v>0</v>
      </c>
      <c r="L3046">
        <v>0</v>
      </c>
      <c r="M3046">
        <v>8</v>
      </c>
      <c r="N3046">
        <v>72.685185185185205</v>
      </c>
      <c r="O3046">
        <v>0.13114754098360701</v>
      </c>
      <c r="P3046">
        <v>36</v>
      </c>
      <c r="Q3046">
        <v>26.2222222222222</v>
      </c>
      <c r="R3046">
        <v>10</v>
      </c>
      <c r="S3046">
        <v>172.1</v>
      </c>
      <c r="T3046">
        <v>20</v>
      </c>
      <c r="U3046">
        <v>160.94999999999999</v>
      </c>
      <c r="V3046">
        <v>19</v>
      </c>
      <c r="W3046">
        <v>25.947368421052602</v>
      </c>
      <c r="X3046">
        <v>30</v>
      </c>
      <c r="Y3046">
        <v>71.099999999999994</v>
      </c>
      <c r="Z3046">
        <v>28</v>
      </c>
      <c r="AA3046">
        <v>553</v>
      </c>
      <c r="AB3046">
        <v>33</v>
      </c>
      <c r="AC3046">
        <v>136.96875</v>
      </c>
      <c r="AD3046">
        <v>0.52459016393442603</v>
      </c>
      <c r="AE3046">
        <v>19</v>
      </c>
      <c r="AF3046">
        <v>27.6315789473684</v>
      </c>
      <c r="AG3046">
        <v>0.31147540983606598</v>
      </c>
      <c r="AH3046" s="4">
        <v>10</v>
      </c>
      <c r="AI3046">
        <v>0.5</v>
      </c>
      <c r="AJ3046" s="4">
        <v>8</v>
      </c>
      <c r="AK3046">
        <v>0.4</v>
      </c>
      <c r="AL3046" s="4">
        <v>5</v>
      </c>
      <c r="AM3046">
        <v>0.15625</v>
      </c>
      <c r="AN3046" s="4">
        <v>2</v>
      </c>
      <c r="AO3046">
        <v>6.25E-2</v>
      </c>
      <c r="AP3046" s="4">
        <v>0</v>
      </c>
      <c r="AQ3046">
        <v>0</v>
      </c>
      <c r="AR3046" s="4">
        <v>0</v>
      </c>
      <c r="AS3046">
        <v>0</v>
      </c>
      <c r="AT3046" s="4">
        <v>0</v>
      </c>
      <c r="AU3046" s="4">
        <v>0</v>
      </c>
      <c r="AV3046" s="4">
        <v>1</v>
      </c>
      <c r="AW3046">
        <v>1.6052631578947401</v>
      </c>
      <c r="AX3046" s="4">
        <f t="shared" si="47"/>
        <v>37.999999999999922</v>
      </c>
      <c r="AY3046" s="4">
        <v>22</v>
      </c>
      <c r="AZ3046" s="4">
        <v>10.5</v>
      </c>
    </row>
    <row r="3047" spans="1:52" x14ac:dyDescent="0.25">
      <c r="A3047" s="4">
        <v>2017</v>
      </c>
      <c r="B3047" s="4" t="s">
        <v>511</v>
      </c>
      <c r="C3047" t="s">
        <v>242</v>
      </c>
      <c r="D3047" t="s">
        <v>244</v>
      </c>
      <c r="E3047" t="s">
        <v>754</v>
      </c>
      <c r="F3047" s="4">
        <v>121</v>
      </c>
      <c r="G3047">
        <v>112</v>
      </c>
      <c r="H3047">
        <v>2.52678571428571</v>
      </c>
      <c r="I3047">
        <v>121</v>
      </c>
      <c r="J3047">
        <v>3.8264462809917399</v>
      </c>
      <c r="K3047">
        <v>2</v>
      </c>
      <c r="L3047">
        <v>1.6528925619834701E-2</v>
      </c>
      <c r="M3047">
        <v>9</v>
      </c>
      <c r="N3047">
        <v>574.516949152542</v>
      </c>
      <c r="O3047">
        <v>7.43801652892562E-2</v>
      </c>
      <c r="P3047">
        <v>79</v>
      </c>
      <c r="Q3047">
        <v>15.7848101265823</v>
      </c>
      <c r="R3047">
        <v>49</v>
      </c>
      <c r="S3047">
        <v>39.122448979591802</v>
      </c>
      <c r="T3047">
        <v>9</v>
      </c>
      <c r="U3047">
        <v>182.333333333333</v>
      </c>
      <c r="V3047">
        <v>7</v>
      </c>
      <c r="W3047">
        <v>15.5714285714286</v>
      </c>
      <c r="X3047">
        <v>109</v>
      </c>
      <c r="Y3047">
        <v>74.706422018348604</v>
      </c>
      <c r="Z3047">
        <v>9</v>
      </c>
      <c r="AA3047">
        <v>451.875</v>
      </c>
      <c r="AB3047">
        <v>112</v>
      </c>
      <c r="AC3047">
        <v>87.348214285714306</v>
      </c>
      <c r="AD3047">
        <v>0.92561983471074405</v>
      </c>
      <c r="AE3047">
        <v>85</v>
      </c>
      <c r="AF3047">
        <v>61.023529411764699</v>
      </c>
      <c r="AG3047">
        <v>0.70247933884297498</v>
      </c>
      <c r="AH3047" s="4">
        <v>5</v>
      </c>
      <c r="AI3047">
        <v>0.625</v>
      </c>
      <c r="AJ3047" s="4">
        <v>3</v>
      </c>
      <c r="AK3047">
        <v>0.375</v>
      </c>
      <c r="AL3047" s="4">
        <v>17</v>
      </c>
      <c r="AM3047">
        <v>0.151785714285714</v>
      </c>
      <c r="AN3047" s="4">
        <v>6</v>
      </c>
      <c r="AO3047">
        <v>5.3571428571428603E-2</v>
      </c>
      <c r="AP3047" s="4">
        <v>0</v>
      </c>
      <c r="AQ3047">
        <v>0</v>
      </c>
      <c r="AR3047" s="4">
        <v>1</v>
      </c>
      <c r="AS3047">
        <v>8.2644628099173608E-3</v>
      </c>
      <c r="AT3047" s="4">
        <v>0</v>
      </c>
      <c r="AU3047" s="4">
        <v>0</v>
      </c>
      <c r="AV3047" s="4">
        <v>0</v>
      </c>
      <c r="AW3047">
        <v>1.95161290322581</v>
      </c>
      <c r="AX3047" s="4">
        <f t="shared" si="47"/>
        <v>61.999999999999886</v>
      </c>
      <c r="AY3047" s="4">
        <v>9</v>
      </c>
      <c r="AZ3047" s="4">
        <v>30.4444444444444</v>
      </c>
    </row>
    <row r="3048" spans="1:52" x14ac:dyDescent="0.25">
      <c r="A3048" s="4">
        <v>2017</v>
      </c>
      <c r="B3048" s="4" t="s">
        <v>511</v>
      </c>
      <c r="C3048" t="s">
        <v>242</v>
      </c>
      <c r="D3048" t="s">
        <v>252</v>
      </c>
      <c r="E3048" t="s">
        <v>762</v>
      </c>
      <c r="F3048" s="4">
        <v>81</v>
      </c>
      <c r="G3048">
        <v>74</v>
      </c>
      <c r="H3048">
        <v>7.2297297297297298</v>
      </c>
      <c r="I3048">
        <v>81</v>
      </c>
      <c r="J3048">
        <v>8.2839506172839492</v>
      </c>
      <c r="K3048">
        <v>0</v>
      </c>
      <c r="L3048">
        <v>0</v>
      </c>
      <c r="M3048">
        <v>66</v>
      </c>
      <c r="N3048">
        <v>6560.2025316455702</v>
      </c>
      <c r="O3048">
        <v>0.81481481481481499</v>
      </c>
      <c r="P3048">
        <v>69</v>
      </c>
      <c r="Q3048">
        <v>45.971014492753604</v>
      </c>
      <c r="R3048">
        <v>25</v>
      </c>
      <c r="S3048">
        <v>170.16</v>
      </c>
      <c r="T3048">
        <v>30</v>
      </c>
      <c r="U3048">
        <v>239.666666666667</v>
      </c>
      <c r="V3048">
        <v>26</v>
      </c>
      <c r="W3048">
        <v>10.5</v>
      </c>
      <c r="X3048">
        <v>44</v>
      </c>
      <c r="Y3048">
        <v>171.20454545454501</v>
      </c>
      <c r="Z3048">
        <v>37</v>
      </c>
      <c r="AA3048">
        <v>652.85294117647095</v>
      </c>
      <c r="AB3048">
        <v>44</v>
      </c>
      <c r="AC3048">
        <v>210.56818181818201</v>
      </c>
      <c r="AD3048">
        <v>0.54320987654320996</v>
      </c>
      <c r="AE3048">
        <v>2</v>
      </c>
      <c r="AF3048">
        <v>85</v>
      </c>
      <c r="AG3048">
        <v>2.4691358024691398E-2</v>
      </c>
      <c r="AH3048" s="4">
        <v>25</v>
      </c>
      <c r="AI3048">
        <v>0.73529411764705899</v>
      </c>
      <c r="AJ3048" s="4">
        <v>8</v>
      </c>
      <c r="AK3048">
        <v>0.23529411764705899</v>
      </c>
      <c r="AL3048" s="4">
        <v>24</v>
      </c>
      <c r="AM3048">
        <v>0.54545454545454497</v>
      </c>
      <c r="AN3048" s="4">
        <v>6</v>
      </c>
      <c r="AO3048">
        <v>0.13636363636363599</v>
      </c>
      <c r="AP3048" s="4">
        <v>0</v>
      </c>
      <c r="AQ3048">
        <v>0</v>
      </c>
      <c r="AR3048" s="4">
        <v>0</v>
      </c>
      <c r="AS3048">
        <v>0</v>
      </c>
      <c r="AT3048" s="4">
        <v>0</v>
      </c>
      <c r="AU3048" s="4">
        <v>0</v>
      </c>
      <c r="AV3048" s="4">
        <v>0</v>
      </c>
      <c r="AW3048">
        <v>1.5</v>
      </c>
      <c r="AX3048" s="4">
        <f t="shared" si="47"/>
        <v>54</v>
      </c>
      <c r="AY3048" s="4">
        <v>31</v>
      </c>
      <c r="AZ3048" s="4">
        <v>12.935483870967699</v>
      </c>
    </row>
    <row r="3049" spans="1:52" x14ac:dyDescent="0.25">
      <c r="A3049" s="4">
        <v>2017</v>
      </c>
      <c r="B3049" s="4" t="s">
        <v>511</v>
      </c>
      <c r="C3049" t="s">
        <v>242</v>
      </c>
      <c r="D3049" t="s">
        <v>182</v>
      </c>
      <c r="E3049" t="s">
        <v>695</v>
      </c>
      <c r="F3049" s="4">
        <v>150</v>
      </c>
      <c r="G3049">
        <v>143</v>
      </c>
      <c r="H3049">
        <v>2.06993006993007</v>
      </c>
      <c r="I3049">
        <v>150</v>
      </c>
      <c r="J3049">
        <v>4.1466666666666701</v>
      </c>
      <c r="K3049">
        <v>4</v>
      </c>
      <c r="L3049">
        <v>2.66666666666667E-2</v>
      </c>
      <c r="M3049">
        <v>48</v>
      </c>
      <c r="N3049">
        <v>1842.41216216216</v>
      </c>
      <c r="O3049">
        <v>0.32</v>
      </c>
      <c r="P3049">
        <v>52</v>
      </c>
      <c r="Q3049">
        <v>12.9807692307692</v>
      </c>
      <c r="R3049">
        <v>30</v>
      </c>
      <c r="S3049">
        <v>20.933333333333302</v>
      </c>
      <c r="T3049">
        <v>5</v>
      </c>
      <c r="U3049">
        <v>99.6</v>
      </c>
      <c r="V3049">
        <v>5</v>
      </c>
      <c r="W3049">
        <v>3.6</v>
      </c>
      <c r="X3049">
        <v>139</v>
      </c>
      <c r="Y3049">
        <v>67.474820143884898</v>
      </c>
      <c r="Z3049">
        <v>5</v>
      </c>
      <c r="AA3049">
        <v>186</v>
      </c>
      <c r="AB3049">
        <v>145</v>
      </c>
      <c r="AC3049">
        <v>82.944827586206898</v>
      </c>
      <c r="AD3049">
        <v>0.96666666666666701</v>
      </c>
      <c r="AE3049">
        <v>110</v>
      </c>
      <c r="AF3049">
        <v>62.7</v>
      </c>
      <c r="AG3049">
        <v>0.73333333333333295</v>
      </c>
      <c r="AH3049" s="4">
        <v>2</v>
      </c>
      <c r="AI3049">
        <v>0.4</v>
      </c>
      <c r="AJ3049" s="4">
        <v>0</v>
      </c>
      <c r="AK3049">
        <v>0</v>
      </c>
      <c r="AL3049" s="4">
        <v>11</v>
      </c>
      <c r="AM3049">
        <v>7.5862068965517199E-2</v>
      </c>
      <c r="AN3049" s="4">
        <v>8</v>
      </c>
      <c r="AO3049">
        <v>5.5172413793103503E-2</v>
      </c>
      <c r="AP3049" s="4">
        <v>0</v>
      </c>
      <c r="AQ3049">
        <v>0</v>
      </c>
      <c r="AR3049" s="4">
        <v>0</v>
      </c>
      <c r="AS3049">
        <v>0</v>
      </c>
      <c r="AT3049" s="4">
        <v>0</v>
      </c>
      <c r="AU3049" s="4">
        <v>0</v>
      </c>
      <c r="AV3049" s="4">
        <v>4</v>
      </c>
      <c r="AW3049">
        <v>1.5625</v>
      </c>
      <c r="AX3049" s="4">
        <f t="shared" si="47"/>
        <v>96</v>
      </c>
      <c r="AY3049" s="4">
        <v>5</v>
      </c>
      <c r="AZ3049" s="4">
        <v>13.4</v>
      </c>
    </row>
    <row r="3050" spans="1:52" x14ac:dyDescent="0.25">
      <c r="A3050" s="4">
        <v>2017</v>
      </c>
      <c r="B3050" s="4" t="s">
        <v>511</v>
      </c>
      <c r="C3050" t="s">
        <v>242</v>
      </c>
      <c r="D3050" t="s">
        <v>192</v>
      </c>
      <c r="E3050" t="s">
        <v>705</v>
      </c>
      <c r="F3050" s="4">
        <v>193</v>
      </c>
      <c r="G3050">
        <v>179</v>
      </c>
      <c r="H3050">
        <v>2.24581005586592</v>
      </c>
      <c r="I3050">
        <v>193</v>
      </c>
      <c r="J3050">
        <v>3.5284974093264299</v>
      </c>
      <c r="K3050">
        <v>2</v>
      </c>
      <c r="L3050">
        <v>1.03626943005181E-2</v>
      </c>
      <c r="M3050">
        <v>103</v>
      </c>
      <c r="N3050">
        <v>6106.7916666666697</v>
      </c>
      <c r="O3050">
        <v>0.53367875647668395</v>
      </c>
      <c r="P3050">
        <v>154</v>
      </c>
      <c r="Q3050">
        <v>10.8766233766234</v>
      </c>
      <c r="R3050">
        <v>56</v>
      </c>
      <c r="S3050">
        <v>24.678571428571399</v>
      </c>
      <c r="T3050">
        <v>6</v>
      </c>
      <c r="U3050">
        <v>184.5</v>
      </c>
      <c r="V3050">
        <v>6</v>
      </c>
      <c r="W3050">
        <v>3.8333333333333299</v>
      </c>
      <c r="X3050">
        <v>183</v>
      </c>
      <c r="Y3050">
        <v>106.437158469945</v>
      </c>
      <c r="Z3050">
        <v>6</v>
      </c>
      <c r="AA3050">
        <v>307.83333333333297</v>
      </c>
      <c r="AB3050">
        <v>187</v>
      </c>
      <c r="AC3050">
        <v>118.417112299465</v>
      </c>
      <c r="AD3050">
        <v>0.96891191709844604</v>
      </c>
      <c r="AE3050">
        <v>69</v>
      </c>
      <c r="AF3050">
        <v>46.043478260869598</v>
      </c>
      <c r="AG3050">
        <v>0.35751295336787597</v>
      </c>
      <c r="AH3050" s="4">
        <v>3</v>
      </c>
      <c r="AI3050">
        <v>0.5</v>
      </c>
      <c r="AJ3050" s="4">
        <v>3</v>
      </c>
      <c r="AK3050">
        <v>0.5</v>
      </c>
      <c r="AL3050" s="4">
        <v>40</v>
      </c>
      <c r="AM3050">
        <v>0.21390374331550799</v>
      </c>
      <c r="AN3050" s="4">
        <v>33</v>
      </c>
      <c r="AO3050">
        <v>0.17647058823529399</v>
      </c>
      <c r="AP3050" s="4">
        <v>0</v>
      </c>
      <c r="AQ3050">
        <v>0</v>
      </c>
      <c r="AR3050" s="4">
        <v>2</v>
      </c>
      <c r="AS3050">
        <v>1.03626943005181E-2</v>
      </c>
      <c r="AT3050" s="4">
        <v>0</v>
      </c>
      <c r="AU3050" s="4">
        <v>0</v>
      </c>
      <c r="AV3050" s="4">
        <v>2</v>
      </c>
      <c r="AW3050">
        <v>1.93</v>
      </c>
      <c r="AX3050" s="4">
        <f t="shared" si="47"/>
        <v>100</v>
      </c>
      <c r="AY3050" s="4">
        <v>6</v>
      </c>
      <c r="AZ3050" s="4">
        <v>4.3333333333333304</v>
      </c>
    </row>
    <row r="3051" spans="1:52" x14ac:dyDescent="0.25">
      <c r="A3051" s="4">
        <v>2017</v>
      </c>
      <c r="B3051" s="4" t="s">
        <v>511</v>
      </c>
      <c r="C3051" t="s">
        <v>242</v>
      </c>
      <c r="D3051" t="s">
        <v>175</v>
      </c>
      <c r="E3051" t="s">
        <v>688</v>
      </c>
      <c r="F3051" s="4">
        <v>27</v>
      </c>
      <c r="G3051">
        <v>25</v>
      </c>
      <c r="H3051">
        <v>2.68</v>
      </c>
      <c r="I3051">
        <v>27</v>
      </c>
      <c r="J3051">
        <v>5.2592592592592604</v>
      </c>
      <c r="K3051">
        <v>2</v>
      </c>
      <c r="L3051">
        <v>7.4074074074074098E-2</v>
      </c>
      <c r="M3051">
        <v>6</v>
      </c>
      <c r="N3051">
        <v>1020.81481481481</v>
      </c>
      <c r="O3051">
        <v>0.22222222222222199</v>
      </c>
      <c r="P3051">
        <v>15</v>
      </c>
      <c r="Q3051">
        <v>9.8666666666666707</v>
      </c>
      <c r="R3051">
        <v>6</v>
      </c>
      <c r="S3051">
        <v>50.1666666666667</v>
      </c>
      <c r="T3051">
        <v>0</v>
      </c>
      <c r="U3051">
        <v>0</v>
      </c>
      <c r="V3051">
        <v>0</v>
      </c>
      <c r="W3051">
        <v>0</v>
      </c>
      <c r="X3051">
        <v>23</v>
      </c>
      <c r="Y3051">
        <v>116.73913043478299</v>
      </c>
      <c r="Z3051">
        <v>0</v>
      </c>
      <c r="AA3051">
        <v>0</v>
      </c>
      <c r="AB3051">
        <v>27</v>
      </c>
      <c r="AC3051">
        <v>138.51851851851899</v>
      </c>
      <c r="AD3051">
        <v>1</v>
      </c>
      <c r="AE3051">
        <v>13</v>
      </c>
      <c r="AF3051">
        <v>62.307692307692299</v>
      </c>
      <c r="AG3051">
        <v>0.48148148148148101</v>
      </c>
      <c r="AH3051" s="4">
        <v>0</v>
      </c>
      <c r="AI3051">
        <v>0</v>
      </c>
      <c r="AJ3051" s="4">
        <v>0</v>
      </c>
      <c r="AK3051">
        <v>0</v>
      </c>
      <c r="AL3051" s="4">
        <v>8</v>
      </c>
      <c r="AM3051">
        <v>0.296296296296296</v>
      </c>
      <c r="AN3051" s="4">
        <v>4</v>
      </c>
      <c r="AO3051">
        <v>0.148148148148148</v>
      </c>
      <c r="AP3051" s="4">
        <v>0</v>
      </c>
      <c r="AQ3051">
        <v>0</v>
      </c>
      <c r="AR3051" s="4">
        <v>0</v>
      </c>
      <c r="AS3051">
        <v>0</v>
      </c>
      <c r="AT3051" s="4">
        <v>0</v>
      </c>
      <c r="AU3051" s="4">
        <v>0</v>
      </c>
      <c r="AV3051" s="4">
        <v>3</v>
      </c>
      <c r="AW3051">
        <v>1.5882352941176501</v>
      </c>
      <c r="AX3051" s="4">
        <f t="shared" si="47"/>
        <v>16.999999999999968</v>
      </c>
      <c r="AY3051" s="4">
        <v>0</v>
      </c>
      <c r="AZ3051" s="4">
        <v>0</v>
      </c>
    </row>
    <row r="3052" spans="1:52" x14ac:dyDescent="0.25">
      <c r="A3052" s="4">
        <v>2017</v>
      </c>
      <c r="B3052" s="4" t="s">
        <v>511</v>
      </c>
      <c r="C3052" t="s">
        <v>242</v>
      </c>
      <c r="D3052" t="s">
        <v>190</v>
      </c>
      <c r="E3052" t="s">
        <v>703</v>
      </c>
      <c r="F3052" s="4">
        <v>124</v>
      </c>
      <c r="G3052">
        <v>105</v>
      </c>
      <c r="H3052">
        <v>2.4857142857142902</v>
      </c>
      <c r="I3052">
        <v>121</v>
      </c>
      <c r="J3052">
        <v>3.97520661157025</v>
      </c>
      <c r="K3052">
        <v>2</v>
      </c>
      <c r="L3052">
        <v>1.6528925619834701E-2</v>
      </c>
      <c r="M3052">
        <v>37</v>
      </c>
      <c r="N3052">
        <v>1417.9043478260901</v>
      </c>
      <c r="O3052">
        <v>0.29838709677419401</v>
      </c>
      <c r="P3052">
        <v>106</v>
      </c>
      <c r="Q3052">
        <v>16.7830188679245</v>
      </c>
      <c r="R3052">
        <v>45</v>
      </c>
      <c r="S3052">
        <v>119.088888888889</v>
      </c>
      <c r="T3052">
        <v>51</v>
      </c>
      <c r="U3052">
        <v>173.01960784313701</v>
      </c>
      <c r="V3052">
        <v>49</v>
      </c>
      <c r="W3052">
        <v>24.1428571428571</v>
      </c>
      <c r="X3052">
        <v>49</v>
      </c>
      <c r="Y3052">
        <v>153.12244897959201</v>
      </c>
      <c r="Z3052">
        <v>61</v>
      </c>
      <c r="AA3052">
        <v>503.722222222222</v>
      </c>
      <c r="AB3052">
        <v>62</v>
      </c>
      <c r="AC3052">
        <v>181.7</v>
      </c>
      <c r="AD3052">
        <v>0.483870967741936</v>
      </c>
      <c r="AE3052">
        <v>14</v>
      </c>
      <c r="AF3052">
        <v>60.642857142857103</v>
      </c>
      <c r="AG3052">
        <v>0.112903225806452</v>
      </c>
      <c r="AH3052" s="4">
        <v>36</v>
      </c>
      <c r="AI3052">
        <v>0.66666666666666696</v>
      </c>
      <c r="AJ3052" s="4">
        <v>8</v>
      </c>
      <c r="AK3052">
        <v>0.148148148148148</v>
      </c>
      <c r="AL3052" s="4">
        <v>26</v>
      </c>
      <c r="AM3052">
        <v>0.43333333333333302</v>
      </c>
      <c r="AN3052" s="4">
        <v>6</v>
      </c>
      <c r="AO3052">
        <v>0.1</v>
      </c>
      <c r="AP3052" s="4">
        <v>0</v>
      </c>
      <c r="AQ3052">
        <v>0</v>
      </c>
      <c r="AR3052" s="4">
        <v>0</v>
      </c>
      <c r="AS3052">
        <v>0</v>
      </c>
      <c r="AT3052" s="4">
        <v>1</v>
      </c>
      <c r="AU3052" s="4">
        <v>0</v>
      </c>
      <c r="AV3052" s="4">
        <v>2</v>
      </c>
      <c r="AW3052">
        <v>1.64</v>
      </c>
      <c r="AX3052" s="4">
        <f t="shared" si="47"/>
        <v>75.609756097560975</v>
      </c>
      <c r="AY3052" s="4">
        <v>47</v>
      </c>
      <c r="AZ3052" s="4">
        <v>19.404255319148898</v>
      </c>
    </row>
    <row r="3053" spans="1:52" x14ac:dyDescent="0.25">
      <c r="A3053" s="4">
        <v>2017</v>
      </c>
      <c r="B3053" s="4" t="s">
        <v>511</v>
      </c>
      <c r="C3053" t="s">
        <v>242</v>
      </c>
      <c r="D3053" t="s">
        <v>276</v>
      </c>
      <c r="E3053" t="s">
        <v>785</v>
      </c>
      <c r="F3053" s="4">
        <v>1</v>
      </c>
      <c r="G3053">
        <v>1</v>
      </c>
      <c r="H3053">
        <v>3</v>
      </c>
      <c r="I3053">
        <v>1</v>
      </c>
      <c r="J3053">
        <v>11</v>
      </c>
      <c r="K3053">
        <v>0</v>
      </c>
      <c r="L3053">
        <v>0</v>
      </c>
      <c r="M3053">
        <v>0</v>
      </c>
      <c r="N3053">
        <v>373</v>
      </c>
      <c r="O3053">
        <v>0</v>
      </c>
      <c r="P3053">
        <v>1</v>
      </c>
      <c r="Q3053">
        <v>28</v>
      </c>
      <c r="R3053">
        <v>1</v>
      </c>
      <c r="S3053">
        <v>61</v>
      </c>
      <c r="T3053">
        <v>0</v>
      </c>
      <c r="U3053">
        <v>0</v>
      </c>
      <c r="V3053">
        <v>0</v>
      </c>
      <c r="W3053">
        <v>0</v>
      </c>
      <c r="X3053">
        <v>1</v>
      </c>
      <c r="Y3053">
        <v>179</v>
      </c>
      <c r="Z3053">
        <v>0</v>
      </c>
      <c r="AA3053">
        <v>0</v>
      </c>
      <c r="AB3053">
        <v>1</v>
      </c>
      <c r="AC3053">
        <v>1056</v>
      </c>
      <c r="AD3053">
        <v>1</v>
      </c>
      <c r="AE3053">
        <v>0</v>
      </c>
      <c r="AF3053">
        <v>0</v>
      </c>
      <c r="AG3053">
        <v>0</v>
      </c>
      <c r="AH3053" s="4">
        <v>0</v>
      </c>
      <c r="AI3053">
        <v>0</v>
      </c>
      <c r="AJ3053" s="4">
        <v>0</v>
      </c>
      <c r="AK3053">
        <v>0</v>
      </c>
      <c r="AL3053" s="4">
        <v>1</v>
      </c>
      <c r="AM3053">
        <v>1</v>
      </c>
      <c r="AN3053" s="4">
        <v>0</v>
      </c>
      <c r="AO3053">
        <v>0</v>
      </c>
      <c r="AP3053" s="4">
        <v>0</v>
      </c>
      <c r="AQ3053">
        <v>0</v>
      </c>
      <c r="AR3053" s="4">
        <v>0</v>
      </c>
      <c r="AS3053">
        <v>0</v>
      </c>
      <c r="AT3053" s="4">
        <v>0</v>
      </c>
      <c r="AU3053" s="4">
        <v>0</v>
      </c>
      <c r="AV3053" s="4">
        <v>0</v>
      </c>
      <c r="AW3053">
        <v>0</v>
      </c>
      <c r="AX3053" s="4">
        <f t="shared" si="47"/>
        <v>0</v>
      </c>
      <c r="AY3053" s="4">
        <v>0</v>
      </c>
      <c r="AZ3053" s="4">
        <v>0</v>
      </c>
    </row>
    <row r="3054" spans="1:52" x14ac:dyDescent="0.25">
      <c r="A3054" s="4">
        <v>2017</v>
      </c>
      <c r="B3054" s="4" t="s">
        <v>511</v>
      </c>
      <c r="C3054" t="s">
        <v>242</v>
      </c>
      <c r="D3054" t="s">
        <v>183</v>
      </c>
      <c r="E3054" t="s">
        <v>696</v>
      </c>
      <c r="F3054" s="4">
        <v>158</v>
      </c>
      <c r="G3054">
        <v>145</v>
      </c>
      <c r="H3054">
        <v>1.68965517241379</v>
      </c>
      <c r="I3054">
        <v>158</v>
      </c>
      <c r="J3054">
        <v>2.84810126582278</v>
      </c>
      <c r="K3054">
        <v>2</v>
      </c>
      <c r="L3054">
        <v>1.26582278481013E-2</v>
      </c>
      <c r="M3054">
        <v>71</v>
      </c>
      <c r="N3054">
        <v>3752.4903225806502</v>
      </c>
      <c r="O3054">
        <v>0.449367088607595</v>
      </c>
      <c r="P3054">
        <v>104</v>
      </c>
      <c r="Q3054">
        <v>9.1826923076923102</v>
      </c>
      <c r="R3054">
        <v>48</v>
      </c>
      <c r="S3054">
        <v>23.8125</v>
      </c>
      <c r="T3054">
        <v>9</v>
      </c>
      <c r="U3054">
        <v>156.888888888889</v>
      </c>
      <c r="V3054">
        <v>9</v>
      </c>
      <c r="W3054">
        <v>33.1111111111111</v>
      </c>
      <c r="X3054">
        <v>143</v>
      </c>
      <c r="Y3054">
        <v>76.811188811188799</v>
      </c>
      <c r="Z3054">
        <v>9</v>
      </c>
      <c r="AA3054">
        <v>270.88888888888903</v>
      </c>
      <c r="AB3054">
        <v>149</v>
      </c>
      <c r="AC3054">
        <v>93.161073825503394</v>
      </c>
      <c r="AD3054">
        <v>0.943037974683544</v>
      </c>
      <c r="AE3054">
        <v>95</v>
      </c>
      <c r="AF3054">
        <v>59.621052631578898</v>
      </c>
      <c r="AG3054">
        <v>0.60126582278481</v>
      </c>
      <c r="AH3054" s="4">
        <v>4</v>
      </c>
      <c r="AI3054">
        <v>0.44444444444444398</v>
      </c>
      <c r="AJ3054" s="4">
        <v>2</v>
      </c>
      <c r="AK3054">
        <v>0.22222222222222199</v>
      </c>
      <c r="AL3054" s="4">
        <v>19</v>
      </c>
      <c r="AM3054">
        <v>0.12751677852349</v>
      </c>
      <c r="AN3054" s="4">
        <v>12</v>
      </c>
      <c r="AO3054">
        <v>8.0536912751677805E-2</v>
      </c>
      <c r="AP3054" s="4">
        <v>0</v>
      </c>
      <c r="AQ3054">
        <v>0</v>
      </c>
      <c r="AR3054" s="4">
        <v>0</v>
      </c>
      <c r="AS3054">
        <v>0</v>
      </c>
      <c r="AT3054" s="4">
        <v>0</v>
      </c>
      <c r="AU3054" s="4">
        <v>0</v>
      </c>
      <c r="AV3054" s="4">
        <v>1</v>
      </c>
      <c r="AW3054">
        <v>1.9036144578313301</v>
      </c>
      <c r="AX3054" s="4">
        <f t="shared" si="47"/>
        <v>82.999999999999787</v>
      </c>
      <c r="AY3054" s="4">
        <v>9</v>
      </c>
      <c r="AZ3054" s="4">
        <v>13.1111111111111</v>
      </c>
    </row>
    <row r="3055" spans="1:52" x14ac:dyDescent="0.25">
      <c r="A3055" s="4">
        <v>2017</v>
      </c>
      <c r="B3055" s="4" t="s">
        <v>511</v>
      </c>
      <c r="C3055" t="s">
        <v>242</v>
      </c>
      <c r="D3055" t="s">
        <v>275</v>
      </c>
      <c r="E3055" t="s">
        <v>784</v>
      </c>
      <c r="F3055" s="4">
        <v>1</v>
      </c>
      <c r="G3055">
        <v>1</v>
      </c>
      <c r="H3055">
        <v>35</v>
      </c>
      <c r="I3055">
        <v>1</v>
      </c>
      <c r="J3055">
        <v>36</v>
      </c>
      <c r="K3055">
        <v>0</v>
      </c>
      <c r="L3055">
        <v>0</v>
      </c>
      <c r="M3055">
        <v>0</v>
      </c>
      <c r="N3055">
        <v>-471</v>
      </c>
      <c r="O3055">
        <v>0</v>
      </c>
      <c r="P3055">
        <v>1</v>
      </c>
      <c r="Q3055">
        <v>38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1</v>
      </c>
      <c r="Y3055">
        <v>128</v>
      </c>
      <c r="Z3055">
        <v>0</v>
      </c>
      <c r="AA3055">
        <v>0</v>
      </c>
      <c r="AB3055">
        <v>1</v>
      </c>
      <c r="AC3055">
        <v>759</v>
      </c>
      <c r="AD3055">
        <v>1</v>
      </c>
      <c r="AE3055">
        <v>0</v>
      </c>
      <c r="AF3055">
        <v>0</v>
      </c>
      <c r="AG3055">
        <v>0</v>
      </c>
      <c r="AH3055" s="4">
        <v>0</v>
      </c>
      <c r="AI3055">
        <v>0</v>
      </c>
      <c r="AJ3055" s="4">
        <v>0</v>
      </c>
      <c r="AK3055">
        <v>0</v>
      </c>
      <c r="AL3055" s="4">
        <v>0</v>
      </c>
      <c r="AM3055">
        <v>0</v>
      </c>
      <c r="AN3055" s="4">
        <v>0</v>
      </c>
      <c r="AO3055">
        <v>0</v>
      </c>
      <c r="AP3055" s="4">
        <v>0</v>
      </c>
      <c r="AQ3055">
        <v>0</v>
      </c>
      <c r="AR3055" s="4">
        <v>0</v>
      </c>
      <c r="AS3055">
        <v>0</v>
      </c>
      <c r="AT3055" s="4">
        <v>0</v>
      </c>
      <c r="AU3055" s="4">
        <v>0</v>
      </c>
      <c r="AV3055" s="4">
        <v>0</v>
      </c>
      <c r="AW3055">
        <v>0</v>
      </c>
      <c r="AX3055" s="4">
        <f t="shared" si="47"/>
        <v>0</v>
      </c>
      <c r="AY3055" s="4">
        <v>0</v>
      </c>
      <c r="AZ3055" s="4">
        <v>0</v>
      </c>
    </row>
    <row r="3056" spans="1:52" x14ac:dyDescent="0.25">
      <c r="A3056" s="4">
        <v>2017</v>
      </c>
      <c r="B3056" s="4" t="s">
        <v>511</v>
      </c>
      <c r="C3056" t="s">
        <v>242</v>
      </c>
      <c r="D3056" t="s">
        <v>251</v>
      </c>
      <c r="E3056" t="s">
        <v>761</v>
      </c>
      <c r="F3056" s="4">
        <v>150</v>
      </c>
      <c r="G3056">
        <v>129</v>
      </c>
      <c r="H3056">
        <v>4.2403100775193803</v>
      </c>
      <c r="I3056">
        <v>150</v>
      </c>
      <c r="J3056">
        <v>5.7333333333333298</v>
      </c>
      <c r="K3056">
        <v>0</v>
      </c>
      <c r="L3056">
        <v>0</v>
      </c>
      <c r="M3056">
        <v>58</v>
      </c>
      <c r="N3056">
        <v>1385.3913043478301</v>
      </c>
      <c r="O3056">
        <v>0.38666666666666699</v>
      </c>
      <c r="P3056">
        <v>134</v>
      </c>
      <c r="Q3056">
        <v>20.9402985074627</v>
      </c>
      <c r="R3056">
        <v>62</v>
      </c>
      <c r="S3056">
        <v>153.693548387097</v>
      </c>
      <c r="T3056">
        <v>79</v>
      </c>
      <c r="U3056">
        <v>172.25316455696199</v>
      </c>
      <c r="V3056">
        <v>79</v>
      </c>
      <c r="W3056">
        <v>8.4683544303797493</v>
      </c>
      <c r="X3056">
        <v>59</v>
      </c>
      <c r="Y3056">
        <v>171.694915254237</v>
      </c>
      <c r="Z3056">
        <v>90</v>
      </c>
      <c r="AA3056">
        <v>485.89189189189199</v>
      </c>
      <c r="AB3056">
        <v>60</v>
      </c>
      <c r="AC3056">
        <v>194</v>
      </c>
      <c r="AD3056">
        <v>0.39333333333333298</v>
      </c>
      <c r="AE3056">
        <v>8</v>
      </c>
      <c r="AF3056">
        <v>62</v>
      </c>
      <c r="AG3056">
        <v>5.3333333333333302E-2</v>
      </c>
      <c r="AH3056" s="4">
        <v>57</v>
      </c>
      <c r="AI3056">
        <v>0.77027027027026995</v>
      </c>
      <c r="AJ3056" s="4">
        <v>9</v>
      </c>
      <c r="AK3056">
        <v>0.121621621621622</v>
      </c>
      <c r="AL3056" s="4">
        <v>26</v>
      </c>
      <c r="AM3056">
        <v>0.44067796610169502</v>
      </c>
      <c r="AN3056" s="4">
        <v>8</v>
      </c>
      <c r="AO3056">
        <v>0.13559322033898299</v>
      </c>
      <c r="AP3056" s="4">
        <v>0</v>
      </c>
      <c r="AQ3056">
        <v>0</v>
      </c>
      <c r="AR3056" s="4">
        <v>0</v>
      </c>
      <c r="AS3056">
        <v>0</v>
      </c>
      <c r="AT3056" s="4">
        <v>0</v>
      </c>
      <c r="AU3056" s="4">
        <v>0</v>
      </c>
      <c r="AV3056" s="4">
        <v>2</v>
      </c>
      <c r="AW3056">
        <v>1.57894736842105</v>
      </c>
      <c r="AX3056" s="4">
        <f t="shared" si="47"/>
        <v>95.000000000000156</v>
      </c>
      <c r="AY3056" s="4">
        <v>74</v>
      </c>
      <c r="AZ3056" s="4">
        <v>31.364864864864899</v>
      </c>
    </row>
    <row r="3057" spans="1:52" x14ac:dyDescent="0.25">
      <c r="A3057" s="4">
        <v>2017</v>
      </c>
      <c r="B3057" s="4" t="s">
        <v>511</v>
      </c>
      <c r="C3057" t="s">
        <v>242</v>
      </c>
      <c r="D3057" t="s">
        <v>179</v>
      </c>
      <c r="E3057" t="s">
        <v>692</v>
      </c>
      <c r="F3057" s="4">
        <v>227</v>
      </c>
      <c r="G3057">
        <v>215</v>
      </c>
      <c r="H3057">
        <v>2.50232558139535</v>
      </c>
      <c r="I3057">
        <v>226</v>
      </c>
      <c r="J3057">
        <v>4</v>
      </c>
      <c r="K3057">
        <v>0</v>
      </c>
      <c r="L3057">
        <v>0</v>
      </c>
      <c r="M3057">
        <v>118</v>
      </c>
      <c r="N3057">
        <v>2056.0265486725698</v>
      </c>
      <c r="O3057">
        <v>0.51982378854625599</v>
      </c>
      <c r="P3057">
        <v>156</v>
      </c>
      <c r="Q3057">
        <v>18.903846153846199</v>
      </c>
      <c r="R3057">
        <v>38</v>
      </c>
      <c r="S3057">
        <v>120.105263157895</v>
      </c>
      <c r="T3057">
        <v>18</v>
      </c>
      <c r="U3057">
        <v>233.333333333333</v>
      </c>
      <c r="V3057">
        <v>17</v>
      </c>
      <c r="W3057">
        <v>5.4117647058823497</v>
      </c>
      <c r="X3057">
        <v>204</v>
      </c>
      <c r="Y3057">
        <v>116.553921568627</v>
      </c>
      <c r="Z3057">
        <v>18</v>
      </c>
      <c r="AA3057">
        <v>544.33333333333303</v>
      </c>
      <c r="AB3057">
        <v>208</v>
      </c>
      <c r="AC3057">
        <v>133.07729468599001</v>
      </c>
      <c r="AD3057">
        <v>0.91189427312775295</v>
      </c>
      <c r="AE3057">
        <v>103</v>
      </c>
      <c r="AF3057">
        <v>65.631067961165002</v>
      </c>
      <c r="AG3057">
        <v>0.45374449339207001</v>
      </c>
      <c r="AH3057" s="4">
        <v>12</v>
      </c>
      <c r="AI3057">
        <v>0.66666666666666696</v>
      </c>
      <c r="AJ3057" s="4">
        <v>7</v>
      </c>
      <c r="AK3057">
        <v>0.38888888888888901</v>
      </c>
      <c r="AL3057" s="4">
        <v>37</v>
      </c>
      <c r="AM3057">
        <v>0.17874396135265699</v>
      </c>
      <c r="AN3057" s="4">
        <v>27</v>
      </c>
      <c r="AO3057">
        <v>0.13043478260869601</v>
      </c>
      <c r="AP3057" s="4">
        <v>0</v>
      </c>
      <c r="AQ3057">
        <v>0</v>
      </c>
      <c r="AR3057" s="4">
        <v>0</v>
      </c>
      <c r="AS3057">
        <v>0</v>
      </c>
      <c r="AT3057" s="4">
        <v>1</v>
      </c>
      <c r="AU3057" s="4">
        <v>0</v>
      </c>
      <c r="AV3057" s="4">
        <v>4</v>
      </c>
      <c r="AW3057">
        <v>1.96521739130435</v>
      </c>
      <c r="AX3057" s="4">
        <f t="shared" si="47"/>
        <v>115.508849557522</v>
      </c>
      <c r="AY3057" s="4">
        <v>18</v>
      </c>
      <c r="AZ3057" s="4">
        <v>14.7777777777778</v>
      </c>
    </row>
    <row r="3058" spans="1:52" x14ac:dyDescent="0.25">
      <c r="A3058" s="4">
        <v>2017</v>
      </c>
      <c r="B3058" s="4" t="s">
        <v>511</v>
      </c>
      <c r="C3058" t="s">
        <v>242</v>
      </c>
      <c r="D3058" t="s">
        <v>423</v>
      </c>
      <c r="E3058" t="s">
        <v>921</v>
      </c>
      <c r="F3058" s="4">
        <v>1</v>
      </c>
      <c r="G3058">
        <v>1</v>
      </c>
      <c r="H3058">
        <v>1</v>
      </c>
      <c r="I3058">
        <v>1</v>
      </c>
      <c r="J3058">
        <v>2</v>
      </c>
      <c r="K3058">
        <v>0</v>
      </c>
      <c r="L3058">
        <v>0</v>
      </c>
      <c r="M3058">
        <v>0</v>
      </c>
      <c r="N3058">
        <v>721</v>
      </c>
      <c r="O3058">
        <v>0</v>
      </c>
      <c r="P3058">
        <v>1</v>
      </c>
      <c r="Q3058">
        <v>2</v>
      </c>
      <c r="R3058">
        <v>1</v>
      </c>
      <c r="S3058">
        <v>235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1</v>
      </c>
      <c r="AA3058">
        <v>428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 s="4">
        <v>0</v>
      </c>
      <c r="AI3058">
        <v>0</v>
      </c>
      <c r="AJ3058" s="4">
        <v>0</v>
      </c>
      <c r="AK3058">
        <v>0</v>
      </c>
      <c r="AL3058" s="4">
        <v>0</v>
      </c>
      <c r="AM3058">
        <v>0</v>
      </c>
      <c r="AN3058" s="4">
        <v>0</v>
      </c>
      <c r="AO3058">
        <v>0</v>
      </c>
      <c r="AP3058" s="4">
        <v>0</v>
      </c>
      <c r="AQ3058">
        <v>0</v>
      </c>
      <c r="AR3058" s="4">
        <v>0</v>
      </c>
      <c r="AS3058">
        <v>0</v>
      </c>
      <c r="AT3058" s="4">
        <v>0</v>
      </c>
      <c r="AU3058" s="4">
        <v>0</v>
      </c>
      <c r="AV3058" s="4">
        <v>0</v>
      </c>
      <c r="AW3058">
        <v>1</v>
      </c>
      <c r="AX3058" s="4">
        <f t="shared" si="47"/>
        <v>1</v>
      </c>
      <c r="AY3058" s="4">
        <v>0</v>
      </c>
      <c r="AZ3058" s="4">
        <v>0</v>
      </c>
    </row>
    <row r="3059" spans="1:52" x14ac:dyDescent="0.25">
      <c r="A3059" s="4">
        <v>2017</v>
      </c>
      <c r="B3059" s="4" t="s">
        <v>511</v>
      </c>
      <c r="C3059" t="s">
        <v>242</v>
      </c>
      <c r="D3059" t="s">
        <v>257</v>
      </c>
      <c r="E3059" t="s">
        <v>766</v>
      </c>
      <c r="F3059" s="4">
        <v>95</v>
      </c>
      <c r="G3059">
        <v>85</v>
      </c>
      <c r="H3059">
        <v>6.8941176470588204</v>
      </c>
      <c r="I3059">
        <v>95</v>
      </c>
      <c r="J3059">
        <v>7.8842105263157896</v>
      </c>
      <c r="K3059">
        <v>6</v>
      </c>
      <c r="L3059">
        <v>6.3157894736842093E-2</v>
      </c>
      <c r="M3059">
        <v>21</v>
      </c>
      <c r="N3059">
        <v>158.98734177215201</v>
      </c>
      <c r="O3059">
        <v>0.221052631578947</v>
      </c>
      <c r="P3059">
        <v>81</v>
      </c>
      <c r="Q3059">
        <v>28.876543209876498</v>
      </c>
      <c r="R3059">
        <v>33</v>
      </c>
      <c r="S3059">
        <v>125.030303030303</v>
      </c>
      <c r="T3059">
        <v>62</v>
      </c>
      <c r="U3059">
        <v>162.22580645161301</v>
      </c>
      <c r="V3059">
        <v>55</v>
      </c>
      <c r="W3059">
        <v>11.2727272727273</v>
      </c>
      <c r="X3059">
        <v>25</v>
      </c>
      <c r="Y3059">
        <v>162.88</v>
      </c>
      <c r="Z3059">
        <v>67</v>
      </c>
      <c r="AA3059">
        <v>443.53448275862098</v>
      </c>
      <c r="AB3059">
        <v>28</v>
      </c>
      <c r="AC3059">
        <v>203.76</v>
      </c>
      <c r="AD3059">
        <v>0.26315789473684198</v>
      </c>
      <c r="AE3059">
        <v>2</v>
      </c>
      <c r="AF3059">
        <v>120</v>
      </c>
      <c r="AG3059">
        <v>2.1052631578947399E-2</v>
      </c>
      <c r="AH3059" s="4">
        <v>39</v>
      </c>
      <c r="AI3059">
        <v>0.67241379310344795</v>
      </c>
      <c r="AJ3059" s="4">
        <v>16</v>
      </c>
      <c r="AK3059">
        <v>0.27586206896551702</v>
      </c>
      <c r="AL3059" s="4">
        <v>3</v>
      </c>
      <c r="AM3059">
        <v>0.12</v>
      </c>
      <c r="AN3059" s="4">
        <v>3</v>
      </c>
      <c r="AO3059">
        <v>0.12</v>
      </c>
      <c r="AP3059" s="4">
        <v>0</v>
      </c>
      <c r="AQ3059">
        <v>0</v>
      </c>
      <c r="AR3059" s="4">
        <v>0</v>
      </c>
      <c r="AS3059">
        <v>0</v>
      </c>
      <c r="AT3059" s="4">
        <v>0</v>
      </c>
      <c r="AU3059" s="4">
        <v>0</v>
      </c>
      <c r="AV3059" s="4">
        <v>2</v>
      </c>
      <c r="AW3059">
        <v>1.72727272727273</v>
      </c>
      <c r="AX3059" s="4">
        <f t="shared" si="47"/>
        <v>54.999999999999915</v>
      </c>
      <c r="AY3059" s="4">
        <v>60</v>
      </c>
      <c r="AZ3059" s="4">
        <v>34.433333333333302</v>
      </c>
    </row>
    <row r="3060" spans="1:52" x14ac:dyDescent="0.25">
      <c r="A3060" s="4">
        <v>2017</v>
      </c>
      <c r="B3060" s="4" t="s">
        <v>511</v>
      </c>
      <c r="C3060" t="s">
        <v>242</v>
      </c>
      <c r="D3060" t="s">
        <v>266</v>
      </c>
      <c r="E3060" t="s">
        <v>775</v>
      </c>
      <c r="F3060" s="4">
        <v>20</v>
      </c>
      <c r="G3060">
        <v>6</v>
      </c>
      <c r="H3060">
        <v>4.3333333333333304</v>
      </c>
      <c r="I3060">
        <v>20</v>
      </c>
      <c r="J3060">
        <v>6.45</v>
      </c>
      <c r="K3060">
        <v>0</v>
      </c>
      <c r="L3060">
        <v>0</v>
      </c>
      <c r="M3060">
        <v>1</v>
      </c>
      <c r="N3060">
        <v>146.26315789473699</v>
      </c>
      <c r="O3060">
        <v>0.05</v>
      </c>
      <c r="P3060">
        <v>18</v>
      </c>
      <c r="Q3060">
        <v>23.1111111111111</v>
      </c>
      <c r="R3060">
        <v>1</v>
      </c>
      <c r="S3060">
        <v>15</v>
      </c>
      <c r="T3060">
        <v>2</v>
      </c>
      <c r="U3060">
        <v>179.5</v>
      </c>
      <c r="V3060">
        <v>2</v>
      </c>
      <c r="W3060">
        <v>9</v>
      </c>
      <c r="X3060">
        <v>16</v>
      </c>
      <c r="Y3060">
        <v>74.8125</v>
      </c>
      <c r="Z3060">
        <v>2</v>
      </c>
      <c r="AA3060">
        <v>217</v>
      </c>
      <c r="AB3060">
        <v>18</v>
      </c>
      <c r="AC3060">
        <v>112</v>
      </c>
      <c r="AD3060">
        <v>0.9</v>
      </c>
      <c r="AE3060">
        <v>10</v>
      </c>
      <c r="AF3060">
        <v>73.5</v>
      </c>
      <c r="AG3060">
        <v>0.5</v>
      </c>
      <c r="AH3060" s="4">
        <v>1</v>
      </c>
      <c r="AI3060">
        <v>0.5</v>
      </c>
      <c r="AJ3060" s="4">
        <v>0</v>
      </c>
      <c r="AK3060">
        <v>0</v>
      </c>
      <c r="AL3060" s="4">
        <v>2</v>
      </c>
      <c r="AM3060">
        <v>0.11111111111111099</v>
      </c>
      <c r="AN3060" s="4">
        <v>2</v>
      </c>
      <c r="AO3060">
        <v>0.11111111111111099</v>
      </c>
      <c r="AP3060" s="4">
        <v>3</v>
      </c>
      <c r="AQ3060">
        <v>0.15</v>
      </c>
      <c r="AR3060" s="4">
        <v>2</v>
      </c>
      <c r="AS3060">
        <v>0.1</v>
      </c>
      <c r="AT3060" s="4">
        <v>0</v>
      </c>
      <c r="AU3060" s="4">
        <v>0</v>
      </c>
      <c r="AV3060" s="4">
        <v>0</v>
      </c>
      <c r="AW3060">
        <v>1.6666666666666701</v>
      </c>
      <c r="AX3060" s="4">
        <f t="shared" si="47"/>
        <v>11.999999999999975</v>
      </c>
      <c r="AY3060" s="4">
        <v>2</v>
      </c>
      <c r="AZ3060" s="4">
        <v>4</v>
      </c>
    </row>
    <row r="3061" spans="1:52" x14ac:dyDescent="0.25">
      <c r="A3061" s="4">
        <v>2017</v>
      </c>
      <c r="B3061" s="4" t="s">
        <v>511</v>
      </c>
      <c r="C3061" t="s">
        <v>242</v>
      </c>
      <c r="D3061" t="s">
        <v>424</v>
      </c>
      <c r="E3061" t="s">
        <v>922</v>
      </c>
      <c r="F3061" s="4">
        <v>1</v>
      </c>
      <c r="G3061">
        <v>0</v>
      </c>
      <c r="H3061">
        <v>0</v>
      </c>
      <c r="I3061">
        <v>1</v>
      </c>
      <c r="J3061">
        <v>2</v>
      </c>
      <c r="K3061">
        <v>0</v>
      </c>
      <c r="L3061">
        <v>0</v>
      </c>
      <c r="M3061">
        <v>1</v>
      </c>
      <c r="N3061">
        <v>4221</v>
      </c>
      <c r="O3061">
        <v>1</v>
      </c>
      <c r="P3061">
        <v>1</v>
      </c>
      <c r="Q3061">
        <v>14</v>
      </c>
      <c r="R3061">
        <v>1</v>
      </c>
      <c r="S3061">
        <v>4</v>
      </c>
      <c r="T3061">
        <v>0</v>
      </c>
      <c r="U3061">
        <v>0</v>
      </c>
      <c r="V3061">
        <v>0</v>
      </c>
      <c r="W3061">
        <v>0</v>
      </c>
      <c r="X3061">
        <v>1</v>
      </c>
      <c r="Y3061">
        <v>84</v>
      </c>
      <c r="Z3061">
        <v>0</v>
      </c>
      <c r="AA3061">
        <v>0</v>
      </c>
      <c r="AB3061">
        <v>1</v>
      </c>
      <c r="AC3061">
        <v>247</v>
      </c>
      <c r="AD3061">
        <v>1</v>
      </c>
      <c r="AE3061">
        <v>0</v>
      </c>
      <c r="AF3061">
        <v>0</v>
      </c>
      <c r="AG3061">
        <v>0</v>
      </c>
      <c r="AH3061" s="4">
        <v>0</v>
      </c>
      <c r="AI3061">
        <v>0</v>
      </c>
      <c r="AJ3061" s="4">
        <v>0</v>
      </c>
      <c r="AK3061">
        <v>0</v>
      </c>
      <c r="AL3061" s="4">
        <v>0</v>
      </c>
      <c r="AM3061">
        <v>0</v>
      </c>
      <c r="AN3061" s="4">
        <v>1</v>
      </c>
      <c r="AO3061">
        <v>1</v>
      </c>
      <c r="AP3061" s="4">
        <v>0</v>
      </c>
      <c r="AQ3061">
        <v>0</v>
      </c>
      <c r="AR3061" s="4">
        <v>0</v>
      </c>
      <c r="AS3061">
        <v>0</v>
      </c>
      <c r="AT3061" s="4">
        <v>0</v>
      </c>
      <c r="AU3061" s="4">
        <v>0</v>
      </c>
      <c r="AV3061" s="4">
        <v>0</v>
      </c>
      <c r="AW3061">
        <v>1</v>
      </c>
      <c r="AX3061" s="4">
        <f t="shared" si="47"/>
        <v>1</v>
      </c>
      <c r="AY3061" s="4">
        <v>0</v>
      </c>
      <c r="AZ3061" s="4">
        <v>0</v>
      </c>
    </row>
    <row r="3062" spans="1:52" x14ac:dyDescent="0.25">
      <c r="A3062" s="4">
        <v>2017</v>
      </c>
      <c r="B3062" s="4" t="s">
        <v>511</v>
      </c>
      <c r="C3062" t="s">
        <v>242</v>
      </c>
      <c r="D3062" t="s">
        <v>176</v>
      </c>
      <c r="E3062" t="s">
        <v>689</v>
      </c>
      <c r="F3062" s="4">
        <v>80</v>
      </c>
      <c r="G3062">
        <v>61</v>
      </c>
      <c r="H3062">
        <v>4.0327868852459003</v>
      </c>
      <c r="I3062">
        <v>80</v>
      </c>
      <c r="J3062">
        <v>4.7125000000000004</v>
      </c>
      <c r="K3062">
        <v>2</v>
      </c>
      <c r="L3062">
        <v>2.5000000000000001E-2</v>
      </c>
      <c r="M3062">
        <v>42</v>
      </c>
      <c r="N3062">
        <v>2124.9466666666699</v>
      </c>
      <c r="O3062">
        <v>0.52500000000000002</v>
      </c>
      <c r="P3062">
        <v>63</v>
      </c>
      <c r="Q3062">
        <v>19.8888888888889</v>
      </c>
      <c r="R3062">
        <v>20</v>
      </c>
      <c r="S3062">
        <v>128.65</v>
      </c>
      <c r="T3062">
        <v>29</v>
      </c>
      <c r="U3062">
        <v>119.862068965517</v>
      </c>
      <c r="V3062">
        <v>28</v>
      </c>
      <c r="W3062">
        <v>22.178571428571399</v>
      </c>
      <c r="X3062">
        <v>40</v>
      </c>
      <c r="Y3062">
        <v>114.375</v>
      </c>
      <c r="Z3062">
        <v>35</v>
      </c>
      <c r="AA3062">
        <v>507.85185185185202</v>
      </c>
      <c r="AB3062">
        <v>45</v>
      </c>
      <c r="AC3062">
        <v>164.13333333333301</v>
      </c>
      <c r="AD3062">
        <v>0.5625</v>
      </c>
      <c r="AE3062">
        <v>17</v>
      </c>
      <c r="AF3062">
        <v>54.764705882352899</v>
      </c>
      <c r="AG3062">
        <v>0.21249999999999999</v>
      </c>
      <c r="AH3062" s="4">
        <v>15</v>
      </c>
      <c r="AI3062">
        <v>0.55555555555555602</v>
      </c>
      <c r="AJ3062" s="4">
        <v>9</v>
      </c>
      <c r="AK3062">
        <v>0.33333333333333298</v>
      </c>
      <c r="AL3062" s="4">
        <v>14</v>
      </c>
      <c r="AM3062">
        <v>0.31111111111111101</v>
      </c>
      <c r="AN3062" s="4">
        <v>3</v>
      </c>
      <c r="AO3062">
        <v>6.6666666666666693E-2</v>
      </c>
      <c r="AP3062" s="4">
        <v>0</v>
      </c>
      <c r="AQ3062">
        <v>0</v>
      </c>
      <c r="AR3062" s="4">
        <v>0</v>
      </c>
      <c r="AS3062">
        <v>0</v>
      </c>
      <c r="AT3062" s="4">
        <v>0</v>
      </c>
      <c r="AU3062" s="4">
        <v>0</v>
      </c>
      <c r="AV3062" s="4">
        <v>2</v>
      </c>
      <c r="AW3062">
        <v>1.5384615384615401</v>
      </c>
      <c r="AX3062" s="4">
        <f t="shared" si="47"/>
        <v>51.999999999999943</v>
      </c>
      <c r="AY3062" s="4">
        <v>25</v>
      </c>
      <c r="AZ3062" s="4">
        <v>9.2799999999999994</v>
      </c>
    </row>
    <row r="3063" spans="1:52" x14ac:dyDescent="0.25">
      <c r="A3063" s="4">
        <v>2017</v>
      </c>
      <c r="B3063" s="4" t="s">
        <v>511</v>
      </c>
      <c r="C3063" t="s">
        <v>242</v>
      </c>
      <c r="D3063" t="s">
        <v>267</v>
      </c>
      <c r="E3063" t="s">
        <v>776</v>
      </c>
      <c r="F3063" s="4">
        <v>29</v>
      </c>
      <c r="G3063">
        <v>27</v>
      </c>
      <c r="H3063">
        <v>4.1481481481481497</v>
      </c>
      <c r="I3063">
        <v>29</v>
      </c>
      <c r="J3063">
        <v>6.3448275862069003</v>
      </c>
      <c r="K3063">
        <v>2</v>
      </c>
      <c r="L3063">
        <v>6.8965517241379296E-2</v>
      </c>
      <c r="M3063">
        <v>17</v>
      </c>
      <c r="N3063">
        <v>3687.84</v>
      </c>
      <c r="O3063">
        <v>0.58620689655172398</v>
      </c>
      <c r="P3063">
        <v>19</v>
      </c>
      <c r="Q3063">
        <v>119.894736842105</v>
      </c>
      <c r="R3063">
        <v>11</v>
      </c>
      <c r="S3063">
        <v>149.272727272727</v>
      </c>
      <c r="T3063">
        <v>16</v>
      </c>
      <c r="U3063">
        <v>161.6875</v>
      </c>
      <c r="V3063">
        <v>15</v>
      </c>
      <c r="W3063">
        <v>4.1333333333333302</v>
      </c>
      <c r="X3063">
        <v>9</v>
      </c>
      <c r="Y3063">
        <v>241.888888888889</v>
      </c>
      <c r="Z3063">
        <v>19</v>
      </c>
      <c r="AA3063">
        <v>470.125</v>
      </c>
      <c r="AB3063">
        <v>10</v>
      </c>
      <c r="AC3063">
        <v>269.5</v>
      </c>
      <c r="AD3063">
        <v>0.34482758620689702</v>
      </c>
      <c r="AE3063">
        <v>0</v>
      </c>
      <c r="AF3063">
        <v>0</v>
      </c>
      <c r="AG3063">
        <v>0</v>
      </c>
      <c r="AH3063" s="4">
        <v>13</v>
      </c>
      <c r="AI3063">
        <v>0.8125</v>
      </c>
      <c r="AJ3063" s="4">
        <v>5</v>
      </c>
      <c r="AK3063">
        <v>0.3125</v>
      </c>
      <c r="AL3063" s="4">
        <v>4</v>
      </c>
      <c r="AM3063">
        <v>0.4</v>
      </c>
      <c r="AN3063" s="4">
        <v>1</v>
      </c>
      <c r="AO3063">
        <v>0.1</v>
      </c>
      <c r="AP3063" s="4">
        <v>0</v>
      </c>
      <c r="AQ3063">
        <v>0</v>
      </c>
      <c r="AR3063" s="4">
        <v>0</v>
      </c>
      <c r="AS3063">
        <v>0</v>
      </c>
      <c r="AT3063" s="4">
        <v>0</v>
      </c>
      <c r="AU3063" s="4">
        <v>0</v>
      </c>
      <c r="AV3063" s="4">
        <v>0</v>
      </c>
      <c r="AW3063">
        <v>1.6111111111111101</v>
      </c>
      <c r="AX3063" s="4">
        <f t="shared" si="47"/>
        <v>18.000000000000011</v>
      </c>
      <c r="AY3063" s="4">
        <v>14</v>
      </c>
      <c r="AZ3063" s="4">
        <v>4.3571428571428603</v>
      </c>
    </row>
    <row r="3064" spans="1:52" x14ac:dyDescent="0.25">
      <c r="A3064" s="4">
        <v>2017</v>
      </c>
      <c r="B3064" s="4" t="s">
        <v>511</v>
      </c>
      <c r="C3064" t="s">
        <v>242</v>
      </c>
      <c r="D3064" t="s">
        <v>248</v>
      </c>
      <c r="E3064" t="s">
        <v>758</v>
      </c>
      <c r="F3064" s="4">
        <v>62</v>
      </c>
      <c r="G3064">
        <v>55</v>
      </c>
      <c r="H3064">
        <v>2.4</v>
      </c>
      <c r="I3064">
        <v>62</v>
      </c>
      <c r="J3064">
        <v>3.9838709677419399</v>
      </c>
      <c r="K3064">
        <v>0</v>
      </c>
      <c r="L3064">
        <v>0</v>
      </c>
      <c r="M3064">
        <v>43</v>
      </c>
      <c r="N3064">
        <v>3927.4262295081999</v>
      </c>
      <c r="O3064">
        <v>0.69354838709677402</v>
      </c>
      <c r="P3064">
        <v>52</v>
      </c>
      <c r="Q3064">
        <v>24.538461538461501</v>
      </c>
      <c r="R3064">
        <v>33</v>
      </c>
      <c r="S3064">
        <v>151.60606060606099</v>
      </c>
      <c r="T3064">
        <v>25</v>
      </c>
      <c r="U3064">
        <v>147.32</v>
      </c>
      <c r="V3064">
        <v>20</v>
      </c>
      <c r="W3064">
        <v>14.15</v>
      </c>
      <c r="X3064">
        <v>30</v>
      </c>
      <c r="Y3064">
        <v>165</v>
      </c>
      <c r="Z3064">
        <v>31</v>
      </c>
      <c r="AA3064">
        <v>634.625</v>
      </c>
      <c r="AB3064">
        <v>31</v>
      </c>
      <c r="AC3064">
        <v>212.83870967741899</v>
      </c>
      <c r="AD3064">
        <v>0.5</v>
      </c>
      <c r="AE3064">
        <v>3</v>
      </c>
      <c r="AF3064">
        <v>94.3333333333333</v>
      </c>
      <c r="AG3064">
        <v>4.8387096774193603E-2</v>
      </c>
      <c r="AH3064" s="4">
        <v>14</v>
      </c>
      <c r="AI3064">
        <v>0.58333333333333304</v>
      </c>
      <c r="AJ3064" s="4">
        <v>1</v>
      </c>
      <c r="AK3064">
        <v>4.1666666666666699E-2</v>
      </c>
      <c r="AL3064" s="4">
        <v>13</v>
      </c>
      <c r="AM3064">
        <v>0.41935483870967699</v>
      </c>
      <c r="AN3064" s="4">
        <v>3</v>
      </c>
      <c r="AO3064">
        <v>9.6774193548387094E-2</v>
      </c>
      <c r="AP3064" s="4">
        <v>0</v>
      </c>
      <c r="AQ3064">
        <v>0</v>
      </c>
      <c r="AR3064" s="4">
        <v>0</v>
      </c>
      <c r="AS3064">
        <v>0</v>
      </c>
      <c r="AT3064" s="4">
        <v>0</v>
      </c>
      <c r="AU3064" s="4">
        <v>0</v>
      </c>
      <c r="AV3064" s="4">
        <v>0</v>
      </c>
      <c r="AW3064">
        <v>1.51219512195122</v>
      </c>
      <c r="AX3064" s="4">
        <f t="shared" si="47"/>
        <v>40.999999999999986</v>
      </c>
      <c r="AY3064" s="4">
        <v>24</v>
      </c>
      <c r="AZ3064" s="4">
        <v>72.3333333333333</v>
      </c>
    </row>
    <row r="3065" spans="1:52" x14ac:dyDescent="0.25">
      <c r="A3065" s="4">
        <v>2017</v>
      </c>
      <c r="B3065" s="4" t="s">
        <v>511</v>
      </c>
      <c r="C3065" t="s">
        <v>242</v>
      </c>
      <c r="D3065" t="s">
        <v>268</v>
      </c>
      <c r="E3065" t="s">
        <v>777</v>
      </c>
      <c r="F3065" s="4">
        <v>168</v>
      </c>
      <c r="G3065">
        <v>93</v>
      </c>
      <c r="H3065">
        <v>2.1182795698924699</v>
      </c>
      <c r="I3065">
        <v>168</v>
      </c>
      <c r="J3065">
        <v>6.03571428571429</v>
      </c>
      <c r="K3065">
        <v>0</v>
      </c>
      <c r="L3065">
        <v>0</v>
      </c>
      <c r="M3065">
        <v>23</v>
      </c>
      <c r="N3065">
        <v>752.40476190476204</v>
      </c>
      <c r="O3065">
        <v>0.136904761904762</v>
      </c>
      <c r="P3065">
        <v>130</v>
      </c>
      <c r="Q3065">
        <v>16.0615384615385</v>
      </c>
      <c r="R3065">
        <v>32</v>
      </c>
      <c r="S3065">
        <v>21.0625</v>
      </c>
      <c r="T3065">
        <v>7</v>
      </c>
      <c r="U3065">
        <v>93.857142857142904</v>
      </c>
      <c r="V3065">
        <v>6</v>
      </c>
      <c r="W3065">
        <v>10.8333333333333</v>
      </c>
      <c r="X3065">
        <v>156</v>
      </c>
      <c r="Y3065">
        <v>55.192307692307701</v>
      </c>
      <c r="Z3065">
        <v>7</v>
      </c>
      <c r="AA3065">
        <v>149.28571428571399</v>
      </c>
      <c r="AB3065">
        <v>161</v>
      </c>
      <c r="AC3065">
        <v>78.801242236024805</v>
      </c>
      <c r="AD3065">
        <v>0.95833333333333304</v>
      </c>
      <c r="AE3065">
        <v>107</v>
      </c>
      <c r="AF3065">
        <v>62.429906542056102</v>
      </c>
      <c r="AG3065">
        <v>0.63690476190476197</v>
      </c>
      <c r="AH3065" s="4">
        <v>1</v>
      </c>
      <c r="AI3065">
        <v>0.14285714285714299</v>
      </c>
      <c r="AJ3065" s="4">
        <v>2</v>
      </c>
      <c r="AK3065">
        <v>0.28571428571428598</v>
      </c>
      <c r="AL3065" s="4">
        <v>4</v>
      </c>
      <c r="AM3065">
        <v>2.4844720496894401E-2</v>
      </c>
      <c r="AN3065" s="4">
        <v>2</v>
      </c>
      <c r="AO3065">
        <v>1.2422360248447201E-2</v>
      </c>
      <c r="AP3065" s="4">
        <v>5</v>
      </c>
      <c r="AQ3065">
        <v>2.9761904761904798E-2</v>
      </c>
      <c r="AR3065" s="4">
        <v>4</v>
      </c>
      <c r="AS3065">
        <v>2.3809523809523801E-2</v>
      </c>
      <c r="AT3065" s="4">
        <v>0</v>
      </c>
      <c r="AU3065" s="4">
        <v>0</v>
      </c>
      <c r="AV3065" s="4">
        <v>0</v>
      </c>
      <c r="AW3065">
        <v>1.7319587628866</v>
      </c>
      <c r="AX3065" s="4">
        <f t="shared" si="47"/>
        <v>96.999999999999886</v>
      </c>
      <c r="AY3065" s="4">
        <v>7</v>
      </c>
      <c r="AZ3065" s="4">
        <v>2.4285714285714302</v>
      </c>
    </row>
    <row r="3066" spans="1:52" x14ac:dyDescent="0.25">
      <c r="A3066" s="4">
        <v>2017</v>
      </c>
      <c r="B3066" s="4" t="s">
        <v>511</v>
      </c>
      <c r="C3066" t="s">
        <v>242</v>
      </c>
      <c r="D3066" t="s">
        <v>184</v>
      </c>
      <c r="E3066" t="s">
        <v>697</v>
      </c>
      <c r="F3066" s="4">
        <v>112</v>
      </c>
      <c r="G3066">
        <v>88</v>
      </c>
      <c r="H3066">
        <v>2.3409090909090899</v>
      </c>
      <c r="I3066">
        <v>112</v>
      </c>
      <c r="J3066">
        <v>4.25</v>
      </c>
      <c r="K3066">
        <v>0</v>
      </c>
      <c r="L3066">
        <v>0</v>
      </c>
      <c r="M3066">
        <v>5</v>
      </c>
      <c r="N3066">
        <v>-15.339449541284401</v>
      </c>
      <c r="O3066">
        <v>4.4642857142857102E-2</v>
      </c>
      <c r="P3066">
        <v>93</v>
      </c>
      <c r="Q3066">
        <v>25.4086021505376</v>
      </c>
      <c r="R3066">
        <v>27</v>
      </c>
      <c r="S3066">
        <v>70.962962962963005</v>
      </c>
      <c r="T3066">
        <v>33</v>
      </c>
      <c r="U3066">
        <v>158.87878787878799</v>
      </c>
      <c r="V3066">
        <v>30</v>
      </c>
      <c r="W3066">
        <v>13.866666666666699</v>
      </c>
      <c r="X3066">
        <v>75</v>
      </c>
      <c r="Y3066">
        <v>112.666666666667</v>
      </c>
      <c r="Z3066">
        <v>34</v>
      </c>
      <c r="AA3066">
        <v>340.17857142857099</v>
      </c>
      <c r="AB3066">
        <v>78</v>
      </c>
      <c r="AC3066">
        <v>157.592105263158</v>
      </c>
      <c r="AD3066">
        <v>0.67857142857142905</v>
      </c>
      <c r="AE3066">
        <v>23</v>
      </c>
      <c r="AF3066">
        <v>80.391304347826093</v>
      </c>
      <c r="AG3066">
        <v>0.20535714285714299</v>
      </c>
      <c r="AH3066" s="4">
        <v>16</v>
      </c>
      <c r="AI3066">
        <v>0.57142857142857095</v>
      </c>
      <c r="AJ3066" s="4">
        <v>9</v>
      </c>
      <c r="AK3066">
        <v>0.32142857142857101</v>
      </c>
      <c r="AL3066" s="4">
        <v>14</v>
      </c>
      <c r="AM3066">
        <v>0.18421052631578899</v>
      </c>
      <c r="AN3066" s="4">
        <v>10</v>
      </c>
      <c r="AO3066">
        <v>0.13157894736842099</v>
      </c>
      <c r="AP3066" s="4">
        <v>0</v>
      </c>
      <c r="AQ3066">
        <v>0</v>
      </c>
      <c r="AR3066" s="4">
        <v>1</v>
      </c>
      <c r="AS3066">
        <v>8.9285714285714298E-3</v>
      </c>
      <c r="AT3066" s="4">
        <v>0</v>
      </c>
      <c r="AU3066" s="4">
        <v>0</v>
      </c>
      <c r="AV3066" s="4">
        <v>2</v>
      </c>
      <c r="AW3066">
        <v>1.38271604938272</v>
      </c>
      <c r="AX3066" s="4">
        <f t="shared" si="47"/>
        <v>80.999999999999773</v>
      </c>
      <c r="AY3066" s="4">
        <v>29</v>
      </c>
      <c r="AZ3066" s="4">
        <v>16.535714285714299</v>
      </c>
    </row>
    <row r="3067" spans="1:52" x14ac:dyDescent="0.25">
      <c r="A3067" s="4">
        <v>2017</v>
      </c>
      <c r="B3067" s="4" t="s">
        <v>511</v>
      </c>
      <c r="C3067" t="s">
        <v>242</v>
      </c>
      <c r="D3067" t="s">
        <v>189</v>
      </c>
      <c r="E3067" t="s">
        <v>702</v>
      </c>
      <c r="F3067" s="4">
        <v>102</v>
      </c>
      <c r="G3067">
        <v>90</v>
      </c>
      <c r="H3067">
        <v>6.2777777777777803</v>
      </c>
      <c r="I3067">
        <v>102</v>
      </c>
      <c r="J3067">
        <v>7.9411764705882399</v>
      </c>
      <c r="K3067">
        <v>4</v>
      </c>
      <c r="L3067">
        <v>3.9215686274509803E-2</v>
      </c>
      <c r="M3067">
        <v>29</v>
      </c>
      <c r="N3067">
        <v>928.15217391304304</v>
      </c>
      <c r="O3067">
        <v>0.28431372549019601</v>
      </c>
      <c r="P3067">
        <v>88</v>
      </c>
      <c r="Q3067">
        <v>27.215909090909101</v>
      </c>
      <c r="R3067">
        <v>37</v>
      </c>
      <c r="S3067">
        <v>110.18918918918899</v>
      </c>
      <c r="T3067">
        <v>53</v>
      </c>
      <c r="U3067">
        <v>155.56603773584899</v>
      </c>
      <c r="V3067">
        <v>49</v>
      </c>
      <c r="W3067">
        <v>6.2653061224489797</v>
      </c>
      <c r="X3067">
        <v>42</v>
      </c>
      <c r="Y3067">
        <v>172.47619047619</v>
      </c>
      <c r="Z3067">
        <v>59</v>
      </c>
      <c r="AA3067">
        <v>518.73076923076906</v>
      </c>
      <c r="AB3067">
        <v>43</v>
      </c>
      <c r="AC3067">
        <v>202.16279069767401</v>
      </c>
      <c r="AD3067">
        <v>0.42156862745098</v>
      </c>
      <c r="AE3067">
        <v>7</v>
      </c>
      <c r="AF3067">
        <v>71.428571428571402</v>
      </c>
      <c r="AG3067">
        <v>6.8627450980392204E-2</v>
      </c>
      <c r="AH3067" s="4">
        <v>31</v>
      </c>
      <c r="AI3067">
        <v>0.59615384615384603</v>
      </c>
      <c r="AJ3067" s="4">
        <v>10</v>
      </c>
      <c r="AK3067">
        <v>0.19230769230769201</v>
      </c>
      <c r="AL3067" s="4">
        <v>13</v>
      </c>
      <c r="AM3067">
        <v>0.30232558139534899</v>
      </c>
      <c r="AN3067" s="4">
        <v>6</v>
      </c>
      <c r="AO3067">
        <v>0.13953488372093001</v>
      </c>
      <c r="AP3067" s="4">
        <v>1</v>
      </c>
      <c r="AQ3067">
        <v>9.8039215686274508E-3</v>
      </c>
      <c r="AR3067" s="4">
        <v>0</v>
      </c>
      <c r="AS3067">
        <v>0</v>
      </c>
      <c r="AT3067" s="4">
        <v>0</v>
      </c>
      <c r="AU3067" s="4">
        <v>0</v>
      </c>
      <c r="AV3067" s="4">
        <v>2</v>
      </c>
      <c r="AW3067">
        <v>1.4166666666666701</v>
      </c>
      <c r="AX3067" s="4">
        <f t="shared" si="47"/>
        <v>71.999999999999829</v>
      </c>
      <c r="AY3067" s="4">
        <v>52</v>
      </c>
      <c r="AZ3067" s="4">
        <v>12.5</v>
      </c>
    </row>
    <row r="3068" spans="1:52" x14ac:dyDescent="0.25">
      <c r="A3068" s="4">
        <v>2017</v>
      </c>
      <c r="B3068" s="4" t="s">
        <v>511</v>
      </c>
      <c r="C3068" t="s">
        <v>242</v>
      </c>
      <c r="D3068" t="s">
        <v>174</v>
      </c>
      <c r="E3068" t="s">
        <v>687</v>
      </c>
      <c r="F3068" s="4">
        <v>19</v>
      </c>
      <c r="G3068">
        <v>19</v>
      </c>
      <c r="H3068">
        <v>2.6842105263157898</v>
      </c>
      <c r="I3068">
        <v>19</v>
      </c>
      <c r="J3068">
        <v>5.9473684210526301</v>
      </c>
      <c r="K3068">
        <v>0</v>
      </c>
      <c r="L3068">
        <v>0</v>
      </c>
      <c r="M3068">
        <v>1</v>
      </c>
      <c r="N3068">
        <v>44.105263157894697</v>
      </c>
      <c r="O3068">
        <v>5.2631578947368397E-2</v>
      </c>
      <c r="P3068">
        <v>19</v>
      </c>
      <c r="Q3068">
        <v>97.526315789473699</v>
      </c>
      <c r="R3068">
        <v>11</v>
      </c>
      <c r="S3068">
        <v>267.72727272727298</v>
      </c>
      <c r="T3068">
        <v>10</v>
      </c>
      <c r="U3068">
        <v>269.5</v>
      </c>
      <c r="V3068">
        <v>10</v>
      </c>
      <c r="W3068">
        <v>4.0999999999999996</v>
      </c>
      <c r="X3068">
        <v>8</v>
      </c>
      <c r="Y3068">
        <v>337.375</v>
      </c>
      <c r="Z3068">
        <v>10</v>
      </c>
      <c r="AA3068">
        <v>959.83333333333303</v>
      </c>
      <c r="AB3068">
        <v>9</v>
      </c>
      <c r="AC3068">
        <v>360.88888888888903</v>
      </c>
      <c r="AD3068">
        <v>0.47368421052631599</v>
      </c>
      <c r="AE3068">
        <v>0</v>
      </c>
      <c r="AF3068">
        <v>0</v>
      </c>
      <c r="AG3068">
        <v>0</v>
      </c>
      <c r="AH3068" s="4">
        <v>5</v>
      </c>
      <c r="AI3068">
        <v>0.83333333333333304</v>
      </c>
      <c r="AJ3068" s="4">
        <v>5</v>
      </c>
      <c r="AK3068">
        <v>0.83333333333333304</v>
      </c>
      <c r="AL3068" s="4">
        <v>5</v>
      </c>
      <c r="AM3068">
        <v>0.55555555555555602</v>
      </c>
      <c r="AN3068" s="4">
        <v>1</v>
      </c>
      <c r="AO3068">
        <v>0.11111111111111099</v>
      </c>
      <c r="AP3068" s="4">
        <v>0</v>
      </c>
      <c r="AQ3068">
        <v>0</v>
      </c>
      <c r="AR3068" s="4">
        <v>0</v>
      </c>
      <c r="AS3068">
        <v>0</v>
      </c>
      <c r="AT3068" s="4">
        <v>0</v>
      </c>
      <c r="AU3068" s="4">
        <v>0</v>
      </c>
      <c r="AV3068" s="4">
        <v>0</v>
      </c>
      <c r="AW3068">
        <v>1.4615384615384599</v>
      </c>
      <c r="AX3068" s="4">
        <f t="shared" si="47"/>
        <v>13.000000000000014</v>
      </c>
      <c r="AY3068" s="4">
        <v>10</v>
      </c>
      <c r="AZ3068" s="4">
        <v>10.3</v>
      </c>
    </row>
    <row r="3069" spans="1:52" x14ac:dyDescent="0.25">
      <c r="A3069" s="4">
        <v>2017</v>
      </c>
      <c r="B3069" s="4" t="s">
        <v>511</v>
      </c>
      <c r="C3069" t="s">
        <v>242</v>
      </c>
      <c r="D3069" t="s">
        <v>274</v>
      </c>
      <c r="E3069" t="s">
        <v>783</v>
      </c>
      <c r="F3069" s="4">
        <v>159</v>
      </c>
      <c r="G3069">
        <v>154</v>
      </c>
      <c r="H3069">
        <v>3.4935064935064899</v>
      </c>
      <c r="I3069">
        <v>159</v>
      </c>
      <c r="J3069">
        <v>4.68553459119497</v>
      </c>
      <c r="K3069">
        <v>0</v>
      </c>
      <c r="L3069">
        <v>0</v>
      </c>
      <c r="M3069">
        <v>61</v>
      </c>
      <c r="N3069">
        <v>1838.5063291139199</v>
      </c>
      <c r="O3069">
        <v>0.383647798742138</v>
      </c>
      <c r="P3069">
        <v>155</v>
      </c>
      <c r="Q3069">
        <v>22.1354838709677</v>
      </c>
      <c r="R3069">
        <v>53</v>
      </c>
      <c r="S3069">
        <v>79.113207547169793</v>
      </c>
      <c r="T3069">
        <v>62</v>
      </c>
      <c r="U3069">
        <v>174.806451612903</v>
      </c>
      <c r="V3069">
        <v>27</v>
      </c>
      <c r="W3069">
        <v>18.629629629629601</v>
      </c>
      <c r="X3069">
        <v>88</v>
      </c>
      <c r="Y3069">
        <v>180.96590909090901</v>
      </c>
      <c r="Z3069">
        <v>67</v>
      </c>
      <c r="AA3069">
        <v>448.46875</v>
      </c>
      <c r="AB3069">
        <v>92</v>
      </c>
      <c r="AC3069">
        <v>211.119565217391</v>
      </c>
      <c r="AD3069">
        <v>0.57861635220125796</v>
      </c>
      <c r="AE3069">
        <v>2</v>
      </c>
      <c r="AF3069">
        <v>135</v>
      </c>
      <c r="AG3069">
        <v>1.25786163522013E-2</v>
      </c>
      <c r="AH3069" s="4">
        <v>44</v>
      </c>
      <c r="AI3069">
        <v>0.6875</v>
      </c>
      <c r="AJ3069" s="4">
        <v>14</v>
      </c>
      <c r="AK3069">
        <v>0.21875</v>
      </c>
      <c r="AL3069" s="4">
        <v>36</v>
      </c>
      <c r="AM3069">
        <v>0.39130434782608697</v>
      </c>
      <c r="AN3069" s="4">
        <v>12</v>
      </c>
      <c r="AO3069">
        <v>0.13043478260869601</v>
      </c>
      <c r="AP3069" s="4">
        <v>0</v>
      </c>
      <c r="AQ3069">
        <v>0</v>
      </c>
      <c r="AR3069" s="4">
        <v>0</v>
      </c>
      <c r="AS3069">
        <v>0</v>
      </c>
      <c r="AT3069" s="4">
        <v>0</v>
      </c>
      <c r="AU3069" s="4">
        <v>0</v>
      </c>
      <c r="AV3069" s="4">
        <v>4</v>
      </c>
      <c r="AW3069">
        <v>1.325</v>
      </c>
      <c r="AX3069" s="4">
        <f t="shared" si="47"/>
        <v>120</v>
      </c>
      <c r="AY3069" s="4">
        <v>65</v>
      </c>
      <c r="AZ3069" s="4">
        <v>4.3846153846153904</v>
      </c>
    </row>
    <row r="3070" spans="1:52" x14ac:dyDescent="0.25">
      <c r="A3070" s="4">
        <v>2017</v>
      </c>
      <c r="B3070" s="4" t="s">
        <v>511</v>
      </c>
      <c r="C3070" t="s">
        <v>242</v>
      </c>
      <c r="D3070" t="s">
        <v>272</v>
      </c>
      <c r="E3070" t="s">
        <v>781</v>
      </c>
      <c r="F3070" s="4">
        <v>195</v>
      </c>
      <c r="G3070">
        <v>95</v>
      </c>
      <c r="H3070">
        <v>1.7894736842105301</v>
      </c>
      <c r="I3070">
        <v>195</v>
      </c>
      <c r="J3070">
        <v>4.0307692307692298</v>
      </c>
      <c r="K3070">
        <v>6</v>
      </c>
      <c r="L3070">
        <v>3.0769230769230799E-2</v>
      </c>
      <c r="M3070">
        <v>25</v>
      </c>
      <c r="N3070">
        <v>577.78421052631597</v>
      </c>
      <c r="O3070">
        <v>0.128205128205128</v>
      </c>
      <c r="P3070">
        <v>165</v>
      </c>
      <c r="Q3070">
        <v>25.3333333333333</v>
      </c>
      <c r="R3070">
        <v>45</v>
      </c>
      <c r="S3070">
        <v>50.977777777777803</v>
      </c>
      <c r="T3070">
        <v>28</v>
      </c>
      <c r="U3070">
        <v>165.642857142857</v>
      </c>
      <c r="V3070">
        <v>25</v>
      </c>
      <c r="W3070">
        <v>13.4</v>
      </c>
      <c r="X3070">
        <v>160</v>
      </c>
      <c r="Y3070">
        <v>74.956249999999997</v>
      </c>
      <c r="Z3070">
        <v>28</v>
      </c>
      <c r="AA3070">
        <v>382.75</v>
      </c>
      <c r="AB3070">
        <v>167</v>
      </c>
      <c r="AC3070">
        <v>95.449101796407206</v>
      </c>
      <c r="AD3070">
        <v>0.85641025641025603</v>
      </c>
      <c r="AE3070">
        <v>94</v>
      </c>
      <c r="AF3070">
        <v>76.212765957446805</v>
      </c>
      <c r="AG3070">
        <v>0.482051282051282</v>
      </c>
      <c r="AH3070" s="4">
        <v>11</v>
      </c>
      <c r="AI3070">
        <v>0.39285714285714302</v>
      </c>
      <c r="AJ3070" s="4">
        <v>9</v>
      </c>
      <c r="AK3070">
        <v>0.32142857142857101</v>
      </c>
      <c r="AL3070" s="4">
        <v>10</v>
      </c>
      <c r="AM3070">
        <v>5.9880239520958098E-2</v>
      </c>
      <c r="AN3070" s="4">
        <v>7</v>
      </c>
      <c r="AO3070">
        <v>4.1916167664670698E-2</v>
      </c>
      <c r="AP3070" s="4">
        <v>6</v>
      </c>
      <c r="AQ3070">
        <v>3.0769230769230799E-2</v>
      </c>
      <c r="AR3070" s="4">
        <v>5</v>
      </c>
      <c r="AS3070">
        <v>2.5641025641025599E-2</v>
      </c>
      <c r="AT3070" s="4">
        <v>0</v>
      </c>
      <c r="AU3070" s="4">
        <v>0</v>
      </c>
      <c r="AV3070" s="4">
        <v>3</v>
      </c>
      <c r="AW3070">
        <v>1.5983606557377099</v>
      </c>
      <c r="AX3070" s="4">
        <f t="shared" si="47"/>
        <v>121.99999999999962</v>
      </c>
      <c r="AY3070" s="4">
        <v>25</v>
      </c>
      <c r="AZ3070" s="4">
        <v>14.76</v>
      </c>
    </row>
    <row r="3071" spans="1:52" x14ac:dyDescent="0.25">
      <c r="A3071" s="4">
        <v>2017</v>
      </c>
      <c r="B3071" s="4" t="s">
        <v>511</v>
      </c>
      <c r="C3071" t="s">
        <v>242</v>
      </c>
      <c r="D3071" t="s">
        <v>260</v>
      </c>
      <c r="E3071" t="s">
        <v>769</v>
      </c>
      <c r="F3071" s="4">
        <v>15</v>
      </c>
      <c r="G3071">
        <v>10</v>
      </c>
      <c r="H3071">
        <v>1.8</v>
      </c>
      <c r="I3071">
        <v>14</v>
      </c>
      <c r="J3071">
        <v>2.8571428571428599</v>
      </c>
      <c r="K3071">
        <v>0</v>
      </c>
      <c r="L3071">
        <v>0</v>
      </c>
      <c r="M3071">
        <v>0</v>
      </c>
      <c r="N3071">
        <v>589.93333333333305</v>
      </c>
      <c r="O3071">
        <v>0</v>
      </c>
      <c r="P3071">
        <v>14</v>
      </c>
      <c r="Q3071">
        <v>14.714285714285699</v>
      </c>
      <c r="R3071">
        <v>7</v>
      </c>
      <c r="S3071">
        <v>60.714285714285701</v>
      </c>
      <c r="T3071">
        <v>6</v>
      </c>
      <c r="U3071">
        <v>226.5</v>
      </c>
      <c r="V3071">
        <v>6</v>
      </c>
      <c r="W3071">
        <v>2.6666666666666701</v>
      </c>
      <c r="X3071">
        <v>9</v>
      </c>
      <c r="Y3071">
        <v>131</v>
      </c>
      <c r="Z3071">
        <v>6</v>
      </c>
      <c r="AA3071">
        <v>381.2</v>
      </c>
      <c r="AB3071">
        <v>9</v>
      </c>
      <c r="AC3071">
        <v>163</v>
      </c>
      <c r="AD3071">
        <v>0.6</v>
      </c>
      <c r="AE3071">
        <v>1</v>
      </c>
      <c r="AF3071">
        <v>37</v>
      </c>
      <c r="AG3071">
        <v>6.6666666666666693E-2</v>
      </c>
      <c r="AH3071" s="4">
        <v>2</v>
      </c>
      <c r="AI3071">
        <v>0.4</v>
      </c>
      <c r="AJ3071" s="4">
        <v>3</v>
      </c>
      <c r="AK3071">
        <v>0.6</v>
      </c>
      <c r="AL3071" s="4">
        <v>3</v>
      </c>
      <c r="AM3071">
        <v>0.33333333333333298</v>
      </c>
      <c r="AN3071" s="4">
        <v>1</v>
      </c>
      <c r="AO3071">
        <v>0.11111111111111099</v>
      </c>
      <c r="AP3071" s="4">
        <v>0</v>
      </c>
      <c r="AQ3071">
        <v>0</v>
      </c>
      <c r="AR3071" s="4">
        <v>0</v>
      </c>
      <c r="AS3071">
        <v>0</v>
      </c>
      <c r="AT3071" s="4">
        <v>0</v>
      </c>
      <c r="AU3071" s="4">
        <v>0</v>
      </c>
      <c r="AV3071" s="4">
        <v>0</v>
      </c>
      <c r="AW3071">
        <v>1.15384615384615</v>
      </c>
      <c r="AX3071" s="4">
        <f t="shared" si="47"/>
        <v>13.000000000000044</v>
      </c>
      <c r="AY3071" s="4">
        <v>6</v>
      </c>
      <c r="AZ3071" s="4">
        <v>9.5</v>
      </c>
    </row>
    <row r="3072" spans="1:52" x14ac:dyDescent="0.25">
      <c r="A3072" s="4">
        <v>2017</v>
      </c>
      <c r="B3072" s="4" t="s">
        <v>511</v>
      </c>
      <c r="C3072" t="s">
        <v>242</v>
      </c>
      <c r="D3072" t="s">
        <v>249</v>
      </c>
      <c r="E3072" t="s">
        <v>759</v>
      </c>
      <c r="F3072" s="4">
        <v>187</v>
      </c>
      <c r="G3072">
        <v>154</v>
      </c>
      <c r="H3072">
        <v>2.9805194805194799</v>
      </c>
      <c r="I3072">
        <v>186</v>
      </c>
      <c r="J3072">
        <v>4.7741935483870996</v>
      </c>
      <c r="K3072">
        <v>6</v>
      </c>
      <c r="L3072">
        <v>3.2258064516128997E-2</v>
      </c>
      <c r="M3072">
        <v>54</v>
      </c>
      <c r="N3072">
        <v>1132.52542372881</v>
      </c>
      <c r="O3072">
        <v>0.28877005347593598</v>
      </c>
      <c r="P3072">
        <v>173</v>
      </c>
      <c r="Q3072">
        <v>25.028901734104</v>
      </c>
      <c r="R3072">
        <v>81</v>
      </c>
      <c r="S3072">
        <v>120.333333333333</v>
      </c>
      <c r="T3072">
        <v>81</v>
      </c>
      <c r="U3072">
        <v>169.34567901234601</v>
      </c>
      <c r="V3072">
        <v>46</v>
      </c>
      <c r="W3072">
        <v>12.869565217391299</v>
      </c>
      <c r="X3072">
        <v>99</v>
      </c>
      <c r="Y3072">
        <v>142.46464646464599</v>
      </c>
      <c r="Z3072">
        <v>83</v>
      </c>
      <c r="AA3072">
        <v>539.90123456790104</v>
      </c>
      <c r="AB3072">
        <v>104</v>
      </c>
      <c r="AC3072">
        <v>186.14563106796101</v>
      </c>
      <c r="AD3072">
        <v>0.55080213903743303</v>
      </c>
      <c r="AE3072">
        <v>27</v>
      </c>
      <c r="AF3072">
        <v>87.740740740740705</v>
      </c>
      <c r="AG3072">
        <v>0.14438502673796799</v>
      </c>
      <c r="AH3072" s="4">
        <v>50</v>
      </c>
      <c r="AI3072">
        <v>0.61728395061728403</v>
      </c>
      <c r="AJ3072" s="4">
        <v>15</v>
      </c>
      <c r="AK3072">
        <v>0.18518518518518501</v>
      </c>
      <c r="AL3072" s="4">
        <v>17</v>
      </c>
      <c r="AM3072">
        <v>0.16504854368932001</v>
      </c>
      <c r="AN3072" s="4">
        <v>12</v>
      </c>
      <c r="AO3072">
        <v>0.116504854368932</v>
      </c>
      <c r="AP3072" s="4">
        <v>2</v>
      </c>
      <c r="AQ3072">
        <v>1.06951871657754E-2</v>
      </c>
      <c r="AR3072" s="4">
        <v>3</v>
      </c>
      <c r="AS3072">
        <v>1.60427807486631E-2</v>
      </c>
      <c r="AT3072" s="4">
        <v>0</v>
      </c>
      <c r="AU3072" s="4">
        <v>0</v>
      </c>
      <c r="AV3072" s="4">
        <v>1</v>
      </c>
      <c r="AW3072">
        <v>1.32624113475177</v>
      </c>
      <c r="AX3072" s="4">
        <f t="shared" si="47"/>
        <v>141.00000000000034</v>
      </c>
      <c r="AY3072" s="4">
        <v>81</v>
      </c>
      <c r="AZ3072" s="4">
        <v>19.320987654321002</v>
      </c>
    </row>
    <row r="3073" spans="1:52" x14ac:dyDescent="0.25">
      <c r="A3073" s="4">
        <v>2017</v>
      </c>
      <c r="B3073" s="4" t="s">
        <v>511</v>
      </c>
      <c r="C3073" t="s">
        <v>242</v>
      </c>
      <c r="D3073" t="s">
        <v>259</v>
      </c>
      <c r="E3073" t="s">
        <v>768</v>
      </c>
      <c r="F3073" s="4">
        <v>26</v>
      </c>
      <c r="G3073">
        <v>24</v>
      </c>
      <c r="H3073">
        <v>2.6666666666666701</v>
      </c>
      <c r="I3073">
        <v>26</v>
      </c>
      <c r="J3073">
        <v>3.5769230769230802</v>
      </c>
      <c r="K3073">
        <v>0</v>
      </c>
      <c r="L3073">
        <v>0</v>
      </c>
      <c r="M3073">
        <v>14</v>
      </c>
      <c r="N3073">
        <v>1169.94444444444</v>
      </c>
      <c r="O3073">
        <v>0.53846153846153799</v>
      </c>
      <c r="P3073">
        <v>23</v>
      </c>
      <c r="Q3073">
        <v>43.130434782608702</v>
      </c>
      <c r="R3073">
        <v>8</v>
      </c>
      <c r="S3073">
        <v>94.75</v>
      </c>
      <c r="T3073">
        <v>11</v>
      </c>
      <c r="U3073">
        <v>184.272727272727</v>
      </c>
      <c r="V3073">
        <v>7</v>
      </c>
      <c r="W3073">
        <v>22.571428571428601</v>
      </c>
      <c r="X3073">
        <v>15</v>
      </c>
      <c r="Y3073">
        <v>183.333333333333</v>
      </c>
      <c r="Z3073">
        <v>11</v>
      </c>
      <c r="AA3073">
        <v>378.3</v>
      </c>
      <c r="AB3073">
        <v>15</v>
      </c>
      <c r="AC3073">
        <v>219.13333333333301</v>
      </c>
      <c r="AD3073">
        <v>0.57692307692307698</v>
      </c>
      <c r="AE3073">
        <v>1</v>
      </c>
      <c r="AF3073">
        <v>184</v>
      </c>
      <c r="AG3073">
        <v>3.8461538461538498E-2</v>
      </c>
      <c r="AH3073" s="4">
        <v>5</v>
      </c>
      <c r="AI3073">
        <v>0.5</v>
      </c>
      <c r="AJ3073" s="4">
        <v>3</v>
      </c>
      <c r="AK3073">
        <v>0.3</v>
      </c>
      <c r="AL3073" s="4">
        <v>2</v>
      </c>
      <c r="AM3073">
        <v>0.133333333333333</v>
      </c>
      <c r="AN3073" s="4">
        <v>5</v>
      </c>
      <c r="AO3073">
        <v>0.33333333333333298</v>
      </c>
      <c r="AP3073" s="4">
        <v>0</v>
      </c>
      <c r="AQ3073">
        <v>0</v>
      </c>
      <c r="AR3073" s="4">
        <v>0</v>
      </c>
      <c r="AS3073">
        <v>0</v>
      </c>
      <c r="AT3073" s="4">
        <v>0</v>
      </c>
      <c r="AU3073" s="4">
        <v>0</v>
      </c>
      <c r="AV3073" s="4">
        <v>1</v>
      </c>
      <c r="AW3073">
        <v>1.3</v>
      </c>
      <c r="AX3073" s="4">
        <f t="shared" si="47"/>
        <v>20</v>
      </c>
      <c r="AY3073" s="4">
        <v>5</v>
      </c>
      <c r="AZ3073" s="4">
        <v>17.399999999999999</v>
      </c>
    </row>
    <row r="3074" spans="1:52" x14ac:dyDescent="0.25">
      <c r="A3074" s="4">
        <v>2017</v>
      </c>
      <c r="B3074" s="4" t="s">
        <v>511</v>
      </c>
      <c r="C3074" t="s">
        <v>242</v>
      </c>
      <c r="D3074" t="s">
        <v>258</v>
      </c>
      <c r="E3074" t="s">
        <v>767</v>
      </c>
      <c r="F3074" s="4">
        <v>155</v>
      </c>
      <c r="G3074">
        <v>148</v>
      </c>
      <c r="H3074">
        <v>4.4797297297297298</v>
      </c>
      <c r="I3074">
        <v>154</v>
      </c>
      <c r="J3074">
        <v>6.1038961038961004</v>
      </c>
      <c r="K3074">
        <v>0</v>
      </c>
      <c r="L3074">
        <v>0</v>
      </c>
      <c r="M3074">
        <v>87</v>
      </c>
      <c r="N3074">
        <v>3669.8133333333299</v>
      </c>
      <c r="O3074">
        <v>0.56129032258064504</v>
      </c>
      <c r="P3074">
        <v>148</v>
      </c>
      <c r="Q3074">
        <v>26.25</v>
      </c>
      <c r="R3074">
        <v>50</v>
      </c>
      <c r="S3074">
        <v>130.54</v>
      </c>
      <c r="T3074">
        <v>63</v>
      </c>
      <c r="U3074">
        <v>195.09523809523799</v>
      </c>
      <c r="V3074">
        <v>66</v>
      </c>
      <c r="W3074">
        <v>19.515151515151501</v>
      </c>
      <c r="X3074">
        <v>73</v>
      </c>
      <c r="Y3074">
        <v>188.945205479452</v>
      </c>
      <c r="Z3074">
        <v>77</v>
      </c>
      <c r="AA3074">
        <v>451.06849315068501</v>
      </c>
      <c r="AB3074">
        <v>78</v>
      </c>
      <c r="AC3074">
        <v>218.57894736842101</v>
      </c>
      <c r="AD3074">
        <v>0.49032258064516099</v>
      </c>
      <c r="AE3074">
        <v>6</v>
      </c>
      <c r="AF3074">
        <v>132.333333333333</v>
      </c>
      <c r="AG3074">
        <v>3.8709677419354799E-2</v>
      </c>
      <c r="AH3074" s="4">
        <v>45</v>
      </c>
      <c r="AI3074">
        <v>0.61643835616438403</v>
      </c>
      <c r="AJ3074" s="4">
        <v>18</v>
      </c>
      <c r="AK3074">
        <v>0.24657534246575299</v>
      </c>
      <c r="AL3074" s="4">
        <v>24</v>
      </c>
      <c r="AM3074">
        <v>0.31578947368421101</v>
      </c>
      <c r="AN3074" s="4">
        <v>17</v>
      </c>
      <c r="AO3074">
        <v>0.22368421052631601</v>
      </c>
      <c r="AP3074" s="4">
        <v>0</v>
      </c>
      <c r="AQ3074">
        <v>0</v>
      </c>
      <c r="AR3074" s="4">
        <v>0</v>
      </c>
      <c r="AS3074">
        <v>0</v>
      </c>
      <c r="AT3074" s="4">
        <v>0</v>
      </c>
      <c r="AU3074" s="4">
        <v>0</v>
      </c>
      <c r="AV3074" s="4">
        <v>0</v>
      </c>
      <c r="AW3074">
        <v>1.27049180327869</v>
      </c>
      <c r="AX3074" s="4">
        <f t="shared" si="47"/>
        <v>121.99999999999986</v>
      </c>
      <c r="AY3074" s="4">
        <v>53</v>
      </c>
      <c r="AZ3074" s="4">
        <v>76.150943396226396</v>
      </c>
    </row>
    <row r="3075" spans="1:52" x14ac:dyDescent="0.25">
      <c r="A3075" s="4">
        <v>2017</v>
      </c>
      <c r="B3075" s="4" t="s">
        <v>511</v>
      </c>
      <c r="C3075" t="s">
        <v>242</v>
      </c>
      <c r="D3075" t="s">
        <v>256</v>
      </c>
      <c r="E3075" t="s">
        <v>765</v>
      </c>
      <c r="F3075" s="4">
        <v>20</v>
      </c>
      <c r="G3075">
        <v>18</v>
      </c>
      <c r="H3075">
        <v>3.6111111111111098</v>
      </c>
      <c r="I3075">
        <v>20</v>
      </c>
      <c r="J3075">
        <v>5.25</v>
      </c>
      <c r="K3075">
        <v>0</v>
      </c>
      <c r="L3075">
        <v>0</v>
      </c>
      <c r="M3075">
        <v>1</v>
      </c>
      <c r="N3075">
        <v>96.35</v>
      </c>
      <c r="O3075">
        <v>0.05</v>
      </c>
      <c r="P3075">
        <v>19</v>
      </c>
      <c r="Q3075">
        <v>62.947368421052602</v>
      </c>
      <c r="R3075">
        <v>4</v>
      </c>
      <c r="S3075">
        <v>389.5</v>
      </c>
      <c r="T3075">
        <v>11</v>
      </c>
      <c r="U3075">
        <v>209.18181818181799</v>
      </c>
      <c r="V3075">
        <v>11</v>
      </c>
      <c r="W3075">
        <v>4.9090909090909101</v>
      </c>
      <c r="X3075">
        <v>8</v>
      </c>
      <c r="Y3075">
        <v>273.375</v>
      </c>
      <c r="Z3075">
        <v>11</v>
      </c>
      <c r="AA3075">
        <v>537.29999999999995</v>
      </c>
      <c r="AB3075">
        <v>9</v>
      </c>
      <c r="AC3075">
        <v>405.66666666666703</v>
      </c>
      <c r="AD3075">
        <v>0.45</v>
      </c>
      <c r="AE3075">
        <v>2</v>
      </c>
      <c r="AF3075">
        <v>329.5</v>
      </c>
      <c r="AG3075">
        <v>0.1</v>
      </c>
      <c r="AH3075" s="4">
        <v>8</v>
      </c>
      <c r="AI3075">
        <v>0.8</v>
      </c>
      <c r="AJ3075" s="4">
        <v>1</v>
      </c>
      <c r="AK3075">
        <v>0.1</v>
      </c>
      <c r="AL3075" s="4">
        <v>6</v>
      </c>
      <c r="AM3075">
        <v>0.66666666666666696</v>
      </c>
      <c r="AN3075" s="4">
        <v>1</v>
      </c>
      <c r="AO3075">
        <v>0.11111111111111099</v>
      </c>
      <c r="AP3075" s="4">
        <v>0</v>
      </c>
      <c r="AQ3075">
        <v>0</v>
      </c>
      <c r="AR3075" s="4">
        <v>0</v>
      </c>
      <c r="AS3075">
        <v>0</v>
      </c>
      <c r="AT3075" s="4">
        <v>0</v>
      </c>
      <c r="AU3075" s="4">
        <v>0</v>
      </c>
      <c r="AV3075" s="4">
        <v>1</v>
      </c>
      <c r="AW3075">
        <v>1.1764705882352899</v>
      </c>
      <c r="AX3075" s="4">
        <f t="shared" ref="AX3075:AX3138" si="48">IF(ISERROR(F3075/AW3075),0,F3075/AW3075)</f>
        <v>17.00000000000006</v>
      </c>
      <c r="AY3075" s="4">
        <v>11</v>
      </c>
      <c r="AZ3075" s="4">
        <v>22.181818181818201</v>
      </c>
    </row>
    <row r="3076" spans="1:52" x14ac:dyDescent="0.25">
      <c r="A3076" s="4">
        <v>2017</v>
      </c>
      <c r="B3076" s="4" t="s">
        <v>511</v>
      </c>
      <c r="C3076" t="s">
        <v>242</v>
      </c>
      <c r="D3076" t="s">
        <v>187</v>
      </c>
      <c r="E3076" t="s">
        <v>700</v>
      </c>
      <c r="F3076" s="4">
        <v>134</v>
      </c>
      <c r="G3076">
        <v>88</v>
      </c>
      <c r="H3076">
        <v>2.6363636363636398</v>
      </c>
      <c r="I3076">
        <v>134</v>
      </c>
      <c r="J3076">
        <v>4.3208955223880601</v>
      </c>
      <c r="K3076">
        <v>0</v>
      </c>
      <c r="L3076">
        <v>0</v>
      </c>
      <c r="M3076">
        <v>29</v>
      </c>
      <c r="N3076">
        <v>575.31932773109202</v>
      </c>
      <c r="O3076">
        <v>0.21641791044776101</v>
      </c>
      <c r="P3076">
        <v>114</v>
      </c>
      <c r="Q3076">
        <v>44.245614035087698</v>
      </c>
      <c r="R3076">
        <v>51</v>
      </c>
      <c r="S3076">
        <v>154.96078431372499</v>
      </c>
      <c r="T3076">
        <v>44</v>
      </c>
      <c r="U3076">
        <v>213.40909090909099</v>
      </c>
      <c r="V3076">
        <v>42</v>
      </c>
      <c r="W3076">
        <v>6.9523809523809499</v>
      </c>
      <c r="X3076">
        <v>78</v>
      </c>
      <c r="Y3076">
        <v>125.333333333333</v>
      </c>
      <c r="Z3076">
        <v>51</v>
      </c>
      <c r="AA3076">
        <v>544.43902439024396</v>
      </c>
      <c r="AB3076">
        <v>83</v>
      </c>
      <c r="AC3076">
        <v>165.864197530864</v>
      </c>
      <c r="AD3076">
        <v>0.60447761194029903</v>
      </c>
      <c r="AE3076">
        <v>20</v>
      </c>
      <c r="AF3076">
        <v>75</v>
      </c>
      <c r="AG3076">
        <v>0.14925373134328401</v>
      </c>
      <c r="AH3076" s="4">
        <v>24</v>
      </c>
      <c r="AI3076">
        <v>0.58536585365853699</v>
      </c>
      <c r="AJ3076" s="4">
        <v>7</v>
      </c>
      <c r="AK3076">
        <v>0.17073170731707299</v>
      </c>
      <c r="AL3076" s="4">
        <v>17</v>
      </c>
      <c r="AM3076">
        <v>0.209876543209877</v>
      </c>
      <c r="AN3076" s="4">
        <v>11</v>
      </c>
      <c r="AO3076">
        <v>0.13580246913580199</v>
      </c>
      <c r="AP3076" s="4">
        <v>2</v>
      </c>
      <c r="AQ3076">
        <v>1.49253731343284E-2</v>
      </c>
      <c r="AR3076" s="4">
        <v>0</v>
      </c>
      <c r="AS3076">
        <v>0</v>
      </c>
      <c r="AT3076" s="4">
        <v>0</v>
      </c>
      <c r="AU3076" s="4">
        <v>0</v>
      </c>
      <c r="AV3076" s="4">
        <v>1</v>
      </c>
      <c r="AW3076">
        <v>1.52272727272727</v>
      </c>
      <c r="AX3076" s="4">
        <f t="shared" si="48"/>
        <v>88.000000000000156</v>
      </c>
      <c r="AY3076" s="4">
        <v>40</v>
      </c>
      <c r="AZ3076" s="4">
        <v>15.275</v>
      </c>
    </row>
    <row r="3077" spans="1:52" x14ac:dyDescent="0.25">
      <c r="A3077" s="4">
        <v>2017</v>
      </c>
      <c r="B3077" s="4" t="s">
        <v>511</v>
      </c>
      <c r="C3077" t="s">
        <v>242</v>
      </c>
      <c r="D3077" t="s">
        <v>250</v>
      </c>
      <c r="E3077" t="s">
        <v>760</v>
      </c>
      <c r="F3077" s="4">
        <v>144</v>
      </c>
      <c r="G3077">
        <v>124</v>
      </c>
      <c r="H3077">
        <v>3.9919354838709702</v>
      </c>
      <c r="I3077">
        <v>143</v>
      </c>
      <c r="J3077">
        <v>5.55944055944056</v>
      </c>
      <c r="K3077">
        <v>0</v>
      </c>
      <c r="L3077">
        <v>0</v>
      </c>
      <c r="M3077">
        <v>68</v>
      </c>
      <c r="N3077">
        <v>1591.3790322580601</v>
      </c>
      <c r="O3077">
        <v>0.47222222222222199</v>
      </c>
      <c r="P3077">
        <v>123</v>
      </c>
      <c r="Q3077">
        <v>44.252032520325201</v>
      </c>
      <c r="R3077">
        <v>52</v>
      </c>
      <c r="S3077">
        <v>152.25</v>
      </c>
      <c r="T3077">
        <v>75</v>
      </c>
      <c r="U3077">
        <v>183.84</v>
      </c>
      <c r="V3077">
        <v>67</v>
      </c>
      <c r="W3077">
        <v>11.9850746268657</v>
      </c>
      <c r="X3077">
        <v>56</v>
      </c>
      <c r="Y3077">
        <v>217.80357142857099</v>
      </c>
      <c r="Z3077">
        <v>82</v>
      </c>
      <c r="AA3077">
        <v>432.45070422535201</v>
      </c>
      <c r="AB3077">
        <v>61</v>
      </c>
      <c r="AC3077">
        <v>303.85000000000002</v>
      </c>
      <c r="AD3077">
        <v>0.41666666666666702</v>
      </c>
      <c r="AE3077">
        <v>2</v>
      </c>
      <c r="AF3077">
        <v>137</v>
      </c>
      <c r="AG3077">
        <v>1.38888888888889E-2</v>
      </c>
      <c r="AH3077" s="4">
        <v>43</v>
      </c>
      <c r="AI3077">
        <v>0.60563380281690105</v>
      </c>
      <c r="AJ3077" s="4">
        <v>13</v>
      </c>
      <c r="AK3077">
        <v>0.183098591549296</v>
      </c>
      <c r="AL3077" s="4">
        <v>26</v>
      </c>
      <c r="AM3077">
        <v>0.43333333333333302</v>
      </c>
      <c r="AN3077" s="4">
        <v>11</v>
      </c>
      <c r="AO3077">
        <v>0.18333333333333299</v>
      </c>
      <c r="AP3077" s="4">
        <v>1</v>
      </c>
      <c r="AQ3077">
        <v>6.9444444444444397E-3</v>
      </c>
      <c r="AR3077" s="4">
        <v>0</v>
      </c>
      <c r="AS3077">
        <v>0</v>
      </c>
      <c r="AT3077" s="4">
        <v>1</v>
      </c>
      <c r="AU3077" s="4">
        <v>0</v>
      </c>
      <c r="AV3077" s="4">
        <v>10</v>
      </c>
      <c r="AW3077">
        <v>1.50526315789474</v>
      </c>
      <c r="AX3077" s="4">
        <f t="shared" si="48"/>
        <v>95.664335664335468</v>
      </c>
      <c r="AY3077" s="4">
        <v>71</v>
      </c>
      <c r="AZ3077" s="4">
        <v>16.549295774647899</v>
      </c>
    </row>
    <row r="3078" spans="1:52" x14ac:dyDescent="0.25">
      <c r="A3078" s="4">
        <v>2017</v>
      </c>
      <c r="B3078" s="4" t="s">
        <v>511</v>
      </c>
      <c r="C3078" t="s">
        <v>242</v>
      </c>
      <c r="D3078" t="s">
        <v>273</v>
      </c>
      <c r="E3078" t="s">
        <v>782</v>
      </c>
      <c r="F3078" s="4">
        <v>4</v>
      </c>
      <c r="G3078">
        <v>1</v>
      </c>
      <c r="H3078">
        <v>0</v>
      </c>
      <c r="I3078">
        <v>4</v>
      </c>
      <c r="J3078">
        <v>1.25</v>
      </c>
      <c r="K3078">
        <v>0</v>
      </c>
      <c r="L3078">
        <v>0</v>
      </c>
      <c r="M3078">
        <v>0</v>
      </c>
      <c r="N3078">
        <v>-91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4</v>
      </c>
      <c r="Y3078">
        <v>32.75</v>
      </c>
      <c r="Z3078">
        <v>0</v>
      </c>
      <c r="AA3078">
        <v>0</v>
      </c>
      <c r="AB3078">
        <v>4</v>
      </c>
      <c r="AC3078">
        <v>141</v>
      </c>
      <c r="AD3078">
        <v>1</v>
      </c>
      <c r="AE3078">
        <v>1</v>
      </c>
      <c r="AF3078">
        <v>36</v>
      </c>
      <c r="AG3078">
        <v>0.25</v>
      </c>
      <c r="AH3078" s="4">
        <v>0</v>
      </c>
      <c r="AI3078">
        <v>0</v>
      </c>
      <c r="AJ3078" s="4">
        <v>0</v>
      </c>
      <c r="AK3078">
        <v>0</v>
      </c>
      <c r="AL3078" s="4">
        <v>0</v>
      </c>
      <c r="AM3078">
        <v>0</v>
      </c>
      <c r="AN3078" s="4">
        <v>0</v>
      </c>
      <c r="AO3078">
        <v>0</v>
      </c>
      <c r="AP3078" s="4">
        <v>0</v>
      </c>
      <c r="AQ3078">
        <v>0</v>
      </c>
      <c r="AR3078" s="4">
        <v>0</v>
      </c>
      <c r="AS3078">
        <v>0</v>
      </c>
      <c r="AT3078" s="4">
        <v>0</v>
      </c>
      <c r="AU3078" s="4">
        <v>0</v>
      </c>
      <c r="AV3078" s="4">
        <v>0</v>
      </c>
      <c r="AW3078">
        <v>2</v>
      </c>
      <c r="AX3078" s="4">
        <f t="shared" si="48"/>
        <v>2</v>
      </c>
      <c r="AY3078" s="4">
        <v>0</v>
      </c>
      <c r="AZ3078" s="4">
        <v>0</v>
      </c>
    </row>
    <row r="3079" spans="1:52" x14ac:dyDescent="0.25">
      <c r="A3079" s="4">
        <v>2017</v>
      </c>
      <c r="B3079" s="4" t="s">
        <v>511</v>
      </c>
      <c r="C3079" t="s">
        <v>242</v>
      </c>
      <c r="D3079" t="s">
        <v>173</v>
      </c>
      <c r="E3079" t="s">
        <v>686</v>
      </c>
      <c r="F3079" s="4">
        <v>1</v>
      </c>
      <c r="G3079">
        <v>1</v>
      </c>
      <c r="H3079">
        <v>1</v>
      </c>
      <c r="I3079">
        <v>1</v>
      </c>
      <c r="J3079">
        <v>3</v>
      </c>
      <c r="K3079">
        <v>0</v>
      </c>
      <c r="L3079">
        <v>0</v>
      </c>
      <c r="M3079">
        <v>1</v>
      </c>
      <c r="N3079">
        <v>3500</v>
      </c>
      <c r="O3079">
        <v>1</v>
      </c>
      <c r="P3079">
        <v>1</v>
      </c>
      <c r="Q3079">
        <v>9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89</v>
      </c>
      <c r="AD3079">
        <v>1</v>
      </c>
      <c r="AE3079">
        <v>0</v>
      </c>
      <c r="AF3079">
        <v>0</v>
      </c>
      <c r="AG3079">
        <v>0</v>
      </c>
      <c r="AH3079" s="4">
        <v>0</v>
      </c>
      <c r="AI3079">
        <v>0</v>
      </c>
      <c r="AJ3079" s="4">
        <v>0</v>
      </c>
      <c r="AK3079">
        <v>0</v>
      </c>
      <c r="AL3079" s="4">
        <v>0</v>
      </c>
      <c r="AM3079">
        <v>0</v>
      </c>
      <c r="AN3079" s="4">
        <v>0</v>
      </c>
      <c r="AO3079">
        <v>0</v>
      </c>
      <c r="AP3079" s="4">
        <v>0</v>
      </c>
      <c r="AQ3079">
        <v>0</v>
      </c>
      <c r="AR3079" s="4">
        <v>0</v>
      </c>
      <c r="AS3079">
        <v>0</v>
      </c>
      <c r="AT3079" s="4">
        <v>0</v>
      </c>
      <c r="AU3079" s="4">
        <v>0</v>
      </c>
      <c r="AV3079" s="4">
        <v>0</v>
      </c>
      <c r="AW3079">
        <v>1</v>
      </c>
      <c r="AX3079" s="4">
        <f t="shared" si="48"/>
        <v>1</v>
      </c>
      <c r="AY3079" s="4">
        <v>0</v>
      </c>
      <c r="AZ3079" s="4">
        <v>0</v>
      </c>
    </row>
    <row r="3080" spans="1:52" x14ac:dyDescent="0.25">
      <c r="A3080" s="4">
        <v>2017</v>
      </c>
      <c r="B3080" s="4" t="s">
        <v>511</v>
      </c>
      <c r="C3080" t="s">
        <v>242</v>
      </c>
      <c r="D3080" t="s">
        <v>246</v>
      </c>
      <c r="E3080" t="s">
        <v>756</v>
      </c>
      <c r="F3080" s="4">
        <v>144</v>
      </c>
      <c r="G3080">
        <v>125</v>
      </c>
      <c r="H3080">
        <v>3.488</v>
      </c>
      <c r="I3080">
        <v>144</v>
      </c>
      <c r="J3080">
        <v>4.8125</v>
      </c>
      <c r="K3080">
        <v>2</v>
      </c>
      <c r="L3080">
        <v>1.38888888888889E-2</v>
      </c>
      <c r="M3080">
        <v>61</v>
      </c>
      <c r="N3080">
        <v>1084.1007194244601</v>
      </c>
      <c r="O3080">
        <v>0.42361111111111099</v>
      </c>
      <c r="P3080">
        <v>133</v>
      </c>
      <c r="Q3080">
        <v>32.9924812030075</v>
      </c>
      <c r="R3080">
        <v>58</v>
      </c>
      <c r="S3080">
        <v>114.448275862069</v>
      </c>
      <c r="T3080">
        <v>54</v>
      </c>
      <c r="U3080">
        <v>183.555555555556</v>
      </c>
      <c r="V3080">
        <v>51</v>
      </c>
      <c r="W3080">
        <v>8.0980392156862706</v>
      </c>
      <c r="X3080">
        <v>80</v>
      </c>
      <c r="Y3080">
        <v>169.5625</v>
      </c>
      <c r="Z3080">
        <v>61</v>
      </c>
      <c r="AA3080">
        <v>514.745454545455</v>
      </c>
      <c r="AB3080">
        <v>83</v>
      </c>
      <c r="AC3080">
        <v>196.888888888889</v>
      </c>
      <c r="AD3080">
        <v>0.5625</v>
      </c>
      <c r="AE3080">
        <v>6</v>
      </c>
      <c r="AF3080">
        <v>92</v>
      </c>
      <c r="AG3080">
        <v>4.1666666666666699E-2</v>
      </c>
      <c r="AH3080" s="4">
        <v>30</v>
      </c>
      <c r="AI3080">
        <v>0.54545454545454497</v>
      </c>
      <c r="AJ3080" s="4">
        <v>11</v>
      </c>
      <c r="AK3080">
        <v>0.2</v>
      </c>
      <c r="AL3080" s="4">
        <v>20</v>
      </c>
      <c r="AM3080">
        <v>0.24691358024691401</v>
      </c>
      <c r="AN3080" s="4">
        <v>13</v>
      </c>
      <c r="AO3080">
        <v>0.16049382716049401</v>
      </c>
      <c r="AP3080" s="4">
        <v>1</v>
      </c>
      <c r="AQ3080">
        <v>6.9444444444444397E-3</v>
      </c>
      <c r="AR3080" s="4">
        <v>0</v>
      </c>
      <c r="AS3080">
        <v>0</v>
      </c>
      <c r="AT3080" s="4">
        <v>0</v>
      </c>
      <c r="AU3080" s="4">
        <v>0</v>
      </c>
      <c r="AV3080" s="4">
        <v>3</v>
      </c>
      <c r="AW3080">
        <v>1.44</v>
      </c>
      <c r="AX3080" s="4">
        <f t="shared" si="48"/>
        <v>100</v>
      </c>
      <c r="AY3080" s="4">
        <v>54</v>
      </c>
      <c r="AZ3080" s="4">
        <v>12.634615384615399</v>
      </c>
    </row>
    <row r="3081" spans="1:52" x14ac:dyDescent="0.25">
      <c r="A3081" s="4">
        <v>2017</v>
      </c>
      <c r="B3081" s="4" t="s">
        <v>511</v>
      </c>
      <c r="C3081" t="s">
        <v>242</v>
      </c>
      <c r="D3081" t="s">
        <v>172</v>
      </c>
      <c r="E3081" t="s">
        <v>685</v>
      </c>
      <c r="F3081" s="4">
        <v>1</v>
      </c>
      <c r="G3081">
        <v>1</v>
      </c>
      <c r="H3081">
        <v>0</v>
      </c>
      <c r="I3081">
        <v>1</v>
      </c>
      <c r="J3081">
        <v>7</v>
      </c>
      <c r="K3081">
        <v>0</v>
      </c>
      <c r="L3081">
        <v>0</v>
      </c>
      <c r="M3081">
        <v>0</v>
      </c>
      <c r="N3081">
        <v>1010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1</v>
      </c>
      <c r="Y3081">
        <v>144</v>
      </c>
      <c r="Z3081">
        <v>0</v>
      </c>
      <c r="AA3081">
        <v>0</v>
      </c>
      <c r="AB3081">
        <v>1</v>
      </c>
      <c r="AC3081">
        <v>160</v>
      </c>
      <c r="AD3081">
        <v>1</v>
      </c>
      <c r="AE3081">
        <v>0</v>
      </c>
      <c r="AF3081">
        <v>0</v>
      </c>
      <c r="AG3081">
        <v>0</v>
      </c>
      <c r="AH3081" s="4">
        <v>0</v>
      </c>
      <c r="AI3081">
        <v>0</v>
      </c>
      <c r="AJ3081" s="4">
        <v>0</v>
      </c>
      <c r="AK3081">
        <v>0</v>
      </c>
      <c r="AL3081" s="4">
        <v>1</v>
      </c>
      <c r="AM3081">
        <v>1</v>
      </c>
      <c r="AN3081" s="4">
        <v>0</v>
      </c>
      <c r="AO3081">
        <v>0</v>
      </c>
      <c r="AP3081" s="4">
        <v>1</v>
      </c>
      <c r="AQ3081">
        <v>1</v>
      </c>
      <c r="AR3081" s="4">
        <v>0</v>
      </c>
      <c r="AS3081">
        <v>0</v>
      </c>
      <c r="AT3081" s="4">
        <v>0</v>
      </c>
      <c r="AU3081" s="4">
        <v>0</v>
      </c>
      <c r="AV3081" s="4">
        <v>0</v>
      </c>
      <c r="AW3081">
        <v>1</v>
      </c>
      <c r="AX3081" s="4">
        <f t="shared" si="48"/>
        <v>1</v>
      </c>
      <c r="AY3081" s="4">
        <v>0</v>
      </c>
      <c r="AZ3081" s="4">
        <v>0</v>
      </c>
    </row>
    <row r="3082" spans="1:52" x14ac:dyDescent="0.25">
      <c r="A3082" s="4">
        <v>2017</v>
      </c>
      <c r="B3082" s="4" t="s">
        <v>511</v>
      </c>
      <c r="C3082" t="s">
        <v>242</v>
      </c>
      <c r="D3082" t="s">
        <v>232</v>
      </c>
      <c r="E3082" t="s">
        <v>743</v>
      </c>
      <c r="F3082" s="4">
        <v>3</v>
      </c>
      <c r="G3082">
        <v>3</v>
      </c>
      <c r="H3082">
        <v>2.6666666666666701</v>
      </c>
      <c r="I3082">
        <v>3</v>
      </c>
      <c r="J3082">
        <v>4.3333333333333304</v>
      </c>
      <c r="K3082">
        <v>0</v>
      </c>
      <c r="L3082">
        <v>0</v>
      </c>
      <c r="M3082">
        <v>0</v>
      </c>
      <c r="N3082">
        <v>20</v>
      </c>
      <c r="O3082">
        <v>0</v>
      </c>
      <c r="P3082">
        <v>2</v>
      </c>
      <c r="Q3082">
        <v>6.5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2</v>
      </c>
      <c r="Y3082">
        <v>3.5</v>
      </c>
      <c r="Z3082">
        <v>0</v>
      </c>
      <c r="AA3082">
        <v>0</v>
      </c>
      <c r="AB3082">
        <v>3</v>
      </c>
      <c r="AC3082">
        <v>41</v>
      </c>
      <c r="AD3082">
        <v>1</v>
      </c>
      <c r="AE3082">
        <v>2</v>
      </c>
      <c r="AF3082">
        <v>18</v>
      </c>
      <c r="AG3082">
        <v>0.66666666666666696</v>
      </c>
      <c r="AH3082" s="4">
        <v>0</v>
      </c>
      <c r="AI3082">
        <v>0</v>
      </c>
      <c r="AJ3082" s="4">
        <v>0</v>
      </c>
      <c r="AK3082">
        <v>0</v>
      </c>
      <c r="AL3082" s="4">
        <v>0</v>
      </c>
      <c r="AM3082">
        <v>0</v>
      </c>
      <c r="AN3082" s="4">
        <v>0</v>
      </c>
      <c r="AO3082">
        <v>0</v>
      </c>
      <c r="AP3082" s="4">
        <v>0</v>
      </c>
      <c r="AQ3082">
        <v>0</v>
      </c>
      <c r="AR3082" s="4">
        <v>0</v>
      </c>
      <c r="AS3082">
        <v>0</v>
      </c>
      <c r="AT3082" s="4">
        <v>0</v>
      </c>
      <c r="AU3082" s="4">
        <v>0</v>
      </c>
      <c r="AV3082" s="4">
        <v>0</v>
      </c>
      <c r="AW3082">
        <v>1</v>
      </c>
      <c r="AX3082" s="4">
        <f t="shared" si="48"/>
        <v>3</v>
      </c>
      <c r="AY3082" s="4">
        <v>0</v>
      </c>
      <c r="AZ3082" s="4">
        <v>0</v>
      </c>
    </row>
    <row r="3083" spans="1:52" x14ac:dyDescent="0.25">
      <c r="A3083" s="4">
        <v>2017</v>
      </c>
      <c r="B3083" s="4" t="s">
        <v>511</v>
      </c>
      <c r="C3083" t="s">
        <v>242</v>
      </c>
      <c r="D3083" t="s">
        <v>426</v>
      </c>
      <c r="E3083" t="s">
        <v>924</v>
      </c>
      <c r="F3083" s="4">
        <v>12</v>
      </c>
      <c r="G3083">
        <v>6</v>
      </c>
      <c r="H3083">
        <v>1.1666666666666701</v>
      </c>
      <c r="I3083">
        <v>12</v>
      </c>
      <c r="J3083">
        <v>3.25</v>
      </c>
      <c r="K3083">
        <v>0</v>
      </c>
      <c r="L3083">
        <v>0</v>
      </c>
      <c r="M3083">
        <v>1</v>
      </c>
      <c r="N3083">
        <v>1004.33333333333</v>
      </c>
      <c r="O3083">
        <v>8.3333333333333301E-2</v>
      </c>
      <c r="P3083">
        <v>10</v>
      </c>
      <c r="Q3083">
        <v>26.3</v>
      </c>
      <c r="R3083">
        <v>1</v>
      </c>
      <c r="S3083">
        <v>8</v>
      </c>
      <c r="T3083">
        <v>0</v>
      </c>
      <c r="U3083">
        <v>0</v>
      </c>
      <c r="V3083">
        <v>0</v>
      </c>
      <c r="W3083">
        <v>0</v>
      </c>
      <c r="X3083">
        <v>12</v>
      </c>
      <c r="Y3083">
        <v>58.9166666666667</v>
      </c>
      <c r="Z3083">
        <v>0</v>
      </c>
      <c r="AA3083">
        <v>0</v>
      </c>
      <c r="AB3083">
        <v>12</v>
      </c>
      <c r="AC3083">
        <v>80.5833333333333</v>
      </c>
      <c r="AD3083">
        <v>1</v>
      </c>
      <c r="AE3083">
        <v>8</v>
      </c>
      <c r="AF3083">
        <v>77.5</v>
      </c>
      <c r="AG3083">
        <v>0.66666666666666696</v>
      </c>
      <c r="AH3083" s="4">
        <v>0</v>
      </c>
      <c r="AI3083">
        <v>0</v>
      </c>
      <c r="AJ3083" s="4">
        <v>0</v>
      </c>
      <c r="AK3083">
        <v>0</v>
      </c>
      <c r="AL3083" s="4">
        <v>0</v>
      </c>
      <c r="AM3083">
        <v>0</v>
      </c>
      <c r="AN3083" s="4">
        <v>0</v>
      </c>
      <c r="AO3083">
        <v>0</v>
      </c>
      <c r="AP3083" s="4">
        <v>0</v>
      </c>
      <c r="AQ3083">
        <v>0</v>
      </c>
      <c r="AR3083" s="4">
        <v>0</v>
      </c>
      <c r="AS3083">
        <v>0</v>
      </c>
      <c r="AT3083" s="4">
        <v>0</v>
      </c>
      <c r="AU3083" s="4">
        <v>0</v>
      </c>
      <c r="AV3083" s="4">
        <v>0</v>
      </c>
      <c r="AW3083">
        <v>1.2</v>
      </c>
      <c r="AX3083" s="4">
        <f t="shared" si="48"/>
        <v>10</v>
      </c>
      <c r="AY3083" s="4">
        <v>0</v>
      </c>
      <c r="AZ3083" s="4">
        <v>0</v>
      </c>
    </row>
    <row r="3084" spans="1:52" x14ac:dyDescent="0.25">
      <c r="A3084" s="4">
        <v>2017</v>
      </c>
      <c r="B3084" s="4" t="s">
        <v>511</v>
      </c>
      <c r="C3084" t="s">
        <v>242</v>
      </c>
      <c r="D3084" t="s">
        <v>418</v>
      </c>
      <c r="E3084" t="s">
        <v>915</v>
      </c>
      <c r="F3084" s="4">
        <v>82</v>
      </c>
      <c r="G3084">
        <v>67</v>
      </c>
      <c r="H3084">
        <v>2.7910447761194002</v>
      </c>
      <c r="I3084">
        <v>82</v>
      </c>
      <c r="J3084">
        <v>3.8292682926829298</v>
      </c>
      <c r="K3084">
        <v>2</v>
      </c>
      <c r="L3084">
        <v>2.4390243902439001E-2</v>
      </c>
      <c r="M3084">
        <v>13</v>
      </c>
      <c r="N3084">
        <v>800.77464788732402</v>
      </c>
      <c r="O3084">
        <v>0.15853658536585399</v>
      </c>
      <c r="P3084">
        <v>69</v>
      </c>
      <c r="Q3084">
        <v>21.9710144927536</v>
      </c>
      <c r="R3084">
        <v>16</v>
      </c>
      <c r="S3084">
        <v>174.875</v>
      </c>
      <c r="T3084">
        <v>24</v>
      </c>
      <c r="U3084">
        <v>180.666666666667</v>
      </c>
      <c r="V3084">
        <v>22</v>
      </c>
      <c r="W3084">
        <v>5.0454545454545503</v>
      </c>
      <c r="X3084">
        <v>49</v>
      </c>
      <c r="Y3084">
        <v>127.28571428571399</v>
      </c>
      <c r="Z3084">
        <v>31</v>
      </c>
      <c r="AA3084">
        <v>372.5</v>
      </c>
      <c r="AB3084">
        <v>51</v>
      </c>
      <c r="AC3084">
        <v>159.4375</v>
      </c>
      <c r="AD3084">
        <v>0.58536585365853699</v>
      </c>
      <c r="AE3084">
        <v>3</v>
      </c>
      <c r="AF3084">
        <v>110.666666666667</v>
      </c>
      <c r="AG3084">
        <v>3.65853658536585E-2</v>
      </c>
      <c r="AH3084" s="4">
        <v>15</v>
      </c>
      <c r="AI3084">
        <v>0.68181818181818199</v>
      </c>
      <c r="AJ3084" s="4">
        <v>4</v>
      </c>
      <c r="AK3084">
        <v>0.18181818181818199</v>
      </c>
      <c r="AL3084" s="4">
        <v>17</v>
      </c>
      <c r="AM3084">
        <v>0.35416666666666702</v>
      </c>
      <c r="AN3084" s="4">
        <v>6</v>
      </c>
      <c r="AO3084">
        <v>0.125</v>
      </c>
      <c r="AP3084" s="4">
        <v>0</v>
      </c>
      <c r="AQ3084">
        <v>0</v>
      </c>
      <c r="AR3084" s="4">
        <v>0</v>
      </c>
      <c r="AS3084">
        <v>0</v>
      </c>
      <c r="AT3084" s="4">
        <v>0</v>
      </c>
      <c r="AU3084" s="4">
        <v>0</v>
      </c>
      <c r="AV3084" s="4">
        <v>0</v>
      </c>
      <c r="AW3084">
        <v>1.7826086956521701</v>
      </c>
      <c r="AX3084" s="4">
        <f t="shared" si="48"/>
        <v>46.000000000000099</v>
      </c>
      <c r="AY3084" s="4">
        <v>19</v>
      </c>
      <c r="AZ3084" s="4">
        <v>22.578947368421101</v>
      </c>
    </row>
    <row r="3085" spans="1:52" x14ac:dyDescent="0.25">
      <c r="A3085" s="4">
        <v>2017</v>
      </c>
      <c r="B3085" s="4" t="s">
        <v>511</v>
      </c>
      <c r="C3085" t="s">
        <v>242</v>
      </c>
      <c r="D3085" t="s">
        <v>467</v>
      </c>
      <c r="E3085" t="s">
        <v>964</v>
      </c>
      <c r="F3085" s="4">
        <v>106</v>
      </c>
      <c r="G3085">
        <v>92</v>
      </c>
      <c r="H3085">
        <v>5.0543478260869596</v>
      </c>
      <c r="I3085">
        <v>106</v>
      </c>
      <c r="J3085">
        <v>6.6886792452830202</v>
      </c>
      <c r="K3085">
        <v>0</v>
      </c>
      <c r="L3085">
        <v>0</v>
      </c>
      <c r="M3085">
        <v>33</v>
      </c>
      <c r="N3085">
        <v>2150.85436893204</v>
      </c>
      <c r="O3085">
        <v>0.31132075471698101</v>
      </c>
      <c r="P3085">
        <v>102</v>
      </c>
      <c r="Q3085">
        <v>25.676470588235301</v>
      </c>
      <c r="R3085">
        <v>40</v>
      </c>
      <c r="S3085">
        <v>167.35</v>
      </c>
      <c r="T3085">
        <v>55</v>
      </c>
      <c r="U3085">
        <v>208.18181818181799</v>
      </c>
      <c r="V3085">
        <v>47</v>
      </c>
      <c r="W3085">
        <v>6.9787234042553203</v>
      </c>
      <c r="X3085">
        <v>51</v>
      </c>
      <c r="Y3085">
        <v>163.333333333333</v>
      </c>
      <c r="Z3085">
        <v>55</v>
      </c>
      <c r="AA3085">
        <v>521.73584905660402</v>
      </c>
      <c r="AB3085">
        <v>51</v>
      </c>
      <c r="AC3085">
        <v>215.78431372548999</v>
      </c>
      <c r="AD3085">
        <v>0.48113207547169801</v>
      </c>
      <c r="AE3085">
        <v>3</v>
      </c>
      <c r="AF3085">
        <v>88.3333333333333</v>
      </c>
      <c r="AG3085">
        <v>2.83018867924528E-2</v>
      </c>
      <c r="AH3085" s="4">
        <v>37</v>
      </c>
      <c r="AI3085">
        <v>0.69811320754716999</v>
      </c>
      <c r="AJ3085" s="4">
        <v>8</v>
      </c>
      <c r="AK3085">
        <v>0.15094339622641501</v>
      </c>
      <c r="AL3085" s="4">
        <v>23</v>
      </c>
      <c r="AM3085">
        <v>0.45098039215686297</v>
      </c>
      <c r="AN3085" s="4">
        <v>5</v>
      </c>
      <c r="AO3085">
        <v>9.8039215686274495E-2</v>
      </c>
      <c r="AP3085" s="4">
        <v>0</v>
      </c>
      <c r="AQ3085">
        <v>0</v>
      </c>
      <c r="AR3085" s="4">
        <v>0</v>
      </c>
      <c r="AS3085">
        <v>0</v>
      </c>
      <c r="AT3085" s="4">
        <v>0</v>
      </c>
      <c r="AU3085" s="4">
        <v>0</v>
      </c>
      <c r="AV3085" s="4">
        <v>2</v>
      </c>
      <c r="AW3085">
        <v>1.1397849462365599</v>
      </c>
      <c r="AX3085" s="4">
        <f t="shared" si="48"/>
        <v>92.999999999999943</v>
      </c>
      <c r="AY3085" s="4">
        <v>51</v>
      </c>
      <c r="AZ3085" s="4">
        <v>9</v>
      </c>
    </row>
    <row r="3086" spans="1:52" x14ac:dyDescent="0.25">
      <c r="A3086" s="4">
        <v>2017</v>
      </c>
      <c r="B3086" s="4" t="s">
        <v>511</v>
      </c>
      <c r="C3086" t="s">
        <v>242</v>
      </c>
      <c r="D3086" t="s">
        <v>468</v>
      </c>
      <c r="E3086" t="s">
        <v>965</v>
      </c>
      <c r="F3086" s="4">
        <v>147</v>
      </c>
      <c r="G3086">
        <v>134</v>
      </c>
      <c r="H3086">
        <v>2.8656716417910402</v>
      </c>
      <c r="I3086">
        <v>147</v>
      </c>
      <c r="J3086">
        <v>5.0748299319727899</v>
      </c>
      <c r="K3086">
        <v>2</v>
      </c>
      <c r="L3086">
        <v>1.3605442176870699E-2</v>
      </c>
      <c r="M3086">
        <v>59</v>
      </c>
      <c r="N3086">
        <v>2208.7534246575301</v>
      </c>
      <c r="O3086">
        <v>0.40136054421768702</v>
      </c>
      <c r="P3086">
        <v>140</v>
      </c>
      <c r="Q3086">
        <v>32.657142857142901</v>
      </c>
      <c r="R3086">
        <v>52</v>
      </c>
      <c r="S3086">
        <v>113.80769230769199</v>
      </c>
      <c r="T3086">
        <v>74</v>
      </c>
      <c r="U3086">
        <v>215.67567567567599</v>
      </c>
      <c r="V3086">
        <v>69</v>
      </c>
      <c r="W3086">
        <v>7.27536231884058</v>
      </c>
      <c r="X3086">
        <v>71</v>
      </c>
      <c r="Y3086">
        <v>179.77464788732399</v>
      </c>
      <c r="Z3086">
        <v>75</v>
      </c>
      <c r="AA3086">
        <v>461.097222222222</v>
      </c>
      <c r="AB3086">
        <v>72</v>
      </c>
      <c r="AC3086">
        <v>215.888888888889</v>
      </c>
      <c r="AD3086">
        <v>0.48979591836734698</v>
      </c>
      <c r="AE3086">
        <v>2</v>
      </c>
      <c r="AF3086">
        <v>127</v>
      </c>
      <c r="AG3086">
        <v>1.3605442176870699E-2</v>
      </c>
      <c r="AH3086" s="4">
        <v>42</v>
      </c>
      <c r="AI3086">
        <v>0.58333333333333304</v>
      </c>
      <c r="AJ3086" s="4">
        <v>8</v>
      </c>
      <c r="AK3086">
        <v>0.11111111111111099</v>
      </c>
      <c r="AL3086" s="4">
        <v>22</v>
      </c>
      <c r="AM3086">
        <v>0.30555555555555602</v>
      </c>
      <c r="AN3086" s="4">
        <v>10</v>
      </c>
      <c r="AO3086">
        <v>0.13888888888888901</v>
      </c>
      <c r="AP3086" s="4">
        <v>0</v>
      </c>
      <c r="AQ3086">
        <v>0</v>
      </c>
      <c r="AR3086" s="4">
        <v>0</v>
      </c>
      <c r="AS3086">
        <v>0</v>
      </c>
      <c r="AT3086" s="4">
        <v>0</v>
      </c>
      <c r="AU3086" s="4">
        <v>0</v>
      </c>
      <c r="AV3086" s="4">
        <v>3</v>
      </c>
      <c r="AW3086">
        <v>1.18548387096774</v>
      </c>
      <c r="AX3086" s="4">
        <f t="shared" si="48"/>
        <v>124.0000000000002</v>
      </c>
      <c r="AY3086" s="4">
        <v>72</v>
      </c>
      <c r="AZ3086" s="4">
        <v>12.8888888888889</v>
      </c>
    </row>
    <row r="3087" spans="1:52" x14ac:dyDescent="0.25">
      <c r="A3087" s="4">
        <v>2017</v>
      </c>
      <c r="B3087" s="4" t="s">
        <v>511</v>
      </c>
      <c r="C3087" t="s">
        <v>242</v>
      </c>
      <c r="D3087" t="s">
        <v>469</v>
      </c>
      <c r="E3087" t="s">
        <v>966</v>
      </c>
      <c r="F3087" s="4">
        <v>43</v>
      </c>
      <c r="G3087">
        <v>18</v>
      </c>
      <c r="H3087">
        <v>1.7222222222222201</v>
      </c>
      <c r="I3087">
        <v>43</v>
      </c>
      <c r="J3087">
        <v>4.1162790697674403</v>
      </c>
      <c r="K3087">
        <v>0</v>
      </c>
      <c r="L3087">
        <v>0</v>
      </c>
      <c r="M3087">
        <v>11</v>
      </c>
      <c r="N3087">
        <v>565.38235294117601</v>
      </c>
      <c r="O3087">
        <v>0.25581395348837199</v>
      </c>
      <c r="P3087">
        <v>33</v>
      </c>
      <c r="Q3087">
        <v>38.424242424242401</v>
      </c>
      <c r="R3087">
        <v>7</v>
      </c>
      <c r="S3087">
        <v>58</v>
      </c>
      <c r="T3087">
        <v>3</v>
      </c>
      <c r="U3087">
        <v>171.333333333333</v>
      </c>
      <c r="V3087">
        <v>3</v>
      </c>
      <c r="W3087">
        <v>15.3333333333333</v>
      </c>
      <c r="X3087">
        <v>36</v>
      </c>
      <c r="Y3087">
        <v>100.222222222222</v>
      </c>
      <c r="Z3087">
        <v>3</v>
      </c>
      <c r="AA3087">
        <v>219</v>
      </c>
      <c r="AB3087">
        <v>40</v>
      </c>
      <c r="AC3087">
        <v>123.125</v>
      </c>
      <c r="AD3087">
        <v>0.93023255813953498</v>
      </c>
      <c r="AE3087">
        <v>26</v>
      </c>
      <c r="AF3087">
        <v>112.230769230769</v>
      </c>
      <c r="AG3087">
        <v>0.60465116279069797</v>
      </c>
      <c r="AH3087" s="4">
        <v>0</v>
      </c>
      <c r="AI3087">
        <v>0</v>
      </c>
      <c r="AJ3087" s="4">
        <v>1</v>
      </c>
      <c r="AK3087">
        <v>0.33333333333333298</v>
      </c>
      <c r="AL3087" s="4">
        <v>2</v>
      </c>
      <c r="AM3087">
        <v>0.05</v>
      </c>
      <c r="AN3087" s="4">
        <v>2</v>
      </c>
      <c r="AO3087">
        <v>0.05</v>
      </c>
      <c r="AP3087" s="4">
        <v>2</v>
      </c>
      <c r="AQ3087">
        <v>4.6511627906976702E-2</v>
      </c>
      <c r="AR3087" s="4">
        <v>3</v>
      </c>
      <c r="AS3087">
        <v>6.9767441860465101E-2</v>
      </c>
      <c r="AT3087" s="4">
        <v>0</v>
      </c>
      <c r="AU3087" s="4">
        <v>0</v>
      </c>
      <c r="AV3087" s="4">
        <v>0</v>
      </c>
      <c r="AW3087">
        <v>1.38709677419355</v>
      </c>
      <c r="AX3087" s="4">
        <f t="shared" si="48"/>
        <v>30.999999999999964</v>
      </c>
      <c r="AY3087" s="4">
        <v>3</v>
      </c>
      <c r="AZ3087" s="4">
        <v>0</v>
      </c>
    </row>
    <row r="3088" spans="1:52" x14ac:dyDescent="0.25">
      <c r="A3088" s="4">
        <v>2017</v>
      </c>
      <c r="B3088" s="4" t="s">
        <v>511</v>
      </c>
      <c r="C3088" t="s">
        <v>242</v>
      </c>
      <c r="D3088" t="s">
        <v>472</v>
      </c>
      <c r="E3088" t="s">
        <v>969</v>
      </c>
      <c r="F3088" s="4">
        <v>25</v>
      </c>
      <c r="G3088">
        <v>22</v>
      </c>
      <c r="H3088">
        <v>5.4090909090909101</v>
      </c>
      <c r="I3088">
        <v>25</v>
      </c>
      <c r="J3088">
        <v>6.36</v>
      </c>
      <c r="K3088">
        <v>2</v>
      </c>
      <c r="L3088">
        <v>0.08</v>
      </c>
      <c r="M3088">
        <v>7</v>
      </c>
      <c r="N3088">
        <v>367.42857142857099</v>
      </c>
      <c r="O3088">
        <v>0.28000000000000003</v>
      </c>
      <c r="P3088">
        <v>24</v>
      </c>
      <c r="Q3088">
        <v>32.2916666666667</v>
      </c>
      <c r="R3088">
        <v>12</v>
      </c>
      <c r="S3088">
        <v>210.416666666667</v>
      </c>
      <c r="T3088">
        <v>15</v>
      </c>
      <c r="U3088">
        <v>189.26666666666699</v>
      </c>
      <c r="V3088">
        <v>15</v>
      </c>
      <c r="W3088">
        <v>25.933333333333302</v>
      </c>
      <c r="X3088">
        <v>6</v>
      </c>
      <c r="Y3088">
        <v>298.83333333333297</v>
      </c>
      <c r="Z3088">
        <v>17</v>
      </c>
      <c r="AA3088">
        <v>445.4375</v>
      </c>
      <c r="AB3088">
        <v>8</v>
      </c>
      <c r="AC3088">
        <v>273</v>
      </c>
      <c r="AD3088">
        <v>0.32</v>
      </c>
      <c r="AE3088">
        <v>0</v>
      </c>
      <c r="AF3088">
        <v>0</v>
      </c>
      <c r="AG3088">
        <v>0</v>
      </c>
      <c r="AH3088" s="4">
        <v>13</v>
      </c>
      <c r="AI3088">
        <v>0.8125</v>
      </c>
      <c r="AJ3088" s="4">
        <v>3</v>
      </c>
      <c r="AK3088">
        <v>0.1875</v>
      </c>
      <c r="AL3088" s="4">
        <v>2</v>
      </c>
      <c r="AM3088">
        <v>0.25</v>
      </c>
      <c r="AN3088" s="4">
        <v>3</v>
      </c>
      <c r="AO3088">
        <v>0.375</v>
      </c>
      <c r="AP3088" s="4">
        <v>0</v>
      </c>
      <c r="AQ3088">
        <v>0</v>
      </c>
      <c r="AR3088" s="4">
        <v>0</v>
      </c>
      <c r="AS3088">
        <v>0</v>
      </c>
      <c r="AT3088" s="4">
        <v>0</v>
      </c>
      <c r="AU3088" s="4">
        <v>0</v>
      </c>
      <c r="AV3088" s="4">
        <v>0</v>
      </c>
      <c r="AW3088">
        <v>1.13636363636364</v>
      </c>
      <c r="AX3088" s="4">
        <f t="shared" si="48"/>
        <v>21.999999999999929</v>
      </c>
      <c r="AY3088" s="4">
        <v>8</v>
      </c>
      <c r="AZ3088" s="4">
        <v>13.875</v>
      </c>
    </row>
    <row r="3089" spans="1:52" x14ac:dyDescent="0.25">
      <c r="A3089" s="4">
        <v>2017</v>
      </c>
      <c r="B3089" s="4" t="s">
        <v>511</v>
      </c>
      <c r="C3089" t="s">
        <v>242</v>
      </c>
      <c r="D3089" t="s">
        <v>473</v>
      </c>
      <c r="E3089" t="s">
        <v>970</v>
      </c>
      <c r="F3089" s="4">
        <v>30</v>
      </c>
      <c r="G3089">
        <v>29</v>
      </c>
      <c r="H3089">
        <v>6.1034482758620703</v>
      </c>
      <c r="I3089">
        <v>30</v>
      </c>
      <c r="J3089">
        <v>7.4666666666666703</v>
      </c>
      <c r="K3089">
        <v>0</v>
      </c>
      <c r="L3089">
        <v>0</v>
      </c>
      <c r="M3089">
        <v>1</v>
      </c>
      <c r="N3089">
        <v>-2.9655172413793101</v>
      </c>
      <c r="O3089">
        <v>3.3333333333333298E-2</v>
      </c>
      <c r="P3089">
        <v>29</v>
      </c>
      <c r="Q3089">
        <v>58.448275862069003</v>
      </c>
      <c r="R3089">
        <v>9</v>
      </c>
      <c r="S3089">
        <v>191.777777777778</v>
      </c>
      <c r="T3089">
        <v>10</v>
      </c>
      <c r="U3089">
        <v>259.89999999999998</v>
      </c>
      <c r="V3089">
        <v>9</v>
      </c>
      <c r="W3089">
        <v>4.8888888888888902</v>
      </c>
      <c r="X3089">
        <v>20</v>
      </c>
      <c r="Y3089">
        <v>194.75</v>
      </c>
      <c r="Z3089">
        <v>10</v>
      </c>
      <c r="AA3089">
        <v>409</v>
      </c>
      <c r="AB3089">
        <v>20</v>
      </c>
      <c r="AC3089">
        <v>222</v>
      </c>
      <c r="AD3089">
        <v>0.66666666666666696</v>
      </c>
      <c r="AE3089">
        <v>0</v>
      </c>
      <c r="AF3089">
        <v>0</v>
      </c>
      <c r="AG3089">
        <v>0</v>
      </c>
      <c r="AH3089" s="4">
        <v>6</v>
      </c>
      <c r="AI3089">
        <v>0.75</v>
      </c>
      <c r="AJ3089" s="4">
        <v>0</v>
      </c>
      <c r="AK3089">
        <v>0</v>
      </c>
      <c r="AL3089" s="4">
        <v>8</v>
      </c>
      <c r="AM3089">
        <v>0.4</v>
      </c>
      <c r="AN3089" s="4">
        <v>5</v>
      </c>
      <c r="AO3089">
        <v>0.25</v>
      </c>
      <c r="AP3089" s="4">
        <v>0</v>
      </c>
      <c r="AQ3089">
        <v>0</v>
      </c>
      <c r="AR3089" s="4">
        <v>0</v>
      </c>
      <c r="AS3089">
        <v>0</v>
      </c>
      <c r="AT3089" s="4">
        <v>0</v>
      </c>
      <c r="AU3089" s="4">
        <v>0</v>
      </c>
      <c r="AV3089" s="4">
        <v>0</v>
      </c>
      <c r="AW3089">
        <v>1.1111111111111101</v>
      </c>
      <c r="AX3089" s="4">
        <f t="shared" si="48"/>
        <v>27.000000000000025</v>
      </c>
      <c r="AY3089" s="4">
        <v>8</v>
      </c>
      <c r="AZ3089" s="4">
        <v>4.25</v>
      </c>
    </row>
    <row r="3090" spans="1:52" x14ac:dyDescent="0.25">
      <c r="A3090" s="4">
        <v>2017</v>
      </c>
      <c r="B3090" s="4" t="s">
        <v>511</v>
      </c>
      <c r="C3090" t="s">
        <v>242</v>
      </c>
      <c r="D3090" t="s">
        <v>474</v>
      </c>
      <c r="E3090" t="s">
        <v>971</v>
      </c>
      <c r="F3090" s="4">
        <v>129</v>
      </c>
      <c r="G3090">
        <v>116</v>
      </c>
      <c r="H3090">
        <v>4.4913793103448301</v>
      </c>
      <c r="I3090">
        <v>129</v>
      </c>
      <c r="J3090">
        <v>6.0232558139534902</v>
      </c>
      <c r="K3090">
        <v>0</v>
      </c>
      <c r="L3090">
        <v>0</v>
      </c>
      <c r="M3090">
        <v>56</v>
      </c>
      <c r="N3090">
        <v>1807.8837209302301</v>
      </c>
      <c r="O3090">
        <v>0.434108527131783</v>
      </c>
      <c r="P3090">
        <v>123</v>
      </c>
      <c r="Q3090">
        <v>27.829268292682901</v>
      </c>
      <c r="R3090">
        <v>55</v>
      </c>
      <c r="S3090">
        <v>127.272727272727</v>
      </c>
      <c r="T3090">
        <v>67</v>
      </c>
      <c r="U3090">
        <v>188.94029850746301</v>
      </c>
      <c r="V3090">
        <v>57</v>
      </c>
      <c r="W3090">
        <v>7.9649122807017498</v>
      </c>
      <c r="X3090">
        <v>60</v>
      </c>
      <c r="Y3090">
        <v>196.333333333333</v>
      </c>
      <c r="Z3090">
        <v>68</v>
      </c>
      <c r="AA3090">
        <v>428.10769230769199</v>
      </c>
      <c r="AB3090">
        <v>61</v>
      </c>
      <c r="AC3090">
        <v>228.98360655737699</v>
      </c>
      <c r="AD3090">
        <v>0.47286821705426402</v>
      </c>
      <c r="AE3090">
        <v>0</v>
      </c>
      <c r="AF3090">
        <v>0</v>
      </c>
      <c r="AG3090">
        <v>0</v>
      </c>
      <c r="AH3090" s="4">
        <v>44</v>
      </c>
      <c r="AI3090">
        <v>0.67692307692307696</v>
      </c>
      <c r="AJ3090" s="4">
        <v>13</v>
      </c>
      <c r="AK3090">
        <v>0.2</v>
      </c>
      <c r="AL3090" s="4">
        <v>25</v>
      </c>
      <c r="AM3090">
        <v>0.409836065573771</v>
      </c>
      <c r="AN3090" s="4">
        <v>10</v>
      </c>
      <c r="AO3090">
        <v>0.16393442622950799</v>
      </c>
      <c r="AP3090" s="4">
        <v>0</v>
      </c>
      <c r="AQ3090">
        <v>0</v>
      </c>
      <c r="AR3090" s="4">
        <v>0</v>
      </c>
      <c r="AS3090">
        <v>0</v>
      </c>
      <c r="AT3090" s="4">
        <v>0</v>
      </c>
      <c r="AU3090" s="4">
        <v>0</v>
      </c>
      <c r="AV3090" s="4">
        <v>3</v>
      </c>
      <c r="AW3090">
        <v>1.11206896551724</v>
      </c>
      <c r="AX3090" s="4">
        <f t="shared" si="48"/>
        <v>116.00000000000014</v>
      </c>
      <c r="AY3090" s="4">
        <v>66</v>
      </c>
      <c r="AZ3090" s="4">
        <v>25.196969696969699</v>
      </c>
    </row>
    <row r="3091" spans="1:52" x14ac:dyDescent="0.25">
      <c r="A3091" s="4">
        <v>2017</v>
      </c>
      <c r="B3091" s="4" t="s">
        <v>511</v>
      </c>
      <c r="C3091" t="s">
        <v>242</v>
      </c>
      <c r="D3091" t="s">
        <v>475</v>
      </c>
      <c r="E3091" t="s">
        <v>1019</v>
      </c>
      <c r="F3091" s="4">
        <v>18</v>
      </c>
      <c r="G3091">
        <v>15</v>
      </c>
      <c r="H3091">
        <v>1.86666666666667</v>
      </c>
      <c r="I3091">
        <v>18</v>
      </c>
      <c r="J3091">
        <v>3.1666666666666701</v>
      </c>
      <c r="K3091">
        <v>0</v>
      </c>
      <c r="L3091">
        <v>0</v>
      </c>
      <c r="M3091">
        <v>7</v>
      </c>
      <c r="N3091">
        <v>1255.23529411765</v>
      </c>
      <c r="O3091">
        <v>0.38888888888888901</v>
      </c>
      <c r="P3091">
        <v>17</v>
      </c>
      <c r="Q3091">
        <v>13.117647058823501</v>
      </c>
      <c r="R3091">
        <v>7</v>
      </c>
      <c r="S3091">
        <v>76.857142857142904</v>
      </c>
      <c r="T3091">
        <v>8</v>
      </c>
      <c r="U3091">
        <v>120.75</v>
      </c>
      <c r="V3091">
        <v>8</v>
      </c>
      <c r="W3091">
        <v>11.75</v>
      </c>
      <c r="X3091">
        <v>9</v>
      </c>
      <c r="Y3091">
        <v>144.444444444444</v>
      </c>
      <c r="Z3091">
        <v>9</v>
      </c>
      <c r="AA3091">
        <v>306.444444444444</v>
      </c>
      <c r="AB3091">
        <v>9</v>
      </c>
      <c r="AC3091">
        <v>175.777777777778</v>
      </c>
      <c r="AD3091">
        <v>0.5</v>
      </c>
      <c r="AE3091">
        <v>2</v>
      </c>
      <c r="AF3091">
        <v>114.5</v>
      </c>
      <c r="AG3091">
        <v>0.11111111111111099</v>
      </c>
      <c r="AH3091" s="4">
        <v>4</v>
      </c>
      <c r="AI3091">
        <v>0.44444444444444398</v>
      </c>
      <c r="AJ3091" s="4">
        <v>3</v>
      </c>
      <c r="AK3091">
        <v>0.33333333333333298</v>
      </c>
      <c r="AL3091" s="4">
        <v>3</v>
      </c>
      <c r="AM3091">
        <v>0.33333333333333298</v>
      </c>
      <c r="AN3091" s="4">
        <v>0</v>
      </c>
      <c r="AO3091">
        <v>0</v>
      </c>
      <c r="AP3091" s="4">
        <v>0</v>
      </c>
      <c r="AQ3091">
        <v>0</v>
      </c>
      <c r="AR3091" s="4">
        <v>0</v>
      </c>
      <c r="AS3091">
        <v>0</v>
      </c>
      <c r="AT3091" s="4">
        <v>0</v>
      </c>
      <c r="AU3091" s="4">
        <v>0</v>
      </c>
      <c r="AV3091" s="4">
        <v>1</v>
      </c>
      <c r="AW3091">
        <v>1.3846153846153799</v>
      </c>
      <c r="AX3091" s="4">
        <f t="shared" si="48"/>
        <v>13.000000000000044</v>
      </c>
      <c r="AY3091" s="4">
        <v>8</v>
      </c>
      <c r="AZ3091" s="4">
        <v>15.875</v>
      </c>
    </row>
    <row r="3092" spans="1:52" x14ac:dyDescent="0.25">
      <c r="A3092" s="4">
        <v>2017</v>
      </c>
      <c r="B3092" s="4" t="s">
        <v>511</v>
      </c>
      <c r="C3092" t="s">
        <v>242</v>
      </c>
      <c r="D3092" t="s">
        <v>453</v>
      </c>
      <c r="E3092" t="s">
        <v>950</v>
      </c>
      <c r="F3092" s="4">
        <v>164</v>
      </c>
      <c r="G3092">
        <v>138</v>
      </c>
      <c r="H3092">
        <v>6.3550724637681197</v>
      </c>
      <c r="I3092">
        <v>163</v>
      </c>
      <c r="J3092">
        <v>7.3128834355828198</v>
      </c>
      <c r="K3092">
        <v>2</v>
      </c>
      <c r="L3092">
        <v>1.22699386503067E-2</v>
      </c>
      <c r="M3092">
        <v>33</v>
      </c>
      <c r="N3092">
        <v>363.23571428571398</v>
      </c>
      <c r="O3092">
        <v>0.20121951219512199</v>
      </c>
      <c r="P3092">
        <v>147</v>
      </c>
      <c r="Q3092">
        <v>42.380952380952401</v>
      </c>
      <c r="R3092">
        <v>51</v>
      </c>
      <c r="S3092">
        <v>202.23529411764699</v>
      </c>
      <c r="T3092">
        <v>74</v>
      </c>
      <c r="U3092">
        <v>214.22972972973</v>
      </c>
      <c r="V3092">
        <v>68</v>
      </c>
      <c r="W3092">
        <v>8.6764705882352899</v>
      </c>
      <c r="X3092">
        <v>69</v>
      </c>
      <c r="Y3092">
        <v>225.44927536231901</v>
      </c>
      <c r="Z3092">
        <v>88</v>
      </c>
      <c r="AA3092">
        <v>522.27536231884096</v>
      </c>
      <c r="AB3092">
        <v>75</v>
      </c>
      <c r="AC3092">
        <v>250.222222222222</v>
      </c>
      <c r="AD3092">
        <v>0.439024390243902</v>
      </c>
      <c r="AE3092">
        <v>5</v>
      </c>
      <c r="AF3092">
        <v>128</v>
      </c>
      <c r="AG3092">
        <v>3.0487804878048801E-2</v>
      </c>
      <c r="AH3092" s="4">
        <v>49</v>
      </c>
      <c r="AI3092">
        <v>0.71014492753623204</v>
      </c>
      <c r="AJ3092" s="4">
        <v>20</v>
      </c>
      <c r="AK3092">
        <v>0.28985507246376802</v>
      </c>
      <c r="AL3092" s="4">
        <v>26</v>
      </c>
      <c r="AM3092">
        <v>0.36111111111111099</v>
      </c>
      <c r="AN3092" s="4">
        <v>17</v>
      </c>
      <c r="AO3092">
        <v>0.23611111111111099</v>
      </c>
      <c r="AP3092" s="4">
        <v>1</v>
      </c>
      <c r="AQ3092">
        <v>6.0975609756097598E-3</v>
      </c>
      <c r="AR3092" s="4">
        <v>1</v>
      </c>
      <c r="AS3092">
        <v>6.0975609756097598E-3</v>
      </c>
      <c r="AT3092" s="4">
        <v>1</v>
      </c>
      <c r="AU3092" s="4">
        <v>0</v>
      </c>
      <c r="AV3092" s="4">
        <v>1</v>
      </c>
      <c r="AW3092">
        <v>1.4173913043478299</v>
      </c>
      <c r="AX3092" s="4">
        <f t="shared" si="48"/>
        <v>115.70552147239233</v>
      </c>
      <c r="AY3092" s="4">
        <v>67</v>
      </c>
      <c r="AZ3092" s="4">
        <v>12.358208955223899</v>
      </c>
    </row>
    <row r="3093" spans="1:52" x14ac:dyDescent="0.25">
      <c r="A3093" s="4">
        <v>2017</v>
      </c>
      <c r="B3093" s="4" t="s">
        <v>511</v>
      </c>
      <c r="C3093" t="s">
        <v>242</v>
      </c>
      <c r="D3093" t="s">
        <v>480</v>
      </c>
      <c r="E3093" t="s">
        <v>977</v>
      </c>
      <c r="F3093" s="4">
        <v>59</v>
      </c>
      <c r="G3093">
        <v>34</v>
      </c>
      <c r="H3093">
        <v>2.7647058823529398</v>
      </c>
      <c r="I3093">
        <v>59</v>
      </c>
      <c r="J3093">
        <v>5.13559322033898</v>
      </c>
      <c r="K3093">
        <v>6</v>
      </c>
      <c r="L3093">
        <v>0.101694915254237</v>
      </c>
      <c r="M3093">
        <v>5</v>
      </c>
      <c r="N3093">
        <v>720.50909090909101</v>
      </c>
      <c r="O3093">
        <v>8.4745762711864403E-2</v>
      </c>
      <c r="P3093">
        <v>44</v>
      </c>
      <c r="Q3093">
        <v>35.795454545454497</v>
      </c>
      <c r="R3093">
        <v>10</v>
      </c>
      <c r="S3093">
        <v>36.200000000000003</v>
      </c>
      <c r="T3093">
        <v>4</v>
      </c>
      <c r="U3093">
        <v>141</v>
      </c>
      <c r="V3093">
        <v>4</v>
      </c>
      <c r="W3093">
        <v>29.5</v>
      </c>
      <c r="X3093">
        <v>46</v>
      </c>
      <c r="Y3093">
        <v>68</v>
      </c>
      <c r="Z3093">
        <v>4</v>
      </c>
      <c r="AA3093">
        <v>247.25</v>
      </c>
      <c r="AB3093">
        <v>55</v>
      </c>
      <c r="AC3093">
        <v>86.259259259259295</v>
      </c>
      <c r="AD3093">
        <v>0.91525423728813604</v>
      </c>
      <c r="AE3093">
        <v>41</v>
      </c>
      <c r="AF3093">
        <v>78.853658536585399</v>
      </c>
      <c r="AG3093">
        <v>0.69491525423728795</v>
      </c>
      <c r="AH3093" s="4">
        <v>0</v>
      </c>
      <c r="AI3093">
        <v>0</v>
      </c>
      <c r="AJ3093" s="4">
        <v>0</v>
      </c>
      <c r="AK3093">
        <v>0</v>
      </c>
      <c r="AL3093" s="4">
        <v>2</v>
      </c>
      <c r="AM3093">
        <v>3.7037037037037E-2</v>
      </c>
      <c r="AN3093" s="4">
        <v>3</v>
      </c>
      <c r="AO3093">
        <v>5.5555555555555601E-2</v>
      </c>
      <c r="AP3093" s="4">
        <v>2</v>
      </c>
      <c r="AQ3093">
        <v>3.3898305084745797E-2</v>
      </c>
      <c r="AR3093" s="4">
        <v>3</v>
      </c>
      <c r="AS3093">
        <v>5.0847457627118599E-2</v>
      </c>
      <c r="AT3093" s="4">
        <v>0</v>
      </c>
      <c r="AU3093" s="4">
        <v>0</v>
      </c>
      <c r="AV3093" s="4">
        <v>0</v>
      </c>
      <c r="AW3093">
        <v>1.5945945945945901</v>
      </c>
      <c r="AX3093" s="4">
        <f t="shared" si="48"/>
        <v>37.000000000000107</v>
      </c>
      <c r="AY3093" s="4">
        <v>4</v>
      </c>
      <c r="AZ3093" s="4">
        <v>3.75</v>
      </c>
    </row>
    <row r="3094" spans="1:52" x14ac:dyDescent="0.25">
      <c r="A3094" s="4">
        <v>2017</v>
      </c>
      <c r="B3094" s="4" t="s">
        <v>511</v>
      </c>
      <c r="C3094" t="s">
        <v>242</v>
      </c>
      <c r="D3094" t="s">
        <v>507</v>
      </c>
      <c r="E3094" t="s">
        <v>1003</v>
      </c>
      <c r="F3094" s="4">
        <v>3</v>
      </c>
      <c r="G3094">
        <v>3</v>
      </c>
      <c r="H3094">
        <v>27.3333333333333</v>
      </c>
      <c r="I3094">
        <v>3</v>
      </c>
      <c r="J3094">
        <v>28</v>
      </c>
      <c r="K3094">
        <v>0</v>
      </c>
      <c r="L3094">
        <v>0</v>
      </c>
      <c r="M3094">
        <v>2</v>
      </c>
      <c r="N3094">
        <v>1267.6666666666699</v>
      </c>
      <c r="O3094">
        <v>0.66666666666666696</v>
      </c>
      <c r="P3094">
        <v>2</v>
      </c>
      <c r="Q3094">
        <v>56</v>
      </c>
      <c r="R3094">
        <v>0</v>
      </c>
      <c r="S3094">
        <v>0</v>
      </c>
      <c r="T3094">
        <v>2</v>
      </c>
      <c r="U3094">
        <v>243.5</v>
      </c>
      <c r="V3094">
        <v>2</v>
      </c>
      <c r="W3094">
        <v>1.5</v>
      </c>
      <c r="X3094">
        <v>1</v>
      </c>
      <c r="Y3094">
        <v>143</v>
      </c>
      <c r="Z3094">
        <v>2</v>
      </c>
      <c r="AA3094">
        <v>370.5</v>
      </c>
      <c r="AB3094">
        <v>1</v>
      </c>
      <c r="AC3094">
        <v>173</v>
      </c>
      <c r="AD3094">
        <v>0.33333333333333298</v>
      </c>
      <c r="AE3094">
        <v>0</v>
      </c>
      <c r="AF3094">
        <v>0</v>
      </c>
      <c r="AG3094">
        <v>0</v>
      </c>
      <c r="AH3094" s="4">
        <v>1</v>
      </c>
      <c r="AI3094">
        <v>0.5</v>
      </c>
      <c r="AJ3094" s="4">
        <v>1</v>
      </c>
      <c r="AK3094">
        <v>0.5</v>
      </c>
      <c r="AL3094" s="4">
        <v>0</v>
      </c>
      <c r="AM3094">
        <v>0</v>
      </c>
      <c r="AN3094" s="4">
        <v>1</v>
      </c>
      <c r="AO3094">
        <v>1</v>
      </c>
      <c r="AP3094" s="4">
        <v>0</v>
      </c>
      <c r="AQ3094">
        <v>0</v>
      </c>
      <c r="AR3094" s="4">
        <v>0</v>
      </c>
      <c r="AS3094">
        <v>0</v>
      </c>
      <c r="AT3094" s="4">
        <v>0</v>
      </c>
      <c r="AU3094" s="4">
        <v>0</v>
      </c>
      <c r="AV3094" s="4">
        <v>0</v>
      </c>
      <c r="AW3094">
        <v>1</v>
      </c>
      <c r="AX3094" s="4">
        <f t="shared" si="48"/>
        <v>3</v>
      </c>
      <c r="AY3094" s="4">
        <v>2</v>
      </c>
      <c r="AZ3094" s="4">
        <v>0</v>
      </c>
    </row>
    <row r="3095" spans="1:52" x14ac:dyDescent="0.25">
      <c r="A3095" s="4">
        <v>2017</v>
      </c>
      <c r="B3095" s="4" t="s">
        <v>511</v>
      </c>
      <c r="C3095" t="s">
        <v>242</v>
      </c>
      <c r="D3095" t="s">
        <v>508</v>
      </c>
      <c r="E3095" t="s">
        <v>1004</v>
      </c>
      <c r="F3095" s="4">
        <v>73</v>
      </c>
      <c r="G3095">
        <v>65</v>
      </c>
      <c r="H3095">
        <v>4.5076923076923103</v>
      </c>
      <c r="I3095">
        <v>73</v>
      </c>
      <c r="J3095">
        <v>6.3150684931506804</v>
      </c>
      <c r="K3095">
        <v>0</v>
      </c>
      <c r="L3095">
        <v>0</v>
      </c>
      <c r="M3095">
        <v>34</v>
      </c>
      <c r="N3095">
        <v>2468.5555555555602</v>
      </c>
      <c r="O3095">
        <v>0.465753424657534</v>
      </c>
      <c r="P3095">
        <v>72</v>
      </c>
      <c r="Q3095">
        <v>34.1111111111111</v>
      </c>
      <c r="R3095">
        <v>23</v>
      </c>
      <c r="S3095">
        <v>160.826086956522</v>
      </c>
      <c r="T3095">
        <v>31</v>
      </c>
      <c r="U3095">
        <v>219.03225806451599</v>
      </c>
      <c r="V3095">
        <v>23</v>
      </c>
      <c r="W3095">
        <v>23.130434782608699</v>
      </c>
      <c r="X3095">
        <v>36</v>
      </c>
      <c r="Y3095">
        <v>234.5</v>
      </c>
      <c r="Z3095">
        <v>35</v>
      </c>
      <c r="AA3095">
        <v>575.5</v>
      </c>
      <c r="AB3095">
        <v>38</v>
      </c>
      <c r="AC3095">
        <v>253.02631578947401</v>
      </c>
      <c r="AD3095">
        <v>0.52054794520547898</v>
      </c>
      <c r="AE3095">
        <v>0</v>
      </c>
      <c r="AF3095">
        <v>0</v>
      </c>
      <c r="AG3095">
        <v>0</v>
      </c>
      <c r="AH3095" s="4">
        <v>20</v>
      </c>
      <c r="AI3095">
        <v>0.625</v>
      </c>
      <c r="AJ3095" s="4">
        <v>9</v>
      </c>
      <c r="AK3095">
        <v>0.28125</v>
      </c>
      <c r="AL3095" s="4">
        <v>18</v>
      </c>
      <c r="AM3095">
        <v>0.47368421052631599</v>
      </c>
      <c r="AN3095" s="4">
        <v>6</v>
      </c>
      <c r="AO3095">
        <v>0.157894736842105</v>
      </c>
      <c r="AP3095" s="4">
        <v>0</v>
      </c>
      <c r="AQ3095">
        <v>0</v>
      </c>
      <c r="AR3095" s="4">
        <v>0</v>
      </c>
      <c r="AS3095">
        <v>0</v>
      </c>
      <c r="AT3095" s="4">
        <v>0</v>
      </c>
      <c r="AU3095" s="4">
        <v>0</v>
      </c>
      <c r="AV3095" s="4">
        <v>2</v>
      </c>
      <c r="AW3095">
        <v>1.0735294117647101</v>
      </c>
      <c r="AX3095" s="4">
        <f t="shared" si="48"/>
        <v>67.99999999999973</v>
      </c>
      <c r="AY3095" s="4">
        <v>30</v>
      </c>
      <c r="AZ3095" s="4">
        <v>13.4</v>
      </c>
    </row>
    <row r="3096" spans="1:52" x14ac:dyDescent="0.25">
      <c r="A3096" s="4">
        <v>2017</v>
      </c>
      <c r="B3096" s="4" t="s">
        <v>511</v>
      </c>
      <c r="C3096" t="s">
        <v>242</v>
      </c>
      <c r="D3096" t="s">
        <v>527</v>
      </c>
      <c r="E3096" t="s">
        <v>1020</v>
      </c>
      <c r="F3096" s="4">
        <v>28</v>
      </c>
      <c r="G3096">
        <v>27</v>
      </c>
      <c r="H3096">
        <v>2.92592592592593</v>
      </c>
      <c r="I3096">
        <v>28</v>
      </c>
      <c r="J3096">
        <v>4.1428571428571397</v>
      </c>
      <c r="K3096">
        <v>0</v>
      </c>
      <c r="L3096">
        <v>0</v>
      </c>
      <c r="M3096">
        <v>9</v>
      </c>
      <c r="N3096">
        <v>1146.1428571428601</v>
      </c>
      <c r="O3096">
        <v>0.32142857142857101</v>
      </c>
      <c r="P3096">
        <v>27</v>
      </c>
      <c r="Q3096">
        <v>76.518518518518505</v>
      </c>
      <c r="R3096">
        <v>13</v>
      </c>
      <c r="S3096">
        <v>154.30769230769201</v>
      </c>
      <c r="T3096">
        <v>10</v>
      </c>
      <c r="U3096">
        <v>176.6</v>
      </c>
      <c r="V3096">
        <v>8</v>
      </c>
      <c r="W3096">
        <v>6.375</v>
      </c>
      <c r="X3096">
        <v>15</v>
      </c>
      <c r="Y3096">
        <v>218.666666666667</v>
      </c>
      <c r="Z3096">
        <v>12</v>
      </c>
      <c r="AA3096">
        <v>512.6</v>
      </c>
      <c r="AB3096">
        <v>16</v>
      </c>
      <c r="AC3096">
        <v>239.875</v>
      </c>
      <c r="AD3096">
        <v>0.57142857142857095</v>
      </c>
      <c r="AE3096">
        <v>1</v>
      </c>
      <c r="AF3096">
        <v>97</v>
      </c>
      <c r="AG3096">
        <v>3.5714285714285698E-2</v>
      </c>
      <c r="AH3096" s="4">
        <v>9</v>
      </c>
      <c r="AI3096">
        <v>0.9</v>
      </c>
      <c r="AJ3096" s="4">
        <v>2</v>
      </c>
      <c r="AK3096">
        <v>0.2</v>
      </c>
      <c r="AL3096" s="4">
        <v>5</v>
      </c>
      <c r="AM3096">
        <v>0.3125</v>
      </c>
      <c r="AN3096" s="4">
        <v>3</v>
      </c>
      <c r="AO3096">
        <v>0.1875</v>
      </c>
      <c r="AP3096" s="4">
        <v>0</v>
      </c>
      <c r="AQ3096">
        <v>0</v>
      </c>
      <c r="AR3096" s="4">
        <v>0</v>
      </c>
      <c r="AS3096">
        <v>0</v>
      </c>
      <c r="AT3096" s="4">
        <v>0</v>
      </c>
      <c r="AU3096" s="4">
        <v>0</v>
      </c>
      <c r="AV3096" s="4">
        <v>1</v>
      </c>
      <c r="AW3096">
        <v>1.07692307692308</v>
      </c>
      <c r="AX3096" s="4">
        <f t="shared" si="48"/>
        <v>25.999999999999925</v>
      </c>
      <c r="AY3096" s="4">
        <v>10</v>
      </c>
      <c r="AZ3096" s="4">
        <v>8.4</v>
      </c>
    </row>
    <row r="3097" spans="1:52" x14ac:dyDescent="0.25">
      <c r="A3097" s="4">
        <v>2017</v>
      </c>
      <c r="B3097" s="4" t="s">
        <v>511</v>
      </c>
      <c r="C3097" t="s">
        <v>242</v>
      </c>
      <c r="D3097" t="s">
        <v>528</v>
      </c>
      <c r="E3097" t="s">
        <v>1021</v>
      </c>
      <c r="F3097" s="4">
        <v>24</v>
      </c>
      <c r="G3097">
        <v>14</v>
      </c>
      <c r="H3097">
        <v>1.8571428571428601</v>
      </c>
      <c r="I3097">
        <v>24</v>
      </c>
      <c r="J3097">
        <v>3.4166666666666701</v>
      </c>
      <c r="K3097">
        <v>0</v>
      </c>
      <c r="L3097">
        <v>0</v>
      </c>
      <c r="M3097">
        <v>1</v>
      </c>
      <c r="N3097">
        <v>275.83333333333297</v>
      </c>
      <c r="O3097">
        <v>4.1666666666666699E-2</v>
      </c>
      <c r="P3097">
        <v>18</v>
      </c>
      <c r="Q3097">
        <v>14.6666666666667</v>
      </c>
      <c r="R3097">
        <v>6</v>
      </c>
      <c r="S3097">
        <v>20.3333333333333</v>
      </c>
      <c r="T3097">
        <v>1</v>
      </c>
      <c r="U3097">
        <v>596</v>
      </c>
      <c r="V3097">
        <v>1</v>
      </c>
      <c r="W3097">
        <v>5</v>
      </c>
      <c r="X3097">
        <v>22</v>
      </c>
      <c r="Y3097">
        <v>50.909090909090899</v>
      </c>
      <c r="Z3097">
        <v>1</v>
      </c>
      <c r="AA3097">
        <v>638</v>
      </c>
      <c r="AB3097">
        <v>23</v>
      </c>
      <c r="AC3097">
        <v>62</v>
      </c>
      <c r="AD3097">
        <v>0.95833333333333304</v>
      </c>
      <c r="AE3097">
        <v>16</v>
      </c>
      <c r="AF3097">
        <v>51.3125</v>
      </c>
      <c r="AG3097">
        <v>0.66666666666666696</v>
      </c>
      <c r="AH3097" s="4">
        <v>1</v>
      </c>
      <c r="AI3097">
        <v>1</v>
      </c>
      <c r="AJ3097" s="4">
        <v>1</v>
      </c>
      <c r="AK3097">
        <v>1</v>
      </c>
      <c r="AL3097" s="4">
        <v>0</v>
      </c>
      <c r="AM3097">
        <v>0</v>
      </c>
      <c r="AN3097" s="4">
        <v>2</v>
      </c>
      <c r="AO3097">
        <v>8.6956521739130405E-2</v>
      </c>
      <c r="AP3097" s="4">
        <v>1</v>
      </c>
      <c r="AQ3097">
        <v>4.1666666666666699E-2</v>
      </c>
      <c r="AR3097" s="4">
        <v>3</v>
      </c>
      <c r="AS3097">
        <v>0.125</v>
      </c>
      <c r="AT3097" s="4">
        <v>0</v>
      </c>
      <c r="AU3097" s="4">
        <v>0</v>
      </c>
      <c r="AV3097" s="4">
        <v>0</v>
      </c>
      <c r="AW3097">
        <v>1.0909090909090899</v>
      </c>
      <c r="AX3097" s="4">
        <f t="shared" si="48"/>
        <v>22.000000000000021</v>
      </c>
      <c r="AY3097" s="4">
        <v>1</v>
      </c>
      <c r="AZ3097" s="4">
        <v>0</v>
      </c>
    </row>
    <row r="3098" spans="1:52" x14ac:dyDescent="0.25">
      <c r="A3098" s="4">
        <v>2017</v>
      </c>
      <c r="B3098" s="4" t="s">
        <v>511</v>
      </c>
      <c r="C3098" t="s">
        <v>242</v>
      </c>
      <c r="D3098" t="s">
        <v>529</v>
      </c>
      <c r="E3098" t="s">
        <v>1022</v>
      </c>
      <c r="F3098" s="4">
        <v>39</v>
      </c>
      <c r="G3098">
        <v>35</v>
      </c>
      <c r="H3098">
        <v>1.6</v>
      </c>
      <c r="I3098">
        <v>39</v>
      </c>
      <c r="J3098">
        <v>3.2051282051282102</v>
      </c>
      <c r="K3098">
        <v>0</v>
      </c>
      <c r="L3098">
        <v>0</v>
      </c>
      <c r="M3098">
        <v>16</v>
      </c>
      <c r="N3098">
        <v>1116.5384615384601</v>
      </c>
      <c r="O3098">
        <v>0.41025641025641002</v>
      </c>
      <c r="P3098">
        <v>39</v>
      </c>
      <c r="Q3098">
        <v>26</v>
      </c>
      <c r="R3098">
        <v>10</v>
      </c>
      <c r="S3098">
        <v>96.6</v>
      </c>
      <c r="T3098">
        <v>16</v>
      </c>
      <c r="U3098">
        <v>184.375</v>
      </c>
      <c r="V3098">
        <v>12</v>
      </c>
      <c r="W3098">
        <v>6.3333333333333304</v>
      </c>
      <c r="X3098">
        <v>16</v>
      </c>
      <c r="Y3098">
        <v>195.875</v>
      </c>
      <c r="Z3098">
        <v>18</v>
      </c>
      <c r="AA3098">
        <v>555.52941176470597</v>
      </c>
      <c r="AB3098">
        <v>21</v>
      </c>
      <c r="AC3098">
        <v>222.42857142857099</v>
      </c>
      <c r="AD3098">
        <v>0.53846153846153799</v>
      </c>
      <c r="AE3098">
        <v>0</v>
      </c>
      <c r="AF3098">
        <v>0</v>
      </c>
      <c r="AG3098">
        <v>0</v>
      </c>
      <c r="AH3098" s="4">
        <v>11</v>
      </c>
      <c r="AI3098">
        <v>0.64705882352941202</v>
      </c>
      <c r="AJ3098" s="4">
        <v>5</v>
      </c>
      <c r="AK3098">
        <v>0.29411764705882398</v>
      </c>
      <c r="AL3098" s="4">
        <v>6</v>
      </c>
      <c r="AM3098">
        <v>0.28571428571428598</v>
      </c>
      <c r="AN3098" s="4">
        <v>3</v>
      </c>
      <c r="AO3098">
        <v>0.14285714285714299</v>
      </c>
      <c r="AP3098" s="4">
        <v>0</v>
      </c>
      <c r="AQ3098">
        <v>0</v>
      </c>
      <c r="AR3098" s="4">
        <v>0</v>
      </c>
      <c r="AS3098">
        <v>0</v>
      </c>
      <c r="AT3098" s="4">
        <v>0</v>
      </c>
      <c r="AU3098" s="4">
        <v>0</v>
      </c>
      <c r="AV3098" s="4">
        <v>3</v>
      </c>
      <c r="AW3098">
        <v>1.1470588235294099</v>
      </c>
      <c r="AX3098" s="4">
        <f t="shared" si="48"/>
        <v>34.000000000000057</v>
      </c>
      <c r="AY3098" s="4">
        <v>15</v>
      </c>
      <c r="AZ3098" s="4">
        <v>9.5333333333333297</v>
      </c>
    </row>
    <row r="3099" spans="1:52" x14ac:dyDescent="0.25">
      <c r="A3099" s="4">
        <v>2017</v>
      </c>
      <c r="B3099" s="4" t="s">
        <v>511</v>
      </c>
      <c r="C3099" t="s">
        <v>242</v>
      </c>
      <c r="D3099" t="s">
        <v>530</v>
      </c>
      <c r="E3099" t="s">
        <v>1023</v>
      </c>
      <c r="F3099" s="4">
        <v>21</v>
      </c>
      <c r="G3099">
        <v>20</v>
      </c>
      <c r="H3099">
        <v>5.65</v>
      </c>
      <c r="I3099">
        <v>21</v>
      </c>
      <c r="J3099">
        <v>6.6190476190476204</v>
      </c>
      <c r="K3099">
        <v>0</v>
      </c>
      <c r="L3099">
        <v>0</v>
      </c>
      <c r="M3099">
        <v>12</v>
      </c>
      <c r="N3099">
        <v>1842.94736842105</v>
      </c>
      <c r="O3099">
        <v>0.57142857142857095</v>
      </c>
      <c r="P3099">
        <v>19</v>
      </c>
      <c r="Q3099">
        <v>32.052631578947398</v>
      </c>
      <c r="R3099">
        <v>8</v>
      </c>
      <c r="S3099">
        <v>54.875</v>
      </c>
      <c r="T3099">
        <v>3</v>
      </c>
      <c r="U3099">
        <v>225.666666666667</v>
      </c>
      <c r="V3099">
        <v>2</v>
      </c>
      <c r="W3099">
        <v>14</v>
      </c>
      <c r="X3099">
        <v>16</v>
      </c>
      <c r="Y3099">
        <v>153.4375</v>
      </c>
      <c r="Z3099">
        <v>3</v>
      </c>
      <c r="AA3099">
        <v>327.66666666666703</v>
      </c>
      <c r="AB3099">
        <v>18</v>
      </c>
      <c r="AC3099">
        <v>190.055555555556</v>
      </c>
      <c r="AD3099">
        <v>0.85714285714285698</v>
      </c>
      <c r="AE3099">
        <v>3</v>
      </c>
      <c r="AF3099">
        <v>160.666666666667</v>
      </c>
      <c r="AG3099">
        <v>0.14285714285714299</v>
      </c>
      <c r="AH3099" s="4">
        <v>3</v>
      </c>
      <c r="AI3099">
        <v>1</v>
      </c>
      <c r="AJ3099" s="4">
        <v>1</v>
      </c>
      <c r="AK3099">
        <v>0.33333333333333298</v>
      </c>
      <c r="AL3099" s="4">
        <v>11</v>
      </c>
      <c r="AM3099">
        <v>0.61111111111111105</v>
      </c>
      <c r="AN3099" s="4">
        <v>1</v>
      </c>
      <c r="AO3099">
        <v>5.5555555555555601E-2</v>
      </c>
      <c r="AP3099" s="4">
        <v>0</v>
      </c>
      <c r="AQ3099">
        <v>0</v>
      </c>
      <c r="AR3099" s="4">
        <v>0</v>
      </c>
      <c r="AS3099">
        <v>0</v>
      </c>
      <c r="AT3099" s="4">
        <v>0</v>
      </c>
      <c r="AU3099" s="4">
        <v>0</v>
      </c>
      <c r="AV3099" s="4">
        <v>2</v>
      </c>
      <c r="AW3099">
        <v>1</v>
      </c>
      <c r="AX3099" s="4">
        <f t="shared" si="48"/>
        <v>21</v>
      </c>
      <c r="AY3099" s="4">
        <v>2</v>
      </c>
      <c r="AZ3099" s="4">
        <v>4.5</v>
      </c>
    </row>
    <row r="3100" spans="1:52" x14ac:dyDescent="0.25">
      <c r="A3100" s="4">
        <v>2017</v>
      </c>
      <c r="B3100" s="4" t="s">
        <v>511</v>
      </c>
      <c r="C3100" t="s">
        <v>242</v>
      </c>
      <c r="D3100" t="s">
        <v>531</v>
      </c>
      <c r="E3100" t="s">
        <v>1024</v>
      </c>
      <c r="F3100" s="4">
        <v>16</v>
      </c>
      <c r="G3100">
        <v>16</v>
      </c>
      <c r="H3100">
        <v>3.3125</v>
      </c>
      <c r="I3100">
        <v>16</v>
      </c>
      <c r="J3100">
        <v>4.4375</v>
      </c>
      <c r="K3100">
        <v>0</v>
      </c>
      <c r="L3100">
        <v>0</v>
      </c>
      <c r="M3100">
        <v>1</v>
      </c>
      <c r="N3100">
        <v>23.533333333333299</v>
      </c>
      <c r="O3100">
        <v>6.25E-2</v>
      </c>
      <c r="P3100">
        <v>13</v>
      </c>
      <c r="Q3100">
        <v>33.384615384615401</v>
      </c>
      <c r="R3100">
        <v>7</v>
      </c>
      <c r="S3100">
        <v>141.71428571428601</v>
      </c>
      <c r="T3100">
        <v>6</v>
      </c>
      <c r="U3100">
        <v>186</v>
      </c>
      <c r="V3100">
        <v>4</v>
      </c>
      <c r="W3100">
        <v>7</v>
      </c>
      <c r="X3100">
        <v>7</v>
      </c>
      <c r="Y3100">
        <v>211.142857142857</v>
      </c>
      <c r="Z3100">
        <v>8</v>
      </c>
      <c r="AA3100">
        <v>686.75</v>
      </c>
      <c r="AB3100">
        <v>8</v>
      </c>
      <c r="AC3100">
        <v>214.75</v>
      </c>
      <c r="AD3100">
        <v>0.5</v>
      </c>
      <c r="AE3100">
        <v>1</v>
      </c>
      <c r="AF3100">
        <v>127</v>
      </c>
      <c r="AG3100">
        <v>6.25E-2</v>
      </c>
      <c r="AH3100" s="4">
        <v>5</v>
      </c>
      <c r="AI3100">
        <v>0.625</v>
      </c>
      <c r="AJ3100" s="4">
        <v>1</v>
      </c>
      <c r="AK3100">
        <v>0.125</v>
      </c>
      <c r="AL3100" s="4">
        <v>6</v>
      </c>
      <c r="AM3100">
        <v>0.75</v>
      </c>
      <c r="AN3100" s="4">
        <v>1</v>
      </c>
      <c r="AO3100">
        <v>0.125</v>
      </c>
      <c r="AP3100" s="4">
        <v>0</v>
      </c>
      <c r="AQ3100">
        <v>0</v>
      </c>
      <c r="AR3100" s="4">
        <v>0</v>
      </c>
      <c r="AS3100">
        <v>0</v>
      </c>
      <c r="AT3100" s="4">
        <v>0</v>
      </c>
      <c r="AU3100" s="4">
        <v>0</v>
      </c>
      <c r="AV3100" s="4">
        <v>0</v>
      </c>
      <c r="AW3100">
        <v>1.1428571428571399</v>
      </c>
      <c r="AX3100" s="4">
        <f t="shared" si="48"/>
        <v>14.000000000000036</v>
      </c>
      <c r="AY3100" s="4">
        <v>6</v>
      </c>
      <c r="AZ3100" s="4">
        <v>7.1666666666666696</v>
      </c>
    </row>
    <row r="3101" spans="1:52" x14ac:dyDescent="0.25">
      <c r="A3101" s="4">
        <v>2017</v>
      </c>
      <c r="B3101" s="4" t="s">
        <v>511</v>
      </c>
      <c r="C3101" t="s">
        <v>242</v>
      </c>
      <c r="D3101" t="s">
        <v>532</v>
      </c>
      <c r="E3101" t="s">
        <v>1025</v>
      </c>
      <c r="F3101" s="4">
        <v>13</v>
      </c>
      <c r="G3101">
        <v>12</v>
      </c>
      <c r="H3101">
        <v>2.1666666666666701</v>
      </c>
      <c r="I3101">
        <v>13</v>
      </c>
      <c r="J3101">
        <v>3</v>
      </c>
      <c r="K3101">
        <v>0</v>
      </c>
      <c r="L3101">
        <v>0</v>
      </c>
      <c r="M3101">
        <v>3</v>
      </c>
      <c r="N3101">
        <v>-198</v>
      </c>
      <c r="O3101">
        <v>0.230769230769231</v>
      </c>
      <c r="P3101">
        <v>13</v>
      </c>
      <c r="Q3101">
        <v>48.692307692307701</v>
      </c>
      <c r="R3101">
        <v>3</v>
      </c>
      <c r="S3101">
        <v>164.666666666667</v>
      </c>
      <c r="T3101">
        <v>8</v>
      </c>
      <c r="U3101">
        <v>162.25</v>
      </c>
      <c r="V3101">
        <v>7</v>
      </c>
      <c r="W3101">
        <v>4.28571428571429</v>
      </c>
      <c r="X3101">
        <v>5</v>
      </c>
      <c r="Y3101">
        <v>110.4</v>
      </c>
      <c r="Z3101">
        <v>8</v>
      </c>
      <c r="AA3101">
        <v>482.16666666666703</v>
      </c>
      <c r="AB3101">
        <v>5</v>
      </c>
      <c r="AC3101">
        <v>136.19999999999999</v>
      </c>
      <c r="AD3101">
        <v>0.38461538461538503</v>
      </c>
      <c r="AE3101">
        <v>0</v>
      </c>
      <c r="AF3101">
        <v>0</v>
      </c>
      <c r="AG3101">
        <v>0</v>
      </c>
      <c r="AH3101" s="4">
        <v>3</v>
      </c>
      <c r="AI3101">
        <v>0.5</v>
      </c>
      <c r="AJ3101" s="4">
        <v>4</v>
      </c>
      <c r="AK3101">
        <v>0.66666666666666696</v>
      </c>
      <c r="AL3101" s="4">
        <v>1</v>
      </c>
      <c r="AM3101">
        <v>0.2</v>
      </c>
      <c r="AN3101" s="4">
        <v>1</v>
      </c>
      <c r="AO3101">
        <v>0.2</v>
      </c>
      <c r="AP3101" s="4">
        <v>0</v>
      </c>
      <c r="AQ3101">
        <v>0</v>
      </c>
      <c r="AR3101" s="4">
        <v>0</v>
      </c>
      <c r="AS3101">
        <v>0</v>
      </c>
      <c r="AT3101" s="4">
        <v>0</v>
      </c>
      <c r="AU3101" s="4">
        <v>0</v>
      </c>
      <c r="AV3101" s="4">
        <v>0</v>
      </c>
      <c r="AW3101">
        <v>1.0833333333333299</v>
      </c>
      <c r="AX3101" s="4">
        <f t="shared" si="48"/>
        <v>12.000000000000037</v>
      </c>
      <c r="AY3101" s="4">
        <v>6</v>
      </c>
      <c r="AZ3101" s="4">
        <v>12.3333333333333</v>
      </c>
    </row>
    <row r="3102" spans="1:52" x14ac:dyDescent="0.25">
      <c r="A3102" s="4">
        <v>2017</v>
      </c>
      <c r="B3102" s="4" t="s">
        <v>511</v>
      </c>
      <c r="C3102" t="s">
        <v>282</v>
      </c>
      <c r="D3102" t="s">
        <v>228</v>
      </c>
      <c r="E3102" t="s">
        <v>739</v>
      </c>
      <c r="F3102" s="4">
        <v>24</v>
      </c>
      <c r="G3102">
        <v>23</v>
      </c>
      <c r="H3102">
        <v>4.6521739130434803</v>
      </c>
      <c r="I3102">
        <v>24</v>
      </c>
      <c r="J3102">
        <v>6.4583333333333304</v>
      </c>
      <c r="K3102">
        <v>4</v>
      </c>
      <c r="L3102">
        <v>0.16666666666666699</v>
      </c>
      <c r="M3102">
        <v>1</v>
      </c>
      <c r="N3102">
        <v>201.583333333333</v>
      </c>
      <c r="O3102">
        <v>4.1666666666666699E-2</v>
      </c>
      <c r="P3102">
        <v>19</v>
      </c>
      <c r="Q3102">
        <v>19</v>
      </c>
      <c r="R3102">
        <v>10</v>
      </c>
      <c r="S3102">
        <v>35.799999999999997</v>
      </c>
      <c r="T3102">
        <v>0</v>
      </c>
      <c r="U3102">
        <v>0</v>
      </c>
      <c r="V3102">
        <v>0</v>
      </c>
      <c r="W3102">
        <v>0</v>
      </c>
      <c r="X3102">
        <v>23</v>
      </c>
      <c r="Y3102">
        <v>52.2173913043478</v>
      </c>
      <c r="Z3102">
        <v>1</v>
      </c>
      <c r="AA3102">
        <v>321</v>
      </c>
      <c r="AB3102">
        <v>23</v>
      </c>
      <c r="AC3102">
        <v>81.739130434782595</v>
      </c>
      <c r="AD3102">
        <v>0.95833333333333304</v>
      </c>
      <c r="AE3102">
        <v>0</v>
      </c>
      <c r="AF3102">
        <v>0</v>
      </c>
      <c r="AG3102">
        <v>0</v>
      </c>
      <c r="AH3102" s="4">
        <v>0</v>
      </c>
      <c r="AI3102">
        <v>0</v>
      </c>
      <c r="AJ3102" s="4">
        <v>0</v>
      </c>
      <c r="AK3102">
        <v>0</v>
      </c>
      <c r="AL3102" s="4">
        <v>1</v>
      </c>
      <c r="AM3102">
        <v>4.3478260869565202E-2</v>
      </c>
      <c r="AN3102" s="4">
        <v>1</v>
      </c>
      <c r="AO3102">
        <v>4.3478260869565202E-2</v>
      </c>
      <c r="AP3102" s="4">
        <v>0</v>
      </c>
      <c r="AQ3102">
        <v>0</v>
      </c>
      <c r="AR3102" s="4">
        <v>0</v>
      </c>
      <c r="AS3102">
        <v>0</v>
      </c>
      <c r="AT3102" s="4">
        <v>0</v>
      </c>
      <c r="AU3102" s="4">
        <v>0</v>
      </c>
      <c r="AV3102" s="4">
        <v>0</v>
      </c>
      <c r="AW3102">
        <v>2.1818181818181799</v>
      </c>
      <c r="AX3102" s="4">
        <f t="shared" si="48"/>
        <v>11.000000000000011</v>
      </c>
      <c r="AY3102" s="4">
        <v>0</v>
      </c>
      <c r="AZ3102" s="4">
        <v>0</v>
      </c>
    </row>
    <row r="3103" spans="1:52" x14ac:dyDescent="0.25">
      <c r="A3103" s="4">
        <v>2017</v>
      </c>
      <c r="B3103" s="4" t="s">
        <v>511</v>
      </c>
      <c r="C3103" t="s">
        <v>282</v>
      </c>
      <c r="D3103" t="s">
        <v>229</v>
      </c>
      <c r="E3103" t="s">
        <v>740</v>
      </c>
      <c r="F3103" s="4">
        <v>14</v>
      </c>
      <c r="G3103">
        <v>5</v>
      </c>
      <c r="H3103">
        <v>7</v>
      </c>
      <c r="I3103">
        <v>14</v>
      </c>
      <c r="J3103">
        <v>3.78571428571429</v>
      </c>
      <c r="K3103">
        <v>0</v>
      </c>
      <c r="L3103">
        <v>0</v>
      </c>
      <c r="M3103">
        <v>6</v>
      </c>
      <c r="N3103">
        <v>-24.375</v>
      </c>
      <c r="O3103">
        <v>0.42857142857142899</v>
      </c>
      <c r="P3103">
        <v>0</v>
      </c>
      <c r="Q3103">
        <v>0</v>
      </c>
      <c r="R3103">
        <v>3</v>
      </c>
      <c r="S3103">
        <v>27.3333333333333</v>
      </c>
      <c r="T3103">
        <v>0</v>
      </c>
      <c r="U3103">
        <v>0</v>
      </c>
      <c r="V3103">
        <v>0</v>
      </c>
      <c r="W3103">
        <v>0</v>
      </c>
      <c r="X3103">
        <v>14</v>
      </c>
      <c r="Y3103">
        <v>117.857142857143</v>
      </c>
      <c r="Z3103">
        <v>0</v>
      </c>
      <c r="AA3103">
        <v>0</v>
      </c>
      <c r="AB3103">
        <v>14</v>
      </c>
      <c r="AC3103">
        <v>141.71428571428601</v>
      </c>
      <c r="AD3103">
        <v>1</v>
      </c>
      <c r="AE3103">
        <v>0</v>
      </c>
      <c r="AF3103">
        <v>0</v>
      </c>
      <c r="AG3103">
        <v>0</v>
      </c>
      <c r="AH3103" s="4">
        <v>0</v>
      </c>
      <c r="AI3103">
        <v>0</v>
      </c>
      <c r="AJ3103" s="4">
        <v>0</v>
      </c>
      <c r="AK3103">
        <v>0</v>
      </c>
      <c r="AL3103" s="4">
        <v>4</v>
      </c>
      <c r="AM3103">
        <v>0.28571428571428598</v>
      </c>
      <c r="AN3103" s="4">
        <v>1</v>
      </c>
      <c r="AO3103">
        <v>7.1428571428571397E-2</v>
      </c>
      <c r="AP3103" s="4">
        <v>0</v>
      </c>
      <c r="AQ3103">
        <v>0</v>
      </c>
      <c r="AR3103" s="4">
        <v>0</v>
      </c>
      <c r="AS3103">
        <v>0</v>
      </c>
      <c r="AT3103" s="4">
        <v>0</v>
      </c>
      <c r="AU3103" s="4">
        <v>0</v>
      </c>
      <c r="AV3103" s="4">
        <v>0</v>
      </c>
      <c r="AW3103">
        <v>1.75</v>
      </c>
      <c r="AX3103" s="4">
        <f t="shared" si="48"/>
        <v>8</v>
      </c>
      <c r="AY3103" s="4">
        <v>0</v>
      </c>
      <c r="AZ3103" s="4">
        <v>0</v>
      </c>
    </row>
    <row r="3104" spans="1:52" x14ac:dyDescent="0.25">
      <c r="A3104" s="4">
        <v>2017</v>
      </c>
      <c r="B3104" s="4" t="s">
        <v>511</v>
      </c>
      <c r="C3104" t="s">
        <v>282</v>
      </c>
      <c r="D3104" t="s">
        <v>221</v>
      </c>
      <c r="E3104" t="s">
        <v>732</v>
      </c>
      <c r="F3104" s="4">
        <v>29</v>
      </c>
      <c r="G3104">
        <v>29</v>
      </c>
      <c r="H3104">
        <v>3.4827586206896601</v>
      </c>
      <c r="I3104">
        <v>29</v>
      </c>
      <c r="J3104">
        <v>6.2758620689655196</v>
      </c>
      <c r="K3104">
        <v>2</v>
      </c>
      <c r="L3104">
        <v>6.8965517241379296E-2</v>
      </c>
      <c r="M3104">
        <v>7</v>
      </c>
      <c r="N3104">
        <v>5043.2413793103497</v>
      </c>
      <c r="O3104">
        <v>0.24137931034482801</v>
      </c>
      <c r="P3104">
        <v>0</v>
      </c>
      <c r="Q3104">
        <v>0</v>
      </c>
      <c r="R3104">
        <v>9</v>
      </c>
      <c r="S3104">
        <v>23.1111111111111</v>
      </c>
      <c r="T3104">
        <v>1</v>
      </c>
      <c r="U3104">
        <v>215</v>
      </c>
      <c r="V3104">
        <v>1</v>
      </c>
      <c r="W3104">
        <v>2</v>
      </c>
      <c r="X3104">
        <v>26</v>
      </c>
      <c r="Y3104">
        <v>53.884615384615401</v>
      </c>
      <c r="Z3104">
        <v>1</v>
      </c>
      <c r="AA3104">
        <v>368</v>
      </c>
      <c r="AB3104">
        <v>28</v>
      </c>
      <c r="AC3104">
        <v>71.642857142857096</v>
      </c>
      <c r="AD3104">
        <v>0.96551724137931005</v>
      </c>
      <c r="AE3104">
        <v>4</v>
      </c>
      <c r="AF3104">
        <v>28.5</v>
      </c>
      <c r="AG3104">
        <v>0.13793103448275901</v>
      </c>
      <c r="AH3104" s="4">
        <v>1</v>
      </c>
      <c r="AI3104">
        <v>1</v>
      </c>
      <c r="AJ3104" s="4">
        <v>1</v>
      </c>
      <c r="AK3104">
        <v>1</v>
      </c>
      <c r="AL3104" s="4">
        <v>4</v>
      </c>
      <c r="AM3104">
        <v>0.14285714285714299</v>
      </c>
      <c r="AN3104" s="4">
        <v>2</v>
      </c>
      <c r="AO3104">
        <v>7.1428571428571397E-2</v>
      </c>
      <c r="AP3104" s="4">
        <v>0</v>
      </c>
      <c r="AQ3104">
        <v>0</v>
      </c>
      <c r="AR3104" s="4">
        <v>0</v>
      </c>
      <c r="AS3104">
        <v>0</v>
      </c>
      <c r="AT3104" s="4">
        <v>0</v>
      </c>
      <c r="AU3104" s="4">
        <v>0</v>
      </c>
      <c r="AV3104" s="4">
        <v>1</v>
      </c>
      <c r="AW3104">
        <v>2.2307692307692299</v>
      </c>
      <c r="AX3104" s="4">
        <f t="shared" si="48"/>
        <v>13.000000000000005</v>
      </c>
      <c r="AY3104" s="4">
        <v>1</v>
      </c>
      <c r="AZ3104" s="4">
        <v>30</v>
      </c>
    </row>
    <row r="3105" spans="1:52" x14ac:dyDescent="0.25">
      <c r="A3105" s="4">
        <v>2017</v>
      </c>
      <c r="B3105" s="4" t="s">
        <v>511</v>
      </c>
      <c r="C3105" t="s">
        <v>282</v>
      </c>
      <c r="D3105" t="s">
        <v>197</v>
      </c>
      <c r="E3105" t="s">
        <v>709</v>
      </c>
      <c r="F3105" s="4">
        <v>35</v>
      </c>
      <c r="G3105">
        <v>29</v>
      </c>
      <c r="H3105">
        <v>4.31034482758621</v>
      </c>
      <c r="I3105">
        <v>35</v>
      </c>
      <c r="J3105">
        <v>8.28571428571429</v>
      </c>
      <c r="K3105">
        <v>0</v>
      </c>
      <c r="L3105">
        <v>0</v>
      </c>
      <c r="M3105">
        <v>0</v>
      </c>
      <c r="N3105">
        <v>-15.5714285714286</v>
      </c>
      <c r="O3105">
        <v>0</v>
      </c>
      <c r="P3105">
        <v>1</v>
      </c>
      <c r="Q3105">
        <v>45</v>
      </c>
      <c r="R3105">
        <v>7</v>
      </c>
      <c r="S3105">
        <v>73.571428571428598</v>
      </c>
      <c r="T3105">
        <v>3</v>
      </c>
      <c r="U3105">
        <v>127</v>
      </c>
      <c r="V3105">
        <v>3</v>
      </c>
      <c r="W3105">
        <v>31</v>
      </c>
      <c r="X3105">
        <v>24</v>
      </c>
      <c r="Y3105">
        <v>84.6666666666667</v>
      </c>
      <c r="Z3105">
        <v>5</v>
      </c>
      <c r="AA3105">
        <v>380.6</v>
      </c>
      <c r="AB3105">
        <v>30</v>
      </c>
      <c r="AC3105">
        <v>113.73333333333299</v>
      </c>
      <c r="AD3105">
        <v>0.85714285714285698</v>
      </c>
      <c r="AE3105">
        <v>5</v>
      </c>
      <c r="AF3105">
        <v>62.4</v>
      </c>
      <c r="AG3105">
        <v>0.14285714285714299</v>
      </c>
      <c r="AH3105" s="4">
        <v>4</v>
      </c>
      <c r="AI3105">
        <v>0.8</v>
      </c>
      <c r="AJ3105" s="4">
        <v>0</v>
      </c>
      <c r="AK3105">
        <v>0</v>
      </c>
      <c r="AL3105" s="4">
        <v>3</v>
      </c>
      <c r="AM3105">
        <v>0.1</v>
      </c>
      <c r="AN3105" s="4">
        <v>0</v>
      </c>
      <c r="AO3105">
        <v>0</v>
      </c>
      <c r="AP3105" s="4">
        <v>0</v>
      </c>
      <c r="AQ3105">
        <v>0</v>
      </c>
      <c r="AR3105" s="4">
        <v>0</v>
      </c>
      <c r="AS3105">
        <v>0</v>
      </c>
      <c r="AT3105" s="4">
        <v>0</v>
      </c>
      <c r="AU3105" s="4">
        <v>0</v>
      </c>
      <c r="AV3105" s="4">
        <v>0</v>
      </c>
      <c r="AW3105">
        <v>2.0588235294117601</v>
      </c>
      <c r="AX3105" s="4">
        <f t="shared" si="48"/>
        <v>17.000000000000039</v>
      </c>
      <c r="AY3105" s="4">
        <v>3</v>
      </c>
      <c r="AZ3105" s="4">
        <v>0</v>
      </c>
    </row>
    <row r="3106" spans="1:52" x14ac:dyDescent="0.25">
      <c r="A3106" s="4">
        <v>2017</v>
      </c>
      <c r="B3106" s="4" t="s">
        <v>511</v>
      </c>
      <c r="C3106" t="s">
        <v>282</v>
      </c>
      <c r="D3106" t="s">
        <v>357</v>
      </c>
      <c r="E3106" t="s">
        <v>857</v>
      </c>
      <c r="F3106" s="4">
        <v>235</v>
      </c>
      <c r="G3106">
        <v>209</v>
      </c>
      <c r="H3106">
        <v>1.96172248803828</v>
      </c>
      <c r="I3106">
        <v>235</v>
      </c>
      <c r="J3106">
        <v>3.6723404255319099</v>
      </c>
      <c r="K3106">
        <v>4</v>
      </c>
      <c r="L3106">
        <v>1.7021276595744698E-2</v>
      </c>
      <c r="M3106">
        <v>27</v>
      </c>
      <c r="N3106">
        <v>605.25764192139695</v>
      </c>
      <c r="O3106">
        <v>0.114893617021277</v>
      </c>
      <c r="P3106">
        <v>214</v>
      </c>
      <c r="Q3106">
        <v>17.967289719626201</v>
      </c>
      <c r="R3106">
        <v>110</v>
      </c>
      <c r="S3106">
        <v>34.427272727272701</v>
      </c>
      <c r="T3106">
        <v>4</v>
      </c>
      <c r="U3106">
        <v>150.5</v>
      </c>
      <c r="V3106">
        <v>4</v>
      </c>
      <c r="W3106">
        <v>9</v>
      </c>
      <c r="X3106">
        <v>226</v>
      </c>
      <c r="Y3106">
        <v>89.203539823008896</v>
      </c>
      <c r="Z3106">
        <v>4</v>
      </c>
      <c r="AA3106">
        <v>433.75</v>
      </c>
      <c r="AB3106">
        <v>231</v>
      </c>
      <c r="AC3106">
        <v>105.71428571428601</v>
      </c>
      <c r="AD3106">
        <v>0.98297872340425496</v>
      </c>
      <c r="AE3106">
        <v>39</v>
      </c>
      <c r="AF3106">
        <v>59.282051282051299</v>
      </c>
      <c r="AG3106">
        <v>0.16595744680851099</v>
      </c>
      <c r="AH3106" s="4">
        <v>3</v>
      </c>
      <c r="AI3106">
        <v>0.75</v>
      </c>
      <c r="AJ3106" s="4">
        <v>1</v>
      </c>
      <c r="AK3106">
        <v>0.25</v>
      </c>
      <c r="AL3106" s="4">
        <v>42</v>
      </c>
      <c r="AM3106">
        <v>0.18181818181818199</v>
      </c>
      <c r="AN3106" s="4">
        <v>7</v>
      </c>
      <c r="AO3106">
        <v>3.03030303030303E-2</v>
      </c>
      <c r="AP3106" s="4">
        <v>3</v>
      </c>
      <c r="AQ3106">
        <v>1.27659574468085E-2</v>
      </c>
      <c r="AR3106" s="4">
        <v>0</v>
      </c>
      <c r="AS3106">
        <v>0</v>
      </c>
      <c r="AT3106" s="4">
        <v>0</v>
      </c>
      <c r="AU3106" s="4">
        <v>0</v>
      </c>
      <c r="AV3106" s="4">
        <v>4</v>
      </c>
      <c r="AW3106">
        <v>2.0614035087719298</v>
      </c>
      <c r="AX3106" s="4">
        <f t="shared" si="48"/>
        <v>114</v>
      </c>
      <c r="AY3106" s="4">
        <v>0</v>
      </c>
      <c r="AZ3106" s="4">
        <v>0</v>
      </c>
    </row>
    <row r="3107" spans="1:52" x14ac:dyDescent="0.25">
      <c r="A3107" s="4">
        <v>2017</v>
      </c>
      <c r="B3107" s="4" t="s">
        <v>511</v>
      </c>
      <c r="C3107" t="s">
        <v>282</v>
      </c>
      <c r="D3107" t="s">
        <v>202</v>
      </c>
      <c r="E3107" t="s">
        <v>714</v>
      </c>
      <c r="F3107" s="4">
        <v>178</v>
      </c>
      <c r="G3107">
        <v>49</v>
      </c>
      <c r="H3107">
        <v>3.2448979591836702</v>
      </c>
      <c r="I3107">
        <v>178</v>
      </c>
      <c r="J3107">
        <v>1.1516853932584299</v>
      </c>
      <c r="K3107">
        <v>0</v>
      </c>
      <c r="L3107">
        <v>0</v>
      </c>
      <c r="M3107">
        <v>19</v>
      </c>
      <c r="N3107">
        <v>53.2173913043478</v>
      </c>
      <c r="O3107">
        <v>0.106741573033708</v>
      </c>
      <c r="P3107">
        <v>126</v>
      </c>
      <c r="Q3107">
        <v>28.4206349206349</v>
      </c>
      <c r="R3107">
        <v>38</v>
      </c>
      <c r="S3107">
        <v>42.5</v>
      </c>
      <c r="T3107">
        <v>11</v>
      </c>
      <c r="U3107">
        <v>137.90909090909099</v>
      </c>
      <c r="V3107">
        <v>11</v>
      </c>
      <c r="W3107">
        <v>28.272727272727298</v>
      </c>
      <c r="X3107">
        <v>153</v>
      </c>
      <c r="Y3107">
        <v>70.954248366013104</v>
      </c>
      <c r="Z3107">
        <v>12</v>
      </c>
      <c r="AA3107">
        <v>286.25</v>
      </c>
      <c r="AB3107">
        <v>166</v>
      </c>
      <c r="AC3107">
        <v>93.343373493975903</v>
      </c>
      <c r="AD3107">
        <v>0.93258426966292096</v>
      </c>
      <c r="AE3107">
        <v>27</v>
      </c>
      <c r="AF3107">
        <v>63.407407407407398</v>
      </c>
      <c r="AG3107">
        <v>0.151685393258427</v>
      </c>
      <c r="AH3107" s="4">
        <v>8</v>
      </c>
      <c r="AI3107">
        <v>0.66666666666666696</v>
      </c>
      <c r="AJ3107" s="4">
        <v>1</v>
      </c>
      <c r="AK3107">
        <v>8.3333333333333301E-2</v>
      </c>
      <c r="AL3107" s="4">
        <v>23</v>
      </c>
      <c r="AM3107">
        <v>0.13855421686746999</v>
      </c>
      <c r="AN3107" s="4">
        <v>2</v>
      </c>
      <c r="AO3107">
        <v>1.20481927710843E-2</v>
      </c>
      <c r="AP3107" s="4">
        <v>0</v>
      </c>
      <c r="AQ3107">
        <v>0</v>
      </c>
      <c r="AR3107" s="4">
        <v>0</v>
      </c>
      <c r="AS3107">
        <v>0</v>
      </c>
      <c r="AT3107" s="4">
        <v>0</v>
      </c>
      <c r="AU3107" s="4">
        <v>0</v>
      </c>
      <c r="AV3107" s="4">
        <v>3</v>
      </c>
      <c r="AW3107">
        <v>2.2531645569620302</v>
      </c>
      <c r="AX3107" s="4">
        <f t="shared" si="48"/>
        <v>78.999999999999829</v>
      </c>
      <c r="AY3107" s="4">
        <v>8</v>
      </c>
      <c r="AZ3107" s="4">
        <v>4.125</v>
      </c>
    </row>
    <row r="3108" spans="1:52" x14ac:dyDescent="0.25">
      <c r="A3108" s="4">
        <v>2017</v>
      </c>
      <c r="B3108" s="4" t="s">
        <v>511</v>
      </c>
      <c r="C3108" t="s">
        <v>282</v>
      </c>
      <c r="D3108" t="s">
        <v>201</v>
      </c>
      <c r="E3108" t="s">
        <v>713</v>
      </c>
      <c r="F3108" s="4">
        <v>17</v>
      </c>
      <c r="G3108">
        <v>10</v>
      </c>
      <c r="H3108">
        <v>6.1</v>
      </c>
      <c r="I3108">
        <v>17</v>
      </c>
      <c r="J3108">
        <v>4.5294117647058796</v>
      </c>
      <c r="K3108">
        <v>2</v>
      </c>
      <c r="L3108">
        <v>0.11764705882352899</v>
      </c>
      <c r="M3108">
        <v>9</v>
      </c>
      <c r="N3108">
        <v>182.375</v>
      </c>
      <c r="O3108">
        <v>0.52941176470588203</v>
      </c>
      <c r="P3108">
        <v>4</v>
      </c>
      <c r="Q3108">
        <v>85.75</v>
      </c>
      <c r="R3108">
        <v>3</v>
      </c>
      <c r="S3108">
        <v>31.6666666666667</v>
      </c>
      <c r="T3108">
        <v>0</v>
      </c>
      <c r="U3108">
        <v>0</v>
      </c>
      <c r="V3108">
        <v>0</v>
      </c>
      <c r="W3108">
        <v>0</v>
      </c>
      <c r="X3108">
        <v>12</v>
      </c>
      <c r="Y3108">
        <v>100.083333333333</v>
      </c>
      <c r="Z3108">
        <v>0</v>
      </c>
      <c r="AA3108">
        <v>0</v>
      </c>
      <c r="AB3108">
        <v>17</v>
      </c>
      <c r="AC3108">
        <v>115.88235294117599</v>
      </c>
      <c r="AD3108">
        <v>1</v>
      </c>
      <c r="AE3108">
        <v>0</v>
      </c>
      <c r="AF3108">
        <v>0</v>
      </c>
      <c r="AG3108">
        <v>0</v>
      </c>
      <c r="AH3108" s="4">
        <v>0</v>
      </c>
      <c r="AI3108">
        <v>0</v>
      </c>
      <c r="AJ3108" s="4">
        <v>0</v>
      </c>
      <c r="AK3108">
        <v>0</v>
      </c>
      <c r="AL3108" s="4">
        <v>4</v>
      </c>
      <c r="AM3108">
        <v>0.23529411764705899</v>
      </c>
      <c r="AN3108" s="4">
        <v>0</v>
      </c>
      <c r="AO3108">
        <v>0</v>
      </c>
      <c r="AP3108" s="4">
        <v>0</v>
      </c>
      <c r="AQ3108">
        <v>0</v>
      </c>
      <c r="AR3108" s="4">
        <v>0</v>
      </c>
      <c r="AS3108">
        <v>0</v>
      </c>
      <c r="AT3108" s="4">
        <v>0</v>
      </c>
      <c r="AU3108" s="4">
        <v>0</v>
      </c>
      <c r="AV3108" s="4">
        <v>1</v>
      </c>
      <c r="AW3108">
        <v>1.8888888888888899</v>
      </c>
      <c r="AX3108" s="4">
        <f t="shared" si="48"/>
        <v>8.9999999999999947</v>
      </c>
      <c r="AY3108" s="4">
        <v>0</v>
      </c>
      <c r="AZ3108" s="4">
        <v>0</v>
      </c>
    </row>
    <row r="3109" spans="1:52" x14ac:dyDescent="0.25">
      <c r="A3109" s="4">
        <v>2017</v>
      </c>
      <c r="B3109" s="4" t="s">
        <v>511</v>
      </c>
      <c r="C3109" t="s">
        <v>282</v>
      </c>
      <c r="D3109" t="s">
        <v>217</v>
      </c>
      <c r="E3109" t="s">
        <v>729</v>
      </c>
      <c r="F3109" s="4">
        <v>25</v>
      </c>
      <c r="G3109">
        <v>25</v>
      </c>
      <c r="H3109">
        <v>4.84</v>
      </c>
      <c r="I3109">
        <v>25</v>
      </c>
      <c r="J3109">
        <v>7.2</v>
      </c>
      <c r="K3109">
        <v>0</v>
      </c>
      <c r="L3109">
        <v>0</v>
      </c>
      <c r="M3109">
        <v>0</v>
      </c>
      <c r="N3109">
        <v>-2.76</v>
      </c>
      <c r="O3109">
        <v>0</v>
      </c>
      <c r="P3109">
        <v>21</v>
      </c>
      <c r="Q3109">
        <v>19.8095238095238</v>
      </c>
      <c r="R3109">
        <v>3</v>
      </c>
      <c r="S3109">
        <v>61</v>
      </c>
      <c r="T3109">
        <v>1</v>
      </c>
      <c r="U3109">
        <v>184</v>
      </c>
      <c r="V3109">
        <v>1</v>
      </c>
      <c r="W3109">
        <v>6</v>
      </c>
      <c r="X3109">
        <v>21</v>
      </c>
      <c r="Y3109">
        <v>76.047619047619094</v>
      </c>
      <c r="Z3109">
        <v>1</v>
      </c>
      <c r="AA3109">
        <v>345</v>
      </c>
      <c r="AB3109">
        <v>24</v>
      </c>
      <c r="AC3109">
        <v>99</v>
      </c>
      <c r="AD3109">
        <v>0.96</v>
      </c>
      <c r="AE3109">
        <v>6</v>
      </c>
      <c r="AF3109">
        <v>59.6666666666667</v>
      </c>
      <c r="AG3109">
        <v>0.24</v>
      </c>
      <c r="AH3109" s="4">
        <v>1</v>
      </c>
      <c r="AI3109">
        <v>1</v>
      </c>
      <c r="AJ3109" s="4">
        <v>0</v>
      </c>
      <c r="AK3109">
        <v>0</v>
      </c>
      <c r="AL3109" s="4">
        <v>3</v>
      </c>
      <c r="AM3109">
        <v>0.125</v>
      </c>
      <c r="AN3109" s="4">
        <v>0</v>
      </c>
      <c r="AO3109">
        <v>0</v>
      </c>
      <c r="AP3109" s="4">
        <v>0</v>
      </c>
      <c r="AQ3109">
        <v>0</v>
      </c>
      <c r="AR3109" s="4">
        <v>0</v>
      </c>
      <c r="AS3109">
        <v>0</v>
      </c>
      <c r="AT3109" s="4">
        <v>0</v>
      </c>
      <c r="AU3109" s="4">
        <v>0</v>
      </c>
      <c r="AV3109" s="4">
        <v>0</v>
      </c>
      <c r="AW3109">
        <v>2.0833333333333299</v>
      </c>
      <c r="AX3109" s="4">
        <f t="shared" si="48"/>
        <v>12.00000000000002</v>
      </c>
      <c r="AY3109" s="4">
        <v>1</v>
      </c>
      <c r="AZ3109" s="4">
        <v>16</v>
      </c>
    </row>
    <row r="3110" spans="1:52" x14ac:dyDescent="0.25">
      <c r="A3110" s="4">
        <v>2017</v>
      </c>
      <c r="B3110" s="4" t="s">
        <v>511</v>
      </c>
      <c r="C3110" t="s">
        <v>282</v>
      </c>
      <c r="D3110" t="s">
        <v>510</v>
      </c>
      <c r="E3110" t="s">
        <v>705</v>
      </c>
      <c r="F3110" s="4">
        <v>21</v>
      </c>
      <c r="G3110">
        <v>18</v>
      </c>
      <c r="H3110">
        <v>2.8888888888888902</v>
      </c>
      <c r="I3110">
        <v>21</v>
      </c>
      <c r="J3110">
        <v>5.5714285714285703</v>
      </c>
      <c r="K3110">
        <v>0</v>
      </c>
      <c r="L3110">
        <v>0</v>
      </c>
      <c r="M3110">
        <v>3</v>
      </c>
      <c r="N3110">
        <v>490.2</v>
      </c>
      <c r="O3110">
        <v>0.14285714285714299</v>
      </c>
      <c r="P3110">
        <v>10</v>
      </c>
      <c r="Q3110">
        <v>28</v>
      </c>
      <c r="R3110">
        <v>8</v>
      </c>
      <c r="S3110">
        <v>56.125</v>
      </c>
      <c r="T3110">
        <v>2</v>
      </c>
      <c r="U3110">
        <v>195.5</v>
      </c>
      <c r="V3110">
        <v>1</v>
      </c>
      <c r="W3110">
        <v>88</v>
      </c>
      <c r="X3110">
        <v>18</v>
      </c>
      <c r="Y3110">
        <v>125.666666666667</v>
      </c>
      <c r="Z3110">
        <v>2</v>
      </c>
      <c r="AA3110">
        <v>835.5</v>
      </c>
      <c r="AB3110">
        <v>19</v>
      </c>
      <c r="AC3110">
        <v>144.36842105263199</v>
      </c>
      <c r="AD3110">
        <v>0.90476190476190499</v>
      </c>
      <c r="AE3110">
        <v>3</v>
      </c>
      <c r="AF3110">
        <v>93.3333333333333</v>
      </c>
      <c r="AG3110">
        <v>0.14285714285714299</v>
      </c>
      <c r="AH3110" s="4">
        <v>1</v>
      </c>
      <c r="AI3110">
        <v>0.5</v>
      </c>
      <c r="AJ3110" s="4">
        <v>0</v>
      </c>
      <c r="AK3110">
        <v>0</v>
      </c>
      <c r="AL3110" s="4">
        <v>4</v>
      </c>
      <c r="AM3110">
        <v>0.21052631578947401</v>
      </c>
      <c r="AN3110" s="4">
        <v>3</v>
      </c>
      <c r="AO3110">
        <v>0.157894736842105</v>
      </c>
      <c r="AP3110" s="4">
        <v>0</v>
      </c>
      <c r="AQ3110">
        <v>0</v>
      </c>
      <c r="AR3110" s="4">
        <v>0</v>
      </c>
      <c r="AS3110">
        <v>0</v>
      </c>
      <c r="AT3110" s="4">
        <v>0</v>
      </c>
      <c r="AU3110" s="4">
        <v>0</v>
      </c>
      <c r="AV3110" s="4">
        <v>0</v>
      </c>
      <c r="AW3110">
        <v>2.1</v>
      </c>
      <c r="AX3110" s="4">
        <f t="shared" si="48"/>
        <v>10</v>
      </c>
      <c r="AY3110" s="4">
        <v>2</v>
      </c>
      <c r="AZ3110" s="4">
        <v>38</v>
      </c>
    </row>
    <row r="3111" spans="1:52" x14ac:dyDescent="0.25">
      <c r="A3111" s="4">
        <v>2017</v>
      </c>
      <c r="B3111" s="4" t="s">
        <v>511</v>
      </c>
      <c r="C3111" t="s">
        <v>282</v>
      </c>
      <c r="D3111" t="s">
        <v>204</v>
      </c>
      <c r="E3111" t="s">
        <v>716</v>
      </c>
      <c r="F3111" s="4">
        <v>27</v>
      </c>
      <c r="G3111">
        <v>27</v>
      </c>
      <c r="H3111">
        <v>3.8518518518518499</v>
      </c>
      <c r="I3111">
        <v>27</v>
      </c>
      <c r="J3111">
        <v>6.2222222222222197</v>
      </c>
      <c r="K3111">
        <v>2</v>
      </c>
      <c r="L3111">
        <v>7.4074074074074098E-2</v>
      </c>
      <c r="M3111">
        <v>4</v>
      </c>
      <c r="N3111">
        <v>166.73913043478299</v>
      </c>
      <c r="O3111">
        <v>0.148148148148148</v>
      </c>
      <c r="P3111">
        <v>2</v>
      </c>
      <c r="Q3111">
        <v>24</v>
      </c>
      <c r="R3111">
        <v>11</v>
      </c>
      <c r="S3111">
        <v>33.818181818181799</v>
      </c>
      <c r="T3111">
        <v>1</v>
      </c>
      <c r="U3111">
        <v>92</v>
      </c>
      <c r="V3111">
        <v>1</v>
      </c>
      <c r="W3111">
        <v>1</v>
      </c>
      <c r="X3111">
        <v>25</v>
      </c>
      <c r="Y3111">
        <v>86.2</v>
      </c>
      <c r="Z3111">
        <v>1</v>
      </c>
      <c r="AA3111">
        <v>214</v>
      </c>
      <c r="AB3111">
        <v>26</v>
      </c>
      <c r="AC3111">
        <v>105.846153846154</v>
      </c>
      <c r="AD3111">
        <v>0.96296296296296302</v>
      </c>
      <c r="AE3111">
        <v>3</v>
      </c>
      <c r="AF3111">
        <v>48.6666666666667</v>
      </c>
      <c r="AG3111">
        <v>0.11111111111111099</v>
      </c>
      <c r="AH3111" s="4">
        <v>1</v>
      </c>
      <c r="AI3111">
        <v>1</v>
      </c>
      <c r="AJ3111" s="4">
        <v>0</v>
      </c>
      <c r="AK3111">
        <v>0</v>
      </c>
      <c r="AL3111" s="4">
        <v>5</v>
      </c>
      <c r="AM3111">
        <v>0.19230769230769201</v>
      </c>
      <c r="AN3111" s="4">
        <v>1</v>
      </c>
      <c r="AO3111">
        <v>3.8461538461538498E-2</v>
      </c>
      <c r="AP3111" s="4">
        <v>0</v>
      </c>
      <c r="AQ3111">
        <v>0</v>
      </c>
      <c r="AR3111" s="4">
        <v>0</v>
      </c>
      <c r="AS3111">
        <v>0</v>
      </c>
      <c r="AT3111" s="4">
        <v>0</v>
      </c>
      <c r="AU3111" s="4">
        <v>0</v>
      </c>
      <c r="AV3111" s="4">
        <v>0</v>
      </c>
      <c r="AW3111">
        <v>1.9285714285714299</v>
      </c>
      <c r="AX3111" s="4">
        <f t="shared" si="48"/>
        <v>13.999999999999989</v>
      </c>
      <c r="AY3111" s="4">
        <v>1</v>
      </c>
      <c r="AZ3111" s="4">
        <v>0</v>
      </c>
    </row>
    <row r="3112" spans="1:52" x14ac:dyDescent="0.25">
      <c r="A3112" s="4">
        <v>2017</v>
      </c>
      <c r="B3112" s="4" t="s">
        <v>511</v>
      </c>
      <c r="C3112" t="s">
        <v>282</v>
      </c>
      <c r="D3112" t="s">
        <v>200</v>
      </c>
      <c r="E3112" t="s">
        <v>712</v>
      </c>
      <c r="F3112" s="4">
        <v>46</v>
      </c>
      <c r="G3112">
        <v>33</v>
      </c>
      <c r="H3112">
        <v>2.1212121212121202</v>
      </c>
      <c r="I3112">
        <v>46</v>
      </c>
      <c r="J3112">
        <v>3.1304347826086998</v>
      </c>
      <c r="K3112">
        <v>0</v>
      </c>
      <c r="L3112">
        <v>0</v>
      </c>
      <c r="M3112">
        <v>19</v>
      </c>
      <c r="N3112">
        <v>3653.75</v>
      </c>
      <c r="O3112">
        <v>0.41304347826087001</v>
      </c>
      <c r="P3112">
        <v>40</v>
      </c>
      <c r="Q3112">
        <v>15.275</v>
      </c>
      <c r="R3112">
        <v>21</v>
      </c>
      <c r="S3112">
        <v>21.6666666666667</v>
      </c>
      <c r="T3112">
        <v>2</v>
      </c>
      <c r="U3112">
        <v>110</v>
      </c>
      <c r="V3112">
        <v>2</v>
      </c>
      <c r="W3112">
        <v>2.5</v>
      </c>
      <c r="X3112">
        <v>41</v>
      </c>
      <c r="Y3112">
        <v>62.512195121951201</v>
      </c>
      <c r="Z3112">
        <v>2</v>
      </c>
      <c r="AA3112">
        <v>245.5</v>
      </c>
      <c r="AB3112">
        <v>44</v>
      </c>
      <c r="AC3112">
        <v>80.590909090909093</v>
      </c>
      <c r="AD3112">
        <v>0.95652173913043503</v>
      </c>
      <c r="AE3112">
        <v>9</v>
      </c>
      <c r="AF3112">
        <v>40.6666666666667</v>
      </c>
      <c r="AG3112">
        <v>0.19565217391304399</v>
      </c>
      <c r="AH3112" s="4">
        <v>2</v>
      </c>
      <c r="AI3112">
        <v>1</v>
      </c>
      <c r="AJ3112" s="4">
        <v>1</v>
      </c>
      <c r="AK3112">
        <v>0.5</v>
      </c>
      <c r="AL3112" s="4">
        <v>3</v>
      </c>
      <c r="AM3112">
        <v>6.8181818181818205E-2</v>
      </c>
      <c r="AN3112" s="4">
        <v>1</v>
      </c>
      <c r="AO3112">
        <v>2.27272727272727E-2</v>
      </c>
      <c r="AP3112" s="4">
        <v>0</v>
      </c>
      <c r="AQ3112">
        <v>0</v>
      </c>
      <c r="AR3112" s="4">
        <v>0</v>
      </c>
      <c r="AS3112">
        <v>0</v>
      </c>
      <c r="AT3112" s="4">
        <v>0</v>
      </c>
      <c r="AU3112" s="4">
        <v>0</v>
      </c>
      <c r="AV3112" s="4">
        <v>0</v>
      </c>
      <c r="AW3112">
        <v>2.2999999999999998</v>
      </c>
      <c r="AX3112" s="4">
        <f t="shared" si="48"/>
        <v>20</v>
      </c>
      <c r="AY3112" s="4">
        <v>2</v>
      </c>
      <c r="AZ3112" s="4">
        <v>18.5</v>
      </c>
    </row>
    <row r="3113" spans="1:52" x14ac:dyDescent="0.25">
      <c r="A3113" s="4">
        <v>2017</v>
      </c>
      <c r="B3113" s="4" t="s">
        <v>511</v>
      </c>
      <c r="C3113" t="s">
        <v>282</v>
      </c>
      <c r="D3113" t="s">
        <v>195</v>
      </c>
      <c r="E3113" t="s">
        <v>707</v>
      </c>
      <c r="F3113" s="4">
        <v>4</v>
      </c>
      <c r="G3113">
        <v>2</v>
      </c>
      <c r="H3113">
        <v>0.5</v>
      </c>
      <c r="I3113">
        <v>4</v>
      </c>
      <c r="J3113">
        <v>1.5</v>
      </c>
      <c r="K3113">
        <v>0</v>
      </c>
      <c r="L3113">
        <v>0</v>
      </c>
      <c r="M3113">
        <v>1</v>
      </c>
      <c r="N3113">
        <v>1089</v>
      </c>
      <c r="O3113">
        <v>0.25</v>
      </c>
      <c r="P3113">
        <v>4</v>
      </c>
      <c r="Q3113">
        <v>11.25</v>
      </c>
      <c r="R3113">
        <v>4</v>
      </c>
      <c r="S3113">
        <v>56.5</v>
      </c>
      <c r="T3113">
        <v>3</v>
      </c>
      <c r="U3113">
        <v>304.33333333333297</v>
      </c>
      <c r="V3113">
        <v>2</v>
      </c>
      <c r="W3113">
        <v>19</v>
      </c>
      <c r="X3113">
        <v>0</v>
      </c>
      <c r="Y3113">
        <v>0</v>
      </c>
      <c r="Z3113">
        <v>4</v>
      </c>
      <c r="AA3113">
        <v>445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 s="4">
        <v>3</v>
      </c>
      <c r="AI3113">
        <v>0.75</v>
      </c>
      <c r="AJ3113" s="4">
        <v>0</v>
      </c>
      <c r="AK3113">
        <v>0</v>
      </c>
      <c r="AL3113" s="4">
        <v>0</v>
      </c>
      <c r="AM3113">
        <v>0</v>
      </c>
      <c r="AN3113" s="4">
        <v>0</v>
      </c>
      <c r="AO3113">
        <v>0</v>
      </c>
      <c r="AP3113" s="4">
        <v>0</v>
      </c>
      <c r="AQ3113">
        <v>0</v>
      </c>
      <c r="AR3113" s="4">
        <v>0</v>
      </c>
      <c r="AS3113">
        <v>0</v>
      </c>
      <c r="AT3113" s="4">
        <v>0</v>
      </c>
      <c r="AU3113" s="4">
        <v>0</v>
      </c>
      <c r="AV3113" s="4">
        <v>0</v>
      </c>
      <c r="AW3113">
        <v>1</v>
      </c>
      <c r="AX3113" s="4">
        <f t="shared" si="48"/>
        <v>4</v>
      </c>
      <c r="AY3113" s="4">
        <v>3</v>
      </c>
      <c r="AZ3113" s="4">
        <v>6.6666666666666696</v>
      </c>
    </row>
    <row r="3114" spans="1:52" x14ac:dyDescent="0.25">
      <c r="A3114" s="4">
        <v>2017</v>
      </c>
      <c r="B3114" s="4" t="s">
        <v>511</v>
      </c>
      <c r="C3114" t="s">
        <v>282</v>
      </c>
      <c r="D3114" t="s">
        <v>224</v>
      </c>
      <c r="E3114" t="s">
        <v>735</v>
      </c>
      <c r="F3114" s="4">
        <v>43</v>
      </c>
      <c r="G3114">
        <v>42</v>
      </c>
      <c r="H3114">
        <v>0.952380952380952</v>
      </c>
      <c r="I3114">
        <v>42</v>
      </c>
      <c r="J3114">
        <v>1.8571428571428601</v>
      </c>
      <c r="K3114">
        <v>2</v>
      </c>
      <c r="L3114">
        <v>4.7619047619047603E-2</v>
      </c>
      <c r="M3114">
        <v>35</v>
      </c>
      <c r="N3114">
        <v>3285.8333333333298</v>
      </c>
      <c r="O3114">
        <v>0.81395348837209303</v>
      </c>
      <c r="P3114">
        <v>25</v>
      </c>
      <c r="Q3114">
        <v>20.28</v>
      </c>
      <c r="R3114">
        <v>12</v>
      </c>
      <c r="S3114">
        <v>18.5833333333333</v>
      </c>
      <c r="T3114">
        <v>0</v>
      </c>
      <c r="U3114">
        <v>0</v>
      </c>
      <c r="V3114">
        <v>0</v>
      </c>
      <c r="W3114">
        <v>0</v>
      </c>
      <c r="X3114">
        <v>42</v>
      </c>
      <c r="Y3114">
        <v>57.690476190476197</v>
      </c>
      <c r="Z3114">
        <v>0</v>
      </c>
      <c r="AA3114">
        <v>0</v>
      </c>
      <c r="AB3114">
        <v>42</v>
      </c>
      <c r="AC3114">
        <v>70.119047619047606</v>
      </c>
      <c r="AD3114">
        <v>0.97674418604651203</v>
      </c>
      <c r="AE3114">
        <v>9</v>
      </c>
      <c r="AF3114">
        <v>40.3333333333333</v>
      </c>
      <c r="AG3114">
        <v>0.209302325581395</v>
      </c>
      <c r="AH3114" s="4">
        <v>0</v>
      </c>
      <c r="AI3114">
        <v>0</v>
      </c>
      <c r="AJ3114" s="4">
        <v>0</v>
      </c>
      <c r="AK3114">
        <v>0</v>
      </c>
      <c r="AL3114" s="4">
        <v>3</v>
      </c>
      <c r="AM3114">
        <v>7.1428571428571397E-2</v>
      </c>
      <c r="AN3114" s="4">
        <v>1</v>
      </c>
      <c r="AO3114">
        <v>2.3809523809523801E-2</v>
      </c>
      <c r="AP3114" s="4">
        <v>0</v>
      </c>
      <c r="AQ3114">
        <v>0</v>
      </c>
      <c r="AR3114" s="4">
        <v>0</v>
      </c>
      <c r="AS3114">
        <v>0</v>
      </c>
      <c r="AT3114" s="4">
        <v>1</v>
      </c>
      <c r="AU3114" s="4">
        <v>0</v>
      </c>
      <c r="AV3114" s="4">
        <v>0</v>
      </c>
      <c r="AW3114">
        <v>4.2</v>
      </c>
      <c r="AX3114" s="4">
        <f t="shared" si="48"/>
        <v>10.238095238095237</v>
      </c>
      <c r="AY3114" s="4">
        <v>0</v>
      </c>
      <c r="AZ3114" s="4">
        <v>0</v>
      </c>
    </row>
    <row r="3115" spans="1:52" x14ac:dyDescent="0.25">
      <c r="A3115" s="4">
        <v>2017</v>
      </c>
      <c r="B3115" s="4" t="s">
        <v>511</v>
      </c>
      <c r="C3115" t="s">
        <v>282</v>
      </c>
      <c r="D3115" t="s">
        <v>218</v>
      </c>
      <c r="E3115" t="s">
        <v>730</v>
      </c>
      <c r="F3115" s="4">
        <v>56</v>
      </c>
      <c r="G3115">
        <v>51</v>
      </c>
      <c r="H3115">
        <v>4.3921568627451002</v>
      </c>
      <c r="I3115">
        <v>56</v>
      </c>
      <c r="J3115">
        <v>7.46428571428571</v>
      </c>
      <c r="K3115">
        <v>2</v>
      </c>
      <c r="L3115">
        <v>3.5714285714285698E-2</v>
      </c>
      <c r="M3115">
        <v>0</v>
      </c>
      <c r="N3115">
        <v>23.589285714285701</v>
      </c>
      <c r="O3115">
        <v>0</v>
      </c>
      <c r="P3115">
        <v>9</v>
      </c>
      <c r="Q3115">
        <v>11.3333333333333</v>
      </c>
      <c r="R3115">
        <v>23</v>
      </c>
      <c r="S3115">
        <v>33.739130434782602</v>
      </c>
      <c r="T3115">
        <v>2</v>
      </c>
      <c r="U3115">
        <v>162</v>
      </c>
      <c r="V3115">
        <v>1</v>
      </c>
      <c r="W3115">
        <v>3</v>
      </c>
      <c r="X3115">
        <v>54</v>
      </c>
      <c r="Y3115">
        <v>83.3333333333333</v>
      </c>
      <c r="Z3115">
        <v>2</v>
      </c>
      <c r="AA3115">
        <v>366.5</v>
      </c>
      <c r="AB3115">
        <v>54</v>
      </c>
      <c r="AC3115">
        <v>108.79629629629601</v>
      </c>
      <c r="AD3115">
        <v>0.96428571428571397</v>
      </c>
      <c r="AE3115">
        <v>10</v>
      </c>
      <c r="AF3115">
        <v>80.8</v>
      </c>
      <c r="AG3115">
        <v>0.17857142857142899</v>
      </c>
      <c r="AH3115" s="4">
        <v>1</v>
      </c>
      <c r="AI3115">
        <v>0.5</v>
      </c>
      <c r="AJ3115" s="4">
        <v>1</v>
      </c>
      <c r="AK3115">
        <v>0.5</v>
      </c>
      <c r="AL3115" s="4">
        <v>9</v>
      </c>
      <c r="AM3115">
        <v>0.16666666666666699</v>
      </c>
      <c r="AN3115" s="4">
        <v>6</v>
      </c>
      <c r="AO3115">
        <v>0.11111111111111099</v>
      </c>
      <c r="AP3115" s="4">
        <v>2</v>
      </c>
      <c r="AQ3115">
        <v>3.5714285714285698E-2</v>
      </c>
      <c r="AR3115" s="4">
        <v>0</v>
      </c>
      <c r="AS3115">
        <v>0</v>
      </c>
      <c r="AT3115" s="4">
        <v>0</v>
      </c>
      <c r="AU3115" s="4">
        <v>0</v>
      </c>
      <c r="AV3115" s="4">
        <v>1</v>
      </c>
      <c r="AW3115">
        <v>1.9310344827586201</v>
      </c>
      <c r="AX3115" s="4">
        <f t="shared" si="48"/>
        <v>29.000000000000007</v>
      </c>
      <c r="AY3115" s="4">
        <v>2</v>
      </c>
      <c r="AZ3115" s="4">
        <v>15</v>
      </c>
    </row>
    <row r="3116" spans="1:52" x14ac:dyDescent="0.25">
      <c r="A3116" s="4">
        <v>2017</v>
      </c>
      <c r="B3116" s="4" t="s">
        <v>511</v>
      </c>
      <c r="C3116" t="s">
        <v>282</v>
      </c>
      <c r="D3116" t="s">
        <v>213</v>
      </c>
      <c r="E3116" t="s">
        <v>725</v>
      </c>
      <c r="F3116" s="4">
        <v>115</v>
      </c>
      <c r="G3116">
        <v>86</v>
      </c>
      <c r="H3116">
        <v>1.7558139534883701</v>
      </c>
      <c r="I3116">
        <v>111</v>
      </c>
      <c r="J3116">
        <v>4.0270270270270299</v>
      </c>
      <c r="K3116">
        <v>4</v>
      </c>
      <c r="L3116">
        <v>3.6036036036036001E-2</v>
      </c>
      <c r="M3116">
        <v>14</v>
      </c>
      <c r="N3116">
        <v>283.86792452830201</v>
      </c>
      <c r="O3116">
        <v>0.121739130434783</v>
      </c>
      <c r="P3116">
        <v>87</v>
      </c>
      <c r="Q3116">
        <v>17.252873563218401</v>
      </c>
      <c r="R3116">
        <v>39</v>
      </c>
      <c r="S3116">
        <v>26.3333333333333</v>
      </c>
      <c r="T3116">
        <v>9</v>
      </c>
      <c r="U3116">
        <v>147.555555555556</v>
      </c>
      <c r="V3116">
        <v>9</v>
      </c>
      <c r="W3116">
        <v>4.6666666666666696</v>
      </c>
      <c r="X3116">
        <v>97</v>
      </c>
      <c r="Y3116">
        <v>73.113402061855695</v>
      </c>
      <c r="Z3116">
        <v>11</v>
      </c>
      <c r="AA3116">
        <v>295.72727272727298</v>
      </c>
      <c r="AB3116">
        <v>100</v>
      </c>
      <c r="AC3116">
        <v>95.09</v>
      </c>
      <c r="AD3116">
        <v>0.86956521739130399</v>
      </c>
      <c r="AE3116">
        <v>17</v>
      </c>
      <c r="AF3116">
        <v>32.647058823529399</v>
      </c>
      <c r="AG3116">
        <v>0.147826086956522</v>
      </c>
      <c r="AH3116" s="4">
        <v>9</v>
      </c>
      <c r="AI3116">
        <v>0.81818181818181801</v>
      </c>
      <c r="AJ3116" s="4">
        <v>4</v>
      </c>
      <c r="AK3116">
        <v>0.36363636363636398</v>
      </c>
      <c r="AL3116" s="4">
        <v>12</v>
      </c>
      <c r="AM3116">
        <v>0.12</v>
      </c>
      <c r="AN3116" s="4">
        <v>2</v>
      </c>
      <c r="AO3116">
        <v>0.02</v>
      </c>
      <c r="AP3116" s="4">
        <v>1</v>
      </c>
      <c r="AQ3116">
        <v>8.6956521739130401E-3</v>
      </c>
      <c r="AR3116" s="4">
        <v>0</v>
      </c>
      <c r="AS3116">
        <v>0</v>
      </c>
      <c r="AT3116" s="4">
        <v>4</v>
      </c>
      <c r="AU3116" s="4">
        <v>0</v>
      </c>
      <c r="AV3116" s="4">
        <v>1</v>
      </c>
      <c r="AW3116">
        <v>2.5227272727272698</v>
      </c>
      <c r="AX3116" s="4">
        <f t="shared" si="48"/>
        <v>45.58558558558564</v>
      </c>
      <c r="AY3116" s="4">
        <v>9</v>
      </c>
      <c r="AZ3116" s="4">
        <v>21.2222222222222</v>
      </c>
    </row>
    <row r="3117" spans="1:52" x14ac:dyDescent="0.25">
      <c r="A3117" s="4">
        <v>2017</v>
      </c>
      <c r="B3117" s="4" t="s">
        <v>511</v>
      </c>
      <c r="C3117" t="s">
        <v>282</v>
      </c>
      <c r="D3117" t="s">
        <v>209</v>
      </c>
      <c r="E3117" t="s">
        <v>721</v>
      </c>
      <c r="F3117" s="4">
        <v>232</v>
      </c>
      <c r="G3117">
        <v>202</v>
      </c>
      <c r="H3117">
        <v>3.21287128712871</v>
      </c>
      <c r="I3117">
        <v>230</v>
      </c>
      <c r="J3117">
        <v>6</v>
      </c>
      <c r="K3117">
        <v>0</v>
      </c>
      <c r="L3117">
        <v>0</v>
      </c>
      <c r="M3117">
        <v>15</v>
      </c>
      <c r="N3117">
        <v>356.05963302752298</v>
      </c>
      <c r="O3117">
        <v>6.4655172413793094E-2</v>
      </c>
      <c r="P3117">
        <v>33</v>
      </c>
      <c r="Q3117">
        <v>58.181818181818201</v>
      </c>
      <c r="R3117">
        <v>79</v>
      </c>
      <c r="S3117">
        <v>43.2151898734177</v>
      </c>
      <c r="T3117">
        <v>21</v>
      </c>
      <c r="U3117">
        <v>180.142857142857</v>
      </c>
      <c r="V3117">
        <v>22</v>
      </c>
      <c r="W3117">
        <v>45.227272727272698</v>
      </c>
      <c r="X3117">
        <v>207</v>
      </c>
      <c r="Y3117">
        <v>89.512077294685994</v>
      </c>
      <c r="Z3117">
        <v>22</v>
      </c>
      <c r="AA3117">
        <v>328.68181818181802</v>
      </c>
      <c r="AB3117">
        <v>208</v>
      </c>
      <c r="AC3117">
        <v>110.259615384615</v>
      </c>
      <c r="AD3117">
        <v>0.89655172413793105</v>
      </c>
      <c r="AE3117">
        <v>38</v>
      </c>
      <c r="AF3117">
        <v>59.078947368421098</v>
      </c>
      <c r="AG3117">
        <v>0.163793103448276</v>
      </c>
      <c r="AH3117" s="4">
        <v>14</v>
      </c>
      <c r="AI3117">
        <v>0.63636363636363602</v>
      </c>
      <c r="AJ3117" s="4">
        <v>6</v>
      </c>
      <c r="AK3117">
        <v>0.27272727272727298</v>
      </c>
      <c r="AL3117" s="4">
        <v>42</v>
      </c>
      <c r="AM3117">
        <v>0.20192307692307701</v>
      </c>
      <c r="AN3117" s="4">
        <v>5</v>
      </c>
      <c r="AO3117">
        <v>2.4038461538461502E-2</v>
      </c>
      <c r="AP3117" s="4">
        <v>2</v>
      </c>
      <c r="AQ3117">
        <v>8.6206896551724102E-3</v>
      </c>
      <c r="AR3117" s="4">
        <v>1</v>
      </c>
      <c r="AS3117">
        <v>4.3103448275862103E-3</v>
      </c>
      <c r="AT3117" s="4">
        <v>2</v>
      </c>
      <c r="AU3117" s="4">
        <v>0</v>
      </c>
      <c r="AV3117" s="4">
        <v>3</v>
      </c>
      <c r="AW3117">
        <v>2.2115384615384599</v>
      </c>
      <c r="AX3117" s="4">
        <f t="shared" si="48"/>
        <v>104.90434782608703</v>
      </c>
      <c r="AY3117" s="4">
        <v>20</v>
      </c>
      <c r="AZ3117" s="4">
        <v>11.75</v>
      </c>
    </row>
    <row r="3118" spans="1:52" x14ac:dyDescent="0.25">
      <c r="A3118" s="4">
        <v>2017</v>
      </c>
      <c r="B3118" s="4" t="s">
        <v>511</v>
      </c>
      <c r="C3118" t="s">
        <v>282</v>
      </c>
      <c r="D3118" t="s">
        <v>211</v>
      </c>
      <c r="E3118" t="s">
        <v>723</v>
      </c>
      <c r="F3118" s="4">
        <v>110</v>
      </c>
      <c r="G3118">
        <v>107</v>
      </c>
      <c r="H3118">
        <v>3.2710280373831799</v>
      </c>
      <c r="I3118">
        <v>110</v>
      </c>
      <c r="J3118">
        <v>6.7090909090909099</v>
      </c>
      <c r="K3118">
        <v>4</v>
      </c>
      <c r="L3118">
        <v>3.6363636363636397E-2</v>
      </c>
      <c r="M3118">
        <v>96</v>
      </c>
      <c r="N3118">
        <v>11802.4363636364</v>
      </c>
      <c r="O3118">
        <v>0.87272727272727302</v>
      </c>
      <c r="P3118">
        <v>14</v>
      </c>
      <c r="Q3118">
        <v>82.714285714285694</v>
      </c>
      <c r="R3118">
        <v>40</v>
      </c>
      <c r="S3118">
        <v>51.55</v>
      </c>
      <c r="T3118">
        <v>5</v>
      </c>
      <c r="U3118">
        <v>187.4</v>
      </c>
      <c r="V3118">
        <v>4</v>
      </c>
      <c r="W3118">
        <v>3.5</v>
      </c>
      <c r="X3118">
        <v>100</v>
      </c>
      <c r="Y3118">
        <v>91.72</v>
      </c>
      <c r="Z3118">
        <v>6</v>
      </c>
      <c r="AA3118">
        <v>363</v>
      </c>
      <c r="AB3118">
        <v>104</v>
      </c>
      <c r="AC3118">
        <v>121.68269230769199</v>
      </c>
      <c r="AD3118">
        <v>0.94545454545454499</v>
      </c>
      <c r="AE3118">
        <v>10</v>
      </c>
      <c r="AF3118">
        <v>42</v>
      </c>
      <c r="AG3118">
        <v>9.0909090909090898E-2</v>
      </c>
      <c r="AH3118" s="4">
        <v>4</v>
      </c>
      <c r="AI3118">
        <v>0.66666666666666696</v>
      </c>
      <c r="AJ3118" s="4">
        <v>1</v>
      </c>
      <c r="AK3118">
        <v>0.16666666666666699</v>
      </c>
      <c r="AL3118" s="4">
        <v>20</v>
      </c>
      <c r="AM3118">
        <v>0.19230769230769201</v>
      </c>
      <c r="AN3118" s="4">
        <v>6</v>
      </c>
      <c r="AO3118">
        <v>5.7692307692307702E-2</v>
      </c>
      <c r="AP3118" s="4">
        <v>3</v>
      </c>
      <c r="AQ3118">
        <v>2.7272727272727299E-2</v>
      </c>
      <c r="AR3118" s="4">
        <v>2</v>
      </c>
      <c r="AS3118">
        <v>1.8181818181818198E-2</v>
      </c>
      <c r="AT3118" s="4">
        <v>0</v>
      </c>
      <c r="AU3118" s="4">
        <v>0</v>
      </c>
      <c r="AV3118" s="4">
        <v>2</v>
      </c>
      <c r="AW3118">
        <v>2.5581395348837201</v>
      </c>
      <c r="AX3118" s="4">
        <f t="shared" si="48"/>
        <v>43.000000000000014</v>
      </c>
      <c r="AY3118" s="4">
        <v>4</v>
      </c>
      <c r="AZ3118" s="4">
        <v>18.75</v>
      </c>
    </row>
    <row r="3119" spans="1:52" x14ac:dyDescent="0.25">
      <c r="A3119" s="4">
        <v>2017</v>
      </c>
      <c r="B3119" s="4" t="s">
        <v>511</v>
      </c>
      <c r="C3119" t="s">
        <v>282</v>
      </c>
      <c r="D3119" t="s">
        <v>139</v>
      </c>
      <c r="E3119" t="s">
        <v>655</v>
      </c>
      <c r="F3119" s="4">
        <v>86</v>
      </c>
      <c r="G3119">
        <v>84</v>
      </c>
      <c r="H3119">
        <v>3.9047619047619002</v>
      </c>
      <c r="I3119">
        <v>86</v>
      </c>
      <c r="J3119">
        <v>6</v>
      </c>
      <c r="K3119">
        <v>4</v>
      </c>
      <c r="L3119">
        <v>4.6511627906976702E-2</v>
      </c>
      <c r="M3119">
        <v>14</v>
      </c>
      <c r="N3119">
        <v>1080.73170731707</v>
      </c>
      <c r="O3119">
        <v>0.162790697674419</v>
      </c>
      <c r="P3119">
        <v>64</v>
      </c>
      <c r="Q3119">
        <v>27.5625</v>
      </c>
      <c r="R3119">
        <v>21</v>
      </c>
      <c r="S3119">
        <v>64.619047619047606</v>
      </c>
      <c r="T3119">
        <v>8</v>
      </c>
      <c r="U3119">
        <v>164.25</v>
      </c>
      <c r="V3119">
        <v>7</v>
      </c>
      <c r="W3119">
        <v>13.4285714285714</v>
      </c>
      <c r="X3119">
        <v>72</v>
      </c>
      <c r="Y3119">
        <v>77.625</v>
      </c>
      <c r="Z3119">
        <v>9</v>
      </c>
      <c r="AA3119">
        <v>511.444444444444</v>
      </c>
      <c r="AB3119">
        <v>77</v>
      </c>
      <c r="AC3119">
        <v>102.246753246753</v>
      </c>
      <c r="AD3119">
        <v>0.89534883720930203</v>
      </c>
      <c r="AE3119">
        <v>9</v>
      </c>
      <c r="AF3119">
        <v>46.7777777777778</v>
      </c>
      <c r="AG3119">
        <v>0.104651162790698</v>
      </c>
      <c r="AH3119" s="4">
        <v>6</v>
      </c>
      <c r="AI3119">
        <v>0.66666666666666696</v>
      </c>
      <c r="AJ3119" s="4">
        <v>1</v>
      </c>
      <c r="AK3119">
        <v>0.11111111111111099</v>
      </c>
      <c r="AL3119" s="4">
        <v>9</v>
      </c>
      <c r="AM3119">
        <v>0.11688311688311701</v>
      </c>
      <c r="AN3119" s="4">
        <v>3</v>
      </c>
      <c r="AO3119">
        <v>3.8961038961039002E-2</v>
      </c>
      <c r="AP3119" s="4">
        <v>0</v>
      </c>
      <c r="AQ3119">
        <v>0</v>
      </c>
      <c r="AR3119" s="4">
        <v>1</v>
      </c>
      <c r="AS3119">
        <v>1.16279069767442E-2</v>
      </c>
      <c r="AT3119" s="4">
        <v>0</v>
      </c>
      <c r="AU3119" s="4">
        <v>0</v>
      </c>
      <c r="AV3119" s="4">
        <v>3</v>
      </c>
      <c r="AW3119">
        <v>1.9545454545454499</v>
      </c>
      <c r="AX3119" s="4">
        <f t="shared" si="48"/>
        <v>44.000000000000107</v>
      </c>
      <c r="AY3119" s="4">
        <v>8</v>
      </c>
      <c r="AZ3119" s="4">
        <v>9.125</v>
      </c>
    </row>
    <row r="3120" spans="1:52" x14ac:dyDescent="0.25">
      <c r="A3120" s="4">
        <v>2017</v>
      </c>
      <c r="B3120" s="4" t="s">
        <v>511</v>
      </c>
      <c r="C3120" t="s">
        <v>282</v>
      </c>
      <c r="D3120" t="s">
        <v>212</v>
      </c>
      <c r="E3120" t="s">
        <v>724</v>
      </c>
      <c r="F3120" s="4">
        <v>40</v>
      </c>
      <c r="G3120">
        <v>40</v>
      </c>
      <c r="H3120">
        <v>3.15</v>
      </c>
      <c r="I3120">
        <v>40</v>
      </c>
      <c r="J3120">
        <v>6.6</v>
      </c>
      <c r="K3120">
        <v>9</v>
      </c>
      <c r="L3120">
        <v>0.22500000000000001</v>
      </c>
      <c r="M3120">
        <v>6</v>
      </c>
      <c r="N3120">
        <v>478.6</v>
      </c>
      <c r="O3120">
        <v>0.15</v>
      </c>
      <c r="P3120">
        <v>6</v>
      </c>
      <c r="Q3120">
        <v>52.1666666666667</v>
      </c>
      <c r="R3120">
        <v>8</v>
      </c>
      <c r="S3120">
        <v>68.875</v>
      </c>
      <c r="T3120">
        <v>0</v>
      </c>
      <c r="U3120">
        <v>0</v>
      </c>
      <c r="V3120">
        <v>0</v>
      </c>
      <c r="W3120">
        <v>0</v>
      </c>
      <c r="X3120">
        <v>39</v>
      </c>
      <c r="Y3120">
        <v>63.589743589743598</v>
      </c>
      <c r="Z3120">
        <v>0</v>
      </c>
      <c r="AA3120">
        <v>0</v>
      </c>
      <c r="AB3120">
        <v>40</v>
      </c>
      <c r="AC3120">
        <v>86.75</v>
      </c>
      <c r="AD3120">
        <v>1</v>
      </c>
      <c r="AE3120">
        <v>7</v>
      </c>
      <c r="AF3120">
        <v>43.857142857142897</v>
      </c>
      <c r="AG3120">
        <v>0.17499999999999999</v>
      </c>
      <c r="AH3120" s="4">
        <v>0</v>
      </c>
      <c r="AI3120">
        <v>0</v>
      </c>
      <c r="AJ3120" s="4">
        <v>0</v>
      </c>
      <c r="AK3120">
        <v>0</v>
      </c>
      <c r="AL3120" s="4">
        <v>3</v>
      </c>
      <c r="AM3120">
        <v>7.4999999999999997E-2</v>
      </c>
      <c r="AN3120" s="4">
        <v>1</v>
      </c>
      <c r="AO3120">
        <v>2.5000000000000001E-2</v>
      </c>
      <c r="AP3120" s="4">
        <v>0</v>
      </c>
      <c r="AQ3120">
        <v>0</v>
      </c>
      <c r="AR3120" s="4">
        <v>0</v>
      </c>
      <c r="AS3120">
        <v>0</v>
      </c>
      <c r="AT3120" s="4">
        <v>0</v>
      </c>
      <c r="AU3120" s="4">
        <v>0</v>
      </c>
      <c r="AV3120" s="4">
        <v>0</v>
      </c>
      <c r="AW3120">
        <v>2.8571428571428599</v>
      </c>
      <c r="AX3120" s="4">
        <f t="shared" si="48"/>
        <v>13.999999999999986</v>
      </c>
      <c r="AY3120" s="4">
        <v>0</v>
      </c>
      <c r="AZ3120" s="4">
        <v>0</v>
      </c>
    </row>
    <row r="3121" spans="1:52" x14ac:dyDescent="0.25">
      <c r="A3121" s="4">
        <v>2017</v>
      </c>
      <c r="B3121" s="4" t="s">
        <v>511</v>
      </c>
      <c r="C3121" t="s">
        <v>282</v>
      </c>
      <c r="D3121" t="s">
        <v>234</v>
      </c>
      <c r="E3121" t="s">
        <v>745</v>
      </c>
      <c r="F3121" s="4">
        <v>149</v>
      </c>
      <c r="G3121">
        <v>142</v>
      </c>
      <c r="H3121">
        <v>3.05633802816901</v>
      </c>
      <c r="I3121">
        <v>149</v>
      </c>
      <c r="J3121">
        <v>4.3758389261744997</v>
      </c>
      <c r="K3121">
        <v>0</v>
      </c>
      <c r="L3121">
        <v>0</v>
      </c>
      <c r="M3121">
        <v>21</v>
      </c>
      <c r="N3121">
        <v>349.75555555555599</v>
      </c>
      <c r="O3121">
        <v>0.14093959731543601</v>
      </c>
      <c r="P3121">
        <v>141</v>
      </c>
      <c r="Q3121">
        <v>19.127659574468101</v>
      </c>
      <c r="R3121">
        <v>55</v>
      </c>
      <c r="S3121">
        <v>25.236363636363599</v>
      </c>
      <c r="T3121">
        <v>19</v>
      </c>
      <c r="U3121">
        <v>90.789473684210506</v>
      </c>
      <c r="V3121">
        <v>19</v>
      </c>
      <c r="W3121">
        <v>4.5263157894736796</v>
      </c>
      <c r="X3121">
        <v>129</v>
      </c>
      <c r="Y3121">
        <v>74.116279069767401</v>
      </c>
      <c r="Z3121">
        <v>19</v>
      </c>
      <c r="AA3121">
        <v>235.82352941176501</v>
      </c>
      <c r="AB3121">
        <v>130</v>
      </c>
      <c r="AC3121">
        <v>98.503875968992205</v>
      </c>
      <c r="AD3121">
        <v>0.865771812080537</v>
      </c>
      <c r="AE3121">
        <v>21</v>
      </c>
      <c r="AF3121">
        <v>57.285714285714299</v>
      </c>
      <c r="AG3121">
        <v>0.14093959731543601</v>
      </c>
      <c r="AH3121" s="4">
        <v>12</v>
      </c>
      <c r="AI3121">
        <v>0.70588235294117696</v>
      </c>
      <c r="AJ3121" s="4">
        <v>4</v>
      </c>
      <c r="AK3121">
        <v>0.23529411764705899</v>
      </c>
      <c r="AL3121" s="4">
        <v>30</v>
      </c>
      <c r="AM3121">
        <v>0.232558139534884</v>
      </c>
      <c r="AN3121" s="4">
        <v>7</v>
      </c>
      <c r="AO3121">
        <v>5.4263565891472902E-2</v>
      </c>
      <c r="AP3121" s="4">
        <v>2</v>
      </c>
      <c r="AQ3121">
        <v>1.34228187919463E-2</v>
      </c>
      <c r="AR3121" s="4">
        <v>1</v>
      </c>
      <c r="AS3121">
        <v>6.7114093959731499E-3</v>
      </c>
      <c r="AT3121" s="4">
        <v>0</v>
      </c>
      <c r="AU3121" s="4">
        <v>0</v>
      </c>
      <c r="AV3121" s="4">
        <v>1</v>
      </c>
      <c r="AW3121">
        <v>2.1594202898550701</v>
      </c>
      <c r="AX3121" s="4">
        <f t="shared" si="48"/>
        <v>69.000000000000071</v>
      </c>
      <c r="AY3121" s="4">
        <v>15</v>
      </c>
      <c r="AZ3121" s="4">
        <v>19.066666666666698</v>
      </c>
    </row>
    <row r="3122" spans="1:52" x14ac:dyDescent="0.25">
      <c r="A3122" s="4">
        <v>2017</v>
      </c>
      <c r="B3122" s="4" t="s">
        <v>511</v>
      </c>
      <c r="C3122" t="s">
        <v>282</v>
      </c>
      <c r="D3122" t="s">
        <v>215</v>
      </c>
      <c r="E3122" t="s">
        <v>727</v>
      </c>
      <c r="F3122" s="4">
        <v>171</v>
      </c>
      <c r="G3122">
        <v>117</v>
      </c>
      <c r="H3122">
        <v>3.8547008547008499</v>
      </c>
      <c r="I3122">
        <v>171</v>
      </c>
      <c r="J3122">
        <v>4.2046783625730999</v>
      </c>
      <c r="K3122">
        <v>6</v>
      </c>
      <c r="L3122">
        <v>3.5087719298245598E-2</v>
      </c>
      <c r="M3122">
        <v>18</v>
      </c>
      <c r="N3122">
        <v>1178.55555555556</v>
      </c>
      <c r="O3122">
        <v>0.105263157894737</v>
      </c>
      <c r="P3122">
        <v>131</v>
      </c>
      <c r="Q3122">
        <v>33.267175572519101</v>
      </c>
      <c r="R3122">
        <v>38</v>
      </c>
      <c r="S3122">
        <v>52.868421052631597</v>
      </c>
      <c r="T3122">
        <v>10</v>
      </c>
      <c r="U3122">
        <v>135.69999999999999</v>
      </c>
      <c r="V3122">
        <v>10</v>
      </c>
      <c r="W3122">
        <v>3</v>
      </c>
      <c r="X3122">
        <v>153</v>
      </c>
      <c r="Y3122">
        <v>88.091503267973906</v>
      </c>
      <c r="Z3122">
        <v>10</v>
      </c>
      <c r="AA3122">
        <v>336.8</v>
      </c>
      <c r="AB3122">
        <v>161</v>
      </c>
      <c r="AC3122">
        <v>110.329192546584</v>
      </c>
      <c r="AD3122">
        <v>0.94152046783625698</v>
      </c>
      <c r="AE3122">
        <v>26</v>
      </c>
      <c r="AF3122">
        <v>55.076923076923102</v>
      </c>
      <c r="AG3122">
        <v>0.15204678362573101</v>
      </c>
      <c r="AH3122" s="4">
        <v>6</v>
      </c>
      <c r="AI3122">
        <v>0.6</v>
      </c>
      <c r="AJ3122" s="4">
        <v>3</v>
      </c>
      <c r="AK3122">
        <v>0.3</v>
      </c>
      <c r="AL3122" s="4">
        <v>30</v>
      </c>
      <c r="AM3122">
        <v>0.18633540372670801</v>
      </c>
      <c r="AN3122" s="4">
        <v>2</v>
      </c>
      <c r="AO3122">
        <v>1.2422360248447201E-2</v>
      </c>
      <c r="AP3122" s="4">
        <v>0</v>
      </c>
      <c r="AQ3122">
        <v>0</v>
      </c>
      <c r="AR3122" s="4">
        <v>1</v>
      </c>
      <c r="AS3122">
        <v>5.8479532163742704E-3</v>
      </c>
      <c r="AT3122" s="4">
        <v>0</v>
      </c>
      <c r="AU3122" s="4">
        <v>0</v>
      </c>
      <c r="AV3122" s="4">
        <v>0</v>
      </c>
      <c r="AW3122">
        <v>3.2264150943396199</v>
      </c>
      <c r="AX3122" s="4">
        <f t="shared" si="48"/>
        <v>53.000000000000043</v>
      </c>
      <c r="AY3122" s="4">
        <v>10</v>
      </c>
      <c r="AZ3122" s="4">
        <v>26.9</v>
      </c>
    </row>
    <row r="3123" spans="1:52" x14ac:dyDescent="0.25">
      <c r="A3123" s="4">
        <v>2017</v>
      </c>
      <c r="B3123" s="4" t="s">
        <v>511</v>
      </c>
      <c r="C3123" t="s">
        <v>282</v>
      </c>
      <c r="D3123" t="s">
        <v>206</v>
      </c>
      <c r="E3123" t="s">
        <v>718</v>
      </c>
      <c r="F3123" s="4">
        <v>1</v>
      </c>
      <c r="G3123">
        <v>0</v>
      </c>
      <c r="H3123">
        <v>0</v>
      </c>
      <c r="I3123">
        <v>1</v>
      </c>
      <c r="J3123">
        <v>0</v>
      </c>
      <c r="K3123">
        <v>1</v>
      </c>
      <c r="L3123">
        <v>1</v>
      </c>
      <c r="M3123">
        <v>0</v>
      </c>
      <c r="N3123">
        <v>-17</v>
      </c>
      <c r="O3123">
        <v>0</v>
      </c>
      <c r="P3123">
        <v>1</v>
      </c>
      <c r="Q3123">
        <v>71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1</v>
      </c>
      <c r="Y3123">
        <v>297</v>
      </c>
      <c r="Z3123">
        <v>0</v>
      </c>
      <c r="AA3123">
        <v>0</v>
      </c>
      <c r="AB3123">
        <v>1</v>
      </c>
      <c r="AC3123">
        <v>314</v>
      </c>
      <c r="AD3123">
        <v>1</v>
      </c>
      <c r="AE3123">
        <v>0</v>
      </c>
      <c r="AF3123">
        <v>0</v>
      </c>
      <c r="AG3123">
        <v>0</v>
      </c>
      <c r="AH3123" s="4">
        <v>0</v>
      </c>
      <c r="AI3123">
        <v>0</v>
      </c>
      <c r="AJ3123" s="4">
        <v>0</v>
      </c>
      <c r="AK3123">
        <v>0</v>
      </c>
      <c r="AL3123" s="4">
        <v>0</v>
      </c>
      <c r="AM3123">
        <v>0</v>
      </c>
      <c r="AN3123" s="4">
        <v>0</v>
      </c>
      <c r="AO3123">
        <v>0</v>
      </c>
      <c r="AP3123" s="4">
        <v>0</v>
      </c>
      <c r="AQ3123">
        <v>0</v>
      </c>
      <c r="AR3123" s="4">
        <v>0</v>
      </c>
      <c r="AS3123">
        <v>0</v>
      </c>
      <c r="AT3123" s="4">
        <v>0</v>
      </c>
      <c r="AU3123" s="4">
        <v>0</v>
      </c>
      <c r="AV3123" s="4">
        <v>0</v>
      </c>
      <c r="AW3123">
        <v>1</v>
      </c>
      <c r="AX3123" s="4">
        <f t="shared" si="48"/>
        <v>1</v>
      </c>
      <c r="AY3123" s="4">
        <v>0</v>
      </c>
      <c r="AZ3123" s="4">
        <v>0</v>
      </c>
    </row>
    <row r="3124" spans="1:52" x14ac:dyDescent="0.25">
      <c r="A3124" s="4">
        <v>2017</v>
      </c>
      <c r="B3124" s="4" t="s">
        <v>511</v>
      </c>
      <c r="C3124" t="s">
        <v>282</v>
      </c>
      <c r="D3124" t="s">
        <v>232</v>
      </c>
      <c r="E3124" t="s">
        <v>743</v>
      </c>
      <c r="F3124" s="4">
        <v>148</v>
      </c>
      <c r="G3124">
        <v>126</v>
      </c>
      <c r="H3124">
        <v>2.92063492063492</v>
      </c>
      <c r="I3124">
        <v>147</v>
      </c>
      <c r="J3124">
        <v>5.5170068027210899</v>
      </c>
      <c r="K3124">
        <v>0</v>
      </c>
      <c r="L3124">
        <v>0</v>
      </c>
      <c r="M3124">
        <v>2</v>
      </c>
      <c r="N3124">
        <v>86.959183673469397</v>
      </c>
      <c r="O3124">
        <v>1.35135135135135E-2</v>
      </c>
      <c r="P3124">
        <v>116</v>
      </c>
      <c r="Q3124">
        <v>28.810344827586199</v>
      </c>
      <c r="R3124">
        <v>45</v>
      </c>
      <c r="S3124">
        <v>48.711111111111101</v>
      </c>
      <c r="T3124">
        <v>16</v>
      </c>
      <c r="U3124">
        <v>143.375</v>
      </c>
      <c r="V3124">
        <v>16</v>
      </c>
      <c r="W3124">
        <v>16.5625</v>
      </c>
      <c r="X3124">
        <v>123</v>
      </c>
      <c r="Y3124">
        <v>88.398373983739802</v>
      </c>
      <c r="Z3124">
        <v>16</v>
      </c>
      <c r="AA3124">
        <v>375.4375</v>
      </c>
      <c r="AB3124">
        <v>131</v>
      </c>
      <c r="AC3124">
        <v>110.274809160305</v>
      </c>
      <c r="AD3124">
        <v>0.88513513513513498</v>
      </c>
      <c r="AE3124">
        <v>16</v>
      </c>
      <c r="AF3124">
        <v>61.9375</v>
      </c>
      <c r="AG3124">
        <v>0.108108108108108</v>
      </c>
      <c r="AH3124" s="4">
        <v>6</v>
      </c>
      <c r="AI3124">
        <v>0.375</v>
      </c>
      <c r="AJ3124" s="4">
        <v>1</v>
      </c>
      <c r="AK3124">
        <v>6.25E-2</v>
      </c>
      <c r="AL3124" s="4">
        <v>17</v>
      </c>
      <c r="AM3124">
        <v>0.12977099236641201</v>
      </c>
      <c r="AN3124" s="4">
        <v>7</v>
      </c>
      <c r="AO3124">
        <v>5.34351145038168E-2</v>
      </c>
      <c r="AP3124" s="4">
        <v>1</v>
      </c>
      <c r="AQ3124">
        <v>6.7567567567567597E-3</v>
      </c>
      <c r="AR3124" s="4">
        <v>0</v>
      </c>
      <c r="AS3124">
        <v>0</v>
      </c>
      <c r="AT3124" s="4">
        <v>1</v>
      </c>
      <c r="AU3124" s="4">
        <v>0</v>
      </c>
      <c r="AV3124" s="4">
        <v>3</v>
      </c>
      <c r="AW3124">
        <v>2.625</v>
      </c>
      <c r="AX3124" s="4">
        <f t="shared" si="48"/>
        <v>56.38095238095238</v>
      </c>
      <c r="AY3124" s="4">
        <v>15</v>
      </c>
      <c r="AZ3124" s="4">
        <v>19.3333333333333</v>
      </c>
    </row>
    <row r="3125" spans="1:52" x14ac:dyDescent="0.25">
      <c r="A3125" s="4">
        <v>2017</v>
      </c>
      <c r="B3125" s="4" t="s">
        <v>511</v>
      </c>
      <c r="C3125" t="s">
        <v>282</v>
      </c>
      <c r="D3125" t="s">
        <v>347</v>
      </c>
      <c r="E3125" t="s">
        <v>847</v>
      </c>
      <c r="F3125" s="4">
        <v>41</v>
      </c>
      <c r="G3125">
        <v>34</v>
      </c>
      <c r="H3125">
        <v>3.9411764705882399</v>
      </c>
      <c r="I3125">
        <v>41</v>
      </c>
      <c r="J3125">
        <v>6.2439024390243896</v>
      </c>
      <c r="K3125">
        <v>2</v>
      </c>
      <c r="L3125">
        <v>4.8780487804878002E-2</v>
      </c>
      <c r="M3125">
        <v>17</v>
      </c>
      <c r="N3125">
        <v>3307.7179487179501</v>
      </c>
      <c r="O3125">
        <v>0.41463414634146301</v>
      </c>
      <c r="P3125">
        <v>2</v>
      </c>
      <c r="Q3125">
        <v>34</v>
      </c>
      <c r="R3125">
        <v>10</v>
      </c>
      <c r="S3125">
        <v>24.8</v>
      </c>
      <c r="T3125">
        <v>1</v>
      </c>
      <c r="U3125">
        <v>73</v>
      </c>
      <c r="V3125">
        <v>1</v>
      </c>
      <c r="W3125">
        <v>3</v>
      </c>
      <c r="X3125">
        <v>39</v>
      </c>
      <c r="Y3125">
        <v>73.256410256410305</v>
      </c>
      <c r="Z3125">
        <v>1</v>
      </c>
      <c r="AA3125">
        <v>245</v>
      </c>
      <c r="AB3125">
        <v>40</v>
      </c>
      <c r="AC3125">
        <v>98.7</v>
      </c>
      <c r="AD3125">
        <v>0.97560975609756095</v>
      </c>
      <c r="AE3125">
        <v>7</v>
      </c>
      <c r="AF3125">
        <v>46.857142857142897</v>
      </c>
      <c r="AG3125">
        <v>0.17073170731707299</v>
      </c>
      <c r="AH3125" s="4">
        <v>1</v>
      </c>
      <c r="AI3125">
        <v>1</v>
      </c>
      <c r="AJ3125" s="4">
        <v>0</v>
      </c>
      <c r="AK3125">
        <v>0</v>
      </c>
      <c r="AL3125" s="4">
        <v>7</v>
      </c>
      <c r="AM3125">
        <v>0.17499999999999999</v>
      </c>
      <c r="AN3125" s="4">
        <v>2</v>
      </c>
      <c r="AO3125">
        <v>0.05</v>
      </c>
      <c r="AP3125" s="4">
        <v>1</v>
      </c>
      <c r="AQ3125">
        <v>2.4390243902439001E-2</v>
      </c>
      <c r="AR3125" s="4">
        <v>0</v>
      </c>
      <c r="AS3125">
        <v>0</v>
      </c>
      <c r="AT3125" s="4">
        <v>0</v>
      </c>
      <c r="AU3125" s="4">
        <v>0</v>
      </c>
      <c r="AV3125" s="4">
        <v>2</v>
      </c>
      <c r="AW3125">
        <v>2.1578947368421102</v>
      </c>
      <c r="AX3125" s="4">
        <f t="shared" si="48"/>
        <v>18.999999999999957</v>
      </c>
      <c r="AY3125" s="4">
        <v>1</v>
      </c>
      <c r="AZ3125" s="4">
        <v>0</v>
      </c>
    </row>
    <row r="3126" spans="1:52" x14ac:dyDescent="0.25">
      <c r="A3126" s="4">
        <v>2017</v>
      </c>
      <c r="B3126" s="4" t="s">
        <v>511</v>
      </c>
      <c r="C3126" t="s">
        <v>282</v>
      </c>
      <c r="D3126" t="s">
        <v>374</v>
      </c>
      <c r="E3126" t="s">
        <v>873</v>
      </c>
      <c r="F3126" s="4">
        <v>102</v>
      </c>
      <c r="G3126">
        <v>88</v>
      </c>
      <c r="H3126">
        <v>2.0568181818181799</v>
      </c>
      <c r="I3126">
        <v>102</v>
      </c>
      <c r="J3126">
        <v>3.0392156862745101</v>
      </c>
      <c r="K3126">
        <v>2</v>
      </c>
      <c r="L3126">
        <v>1.9607843137254902E-2</v>
      </c>
      <c r="M3126">
        <v>4</v>
      </c>
      <c r="N3126">
        <v>294.51485148514899</v>
      </c>
      <c r="O3126">
        <v>3.9215686274509803E-2</v>
      </c>
      <c r="P3126">
        <v>100</v>
      </c>
      <c r="Q3126">
        <v>14.56</v>
      </c>
      <c r="R3126">
        <v>46</v>
      </c>
      <c r="S3126">
        <v>31.7826086956522</v>
      </c>
      <c r="T3126">
        <v>3</v>
      </c>
      <c r="U3126">
        <v>151</v>
      </c>
      <c r="V3126">
        <v>3</v>
      </c>
      <c r="W3126">
        <v>4.6666666666666696</v>
      </c>
      <c r="X3126">
        <v>94</v>
      </c>
      <c r="Y3126">
        <v>73.404255319148902</v>
      </c>
      <c r="Z3126">
        <v>6</v>
      </c>
      <c r="AA3126">
        <v>296.16666666666703</v>
      </c>
      <c r="AB3126">
        <v>96</v>
      </c>
      <c r="AC3126">
        <v>97.25</v>
      </c>
      <c r="AD3126">
        <v>0.94117647058823495</v>
      </c>
      <c r="AE3126">
        <v>19</v>
      </c>
      <c r="AF3126">
        <v>51.7368421052632</v>
      </c>
      <c r="AG3126">
        <v>0.18627450980392199</v>
      </c>
      <c r="AH3126" s="4">
        <v>4</v>
      </c>
      <c r="AI3126">
        <v>0.66666666666666696</v>
      </c>
      <c r="AJ3126" s="4">
        <v>2</v>
      </c>
      <c r="AK3126">
        <v>0.33333333333333298</v>
      </c>
      <c r="AL3126" s="4">
        <v>18</v>
      </c>
      <c r="AM3126">
        <v>0.1875</v>
      </c>
      <c r="AN3126" s="4">
        <v>6</v>
      </c>
      <c r="AO3126">
        <v>6.25E-2</v>
      </c>
      <c r="AP3126" s="4">
        <v>0</v>
      </c>
      <c r="AQ3126">
        <v>0</v>
      </c>
      <c r="AR3126" s="4">
        <v>0</v>
      </c>
      <c r="AS3126">
        <v>0</v>
      </c>
      <c r="AT3126" s="4">
        <v>0</v>
      </c>
      <c r="AU3126" s="4">
        <v>0</v>
      </c>
      <c r="AV3126" s="4">
        <v>0</v>
      </c>
      <c r="AW3126">
        <v>2.04</v>
      </c>
      <c r="AX3126" s="4">
        <f t="shared" si="48"/>
        <v>50</v>
      </c>
      <c r="AY3126" s="4">
        <v>3</v>
      </c>
      <c r="AZ3126" s="4">
        <v>0</v>
      </c>
    </row>
    <row r="3127" spans="1:52" x14ac:dyDescent="0.25">
      <c r="A3127" s="4">
        <v>2017</v>
      </c>
      <c r="B3127" s="4" t="s">
        <v>511</v>
      </c>
      <c r="C3127" t="s">
        <v>282</v>
      </c>
      <c r="D3127" t="s">
        <v>454</v>
      </c>
      <c r="E3127" t="s">
        <v>951</v>
      </c>
      <c r="F3127" s="4">
        <v>1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1</v>
      </c>
      <c r="N3127">
        <v>0</v>
      </c>
      <c r="O3127">
        <v>1</v>
      </c>
      <c r="P3127">
        <v>1</v>
      </c>
      <c r="Q3127">
        <v>16</v>
      </c>
      <c r="R3127">
        <v>0</v>
      </c>
      <c r="S3127">
        <v>0</v>
      </c>
      <c r="T3127">
        <v>1</v>
      </c>
      <c r="U3127">
        <v>40</v>
      </c>
      <c r="V3127">
        <v>1</v>
      </c>
      <c r="W3127">
        <v>135</v>
      </c>
      <c r="X3127">
        <v>0</v>
      </c>
      <c r="Y3127">
        <v>0</v>
      </c>
      <c r="Z3127">
        <v>1</v>
      </c>
      <c r="AA3127">
        <v>140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 s="4">
        <v>1</v>
      </c>
      <c r="AI3127">
        <v>1</v>
      </c>
      <c r="AJ3127" s="4">
        <v>0</v>
      </c>
      <c r="AK3127">
        <v>0</v>
      </c>
      <c r="AL3127" s="4">
        <v>0</v>
      </c>
      <c r="AM3127">
        <v>0</v>
      </c>
      <c r="AN3127" s="4">
        <v>0</v>
      </c>
      <c r="AO3127">
        <v>0</v>
      </c>
      <c r="AP3127" s="4">
        <v>0</v>
      </c>
      <c r="AQ3127">
        <v>0</v>
      </c>
      <c r="AR3127" s="4">
        <v>0</v>
      </c>
      <c r="AS3127">
        <v>0</v>
      </c>
      <c r="AT3127" s="4">
        <v>0</v>
      </c>
      <c r="AU3127" s="4">
        <v>0</v>
      </c>
      <c r="AV3127" s="4">
        <v>0</v>
      </c>
      <c r="AW3127">
        <v>1</v>
      </c>
      <c r="AX3127" s="4">
        <f t="shared" si="48"/>
        <v>1</v>
      </c>
      <c r="AY3127" s="4">
        <v>0</v>
      </c>
      <c r="AZ3127" s="4">
        <v>0</v>
      </c>
    </row>
    <row r="3128" spans="1:52" x14ac:dyDescent="0.25">
      <c r="A3128" s="4">
        <v>2017</v>
      </c>
      <c r="B3128" s="4" t="s">
        <v>511</v>
      </c>
      <c r="C3128" t="s">
        <v>284</v>
      </c>
      <c r="D3128" t="s">
        <v>411</v>
      </c>
      <c r="E3128" t="s">
        <v>907</v>
      </c>
      <c r="F3128" s="4">
        <v>1</v>
      </c>
      <c r="G3128">
        <v>0</v>
      </c>
      <c r="H3128">
        <v>0</v>
      </c>
      <c r="I3128">
        <v>1</v>
      </c>
      <c r="J3128">
        <v>3</v>
      </c>
      <c r="K3128">
        <v>0</v>
      </c>
      <c r="L3128">
        <v>0</v>
      </c>
      <c r="M3128">
        <v>1</v>
      </c>
      <c r="N3128">
        <v>0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 s="4">
        <v>0</v>
      </c>
      <c r="AI3128">
        <v>0</v>
      </c>
      <c r="AJ3128" s="4">
        <v>0</v>
      </c>
      <c r="AK3128">
        <v>0</v>
      </c>
      <c r="AL3128" s="4">
        <v>0</v>
      </c>
      <c r="AM3128">
        <v>0</v>
      </c>
      <c r="AN3128" s="4">
        <v>0</v>
      </c>
      <c r="AO3128">
        <v>0</v>
      </c>
      <c r="AP3128" s="4">
        <v>0</v>
      </c>
      <c r="AQ3128">
        <v>0</v>
      </c>
      <c r="AR3128" s="4">
        <v>0</v>
      </c>
      <c r="AS3128">
        <v>0</v>
      </c>
      <c r="AT3128" s="4">
        <v>0</v>
      </c>
      <c r="AU3128" s="4">
        <v>0</v>
      </c>
      <c r="AV3128" s="4">
        <v>0</v>
      </c>
      <c r="AW3128">
        <v>1</v>
      </c>
      <c r="AX3128" s="4">
        <f t="shared" si="48"/>
        <v>1</v>
      </c>
      <c r="AY3128" s="4">
        <v>0</v>
      </c>
      <c r="AZ3128" s="4">
        <v>0</v>
      </c>
    </row>
    <row r="3129" spans="1:52" x14ac:dyDescent="0.25">
      <c r="A3129" s="4">
        <v>2017</v>
      </c>
      <c r="B3129" s="4" t="s">
        <v>511</v>
      </c>
      <c r="C3129" t="s">
        <v>284</v>
      </c>
      <c r="D3129" t="s">
        <v>228</v>
      </c>
      <c r="E3129" t="s">
        <v>739</v>
      </c>
      <c r="F3129" s="4">
        <v>61</v>
      </c>
      <c r="G3129">
        <v>23</v>
      </c>
      <c r="H3129">
        <v>2.7391304347826102</v>
      </c>
      <c r="I3129">
        <v>61</v>
      </c>
      <c r="J3129">
        <v>5.9508196721311499</v>
      </c>
      <c r="K3129">
        <v>13</v>
      </c>
      <c r="L3129">
        <v>0.213114754098361</v>
      </c>
      <c r="M3129">
        <v>0</v>
      </c>
      <c r="N3129">
        <v>19.393442622950801</v>
      </c>
      <c r="O3129">
        <v>0</v>
      </c>
      <c r="P3129">
        <v>37</v>
      </c>
      <c r="Q3129">
        <v>30.108108108108102</v>
      </c>
      <c r="R3129">
        <v>15</v>
      </c>
      <c r="S3129">
        <v>41.866666666666703</v>
      </c>
      <c r="T3129">
        <v>0</v>
      </c>
      <c r="U3129">
        <v>0</v>
      </c>
      <c r="V3129">
        <v>0</v>
      </c>
      <c r="W3129">
        <v>0</v>
      </c>
      <c r="X3129">
        <v>60</v>
      </c>
      <c r="Y3129">
        <v>55.6</v>
      </c>
      <c r="Z3129">
        <v>0</v>
      </c>
      <c r="AA3129">
        <v>0</v>
      </c>
      <c r="AB3129">
        <v>61</v>
      </c>
      <c r="AC3129">
        <v>77.245901639344297</v>
      </c>
      <c r="AD3129">
        <v>1</v>
      </c>
      <c r="AE3129">
        <v>43</v>
      </c>
      <c r="AF3129">
        <v>61.1860465116279</v>
      </c>
      <c r="AG3129">
        <v>0.70491803278688503</v>
      </c>
      <c r="AH3129" s="4">
        <v>0</v>
      </c>
      <c r="AI3129">
        <v>0</v>
      </c>
      <c r="AJ3129" s="4">
        <v>0</v>
      </c>
      <c r="AK3129">
        <v>0</v>
      </c>
      <c r="AL3129" s="4">
        <v>7</v>
      </c>
      <c r="AM3129">
        <v>0.114754098360656</v>
      </c>
      <c r="AN3129" s="4">
        <v>2</v>
      </c>
      <c r="AO3129">
        <v>3.2786885245901599E-2</v>
      </c>
      <c r="AP3129" s="4">
        <v>2</v>
      </c>
      <c r="AQ3129">
        <v>3.2786885245901599E-2</v>
      </c>
      <c r="AR3129" s="4">
        <v>0</v>
      </c>
      <c r="AS3129">
        <v>0</v>
      </c>
      <c r="AT3129" s="4">
        <v>0</v>
      </c>
      <c r="AU3129" s="4">
        <v>0</v>
      </c>
      <c r="AV3129" s="4">
        <v>1</v>
      </c>
      <c r="AW3129">
        <v>3.2105263157894699</v>
      </c>
      <c r="AX3129" s="4">
        <f t="shared" si="48"/>
        <v>19.000000000000021</v>
      </c>
      <c r="AY3129" s="4">
        <v>0</v>
      </c>
      <c r="AZ3129" s="4">
        <v>0</v>
      </c>
    </row>
    <row r="3130" spans="1:52" x14ac:dyDescent="0.25">
      <c r="A3130" s="4">
        <v>2017</v>
      </c>
      <c r="B3130" s="4" t="s">
        <v>511</v>
      </c>
      <c r="C3130" t="s">
        <v>284</v>
      </c>
      <c r="D3130" t="s">
        <v>240</v>
      </c>
      <c r="E3130" t="s">
        <v>751</v>
      </c>
      <c r="F3130" s="4">
        <v>294</v>
      </c>
      <c r="G3130">
        <v>18</v>
      </c>
      <c r="H3130">
        <v>1</v>
      </c>
      <c r="I3130">
        <v>293</v>
      </c>
      <c r="J3130">
        <v>1.3276450511945399</v>
      </c>
      <c r="K3130">
        <v>6</v>
      </c>
      <c r="L3130">
        <v>2.0477815699658699E-2</v>
      </c>
      <c r="M3130">
        <v>59</v>
      </c>
      <c r="N3130">
        <v>475.74716981132099</v>
      </c>
      <c r="O3130">
        <v>0.20068027210884401</v>
      </c>
      <c r="P3130">
        <v>248</v>
      </c>
      <c r="Q3130">
        <v>40.979838709677402</v>
      </c>
      <c r="R3130">
        <v>99</v>
      </c>
      <c r="S3130">
        <v>109.79797979798001</v>
      </c>
      <c r="T3130">
        <v>92</v>
      </c>
      <c r="U3130">
        <v>130</v>
      </c>
      <c r="V3130">
        <v>85</v>
      </c>
      <c r="W3130">
        <v>14.882352941176499</v>
      </c>
      <c r="X3130">
        <v>192</v>
      </c>
      <c r="Y3130">
        <v>142.666666666667</v>
      </c>
      <c r="Z3130">
        <v>94</v>
      </c>
      <c r="AA3130">
        <v>477.79487179487199</v>
      </c>
      <c r="AB3130">
        <v>200</v>
      </c>
      <c r="AC3130">
        <v>190.943298969072</v>
      </c>
      <c r="AD3130">
        <v>0.65986394557823103</v>
      </c>
      <c r="AE3130">
        <v>27</v>
      </c>
      <c r="AF3130">
        <v>86.6666666666667</v>
      </c>
      <c r="AG3130">
        <v>9.1836734693877597E-2</v>
      </c>
      <c r="AH3130" s="4">
        <v>62</v>
      </c>
      <c r="AI3130">
        <v>0.79487179487179505</v>
      </c>
      <c r="AJ3130" s="4">
        <v>18</v>
      </c>
      <c r="AK3130">
        <v>0.230769230769231</v>
      </c>
      <c r="AL3130" s="4">
        <v>64</v>
      </c>
      <c r="AM3130">
        <v>0.32989690721649501</v>
      </c>
      <c r="AN3130" s="4">
        <v>23</v>
      </c>
      <c r="AO3130">
        <v>0.118556701030928</v>
      </c>
      <c r="AP3130" s="4">
        <v>1</v>
      </c>
      <c r="AQ3130">
        <v>3.40136054421769E-3</v>
      </c>
      <c r="AR3130" s="4">
        <v>2</v>
      </c>
      <c r="AS3130">
        <v>6.8027210884353704E-3</v>
      </c>
      <c r="AT3130" s="4">
        <v>0</v>
      </c>
      <c r="AU3130" s="4">
        <v>0</v>
      </c>
      <c r="AV3130" s="4">
        <v>10</v>
      </c>
      <c r="AW3130">
        <v>1.8846153846153799</v>
      </c>
      <c r="AX3130" s="4">
        <f t="shared" si="48"/>
        <v>156.0000000000004</v>
      </c>
      <c r="AY3130" s="4">
        <v>83</v>
      </c>
      <c r="AZ3130" s="4">
        <v>6.2048192771084301</v>
      </c>
    </row>
    <row r="3131" spans="1:52" x14ac:dyDescent="0.25">
      <c r="A3131" s="4">
        <v>2017</v>
      </c>
      <c r="B3131" s="4" t="s">
        <v>511</v>
      </c>
      <c r="C3131" t="s">
        <v>284</v>
      </c>
      <c r="D3131" t="s">
        <v>231</v>
      </c>
      <c r="E3131" t="s">
        <v>742</v>
      </c>
      <c r="F3131" s="4">
        <v>211</v>
      </c>
      <c r="G3131">
        <v>21</v>
      </c>
      <c r="H3131">
        <v>2.28571428571429</v>
      </c>
      <c r="I3131">
        <v>211</v>
      </c>
      <c r="J3131">
        <v>2.6303317535545001</v>
      </c>
      <c r="K3131">
        <v>0</v>
      </c>
      <c r="L3131">
        <v>0</v>
      </c>
      <c r="M3131">
        <v>36</v>
      </c>
      <c r="N3131">
        <v>604.91666666666697</v>
      </c>
      <c r="O3131">
        <v>0.17061611374407601</v>
      </c>
      <c r="P3131">
        <v>193</v>
      </c>
      <c r="Q3131">
        <v>46.316062176165801</v>
      </c>
      <c r="R3131">
        <v>93</v>
      </c>
      <c r="S3131">
        <v>124.204301075269</v>
      </c>
      <c r="T3131">
        <v>80</v>
      </c>
      <c r="U3131">
        <v>181.27500000000001</v>
      </c>
      <c r="V3131">
        <v>74</v>
      </c>
      <c r="W3131">
        <v>8.4459459459459492</v>
      </c>
      <c r="X3131">
        <v>117</v>
      </c>
      <c r="Y3131">
        <v>162.74358974359001</v>
      </c>
      <c r="Z3131">
        <v>89</v>
      </c>
      <c r="AA3131">
        <v>480.33928571428601</v>
      </c>
      <c r="AB3131">
        <v>122</v>
      </c>
      <c r="AC3131">
        <v>211.606557377049</v>
      </c>
      <c r="AD3131">
        <v>0.57819905213270095</v>
      </c>
      <c r="AE3131">
        <v>20</v>
      </c>
      <c r="AF3131">
        <v>129.1</v>
      </c>
      <c r="AG3131">
        <v>9.4786729857819899E-2</v>
      </c>
      <c r="AH3131" s="4">
        <v>57</v>
      </c>
      <c r="AI3131">
        <v>1.0178571428571399</v>
      </c>
      <c r="AJ3131" s="4">
        <v>23</v>
      </c>
      <c r="AK3131">
        <v>0.41071428571428598</v>
      </c>
      <c r="AL3131" s="4">
        <v>55</v>
      </c>
      <c r="AM3131">
        <v>0.45081967213114799</v>
      </c>
      <c r="AN3131" s="4">
        <v>5</v>
      </c>
      <c r="AO3131">
        <v>4.0983606557376998E-2</v>
      </c>
      <c r="AP3131" s="4">
        <v>1</v>
      </c>
      <c r="AQ3131">
        <v>4.739336492891E-3</v>
      </c>
      <c r="AR3131" s="4">
        <v>0</v>
      </c>
      <c r="AS3131">
        <v>0</v>
      </c>
      <c r="AT3131" s="4">
        <v>0</v>
      </c>
      <c r="AU3131" s="4">
        <v>0</v>
      </c>
      <c r="AV3131" s="4">
        <v>6</v>
      </c>
      <c r="AW3131">
        <v>1.8189655172413799</v>
      </c>
      <c r="AX3131" s="4">
        <f t="shared" si="48"/>
        <v>115.99999999999996</v>
      </c>
      <c r="AY3131" s="4">
        <v>77</v>
      </c>
      <c r="AZ3131" s="4">
        <v>9.2337662337662305</v>
      </c>
    </row>
    <row r="3132" spans="1:52" x14ac:dyDescent="0.25">
      <c r="A3132" s="4">
        <v>2017</v>
      </c>
      <c r="B3132" s="4" t="s">
        <v>511</v>
      </c>
      <c r="C3132" t="s">
        <v>284</v>
      </c>
      <c r="D3132" t="s">
        <v>229</v>
      </c>
      <c r="E3132" t="s">
        <v>740</v>
      </c>
      <c r="F3132" s="4">
        <v>123</v>
      </c>
      <c r="G3132">
        <v>3</v>
      </c>
      <c r="H3132">
        <v>2</v>
      </c>
      <c r="I3132">
        <v>123</v>
      </c>
      <c r="J3132">
        <v>4.9105691056910601</v>
      </c>
      <c r="K3132">
        <v>0</v>
      </c>
      <c r="L3132">
        <v>0</v>
      </c>
      <c r="M3132">
        <v>34</v>
      </c>
      <c r="N3132">
        <v>626.42307692307702</v>
      </c>
      <c r="O3132">
        <v>0.276422764227642</v>
      </c>
      <c r="P3132">
        <v>25</v>
      </c>
      <c r="Q3132">
        <v>75.319999999999993</v>
      </c>
      <c r="R3132">
        <v>16</v>
      </c>
      <c r="S3132">
        <v>74.5</v>
      </c>
      <c r="T3132">
        <v>5</v>
      </c>
      <c r="U3132">
        <v>159</v>
      </c>
      <c r="V3132">
        <v>5</v>
      </c>
      <c r="W3132">
        <v>25</v>
      </c>
      <c r="X3132">
        <v>101</v>
      </c>
      <c r="Y3132">
        <v>98.376237623762407</v>
      </c>
      <c r="Z3132">
        <v>6</v>
      </c>
      <c r="AA3132">
        <v>528.25</v>
      </c>
      <c r="AB3132">
        <v>117</v>
      </c>
      <c r="AC3132">
        <v>116.34188034188</v>
      </c>
      <c r="AD3132">
        <v>0.95121951219512202</v>
      </c>
      <c r="AE3132">
        <v>72</v>
      </c>
      <c r="AF3132">
        <v>81.6944444444444</v>
      </c>
      <c r="AG3132">
        <v>0.58536585365853699</v>
      </c>
      <c r="AH3132" s="4">
        <v>4</v>
      </c>
      <c r="AI3132">
        <v>1</v>
      </c>
      <c r="AJ3132" s="4">
        <v>0</v>
      </c>
      <c r="AK3132">
        <v>0</v>
      </c>
      <c r="AL3132" s="4">
        <v>27</v>
      </c>
      <c r="AM3132">
        <v>0.230769230769231</v>
      </c>
      <c r="AN3132" s="4">
        <v>8</v>
      </c>
      <c r="AO3132">
        <v>6.8376068376068397E-2</v>
      </c>
      <c r="AP3132" s="4">
        <v>2</v>
      </c>
      <c r="AQ3132">
        <v>1.6260162601626001E-2</v>
      </c>
      <c r="AR3132" s="4">
        <v>0</v>
      </c>
      <c r="AS3132">
        <v>0</v>
      </c>
      <c r="AT3132" s="4">
        <v>0</v>
      </c>
      <c r="AU3132" s="4">
        <v>0</v>
      </c>
      <c r="AV3132" s="4">
        <v>3</v>
      </c>
      <c r="AW3132">
        <v>1.5974025974026</v>
      </c>
      <c r="AX3132" s="4">
        <f t="shared" si="48"/>
        <v>76.999999999999872</v>
      </c>
      <c r="AY3132" s="4">
        <v>3</v>
      </c>
      <c r="AZ3132" s="4">
        <v>9.6666666666666696</v>
      </c>
    </row>
    <row r="3133" spans="1:52" x14ac:dyDescent="0.25">
      <c r="A3133" s="4">
        <v>2017</v>
      </c>
      <c r="B3133" s="4" t="s">
        <v>511</v>
      </c>
      <c r="C3133" t="s">
        <v>284</v>
      </c>
      <c r="D3133" t="s">
        <v>221</v>
      </c>
      <c r="E3133" t="s">
        <v>732</v>
      </c>
      <c r="F3133" s="4">
        <v>65</v>
      </c>
      <c r="G3133">
        <v>6</v>
      </c>
      <c r="H3133">
        <v>4.6666666666666696</v>
      </c>
      <c r="I3133">
        <v>65</v>
      </c>
      <c r="J3133">
        <v>5.12307692307692</v>
      </c>
      <c r="K3133">
        <v>0</v>
      </c>
      <c r="L3133">
        <v>0</v>
      </c>
      <c r="M3133">
        <v>41</v>
      </c>
      <c r="N3133">
        <v>11962.1111111111</v>
      </c>
      <c r="O3133">
        <v>0.63076923076923097</v>
      </c>
      <c r="P3133">
        <v>15</v>
      </c>
      <c r="Q3133">
        <v>78.599999999999994</v>
      </c>
      <c r="R3133">
        <v>23</v>
      </c>
      <c r="S3133">
        <v>77.260869565217405</v>
      </c>
      <c r="T3133">
        <v>8</v>
      </c>
      <c r="U3133">
        <v>172.5</v>
      </c>
      <c r="V3133">
        <v>8</v>
      </c>
      <c r="W3133">
        <v>2.375</v>
      </c>
      <c r="X3133">
        <v>48</v>
      </c>
      <c r="Y3133">
        <v>113.895833333333</v>
      </c>
      <c r="Z3133">
        <v>9</v>
      </c>
      <c r="AA3133">
        <v>410.33333333333297</v>
      </c>
      <c r="AB3133">
        <v>56</v>
      </c>
      <c r="AC3133">
        <v>153.08928571428601</v>
      </c>
      <c r="AD3133">
        <v>0.86153846153846203</v>
      </c>
      <c r="AE3133">
        <v>19</v>
      </c>
      <c r="AF3133">
        <v>68.052631578947398</v>
      </c>
      <c r="AG3133">
        <v>0.29230769230769199</v>
      </c>
      <c r="AH3133" s="4">
        <v>7</v>
      </c>
      <c r="AI3133">
        <v>1.1666666666666701</v>
      </c>
      <c r="AJ3133" s="4">
        <v>2</v>
      </c>
      <c r="AK3133">
        <v>0.33333333333333298</v>
      </c>
      <c r="AL3133" s="4">
        <v>20</v>
      </c>
      <c r="AM3133">
        <v>0.35714285714285698</v>
      </c>
      <c r="AN3133" s="4">
        <v>4</v>
      </c>
      <c r="AO3133">
        <v>7.1428571428571397E-2</v>
      </c>
      <c r="AP3133" s="4">
        <v>1</v>
      </c>
      <c r="AQ3133">
        <v>1.5384615384615399E-2</v>
      </c>
      <c r="AR3133" s="4">
        <v>0</v>
      </c>
      <c r="AS3133">
        <v>0</v>
      </c>
      <c r="AT3133" s="4">
        <v>0</v>
      </c>
      <c r="AU3133" s="4">
        <v>0</v>
      </c>
      <c r="AV3133" s="4">
        <v>0</v>
      </c>
      <c r="AW3133">
        <v>1.5476190476190499</v>
      </c>
      <c r="AX3133" s="4">
        <f t="shared" si="48"/>
        <v>41.999999999999936</v>
      </c>
      <c r="AY3133" s="4">
        <v>3</v>
      </c>
      <c r="AZ3133" s="4">
        <v>7</v>
      </c>
    </row>
    <row r="3134" spans="1:52" x14ac:dyDescent="0.25">
      <c r="A3134" s="4">
        <v>2017</v>
      </c>
      <c r="B3134" s="4" t="s">
        <v>511</v>
      </c>
      <c r="C3134" t="s">
        <v>284</v>
      </c>
      <c r="D3134" t="s">
        <v>225</v>
      </c>
      <c r="E3134" t="s">
        <v>736</v>
      </c>
      <c r="F3134" s="4">
        <v>43</v>
      </c>
      <c r="G3134">
        <v>2</v>
      </c>
      <c r="H3134">
        <v>0.5</v>
      </c>
      <c r="I3134">
        <v>43</v>
      </c>
      <c r="J3134">
        <v>4.8372093023255802</v>
      </c>
      <c r="K3134">
        <v>2</v>
      </c>
      <c r="L3134">
        <v>4.6511627906976702E-2</v>
      </c>
      <c r="M3134">
        <v>11</v>
      </c>
      <c r="N3134">
        <v>775.642857142857</v>
      </c>
      <c r="O3134">
        <v>0.25581395348837199</v>
      </c>
      <c r="P3134">
        <v>14</v>
      </c>
      <c r="Q3134">
        <v>185</v>
      </c>
      <c r="R3134">
        <v>19</v>
      </c>
      <c r="S3134">
        <v>139.36842105263199</v>
      </c>
      <c r="T3134">
        <v>1</v>
      </c>
      <c r="U3134">
        <v>76</v>
      </c>
      <c r="V3134">
        <v>1</v>
      </c>
      <c r="W3134">
        <v>148</v>
      </c>
      <c r="X3134">
        <v>31</v>
      </c>
      <c r="Y3134">
        <v>165.870967741935</v>
      </c>
      <c r="Z3134">
        <v>9</v>
      </c>
      <c r="AA3134">
        <v>584</v>
      </c>
      <c r="AB3134">
        <v>34</v>
      </c>
      <c r="AC3134">
        <v>214.558823529412</v>
      </c>
      <c r="AD3134">
        <v>0.79069767441860495</v>
      </c>
      <c r="AE3134">
        <v>8</v>
      </c>
      <c r="AF3134">
        <v>181.5</v>
      </c>
      <c r="AG3134">
        <v>0.186046511627907</v>
      </c>
      <c r="AH3134" s="4">
        <v>7</v>
      </c>
      <c r="AI3134">
        <v>1.4</v>
      </c>
      <c r="AJ3134" s="4">
        <v>3</v>
      </c>
      <c r="AK3134">
        <v>0.6</v>
      </c>
      <c r="AL3134" s="4">
        <v>14</v>
      </c>
      <c r="AM3134">
        <v>0.41176470588235298</v>
      </c>
      <c r="AN3134" s="4">
        <v>5</v>
      </c>
      <c r="AO3134">
        <v>0.14705882352941199</v>
      </c>
      <c r="AP3134" s="4">
        <v>0</v>
      </c>
      <c r="AQ3134">
        <v>0</v>
      </c>
      <c r="AR3134" s="4">
        <v>0</v>
      </c>
      <c r="AS3134">
        <v>0</v>
      </c>
      <c r="AT3134" s="4">
        <v>0</v>
      </c>
      <c r="AU3134" s="4">
        <v>0</v>
      </c>
      <c r="AV3134" s="4">
        <v>2</v>
      </c>
      <c r="AW3134">
        <v>1.34375</v>
      </c>
      <c r="AX3134" s="4">
        <f t="shared" si="48"/>
        <v>32</v>
      </c>
      <c r="AY3134" s="4">
        <v>1</v>
      </c>
      <c r="AZ3134" s="4">
        <v>0</v>
      </c>
    </row>
    <row r="3135" spans="1:52" x14ac:dyDescent="0.25">
      <c r="A3135" s="4">
        <v>2017</v>
      </c>
      <c r="B3135" s="4" t="s">
        <v>511</v>
      </c>
      <c r="C3135" t="s">
        <v>284</v>
      </c>
      <c r="D3135" t="s">
        <v>412</v>
      </c>
      <c r="E3135" t="s">
        <v>908</v>
      </c>
      <c r="F3135" s="4">
        <v>8</v>
      </c>
      <c r="G3135">
        <v>0</v>
      </c>
      <c r="H3135">
        <v>0</v>
      </c>
      <c r="I3135">
        <v>6</v>
      </c>
      <c r="J3135">
        <v>2.3333333333333299</v>
      </c>
      <c r="K3135">
        <v>0</v>
      </c>
      <c r="L3135">
        <v>0</v>
      </c>
      <c r="M3135">
        <v>2</v>
      </c>
      <c r="N3135">
        <v>92.5</v>
      </c>
      <c r="O3135">
        <v>0.25</v>
      </c>
      <c r="P3135">
        <v>4</v>
      </c>
      <c r="Q3135">
        <v>309.25</v>
      </c>
      <c r="R3135">
        <v>4</v>
      </c>
      <c r="S3135">
        <v>175</v>
      </c>
      <c r="T3135">
        <v>3</v>
      </c>
      <c r="U3135">
        <v>196</v>
      </c>
      <c r="V3135">
        <v>3</v>
      </c>
      <c r="W3135">
        <v>1.6666666666666701</v>
      </c>
      <c r="X3135">
        <v>3</v>
      </c>
      <c r="Y3135">
        <v>173</v>
      </c>
      <c r="Z3135">
        <v>3</v>
      </c>
      <c r="AA3135">
        <v>786</v>
      </c>
      <c r="AB3135">
        <v>3</v>
      </c>
      <c r="AC3135">
        <v>194.333333333333</v>
      </c>
      <c r="AD3135">
        <v>0.375</v>
      </c>
      <c r="AE3135">
        <v>0</v>
      </c>
      <c r="AF3135">
        <v>0</v>
      </c>
      <c r="AG3135">
        <v>0</v>
      </c>
      <c r="AH3135" s="4">
        <v>2</v>
      </c>
      <c r="AI3135">
        <v>2</v>
      </c>
      <c r="AJ3135" s="4">
        <v>1</v>
      </c>
      <c r="AK3135">
        <v>1</v>
      </c>
      <c r="AL3135" s="4">
        <v>2</v>
      </c>
      <c r="AM3135">
        <v>0.66666666666666696</v>
      </c>
      <c r="AN3135" s="4">
        <v>1</v>
      </c>
      <c r="AO3135">
        <v>0.33333333333333298</v>
      </c>
      <c r="AP3135" s="4">
        <v>0</v>
      </c>
      <c r="AQ3135">
        <v>0</v>
      </c>
      <c r="AR3135" s="4">
        <v>0</v>
      </c>
      <c r="AS3135">
        <v>0</v>
      </c>
      <c r="AT3135" s="4">
        <v>2</v>
      </c>
      <c r="AU3135" s="4">
        <v>0</v>
      </c>
      <c r="AV3135" s="4">
        <v>1</v>
      </c>
      <c r="AW3135">
        <v>1</v>
      </c>
      <c r="AX3135" s="4">
        <f t="shared" si="48"/>
        <v>8</v>
      </c>
      <c r="AY3135" s="4">
        <v>2</v>
      </c>
      <c r="AZ3135" s="4">
        <v>2</v>
      </c>
    </row>
    <row r="3136" spans="1:52" x14ac:dyDescent="0.25">
      <c r="A3136" s="4">
        <v>2017</v>
      </c>
      <c r="B3136" s="4" t="s">
        <v>511</v>
      </c>
      <c r="C3136" t="s">
        <v>284</v>
      </c>
      <c r="D3136" t="s">
        <v>229</v>
      </c>
      <c r="E3136" t="s">
        <v>740</v>
      </c>
      <c r="F3136" s="4">
        <v>1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 s="4">
        <v>0</v>
      </c>
      <c r="AI3136">
        <v>0</v>
      </c>
      <c r="AJ3136" s="4">
        <v>0</v>
      </c>
      <c r="AK3136">
        <v>0</v>
      </c>
      <c r="AL3136" s="4">
        <v>0</v>
      </c>
      <c r="AM3136">
        <v>0</v>
      </c>
      <c r="AN3136" s="4">
        <v>0</v>
      </c>
      <c r="AO3136">
        <v>0</v>
      </c>
      <c r="AP3136" s="4">
        <v>0</v>
      </c>
      <c r="AQ3136">
        <v>0</v>
      </c>
      <c r="AR3136" s="4">
        <v>0</v>
      </c>
      <c r="AS3136">
        <v>0</v>
      </c>
      <c r="AT3136" s="4">
        <v>0</v>
      </c>
      <c r="AU3136" s="4">
        <v>0</v>
      </c>
      <c r="AV3136" s="4">
        <v>0</v>
      </c>
      <c r="AW3136">
        <v>0</v>
      </c>
      <c r="AX3136" s="4">
        <f t="shared" si="48"/>
        <v>0</v>
      </c>
      <c r="AY3136" s="4">
        <v>0</v>
      </c>
      <c r="AZ3136" s="4">
        <v>0</v>
      </c>
    </row>
    <row r="3137" spans="1:52" x14ac:dyDescent="0.25">
      <c r="A3137" s="4">
        <v>2017</v>
      </c>
      <c r="B3137" s="4" t="s">
        <v>511</v>
      </c>
      <c r="C3137" t="s">
        <v>284</v>
      </c>
      <c r="D3137" t="s">
        <v>202</v>
      </c>
      <c r="E3137" t="s">
        <v>714</v>
      </c>
      <c r="F3137" s="4">
        <v>57</v>
      </c>
      <c r="G3137">
        <v>3</v>
      </c>
      <c r="H3137">
        <v>6</v>
      </c>
      <c r="I3137">
        <v>57</v>
      </c>
      <c r="J3137">
        <v>0.94736842105263197</v>
      </c>
      <c r="K3137">
        <v>0</v>
      </c>
      <c r="L3137">
        <v>0</v>
      </c>
      <c r="M3137">
        <v>9</v>
      </c>
      <c r="N3137">
        <v>953.05454545454495</v>
      </c>
      <c r="O3137">
        <v>0.157894736842105</v>
      </c>
      <c r="P3137">
        <v>43</v>
      </c>
      <c r="Q3137">
        <v>50.837209302325597</v>
      </c>
      <c r="R3137">
        <v>25</v>
      </c>
      <c r="S3137">
        <v>79.8</v>
      </c>
      <c r="T3137">
        <v>19</v>
      </c>
      <c r="U3137">
        <v>165.47368421052599</v>
      </c>
      <c r="V3137">
        <v>18</v>
      </c>
      <c r="W3137">
        <v>32.7222222222222</v>
      </c>
      <c r="X3137">
        <v>35</v>
      </c>
      <c r="Y3137">
        <v>148.4</v>
      </c>
      <c r="Z3137">
        <v>19</v>
      </c>
      <c r="AA3137">
        <v>442.30769230769198</v>
      </c>
      <c r="AB3137">
        <v>38</v>
      </c>
      <c r="AC3137">
        <v>197.68421052631601</v>
      </c>
      <c r="AD3137">
        <v>0.66666666666666696</v>
      </c>
      <c r="AE3137">
        <v>9</v>
      </c>
      <c r="AF3137">
        <v>106.777777777778</v>
      </c>
      <c r="AG3137">
        <v>0.157894736842105</v>
      </c>
      <c r="AH3137" s="4">
        <v>15</v>
      </c>
      <c r="AI3137">
        <v>1.15384615384615</v>
      </c>
      <c r="AJ3137" s="4">
        <v>4</v>
      </c>
      <c r="AK3137">
        <v>0.30769230769230799</v>
      </c>
      <c r="AL3137" s="4">
        <v>17</v>
      </c>
      <c r="AM3137">
        <v>0.44736842105263203</v>
      </c>
      <c r="AN3137" s="4">
        <v>4</v>
      </c>
      <c r="AO3137">
        <v>0.105263157894737</v>
      </c>
      <c r="AP3137" s="4">
        <v>0</v>
      </c>
      <c r="AQ3137">
        <v>0</v>
      </c>
      <c r="AR3137" s="4">
        <v>0</v>
      </c>
      <c r="AS3137">
        <v>0</v>
      </c>
      <c r="AT3137" s="4">
        <v>0</v>
      </c>
      <c r="AU3137" s="4">
        <v>0</v>
      </c>
      <c r="AV3137" s="4">
        <v>2</v>
      </c>
      <c r="AW3137">
        <v>1.9655172413793101</v>
      </c>
      <c r="AX3137" s="4">
        <f t="shared" si="48"/>
        <v>29.000000000000004</v>
      </c>
      <c r="AY3137" s="4">
        <v>18</v>
      </c>
      <c r="AZ3137" s="4">
        <v>1.6666666666666701</v>
      </c>
    </row>
    <row r="3138" spans="1:52" x14ac:dyDescent="0.25">
      <c r="A3138" s="4">
        <v>2017</v>
      </c>
      <c r="B3138" s="4" t="s">
        <v>511</v>
      </c>
      <c r="C3138" t="s">
        <v>284</v>
      </c>
      <c r="D3138" t="s">
        <v>285</v>
      </c>
      <c r="E3138" t="s">
        <v>791</v>
      </c>
      <c r="F3138" s="4">
        <v>538</v>
      </c>
      <c r="G3138">
        <v>141</v>
      </c>
      <c r="H3138">
        <v>1.3900709219858201</v>
      </c>
      <c r="I3138">
        <v>538</v>
      </c>
      <c r="J3138">
        <v>5.0669144981412604</v>
      </c>
      <c r="K3138">
        <v>22</v>
      </c>
      <c r="L3138">
        <v>4.08921933085502E-2</v>
      </c>
      <c r="M3138">
        <v>6</v>
      </c>
      <c r="N3138">
        <v>31.050279329608902</v>
      </c>
      <c r="O3138">
        <v>1.11524163568773E-2</v>
      </c>
      <c r="P3138">
        <v>344</v>
      </c>
      <c r="Q3138">
        <v>25.639534883720899</v>
      </c>
      <c r="R3138">
        <v>130</v>
      </c>
      <c r="S3138">
        <v>38.2615384615385</v>
      </c>
      <c r="T3138">
        <v>12</v>
      </c>
      <c r="U3138">
        <v>126.416666666667</v>
      </c>
      <c r="V3138">
        <v>12</v>
      </c>
      <c r="W3138">
        <v>4.5833333333333304</v>
      </c>
      <c r="X3138">
        <v>521</v>
      </c>
      <c r="Y3138">
        <v>62.466410748560499</v>
      </c>
      <c r="Z3138">
        <v>12</v>
      </c>
      <c r="AA3138">
        <v>576.45454545454504</v>
      </c>
      <c r="AB3138">
        <v>526</v>
      </c>
      <c r="AC3138">
        <v>80.306083650190104</v>
      </c>
      <c r="AD3138">
        <v>0.97769516728624495</v>
      </c>
      <c r="AE3138">
        <v>373</v>
      </c>
      <c r="AF3138">
        <v>62.193029490616603</v>
      </c>
      <c r="AG3138">
        <v>0.69330855018587401</v>
      </c>
      <c r="AH3138" s="4">
        <v>9</v>
      </c>
      <c r="AI3138">
        <v>0.81818181818181801</v>
      </c>
      <c r="AJ3138" s="4">
        <v>3</v>
      </c>
      <c r="AK3138">
        <v>0.27272727272727298</v>
      </c>
      <c r="AL3138" s="4">
        <v>66</v>
      </c>
      <c r="AM3138">
        <v>0.12547528517110301</v>
      </c>
      <c r="AN3138" s="4">
        <v>27</v>
      </c>
      <c r="AO3138">
        <v>5.1330798479087503E-2</v>
      </c>
      <c r="AP3138" s="4">
        <v>5</v>
      </c>
      <c r="AQ3138">
        <v>9.2936802973977699E-3</v>
      </c>
      <c r="AR3138" s="4">
        <v>2</v>
      </c>
      <c r="AS3138">
        <v>3.7174721189591098E-3</v>
      </c>
      <c r="AT3138" s="4">
        <v>0</v>
      </c>
      <c r="AU3138" s="4">
        <v>0</v>
      </c>
      <c r="AV3138" s="4">
        <v>2</v>
      </c>
      <c r="AW3138">
        <v>2.9398907103825098</v>
      </c>
      <c r="AX3138" s="4">
        <f t="shared" si="48"/>
        <v>183.00000000000023</v>
      </c>
      <c r="AY3138" s="4">
        <v>12</v>
      </c>
      <c r="AZ3138" s="4">
        <v>4.5833333333333304</v>
      </c>
    </row>
    <row r="3139" spans="1:52" x14ac:dyDescent="0.25">
      <c r="A3139" s="4">
        <v>2017</v>
      </c>
      <c r="B3139" s="4" t="s">
        <v>511</v>
      </c>
      <c r="C3139" t="s">
        <v>284</v>
      </c>
      <c r="D3139" t="s">
        <v>217</v>
      </c>
      <c r="E3139" t="s">
        <v>729</v>
      </c>
      <c r="F3139" s="4">
        <v>212</v>
      </c>
      <c r="G3139">
        <v>55</v>
      </c>
      <c r="H3139">
        <v>3.4545454545454501</v>
      </c>
      <c r="I3139">
        <v>211</v>
      </c>
      <c r="J3139">
        <v>4.4928909952606597</v>
      </c>
      <c r="K3139">
        <v>11</v>
      </c>
      <c r="L3139">
        <v>5.2132701421800903E-2</v>
      </c>
      <c r="M3139">
        <v>51</v>
      </c>
      <c r="N3139">
        <v>963.9</v>
      </c>
      <c r="O3139">
        <v>0.240566037735849</v>
      </c>
      <c r="P3139">
        <v>167</v>
      </c>
      <c r="Q3139">
        <v>42.191616766467099</v>
      </c>
      <c r="R3139">
        <v>73</v>
      </c>
      <c r="S3139">
        <v>82.698630136986296</v>
      </c>
      <c r="T3139">
        <v>35</v>
      </c>
      <c r="U3139">
        <v>186.085714285714</v>
      </c>
      <c r="V3139">
        <v>35</v>
      </c>
      <c r="W3139">
        <v>10.342857142857101</v>
      </c>
      <c r="X3139">
        <v>163</v>
      </c>
      <c r="Y3139">
        <v>101.19018404908</v>
      </c>
      <c r="Z3139">
        <v>39</v>
      </c>
      <c r="AA3139">
        <v>497.96296296296299</v>
      </c>
      <c r="AB3139">
        <v>172</v>
      </c>
      <c r="AC3139">
        <v>139.75438596491199</v>
      </c>
      <c r="AD3139">
        <v>0.80660377358490598</v>
      </c>
      <c r="AE3139">
        <v>80</v>
      </c>
      <c r="AF3139">
        <v>78.637500000000003</v>
      </c>
      <c r="AG3139">
        <v>0.37735849056603799</v>
      </c>
      <c r="AH3139" s="4">
        <v>25</v>
      </c>
      <c r="AI3139">
        <v>0.92592592592592604</v>
      </c>
      <c r="AJ3139" s="4">
        <v>5</v>
      </c>
      <c r="AK3139">
        <v>0.18518518518518501</v>
      </c>
      <c r="AL3139" s="4">
        <v>41</v>
      </c>
      <c r="AM3139">
        <v>0.23976608187134499</v>
      </c>
      <c r="AN3139" s="4">
        <v>8</v>
      </c>
      <c r="AO3139">
        <v>4.6783625730994101E-2</v>
      </c>
      <c r="AP3139" s="4">
        <v>2</v>
      </c>
      <c r="AQ3139">
        <v>9.4339622641509396E-3</v>
      </c>
      <c r="AR3139" s="4">
        <v>0</v>
      </c>
      <c r="AS3139">
        <v>0</v>
      </c>
      <c r="AT3139" s="4">
        <v>1</v>
      </c>
      <c r="AU3139" s="4">
        <v>0</v>
      </c>
      <c r="AV3139" s="4">
        <v>2</v>
      </c>
      <c r="AW3139">
        <v>2.2934782608695699</v>
      </c>
      <c r="AX3139" s="4">
        <f t="shared" ref="AX3139:AX3202" si="49">IF(ISERROR(F3139/AW3139),0,F3139/AW3139)</f>
        <v>92.43601895734578</v>
      </c>
      <c r="AY3139" s="4">
        <v>33</v>
      </c>
      <c r="AZ3139" s="4">
        <v>4.51515151515152</v>
      </c>
    </row>
    <row r="3140" spans="1:52" x14ac:dyDescent="0.25">
      <c r="A3140" s="4">
        <v>2017</v>
      </c>
      <c r="B3140" s="4" t="s">
        <v>511</v>
      </c>
      <c r="C3140" t="s">
        <v>284</v>
      </c>
      <c r="D3140" t="s">
        <v>419</v>
      </c>
      <c r="E3140" t="s">
        <v>917</v>
      </c>
      <c r="F3140" s="4">
        <v>1</v>
      </c>
      <c r="G3140">
        <v>0</v>
      </c>
      <c r="H3140">
        <v>0</v>
      </c>
      <c r="I3140">
        <v>1</v>
      </c>
      <c r="J3140">
        <v>2</v>
      </c>
      <c r="K3140">
        <v>0</v>
      </c>
      <c r="L3140">
        <v>0</v>
      </c>
      <c r="M3140">
        <v>1</v>
      </c>
      <c r="N3140">
        <v>0</v>
      </c>
      <c r="O3140">
        <v>1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1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 s="4">
        <v>1</v>
      </c>
      <c r="AI3140">
        <v>0</v>
      </c>
      <c r="AJ3140" s="4">
        <v>0</v>
      </c>
      <c r="AK3140">
        <v>0</v>
      </c>
      <c r="AL3140" s="4">
        <v>0</v>
      </c>
      <c r="AM3140">
        <v>0</v>
      </c>
      <c r="AN3140" s="4">
        <v>0</v>
      </c>
      <c r="AO3140">
        <v>0</v>
      </c>
      <c r="AP3140" s="4">
        <v>0</v>
      </c>
      <c r="AQ3140">
        <v>0</v>
      </c>
      <c r="AR3140" s="4">
        <v>0</v>
      </c>
      <c r="AS3140">
        <v>0</v>
      </c>
      <c r="AT3140" s="4">
        <v>0</v>
      </c>
      <c r="AU3140" s="4">
        <v>0</v>
      </c>
      <c r="AV3140" s="4">
        <v>0</v>
      </c>
      <c r="AW3140">
        <v>1</v>
      </c>
      <c r="AX3140" s="4">
        <f t="shared" si="49"/>
        <v>1</v>
      </c>
      <c r="AY3140" s="4">
        <v>0</v>
      </c>
      <c r="AZ3140" s="4">
        <v>0</v>
      </c>
    </row>
    <row r="3141" spans="1:52" x14ac:dyDescent="0.25">
      <c r="A3141" s="4">
        <v>2017</v>
      </c>
      <c r="B3141" s="4" t="s">
        <v>511</v>
      </c>
      <c r="C3141" t="s">
        <v>284</v>
      </c>
      <c r="D3141" t="s">
        <v>203</v>
      </c>
      <c r="E3141" t="s">
        <v>715</v>
      </c>
      <c r="F3141" s="4">
        <v>60</v>
      </c>
      <c r="G3141">
        <v>25</v>
      </c>
      <c r="H3141">
        <v>3.24</v>
      </c>
      <c r="I3141">
        <v>60</v>
      </c>
      <c r="J3141">
        <v>5.7333333333333298</v>
      </c>
      <c r="K3141">
        <v>4</v>
      </c>
      <c r="L3141">
        <v>6.6666666666666693E-2</v>
      </c>
      <c r="M3141">
        <v>57</v>
      </c>
      <c r="N3141">
        <v>9133.15</v>
      </c>
      <c r="O3141">
        <v>0.95</v>
      </c>
      <c r="P3141">
        <v>49</v>
      </c>
      <c r="Q3141">
        <v>57.816326530612201</v>
      </c>
      <c r="R3141">
        <v>30</v>
      </c>
      <c r="S3141">
        <v>107.133333333333</v>
      </c>
      <c r="T3141">
        <v>20</v>
      </c>
      <c r="U3141">
        <v>122.3</v>
      </c>
      <c r="V3141">
        <v>20</v>
      </c>
      <c r="W3141">
        <v>18.8</v>
      </c>
      <c r="X3141">
        <v>40</v>
      </c>
      <c r="Y3141">
        <v>75.5</v>
      </c>
      <c r="Z3141">
        <v>20</v>
      </c>
      <c r="AA3141">
        <v>436.30769230769198</v>
      </c>
      <c r="AB3141">
        <v>40</v>
      </c>
      <c r="AC3141">
        <v>120.875</v>
      </c>
      <c r="AD3141">
        <v>0.66666666666666696</v>
      </c>
      <c r="AE3141">
        <v>23</v>
      </c>
      <c r="AF3141">
        <v>97.956521739130395</v>
      </c>
      <c r="AG3141">
        <v>0.38333333333333303</v>
      </c>
      <c r="AH3141" s="4">
        <v>13</v>
      </c>
      <c r="AI3141">
        <v>1</v>
      </c>
      <c r="AJ3141" s="4">
        <v>2</v>
      </c>
      <c r="AK3141">
        <v>0.15384615384615399</v>
      </c>
      <c r="AL3141" s="4">
        <v>4</v>
      </c>
      <c r="AM3141">
        <v>0.1</v>
      </c>
      <c r="AN3141" s="4">
        <v>1</v>
      </c>
      <c r="AO3141">
        <v>2.5000000000000001E-2</v>
      </c>
      <c r="AP3141" s="4">
        <v>0</v>
      </c>
      <c r="AQ3141">
        <v>0</v>
      </c>
      <c r="AR3141" s="4">
        <v>0</v>
      </c>
      <c r="AS3141">
        <v>0</v>
      </c>
      <c r="AT3141" s="4">
        <v>0</v>
      </c>
      <c r="AU3141" s="4">
        <v>0</v>
      </c>
      <c r="AV3141" s="4">
        <v>0</v>
      </c>
      <c r="AW3141">
        <v>3</v>
      </c>
      <c r="AX3141" s="4">
        <f t="shared" si="49"/>
        <v>20</v>
      </c>
      <c r="AY3141" s="4">
        <v>20</v>
      </c>
      <c r="AZ3141" s="4">
        <v>4.1500000000000004</v>
      </c>
    </row>
    <row r="3142" spans="1:52" x14ac:dyDescent="0.25">
      <c r="A3142" s="4">
        <v>2017</v>
      </c>
      <c r="B3142" s="4" t="s">
        <v>511</v>
      </c>
      <c r="C3142" t="s">
        <v>284</v>
      </c>
      <c r="D3142" t="s">
        <v>204</v>
      </c>
      <c r="E3142" t="s">
        <v>716</v>
      </c>
      <c r="F3142" s="4">
        <v>44</v>
      </c>
      <c r="G3142">
        <v>4</v>
      </c>
      <c r="H3142">
        <v>0.5</v>
      </c>
      <c r="I3142">
        <v>44</v>
      </c>
      <c r="J3142">
        <v>5.5909090909090899</v>
      </c>
      <c r="K3142">
        <v>0</v>
      </c>
      <c r="L3142">
        <v>0</v>
      </c>
      <c r="M3142">
        <v>12</v>
      </c>
      <c r="N3142">
        <v>1070.8636363636399</v>
      </c>
      <c r="O3142">
        <v>0.27272727272727298</v>
      </c>
      <c r="P3142">
        <v>3</v>
      </c>
      <c r="Q3142">
        <v>793.33333333333303</v>
      </c>
      <c r="R3142">
        <v>12</v>
      </c>
      <c r="S3142">
        <v>66.9166666666667</v>
      </c>
      <c r="T3142">
        <v>6</v>
      </c>
      <c r="U3142">
        <v>202.333333333333</v>
      </c>
      <c r="V3142">
        <v>5</v>
      </c>
      <c r="W3142">
        <v>2.4</v>
      </c>
      <c r="X3142">
        <v>37</v>
      </c>
      <c r="Y3142">
        <v>98.270270270270302</v>
      </c>
      <c r="Z3142">
        <v>6</v>
      </c>
      <c r="AA3142">
        <v>400.75</v>
      </c>
      <c r="AB3142">
        <v>38</v>
      </c>
      <c r="AC3142">
        <v>137.92105263157899</v>
      </c>
      <c r="AD3142">
        <v>0.86363636363636398</v>
      </c>
      <c r="AE3142">
        <v>18</v>
      </c>
      <c r="AF3142">
        <v>93.2222222222222</v>
      </c>
      <c r="AG3142">
        <v>0.40909090909090901</v>
      </c>
      <c r="AH3142" s="4">
        <v>5</v>
      </c>
      <c r="AI3142">
        <v>1.25</v>
      </c>
      <c r="AJ3142" s="4">
        <v>0</v>
      </c>
      <c r="AK3142">
        <v>0</v>
      </c>
      <c r="AL3142" s="4">
        <v>11</v>
      </c>
      <c r="AM3142">
        <v>0.28947368421052599</v>
      </c>
      <c r="AN3142" s="4">
        <v>1</v>
      </c>
      <c r="AO3142">
        <v>2.6315789473684199E-2</v>
      </c>
      <c r="AP3142" s="4">
        <v>1</v>
      </c>
      <c r="AQ3142">
        <v>2.27272727272727E-2</v>
      </c>
      <c r="AR3142" s="4">
        <v>0</v>
      </c>
      <c r="AS3142">
        <v>0</v>
      </c>
      <c r="AT3142" s="4">
        <v>0</v>
      </c>
      <c r="AU3142" s="4">
        <v>0</v>
      </c>
      <c r="AV3142" s="4">
        <v>0</v>
      </c>
      <c r="AW3142">
        <v>1.5172413793103401</v>
      </c>
      <c r="AX3142" s="4">
        <f t="shared" si="49"/>
        <v>29.000000000000089</v>
      </c>
      <c r="AY3142" s="4">
        <v>6</v>
      </c>
      <c r="AZ3142" s="4">
        <v>0.16666666666666699</v>
      </c>
    </row>
    <row r="3143" spans="1:52" x14ac:dyDescent="0.25">
      <c r="A3143" s="4">
        <v>2017</v>
      </c>
      <c r="B3143" s="4" t="s">
        <v>511</v>
      </c>
      <c r="C3143" t="s">
        <v>284</v>
      </c>
      <c r="D3143" t="s">
        <v>287</v>
      </c>
      <c r="E3143" t="s">
        <v>793</v>
      </c>
      <c r="F3143" s="4">
        <v>190</v>
      </c>
      <c r="G3143">
        <v>54</v>
      </c>
      <c r="H3143">
        <v>3.1296296296296302</v>
      </c>
      <c r="I3143">
        <v>185</v>
      </c>
      <c r="J3143">
        <v>5.0756756756756802</v>
      </c>
      <c r="K3143">
        <v>4</v>
      </c>
      <c r="L3143">
        <v>2.1621621621621599E-2</v>
      </c>
      <c r="M3143">
        <v>15</v>
      </c>
      <c r="N3143">
        <v>471.696132596685</v>
      </c>
      <c r="O3143">
        <v>7.8947368421052599E-2</v>
      </c>
      <c r="P3143">
        <v>105</v>
      </c>
      <c r="Q3143">
        <v>49.771428571428601</v>
      </c>
      <c r="R3143">
        <v>28</v>
      </c>
      <c r="S3143">
        <v>60.892857142857103</v>
      </c>
      <c r="T3143">
        <v>3</v>
      </c>
      <c r="U3143">
        <v>205.666666666667</v>
      </c>
      <c r="V3143">
        <v>2</v>
      </c>
      <c r="W3143">
        <v>10.5</v>
      </c>
      <c r="X3143">
        <v>176</v>
      </c>
      <c r="Y3143">
        <v>82.215909090909093</v>
      </c>
      <c r="Z3143">
        <v>3</v>
      </c>
      <c r="AA3143">
        <v>450</v>
      </c>
      <c r="AB3143">
        <v>182</v>
      </c>
      <c r="AC3143">
        <v>100.340659340659</v>
      </c>
      <c r="AD3143">
        <v>0.95789473684210502</v>
      </c>
      <c r="AE3143">
        <v>130</v>
      </c>
      <c r="AF3143">
        <v>88.376923076923106</v>
      </c>
      <c r="AG3143">
        <v>0.68421052631579005</v>
      </c>
      <c r="AH3143" s="4">
        <v>2</v>
      </c>
      <c r="AI3143">
        <v>0.66666666666666696</v>
      </c>
      <c r="AJ3143" s="4">
        <v>1</v>
      </c>
      <c r="AK3143">
        <v>0.33333333333333298</v>
      </c>
      <c r="AL3143" s="4">
        <v>20</v>
      </c>
      <c r="AM3143">
        <v>0.10989010989011</v>
      </c>
      <c r="AN3143" s="4">
        <v>3</v>
      </c>
      <c r="AO3143">
        <v>1.6483516483516501E-2</v>
      </c>
      <c r="AP3143" s="4">
        <v>3</v>
      </c>
      <c r="AQ3143">
        <v>1.5789473684210499E-2</v>
      </c>
      <c r="AR3143" s="4">
        <v>0</v>
      </c>
      <c r="AS3143">
        <v>0</v>
      </c>
      <c r="AT3143" s="4">
        <v>5</v>
      </c>
      <c r="AU3143" s="4">
        <v>0</v>
      </c>
      <c r="AV3143" s="4">
        <v>2</v>
      </c>
      <c r="AW3143">
        <v>3.3035714285714302</v>
      </c>
      <c r="AX3143" s="4">
        <f t="shared" si="49"/>
        <v>57.513513513513487</v>
      </c>
      <c r="AY3143" s="4">
        <v>3</v>
      </c>
      <c r="AZ3143" s="4">
        <v>14.3333333333333</v>
      </c>
    </row>
    <row r="3144" spans="1:52" x14ac:dyDescent="0.25">
      <c r="A3144" s="4">
        <v>2017</v>
      </c>
      <c r="B3144" s="4" t="s">
        <v>511</v>
      </c>
      <c r="C3144" t="s">
        <v>284</v>
      </c>
      <c r="D3144" t="s">
        <v>286</v>
      </c>
      <c r="E3144" t="s">
        <v>792</v>
      </c>
      <c r="F3144" s="4">
        <v>325</v>
      </c>
      <c r="G3144">
        <v>155</v>
      </c>
      <c r="H3144">
        <v>6.6967741935483902</v>
      </c>
      <c r="I3144">
        <v>319</v>
      </c>
      <c r="J3144">
        <v>10.163009404388699</v>
      </c>
      <c r="K3144">
        <v>14</v>
      </c>
      <c r="L3144">
        <v>4.3887147335423198E-2</v>
      </c>
      <c r="M3144">
        <v>198</v>
      </c>
      <c r="N3144">
        <v>1952.0729927007301</v>
      </c>
      <c r="O3144">
        <v>0.60923076923076902</v>
      </c>
      <c r="P3144">
        <v>190</v>
      </c>
      <c r="Q3144">
        <v>44.894736842105303</v>
      </c>
      <c r="R3144">
        <v>24</v>
      </c>
      <c r="S3144">
        <v>136.166666666667</v>
      </c>
      <c r="T3144">
        <v>6</v>
      </c>
      <c r="U3144">
        <v>289.66666666666703</v>
      </c>
      <c r="V3144">
        <v>5</v>
      </c>
      <c r="W3144">
        <v>6.6</v>
      </c>
      <c r="X3144">
        <v>288</v>
      </c>
      <c r="Y3144">
        <v>82.34375</v>
      </c>
      <c r="Z3144">
        <v>8</v>
      </c>
      <c r="AA3144">
        <v>646.625</v>
      </c>
      <c r="AB3144">
        <v>312</v>
      </c>
      <c r="AC3144">
        <v>108.38782051282099</v>
      </c>
      <c r="AD3144">
        <v>0.96</v>
      </c>
      <c r="AE3144">
        <v>228</v>
      </c>
      <c r="AF3144">
        <v>84.859649122806999</v>
      </c>
      <c r="AG3144">
        <v>0.701538461538462</v>
      </c>
      <c r="AH3144" s="4">
        <v>8</v>
      </c>
      <c r="AI3144">
        <v>1</v>
      </c>
      <c r="AJ3144" s="4">
        <v>4</v>
      </c>
      <c r="AK3144">
        <v>0.5</v>
      </c>
      <c r="AL3144" s="4">
        <v>31</v>
      </c>
      <c r="AM3144">
        <v>9.9358974358974297E-2</v>
      </c>
      <c r="AN3144" s="4">
        <v>19</v>
      </c>
      <c r="AO3144">
        <v>6.0897435897435903E-2</v>
      </c>
      <c r="AP3144" s="4">
        <v>4</v>
      </c>
      <c r="AQ3144">
        <v>1.2307692307692301E-2</v>
      </c>
      <c r="AR3144" s="4">
        <v>1</v>
      </c>
      <c r="AS3144">
        <v>3.07692307692308E-3</v>
      </c>
      <c r="AT3144" s="4">
        <v>5</v>
      </c>
      <c r="AU3144" s="4">
        <v>0</v>
      </c>
      <c r="AV3144" s="4">
        <v>9</v>
      </c>
      <c r="AW3144">
        <v>2.71186440677966</v>
      </c>
      <c r="AX3144" s="4">
        <f t="shared" si="49"/>
        <v>119.84375000000004</v>
      </c>
      <c r="AY3144" s="4">
        <v>6</v>
      </c>
      <c r="AZ3144" s="4">
        <v>3</v>
      </c>
    </row>
    <row r="3145" spans="1:52" x14ac:dyDescent="0.25">
      <c r="A3145" s="4">
        <v>2017</v>
      </c>
      <c r="B3145" s="4" t="s">
        <v>511</v>
      </c>
      <c r="C3145" t="s">
        <v>284</v>
      </c>
      <c r="D3145" t="s">
        <v>224</v>
      </c>
      <c r="E3145" t="s">
        <v>735</v>
      </c>
      <c r="F3145" s="4">
        <v>198</v>
      </c>
      <c r="G3145">
        <v>28</v>
      </c>
      <c r="H3145">
        <v>8.1428571428571406</v>
      </c>
      <c r="I3145">
        <v>198</v>
      </c>
      <c r="J3145">
        <v>3.5353535353535399</v>
      </c>
      <c r="K3145">
        <v>13</v>
      </c>
      <c r="L3145">
        <v>6.5656565656565705E-2</v>
      </c>
      <c r="M3145">
        <v>120</v>
      </c>
      <c r="N3145">
        <v>2559.5666666666698</v>
      </c>
      <c r="O3145">
        <v>0.60606060606060597</v>
      </c>
      <c r="P3145">
        <v>150</v>
      </c>
      <c r="Q3145">
        <v>47.533333333333303</v>
      </c>
      <c r="R3145">
        <v>56</v>
      </c>
      <c r="S3145">
        <v>167.03571428571399</v>
      </c>
      <c r="T3145">
        <v>73</v>
      </c>
      <c r="U3145">
        <v>147.671232876712</v>
      </c>
      <c r="V3145">
        <v>60</v>
      </c>
      <c r="W3145">
        <v>14.85</v>
      </c>
      <c r="X3145">
        <v>117</v>
      </c>
      <c r="Y3145">
        <v>129.49572649572701</v>
      </c>
      <c r="Z3145">
        <v>79</v>
      </c>
      <c r="AA3145">
        <v>523.82456140350905</v>
      </c>
      <c r="AB3145">
        <v>119</v>
      </c>
      <c r="AC3145">
        <v>165.36206896551701</v>
      </c>
      <c r="AD3145">
        <v>0.58585858585858597</v>
      </c>
      <c r="AE3145">
        <v>24</v>
      </c>
      <c r="AF3145">
        <v>65.4166666666667</v>
      </c>
      <c r="AG3145">
        <v>0.12121212121212099</v>
      </c>
      <c r="AH3145" s="4">
        <v>54</v>
      </c>
      <c r="AI3145">
        <v>0.94736842105263197</v>
      </c>
      <c r="AJ3145" s="4">
        <v>15</v>
      </c>
      <c r="AK3145">
        <v>0.26315789473684198</v>
      </c>
      <c r="AL3145" s="4">
        <v>36</v>
      </c>
      <c r="AM3145">
        <v>0.31034482758620702</v>
      </c>
      <c r="AN3145" s="4">
        <v>2</v>
      </c>
      <c r="AO3145">
        <v>1.72413793103448E-2</v>
      </c>
      <c r="AP3145" s="4">
        <v>2</v>
      </c>
      <c r="AQ3145">
        <v>1.01010101010101E-2</v>
      </c>
      <c r="AR3145" s="4">
        <v>0</v>
      </c>
      <c r="AS3145">
        <v>0</v>
      </c>
      <c r="AT3145" s="4">
        <v>0</v>
      </c>
      <c r="AU3145" s="4">
        <v>0</v>
      </c>
      <c r="AV3145" s="4">
        <v>4</v>
      </c>
      <c r="AW3145">
        <v>1.90384615384615</v>
      </c>
      <c r="AX3145" s="4">
        <f t="shared" si="49"/>
        <v>104.00000000000021</v>
      </c>
      <c r="AY3145" s="4">
        <v>64</v>
      </c>
      <c r="AZ3145" s="4">
        <v>8.96875</v>
      </c>
    </row>
    <row r="3146" spans="1:52" x14ac:dyDescent="0.25">
      <c r="A3146" s="4">
        <v>2017</v>
      </c>
      <c r="B3146" s="4" t="s">
        <v>511</v>
      </c>
      <c r="C3146" t="s">
        <v>284</v>
      </c>
      <c r="D3146" t="s">
        <v>213</v>
      </c>
      <c r="E3146" t="s">
        <v>725</v>
      </c>
      <c r="F3146" s="4">
        <v>63</v>
      </c>
      <c r="G3146">
        <v>10</v>
      </c>
      <c r="H3146">
        <v>2.7</v>
      </c>
      <c r="I3146">
        <v>62</v>
      </c>
      <c r="J3146">
        <v>4</v>
      </c>
      <c r="K3146">
        <v>4</v>
      </c>
      <c r="L3146">
        <v>6.4516129032258104E-2</v>
      </c>
      <c r="M3146">
        <v>17</v>
      </c>
      <c r="N3146">
        <v>1302.67857142857</v>
      </c>
      <c r="O3146">
        <v>0.26984126984126999</v>
      </c>
      <c r="P3146">
        <v>56</v>
      </c>
      <c r="Q3146">
        <v>46.464285714285701</v>
      </c>
      <c r="R3146">
        <v>21</v>
      </c>
      <c r="S3146">
        <v>122.904761904762</v>
      </c>
      <c r="T3146">
        <v>28</v>
      </c>
      <c r="U3146">
        <v>170.107142857143</v>
      </c>
      <c r="V3146">
        <v>26</v>
      </c>
      <c r="W3146">
        <v>8.8461538461538503</v>
      </c>
      <c r="X3146">
        <v>32</v>
      </c>
      <c r="Y3146">
        <v>149.96875</v>
      </c>
      <c r="Z3146">
        <v>30</v>
      </c>
      <c r="AA3146">
        <v>787.90476190476204</v>
      </c>
      <c r="AB3146">
        <v>32</v>
      </c>
      <c r="AC3146">
        <v>232.09375</v>
      </c>
      <c r="AD3146">
        <v>0.50793650793650802</v>
      </c>
      <c r="AE3146">
        <v>4</v>
      </c>
      <c r="AF3146">
        <v>232.5</v>
      </c>
      <c r="AG3146">
        <v>6.3492063492063502E-2</v>
      </c>
      <c r="AH3146" s="4">
        <v>23</v>
      </c>
      <c r="AI3146">
        <v>1.0952380952381</v>
      </c>
      <c r="AJ3146" s="4">
        <v>7</v>
      </c>
      <c r="AK3146">
        <v>0.33333333333333298</v>
      </c>
      <c r="AL3146" s="4">
        <v>11</v>
      </c>
      <c r="AM3146">
        <v>0.34375</v>
      </c>
      <c r="AN3146" s="4">
        <v>0</v>
      </c>
      <c r="AO3146">
        <v>0</v>
      </c>
      <c r="AP3146" s="4">
        <v>0</v>
      </c>
      <c r="AQ3146">
        <v>0</v>
      </c>
      <c r="AR3146" s="4">
        <v>0</v>
      </c>
      <c r="AS3146">
        <v>0</v>
      </c>
      <c r="AT3146" s="4">
        <v>1</v>
      </c>
      <c r="AU3146" s="4">
        <v>0</v>
      </c>
      <c r="AV3146" s="4">
        <v>0</v>
      </c>
      <c r="AW3146">
        <v>1.6315789473684199</v>
      </c>
      <c r="AX3146" s="4">
        <f t="shared" si="49"/>
        <v>38.612903225806477</v>
      </c>
      <c r="AY3146" s="4">
        <v>26</v>
      </c>
      <c r="AZ3146" s="4">
        <v>8.1923076923076898</v>
      </c>
    </row>
    <row r="3147" spans="1:52" x14ac:dyDescent="0.25">
      <c r="A3147" s="4">
        <v>2017</v>
      </c>
      <c r="B3147" s="4" t="s">
        <v>511</v>
      </c>
      <c r="C3147" t="s">
        <v>284</v>
      </c>
      <c r="D3147" t="s">
        <v>239</v>
      </c>
      <c r="E3147" t="s">
        <v>750</v>
      </c>
      <c r="F3147" s="4">
        <v>23</v>
      </c>
      <c r="G3147">
        <v>8</v>
      </c>
      <c r="H3147">
        <v>1.625</v>
      </c>
      <c r="I3147">
        <v>23</v>
      </c>
      <c r="J3147">
        <v>4.7826086956521703</v>
      </c>
      <c r="K3147">
        <v>2</v>
      </c>
      <c r="L3147">
        <v>8.6956521739130405E-2</v>
      </c>
      <c r="M3147">
        <v>0</v>
      </c>
      <c r="N3147">
        <v>9.3043478260869605</v>
      </c>
      <c r="O3147">
        <v>0</v>
      </c>
      <c r="P3147">
        <v>18</v>
      </c>
      <c r="Q3147">
        <v>41.5</v>
      </c>
      <c r="R3147">
        <v>6</v>
      </c>
      <c r="S3147">
        <v>61</v>
      </c>
      <c r="T3147">
        <v>0</v>
      </c>
      <c r="U3147">
        <v>0</v>
      </c>
      <c r="V3147">
        <v>0</v>
      </c>
      <c r="W3147">
        <v>0</v>
      </c>
      <c r="X3147">
        <v>22</v>
      </c>
      <c r="Y3147">
        <v>111.59090909090899</v>
      </c>
      <c r="Z3147">
        <v>0</v>
      </c>
      <c r="AA3147">
        <v>0</v>
      </c>
      <c r="AB3147">
        <v>23</v>
      </c>
      <c r="AC3147">
        <v>134.565217391304</v>
      </c>
      <c r="AD3147">
        <v>1</v>
      </c>
      <c r="AE3147">
        <v>15</v>
      </c>
      <c r="AF3147">
        <v>86.4</v>
      </c>
      <c r="AG3147">
        <v>0.65217391304347805</v>
      </c>
      <c r="AH3147" s="4">
        <v>0</v>
      </c>
      <c r="AI3147">
        <v>0</v>
      </c>
      <c r="AJ3147" s="4">
        <v>0</v>
      </c>
      <c r="AK3147">
        <v>0</v>
      </c>
      <c r="AL3147" s="4">
        <v>6</v>
      </c>
      <c r="AM3147">
        <v>0.26086956521739102</v>
      </c>
      <c r="AN3147" s="4">
        <v>2</v>
      </c>
      <c r="AO3147">
        <v>8.6956521739130405E-2</v>
      </c>
      <c r="AP3147" s="4">
        <v>0</v>
      </c>
      <c r="AQ3147">
        <v>0</v>
      </c>
      <c r="AR3147" s="4">
        <v>0</v>
      </c>
      <c r="AS3147">
        <v>0</v>
      </c>
      <c r="AT3147" s="4">
        <v>0</v>
      </c>
      <c r="AU3147" s="4">
        <v>0</v>
      </c>
      <c r="AV3147" s="4">
        <v>0</v>
      </c>
      <c r="AW3147">
        <v>2.875</v>
      </c>
      <c r="AX3147" s="4">
        <f t="shared" si="49"/>
        <v>8</v>
      </c>
      <c r="AY3147" s="4">
        <v>0</v>
      </c>
      <c r="AZ3147" s="4">
        <v>0</v>
      </c>
    </row>
    <row r="3148" spans="1:52" x14ac:dyDescent="0.25">
      <c r="A3148" s="4">
        <v>2017</v>
      </c>
      <c r="B3148" s="4" t="s">
        <v>511</v>
      </c>
      <c r="C3148" t="s">
        <v>284</v>
      </c>
      <c r="D3148" t="s">
        <v>209</v>
      </c>
      <c r="E3148" t="s">
        <v>721</v>
      </c>
      <c r="F3148" s="4">
        <v>54</v>
      </c>
      <c r="G3148">
        <v>0</v>
      </c>
      <c r="H3148">
        <v>0</v>
      </c>
      <c r="I3148">
        <v>54</v>
      </c>
      <c r="J3148">
        <v>3.0185185185185199</v>
      </c>
      <c r="K3148">
        <v>0</v>
      </c>
      <c r="L3148">
        <v>0</v>
      </c>
      <c r="M3148">
        <v>8</v>
      </c>
      <c r="N3148">
        <v>610.42592592592598</v>
      </c>
      <c r="O3148">
        <v>0.148148148148148</v>
      </c>
      <c r="P3148">
        <v>8</v>
      </c>
      <c r="Q3148">
        <v>223.75</v>
      </c>
      <c r="R3148">
        <v>21</v>
      </c>
      <c r="S3148">
        <v>158.333333333333</v>
      </c>
      <c r="T3148">
        <v>4</v>
      </c>
      <c r="U3148">
        <v>140.5</v>
      </c>
      <c r="V3148">
        <v>4</v>
      </c>
      <c r="W3148">
        <v>11.25</v>
      </c>
      <c r="X3148">
        <v>50</v>
      </c>
      <c r="Y3148">
        <v>99.7</v>
      </c>
      <c r="Z3148">
        <v>4</v>
      </c>
      <c r="AA3148">
        <v>0</v>
      </c>
      <c r="AB3148">
        <v>50</v>
      </c>
      <c r="AC3148">
        <v>121.98</v>
      </c>
      <c r="AD3148">
        <v>0.92592592592592604</v>
      </c>
      <c r="AE3148">
        <v>27</v>
      </c>
      <c r="AF3148">
        <v>88.6666666666667</v>
      </c>
      <c r="AG3148">
        <v>0.5</v>
      </c>
      <c r="AH3148" s="4">
        <v>4</v>
      </c>
      <c r="AI3148">
        <v>0</v>
      </c>
      <c r="AJ3148" s="4">
        <v>1</v>
      </c>
      <c r="AK3148">
        <v>0</v>
      </c>
      <c r="AL3148" s="4">
        <v>14</v>
      </c>
      <c r="AM3148">
        <v>0.28000000000000003</v>
      </c>
      <c r="AN3148" s="4">
        <v>5</v>
      </c>
      <c r="AO3148">
        <v>0.1</v>
      </c>
      <c r="AP3148" s="4">
        <v>1</v>
      </c>
      <c r="AQ3148">
        <v>1.85185185185185E-2</v>
      </c>
      <c r="AR3148" s="4">
        <v>0</v>
      </c>
      <c r="AS3148">
        <v>0</v>
      </c>
      <c r="AT3148" s="4">
        <v>0</v>
      </c>
      <c r="AU3148" s="4">
        <v>0</v>
      </c>
      <c r="AV3148" s="4">
        <v>1</v>
      </c>
      <c r="AW3148">
        <v>1.5882352941176501</v>
      </c>
      <c r="AX3148" s="4">
        <f t="shared" si="49"/>
        <v>33.999999999999936</v>
      </c>
      <c r="AY3148" s="4">
        <v>4</v>
      </c>
      <c r="AZ3148" s="4">
        <v>1.75</v>
      </c>
    </row>
    <row r="3149" spans="1:52" x14ac:dyDescent="0.25">
      <c r="A3149" s="4">
        <v>2017</v>
      </c>
      <c r="B3149" s="4" t="s">
        <v>511</v>
      </c>
      <c r="C3149" t="s">
        <v>284</v>
      </c>
      <c r="D3149" t="s">
        <v>211</v>
      </c>
      <c r="E3149" t="s">
        <v>723</v>
      </c>
      <c r="F3149" s="4">
        <v>43</v>
      </c>
      <c r="G3149">
        <v>1</v>
      </c>
      <c r="H3149">
        <v>8</v>
      </c>
      <c r="I3149">
        <v>42</v>
      </c>
      <c r="J3149">
        <v>11.4285714285714</v>
      </c>
      <c r="K3149">
        <v>4</v>
      </c>
      <c r="L3149">
        <v>9.5238095238095205E-2</v>
      </c>
      <c r="M3149">
        <v>30</v>
      </c>
      <c r="N3149">
        <v>8933.3809523809505</v>
      </c>
      <c r="O3149">
        <v>0.69767441860465096</v>
      </c>
      <c r="P3149">
        <v>7</v>
      </c>
      <c r="Q3149">
        <v>180.142857142857</v>
      </c>
      <c r="R3149">
        <v>13</v>
      </c>
      <c r="S3149">
        <v>93.692307692307693</v>
      </c>
      <c r="T3149">
        <v>7</v>
      </c>
      <c r="U3149">
        <v>189.28571428571399</v>
      </c>
      <c r="V3149">
        <v>7</v>
      </c>
      <c r="W3149">
        <v>8.1428571428571406</v>
      </c>
      <c r="X3149">
        <v>32</v>
      </c>
      <c r="Y3149">
        <v>164.375</v>
      </c>
      <c r="Z3149">
        <v>7</v>
      </c>
      <c r="AA3149">
        <v>406.75</v>
      </c>
      <c r="AB3149">
        <v>35</v>
      </c>
      <c r="AC3149">
        <v>199.42857142857099</v>
      </c>
      <c r="AD3149">
        <v>0.81395348837209303</v>
      </c>
      <c r="AE3149">
        <v>15</v>
      </c>
      <c r="AF3149">
        <v>135.333333333333</v>
      </c>
      <c r="AG3149">
        <v>0.34883720930232598</v>
      </c>
      <c r="AH3149" s="4">
        <v>4</v>
      </c>
      <c r="AI3149">
        <v>1</v>
      </c>
      <c r="AJ3149" s="4">
        <v>0</v>
      </c>
      <c r="AK3149">
        <v>0</v>
      </c>
      <c r="AL3149" s="4">
        <v>9</v>
      </c>
      <c r="AM3149">
        <v>0.25714285714285701</v>
      </c>
      <c r="AN3149" s="4">
        <v>7</v>
      </c>
      <c r="AO3149">
        <v>0.2</v>
      </c>
      <c r="AP3149" s="4">
        <v>0</v>
      </c>
      <c r="AQ3149">
        <v>0</v>
      </c>
      <c r="AR3149" s="4">
        <v>0</v>
      </c>
      <c r="AS3149">
        <v>0</v>
      </c>
      <c r="AT3149" s="4">
        <v>1</v>
      </c>
      <c r="AU3149" s="4">
        <v>0</v>
      </c>
      <c r="AV3149" s="4">
        <v>1</v>
      </c>
      <c r="AW3149">
        <v>2</v>
      </c>
      <c r="AX3149" s="4">
        <f t="shared" si="49"/>
        <v>21.5</v>
      </c>
      <c r="AY3149" s="4">
        <v>7</v>
      </c>
      <c r="AZ3149" s="4">
        <v>10.285714285714301</v>
      </c>
    </row>
    <row r="3150" spans="1:52" x14ac:dyDescent="0.25">
      <c r="A3150" s="4">
        <v>2017</v>
      </c>
      <c r="B3150" s="4" t="s">
        <v>511</v>
      </c>
      <c r="C3150" t="s">
        <v>284</v>
      </c>
      <c r="D3150" t="s">
        <v>205</v>
      </c>
      <c r="E3150" t="s">
        <v>717</v>
      </c>
      <c r="F3150" s="4">
        <v>86</v>
      </c>
      <c r="G3150">
        <v>30</v>
      </c>
      <c r="H3150">
        <v>6.1666666666666696</v>
      </c>
      <c r="I3150">
        <v>86</v>
      </c>
      <c r="J3150">
        <v>6.5697674418604697</v>
      </c>
      <c r="K3150">
        <v>8</v>
      </c>
      <c r="L3150">
        <v>9.3023255813953501E-2</v>
      </c>
      <c r="M3150">
        <v>23</v>
      </c>
      <c r="N3150">
        <v>1390.5833333333301</v>
      </c>
      <c r="O3150">
        <v>0.26744186046511598</v>
      </c>
      <c r="P3150">
        <v>79</v>
      </c>
      <c r="Q3150">
        <v>43.2151898734177</v>
      </c>
      <c r="R3150">
        <v>30</v>
      </c>
      <c r="S3150">
        <v>151.03333333333299</v>
      </c>
      <c r="T3150">
        <v>21</v>
      </c>
      <c r="U3150">
        <v>208.71428571428601</v>
      </c>
      <c r="V3150">
        <v>14</v>
      </c>
      <c r="W3150">
        <v>10.8571428571429</v>
      </c>
      <c r="X3150">
        <v>60</v>
      </c>
      <c r="Y3150">
        <v>121.833333333333</v>
      </c>
      <c r="Z3150">
        <v>22</v>
      </c>
      <c r="AA3150">
        <v>698</v>
      </c>
      <c r="AB3150">
        <v>64</v>
      </c>
      <c r="AC3150">
        <v>149.640625</v>
      </c>
      <c r="AD3150">
        <v>0.74418604651162801</v>
      </c>
      <c r="AE3150">
        <v>32</v>
      </c>
      <c r="AF3150">
        <v>119.03125</v>
      </c>
      <c r="AG3150">
        <v>0.372093023255814</v>
      </c>
      <c r="AH3150" s="4">
        <v>19</v>
      </c>
      <c r="AI3150">
        <v>1.3571428571428601</v>
      </c>
      <c r="AJ3150" s="4">
        <v>7</v>
      </c>
      <c r="AK3150">
        <v>0.5</v>
      </c>
      <c r="AL3150" s="4">
        <v>10</v>
      </c>
      <c r="AM3150">
        <v>0.15625</v>
      </c>
      <c r="AN3150" s="4">
        <v>3</v>
      </c>
      <c r="AO3150">
        <v>4.6875E-2</v>
      </c>
      <c r="AP3150" s="4">
        <v>1</v>
      </c>
      <c r="AQ3150">
        <v>1.16279069767442E-2</v>
      </c>
      <c r="AR3150" s="4">
        <v>0</v>
      </c>
      <c r="AS3150">
        <v>0</v>
      </c>
      <c r="AT3150" s="4">
        <v>0</v>
      </c>
      <c r="AU3150" s="4">
        <v>0</v>
      </c>
      <c r="AV3150" s="4">
        <v>2</v>
      </c>
      <c r="AW3150">
        <v>2.15</v>
      </c>
      <c r="AX3150" s="4">
        <f t="shared" si="49"/>
        <v>40</v>
      </c>
      <c r="AY3150" s="4">
        <v>21</v>
      </c>
      <c r="AZ3150" s="4">
        <v>18.761904761904798</v>
      </c>
    </row>
    <row r="3151" spans="1:52" x14ac:dyDescent="0.25">
      <c r="A3151" s="4">
        <v>2017</v>
      </c>
      <c r="B3151" s="4" t="s">
        <v>511</v>
      </c>
      <c r="C3151" t="s">
        <v>284</v>
      </c>
      <c r="D3151" t="s">
        <v>139</v>
      </c>
      <c r="E3151" t="s">
        <v>655</v>
      </c>
      <c r="F3151" s="4">
        <v>12</v>
      </c>
      <c r="G3151">
        <v>2</v>
      </c>
      <c r="H3151">
        <v>1.5</v>
      </c>
      <c r="I3151">
        <v>12</v>
      </c>
      <c r="J3151">
        <v>4.4166666666666696</v>
      </c>
      <c r="K3151">
        <v>0</v>
      </c>
      <c r="L3151">
        <v>0</v>
      </c>
      <c r="M3151">
        <v>7</v>
      </c>
      <c r="N3151">
        <v>1638.3</v>
      </c>
      <c r="O3151">
        <v>0.58333333333333304</v>
      </c>
      <c r="P3151">
        <v>10</v>
      </c>
      <c r="Q3151">
        <v>22.9</v>
      </c>
      <c r="R3151">
        <v>6</v>
      </c>
      <c r="S3151">
        <v>188.166666666667</v>
      </c>
      <c r="T3151">
        <v>7</v>
      </c>
      <c r="U3151">
        <v>190.71428571428601</v>
      </c>
      <c r="V3151">
        <v>6</v>
      </c>
      <c r="W3151">
        <v>1.6666666666666701</v>
      </c>
      <c r="X3151">
        <v>5</v>
      </c>
      <c r="Y3151">
        <v>198.8</v>
      </c>
      <c r="Z3151">
        <v>7</v>
      </c>
      <c r="AA3151">
        <v>559</v>
      </c>
      <c r="AB3151">
        <v>5</v>
      </c>
      <c r="AC3151">
        <v>270.39999999999998</v>
      </c>
      <c r="AD3151">
        <v>0.41666666666666702</v>
      </c>
      <c r="AE3151">
        <v>1</v>
      </c>
      <c r="AF3151">
        <v>81</v>
      </c>
      <c r="AG3151">
        <v>8.3333333333333301E-2</v>
      </c>
      <c r="AH3151" s="4">
        <v>4</v>
      </c>
      <c r="AI3151">
        <v>4</v>
      </c>
      <c r="AJ3151" s="4">
        <v>0</v>
      </c>
      <c r="AK3151">
        <v>0</v>
      </c>
      <c r="AL3151" s="4">
        <v>2</v>
      </c>
      <c r="AM3151">
        <v>0.4</v>
      </c>
      <c r="AN3151" s="4">
        <v>1</v>
      </c>
      <c r="AO3151">
        <v>0.2</v>
      </c>
      <c r="AP3151" s="4">
        <v>0</v>
      </c>
      <c r="AQ3151">
        <v>0</v>
      </c>
      <c r="AR3151" s="4">
        <v>0</v>
      </c>
      <c r="AS3151">
        <v>0</v>
      </c>
      <c r="AT3151" s="4">
        <v>0</v>
      </c>
      <c r="AU3151" s="4">
        <v>0</v>
      </c>
      <c r="AV3151" s="4">
        <v>0</v>
      </c>
      <c r="AW3151">
        <v>1.5</v>
      </c>
      <c r="AX3151" s="4">
        <f t="shared" si="49"/>
        <v>8</v>
      </c>
      <c r="AY3151" s="4">
        <v>6</v>
      </c>
      <c r="AZ3151" s="4">
        <v>31.6666666666667</v>
      </c>
    </row>
    <row r="3152" spans="1:52" x14ac:dyDescent="0.25">
      <c r="A3152" s="4">
        <v>2017</v>
      </c>
      <c r="B3152" s="4" t="s">
        <v>511</v>
      </c>
      <c r="C3152" t="s">
        <v>284</v>
      </c>
      <c r="D3152" t="s">
        <v>212</v>
      </c>
      <c r="E3152" t="s">
        <v>724</v>
      </c>
      <c r="F3152" s="4">
        <v>190</v>
      </c>
      <c r="G3152">
        <v>12</v>
      </c>
      <c r="H3152">
        <v>5.9166666666666696</v>
      </c>
      <c r="I3152">
        <v>189</v>
      </c>
      <c r="J3152">
        <v>5.0105820105820102</v>
      </c>
      <c r="K3152">
        <v>5</v>
      </c>
      <c r="L3152">
        <v>2.6455026455026499E-2</v>
      </c>
      <c r="M3152">
        <v>29</v>
      </c>
      <c r="N3152">
        <v>534.60638297872299</v>
      </c>
      <c r="O3152">
        <v>0.15263157894736801</v>
      </c>
      <c r="P3152">
        <v>37</v>
      </c>
      <c r="Q3152">
        <v>290.48648648648702</v>
      </c>
      <c r="R3152">
        <v>62</v>
      </c>
      <c r="S3152">
        <v>141.806451612903</v>
      </c>
      <c r="T3152">
        <v>40</v>
      </c>
      <c r="U3152">
        <v>203.1</v>
      </c>
      <c r="V3152">
        <v>38</v>
      </c>
      <c r="W3152">
        <v>2.7894736842105301</v>
      </c>
      <c r="X3152">
        <v>139</v>
      </c>
      <c r="Y3152">
        <v>147.99280575539601</v>
      </c>
      <c r="Z3152">
        <v>42</v>
      </c>
      <c r="AA3152">
        <v>484.461538461538</v>
      </c>
      <c r="AB3152">
        <v>147</v>
      </c>
      <c r="AC3152">
        <v>195.034013605442</v>
      </c>
      <c r="AD3152">
        <v>0.77368421052631597</v>
      </c>
      <c r="AE3152">
        <v>34</v>
      </c>
      <c r="AF3152">
        <v>81.794117647058798</v>
      </c>
      <c r="AG3152">
        <v>0.17894736842105299</v>
      </c>
      <c r="AH3152" s="4">
        <v>30</v>
      </c>
      <c r="AI3152">
        <v>1.15384615384615</v>
      </c>
      <c r="AJ3152" s="4">
        <v>12</v>
      </c>
      <c r="AK3152">
        <v>0.46153846153846201</v>
      </c>
      <c r="AL3152" s="4">
        <v>51</v>
      </c>
      <c r="AM3152">
        <v>0.34693877551020402</v>
      </c>
      <c r="AN3152" s="4">
        <v>12</v>
      </c>
      <c r="AO3152">
        <v>8.1632653061224497E-2</v>
      </c>
      <c r="AP3152" s="4">
        <v>1</v>
      </c>
      <c r="AQ3152">
        <v>5.2631578947368403E-3</v>
      </c>
      <c r="AR3152" s="4">
        <v>0</v>
      </c>
      <c r="AS3152">
        <v>0</v>
      </c>
      <c r="AT3152" s="4">
        <v>1</v>
      </c>
      <c r="AU3152" s="4">
        <v>0</v>
      </c>
      <c r="AV3152" s="4">
        <v>6</v>
      </c>
      <c r="AW3152">
        <v>1.9894736842105301</v>
      </c>
      <c r="AX3152" s="4">
        <f t="shared" si="49"/>
        <v>95.502645502645322</v>
      </c>
      <c r="AY3152" s="4">
        <v>40</v>
      </c>
      <c r="AZ3152" s="4">
        <v>15.05</v>
      </c>
    </row>
    <row r="3153" spans="1:52" x14ac:dyDescent="0.25">
      <c r="A3153" s="4">
        <v>2017</v>
      </c>
      <c r="B3153" s="4" t="s">
        <v>511</v>
      </c>
      <c r="C3153" t="s">
        <v>284</v>
      </c>
      <c r="D3153" t="s">
        <v>214</v>
      </c>
      <c r="E3153" t="s">
        <v>726</v>
      </c>
      <c r="F3153" s="4">
        <v>250</v>
      </c>
      <c r="G3153">
        <v>5</v>
      </c>
      <c r="H3153">
        <v>6</v>
      </c>
      <c r="I3153">
        <v>249</v>
      </c>
      <c r="J3153">
        <v>4.4216867469879499</v>
      </c>
      <c r="K3153">
        <v>2</v>
      </c>
      <c r="L3153">
        <v>8.0321285140562294E-3</v>
      </c>
      <c r="M3153">
        <v>167</v>
      </c>
      <c r="N3153">
        <v>5672.9763033175404</v>
      </c>
      <c r="O3153">
        <v>0.66800000000000004</v>
      </c>
      <c r="P3153">
        <v>41</v>
      </c>
      <c r="Q3153">
        <v>122.317073170732</v>
      </c>
      <c r="R3153">
        <v>68</v>
      </c>
      <c r="S3153">
        <v>77.470588235294102</v>
      </c>
      <c r="T3153">
        <v>14</v>
      </c>
      <c r="U3153">
        <v>257.28571428571399</v>
      </c>
      <c r="V3153">
        <v>10</v>
      </c>
      <c r="W3153">
        <v>7.4</v>
      </c>
      <c r="X3153">
        <v>221</v>
      </c>
      <c r="Y3153">
        <v>114.348416289593</v>
      </c>
      <c r="Z3153">
        <v>15</v>
      </c>
      <c r="AA3153">
        <v>631.20000000000005</v>
      </c>
      <c r="AB3153">
        <v>234</v>
      </c>
      <c r="AC3153">
        <v>130.02564102564099</v>
      </c>
      <c r="AD3153">
        <v>0.93600000000000005</v>
      </c>
      <c r="AE3153">
        <v>89</v>
      </c>
      <c r="AF3153">
        <v>77.629213483146103</v>
      </c>
      <c r="AG3153">
        <v>0.35599999999999998</v>
      </c>
      <c r="AH3153" s="4">
        <v>11</v>
      </c>
      <c r="AI3153">
        <v>1.1000000000000001</v>
      </c>
      <c r="AJ3153" s="4">
        <v>4</v>
      </c>
      <c r="AK3153">
        <v>0.4</v>
      </c>
      <c r="AL3153" s="4">
        <v>52</v>
      </c>
      <c r="AM3153">
        <v>0.22222222222222199</v>
      </c>
      <c r="AN3153" s="4">
        <v>10</v>
      </c>
      <c r="AO3153">
        <v>4.2735042735042701E-2</v>
      </c>
      <c r="AP3153" s="4">
        <v>2</v>
      </c>
      <c r="AQ3153">
        <v>8.0000000000000002E-3</v>
      </c>
      <c r="AR3153" s="4">
        <v>0</v>
      </c>
      <c r="AS3153">
        <v>0</v>
      </c>
      <c r="AT3153" s="4">
        <v>1</v>
      </c>
      <c r="AU3153" s="4">
        <v>0</v>
      </c>
      <c r="AV3153" s="4">
        <v>11</v>
      </c>
      <c r="AW3153">
        <v>1.70547945205479</v>
      </c>
      <c r="AX3153" s="4">
        <f t="shared" si="49"/>
        <v>146.58634538152648</v>
      </c>
      <c r="AY3153" s="4">
        <v>3</v>
      </c>
      <c r="AZ3153" s="4">
        <v>3.6666666666666701</v>
      </c>
    </row>
    <row r="3154" spans="1:52" x14ac:dyDescent="0.25">
      <c r="A3154" s="4">
        <v>2017</v>
      </c>
      <c r="B3154" s="4" t="s">
        <v>511</v>
      </c>
      <c r="C3154" t="s">
        <v>284</v>
      </c>
      <c r="D3154" t="s">
        <v>198</v>
      </c>
      <c r="E3154" t="s">
        <v>710</v>
      </c>
      <c r="F3154" s="4">
        <v>196</v>
      </c>
      <c r="G3154">
        <v>4</v>
      </c>
      <c r="H3154">
        <v>4.5</v>
      </c>
      <c r="I3154">
        <v>196</v>
      </c>
      <c r="J3154">
        <v>5.8673469387755102</v>
      </c>
      <c r="K3154">
        <v>6</v>
      </c>
      <c r="L3154">
        <v>3.06122448979592E-2</v>
      </c>
      <c r="M3154">
        <v>126</v>
      </c>
      <c r="N3154">
        <v>3623.5076923076899</v>
      </c>
      <c r="O3154">
        <v>0.64285714285714302</v>
      </c>
      <c r="P3154">
        <v>41</v>
      </c>
      <c r="Q3154">
        <v>100.414634146341</v>
      </c>
      <c r="R3154">
        <v>43</v>
      </c>
      <c r="S3154">
        <v>59.930232558139501</v>
      </c>
      <c r="T3154">
        <v>14</v>
      </c>
      <c r="U3154">
        <v>146.42857142857099</v>
      </c>
      <c r="V3154">
        <v>12</v>
      </c>
      <c r="W3154">
        <v>10.25</v>
      </c>
      <c r="X3154">
        <v>177</v>
      </c>
      <c r="Y3154">
        <v>88.480225988700596</v>
      </c>
      <c r="Z3154">
        <v>14</v>
      </c>
      <c r="AA3154">
        <v>433.72727272727298</v>
      </c>
      <c r="AB3154">
        <v>182</v>
      </c>
      <c r="AC3154">
        <v>120.181318681319</v>
      </c>
      <c r="AD3154">
        <v>0.92857142857142905</v>
      </c>
      <c r="AE3154">
        <v>107</v>
      </c>
      <c r="AF3154">
        <v>87.1682242990654</v>
      </c>
      <c r="AG3154">
        <v>0.54591836734693899</v>
      </c>
      <c r="AH3154" s="4">
        <v>10</v>
      </c>
      <c r="AI3154">
        <v>0.90909090909090895</v>
      </c>
      <c r="AJ3154" s="4">
        <v>3</v>
      </c>
      <c r="AK3154">
        <v>0.27272727272727298</v>
      </c>
      <c r="AL3154" s="4">
        <v>37</v>
      </c>
      <c r="AM3154">
        <v>0.20329670329670299</v>
      </c>
      <c r="AN3154" s="4">
        <v>8</v>
      </c>
      <c r="AO3154">
        <v>4.3956043956044001E-2</v>
      </c>
      <c r="AP3154" s="4">
        <v>1</v>
      </c>
      <c r="AQ3154">
        <v>5.1020408163265302E-3</v>
      </c>
      <c r="AR3154" s="4">
        <v>1</v>
      </c>
      <c r="AS3154">
        <v>5.1020408163265302E-3</v>
      </c>
      <c r="AT3154" s="4">
        <v>0</v>
      </c>
      <c r="AU3154" s="4">
        <v>0</v>
      </c>
      <c r="AV3154" s="4">
        <v>0</v>
      </c>
      <c r="AW3154">
        <v>1.5806451612903201</v>
      </c>
      <c r="AX3154" s="4">
        <f t="shared" si="49"/>
        <v>124.0000000000002</v>
      </c>
      <c r="AY3154" s="4">
        <v>14</v>
      </c>
      <c r="AZ3154" s="4">
        <v>24.3571428571429</v>
      </c>
    </row>
    <row r="3155" spans="1:52" x14ac:dyDescent="0.25">
      <c r="A3155" s="4">
        <v>2017</v>
      </c>
      <c r="B3155" s="4" t="s">
        <v>511</v>
      </c>
      <c r="C3155" t="s">
        <v>284</v>
      </c>
      <c r="D3155" t="s">
        <v>234</v>
      </c>
      <c r="E3155" t="s">
        <v>745</v>
      </c>
      <c r="F3155" s="4">
        <v>26</v>
      </c>
      <c r="G3155">
        <v>5</v>
      </c>
      <c r="H3155">
        <v>3.4</v>
      </c>
      <c r="I3155">
        <v>26</v>
      </c>
      <c r="J3155">
        <v>2.0384615384615401</v>
      </c>
      <c r="K3155">
        <v>0</v>
      </c>
      <c r="L3155">
        <v>0</v>
      </c>
      <c r="M3155">
        <v>5</v>
      </c>
      <c r="N3155">
        <v>753.04166666666697</v>
      </c>
      <c r="O3155">
        <v>0.19230769230769201</v>
      </c>
      <c r="P3155">
        <v>25</v>
      </c>
      <c r="Q3155">
        <v>30.08</v>
      </c>
      <c r="R3155">
        <v>11</v>
      </c>
      <c r="S3155">
        <v>68.545454545454504</v>
      </c>
      <c r="T3155">
        <v>12</v>
      </c>
      <c r="U3155">
        <v>166.25</v>
      </c>
      <c r="V3155">
        <v>12</v>
      </c>
      <c r="W3155">
        <v>10.8333333333333</v>
      </c>
      <c r="X3155">
        <v>13</v>
      </c>
      <c r="Y3155">
        <v>120.769230769231</v>
      </c>
      <c r="Z3155">
        <v>13</v>
      </c>
      <c r="AA3155">
        <v>762.81818181818198</v>
      </c>
      <c r="AB3155">
        <v>13</v>
      </c>
      <c r="AC3155">
        <v>178</v>
      </c>
      <c r="AD3155">
        <v>0.5</v>
      </c>
      <c r="AE3155">
        <v>4</v>
      </c>
      <c r="AF3155">
        <v>81.75</v>
      </c>
      <c r="AG3155">
        <v>0.15384615384615399</v>
      </c>
      <c r="AH3155" s="4">
        <v>13</v>
      </c>
      <c r="AI3155">
        <v>1.1818181818181801</v>
      </c>
      <c r="AJ3155" s="4">
        <v>2</v>
      </c>
      <c r="AK3155">
        <v>0.18181818181818199</v>
      </c>
      <c r="AL3155" s="4">
        <v>6</v>
      </c>
      <c r="AM3155">
        <v>0.46153846153846201</v>
      </c>
      <c r="AN3155" s="4">
        <v>2</v>
      </c>
      <c r="AO3155">
        <v>0.15384615384615399</v>
      </c>
      <c r="AP3155" s="4">
        <v>0</v>
      </c>
      <c r="AQ3155">
        <v>0</v>
      </c>
      <c r="AR3155" s="4">
        <v>0</v>
      </c>
      <c r="AS3155">
        <v>0</v>
      </c>
      <c r="AT3155" s="4">
        <v>0</v>
      </c>
      <c r="AU3155" s="4">
        <v>0</v>
      </c>
      <c r="AV3155" s="4">
        <v>0</v>
      </c>
      <c r="AW3155">
        <v>1.44444444444444</v>
      </c>
      <c r="AX3155" s="4">
        <f t="shared" si="49"/>
        <v>18.000000000000057</v>
      </c>
      <c r="AY3155" s="4">
        <v>12</v>
      </c>
      <c r="AZ3155" s="4">
        <v>7.75</v>
      </c>
    </row>
    <row r="3156" spans="1:52" x14ac:dyDescent="0.25">
      <c r="A3156" s="4">
        <v>2017</v>
      </c>
      <c r="B3156" s="4" t="s">
        <v>511</v>
      </c>
      <c r="C3156" t="s">
        <v>284</v>
      </c>
      <c r="D3156" t="s">
        <v>215</v>
      </c>
      <c r="E3156" t="s">
        <v>727</v>
      </c>
      <c r="F3156" s="4">
        <v>63</v>
      </c>
      <c r="G3156">
        <v>7</v>
      </c>
      <c r="H3156">
        <v>2.4285714285714302</v>
      </c>
      <c r="I3156">
        <v>63</v>
      </c>
      <c r="J3156">
        <v>2.4761904761904798</v>
      </c>
      <c r="K3156">
        <v>0</v>
      </c>
      <c r="L3156">
        <v>0</v>
      </c>
      <c r="M3156">
        <v>30</v>
      </c>
      <c r="N3156">
        <v>1192.61666666667</v>
      </c>
      <c r="O3156">
        <v>0.476190476190476</v>
      </c>
      <c r="P3156">
        <v>50</v>
      </c>
      <c r="Q3156">
        <v>40.72</v>
      </c>
      <c r="R3156">
        <v>27</v>
      </c>
      <c r="S3156">
        <v>79.259259259259295</v>
      </c>
      <c r="T3156">
        <v>21</v>
      </c>
      <c r="U3156">
        <v>211.42857142857099</v>
      </c>
      <c r="V3156">
        <v>18</v>
      </c>
      <c r="W3156">
        <v>6.1666666666666696</v>
      </c>
      <c r="X3156">
        <v>41</v>
      </c>
      <c r="Y3156">
        <v>105.975609756098</v>
      </c>
      <c r="Z3156">
        <v>21</v>
      </c>
      <c r="AA3156">
        <v>437.142857142857</v>
      </c>
      <c r="AB3156">
        <v>42</v>
      </c>
      <c r="AC3156">
        <v>141.88095238095201</v>
      </c>
      <c r="AD3156">
        <v>0.66666666666666696</v>
      </c>
      <c r="AE3156">
        <v>13</v>
      </c>
      <c r="AF3156">
        <v>74.384615384615401</v>
      </c>
      <c r="AG3156">
        <v>0.206349206349206</v>
      </c>
      <c r="AH3156" s="4">
        <v>14</v>
      </c>
      <c r="AI3156">
        <v>1</v>
      </c>
      <c r="AJ3156" s="4">
        <v>6</v>
      </c>
      <c r="AK3156">
        <v>0.42857142857142899</v>
      </c>
      <c r="AL3156" s="4">
        <v>13</v>
      </c>
      <c r="AM3156">
        <v>0.30952380952380998</v>
      </c>
      <c r="AN3156" s="4">
        <v>3</v>
      </c>
      <c r="AO3156">
        <v>7.1428571428571397E-2</v>
      </c>
      <c r="AP3156" s="4">
        <v>0</v>
      </c>
      <c r="AQ3156">
        <v>0</v>
      </c>
      <c r="AR3156" s="4">
        <v>0</v>
      </c>
      <c r="AS3156">
        <v>0</v>
      </c>
      <c r="AT3156" s="4">
        <v>0</v>
      </c>
      <c r="AU3156" s="4">
        <v>0</v>
      </c>
      <c r="AV3156" s="4">
        <v>0</v>
      </c>
      <c r="AW3156">
        <v>1.8529411764705901</v>
      </c>
      <c r="AX3156" s="4">
        <f t="shared" si="49"/>
        <v>33.999999999999964</v>
      </c>
      <c r="AY3156" s="4">
        <v>19</v>
      </c>
      <c r="AZ3156" s="4">
        <v>19.7368421052632</v>
      </c>
    </row>
    <row r="3157" spans="1:52" x14ac:dyDescent="0.25">
      <c r="A3157" s="4">
        <v>2017</v>
      </c>
      <c r="B3157" s="4" t="s">
        <v>511</v>
      </c>
      <c r="C3157" t="s">
        <v>284</v>
      </c>
      <c r="D3157" t="s">
        <v>206</v>
      </c>
      <c r="E3157" t="s">
        <v>718</v>
      </c>
      <c r="F3157" s="4">
        <v>2</v>
      </c>
      <c r="G3157">
        <v>0</v>
      </c>
      <c r="H3157">
        <v>0</v>
      </c>
      <c r="I3157">
        <v>2</v>
      </c>
      <c r="J3157">
        <v>0</v>
      </c>
      <c r="K3157">
        <v>0</v>
      </c>
      <c r="L3157">
        <v>0</v>
      </c>
      <c r="M3157">
        <v>1</v>
      </c>
      <c r="N3157">
        <v>-59</v>
      </c>
      <c r="O3157">
        <v>0.5</v>
      </c>
      <c r="P3157">
        <v>2</v>
      </c>
      <c r="Q3157">
        <v>13</v>
      </c>
      <c r="R3157">
        <v>1</v>
      </c>
      <c r="S3157">
        <v>7</v>
      </c>
      <c r="T3157">
        <v>2</v>
      </c>
      <c r="U3157">
        <v>138</v>
      </c>
      <c r="V3157">
        <v>2</v>
      </c>
      <c r="W3157">
        <v>91</v>
      </c>
      <c r="X3157">
        <v>0</v>
      </c>
      <c r="Y3157">
        <v>0</v>
      </c>
      <c r="Z3157">
        <v>2</v>
      </c>
      <c r="AA3157">
        <v>333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 s="4">
        <v>1</v>
      </c>
      <c r="AI3157">
        <v>0.5</v>
      </c>
      <c r="AJ3157" s="4">
        <v>0</v>
      </c>
      <c r="AK3157">
        <v>0</v>
      </c>
      <c r="AL3157" s="4">
        <v>0</v>
      </c>
      <c r="AM3157">
        <v>0</v>
      </c>
      <c r="AN3157" s="4">
        <v>0</v>
      </c>
      <c r="AO3157">
        <v>0</v>
      </c>
      <c r="AP3157" s="4">
        <v>0</v>
      </c>
      <c r="AQ3157">
        <v>0</v>
      </c>
      <c r="AR3157" s="4">
        <v>0</v>
      </c>
      <c r="AS3157">
        <v>0</v>
      </c>
      <c r="AT3157" s="4">
        <v>0</v>
      </c>
      <c r="AU3157" s="4">
        <v>0</v>
      </c>
      <c r="AV3157" s="4">
        <v>0</v>
      </c>
      <c r="AW3157">
        <v>1</v>
      </c>
      <c r="AX3157" s="4">
        <f t="shared" si="49"/>
        <v>2</v>
      </c>
      <c r="AY3157" s="4">
        <v>1</v>
      </c>
      <c r="AZ3157" s="4">
        <v>0</v>
      </c>
    </row>
    <row r="3158" spans="1:52" x14ac:dyDescent="0.25">
      <c r="A3158" s="4">
        <v>2017</v>
      </c>
      <c r="B3158" s="4" t="s">
        <v>511</v>
      </c>
      <c r="C3158" t="s">
        <v>284</v>
      </c>
      <c r="D3158" t="s">
        <v>314</v>
      </c>
      <c r="E3158" t="s">
        <v>819</v>
      </c>
      <c r="F3158" s="4">
        <v>96</v>
      </c>
      <c r="G3158">
        <v>4</v>
      </c>
      <c r="H3158">
        <v>3.25</v>
      </c>
      <c r="I3158">
        <v>96</v>
      </c>
      <c r="J3158">
        <v>5.5104166666666696</v>
      </c>
      <c r="K3158">
        <v>2</v>
      </c>
      <c r="L3158">
        <v>2.0833333333333301E-2</v>
      </c>
      <c r="M3158">
        <v>42</v>
      </c>
      <c r="N3158">
        <v>1323.80821917808</v>
      </c>
      <c r="O3158">
        <v>0.4375</v>
      </c>
      <c r="P3158">
        <v>20</v>
      </c>
      <c r="Q3158">
        <v>244.75</v>
      </c>
      <c r="R3158">
        <v>41</v>
      </c>
      <c r="S3158">
        <v>117.853658536585</v>
      </c>
      <c r="T3158">
        <v>25</v>
      </c>
      <c r="U3158">
        <v>201.68</v>
      </c>
      <c r="V3158">
        <v>25</v>
      </c>
      <c r="W3158">
        <v>13.92</v>
      </c>
      <c r="X3158">
        <v>62</v>
      </c>
      <c r="Y3158">
        <v>112.677419354839</v>
      </c>
      <c r="Z3158">
        <v>28</v>
      </c>
      <c r="AA3158">
        <v>417.5</v>
      </c>
      <c r="AB3158">
        <v>68</v>
      </c>
      <c r="AC3158">
        <v>160.5</v>
      </c>
      <c r="AD3158">
        <v>0.70833333333333304</v>
      </c>
      <c r="AE3158">
        <v>26</v>
      </c>
      <c r="AF3158">
        <v>78</v>
      </c>
      <c r="AG3158">
        <v>0.27083333333333298</v>
      </c>
      <c r="AH3158" s="4">
        <v>18</v>
      </c>
      <c r="AI3158">
        <v>0.69230769230769196</v>
      </c>
      <c r="AJ3158" s="4">
        <v>6</v>
      </c>
      <c r="AK3158">
        <v>0.230769230769231</v>
      </c>
      <c r="AL3158" s="4">
        <v>16</v>
      </c>
      <c r="AM3158">
        <v>0.23529411764705899</v>
      </c>
      <c r="AN3158" s="4">
        <v>10</v>
      </c>
      <c r="AO3158">
        <v>0.14705882352941199</v>
      </c>
      <c r="AP3158" s="4">
        <v>0</v>
      </c>
      <c r="AQ3158">
        <v>0</v>
      </c>
      <c r="AR3158" s="4">
        <v>0</v>
      </c>
      <c r="AS3158">
        <v>0</v>
      </c>
      <c r="AT3158" s="4">
        <v>0</v>
      </c>
      <c r="AU3158" s="4">
        <v>0</v>
      </c>
      <c r="AV3158" s="4">
        <v>8</v>
      </c>
      <c r="AW3158">
        <v>1.71428571428571</v>
      </c>
      <c r="AX3158" s="4">
        <f t="shared" si="49"/>
        <v>56.000000000000142</v>
      </c>
      <c r="AY3158" s="4">
        <v>25</v>
      </c>
      <c r="AZ3158" s="4">
        <v>2.08</v>
      </c>
    </row>
    <row r="3159" spans="1:52" x14ac:dyDescent="0.25">
      <c r="A3159" s="4">
        <v>2017</v>
      </c>
      <c r="B3159" s="4" t="s">
        <v>511</v>
      </c>
      <c r="C3159" t="s">
        <v>284</v>
      </c>
      <c r="D3159" t="s">
        <v>330</v>
      </c>
      <c r="E3159" t="s">
        <v>833</v>
      </c>
      <c r="F3159" s="4">
        <v>315</v>
      </c>
      <c r="G3159">
        <v>150</v>
      </c>
      <c r="H3159">
        <v>1.91333333333333</v>
      </c>
      <c r="I3159">
        <v>315</v>
      </c>
      <c r="J3159">
        <v>6.2730158730158703</v>
      </c>
      <c r="K3159">
        <v>4</v>
      </c>
      <c r="L3159">
        <v>1.26984126984127E-2</v>
      </c>
      <c r="M3159">
        <v>11</v>
      </c>
      <c r="N3159">
        <v>92.384364820846898</v>
      </c>
      <c r="O3159">
        <v>3.4920634920634901E-2</v>
      </c>
      <c r="P3159">
        <v>179</v>
      </c>
      <c r="Q3159">
        <v>25.1620111731844</v>
      </c>
      <c r="R3159">
        <v>32</v>
      </c>
      <c r="S3159">
        <v>56.5</v>
      </c>
      <c r="T3159">
        <v>3</v>
      </c>
      <c r="U3159">
        <v>219</v>
      </c>
      <c r="V3159">
        <v>3</v>
      </c>
      <c r="W3159">
        <v>6.6666666666666696</v>
      </c>
      <c r="X3159">
        <v>305</v>
      </c>
      <c r="Y3159">
        <v>56.022950819672097</v>
      </c>
      <c r="Z3159">
        <v>3</v>
      </c>
      <c r="AA3159">
        <v>647.33333333333303</v>
      </c>
      <c r="AB3159">
        <v>312</v>
      </c>
      <c r="AC3159">
        <v>76.1666666666667</v>
      </c>
      <c r="AD3159">
        <v>0.99047619047619095</v>
      </c>
      <c r="AE3159">
        <v>241</v>
      </c>
      <c r="AF3159">
        <v>58.016597510373401</v>
      </c>
      <c r="AG3159">
        <v>0.76507936507936503</v>
      </c>
      <c r="AH3159" s="4">
        <v>2</v>
      </c>
      <c r="AI3159">
        <v>0.66666666666666696</v>
      </c>
      <c r="AJ3159" s="4">
        <v>0</v>
      </c>
      <c r="AK3159">
        <v>0</v>
      </c>
      <c r="AL3159" s="4">
        <v>41</v>
      </c>
      <c r="AM3159">
        <v>0.131410256410256</v>
      </c>
      <c r="AN3159" s="4">
        <v>17</v>
      </c>
      <c r="AO3159">
        <v>5.4487179487179502E-2</v>
      </c>
      <c r="AP3159" s="4">
        <v>7</v>
      </c>
      <c r="AQ3159">
        <v>2.2222222222222199E-2</v>
      </c>
      <c r="AR3159" s="4">
        <v>0</v>
      </c>
      <c r="AS3159">
        <v>0</v>
      </c>
      <c r="AT3159" s="4">
        <v>0</v>
      </c>
      <c r="AU3159" s="4">
        <v>0</v>
      </c>
      <c r="AV3159" s="4">
        <v>1</v>
      </c>
      <c r="AW3159">
        <v>2.7391304347826102</v>
      </c>
      <c r="AX3159" s="4">
        <f t="shared" si="49"/>
        <v>114.99999999999994</v>
      </c>
      <c r="AY3159" s="4">
        <v>3</v>
      </c>
      <c r="AZ3159" s="4">
        <v>258.33333333333297</v>
      </c>
    </row>
    <row r="3160" spans="1:52" x14ac:dyDescent="0.25">
      <c r="A3160" s="4">
        <v>2017</v>
      </c>
      <c r="B3160" s="4" t="s">
        <v>511</v>
      </c>
      <c r="C3160" t="s">
        <v>284</v>
      </c>
      <c r="D3160" t="s">
        <v>347</v>
      </c>
      <c r="E3160" t="s">
        <v>847</v>
      </c>
      <c r="F3160" s="4">
        <v>28</v>
      </c>
      <c r="G3160">
        <v>1</v>
      </c>
      <c r="H3160">
        <v>1</v>
      </c>
      <c r="I3160">
        <v>28</v>
      </c>
      <c r="J3160">
        <v>6.1071428571428603</v>
      </c>
      <c r="K3160">
        <v>0</v>
      </c>
      <c r="L3160">
        <v>0</v>
      </c>
      <c r="M3160">
        <v>9</v>
      </c>
      <c r="N3160">
        <v>2324.6785714285702</v>
      </c>
      <c r="O3160">
        <v>0.32142857142857101</v>
      </c>
      <c r="P3160">
        <v>9</v>
      </c>
      <c r="Q3160">
        <v>185.444444444444</v>
      </c>
      <c r="R3160">
        <v>12</v>
      </c>
      <c r="S3160">
        <v>182.083333333333</v>
      </c>
      <c r="T3160">
        <v>11</v>
      </c>
      <c r="U3160">
        <v>173.54545454545499</v>
      </c>
      <c r="V3160">
        <v>11</v>
      </c>
      <c r="W3160">
        <v>2.4545454545454501</v>
      </c>
      <c r="X3160">
        <v>17</v>
      </c>
      <c r="Y3160">
        <v>166.058823529412</v>
      </c>
      <c r="Z3160">
        <v>11</v>
      </c>
      <c r="AA3160">
        <v>396.5</v>
      </c>
      <c r="AB3160">
        <v>17</v>
      </c>
      <c r="AC3160">
        <v>228.70588235294099</v>
      </c>
      <c r="AD3160">
        <v>0.60714285714285698</v>
      </c>
      <c r="AE3160">
        <v>3</v>
      </c>
      <c r="AF3160">
        <v>78.3333333333333</v>
      </c>
      <c r="AG3160">
        <v>0.107142857142857</v>
      </c>
      <c r="AH3160" s="4">
        <v>7</v>
      </c>
      <c r="AI3160">
        <v>0.7</v>
      </c>
      <c r="AJ3160" s="4">
        <v>3</v>
      </c>
      <c r="AK3160">
        <v>0.3</v>
      </c>
      <c r="AL3160" s="4">
        <v>7</v>
      </c>
      <c r="AM3160">
        <v>0.41176470588235298</v>
      </c>
      <c r="AN3160" s="4">
        <v>1</v>
      </c>
      <c r="AO3160">
        <v>5.8823529411764698E-2</v>
      </c>
      <c r="AP3160" s="4">
        <v>0</v>
      </c>
      <c r="AQ3160">
        <v>0</v>
      </c>
      <c r="AR3160" s="4">
        <v>0</v>
      </c>
      <c r="AS3160">
        <v>0</v>
      </c>
      <c r="AT3160" s="4">
        <v>0</v>
      </c>
      <c r="AU3160" s="4">
        <v>0</v>
      </c>
      <c r="AV3160" s="4">
        <v>2</v>
      </c>
      <c r="AW3160">
        <v>1.4736842105263199</v>
      </c>
      <c r="AX3160" s="4">
        <f t="shared" si="49"/>
        <v>18.999999999999947</v>
      </c>
      <c r="AY3160" s="4">
        <v>11</v>
      </c>
      <c r="AZ3160" s="4">
        <v>0</v>
      </c>
    </row>
    <row r="3161" spans="1:52" x14ac:dyDescent="0.25">
      <c r="A3161" s="4">
        <v>2017</v>
      </c>
      <c r="B3161" s="4" t="s">
        <v>511</v>
      </c>
      <c r="C3161" t="s">
        <v>284</v>
      </c>
      <c r="D3161" t="s">
        <v>375</v>
      </c>
      <c r="E3161" t="s">
        <v>874</v>
      </c>
      <c r="F3161" s="4">
        <v>2</v>
      </c>
      <c r="G3161">
        <v>0</v>
      </c>
      <c r="H3161">
        <v>0</v>
      </c>
      <c r="I3161">
        <v>2</v>
      </c>
      <c r="J3161">
        <v>4</v>
      </c>
      <c r="K3161">
        <v>0</v>
      </c>
      <c r="L3161">
        <v>0</v>
      </c>
      <c r="M3161">
        <v>1</v>
      </c>
      <c r="N3161">
        <v>1425</v>
      </c>
      <c r="O3161">
        <v>0.5</v>
      </c>
      <c r="P3161">
        <v>2</v>
      </c>
      <c r="Q3161">
        <v>16.5</v>
      </c>
      <c r="R3161">
        <v>0</v>
      </c>
      <c r="S3161">
        <v>0</v>
      </c>
      <c r="T3161">
        <v>2</v>
      </c>
      <c r="U3161">
        <v>172</v>
      </c>
      <c r="V3161">
        <v>2</v>
      </c>
      <c r="W3161">
        <v>14</v>
      </c>
      <c r="X3161">
        <v>0</v>
      </c>
      <c r="Y3161">
        <v>0</v>
      </c>
      <c r="Z3161">
        <v>2</v>
      </c>
      <c r="AA3161">
        <v>633.5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 s="4">
        <v>1</v>
      </c>
      <c r="AI3161">
        <v>0.5</v>
      </c>
      <c r="AJ3161" s="4">
        <v>0</v>
      </c>
      <c r="AK3161">
        <v>0</v>
      </c>
      <c r="AL3161" s="4">
        <v>0</v>
      </c>
      <c r="AM3161">
        <v>0</v>
      </c>
      <c r="AN3161" s="4">
        <v>0</v>
      </c>
      <c r="AO3161">
        <v>0</v>
      </c>
      <c r="AP3161" s="4">
        <v>0</v>
      </c>
      <c r="AQ3161">
        <v>0</v>
      </c>
      <c r="AR3161" s="4">
        <v>0</v>
      </c>
      <c r="AS3161">
        <v>0</v>
      </c>
      <c r="AT3161" s="4">
        <v>0</v>
      </c>
      <c r="AU3161" s="4">
        <v>0</v>
      </c>
      <c r="AV3161" s="4">
        <v>0</v>
      </c>
      <c r="AW3161">
        <v>1</v>
      </c>
      <c r="AX3161" s="4">
        <f t="shared" si="49"/>
        <v>2</v>
      </c>
      <c r="AY3161" s="4">
        <v>2</v>
      </c>
      <c r="AZ3161" s="4">
        <v>2.5</v>
      </c>
    </row>
    <row r="3162" spans="1:52" x14ac:dyDescent="0.25">
      <c r="A3162" s="4">
        <v>2017</v>
      </c>
      <c r="B3162" s="4" t="s">
        <v>511</v>
      </c>
      <c r="C3162" t="s">
        <v>284</v>
      </c>
      <c r="D3162" t="s">
        <v>484</v>
      </c>
      <c r="E3162" t="s">
        <v>981</v>
      </c>
      <c r="F3162" s="4">
        <v>28</v>
      </c>
      <c r="G3162">
        <v>16</v>
      </c>
      <c r="H3162">
        <v>3.625</v>
      </c>
      <c r="I3162">
        <v>28</v>
      </c>
      <c r="J3162">
        <v>9.28571428571429</v>
      </c>
      <c r="K3162">
        <v>0</v>
      </c>
      <c r="L3162">
        <v>0</v>
      </c>
      <c r="M3162">
        <v>3</v>
      </c>
      <c r="N3162">
        <v>216.88</v>
      </c>
      <c r="O3162">
        <v>0.107142857142857</v>
      </c>
      <c r="P3162">
        <v>17</v>
      </c>
      <c r="Q3162">
        <v>43.352941176470601</v>
      </c>
      <c r="R3162">
        <v>2</v>
      </c>
      <c r="S3162">
        <v>19.5</v>
      </c>
      <c r="T3162">
        <v>1</v>
      </c>
      <c r="U3162">
        <v>129</v>
      </c>
      <c r="V3162">
        <v>0</v>
      </c>
      <c r="W3162">
        <v>0</v>
      </c>
      <c r="X3162">
        <v>24</v>
      </c>
      <c r="Y3162">
        <v>81.875</v>
      </c>
      <c r="Z3162">
        <v>1</v>
      </c>
      <c r="AA3162">
        <v>202</v>
      </c>
      <c r="AB3162">
        <v>27</v>
      </c>
      <c r="AC3162">
        <v>100.777777777778</v>
      </c>
      <c r="AD3162">
        <v>0.96428571428571397</v>
      </c>
      <c r="AE3162">
        <v>19</v>
      </c>
      <c r="AF3162">
        <v>91.052631578947398</v>
      </c>
      <c r="AG3162">
        <v>0.67857142857142905</v>
      </c>
      <c r="AH3162" s="4">
        <v>0</v>
      </c>
      <c r="AI3162">
        <v>0</v>
      </c>
      <c r="AJ3162" s="4">
        <v>0</v>
      </c>
      <c r="AK3162">
        <v>0</v>
      </c>
      <c r="AL3162" s="4">
        <v>1</v>
      </c>
      <c r="AM3162">
        <v>3.7037037037037E-2</v>
      </c>
      <c r="AN3162" s="4">
        <v>1</v>
      </c>
      <c r="AO3162">
        <v>3.7037037037037E-2</v>
      </c>
      <c r="AP3162" s="4">
        <v>1</v>
      </c>
      <c r="AQ3162">
        <v>3.5714285714285698E-2</v>
      </c>
      <c r="AR3162" s="4">
        <v>0</v>
      </c>
      <c r="AS3162">
        <v>0</v>
      </c>
      <c r="AT3162" s="4">
        <v>0</v>
      </c>
      <c r="AU3162" s="4">
        <v>0</v>
      </c>
      <c r="AV3162" s="4">
        <v>0</v>
      </c>
      <c r="AW3162">
        <v>2.5454545454545499</v>
      </c>
      <c r="AX3162" s="4">
        <f t="shared" si="49"/>
        <v>10.99999999999998</v>
      </c>
      <c r="AY3162" s="4">
        <v>0</v>
      </c>
      <c r="AZ3162" s="4">
        <v>0</v>
      </c>
    </row>
    <row r="3163" spans="1:52" x14ac:dyDescent="0.25">
      <c r="A3163" s="4">
        <v>2017</v>
      </c>
      <c r="B3163" s="4" t="s">
        <v>511</v>
      </c>
      <c r="C3163" t="s">
        <v>284</v>
      </c>
      <c r="D3163" t="s">
        <v>525</v>
      </c>
      <c r="E3163" t="s">
        <v>1017</v>
      </c>
      <c r="F3163" s="4">
        <v>5</v>
      </c>
      <c r="G3163">
        <v>2</v>
      </c>
      <c r="H3163">
        <v>15</v>
      </c>
      <c r="I3163">
        <v>5</v>
      </c>
      <c r="J3163">
        <v>15.8</v>
      </c>
      <c r="K3163">
        <v>0</v>
      </c>
      <c r="L3163">
        <v>0</v>
      </c>
      <c r="M3163">
        <v>2</v>
      </c>
      <c r="N3163">
        <v>974.6</v>
      </c>
      <c r="O3163">
        <v>0.4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1</v>
      </c>
      <c r="Y3163">
        <v>301</v>
      </c>
      <c r="Z3163">
        <v>0</v>
      </c>
      <c r="AA3163">
        <v>0</v>
      </c>
      <c r="AB3163">
        <v>5</v>
      </c>
      <c r="AC3163">
        <v>180.8</v>
      </c>
      <c r="AD3163">
        <v>1</v>
      </c>
      <c r="AE3163">
        <v>3</v>
      </c>
      <c r="AF3163">
        <v>122</v>
      </c>
      <c r="AG3163">
        <v>0.6</v>
      </c>
      <c r="AH3163" s="4">
        <v>0</v>
      </c>
      <c r="AI3163">
        <v>0</v>
      </c>
      <c r="AJ3163" s="4">
        <v>0</v>
      </c>
      <c r="AK3163">
        <v>0</v>
      </c>
      <c r="AL3163" s="4">
        <v>0</v>
      </c>
      <c r="AM3163">
        <v>0</v>
      </c>
      <c r="AN3163" s="4">
        <v>0</v>
      </c>
      <c r="AO3163">
        <v>0</v>
      </c>
      <c r="AP3163" s="4">
        <v>0</v>
      </c>
      <c r="AQ3163">
        <v>0</v>
      </c>
      <c r="AR3163" s="4">
        <v>0</v>
      </c>
      <c r="AS3163">
        <v>0</v>
      </c>
      <c r="AT3163" s="4">
        <v>0</v>
      </c>
      <c r="AU3163" s="4">
        <v>0</v>
      </c>
      <c r="AV3163" s="4">
        <v>0</v>
      </c>
      <c r="AW3163">
        <v>1.25</v>
      </c>
      <c r="AX3163" s="4">
        <f t="shared" si="49"/>
        <v>4</v>
      </c>
      <c r="AY3163" s="4">
        <v>0</v>
      </c>
      <c r="AZ3163" s="4">
        <v>0</v>
      </c>
    </row>
    <row r="3164" spans="1:52" x14ac:dyDescent="0.25">
      <c r="A3164" s="4">
        <v>2017</v>
      </c>
      <c r="B3164" s="4" t="s">
        <v>511</v>
      </c>
      <c r="C3164" t="s">
        <v>284</v>
      </c>
      <c r="D3164" t="s">
        <v>525</v>
      </c>
      <c r="E3164" t="s">
        <v>1017</v>
      </c>
      <c r="F3164" s="4">
        <v>34</v>
      </c>
      <c r="G3164">
        <v>1</v>
      </c>
      <c r="H3164">
        <v>6</v>
      </c>
      <c r="I3164">
        <v>34</v>
      </c>
      <c r="J3164">
        <v>5.6764705882352899</v>
      </c>
      <c r="K3164">
        <v>0</v>
      </c>
      <c r="L3164">
        <v>0</v>
      </c>
      <c r="M3164">
        <v>10</v>
      </c>
      <c r="N3164">
        <v>891.53125</v>
      </c>
      <c r="O3164">
        <v>0.29411764705882398</v>
      </c>
      <c r="P3164">
        <v>13</v>
      </c>
      <c r="Q3164">
        <v>120.769230769231</v>
      </c>
      <c r="R3164">
        <v>9</v>
      </c>
      <c r="S3164">
        <v>92</v>
      </c>
      <c r="T3164">
        <v>3</v>
      </c>
      <c r="U3164">
        <v>247.666666666667</v>
      </c>
      <c r="V3164">
        <v>3</v>
      </c>
      <c r="W3164">
        <v>16.3333333333333</v>
      </c>
      <c r="X3164">
        <v>22</v>
      </c>
      <c r="Y3164">
        <v>196.45454545454501</v>
      </c>
      <c r="Z3164">
        <v>4</v>
      </c>
      <c r="AA3164">
        <v>449.66666666666703</v>
      </c>
      <c r="AB3164">
        <v>30</v>
      </c>
      <c r="AC3164">
        <v>232.7</v>
      </c>
      <c r="AD3164">
        <v>0.88235294117647101</v>
      </c>
      <c r="AE3164">
        <v>6</v>
      </c>
      <c r="AF3164">
        <v>102.5</v>
      </c>
      <c r="AG3164">
        <v>0.17647058823529399</v>
      </c>
      <c r="AH3164" s="4">
        <v>2</v>
      </c>
      <c r="AI3164">
        <v>0.66666666666666696</v>
      </c>
      <c r="AJ3164" s="4">
        <v>2</v>
      </c>
      <c r="AK3164">
        <v>0.66666666666666696</v>
      </c>
      <c r="AL3164" s="4">
        <v>14</v>
      </c>
      <c r="AM3164">
        <v>0.46666666666666701</v>
      </c>
      <c r="AN3164" s="4">
        <v>2</v>
      </c>
      <c r="AO3164">
        <v>6.6666666666666693E-2</v>
      </c>
      <c r="AP3164" s="4">
        <v>0</v>
      </c>
      <c r="AQ3164">
        <v>0</v>
      </c>
      <c r="AR3164" s="4">
        <v>0</v>
      </c>
      <c r="AS3164">
        <v>0</v>
      </c>
      <c r="AT3164" s="4">
        <v>0</v>
      </c>
      <c r="AU3164" s="4">
        <v>0</v>
      </c>
      <c r="AV3164" s="4">
        <v>5</v>
      </c>
      <c r="AW3164">
        <v>1.25925925925926</v>
      </c>
      <c r="AX3164" s="4">
        <f t="shared" si="49"/>
        <v>26.999999999999986</v>
      </c>
      <c r="AY3164" s="4">
        <v>3</v>
      </c>
      <c r="AZ3164" s="4">
        <v>0</v>
      </c>
    </row>
    <row r="3165" spans="1:52" x14ac:dyDescent="0.25">
      <c r="A3165" s="4">
        <v>2017</v>
      </c>
      <c r="B3165" s="4" t="s">
        <v>533</v>
      </c>
      <c r="C3165" t="s">
        <v>53</v>
      </c>
      <c r="D3165" t="s">
        <v>411</v>
      </c>
      <c r="E3165" t="s">
        <v>907</v>
      </c>
      <c r="F3165" s="4">
        <v>33</v>
      </c>
      <c r="G3165">
        <v>0</v>
      </c>
      <c r="H3165">
        <v>0</v>
      </c>
      <c r="I3165">
        <v>6</v>
      </c>
      <c r="J3165">
        <v>4.6666666666666696</v>
      </c>
      <c r="K3165">
        <v>1</v>
      </c>
      <c r="L3165">
        <v>0.16666666666666699</v>
      </c>
      <c r="M3165">
        <v>33</v>
      </c>
      <c r="N3165">
        <v>2964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1</v>
      </c>
      <c r="AA3165">
        <v>0</v>
      </c>
      <c r="AB3165">
        <v>12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 s="4">
        <v>0</v>
      </c>
      <c r="AI3165">
        <v>0</v>
      </c>
      <c r="AJ3165" s="4">
        <v>0</v>
      </c>
      <c r="AK3165">
        <v>0</v>
      </c>
      <c r="AL3165" s="4">
        <v>0</v>
      </c>
      <c r="AM3165">
        <v>0</v>
      </c>
      <c r="AN3165" s="4">
        <v>1</v>
      </c>
      <c r="AO3165">
        <v>0</v>
      </c>
      <c r="AP3165" s="4">
        <v>0</v>
      </c>
      <c r="AQ3165">
        <v>0</v>
      </c>
      <c r="AR3165" s="4">
        <v>0</v>
      </c>
      <c r="AS3165">
        <v>0</v>
      </c>
      <c r="AT3165" s="4">
        <v>1</v>
      </c>
      <c r="AU3165" s="4">
        <v>19</v>
      </c>
      <c r="AV3165" s="4">
        <v>0</v>
      </c>
      <c r="AW3165">
        <v>2.1666666666666701</v>
      </c>
      <c r="AX3165" s="4">
        <f t="shared" si="49"/>
        <v>15.230769230769207</v>
      </c>
      <c r="AY3165" s="4">
        <v>0</v>
      </c>
      <c r="AZ3165" s="4">
        <v>0</v>
      </c>
    </row>
    <row r="3166" spans="1:52" x14ac:dyDescent="0.25">
      <c r="A3166" s="4">
        <v>2017</v>
      </c>
      <c r="B3166" s="4" t="s">
        <v>533</v>
      </c>
      <c r="C3166" t="s">
        <v>53</v>
      </c>
      <c r="D3166" t="s">
        <v>110</v>
      </c>
      <c r="E3166" t="s">
        <v>111</v>
      </c>
      <c r="F3166" s="4">
        <v>2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2</v>
      </c>
      <c r="N3166">
        <v>0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 s="4">
        <v>0</v>
      </c>
      <c r="AI3166">
        <v>0</v>
      </c>
      <c r="AJ3166" s="4">
        <v>0</v>
      </c>
      <c r="AK3166">
        <v>0</v>
      </c>
      <c r="AL3166" s="4">
        <v>0</v>
      </c>
      <c r="AM3166">
        <v>0</v>
      </c>
      <c r="AN3166" s="4">
        <v>0</v>
      </c>
      <c r="AO3166">
        <v>0</v>
      </c>
      <c r="AP3166" s="4">
        <v>0</v>
      </c>
      <c r="AQ3166">
        <v>0</v>
      </c>
      <c r="AR3166" s="4">
        <v>0</v>
      </c>
      <c r="AS3166">
        <v>0</v>
      </c>
      <c r="AT3166" s="4">
        <v>0</v>
      </c>
      <c r="AU3166" s="4">
        <v>2</v>
      </c>
      <c r="AV3166" s="4">
        <v>0</v>
      </c>
      <c r="AW3166">
        <v>0</v>
      </c>
      <c r="AX3166" s="4">
        <f t="shared" si="49"/>
        <v>0</v>
      </c>
      <c r="AY3166" s="4">
        <v>0</v>
      </c>
      <c r="AZ3166" s="4">
        <v>0</v>
      </c>
    </row>
    <row r="3167" spans="1:52" x14ac:dyDescent="0.25">
      <c r="A3167" s="4">
        <v>2017</v>
      </c>
      <c r="B3167" s="4" t="s">
        <v>533</v>
      </c>
      <c r="C3167" t="s">
        <v>53</v>
      </c>
      <c r="D3167" t="s">
        <v>412</v>
      </c>
      <c r="E3167" t="s">
        <v>908</v>
      </c>
      <c r="F3167" s="4">
        <v>10</v>
      </c>
      <c r="G3167">
        <v>4</v>
      </c>
      <c r="H3167">
        <v>15.75</v>
      </c>
      <c r="I3167">
        <v>5</v>
      </c>
      <c r="J3167">
        <v>15.2</v>
      </c>
      <c r="K3167">
        <v>0</v>
      </c>
      <c r="L3167">
        <v>0</v>
      </c>
      <c r="M3167">
        <v>8</v>
      </c>
      <c r="N3167">
        <v>524.5</v>
      </c>
      <c r="O3167">
        <v>0.8</v>
      </c>
      <c r="P3167">
        <v>2</v>
      </c>
      <c r="Q3167">
        <v>29</v>
      </c>
      <c r="R3167">
        <v>2</v>
      </c>
      <c r="S3167">
        <v>36.5</v>
      </c>
      <c r="T3167">
        <v>1</v>
      </c>
      <c r="U3167">
        <v>11</v>
      </c>
      <c r="V3167">
        <v>0</v>
      </c>
      <c r="W3167">
        <v>0</v>
      </c>
      <c r="X3167">
        <v>1</v>
      </c>
      <c r="Y3167">
        <v>8</v>
      </c>
      <c r="Z3167">
        <v>3</v>
      </c>
      <c r="AA3167">
        <v>332.5</v>
      </c>
      <c r="AB3167">
        <v>5</v>
      </c>
      <c r="AC3167">
        <v>132.5</v>
      </c>
      <c r="AD3167">
        <v>0.2</v>
      </c>
      <c r="AE3167">
        <v>2</v>
      </c>
      <c r="AF3167">
        <v>132.5</v>
      </c>
      <c r="AG3167">
        <v>0.2</v>
      </c>
      <c r="AH3167" s="4">
        <v>3</v>
      </c>
      <c r="AI3167">
        <v>1.5</v>
      </c>
      <c r="AJ3167" s="4">
        <v>0</v>
      </c>
      <c r="AK3167">
        <v>0</v>
      </c>
      <c r="AL3167" s="4">
        <v>0</v>
      </c>
      <c r="AM3167">
        <v>0</v>
      </c>
      <c r="AN3167" s="4">
        <v>0</v>
      </c>
      <c r="AO3167">
        <v>0</v>
      </c>
      <c r="AP3167" s="4">
        <v>1</v>
      </c>
      <c r="AQ3167">
        <v>0.1</v>
      </c>
      <c r="AR3167" s="4">
        <v>0</v>
      </c>
      <c r="AS3167">
        <v>0</v>
      </c>
      <c r="AT3167" s="4">
        <v>0</v>
      </c>
      <c r="AU3167" s="4">
        <v>2</v>
      </c>
      <c r="AV3167" s="4">
        <v>0</v>
      </c>
      <c r="AW3167">
        <v>1.6</v>
      </c>
      <c r="AX3167" s="4">
        <f t="shared" si="49"/>
        <v>6.25</v>
      </c>
      <c r="AY3167" s="4">
        <v>1</v>
      </c>
      <c r="AZ3167" s="4">
        <v>0</v>
      </c>
    </row>
    <row r="3168" spans="1:52" x14ac:dyDescent="0.25">
      <c r="A3168" s="4">
        <v>2017</v>
      </c>
      <c r="B3168" s="4" t="s">
        <v>533</v>
      </c>
      <c r="C3168" t="s">
        <v>53</v>
      </c>
      <c r="D3168" t="s">
        <v>75</v>
      </c>
      <c r="E3168" t="s">
        <v>594</v>
      </c>
      <c r="F3168" s="4">
        <v>103</v>
      </c>
      <c r="G3168">
        <v>74</v>
      </c>
      <c r="H3168">
        <v>5.4054054054054097</v>
      </c>
      <c r="I3168">
        <v>103</v>
      </c>
      <c r="J3168">
        <v>9.2427184466019394</v>
      </c>
      <c r="K3168">
        <v>2</v>
      </c>
      <c r="L3168">
        <v>1.94174757281553E-2</v>
      </c>
      <c r="M3168">
        <v>26</v>
      </c>
      <c r="N3168">
        <v>283.32142857142901</v>
      </c>
      <c r="O3168">
        <v>0.25242718446601897</v>
      </c>
      <c r="P3168">
        <v>83</v>
      </c>
      <c r="Q3168">
        <v>27.0843373493976</v>
      </c>
      <c r="R3168">
        <v>35</v>
      </c>
      <c r="S3168">
        <v>63.257142857142902</v>
      </c>
      <c r="T3168">
        <v>37</v>
      </c>
      <c r="U3168">
        <v>159.10810810810801</v>
      </c>
      <c r="V3168">
        <v>36</v>
      </c>
      <c r="W3168">
        <v>48.0555555555556</v>
      </c>
      <c r="X3168">
        <v>62</v>
      </c>
      <c r="Y3168">
        <v>130.258064516129</v>
      </c>
      <c r="Z3168">
        <v>40</v>
      </c>
      <c r="AA3168">
        <v>337.269230769231</v>
      </c>
      <c r="AB3168">
        <v>63</v>
      </c>
      <c r="AC3168">
        <v>164.40983606557401</v>
      </c>
      <c r="AD3168">
        <v>0.59223300970873805</v>
      </c>
      <c r="AE3168">
        <v>5</v>
      </c>
      <c r="AF3168">
        <v>98.4</v>
      </c>
      <c r="AG3168">
        <v>4.85436893203883E-2</v>
      </c>
      <c r="AH3168" s="4">
        <v>22</v>
      </c>
      <c r="AI3168">
        <v>0.84615384615384603</v>
      </c>
      <c r="AJ3168" s="4">
        <v>11</v>
      </c>
      <c r="AK3168">
        <v>0.42307692307692302</v>
      </c>
      <c r="AL3168" s="4">
        <v>23</v>
      </c>
      <c r="AM3168">
        <v>0.37704918032786899</v>
      </c>
      <c r="AN3168" s="4">
        <v>8</v>
      </c>
      <c r="AO3168">
        <v>0.13114754098360701</v>
      </c>
      <c r="AP3168" s="4">
        <v>0</v>
      </c>
      <c r="AQ3168">
        <v>0</v>
      </c>
      <c r="AR3168" s="4">
        <v>0</v>
      </c>
      <c r="AS3168">
        <v>0</v>
      </c>
      <c r="AT3168" s="4">
        <v>0</v>
      </c>
      <c r="AU3168" s="4">
        <v>0</v>
      </c>
      <c r="AV3168" s="4">
        <v>2</v>
      </c>
      <c r="AW3168">
        <v>1.47142857142857</v>
      </c>
      <c r="AX3168" s="4">
        <f t="shared" si="49"/>
        <v>70.000000000000071</v>
      </c>
      <c r="AY3168" s="4">
        <v>24</v>
      </c>
      <c r="AZ3168" s="4">
        <v>32.2083333333333</v>
      </c>
    </row>
    <row r="3169" spans="1:52" x14ac:dyDescent="0.25">
      <c r="A3169" s="4">
        <v>2017</v>
      </c>
      <c r="B3169" s="4" t="s">
        <v>533</v>
      </c>
      <c r="C3169" t="s">
        <v>53</v>
      </c>
      <c r="D3169" t="s">
        <v>71</v>
      </c>
      <c r="E3169" t="s">
        <v>590</v>
      </c>
      <c r="F3169" s="4">
        <v>113</v>
      </c>
      <c r="G3169">
        <v>108</v>
      </c>
      <c r="H3169">
        <v>2.2129629629629601</v>
      </c>
      <c r="I3169">
        <v>113</v>
      </c>
      <c r="J3169">
        <v>5.0707964601769904</v>
      </c>
      <c r="K3169">
        <v>0</v>
      </c>
      <c r="L3169">
        <v>0</v>
      </c>
      <c r="M3169">
        <v>58</v>
      </c>
      <c r="N3169">
        <v>1374.05714285714</v>
      </c>
      <c r="O3169">
        <v>0.51327433628318597</v>
      </c>
      <c r="P3169">
        <v>86</v>
      </c>
      <c r="Q3169">
        <v>9.8604651162790695</v>
      </c>
      <c r="R3169">
        <v>10</v>
      </c>
      <c r="S3169">
        <v>15</v>
      </c>
      <c r="T3169">
        <v>1</v>
      </c>
      <c r="U3169">
        <v>52</v>
      </c>
      <c r="V3169">
        <v>1</v>
      </c>
      <c r="W3169">
        <v>33</v>
      </c>
      <c r="X3169">
        <v>80</v>
      </c>
      <c r="Y3169">
        <v>56.1875</v>
      </c>
      <c r="Z3169">
        <v>2</v>
      </c>
      <c r="AA3169">
        <v>132</v>
      </c>
      <c r="AB3169">
        <v>111</v>
      </c>
      <c r="AC3169">
        <v>81.064220183486199</v>
      </c>
      <c r="AD3169">
        <v>0.96460176991150404</v>
      </c>
      <c r="AE3169">
        <v>19</v>
      </c>
      <c r="AF3169">
        <v>44.421052631578902</v>
      </c>
      <c r="AG3169">
        <v>0.16814159292035399</v>
      </c>
      <c r="AH3169" s="4">
        <v>0</v>
      </c>
      <c r="AI3169">
        <v>0</v>
      </c>
      <c r="AJ3169" s="4">
        <v>0</v>
      </c>
      <c r="AK3169">
        <v>0</v>
      </c>
      <c r="AL3169" s="4">
        <v>0</v>
      </c>
      <c r="AM3169">
        <v>0</v>
      </c>
      <c r="AN3169" s="4">
        <v>5</v>
      </c>
      <c r="AO3169">
        <v>4.5871559633027498E-2</v>
      </c>
      <c r="AP3169" s="4">
        <v>0</v>
      </c>
      <c r="AQ3169">
        <v>0</v>
      </c>
      <c r="AR3169" s="4">
        <v>5</v>
      </c>
      <c r="AS3169">
        <v>4.4247787610619503E-2</v>
      </c>
      <c r="AT3169" s="4">
        <v>0</v>
      </c>
      <c r="AU3169" s="4">
        <v>0</v>
      </c>
      <c r="AV3169" s="4">
        <v>0</v>
      </c>
      <c r="AW3169">
        <v>2.1730769230769198</v>
      </c>
      <c r="AX3169" s="4">
        <f t="shared" si="49"/>
        <v>52.000000000000078</v>
      </c>
      <c r="AY3169" s="4">
        <v>1</v>
      </c>
      <c r="AZ3169" s="4">
        <v>10</v>
      </c>
    </row>
    <row r="3170" spans="1:52" x14ac:dyDescent="0.25">
      <c r="A3170" s="4">
        <v>2017</v>
      </c>
      <c r="B3170" s="4" t="s">
        <v>533</v>
      </c>
      <c r="C3170" t="s">
        <v>53</v>
      </c>
      <c r="D3170" t="s">
        <v>69</v>
      </c>
      <c r="E3170" t="s">
        <v>588</v>
      </c>
      <c r="F3170" s="4">
        <v>185</v>
      </c>
      <c r="G3170">
        <v>117</v>
      </c>
      <c r="H3170">
        <v>2.9658119658119699</v>
      </c>
      <c r="I3170">
        <v>185</v>
      </c>
      <c r="J3170">
        <v>4.84324324324324</v>
      </c>
      <c r="K3170">
        <v>2</v>
      </c>
      <c r="L3170">
        <v>1.0810810810810799E-2</v>
      </c>
      <c r="M3170">
        <v>11</v>
      </c>
      <c r="N3170">
        <v>289.39999999999998</v>
      </c>
      <c r="O3170">
        <v>5.9459459459459497E-2</v>
      </c>
      <c r="P3170">
        <v>173</v>
      </c>
      <c r="Q3170">
        <v>11.4450867052023</v>
      </c>
      <c r="R3170">
        <v>16</v>
      </c>
      <c r="S3170">
        <v>16.125</v>
      </c>
      <c r="T3170">
        <v>9</v>
      </c>
      <c r="U3170">
        <v>176.222222222222</v>
      </c>
      <c r="V3170">
        <v>8</v>
      </c>
      <c r="W3170">
        <v>48.75</v>
      </c>
      <c r="X3170">
        <v>165</v>
      </c>
      <c r="Y3170">
        <v>100.09090909090899</v>
      </c>
      <c r="Z3170">
        <v>9</v>
      </c>
      <c r="AA3170">
        <v>268.66666666666703</v>
      </c>
      <c r="AB3170">
        <v>176</v>
      </c>
      <c r="AC3170">
        <v>129.70689655172399</v>
      </c>
      <c r="AD3170">
        <v>0.94054054054054104</v>
      </c>
      <c r="AE3170">
        <v>38</v>
      </c>
      <c r="AF3170">
        <v>90.5</v>
      </c>
      <c r="AG3170">
        <v>0.205405405405405</v>
      </c>
      <c r="AH3170" s="4">
        <v>3</v>
      </c>
      <c r="AI3170">
        <v>0.33333333333333298</v>
      </c>
      <c r="AJ3170" s="4">
        <v>2</v>
      </c>
      <c r="AK3170">
        <v>0.22222222222222199</v>
      </c>
      <c r="AL3170" s="4">
        <v>4</v>
      </c>
      <c r="AM3170">
        <v>2.2988505747126398E-2</v>
      </c>
      <c r="AN3170" s="4">
        <v>8</v>
      </c>
      <c r="AO3170">
        <v>4.5977011494252901E-2</v>
      </c>
      <c r="AP3170" s="4">
        <v>7</v>
      </c>
      <c r="AQ3170">
        <v>3.7837837837837798E-2</v>
      </c>
      <c r="AR3170" s="4">
        <v>10</v>
      </c>
      <c r="AS3170">
        <v>5.4054054054054099E-2</v>
      </c>
      <c r="AT3170" s="4">
        <v>0</v>
      </c>
      <c r="AU3170" s="4">
        <v>0</v>
      </c>
      <c r="AV3170" s="4">
        <v>0</v>
      </c>
      <c r="AW3170">
        <v>1.9892473118279601</v>
      </c>
      <c r="AX3170" s="4">
        <f t="shared" si="49"/>
        <v>92.999999999999858</v>
      </c>
      <c r="AY3170" s="4">
        <v>7</v>
      </c>
      <c r="AZ3170" s="4">
        <v>5.28571428571429</v>
      </c>
    </row>
    <row r="3171" spans="1:52" x14ac:dyDescent="0.25">
      <c r="A3171" s="4">
        <v>2017</v>
      </c>
      <c r="B3171" s="4" t="s">
        <v>533</v>
      </c>
      <c r="C3171" t="s">
        <v>53</v>
      </c>
      <c r="D3171" t="s">
        <v>86</v>
      </c>
      <c r="E3171" t="s">
        <v>605</v>
      </c>
      <c r="F3171" s="4">
        <v>200</v>
      </c>
      <c r="G3171">
        <v>192</v>
      </c>
      <c r="H3171">
        <v>25.390625</v>
      </c>
      <c r="I3171">
        <v>200</v>
      </c>
      <c r="J3171">
        <v>26.855</v>
      </c>
      <c r="K3171">
        <v>16</v>
      </c>
      <c r="L3171">
        <v>0.08</v>
      </c>
      <c r="M3171">
        <v>41</v>
      </c>
      <c r="N3171">
        <v>519.89887640449399</v>
      </c>
      <c r="O3171">
        <v>0.20499999999999999</v>
      </c>
      <c r="P3171">
        <v>20</v>
      </c>
      <c r="Q3171">
        <v>79.2</v>
      </c>
      <c r="R3171">
        <v>59</v>
      </c>
      <c r="S3171">
        <v>43.8983050847458</v>
      </c>
      <c r="T3171">
        <v>13</v>
      </c>
      <c r="U3171">
        <v>78.076923076923094</v>
      </c>
      <c r="V3171">
        <v>13</v>
      </c>
      <c r="W3171">
        <v>66.461538461538495</v>
      </c>
      <c r="X3171">
        <v>173</v>
      </c>
      <c r="Y3171">
        <v>57.786127167630099</v>
      </c>
      <c r="Z3171">
        <v>14</v>
      </c>
      <c r="AA3171">
        <v>320.42857142857099</v>
      </c>
      <c r="AB3171">
        <v>186</v>
      </c>
      <c r="AC3171">
        <v>87.648648648648603</v>
      </c>
      <c r="AD3171">
        <v>0.92500000000000004</v>
      </c>
      <c r="AE3171">
        <v>120</v>
      </c>
      <c r="AF3171">
        <v>75.408333333333303</v>
      </c>
      <c r="AG3171">
        <v>0.6</v>
      </c>
      <c r="AH3171" s="4">
        <v>4</v>
      </c>
      <c r="AI3171">
        <v>0.28571428571428598</v>
      </c>
      <c r="AJ3171" s="4">
        <v>2</v>
      </c>
      <c r="AK3171">
        <v>0.14285714285714299</v>
      </c>
      <c r="AL3171" s="4">
        <v>18</v>
      </c>
      <c r="AM3171">
        <v>9.7297297297297303E-2</v>
      </c>
      <c r="AN3171" s="4">
        <v>4</v>
      </c>
      <c r="AO3171">
        <v>2.1621621621621599E-2</v>
      </c>
      <c r="AP3171" s="4">
        <v>0</v>
      </c>
      <c r="AQ3171">
        <v>0</v>
      </c>
      <c r="AR3171" s="4">
        <v>0</v>
      </c>
      <c r="AS3171">
        <v>0</v>
      </c>
      <c r="AT3171" s="4">
        <v>0</v>
      </c>
      <c r="AU3171" s="4">
        <v>0</v>
      </c>
      <c r="AV3171" s="4">
        <v>2</v>
      </c>
      <c r="AW3171">
        <v>2.2471910112359601</v>
      </c>
      <c r="AX3171" s="4">
        <f t="shared" si="49"/>
        <v>88.999999999999801</v>
      </c>
      <c r="AY3171" s="4">
        <v>12</v>
      </c>
      <c r="AZ3171" s="4">
        <v>7.5</v>
      </c>
    </row>
    <row r="3172" spans="1:52" x14ac:dyDescent="0.25">
      <c r="A3172" s="4">
        <v>2017</v>
      </c>
      <c r="B3172" s="4" t="s">
        <v>533</v>
      </c>
      <c r="C3172" t="s">
        <v>53</v>
      </c>
      <c r="D3172" t="s">
        <v>100</v>
      </c>
      <c r="E3172" t="s">
        <v>619</v>
      </c>
      <c r="F3172" s="4">
        <v>3</v>
      </c>
      <c r="G3172">
        <v>3</v>
      </c>
      <c r="H3172">
        <v>2.6666666666666701</v>
      </c>
      <c r="I3172">
        <v>3</v>
      </c>
      <c r="J3172">
        <v>4</v>
      </c>
      <c r="K3172">
        <v>0</v>
      </c>
      <c r="L3172">
        <v>0</v>
      </c>
      <c r="M3172">
        <v>0</v>
      </c>
      <c r="N3172">
        <v>11</v>
      </c>
      <c r="O3172">
        <v>0</v>
      </c>
      <c r="P3172">
        <v>1</v>
      </c>
      <c r="Q3172">
        <v>16</v>
      </c>
      <c r="R3172">
        <v>1</v>
      </c>
      <c r="S3172">
        <v>251</v>
      </c>
      <c r="T3172">
        <v>2</v>
      </c>
      <c r="U3172">
        <v>164</v>
      </c>
      <c r="V3172">
        <v>2</v>
      </c>
      <c r="W3172">
        <v>22.5</v>
      </c>
      <c r="X3172">
        <v>1</v>
      </c>
      <c r="Y3172">
        <v>64</v>
      </c>
      <c r="Z3172">
        <v>2</v>
      </c>
      <c r="AA3172">
        <v>231.5</v>
      </c>
      <c r="AB3172">
        <v>1</v>
      </c>
      <c r="AC3172">
        <v>117</v>
      </c>
      <c r="AD3172">
        <v>0.33333333333333298</v>
      </c>
      <c r="AE3172">
        <v>1</v>
      </c>
      <c r="AF3172">
        <v>117</v>
      </c>
      <c r="AG3172">
        <v>0.33333333333333298</v>
      </c>
      <c r="AH3172" s="4">
        <v>2</v>
      </c>
      <c r="AI3172">
        <v>1</v>
      </c>
      <c r="AJ3172" s="4">
        <v>1</v>
      </c>
      <c r="AK3172">
        <v>0.5</v>
      </c>
      <c r="AL3172" s="4">
        <v>0</v>
      </c>
      <c r="AM3172">
        <v>0</v>
      </c>
      <c r="AN3172" s="4">
        <v>0</v>
      </c>
      <c r="AO3172">
        <v>0</v>
      </c>
      <c r="AP3172" s="4">
        <v>0</v>
      </c>
      <c r="AQ3172">
        <v>0</v>
      </c>
      <c r="AR3172" s="4">
        <v>0</v>
      </c>
      <c r="AS3172">
        <v>0</v>
      </c>
      <c r="AT3172" s="4">
        <v>0</v>
      </c>
      <c r="AU3172" s="4">
        <v>0</v>
      </c>
      <c r="AV3172" s="4">
        <v>0</v>
      </c>
      <c r="AW3172">
        <v>1.5</v>
      </c>
      <c r="AX3172" s="4">
        <f t="shared" si="49"/>
        <v>2</v>
      </c>
      <c r="AY3172" s="4">
        <v>2</v>
      </c>
      <c r="AZ3172" s="4">
        <v>57.5</v>
      </c>
    </row>
    <row r="3173" spans="1:52" x14ac:dyDescent="0.25">
      <c r="A3173" s="4">
        <v>2017</v>
      </c>
      <c r="B3173" s="4" t="s">
        <v>533</v>
      </c>
      <c r="C3173" t="s">
        <v>53</v>
      </c>
      <c r="D3173" t="s">
        <v>113</v>
      </c>
      <c r="E3173" t="s">
        <v>630</v>
      </c>
      <c r="F3173" s="4">
        <v>1</v>
      </c>
      <c r="G3173">
        <v>1</v>
      </c>
      <c r="H3173">
        <v>0</v>
      </c>
      <c r="I3173">
        <v>1</v>
      </c>
      <c r="J3173">
        <v>3</v>
      </c>
      <c r="K3173">
        <v>0</v>
      </c>
      <c r="L3173">
        <v>0</v>
      </c>
      <c r="M3173">
        <v>0</v>
      </c>
      <c r="N3173">
        <v>215</v>
      </c>
      <c r="O3173">
        <v>0</v>
      </c>
      <c r="P3173">
        <v>1</v>
      </c>
      <c r="Q3173">
        <v>4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1</v>
      </c>
      <c r="AA3173">
        <v>78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 s="4">
        <v>0</v>
      </c>
      <c r="AI3173">
        <v>0</v>
      </c>
      <c r="AJ3173" s="4">
        <v>1</v>
      </c>
      <c r="AK3173">
        <v>1</v>
      </c>
      <c r="AL3173" s="4">
        <v>0</v>
      </c>
      <c r="AM3173">
        <v>0</v>
      </c>
      <c r="AN3173" s="4">
        <v>0</v>
      </c>
      <c r="AO3173">
        <v>0</v>
      </c>
      <c r="AP3173" s="4">
        <v>0</v>
      </c>
      <c r="AQ3173">
        <v>0</v>
      </c>
      <c r="AR3173" s="4">
        <v>0</v>
      </c>
      <c r="AS3173">
        <v>0</v>
      </c>
      <c r="AT3173" s="4">
        <v>0</v>
      </c>
      <c r="AU3173" s="4">
        <v>0</v>
      </c>
      <c r="AV3173" s="4">
        <v>0</v>
      </c>
      <c r="AW3173">
        <v>1</v>
      </c>
      <c r="AX3173" s="4">
        <f t="shared" si="49"/>
        <v>1</v>
      </c>
      <c r="AY3173" s="4">
        <v>0</v>
      </c>
      <c r="AZ3173" s="4">
        <v>0</v>
      </c>
    </row>
    <row r="3174" spans="1:52" x14ac:dyDescent="0.25">
      <c r="A3174" s="4">
        <v>2017</v>
      </c>
      <c r="B3174" s="4" t="s">
        <v>533</v>
      </c>
      <c r="C3174" t="s">
        <v>53</v>
      </c>
      <c r="D3174" t="s">
        <v>77</v>
      </c>
      <c r="E3174" t="s">
        <v>596</v>
      </c>
      <c r="F3174" s="4">
        <v>103</v>
      </c>
      <c r="G3174">
        <v>60</v>
      </c>
      <c r="H3174">
        <v>4.9833333333333298</v>
      </c>
      <c r="I3174">
        <v>103</v>
      </c>
      <c r="J3174">
        <v>7.70873786407767</v>
      </c>
      <c r="K3174">
        <v>6</v>
      </c>
      <c r="L3174">
        <v>5.8252427184466E-2</v>
      </c>
      <c r="M3174">
        <v>25</v>
      </c>
      <c r="N3174">
        <v>475.33720930232602</v>
      </c>
      <c r="O3174">
        <v>0.242718446601942</v>
      </c>
      <c r="P3174">
        <v>76</v>
      </c>
      <c r="Q3174">
        <v>29.723684210526301</v>
      </c>
      <c r="R3174">
        <v>34</v>
      </c>
      <c r="S3174">
        <v>62.617647058823501</v>
      </c>
      <c r="T3174">
        <v>49</v>
      </c>
      <c r="U3174">
        <v>111.448979591837</v>
      </c>
      <c r="V3174">
        <v>47</v>
      </c>
      <c r="W3174">
        <v>29.531914893617</v>
      </c>
      <c r="X3174">
        <v>51</v>
      </c>
      <c r="Y3174">
        <v>103.705882352941</v>
      </c>
      <c r="Z3174">
        <v>49</v>
      </c>
      <c r="AA3174">
        <v>300.71794871794901</v>
      </c>
      <c r="AB3174">
        <v>54</v>
      </c>
      <c r="AC3174">
        <v>129.35294117647101</v>
      </c>
      <c r="AD3174">
        <v>0.495145631067961</v>
      </c>
      <c r="AE3174">
        <v>11</v>
      </c>
      <c r="AF3174">
        <v>61.090909090909101</v>
      </c>
      <c r="AG3174">
        <v>0.106796116504854</v>
      </c>
      <c r="AH3174" s="4">
        <v>33</v>
      </c>
      <c r="AI3174">
        <v>0.84615384615384603</v>
      </c>
      <c r="AJ3174" s="4">
        <v>16</v>
      </c>
      <c r="AK3174">
        <v>0.41025641025641002</v>
      </c>
      <c r="AL3174" s="4">
        <v>12</v>
      </c>
      <c r="AM3174">
        <v>0.23529411764705899</v>
      </c>
      <c r="AN3174" s="4">
        <v>7</v>
      </c>
      <c r="AO3174">
        <v>0.13725490196078399</v>
      </c>
      <c r="AP3174" s="4">
        <v>0</v>
      </c>
      <c r="AQ3174">
        <v>0</v>
      </c>
      <c r="AR3174" s="4">
        <v>0</v>
      </c>
      <c r="AS3174">
        <v>0</v>
      </c>
      <c r="AT3174" s="4">
        <v>0</v>
      </c>
      <c r="AU3174" s="4">
        <v>0</v>
      </c>
      <c r="AV3174" s="4">
        <v>1</v>
      </c>
      <c r="AW3174">
        <v>1.7457627118644099</v>
      </c>
      <c r="AX3174" s="4">
        <f t="shared" si="49"/>
        <v>58.999999999999893</v>
      </c>
      <c r="AY3174" s="4">
        <v>36</v>
      </c>
      <c r="AZ3174" s="4">
        <v>16.8611111111111</v>
      </c>
    </row>
    <row r="3175" spans="1:52" x14ac:dyDescent="0.25">
      <c r="A3175" s="4">
        <v>2017</v>
      </c>
      <c r="B3175" s="4" t="s">
        <v>533</v>
      </c>
      <c r="C3175" t="s">
        <v>53</v>
      </c>
      <c r="D3175" t="s">
        <v>85</v>
      </c>
      <c r="E3175" t="s">
        <v>604</v>
      </c>
      <c r="F3175" s="4">
        <v>106</v>
      </c>
      <c r="G3175">
        <v>68</v>
      </c>
      <c r="H3175">
        <v>8.8235294117647101</v>
      </c>
      <c r="I3175">
        <v>105</v>
      </c>
      <c r="J3175">
        <v>11.8761904761905</v>
      </c>
      <c r="K3175">
        <v>2</v>
      </c>
      <c r="L3175">
        <v>1.9047619047619001E-2</v>
      </c>
      <c r="M3175">
        <v>19</v>
      </c>
      <c r="N3175">
        <v>321.59782608695701</v>
      </c>
      <c r="O3175">
        <v>0.179245283018868</v>
      </c>
      <c r="P3175">
        <v>87</v>
      </c>
      <c r="Q3175">
        <v>47.781609195402297</v>
      </c>
      <c r="R3175">
        <v>32</v>
      </c>
      <c r="S3175">
        <v>147.625</v>
      </c>
      <c r="T3175">
        <v>36</v>
      </c>
      <c r="U3175">
        <v>185.361111111111</v>
      </c>
      <c r="V3175">
        <v>35</v>
      </c>
      <c r="W3175">
        <v>35.485714285714302</v>
      </c>
      <c r="X3175">
        <v>56</v>
      </c>
      <c r="Y3175">
        <v>171.017857142857</v>
      </c>
      <c r="Z3175">
        <v>45</v>
      </c>
      <c r="AA3175">
        <v>329.45945945945903</v>
      </c>
      <c r="AB3175">
        <v>61</v>
      </c>
      <c r="AC3175">
        <v>204.830188679245</v>
      </c>
      <c r="AD3175">
        <v>0.5</v>
      </c>
      <c r="AE3175">
        <v>4</v>
      </c>
      <c r="AF3175">
        <v>184.25</v>
      </c>
      <c r="AG3175">
        <v>3.77358490566038E-2</v>
      </c>
      <c r="AH3175" s="4">
        <v>27</v>
      </c>
      <c r="AI3175">
        <v>0.72972972972973005</v>
      </c>
      <c r="AJ3175" s="4">
        <v>19</v>
      </c>
      <c r="AK3175">
        <v>0.51351351351351404</v>
      </c>
      <c r="AL3175" s="4">
        <v>29</v>
      </c>
      <c r="AM3175">
        <v>0.54716981132075504</v>
      </c>
      <c r="AN3175" s="4">
        <v>7</v>
      </c>
      <c r="AO3175">
        <v>0.13207547169811301</v>
      </c>
      <c r="AP3175" s="4">
        <v>0</v>
      </c>
      <c r="AQ3175">
        <v>0</v>
      </c>
      <c r="AR3175" s="4">
        <v>0</v>
      </c>
      <c r="AS3175">
        <v>0</v>
      </c>
      <c r="AT3175" s="4">
        <v>0</v>
      </c>
      <c r="AU3175" s="4">
        <v>0</v>
      </c>
      <c r="AV3175" s="4">
        <v>1</v>
      </c>
      <c r="AW3175">
        <v>1.4929577464788699</v>
      </c>
      <c r="AX3175" s="4">
        <f t="shared" si="49"/>
        <v>71.000000000000156</v>
      </c>
      <c r="AY3175" s="4">
        <v>30</v>
      </c>
      <c r="AZ3175" s="4">
        <v>26.7</v>
      </c>
    </row>
    <row r="3176" spans="1:52" x14ac:dyDescent="0.25">
      <c r="A3176" s="4">
        <v>2017</v>
      </c>
      <c r="B3176" s="4" t="s">
        <v>533</v>
      </c>
      <c r="C3176" t="s">
        <v>53</v>
      </c>
      <c r="D3176" t="s">
        <v>64</v>
      </c>
      <c r="E3176" t="s">
        <v>583</v>
      </c>
      <c r="F3176" s="4">
        <v>162</v>
      </c>
      <c r="G3176">
        <v>104</v>
      </c>
      <c r="H3176">
        <v>4.1442307692307701</v>
      </c>
      <c r="I3176">
        <v>161</v>
      </c>
      <c r="J3176">
        <v>5.8695652173913002</v>
      </c>
      <c r="K3176">
        <v>0</v>
      </c>
      <c r="L3176">
        <v>0</v>
      </c>
      <c r="M3176">
        <v>18</v>
      </c>
      <c r="N3176">
        <v>70.620689655172399</v>
      </c>
      <c r="O3176">
        <v>0.11111111111111099</v>
      </c>
      <c r="P3176">
        <v>147</v>
      </c>
      <c r="Q3176">
        <v>24.442176870748298</v>
      </c>
      <c r="R3176">
        <v>55</v>
      </c>
      <c r="S3176">
        <v>76.145454545454498</v>
      </c>
      <c r="T3176">
        <v>59</v>
      </c>
      <c r="U3176">
        <v>152.45762711864401</v>
      </c>
      <c r="V3176">
        <v>51</v>
      </c>
      <c r="W3176">
        <v>31.313725490196099</v>
      </c>
      <c r="X3176">
        <v>86</v>
      </c>
      <c r="Y3176">
        <v>154.32558139534899</v>
      </c>
      <c r="Z3176">
        <v>72</v>
      </c>
      <c r="AA3176">
        <v>398.73333333333301</v>
      </c>
      <c r="AB3176">
        <v>90</v>
      </c>
      <c r="AC3176">
        <v>206.65909090909099</v>
      </c>
      <c r="AD3176">
        <v>0.54320987654320996</v>
      </c>
      <c r="AE3176">
        <v>8</v>
      </c>
      <c r="AF3176">
        <v>99.125</v>
      </c>
      <c r="AG3176">
        <v>4.9382716049382699E-2</v>
      </c>
      <c r="AH3176" s="4">
        <v>41</v>
      </c>
      <c r="AI3176">
        <v>0.68333333333333302</v>
      </c>
      <c r="AJ3176" s="4">
        <v>24</v>
      </c>
      <c r="AK3176">
        <v>0.4</v>
      </c>
      <c r="AL3176" s="4">
        <v>29</v>
      </c>
      <c r="AM3176">
        <v>0.32954545454545497</v>
      </c>
      <c r="AN3176" s="4">
        <v>16</v>
      </c>
      <c r="AO3176">
        <v>0.18181818181818199</v>
      </c>
      <c r="AP3176" s="4">
        <v>0</v>
      </c>
      <c r="AQ3176">
        <v>0</v>
      </c>
      <c r="AR3176" s="4">
        <v>0</v>
      </c>
      <c r="AS3176">
        <v>0</v>
      </c>
      <c r="AT3176" s="4">
        <v>0</v>
      </c>
      <c r="AU3176" s="4">
        <v>0</v>
      </c>
      <c r="AV3176" s="4">
        <v>2</v>
      </c>
      <c r="AW3176">
        <v>1.72340425531915</v>
      </c>
      <c r="AX3176" s="4">
        <f t="shared" si="49"/>
        <v>93.999999999999943</v>
      </c>
      <c r="AY3176" s="4">
        <v>47</v>
      </c>
      <c r="AZ3176" s="4">
        <v>27.826086956521699</v>
      </c>
    </row>
    <row r="3177" spans="1:52" x14ac:dyDescent="0.25">
      <c r="A3177" s="4">
        <v>2017</v>
      </c>
      <c r="B3177" s="4" t="s">
        <v>533</v>
      </c>
      <c r="C3177" t="s">
        <v>53</v>
      </c>
      <c r="D3177" t="s">
        <v>74</v>
      </c>
      <c r="E3177" t="s">
        <v>593</v>
      </c>
      <c r="F3177" s="4">
        <v>166</v>
      </c>
      <c r="G3177">
        <v>160</v>
      </c>
      <c r="H3177">
        <v>1.3875</v>
      </c>
      <c r="I3177">
        <v>166</v>
      </c>
      <c r="J3177">
        <v>3.7048192771084301</v>
      </c>
      <c r="K3177">
        <v>2</v>
      </c>
      <c r="L3177">
        <v>1.20481927710843E-2</v>
      </c>
      <c r="M3177">
        <v>3</v>
      </c>
      <c r="N3177">
        <v>3.8834355828220901</v>
      </c>
      <c r="O3177">
        <v>1.8072289156626498E-2</v>
      </c>
      <c r="P3177">
        <v>140</v>
      </c>
      <c r="Q3177">
        <v>11</v>
      </c>
      <c r="R3177">
        <v>19</v>
      </c>
      <c r="S3177">
        <v>33.473684210526301</v>
      </c>
      <c r="T3177">
        <v>9</v>
      </c>
      <c r="U3177">
        <v>166.222222222222</v>
      </c>
      <c r="V3177">
        <v>6</v>
      </c>
      <c r="W3177">
        <v>15.8333333333333</v>
      </c>
      <c r="X3177">
        <v>154</v>
      </c>
      <c r="Y3177">
        <v>66.616883116883102</v>
      </c>
      <c r="Z3177">
        <v>9</v>
      </c>
      <c r="AA3177">
        <v>239.125</v>
      </c>
      <c r="AB3177">
        <v>157</v>
      </c>
      <c r="AC3177">
        <v>87.611464968152902</v>
      </c>
      <c r="AD3177">
        <v>0.94578313253012103</v>
      </c>
      <c r="AE3177">
        <v>42</v>
      </c>
      <c r="AF3177">
        <v>60.261904761904802</v>
      </c>
      <c r="AG3177">
        <v>0.25301204819277101</v>
      </c>
      <c r="AH3177" s="4">
        <v>2</v>
      </c>
      <c r="AI3177">
        <v>0.25</v>
      </c>
      <c r="AJ3177" s="4">
        <v>2</v>
      </c>
      <c r="AK3177">
        <v>0.25</v>
      </c>
      <c r="AL3177" s="4">
        <v>4</v>
      </c>
      <c r="AM3177">
        <v>2.54777070063694E-2</v>
      </c>
      <c r="AN3177" s="4">
        <v>6</v>
      </c>
      <c r="AO3177">
        <v>3.8216560509554097E-2</v>
      </c>
      <c r="AP3177" s="4">
        <v>6</v>
      </c>
      <c r="AQ3177">
        <v>3.6144578313252997E-2</v>
      </c>
      <c r="AR3177" s="4">
        <v>8</v>
      </c>
      <c r="AS3177">
        <v>4.8192771084337303E-2</v>
      </c>
      <c r="AT3177" s="4">
        <v>0</v>
      </c>
      <c r="AU3177" s="4">
        <v>0</v>
      </c>
      <c r="AV3177" s="4">
        <v>0</v>
      </c>
      <c r="AW3177">
        <v>1.9080459770114899</v>
      </c>
      <c r="AX3177" s="4">
        <f t="shared" si="49"/>
        <v>87.000000000000199</v>
      </c>
      <c r="AY3177" s="4">
        <v>1</v>
      </c>
      <c r="AZ3177" s="4">
        <v>10</v>
      </c>
    </row>
    <row r="3178" spans="1:52" x14ac:dyDescent="0.25">
      <c r="A3178" s="4">
        <v>2017</v>
      </c>
      <c r="B3178" s="4" t="s">
        <v>533</v>
      </c>
      <c r="C3178" t="s">
        <v>53</v>
      </c>
      <c r="D3178" t="s">
        <v>67</v>
      </c>
      <c r="E3178" t="s">
        <v>586</v>
      </c>
      <c r="F3178" s="4">
        <v>157</v>
      </c>
      <c r="G3178">
        <v>127</v>
      </c>
      <c r="H3178">
        <v>4.3070866141732296</v>
      </c>
      <c r="I3178">
        <v>157</v>
      </c>
      <c r="J3178">
        <v>7.6560509554140097</v>
      </c>
      <c r="K3178">
        <v>2</v>
      </c>
      <c r="L3178">
        <v>1.27388535031847E-2</v>
      </c>
      <c r="M3178">
        <v>32</v>
      </c>
      <c r="N3178">
        <v>474.16197183098598</v>
      </c>
      <c r="O3178">
        <v>0.20382165605095501</v>
      </c>
      <c r="P3178">
        <v>141</v>
      </c>
      <c r="Q3178">
        <v>23.3829787234043</v>
      </c>
      <c r="R3178">
        <v>50</v>
      </c>
      <c r="S3178">
        <v>110.96</v>
      </c>
      <c r="T3178">
        <v>75</v>
      </c>
      <c r="U3178">
        <v>136.14666666666699</v>
      </c>
      <c r="V3178">
        <v>74</v>
      </c>
      <c r="W3178">
        <v>50.216216216216203</v>
      </c>
      <c r="X3178">
        <v>67</v>
      </c>
      <c r="Y3178">
        <v>118.955223880597</v>
      </c>
      <c r="Z3178">
        <v>85</v>
      </c>
      <c r="AA3178">
        <v>356.08108108108098</v>
      </c>
      <c r="AB3178">
        <v>72</v>
      </c>
      <c r="AC3178">
        <v>169.87142857142899</v>
      </c>
      <c r="AD3178">
        <v>0.44585987261146498</v>
      </c>
      <c r="AE3178">
        <v>18</v>
      </c>
      <c r="AF3178">
        <v>92.4444444444444</v>
      </c>
      <c r="AG3178">
        <v>0.11464968152866201</v>
      </c>
      <c r="AH3178" s="4">
        <v>47</v>
      </c>
      <c r="AI3178">
        <v>0.63513513513513498</v>
      </c>
      <c r="AJ3178" s="4">
        <v>26</v>
      </c>
      <c r="AK3178">
        <v>0.35135135135135098</v>
      </c>
      <c r="AL3178" s="4">
        <v>18</v>
      </c>
      <c r="AM3178">
        <v>0.25714285714285701</v>
      </c>
      <c r="AN3178" s="4">
        <v>9</v>
      </c>
      <c r="AO3178">
        <v>0.128571428571429</v>
      </c>
      <c r="AP3178" s="4">
        <v>0</v>
      </c>
      <c r="AQ3178">
        <v>0</v>
      </c>
      <c r="AR3178" s="4">
        <v>0</v>
      </c>
      <c r="AS3178">
        <v>0</v>
      </c>
      <c r="AT3178" s="4">
        <v>0</v>
      </c>
      <c r="AU3178" s="4">
        <v>0</v>
      </c>
      <c r="AV3178" s="4">
        <v>2</v>
      </c>
      <c r="AW3178">
        <v>1.7840909090909101</v>
      </c>
      <c r="AX3178" s="4">
        <f t="shared" si="49"/>
        <v>87.999999999999957</v>
      </c>
      <c r="AY3178" s="4">
        <v>62</v>
      </c>
      <c r="AZ3178" s="4">
        <v>20.564516129032299</v>
      </c>
    </row>
    <row r="3179" spans="1:52" x14ac:dyDescent="0.25">
      <c r="A3179" s="4">
        <v>2017</v>
      </c>
      <c r="B3179" s="4" t="s">
        <v>533</v>
      </c>
      <c r="C3179" t="s">
        <v>53</v>
      </c>
      <c r="D3179" t="s">
        <v>361</v>
      </c>
      <c r="E3179" t="s">
        <v>860</v>
      </c>
      <c r="F3179" s="4">
        <v>285</v>
      </c>
      <c r="G3179">
        <v>205</v>
      </c>
      <c r="H3179">
        <v>2.2000000000000002</v>
      </c>
      <c r="I3179">
        <v>283</v>
      </c>
      <c r="J3179">
        <v>3.6961130742049502</v>
      </c>
      <c r="K3179">
        <v>2</v>
      </c>
      <c r="L3179">
        <v>7.0671378091872799E-3</v>
      </c>
      <c r="M3179">
        <v>33</v>
      </c>
      <c r="N3179">
        <v>529.32028469750901</v>
      </c>
      <c r="O3179">
        <v>0.115789473684211</v>
      </c>
      <c r="P3179">
        <v>18</v>
      </c>
      <c r="Q3179">
        <v>48.5</v>
      </c>
      <c r="R3179">
        <v>55</v>
      </c>
      <c r="S3179">
        <v>19.1636363636364</v>
      </c>
      <c r="T3179">
        <v>6</v>
      </c>
      <c r="U3179">
        <v>202.333333333333</v>
      </c>
      <c r="V3179">
        <v>6</v>
      </c>
      <c r="W3179">
        <v>34.8333333333333</v>
      </c>
      <c r="X3179">
        <v>270</v>
      </c>
      <c r="Y3179">
        <v>50.929629629629602</v>
      </c>
      <c r="Z3179">
        <v>6</v>
      </c>
      <c r="AA3179">
        <v>259.33333333333297</v>
      </c>
      <c r="AB3179">
        <v>277</v>
      </c>
      <c r="AC3179">
        <v>65.007272727272706</v>
      </c>
      <c r="AD3179">
        <v>0.96491228070175405</v>
      </c>
      <c r="AE3179">
        <v>147</v>
      </c>
      <c r="AF3179">
        <v>45.006802721088398</v>
      </c>
      <c r="AG3179">
        <v>0.51578947368421102</v>
      </c>
      <c r="AH3179" s="4">
        <v>4</v>
      </c>
      <c r="AI3179">
        <v>0.66666666666666696</v>
      </c>
      <c r="AJ3179" s="4">
        <v>1</v>
      </c>
      <c r="AK3179">
        <v>0.16666666666666699</v>
      </c>
      <c r="AL3179" s="4">
        <v>15</v>
      </c>
      <c r="AM3179">
        <v>5.4545454545454501E-2</v>
      </c>
      <c r="AN3179" s="4">
        <v>20</v>
      </c>
      <c r="AO3179">
        <v>7.2727272727272696E-2</v>
      </c>
      <c r="AP3179" s="4">
        <v>0</v>
      </c>
      <c r="AQ3179">
        <v>0</v>
      </c>
      <c r="AR3179" s="4">
        <v>0</v>
      </c>
      <c r="AS3179">
        <v>0</v>
      </c>
      <c r="AT3179" s="4">
        <v>1</v>
      </c>
      <c r="AU3179" s="4">
        <v>1</v>
      </c>
      <c r="AV3179" s="4">
        <v>2</v>
      </c>
      <c r="AW3179">
        <v>2.0808823529411802</v>
      </c>
      <c r="AX3179" s="4">
        <f t="shared" si="49"/>
        <v>136.96113074204922</v>
      </c>
      <c r="AY3179" s="4">
        <v>6</v>
      </c>
      <c r="AZ3179" s="4">
        <v>22.1666666666667</v>
      </c>
    </row>
    <row r="3180" spans="1:52" x14ac:dyDescent="0.25">
      <c r="A3180" s="4">
        <v>2017</v>
      </c>
      <c r="B3180" s="4" t="s">
        <v>533</v>
      </c>
      <c r="C3180" t="s">
        <v>53</v>
      </c>
      <c r="D3180" t="s">
        <v>63</v>
      </c>
      <c r="E3180" t="s">
        <v>582</v>
      </c>
      <c r="F3180" s="4">
        <v>106</v>
      </c>
      <c r="G3180">
        <v>86</v>
      </c>
      <c r="H3180">
        <v>4.5</v>
      </c>
      <c r="I3180">
        <v>106</v>
      </c>
      <c r="J3180">
        <v>9.1981132075471699</v>
      </c>
      <c r="K3180">
        <v>4</v>
      </c>
      <c r="L3180">
        <v>3.77358490566038E-2</v>
      </c>
      <c r="M3180">
        <v>5</v>
      </c>
      <c r="N3180">
        <v>499.18867924528303</v>
      </c>
      <c r="O3180">
        <v>4.71698113207547E-2</v>
      </c>
      <c r="P3180">
        <v>38</v>
      </c>
      <c r="Q3180">
        <v>40.394736842105303</v>
      </c>
      <c r="R3180">
        <v>30</v>
      </c>
      <c r="S3180">
        <v>64.766666666666694</v>
      </c>
      <c r="T3180">
        <v>7</v>
      </c>
      <c r="U3180">
        <v>173.57142857142901</v>
      </c>
      <c r="V3180">
        <v>5</v>
      </c>
      <c r="W3180">
        <v>12.8</v>
      </c>
      <c r="X3180">
        <v>94</v>
      </c>
      <c r="Y3180">
        <v>110.255319148936</v>
      </c>
      <c r="Z3180">
        <v>8</v>
      </c>
      <c r="AA3180">
        <v>312.875</v>
      </c>
      <c r="AB3180">
        <v>98</v>
      </c>
      <c r="AC3180">
        <v>140.51020408163299</v>
      </c>
      <c r="AD3180">
        <v>0.92452830188679302</v>
      </c>
      <c r="AE3180">
        <v>16</v>
      </c>
      <c r="AF3180">
        <v>69.8125</v>
      </c>
      <c r="AG3180">
        <v>0.15094339622641501</v>
      </c>
      <c r="AH3180" s="4">
        <v>3</v>
      </c>
      <c r="AI3180">
        <v>0.375</v>
      </c>
      <c r="AJ3180" s="4">
        <v>2</v>
      </c>
      <c r="AK3180">
        <v>0.25</v>
      </c>
      <c r="AL3180" s="4">
        <v>8</v>
      </c>
      <c r="AM3180">
        <v>8.1632653061224497E-2</v>
      </c>
      <c r="AN3180" s="4">
        <v>13</v>
      </c>
      <c r="AO3180">
        <v>0.13265306122449</v>
      </c>
      <c r="AP3180" s="4">
        <v>5</v>
      </c>
      <c r="AQ3180">
        <v>4.71698113207547E-2</v>
      </c>
      <c r="AR3180" s="4">
        <v>6</v>
      </c>
      <c r="AS3180">
        <v>5.6603773584905703E-2</v>
      </c>
      <c r="AT3180" s="4">
        <v>0</v>
      </c>
      <c r="AU3180" s="4">
        <v>0</v>
      </c>
      <c r="AV3180" s="4">
        <v>0</v>
      </c>
      <c r="AW3180">
        <v>1.5362318840579701</v>
      </c>
      <c r="AX3180" s="4">
        <f t="shared" si="49"/>
        <v>69.000000000000043</v>
      </c>
      <c r="AY3180" s="4">
        <v>7</v>
      </c>
      <c r="AZ3180" s="4">
        <v>11</v>
      </c>
    </row>
    <row r="3181" spans="1:52" x14ac:dyDescent="0.25">
      <c r="A3181" s="4">
        <v>2017</v>
      </c>
      <c r="B3181" s="4" t="s">
        <v>533</v>
      </c>
      <c r="C3181" t="s">
        <v>53</v>
      </c>
      <c r="D3181" t="s">
        <v>57</v>
      </c>
      <c r="E3181" t="s">
        <v>576</v>
      </c>
      <c r="F3181" s="4">
        <v>96</v>
      </c>
      <c r="G3181">
        <v>67</v>
      </c>
      <c r="H3181">
        <v>5.9552238805970203</v>
      </c>
      <c r="I3181">
        <v>91</v>
      </c>
      <c r="J3181">
        <v>7.9450549450549497</v>
      </c>
      <c r="K3181">
        <v>2</v>
      </c>
      <c r="L3181">
        <v>2.1978021978022001E-2</v>
      </c>
      <c r="M3181">
        <v>9</v>
      </c>
      <c r="N3181">
        <v>567.77528089887596</v>
      </c>
      <c r="O3181">
        <v>9.375E-2</v>
      </c>
      <c r="P3181">
        <v>25</v>
      </c>
      <c r="Q3181">
        <v>104.24</v>
      </c>
      <c r="R3181">
        <v>22</v>
      </c>
      <c r="S3181">
        <v>56.818181818181799</v>
      </c>
      <c r="T3181">
        <v>14</v>
      </c>
      <c r="U3181">
        <v>166.642857142857</v>
      </c>
      <c r="V3181">
        <v>14</v>
      </c>
      <c r="W3181">
        <v>32.428571428571402</v>
      </c>
      <c r="X3181">
        <v>66</v>
      </c>
      <c r="Y3181">
        <v>117.43939393939399</v>
      </c>
      <c r="Z3181">
        <v>16</v>
      </c>
      <c r="AA3181">
        <v>291.73333333333301</v>
      </c>
      <c r="AB3181">
        <v>75</v>
      </c>
      <c r="AC3181">
        <v>158.611111111111</v>
      </c>
      <c r="AD3181">
        <v>0.75</v>
      </c>
      <c r="AE3181">
        <v>14</v>
      </c>
      <c r="AF3181">
        <v>96.642857142857096</v>
      </c>
      <c r="AG3181">
        <v>0.14583333333333301</v>
      </c>
      <c r="AH3181" s="4">
        <v>6</v>
      </c>
      <c r="AI3181">
        <v>0.4</v>
      </c>
      <c r="AJ3181" s="4">
        <v>4</v>
      </c>
      <c r="AK3181">
        <v>0.266666666666667</v>
      </c>
      <c r="AL3181" s="4">
        <v>19</v>
      </c>
      <c r="AM3181">
        <v>0.26388888888888901</v>
      </c>
      <c r="AN3181" s="4">
        <v>9</v>
      </c>
      <c r="AO3181">
        <v>0.125</v>
      </c>
      <c r="AP3181" s="4">
        <v>0</v>
      </c>
      <c r="AQ3181">
        <v>0</v>
      </c>
      <c r="AR3181" s="4">
        <v>0</v>
      </c>
      <c r="AS3181">
        <v>0</v>
      </c>
      <c r="AT3181" s="4">
        <v>0</v>
      </c>
      <c r="AU3181" s="4">
        <v>5</v>
      </c>
      <c r="AV3181" s="4">
        <v>6</v>
      </c>
      <c r="AW3181">
        <v>1.59649122807018</v>
      </c>
      <c r="AX3181" s="4">
        <f t="shared" si="49"/>
        <v>60.131868131867961</v>
      </c>
      <c r="AY3181" s="4">
        <v>14</v>
      </c>
      <c r="AZ3181" s="4">
        <v>25.285714285714299</v>
      </c>
    </row>
    <row r="3182" spans="1:52" x14ac:dyDescent="0.25">
      <c r="A3182" s="4">
        <v>2017</v>
      </c>
      <c r="B3182" s="4" t="s">
        <v>533</v>
      </c>
      <c r="C3182" t="s">
        <v>53</v>
      </c>
      <c r="D3182" t="s">
        <v>80</v>
      </c>
      <c r="E3182" t="s">
        <v>599</v>
      </c>
      <c r="F3182" s="4">
        <v>119</v>
      </c>
      <c r="G3182">
        <v>66</v>
      </c>
      <c r="H3182">
        <v>5.89393939393939</v>
      </c>
      <c r="I3182">
        <v>118</v>
      </c>
      <c r="J3182">
        <v>7.4661016949152499</v>
      </c>
      <c r="K3182">
        <v>4</v>
      </c>
      <c r="L3182">
        <v>3.3898305084745797E-2</v>
      </c>
      <c r="M3182">
        <v>30</v>
      </c>
      <c r="N3182">
        <v>870.58181818181799</v>
      </c>
      <c r="O3182">
        <v>0.252100840336134</v>
      </c>
      <c r="P3182">
        <v>102</v>
      </c>
      <c r="Q3182">
        <v>20.264705882352899</v>
      </c>
      <c r="R3182">
        <v>42</v>
      </c>
      <c r="S3182">
        <v>91.452380952380906</v>
      </c>
      <c r="T3182">
        <v>47</v>
      </c>
      <c r="U3182">
        <v>178.276595744681</v>
      </c>
      <c r="V3182">
        <v>41</v>
      </c>
      <c r="W3182">
        <v>41.585365853658502</v>
      </c>
      <c r="X3182">
        <v>52</v>
      </c>
      <c r="Y3182">
        <v>141.461538461538</v>
      </c>
      <c r="Z3182">
        <v>51</v>
      </c>
      <c r="AA3182">
        <v>314.97826086956502</v>
      </c>
      <c r="AB3182">
        <v>67</v>
      </c>
      <c r="AC3182">
        <v>155.530303030303</v>
      </c>
      <c r="AD3182">
        <v>0.55462184873949605</v>
      </c>
      <c r="AE3182">
        <v>11</v>
      </c>
      <c r="AF3182">
        <v>117.636363636364</v>
      </c>
      <c r="AG3182">
        <v>9.2436974789915999E-2</v>
      </c>
      <c r="AH3182" s="4">
        <v>35</v>
      </c>
      <c r="AI3182">
        <v>0.76086956521739102</v>
      </c>
      <c r="AJ3182" s="4">
        <v>18</v>
      </c>
      <c r="AK3182">
        <v>0.39130434782608697</v>
      </c>
      <c r="AL3182" s="4">
        <v>9</v>
      </c>
      <c r="AM3182">
        <v>0.13636363636363599</v>
      </c>
      <c r="AN3182" s="4">
        <v>10</v>
      </c>
      <c r="AO3182">
        <v>0.15151515151515199</v>
      </c>
      <c r="AP3182" s="4">
        <v>2</v>
      </c>
      <c r="AQ3182">
        <v>1.6806722689075598E-2</v>
      </c>
      <c r="AR3182" s="4">
        <v>1</v>
      </c>
      <c r="AS3182">
        <v>8.4033613445378096E-3</v>
      </c>
      <c r="AT3182" s="4">
        <v>0</v>
      </c>
      <c r="AU3182" s="4">
        <v>1</v>
      </c>
      <c r="AV3182" s="4">
        <v>0</v>
      </c>
      <c r="AW3182">
        <v>1.5945945945945901</v>
      </c>
      <c r="AX3182" s="4">
        <f t="shared" si="49"/>
        <v>74.627118644068005</v>
      </c>
      <c r="AY3182" s="4">
        <v>41</v>
      </c>
      <c r="AZ3182" s="4">
        <v>30.853658536585399</v>
      </c>
    </row>
    <row r="3183" spans="1:52" x14ac:dyDescent="0.25">
      <c r="A3183" s="4">
        <v>2017</v>
      </c>
      <c r="B3183" s="4" t="s">
        <v>533</v>
      </c>
      <c r="C3183" t="s">
        <v>53</v>
      </c>
      <c r="D3183" t="s">
        <v>98</v>
      </c>
      <c r="E3183" t="s">
        <v>617</v>
      </c>
      <c r="F3183" s="4">
        <v>82</v>
      </c>
      <c r="G3183">
        <v>46</v>
      </c>
      <c r="H3183">
        <v>2.2608695652173898</v>
      </c>
      <c r="I3183">
        <v>80</v>
      </c>
      <c r="J3183">
        <v>5.6124999999999998</v>
      </c>
      <c r="K3183">
        <v>6</v>
      </c>
      <c r="L3183">
        <v>7.4999999999999997E-2</v>
      </c>
      <c r="M3183">
        <v>27</v>
      </c>
      <c r="N3183">
        <v>1281.38461538462</v>
      </c>
      <c r="O3183">
        <v>0.32926829268292701</v>
      </c>
      <c r="P3183">
        <v>72</v>
      </c>
      <c r="Q3183">
        <v>33.3194444444444</v>
      </c>
      <c r="R3183">
        <v>31</v>
      </c>
      <c r="S3183">
        <v>63.903225806451601</v>
      </c>
      <c r="T3183">
        <v>20</v>
      </c>
      <c r="U3183">
        <v>146.1</v>
      </c>
      <c r="V3183">
        <v>20</v>
      </c>
      <c r="W3183">
        <v>40.65</v>
      </c>
      <c r="X3183">
        <v>57</v>
      </c>
      <c r="Y3183">
        <v>118.842105263158</v>
      </c>
      <c r="Z3183">
        <v>21</v>
      </c>
      <c r="AA3183">
        <v>272.89999999999998</v>
      </c>
      <c r="AB3183">
        <v>59</v>
      </c>
      <c r="AC3183">
        <v>148.62711864406799</v>
      </c>
      <c r="AD3183">
        <v>0.71951219512195097</v>
      </c>
      <c r="AE3183">
        <v>12</v>
      </c>
      <c r="AF3183">
        <v>89.4166666666667</v>
      </c>
      <c r="AG3183">
        <v>0.146341463414634</v>
      </c>
      <c r="AH3183" s="4">
        <v>13</v>
      </c>
      <c r="AI3183">
        <v>0.65</v>
      </c>
      <c r="AJ3183" s="4">
        <v>6</v>
      </c>
      <c r="AK3183">
        <v>0.3</v>
      </c>
      <c r="AL3183" s="4">
        <v>13</v>
      </c>
      <c r="AM3183">
        <v>0.22033898305084701</v>
      </c>
      <c r="AN3183" s="4">
        <v>9</v>
      </c>
      <c r="AO3183">
        <v>0.152542372881356</v>
      </c>
      <c r="AP3183" s="4">
        <v>0</v>
      </c>
      <c r="AQ3183">
        <v>0</v>
      </c>
      <c r="AR3183" s="4">
        <v>0</v>
      </c>
      <c r="AS3183">
        <v>0</v>
      </c>
      <c r="AT3183" s="4">
        <v>1</v>
      </c>
      <c r="AU3183" s="4">
        <v>1</v>
      </c>
      <c r="AV3183" s="4">
        <v>0</v>
      </c>
      <c r="AW3183">
        <v>1.7021276595744701</v>
      </c>
      <c r="AX3183" s="4">
        <f t="shared" si="49"/>
        <v>48.17499999999994</v>
      </c>
      <c r="AY3183" s="4">
        <v>19</v>
      </c>
      <c r="AZ3183" s="4">
        <v>31.526315789473699</v>
      </c>
    </row>
    <row r="3184" spans="1:52" x14ac:dyDescent="0.25">
      <c r="A3184" s="4">
        <v>2017</v>
      </c>
      <c r="B3184" s="4" t="s">
        <v>533</v>
      </c>
      <c r="C3184" t="s">
        <v>53</v>
      </c>
      <c r="D3184" t="s">
        <v>76</v>
      </c>
      <c r="E3184" t="s">
        <v>595</v>
      </c>
      <c r="F3184" s="4">
        <v>128</v>
      </c>
      <c r="G3184">
        <v>93</v>
      </c>
      <c r="H3184">
        <v>5.2473118279569899</v>
      </c>
      <c r="I3184">
        <v>127</v>
      </c>
      <c r="J3184">
        <v>7.8031496062992103</v>
      </c>
      <c r="K3184">
        <v>0</v>
      </c>
      <c r="L3184">
        <v>0</v>
      </c>
      <c r="M3184">
        <v>30</v>
      </c>
      <c r="N3184">
        <v>215.766990291262</v>
      </c>
      <c r="O3184">
        <v>0.234375</v>
      </c>
      <c r="P3184">
        <v>102</v>
      </c>
      <c r="Q3184">
        <v>27.676470588235301</v>
      </c>
      <c r="R3184">
        <v>49</v>
      </c>
      <c r="S3184">
        <v>64.469387755102005</v>
      </c>
      <c r="T3184">
        <v>52</v>
      </c>
      <c r="U3184">
        <v>131.730769230769</v>
      </c>
      <c r="V3184">
        <v>49</v>
      </c>
      <c r="W3184">
        <v>55.6938775510204</v>
      </c>
      <c r="X3184">
        <v>62</v>
      </c>
      <c r="Y3184">
        <v>125.741935483871</v>
      </c>
      <c r="Z3184">
        <v>60</v>
      </c>
      <c r="AA3184">
        <v>354.39583333333297</v>
      </c>
      <c r="AB3184">
        <v>67</v>
      </c>
      <c r="AC3184">
        <v>174.333333333333</v>
      </c>
      <c r="AD3184">
        <v>0.4921875</v>
      </c>
      <c r="AE3184">
        <v>7</v>
      </c>
      <c r="AF3184">
        <v>95</v>
      </c>
      <c r="AG3184">
        <v>5.46875E-2</v>
      </c>
      <c r="AH3184" s="4">
        <v>42</v>
      </c>
      <c r="AI3184">
        <v>0.875</v>
      </c>
      <c r="AJ3184" s="4">
        <v>20</v>
      </c>
      <c r="AK3184">
        <v>0.41666666666666702</v>
      </c>
      <c r="AL3184" s="4">
        <v>17</v>
      </c>
      <c r="AM3184">
        <v>0.26984126984126999</v>
      </c>
      <c r="AN3184" s="4">
        <v>22</v>
      </c>
      <c r="AO3184">
        <v>0.34920634920634902</v>
      </c>
      <c r="AP3184" s="4">
        <v>0</v>
      </c>
      <c r="AQ3184">
        <v>0</v>
      </c>
      <c r="AR3184" s="4">
        <v>0</v>
      </c>
      <c r="AS3184">
        <v>0</v>
      </c>
      <c r="AT3184" s="4">
        <v>1</v>
      </c>
      <c r="AU3184" s="4">
        <v>0</v>
      </c>
      <c r="AV3184" s="4">
        <v>1</v>
      </c>
      <c r="AW3184">
        <v>1.5874999999999999</v>
      </c>
      <c r="AX3184" s="4">
        <f t="shared" si="49"/>
        <v>80.629921259842519</v>
      </c>
      <c r="AY3184" s="4">
        <v>36</v>
      </c>
      <c r="AZ3184" s="4">
        <v>20.5833333333333</v>
      </c>
    </row>
    <row r="3185" spans="1:52" x14ac:dyDescent="0.25">
      <c r="A3185" s="4">
        <v>2017</v>
      </c>
      <c r="B3185" s="4" t="s">
        <v>533</v>
      </c>
      <c r="C3185" t="s">
        <v>53</v>
      </c>
      <c r="D3185" t="s">
        <v>56</v>
      </c>
      <c r="E3185" t="s">
        <v>575</v>
      </c>
      <c r="F3185" s="4">
        <v>213</v>
      </c>
      <c r="G3185">
        <v>112</v>
      </c>
      <c r="H3185">
        <v>0.91071428571428603</v>
      </c>
      <c r="I3185">
        <v>205</v>
      </c>
      <c r="J3185">
        <v>3.3219512195121901</v>
      </c>
      <c r="K3185">
        <v>2</v>
      </c>
      <c r="L3185">
        <v>9.7560975609756097E-3</v>
      </c>
      <c r="M3185">
        <v>32</v>
      </c>
      <c r="N3185">
        <v>538.857142857143</v>
      </c>
      <c r="O3185">
        <v>0.15023474178403801</v>
      </c>
      <c r="P3185">
        <v>197</v>
      </c>
      <c r="Q3185">
        <v>8.1624365482233507</v>
      </c>
      <c r="R3185">
        <v>41</v>
      </c>
      <c r="S3185">
        <v>29.780487804878</v>
      </c>
      <c r="T3185">
        <v>5</v>
      </c>
      <c r="U3185">
        <v>191.2</v>
      </c>
      <c r="V3185">
        <v>4</v>
      </c>
      <c r="W3185">
        <v>59.25</v>
      </c>
      <c r="X3185">
        <v>183</v>
      </c>
      <c r="Y3185">
        <v>102.770491803279</v>
      </c>
      <c r="Z3185">
        <v>6</v>
      </c>
      <c r="AA3185">
        <v>325.5</v>
      </c>
      <c r="AB3185">
        <v>199</v>
      </c>
      <c r="AC3185">
        <v>119.20304568527899</v>
      </c>
      <c r="AD3185">
        <v>0.92488262910798102</v>
      </c>
      <c r="AE3185">
        <v>20</v>
      </c>
      <c r="AF3185">
        <v>65.95</v>
      </c>
      <c r="AG3185">
        <v>9.3896713615023497E-2</v>
      </c>
      <c r="AH3185" s="4">
        <v>2</v>
      </c>
      <c r="AI3185">
        <v>0.33333333333333298</v>
      </c>
      <c r="AJ3185" s="4">
        <v>3</v>
      </c>
      <c r="AK3185">
        <v>0.5</v>
      </c>
      <c r="AL3185" s="4">
        <v>14</v>
      </c>
      <c r="AM3185">
        <v>7.1065989847715699E-2</v>
      </c>
      <c r="AN3185" s="4">
        <v>11</v>
      </c>
      <c r="AO3185">
        <v>5.5837563451776699E-2</v>
      </c>
      <c r="AP3185" s="4">
        <v>8</v>
      </c>
      <c r="AQ3185">
        <v>3.7558685446009397E-2</v>
      </c>
      <c r="AR3185" s="4">
        <v>9</v>
      </c>
      <c r="AS3185">
        <v>4.2253521126760597E-2</v>
      </c>
      <c r="AT3185" s="4">
        <v>1</v>
      </c>
      <c r="AU3185" s="4">
        <v>7</v>
      </c>
      <c r="AV3185" s="4">
        <v>2</v>
      </c>
      <c r="AW3185">
        <v>1.7672413793103401</v>
      </c>
      <c r="AX3185" s="4">
        <f t="shared" si="49"/>
        <v>120.526829268293</v>
      </c>
      <c r="AY3185" s="4">
        <v>5</v>
      </c>
      <c r="AZ3185" s="4">
        <v>2</v>
      </c>
    </row>
    <row r="3186" spans="1:52" x14ac:dyDescent="0.25">
      <c r="A3186" s="4">
        <v>2017</v>
      </c>
      <c r="B3186" s="4" t="s">
        <v>533</v>
      </c>
      <c r="C3186" t="s">
        <v>53</v>
      </c>
      <c r="D3186" t="s">
        <v>83</v>
      </c>
      <c r="E3186" t="s">
        <v>602</v>
      </c>
      <c r="F3186" s="4">
        <v>109</v>
      </c>
      <c r="G3186">
        <v>70</v>
      </c>
      <c r="H3186">
        <v>5.8142857142857096</v>
      </c>
      <c r="I3186">
        <v>106</v>
      </c>
      <c r="J3186">
        <v>10</v>
      </c>
      <c r="K3186">
        <v>2</v>
      </c>
      <c r="L3186">
        <v>1.88679245283019E-2</v>
      </c>
      <c r="M3186">
        <v>25</v>
      </c>
      <c r="N3186">
        <v>134.52380952381</v>
      </c>
      <c r="O3186">
        <v>0.22935779816513799</v>
      </c>
      <c r="P3186">
        <v>89</v>
      </c>
      <c r="Q3186">
        <v>31.662921348314601</v>
      </c>
      <c r="R3186">
        <v>39</v>
      </c>
      <c r="S3186">
        <v>69.743589743589695</v>
      </c>
      <c r="T3186">
        <v>38</v>
      </c>
      <c r="U3186">
        <v>164.23684210526301</v>
      </c>
      <c r="V3186">
        <v>35</v>
      </c>
      <c r="W3186">
        <v>51.1142857142857</v>
      </c>
      <c r="X3186">
        <v>63</v>
      </c>
      <c r="Y3186">
        <v>142.19047619047601</v>
      </c>
      <c r="Z3186">
        <v>42</v>
      </c>
      <c r="AA3186">
        <v>317.09677419354801</v>
      </c>
      <c r="AB3186">
        <v>65</v>
      </c>
      <c r="AC3186">
        <v>200.953125</v>
      </c>
      <c r="AD3186">
        <v>0.58715596330275199</v>
      </c>
      <c r="AE3186">
        <v>8</v>
      </c>
      <c r="AF3186">
        <v>111.25</v>
      </c>
      <c r="AG3186">
        <v>7.3394495412843999E-2</v>
      </c>
      <c r="AH3186" s="4">
        <v>29</v>
      </c>
      <c r="AI3186">
        <v>0.93548387096774199</v>
      </c>
      <c r="AJ3186" s="4">
        <v>12</v>
      </c>
      <c r="AK3186">
        <v>0.38709677419354799</v>
      </c>
      <c r="AL3186" s="4">
        <v>18</v>
      </c>
      <c r="AM3186">
        <v>0.28125</v>
      </c>
      <c r="AN3186" s="4">
        <v>8</v>
      </c>
      <c r="AO3186">
        <v>0.125</v>
      </c>
      <c r="AP3186" s="4">
        <v>0</v>
      </c>
      <c r="AQ3186">
        <v>0</v>
      </c>
      <c r="AR3186" s="4">
        <v>1</v>
      </c>
      <c r="AS3186">
        <v>9.1743119266054999E-3</v>
      </c>
      <c r="AT3186" s="4">
        <v>0</v>
      </c>
      <c r="AU3186" s="4">
        <v>2</v>
      </c>
      <c r="AV3186" s="4">
        <v>3</v>
      </c>
      <c r="AW3186">
        <v>1.4657534246575299</v>
      </c>
      <c r="AX3186" s="4">
        <f t="shared" si="49"/>
        <v>74.364485981308633</v>
      </c>
      <c r="AY3186" s="4">
        <v>28</v>
      </c>
      <c r="AZ3186" s="4">
        <v>28.321428571428601</v>
      </c>
    </row>
    <row r="3187" spans="1:52" x14ac:dyDescent="0.25">
      <c r="A3187" s="4">
        <v>2017</v>
      </c>
      <c r="B3187" s="4" t="s">
        <v>533</v>
      </c>
      <c r="C3187" t="s">
        <v>53</v>
      </c>
      <c r="D3187" t="s">
        <v>72</v>
      </c>
      <c r="E3187" t="s">
        <v>591</v>
      </c>
      <c r="F3187" s="4">
        <v>177</v>
      </c>
      <c r="G3187">
        <v>100</v>
      </c>
      <c r="H3187">
        <v>8.0500000000000007</v>
      </c>
      <c r="I3187">
        <v>175</v>
      </c>
      <c r="J3187">
        <v>10.5485714285714</v>
      </c>
      <c r="K3187">
        <v>4</v>
      </c>
      <c r="L3187">
        <v>2.2857142857142899E-2</v>
      </c>
      <c r="M3187">
        <v>16</v>
      </c>
      <c r="N3187">
        <v>97.682926829268297</v>
      </c>
      <c r="O3187">
        <v>9.03954802259887E-2</v>
      </c>
      <c r="P3187">
        <v>157</v>
      </c>
      <c r="Q3187">
        <v>26.9299363057325</v>
      </c>
      <c r="R3187">
        <v>58</v>
      </c>
      <c r="S3187">
        <v>84.344827586206904</v>
      </c>
      <c r="T3187">
        <v>62</v>
      </c>
      <c r="U3187">
        <v>159.20967741935499</v>
      </c>
      <c r="V3187">
        <v>63</v>
      </c>
      <c r="W3187">
        <v>61.365079365079403</v>
      </c>
      <c r="X3187">
        <v>91</v>
      </c>
      <c r="Y3187">
        <v>143.769230769231</v>
      </c>
      <c r="Z3187">
        <v>80</v>
      </c>
      <c r="AA3187">
        <v>414.95588235294099</v>
      </c>
      <c r="AB3187">
        <v>95</v>
      </c>
      <c r="AC3187">
        <v>205.894736842105</v>
      </c>
      <c r="AD3187">
        <v>0.53672316384180796</v>
      </c>
      <c r="AE3187">
        <v>10</v>
      </c>
      <c r="AF3187">
        <v>144.1</v>
      </c>
      <c r="AG3187">
        <v>5.6497175141242903E-2</v>
      </c>
      <c r="AH3187" s="4">
        <v>41</v>
      </c>
      <c r="AI3187">
        <v>0.60294117647058798</v>
      </c>
      <c r="AJ3187" s="4">
        <v>21</v>
      </c>
      <c r="AK3187">
        <v>0.308823529411765</v>
      </c>
      <c r="AL3187" s="4">
        <v>22</v>
      </c>
      <c r="AM3187">
        <v>0.231578947368421</v>
      </c>
      <c r="AN3187" s="4">
        <v>15</v>
      </c>
      <c r="AO3187">
        <v>0.157894736842105</v>
      </c>
      <c r="AP3187" s="4">
        <v>1</v>
      </c>
      <c r="AQ3187">
        <v>5.6497175141242903E-3</v>
      </c>
      <c r="AR3187" s="4">
        <v>1</v>
      </c>
      <c r="AS3187">
        <v>5.6497175141242903E-3</v>
      </c>
      <c r="AT3187" s="4">
        <v>2</v>
      </c>
      <c r="AU3187" s="4">
        <v>0</v>
      </c>
      <c r="AV3187" s="4">
        <v>2</v>
      </c>
      <c r="AW3187">
        <v>1.92307692307692</v>
      </c>
      <c r="AX3187" s="4">
        <f t="shared" si="49"/>
        <v>92.040000000000148</v>
      </c>
      <c r="AY3187" s="4">
        <v>54</v>
      </c>
      <c r="AZ3187" s="4">
        <v>37.481481481481502</v>
      </c>
    </row>
    <row r="3188" spans="1:52" x14ac:dyDescent="0.25">
      <c r="A3188" s="4">
        <v>2017</v>
      </c>
      <c r="B3188" s="4" t="s">
        <v>533</v>
      </c>
      <c r="C3188" t="s">
        <v>53</v>
      </c>
      <c r="D3188" t="s">
        <v>93</v>
      </c>
      <c r="E3188" t="s">
        <v>612</v>
      </c>
      <c r="F3188" s="4">
        <v>108</v>
      </c>
      <c r="G3188">
        <v>62</v>
      </c>
      <c r="H3188">
        <v>4.9677419354838701</v>
      </c>
      <c r="I3188">
        <v>106</v>
      </c>
      <c r="J3188">
        <v>6.9245283018867898</v>
      </c>
      <c r="K3188">
        <v>0</v>
      </c>
      <c r="L3188">
        <v>0</v>
      </c>
      <c r="M3188">
        <v>97</v>
      </c>
      <c r="N3188">
        <v>2572.2608695652202</v>
      </c>
      <c r="O3188">
        <v>0.89814814814814803</v>
      </c>
      <c r="P3188">
        <v>92</v>
      </c>
      <c r="Q3188">
        <v>35.597826086956502</v>
      </c>
      <c r="R3188">
        <v>43</v>
      </c>
      <c r="S3188">
        <v>76.069767441860506</v>
      </c>
      <c r="T3188">
        <v>43</v>
      </c>
      <c r="U3188">
        <v>169.90697674418601</v>
      </c>
      <c r="V3188">
        <v>40</v>
      </c>
      <c r="W3188">
        <v>49.4</v>
      </c>
      <c r="X3188">
        <v>58</v>
      </c>
      <c r="Y3188">
        <v>148.96551724137899</v>
      </c>
      <c r="Z3188">
        <v>46</v>
      </c>
      <c r="AA3188">
        <v>306.17948717948701</v>
      </c>
      <c r="AB3188">
        <v>61</v>
      </c>
      <c r="AC3188">
        <v>197.08196721311501</v>
      </c>
      <c r="AD3188">
        <v>0.56481481481481499</v>
      </c>
      <c r="AE3188">
        <v>6</v>
      </c>
      <c r="AF3188">
        <v>129</v>
      </c>
      <c r="AG3188">
        <v>5.5555555555555601E-2</v>
      </c>
      <c r="AH3188" s="4">
        <v>31</v>
      </c>
      <c r="AI3188">
        <v>0.79487179487179505</v>
      </c>
      <c r="AJ3188" s="4">
        <v>11</v>
      </c>
      <c r="AK3188">
        <v>0.28205128205128199</v>
      </c>
      <c r="AL3188" s="4">
        <v>16</v>
      </c>
      <c r="AM3188">
        <v>0.26229508196721302</v>
      </c>
      <c r="AN3188" s="4">
        <v>12</v>
      </c>
      <c r="AO3188">
        <v>0.19672131147541</v>
      </c>
      <c r="AP3188" s="4">
        <v>0</v>
      </c>
      <c r="AQ3188">
        <v>0</v>
      </c>
      <c r="AR3188" s="4">
        <v>0</v>
      </c>
      <c r="AS3188">
        <v>0</v>
      </c>
      <c r="AT3188" s="4">
        <v>0</v>
      </c>
      <c r="AU3188" s="4">
        <v>1</v>
      </c>
      <c r="AV3188" s="4">
        <v>3</v>
      </c>
      <c r="AW3188">
        <v>1.62121212121212</v>
      </c>
      <c r="AX3188" s="4">
        <f t="shared" si="49"/>
        <v>66.616822429906591</v>
      </c>
      <c r="AY3188" s="4">
        <v>38</v>
      </c>
      <c r="AZ3188" s="4">
        <v>45.5675675675676</v>
      </c>
    </row>
    <row r="3189" spans="1:52" x14ac:dyDescent="0.25">
      <c r="A3189" s="4">
        <v>2017</v>
      </c>
      <c r="B3189" s="4" t="s">
        <v>533</v>
      </c>
      <c r="C3189" t="s">
        <v>53</v>
      </c>
      <c r="D3189" t="s">
        <v>534</v>
      </c>
      <c r="E3189" t="s">
        <v>1026</v>
      </c>
      <c r="F3189" s="4">
        <v>28</v>
      </c>
      <c r="G3189">
        <v>20</v>
      </c>
      <c r="H3189">
        <v>2.75</v>
      </c>
      <c r="I3189">
        <v>28</v>
      </c>
      <c r="J3189">
        <v>5.1785714285714297</v>
      </c>
      <c r="K3189">
        <v>0</v>
      </c>
      <c r="L3189">
        <v>0</v>
      </c>
      <c r="M3189">
        <v>0</v>
      </c>
      <c r="N3189">
        <v>35.464285714285701</v>
      </c>
      <c r="O3189">
        <v>0</v>
      </c>
      <c r="P3189">
        <v>28</v>
      </c>
      <c r="Q3189">
        <v>29.6428571428571</v>
      </c>
      <c r="R3189">
        <v>11</v>
      </c>
      <c r="S3189">
        <v>56.363636363636402</v>
      </c>
      <c r="T3189">
        <v>9</v>
      </c>
      <c r="U3189">
        <v>170.333333333333</v>
      </c>
      <c r="V3189">
        <v>9</v>
      </c>
      <c r="W3189">
        <v>44.3333333333333</v>
      </c>
      <c r="X3189">
        <v>13</v>
      </c>
      <c r="Y3189">
        <v>123.92307692307701</v>
      </c>
      <c r="Z3189">
        <v>10</v>
      </c>
      <c r="AA3189">
        <v>311.3</v>
      </c>
      <c r="AB3189">
        <v>18</v>
      </c>
      <c r="AC3189">
        <v>160.944444444444</v>
      </c>
      <c r="AD3189">
        <v>0.64285714285714302</v>
      </c>
      <c r="AE3189">
        <v>2</v>
      </c>
      <c r="AF3189">
        <v>117</v>
      </c>
      <c r="AG3189">
        <v>7.1428571428571397E-2</v>
      </c>
      <c r="AH3189" s="4">
        <v>6</v>
      </c>
      <c r="AI3189">
        <v>0.6</v>
      </c>
      <c r="AJ3189" s="4">
        <v>4</v>
      </c>
      <c r="AK3189">
        <v>0.4</v>
      </c>
      <c r="AL3189" s="4">
        <v>8</v>
      </c>
      <c r="AM3189">
        <v>0.44444444444444398</v>
      </c>
      <c r="AN3189" s="4">
        <v>5</v>
      </c>
      <c r="AO3189">
        <v>0.27777777777777801</v>
      </c>
      <c r="AP3189" s="4">
        <v>0</v>
      </c>
      <c r="AQ3189">
        <v>0</v>
      </c>
      <c r="AR3189" s="4">
        <v>0</v>
      </c>
      <c r="AS3189">
        <v>0</v>
      </c>
      <c r="AT3189" s="4">
        <v>0</v>
      </c>
      <c r="AU3189" s="4">
        <v>0</v>
      </c>
      <c r="AV3189" s="4">
        <v>1</v>
      </c>
      <c r="AW3189">
        <v>1.07692307692308</v>
      </c>
      <c r="AX3189" s="4">
        <f t="shared" si="49"/>
        <v>25.999999999999925</v>
      </c>
      <c r="AY3189" s="4">
        <v>9</v>
      </c>
      <c r="AZ3189" s="4">
        <v>0.33333333333333298</v>
      </c>
    </row>
    <row r="3190" spans="1:52" x14ac:dyDescent="0.25">
      <c r="A3190" s="4">
        <v>2017</v>
      </c>
      <c r="B3190" s="4" t="s">
        <v>533</v>
      </c>
      <c r="C3190" t="s">
        <v>53</v>
      </c>
      <c r="D3190" t="s">
        <v>65</v>
      </c>
      <c r="E3190" t="s">
        <v>584</v>
      </c>
      <c r="F3190" s="4">
        <v>175</v>
      </c>
      <c r="G3190">
        <v>103</v>
      </c>
      <c r="H3190">
        <v>4.0194174757281598</v>
      </c>
      <c r="I3190">
        <v>175</v>
      </c>
      <c r="J3190">
        <v>6.9371428571428604</v>
      </c>
      <c r="K3190">
        <v>0</v>
      </c>
      <c r="L3190">
        <v>0</v>
      </c>
      <c r="M3190">
        <v>36</v>
      </c>
      <c r="N3190">
        <v>428.03496503496501</v>
      </c>
      <c r="O3190">
        <v>0.20571428571428599</v>
      </c>
      <c r="P3190">
        <v>152</v>
      </c>
      <c r="Q3190">
        <v>46.940789473684198</v>
      </c>
      <c r="R3190">
        <v>75</v>
      </c>
      <c r="S3190">
        <v>97.28</v>
      </c>
      <c r="T3190">
        <v>74</v>
      </c>
      <c r="U3190">
        <v>197.18918918918899</v>
      </c>
      <c r="V3190">
        <v>68</v>
      </c>
      <c r="W3190">
        <v>63.867647058823501</v>
      </c>
      <c r="X3190">
        <v>82</v>
      </c>
      <c r="Y3190">
        <v>186.14634146341501</v>
      </c>
      <c r="Z3190">
        <v>86</v>
      </c>
      <c r="AA3190">
        <v>372.90410958904101</v>
      </c>
      <c r="AB3190">
        <v>89</v>
      </c>
      <c r="AC3190">
        <v>226.47191011236001</v>
      </c>
      <c r="AD3190">
        <v>0.50857142857142901</v>
      </c>
      <c r="AE3190">
        <v>8</v>
      </c>
      <c r="AF3190">
        <v>161.625</v>
      </c>
      <c r="AG3190">
        <v>4.57142857142857E-2</v>
      </c>
      <c r="AH3190" s="4">
        <v>58</v>
      </c>
      <c r="AI3190">
        <v>0.79452054794520499</v>
      </c>
      <c r="AJ3190" s="4">
        <v>32</v>
      </c>
      <c r="AK3190">
        <v>0.43835616438356201</v>
      </c>
      <c r="AL3190" s="4">
        <v>24</v>
      </c>
      <c r="AM3190">
        <v>0.26966292134831499</v>
      </c>
      <c r="AN3190" s="4">
        <v>21</v>
      </c>
      <c r="AO3190">
        <v>0.235955056179775</v>
      </c>
      <c r="AP3190" s="4">
        <v>1</v>
      </c>
      <c r="AQ3190">
        <v>5.7142857142857099E-3</v>
      </c>
      <c r="AR3190" s="4">
        <v>0</v>
      </c>
      <c r="AS3190">
        <v>0</v>
      </c>
      <c r="AT3190" s="4">
        <v>0</v>
      </c>
      <c r="AU3190" s="4">
        <v>0</v>
      </c>
      <c r="AV3190" s="4">
        <v>5</v>
      </c>
      <c r="AW3190">
        <v>1.6509433962264199</v>
      </c>
      <c r="AX3190" s="4">
        <f t="shared" si="49"/>
        <v>105.99999999999969</v>
      </c>
      <c r="AY3190" s="4">
        <v>64</v>
      </c>
      <c r="AZ3190" s="4">
        <v>28.65625</v>
      </c>
    </row>
    <row r="3191" spans="1:52" x14ac:dyDescent="0.25">
      <c r="A3191" s="4">
        <v>2017</v>
      </c>
      <c r="B3191" s="4" t="s">
        <v>533</v>
      </c>
      <c r="C3191" t="s">
        <v>53</v>
      </c>
      <c r="D3191" t="s">
        <v>79</v>
      </c>
      <c r="E3191" t="s">
        <v>598</v>
      </c>
      <c r="F3191" s="4">
        <v>77</v>
      </c>
      <c r="G3191">
        <v>58</v>
      </c>
      <c r="H3191">
        <v>4.7068965517241397</v>
      </c>
      <c r="I3191">
        <v>77</v>
      </c>
      <c r="J3191">
        <v>8.9090909090909101</v>
      </c>
      <c r="K3191">
        <v>0</v>
      </c>
      <c r="L3191">
        <v>0</v>
      </c>
      <c r="M3191">
        <v>15</v>
      </c>
      <c r="N3191">
        <v>320.25</v>
      </c>
      <c r="O3191">
        <v>0.19480519480519501</v>
      </c>
      <c r="P3191">
        <v>67</v>
      </c>
      <c r="Q3191">
        <v>17.358208955223901</v>
      </c>
      <c r="R3191">
        <v>31</v>
      </c>
      <c r="S3191">
        <v>73.612903225806406</v>
      </c>
      <c r="T3191">
        <v>30</v>
      </c>
      <c r="U3191">
        <v>148.4</v>
      </c>
      <c r="V3191">
        <v>29</v>
      </c>
      <c r="W3191">
        <v>50.344827586206897</v>
      </c>
      <c r="X3191">
        <v>41</v>
      </c>
      <c r="Y3191">
        <v>140.78048780487799</v>
      </c>
      <c r="Z3191">
        <v>34</v>
      </c>
      <c r="AA3191">
        <v>350.461538461538</v>
      </c>
      <c r="AB3191">
        <v>43</v>
      </c>
      <c r="AC3191">
        <v>191.09302325581399</v>
      </c>
      <c r="AD3191">
        <v>0.55844155844155796</v>
      </c>
      <c r="AE3191">
        <v>4</v>
      </c>
      <c r="AF3191">
        <v>98.75</v>
      </c>
      <c r="AG3191">
        <v>5.1948051948052E-2</v>
      </c>
      <c r="AH3191" s="4">
        <v>21</v>
      </c>
      <c r="AI3191">
        <v>0.80769230769230804</v>
      </c>
      <c r="AJ3191" s="4">
        <v>12</v>
      </c>
      <c r="AK3191">
        <v>0.46153846153846201</v>
      </c>
      <c r="AL3191" s="4">
        <v>13</v>
      </c>
      <c r="AM3191">
        <v>0.30232558139534899</v>
      </c>
      <c r="AN3191" s="4">
        <v>18</v>
      </c>
      <c r="AO3191">
        <v>0.418604651162791</v>
      </c>
      <c r="AP3191" s="4">
        <v>0</v>
      </c>
      <c r="AQ3191">
        <v>0</v>
      </c>
      <c r="AR3191" s="4">
        <v>0</v>
      </c>
      <c r="AS3191">
        <v>0</v>
      </c>
      <c r="AT3191" s="4">
        <v>0</v>
      </c>
      <c r="AU3191" s="4">
        <v>0</v>
      </c>
      <c r="AV3191" s="4">
        <v>0</v>
      </c>
      <c r="AW3191">
        <v>1.5098039215686301</v>
      </c>
      <c r="AX3191" s="4">
        <f t="shared" si="49"/>
        <v>50.999999999999908</v>
      </c>
      <c r="AY3191" s="4">
        <v>23</v>
      </c>
      <c r="AZ3191" s="4">
        <v>27.086956521739101</v>
      </c>
    </row>
    <row r="3192" spans="1:52" x14ac:dyDescent="0.25">
      <c r="A3192" s="4">
        <v>2017</v>
      </c>
      <c r="B3192" s="4" t="s">
        <v>533</v>
      </c>
      <c r="C3192" t="s">
        <v>53</v>
      </c>
      <c r="D3192" t="s">
        <v>58</v>
      </c>
      <c r="E3192" t="s">
        <v>577</v>
      </c>
      <c r="F3192" s="4">
        <v>126</v>
      </c>
      <c r="G3192">
        <v>102</v>
      </c>
      <c r="H3192">
        <v>3.3529411764705901</v>
      </c>
      <c r="I3192">
        <v>125</v>
      </c>
      <c r="J3192">
        <v>5.7279999999999998</v>
      </c>
      <c r="K3192">
        <v>2</v>
      </c>
      <c r="L3192">
        <v>1.6E-2</v>
      </c>
      <c r="M3192">
        <v>12</v>
      </c>
      <c r="N3192">
        <v>332.61290322580601</v>
      </c>
      <c r="O3192">
        <v>9.5238095238095205E-2</v>
      </c>
      <c r="P3192">
        <v>64</v>
      </c>
      <c r="Q3192">
        <v>153.984375</v>
      </c>
      <c r="R3192">
        <v>54</v>
      </c>
      <c r="S3192">
        <v>118.333333333333</v>
      </c>
      <c r="T3192">
        <v>55</v>
      </c>
      <c r="U3192">
        <v>154.41818181818201</v>
      </c>
      <c r="V3192">
        <v>49</v>
      </c>
      <c r="W3192">
        <v>40.612244897959201</v>
      </c>
      <c r="X3192">
        <v>61</v>
      </c>
      <c r="Y3192">
        <v>144.180327868852</v>
      </c>
      <c r="Z3192">
        <v>60</v>
      </c>
      <c r="AA3192">
        <v>403.83333333333297</v>
      </c>
      <c r="AB3192">
        <v>65</v>
      </c>
      <c r="AC3192">
        <v>194.322580645161</v>
      </c>
      <c r="AD3192">
        <v>0.49206349206349198</v>
      </c>
      <c r="AE3192">
        <v>10</v>
      </c>
      <c r="AF3192">
        <v>94.9</v>
      </c>
      <c r="AG3192">
        <v>7.9365079365079402E-2</v>
      </c>
      <c r="AH3192" s="4">
        <v>31</v>
      </c>
      <c r="AI3192">
        <v>0.51666666666666705</v>
      </c>
      <c r="AJ3192" s="4">
        <v>20</v>
      </c>
      <c r="AK3192">
        <v>0.33333333333333298</v>
      </c>
      <c r="AL3192" s="4">
        <v>19</v>
      </c>
      <c r="AM3192">
        <v>0.30645161290322598</v>
      </c>
      <c r="AN3192" s="4">
        <v>17</v>
      </c>
      <c r="AO3192">
        <v>0.27419354838709697</v>
      </c>
      <c r="AP3192" s="4">
        <v>0</v>
      </c>
      <c r="AQ3192">
        <v>0</v>
      </c>
      <c r="AR3192" s="4">
        <v>0</v>
      </c>
      <c r="AS3192">
        <v>0</v>
      </c>
      <c r="AT3192" s="4">
        <v>0</v>
      </c>
      <c r="AU3192" s="4">
        <v>1</v>
      </c>
      <c r="AV3192" s="4">
        <v>1</v>
      </c>
      <c r="AW3192">
        <v>1.6025641025641</v>
      </c>
      <c r="AX3192" s="4">
        <f t="shared" si="49"/>
        <v>78.624000000000123</v>
      </c>
      <c r="AY3192" s="4">
        <v>55</v>
      </c>
      <c r="AZ3192" s="4">
        <v>15.509090909090901</v>
      </c>
    </row>
    <row r="3193" spans="1:52" x14ac:dyDescent="0.25">
      <c r="A3193" s="4">
        <v>2017</v>
      </c>
      <c r="B3193" s="4" t="s">
        <v>533</v>
      </c>
      <c r="C3193" t="s">
        <v>53</v>
      </c>
      <c r="D3193" t="s">
        <v>55</v>
      </c>
      <c r="E3193" t="s">
        <v>574</v>
      </c>
      <c r="F3193" s="4">
        <v>233</v>
      </c>
      <c r="G3193">
        <v>181</v>
      </c>
      <c r="H3193">
        <v>9.0607734806629807</v>
      </c>
      <c r="I3193">
        <v>232</v>
      </c>
      <c r="J3193">
        <v>10.288793103448301</v>
      </c>
      <c r="K3193">
        <v>12</v>
      </c>
      <c r="L3193">
        <v>5.1724137931034503E-2</v>
      </c>
      <c r="M3193">
        <v>38</v>
      </c>
      <c r="N3193">
        <v>672.48034934497798</v>
      </c>
      <c r="O3193">
        <v>0.16309012875536499</v>
      </c>
      <c r="P3193">
        <v>60</v>
      </c>
      <c r="Q3193">
        <v>124.283333333333</v>
      </c>
      <c r="R3193">
        <v>93</v>
      </c>
      <c r="S3193">
        <v>70.182795698924707</v>
      </c>
      <c r="T3193">
        <v>46</v>
      </c>
      <c r="U3193">
        <v>137.869565217391</v>
      </c>
      <c r="V3193">
        <v>44</v>
      </c>
      <c r="W3193">
        <v>41.340909090909101</v>
      </c>
      <c r="X3193">
        <v>174</v>
      </c>
      <c r="Y3193">
        <v>112.43678160919499</v>
      </c>
      <c r="Z3193">
        <v>49</v>
      </c>
      <c r="AA3193">
        <v>287.5625</v>
      </c>
      <c r="AB3193">
        <v>183</v>
      </c>
      <c r="AC3193">
        <v>151.461538461538</v>
      </c>
      <c r="AD3193">
        <v>0.78111587982832598</v>
      </c>
      <c r="AE3193">
        <v>79</v>
      </c>
      <c r="AF3193">
        <v>95.683544303797504</v>
      </c>
      <c r="AG3193">
        <v>0.339055793991416</v>
      </c>
      <c r="AH3193" s="4">
        <v>30</v>
      </c>
      <c r="AI3193">
        <v>0.625</v>
      </c>
      <c r="AJ3193" s="4">
        <v>20</v>
      </c>
      <c r="AK3193">
        <v>0.41666666666666702</v>
      </c>
      <c r="AL3193" s="4">
        <v>44</v>
      </c>
      <c r="AM3193">
        <v>0.24175824175824201</v>
      </c>
      <c r="AN3193" s="4">
        <v>29</v>
      </c>
      <c r="AO3193">
        <v>0.159340659340659</v>
      </c>
      <c r="AP3193" s="4">
        <v>0</v>
      </c>
      <c r="AQ3193">
        <v>0</v>
      </c>
      <c r="AR3193" s="4">
        <v>0</v>
      </c>
      <c r="AS3193">
        <v>0</v>
      </c>
      <c r="AT3193" s="4">
        <v>0</v>
      </c>
      <c r="AU3193" s="4">
        <v>1</v>
      </c>
      <c r="AV3193" s="4">
        <v>0</v>
      </c>
      <c r="AW3193">
        <v>1.66906474820144</v>
      </c>
      <c r="AX3193" s="4">
        <f t="shared" si="49"/>
        <v>139.59913793103439</v>
      </c>
      <c r="AY3193" s="4">
        <v>47</v>
      </c>
      <c r="AZ3193" s="4">
        <v>26.1086956521739</v>
      </c>
    </row>
    <row r="3194" spans="1:52" x14ac:dyDescent="0.25">
      <c r="A3194" s="4">
        <v>2017</v>
      </c>
      <c r="B3194" s="4" t="s">
        <v>533</v>
      </c>
      <c r="C3194" t="s">
        <v>53</v>
      </c>
      <c r="D3194" t="s">
        <v>97</v>
      </c>
      <c r="E3194" t="s">
        <v>616</v>
      </c>
      <c r="F3194" s="4">
        <v>108</v>
      </c>
      <c r="G3194">
        <v>72</v>
      </c>
      <c r="H3194">
        <v>4.7083333333333304</v>
      </c>
      <c r="I3194">
        <v>107</v>
      </c>
      <c r="J3194">
        <v>7.05607476635514</v>
      </c>
      <c r="K3194">
        <v>0</v>
      </c>
      <c r="L3194">
        <v>0</v>
      </c>
      <c r="M3194">
        <v>11</v>
      </c>
      <c r="N3194">
        <v>669.32989690721604</v>
      </c>
      <c r="O3194">
        <v>0.101851851851852</v>
      </c>
      <c r="P3194">
        <v>102</v>
      </c>
      <c r="Q3194">
        <v>8.9117647058823497</v>
      </c>
      <c r="R3194">
        <v>20</v>
      </c>
      <c r="S3194">
        <v>45.65</v>
      </c>
      <c r="T3194">
        <v>11</v>
      </c>
      <c r="U3194">
        <v>201.636363636364</v>
      </c>
      <c r="V3194">
        <v>11</v>
      </c>
      <c r="W3194">
        <v>46.636363636363598</v>
      </c>
      <c r="X3194">
        <v>88</v>
      </c>
      <c r="Y3194">
        <v>106.454545454545</v>
      </c>
      <c r="Z3194">
        <v>13</v>
      </c>
      <c r="AA3194">
        <v>341.38461538461502</v>
      </c>
      <c r="AB3194">
        <v>94</v>
      </c>
      <c r="AC3194">
        <v>128.031914893617</v>
      </c>
      <c r="AD3194">
        <v>0.87037037037037002</v>
      </c>
      <c r="AE3194">
        <v>27</v>
      </c>
      <c r="AF3194">
        <v>100.481481481481</v>
      </c>
      <c r="AG3194">
        <v>0.25</v>
      </c>
      <c r="AH3194" s="4">
        <v>5</v>
      </c>
      <c r="AI3194">
        <v>0.38461538461538503</v>
      </c>
      <c r="AJ3194" s="4">
        <v>3</v>
      </c>
      <c r="AK3194">
        <v>0.230769230769231</v>
      </c>
      <c r="AL3194" s="4">
        <v>8</v>
      </c>
      <c r="AM3194">
        <v>8.5106382978723402E-2</v>
      </c>
      <c r="AN3194" s="4">
        <v>8</v>
      </c>
      <c r="AO3194">
        <v>8.5106382978723402E-2</v>
      </c>
      <c r="AP3194" s="4">
        <v>5</v>
      </c>
      <c r="AQ3194">
        <v>4.6296296296296301E-2</v>
      </c>
      <c r="AR3194" s="4">
        <v>8</v>
      </c>
      <c r="AS3194">
        <v>7.4074074074074098E-2</v>
      </c>
      <c r="AT3194" s="4">
        <v>1</v>
      </c>
      <c r="AU3194" s="4">
        <v>0</v>
      </c>
      <c r="AV3194" s="4">
        <v>0</v>
      </c>
      <c r="AW3194">
        <v>1.52857142857143</v>
      </c>
      <c r="AX3194" s="4">
        <f t="shared" si="49"/>
        <v>70.65420560747657</v>
      </c>
      <c r="AY3194" s="4">
        <v>10</v>
      </c>
      <c r="AZ3194" s="4">
        <v>6</v>
      </c>
    </row>
    <row r="3195" spans="1:52" x14ac:dyDescent="0.25">
      <c r="A3195" s="4">
        <v>2017</v>
      </c>
      <c r="B3195" s="4" t="s">
        <v>533</v>
      </c>
      <c r="C3195" t="s">
        <v>53</v>
      </c>
      <c r="D3195" t="s">
        <v>81</v>
      </c>
      <c r="E3195" t="s">
        <v>600</v>
      </c>
      <c r="F3195" s="4">
        <v>128</v>
      </c>
      <c r="G3195">
        <v>88</v>
      </c>
      <c r="H3195">
        <v>4.5568181818181799</v>
      </c>
      <c r="I3195">
        <v>128</v>
      </c>
      <c r="J3195">
        <v>6.46875</v>
      </c>
      <c r="K3195">
        <v>6</v>
      </c>
      <c r="L3195">
        <v>4.6875E-2</v>
      </c>
      <c r="M3195">
        <v>23</v>
      </c>
      <c r="N3195">
        <v>471.5</v>
      </c>
      <c r="O3195">
        <v>0.1796875</v>
      </c>
      <c r="P3195">
        <v>116</v>
      </c>
      <c r="Q3195">
        <v>32.784482758620697</v>
      </c>
      <c r="R3195">
        <v>40</v>
      </c>
      <c r="S3195">
        <v>99.3</v>
      </c>
      <c r="T3195">
        <v>47</v>
      </c>
      <c r="U3195">
        <v>153.95744680851101</v>
      </c>
      <c r="V3195">
        <v>43</v>
      </c>
      <c r="W3195">
        <v>41.976744186046503</v>
      </c>
      <c r="X3195">
        <v>69</v>
      </c>
      <c r="Y3195">
        <v>154.71014492753599</v>
      </c>
      <c r="Z3195">
        <v>55</v>
      </c>
      <c r="AA3195">
        <v>311.68888888888898</v>
      </c>
      <c r="AB3195">
        <v>73</v>
      </c>
      <c r="AC3195">
        <v>195.902777777778</v>
      </c>
      <c r="AD3195">
        <v>0.5625</v>
      </c>
      <c r="AE3195">
        <v>7</v>
      </c>
      <c r="AF3195">
        <v>142.42857142857099</v>
      </c>
      <c r="AG3195">
        <v>5.46875E-2</v>
      </c>
      <c r="AH3195" s="4">
        <v>35</v>
      </c>
      <c r="AI3195">
        <v>0.77777777777777801</v>
      </c>
      <c r="AJ3195" s="4">
        <v>22</v>
      </c>
      <c r="AK3195">
        <v>0.48888888888888898</v>
      </c>
      <c r="AL3195" s="4">
        <v>32</v>
      </c>
      <c r="AM3195">
        <v>0.44444444444444398</v>
      </c>
      <c r="AN3195" s="4">
        <v>13</v>
      </c>
      <c r="AO3195">
        <v>0.180555555555556</v>
      </c>
      <c r="AP3195" s="4">
        <v>1</v>
      </c>
      <c r="AQ3195">
        <v>7.8125E-3</v>
      </c>
      <c r="AR3195" s="4">
        <v>0</v>
      </c>
      <c r="AS3195">
        <v>0</v>
      </c>
      <c r="AT3195" s="4">
        <v>0</v>
      </c>
      <c r="AU3195" s="4">
        <v>0</v>
      </c>
      <c r="AV3195" s="4">
        <v>1</v>
      </c>
      <c r="AW3195">
        <v>1.6</v>
      </c>
      <c r="AX3195" s="4">
        <f t="shared" si="49"/>
        <v>80</v>
      </c>
      <c r="AY3195" s="4">
        <v>36</v>
      </c>
      <c r="AZ3195" s="4">
        <v>53.9722222222222</v>
      </c>
    </row>
    <row r="3196" spans="1:52" x14ac:dyDescent="0.25">
      <c r="A3196" s="4">
        <v>2017</v>
      </c>
      <c r="B3196" s="4" t="s">
        <v>533</v>
      </c>
      <c r="C3196" t="s">
        <v>53</v>
      </c>
      <c r="D3196" t="s">
        <v>88</v>
      </c>
      <c r="E3196" t="s">
        <v>607</v>
      </c>
      <c r="F3196" s="4">
        <v>55</v>
      </c>
      <c r="G3196">
        <v>51</v>
      </c>
      <c r="H3196">
        <v>5.2745098039215703</v>
      </c>
      <c r="I3196">
        <v>55</v>
      </c>
      <c r="J3196">
        <v>17.600000000000001</v>
      </c>
      <c r="K3196">
        <v>2</v>
      </c>
      <c r="L3196">
        <v>3.6363636363636397E-2</v>
      </c>
      <c r="M3196">
        <v>5</v>
      </c>
      <c r="N3196">
        <v>58.960784313725497</v>
      </c>
      <c r="O3196">
        <v>9.0909090909090898E-2</v>
      </c>
      <c r="P3196">
        <v>52</v>
      </c>
      <c r="Q3196">
        <v>28.269230769230798</v>
      </c>
      <c r="R3196">
        <v>21</v>
      </c>
      <c r="S3196">
        <v>98.619047619047606</v>
      </c>
      <c r="T3196">
        <v>11</v>
      </c>
      <c r="U3196">
        <v>147.90909090909099</v>
      </c>
      <c r="V3196">
        <v>11</v>
      </c>
      <c r="W3196">
        <v>50.454545454545503</v>
      </c>
      <c r="X3196">
        <v>27</v>
      </c>
      <c r="Y3196">
        <v>125.148148148148</v>
      </c>
      <c r="Z3196">
        <v>18</v>
      </c>
      <c r="AA3196">
        <v>507.29411764705901</v>
      </c>
      <c r="AB3196">
        <v>37</v>
      </c>
      <c r="AC3196">
        <v>178.277777777778</v>
      </c>
      <c r="AD3196">
        <v>0.65454545454545499</v>
      </c>
      <c r="AE3196">
        <v>6</v>
      </c>
      <c r="AF3196">
        <v>119.833333333333</v>
      </c>
      <c r="AG3196">
        <v>0.109090909090909</v>
      </c>
      <c r="AH3196" s="4">
        <v>8</v>
      </c>
      <c r="AI3196">
        <v>0.47058823529411797</v>
      </c>
      <c r="AJ3196" s="4">
        <v>5</v>
      </c>
      <c r="AK3196">
        <v>0.29411764705882398</v>
      </c>
      <c r="AL3196" s="4">
        <v>9</v>
      </c>
      <c r="AM3196">
        <v>0.25</v>
      </c>
      <c r="AN3196" s="4">
        <v>2</v>
      </c>
      <c r="AO3196">
        <v>5.5555555555555601E-2</v>
      </c>
      <c r="AP3196" s="4">
        <v>0</v>
      </c>
      <c r="AQ3196">
        <v>0</v>
      </c>
      <c r="AR3196" s="4">
        <v>0</v>
      </c>
      <c r="AS3196">
        <v>0</v>
      </c>
      <c r="AT3196" s="4">
        <v>0</v>
      </c>
      <c r="AU3196" s="4">
        <v>0</v>
      </c>
      <c r="AV3196" s="4">
        <v>0</v>
      </c>
      <c r="AW3196">
        <v>2.0370370370370399</v>
      </c>
      <c r="AX3196" s="4">
        <f t="shared" si="49"/>
        <v>26.999999999999961</v>
      </c>
      <c r="AY3196" s="4">
        <v>11</v>
      </c>
      <c r="AZ3196" s="4">
        <v>32.727272727272698</v>
      </c>
    </row>
    <row r="3197" spans="1:52" x14ac:dyDescent="0.25">
      <c r="A3197" s="4">
        <v>2017</v>
      </c>
      <c r="B3197" s="4" t="s">
        <v>533</v>
      </c>
      <c r="C3197" t="s">
        <v>53</v>
      </c>
      <c r="D3197" t="s">
        <v>535</v>
      </c>
      <c r="E3197" t="s">
        <v>1027</v>
      </c>
      <c r="F3197" s="4">
        <v>15</v>
      </c>
      <c r="G3197">
        <v>12</v>
      </c>
      <c r="H3197">
        <v>3.5833333333333299</v>
      </c>
      <c r="I3197">
        <v>15</v>
      </c>
      <c r="J3197">
        <v>8.7333333333333307</v>
      </c>
      <c r="K3197">
        <v>0</v>
      </c>
      <c r="L3197">
        <v>0</v>
      </c>
      <c r="M3197">
        <v>2</v>
      </c>
      <c r="N3197">
        <v>499.13333333333298</v>
      </c>
      <c r="O3197">
        <v>0.133333333333333</v>
      </c>
      <c r="P3197">
        <v>12</v>
      </c>
      <c r="Q3197">
        <v>31.1666666666667</v>
      </c>
      <c r="R3197">
        <v>2</v>
      </c>
      <c r="S3197">
        <v>167</v>
      </c>
      <c r="T3197">
        <v>2</v>
      </c>
      <c r="U3197">
        <v>153.5</v>
      </c>
      <c r="V3197">
        <v>2</v>
      </c>
      <c r="W3197">
        <v>5.5</v>
      </c>
      <c r="X3197">
        <v>11</v>
      </c>
      <c r="Y3197">
        <v>166.09090909090901</v>
      </c>
      <c r="Z3197">
        <v>2</v>
      </c>
      <c r="AA3197">
        <v>289.5</v>
      </c>
      <c r="AB3197">
        <v>13</v>
      </c>
      <c r="AC3197">
        <v>207.07692307692301</v>
      </c>
      <c r="AD3197">
        <v>0.86666666666666703</v>
      </c>
      <c r="AE3197">
        <v>2</v>
      </c>
      <c r="AF3197">
        <v>75</v>
      </c>
      <c r="AG3197">
        <v>0.133333333333333</v>
      </c>
      <c r="AH3197" s="4">
        <v>1</v>
      </c>
      <c r="AI3197">
        <v>0.5</v>
      </c>
      <c r="AJ3197" s="4">
        <v>1</v>
      </c>
      <c r="AK3197">
        <v>0.5</v>
      </c>
      <c r="AL3197" s="4">
        <v>2</v>
      </c>
      <c r="AM3197">
        <v>0.15384615384615399</v>
      </c>
      <c r="AN3197" s="4">
        <v>1</v>
      </c>
      <c r="AO3197">
        <v>7.69230769230769E-2</v>
      </c>
      <c r="AP3197" s="4">
        <v>0</v>
      </c>
      <c r="AQ3197">
        <v>0</v>
      </c>
      <c r="AR3197" s="4">
        <v>0</v>
      </c>
      <c r="AS3197">
        <v>0</v>
      </c>
      <c r="AT3197" s="4">
        <v>0</v>
      </c>
      <c r="AU3197" s="4">
        <v>0</v>
      </c>
      <c r="AV3197" s="4">
        <v>0</v>
      </c>
      <c r="AW3197">
        <v>1.0714285714285701</v>
      </c>
      <c r="AX3197" s="4">
        <f t="shared" si="49"/>
        <v>14.000000000000018</v>
      </c>
      <c r="AY3197" s="4">
        <v>2</v>
      </c>
      <c r="AZ3197" s="4">
        <v>17.5</v>
      </c>
    </row>
    <row r="3198" spans="1:52" x14ac:dyDescent="0.25">
      <c r="A3198" s="4">
        <v>2017</v>
      </c>
      <c r="B3198" s="4" t="s">
        <v>533</v>
      </c>
      <c r="C3198" t="s">
        <v>53</v>
      </c>
      <c r="D3198" t="s">
        <v>104</v>
      </c>
      <c r="E3198" t="s">
        <v>623</v>
      </c>
      <c r="F3198" s="4">
        <v>65</v>
      </c>
      <c r="G3198">
        <v>48</v>
      </c>
      <c r="H3198">
        <v>4.25</v>
      </c>
      <c r="I3198">
        <v>65</v>
      </c>
      <c r="J3198">
        <v>6.2</v>
      </c>
      <c r="K3198">
        <v>0</v>
      </c>
      <c r="L3198">
        <v>0</v>
      </c>
      <c r="M3198">
        <v>4</v>
      </c>
      <c r="N3198">
        <v>452.671875</v>
      </c>
      <c r="O3198">
        <v>6.15384615384615E-2</v>
      </c>
      <c r="P3198">
        <v>63</v>
      </c>
      <c r="Q3198">
        <v>21.174603174603199</v>
      </c>
      <c r="R3198">
        <v>25</v>
      </c>
      <c r="S3198">
        <v>61.32</v>
      </c>
      <c r="T3198">
        <v>28</v>
      </c>
      <c r="U3198">
        <v>160.42857142857099</v>
      </c>
      <c r="V3198">
        <v>25</v>
      </c>
      <c r="W3198">
        <v>59.56</v>
      </c>
      <c r="X3198">
        <v>31</v>
      </c>
      <c r="Y3198">
        <v>144.64516129032299</v>
      </c>
      <c r="Z3198">
        <v>28</v>
      </c>
      <c r="AA3198">
        <v>320.607142857143</v>
      </c>
      <c r="AB3198">
        <v>37</v>
      </c>
      <c r="AC3198">
        <v>181.459459459459</v>
      </c>
      <c r="AD3198">
        <v>0.56923076923076898</v>
      </c>
      <c r="AE3198">
        <v>6</v>
      </c>
      <c r="AF3198">
        <v>96.5</v>
      </c>
      <c r="AG3198">
        <v>9.2307692307692299E-2</v>
      </c>
      <c r="AH3198" s="4">
        <v>19</v>
      </c>
      <c r="AI3198">
        <v>0.67857142857142905</v>
      </c>
      <c r="AJ3198" s="4">
        <v>13</v>
      </c>
      <c r="AK3198">
        <v>0.46428571428571402</v>
      </c>
      <c r="AL3198" s="4">
        <v>11</v>
      </c>
      <c r="AM3198">
        <v>0.29729729729729698</v>
      </c>
      <c r="AN3198" s="4">
        <v>3</v>
      </c>
      <c r="AO3198">
        <v>8.1081081081081099E-2</v>
      </c>
      <c r="AP3198" s="4">
        <v>0</v>
      </c>
      <c r="AQ3198">
        <v>0</v>
      </c>
      <c r="AR3198" s="4">
        <v>2</v>
      </c>
      <c r="AS3198">
        <v>3.0769230769230799E-2</v>
      </c>
      <c r="AT3198" s="4">
        <v>0</v>
      </c>
      <c r="AU3198" s="4">
        <v>0</v>
      </c>
      <c r="AV3198" s="4">
        <v>4</v>
      </c>
      <c r="AW3198">
        <v>1.47727272727273</v>
      </c>
      <c r="AX3198" s="4">
        <f t="shared" si="49"/>
        <v>43.999999999999922</v>
      </c>
      <c r="AY3198" s="4">
        <v>29</v>
      </c>
      <c r="AZ3198" s="4">
        <v>34.285714285714299</v>
      </c>
    </row>
    <row r="3199" spans="1:52" x14ac:dyDescent="0.25">
      <c r="A3199" s="4">
        <v>2017</v>
      </c>
      <c r="B3199" s="4" t="s">
        <v>533</v>
      </c>
      <c r="C3199" t="s">
        <v>53</v>
      </c>
      <c r="D3199" t="s">
        <v>96</v>
      </c>
      <c r="E3199" t="s">
        <v>615</v>
      </c>
      <c r="F3199" s="4">
        <v>44</v>
      </c>
      <c r="G3199">
        <v>30</v>
      </c>
      <c r="H3199">
        <v>5.8666666666666698</v>
      </c>
      <c r="I3199">
        <v>44</v>
      </c>
      <c r="J3199">
        <v>8.0227272727272698</v>
      </c>
      <c r="K3199">
        <v>0</v>
      </c>
      <c r="L3199">
        <v>0</v>
      </c>
      <c r="M3199">
        <v>11</v>
      </c>
      <c r="N3199">
        <v>1253.1627906976701</v>
      </c>
      <c r="O3199">
        <v>0.25</v>
      </c>
      <c r="P3199">
        <v>39</v>
      </c>
      <c r="Q3199">
        <v>24.615384615384599</v>
      </c>
      <c r="R3199">
        <v>11</v>
      </c>
      <c r="S3199">
        <v>102.727272727273</v>
      </c>
      <c r="T3199">
        <v>11</v>
      </c>
      <c r="U3199">
        <v>164.54545454545499</v>
      </c>
      <c r="V3199">
        <v>11</v>
      </c>
      <c r="W3199">
        <v>35.545454545454497</v>
      </c>
      <c r="X3199">
        <v>28</v>
      </c>
      <c r="Y3199">
        <v>113.178571428571</v>
      </c>
      <c r="Z3199">
        <v>13</v>
      </c>
      <c r="AA3199">
        <v>339.461538461538</v>
      </c>
      <c r="AB3199">
        <v>31</v>
      </c>
      <c r="AC3199">
        <v>191.96666666666701</v>
      </c>
      <c r="AD3199">
        <v>0.68181818181818199</v>
      </c>
      <c r="AE3199">
        <v>1</v>
      </c>
      <c r="AF3199">
        <v>58</v>
      </c>
      <c r="AG3199">
        <v>2.27272727272727E-2</v>
      </c>
      <c r="AH3199" s="4">
        <v>6</v>
      </c>
      <c r="AI3199">
        <v>0.46153846153846201</v>
      </c>
      <c r="AJ3199" s="4">
        <v>2</v>
      </c>
      <c r="AK3199">
        <v>0.15384615384615399</v>
      </c>
      <c r="AL3199" s="4">
        <v>2</v>
      </c>
      <c r="AM3199">
        <v>6.6666666666666693E-2</v>
      </c>
      <c r="AN3199" s="4">
        <v>3</v>
      </c>
      <c r="AO3199">
        <v>0.1</v>
      </c>
      <c r="AP3199" s="4">
        <v>1</v>
      </c>
      <c r="AQ3199">
        <v>2.27272727272727E-2</v>
      </c>
      <c r="AR3199" s="4">
        <v>1</v>
      </c>
      <c r="AS3199">
        <v>2.27272727272727E-2</v>
      </c>
      <c r="AT3199" s="4">
        <v>0</v>
      </c>
      <c r="AU3199" s="4">
        <v>0</v>
      </c>
      <c r="AV3199" s="4">
        <v>0</v>
      </c>
      <c r="AW3199">
        <v>1.4666666666666699</v>
      </c>
      <c r="AX3199" s="4">
        <f t="shared" si="49"/>
        <v>29.999999999999932</v>
      </c>
      <c r="AY3199" s="4">
        <v>11</v>
      </c>
      <c r="AZ3199" s="4">
        <v>1.4545454545454499</v>
      </c>
    </row>
    <row r="3200" spans="1:52" x14ac:dyDescent="0.25">
      <c r="A3200" s="4">
        <v>2017</v>
      </c>
      <c r="B3200" s="4" t="s">
        <v>533</v>
      </c>
      <c r="C3200" t="s">
        <v>53</v>
      </c>
      <c r="D3200" t="s">
        <v>102</v>
      </c>
      <c r="E3200" t="s">
        <v>621</v>
      </c>
      <c r="F3200" s="4">
        <v>111</v>
      </c>
      <c r="G3200">
        <v>79</v>
      </c>
      <c r="H3200">
        <v>4.6708860759493698</v>
      </c>
      <c r="I3200">
        <v>110</v>
      </c>
      <c r="J3200">
        <v>6.1909090909090896</v>
      </c>
      <c r="K3200">
        <v>0</v>
      </c>
      <c r="L3200">
        <v>0</v>
      </c>
      <c r="M3200">
        <v>24</v>
      </c>
      <c r="N3200">
        <v>708.11320754716996</v>
      </c>
      <c r="O3200">
        <v>0.21621621621621601</v>
      </c>
      <c r="P3200">
        <v>107</v>
      </c>
      <c r="Q3200">
        <v>20.018691588785</v>
      </c>
      <c r="R3200">
        <v>40</v>
      </c>
      <c r="S3200">
        <v>81.75</v>
      </c>
      <c r="T3200">
        <v>52</v>
      </c>
      <c r="U3200">
        <v>158.59615384615401</v>
      </c>
      <c r="V3200">
        <v>50</v>
      </c>
      <c r="W3200">
        <v>43.34</v>
      </c>
      <c r="X3200">
        <v>51</v>
      </c>
      <c r="Y3200">
        <v>132.70588235294099</v>
      </c>
      <c r="Z3200">
        <v>58</v>
      </c>
      <c r="AA3200">
        <v>321.83636363636401</v>
      </c>
      <c r="AB3200">
        <v>53</v>
      </c>
      <c r="AC3200">
        <v>172.31372549019599</v>
      </c>
      <c r="AD3200">
        <v>0.45945945945945998</v>
      </c>
      <c r="AE3200">
        <v>8</v>
      </c>
      <c r="AF3200">
        <v>132</v>
      </c>
      <c r="AG3200">
        <v>7.2072072072072099E-2</v>
      </c>
      <c r="AH3200" s="4">
        <v>36</v>
      </c>
      <c r="AI3200">
        <v>0.65454545454545499</v>
      </c>
      <c r="AJ3200" s="4">
        <v>22</v>
      </c>
      <c r="AK3200">
        <v>0.4</v>
      </c>
      <c r="AL3200" s="4">
        <v>21</v>
      </c>
      <c r="AM3200">
        <v>0.41176470588235298</v>
      </c>
      <c r="AN3200" s="4">
        <v>7</v>
      </c>
      <c r="AO3200">
        <v>0.13725490196078399</v>
      </c>
      <c r="AP3200" s="4">
        <v>1</v>
      </c>
      <c r="AQ3200">
        <v>9.0090090090090107E-3</v>
      </c>
      <c r="AR3200" s="4">
        <v>0</v>
      </c>
      <c r="AS3200">
        <v>0</v>
      </c>
      <c r="AT3200" s="4">
        <v>0</v>
      </c>
      <c r="AU3200" s="4">
        <v>0</v>
      </c>
      <c r="AV3200" s="4">
        <v>2</v>
      </c>
      <c r="AW3200">
        <v>1.2333333333333301</v>
      </c>
      <c r="AX3200" s="4">
        <f t="shared" si="49"/>
        <v>90.000000000000242</v>
      </c>
      <c r="AY3200" s="4">
        <v>52</v>
      </c>
      <c r="AZ3200" s="4">
        <v>78.788461538461505</v>
      </c>
    </row>
    <row r="3201" spans="1:52" x14ac:dyDescent="0.25">
      <c r="A3201" s="4">
        <v>2017</v>
      </c>
      <c r="B3201" s="4" t="s">
        <v>533</v>
      </c>
      <c r="C3201" t="s">
        <v>53</v>
      </c>
      <c r="D3201" t="s">
        <v>105</v>
      </c>
      <c r="E3201" t="s">
        <v>624</v>
      </c>
      <c r="F3201" s="4">
        <v>178</v>
      </c>
      <c r="G3201">
        <v>127</v>
      </c>
      <c r="H3201">
        <v>4.0551181102362204</v>
      </c>
      <c r="I3201">
        <v>177</v>
      </c>
      <c r="J3201">
        <v>7.1638418079096002</v>
      </c>
      <c r="K3201">
        <v>2</v>
      </c>
      <c r="L3201">
        <v>1.12994350282486E-2</v>
      </c>
      <c r="M3201">
        <v>13</v>
      </c>
      <c r="N3201">
        <v>87.072289156626496</v>
      </c>
      <c r="O3201">
        <v>7.3033707865168496E-2</v>
      </c>
      <c r="P3201">
        <v>164</v>
      </c>
      <c r="Q3201">
        <v>20.804878048780498</v>
      </c>
      <c r="R3201">
        <v>72</v>
      </c>
      <c r="S3201">
        <v>69.0694444444444</v>
      </c>
      <c r="T3201">
        <v>53</v>
      </c>
      <c r="U3201">
        <v>140.735849056604</v>
      </c>
      <c r="V3201">
        <v>54</v>
      </c>
      <c r="W3201">
        <v>51.1111111111111</v>
      </c>
      <c r="X3201">
        <v>111</v>
      </c>
      <c r="Y3201">
        <v>114.459459459459</v>
      </c>
      <c r="Z3201">
        <v>62</v>
      </c>
      <c r="AA3201">
        <v>298.392857142857</v>
      </c>
      <c r="AB3201">
        <v>115</v>
      </c>
      <c r="AC3201">
        <v>156.24778761061901</v>
      </c>
      <c r="AD3201">
        <v>0.63483146067415697</v>
      </c>
      <c r="AE3201">
        <v>16</v>
      </c>
      <c r="AF3201">
        <v>97.625</v>
      </c>
      <c r="AG3201">
        <v>8.98876404494382E-2</v>
      </c>
      <c r="AH3201" s="4">
        <v>31</v>
      </c>
      <c r="AI3201">
        <v>0.55357142857142905</v>
      </c>
      <c r="AJ3201" s="4">
        <v>16</v>
      </c>
      <c r="AK3201">
        <v>0.28571428571428598</v>
      </c>
      <c r="AL3201" s="4">
        <v>19</v>
      </c>
      <c r="AM3201">
        <v>0.16814159292035399</v>
      </c>
      <c r="AN3201" s="4">
        <v>14</v>
      </c>
      <c r="AO3201">
        <v>0.123893805309735</v>
      </c>
      <c r="AP3201" s="4">
        <v>0</v>
      </c>
      <c r="AQ3201">
        <v>0</v>
      </c>
      <c r="AR3201" s="4">
        <v>1</v>
      </c>
      <c r="AS3201">
        <v>5.6179775280898901E-3</v>
      </c>
      <c r="AT3201" s="4">
        <v>1</v>
      </c>
      <c r="AU3201" s="4">
        <v>0</v>
      </c>
      <c r="AV3201" s="4">
        <v>3</v>
      </c>
      <c r="AW3201">
        <v>1.53913043478261</v>
      </c>
      <c r="AX3201" s="4">
        <f t="shared" si="49"/>
        <v>115.64971751412419</v>
      </c>
      <c r="AY3201" s="4">
        <v>53</v>
      </c>
      <c r="AZ3201" s="4">
        <v>21.245283018867902</v>
      </c>
    </row>
    <row r="3202" spans="1:52" x14ac:dyDescent="0.25">
      <c r="A3202" s="4">
        <v>2017</v>
      </c>
      <c r="B3202" s="4" t="s">
        <v>533</v>
      </c>
      <c r="C3202" t="s">
        <v>53</v>
      </c>
      <c r="D3202" t="s">
        <v>92</v>
      </c>
      <c r="E3202" t="s">
        <v>611</v>
      </c>
      <c r="F3202" s="4">
        <v>61</v>
      </c>
      <c r="G3202">
        <v>51</v>
      </c>
      <c r="H3202">
        <v>6</v>
      </c>
      <c r="I3202">
        <v>61</v>
      </c>
      <c r="J3202">
        <v>10.262295081967199</v>
      </c>
      <c r="K3202">
        <v>0</v>
      </c>
      <c r="L3202">
        <v>0</v>
      </c>
      <c r="M3202">
        <v>10</v>
      </c>
      <c r="N3202">
        <v>662.95</v>
      </c>
      <c r="O3202">
        <v>0.16393442622950799</v>
      </c>
      <c r="P3202">
        <v>59</v>
      </c>
      <c r="Q3202">
        <v>14.9322033898305</v>
      </c>
      <c r="R3202">
        <v>18</v>
      </c>
      <c r="S3202">
        <v>58.1666666666667</v>
      </c>
      <c r="T3202">
        <v>20</v>
      </c>
      <c r="U3202">
        <v>165.85</v>
      </c>
      <c r="V3202">
        <v>20</v>
      </c>
      <c r="W3202">
        <v>33.6</v>
      </c>
      <c r="X3202">
        <v>38</v>
      </c>
      <c r="Y3202">
        <v>127.052631578947</v>
      </c>
      <c r="Z3202">
        <v>21</v>
      </c>
      <c r="AA3202">
        <v>311</v>
      </c>
      <c r="AB3202">
        <v>40</v>
      </c>
      <c r="AC3202">
        <v>156.65</v>
      </c>
      <c r="AD3202">
        <v>0.65573770491803296</v>
      </c>
      <c r="AE3202">
        <v>8</v>
      </c>
      <c r="AF3202">
        <v>93.125</v>
      </c>
      <c r="AG3202">
        <v>0.13114754098360701</v>
      </c>
      <c r="AH3202" s="4">
        <v>19</v>
      </c>
      <c r="AI3202">
        <v>0.90476190476190499</v>
      </c>
      <c r="AJ3202" s="4">
        <v>5</v>
      </c>
      <c r="AK3202">
        <v>0.238095238095238</v>
      </c>
      <c r="AL3202" s="4">
        <v>10</v>
      </c>
      <c r="AM3202">
        <v>0.25</v>
      </c>
      <c r="AN3202" s="4">
        <v>3</v>
      </c>
      <c r="AO3202">
        <v>7.4999999999999997E-2</v>
      </c>
      <c r="AP3202" s="4">
        <v>0</v>
      </c>
      <c r="AQ3202">
        <v>0</v>
      </c>
      <c r="AR3202" s="4">
        <v>1</v>
      </c>
      <c r="AS3202">
        <v>1.63934426229508E-2</v>
      </c>
      <c r="AT3202" s="4">
        <v>0</v>
      </c>
      <c r="AU3202" s="4">
        <v>0</v>
      </c>
      <c r="AV3202" s="4">
        <v>4</v>
      </c>
      <c r="AW3202">
        <v>1.5249999999999999</v>
      </c>
      <c r="AX3202" s="4">
        <f t="shared" si="49"/>
        <v>40</v>
      </c>
      <c r="AY3202" s="4">
        <v>18</v>
      </c>
      <c r="AZ3202" s="4">
        <v>11.7222222222222</v>
      </c>
    </row>
    <row r="3203" spans="1:52" x14ac:dyDescent="0.25">
      <c r="A3203" s="4">
        <v>2017</v>
      </c>
      <c r="B3203" s="4" t="s">
        <v>533</v>
      </c>
      <c r="C3203" t="s">
        <v>53</v>
      </c>
      <c r="D3203" t="s">
        <v>90</v>
      </c>
      <c r="E3203" t="s">
        <v>609</v>
      </c>
      <c r="F3203" s="4">
        <v>6</v>
      </c>
      <c r="G3203">
        <v>6</v>
      </c>
      <c r="H3203">
        <v>1.8333333333333299</v>
      </c>
      <c r="I3203">
        <v>6</v>
      </c>
      <c r="J3203">
        <v>6.6666666666666696</v>
      </c>
      <c r="K3203">
        <v>0</v>
      </c>
      <c r="L3203">
        <v>0</v>
      </c>
      <c r="M3203">
        <v>0</v>
      </c>
      <c r="N3203">
        <v>-10.5</v>
      </c>
      <c r="O3203">
        <v>0</v>
      </c>
      <c r="P3203">
        <v>6</v>
      </c>
      <c r="Q3203">
        <v>10.5</v>
      </c>
      <c r="R3203">
        <v>2</v>
      </c>
      <c r="S3203">
        <v>18.5</v>
      </c>
      <c r="T3203">
        <v>0</v>
      </c>
      <c r="U3203">
        <v>0</v>
      </c>
      <c r="V3203">
        <v>0</v>
      </c>
      <c r="W3203">
        <v>0</v>
      </c>
      <c r="X3203">
        <v>6</v>
      </c>
      <c r="Y3203">
        <v>77.5</v>
      </c>
      <c r="Z3203">
        <v>0</v>
      </c>
      <c r="AA3203">
        <v>0</v>
      </c>
      <c r="AB3203">
        <v>6</v>
      </c>
      <c r="AC3203">
        <v>116.666666666667</v>
      </c>
      <c r="AD3203">
        <v>1</v>
      </c>
      <c r="AE3203">
        <v>3</v>
      </c>
      <c r="AF3203">
        <v>112.666666666667</v>
      </c>
      <c r="AG3203">
        <v>0.5</v>
      </c>
      <c r="AH3203" s="4">
        <v>0</v>
      </c>
      <c r="AI3203">
        <v>0</v>
      </c>
      <c r="AJ3203" s="4">
        <v>0</v>
      </c>
      <c r="AK3203">
        <v>0</v>
      </c>
      <c r="AL3203" s="4">
        <v>2</v>
      </c>
      <c r="AM3203">
        <v>0.33333333333333298</v>
      </c>
      <c r="AN3203" s="4">
        <v>1</v>
      </c>
      <c r="AO3203">
        <v>0.16666666666666699</v>
      </c>
      <c r="AP3203" s="4">
        <v>0</v>
      </c>
      <c r="AQ3203">
        <v>0</v>
      </c>
      <c r="AR3203" s="4">
        <v>0</v>
      </c>
      <c r="AS3203">
        <v>0</v>
      </c>
      <c r="AT3203" s="4">
        <v>0</v>
      </c>
      <c r="AU3203" s="4">
        <v>0</v>
      </c>
      <c r="AV3203" s="4">
        <v>0</v>
      </c>
      <c r="AW3203">
        <v>1.2</v>
      </c>
      <c r="AX3203" s="4">
        <f t="shared" ref="AX3203:AX3266" si="50">IF(ISERROR(F3203/AW3203),0,F3203/AW3203)</f>
        <v>5</v>
      </c>
      <c r="AY3203" s="4">
        <v>0</v>
      </c>
      <c r="AZ3203" s="4">
        <v>0</v>
      </c>
    </row>
    <row r="3204" spans="1:52" x14ac:dyDescent="0.25">
      <c r="A3204" s="4">
        <v>2017</v>
      </c>
      <c r="B3204" s="4" t="s">
        <v>533</v>
      </c>
      <c r="C3204" t="s">
        <v>53</v>
      </c>
      <c r="D3204" t="s">
        <v>91</v>
      </c>
      <c r="E3204" t="s">
        <v>610</v>
      </c>
      <c r="F3204" s="4">
        <v>159</v>
      </c>
      <c r="G3204">
        <v>106</v>
      </c>
      <c r="H3204">
        <v>4.0849056603773599</v>
      </c>
      <c r="I3204">
        <v>159</v>
      </c>
      <c r="J3204">
        <v>6.6603773584905701</v>
      </c>
      <c r="K3204">
        <v>2</v>
      </c>
      <c r="L3204">
        <v>1.25786163522013E-2</v>
      </c>
      <c r="M3204">
        <v>25</v>
      </c>
      <c r="N3204">
        <v>411.447368421053</v>
      </c>
      <c r="O3204">
        <v>0.15723270440251599</v>
      </c>
      <c r="P3204">
        <v>145</v>
      </c>
      <c r="Q3204">
        <v>23.5586206896552</v>
      </c>
      <c r="R3204">
        <v>68</v>
      </c>
      <c r="S3204">
        <v>47.852941176470601</v>
      </c>
      <c r="T3204">
        <v>68</v>
      </c>
      <c r="U3204">
        <v>133.82352941176501</v>
      </c>
      <c r="V3204">
        <v>63</v>
      </c>
      <c r="W3204">
        <v>40.523809523809497</v>
      </c>
      <c r="X3204">
        <v>80</v>
      </c>
      <c r="Y3204">
        <v>143.01249999999999</v>
      </c>
      <c r="Z3204">
        <v>75</v>
      </c>
      <c r="AA3204">
        <v>311.98648648648702</v>
      </c>
      <c r="AB3204">
        <v>84</v>
      </c>
      <c r="AC3204">
        <v>180.56097560975601</v>
      </c>
      <c r="AD3204">
        <v>0.51572327044025201</v>
      </c>
      <c r="AE3204">
        <v>16</v>
      </c>
      <c r="AF3204">
        <v>106.1875</v>
      </c>
      <c r="AG3204">
        <v>0.10062893081761</v>
      </c>
      <c r="AH3204" s="4">
        <v>41</v>
      </c>
      <c r="AI3204">
        <v>0.55405405405405395</v>
      </c>
      <c r="AJ3204" s="4">
        <v>22</v>
      </c>
      <c r="AK3204">
        <v>0.29729729729729698</v>
      </c>
      <c r="AL3204" s="4">
        <v>17</v>
      </c>
      <c r="AM3204">
        <v>0.207317073170732</v>
      </c>
      <c r="AN3204" s="4">
        <v>18</v>
      </c>
      <c r="AO3204">
        <v>0.219512195121951</v>
      </c>
      <c r="AP3204" s="4">
        <v>2</v>
      </c>
      <c r="AQ3204">
        <v>1.25786163522013E-2</v>
      </c>
      <c r="AR3204" s="4">
        <v>2</v>
      </c>
      <c r="AS3204">
        <v>1.25786163522013E-2</v>
      </c>
      <c r="AT3204" s="4">
        <v>0</v>
      </c>
      <c r="AU3204" s="4">
        <v>0</v>
      </c>
      <c r="AV3204" s="4">
        <v>1</v>
      </c>
      <c r="AW3204">
        <v>1.4196428571428601</v>
      </c>
      <c r="AX3204" s="4">
        <f t="shared" si="50"/>
        <v>111.99999999999977</v>
      </c>
      <c r="AY3204" s="4">
        <v>64</v>
      </c>
      <c r="AZ3204" s="4">
        <v>14.25</v>
      </c>
    </row>
    <row r="3205" spans="1:52" x14ac:dyDescent="0.25">
      <c r="A3205" s="4">
        <v>2017</v>
      </c>
      <c r="B3205" s="4" t="s">
        <v>533</v>
      </c>
      <c r="C3205" t="s">
        <v>53</v>
      </c>
      <c r="D3205" t="s">
        <v>95</v>
      </c>
      <c r="E3205" t="s">
        <v>614</v>
      </c>
      <c r="F3205" s="4">
        <v>97</v>
      </c>
      <c r="G3205">
        <v>63</v>
      </c>
      <c r="H3205">
        <v>3.1111111111111098</v>
      </c>
      <c r="I3205">
        <v>97</v>
      </c>
      <c r="J3205">
        <v>5.34020618556701</v>
      </c>
      <c r="K3205">
        <v>0</v>
      </c>
      <c r="L3205">
        <v>0</v>
      </c>
      <c r="M3205">
        <v>16</v>
      </c>
      <c r="N3205">
        <v>565.43298969072202</v>
      </c>
      <c r="O3205">
        <v>0.164948453608247</v>
      </c>
      <c r="P3205">
        <v>96</v>
      </c>
      <c r="Q3205">
        <v>21.8958333333333</v>
      </c>
      <c r="R3205">
        <v>44</v>
      </c>
      <c r="S3205">
        <v>69.090909090909093</v>
      </c>
      <c r="T3205">
        <v>46</v>
      </c>
      <c r="U3205">
        <v>162.695652173913</v>
      </c>
      <c r="V3205">
        <v>45</v>
      </c>
      <c r="W3205">
        <v>34.644444444444403</v>
      </c>
      <c r="X3205">
        <v>49</v>
      </c>
      <c r="Y3205">
        <v>140.91836734693899</v>
      </c>
      <c r="Z3205">
        <v>47</v>
      </c>
      <c r="AA3205">
        <v>284.67391304347802</v>
      </c>
      <c r="AB3205">
        <v>50</v>
      </c>
      <c r="AC3205">
        <v>169.16</v>
      </c>
      <c r="AD3205">
        <v>0.51546391752577303</v>
      </c>
      <c r="AE3205">
        <v>9</v>
      </c>
      <c r="AF3205">
        <v>118.111111111111</v>
      </c>
      <c r="AG3205">
        <v>9.2783505154639206E-2</v>
      </c>
      <c r="AH3205" s="4">
        <v>26</v>
      </c>
      <c r="AI3205">
        <v>0.565217391304348</v>
      </c>
      <c r="AJ3205" s="4">
        <v>14</v>
      </c>
      <c r="AK3205">
        <v>0.30434782608695699</v>
      </c>
      <c r="AL3205" s="4">
        <v>20</v>
      </c>
      <c r="AM3205">
        <v>0.4</v>
      </c>
      <c r="AN3205" s="4">
        <v>4</v>
      </c>
      <c r="AO3205">
        <v>0.08</v>
      </c>
      <c r="AP3205" s="4">
        <v>0</v>
      </c>
      <c r="AQ3205">
        <v>0</v>
      </c>
      <c r="AR3205" s="4">
        <v>0</v>
      </c>
      <c r="AS3205">
        <v>0</v>
      </c>
      <c r="AT3205" s="4">
        <v>0</v>
      </c>
      <c r="AU3205" s="4">
        <v>0</v>
      </c>
      <c r="AV3205" s="4">
        <v>2</v>
      </c>
      <c r="AW3205">
        <v>1.2435897435897401</v>
      </c>
      <c r="AX3205" s="4">
        <f t="shared" si="50"/>
        <v>78.000000000000227</v>
      </c>
      <c r="AY3205" s="4">
        <v>43</v>
      </c>
      <c r="AZ3205" s="4">
        <v>28.209302325581401</v>
      </c>
    </row>
    <row r="3206" spans="1:52" x14ac:dyDescent="0.25">
      <c r="A3206" s="4">
        <v>2017</v>
      </c>
      <c r="B3206" s="4" t="s">
        <v>533</v>
      </c>
      <c r="C3206" t="s">
        <v>53</v>
      </c>
      <c r="D3206" t="s">
        <v>107</v>
      </c>
      <c r="E3206" t="s">
        <v>626</v>
      </c>
      <c r="F3206" s="4">
        <v>120</v>
      </c>
      <c r="G3206">
        <v>76</v>
      </c>
      <c r="H3206">
        <v>3.2631578947368398</v>
      </c>
      <c r="I3206">
        <v>119</v>
      </c>
      <c r="J3206">
        <v>4.7731092436974798</v>
      </c>
      <c r="K3206">
        <v>0</v>
      </c>
      <c r="L3206">
        <v>0</v>
      </c>
      <c r="M3206">
        <v>17</v>
      </c>
      <c r="N3206">
        <v>312.730434782609</v>
      </c>
      <c r="O3206">
        <v>0.141666666666667</v>
      </c>
      <c r="P3206">
        <v>112</v>
      </c>
      <c r="Q3206">
        <v>20.2678571428571</v>
      </c>
      <c r="R3206">
        <v>39</v>
      </c>
      <c r="S3206">
        <v>41.794871794871803</v>
      </c>
      <c r="T3206">
        <v>38</v>
      </c>
      <c r="U3206">
        <v>131.97368421052599</v>
      </c>
      <c r="V3206">
        <v>37</v>
      </c>
      <c r="W3206">
        <v>45.513513513513502</v>
      </c>
      <c r="X3206">
        <v>67</v>
      </c>
      <c r="Y3206">
        <v>129.89552238805999</v>
      </c>
      <c r="Z3206">
        <v>44</v>
      </c>
      <c r="AA3206">
        <v>265.21428571428601</v>
      </c>
      <c r="AB3206">
        <v>76</v>
      </c>
      <c r="AC3206">
        <v>180.74666666666701</v>
      </c>
      <c r="AD3206">
        <v>0.625</v>
      </c>
      <c r="AE3206">
        <v>9</v>
      </c>
      <c r="AF3206">
        <v>109</v>
      </c>
      <c r="AG3206">
        <v>7.4999999999999997E-2</v>
      </c>
      <c r="AH3206" s="4">
        <v>30</v>
      </c>
      <c r="AI3206">
        <v>0.71428571428571397</v>
      </c>
      <c r="AJ3206" s="4">
        <v>17</v>
      </c>
      <c r="AK3206">
        <v>0.40476190476190499</v>
      </c>
      <c r="AL3206" s="4">
        <v>23</v>
      </c>
      <c r="AM3206">
        <v>0.30666666666666698</v>
      </c>
      <c r="AN3206" s="4">
        <v>13</v>
      </c>
      <c r="AO3206">
        <v>0.17333333333333301</v>
      </c>
      <c r="AP3206" s="4">
        <v>0</v>
      </c>
      <c r="AQ3206">
        <v>0</v>
      </c>
      <c r="AR3206" s="4">
        <v>1</v>
      </c>
      <c r="AS3206">
        <v>8.3333333333333297E-3</v>
      </c>
      <c r="AT3206" s="4">
        <v>0</v>
      </c>
      <c r="AU3206" s="4">
        <v>0</v>
      </c>
      <c r="AV3206" s="4">
        <v>2</v>
      </c>
      <c r="AW3206">
        <v>1.31868131868132</v>
      </c>
      <c r="AX3206" s="4">
        <f t="shared" si="50"/>
        <v>90.999999999999915</v>
      </c>
      <c r="AY3206" s="4">
        <v>34</v>
      </c>
      <c r="AZ3206" s="4">
        <v>28.636363636363601</v>
      </c>
    </row>
    <row r="3207" spans="1:52" x14ac:dyDescent="0.25">
      <c r="A3207" s="4">
        <v>2017</v>
      </c>
      <c r="B3207" s="4" t="s">
        <v>533</v>
      </c>
      <c r="C3207" t="s">
        <v>53</v>
      </c>
      <c r="D3207" t="s">
        <v>101</v>
      </c>
      <c r="E3207" t="s">
        <v>620</v>
      </c>
      <c r="F3207" s="4">
        <v>82</v>
      </c>
      <c r="G3207">
        <v>54</v>
      </c>
      <c r="H3207">
        <v>5.2962962962963003</v>
      </c>
      <c r="I3207">
        <v>82</v>
      </c>
      <c r="J3207">
        <v>6.9146341463414602</v>
      </c>
      <c r="K3207">
        <v>0</v>
      </c>
      <c r="L3207">
        <v>0</v>
      </c>
      <c r="M3207">
        <v>12</v>
      </c>
      <c r="N3207">
        <v>408.670886075949</v>
      </c>
      <c r="O3207">
        <v>0.146341463414634</v>
      </c>
      <c r="P3207">
        <v>79</v>
      </c>
      <c r="Q3207">
        <v>31.5949367088608</v>
      </c>
      <c r="R3207">
        <v>34</v>
      </c>
      <c r="S3207">
        <v>73.558823529411796</v>
      </c>
      <c r="T3207">
        <v>27</v>
      </c>
      <c r="U3207">
        <v>153.48148148148101</v>
      </c>
      <c r="V3207">
        <v>23</v>
      </c>
      <c r="W3207">
        <v>45.043478260869598</v>
      </c>
      <c r="X3207">
        <v>49</v>
      </c>
      <c r="Y3207">
        <v>131.265306122449</v>
      </c>
      <c r="Z3207">
        <v>28</v>
      </c>
      <c r="AA3207">
        <v>292.59259259259301</v>
      </c>
      <c r="AB3207">
        <v>54</v>
      </c>
      <c r="AC3207">
        <v>177.29629629629599</v>
      </c>
      <c r="AD3207">
        <v>0.65853658536585402</v>
      </c>
      <c r="AE3207">
        <v>5</v>
      </c>
      <c r="AF3207">
        <v>108</v>
      </c>
      <c r="AG3207">
        <v>6.0975609756097601E-2</v>
      </c>
      <c r="AH3207" s="4">
        <v>17</v>
      </c>
      <c r="AI3207">
        <v>0.62962962962962998</v>
      </c>
      <c r="AJ3207" s="4">
        <v>9</v>
      </c>
      <c r="AK3207">
        <v>0.33333333333333298</v>
      </c>
      <c r="AL3207" s="4">
        <v>10</v>
      </c>
      <c r="AM3207">
        <v>0.18518518518518501</v>
      </c>
      <c r="AN3207" s="4">
        <v>7</v>
      </c>
      <c r="AO3207">
        <v>0.12962962962963001</v>
      </c>
      <c r="AP3207" s="4">
        <v>0</v>
      </c>
      <c r="AQ3207">
        <v>0</v>
      </c>
      <c r="AR3207" s="4">
        <v>3</v>
      </c>
      <c r="AS3207">
        <v>3.65853658536585E-2</v>
      </c>
      <c r="AT3207" s="4">
        <v>0</v>
      </c>
      <c r="AU3207" s="4">
        <v>0</v>
      </c>
      <c r="AV3207" s="4">
        <v>1</v>
      </c>
      <c r="AW3207">
        <v>1.4909090909090901</v>
      </c>
      <c r="AX3207" s="4">
        <f t="shared" si="50"/>
        <v>55.000000000000028</v>
      </c>
      <c r="AY3207" s="4">
        <v>27</v>
      </c>
      <c r="AZ3207" s="4">
        <v>10.296296296296299</v>
      </c>
    </row>
    <row r="3208" spans="1:52" x14ac:dyDescent="0.25">
      <c r="A3208" s="4">
        <v>2017</v>
      </c>
      <c r="B3208" s="4" t="s">
        <v>533</v>
      </c>
      <c r="C3208" t="s">
        <v>53</v>
      </c>
      <c r="D3208" t="s">
        <v>99</v>
      </c>
      <c r="E3208" t="s">
        <v>618</v>
      </c>
      <c r="F3208" s="4">
        <v>22</v>
      </c>
      <c r="G3208">
        <v>19</v>
      </c>
      <c r="H3208">
        <v>1.73684210526316</v>
      </c>
      <c r="I3208">
        <v>22</v>
      </c>
      <c r="J3208">
        <v>3.6363636363636398</v>
      </c>
      <c r="K3208">
        <v>0</v>
      </c>
      <c r="L3208">
        <v>0</v>
      </c>
      <c r="M3208">
        <v>0</v>
      </c>
      <c r="N3208">
        <v>64.863636363636402</v>
      </c>
      <c r="O3208">
        <v>0</v>
      </c>
      <c r="P3208">
        <v>4</v>
      </c>
      <c r="Q3208">
        <v>5.25</v>
      </c>
      <c r="R3208">
        <v>1</v>
      </c>
      <c r="S3208">
        <v>15</v>
      </c>
      <c r="T3208">
        <v>1</v>
      </c>
      <c r="U3208">
        <v>34</v>
      </c>
      <c r="V3208">
        <v>1</v>
      </c>
      <c r="W3208">
        <v>18</v>
      </c>
      <c r="X3208">
        <v>21</v>
      </c>
      <c r="Y3208">
        <v>46.6666666666667</v>
      </c>
      <c r="Z3208">
        <v>1</v>
      </c>
      <c r="AA3208">
        <v>74</v>
      </c>
      <c r="AB3208">
        <v>21</v>
      </c>
      <c r="AC3208">
        <v>60.952380952380899</v>
      </c>
      <c r="AD3208">
        <v>0.95454545454545503</v>
      </c>
      <c r="AE3208">
        <v>14</v>
      </c>
      <c r="AF3208">
        <v>53.357142857142897</v>
      </c>
      <c r="AG3208">
        <v>0.63636363636363602</v>
      </c>
      <c r="AH3208" s="4">
        <v>0</v>
      </c>
      <c r="AI3208">
        <v>0</v>
      </c>
      <c r="AJ3208" s="4">
        <v>0</v>
      </c>
      <c r="AK3208">
        <v>0</v>
      </c>
      <c r="AL3208" s="4">
        <v>0</v>
      </c>
      <c r="AM3208">
        <v>0</v>
      </c>
      <c r="AN3208" s="4">
        <v>0</v>
      </c>
      <c r="AO3208">
        <v>0</v>
      </c>
      <c r="AP3208" s="4">
        <v>0</v>
      </c>
      <c r="AQ3208">
        <v>0</v>
      </c>
      <c r="AR3208" s="4">
        <v>0</v>
      </c>
      <c r="AS3208">
        <v>0</v>
      </c>
      <c r="AT3208" s="4">
        <v>0</v>
      </c>
      <c r="AU3208" s="4">
        <v>0</v>
      </c>
      <c r="AV3208" s="4">
        <v>0</v>
      </c>
      <c r="AW3208">
        <v>1.6923076923076901</v>
      </c>
      <c r="AX3208" s="4">
        <f t="shared" si="50"/>
        <v>13.000000000000018</v>
      </c>
      <c r="AY3208" s="4">
        <v>1</v>
      </c>
      <c r="AZ3208" s="4">
        <v>0</v>
      </c>
    </row>
    <row r="3209" spans="1:52" x14ac:dyDescent="0.25">
      <c r="A3209" s="4">
        <v>2017</v>
      </c>
      <c r="B3209" s="4" t="s">
        <v>533</v>
      </c>
      <c r="C3209" t="s">
        <v>53</v>
      </c>
      <c r="D3209" t="s">
        <v>89</v>
      </c>
      <c r="E3209" t="s">
        <v>608</v>
      </c>
      <c r="F3209" s="4">
        <v>64</v>
      </c>
      <c r="G3209">
        <v>48</v>
      </c>
      <c r="H3209">
        <v>2.4791666666666701</v>
      </c>
      <c r="I3209">
        <v>64</v>
      </c>
      <c r="J3209">
        <v>6.328125</v>
      </c>
      <c r="K3209">
        <v>0</v>
      </c>
      <c r="L3209">
        <v>0</v>
      </c>
      <c r="M3209">
        <v>10</v>
      </c>
      <c r="N3209">
        <v>734.47540983606598</v>
      </c>
      <c r="O3209">
        <v>0.15625</v>
      </c>
      <c r="P3209">
        <v>56</v>
      </c>
      <c r="Q3209">
        <v>22.3571428571429</v>
      </c>
      <c r="R3209">
        <v>25</v>
      </c>
      <c r="S3209">
        <v>67.28</v>
      </c>
      <c r="T3209">
        <v>28</v>
      </c>
      <c r="U3209">
        <v>208.28571428571399</v>
      </c>
      <c r="V3209">
        <v>25</v>
      </c>
      <c r="W3209">
        <v>52.32</v>
      </c>
      <c r="X3209">
        <v>30</v>
      </c>
      <c r="Y3209">
        <v>118.3</v>
      </c>
      <c r="Z3209">
        <v>29</v>
      </c>
      <c r="AA3209">
        <v>341.241379310345</v>
      </c>
      <c r="AB3209">
        <v>35</v>
      </c>
      <c r="AC3209">
        <v>183.65714285714299</v>
      </c>
      <c r="AD3209">
        <v>0.546875</v>
      </c>
      <c r="AE3209">
        <v>6</v>
      </c>
      <c r="AF3209">
        <v>64.3333333333333</v>
      </c>
      <c r="AG3209">
        <v>9.375E-2</v>
      </c>
      <c r="AH3209" s="4">
        <v>17</v>
      </c>
      <c r="AI3209">
        <v>0.58620689655172398</v>
      </c>
      <c r="AJ3209" s="4">
        <v>13</v>
      </c>
      <c r="AK3209">
        <v>0.44827586206896602</v>
      </c>
      <c r="AL3209" s="4">
        <v>10</v>
      </c>
      <c r="AM3209">
        <v>0.28571428571428598</v>
      </c>
      <c r="AN3209" s="4">
        <v>2</v>
      </c>
      <c r="AO3209">
        <v>5.7142857142857099E-2</v>
      </c>
      <c r="AP3209" s="4">
        <v>1</v>
      </c>
      <c r="AQ3209">
        <v>1.5625E-2</v>
      </c>
      <c r="AR3209" s="4">
        <v>1</v>
      </c>
      <c r="AS3209">
        <v>1.5625E-2</v>
      </c>
      <c r="AT3209" s="4">
        <v>0</v>
      </c>
      <c r="AU3209" s="4">
        <v>0</v>
      </c>
      <c r="AV3209" s="4">
        <v>1</v>
      </c>
      <c r="AW3209">
        <v>1.4545454545454499</v>
      </c>
      <c r="AX3209" s="4">
        <f t="shared" si="50"/>
        <v>44.000000000000142</v>
      </c>
      <c r="AY3209" s="4">
        <v>28</v>
      </c>
      <c r="AZ3209" s="4">
        <v>74.607142857142904</v>
      </c>
    </row>
    <row r="3210" spans="1:52" x14ac:dyDescent="0.25">
      <c r="A3210" s="4">
        <v>2017</v>
      </c>
      <c r="B3210" s="4" t="s">
        <v>533</v>
      </c>
      <c r="C3210" t="s">
        <v>53</v>
      </c>
      <c r="D3210" t="s">
        <v>103</v>
      </c>
      <c r="E3210" t="s">
        <v>622</v>
      </c>
      <c r="F3210" s="4">
        <v>78</v>
      </c>
      <c r="G3210">
        <v>50</v>
      </c>
      <c r="H3210">
        <v>3.12</v>
      </c>
      <c r="I3210">
        <v>78</v>
      </c>
      <c r="J3210">
        <v>5.7051282051282097</v>
      </c>
      <c r="K3210">
        <v>2</v>
      </c>
      <c r="L3210">
        <v>2.5641025641025599E-2</v>
      </c>
      <c r="M3210">
        <v>17</v>
      </c>
      <c r="N3210">
        <v>716.16883116883105</v>
      </c>
      <c r="O3210">
        <v>0.21794871794871801</v>
      </c>
      <c r="P3210">
        <v>76</v>
      </c>
      <c r="Q3210">
        <v>18.2631578947368</v>
      </c>
      <c r="R3210">
        <v>35</v>
      </c>
      <c r="S3210">
        <v>73.542857142857102</v>
      </c>
      <c r="T3210">
        <v>38</v>
      </c>
      <c r="U3210">
        <v>161.42105263157899</v>
      </c>
      <c r="V3210">
        <v>36</v>
      </c>
      <c r="W3210">
        <v>40.25</v>
      </c>
      <c r="X3210">
        <v>36</v>
      </c>
      <c r="Y3210">
        <v>149.861111111111</v>
      </c>
      <c r="Z3210">
        <v>40</v>
      </c>
      <c r="AA3210">
        <v>327</v>
      </c>
      <c r="AB3210">
        <v>38</v>
      </c>
      <c r="AC3210">
        <v>176.394736842105</v>
      </c>
      <c r="AD3210">
        <v>0.487179487179487</v>
      </c>
      <c r="AE3210">
        <v>3</v>
      </c>
      <c r="AF3210">
        <v>147.666666666667</v>
      </c>
      <c r="AG3210">
        <v>3.8461538461538498E-2</v>
      </c>
      <c r="AH3210" s="4">
        <v>29</v>
      </c>
      <c r="AI3210">
        <v>0.74358974358974395</v>
      </c>
      <c r="AJ3210" s="4">
        <v>12</v>
      </c>
      <c r="AK3210">
        <v>0.30769230769230799</v>
      </c>
      <c r="AL3210" s="4">
        <v>11</v>
      </c>
      <c r="AM3210">
        <v>0.28947368421052599</v>
      </c>
      <c r="AN3210" s="4">
        <v>4</v>
      </c>
      <c r="AO3210">
        <v>0.105263157894737</v>
      </c>
      <c r="AP3210" s="4">
        <v>3</v>
      </c>
      <c r="AQ3210">
        <v>3.8461538461538498E-2</v>
      </c>
      <c r="AR3210" s="4">
        <v>2</v>
      </c>
      <c r="AS3210">
        <v>2.5641025641025599E-2</v>
      </c>
      <c r="AT3210" s="4">
        <v>0</v>
      </c>
      <c r="AU3210" s="4">
        <v>0</v>
      </c>
      <c r="AV3210" s="4">
        <v>0</v>
      </c>
      <c r="AW3210">
        <v>1.3220338983050799</v>
      </c>
      <c r="AX3210" s="4">
        <f t="shared" si="50"/>
        <v>59.000000000000213</v>
      </c>
      <c r="AY3210" s="4">
        <v>38</v>
      </c>
      <c r="AZ3210" s="4">
        <v>29.421052631578899</v>
      </c>
    </row>
    <row r="3211" spans="1:52" x14ac:dyDescent="0.25">
      <c r="A3211" s="4">
        <v>2017</v>
      </c>
      <c r="B3211" s="4" t="s">
        <v>533</v>
      </c>
      <c r="C3211" t="s">
        <v>53</v>
      </c>
      <c r="D3211" t="s">
        <v>73</v>
      </c>
      <c r="E3211" t="s">
        <v>592</v>
      </c>
      <c r="F3211" s="4">
        <v>107</v>
      </c>
      <c r="G3211">
        <v>65</v>
      </c>
      <c r="H3211">
        <v>3.95384615384615</v>
      </c>
      <c r="I3211">
        <v>107</v>
      </c>
      <c r="J3211">
        <v>5.5046728971962597</v>
      </c>
      <c r="K3211">
        <v>2</v>
      </c>
      <c r="L3211">
        <v>1.86915887850467E-2</v>
      </c>
      <c r="M3211">
        <v>13</v>
      </c>
      <c r="N3211">
        <v>37.797872340425499</v>
      </c>
      <c r="O3211">
        <v>0.121495327102804</v>
      </c>
      <c r="P3211">
        <v>88</v>
      </c>
      <c r="Q3211">
        <v>20.875</v>
      </c>
      <c r="R3211">
        <v>33</v>
      </c>
      <c r="S3211">
        <v>63.151515151515099</v>
      </c>
      <c r="T3211">
        <v>44</v>
      </c>
      <c r="U3211">
        <v>157.886363636364</v>
      </c>
      <c r="V3211">
        <v>42</v>
      </c>
      <c r="W3211">
        <v>49.857142857142897</v>
      </c>
      <c r="X3211">
        <v>57</v>
      </c>
      <c r="Y3211">
        <v>147.63157894736801</v>
      </c>
      <c r="Z3211">
        <v>47</v>
      </c>
      <c r="AA3211">
        <v>332.97435897435901</v>
      </c>
      <c r="AB3211">
        <v>60</v>
      </c>
      <c r="AC3211">
        <v>186.614035087719</v>
      </c>
      <c r="AD3211">
        <v>0.53271028037383195</v>
      </c>
      <c r="AE3211">
        <v>7</v>
      </c>
      <c r="AF3211">
        <v>82.857142857142904</v>
      </c>
      <c r="AG3211">
        <v>6.5420560747663503E-2</v>
      </c>
      <c r="AH3211" s="4">
        <v>33</v>
      </c>
      <c r="AI3211">
        <v>0.84615384615384603</v>
      </c>
      <c r="AJ3211" s="4">
        <v>18</v>
      </c>
      <c r="AK3211">
        <v>0.46153846153846201</v>
      </c>
      <c r="AL3211" s="4">
        <v>15</v>
      </c>
      <c r="AM3211">
        <v>0.26315789473684198</v>
      </c>
      <c r="AN3211" s="4">
        <v>15</v>
      </c>
      <c r="AO3211">
        <v>0.26315789473684198</v>
      </c>
      <c r="AP3211" s="4">
        <v>1</v>
      </c>
      <c r="AQ3211">
        <v>9.3457943925233603E-3</v>
      </c>
      <c r="AR3211" s="4">
        <v>1</v>
      </c>
      <c r="AS3211">
        <v>9.3457943925233603E-3</v>
      </c>
      <c r="AT3211" s="4">
        <v>0</v>
      </c>
      <c r="AU3211" s="4">
        <v>0</v>
      </c>
      <c r="AV3211" s="4">
        <v>1</v>
      </c>
      <c r="AW3211">
        <v>1.4657534246575299</v>
      </c>
      <c r="AX3211" s="4">
        <f t="shared" si="50"/>
        <v>73.000000000000213</v>
      </c>
      <c r="AY3211" s="4">
        <v>37</v>
      </c>
      <c r="AZ3211" s="4">
        <v>18.5945945945946</v>
      </c>
    </row>
    <row r="3212" spans="1:52" x14ac:dyDescent="0.25">
      <c r="A3212" s="4">
        <v>2017</v>
      </c>
      <c r="B3212" s="4" t="s">
        <v>533</v>
      </c>
      <c r="C3212" t="s">
        <v>53</v>
      </c>
      <c r="D3212" t="s">
        <v>61</v>
      </c>
      <c r="E3212" t="s">
        <v>580</v>
      </c>
      <c r="F3212" s="4">
        <v>137</v>
      </c>
      <c r="G3212">
        <v>100</v>
      </c>
      <c r="H3212">
        <v>2.63</v>
      </c>
      <c r="I3212">
        <v>137</v>
      </c>
      <c r="J3212">
        <v>4.7445255474452601</v>
      </c>
      <c r="K3212">
        <v>0</v>
      </c>
      <c r="L3212">
        <v>0</v>
      </c>
      <c r="M3212">
        <v>12</v>
      </c>
      <c r="N3212">
        <v>191.420634920635</v>
      </c>
      <c r="O3212">
        <v>8.7591240875912399E-2</v>
      </c>
      <c r="P3212">
        <v>124</v>
      </c>
      <c r="Q3212">
        <v>17.088709677419399</v>
      </c>
      <c r="R3212">
        <v>49</v>
      </c>
      <c r="S3212">
        <v>54.1020408163265</v>
      </c>
      <c r="T3212">
        <v>47</v>
      </c>
      <c r="U3212">
        <v>114</v>
      </c>
      <c r="V3212">
        <v>46</v>
      </c>
      <c r="W3212">
        <v>46.565217391304401</v>
      </c>
      <c r="X3212">
        <v>78</v>
      </c>
      <c r="Y3212">
        <v>124.166666666667</v>
      </c>
      <c r="Z3212">
        <v>54</v>
      </c>
      <c r="AA3212">
        <v>295.43137254902001</v>
      </c>
      <c r="AB3212">
        <v>83</v>
      </c>
      <c r="AC3212">
        <v>151.36585365853699</v>
      </c>
      <c r="AD3212">
        <v>0.59854014598540195</v>
      </c>
      <c r="AE3212">
        <v>12</v>
      </c>
      <c r="AF3212">
        <v>78.1666666666667</v>
      </c>
      <c r="AG3212">
        <v>8.7591240875912399E-2</v>
      </c>
      <c r="AH3212" s="4">
        <v>32</v>
      </c>
      <c r="AI3212">
        <v>0.62745098039215697</v>
      </c>
      <c r="AJ3212" s="4">
        <v>22</v>
      </c>
      <c r="AK3212">
        <v>0.43137254901960798</v>
      </c>
      <c r="AL3212" s="4">
        <v>25</v>
      </c>
      <c r="AM3212">
        <v>0.30487804878048802</v>
      </c>
      <c r="AN3212" s="4">
        <v>12</v>
      </c>
      <c r="AO3212">
        <v>0.146341463414634</v>
      </c>
      <c r="AP3212" s="4">
        <v>0</v>
      </c>
      <c r="AQ3212">
        <v>0</v>
      </c>
      <c r="AR3212" s="4">
        <v>0</v>
      </c>
      <c r="AS3212">
        <v>0</v>
      </c>
      <c r="AT3212" s="4">
        <v>0</v>
      </c>
      <c r="AU3212" s="4">
        <v>0</v>
      </c>
      <c r="AV3212" s="4">
        <v>0</v>
      </c>
      <c r="AW3212">
        <v>1.57471264367816</v>
      </c>
      <c r="AX3212" s="4">
        <f t="shared" si="50"/>
        <v>87.000000000000057</v>
      </c>
      <c r="AY3212" s="4">
        <v>44</v>
      </c>
      <c r="AZ3212" s="4">
        <v>15.204545454545499</v>
      </c>
    </row>
    <row r="3213" spans="1:52" x14ac:dyDescent="0.25">
      <c r="A3213" s="4">
        <v>2017</v>
      </c>
      <c r="B3213" s="4" t="s">
        <v>533</v>
      </c>
      <c r="C3213" t="s">
        <v>53</v>
      </c>
      <c r="D3213" t="s">
        <v>54</v>
      </c>
      <c r="E3213" t="s">
        <v>573</v>
      </c>
      <c r="F3213" s="4">
        <v>210</v>
      </c>
      <c r="G3213">
        <v>155</v>
      </c>
      <c r="H3213">
        <v>9.4064516129032292</v>
      </c>
      <c r="I3213">
        <v>210</v>
      </c>
      <c r="J3213">
        <v>11.1142857142857</v>
      </c>
      <c r="K3213">
        <v>7</v>
      </c>
      <c r="L3213">
        <v>3.3333333333333298E-2</v>
      </c>
      <c r="M3213">
        <v>26</v>
      </c>
      <c r="N3213">
        <v>458.33971291865998</v>
      </c>
      <c r="O3213">
        <v>0.12380952380952399</v>
      </c>
      <c r="P3213">
        <v>41</v>
      </c>
      <c r="Q3213">
        <v>107.243902439024</v>
      </c>
      <c r="R3213">
        <v>56</v>
      </c>
      <c r="S3213">
        <v>43.160714285714299</v>
      </c>
      <c r="T3213">
        <v>23</v>
      </c>
      <c r="U3213">
        <v>159.34782608695701</v>
      </c>
      <c r="V3213">
        <v>24</v>
      </c>
      <c r="W3213">
        <v>71.4166666666667</v>
      </c>
      <c r="X3213">
        <v>171</v>
      </c>
      <c r="Y3213">
        <v>115.163742690058</v>
      </c>
      <c r="Z3213">
        <v>25</v>
      </c>
      <c r="AA3213">
        <v>338.08</v>
      </c>
      <c r="AB3213">
        <v>185</v>
      </c>
      <c r="AC3213">
        <v>130.60869565217399</v>
      </c>
      <c r="AD3213">
        <v>0.87619047619047596</v>
      </c>
      <c r="AE3213">
        <v>51</v>
      </c>
      <c r="AF3213">
        <v>72.745098039215705</v>
      </c>
      <c r="AG3213">
        <v>0.24285714285714299</v>
      </c>
      <c r="AH3213" s="4">
        <v>18</v>
      </c>
      <c r="AI3213">
        <v>0.72</v>
      </c>
      <c r="AJ3213" s="4">
        <v>5</v>
      </c>
      <c r="AK3213">
        <v>0.2</v>
      </c>
      <c r="AL3213" s="4">
        <v>37</v>
      </c>
      <c r="AM3213">
        <v>0.201086956521739</v>
      </c>
      <c r="AN3213" s="4">
        <v>28</v>
      </c>
      <c r="AO3213">
        <v>0.15217391304347799</v>
      </c>
      <c r="AP3213" s="4">
        <v>0</v>
      </c>
      <c r="AQ3213">
        <v>0</v>
      </c>
      <c r="AR3213" s="4">
        <v>0</v>
      </c>
      <c r="AS3213">
        <v>0</v>
      </c>
      <c r="AT3213" s="4">
        <v>0</v>
      </c>
      <c r="AU3213" s="4">
        <v>0</v>
      </c>
      <c r="AV3213" s="4">
        <v>1</v>
      </c>
      <c r="AW3213">
        <v>1.92660550458716</v>
      </c>
      <c r="AX3213" s="4">
        <f t="shared" si="50"/>
        <v>108.99999999999977</v>
      </c>
      <c r="AY3213" s="4">
        <v>21</v>
      </c>
      <c r="AZ3213" s="4">
        <v>23.8571428571429</v>
      </c>
    </row>
    <row r="3214" spans="1:52" x14ac:dyDescent="0.25">
      <c r="A3214" s="4">
        <v>2017</v>
      </c>
      <c r="B3214" s="4" t="s">
        <v>533</v>
      </c>
      <c r="C3214" t="s">
        <v>53</v>
      </c>
      <c r="D3214" t="s">
        <v>82</v>
      </c>
      <c r="E3214" t="s">
        <v>601</v>
      </c>
      <c r="F3214" s="4">
        <v>162</v>
      </c>
      <c r="G3214">
        <v>122</v>
      </c>
      <c r="H3214">
        <v>7.7786885245901596</v>
      </c>
      <c r="I3214">
        <v>159</v>
      </c>
      <c r="J3214">
        <v>9.3522012578616405</v>
      </c>
      <c r="K3214">
        <v>10</v>
      </c>
      <c r="L3214">
        <v>6.2893081761006303E-2</v>
      </c>
      <c r="M3214">
        <v>24</v>
      </c>
      <c r="N3214">
        <v>457.05063291139197</v>
      </c>
      <c r="O3214">
        <v>0.148148148148148</v>
      </c>
      <c r="P3214">
        <v>39</v>
      </c>
      <c r="Q3214">
        <v>136.58974358974399</v>
      </c>
      <c r="R3214">
        <v>64</v>
      </c>
      <c r="S3214">
        <v>58.53125</v>
      </c>
      <c r="T3214">
        <v>34</v>
      </c>
      <c r="U3214">
        <v>164.35294117647101</v>
      </c>
      <c r="V3214">
        <v>33</v>
      </c>
      <c r="W3214">
        <v>60.484848484848499</v>
      </c>
      <c r="X3214">
        <v>117</v>
      </c>
      <c r="Y3214">
        <v>102.042735042735</v>
      </c>
      <c r="Z3214">
        <v>36</v>
      </c>
      <c r="AA3214">
        <v>306.08333333333297</v>
      </c>
      <c r="AB3214">
        <v>123</v>
      </c>
      <c r="AC3214">
        <v>127.39837398374</v>
      </c>
      <c r="AD3214">
        <v>0.75925925925925897</v>
      </c>
      <c r="AE3214">
        <v>19</v>
      </c>
      <c r="AF3214">
        <v>63.789473684210499</v>
      </c>
      <c r="AG3214">
        <v>0.117283950617284</v>
      </c>
      <c r="AH3214" s="4">
        <v>19</v>
      </c>
      <c r="AI3214">
        <v>0.52777777777777801</v>
      </c>
      <c r="AJ3214" s="4">
        <v>16</v>
      </c>
      <c r="AK3214">
        <v>0.44444444444444398</v>
      </c>
      <c r="AL3214" s="4">
        <v>37</v>
      </c>
      <c r="AM3214">
        <v>0.30081300813008099</v>
      </c>
      <c r="AN3214" s="4">
        <v>25</v>
      </c>
      <c r="AO3214">
        <v>0.203252032520325</v>
      </c>
      <c r="AP3214" s="4">
        <v>0</v>
      </c>
      <c r="AQ3214">
        <v>0</v>
      </c>
      <c r="AR3214" s="4">
        <v>0</v>
      </c>
      <c r="AS3214">
        <v>0</v>
      </c>
      <c r="AT3214" s="4">
        <v>1</v>
      </c>
      <c r="AU3214" s="4">
        <v>2</v>
      </c>
      <c r="AV3214" s="4">
        <v>2</v>
      </c>
      <c r="AW3214">
        <v>1.7472527472527499</v>
      </c>
      <c r="AX3214" s="4">
        <f t="shared" si="50"/>
        <v>92.716981132075333</v>
      </c>
      <c r="AY3214" s="4">
        <v>29</v>
      </c>
      <c r="AZ3214" s="4">
        <v>14.965517241379301</v>
      </c>
    </row>
    <row r="3215" spans="1:52" x14ac:dyDescent="0.25">
      <c r="A3215" s="4">
        <v>2017</v>
      </c>
      <c r="B3215" s="4" t="s">
        <v>533</v>
      </c>
      <c r="C3215" t="s">
        <v>53</v>
      </c>
      <c r="D3215" t="s">
        <v>295</v>
      </c>
      <c r="E3215" t="s">
        <v>800</v>
      </c>
      <c r="F3215" s="4">
        <v>109</v>
      </c>
      <c r="G3215">
        <v>79</v>
      </c>
      <c r="H3215">
        <v>5.78481012658228</v>
      </c>
      <c r="I3215">
        <v>109</v>
      </c>
      <c r="J3215">
        <v>7.9541284403669703</v>
      </c>
      <c r="K3215">
        <v>0</v>
      </c>
      <c r="L3215">
        <v>0</v>
      </c>
      <c r="M3215">
        <v>15</v>
      </c>
      <c r="N3215">
        <v>-10.3617021276596</v>
      </c>
      <c r="O3215">
        <v>0.13761467889908299</v>
      </c>
      <c r="P3215">
        <v>96</v>
      </c>
      <c r="Q3215">
        <v>35.8333333333333</v>
      </c>
      <c r="R3215">
        <v>37</v>
      </c>
      <c r="S3215">
        <v>93.432432432432407</v>
      </c>
      <c r="T3215">
        <v>28</v>
      </c>
      <c r="U3215">
        <v>153.67857142857099</v>
      </c>
      <c r="V3215">
        <v>26</v>
      </c>
      <c r="W3215">
        <v>57.538461538461497</v>
      </c>
      <c r="X3215">
        <v>73</v>
      </c>
      <c r="Y3215">
        <v>119.917808219178</v>
      </c>
      <c r="Z3215">
        <v>33</v>
      </c>
      <c r="AA3215">
        <v>384.88</v>
      </c>
      <c r="AB3215">
        <v>76</v>
      </c>
      <c r="AC3215">
        <v>159.657894736842</v>
      </c>
      <c r="AD3215">
        <v>0.69724770642201805</v>
      </c>
      <c r="AE3215">
        <v>15</v>
      </c>
      <c r="AF3215">
        <v>110.466666666667</v>
      </c>
      <c r="AG3215">
        <v>0.13761467889908299</v>
      </c>
      <c r="AH3215" s="4">
        <v>18</v>
      </c>
      <c r="AI3215">
        <v>0.72</v>
      </c>
      <c r="AJ3215" s="4">
        <v>6</v>
      </c>
      <c r="AK3215">
        <v>0.24</v>
      </c>
      <c r="AL3215" s="4">
        <v>10</v>
      </c>
      <c r="AM3215">
        <v>0.13157894736842099</v>
      </c>
      <c r="AN3215" s="4">
        <v>10</v>
      </c>
      <c r="AO3215">
        <v>0.13157894736842099</v>
      </c>
      <c r="AP3215" s="4">
        <v>3</v>
      </c>
      <c r="AQ3215">
        <v>2.7522935779816501E-2</v>
      </c>
      <c r="AR3215" s="4">
        <v>6</v>
      </c>
      <c r="AS3215">
        <v>5.5045871559633003E-2</v>
      </c>
      <c r="AT3215" s="4">
        <v>0</v>
      </c>
      <c r="AU3215" s="4">
        <v>0</v>
      </c>
      <c r="AV3215" s="4">
        <v>0</v>
      </c>
      <c r="AW3215">
        <v>1.62686567164179</v>
      </c>
      <c r="AX3215" s="4">
        <f t="shared" si="50"/>
        <v>67.000000000000043</v>
      </c>
      <c r="AY3215" s="4">
        <v>21</v>
      </c>
      <c r="AZ3215" s="4">
        <v>14.1904761904762</v>
      </c>
    </row>
    <row r="3216" spans="1:52" x14ac:dyDescent="0.25">
      <c r="A3216" s="4">
        <v>2017</v>
      </c>
      <c r="B3216" s="4" t="s">
        <v>533</v>
      </c>
      <c r="C3216" t="s">
        <v>53</v>
      </c>
      <c r="D3216" t="s">
        <v>296</v>
      </c>
      <c r="E3216" t="s">
        <v>801</v>
      </c>
      <c r="F3216" s="4">
        <v>140</v>
      </c>
      <c r="G3216">
        <v>72</v>
      </c>
      <c r="H3216">
        <v>6.4166666666666696</v>
      </c>
      <c r="I3216">
        <v>140</v>
      </c>
      <c r="J3216">
        <v>7.6928571428571404</v>
      </c>
      <c r="K3216">
        <v>6</v>
      </c>
      <c r="L3216">
        <v>4.2857142857142899E-2</v>
      </c>
      <c r="M3216">
        <v>14</v>
      </c>
      <c r="N3216">
        <v>106.31746031746</v>
      </c>
      <c r="O3216">
        <v>0.1</v>
      </c>
      <c r="P3216">
        <v>122</v>
      </c>
      <c r="Q3216">
        <v>26.614754098360699</v>
      </c>
      <c r="R3216">
        <v>44</v>
      </c>
      <c r="S3216">
        <v>72.909090909090907</v>
      </c>
      <c r="T3216">
        <v>44</v>
      </c>
      <c r="U3216">
        <v>185.977272727273</v>
      </c>
      <c r="V3216">
        <v>40</v>
      </c>
      <c r="W3216">
        <v>43.1</v>
      </c>
      <c r="X3216">
        <v>74</v>
      </c>
      <c r="Y3216">
        <v>165.79729729729701</v>
      </c>
      <c r="Z3216">
        <v>55</v>
      </c>
      <c r="AA3216">
        <v>395.75</v>
      </c>
      <c r="AB3216">
        <v>85</v>
      </c>
      <c r="AC3216">
        <v>191.14117647058799</v>
      </c>
      <c r="AD3216">
        <v>0.60714285714285698</v>
      </c>
      <c r="AE3216">
        <v>8</v>
      </c>
      <c r="AF3216">
        <v>146.375</v>
      </c>
      <c r="AG3216">
        <v>5.7142857142857099E-2</v>
      </c>
      <c r="AH3216" s="4">
        <v>36</v>
      </c>
      <c r="AI3216">
        <v>0.75</v>
      </c>
      <c r="AJ3216" s="4">
        <v>16</v>
      </c>
      <c r="AK3216">
        <v>0.33333333333333298</v>
      </c>
      <c r="AL3216" s="4">
        <v>29</v>
      </c>
      <c r="AM3216">
        <v>0.34117647058823503</v>
      </c>
      <c r="AN3216" s="4">
        <v>16</v>
      </c>
      <c r="AO3216">
        <v>0.188235294117647</v>
      </c>
      <c r="AP3216" s="4">
        <v>1</v>
      </c>
      <c r="AQ3216">
        <v>7.14285714285714E-3</v>
      </c>
      <c r="AR3216" s="4">
        <v>2</v>
      </c>
      <c r="AS3216">
        <v>1.4285714285714299E-2</v>
      </c>
      <c r="AT3216" s="4">
        <v>0</v>
      </c>
      <c r="AU3216" s="4">
        <v>0</v>
      </c>
      <c r="AV3216" s="4">
        <v>1</v>
      </c>
      <c r="AW3216">
        <v>1.68674698795181</v>
      </c>
      <c r="AX3216" s="4">
        <f t="shared" si="50"/>
        <v>82.999999999999858</v>
      </c>
      <c r="AY3216" s="4">
        <v>32</v>
      </c>
      <c r="AZ3216" s="4">
        <v>58.6875</v>
      </c>
    </row>
    <row r="3217" spans="1:52" x14ac:dyDescent="0.25">
      <c r="A3217" s="4">
        <v>2017</v>
      </c>
      <c r="B3217" s="4" t="s">
        <v>533</v>
      </c>
      <c r="C3217" t="s">
        <v>53</v>
      </c>
      <c r="D3217" t="s">
        <v>299</v>
      </c>
      <c r="E3217" t="s">
        <v>804</v>
      </c>
      <c r="F3217" s="4">
        <v>6</v>
      </c>
      <c r="G3217">
        <v>6</v>
      </c>
      <c r="H3217">
        <v>9.5</v>
      </c>
      <c r="I3217">
        <v>6</v>
      </c>
      <c r="J3217">
        <v>13.6666666666667</v>
      </c>
      <c r="K3217">
        <v>0</v>
      </c>
      <c r="L3217">
        <v>0</v>
      </c>
      <c r="M3217">
        <v>2</v>
      </c>
      <c r="N3217">
        <v>954.33333333333303</v>
      </c>
      <c r="O3217">
        <v>0.33333333333333298</v>
      </c>
      <c r="P3217">
        <v>3</v>
      </c>
      <c r="Q3217">
        <v>177.333333333333</v>
      </c>
      <c r="R3217">
        <v>3</v>
      </c>
      <c r="S3217">
        <v>140</v>
      </c>
      <c r="T3217">
        <v>3</v>
      </c>
      <c r="U3217">
        <v>131.666666666667</v>
      </c>
      <c r="V3217">
        <v>3</v>
      </c>
      <c r="W3217">
        <v>28</v>
      </c>
      <c r="X3217">
        <v>3</v>
      </c>
      <c r="Y3217">
        <v>137</v>
      </c>
      <c r="Z3217">
        <v>3</v>
      </c>
      <c r="AA3217">
        <v>248.666666666667</v>
      </c>
      <c r="AB3217">
        <v>3</v>
      </c>
      <c r="AC3217">
        <v>169</v>
      </c>
      <c r="AD3217">
        <v>0.5</v>
      </c>
      <c r="AE3217">
        <v>0</v>
      </c>
      <c r="AF3217">
        <v>0</v>
      </c>
      <c r="AG3217">
        <v>0</v>
      </c>
      <c r="AH3217" s="4">
        <v>1</v>
      </c>
      <c r="AI3217">
        <v>0.33333333333333298</v>
      </c>
      <c r="AJ3217" s="4">
        <v>2</v>
      </c>
      <c r="AK3217">
        <v>0.66666666666666696</v>
      </c>
      <c r="AL3217" s="4">
        <v>1</v>
      </c>
      <c r="AM3217">
        <v>0.33333333333333298</v>
      </c>
      <c r="AN3217" s="4">
        <v>2</v>
      </c>
      <c r="AO3217">
        <v>0.66666666666666696</v>
      </c>
      <c r="AP3217" s="4">
        <v>0</v>
      </c>
      <c r="AQ3217">
        <v>0</v>
      </c>
      <c r="AR3217" s="4">
        <v>0</v>
      </c>
      <c r="AS3217">
        <v>0</v>
      </c>
      <c r="AT3217" s="4">
        <v>0</v>
      </c>
      <c r="AU3217" s="4">
        <v>0</v>
      </c>
      <c r="AV3217" s="4">
        <v>0</v>
      </c>
      <c r="AW3217">
        <v>1.2</v>
      </c>
      <c r="AX3217" s="4">
        <f t="shared" si="50"/>
        <v>5</v>
      </c>
      <c r="AY3217" s="4">
        <v>2</v>
      </c>
      <c r="AZ3217" s="4">
        <v>32</v>
      </c>
    </row>
    <row r="3218" spans="1:52" x14ac:dyDescent="0.25">
      <c r="A3218" s="4">
        <v>2017</v>
      </c>
      <c r="B3218" s="4" t="s">
        <v>533</v>
      </c>
      <c r="C3218" t="s">
        <v>53</v>
      </c>
      <c r="D3218" t="s">
        <v>429</v>
      </c>
      <c r="E3218" t="s">
        <v>926</v>
      </c>
      <c r="F3218" s="4">
        <v>31</v>
      </c>
      <c r="G3218">
        <v>25</v>
      </c>
      <c r="H3218">
        <v>4</v>
      </c>
      <c r="I3218">
        <v>31</v>
      </c>
      <c r="J3218">
        <v>5.67741935483871</v>
      </c>
      <c r="K3218">
        <v>0</v>
      </c>
      <c r="L3218">
        <v>0</v>
      </c>
      <c r="M3218">
        <v>3</v>
      </c>
      <c r="N3218">
        <v>182.78571428571399</v>
      </c>
      <c r="O3218">
        <v>9.6774193548387094E-2</v>
      </c>
      <c r="P3218">
        <v>28</v>
      </c>
      <c r="Q3218">
        <v>23.6071428571429</v>
      </c>
      <c r="R3218">
        <v>7</v>
      </c>
      <c r="S3218">
        <v>72.142857142857096</v>
      </c>
      <c r="T3218">
        <v>7</v>
      </c>
      <c r="U3218">
        <v>147.42857142857099</v>
      </c>
      <c r="V3218">
        <v>6</v>
      </c>
      <c r="W3218">
        <v>4.6666666666666696</v>
      </c>
      <c r="X3218">
        <v>24</v>
      </c>
      <c r="Y3218">
        <v>125.166666666667</v>
      </c>
      <c r="Z3218">
        <v>7</v>
      </c>
      <c r="AA3218">
        <v>264.57142857142901</v>
      </c>
      <c r="AB3218">
        <v>24</v>
      </c>
      <c r="AC3218">
        <v>148.125</v>
      </c>
      <c r="AD3218">
        <v>0.77419354838709697</v>
      </c>
      <c r="AE3218">
        <v>1</v>
      </c>
      <c r="AF3218">
        <v>79</v>
      </c>
      <c r="AG3218">
        <v>3.2258064516128997E-2</v>
      </c>
      <c r="AH3218" s="4">
        <v>3</v>
      </c>
      <c r="AI3218">
        <v>0.42857142857142899</v>
      </c>
      <c r="AJ3218" s="4">
        <v>1</v>
      </c>
      <c r="AK3218">
        <v>0.14285714285714299</v>
      </c>
      <c r="AL3218" s="4">
        <v>5</v>
      </c>
      <c r="AM3218">
        <v>0.20833333333333301</v>
      </c>
      <c r="AN3218" s="4">
        <v>3</v>
      </c>
      <c r="AO3218">
        <v>0.125</v>
      </c>
      <c r="AP3218" s="4">
        <v>0</v>
      </c>
      <c r="AQ3218">
        <v>0</v>
      </c>
      <c r="AR3218" s="4">
        <v>0</v>
      </c>
      <c r="AS3218">
        <v>0</v>
      </c>
      <c r="AT3218" s="4">
        <v>0</v>
      </c>
      <c r="AU3218" s="4">
        <v>0</v>
      </c>
      <c r="AV3218" s="4">
        <v>0</v>
      </c>
      <c r="AW3218">
        <v>1.1071428571428601</v>
      </c>
      <c r="AX3218" s="4">
        <f t="shared" si="50"/>
        <v>27.999999999999925</v>
      </c>
      <c r="AY3218" s="4">
        <v>7</v>
      </c>
      <c r="AZ3218" s="4">
        <v>1.8571428571428601</v>
      </c>
    </row>
    <row r="3219" spans="1:52" x14ac:dyDescent="0.25">
      <c r="A3219" s="4">
        <v>2017</v>
      </c>
      <c r="B3219" s="4" t="s">
        <v>533</v>
      </c>
      <c r="C3219" t="s">
        <v>53</v>
      </c>
      <c r="D3219" t="s">
        <v>430</v>
      </c>
      <c r="E3219" t="s">
        <v>927</v>
      </c>
      <c r="F3219" s="4">
        <v>21</v>
      </c>
      <c r="G3219">
        <v>20</v>
      </c>
      <c r="H3219">
        <v>6.35</v>
      </c>
      <c r="I3219">
        <v>21</v>
      </c>
      <c r="J3219">
        <v>9</v>
      </c>
      <c r="K3219">
        <v>0</v>
      </c>
      <c r="L3219">
        <v>0</v>
      </c>
      <c r="M3219">
        <v>0</v>
      </c>
      <c r="N3219">
        <v>20.761904761904798</v>
      </c>
      <c r="O3219">
        <v>0</v>
      </c>
      <c r="P3219">
        <v>21</v>
      </c>
      <c r="Q3219">
        <v>18.523809523809501</v>
      </c>
      <c r="R3219">
        <v>11</v>
      </c>
      <c r="S3219">
        <v>61.272727272727302</v>
      </c>
      <c r="T3219">
        <v>11</v>
      </c>
      <c r="U3219">
        <v>136.81818181818201</v>
      </c>
      <c r="V3219">
        <v>8</v>
      </c>
      <c r="W3219">
        <v>36.625</v>
      </c>
      <c r="X3219">
        <v>8</v>
      </c>
      <c r="Y3219">
        <v>113.75</v>
      </c>
      <c r="Z3219">
        <v>12</v>
      </c>
      <c r="AA3219">
        <v>279.08333333333297</v>
      </c>
      <c r="AB3219">
        <v>9</v>
      </c>
      <c r="AC3219">
        <v>129.333333333333</v>
      </c>
      <c r="AD3219">
        <v>0.42857142857142899</v>
      </c>
      <c r="AE3219">
        <v>1</v>
      </c>
      <c r="AF3219">
        <v>145</v>
      </c>
      <c r="AG3219">
        <v>4.7619047619047603E-2</v>
      </c>
      <c r="AH3219" s="4">
        <v>9</v>
      </c>
      <c r="AI3219">
        <v>0.75</v>
      </c>
      <c r="AJ3219" s="4">
        <v>6</v>
      </c>
      <c r="AK3219">
        <v>0.5</v>
      </c>
      <c r="AL3219" s="4">
        <v>5</v>
      </c>
      <c r="AM3219">
        <v>0.55555555555555602</v>
      </c>
      <c r="AN3219" s="4">
        <v>0</v>
      </c>
      <c r="AO3219">
        <v>0</v>
      </c>
      <c r="AP3219" s="4">
        <v>0</v>
      </c>
      <c r="AQ3219">
        <v>0</v>
      </c>
      <c r="AR3219" s="4">
        <v>0</v>
      </c>
      <c r="AS3219">
        <v>0</v>
      </c>
      <c r="AT3219" s="4">
        <v>0</v>
      </c>
      <c r="AU3219" s="4">
        <v>0</v>
      </c>
      <c r="AV3219" s="4">
        <v>0</v>
      </c>
      <c r="AW3219">
        <v>1.1052631578947401</v>
      </c>
      <c r="AX3219" s="4">
        <f t="shared" si="50"/>
        <v>18.999999999999943</v>
      </c>
      <c r="AY3219" s="4">
        <v>9</v>
      </c>
      <c r="AZ3219" s="4">
        <v>39.6666666666667</v>
      </c>
    </row>
    <row r="3220" spans="1:52" x14ac:dyDescent="0.25">
      <c r="A3220" s="4">
        <v>2017</v>
      </c>
      <c r="B3220" s="4" t="s">
        <v>533</v>
      </c>
      <c r="C3220" t="s">
        <v>53</v>
      </c>
      <c r="D3220" t="s">
        <v>431</v>
      </c>
      <c r="E3220" t="s">
        <v>928</v>
      </c>
      <c r="F3220" s="4">
        <v>56</v>
      </c>
      <c r="G3220">
        <v>42</v>
      </c>
      <c r="H3220">
        <v>3.4285714285714302</v>
      </c>
      <c r="I3220">
        <v>56</v>
      </c>
      <c r="J3220">
        <v>6.6785714285714297</v>
      </c>
      <c r="K3220">
        <v>0</v>
      </c>
      <c r="L3220">
        <v>0</v>
      </c>
      <c r="M3220">
        <v>3</v>
      </c>
      <c r="N3220">
        <v>190.25925925925901</v>
      </c>
      <c r="O3220">
        <v>5.3571428571428603E-2</v>
      </c>
      <c r="P3220">
        <v>55</v>
      </c>
      <c r="Q3220">
        <v>26.818181818181799</v>
      </c>
      <c r="R3220">
        <v>22</v>
      </c>
      <c r="S3220">
        <v>45.681818181818201</v>
      </c>
      <c r="T3220">
        <v>11</v>
      </c>
      <c r="U3220">
        <v>151.81818181818201</v>
      </c>
      <c r="V3220">
        <v>10</v>
      </c>
      <c r="W3220">
        <v>35</v>
      </c>
      <c r="X3220">
        <v>41</v>
      </c>
      <c r="Y3220">
        <v>139.878048780488</v>
      </c>
      <c r="Z3220">
        <v>15</v>
      </c>
      <c r="AA3220">
        <v>292.13333333333298</v>
      </c>
      <c r="AB3220">
        <v>41</v>
      </c>
      <c r="AC3220">
        <v>185.14634146341501</v>
      </c>
      <c r="AD3220">
        <v>0.73214285714285698</v>
      </c>
      <c r="AE3220">
        <v>4</v>
      </c>
      <c r="AF3220">
        <v>147.75</v>
      </c>
      <c r="AG3220">
        <v>7.1428571428571397E-2</v>
      </c>
      <c r="AH3220" s="4">
        <v>13</v>
      </c>
      <c r="AI3220">
        <v>0.86666666666666703</v>
      </c>
      <c r="AJ3220" s="4">
        <v>4</v>
      </c>
      <c r="AK3220">
        <v>0.266666666666667</v>
      </c>
      <c r="AL3220" s="4">
        <v>16</v>
      </c>
      <c r="AM3220">
        <v>0.39024390243902402</v>
      </c>
      <c r="AN3220" s="4">
        <v>6</v>
      </c>
      <c r="AO3220">
        <v>0.146341463414634</v>
      </c>
      <c r="AP3220" s="4">
        <v>0</v>
      </c>
      <c r="AQ3220">
        <v>0</v>
      </c>
      <c r="AR3220" s="4">
        <v>0</v>
      </c>
      <c r="AS3220">
        <v>0</v>
      </c>
      <c r="AT3220" s="4">
        <v>0</v>
      </c>
      <c r="AU3220" s="4">
        <v>0</v>
      </c>
      <c r="AV3220" s="4">
        <v>1</v>
      </c>
      <c r="AW3220">
        <v>1.0980392156862699</v>
      </c>
      <c r="AX3220" s="4">
        <f t="shared" si="50"/>
        <v>51.000000000000213</v>
      </c>
      <c r="AY3220" s="4">
        <v>14</v>
      </c>
      <c r="AZ3220" s="4">
        <v>164.142857142857</v>
      </c>
    </row>
    <row r="3221" spans="1:52" x14ac:dyDescent="0.25">
      <c r="A3221" s="4">
        <v>2017</v>
      </c>
      <c r="B3221" s="4" t="s">
        <v>533</v>
      </c>
      <c r="C3221" t="s">
        <v>53</v>
      </c>
      <c r="D3221" t="s">
        <v>432</v>
      </c>
      <c r="E3221" t="s">
        <v>929</v>
      </c>
      <c r="F3221" s="4">
        <v>28</v>
      </c>
      <c r="G3221">
        <v>16</v>
      </c>
      <c r="H3221">
        <v>6.125</v>
      </c>
      <c r="I3221">
        <v>28</v>
      </c>
      <c r="J3221">
        <v>5.6071428571428603</v>
      </c>
      <c r="K3221">
        <v>0</v>
      </c>
      <c r="L3221">
        <v>0</v>
      </c>
      <c r="M3221">
        <v>0</v>
      </c>
      <c r="N3221">
        <v>476.392857142857</v>
      </c>
      <c r="O3221">
        <v>0</v>
      </c>
      <c r="P3221">
        <v>28</v>
      </c>
      <c r="Q3221">
        <v>31.6428571428571</v>
      </c>
      <c r="R3221">
        <v>12</v>
      </c>
      <c r="S3221">
        <v>108.25</v>
      </c>
      <c r="T3221">
        <v>7</v>
      </c>
      <c r="U3221">
        <v>130.142857142857</v>
      </c>
      <c r="V3221">
        <v>8</v>
      </c>
      <c r="W3221">
        <v>19</v>
      </c>
      <c r="X3221">
        <v>16</v>
      </c>
      <c r="Y3221">
        <v>169.25</v>
      </c>
      <c r="Z3221">
        <v>8</v>
      </c>
      <c r="AA3221">
        <v>235.25</v>
      </c>
      <c r="AB3221">
        <v>20</v>
      </c>
      <c r="AC3221">
        <v>215</v>
      </c>
      <c r="AD3221">
        <v>0.71428571428571397</v>
      </c>
      <c r="AE3221">
        <v>2</v>
      </c>
      <c r="AF3221">
        <v>70.5</v>
      </c>
      <c r="AG3221">
        <v>7.1428571428571397E-2</v>
      </c>
      <c r="AH3221" s="4">
        <v>4</v>
      </c>
      <c r="AI3221">
        <v>0.5</v>
      </c>
      <c r="AJ3221" s="4">
        <v>3</v>
      </c>
      <c r="AK3221">
        <v>0.375</v>
      </c>
      <c r="AL3221" s="4">
        <v>9</v>
      </c>
      <c r="AM3221">
        <v>0.45</v>
      </c>
      <c r="AN3221" s="4">
        <v>2</v>
      </c>
      <c r="AO3221">
        <v>0.1</v>
      </c>
      <c r="AP3221" s="4">
        <v>0</v>
      </c>
      <c r="AQ3221">
        <v>0</v>
      </c>
      <c r="AR3221" s="4">
        <v>0</v>
      </c>
      <c r="AS3221">
        <v>0</v>
      </c>
      <c r="AT3221" s="4">
        <v>0</v>
      </c>
      <c r="AU3221" s="4">
        <v>0</v>
      </c>
      <c r="AV3221" s="4">
        <v>0</v>
      </c>
      <c r="AW3221">
        <v>1.27272727272727</v>
      </c>
      <c r="AX3221" s="4">
        <f t="shared" si="50"/>
        <v>22.000000000000046</v>
      </c>
      <c r="AY3221" s="4">
        <v>8</v>
      </c>
      <c r="AZ3221" s="4">
        <v>8.125</v>
      </c>
    </row>
    <row r="3222" spans="1:52" x14ac:dyDescent="0.25">
      <c r="A3222" s="4">
        <v>2017</v>
      </c>
      <c r="B3222" s="4" t="s">
        <v>533</v>
      </c>
      <c r="C3222" t="s">
        <v>53</v>
      </c>
      <c r="D3222" t="s">
        <v>433</v>
      </c>
      <c r="E3222" t="s">
        <v>930</v>
      </c>
      <c r="F3222" s="4">
        <v>116</v>
      </c>
      <c r="G3222">
        <v>78</v>
      </c>
      <c r="H3222">
        <v>4.0897435897435903</v>
      </c>
      <c r="I3222">
        <v>114</v>
      </c>
      <c r="J3222">
        <v>6.0877192982456103</v>
      </c>
      <c r="K3222">
        <v>0</v>
      </c>
      <c r="L3222">
        <v>0</v>
      </c>
      <c r="M3222">
        <v>8</v>
      </c>
      <c r="N3222">
        <v>367.61946902654898</v>
      </c>
      <c r="O3222">
        <v>6.8965517241379296E-2</v>
      </c>
      <c r="P3222">
        <v>113</v>
      </c>
      <c r="Q3222">
        <v>19.805309734513301</v>
      </c>
      <c r="R3222">
        <v>39</v>
      </c>
      <c r="S3222">
        <v>72.538461538461505</v>
      </c>
      <c r="T3222">
        <v>43</v>
      </c>
      <c r="U3222">
        <v>157</v>
      </c>
      <c r="V3222">
        <v>38</v>
      </c>
      <c r="W3222">
        <v>40.973684210526301</v>
      </c>
      <c r="X3222">
        <v>58</v>
      </c>
      <c r="Y3222">
        <v>159.36206896551701</v>
      </c>
      <c r="Z3222">
        <v>50</v>
      </c>
      <c r="AA3222">
        <v>287.64</v>
      </c>
      <c r="AB3222">
        <v>65</v>
      </c>
      <c r="AC3222">
        <v>183.859375</v>
      </c>
      <c r="AD3222">
        <v>0.55172413793103503</v>
      </c>
      <c r="AE3222">
        <v>1</v>
      </c>
      <c r="AF3222">
        <v>255</v>
      </c>
      <c r="AG3222">
        <v>8.6206896551724102E-3</v>
      </c>
      <c r="AH3222" s="4">
        <v>34</v>
      </c>
      <c r="AI3222">
        <v>0.68</v>
      </c>
      <c r="AJ3222" s="4">
        <v>10</v>
      </c>
      <c r="AK3222">
        <v>0.2</v>
      </c>
      <c r="AL3222" s="4">
        <v>20</v>
      </c>
      <c r="AM3222">
        <v>0.3125</v>
      </c>
      <c r="AN3222" s="4">
        <v>7</v>
      </c>
      <c r="AO3222">
        <v>0.109375</v>
      </c>
      <c r="AP3222" s="4">
        <v>0</v>
      </c>
      <c r="AQ3222">
        <v>0</v>
      </c>
      <c r="AR3222" s="4">
        <v>0</v>
      </c>
      <c r="AS3222">
        <v>0</v>
      </c>
      <c r="AT3222" s="4">
        <v>1</v>
      </c>
      <c r="AU3222" s="4">
        <v>0</v>
      </c>
      <c r="AV3222" s="4">
        <v>3</v>
      </c>
      <c r="AW3222">
        <v>1.3068181818181801</v>
      </c>
      <c r="AX3222" s="4">
        <f t="shared" si="50"/>
        <v>88.765217391304461</v>
      </c>
      <c r="AY3222" s="4">
        <v>42</v>
      </c>
      <c r="AZ3222" s="4">
        <v>0.5</v>
      </c>
    </row>
    <row r="3223" spans="1:52" x14ac:dyDescent="0.25">
      <c r="A3223" s="4">
        <v>2017</v>
      </c>
      <c r="B3223" s="4" t="s">
        <v>533</v>
      </c>
      <c r="C3223" t="s">
        <v>53</v>
      </c>
      <c r="D3223" t="s">
        <v>434</v>
      </c>
      <c r="E3223" t="s">
        <v>931</v>
      </c>
      <c r="F3223" s="4">
        <v>64</v>
      </c>
      <c r="G3223">
        <v>40</v>
      </c>
      <c r="H3223">
        <v>2.5499999999999998</v>
      </c>
      <c r="I3223">
        <v>64</v>
      </c>
      <c r="J3223">
        <v>6.140625</v>
      </c>
      <c r="K3223">
        <v>2</v>
      </c>
      <c r="L3223">
        <v>3.125E-2</v>
      </c>
      <c r="M3223">
        <v>4</v>
      </c>
      <c r="N3223">
        <v>696.33333333333303</v>
      </c>
      <c r="O3223">
        <v>6.25E-2</v>
      </c>
      <c r="P3223">
        <v>60</v>
      </c>
      <c r="Q3223">
        <v>20.633333333333301</v>
      </c>
      <c r="R3223">
        <v>12</v>
      </c>
      <c r="S3223">
        <v>29.75</v>
      </c>
      <c r="T3223">
        <v>9</v>
      </c>
      <c r="U3223">
        <v>220.333333333333</v>
      </c>
      <c r="V3223">
        <v>9</v>
      </c>
      <c r="W3223">
        <v>49.3333333333333</v>
      </c>
      <c r="X3223">
        <v>48</v>
      </c>
      <c r="Y3223">
        <v>139.833333333333</v>
      </c>
      <c r="Z3223">
        <v>12</v>
      </c>
      <c r="AA3223">
        <v>447.09090909090901</v>
      </c>
      <c r="AB3223">
        <v>52</v>
      </c>
      <c r="AC3223">
        <v>162.68627450980401</v>
      </c>
      <c r="AD3223">
        <v>0.796875</v>
      </c>
      <c r="AE3223">
        <v>10</v>
      </c>
      <c r="AF3223">
        <v>106.7</v>
      </c>
      <c r="AG3223">
        <v>0.15625</v>
      </c>
      <c r="AH3223" s="4">
        <v>8</v>
      </c>
      <c r="AI3223">
        <v>0.72727272727272696</v>
      </c>
      <c r="AJ3223" s="4">
        <v>4</v>
      </c>
      <c r="AK3223">
        <v>0.36363636363636398</v>
      </c>
      <c r="AL3223" s="4">
        <v>11</v>
      </c>
      <c r="AM3223">
        <v>0.21568627450980399</v>
      </c>
      <c r="AN3223" s="4">
        <v>6</v>
      </c>
      <c r="AO3223">
        <v>0.11764705882352899</v>
      </c>
      <c r="AP3223" s="4">
        <v>3</v>
      </c>
      <c r="AQ3223">
        <v>4.6875E-2</v>
      </c>
      <c r="AR3223" s="4">
        <v>3</v>
      </c>
      <c r="AS3223">
        <v>4.6875E-2</v>
      </c>
      <c r="AT3223" s="4">
        <v>0</v>
      </c>
      <c r="AU3223" s="4">
        <v>0</v>
      </c>
      <c r="AV3223" s="4">
        <v>1</v>
      </c>
      <c r="AW3223">
        <v>1.39130434782609</v>
      </c>
      <c r="AX3223" s="4">
        <f t="shared" si="50"/>
        <v>45.999999999999901</v>
      </c>
      <c r="AY3223" s="4">
        <v>8</v>
      </c>
      <c r="AZ3223" s="4">
        <v>330.25</v>
      </c>
    </row>
    <row r="3224" spans="1:52" x14ac:dyDescent="0.25">
      <c r="A3224" s="4">
        <v>2017</v>
      </c>
      <c r="B3224" s="4" t="s">
        <v>533</v>
      </c>
      <c r="C3224" t="s">
        <v>53</v>
      </c>
      <c r="D3224" t="s">
        <v>435</v>
      </c>
      <c r="E3224" t="s">
        <v>932</v>
      </c>
      <c r="F3224" s="4">
        <v>84</v>
      </c>
      <c r="G3224">
        <v>59</v>
      </c>
      <c r="H3224">
        <v>3.79661016949153</v>
      </c>
      <c r="I3224">
        <v>84</v>
      </c>
      <c r="J3224">
        <v>5.9880952380952399</v>
      </c>
      <c r="K3224">
        <v>0</v>
      </c>
      <c r="L3224">
        <v>0</v>
      </c>
      <c r="M3224">
        <v>4</v>
      </c>
      <c r="N3224">
        <v>202.66249999999999</v>
      </c>
      <c r="O3224">
        <v>4.7619047619047603E-2</v>
      </c>
      <c r="P3224">
        <v>79</v>
      </c>
      <c r="Q3224">
        <v>21.772151898734201</v>
      </c>
      <c r="R3224">
        <v>39</v>
      </c>
      <c r="S3224">
        <v>65.743589743589695</v>
      </c>
      <c r="T3224">
        <v>35</v>
      </c>
      <c r="U3224">
        <v>168.28571428571399</v>
      </c>
      <c r="V3224">
        <v>34</v>
      </c>
      <c r="W3224">
        <v>42.176470588235297</v>
      </c>
      <c r="X3224">
        <v>41</v>
      </c>
      <c r="Y3224">
        <v>168.21951219512201</v>
      </c>
      <c r="Z3224">
        <v>38</v>
      </c>
      <c r="AA3224">
        <v>322</v>
      </c>
      <c r="AB3224">
        <v>46</v>
      </c>
      <c r="AC3224">
        <v>197.369565217391</v>
      </c>
      <c r="AD3224">
        <v>0.547619047619048</v>
      </c>
      <c r="AE3224">
        <v>6</v>
      </c>
      <c r="AF3224">
        <v>139.5</v>
      </c>
      <c r="AG3224">
        <v>7.1428571428571397E-2</v>
      </c>
      <c r="AH3224" s="4">
        <v>19</v>
      </c>
      <c r="AI3224">
        <v>0.51351351351351404</v>
      </c>
      <c r="AJ3224" s="4">
        <v>11</v>
      </c>
      <c r="AK3224">
        <v>0.29729729729729698</v>
      </c>
      <c r="AL3224" s="4">
        <v>13</v>
      </c>
      <c r="AM3224">
        <v>0.282608695652174</v>
      </c>
      <c r="AN3224" s="4">
        <v>3</v>
      </c>
      <c r="AO3224">
        <v>6.5217391304347797E-2</v>
      </c>
      <c r="AP3224" s="4">
        <v>0</v>
      </c>
      <c r="AQ3224">
        <v>0</v>
      </c>
      <c r="AR3224" s="4">
        <v>1</v>
      </c>
      <c r="AS3224">
        <v>1.1904761904761901E-2</v>
      </c>
      <c r="AT3224" s="4">
        <v>0</v>
      </c>
      <c r="AU3224" s="4">
        <v>0</v>
      </c>
      <c r="AV3224" s="4">
        <v>1</v>
      </c>
      <c r="AW3224">
        <v>1.2</v>
      </c>
      <c r="AX3224" s="4">
        <f t="shared" si="50"/>
        <v>70</v>
      </c>
      <c r="AY3224" s="4">
        <v>32</v>
      </c>
      <c r="AZ3224" s="4">
        <v>0.78125</v>
      </c>
    </row>
    <row r="3225" spans="1:52" x14ac:dyDescent="0.25">
      <c r="A3225" s="4">
        <v>2017</v>
      </c>
      <c r="B3225" s="4" t="s">
        <v>533</v>
      </c>
      <c r="C3225" t="s">
        <v>53</v>
      </c>
      <c r="D3225" t="s">
        <v>436</v>
      </c>
      <c r="E3225" t="s">
        <v>933</v>
      </c>
      <c r="F3225" s="4">
        <v>21</v>
      </c>
      <c r="G3225">
        <v>15</v>
      </c>
      <c r="H3225">
        <v>4</v>
      </c>
      <c r="I3225">
        <v>21</v>
      </c>
      <c r="J3225">
        <v>9.5714285714285694</v>
      </c>
      <c r="K3225">
        <v>0</v>
      </c>
      <c r="L3225">
        <v>0</v>
      </c>
      <c r="M3225">
        <v>3</v>
      </c>
      <c r="N3225">
        <v>763.05</v>
      </c>
      <c r="O3225">
        <v>0.14285714285714299</v>
      </c>
      <c r="P3225">
        <v>20</v>
      </c>
      <c r="Q3225">
        <v>24.5</v>
      </c>
      <c r="R3225">
        <v>6</v>
      </c>
      <c r="S3225">
        <v>21.1666666666667</v>
      </c>
      <c r="T3225">
        <v>3</v>
      </c>
      <c r="U3225">
        <v>219</v>
      </c>
      <c r="V3225">
        <v>2</v>
      </c>
      <c r="W3225">
        <v>4.5</v>
      </c>
      <c r="X3225">
        <v>16</v>
      </c>
      <c r="Y3225">
        <v>117.3125</v>
      </c>
      <c r="Z3225">
        <v>5</v>
      </c>
      <c r="AA3225">
        <v>352.2</v>
      </c>
      <c r="AB3225">
        <v>16</v>
      </c>
      <c r="AC3225">
        <v>152.5</v>
      </c>
      <c r="AD3225">
        <v>0.76190476190476197</v>
      </c>
      <c r="AE3225">
        <v>2</v>
      </c>
      <c r="AF3225">
        <v>112.5</v>
      </c>
      <c r="AG3225">
        <v>9.5238095238095205E-2</v>
      </c>
      <c r="AH3225" s="4">
        <v>2</v>
      </c>
      <c r="AI3225">
        <v>0.4</v>
      </c>
      <c r="AJ3225" s="4">
        <v>1</v>
      </c>
      <c r="AK3225">
        <v>0.2</v>
      </c>
      <c r="AL3225" s="4">
        <v>6</v>
      </c>
      <c r="AM3225">
        <v>0.375</v>
      </c>
      <c r="AN3225" s="4">
        <v>2</v>
      </c>
      <c r="AO3225">
        <v>0.125</v>
      </c>
      <c r="AP3225" s="4">
        <v>0</v>
      </c>
      <c r="AQ3225">
        <v>0</v>
      </c>
      <c r="AR3225" s="4">
        <v>0</v>
      </c>
      <c r="AS3225">
        <v>0</v>
      </c>
      <c r="AT3225" s="4">
        <v>0</v>
      </c>
      <c r="AU3225" s="4">
        <v>0</v>
      </c>
      <c r="AV3225" s="4">
        <v>0</v>
      </c>
      <c r="AW3225">
        <v>1.3125</v>
      </c>
      <c r="AX3225" s="4">
        <f t="shared" si="50"/>
        <v>16</v>
      </c>
      <c r="AY3225" s="4">
        <v>3</v>
      </c>
      <c r="AZ3225" s="4">
        <v>126.333333333333</v>
      </c>
    </row>
    <row r="3226" spans="1:52" x14ac:dyDescent="0.25">
      <c r="A3226" s="4">
        <v>2017</v>
      </c>
      <c r="B3226" s="4" t="s">
        <v>533</v>
      </c>
      <c r="C3226" t="s">
        <v>53</v>
      </c>
      <c r="D3226" t="s">
        <v>438</v>
      </c>
      <c r="E3226" t="s">
        <v>935</v>
      </c>
      <c r="F3226" s="4">
        <v>94</v>
      </c>
      <c r="G3226">
        <v>67</v>
      </c>
      <c r="H3226">
        <v>3.2089552238805998</v>
      </c>
      <c r="I3226">
        <v>94</v>
      </c>
      <c r="J3226">
        <v>5.5638297872340399</v>
      </c>
      <c r="K3226">
        <v>0</v>
      </c>
      <c r="L3226">
        <v>0</v>
      </c>
      <c r="M3226">
        <v>18</v>
      </c>
      <c r="N3226">
        <v>548.27472527472503</v>
      </c>
      <c r="O3226">
        <v>0.19148936170212799</v>
      </c>
      <c r="P3226">
        <v>91</v>
      </c>
      <c r="Q3226">
        <v>26.868131868131901</v>
      </c>
      <c r="R3226">
        <v>30</v>
      </c>
      <c r="S3226">
        <v>49.733333333333299</v>
      </c>
      <c r="T3226">
        <v>34</v>
      </c>
      <c r="U3226">
        <v>134.41176470588201</v>
      </c>
      <c r="V3226">
        <v>33</v>
      </c>
      <c r="W3226">
        <v>42.878787878787897</v>
      </c>
      <c r="X3226">
        <v>42</v>
      </c>
      <c r="Y3226">
        <v>121.71428571428601</v>
      </c>
      <c r="Z3226">
        <v>44</v>
      </c>
      <c r="AA3226">
        <v>311.85365853658499</v>
      </c>
      <c r="AB3226">
        <v>50</v>
      </c>
      <c r="AC3226">
        <v>170.88</v>
      </c>
      <c r="AD3226">
        <v>0.53191489361702105</v>
      </c>
      <c r="AE3226">
        <v>9</v>
      </c>
      <c r="AF3226">
        <v>142.111111111111</v>
      </c>
      <c r="AG3226">
        <v>9.5744680851063801E-2</v>
      </c>
      <c r="AH3226" s="4">
        <v>24</v>
      </c>
      <c r="AI3226">
        <v>0.58536585365853699</v>
      </c>
      <c r="AJ3226" s="4">
        <v>17</v>
      </c>
      <c r="AK3226">
        <v>0.41463414634146301</v>
      </c>
      <c r="AL3226" s="4">
        <v>7</v>
      </c>
      <c r="AM3226">
        <v>0.14000000000000001</v>
      </c>
      <c r="AN3226" s="4">
        <v>4</v>
      </c>
      <c r="AO3226">
        <v>0.08</v>
      </c>
      <c r="AP3226" s="4">
        <v>0</v>
      </c>
      <c r="AQ3226">
        <v>0</v>
      </c>
      <c r="AR3226" s="4">
        <v>0</v>
      </c>
      <c r="AS3226">
        <v>0</v>
      </c>
      <c r="AT3226" s="4">
        <v>0</v>
      </c>
      <c r="AU3226" s="4">
        <v>0</v>
      </c>
      <c r="AV3226" s="4">
        <v>2</v>
      </c>
      <c r="AW3226">
        <v>1.13253012048193</v>
      </c>
      <c r="AX3226" s="4">
        <f t="shared" si="50"/>
        <v>82.999999999999829</v>
      </c>
      <c r="AY3226" s="4">
        <v>26</v>
      </c>
      <c r="AZ3226" s="4">
        <v>11.5769230769231</v>
      </c>
    </row>
    <row r="3227" spans="1:52" x14ac:dyDescent="0.25">
      <c r="A3227" s="4">
        <v>2017</v>
      </c>
      <c r="B3227" s="4" t="s">
        <v>533</v>
      </c>
      <c r="C3227" t="s">
        <v>53</v>
      </c>
      <c r="D3227" t="s">
        <v>439</v>
      </c>
      <c r="E3227" t="s">
        <v>936</v>
      </c>
      <c r="F3227" s="4">
        <v>143</v>
      </c>
      <c r="G3227">
        <v>95</v>
      </c>
      <c r="H3227">
        <v>3.2842105263157899</v>
      </c>
      <c r="I3227">
        <v>143</v>
      </c>
      <c r="J3227">
        <v>5.58041958041958</v>
      </c>
      <c r="K3227">
        <v>4</v>
      </c>
      <c r="L3227">
        <v>2.7972027972028E-2</v>
      </c>
      <c r="M3227">
        <v>2</v>
      </c>
      <c r="N3227">
        <v>638.76760563380299</v>
      </c>
      <c r="O3227">
        <v>1.3986013986014E-2</v>
      </c>
      <c r="P3227">
        <v>136</v>
      </c>
      <c r="Q3227">
        <v>8.7867647058823497</v>
      </c>
      <c r="R3227">
        <v>28</v>
      </c>
      <c r="S3227">
        <v>21.1071428571429</v>
      </c>
      <c r="T3227">
        <v>8</v>
      </c>
      <c r="U3227">
        <v>155.375</v>
      </c>
      <c r="V3227">
        <v>8</v>
      </c>
      <c r="W3227">
        <v>20.75</v>
      </c>
      <c r="X3227">
        <v>125</v>
      </c>
      <c r="Y3227">
        <v>116.624</v>
      </c>
      <c r="Z3227">
        <v>8</v>
      </c>
      <c r="AA3227">
        <v>265.875</v>
      </c>
      <c r="AB3227">
        <v>135</v>
      </c>
      <c r="AC3227">
        <v>139.03703703703701</v>
      </c>
      <c r="AD3227">
        <v>0.94405594405594395</v>
      </c>
      <c r="AE3227">
        <v>20</v>
      </c>
      <c r="AF3227">
        <v>82.75</v>
      </c>
      <c r="AG3227">
        <v>0.13986013986014001</v>
      </c>
      <c r="AH3227" s="4">
        <v>2</v>
      </c>
      <c r="AI3227">
        <v>0.25</v>
      </c>
      <c r="AJ3227" s="4">
        <v>1</v>
      </c>
      <c r="AK3227">
        <v>0.125</v>
      </c>
      <c r="AL3227" s="4">
        <v>10</v>
      </c>
      <c r="AM3227">
        <v>7.4074074074074098E-2</v>
      </c>
      <c r="AN3227" s="4">
        <v>15</v>
      </c>
      <c r="AO3227">
        <v>0.11111111111111099</v>
      </c>
      <c r="AP3227" s="4">
        <v>10</v>
      </c>
      <c r="AQ3227">
        <v>6.9930069930069894E-2</v>
      </c>
      <c r="AR3227" s="4">
        <v>16</v>
      </c>
      <c r="AS3227">
        <v>0.111888111888112</v>
      </c>
      <c r="AT3227" s="4">
        <v>0</v>
      </c>
      <c r="AU3227" s="4">
        <v>0</v>
      </c>
      <c r="AV3227" s="4">
        <v>1</v>
      </c>
      <c r="AW3227">
        <v>1.5212765957446801</v>
      </c>
      <c r="AX3227" s="4">
        <f t="shared" si="50"/>
        <v>94.000000000000043</v>
      </c>
      <c r="AY3227" s="4">
        <v>8</v>
      </c>
      <c r="AZ3227" s="4">
        <v>2.25</v>
      </c>
    </row>
    <row r="3228" spans="1:52" x14ac:dyDescent="0.25">
      <c r="A3228" s="4">
        <v>2017</v>
      </c>
      <c r="B3228" s="4" t="s">
        <v>533</v>
      </c>
      <c r="C3228" t="s">
        <v>53</v>
      </c>
      <c r="D3228" t="s">
        <v>440</v>
      </c>
      <c r="E3228" t="s">
        <v>937</v>
      </c>
      <c r="F3228" s="4">
        <v>11</v>
      </c>
      <c r="G3228">
        <v>11</v>
      </c>
      <c r="H3228">
        <v>10.2727272727273</v>
      </c>
      <c r="I3228">
        <v>11</v>
      </c>
      <c r="J3228">
        <v>19.363636363636399</v>
      </c>
      <c r="K3228">
        <v>0</v>
      </c>
      <c r="L3228">
        <v>0</v>
      </c>
      <c r="M3228">
        <v>0</v>
      </c>
      <c r="N3228">
        <v>27.818181818181799</v>
      </c>
      <c r="O3228">
        <v>0</v>
      </c>
      <c r="P3228">
        <v>11</v>
      </c>
      <c r="Q3228">
        <v>14.454545454545499</v>
      </c>
      <c r="R3228">
        <v>4</v>
      </c>
      <c r="S3228">
        <v>100.75</v>
      </c>
      <c r="T3228">
        <v>5</v>
      </c>
      <c r="U3228">
        <v>138.6</v>
      </c>
      <c r="V3228">
        <v>5</v>
      </c>
      <c r="W3228">
        <v>44.2</v>
      </c>
      <c r="X3228">
        <v>5</v>
      </c>
      <c r="Y3228">
        <v>97.6</v>
      </c>
      <c r="Z3228">
        <v>5</v>
      </c>
      <c r="AA3228">
        <v>255.6</v>
      </c>
      <c r="AB3228">
        <v>6</v>
      </c>
      <c r="AC3228">
        <v>136</v>
      </c>
      <c r="AD3228">
        <v>0.45454545454545497</v>
      </c>
      <c r="AE3228">
        <v>0</v>
      </c>
      <c r="AF3228">
        <v>0</v>
      </c>
      <c r="AG3228">
        <v>0</v>
      </c>
      <c r="AH3228" s="4">
        <v>3</v>
      </c>
      <c r="AI3228">
        <v>0.6</v>
      </c>
      <c r="AJ3228" s="4">
        <v>2</v>
      </c>
      <c r="AK3228">
        <v>0.4</v>
      </c>
      <c r="AL3228" s="4">
        <v>3</v>
      </c>
      <c r="AM3228">
        <v>0.6</v>
      </c>
      <c r="AN3228" s="4">
        <v>0</v>
      </c>
      <c r="AO3228">
        <v>0</v>
      </c>
      <c r="AP3228" s="4">
        <v>0</v>
      </c>
      <c r="AQ3228">
        <v>0</v>
      </c>
      <c r="AR3228" s="4">
        <v>0</v>
      </c>
      <c r="AS3228">
        <v>0</v>
      </c>
      <c r="AT3228" s="4">
        <v>0</v>
      </c>
      <c r="AU3228" s="4">
        <v>0</v>
      </c>
      <c r="AV3228" s="4">
        <v>0</v>
      </c>
      <c r="AW3228">
        <v>1.2222222222222201</v>
      </c>
      <c r="AX3228" s="4">
        <f t="shared" si="50"/>
        <v>9.000000000000016</v>
      </c>
      <c r="AY3228" s="4">
        <v>4</v>
      </c>
      <c r="AZ3228" s="4">
        <v>0</v>
      </c>
    </row>
    <row r="3229" spans="1:52" x14ac:dyDescent="0.25">
      <c r="A3229" s="4">
        <v>2017</v>
      </c>
      <c r="B3229" s="4" t="s">
        <v>533</v>
      </c>
      <c r="C3229" t="s">
        <v>53</v>
      </c>
      <c r="D3229" t="s">
        <v>442</v>
      </c>
      <c r="E3229" t="s">
        <v>939</v>
      </c>
      <c r="F3229" s="4">
        <v>116</v>
      </c>
      <c r="G3229">
        <v>74</v>
      </c>
      <c r="H3229">
        <v>3.9054054054054101</v>
      </c>
      <c r="I3229">
        <v>116</v>
      </c>
      <c r="J3229">
        <v>6.5862068965517198</v>
      </c>
      <c r="K3229">
        <v>0</v>
      </c>
      <c r="L3229">
        <v>0</v>
      </c>
      <c r="M3229">
        <v>4</v>
      </c>
      <c r="N3229">
        <v>296.85964912280701</v>
      </c>
      <c r="O3229">
        <v>3.4482758620689703E-2</v>
      </c>
      <c r="P3229">
        <v>114</v>
      </c>
      <c r="Q3229">
        <v>28.350877192982502</v>
      </c>
      <c r="R3229">
        <v>40</v>
      </c>
      <c r="S3229">
        <v>74.650000000000006</v>
      </c>
      <c r="T3229">
        <v>30</v>
      </c>
      <c r="U3229">
        <v>154.80000000000001</v>
      </c>
      <c r="V3229">
        <v>27</v>
      </c>
      <c r="W3229">
        <v>52.185185185185198</v>
      </c>
      <c r="X3229">
        <v>81</v>
      </c>
      <c r="Y3229">
        <v>138.555555555556</v>
      </c>
      <c r="Z3229">
        <v>33</v>
      </c>
      <c r="AA3229">
        <v>389.41935483870998</v>
      </c>
      <c r="AB3229">
        <v>83</v>
      </c>
      <c r="AC3229">
        <v>203.39759036144599</v>
      </c>
      <c r="AD3229">
        <v>0.71551724137931005</v>
      </c>
      <c r="AE3229">
        <v>7</v>
      </c>
      <c r="AF3229">
        <v>210.142857142857</v>
      </c>
      <c r="AG3229">
        <v>6.0344827586206899E-2</v>
      </c>
      <c r="AH3229" s="4">
        <v>17</v>
      </c>
      <c r="AI3229">
        <v>0.54838709677419395</v>
      </c>
      <c r="AJ3229" s="4">
        <v>12</v>
      </c>
      <c r="AK3229">
        <v>0.38709677419354799</v>
      </c>
      <c r="AL3229" s="4">
        <v>17</v>
      </c>
      <c r="AM3229">
        <v>0.20481927710843401</v>
      </c>
      <c r="AN3229" s="4">
        <v>8</v>
      </c>
      <c r="AO3229">
        <v>9.6385542168674704E-2</v>
      </c>
      <c r="AP3229" s="4">
        <v>1</v>
      </c>
      <c r="AQ3229">
        <v>8.6206896551724102E-3</v>
      </c>
      <c r="AR3229" s="4">
        <v>2</v>
      </c>
      <c r="AS3229">
        <v>1.72413793103448E-2</v>
      </c>
      <c r="AT3229" s="4">
        <v>0</v>
      </c>
      <c r="AU3229" s="4">
        <v>0</v>
      </c>
      <c r="AV3229" s="4">
        <v>1</v>
      </c>
      <c r="AW3229">
        <v>1.34883720930233</v>
      </c>
      <c r="AX3229" s="4">
        <f t="shared" si="50"/>
        <v>85.999999999999716</v>
      </c>
      <c r="AY3229" s="4">
        <v>30</v>
      </c>
      <c r="AZ3229" s="4">
        <v>19.133333333333301</v>
      </c>
    </row>
    <row r="3230" spans="1:52" x14ac:dyDescent="0.25">
      <c r="A3230" s="4">
        <v>2017</v>
      </c>
      <c r="B3230" s="4" t="s">
        <v>533</v>
      </c>
      <c r="C3230" t="s">
        <v>53</v>
      </c>
      <c r="D3230" t="s">
        <v>515</v>
      </c>
      <c r="E3230" t="s">
        <v>1009</v>
      </c>
      <c r="F3230" s="4">
        <v>78</v>
      </c>
      <c r="G3230">
        <v>61</v>
      </c>
      <c r="H3230">
        <v>3.72131147540984</v>
      </c>
      <c r="I3230">
        <v>75</v>
      </c>
      <c r="J3230">
        <v>6.4933333333333296</v>
      </c>
      <c r="K3230">
        <v>8</v>
      </c>
      <c r="L3230">
        <v>0.10666666666666701</v>
      </c>
      <c r="M3230">
        <v>11</v>
      </c>
      <c r="N3230">
        <v>679.94285714285695</v>
      </c>
      <c r="O3230">
        <v>0.141025641025641</v>
      </c>
      <c r="P3230">
        <v>69</v>
      </c>
      <c r="Q3230">
        <v>13.869565217391299</v>
      </c>
      <c r="R3230">
        <v>18</v>
      </c>
      <c r="S3230">
        <v>31</v>
      </c>
      <c r="T3230">
        <v>0</v>
      </c>
      <c r="U3230">
        <v>0</v>
      </c>
      <c r="V3230">
        <v>0</v>
      </c>
      <c r="W3230">
        <v>0</v>
      </c>
      <c r="X3230">
        <v>8</v>
      </c>
      <c r="Y3230">
        <v>67.625</v>
      </c>
      <c r="Z3230">
        <v>4</v>
      </c>
      <c r="AA3230">
        <v>262</v>
      </c>
      <c r="AB3230">
        <v>71</v>
      </c>
      <c r="AC3230">
        <v>134.12676056338</v>
      </c>
      <c r="AD3230">
        <v>0.91025641025641002</v>
      </c>
      <c r="AE3230">
        <v>12</v>
      </c>
      <c r="AF3230">
        <v>118.333333333333</v>
      </c>
      <c r="AG3230">
        <v>0.15384615384615399</v>
      </c>
      <c r="AH3230" s="4">
        <v>0</v>
      </c>
      <c r="AI3230">
        <v>0</v>
      </c>
      <c r="AJ3230" s="4">
        <v>1</v>
      </c>
      <c r="AK3230">
        <v>0.25</v>
      </c>
      <c r="AL3230" s="4">
        <v>1</v>
      </c>
      <c r="AM3230">
        <v>1.4084507042253501E-2</v>
      </c>
      <c r="AN3230" s="4">
        <v>3</v>
      </c>
      <c r="AO3230">
        <v>4.2253521126760597E-2</v>
      </c>
      <c r="AP3230" s="4">
        <v>1</v>
      </c>
      <c r="AQ3230">
        <v>1.2820512820512799E-2</v>
      </c>
      <c r="AR3230" s="4">
        <v>4</v>
      </c>
      <c r="AS3230">
        <v>5.1282051282051301E-2</v>
      </c>
      <c r="AT3230" s="4">
        <v>1</v>
      </c>
      <c r="AU3230" s="4">
        <v>2</v>
      </c>
      <c r="AV3230" s="4">
        <v>0</v>
      </c>
      <c r="AW3230">
        <v>1.5625</v>
      </c>
      <c r="AX3230" s="4">
        <f t="shared" si="50"/>
        <v>49.92</v>
      </c>
      <c r="AY3230" s="4">
        <v>0</v>
      </c>
      <c r="AZ3230" s="4">
        <v>0</v>
      </c>
    </row>
    <row r="3231" spans="1:52" x14ac:dyDescent="0.25">
      <c r="A3231" s="4">
        <v>2017</v>
      </c>
      <c r="B3231" s="4" t="s">
        <v>533</v>
      </c>
      <c r="C3231" t="s">
        <v>53</v>
      </c>
      <c r="D3231" t="s">
        <v>516</v>
      </c>
      <c r="E3231" t="s">
        <v>1010</v>
      </c>
      <c r="F3231" s="4">
        <v>57</v>
      </c>
      <c r="G3231">
        <v>51</v>
      </c>
      <c r="H3231">
        <v>4.4509803921568603</v>
      </c>
      <c r="I3231">
        <v>57</v>
      </c>
      <c r="J3231">
        <v>7.3859649122807003</v>
      </c>
      <c r="K3231">
        <v>0</v>
      </c>
      <c r="L3231">
        <v>0</v>
      </c>
      <c r="M3231">
        <v>7</v>
      </c>
      <c r="N3231">
        <v>308.64814814814798</v>
      </c>
      <c r="O3231">
        <v>0.12280701754386</v>
      </c>
      <c r="P3231">
        <v>57</v>
      </c>
      <c r="Q3231">
        <v>20.0701754385965</v>
      </c>
      <c r="R3231">
        <v>36</v>
      </c>
      <c r="S3231">
        <v>76.0277777777778</v>
      </c>
      <c r="T3231">
        <v>26</v>
      </c>
      <c r="U3231">
        <v>158.69230769230799</v>
      </c>
      <c r="V3231">
        <v>25</v>
      </c>
      <c r="W3231">
        <v>45.12</v>
      </c>
      <c r="X3231">
        <v>30</v>
      </c>
      <c r="Y3231">
        <v>149.46666666666701</v>
      </c>
      <c r="Z3231">
        <v>26</v>
      </c>
      <c r="AA3231">
        <v>302</v>
      </c>
      <c r="AB3231">
        <v>31</v>
      </c>
      <c r="AC3231">
        <v>185.935483870968</v>
      </c>
      <c r="AD3231">
        <v>0.54385964912280704</v>
      </c>
      <c r="AE3231">
        <v>4</v>
      </c>
      <c r="AF3231">
        <v>158.75</v>
      </c>
      <c r="AG3231">
        <v>7.0175438596491196E-2</v>
      </c>
      <c r="AH3231" s="4">
        <v>16</v>
      </c>
      <c r="AI3231">
        <v>0.61538461538461497</v>
      </c>
      <c r="AJ3231" s="4">
        <v>8</v>
      </c>
      <c r="AK3231">
        <v>0.30769230769230799</v>
      </c>
      <c r="AL3231" s="4">
        <v>13</v>
      </c>
      <c r="AM3231">
        <v>0.41935483870967699</v>
      </c>
      <c r="AN3231" s="4">
        <v>10</v>
      </c>
      <c r="AO3231">
        <v>0.32258064516128998</v>
      </c>
      <c r="AP3231" s="4">
        <v>0</v>
      </c>
      <c r="AQ3231">
        <v>0</v>
      </c>
      <c r="AR3231" s="4">
        <v>0</v>
      </c>
      <c r="AS3231">
        <v>0</v>
      </c>
      <c r="AT3231" s="4">
        <v>0</v>
      </c>
      <c r="AU3231" s="4">
        <v>0</v>
      </c>
      <c r="AV3231" s="4">
        <v>0</v>
      </c>
      <c r="AW3231">
        <v>1.07547169811321</v>
      </c>
      <c r="AX3231" s="4">
        <f t="shared" si="50"/>
        <v>52.999999999999879</v>
      </c>
      <c r="AY3231" s="4">
        <v>26</v>
      </c>
      <c r="AZ3231" s="4">
        <v>51.307692307692299</v>
      </c>
    </row>
    <row r="3232" spans="1:52" x14ac:dyDescent="0.25">
      <c r="A3232" s="4">
        <v>2017</v>
      </c>
      <c r="B3232" s="4" t="s">
        <v>533</v>
      </c>
      <c r="C3232" t="s">
        <v>53</v>
      </c>
      <c r="D3232" t="s">
        <v>536</v>
      </c>
      <c r="E3232" t="s">
        <v>1028</v>
      </c>
      <c r="F3232" s="4">
        <v>33</v>
      </c>
      <c r="G3232">
        <v>27</v>
      </c>
      <c r="H3232">
        <v>3.3333333333333299</v>
      </c>
      <c r="I3232">
        <v>33</v>
      </c>
      <c r="J3232">
        <v>6.8484848484848504</v>
      </c>
      <c r="K3232">
        <v>0</v>
      </c>
      <c r="L3232">
        <v>0</v>
      </c>
      <c r="M3232">
        <v>0</v>
      </c>
      <c r="N3232">
        <v>81.757575757575793</v>
      </c>
      <c r="O3232">
        <v>0</v>
      </c>
      <c r="P3232">
        <v>32</v>
      </c>
      <c r="Q3232">
        <v>39.03125</v>
      </c>
      <c r="R3232">
        <v>13</v>
      </c>
      <c r="S3232">
        <v>71.615384615384599</v>
      </c>
      <c r="T3232">
        <v>12</v>
      </c>
      <c r="U3232">
        <v>124.25</v>
      </c>
      <c r="V3232">
        <v>12</v>
      </c>
      <c r="W3232">
        <v>48.9166666666667</v>
      </c>
      <c r="X3232">
        <v>17</v>
      </c>
      <c r="Y3232">
        <v>135.23529411764699</v>
      </c>
      <c r="Z3232">
        <v>14</v>
      </c>
      <c r="AA3232">
        <v>354.78571428571399</v>
      </c>
      <c r="AB3232">
        <v>19</v>
      </c>
      <c r="AC3232">
        <v>162.42105263157899</v>
      </c>
      <c r="AD3232">
        <v>0.57575757575757602</v>
      </c>
      <c r="AE3232">
        <v>1</v>
      </c>
      <c r="AF3232">
        <v>101</v>
      </c>
      <c r="AG3232">
        <v>3.03030303030303E-2</v>
      </c>
      <c r="AH3232" s="4">
        <v>7</v>
      </c>
      <c r="AI3232">
        <v>0.5</v>
      </c>
      <c r="AJ3232" s="4">
        <v>3</v>
      </c>
      <c r="AK3232">
        <v>0.214285714285714</v>
      </c>
      <c r="AL3232" s="4">
        <v>7</v>
      </c>
      <c r="AM3232">
        <v>0.36842105263157898</v>
      </c>
      <c r="AN3232" s="4">
        <v>2</v>
      </c>
      <c r="AO3232">
        <v>0.105263157894737</v>
      </c>
      <c r="AP3232" s="4">
        <v>0</v>
      </c>
      <c r="AQ3232">
        <v>0</v>
      </c>
      <c r="AR3232" s="4">
        <v>0</v>
      </c>
      <c r="AS3232">
        <v>0</v>
      </c>
      <c r="AT3232" s="4">
        <v>0</v>
      </c>
      <c r="AU3232" s="4">
        <v>0</v>
      </c>
      <c r="AV3232" s="4">
        <v>0</v>
      </c>
      <c r="AW3232">
        <v>1.06451612903226</v>
      </c>
      <c r="AX3232" s="4">
        <f t="shared" si="50"/>
        <v>30.999999999999943</v>
      </c>
      <c r="AY3232" s="4">
        <v>12</v>
      </c>
      <c r="AZ3232" s="4">
        <v>11.75</v>
      </c>
    </row>
    <row r="3233" spans="1:52" x14ac:dyDescent="0.25">
      <c r="A3233" s="4">
        <v>2017</v>
      </c>
      <c r="B3233" s="4" t="s">
        <v>533</v>
      </c>
      <c r="C3233" t="s">
        <v>53</v>
      </c>
      <c r="D3233" t="s">
        <v>537</v>
      </c>
      <c r="E3233" t="s">
        <v>1029</v>
      </c>
      <c r="F3233" s="4">
        <v>1</v>
      </c>
      <c r="G3233">
        <v>1</v>
      </c>
      <c r="H3233">
        <v>3</v>
      </c>
      <c r="I3233">
        <v>1</v>
      </c>
      <c r="J3233">
        <v>7</v>
      </c>
      <c r="K3233">
        <v>0</v>
      </c>
      <c r="L3233">
        <v>0</v>
      </c>
      <c r="M3233">
        <v>0</v>
      </c>
      <c r="N3233">
        <v>-157</v>
      </c>
      <c r="O3233">
        <v>0</v>
      </c>
      <c r="P3233">
        <v>1</v>
      </c>
      <c r="Q3233">
        <v>41</v>
      </c>
      <c r="R3233">
        <v>1</v>
      </c>
      <c r="S3233">
        <v>41</v>
      </c>
      <c r="T3233">
        <v>1</v>
      </c>
      <c r="U3233">
        <v>225</v>
      </c>
      <c r="V3233">
        <v>1</v>
      </c>
      <c r="W3233">
        <v>64</v>
      </c>
      <c r="X3233">
        <v>0</v>
      </c>
      <c r="Y3233">
        <v>0</v>
      </c>
      <c r="Z3233">
        <v>1</v>
      </c>
      <c r="AA3233">
        <v>351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 s="4">
        <v>0</v>
      </c>
      <c r="AI3233">
        <v>0</v>
      </c>
      <c r="AJ3233" s="4">
        <v>0</v>
      </c>
      <c r="AK3233">
        <v>0</v>
      </c>
      <c r="AL3233" s="4">
        <v>0</v>
      </c>
      <c r="AM3233">
        <v>0</v>
      </c>
      <c r="AN3233" s="4">
        <v>0</v>
      </c>
      <c r="AO3233">
        <v>0</v>
      </c>
      <c r="AP3233" s="4">
        <v>0</v>
      </c>
      <c r="AQ3233">
        <v>0</v>
      </c>
      <c r="AR3233" s="4">
        <v>0</v>
      </c>
      <c r="AS3233">
        <v>0</v>
      </c>
      <c r="AT3233" s="4">
        <v>0</v>
      </c>
      <c r="AU3233" s="4">
        <v>0</v>
      </c>
      <c r="AV3233" s="4">
        <v>0</v>
      </c>
      <c r="AW3233">
        <v>1</v>
      </c>
      <c r="AX3233" s="4">
        <f t="shared" si="50"/>
        <v>1</v>
      </c>
      <c r="AY3233" s="4">
        <v>1</v>
      </c>
      <c r="AZ3233" s="4">
        <v>52</v>
      </c>
    </row>
    <row r="3234" spans="1:52" x14ac:dyDescent="0.25">
      <c r="A3234" s="4">
        <v>2017</v>
      </c>
      <c r="B3234" s="4" t="s">
        <v>533</v>
      </c>
      <c r="C3234" t="s">
        <v>53</v>
      </c>
      <c r="D3234" t="s">
        <v>538</v>
      </c>
      <c r="E3234" t="s">
        <v>1030</v>
      </c>
      <c r="F3234" s="4">
        <v>1</v>
      </c>
      <c r="G3234">
        <v>0</v>
      </c>
      <c r="H3234">
        <v>0</v>
      </c>
      <c r="I3234">
        <v>1</v>
      </c>
      <c r="J3234">
        <v>4</v>
      </c>
      <c r="K3234">
        <v>0</v>
      </c>
      <c r="L3234">
        <v>0</v>
      </c>
      <c r="M3234">
        <v>0</v>
      </c>
      <c r="N3234">
        <v>220</v>
      </c>
      <c r="O3234">
        <v>0</v>
      </c>
      <c r="P3234">
        <v>1</v>
      </c>
      <c r="Q3234">
        <v>109</v>
      </c>
      <c r="R3234">
        <v>1</v>
      </c>
      <c r="S3234">
        <v>209</v>
      </c>
      <c r="T3234">
        <v>1</v>
      </c>
      <c r="U3234">
        <v>177</v>
      </c>
      <c r="V3234">
        <v>1</v>
      </c>
      <c r="W3234">
        <v>27</v>
      </c>
      <c r="X3234">
        <v>0</v>
      </c>
      <c r="Y3234">
        <v>0</v>
      </c>
      <c r="Z3234">
        <v>1</v>
      </c>
      <c r="AA3234">
        <v>278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 s="4">
        <v>1</v>
      </c>
      <c r="AI3234">
        <v>1</v>
      </c>
      <c r="AJ3234" s="4">
        <v>0</v>
      </c>
      <c r="AK3234">
        <v>0</v>
      </c>
      <c r="AL3234" s="4">
        <v>0</v>
      </c>
      <c r="AM3234">
        <v>0</v>
      </c>
      <c r="AN3234" s="4">
        <v>0</v>
      </c>
      <c r="AO3234">
        <v>0</v>
      </c>
      <c r="AP3234" s="4">
        <v>0</v>
      </c>
      <c r="AQ3234">
        <v>0</v>
      </c>
      <c r="AR3234" s="4">
        <v>0</v>
      </c>
      <c r="AS3234">
        <v>0</v>
      </c>
      <c r="AT3234" s="4">
        <v>0</v>
      </c>
      <c r="AU3234" s="4">
        <v>0</v>
      </c>
      <c r="AV3234" s="4">
        <v>0</v>
      </c>
      <c r="AW3234">
        <v>1</v>
      </c>
      <c r="AX3234" s="4">
        <f t="shared" si="50"/>
        <v>1</v>
      </c>
      <c r="AY3234" s="4">
        <v>1</v>
      </c>
      <c r="AZ3234" s="4">
        <v>0</v>
      </c>
    </row>
    <row r="3235" spans="1:52" x14ac:dyDescent="0.25">
      <c r="A3235" s="4">
        <v>2017</v>
      </c>
      <c r="B3235" s="4" t="s">
        <v>533</v>
      </c>
      <c r="C3235" t="s">
        <v>53</v>
      </c>
      <c r="D3235" t="s">
        <v>539</v>
      </c>
      <c r="E3235" t="s">
        <v>1031</v>
      </c>
      <c r="F3235" s="4">
        <v>1</v>
      </c>
      <c r="G3235">
        <v>1</v>
      </c>
      <c r="H3235">
        <v>0</v>
      </c>
      <c r="I3235">
        <v>1</v>
      </c>
      <c r="J3235">
        <v>1</v>
      </c>
      <c r="K3235">
        <v>0</v>
      </c>
      <c r="L3235">
        <v>0</v>
      </c>
      <c r="M3235">
        <v>0</v>
      </c>
      <c r="N3235">
        <v>966</v>
      </c>
      <c r="O3235">
        <v>0</v>
      </c>
      <c r="P3235">
        <v>1</v>
      </c>
      <c r="Q3235">
        <v>30</v>
      </c>
      <c r="R3235">
        <v>1</v>
      </c>
      <c r="S3235">
        <v>221</v>
      </c>
      <c r="T3235">
        <v>1</v>
      </c>
      <c r="U3235">
        <v>197</v>
      </c>
      <c r="V3235">
        <v>1</v>
      </c>
      <c r="W3235">
        <v>23</v>
      </c>
      <c r="X3235">
        <v>0</v>
      </c>
      <c r="Y3235">
        <v>0</v>
      </c>
      <c r="Z3235">
        <v>1</v>
      </c>
      <c r="AA3235">
        <v>236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 s="4">
        <v>1</v>
      </c>
      <c r="AI3235">
        <v>1</v>
      </c>
      <c r="AJ3235" s="4">
        <v>0</v>
      </c>
      <c r="AK3235">
        <v>0</v>
      </c>
      <c r="AL3235" s="4">
        <v>0</v>
      </c>
      <c r="AM3235">
        <v>0</v>
      </c>
      <c r="AN3235" s="4">
        <v>0</v>
      </c>
      <c r="AO3235">
        <v>0</v>
      </c>
      <c r="AP3235" s="4">
        <v>0</v>
      </c>
      <c r="AQ3235">
        <v>0</v>
      </c>
      <c r="AR3235" s="4">
        <v>0</v>
      </c>
      <c r="AS3235">
        <v>0</v>
      </c>
      <c r="AT3235" s="4">
        <v>0</v>
      </c>
      <c r="AU3235" s="4">
        <v>0</v>
      </c>
      <c r="AV3235" s="4">
        <v>0</v>
      </c>
      <c r="AW3235">
        <v>1</v>
      </c>
      <c r="AX3235" s="4">
        <f t="shared" si="50"/>
        <v>1</v>
      </c>
      <c r="AY3235" s="4">
        <v>1</v>
      </c>
      <c r="AZ3235" s="4">
        <v>54</v>
      </c>
    </row>
    <row r="3236" spans="1:52" x14ac:dyDescent="0.25">
      <c r="A3236" s="4">
        <v>2017</v>
      </c>
      <c r="B3236" s="4" t="s">
        <v>533</v>
      </c>
      <c r="C3236" t="s">
        <v>53</v>
      </c>
      <c r="D3236" t="s">
        <v>540</v>
      </c>
      <c r="E3236" t="s">
        <v>1032</v>
      </c>
      <c r="F3236" s="4">
        <v>27</v>
      </c>
      <c r="G3236">
        <v>21</v>
      </c>
      <c r="H3236">
        <v>4.6666666666666696</v>
      </c>
      <c r="I3236">
        <v>27</v>
      </c>
      <c r="J3236">
        <v>8.7407407407407405</v>
      </c>
      <c r="K3236">
        <v>0</v>
      </c>
      <c r="L3236">
        <v>0</v>
      </c>
      <c r="M3236">
        <v>2</v>
      </c>
      <c r="N3236">
        <v>170.84</v>
      </c>
      <c r="O3236">
        <v>7.4074074074074098E-2</v>
      </c>
      <c r="P3236">
        <v>27</v>
      </c>
      <c r="Q3236">
        <v>18.259259259259299</v>
      </c>
      <c r="R3236">
        <v>12</v>
      </c>
      <c r="S3236">
        <v>21.25</v>
      </c>
      <c r="T3236">
        <v>4</v>
      </c>
      <c r="U3236">
        <v>160.5</v>
      </c>
      <c r="V3236">
        <v>3</v>
      </c>
      <c r="W3236">
        <v>46.3333333333333</v>
      </c>
      <c r="X3236">
        <v>10</v>
      </c>
      <c r="Y3236">
        <v>155.4</v>
      </c>
      <c r="Z3236">
        <v>5</v>
      </c>
      <c r="AA3236">
        <v>248.8</v>
      </c>
      <c r="AB3236">
        <v>22</v>
      </c>
      <c r="AC3236">
        <v>189.45454545454501</v>
      </c>
      <c r="AD3236">
        <v>0.81481481481481499</v>
      </c>
      <c r="AE3236">
        <v>4</v>
      </c>
      <c r="AF3236">
        <v>173.25</v>
      </c>
      <c r="AG3236">
        <v>0.148148148148148</v>
      </c>
      <c r="AH3236" s="4">
        <v>2</v>
      </c>
      <c r="AI3236">
        <v>0.4</v>
      </c>
      <c r="AJ3236" s="4">
        <v>2</v>
      </c>
      <c r="AK3236">
        <v>0.4</v>
      </c>
      <c r="AL3236" s="4">
        <v>11</v>
      </c>
      <c r="AM3236">
        <v>0.5</v>
      </c>
      <c r="AN3236" s="4">
        <v>0</v>
      </c>
      <c r="AO3236">
        <v>0</v>
      </c>
      <c r="AP3236" s="4">
        <v>0</v>
      </c>
      <c r="AQ3236">
        <v>0</v>
      </c>
      <c r="AR3236" s="4">
        <v>0</v>
      </c>
      <c r="AS3236">
        <v>0</v>
      </c>
      <c r="AT3236" s="4">
        <v>0</v>
      </c>
      <c r="AU3236" s="4">
        <v>0</v>
      </c>
      <c r="AV3236" s="4">
        <v>0</v>
      </c>
      <c r="AW3236">
        <v>1</v>
      </c>
      <c r="AX3236" s="4">
        <f t="shared" si="50"/>
        <v>27</v>
      </c>
      <c r="AY3236" s="4">
        <v>2</v>
      </c>
      <c r="AZ3236" s="4">
        <v>66</v>
      </c>
    </row>
    <row r="3237" spans="1:52" x14ac:dyDescent="0.25">
      <c r="A3237" s="4">
        <v>2017</v>
      </c>
      <c r="B3237" s="4" t="s">
        <v>533</v>
      </c>
      <c r="C3237" t="s">
        <v>53</v>
      </c>
      <c r="D3237" t="s">
        <v>541</v>
      </c>
      <c r="E3237" t="s">
        <v>1033</v>
      </c>
      <c r="F3237" s="4">
        <v>4</v>
      </c>
      <c r="G3237">
        <v>4</v>
      </c>
      <c r="H3237">
        <v>2.75</v>
      </c>
      <c r="I3237">
        <v>4</v>
      </c>
      <c r="J3237">
        <v>4.25</v>
      </c>
      <c r="K3237">
        <v>0</v>
      </c>
      <c r="L3237">
        <v>0</v>
      </c>
      <c r="M3237">
        <v>0</v>
      </c>
      <c r="N3237">
        <v>570.5</v>
      </c>
      <c r="O3237">
        <v>0</v>
      </c>
      <c r="P3237">
        <v>4</v>
      </c>
      <c r="Q3237">
        <v>10.75</v>
      </c>
      <c r="R3237">
        <v>2</v>
      </c>
      <c r="S3237">
        <v>33</v>
      </c>
      <c r="T3237">
        <v>1</v>
      </c>
      <c r="U3237">
        <v>220</v>
      </c>
      <c r="V3237">
        <v>2</v>
      </c>
      <c r="W3237">
        <v>398</v>
      </c>
      <c r="X3237">
        <v>1</v>
      </c>
      <c r="Y3237">
        <v>287</v>
      </c>
      <c r="Z3237">
        <v>2</v>
      </c>
      <c r="AA3237">
        <v>234</v>
      </c>
      <c r="AB3237">
        <v>2</v>
      </c>
      <c r="AC3237">
        <v>176</v>
      </c>
      <c r="AD3237">
        <v>0.5</v>
      </c>
      <c r="AE3237">
        <v>1</v>
      </c>
      <c r="AF3237">
        <v>51</v>
      </c>
      <c r="AG3237">
        <v>0.25</v>
      </c>
      <c r="AH3237" s="4">
        <v>1</v>
      </c>
      <c r="AI3237">
        <v>0.5</v>
      </c>
      <c r="AJ3237" s="4">
        <v>0</v>
      </c>
      <c r="AK3237">
        <v>0</v>
      </c>
      <c r="AL3237" s="4">
        <v>1</v>
      </c>
      <c r="AM3237">
        <v>0.5</v>
      </c>
      <c r="AN3237" s="4">
        <v>0</v>
      </c>
      <c r="AO3237">
        <v>0</v>
      </c>
      <c r="AP3237" s="4">
        <v>0</v>
      </c>
      <c r="AQ3237">
        <v>0</v>
      </c>
      <c r="AR3237" s="4">
        <v>0</v>
      </c>
      <c r="AS3237">
        <v>0</v>
      </c>
      <c r="AT3237" s="4">
        <v>0</v>
      </c>
      <c r="AU3237" s="4">
        <v>0</v>
      </c>
      <c r="AV3237" s="4">
        <v>0</v>
      </c>
      <c r="AW3237">
        <v>1</v>
      </c>
      <c r="AX3237" s="4">
        <f t="shared" si="50"/>
        <v>4</v>
      </c>
      <c r="AY3237" s="4">
        <v>0</v>
      </c>
      <c r="AZ3237" s="4">
        <v>0</v>
      </c>
    </row>
    <row r="3238" spans="1:52" x14ac:dyDescent="0.25">
      <c r="A3238" s="4">
        <v>2017</v>
      </c>
      <c r="B3238" s="4" t="s">
        <v>533</v>
      </c>
      <c r="C3238" t="s">
        <v>116</v>
      </c>
      <c r="D3238" t="s">
        <v>411</v>
      </c>
      <c r="E3238" t="s">
        <v>907</v>
      </c>
      <c r="F3238" s="4">
        <v>4</v>
      </c>
      <c r="G3238">
        <v>0</v>
      </c>
      <c r="H3238">
        <v>0</v>
      </c>
      <c r="I3238">
        <v>2</v>
      </c>
      <c r="J3238">
        <v>2</v>
      </c>
      <c r="K3238">
        <v>0</v>
      </c>
      <c r="L3238">
        <v>0</v>
      </c>
      <c r="M3238">
        <v>4</v>
      </c>
      <c r="N3238">
        <v>0</v>
      </c>
      <c r="O3238">
        <v>1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3</v>
      </c>
      <c r="AA3238">
        <v>0</v>
      </c>
      <c r="AB3238">
        <v>1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 s="4">
        <v>0</v>
      </c>
      <c r="AI3238">
        <v>0</v>
      </c>
      <c r="AJ3238" s="4">
        <v>0</v>
      </c>
      <c r="AK3238">
        <v>0</v>
      </c>
      <c r="AL3238" s="4">
        <v>0</v>
      </c>
      <c r="AM3238">
        <v>0</v>
      </c>
      <c r="AN3238" s="4">
        <v>0</v>
      </c>
      <c r="AO3238">
        <v>0</v>
      </c>
      <c r="AP3238" s="4">
        <v>0</v>
      </c>
      <c r="AQ3238">
        <v>0</v>
      </c>
      <c r="AR3238" s="4">
        <v>0</v>
      </c>
      <c r="AS3238">
        <v>0</v>
      </c>
      <c r="AT3238" s="4">
        <v>0</v>
      </c>
      <c r="AU3238" s="4">
        <v>0</v>
      </c>
      <c r="AV3238" s="4">
        <v>0</v>
      </c>
      <c r="AW3238">
        <v>2</v>
      </c>
      <c r="AX3238" s="4">
        <f t="shared" si="50"/>
        <v>2</v>
      </c>
      <c r="AY3238" s="4">
        <v>0</v>
      </c>
      <c r="AZ3238" s="4">
        <v>0</v>
      </c>
    </row>
    <row r="3239" spans="1:52" x14ac:dyDescent="0.25">
      <c r="A3239" s="4">
        <v>2017</v>
      </c>
      <c r="B3239" s="4" t="s">
        <v>533</v>
      </c>
      <c r="C3239" t="s">
        <v>116</v>
      </c>
      <c r="D3239" t="s">
        <v>134</v>
      </c>
      <c r="E3239" t="s">
        <v>650</v>
      </c>
      <c r="F3239" s="4">
        <v>172</v>
      </c>
      <c r="G3239">
        <v>86</v>
      </c>
      <c r="H3239">
        <v>10.3604651162791</v>
      </c>
      <c r="I3239">
        <v>172</v>
      </c>
      <c r="J3239">
        <v>8.0465116279069804</v>
      </c>
      <c r="K3239">
        <v>6</v>
      </c>
      <c r="L3239">
        <v>3.4883720930232599E-2</v>
      </c>
      <c r="M3239">
        <v>19</v>
      </c>
      <c r="N3239">
        <v>-64.406451612903197</v>
      </c>
      <c r="O3239">
        <v>0.11046511627907001</v>
      </c>
      <c r="P3239">
        <v>149</v>
      </c>
      <c r="Q3239">
        <v>21.442953020134201</v>
      </c>
      <c r="R3239">
        <v>49</v>
      </c>
      <c r="S3239">
        <v>129.040816326531</v>
      </c>
      <c r="T3239">
        <v>0</v>
      </c>
      <c r="U3239">
        <v>0</v>
      </c>
      <c r="V3239">
        <v>0</v>
      </c>
      <c r="W3239">
        <v>0</v>
      </c>
      <c r="X3239">
        <v>51</v>
      </c>
      <c r="Y3239">
        <v>97.372549019607803</v>
      </c>
      <c r="Z3239">
        <v>98</v>
      </c>
      <c r="AA3239">
        <v>338.212765957447</v>
      </c>
      <c r="AB3239">
        <v>74</v>
      </c>
      <c r="AC3239">
        <v>184.09523809523799</v>
      </c>
      <c r="AD3239">
        <v>0.36627906976744201</v>
      </c>
      <c r="AE3239">
        <v>4</v>
      </c>
      <c r="AF3239">
        <v>66.25</v>
      </c>
      <c r="AG3239">
        <v>2.32558139534884E-2</v>
      </c>
      <c r="AH3239" s="4">
        <v>58</v>
      </c>
      <c r="AI3239">
        <v>0.61702127659574502</v>
      </c>
      <c r="AJ3239" s="4">
        <v>17</v>
      </c>
      <c r="AK3239">
        <v>0.180851063829787</v>
      </c>
      <c r="AL3239" s="4">
        <v>25</v>
      </c>
      <c r="AM3239">
        <v>0.39682539682539703</v>
      </c>
      <c r="AN3239" s="4">
        <v>3</v>
      </c>
      <c r="AO3239">
        <v>4.7619047619047603E-2</v>
      </c>
      <c r="AP3239" s="4">
        <v>1</v>
      </c>
      <c r="AQ3239">
        <v>5.8139534883720903E-3</v>
      </c>
      <c r="AR3239" s="4">
        <v>0</v>
      </c>
      <c r="AS3239">
        <v>0</v>
      </c>
      <c r="AT3239" s="4">
        <v>0</v>
      </c>
      <c r="AU3239" s="4">
        <v>0</v>
      </c>
      <c r="AV3239" s="4">
        <v>3</v>
      </c>
      <c r="AW3239">
        <v>2.3888888888888902</v>
      </c>
      <c r="AX3239" s="4">
        <f t="shared" si="50"/>
        <v>71.999999999999957</v>
      </c>
      <c r="AY3239" s="4">
        <v>0</v>
      </c>
      <c r="AZ3239" s="4">
        <v>0</v>
      </c>
    </row>
    <row r="3240" spans="1:52" x14ac:dyDescent="0.25">
      <c r="A3240" s="4">
        <v>2017</v>
      </c>
      <c r="B3240" s="4" t="s">
        <v>533</v>
      </c>
      <c r="C3240" t="s">
        <v>116</v>
      </c>
      <c r="D3240" t="s">
        <v>141</v>
      </c>
      <c r="E3240" t="s">
        <v>657</v>
      </c>
      <c r="F3240" s="4">
        <v>159</v>
      </c>
      <c r="G3240">
        <v>67</v>
      </c>
      <c r="H3240">
        <v>11.3731343283582</v>
      </c>
      <c r="I3240">
        <v>159</v>
      </c>
      <c r="J3240">
        <v>7.6666666666666696</v>
      </c>
      <c r="K3240">
        <v>2</v>
      </c>
      <c r="L3240">
        <v>1.25786163522013E-2</v>
      </c>
      <c r="M3240">
        <v>123</v>
      </c>
      <c r="N3240">
        <v>4853.8965517241404</v>
      </c>
      <c r="O3240">
        <v>0.77358490566037696</v>
      </c>
      <c r="P3240">
        <v>149</v>
      </c>
      <c r="Q3240">
        <v>31.959731543624201</v>
      </c>
      <c r="R3240">
        <v>66</v>
      </c>
      <c r="S3240">
        <v>107.74242424242399</v>
      </c>
      <c r="T3240">
        <v>8</v>
      </c>
      <c r="U3240">
        <v>179.375</v>
      </c>
      <c r="V3240">
        <v>8</v>
      </c>
      <c r="W3240">
        <v>61.375</v>
      </c>
      <c r="X3240">
        <v>64</v>
      </c>
      <c r="Y3240">
        <v>170.875</v>
      </c>
      <c r="Z3240">
        <v>79</v>
      </c>
      <c r="AA3240">
        <v>366.02597402597399</v>
      </c>
      <c r="AB3240">
        <v>80</v>
      </c>
      <c r="AC3240">
        <v>232.875</v>
      </c>
      <c r="AD3240">
        <v>0.50314465408804998</v>
      </c>
      <c r="AE3240">
        <v>9</v>
      </c>
      <c r="AF3240">
        <v>157.777777777778</v>
      </c>
      <c r="AG3240">
        <v>5.6603773584905703E-2</v>
      </c>
      <c r="AH3240" s="4">
        <v>38</v>
      </c>
      <c r="AI3240">
        <v>0.493506493506494</v>
      </c>
      <c r="AJ3240" s="4">
        <v>20</v>
      </c>
      <c r="AK3240">
        <v>0.25974025974025999</v>
      </c>
      <c r="AL3240" s="4">
        <v>23</v>
      </c>
      <c r="AM3240">
        <v>0.28749999999999998</v>
      </c>
      <c r="AN3240" s="4">
        <v>6</v>
      </c>
      <c r="AO3240">
        <v>7.4999999999999997E-2</v>
      </c>
      <c r="AP3240" s="4">
        <v>1</v>
      </c>
      <c r="AQ3240">
        <v>6.2893081761006301E-3</v>
      </c>
      <c r="AR3240" s="4">
        <v>0</v>
      </c>
      <c r="AS3240">
        <v>0</v>
      </c>
      <c r="AT3240" s="4">
        <v>0</v>
      </c>
      <c r="AU3240" s="4">
        <v>0</v>
      </c>
      <c r="AV3240" s="4">
        <v>2</v>
      </c>
      <c r="AW3240">
        <v>1.9156626506024099</v>
      </c>
      <c r="AX3240" s="4">
        <f t="shared" si="50"/>
        <v>82.999999999999986</v>
      </c>
      <c r="AY3240" s="4">
        <v>0</v>
      </c>
      <c r="AZ3240" s="4">
        <v>0</v>
      </c>
    </row>
    <row r="3241" spans="1:52" x14ac:dyDescent="0.25">
      <c r="A3241" s="4">
        <v>2017</v>
      </c>
      <c r="B3241" s="4" t="s">
        <v>533</v>
      </c>
      <c r="C3241" t="s">
        <v>116</v>
      </c>
      <c r="D3241" t="s">
        <v>145</v>
      </c>
      <c r="E3241" t="s">
        <v>661</v>
      </c>
      <c r="F3241" s="4">
        <v>8</v>
      </c>
      <c r="G3241">
        <v>5</v>
      </c>
      <c r="H3241">
        <v>5</v>
      </c>
      <c r="I3241">
        <v>8</v>
      </c>
      <c r="J3241">
        <v>4.25</v>
      </c>
      <c r="K3241">
        <v>0</v>
      </c>
      <c r="L3241">
        <v>0</v>
      </c>
      <c r="M3241">
        <v>0</v>
      </c>
      <c r="N3241">
        <v>6.125</v>
      </c>
      <c r="O3241">
        <v>0</v>
      </c>
      <c r="P3241">
        <v>8</v>
      </c>
      <c r="Q3241">
        <v>13.875</v>
      </c>
      <c r="R3241">
        <v>3</v>
      </c>
      <c r="S3241">
        <v>201</v>
      </c>
      <c r="T3241">
        <v>0</v>
      </c>
      <c r="U3241">
        <v>0</v>
      </c>
      <c r="V3241">
        <v>0</v>
      </c>
      <c r="W3241">
        <v>0</v>
      </c>
      <c r="X3241">
        <v>1</v>
      </c>
      <c r="Y3241">
        <v>151</v>
      </c>
      <c r="Z3241">
        <v>6</v>
      </c>
      <c r="AA3241">
        <v>374.16666666666703</v>
      </c>
      <c r="AB3241">
        <v>2</v>
      </c>
      <c r="AC3241">
        <v>166</v>
      </c>
      <c r="AD3241">
        <v>0.25</v>
      </c>
      <c r="AE3241">
        <v>0</v>
      </c>
      <c r="AF3241">
        <v>0</v>
      </c>
      <c r="AG3241">
        <v>0</v>
      </c>
      <c r="AH3241" s="4">
        <v>1</v>
      </c>
      <c r="AI3241">
        <v>0.16666666666666699</v>
      </c>
      <c r="AJ3241" s="4">
        <v>2</v>
      </c>
      <c r="AK3241">
        <v>0.33333333333333298</v>
      </c>
      <c r="AL3241" s="4">
        <v>0</v>
      </c>
      <c r="AM3241">
        <v>0</v>
      </c>
      <c r="AN3241" s="4">
        <v>0</v>
      </c>
      <c r="AO3241">
        <v>0</v>
      </c>
      <c r="AP3241" s="4">
        <v>0</v>
      </c>
      <c r="AQ3241">
        <v>0</v>
      </c>
      <c r="AR3241" s="4">
        <v>0</v>
      </c>
      <c r="AS3241">
        <v>0</v>
      </c>
      <c r="AT3241" s="4">
        <v>0</v>
      </c>
      <c r="AU3241" s="4">
        <v>0</v>
      </c>
      <c r="AV3241" s="4">
        <v>0</v>
      </c>
      <c r="AW3241">
        <v>1.1428571428571399</v>
      </c>
      <c r="AX3241" s="4">
        <f t="shared" si="50"/>
        <v>7.0000000000000178</v>
      </c>
      <c r="AY3241" s="4">
        <v>0</v>
      </c>
      <c r="AZ3241" s="4">
        <v>0</v>
      </c>
    </row>
    <row r="3242" spans="1:52" x14ac:dyDescent="0.25">
      <c r="A3242" s="4">
        <v>2017</v>
      </c>
      <c r="B3242" s="4" t="s">
        <v>533</v>
      </c>
      <c r="C3242" t="s">
        <v>116</v>
      </c>
      <c r="D3242" t="s">
        <v>412</v>
      </c>
      <c r="E3242" t="s">
        <v>908</v>
      </c>
      <c r="F3242" s="4">
        <v>5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5</v>
      </c>
      <c r="N3242">
        <v>0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 s="4">
        <v>0</v>
      </c>
      <c r="AI3242">
        <v>0</v>
      </c>
      <c r="AJ3242" s="4">
        <v>0</v>
      </c>
      <c r="AK3242">
        <v>0</v>
      </c>
      <c r="AL3242" s="4">
        <v>0</v>
      </c>
      <c r="AM3242">
        <v>0</v>
      </c>
      <c r="AN3242" s="4">
        <v>0</v>
      </c>
      <c r="AO3242">
        <v>0</v>
      </c>
      <c r="AP3242" s="4">
        <v>0</v>
      </c>
      <c r="AQ3242">
        <v>0</v>
      </c>
      <c r="AR3242" s="4">
        <v>0</v>
      </c>
      <c r="AS3242">
        <v>0</v>
      </c>
      <c r="AT3242" s="4">
        <v>4</v>
      </c>
      <c r="AU3242" s="4">
        <v>1</v>
      </c>
      <c r="AV3242" s="4">
        <v>0</v>
      </c>
      <c r="AW3242">
        <v>0</v>
      </c>
      <c r="AX3242" s="4">
        <f t="shared" si="50"/>
        <v>0</v>
      </c>
      <c r="AY3242" s="4">
        <v>0</v>
      </c>
      <c r="AZ3242" s="4">
        <v>0</v>
      </c>
    </row>
    <row r="3243" spans="1:52" x14ac:dyDescent="0.25">
      <c r="A3243" s="4">
        <v>2017</v>
      </c>
      <c r="B3243" s="4" t="s">
        <v>533</v>
      </c>
      <c r="C3243" t="s">
        <v>116</v>
      </c>
      <c r="D3243" t="s">
        <v>126</v>
      </c>
      <c r="E3243" t="s">
        <v>642</v>
      </c>
      <c r="F3243" s="4">
        <v>210</v>
      </c>
      <c r="G3243">
        <v>59</v>
      </c>
      <c r="H3243">
        <v>5.9661016949152499</v>
      </c>
      <c r="I3243">
        <v>210</v>
      </c>
      <c r="J3243">
        <v>4.6142857142857103</v>
      </c>
      <c r="K3243">
        <v>4</v>
      </c>
      <c r="L3243">
        <v>1.9047619047619001E-2</v>
      </c>
      <c r="M3243">
        <v>37</v>
      </c>
      <c r="N3243">
        <v>1138.2864077669899</v>
      </c>
      <c r="O3243">
        <v>0.17619047619047601</v>
      </c>
      <c r="P3243">
        <v>128</v>
      </c>
      <c r="Q3243">
        <v>27.5078125</v>
      </c>
      <c r="R3243">
        <v>50</v>
      </c>
      <c r="S3243">
        <v>113.28</v>
      </c>
      <c r="T3243">
        <v>0</v>
      </c>
      <c r="U3243">
        <v>0</v>
      </c>
      <c r="V3243">
        <v>0</v>
      </c>
      <c r="W3243">
        <v>0</v>
      </c>
      <c r="X3243">
        <v>138</v>
      </c>
      <c r="Y3243">
        <v>110.804347826087</v>
      </c>
      <c r="Z3243">
        <v>45</v>
      </c>
      <c r="AA3243">
        <v>370.28888888888901</v>
      </c>
      <c r="AB3243">
        <v>165</v>
      </c>
      <c r="AC3243">
        <v>150.678787878788</v>
      </c>
      <c r="AD3243">
        <v>0.78571428571428603</v>
      </c>
      <c r="AE3243">
        <v>48</v>
      </c>
      <c r="AF3243">
        <v>48.7708333333333</v>
      </c>
      <c r="AG3243">
        <v>0.22857142857142901</v>
      </c>
      <c r="AH3243" s="4">
        <v>32</v>
      </c>
      <c r="AI3243">
        <v>0.71111111111111103</v>
      </c>
      <c r="AJ3243" s="4">
        <v>19</v>
      </c>
      <c r="AK3243">
        <v>0.422222222222222</v>
      </c>
      <c r="AL3243" s="4">
        <v>35</v>
      </c>
      <c r="AM3243">
        <v>0.21212121212121199</v>
      </c>
      <c r="AN3243" s="4">
        <v>21</v>
      </c>
      <c r="AO3243">
        <v>0.12727272727272701</v>
      </c>
      <c r="AP3243" s="4">
        <v>2</v>
      </c>
      <c r="AQ3243">
        <v>9.5238095238095195E-3</v>
      </c>
      <c r="AR3243" s="4">
        <v>1</v>
      </c>
      <c r="AS3243">
        <v>4.7619047619047597E-3</v>
      </c>
      <c r="AT3243" s="4">
        <v>0</v>
      </c>
      <c r="AU3243" s="4">
        <v>0</v>
      </c>
      <c r="AV3243" s="4">
        <v>5</v>
      </c>
      <c r="AW3243">
        <v>1.69354838709677</v>
      </c>
      <c r="AX3243" s="4">
        <f t="shared" si="50"/>
        <v>124.0000000000003</v>
      </c>
      <c r="AY3243" s="4">
        <v>0</v>
      </c>
      <c r="AZ3243" s="4">
        <v>0</v>
      </c>
    </row>
    <row r="3244" spans="1:52" x14ac:dyDescent="0.25">
      <c r="A3244" s="4">
        <v>2017</v>
      </c>
      <c r="B3244" s="4" t="s">
        <v>533</v>
      </c>
      <c r="C3244" t="s">
        <v>116</v>
      </c>
      <c r="D3244" t="s">
        <v>124</v>
      </c>
      <c r="E3244" t="s">
        <v>640</v>
      </c>
      <c r="F3244" s="4">
        <v>170</v>
      </c>
      <c r="G3244">
        <v>67</v>
      </c>
      <c r="H3244">
        <v>4.23880597014925</v>
      </c>
      <c r="I3244">
        <v>170</v>
      </c>
      <c r="J3244">
        <v>4.3529411764705896</v>
      </c>
      <c r="K3244">
        <v>0</v>
      </c>
      <c r="L3244">
        <v>0</v>
      </c>
      <c r="M3244">
        <v>36</v>
      </c>
      <c r="N3244">
        <v>1318.1867469879501</v>
      </c>
      <c r="O3244">
        <v>0.21176470588235299</v>
      </c>
      <c r="P3244">
        <v>85</v>
      </c>
      <c r="Q3244">
        <v>55.552941176470597</v>
      </c>
      <c r="R3244">
        <v>51</v>
      </c>
      <c r="S3244">
        <v>84.862745098039198</v>
      </c>
      <c r="T3244">
        <v>1</v>
      </c>
      <c r="U3244">
        <v>281</v>
      </c>
      <c r="V3244">
        <v>1</v>
      </c>
      <c r="W3244">
        <v>191</v>
      </c>
      <c r="X3244">
        <v>97</v>
      </c>
      <c r="Y3244">
        <v>86.824742268041206</v>
      </c>
      <c r="Z3244">
        <v>49</v>
      </c>
      <c r="AA3244">
        <v>364.340425531915</v>
      </c>
      <c r="AB3244">
        <v>121</v>
      </c>
      <c r="AC3244">
        <v>125.533333333333</v>
      </c>
      <c r="AD3244">
        <v>0.70588235294117696</v>
      </c>
      <c r="AE3244">
        <v>44</v>
      </c>
      <c r="AF3244">
        <v>73.568181818181799</v>
      </c>
      <c r="AG3244">
        <v>0.25882352941176501</v>
      </c>
      <c r="AH3244" s="4">
        <v>23</v>
      </c>
      <c r="AI3244">
        <v>0.48936170212766</v>
      </c>
      <c r="AJ3244" s="4">
        <v>14</v>
      </c>
      <c r="AK3244">
        <v>0.29787234042553201</v>
      </c>
      <c r="AL3244" s="4">
        <v>19</v>
      </c>
      <c r="AM3244">
        <v>0.15833333333333299</v>
      </c>
      <c r="AN3244" s="4">
        <v>11</v>
      </c>
      <c r="AO3244">
        <v>9.1666666666666702E-2</v>
      </c>
      <c r="AP3244" s="4">
        <v>0</v>
      </c>
      <c r="AQ3244">
        <v>0</v>
      </c>
      <c r="AR3244" s="4">
        <v>1</v>
      </c>
      <c r="AS3244">
        <v>5.8823529411764696E-3</v>
      </c>
      <c r="AT3244" s="4">
        <v>0</v>
      </c>
      <c r="AU3244" s="4">
        <v>0</v>
      </c>
      <c r="AV3244" s="4">
        <v>4</v>
      </c>
      <c r="AW3244">
        <v>1.6666666666666701</v>
      </c>
      <c r="AX3244" s="4">
        <f t="shared" si="50"/>
        <v>101.99999999999979</v>
      </c>
      <c r="AY3244" s="4">
        <v>0</v>
      </c>
      <c r="AZ3244" s="4">
        <v>0</v>
      </c>
    </row>
    <row r="3245" spans="1:52" x14ac:dyDescent="0.25">
      <c r="A3245" s="4">
        <v>2017</v>
      </c>
      <c r="B3245" s="4" t="s">
        <v>533</v>
      </c>
      <c r="C3245" t="s">
        <v>116</v>
      </c>
      <c r="D3245" t="s">
        <v>118</v>
      </c>
      <c r="E3245" t="s">
        <v>634</v>
      </c>
      <c r="F3245" s="4">
        <v>344</v>
      </c>
      <c r="G3245">
        <v>174</v>
      </c>
      <c r="H3245">
        <v>6.0517241379310303</v>
      </c>
      <c r="I3245">
        <v>344</v>
      </c>
      <c r="J3245">
        <v>5.2558139534883699</v>
      </c>
      <c r="K3245">
        <v>10</v>
      </c>
      <c r="L3245">
        <v>2.9069767441860499E-2</v>
      </c>
      <c r="M3245">
        <v>10</v>
      </c>
      <c r="N3245">
        <v>75.886567164179098</v>
      </c>
      <c r="O3245">
        <v>2.9069767441860499E-2</v>
      </c>
      <c r="P3245">
        <v>288</v>
      </c>
      <c r="Q3245">
        <v>15.0902777777778</v>
      </c>
      <c r="R3245">
        <v>70</v>
      </c>
      <c r="S3245">
        <v>118.357142857143</v>
      </c>
      <c r="T3245">
        <v>1</v>
      </c>
      <c r="U3245">
        <v>80</v>
      </c>
      <c r="V3245">
        <v>1</v>
      </c>
      <c r="W3245">
        <v>8</v>
      </c>
      <c r="X3245">
        <v>145</v>
      </c>
      <c r="Y3245">
        <v>108.72413793103399</v>
      </c>
      <c r="Z3245">
        <v>183</v>
      </c>
      <c r="AA3245">
        <v>278.80769230769198</v>
      </c>
      <c r="AB3245">
        <v>161</v>
      </c>
      <c r="AC3245">
        <v>153.872611464968</v>
      </c>
      <c r="AD3245">
        <v>0.456395348837209</v>
      </c>
      <c r="AE3245">
        <v>27</v>
      </c>
      <c r="AF3245">
        <v>57.925925925925903</v>
      </c>
      <c r="AG3245">
        <v>7.8488372093023298E-2</v>
      </c>
      <c r="AH3245" s="4">
        <v>89</v>
      </c>
      <c r="AI3245">
        <v>0.48901098901098899</v>
      </c>
      <c r="AJ3245" s="4">
        <v>42</v>
      </c>
      <c r="AK3245">
        <v>0.230769230769231</v>
      </c>
      <c r="AL3245" s="4">
        <v>58</v>
      </c>
      <c r="AM3245">
        <v>0.36942675159235699</v>
      </c>
      <c r="AN3245" s="4">
        <v>18</v>
      </c>
      <c r="AO3245">
        <v>0.11464968152866201</v>
      </c>
      <c r="AP3245" s="4">
        <v>5</v>
      </c>
      <c r="AQ3245">
        <v>1.4534883720930199E-2</v>
      </c>
      <c r="AR3245" s="4">
        <v>1</v>
      </c>
      <c r="AS3245">
        <v>2.9069767441860499E-3</v>
      </c>
      <c r="AT3245" s="4">
        <v>0</v>
      </c>
      <c r="AU3245" s="4">
        <v>0</v>
      </c>
      <c r="AV3245" s="4">
        <v>0</v>
      </c>
      <c r="AW3245">
        <v>2.4927536231884102</v>
      </c>
      <c r="AX3245" s="4">
        <f t="shared" si="50"/>
        <v>137.99999999999974</v>
      </c>
      <c r="AY3245" s="4">
        <v>0</v>
      </c>
      <c r="AZ3245" s="4">
        <v>0</v>
      </c>
    </row>
    <row r="3246" spans="1:52" x14ac:dyDescent="0.25">
      <c r="A3246" s="4">
        <v>2017</v>
      </c>
      <c r="B3246" s="4" t="s">
        <v>533</v>
      </c>
      <c r="C3246" t="s">
        <v>116</v>
      </c>
      <c r="D3246" t="s">
        <v>129</v>
      </c>
      <c r="E3246" t="s">
        <v>645</v>
      </c>
      <c r="F3246" s="4">
        <v>266</v>
      </c>
      <c r="G3246">
        <v>158</v>
      </c>
      <c r="H3246">
        <v>7.8860759493670898</v>
      </c>
      <c r="I3246">
        <v>266</v>
      </c>
      <c r="J3246">
        <v>7.5601503759398501</v>
      </c>
      <c r="K3246">
        <v>16</v>
      </c>
      <c r="L3246">
        <v>6.01503759398496E-2</v>
      </c>
      <c r="M3246">
        <v>28</v>
      </c>
      <c r="N3246">
        <v>384.22480620155</v>
      </c>
      <c r="O3246">
        <v>0.105263157894737</v>
      </c>
      <c r="P3246">
        <v>229</v>
      </c>
      <c r="Q3246">
        <v>14.637554585152801</v>
      </c>
      <c r="R3246">
        <v>61</v>
      </c>
      <c r="S3246">
        <v>150.70491803278699</v>
      </c>
      <c r="T3246">
        <v>0</v>
      </c>
      <c r="U3246">
        <v>0</v>
      </c>
      <c r="V3246">
        <v>0</v>
      </c>
      <c r="W3246">
        <v>0</v>
      </c>
      <c r="X3246">
        <v>63</v>
      </c>
      <c r="Y3246">
        <v>98.984126984127002</v>
      </c>
      <c r="Z3246">
        <v>173</v>
      </c>
      <c r="AA3246">
        <v>329.93452380952402</v>
      </c>
      <c r="AB3246">
        <v>93</v>
      </c>
      <c r="AC3246">
        <v>189.04545454545499</v>
      </c>
      <c r="AD3246">
        <v>0.33082706766917302</v>
      </c>
      <c r="AE3246">
        <v>9</v>
      </c>
      <c r="AF3246">
        <v>75.6666666666667</v>
      </c>
      <c r="AG3246">
        <v>3.3834586466165398E-2</v>
      </c>
      <c r="AH3246" s="4">
        <v>96</v>
      </c>
      <c r="AI3246">
        <v>0.57142857142857095</v>
      </c>
      <c r="AJ3246" s="4">
        <v>31</v>
      </c>
      <c r="AK3246">
        <v>0.18452380952381001</v>
      </c>
      <c r="AL3246" s="4">
        <v>34</v>
      </c>
      <c r="AM3246">
        <v>0.38636363636363602</v>
      </c>
      <c r="AN3246" s="4">
        <v>7</v>
      </c>
      <c r="AO3246">
        <v>7.9545454545454503E-2</v>
      </c>
      <c r="AP3246" s="4">
        <v>1</v>
      </c>
      <c r="AQ3246">
        <v>3.7593984962406E-3</v>
      </c>
      <c r="AR3246" s="4">
        <v>1</v>
      </c>
      <c r="AS3246">
        <v>3.7593984962406E-3</v>
      </c>
      <c r="AT3246" s="4">
        <v>0</v>
      </c>
      <c r="AU3246" s="4">
        <v>0</v>
      </c>
      <c r="AV3246" s="4">
        <v>7</v>
      </c>
      <c r="AW3246">
        <v>2.66</v>
      </c>
      <c r="AX3246" s="4">
        <f t="shared" si="50"/>
        <v>100</v>
      </c>
      <c r="AY3246" s="4">
        <v>0</v>
      </c>
      <c r="AZ3246" s="4">
        <v>0</v>
      </c>
    </row>
    <row r="3247" spans="1:52" x14ac:dyDescent="0.25">
      <c r="A3247" s="4">
        <v>2017</v>
      </c>
      <c r="B3247" s="4" t="s">
        <v>533</v>
      </c>
      <c r="C3247" t="s">
        <v>116</v>
      </c>
      <c r="D3247" t="s">
        <v>122</v>
      </c>
      <c r="E3247" t="s">
        <v>638</v>
      </c>
      <c r="F3247" s="4">
        <v>246</v>
      </c>
      <c r="G3247">
        <v>133</v>
      </c>
      <c r="H3247">
        <v>5.88721804511278</v>
      </c>
      <c r="I3247">
        <v>244</v>
      </c>
      <c r="J3247">
        <v>6.3688524590163897</v>
      </c>
      <c r="K3247">
        <v>0</v>
      </c>
      <c r="L3247">
        <v>0</v>
      </c>
      <c r="M3247">
        <v>70</v>
      </c>
      <c r="N3247">
        <v>609.66968325791902</v>
      </c>
      <c r="O3247">
        <v>0.284552845528455</v>
      </c>
      <c r="P3247">
        <v>221</v>
      </c>
      <c r="Q3247">
        <v>18.7556561085973</v>
      </c>
      <c r="R3247">
        <v>94</v>
      </c>
      <c r="S3247">
        <v>95.372340425531902</v>
      </c>
      <c r="T3247">
        <v>0</v>
      </c>
      <c r="U3247">
        <v>0</v>
      </c>
      <c r="V3247">
        <v>0</v>
      </c>
      <c r="W3247">
        <v>0</v>
      </c>
      <c r="X3247">
        <v>117</v>
      </c>
      <c r="Y3247">
        <v>141.07692307692301</v>
      </c>
      <c r="Z3247">
        <v>110</v>
      </c>
      <c r="AA3247">
        <v>333.16666666666703</v>
      </c>
      <c r="AB3247">
        <v>134</v>
      </c>
      <c r="AC3247">
        <v>175.082706766917</v>
      </c>
      <c r="AD3247">
        <v>0.54065040650406504</v>
      </c>
      <c r="AE3247">
        <v>23</v>
      </c>
      <c r="AF3247">
        <v>111.217391304348</v>
      </c>
      <c r="AG3247">
        <v>9.3495934959349603E-2</v>
      </c>
      <c r="AH3247" s="4">
        <v>58</v>
      </c>
      <c r="AI3247">
        <v>0.53703703703703698</v>
      </c>
      <c r="AJ3247" s="4">
        <v>30</v>
      </c>
      <c r="AK3247">
        <v>0.27777777777777801</v>
      </c>
      <c r="AL3247" s="4">
        <v>49</v>
      </c>
      <c r="AM3247">
        <v>0.36842105263157898</v>
      </c>
      <c r="AN3247" s="4">
        <v>9</v>
      </c>
      <c r="AO3247">
        <v>6.7669172932330796E-2</v>
      </c>
      <c r="AP3247" s="4">
        <v>0</v>
      </c>
      <c r="AQ3247">
        <v>0</v>
      </c>
      <c r="AR3247" s="4">
        <v>0</v>
      </c>
      <c r="AS3247">
        <v>0</v>
      </c>
      <c r="AT3247" s="4">
        <v>2</v>
      </c>
      <c r="AU3247" s="4">
        <v>0</v>
      </c>
      <c r="AV3247" s="4">
        <v>3</v>
      </c>
      <c r="AW3247">
        <v>2.6521739130434798</v>
      </c>
      <c r="AX3247" s="4">
        <f t="shared" si="50"/>
        <v>92.754098360655689</v>
      </c>
      <c r="AY3247" s="4">
        <v>0</v>
      </c>
      <c r="AZ3247" s="4">
        <v>0</v>
      </c>
    </row>
    <row r="3248" spans="1:52" x14ac:dyDescent="0.25">
      <c r="A3248" s="4">
        <v>2017</v>
      </c>
      <c r="B3248" s="4" t="s">
        <v>533</v>
      </c>
      <c r="C3248" t="s">
        <v>116</v>
      </c>
      <c r="D3248" t="s">
        <v>121</v>
      </c>
      <c r="E3248" t="s">
        <v>637</v>
      </c>
      <c r="F3248" s="4">
        <v>232</v>
      </c>
      <c r="G3248">
        <v>128</v>
      </c>
      <c r="H3248">
        <v>7.46875</v>
      </c>
      <c r="I3248">
        <v>232</v>
      </c>
      <c r="J3248">
        <v>7.2931034482758603</v>
      </c>
      <c r="K3248">
        <v>2</v>
      </c>
      <c r="L3248">
        <v>8.6206896551724102E-3</v>
      </c>
      <c r="M3248">
        <v>142</v>
      </c>
      <c r="N3248">
        <v>3432.9609756097602</v>
      </c>
      <c r="O3248">
        <v>0.61206896551724099</v>
      </c>
      <c r="P3248">
        <v>208</v>
      </c>
      <c r="Q3248">
        <v>21.177884615384599</v>
      </c>
      <c r="R3248">
        <v>80</v>
      </c>
      <c r="S3248">
        <v>126.8875</v>
      </c>
      <c r="T3248">
        <v>0</v>
      </c>
      <c r="U3248">
        <v>0</v>
      </c>
      <c r="V3248">
        <v>0</v>
      </c>
      <c r="W3248">
        <v>0</v>
      </c>
      <c r="X3248">
        <v>93</v>
      </c>
      <c r="Y3248">
        <v>141.870967741935</v>
      </c>
      <c r="Z3248">
        <v>120</v>
      </c>
      <c r="AA3248">
        <v>386.67226890756302</v>
      </c>
      <c r="AB3248">
        <v>112</v>
      </c>
      <c r="AC3248">
        <v>229.45871559632999</v>
      </c>
      <c r="AD3248">
        <v>0.46982758620689702</v>
      </c>
      <c r="AE3248">
        <v>8</v>
      </c>
      <c r="AF3248">
        <v>59</v>
      </c>
      <c r="AG3248">
        <v>3.4482758620689703E-2</v>
      </c>
      <c r="AH3248" s="4">
        <v>58</v>
      </c>
      <c r="AI3248">
        <v>0.48739495798319299</v>
      </c>
      <c r="AJ3248" s="4">
        <v>25</v>
      </c>
      <c r="AK3248">
        <v>0.21008403361344499</v>
      </c>
      <c r="AL3248" s="4">
        <v>37</v>
      </c>
      <c r="AM3248">
        <v>0.33944954128440402</v>
      </c>
      <c r="AN3248" s="4">
        <v>10</v>
      </c>
      <c r="AO3248">
        <v>9.1743119266054995E-2</v>
      </c>
      <c r="AP3248" s="4">
        <v>0</v>
      </c>
      <c r="AQ3248">
        <v>0</v>
      </c>
      <c r="AR3248" s="4">
        <v>0</v>
      </c>
      <c r="AS3248">
        <v>0</v>
      </c>
      <c r="AT3248" s="4">
        <v>0</v>
      </c>
      <c r="AU3248" s="4">
        <v>0</v>
      </c>
      <c r="AV3248" s="4">
        <v>5</v>
      </c>
      <c r="AW3248">
        <v>2.4421052631578899</v>
      </c>
      <c r="AX3248" s="4">
        <f t="shared" si="50"/>
        <v>95.000000000000185</v>
      </c>
      <c r="AY3248" s="4">
        <v>0</v>
      </c>
      <c r="AZ3248" s="4">
        <v>0</v>
      </c>
    </row>
    <row r="3249" spans="1:52" x14ac:dyDescent="0.25">
      <c r="A3249" s="4">
        <v>2017</v>
      </c>
      <c r="B3249" s="4" t="s">
        <v>533</v>
      </c>
      <c r="C3249" t="s">
        <v>116</v>
      </c>
      <c r="D3249" t="s">
        <v>445</v>
      </c>
      <c r="E3249" t="s">
        <v>988</v>
      </c>
      <c r="F3249" s="4">
        <v>25</v>
      </c>
      <c r="G3249">
        <v>9</v>
      </c>
      <c r="H3249">
        <v>14.3333333333333</v>
      </c>
      <c r="I3249">
        <v>25</v>
      </c>
      <c r="J3249">
        <v>7.56</v>
      </c>
      <c r="K3249">
        <v>0</v>
      </c>
      <c r="L3249">
        <v>0</v>
      </c>
      <c r="M3249">
        <v>0</v>
      </c>
      <c r="N3249">
        <v>-244</v>
      </c>
      <c r="O3249">
        <v>0</v>
      </c>
      <c r="P3249">
        <v>24</v>
      </c>
      <c r="Q3249">
        <v>23.7083333333333</v>
      </c>
      <c r="R3249">
        <v>9</v>
      </c>
      <c r="S3249">
        <v>111.444444444444</v>
      </c>
      <c r="T3249">
        <v>2</v>
      </c>
      <c r="U3249">
        <v>140</v>
      </c>
      <c r="V3249">
        <v>1</v>
      </c>
      <c r="W3249">
        <v>42</v>
      </c>
      <c r="X3249">
        <v>5</v>
      </c>
      <c r="Y3249">
        <v>150.6</v>
      </c>
      <c r="Z3249">
        <v>18</v>
      </c>
      <c r="AA3249">
        <v>355.5</v>
      </c>
      <c r="AB3249">
        <v>7</v>
      </c>
      <c r="AC3249">
        <v>445.57142857142901</v>
      </c>
      <c r="AD3249">
        <v>0.28000000000000003</v>
      </c>
      <c r="AE3249">
        <v>0</v>
      </c>
      <c r="AF3249">
        <v>0</v>
      </c>
      <c r="AG3249">
        <v>0</v>
      </c>
      <c r="AH3249" s="4">
        <v>8</v>
      </c>
      <c r="AI3249">
        <v>0.44444444444444398</v>
      </c>
      <c r="AJ3249" s="4">
        <v>2</v>
      </c>
      <c r="AK3249">
        <v>0.11111111111111099</v>
      </c>
      <c r="AL3249" s="4">
        <v>3</v>
      </c>
      <c r="AM3249">
        <v>0.42857142857142899</v>
      </c>
      <c r="AN3249" s="4">
        <v>0</v>
      </c>
      <c r="AO3249">
        <v>0</v>
      </c>
      <c r="AP3249" s="4">
        <v>0</v>
      </c>
      <c r="AQ3249">
        <v>0</v>
      </c>
      <c r="AR3249" s="4">
        <v>0</v>
      </c>
      <c r="AS3249">
        <v>0</v>
      </c>
      <c r="AT3249" s="4">
        <v>0</v>
      </c>
      <c r="AU3249" s="4">
        <v>0</v>
      </c>
      <c r="AV3249" s="4">
        <v>0</v>
      </c>
      <c r="AW3249">
        <v>1.6666666666666701</v>
      </c>
      <c r="AX3249" s="4">
        <f t="shared" si="50"/>
        <v>14.99999999999997</v>
      </c>
      <c r="AY3249" s="4">
        <v>0</v>
      </c>
      <c r="AZ3249" s="4">
        <v>0</v>
      </c>
    </row>
    <row r="3250" spans="1:52" x14ac:dyDescent="0.25">
      <c r="A3250" s="4">
        <v>2017</v>
      </c>
      <c r="B3250" s="4" t="s">
        <v>533</v>
      </c>
      <c r="C3250" t="s">
        <v>116</v>
      </c>
      <c r="D3250" t="s">
        <v>132</v>
      </c>
      <c r="E3250" t="s">
        <v>648</v>
      </c>
      <c r="F3250" s="4">
        <v>269</v>
      </c>
      <c r="G3250">
        <v>106</v>
      </c>
      <c r="H3250">
        <v>6.9433962264150901</v>
      </c>
      <c r="I3250">
        <v>269</v>
      </c>
      <c r="J3250">
        <v>5.8438661710037199</v>
      </c>
      <c r="K3250">
        <v>4</v>
      </c>
      <c r="L3250">
        <v>1.4869888475836399E-2</v>
      </c>
      <c r="M3250">
        <v>76</v>
      </c>
      <c r="N3250">
        <v>2186.0118110236199</v>
      </c>
      <c r="O3250">
        <v>0.28252788104089199</v>
      </c>
      <c r="P3250">
        <v>126</v>
      </c>
      <c r="Q3250">
        <v>52.801587301587297</v>
      </c>
      <c r="R3250">
        <v>58</v>
      </c>
      <c r="S3250">
        <v>103.913793103448</v>
      </c>
      <c r="T3250">
        <v>1</v>
      </c>
      <c r="U3250">
        <v>12</v>
      </c>
      <c r="V3250">
        <v>1</v>
      </c>
      <c r="W3250">
        <v>242</v>
      </c>
      <c r="X3250">
        <v>163</v>
      </c>
      <c r="Y3250">
        <v>111.760736196319</v>
      </c>
      <c r="Z3250">
        <v>73</v>
      </c>
      <c r="AA3250">
        <v>367.75342465753403</v>
      </c>
      <c r="AB3250">
        <v>196</v>
      </c>
      <c r="AC3250">
        <v>163.474489795918</v>
      </c>
      <c r="AD3250">
        <v>0.72862453531598503</v>
      </c>
      <c r="AE3250">
        <v>57</v>
      </c>
      <c r="AF3250">
        <v>94.228070175438603</v>
      </c>
      <c r="AG3250">
        <v>0.21189591078066899</v>
      </c>
      <c r="AH3250" s="4">
        <v>38</v>
      </c>
      <c r="AI3250">
        <v>0.52054794520547898</v>
      </c>
      <c r="AJ3250" s="4">
        <v>14</v>
      </c>
      <c r="AK3250">
        <v>0.19178082191780799</v>
      </c>
      <c r="AL3250" s="4">
        <v>55</v>
      </c>
      <c r="AM3250">
        <v>0.280612244897959</v>
      </c>
      <c r="AN3250" s="4">
        <v>15</v>
      </c>
      <c r="AO3250">
        <v>7.6530612244898003E-2</v>
      </c>
      <c r="AP3250" s="4">
        <v>2</v>
      </c>
      <c r="AQ3250">
        <v>7.4349442379182101E-3</v>
      </c>
      <c r="AR3250" s="4">
        <v>1</v>
      </c>
      <c r="AS3250">
        <v>3.7174721189591098E-3</v>
      </c>
      <c r="AT3250" s="4">
        <v>0</v>
      </c>
      <c r="AU3250" s="4">
        <v>0</v>
      </c>
      <c r="AV3250" s="4">
        <v>6</v>
      </c>
      <c r="AW3250">
        <v>1.84246575342466</v>
      </c>
      <c r="AX3250" s="4">
        <f t="shared" si="50"/>
        <v>145.9999999999998</v>
      </c>
      <c r="AY3250" s="4">
        <v>0</v>
      </c>
      <c r="AZ3250" s="4">
        <v>0</v>
      </c>
    </row>
    <row r="3251" spans="1:52" x14ac:dyDescent="0.25">
      <c r="A3251" s="4">
        <v>2017</v>
      </c>
      <c r="B3251" s="4" t="s">
        <v>533</v>
      </c>
      <c r="C3251" t="s">
        <v>116</v>
      </c>
      <c r="D3251" t="s">
        <v>140</v>
      </c>
      <c r="E3251" t="s">
        <v>656</v>
      </c>
      <c r="F3251" s="4">
        <v>265</v>
      </c>
      <c r="G3251">
        <v>80</v>
      </c>
      <c r="H3251">
        <v>4.0125000000000002</v>
      </c>
      <c r="I3251">
        <v>265</v>
      </c>
      <c r="J3251">
        <v>4.2905660377358501</v>
      </c>
      <c r="K3251">
        <v>10</v>
      </c>
      <c r="L3251">
        <v>3.77358490566038E-2</v>
      </c>
      <c r="M3251">
        <v>36</v>
      </c>
      <c r="N3251">
        <v>1427.3931297709901</v>
      </c>
      <c r="O3251">
        <v>0.135849056603774</v>
      </c>
      <c r="P3251">
        <v>156</v>
      </c>
      <c r="Q3251">
        <v>19.852564102564099</v>
      </c>
      <c r="R3251">
        <v>61</v>
      </c>
      <c r="S3251">
        <v>58.918032786885199</v>
      </c>
      <c r="T3251">
        <v>0</v>
      </c>
      <c r="U3251">
        <v>0</v>
      </c>
      <c r="V3251">
        <v>0</v>
      </c>
      <c r="W3251">
        <v>0</v>
      </c>
      <c r="X3251">
        <v>205</v>
      </c>
      <c r="Y3251">
        <v>78.487804878048806</v>
      </c>
      <c r="Z3251">
        <v>51</v>
      </c>
      <c r="AA3251">
        <v>316.54901960784298</v>
      </c>
      <c r="AB3251">
        <v>214</v>
      </c>
      <c r="AC3251">
        <v>100.54460093896699</v>
      </c>
      <c r="AD3251">
        <v>0.80377358490565998</v>
      </c>
      <c r="AE3251">
        <v>62</v>
      </c>
      <c r="AF3251">
        <v>54.790322580645203</v>
      </c>
      <c r="AG3251">
        <v>0.23396226415094301</v>
      </c>
      <c r="AH3251" s="4">
        <v>30</v>
      </c>
      <c r="AI3251">
        <v>0.58823529411764697</v>
      </c>
      <c r="AJ3251" s="4">
        <v>14</v>
      </c>
      <c r="AK3251">
        <v>0.27450980392156898</v>
      </c>
      <c r="AL3251" s="4">
        <v>59</v>
      </c>
      <c r="AM3251">
        <v>0.27699530516431897</v>
      </c>
      <c r="AN3251" s="4">
        <v>17</v>
      </c>
      <c r="AO3251">
        <v>7.9812206572769995E-2</v>
      </c>
      <c r="AP3251" s="4">
        <v>2</v>
      </c>
      <c r="AQ3251">
        <v>7.5471698113207496E-3</v>
      </c>
      <c r="AR3251" s="4">
        <v>0</v>
      </c>
      <c r="AS3251">
        <v>0</v>
      </c>
      <c r="AT3251" s="4">
        <v>0</v>
      </c>
      <c r="AU3251" s="4">
        <v>0</v>
      </c>
      <c r="AV3251" s="4">
        <v>0</v>
      </c>
      <c r="AW3251">
        <v>1.8027210884353699</v>
      </c>
      <c r="AX3251" s="4">
        <f t="shared" si="50"/>
        <v>147.00000000000034</v>
      </c>
      <c r="AY3251" s="4">
        <v>0</v>
      </c>
      <c r="AZ3251" s="4">
        <v>0</v>
      </c>
    </row>
    <row r="3252" spans="1:52" x14ac:dyDescent="0.25">
      <c r="A3252" s="4">
        <v>2017</v>
      </c>
      <c r="B3252" s="4" t="s">
        <v>533</v>
      </c>
      <c r="C3252" t="s">
        <v>116</v>
      </c>
      <c r="D3252" t="s">
        <v>446</v>
      </c>
      <c r="E3252" t="s">
        <v>943</v>
      </c>
      <c r="F3252" s="4">
        <v>52</v>
      </c>
      <c r="G3252">
        <v>19</v>
      </c>
      <c r="H3252">
        <v>9.0526315789473699</v>
      </c>
      <c r="I3252">
        <v>52</v>
      </c>
      <c r="J3252">
        <v>5.7307692307692299</v>
      </c>
      <c r="K3252">
        <v>0</v>
      </c>
      <c r="L3252">
        <v>0</v>
      </c>
      <c r="M3252">
        <v>10</v>
      </c>
      <c r="N3252">
        <v>521.93877551020398</v>
      </c>
      <c r="O3252">
        <v>0.19230769230769201</v>
      </c>
      <c r="P3252">
        <v>11</v>
      </c>
      <c r="Q3252">
        <v>76.363636363636402</v>
      </c>
      <c r="R3252">
        <v>13</v>
      </c>
      <c r="S3252">
        <v>122</v>
      </c>
      <c r="T3252">
        <v>11</v>
      </c>
      <c r="U3252">
        <v>201.363636363636</v>
      </c>
      <c r="V3252">
        <v>11</v>
      </c>
      <c r="W3252">
        <v>190.90909090909099</v>
      </c>
      <c r="X3252">
        <v>36</v>
      </c>
      <c r="Y3252">
        <v>94.8611111111111</v>
      </c>
      <c r="Z3252">
        <v>12</v>
      </c>
      <c r="AA3252">
        <v>443.4</v>
      </c>
      <c r="AB3252">
        <v>40</v>
      </c>
      <c r="AC3252">
        <v>141.57499999999999</v>
      </c>
      <c r="AD3252">
        <v>0.76923076923076905</v>
      </c>
      <c r="AE3252">
        <v>7</v>
      </c>
      <c r="AF3252">
        <v>68.857142857142904</v>
      </c>
      <c r="AG3252">
        <v>0.134615384615385</v>
      </c>
      <c r="AH3252" s="4">
        <v>8</v>
      </c>
      <c r="AI3252">
        <v>0.8</v>
      </c>
      <c r="AJ3252" s="4">
        <v>2</v>
      </c>
      <c r="AK3252">
        <v>0.2</v>
      </c>
      <c r="AL3252" s="4">
        <v>10</v>
      </c>
      <c r="AM3252">
        <v>0.25</v>
      </c>
      <c r="AN3252" s="4">
        <v>5</v>
      </c>
      <c r="AO3252">
        <v>0.125</v>
      </c>
      <c r="AP3252" s="4">
        <v>0</v>
      </c>
      <c r="AQ3252">
        <v>0</v>
      </c>
      <c r="AR3252" s="4">
        <v>0</v>
      </c>
      <c r="AS3252">
        <v>0</v>
      </c>
      <c r="AT3252" s="4">
        <v>0</v>
      </c>
      <c r="AU3252" s="4">
        <v>0</v>
      </c>
      <c r="AV3252" s="4">
        <v>0</v>
      </c>
      <c r="AW3252">
        <v>2</v>
      </c>
      <c r="AX3252" s="4">
        <f t="shared" si="50"/>
        <v>26</v>
      </c>
      <c r="AY3252" s="4">
        <v>0</v>
      </c>
      <c r="AZ3252" s="4">
        <v>0</v>
      </c>
    </row>
    <row r="3253" spans="1:52" x14ac:dyDescent="0.25">
      <c r="A3253" s="4">
        <v>2017</v>
      </c>
      <c r="B3253" s="4" t="s">
        <v>533</v>
      </c>
      <c r="C3253" t="s">
        <v>116</v>
      </c>
      <c r="D3253" t="s">
        <v>125</v>
      </c>
      <c r="E3253" t="s">
        <v>641</v>
      </c>
      <c r="F3253" s="4">
        <v>259</v>
      </c>
      <c r="G3253">
        <v>79</v>
      </c>
      <c r="H3253">
        <v>7.8987341772151902</v>
      </c>
      <c r="I3253">
        <v>259</v>
      </c>
      <c r="J3253">
        <v>5.5057915057915103</v>
      </c>
      <c r="K3253">
        <v>2</v>
      </c>
      <c r="L3253">
        <v>7.7220077220077196E-3</v>
      </c>
      <c r="M3253">
        <v>54</v>
      </c>
      <c r="N3253">
        <v>829.87551867219895</v>
      </c>
      <c r="O3253">
        <v>0.20849420849420899</v>
      </c>
      <c r="P3253">
        <v>151</v>
      </c>
      <c r="Q3253">
        <v>45.3708609271523</v>
      </c>
      <c r="R3253">
        <v>74</v>
      </c>
      <c r="S3253">
        <v>95.972972972972997</v>
      </c>
      <c r="T3253">
        <v>0</v>
      </c>
      <c r="U3253">
        <v>0</v>
      </c>
      <c r="V3253">
        <v>0</v>
      </c>
      <c r="W3253">
        <v>0</v>
      </c>
      <c r="X3253">
        <v>133</v>
      </c>
      <c r="Y3253">
        <v>112.210526315789</v>
      </c>
      <c r="Z3253">
        <v>78</v>
      </c>
      <c r="AA3253">
        <v>342.14102564102598</v>
      </c>
      <c r="AB3253">
        <v>181</v>
      </c>
      <c r="AC3253">
        <v>144.26666666666699</v>
      </c>
      <c r="AD3253">
        <v>0.69498069498069504</v>
      </c>
      <c r="AE3253">
        <v>40</v>
      </c>
      <c r="AF3253">
        <v>76.2</v>
      </c>
      <c r="AG3253">
        <v>0.15444015444015399</v>
      </c>
      <c r="AH3253" s="4">
        <v>47</v>
      </c>
      <c r="AI3253">
        <v>0.60256410256410298</v>
      </c>
      <c r="AJ3253" s="4">
        <v>20</v>
      </c>
      <c r="AK3253">
        <v>0.256410256410256</v>
      </c>
      <c r="AL3253" s="4">
        <v>50</v>
      </c>
      <c r="AM3253">
        <v>0.27777777777777801</v>
      </c>
      <c r="AN3253" s="4">
        <v>17</v>
      </c>
      <c r="AO3253">
        <v>9.44444444444444E-2</v>
      </c>
      <c r="AP3253" s="4">
        <v>3</v>
      </c>
      <c r="AQ3253">
        <v>1.15830115830116E-2</v>
      </c>
      <c r="AR3253" s="4">
        <v>2</v>
      </c>
      <c r="AS3253">
        <v>7.7220077220077196E-3</v>
      </c>
      <c r="AT3253" s="4">
        <v>0</v>
      </c>
      <c r="AU3253" s="4">
        <v>0</v>
      </c>
      <c r="AV3253" s="4">
        <v>7</v>
      </c>
      <c r="AW3253">
        <v>1.86330935251799</v>
      </c>
      <c r="AX3253" s="4">
        <f t="shared" si="50"/>
        <v>138.99999999999966</v>
      </c>
      <c r="AY3253" s="4">
        <v>0</v>
      </c>
      <c r="AZ3253" s="4">
        <v>0</v>
      </c>
    </row>
    <row r="3254" spans="1:52" x14ac:dyDescent="0.25">
      <c r="A3254" s="4">
        <v>2017</v>
      </c>
      <c r="B3254" s="4" t="s">
        <v>533</v>
      </c>
      <c r="C3254" t="s">
        <v>116</v>
      </c>
      <c r="D3254" t="s">
        <v>117</v>
      </c>
      <c r="E3254" t="s">
        <v>633</v>
      </c>
      <c r="F3254" s="4">
        <v>432</v>
      </c>
      <c r="G3254">
        <v>159</v>
      </c>
      <c r="H3254">
        <v>7.8427672955974801</v>
      </c>
      <c r="I3254">
        <v>431</v>
      </c>
      <c r="J3254">
        <v>6.8747099767981403</v>
      </c>
      <c r="K3254">
        <v>24</v>
      </c>
      <c r="L3254">
        <v>5.5684454756380501E-2</v>
      </c>
      <c r="M3254">
        <v>32</v>
      </c>
      <c r="N3254">
        <v>-171.76674937965299</v>
      </c>
      <c r="O3254">
        <v>7.4074074074074098E-2</v>
      </c>
      <c r="P3254">
        <v>404</v>
      </c>
      <c r="Q3254">
        <v>33.660891089108901</v>
      </c>
      <c r="R3254">
        <v>141</v>
      </c>
      <c r="S3254">
        <v>143.82269503546101</v>
      </c>
      <c r="T3254">
        <v>3</v>
      </c>
      <c r="U3254">
        <v>146</v>
      </c>
      <c r="V3254">
        <v>3</v>
      </c>
      <c r="W3254">
        <v>180.333333333333</v>
      </c>
      <c r="X3254">
        <v>110</v>
      </c>
      <c r="Y3254">
        <v>131.28181818181801</v>
      </c>
      <c r="Z3254">
        <v>267</v>
      </c>
      <c r="AA3254">
        <v>407.04150943396201</v>
      </c>
      <c r="AB3254">
        <v>164</v>
      </c>
      <c r="AC3254">
        <v>273.656050955414</v>
      </c>
      <c r="AD3254">
        <v>0.36342592592592599</v>
      </c>
      <c r="AE3254">
        <v>11</v>
      </c>
      <c r="AF3254">
        <v>123.545454545455</v>
      </c>
      <c r="AG3254">
        <v>2.5462962962963E-2</v>
      </c>
      <c r="AH3254" s="4">
        <v>139</v>
      </c>
      <c r="AI3254">
        <v>0.524528301886792</v>
      </c>
      <c r="AJ3254" s="4">
        <v>53</v>
      </c>
      <c r="AK3254">
        <v>0.2</v>
      </c>
      <c r="AL3254" s="4">
        <v>64</v>
      </c>
      <c r="AM3254">
        <v>0.40764331210191102</v>
      </c>
      <c r="AN3254" s="4">
        <v>30</v>
      </c>
      <c r="AO3254">
        <v>0.19108280254777099</v>
      </c>
      <c r="AP3254" s="4">
        <v>11</v>
      </c>
      <c r="AQ3254">
        <v>2.5462962962963E-2</v>
      </c>
      <c r="AR3254" s="4">
        <v>5</v>
      </c>
      <c r="AS3254">
        <v>1.1574074074074099E-2</v>
      </c>
      <c r="AT3254" s="4">
        <v>1</v>
      </c>
      <c r="AU3254" s="4">
        <v>0</v>
      </c>
      <c r="AV3254" s="4">
        <v>16</v>
      </c>
      <c r="AW3254">
        <v>2.81699346405229</v>
      </c>
      <c r="AX3254" s="4">
        <f t="shared" si="50"/>
        <v>153.3549883990718</v>
      </c>
      <c r="AY3254" s="4">
        <v>0</v>
      </c>
      <c r="AZ3254" s="4">
        <v>0</v>
      </c>
    </row>
    <row r="3255" spans="1:52" x14ac:dyDescent="0.25">
      <c r="A3255" s="4">
        <v>2017</v>
      </c>
      <c r="B3255" s="4" t="s">
        <v>533</v>
      </c>
      <c r="C3255" t="s">
        <v>116</v>
      </c>
      <c r="D3255" t="s">
        <v>128</v>
      </c>
      <c r="E3255" t="s">
        <v>644</v>
      </c>
      <c r="F3255" s="4">
        <v>264</v>
      </c>
      <c r="G3255">
        <v>143</v>
      </c>
      <c r="H3255">
        <v>7.0069930069930102</v>
      </c>
      <c r="I3255">
        <v>264</v>
      </c>
      <c r="J3255">
        <v>7.4772727272727302</v>
      </c>
      <c r="K3255">
        <v>2</v>
      </c>
      <c r="L3255">
        <v>7.5757575757575803E-3</v>
      </c>
      <c r="M3255">
        <v>10</v>
      </c>
      <c r="N3255">
        <v>-56.65234375</v>
      </c>
      <c r="O3255">
        <v>3.7878787878787901E-2</v>
      </c>
      <c r="P3255">
        <v>235</v>
      </c>
      <c r="Q3255">
        <v>19.7659574468085</v>
      </c>
      <c r="R3255">
        <v>77</v>
      </c>
      <c r="S3255">
        <v>116.84415584415601</v>
      </c>
      <c r="T3255">
        <v>0</v>
      </c>
      <c r="U3255">
        <v>0</v>
      </c>
      <c r="V3255">
        <v>0</v>
      </c>
      <c r="W3255">
        <v>0</v>
      </c>
      <c r="X3255">
        <v>94</v>
      </c>
      <c r="Y3255">
        <v>122.63829787234</v>
      </c>
      <c r="Z3255">
        <v>151</v>
      </c>
      <c r="AA3255">
        <v>341.69333333333299</v>
      </c>
      <c r="AB3255">
        <v>113</v>
      </c>
      <c r="AC3255">
        <v>174.70796460176999</v>
      </c>
      <c r="AD3255">
        <v>0.42803030303030298</v>
      </c>
      <c r="AE3255">
        <v>18</v>
      </c>
      <c r="AF3255">
        <v>109.5</v>
      </c>
      <c r="AG3255">
        <v>6.8181818181818205E-2</v>
      </c>
      <c r="AH3255" s="4">
        <v>72</v>
      </c>
      <c r="AI3255">
        <v>0.48</v>
      </c>
      <c r="AJ3255" s="4">
        <v>26</v>
      </c>
      <c r="AK3255">
        <v>0.17333333333333301</v>
      </c>
      <c r="AL3255" s="4">
        <v>28</v>
      </c>
      <c r="AM3255">
        <v>0.247787610619469</v>
      </c>
      <c r="AN3255" s="4">
        <v>6</v>
      </c>
      <c r="AO3255">
        <v>5.3097345132743397E-2</v>
      </c>
      <c r="AP3255" s="4">
        <v>2</v>
      </c>
      <c r="AQ3255">
        <v>7.5757575757575803E-3</v>
      </c>
      <c r="AR3255" s="4">
        <v>1</v>
      </c>
      <c r="AS3255">
        <v>3.7878787878787902E-3</v>
      </c>
      <c r="AT3255" s="4">
        <v>0</v>
      </c>
      <c r="AU3255" s="4">
        <v>0</v>
      </c>
      <c r="AV3255" s="4">
        <v>2</v>
      </c>
      <c r="AW3255">
        <v>2.61386138613861</v>
      </c>
      <c r="AX3255" s="4">
        <f t="shared" si="50"/>
        <v>101.00000000000016</v>
      </c>
      <c r="AY3255" s="4">
        <v>0</v>
      </c>
      <c r="AZ3255" s="4">
        <v>0</v>
      </c>
    </row>
    <row r="3256" spans="1:52" x14ac:dyDescent="0.25">
      <c r="A3256" s="4">
        <v>2017</v>
      </c>
      <c r="B3256" s="4" t="s">
        <v>533</v>
      </c>
      <c r="C3256" t="s">
        <v>116</v>
      </c>
      <c r="D3256" t="s">
        <v>136</v>
      </c>
      <c r="E3256" t="s">
        <v>652</v>
      </c>
      <c r="F3256" s="4">
        <v>200</v>
      </c>
      <c r="G3256">
        <v>92</v>
      </c>
      <c r="H3256">
        <v>9.6956521739130395</v>
      </c>
      <c r="I3256">
        <v>200</v>
      </c>
      <c r="J3256">
        <v>7.47</v>
      </c>
      <c r="K3256">
        <v>4</v>
      </c>
      <c r="L3256">
        <v>0.02</v>
      </c>
      <c r="M3256">
        <v>17</v>
      </c>
      <c r="N3256">
        <v>362.37967914438502</v>
      </c>
      <c r="O3256">
        <v>8.5000000000000006E-2</v>
      </c>
      <c r="P3256">
        <v>174</v>
      </c>
      <c r="Q3256">
        <v>20.695402298850599</v>
      </c>
      <c r="R3256">
        <v>63</v>
      </c>
      <c r="S3256">
        <v>127.19047619047601</v>
      </c>
      <c r="T3256">
        <v>4</v>
      </c>
      <c r="U3256">
        <v>4.5</v>
      </c>
      <c r="V3256">
        <v>4</v>
      </c>
      <c r="W3256">
        <v>32.75</v>
      </c>
      <c r="X3256">
        <v>77</v>
      </c>
      <c r="Y3256">
        <v>113.16883116883101</v>
      </c>
      <c r="Z3256">
        <v>113</v>
      </c>
      <c r="AA3256">
        <v>321.64601769911502</v>
      </c>
      <c r="AB3256">
        <v>87</v>
      </c>
      <c r="AC3256">
        <v>172.54761904761901</v>
      </c>
      <c r="AD3256">
        <v>0.42</v>
      </c>
      <c r="AE3256">
        <v>12</v>
      </c>
      <c r="AF3256">
        <v>64.5833333333333</v>
      </c>
      <c r="AG3256">
        <v>0.06</v>
      </c>
      <c r="AH3256" s="4">
        <v>60</v>
      </c>
      <c r="AI3256">
        <v>0.53097345132743401</v>
      </c>
      <c r="AJ3256" s="4">
        <v>32</v>
      </c>
      <c r="AK3256">
        <v>0.28318584070796499</v>
      </c>
      <c r="AL3256" s="4">
        <v>25</v>
      </c>
      <c r="AM3256">
        <v>0.297619047619048</v>
      </c>
      <c r="AN3256" s="4">
        <v>8</v>
      </c>
      <c r="AO3256">
        <v>9.5238095238095205E-2</v>
      </c>
      <c r="AP3256" s="4">
        <v>3</v>
      </c>
      <c r="AQ3256">
        <v>1.4999999999999999E-2</v>
      </c>
      <c r="AR3256" s="4">
        <v>1</v>
      </c>
      <c r="AS3256">
        <v>5.0000000000000001E-3</v>
      </c>
      <c r="AT3256" s="4">
        <v>0</v>
      </c>
      <c r="AU3256" s="4">
        <v>0</v>
      </c>
      <c r="AV3256" s="4">
        <v>5</v>
      </c>
      <c r="AW3256">
        <v>2.0833333333333299</v>
      </c>
      <c r="AX3256" s="4">
        <f t="shared" si="50"/>
        <v>96.000000000000156</v>
      </c>
      <c r="AY3256" s="4">
        <v>3</v>
      </c>
      <c r="AZ3256" s="4">
        <v>0</v>
      </c>
    </row>
    <row r="3257" spans="1:52" x14ac:dyDescent="0.25">
      <c r="A3257" s="4">
        <v>2017</v>
      </c>
      <c r="B3257" s="4" t="s">
        <v>533</v>
      </c>
      <c r="C3257" t="s">
        <v>116</v>
      </c>
      <c r="D3257" t="s">
        <v>123</v>
      </c>
      <c r="E3257" t="s">
        <v>639</v>
      </c>
      <c r="F3257" s="4">
        <v>267</v>
      </c>
      <c r="G3257">
        <v>144</v>
      </c>
      <c r="H3257">
        <v>9.6111111111111107</v>
      </c>
      <c r="I3257">
        <v>267</v>
      </c>
      <c r="J3257">
        <v>8.0411985018726604</v>
      </c>
      <c r="K3257">
        <v>12</v>
      </c>
      <c r="L3257">
        <v>4.49438202247191E-2</v>
      </c>
      <c r="M3257">
        <v>26</v>
      </c>
      <c r="N3257">
        <v>163.98373983739799</v>
      </c>
      <c r="O3257">
        <v>9.7378277153558096E-2</v>
      </c>
      <c r="P3257">
        <v>255</v>
      </c>
      <c r="Q3257">
        <v>16.701960784313702</v>
      </c>
      <c r="R3257">
        <v>87</v>
      </c>
      <c r="S3257">
        <v>128.32183908045999</v>
      </c>
      <c r="T3257">
        <v>0</v>
      </c>
      <c r="U3257">
        <v>0</v>
      </c>
      <c r="V3257">
        <v>0</v>
      </c>
      <c r="W3257">
        <v>0</v>
      </c>
      <c r="X3257">
        <v>73</v>
      </c>
      <c r="Y3257">
        <v>117.123287671233</v>
      </c>
      <c r="Z3257">
        <v>161</v>
      </c>
      <c r="AA3257">
        <v>350.50625000000002</v>
      </c>
      <c r="AB3257">
        <v>106</v>
      </c>
      <c r="AC3257">
        <v>199.663461538462</v>
      </c>
      <c r="AD3257">
        <v>0.389513108614232</v>
      </c>
      <c r="AE3257">
        <v>8</v>
      </c>
      <c r="AF3257">
        <v>133.375</v>
      </c>
      <c r="AG3257">
        <v>2.9962546816479401E-2</v>
      </c>
      <c r="AH3257" s="4">
        <v>84</v>
      </c>
      <c r="AI3257">
        <v>0.52500000000000002</v>
      </c>
      <c r="AJ3257" s="4">
        <v>35</v>
      </c>
      <c r="AK3257">
        <v>0.21875</v>
      </c>
      <c r="AL3257" s="4">
        <v>36</v>
      </c>
      <c r="AM3257">
        <v>0.34615384615384598</v>
      </c>
      <c r="AN3257" s="4">
        <v>11</v>
      </c>
      <c r="AO3257">
        <v>0.105769230769231</v>
      </c>
      <c r="AP3257" s="4">
        <v>2</v>
      </c>
      <c r="AQ3257">
        <v>7.4906367041198503E-3</v>
      </c>
      <c r="AR3257" s="4">
        <v>0</v>
      </c>
      <c r="AS3257">
        <v>0</v>
      </c>
      <c r="AT3257" s="4">
        <v>0</v>
      </c>
      <c r="AU3257" s="4">
        <v>0</v>
      </c>
      <c r="AV3257" s="4">
        <v>14</v>
      </c>
      <c r="AW3257">
        <v>2.6969696969696999</v>
      </c>
      <c r="AX3257" s="4">
        <f t="shared" si="50"/>
        <v>98.999999999999886</v>
      </c>
      <c r="AY3257" s="4">
        <v>0</v>
      </c>
      <c r="AZ3257" s="4">
        <v>0</v>
      </c>
    </row>
    <row r="3258" spans="1:52" x14ac:dyDescent="0.25">
      <c r="A3258" s="4">
        <v>2017</v>
      </c>
      <c r="B3258" s="4" t="s">
        <v>533</v>
      </c>
      <c r="C3258" t="s">
        <v>116</v>
      </c>
      <c r="D3258" t="s">
        <v>146</v>
      </c>
      <c r="E3258" t="s">
        <v>662</v>
      </c>
      <c r="F3258" s="4">
        <v>129</v>
      </c>
      <c r="G3258">
        <v>68</v>
      </c>
      <c r="H3258">
        <v>4.9852941176470598</v>
      </c>
      <c r="I3258">
        <v>129</v>
      </c>
      <c r="J3258">
        <v>4.8217054263565897</v>
      </c>
      <c r="K3258">
        <v>0</v>
      </c>
      <c r="L3258">
        <v>0</v>
      </c>
      <c r="M3258">
        <v>7</v>
      </c>
      <c r="N3258">
        <v>-135.95901639344299</v>
      </c>
      <c r="O3258">
        <v>5.4263565891472902E-2</v>
      </c>
      <c r="P3258">
        <v>124</v>
      </c>
      <c r="Q3258">
        <v>9.6693548387096797</v>
      </c>
      <c r="R3258">
        <v>48</v>
      </c>
      <c r="S3258">
        <v>94.8125</v>
      </c>
      <c r="T3258">
        <v>1</v>
      </c>
      <c r="U3258">
        <v>60</v>
      </c>
      <c r="V3258">
        <v>1</v>
      </c>
      <c r="W3258">
        <v>10</v>
      </c>
      <c r="X3258">
        <v>41</v>
      </c>
      <c r="Y3258">
        <v>97.317073170731703</v>
      </c>
      <c r="Z3258">
        <v>77</v>
      </c>
      <c r="AA3258">
        <v>284.01298701298703</v>
      </c>
      <c r="AB3258">
        <v>52</v>
      </c>
      <c r="AC3258">
        <v>149.857142857143</v>
      </c>
      <c r="AD3258">
        <v>0.37984496124030998</v>
      </c>
      <c r="AE3258">
        <v>8</v>
      </c>
      <c r="AF3258">
        <v>77.625</v>
      </c>
      <c r="AG3258">
        <v>6.2015503875968998E-2</v>
      </c>
      <c r="AH3258" s="4">
        <v>46</v>
      </c>
      <c r="AI3258">
        <v>0.59740259740259705</v>
      </c>
      <c r="AJ3258" s="4">
        <v>16</v>
      </c>
      <c r="AK3258">
        <v>0.207792207792208</v>
      </c>
      <c r="AL3258" s="4">
        <v>19</v>
      </c>
      <c r="AM3258">
        <v>0.38775510204081598</v>
      </c>
      <c r="AN3258" s="4">
        <v>10</v>
      </c>
      <c r="AO3258">
        <v>0.20408163265306101</v>
      </c>
      <c r="AP3258" s="4">
        <v>1</v>
      </c>
      <c r="AQ3258">
        <v>7.7519379844961196E-3</v>
      </c>
      <c r="AR3258" s="4">
        <v>1</v>
      </c>
      <c r="AS3258">
        <v>7.7519379844961196E-3</v>
      </c>
      <c r="AT3258" s="4">
        <v>0</v>
      </c>
      <c r="AU3258" s="4">
        <v>0</v>
      </c>
      <c r="AV3258" s="4">
        <v>1</v>
      </c>
      <c r="AW3258">
        <v>2.4807692307692299</v>
      </c>
      <c r="AX3258" s="4">
        <f t="shared" si="50"/>
        <v>52.000000000000014</v>
      </c>
      <c r="AY3258" s="4">
        <v>1</v>
      </c>
      <c r="AZ3258" s="4">
        <v>21</v>
      </c>
    </row>
    <row r="3259" spans="1:52" x14ac:dyDescent="0.25">
      <c r="A3259" s="4">
        <v>2017</v>
      </c>
      <c r="B3259" s="4" t="s">
        <v>533</v>
      </c>
      <c r="C3259" t="s">
        <v>116</v>
      </c>
      <c r="D3259" t="s">
        <v>131</v>
      </c>
      <c r="E3259" t="s">
        <v>647</v>
      </c>
      <c r="F3259" s="4">
        <v>228</v>
      </c>
      <c r="G3259">
        <v>79</v>
      </c>
      <c r="H3259">
        <v>7.0886075949367102</v>
      </c>
      <c r="I3259">
        <v>228</v>
      </c>
      <c r="J3259">
        <v>5.29824561403509</v>
      </c>
      <c r="K3259">
        <v>4</v>
      </c>
      <c r="L3259">
        <v>1.7543859649122799E-2</v>
      </c>
      <c r="M3259">
        <v>61</v>
      </c>
      <c r="N3259">
        <v>1376.4562211981599</v>
      </c>
      <c r="O3259">
        <v>0.26754385964912297</v>
      </c>
      <c r="P3259">
        <v>106</v>
      </c>
      <c r="Q3259">
        <v>37.811320754717002</v>
      </c>
      <c r="R3259">
        <v>68</v>
      </c>
      <c r="S3259">
        <v>69.882352941176507</v>
      </c>
      <c r="T3259">
        <v>0</v>
      </c>
      <c r="U3259">
        <v>0</v>
      </c>
      <c r="V3259">
        <v>0</v>
      </c>
      <c r="W3259">
        <v>0</v>
      </c>
      <c r="X3259">
        <v>163</v>
      </c>
      <c r="Y3259">
        <v>82.570552147239297</v>
      </c>
      <c r="Z3259">
        <v>54</v>
      </c>
      <c r="AA3259">
        <v>379.85185185185202</v>
      </c>
      <c r="AB3259">
        <v>174</v>
      </c>
      <c r="AC3259">
        <v>116.595375722543</v>
      </c>
      <c r="AD3259">
        <v>0.75877192982456099</v>
      </c>
      <c r="AE3259">
        <v>62</v>
      </c>
      <c r="AF3259">
        <v>61.0322580645161</v>
      </c>
      <c r="AG3259">
        <v>0.27192982456140402</v>
      </c>
      <c r="AH3259" s="4">
        <v>30</v>
      </c>
      <c r="AI3259">
        <v>0.55555555555555602</v>
      </c>
      <c r="AJ3259" s="4">
        <v>12</v>
      </c>
      <c r="AK3259">
        <v>0.22222222222222199</v>
      </c>
      <c r="AL3259" s="4">
        <v>26</v>
      </c>
      <c r="AM3259">
        <v>0.15028901734104</v>
      </c>
      <c r="AN3259" s="4">
        <v>8</v>
      </c>
      <c r="AO3259">
        <v>4.6242774566474E-2</v>
      </c>
      <c r="AP3259" s="4">
        <v>4</v>
      </c>
      <c r="AQ3259">
        <v>1.7543859649122799E-2</v>
      </c>
      <c r="AR3259" s="4">
        <v>0</v>
      </c>
      <c r="AS3259">
        <v>0</v>
      </c>
      <c r="AT3259" s="4">
        <v>0</v>
      </c>
      <c r="AU3259" s="4">
        <v>0</v>
      </c>
      <c r="AV3259" s="4">
        <v>3</v>
      </c>
      <c r="AW3259">
        <v>1.6764705882352899</v>
      </c>
      <c r="AX3259" s="4">
        <f t="shared" si="50"/>
        <v>136.00000000000034</v>
      </c>
      <c r="AY3259" s="4">
        <v>0</v>
      </c>
      <c r="AZ3259" s="4">
        <v>0</v>
      </c>
    </row>
    <row r="3260" spans="1:52" x14ac:dyDescent="0.25">
      <c r="A3260" s="4">
        <v>2017</v>
      </c>
      <c r="B3260" s="4" t="s">
        <v>533</v>
      </c>
      <c r="C3260" t="s">
        <v>116</v>
      </c>
      <c r="D3260" t="s">
        <v>130</v>
      </c>
      <c r="E3260" t="s">
        <v>646</v>
      </c>
      <c r="F3260" s="4">
        <v>174</v>
      </c>
      <c r="G3260">
        <v>44</v>
      </c>
      <c r="H3260">
        <v>10</v>
      </c>
      <c r="I3260">
        <v>173</v>
      </c>
      <c r="J3260">
        <v>7.00578034682081</v>
      </c>
      <c r="K3260">
        <v>4</v>
      </c>
      <c r="L3260">
        <v>2.3121387283237E-2</v>
      </c>
      <c r="M3260">
        <v>67</v>
      </c>
      <c r="N3260">
        <v>1592.2666666666701</v>
      </c>
      <c r="O3260">
        <v>0.38505747126436801</v>
      </c>
      <c r="P3260">
        <v>66</v>
      </c>
      <c r="Q3260">
        <v>33.1666666666667</v>
      </c>
      <c r="R3260">
        <v>59</v>
      </c>
      <c r="S3260">
        <v>76.796610169491501</v>
      </c>
      <c r="T3260">
        <v>13</v>
      </c>
      <c r="U3260">
        <v>189.69230769230799</v>
      </c>
      <c r="V3260">
        <v>12</v>
      </c>
      <c r="W3260">
        <v>111.666666666667</v>
      </c>
      <c r="X3260">
        <v>136</v>
      </c>
      <c r="Y3260">
        <v>88.022058823529406</v>
      </c>
      <c r="Z3260">
        <v>27</v>
      </c>
      <c r="AA3260">
        <v>357.33333333333297</v>
      </c>
      <c r="AB3260">
        <v>146</v>
      </c>
      <c r="AC3260">
        <v>123.909722222222</v>
      </c>
      <c r="AD3260">
        <v>0.82758620689655205</v>
      </c>
      <c r="AE3260">
        <v>51</v>
      </c>
      <c r="AF3260">
        <v>70.176470588235304</v>
      </c>
      <c r="AG3260">
        <v>0.29310344827586199</v>
      </c>
      <c r="AH3260" s="4">
        <v>22</v>
      </c>
      <c r="AI3260">
        <v>0.81481481481481499</v>
      </c>
      <c r="AJ3260" s="4">
        <v>6</v>
      </c>
      <c r="AK3260">
        <v>0.22222222222222199</v>
      </c>
      <c r="AL3260" s="4">
        <v>28</v>
      </c>
      <c r="AM3260">
        <v>0.194444444444444</v>
      </c>
      <c r="AN3260" s="4">
        <v>10</v>
      </c>
      <c r="AO3260">
        <v>6.9444444444444406E-2</v>
      </c>
      <c r="AP3260" s="4">
        <v>2</v>
      </c>
      <c r="AQ3260">
        <v>1.1494252873563199E-2</v>
      </c>
      <c r="AR3260" s="4">
        <v>0</v>
      </c>
      <c r="AS3260">
        <v>0</v>
      </c>
      <c r="AT3260" s="4">
        <v>1</v>
      </c>
      <c r="AU3260" s="4">
        <v>0</v>
      </c>
      <c r="AV3260" s="4">
        <v>3</v>
      </c>
      <c r="AW3260">
        <v>1.8602150537634401</v>
      </c>
      <c r="AX3260" s="4">
        <f t="shared" si="50"/>
        <v>93.537572254335302</v>
      </c>
      <c r="AY3260" s="4">
        <v>0</v>
      </c>
      <c r="AZ3260" s="4">
        <v>0</v>
      </c>
    </row>
    <row r="3261" spans="1:52" x14ac:dyDescent="0.25">
      <c r="A3261" s="4">
        <v>2017</v>
      </c>
      <c r="B3261" s="4" t="s">
        <v>533</v>
      </c>
      <c r="C3261" t="s">
        <v>116</v>
      </c>
      <c r="D3261" t="s">
        <v>135</v>
      </c>
      <c r="E3261" t="s">
        <v>651</v>
      </c>
      <c r="F3261" s="4">
        <v>254</v>
      </c>
      <c r="G3261">
        <v>98</v>
      </c>
      <c r="H3261">
        <v>6.0306122448979602</v>
      </c>
      <c r="I3261">
        <v>251</v>
      </c>
      <c r="J3261">
        <v>5.35059760956175</v>
      </c>
      <c r="K3261">
        <v>12</v>
      </c>
      <c r="L3261">
        <v>4.7808764940239001E-2</v>
      </c>
      <c r="M3261">
        <v>96</v>
      </c>
      <c r="N3261">
        <v>2532.2991803278701</v>
      </c>
      <c r="O3261">
        <v>0.37795275590551197</v>
      </c>
      <c r="P3261">
        <v>126</v>
      </c>
      <c r="Q3261">
        <v>46.380952380952401</v>
      </c>
      <c r="R3261">
        <v>55</v>
      </c>
      <c r="S3261">
        <v>89.236363636363606</v>
      </c>
      <c r="T3261">
        <v>2</v>
      </c>
      <c r="U3261">
        <v>135.5</v>
      </c>
      <c r="V3261">
        <v>2</v>
      </c>
      <c r="W3261">
        <v>124.5</v>
      </c>
      <c r="X3261">
        <v>102</v>
      </c>
      <c r="Y3261">
        <v>120.362745098039</v>
      </c>
      <c r="Z3261">
        <v>68</v>
      </c>
      <c r="AA3261">
        <v>369.969696969697</v>
      </c>
      <c r="AB3261">
        <v>183</v>
      </c>
      <c r="AC3261">
        <v>137.38797814207601</v>
      </c>
      <c r="AD3261">
        <v>0.72047244094488205</v>
      </c>
      <c r="AE3261">
        <v>70</v>
      </c>
      <c r="AF3261">
        <v>89.5</v>
      </c>
      <c r="AG3261">
        <v>0.27559055118110198</v>
      </c>
      <c r="AH3261" s="4">
        <v>28</v>
      </c>
      <c r="AI3261">
        <v>0.42424242424242398</v>
      </c>
      <c r="AJ3261" s="4">
        <v>15</v>
      </c>
      <c r="AK3261">
        <v>0.22727272727272699</v>
      </c>
      <c r="AL3261" s="4">
        <v>36</v>
      </c>
      <c r="AM3261">
        <v>0.19672131147541</v>
      </c>
      <c r="AN3261" s="4">
        <v>24</v>
      </c>
      <c r="AO3261">
        <v>0.13114754098360701</v>
      </c>
      <c r="AP3261" s="4">
        <v>1</v>
      </c>
      <c r="AQ3261">
        <v>3.9370078740157497E-3</v>
      </c>
      <c r="AR3261" s="4">
        <v>0</v>
      </c>
      <c r="AS3261">
        <v>0</v>
      </c>
      <c r="AT3261" s="4">
        <v>3</v>
      </c>
      <c r="AU3261" s="4">
        <v>0</v>
      </c>
      <c r="AV3261" s="4">
        <v>3</v>
      </c>
      <c r="AW3261">
        <v>1.83211678832117</v>
      </c>
      <c r="AX3261" s="4">
        <f t="shared" si="50"/>
        <v>138.63745019920302</v>
      </c>
      <c r="AY3261" s="4">
        <v>1</v>
      </c>
      <c r="AZ3261" s="4">
        <v>15</v>
      </c>
    </row>
    <row r="3262" spans="1:52" x14ac:dyDescent="0.25">
      <c r="A3262" s="4">
        <v>2017</v>
      </c>
      <c r="B3262" s="4" t="s">
        <v>533</v>
      </c>
      <c r="C3262" t="s">
        <v>116</v>
      </c>
      <c r="D3262" t="s">
        <v>137</v>
      </c>
      <c r="E3262" t="s">
        <v>653</v>
      </c>
      <c r="F3262" s="4">
        <v>206</v>
      </c>
      <c r="G3262">
        <v>79</v>
      </c>
      <c r="H3262">
        <v>5.1139240506329102</v>
      </c>
      <c r="I3262">
        <v>206</v>
      </c>
      <c r="J3262">
        <v>4.3737864077669899</v>
      </c>
      <c r="K3262">
        <v>0</v>
      </c>
      <c r="L3262">
        <v>0</v>
      </c>
      <c r="M3262">
        <v>71</v>
      </c>
      <c r="N3262">
        <v>2078.6577540107</v>
      </c>
      <c r="O3262">
        <v>0.34466019417475702</v>
      </c>
      <c r="P3262">
        <v>88</v>
      </c>
      <c r="Q3262">
        <v>35.306818181818201</v>
      </c>
      <c r="R3262">
        <v>39</v>
      </c>
      <c r="S3262">
        <v>100.820512820513</v>
      </c>
      <c r="T3262">
        <v>0</v>
      </c>
      <c r="U3262">
        <v>0</v>
      </c>
      <c r="V3262">
        <v>0</v>
      </c>
      <c r="W3262">
        <v>0</v>
      </c>
      <c r="X3262">
        <v>162</v>
      </c>
      <c r="Y3262">
        <v>76.790123456790099</v>
      </c>
      <c r="Z3262">
        <v>38</v>
      </c>
      <c r="AA3262">
        <v>335.02631578947398</v>
      </c>
      <c r="AB3262">
        <v>168</v>
      </c>
      <c r="AC3262">
        <v>98.2083333333333</v>
      </c>
      <c r="AD3262">
        <v>0.81553398058252402</v>
      </c>
      <c r="AE3262">
        <v>67</v>
      </c>
      <c r="AF3262">
        <v>57.089552238806</v>
      </c>
      <c r="AG3262">
        <v>0.32524271844660202</v>
      </c>
      <c r="AH3262" s="4">
        <v>23</v>
      </c>
      <c r="AI3262">
        <v>0.60526315789473695</v>
      </c>
      <c r="AJ3262" s="4">
        <v>9</v>
      </c>
      <c r="AK3262">
        <v>0.23684210526315799</v>
      </c>
      <c r="AL3262" s="4">
        <v>26</v>
      </c>
      <c r="AM3262">
        <v>0.15476190476190499</v>
      </c>
      <c r="AN3262" s="4">
        <v>10</v>
      </c>
      <c r="AO3262">
        <v>5.95238095238095E-2</v>
      </c>
      <c r="AP3262" s="4">
        <v>4</v>
      </c>
      <c r="AQ3262">
        <v>1.94174757281553E-2</v>
      </c>
      <c r="AR3262" s="4">
        <v>0</v>
      </c>
      <c r="AS3262">
        <v>0</v>
      </c>
      <c r="AT3262" s="4">
        <v>0</v>
      </c>
      <c r="AU3262" s="4">
        <v>0</v>
      </c>
      <c r="AV3262" s="4">
        <v>6</v>
      </c>
      <c r="AW3262">
        <v>1.7457627118644099</v>
      </c>
      <c r="AX3262" s="4">
        <f t="shared" si="50"/>
        <v>117.99999999999979</v>
      </c>
      <c r="AY3262" s="4">
        <v>0</v>
      </c>
      <c r="AZ3262" s="4">
        <v>0</v>
      </c>
    </row>
    <row r="3263" spans="1:52" x14ac:dyDescent="0.25">
      <c r="A3263" s="4">
        <v>2017</v>
      </c>
      <c r="B3263" s="4" t="s">
        <v>533</v>
      </c>
      <c r="C3263" t="s">
        <v>116</v>
      </c>
      <c r="D3263" t="s">
        <v>448</v>
      </c>
      <c r="E3263" t="s">
        <v>945</v>
      </c>
      <c r="F3263" s="4">
        <v>1</v>
      </c>
      <c r="G3263">
        <v>0</v>
      </c>
      <c r="H3263">
        <v>0</v>
      </c>
      <c r="I3263">
        <v>1</v>
      </c>
      <c r="J3263">
        <v>2</v>
      </c>
      <c r="K3263">
        <v>0</v>
      </c>
      <c r="L3263">
        <v>0</v>
      </c>
      <c r="M3263">
        <v>0</v>
      </c>
      <c r="N3263">
        <v>-134</v>
      </c>
      <c r="O3263">
        <v>0</v>
      </c>
      <c r="P3263">
        <v>1</v>
      </c>
      <c r="Q3263">
        <v>4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619</v>
      </c>
      <c r="AD3263">
        <v>1</v>
      </c>
      <c r="AE3263">
        <v>0</v>
      </c>
      <c r="AF3263">
        <v>0</v>
      </c>
      <c r="AG3263">
        <v>0</v>
      </c>
      <c r="AH3263" s="4">
        <v>0</v>
      </c>
      <c r="AI3263">
        <v>0</v>
      </c>
      <c r="AJ3263" s="4">
        <v>0</v>
      </c>
      <c r="AK3263">
        <v>0</v>
      </c>
      <c r="AL3263" s="4">
        <v>0</v>
      </c>
      <c r="AM3263">
        <v>0</v>
      </c>
      <c r="AN3263" s="4">
        <v>1</v>
      </c>
      <c r="AO3263">
        <v>1</v>
      </c>
      <c r="AP3263" s="4">
        <v>0</v>
      </c>
      <c r="AQ3263">
        <v>0</v>
      </c>
      <c r="AR3263" s="4">
        <v>0</v>
      </c>
      <c r="AS3263">
        <v>0</v>
      </c>
      <c r="AT3263" s="4">
        <v>0</v>
      </c>
      <c r="AU3263" s="4">
        <v>0</v>
      </c>
      <c r="AV3263" s="4">
        <v>0</v>
      </c>
      <c r="AW3263">
        <v>1</v>
      </c>
      <c r="AX3263" s="4">
        <f t="shared" si="50"/>
        <v>1</v>
      </c>
      <c r="AY3263" s="4">
        <v>0</v>
      </c>
      <c r="AZ3263" s="4">
        <v>0</v>
      </c>
    </row>
    <row r="3264" spans="1:52" x14ac:dyDescent="0.25">
      <c r="A3264" s="4">
        <v>2017</v>
      </c>
      <c r="B3264" s="4" t="s">
        <v>533</v>
      </c>
      <c r="C3264" t="s">
        <v>116</v>
      </c>
      <c r="D3264" t="s">
        <v>120</v>
      </c>
      <c r="E3264" t="s">
        <v>636</v>
      </c>
      <c r="F3264" s="4">
        <v>411</v>
      </c>
      <c r="G3264">
        <v>154</v>
      </c>
      <c r="H3264">
        <v>5.1298701298701301</v>
      </c>
      <c r="I3264">
        <v>410</v>
      </c>
      <c r="J3264">
        <v>6.5804878048780502</v>
      </c>
      <c r="K3264">
        <v>20</v>
      </c>
      <c r="L3264">
        <v>4.8780487804878002E-2</v>
      </c>
      <c r="M3264">
        <v>263</v>
      </c>
      <c r="N3264">
        <v>2184.8498498498502</v>
      </c>
      <c r="O3264">
        <v>0.63990267639902698</v>
      </c>
      <c r="P3264">
        <v>373</v>
      </c>
      <c r="Q3264">
        <v>20.978552278820398</v>
      </c>
      <c r="R3264">
        <v>144</v>
      </c>
      <c r="S3264">
        <v>97.4861111111111</v>
      </c>
      <c r="T3264">
        <v>1</v>
      </c>
      <c r="U3264">
        <v>38</v>
      </c>
      <c r="V3264">
        <v>1</v>
      </c>
      <c r="W3264">
        <v>754</v>
      </c>
      <c r="X3264">
        <v>156</v>
      </c>
      <c r="Y3264">
        <v>127.564102564103</v>
      </c>
      <c r="Z3264">
        <v>210</v>
      </c>
      <c r="AA3264">
        <v>365.65326633165802</v>
      </c>
      <c r="AB3264">
        <v>200</v>
      </c>
      <c r="AC3264">
        <v>203.92696629213501</v>
      </c>
      <c r="AD3264">
        <v>0.43309002433089999</v>
      </c>
      <c r="AE3264">
        <v>17</v>
      </c>
      <c r="AF3264">
        <v>106.17647058823501</v>
      </c>
      <c r="AG3264">
        <v>4.1362530413625302E-2</v>
      </c>
      <c r="AH3264" s="4">
        <v>127</v>
      </c>
      <c r="AI3264">
        <v>0.638190954773869</v>
      </c>
      <c r="AJ3264" s="4">
        <v>62</v>
      </c>
      <c r="AK3264">
        <v>0.31155778894472402</v>
      </c>
      <c r="AL3264" s="4">
        <v>71</v>
      </c>
      <c r="AM3264">
        <v>0.398876404494382</v>
      </c>
      <c r="AN3264" s="4">
        <v>16</v>
      </c>
      <c r="AO3264">
        <v>8.98876404494382E-2</v>
      </c>
      <c r="AP3264" s="4">
        <v>5</v>
      </c>
      <c r="AQ3264">
        <v>1.21654501216545E-2</v>
      </c>
      <c r="AR3264" s="4">
        <v>0</v>
      </c>
      <c r="AS3264">
        <v>0</v>
      </c>
      <c r="AT3264" s="4">
        <v>1</v>
      </c>
      <c r="AU3264" s="4">
        <v>0</v>
      </c>
      <c r="AV3264" s="4">
        <v>6</v>
      </c>
      <c r="AW3264">
        <v>3.0370370370370399</v>
      </c>
      <c r="AX3264" s="4">
        <f t="shared" si="50"/>
        <v>135.3292682926828</v>
      </c>
      <c r="AY3264" s="4">
        <v>0</v>
      </c>
      <c r="AZ3264" s="4">
        <v>0</v>
      </c>
    </row>
    <row r="3265" spans="1:52" x14ac:dyDescent="0.25">
      <c r="A3265" s="4">
        <v>2017</v>
      </c>
      <c r="B3265" s="4" t="s">
        <v>533</v>
      </c>
      <c r="C3265" t="s">
        <v>116</v>
      </c>
      <c r="D3265" t="s">
        <v>127</v>
      </c>
      <c r="E3265" t="s">
        <v>643</v>
      </c>
      <c r="F3265" s="4">
        <v>270</v>
      </c>
      <c r="G3265">
        <v>88</v>
      </c>
      <c r="H3265">
        <v>6.25</v>
      </c>
      <c r="I3265">
        <v>270</v>
      </c>
      <c r="J3265">
        <v>7.1703703703703701</v>
      </c>
      <c r="K3265">
        <v>14</v>
      </c>
      <c r="L3265">
        <v>5.1851851851851899E-2</v>
      </c>
      <c r="M3265">
        <v>175</v>
      </c>
      <c r="N3265">
        <v>2614.66222222222</v>
      </c>
      <c r="O3265">
        <v>0.64814814814814803</v>
      </c>
      <c r="P3265">
        <v>47</v>
      </c>
      <c r="Q3265">
        <v>56.914893617021299</v>
      </c>
      <c r="R3265">
        <v>79</v>
      </c>
      <c r="S3265">
        <v>68.936708860759495</v>
      </c>
      <c r="T3265">
        <v>32</v>
      </c>
      <c r="U3265">
        <v>145.5625</v>
      </c>
      <c r="V3265">
        <v>32</v>
      </c>
      <c r="W3265">
        <v>105.15625</v>
      </c>
      <c r="X3265">
        <v>225</v>
      </c>
      <c r="Y3265">
        <v>101.955555555556</v>
      </c>
      <c r="Z3265">
        <v>33</v>
      </c>
      <c r="AA3265">
        <v>427.42424242424198</v>
      </c>
      <c r="AB3265">
        <v>237</v>
      </c>
      <c r="AC3265">
        <v>135.24568965517199</v>
      </c>
      <c r="AD3265">
        <v>0.85925925925925895</v>
      </c>
      <c r="AE3265">
        <v>51</v>
      </c>
      <c r="AF3265">
        <v>56.7843137254902</v>
      </c>
      <c r="AG3265">
        <v>0.18888888888888899</v>
      </c>
      <c r="AH3265" s="4">
        <v>22</v>
      </c>
      <c r="AI3265">
        <v>0.66666666666666696</v>
      </c>
      <c r="AJ3265" s="4">
        <v>9</v>
      </c>
      <c r="AK3265">
        <v>0.27272727272727298</v>
      </c>
      <c r="AL3265" s="4">
        <v>60</v>
      </c>
      <c r="AM3265">
        <v>0.25862068965517199</v>
      </c>
      <c r="AN3265" s="4">
        <v>22</v>
      </c>
      <c r="AO3265">
        <v>9.4827586206896505E-2</v>
      </c>
      <c r="AP3265" s="4">
        <v>3</v>
      </c>
      <c r="AQ3265">
        <v>1.1111111111111099E-2</v>
      </c>
      <c r="AR3265" s="4">
        <v>0</v>
      </c>
      <c r="AS3265">
        <v>0</v>
      </c>
      <c r="AT3265" s="4">
        <v>0</v>
      </c>
      <c r="AU3265" s="4">
        <v>0</v>
      </c>
      <c r="AV3265" s="4">
        <v>6</v>
      </c>
      <c r="AW3265">
        <v>1.98529411764706</v>
      </c>
      <c r="AX3265" s="4">
        <f t="shared" si="50"/>
        <v>135.99999999999991</v>
      </c>
      <c r="AY3265" s="4">
        <v>0</v>
      </c>
      <c r="AZ3265" s="4">
        <v>0</v>
      </c>
    </row>
    <row r="3266" spans="1:52" x14ac:dyDescent="0.25">
      <c r="A3266" s="4">
        <v>2017</v>
      </c>
      <c r="B3266" s="4" t="s">
        <v>533</v>
      </c>
      <c r="C3266" t="s">
        <v>116</v>
      </c>
      <c r="D3266" t="s">
        <v>138</v>
      </c>
      <c r="E3266" t="s">
        <v>654</v>
      </c>
      <c r="F3266" s="4">
        <v>232</v>
      </c>
      <c r="G3266">
        <v>71</v>
      </c>
      <c r="H3266">
        <v>10.1408450704225</v>
      </c>
      <c r="I3266">
        <v>230</v>
      </c>
      <c r="J3266">
        <v>6.2347826086956504</v>
      </c>
      <c r="K3266">
        <v>6</v>
      </c>
      <c r="L3266">
        <v>2.6086956521739101E-2</v>
      </c>
      <c r="M3266">
        <v>99</v>
      </c>
      <c r="N3266">
        <v>1637.05555555556</v>
      </c>
      <c r="O3266">
        <v>0.42672413793103497</v>
      </c>
      <c r="P3266">
        <v>108</v>
      </c>
      <c r="Q3266">
        <v>35.898148148148103</v>
      </c>
      <c r="R3266">
        <v>45</v>
      </c>
      <c r="S3266">
        <v>160.73333333333301</v>
      </c>
      <c r="T3266">
        <v>20</v>
      </c>
      <c r="U3266">
        <v>214.05</v>
      </c>
      <c r="V3266">
        <v>14</v>
      </c>
      <c r="W3266">
        <v>128.71428571428601</v>
      </c>
      <c r="X3266">
        <v>143</v>
      </c>
      <c r="Y3266">
        <v>115.195804195804</v>
      </c>
      <c r="Z3266">
        <v>50</v>
      </c>
      <c r="AA3266">
        <v>377.28571428571399</v>
      </c>
      <c r="AB3266">
        <v>181</v>
      </c>
      <c r="AC3266">
        <v>146.546961325967</v>
      </c>
      <c r="AD3266">
        <v>0.78017241379310298</v>
      </c>
      <c r="AE3266">
        <v>64</v>
      </c>
      <c r="AF3266">
        <v>116.5</v>
      </c>
      <c r="AG3266">
        <v>0.27586206896551702</v>
      </c>
      <c r="AH3266" s="4">
        <v>31</v>
      </c>
      <c r="AI3266">
        <v>0.63265306122449005</v>
      </c>
      <c r="AJ3266" s="4">
        <v>12</v>
      </c>
      <c r="AK3266">
        <v>0.24489795918367299</v>
      </c>
      <c r="AL3266" s="4">
        <v>47</v>
      </c>
      <c r="AM3266">
        <v>0.25966850828729299</v>
      </c>
      <c r="AN3266" s="4">
        <v>10</v>
      </c>
      <c r="AO3266">
        <v>5.5248618784530398E-2</v>
      </c>
      <c r="AP3266" s="4">
        <v>4</v>
      </c>
      <c r="AQ3266">
        <v>1.72413793103448E-2</v>
      </c>
      <c r="AR3266" s="4">
        <v>0</v>
      </c>
      <c r="AS3266">
        <v>0</v>
      </c>
      <c r="AT3266" s="4">
        <v>1</v>
      </c>
      <c r="AU3266" s="4">
        <v>0</v>
      </c>
      <c r="AV3266" s="4">
        <v>5</v>
      </c>
      <c r="AW3266">
        <v>1.75</v>
      </c>
      <c r="AX3266" s="4">
        <f t="shared" si="50"/>
        <v>132.57142857142858</v>
      </c>
      <c r="AY3266" s="4">
        <v>17</v>
      </c>
      <c r="AZ3266" s="4">
        <v>4.2666666666666702</v>
      </c>
    </row>
    <row r="3267" spans="1:52" x14ac:dyDescent="0.25">
      <c r="A3267" s="4">
        <v>2017</v>
      </c>
      <c r="B3267" s="4" t="s">
        <v>533</v>
      </c>
      <c r="C3267" t="s">
        <v>116</v>
      </c>
      <c r="D3267" t="s">
        <v>139</v>
      </c>
      <c r="E3267" t="s">
        <v>655</v>
      </c>
      <c r="F3267" s="4">
        <v>38</v>
      </c>
      <c r="G3267">
        <v>16</v>
      </c>
      <c r="H3267">
        <v>7.75</v>
      </c>
      <c r="I3267">
        <v>38</v>
      </c>
      <c r="J3267">
        <v>5.5789473684210504</v>
      </c>
      <c r="K3267">
        <v>2</v>
      </c>
      <c r="L3267">
        <v>5.2631578947368397E-2</v>
      </c>
      <c r="M3267">
        <v>15</v>
      </c>
      <c r="N3267">
        <v>1304</v>
      </c>
      <c r="O3267">
        <v>0.394736842105263</v>
      </c>
      <c r="P3267">
        <v>21</v>
      </c>
      <c r="Q3267">
        <v>13.523809523809501</v>
      </c>
      <c r="R3267">
        <v>8</v>
      </c>
      <c r="S3267">
        <v>50.5</v>
      </c>
      <c r="T3267">
        <v>2</v>
      </c>
      <c r="U3267">
        <v>173</v>
      </c>
      <c r="V3267">
        <v>2</v>
      </c>
      <c r="W3267">
        <v>231.5</v>
      </c>
      <c r="X3267">
        <v>26</v>
      </c>
      <c r="Y3267">
        <v>74.692307692307693</v>
      </c>
      <c r="Z3267">
        <v>7</v>
      </c>
      <c r="AA3267">
        <v>341.28571428571399</v>
      </c>
      <c r="AB3267">
        <v>31</v>
      </c>
      <c r="AC3267">
        <v>77.419354838709694</v>
      </c>
      <c r="AD3267">
        <v>0.81578947368421095</v>
      </c>
      <c r="AE3267">
        <v>17</v>
      </c>
      <c r="AF3267">
        <v>19.117647058823501</v>
      </c>
      <c r="AG3267">
        <v>0.44736842105263203</v>
      </c>
      <c r="AH3267" s="4">
        <v>1</v>
      </c>
      <c r="AI3267">
        <v>0.14285714285714299</v>
      </c>
      <c r="AJ3267" s="4">
        <v>1</v>
      </c>
      <c r="AK3267">
        <v>0.14285714285714299</v>
      </c>
      <c r="AL3267" s="4">
        <v>7</v>
      </c>
      <c r="AM3267">
        <v>0.225806451612903</v>
      </c>
      <c r="AN3267" s="4">
        <v>0</v>
      </c>
      <c r="AO3267">
        <v>0</v>
      </c>
      <c r="AP3267" s="4">
        <v>0</v>
      </c>
      <c r="AQ3267">
        <v>0</v>
      </c>
      <c r="AR3267" s="4">
        <v>0</v>
      </c>
      <c r="AS3267">
        <v>0</v>
      </c>
      <c r="AT3267" s="4">
        <v>0</v>
      </c>
      <c r="AU3267" s="4">
        <v>0</v>
      </c>
      <c r="AV3267" s="4">
        <v>0</v>
      </c>
      <c r="AW3267">
        <v>1.9</v>
      </c>
      <c r="AX3267" s="4">
        <f t="shared" ref="AX3267:AX3330" si="51">IF(ISERROR(F3267/AW3267),0,F3267/AW3267)</f>
        <v>20</v>
      </c>
      <c r="AY3267" s="4">
        <v>0</v>
      </c>
      <c r="AZ3267" s="4">
        <v>0</v>
      </c>
    </row>
    <row r="3268" spans="1:52" x14ac:dyDescent="0.25">
      <c r="A3268" s="4">
        <v>2017</v>
      </c>
      <c r="B3268" s="4" t="s">
        <v>533</v>
      </c>
      <c r="C3268" t="s">
        <v>116</v>
      </c>
      <c r="D3268" t="s">
        <v>133</v>
      </c>
      <c r="E3268" t="s">
        <v>649</v>
      </c>
      <c r="F3268" s="4">
        <v>167</v>
      </c>
      <c r="G3268">
        <v>72</v>
      </c>
      <c r="H3268">
        <v>11.7361111111111</v>
      </c>
      <c r="I3268">
        <v>167</v>
      </c>
      <c r="J3268">
        <v>8.4670658682634699</v>
      </c>
      <c r="K3268">
        <v>2</v>
      </c>
      <c r="L3268">
        <v>1.19760479041916E-2</v>
      </c>
      <c r="M3268">
        <v>77</v>
      </c>
      <c r="N3268">
        <v>2262.8630136986299</v>
      </c>
      <c r="O3268">
        <v>0.46107784431137699</v>
      </c>
      <c r="P3268">
        <v>154</v>
      </c>
      <c r="Q3268">
        <v>25.675324675324699</v>
      </c>
      <c r="R3268">
        <v>50</v>
      </c>
      <c r="S3268">
        <v>138.84</v>
      </c>
      <c r="T3268">
        <v>1</v>
      </c>
      <c r="U3268">
        <v>131</v>
      </c>
      <c r="V3268">
        <v>1</v>
      </c>
      <c r="W3268">
        <v>205</v>
      </c>
      <c r="X3268">
        <v>0</v>
      </c>
      <c r="Y3268">
        <v>0</v>
      </c>
      <c r="Z3268">
        <v>101</v>
      </c>
      <c r="AA3268">
        <v>368.33673469387799</v>
      </c>
      <c r="AB3268">
        <v>66</v>
      </c>
      <c r="AC3268">
        <v>223.75384615384601</v>
      </c>
      <c r="AD3268">
        <v>0.389221556886228</v>
      </c>
      <c r="AE3268">
        <v>7</v>
      </c>
      <c r="AF3268">
        <v>196.857142857143</v>
      </c>
      <c r="AG3268">
        <v>4.1916167664670698E-2</v>
      </c>
      <c r="AH3268" s="4">
        <v>60</v>
      </c>
      <c r="AI3268">
        <v>0.61224489795918402</v>
      </c>
      <c r="AJ3268" s="4">
        <v>27</v>
      </c>
      <c r="AK3268">
        <v>0.27551020408163301</v>
      </c>
      <c r="AL3268" s="4">
        <v>22</v>
      </c>
      <c r="AM3268">
        <v>0.33846153846153898</v>
      </c>
      <c r="AN3268" s="4">
        <v>6</v>
      </c>
      <c r="AO3268">
        <v>9.2307692307692299E-2</v>
      </c>
      <c r="AP3268" s="4">
        <v>1</v>
      </c>
      <c r="AQ3268">
        <v>5.9880239520958096E-3</v>
      </c>
      <c r="AR3268" s="4">
        <v>2</v>
      </c>
      <c r="AS3268">
        <v>1.19760479041916E-2</v>
      </c>
      <c r="AT3268" s="4">
        <v>0</v>
      </c>
      <c r="AU3268" s="4">
        <v>0</v>
      </c>
      <c r="AV3268" s="4">
        <v>7</v>
      </c>
      <c r="AW3268">
        <v>2.4202898550724599</v>
      </c>
      <c r="AX3268" s="4">
        <f t="shared" si="51"/>
        <v>69.000000000000114</v>
      </c>
      <c r="AY3268" s="4">
        <v>1</v>
      </c>
      <c r="AZ3268" s="4">
        <v>0</v>
      </c>
    </row>
    <row r="3269" spans="1:52" x14ac:dyDescent="0.25">
      <c r="A3269" s="4">
        <v>2017</v>
      </c>
      <c r="B3269" s="4" t="s">
        <v>533</v>
      </c>
      <c r="C3269" t="s">
        <v>116</v>
      </c>
      <c r="D3269" t="s">
        <v>340</v>
      </c>
      <c r="E3269" t="s">
        <v>733</v>
      </c>
      <c r="F3269" s="4">
        <v>48</v>
      </c>
      <c r="G3269">
        <v>27</v>
      </c>
      <c r="H3269">
        <v>10.814814814814801</v>
      </c>
      <c r="I3269">
        <v>48</v>
      </c>
      <c r="J3269">
        <v>9</v>
      </c>
      <c r="K3269">
        <v>0</v>
      </c>
      <c r="L3269">
        <v>0</v>
      </c>
      <c r="M3269">
        <v>2</v>
      </c>
      <c r="N3269">
        <v>295.276595744681</v>
      </c>
      <c r="O3269">
        <v>4.1666666666666699E-2</v>
      </c>
      <c r="P3269">
        <v>42</v>
      </c>
      <c r="Q3269">
        <v>19.476190476190499</v>
      </c>
      <c r="R3269">
        <v>18</v>
      </c>
      <c r="S3269">
        <v>146.277777777778</v>
      </c>
      <c r="T3269">
        <v>0</v>
      </c>
      <c r="U3269">
        <v>0</v>
      </c>
      <c r="V3269">
        <v>0</v>
      </c>
      <c r="W3269">
        <v>0</v>
      </c>
      <c r="X3269">
        <v>29</v>
      </c>
      <c r="Y3269">
        <v>135.48275862068999</v>
      </c>
      <c r="Z3269">
        <v>17</v>
      </c>
      <c r="AA3269">
        <v>371.23529411764702</v>
      </c>
      <c r="AB3269">
        <v>31</v>
      </c>
      <c r="AC3269">
        <v>196.322580645161</v>
      </c>
      <c r="AD3269">
        <v>0.64583333333333304</v>
      </c>
      <c r="AE3269">
        <v>1</v>
      </c>
      <c r="AF3269">
        <v>209</v>
      </c>
      <c r="AG3269">
        <v>2.0833333333333301E-2</v>
      </c>
      <c r="AH3269" s="4">
        <v>11</v>
      </c>
      <c r="AI3269">
        <v>0.64705882352941202</v>
      </c>
      <c r="AJ3269" s="4">
        <v>4</v>
      </c>
      <c r="AK3269">
        <v>0.23529411764705899</v>
      </c>
      <c r="AL3269" s="4">
        <v>10</v>
      </c>
      <c r="AM3269">
        <v>0.32258064516128998</v>
      </c>
      <c r="AN3269" s="4">
        <v>1</v>
      </c>
      <c r="AO3269">
        <v>3.2258064516128997E-2</v>
      </c>
      <c r="AP3269" s="4">
        <v>0</v>
      </c>
      <c r="AQ3269">
        <v>0</v>
      </c>
      <c r="AR3269" s="4">
        <v>0</v>
      </c>
      <c r="AS3269">
        <v>0</v>
      </c>
      <c r="AT3269" s="4">
        <v>0</v>
      </c>
      <c r="AU3269" s="4">
        <v>0</v>
      </c>
      <c r="AV3269" s="4">
        <v>0</v>
      </c>
      <c r="AW3269">
        <v>2.0869565217391299</v>
      </c>
      <c r="AX3269" s="4">
        <f t="shared" si="51"/>
        <v>23.000000000000007</v>
      </c>
      <c r="AY3269" s="4">
        <v>0</v>
      </c>
      <c r="AZ3269" s="4">
        <v>0</v>
      </c>
    </row>
    <row r="3270" spans="1:52" x14ac:dyDescent="0.25">
      <c r="A3270" s="4">
        <v>2017</v>
      </c>
      <c r="B3270" s="4" t="s">
        <v>533</v>
      </c>
      <c r="C3270" t="s">
        <v>116</v>
      </c>
      <c r="D3270" t="s">
        <v>367</v>
      </c>
      <c r="E3270" t="s">
        <v>866</v>
      </c>
      <c r="F3270" s="4">
        <v>53</v>
      </c>
      <c r="G3270">
        <v>22</v>
      </c>
      <c r="H3270">
        <v>13.409090909090899</v>
      </c>
      <c r="I3270">
        <v>52</v>
      </c>
      <c r="J3270">
        <v>8.0961538461538503</v>
      </c>
      <c r="K3270">
        <v>0</v>
      </c>
      <c r="L3270">
        <v>0</v>
      </c>
      <c r="M3270">
        <v>10</v>
      </c>
      <c r="N3270">
        <v>289.142857142857</v>
      </c>
      <c r="O3270">
        <v>0.18867924528301899</v>
      </c>
      <c r="P3270">
        <v>51</v>
      </c>
      <c r="Q3270">
        <v>20.705882352941199</v>
      </c>
      <c r="R3270">
        <v>17</v>
      </c>
      <c r="S3270">
        <v>124.35294117647101</v>
      </c>
      <c r="T3270">
        <v>1</v>
      </c>
      <c r="U3270">
        <v>186</v>
      </c>
      <c r="V3270">
        <v>1</v>
      </c>
      <c r="W3270">
        <v>5</v>
      </c>
      <c r="X3270">
        <v>10</v>
      </c>
      <c r="Y3270">
        <v>124.9</v>
      </c>
      <c r="Z3270">
        <v>26</v>
      </c>
      <c r="AA3270">
        <v>352.461538461538</v>
      </c>
      <c r="AB3270">
        <v>26</v>
      </c>
      <c r="AC3270">
        <v>205.68</v>
      </c>
      <c r="AD3270">
        <v>0.47169811320754701</v>
      </c>
      <c r="AE3270">
        <v>0</v>
      </c>
      <c r="AF3270">
        <v>0</v>
      </c>
      <c r="AG3270">
        <v>0</v>
      </c>
      <c r="AH3270" s="4">
        <v>13</v>
      </c>
      <c r="AI3270">
        <v>0.5</v>
      </c>
      <c r="AJ3270" s="4">
        <v>8</v>
      </c>
      <c r="AK3270">
        <v>0.30769230769230799</v>
      </c>
      <c r="AL3270" s="4">
        <v>6</v>
      </c>
      <c r="AM3270">
        <v>0.24</v>
      </c>
      <c r="AN3270" s="4">
        <v>5</v>
      </c>
      <c r="AO3270">
        <v>0.2</v>
      </c>
      <c r="AP3270" s="4">
        <v>0</v>
      </c>
      <c r="AQ3270">
        <v>0</v>
      </c>
      <c r="AR3270" s="4">
        <v>1</v>
      </c>
      <c r="AS3270">
        <v>1.88679245283019E-2</v>
      </c>
      <c r="AT3270" s="4">
        <v>1</v>
      </c>
      <c r="AU3270" s="4">
        <v>0</v>
      </c>
      <c r="AV3270" s="4">
        <v>1</v>
      </c>
      <c r="AW3270">
        <v>1.7931034482758601</v>
      </c>
      <c r="AX3270" s="4">
        <f t="shared" si="51"/>
        <v>29.557692307692339</v>
      </c>
      <c r="AY3270" s="4">
        <v>0</v>
      </c>
      <c r="AZ3270" s="4">
        <v>0</v>
      </c>
    </row>
    <row r="3271" spans="1:52" x14ac:dyDescent="0.25">
      <c r="A3271" s="4">
        <v>2017</v>
      </c>
      <c r="B3271" s="4" t="s">
        <v>533</v>
      </c>
      <c r="C3271" t="s">
        <v>116</v>
      </c>
      <c r="D3271" t="s">
        <v>370</v>
      </c>
      <c r="E3271" t="s">
        <v>869</v>
      </c>
      <c r="F3271" s="4">
        <v>19</v>
      </c>
      <c r="G3271">
        <v>6</v>
      </c>
      <c r="H3271">
        <v>2.8333333333333299</v>
      </c>
      <c r="I3271">
        <v>19</v>
      </c>
      <c r="J3271">
        <v>5</v>
      </c>
      <c r="K3271">
        <v>2</v>
      </c>
      <c r="L3271">
        <v>0.105263157894737</v>
      </c>
      <c r="M3271">
        <v>1</v>
      </c>
      <c r="N3271">
        <v>87.7777777777778</v>
      </c>
      <c r="O3271">
        <v>5.2631578947368397E-2</v>
      </c>
      <c r="P3271">
        <v>3</v>
      </c>
      <c r="Q3271">
        <v>10.6666666666667</v>
      </c>
      <c r="R3271">
        <v>1</v>
      </c>
      <c r="S3271">
        <v>8</v>
      </c>
      <c r="T3271">
        <v>0</v>
      </c>
      <c r="U3271">
        <v>0</v>
      </c>
      <c r="V3271">
        <v>0</v>
      </c>
      <c r="W3271">
        <v>0</v>
      </c>
      <c r="X3271">
        <v>15</v>
      </c>
      <c r="Y3271">
        <v>7.7333333333333298</v>
      </c>
      <c r="Z3271">
        <v>0</v>
      </c>
      <c r="AA3271">
        <v>0</v>
      </c>
      <c r="AB3271">
        <v>19</v>
      </c>
      <c r="AC3271">
        <v>25.1666666666667</v>
      </c>
      <c r="AD3271">
        <v>0.94736842105263197</v>
      </c>
      <c r="AE3271">
        <v>14</v>
      </c>
      <c r="AF3271">
        <v>24.6428571428571</v>
      </c>
      <c r="AG3271">
        <v>0.73684210526315796</v>
      </c>
      <c r="AH3271" s="4">
        <v>0</v>
      </c>
      <c r="AI3271">
        <v>0</v>
      </c>
      <c r="AJ3271" s="4">
        <v>0</v>
      </c>
      <c r="AK3271">
        <v>0</v>
      </c>
      <c r="AL3271" s="4">
        <v>0</v>
      </c>
      <c r="AM3271">
        <v>0</v>
      </c>
      <c r="AN3271" s="4">
        <v>0</v>
      </c>
      <c r="AO3271">
        <v>0</v>
      </c>
      <c r="AP3271" s="4">
        <v>0</v>
      </c>
      <c r="AQ3271">
        <v>0</v>
      </c>
      <c r="AR3271" s="4">
        <v>0</v>
      </c>
      <c r="AS3271">
        <v>0</v>
      </c>
      <c r="AT3271" s="4">
        <v>0</v>
      </c>
      <c r="AU3271" s="4">
        <v>0</v>
      </c>
      <c r="AV3271" s="4">
        <v>0</v>
      </c>
      <c r="AW3271">
        <v>1.5833333333333299</v>
      </c>
      <c r="AX3271" s="4">
        <f t="shared" si="51"/>
        <v>12.000000000000027</v>
      </c>
      <c r="AY3271" s="4">
        <v>0</v>
      </c>
      <c r="AZ3271" s="4">
        <v>0</v>
      </c>
    </row>
    <row r="3272" spans="1:52" x14ac:dyDescent="0.25">
      <c r="A3272" s="4">
        <v>2017</v>
      </c>
      <c r="B3272" s="4" t="s">
        <v>533</v>
      </c>
      <c r="C3272" t="s">
        <v>116</v>
      </c>
      <c r="D3272" t="s">
        <v>415</v>
      </c>
      <c r="E3272" t="s">
        <v>911</v>
      </c>
      <c r="F3272" s="4">
        <v>48</v>
      </c>
      <c r="G3272">
        <v>20</v>
      </c>
      <c r="H3272">
        <v>11.4</v>
      </c>
      <c r="I3272">
        <v>48</v>
      </c>
      <c r="J3272">
        <v>6.6875</v>
      </c>
      <c r="K3272">
        <v>6</v>
      </c>
      <c r="L3272">
        <v>0.125</v>
      </c>
      <c r="M3272">
        <v>1</v>
      </c>
      <c r="N3272">
        <v>12.2340425531915</v>
      </c>
      <c r="O3272">
        <v>2.0833333333333301E-2</v>
      </c>
      <c r="P3272">
        <v>48</v>
      </c>
      <c r="Q3272">
        <v>9.9583333333333304</v>
      </c>
      <c r="R3272">
        <v>20</v>
      </c>
      <c r="S3272">
        <v>185.4</v>
      </c>
      <c r="T3272">
        <v>18</v>
      </c>
      <c r="U3272">
        <v>171.333333333333</v>
      </c>
      <c r="V3272">
        <v>16</v>
      </c>
      <c r="W3272">
        <v>78.125</v>
      </c>
      <c r="X3272">
        <v>14</v>
      </c>
      <c r="Y3272">
        <v>144.92857142857099</v>
      </c>
      <c r="Z3272">
        <v>34</v>
      </c>
      <c r="AA3272">
        <v>357.67647058823502</v>
      </c>
      <c r="AB3272">
        <v>14</v>
      </c>
      <c r="AC3272">
        <v>198.21428571428601</v>
      </c>
      <c r="AD3272">
        <v>0.29166666666666702</v>
      </c>
      <c r="AE3272">
        <v>1</v>
      </c>
      <c r="AF3272">
        <v>95</v>
      </c>
      <c r="AG3272">
        <v>2.0833333333333301E-2</v>
      </c>
      <c r="AH3272" s="4">
        <v>16</v>
      </c>
      <c r="AI3272">
        <v>0.47058823529411797</v>
      </c>
      <c r="AJ3272" s="4">
        <v>7</v>
      </c>
      <c r="AK3272">
        <v>0.20588235294117599</v>
      </c>
      <c r="AL3272" s="4">
        <v>5</v>
      </c>
      <c r="AM3272">
        <v>0.35714285714285698</v>
      </c>
      <c r="AN3272" s="4">
        <v>3</v>
      </c>
      <c r="AO3272">
        <v>0.214285714285714</v>
      </c>
      <c r="AP3272" s="4">
        <v>0</v>
      </c>
      <c r="AQ3272">
        <v>0</v>
      </c>
      <c r="AR3272" s="4">
        <v>0</v>
      </c>
      <c r="AS3272">
        <v>0</v>
      </c>
      <c r="AT3272" s="4">
        <v>0</v>
      </c>
      <c r="AU3272" s="4">
        <v>0</v>
      </c>
      <c r="AV3272" s="4">
        <v>1</v>
      </c>
      <c r="AW3272">
        <v>2.28571428571429</v>
      </c>
      <c r="AX3272" s="4">
        <f t="shared" si="51"/>
        <v>20.999999999999961</v>
      </c>
      <c r="AY3272" s="4">
        <v>18</v>
      </c>
      <c r="AZ3272" s="4">
        <v>68.1111111111111</v>
      </c>
    </row>
    <row r="3273" spans="1:52" x14ac:dyDescent="0.25">
      <c r="A3273" s="4">
        <v>2017</v>
      </c>
      <c r="B3273" s="4" t="s">
        <v>533</v>
      </c>
      <c r="C3273" t="s">
        <v>116</v>
      </c>
      <c r="D3273" t="s">
        <v>416</v>
      </c>
      <c r="E3273" t="s">
        <v>912</v>
      </c>
      <c r="F3273" s="4">
        <v>213</v>
      </c>
      <c r="G3273">
        <v>107</v>
      </c>
      <c r="H3273">
        <v>7.5700934579439298</v>
      </c>
      <c r="I3273">
        <v>213</v>
      </c>
      <c r="J3273">
        <v>7.0281690140845097</v>
      </c>
      <c r="K3273">
        <v>4</v>
      </c>
      <c r="L3273">
        <v>1.8779342723004699E-2</v>
      </c>
      <c r="M3273">
        <v>9</v>
      </c>
      <c r="N3273">
        <v>87.156862745097996</v>
      </c>
      <c r="O3273">
        <v>4.2253521126760597E-2</v>
      </c>
      <c r="P3273">
        <v>163</v>
      </c>
      <c r="Q3273">
        <v>27.429447852760699</v>
      </c>
      <c r="R3273">
        <v>45</v>
      </c>
      <c r="S3273">
        <v>163.955555555556</v>
      </c>
      <c r="T3273">
        <v>0</v>
      </c>
      <c r="U3273">
        <v>0</v>
      </c>
      <c r="V3273">
        <v>0</v>
      </c>
      <c r="W3273">
        <v>0</v>
      </c>
      <c r="X3273">
        <v>103</v>
      </c>
      <c r="Y3273">
        <v>100.436893203883</v>
      </c>
      <c r="Z3273">
        <v>84</v>
      </c>
      <c r="AA3273">
        <v>333.40243902438999</v>
      </c>
      <c r="AB3273">
        <v>129</v>
      </c>
      <c r="AC3273">
        <v>144.22399999999999</v>
      </c>
      <c r="AD3273">
        <v>0.58685446009389697</v>
      </c>
      <c r="AE3273">
        <v>30</v>
      </c>
      <c r="AF3273">
        <v>56.233333333333299</v>
      </c>
      <c r="AG3273">
        <v>0.140845070422535</v>
      </c>
      <c r="AH3273" s="4">
        <v>41</v>
      </c>
      <c r="AI3273">
        <v>0.5</v>
      </c>
      <c r="AJ3273" s="4">
        <v>16</v>
      </c>
      <c r="AK3273">
        <v>0.19512195121951201</v>
      </c>
      <c r="AL3273" s="4">
        <v>39</v>
      </c>
      <c r="AM3273">
        <v>0.312</v>
      </c>
      <c r="AN3273" s="4">
        <v>5</v>
      </c>
      <c r="AO3273">
        <v>0.04</v>
      </c>
      <c r="AP3273" s="4">
        <v>2</v>
      </c>
      <c r="AQ3273">
        <v>9.3896713615023494E-3</v>
      </c>
      <c r="AR3273" s="4">
        <v>0</v>
      </c>
      <c r="AS3273">
        <v>0</v>
      </c>
      <c r="AT3273" s="4">
        <v>0</v>
      </c>
      <c r="AU3273" s="4">
        <v>0</v>
      </c>
      <c r="AV3273" s="4">
        <v>11</v>
      </c>
      <c r="AW3273">
        <v>2.19587628865979</v>
      </c>
      <c r="AX3273" s="4">
        <f t="shared" si="51"/>
        <v>97.000000000000171</v>
      </c>
      <c r="AY3273" s="4">
        <v>0</v>
      </c>
      <c r="AZ3273" s="4">
        <v>0</v>
      </c>
    </row>
    <row r="3274" spans="1:52" x14ac:dyDescent="0.25">
      <c r="A3274" s="4">
        <v>2017</v>
      </c>
      <c r="B3274" s="4" t="s">
        <v>533</v>
      </c>
      <c r="C3274" t="s">
        <v>116</v>
      </c>
      <c r="D3274" t="s">
        <v>78</v>
      </c>
      <c r="E3274" t="s">
        <v>597</v>
      </c>
      <c r="F3274" s="4">
        <v>187</v>
      </c>
      <c r="G3274">
        <v>87</v>
      </c>
      <c r="H3274">
        <v>10.747126436781601</v>
      </c>
      <c r="I3274">
        <v>187</v>
      </c>
      <c r="J3274">
        <v>9.6844919786096195</v>
      </c>
      <c r="K3274">
        <v>6</v>
      </c>
      <c r="L3274">
        <v>3.20855614973262E-2</v>
      </c>
      <c r="M3274">
        <v>44</v>
      </c>
      <c r="N3274">
        <v>1325.74157303371</v>
      </c>
      <c r="O3274">
        <v>0.23529411764705899</v>
      </c>
      <c r="P3274">
        <v>156</v>
      </c>
      <c r="Q3274">
        <v>28.474358974358999</v>
      </c>
      <c r="R3274">
        <v>55</v>
      </c>
      <c r="S3274">
        <v>104.727272727273</v>
      </c>
      <c r="T3274">
        <v>1</v>
      </c>
      <c r="U3274">
        <v>5</v>
      </c>
      <c r="V3274">
        <v>1</v>
      </c>
      <c r="W3274">
        <v>155</v>
      </c>
      <c r="X3274">
        <v>78</v>
      </c>
      <c r="Y3274">
        <v>108.435897435897</v>
      </c>
      <c r="Z3274">
        <v>89</v>
      </c>
      <c r="AA3274">
        <v>376.22727272727298</v>
      </c>
      <c r="AB3274">
        <v>98</v>
      </c>
      <c r="AC3274">
        <v>148.65979381443299</v>
      </c>
      <c r="AD3274">
        <v>0.51871657754010703</v>
      </c>
      <c r="AE3274">
        <v>14</v>
      </c>
      <c r="AF3274">
        <v>49</v>
      </c>
      <c r="AG3274">
        <v>7.4866310160427801E-2</v>
      </c>
      <c r="AH3274" s="4">
        <v>49</v>
      </c>
      <c r="AI3274">
        <v>0.55681818181818199</v>
      </c>
      <c r="AJ3274" s="4">
        <v>22</v>
      </c>
      <c r="AK3274">
        <v>0.25</v>
      </c>
      <c r="AL3274" s="4">
        <v>29</v>
      </c>
      <c r="AM3274">
        <v>0.298969072164948</v>
      </c>
      <c r="AN3274" s="4">
        <v>9</v>
      </c>
      <c r="AO3274">
        <v>9.2783505154639206E-2</v>
      </c>
      <c r="AP3274" s="4">
        <v>2</v>
      </c>
      <c r="AQ3274">
        <v>1.06951871657754E-2</v>
      </c>
      <c r="AR3274" s="4">
        <v>0</v>
      </c>
      <c r="AS3274">
        <v>0</v>
      </c>
      <c r="AT3274" s="4">
        <v>0</v>
      </c>
      <c r="AU3274" s="4">
        <v>0</v>
      </c>
      <c r="AV3274" s="4">
        <v>1</v>
      </c>
      <c r="AW3274">
        <v>1.9893617021276599</v>
      </c>
      <c r="AX3274" s="4">
        <f t="shared" si="51"/>
        <v>93.999999999999986</v>
      </c>
      <c r="AY3274" s="4">
        <v>0</v>
      </c>
      <c r="AZ3274" s="4">
        <v>0</v>
      </c>
    </row>
    <row r="3275" spans="1:52" x14ac:dyDescent="0.25">
      <c r="A3275" s="4">
        <v>2017</v>
      </c>
      <c r="B3275" s="4" t="s">
        <v>533</v>
      </c>
      <c r="C3275" t="s">
        <v>116</v>
      </c>
      <c r="D3275" t="s">
        <v>449</v>
      </c>
      <c r="E3275" t="s">
        <v>946</v>
      </c>
      <c r="F3275" s="4">
        <v>94</v>
      </c>
      <c r="G3275">
        <v>45</v>
      </c>
      <c r="H3275">
        <v>10.911111111111101</v>
      </c>
      <c r="I3275">
        <v>94</v>
      </c>
      <c r="J3275">
        <v>7.8085106382978697</v>
      </c>
      <c r="K3275">
        <v>2</v>
      </c>
      <c r="L3275">
        <v>2.1276595744680899E-2</v>
      </c>
      <c r="M3275">
        <v>11</v>
      </c>
      <c r="N3275">
        <v>262.41111111111098</v>
      </c>
      <c r="O3275">
        <v>0.117021276595745</v>
      </c>
      <c r="P3275">
        <v>92</v>
      </c>
      <c r="Q3275">
        <v>11.119565217391299</v>
      </c>
      <c r="R3275">
        <v>30</v>
      </c>
      <c r="S3275">
        <v>191.23333333333301</v>
      </c>
      <c r="T3275">
        <v>3</v>
      </c>
      <c r="U3275">
        <v>214</v>
      </c>
      <c r="V3275">
        <v>3</v>
      </c>
      <c r="W3275">
        <v>35.6666666666667</v>
      </c>
      <c r="X3275">
        <v>2</v>
      </c>
      <c r="Y3275">
        <v>82</v>
      </c>
      <c r="Z3275">
        <v>77</v>
      </c>
      <c r="AA3275">
        <v>426.197368421053</v>
      </c>
      <c r="AB3275">
        <v>17</v>
      </c>
      <c r="AC3275">
        <v>238.75</v>
      </c>
      <c r="AD3275">
        <v>0.170212765957447</v>
      </c>
      <c r="AE3275">
        <v>1</v>
      </c>
      <c r="AF3275">
        <v>49</v>
      </c>
      <c r="AG3275">
        <v>1.0638297872340399E-2</v>
      </c>
      <c r="AH3275" s="4">
        <v>46</v>
      </c>
      <c r="AI3275">
        <v>0.60526315789473695</v>
      </c>
      <c r="AJ3275" s="4">
        <v>15</v>
      </c>
      <c r="AK3275">
        <v>0.197368421052632</v>
      </c>
      <c r="AL3275" s="4">
        <v>7</v>
      </c>
      <c r="AM3275">
        <v>0.4375</v>
      </c>
      <c r="AN3275" s="4">
        <v>1</v>
      </c>
      <c r="AO3275">
        <v>6.25E-2</v>
      </c>
      <c r="AP3275" s="4">
        <v>0</v>
      </c>
      <c r="AQ3275">
        <v>0</v>
      </c>
      <c r="AR3275" s="4">
        <v>0</v>
      </c>
      <c r="AS3275">
        <v>0</v>
      </c>
      <c r="AT3275" s="4">
        <v>0</v>
      </c>
      <c r="AU3275" s="4">
        <v>0</v>
      </c>
      <c r="AV3275" s="4">
        <v>2</v>
      </c>
      <c r="AW3275">
        <v>2.5405405405405399</v>
      </c>
      <c r="AX3275" s="4">
        <f t="shared" si="51"/>
        <v>37.000000000000007</v>
      </c>
      <c r="AY3275" s="4">
        <v>0</v>
      </c>
      <c r="AZ3275" s="4">
        <v>0</v>
      </c>
    </row>
    <row r="3276" spans="1:52" x14ac:dyDescent="0.25">
      <c r="A3276" s="4">
        <v>2017</v>
      </c>
      <c r="B3276" s="4" t="s">
        <v>533</v>
      </c>
      <c r="C3276" t="s">
        <v>116</v>
      </c>
      <c r="D3276" t="s">
        <v>493</v>
      </c>
      <c r="E3276" t="s">
        <v>897</v>
      </c>
      <c r="F3276" s="4">
        <v>79</v>
      </c>
      <c r="G3276">
        <v>26</v>
      </c>
      <c r="H3276">
        <v>7.1538461538461497</v>
      </c>
      <c r="I3276">
        <v>79</v>
      </c>
      <c r="J3276">
        <v>3.9620253164557</v>
      </c>
      <c r="K3276">
        <v>6</v>
      </c>
      <c r="L3276">
        <v>7.5949367088607597E-2</v>
      </c>
      <c r="M3276">
        <v>14</v>
      </c>
      <c r="N3276">
        <v>643.26086956521704</v>
      </c>
      <c r="O3276">
        <v>0.177215189873418</v>
      </c>
      <c r="P3276">
        <v>44</v>
      </c>
      <c r="Q3276">
        <v>7.6818181818181799</v>
      </c>
      <c r="R3276">
        <v>12</v>
      </c>
      <c r="S3276">
        <v>163.25</v>
      </c>
      <c r="T3276">
        <v>14</v>
      </c>
      <c r="U3276">
        <v>90.785714285714306</v>
      </c>
      <c r="V3276">
        <v>14</v>
      </c>
      <c r="W3276">
        <v>123.642857142857</v>
      </c>
      <c r="X3276">
        <v>53</v>
      </c>
      <c r="Y3276">
        <v>39.264150943396203</v>
      </c>
      <c r="Z3276">
        <v>24</v>
      </c>
      <c r="AA3276">
        <v>343.13636363636402</v>
      </c>
      <c r="AB3276">
        <v>55</v>
      </c>
      <c r="AC3276">
        <v>56.872727272727303</v>
      </c>
      <c r="AD3276">
        <v>0.69620253164557</v>
      </c>
      <c r="AE3276">
        <v>30</v>
      </c>
      <c r="AF3276">
        <v>15.4</v>
      </c>
      <c r="AG3276">
        <v>0.379746835443038</v>
      </c>
      <c r="AH3276" s="4">
        <v>14</v>
      </c>
      <c r="AI3276">
        <v>0.63636363636363602</v>
      </c>
      <c r="AJ3276" s="4">
        <v>3</v>
      </c>
      <c r="AK3276">
        <v>0.13636363636363599</v>
      </c>
      <c r="AL3276" s="4">
        <v>11</v>
      </c>
      <c r="AM3276">
        <v>0.2</v>
      </c>
      <c r="AN3276" s="4">
        <v>1</v>
      </c>
      <c r="AO3276">
        <v>1.8181818181818198E-2</v>
      </c>
      <c r="AP3276" s="4">
        <v>0</v>
      </c>
      <c r="AQ3276">
        <v>0</v>
      </c>
      <c r="AR3276" s="4">
        <v>0</v>
      </c>
      <c r="AS3276">
        <v>0</v>
      </c>
      <c r="AT3276" s="4">
        <v>0</v>
      </c>
      <c r="AU3276" s="4">
        <v>0</v>
      </c>
      <c r="AV3276" s="4">
        <v>0</v>
      </c>
      <c r="AW3276">
        <v>1.83720930232558</v>
      </c>
      <c r="AX3276" s="4">
        <f t="shared" si="51"/>
        <v>43.000000000000036</v>
      </c>
      <c r="AY3276" s="4">
        <v>0</v>
      </c>
      <c r="AZ3276" s="4">
        <v>0</v>
      </c>
    </row>
    <row r="3277" spans="1:52" x14ac:dyDescent="0.25">
      <c r="A3277" s="4">
        <v>2017</v>
      </c>
      <c r="B3277" s="4" t="s">
        <v>533</v>
      </c>
      <c r="C3277" t="s">
        <v>116</v>
      </c>
      <c r="D3277" t="s">
        <v>494</v>
      </c>
      <c r="E3277" t="s">
        <v>744</v>
      </c>
      <c r="F3277" s="4">
        <v>192</v>
      </c>
      <c r="G3277">
        <v>92</v>
      </c>
      <c r="H3277">
        <v>12.7391304347826</v>
      </c>
      <c r="I3277">
        <v>192</v>
      </c>
      <c r="J3277">
        <v>9.2083333333333304</v>
      </c>
      <c r="K3277">
        <v>4</v>
      </c>
      <c r="L3277">
        <v>2.0833333333333301E-2</v>
      </c>
      <c r="M3277">
        <v>124</v>
      </c>
      <c r="N3277">
        <v>2684.0109890109902</v>
      </c>
      <c r="O3277">
        <v>0.64583333333333304</v>
      </c>
      <c r="P3277">
        <v>182</v>
      </c>
      <c r="Q3277">
        <v>25.076923076923102</v>
      </c>
      <c r="R3277">
        <v>58</v>
      </c>
      <c r="S3277">
        <v>103.568965517241</v>
      </c>
      <c r="T3277">
        <v>23</v>
      </c>
      <c r="U3277">
        <v>139.65217391304299</v>
      </c>
      <c r="V3277">
        <v>22</v>
      </c>
      <c r="W3277">
        <v>48</v>
      </c>
      <c r="X3277">
        <v>64</v>
      </c>
      <c r="Y3277">
        <v>138.0625</v>
      </c>
      <c r="Z3277">
        <v>100</v>
      </c>
      <c r="AA3277">
        <v>361.47959183673498</v>
      </c>
      <c r="AB3277">
        <v>92</v>
      </c>
      <c r="AC3277">
        <v>222.7</v>
      </c>
      <c r="AD3277">
        <v>0.46875</v>
      </c>
      <c r="AE3277">
        <v>9</v>
      </c>
      <c r="AF3277">
        <v>136.111111111111</v>
      </c>
      <c r="AG3277">
        <v>4.6875E-2</v>
      </c>
      <c r="AH3277" s="4">
        <v>57</v>
      </c>
      <c r="AI3277">
        <v>0.58163265306122502</v>
      </c>
      <c r="AJ3277" s="4">
        <v>22</v>
      </c>
      <c r="AK3277">
        <v>0.22448979591836701</v>
      </c>
      <c r="AL3277" s="4">
        <v>37</v>
      </c>
      <c r="AM3277">
        <v>0.41111111111111098</v>
      </c>
      <c r="AN3277" s="4">
        <v>10</v>
      </c>
      <c r="AO3277">
        <v>0.11111111111111099</v>
      </c>
      <c r="AP3277" s="4">
        <v>1</v>
      </c>
      <c r="AQ3277">
        <v>5.2083333333333296E-3</v>
      </c>
      <c r="AR3277" s="4">
        <v>1</v>
      </c>
      <c r="AS3277">
        <v>5.2083333333333296E-3</v>
      </c>
      <c r="AT3277" s="4">
        <v>0</v>
      </c>
      <c r="AU3277" s="4">
        <v>0</v>
      </c>
      <c r="AV3277" s="4">
        <v>2</v>
      </c>
      <c r="AW3277">
        <v>2.3703703703703698</v>
      </c>
      <c r="AX3277" s="4">
        <f t="shared" si="51"/>
        <v>81.000000000000014</v>
      </c>
      <c r="AY3277" s="4">
        <v>19</v>
      </c>
      <c r="AZ3277" s="4">
        <v>49.3333333333333</v>
      </c>
    </row>
    <row r="3278" spans="1:52" x14ac:dyDescent="0.25">
      <c r="A3278" s="4">
        <v>2017</v>
      </c>
      <c r="B3278" s="4" t="s">
        <v>533</v>
      </c>
      <c r="C3278" t="s">
        <v>116</v>
      </c>
      <c r="D3278" t="s">
        <v>399</v>
      </c>
      <c r="E3278" t="s">
        <v>896</v>
      </c>
      <c r="F3278" s="4">
        <v>32</v>
      </c>
      <c r="G3278">
        <v>13</v>
      </c>
      <c r="H3278">
        <v>11</v>
      </c>
      <c r="I3278">
        <v>32</v>
      </c>
      <c r="J3278">
        <v>6.21875</v>
      </c>
      <c r="K3278">
        <v>0</v>
      </c>
      <c r="L3278">
        <v>0</v>
      </c>
      <c r="M3278">
        <v>13</v>
      </c>
      <c r="N3278">
        <v>33.473684210526301</v>
      </c>
      <c r="O3278">
        <v>0.40625</v>
      </c>
      <c r="P3278">
        <v>25</v>
      </c>
      <c r="Q3278">
        <v>45.24</v>
      </c>
      <c r="R3278">
        <v>10</v>
      </c>
      <c r="S3278">
        <v>156.6</v>
      </c>
      <c r="T3278">
        <v>9</v>
      </c>
      <c r="U3278">
        <v>172.888888888889</v>
      </c>
      <c r="V3278">
        <v>9</v>
      </c>
      <c r="W3278">
        <v>11.4444444444444</v>
      </c>
      <c r="X3278">
        <v>16</v>
      </c>
      <c r="Y3278">
        <v>123.625</v>
      </c>
      <c r="Z3278">
        <v>15</v>
      </c>
      <c r="AA3278">
        <v>302.8</v>
      </c>
      <c r="AB3278">
        <v>17</v>
      </c>
      <c r="AC3278">
        <v>165.82352941176501</v>
      </c>
      <c r="AD3278">
        <v>0.53125</v>
      </c>
      <c r="AE3278">
        <v>1</v>
      </c>
      <c r="AF3278">
        <v>36</v>
      </c>
      <c r="AG3278">
        <v>3.125E-2</v>
      </c>
      <c r="AH3278" s="4">
        <v>9</v>
      </c>
      <c r="AI3278">
        <v>0.6</v>
      </c>
      <c r="AJ3278" s="4">
        <v>9</v>
      </c>
      <c r="AK3278">
        <v>0.6</v>
      </c>
      <c r="AL3278" s="4">
        <v>6</v>
      </c>
      <c r="AM3278">
        <v>0.35294117647058798</v>
      </c>
      <c r="AN3278" s="4">
        <v>1</v>
      </c>
      <c r="AO3278">
        <v>5.8823529411764698E-2</v>
      </c>
      <c r="AP3278" s="4">
        <v>0</v>
      </c>
      <c r="AQ3278">
        <v>0</v>
      </c>
      <c r="AR3278" s="4">
        <v>0</v>
      </c>
      <c r="AS3278">
        <v>0</v>
      </c>
      <c r="AT3278" s="4">
        <v>0</v>
      </c>
      <c r="AU3278" s="4">
        <v>0</v>
      </c>
      <c r="AV3278" s="4">
        <v>0</v>
      </c>
      <c r="AW3278">
        <v>2</v>
      </c>
      <c r="AX3278" s="4">
        <f t="shared" si="51"/>
        <v>16</v>
      </c>
      <c r="AY3278" s="4">
        <v>8</v>
      </c>
      <c r="AZ3278" s="4">
        <v>59</v>
      </c>
    </row>
    <row r="3279" spans="1:52" x14ac:dyDescent="0.25">
      <c r="A3279" s="4">
        <v>2017</v>
      </c>
      <c r="B3279" s="4" t="s">
        <v>533</v>
      </c>
      <c r="C3279" t="s">
        <v>155</v>
      </c>
      <c r="D3279" t="s">
        <v>118</v>
      </c>
      <c r="E3279" t="s">
        <v>634</v>
      </c>
      <c r="F3279" s="4">
        <v>7</v>
      </c>
      <c r="G3279">
        <v>7</v>
      </c>
      <c r="H3279">
        <v>0.14285714285714299</v>
      </c>
      <c r="I3279">
        <v>7</v>
      </c>
      <c r="J3279">
        <v>1</v>
      </c>
      <c r="K3279">
        <v>0</v>
      </c>
      <c r="L3279">
        <v>0</v>
      </c>
      <c r="M3279">
        <v>0</v>
      </c>
      <c r="N3279">
        <v>12</v>
      </c>
      <c r="O3279">
        <v>0</v>
      </c>
      <c r="P3279">
        <v>4</v>
      </c>
      <c r="Q3279">
        <v>6.75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7</v>
      </c>
      <c r="Y3279">
        <v>38.428571428571402</v>
      </c>
      <c r="Z3279">
        <v>0</v>
      </c>
      <c r="AA3279">
        <v>0</v>
      </c>
      <c r="AB3279">
        <v>7</v>
      </c>
      <c r="AC3279">
        <v>44.142857142857103</v>
      </c>
      <c r="AD3279">
        <v>1</v>
      </c>
      <c r="AE3279">
        <v>2</v>
      </c>
      <c r="AF3279">
        <v>24</v>
      </c>
      <c r="AG3279">
        <v>0.28571428571428598</v>
      </c>
      <c r="AH3279" s="4">
        <v>0</v>
      </c>
      <c r="AI3279">
        <v>0</v>
      </c>
      <c r="AJ3279" s="4">
        <v>0</v>
      </c>
      <c r="AK3279">
        <v>0</v>
      </c>
      <c r="AL3279" s="4">
        <v>0</v>
      </c>
      <c r="AM3279">
        <v>0</v>
      </c>
      <c r="AN3279" s="4">
        <v>1</v>
      </c>
      <c r="AO3279">
        <v>0.14285714285714299</v>
      </c>
      <c r="AP3279" s="4">
        <v>0</v>
      </c>
      <c r="AQ3279">
        <v>0</v>
      </c>
      <c r="AR3279" s="4">
        <v>1</v>
      </c>
      <c r="AS3279">
        <v>0.14285714285714299</v>
      </c>
      <c r="AT3279" s="4">
        <v>0</v>
      </c>
      <c r="AU3279" s="4">
        <v>0</v>
      </c>
      <c r="AV3279" s="4">
        <v>0</v>
      </c>
      <c r="AW3279">
        <v>1</v>
      </c>
      <c r="AX3279" s="4">
        <f t="shared" si="51"/>
        <v>7</v>
      </c>
      <c r="AY3279" s="4">
        <v>0</v>
      </c>
      <c r="AZ3279" s="4">
        <v>0</v>
      </c>
    </row>
    <row r="3280" spans="1:52" x14ac:dyDescent="0.25">
      <c r="A3280" s="4">
        <v>2017</v>
      </c>
      <c r="B3280" s="4" t="s">
        <v>533</v>
      </c>
      <c r="C3280" t="s">
        <v>155</v>
      </c>
      <c r="D3280" t="s">
        <v>158</v>
      </c>
      <c r="E3280" t="s">
        <v>673</v>
      </c>
      <c r="F3280" s="4">
        <v>40</v>
      </c>
      <c r="G3280">
        <v>39</v>
      </c>
      <c r="H3280">
        <v>2.2564102564102599</v>
      </c>
      <c r="I3280">
        <v>40</v>
      </c>
      <c r="J3280">
        <v>3.15</v>
      </c>
      <c r="K3280">
        <v>0</v>
      </c>
      <c r="L3280">
        <v>0</v>
      </c>
      <c r="M3280">
        <v>3</v>
      </c>
      <c r="N3280">
        <v>-3.4324324324324298</v>
      </c>
      <c r="O3280">
        <v>7.4999999999999997E-2</v>
      </c>
      <c r="P3280">
        <v>35</v>
      </c>
      <c r="Q3280">
        <v>16.742857142857101</v>
      </c>
      <c r="R3280">
        <v>5</v>
      </c>
      <c r="S3280">
        <v>23.2</v>
      </c>
      <c r="T3280">
        <v>0</v>
      </c>
      <c r="U3280">
        <v>0</v>
      </c>
      <c r="V3280">
        <v>0</v>
      </c>
      <c r="W3280">
        <v>0</v>
      </c>
      <c r="X3280">
        <v>36</v>
      </c>
      <c r="Y3280">
        <v>65.6111111111111</v>
      </c>
      <c r="Z3280">
        <v>0</v>
      </c>
      <c r="AA3280">
        <v>0</v>
      </c>
      <c r="AB3280">
        <v>40</v>
      </c>
      <c r="AC3280">
        <v>79.424999999999997</v>
      </c>
      <c r="AD3280">
        <v>1</v>
      </c>
      <c r="AE3280">
        <v>16</v>
      </c>
      <c r="AF3280">
        <v>65.8125</v>
      </c>
      <c r="AG3280">
        <v>0.4</v>
      </c>
      <c r="AH3280" s="4">
        <v>0</v>
      </c>
      <c r="AI3280">
        <v>0</v>
      </c>
      <c r="AJ3280" s="4">
        <v>0</v>
      </c>
      <c r="AK3280">
        <v>0</v>
      </c>
      <c r="AL3280" s="4">
        <v>6</v>
      </c>
      <c r="AM3280">
        <v>0.15</v>
      </c>
      <c r="AN3280" s="4">
        <v>1</v>
      </c>
      <c r="AO3280">
        <v>2.5000000000000001E-2</v>
      </c>
      <c r="AP3280" s="4">
        <v>0</v>
      </c>
      <c r="AQ3280">
        <v>0</v>
      </c>
      <c r="AR3280" s="4">
        <v>0</v>
      </c>
      <c r="AS3280">
        <v>0</v>
      </c>
      <c r="AT3280" s="4">
        <v>0</v>
      </c>
      <c r="AU3280" s="4">
        <v>0</v>
      </c>
      <c r="AV3280" s="4">
        <v>0</v>
      </c>
      <c r="AW3280">
        <v>1.5384615384615401</v>
      </c>
      <c r="AX3280" s="4">
        <f t="shared" si="51"/>
        <v>25.999999999999972</v>
      </c>
      <c r="AY3280" s="4">
        <v>0</v>
      </c>
      <c r="AZ3280" s="4">
        <v>0</v>
      </c>
    </row>
    <row r="3281" spans="1:52" x14ac:dyDescent="0.25">
      <c r="A3281" s="4">
        <v>2017</v>
      </c>
      <c r="B3281" s="4" t="s">
        <v>533</v>
      </c>
      <c r="C3281" t="s">
        <v>155</v>
      </c>
      <c r="D3281" t="s">
        <v>156</v>
      </c>
      <c r="E3281" t="s">
        <v>671</v>
      </c>
      <c r="F3281" s="4">
        <v>56</v>
      </c>
      <c r="G3281">
        <v>54</v>
      </c>
      <c r="H3281">
        <v>3.5</v>
      </c>
      <c r="I3281">
        <v>56</v>
      </c>
      <c r="J3281">
        <v>4.3571428571428603</v>
      </c>
      <c r="K3281">
        <v>0</v>
      </c>
      <c r="L3281">
        <v>0</v>
      </c>
      <c r="M3281">
        <v>5</v>
      </c>
      <c r="N3281">
        <v>180.735849056604</v>
      </c>
      <c r="O3281">
        <v>8.9285714285714302E-2</v>
      </c>
      <c r="P3281">
        <v>46</v>
      </c>
      <c r="Q3281">
        <v>15.4347826086957</v>
      </c>
      <c r="R3281">
        <v>6</v>
      </c>
      <c r="S3281">
        <v>45.6666666666667</v>
      </c>
      <c r="T3281">
        <v>1</v>
      </c>
      <c r="U3281">
        <v>60</v>
      </c>
      <c r="V3281">
        <v>1</v>
      </c>
      <c r="W3281">
        <v>4</v>
      </c>
      <c r="X3281">
        <v>52</v>
      </c>
      <c r="Y3281">
        <v>84.961538461538495</v>
      </c>
      <c r="Z3281">
        <v>1</v>
      </c>
      <c r="AA3281">
        <v>149</v>
      </c>
      <c r="AB3281">
        <v>55</v>
      </c>
      <c r="AC3281">
        <v>104.61818181818199</v>
      </c>
      <c r="AD3281">
        <v>0.98214285714285698</v>
      </c>
      <c r="AE3281">
        <v>17</v>
      </c>
      <c r="AF3281">
        <v>45.176470588235297</v>
      </c>
      <c r="AG3281">
        <v>0.30357142857142899</v>
      </c>
      <c r="AH3281" s="4">
        <v>0</v>
      </c>
      <c r="AI3281">
        <v>0</v>
      </c>
      <c r="AJ3281" s="4">
        <v>0</v>
      </c>
      <c r="AK3281">
        <v>0</v>
      </c>
      <c r="AL3281" s="4">
        <v>12</v>
      </c>
      <c r="AM3281">
        <v>0.218181818181818</v>
      </c>
      <c r="AN3281" s="4">
        <v>2</v>
      </c>
      <c r="AO3281">
        <v>3.6363636363636397E-2</v>
      </c>
      <c r="AP3281" s="4">
        <v>0</v>
      </c>
      <c r="AQ3281">
        <v>0</v>
      </c>
      <c r="AR3281" s="4">
        <v>0</v>
      </c>
      <c r="AS3281">
        <v>0</v>
      </c>
      <c r="AT3281" s="4">
        <v>0</v>
      </c>
      <c r="AU3281" s="4">
        <v>0</v>
      </c>
      <c r="AV3281" s="4">
        <v>0</v>
      </c>
      <c r="AW3281">
        <v>1.24444444444444</v>
      </c>
      <c r="AX3281" s="4">
        <f t="shared" si="51"/>
        <v>45.000000000000156</v>
      </c>
      <c r="AY3281" s="4">
        <v>1</v>
      </c>
      <c r="AZ3281" s="4">
        <v>6</v>
      </c>
    </row>
    <row r="3282" spans="1:52" x14ac:dyDescent="0.25">
      <c r="A3282" s="4">
        <v>2017</v>
      </c>
      <c r="B3282" s="4" t="s">
        <v>533</v>
      </c>
      <c r="C3282" t="s">
        <v>155</v>
      </c>
      <c r="D3282" t="s">
        <v>152</v>
      </c>
      <c r="E3282" t="s">
        <v>668</v>
      </c>
      <c r="F3282" s="4">
        <v>70</v>
      </c>
      <c r="G3282">
        <v>70</v>
      </c>
      <c r="H3282">
        <v>4.1428571428571397</v>
      </c>
      <c r="I3282">
        <v>70</v>
      </c>
      <c r="J3282">
        <v>5.04285714285714</v>
      </c>
      <c r="K3282">
        <v>2</v>
      </c>
      <c r="L3282">
        <v>2.8571428571428598E-2</v>
      </c>
      <c r="M3282">
        <v>16</v>
      </c>
      <c r="N3282">
        <v>1690.68253968254</v>
      </c>
      <c r="O3282">
        <v>0.22857142857142901</v>
      </c>
      <c r="P3282">
        <v>57</v>
      </c>
      <c r="Q3282">
        <v>14.6842105263158</v>
      </c>
      <c r="R3282">
        <v>14</v>
      </c>
      <c r="S3282">
        <v>30</v>
      </c>
      <c r="T3282">
        <v>1</v>
      </c>
      <c r="U3282">
        <v>81</v>
      </c>
      <c r="V3282">
        <v>1</v>
      </c>
      <c r="W3282">
        <v>36</v>
      </c>
      <c r="X3282">
        <v>48</v>
      </c>
      <c r="Y3282">
        <v>60.0208333333333</v>
      </c>
      <c r="Z3282">
        <v>1</v>
      </c>
      <c r="AA3282">
        <v>193</v>
      </c>
      <c r="AB3282">
        <v>69</v>
      </c>
      <c r="AC3282">
        <v>90.811594202898505</v>
      </c>
      <c r="AD3282">
        <v>0.98571428571428599</v>
      </c>
      <c r="AE3282">
        <v>26</v>
      </c>
      <c r="AF3282">
        <v>76</v>
      </c>
      <c r="AG3282">
        <v>0.371428571428571</v>
      </c>
      <c r="AH3282" s="4">
        <v>0</v>
      </c>
      <c r="AI3282">
        <v>0</v>
      </c>
      <c r="AJ3282" s="4">
        <v>0</v>
      </c>
      <c r="AK3282">
        <v>0</v>
      </c>
      <c r="AL3282" s="4">
        <v>16</v>
      </c>
      <c r="AM3282">
        <v>0.231884057971015</v>
      </c>
      <c r="AN3282" s="4">
        <v>5</v>
      </c>
      <c r="AO3282">
        <v>7.2463768115942004E-2</v>
      </c>
      <c r="AP3282" s="4">
        <v>0</v>
      </c>
      <c r="AQ3282">
        <v>0</v>
      </c>
      <c r="AR3282" s="4">
        <v>0</v>
      </c>
      <c r="AS3282">
        <v>0</v>
      </c>
      <c r="AT3282" s="4">
        <v>0</v>
      </c>
      <c r="AU3282" s="4">
        <v>0</v>
      </c>
      <c r="AV3282" s="4">
        <v>3</v>
      </c>
      <c r="AW3282">
        <v>1.4</v>
      </c>
      <c r="AX3282" s="4">
        <f t="shared" si="51"/>
        <v>50</v>
      </c>
      <c r="AY3282" s="4">
        <v>1</v>
      </c>
      <c r="AZ3282" s="4">
        <v>0</v>
      </c>
    </row>
    <row r="3283" spans="1:52" x14ac:dyDescent="0.25">
      <c r="A3283" s="4">
        <v>2017</v>
      </c>
      <c r="B3283" s="4" t="s">
        <v>533</v>
      </c>
      <c r="C3283" t="s">
        <v>155</v>
      </c>
      <c r="D3283" t="s">
        <v>157</v>
      </c>
      <c r="E3283" t="s">
        <v>672</v>
      </c>
      <c r="F3283" s="4">
        <v>65</v>
      </c>
      <c r="G3283">
        <v>65</v>
      </c>
      <c r="H3283">
        <v>3.3076923076923102</v>
      </c>
      <c r="I3283">
        <v>65</v>
      </c>
      <c r="J3283">
        <v>4.4461538461538499</v>
      </c>
      <c r="K3283">
        <v>0</v>
      </c>
      <c r="L3283">
        <v>0</v>
      </c>
      <c r="M3283">
        <v>1</v>
      </c>
      <c r="N3283">
        <v>244.73846153846199</v>
      </c>
      <c r="O3283">
        <v>1.5384615384615399E-2</v>
      </c>
      <c r="P3283">
        <v>55</v>
      </c>
      <c r="Q3283">
        <v>11.454545454545499</v>
      </c>
      <c r="R3283">
        <v>14</v>
      </c>
      <c r="S3283">
        <v>26.785714285714299</v>
      </c>
      <c r="T3283">
        <v>0</v>
      </c>
      <c r="U3283">
        <v>0</v>
      </c>
      <c r="V3283">
        <v>0</v>
      </c>
      <c r="W3283">
        <v>0</v>
      </c>
      <c r="X3283">
        <v>51</v>
      </c>
      <c r="Y3283">
        <v>46.039215686274503</v>
      </c>
      <c r="Z3283">
        <v>0</v>
      </c>
      <c r="AA3283">
        <v>0</v>
      </c>
      <c r="AB3283">
        <v>65</v>
      </c>
      <c r="AC3283">
        <v>76.169230769230793</v>
      </c>
      <c r="AD3283">
        <v>1</v>
      </c>
      <c r="AE3283">
        <v>24</v>
      </c>
      <c r="AF3283">
        <v>41.6666666666667</v>
      </c>
      <c r="AG3283">
        <v>0.36923076923076897</v>
      </c>
      <c r="AH3283" s="4">
        <v>0</v>
      </c>
      <c r="AI3283">
        <v>0</v>
      </c>
      <c r="AJ3283" s="4">
        <v>0</v>
      </c>
      <c r="AK3283">
        <v>0</v>
      </c>
      <c r="AL3283" s="4">
        <v>13</v>
      </c>
      <c r="AM3283">
        <v>0.2</v>
      </c>
      <c r="AN3283" s="4">
        <v>3</v>
      </c>
      <c r="AO3283">
        <v>4.6153846153846198E-2</v>
      </c>
      <c r="AP3283" s="4">
        <v>0</v>
      </c>
      <c r="AQ3283">
        <v>0</v>
      </c>
      <c r="AR3283" s="4">
        <v>0</v>
      </c>
      <c r="AS3283">
        <v>0</v>
      </c>
      <c r="AT3283" s="4">
        <v>0</v>
      </c>
      <c r="AU3283" s="4">
        <v>0</v>
      </c>
      <c r="AV3283" s="4">
        <v>1</v>
      </c>
      <c r="AW3283">
        <v>1.2037037037036999</v>
      </c>
      <c r="AX3283" s="4">
        <f t="shared" si="51"/>
        <v>54.000000000000171</v>
      </c>
      <c r="AY3283" s="4">
        <v>1</v>
      </c>
      <c r="AZ3283" s="4">
        <v>0</v>
      </c>
    </row>
    <row r="3284" spans="1:52" x14ac:dyDescent="0.25">
      <c r="A3284" s="4">
        <v>2017</v>
      </c>
      <c r="B3284" s="4" t="s">
        <v>533</v>
      </c>
      <c r="C3284" t="s">
        <v>155</v>
      </c>
      <c r="D3284" t="s">
        <v>151</v>
      </c>
      <c r="E3284" t="s">
        <v>667</v>
      </c>
      <c r="F3284" s="4">
        <v>54</v>
      </c>
      <c r="G3284">
        <v>49</v>
      </c>
      <c r="H3284">
        <v>0.89795918367346905</v>
      </c>
      <c r="I3284">
        <v>54</v>
      </c>
      <c r="J3284">
        <v>1.7777777777777799</v>
      </c>
      <c r="K3284">
        <v>0</v>
      </c>
      <c r="L3284">
        <v>0</v>
      </c>
      <c r="M3284">
        <v>1</v>
      </c>
      <c r="N3284">
        <v>541.48148148148198</v>
      </c>
      <c r="O3284">
        <v>1.85185185185185E-2</v>
      </c>
      <c r="P3284">
        <v>50</v>
      </c>
      <c r="Q3284">
        <v>12.02</v>
      </c>
      <c r="R3284">
        <v>6</v>
      </c>
      <c r="S3284">
        <v>22.6666666666667</v>
      </c>
      <c r="T3284">
        <v>0</v>
      </c>
      <c r="U3284">
        <v>0</v>
      </c>
      <c r="V3284">
        <v>0</v>
      </c>
      <c r="W3284">
        <v>0</v>
      </c>
      <c r="X3284">
        <v>49</v>
      </c>
      <c r="Y3284">
        <v>72.122448979591795</v>
      </c>
      <c r="Z3284">
        <v>0</v>
      </c>
      <c r="AA3284">
        <v>0</v>
      </c>
      <c r="AB3284">
        <v>54</v>
      </c>
      <c r="AC3284">
        <v>83.0555555555556</v>
      </c>
      <c r="AD3284">
        <v>1</v>
      </c>
      <c r="AE3284">
        <v>15</v>
      </c>
      <c r="AF3284">
        <v>51.133333333333297</v>
      </c>
      <c r="AG3284">
        <v>0.27777777777777801</v>
      </c>
      <c r="AH3284" s="4">
        <v>0</v>
      </c>
      <c r="AI3284">
        <v>0</v>
      </c>
      <c r="AJ3284" s="4">
        <v>0</v>
      </c>
      <c r="AK3284">
        <v>0</v>
      </c>
      <c r="AL3284" s="4">
        <v>19</v>
      </c>
      <c r="AM3284">
        <v>0.35185185185185203</v>
      </c>
      <c r="AN3284" s="4">
        <v>2</v>
      </c>
      <c r="AO3284">
        <v>3.7037037037037E-2</v>
      </c>
      <c r="AP3284" s="4">
        <v>2</v>
      </c>
      <c r="AQ3284">
        <v>3.7037037037037E-2</v>
      </c>
      <c r="AR3284" s="4">
        <v>0</v>
      </c>
      <c r="AS3284">
        <v>0</v>
      </c>
      <c r="AT3284" s="4">
        <v>0</v>
      </c>
      <c r="AU3284" s="4">
        <v>0</v>
      </c>
      <c r="AV3284" s="4">
        <v>0</v>
      </c>
      <c r="AW3284">
        <v>1.22727272727273</v>
      </c>
      <c r="AX3284" s="4">
        <f t="shared" si="51"/>
        <v>43.999999999999901</v>
      </c>
      <c r="AY3284" s="4">
        <v>0</v>
      </c>
      <c r="AZ3284" s="4">
        <v>0</v>
      </c>
    </row>
    <row r="3285" spans="1:52" x14ac:dyDescent="0.25">
      <c r="A3285" s="4">
        <v>2017</v>
      </c>
      <c r="B3285" s="4" t="s">
        <v>533</v>
      </c>
      <c r="C3285" t="s">
        <v>163</v>
      </c>
      <c r="D3285" t="s">
        <v>165</v>
      </c>
      <c r="E3285" t="s">
        <v>679</v>
      </c>
      <c r="F3285" s="4">
        <v>4</v>
      </c>
      <c r="G3285">
        <v>4</v>
      </c>
      <c r="H3285">
        <v>3</v>
      </c>
      <c r="I3285">
        <v>4</v>
      </c>
      <c r="J3285">
        <v>4</v>
      </c>
      <c r="K3285">
        <v>0</v>
      </c>
      <c r="L3285">
        <v>0</v>
      </c>
      <c r="M3285">
        <v>0</v>
      </c>
      <c r="N3285">
        <v>21</v>
      </c>
      <c r="O3285">
        <v>0</v>
      </c>
      <c r="P3285">
        <v>4</v>
      </c>
      <c r="Q3285">
        <v>14.75</v>
      </c>
      <c r="R3285">
        <v>1</v>
      </c>
      <c r="S3285">
        <v>32</v>
      </c>
      <c r="T3285">
        <v>0</v>
      </c>
      <c r="U3285">
        <v>0</v>
      </c>
      <c r="V3285">
        <v>0</v>
      </c>
      <c r="W3285">
        <v>0</v>
      </c>
      <c r="X3285">
        <v>4</v>
      </c>
      <c r="Y3285">
        <v>82</v>
      </c>
      <c r="Z3285">
        <v>0</v>
      </c>
      <c r="AA3285">
        <v>0</v>
      </c>
      <c r="AB3285">
        <v>4</v>
      </c>
      <c r="AC3285">
        <v>99</v>
      </c>
      <c r="AD3285">
        <v>1</v>
      </c>
      <c r="AE3285">
        <v>2</v>
      </c>
      <c r="AF3285">
        <v>74.5</v>
      </c>
      <c r="AG3285">
        <v>0.5</v>
      </c>
      <c r="AH3285" s="4">
        <v>0</v>
      </c>
      <c r="AI3285">
        <v>0</v>
      </c>
      <c r="AJ3285" s="4">
        <v>0</v>
      </c>
      <c r="AK3285">
        <v>0</v>
      </c>
      <c r="AL3285" s="4">
        <v>0</v>
      </c>
      <c r="AM3285">
        <v>0</v>
      </c>
      <c r="AN3285" s="4">
        <v>0</v>
      </c>
      <c r="AO3285">
        <v>0</v>
      </c>
      <c r="AP3285" s="4">
        <v>0</v>
      </c>
      <c r="AQ3285">
        <v>0</v>
      </c>
      <c r="AR3285" s="4">
        <v>0</v>
      </c>
      <c r="AS3285">
        <v>0</v>
      </c>
      <c r="AT3285" s="4">
        <v>0</v>
      </c>
      <c r="AU3285" s="4">
        <v>0</v>
      </c>
      <c r="AV3285" s="4">
        <v>0</v>
      </c>
      <c r="AW3285">
        <v>1.3333333333333299</v>
      </c>
      <c r="AX3285" s="4">
        <f t="shared" si="51"/>
        <v>3.0000000000000075</v>
      </c>
      <c r="AY3285" s="4">
        <v>0</v>
      </c>
      <c r="AZ3285" s="4">
        <v>0</v>
      </c>
    </row>
    <row r="3286" spans="1:52" x14ac:dyDescent="0.25">
      <c r="A3286" s="4">
        <v>2017</v>
      </c>
      <c r="B3286" s="4" t="s">
        <v>533</v>
      </c>
      <c r="C3286" t="s">
        <v>163</v>
      </c>
      <c r="D3286" t="s">
        <v>145</v>
      </c>
      <c r="E3286" t="s">
        <v>661</v>
      </c>
      <c r="F3286" s="4">
        <v>182</v>
      </c>
      <c r="G3286">
        <v>181</v>
      </c>
      <c r="H3286">
        <v>4.6574585635359096</v>
      </c>
      <c r="I3286">
        <v>181</v>
      </c>
      <c r="J3286">
        <v>5.6685082872928199</v>
      </c>
      <c r="K3286">
        <v>0</v>
      </c>
      <c r="L3286">
        <v>0</v>
      </c>
      <c r="M3286">
        <v>5</v>
      </c>
      <c r="N3286">
        <v>195.66850828729301</v>
      </c>
      <c r="O3286">
        <v>2.74725274725275E-2</v>
      </c>
      <c r="P3286">
        <v>143</v>
      </c>
      <c r="Q3286">
        <v>14.741258741258701</v>
      </c>
      <c r="R3286">
        <v>8</v>
      </c>
      <c r="S3286">
        <v>58.375</v>
      </c>
      <c r="T3286">
        <v>0</v>
      </c>
      <c r="U3286">
        <v>0</v>
      </c>
      <c r="V3286">
        <v>0</v>
      </c>
      <c r="W3286">
        <v>0</v>
      </c>
      <c r="X3286">
        <v>151</v>
      </c>
      <c r="Y3286">
        <v>63.523178807946998</v>
      </c>
      <c r="Z3286">
        <v>15</v>
      </c>
      <c r="AA3286">
        <v>213.53333333333299</v>
      </c>
      <c r="AB3286">
        <v>167</v>
      </c>
      <c r="AC3286">
        <v>83.502994011976</v>
      </c>
      <c r="AD3286">
        <v>0.91758241758241799</v>
      </c>
      <c r="AE3286">
        <v>45</v>
      </c>
      <c r="AF3286">
        <v>51.311111111111103</v>
      </c>
      <c r="AG3286">
        <v>0.24725274725274701</v>
      </c>
      <c r="AH3286" s="4">
        <v>6</v>
      </c>
      <c r="AI3286">
        <v>0.4</v>
      </c>
      <c r="AJ3286" s="4">
        <v>6</v>
      </c>
      <c r="AK3286">
        <v>0.4</v>
      </c>
      <c r="AL3286" s="4">
        <v>31</v>
      </c>
      <c r="AM3286">
        <v>0.18562874251497</v>
      </c>
      <c r="AN3286" s="4">
        <v>8</v>
      </c>
      <c r="AO3286">
        <v>4.7904191616766498E-2</v>
      </c>
      <c r="AP3286" s="4">
        <v>1</v>
      </c>
      <c r="AQ3286">
        <v>5.4945054945054897E-3</v>
      </c>
      <c r="AR3286" s="4">
        <v>0</v>
      </c>
      <c r="AS3286">
        <v>0</v>
      </c>
      <c r="AT3286" s="4">
        <v>0</v>
      </c>
      <c r="AU3286" s="4">
        <v>0</v>
      </c>
      <c r="AV3286" s="4">
        <v>0</v>
      </c>
      <c r="AW3286">
        <v>1.76699029126214</v>
      </c>
      <c r="AX3286" s="4">
        <f t="shared" si="51"/>
        <v>102.99999999999976</v>
      </c>
      <c r="AY3286" s="4">
        <v>0</v>
      </c>
      <c r="AZ3286" s="4">
        <v>0</v>
      </c>
    </row>
    <row r="3287" spans="1:52" x14ac:dyDescent="0.25">
      <c r="A3287" s="4">
        <v>2017</v>
      </c>
      <c r="B3287" s="4" t="s">
        <v>533</v>
      </c>
      <c r="C3287" t="s">
        <v>163</v>
      </c>
      <c r="D3287" t="s">
        <v>412</v>
      </c>
      <c r="E3287" t="s">
        <v>908</v>
      </c>
      <c r="F3287" s="4">
        <v>1</v>
      </c>
      <c r="G3287">
        <v>1</v>
      </c>
      <c r="H3287">
        <v>12</v>
      </c>
      <c r="I3287">
        <v>1</v>
      </c>
      <c r="J3287">
        <v>12</v>
      </c>
      <c r="K3287">
        <v>0</v>
      </c>
      <c r="L3287">
        <v>0</v>
      </c>
      <c r="M3287">
        <v>0</v>
      </c>
      <c r="N3287">
        <v>-24</v>
      </c>
      <c r="O3287">
        <v>0</v>
      </c>
      <c r="P3287">
        <v>1</v>
      </c>
      <c r="Q3287">
        <v>15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</v>
      </c>
      <c r="Y3287">
        <v>5</v>
      </c>
      <c r="Z3287">
        <v>0</v>
      </c>
      <c r="AA3287">
        <v>0</v>
      </c>
      <c r="AB3287">
        <v>1</v>
      </c>
      <c r="AC3287">
        <v>43</v>
      </c>
      <c r="AD3287">
        <v>1</v>
      </c>
      <c r="AE3287">
        <v>1</v>
      </c>
      <c r="AF3287">
        <v>43</v>
      </c>
      <c r="AG3287">
        <v>1</v>
      </c>
      <c r="AH3287" s="4">
        <v>0</v>
      </c>
      <c r="AI3287">
        <v>0</v>
      </c>
      <c r="AJ3287" s="4">
        <v>0</v>
      </c>
      <c r="AK3287">
        <v>0</v>
      </c>
      <c r="AL3287" s="4">
        <v>0</v>
      </c>
      <c r="AM3287">
        <v>0</v>
      </c>
      <c r="AN3287" s="4">
        <v>0</v>
      </c>
      <c r="AO3287">
        <v>0</v>
      </c>
      <c r="AP3287" s="4">
        <v>0</v>
      </c>
      <c r="AQ3287">
        <v>0</v>
      </c>
      <c r="AR3287" s="4">
        <v>0</v>
      </c>
      <c r="AS3287">
        <v>0</v>
      </c>
      <c r="AT3287" s="4">
        <v>0</v>
      </c>
      <c r="AU3287" s="4">
        <v>0</v>
      </c>
      <c r="AV3287" s="4">
        <v>0</v>
      </c>
      <c r="AW3287">
        <v>1</v>
      </c>
      <c r="AX3287" s="4">
        <f t="shared" si="51"/>
        <v>1</v>
      </c>
      <c r="AY3287" s="4">
        <v>0</v>
      </c>
      <c r="AZ3287" s="4">
        <v>0</v>
      </c>
    </row>
    <row r="3288" spans="1:52" x14ac:dyDescent="0.25">
      <c r="A3288" s="4">
        <v>2017</v>
      </c>
      <c r="B3288" s="4" t="s">
        <v>533</v>
      </c>
      <c r="C3288" t="s">
        <v>163</v>
      </c>
      <c r="D3288" t="s">
        <v>518</v>
      </c>
      <c r="E3288" t="s">
        <v>596</v>
      </c>
      <c r="F3288" s="4">
        <v>27</v>
      </c>
      <c r="G3288">
        <v>27</v>
      </c>
      <c r="H3288">
        <v>6.2222222222222197</v>
      </c>
      <c r="I3288">
        <v>27</v>
      </c>
      <c r="J3288">
        <v>7.1851851851851896</v>
      </c>
      <c r="K3288">
        <v>0</v>
      </c>
      <c r="L3288">
        <v>0</v>
      </c>
      <c r="M3288">
        <v>2</v>
      </c>
      <c r="N3288">
        <v>403.57692307692298</v>
      </c>
      <c r="O3288">
        <v>7.4074074074074098E-2</v>
      </c>
      <c r="P3288">
        <v>26</v>
      </c>
      <c r="Q3288">
        <v>12.0769230769231</v>
      </c>
      <c r="R3288">
        <v>4</v>
      </c>
      <c r="S3288">
        <v>64.75</v>
      </c>
      <c r="T3288">
        <v>3</v>
      </c>
      <c r="U3288">
        <v>133</v>
      </c>
      <c r="V3288">
        <v>2</v>
      </c>
      <c r="W3288">
        <v>16</v>
      </c>
      <c r="X3288">
        <v>21</v>
      </c>
      <c r="Y3288">
        <v>55.714285714285701</v>
      </c>
      <c r="Z3288">
        <v>3</v>
      </c>
      <c r="AA3288">
        <v>230</v>
      </c>
      <c r="AB3288">
        <v>24</v>
      </c>
      <c r="AC3288">
        <v>92.0416666666667</v>
      </c>
      <c r="AD3288">
        <v>0.88888888888888895</v>
      </c>
      <c r="AE3288">
        <v>2</v>
      </c>
      <c r="AF3288">
        <v>90</v>
      </c>
      <c r="AG3288">
        <v>7.4074074074074098E-2</v>
      </c>
      <c r="AH3288" s="4">
        <v>3</v>
      </c>
      <c r="AI3288">
        <v>1</v>
      </c>
      <c r="AJ3288" s="4">
        <v>0</v>
      </c>
      <c r="AK3288">
        <v>0</v>
      </c>
      <c r="AL3288" s="4">
        <v>9</v>
      </c>
      <c r="AM3288">
        <v>0.375</v>
      </c>
      <c r="AN3288" s="4">
        <v>2</v>
      </c>
      <c r="AO3288">
        <v>8.3333333333333301E-2</v>
      </c>
      <c r="AP3288" s="4">
        <v>1</v>
      </c>
      <c r="AQ3288">
        <v>3.7037037037037E-2</v>
      </c>
      <c r="AR3288" s="4">
        <v>0</v>
      </c>
      <c r="AS3288">
        <v>0</v>
      </c>
      <c r="AT3288" s="4">
        <v>0</v>
      </c>
      <c r="AU3288" s="4">
        <v>0</v>
      </c>
      <c r="AV3288" s="4">
        <v>0</v>
      </c>
      <c r="AW3288">
        <v>1.6875</v>
      </c>
      <c r="AX3288" s="4">
        <f t="shared" si="51"/>
        <v>16</v>
      </c>
      <c r="AY3288" s="4">
        <v>3</v>
      </c>
      <c r="AZ3288" s="4">
        <v>20</v>
      </c>
    </row>
    <row r="3289" spans="1:52" x14ac:dyDescent="0.25">
      <c r="A3289" s="4">
        <v>2017</v>
      </c>
      <c r="B3289" s="4" t="s">
        <v>533</v>
      </c>
      <c r="C3289" t="s">
        <v>163</v>
      </c>
      <c r="D3289" t="s">
        <v>164</v>
      </c>
      <c r="E3289" t="s">
        <v>678</v>
      </c>
      <c r="F3289" s="4">
        <v>17</v>
      </c>
      <c r="G3289">
        <v>17</v>
      </c>
      <c r="H3289">
        <v>1.47058823529412</v>
      </c>
      <c r="I3289">
        <v>17</v>
      </c>
      <c r="J3289">
        <v>2.9411764705882399</v>
      </c>
      <c r="K3289">
        <v>0</v>
      </c>
      <c r="L3289">
        <v>0</v>
      </c>
      <c r="M3289">
        <v>0</v>
      </c>
      <c r="N3289">
        <v>51.470588235294102</v>
      </c>
      <c r="O3289">
        <v>0</v>
      </c>
      <c r="P3289">
        <v>14</v>
      </c>
      <c r="Q3289">
        <v>7.5714285714285703</v>
      </c>
      <c r="R3289">
        <v>2</v>
      </c>
      <c r="S3289">
        <v>8.5</v>
      </c>
      <c r="T3289">
        <v>0</v>
      </c>
      <c r="U3289">
        <v>0</v>
      </c>
      <c r="V3289">
        <v>0</v>
      </c>
      <c r="W3289">
        <v>0</v>
      </c>
      <c r="X3289">
        <v>17</v>
      </c>
      <c r="Y3289">
        <v>59.294117647058798</v>
      </c>
      <c r="Z3289">
        <v>0</v>
      </c>
      <c r="AA3289">
        <v>0</v>
      </c>
      <c r="AB3289">
        <v>17</v>
      </c>
      <c r="AC3289">
        <v>78.529411764705898</v>
      </c>
      <c r="AD3289">
        <v>1</v>
      </c>
      <c r="AE3289">
        <v>6</v>
      </c>
      <c r="AF3289">
        <v>41.5</v>
      </c>
      <c r="AG3289">
        <v>0.35294117647058798</v>
      </c>
      <c r="AH3289" s="4">
        <v>0</v>
      </c>
      <c r="AI3289">
        <v>0</v>
      </c>
      <c r="AJ3289" s="4">
        <v>0</v>
      </c>
      <c r="AK3289">
        <v>0</v>
      </c>
      <c r="AL3289" s="4">
        <v>6</v>
      </c>
      <c r="AM3289">
        <v>0.35294117647058798</v>
      </c>
      <c r="AN3289" s="4">
        <v>0</v>
      </c>
      <c r="AO3289">
        <v>0</v>
      </c>
      <c r="AP3289" s="4">
        <v>0</v>
      </c>
      <c r="AQ3289">
        <v>0</v>
      </c>
      <c r="AR3289" s="4">
        <v>0</v>
      </c>
      <c r="AS3289">
        <v>0</v>
      </c>
      <c r="AT3289" s="4">
        <v>0</v>
      </c>
      <c r="AU3289" s="4">
        <v>0</v>
      </c>
      <c r="AV3289" s="4">
        <v>0</v>
      </c>
      <c r="AW3289">
        <v>1.3076923076923099</v>
      </c>
      <c r="AX3289" s="4">
        <f t="shared" si="51"/>
        <v>12.999999999999977</v>
      </c>
      <c r="AY3289" s="4">
        <v>0</v>
      </c>
      <c r="AZ3289" s="4">
        <v>0</v>
      </c>
    </row>
    <row r="3290" spans="1:52" x14ac:dyDescent="0.25">
      <c r="A3290" s="4">
        <v>2017</v>
      </c>
      <c r="B3290" s="4" t="s">
        <v>533</v>
      </c>
      <c r="C3290" t="s">
        <v>163</v>
      </c>
      <c r="D3290" t="s">
        <v>157</v>
      </c>
      <c r="E3290" t="s">
        <v>672</v>
      </c>
      <c r="F3290" s="4">
        <v>13</v>
      </c>
      <c r="G3290">
        <v>13</v>
      </c>
      <c r="H3290">
        <v>2.3846153846153801</v>
      </c>
      <c r="I3290">
        <v>13</v>
      </c>
      <c r="J3290">
        <v>4.6153846153846203</v>
      </c>
      <c r="K3290">
        <v>0</v>
      </c>
      <c r="L3290">
        <v>0</v>
      </c>
      <c r="M3290">
        <v>1</v>
      </c>
      <c r="N3290">
        <v>52.8333333333333</v>
      </c>
      <c r="O3290">
        <v>7.69230769230769E-2</v>
      </c>
      <c r="P3290">
        <v>10</v>
      </c>
      <c r="Q3290">
        <v>8.1</v>
      </c>
      <c r="R3290">
        <v>0</v>
      </c>
      <c r="S3290">
        <v>0</v>
      </c>
      <c r="T3290">
        <v>1</v>
      </c>
      <c r="U3290">
        <v>45</v>
      </c>
      <c r="V3290">
        <v>1</v>
      </c>
      <c r="W3290">
        <v>33</v>
      </c>
      <c r="X3290">
        <v>11</v>
      </c>
      <c r="Y3290">
        <v>63.818181818181799</v>
      </c>
      <c r="Z3290">
        <v>1</v>
      </c>
      <c r="AA3290">
        <v>151</v>
      </c>
      <c r="AB3290">
        <v>12</v>
      </c>
      <c r="AC3290">
        <v>89.9166666666667</v>
      </c>
      <c r="AD3290">
        <v>0.92307692307692302</v>
      </c>
      <c r="AE3290">
        <v>4</v>
      </c>
      <c r="AF3290">
        <v>37</v>
      </c>
      <c r="AG3290">
        <v>0.30769230769230799</v>
      </c>
      <c r="AH3290" s="4">
        <v>0</v>
      </c>
      <c r="AI3290">
        <v>0</v>
      </c>
      <c r="AJ3290" s="4">
        <v>0</v>
      </c>
      <c r="AK3290">
        <v>0</v>
      </c>
      <c r="AL3290" s="4">
        <v>2</v>
      </c>
      <c r="AM3290">
        <v>0.16666666666666699</v>
      </c>
      <c r="AN3290" s="4">
        <v>1</v>
      </c>
      <c r="AO3290">
        <v>8.3333333333333301E-2</v>
      </c>
      <c r="AP3290" s="4">
        <v>0</v>
      </c>
      <c r="AQ3290">
        <v>0</v>
      </c>
      <c r="AR3290" s="4">
        <v>0</v>
      </c>
      <c r="AS3290">
        <v>0</v>
      </c>
      <c r="AT3290" s="4">
        <v>0</v>
      </c>
      <c r="AU3290" s="4">
        <v>0</v>
      </c>
      <c r="AV3290" s="4">
        <v>1</v>
      </c>
      <c r="AW3290">
        <v>2.1666666666666701</v>
      </c>
      <c r="AX3290" s="4">
        <f t="shared" si="51"/>
        <v>5.9999999999999902</v>
      </c>
      <c r="AY3290" s="4">
        <v>1</v>
      </c>
      <c r="AZ3290" s="4">
        <v>0</v>
      </c>
    </row>
    <row r="3291" spans="1:52" x14ac:dyDescent="0.25">
      <c r="A3291" s="4">
        <v>2017</v>
      </c>
      <c r="B3291" s="4" t="s">
        <v>533</v>
      </c>
      <c r="C3291" t="s">
        <v>163</v>
      </c>
      <c r="D3291" t="s">
        <v>160</v>
      </c>
      <c r="E3291" t="s">
        <v>675</v>
      </c>
      <c r="F3291" s="4">
        <v>48</v>
      </c>
      <c r="G3291">
        <v>43</v>
      </c>
      <c r="H3291">
        <v>4.5116279069767398</v>
      </c>
      <c r="I3291">
        <v>47</v>
      </c>
      <c r="J3291">
        <v>5.6595744680851103</v>
      </c>
      <c r="K3291">
        <v>0</v>
      </c>
      <c r="L3291">
        <v>0</v>
      </c>
      <c r="M3291">
        <v>2</v>
      </c>
      <c r="N3291">
        <v>202.212765957447</v>
      </c>
      <c r="O3291">
        <v>4.1666666666666699E-2</v>
      </c>
      <c r="P3291">
        <v>37</v>
      </c>
      <c r="Q3291">
        <v>15</v>
      </c>
      <c r="R3291">
        <v>8</v>
      </c>
      <c r="S3291">
        <v>58</v>
      </c>
      <c r="T3291">
        <v>4</v>
      </c>
      <c r="U3291">
        <v>99.25</v>
      </c>
      <c r="V3291">
        <v>4</v>
      </c>
      <c r="W3291">
        <v>11.25</v>
      </c>
      <c r="X3291">
        <v>39</v>
      </c>
      <c r="Y3291">
        <v>52.974358974358999</v>
      </c>
      <c r="Z3291">
        <v>5</v>
      </c>
      <c r="AA3291">
        <v>231.4</v>
      </c>
      <c r="AB3291">
        <v>43</v>
      </c>
      <c r="AC3291">
        <v>70.190476190476204</v>
      </c>
      <c r="AD3291">
        <v>0.875</v>
      </c>
      <c r="AE3291">
        <v>15</v>
      </c>
      <c r="AF3291">
        <v>51</v>
      </c>
      <c r="AG3291">
        <v>0.3125</v>
      </c>
      <c r="AH3291" s="4">
        <v>2</v>
      </c>
      <c r="AI3291">
        <v>0.4</v>
      </c>
      <c r="AJ3291" s="4">
        <v>1</v>
      </c>
      <c r="AK3291">
        <v>0.2</v>
      </c>
      <c r="AL3291" s="4">
        <v>6</v>
      </c>
      <c r="AM3291">
        <v>0.14285714285714299</v>
      </c>
      <c r="AN3291" s="4">
        <v>2</v>
      </c>
      <c r="AO3291">
        <v>4.7619047619047603E-2</v>
      </c>
      <c r="AP3291" s="4">
        <v>0</v>
      </c>
      <c r="AQ3291">
        <v>0</v>
      </c>
      <c r="AR3291" s="4">
        <v>0</v>
      </c>
      <c r="AS3291">
        <v>0</v>
      </c>
      <c r="AT3291" s="4">
        <v>0</v>
      </c>
      <c r="AU3291" s="4">
        <v>0</v>
      </c>
      <c r="AV3291" s="4">
        <v>2</v>
      </c>
      <c r="AW3291">
        <v>1.54838709677419</v>
      </c>
      <c r="AX3291" s="4">
        <f t="shared" si="51"/>
        <v>31.000000000000071</v>
      </c>
      <c r="AY3291" s="4">
        <v>4</v>
      </c>
      <c r="AZ3291" s="4">
        <v>10.5</v>
      </c>
    </row>
    <row r="3292" spans="1:52" x14ac:dyDescent="0.25">
      <c r="A3292" s="4">
        <v>2017</v>
      </c>
      <c r="B3292" s="4" t="s">
        <v>533</v>
      </c>
      <c r="C3292" t="s">
        <v>163</v>
      </c>
      <c r="D3292" t="s">
        <v>311</v>
      </c>
      <c r="E3292" t="s">
        <v>816</v>
      </c>
      <c r="F3292" s="4">
        <v>4</v>
      </c>
      <c r="G3292">
        <v>4</v>
      </c>
      <c r="H3292">
        <v>2.5</v>
      </c>
      <c r="I3292">
        <v>4</v>
      </c>
      <c r="J3292">
        <v>3.75</v>
      </c>
      <c r="K3292">
        <v>0</v>
      </c>
      <c r="L3292">
        <v>0</v>
      </c>
      <c r="M3292">
        <v>0</v>
      </c>
      <c r="N3292">
        <v>13.25</v>
      </c>
      <c r="O3292">
        <v>0</v>
      </c>
      <c r="P3292">
        <v>4</v>
      </c>
      <c r="Q3292">
        <v>8.5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4</v>
      </c>
      <c r="Y3292">
        <v>35.25</v>
      </c>
      <c r="Z3292">
        <v>0</v>
      </c>
      <c r="AA3292">
        <v>0</v>
      </c>
      <c r="AB3292">
        <v>4</v>
      </c>
      <c r="AC3292">
        <v>48.75</v>
      </c>
      <c r="AD3292">
        <v>1</v>
      </c>
      <c r="AE3292">
        <v>0</v>
      </c>
      <c r="AF3292">
        <v>0</v>
      </c>
      <c r="AG3292">
        <v>0</v>
      </c>
      <c r="AH3292" s="4">
        <v>0</v>
      </c>
      <c r="AI3292">
        <v>0</v>
      </c>
      <c r="AJ3292" s="4">
        <v>0</v>
      </c>
      <c r="AK3292">
        <v>0</v>
      </c>
      <c r="AL3292" s="4">
        <v>0</v>
      </c>
      <c r="AM3292">
        <v>0</v>
      </c>
      <c r="AN3292" s="4">
        <v>1</v>
      </c>
      <c r="AO3292">
        <v>0.25</v>
      </c>
      <c r="AP3292" s="4">
        <v>0</v>
      </c>
      <c r="AQ3292">
        <v>0</v>
      </c>
      <c r="AR3292" s="4">
        <v>0</v>
      </c>
      <c r="AS3292">
        <v>0</v>
      </c>
      <c r="AT3292" s="4">
        <v>0</v>
      </c>
      <c r="AU3292" s="4">
        <v>0</v>
      </c>
      <c r="AV3292" s="4">
        <v>0</v>
      </c>
      <c r="AW3292">
        <v>1.3333333333333299</v>
      </c>
      <c r="AX3292" s="4">
        <f t="shared" si="51"/>
        <v>3.0000000000000075</v>
      </c>
      <c r="AY3292" s="4">
        <v>0</v>
      </c>
      <c r="AZ3292" s="4">
        <v>0</v>
      </c>
    </row>
    <row r="3293" spans="1:52" x14ac:dyDescent="0.25">
      <c r="A3293" s="4">
        <v>2017</v>
      </c>
      <c r="B3293" s="4" t="s">
        <v>533</v>
      </c>
      <c r="C3293" t="s">
        <v>163</v>
      </c>
      <c r="D3293" t="s">
        <v>136</v>
      </c>
      <c r="E3293" t="s">
        <v>652</v>
      </c>
      <c r="F3293" s="4">
        <v>8</v>
      </c>
      <c r="G3293">
        <v>7</v>
      </c>
      <c r="H3293">
        <v>1.5714285714285701</v>
      </c>
      <c r="I3293">
        <v>8</v>
      </c>
      <c r="J3293">
        <v>2.375</v>
      </c>
      <c r="K3293">
        <v>0</v>
      </c>
      <c r="L3293">
        <v>0</v>
      </c>
      <c r="M3293">
        <v>0</v>
      </c>
      <c r="N3293">
        <v>-33.5</v>
      </c>
      <c r="O3293">
        <v>0</v>
      </c>
      <c r="P3293">
        <v>7</v>
      </c>
      <c r="Q3293">
        <v>4.71428571428571</v>
      </c>
      <c r="R3293">
        <v>1</v>
      </c>
      <c r="S3293">
        <v>4</v>
      </c>
      <c r="T3293">
        <v>0</v>
      </c>
      <c r="U3293">
        <v>0</v>
      </c>
      <c r="V3293">
        <v>0</v>
      </c>
      <c r="W3293">
        <v>0</v>
      </c>
      <c r="X3293">
        <v>5</v>
      </c>
      <c r="Y3293">
        <v>47.8</v>
      </c>
      <c r="Z3293">
        <v>3</v>
      </c>
      <c r="AA3293">
        <v>175.333333333333</v>
      </c>
      <c r="AB3293">
        <v>5</v>
      </c>
      <c r="AC3293">
        <v>72</v>
      </c>
      <c r="AD3293">
        <v>0.625</v>
      </c>
      <c r="AE3293">
        <v>3</v>
      </c>
      <c r="AF3293">
        <v>22.3333333333333</v>
      </c>
      <c r="AG3293">
        <v>0.375</v>
      </c>
      <c r="AH3293" s="4">
        <v>0</v>
      </c>
      <c r="AI3293">
        <v>0</v>
      </c>
      <c r="AJ3293" s="4">
        <v>0</v>
      </c>
      <c r="AK3293">
        <v>0</v>
      </c>
      <c r="AL3293" s="4">
        <v>1</v>
      </c>
      <c r="AM3293">
        <v>0.2</v>
      </c>
      <c r="AN3293" s="4">
        <v>0</v>
      </c>
      <c r="AO3293">
        <v>0</v>
      </c>
      <c r="AP3293" s="4">
        <v>0</v>
      </c>
      <c r="AQ3293">
        <v>0</v>
      </c>
      <c r="AR3293" s="4">
        <v>0</v>
      </c>
      <c r="AS3293">
        <v>0</v>
      </c>
      <c r="AT3293" s="4">
        <v>0</v>
      </c>
      <c r="AU3293" s="4">
        <v>0</v>
      </c>
      <c r="AV3293" s="4">
        <v>1</v>
      </c>
      <c r="AW3293">
        <v>1.6</v>
      </c>
      <c r="AX3293" s="4">
        <f t="shared" si="51"/>
        <v>5</v>
      </c>
      <c r="AY3293" s="4">
        <v>0</v>
      </c>
      <c r="AZ3293" s="4">
        <v>0</v>
      </c>
    </row>
    <row r="3294" spans="1:52" x14ac:dyDescent="0.25">
      <c r="A3294" s="4">
        <v>2017</v>
      </c>
      <c r="B3294" s="4" t="s">
        <v>533</v>
      </c>
      <c r="C3294" t="s">
        <v>163</v>
      </c>
      <c r="D3294" t="s">
        <v>146</v>
      </c>
      <c r="E3294" t="s">
        <v>662</v>
      </c>
      <c r="F3294" s="4">
        <v>19</v>
      </c>
      <c r="G3294">
        <v>16</v>
      </c>
      <c r="H3294">
        <v>4.8125</v>
      </c>
      <c r="I3294">
        <v>19</v>
      </c>
      <c r="J3294">
        <v>4.5263157894736796</v>
      </c>
      <c r="K3294">
        <v>2</v>
      </c>
      <c r="L3294">
        <v>0.105263157894737</v>
      </c>
      <c r="M3294">
        <v>1</v>
      </c>
      <c r="N3294">
        <v>-22.7222222222222</v>
      </c>
      <c r="O3294">
        <v>5.2631578947368397E-2</v>
      </c>
      <c r="P3294">
        <v>15</v>
      </c>
      <c r="Q3294">
        <v>8.06666666666667</v>
      </c>
      <c r="R3294">
        <v>3</v>
      </c>
      <c r="S3294">
        <v>36.6666666666667</v>
      </c>
      <c r="T3294">
        <v>0</v>
      </c>
      <c r="U3294">
        <v>0</v>
      </c>
      <c r="V3294">
        <v>0</v>
      </c>
      <c r="W3294">
        <v>0</v>
      </c>
      <c r="X3294">
        <v>14</v>
      </c>
      <c r="Y3294">
        <v>39</v>
      </c>
      <c r="Z3294">
        <v>1</v>
      </c>
      <c r="AA3294">
        <v>0</v>
      </c>
      <c r="AB3294">
        <v>18</v>
      </c>
      <c r="AC3294">
        <v>88.8888888888889</v>
      </c>
      <c r="AD3294">
        <v>0.94736842105263197</v>
      </c>
      <c r="AE3294">
        <v>7</v>
      </c>
      <c r="AF3294">
        <v>42.857142857142897</v>
      </c>
      <c r="AG3294">
        <v>0.36842105263157898</v>
      </c>
      <c r="AH3294" s="4">
        <v>0</v>
      </c>
      <c r="AI3294">
        <v>0</v>
      </c>
      <c r="AJ3294" s="4">
        <v>0</v>
      </c>
      <c r="AK3294">
        <v>0</v>
      </c>
      <c r="AL3294" s="4">
        <v>3</v>
      </c>
      <c r="AM3294">
        <v>0.16666666666666699</v>
      </c>
      <c r="AN3294" s="4">
        <v>1</v>
      </c>
      <c r="AO3294">
        <v>5.5555555555555601E-2</v>
      </c>
      <c r="AP3294" s="4">
        <v>0</v>
      </c>
      <c r="AQ3294">
        <v>0</v>
      </c>
      <c r="AR3294" s="4">
        <v>0</v>
      </c>
      <c r="AS3294">
        <v>0</v>
      </c>
      <c r="AT3294" s="4">
        <v>0</v>
      </c>
      <c r="AU3294" s="4">
        <v>0</v>
      </c>
      <c r="AV3294" s="4">
        <v>1</v>
      </c>
      <c r="AW3294">
        <v>1.9</v>
      </c>
      <c r="AX3294" s="4">
        <f t="shared" si="51"/>
        <v>10</v>
      </c>
      <c r="AY3294" s="4">
        <v>0</v>
      </c>
      <c r="AZ3294" s="4">
        <v>0</v>
      </c>
    </row>
    <row r="3295" spans="1:52" x14ac:dyDescent="0.25">
      <c r="A3295" s="4">
        <v>2017</v>
      </c>
      <c r="B3295" s="4" t="s">
        <v>533</v>
      </c>
      <c r="C3295" t="s">
        <v>163</v>
      </c>
      <c r="D3295" t="s">
        <v>159</v>
      </c>
      <c r="E3295" t="s">
        <v>674</v>
      </c>
      <c r="F3295" s="4">
        <v>37</v>
      </c>
      <c r="G3295">
        <v>36</v>
      </c>
      <c r="H3295">
        <v>9.0833333333333304</v>
      </c>
      <c r="I3295">
        <v>37</v>
      </c>
      <c r="J3295">
        <v>10</v>
      </c>
      <c r="K3295">
        <v>0</v>
      </c>
      <c r="L3295">
        <v>0</v>
      </c>
      <c r="M3295">
        <v>20</v>
      </c>
      <c r="N3295">
        <v>2037.54545454545</v>
      </c>
      <c r="O3295">
        <v>0.54054054054054101</v>
      </c>
      <c r="P3295">
        <v>34</v>
      </c>
      <c r="Q3295">
        <v>24.705882352941199</v>
      </c>
      <c r="R3295">
        <v>6</v>
      </c>
      <c r="S3295">
        <v>131.166666666667</v>
      </c>
      <c r="T3295">
        <v>6</v>
      </c>
      <c r="U3295">
        <v>136.166666666667</v>
      </c>
      <c r="V3295">
        <v>6</v>
      </c>
      <c r="W3295">
        <v>26.6666666666667</v>
      </c>
      <c r="X3295">
        <v>22</v>
      </c>
      <c r="Y3295">
        <v>92.045454545454504</v>
      </c>
      <c r="Z3295">
        <v>7</v>
      </c>
      <c r="AA3295">
        <v>298.857142857143</v>
      </c>
      <c r="AB3295">
        <v>30</v>
      </c>
      <c r="AC3295">
        <v>119.51724137930999</v>
      </c>
      <c r="AD3295">
        <v>0.78378378378378399</v>
      </c>
      <c r="AE3295">
        <v>8</v>
      </c>
      <c r="AF3295">
        <v>114</v>
      </c>
      <c r="AG3295">
        <v>0.21621621621621601</v>
      </c>
      <c r="AH3295" s="4">
        <v>4</v>
      </c>
      <c r="AI3295">
        <v>0.57142857142857095</v>
      </c>
      <c r="AJ3295" s="4">
        <v>1</v>
      </c>
      <c r="AK3295">
        <v>0.14285714285714299</v>
      </c>
      <c r="AL3295" s="4">
        <v>6</v>
      </c>
      <c r="AM3295">
        <v>0.20689655172413801</v>
      </c>
      <c r="AN3295" s="4">
        <v>1</v>
      </c>
      <c r="AO3295">
        <v>3.4482758620689703E-2</v>
      </c>
      <c r="AP3295" s="4">
        <v>0</v>
      </c>
      <c r="AQ3295">
        <v>0</v>
      </c>
      <c r="AR3295" s="4">
        <v>0</v>
      </c>
      <c r="AS3295">
        <v>0</v>
      </c>
      <c r="AT3295" s="4">
        <v>0</v>
      </c>
      <c r="AU3295" s="4">
        <v>0</v>
      </c>
      <c r="AV3295" s="4">
        <v>0</v>
      </c>
      <c r="AW3295">
        <v>1.6818181818181801</v>
      </c>
      <c r="AX3295" s="4">
        <f t="shared" si="51"/>
        <v>22.000000000000021</v>
      </c>
      <c r="AY3295" s="4">
        <v>4</v>
      </c>
      <c r="AZ3295" s="4">
        <v>23</v>
      </c>
    </row>
    <row r="3296" spans="1:52" x14ac:dyDescent="0.25">
      <c r="A3296" s="4">
        <v>2017</v>
      </c>
      <c r="B3296" s="4" t="s">
        <v>533</v>
      </c>
      <c r="C3296" t="s">
        <v>163</v>
      </c>
      <c r="D3296" t="s">
        <v>150</v>
      </c>
      <c r="E3296" t="s">
        <v>666</v>
      </c>
      <c r="F3296" s="4">
        <v>70</v>
      </c>
      <c r="G3296">
        <v>70</v>
      </c>
      <c r="H3296">
        <v>2.0285714285714298</v>
      </c>
      <c r="I3296">
        <v>70</v>
      </c>
      <c r="J3296">
        <v>3.44285714285714</v>
      </c>
      <c r="K3296">
        <v>0</v>
      </c>
      <c r="L3296">
        <v>0</v>
      </c>
      <c r="M3296">
        <v>7</v>
      </c>
      <c r="N3296">
        <v>125.69230769230801</v>
      </c>
      <c r="O3296">
        <v>0.1</v>
      </c>
      <c r="P3296">
        <v>66</v>
      </c>
      <c r="Q3296">
        <v>12.803030303030299</v>
      </c>
      <c r="R3296">
        <v>20</v>
      </c>
      <c r="S3296">
        <v>28.75</v>
      </c>
      <c r="T3296">
        <v>8</v>
      </c>
      <c r="U3296">
        <v>135.625</v>
      </c>
      <c r="V3296">
        <v>7</v>
      </c>
      <c r="W3296">
        <v>7.28571428571429</v>
      </c>
      <c r="X3296">
        <v>54</v>
      </c>
      <c r="Y3296">
        <v>78.296296296296305</v>
      </c>
      <c r="Z3296">
        <v>8</v>
      </c>
      <c r="AA3296">
        <v>221.625</v>
      </c>
      <c r="AB3296">
        <v>62</v>
      </c>
      <c r="AC3296">
        <v>98.306451612903203</v>
      </c>
      <c r="AD3296">
        <v>0.88571428571428601</v>
      </c>
      <c r="AE3296">
        <v>14</v>
      </c>
      <c r="AF3296">
        <v>74.428571428571402</v>
      </c>
      <c r="AG3296">
        <v>0.2</v>
      </c>
      <c r="AH3296" s="4">
        <v>6</v>
      </c>
      <c r="AI3296">
        <v>0.75</v>
      </c>
      <c r="AJ3296" s="4">
        <v>2</v>
      </c>
      <c r="AK3296">
        <v>0.25</v>
      </c>
      <c r="AL3296" s="4">
        <v>15</v>
      </c>
      <c r="AM3296">
        <v>0.241935483870968</v>
      </c>
      <c r="AN3296" s="4">
        <v>3</v>
      </c>
      <c r="AO3296">
        <v>4.8387096774193603E-2</v>
      </c>
      <c r="AP3296" s="4">
        <v>1</v>
      </c>
      <c r="AQ3296">
        <v>1.4285714285714299E-2</v>
      </c>
      <c r="AR3296" s="4">
        <v>0</v>
      </c>
      <c r="AS3296">
        <v>0</v>
      </c>
      <c r="AT3296" s="4">
        <v>0</v>
      </c>
      <c r="AU3296" s="4">
        <v>0</v>
      </c>
      <c r="AV3296" s="4">
        <v>6</v>
      </c>
      <c r="AW3296">
        <v>1.32075471698113</v>
      </c>
      <c r="AX3296" s="4">
        <f t="shared" si="51"/>
        <v>53.000000000000085</v>
      </c>
      <c r="AY3296" s="4">
        <v>0</v>
      </c>
      <c r="AZ3296" s="4">
        <v>0</v>
      </c>
    </row>
    <row r="3297" spans="1:52" x14ac:dyDescent="0.25">
      <c r="A3297" s="4">
        <v>2017</v>
      </c>
      <c r="B3297" s="4" t="s">
        <v>533</v>
      </c>
      <c r="C3297" t="s">
        <v>163</v>
      </c>
      <c r="D3297" t="s">
        <v>133</v>
      </c>
      <c r="E3297" t="s">
        <v>649</v>
      </c>
      <c r="F3297" s="4">
        <v>1</v>
      </c>
      <c r="G3297">
        <v>1</v>
      </c>
      <c r="H3297">
        <v>0</v>
      </c>
      <c r="I3297">
        <v>1</v>
      </c>
      <c r="J3297">
        <v>1</v>
      </c>
      <c r="K3297">
        <v>0</v>
      </c>
      <c r="L3297">
        <v>0</v>
      </c>
      <c r="M3297">
        <v>0</v>
      </c>
      <c r="N3297">
        <v>1156</v>
      </c>
      <c r="O3297">
        <v>0</v>
      </c>
      <c r="P3297">
        <v>1</v>
      </c>
      <c r="Q3297">
        <v>33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1</v>
      </c>
      <c r="AA3297">
        <v>298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 s="4">
        <v>0</v>
      </c>
      <c r="AI3297">
        <v>0</v>
      </c>
      <c r="AJ3297" s="4">
        <v>0</v>
      </c>
      <c r="AK3297">
        <v>0</v>
      </c>
      <c r="AL3297" s="4">
        <v>0</v>
      </c>
      <c r="AM3297">
        <v>0</v>
      </c>
      <c r="AN3297" s="4">
        <v>0</v>
      </c>
      <c r="AO3297">
        <v>0</v>
      </c>
      <c r="AP3297" s="4">
        <v>0</v>
      </c>
      <c r="AQ3297">
        <v>0</v>
      </c>
      <c r="AR3297" s="4">
        <v>0</v>
      </c>
      <c r="AS3297">
        <v>0</v>
      </c>
      <c r="AT3297" s="4">
        <v>0</v>
      </c>
      <c r="AU3297" s="4">
        <v>0</v>
      </c>
      <c r="AV3297" s="4">
        <v>0</v>
      </c>
      <c r="AW3297">
        <v>1</v>
      </c>
      <c r="AX3297" s="4">
        <f t="shared" si="51"/>
        <v>1</v>
      </c>
      <c r="AY3297" s="4">
        <v>0</v>
      </c>
      <c r="AZ3297" s="4">
        <v>0</v>
      </c>
    </row>
    <row r="3298" spans="1:52" x14ac:dyDescent="0.25">
      <c r="A3298" s="4">
        <v>2017</v>
      </c>
      <c r="B3298" s="4" t="s">
        <v>533</v>
      </c>
      <c r="C3298" t="s">
        <v>163</v>
      </c>
      <c r="D3298" t="s">
        <v>416</v>
      </c>
      <c r="E3298" t="s">
        <v>912</v>
      </c>
      <c r="F3298" s="4">
        <v>8</v>
      </c>
      <c r="G3298">
        <v>8</v>
      </c>
      <c r="H3298">
        <v>3.375</v>
      </c>
      <c r="I3298">
        <v>8</v>
      </c>
      <c r="J3298">
        <v>5.125</v>
      </c>
      <c r="K3298">
        <v>0</v>
      </c>
      <c r="L3298">
        <v>0</v>
      </c>
      <c r="M3298">
        <v>0</v>
      </c>
      <c r="N3298">
        <v>48</v>
      </c>
      <c r="O3298">
        <v>0</v>
      </c>
      <c r="P3298">
        <v>6</v>
      </c>
      <c r="Q3298">
        <v>14.3333333333333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6</v>
      </c>
      <c r="Y3298">
        <v>48.3333333333333</v>
      </c>
      <c r="Z3298">
        <v>0</v>
      </c>
      <c r="AA3298">
        <v>0</v>
      </c>
      <c r="AB3298">
        <v>8</v>
      </c>
      <c r="AC3298">
        <v>65.625</v>
      </c>
      <c r="AD3298">
        <v>1</v>
      </c>
      <c r="AE3298">
        <v>0</v>
      </c>
      <c r="AF3298">
        <v>0</v>
      </c>
      <c r="AG3298">
        <v>0</v>
      </c>
      <c r="AH3298" s="4">
        <v>0</v>
      </c>
      <c r="AI3298">
        <v>0</v>
      </c>
      <c r="AJ3298" s="4">
        <v>0</v>
      </c>
      <c r="AK3298">
        <v>0</v>
      </c>
      <c r="AL3298" s="4">
        <v>3</v>
      </c>
      <c r="AM3298">
        <v>0.375</v>
      </c>
      <c r="AN3298" s="4">
        <v>0</v>
      </c>
      <c r="AO3298">
        <v>0</v>
      </c>
      <c r="AP3298" s="4">
        <v>0</v>
      </c>
      <c r="AQ3298">
        <v>0</v>
      </c>
      <c r="AR3298" s="4">
        <v>0</v>
      </c>
      <c r="AS3298">
        <v>0</v>
      </c>
      <c r="AT3298" s="4">
        <v>0</v>
      </c>
      <c r="AU3298" s="4">
        <v>0</v>
      </c>
      <c r="AV3298" s="4">
        <v>0</v>
      </c>
      <c r="AW3298">
        <v>1.3333333333333299</v>
      </c>
      <c r="AX3298" s="4">
        <f t="shared" si="51"/>
        <v>6.0000000000000151</v>
      </c>
      <c r="AY3298" s="4">
        <v>0</v>
      </c>
      <c r="AZ3298" s="4">
        <v>0</v>
      </c>
    </row>
    <row r="3299" spans="1:52" x14ac:dyDescent="0.25">
      <c r="A3299" s="4">
        <v>2017</v>
      </c>
      <c r="B3299" s="4" t="s">
        <v>533</v>
      </c>
      <c r="C3299" t="s">
        <v>163</v>
      </c>
      <c r="D3299" t="s">
        <v>497</v>
      </c>
      <c r="E3299" t="s">
        <v>992</v>
      </c>
      <c r="F3299" s="4">
        <v>156</v>
      </c>
      <c r="G3299">
        <v>149</v>
      </c>
      <c r="H3299">
        <v>3.6711409395973198</v>
      </c>
      <c r="I3299">
        <v>156</v>
      </c>
      <c r="J3299">
        <v>4.5769230769230802</v>
      </c>
      <c r="K3299">
        <v>12</v>
      </c>
      <c r="L3299">
        <v>7.69230769230769E-2</v>
      </c>
      <c r="M3299">
        <v>19</v>
      </c>
      <c r="N3299">
        <v>102.299270072993</v>
      </c>
      <c r="O3299">
        <v>0.121794871794872</v>
      </c>
      <c r="P3299">
        <v>133</v>
      </c>
      <c r="Q3299">
        <v>12.330827067669199</v>
      </c>
      <c r="R3299">
        <v>25</v>
      </c>
      <c r="S3299">
        <v>51.4</v>
      </c>
      <c r="T3299">
        <v>22</v>
      </c>
      <c r="U3299">
        <v>114.272727272727</v>
      </c>
      <c r="V3299">
        <v>18</v>
      </c>
      <c r="W3299">
        <v>33</v>
      </c>
      <c r="X3299">
        <v>116</v>
      </c>
      <c r="Y3299">
        <v>68.163793103448299</v>
      </c>
      <c r="Z3299">
        <v>24</v>
      </c>
      <c r="AA3299">
        <v>248.38095238095201</v>
      </c>
      <c r="AB3299">
        <v>132</v>
      </c>
      <c r="AC3299">
        <v>85.330769230769207</v>
      </c>
      <c r="AD3299">
        <v>0.83333333333333304</v>
      </c>
      <c r="AE3299">
        <v>48</v>
      </c>
      <c r="AF3299">
        <v>66.4791666666667</v>
      </c>
      <c r="AG3299">
        <v>0.30769230769230799</v>
      </c>
      <c r="AH3299" s="4">
        <v>14</v>
      </c>
      <c r="AI3299">
        <v>0.66666666666666696</v>
      </c>
      <c r="AJ3299" s="4">
        <v>3</v>
      </c>
      <c r="AK3299">
        <v>0.14285714285714299</v>
      </c>
      <c r="AL3299" s="4">
        <v>33</v>
      </c>
      <c r="AM3299">
        <v>0.253846153846154</v>
      </c>
      <c r="AN3299" s="4">
        <v>7</v>
      </c>
      <c r="AO3299">
        <v>5.3846153846153898E-2</v>
      </c>
      <c r="AP3299" s="4">
        <v>3</v>
      </c>
      <c r="AQ3299">
        <v>1.9230769230769201E-2</v>
      </c>
      <c r="AR3299" s="4">
        <v>0</v>
      </c>
      <c r="AS3299">
        <v>0</v>
      </c>
      <c r="AT3299" s="4">
        <v>0</v>
      </c>
      <c r="AU3299" s="4">
        <v>0</v>
      </c>
      <c r="AV3299" s="4">
        <v>3</v>
      </c>
      <c r="AW3299">
        <v>1.6595744680851101</v>
      </c>
      <c r="AX3299" s="4">
        <f t="shared" si="51"/>
        <v>93.999999999999787</v>
      </c>
      <c r="AY3299" s="4">
        <v>16</v>
      </c>
      <c r="AZ3299" s="4">
        <v>21.1875</v>
      </c>
    </row>
    <row r="3300" spans="1:52" x14ac:dyDescent="0.25">
      <c r="A3300" s="4">
        <v>2017</v>
      </c>
      <c r="B3300" s="4" t="s">
        <v>533</v>
      </c>
      <c r="C3300" t="s">
        <v>170</v>
      </c>
      <c r="D3300" t="s">
        <v>411</v>
      </c>
      <c r="E3300" t="s">
        <v>907</v>
      </c>
      <c r="F3300" s="4">
        <v>2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2</v>
      </c>
      <c r="N3300">
        <v>0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2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 s="4">
        <v>0</v>
      </c>
      <c r="AI3300">
        <v>0</v>
      </c>
      <c r="AJ3300" s="4">
        <v>0</v>
      </c>
      <c r="AK3300">
        <v>0</v>
      </c>
      <c r="AL3300" s="4">
        <v>0</v>
      </c>
      <c r="AM3300">
        <v>0</v>
      </c>
      <c r="AN3300" s="4">
        <v>0</v>
      </c>
      <c r="AO3300">
        <v>0</v>
      </c>
      <c r="AP3300" s="4">
        <v>0</v>
      </c>
      <c r="AQ3300">
        <v>0</v>
      </c>
      <c r="AR3300" s="4">
        <v>0</v>
      </c>
      <c r="AS3300">
        <v>0</v>
      </c>
      <c r="AT3300" s="4">
        <v>0</v>
      </c>
      <c r="AU3300" s="4">
        <v>0</v>
      </c>
      <c r="AV3300" s="4">
        <v>0</v>
      </c>
      <c r="AW3300">
        <v>0</v>
      </c>
      <c r="AX3300" s="4">
        <f t="shared" si="51"/>
        <v>0</v>
      </c>
      <c r="AY3300" s="4">
        <v>0</v>
      </c>
      <c r="AZ3300" s="4">
        <v>0</v>
      </c>
    </row>
    <row r="3301" spans="1:52" x14ac:dyDescent="0.25">
      <c r="A3301" s="4">
        <v>2017</v>
      </c>
      <c r="B3301" s="4" t="s">
        <v>533</v>
      </c>
      <c r="C3301" t="s">
        <v>170</v>
      </c>
      <c r="D3301" t="s">
        <v>412</v>
      </c>
      <c r="E3301" t="s">
        <v>908</v>
      </c>
      <c r="F3301" s="4">
        <v>9</v>
      </c>
      <c r="G3301">
        <v>3</v>
      </c>
      <c r="H3301">
        <v>3.6666666666666701</v>
      </c>
      <c r="I3301">
        <v>6</v>
      </c>
      <c r="J3301">
        <v>3.5</v>
      </c>
      <c r="K3301">
        <v>0</v>
      </c>
      <c r="L3301">
        <v>0</v>
      </c>
      <c r="M3301">
        <v>9</v>
      </c>
      <c r="N3301">
        <v>0</v>
      </c>
      <c r="O3301">
        <v>1</v>
      </c>
      <c r="P3301">
        <v>1</v>
      </c>
      <c r="Q3301">
        <v>2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6</v>
      </c>
      <c r="AC3301">
        <v>15.5</v>
      </c>
      <c r="AD3301">
        <v>0.22222222222222199</v>
      </c>
      <c r="AE3301">
        <v>1</v>
      </c>
      <c r="AF3301">
        <v>25</v>
      </c>
      <c r="AG3301">
        <v>0.11111111111111099</v>
      </c>
      <c r="AH3301" s="4">
        <v>0</v>
      </c>
      <c r="AI3301">
        <v>0</v>
      </c>
      <c r="AJ3301" s="4">
        <v>0</v>
      </c>
      <c r="AK3301">
        <v>0</v>
      </c>
      <c r="AL3301" s="4">
        <v>0</v>
      </c>
      <c r="AM3301">
        <v>0</v>
      </c>
      <c r="AN3301" s="4">
        <v>0</v>
      </c>
      <c r="AO3301">
        <v>0</v>
      </c>
      <c r="AP3301" s="4">
        <v>0</v>
      </c>
      <c r="AQ3301">
        <v>0</v>
      </c>
      <c r="AR3301" s="4">
        <v>0</v>
      </c>
      <c r="AS3301">
        <v>0</v>
      </c>
      <c r="AT3301" s="4">
        <v>1</v>
      </c>
      <c r="AU3301" s="4">
        <v>2</v>
      </c>
      <c r="AV3301" s="4">
        <v>0</v>
      </c>
      <c r="AW3301">
        <v>1</v>
      </c>
      <c r="AX3301" s="4">
        <f t="shared" si="51"/>
        <v>9</v>
      </c>
      <c r="AY3301" s="4">
        <v>0</v>
      </c>
      <c r="AZ3301" s="4">
        <v>0</v>
      </c>
    </row>
    <row r="3302" spans="1:52" x14ac:dyDescent="0.25">
      <c r="A3302" s="4">
        <v>2017</v>
      </c>
      <c r="B3302" s="4" t="s">
        <v>533</v>
      </c>
      <c r="C3302" t="s">
        <v>170</v>
      </c>
      <c r="D3302" t="s">
        <v>519</v>
      </c>
      <c r="E3302" t="s">
        <v>1012</v>
      </c>
      <c r="F3302" s="4">
        <v>255</v>
      </c>
      <c r="G3302">
        <v>253</v>
      </c>
      <c r="H3302">
        <v>3.3715415019762802</v>
      </c>
      <c r="I3302">
        <v>255</v>
      </c>
      <c r="J3302">
        <v>4.9019607843137303</v>
      </c>
      <c r="K3302">
        <v>6</v>
      </c>
      <c r="L3302">
        <v>2.3529411764705899E-2</v>
      </c>
      <c r="M3302">
        <v>11</v>
      </c>
      <c r="N3302">
        <v>60.04</v>
      </c>
      <c r="O3302">
        <v>4.3137254901960798E-2</v>
      </c>
      <c r="P3302">
        <v>210</v>
      </c>
      <c r="Q3302">
        <v>15.3761904761905</v>
      </c>
      <c r="R3302">
        <v>39</v>
      </c>
      <c r="S3302">
        <v>26.025641025641001</v>
      </c>
      <c r="T3302">
        <v>13</v>
      </c>
      <c r="U3302">
        <v>115.07692307692299</v>
      </c>
      <c r="V3302">
        <v>12</v>
      </c>
      <c r="W3302">
        <v>10.1666666666667</v>
      </c>
      <c r="X3302">
        <v>223</v>
      </c>
      <c r="Y3302">
        <v>79.9506726457399</v>
      </c>
      <c r="Z3302">
        <v>15</v>
      </c>
      <c r="AA3302">
        <v>272.39999999999998</v>
      </c>
      <c r="AB3302">
        <v>240</v>
      </c>
      <c r="AC3302">
        <v>108.4</v>
      </c>
      <c r="AD3302">
        <v>0.94117647058823495</v>
      </c>
      <c r="AE3302">
        <v>111</v>
      </c>
      <c r="AF3302">
        <v>74.297297297297305</v>
      </c>
      <c r="AG3302">
        <v>0.435294117647059</v>
      </c>
      <c r="AH3302" s="4">
        <v>12</v>
      </c>
      <c r="AI3302">
        <v>0.8</v>
      </c>
      <c r="AJ3302" s="4">
        <v>1</v>
      </c>
      <c r="AK3302">
        <v>6.6666666666666693E-2</v>
      </c>
      <c r="AL3302" s="4">
        <v>84</v>
      </c>
      <c r="AM3302">
        <v>0.35</v>
      </c>
      <c r="AN3302" s="4">
        <v>23</v>
      </c>
      <c r="AO3302">
        <v>9.5833333333333298E-2</v>
      </c>
      <c r="AP3302" s="4">
        <v>8</v>
      </c>
      <c r="AQ3302">
        <v>3.1372549019607801E-2</v>
      </c>
      <c r="AR3302" s="4">
        <v>0</v>
      </c>
      <c r="AS3302">
        <v>0</v>
      </c>
      <c r="AT3302" s="4">
        <v>0</v>
      </c>
      <c r="AU3302" s="4">
        <v>0</v>
      </c>
      <c r="AV3302" s="4">
        <v>4</v>
      </c>
      <c r="AW3302">
        <v>1.9921875</v>
      </c>
      <c r="AX3302" s="4">
        <f t="shared" si="51"/>
        <v>128</v>
      </c>
      <c r="AY3302" s="4">
        <v>13</v>
      </c>
      <c r="AZ3302" s="4">
        <v>8.4615384615384599</v>
      </c>
    </row>
    <row r="3303" spans="1:52" x14ac:dyDescent="0.25">
      <c r="A3303" s="4">
        <v>2017</v>
      </c>
      <c r="B3303" s="4" t="s">
        <v>533</v>
      </c>
      <c r="C3303" t="s">
        <v>170</v>
      </c>
      <c r="D3303" t="s">
        <v>178</v>
      </c>
      <c r="E3303" t="s">
        <v>691</v>
      </c>
      <c r="F3303" s="4">
        <v>33</v>
      </c>
      <c r="G3303">
        <v>33</v>
      </c>
      <c r="H3303">
        <v>1</v>
      </c>
      <c r="I3303">
        <v>33</v>
      </c>
      <c r="J3303">
        <v>2.9090909090909101</v>
      </c>
      <c r="K3303">
        <v>0</v>
      </c>
      <c r="L3303">
        <v>0</v>
      </c>
      <c r="M3303">
        <v>0</v>
      </c>
      <c r="N3303">
        <v>98</v>
      </c>
      <c r="O3303">
        <v>0</v>
      </c>
      <c r="P3303">
        <v>2</v>
      </c>
      <c r="Q3303">
        <v>95</v>
      </c>
      <c r="R3303">
        <v>10</v>
      </c>
      <c r="S3303">
        <v>15.5</v>
      </c>
      <c r="T3303">
        <v>1</v>
      </c>
      <c r="U3303">
        <v>144</v>
      </c>
      <c r="V3303">
        <v>1</v>
      </c>
      <c r="W3303">
        <v>0</v>
      </c>
      <c r="X3303">
        <v>8</v>
      </c>
      <c r="Y3303">
        <v>27.5</v>
      </c>
      <c r="Z3303">
        <v>1</v>
      </c>
      <c r="AA3303">
        <v>203</v>
      </c>
      <c r="AB3303">
        <v>32</v>
      </c>
      <c r="AC3303">
        <v>72.9375</v>
      </c>
      <c r="AD3303">
        <v>0.96969696969696995</v>
      </c>
      <c r="AE3303">
        <v>22</v>
      </c>
      <c r="AF3303">
        <v>57.636363636363598</v>
      </c>
      <c r="AG3303">
        <v>0.66666666666666696</v>
      </c>
      <c r="AH3303" s="4">
        <v>1</v>
      </c>
      <c r="AI3303">
        <v>1</v>
      </c>
      <c r="AJ3303" s="4">
        <v>1</v>
      </c>
      <c r="AK3303">
        <v>1</v>
      </c>
      <c r="AL3303" s="4">
        <v>3</v>
      </c>
      <c r="AM3303">
        <v>9.375E-2</v>
      </c>
      <c r="AN3303" s="4">
        <v>1</v>
      </c>
      <c r="AO3303">
        <v>3.125E-2</v>
      </c>
      <c r="AP3303" s="4">
        <v>0</v>
      </c>
      <c r="AQ3303">
        <v>0</v>
      </c>
      <c r="AR3303" s="4">
        <v>0</v>
      </c>
      <c r="AS3303">
        <v>0</v>
      </c>
      <c r="AT3303" s="4">
        <v>0</v>
      </c>
      <c r="AU3303" s="4">
        <v>0</v>
      </c>
      <c r="AV3303" s="4">
        <v>2</v>
      </c>
      <c r="AW3303">
        <v>1.9411764705882399</v>
      </c>
      <c r="AX3303" s="4">
        <f t="shared" si="51"/>
        <v>16.999999999999961</v>
      </c>
      <c r="AY3303" s="4">
        <v>0</v>
      </c>
      <c r="AZ3303" s="4">
        <v>0</v>
      </c>
    </row>
    <row r="3304" spans="1:52" x14ac:dyDescent="0.25">
      <c r="A3304" s="4">
        <v>2017</v>
      </c>
      <c r="B3304" s="4" t="s">
        <v>533</v>
      </c>
      <c r="C3304" t="s">
        <v>170</v>
      </c>
      <c r="D3304" t="s">
        <v>181</v>
      </c>
      <c r="E3304" t="s">
        <v>694</v>
      </c>
      <c r="F3304" s="4">
        <v>96</v>
      </c>
      <c r="G3304">
        <v>91</v>
      </c>
      <c r="H3304">
        <v>1.7692307692307701</v>
      </c>
      <c r="I3304">
        <v>96</v>
      </c>
      <c r="J3304">
        <v>2.9479166666666701</v>
      </c>
      <c r="K3304">
        <v>2</v>
      </c>
      <c r="L3304">
        <v>2.0833333333333301E-2</v>
      </c>
      <c r="M3304">
        <v>40</v>
      </c>
      <c r="N3304">
        <v>2942.43820224719</v>
      </c>
      <c r="O3304">
        <v>0.41666666666666702</v>
      </c>
      <c r="P3304">
        <v>23</v>
      </c>
      <c r="Q3304">
        <v>29.2173913043478</v>
      </c>
      <c r="R3304">
        <v>25</v>
      </c>
      <c r="S3304">
        <v>38.64</v>
      </c>
      <c r="T3304">
        <v>7</v>
      </c>
      <c r="U3304">
        <v>135.28571428571399</v>
      </c>
      <c r="V3304">
        <v>7</v>
      </c>
      <c r="W3304">
        <v>3.4285714285714302</v>
      </c>
      <c r="X3304">
        <v>83</v>
      </c>
      <c r="Y3304">
        <v>83.168674698795201</v>
      </c>
      <c r="Z3304">
        <v>7</v>
      </c>
      <c r="AA3304">
        <v>298.142857142857</v>
      </c>
      <c r="AB3304">
        <v>89</v>
      </c>
      <c r="AC3304">
        <v>111.056179775281</v>
      </c>
      <c r="AD3304">
        <v>0.92708333333333304</v>
      </c>
      <c r="AE3304">
        <v>39</v>
      </c>
      <c r="AF3304">
        <v>75.128205128205096</v>
      </c>
      <c r="AG3304">
        <v>0.40625</v>
      </c>
      <c r="AH3304" s="4">
        <v>3</v>
      </c>
      <c r="AI3304">
        <v>0.42857142857142899</v>
      </c>
      <c r="AJ3304" s="4">
        <v>1</v>
      </c>
      <c r="AK3304">
        <v>0.14285714285714299</v>
      </c>
      <c r="AL3304" s="4">
        <v>11</v>
      </c>
      <c r="AM3304">
        <v>0.123595505617978</v>
      </c>
      <c r="AN3304" s="4">
        <v>6</v>
      </c>
      <c r="AO3304">
        <v>6.7415730337078594E-2</v>
      </c>
      <c r="AP3304" s="4">
        <v>0</v>
      </c>
      <c r="AQ3304">
        <v>0</v>
      </c>
      <c r="AR3304" s="4">
        <v>0</v>
      </c>
      <c r="AS3304">
        <v>0</v>
      </c>
      <c r="AT3304" s="4">
        <v>0</v>
      </c>
      <c r="AU3304" s="4">
        <v>0</v>
      </c>
      <c r="AV3304" s="4">
        <v>2</v>
      </c>
      <c r="AW3304">
        <v>2.1333333333333302</v>
      </c>
      <c r="AX3304" s="4">
        <f t="shared" si="51"/>
        <v>45.000000000000064</v>
      </c>
      <c r="AY3304" s="4">
        <v>4</v>
      </c>
      <c r="AZ3304" s="4">
        <v>19.75</v>
      </c>
    </row>
    <row r="3305" spans="1:52" x14ac:dyDescent="0.25">
      <c r="A3305" s="4">
        <v>2017</v>
      </c>
      <c r="B3305" s="4" t="s">
        <v>533</v>
      </c>
      <c r="C3305" t="s">
        <v>170</v>
      </c>
      <c r="D3305" t="s">
        <v>185</v>
      </c>
      <c r="E3305" t="s">
        <v>993</v>
      </c>
      <c r="F3305" s="4">
        <v>38</v>
      </c>
      <c r="G3305">
        <v>38</v>
      </c>
      <c r="H3305">
        <v>1.3947368421052599</v>
      </c>
      <c r="I3305">
        <v>38</v>
      </c>
      <c r="J3305">
        <v>3.7368421052631602</v>
      </c>
      <c r="K3305">
        <v>0</v>
      </c>
      <c r="L3305">
        <v>0</v>
      </c>
      <c r="M3305">
        <v>6</v>
      </c>
      <c r="N3305">
        <v>961.81578947368405</v>
      </c>
      <c r="O3305">
        <v>0.157894736842105</v>
      </c>
      <c r="P3305">
        <v>5</v>
      </c>
      <c r="Q3305">
        <v>2.8</v>
      </c>
      <c r="R3305">
        <v>6</v>
      </c>
      <c r="S3305">
        <v>24.6666666666667</v>
      </c>
      <c r="T3305">
        <v>0</v>
      </c>
      <c r="U3305">
        <v>0</v>
      </c>
      <c r="V3305">
        <v>0</v>
      </c>
      <c r="W3305">
        <v>0</v>
      </c>
      <c r="X3305">
        <v>37</v>
      </c>
      <c r="Y3305">
        <v>53.081081081081102</v>
      </c>
      <c r="Z3305">
        <v>0</v>
      </c>
      <c r="AA3305">
        <v>0</v>
      </c>
      <c r="AB3305">
        <v>38</v>
      </c>
      <c r="AC3305">
        <v>77.131578947368396</v>
      </c>
      <c r="AD3305">
        <v>1</v>
      </c>
      <c r="AE3305">
        <v>22</v>
      </c>
      <c r="AF3305">
        <v>60.409090909090899</v>
      </c>
      <c r="AG3305">
        <v>0.57894736842105299</v>
      </c>
      <c r="AH3305" s="4">
        <v>0</v>
      </c>
      <c r="AI3305">
        <v>0</v>
      </c>
      <c r="AJ3305" s="4">
        <v>0</v>
      </c>
      <c r="AK3305">
        <v>0</v>
      </c>
      <c r="AL3305" s="4">
        <v>8</v>
      </c>
      <c r="AM3305">
        <v>0.21052631578947401</v>
      </c>
      <c r="AN3305" s="4">
        <v>1</v>
      </c>
      <c r="AO3305">
        <v>2.6315789473684199E-2</v>
      </c>
      <c r="AP3305" s="4">
        <v>0</v>
      </c>
      <c r="AQ3305">
        <v>0</v>
      </c>
      <c r="AR3305" s="4">
        <v>0</v>
      </c>
      <c r="AS3305">
        <v>0</v>
      </c>
      <c r="AT3305" s="4">
        <v>0</v>
      </c>
      <c r="AU3305" s="4">
        <v>0</v>
      </c>
      <c r="AV3305" s="4">
        <v>0</v>
      </c>
      <c r="AW3305">
        <v>2.375</v>
      </c>
      <c r="AX3305" s="4">
        <f t="shared" si="51"/>
        <v>16</v>
      </c>
      <c r="AY3305" s="4">
        <v>0</v>
      </c>
      <c r="AZ3305" s="4">
        <v>0</v>
      </c>
    </row>
    <row r="3306" spans="1:52" x14ac:dyDescent="0.25">
      <c r="A3306" s="4">
        <v>2017</v>
      </c>
      <c r="B3306" s="4" t="s">
        <v>533</v>
      </c>
      <c r="C3306" t="s">
        <v>170</v>
      </c>
      <c r="D3306" t="s">
        <v>417</v>
      </c>
      <c r="E3306" t="s">
        <v>914</v>
      </c>
      <c r="F3306" s="4">
        <v>1</v>
      </c>
      <c r="G3306">
        <v>1</v>
      </c>
      <c r="H3306">
        <v>3</v>
      </c>
      <c r="I3306">
        <v>1</v>
      </c>
      <c r="J3306">
        <v>4</v>
      </c>
      <c r="K3306">
        <v>0</v>
      </c>
      <c r="L3306">
        <v>0</v>
      </c>
      <c r="M3306">
        <v>0</v>
      </c>
      <c r="N3306">
        <v>-71</v>
      </c>
      <c r="O3306">
        <v>0</v>
      </c>
      <c r="P3306">
        <v>1</v>
      </c>
      <c r="Q3306">
        <v>131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1</v>
      </c>
      <c r="AA3306">
        <v>187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 s="4">
        <v>0</v>
      </c>
      <c r="AI3306">
        <v>0</v>
      </c>
      <c r="AJ3306" s="4">
        <v>1</v>
      </c>
      <c r="AK3306">
        <v>1</v>
      </c>
      <c r="AL3306" s="4">
        <v>0</v>
      </c>
      <c r="AM3306">
        <v>0</v>
      </c>
      <c r="AN3306" s="4">
        <v>0</v>
      </c>
      <c r="AO3306">
        <v>0</v>
      </c>
      <c r="AP3306" s="4">
        <v>0</v>
      </c>
      <c r="AQ3306">
        <v>0</v>
      </c>
      <c r="AR3306" s="4">
        <v>0</v>
      </c>
      <c r="AS3306">
        <v>0</v>
      </c>
      <c r="AT3306" s="4">
        <v>0</v>
      </c>
      <c r="AU3306" s="4">
        <v>0</v>
      </c>
      <c r="AV3306" s="4">
        <v>0</v>
      </c>
      <c r="AW3306">
        <v>1</v>
      </c>
      <c r="AX3306" s="4">
        <f t="shared" si="51"/>
        <v>1</v>
      </c>
      <c r="AY3306" s="4">
        <v>0</v>
      </c>
      <c r="AZ3306" s="4">
        <v>0</v>
      </c>
    </row>
    <row r="3307" spans="1:52" x14ac:dyDescent="0.25">
      <c r="A3307" s="4">
        <v>2017</v>
      </c>
      <c r="B3307" s="4" t="s">
        <v>533</v>
      </c>
      <c r="C3307" t="s">
        <v>170</v>
      </c>
      <c r="D3307" t="s">
        <v>243</v>
      </c>
      <c r="E3307" t="s">
        <v>753</v>
      </c>
      <c r="F3307" s="4">
        <v>12</v>
      </c>
      <c r="G3307">
        <v>12</v>
      </c>
      <c r="H3307">
        <v>2.25</v>
      </c>
      <c r="I3307">
        <v>12</v>
      </c>
      <c r="J3307">
        <v>4</v>
      </c>
      <c r="K3307">
        <v>0</v>
      </c>
      <c r="L3307">
        <v>0</v>
      </c>
      <c r="M3307">
        <v>0</v>
      </c>
      <c r="N3307">
        <v>55.75</v>
      </c>
      <c r="O3307">
        <v>0</v>
      </c>
      <c r="P3307">
        <v>0</v>
      </c>
      <c r="Q3307">
        <v>0</v>
      </c>
      <c r="R3307">
        <v>6</v>
      </c>
      <c r="S3307">
        <v>22.1666666666667</v>
      </c>
      <c r="T3307">
        <v>1</v>
      </c>
      <c r="U3307">
        <v>244</v>
      </c>
      <c r="V3307">
        <v>1</v>
      </c>
      <c r="W3307">
        <v>7</v>
      </c>
      <c r="X3307">
        <v>11</v>
      </c>
      <c r="Y3307">
        <v>79.545454545454504</v>
      </c>
      <c r="Z3307">
        <v>1</v>
      </c>
      <c r="AA3307">
        <v>319</v>
      </c>
      <c r="AB3307">
        <v>11</v>
      </c>
      <c r="AC3307">
        <v>93.818181818181799</v>
      </c>
      <c r="AD3307">
        <v>0.91666666666666696</v>
      </c>
      <c r="AE3307">
        <v>6</v>
      </c>
      <c r="AF3307">
        <v>60.6666666666667</v>
      </c>
      <c r="AG3307">
        <v>0.5</v>
      </c>
      <c r="AH3307" s="4">
        <v>1</v>
      </c>
      <c r="AI3307">
        <v>1</v>
      </c>
      <c r="AJ3307" s="4">
        <v>1</v>
      </c>
      <c r="AK3307">
        <v>1</v>
      </c>
      <c r="AL3307" s="4">
        <v>3</v>
      </c>
      <c r="AM3307">
        <v>0.27272727272727298</v>
      </c>
      <c r="AN3307" s="4">
        <v>2</v>
      </c>
      <c r="AO3307">
        <v>0.18181818181818199</v>
      </c>
      <c r="AP3307" s="4">
        <v>0</v>
      </c>
      <c r="AQ3307">
        <v>0</v>
      </c>
      <c r="AR3307" s="4">
        <v>0</v>
      </c>
      <c r="AS3307">
        <v>0</v>
      </c>
      <c r="AT3307" s="4">
        <v>0</v>
      </c>
      <c r="AU3307" s="4">
        <v>0</v>
      </c>
      <c r="AV3307" s="4">
        <v>0</v>
      </c>
      <c r="AW3307">
        <v>2</v>
      </c>
      <c r="AX3307" s="4">
        <f t="shared" si="51"/>
        <v>6</v>
      </c>
      <c r="AY3307" s="4">
        <v>1</v>
      </c>
      <c r="AZ3307" s="4">
        <v>21</v>
      </c>
    </row>
    <row r="3308" spans="1:52" x14ac:dyDescent="0.25">
      <c r="A3308" s="4">
        <v>2017</v>
      </c>
      <c r="B3308" s="4" t="s">
        <v>533</v>
      </c>
      <c r="C3308" t="s">
        <v>170</v>
      </c>
      <c r="D3308" t="s">
        <v>191</v>
      </c>
      <c r="E3308" t="s">
        <v>704</v>
      </c>
      <c r="F3308" s="4">
        <v>148</v>
      </c>
      <c r="G3308">
        <v>141</v>
      </c>
      <c r="H3308">
        <v>2.9787234042553199</v>
      </c>
      <c r="I3308">
        <v>148</v>
      </c>
      <c r="J3308">
        <v>4.4391891891891904</v>
      </c>
      <c r="K3308">
        <v>0</v>
      </c>
      <c r="L3308">
        <v>0</v>
      </c>
      <c r="M3308">
        <v>10</v>
      </c>
      <c r="N3308">
        <v>256.255319148936</v>
      </c>
      <c r="O3308">
        <v>6.7567567567567599E-2</v>
      </c>
      <c r="P3308">
        <v>139</v>
      </c>
      <c r="Q3308">
        <v>11.237410071942399</v>
      </c>
      <c r="R3308">
        <v>62</v>
      </c>
      <c r="S3308">
        <v>32.709677419354797</v>
      </c>
      <c r="T3308">
        <v>6</v>
      </c>
      <c r="U3308">
        <v>156.5</v>
      </c>
      <c r="V3308">
        <v>5</v>
      </c>
      <c r="W3308">
        <v>5.6</v>
      </c>
      <c r="X3308">
        <v>136</v>
      </c>
      <c r="Y3308">
        <v>73.066176470588204</v>
      </c>
      <c r="Z3308">
        <v>7</v>
      </c>
      <c r="AA3308">
        <v>478.33333333333297</v>
      </c>
      <c r="AB3308">
        <v>141</v>
      </c>
      <c r="AC3308">
        <v>120.198581560284</v>
      </c>
      <c r="AD3308">
        <v>0.95270270270270296</v>
      </c>
      <c r="AE3308">
        <v>34</v>
      </c>
      <c r="AF3308">
        <v>73.558823529411796</v>
      </c>
      <c r="AG3308">
        <v>0.22972972972972999</v>
      </c>
      <c r="AH3308" s="4">
        <v>3</v>
      </c>
      <c r="AI3308">
        <v>0.5</v>
      </c>
      <c r="AJ3308" s="4">
        <v>1</v>
      </c>
      <c r="AK3308">
        <v>0.16666666666666699</v>
      </c>
      <c r="AL3308" s="4">
        <v>26</v>
      </c>
      <c r="AM3308">
        <v>0.184397163120567</v>
      </c>
      <c r="AN3308" s="4">
        <v>5</v>
      </c>
      <c r="AO3308">
        <v>3.54609929078014E-2</v>
      </c>
      <c r="AP3308" s="4">
        <v>1</v>
      </c>
      <c r="AQ3308">
        <v>6.7567567567567597E-3</v>
      </c>
      <c r="AR3308" s="4">
        <v>0</v>
      </c>
      <c r="AS3308">
        <v>0</v>
      </c>
      <c r="AT3308" s="4">
        <v>0</v>
      </c>
      <c r="AU3308" s="4">
        <v>0</v>
      </c>
      <c r="AV3308" s="4">
        <v>1</v>
      </c>
      <c r="AW3308">
        <v>2.1142857142857099</v>
      </c>
      <c r="AX3308" s="4">
        <f t="shared" si="51"/>
        <v>70.000000000000142</v>
      </c>
      <c r="AY3308" s="4">
        <v>5</v>
      </c>
      <c r="AZ3308" s="4">
        <v>57.4</v>
      </c>
    </row>
    <row r="3309" spans="1:52" x14ac:dyDescent="0.25">
      <c r="A3309" s="4">
        <v>2017</v>
      </c>
      <c r="B3309" s="4" t="s">
        <v>533</v>
      </c>
      <c r="C3309" t="s">
        <v>170</v>
      </c>
      <c r="D3309" t="s">
        <v>188</v>
      </c>
      <c r="E3309" t="s">
        <v>701</v>
      </c>
      <c r="F3309" s="4">
        <v>124</v>
      </c>
      <c r="G3309">
        <v>123</v>
      </c>
      <c r="H3309">
        <v>2.82113821138211</v>
      </c>
      <c r="I3309">
        <v>123</v>
      </c>
      <c r="J3309">
        <v>4.4227642276422801</v>
      </c>
      <c r="K3309">
        <v>2</v>
      </c>
      <c r="L3309">
        <v>1.6260162601626001E-2</v>
      </c>
      <c r="M3309">
        <v>51</v>
      </c>
      <c r="N3309">
        <v>1537.61983471074</v>
      </c>
      <c r="O3309">
        <v>0.41129032258064502</v>
      </c>
      <c r="P3309">
        <v>12</v>
      </c>
      <c r="Q3309">
        <v>40.6666666666667</v>
      </c>
      <c r="R3309">
        <v>30</v>
      </c>
      <c r="S3309">
        <v>74.3</v>
      </c>
      <c r="T3309">
        <v>11</v>
      </c>
      <c r="U3309">
        <v>137.90909090909099</v>
      </c>
      <c r="V3309">
        <v>11</v>
      </c>
      <c r="W3309">
        <v>44.636363636363598</v>
      </c>
      <c r="X3309">
        <v>108</v>
      </c>
      <c r="Y3309">
        <v>82.953703703703695</v>
      </c>
      <c r="Z3309">
        <v>11</v>
      </c>
      <c r="AA3309">
        <v>391.45454545454498</v>
      </c>
      <c r="AB3309">
        <v>112</v>
      </c>
      <c r="AC3309">
        <v>110.41071428571399</v>
      </c>
      <c r="AD3309">
        <v>0.90322580645161299</v>
      </c>
      <c r="AE3309">
        <v>45</v>
      </c>
      <c r="AF3309">
        <v>71.711111111111094</v>
      </c>
      <c r="AG3309">
        <v>0.36290322580645201</v>
      </c>
      <c r="AH3309" s="4">
        <v>6</v>
      </c>
      <c r="AI3309">
        <v>0.54545454545454497</v>
      </c>
      <c r="AJ3309" s="4">
        <v>3</v>
      </c>
      <c r="AK3309">
        <v>0.27272727272727298</v>
      </c>
      <c r="AL3309" s="4">
        <v>22</v>
      </c>
      <c r="AM3309">
        <v>0.19642857142857101</v>
      </c>
      <c r="AN3309" s="4">
        <v>9</v>
      </c>
      <c r="AO3309">
        <v>8.0357142857142905E-2</v>
      </c>
      <c r="AP3309" s="4">
        <v>1</v>
      </c>
      <c r="AQ3309">
        <v>8.0645161290322596E-3</v>
      </c>
      <c r="AR3309" s="4">
        <v>1</v>
      </c>
      <c r="AS3309">
        <v>8.0645161290322596E-3</v>
      </c>
      <c r="AT3309" s="4">
        <v>0</v>
      </c>
      <c r="AU3309" s="4">
        <v>1</v>
      </c>
      <c r="AV3309" s="4">
        <v>2</v>
      </c>
      <c r="AW3309">
        <v>1.75714285714286</v>
      </c>
      <c r="AX3309" s="4">
        <f t="shared" si="51"/>
        <v>70.569105691056791</v>
      </c>
      <c r="AY3309" s="4">
        <v>11</v>
      </c>
      <c r="AZ3309" s="4">
        <v>16.727272727272702</v>
      </c>
    </row>
    <row r="3310" spans="1:52" x14ac:dyDescent="0.25">
      <c r="A3310" s="4">
        <v>2017</v>
      </c>
      <c r="B3310" s="4" t="s">
        <v>533</v>
      </c>
      <c r="C3310" t="s">
        <v>170</v>
      </c>
      <c r="D3310" t="s">
        <v>345</v>
      </c>
      <c r="E3310" t="s">
        <v>845</v>
      </c>
      <c r="F3310" s="4">
        <v>16</v>
      </c>
      <c r="G3310">
        <v>13</v>
      </c>
      <c r="H3310">
        <v>0.92307692307692302</v>
      </c>
      <c r="I3310">
        <v>16</v>
      </c>
      <c r="J3310">
        <v>1.75</v>
      </c>
      <c r="K3310">
        <v>0</v>
      </c>
      <c r="L3310">
        <v>0</v>
      </c>
      <c r="M3310">
        <v>1</v>
      </c>
      <c r="N3310">
        <v>-62</v>
      </c>
      <c r="O3310">
        <v>6.25E-2</v>
      </c>
      <c r="P3310">
        <v>15</v>
      </c>
      <c r="Q3310">
        <v>6.93333333333333</v>
      </c>
      <c r="R3310">
        <v>2</v>
      </c>
      <c r="S3310">
        <v>25.5</v>
      </c>
      <c r="T3310">
        <v>7</v>
      </c>
      <c r="U3310">
        <v>135.142857142857</v>
      </c>
      <c r="V3310">
        <v>7</v>
      </c>
      <c r="W3310">
        <v>6.4285714285714297</v>
      </c>
      <c r="X3310">
        <v>9</v>
      </c>
      <c r="Y3310">
        <v>51.3333333333333</v>
      </c>
      <c r="Z3310">
        <v>7</v>
      </c>
      <c r="AA3310">
        <v>388.8</v>
      </c>
      <c r="AB3310">
        <v>9</v>
      </c>
      <c r="AC3310">
        <v>83.3333333333333</v>
      </c>
      <c r="AD3310">
        <v>0.5625</v>
      </c>
      <c r="AE3310">
        <v>3</v>
      </c>
      <c r="AF3310">
        <v>54</v>
      </c>
      <c r="AG3310">
        <v>0.1875</v>
      </c>
      <c r="AH3310" s="4">
        <v>7</v>
      </c>
      <c r="AI3310">
        <v>1.4</v>
      </c>
      <c r="AJ3310" s="4">
        <v>2</v>
      </c>
      <c r="AK3310">
        <v>0.4</v>
      </c>
      <c r="AL3310" s="4">
        <v>1</v>
      </c>
      <c r="AM3310">
        <v>0.11111111111111099</v>
      </c>
      <c r="AN3310" s="4">
        <v>0</v>
      </c>
      <c r="AO3310">
        <v>0</v>
      </c>
      <c r="AP3310" s="4">
        <v>0</v>
      </c>
      <c r="AQ3310">
        <v>0</v>
      </c>
      <c r="AR3310" s="4">
        <v>0</v>
      </c>
      <c r="AS3310">
        <v>0</v>
      </c>
      <c r="AT3310" s="4">
        <v>0</v>
      </c>
      <c r="AU3310" s="4">
        <v>0</v>
      </c>
      <c r="AV3310" s="4">
        <v>2</v>
      </c>
      <c r="AW3310">
        <v>1.7777777777777799</v>
      </c>
      <c r="AX3310" s="4">
        <f t="shared" si="51"/>
        <v>8.9999999999999893</v>
      </c>
      <c r="AY3310" s="4">
        <v>6</v>
      </c>
      <c r="AZ3310" s="4">
        <v>17.1666666666667</v>
      </c>
    </row>
    <row r="3311" spans="1:52" x14ac:dyDescent="0.25">
      <c r="A3311" s="4">
        <v>2017</v>
      </c>
      <c r="B3311" s="4" t="s">
        <v>533</v>
      </c>
      <c r="C3311" t="s">
        <v>170</v>
      </c>
      <c r="D3311" t="s">
        <v>247</v>
      </c>
      <c r="E3311" t="s">
        <v>757</v>
      </c>
      <c r="F3311" s="4">
        <v>1</v>
      </c>
      <c r="G3311">
        <v>1</v>
      </c>
      <c r="H3311">
        <v>5</v>
      </c>
      <c r="I3311">
        <v>1</v>
      </c>
      <c r="J3311">
        <v>6</v>
      </c>
      <c r="K3311">
        <v>0</v>
      </c>
      <c r="L3311">
        <v>0</v>
      </c>
      <c r="M3311">
        <v>1</v>
      </c>
      <c r="N3311">
        <v>6912</v>
      </c>
      <c r="O3311">
        <v>1</v>
      </c>
      <c r="P3311">
        <v>1</v>
      </c>
      <c r="Q3311">
        <v>9</v>
      </c>
      <c r="R3311">
        <v>1</v>
      </c>
      <c r="S3311">
        <v>362</v>
      </c>
      <c r="T3311">
        <v>1</v>
      </c>
      <c r="U3311">
        <v>354</v>
      </c>
      <c r="V3311">
        <v>1</v>
      </c>
      <c r="W3311">
        <v>2</v>
      </c>
      <c r="X3311">
        <v>0</v>
      </c>
      <c r="Y3311">
        <v>0</v>
      </c>
      <c r="Z3311">
        <v>1</v>
      </c>
      <c r="AA3311">
        <v>445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 s="4">
        <v>1</v>
      </c>
      <c r="AI3311">
        <v>1</v>
      </c>
      <c r="AJ3311" s="4">
        <v>0</v>
      </c>
      <c r="AK3311">
        <v>0</v>
      </c>
      <c r="AL3311" s="4">
        <v>0</v>
      </c>
      <c r="AM3311">
        <v>0</v>
      </c>
      <c r="AN3311" s="4">
        <v>0</v>
      </c>
      <c r="AO3311">
        <v>0</v>
      </c>
      <c r="AP3311" s="4">
        <v>0</v>
      </c>
      <c r="AQ3311">
        <v>0</v>
      </c>
      <c r="AR3311" s="4">
        <v>0</v>
      </c>
      <c r="AS3311">
        <v>0</v>
      </c>
      <c r="AT3311" s="4">
        <v>0</v>
      </c>
      <c r="AU3311" s="4">
        <v>0</v>
      </c>
      <c r="AV3311" s="4">
        <v>0</v>
      </c>
      <c r="AW3311">
        <v>1</v>
      </c>
      <c r="AX3311" s="4">
        <f t="shared" si="51"/>
        <v>1</v>
      </c>
      <c r="AY3311" s="4">
        <v>1</v>
      </c>
      <c r="AZ3311" s="4">
        <v>0</v>
      </c>
    </row>
    <row r="3312" spans="1:52" x14ac:dyDescent="0.25">
      <c r="A3312" s="4">
        <v>2017</v>
      </c>
      <c r="B3312" s="4" t="s">
        <v>533</v>
      </c>
      <c r="C3312" t="s">
        <v>170</v>
      </c>
      <c r="D3312" t="s">
        <v>244</v>
      </c>
      <c r="E3312" t="s">
        <v>754</v>
      </c>
      <c r="F3312" s="4">
        <v>64</v>
      </c>
      <c r="G3312">
        <v>64</v>
      </c>
      <c r="H3312">
        <v>1.875</v>
      </c>
      <c r="I3312">
        <v>64</v>
      </c>
      <c r="J3312">
        <v>3.4375</v>
      </c>
      <c r="K3312">
        <v>0</v>
      </c>
      <c r="L3312">
        <v>0</v>
      </c>
      <c r="M3312">
        <v>20</v>
      </c>
      <c r="N3312">
        <v>968.75925925925901</v>
      </c>
      <c r="O3312">
        <v>0.3125</v>
      </c>
      <c r="P3312">
        <v>12</v>
      </c>
      <c r="Q3312">
        <v>66.75</v>
      </c>
      <c r="R3312">
        <v>9</v>
      </c>
      <c r="S3312">
        <v>26.1111111111111</v>
      </c>
      <c r="T3312">
        <v>5</v>
      </c>
      <c r="U3312">
        <v>170.8</v>
      </c>
      <c r="V3312">
        <v>4</v>
      </c>
      <c r="W3312">
        <v>7.75</v>
      </c>
      <c r="X3312">
        <v>54</v>
      </c>
      <c r="Y3312">
        <v>78.092592592592595</v>
      </c>
      <c r="Z3312">
        <v>6</v>
      </c>
      <c r="AA3312">
        <v>239.666666666667</v>
      </c>
      <c r="AB3312">
        <v>58</v>
      </c>
      <c r="AC3312">
        <v>81.896551724137893</v>
      </c>
      <c r="AD3312">
        <v>0.90625</v>
      </c>
      <c r="AE3312">
        <v>34</v>
      </c>
      <c r="AF3312">
        <v>59.5</v>
      </c>
      <c r="AG3312">
        <v>0.53125</v>
      </c>
      <c r="AH3312" s="4">
        <v>3</v>
      </c>
      <c r="AI3312">
        <v>0.5</v>
      </c>
      <c r="AJ3312" s="4">
        <v>1</v>
      </c>
      <c r="AK3312">
        <v>0.16666666666666699</v>
      </c>
      <c r="AL3312" s="4">
        <v>5</v>
      </c>
      <c r="AM3312">
        <v>8.6206896551724102E-2</v>
      </c>
      <c r="AN3312" s="4">
        <v>6</v>
      </c>
      <c r="AO3312">
        <v>0.10344827586206901</v>
      </c>
      <c r="AP3312" s="4">
        <v>2</v>
      </c>
      <c r="AQ3312">
        <v>3.125E-2</v>
      </c>
      <c r="AR3312" s="4">
        <v>1</v>
      </c>
      <c r="AS3312">
        <v>1.5625E-2</v>
      </c>
      <c r="AT3312" s="4">
        <v>0</v>
      </c>
      <c r="AU3312" s="4">
        <v>0</v>
      </c>
      <c r="AV3312" s="4">
        <v>1</v>
      </c>
      <c r="AW3312">
        <v>2</v>
      </c>
      <c r="AX3312" s="4">
        <f t="shared" si="51"/>
        <v>32</v>
      </c>
      <c r="AY3312" s="4">
        <v>3</v>
      </c>
      <c r="AZ3312" s="4">
        <v>7.6666666666666696</v>
      </c>
    </row>
    <row r="3313" spans="1:52" x14ac:dyDescent="0.25">
      <c r="A3313" s="4">
        <v>2017</v>
      </c>
      <c r="B3313" s="4" t="s">
        <v>533</v>
      </c>
      <c r="C3313" t="s">
        <v>170</v>
      </c>
      <c r="D3313" t="s">
        <v>182</v>
      </c>
      <c r="E3313" t="s">
        <v>695</v>
      </c>
      <c r="F3313" s="4">
        <v>19</v>
      </c>
      <c r="G3313">
        <v>19</v>
      </c>
      <c r="H3313">
        <v>1.4736842105263199</v>
      </c>
      <c r="I3313">
        <v>19</v>
      </c>
      <c r="J3313">
        <v>3.1052631578947398</v>
      </c>
      <c r="K3313">
        <v>0</v>
      </c>
      <c r="L3313">
        <v>0</v>
      </c>
      <c r="M3313">
        <v>0</v>
      </c>
      <c r="N3313">
        <v>64.052631578947398</v>
      </c>
      <c r="O3313">
        <v>0</v>
      </c>
      <c r="P3313">
        <v>2</v>
      </c>
      <c r="Q3313">
        <v>2</v>
      </c>
      <c r="R3313">
        <v>4</v>
      </c>
      <c r="S3313">
        <v>43.25</v>
      </c>
      <c r="T3313">
        <v>1</v>
      </c>
      <c r="U3313">
        <v>107</v>
      </c>
      <c r="V3313">
        <v>1</v>
      </c>
      <c r="W3313">
        <v>6</v>
      </c>
      <c r="X3313">
        <v>18</v>
      </c>
      <c r="Y3313">
        <v>40.0555555555556</v>
      </c>
      <c r="Z3313">
        <v>1</v>
      </c>
      <c r="AA3313">
        <v>209</v>
      </c>
      <c r="AB3313">
        <v>18</v>
      </c>
      <c r="AC3313">
        <v>61.1666666666667</v>
      </c>
      <c r="AD3313">
        <v>0.94736842105263197</v>
      </c>
      <c r="AE3313">
        <v>13</v>
      </c>
      <c r="AF3313">
        <v>49.076923076923102</v>
      </c>
      <c r="AG3313">
        <v>0.68421052631579005</v>
      </c>
      <c r="AH3313" s="4">
        <v>1</v>
      </c>
      <c r="AI3313">
        <v>1</v>
      </c>
      <c r="AJ3313" s="4">
        <v>0</v>
      </c>
      <c r="AK3313">
        <v>0</v>
      </c>
      <c r="AL3313" s="4">
        <v>1</v>
      </c>
      <c r="AM3313">
        <v>5.5555555555555601E-2</v>
      </c>
      <c r="AN3313" s="4">
        <v>2</v>
      </c>
      <c r="AO3313">
        <v>0.11111111111111099</v>
      </c>
      <c r="AP3313" s="4">
        <v>0</v>
      </c>
      <c r="AQ3313">
        <v>0</v>
      </c>
      <c r="AR3313" s="4">
        <v>1</v>
      </c>
      <c r="AS3313">
        <v>5.2631578947368397E-2</v>
      </c>
      <c r="AT3313" s="4">
        <v>0</v>
      </c>
      <c r="AU3313" s="4">
        <v>0</v>
      </c>
      <c r="AV3313" s="4">
        <v>0</v>
      </c>
      <c r="AW3313">
        <v>1.72727272727273</v>
      </c>
      <c r="AX3313" s="4">
        <f t="shared" si="51"/>
        <v>10.999999999999982</v>
      </c>
      <c r="AY3313" s="4">
        <v>1</v>
      </c>
      <c r="AZ3313" s="4">
        <v>0</v>
      </c>
    </row>
    <row r="3314" spans="1:52" x14ac:dyDescent="0.25">
      <c r="A3314" s="4">
        <v>2017</v>
      </c>
      <c r="B3314" s="4" t="s">
        <v>533</v>
      </c>
      <c r="C3314" t="s">
        <v>170</v>
      </c>
      <c r="D3314" t="s">
        <v>175</v>
      </c>
      <c r="E3314" t="s">
        <v>688</v>
      </c>
      <c r="F3314" s="4">
        <v>132</v>
      </c>
      <c r="G3314">
        <v>128</v>
      </c>
      <c r="H3314">
        <v>2.578125</v>
      </c>
      <c r="I3314">
        <v>132</v>
      </c>
      <c r="J3314">
        <v>3.8712121212121202</v>
      </c>
      <c r="K3314">
        <v>2</v>
      </c>
      <c r="L3314">
        <v>1.5151515151515201E-2</v>
      </c>
      <c r="M3314">
        <v>56</v>
      </c>
      <c r="N3314">
        <v>1750.7280000000001</v>
      </c>
      <c r="O3314">
        <v>0.42424242424242398</v>
      </c>
      <c r="P3314">
        <v>40</v>
      </c>
      <c r="Q3314">
        <v>61.375</v>
      </c>
      <c r="R3314">
        <v>58</v>
      </c>
      <c r="S3314">
        <v>51.931034482758598</v>
      </c>
      <c r="T3314">
        <v>7</v>
      </c>
      <c r="U3314">
        <v>258.142857142857</v>
      </c>
      <c r="V3314">
        <v>5</v>
      </c>
      <c r="W3314">
        <v>3.6</v>
      </c>
      <c r="X3314">
        <v>123</v>
      </c>
      <c r="Y3314">
        <v>100.69918699186999</v>
      </c>
      <c r="Z3314">
        <v>8</v>
      </c>
      <c r="AA3314">
        <v>360.71428571428601</v>
      </c>
      <c r="AB3314">
        <v>124</v>
      </c>
      <c r="AC3314">
        <v>130.693548387097</v>
      </c>
      <c r="AD3314">
        <v>0.93939393939394</v>
      </c>
      <c r="AE3314">
        <v>55</v>
      </c>
      <c r="AF3314">
        <v>100.145454545455</v>
      </c>
      <c r="AG3314">
        <v>0.41666666666666702</v>
      </c>
      <c r="AH3314" s="4">
        <v>6</v>
      </c>
      <c r="AI3314">
        <v>0.85714285714285698</v>
      </c>
      <c r="AJ3314" s="4">
        <v>1</v>
      </c>
      <c r="AK3314">
        <v>0.14285714285714299</v>
      </c>
      <c r="AL3314" s="4">
        <v>34</v>
      </c>
      <c r="AM3314">
        <v>0.27419354838709697</v>
      </c>
      <c r="AN3314" s="4">
        <v>11</v>
      </c>
      <c r="AO3314">
        <v>8.8709677419354802E-2</v>
      </c>
      <c r="AP3314" s="4">
        <v>0</v>
      </c>
      <c r="AQ3314">
        <v>0</v>
      </c>
      <c r="AR3314" s="4">
        <v>0</v>
      </c>
      <c r="AS3314">
        <v>0</v>
      </c>
      <c r="AT3314" s="4">
        <v>0</v>
      </c>
      <c r="AU3314" s="4">
        <v>0</v>
      </c>
      <c r="AV3314" s="4">
        <v>0</v>
      </c>
      <c r="AW3314">
        <v>2.0952380952380998</v>
      </c>
      <c r="AX3314" s="4">
        <f t="shared" si="51"/>
        <v>62.999999999999865</v>
      </c>
      <c r="AY3314" s="4">
        <v>7</v>
      </c>
      <c r="AZ3314" s="4">
        <v>12</v>
      </c>
    </row>
    <row r="3315" spans="1:52" x14ac:dyDescent="0.25">
      <c r="A3315" s="4">
        <v>2017</v>
      </c>
      <c r="B3315" s="4" t="s">
        <v>533</v>
      </c>
      <c r="C3315" t="s">
        <v>170</v>
      </c>
      <c r="D3315" t="s">
        <v>171</v>
      </c>
      <c r="E3315" t="s">
        <v>684</v>
      </c>
      <c r="F3315" s="4">
        <v>219</v>
      </c>
      <c r="G3315">
        <v>217</v>
      </c>
      <c r="H3315">
        <v>2.4285714285714302</v>
      </c>
      <c r="I3315">
        <v>219</v>
      </c>
      <c r="J3315">
        <v>3.82191780821918</v>
      </c>
      <c r="K3315">
        <v>2</v>
      </c>
      <c r="L3315">
        <v>9.1324200913242004E-3</v>
      </c>
      <c r="M3315">
        <v>70</v>
      </c>
      <c r="N3315">
        <v>1011.83684210526</v>
      </c>
      <c r="O3315">
        <v>0.31963470319634701</v>
      </c>
      <c r="P3315">
        <v>209</v>
      </c>
      <c r="Q3315">
        <v>16.665071770334901</v>
      </c>
      <c r="R3315">
        <v>65</v>
      </c>
      <c r="S3315">
        <v>42.984615384615402</v>
      </c>
      <c r="T3315">
        <v>21</v>
      </c>
      <c r="U3315">
        <v>114.095238095238</v>
      </c>
      <c r="V3315">
        <v>19</v>
      </c>
      <c r="W3315">
        <v>6.1052631578947398</v>
      </c>
      <c r="X3315">
        <v>194</v>
      </c>
      <c r="Y3315">
        <v>96.835051546391796</v>
      </c>
      <c r="Z3315">
        <v>22</v>
      </c>
      <c r="AA3315">
        <v>329.40909090909099</v>
      </c>
      <c r="AB3315">
        <v>197</v>
      </c>
      <c r="AC3315">
        <v>124.251282051282</v>
      </c>
      <c r="AD3315">
        <v>0.89041095890411004</v>
      </c>
      <c r="AE3315">
        <v>95</v>
      </c>
      <c r="AF3315">
        <v>89.810526315789502</v>
      </c>
      <c r="AG3315">
        <v>0.43378995433790002</v>
      </c>
      <c r="AH3315" s="4">
        <v>17</v>
      </c>
      <c r="AI3315">
        <v>0.77272727272727304</v>
      </c>
      <c r="AJ3315" s="4">
        <v>7</v>
      </c>
      <c r="AK3315">
        <v>0.31818181818181801</v>
      </c>
      <c r="AL3315" s="4">
        <v>50</v>
      </c>
      <c r="AM3315">
        <v>0.256410256410256</v>
      </c>
      <c r="AN3315" s="4">
        <v>19</v>
      </c>
      <c r="AO3315">
        <v>9.7435897435897395E-2</v>
      </c>
      <c r="AP3315" s="4">
        <v>3</v>
      </c>
      <c r="AQ3315">
        <v>1.3698630136986301E-2</v>
      </c>
      <c r="AR3315" s="4">
        <v>0</v>
      </c>
      <c r="AS3315">
        <v>0</v>
      </c>
      <c r="AT3315" s="4">
        <v>0</v>
      </c>
      <c r="AU3315" s="4">
        <v>0</v>
      </c>
      <c r="AV3315" s="4">
        <v>1</v>
      </c>
      <c r="AW3315">
        <v>2.06603773584906</v>
      </c>
      <c r="AX3315" s="4">
        <f t="shared" si="51"/>
        <v>105.99999999999983</v>
      </c>
      <c r="AY3315" s="4">
        <v>21</v>
      </c>
      <c r="AZ3315" s="4">
        <v>7.5238095238095202</v>
      </c>
    </row>
    <row r="3316" spans="1:52" x14ac:dyDescent="0.25">
      <c r="A3316" s="4">
        <v>2017</v>
      </c>
      <c r="B3316" s="4" t="s">
        <v>533</v>
      </c>
      <c r="C3316" t="s">
        <v>170</v>
      </c>
      <c r="D3316" t="s">
        <v>183</v>
      </c>
      <c r="E3316" t="s">
        <v>696</v>
      </c>
      <c r="F3316" s="4">
        <v>26</v>
      </c>
      <c r="G3316">
        <v>18</v>
      </c>
      <c r="H3316">
        <v>1.55555555555556</v>
      </c>
      <c r="I3316">
        <v>26</v>
      </c>
      <c r="J3316">
        <v>2.9230769230769198</v>
      </c>
      <c r="K3316">
        <v>2</v>
      </c>
      <c r="L3316">
        <v>7.69230769230769E-2</v>
      </c>
      <c r="M3316">
        <v>20</v>
      </c>
      <c r="N3316">
        <v>3095.4761904761899</v>
      </c>
      <c r="O3316">
        <v>0.76923076923076905</v>
      </c>
      <c r="P3316">
        <v>6</v>
      </c>
      <c r="Q3316">
        <v>12.3333333333333</v>
      </c>
      <c r="R3316">
        <v>3</v>
      </c>
      <c r="S3316">
        <v>95.6666666666667</v>
      </c>
      <c r="T3316">
        <v>0</v>
      </c>
      <c r="U3316">
        <v>0</v>
      </c>
      <c r="V3316">
        <v>0</v>
      </c>
      <c r="W3316">
        <v>0</v>
      </c>
      <c r="X3316">
        <v>25</v>
      </c>
      <c r="Y3316">
        <v>106.44</v>
      </c>
      <c r="Z3316">
        <v>0</v>
      </c>
      <c r="AA3316">
        <v>0</v>
      </c>
      <c r="AB3316">
        <v>26</v>
      </c>
      <c r="AC3316">
        <v>126.615384615385</v>
      </c>
      <c r="AD3316">
        <v>1</v>
      </c>
      <c r="AE3316">
        <v>13</v>
      </c>
      <c r="AF3316">
        <v>83.230769230769198</v>
      </c>
      <c r="AG3316">
        <v>0.5</v>
      </c>
      <c r="AH3316" s="4">
        <v>0</v>
      </c>
      <c r="AI3316">
        <v>0</v>
      </c>
      <c r="AJ3316" s="4">
        <v>0</v>
      </c>
      <c r="AK3316">
        <v>0</v>
      </c>
      <c r="AL3316" s="4">
        <v>6</v>
      </c>
      <c r="AM3316">
        <v>0.230769230769231</v>
      </c>
      <c r="AN3316" s="4">
        <v>3</v>
      </c>
      <c r="AO3316">
        <v>0.115384615384615</v>
      </c>
      <c r="AP3316" s="4">
        <v>1</v>
      </c>
      <c r="AQ3316">
        <v>3.8461538461538498E-2</v>
      </c>
      <c r="AR3316" s="4">
        <v>0</v>
      </c>
      <c r="AS3316">
        <v>0</v>
      </c>
      <c r="AT3316" s="4">
        <v>0</v>
      </c>
      <c r="AU3316" s="4">
        <v>0</v>
      </c>
      <c r="AV3316" s="4">
        <v>0</v>
      </c>
      <c r="AW3316">
        <v>2.3636363636363602</v>
      </c>
      <c r="AX3316" s="4">
        <f t="shared" si="51"/>
        <v>11.000000000000016</v>
      </c>
      <c r="AY3316" s="4">
        <v>0</v>
      </c>
      <c r="AZ3316" s="4">
        <v>0</v>
      </c>
    </row>
    <row r="3317" spans="1:52" x14ac:dyDescent="0.25">
      <c r="A3317" s="4">
        <v>2017</v>
      </c>
      <c r="B3317" s="4" t="s">
        <v>533</v>
      </c>
      <c r="C3317" t="s">
        <v>170</v>
      </c>
      <c r="D3317" t="s">
        <v>179</v>
      </c>
      <c r="E3317" t="s">
        <v>692</v>
      </c>
      <c r="F3317" s="4">
        <v>43</v>
      </c>
      <c r="G3317">
        <v>43</v>
      </c>
      <c r="H3317">
        <v>2.0930232558139501</v>
      </c>
      <c r="I3317">
        <v>43</v>
      </c>
      <c r="J3317">
        <v>3.4418604651162799</v>
      </c>
      <c r="K3317">
        <v>0</v>
      </c>
      <c r="L3317">
        <v>0</v>
      </c>
      <c r="M3317">
        <v>3</v>
      </c>
      <c r="N3317">
        <v>325.90243902438999</v>
      </c>
      <c r="O3317">
        <v>6.9767441860465101E-2</v>
      </c>
      <c r="P3317">
        <v>3</v>
      </c>
      <c r="Q3317">
        <v>31.6666666666667</v>
      </c>
      <c r="R3317">
        <v>18</v>
      </c>
      <c r="S3317">
        <v>20.2777777777778</v>
      </c>
      <c r="T3317">
        <v>1</v>
      </c>
      <c r="U3317">
        <v>145</v>
      </c>
      <c r="V3317">
        <v>1</v>
      </c>
      <c r="W3317">
        <v>2</v>
      </c>
      <c r="X3317">
        <v>42</v>
      </c>
      <c r="Y3317">
        <v>86.1666666666667</v>
      </c>
      <c r="Z3317">
        <v>1</v>
      </c>
      <c r="AA3317">
        <v>206</v>
      </c>
      <c r="AB3317">
        <v>42</v>
      </c>
      <c r="AC3317">
        <v>112.928571428571</v>
      </c>
      <c r="AD3317">
        <v>0.97674418604651203</v>
      </c>
      <c r="AE3317">
        <v>16</v>
      </c>
      <c r="AF3317">
        <v>66.5</v>
      </c>
      <c r="AG3317">
        <v>0.372093023255814</v>
      </c>
      <c r="AH3317" s="4">
        <v>0</v>
      </c>
      <c r="AI3317">
        <v>0</v>
      </c>
      <c r="AJ3317" s="4">
        <v>0</v>
      </c>
      <c r="AK3317">
        <v>0</v>
      </c>
      <c r="AL3317" s="4">
        <v>7</v>
      </c>
      <c r="AM3317">
        <v>0.16666666666666699</v>
      </c>
      <c r="AN3317" s="4">
        <v>6</v>
      </c>
      <c r="AO3317">
        <v>0.14285714285714299</v>
      </c>
      <c r="AP3317" s="4">
        <v>0</v>
      </c>
      <c r="AQ3317">
        <v>0</v>
      </c>
      <c r="AR3317" s="4">
        <v>0</v>
      </c>
      <c r="AS3317">
        <v>0</v>
      </c>
      <c r="AT3317" s="4">
        <v>0</v>
      </c>
      <c r="AU3317" s="4">
        <v>0</v>
      </c>
      <c r="AV3317" s="4">
        <v>0</v>
      </c>
      <c r="AW3317">
        <v>1.72</v>
      </c>
      <c r="AX3317" s="4">
        <f t="shared" si="51"/>
        <v>25</v>
      </c>
      <c r="AY3317" s="4">
        <v>0</v>
      </c>
      <c r="AZ3317" s="4">
        <v>0</v>
      </c>
    </row>
    <row r="3318" spans="1:52" x14ac:dyDescent="0.25">
      <c r="A3318" s="4">
        <v>2017</v>
      </c>
      <c r="B3318" s="4" t="s">
        <v>533</v>
      </c>
      <c r="C3318" t="s">
        <v>170</v>
      </c>
      <c r="D3318" t="s">
        <v>176</v>
      </c>
      <c r="E3318" t="s">
        <v>689</v>
      </c>
      <c r="F3318" s="4">
        <v>58</v>
      </c>
      <c r="G3318">
        <v>58</v>
      </c>
      <c r="H3318">
        <v>3.9827586206896601</v>
      </c>
      <c r="I3318">
        <v>58</v>
      </c>
      <c r="J3318">
        <v>5.81034482758621</v>
      </c>
      <c r="K3318">
        <v>2</v>
      </c>
      <c r="L3318">
        <v>3.4482758620689703E-2</v>
      </c>
      <c r="M3318">
        <v>33</v>
      </c>
      <c r="N3318">
        <v>5698.2280701754398</v>
      </c>
      <c r="O3318">
        <v>0.568965517241379</v>
      </c>
      <c r="P3318">
        <v>40</v>
      </c>
      <c r="Q3318">
        <v>23.725000000000001</v>
      </c>
      <c r="R3318">
        <v>10</v>
      </c>
      <c r="S3318">
        <v>117.9</v>
      </c>
      <c r="T3318">
        <v>8</v>
      </c>
      <c r="U3318">
        <v>241.375</v>
      </c>
      <c r="V3318">
        <v>7</v>
      </c>
      <c r="W3318">
        <v>26.714285714285701</v>
      </c>
      <c r="X3318">
        <v>47</v>
      </c>
      <c r="Y3318">
        <v>70.510638297872305</v>
      </c>
      <c r="Z3318">
        <v>8</v>
      </c>
      <c r="AA3318">
        <v>466.125</v>
      </c>
      <c r="AB3318">
        <v>50</v>
      </c>
      <c r="AC3318">
        <v>99.36</v>
      </c>
      <c r="AD3318">
        <v>0.86206896551724099</v>
      </c>
      <c r="AE3318">
        <v>27</v>
      </c>
      <c r="AF3318">
        <v>82.3333333333333</v>
      </c>
      <c r="AG3318">
        <v>0.46551724137931</v>
      </c>
      <c r="AH3318" s="4">
        <v>8</v>
      </c>
      <c r="AI3318">
        <v>1</v>
      </c>
      <c r="AJ3318" s="4">
        <v>4</v>
      </c>
      <c r="AK3318">
        <v>0.5</v>
      </c>
      <c r="AL3318" s="4">
        <v>9</v>
      </c>
      <c r="AM3318">
        <v>0.18</v>
      </c>
      <c r="AN3318" s="4">
        <v>3</v>
      </c>
      <c r="AO3318">
        <v>0.06</v>
      </c>
      <c r="AP3318" s="4">
        <v>1</v>
      </c>
      <c r="AQ3318">
        <v>1.72413793103448E-2</v>
      </c>
      <c r="AR3318" s="4">
        <v>1</v>
      </c>
      <c r="AS3318">
        <v>1.72413793103448E-2</v>
      </c>
      <c r="AT3318" s="4">
        <v>0</v>
      </c>
      <c r="AU3318" s="4">
        <v>0</v>
      </c>
      <c r="AV3318" s="4">
        <v>0</v>
      </c>
      <c r="AW3318">
        <v>2.4166666666666701</v>
      </c>
      <c r="AX3318" s="4">
        <f t="shared" si="51"/>
        <v>23.999999999999964</v>
      </c>
      <c r="AY3318" s="4">
        <v>8</v>
      </c>
      <c r="AZ3318" s="4">
        <v>2.875</v>
      </c>
    </row>
    <row r="3319" spans="1:52" x14ac:dyDescent="0.25">
      <c r="A3319" s="4">
        <v>2017</v>
      </c>
      <c r="B3319" s="4" t="s">
        <v>533</v>
      </c>
      <c r="C3319" t="s">
        <v>170</v>
      </c>
      <c r="D3319" t="s">
        <v>268</v>
      </c>
      <c r="E3319" t="s">
        <v>777</v>
      </c>
      <c r="F3319" s="4">
        <v>1</v>
      </c>
      <c r="G3319">
        <v>1</v>
      </c>
      <c r="H3319">
        <v>5</v>
      </c>
      <c r="I3319">
        <v>1</v>
      </c>
      <c r="J3319">
        <v>6</v>
      </c>
      <c r="K3319">
        <v>0</v>
      </c>
      <c r="L3319">
        <v>0</v>
      </c>
      <c r="M3319">
        <v>0</v>
      </c>
      <c r="N3319">
        <v>57</v>
      </c>
      <c r="O3319">
        <v>0</v>
      </c>
      <c r="P3319">
        <v>1</v>
      </c>
      <c r="Q3319">
        <v>27</v>
      </c>
      <c r="R3319">
        <v>1</v>
      </c>
      <c r="S3319">
        <v>162</v>
      </c>
      <c r="T3319">
        <v>1</v>
      </c>
      <c r="U3319">
        <v>249</v>
      </c>
      <c r="V3319">
        <v>1</v>
      </c>
      <c r="W3319">
        <v>5</v>
      </c>
      <c r="X3319">
        <v>0</v>
      </c>
      <c r="Y3319">
        <v>0</v>
      </c>
      <c r="Z3319">
        <v>1</v>
      </c>
      <c r="AA3319">
        <v>308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 s="4">
        <v>1</v>
      </c>
      <c r="AI3319">
        <v>1</v>
      </c>
      <c r="AJ3319" s="4">
        <v>0</v>
      </c>
      <c r="AK3319">
        <v>0</v>
      </c>
      <c r="AL3319" s="4">
        <v>0</v>
      </c>
      <c r="AM3319">
        <v>0</v>
      </c>
      <c r="AN3319" s="4">
        <v>0</v>
      </c>
      <c r="AO3319">
        <v>0</v>
      </c>
      <c r="AP3319" s="4">
        <v>1</v>
      </c>
      <c r="AQ3319">
        <v>1</v>
      </c>
      <c r="AR3319" s="4">
        <v>0</v>
      </c>
      <c r="AS3319">
        <v>0</v>
      </c>
      <c r="AT3319" s="4">
        <v>0</v>
      </c>
      <c r="AU3319" s="4">
        <v>0</v>
      </c>
      <c r="AV3319" s="4">
        <v>0</v>
      </c>
      <c r="AW3319">
        <v>1</v>
      </c>
      <c r="AX3319" s="4">
        <f t="shared" si="51"/>
        <v>1</v>
      </c>
      <c r="AY3319" s="4">
        <v>1</v>
      </c>
      <c r="AZ3319" s="4">
        <v>0</v>
      </c>
    </row>
    <row r="3320" spans="1:52" x14ac:dyDescent="0.25">
      <c r="A3320" s="4">
        <v>2017</v>
      </c>
      <c r="B3320" s="4" t="s">
        <v>533</v>
      </c>
      <c r="C3320" t="s">
        <v>170</v>
      </c>
      <c r="D3320" t="s">
        <v>189</v>
      </c>
      <c r="E3320" t="s">
        <v>702</v>
      </c>
      <c r="F3320" s="4">
        <v>1</v>
      </c>
      <c r="G3320">
        <v>1</v>
      </c>
      <c r="H3320">
        <v>2</v>
      </c>
      <c r="I3320">
        <v>1</v>
      </c>
      <c r="J3320">
        <v>8</v>
      </c>
      <c r="K3320">
        <v>0</v>
      </c>
      <c r="L3320">
        <v>0</v>
      </c>
      <c r="M3320">
        <v>1</v>
      </c>
      <c r="N3320">
        <v>11547</v>
      </c>
      <c r="O3320">
        <v>1</v>
      </c>
      <c r="P3320">
        <v>1</v>
      </c>
      <c r="Q3320">
        <v>40</v>
      </c>
      <c r="R3320">
        <v>0</v>
      </c>
      <c r="S3320">
        <v>0</v>
      </c>
      <c r="T3320">
        <v>1</v>
      </c>
      <c r="U3320">
        <v>295</v>
      </c>
      <c r="V3320">
        <v>1</v>
      </c>
      <c r="W3320">
        <v>1</v>
      </c>
      <c r="X3320">
        <v>0</v>
      </c>
      <c r="Y3320">
        <v>0</v>
      </c>
      <c r="Z3320">
        <v>1</v>
      </c>
      <c r="AA3320">
        <v>333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 s="4">
        <v>0</v>
      </c>
      <c r="AI3320">
        <v>0</v>
      </c>
      <c r="AJ3320" s="4">
        <v>0</v>
      </c>
      <c r="AK3320">
        <v>0</v>
      </c>
      <c r="AL3320" s="4">
        <v>0</v>
      </c>
      <c r="AM3320">
        <v>0</v>
      </c>
      <c r="AN3320" s="4">
        <v>0</v>
      </c>
      <c r="AO3320">
        <v>0</v>
      </c>
      <c r="AP3320" s="4">
        <v>0</v>
      </c>
      <c r="AQ3320">
        <v>0</v>
      </c>
      <c r="AR3320" s="4">
        <v>0</v>
      </c>
      <c r="AS3320">
        <v>0</v>
      </c>
      <c r="AT3320" s="4">
        <v>0</v>
      </c>
      <c r="AU3320" s="4">
        <v>0</v>
      </c>
      <c r="AV3320" s="4">
        <v>0</v>
      </c>
      <c r="AW3320">
        <v>1</v>
      </c>
      <c r="AX3320" s="4">
        <f t="shared" si="51"/>
        <v>1</v>
      </c>
      <c r="AY3320" s="4">
        <v>0</v>
      </c>
      <c r="AZ3320" s="4">
        <v>0</v>
      </c>
    </row>
    <row r="3321" spans="1:52" x14ac:dyDescent="0.25">
      <c r="A3321" s="4">
        <v>2017</v>
      </c>
      <c r="B3321" s="4" t="s">
        <v>533</v>
      </c>
      <c r="C3321" t="s">
        <v>170</v>
      </c>
      <c r="D3321" t="s">
        <v>174</v>
      </c>
      <c r="E3321" t="s">
        <v>687</v>
      </c>
      <c r="F3321" s="4">
        <v>200</v>
      </c>
      <c r="G3321">
        <v>186</v>
      </c>
      <c r="H3321">
        <v>2.1720430107526898</v>
      </c>
      <c r="I3321">
        <v>200</v>
      </c>
      <c r="J3321">
        <v>3.835</v>
      </c>
      <c r="K3321">
        <v>4</v>
      </c>
      <c r="L3321">
        <v>0.02</v>
      </c>
      <c r="M3321">
        <v>53</v>
      </c>
      <c r="N3321">
        <v>938.28108108108097</v>
      </c>
      <c r="O3321">
        <v>0.26500000000000001</v>
      </c>
      <c r="P3321">
        <v>182</v>
      </c>
      <c r="Q3321">
        <v>20.384615384615401</v>
      </c>
      <c r="R3321">
        <v>66</v>
      </c>
      <c r="S3321">
        <v>57.969696969696997</v>
      </c>
      <c r="T3321">
        <v>21</v>
      </c>
      <c r="U3321">
        <v>163.666666666667</v>
      </c>
      <c r="V3321">
        <v>19</v>
      </c>
      <c r="W3321">
        <v>7.0526315789473699</v>
      </c>
      <c r="X3321">
        <v>166</v>
      </c>
      <c r="Y3321">
        <v>113.867469879518</v>
      </c>
      <c r="Z3321">
        <v>26</v>
      </c>
      <c r="AA3321">
        <v>330.18181818181802</v>
      </c>
      <c r="AB3321">
        <v>174</v>
      </c>
      <c r="AC3321">
        <v>129.15204678362599</v>
      </c>
      <c r="AD3321">
        <v>0.85499999999999998</v>
      </c>
      <c r="AE3321">
        <v>54</v>
      </c>
      <c r="AF3321">
        <v>87.240740740740705</v>
      </c>
      <c r="AG3321">
        <v>0.27</v>
      </c>
      <c r="AH3321" s="4">
        <v>17</v>
      </c>
      <c r="AI3321">
        <v>0.77272727272727304</v>
      </c>
      <c r="AJ3321" s="4">
        <v>3</v>
      </c>
      <c r="AK3321">
        <v>0.13636363636363599</v>
      </c>
      <c r="AL3321" s="4">
        <v>39</v>
      </c>
      <c r="AM3321">
        <v>0.22807017543859601</v>
      </c>
      <c r="AN3321" s="4">
        <v>7</v>
      </c>
      <c r="AO3321">
        <v>4.0935672514619902E-2</v>
      </c>
      <c r="AP3321" s="4">
        <v>2</v>
      </c>
      <c r="AQ3321">
        <v>0.01</v>
      </c>
      <c r="AR3321" s="4">
        <v>1</v>
      </c>
      <c r="AS3321">
        <v>5.0000000000000001E-3</v>
      </c>
      <c r="AT3321" s="4">
        <v>0</v>
      </c>
      <c r="AU3321" s="4">
        <v>0</v>
      </c>
      <c r="AV3321" s="4">
        <v>3</v>
      </c>
      <c r="AW3321">
        <v>1.98019801980198</v>
      </c>
      <c r="AX3321" s="4">
        <f t="shared" si="51"/>
        <v>101.00000000000001</v>
      </c>
      <c r="AY3321" s="4">
        <v>16</v>
      </c>
      <c r="AZ3321" s="4">
        <v>10.75</v>
      </c>
    </row>
    <row r="3322" spans="1:52" x14ac:dyDescent="0.25">
      <c r="A3322" s="4">
        <v>2017</v>
      </c>
      <c r="B3322" s="4" t="s">
        <v>533</v>
      </c>
      <c r="C3322" t="s">
        <v>170</v>
      </c>
      <c r="D3322" t="s">
        <v>272</v>
      </c>
      <c r="E3322" t="s">
        <v>781</v>
      </c>
      <c r="F3322" s="4">
        <v>2</v>
      </c>
      <c r="G3322">
        <v>2</v>
      </c>
      <c r="H3322">
        <v>3.5</v>
      </c>
      <c r="I3322">
        <v>2</v>
      </c>
      <c r="J3322">
        <v>4</v>
      </c>
      <c r="K3322">
        <v>0</v>
      </c>
      <c r="L3322">
        <v>0</v>
      </c>
      <c r="M3322">
        <v>0</v>
      </c>
      <c r="N3322">
        <v>270</v>
      </c>
      <c r="O3322">
        <v>0</v>
      </c>
      <c r="P3322">
        <v>2</v>
      </c>
      <c r="Q3322">
        <v>29.5</v>
      </c>
      <c r="R3322">
        <v>2</v>
      </c>
      <c r="S3322">
        <v>29.5</v>
      </c>
      <c r="T3322">
        <v>0</v>
      </c>
      <c r="U3322">
        <v>0</v>
      </c>
      <c r="V3322">
        <v>0</v>
      </c>
      <c r="W3322">
        <v>0</v>
      </c>
      <c r="X3322">
        <v>2</v>
      </c>
      <c r="Y3322">
        <v>141</v>
      </c>
      <c r="Z3322">
        <v>0</v>
      </c>
      <c r="AA3322">
        <v>0</v>
      </c>
      <c r="AB3322">
        <v>2</v>
      </c>
      <c r="AC3322">
        <v>185.5</v>
      </c>
      <c r="AD3322">
        <v>1</v>
      </c>
      <c r="AE3322">
        <v>0</v>
      </c>
      <c r="AF3322">
        <v>0</v>
      </c>
      <c r="AG3322">
        <v>0</v>
      </c>
      <c r="AH3322" s="4">
        <v>0</v>
      </c>
      <c r="AI3322">
        <v>0</v>
      </c>
      <c r="AJ3322" s="4">
        <v>0</v>
      </c>
      <c r="AK3322">
        <v>0</v>
      </c>
      <c r="AL3322" s="4">
        <v>0</v>
      </c>
      <c r="AM3322">
        <v>0</v>
      </c>
      <c r="AN3322" s="4">
        <v>0</v>
      </c>
      <c r="AO3322">
        <v>0</v>
      </c>
      <c r="AP3322" s="4">
        <v>0</v>
      </c>
      <c r="AQ3322">
        <v>0</v>
      </c>
      <c r="AR3322" s="4">
        <v>0</v>
      </c>
      <c r="AS3322">
        <v>0</v>
      </c>
      <c r="AT3322" s="4">
        <v>0</v>
      </c>
      <c r="AU3322" s="4">
        <v>0</v>
      </c>
      <c r="AV3322" s="4">
        <v>0</v>
      </c>
      <c r="AW3322">
        <v>1</v>
      </c>
      <c r="AX3322" s="4">
        <f t="shared" si="51"/>
        <v>2</v>
      </c>
      <c r="AY3322" s="4">
        <v>0</v>
      </c>
      <c r="AZ3322" s="4">
        <v>0</v>
      </c>
    </row>
    <row r="3323" spans="1:52" x14ac:dyDescent="0.25">
      <c r="A3323" s="4">
        <v>2017</v>
      </c>
      <c r="B3323" s="4" t="s">
        <v>533</v>
      </c>
      <c r="C3323" t="s">
        <v>170</v>
      </c>
      <c r="D3323" t="s">
        <v>256</v>
      </c>
      <c r="E3323" t="s">
        <v>765</v>
      </c>
      <c r="F3323" s="4">
        <v>1</v>
      </c>
      <c r="G3323">
        <v>1</v>
      </c>
      <c r="H3323">
        <v>2</v>
      </c>
      <c r="I3323">
        <v>1</v>
      </c>
      <c r="J3323">
        <v>3</v>
      </c>
      <c r="K3323">
        <v>0</v>
      </c>
      <c r="L3323">
        <v>0</v>
      </c>
      <c r="M3323">
        <v>0</v>
      </c>
      <c r="N3323">
        <v>-37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1</v>
      </c>
      <c r="Y3323">
        <v>44</v>
      </c>
      <c r="Z3323">
        <v>0</v>
      </c>
      <c r="AA3323">
        <v>0</v>
      </c>
      <c r="AB3323">
        <v>1</v>
      </c>
      <c r="AC3323">
        <v>197</v>
      </c>
      <c r="AD3323">
        <v>1</v>
      </c>
      <c r="AE3323">
        <v>1</v>
      </c>
      <c r="AF3323">
        <v>197</v>
      </c>
      <c r="AG3323">
        <v>1</v>
      </c>
      <c r="AH3323" s="4">
        <v>0</v>
      </c>
      <c r="AI3323">
        <v>0</v>
      </c>
      <c r="AJ3323" s="4">
        <v>0</v>
      </c>
      <c r="AK3323">
        <v>0</v>
      </c>
      <c r="AL3323" s="4">
        <v>0</v>
      </c>
      <c r="AM3323">
        <v>0</v>
      </c>
      <c r="AN3323" s="4">
        <v>0</v>
      </c>
      <c r="AO3323">
        <v>0</v>
      </c>
      <c r="AP3323" s="4">
        <v>0</v>
      </c>
      <c r="AQ3323">
        <v>0</v>
      </c>
      <c r="AR3323" s="4">
        <v>0</v>
      </c>
      <c r="AS3323">
        <v>0</v>
      </c>
      <c r="AT3323" s="4">
        <v>0</v>
      </c>
      <c r="AU3323" s="4">
        <v>0</v>
      </c>
      <c r="AV3323" s="4">
        <v>0</v>
      </c>
      <c r="AW3323">
        <v>1</v>
      </c>
      <c r="AX3323" s="4">
        <f t="shared" si="51"/>
        <v>1</v>
      </c>
      <c r="AY3323" s="4">
        <v>0</v>
      </c>
      <c r="AZ3323" s="4">
        <v>0</v>
      </c>
    </row>
    <row r="3324" spans="1:52" x14ac:dyDescent="0.25">
      <c r="A3324" s="4">
        <v>2017</v>
      </c>
      <c r="B3324" s="4" t="s">
        <v>533</v>
      </c>
      <c r="C3324" t="s">
        <v>170</v>
      </c>
      <c r="D3324" t="s">
        <v>187</v>
      </c>
      <c r="E3324" t="s">
        <v>700</v>
      </c>
      <c r="F3324" s="4">
        <v>1</v>
      </c>
      <c r="G3324">
        <v>1</v>
      </c>
      <c r="H3324">
        <v>8</v>
      </c>
      <c r="I3324">
        <v>1</v>
      </c>
      <c r="J3324">
        <v>9</v>
      </c>
      <c r="K3324">
        <v>0</v>
      </c>
      <c r="L3324">
        <v>0</v>
      </c>
      <c r="M3324">
        <v>0</v>
      </c>
      <c r="N3324">
        <v>-987</v>
      </c>
      <c r="O3324">
        <v>0</v>
      </c>
      <c r="P3324">
        <v>1</v>
      </c>
      <c r="Q3324">
        <v>92</v>
      </c>
      <c r="R3324">
        <v>1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1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 s="4">
        <v>0</v>
      </c>
      <c r="AI3324">
        <v>0</v>
      </c>
      <c r="AJ3324" s="4">
        <v>0</v>
      </c>
      <c r="AK3324">
        <v>0</v>
      </c>
      <c r="AL3324" s="4">
        <v>0</v>
      </c>
      <c r="AM3324">
        <v>0</v>
      </c>
      <c r="AN3324" s="4">
        <v>0</v>
      </c>
      <c r="AO3324">
        <v>0</v>
      </c>
      <c r="AP3324" s="4">
        <v>0</v>
      </c>
      <c r="AQ3324">
        <v>0</v>
      </c>
      <c r="AR3324" s="4">
        <v>0</v>
      </c>
      <c r="AS3324">
        <v>0</v>
      </c>
      <c r="AT3324" s="4">
        <v>0</v>
      </c>
      <c r="AU3324" s="4">
        <v>0</v>
      </c>
      <c r="AV3324" s="4">
        <v>0</v>
      </c>
      <c r="AW3324">
        <v>0</v>
      </c>
      <c r="AX3324" s="4">
        <f t="shared" si="51"/>
        <v>0</v>
      </c>
      <c r="AY3324" s="4">
        <v>0</v>
      </c>
      <c r="AZ3324" s="4">
        <v>0</v>
      </c>
    </row>
    <row r="3325" spans="1:52" x14ac:dyDescent="0.25">
      <c r="A3325" s="4">
        <v>2017</v>
      </c>
      <c r="B3325" s="4" t="s">
        <v>533</v>
      </c>
      <c r="C3325" t="s">
        <v>170</v>
      </c>
      <c r="D3325" t="s">
        <v>176</v>
      </c>
      <c r="E3325" t="s">
        <v>689</v>
      </c>
      <c r="F3325" s="4">
        <v>2</v>
      </c>
      <c r="G3325">
        <v>2</v>
      </c>
      <c r="H3325">
        <v>2.5</v>
      </c>
      <c r="I3325">
        <v>2</v>
      </c>
      <c r="J3325">
        <v>3.5</v>
      </c>
      <c r="K3325">
        <v>0</v>
      </c>
      <c r="L3325">
        <v>0</v>
      </c>
      <c r="M3325">
        <v>2</v>
      </c>
      <c r="N3325">
        <v>16134</v>
      </c>
      <c r="O3325">
        <v>1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1</v>
      </c>
      <c r="Y3325">
        <v>29</v>
      </c>
      <c r="Z3325">
        <v>0</v>
      </c>
      <c r="AA3325">
        <v>0</v>
      </c>
      <c r="AB3325">
        <v>2</v>
      </c>
      <c r="AC3325">
        <v>47</v>
      </c>
      <c r="AD3325">
        <v>1</v>
      </c>
      <c r="AE3325">
        <v>2</v>
      </c>
      <c r="AF3325">
        <v>47</v>
      </c>
      <c r="AG3325">
        <v>1</v>
      </c>
      <c r="AH3325" s="4">
        <v>0</v>
      </c>
      <c r="AI3325">
        <v>0</v>
      </c>
      <c r="AJ3325" s="4">
        <v>0</v>
      </c>
      <c r="AK3325">
        <v>0</v>
      </c>
      <c r="AL3325" s="4">
        <v>0</v>
      </c>
      <c r="AM3325">
        <v>0</v>
      </c>
      <c r="AN3325" s="4">
        <v>0</v>
      </c>
      <c r="AO3325">
        <v>0</v>
      </c>
      <c r="AP3325" s="4">
        <v>0</v>
      </c>
      <c r="AQ3325">
        <v>0</v>
      </c>
      <c r="AR3325" s="4">
        <v>0</v>
      </c>
      <c r="AS3325">
        <v>0</v>
      </c>
      <c r="AT3325" s="4">
        <v>0</v>
      </c>
      <c r="AU3325" s="4">
        <v>0</v>
      </c>
      <c r="AV3325" s="4">
        <v>0</v>
      </c>
      <c r="AW3325">
        <v>1</v>
      </c>
      <c r="AX3325" s="4">
        <f t="shared" si="51"/>
        <v>2</v>
      </c>
      <c r="AY3325" s="4">
        <v>0</v>
      </c>
      <c r="AZ3325" s="4">
        <v>0</v>
      </c>
    </row>
    <row r="3326" spans="1:52" x14ac:dyDescent="0.25">
      <c r="A3326" s="4">
        <v>2017</v>
      </c>
      <c r="B3326" s="4" t="s">
        <v>533</v>
      </c>
      <c r="C3326" t="s">
        <v>170</v>
      </c>
      <c r="D3326" t="s">
        <v>173</v>
      </c>
      <c r="E3326" t="s">
        <v>686</v>
      </c>
      <c r="F3326" s="4">
        <v>290</v>
      </c>
      <c r="G3326">
        <v>281</v>
      </c>
      <c r="H3326">
        <v>1.2170818505338099</v>
      </c>
      <c r="I3326">
        <v>289</v>
      </c>
      <c r="J3326">
        <v>2.7093425605536301</v>
      </c>
      <c r="K3326">
        <v>2</v>
      </c>
      <c r="L3326">
        <v>6.9204152249135002E-3</v>
      </c>
      <c r="M3326">
        <v>71</v>
      </c>
      <c r="N3326">
        <v>1078.4523809523801</v>
      </c>
      <c r="O3326">
        <v>0.24482758620689701</v>
      </c>
      <c r="P3326">
        <v>211</v>
      </c>
      <c r="Q3326">
        <v>11.2985781990521</v>
      </c>
      <c r="R3326">
        <v>44</v>
      </c>
      <c r="S3326">
        <v>38.409090909090899</v>
      </c>
      <c r="T3326">
        <v>17</v>
      </c>
      <c r="U3326">
        <v>135.35294117647101</v>
      </c>
      <c r="V3326">
        <v>17</v>
      </c>
      <c r="W3326">
        <v>4</v>
      </c>
      <c r="X3326">
        <v>171</v>
      </c>
      <c r="Y3326">
        <v>64.350877192982495</v>
      </c>
      <c r="Z3326">
        <v>23</v>
      </c>
      <c r="AA3326">
        <v>315.68181818181802</v>
      </c>
      <c r="AB3326">
        <v>266</v>
      </c>
      <c r="AC3326">
        <v>84.349624060150404</v>
      </c>
      <c r="AD3326">
        <v>0.917241379310345</v>
      </c>
      <c r="AE3326">
        <v>154</v>
      </c>
      <c r="AF3326">
        <v>55.577922077922103</v>
      </c>
      <c r="AG3326">
        <v>0.53103448275862097</v>
      </c>
      <c r="AH3326" s="4">
        <v>14</v>
      </c>
      <c r="AI3326">
        <v>0.63636363636363602</v>
      </c>
      <c r="AJ3326" s="4">
        <v>1</v>
      </c>
      <c r="AK3326">
        <v>4.5454545454545497E-2</v>
      </c>
      <c r="AL3326" s="4">
        <v>53</v>
      </c>
      <c r="AM3326">
        <v>0.19924812030075201</v>
      </c>
      <c r="AN3326" s="4">
        <v>15</v>
      </c>
      <c r="AO3326">
        <v>5.6390977443608999E-2</v>
      </c>
      <c r="AP3326" s="4">
        <v>2</v>
      </c>
      <c r="AQ3326">
        <v>6.8965517241379301E-3</v>
      </c>
      <c r="AR3326" s="4">
        <v>1</v>
      </c>
      <c r="AS3326">
        <v>3.4482758620689698E-3</v>
      </c>
      <c r="AT3326" s="4">
        <v>1</v>
      </c>
      <c r="AU3326" s="4">
        <v>0</v>
      </c>
      <c r="AV3326" s="4">
        <v>7</v>
      </c>
      <c r="AW3326">
        <v>2.10948905109489</v>
      </c>
      <c r="AX3326" s="4">
        <f t="shared" si="51"/>
        <v>137.47404844290659</v>
      </c>
      <c r="AY3326" s="4">
        <v>16</v>
      </c>
      <c r="AZ3326" s="4">
        <v>14.25</v>
      </c>
    </row>
    <row r="3327" spans="1:52" x14ac:dyDescent="0.25">
      <c r="A3327" s="4">
        <v>2017</v>
      </c>
      <c r="B3327" s="4" t="s">
        <v>533</v>
      </c>
      <c r="C3327" t="s">
        <v>170</v>
      </c>
      <c r="D3327" t="s">
        <v>172</v>
      </c>
      <c r="E3327" t="s">
        <v>685</v>
      </c>
      <c r="F3327" s="4">
        <v>142</v>
      </c>
      <c r="G3327">
        <v>136</v>
      </c>
      <c r="H3327">
        <v>2.2058823529411802</v>
      </c>
      <c r="I3327">
        <v>142</v>
      </c>
      <c r="J3327">
        <v>3.72535211267606</v>
      </c>
      <c r="K3327">
        <v>0</v>
      </c>
      <c r="L3327">
        <v>0</v>
      </c>
      <c r="M3327">
        <v>23</v>
      </c>
      <c r="N3327">
        <v>873.56934306569303</v>
      </c>
      <c r="O3327">
        <v>0.161971830985916</v>
      </c>
      <c r="P3327">
        <v>26</v>
      </c>
      <c r="Q3327">
        <v>32.538461538461497</v>
      </c>
      <c r="R3327">
        <v>25</v>
      </c>
      <c r="S3327">
        <v>39.840000000000003</v>
      </c>
      <c r="T3327">
        <v>6</v>
      </c>
      <c r="U3327">
        <v>175.166666666667</v>
      </c>
      <c r="V3327">
        <v>4</v>
      </c>
      <c r="W3327">
        <v>5</v>
      </c>
      <c r="X3327">
        <v>125</v>
      </c>
      <c r="Y3327">
        <v>83.367999999999995</v>
      </c>
      <c r="Z3327">
        <v>10</v>
      </c>
      <c r="AA3327">
        <v>278.60000000000002</v>
      </c>
      <c r="AB3327">
        <v>132</v>
      </c>
      <c r="AC3327">
        <v>104.14393939393899</v>
      </c>
      <c r="AD3327">
        <v>0.92957746478873204</v>
      </c>
      <c r="AE3327">
        <v>78</v>
      </c>
      <c r="AF3327">
        <v>78.384615384615401</v>
      </c>
      <c r="AG3327">
        <v>0.54929577464788704</v>
      </c>
      <c r="AH3327" s="4">
        <v>8</v>
      </c>
      <c r="AI3327">
        <v>0.8</v>
      </c>
      <c r="AJ3327" s="4">
        <v>1</v>
      </c>
      <c r="AK3327">
        <v>0.1</v>
      </c>
      <c r="AL3327" s="4">
        <v>16</v>
      </c>
      <c r="AM3327">
        <v>0.12121212121212099</v>
      </c>
      <c r="AN3327" s="4">
        <v>7</v>
      </c>
      <c r="AO3327">
        <v>5.3030303030302997E-2</v>
      </c>
      <c r="AP3327" s="4">
        <v>1</v>
      </c>
      <c r="AQ3327">
        <v>7.0422535211267599E-3</v>
      </c>
      <c r="AR3327" s="4">
        <v>0</v>
      </c>
      <c r="AS3327">
        <v>0</v>
      </c>
      <c r="AT3327" s="4">
        <v>0</v>
      </c>
      <c r="AU3327" s="4">
        <v>0</v>
      </c>
      <c r="AV3327" s="4">
        <v>1</v>
      </c>
      <c r="AW3327">
        <v>1.79746835443038</v>
      </c>
      <c r="AX3327" s="4">
        <f t="shared" si="51"/>
        <v>78.999999999999986</v>
      </c>
      <c r="AY3327" s="4">
        <v>4</v>
      </c>
      <c r="AZ3327" s="4">
        <v>24.75</v>
      </c>
    </row>
    <row r="3328" spans="1:52" x14ac:dyDescent="0.25">
      <c r="A3328" s="4">
        <v>2017</v>
      </c>
      <c r="B3328" s="4" t="s">
        <v>533</v>
      </c>
      <c r="C3328" t="s">
        <v>170</v>
      </c>
      <c r="D3328" t="s">
        <v>232</v>
      </c>
      <c r="E3328" t="s">
        <v>743</v>
      </c>
      <c r="F3328" s="4">
        <v>21</v>
      </c>
      <c r="G3328">
        <v>21</v>
      </c>
      <c r="H3328">
        <v>1.28571428571429</v>
      </c>
      <c r="I3328">
        <v>21</v>
      </c>
      <c r="J3328">
        <v>2.9047619047619002</v>
      </c>
      <c r="K3328">
        <v>0</v>
      </c>
      <c r="L3328">
        <v>0</v>
      </c>
      <c r="M3328">
        <v>1</v>
      </c>
      <c r="N3328">
        <v>-40</v>
      </c>
      <c r="O3328">
        <v>4.7619047619047603E-2</v>
      </c>
      <c r="P3328">
        <v>21</v>
      </c>
      <c r="Q3328">
        <v>12.1904761904762</v>
      </c>
      <c r="R3328">
        <v>2</v>
      </c>
      <c r="S3328">
        <v>136</v>
      </c>
      <c r="T3328">
        <v>4</v>
      </c>
      <c r="U3328">
        <v>99</v>
      </c>
      <c r="V3328">
        <v>4</v>
      </c>
      <c r="W3328">
        <v>4.25</v>
      </c>
      <c r="X3328">
        <v>17</v>
      </c>
      <c r="Y3328">
        <v>68.235294117647101</v>
      </c>
      <c r="Z3328">
        <v>4</v>
      </c>
      <c r="AA3328">
        <v>293.5</v>
      </c>
      <c r="AB3328">
        <v>17</v>
      </c>
      <c r="AC3328">
        <v>91</v>
      </c>
      <c r="AD3328">
        <v>0.80952380952380998</v>
      </c>
      <c r="AE3328">
        <v>9</v>
      </c>
      <c r="AF3328">
        <v>90.5555555555556</v>
      </c>
      <c r="AG3328">
        <v>0.42857142857142899</v>
      </c>
      <c r="AH3328" s="4">
        <v>2</v>
      </c>
      <c r="AI3328">
        <v>0.5</v>
      </c>
      <c r="AJ3328" s="4">
        <v>0</v>
      </c>
      <c r="AK3328">
        <v>0</v>
      </c>
      <c r="AL3328" s="4">
        <v>1</v>
      </c>
      <c r="AM3328">
        <v>5.8823529411764698E-2</v>
      </c>
      <c r="AN3328" s="4">
        <v>0</v>
      </c>
      <c r="AO3328">
        <v>0</v>
      </c>
      <c r="AP3328" s="4">
        <v>0</v>
      </c>
      <c r="AQ3328">
        <v>0</v>
      </c>
      <c r="AR3328" s="4">
        <v>0</v>
      </c>
      <c r="AS3328">
        <v>0</v>
      </c>
      <c r="AT3328" s="4">
        <v>0</v>
      </c>
      <c r="AU3328" s="4">
        <v>0</v>
      </c>
      <c r="AV3328" s="4">
        <v>0</v>
      </c>
      <c r="AW3328">
        <v>1.9090909090909101</v>
      </c>
      <c r="AX3328" s="4">
        <f t="shared" si="51"/>
        <v>10.999999999999995</v>
      </c>
      <c r="AY3328" s="4">
        <v>4</v>
      </c>
      <c r="AZ3328" s="4">
        <v>28</v>
      </c>
    </row>
    <row r="3329" spans="1:52" x14ac:dyDescent="0.25">
      <c r="A3329" s="4">
        <v>2017</v>
      </c>
      <c r="B3329" s="4" t="s">
        <v>533</v>
      </c>
      <c r="C3329" t="s">
        <v>170</v>
      </c>
      <c r="D3329" t="s">
        <v>399</v>
      </c>
      <c r="E3329" t="s">
        <v>896</v>
      </c>
      <c r="F3329" s="4">
        <v>21</v>
      </c>
      <c r="G3329">
        <v>21</v>
      </c>
      <c r="H3329">
        <v>3.4761904761904798</v>
      </c>
      <c r="I3329">
        <v>21</v>
      </c>
      <c r="J3329">
        <v>4.3333333333333304</v>
      </c>
      <c r="K3329">
        <v>0</v>
      </c>
      <c r="L3329">
        <v>0</v>
      </c>
      <c r="M3329">
        <v>2</v>
      </c>
      <c r="N3329">
        <v>-17.578947368421101</v>
      </c>
      <c r="O3329">
        <v>9.5238095238095205E-2</v>
      </c>
      <c r="P3329">
        <v>16</v>
      </c>
      <c r="Q3329">
        <v>21.9375</v>
      </c>
      <c r="R3329">
        <v>2</v>
      </c>
      <c r="S3329">
        <v>51.5</v>
      </c>
      <c r="T3329">
        <v>2</v>
      </c>
      <c r="U3329">
        <v>137</v>
      </c>
      <c r="V3329">
        <v>2</v>
      </c>
      <c r="W3329">
        <v>5</v>
      </c>
      <c r="X3329">
        <v>17</v>
      </c>
      <c r="Y3329">
        <v>67.529411764705898</v>
      </c>
      <c r="Z3329">
        <v>3</v>
      </c>
      <c r="AA3329">
        <v>566.33333333333303</v>
      </c>
      <c r="AB3329">
        <v>18</v>
      </c>
      <c r="AC3329">
        <v>95</v>
      </c>
      <c r="AD3329">
        <v>0.85714285714285698</v>
      </c>
      <c r="AE3329">
        <v>6</v>
      </c>
      <c r="AF3329">
        <v>54.1666666666667</v>
      </c>
      <c r="AG3329">
        <v>0.28571428571428598</v>
      </c>
      <c r="AH3329" s="4">
        <v>2</v>
      </c>
      <c r="AI3329">
        <v>0.66666666666666696</v>
      </c>
      <c r="AJ3329" s="4">
        <v>1</v>
      </c>
      <c r="AK3329">
        <v>0.33333333333333298</v>
      </c>
      <c r="AL3329" s="4">
        <v>3</v>
      </c>
      <c r="AM3329">
        <v>0.16666666666666699</v>
      </c>
      <c r="AN3329" s="4">
        <v>0</v>
      </c>
      <c r="AO3329">
        <v>0</v>
      </c>
      <c r="AP3329" s="4">
        <v>1</v>
      </c>
      <c r="AQ3329">
        <v>4.7619047619047603E-2</v>
      </c>
      <c r="AR3329" s="4">
        <v>0</v>
      </c>
      <c r="AS3329">
        <v>0</v>
      </c>
      <c r="AT3329" s="4">
        <v>0</v>
      </c>
      <c r="AU3329" s="4">
        <v>0</v>
      </c>
      <c r="AV3329" s="4">
        <v>1</v>
      </c>
      <c r="AW3329">
        <v>1.9090909090909101</v>
      </c>
      <c r="AX3329" s="4">
        <f t="shared" si="51"/>
        <v>10.999999999999995</v>
      </c>
      <c r="AY3329" s="4">
        <v>2</v>
      </c>
      <c r="AZ3329" s="4">
        <v>38.5</v>
      </c>
    </row>
    <row r="3330" spans="1:52" x14ac:dyDescent="0.25">
      <c r="A3330" s="4">
        <v>2017</v>
      </c>
      <c r="B3330" s="4" t="s">
        <v>533</v>
      </c>
      <c r="C3330" t="s">
        <v>170</v>
      </c>
      <c r="D3330" t="s">
        <v>473</v>
      </c>
      <c r="E3330" t="s">
        <v>970</v>
      </c>
      <c r="F3330" s="4">
        <v>1</v>
      </c>
      <c r="G3330">
        <v>1</v>
      </c>
      <c r="H3330">
        <v>1</v>
      </c>
      <c r="I3330">
        <v>1</v>
      </c>
      <c r="J3330">
        <v>2</v>
      </c>
      <c r="K3330">
        <v>0</v>
      </c>
      <c r="L3330">
        <v>0</v>
      </c>
      <c r="M3330">
        <v>0</v>
      </c>
      <c r="N3330">
        <v>400</v>
      </c>
      <c r="O3330">
        <v>0</v>
      </c>
      <c r="P3330">
        <v>1</v>
      </c>
      <c r="Q3330">
        <v>8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1</v>
      </c>
      <c r="Y3330">
        <v>127</v>
      </c>
      <c r="Z3330">
        <v>0</v>
      </c>
      <c r="AA3330">
        <v>0</v>
      </c>
      <c r="AB3330">
        <v>1</v>
      </c>
      <c r="AC3330">
        <v>321</v>
      </c>
      <c r="AD3330">
        <v>1</v>
      </c>
      <c r="AE3330">
        <v>0</v>
      </c>
      <c r="AF3330">
        <v>0</v>
      </c>
      <c r="AG3330">
        <v>0</v>
      </c>
      <c r="AH3330" s="4">
        <v>0</v>
      </c>
      <c r="AI3330">
        <v>0</v>
      </c>
      <c r="AJ3330" s="4">
        <v>0</v>
      </c>
      <c r="AK3330">
        <v>0</v>
      </c>
      <c r="AL3330" s="4">
        <v>1</v>
      </c>
      <c r="AM3330">
        <v>1</v>
      </c>
      <c r="AN3330" s="4">
        <v>0</v>
      </c>
      <c r="AO3330">
        <v>0</v>
      </c>
      <c r="AP3330" s="4">
        <v>0</v>
      </c>
      <c r="AQ3330">
        <v>0</v>
      </c>
      <c r="AR3330" s="4">
        <v>0</v>
      </c>
      <c r="AS3330">
        <v>0</v>
      </c>
      <c r="AT3330" s="4">
        <v>0</v>
      </c>
      <c r="AU3330" s="4">
        <v>0</v>
      </c>
      <c r="AV3330" s="4">
        <v>0</v>
      </c>
      <c r="AW3330">
        <v>1</v>
      </c>
      <c r="AX3330" s="4">
        <f t="shared" si="51"/>
        <v>1</v>
      </c>
      <c r="AY3330" s="4">
        <v>0</v>
      </c>
      <c r="AZ3330" s="4">
        <v>0</v>
      </c>
    </row>
    <row r="3331" spans="1:52" x14ac:dyDescent="0.25">
      <c r="A3331" s="4">
        <v>2017</v>
      </c>
      <c r="B3331" s="4" t="s">
        <v>533</v>
      </c>
      <c r="C3331" t="s">
        <v>170</v>
      </c>
      <c r="D3331" t="s">
        <v>475</v>
      </c>
      <c r="E3331" t="s">
        <v>1019</v>
      </c>
      <c r="F3331" s="4">
        <v>1</v>
      </c>
      <c r="G3331">
        <v>1</v>
      </c>
      <c r="H3331">
        <v>2</v>
      </c>
      <c r="I3331">
        <v>1</v>
      </c>
      <c r="J3331">
        <v>4</v>
      </c>
      <c r="K3331">
        <v>0</v>
      </c>
      <c r="L3331">
        <v>0</v>
      </c>
      <c r="M3331">
        <v>1</v>
      </c>
      <c r="N3331">
        <v>4133</v>
      </c>
      <c r="O3331">
        <v>1</v>
      </c>
      <c r="P3331">
        <v>1</v>
      </c>
      <c r="Q3331">
        <v>17</v>
      </c>
      <c r="R3331">
        <v>1</v>
      </c>
      <c r="S3331">
        <v>338</v>
      </c>
      <c r="T3331">
        <v>1</v>
      </c>
      <c r="U3331">
        <v>321</v>
      </c>
      <c r="V3331">
        <v>1</v>
      </c>
      <c r="W3331">
        <v>13</v>
      </c>
      <c r="X3331">
        <v>0</v>
      </c>
      <c r="Y3331">
        <v>0</v>
      </c>
      <c r="Z3331">
        <v>1</v>
      </c>
      <c r="AA3331">
        <v>390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 s="4">
        <v>1</v>
      </c>
      <c r="AI3331">
        <v>1</v>
      </c>
      <c r="AJ3331" s="4">
        <v>1</v>
      </c>
      <c r="AK3331">
        <v>1</v>
      </c>
      <c r="AL3331" s="4">
        <v>0</v>
      </c>
      <c r="AM3331">
        <v>0</v>
      </c>
      <c r="AN3331" s="4">
        <v>0</v>
      </c>
      <c r="AO3331">
        <v>0</v>
      </c>
      <c r="AP3331" s="4">
        <v>0</v>
      </c>
      <c r="AQ3331">
        <v>0</v>
      </c>
      <c r="AR3331" s="4">
        <v>0</v>
      </c>
      <c r="AS3331">
        <v>0</v>
      </c>
      <c r="AT3331" s="4">
        <v>0</v>
      </c>
      <c r="AU3331" s="4">
        <v>0</v>
      </c>
      <c r="AV3331" s="4">
        <v>0</v>
      </c>
      <c r="AW3331">
        <v>1</v>
      </c>
      <c r="AX3331" s="4">
        <f t="shared" ref="AX3331:AX3394" si="52">IF(ISERROR(F3331/AW3331),0,F3331/AW3331)</f>
        <v>1</v>
      </c>
      <c r="AY3331" s="4">
        <v>1</v>
      </c>
      <c r="AZ3331" s="4">
        <v>40</v>
      </c>
    </row>
    <row r="3332" spans="1:52" x14ac:dyDescent="0.25">
      <c r="A3332" s="4">
        <v>2017</v>
      </c>
      <c r="B3332" s="4" t="s">
        <v>533</v>
      </c>
      <c r="C3332" t="s">
        <v>170</v>
      </c>
      <c r="D3332" t="s">
        <v>453</v>
      </c>
      <c r="E3332" t="s">
        <v>950</v>
      </c>
      <c r="F3332" s="4">
        <v>17</v>
      </c>
      <c r="G3332">
        <v>17</v>
      </c>
      <c r="H3332">
        <v>2.1764705882352899</v>
      </c>
      <c r="I3332">
        <v>17</v>
      </c>
      <c r="J3332">
        <v>4.5882352941176503</v>
      </c>
      <c r="K3332">
        <v>4</v>
      </c>
      <c r="L3332">
        <v>0.23529411764705899</v>
      </c>
      <c r="M3332">
        <v>0</v>
      </c>
      <c r="N3332">
        <v>84.823529411764696</v>
      </c>
      <c r="O3332">
        <v>0</v>
      </c>
      <c r="P3332">
        <v>17</v>
      </c>
      <c r="Q3332">
        <v>22.117647058823501</v>
      </c>
      <c r="R3332">
        <v>3</v>
      </c>
      <c r="S3332">
        <v>84.3333333333333</v>
      </c>
      <c r="T3332">
        <v>2</v>
      </c>
      <c r="U3332">
        <v>119.5</v>
      </c>
      <c r="V3332">
        <v>2</v>
      </c>
      <c r="W3332">
        <v>6.5</v>
      </c>
      <c r="X3332">
        <v>12</v>
      </c>
      <c r="Y3332">
        <v>81.9166666666667</v>
      </c>
      <c r="Z3332">
        <v>3</v>
      </c>
      <c r="AA3332">
        <v>210</v>
      </c>
      <c r="AB3332">
        <v>14</v>
      </c>
      <c r="AC3332">
        <v>119.28571428571399</v>
      </c>
      <c r="AD3332">
        <v>0.82352941176470595</v>
      </c>
      <c r="AE3332">
        <v>3</v>
      </c>
      <c r="AF3332">
        <v>81.6666666666667</v>
      </c>
      <c r="AG3332">
        <v>0.17647058823529399</v>
      </c>
      <c r="AH3332" s="4">
        <v>3</v>
      </c>
      <c r="AI3332">
        <v>1</v>
      </c>
      <c r="AJ3332" s="4">
        <v>1</v>
      </c>
      <c r="AK3332">
        <v>0.33333333333333298</v>
      </c>
      <c r="AL3332" s="4">
        <v>7</v>
      </c>
      <c r="AM3332">
        <v>0.5</v>
      </c>
      <c r="AN3332" s="4">
        <v>1</v>
      </c>
      <c r="AO3332">
        <v>7.1428571428571397E-2</v>
      </c>
      <c r="AP3332" s="4">
        <v>1</v>
      </c>
      <c r="AQ3332">
        <v>5.8823529411764698E-2</v>
      </c>
      <c r="AR3332" s="4">
        <v>0</v>
      </c>
      <c r="AS3332">
        <v>0</v>
      </c>
      <c r="AT3332" s="4">
        <v>0</v>
      </c>
      <c r="AU3332" s="4">
        <v>0</v>
      </c>
      <c r="AV3332" s="4">
        <v>0</v>
      </c>
      <c r="AW3332">
        <v>1.8888888888888899</v>
      </c>
      <c r="AX3332" s="4">
        <f t="shared" si="52"/>
        <v>8.9999999999999947</v>
      </c>
      <c r="AY3332" s="4">
        <v>2</v>
      </c>
      <c r="AZ3332" s="4">
        <v>2.5</v>
      </c>
    </row>
    <row r="3333" spans="1:52" x14ac:dyDescent="0.25">
      <c r="A3333" s="4">
        <v>2017</v>
      </c>
      <c r="B3333" s="4" t="s">
        <v>533</v>
      </c>
      <c r="C3333" t="s">
        <v>170</v>
      </c>
      <c r="D3333" t="s">
        <v>542</v>
      </c>
      <c r="E3333" t="s">
        <v>1034</v>
      </c>
      <c r="F3333" s="4">
        <v>14</v>
      </c>
      <c r="G3333">
        <v>11</v>
      </c>
      <c r="H3333">
        <v>2.3636363636363602</v>
      </c>
      <c r="I3333">
        <v>14</v>
      </c>
      <c r="J3333">
        <v>3.5</v>
      </c>
      <c r="K3333">
        <v>0</v>
      </c>
      <c r="L3333">
        <v>0</v>
      </c>
      <c r="M3333">
        <v>0</v>
      </c>
      <c r="N3333">
        <v>73.428571428571402</v>
      </c>
      <c r="O3333">
        <v>0</v>
      </c>
      <c r="P3333">
        <v>7</v>
      </c>
      <c r="Q3333">
        <v>14.714285714285699</v>
      </c>
      <c r="R3333">
        <v>5</v>
      </c>
      <c r="S3333">
        <v>121</v>
      </c>
      <c r="T3333">
        <v>2</v>
      </c>
      <c r="U3333">
        <v>207.5</v>
      </c>
      <c r="V3333">
        <v>2</v>
      </c>
      <c r="W3333">
        <v>7.5</v>
      </c>
      <c r="X3333">
        <v>9</v>
      </c>
      <c r="Y3333">
        <v>136.444444444444</v>
      </c>
      <c r="Z3333">
        <v>2</v>
      </c>
      <c r="AA3333">
        <v>283.5</v>
      </c>
      <c r="AB3333">
        <v>12</v>
      </c>
      <c r="AC3333">
        <v>172.727272727273</v>
      </c>
      <c r="AD3333">
        <v>0.78571428571428603</v>
      </c>
      <c r="AE3333">
        <v>1</v>
      </c>
      <c r="AF3333">
        <v>169</v>
      </c>
      <c r="AG3333">
        <v>7.1428571428571397E-2</v>
      </c>
      <c r="AH3333" s="4">
        <v>1</v>
      </c>
      <c r="AI3333">
        <v>0.5</v>
      </c>
      <c r="AJ3333" s="4">
        <v>0</v>
      </c>
      <c r="AK3333">
        <v>0</v>
      </c>
      <c r="AL3333" s="4">
        <v>3</v>
      </c>
      <c r="AM3333">
        <v>0.27272727272727298</v>
      </c>
      <c r="AN3333" s="4">
        <v>1</v>
      </c>
      <c r="AO3333">
        <v>9.0909090909090898E-2</v>
      </c>
      <c r="AP3333" s="4">
        <v>0</v>
      </c>
      <c r="AQ3333">
        <v>0</v>
      </c>
      <c r="AR3333" s="4">
        <v>0</v>
      </c>
      <c r="AS3333">
        <v>0</v>
      </c>
      <c r="AT3333" s="4">
        <v>0</v>
      </c>
      <c r="AU3333" s="4">
        <v>0</v>
      </c>
      <c r="AV3333" s="4">
        <v>0</v>
      </c>
      <c r="AW3333">
        <v>1.75</v>
      </c>
      <c r="AX3333" s="4">
        <f t="shared" si="52"/>
        <v>8</v>
      </c>
      <c r="AY3333" s="4">
        <v>2</v>
      </c>
      <c r="AZ3333" s="4">
        <v>11</v>
      </c>
    </row>
    <row r="3334" spans="1:52" x14ac:dyDescent="0.25">
      <c r="A3334" s="4">
        <v>2017</v>
      </c>
      <c r="B3334" s="4" t="s">
        <v>533</v>
      </c>
      <c r="C3334" t="s">
        <v>194</v>
      </c>
      <c r="D3334" t="s">
        <v>228</v>
      </c>
      <c r="E3334" t="s">
        <v>739</v>
      </c>
      <c r="F3334" s="4">
        <v>38</v>
      </c>
      <c r="G3334">
        <v>1</v>
      </c>
      <c r="H3334">
        <v>10</v>
      </c>
      <c r="I3334">
        <v>38</v>
      </c>
      <c r="J3334">
        <v>1.76315789473684</v>
      </c>
      <c r="K3334">
        <v>0</v>
      </c>
      <c r="L3334">
        <v>0</v>
      </c>
      <c r="M3334">
        <v>2</v>
      </c>
      <c r="N3334">
        <v>12.1944444444444</v>
      </c>
      <c r="O3334">
        <v>5.2631578947368397E-2</v>
      </c>
      <c r="P3334">
        <v>17</v>
      </c>
      <c r="Q3334">
        <v>10.0588235294118</v>
      </c>
      <c r="R3334">
        <v>7</v>
      </c>
      <c r="S3334">
        <v>21.714285714285701</v>
      </c>
      <c r="T3334">
        <v>0</v>
      </c>
      <c r="U3334">
        <v>0</v>
      </c>
      <c r="V3334">
        <v>0</v>
      </c>
      <c r="W3334">
        <v>0</v>
      </c>
      <c r="X3334">
        <v>33</v>
      </c>
      <c r="Y3334">
        <v>27.848484848484802</v>
      </c>
      <c r="Z3334">
        <v>1</v>
      </c>
      <c r="AA3334">
        <v>0</v>
      </c>
      <c r="AB3334">
        <v>37</v>
      </c>
      <c r="AC3334">
        <v>42.6216216216216</v>
      </c>
      <c r="AD3334">
        <v>0.97368421052631604</v>
      </c>
      <c r="AE3334">
        <v>23</v>
      </c>
      <c r="AF3334">
        <v>18.521739130434799</v>
      </c>
      <c r="AG3334">
        <v>0.60526315789473695</v>
      </c>
      <c r="AH3334" s="4">
        <v>1</v>
      </c>
      <c r="AI3334">
        <v>0</v>
      </c>
      <c r="AJ3334" s="4">
        <v>1</v>
      </c>
      <c r="AK3334">
        <v>0</v>
      </c>
      <c r="AL3334" s="4">
        <v>2</v>
      </c>
      <c r="AM3334">
        <v>5.4054054054054099E-2</v>
      </c>
      <c r="AN3334" s="4">
        <v>3</v>
      </c>
      <c r="AO3334">
        <v>8.1081081081081099E-2</v>
      </c>
      <c r="AP3334" s="4">
        <v>2</v>
      </c>
      <c r="AQ3334">
        <v>5.2631578947368397E-2</v>
      </c>
      <c r="AR3334" s="4">
        <v>0</v>
      </c>
      <c r="AS3334">
        <v>0</v>
      </c>
      <c r="AT3334" s="4">
        <v>0</v>
      </c>
      <c r="AU3334" s="4">
        <v>0</v>
      </c>
      <c r="AV3334" s="4">
        <v>0</v>
      </c>
      <c r="AW3334">
        <v>3.4545454545454501</v>
      </c>
      <c r="AX3334" s="4">
        <f t="shared" si="52"/>
        <v>11.000000000000014</v>
      </c>
      <c r="AY3334" s="4">
        <v>0</v>
      </c>
      <c r="AZ3334" s="4">
        <v>0</v>
      </c>
    </row>
    <row r="3335" spans="1:52" x14ac:dyDescent="0.25">
      <c r="A3335" s="4">
        <v>2017</v>
      </c>
      <c r="B3335" s="4" t="s">
        <v>533</v>
      </c>
      <c r="C3335" t="s">
        <v>194</v>
      </c>
      <c r="D3335" t="s">
        <v>240</v>
      </c>
      <c r="E3335" t="s">
        <v>751</v>
      </c>
      <c r="F3335" s="4">
        <v>1</v>
      </c>
      <c r="G3335">
        <v>1</v>
      </c>
      <c r="H3335">
        <v>1</v>
      </c>
      <c r="I3335">
        <v>1</v>
      </c>
      <c r="J3335">
        <v>49</v>
      </c>
      <c r="K3335">
        <v>0</v>
      </c>
      <c r="L3335">
        <v>0</v>
      </c>
      <c r="M3335">
        <v>1</v>
      </c>
      <c r="N3335">
        <v>2632</v>
      </c>
      <c r="O3335">
        <v>1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1</v>
      </c>
      <c r="Y3335">
        <v>2</v>
      </c>
      <c r="Z3335">
        <v>0</v>
      </c>
      <c r="AA3335">
        <v>0</v>
      </c>
      <c r="AB3335">
        <v>1</v>
      </c>
      <c r="AC3335">
        <v>108</v>
      </c>
      <c r="AD3335">
        <v>1</v>
      </c>
      <c r="AE3335">
        <v>0</v>
      </c>
      <c r="AF3335">
        <v>0</v>
      </c>
      <c r="AG3335">
        <v>0</v>
      </c>
      <c r="AH3335" s="4">
        <v>0</v>
      </c>
      <c r="AI3335">
        <v>0</v>
      </c>
      <c r="AJ3335" s="4">
        <v>0</v>
      </c>
      <c r="AK3335">
        <v>0</v>
      </c>
      <c r="AL3335" s="4">
        <v>0</v>
      </c>
      <c r="AM3335">
        <v>0</v>
      </c>
      <c r="AN3335" s="4">
        <v>0</v>
      </c>
      <c r="AO3335">
        <v>0</v>
      </c>
      <c r="AP3335" s="4">
        <v>0</v>
      </c>
      <c r="AQ3335">
        <v>0</v>
      </c>
      <c r="AR3335" s="4">
        <v>0</v>
      </c>
      <c r="AS3335">
        <v>0</v>
      </c>
      <c r="AT3335" s="4">
        <v>0</v>
      </c>
      <c r="AU3335" s="4">
        <v>0</v>
      </c>
      <c r="AV3335" s="4">
        <v>0</v>
      </c>
      <c r="AW3335">
        <v>1</v>
      </c>
      <c r="AX3335" s="4">
        <f t="shared" si="52"/>
        <v>1</v>
      </c>
      <c r="AY3335" s="4">
        <v>0</v>
      </c>
      <c r="AZ3335" s="4">
        <v>0</v>
      </c>
    </row>
    <row r="3336" spans="1:52" x14ac:dyDescent="0.25">
      <c r="A3336" s="4">
        <v>2017</v>
      </c>
      <c r="B3336" s="4" t="s">
        <v>533</v>
      </c>
      <c r="C3336" t="s">
        <v>194</v>
      </c>
      <c r="D3336" t="s">
        <v>221</v>
      </c>
      <c r="E3336" t="s">
        <v>732</v>
      </c>
      <c r="F3336" s="4">
        <v>33</v>
      </c>
      <c r="G3336">
        <v>2</v>
      </c>
      <c r="H3336">
        <v>7.5</v>
      </c>
      <c r="I3336">
        <v>33</v>
      </c>
      <c r="J3336">
        <v>4.5454545454545503</v>
      </c>
      <c r="K3336">
        <v>0</v>
      </c>
      <c r="L3336">
        <v>0</v>
      </c>
      <c r="M3336">
        <v>7</v>
      </c>
      <c r="N3336">
        <v>933.3</v>
      </c>
      <c r="O3336">
        <v>0.21212121212121199</v>
      </c>
      <c r="P3336">
        <v>21</v>
      </c>
      <c r="Q3336">
        <v>29.8095238095238</v>
      </c>
      <c r="R3336">
        <v>16</v>
      </c>
      <c r="S3336">
        <v>56.625</v>
      </c>
      <c r="T3336">
        <v>4</v>
      </c>
      <c r="U3336">
        <v>133.5</v>
      </c>
      <c r="V3336">
        <v>4</v>
      </c>
      <c r="W3336">
        <v>7.25</v>
      </c>
      <c r="X3336">
        <v>25</v>
      </c>
      <c r="Y3336">
        <v>133</v>
      </c>
      <c r="Z3336">
        <v>5</v>
      </c>
      <c r="AA3336">
        <v>226.6</v>
      </c>
      <c r="AB3336">
        <v>28</v>
      </c>
      <c r="AC3336">
        <v>159.53571428571399</v>
      </c>
      <c r="AD3336">
        <v>0.84848484848484895</v>
      </c>
      <c r="AE3336">
        <v>3</v>
      </c>
      <c r="AF3336">
        <v>73</v>
      </c>
      <c r="AG3336">
        <v>9.0909090909090898E-2</v>
      </c>
      <c r="AH3336" s="4">
        <v>2</v>
      </c>
      <c r="AI3336">
        <v>0.4</v>
      </c>
      <c r="AJ3336" s="4">
        <v>3</v>
      </c>
      <c r="AK3336">
        <v>0.6</v>
      </c>
      <c r="AL3336" s="4">
        <v>10</v>
      </c>
      <c r="AM3336">
        <v>0.35714285714285698</v>
      </c>
      <c r="AN3336" s="4">
        <v>4</v>
      </c>
      <c r="AO3336">
        <v>0.14285714285714299</v>
      </c>
      <c r="AP3336" s="4">
        <v>0</v>
      </c>
      <c r="AQ3336">
        <v>0</v>
      </c>
      <c r="AR3336" s="4">
        <v>0</v>
      </c>
      <c r="AS3336">
        <v>0</v>
      </c>
      <c r="AT3336" s="4">
        <v>0</v>
      </c>
      <c r="AU3336" s="4">
        <v>0</v>
      </c>
      <c r="AV3336" s="4">
        <v>0</v>
      </c>
      <c r="AW3336">
        <v>1.73684210526316</v>
      </c>
      <c r="AX3336" s="4">
        <f t="shared" si="52"/>
        <v>18.999999999999979</v>
      </c>
      <c r="AY3336" s="4">
        <v>4</v>
      </c>
      <c r="AZ3336" s="4">
        <v>2.75</v>
      </c>
    </row>
    <row r="3337" spans="1:52" x14ac:dyDescent="0.25">
      <c r="A3337" s="4">
        <v>2017</v>
      </c>
      <c r="B3337" s="4" t="s">
        <v>533</v>
      </c>
      <c r="C3337" t="s">
        <v>194</v>
      </c>
      <c r="D3337" t="s">
        <v>110</v>
      </c>
      <c r="E3337" t="s">
        <v>111</v>
      </c>
      <c r="F3337" s="4">
        <v>1</v>
      </c>
      <c r="G3337">
        <v>0</v>
      </c>
      <c r="H3337">
        <v>0</v>
      </c>
      <c r="I3337">
        <v>1</v>
      </c>
      <c r="J3337">
        <v>9</v>
      </c>
      <c r="K3337">
        <v>0</v>
      </c>
      <c r="L3337">
        <v>0</v>
      </c>
      <c r="M3337">
        <v>1</v>
      </c>
      <c r="N3337">
        <v>3856</v>
      </c>
      <c r="O3337">
        <v>1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1</v>
      </c>
      <c r="Y3337">
        <v>19</v>
      </c>
      <c r="Z3337">
        <v>0</v>
      </c>
      <c r="AA3337">
        <v>0</v>
      </c>
      <c r="AB3337">
        <v>1</v>
      </c>
      <c r="AC3337">
        <v>39</v>
      </c>
      <c r="AD3337">
        <v>1</v>
      </c>
      <c r="AE3337">
        <v>1</v>
      </c>
      <c r="AF3337">
        <v>39</v>
      </c>
      <c r="AG3337">
        <v>1</v>
      </c>
      <c r="AH3337" s="4">
        <v>0</v>
      </c>
      <c r="AI3337">
        <v>0</v>
      </c>
      <c r="AJ3337" s="4">
        <v>0</v>
      </c>
      <c r="AK3337">
        <v>0</v>
      </c>
      <c r="AL3337" s="4">
        <v>0</v>
      </c>
      <c r="AM3337">
        <v>0</v>
      </c>
      <c r="AN3337" s="4">
        <v>0</v>
      </c>
      <c r="AO3337">
        <v>0</v>
      </c>
      <c r="AP3337" s="4">
        <v>0</v>
      </c>
      <c r="AQ3337">
        <v>0</v>
      </c>
      <c r="AR3337" s="4">
        <v>0</v>
      </c>
      <c r="AS3337">
        <v>0</v>
      </c>
      <c r="AT3337" s="4">
        <v>0</v>
      </c>
      <c r="AU3337" s="4">
        <v>0</v>
      </c>
      <c r="AV3337" s="4">
        <v>0</v>
      </c>
      <c r="AW3337">
        <v>1</v>
      </c>
      <c r="AX3337" s="4">
        <f t="shared" si="52"/>
        <v>1</v>
      </c>
      <c r="AY3337" s="4">
        <v>0</v>
      </c>
      <c r="AZ3337" s="4">
        <v>0</v>
      </c>
    </row>
    <row r="3338" spans="1:52" x14ac:dyDescent="0.25">
      <c r="A3338" s="4">
        <v>2017</v>
      </c>
      <c r="B3338" s="4" t="s">
        <v>533</v>
      </c>
      <c r="C3338" t="s">
        <v>194</v>
      </c>
      <c r="D3338" t="s">
        <v>197</v>
      </c>
      <c r="E3338" t="s">
        <v>709</v>
      </c>
      <c r="F3338" s="4">
        <v>218</v>
      </c>
      <c r="G3338">
        <v>6</v>
      </c>
      <c r="H3338">
        <v>4.1666666666666696</v>
      </c>
      <c r="I3338">
        <v>218</v>
      </c>
      <c r="J3338">
        <v>4.4174311926605503</v>
      </c>
      <c r="K3338">
        <v>4</v>
      </c>
      <c r="L3338">
        <v>1.8348623853211E-2</v>
      </c>
      <c r="M3338">
        <v>69</v>
      </c>
      <c r="N3338">
        <v>1506.75980392157</v>
      </c>
      <c r="O3338">
        <v>0.31651376146789001</v>
      </c>
      <c r="P3338">
        <v>182</v>
      </c>
      <c r="Q3338">
        <v>26.1593406593407</v>
      </c>
      <c r="R3338">
        <v>92</v>
      </c>
      <c r="S3338">
        <v>63.771739130434803</v>
      </c>
      <c r="T3338">
        <v>33</v>
      </c>
      <c r="U3338">
        <v>198.030303030303</v>
      </c>
      <c r="V3338">
        <v>28</v>
      </c>
      <c r="W3338">
        <v>26.1071428571429</v>
      </c>
      <c r="X3338">
        <v>168</v>
      </c>
      <c r="Y3338">
        <v>141.125</v>
      </c>
      <c r="Z3338">
        <v>36</v>
      </c>
      <c r="AA3338">
        <v>398.85294117647101</v>
      </c>
      <c r="AB3338">
        <v>182</v>
      </c>
      <c r="AC3338">
        <v>169.42857142857099</v>
      </c>
      <c r="AD3338">
        <v>0.83486238532110102</v>
      </c>
      <c r="AE3338">
        <v>6</v>
      </c>
      <c r="AF3338">
        <v>99.5</v>
      </c>
      <c r="AG3338">
        <v>2.7522935779816501E-2</v>
      </c>
      <c r="AH3338" s="4">
        <v>26</v>
      </c>
      <c r="AI3338">
        <v>0.76470588235294101</v>
      </c>
      <c r="AJ3338" s="4">
        <v>6</v>
      </c>
      <c r="AK3338">
        <v>0.17647058823529399</v>
      </c>
      <c r="AL3338" s="4">
        <v>49</v>
      </c>
      <c r="AM3338">
        <v>0.269230769230769</v>
      </c>
      <c r="AN3338" s="4">
        <v>20</v>
      </c>
      <c r="AO3338">
        <v>0.10989010989011</v>
      </c>
      <c r="AP3338" s="4">
        <v>2</v>
      </c>
      <c r="AQ3338">
        <v>9.1743119266054999E-3</v>
      </c>
      <c r="AR3338" s="4">
        <v>1</v>
      </c>
      <c r="AS3338">
        <v>4.5871559633027499E-3</v>
      </c>
      <c r="AT3338" s="4">
        <v>0</v>
      </c>
      <c r="AU3338" s="4">
        <v>0</v>
      </c>
      <c r="AV3338" s="4">
        <v>2</v>
      </c>
      <c r="AW3338">
        <v>1.9122807017543899</v>
      </c>
      <c r="AX3338" s="4">
        <f t="shared" si="52"/>
        <v>113.99999999999976</v>
      </c>
      <c r="AY3338" s="4">
        <v>34</v>
      </c>
      <c r="AZ3338" s="4">
        <v>258.52941176470603</v>
      </c>
    </row>
    <row r="3339" spans="1:52" x14ac:dyDescent="0.25">
      <c r="A3339" s="4">
        <v>2017</v>
      </c>
      <c r="B3339" s="4" t="s">
        <v>533</v>
      </c>
      <c r="C3339" t="s">
        <v>194</v>
      </c>
      <c r="D3339" t="s">
        <v>225</v>
      </c>
      <c r="E3339" t="s">
        <v>736</v>
      </c>
      <c r="F3339" s="4">
        <v>2</v>
      </c>
      <c r="G3339">
        <v>1</v>
      </c>
      <c r="H3339">
        <v>0</v>
      </c>
      <c r="I3339">
        <v>2</v>
      </c>
      <c r="J3339">
        <v>7.5</v>
      </c>
      <c r="K3339">
        <v>0</v>
      </c>
      <c r="L3339">
        <v>0</v>
      </c>
      <c r="M3339">
        <v>1</v>
      </c>
      <c r="N3339">
        <v>5146.5</v>
      </c>
      <c r="O3339">
        <v>0.5</v>
      </c>
      <c r="P3339">
        <v>2</v>
      </c>
      <c r="Q3339">
        <v>15.5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2</v>
      </c>
      <c r="Y3339">
        <v>75</v>
      </c>
      <c r="Z3339">
        <v>0</v>
      </c>
      <c r="AA3339">
        <v>0</v>
      </c>
      <c r="AB3339">
        <v>2</v>
      </c>
      <c r="AC3339">
        <v>90.5</v>
      </c>
      <c r="AD3339">
        <v>1</v>
      </c>
      <c r="AE3339">
        <v>0</v>
      </c>
      <c r="AF3339">
        <v>0</v>
      </c>
      <c r="AG3339">
        <v>0</v>
      </c>
      <c r="AH3339" s="4">
        <v>0</v>
      </c>
      <c r="AI3339">
        <v>0</v>
      </c>
      <c r="AJ3339" s="4">
        <v>0</v>
      </c>
      <c r="AK3339">
        <v>0</v>
      </c>
      <c r="AL3339" s="4">
        <v>0</v>
      </c>
      <c r="AM3339">
        <v>0</v>
      </c>
      <c r="AN3339" s="4">
        <v>0</v>
      </c>
      <c r="AO3339">
        <v>0</v>
      </c>
      <c r="AP3339" s="4">
        <v>0</v>
      </c>
      <c r="AQ3339">
        <v>0</v>
      </c>
      <c r="AR3339" s="4">
        <v>0</v>
      </c>
      <c r="AS3339">
        <v>0</v>
      </c>
      <c r="AT3339" s="4">
        <v>0</v>
      </c>
      <c r="AU3339" s="4">
        <v>0</v>
      </c>
      <c r="AV3339" s="4">
        <v>0</v>
      </c>
      <c r="AW3339">
        <v>1</v>
      </c>
      <c r="AX3339" s="4">
        <f t="shared" si="52"/>
        <v>2</v>
      </c>
      <c r="AY3339" s="4">
        <v>0</v>
      </c>
      <c r="AZ3339" s="4">
        <v>0</v>
      </c>
    </row>
    <row r="3340" spans="1:52" x14ac:dyDescent="0.25">
      <c r="A3340" s="4">
        <v>2017</v>
      </c>
      <c r="B3340" s="4" t="s">
        <v>533</v>
      </c>
      <c r="C3340" t="s">
        <v>194</v>
      </c>
      <c r="D3340" t="s">
        <v>412</v>
      </c>
      <c r="E3340" t="s">
        <v>908</v>
      </c>
      <c r="F3340" s="4">
        <v>17</v>
      </c>
      <c r="G3340">
        <v>0</v>
      </c>
      <c r="H3340">
        <v>0</v>
      </c>
      <c r="I3340">
        <v>2</v>
      </c>
      <c r="J3340">
        <v>5</v>
      </c>
      <c r="K3340">
        <v>0</v>
      </c>
      <c r="L3340">
        <v>0</v>
      </c>
      <c r="M3340">
        <v>17</v>
      </c>
      <c r="N3340">
        <v>6125</v>
      </c>
      <c r="O3340">
        <v>1</v>
      </c>
      <c r="P3340">
        <v>1</v>
      </c>
      <c r="Q3340">
        <v>270</v>
      </c>
      <c r="R3340">
        <v>1</v>
      </c>
      <c r="S3340">
        <v>306</v>
      </c>
      <c r="T3340">
        <v>1</v>
      </c>
      <c r="U3340">
        <v>263</v>
      </c>
      <c r="V3340">
        <v>1</v>
      </c>
      <c r="W3340">
        <v>3</v>
      </c>
      <c r="X3340">
        <v>0</v>
      </c>
      <c r="Y3340">
        <v>0</v>
      </c>
      <c r="Z3340">
        <v>1</v>
      </c>
      <c r="AA3340">
        <v>985</v>
      </c>
      <c r="AB3340">
        <v>1</v>
      </c>
      <c r="AC3340">
        <v>51</v>
      </c>
      <c r="AD3340">
        <v>5.8823529411764698E-2</v>
      </c>
      <c r="AE3340">
        <v>0</v>
      </c>
      <c r="AF3340">
        <v>0</v>
      </c>
      <c r="AG3340">
        <v>0</v>
      </c>
      <c r="AH3340" s="4">
        <v>1</v>
      </c>
      <c r="AI3340">
        <v>1</v>
      </c>
      <c r="AJ3340" s="4">
        <v>0</v>
      </c>
      <c r="AK3340">
        <v>0</v>
      </c>
      <c r="AL3340" s="4">
        <v>0</v>
      </c>
      <c r="AM3340">
        <v>0</v>
      </c>
      <c r="AN3340" s="4">
        <v>0</v>
      </c>
      <c r="AO3340">
        <v>0</v>
      </c>
      <c r="AP3340" s="4">
        <v>0</v>
      </c>
      <c r="AQ3340">
        <v>0</v>
      </c>
      <c r="AR3340" s="4">
        <v>0</v>
      </c>
      <c r="AS3340">
        <v>0</v>
      </c>
      <c r="AT3340" s="4">
        <v>14</v>
      </c>
      <c r="AU3340" s="4">
        <v>1</v>
      </c>
      <c r="AV3340" s="4">
        <v>1</v>
      </c>
      <c r="AW3340">
        <v>1</v>
      </c>
      <c r="AX3340" s="4">
        <f t="shared" si="52"/>
        <v>17</v>
      </c>
      <c r="AY3340" s="4">
        <v>1</v>
      </c>
      <c r="AZ3340" s="4">
        <v>4</v>
      </c>
    </row>
    <row r="3341" spans="1:52" x14ac:dyDescent="0.25">
      <c r="A3341" s="4">
        <v>2017</v>
      </c>
      <c r="B3341" s="4" t="s">
        <v>533</v>
      </c>
      <c r="C3341" t="s">
        <v>194</v>
      </c>
      <c r="D3341" t="s">
        <v>349</v>
      </c>
      <c r="E3341" t="s">
        <v>849</v>
      </c>
      <c r="F3341" s="4">
        <v>2</v>
      </c>
      <c r="G3341">
        <v>1</v>
      </c>
      <c r="H3341">
        <v>37</v>
      </c>
      <c r="I3341">
        <v>2</v>
      </c>
      <c r="J3341">
        <v>21.5</v>
      </c>
      <c r="K3341">
        <v>0</v>
      </c>
      <c r="L3341">
        <v>0</v>
      </c>
      <c r="M3341">
        <v>1</v>
      </c>
      <c r="N3341">
        <v>3670.5</v>
      </c>
      <c r="O3341">
        <v>0.5</v>
      </c>
      <c r="P3341">
        <v>2</v>
      </c>
      <c r="Q3341">
        <v>22</v>
      </c>
      <c r="R3341">
        <v>1</v>
      </c>
      <c r="S3341">
        <v>119</v>
      </c>
      <c r="T3341">
        <v>2</v>
      </c>
      <c r="U3341">
        <v>83</v>
      </c>
      <c r="V3341">
        <v>2</v>
      </c>
      <c r="W3341">
        <v>2.5</v>
      </c>
      <c r="X3341">
        <v>0</v>
      </c>
      <c r="Y3341">
        <v>0</v>
      </c>
      <c r="Z3341">
        <v>2</v>
      </c>
      <c r="AA3341">
        <v>520.5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 s="4">
        <v>0</v>
      </c>
      <c r="AI3341">
        <v>0</v>
      </c>
      <c r="AJ3341" s="4">
        <v>0</v>
      </c>
      <c r="AK3341">
        <v>0</v>
      </c>
      <c r="AL3341" s="4">
        <v>0</v>
      </c>
      <c r="AM3341">
        <v>0</v>
      </c>
      <c r="AN3341" s="4">
        <v>0</v>
      </c>
      <c r="AO3341">
        <v>0</v>
      </c>
      <c r="AP3341" s="4">
        <v>0</v>
      </c>
      <c r="AQ3341">
        <v>0</v>
      </c>
      <c r="AR3341" s="4">
        <v>0</v>
      </c>
      <c r="AS3341">
        <v>0</v>
      </c>
      <c r="AT3341" s="4">
        <v>0</v>
      </c>
      <c r="AU3341" s="4">
        <v>0</v>
      </c>
      <c r="AV3341" s="4">
        <v>0</v>
      </c>
      <c r="AW3341">
        <v>1</v>
      </c>
      <c r="AX3341" s="4">
        <f t="shared" si="52"/>
        <v>2</v>
      </c>
      <c r="AY3341" s="4">
        <v>1</v>
      </c>
      <c r="AZ3341" s="4">
        <v>24</v>
      </c>
    </row>
    <row r="3342" spans="1:52" x14ac:dyDescent="0.25">
      <c r="A3342" s="4">
        <v>2017</v>
      </c>
      <c r="B3342" s="4" t="s">
        <v>533</v>
      </c>
      <c r="C3342" t="s">
        <v>194</v>
      </c>
      <c r="D3342" t="s">
        <v>202</v>
      </c>
      <c r="E3342" t="s">
        <v>714</v>
      </c>
      <c r="F3342" s="4">
        <v>66</v>
      </c>
      <c r="G3342">
        <v>0</v>
      </c>
      <c r="H3342">
        <v>0</v>
      </c>
      <c r="I3342">
        <v>63</v>
      </c>
      <c r="J3342">
        <v>4.3015873015872996</v>
      </c>
      <c r="K3342">
        <v>4</v>
      </c>
      <c r="L3342">
        <v>6.3492063492063502E-2</v>
      </c>
      <c r="M3342">
        <v>20</v>
      </c>
      <c r="N3342">
        <v>932.52459016393402</v>
      </c>
      <c r="O3342">
        <v>0.30303030303030298</v>
      </c>
      <c r="P3342">
        <v>49</v>
      </c>
      <c r="Q3342">
        <v>26.285714285714299</v>
      </c>
      <c r="R3342">
        <v>21</v>
      </c>
      <c r="S3342">
        <v>127.095238095238</v>
      </c>
      <c r="T3342">
        <v>9</v>
      </c>
      <c r="U3342">
        <v>197</v>
      </c>
      <c r="V3342">
        <v>9</v>
      </c>
      <c r="W3342">
        <v>25.5555555555556</v>
      </c>
      <c r="X3342">
        <v>43</v>
      </c>
      <c r="Y3342">
        <v>80</v>
      </c>
      <c r="Z3342">
        <v>11</v>
      </c>
      <c r="AA3342">
        <v>527.63636363636397</v>
      </c>
      <c r="AB3342">
        <v>52</v>
      </c>
      <c r="AC3342">
        <v>156.711538461538</v>
      </c>
      <c r="AD3342">
        <v>0.78787878787878796</v>
      </c>
      <c r="AE3342">
        <v>24</v>
      </c>
      <c r="AF3342">
        <v>81.8333333333333</v>
      </c>
      <c r="AG3342">
        <v>0.36363636363636398</v>
      </c>
      <c r="AH3342" s="4">
        <v>9</v>
      </c>
      <c r="AI3342">
        <v>0.81818181818181801</v>
      </c>
      <c r="AJ3342" s="4">
        <v>1</v>
      </c>
      <c r="AK3342">
        <v>9.0909090909090898E-2</v>
      </c>
      <c r="AL3342" s="4">
        <v>10</v>
      </c>
      <c r="AM3342">
        <v>0.19230769230769201</v>
      </c>
      <c r="AN3342" s="4">
        <v>2</v>
      </c>
      <c r="AO3342">
        <v>3.8461538461538498E-2</v>
      </c>
      <c r="AP3342" s="4">
        <v>0</v>
      </c>
      <c r="AQ3342">
        <v>0</v>
      </c>
      <c r="AR3342" s="4">
        <v>0</v>
      </c>
      <c r="AS3342">
        <v>0</v>
      </c>
      <c r="AT3342" s="4">
        <v>3</v>
      </c>
      <c r="AU3342" s="4">
        <v>0</v>
      </c>
      <c r="AV3342" s="4">
        <v>0</v>
      </c>
      <c r="AW3342">
        <v>2.625</v>
      </c>
      <c r="AX3342" s="4">
        <f t="shared" si="52"/>
        <v>25.142857142857142</v>
      </c>
      <c r="AY3342" s="4">
        <v>10</v>
      </c>
      <c r="AZ3342" s="4">
        <v>0.5</v>
      </c>
    </row>
    <row r="3343" spans="1:52" x14ac:dyDescent="0.25">
      <c r="A3343" s="4">
        <v>2017</v>
      </c>
      <c r="B3343" s="4" t="s">
        <v>533</v>
      </c>
      <c r="C3343" t="s">
        <v>194</v>
      </c>
      <c r="D3343" t="s">
        <v>201</v>
      </c>
      <c r="E3343" t="s">
        <v>713</v>
      </c>
      <c r="F3343" s="4">
        <v>220</v>
      </c>
      <c r="G3343">
        <v>5</v>
      </c>
      <c r="H3343">
        <v>13.6</v>
      </c>
      <c r="I3343">
        <v>220</v>
      </c>
      <c r="J3343">
        <v>4.1181818181818199</v>
      </c>
      <c r="K3343">
        <v>4</v>
      </c>
      <c r="L3343">
        <v>1.8181818181818198E-2</v>
      </c>
      <c r="M3343">
        <v>65</v>
      </c>
      <c r="N3343">
        <v>1401.64563106796</v>
      </c>
      <c r="O3343">
        <v>0.29545454545454602</v>
      </c>
      <c r="P3343">
        <v>189</v>
      </c>
      <c r="Q3343">
        <v>20.015873015873002</v>
      </c>
      <c r="R3343">
        <v>110</v>
      </c>
      <c r="S3343">
        <v>59.736363636363599</v>
      </c>
      <c r="T3343">
        <v>17</v>
      </c>
      <c r="U3343">
        <v>218.70588235294099</v>
      </c>
      <c r="V3343">
        <v>15</v>
      </c>
      <c r="W3343">
        <v>9.93333333333333</v>
      </c>
      <c r="X3343">
        <v>196</v>
      </c>
      <c r="Y3343">
        <v>133.09693877551001</v>
      </c>
      <c r="Z3343">
        <v>18</v>
      </c>
      <c r="AA3343">
        <v>348.33333333333297</v>
      </c>
      <c r="AB3343">
        <v>202</v>
      </c>
      <c r="AC3343">
        <v>158.95544554455401</v>
      </c>
      <c r="AD3343">
        <v>0.91818181818181799</v>
      </c>
      <c r="AE3343">
        <v>7</v>
      </c>
      <c r="AF3343">
        <v>91.285714285714306</v>
      </c>
      <c r="AG3343">
        <v>3.1818181818181801E-2</v>
      </c>
      <c r="AH3343" s="4">
        <v>16</v>
      </c>
      <c r="AI3343">
        <v>0.88888888888888895</v>
      </c>
      <c r="AJ3343" s="4">
        <v>6</v>
      </c>
      <c r="AK3343">
        <v>0.33333333333333298</v>
      </c>
      <c r="AL3343" s="4">
        <v>62</v>
      </c>
      <c r="AM3343">
        <v>0.30693069306930698</v>
      </c>
      <c r="AN3343" s="4">
        <v>9</v>
      </c>
      <c r="AO3343">
        <v>4.4554455445544601E-2</v>
      </c>
      <c r="AP3343" s="4">
        <v>2</v>
      </c>
      <c r="AQ3343">
        <v>9.0909090909090905E-3</v>
      </c>
      <c r="AR3343" s="4">
        <v>0</v>
      </c>
      <c r="AS3343">
        <v>0</v>
      </c>
      <c r="AT3343" s="4">
        <v>0</v>
      </c>
      <c r="AU3343" s="4">
        <v>0</v>
      </c>
      <c r="AV3343" s="4">
        <v>2</v>
      </c>
      <c r="AW3343">
        <v>1.76</v>
      </c>
      <c r="AX3343" s="4">
        <f t="shared" si="52"/>
        <v>125</v>
      </c>
      <c r="AY3343" s="4">
        <v>17</v>
      </c>
      <c r="AZ3343" s="4">
        <v>18.294117647058801</v>
      </c>
    </row>
    <row r="3344" spans="1:52" x14ac:dyDescent="0.25">
      <c r="A3344" s="4">
        <v>2017</v>
      </c>
      <c r="B3344" s="4" t="s">
        <v>533</v>
      </c>
      <c r="C3344" t="s">
        <v>194</v>
      </c>
      <c r="D3344" t="s">
        <v>217</v>
      </c>
      <c r="E3344" t="s">
        <v>729</v>
      </c>
      <c r="F3344" s="4">
        <v>127</v>
      </c>
      <c r="G3344">
        <v>11</v>
      </c>
      <c r="H3344">
        <v>5.1818181818181799</v>
      </c>
      <c r="I3344">
        <v>126</v>
      </c>
      <c r="J3344">
        <v>6.6507936507936503</v>
      </c>
      <c r="K3344">
        <v>4</v>
      </c>
      <c r="L3344">
        <v>3.1746031746031703E-2</v>
      </c>
      <c r="M3344">
        <v>45</v>
      </c>
      <c r="N3344">
        <v>2086.6178861788599</v>
      </c>
      <c r="O3344">
        <v>0.35433070866141703</v>
      </c>
      <c r="P3344">
        <v>79</v>
      </c>
      <c r="Q3344">
        <v>19.670886075949401</v>
      </c>
      <c r="R3344">
        <v>36</v>
      </c>
      <c r="S3344">
        <v>43.8333333333333</v>
      </c>
      <c r="T3344">
        <v>29</v>
      </c>
      <c r="U3344">
        <v>164</v>
      </c>
      <c r="V3344">
        <v>22</v>
      </c>
      <c r="W3344">
        <v>12.7727272727273</v>
      </c>
      <c r="X3344">
        <v>95</v>
      </c>
      <c r="Y3344">
        <v>63.578947368421098</v>
      </c>
      <c r="Z3344">
        <v>29</v>
      </c>
      <c r="AA3344">
        <v>323.29629629629602</v>
      </c>
      <c r="AB3344">
        <v>97</v>
      </c>
      <c r="AC3344">
        <v>83.15625</v>
      </c>
      <c r="AD3344">
        <v>0.75590551181102394</v>
      </c>
      <c r="AE3344">
        <v>24</v>
      </c>
      <c r="AF3344">
        <v>45.25</v>
      </c>
      <c r="AG3344">
        <v>0.18897637795275599</v>
      </c>
      <c r="AH3344" s="4">
        <v>21</v>
      </c>
      <c r="AI3344">
        <v>0.77777777777777801</v>
      </c>
      <c r="AJ3344" s="4">
        <v>4</v>
      </c>
      <c r="AK3344">
        <v>0.148148148148148</v>
      </c>
      <c r="AL3344" s="4">
        <v>6</v>
      </c>
      <c r="AM3344">
        <v>6.25E-2</v>
      </c>
      <c r="AN3344" s="4">
        <v>2</v>
      </c>
      <c r="AO3344">
        <v>2.0833333333333301E-2</v>
      </c>
      <c r="AP3344" s="4">
        <v>0</v>
      </c>
      <c r="AQ3344">
        <v>0</v>
      </c>
      <c r="AR3344" s="4">
        <v>0</v>
      </c>
      <c r="AS3344">
        <v>0</v>
      </c>
      <c r="AT3344" s="4">
        <v>1</v>
      </c>
      <c r="AU3344" s="4">
        <v>0</v>
      </c>
      <c r="AV3344" s="4">
        <v>5</v>
      </c>
      <c r="AW3344">
        <v>2.25</v>
      </c>
      <c r="AX3344" s="4">
        <f t="shared" si="52"/>
        <v>56.444444444444443</v>
      </c>
      <c r="AY3344" s="4">
        <v>25</v>
      </c>
      <c r="AZ3344" s="4">
        <v>18.96</v>
      </c>
    </row>
    <row r="3345" spans="1:52" x14ac:dyDescent="0.25">
      <c r="A3345" s="4">
        <v>2017</v>
      </c>
      <c r="B3345" s="4" t="s">
        <v>533</v>
      </c>
      <c r="C3345" t="s">
        <v>194</v>
      </c>
      <c r="D3345" t="s">
        <v>543</v>
      </c>
      <c r="E3345" t="s">
        <v>1035</v>
      </c>
      <c r="F3345" s="4">
        <v>1</v>
      </c>
      <c r="G3345">
        <v>0</v>
      </c>
      <c r="H3345">
        <v>0</v>
      </c>
      <c r="I3345">
        <v>1</v>
      </c>
      <c r="J3345">
        <v>0</v>
      </c>
      <c r="K3345">
        <v>0</v>
      </c>
      <c r="L3345">
        <v>0</v>
      </c>
      <c r="M3345">
        <v>1</v>
      </c>
      <c r="N3345">
        <v>3684</v>
      </c>
      <c r="O3345">
        <v>1</v>
      </c>
      <c r="P3345">
        <v>0</v>
      </c>
      <c r="Q3345">
        <v>0</v>
      </c>
      <c r="R3345">
        <v>0</v>
      </c>
      <c r="S3345">
        <v>0</v>
      </c>
      <c r="T3345">
        <v>1</v>
      </c>
      <c r="U3345">
        <v>0</v>
      </c>
      <c r="V3345">
        <v>1</v>
      </c>
      <c r="W3345">
        <v>144</v>
      </c>
      <c r="X3345">
        <v>0</v>
      </c>
      <c r="Y3345">
        <v>0</v>
      </c>
      <c r="Z3345">
        <v>1</v>
      </c>
      <c r="AA3345">
        <v>139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 s="4">
        <v>1</v>
      </c>
      <c r="AI3345">
        <v>1</v>
      </c>
      <c r="AJ3345" s="4">
        <v>0</v>
      </c>
      <c r="AK3345">
        <v>0</v>
      </c>
      <c r="AL3345" s="4">
        <v>0</v>
      </c>
      <c r="AM3345">
        <v>0</v>
      </c>
      <c r="AN3345" s="4">
        <v>0</v>
      </c>
      <c r="AO3345">
        <v>0</v>
      </c>
      <c r="AP3345" s="4">
        <v>0</v>
      </c>
      <c r="AQ3345">
        <v>0</v>
      </c>
      <c r="AR3345" s="4">
        <v>0</v>
      </c>
      <c r="AS3345">
        <v>0</v>
      </c>
      <c r="AT3345" s="4">
        <v>0</v>
      </c>
      <c r="AU3345" s="4">
        <v>0</v>
      </c>
      <c r="AV3345" s="4">
        <v>0</v>
      </c>
      <c r="AW3345">
        <v>1</v>
      </c>
      <c r="AX3345" s="4">
        <f t="shared" si="52"/>
        <v>1</v>
      </c>
      <c r="AY3345" s="4">
        <v>1</v>
      </c>
      <c r="AZ3345" s="4">
        <v>0</v>
      </c>
    </row>
    <row r="3346" spans="1:52" x14ac:dyDescent="0.25">
      <c r="A3346" s="4">
        <v>2017</v>
      </c>
      <c r="B3346" s="4" t="s">
        <v>533</v>
      </c>
      <c r="C3346" t="s">
        <v>194</v>
      </c>
      <c r="D3346" t="s">
        <v>203</v>
      </c>
      <c r="E3346" t="s">
        <v>715</v>
      </c>
      <c r="F3346" s="4">
        <v>65</v>
      </c>
      <c r="G3346">
        <v>10</v>
      </c>
      <c r="H3346">
        <v>2.2000000000000002</v>
      </c>
      <c r="I3346">
        <v>65</v>
      </c>
      <c r="J3346">
        <v>7.6923076923076898</v>
      </c>
      <c r="K3346">
        <v>2</v>
      </c>
      <c r="L3346">
        <v>3.0769230769230799E-2</v>
      </c>
      <c r="M3346">
        <v>57</v>
      </c>
      <c r="N3346">
        <v>6496.1875</v>
      </c>
      <c r="O3346">
        <v>0.87692307692307703</v>
      </c>
      <c r="P3346">
        <v>55</v>
      </c>
      <c r="Q3346">
        <v>22.781818181818199</v>
      </c>
      <c r="R3346">
        <v>29</v>
      </c>
      <c r="S3346">
        <v>166.72413793103399</v>
      </c>
      <c r="T3346">
        <v>23</v>
      </c>
      <c r="U3346">
        <v>183.60869565217399</v>
      </c>
      <c r="V3346">
        <v>20</v>
      </c>
      <c r="W3346">
        <v>18.100000000000001</v>
      </c>
      <c r="X3346">
        <v>41</v>
      </c>
      <c r="Y3346">
        <v>116.560975609756</v>
      </c>
      <c r="Z3346">
        <v>24</v>
      </c>
      <c r="AA3346">
        <v>542.125</v>
      </c>
      <c r="AB3346">
        <v>41</v>
      </c>
      <c r="AC3346">
        <v>169.243902439024</v>
      </c>
      <c r="AD3346">
        <v>0.63076923076923097</v>
      </c>
      <c r="AE3346">
        <v>11</v>
      </c>
      <c r="AF3346">
        <v>59.272727272727302</v>
      </c>
      <c r="AG3346">
        <v>0.16923076923076899</v>
      </c>
      <c r="AH3346" s="4">
        <v>17</v>
      </c>
      <c r="AI3346">
        <v>0.70833333333333304</v>
      </c>
      <c r="AJ3346" s="4">
        <v>5</v>
      </c>
      <c r="AK3346">
        <v>0.20833333333333301</v>
      </c>
      <c r="AL3346" s="4">
        <v>10</v>
      </c>
      <c r="AM3346">
        <v>0.24390243902438999</v>
      </c>
      <c r="AN3346" s="4">
        <v>0</v>
      </c>
      <c r="AO3346">
        <v>0</v>
      </c>
      <c r="AP3346" s="4">
        <v>1</v>
      </c>
      <c r="AQ3346">
        <v>1.5384615384615399E-2</v>
      </c>
      <c r="AR3346" s="4">
        <v>0</v>
      </c>
      <c r="AS3346">
        <v>0</v>
      </c>
      <c r="AT3346" s="4">
        <v>0</v>
      </c>
      <c r="AU3346" s="4">
        <v>0</v>
      </c>
      <c r="AV3346" s="4">
        <v>1</v>
      </c>
      <c r="AW3346">
        <v>2.7083333333333299</v>
      </c>
      <c r="AX3346" s="4">
        <f t="shared" si="52"/>
        <v>24.000000000000028</v>
      </c>
      <c r="AY3346" s="4">
        <v>23</v>
      </c>
      <c r="AZ3346" s="4">
        <v>77.2173913043478</v>
      </c>
    </row>
    <row r="3347" spans="1:52" x14ac:dyDescent="0.25">
      <c r="A3347" s="4">
        <v>2017</v>
      </c>
      <c r="B3347" s="4" t="s">
        <v>533</v>
      </c>
      <c r="C3347" t="s">
        <v>194</v>
      </c>
      <c r="D3347" t="s">
        <v>204</v>
      </c>
      <c r="E3347" t="s">
        <v>716</v>
      </c>
      <c r="F3347" s="4">
        <v>178</v>
      </c>
      <c r="G3347">
        <v>12</v>
      </c>
      <c r="H3347">
        <v>6.1666666666666696</v>
      </c>
      <c r="I3347">
        <v>178</v>
      </c>
      <c r="J3347">
        <v>5.7752808988764004</v>
      </c>
      <c r="K3347">
        <v>9</v>
      </c>
      <c r="L3347">
        <v>5.0561797752809001E-2</v>
      </c>
      <c r="M3347">
        <v>84</v>
      </c>
      <c r="N3347">
        <v>3190.2857142857101</v>
      </c>
      <c r="O3347">
        <v>0.47191011235955099</v>
      </c>
      <c r="P3347">
        <v>135</v>
      </c>
      <c r="Q3347">
        <v>34.022222222222197</v>
      </c>
      <c r="R3347">
        <v>71</v>
      </c>
      <c r="S3347">
        <v>86.1408450704225</v>
      </c>
      <c r="T3347">
        <v>28</v>
      </c>
      <c r="U3347">
        <v>219.57142857142901</v>
      </c>
      <c r="V3347">
        <v>26</v>
      </c>
      <c r="W3347">
        <v>19.269230769230798</v>
      </c>
      <c r="X3347">
        <v>147</v>
      </c>
      <c r="Y3347">
        <v>154.32653061224499</v>
      </c>
      <c r="Z3347">
        <v>29</v>
      </c>
      <c r="AA3347">
        <v>458.241379310345</v>
      </c>
      <c r="AB3347">
        <v>149</v>
      </c>
      <c r="AC3347">
        <v>185.30872483221501</v>
      </c>
      <c r="AD3347">
        <v>0.83707865168539297</v>
      </c>
      <c r="AE3347">
        <v>10</v>
      </c>
      <c r="AF3347">
        <v>73.2</v>
      </c>
      <c r="AG3347">
        <v>5.6179775280898903E-2</v>
      </c>
      <c r="AH3347" s="4">
        <v>23</v>
      </c>
      <c r="AI3347">
        <v>0.79310344827586199</v>
      </c>
      <c r="AJ3347" s="4">
        <v>7</v>
      </c>
      <c r="AK3347">
        <v>0.24137931034482801</v>
      </c>
      <c r="AL3347" s="4">
        <v>44</v>
      </c>
      <c r="AM3347">
        <v>0.29530201342281898</v>
      </c>
      <c r="AN3347" s="4">
        <v>14</v>
      </c>
      <c r="AO3347">
        <v>9.3959731543624206E-2</v>
      </c>
      <c r="AP3347" s="4">
        <v>2</v>
      </c>
      <c r="AQ3347">
        <v>1.1235955056179799E-2</v>
      </c>
      <c r="AR3347" s="4">
        <v>0</v>
      </c>
      <c r="AS3347">
        <v>0</v>
      </c>
      <c r="AT3347" s="4">
        <v>0</v>
      </c>
      <c r="AU3347" s="4">
        <v>0</v>
      </c>
      <c r="AV3347" s="4">
        <v>2</v>
      </c>
      <c r="AW3347">
        <v>1.9347826086956501</v>
      </c>
      <c r="AX3347" s="4">
        <f t="shared" si="52"/>
        <v>92.000000000000099</v>
      </c>
      <c r="AY3347" s="4">
        <v>28</v>
      </c>
      <c r="AZ3347" s="4">
        <v>1.6071428571428601</v>
      </c>
    </row>
    <row r="3348" spans="1:52" x14ac:dyDescent="0.25">
      <c r="A3348" s="4">
        <v>2017</v>
      </c>
      <c r="B3348" s="4" t="s">
        <v>533</v>
      </c>
      <c r="C3348" t="s">
        <v>194</v>
      </c>
      <c r="D3348" t="s">
        <v>220</v>
      </c>
      <c r="E3348" t="s">
        <v>627</v>
      </c>
      <c r="F3348" s="4">
        <v>96</v>
      </c>
      <c r="G3348">
        <v>5</v>
      </c>
      <c r="H3348">
        <v>3.2</v>
      </c>
      <c r="I3348">
        <v>94</v>
      </c>
      <c r="J3348">
        <v>2.4255319148936199</v>
      </c>
      <c r="K3348">
        <v>4</v>
      </c>
      <c r="L3348">
        <v>4.2553191489361701E-2</v>
      </c>
      <c r="M3348">
        <v>29</v>
      </c>
      <c r="N3348">
        <v>1668.7738095238101</v>
      </c>
      <c r="O3348">
        <v>0.30208333333333298</v>
      </c>
      <c r="P3348">
        <v>67</v>
      </c>
      <c r="Q3348">
        <v>21.910447761194</v>
      </c>
      <c r="R3348">
        <v>24</v>
      </c>
      <c r="S3348">
        <v>122.875</v>
      </c>
      <c r="T3348">
        <v>22</v>
      </c>
      <c r="U3348">
        <v>249.40909090909099</v>
      </c>
      <c r="V3348">
        <v>22</v>
      </c>
      <c r="W3348">
        <v>21.5</v>
      </c>
      <c r="X3348">
        <v>60</v>
      </c>
      <c r="Y3348">
        <v>85.533333333333303</v>
      </c>
      <c r="Z3348">
        <v>24</v>
      </c>
      <c r="AA3348">
        <v>448.125</v>
      </c>
      <c r="AB3348">
        <v>70</v>
      </c>
      <c r="AC3348">
        <v>97.728571428571399</v>
      </c>
      <c r="AD3348">
        <v>0.72916666666666696</v>
      </c>
      <c r="AE3348">
        <v>15</v>
      </c>
      <c r="AF3348">
        <v>37.4</v>
      </c>
      <c r="AG3348">
        <v>0.15625</v>
      </c>
      <c r="AH3348" s="4">
        <v>15</v>
      </c>
      <c r="AI3348">
        <v>0.625</v>
      </c>
      <c r="AJ3348" s="4">
        <v>3</v>
      </c>
      <c r="AK3348">
        <v>0.125</v>
      </c>
      <c r="AL3348" s="4">
        <v>8</v>
      </c>
      <c r="AM3348">
        <v>0.114285714285714</v>
      </c>
      <c r="AN3348" s="4">
        <v>0</v>
      </c>
      <c r="AO3348">
        <v>0</v>
      </c>
      <c r="AP3348" s="4">
        <v>0</v>
      </c>
      <c r="AQ3348">
        <v>0</v>
      </c>
      <c r="AR3348" s="4">
        <v>0</v>
      </c>
      <c r="AS3348">
        <v>0</v>
      </c>
      <c r="AT3348" s="4">
        <v>2</v>
      </c>
      <c r="AU3348" s="4">
        <v>0</v>
      </c>
      <c r="AV3348" s="4">
        <v>2</v>
      </c>
      <c r="AW3348">
        <v>1.9583333333333299</v>
      </c>
      <c r="AX3348" s="4">
        <f t="shared" si="52"/>
        <v>49.021276595744766</v>
      </c>
      <c r="AY3348" s="4">
        <v>22</v>
      </c>
      <c r="AZ3348" s="4">
        <v>8.9545454545454604</v>
      </c>
    </row>
    <row r="3349" spans="1:52" x14ac:dyDescent="0.25">
      <c r="A3349" s="4">
        <v>2017</v>
      </c>
      <c r="B3349" s="4" t="s">
        <v>533</v>
      </c>
      <c r="C3349" t="s">
        <v>194</v>
      </c>
      <c r="D3349" t="s">
        <v>200</v>
      </c>
      <c r="E3349" t="s">
        <v>712</v>
      </c>
      <c r="F3349" s="4">
        <v>102</v>
      </c>
      <c r="G3349">
        <v>7</v>
      </c>
      <c r="H3349">
        <v>10.285714285714301</v>
      </c>
      <c r="I3349">
        <v>100</v>
      </c>
      <c r="J3349">
        <v>7.54</v>
      </c>
      <c r="K3349">
        <v>4</v>
      </c>
      <c r="L3349">
        <v>0.04</v>
      </c>
      <c r="M3349">
        <v>51</v>
      </c>
      <c r="N3349">
        <v>2617.2236842105299</v>
      </c>
      <c r="O3349">
        <v>0.5</v>
      </c>
      <c r="P3349">
        <v>75</v>
      </c>
      <c r="Q3349">
        <v>23.3066666666667</v>
      </c>
      <c r="R3349">
        <v>35</v>
      </c>
      <c r="S3349">
        <v>58.8857142857143</v>
      </c>
      <c r="T3349">
        <v>23</v>
      </c>
      <c r="U3349">
        <v>110.95652173913</v>
      </c>
      <c r="V3349">
        <v>21</v>
      </c>
      <c r="W3349">
        <v>59.857142857142897</v>
      </c>
      <c r="X3349">
        <v>69</v>
      </c>
      <c r="Y3349">
        <v>72.202898550724598</v>
      </c>
      <c r="Z3349">
        <v>24</v>
      </c>
      <c r="AA3349">
        <v>394.45833333333297</v>
      </c>
      <c r="AB3349">
        <v>76</v>
      </c>
      <c r="AC3349">
        <v>103.342105263158</v>
      </c>
      <c r="AD3349">
        <v>0.74509803921568596</v>
      </c>
      <c r="AE3349">
        <v>30</v>
      </c>
      <c r="AF3349">
        <v>42.1</v>
      </c>
      <c r="AG3349">
        <v>0.29411764705882398</v>
      </c>
      <c r="AH3349" s="4">
        <v>15</v>
      </c>
      <c r="AI3349">
        <v>0.625</v>
      </c>
      <c r="AJ3349" s="4">
        <v>2</v>
      </c>
      <c r="AK3349">
        <v>8.3333333333333301E-2</v>
      </c>
      <c r="AL3349" s="4">
        <v>17</v>
      </c>
      <c r="AM3349">
        <v>0.22368421052631601</v>
      </c>
      <c r="AN3349" s="4">
        <v>3</v>
      </c>
      <c r="AO3349">
        <v>3.94736842105263E-2</v>
      </c>
      <c r="AP3349" s="4">
        <v>3</v>
      </c>
      <c r="AQ3349">
        <v>2.9411764705882401E-2</v>
      </c>
      <c r="AR3349" s="4">
        <v>1</v>
      </c>
      <c r="AS3349">
        <v>9.8039215686274508E-3</v>
      </c>
      <c r="AT3349" s="4">
        <v>2</v>
      </c>
      <c r="AU3349" s="4">
        <v>0</v>
      </c>
      <c r="AV3349" s="4">
        <v>4</v>
      </c>
      <c r="AW3349">
        <v>1.9607843137254899</v>
      </c>
      <c r="AX3349" s="4">
        <f t="shared" si="52"/>
        <v>52.02000000000001</v>
      </c>
      <c r="AY3349" s="4">
        <v>23</v>
      </c>
      <c r="AZ3349" s="4">
        <v>7.0869565217391299</v>
      </c>
    </row>
    <row r="3350" spans="1:52" x14ac:dyDescent="0.25">
      <c r="A3350" s="4">
        <v>2017</v>
      </c>
      <c r="B3350" s="4" t="s">
        <v>533</v>
      </c>
      <c r="C3350" t="s">
        <v>194</v>
      </c>
      <c r="D3350" t="s">
        <v>195</v>
      </c>
      <c r="E3350" t="s">
        <v>707</v>
      </c>
      <c r="F3350" s="4">
        <v>421</v>
      </c>
      <c r="G3350">
        <v>47</v>
      </c>
      <c r="H3350">
        <v>2.4893617021276602</v>
      </c>
      <c r="I3350">
        <v>420</v>
      </c>
      <c r="J3350">
        <v>1.62380952380952</v>
      </c>
      <c r="K3350">
        <v>24</v>
      </c>
      <c r="L3350">
        <v>5.7142857142857099E-2</v>
      </c>
      <c r="M3350">
        <v>118</v>
      </c>
      <c r="N3350">
        <v>1742.5318627450999</v>
      </c>
      <c r="O3350">
        <v>0.280285035629454</v>
      </c>
      <c r="P3350">
        <v>339</v>
      </c>
      <c r="Q3350">
        <v>22.3687315634218</v>
      </c>
      <c r="R3350">
        <v>131</v>
      </c>
      <c r="S3350">
        <v>105.69465648855</v>
      </c>
      <c r="T3350">
        <v>183</v>
      </c>
      <c r="U3350">
        <v>120.737704918033</v>
      </c>
      <c r="V3350">
        <v>166</v>
      </c>
      <c r="W3350">
        <v>32.060240963855399</v>
      </c>
      <c r="X3350">
        <v>222</v>
      </c>
      <c r="Y3350">
        <v>113</v>
      </c>
      <c r="Z3350">
        <v>188</v>
      </c>
      <c r="AA3350">
        <v>338.6</v>
      </c>
      <c r="AB3350">
        <v>233</v>
      </c>
      <c r="AC3350">
        <v>173.682403433476</v>
      </c>
      <c r="AD3350">
        <v>0.55344418052256505</v>
      </c>
      <c r="AE3350">
        <v>30</v>
      </c>
      <c r="AF3350">
        <v>35.033333333333303</v>
      </c>
      <c r="AG3350">
        <v>7.1258907363420401E-2</v>
      </c>
      <c r="AH3350" s="4">
        <v>121</v>
      </c>
      <c r="AI3350">
        <v>0.67222222222222205</v>
      </c>
      <c r="AJ3350" s="4">
        <v>28</v>
      </c>
      <c r="AK3350">
        <v>0.155555555555556</v>
      </c>
      <c r="AL3350" s="4">
        <v>87</v>
      </c>
      <c r="AM3350">
        <v>0.37339055793991399</v>
      </c>
      <c r="AN3350" s="4">
        <v>8</v>
      </c>
      <c r="AO3350">
        <v>3.4334763948497903E-2</v>
      </c>
      <c r="AP3350" s="4">
        <v>2</v>
      </c>
      <c r="AQ3350">
        <v>4.7505938242280296E-3</v>
      </c>
      <c r="AR3350" s="4">
        <v>1</v>
      </c>
      <c r="AS3350">
        <v>2.37529691211401E-3</v>
      </c>
      <c r="AT3350" s="4">
        <v>0</v>
      </c>
      <c r="AU3350" s="4">
        <v>0</v>
      </c>
      <c r="AV3350" s="4">
        <v>1</v>
      </c>
      <c r="AW3350">
        <v>2.3651685393258401</v>
      </c>
      <c r="AX3350" s="4">
        <f t="shared" si="52"/>
        <v>178.0000000000002</v>
      </c>
      <c r="AY3350" s="4">
        <v>172</v>
      </c>
      <c r="AZ3350" s="4">
        <v>2.9289940828402399</v>
      </c>
    </row>
    <row r="3351" spans="1:52" x14ac:dyDescent="0.25">
      <c r="A3351" s="4">
        <v>2017</v>
      </c>
      <c r="B3351" s="4" t="s">
        <v>533</v>
      </c>
      <c r="C3351" t="s">
        <v>194</v>
      </c>
      <c r="D3351" t="s">
        <v>196</v>
      </c>
      <c r="E3351" t="s">
        <v>708</v>
      </c>
      <c r="F3351" s="4">
        <v>247</v>
      </c>
      <c r="G3351">
        <v>47</v>
      </c>
      <c r="H3351">
        <v>2.6595744680851099</v>
      </c>
      <c r="I3351">
        <v>247</v>
      </c>
      <c r="J3351">
        <v>3.8461538461538498</v>
      </c>
      <c r="K3351">
        <v>4</v>
      </c>
      <c r="L3351">
        <v>1.6194331983805699E-2</v>
      </c>
      <c r="M3351">
        <v>19</v>
      </c>
      <c r="N3351">
        <v>172.52564102564099</v>
      </c>
      <c r="O3351">
        <v>7.69230769230769E-2</v>
      </c>
      <c r="P3351">
        <v>233</v>
      </c>
      <c r="Q3351">
        <v>17.7381974248927</v>
      </c>
      <c r="R3351">
        <v>108</v>
      </c>
      <c r="S3351">
        <v>109.083333333333</v>
      </c>
      <c r="T3351">
        <v>135</v>
      </c>
      <c r="U3351">
        <v>135.80000000000001</v>
      </c>
      <c r="V3351">
        <v>128</v>
      </c>
      <c r="W3351">
        <v>27.3359375</v>
      </c>
      <c r="X3351">
        <v>102</v>
      </c>
      <c r="Y3351">
        <v>172.64705882352899</v>
      </c>
      <c r="Z3351">
        <v>138</v>
      </c>
      <c r="AA3351">
        <v>437.186567164179</v>
      </c>
      <c r="AB3351">
        <v>109</v>
      </c>
      <c r="AC3351">
        <v>203.54629629629599</v>
      </c>
      <c r="AD3351">
        <v>0.437246963562753</v>
      </c>
      <c r="AE3351">
        <v>7</v>
      </c>
      <c r="AF3351">
        <v>99.285714285714306</v>
      </c>
      <c r="AG3351">
        <v>2.8340080971659899E-2</v>
      </c>
      <c r="AH3351" s="4">
        <v>86</v>
      </c>
      <c r="AI3351">
        <v>0.64179104477611904</v>
      </c>
      <c r="AJ3351" s="4">
        <v>17</v>
      </c>
      <c r="AK3351">
        <v>0.12686567164179099</v>
      </c>
      <c r="AL3351" s="4">
        <v>69</v>
      </c>
      <c r="AM3351">
        <v>0.63888888888888895</v>
      </c>
      <c r="AN3351" s="4">
        <v>5</v>
      </c>
      <c r="AO3351">
        <v>4.6296296296296301E-2</v>
      </c>
      <c r="AP3351" s="4">
        <v>1</v>
      </c>
      <c r="AQ3351">
        <v>4.0485829959514196E-3</v>
      </c>
      <c r="AR3351" s="4">
        <v>0</v>
      </c>
      <c r="AS3351">
        <v>0</v>
      </c>
      <c r="AT3351" s="4">
        <v>0</v>
      </c>
      <c r="AU3351" s="4">
        <v>0</v>
      </c>
      <c r="AV3351" s="4">
        <v>3</v>
      </c>
      <c r="AW3351">
        <v>1.8571428571428601</v>
      </c>
      <c r="AX3351" s="4">
        <f t="shared" si="52"/>
        <v>132.9999999999998</v>
      </c>
      <c r="AY3351" s="4">
        <v>133</v>
      </c>
      <c r="AZ3351" s="4">
        <v>4.6917293233082704</v>
      </c>
    </row>
    <row r="3352" spans="1:52" x14ac:dyDescent="0.25">
      <c r="A3352" s="4">
        <v>2017</v>
      </c>
      <c r="B3352" s="4" t="s">
        <v>533</v>
      </c>
      <c r="C3352" t="s">
        <v>194</v>
      </c>
      <c r="D3352" t="s">
        <v>224</v>
      </c>
      <c r="E3352" t="s">
        <v>735</v>
      </c>
      <c r="F3352" s="4">
        <v>43</v>
      </c>
      <c r="G3352">
        <v>9</v>
      </c>
      <c r="H3352">
        <v>3.2222222222222201</v>
      </c>
      <c r="I3352">
        <v>43</v>
      </c>
      <c r="J3352">
        <v>5.2325581395348797</v>
      </c>
      <c r="K3352">
        <v>0</v>
      </c>
      <c r="L3352">
        <v>0</v>
      </c>
      <c r="M3352">
        <v>29</v>
      </c>
      <c r="N3352">
        <v>4246.1428571428596</v>
      </c>
      <c r="O3352">
        <v>0.67441860465116299</v>
      </c>
      <c r="P3352">
        <v>28</v>
      </c>
      <c r="Q3352">
        <v>15.214285714285699</v>
      </c>
      <c r="R3352">
        <v>9</v>
      </c>
      <c r="S3352">
        <v>112.555555555556</v>
      </c>
      <c r="T3352">
        <v>12</v>
      </c>
      <c r="U3352">
        <v>146.166666666667</v>
      </c>
      <c r="V3352">
        <v>11</v>
      </c>
      <c r="W3352">
        <v>26.909090909090899</v>
      </c>
      <c r="X3352">
        <v>30</v>
      </c>
      <c r="Y3352">
        <v>83.6</v>
      </c>
      <c r="Z3352">
        <v>12</v>
      </c>
      <c r="AA3352">
        <v>264.66666666666703</v>
      </c>
      <c r="AB3352">
        <v>31</v>
      </c>
      <c r="AC3352">
        <v>98.548387096774206</v>
      </c>
      <c r="AD3352">
        <v>0.72093023255814004</v>
      </c>
      <c r="AE3352">
        <v>10</v>
      </c>
      <c r="AF3352">
        <v>30</v>
      </c>
      <c r="AG3352">
        <v>0.232558139534884</v>
      </c>
      <c r="AH3352" s="4">
        <v>10</v>
      </c>
      <c r="AI3352">
        <v>0.83333333333333304</v>
      </c>
      <c r="AJ3352" s="4">
        <v>5</v>
      </c>
      <c r="AK3352">
        <v>0.41666666666666702</v>
      </c>
      <c r="AL3352" s="4">
        <v>6</v>
      </c>
      <c r="AM3352">
        <v>0.19354838709677399</v>
      </c>
      <c r="AN3352" s="4">
        <v>0</v>
      </c>
      <c r="AO3352">
        <v>0</v>
      </c>
      <c r="AP3352" s="4">
        <v>0</v>
      </c>
      <c r="AQ3352">
        <v>0</v>
      </c>
      <c r="AR3352" s="4">
        <v>0</v>
      </c>
      <c r="AS3352">
        <v>0</v>
      </c>
      <c r="AT3352" s="4">
        <v>0</v>
      </c>
      <c r="AU3352" s="4">
        <v>0</v>
      </c>
      <c r="AV3352" s="4">
        <v>2</v>
      </c>
      <c r="AW3352">
        <v>2.3888888888888902</v>
      </c>
      <c r="AX3352" s="4">
        <f t="shared" si="52"/>
        <v>17.999999999999989</v>
      </c>
      <c r="AY3352" s="4">
        <v>12</v>
      </c>
      <c r="AZ3352" s="4">
        <v>5.5</v>
      </c>
    </row>
    <row r="3353" spans="1:52" x14ac:dyDescent="0.25">
      <c r="A3353" s="4">
        <v>2017</v>
      </c>
      <c r="B3353" s="4" t="s">
        <v>533</v>
      </c>
      <c r="C3353" t="s">
        <v>194</v>
      </c>
      <c r="D3353" t="s">
        <v>218</v>
      </c>
      <c r="E3353" t="s">
        <v>730</v>
      </c>
      <c r="F3353" s="4">
        <v>47</v>
      </c>
      <c r="G3353">
        <v>2</v>
      </c>
      <c r="H3353">
        <v>16.5</v>
      </c>
      <c r="I3353">
        <v>47</v>
      </c>
      <c r="J3353">
        <v>1.9787234042553199</v>
      </c>
      <c r="K3353">
        <v>0</v>
      </c>
      <c r="L3353">
        <v>0</v>
      </c>
      <c r="M3353">
        <v>17</v>
      </c>
      <c r="N3353">
        <v>2130.1702127659601</v>
      </c>
      <c r="O3353">
        <v>0.36170212765957499</v>
      </c>
      <c r="P3353">
        <v>42</v>
      </c>
      <c r="Q3353">
        <v>28.523809523809501</v>
      </c>
      <c r="R3353">
        <v>19</v>
      </c>
      <c r="S3353">
        <v>58.842105263157897</v>
      </c>
      <c r="T3353">
        <v>3</v>
      </c>
      <c r="U3353">
        <v>285.33333333333297</v>
      </c>
      <c r="V3353">
        <v>3</v>
      </c>
      <c r="W3353">
        <v>120</v>
      </c>
      <c r="X3353">
        <v>41</v>
      </c>
      <c r="Y3353">
        <v>147.243902439024</v>
      </c>
      <c r="Z3353">
        <v>3</v>
      </c>
      <c r="AA3353">
        <v>480.66666666666703</v>
      </c>
      <c r="AB3353">
        <v>44</v>
      </c>
      <c r="AC3353">
        <v>167.06818181818201</v>
      </c>
      <c r="AD3353">
        <v>0.93617021276595802</v>
      </c>
      <c r="AE3353">
        <v>4</v>
      </c>
      <c r="AF3353">
        <v>142</v>
      </c>
      <c r="AG3353">
        <v>8.5106382978723402E-2</v>
      </c>
      <c r="AH3353" s="4">
        <v>3</v>
      </c>
      <c r="AI3353">
        <v>1</v>
      </c>
      <c r="AJ3353" s="4">
        <v>0</v>
      </c>
      <c r="AK3353">
        <v>0</v>
      </c>
      <c r="AL3353" s="4">
        <v>6</v>
      </c>
      <c r="AM3353">
        <v>0.13636363636363599</v>
      </c>
      <c r="AN3353" s="4">
        <v>7</v>
      </c>
      <c r="AO3353">
        <v>0.15909090909090901</v>
      </c>
      <c r="AP3353" s="4">
        <v>0</v>
      </c>
      <c r="AQ3353">
        <v>0</v>
      </c>
      <c r="AR3353" s="4">
        <v>0</v>
      </c>
      <c r="AS3353">
        <v>0</v>
      </c>
      <c r="AT3353" s="4">
        <v>0</v>
      </c>
      <c r="AU3353" s="4">
        <v>0</v>
      </c>
      <c r="AV3353" s="4">
        <v>1</v>
      </c>
      <c r="AW3353">
        <v>1.8076923076923099</v>
      </c>
      <c r="AX3353" s="4">
        <f t="shared" si="52"/>
        <v>25.999999999999968</v>
      </c>
      <c r="AY3353" s="4">
        <v>3</v>
      </c>
      <c r="AZ3353" s="4">
        <v>4</v>
      </c>
    </row>
    <row r="3354" spans="1:52" x14ac:dyDescent="0.25">
      <c r="A3354" s="4">
        <v>2017</v>
      </c>
      <c r="B3354" s="4" t="s">
        <v>533</v>
      </c>
      <c r="C3354" t="s">
        <v>194</v>
      </c>
      <c r="D3354" t="s">
        <v>213</v>
      </c>
      <c r="E3354" t="s">
        <v>725</v>
      </c>
      <c r="F3354" s="4">
        <v>61</v>
      </c>
      <c r="G3354">
        <v>11</v>
      </c>
      <c r="H3354">
        <v>5.7272727272727302</v>
      </c>
      <c r="I3354">
        <v>60</v>
      </c>
      <c r="J3354">
        <v>5.9666666666666703</v>
      </c>
      <c r="K3354">
        <v>2</v>
      </c>
      <c r="L3354">
        <v>3.3333333333333298E-2</v>
      </c>
      <c r="M3354">
        <v>5</v>
      </c>
      <c r="N3354">
        <v>556.77049180327901</v>
      </c>
      <c r="O3354">
        <v>8.1967213114754106E-2</v>
      </c>
      <c r="P3354">
        <v>56</v>
      </c>
      <c r="Q3354">
        <v>28.696428571428601</v>
      </c>
      <c r="R3354">
        <v>26</v>
      </c>
      <c r="S3354">
        <v>70.115384615384599</v>
      </c>
      <c r="T3354">
        <v>11</v>
      </c>
      <c r="U3354">
        <v>104.636363636364</v>
      </c>
      <c r="V3354">
        <v>9</v>
      </c>
      <c r="W3354">
        <v>19</v>
      </c>
      <c r="X3354">
        <v>47</v>
      </c>
      <c r="Y3354">
        <v>128.38297872340399</v>
      </c>
      <c r="Z3354">
        <v>12</v>
      </c>
      <c r="AA3354">
        <v>428</v>
      </c>
      <c r="AB3354">
        <v>48</v>
      </c>
      <c r="AC3354">
        <v>158.5</v>
      </c>
      <c r="AD3354">
        <v>0.786885245901639</v>
      </c>
      <c r="AE3354">
        <v>18</v>
      </c>
      <c r="AF3354">
        <v>99.7222222222222</v>
      </c>
      <c r="AG3354">
        <v>0.29508196721311503</v>
      </c>
      <c r="AH3354" s="4">
        <v>9</v>
      </c>
      <c r="AI3354">
        <v>0.75</v>
      </c>
      <c r="AJ3354" s="4">
        <v>1</v>
      </c>
      <c r="AK3354">
        <v>8.3333333333333301E-2</v>
      </c>
      <c r="AL3354" s="4">
        <v>10</v>
      </c>
      <c r="AM3354">
        <v>0.20833333333333301</v>
      </c>
      <c r="AN3354" s="4">
        <v>2</v>
      </c>
      <c r="AO3354">
        <v>4.1666666666666699E-2</v>
      </c>
      <c r="AP3354" s="4">
        <v>0</v>
      </c>
      <c r="AQ3354">
        <v>0</v>
      </c>
      <c r="AR3354" s="4">
        <v>0</v>
      </c>
      <c r="AS3354">
        <v>0</v>
      </c>
      <c r="AT3354" s="4">
        <v>1</v>
      </c>
      <c r="AU3354" s="4">
        <v>0</v>
      </c>
      <c r="AV3354" s="4">
        <v>1</v>
      </c>
      <c r="AW3354">
        <v>1.6216216216216199</v>
      </c>
      <c r="AX3354" s="4">
        <f t="shared" si="52"/>
        <v>37.616666666666703</v>
      </c>
      <c r="AY3354" s="4">
        <v>10</v>
      </c>
      <c r="AZ3354" s="4">
        <v>0.9</v>
      </c>
    </row>
    <row r="3355" spans="1:52" x14ac:dyDescent="0.25">
      <c r="A3355" s="4">
        <v>2017</v>
      </c>
      <c r="B3355" s="4" t="s">
        <v>533</v>
      </c>
      <c r="C3355" t="s">
        <v>194</v>
      </c>
      <c r="D3355" t="s">
        <v>209</v>
      </c>
      <c r="E3355" t="s">
        <v>721</v>
      </c>
      <c r="F3355" s="4">
        <v>107</v>
      </c>
      <c r="G3355">
        <v>14</v>
      </c>
      <c r="H3355">
        <v>8.28571428571429</v>
      </c>
      <c r="I3355">
        <v>107</v>
      </c>
      <c r="J3355">
        <v>5.8691588785046704</v>
      </c>
      <c r="K3355">
        <v>0</v>
      </c>
      <c r="L3355">
        <v>0</v>
      </c>
      <c r="M3355">
        <v>34</v>
      </c>
      <c r="N3355">
        <v>1698.5</v>
      </c>
      <c r="O3355">
        <v>0.31775700934579398</v>
      </c>
      <c r="P3355">
        <v>82</v>
      </c>
      <c r="Q3355">
        <v>81.097560975609795</v>
      </c>
      <c r="R3355">
        <v>47</v>
      </c>
      <c r="S3355">
        <v>99.042553191489404</v>
      </c>
      <c r="T3355">
        <v>51</v>
      </c>
      <c r="U3355">
        <v>195.03921568627501</v>
      </c>
      <c r="V3355">
        <v>47</v>
      </c>
      <c r="W3355">
        <v>33.2340425531915</v>
      </c>
      <c r="X3355">
        <v>53</v>
      </c>
      <c r="Y3355">
        <v>147.32075471698101</v>
      </c>
      <c r="Z3355">
        <v>52</v>
      </c>
      <c r="AA3355">
        <v>439.16326530612201</v>
      </c>
      <c r="AB3355">
        <v>55</v>
      </c>
      <c r="AC3355">
        <v>179.07272727272701</v>
      </c>
      <c r="AD3355">
        <v>0.51401869158878499</v>
      </c>
      <c r="AE3355">
        <v>2</v>
      </c>
      <c r="AF3355">
        <v>136.5</v>
      </c>
      <c r="AG3355">
        <v>1.86915887850467E-2</v>
      </c>
      <c r="AH3355" s="4">
        <v>41</v>
      </c>
      <c r="AI3355">
        <v>0.83673469387755095</v>
      </c>
      <c r="AJ3355" s="4">
        <v>4</v>
      </c>
      <c r="AK3355">
        <v>8.1632653061224497E-2</v>
      </c>
      <c r="AL3355" s="4">
        <v>26</v>
      </c>
      <c r="AM3355">
        <v>0.472727272727273</v>
      </c>
      <c r="AN3355" s="4">
        <v>3</v>
      </c>
      <c r="AO3355">
        <v>5.4545454545454501E-2</v>
      </c>
      <c r="AP3355" s="4">
        <v>0</v>
      </c>
      <c r="AQ3355">
        <v>0</v>
      </c>
      <c r="AR3355" s="4">
        <v>0</v>
      </c>
      <c r="AS3355">
        <v>0</v>
      </c>
      <c r="AT3355" s="4">
        <v>0</v>
      </c>
      <c r="AU3355" s="4">
        <v>0</v>
      </c>
      <c r="AV3355" s="4">
        <v>2</v>
      </c>
      <c r="AW3355">
        <v>1.5970149253731301</v>
      </c>
      <c r="AX3355" s="4">
        <f t="shared" si="52"/>
        <v>67.000000000000185</v>
      </c>
      <c r="AY3355" s="4">
        <v>46</v>
      </c>
      <c r="AZ3355" s="4">
        <v>1.4565217391304299</v>
      </c>
    </row>
    <row r="3356" spans="1:52" x14ac:dyDescent="0.25">
      <c r="A3356" s="4">
        <v>2017</v>
      </c>
      <c r="B3356" s="4" t="s">
        <v>533</v>
      </c>
      <c r="C3356" t="s">
        <v>194</v>
      </c>
      <c r="D3356" t="s">
        <v>211</v>
      </c>
      <c r="E3356" t="s">
        <v>723</v>
      </c>
      <c r="F3356" s="4">
        <v>211</v>
      </c>
      <c r="G3356">
        <v>8</v>
      </c>
      <c r="H3356">
        <v>1</v>
      </c>
      <c r="I3356">
        <v>211</v>
      </c>
      <c r="J3356">
        <v>3.75829383886256</v>
      </c>
      <c r="K3356">
        <v>8</v>
      </c>
      <c r="L3356">
        <v>3.7914691943128E-2</v>
      </c>
      <c r="M3356">
        <v>111</v>
      </c>
      <c r="N3356">
        <v>4576.4974619289296</v>
      </c>
      <c r="O3356">
        <v>0.52606635071090002</v>
      </c>
      <c r="P3356">
        <v>164</v>
      </c>
      <c r="Q3356">
        <v>21.707317073170699</v>
      </c>
      <c r="R3356">
        <v>82</v>
      </c>
      <c r="S3356">
        <v>71.365853658536594</v>
      </c>
      <c r="T3356">
        <v>40</v>
      </c>
      <c r="U3356">
        <v>161.69999999999999</v>
      </c>
      <c r="V3356">
        <v>29</v>
      </c>
      <c r="W3356">
        <v>22.724137931034502</v>
      </c>
      <c r="X3356">
        <v>166</v>
      </c>
      <c r="Y3356">
        <v>115.28313253012</v>
      </c>
      <c r="Z3356">
        <v>41</v>
      </c>
      <c r="AA3356">
        <v>307.19512195122002</v>
      </c>
      <c r="AB3356">
        <v>170</v>
      </c>
      <c r="AC3356">
        <v>145.082352941176</v>
      </c>
      <c r="AD3356">
        <v>0.80568720379146896</v>
      </c>
      <c r="AE3356">
        <v>12</v>
      </c>
      <c r="AF3356">
        <v>62.9166666666667</v>
      </c>
      <c r="AG3356">
        <v>5.6872037914691899E-2</v>
      </c>
      <c r="AH3356" s="4">
        <v>26</v>
      </c>
      <c r="AI3356">
        <v>0.63414634146341498</v>
      </c>
      <c r="AJ3356" s="4">
        <v>10</v>
      </c>
      <c r="AK3356">
        <v>0.24390243902438999</v>
      </c>
      <c r="AL3356" s="4">
        <v>56</v>
      </c>
      <c r="AM3356">
        <v>0.32941176470588202</v>
      </c>
      <c r="AN3356" s="4">
        <v>13</v>
      </c>
      <c r="AO3356">
        <v>7.6470588235294096E-2</v>
      </c>
      <c r="AP3356" s="4">
        <v>1</v>
      </c>
      <c r="AQ3356">
        <v>4.739336492891E-3</v>
      </c>
      <c r="AR3356" s="4">
        <v>0</v>
      </c>
      <c r="AS3356">
        <v>0</v>
      </c>
      <c r="AT3356" s="4">
        <v>0</v>
      </c>
      <c r="AU3356" s="4">
        <v>0</v>
      </c>
      <c r="AV3356" s="4">
        <v>2</v>
      </c>
      <c r="AW3356">
        <v>2.0288461538461502</v>
      </c>
      <c r="AX3356" s="4">
        <f t="shared" si="52"/>
        <v>104.00000000000018</v>
      </c>
      <c r="AY3356" s="4">
        <v>39</v>
      </c>
      <c r="AZ3356" s="4">
        <v>4</v>
      </c>
    </row>
    <row r="3357" spans="1:52" x14ac:dyDescent="0.25">
      <c r="A3357" s="4">
        <v>2017</v>
      </c>
      <c r="B3357" s="4" t="s">
        <v>533</v>
      </c>
      <c r="C3357" t="s">
        <v>194</v>
      </c>
      <c r="D3357" t="s">
        <v>205</v>
      </c>
      <c r="E3357" t="s">
        <v>717</v>
      </c>
      <c r="F3357" s="4">
        <v>119</v>
      </c>
      <c r="G3357">
        <v>10</v>
      </c>
      <c r="H3357">
        <v>21.5</v>
      </c>
      <c r="I3357">
        <v>118</v>
      </c>
      <c r="J3357">
        <v>4.1949152542372898</v>
      </c>
      <c r="K3357">
        <v>2</v>
      </c>
      <c r="L3357">
        <v>1.6949152542372899E-2</v>
      </c>
      <c r="M3357">
        <v>90</v>
      </c>
      <c r="N3357">
        <v>6127.9298245614</v>
      </c>
      <c r="O3357">
        <v>0.75630252100840301</v>
      </c>
      <c r="P3357">
        <v>94</v>
      </c>
      <c r="Q3357">
        <v>37.159574468085097</v>
      </c>
      <c r="R3357">
        <v>32</v>
      </c>
      <c r="S3357">
        <v>98.375</v>
      </c>
      <c r="T3357">
        <v>38</v>
      </c>
      <c r="U3357">
        <v>184.842105263158</v>
      </c>
      <c r="V3357">
        <v>32</v>
      </c>
      <c r="W3357">
        <v>18.71875</v>
      </c>
      <c r="X3357">
        <v>73</v>
      </c>
      <c r="Y3357">
        <v>140.50684931506899</v>
      </c>
      <c r="Z3357">
        <v>41</v>
      </c>
      <c r="AA3357">
        <v>406.78947368421098</v>
      </c>
      <c r="AB3357">
        <v>77</v>
      </c>
      <c r="AC3357">
        <v>169.64935064935099</v>
      </c>
      <c r="AD3357">
        <v>0.64705882352941202</v>
      </c>
      <c r="AE3357">
        <v>18</v>
      </c>
      <c r="AF3357">
        <v>58.1111111111111</v>
      </c>
      <c r="AG3357">
        <v>0.151260504201681</v>
      </c>
      <c r="AH3357" s="4">
        <v>19</v>
      </c>
      <c r="AI3357">
        <v>0.5</v>
      </c>
      <c r="AJ3357" s="4">
        <v>3</v>
      </c>
      <c r="AK3357">
        <v>7.8947368421052599E-2</v>
      </c>
      <c r="AL3357" s="4">
        <v>15</v>
      </c>
      <c r="AM3357">
        <v>0.19480519480519501</v>
      </c>
      <c r="AN3357" s="4">
        <v>4</v>
      </c>
      <c r="AO3357">
        <v>5.1948051948052E-2</v>
      </c>
      <c r="AP3357" s="4">
        <v>0</v>
      </c>
      <c r="AQ3357">
        <v>0</v>
      </c>
      <c r="AR3357" s="4">
        <v>0</v>
      </c>
      <c r="AS3357">
        <v>0</v>
      </c>
      <c r="AT3357" s="4">
        <v>1</v>
      </c>
      <c r="AU3357" s="4">
        <v>0</v>
      </c>
      <c r="AV3357" s="4">
        <v>2</v>
      </c>
      <c r="AW3357">
        <v>1.6619718309859199</v>
      </c>
      <c r="AX3357" s="4">
        <f t="shared" si="52"/>
        <v>71.601694915254043</v>
      </c>
      <c r="AY3357" s="4">
        <v>35</v>
      </c>
      <c r="AZ3357" s="4">
        <v>5.9428571428571404</v>
      </c>
    </row>
    <row r="3358" spans="1:52" x14ac:dyDescent="0.25">
      <c r="A3358" s="4">
        <v>2017</v>
      </c>
      <c r="B3358" s="4" t="s">
        <v>533</v>
      </c>
      <c r="C3358" t="s">
        <v>194</v>
      </c>
      <c r="D3358" t="s">
        <v>544</v>
      </c>
      <c r="E3358" t="s">
        <v>1036</v>
      </c>
      <c r="F3358" s="4">
        <v>11</v>
      </c>
      <c r="G3358">
        <v>1</v>
      </c>
      <c r="H3358">
        <v>3</v>
      </c>
      <c r="I3358">
        <v>11</v>
      </c>
      <c r="J3358">
        <v>5.6363636363636402</v>
      </c>
      <c r="K3358">
        <v>0</v>
      </c>
      <c r="L3358">
        <v>0</v>
      </c>
      <c r="M3358">
        <v>0</v>
      </c>
      <c r="N3358">
        <v>-6.1818181818181799</v>
      </c>
      <c r="O3358">
        <v>0</v>
      </c>
      <c r="P3358">
        <v>11</v>
      </c>
      <c r="Q3358">
        <v>19.545454545454501</v>
      </c>
      <c r="R3358">
        <v>3</v>
      </c>
      <c r="S3358">
        <v>179.666666666667</v>
      </c>
      <c r="T3358">
        <v>11</v>
      </c>
      <c r="U3358">
        <v>145.363636363636</v>
      </c>
      <c r="V3358">
        <v>9</v>
      </c>
      <c r="W3358">
        <v>4.2222222222222197</v>
      </c>
      <c r="X3358">
        <v>0</v>
      </c>
      <c r="Y3358">
        <v>0</v>
      </c>
      <c r="Z3358">
        <v>11</v>
      </c>
      <c r="AA3358">
        <v>276.90909090909099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 s="4">
        <v>6</v>
      </c>
      <c r="AI3358">
        <v>0.54545454545454497</v>
      </c>
      <c r="AJ3358" s="4">
        <v>1</v>
      </c>
      <c r="AK3358">
        <v>9.0909090909090898E-2</v>
      </c>
      <c r="AL3358" s="4">
        <v>0</v>
      </c>
      <c r="AM3358">
        <v>0</v>
      </c>
      <c r="AN3358" s="4">
        <v>0</v>
      </c>
      <c r="AO3358">
        <v>0</v>
      </c>
      <c r="AP3358" s="4">
        <v>0</v>
      </c>
      <c r="AQ3358">
        <v>0</v>
      </c>
      <c r="AR3358" s="4">
        <v>0</v>
      </c>
      <c r="AS3358">
        <v>0</v>
      </c>
      <c r="AT3358" s="4">
        <v>0</v>
      </c>
      <c r="AU3358" s="4">
        <v>0</v>
      </c>
      <c r="AV3358" s="4">
        <v>0</v>
      </c>
      <c r="AW3358">
        <v>1.2222222222222201</v>
      </c>
      <c r="AX3358" s="4">
        <f t="shared" si="52"/>
        <v>9.000000000000016</v>
      </c>
      <c r="AY3358" s="4">
        <v>11</v>
      </c>
      <c r="AZ3358" s="4">
        <v>1.63636363636364</v>
      </c>
    </row>
    <row r="3359" spans="1:52" x14ac:dyDescent="0.25">
      <c r="A3359" s="4">
        <v>2017</v>
      </c>
      <c r="B3359" s="4" t="s">
        <v>533</v>
      </c>
      <c r="C3359" t="s">
        <v>194</v>
      </c>
      <c r="D3359" t="s">
        <v>139</v>
      </c>
      <c r="E3359" t="s">
        <v>655</v>
      </c>
      <c r="F3359" s="4">
        <v>123</v>
      </c>
      <c r="G3359">
        <v>2</v>
      </c>
      <c r="H3359">
        <v>7</v>
      </c>
      <c r="I3359">
        <v>123</v>
      </c>
      <c r="J3359">
        <v>10.1219512195122</v>
      </c>
      <c r="K3359">
        <v>2</v>
      </c>
      <c r="L3359">
        <v>1.6260162601626001E-2</v>
      </c>
      <c r="M3359">
        <v>60</v>
      </c>
      <c r="N3359">
        <v>1217.55445544554</v>
      </c>
      <c r="O3359">
        <v>0.48780487804878098</v>
      </c>
      <c r="P3359">
        <v>86</v>
      </c>
      <c r="Q3359">
        <v>29.9651162790698</v>
      </c>
      <c r="R3359">
        <v>26</v>
      </c>
      <c r="S3359">
        <v>118.42307692307701</v>
      </c>
      <c r="T3359">
        <v>8</v>
      </c>
      <c r="U3359">
        <v>321.625</v>
      </c>
      <c r="V3359">
        <v>7</v>
      </c>
      <c r="W3359">
        <v>17.428571428571399</v>
      </c>
      <c r="X3359">
        <v>111</v>
      </c>
      <c r="Y3359">
        <v>93.081081081081095</v>
      </c>
      <c r="Z3359">
        <v>9</v>
      </c>
      <c r="AA3359">
        <v>536.25</v>
      </c>
      <c r="AB3359">
        <v>114</v>
      </c>
      <c r="AC3359">
        <v>118.438596491228</v>
      </c>
      <c r="AD3359">
        <v>0.92682926829268297</v>
      </c>
      <c r="AE3359">
        <v>47</v>
      </c>
      <c r="AF3359">
        <v>56.489361702127702</v>
      </c>
      <c r="AG3359">
        <v>0.38211382113821102</v>
      </c>
      <c r="AH3359" s="4">
        <v>4</v>
      </c>
      <c r="AI3359">
        <v>0.5</v>
      </c>
      <c r="AJ3359" s="4">
        <v>2</v>
      </c>
      <c r="AK3359">
        <v>0.25</v>
      </c>
      <c r="AL3359" s="4">
        <v>15</v>
      </c>
      <c r="AM3359">
        <v>0.13157894736842099</v>
      </c>
      <c r="AN3359" s="4">
        <v>4</v>
      </c>
      <c r="AO3359">
        <v>3.5087719298245598E-2</v>
      </c>
      <c r="AP3359" s="4">
        <v>1</v>
      </c>
      <c r="AQ3359">
        <v>8.1300813008130107E-3</v>
      </c>
      <c r="AR3359" s="4">
        <v>0</v>
      </c>
      <c r="AS3359">
        <v>0</v>
      </c>
      <c r="AT3359" s="4">
        <v>0</v>
      </c>
      <c r="AU3359" s="4">
        <v>0</v>
      </c>
      <c r="AV3359" s="4">
        <v>2</v>
      </c>
      <c r="AW3359">
        <v>2.2363636363636399</v>
      </c>
      <c r="AX3359" s="4">
        <f t="shared" si="52"/>
        <v>54.999999999999915</v>
      </c>
      <c r="AY3359" s="4">
        <v>6</v>
      </c>
      <c r="AZ3359" s="4">
        <v>41.6666666666667</v>
      </c>
    </row>
    <row r="3360" spans="1:52" x14ac:dyDescent="0.25">
      <c r="A3360" s="4">
        <v>2017</v>
      </c>
      <c r="B3360" s="4" t="s">
        <v>533</v>
      </c>
      <c r="C3360" t="s">
        <v>194</v>
      </c>
      <c r="D3360" t="s">
        <v>222</v>
      </c>
      <c r="E3360" t="s">
        <v>733</v>
      </c>
      <c r="F3360" s="4">
        <v>30</v>
      </c>
      <c r="G3360">
        <v>2</v>
      </c>
      <c r="H3360">
        <v>2.5</v>
      </c>
      <c r="I3360">
        <v>30</v>
      </c>
      <c r="J3360">
        <v>2.56666666666667</v>
      </c>
      <c r="K3360">
        <v>0</v>
      </c>
      <c r="L3360">
        <v>0</v>
      </c>
      <c r="M3360">
        <v>2</v>
      </c>
      <c r="N3360">
        <v>268.68965517241401</v>
      </c>
      <c r="O3360">
        <v>6.6666666666666693E-2</v>
      </c>
      <c r="P3360">
        <v>27</v>
      </c>
      <c r="Q3360">
        <v>14.148148148148101</v>
      </c>
      <c r="R3360">
        <v>17</v>
      </c>
      <c r="S3360">
        <v>135.70588235294099</v>
      </c>
      <c r="T3360">
        <v>15</v>
      </c>
      <c r="U3360">
        <v>177.13333333333301</v>
      </c>
      <c r="V3360">
        <v>15</v>
      </c>
      <c r="W3360">
        <v>16.8</v>
      </c>
      <c r="X3360">
        <v>15</v>
      </c>
      <c r="Y3360">
        <v>149.53333333333299</v>
      </c>
      <c r="Z3360">
        <v>15</v>
      </c>
      <c r="AA3360">
        <v>685.42857142857099</v>
      </c>
      <c r="AB3360">
        <v>15</v>
      </c>
      <c r="AC3360">
        <v>252.2</v>
      </c>
      <c r="AD3360">
        <v>0.5</v>
      </c>
      <c r="AE3360">
        <v>1</v>
      </c>
      <c r="AF3360">
        <v>408</v>
      </c>
      <c r="AG3360">
        <v>3.3333333333333298E-2</v>
      </c>
      <c r="AH3360" s="4">
        <v>9</v>
      </c>
      <c r="AI3360">
        <v>0.64285714285714302</v>
      </c>
      <c r="AJ3360" s="4">
        <v>5</v>
      </c>
      <c r="AK3360">
        <v>0.35714285714285698</v>
      </c>
      <c r="AL3360" s="4">
        <v>5</v>
      </c>
      <c r="AM3360">
        <v>0.33333333333333298</v>
      </c>
      <c r="AN3360" s="4">
        <v>0</v>
      </c>
      <c r="AO3360">
        <v>0</v>
      </c>
      <c r="AP3360" s="4">
        <v>0</v>
      </c>
      <c r="AQ3360">
        <v>0</v>
      </c>
      <c r="AR3360" s="4">
        <v>0</v>
      </c>
      <c r="AS3360">
        <v>0</v>
      </c>
      <c r="AT3360" s="4">
        <v>0</v>
      </c>
      <c r="AU3360" s="4">
        <v>0</v>
      </c>
      <c r="AV3360" s="4">
        <v>0</v>
      </c>
      <c r="AW3360">
        <v>1.76470588235294</v>
      </c>
      <c r="AX3360" s="4">
        <f t="shared" si="52"/>
        <v>17.000000000000011</v>
      </c>
      <c r="AY3360" s="4">
        <v>15</v>
      </c>
      <c r="AZ3360" s="4">
        <v>1.6</v>
      </c>
    </row>
    <row r="3361" spans="1:52" x14ac:dyDescent="0.25">
      <c r="A3361" s="4">
        <v>2017</v>
      </c>
      <c r="B3361" s="4" t="s">
        <v>533</v>
      </c>
      <c r="C3361" t="s">
        <v>194</v>
      </c>
      <c r="D3361" t="s">
        <v>212</v>
      </c>
      <c r="E3361" t="s">
        <v>724</v>
      </c>
      <c r="F3361" s="4">
        <v>37</v>
      </c>
      <c r="G3361">
        <v>1</v>
      </c>
      <c r="H3361">
        <v>0</v>
      </c>
      <c r="I3361">
        <v>37</v>
      </c>
      <c r="J3361">
        <v>2.4054054054054101</v>
      </c>
      <c r="K3361">
        <v>2</v>
      </c>
      <c r="L3361">
        <v>5.4054054054054099E-2</v>
      </c>
      <c r="M3361">
        <v>3</v>
      </c>
      <c r="N3361">
        <v>535.66666666666697</v>
      </c>
      <c r="O3361">
        <v>8.1081081081081099E-2</v>
      </c>
      <c r="P3361">
        <v>26</v>
      </c>
      <c r="Q3361">
        <v>30.730769230769202</v>
      </c>
      <c r="R3361">
        <v>16</v>
      </c>
      <c r="S3361">
        <v>126.25</v>
      </c>
      <c r="T3361">
        <v>11</v>
      </c>
      <c r="U3361">
        <v>170.18181818181799</v>
      </c>
      <c r="V3361">
        <v>8</v>
      </c>
      <c r="W3361">
        <v>28</v>
      </c>
      <c r="X3361">
        <v>25</v>
      </c>
      <c r="Y3361">
        <v>110.96</v>
      </c>
      <c r="Z3361">
        <v>11</v>
      </c>
      <c r="AA3361">
        <v>522.33333333333303</v>
      </c>
      <c r="AB3361">
        <v>26</v>
      </c>
      <c r="AC3361">
        <v>144.230769230769</v>
      </c>
      <c r="AD3361">
        <v>0.70270270270270296</v>
      </c>
      <c r="AE3361">
        <v>2</v>
      </c>
      <c r="AF3361">
        <v>61.5</v>
      </c>
      <c r="AG3361">
        <v>5.4054054054054099E-2</v>
      </c>
      <c r="AH3361" s="4">
        <v>7</v>
      </c>
      <c r="AI3361">
        <v>0.77777777777777801</v>
      </c>
      <c r="AJ3361" s="4">
        <v>2</v>
      </c>
      <c r="AK3361">
        <v>0.22222222222222199</v>
      </c>
      <c r="AL3361" s="4">
        <v>6</v>
      </c>
      <c r="AM3361">
        <v>0.230769230769231</v>
      </c>
      <c r="AN3361" s="4">
        <v>1</v>
      </c>
      <c r="AO3361">
        <v>3.8461538461538498E-2</v>
      </c>
      <c r="AP3361" s="4">
        <v>0</v>
      </c>
      <c r="AQ3361">
        <v>0</v>
      </c>
      <c r="AR3361" s="4">
        <v>0</v>
      </c>
      <c r="AS3361">
        <v>0</v>
      </c>
      <c r="AT3361" s="4">
        <v>0</v>
      </c>
      <c r="AU3361" s="4">
        <v>0</v>
      </c>
      <c r="AV3361" s="4">
        <v>0</v>
      </c>
      <c r="AW3361">
        <v>1.6818181818181801</v>
      </c>
      <c r="AX3361" s="4">
        <f t="shared" si="52"/>
        <v>22.000000000000021</v>
      </c>
      <c r="AY3361" s="4">
        <v>11</v>
      </c>
      <c r="AZ3361" s="4">
        <v>2.4545454545454501</v>
      </c>
    </row>
    <row r="3362" spans="1:52" x14ac:dyDescent="0.25">
      <c r="A3362" s="4">
        <v>2017</v>
      </c>
      <c r="B3362" s="4" t="s">
        <v>533</v>
      </c>
      <c r="C3362" t="s">
        <v>194</v>
      </c>
      <c r="D3362" t="s">
        <v>198</v>
      </c>
      <c r="E3362" t="s">
        <v>710</v>
      </c>
      <c r="F3362" s="4">
        <v>13</v>
      </c>
      <c r="G3362">
        <v>0</v>
      </c>
      <c r="H3362">
        <v>0</v>
      </c>
      <c r="I3362">
        <v>13</v>
      </c>
      <c r="J3362">
        <v>1.3846153846153799</v>
      </c>
      <c r="K3362">
        <v>0</v>
      </c>
      <c r="L3362">
        <v>0</v>
      </c>
      <c r="M3362">
        <v>1</v>
      </c>
      <c r="N3362">
        <v>181.416666666667</v>
      </c>
      <c r="O3362">
        <v>7.69230769230769E-2</v>
      </c>
      <c r="P3362">
        <v>12</v>
      </c>
      <c r="Q3362">
        <v>11.75</v>
      </c>
      <c r="R3362">
        <v>5</v>
      </c>
      <c r="S3362">
        <v>53</v>
      </c>
      <c r="T3362">
        <v>1</v>
      </c>
      <c r="U3362">
        <v>244</v>
      </c>
      <c r="V3362">
        <v>1</v>
      </c>
      <c r="W3362">
        <v>36</v>
      </c>
      <c r="X3362">
        <v>12</v>
      </c>
      <c r="Y3362">
        <v>147.916666666667</v>
      </c>
      <c r="Z3362">
        <v>1</v>
      </c>
      <c r="AA3362">
        <v>391</v>
      </c>
      <c r="AB3362">
        <v>12</v>
      </c>
      <c r="AC3362">
        <v>178.833333333333</v>
      </c>
      <c r="AD3362">
        <v>0.92307692307692302</v>
      </c>
      <c r="AE3362">
        <v>0</v>
      </c>
      <c r="AF3362">
        <v>0</v>
      </c>
      <c r="AG3362">
        <v>0</v>
      </c>
      <c r="AH3362" s="4">
        <v>1</v>
      </c>
      <c r="AI3362">
        <v>1</v>
      </c>
      <c r="AJ3362" s="4">
        <v>0</v>
      </c>
      <c r="AK3362">
        <v>0</v>
      </c>
      <c r="AL3362" s="4">
        <v>6</v>
      </c>
      <c r="AM3362">
        <v>0.5</v>
      </c>
      <c r="AN3362" s="4">
        <v>0</v>
      </c>
      <c r="AO3362">
        <v>0</v>
      </c>
      <c r="AP3362" s="4">
        <v>0</v>
      </c>
      <c r="AQ3362">
        <v>0</v>
      </c>
      <c r="AR3362" s="4">
        <v>0</v>
      </c>
      <c r="AS3362">
        <v>0</v>
      </c>
      <c r="AT3362" s="4">
        <v>0</v>
      </c>
      <c r="AU3362" s="4">
        <v>0</v>
      </c>
      <c r="AV3362" s="4">
        <v>0</v>
      </c>
      <c r="AW3362">
        <v>1.625</v>
      </c>
      <c r="AX3362" s="4">
        <f t="shared" si="52"/>
        <v>8</v>
      </c>
      <c r="AY3362" s="4">
        <v>1</v>
      </c>
      <c r="AZ3362" s="4">
        <v>0</v>
      </c>
    </row>
    <row r="3363" spans="1:52" x14ac:dyDescent="0.25">
      <c r="A3363" s="4">
        <v>2017</v>
      </c>
      <c r="B3363" s="4" t="s">
        <v>533</v>
      </c>
      <c r="C3363" t="s">
        <v>194</v>
      </c>
      <c r="D3363" t="s">
        <v>234</v>
      </c>
      <c r="E3363" t="s">
        <v>745</v>
      </c>
      <c r="F3363" s="4">
        <v>121</v>
      </c>
      <c r="G3363">
        <v>24</v>
      </c>
      <c r="H3363">
        <v>9.1666666666666696</v>
      </c>
      <c r="I3363">
        <v>121</v>
      </c>
      <c r="J3363">
        <v>6</v>
      </c>
      <c r="K3363">
        <v>0</v>
      </c>
      <c r="L3363">
        <v>0</v>
      </c>
      <c r="M3363">
        <v>38</v>
      </c>
      <c r="N3363">
        <v>969.65384615384596</v>
      </c>
      <c r="O3363">
        <v>0.31404958677686001</v>
      </c>
      <c r="P3363">
        <v>100</v>
      </c>
      <c r="Q3363">
        <v>25.86</v>
      </c>
      <c r="R3363">
        <v>54</v>
      </c>
      <c r="S3363">
        <v>123.40740740740701</v>
      </c>
      <c r="T3363">
        <v>67</v>
      </c>
      <c r="U3363">
        <v>116.044776119403</v>
      </c>
      <c r="V3363">
        <v>61</v>
      </c>
      <c r="W3363">
        <v>48.147540983606604</v>
      </c>
      <c r="X3363">
        <v>46</v>
      </c>
      <c r="Y3363">
        <v>141.73913043478299</v>
      </c>
      <c r="Z3363">
        <v>71</v>
      </c>
      <c r="AA3363">
        <v>446.37704918032802</v>
      </c>
      <c r="AB3363">
        <v>50</v>
      </c>
      <c r="AC3363">
        <v>207.91304347826099</v>
      </c>
      <c r="AD3363">
        <v>0.38016528925619802</v>
      </c>
      <c r="AE3363">
        <v>4</v>
      </c>
      <c r="AF3363">
        <v>139.75</v>
      </c>
      <c r="AG3363">
        <v>3.3057851239669402E-2</v>
      </c>
      <c r="AH3363" s="4">
        <v>48</v>
      </c>
      <c r="AI3363">
        <v>0.786885245901639</v>
      </c>
      <c r="AJ3363" s="4">
        <v>3</v>
      </c>
      <c r="AK3363">
        <v>4.91803278688525E-2</v>
      </c>
      <c r="AL3363" s="4">
        <v>28</v>
      </c>
      <c r="AM3363">
        <v>0.60869565217391297</v>
      </c>
      <c r="AN3363" s="4">
        <v>2</v>
      </c>
      <c r="AO3363">
        <v>4.3478260869565202E-2</v>
      </c>
      <c r="AP3363" s="4">
        <v>0</v>
      </c>
      <c r="AQ3363">
        <v>0</v>
      </c>
      <c r="AR3363" s="4">
        <v>0</v>
      </c>
      <c r="AS3363">
        <v>0</v>
      </c>
      <c r="AT3363" s="4">
        <v>0</v>
      </c>
      <c r="AU3363" s="4">
        <v>0</v>
      </c>
      <c r="AV3363" s="4">
        <v>0</v>
      </c>
      <c r="AW3363">
        <v>1.95161290322581</v>
      </c>
      <c r="AX3363" s="4">
        <f t="shared" si="52"/>
        <v>61.999999999999886</v>
      </c>
      <c r="AY3363" s="4">
        <v>54</v>
      </c>
      <c r="AZ3363" s="4">
        <v>5.7962962962963003</v>
      </c>
    </row>
    <row r="3364" spans="1:52" x14ac:dyDescent="0.25">
      <c r="A3364" s="4">
        <v>2017</v>
      </c>
      <c r="B3364" s="4" t="s">
        <v>533</v>
      </c>
      <c r="C3364" t="s">
        <v>194</v>
      </c>
      <c r="D3364" t="s">
        <v>498</v>
      </c>
      <c r="E3364" t="s">
        <v>994</v>
      </c>
      <c r="F3364" s="4">
        <v>1</v>
      </c>
      <c r="G3364">
        <v>0</v>
      </c>
      <c r="H3364">
        <v>0</v>
      </c>
      <c r="I3364">
        <v>1</v>
      </c>
      <c r="J3364">
        <v>4</v>
      </c>
      <c r="K3364">
        <v>0</v>
      </c>
      <c r="L3364">
        <v>0</v>
      </c>
      <c r="M3364">
        <v>1</v>
      </c>
      <c r="N3364">
        <v>6875</v>
      </c>
      <c r="O3364">
        <v>1</v>
      </c>
      <c r="P3364">
        <v>1</v>
      </c>
      <c r="Q3364">
        <v>16</v>
      </c>
      <c r="R3364">
        <v>0</v>
      </c>
      <c r="S3364">
        <v>0</v>
      </c>
      <c r="T3364">
        <v>1</v>
      </c>
      <c r="U3364">
        <v>128</v>
      </c>
      <c r="V3364">
        <v>1</v>
      </c>
      <c r="W3364">
        <v>2</v>
      </c>
      <c r="X3364">
        <v>0</v>
      </c>
      <c r="Y3364">
        <v>0</v>
      </c>
      <c r="Z3364">
        <v>1</v>
      </c>
      <c r="AA3364">
        <v>385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 s="4">
        <v>0</v>
      </c>
      <c r="AI3364">
        <v>0</v>
      </c>
      <c r="AJ3364" s="4">
        <v>0</v>
      </c>
      <c r="AK3364">
        <v>0</v>
      </c>
      <c r="AL3364" s="4">
        <v>0</v>
      </c>
      <c r="AM3364">
        <v>0</v>
      </c>
      <c r="AN3364" s="4">
        <v>0</v>
      </c>
      <c r="AO3364">
        <v>0</v>
      </c>
      <c r="AP3364" s="4">
        <v>0</v>
      </c>
      <c r="AQ3364">
        <v>0</v>
      </c>
      <c r="AR3364" s="4">
        <v>0</v>
      </c>
      <c r="AS3364">
        <v>0</v>
      </c>
      <c r="AT3364" s="4">
        <v>0</v>
      </c>
      <c r="AU3364" s="4">
        <v>0</v>
      </c>
      <c r="AV3364" s="4">
        <v>0</v>
      </c>
      <c r="AW3364">
        <v>1</v>
      </c>
      <c r="AX3364" s="4">
        <f t="shared" si="52"/>
        <v>1</v>
      </c>
      <c r="AY3364" s="4">
        <v>1</v>
      </c>
      <c r="AZ3364" s="4">
        <v>44</v>
      </c>
    </row>
    <row r="3365" spans="1:52" x14ac:dyDescent="0.25">
      <c r="A3365" s="4">
        <v>2017</v>
      </c>
      <c r="B3365" s="4" t="s">
        <v>533</v>
      </c>
      <c r="C3365" t="s">
        <v>194</v>
      </c>
      <c r="D3365" t="s">
        <v>215</v>
      </c>
      <c r="E3365" t="s">
        <v>727</v>
      </c>
      <c r="F3365" s="4">
        <v>64</v>
      </c>
      <c r="G3365">
        <v>0</v>
      </c>
      <c r="H3365">
        <v>0</v>
      </c>
      <c r="I3365">
        <v>63</v>
      </c>
      <c r="J3365">
        <v>7.3333333333333304</v>
      </c>
      <c r="K3365">
        <v>0</v>
      </c>
      <c r="L3365">
        <v>0</v>
      </c>
      <c r="M3365">
        <v>19</v>
      </c>
      <c r="N3365">
        <v>1231.33870967742</v>
      </c>
      <c r="O3365">
        <v>0.296875</v>
      </c>
      <c r="P3365">
        <v>58</v>
      </c>
      <c r="Q3365">
        <v>17.137931034482801</v>
      </c>
      <c r="R3365">
        <v>24</v>
      </c>
      <c r="S3365">
        <v>52.9583333333333</v>
      </c>
      <c r="T3365">
        <v>3</v>
      </c>
      <c r="U3365">
        <v>131</v>
      </c>
      <c r="V3365">
        <v>3</v>
      </c>
      <c r="W3365">
        <v>22</v>
      </c>
      <c r="X3365">
        <v>56</v>
      </c>
      <c r="Y3365">
        <v>81.607142857142904</v>
      </c>
      <c r="Z3365">
        <v>3</v>
      </c>
      <c r="AA3365">
        <v>716.33333333333303</v>
      </c>
      <c r="AB3365">
        <v>60</v>
      </c>
      <c r="AC3365">
        <v>100.01666666666701</v>
      </c>
      <c r="AD3365">
        <v>0.9375</v>
      </c>
      <c r="AE3365">
        <v>29</v>
      </c>
      <c r="AF3365">
        <v>71.862068965517196</v>
      </c>
      <c r="AG3365">
        <v>0.453125</v>
      </c>
      <c r="AH3365" s="4">
        <v>0</v>
      </c>
      <c r="AI3365">
        <v>0</v>
      </c>
      <c r="AJ3365" s="4">
        <v>0</v>
      </c>
      <c r="AK3365">
        <v>0</v>
      </c>
      <c r="AL3365" s="4">
        <v>7</v>
      </c>
      <c r="AM3365">
        <v>0.116666666666667</v>
      </c>
      <c r="AN3365" s="4">
        <v>3</v>
      </c>
      <c r="AO3365">
        <v>0.05</v>
      </c>
      <c r="AP3365" s="4">
        <v>1</v>
      </c>
      <c r="AQ3365">
        <v>1.5625E-2</v>
      </c>
      <c r="AR3365" s="4">
        <v>0</v>
      </c>
      <c r="AS3365">
        <v>0</v>
      </c>
      <c r="AT3365" s="4">
        <v>1</v>
      </c>
      <c r="AU3365" s="4">
        <v>0</v>
      </c>
      <c r="AV3365" s="4">
        <v>2</v>
      </c>
      <c r="AW3365">
        <v>1.9090909090909101</v>
      </c>
      <c r="AX3365" s="4">
        <f t="shared" si="52"/>
        <v>33.523809523809504</v>
      </c>
      <c r="AY3365" s="4">
        <v>1</v>
      </c>
      <c r="AZ3365" s="4">
        <v>0</v>
      </c>
    </row>
    <row r="3366" spans="1:52" x14ac:dyDescent="0.25">
      <c r="A3366" s="4">
        <v>2017</v>
      </c>
      <c r="B3366" s="4" t="s">
        <v>533</v>
      </c>
      <c r="C3366" t="s">
        <v>194</v>
      </c>
      <c r="D3366" t="s">
        <v>216</v>
      </c>
      <c r="E3366" t="s">
        <v>728</v>
      </c>
      <c r="F3366" s="4">
        <v>58</v>
      </c>
      <c r="G3366">
        <v>14</v>
      </c>
      <c r="H3366">
        <v>11.3571428571429</v>
      </c>
      <c r="I3366">
        <v>57</v>
      </c>
      <c r="J3366">
        <v>9.0526315789473699</v>
      </c>
      <c r="K3366">
        <v>2</v>
      </c>
      <c r="L3366">
        <v>3.5087719298245598E-2</v>
      </c>
      <c r="M3366">
        <v>15</v>
      </c>
      <c r="N3366">
        <v>1268.23636363636</v>
      </c>
      <c r="O3366">
        <v>0.25862068965517199</v>
      </c>
      <c r="P3366">
        <v>45</v>
      </c>
      <c r="Q3366">
        <v>17.6444444444444</v>
      </c>
      <c r="R3366">
        <v>12</v>
      </c>
      <c r="S3366">
        <v>87.6666666666667</v>
      </c>
      <c r="T3366">
        <v>17</v>
      </c>
      <c r="U3366">
        <v>163.82352941176501</v>
      </c>
      <c r="V3366">
        <v>15</v>
      </c>
      <c r="W3366">
        <v>20.8</v>
      </c>
      <c r="X3366">
        <v>37</v>
      </c>
      <c r="Y3366">
        <v>101.40540540540501</v>
      </c>
      <c r="Z3366">
        <v>18</v>
      </c>
      <c r="AA3366">
        <v>321.07142857142901</v>
      </c>
      <c r="AB3366">
        <v>40</v>
      </c>
      <c r="AC3366">
        <v>137.05000000000001</v>
      </c>
      <c r="AD3366">
        <v>0.68965517241379304</v>
      </c>
      <c r="AE3366">
        <v>13</v>
      </c>
      <c r="AF3366">
        <v>47.615384615384599</v>
      </c>
      <c r="AG3366">
        <v>0.22413793103448301</v>
      </c>
      <c r="AH3366" s="4">
        <v>16</v>
      </c>
      <c r="AI3366">
        <v>1.1428571428571399</v>
      </c>
      <c r="AJ3366" s="4">
        <v>4</v>
      </c>
      <c r="AK3366">
        <v>0.28571428571428598</v>
      </c>
      <c r="AL3366" s="4">
        <v>12</v>
      </c>
      <c r="AM3366">
        <v>0.3</v>
      </c>
      <c r="AN3366" s="4">
        <v>4</v>
      </c>
      <c r="AO3366">
        <v>0.1</v>
      </c>
      <c r="AP3366" s="4">
        <v>0</v>
      </c>
      <c r="AQ3366">
        <v>0</v>
      </c>
      <c r="AR3366" s="4">
        <v>1</v>
      </c>
      <c r="AS3366">
        <v>1.72413793103448E-2</v>
      </c>
      <c r="AT3366" s="4">
        <v>0</v>
      </c>
      <c r="AU3366" s="4">
        <v>0</v>
      </c>
      <c r="AV3366" s="4">
        <v>2</v>
      </c>
      <c r="AW3366">
        <v>1.75757575757576</v>
      </c>
      <c r="AX3366" s="4">
        <f t="shared" si="52"/>
        <v>32.999999999999957</v>
      </c>
      <c r="AY3366" s="4">
        <v>13</v>
      </c>
      <c r="AZ3366" s="4">
        <v>43.384615384615401</v>
      </c>
    </row>
    <row r="3367" spans="1:52" x14ac:dyDescent="0.25">
      <c r="A3367" s="4">
        <v>2017</v>
      </c>
      <c r="B3367" s="4" t="s">
        <v>533</v>
      </c>
      <c r="C3367" t="s">
        <v>194</v>
      </c>
      <c r="D3367" t="s">
        <v>206</v>
      </c>
      <c r="E3367" t="s">
        <v>718</v>
      </c>
      <c r="F3367" s="4">
        <v>144</v>
      </c>
      <c r="G3367">
        <v>21</v>
      </c>
      <c r="H3367">
        <v>68.3333333333333</v>
      </c>
      <c r="I3367">
        <v>141</v>
      </c>
      <c r="J3367">
        <v>2.3404255319148901</v>
      </c>
      <c r="K3367">
        <v>7</v>
      </c>
      <c r="L3367">
        <v>4.9645390070922002E-2</v>
      </c>
      <c r="M3367">
        <v>25</v>
      </c>
      <c r="N3367">
        <v>823.51798561151099</v>
      </c>
      <c r="O3367">
        <v>0.17361111111111099</v>
      </c>
      <c r="P3367">
        <v>101</v>
      </c>
      <c r="Q3367">
        <v>31.099009900990101</v>
      </c>
      <c r="R3367">
        <v>40</v>
      </c>
      <c r="S3367">
        <v>120.75</v>
      </c>
      <c r="T3367">
        <v>57</v>
      </c>
      <c r="U3367">
        <v>152.47368421052599</v>
      </c>
      <c r="V3367">
        <v>50</v>
      </c>
      <c r="W3367">
        <v>17.559999999999999</v>
      </c>
      <c r="X3367">
        <v>69</v>
      </c>
      <c r="Y3367">
        <v>118.231884057971</v>
      </c>
      <c r="Z3367">
        <v>62</v>
      </c>
      <c r="AA3367">
        <v>329.91379310344797</v>
      </c>
      <c r="AB3367">
        <v>80</v>
      </c>
      <c r="AC3367">
        <v>175.6875</v>
      </c>
      <c r="AD3367">
        <v>0.55555555555555602</v>
      </c>
      <c r="AE3367">
        <v>16</v>
      </c>
      <c r="AF3367">
        <v>49.75</v>
      </c>
      <c r="AG3367">
        <v>0.11111111111111099</v>
      </c>
      <c r="AH3367" s="4">
        <v>48</v>
      </c>
      <c r="AI3367">
        <v>0.82758620689655205</v>
      </c>
      <c r="AJ3367" s="4">
        <v>8</v>
      </c>
      <c r="AK3367">
        <v>0.13793103448275901</v>
      </c>
      <c r="AL3367" s="4">
        <v>17</v>
      </c>
      <c r="AM3367">
        <v>0.21249999999999999</v>
      </c>
      <c r="AN3367" s="4">
        <v>2</v>
      </c>
      <c r="AO3367">
        <v>2.5000000000000001E-2</v>
      </c>
      <c r="AP3367" s="4">
        <v>0</v>
      </c>
      <c r="AQ3367">
        <v>0</v>
      </c>
      <c r="AR3367" s="4">
        <v>0</v>
      </c>
      <c r="AS3367">
        <v>0</v>
      </c>
      <c r="AT3367" s="4">
        <v>2</v>
      </c>
      <c r="AU3367" s="4">
        <v>0</v>
      </c>
      <c r="AV3367" s="4">
        <v>8</v>
      </c>
      <c r="AW3367">
        <v>1.9722222222222201</v>
      </c>
      <c r="AX3367" s="4">
        <f t="shared" si="52"/>
        <v>73.014084507042327</v>
      </c>
      <c r="AY3367" s="4">
        <v>54</v>
      </c>
      <c r="AZ3367" s="4">
        <v>5.4074074074074101</v>
      </c>
    </row>
    <row r="3368" spans="1:52" x14ac:dyDescent="0.25">
      <c r="A3368" s="4">
        <v>2017</v>
      </c>
      <c r="B3368" s="4" t="s">
        <v>533</v>
      </c>
      <c r="C3368" t="s">
        <v>194</v>
      </c>
      <c r="D3368" t="s">
        <v>232</v>
      </c>
      <c r="E3368" t="s">
        <v>743</v>
      </c>
      <c r="F3368" s="4">
        <v>109</v>
      </c>
      <c r="G3368">
        <v>2</v>
      </c>
      <c r="H3368">
        <v>5.5</v>
      </c>
      <c r="I3368">
        <v>107</v>
      </c>
      <c r="J3368">
        <v>3.78504672897196</v>
      </c>
      <c r="K3368">
        <v>0</v>
      </c>
      <c r="L3368">
        <v>0</v>
      </c>
      <c r="M3368">
        <v>5</v>
      </c>
      <c r="N3368">
        <v>152.228571428571</v>
      </c>
      <c r="O3368">
        <v>4.5871559633027498E-2</v>
      </c>
      <c r="P3368">
        <v>76</v>
      </c>
      <c r="Q3368">
        <v>11.710526315789499</v>
      </c>
      <c r="R3368">
        <v>24</v>
      </c>
      <c r="S3368">
        <v>18.8333333333333</v>
      </c>
      <c r="T3368">
        <v>3</v>
      </c>
      <c r="U3368">
        <v>180</v>
      </c>
      <c r="V3368">
        <v>3</v>
      </c>
      <c r="W3368">
        <v>8.6666666666666696</v>
      </c>
      <c r="X3368">
        <v>96</v>
      </c>
      <c r="Y3368">
        <v>48.71875</v>
      </c>
      <c r="Z3368">
        <v>3</v>
      </c>
      <c r="AA3368">
        <v>414.33333333333297</v>
      </c>
      <c r="AB3368">
        <v>104</v>
      </c>
      <c r="AC3368">
        <v>66.650485436893206</v>
      </c>
      <c r="AD3368">
        <v>0.94495412844036697</v>
      </c>
      <c r="AE3368">
        <v>37</v>
      </c>
      <c r="AF3368">
        <v>44.324324324324301</v>
      </c>
      <c r="AG3368">
        <v>0.33944954128440402</v>
      </c>
      <c r="AH3368" s="4">
        <v>2</v>
      </c>
      <c r="AI3368">
        <v>0.66666666666666696</v>
      </c>
      <c r="AJ3368" s="4">
        <v>0</v>
      </c>
      <c r="AK3368">
        <v>0</v>
      </c>
      <c r="AL3368" s="4">
        <v>4</v>
      </c>
      <c r="AM3368">
        <v>3.8834951456310697E-2</v>
      </c>
      <c r="AN3368" s="4">
        <v>0</v>
      </c>
      <c r="AO3368">
        <v>0</v>
      </c>
      <c r="AP3368" s="4">
        <v>0</v>
      </c>
      <c r="AQ3368">
        <v>0</v>
      </c>
      <c r="AR3368" s="4">
        <v>0</v>
      </c>
      <c r="AS3368">
        <v>0</v>
      </c>
      <c r="AT3368" s="4">
        <v>2</v>
      </c>
      <c r="AU3368" s="4">
        <v>0</v>
      </c>
      <c r="AV3368" s="4">
        <v>4</v>
      </c>
      <c r="AW3368">
        <v>1.8135593220338999</v>
      </c>
      <c r="AX3368" s="4">
        <f t="shared" si="52"/>
        <v>60.102803738317704</v>
      </c>
      <c r="AY3368" s="4">
        <v>3</v>
      </c>
      <c r="AZ3368" s="4">
        <v>6.3333333333333304</v>
      </c>
    </row>
    <row r="3369" spans="1:52" x14ac:dyDescent="0.25">
      <c r="A3369" s="4">
        <v>2017</v>
      </c>
      <c r="B3369" s="4" t="s">
        <v>533</v>
      </c>
      <c r="C3369" t="s">
        <v>194</v>
      </c>
      <c r="D3369" t="s">
        <v>314</v>
      </c>
      <c r="E3369" t="s">
        <v>819</v>
      </c>
      <c r="F3369" s="4">
        <v>81</v>
      </c>
      <c r="G3369">
        <v>18</v>
      </c>
      <c r="H3369">
        <v>2.5</v>
      </c>
      <c r="I3369">
        <v>81</v>
      </c>
      <c r="J3369">
        <v>3.3456790123456801</v>
      </c>
      <c r="K3369">
        <v>2</v>
      </c>
      <c r="L3369">
        <v>2.4691358024691398E-2</v>
      </c>
      <c r="M3369">
        <v>26</v>
      </c>
      <c r="N3369">
        <v>2486.8734177215201</v>
      </c>
      <c r="O3369">
        <v>0.32098765432098803</v>
      </c>
      <c r="P3369">
        <v>52</v>
      </c>
      <c r="Q3369">
        <v>51.730769230769198</v>
      </c>
      <c r="R3369">
        <v>32</v>
      </c>
      <c r="S3369">
        <v>75.4375</v>
      </c>
      <c r="T3369">
        <v>34</v>
      </c>
      <c r="U3369">
        <v>139.38235294117601</v>
      </c>
      <c r="V3369">
        <v>31</v>
      </c>
      <c r="W3369">
        <v>23.4838709677419</v>
      </c>
      <c r="X3369">
        <v>46</v>
      </c>
      <c r="Y3369">
        <v>147.5</v>
      </c>
      <c r="Z3369">
        <v>34</v>
      </c>
      <c r="AA3369">
        <v>315.48484848484799</v>
      </c>
      <c r="AB3369">
        <v>47</v>
      </c>
      <c r="AC3369">
        <v>191.29787234042601</v>
      </c>
      <c r="AD3369">
        <v>0.58024691358024705</v>
      </c>
      <c r="AE3369">
        <v>3</v>
      </c>
      <c r="AF3369">
        <v>120.333333333333</v>
      </c>
      <c r="AG3369">
        <v>3.7037037037037E-2</v>
      </c>
      <c r="AH3369" s="4">
        <v>27</v>
      </c>
      <c r="AI3369">
        <v>0.81818181818181801</v>
      </c>
      <c r="AJ3369" s="4">
        <v>5</v>
      </c>
      <c r="AK3369">
        <v>0.15151515151515199</v>
      </c>
      <c r="AL3369" s="4">
        <v>24</v>
      </c>
      <c r="AM3369">
        <v>0.51063829787234005</v>
      </c>
      <c r="AN3369" s="4">
        <v>6</v>
      </c>
      <c r="AO3369">
        <v>0.12765957446808501</v>
      </c>
      <c r="AP3369" s="4">
        <v>0</v>
      </c>
      <c r="AQ3369">
        <v>0</v>
      </c>
      <c r="AR3369" s="4">
        <v>0</v>
      </c>
      <c r="AS3369">
        <v>0</v>
      </c>
      <c r="AT3369" s="4">
        <v>0</v>
      </c>
      <c r="AU3369" s="4">
        <v>0</v>
      </c>
      <c r="AV3369" s="4">
        <v>0</v>
      </c>
      <c r="AW3369">
        <v>1.5576923076923099</v>
      </c>
      <c r="AX3369" s="4">
        <f t="shared" si="52"/>
        <v>51.999999999999922</v>
      </c>
      <c r="AY3369" s="4">
        <v>34</v>
      </c>
      <c r="AZ3369" s="4">
        <v>2.0588235294117601</v>
      </c>
    </row>
    <row r="3370" spans="1:52" x14ac:dyDescent="0.25">
      <c r="A3370" s="4">
        <v>2017</v>
      </c>
      <c r="B3370" s="4" t="s">
        <v>533</v>
      </c>
      <c r="C3370" t="s">
        <v>194</v>
      </c>
      <c r="D3370" t="s">
        <v>347</v>
      </c>
      <c r="E3370" t="s">
        <v>847</v>
      </c>
      <c r="F3370" s="4">
        <v>9</v>
      </c>
      <c r="G3370">
        <v>0</v>
      </c>
      <c r="H3370">
        <v>0</v>
      </c>
      <c r="I3370">
        <v>9</v>
      </c>
      <c r="J3370">
        <v>1.3333333333333299</v>
      </c>
      <c r="K3370">
        <v>0</v>
      </c>
      <c r="L3370">
        <v>0</v>
      </c>
      <c r="M3370">
        <v>3</v>
      </c>
      <c r="N3370">
        <v>1048.6666666666699</v>
      </c>
      <c r="O3370">
        <v>0.33333333333333298</v>
      </c>
      <c r="P3370">
        <v>3</v>
      </c>
      <c r="Q3370">
        <v>19.3333333333333</v>
      </c>
      <c r="R3370">
        <v>1</v>
      </c>
      <c r="S3370">
        <v>15</v>
      </c>
      <c r="T3370">
        <v>1</v>
      </c>
      <c r="U3370">
        <v>296</v>
      </c>
      <c r="V3370">
        <v>1</v>
      </c>
      <c r="W3370">
        <v>7</v>
      </c>
      <c r="X3370">
        <v>8</v>
      </c>
      <c r="Y3370">
        <v>160</v>
      </c>
      <c r="Z3370">
        <v>1</v>
      </c>
      <c r="AA3370">
        <v>1324</v>
      </c>
      <c r="AB3370">
        <v>8</v>
      </c>
      <c r="AC3370">
        <v>206.625</v>
      </c>
      <c r="AD3370">
        <v>0.88888888888888895</v>
      </c>
      <c r="AE3370">
        <v>0</v>
      </c>
      <c r="AF3370">
        <v>0</v>
      </c>
      <c r="AG3370">
        <v>0</v>
      </c>
      <c r="AH3370" s="4">
        <v>1</v>
      </c>
      <c r="AI3370">
        <v>1</v>
      </c>
      <c r="AJ3370" s="4">
        <v>0</v>
      </c>
      <c r="AK3370">
        <v>0</v>
      </c>
      <c r="AL3370" s="4">
        <v>5</v>
      </c>
      <c r="AM3370">
        <v>0.625</v>
      </c>
      <c r="AN3370" s="4">
        <v>0</v>
      </c>
      <c r="AO3370">
        <v>0</v>
      </c>
      <c r="AP3370" s="4">
        <v>0</v>
      </c>
      <c r="AQ3370">
        <v>0</v>
      </c>
      <c r="AR3370" s="4">
        <v>0</v>
      </c>
      <c r="AS3370">
        <v>0</v>
      </c>
      <c r="AT3370" s="4">
        <v>0</v>
      </c>
      <c r="AU3370" s="4">
        <v>0</v>
      </c>
      <c r="AV3370" s="4">
        <v>1</v>
      </c>
      <c r="AW3370">
        <v>1.5</v>
      </c>
      <c r="AX3370" s="4">
        <f t="shared" si="52"/>
        <v>6</v>
      </c>
      <c r="AY3370" s="4">
        <v>1</v>
      </c>
      <c r="AZ3370" s="4">
        <v>0</v>
      </c>
    </row>
    <row r="3371" spans="1:52" x14ac:dyDescent="0.25">
      <c r="A3371" s="4">
        <v>2017</v>
      </c>
      <c r="B3371" s="4" t="s">
        <v>533</v>
      </c>
      <c r="C3371" t="s">
        <v>194</v>
      </c>
      <c r="D3371" t="s">
        <v>374</v>
      </c>
      <c r="E3371" t="s">
        <v>873</v>
      </c>
      <c r="F3371" s="4">
        <v>140</v>
      </c>
      <c r="G3371">
        <v>10</v>
      </c>
      <c r="H3371">
        <v>1.3</v>
      </c>
      <c r="I3371">
        <v>137</v>
      </c>
      <c r="J3371">
        <v>5.9124087591240899</v>
      </c>
      <c r="K3371">
        <v>10</v>
      </c>
      <c r="L3371">
        <v>7.2992700729927001E-2</v>
      </c>
      <c r="M3371">
        <v>4</v>
      </c>
      <c r="N3371">
        <v>-22.867647058823501</v>
      </c>
      <c r="O3371">
        <v>2.8571428571428598E-2</v>
      </c>
      <c r="P3371">
        <v>121</v>
      </c>
      <c r="Q3371">
        <v>16.735537190082599</v>
      </c>
      <c r="R3371">
        <v>64</v>
      </c>
      <c r="S3371">
        <v>24.234375</v>
      </c>
      <c r="T3371">
        <v>11</v>
      </c>
      <c r="U3371">
        <v>128.09090909090901</v>
      </c>
      <c r="V3371">
        <v>11</v>
      </c>
      <c r="W3371">
        <v>25.272727272727298</v>
      </c>
      <c r="X3371">
        <v>118</v>
      </c>
      <c r="Y3371">
        <v>63.618644067796602</v>
      </c>
      <c r="Z3371">
        <v>12</v>
      </c>
      <c r="AA3371">
        <v>354.54545454545502</v>
      </c>
      <c r="AB3371">
        <v>125</v>
      </c>
      <c r="AC3371">
        <v>89.816000000000003</v>
      </c>
      <c r="AD3371">
        <v>0.89285714285714302</v>
      </c>
      <c r="AE3371">
        <v>63</v>
      </c>
      <c r="AF3371">
        <v>59.428571428571402</v>
      </c>
      <c r="AG3371">
        <v>0.45</v>
      </c>
      <c r="AH3371" s="4">
        <v>8</v>
      </c>
      <c r="AI3371">
        <v>0.72727272727272696</v>
      </c>
      <c r="AJ3371" s="4">
        <v>3</v>
      </c>
      <c r="AK3371">
        <v>0.27272727272727298</v>
      </c>
      <c r="AL3371" s="4">
        <v>12</v>
      </c>
      <c r="AM3371">
        <v>9.6000000000000002E-2</v>
      </c>
      <c r="AN3371" s="4">
        <v>1</v>
      </c>
      <c r="AO3371">
        <v>8.0000000000000002E-3</v>
      </c>
      <c r="AP3371" s="4">
        <v>2</v>
      </c>
      <c r="AQ3371">
        <v>1.4285714285714299E-2</v>
      </c>
      <c r="AR3371" s="4">
        <v>0</v>
      </c>
      <c r="AS3371">
        <v>0</v>
      </c>
      <c r="AT3371" s="4">
        <v>3</v>
      </c>
      <c r="AU3371" s="4">
        <v>0</v>
      </c>
      <c r="AV3371" s="4">
        <v>7</v>
      </c>
      <c r="AW3371">
        <v>1.7124999999999999</v>
      </c>
      <c r="AX3371" s="4">
        <f t="shared" si="52"/>
        <v>81.751824817518255</v>
      </c>
      <c r="AY3371" s="4">
        <v>10</v>
      </c>
      <c r="AZ3371" s="4">
        <v>0.8</v>
      </c>
    </row>
    <row r="3372" spans="1:52" x14ac:dyDescent="0.25">
      <c r="A3372" s="4">
        <v>2017</v>
      </c>
      <c r="B3372" s="4" t="s">
        <v>533</v>
      </c>
      <c r="C3372" t="s">
        <v>194</v>
      </c>
      <c r="D3372" t="s">
        <v>400</v>
      </c>
      <c r="E3372" t="s">
        <v>897</v>
      </c>
      <c r="F3372" s="4">
        <v>77</v>
      </c>
      <c r="G3372">
        <v>1</v>
      </c>
      <c r="H3372">
        <v>6</v>
      </c>
      <c r="I3372">
        <v>75</v>
      </c>
      <c r="J3372">
        <v>5.4266666666666703</v>
      </c>
      <c r="K3372">
        <v>7</v>
      </c>
      <c r="L3372">
        <v>9.3333333333333296E-2</v>
      </c>
      <c r="M3372">
        <v>5</v>
      </c>
      <c r="N3372">
        <v>242.5</v>
      </c>
      <c r="O3372">
        <v>6.4935064935064901E-2</v>
      </c>
      <c r="P3372">
        <v>56</v>
      </c>
      <c r="Q3372">
        <v>14.1071428571429</v>
      </c>
      <c r="R3372">
        <v>24</v>
      </c>
      <c r="S3372">
        <v>37.3333333333333</v>
      </c>
      <c r="T3372">
        <v>0</v>
      </c>
      <c r="U3372">
        <v>0</v>
      </c>
      <c r="V3372">
        <v>0</v>
      </c>
      <c r="W3372">
        <v>0</v>
      </c>
      <c r="X3372">
        <v>61</v>
      </c>
      <c r="Y3372">
        <v>46.131147540983598</v>
      </c>
      <c r="Z3372">
        <v>0</v>
      </c>
      <c r="AA3372">
        <v>0</v>
      </c>
      <c r="AB3372">
        <v>75</v>
      </c>
      <c r="AC3372">
        <v>59.84</v>
      </c>
      <c r="AD3372">
        <v>0.97402597402597402</v>
      </c>
      <c r="AE3372">
        <v>41</v>
      </c>
      <c r="AF3372">
        <v>51.609756097560997</v>
      </c>
      <c r="AG3372">
        <v>0.53246753246753198</v>
      </c>
      <c r="AH3372" s="4">
        <v>0</v>
      </c>
      <c r="AI3372">
        <v>0</v>
      </c>
      <c r="AJ3372" s="4">
        <v>0</v>
      </c>
      <c r="AK3372">
        <v>0</v>
      </c>
      <c r="AL3372" s="4">
        <v>7</v>
      </c>
      <c r="AM3372">
        <v>9.3333333333333296E-2</v>
      </c>
      <c r="AN3372" s="4">
        <v>3</v>
      </c>
      <c r="AO3372">
        <v>0.04</v>
      </c>
      <c r="AP3372" s="4">
        <v>2</v>
      </c>
      <c r="AQ3372">
        <v>2.5974025974026E-2</v>
      </c>
      <c r="AR3372" s="4">
        <v>0</v>
      </c>
      <c r="AS3372">
        <v>0</v>
      </c>
      <c r="AT3372" s="4">
        <v>2</v>
      </c>
      <c r="AU3372" s="4">
        <v>0</v>
      </c>
      <c r="AV3372" s="4">
        <v>2</v>
      </c>
      <c r="AW3372">
        <v>1.875</v>
      </c>
      <c r="AX3372" s="4">
        <f t="shared" si="52"/>
        <v>41.06666666666667</v>
      </c>
      <c r="AY3372" s="4">
        <v>0</v>
      </c>
      <c r="AZ3372" s="4">
        <v>0</v>
      </c>
    </row>
    <row r="3373" spans="1:52" x14ac:dyDescent="0.25">
      <c r="A3373" s="4">
        <v>2017</v>
      </c>
      <c r="B3373" s="4" t="s">
        <v>533</v>
      </c>
      <c r="C3373" t="s">
        <v>194</v>
      </c>
      <c r="D3373" t="s">
        <v>454</v>
      </c>
      <c r="E3373" t="s">
        <v>951</v>
      </c>
      <c r="F3373" s="4">
        <v>139</v>
      </c>
      <c r="G3373">
        <v>20</v>
      </c>
      <c r="H3373">
        <v>4.9000000000000004</v>
      </c>
      <c r="I3373">
        <v>139</v>
      </c>
      <c r="J3373">
        <v>3.8201438848920901</v>
      </c>
      <c r="K3373">
        <v>4</v>
      </c>
      <c r="L3373">
        <v>2.8776978417266199E-2</v>
      </c>
      <c r="M3373">
        <v>54</v>
      </c>
      <c r="N3373">
        <v>1604.1654676259</v>
      </c>
      <c r="O3373">
        <v>0.388489208633094</v>
      </c>
      <c r="P3373">
        <v>134</v>
      </c>
      <c r="Q3373">
        <v>14.5373134328358</v>
      </c>
      <c r="R3373">
        <v>55</v>
      </c>
      <c r="S3373">
        <v>118.254545454545</v>
      </c>
      <c r="T3373">
        <v>64</v>
      </c>
      <c r="U3373">
        <v>194.234375</v>
      </c>
      <c r="V3373">
        <v>62</v>
      </c>
      <c r="W3373">
        <v>28.5</v>
      </c>
      <c r="X3373">
        <v>65</v>
      </c>
      <c r="Y3373">
        <v>228.58461538461501</v>
      </c>
      <c r="Z3373">
        <v>67</v>
      </c>
      <c r="AA3373">
        <v>436.44776119403002</v>
      </c>
      <c r="AB3373">
        <v>72</v>
      </c>
      <c r="AC3373">
        <v>278.26388888888903</v>
      </c>
      <c r="AD3373">
        <v>0.51798561151079103</v>
      </c>
      <c r="AE3373">
        <v>1</v>
      </c>
      <c r="AF3373">
        <v>47</v>
      </c>
      <c r="AG3373">
        <v>7.1942446043165497E-3</v>
      </c>
      <c r="AH3373" s="4">
        <v>38</v>
      </c>
      <c r="AI3373">
        <v>0.56716417910447803</v>
      </c>
      <c r="AJ3373" s="4">
        <v>11</v>
      </c>
      <c r="AK3373">
        <v>0.164179104477612</v>
      </c>
      <c r="AL3373" s="4">
        <v>34</v>
      </c>
      <c r="AM3373">
        <v>0.47222222222222199</v>
      </c>
      <c r="AN3373" s="4">
        <v>7</v>
      </c>
      <c r="AO3373">
        <v>9.7222222222222196E-2</v>
      </c>
      <c r="AP3373" s="4">
        <v>1</v>
      </c>
      <c r="AQ3373">
        <v>7.1942446043165497E-3</v>
      </c>
      <c r="AR3373" s="4">
        <v>0</v>
      </c>
      <c r="AS3373">
        <v>0</v>
      </c>
      <c r="AT3373" s="4">
        <v>0</v>
      </c>
      <c r="AU3373" s="4">
        <v>0</v>
      </c>
      <c r="AV3373" s="4">
        <v>0</v>
      </c>
      <c r="AW3373">
        <v>1.3495145631068</v>
      </c>
      <c r="AX3373" s="4">
        <f t="shared" si="52"/>
        <v>102.9999999999997</v>
      </c>
      <c r="AY3373" s="4">
        <v>66</v>
      </c>
      <c r="AZ3373" s="4">
        <v>6</v>
      </c>
    </row>
    <row r="3374" spans="1:52" x14ac:dyDescent="0.25">
      <c r="A3374" s="4">
        <v>2017</v>
      </c>
      <c r="B3374" s="4" t="s">
        <v>533</v>
      </c>
      <c r="C3374" t="s">
        <v>194</v>
      </c>
      <c r="D3374" t="s">
        <v>455</v>
      </c>
      <c r="E3374" t="s">
        <v>952</v>
      </c>
      <c r="F3374" s="4">
        <v>33</v>
      </c>
      <c r="G3374">
        <v>6</v>
      </c>
      <c r="H3374">
        <v>3.5</v>
      </c>
      <c r="I3374">
        <v>33</v>
      </c>
      <c r="J3374">
        <v>3.7272727272727302</v>
      </c>
      <c r="K3374">
        <v>0</v>
      </c>
      <c r="L3374">
        <v>0</v>
      </c>
      <c r="M3374">
        <v>9</v>
      </c>
      <c r="N3374">
        <v>1554.8064516129</v>
      </c>
      <c r="O3374">
        <v>0.27272727272727298</v>
      </c>
      <c r="P3374">
        <v>32</v>
      </c>
      <c r="Q3374">
        <v>18.03125</v>
      </c>
      <c r="R3374">
        <v>17</v>
      </c>
      <c r="S3374">
        <v>107.058823529412</v>
      </c>
      <c r="T3374">
        <v>12</v>
      </c>
      <c r="U3374">
        <v>168.916666666667</v>
      </c>
      <c r="V3374">
        <v>7</v>
      </c>
      <c r="W3374">
        <v>47</v>
      </c>
      <c r="X3374">
        <v>17</v>
      </c>
      <c r="Y3374">
        <v>148.23529411764699</v>
      </c>
      <c r="Z3374">
        <v>14</v>
      </c>
      <c r="AA3374">
        <v>576.642857142857</v>
      </c>
      <c r="AB3374">
        <v>19</v>
      </c>
      <c r="AC3374">
        <v>224.52631578947401</v>
      </c>
      <c r="AD3374">
        <v>0.57575757575757602</v>
      </c>
      <c r="AE3374">
        <v>1</v>
      </c>
      <c r="AF3374">
        <v>196</v>
      </c>
      <c r="AG3374">
        <v>3.03030303030303E-2</v>
      </c>
      <c r="AH3374" s="4">
        <v>9</v>
      </c>
      <c r="AI3374">
        <v>0.64285714285714302</v>
      </c>
      <c r="AJ3374" s="4">
        <v>4</v>
      </c>
      <c r="AK3374">
        <v>0.28571428571428598</v>
      </c>
      <c r="AL3374" s="4">
        <v>8</v>
      </c>
      <c r="AM3374">
        <v>0.42105263157894701</v>
      </c>
      <c r="AN3374" s="4">
        <v>3</v>
      </c>
      <c r="AO3374">
        <v>0.157894736842105</v>
      </c>
      <c r="AP3374" s="4">
        <v>0</v>
      </c>
      <c r="AQ3374">
        <v>0</v>
      </c>
      <c r="AR3374" s="4">
        <v>0</v>
      </c>
      <c r="AS3374">
        <v>0</v>
      </c>
      <c r="AT3374" s="4">
        <v>0</v>
      </c>
      <c r="AU3374" s="4">
        <v>0</v>
      </c>
      <c r="AV3374" s="4">
        <v>1</v>
      </c>
      <c r="AW3374">
        <v>1.4347826086956501</v>
      </c>
      <c r="AX3374" s="4">
        <f t="shared" si="52"/>
        <v>23.000000000000032</v>
      </c>
      <c r="AY3374" s="4">
        <v>11</v>
      </c>
      <c r="AZ3374" s="4">
        <v>4.4545454545454497</v>
      </c>
    </row>
    <row r="3375" spans="1:52" x14ac:dyDescent="0.25">
      <c r="A3375" s="4">
        <v>2017</v>
      </c>
      <c r="B3375" s="4" t="s">
        <v>533</v>
      </c>
      <c r="C3375" t="s">
        <v>194</v>
      </c>
      <c r="D3375" t="s">
        <v>456</v>
      </c>
      <c r="E3375" t="s">
        <v>953</v>
      </c>
      <c r="F3375" s="4">
        <v>73</v>
      </c>
      <c r="G3375">
        <v>32</v>
      </c>
      <c r="H3375">
        <v>4.28125</v>
      </c>
      <c r="I3375">
        <v>73</v>
      </c>
      <c r="J3375">
        <v>5.4109589041095898</v>
      </c>
      <c r="K3375">
        <v>0</v>
      </c>
      <c r="L3375">
        <v>0</v>
      </c>
      <c r="M3375">
        <v>28</v>
      </c>
      <c r="N3375">
        <v>2571.3698630137001</v>
      </c>
      <c r="O3375">
        <v>0.38356164383561597</v>
      </c>
      <c r="P3375">
        <v>73</v>
      </c>
      <c r="Q3375">
        <v>19.4657534246575</v>
      </c>
      <c r="R3375">
        <v>34</v>
      </c>
      <c r="S3375">
        <v>106.735294117647</v>
      </c>
      <c r="T3375">
        <v>46</v>
      </c>
      <c r="U3375">
        <v>169.78260869565199</v>
      </c>
      <c r="V3375">
        <v>32</v>
      </c>
      <c r="W3375">
        <v>55.0625</v>
      </c>
      <c r="X3375">
        <v>26</v>
      </c>
      <c r="Y3375">
        <v>164.11538461538501</v>
      </c>
      <c r="Z3375">
        <v>47</v>
      </c>
      <c r="AA3375">
        <v>395.29787234042601</v>
      </c>
      <c r="AB3375">
        <v>26</v>
      </c>
      <c r="AC3375">
        <v>219.57692307692301</v>
      </c>
      <c r="AD3375">
        <v>0.35616438356164398</v>
      </c>
      <c r="AE3375">
        <v>0</v>
      </c>
      <c r="AF3375">
        <v>0</v>
      </c>
      <c r="AG3375">
        <v>0</v>
      </c>
      <c r="AH3375" s="4">
        <v>31</v>
      </c>
      <c r="AI3375">
        <v>0.659574468085106</v>
      </c>
      <c r="AJ3375" s="4">
        <v>8</v>
      </c>
      <c r="AK3375">
        <v>0.170212765957447</v>
      </c>
      <c r="AL3375" s="4">
        <v>14</v>
      </c>
      <c r="AM3375">
        <v>0.53846153846153799</v>
      </c>
      <c r="AN3375" s="4">
        <v>0</v>
      </c>
      <c r="AO3375">
        <v>0</v>
      </c>
      <c r="AP3375" s="4">
        <v>0</v>
      </c>
      <c r="AQ3375">
        <v>0</v>
      </c>
      <c r="AR3375" s="4">
        <v>0</v>
      </c>
      <c r="AS3375">
        <v>0</v>
      </c>
      <c r="AT3375" s="4">
        <v>0</v>
      </c>
      <c r="AU3375" s="4">
        <v>0</v>
      </c>
      <c r="AV3375" s="4">
        <v>1</v>
      </c>
      <c r="AW3375">
        <v>1.10606060606061</v>
      </c>
      <c r="AX3375" s="4">
        <f t="shared" si="52"/>
        <v>65.999999999999773</v>
      </c>
      <c r="AY3375" s="4">
        <v>47</v>
      </c>
      <c r="AZ3375" s="4">
        <v>8.68085106382979</v>
      </c>
    </row>
    <row r="3376" spans="1:52" x14ac:dyDescent="0.25">
      <c r="A3376" s="4">
        <v>2017</v>
      </c>
      <c r="B3376" s="4" t="s">
        <v>533</v>
      </c>
      <c r="C3376" t="s">
        <v>194</v>
      </c>
      <c r="D3376" t="s">
        <v>460</v>
      </c>
      <c r="E3376" t="s">
        <v>957</v>
      </c>
      <c r="F3376" s="4">
        <v>32</v>
      </c>
      <c r="G3376">
        <v>5</v>
      </c>
      <c r="H3376">
        <v>5.8</v>
      </c>
      <c r="I3376">
        <v>32</v>
      </c>
      <c r="J3376">
        <v>4.84375</v>
      </c>
      <c r="K3376">
        <v>0</v>
      </c>
      <c r="L3376">
        <v>0</v>
      </c>
      <c r="M3376">
        <v>12</v>
      </c>
      <c r="N3376">
        <v>1870.8275862068999</v>
      </c>
      <c r="O3376">
        <v>0.375</v>
      </c>
      <c r="P3376">
        <v>32</v>
      </c>
      <c r="Q3376">
        <v>19.3125</v>
      </c>
      <c r="R3376">
        <v>8</v>
      </c>
      <c r="S3376">
        <v>140.75</v>
      </c>
      <c r="T3376">
        <v>18</v>
      </c>
      <c r="U3376">
        <v>171</v>
      </c>
      <c r="V3376">
        <v>11</v>
      </c>
      <c r="W3376">
        <v>34.363636363636402</v>
      </c>
      <c r="X3376">
        <v>13</v>
      </c>
      <c r="Y3376">
        <v>176.230769230769</v>
      </c>
      <c r="Z3376">
        <v>18</v>
      </c>
      <c r="AA3376">
        <v>445.722222222222</v>
      </c>
      <c r="AB3376">
        <v>14</v>
      </c>
      <c r="AC3376">
        <v>233.42857142857099</v>
      </c>
      <c r="AD3376">
        <v>0.4375</v>
      </c>
      <c r="AE3376">
        <v>0</v>
      </c>
      <c r="AF3376">
        <v>0</v>
      </c>
      <c r="AG3376">
        <v>0</v>
      </c>
      <c r="AH3376" s="4">
        <v>8</v>
      </c>
      <c r="AI3376">
        <v>0.44444444444444398</v>
      </c>
      <c r="AJ3376" s="4">
        <v>4</v>
      </c>
      <c r="AK3376">
        <v>0.22222222222222199</v>
      </c>
      <c r="AL3376" s="4">
        <v>7</v>
      </c>
      <c r="AM3376">
        <v>0.5</v>
      </c>
      <c r="AN3376" s="4">
        <v>0</v>
      </c>
      <c r="AO3376">
        <v>0</v>
      </c>
      <c r="AP3376" s="4">
        <v>0</v>
      </c>
      <c r="AQ3376">
        <v>0</v>
      </c>
      <c r="AR3376" s="4">
        <v>0</v>
      </c>
      <c r="AS3376">
        <v>0</v>
      </c>
      <c r="AT3376" s="4">
        <v>0</v>
      </c>
      <c r="AU3376" s="4">
        <v>0</v>
      </c>
      <c r="AV3376" s="4">
        <v>0</v>
      </c>
      <c r="AW3376">
        <v>1.1034482758620701</v>
      </c>
      <c r="AX3376" s="4">
        <f t="shared" si="52"/>
        <v>28.999999999999972</v>
      </c>
      <c r="AY3376" s="4">
        <v>13</v>
      </c>
      <c r="AZ3376" s="4">
        <v>3.6923076923076898</v>
      </c>
    </row>
    <row r="3377" spans="1:52" x14ac:dyDescent="0.25">
      <c r="A3377" s="4">
        <v>2017</v>
      </c>
      <c r="B3377" s="4" t="s">
        <v>533</v>
      </c>
      <c r="C3377" t="s">
        <v>194</v>
      </c>
      <c r="D3377" t="s">
        <v>462</v>
      </c>
      <c r="E3377" t="s">
        <v>915</v>
      </c>
      <c r="F3377" s="4">
        <v>46</v>
      </c>
      <c r="G3377">
        <v>5</v>
      </c>
      <c r="H3377">
        <v>2.2000000000000002</v>
      </c>
      <c r="I3377">
        <v>44</v>
      </c>
      <c r="J3377">
        <v>16.068181818181799</v>
      </c>
      <c r="K3377">
        <v>2</v>
      </c>
      <c r="L3377">
        <v>4.5454545454545497E-2</v>
      </c>
      <c r="M3377">
        <v>3</v>
      </c>
      <c r="N3377">
        <v>833.6</v>
      </c>
      <c r="O3377">
        <v>6.5217391304347797E-2</v>
      </c>
      <c r="P3377">
        <v>25</v>
      </c>
      <c r="Q3377">
        <v>32.32</v>
      </c>
      <c r="R3377">
        <v>5</v>
      </c>
      <c r="S3377">
        <v>249.8</v>
      </c>
      <c r="T3377">
        <v>4</v>
      </c>
      <c r="U3377">
        <v>247.25</v>
      </c>
      <c r="V3377">
        <v>4</v>
      </c>
      <c r="W3377">
        <v>20.75</v>
      </c>
      <c r="X3377">
        <v>40</v>
      </c>
      <c r="Y3377">
        <v>93.174999999999997</v>
      </c>
      <c r="Z3377">
        <v>4</v>
      </c>
      <c r="AA3377">
        <v>398.75</v>
      </c>
      <c r="AB3377">
        <v>41</v>
      </c>
      <c r="AC3377">
        <v>114.146341463415</v>
      </c>
      <c r="AD3377">
        <v>0.89130434782608703</v>
      </c>
      <c r="AE3377">
        <v>22</v>
      </c>
      <c r="AF3377">
        <v>59.954545454545503</v>
      </c>
      <c r="AG3377">
        <v>0.47826086956521702</v>
      </c>
      <c r="AH3377" s="4">
        <v>2</v>
      </c>
      <c r="AI3377">
        <v>0.5</v>
      </c>
      <c r="AJ3377" s="4">
        <v>2</v>
      </c>
      <c r="AK3377">
        <v>0.5</v>
      </c>
      <c r="AL3377" s="4">
        <v>2</v>
      </c>
      <c r="AM3377">
        <v>4.8780487804878002E-2</v>
      </c>
      <c r="AN3377" s="4">
        <v>2</v>
      </c>
      <c r="AO3377">
        <v>4.8780487804878002E-2</v>
      </c>
      <c r="AP3377" s="4">
        <v>0</v>
      </c>
      <c r="AQ3377">
        <v>0</v>
      </c>
      <c r="AR3377" s="4">
        <v>0</v>
      </c>
      <c r="AS3377">
        <v>0</v>
      </c>
      <c r="AT3377" s="4">
        <v>1</v>
      </c>
      <c r="AU3377" s="4">
        <v>0</v>
      </c>
      <c r="AV3377" s="4">
        <v>3</v>
      </c>
      <c r="AW3377">
        <v>1.9565217391304299</v>
      </c>
      <c r="AX3377" s="4">
        <f t="shared" si="52"/>
        <v>23.51111111111117</v>
      </c>
      <c r="AY3377" s="4">
        <v>2</v>
      </c>
      <c r="AZ3377" s="4">
        <v>0</v>
      </c>
    </row>
    <row r="3378" spans="1:52" x14ac:dyDescent="0.25">
      <c r="A3378" s="4">
        <v>2017</v>
      </c>
      <c r="B3378" s="4" t="s">
        <v>533</v>
      </c>
      <c r="C3378" t="s">
        <v>194</v>
      </c>
      <c r="D3378" t="s">
        <v>501</v>
      </c>
      <c r="E3378" t="s">
        <v>997</v>
      </c>
      <c r="F3378" s="4">
        <v>1</v>
      </c>
      <c r="G3378">
        <v>0</v>
      </c>
      <c r="H3378">
        <v>0</v>
      </c>
      <c r="I3378">
        <v>1</v>
      </c>
      <c r="J3378">
        <v>0</v>
      </c>
      <c r="K3378">
        <v>0</v>
      </c>
      <c r="L3378">
        <v>0</v>
      </c>
      <c r="M3378">
        <v>0</v>
      </c>
      <c r="N3378">
        <v>408</v>
      </c>
      <c r="O3378">
        <v>0</v>
      </c>
      <c r="P3378">
        <v>1</v>
      </c>
      <c r="Q3378">
        <v>17</v>
      </c>
      <c r="R3378">
        <v>1</v>
      </c>
      <c r="S3378">
        <v>601</v>
      </c>
      <c r="T3378">
        <v>1</v>
      </c>
      <c r="U3378">
        <v>187</v>
      </c>
      <c r="V3378">
        <v>1</v>
      </c>
      <c r="W3378">
        <v>185</v>
      </c>
      <c r="X3378">
        <v>0</v>
      </c>
      <c r="Y3378">
        <v>0</v>
      </c>
      <c r="Z3378">
        <v>1</v>
      </c>
      <c r="AA3378">
        <v>903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 s="4">
        <v>1</v>
      </c>
      <c r="AI3378">
        <v>1</v>
      </c>
      <c r="AJ3378" s="4">
        <v>0</v>
      </c>
      <c r="AK3378">
        <v>0</v>
      </c>
      <c r="AL3378" s="4">
        <v>0</v>
      </c>
      <c r="AM3378">
        <v>0</v>
      </c>
      <c r="AN3378" s="4">
        <v>0</v>
      </c>
      <c r="AO3378">
        <v>0</v>
      </c>
      <c r="AP3378" s="4">
        <v>0</v>
      </c>
      <c r="AQ3378">
        <v>0</v>
      </c>
      <c r="AR3378" s="4">
        <v>0</v>
      </c>
      <c r="AS3378">
        <v>0</v>
      </c>
      <c r="AT3378" s="4">
        <v>0</v>
      </c>
      <c r="AU3378" s="4">
        <v>0</v>
      </c>
      <c r="AV3378" s="4">
        <v>0</v>
      </c>
      <c r="AW3378">
        <v>1</v>
      </c>
      <c r="AX3378" s="4">
        <f t="shared" si="52"/>
        <v>1</v>
      </c>
      <c r="AY3378" s="4">
        <v>1</v>
      </c>
      <c r="AZ3378" s="4">
        <v>0</v>
      </c>
    </row>
    <row r="3379" spans="1:52" x14ac:dyDescent="0.25">
      <c r="A3379" s="4">
        <v>2017</v>
      </c>
      <c r="B3379" s="4" t="s">
        <v>533</v>
      </c>
      <c r="C3379" t="s">
        <v>194</v>
      </c>
      <c r="D3379" t="s">
        <v>526</v>
      </c>
      <c r="E3379" t="s">
        <v>1018</v>
      </c>
      <c r="F3379" s="4">
        <v>79</v>
      </c>
      <c r="G3379">
        <v>15</v>
      </c>
      <c r="H3379">
        <v>2.3333333333333299</v>
      </c>
      <c r="I3379">
        <v>79</v>
      </c>
      <c r="J3379">
        <v>3.21518987341772</v>
      </c>
      <c r="K3379">
        <v>2</v>
      </c>
      <c r="L3379">
        <v>2.53164556962025E-2</v>
      </c>
      <c r="M3379">
        <v>10</v>
      </c>
      <c r="N3379">
        <v>772.05128205128199</v>
      </c>
      <c r="O3379">
        <v>0.126582278481013</v>
      </c>
      <c r="P3379">
        <v>78</v>
      </c>
      <c r="Q3379">
        <v>19.256410256410302</v>
      </c>
      <c r="R3379">
        <v>35</v>
      </c>
      <c r="S3379">
        <v>92.285714285714306</v>
      </c>
      <c r="T3379">
        <v>25</v>
      </c>
      <c r="U3379">
        <v>161.63999999999999</v>
      </c>
      <c r="V3379">
        <v>21</v>
      </c>
      <c r="W3379">
        <v>18.285714285714299</v>
      </c>
      <c r="X3379">
        <v>49</v>
      </c>
      <c r="Y3379">
        <v>206.97959183673501</v>
      </c>
      <c r="Z3379">
        <v>26</v>
      </c>
      <c r="AA3379">
        <v>362.6</v>
      </c>
      <c r="AB3379">
        <v>53</v>
      </c>
      <c r="AC3379">
        <v>268.32075471698101</v>
      </c>
      <c r="AD3379">
        <v>0.670886075949367</v>
      </c>
      <c r="AE3379">
        <v>3</v>
      </c>
      <c r="AF3379">
        <v>123.333333333333</v>
      </c>
      <c r="AG3379">
        <v>3.7974683544303799E-2</v>
      </c>
      <c r="AH3379" s="4">
        <v>17</v>
      </c>
      <c r="AI3379">
        <v>0.68</v>
      </c>
      <c r="AJ3379" s="4">
        <v>6</v>
      </c>
      <c r="AK3379">
        <v>0.24</v>
      </c>
      <c r="AL3379" s="4">
        <v>30</v>
      </c>
      <c r="AM3379">
        <v>0.56603773584905703</v>
      </c>
      <c r="AN3379" s="4">
        <v>8</v>
      </c>
      <c r="AO3379">
        <v>0.15094339622641501</v>
      </c>
      <c r="AP3379" s="4">
        <v>1</v>
      </c>
      <c r="AQ3379">
        <v>1.26582278481013E-2</v>
      </c>
      <c r="AR3379" s="4">
        <v>0</v>
      </c>
      <c r="AS3379">
        <v>0</v>
      </c>
      <c r="AT3379" s="4">
        <v>0</v>
      </c>
      <c r="AU3379" s="4">
        <v>0</v>
      </c>
      <c r="AV3379" s="4">
        <v>2</v>
      </c>
      <c r="AW3379">
        <v>1.31666666666667</v>
      </c>
      <c r="AX3379" s="4">
        <f t="shared" si="52"/>
        <v>59.999999999999851</v>
      </c>
      <c r="AY3379" s="4">
        <v>25</v>
      </c>
      <c r="AZ3379" s="4">
        <v>38.56</v>
      </c>
    </row>
    <row r="3380" spans="1:52" x14ac:dyDescent="0.25">
      <c r="A3380" s="4">
        <v>2017</v>
      </c>
      <c r="B3380" s="4" t="s">
        <v>533</v>
      </c>
      <c r="C3380" t="s">
        <v>194</v>
      </c>
      <c r="D3380" t="s">
        <v>545</v>
      </c>
      <c r="E3380" t="s">
        <v>1037</v>
      </c>
      <c r="F3380" s="4">
        <v>78</v>
      </c>
      <c r="G3380">
        <v>14</v>
      </c>
      <c r="H3380">
        <v>4.5</v>
      </c>
      <c r="I3380">
        <v>78</v>
      </c>
      <c r="J3380">
        <v>3.7948717948717898</v>
      </c>
      <c r="K3380">
        <v>0</v>
      </c>
      <c r="L3380">
        <v>0</v>
      </c>
      <c r="M3380">
        <v>24</v>
      </c>
      <c r="N3380">
        <v>1426.8472222222199</v>
      </c>
      <c r="O3380">
        <v>0.30769230769230799</v>
      </c>
      <c r="P3380">
        <v>78</v>
      </c>
      <c r="Q3380">
        <v>23.8333333333333</v>
      </c>
      <c r="R3380">
        <v>34</v>
      </c>
      <c r="S3380">
        <v>133.470588235294</v>
      </c>
      <c r="T3380">
        <v>40</v>
      </c>
      <c r="U3380">
        <v>185.875</v>
      </c>
      <c r="V3380">
        <v>30</v>
      </c>
      <c r="W3380">
        <v>21.366666666666699</v>
      </c>
      <c r="X3380">
        <v>35</v>
      </c>
      <c r="Y3380">
        <v>197.914285714286</v>
      </c>
      <c r="Z3380">
        <v>40</v>
      </c>
      <c r="AA3380">
        <v>392.66666666666703</v>
      </c>
      <c r="AB3380">
        <v>38</v>
      </c>
      <c r="AC3380">
        <v>240.447368421053</v>
      </c>
      <c r="AD3380">
        <v>0.487179487179487</v>
      </c>
      <c r="AE3380">
        <v>0</v>
      </c>
      <c r="AF3380">
        <v>0</v>
      </c>
      <c r="AG3380">
        <v>0</v>
      </c>
      <c r="AH3380" s="4">
        <v>25</v>
      </c>
      <c r="AI3380">
        <v>0.64102564102564097</v>
      </c>
      <c r="AJ3380" s="4">
        <v>9</v>
      </c>
      <c r="AK3380">
        <v>0.230769230769231</v>
      </c>
      <c r="AL3380" s="4">
        <v>14</v>
      </c>
      <c r="AM3380">
        <v>0.36842105263157898</v>
      </c>
      <c r="AN3380" s="4">
        <v>5</v>
      </c>
      <c r="AO3380">
        <v>0.13157894736842099</v>
      </c>
      <c r="AP3380" s="4">
        <v>0</v>
      </c>
      <c r="AQ3380">
        <v>0</v>
      </c>
      <c r="AR3380" s="4">
        <v>0</v>
      </c>
      <c r="AS3380">
        <v>0</v>
      </c>
      <c r="AT3380" s="4">
        <v>0</v>
      </c>
      <c r="AU3380" s="4">
        <v>0</v>
      </c>
      <c r="AV3380" s="4">
        <v>2</v>
      </c>
      <c r="AW3380">
        <v>1.2380952380952399</v>
      </c>
      <c r="AX3380" s="4">
        <f t="shared" si="52"/>
        <v>62.999999999999908</v>
      </c>
      <c r="AY3380" s="4">
        <v>41</v>
      </c>
      <c r="AZ3380" s="4">
        <v>5.625</v>
      </c>
    </row>
    <row r="3381" spans="1:52" x14ac:dyDescent="0.25">
      <c r="A3381" s="4">
        <v>2017</v>
      </c>
      <c r="B3381" s="4" t="s">
        <v>533</v>
      </c>
      <c r="C3381" t="s">
        <v>194</v>
      </c>
      <c r="D3381" t="s">
        <v>546</v>
      </c>
      <c r="E3381" t="s">
        <v>1038</v>
      </c>
      <c r="F3381" s="4">
        <v>7</v>
      </c>
      <c r="G3381">
        <v>2</v>
      </c>
      <c r="H3381">
        <v>11</v>
      </c>
      <c r="I3381">
        <v>7</v>
      </c>
      <c r="J3381">
        <v>8.28571428571429</v>
      </c>
      <c r="K3381">
        <v>0</v>
      </c>
      <c r="L3381">
        <v>0</v>
      </c>
      <c r="M3381">
        <v>3</v>
      </c>
      <c r="N3381">
        <v>1492.8333333333301</v>
      </c>
      <c r="O3381">
        <v>0.42857142857142899</v>
      </c>
      <c r="P3381">
        <v>7</v>
      </c>
      <c r="Q3381">
        <v>18.285714285714299</v>
      </c>
      <c r="R3381">
        <v>1</v>
      </c>
      <c r="S3381">
        <v>84</v>
      </c>
      <c r="T3381">
        <v>3</v>
      </c>
      <c r="U3381">
        <v>103.666666666667</v>
      </c>
      <c r="V3381">
        <v>1</v>
      </c>
      <c r="W3381">
        <v>3</v>
      </c>
      <c r="X3381">
        <v>4</v>
      </c>
      <c r="Y3381">
        <v>135</v>
      </c>
      <c r="Z3381">
        <v>3</v>
      </c>
      <c r="AA3381">
        <v>267.66666666666703</v>
      </c>
      <c r="AB3381">
        <v>4</v>
      </c>
      <c r="AC3381">
        <v>185.25</v>
      </c>
      <c r="AD3381">
        <v>0.57142857142857095</v>
      </c>
      <c r="AE3381">
        <v>0</v>
      </c>
      <c r="AF3381">
        <v>0</v>
      </c>
      <c r="AG3381">
        <v>0</v>
      </c>
      <c r="AH3381" s="4">
        <v>2</v>
      </c>
      <c r="AI3381">
        <v>0.66666666666666696</v>
      </c>
      <c r="AJ3381" s="4">
        <v>0</v>
      </c>
      <c r="AK3381">
        <v>0</v>
      </c>
      <c r="AL3381" s="4">
        <v>1</v>
      </c>
      <c r="AM3381">
        <v>0.25</v>
      </c>
      <c r="AN3381" s="4">
        <v>0</v>
      </c>
      <c r="AO3381">
        <v>0</v>
      </c>
      <c r="AP3381" s="4">
        <v>0</v>
      </c>
      <c r="AQ3381">
        <v>0</v>
      </c>
      <c r="AR3381" s="4">
        <v>0</v>
      </c>
      <c r="AS3381">
        <v>0</v>
      </c>
      <c r="AT3381" s="4">
        <v>0</v>
      </c>
      <c r="AU3381" s="4">
        <v>0</v>
      </c>
      <c r="AV3381" s="4">
        <v>0</v>
      </c>
      <c r="AW3381">
        <v>1</v>
      </c>
      <c r="AX3381" s="4">
        <f t="shared" si="52"/>
        <v>7</v>
      </c>
      <c r="AY3381" s="4">
        <v>2</v>
      </c>
      <c r="AZ3381" s="4">
        <v>2.5</v>
      </c>
    </row>
    <row r="3382" spans="1:52" x14ac:dyDescent="0.25">
      <c r="A3382" s="4">
        <v>2017</v>
      </c>
      <c r="B3382" s="4" t="s">
        <v>533</v>
      </c>
      <c r="C3382" t="s">
        <v>242</v>
      </c>
      <c r="D3382" t="s">
        <v>411</v>
      </c>
      <c r="E3382" t="s">
        <v>907</v>
      </c>
      <c r="F3382" s="4">
        <v>18</v>
      </c>
      <c r="G3382">
        <v>0</v>
      </c>
      <c r="H3382">
        <v>0</v>
      </c>
      <c r="I3382">
        <v>2</v>
      </c>
      <c r="J3382">
        <v>9.5</v>
      </c>
      <c r="K3382">
        <v>0</v>
      </c>
      <c r="L3382">
        <v>0</v>
      </c>
      <c r="M3382">
        <v>18</v>
      </c>
      <c r="N3382">
        <v>0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17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 s="4">
        <v>0</v>
      </c>
      <c r="AI3382">
        <v>0</v>
      </c>
      <c r="AJ3382" s="4">
        <v>0</v>
      </c>
      <c r="AK3382">
        <v>0</v>
      </c>
      <c r="AL3382" s="4">
        <v>0</v>
      </c>
      <c r="AM3382">
        <v>0</v>
      </c>
      <c r="AN3382" s="4">
        <v>0</v>
      </c>
      <c r="AO3382">
        <v>0</v>
      </c>
      <c r="AP3382" s="4">
        <v>0</v>
      </c>
      <c r="AQ3382">
        <v>0</v>
      </c>
      <c r="AR3382" s="4">
        <v>0</v>
      </c>
      <c r="AS3382">
        <v>0</v>
      </c>
      <c r="AT3382" s="4">
        <v>0</v>
      </c>
      <c r="AU3382" s="4">
        <v>1</v>
      </c>
      <c r="AV3382" s="4">
        <v>0</v>
      </c>
      <c r="AW3382">
        <v>17</v>
      </c>
      <c r="AX3382" s="4">
        <f t="shared" si="52"/>
        <v>1.0588235294117647</v>
      </c>
      <c r="AY3382" s="4">
        <v>0</v>
      </c>
      <c r="AZ3382" s="4">
        <v>0</v>
      </c>
    </row>
    <row r="3383" spans="1:52" x14ac:dyDescent="0.25">
      <c r="A3383" s="4">
        <v>2017</v>
      </c>
      <c r="B3383" s="4" t="s">
        <v>533</v>
      </c>
      <c r="C3383" t="s">
        <v>242</v>
      </c>
      <c r="D3383" t="s">
        <v>412</v>
      </c>
      <c r="E3383" t="s">
        <v>908</v>
      </c>
      <c r="F3383" s="4">
        <v>84</v>
      </c>
      <c r="G3383">
        <v>57</v>
      </c>
      <c r="H3383">
        <v>5.4912280701754401</v>
      </c>
      <c r="I3383">
        <v>82</v>
      </c>
      <c r="J3383">
        <v>6.48780487804878</v>
      </c>
      <c r="K3383">
        <v>0</v>
      </c>
      <c r="L3383">
        <v>0</v>
      </c>
      <c r="M3383">
        <v>49</v>
      </c>
      <c r="N3383">
        <v>1749.6818181818201</v>
      </c>
      <c r="O3383">
        <v>0.58333333333333304</v>
      </c>
      <c r="P3383">
        <v>39</v>
      </c>
      <c r="Q3383">
        <v>70.948717948717899</v>
      </c>
      <c r="R3383">
        <v>5</v>
      </c>
      <c r="S3383">
        <v>367</v>
      </c>
      <c r="T3383">
        <v>5</v>
      </c>
      <c r="U3383">
        <v>229.8</v>
      </c>
      <c r="V3383">
        <v>4</v>
      </c>
      <c r="W3383">
        <v>4</v>
      </c>
      <c r="X3383">
        <v>26</v>
      </c>
      <c r="Y3383">
        <v>219.038461538462</v>
      </c>
      <c r="Z3383">
        <v>6</v>
      </c>
      <c r="AA3383">
        <v>778.6</v>
      </c>
      <c r="AB3383">
        <v>76</v>
      </c>
      <c r="AC3383">
        <v>206.52830188679201</v>
      </c>
      <c r="AD3383">
        <v>0.63095238095238104</v>
      </c>
      <c r="AE3383">
        <v>6</v>
      </c>
      <c r="AF3383">
        <v>64.1666666666667</v>
      </c>
      <c r="AG3383">
        <v>7.1428571428571397E-2</v>
      </c>
      <c r="AH3383" s="4">
        <v>2</v>
      </c>
      <c r="AI3383">
        <v>0.4</v>
      </c>
      <c r="AJ3383" s="4">
        <v>0</v>
      </c>
      <c r="AK3383">
        <v>0</v>
      </c>
      <c r="AL3383" s="4">
        <v>8</v>
      </c>
      <c r="AM3383">
        <v>0.15094339622641501</v>
      </c>
      <c r="AN3383" s="4">
        <v>3</v>
      </c>
      <c r="AO3383">
        <v>5.6603773584905703E-2</v>
      </c>
      <c r="AP3383" s="4">
        <v>0</v>
      </c>
      <c r="AQ3383">
        <v>0</v>
      </c>
      <c r="AR3383" s="4">
        <v>0</v>
      </c>
      <c r="AS3383">
        <v>0</v>
      </c>
      <c r="AT3383" s="4">
        <v>2</v>
      </c>
      <c r="AU3383" s="4">
        <v>0</v>
      </c>
      <c r="AV3383" s="4">
        <v>36</v>
      </c>
      <c r="AW3383">
        <v>1.24242424242424</v>
      </c>
      <c r="AX3383" s="4">
        <f t="shared" si="52"/>
        <v>67.609756097561103</v>
      </c>
      <c r="AY3383" s="4">
        <v>5</v>
      </c>
      <c r="AZ3383" s="4">
        <v>20.399999999999999</v>
      </c>
    </row>
    <row r="3384" spans="1:52" x14ac:dyDescent="0.25">
      <c r="A3384" s="4">
        <v>2017</v>
      </c>
      <c r="B3384" s="4" t="s">
        <v>533</v>
      </c>
      <c r="C3384" t="s">
        <v>242</v>
      </c>
      <c r="D3384" t="s">
        <v>519</v>
      </c>
      <c r="E3384" t="s">
        <v>1012</v>
      </c>
      <c r="F3384" s="4">
        <v>1</v>
      </c>
      <c r="G3384">
        <v>1</v>
      </c>
      <c r="H3384">
        <v>2</v>
      </c>
      <c r="I3384">
        <v>1</v>
      </c>
      <c r="J3384">
        <v>5</v>
      </c>
      <c r="K3384">
        <v>0</v>
      </c>
      <c r="L3384">
        <v>0</v>
      </c>
      <c r="M3384">
        <v>0</v>
      </c>
      <c r="N3384">
        <v>1</v>
      </c>
      <c r="O3384">
        <v>0</v>
      </c>
      <c r="P3384">
        <v>1</v>
      </c>
      <c r="Q3384">
        <v>19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1</v>
      </c>
      <c r="Y3384">
        <v>63</v>
      </c>
      <c r="Z3384">
        <v>0</v>
      </c>
      <c r="AA3384">
        <v>0</v>
      </c>
      <c r="AB3384">
        <v>1</v>
      </c>
      <c r="AC3384">
        <v>70</v>
      </c>
      <c r="AD3384">
        <v>1</v>
      </c>
      <c r="AE3384">
        <v>1</v>
      </c>
      <c r="AF3384">
        <v>70</v>
      </c>
      <c r="AG3384">
        <v>1</v>
      </c>
      <c r="AH3384" s="4">
        <v>0</v>
      </c>
      <c r="AI3384">
        <v>0</v>
      </c>
      <c r="AJ3384" s="4">
        <v>0</v>
      </c>
      <c r="AK3384">
        <v>0</v>
      </c>
      <c r="AL3384" s="4">
        <v>0</v>
      </c>
      <c r="AM3384">
        <v>0</v>
      </c>
      <c r="AN3384" s="4">
        <v>0</v>
      </c>
      <c r="AO3384">
        <v>0</v>
      </c>
      <c r="AP3384" s="4">
        <v>0</v>
      </c>
      <c r="AQ3384">
        <v>0</v>
      </c>
      <c r="AR3384" s="4">
        <v>0</v>
      </c>
      <c r="AS3384">
        <v>0</v>
      </c>
      <c r="AT3384" s="4">
        <v>0</v>
      </c>
      <c r="AU3384" s="4">
        <v>0</v>
      </c>
      <c r="AV3384" s="4">
        <v>0</v>
      </c>
      <c r="AW3384">
        <v>1</v>
      </c>
      <c r="AX3384" s="4">
        <f t="shared" si="52"/>
        <v>1</v>
      </c>
      <c r="AY3384" s="4">
        <v>0</v>
      </c>
      <c r="AZ3384" s="4">
        <v>0</v>
      </c>
    </row>
    <row r="3385" spans="1:52" x14ac:dyDescent="0.25">
      <c r="A3385" s="4">
        <v>2017</v>
      </c>
      <c r="B3385" s="4" t="s">
        <v>533</v>
      </c>
      <c r="C3385" t="s">
        <v>242</v>
      </c>
      <c r="D3385" t="s">
        <v>228</v>
      </c>
      <c r="E3385" t="s">
        <v>739</v>
      </c>
      <c r="F3385" s="4">
        <v>139</v>
      </c>
      <c r="G3385">
        <v>126</v>
      </c>
      <c r="H3385">
        <v>4.9047619047619104</v>
      </c>
      <c r="I3385">
        <v>139</v>
      </c>
      <c r="J3385">
        <v>6.4820143884892101</v>
      </c>
      <c r="K3385">
        <v>2</v>
      </c>
      <c r="L3385">
        <v>1.4388489208633099E-2</v>
      </c>
      <c r="M3385">
        <v>18</v>
      </c>
      <c r="N3385">
        <v>399.15748031496099</v>
      </c>
      <c r="O3385">
        <v>0.12949640287769801</v>
      </c>
      <c r="P3385">
        <v>117</v>
      </c>
      <c r="Q3385">
        <v>36.324786324786302</v>
      </c>
      <c r="R3385">
        <v>46</v>
      </c>
      <c r="S3385">
        <v>105.782608695652</v>
      </c>
      <c r="T3385">
        <v>52</v>
      </c>
      <c r="U3385">
        <v>138.86538461538501</v>
      </c>
      <c r="V3385">
        <v>51</v>
      </c>
      <c r="W3385">
        <v>17.470588235294102</v>
      </c>
      <c r="X3385">
        <v>78</v>
      </c>
      <c r="Y3385">
        <v>121.69230769230801</v>
      </c>
      <c r="Z3385">
        <v>59</v>
      </c>
      <c r="AA3385">
        <v>404.936170212766</v>
      </c>
      <c r="AB3385">
        <v>80</v>
      </c>
      <c r="AC3385">
        <v>162.01249999999999</v>
      </c>
      <c r="AD3385">
        <v>0.57553956834532405</v>
      </c>
      <c r="AE3385">
        <v>7</v>
      </c>
      <c r="AF3385">
        <v>68.714285714285694</v>
      </c>
      <c r="AG3385">
        <v>5.0359712230215799E-2</v>
      </c>
      <c r="AH3385" s="4">
        <v>44</v>
      </c>
      <c r="AI3385">
        <v>0.93617021276595802</v>
      </c>
      <c r="AJ3385" s="4">
        <v>10</v>
      </c>
      <c r="AK3385">
        <v>0.21276595744680901</v>
      </c>
      <c r="AL3385" s="4">
        <v>32</v>
      </c>
      <c r="AM3385">
        <v>0.4</v>
      </c>
      <c r="AN3385" s="4">
        <v>8</v>
      </c>
      <c r="AO3385">
        <v>0.1</v>
      </c>
      <c r="AP3385" s="4">
        <v>0</v>
      </c>
      <c r="AQ3385">
        <v>0</v>
      </c>
      <c r="AR3385" s="4">
        <v>0</v>
      </c>
      <c r="AS3385">
        <v>0</v>
      </c>
      <c r="AT3385" s="4">
        <v>0</v>
      </c>
      <c r="AU3385" s="4">
        <v>0</v>
      </c>
      <c r="AV3385" s="4">
        <v>2</v>
      </c>
      <c r="AW3385">
        <v>1.7375</v>
      </c>
      <c r="AX3385" s="4">
        <f t="shared" si="52"/>
        <v>80</v>
      </c>
      <c r="AY3385" s="4">
        <v>46</v>
      </c>
      <c r="AZ3385" s="4">
        <v>9.3913043478260896</v>
      </c>
    </row>
    <row r="3386" spans="1:52" x14ac:dyDescent="0.25">
      <c r="A3386" s="4">
        <v>2017</v>
      </c>
      <c r="B3386" s="4" t="s">
        <v>533</v>
      </c>
      <c r="C3386" t="s">
        <v>242</v>
      </c>
      <c r="D3386" t="s">
        <v>181</v>
      </c>
      <c r="E3386" t="s">
        <v>694</v>
      </c>
      <c r="F3386" s="4">
        <v>93</v>
      </c>
      <c r="G3386">
        <v>87</v>
      </c>
      <c r="H3386">
        <v>2.5977011494252902</v>
      </c>
      <c r="I3386">
        <v>93</v>
      </c>
      <c r="J3386">
        <v>3.6451612903225801</v>
      </c>
      <c r="K3386">
        <v>2</v>
      </c>
      <c r="L3386">
        <v>2.1505376344085999E-2</v>
      </c>
      <c r="M3386">
        <v>59</v>
      </c>
      <c r="N3386">
        <v>5930.6395348837204</v>
      </c>
      <c r="O3386">
        <v>0.63440860215053796</v>
      </c>
      <c r="P3386">
        <v>63</v>
      </c>
      <c r="Q3386">
        <v>9.0952380952380896</v>
      </c>
      <c r="R3386">
        <v>26</v>
      </c>
      <c r="S3386">
        <v>89.961538461538495</v>
      </c>
      <c r="T3386">
        <v>8</v>
      </c>
      <c r="U3386">
        <v>276.5</v>
      </c>
      <c r="V3386">
        <v>6</v>
      </c>
      <c r="W3386">
        <v>5.6666666666666696</v>
      </c>
      <c r="X3386">
        <v>82</v>
      </c>
      <c r="Y3386">
        <v>99.914634146341498</v>
      </c>
      <c r="Z3386">
        <v>8</v>
      </c>
      <c r="AA3386">
        <v>541.6</v>
      </c>
      <c r="AB3386">
        <v>85</v>
      </c>
      <c r="AC3386">
        <v>125.10588235294099</v>
      </c>
      <c r="AD3386">
        <v>0.91397849462365599</v>
      </c>
      <c r="AE3386">
        <v>53</v>
      </c>
      <c r="AF3386">
        <v>57.471698113207502</v>
      </c>
      <c r="AG3386">
        <v>0.56989247311827995</v>
      </c>
      <c r="AH3386" s="4">
        <v>3</v>
      </c>
      <c r="AI3386">
        <v>0.6</v>
      </c>
      <c r="AJ3386" s="4">
        <v>3</v>
      </c>
      <c r="AK3386">
        <v>0.6</v>
      </c>
      <c r="AL3386" s="4">
        <v>15</v>
      </c>
      <c r="AM3386">
        <v>0.17647058823529399</v>
      </c>
      <c r="AN3386" s="4">
        <v>10</v>
      </c>
      <c r="AO3386">
        <v>0.11764705882352899</v>
      </c>
      <c r="AP3386" s="4">
        <v>0</v>
      </c>
      <c r="AQ3386">
        <v>0</v>
      </c>
      <c r="AR3386" s="4">
        <v>0</v>
      </c>
      <c r="AS3386">
        <v>0</v>
      </c>
      <c r="AT3386" s="4">
        <v>0</v>
      </c>
      <c r="AU3386" s="4">
        <v>0</v>
      </c>
      <c r="AV3386" s="4">
        <v>0</v>
      </c>
      <c r="AW3386">
        <v>1.8235294117647101</v>
      </c>
      <c r="AX3386" s="4">
        <f t="shared" si="52"/>
        <v>50.999999999999886</v>
      </c>
      <c r="AY3386" s="4">
        <v>5</v>
      </c>
      <c r="AZ3386" s="4">
        <v>21.2</v>
      </c>
    </row>
    <row r="3387" spans="1:52" x14ac:dyDescent="0.25">
      <c r="A3387" s="4">
        <v>2017</v>
      </c>
      <c r="B3387" s="4" t="s">
        <v>533</v>
      </c>
      <c r="C3387" t="s">
        <v>242</v>
      </c>
      <c r="D3387" t="s">
        <v>185</v>
      </c>
      <c r="E3387" t="s">
        <v>993</v>
      </c>
      <c r="F3387" s="4">
        <v>204</v>
      </c>
      <c r="G3387">
        <v>196</v>
      </c>
      <c r="H3387">
        <v>2.71428571428571</v>
      </c>
      <c r="I3387">
        <v>204</v>
      </c>
      <c r="J3387">
        <v>4.2696078431372504</v>
      </c>
      <c r="K3387">
        <v>0</v>
      </c>
      <c r="L3387">
        <v>0</v>
      </c>
      <c r="M3387">
        <v>58</v>
      </c>
      <c r="N3387">
        <v>3123.9145728643198</v>
      </c>
      <c r="O3387">
        <v>0.28431372549019601</v>
      </c>
      <c r="P3387">
        <v>167</v>
      </c>
      <c r="Q3387">
        <v>12.317365269461099</v>
      </c>
      <c r="R3387">
        <v>56</v>
      </c>
      <c r="S3387">
        <v>41.839285714285701</v>
      </c>
      <c r="T3387">
        <v>24</v>
      </c>
      <c r="U3387">
        <v>158.041666666667</v>
      </c>
      <c r="V3387">
        <v>24</v>
      </c>
      <c r="W3387">
        <v>17</v>
      </c>
      <c r="X3387">
        <v>179</v>
      </c>
      <c r="Y3387">
        <v>99.636871508379897</v>
      </c>
      <c r="Z3387">
        <v>24</v>
      </c>
      <c r="AA3387">
        <v>334.16666666666703</v>
      </c>
      <c r="AB3387">
        <v>180</v>
      </c>
      <c r="AC3387">
        <v>124.26111111111101</v>
      </c>
      <c r="AD3387">
        <v>0.88235294117647101</v>
      </c>
      <c r="AE3387">
        <v>59</v>
      </c>
      <c r="AF3387">
        <v>54.372881355932201</v>
      </c>
      <c r="AG3387">
        <v>0.28921568627451</v>
      </c>
      <c r="AH3387" s="4">
        <v>14</v>
      </c>
      <c r="AI3387">
        <v>0.58333333333333304</v>
      </c>
      <c r="AJ3387" s="4">
        <v>7</v>
      </c>
      <c r="AK3387">
        <v>0.29166666666666702</v>
      </c>
      <c r="AL3387" s="4">
        <v>46</v>
      </c>
      <c r="AM3387">
        <v>0.25555555555555598</v>
      </c>
      <c r="AN3387" s="4">
        <v>37</v>
      </c>
      <c r="AO3387">
        <v>0.20555555555555599</v>
      </c>
      <c r="AP3387" s="4">
        <v>0</v>
      </c>
      <c r="AQ3387">
        <v>0</v>
      </c>
      <c r="AR3387" s="4">
        <v>1</v>
      </c>
      <c r="AS3387">
        <v>4.9019607843137298E-3</v>
      </c>
      <c r="AT3387" s="4">
        <v>0</v>
      </c>
      <c r="AU3387" s="4">
        <v>0</v>
      </c>
      <c r="AV3387" s="4">
        <v>2</v>
      </c>
      <c r="AW3387">
        <v>1.8888888888888899</v>
      </c>
      <c r="AX3387" s="4">
        <f t="shared" si="52"/>
        <v>107.99999999999994</v>
      </c>
      <c r="AY3387" s="4">
        <v>23</v>
      </c>
      <c r="AZ3387" s="4">
        <v>17.454545454545499</v>
      </c>
    </row>
    <row r="3388" spans="1:52" x14ac:dyDescent="0.25">
      <c r="A3388" s="4">
        <v>2017</v>
      </c>
      <c r="B3388" s="4" t="s">
        <v>533</v>
      </c>
      <c r="C3388" t="s">
        <v>242</v>
      </c>
      <c r="D3388" t="s">
        <v>253</v>
      </c>
      <c r="E3388" t="s">
        <v>763</v>
      </c>
      <c r="F3388" s="4">
        <v>4</v>
      </c>
      <c r="G3388">
        <v>3</v>
      </c>
      <c r="H3388">
        <v>0.66666666666666696</v>
      </c>
      <c r="I3388">
        <v>4</v>
      </c>
      <c r="J3388">
        <v>2</v>
      </c>
      <c r="K3388">
        <v>0</v>
      </c>
      <c r="L3388">
        <v>0</v>
      </c>
      <c r="M3388">
        <v>0</v>
      </c>
      <c r="N3388">
        <v>101</v>
      </c>
      <c r="O3388">
        <v>0</v>
      </c>
      <c r="P3388">
        <v>4</v>
      </c>
      <c r="Q3388">
        <v>5</v>
      </c>
      <c r="R3388">
        <v>2</v>
      </c>
      <c r="S3388">
        <v>44</v>
      </c>
      <c r="T3388">
        <v>0</v>
      </c>
      <c r="U3388">
        <v>0</v>
      </c>
      <c r="V3388">
        <v>0</v>
      </c>
      <c r="W3388">
        <v>0</v>
      </c>
      <c r="X3388">
        <v>4</v>
      </c>
      <c r="Y3388">
        <v>77.75</v>
      </c>
      <c r="Z3388">
        <v>0</v>
      </c>
      <c r="AA3388">
        <v>0</v>
      </c>
      <c r="AB3388">
        <v>4</v>
      </c>
      <c r="AC3388">
        <v>114.5</v>
      </c>
      <c r="AD3388">
        <v>1</v>
      </c>
      <c r="AE3388">
        <v>0</v>
      </c>
      <c r="AF3388">
        <v>0</v>
      </c>
      <c r="AG3388">
        <v>0</v>
      </c>
      <c r="AH3388" s="4">
        <v>0</v>
      </c>
      <c r="AI3388">
        <v>0</v>
      </c>
      <c r="AJ3388" s="4">
        <v>0</v>
      </c>
      <c r="AK3388">
        <v>0</v>
      </c>
      <c r="AL3388" s="4">
        <v>0</v>
      </c>
      <c r="AM3388">
        <v>0</v>
      </c>
      <c r="AN3388" s="4">
        <v>1</v>
      </c>
      <c r="AO3388">
        <v>0.25</v>
      </c>
      <c r="AP3388" s="4">
        <v>0</v>
      </c>
      <c r="AQ3388">
        <v>0</v>
      </c>
      <c r="AR3388" s="4">
        <v>0</v>
      </c>
      <c r="AS3388">
        <v>0</v>
      </c>
      <c r="AT3388" s="4">
        <v>0</v>
      </c>
      <c r="AU3388" s="4">
        <v>0</v>
      </c>
      <c r="AV3388" s="4">
        <v>0</v>
      </c>
      <c r="AW3388">
        <v>1.3333333333333299</v>
      </c>
      <c r="AX3388" s="4">
        <f t="shared" si="52"/>
        <v>3.0000000000000075</v>
      </c>
      <c r="AY3388" s="4">
        <v>0</v>
      </c>
      <c r="AZ3388" s="4">
        <v>0</v>
      </c>
    </row>
    <row r="3389" spans="1:52" x14ac:dyDescent="0.25">
      <c r="A3389" s="4">
        <v>2017</v>
      </c>
      <c r="B3389" s="4" t="s">
        <v>533</v>
      </c>
      <c r="C3389" t="s">
        <v>242</v>
      </c>
      <c r="D3389" t="s">
        <v>417</v>
      </c>
      <c r="E3389" t="s">
        <v>914</v>
      </c>
      <c r="F3389" s="4">
        <v>2</v>
      </c>
      <c r="G3389">
        <v>2</v>
      </c>
      <c r="H3389">
        <v>3.5</v>
      </c>
      <c r="I3389">
        <v>2</v>
      </c>
      <c r="J3389">
        <v>4.5</v>
      </c>
      <c r="K3389">
        <v>0</v>
      </c>
      <c r="L3389">
        <v>0</v>
      </c>
      <c r="M3389">
        <v>0</v>
      </c>
      <c r="N3389">
        <v>58.5</v>
      </c>
      <c r="O3389">
        <v>0</v>
      </c>
      <c r="P3389">
        <v>2</v>
      </c>
      <c r="Q3389">
        <v>21.5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2</v>
      </c>
      <c r="Y3389">
        <v>112</v>
      </c>
      <c r="Z3389">
        <v>0</v>
      </c>
      <c r="AA3389">
        <v>0</v>
      </c>
      <c r="AB3389">
        <v>2</v>
      </c>
      <c r="AC3389">
        <v>188.5</v>
      </c>
      <c r="AD3389">
        <v>1</v>
      </c>
      <c r="AE3389">
        <v>0</v>
      </c>
      <c r="AF3389">
        <v>0</v>
      </c>
      <c r="AG3389">
        <v>0</v>
      </c>
      <c r="AH3389" s="4">
        <v>0</v>
      </c>
      <c r="AI3389">
        <v>0</v>
      </c>
      <c r="AJ3389" s="4">
        <v>0</v>
      </c>
      <c r="AK3389">
        <v>0</v>
      </c>
      <c r="AL3389" s="4">
        <v>1</v>
      </c>
      <c r="AM3389">
        <v>0.5</v>
      </c>
      <c r="AN3389" s="4">
        <v>1</v>
      </c>
      <c r="AO3389">
        <v>0.5</v>
      </c>
      <c r="AP3389" s="4">
        <v>0</v>
      </c>
      <c r="AQ3389">
        <v>0</v>
      </c>
      <c r="AR3389" s="4">
        <v>0</v>
      </c>
      <c r="AS3389">
        <v>0</v>
      </c>
      <c r="AT3389" s="4">
        <v>0</v>
      </c>
      <c r="AU3389" s="4">
        <v>0</v>
      </c>
      <c r="AV3389" s="4">
        <v>0</v>
      </c>
      <c r="AW3389">
        <v>1</v>
      </c>
      <c r="AX3389" s="4">
        <f t="shared" si="52"/>
        <v>2</v>
      </c>
      <c r="AY3389" s="4">
        <v>0</v>
      </c>
      <c r="AZ3389" s="4">
        <v>0</v>
      </c>
    </row>
    <row r="3390" spans="1:52" x14ac:dyDescent="0.25">
      <c r="A3390" s="4">
        <v>2017</v>
      </c>
      <c r="B3390" s="4" t="s">
        <v>533</v>
      </c>
      <c r="C3390" t="s">
        <v>242</v>
      </c>
      <c r="D3390" t="s">
        <v>269</v>
      </c>
      <c r="E3390" t="s">
        <v>778</v>
      </c>
      <c r="F3390" s="4">
        <v>177</v>
      </c>
      <c r="G3390">
        <v>76</v>
      </c>
      <c r="H3390">
        <v>1.6184210526315801</v>
      </c>
      <c r="I3390">
        <v>177</v>
      </c>
      <c r="J3390">
        <v>3.0847457627118602</v>
      </c>
      <c r="K3390">
        <v>0</v>
      </c>
      <c r="L3390">
        <v>0</v>
      </c>
      <c r="M3390">
        <v>5</v>
      </c>
      <c r="N3390">
        <v>154.155172413793</v>
      </c>
      <c r="O3390">
        <v>2.82485875706215E-2</v>
      </c>
      <c r="P3390">
        <v>136</v>
      </c>
      <c r="Q3390">
        <v>14.367647058823501</v>
      </c>
      <c r="R3390">
        <v>44</v>
      </c>
      <c r="S3390">
        <v>22.613636363636399</v>
      </c>
      <c r="T3390">
        <v>12</v>
      </c>
      <c r="U3390">
        <v>92.4166666666667</v>
      </c>
      <c r="V3390">
        <v>11</v>
      </c>
      <c r="W3390">
        <v>29.272727272727298</v>
      </c>
      <c r="X3390">
        <v>157</v>
      </c>
      <c r="Y3390">
        <v>53.700636942675203</v>
      </c>
      <c r="Z3390">
        <v>12</v>
      </c>
      <c r="AA3390">
        <v>171.833333333333</v>
      </c>
      <c r="AB3390">
        <v>165</v>
      </c>
      <c r="AC3390">
        <v>70.693251533742298</v>
      </c>
      <c r="AD3390">
        <v>0.92090395480225995</v>
      </c>
      <c r="AE3390">
        <v>80</v>
      </c>
      <c r="AF3390">
        <v>50.65</v>
      </c>
      <c r="AG3390">
        <v>0.451977401129944</v>
      </c>
      <c r="AH3390" s="4">
        <v>3</v>
      </c>
      <c r="AI3390">
        <v>0.25</v>
      </c>
      <c r="AJ3390" s="4">
        <v>2</v>
      </c>
      <c r="AK3390">
        <v>0.16666666666666699</v>
      </c>
      <c r="AL3390" s="4">
        <v>5</v>
      </c>
      <c r="AM3390">
        <v>3.0674846625766899E-2</v>
      </c>
      <c r="AN3390" s="4">
        <v>0</v>
      </c>
      <c r="AO3390">
        <v>0</v>
      </c>
      <c r="AP3390" s="4">
        <v>8</v>
      </c>
      <c r="AQ3390">
        <v>4.5197740112994399E-2</v>
      </c>
      <c r="AR3390" s="4">
        <v>2</v>
      </c>
      <c r="AS3390">
        <v>1.12994350282486E-2</v>
      </c>
      <c r="AT3390" s="4">
        <v>0</v>
      </c>
      <c r="AU3390" s="4">
        <v>0</v>
      </c>
      <c r="AV3390" s="4">
        <v>0</v>
      </c>
      <c r="AW3390">
        <v>1.9239130434782601</v>
      </c>
      <c r="AX3390" s="4">
        <f t="shared" si="52"/>
        <v>92.000000000000043</v>
      </c>
      <c r="AY3390" s="4">
        <v>12</v>
      </c>
      <c r="AZ3390" s="4">
        <v>2.0833333333333299</v>
      </c>
    </row>
    <row r="3391" spans="1:52" x14ac:dyDescent="0.25">
      <c r="A3391" s="4">
        <v>2017</v>
      </c>
      <c r="B3391" s="4" t="s">
        <v>533</v>
      </c>
      <c r="C3391" t="s">
        <v>242</v>
      </c>
      <c r="D3391" t="s">
        <v>243</v>
      </c>
      <c r="E3391" t="s">
        <v>753</v>
      </c>
      <c r="F3391" s="4">
        <v>175</v>
      </c>
      <c r="G3391">
        <v>161</v>
      </c>
      <c r="H3391">
        <v>4.7204968944099397</v>
      </c>
      <c r="I3391">
        <v>174</v>
      </c>
      <c r="J3391">
        <v>6.04022988505747</v>
      </c>
      <c r="K3391">
        <v>7</v>
      </c>
      <c r="L3391">
        <v>4.0229885057471299E-2</v>
      </c>
      <c r="M3391">
        <v>80</v>
      </c>
      <c r="N3391">
        <v>3230.75</v>
      </c>
      <c r="O3391">
        <v>0.45714285714285702</v>
      </c>
      <c r="P3391">
        <v>53</v>
      </c>
      <c r="Q3391">
        <v>30.8301886792453</v>
      </c>
      <c r="R3391">
        <v>26</v>
      </c>
      <c r="S3391">
        <v>20.884615384615401</v>
      </c>
      <c r="T3391">
        <v>4</v>
      </c>
      <c r="U3391">
        <v>187.25</v>
      </c>
      <c r="V3391">
        <v>3</v>
      </c>
      <c r="W3391">
        <v>8</v>
      </c>
      <c r="X3391">
        <v>164</v>
      </c>
      <c r="Y3391">
        <v>91.152439024390205</v>
      </c>
      <c r="Z3391">
        <v>4</v>
      </c>
      <c r="AA3391">
        <v>520.33333333333303</v>
      </c>
      <c r="AB3391">
        <v>170</v>
      </c>
      <c r="AC3391">
        <v>97.741176470588201</v>
      </c>
      <c r="AD3391">
        <v>0.97142857142857097</v>
      </c>
      <c r="AE3391">
        <v>142</v>
      </c>
      <c r="AF3391">
        <v>87.739436619718305</v>
      </c>
      <c r="AG3391">
        <v>0.81142857142857105</v>
      </c>
      <c r="AH3391" s="4">
        <v>2</v>
      </c>
      <c r="AI3391">
        <v>0.66666666666666696</v>
      </c>
      <c r="AJ3391" s="4">
        <v>1</v>
      </c>
      <c r="AK3391">
        <v>0.33333333333333298</v>
      </c>
      <c r="AL3391" s="4">
        <v>14</v>
      </c>
      <c r="AM3391">
        <v>8.2352941176470601E-2</v>
      </c>
      <c r="AN3391" s="4">
        <v>6</v>
      </c>
      <c r="AO3391">
        <v>3.5294117647058802E-2</v>
      </c>
      <c r="AP3391" s="4">
        <v>0</v>
      </c>
      <c r="AQ3391">
        <v>0</v>
      </c>
      <c r="AR3391" s="4">
        <v>0</v>
      </c>
      <c r="AS3391">
        <v>0</v>
      </c>
      <c r="AT3391" s="4">
        <v>1</v>
      </c>
      <c r="AU3391" s="4">
        <v>0</v>
      </c>
      <c r="AV3391" s="4">
        <v>4</v>
      </c>
      <c r="AW3391">
        <v>1.58181818181818</v>
      </c>
      <c r="AX3391" s="4">
        <f t="shared" si="52"/>
        <v>110.6321839080461</v>
      </c>
      <c r="AY3391" s="4">
        <v>4</v>
      </c>
      <c r="AZ3391" s="4">
        <v>4.5</v>
      </c>
    </row>
    <row r="3392" spans="1:52" x14ac:dyDescent="0.25">
      <c r="A3392" s="4">
        <v>2017</v>
      </c>
      <c r="B3392" s="4" t="s">
        <v>533</v>
      </c>
      <c r="C3392" t="s">
        <v>242</v>
      </c>
      <c r="D3392" t="s">
        <v>193</v>
      </c>
      <c r="E3392" t="s">
        <v>706</v>
      </c>
      <c r="F3392" s="4">
        <v>1</v>
      </c>
      <c r="G3392">
        <v>1</v>
      </c>
      <c r="H3392">
        <v>2</v>
      </c>
      <c r="I3392">
        <v>1</v>
      </c>
      <c r="J3392">
        <v>3</v>
      </c>
      <c r="K3392">
        <v>0</v>
      </c>
      <c r="L3392">
        <v>0</v>
      </c>
      <c r="M3392">
        <v>0</v>
      </c>
      <c r="N3392">
        <v>9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1</v>
      </c>
      <c r="Y3392">
        <v>20</v>
      </c>
      <c r="Z3392">
        <v>0</v>
      </c>
      <c r="AA3392">
        <v>0</v>
      </c>
      <c r="AB3392">
        <v>1</v>
      </c>
      <c r="AC3392">
        <v>23</v>
      </c>
      <c r="AD3392">
        <v>1</v>
      </c>
      <c r="AE3392">
        <v>1</v>
      </c>
      <c r="AF3392">
        <v>23</v>
      </c>
      <c r="AG3392">
        <v>1</v>
      </c>
      <c r="AH3392" s="4">
        <v>0</v>
      </c>
      <c r="AI3392">
        <v>0</v>
      </c>
      <c r="AJ3392" s="4">
        <v>0</v>
      </c>
      <c r="AK3392">
        <v>0</v>
      </c>
      <c r="AL3392" s="4">
        <v>0</v>
      </c>
      <c r="AM3392">
        <v>0</v>
      </c>
      <c r="AN3392" s="4">
        <v>0</v>
      </c>
      <c r="AO3392">
        <v>0</v>
      </c>
      <c r="AP3392" s="4">
        <v>0</v>
      </c>
      <c r="AQ3392">
        <v>0</v>
      </c>
      <c r="AR3392" s="4">
        <v>0</v>
      </c>
      <c r="AS3392">
        <v>0</v>
      </c>
      <c r="AT3392" s="4">
        <v>0</v>
      </c>
      <c r="AU3392" s="4">
        <v>0</v>
      </c>
      <c r="AV3392" s="4">
        <v>0</v>
      </c>
      <c r="AW3392">
        <v>1</v>
      </c>
      <c r="AX3392" s="4">
        <f t="shared" si="52"/>
        <v>1</v>
      </c>
      <c r="AY3392" s="4">
        <v>0</v>
      </c>
      <c r="AZ3392" s="4">
        <v>0</v>
      </c>
    </row>
    <row r="3393" spans="1:52" x14ac:dyDescent="0.25">
      <c r="A3393" s="4">
        <v>2017</v>
      </c>
      <c r="B3393" s="4" t="s">
        <v>533</v>
      </c>
      <c r="C3393" t="s">
        <v>242</v>
      </c>
      <c r="D3393" t="s">
        <v>328</v>
      </c>
      <c r="E3393" t="s">
        <v>831</v>
      </c>
      <c r="F3393" s="4">
        <v>33</v>
      </c>
      <c r="G3393">
        <v>11</v>
      </c>
      <c r="H3393">
        <v>5.2727272727272698</v>
      </c>
      <c r="I3393">
        <v>32</v>
      </c>
      <c r="J3393">
        <v>8.40625</v>
      </c>
      <c r="K3393">
        <v>0</v>
      </c>
      <c r="L3393">
        <v>0</v>
      </c>
      <c r="M3393">
        <v>3</v>
      </c>
      <c r="N3393">
        <v>11.233333333333301</v>
      </c>
      <c r="O3393">
        <v>9.0909090909090898E-2</v>
      </c>
      <c r="P3393">
        <v>29</v>
      </c>
      <c r="Q3393">
        <v>37.034482758620697</v>
      </c>
      <c r="R3393">
        <v>13</v>
      </c>
      <c r="S3393">
        <v>41.538461538461497</v>
      </c>
      <c r="T3393">
        <v>1</v>
      </c>
      <c r="U3393">
        <v>101</v>
      </c>
      <c r="V3393">
        <v>1</v>
      </c>
      <c r="W3393">
        <v>13</v>
      </c>
      <c r="X3393">
        <v>31</v>
      </c>
      <c r="Y3393">
        <v>125.096774193548</v>
      </c>
      <c r="Z3393">
        <v>1</v>
      </c>
      <c r="AA3393">
        <v>201</v>
      </c>
      <c r="AB3393">
        <v>31</v>
      </c>
      <c r="AC3393">
        <v>148.64516129032299</v>
      </c>
      <c r="AD3393">
        <v>0.93939393939394</v>
      </c>
      <c r="AE3393">
        <v>19</v>
      </c>
      <c r="AF3393">
        <v>141.73684210526301</v>
      </c>
      <c r="AG3393">
        <v>0.57575757575757602</v>
      </c>
      <c r="AH3393" s="4">
        <v>0</v>
      </c>
      <c r="AI3393">
        <v>0</v>
      </c>
      <c r="AJ3393" s="4">
        <v>0</v>
      </c>
      <c r="AK3393">
        <v>0</v>
      </c>
      <c r="AL3393" s="4">
        <v>4</v>
      </c>
      <c r="AM3393">
        <v>0.12903225806451599</v>
      </c>
      <c r="AN3393" s="4">
        <v>1</v>
      </c>
      <c r="AO3393">
        <v>3.2258064516128997E-2</v>
      </c>
      <c r="AP3393" s="4">
        <v>4</v>
      </c>
      <c r="AQ3393">
        <v>0.12121212121212099</v>
      </c>
      <c r="AR3393" s="4">
        <v>1</v>
      </c>
      <c r="AS3393">
        <v>3.03030303030303E-2</v>
      </c>
      <c r="AT3393" s="4">
        <v>1</v>
      </c>
      <c r="AU3393" s="4">
        <v>0</v>
      </c>
      <c r="AV3393" s="4">
        <v>0</v>
      </c>
      <c r="AW3393">
        <v>2.4615384615384599</v>
      </c>
      <c r="AX3393" s="4">
        <f t="shared" si="52"/>
        <v>13.406250000000009</v>
      </c>
      <c r="AY3393" s="4">
        <v>1</v>
      </c>
      <c r="AZ3393" s="4">
        <v>0</v>
      </c>
    </row>
    <row r="3394" spans="1:52" x14ac:dyDescent="0.25">
      <c r="A3394" s="4">
        <v>2017</v>
      </c>
      <c r="B3394" s="4" t="s">
        <v>533</v>
      </c>
      <c r="C3394" t="s">
        <v>242</v>
      </c>
      <c r="D3394" t="s">
        <v>261</v>
      </c>
      <c r="E3394" t="s">
        <v>770</v>
      </c>
      <c r="F3394" s="4">
        <v>32</v>
      </c>
      <c r="G3394">
        <v>29</v>
      </c>
      <c r="H3394">
        <v>5.2068965517241397</v>
      </c>
      <c r="I3394">
        <v>32</v>
      </c>
      <c r="J3394">
        <v>5.9375</v>
      </c>
      <c r="K3394">
        <v>0</v>
      </c>
      <c r="L3394">
        <v>0</v>
      </c>
      <c r="M3394">
        <v>8</v>
      </c>
      <c r="N3394">
        <v>845.55172413793105</v>
      </c>
      <c r="O3394">
        <v>0.25</v>
      </c>
      <c r="P3394">
        <v>28</v>
      </c>
      <c r="Q3394">
        <v>28</v>
      </c>
      <c r="R3394">
        <v>11</v>
      </c>
      <c r="S3394">
        <v>96</v>
      </c>
      <c r="T3394">
        <v>17</v>
      </c>
      <c r="U3394">
        <v>118.058823529412</v>
      </c>
      <c r="V3394">
        <v>12</v>
      </c>
      <c r="W3394">
        <v>8.75</v>
      </c>
      <c r="X3394">
        <v>11</v>
      </c>
      <c r="Y3394">
        <v>149.90909090909099</v>
      </c>
      <c r="Z3394">
        <v>18</v>
      </c>
      <c r="AA3394">
        <v>237.066666666667</v>
      </c>
      <c r="AB3394">
        <v>14</v>
      </c>
      <c r="AC3394">
        <v>149.78571428571399</v>
      </c>
      <c r="AD3394">
        <v>0.4375</v>
      </c>
      <c r="AE3394">
        <v>2</v>
      </c>
      <c r="AF3394">
        <v>31.5</v>
      </c>
      <c r="AG3394">
        <v>6.25E-2</v>
      </c>
      <c r="AH3394" s="4">
        <v>13</v>
      </c>
      <c r="AI3394">
        <v>0.86666666666666703</v>
      </c>
      <c r="AJ3394" s="4">
        <v>3</v>
      </c>
      <c r="AK3394">
        <v>0.2</v>
      </c>
      <c r="AL3394" s="4">
        <v>6</v>
      </c>
      <c r="AM3394">
        <v>0.42857142857142899</v>
      </c>
      <c r="AN3394" s="4">
        <v>3</v>
      </c>
      <c r="AO3394">
        <v>0.214285714285714</v>
      </c>
      <c r="AP3394" s="4">
        <v>0</v>
      </c>
      <c r="AQ3394">
        <v>0</v>
      </c>
      <c r="AR3394" s="4">
        <v>0</v>
      </c>
      <c r="AS3394">
        <v>0</v>
      </c>
      <c r="AT3394" s="4">
        <v>0</v>
      </c>
      <c r="AU3394" s="4">
        <v>0</v>
      </c>
      <c r="AV3394" s="4">
        <v>1</v>
      </c>
      <c r="AW3394">
        <v>1.6</v>
      </c>
      <c r="AX3394" s="4">
        <f t="shared" si="52"/>
        <v>20</v>
      </c>
      <c r="AY3394" s="4">
        <v>13</v>
      </c>
      <c r="AZ3394" s="4">
        <v>8.3846153846153904</v>
      </c>
    </row>
    <row r="3395" spans="1:52" x14ac:dyDescent="0.25">
      <c r="A3395" s="4">
        <v>2017</v>
      </c>
      <c r="B3395" s="4" t="s">
        <v>533</v>
      </c>
      <c r="C3395" t="s">
        <v>242</v>
      </c>
      <c r="D3395" t="s">
        <v>255</v>
      </c>
      <c r="E3395" t="s">
        <v>764</v>
      </c>
      <c r="F3395" s="4">
        <v>54</v>
      </c>
      <c r="G3395">
        <v>44</v>
      </c>
      <c r="H3395">
        <v>6.5454545454545503</v>
      </c>
      <c r="I3395">
        <v>54</v>
      </c>
      <c r="J3395">
        <v>7.2592592592592604</v>
      </c>
      <c r="K3395">
        <v>0</v>
      </c>
      <c r="L3395">
        <v>0</v>
      </c>
      <c r="M3395">
        <v>25</v>
      </c>
      <c r="N3395">
        <v>2192.8157894736801</v>
      </c>
      <c r="O3395">
        <v>0.46296296296296302</v>
      </c>
      <c r="P3395">
        <v>41</v>
      </c>
      <c r="Q3395">
        <v>33.317073170731703</v>
      </c>
      <c r="R3395">
        <v>16</v>
      </c>
      <c r="S3395">
        <v>69.25</v>
      </c>
      <c r="T3395">
        <v>23</v>
      </c>
      <c r="U3395">
        <v>168.65217391304299</v>
      </c>
      <c r="V3395">
        <v>22</v>
      </c>
      <c r="W3395">
        <v>19.818181818181799</v>
      </c>
      <c r="X3395">
        <v>27</v>
      </c>
      <c r="Y3395">
        <v>149.07407407407399</v>
      </c>
      <c r="Z3395">
        <v>27</v>
      </c>
      <c r="AA3395">
        <v>372.70588235294099</v>
      </c>
      <c r="AB3395">
        <v>27</v>
      </c>
      <c r="AC3395">
        <v>179.29629629629599</v>
      </c>
      <c r="AD3395">
        <v>0.5</v>
      </c>
      <c r="AE3395">
        <v>3</v>
      </c>
      <c r="AF3395">
        <v>94.3333333333333</v>
      </c>
      <c r="AG3395">
        <v>5.5555555555555601E-2</v>
      </c>
      <c r="AH3395" s="4">
        <v>14</v>
      </c>
      <c r="AI3395">
        <v>0.82352941176470595</v>
      </c>
      <c r="AJ3395" s="4">
        <v>5</v>
      </c>
      <c r="AK3395">
        <v>0.29411764705882398</v>
      </c>
      <c r="AL3395" s="4">
        <v>8</v>
      </c>
      <c r="AM3395">
        <v>0.296296296296296</v>
      </c>
      <c r="AN3395" s="4">
        <v>3</v>
      </c>
      <c r="AO3395">
        <v>0.11111111111111099</v>
      </c>
      <c r="AP3395" s="4">
        <v>0</v>
      </c>
      <c r="AQ3395">
        <v>0</v>
      </c>
      <c r="AR3395" s="4">
        <v>0</v>
      </c>
      <c r="AS3395">
        <v>0</v>
      </c>
      <c r="AT3395" s="4">
        <v>0</v>
      </c>
      <c r="AU3395" s="4">
        <v>0</v>
      </c>
      <c r="AV3395" s="4">
        <v>0</v>
      </c>
      <c r="AW3395">
        <v>1.35</v>
      </c>
      <c r="AX3395" s="4">
        <f t="shared" ref="AX3395:AX3458" si="53">IF(ISERROR(F3395/AW3395),0,F3395/AW3395)</f>
        <v>40</v>
      </c>
      <c r="AY3395" s="4">
        <v>13</v>
      </c>
      <c r="AZ3395" s="4">
        <v>20.307692307692299</v>
      </c>
    </row>
    <row r="3396" spans="1:52" x14ac:dyDescent="0.25">
      <c r="A3396" s="4">
        <v>2017</v>
      </c>
      <c r="B3396" s="4" t="s">
        <v>533</v>
      </c>
      <c r="C3396" t="s">
        <v>242</v>
      </c>
      <c r="D3396" t="s">
        <v>345</v>
      </c>
      <c r="E3396" t="s">
        <v>845</v>
      </c>
      <c r="F3396" s="4">
        <v>13</v>
      </c>
      <c r="G3396">
        <v>12</v>
      </c>
      <c r="H3396">
        <v>4.1666666666666696</v>
      </c>
      <c r="I3396">
        <v>13</v>
      </c>
      <c r="J3396">
        <v>4.8461538461538503</v>
      </c>
      <c r="K3396">
        <v>0</v>
      </c>
      <c r="L3396">
        <v>0</v>
      </c>
      <c r="M3396">
        <v>11</v>
      </c>
      <c r="N3396">
        <v>2212.5833333333298</v>
      </c>
      <c r="O3396">
        <v>0.84615384615384603</v>
      </c>
      <c r="P3396">
        <v>11</v>
      </c>
      <c r="Q3396">
        <v>14.363636363636401</v>
      </c>
      <c r="R3396">
        <v>3</v>
      </c>
      <c r="S3396">
        <v>194.666666666667</v>
      </c>
      <c r="T3396">
        <v>10</v>
      </c>
      <c r="U3396">
        <v>207.9</v>
      </c>
      <c r="V3396">
        <v>10</v>
      </c>
      <c r="W3396">
        <v>23.9</v>
      </c>
      <c r="X3396">
        <v>2</v>
      </c>
      <c r="Y3396">
        <v>173</v>
      </c>
      <c r="Z3396">
        <v>11</v>
      </c>
      <c r="AA3396">
        <v>521.22222222222194</v>
      </c>
      <c r="AB3396">
        <v>2</v>
      </c>
      <c r="AC3396">
        <v>124</v>
      </c>
      <c r="AD3396">
        <v>7.69230769230769E-2</v>
      </c>
      <c r="AE3396">
        <v>0</v>
      </c>
      <c r="AF3396">
        <v>0</v>
      </c>
      <c r="AG3396">
        <v>0</v>
      </c>
      <c r="AH3396" s="4">
        <v>8</v>
      </c>
      <c r="AI3396">
        <v>0.88888888888888895</v>
      </c>
      <c r="AJ3396" s="4">
        <v>0</v>
      </c>
      <c r="AK3396">
        <v>0</v>
      </c>
      <c r="AL3396" s="4">
        <v>0</v>
      </c>
      <c r="AM3396">
        <v>0</v>
      </c>
      <c r="AN3396" s="4">
        <v>0</v>
      </c>
      <c r="AO3396">
        <v>0</v>
      </c>
      <c r="AP3396" s="4">
        <v>0</v>
      </c>
      <c r="AQ3396">
        <v>0</v>
      </c>
      <c r="AR3396" s="4">
        <v>0</v>
      </c>
      <c r="AS3396">
        <v>0</v>
      </c>
      <c r="AT3396" s="4">
        <v>0</v>
      </c>
      <c r="AU3396" s="4">
        <v>0</v>
      </c>
      <c r="AV3396" s="4">
        <v>0</v>
      </c>
      <c r="AW3396">
        <v>2.1666666666666701</v>
      </c>
      <c r="AX3396" s="4">
        <f t="shared" si="53"/>
        <v>5.9999999999999902</v>
      </c>
      <c r="AY3396" s="4">
        <v>10</v>
      </c>
      <c r="AZ3396" s="4">
        <v>17.399999999999999</v>
      </c>
    </row>
    <row r="3397" spans="1:52" x14ac:dyDescent="0.25">
      <c r="A3397" s="4">
        <v>2017</v>
      </c>
      <c r="B3397" s="4" t="s">
        <v>533</v>
      </c>
      <c r="C3397" t="s">
        <v>242</v>
      </c>
      <c r="D3397" t="s">
        <v>247</v>
      </c>
      <c r="E3397" t="s">
        <v>757</v>
      </c>
      <c r="F3397" s="4">
        <v>92</v>
      </c>
      <c r="G3397">
        <v>69</v>
      </c>
      <c r="H3397">
        <v>4.9565217391304301</v>
      </c>
      <c r="I3397">
        <v>92</v>
      </c>
      <c r="J3397">
        <v>6.4239130434782599</v>
      </c>
      <c r="K3397">
        <v>0</v>
      </c>
      <c r="L3397">
        <v>0</v>
      </c>
      <c r="M3397">
        <v>25</v>
      </c>
      <c r="N3397">
        <v>723.72151898734205</v>
      </c>
      <c r="O3397">
        <v>0.27173913043478298</v>
      </c>
      <c r="P3397">
        <v>61</v>
      </c>
      <c r="Q3397">
        <v>25.672131147540998</v>
      </c>
      <c r="R3397">
        <v>21</v>
      </c>
      <c r="S3397">
        <v>105.333333333333</v>
      </c>
      <c r="T3397">
        <v>30</v>
      </c>
      <c r="U3397">
        <v>183.166666666667</v>
      </c>
      <c r="V3397">
        <v>26</v>
      </c>
      <c r="W3397">
        <v>15.961538461538501</v>
      </c>
      <c r="X3397">
        <v>54</v>
      </c>
      <c r="Y3397">
        <v>126.57407407407401</v>
      </c>
      <c r="Z3397">
        <v>35</v>
      </c>
      <c r="AA3397">
        <v>359.39130434782601</v>
      </c>
      <c r="AB3397">
        <v>57</v>
      </c>
      <c r="AC3397">
        <v>152.309090909091</v>
      </c>
      <c r="AD3397">
        <v>0.59782608695652195</v>
      </c>
      <c r="AE3397">
        <v>22</v>
      </c>
      <c r="AF3397">
        <v>79.318181818181799</v>
      </c>
      <c r="AG3397">
        <v>0.23913043478260901</v>
      </c>
      <c r="AH3397" s="4">
        <v>14</v>
      </c>
      <c r="AI3397">
        <v>0.60869565217391297</v>
      </c>
      <c r="AJ3397" s="4">
        <v>6</v>
      </c>
      <c r="AK3397">
        <v>0.26086956521739102</v>
      </c>
      <c r="AL3397" s="4">
        <v>14</v>
      </c>
      <c r="AM3397">
        <v>0.25454545454545502</v>
      </c>
      <c r="AN3397" s="4">
        <v>4</v>
      </c>
      <c r="AO3397">
        <v>7.2727272727272696E-2</v>
      </c>
      <c r="AP3397" s="4">
        <v>1</v>
      </c>
      <c r="AQ3397">
        <v>1.0869565217391301E-2</v>
      </c>
      <c r="AR3397" s="4">
        <v>2</v>
      </c>
      <c r="AS3397">
        <v>2.1739130434782601E-2</v>
      </c>
      <c r="AT3397" s="4">
        <v>0</v>
      </c>
      <c r="AU3397" s="4">
        <v>0</v>
      </c>
      <c r="AV3397" s="4">
        <v>3</v>
      </c>
      <c r="AW3397">
        <v>1.4153846153846199</v>
      </c>
      <c r="AX3397" s="4">
        <f t="shared" si="53"/>
        <v>64.999999999999787</v>
      </c>
      <c r="AY3397" s="4">
        <v>21</v>
      </c>
      <c r="AZ3397" s="4">
        <v>7.6666666666666696</v>
      </c>
    </row>
    <row r="3398" spans="1:52" x14ac:dyDescent="0.25">
      <c r="A3398" s="4">
        <v>2017</v>
      </c>
      <c r="B3398" s="4" t="s">
        <v>533</v>
      </c>
      <c r="C3398" t="s">
        <v>242</v>
      </c>
      <c r="D3398" t="s">
        <v>245</v>
      </c>
      <c r="E3398" t="s">
        <v>755</v>
      </c>
      <c r="F3398" s="4">
        <v>43</v>
      </c>
      <c r="G3398">
        <v>26</v>
      </c>
      <c r="H3398">
        <v>1.8076923076923099</v>
      </c>
      <c r="I3398">
        <v>43</v>
      </c>
      <c r="J3398">
        <v>3.5813953488372099</v>
      </c>
      <c r="K3398">
        <v>0</v>
      </c>
      <c r="L3398">
        <v>0</v>
      </c>
      <c r="M3398">
        <v>19</v>
      </c>
      <c r="N3398">
        <v>318.61538461538498</v>
      </c>
      <c r="O3398">
        <v>0.44186046511627902</v>
      </c>
      <c r="P3398">
        <v>17</v>
      </c>
      <c r="Q3398">
        <v>8.3529411764705905</v>
      </c>
      <c r="R3398">
        <v>4</v>
      </c>
      <c r="S3398">
        <v>333.5</v>
      </c>
      <c r="T3398">
        <v>17</v>
      </c>
      <c r="U3398">
        <v>183.41176470588201</v>
      </c>
      <c r="V3398">
        <v>15</v>
      </c>
      <c r="W3398">
        <v>7.4666666666666703</v>
      </c>
      <c r="X3398">
        <v>17</v>
      </c>
      <c r="Y3398">
        <v>77.882352941176507</v>
      </c>
      <c r="Z3398">
        <v>21</v>
      </c>
      <c r="AA3398">
        <v>530.142857142857</v>
      </c>
      <c r="AB3398">
        <v>22</v>
      </c>
      <c r="AC3398">
        <v>67.823529411764696</v>
      </c>
      <c r="AD3398">
        <v>0.39534883720930197</v>
      </c>
      <c r="AE3398">
        <v>9</v>
      </c>
      <c r="AF3398">
        <v>23.6666666666667</v>
      </c>
      <c r="AG3398">
        <v>0.209302325581395</v>
      </c>
      <c r="AH3398" s="4">
        <v>13</v>
      </c>
      <c r="AI3398">
        <v>1.8571428571428601</v>
      </c>
      <c r="AJ3398" s="4">
        <v>1</v>
      </c>
      <c r="AK3398">
        <v>0.14285714285714299</v>
      </c>
      <c r="AL3398" s="4">
        <v>4</v>
      </c>
      <c r="AM3398">
        <v>0.23529411764705899</v>
      </c>
      <c r="AN3398" s="4">
        <v>0</v>
      </c>
      <c r="AO3398">
        <v>0</v>
      </c>
      <c r="AP3398" s="4">
        <v>0</v>
      </c>
      <c r="AQ3398">
        <v>0</v>
      </c>
      <c r="AR3398" s="4">
        <v>0</v>
      </c>
      <c r="AS3398">
        <v>0</v>
      </c>
      <c r="AT3398" s="4">
        <v>0</v>
      </c>
      <c r="AU3398" s="4">
        <v>0</v>
      </c>
      <c r="AV3398" s="4">
        <v>3</v>
      </c>
      <c r="AW3398">
        <v>1.38709677419355</v>
      </c>
      <c r="AX3398" s="4">
        <f t="shared" si="53"/>
        <v>30.999999999999964</v>
      </c>
      <c r="AY3398" s="4">
        <v>5</v>
      </c>
      <c r="AZ3398" s="4">
        <v>6.6</v>
      </c>
    </row>
    <row r="3399" spans="1:52" x14ac:dyDescent="0.25">
      <c r="A3399" s="4">
        <v>2017</v>
      </c>
      <c r="B3399" s="4" t="s">
        <v>533</v>
      </c>
      <c r="C3399" t="s">
        <v>242</v>
      </c>
      <c r="D3399" t="s">
        <v>244</v>
      </c>
      <c r="E3399" t="s">
        <v>754</v>
      </c>
      <c r="F3399" s="4">
        <v>122</v>
      </c>
      <c r="G3399">
        <v>113</v>
      </c>
      <c r="H3399">
        <v>1.78761061946903</v>
      </c>
      <c r="I3399">
        <v>122</v>
      </c>
      <c r="J3399">
        <v>3.2868852459016402</v>
      </c>
      <c r="K3399">
        <v>4</v>
      </c>
      <c r="L3399">
        <v>3.2786885245901599E-2</v>
      </c>
      <c r="M3399">
        <v>61</v>
      </c>
      <c r="N3399">
        <v>3301.1565217391299</v>
      </c>
      <c r="O3399">
        <v>0.5</v>
      </c>
      <c r="P3399">
        <v>93</v>
      </c>
      <c r="Q3399">
        <v>11.247311827957001</v>
      </c>
      <c r="R3399">
        <v>18</v>
      </c>
      <c r="S3399">
        <v>78.5555555555556</v>
      </c>
      <c r="T3399">
        <v>5</v>
      </c>
      <c r="U3399">
        <v>247.4</v>
      </c>
      <c r="V3399">
        <v>5</v>
      </c>
      <c r="W3399">
        <v>14.4</v>
      </c>
      <c r="X3399">
        <v>113</v>
      </c>
      <c r="Y3399">
        <v>78.017699115044294</v>
      </c>
      <c r="Z3399">
        <v>6</v>
      </c>
      <c r="AA3399">
        <v>383.5</v>
      </c>
      <c r="AB3399">
        <v>116</v>
      </c>
      <c r="AC3399">
        <v>93.434782608695699</v>
      </c>
      <c r="AD3399">
        <v>0.94262295081967196</v>
      </c>
      <c r="AE3399">
        <v>78</v>
      </c>
      <c r="AF3399">
        <v>61.769230769230802</v>
      </c>
      <c r="AG3399">
        <v>0.63934426229508201</v>
      </c>
      <c r="AH3399" s="4">
        <v>3</v>
      </c>
      <c r="AI3399">
        <v>0.5</v>
      </c>
      <c r="AJ3399" s="4">
        <v>3</v>
      </c>
      <c r="AK3399">
        <v>0.5</v>
      </c>
      <c r="AL3399" s="4">
        <v>10</v>
      </c>
      <c r="AM3399">
        <v>8.6956521739130405E-2</v>
      </c>
      <c r="AN3399" s="4">
        <v>14</v>
      </c>
      <c r="AO3399">
        <v>0.121739130434783</v>
      </c>
      <c r="AP3399" s="4">
        <v>0</v>
      </c>
      <c r="AQ3399">
        <v>0</v>
      </c>
      <c r="AR3399" s="4">
        <v>0</v>
      </c>
      <c r="AS3399">
        <v>0</v>
      </c>
      <c r="AT3399" s="4">
        <v>0</v>
      </c>
      <c r="AU3399" s="4">
        <v>0</v>
      </c>
      <c r="AV3399" s="4">
        <v>2</v>
      </c>
      <c r="AW3399">
        <v>1.87692307692308</v>
      </c>
      <c r="AX3399" s="4">
        <f t="shared" si="53"/>
        <v>64.999999999999886</v>
      </c>
      <c r="AY3399" s="4">
        <v>5</v>
      </c>
      <c r="AZ3399" s="4">
        <v>54</v>
      </c>
    </row>
    <row r="3400" spans="1:52" x14ac:dyDescent="0.25">
      <c r="A3400" s="4">
        <v>2017</v>
      </c>
      <c r="B3400" s="4" t="s">
        <v>533</v>
      </c>
      <c r="C3400" t="s">
        <v>242</v>
      </c>
      <c r="D3400" t="s">
        <v>252</v>
      </c>
      <c r="E3400" t="s">
        <v>762</v>
      </c>
      <c r="F3400" s="4">
        <v>112</v>
      </c>
      <c r="G3400">
        <v>102</v>
      </c>
      <c r="H3400">
        <v>4.5784313725490202</v>
      </c>
      <c r="I3400">
        <v>112</v>
      </c>
      <c r="J3400">
        <v>5.7053571428571397</v>
      </c>
      <c r="K3400">
        <v>2</v>
      </c>
      <c r="L3400">
        <v>1.7857142857142901E-2</v>
      </c>
      <c r="M3400">
        <v>63</v>
      </c>
      <c r="N3400">
        <v>2570.9428571428598</v>
      </c>
      <c r="O3400">
        <v>0.5625</v>
      </c>
      <c r="P3400">
        <v>98</v>
      </c>
      <c r="Q3400">
        <v>42.918367346938801</v>
      </c>
      <c r="R3400">
        <v>38</v>
      </c>
      <c r="S3400">
        <v>166.02631578947401</v>
      </c>
      <c r="T3400">
        <v>39</v>
      </c>
      <c r="U3400">
        <v>224.102564102564</v>
      </c>
      <c r="V3400">
        <v>37</v>
      </c>
      <c r="W3400">
        <v>7.1351351351351404</v>
      </c>
      <c r="X3400">
        <v>67</v>
      </c>
      <c r="Y3400">
        <v>179.08955223880599</v>
      </c>
      <c r="Z3400">
        <v>44</v>
      </c>
      <c r="AA3400">
        <v>598.42857142857099</v>
      </c>
      <c r="AB3400">
        <v>68</v>
      </c>
      <c r="AC3400">
        <v>204.53731343283599</v>
      </c>
      <c r="AD3400">
        <v>0.59821428571428603</v>
      </c>
      <c r="AE3400">
        <v>5</v>
      </c>
      <c r="AF3400">
        <v>56.4</v>
      </c>
      <c r="AG3400">
        <v>4.4642857142857102E-2</v>
      </c>
      <c r="AH3400" s="4">
        <v>30</v>
      </c>
      <c r="AI3400">
        <v>0.85714285714285698</v>
      </c>
      <c r="AJ3400" s="4">
        <v>8</v>
      </c>
      <c r="AK3400">
        <v>0.22857142857142901</v>
      </c>
      <c r="AL3400" s="4">
        <v>31</v>
      </c>
      <c r="AM3400">
        <v>0.462686567164179</v>
      </c>
      <c r="AN3400" s="4">
        <v>9</v>
      </c>
      <c r="AO3400">
        <v>0.134328358208955</v>
      </c>
      <c r="AP3400" s="4">
        <v>0</v>
      </c>
      <c r="AQ3400">
        <v>0</v>
      </c>
      <c r="AR3400" s="4">
        <v>0</v>
      </c>
      <c r="AS3400">
        <v>0</v>
      </c>
      <c r="AT3400" s="4">
        <v>0</v>
      </c>
      <c r="AU3400" s="4">
        <v>0</v>
      </c>
      <c r="AV3400" s="4">
        <v>1</v>
      </c>
      <c r="AW3400">
        <v>1.6969696969696999</v>
      </c>
      <c r="AX3400" s="4">
        <f t="shared" si="53"/>
        <v>65.999999999999886</v>
      </c>
      <c r="AY3400" s="4">
        <v>37</v>
      </c>
      <c r="AZ3400" s="4">
        <v>15.7222222222222</v>
      </c>
    </row>
    <row r="3401" spans="1:52" x14ac:dyDescent="0.25">
      <c r="A3401" s="4">
        <v>2017</v>
      </c>
      <c r="B3401" s="4" t="s">
        <v>533</v>
      </c>
      <c r="C3401" t="s">
        <v>242</v>
      </c>
      <c r="D3401" t="s">
        <v>182</v>
      </c>
      <c r="E3401" t="s">
        <v>695</v>
      </c>
      <c r="F3401" s="4">
        <v>153</v>
      </c>
      <c r="G3401">
        <v>146</v>
      </c>
      <c r="H3401">
        <v>2.36301369863014</v>
      </c>
      <c r="I3401">
        <v>153</v>
      </c>
      <c r="J3401">
        <v>4.1503267973856204</v>
      </c>
      <c r="K3401">
        <v>0</v>
      </c>
      <c r="L3401">
        <v>0</v>
      </c>
      <c r="M3401">
        <v>40</v>
      </c>
      <c r="N3401">
        <v>1541.6486486486499</v>
      </c>
      <c r="O3401">
        <v>0.26143790849673199</v>
      </c>
      <c r="P3401">
        <v>55</v>
      </c>
      <c r="Q3401">
        <v>7.9272727272727304</v>
      </c>
      <c r="R3401">
        <v>21</v>
      </c>
      <c r="S3401">
        <v>12.047619047618999</v>
      </c>
      <c r="T3401">
        <v>0</v>
      </c>
      <c r="U3401">
        <v>0</v>
      </c>
      <c r="V3401">
        <v>0</v>
      </c>
      <c r="W3401">
        <v>0</v>
      </c>
      <c r="X3401">
        <v>146</v>
      </c>
      <c r="Y3401">
        <v>73.609589041095902</v>
      </c>
      <c r="Z3401">
        <v>0</v>
      </c>
      <c r="AA3401">
        <v>0</v>
      </c>
      <c r="AB3401">
        <v>153</v>
      </c>
      <c r="AC3401">
        <v>92.464052287581694</v>
      </c>
      <c r="AD3401">
        <v>1</v>
      </c>
      <c r="AE3401">
        <v>125</v>
      </c>
      <c r="AF3401">
        <v>72.712000000000003</v>
      </c>
      <c r="AG3401">
        <v>0.81699346405228801</v>
      </c>
      <c r="AH3401" s="4">
        <v>0</v>
      </c>
      <c r="AI3401">
        <v>0</v>
      </c>
      <c r="AJ3401" s="4">
        <v>0</v>
      </c>
      <c r="AK3401">
        <v>0</v>
      </c>
      <c r="AL3401" s="4">
        <v>9</v>
      </c>
      <c r="AM3401">
        <v>5.8823529411764698E-2</v>
      </c>
      <c r="AN3401" s="4">
        <v>7</v>
      </c>
      <c r="AO3401">
        <v>4.5751633986928102E-2</v>
      </c>
      <c r="AP3401" s="4">
        <v>0</v>
      </c>
      <c r="AQ3401">
        <v>0</v>
      </c>
      <c r="AR3401" s="4">
        <v>0</v>
      </c>
      <c r="AS3401">
        <v>0</v>
      </c>
      <c r="AT3401" s="4">
        <v>0</v>
      </c>
      <c r="AU3401" s="4">
        <v>0</v>
      </c>
      <c r="AV3401" s="4">
        <v>10</v>
      </c>
      <c r="AW3401">
        <v>1.6451612903225801</v>
      </c>
      <c r="AX3401" s="4">
        <f t="shared" si="53"/>
        <v>93.000000000000028</v>
      </c>
      <c r="AY3401" s="4">
        <v>0</v>
      </c>
      <c r="AZ3401" s="4">
        <v>0</v>
      </c>
    </row>
    <row r="3402" spans="1:52" x14ac:dyDescent="0.25">
      <c r="A3402" s="4">
        <v>2017</v>
      </c>
      <c r="B3402" s="4" t="s">
        <v>533</v>
      </c>
      <c r="C3402" t="s">
        <v>242</v>
      </c>
      <c r="D3402" t="s">
        <v>192</v>
      </c>
      <c r="E3402" t="s">
        <v>705</v>
      </c>
      <c r="F3402" s="4">
        <v>283</v>
      </c>
      <c r="G3402">
        <v>270</v>
      </c>
      <c r="H3402">
        <v>2.0296296296296301</v>
      </c>
      <c r="I3402">
        <v>282</v>
      </c>
      <c r="J3402">
        <v>3.2907801418439702</v>
      </c>
      <c r="K3402">
        <v>2</v>
      </c>
      <c r="L3402">
        <v>7.09219858156028E-3</v>
      </c>
      <c r="M3402">
        <v>104</v>
      </c>
      <c r="N3402">
        <v>1851.49812734082</v>
      </c>
      <c r="O3402">
        <v>0.36749116607773902</v>
      </c>
      <c r="P3402">
        <v>247</v>
      </c>
      <c r="Q3402">
        <v>9.5668016194331997</v>
      </c>
      <c r="R3402">
        <v>85</v>
      </c>
      <c r="S3402">
        <v>48.047058823529397</v>
      </c>
      <c r="T3402">
        <v>17</v>
      </c>
      <c r="U3402">
        <v>191.70588235294099</v>
      </c>
      <c r="V3402">
        <v>16</v>
      </c>
      <c r="W3402">
        <v>5.0625</v>
      </c>
      <c r="X3402">
        <v>257</v>
      </c>
      <c r="Y3402">
        <v>126.766536964981</v>
      </c>
      <c r="Z3402">
        <v>17</v>
      </c>
      <c r="AA3402">
        <v>327.17647058823502</v>
      </c>
      <c r="AB3402">
        <v>265</v>
      </c>
      <c r="AC3402">
        <v>145.24621212121201</v>
      </c>
      <c r="AD3402">
        <v>0.93286219081272104</v>
      </c>
      <c r="AE3402">
        <v>78</v>
      </c>
      <c r="AF3402">
        <v>53.679487179487197</v>
      </c>
      <c r="AG3402">
        <v>0.27561837455830401</v>
      </c>
      <c r="AH3402" s="4">
        <v>12</v>
      </c>
      <c r="AI3402">
        <v>0.70588235294117696</v>
      </c>
      <c r="AJ3402" s="4">
        <v>6</v>
      </c>
      <c r="AK3402">
        <v>0.35294117647058798</v>
      </c>
      <c r="AL3402" s="4">
        <v>63</v>
      </c>
      <c r="AM3402">
        <v>0.23863636363636401</v>
      </c>
      <c r="AN3402" s="4">
        <v>47</v>
      </c>
      <c r="AO3402">
        <v>0.17803030303030301</v>
      </c>
      <c r="AP3402" s="4">
        <v>0</v>
      </c>
      <c r="AQ3402">
        <v>0</v>
      </c>
      <c r="AR3402" s="4">
        <v>1</v>
      </c>
      <c r="AS3402">
        <v>3.53356890459364E-3</v>
      </c>
      <c r="AT3402" s="4">
        <v>1</v>
      </c>
      <c r="AU3402" s="4">
        <v>0</v>
      </c>
      <c r="AV3402" s="4">
        <v>0</v>
      </c>
      <c r="AW3402">
        <v>1.88</v>
      </c>
      <c r="AX3402" s="4">
        <f t="shared" si="53"/>
        <v>150.53191489361703</v>
      </c>
      <c r="AY3402" s="4">
        <v>17</v>
      </c>
      <c r="AZ3402" s="4">
        <v>19</v>
      </c>
    </row>
    <row r="3403" spans="1:52" x14ac:dyDescent="0.25">
      <c r="A3403" s="4">
        <v>2017</v>
      </c>
      <c r="B3403" s="4" t="s">
        <v>533</v>
      </c>
      <c r="C3403" t="s">
        <v>242</v>
      </c>
      <c r="D3403" t="s">
        <v>175</v>
      </c>
      <c r="E3403" t="s">
        <v>688</v>
      </c>
      <c r="F3403" s="4">
        <v>35</v>
      </c>
      <c r="G3403">
        <v>30</v>
      </c>
      <c r="H3403">
        <v>3.1</v>
      </c>
      <c r="I3403">
        <v>35</v>
      </c>
      <c r="J3403">
        <v>4.5142857142857098</v>
      </c>
      <c r="K3403">
        <v>0</v>
      </c>
      <c r="L3403">
        <v>0</v>
      </c>
      <c r="M3403">
        <v>17</v>
      </c>
      <c r="N3403">
        <v>1629.1</v>
      </c>
      <c r="O3403">
        <v>0.48571428571428599</v>
      </c>
      <c r="P3403">
        <v>10</v>
      </c>
      <c r="Q3403">
        <v>10</v>
      </c>
      <c r="R3403">
        <v>12</v>
      </c>
      <c r="S3403">
        <v>31.1666666666667</v>
      </c>
      <c r="T3403">
        <v>1</v>
      </c>
      <c r="U3403">
        <v>390</v>
      </c>
      <c r="V3403">
        <v>1</v>
      </c>
      <c r="W3403">
        <v>0</v>
      </c>
      <c r="X3403">
        <v>32</v>
      </c>
      <c r="Y3403">
        <v>59.75</v>
      </c>
      <c r="Z3403">
        <v>1</v>
      </c>
      <c r="AA3403">
        <v>450</v>
      </c>
      <c r="AB3403">
        <v>34</v>
      </c>
      <c r="AC3403">
        <v>73.352941176470594</v>
      </c>
      <c r="AD3403">
        <v>0.97142857142857097</v>
      </c>
      <c r="AE3403">
        <v>30</v>
      </c>
      <c r="AF3403">
        <v>72.233333333333306</v>
      </c>
      <c r="AG3403">
        <v>0.85714285714285698</v>
      </c>
      <c r="AH3403" s="4">
        <v>1</v>
      </c>
      <c r="AI3403">
        <v>1</v>
      </c>
      <c r="AJ3403" s="4">
        <v>0</v>
      </c>
      <c r="AK3403">
        <v>0</v>
      </c>
      <c r="AL3403" s="4">
        <v>3</v>
      </c>
      <c r="AM3403">
        <v>8.8235294117647106E-2</v>
      </c>
      <c r="AN3403" s="4">
        <v>2</v>
      </c>
      <c r="AO3403">
        <v>5.8823529411764698E-2</v>
      </c>
      <c r="AP3403" s="4">
        <v>0</v>
      </c>
      <c r="AQ3403">
        <v>0</v>
      </c>
      <c r="AR3403" s="4">
        <v>0</v>
      </c>
      <c r="AS3403">
        <v>0</v>
      </c>
      <c r="AT3403" s="4">
        <v>0</v>
      </c>
      <c r="AU3403" s="4">
        <v>0</v>
      </c>
      <c r="AV3403" s="4">
        <v>1</v>
      </c>
      <c r="AW3403">
        <v>1.1666666666666701</v>
      </c>
      <c r="AX3403" s="4">
        <f t="shared" si="53"/>
        <v>29.999999999999911</v>
      </c>
      <c r="AY3403" s="4">
        <v>1</v>
      </c>
      <c r="AZ3403" s="4">
        <v>10</v>
      </c>
    </row>
    <row r="3404" spans="1:52" x14ac:dyDescent="0.25">
      <c r="A3404" s="4">
        <v>2017</v>
      </c>
      <c r="B3404" s="4" t="s">
        <v>533</v>
      </c>
      <c r="C3404" t="s">
        <v>242</v>
      </c>
      <c r="D3404" t="s">
        <v>503</v>
      </c>
      <c r="E3404" t="s">
        <v>999</v>
      </c>
      <c r="F3404" s="4">
        <v>1</v>
      </c>
      <c r="G3404">
        <v>1</v>
      </c>
      <c r="H3404">
        <v>20</v>
      </c>
      <c r="I3404">
        <v>1</v>
      </c>
      <c r="J3404">
        <v>23</v>
      </c>
      <c r="K3404">
        <v>0</v>
      </c>
      <c r="L3404">
        <v>0</v>
      </c>
      <c r="M3404">
        <v>0</v>
      </c>
      <c r="N3404">
        <v>648</v>
      </c>
      <c r="O3404">
        <v>0</v>
      </c>
      <c r="P3404">
        <v>1</v>
      </c>
      <c r="Q3404">
        <v>7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1</v>
      </c>
      <c r="Y3404">
        <v>138</v>
      </c>
      <c r="Z3404">
        <v>0</v>
      </c>
      <c r="AA3404">
        <v>0</v>
      </c>
      <c r="AB3404">
        <v>1</v>
      </c>
      <c r="AC3404">
        <v>382</v>
      </c>
      <c r="AD3404">
        <v>1</v>
      </c>
      <c r="AE3404">
        <v>0</v>
      </c>
      <c r="AF3404">
        <v>0</v>
      </c>
      <c r="AG3404">
        <v>0</v>
      </c>
      <c r="AH3404" s="4">
        <v>0</v>
      </c>
      <c r="AI3404">
        <v>0</v>
      </c>
      <c r="AJ3404" s="4">
        <v>0</v>
      </c>
      <c r="AK3404">
        <v>0</v>
      </c>
      <c r="AL3404" s="4">
        <v>0</v>
      </c>
      <c r="AM3404">
        <v>0</v>
      </c>
      <c r="AN3404" s="4">
        <v>1</v>
      </c>
      <c r="AO3404">
        <v>1</v>
      </c>
      <c r="AP3404" s="4">
        <v>0</v>
      </c>
      <c r="AQ3404">
        <v>0</v>
      </c>
      <c r="AR3404" s="4">
        <v>0</v>
      </c>
      <c r="AS3404">
        <v>0</v>
      </c>
      <c r="AT3404" s="4">
        <v>0</v>
      </c>
      <c r="AU3404" s="4">
        <v>0</v>
      </c>
      <c r="AV3404" s="4">
        <v>0</v>
      </c>
      <c r="AW3404">
        <v>1</v>
      </c>
      <c r="AX3404" s="4">
        <f t="shared" si="53"/>
        <v>1</v>
      </c>
      <c r="AY3404" s="4">
        <v>0</v>
      </c>
      <c r="AZ3404" s="4">
        <v>0</v>
      </c>
    </row>
    <row r="3405" spans="1:52" x14ac:dyDescent="0.25">
      <c r="A3405" s="4">
        <v>2017</v>
      </c>
      <c r="B3405" s="4" t="s">
        <v>533</v>
      </c>
      <c r="C3405" t="s">
        <v>242</v>
      </c>
      <c r="D3405" t="s">
        <v>190</v>
      </c>
      <c r="E3405" t="s">
        <v>703</v>
      </c>
      <c r="F3405" s="4">
        <v>128</v>
      </c>
      <c r="G3405">
        <v>108</v>
      </c>
      <c r="H3405">
        <v>3.6296296296296302</v>
      </c>
      <c r="I3405">
        <v>128</v>
      </c>
      <c r="J3405">
        <v>4.8046875</v>
      </c>
      <c r="K3405">
        <v>0</v>
      </c>
      <c r="L3405">
        <v>0</v>
      </c>
      <c r="M3405">
        <v>56</v>
      </c>
      <c r="N3405">
        <v>1406.8349514563099</v>
      </c>
      <c r="O3405">
        <v>0.4375</v>
      </c>
      <c r="P3405">
        <v>107</v>
      </c>
      <c r="Q3405">
        <v>31.6261682242991</v>
      </c>
      <c r="R3405">
        <v>40</v>
      </c>
      <c r="S3405">
        <v>121.425</v>
      </c>
      <c r="T3405">
        <v>60</v>
      </c>
      <c r="U3405">
        <v>147.46666666666701</v>
      </c>
      <c r="V3405">
        <v>60</v>
      </c>
      <c r="W3405">
        <v>9.2333333333333307</v>
      </c>
      <c r="X3405">
        <v>55</v>
      </c>
      <c r="Y3405">
        <v>150.327272727273</v>
      </c>
      <c r="Z3405">
        <v>66</v>
      </c>
      <c r="AA3405">
        <v>362.89130434782601</v>
      </c>
      <c r="AB3405">
        <v>62</v>
      </c>
      <c r="AC3405">
        <v>183.52459016393399</v>
      </c>
      <c r="AD3405">
        <v>0.4765625</v>
      </c>
      <c r="AE3405">
        <v>6</v>
      </c>
      <c r="AF3405">
        <v>113.5</v>
      </c>
      <c r="AG3405">
        <v>4.6875E-2</v>
      </c>
      <c r="AH3405" s="4">
        <v>33</v>
      </c>
      <c r="AI3405">
        <v>0.71739130434782605</v>
      </c>
      <c r="AJ3405" s="4">
        <v>9</v>
      </c>
      <c r="AK3405">
        <v>0.19565217391304399</v>
      </c>
      <c r="AL3405" s="4">
        <v>27</v>
      </c>
      <c r="AM3405">
        <v>0.44262295081967201</v>
      </c>
      <c r="AN3405" s="4">
        <v>7</v>
      </c>
      <c r="AO3405">
        <v>0.114754098360656</v>
      </c>
      <c r="AP3405" s="4">
        <v>0</v>
      </c>
      <c r="AQ3405">
        <v>0</v>
      </c>
      <c r="AR3405" s="4">
        <v>0</v>
      </c>
      <c r="AS3405">
        <v>0</v>
      </c>
      <c r="AT3405" s="4">
        <v>0</v>
      </c>
      <c r="AU3405" s="4">
        <v>0</v>
      </c>
      <c r="AV3405" s="4">
        <v>3</v>
      </c>
      <c r="AW3405">
        <v>1.66233766233766</v>
      </c>
      <c r="AX3405" s="4">
        <f t="shared" si="53"/>
        <v>77.000000000000114</v>
      </c>
      <c r="AY3405" s="4">
        <v>51</v>
      </c>
      <c r="AZ3405" s="4">
        <v>9.2941176470588207</v>
      </c>
    </row>
    <row r="3406" spans="1:52" x14ac:dyDescent="0.25">
      <c r="A3406" s="4">
        <v>2017</v>
      </c>
      <c r="B3406" s="4" t="s">
        <v>533</v>
      </c>
      <c r="C3406" t="s">
        <v>242</v>
      </c>
      <c r="D3406" t="s">
        <v>183</v>
      </c>
      <c r="E3406" t="s">
        <v>696</v>
      </c>
      <c r="F3406" s="4">
        <v>169</v>
      </c>
      <c r="G3406">
        <v>161</v>
      </c>
      <c r="H3406">
        <v>3.4285714285714302</v>
      </c>
      <c r="I3406">
        <v>169</v>
      </c>
      <c r="J3406">
        <v>4.7751479289940804</v>
      </c>
      <c r="K3406">
        <v>0</v>
      </c>
      <c r="L3406">
        <v>0</v>
      </c>
      <c r="M3406">
        <v>107</v>
      </c>
      <c r="N3406">
        <v>3587.8145161290299</v>
      </c>
      <c r="O3406">
        <v>0.633136094674556</v>
      </c>
      <c r="P3406">
        <v>112</v>
      </c>
      <c r="Q3406">
        <v>10.3660714285714</v>
      </c>
      <c r="R3406">
        <v>56</v>
      </c>
      <c r="S3406">
        <v>41.928571428571402</v>
      </c>
      <c r="T3406">
        <v>4</v>
      </c>
      <c r="U3406">
        <v>175.25</v>
      </c>
      <c r="V3406">
        <v>4</v>
      </c>
      <c r="W3406">
        <v>2.25</v>
      </c>
      <c r="X3406">
        <v>155</v>
      </c>
      <c r="Y3406">
        <v>97.161290322580598</v>
      </c>
      <c r="Z3406">
        <v>6</v>
      </c>
      <c r="AA3406">
        <v>416</v>
      </c>
      <c r="AB3406">
        <v>163</v>
      </c>
      <c r="AC3406">
        <v>114.484662576687</v>
      </c>
      <c r="AD3406">
        <v>0.96449704142011805</v>
      </c>
      <c r="AE3406">
        <v>97</v>
      </c>
      <c r="AF3406">
        <v>67.340206185566998</v>
      </c>
      <c r="AG3406">
        <v>0.57396449704142005</v>
      </c>
      <c r="AH3406" s="4">
        <v>2</v>
      </c>
      <c r="AI3406">
        <v>0.33333333333333298</v>
      </c>
      <c r="AJ3406" s="4">
        <v>2</v>
      </c>
      <c r="AK3406">
        <v>0.33333333333333298</v>
      </c>
      <c r="AL3406" s="4">
        <v>30</v>
      </c>
      <c r="AM3406">
        <v>0.184049079754601</v>
      </c>
      <c r="AN3406" s="4">
        <v>15</v>
      </c>
      <c r="AO3406">
        <v>9.2024539877300596E-2</v>
      </c>
      <c r="AP3406" s="4">
        <v>0</v>
      </c>
      <c r="AQ3406">
        <v>0</v>
      </c>
      <c r="AR3406" s="4">
        <v>0</v>
      </c>
      <c r="AS3406">
        <v>0</v>
      </c>
      <c r="AT3406" s="4">
        <v>0</v>
      </c>
      <c r="AU3406" s="4">
        <v>0</v>
      </c>
      <c r="AV3406" s="4">
        <v>2</v>
      </c>
      <c r="AW3406">
        <v>1.9204545454545501</v>
      </c>
      <c r="AX3406" s="4">
        <f t="shared" si="53"/>
        <v>87.999999999999787</v>
      </c>
      <c r="AY3406" s="4">
        <v>5</v>
      </c>
      <c r="AZ3406" s="4">
        <v>12.75</v>
      </c>
    </row>
    <row r="3407" spans="1:52" x14ac:dyDescent="0.25">
      <c r="A3407" s="4">
        <v>2017</v>
      </c>
      <c r="B3407" s="4" t="s">
        <v>533</v>
      </c>
      <c r="C3407" t="s">
        <v>242</v>
      </c>
      <c r="D3407" t="s">
        <v>251</v>
      </c>
      <c r="E3407" t="s">
        <v>761</v>
      </c>
      <c r="F3407" s="4">
        <v>117</v>
      </c>
      <c r="G3407">
        <v>100</v>
      </c>
      <c r="H3407">
        <v>5.38</v>
      </c>
      <c r="I3407">
        <v>117</v>
      </c>
      <c r="J3407">
        <v>7.6666666666666696</v>
      </c>
      <c r="K3407">
        <v>0</v>
      </c>
      <c r="L3407">
        <v>0</v>
      </c>
      <c r="M3407">
        <v>56</v>
      </c>
      <c r="N3407">
        <v>1702.89622641509</v>
      </c>
      <c r="O3407">
        <v>0.47863247863247899</v>
      </c>
      <c r="P3407">
        <v>103</v>
      </c>
      <c r="Q3407">
        <v>30.6116504854369</v>
      </c>
      <c r="R3407">
        <v>44</v>
      </c>
      <c r="S3407">
        <v>124.40909090909101</v>
      </c>
      <c r="T3407">
        <v>66</v>
      </c>
      <c r="U3407">
        <v>197.62121212121201</v>
      </c>
      <c r="V3407">
        <v>60</v>
      </c>
      <c r="W3407">
        <v>9.68333333333333</v>
      </c>
      <c r="X3407">
        <v>47</v>
      </c>
      <c r="Y3407">
        <v>163.255319148936</v>
      </c>
      <c r="Z3407">
        <v>67</v>
      </c>
      <c r="AA3407">
        <v>432.55172413793099</v>
      </c>
      <c r="AB3407">
        <v>50</v>
      </c>
      <c r="AC3407">
        <v>234.97777777777799</v>
      </c>
      <c r="AD3407">
        <v>0.38461538461538503</v>
      </c>
      <c r="AE3407">
        <v>6</v>
      </c>
      <c r="AF3407">
        <v>82.6666666666667</v>
      </c>
      <c r="AG3407">
        <v>5.1282051282051301E-2</v>
      </c>
      <c r="AH3407" s="4">
        <v>50</v>
      </c>
      <c r="AI3407">
        <v>0.86206896551724099</v>
      </c>
      <c r="AJ3407" s="4">
        <v>14</v>
      </c>
      <c r="AK3407">
        <v>0.24137931034482801</v>
      </c>
      <c r="AL3407" s="4">
        <v>20</v>
      </c>
      <c r="AM3407">
        <v>0.44444444444444398</v>
      </c>
      <c r="AN3407" s="4">
        <v>6</v>
      </c>
      <c r="AO3407">
        <v>0.133333333333333</v>
      </c>
      <c r="AP3407" s="4">
        <v>0</v>
      </c>
      <c r="AQ3407">
        <v>0</v>
      </c>
      <c r="AR3407" s="4">
        <v>0</v>
      </c>
      <c r="AS3407">
        <v>0</v>
      </c>
      <c r="AT3407" s="4">
        <v>0</v>
      </c>
      <c r="AU3407" s="4">
        <v>0</v>
      </c>
      <c r="AV3407" s="4">
        <v>3</v>
      </c>
      <c r="AW3407">
        <v>1.5394736842105301</v>
      </c>
      <c r="AX3407" s="4">
        <f t="shared" si="53"/>
        <v>75.999999999999815</v>
      </c>
      <c r="AY3407" s="4">
        <v>59</v>
      </c>
      <c r="AZ3407" s="4">
        <v>14.1186440677966</v>
      </c>
    </row>
    <row r="3408" spans="1:52" x14ac:dyDescent="0.25">
      <c r="A3408" s="4">
        <v>2017</v>
      </c>
      <c r="B3408" s="4" t="s">
        <v>533</v>
      </c>
      <c r="C3408" t="s">
        <v>242</v>
      </c>
      <c r="D3408" t="s">
        <v>179</v>
      </c>
      <c r="E3408" t="s">
        <v>692</v>
      </c>
      <c r="F3408" s="4">
        <v>179</v>
      </c>
      <c r="G3408">
        <v>168</v>
      </c>
      <c r="H3408">
        <v>3.1130952380952399</v>
      </c>
      <c r="I3408">
        <v>179</v>
      </c>
      <c r="J3408">
        <v>4.4245810055865897</v>
      </c>
      <c r="K3408">
        <v>2</v>
      </c>
      <c r="L3408">
        <v>1.11731843575419E-2</v>
      </c>
      <c r="M3408">
        <v>97</v>
      </c>
      <c r="N3408">
        <v>2990.5257142857099</v>
      </c>
      <c r="O3408">
        <v>0.54189944134078205</v>
      </c>
      <c r="P3408">
        <v>123</v>
      </c>
      <c r="Q3408">
        <v>11.7317073170732</v>
      </c>
      <c r="R3408">
        <v>40</v>
      </c>
      <c r="S3408">
        <v>37.125</v>
      </c>
      <c r="T3408">
        <v>8</v>
      </c>
      <c r="U3408">
        <v>201.5</v>
      </c>
      <c r="V3408">
        <v>8</v>
      </c>
      <c r="W3408">
        <v>12</v>
      </c>
      <c r="X3408">
        <v>171</v>
      </c>
      <c r="Y3408">
        <v>74.584795321637401</v>
      </c>
      <c r="Z3408">
        <v>8</v>
      </c>
      <c r="AA3408">
        <v>308.375</v>
      </c>
      <c r="AB3408">
        <v>171</v>
      </c>
      <c r="AC3408">
        <v>89.3333333333333</v>
      </c>
      <c r="AD3408">
        <v>0.955307262569833</v>
      </c>
      <c r="AE3408">
        <v>121</v>
      </c>
      <c r="AF3408">
        <v>64.2314049586777</v>
      </c>
      <c r="AG3408">
        <v>0.67597765363128504</v>
      </c>
      <c r="AH3408" s="4">
        <v>6</v>
      </c>
      <c r="AI3408">
        <v>0.75</v>
      </c>
      <c r="AJ3408" s="4">
        <v>1</v>
      </c>
      <c r="AK3408">
        <v>0.125</v>
      </c>
      <c r="AL3408" s="4">
        <v>16</v>
      </c>
      <c r="AM3408">
        <v>9.3567251461988299E-2</v>
      </c>
      <c r="AN3408" s="4">
        <v>14</v>
      </c>
      <c r="AO3408">
        <v>8.1871345029239803E-2</v>
      </c>
      <c r="AP3408" s="4">
        <v>0</v>
      </c>
      <c r="AQ3408">
        <v>0</v>
      </c>
      <c r="AR3408" s="4">
        <v>0</v>
      </c>
      <c r="AS3408">
        <v>0</v>
      </c>
      <c r="AT3408" s="4">
        <v>0</v>
      </c>
      <c r="AU3408" s="4">
        <v>0</v>
      </c>
      <c r="AV3408" s="4">
        <v>0</v>
      </c>
      <c r="AW3408">
        <v>2.0574712643678201</v>
      </c>
      <c r="AX3408" s="4">
        <f t="shared" si="53"/>
        <v>86.999999999999829</v>
      </c>
      <c r="AY3408" s="4">
        <v>8</v>
      </c>
      <c r="AZ3408" s="4">
        <v>13.75</v>
      </c>
    </row>
    <row r="3409" spans="1:52" x14ac:dyDescent="0.25">
      <c r="A3409" s="4">
        <v>2017</v>
      </c>
      <c r="B3409" s="4" t="s">
        <v>533</v>
      </c>
      <c r="C3409" t="s">
        <v>242</v>
      </c>
      <c r="D3409" t="s">
        <v>257</v>
      </c>
      <c r="E3409" t="s">
        <v>766</v>
      </c>
      <c r="F3409" s="4">
        <v>61</v>
      </c>
      <c r="G3409">
        <v>38</v>
      </c>
      <c r="H3409">
        <v>6.7105263157894699</v>
      </c>
      <c r="I3409">
        <v>61</v>
      </c>
      <c r="J3409">
        <v>6.9836065573770503</v>
      </c>
      <c r="K3409">
        <v>0</v>
      </c>
      <c r="L3409">
        <v>0</v>
      </c>
      <c r="M3409">
        <v>15</v>
      </c>
      <c r="N3409">
        <v>-22.659574468085101</v>
      </c>
      <c r="O3409">
        <v>0.24590163934426201</v>
      </c>
      <c r="P3409">
        <v>40</v>
      </c>
      <c r="Q3409">
        <v>23.15</v>
      </c>
      <c r="R3409">
        <v>17</v>
      </c>
      <c r="S3409">
        <v>85.529411764705898</v>
      </c>
      <c r="T3409">
        <v>21</v>
      </c>
      <c r="U3409">
        <v>129.42857142857099</v>
      </c>
      <c r="V3409">
        <v>21</v>
      </c>
      <c r="W3409">
        <v>15.523809523809501</v>
      </c>
      <c r="X3409">
        <v>34</v>
      </c>
      <c r="Y3409">
        <v>117.67647058823501</v>
      </c>
      <c r="Z3409">
        <v>21</v>
      </c>
      <c r="AA3409">
        <v>301.82352941176498</v>
      </c>
      <c r="AB3409">
        <v>40</v>
      </c>
      <c r="AC3409">
        <v>116.48275862069001</v>
      </c>
      <c r="AD3409">
        <v>0.47540983606557402</v>
      </c>
      <c r="AE3409">
        <v>17</v>
      </c>
      <c r="AF3409">
        <v>96.941176470588204</v>
      </c>
      <c r="AG3409">
        <v>0.27868852459016402</v>
      </c>
      <c r="AH3409" s="4">
        <v>17</v>
      </c>
      <c r="AI3409">
        <v>1</v>
      </c>
      <c r="AJ3409" s="4">
        <v>3</v>
      </c>
      <c r="AK3409">
        <v>0.17647058823529399</v>
      </c>
      <c r="AL3409" s="4">
        <v>4</v>
      </c>
      <c r="AM3409">
        <v>0.13793103448275901</v>
      </c>
      <c r="AN3409" s="4">
        <v>4</v>
      </c>
      <c r="AO3409">
        <v>0.13793103448275901</v>
      </c>
      <c r="AP3409" s="4">
        <v>1</v>
      </c>
      <c r="AQ3409">
        <v>1.63934426229508E-2</v>
      </c>
      <c r="AR3409" s="4">
        <v>0</v>
      </c>
      <c r="AS3409">
        <v>0</v>
      </c>
      <c r="AT3409" s="4">
        <v>0</v>
      </c>
      <c r="AU3409" s="4">
        <v>0</v>
      </c>
      <c r="AV3409" s="4">
        <v>0</v>
      </c>
      <c r="AW3409">
        <v>1.3555555555555601</v>
      </c>
      <c r="AX3409" s="4">
        <f t="shared" si="53"/>
        <v>44.999999999999851</v>
      </c>
      <c r="AY3409" s="4">
        <v>17</v>
      </c>
      <c r="AZ3409" s="4">
        <v>9.5294117647058805</v>
      </c>
    </row>
    <row r="3410" spans="1:52" x14ac:dyDescent="0.25">
      <c r="A3410" s="4">
        <v>2017</v>
      </c>
      <c r="B3410" s="4" t="s">
        <v>533</v>
      </c>
      <c r="C3410" t="s">
        <v>242</v>
      </c>
      <c r="D3410" t="s">
        <v>266</v>
      </c>
      <c r="E3410" t="s">
        <v>775</v>
      </c>
      <c r="F3410" s="4">
        <v>126</v>
      </c>
      <c r="G3410">
        <v>46</v>
      </c>
      <c r="H3410">
        <v>4.1739130434782599</v>
      </c>
      <c r="I3410">
        <v>126</v>
      </c>
      <c r="J3410">
        <v>5.6349206349206398</v>
      </c>
      <c r="K3410">
        <v>2</v>
      </c>
      <c r="L3410">
        <v>1.58730158730159E-2</v>
      </c>
      <c r="M3410">
        <v>4</v>
      </c>
      <c r="N3410">
        <v>180.180327868852</v>
      </c>
      <c r="O3410">
        <v>3.1746031746031703E-2</v>
      </c>
      <c r="P3410">
        <v>102</v>
      </c>
      <c r="Q3410">
        <v>24.254901960784299</v>
      </c>
      <c r="R3410">
        <v>20</v>
      </c>
      <c r="S3410">
        <v>36.049999999999997</v>
      </c>
      <c r="T3410">
        <v>4</v>
      </c>
      <c r="U3410">
        <v>178.5</v>
      </c>
      <c r="V3410">
        <v>2</v>
      </c>
      <c r="W3410">
        <v>18</v>
      </c>
      <c r="X3410">
        <v>116</v>
      </c>
      <c r="Y3410">
        <v>68.284482758620697</v>
      </c>
      <c r="Z3410">
        <v>4</v>
      </c>
      <c r="AA3410">
        <v>219.25</v>
      </c>
      <c r="AB3410">
        <v>122</v>
      </c>
      <c r="AC3410">
        <v>96.991803278688494</v>
      </c>
      <c r="AD3410">
        <v>0.96825396825396803</v>
      </c>
      <c r="AE3410">
        <v>83</v>
      </c>
      <c r="AF3410">
        <v>77.963855421686702</v>
      </c>
      <c r="AG3410">
        <v>0.65873015873015905</v>
      </c>
      <c r="AH3410" s="4">
        <v>1</v>
      </c>
      <c r="AI3410">
        <v>0.25</v>
      </c>
      <c r="AJ3410" s="4">
        <v>1</v>
      </c>
      <c r="AK3410">
        <v>0.25</v>
      </c>
      <c r="AL3410" s="4">
        <v>6</v>
      </c>
      <c r="AM3410">
        <v>4.91803278688525E-2</v>
      </c>
      <c r="AN3410" s="4">
        <v>3</v>
      </c>
      <c r="AO3410">
        <v>2.4590163934426201E-2</v>
      </c>
      <c r="AP3410" s="4">
        <v>7</v>
      </c>
      <c r="AQ3410">
        <v>5.5555555555555601E-2</v>
      </c>
      <c r="AR3410" s="4">
        <v>4</v>
      </c>
      <c r="AS3410">
        <v>3.1746031746031703E-2</v>
      </c>
      <c r="AT3410" s="4">
        <v>0</v>
      </c>
      <c r="AU3410" s="4">
        <v>0</v>
      </c>
      <c r="AV3410" s="4">
        <v>0</v>
      </c>
      <c r="AW3410">
        <v>1.9090909090909101</v>
      </c>
      <c r="AX3410" s="4">
        <f t="shared" si="53"/>
        <v>65.999999999999972</v>
      </c>
      <c r="AY3410" s="4">
        <v>4</v>
      </c>
      <c r="AZ3410" s="4">
        <v>0</v>
      </c>
    </row>
    <row r="3411" spans="1:52" x14ac:dyDescent="0.25">
      <c r="A3411" s="4">
        <v>2017</v>
      </c>
      <c r="B3411" s="4" t="s">
        <v>533</v>
      </c>
      <c r="C3411" t="s">
        <v>242</v>
      </c>
      <c r="D3411" t="s">
        <v>176</v>
      </c>
      <c r="E3411" t="s">
        <v>689</v>
      </c>
      <c r="F3411" s="4">
        <v>89</v>
      </c>
      <c r="G3411">
        <v>80</v>
      </c>
      <c r="H3411">
        <v>3.7875000000000001</v>
      </c>
      <c r="I3411">
        <v>89</v>
      </c>
      <c r="J3411">
        <v>4.8651685393258397</v>
      </c>
      <c r="K3411">
        <v>6</v>
      </c>
      <c r="L3411">
        <v>6.7415730337078594E-2</v>
      </c>
      <c r="M3411">
        <v>44</v>
      </c>
      <c r="N3411">
        <v>3116.8289473684199</v>
      </c>
      <c r="O3411">
        <v>0.49438202247190999</v>
      </c>
      <c r="P3411">
        <v>76</v>
      </c>
      <c r="Q3411">
        <v>18.934210526315798</v>
      </c>
      <c r="R3411">
        <v>27</v>
      </c>
      <c r="S3411">
        <v>145.48148148148101</v>
      </c>
      <c r="T3411">
        <v>46</v>
      </c>
      <c r="U3411">
        <v>131.65217391304299</v>
      </c>
      <c r="V3411">
        <v>46</v>
      </c>
      <c r="W3411">
        <v>16.8913043478261</v>
      </c>
      <c r="X3411">
        <v>34</v>
      </c>
      <c r="Y3411">
        <v>127.32352941176499</v>
      </c>
      <c r="Z3411">
        <v>50</v>
      </c>
      <c r="AA3411">
        <v>422.81395348837202</v>
      </c>
      <c r="AB3411">
        <v>39</v>
      </c>
      <c r="AC3411">
        <v>224.13513513513499</v>
      </c>
      <c r="AD3411">
        <v>0.41573033707865198</v>
      </c>
      <c r="AE3411">
        <v>10</v>
      </c>
      <c r="AF3411">
        <v>60.2</v>
      </c>
      <c r="AG3411">
        <v>0.112359550561798</v>
      </c>
      <c r="AH3411" s="4">
        <v>27</v>
      </c>
      <c r="AI3411">
        <v>0.62790697674418605</v>
      </c>
      <c r="AJ3411" s="4">
        <v>7</v>
      </c>
      <c r="AK3411">
        <v>0.162790697674419</v>
      </c>
      <c r="AL3411" s="4">
        <v>13</v>
      </c>
      <c r="AM3411">
        <v>0.35135135135135098</v>
      </c>
      <c r="AN3411" s="4">
        <v>3</v>
      </c>
      <c r="AO3411">
        <v>8.1081081081081099E-2</v>
      </c>
      <c r="AP3411" s="4">
        <v>0</v>
      </c>
      <c r="AQ3411">
        <v>0</v>
      </c>
      <c r="AR3411" s="4">
        <v>0</v>
      </c>
      <c r="AS3411">
        <v>0</v>
      </c>
      <c r="AT3411" s="4">
        <v>0</v>
      </c>
      <c r="AU3411" s="4">
        <v>0</v>
      </c>
      <c r="AV3411" s="4">
        <v>1</v>
      </c>
      <c r="AW3411">
        <v>1.4833333333333301</v>
      </c>
      <c r="AX3411" s="4">
        <f t="shared" si="53"/>
        <v>60.000000000000135</v>
      </c>
      <c r="AY3411" s="4">
        <v>44</v>
      </c>
      <c r="AZ3411" s="4">
        <v>10.295454545454501</v>
      </c>
    </row>
    <row r="3412" spans="1:52" x14ac:dyDescent="0.25">
      <c r="A3412" s="4">
        <v>2017</v>
      </c>
      <c r="B3412" s="4" t="s">
        <v>533</v>
      </c>
      <c r="C3412" t="s">
        <v>242</v>
      </c>
      <c r="D3412" t="s">
        <v>267</v>
      </c>
      <c r="E3412" t="s">
        <v>776</v>
      </c>
      <c r="F3412" s="4">
        <v>16</v>
      </c>
      <c r="G3412">
        <v>13</v>
      </c>
      <c r="H3412">
        <v>2.2307692307692299</v>
      </c>
      <c r="I3412">
        <v>16</v>
      </c>
      <c r="J3412">
        <v>3.8125</v>
      </c>
      <c r="K3412">
        <v>0</v>
      </c>
      <c r="L3412">
        <v>0</v>
      </c>
      <c r="M3412">
        <v>14</v>
      </c>
      <c r="N3412">
        <v>2832.0833333333298</v>
      </c>
      <c r="O3412">
        <v>0.875</v>
      </c>
      <c r="P3412">
        <v>10</v>
      </c>
      <c r="Q3412">
        <v>5.4</v>
      </c>
      <c r="R3412">
        <v>2</v>
      </c>
      <c r="S3412">
        <v>17</v>
      </c>
      <c r="T3412">
        <v>10</v>
      </c>
      <c r="U3412">
        <v>132.1</v>
      </c>
      <c r="V3412">
        <v>8</v>
      </c>
      <c r="W3412">
        <v>2.75</v>
      </c>
      <c r="X3412">
        <v>5</v>
      </c>
      <c r="Y3412">
        <v>136.80000000000001</v>
      </c>
      <c r="Z3412">
        <v>10</v>
      </c>
      <c r="AA3412">
        <v>341.57142857142901</v>
      </c>
      <c r="AB3412">
        <v>6</v>
      </c>
      <c r="AC3412">
        <v>171.166666666667</v>
      </c>
      <c r="AD3412">
        <v>0.375</v>
      </c>
      <c r="AE3412">
        <v>1</v>
      </c>
      <c r="AF3412">
        <v>160</v>
      </c>
      <c r="AG3412">
        <v>6.25E-2</v>
      </c>
      <c r="AH3412" s="4">
        <v>5</v>
      </c>
      <c r="AI3412">
        <v>0.71428571428571397</v>
      </c>
      <c r="AJ3412" s="4">
        <v>3</v>
      </c>
      <c r="AK3412">
        <v>0.42857142857142899</v>
      </c>
      <c r="AL3412" s="4">
        <v>1</v>
      </c>
      <c r="AM3412">
        <v>0.16666666666666699</v>
      </c>
      <c r="AN3412" s="4">
        <v>0</v>
      </c>
      <c r="AO3412">
        <v>0</v>
      </c>
      <c r="AP3412" s="4">
        <v>0</v>
      </c>
      <c r="AQ3412">
        <v>0</v>
      </c>
      <c r="AR3412" s="4">
        <v>0</v>
      </c>
      <c r="AS3412">
        <v>0</v>
      </c>
      <c r="AT3412" s="4">
        <v>0</v>
      </c>
      <c r="AU3412" s="4">
        <v>0</v>
      </c>
      <c r="AV3412" s="4">
        <v>1</v>
      </c>
      <c r="AW3412">
        <v>1.4545454545454499</v>
      </c>
      <c r="AX3412" s="4">
        <f t="shared" si="53"/>
        <v>11.000000000000036</v>
      </c>
      <c r="AY3412" s="4">
        <v>7</v>
      </c>
      <c r="AZ3412" s="4">
        <v>7.71428571428571</v>
      </c>
    </row>
    <row r="3413" spans="1:52" x14ac:dyDescent="0.25">
      <c r="A3413" s="4">
        <v>2017</v>
      </c>
      <c r="B3413" s="4" t="s">
        <v>533</v>
      </c>
      <c r="C3413" t="s">
        <v>242</v>
      </c>
      <c r="D3413" t="s">
        <v>248</v>
      </c>
      <c r="E3413" t="s">
        <v>758</v>
      </c>
      <c r="F3413" s="4">
        <v>2</v>
      </c>
      <c r="G3413">
        <v>1</v>
      </c>
      <c r="H3413">
        <v>0</v>
      </c>
      <c r="I3413">
        <v>2</v>
      </c>
      <c r="J3413">
        <v>1.5</v>
      </c>
      <c r="K3413">
        <v>0</v>
      </c>
      <c r="L3413">
        <v>0</v>
      </c>
      <c r="M3413">
        <v>1</v>
      </c>
      <c r="N3413">
        <v>-47</v>
      </c>
      <c r="O3413">
        <v>0.5</v>
      </c>
      <c r="P3413">
        <v>1</v>
      </c>
      <c r="Q3413">
        <v>9</v>
      </c>
      <c r="R3413">
        <v>0</v>
      </c>
      <c r="S3413">
        <v>0</v>
      </c>
      <c r="T3413">
        <v>1</v>
      </c>
      <c r="U3413">
        <v>45</v>
      </c>
      <c r="V3413">
        <v>1</v>
      </c>
      <c r="W3413">
        <v>3</v>
      </c>
      <c r="X3413">
        <v>1</v>
      </c>
      <c r="Y3413">
        <v>48</v>
      </c>
      <c r="Z3413">
        <v>1</v>
      </c>
      <c r="AA3413">
        <v>0</v>
      </c>
      <c r="AB3413">
        <v>1</v>
      </c>
      <c r="AC3413">
        <v>209</v>
      </c>
      <c r="AD3413">
        <v>0.5</v>
      </c>
      <c r="AE3413">
        <v>1</v>
      </c>
      <c r="AF3413">
        <v>209</v>
      </c>
      <c r="AG3413">
        <v>0.5</v>
      </c>
      <c r="AH3413" s="4">
        <v>0</v>
      </c>
      <c r="AI3413">
        <v>0</v>
      </c>
      <c r="AJ3413" s="4">
        <v>0</v>
      </c>
      <c r="AK3413">
        <v>0</v>
      </c>
      <c r="AL3413" s="4">
        <v>0</v>
      </c>
      <c r="AM3413">
        <v>0</v>
      </c>
      <c r="AN3413" s="4">
        <v>0</v>
      </c>
      <c r="AO3413">
        <v>0</v>
      </c>
      <c r="AP3413" s="4">
        <v>0</v>
      </c>
      <c r="AQ3413">
        <v>0</v>
      </c>
      <c r="AR3413" s="4">
        <v>0</v>
      </c>
      <c r="AS3413">
        <v>0</v>
      </c>
      <c r="AT3413" s="4">
        <v>0</v>
      </c>
      <c r="AU3413" s="4">
        <v>0</v>
      </c>
      <c r="AV3413" s="4">
        <v>0</v>
      </c>
      <c r="AW3413">
        <v>1</v>
      </c>
      <c r="AX3413" s="4">
        <f t="shared" si="53"/>
        <v>2</v>
      </c>
      <c r="AY3413" s="4">
        <v>0</v>
      </c>
      <c r="AZ3413" s="4">
        <v>0</v>
      </c>
    </row>
    <row r="3414" spans="1:52" x14ac:dyDescent="0.25">
      <c r="A3414" s="4">
        <v>2017</v>
      </c>
      <c r="B3414" s="4" t="s">
        <v>533</v>
      </c>
      <c r="C3414" t="s">
        <v>242</v>
      </c>
      <c r="D3414" t="s">
        <v>325</v>
      </c>
      <c r="E3414" t="s">
        <v>828</v>
      </c>
      <c r="F3414" s="4">
        <v>14</v>
      </c>
      <c r="G3414">
        <v>12</v>
      </c>
      <c r="H3414">
        <v>5.1666666666666696</v>
      </c>
      <c r="I3414">
        <v>14</v>
      </c>
      <c r="J3414">
        <v>6.9285714285714297</v>
      </c>
      <c r="K3414">
        <v>0</v>
      </c>
      <c r="L3414">
        <v>0</v>
      </c>
      <c r="M3414">
        <v>6</v>
      </c>
      <c r="N3414">
        <v>1062.55555555556</v>
      </c>
      <c r="O3414">
        <v>0.42857142857142899</v>
      </c>
      <c r="P3414">
        <v>12</v>
      </c>
      <c r="Q3414">
        <v>57.8333333333333</v>
      </c>
      <c r="R3414">
        <v>2</v>
      </c>
      <c r="S3414">
        <v>30</v>
      </c>
      <c r="T3414">
        <v>6</v>
      </c>
      <c r="U3414">
        <v>174.666666666667</v>
      </c>
      <c r="V3414">
        <v>5</v>
      </c>
      <c r="W3414">
        <v>10</v>
      </c>
      <c r="X3414">
        <v>5</v>
      </c>
      <c r="Y3414">
        <v>161.4</v>
      </c>
      <c r="Z3414">
        <v>7</v>
      </c>
      <c r="AA3414">
        <v>580.6</v>
      </c>
      <c r="AB3414">
        <v>7</v>
      </c>
      <c r="AC3414">
        <v>269.71428571428601</v>
      </c>
      <c r="AD3414">
        <v>0.5</v>
      </c>
      <c r="AE3414">
        <v>1</v>
      </c>
      <c r="AF3414">
        <v>525</v>
      </c>
      <c r="AG3414">
        <v>7.1428571428571397E-2</v>
      </c>
      <c r="AH3414" s="4">
        <v>6</v>
      </c>
      <c r="AI3414">
        <v>1.2</v>
      </c>
      <c r="AJ3414" s="4">
        <v>1</v>
      </c>
      <c r="AK3414">
        <v>0.2</v>
      </c>
      <c r="AL3414" s="4">
        <v>1</v>
      </c>
      <c r="AM3414">
        <v>0.14285714285714299</v>
      </c>
      <c r="AN3414" s="4">
        <v>2</v>
      </c>
      <c r="AO3414">
        <v>0.28571428571428598</v>
      </c>
      <c r="AP3414" s="4">
        <v>0</v>
      </c>
      <c r="AQ3414">
        <v>0</v>
      </c>
      <c r="AR3414" s="4">
        <v>0</v>
      </c>
      <c r="AS3414">
        <v>0</v>
      </c>
      <c r="AT3414" s="4">
        <v>0</v>
      </c>
      <c r="AU3414" s="4">
        <v>0</v>
      </c>
      <c r="AV3414" s="4">
        <v>0</v>
      </c>
      <c r="AW3414">
        <v>1.07692307692308</v>
      </c>
      <c r="AX3414" s="4">
        <f t="shared" si="53"/>
        <v>12.999999999999963</v>
      </c>
      <c r="AY3414" s="4">
        <v>4</v>
      </c>
      <c r="AZ3414" s="4">
        <v>18.5</v>
      </c>
    </row>
    <row r="3415" spans="1:52" x14ac:dyDescent="0.25">
      <c r="A3415" s="4">
        <v>2017</v>
      </c>
      <c r="B3415" s="4" t="s">
        <v>533</v>
      </c>
      <c r="C3415" t="s">
        <v>242</v>
      </c>
      <c r="D3415" t="s">
        <v>268</v>
      </c>
      <c r="E3415" t="s">
        <v>777</v>
      </c>
      <c r="F3415" s="4">
        <v>184</v>
      </c>
      <c r="G3415">
        <v>80</v>
      </c>
      <c r="H3415">
        <v>3.5375000000000001</v>
      </c>
      <c r="I3415">
        <v>184</v>
      </c>
      <c r="J3415">
        <v>7.0543478260869596</v>
      </c>
      <c r="K3415">
        <v>6</v>
      </c>
      <c r="L3415">
        <v>3.2608695652173898E-2</v>
      </c>
      <c r="M3415">
        <v>106</v>
      </c>
      <c r="N3415">
        <v>1844.3513513513501</v>
      </c>
      <c r="O3415">
        <v>0.57608695652173902</v>
      </c>
      <c r="P3415">
        <v>137</v>
      </c>
      <c r="Q3415">
        <v>16.021897810218999</v>
      </c>
      <c r="R3415">
        <v>24</v>
      </c>
      <c r="S3415">
        <v>19.4166666666667</v>
      </c>
      <c r="T3415">
        <v>5</v>
      </c>
      <c r="U3415">
        <v>139.6</v>
      </c>
      <c r="V3415">
        <v>5</v>
      </c>
      <c r="W3415">
        <v>6.2</v>
      </c>
      <c r="X3415">
        <v>173</v>
      </c>
      <c r="Y3415">
        <v>62.346820809248598</v>
      </c>
      <c r="Z3415">
        <v>5</v>
      </c>
      <c r="AA3415">
        <v>193.8</v>
      </c>
      <c r="AB3415">
        <v>179</v>
      </c>
      <c r="AC3415">
        <v>85.163841807909606</v>
      </c>
      <c r="AD3415">
        <v>0.96195652173913104</v>
      </c>
      <c r="AE3415">
        <v>129</v>
      </c>
      <c r="AF3415">
        <v>76.798449612403104</v>
      </c>
      <c r="AG3415">
        <v>0.70108695652173902</v>
      </c>
      <c r="AH3415" s="4">
        <v>1</v>
      </c>
      <c r="AI3415">
        <v>0.2</v>
      </c>
      <c r="AJ3415" s="4">
        <v>1</v>
      </c>
      <c r="AK3415">
        <v>0.2</v>
      </c>
      <c r="AL3415" s="4">
        <v>1</v>
      </c>
      <c r="AM3415">
        <v>5.6497175141242903E-3</v>
      </c>
      <c r="AN3415" s="4">
        <v>2</v>
      </c>
      <c r="AO3415">
        <v>1.12994350282486E-2</v>
      </c>
      <c r="AP3415" s="4">
        <v>2</v>
      </c>
      <c r="AQ3415">
        <v>1.0869565217391301E-2</v>
      </c>
      <c r="AR3415" s="4">
        <v>3</v>
      </c>
      <c r="AS3415">
        <v>1.6304347826087001E-2</v>
      </c>
      <c r="AT3415" s="4">
        <v>0</v>
      </c>
      <c r="AU3415" s="4">
        <v>0</v>
      </c>
      <c r="AV3415" s="4">
        <v>1</v>
      </c>
      <c r="AW3415">
        <v>2.13953488372093</v>
      </c>
      <c r="AX3415" s="4">
        <f t="shared" si="53"/>
        <v>86.000000000000014</v>
      </c>
      <c r="AY3415" s="4">
        <v>5</v>
      </c>
      <c r="AZ3415" s="4">
        <v>0.6</v>
      </c>
    </row>
    <row r="3416" spans="1:52" x14ac:dyDescent="0.25">
      <c r="A3416" s="4">
        <v>2017</v>
      </c>
      <c r="B3416" s="4" t="s">
        <v>533</v>
      </c>
      <c r="C3416" t="s">
        <v>242</v>
      </c>
      <c r="D3416" t="s">
        <v>184</v>
      </c>
      <c r="E3416" t="s">
        <v>697</v>
      </c>
      <c r="F3416" s="4">
        <v>117</v>
      </c>
      <c r="G3416">
        <v>81</v>
      </c>
      <c r="H3416">
        <v>4.3333333333333304</v>
      </c>
      <c r="I3416">
        <v>116</v>
      </c>
      <c r="J3416">
        <v>5.75</v>
      </c>
      <c r="K3416">
        <v>0</v>
      </c>
      <c r="L3416">
        <v>0</v>
      </c>
      <c r="M3416">
        <v>21</v>
      </c>
      <c r="N3416">
        <v>406.97087378640799</v>
      </c>
      <c r="O3416">
        <v>0.17948717948717999</v>
      </c>
      <c r="P3416">
        <v>94</v>
      </c>
      <c r="Q3416">
        <v>22.138297872340399</v>
      </c>
      <c r="R3416">
        <v>34</v>
      </c>
      <c r="S3416">
        <v>60.323529411764703</v>
      </c>
      <c r="T3416">
        <v>24</v>
      </c>
      <c r="U3416">
        <v>135.541666666667</v>
      </c>
      <c r="V3416">
        <v>23</v>
      </c>
      <c r="W3416">
        <v>48.521739130434803</v>
      </c>
      <c r="X3416">
        <v>79</v>
      </c>
      <c r="Y3416">
        <v>93.949367088607602</v>
      </c>
      <c r="Z3416">
        <v>33</v>
      </c>
      <c r="AA3416">
        <v>258.61538461538498</v>
      </c>
      <c r="AB3416">
        <v>84</v>
      </c>
      <c r="AC3416">
        <v>127.26582278481</v>
      </c>
      <c r="AD3416">
        <v>0.67521367521367504</v>
      </c>
      <c r="AE3416">
        <v>36</v>
      </c>
      <c r="AF3416">
        <v>76.1944444444444</v>
      </c>
      <c r="AG3416">
        <v>0.30769230769230799</v>
      </c>
      <c r="AH3416" s="4">
        <v>19</v>
      </c>
      <c r="AI3416">
        <v>0.73076923076923095</v>
      </c>
      <c r="AJ3416" s="4">
        <v>6</v>
      </c>
      <c r="AK3416">
        <v>0.230769230769231</v>
      </c>
      <c r="AL3416" s="4">
        <v>8</v>
      </c>
      <c r="AM3416">
        <v>0.10126582278481</v>
      </c>
      <c r="AN3416" s="4">
        <v>3</v>
      </c>
      <c r="AO3416">
        <v>3.7974683544303799E-2</v>
      </c>
      <c r="AP3416" s="4">
        <v>1</v>
      </c>
      <c r="AQ3416">
        <v>8.5470085470085496E-3</v>
      </c>
      <c r="AR3416" s="4">
        <v>0</v>
      </c>
      <c r="AS3416">
        <v>0</v>
      </c>
      <c r="AT3416" s="4">
        <v>0</v>
      </c>
      <c r="AU3416" s="4">
        <v>0</v>
      </c>
      <c r="AV3416" s="4">
        <v>1</v>
      </c>
      <c r="AW3416">
        <v>1.56</v>
      </c>
      <c r="AX3416" s="4">
        <f t="shared" si="53"/>
        <v>75</v>
      </c>
      <c r="AY3416" s="4">
        <v>20</v>
      </c>
      <c r="AZ3416" s="4">
        <v>11.7</v>
      </c>
    </row>
    <row r="3417" spans="1:52" x14ac:dyDescent="0.25">
      <c r="A3417" s="4">
        <v>2017</v>
      </c>
      <c r="B3417" s="4" t="s">
        <v>533</v>
      </c>
      <c r="C3417" t="s">
        <v>242</v>
      </c>
      <c r="D3417" t="s">
        <v>189</v>
      </c>
      <c r="E3417" t="s">
        <v>702</v>
      </c>
      <c r="F3417" s="4">
        <v>109</v>
      </c>
      <c r="G3417">
        <v>97</v>
      </c>
      <c r="H3417">
        <v>5.7010309278350499</v>
      </c>
      <c r="I3417">
        <v>109</v>
      </c>
      <c r="J3417">
        <v>6.4770642201834896</v>
      </c>
      <c r="K3417">
        <v>4</v>
      </c>
      <c r="L3417">
        <v>3.6697247706422E-2</v>
      </c>
      <c r="M3417">
        <v>32</v>
      </c>
      <c r="N3417">
        <v>1162.3684210526301</v>
      </c>
      <c r="O3417">
        <v>0.293577981651376</v>
      </c>
      <c r="P3417">
        <v>97</v>
      </c>
      <c r="Q3417">
        <v>30.556701030927801</v>
      </c>
      <c r="R3417">
        <v>51</v>
      </c>
      <c r="S3417">
        <v>145.64705882352899</v>
      </c>
      <c r="T3417">
        <v>69</v>
      </c>
      <c r="U3417">
        <v>166.24637681159399</v>
      </c>
      <c r="V3417">
        <v>63</v>
      </c>
      <c r="W3417">
        <v>11.7936507936508</v>
      </c>
      <c r="X3417">
        <v>33</v>
      </c>
      <c r="Y3417">
        <v>231.69696969697</v>
      </c>
      <c r="Z3417">
        <v>74</v>
      </c>
      <c r="AA3417">
        <v>463.671875</v>
      </c>
      <c r="AB3417">
        <v>35</v>
      </c>
      <c r="AC3417">
        <v>279.63636363636402</v>
      </c>
      <c r="AD3417">
        <v>0.302752293577982</v>
      </c>
      <c r="AE3417">
        <v>2</v>
      </c>
      <c r="AF3417">
        <v>208.5</v>
      </c>
      <c r="AG3417">
        <v>1.8348623853211E-2</v>
      </c>
      <c r="AH3417" s="4">
        <v>36</v>
      </c>
      <c r="AI3417">
        <v>0.5625</v>
      </c>
      <c r="AJ3417" s="4">
        <v>15</v>
      </c>
      <c r="AK3417">
        <v>0.234375</v>
      </c>
      <c r="AL3417" s="4">
        <v>20</v>
      </c>
      <c r="AM3417">
        <v>0.60606060606060597</v>
      </c>
      <c r="AN3417" s="4">
        <v>7</v>
      </c>
      <c r="AO3417">
        <v>0.21212121212121199</v>
      </c>
      <c r="AP3417" s="4">
        <v>0</v>
      </c>
      <c r="AQ3417">
        <v>0</v>
      </c>
      <c r="AR3417" s="4">
        <v>0</v>
      </c>
      <c r="AS3417">
        <v>0</v>
      </c>
      <c r="AT3417" s="4">
        <v>0</v>
      </c>
      <c r="AU3417" s="4">
        <v>0</v>
      </c>
      <c r="AV3417" s="4">
        <v>2</v>
      </c>
      <c r="AW3417">
        <v>1.5797101449275399</v>
      </c>
      <c r="AX3417" s="4">
        <f t="shared" si="53"/>
        <v>68.999999999999844</v>
      </c>
      <c r="AY3417" s="4">
        <v>63</v>
      </c>
      <c r="AZ3417" s="4">
        <v>18.825396825396801</v>
      </c>
    </row>
    <row r="3418" spans="1:52" x14ac:dyDescent="0.25">
      <c r="A3418" s="4">
        <v>2017</v>
      </c>
      <c r="B3418" s="4" t="s">
        <v>533</v>
      </c>
      <c r="C3418" t="s">
        <v>242</v>
      </c>
      <c r="D3418" t="s">
        <v>274</v>
      </c>
      <c r="E3418" t="s">
        <v>783</v>
      </c>
      <c r="F3418" s="4">
        <v>45</v>
      </c>
      <c r="G3418">
        <v>44</v>
      </c>
      <c r="H3418">
        <v>4</v>
      </c>
      <c r="I3418">
        <v>45</v>
      </c>
      <c r="J3418">
        <v>6.4444444444444402</v>
      </c>
      <c r="K3418">
        <v>0</v>
      </c>
      <c r="L3418">
        <v>0</v>
      </c>
      <c r="M3418">
        <v>18</v>
      </c>
      <c r="N3418">
        <v>975.17647058823502</v>
      </c>
      <c r="O3418">
        <v>0.4</v>
      </c>
      <c r="P3418">
        <v>44</v>
      </c>
      <c r="Q3418">
        <v>28.25</v>
      </c>
      <c r="R3418">
        <v>16</v>
      </c>
      <c r="S3418">
        <v>199.5625</v>
      </c>
      <c r="T3418">
        <v>22</v>
      </c>
      <c r="U3418">
        <v>230.45454545454501</v>
      </c>
      <c r="V3418">
        <v>11</v>
      </c>
      <c r="W3418">
        <v>24.181818181818201</v>
      </c>
      <c r="X3418">
        <v>21</v>
      </c>
      <c r="Y3418">
        <v>267.38095238095201</v>
      </c>
      <c r="Z3418">
        <v>23</v>
      </c>
      <c r="AA3418">
        <v>471.68421052631601</v>
      </c>
      <c r="AB3418">
        <v>22</v>
      </c>
      <c r="AC3418">
        <v>293.95454545454498</v>
      </c>
      <c r="AD3418">
        <v>0.48888888888888898</v>
      </c>
      <c r="AE3418">
        <v>1</v>
      </c>
      <c r="AF3418">
        <v>101</v>
      </c>
      <c r="AG3418">
        <v>2.2222222222222199E-2</v>
      </c>
      <c r="AH3418" s="4">
        <v>14</v>
      </c>
      <c r="AI3418">
        <v>0.73684210526315796</v>
      </c>
      <c r="AJ3418" s="4">
        <v>2</v>
      </c>
      <c r="AK3418">
        <v>0.105263157894737</v>
      </c>
      <c r="AL3418" s="4">
        <v>9</v>
      </c>
      <c r="AM3418">
        <v>0.40909090909090901</v>
      </c>
      <c r="AN3418" s="4">
        <v>4</v>
      </c>
      <c r="AO3418">
        <v>0.18181818181818199</v>
      </c>
      <c r="AP3418" s="4">
        <v>0</v>
      </c>
      <c r="AQ3418">
        <v>0</v>
      </c>
      <c r="AR3418" s="4">
        <v>0</v>
      </c>
      <c r="AS3418">
        <v>0</v>
      </c>
      <c r="AT3418" s="4">
        <v>0</v>
      </c>
      <c r="AU3418" s="4">
        <v>0</v>
      </c>
      <c r="AV3418" s="4">
        <v>2</v>
      </c>
      <c r="AW3418">
        <v>1.28571428571429</v>
      </c>
      <c r="AX3418" s="4">
        <f t="shared" si="53"/>
        <v>34.999999999999879</v>
      </c>
      <c r="AY3418" s="4">
        <v>18</v>
      </c>
      <c r="AZ3418" s="4">
        <v>3.3333333333333299</v>
      </c>
    </row>
    <row r="3419" spans="1:52" x14ac:dyDescent="0.25">
      <c r="A3419" s="4">
        <v>2017</v>
      </c>
      <c r="B3419" s="4" t="s">
        <v>533</v>
      </c>
      <c r="C3419" t="s">
        <v>242</v>
      </c>
      <c r="D3419" t="s">
        <v>272</v>
      </c>
      <c r="E3419" t="s">
        <v>781</v>
      </c>
      <c r="F3419" s="4">
        <v>184</v>
      </c>
      <c r="G3419">
        <v>176</v>
      </c>
      <c r="H3419">
        <v>4.3465909090909101</v>
      </c>
      <c r="I3419">
        <v>184</v>
      </c>
      <c r="J3419">
        <v>5.6467391304347796</v>
      </c>
      <c r="K3419">
        <v>0</v>
      </c>
      <c r="L3419">
        <v>0</v>
      </c>
      <c r="M3419">
        <v>46</v>
      </c>
      <c r="N3419">
        <v>867.94117647058795</v>
      </c>
      <c r="O3419">
        <v>0.25</v>
      </c>
      <c r="P3419">
        <v>175</v>
      </c>
      <c r="Q3419">
        <v>22.062857142857101</v>
      </c>
      <c r="R3419">
        <v>70</v>
      </c>
      <c r="S3419">
        <v>110.8</v>
      </c>
      <c r="T3419">
        <v>101</v>
      </c>
      <c r="U3419">
        <v>167.43564356435601</v>
      </c>
      <c r="V3419">
        <v>76</v>
      </c>
      <c r="W3419">
        <v>8.7236842105263204</v>
      </c>
      <c r="X3419">
        <v>78</v>
      </c>
      <c r="Y3419">
        <v>156.769230769231</v>
      </c>
      <c r="Z3419">
        <v>101</v>
      </c>
      <c r="AA3419">
        <v>409.79166666666703</v>
      </c>
      <c r="AB3419">
        <v>83</v>
      </c>
      <c r="AC3419">
        <v>193.18072289156601</v>
      </c>
      <c r="AD3419">
        <v>0.45108695652173902</v>
      </c>
      <c r="AE3419">
        <v>3</v>
      </c>
      <c r="AF3419">
        <v>89.3333333333333</v>
      </c>
      <c r="AG3419">
        <v>1.6304347826087001E-2</v>
      </c>
      <c r="AH3419" s="4">
        <v>59</v>
      </c>
      <c r="AI3419">
        <v>0.61458333333333304</v>
      </c>
      <c r="AJ3419" s="4">
        <v>22</v>
      </c>
      <c r="AK3419">
        <v>0.22916666666666699</v>
      </c>
      <c r="AL3419" s="4">
        <v>25</v>
      </c>
      <c r="AM3419">
        <v>0.30120481927710802</v>
      </c>
      <c r="AN3419" s="4">
        <v>15</v>
      </c>
      <c r="AO3419">
        <v>0.180722891566265</v>
      </c>
      <c r="AP3419" s="4">
        <v>1</v>
      </c>
      <c r="AQ3419">
        <v>5.4347826086956503E-3</v>
      </c>
      <c r="AR3419" s="4">
        <v>0</v>
      </c>
      <c r="AS3419">
        <v>0</v>
      </c>
      <c r="AT3419" s="4">
        <v>0</v>
      </c>
      <c r="AU3419" s="4">
        <v>0</v>
      </c>
      <c r="AV3419" s="4">
        <v>6</v>
      </c>
      <c r="AW3419">
        <v>1.2777777777777799</v>
      </c>
      <c r="AX3419" s="4">
        <f t="shared" si="53"/>
        <v>143.99999999999977</v>
      </c>
      <c r="AY3419" s="4">
        <v>101</v>
      </c>
      <c r="AZ3419" s="4">
        <v>15.8316831683168</v>
      </c>
    </row>
    <row r="3420" spans="1:52" x14ac:dyDescent="0.25">
      <c r="A3420" s="4">
        <v>2017</v>
      </c>
      <c r="B3420" s="4" t="s">
        <v>533</v>
      </c>
      <c r="C3420" t="s">
        <v>242</v>
      </c>
      <c r="D3420" t="s">
        <v>260</v>
      </c>
      <c r="E3420" t="s">
        <v>769</v>
      </c>
      <c r="F3420" s="4">
        <v>2</v>
      </c>
      <c r="G3420">
        <v>2</v>
      </c>
      <c r="H3420">
        <v>1</v>
      </c>
      <c r="I3420">
        <v>2</v>
      </c>
      <c r="J3420">
        <v>2.5</v>
      </c>
      <c r="K3420">
        <v>0</v>
      </c>
      <c r="L3420">
        <v>0</v>
      </c>
      <c r="M3420">
        <v>1</v>
      </c>
      <c r="N3420">
        <v>848.5</v>
      </c>
      <c r="O3420">
        <v>0.5</v>
      </c>
      <c r="P3420">
        <v>2</v>
      </c>
      <c r="Q3420">
        <v>9.5</v>
      </c>
      <c r="R3420">
        <v>0</v>
      </c>
      <c r="S3420">
        <v>0</v>
      </c>
      <c r="T3420">
        <v>1</v>
      </c>
      <c r="U3420">
        <v>120</v>
      </c>
      <c r="V3420">
        <v>1</v>
      </c>
      <c r="W3420">
        <v>3</v>
      </c>
      <c r="X3420">
        <v>1</v>
      </c>
      <c r="Y3420">
        <v>155</v>
      </c>
      <c r="Z3420">
        <v>1</v>
      </c>
      <c r="AA3420">
        <v>387</v>
      </c>
      <c r="AB3420">
        <v>1</v>
      </c>
      <c r="AC3420">
        <v>179</v>
      </c>
      <c r="AD3420">
        <v>0.5</v>
      </c>
      <c r="AE3420">
        <v>0</v>
      </c>
      <c r="AF3420">
        <v>0</v>
      </c>
      <c r="AG3420">
        <v>0</v>
      </c>
      <c r="AH3420" s="4">
        <v>0</v>
      </c>
      <c r="AI3420">
        <v>0</v>
      </c>
      <c r="AJ3420" s="4">
        <v>0</v>
      </c>
      <c r="AK3420">
        <v>0</v>
      </c>
      <c r="AL3420" s="4">
        <v>0</v>
      </c>
      <c r="AM3420">
        <v>0</v>
      </c>
      <c r="AN3420" s="4">
        <v>0</v>
      </c>
      <c r="AO3420">
        <v>0</v>
      </c>
      <c r="AP3420" s="4">
        <v>0</v>
      </c>
      <c r="AQ3420">
        <v>0</v>
      </c>
      <c r="AR3420" s="4">
        <v>0</v>
      </c>
      <c r="AS3420">
        <v>0</v>
      </c>
      <c r="AT3420" s="4">
        <v>0</v>
      </c>
      <c r="AU3420" s="4">
        <v>0</v>
      </c>
      <c r="AV3420" s="4">
        <v>0</v>
      </c>
      <c r="AW3420">
        <v>1</v>
      </c>
      <c r="AX3420" s="4">
        <f t="shared" si="53"/>
        <v>2</v>
      </c>
      <c r="AY3420" s="4">
        <v>1</v>
      </c>
      <c r="AZ3420" s="4">
        <v>2</v>
      </c>
    </row>
    <row r="3421" spans="1:52" x14ac:dyDescent="0.25">
      <c r="A3421" s="4">
        <v>2017</v>
      </c>
      <c r="B3421" s="4" t="s">
        <v>533</v>
      </c>
      <c r="C3421" t="s">
        <v>242</v>
      </c>
      <c r="D3421" t="s">
        <v>249</v>
      </c>
      <c r="E3421" t="s">
        <v>759</v>
      </c>
      <c r="F3421" s="4">
        <v>170</v>
      </c>
      <c r="G3421">
        <v>62</v>
      </c>
      <c r="H3421">
        <v>2.7096774193548399</v>
      </c>
      <c r="I3421">
        <v>170</v>
      </c>
      <c r="J3421">
        <v>4.3588235294117599</v>
      </c>
      <c r="K3421">
        <v>0</v>
      </c>
      <c r="L3421">
        <v>0</v>
      </c>
      <c r="M3421">
        <v>30</v>
      </c>
      <c r="N3421">
        <v>1011.34523809524</v>
      </c>
      <c r="O3421">
        <v>0.17647058823529399</v>
      </c>
      <c r="P3421">
        <v>140</v>
      </c>
      <c r="Q3421">
        <v>23.457142857142902</v>
      </c>
      <c r="R3421">
        <v>34</v>
      </c>
      <c r="S3421">
        <v>34.235294117647101</v>
      </c>
      <c r="T3421">
        <v>9</v>
      </c>
      <c r="U3421">
        <v>111.333333333333</v>
      </c>
      <c r="V3421">
        <v>4</v>
      </c>
      <c r="W3421">
        <v>9.25</v>
      </c>
      <c r="X3421">
        <v>156</v>
      </c>
      <c r="Y3421">
        <v>81.455128205128204</v>
      </c>
      <c r="Z3421">
        <v>9</v>
      </c>
      <c r="AA3421">
        <v>174.888888888889</v>
      </c>
      <c r="AB3421">
        <v>161</v>
      </c>
      <c r="AC3421">
        <v>100.6</v>
      </c>
      <c r="AD3421">
        <v>0.94117647058823495</v>
      </c>
      <c r="AE3421">
        <v>97</v>
      </c>
      <c r="AF3421">
        <v>87.175257731958794</v>
      </c>
      <c r="AG3421">
        <v>0.57058823529411795</v>
      </c>
      <c r="AH3421" s="4">
        <v>0</v>
      </c>
      <c r="AI3421">
        <v>0</v>
      </c>
      <c r="AJ3421" s="4">
        <v>2</v>
      </c>
      <c r="AK3421">
        <v>0.22222222222222199</v>
      </c>
      <c r="AL3421" s="4">
        <v>5</v>
      </c>
      <c r="AM3421">
        <v>3.125E-2</v>
      </c>
      <c r="AN3421" s="4">
        <v>10</v>
      </c>
      <c r="AO3421">
        <v>6.25E-2</v>
      </c>
      <c r="AP3421" s="4">
        <v>5</v>
      </c>
      <c r="AQ3421">
        <v>2.9411764705882401E-2</v>
      </c>
      <c r="AR3421" s="4">
        <v>12</v>
      </c>
      <c r="AS3421">
        <v>7.0588235294117604E-2</v>
      </c>
      <c r="AT3421" s="4">
        <v>0</v>
      </c>
      <c r="AU3421" s="4">
        <v>0</v>
      </c>
      <c r="AV3421" s="4">
        <v>0</v>
      </c>
      <c r="AW3421">
        <v>1.5887850467289699</v>
      </c>
      <c r="AX3421" s="4">
        <f t="shared" si="53"/>
        <v>107.00000000000014</v>
      </c>
      <c r="AY3421" s="4">
        <v>9</v>
      </c>
      <c r="AZ3421" s="4">
        <v>0</v>
      </c>
    </row>
    <row r="3422" spans="1:52" x14ac:dyDescent="0.25">
      <c r="A3422" s="4">
        <v>2017</v>
      </c>
      <c r="B3422" s="4" t="s">
        <v>533</v>
      </c>
      <c r="C3422" t="s">
        <v>242</v>
      </c>
      <c r="D3422" t="s">
        <v>259</v>
      </c>
      <c r="E3422" t="s">
        <v>768</v>
      </c>
      <c r="F3422" s="4">
        <v>169</v>
      </c>
      <c r="G3422">
        <v>164</v>
      </c>
      <c r="H3422">
        <v>4.2012195121951201</v>
      </c>
      <c r="I3422">
        <v>168</v>
      </c>
      <c r="J3422">
        <v>5.4821428571428603</v>
      </c>
      <c r="K3422">
        <v>2</v>
      </c>
      <c r="L3422">
        <v>1.1904761904761901E-2</v>
      </c>
      <c r="M3422">
        <v>62</v>
      </c>
      <c r="N3422">
        <v>1534.38311688312</v>
      </c>
      <c r="O3422">
        <v>0.366863905325444</v>
      </c>
      <c r="P3422">
        <v>165</v>
      </c>
      <c r="Q3422">
        <v>31.660606060606099</v>
      </c>
      <c r="R3422">
        <v>46</v>
      </c>
      <c r="S3422">
        <v>187.95652173913001</v>
      </c>
      <c r="T3422">
        <v>92</v>
      </c>
      <c r="U3422">
        <v>231.15217391304299</v>
      </c>
      <c r="V3422">
        <v>64</v>
      </c>
      <c r="W3422">
        <v>9.40625</v>
      </c>
      <c r="X3422">
        <v>73</v>
      </c>
      <c r="Y3422">
        <v>221.01369863013699</v>
      </c>
      <c r="Z3422">
        <v>93</v>
      </c>
      <c r="AA3422">
        <v>397.16091954023</v>
      </c>
      <c r="AB3422">
        <v>76</v>
      </c>
      <c r="AC3422">
        <v>251.756756756757</v>
      </c>
      <c r="AD3422">
        <v>0.43786982248520701</v>
      </c>
      <c r="AE3422">
        <v>4</v>
      </c>
      <c r="AF3422">
        <v>287</v>
      </c>
      <c r="AG3422">
        <v>2.3668639053254399E-2</v>
      </c>
      <c r="AH3422" s="4">
        <v>68</v>
      </c>
      <c r="AI3422">
        <v>0.78160919540229901</v>
      </c>
      <c r="AJ3422" s="4">
        <v>17</v>
      </c>
      <c r="AK3422">
        <v>0.195402298850575</v>
      </c>
      <c r="AL3422" s="4">
        <v>19</v>
      </c>
      <c r="AM3422">
        <v>0.25675675675675702</v>
      </c>
      <c r="AN3422" s="4">
        <v>15</v>
      </c>
      <c r="AO3422">
        <v>0.20270270270270299</v>
      </c>
      <c r="AP3422" s="4">
        <v>0</v>
      </c>
      <c r="AQ3422">
        <v>0</v>
      </c>
      <c r="AR3422" s="4">
        <v>0</v>
      </c>
      <c r="AS3422">
        <v>0</v>
      </c>
      <c r="AT3422" s="4">
        <v>0</v>
      </c>
      <c r="AU3422" s="4">
        <v>0</v>
      </c>
      <c r="AV3422" s="4">
        <v>3</v>
      </c>
      <c r="AW3422">
        <v>1.39669421487603</v>
      </c>
      <c r="AX3422" s="4">
        <f t="shared" si="53"/>
        <v>121.00000000000027</v>
      </c>
      <c r="AY3422" s="4">
        <v>88</v>
      </c>
      <c r="AZ3422" s="4">
        <v>22.505747126436798</v>
      </c>
    </row>
    <row r="3423" spans="1:52" x14ac:dyDescent="0.25">
      <c r="A3423" s="4">
        <v>2017</v>
      </c>
      <c r="B3423" s="4" t="s">
        <v>533</v>
      </c>
      <c r="C3423" t="s">
        <v>242</v>
      </c>
      <c r="D3423" t="s">
        <v>258</v>
      </c>
      <c r="E3423" t="s">
        <v>767</v>
      </c>
      <c r="F3423" s="4">
        <v>66</v>
      </c>
      <c r="G3423">
        <v>64</v>
      </c>
      <c r="H3423">
        <v>4.9375</v>
      </c>
      <c r="I3423">
        <v>66</v>
      </c>
      <c r="J3423">
        <v>6.2424242424242404</v>
      </c>
      <c r="K3423">
        <v>0</v>
      </c>
      <c r="L3423">
        <v>0</v>
      </c>
      <c r="M3423">
        <v>28</v>
      </c>
      <c r="N3423">
        <v>1318.8548387096801</v>
      </c>
      <c r="O3423">
        <v>0.42424242424242398</v>
      </c>
      <c r="P3423">
        <v>61</v>
      </c>
      <c r="Q3423">
        <v>36.426229508196698</v>
      </c>
      <c r="R3423">
        <v>21</v>
      </c>
      <c r="S3423">
        <v>106.52380952381</v>
      </c>
      <c r="T3423">
        <v>21</v>
      </c>
      <c r="U3423">
        <v>196.142857142857</v>
      </c>
      <c r="V3423">
        <v>21</v>
      </c>
      <c r="W3423">
        <v>16.904761904761902</v>
      </c>
      <c r="X3423">
        <v>35</v>
      </c>
      <c r="Y3423">
        <v>185.914285714286</v>
      </c>
      <c r="Z3423">
        <v>27</v>
      </c>
      <c r="AA3423">
        <v>600.47826086956502</v>
      </c>
      <c r="AB3423">
        <v>39</v>
      </c>
      <c r="AC3423">
        <v>243.97435897435901</v>
      </c>
      <c r="AD3423">
        <v>0.59090909090909105</v>
      </c>
      <c r="AE3423">
        <v>3</v>
      </c>
      <c r="AF3423">
        <v>179.666666666667</v>
      </c>
      <c r="AG3423">
        <v>4.5454545454545497E-2</v>
      </c>
      <c r="AH3423" s="4">
        <v>18</v>
      </c>
      <c r="AI3423">
        <v>0.78260869565217395</v>
      </c>
      <c r="AJ3423" s="4">
        <v>5</v>
      </c>
      <c r="AK3423">
        <v>0.217391304347826</v>
      </c>
      <c r="AL3423" s="4">
        <v>8</v>
      </c>
      <c r="AM3423">
        <v>0.20512820512820501</v>
      </c>
      <c r="AN3423" s="4">
        <v>5</v>
      </c>
      <c r="AO3423">
        <v>0.128205128205128</v>
      </c>
      <c r="AP3423" s="4">
        <v>0</v>
      </c>
      <c r="AQ3423">
        <v>0</v>
      </c>
      <c r="AR3423" s="4">
        <v>0</v>
      </c>
      <c r="AS3423">
        <v>0</v>
      </c>
      <c r="AT3423" s="4">
        <v>0</v>
      </c>
      <c r="AU3423" s="4">
        <v>0</v>
      </c>
      <c r="AV3423" s="4">
        <v>0</v>
      </c>
      <c r="AW3423">
        <v>1.15789473684211</v>
      </c>
      <c r="AX3423" s="4">
        <f t="shared" si="53"/>
        <v>56.999999999999766</v>
      </c>
      <c r="AY3423" s="4">
        <v>8</v>
      </c>
      <c r="AZ3423" s="4">
        <v>9.25</v>
      </c>
    </row>
    <row r="3424" spans="1:52" x14ac:dyDescent="0.25">
      <c r="A3424" s="4">
        <v>2017</v>
      </c>
      <c r="B3424" s="4" t="s">
        <v>533</v>
      </c>
      <c r="C3424" t="s">
        <v>242</v>
      </c>
      <c r="D3424" t="s">
        <v>256</v>
      </c>
      <c r="E3424" t="s">
        <v>765</v>
      </c>
      <c r="F3424" s="4">
        <v>207</v>
      </c>
      <c r="G3424">
        <v>168</v>
      </c>
      <c r="H3424">
        <v>2.7321428571428599</v>
      </c>
      <c r="I3424">
        <v>206</v>
      </c>
      <c r="J3424">
        <v>4.9417475728155296</v>
      </c>
      <c r="K3424">
        <v>0</v>
      </c>
      <c r="L3424">
        <v>0</v>
      </c>
      <c r="M3424">
        <v>66</v>
      </c>
      <c r="N3424">
        <v>2016.92118226601</v>
      </c>
      <c r="O3424">
        <v>0.31884057971014501</v>
      </c>
      <c r="P3424">
        <v>193</v>
      </c>
      <c r="Q3424">
        <v>22.549222797927499</v>
      </c>
      <c r="R3424">
        <v>70</v>
      </c>
      <c r="S3424">
        <v>103.971428571429</v>
      </c>
      <c r="T3424">
        <v>88</v>
      </c>
      <c r="U3424">
        <v>190.80681818181799</v>
      </c>
      <c r="V3424">
        <v>85</v>
      </c>
      <c r="W3424">
        <v>17.023529411764699</v>
      </c>
      <c r="X3424">
        <v>114</v>
      </c>
      <c r="Y3424">
        <v>150.40350877193001</v>
      </c>
      <c r="Z3424">
        <v>89</v>
      </c>
      <c r="AA3424">
        <v>360.40449438202199</v>
      </c>
      <c r="AB3424">
        <v>117</v>
      </c>
      <c r="AC3424">
        <v>186.769230769231</v>
      </c>
      <c r="AD3424">
        <v>0.565217391304348</v>
      </c>
      <c r="AE3424">
        <v>23</v>
      </c>
      <c r="AF3424">
        <v>125.826086956522</v>
      </c>
      <c r="AG3424">
        <v>0.11111111111111099</v>
      </c>
      <c r="AH3424" s="4">
        <v>51</v>
      </c>
      <c r="AI3424">
        <v>0.57303370786516905</v>
      </c>
      <c r="AJ3424" s="4">
        <v>15</v>
      </c>
      <c r="AK3424">
        <v>0.16853932584269701</v>
      </c>
      <c r="AL3424" s="4">
        <v>33</v>
      </c>
      <c r="AM3424">
        <v>0.28205128205128199</v>
      </c>
      <c r="AN3424" s="4">
        <v>7</v>
      </c>
      <c r="AO3424">
        <v>5.9829059829059797E-2</v>
      </c>
      <c r="AP3424" s="4">
        <v>0</v>
      </c>
      <c r="AQ3424">
        <v>0</v>
      </c>
      <c r="AR3424" s="4">
        <v>2</v>
      </c>
      <c r="AS3424">
        <v>9.6618357487922701E-3</v>
      </c>
      <c r="AT3424" s="4">
        <v>1</v>
      </c>
      <c r="AU3424" s="4">
        <v>0</v>
      </c>
      <c r="AV3424" s="4">
        <v>6</v>
      </c>
      <c r="AW3424">
        <v>1.43055555555556</v>
      </c>
      <c r="AX3424" s="4">
        <f t="shared" si="53"/>
        <v>144.69902912621313</v>
      </c>
      <c r="AY3424" s="4">
        <v>88</v>
      </c>
      <c r="AZ3424" s="4">
        <v>25.261363636363601</v>
      </c>
    </row>
    <row r="3425" spans="1:52" x14ac:dyDescent="0.25">
      <c r="A3425" s="4">
        <v>2017</v>
      </c>
      <c r="B3425" s="4" t="s">
        <v>533</v>
      </c>
      <c r="C3425" t="s">
        <v>242</v>
      </c>
      <c r="D3425" t="s">
        <v>187</v>
      </c>
      <c r="E3425" t="s">
        <v>700</v>
      </c>
      <c r="F3425" s="4">
        <v>139</v>
      </c>
      <c r="G3425">
        <v>119</v>
      </c>
      <c r="H3425">
        <v>3.9411764705882399</v>
      </c>
      <c r="I3425">
        <v>138</v>
      </c>
      <c r="J3425">
        <v>5.2608695652173898</v>
      </c>
      <c r="K3425">
        <v>0</v>
      </c>
      <c r="L3425">
        <v>0</v>
      </c>
      <c r="M3425">
        <v>27</v>
      </c>
      <c r="N3425">
        <v>348.75590551181102</v>
      </c>
      <c r="O3425">
        <v>0.194244604316547</v>
      </c>
      <c r="P3425">
        <v>124</v>
      </c>
      <c r="Q3425">
        <v>36.951612903225801</v>
      </c>
      <c r="R3425">
        <v>33</v>
      </c>
      <c r="S3425">
        <v>85.060606060606105</v>
      </c>
      <c r="T3425">
        <v>56</v>
      </c>
      <c r="U3425">
        <v>211.91071428571399</v>
      </c>
      <c r="V3425">
        <v>52</v>
      </c>
      <c r="W3425">
        <v>16.480769230769202</v>
      </c>
      <c r="X3425">
        <v>71</v>
      </c>
      <c r="Y3425">
        <v>203.77464788732399</v>
      </c>
      <c r="Z3425">
        <v>63</v>
      </c>
      <c r="AA3425">
        <v>643.19230769230796</v>
      </c>
      <c r="AB3425">
        <v>76</v>
      </c>
      <c r="AC3425">
        <v>287.77333333333303</v>
      </c>
      <c r="AD3425">
        <v>0.53956834532374098</v>
      </c>
      <c r="AE3425">
        <v>5</v>
      </c>
      <c r="AF3425">
        <v>76.2</v>
      </c>
      <c r="AG3425">
        <v>3.5971223021582698E-2</v>
      </c>
      <c r="AH3425" s="4">
        <v>31</v>
      </c>
      <c r="AI3425">
        <v>0.59615384615384603</v>
      </c>
      <c r="AJ3425" s="4">
        <v>9</v>
      </c>
      <c r="AK3425">
        <v>0.17307692307692299</v>
      </c>
      <c r="AL3425" s="4">
        <v>20</v>
      </c>
      <c r="AM3425">
        <v>0.266666666666667</v>
      </c>
      <c r="AN3425" s="4">
        <v>12</v>
      </c>
      <c r="AO3425">
        <v>0.16</v>
      </c>
      <c r="AP3425" s="4">
        <v>0</v>
      </c>
      <c r="AQ3425">
        <v>0</v>
      </c>
      <c r="AR3425" s="4">
        <v>1</v>
      </c>
      <c r="AS3425">
        <v>7.1942446043165497E-3</v>
      </c>
      <c r="AT3425" s="4">
        <v>0</v>
      </c>
      <c r="AU3425" s="4">
        <v>0</v>
      </c>
      <c r="AV3425" s="4">
        <v>5</v>
      </c>
      <c r="AW3425">
        <v>1.5444444444444401</v>
      </c>
      <c r="AX3425" s="4">
        <f t="shared" si="53"/>
        <v>90.000000000000256</v>
      </c>
      <c r="AY3425" s="4">
        <v>54</v>
      </c>
      <c r="AZ3425" s="4">
        <v>8.5185185185185208</v>
      </c>
    </row>
    <row r="3426" spans="1:52" x14ac:dyDescent="0.25">
      <c r="A3426" s="4">
        <v>2017</v>
      </c>
      <c r="B3426" s="4" t="s">
        <v>533</v>
      </c>
      <c r="C3426" t="s">
        <v>242</v>
      </c>
      <c r="D3426" t="s">
        <v>250</v>
      </c>
      <c r="E3426" t="s">
        <v>760</v>
      </c>
      <c r="F3426" s="4">
        <v>146</v>
      </c>
      <c r="G3426">
        <v>129</v>
      </c>
      <c r="H3426">
        <v>6.3023255813953503</v>
      </c>
      <c r="I3426">
        <v>145</v>
      </c>
      <c r="J3426">
        <v>7.8827586206896596</v>
      </c>
      <c r="K3426">
        <v>6</v>
      </c>
      <c r="L3426">
        <v>4.13793103448276E-2</v>
      </c>
      <c r="M3426">
        <v>67</v>
      </c>
      <c r="N3426">
        <v>2112.7067669172902</v>
      </c>
      <c r="O3426">
        <v>0.45890410958904099</v>
      </c>
      <c r="P3426">
        <v>130</v>
      </c>
      <c r="Q3426">
        <v>35.038461538461497</v>
      </c>
      <c r="R3426">
        <v>61</v>
      </c>
      <c r="S3426">
        <v>137.573770491803</v>
      </c>
      <c r="T3426">
        <v>92</v>
      </c>
      <c r="U3426">
        <v>201.09782608695701</v>
      </c>
      <c r="V3426">
        <v>89</v>
      </c>
      <c r="W3426">
        <v>17.1460674157303</v>
      </c>
      <c r="X3426">
        <v>46</v>
      </c>
      <c r="Y3426">
        <v>210.08695652173901</v>
      </c>
      <c r="Z3426">
        <v>97</v>
      </c>
      <c r="AA3426">
        <v>461.61250000000001</v>
      </c>
      <c r="AB3426">
        <v>49</v>
      </c>
      <c r="AC3426">
        <v>280.23404255319201</v>
      </c>
      <c r="AD3426">
        <v>0.32191780821917798</v>
      </c>
      <c r="AE3426">
        <v>3</v>
      </c>
      <c r="AF3426">
        <v>138.333333333333</v>
      </c>
      <c r="AG3426">
        <v>2.0547945205479399E-2</v>
      </c>
      <c r="AH3426" s="4">
        <v>63</v>
      </c>
      <c r="AI3426">
        <v>0.78749999999999998</v>
      </c>
      <c r="AJ3426" s="4">
        <v>17</v>
      </c>
      <c r="AK3426">
        <v>0.21249999999999999</v>
      </c>
      <c r="AL3426" s="4">
        <v>19</v>
      </c>
      <c r="AM3426">
        <v>0.40425531914893598</v>
      </c>
      <c r="AN3426" s="4">
        <v>5</v>
      </c>
      <c r="AO3426">
        <v>0.10638297872340401</v>
      </c>
      <c r="AP3426" s="4">
        <v>0</v>
      </c>
      <c r="AQ3426">
        <v>0</v>
      </c>
      <c r="AR3426" s="4">
        <v>1</v>
      </c>
      <c r="AS3426">
        <v>6.8493150684931503E-3</v>
      </c>
      <c r="AT3426" s="4">
        <v>0</v>
      </c>
      <c r="AU3426" s="4">
        <v>0</v>
      </c>
      <c r="AV3426" s="4">
        <v>4</v>
      </c>
      <c r="AW3426">
        <v>1.46</v>
      </c>
      <c r="AX3426" s="4">
        <f t="shared" si="53"/>
        <v>100</v>
      </c>
      <c r="AY3426" s="4">
        <v>85</v>
      </c>
      <c r="AZ3426" s="4">
        <v>15.2</v>
      </c>
    </row>
    <row r="3427" spans="1:52" x14ac:dyDescent="0.25">
      <c r="A3427" s="4">
        <v>2017</v>
      </c>
      <c r="B3427" s="4" t="s">
        <v>533</v>
      </c>
      <c r="C3427" t="s">
        <v>242</v>
      </c>
      <c r="D3427" t="s">
        <v>173</v>
      </c>
      <c r="E3427" t="s">
        <v>686</v>
      </c>
      <c r="F3427" s="4">
        <v>21</v>
      </c>
      <c r="G3427">
        <v>17</v>
      </c>
      <c r="H3427">
        <v>2.7058823529411802</v>
      </c>
      <c r="I3427">
        <v>21</v>
      </c>
      <c r="J3427">
        <v>3.6666666666666701</v>
      </c>
      <c r="K3427">
        <v>0</v>
      </c>
      <c r="L3427">
        <v>0</v>
      </c>
      <c r="M3427">
        <v>5</v>
      </c>
      <c r="N3427">
        <v>803.72222222222194</v>
      </c>
      <c r="O3427">
        <v>0.238095238095238</v>
      </c>
      <c r="P3427">
        <v>16</v>
      </c>
      <c r="Q3427">
        <v>13.125</v>
      </c>
      <c r="R3427">
        <v>2</v>
      </c>
      <c r="S3427">
        <v>100.5</v>
      </c>
      <c r="T3427">
        <v>5</v>
      </c>
      <c r="U3427">
        <v>111</v>
      </c>
      <c r="V3427">
        <v>5</v>
      </c>
      <c r="W3427">
        <v>1.8</v>
      </c>
      <c r="X3427">
        <v>10</v>
      </c>
      <c r="Y3427">
        <v>115</v>
      </c>
      <c r="Z3427">
        <v>9</v>
      </c>
      <c r="AA3427">
        <v>302.142857142857</v>
      </c>
      <c r="AB3427">
        <v>12</v>
      </c>
      <c r="AC3427">
        <v>122.3</v>
      </c>
      <c r="AD3427">
        <v>0.476190476190476</v>
      </c>
      <c r="AE3427">
        <v>3</v>
      </c>
      <c r="AF3427">
        <v>62.3333333333333</v>
      </c>
      <c r="AG3427">
        <v>0.14285714285714299</v>
      </c>
      <c r="AH3427" s="4">
        <v>4</v>
      </c>
      <c r="AI3427">
        <v>0.57142857142857095</v>
      </c>
      <c r="AJ3427" s="4">
        <v>3</v>
      </c>
      <c r="AK3427">
        <v>0.42857142857142899</v>
      </c>
      <c r="AL3427" s="4">
        <v>3</v>
      </c>
      <c r="AM3427">
        <v>0.3</v>
      </c>
      <c r="AN3427" s="4">
        <v>1</v>
      </c>
      <c r="AO3427">
        <v>0.1</v>
      </c>
      <c r="AP3427" s="4">
        <v>0</v>
      </c>
      <c r="AQ3427">
        <v>0</v>
      </c>
      <c r="AR3427" s="4">
        <v>0</v>
      </c>
      <c r="AS3427">
        <v>0</v>
      </c>
      <c r="AT3427" s="4">
        <v>0</v>
      </c>
      <c r="AU3427" s="4">
        <v>0</v>
      </c>
      <c r="AV3427" s="4">
        <v>1</v>
      </c>
      <c r="AW3427">
        <v>2.3333333333333299</v>
      </c>
      <c r="AX3427" s="4">
        <f t="shared" si="53"/>
        <v>9.0000000000000124</v>
      </c>
      <c r="AY3427" s="4">
        <v>5</v>
      </c>
      <c r="AZ3427" s="4">
        <v>7</v>
      </c>
    </row>
    <row r="3428" spans="1:52" x14ac:dyDescent="0.25">
      <c r="A3428" s="4">
        <v>2017</v>
      </c>
      <c r="B3428" s="4" t="s">
        <v>533</v>
      </c>
      <c r="C3428" t="s">
        <v>242</v>
      </c>
      <c r="D3428" t="s">
        <v>246</v>
      </c>
      <c r="E3428" t="s">
        <v>756</v>
      </c>
      <c r="F3428" s="4">
        <v>113</v>
      </c>
      <c r="G3428">
        <v>87</v>
      </c>
      <c r="H3428">
        <v>6.1264367816091996</v>
      </c>
      <c r="I3428">
        <v>113</v>
      </c>
      <c r="J3428">
        <v>8.2654867256637203</v>
      </c>
      <c r="K3428">
        <v>0</v>
      </c>
      <c r="L3428">
        <v>0</v>
      </c>
      <c r="M3428">
        <v>50</v>
      </c>
      <c r="N3428">
        <v>1033.6600000000001</v>
      </c>
      <c r="O3428">
        <v>0.44247787610619499</v>
      </c>
      <c r="P3428">
        <v>91</v>
      </c>
      <c r="Q3428">
        <v>50.890109890109898</v>
      </c>
      <c r="R3428">
        <v>34</v>
      </c>
      <c r="S3428">
        <v>130.11764705882399</v>
      </c>
      <c r="T3428">
        <v>41</v>
      </c>
      <c r="U3428">
        <v>195.39024390243901</v>
      </c>
      <c r="V3428">
        <v>39</v>
      </c>
      <c r="W3428">
        <v>11.8974358974359</v>
      </c>
      <c r="X3428">
        <v>62</v>
      </c>
      <c r="Y3428">
        <v>162.935483870968</v>
      </c>
      <c r="Z3428">
        <v>49</v>
      </c>
      <c r="AA3428">
        <v>405.46875</v>
      </c>
      <c r="AB3428">
        <v>64</v>
      </c>
      <c r="AC3428">
        <v>198.06349206349199</v>
      </c>
      <c r="AD3428">
        <v>0.55752212389380496</v>
      </c>
      <c r="AE3428">
        <v>13</v>
      </c>
      <c r="AF3428">
        <v>116.30769230769199</v>
      </c>
      <c r="AG3428">
        <v>0.11504424778761101</v>
      </c>
      <c r="AH3428" s="4">
        <v>25</v>
      </c>
      <c r="AI3428">
        <v>0.78125</v>
      </c>
      <c r="AJ3428" s="4">
        <v>9</v>
      </c>
      <c r="AK3428">
        <v>0.28125</v>
      </c>
      <c r="AL3428" s="4">
        <v>12</v>
      </c>
      <c r="AM3428">
        <v>0.19047619047618999</v>
      </c>
      <c r="AN3428" s="4">
        <v>3</v>
      </c>
      <c r="AO3428">
        <v>4.7619047619047603E-2</v>
      </c>
      <c r="AP3428" s="4">
        <v>1</v>
      </c>
      <c r="AQ3428">
        <v>8.8495575221239006E-3</v>
      </c>
      <c r="AR3428" s="4">
        <v>1</v>
      </c>
      <c r="AS3428">
        <v>8.8495575221239006E-3</v>
      </c>
      <c r="AT3428" s="4">
        <v>0</v>
      </c>
      <c r="AU3428" s="4">
        <v>0</v>
      </c>
      <c r="AV3428" s="4">
        <v>2</v>
      </c>
      <c r="AW3428">
        <v>1.59154929577465</v>
      </c>
      <c r="AX3428" s="4">
        <f t="shared" si="53"/>
        <v>70.999999999999901</v>
      </c>
      <c r="AY3428" s="4">
        <v>36</v>
      </c>
      <c r="AZ3428" s="4">
        <v>7.1944444444444402</v>
      </c>
    </row>
    <row r="3429" spans="1:52" x14ac:dyDescent="0.25">
      <c r="A3429" s="4">
        <v>2017</v>
      </c>
      <c r="B3429" s="4" t="s">
        <v>533</v>
      </c>
      <c r="C3429" t="s">
        <v>242</v>
      </c>
      <c r="D3429" t="s">
        <v>232</v>
      </c>
      <c r="E3429" t="s">
        <v>743</v>
      </c>
      <c r="F3429" s="4">
        <v>43</v>
      </c>
      <c r="G3429">
        <v>39</v>
      </c>
      <c r="H3429">
        <v>3.8974358974359</v>
      </c>
      <c r="I3429">
        <v>43</v>
      </c>
      <c r="J3429">
        <v>5.0465116279069804</v>
      </c>
      <c r="K3429">
        <v>0</v>
      </c>
      <c r="L3429">
        <v>0</v>
      </c>
      <c r="M3429">
        <v>7</v>
      </c>
      <c r="N3429">
        <v>71.974999999999994</v>
      </c>
      <c r="O3429">
        <v>0.162790697674419</v>
      </c>
      <c r="P3429">
        <v>22</v>
      </c>
      <c r="Q3429">
        <v>8.5</v>
      </c>
      <c r="R3429">
        <v>5</v>
      </c>
      <c r="S3429">
        <v>59.8</v>
      </c>
      <c r="T3429">
        <v>1</v>
      </c>
      <c r="U3429">
        <v>84</v>
      </c>
      <c r="V3429">
        <v>1</v>
      </c>
      <c r="W3429">
        <v>4</v>
      </c>
      <c r="X3429">
        <v>34</v>
      </c>
      <c r="Y3429">
        <v>14.882352941176499</v>
      </c>
      <c r="Z3429">
        <v>3</v>
      </c>
      <c r="AA3429">
        <v>1345</v>
      </c>
      <c r="AB3429">
        <v>40</v>
      </c>
      <c r="AC3429">
        <v>51.3333333333333</v>
      </c>
      <c r="AD3429">
        <v>0.90697674418604701</v>
      </c>
      <c r="AE3429">
        <v>34</v>
      </c>
      <c r="AF3429">
        <v>38.529411764705898</v>
      </c>
      <c r="AG3429">
        <v>0.79069767441860495</v>
      </c>
      <c r="AH3429" s="4">
        <v>0</v>
      </c>
      <c r="AI3429">
        <v>0</v>
      </c>
      <c r="AJ3429" s="4">
        <v>0</v>
      </c>
      <c r="AK3429">
        <v>0</v>
      </c>
      <c r="AL3429" s="4">
        <v>1</v>
      </c>
      <c r="AM3429">
        <v>2.5641025641025599E-2</v>
      </c>
      <c r="AN3429" s="4">
        <v>0</v>
      </c>
      <c r="AO3429">
        <v>0</v>
      </c>
      <c r="AP3429" s="4">
        <v>0</v>
      </c>
      <c r="AQ3429">
        <v>0</v>
      </c>
      <c r="AR3429" s="4">
        <v>0</v>
      </c>
      <c r="AS3429">
        <v>0</v>
      </c>
      <c r="AT3429" s="4">
        <v>0</v>
      </c>
      <c r="AU3429" s="4">
        <v>0</v>
      </c>
      <c r="AV3429" s="4">
        <v>3</v>
      </c>
      <c r="AW3429">
        <v>1.5925925925925899</v>
      </c>
      <c r="AX3429" s="4">
        <f t="shared" si="53"/>
        <v>27.000000000000046</v>
      </c>
      <c r="AY3429" s="4">
        <v>1</v>
      </c>
      <c r="AZ3429" s="4">
        <v>50</v>
      </c>
    </row>
    <row r="3430" spans="1:52" x14ac:dyDescent="0.25">
      <c r="A3430" s="4">
        <v>2017</v>
      </c>
      <c r="B3430" s="4" t="s">
        <v>533</v>
      </c>
      <c r="C3430" t="s">
        <v>242</v>
      </c>
      <c r="D3430" t="s">
        <v>399</v>
      </c>
      <c r="E3430" t="s">
        <v>896</v>
      </c>
      <c r="F3430" s="4">
        <v>73</v>
      </c>
      <c r="G3430">
        <v>68</v>
      </c>
      <c r="H3430">
        <v>5.9117647058823497</v>
      </c>
      <c r="I3430">
        <v>73</v>
      </c>
      <c r="J3430">
        <v>8.4383561643835598</v>
      </c>
      <c r="K3430">
        <v>0</v>
      </c>
      <c r="L3430">
        <v>0</v>
      </c>
      <c r="M3430">
        <v>12</v>
      </c>
      <c r="N3430">
        <v>163.65079365079399</v>
      </c>
      <c r="O3430">
        <v>0.164383561643836</v>
      </c>
      <c r="P3430">
        <v>59</v>
      </c>
      <c r="Q3430">
        <v>34.203389830508499</v>
      </c>
      <c r="R3430">
        <v>23</v>
      </c>
      <c r="S3430">
        <v>153.695652173913</v>
      </c>
      <c r="T3430">
        <v>33</v>
      </c>
      <c r="U3430">
        <v>152.78787878787901</v>
      </c>
      <c r="V3430">
        <v>33</v>
      </c>
      <c r="W3430">
        <v>8.4242424242424203</v>
      </c>
      <c r="X3430">
        <v>36</v>
      </c>
      <c r="Y3430">
        <v>153.833333333333</v>
      </c>
      <c r="Z3430">
        <v>37</v>
      </c>
      <c r="AA3430">
        <v>389.72413793103402</v>
      </c>
      <c r="AB3430">
        <v>36</v>
      </c>
      <c r="AC3430">
        <v>199.73529411764699</v>
      </c>
      <c r="AD3430">
        <v>0.465753424657534</v>
      </c>
      <c r="AE3430">
        <v>2</v>
      </c>
      <c r="AF3430">
        <v>124.5</v>
      </c>
      <c r="AG3430">
        <v>2.7397260273972601E-2</v>
      </c>
      <c r="AH3430" s="4">
        <v>21</v>
      </c>
      <c r="AI3430">
        <v>0.72413793103448298</v>
      </c>
      <c r="AJ3430" s="4">
        <v>7</v>
      </c>
      <c r="AK3430">
        <v>0.24137931034482801</v>
      </c>
      <c r="AL3430" s="4">
        <v>11</v>
      </c>
      <c r="AM3430">
        <v>0.32352941176470601</v>
      </c>
      <c r="AN3430" s="4">
        <v>5</v>
      </c>
      <c r="AO3430">
        <v>0.14705882352941199</v>
      </c>
      <c r="AP3430" s="4">
        <v>0</v>
      </c>
      <c r="AQ3430">
        <v>0</v>
      </c>
      <c r="AR3430" s="4">
        <v>0</v>
      </c>
      <c r="AS3430">
        <v>0</v>
      </c>
      <c r="AT3430" s="4">
        <v>0</v>
      </c>
      <c r="AU3430" s="4">
        <v>0</v>
      </c>
      <c r="AV3430" s="4">
        <v>0</v>
      </c>
      <c r="AW3430">
        <v>1.62222222222222</v>
      </c>
      <c r="AX3430" s="4">
        <f t="shared" si="53"/>
        <v>45.000000000000064</v>
      </c>
      <c r="AY3430" s="4">
        <v>32</v>
      </c>
      <c r="AZ3430" s="4">
        <v>60.375</v>
      </c>
    </row>
    <row r="3431" spans="1:52" x14ac:dyDescent="0.25">
      <c r="A3431" s="4">
        <v>2017</v>
      </c>
      <c r="B3431" s="4" t="s">
        <v>533</v>
      </c>
      <c r="C3431" t="s">
        <v>242</v>
      </c>
      <c r="D3431" t="s">
        <v>418</v>
      </c>
      <c r="E3431" t="s">
        <v>915</v>
      </c>
      <c r="F3431" s="4">
        <v>83</v>
      </c>
      <c r="G3431">
        <v>81</v>
      </c>
      <c r="H3431">
        <v>4.4814814814814801</v>
      </c>
      <c r="I3431">
        <v>83</v>
      </c>
      <c r="J3431">
        <v>5.5301204819277103</v>
      </c>
      <c r="K3431">
        <v>0</v>
      </c>
      <c r="L3431">
        <v>0</v>
      </c>
      <c r="M3431">
        <v>62</v>
      </c>
      <c r="N3431">
        <v>2548.6172839506198</v>
      </c>
      <c r="O3431">
        <v>0.74698795180722899</v>
      </c>
      <c r="P3431">
        <v>74</v>
      </c>
      <c r="Q3431">
        <v>29</v>
      </c>
      <c r="R3431">
        <v>24</v>
      </c>
      <c r="S3431">
        <v>98.9166666666667</v>
      </c>
      <c r="T3431">
        <v>24</v>
      </c>
      <c r="U3431">
        <v>174.833333333333</v>
      </c>
      <c r="V3431">
        <v>23</v>
      </c>
      <c r="W3431">
        <v>3.47826086956522</v>
      </c>
      <c r="X3431">
        <v>54</v>
      </c>
      <c r="Y3431">
        <v>169.666666666667</v>
      </c>
      <c r="Z3431">
        <v>28</v>
      </c>
      <c r="AA3431">
        <v>373.52173913043498</v>
      </c>
      <c r="AB3431">
        <v>55</v>
      </c>
      <c r="AC3431">
        <v>222.12962962962999</v>
      </c>
      <c r="AD3431">
        <v>0.65060240963855398</v>
      </c>
      <c r="AE3431">
        <v>4</v>
      </c>
      <c r="AF3431">
        <v>52.25</v>
      </c>
      <c r="AG3431">
        <v>4.8192771084337303E-2</v>
      </c>
      <c r="AH3431" s="4">
        <v>14</v>
      </c>
      <c r="AI3431">
        <v>0.60869565217391297</v>
      </c>
      <c r="AJ3431" s="4">
        <v>2</v>
      </c>
      <c r="AK3431">
        <v>8.6956521739130405E-2</v>
      </c>
      <c r="AL3431" s="4">
        <v>19</v>
      </c>
      <c r="AM3431">
        <v>0.35185185185185203</v>
      </c>
      <c r="AN3431" s="4">
        <v>6</v>
      </c>
      <c r="AO3431">
        <v>0.11111111111111099</v>
      </c>
      <c r="AP3431" s="4">
        <v>0</v>
      </c>
      <c r="AQ3431">
        <v>0</v>
      </c>
      <c r="AR3431" s="4">
        <v>0</v>
      </c>
      <c r="AS3431">
        <v>0</v>
      </c>
      <c r="AT3431" s="4">
        <v>0</v>
      </c>
      <c r="AU3431" s="4">
        <v>0</v>
      </c>
      <c r="AV3431" s="4">
        <v>0</v>
      </c>
      <c r="AW3431">
        <v>1.4067796610169501</v>
      </c>
      <c r="AX3431" s="4">
        <f t="shared" si="53"/>
        <v>58.999999999999964</v>
      </c>
      <c r="AY3431" s="4">
        <v>21</v>
      </c>
      <c r="AZ3431" s="4">
        <v>16.571428571428601</v>
      </c>
    </row>
    <row r="3432" spans="1:52" x14ac:dyDescent="0.25">
      <c r="A3432" s="4">
        <v>2017</v>
      </c>
      <c r="B3432" s="4" t="s">
        <v>533</v>
      </c>
      <c r="C3432" t="s">
        <v>242</v>
      </c>
      <c r="D3432" t="s">
        <v>469</v>
      </c>
      <c r="E3432" t="s">
        <v>966</v>
      </c>
      <c r="F3432" s="4">
        <v>153</v>
      </c>
      <c r="G3432">
        <v>73</v>
      </c>
      <c r="H3432">
        <v>2.9041095890410999</v>
      </c>
      <c r="I3432">
        <v>153</v>
      </c>
      <c r="J3432">
        <v>4.6993464052287601</v>
      </c>
      <c r="K3432">
        <v>6</v>
      </c>
      <c r="L3432">
        <v>3.9215686274509803E-2</v>
      </c>
      <c r="M3432">
        <v>51</v>
      </c>
      <c r="N3432">
        <v>1748.3401360544201</v>
      </c>
      <c r="O3432">
        <v>0.33333333333333298</v>
      </c>
      <c r="P3432">
        <v>130</v>
      </c>
      <c r="Q3432">
        <v>30.3</v>
      </c>
      <c r="R3432">
        <v>31</v>
      </c>
      <c r="S3432">
        <v>57.161290322580598</v>
      </c>
      <c r="T3432">
        <v>17</v>
      </c>
      <c r="U3432">
        <v>192.41176470588201</v>
      </c>
      <c r="V3432">
        <v>13</v>
      </c>
      <c r="W3432">
        <v>20.846153846153801</v>
      </c>
      <c r="X3432">
        <v>124</v>
      </c>
      <c r="Y3432">
        <v>115.741935483871</v>
      </c>
      <c r="Z3432">
        <v>18</v>
      </c>
      <c r="AA3432">
        <v>491.5</v>
      </c>
      <c r="AB3432">
        <v>135</v>
      </c>
      <c r="AC3432">
        <v>138.00740740740699</v>
      </c>
      <c r="AD3432">
        <v>0.88235294117647101</v>
      </c>
      <c r="AE3432">
        <v>88</v>
      </c>
      <c r="AF3432">
        <v>98.136363636363598</v>
      </c>
      <c r="AG3432">
        <v>0.57516339869280997</v>
      </c>
      <c r="AH3432" s="4">
        <v>8</v>
      </c>
      <c r="AI3432">
        <v>0.5</v>
      </c>
      <c r="AJ3432" s="4">
        <v>2</v>
      </c>
      <c r="AK3432">
        <v>0.125</v>
      </c>
      <c r="AL3432" s="4">
        <v>9</v>
      </c>
      <c r="AM3432">
        <v>6.6666666666666693E-2</v>
      </c>
      <c r="AN3432" s="4">
        <v>3</v>
      </c>
      <c r="AO3432">
        <v>2.2222222222222199E-2</v>
      </c>
      <c r="AP3432" s="4">
        <v>2</v>
      </c>
      <c r="AQ3432">
        <v>1.30718954248366E-2</v>
      </c>
      <c r="AR3432" s="4">
        <v>2</v>
      </c>
      <c r="AS3432">
        <v>1.30718954248366E-2</v>
      </c>
      <c r="AT3432" s="4">
        <v>0</v>
      </c>
      <c r="AU3432" s="4">
        <v>0</v>
      </c>
      <c r="AV3432" s="4">
        <v>1</v>
      </c>
      <c r="AW3432">
        <v>1.3539823008849601</v>
      </c>
      <c r="AX3432" s="4">
        <f t="shared" si="53"/>
        <v>112.99999999999964</v>
      </c>
      <c r="AY3432" s="4">
        <v>3</v>
      </c>
      <c r="AZ3432" s="4">
        <v>2</v>
      </c>
    </row>
    <row r="3433" spans="1:52" x14ac:dyDescent="0.25">
      <c r="A3433" s="4">
        <v>2017</v>
      </c>
      <c r="B3433" s="4" t="s">
        <v>533</v>
      </c>
      <c r="C3433" t="s">
        <v>242</v>
      </c>
      <c r="D3433" t="s">
        <v>472</v>
      </c>
      <c r="E3433" t="s">
        <v>969</v>
      </c>
      <c r="F3433" s="4">
        <v>144</v>
      </c>
      <c r="G3433">
        <v>136</v>
      </c>
      <c r="H3433">
        <v>3.8970588235294099</v>
      </c>
      <c r="I3433">
        <v>143</v>
      </c>
      <c r="J3433">
        <v>5</v>
      </c>
      <c r="K3433">
        <v>0</v>
      </c>
      <c r="L3433">
        <v>0</v>
      </c>
      <c r="M3433">
        <v>45</v>
      </c>
      <c r="N3433">
        <v>880.17777777777803</v>
      </c>
      <c r="O3433">
        <v>0.3125</v>
      </c>
      <c r="P3433">
        <v>139</v>
      </c>
      <c r="Q3433">
        <v>27.762589928057601</v>
      </c>
      <c r="R3433">
        <v>56</v>
      </c>
      <c r="S3433">
        <v>128.17857142857099</v>
      </c>
      <c r="T3433">
        <v>59</v>
      </c>
      <c r="U3433">
        <v>187.45762711864401</v>
      </c>
      <c r="V3433">
        <v>51</v>
      </c>
      <c r="W3433">
        <v>6.0980392156862697</v>
      </c>
      <c r="X3433">
        <v>65</v>
      </c>
      <c r="Y3433">
        <v>208.30769230769201</v>
      </c>
      <c r="Z3433">
        <v>63</v>
      </c>
      <c r="AA3433">
        <v>497.29824561403501</v>
      </c>
      <c r="AB3433">
        <v>80</v>
      </c>
      <c r="AC3433">
        <v>226.875</v>
      </c>
      <c r="AD3433">
        <v>0.55555555555555602</v>
      </c>
      <c r="AE3433">
        <v>4</v>
      </c>
      <c r="AF3433">
        <v>138</v>
      </c>
      <c r="AG3433">
        <v>2.7777777777777801E-2</v>
      </c>
      <c r="AH3433" s="4">
        <v>39</v>
      </c>
      <c r="AI3433">
        <v>0.68421052631579005</v>
      </c>
      <c r="AJ3433" s="4">
        <v>10</v>
      </c>
      <c r="AK3433">
        <v>0.175438596491228</v>
      </c>
      <c r="AL3433" s="4">
        <v>27</v>
      </c>
      <c r="AM3433">
        <v>0.33750000000000002</v>
      </c>
      <c r="AN3433" s="4">
        <v>13</v>
      </c>
      <c r="AO3433">
        <v>0.16250000000000001</v>
      </c>
      <c r="AP3433" s="4">
        <v>0</v>
      </c>
      <c r="AQ3433">
        <v>0</v>
      </c>
      <c r="AR3433" s="4">
        <v>0</v>
      </c>
      <c r="AS3433">
        <v>0</v>
      </c>
      <c r="AT3433" s="4">
        <v>1</v>
      </c>
      <c r="AU3433" s="4">
        <v>0</v>
      </c>
      <c r="AV3433" s="4">
        <v>2</v>
      </c>
      <c r="AW3433">
        <v>1.1721311475409799</v>
      </c>
      <c r="AX3433" s="4">
        <f t="shared" si="53"/>
        <v>122.85314685314724</v>
      </c>
      <c r="AY3433" s="4">
        <v>30</v>
      </c>
      <c r="AZ3433" s="4">
        <v>14.586206896551699</v>
      </c>
    </row>
    <row r="3434" spans="1:52" x14ac:dyDescent="0.25">
      <c r="A3434" s="4">
        <v>2017</v>
      </c>
      <c r="B3434" s="4" t="s">
        <v>533</v>
      </c>
      <c r="C3434" t="s">
        <v>242</v>
      </c>
      <c r="D3434" t="s">
        <v>473</v>
      </c>
      <c r="E3434" t="s">
        <v>970</v>
      </c>
      <c r="F3434" s="4">
        <v>152</v>
      </c>
      <c r="G3434">
        <v>147</v>
      </c>
      <c r="H3434">
        <v>5.9795918367346896</v>
      </c>
      <c r="I3434">
        <v>152</v>
      </c>
      <c r="J3434">
        <v>7.1513157894736796</v>
      </c>
      <c r="K3434">
        <v>0</v>
      </c>
      <c r="L3434">
        <v>0</v>
      </c>
      <c r="M3434">
        <v>43</v>
      </c>
      <c r="N3434">
        <v>1121.9044117647099</v>
      </c>
      <c r="O3434">
        <v>0.28289473684210498</v>
      </c>
      <c r="P3434">
        <v>150</v>
      </c>
      <c r="Q3434">
        <v>28.4866666666667</v>
      </c>
      <c r="R3434">
        <v>73</v>
      </c>
      <c r="S3434">
        <v>129.109589041096</v>
      </c>
      <c r="T3434">
        <v>66</v>
      </c>
      <c r="U3434">
        <v>242.28787878787901</v>
      </c>
      <c r="V3434">
        <v>27</v>
      </c>
      <c r="W3434">
        <v>4.3703703703703702</v>
      </c>
      <c r="X3434">
        <v>81</v>
      </c>
      <c r="Y3434">
        <v>221.61728395061701</v>
      </c>
      <c r="Z3434">
        <v>69</v>
      </c>
      <c r="AA3434">
        <v>448.09523809523802</v>
      </c>
      <c r="AB3434">
        <v>83</v>
      </c>
      <c r="AC3434">
        <v>248.518072289157</v>
      </c>
      <c r="AD3434">
        <v>0.54605263157894701</v>
      </c>
      <c r="AE3434">
        <v>5</v>
      </c>
      <c r="AF3434">
        <v>156.19999999999999</v>
      </c>
      <c r="AG3434">
        <v>3.2894736842105303E-2</v>
      </c>
      <c r="AH3434" s="4">
        <v>51</v>
      </c>
      <c r="AI3434">
        <v>0.80952380952380998</v>
      </c>
      <c r="AJ3434" s="4">
        <v>12</v>
      </c>
      <c r="AK3434">
        <v>0.19047619047618999</v>
      </c>
      <c r="AL3434" s="4">
        <v>38</v>
      </c>
      <c r="AM3434">
        <v>0.45783132530120502</v>
      </c>
      <c r="AN3434" s="4">
        <v>15</v>
      </c>
      <c r="AO3434">
        <v>0.180722891566265</v>
      </c>
      <c r="AP3434" s="4">
        <v>1</v>
      </c>
      <c r="AQ3434">
        <v>6.5789473684210497E-3</v>
      </c>
      <c r="AR3434" s="4">
        <v>0</v>
      </c>
      <c r="AS3434">
        <v>0</v>
      </c>
      <c r="AT3434" s="4">
        <v>0</v>
      </c>
      <c r="AU3434" s="4">
        <v>0</v>
      </c>
      <c r="AV3434" s="4">
        <v>3</v>
      </c>
      <c r="AW3434">
        <v>1.12592592592593</v>
      </c>
      <c r="AX3434" s="4">
        <f t="shared" si="53"/>
        <v>134.99999999999952</v>
      </c>
      <c r="AY3434" s="4">
        <v>66</v>
      </c>
      <c r="AZ3434" s="4">
        <v>0.27272727272727298</v>
      </c>
    </row>
    <row r="3435" spans="1:52" x14ac:dyDescent="0.25">
      <c r="A3435" s="4">
        <v>2017</v>
      </c>
      <c r="B3435" s="4" t="s">
        <v>533</v>
      </c>
      <c r="C3435" t="s">
        <v>242</v>
      </c>
      <c r="D3435" t="s">
        <v>475</v>
      </c>
      <c r="E3435" t="s">
        <v>1019</v>
      </c>
      <c r="F3435" s="4">
        <v>125</v>
      </c>
      <c r="G3435">
        <v>121</v>
      </c>
      <c r="H3435">
        <v>4.8181818181818201</v>
      </c>
      <c r="I3435">
        <v>125</v>
      </c>
      <c r="J3435">
        <v>6.1280000000000001</v>
      </c>
      <c r="K3435">
        <v>0</v>
      </c>
      <c r="L3435">
        <v>0</v>
      </c>
      <c r="M3435">
        <v>40</v>
      </c>
      <c r="N3435">
        <v>1288.9032258064501</v>
      </c>
      <c r="O3435">
        <v>0.32</v>
      </c>
      <c r="P3435">
        <v>118</v>
      </c>
      <c r="Q3435">
        <v>41.483050847457598</v>
      </c>
      <c r="R3435">
        <v>43</v>
      </c>
      <c r="S3435">
        <v>112.674418604651</v>
      </c>
      <c r="T3435">
        <v>55</v>
      </c>
      <c r="U3435">
        <v>195.09090909090901</v>
      </c>
      <c r="V3435">
        <v>52</v>
      </c>
      <c r="W3435">
        <v>6.8461538461538503</v>
      </c>
      <c r="X3435">
        <v>65</v>
      </c>
      <c r="Y3435">
        <v>162.58461538461501</v>
      </c>
      <c r="Z3435">
        <v>59</v>
      </c>
      <c r="AA3435">
        <v>400.80357142857099</v>
      </c>
      <c r="AB3435">
        <v>66</v>
      </c>
      <c r="AC3435">
        <v>194.89393939393901</v>
      </c>
      <c r="AD3435">
        <v>0.52800000000000002</v>
      </c>
      <c r="AE3435">
        <v>7</v>
      </c>
      <c r="AF3435">
        <v>132.71428571428601</v>
      </c>
      <c r="AG3435">
        <v>5.6000000000000001E-2</v>
      </c>
      <c r="AH3435" s="4">
        <v>36</v>
      </c>
      <c r="AI3435">
        <v>0.64285714285714302</v>
      </c>
      <c r="AJ3435" s="4">
        <v>14</v>
      </c>
      <c r="AK3435">
        <v>0.25</v>
      </c>
      <c r="AL3435" s="4">
        <v>24</v>
      </c>
      <c r="AM3435">
        <v>0.36363636363636398</v>
      </c>
      <c r="AN3435" s="4">
        <v>13</v>
      </c>
      <c r="AO3435">
        <v>0.19696969696969699</v>
      </c>
      <c r="AP3435" s="4">
        <v>0</v>
      </c>
      <c r="AQ3435">
        <v>0</v>
      </c>
      <c r="AR3435" s="4">
        <v>0</v>
      </c>
      <c r="AS3435">
        <v>0</v>
      </c>
      <c r="AT3435" s="4">
        <v>0</v>
      </c>
      <c r="AU3435" s="4">
        <v>0</v>
      </c>
      <c r="AV3435" s="4">
        <v>3</v>
      </c>
      <c r="AW3435">
        <v>1.2376237623762401</v>
      </c>
      <c r="AX3435" s="4">
        <f t="shared" si="53"/>
        <v>100.9999999999998</v>
      </c>
      <c r="AY3435" s="4">
        <v>57</v>
      </c>
      <c r="AZ3435" s="4">
        <v>45.877192982456101</v>
      </c>
    </row>
    <row r="3436" spans="1:52" x14ac:dyDescent="0.25">
      <c r="A3436" s="4">
        <v>2017</v>
      </c>
      <c r="B3436" s="4" t="s">
        <v>533</v>
      </c>
      <c r="C3436" t="s">
        <v>242</v>
      </c>
      <c r="D3436" t="s">
        <v>453</v>
      </c>
      <c r="E3436" t="s">
        <v>950</v>
      </c>
      <c r="F3436" s="4">
        <v>153</v>
      </c>
      <c r="G3436">
        <v>124</v>
      </c>
      <c r="H3436">
        <v>4.7983870967741904</v>
      </c>
      <c r="I3436">
        <v>153</v>
      </c>
      <c r="J3436">
        <v>6.0130718954248401</v>
      </c>
      <c r="K3436">
        <v>0</v>
      </c>
      <c r="L3436">
        <v>0</v>
      </c>
      <c r="M3436">
        <v>45</v>
      </c>
      <c r="N3436">
        <v>384.07874015748001</v>
      </c>
      <c r="O3436">
        <v>0.29411764705882398</v>
      </c>
      <c r="P3436">
        <v>137</v>
      </c>
      <c r="Q3436">
        <v>26.299270072992702</v>
      </c>
      <c r="R3436">
        <v>51</v>
      </c>
      <c r="S3436">
        <v>124.725490196078</v>
      </c>
      <c r="T3436">
        <v>72</v>
      </c>
      <c r="U3436">
        <v>199.111111111111</v>
      </c>
      <c r="V3436">
        <v>62</v>
      </c>
      <c r="W3436">
        <v>20.612903225806502</v>
      </c>
      <c r="X3436">
        <v>69</v>
      </c>
      <c r="Y3436">
        <v>162.15942028985501</v>
      </c>
      <c r="Z3436">
        <v>83</v>
      </c>
      <c r="AA3436">
        <v>368.66153846153799</v>
      </c>
      <c r="AB3436">
        <v>70</v>
      </c>
      <c r="AC3436">
        <v>210.74285714285699</v>
      </c>
      <c r="AD3436">
        <v>0.45751633986928097</v>
      </c>
      <c r="AE3436">
        <v>6</v>
      </c>
      <c r="AF3436">
        <v>96.3333333333333</v>
      </c>
      <c r="AG3436">
        <v>3.9215686274509803E-2</v>
      </c>
      <c r="AH3436" s="4">
        <v>49</v>
      </c>
      <c r="AI3436">
        <v>0.75384615384615405</v>
      </c>
      <c r="AJ3436" s="4">
        <v>21</v>
      </c>
      <c r="AK3436">
        <v>0.32307692307692298</v>
      </c>
      <c r="AL3436" s="4">
        <v>25</v>
      </c>
      <c r="AM3436">
        <v>0.35714285714285698</v>
      </c>
      <c r="AN3436" s="4">
        <v>10</v>
      </c>
      <c r="AO3436">
        <v>0.14285714285714299</v>
      </c>
      <c r="AP3436" s="4">
        <v>2</v>
      </c>
      <c r="AQ3436">
        <v>1.30718954248366E-2</v>
      </c>
      <c r="AR3436" s="4">
        <v>0</v>
      </c>
      <c r="AS3436">
        <v>0</v>
      </c>
      <c r="AT3436" s="4">
        <v>0</v>
      </c>
      <c r="AU3436" s="4">
        <v>0</v>
      </c>
      <c r="AV3436" s="4">
        <v>4</v>
      </c>
      <c r="AW3436">
        <v>1.47115384615385</v>
      </c>
      <c r="AX3436" s="4">
        <f t="shared" si="53"/>
        <v>103.99999999999973</v>
      </c>
      <c r="AY3436" s="4">
        <v>64</v>
      </c>
      <c r="AZ3436" s="4">
        <v>10.34375</v>
      </c>
    </row>
    <row r="3437" spans="1:52" x14ac:dyDescent="0.25">
      <c r="A3437" s="4">
        <v>2017</v>
      </c>
      <c r="B3437" s="4" t="s">
        <v>533</v>
      </c>
      <c r="C3437" t="s">
        <v>242</v>
      </c>
      <c r="D3437" t="s">
        <v>480</v>
      </c>
      <c r="E3437" t="s">
        <v>977</v>
      </c>
      <c r="F3437" s="4">
        <v>56</v>
      </c>
      <c r="G3437">
        <v>27</v>
      </c>
      <c r="H3437">
        <v>3.6296296296296302</v>
      </c>
      <c r="I3437">
        <v>56</v>
      </c>
      <c r="J3437">
        <v>6.78571428571429</v>
      </c>
      <c r="K3437">
        <v>0</v>
      </c>
      <c r="L3437">
        <v>0</v>
      </c>
      <c r="M3437">
        <v>14</v>
      </c>
      <c r="N3437">
        <v>818.137254901961</v>
      </c>
      <c r="O3437">
        <v>0.25</v>
      </c>
      <c r="P3437">
        <v>49</v>
      </c>
      <c r="Q3437">
        <v>28.2040816326531</v>
      </c>
      <c r="R3437">
        <v>14</v>
      </c>
      <c r="S3437">
        <v>42.571428571428598</v>
      </c>
      <c r="T3437">
        <v>12</v>
      </c>
      <c r="U3437">
        <v>102.833333333333</v>
      </c>
      <c r="V3437">
        <v>10</v>
      </c>
      <c r="W3437">
        <v>19.8</v>
      </c>
      <c r="X3437">
        <v>40</v>
      </c>
      <c r="Y3437">
        <v>94.825000000000003</v>
      </c>
      <c r="Z3437">
        <v>13</v>
      </c>
      <c r="AA3437">
        <v>252.888888888889</v>
      </c>
      <c r="AB3437">
        <v>43</v>
      </c>
      <c r="AC3437">
        <v>127.488372093023</v>
      </c>
      <c r="AD3437">
        <v>0.76785714285714302</v>
      </c>
      <c r="AE3437">
        <v>21</v>
      </c>
      <c r="AF3437">
        <v>103.71428571428601</v>
      </c>
      <c r="AG3437">
        <v>0.375</v>
      </c>
      <c r="AH3437" s="4">
        <v>4</v>
      </c>
      <c r="AI3437">
        <v>0.44444444444444398</v>
      </c>
      <c r="AJ3437" s="4">
        <v>2</v>
      </c>
      <c r="AK3437">
        <v>0.22222222222222199</v>
      </c>
      <c r="AL3437" s="4">
        <v>4</v>
      </c>
      <c r="AM3437">
        <v>9.3023255813953501E-2</v>
      </c>
      <c r="AN3437" s="4">
        <v>1</v>
      </c>
      <c r="AO3437">
        <v>2.32558139534884E-2</v>
      </c>
      <c r="AP3437" s="4">
        <v>3</v>
      </c>
      <c r="AQ3437">
        <v>5.3571428571428603E-2</v>
      </c>
      <c r="AR3437" s="4">
        <v>1</v>
      </c>
      <c r="AS3437">
        <v>1.7857142857142901E-2</v>
      </c>
      <c r="AT3437" s="4">
        <v>0</v>
      </c>
      <c r="AU3437" s="4">
        <v>0</v>
      </c>
      <c r="AV3437" s="4">
        <v>1</v>
      </c>
      <c r="AW3437">
        <v>1.3658536585365899</v>
      </c>
      <c r="AX3437" s="4">
        <f t="shared" si="53"/>
        <v>40.999999999999865</v>
      </c>
      <c r="AY3437" s="4">
        <v>9</v>
      </c>
      <c r="AZ3437" s="4">
        <v>1.44444444444444</v>
      </c>
    </row>
    <row r="3438" spans="1:52" x14ac:dyDescent="0.25">
      <c r="A3438" s="4">
        <v>2017</v>
      </c>
      <c r="B3438" s="4" t="s">
        <v>533</v>
      </c>
      <c r="C3438" t="s">
        <v>242</v>
      </c>
      <c r="D3438" t="s">
        <v>530</v>
      </c>
      <c r="E3438" t="s">
        <v>1023</v>
      </c>
      <c r="F3438" s="4">
        <v>97</v>
      </c>
      <c r="G3438">
        <v>95</v>
      </c>
      <c r="H3438">
        <v>4.1473684210526303</v>
      </c>
      <c r="I3438">
        <v>97</v>
      </c>
      <c r="J3438">
        <v>5.2371134020618602</v>
      </c>
      <c r="K3438">
        <v>0</v>
      </c>
      <c r="L3438">
        <v>0</v>
      </c>
      <c r="M3438">
        <v>17</v>
      </c>
      <c r="N3438">
        <v>1011.96907216495</v>
      </c>
      <c r="O3438">
        <v>0.17525773195876301</v>
      </c>
      <c r="P3438">
        <v>95</v>
      </c>
      <c r="Q3438">
        <v>25.484210526315799</v>
      </c>
      <c r="R3438">
        <v>36</v>
      </c>
      <c r="S3438">
        <v>96.5833333333333</v>
      </c>
      <c r="T3438">
        <v>36</v>
      </c>
      <c r="U3438">
        <v>186.972222222222</v>
      </c>
      <c r="V3438">
        <v>15</v>
      </c>
      <c r="W3438">
        <v>3.4666666666666699</v>
      </c>
      <c r="X3438">
        <v>60</v>
      </c>
      <c r="Y3438">
        <v>165.166666666667</v>
      </c>
      <c r="Z3438">
        <v>37</v>
      </c>
      <c r="AA3438">
        <v>367.194444444444</v>
      </c>
      <c r="AB3438">
        <v>60</v>
      </c>
      <c r="AC3438">
        <v>194.78333333333299</v>
      </c>
      <c r="AD3438">
        <v>0.61855670103092797</v>
      </c>
      <c r="AE3438">
        <v>5</v>
      </c>
      <c r="AF3438">
        <v>180.6</v>
      </c>
      <c r="AG3438">
        <v>5.1546391752577303E-2</v>
      </c>
      <c r="AH3438" s="4">
        <v>17</v>
      </c>
      <c r="AI3438">
        <v>0.47222222222222199</v>
      </c>
      <c r="AJ3438" s="4">
        <v>7</v>
      </c>
      <c r="AK3438">
        <v>0.194444444444444</v>
      </c>
      <c r="AL3438" s="4">
        <v>30</v>
      </c>
      <c r="AM3438">
        <v>0.5</v>
      </c>
      <c r="AN3438" s="4">
        <v>5</v>
      </c>
      <c r="AO3438">
        <v>8.3333333333333301E-2</v>
      </c>
      <c r="AP3438" s="4">
        <v>0</v>
      </c>
      <c r="AQ3438">
        <v>0</v>
      </c>
      <c r="AR3438" s="4">
        <v>0</v>
      </c>
      <c r="AS3438">
        <v>0</v>
      </c>
      <c r="AT3438" s="4">
        <v>0</v>
      </c>
      <c r="AU3438" s="4">
        <v>0</v>
      </c>
      <c r="AV3438" s="4">
        <v>2</v>
      </c>
      <c r="AW3438">
        <v>1.0659340659340699</v>
      </c>
      <c r="AX3438" s="4">
        <f t="shared" si="53"/>
        <v>90.999999999999659</v>
      </c>
      <c r="AY3438" s="4">
        <v>10</v>
      </c>
      <c r="AZ3438" s="4">
        <v>12.8</v>
      </c>
    </row>
    <row r="3439" spans="1:52" x14ac:dyDescent="0.25">
      <c r="A3439" s="4">
        <v>2017</v>
      </c>
      <c r="B3439" s="4" t="s">
        <v>533</v>
      </c>
      <c r="C3439" t="s">
        <v>242</v>
      </c>
      <c r="D3439" t="s">
        <v>531</v>
      </c>
      <c r="E3439" t="s">
        <v>1024</v>
      </c>
      <c r="F3439" s="4">
        <v>76</v>
      </c>
      <c r="G3439">
        <v>66</v>
      </c>
      <c r="H3439">
        <v>3.3787878787878798</v>
      </c>
      <c r="I3439">
        <v>76</v>
      </c>
      <c r="J3439">
        <v>4.2763157894736796</v>
      </c>
      <c r="K3439">
        <v>0</v>
      </c>
      <c r="L3439">
        <v>0</v>
      </c>
      <c r="M3439">
        <v>16</v>
      </c>
      <c r="N3439">
        <v>1420.39473684211</v>
      </c>
      <c r="O3439">
        <v>0.21052631578947401</v>
      </c>
      <c r="P3439">
        <v>75</v>
      </c>
      <c r="Q3439">
        <v>24.1733333333333</v>
      </c>
      <c r="R3439">
        <v>25</v>
      </c>
      <c r="S3439">
        <v>117.2</v>
      </c>
      <c r="T3439">
        <v>29</v>
      </c>
      <c r="U3439">
        <v>225.96551724137899</v>
      </c>
      <c r="V3439">
        <v>20</v>
      </c>
      <c r="W3439">
        <v>3.1</v>
      </c>
      <c r="X3439">
        <v>40</v>
      </c>
      <c r="Y3439">
        <v>216.875</v>
      </c>
      <c r="Z3439">
        <v>33</v>
      </c>
      <c r="AA3439">
        <v>406.857142857143</v>
      </c>
      <c r="AB3439">
        <v>43</v>
      </c>
      <c r="AC3439">
        <v>254.58139534883699</v>
      </c>
      <c r="AD3439">
        <v>0.56578947368421095</v>
      </c>
      <c r="AE3439">
        <v>2</v>
      </c>
      <c r="AF3439">
        <v>281</v>
      </c>
      <c r="AG3439">
        <v>2.6315789473684199E-2</v>
      </c>
      <c r="AH3439" s="4">
        <v>18</v>
      </c>
      <c r="AI3439">
        <v>0.64285714285714302</v>
      </c>
      <c r="AJ3439" s="4">
        <v>9</v>
      </c>
      <c r="AK3439">
        <v>0.32142857142857101</v>
      </c>
      <c r="AL3439" s="4">
        <v>14</v>
      </c>
      <c r="AM3439">
        <v>0.32558139534883701</v>
      </c>
      <c r="AN3439" s="4">
        <v>9</v>
      </c>
      <c r="AO3439">
        <v>0.209302325581395</v>
      </c>
      <c r="AP3439" s="4">
        <v>0</v>
      </c>
      <c r="AQ3439">
        <v>0</v>
      </c>
      <c r="AR3439" s="4">
        <v>0</v>
      </c>
      <c r="AS3439">
        <v>0</v>
      </c>
      <c r="AT3439" s="4">
        <v>0</v>
      </c>
      <c r="AU3439" s="4">
        <v>0</v>
      </c>
      <c r="AV3439" s="4">
        <v>2</v>
      </c>
      <c r="AW3439">
        <v>1.10144927536232</v>
      </c>
      <c r="AX3439" s="4">
        <f t="shared" si="53"/>
        <v>68.999999999999929</v>
      </c>
      <c r="AY3439" s="4">
        <v>28</v>
      </c>
      <c r="AZ3439" s="4">
        <v>65.035714285714306</v>
      </c>
    </row>
    <row r="3440" spans="1:52" x14ac:dyDescent="0.25">
      <c r="A3440" s="4">
        <v>2017</v>
      </c>
      <c r="B3440" s="4" t="s">
        <v>533</v>
      </c>
      <c r="C3440" t="s">
        <v>242</v>
      </c>
      <c r="D3440" t="s">
        <v>532</v>
      </c>
      <c r="E3440" t="s">
        <v>1025</v>
      </c>
      <c r="F3440" s="4">
        <v>34</v>
      </c>
      <c r="G3440">
        <v>32</v>
      </c>
      <c r="H3440">
        <v>5.25</v>
      </c>
      <c r="I3440">
        <v>34</v>
      </c>
      <c r="J3440">
        <v>6</v>
      </c>
      <c r="K3440">
        <v>0</v>
      </c>
      <c r="L3440">
        <v>0</v>
      </c>
      <c r="M3440">
        <v>3</v>
      </c>
      <c r="N3440">
        <v>857.76470588235304</v>
      </c>
      <c r="O3440">
        <v>8.8235294117647106E-2</v>
      </c>
      <c r="P3440">
        <v>32</v>
      </c>
      <c r="Q3440">
        <v>46.375</v>
      </c>
      <c r="R3440">
        <v>10</v>
      </c>
      <c r="S3440">
        <v>92</v>
      </c>
      <c r="T3440">
        <v>15</v>
      </c>
      <c r="U3440">
        <v>215.4</v>
      </c>
      <c r="V3440">
        <v>10</v>
      </c>
      <c r="W3440">
        <v>4.5999999999999996</v>
      </c>
      <c r="X3440">
        <v>17</v>
      </c>
      <c r="Y3440">
        <v>153.76470588235301</v>
      </c>
      <c r="Z3440">
        <v>16</v>
      </c>
      <c r="AA3440">
        <v>447.1875</v>
      </c>
      <c r="AB3440">
        <v>18</v>
      </c>
      <c r="AC3440">
        <v>215</v>
      </c>
      <c r="AD3440">
        <v>0.52941176470588203</v>
      </c>
      <c r="AE3440">
        <v>0</v>
      </c>
      <c r="AF3440">
        <v>0</v>
      </c>
      <c r="AG3440">
        <v>0</v>
      </c>
      <c r="AH3440" s="4">
        <v>12</v>
      </c>
      <c r="AI3440">
        <v>0.75</v>
      </c>
      <c r="AJ3440" s="4">
        <v>4</v>
      </c>
      <c r="AK3440">
        <v>0.25</v>
      </c>
      <c r="AL3440" s="4">
        <v>7</v>
      </c>
      <c r="AM3440">
        <v>0.38888888888888901</v>
      </c>
      <c r="AN3440" s="4">
        <v>3</v>
      </c>
      <c r="AO3440">
        <v>0.16666666666666699</v>
      </c>
      <c r="AP3440" s="4">
        <v>0</v>
      </c>
      <c r="AQ3440">
        <v>0</v>
      </c>
      <c r="AR3440" s="4">
        <v>0</v>
      </c>
      <c r="AS3440">
        <v>0</v>
      </c>
      <c r="AT3440" s="4">
        <v>0</v>
      </c>
      <c r="AU3440" s="4">
        <v>0</v>
      </c>
      <c r="AV3440" s="4">
        <v>0</v>
      </c>
      <c r="AW3440">
        <v>1.0303030303030301</v>
      </c>
      <c r="AX3440" s="4">
        <f t="shared" si="53"/>
        <v>33.000000000000007</v>
      </c>
      <c r="AY3440" s="4">
        <v>15</v>
      </c>
      <c r="AZ3440" s="4">
        <v>11.6</v>
      </c>
    </row>
    <row r="3441" spans="1:52" x14ac:dyDescent="0.25">
      <c r="A3441" s="4">
        <v>2017</v>
      </c>
      <c r="B3441" s="4" t="s">
        <v>533</v>
      </c>
      <c r="C3441" t="s">
        <v>242</v>
      </c>
      <c r="D3441" t="s">
        <v>520</v>
      </c>
      <c r="E3441" t="s">
        <v>1013</v>
      </c>
      <c r="F3441" s="4">
        <v>2</v>
      </c>
      <c r="G3441">
        <v>1</v>
      </c>
      <c r="H3441">
        <v>1</v>
      </c>
      <c r="I3441">
        <v>2</v>
      </c>
      <c r="J3441">
        <v>3.5</v>
      </c>
      <c r="K3441">
        <v>0</v>
      </c>
      <c r="L3441">
        <v>0</v>
      </c>
      <c r="M3441">
        <v>1</v>
      </c>
      <c r="N3441">
        <v>-77</v>
      </c>
      <c r="O3441">
        <v>0.5</v>
      </c>
      <c r="P3441">
        <v>2</v>
      </c>
      <c r="Q3441">
        <v>6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1</v>
      </c>
      <c r="Y3441">
        <v>395</v>
      </c>
      <c r="Z3441">
        <v>0</v>
      </c>
      <c r="AA3441">
        <v>0</v>
      </c>
      <c r="AB3441">
        <v>2</v>
      </c>
      <c r="AC3441">
        <v>360.5</v>
      </c>
      <c r="AD3441">
        <v>1</v>
      </c>
      <c r="AE3441">
        <v>0</v>
      </c>
      <c r="AF3441">
        <v>0</v>
      </c>
      <c r="AG3441">
        <v>0</v>
      </c>
      <c r="AH3441" s="4">
        <v>0</v>
      </c>
      <c r="AI3441">
        <v>0</v>
      </c>
      <c r="AJ3441" s="4">
        <v>0</v>
      </c>
      <c r="AK3441">
        <v>0</v>
      </c>
      <c r="AL3441" s="4">
        <v>0</v>
      </c>
      <c r="AM3441">
        <v>0</v>
      </c>
      <c r="AN3441" s="4">
        <v>0</v>
      </c>
      <c r="AO3441">
        <v>0</v>
      </c>
      <c r="AP3441" s="4">
        <v>0</v>
      </c>
      <c r="AQ3441">
        <v>0</v>
      </c>
      <c r="AR3441" s="4">
        <v>0</v>
      </c>
      <c r="AS3441">
        <v>0</v>
      </c>
      <c r="AT3441" s="4">
        <v>0</v>
      </c>
      <c r="AU3441" s="4">
        <v>0</v>
      </c>
      <c r="AV3441" s="4">
        <v>0</v>
      </c>
      <c r="AW3441">
        <v>1</v>
      </c>
      <c r="AX3441" s="4">
        <f t="shared" si="53"/>
        <v>2</v>
      </c>
      <c r="AY3441" s="4">
        <v>0</v>
      </c>
      <c r="AZ3441" s="4">
        <v>0</v>
      </c>
    </row>
    <row r="3442" spans="1:52" x14ac:dyDescent="0.25">
      <c r="A3442" s="4">
        <v>2017</v>
      </c>
      <c r="B3442" s="4" t="s">
        <v>533</v>
      </c>
      <c r="C3442" t="s">
        <v>242</v>
      </c>
      <c r="D3442" t="s">
        <v>542</v>
      </c>
      <c r="E3442" t="s">
        <v>1034</v>
      </c>
      <c r="F3442" s="4">
        <v>10</v>
      </c>
      <c r="G3442">
        <v>10</v>
      </c>
      <c r="H3442">
        <v>1.5</v>
      </c>
      <c r="I3442">
        <v>10</v>
      </c>
      <c r="J3442">
        <v>2.8</v>
      </c>
      <c r="K3442">
        <v>0</v>
      </c>
      <c r="L3442">
        <v>0</v>
      </c>
      <c r="M3442">
        <v>2</v>
      </c>
      <c r="N3442">
        <v>1006.2</v>
      </c>
      <c r="O3442">
        <v>0.2</v>
      </c>
      <c r="P3442">
        <v>10</v>
      </c>
      <c r="Q3442">
        <v>7.6</v>
      </c>
      <c r="R3442">
        <v>2</v>
      </c>
      <c r="S3442">
        <v>3.5</v>
      </c>
      <c r="T3442">
        <v>0</v>
      </c>
      <c r="U3442">
        <v>0</v>
      </c>
      <c r="V3442">
        <v>0</v>
      </c>
      <c r="W3442">
        <v>0</v>
      </c>
      <c r="X3442">
        <v>10</v>
      </c>
      <c r="Y3442">
        <v>142.30000000000001</v>
      </c>
      <c r="Z3442">
        <v>0</v>
      </c>
      <c r="AA3442">
        <v>0</v>
      </c>
      <c r="AB3442">
        <v>10</v>
      </c>
      <c r="AC3442">
        <v>162.9</v>
      </c>
      <c r="AD3442">
        <v>1</v>
      </c>
      <c r="AE3442">
        <v>0</v>
      </c>
      <c r="AF3442">
        <v>0</v>
      </c>
      <c r="AG3442">
        <v>0</v>
      </c>
      <c r="AH3442" s="4">
        <v>0</v>
      </c>
      <c r="AI3442">
        <v>0</v>
      </c>
      <c r="AJ3442" s="4">
        <v>0</v>
      </c>
      <c r="AK3442">
        <v>0</v>
      </c>
      <c r="AL3442" s="4">
        <v>8</v>
      </c>
      <c r="AM3442">
        <v>0.8</v>
      </c>
      <c r="AN3442" s="4">
        <v>1</v>
      </c>
      <c r="AO3442">
        <v>0.1</v>
      </c>
      <c r="AP3442" s="4">
        <v>0</v>
      </c>
      <c r="AQ3442">
        <v>0</v>
      </c>
      <c r="AR3442" s="4">
        <v>0</v>
      </c>
      <c r="AS3442">
        <v>0</v>
      </c>
      <c r="AT3442" s="4">
        <v>0</v>
      </c>
      <c r="AU3442" s="4">
        <v>0</v>
      </c>
      <c r="AV3442" s="4">
        <v>0</v>
      </c>
      <c r="AW3442">
        <v>1.25</v>
      </c>
      <c r="AX3442" s="4">
        <f t="shared" si="53"/>
        <v>8</v>
      </c>
      <c r="AY3442" s="4">
        <v>0</v>
      </c>
      <c r="AZ3442" s="4">
        <v>0</v>
      </c>
    </row>
    <row r="3443" spans="1:52" x14ac:dyDescent="0.25">
      <c r="A3443" s="4">
        <v>2017</v>
      </c>
      <c r="B3443" s="4" t="s">
        <v>533</v>
      </c>
      <c r="C3443" t="s">
        <v>242</v>
      </c>
      <c r="D3443" t="s">
        <v>547</v>
      </c>
      <c r="E3443" t="s">
        <v>1039</v>
      </c>
      <c r="F3443" s="4">
        <v>44</v>
      </c>
      <c r="G3443">
        <v>40</v>
      </c>
      <c r="H3443">
        <v>4.6500000000000004</v>
      </c>
      <c r="I3443">
        <v>44</v>
      </c>
      <c r="J3443">
        <v>5.3181818181818201</v>
      </c>
      <c r="K3443">
        <v>0</v>
      </c>
      <c r="L3443">
        <v>0</v>
      </c>
      <c r="M3443">
        <v>8</v>
      </c>
      <c r="N3443">
        <v>776.62790697674404</v>
      </c>
      <c r="O3443">
        <v>0.18181818181818199</v>
      </c>
      <c r="P3443">
        <v>42</v>
      </c>
      <c r="Q3443">
        <v>47.357142857142897</v>
      </c>
      <c r="R3443">
        <v>18</v>
      </c>
      <c r="S3443">
        <v>165.777777777778</v>
      </c>
      <c r="T3443">
        <v>21</v>
      </c>
      <c r="U3443">
        <v>191.95238095238099</v>
      </c>
      <c r="V3443">
        <v>18</v>
      </c>
      <c r="W3443">
        <v>21.5555555555556</v>
      </c>
      <c r="X3443">
        <v>13</v>
      </c>
      <c r="Y3443">
        <v>266.38461538461502</v>
      </c>
      <c r="Z3443">
        <v>22</v>
      </c>
      <c r="AA3443">
        <v>526.04761904761904</v>
      </c>
      <c r="AB3443">
        <v>22</v>
      </c>
      <c r="AC3443">
        <v>274.86363636363598</v>
      </c>
      <c r="AD3443">
        <v>0.5</v>
      </c>
      <c r="AE3443">
        <v>1</v>
      </c>
      <c r="AF3443">
        <v>120</v>
      </c>
      <c r="AG3443">
        <v>2.27272727272727E-2</v>
      </c>
      <c r="AH3443" s="4">
        <v>12</v>
      </c>
      <c r="AI3443">
        <v>0.57142857142857095</v>
      </c>
      <c r="AJ3443" s="4">
        <v>4</v>
      </c>
      <c r="AK3443">
        <v>0.19047619047618999</v>
      </c>
      <c r="AL3443" s="4">
        <v>9</v>
      </c>
      <c r="AM3443">
        <v>0.40909090909090901</v>
      </c>
      <c r="AN3443" s="4">
        <v>3</v>
      </c>
      <c r="AO3443">
        <v>0.13636363636363599</v>
      </c>
      <c r="AP3443" s="4">
        <v>0</v>
      </c>
      <c r="AQ3443">
        <v>0</v>
      </c>
      <c r="AR3443" s="4">
        <v>0</v>
      </c>
      <c r="AS3443">
        <v>0</v>
      </c>
      <c r="AT3443" s="4">
        <v>0</v>
      </c>
      <c r="AU3443" s="4">
        <v>0</v>
      </c>
      <c r="AV3443" s="4">
        <v>1</v>
      </c>
      <c r="AW3443">
        <v>1.0476190476190499</v>
      </c>
      <c r="AX3443" s="4">
        <f t="shared" si="53"/>
        <v>41.999999999999908</v>
      </c>
      <c r="AY3443" s="4">
        <v>19</v>
      </c>
      <c r="AZ3443" s="4">
        <v>40.789473684210499</v>
      </c>
    </row>
    <row r="3444" spans="1:52" x14ac:dyDescent="0.25">
      <c r="A3444" s="4">
        <v>2017</v>
      </c>
      <c r="B3444" s="4" t="s">
        <v>533</v>
      </c>
      <c r="C3444" t="s">
        <v>242</v>
      </c>
      <c r="D3444" t="s">
        <v>548</v>
      </c>
      <c r="E3444" t="s">
        <v>1040</v>
      </c>
      <c r="F3444" s="4">
        <v>18</v>
      </c>
      <c r="G3444">
        <v>4</v>
      </c>
      <c r="H3444">
        <v>2.75</v>
      </c>
      <c r="I3444">
        <v>18</v>
      </c>
      <c r="J3444">
        <v>6.5555555555555598</v>
      </c>
      <c r="K3444">
        <v>2</v>
      </c>
      <c r="L3444">
        <v>0.11111111111111099</v>
      </c>
      <c r="M3444">
        <v>2</v>
      </c>
      <c r="N3444">
        <v>37.25</v>
      </c>
      <c r="O3444">
        <v>0.11111111111111099</v>
      </c>
      <c r="P3444">
        <v>15</v>
      </c>
      <c r="Q3444">
        <v>25.466666666666701</v>
      </c>
      <c r="R3444">
        <v>6</v>
      </c>
      <c r="S3444">
        <v>27.6666666666667</v>
      </c>
      <c r="T3444">
        <v>1</v>
      </c>
      <c r="U3444">
        <v>53</v>
      </c>
      <c r="V3444">
        <v>1</v>
      </c>
      <c r="W3444">
        <v>2</v>
      </c>
      <c r="X3444">
        <v>17</v>
      </c>
      <c r="Y3444">
        <v>47.529411764705898</v>
      </c>
      <c r="Z3444">
        <v>1</v>
      </c>
      <c r="AA3444">
        <v>87</v>
      </c>
      <c r="AB3444">
        <v>17</v>
      </c>
      <c r="AC3444">
        <v>79.705882352941202</v>
      </c>
      <c r="AD3444">
        <v>0.94444444444444398</v>
      </c>
      <c r="AE3444">
        <v>10</v>
      </c>
      <c r="AF3444">
        <v>59</v>
      </c>
      <c r="AG3444">
        <v>0.55555555555555602</v>
      </c>
      <c r="AH3444" s="4">
        <v>0</v>
      </c>
      <c r="AI3444">
        <v>0</v>
      </c>
      <c r="AJ3444" s="4">
        <v>0</v>
      </c>
      <c r="AK3444">
        <v>0</v>
      </c>
      <c r="AL3444" s="4">
        <v>0</v>
      </c>
      <c r="AM3444">
        <v>0</v>
      </c>
      <c r="AN3444" s="4">
        <v>0</v>
      </c>
      <c r="AO3444">
        <v>0</v>
      </c>
      <c r="AP3444" s="4">
        <v>0</v>
      </c>
      <c r="AQ3444">
        <v>0</v>
      </c>
      <c r="AR3444" s="4">
        <v>0</v>
      </c>
      <c r="AS3444">
        <v>0</v>
      </c>
      <c r="AT3444" s="4">
        <v>0</v>
      </c>
      <c r="AU3444" s="4">
        <v>0</v>
      </c>
      <c r="AV3444" s="4">
        <v>0</v>
      </c>
      <c r="AW3444">
        <v>2.25</v>
      </c>
      <c r="AX3444" s="4">
        <f t="shared" si="53"/>
        <v>8</v>
      </c>
      <c r="AY3444" s="4">
        <v>1</v>
      </c>
      <c r="AZ3444" s="4">
        <v>0</v>
      </c>
    </row>
    <row r="3445" spans="1:52" x14ac:dyDescent="0.25">
      <c r="A3445" s="4">
        <v>2017</v>
      </c>
      <c r="B3445" s="4" t="s">
        <v>533</v>
      </c>
      <c r="C3445" t="s">
        <v>242</v>
      </c>
      <c r="D3445" t="s">
        <v>549</v>
      </c>
      <c r="E3445" t="s">
        <v>1041</v>
      </c>
      <c r="F3445" s="4">
        <v>34</v>
      </c>
      <c r="G3445">
        <v>31</v>
      </c>
      <c r="H3445">
        <v>4.2580645161290303</v>
      </c>
      <c r="I3445">
        <v>34</v>
      </c>
      <c r="J3445">
        <v>6.2941176470588198</v>
      </c>
      <c r="K3445">
        <v>0</v>
      </c>
      <c r="L3445">
        <v>0</v>
      </c>
      <c r="M3445">
        <v>5</v>
      </c>
      <c r="N3445">
        <v>-3.6666666666666701</v>
      </c>
      <c r="O3445">
        <v>0.14705882352941199</v>
      </c>
      <c r="P3445">
        <v>31</v>
      </c>
      <c r="Q3445">
        <v>53.903225806451601</v>
      </c>
      <c r="R3445">
        <v>17</v>
      </c>
      <c r="S3445">
        <v>200.35294117647101</v>
      </c>
      <c r="T3445">
        <v>13</v>
      </c>
      <c r="U3445">
        <v>307.38461538461502</v>
      </c>
      <c r="V3445">
        <v>5</v>
      </c>
      <c r="W3445">
        <v>3.4</v>
      </c>
      <c r="X3445">
        <v>16</v>
      </c>
      <c r="Y3445">
        <v>193.75</v>
      </c>
      <c r="Z3445">
        <v>16</v>
      </c>
      <c r="AA3445">
        <v>563.58333333333303</v>
      </c>
      <c r="AB3445">
        <v>18</v>
      </c>
      <c r="AC3445">
        <v>236.666666666667</v>
      </c>
      <c r="AD3445">
        <v>0.52941176470588203</v>
      </c>
      <c r="AE3445">
        <v>1</v>
      </c>
      <c r="AF3445">
        <v>78</v>
      </c>
      <c r="AG3445">
        <v>2.9411764705882401E-2</v>
      </c>
      <c r="AH3445" s="4">
        <v>9</v>
      </c>
      <c r="AI3445">
        <v>0.75</v>
      </c>
      <c r="AJ3445" s="4">
        <v>3</v>
      </c>
      <c r="AK3445">
        <v>0.25</v>
      </c>
      <c r="AL3445" s="4">
        <v>10</v>
      </c>
      <c r="AM3445">
        <v>0.55555555555555602</v>
      </c>
      <c r="AN3445" s="4">
        <v>0</v>
      </c>
      <c r="AO3445">
        <v>0</v>
      </c>
      <c r="AP3445" s="4">
        <v>0</v>
      </c>
      <c r="AQ3445">
        <v>0</v>
      </c>
      <c r="AR3445" s="4">
        <v>0</v>
      </c>
      <c r="AS3445">
        <v>0</v>
      </c>
      <c r="AT3445" s="4">
        <v>0</v>
      </c>
      <c r="AU3445" s="4">
        <v>0</v>
      </c>
      <c r="AV3445" s="4">
        <v>2</v>
      </c>
      <c r="AW3445">
        <v>1.0625</v>
      </c>
      <c r="AX3445" s="4">
        <f t="shared" si="53"/>
        <v>32</v>
      </c>
      <c r="AY3445" s="4">
        <v>12</v>
      </c>
      <c r="AZ3445" s="4">
        <v>10.5833333333333</v>
      </c>
    </row>
    <row r="3446" spans="1:52" x14ac:dyDescent="0.25">
      <c r="A3446" s="4">
        <v>2017</v>
      </c>
      <c r="B3446" s="4" t="s">
        <v>533</v>
      </c>
      <c r="C3446" t="s">
        <v>242</v>
      </c>
      <c r="D3446" t="s">
        <v>550</v>
      </c>
      <c r="E3446" t="s">
        <v>1042</v>
      </c>
      <c r="F3446" s="4">
        <v>5</v>
      </c>
      <c r="G3446">
        <v>5</v>
      </c>
      <c r="H3446">
        <v>4.8</v>
      </c>
      <c r="I3446">
        <v>5</v>
      </c>
      <c r="J3446">
        <v>6.6</v>
      </c>
      <c r="K3446">
        <v>0</v>
      </c>
      <c r="L3446">
        <v>0</v>
      </c>
      <c r="M3446">
        <v>0</v>
      </c>
      <c r="N3446">
        <v>-10.8</v>
      </c>
      <c r="O3446">
        <v>0</v>
      </c>
      <c r="P3446">
        <v>5</v>
      </c>
      <c r="Q3446">
        <v>101.6</v>
      </c>
      <c r="R3446">
        <v>1</v>
      </c>
      <c r="S3446">
        <v>263</v>
      </c>
      <c r="T3446">
        <v>2</v>
      </c>
      <c r="U3446">
        <v>277.5</v>
      </c>
      <c r="V3446">
        <v>2</v>
      </c>
      <c r="W3446">
        <v>8.5</v>
      </c>
      <c r="X3446">
        <v>2</v>
      </c>
      <c r="Y3446">
        <v>341</v>
      </c>
      <c r="Z3446">
        <v>2</v>
      </c>
      <c r="AA3446">
        <v>733</v>
      </c>
      <c r="AB3446">
        <v>3</v>
      </c>
      <c r="AC3446">
        <v>323.66666666666703</v>
      </c>
      <c r="AD3446">
        <v>0.6</v>
      </c>
      <c r="AE3446">
        <v>0</v>
      </c>
      <c r="AF3446">
        <v>0</v>
      </c>
      <c r="AG3446">
        <v>0</v>
      </c>
      <c r="AH3446" s="4">
        <v>1</v>
      </c>
      <c r="AI3446">
        <v>0.5</v>
      </c>
      <c r="AJ3446" s="4">
        <v>0</v>
      </c>
      <c r="AK3446">
        <v>0</v>
      </c>
      <c r="AL3446" s="4">
        <v>0</v>
      </c>
      <c r="AM3446">
        <v>0</v>
      </c>
      <c r="AN3446" s="4">
        <v>0</v>
      </c>
      <c r="AO3446">
        <v>0</v>
      </c>
      <c r="AP3446" s="4">
        <v>0</v>
      </c>
      <c r="AQ3446">
        <v>0</v>
      </c>
      <c r="AR3446" s="4">
        <v>0</v>
      </c>
      <c r="AS3446">
        <v>0</v>
      </c>
      <c r="AT3446" s="4">
        <v>0</v>
      </c>
      <c r="AU3446" s="4">
        <v>0</v>
      </c>
      <c r="AV3446" s="4">
        <v>0</v>
      </c>
      <c r="AW3446">
        <v>1</v>
      </c>
      <c r="AX3446" s="4">
        <f t="shared" si="53"/>
        <v>5</v>
      </c>
      <c r="AY3446" s="4">
        <v>2</v>
      </c>
      <c r="AZ3446" s="4">
        <v>8</v>
      </c>
    </row>
    <row r="3447" spans="1:52" x14ac:dyDescent="0.25">
      <c r="A3447" s="4">
        <v>2017</v>
      </c>
      <c r="B3447" s="4" t="s">
        <v>533</v>
      </c>
      <c r="C3447" t="s">
        <v>282</v>
      </c>
      <c r="D3447" t="s">
        <v>229</v>
      </c>
      <c r="E3447" t="s">
        <v>740</v>
      </c>
      <c r="F3447" s="4">
        <v>55</v>
      </c>
      <c r="G3447">
        <v>18</v>
      </c>
      <c r="H3447">
        <v>2.2222222222222201</v>
      </c>
      <c r="I3447">
        <v>53</v>
      </c>
      <c r="J3447">
        <v>6.2830188679245298</v>
      </c>
      <c r="K3447">
        <v>0</v>
      </c>
      <c r="L3447">
        <v>0</v>
      </c>
      <c r="M3447">
        <v>38</v>
      </c>
      <c r="N3447">
        <v>3041.0588235294099</v>
      </c>
      <c r="O3447">
        <v>0.69090909090909103</v>
      </c>
      <c r="P3447">
        <v>12</v>
      </c>
      <c r="Q3447">
        <v>29.1666666666667</v>
      </c>
      <c r="R3447">
        <v>8</v>
      </c>
      <c r="S3447">
        <v>84.375</v>
      </c>
      <c r="T3447">
        <v>4</v>
      </c>
      <c r="U3447">
        <v>191.25</v>
      </c>
      <c r="V3447">
        <v>4</v>
      </c>
      <c r="W3447">
        <v>3.25</v>
      </c>
      <c r="X3447">
        <v>44</v>
      </c>
      <c r="Y3447">
        <v>92.795454545454504</v>
      </c>
      <c r="Z3447">
        <v>4</v>
      </c>
      <c r="AA3447">
        <v>307.25</v>
      </c>
      <c r="AB3447">
        <v>49</v>
      </c>
      <c r="AC3447">
        <v>118.53061224489799</v>
      </c>
      <c r="AD3447">
        <v>0.89090909090909098</v>
      </c>
      <c r="AE3447">
        <v>22</v>
      </c>
      <c r="AF3447">
        <v>66.772727272727295</v>
      </c>
      <c r="AG3447">
        <v>0.4</v>
      </c>
      <c r="AH3447" s="4">
        <v>3</v>
      </c>
      <c r="AI3447">
        <v>0.75</v>
      </c>
      <c r="AJ3447" s="4">
        <v>1</v>
      </c>
      <c r="AK3447">
        <v>0.25</v>
      </c>
      <c r="AL3447" s="4">
        <v>7</v>
      </c>
      <c r="AM3447">
        <v>0.14285714285714299</v>
      </c>
      <c r="AN3447" s="4">
        <v>2</v>
      </c>
      <c r="AO3447">
        <v>4.08163265306122E-2</v>
      </c>
      <c r="AP3447" s="4">
        <v>1</v>
      </c>
      <c r="AQ3447">
        <v>1.8181818181818198E-2</v>
      </c>
      <c r="AR3447" s="4">
        <v>0</v>
      </c>
      <c r="AS3447">
        <v>0</v>
      </c>
      <c r="AT3447" s="4">
        <v>1</v>
      </c>
      <c r="AU3447" s="4">
        <v>1</v>
      </c>
      <c r="AV3447" s="4">
        <v>0</v>
      </c>
      <c r="AW3447">
        <v>2.4090909090909101</v>
      </c>
      <c r="AX3447" s="4">
        <f t="shared" si="53"/>
        <v>22.830188679245275</v>
      </c>
      <c r="AY3447" s="4">
        <v>3</v>
      </c>
      <c r="AZ3447" s="4">
        <v>35.6666666666667</v>
      </c>
    </row>
    <row r="3448" spans="1:52" x14ac:dyDescent="0.25">
      <c r="A3448" s="4">
        <v>2017</v>
      </c>
      <c r="B3448" s="4" t="s">
        <v>533</v>
      </c>
      <c r="C3448" t="s">
        <v>282</v>
      </c>
      <c r="D3448" t="s">
        <v>221</v>
      </c>
      <c r="E3448" t="s">
        <v>732</v>
      </c>
      <c r="F3448" s="4">
        <v>93</v>
      </c>
      <c r="G3448">
        <v>87</v>
      </c>
      <c r="H3448">
        <v>3.3448275862068999</v>
      </c>
      <c r="I3448">
        <v>93</v>
      </c>
      <c r="J3448">
        <v>6.4408602150537604</v>
      </c>
      <c r="K3448">
        <v>2</v>
      </c>
      <c r="L3448">
        <v>2.1505376344085999E-2</v>
      </c>
      <c r="M3448">
        <v>48</v>
      </c>
      <c r="N3448">
        <v>2935.6593406593402</v>
      </c>
      <c r="O3448">
        <v>0.51612903225806495</v>
      </c>
      <c r="P3448">
        <v>7</v>
      </c>
      <c r="Q3448">
        <v>34.857142857142897</v>
      </c>
      <c r="R3448">
        <v>21</v>
      </c>
      <c r="S3448">
        <v>67</v>
      </c>
      <c r="T3448">
        <v>4</v>
      </c>
      <c r="U3448">
        <v>136.75</v>
      </c>
      <c r="V3448">
        <v>4</v>
      </c>
      <c r="W3448">
        <v>1</v>
      </c>
      <c r="X3448">
        <v>88</v>
      </c>
      <c r="Y3448">
        <v>89.272727272727295</v>
      </c>
      <c r="Z3448">
        <v>4</v>
      </c>
      <c r="AA3448">
        <v>258.5</v>
      </c>
      <c r="AB3448">
        <v>89</v>
      </c>
      <c r="AC3448">
        <v>107.59550561797801</v>
      </c>
      <c r="AD3448">
        <v>0.956989247311828</v>
      </c>
      <c r="AE3448">
        <v>16</v>
      </c>
      <c r="AF3448">
        <v>38.625</v>
      </c>
      <c r="AG3448">
        <v>0.17204301075268799</v>
      </c>
      <c r="AH3448" s="4">
        <v>2</v>
      </c>
      <c r="AI3448">
        <v>0.5</v>
      </c>
      <c r="AJ3448" s="4">
        <v>1</v>
      </c>
      <c r="AK3448">
        <v>0.25</v>
      </c>
      <c r="AL3448" s="4">
        <v>13</v>
      </c>
      <c r="AM3448">
        <v>0.14606741573033699</v>
      </c>
      <c r="AN3448" s="4">
        <v>3</v>
      </c>
      <c r="AO3448">
        <v>3.3707865168539297E-2</v>
      </c>
      <c r="AP3448" s="4">
        <v>0</v>
      </c>
      <c r="AQ3448">
        <v>0</v>
      </c>
      <c r="AR3448" s="4">
        <v>0</v>
      </c>
      <c r="AS3448">
        <v>0</v>
      </c>
      <c r="AT3448" s="4">
        <v>0</v>
      </c>
      <c r="AU3448" s="4">
        <v>0</v>
      </c>
      <c r="AV3448" s="4">
        <v>1</v>
      </c>
      <c r="AW3448">
        <v>2.90625</v>
      </c>
      <c r="AX3448" s="4">
        <f t="shared" si="53"/>
        <v>32</v>
      </c>
      <c r="AY3448" s="4">
        <v>4</v>
      </c>
      <c r="AZ3448" s="4">
        <v>5.25</v>
      </c>
    </row>
    <row r="3449" spans="1:52" x14ac:dyDescent="0.25">
      <c r="A3449" s="4">
        <v>2017</v>
      </c>
      <c r="B3449" s="4" t="s">
        <v>533</v>
      </c>
      <c r="C3449" t="s">
        <v>282</v>
      </c>
      <c r="D3449" t="s">
        <v>225</v>
      </c>
      <c r="E3449" t="s">
        <v>736</v>
      </c>
      <c r="F3449" s="4">
        <v>70</v>
      </c>
      <c r="G3449">
        <v>68</v>
      </c>
      <c r="H3449">
        <v>9.6323529411764692</v>
      </c>
      <c r="I3449">
        <v>68</v>
      </c>
      <c r="J3449">
        <v>10.897058823529401</v>
      </c>
      <c r="K3449">
        <v>4</v>
      </c>
      <c r="L3449">
        <v>5.8823529411764698E-2</v>
      </c>
      <c r="M3449">
        <v>53</v>
      </c>
      <c r="N3449">
        <v>8197.0714285714294</v>
      </c>
      <c r="O3449">
        <v>0.75714285714285701</v>
      </c>
      <c r="P3449">
        <v>7</v>
      </c>
      <c r="Q3449">
        <v>21.8571428571429</v>
      </c>
      <c r="R3449">
        <v>19</v>
      </c>
      <c r="S3449">
        <v>90.052631578947398</v>
      </c>
      <c r="T3449">
        <v>0</v>
      </c>
      <c r="U3449">
        <v>0</v>
      </c>
      <c r="V3449">
        <v>0</v>
      </c>
      <c r="W3449">
        <v>0</v>
      </c>
      <c r="X3449">
        <v>61</v>
      </c>
      <c r="Y3449">
        <v>128.27868852459</v>
      </c>
      <c r="Z3449">
        <v>1</v>
      </c>
      <c r="AA3449">
        <v>258</v>
      </c>
      <c r="AB3449">
        <v>67</v>
      </c>
      <c r="AC3449">
        <v>149.05970149253699</v>
      </c>
      <c r="AD3449">
        <v>0.95714285714285696</v>
      </c>
      <c r="AE3449">
        <v>4</v>
      </c>
      <c r="AF3449">
        <v>62.75</v>
      </c>
      <c r="AG3449">
        <v>5.7142857142857099E-2</v>
      </c>
      <c r="AH3449" s="4">
        <v>1</v>
      </c>
      <c r="AI3449">
        <v>1</v>
      </c>
      <c r="AJ3449" s="4">
        <v>0</v>
      </c>
      <c r="AK3449">
        <v>0</v>
      </c>
      <c r="AL3449" s="4">
        <v>11</v>
      </c>
      <c r="AM3449">
        <v>0.164179104477612</v>
      </c>
      <c r="AN3449" s="4">
        <v>2</v>
      </c>
      <c r="AO3449">
        <v>2.9850746268656699E-2</v>
      </c>
      <c r="AP3449" s="4">
        <v>1</v>
      </c>
      <c r="AQ3449">
        <v>1.4285714285714299E-2</v>
      </c>
      <c r="AR3449" s="4">
        <v>0</v>
      </c>
      <c r="AS3449">
        <v>0</v>
      </c>
      <c r="AT3449" s="4">
        <v>2</v>
      </c>
      <c r="AU3449" s="4">
        <v>0</v>
      </c>
      <c r="AV3449" s="4">
        <v>1</v>
      </c>
      <c r="AW3449">
        <v>2.3448275862068999</v>
      </c>
      <c r="AX3449" s="4">
        <f t="shared" si="53"/>
        <v>29.852941176470544</v>
      </c>
      <c r="AY3449" s="4">
        <v>0</v>
      </c>
      <c r="AZ3449" s="4">
        <v>0</v>
      </c>
    </row>
    <row r="3450" spans="1:52" x14ac:dyDescent="0.25">
      <c r="A3450" s="4">
        <v>2017</v>
      </c>
      <c r="B3450" s="4" t="s">
        <v>533</v>
      </c>
      <c r="C3450" t="s">
        <v>282</v>
      </c>
      <c r="D3450" t="s">
        <v>412</v>
      </c>
      <c r="E3450" t="s">
        <v>908</v>
      </c>
      <c r="F3450" s="4">
        <v>7</v>
      </c>
      <c r="G3450">
        <v>2</v>
      </c>
      <c r="H3450">
        <v>6</v>
      </c>
      <c r="I3450">
        <v>2</v>
      </c>
      <c r="J3450">
        <v>9.5</v>
      </c>
      <c r="K3450">
        <v>0</v>
      </c>
      <c r="L3450">
        <v>0</v>
      </c>
      <c r="M3450">
        <v>7</v>
      </c>
      <c r="N3450">
        <v>0</v>
      </c>
      <c r="O3450">
        <v>1</v>
      </c>
      <c r="P3450">
        <v>1</v>
      </c>
      <c r="Q3450">
        <v>8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2</v>
      </c>
      <c r="AC3450">
        <v>31.5</v>
      </c>
      <c r="AD3450">
        <v>0.28571428571428598</v>
      </c>
      <c r="AE3450">
        <v>0</v>
      </c>
      <c r="AF3450">
        <v>0</v>
      </c>
      <c r="AG3450">
        <v>0</v>
      </c>
      <c r="AH3450" s="4">
        <v>0</v>
      </c>
      <c r="AI3450">
        <v>0</v>
      </c>
      <c r="AJ3450" s="4">
        <v>0</v>
      </c>
      <c r="AK3450">
        <v>0</v>
      </c>
      <c r="AL3450" s="4">
        <v>0</v>
      </c>
      <c r="AM3450">
        <v>0</v>
      </c>
      <c r="AN3450" s="4">
        <v>0</v>
      </c>
      <c r="AO3450">
        <v>0</v>
      </c>
      <c r="AP3450" s="4">
        <v>0</v>
      </c>
      <c r="AQ3450">
        <v>0</v>
      </c>
      <c r="AR3450" s="4">
        <v>0</v>
      </c>
      <c r="AS3450">
        <v>0</v>
      </c>
      <c r="AT3450" s="4">
        <v>5</v>
      </c>
      <c r="AU3450" s="4">
        <v>0</v>
      </c>
      <c r="AV3450" s="4">
        <v>1</v>
      </c>
      <c r="AW3450">
        <v>1</v>
      </c>
      <c r="AX3450" s="4">
        <f t="shared" si="53"/>
        <v>7</v>
      </c>
      <c r="AY3450" s="4">
        <v>0</v>
      </c>
      <c r="AZ3450" s="4">
        <v>0</v>
      </c>
    </row>
    <row r="3451" spans="1:52" x14ac:dyDescent="0.25">
      <c r="A3451" s="4">
        <v>2017</v>
      </c>
      <c r="B3451" s="4" t="s">
        <v>533</v>
      </c>
      <c r="C3451" t="s">
        <v>282</v>
      </c>
      <c r="D3451" t="s">
        <v>357</v>
      </c>
      <c r="E3451" t="s">
        <v>857</v>
      </c>
      <c r="F3451" s="4">
        <v>372</v>
      </c>
      <c r="G3451">
        <v>318</v>
      </c>
      <c r="H3451">
        <v>2.8742138364779901</v>
      </c>
      <c r="I3451">
        <v>370</v>
      </c>
      <c r="J3451">
        <v>4.7351351351351303</v>
      </c>
      <c r="K3451">
        <v>2</v>
      </c>
      <c r="L3451">
        <v>5.40540540540541E-3</v>
      </c>
      <c r="M3451">
        <v>49</v>
      </c>
      <c r="N3451">
        <v>559.33884297520694</v>
      </c>
      <c r="O3451">
        <v>0.13172043010752699</v>
      </c>
      <c r="P3451">
        <v>346</v>
      </c>
      <c r="Q3451">
        <v>19.349710982659001</v>
      </c>
      <c r="R3451">
        <v>164</v>
      </c>
      <c r="S3451">
        <v>41.701219512195102</v>
      </c>
      <c r="T3451">
        <v>15</v>
      </c>
      <c r="U3451">
        <v>145.4</v>
      </c>
      <c r="V3451">
        <v>15</v>
      </c>
      <c r="W3451">
        <v>35.533333333333303</v>
      </c>
      <c r="X3451">
        <v>344</v>
      </c>
      <c r="Y3451">
        <v>91.447674418604606</v>
      </c>
      <c r="Z3451">
        <v>18</v>
      </c>
      <c r="AA3451">
        <v>324.41176470588198</v>
      </c>
      <c r="AB3451">
        <v>353</v>
      </c>
      <c r="AC3451">
        <v>108.89801699716701</v>
      </c>
      <c r="AD3451">
        <v>0.94892473118279597</v>
      </c>
      <c r="AE3451">
        <v>63</v>
      </c>
      <c r="AF3451">
        <v>54.174603174603199</v>
      </c>
      <c r="AG3451">
        <v>0.16935483870967699</v>
      </c>
      <c r="AH3451" s="4">
        <v>10</v>
      </c>
      <c r="AI3451">
        <v>0.58823529411764697</v>
      </c>
      <c r="AJ3451" s="4">
        <v>4</v>
      </c>
      <c r="AK3451">
        <v>0.23529411764705899</v>
      </c>
      <c r="AL3451" s="4">
        <v>63</v>
      </c>
      <c r="AM3451">
        <v>0.17847025495750701</v>
      </c>
      <c r="AN3451" s="4">
        <v>18</v>
      </c>
      <c r="AO3451">
        <v>5.09915014164306E-2</v>
      </c>
      <c r="AP3451" s="4">
        <v>2</v>
      </c>
      <c r="AQ3451">
        <v>5.3763440860215101E-3</v>
      </c>
      <c r="AR3451" s="4">
        <v>0</v>
      </c>
      <c r="AS3451">
        <v>0</v>
      </c>
      <c r="AT3451" s="4">
        <v>1</v>
      </c>
      <c r="AU3451" s="4">
        <v>0</v>
      </c>
      <c r="AV3451" s="4">
        <v>1</v>
      </c>
      <c r="AW3451">
        <v>2.2760736196318998</v>
      </c>
      <c r="AX3451" s="4">
        <f t="shared" si="53"/>
        <v>163.4393530997306</v>
      </c>
      <c r="AY3451" s="4">
        <v>0</v>
      </c>
      <c r="AZ3451" s="4">
        <v>0</v>
      </c>
    </row>
    <row r="3452" spans="1:52" x14ac:dyDescent="0.25">
      <c r="A3452" s="4">
        <v>2017</v>
      </c>
      <c r="B3452" s="4" t="s">
        <v>533</v>
      </c>
      <c r="C3452" t="s">
        <v>282</v>
      </c>
      <c r="D3452" t="s">
        <v>202</v>
      </c>
      <c r="E3452" t="s">
        <v>714</v>
      </c>
      <c r="F3452" s="4">
        <v>229</v>
      </c>
      <c r="G3452">
        <v>43</v>
      </c>
      <c r="H3452">
        <v>2.2325581395348801</v>
      </c>
      <c r="I3452">
        <v>227</v>
      </c>
      <c r="J3452">
        <v>0.58590308370044097</v>
      </c>
      <c r="K3452">
        <v>2</v>
      </c>
      <c r="L3452">
        <v>8.8105726872246704E-3</v>
      </c>
      <c r="M3452">
        <v>22</v>
      </c>
      <c r="N3452">
        <v>227.02727272727299</v>
      </c>
      <c r="O3452">
        <v>9.6069868995633204E-2</v>
      </c>
      <c r="P3452">
        <v>176</v>
      </c>
      <c r="Q3452">
        <v>39.755681818181799</v>
      </c>
      <c r="R3452">
        <v>74</v>
      </c>
      <c r="S3452">
        <v>63.229729729729698</v>
      </c>
      <c r="T3452">
        <v>12</v>
      </c>
      <c r="U3452">
        <v>164.5</v>
      </c>
      <c r="V3452">
        <v>11</v>
      </c>
      <c r="W3452">
        <v>37.545454545454497</v>
      </c>
      <c r="X3452">
        <v>204</v>
      </c>
      <c r="Y3452">
        <v>94.465686274509807</v>
      </c>
      <c r="Z3452">
        <v>13</v>
      </c>
      <c r="AA3452">
        <v>312.769230769231</v>
      </c>
      <c r="AB3452">
        <v>214</v>
      </c>
      <c r="AC3452">
        <v>120.52336448598101</v>
      </c>
      <c r="AD3452">
        <v>0.93449781659388598</v>
      </c>
      <c r="AE3452">
        <v>17</v>
      </c>
      <c r="AF3452">
        <v>67.176470588235304</v>
      </c>
      <c r="AG3452">
        <v>7.4235807860262001E-2</v>
      </c>
      <c r="AH3452" s="4">
        <v>7</v>
      </c>
      <c r="AI3452">
        <v>0.53846153846153799</v>
      </c>
      <c r="AJ3452" s="4">
        <v>2</v>
      </c>
      <c r="AK3452">
        <v>0.15384615384615399</v>
      </c>
      <c r="AL3452" s="4">
        <v>38</v>
      </c>
      <c r="AM3452">
        <v>0.177570093457944</v>
      </c>
      <c r="AN3452" s="4">
        <v>6</v>
      </c>
      <c r="AO3452">
        <v>2.80373831775701E-2</v>
      </c>
      <c r="AP3452" s="4">
        <v>2</v>
      </c>
      <c r="AQ3452">
        <v>8.7336244541484694E-3</v>
      </c>
      <c r="AR3452" s="4">
        <v>1</v>
      </c>
      <c r="AS3452">
        <v>4.3668122270742399E-3</v>
      </c>
      <c r="AT3452" s="4">
        <v>2</v>
      </c>
      <c r="AU3452" s="4">
        <v>0</v>
      </c>
      <c r="AV3452" s="4">
        <v>3</v>
      </c>
      <c r="AW3452">
        <v>2.6091954022988499</v>
      </c>
      <c r="AX3452" s="4">
        <f t="shared" si="53"/>
        <v>87.76651982378857</v>
      </c>
      <c r="AY3452" s="4">
        <v>12</v>
      </c>
      <c r="AZ3452" s="4">
        <v>1.5833333333333299</v>
      </c>
    </row>
    <row r="3453" spans="1:52" x14ac:dyDescent="0.25">
      <c r="A3453" s="4">
        <v>2017</v>
      </c>
      <c r="B3453" s="4" t="s">
        <v>533</v>
      </c>
      <c r="C3453" t="s">
        <v>282</v>
      </c>
      <c r="D3453" t="s">
        <v>201</v>
      </c>
      <c r="E3453" t="s">
        <v>713</v>
      </c>
      <c r="F3453" s="4">
        <v>14</v>
      </c>
      <c r="G3453">
        <v>14</v>
      </c>
      <c r="H3453">
        <v>2.5714285714285698</v>
      </c>
      <c r="I3453">
        <v>14</v>
      </c>
      <c r="J3453">
        <v>5.3571428571428603</v>
      </c>
      <c r="K3453">
        <v>2</v>
      </c>
      <c r="L3453">
        <v>0.14285714285714299</v>
      </c>
      <c r="M3453">
        <v>0</v>
      </c>
      <c r="N3453">
        <v>-8.71428571428571</v>
      </c>
      <c r="O3453">
        <v>0</v>
      </c>
      <c r="P3453">
        <v>6</v>
      </c>
      <c r="Q3453">
        <v>39</v>
      </c>
      <c r="R3453">
        <v>3</v>
      </c>
      <c r="S3453">
        <v>59.6666666666667</v>
      </c>
      <c r="T3453">
        <v>0</v>
      </c>
      <c r="U3453">
        <v>0</v>
      </c>
      <c r="V3453">
        <v>0</v>
      </c>
      <c r="W3453">
        <v>0</v>
      </c>
      <c r="X3453">
        <v>13</v>
      </c>
      <c r="Y3453">
        <v>120.230769230769</v>
      </c>
      <c r="Z3453">
        <v>0</v>
      </c>
      <c r="AA3453">
        <v>0</v>
      </c>
      <c r="AB3453">
        <v>14</v>
      </c>
      <c r="AC3453">
        <v>148</v>
      </c>
      <c r="AD3453">
        <v>1</v>
      </c>
      <c r="AE3453">
        <v>1</v>
      </c>
      <c r="AF3453">
        <v>101</v>
      </c>
      <c r="AG3453">
        <v>7.1428571428571397E-2</v>
      </c>
      <c r="AH3453" s="4">
        <v>0</v>
      </c>
      <c r="AI3453">
        <v>0</v>
      </c>
      <c r="AJ3453" s="4">
        <v>0</v>
      </c>
      <c r="AK3453">
        <v>0</v>
      </c>
      <c r="AL3453" s="4">
        <v>1</v>
      </c>
      <c r="AM3453">
        <v>7.1428571428571397E-2</v>
      </c>
      <c r="AN3453" s="4">
        <v>0</v>
      </c>
      <c r="AO3453">
        <v>0</v>
      </c>
      <c r="AP3453" s="4">
        <v>0</v>
      </c>
      <c r="AQ3453">
        <v>0</v>
      </c>
      <c r="AR3453" s="4">
        <v>0</v>
      </c>
      <c r="AS3453">
        <v>0</v>
      </c>
      <c r="AT3453" s="4">
        <v>0</v>
      </c>
      <c r="AU3453" s="4">
        <v>0</v>
      </c>
      <c r="AV3453" s="4">
        <v>0</v>
      </c>
      <c r="AW3453">
        <v>2</v>
      </c>
      <c r="AX3453" s="4">
        <f t="shared" si="53"/>
        <v>7</v>
      </c>
      <c r="AY3453" s="4">
        <v>0</v>
      </c>
      <c r="AZ3453" s="4">
        <v>0</v>
      </c>
    </row>
    <row r="3454" spans="1:52" x14ac:dyDescent="0.25">
      <c r="A3454" s="4">
        <v>2017</v>
      </c>
      <c r="B3454" s="4" t="s">
        <v>533</v>
      </c>
      <c r="C3454" t="s">
        <v>282</v>
      </c>
      <c r="D3454" t="s">
        <v>217</v>
      </c>
      <c r="E3454" t="s">
        <v>729</v>
      </c>
      <c r="F3454" s="4">
        <v>222</v>
      </c>
      <c r="G3454">
        <v>178</v>
      </c>
      <c r="H3454">
        <v>9.0280898876404496</v>
      </c>
      <c r="I3454">
        <v>222</v>
      </c>
      <c r="J3454">
        <v>10.9189189189189</v>
      </c>
      <c r="K3454">
        <v>4</v>
      </c>
      <c r="L3454">
        <v>1.8018018018018001E-2</v>
      </c>
      <c r="M3454">
        <v>35</v>
      </c>
      <c r="N3454">
        <v>872.708133971292</v>
      </c>
      <c r="O3454">
        <v>0.15765765765765799</v>
      </c>
      <c r="P3454">
        <v>195</v>
      </c>
      <c r="Q3454">
        <v>25.5846153846154</v>
      </c>
      <c r="R3454">
        <v>83</v>
      </c>
      <c r="S3454">
        <v>48.638554216867497</v>
      </c>
      <c r="T3454">
        <v>14</v>
      </c>
      <c r="U3454">
        <v>160.07142857142901</v>
      </c>
      <c r="V3454">
        <v>14</v>
      </c>
      <c r="W3454">
        <v>5.9285714285714297</v>
      </c>
      <c r="X3454">
        <v>186</v>
      </c>
      <c r="Y3454">
        <v>97.768817204301101</v>
      </c>
      <c r="Z3454">
        <v>16</v>
      </c>
      <c r="AA3454">
        <v>291</v>
      </c>
      <c r="AB3454">
        <v>206</v>
      </c>
      <c r="AC3454">
        <v>130.33980582524299</v>
      </c>
      <c r="AD3454">
        <v>0.927927927927928</v>
      </c>
      <c r="AE3454">
        <v>37</v>
      </c>
      <c r="AF3454">
        <v>71.297297297297305</v>
      </c>
      <c r="AG3454">
        <v>0.16666666666666699</v>
      </c>
      <c r="AH3454" s="4">
        <v>9</v>
      </c>
      <c r="AI3454">
        <v>0.5625</v>
      </c>
      <c r="AJ3454" s="4">
        <v>5</v>
      </c>
      <c r="AK3454">
        <v>0.3125</v>
      </c>
      <c r="AL3454" s="4">
        <v>37</v>
      </c>
      <c r="AM3454">
        <v>0.17961165048543701</v>
      </c>
      <c r="AN3454" s="4">
        <v>9</v>
      </c>
      <c r="AO3454">
        <v>4.3689320388349502E-2</v>
      </c>
      <c r="AP3454" s="4">
        <v>1</v>
      </c>
      <c r="AQ3454">
        <v>4.5045045045045001E-3</v>
      </c>
      <c r="AR3454" s="4">
        <v>0</v>
      </c>
      <c r="AS3454">
        <v>0</v>
      </c>
      <c r="AT3454" s="4">
        <v>0</v>
      </c>
      <c r="AU3454" s="4">
        <v>0</v>
      </c>
      <c r="AV3454" s="4">
        <v>3</v>
      </c>
      <c r="AW3454">
        <v>2.5813953488372099</v>
      </c>
      <c r="AX3454" s="4">
        <f t="shared" si="53"/>
        <v>85.999999999999986</v>
      </c>
      <c r="AY3454" s="4">
        <v>12</v>
      </c>
      <c r="AZ3454" s="4">
        <v>25.1666666666667</v>
      </c>
    </row>
    <row r="3455" spans="1:52" x14ac:dyDescent="0.25">
      <c r="A3455" s="4">
        <v>2017</v>
      </c>
      <c r="B3455" s="4" t="s">
        <v>533</v>
      </c>
      <c r="C3455" t="s">
        <v>282</v>
      </c>
      <c r="D3455" t="s">
        <v>203</v>
      </c>
      <c r="E3455" t="s">
        <v>715</v>
      </c>
      <c r="F3455" s="4">
        <v>17</v>
      </c>
      <c r="G3455">
        <v>10</v>
      </c>
      <c r="H3455">
        <v>3.5</v>
      </c>
      <c r="I3455">
        <v>17</v>
      </c>
      <c r="J3455">
        <v>7.3529411764705896</v>
      </c>
      <c r="K3455">
        <v>0</v>
      </c>
      <c r="L3455">
        <v>0</v>
      </c>
      <c r="M3455">
        <v>3</v>
      </c>
      <c r="N3455">
        <v>199.5</v>
      </c>
      <c r="O3455">
        <v>0.17647058823529399</v>
      </c>
      <c r="P3455">
        <v>10</v>
      </c>
      <c r="Q3455">
        <v>27.7</v>
      </c>
      <c r="R3455">
        <v>9</v>
      </c>
      <c r="S3455">
        <v>30.2222222222222</v>
      </c>
      <c r="T3455">
        <v>0</v>
      </c>
      <c r="U3455">
        <v>0</v>
      </c>
      <c r="V3455">
        <v>0</v>
      </c>
      <c r="W3455">
        <v>0</v>
      </c>
      <c r="X3455">
        <v>15</v>
      </c>
      <c r="Y3455">
        <v>68.933333333333294</v>
      </c>
      <c r="Z3455">
        <v>0</v>
      </c>
      <c r="AA3455">
        <v>0</v>
      </c>
      <c r="AB3455">
        <v>17</v>
      </c>
      <c r="AC3455">
        <v>136.17647058823499</v>
      </c>
      <c r="AD3455">
        <v>1</v>
      </c>
      <c r="AE3455">
        <v>4</v>
      </c>
      <c r="AF3455">
        <v>60.5</v>
      </c>
      <c r="AG3455">
        <v>0.23529411764705899</v>
      </c>
      <c r="AH3455" s="4">
        <v>0</v>
      </c>
      <c r="AI3455">
        <v>0</v>
      </c>
      <c r="AJ3455" s="4">
        <v>0</v>
      </c>
      <c r="AK3455">
        <v>0</v>
      </c>
      <c r="AL3455" s="4">
        <v>4</v>
      </c>
      <c r="AM3455">
        <v>0.23529411764705899</v>
      </c>
      <c r="AN3455" s="4">
        <v>0</v>
      </c>
      <c r="AO3455">
        <v>0</v>
      </c>
      <c r="AP3455" s="4">
        <v>0</v>
      </c>
      <c r="AQ3455">
        <v>0</v>
      </c>
      <c r="AR3455" s="4">
        <v>0</v>
      </c>
      <c r="AS3455">
        <v>0</v>
      </c>
      <c r="AT3455" s="4">
        <v>0</v>
      </c>
      <c r="AU3455" s="4">
        <v>0</v>
      </c>
      <c r="AV3455" s="4">
        <v>0</v>
      </c>
      <c r="AW3455">
        <v>2.125</v>
      </c>
      <c r="AX3455" s="4">
        <f t="shared" si="53"/>
        <v>8</v>
      </c>
      <c r="AY3455" s="4">
        <v>0</v>
      </c>
      <c r="AZ3455" s="4">
        <v>0</v>
      </c>
    </row>
    <row r="3456" spans="1:52" x14ac:dyDescent="0.25">
      <c r="A3456" s="4">
        <v>2017</v>
      </c>
      <c r="B3456" s="4" t="s">
        <v>533</v>
      </c>
      <c r="C3456" t="s">
        <v>282</v>
      </c>
      <c r="D3456" t="s">
        <v>204</v>
      </c>
      <c r="E3456" t="s">
        <v>716</v>
      </c>
      <c r="F3456" s="4">
        <v>9</v>
      </c>
      <c r="G3456">
        <v>5</v>
      </c>
      <c r="H3456">
        <v>2.6</v>
      </c>
      <c r="I3456">
        <v>9</v>
      </c>
      <c r="J3456">
        <v>9.5555555555555607</v>
      </c>
      <c r="K3456">
        <v>0</v>
      </c>
      <c r="L3456">
        <v>0</v>
      </c>
      <c r="M3456">
        <v>0</v>
      </c>
      <c r="N3456">
        <v>1099</v>
      </c>
      <c r="O3456">
        <v>0</v>
      </c>
      <c r="P3456">
        <v>1</v>
      </c>
      <c r="Q3456">
        <v>25</v>
      </c>
      <c r="R3456">
        <v>1</v>
      </c>
      <c r="S3456">
        <v>98</v>
      </c>
      <c r="T3456">
        <v>0</v>
      </c>
      <c r="U3456">
        <v>0</v>
      </c>
      <c r="V3456">
        <v>0</v>
      </c>
      <c r="W3456">
        <v>0</v>
      </c>
      <c r="X3456">
        <v>9</v>
      </c>
      <c r="Y3456">
        <v>75.3333333333333</v>
      </c>
      <c r="Z3456">
        <v>0</v>
      </c>
      <c r="AA3456">
        <v>0</v>
      </c>
      <c r="AB3456">
        <v>9</v>
      </c>
      <c r="AC3456">
        <v>90.3333333333333</v>
      </c>
      <c r="AD3456">
        <v>1</v>
      </c>
      <c r="AE3456">
        <v>4</v>
      </c>
      <c r="AF3456">
        <v>90.25</v>
      </c>
      <c r="AG3456">
        <v>0.44444444444444398</v>
      </c>
      <c r="AH3456" s="4">
        <v>0</v>
      </c>
      <c r="AI3456">
        <v>0</v>
      </c>
      <c r="AJ3456" s="4">
        <v>0</v>
      </c>
      <c r="AK3456">
        <v>0</v>
      </c>
      <c r="AL3456" s="4">
        <v>1</v>
      </c>
      <c r="AM3456">
        <v>0.11111111111111099</v>
      </c>
      <c r="AN3456" s="4">
        <v>0</v>
      </c>
      <c r="AO3456">
        <v>0</v>
      </c>
      <c r="AP3456" s="4">
        <v>0</v>
      </c>
      <c r="AQ3456">
        <v>0</v>
      </c>
      <c r="AR3456" s="4">
        <v>0</v>
      </c>
      <c r="AS3456">
        <v>0</v>
      </c>
      <c r="AT3456" s="4">
        <v>0</v>
      </c>
      <c r="AU3456" s="4">
        <v>0</v>
      </c>
      <c r="AV3456" s="4">
        <v>0</v>
      </c>
      <c r="AW3456">
        <v>2.25</v>
      </c>
      <c r="AX3456" s="4">
        <f t="shared" si="53"/>
        <v>4</v>
      </c>
      <c r="AY3456" s="4">
        <v>0</v>
      </c>
      <c r="AZ3456" s="4">
        <v>0</v>
      </c>
    </row>
    <row r="3457" spans="1:52" x14ac:dyDescent="0.25">
      <c r="A3457" s="4">
        <v>2017</v>
      </c>
      <c r="B3457" s="4" t="s">
        <v>533</v>
      </c>
      <c r="C3457" t="s">
        <v>282</v>
      </c>
      <c r="D3457" t="s">
        <v>200</v>
      </c>
      <c r="E3457" t="s">
        <v>712</v>
      </c>
      <c r="F3457" s="4">
        <v>93</v>
      </c>
      <c r="G3457">
        <v>84</v>
      </c>
      <c r="H3457">
        <v>3</v>
      </c>
      <c r="I3457">
        <v>92</v>
      </c>
      <c r="J3457">
        <v>4.9673913043478297</v>
      </c>
      <c r="K3457">
        <v>0</v>
      </c>
      <c r="L3457">
        <v>0</v>
      </c>
      <c r="M3457">
        <v>81</v>
      </c>
      <c r="N3457">
        <v>6835.7882352941197</v>
      </c>
      <c r="O3457">
        <v>0.87096774193548399</v>
      </c>
      <c r="P3457">
        <v>70</v>
      </c>
      <c r="Q3457">
        <v>28.0857142857143</v>
      </c>
      <c r="R3457">
        <v>28</v>
      </c>
      <c r="S3457">
        <v>49.035714285714299</v>
      </c>
      <c r="T3457">
        <v>9</v>
      </c>
      <c r="U3457">
        <v>128.666666666667</v>
      </c>
      <c r="V3457">
        <v>8</v>
      </c>
      <c r="W3457">
        <v>8.375</v>
      </c>
      <c r="X3457">
        <v>76</v>
      </c>
      <c r="Y3457">
        <v>90.736842105263193</v>
      </c>
      <c r="Z3457">
        <v>10</v>
      </c>
      <c r="AA3457">
        <v>249.5</v>
      </c>
      <c r="AB3457">
        <v>82</v>
      </c>
      <c r="AC3457">
        <v>114.085365853659</v>
      </c>
      <c r="AD3457">
        <v>0.88172043010752699</v>
      </c>
      <c r="AE3457">
        <v>14</v>
      </c>
      <c r="AF3457">
        <v>38.785714285714299</v>
      </c>
      <c r="AG3457">
        <v>0.15053763440860199</v>
      </c>
      <c r="AH3457" s="4">
        <v>4</v>
      </c>
      <c r="AI3457">
        <v>0.4</v>
      </c>
      <c r="AJ3457" s="4">
        <v>2</v>
      </c>
      <c r="AK3457">
        <v>0.2</v>
      </c>
      <c r="AL3457" s="4">
        <v>17</v>
      </c>
      <c r="AM3457">
        <v>0.207317073170732</v>
      </c>
      <c r="AN3457" s="4">
        <v>3</v>
      </c>
      <c r="AO3457">
        <v>3.65853658536585E-2</v>
      </c>
      <c r="AP3457" s="4">
        <v>0</v>
      </c>
      <c r="AQ3457">
        <v>0</v>
      </c>
      <c r="AR3457" s="4">
        <v>1</v>
      </c>
      <c r="AS3457">
        <v>1.0752688172042999E-2</v>
      </c>
      <c r="AT3457" s="4">
        <v>1</v>
      </c>
      <c r="AU3457" s="4">
        <v>0</v>
      </c>
      <c r="AV3457" s="4">
        <v>1</v>
      </c>
      <c r="AW3457">
        <v>2.3589743589743599</v>
      </c>
      <c r="AX3457" s="4">
        <f t="shared" si="53"/>
        <v>39.423913043478244</v>
      </c>
      <c r="AY3457" s="4">
        <v>9</v>
      </c>
      <c r="AZ3457" s="4">
        <v>23.5555555555556</v>
      </c>
    </row>
    <row r="3458" spans="1:52" x14ac:dyDescent="0.25">
      <c r="A3458" s="4">
        <v>2017</v>
      </c>
      <c r="B3458" s="4" t="s">
        <v>533</v>
      </c>
      <c r="C3458" t="s">
        <v>282</v>
      </c>
      <c r="D3458" t="s">
        <v>224</v>
      </c>
      <c r="E3458" t="s">
        <v>735</v>
      </c>
      <c r="F3458" s="4">
        <v>57</v>
      </c>
      <c r="G3458">
        <v>43</v>
      </c>
      <c r="H3458">
        <v>3.9767441860465098</v>
      </c>
      <c r="I3458">
        <v>57</v>
      </c>
      <c r="J3458">
        <v>6.2631578947368398</v>
      </c>
      <c r="K3458">
        <v>2</v>
      </c>
      <c r="L3458">
        <v>3.5087719298245598E-2</v>
      </c>
      <c r="M3458">
        <v>9</v>
      </c>
      <c r="N3458">
        <v>733.267857142857</v>
      </c>
      <c r="O3458">
        <v>0.157894736842105</v>
      </c>
      <c r="P3458">
        <v>40</v>
      </c>
      <c r="Q3458">
        <v>23.85</v>
      </c>
      <c r="R3458">
        <v>12</v>
      </c>
      <c r="S3458">
        <v>26.4166666666667</v>
      </c>
      <c r="T3458">
        <v>1</v>
      </c>
      <c r="U3458">
        <v>139</v>
      </c>
      <c r="V3458">
        <v>0</v>
      </c>
      <c r="W3458">
        <v>0</v>
      </c>
      <c r="X3458">
        <v>55</v>
      </c>
      <c r="Y3458">
        <v>77.6727272727273</v>
      </c>
      <c r="Z3458">
        <v>1</v>
      </c>
      <c r="AA3458">
        <v>256</v>
      </c>
      <c r="AB3458">
        <v>56</v>
      </c>
      <c r="AC3458">
        <v>99.964285714285694</v>
      </c>
      <c r="AD3458">
        <v>0.98245614035087703</v>
      </c>
      <c r="AE3458">
        <v>10</v>
      </c>
      <c r="AF3458">
        <v>51.8</v>
      </c>
      <c r="AG3458">
        <v>0.175438596491228</v>
      </c>
      <c r="AH3458" s="4">
        <v>1</v>
      </c>
      <c r="AI3458">
        <v>1</v>
      </c>
      <c r="AJ3458" s="4">
        <v>0</v>
      </c>
      <c r="AK3458">
        <v>0</v>
      </c>
      <c r="AL3458" s="4">
        <v>11</v>
      </c>
      <c r="AM3458">
        <v>0.19642857142857101</v>
      </c>
      <c r="AN3458" s="4">
        <v>1</v>
      </c>
      <c r="AO3458">
        <v>1.7857142857142901E-2</v>
      </c>
      <c r="AP3458" s="4">
        <v>0</v>
      </c>
      <c r="AQ3458">
        <v>0</v>
      </c>
      <c r="AR3458" s="4">
        <v>0</v>
      </c>
      <c r="AS3458">
        <v>0</v>
      </c>
      <c r="AT3458" s="4">
        <v>0</v>
      </c>
      <c r="AU3458" s="4">
        <v>0</v>
      </c>
      <c r="AV3458" s="4">
        <v>1</v>
      </c>
      <c r="AW3458">
        <v>2.85</v>
      </c>
      <c r="AX3458" s="4">
        <f t="shared" si="53"/>
        <v>20</v>
      </c>
      <c r="AY3458" s="4">
        <v>1</v>
      </c>
      <c r="AZ3458" s="4">
        <v>0</v>
      </c>
    </row>
    <row r="3459" spans="1:52" x14ac:dyDescent="0.25">
      <c r="A3459" s="4">
        <v>2017</v>
      </c>
      <c r="B3459" s="4" t="s">
        <v>533</v>
      </c>
      <c r="C3459" t="s">
        <v>282</v>
      </c>
      <c r="D3459" t="s">
        <v>218</v>
      </c>
      <c r="E3459" t="s">
        <v>730</v>
      </c>
      <c r="F3459" s="4">
        <v>18</v>
      </c>
      <c r="G3459">
        <v>14</v>
      </c>
      <c r="H3459">
        <v>8.8571428571428594</v>
      </c>
      <c r="I3459">
        <v>18</v>
      </c>
      <c r="J3459">
        <v>11.0555555555556</v>
      </c>
      <c r="K3459">
        <v>0</v>
      </c>
      <c r="L3459">
        <v>0</v>
      </c>
      <c r="M3459">
        <v>3</v>
      </c>
      <c r="N3459">
        <v>326</v>
      </c>
      <c r="O3459">
        <v>0.16666666666666699</v>
      </c>
      <c r="P3459">
        <v>4</v>
      </c>
      <c r="Q3459">
        <v>33.5</v>
      </c>
      <c r="R3459">
        <v>8</v>
      </c>
      <c r="S3459">
        <v>54.5</v>
      </c>
      <c r="T3459">
        <v>0</v>
      </c>
      <c r="U3459">
        <v>0</v>
      </c>
      <c r="V3459">
        <v>0</v>
      </c>
      <c r="W3459">
        <v>0</v>
      </c>
      <c r="X3459">
        <v>17</v>
      </c>
      <c r="Y3459">
        <v>94.058823529411796</v>
      </c>
      <c r="Z3459">
        <v>1</v>
      </c>
      <c r="AA3459">
        <v>253</v>
      </c>
      <c r="AB3459">
        <v>17</v>
      </c>
      <c r="AC3459">
        <v>118.58823529411799</v>
      </c>
      <c r="AD3459">
        <v>0.94444444444444398</v>
      </c>
      <c r="AE3459">
        <v>3</v>
      </c>
      <c r="AF3459">
        <v>80</v>
      </c>
      <c r="AG3459">
        <v>0.16666666666666699</v>
      </c>
      <c r="AH3459" s="4">
        <v>1</v>
      </c>
      <c r="AI3459">
        <v>1</v>
      </c>
      <c r="AJ3459" s="4">
        <v>0</v>
      </c>
      <c r="AK3459">
        <v>0</v>
      </c>
      <c r="AL3459" s="4">
        <v>3</v>
      </c>
      <c r="AM3459">
        <v>0.17647058823529399</v>
      </c>
      <c r="AN3459" s="4">
        <v>0</v>
      </c>
      <c r="AO3459">
        <v>0</v>
      </c>
      <c r="AP3459" s="4">
        <v>0</v>
      </c>
      <c r="AQ3459">
        <v>0</v>
      </c>
      <c r="AR3459" s="4">
        <v>0</v>
      </c>
      <c r="AS3459">
        <v>0</v>
      </c>
      <c r="AT3459" s="4">
        <v>0</v>
      </c>
      <c r="AU3459" s="4">
        <v>0</v>
      </c>
      <c r="AV3459" s="4">
        <v>0</v>
      </c>
      <c r="AW3459">
        <v>2.25</v>
      </c>
      <c r="AX3459" s="4">
        <f t="shared" ref="AX3459:AX3522" si="54">IF(ISERROR(F3459/AW3459),0,F3459/AW3459)</f>
        <v>8</v>
      </c>
      <c r="AY3459" s="4">
        <v>0</v>
      </c>
      <c r="AZ3459" s="4">
        <v>0</v>
      </c>
    </row>
    <row r="3460" spans="1:52" x14ac:dyDescent="0.25">
      <c r="A3460" s="4">
        <v>2017</v>
      </c>
      <c r="B3460" s="4" t="s">
        <v>533</v>
      </c>
      <c r="C3460" t="s">
        <v>282</v>
      </c>
      <c r="D3460" t="s">
        <v>213</v>
      </c>
      <c r="E3460" t="s">
        <v>725</v>
      </c>
      <c r="F3460" s="4">
        <v>125</v>
      </c>
      <c r="G3460">
        <v>116</v>
      </c>
      <c r="H3460">
        <v>2.06034482758621</v>
      </c>
      <c r="I3460">
        <v>125</v>
      </c>
      <c r="J3460">
        <v>4.952</v>
      </c>
      <c r="K3460">
        <v>4</v>
      </c>
      <c r="L3460">
        <v>3.2000000000000001E-2</v>
      </c>
      <c r="M3460">
        <v>18</v>
      </c>
      <c r="N3460">
        <v>723.15447154471497</v>
      </c>
      <c r="O3460">
        <v>0.14399999999999999</v>
      </c>
      <c r="P3460">
        <v>98</v>
      </c>
      <c r="Q3460">
        <v>19.6428571428571</v>
      </c>
      <c r="R3460">
        <v>36</v>
      </c>
      <c r="S3460">
        <v>34.6666666666667</v>
      </c>
      <c r="T3460">
        <v>10</v>
      </c>
      <c r="U3460">
        <v>155.6</v>
      </c>
      <c r="V3460">
        <v>9</v>
      </c>
      <c r="W3460">
        <v>33.5555555555556</v>
      </c>
      <c r="X3460">
        <v>112</v>
      </c>
      <c r="Y3460">
        <v>70.303571428571402</v>
      </c>
      <c r="Z3460">
        <v>11</v>
      </c>
      <c r="AA3460">
        <v>302.3</v>
      </c>
      <c r="AB3460">
        <v>114</v>
      </c>
      <c r="AC3460">
        <v>95.087719298245602</v>
      </c>
      <c r="AD3460">
        <v>0.91200000000000003</v>
      </c>
      <c r="AE3460">
        <v>23</v>
      </c>
      <c r="AF3460">
        <v>46.652173913043498</v>
      </c>
      <c r="AG3460">
        <v>0.184</v>
      </c>
      <c r="AH3460" s="4">
        <v>7</v>
      </c>
      <c r="AI3460">
        <v>0.7</v>
      </c>
      <c r="AJ3460" s="4">
        <v>1</v>
      </c>
      <c r="AK3460">
        <v>0.1</v>
      </c>
      <c r="AL3460" s="4">
        <v>18</v>
      </c>
      <c r="AM3460">
        <v>0.157894736842105</v>
      </c>
      <c r="AN3460" s="4">
        <v>3</v>
      </c>
      <c r="AO3460">
        <v>2.6315789473684199E-2</v>
      </c>
      <c r="AP3460" s="4">
        <v>1</v>
      </c>
      <c r="AQ3460">
        <v>8.0000000000000002E-3</v>
      </c>
      <c r="AR3460" s="4">
        <v>0</v>
      </c>
      <c r="AS3460">
        <v>0</v>
      </c>
      <c r="AT3460" s="4">
        <v>0</v>
      </c>
      <c r="AU3460" s="4">
        <v>0</v>
      </c>
      <c r="AV3460" s="4">
        <v>2</v>
      </c>
      <c r="AW3460">
        <v>2.7173913043478302</v>
      </c>
      <c r="AX3460" s="4">
        <f t="shared" si="54"/>
        <v>45.999999999999929</v>
      </c>
      <c r="AY3460" s="4">
        <v>10</v>
      </c>
      <c r="AZ3460" s="4">
        <v>36.299999999999997</v>
      </c>
    </row>
    <row r="3461" spans="1:52" x14ac:dyDescent="0.25">
      <c r="A3461" s="4">
        <v>2017</v>
      </c>
      <c r="B3461" s="4" t="s">
        <v>533</v>
      </c>
      <c r="C3461" t="s">
        <v>282</v>
      </c>
      <c r="D3461" t="s">
        <v>209</v>
      </c>
      <c r="E3461" t="s">
        <v>721</v>
      </c>
      <c r="F3461" s="4">
        <v>117</v>
      </c>
      <c r="G3461">
        <v>110</v>
      </c>
      <c r="H3461">
        <v>3.3727272727272699</v>
      </c>
      <c r="I3461">
        <v>117</v>
      </c>
      <c r="J3461">
        <v>5.9829059829059803</v>
      </c>
      <c r="K3461">
        <v>4</v>
      </c>
      <c r="L3461">
        <v>3.4188034188034198E-2</v>
      </c>
      <c r="M3461">
        <v>7</v>
      </c>
      <c r="N3461">
        <v>728.75213675213695</v>
      </c>
      <c r="O3461">
        <v>5.9829059829059797E-2</v>
      </c>
      <c r="P3461">
        <v>24</v>
      </c>
      <c r="Q3461">
        <v>82.7083333333333</v>
      </c>
      <c r="R3461">
        <v>51</v>
      </c>
      <c r="S3461">
        <v>54.745098039215698</v>
      </c>
      <c r="T3461">
        <v>9</v>
      </c>
      <c r="U3461">
        <v>287.777777777778</v>
      </c>
      <c r="V3461">
        <v>8</v>
      </c>
      <c r="W3461">
        <v>27.5</v>
      </c>
      <c r="X3461">
        <v>102</v>
      </c>
      <c r="Y3461">
        <v>129.91176470588201</v>
      </c>
      <c r="Z3461">
        <v>10</v>
      </c>
      <c r="AA3461">
        <v>371.6</v>
      </c>
      <c r="AB3461">
        <v>107</v>
      </c>
      <c r="AC3461">
        <v>151.89719626168201</v>
      </c>
      <c r="AD3461">
        <v>0.91452991452991494</v>
      </c>
      <c r="AE3461">
        <v>10</v>
      </c>
      <c r="AF3461">
        <v>63.4</v>
      </c>
      <c r="AG3461">
        <v>8.54700854700855E-2</v>
      </c>
      <c r="AH3461" s="4">
        <v>8</v>
      </c>
      <c r="AI3461">
        <v>0.8</v>
      </c>
      <c r="AJ3461" s="4">
        <v>1</v>
      </c>
      <c r="AK3461">
        <v>0.1</v>
      </c>
      <c r="AL3461" s="4">
        <v>31</v>
      </c>
      <c r="AM3461">
        <v>0.289719626168224</v>
      </c>
      <c r="AN3461" s="4">
        <v>10</v>
      </c>
      <c r="AO3461">
        <v>9.34579439252336E-2</v>
      </c>
      <c r="AP3461" s="4">
        <v>1</v>
      </c>
      <c r="AQ3461">
        <v>8.5470085470085496E-3</v>
      </c>
      <c r="AR3461" s="4">
        <v>1</v>
      </c>
      <c r="AS3461">
        <v>8.5470085470085496E-3</v>
      </c>
      <c r="AT3461" s="4">
        <v>0</v>
      </c>
      <c r="AU3461" s="4">
        <v>0</v>
      </c>
      <c r="AV3461" s="4">
        <v>2</v>
      </c>
      <c r="AW3461">
        <v>1.95</v>
      </c>
      <c r="AX3461" s="4">
        <f t="shared" si="54"/>
        <v>60</v>
      </c>
      <c r="AY3461" s="4">
        <v>8</v>
      </c>
      <c r="AZ3461" s="4">
        <v>3.25</v>
      </c>
    </row>
    <row r="3462" spans="1:52" x14ac:dyDescent="0.25">
      <c r="A3462" s="4">
        <v>2017</v>
      </c>
      <c r="B3462" s="4" t="s">
        <v>533</v>
      </c>
      <c r="C3462" t="s">
        <v>282</v>
      </c>
      <c r="D3462" t="s">
        <v>211</v>
      </c>
      <c r="E3462" t="s">
        <v>723</v>
      </c>
      <c r="F3462" s="4">
        <v>31</v>
      </c>
      <c r="G3462">
        <v>27</v>
      </c>
      <c r="H3462">
        <v>4.2222222222222197</v>
      </c>
      <c r="I3462">
        <v>28</v>
      </c>
      <c r="J3462">
        <v>5.6428571428571397</v>
      </c>
      <c r="K3462">
        <v>0</v>
      </c>
      <c r="L3462">
        <v>0</v>
      </c>
      <c r="M3462">
        <v>24</v>
      </c>
      <c r="N3462">
        <v>6515.1379310344801</v>
      </c>
      <c r="O3462">
        <v>0.77419354838709697</v>
      </c>
      <c r="P3462">
        <v>2</v>
      </c>
      <c r="Q3462">
        <v>3.5</v>
      </c>
      <c r="R3462">
        <v>12</v>
      </c>
      <c r="S3462">
        <v>31.5833333333333</v>
      </c>
      <c r="T3462">
        <v>0</v>
      </c>
      <c r="U3462">
        <v>0</v>
      </c>
      <c r="V3462">
        <v>0</v>
      </c>
      <c r="W3462">
        <v>0</v>
      </c>
      <c r="X3462">
        <v>27</v>
      </c>
      <c r="Y3462">
        <v>97.5555555555556</v>
      </c>
      <c r="Z3462">
        <v>0</v>
      </c>
      <c r="AA3462">
        <v>0</v>
      </c>
      <c r="AB3462">
        <v>28</v>
      </c>
      <c r="AC3462">
        <v>133.392857142857</v>
      </c>
      <c r="AD3462">
        <v>0.90322580645161299</v>
      </c>
      <c r="AE3462">
        <v>3</v>
      </c>
      <c r="AF3462">
        <v>65.3333333333333</v>
      </c>
      <c r="AG3462">
        <v>9.6774193548387094E-2</v>
      </c>
      <c r="AH3462" s="4">
        <v>0</v>
      </c>
      <c r="AI3462">
        <v>0</v>
      </c>
      <c r="AJ3462" s="4">
        <v>0</v>
      </c>
      <c r="AK3462">
        <v>0</v>
      </c>
      <c r="AL3462" s="4">
        <v>6</v>
      </c>
      <c r="AM3462">
        <v>0.214285714285714</v>
      </c>
      <c r="AN3462" s="4">
        <v>0</v>
      </c>
      <c r="AO3462">
        <v>0</v>
      </c>
      <c r="AP3462" s="4">
        <v>0</v>
      </c>
      <c r="AQ3462">
        <v>0</v>
      </c>
      <c r="AR3462" s="4">
        <v>0</v>
      </c>
      <c r="AS3462">
        <v>0</v>
      </c>
      <c r="AT3462" s="4">
        <v>3</v>
      </c>
      <c r="AU3462" s="4">
        <v>0</v>
      </c>
      <c r="AV3462" s="4">
        <v>2</v>
      </c>
      <c r="AW3462">
        <v>2.3333333333333299</v>
      </c>
      <c r="AX3462" s="4">
        <f t="shared" si="54"/>
        <v>13.285714285714304</v>
      </c>
      <c r="AY3462" s="4">
        <v>0</v>
      </c>
      <c r="AZ3462" s="4">
        <v>0</v>
      </c>
    </row>
    <row r="3463" spans="1:52" x14ac:dyDescent="0.25">
      <c r="A3463" s="4">
        <v>2017</v>
      </c>
      <c r="B3463" s="4" t="s">
        <v>533</v>
      </c>
      <c r="C3463" t="s">
        <v>282</v>
      </c>
      <c r="D3463" t="s">
        <v>139</v>
      </c>
      <c r="E3463" t="s">
        <v>655</v>
      </c>
      <c r="F3463" s="4">
        <v>36</v>
      </c>
      <c r="G3463">
        <v>33</v>
      </c>
      <c r="H3463">
        <v>4.39393939393939</v>
      </c>
      <c r="I3463">
        <v>36</v>
      </c>
      <c r="J3463">
        <v>5.8055555555555598</v>
      </c>
      <c r="K3463">
        <v>2</v>
      </c>
      <c r="L3463">
        <v>5.5555555555555601E-2</v>
      </c>
      <c r="M3463">
        <v>2</v>
      </c>
      <c r="N3463">
        <v>438.6</v>
      </c>
      <c r="O3463">
        <v>5.5555555555555601E-2</v>
      </c>
      <c r="P3463">
        <v>24</v>
      </c>
      <c r="Q3463">
        <v>23</v>
      </c>
      <c r="R3463">
        <v>9</v>
      </c>
      <c r="S3463">
        <v>29.5555555555556</v>
      </c>
      <c r="T3463">
        <v>1</v>
      </c>
      <c r="U3463">
        <v>100</v>
      </c>
      <c r="V3463">
        <v>1</v>
      </c>
      <c r="W3463">
        <v>1</v>
      </c>
      <c r="X3463">
        <v>34</v>
      </c>
      <c r="Y3463">
        <v>60.941176470588204</v>
      </c>
      <c r="Z3463">
        <v>1</v>
      </c>
      <c r="AA3463">
        <v>220</v>
      </c>
      <c r="AB3463">
        <v>35</v>
      </c>
      <c r="AC3463">
        <v>81.2</v>
      </c>
      <c r="AD3463">
        <v>0.97222222222222199</v>
      </c>
      <c r="AE3463">
        <v>2</v>
      </c>
      <c r="AF3463">
        <v>32.5</v>
      </c>
      <c r="AG3463">
        <v>5.5555555555555601E-2</v>
      </c>
      <c r="AH3463" s="4">
        <v>0</v>
      </c>
      <c r="AI3463">
        <v>0</v>
      </c>
      <c r="AJ3463" s="4">
        <v>0</v>
      </c>
      <c r="AK3463">
        <v>0</v>
      </c>
      <c r="AL3463" s="4">
        <v>5</v>
      </c>
      <c r="AM3463">
        <v>0.14285714285714299</v>
      </c>
      <c r="AN3463" s="4">
        <v>2</v>
      </c>
      <c r="AO3463">
        <v>5.7142857142857099E-2</v>
      </c>
      <c r="AP3463" s="4">
        <v>0</v>
      </c>
      <c r="AQ3463">
        <v>0</v>
      </c>
      <c r="AR3463" s="4">
        <v>0</v>
      </c>
      <c r="AS3463">
        <v>0</v>
      </c>
      <c r="AT3463" s="4">
        <v>0</v>
      </c>
      <c r="AU3463" s="4">
        <v>0</v>
      </c>
      <c r="AV3463" s="4">
        <v>1</v>
      </c>
      <c r="AW3463">
        <v>2.25</v>
      </c>
      <c r="AX3463" s="4">
        <f t="shared" si="54"/>
        <v>16</v>
      </c>
      <c r="AY3463" s="4">
        <v>1</v>
      </c>
      <c r="AZ3463" s="4">
        <v>0</v>
      </c>
    </row>
    <row r="3464" spans="1:52" x14ac:dyDescent="0.25">
      <c r="A3464" s="4">
        <v>2017</v>
      </c>
      <c r="B3464" s="4" t="s">
        <v>533</v>
      </c>
      <c r="C3464" t="s">
        <v>282</v>
      </c>
      <c r="D3464" t="s">
        <v>222</v>
      </c>
      <c r="E3464" t="s">
        <v>733</v>
      </c>
      <c r="F3464" s="4">
        <v>1</v>
      </c>
      <c r="G3464">
        <v>1</v>
      </c>
      <c r="H3464">
        <v>1</v>
      </c>
      <c r="I3464">
        <v>1</v>
      </c>
      <c r="J3464">
        <v>6</v>
      </c>
      <c r="K3464">
        <v>0</v>
      </c>
      <c r="L3464">
        <v>0</v>
      </c>
      <c r="M3464">
        <v>0</v>
      </c>
      <c r="N3464">
        <v>-281</v>
      </c>
      <c r="O3464">
        <v>0</v>
      </c>
      <c r="P3464">
        <v>1</v>
      </c>
      <c r="Q3464">
        <v>13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1</v>
      </c>
      <c r="Y3464">
        <v>479</v>
      </c>
      <c r="Z3464">
        <v>0</v>
      </c>
      <c r="AA3464">
        <v>0</v>
      </c>
      <c r="AB3464">
        <v>1</v>
      </c>
      <c r="AC3464">
        <v>485</v>
      </c>
      <c r="AD3464">
        <v>1</v>
      </c>
      <c r="AE3464">
        <v>0</v>
      </c>
      <c r="AF3464">
        <v>0</v>
      </c>
      <c r="AG3464">
        <v>0</v>
      </c>
      <c r="AH3464" s="4">
        <v>0</v>
      </c>
      <c r="AI3464">
        <v>0</v>
      </c>
      <c r="AJ3464" s="4">
        <v>0</v>
      </c>
      <c r="AK3464">
        <v>0</v>
      </c>
      <c r="AL3464" s="4">
        <v>0</v>
      </c>
      <c r="AM3464">
        <v>0</v>
      </c>
      <c r="AN3464" s="4">
        <v>0</v>
      </c>
      <c r="AO3464">
        <v>0</v>
      </c>
      <c r="AP3464" s="4">
        <v>0</v>
      </c>
      <c r="AQ3464">
        <v>0</v>
      </c>
      <c r="AR3464" s="4">
        <v>0</v>
      </c>
      <c r="AS3464">
        <v>0</v>
      </c>
      <c r="AT3464" s="4">
        <v>0</v>
      </c>
      <c r="AU3464" s="4">
        <v>0</v>
      </c>
      <c r="AV3464" s="4">
        <v>0</v>
      </c>
      <c r="AW3464">
        <v>1</v>
      </c>
      <c r="AX3464" s="4">
        <f t="shared" si="54"/>
        <v>1</v>
      </c>
      <c r="AY3464" s="4">
        <v>0</v>
      </c>
      <c r="AZ3464" s="4">
        <v>0</v>
      </c>
    </row>
    <row r="3465" spans="1:52" x14ac:dyDescent="0.25">
      <c r="A3465" s="4">
        <v>2017</v>
      </c>
      <c r="B3465" s="4" t="s">
        <v>533</v>
      </c>
      <c r="C3465" t="s">
        <v>282</v>
      </c>
      <c r="D3465" t="s">
        <v>198</v>
      </c>
      <c r="E3465" t="s">
        <v>710</v>
      </c>
      <c r="F3465" s="4">
        <v>75</v>
      </c>
      <c r="G3465">
        <v>64</v>
      </c>
      <c r="H3465">
        <v>2.953125</v>
      </c>
      <c r="I3465">
        <v>73</v>
      </c>
      <c r="J3465">
        <v>5.8493150684931496</v>
      </c>
      <c r="K3465">
        <v>2</v>
      </c>
      <c r="L3465">
        <v>2.7397260273972601E-2</v>
      </c>
      <c r="M3465">
        <v>45</v>
      </c>
      <c r="N3465">
        <v>2213</v>
      </c>
      <c r="O3465">
        <v>0.6</v>
      </c>
      <c r="P3465">
        <v>14</v>
      </c>
      <c r="Q3465">
        <v>15.3571428571429</v>
      </c>
      <c r="R3465">
        <v>10</v>
      </c>
      <c r="S3465">
        <v>49.8</v>
      </c>
      <c r="T3465">
        <v>2</v>
      </c>
      <c r="U3465">
        <v>161.5</v>
      </c>
      <c r="V3465">
        <v>2</v>
      </c>
      <c r="W3465">
        <v>4.5</v>
      </c>
      <c r="X3465">
        <v>68</v>
      </c>
      <c r="Y3465">
        <v>79.25</v>
      </c>
      <c r="Z3465">
        <v>3</v>
      </c>
      <c r="AA3465">
        <v>293.33333333333297</v>
      </c>
      <c r="AB3465">
        <v>70</v>
      </c>
      <c r="AC3465">
        <v>107.28571428571399</v>
      </c>
      <c r="AD3465">
        <v>0.93333333333333302</v>
      </c>
      <c r="AE3465">
        <v>7</v>
      </c>
      <c r="AF3465">
        <v>68.142857142857096</v>
      </c>
      <c r="AG3465">
        <v>9.3333333333333296E-2</v>
      </c>
      <c r="AH3465" s="4">
        <v>2</v>
      </c>
      <c r="AI3465">
        <v>0.66666666666666696</v>
      </c>
      <c r="AJ3465" s="4">
        <v>1</v>
      </c>
      <c r="AK3465">
        <v>0.33333333333333298</v>
      </c>
      <c r="AL3465" s="4">
        <v>8</v>
      </c>
      <c r="AM3465">
        <v>0.114285714285714</v>
      </c>
      <c r="AN3465" s="4">
        <v>3</v>
      </c>
      <c r="AO3465">
        <v>4.2857142857142899E-2</v>
      </c>
      <c r="AP3465" s="4">
        <v>1</v>
      </c>
      <c r="AQ3465">
        <v>1.3333333333333299E-2</v>
      </c>
      <c r="AR3465" s="4">
        <v>0</v>
      </c>
      <c r="AS3465">
        <v>0</v>
      </c>
      <c r="AT3465" s="4">
        <v>2</v>
      </c>
      <c r="AU3465" s="4">
        <v>0</v>
      </c>
      <c r="AV3465" s="4">
        <v>0</v>
      </c>
      <c r="AW3465">
        <v>2.0857142857142899</v>
      </c>
      <c r="AX3465" s="4">
        <f t="shared" si="54"/>
        <v>35.958904109588971</v>
      </c>
      <c r="AY3465" s="4">
        <v>2</v>
      </c>
      <c r="AZ3465" s="4">
        <v>368.5</v>
      </c>
    </row>
    <row r="3466" spans="1:52" x14ac:dyDescent="0.25">
      <c r="A3466" s="4">
        <v>2017</v>
      </c>
      <c r="B3466" s="4" t="s">
        <v>533</v>
      </c>
      <c r="C3466" t="s">
        <v>282</v>
      </c>
      <c r="D3466" t="s">
        <v>234</v>
      </c>
      <c r="E3466" t="s">
        <v>745</v>
      </c>
      <c r="F3466" s="4">
        <v>11</v>
      </c>
      <c r="G3466">
        <v>9</v>
      </c>
      <c r="H3466">
        <v>3.4444444444444402</v>
      </c>
      <c r="I3466">
        <v>11</v>
      </c>
      <c r="J3466">
        <v>3.5454545454545499</v>
      </c>
      <c r="K3466">
        <v>0</v>
      </c>
      <c r="L3466">
        <v>0</v>
      </c>
      <c r="M3466">
        <v>3</v>
      </c>
      <c r="N3466">
        <v>1503.1818181818201</v>
      </c>
      <c r="O3466">
        <v>0.27272727272727298</v>
      </c>
      <c r="P3466">
        <v>10</v>
      </c>
      <c r="Q3466">
        <v>14.7</v>
      </c>
      <c r="R3466">
        <v>6</v>
      </c>
      <c r="S3466">
        <v>38.8333333333333</v>
      </c>
      <c r="T3466">
        <v>1</v>
      </c>
      <c r="U3466">
        <v>262</v>
      </c>
      <c r="V3466">
        <v>1</v>
      </c>
      <c r="W3466">
        <v>262</v>
      </c>
      <c r="X3466">
        <v>10</v>
      </c>
      <c r="Y3466">
        <v>61.5</v>
      </c>
      <c r="Z3466">
        <v>1</v>
      </c>
      <c r="AA3466">
        <v>262</v>
      </c>
      <c r="AB3466">
        <v>10</v>
      </c>
      <c r="AC3466">
        <v>80.400000000000006</v>
      </c>
      <c r="AD3466">
        <v>0.90909090909090895</v>
      </c>
      <c r="AE3466">
        <v>1</v>
      </c>
      <c r="AF3466">
        <v>48</v>
      </c>
      <c r="AG3466">
        <v>9.0909090909090898E-2</v>
      </c>
      <c r="AH3466" s="4">
        <v>1</v>
      </c>
      <c r="AI3466">
        <v>1</v>
      </c>
      <c r="AJ3466" s="4">
        <v>0</v>
      </c>
      <c r="AK3466">
        <v>0</v>
      </c>
      <c r="AL3466" s="4">
        <v>2</v>
      </c>
      <c r="AM3466">
        <v>0.2</v>
      </c>
      <c r="AN3466" s="4">
        <v>1</v>
      </c>
      <c r="AO3466">
        <v>0.1</v>
      </c>
      <c r="AP3466" s="4">
        <v>0</v>
      </c>
      <c r="AQ3466">
        <v>0</v>
      </c>
      <c r="AR3466" s="4">
        <v>0</v>
      </c>
      <c r="AS3466">
        <v>0</v>
      </c>
      <c r="AT3466" s="4">
        <v>0</v>
      </c>
      <c r="AU3466" s="4">
        <v>0</v>
      </c>
      <c r="AV3466" s="4">
        <v>0</v>
      </c>
      <c r="AW3466">
        <v>2.2000000000000002</v>
      </c>
      <c r="AX3466" s="4">
        <f t="shared" si="54"/>
        <v>5</v>
      </c>
      <c r="AY3466" s="4">
        <v>1</v>
      </c>
      <c r="AZ3466" s="4">
        <v>0</v>
      </c>
    </row>
    <row r="3467" spans="1:52" x14ac:dyDescent="0.25">
      <c r="A3467" s="4">
        <v>2017</v>
      </c>
      <c r="B3467" s="4" t="s">
        <v>533</v>
      </c>
      <c r="C3467" t="s">
        <v>282</v>
      </c>
      <c r="D3467" t="s">
        <v>215</v>
      </c>
      <c r="E3467" t="s">
        <v>727</v>
      </c>
      <c r="F3467" s="4">
        <v>57</v>
      </c>
      <c r="G3467">
        <v>42</v>
      </c>
      <c r="H3467">
        <v>4.1428571428571397</v>
      </c>
      <c r="I3467">
        <v>57</v>
      </c>
      <c r="J3467">
        <v>6.1929824561403501</v>
      </c>
      <c r="K3467">
        <v>4</v>
      </c>
      <c r="L3467">
        <v>7.0175438596491196E-2</v>
      </c>
      <c r="M3467">
        <v>50</v>
      </c>
      <c r="N3467">
        <v>4822.1071428571404</v>
      </c>
      <c r="O3467">
        <v>0.87719298245613997</v>
      </c>
      <c r="P3467">
        <v>50</v>
      </c>
      <c r="Q3467">
        <v>33.840000000000003</v>
      </c>
      <c r="R3467">
        <v>19</v>
      </c>
      <c r="S3467">
        <v>48.421052631578902</v>
      </c>
      <c r="T3467">
        <v>5</v>
      </c>
      <c r="U3467">
        <v>127.6</v>
      </c>
      <c r="V3467">
        <v>5</v>
      </c>
      <c r="W3467">
        <v>11.4</v>
      </c>
      <c r="X3467">
        <v>48</v>
      </c>
      <c r="Y3467">
        <v>91.2916666666667</v>
      </c>
      <c r="Z3467">
        <v>5</v>
      </c>
      <c r="AA3467">
        <v>293.8</v>
      </c>
      <c r="AB3467">
        <v>52</v>
      </c>
      <c r="AC3467">
        <v>113.57692307692299</v>
      </c>
      <c r="AD3467">
        <v>0.91228070175438603</v>
      </c>
      <c r="AE3467">
        <v>12</v>
      </c>
      <c r="AF3467">
        <v>65.0833333333333</v>
      </c>
      <c r="AG3467">
        <v>0.21052631578947401</v>
      </c>
      <c r="AH3467" s="4">
        <v>3</v>
      </c>
      <c r="AI3467">
        <v>0.6</v>
      </c>
      <c r="AJ3467" s="4">
        <v>1</v>
      </c>
      <c r="AK3467">
        <v>0.2</v>
      </c>
      <c r="AL3467" s="4">
        <v>10</v>
      </c>
      <c r="AM3467">
        <v>0.19230769230769201</v>
      </c>
      <c r="AN3467" s="4">
        <v>0</v>
      </c>
      <c r="AO3467">
        <v>0</v>
      </c>
      <c r="AP3467" s="4">
        <v>1</v>
      </c>
      <c r="AQ3467">
        <v>1.7543859649122799E-2</v>
      </c>
      <c r="AR3467" s="4">
        <v>0</v>
      </c>
      <c r="AS3467">
        <v>0</v>
      </c>
      <c r="AT3467" s="4">
        <v>0</v>
      </c>
      <c r="AU3467" s="4">
        <v>0</v>
      </c>
      <c r="AV3467" s="4">
        <v>0</v>
      </c>
      <c r="AW3467">
        <v>1.72727272727273</v>
      </c>
      <c r="AX3467" s="4">
        <f t="shared" si="54"/>
        <v>32.99999999999995</v>
      </c>
      <c r="AY3467" s="4">
        <v>5</v>
      </c>
      <c r="AZ3467" s="4">
        <v>13.2</v>
      </c>
    </row>
    <row r="3468" spans="1:52" x14ac:dyDescent="0.25">
      <c r="A3468" s="4">
        <v>2017</v>
      </c>
      <c r="B3468" s="4" t="s">
        <v>533</v>
      </c>
      <c r="C3468" t="s">
        <v>282</v>
      </c>
      <c r="D3468" t="s">
        <v>216</v>
      </c>
      <c r="E3468" t="s">
        <v>728</v>
      </c>
      <c r="F3468" s="4">
        <v>1</v>
      </c>
      <c r="G3468">
        <v>1</v>
      </c>
      <c r="H3468">
        <v>0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-6</v>
      </c>
      <c r="O3468">
        <v>0</v>
      </c>
      <c r="P3468">
        <v>1</v>
      </c>
      <c r="Q3468">
        <v>44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1</v>
      </c>
      <c r="AA3468">
        <v>153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 s="4">
        <v>1</v>
      </c>
      <c r="AI3468">
        <v>1</v>
      </c>
      <c r="AJ3468" s="4">
        <v>0</v>
      </c>
      <c r="AK3468">
        <v>0</v>
      </c>
      <c r="AL3468" s="4">
        <v>0</v>
      </c>
      <c r="AM3468">
        <v>0</v>
      </c>
      <c r="AN3468" s="4">
        <v>0</v>
      </c>
      <c r="AO3468">
        <v>0</v>
      </c>
      <c r="AP3468" s="4">
        <v>0</v>
      </c>
      <c r="AQ3468">
        <v>0</v>
      </c>
      <c r="AR3468" s="4">
        <v>0</v>
      </c>
      <c r="AS3468">
        <v>0</v>
      </c>
      <c r="AT3468" s="4">
        <v>0</v>
      </c>
      <c r="AU3468" s="4">
        <v>0</v>
      </c>
      <c r="AV3468" s="4">
        <v>0</v>
      </c>
      <c r="AW3468">
        <v>1</v>
      </c>
      <c r="AX3468" s="4">
        <f t="shared" si="54"/>
        <v>1</v>
      </c>
      <c r="AY3468" s="4">
        <v>0</v>
      </c>
      <c r="AZ3468" s="4">
        <v>0</v>
      </c>
    </row>
    <row r="3469" spans="1:52" x14ac:dyDescent="0.25">
      <c r="A3469" s="4">
        <v>2017</v>
      </c>
      <c r="B3469" s="4" t="s">
        <v>533</v>
      </c>
      <c r="C3469" t="s">
        <v>282</v>
      </c>
      <c r="D3469" t="s">
        <v>232</v>
      </c>
      <c r="E3469" t="s">
        <v>743</v>
      </c>
      <c r="F3469" s="4">
        <v>253</v>
      </c>
      <c r="G3469">
        <v>214</v>
      </c>
      <c r="H3469">
        <v>4.4859813084112101</v>
      </c>
      <c r="I3469">
        <v>252</v>
      </c>
      <c r="J3469">
        <v>6.4047619047619104</v>
      </c>
      <c r="K3469">
        <v>12</v>
      </c>
      <c r="L3469">
        <v>4.7619047619047603E-2</v>
      </c>
      <c r="M3469">
        <v>7</v>
      </c>
      <c r="N3469">
        <v>91.335999999999999</v>
      </c>
      <c r="O3469">
        <v>2.7667984189723299E-2</v>
      </c>
      <c r="P3469">
        <v>195</v>
      </c>
      <c r="Q3469">
        <v>18.579487179487199</v>
      </c>
      <c r="R3469">
        <v>75</v>
      </c>
      <c r="S3469">
        <v>35.56</v>
      </c>
      <c r="T3469">
        <v>30</v>
      </c>
      <c r="U3469">
        <v>147.03333333333299</v>
      </c>
      <c r="V3469">
        <v>29</v>
      </c>
      <c r="W3469">
        <v>9.7241379310344804</v>
      </c>
      <c r="X3469">
        <v>210</v>
      </c>
      <c r="Y3469">
        <v>70.1666666666667</v>
      </c>
      <c r="Z3469">
        <v>34</v>
      </c>
      <c r="AA3469">
        <v>280.47058823529397</v>
      </c>
      <c r="AB3469">
        <v>218</v>
      </c>
      <c r="AC3469">
        <v>94.729357798165097</v>
      </c>
      <c r="AD3469">
        <v>0.86166007905138298</v>
      </c>
      <c r="AE3469">
        <v>42</v>
      </c>
      <c r="AF3469">
        <v>50.190476190476197</v>
      </c>
      <c r="AG3469">
        <v>0.16600790513833999</v>
      </c>
      <c r="AH3469" s="4">
        <v>25</v>
      </c>
      <c r="AI3469">
        <v>0.73529411764705899</v>
      </c>
      <c r="AJ3469" s="4">
        <v>8</v>
      </c>
      <c r="AK3469">
        <v>0.23529411764705899</v>
      </c>
      <c r="AL3469" s="4">
        <v>27</v>
      </c>
      <c r="AM3469">
        <v>0.123853211009174</v>
      </c>
      <c r="AN3469" s="4">
        <v>11</v>
      </c>
      <c r="AO3469">
        <v>5.0458715596330299E-2</v>
      </c>
      <c r="AP3469" s="4">
        <v>0</v>
      </c>
      <c r="AQ3469">
        <v>0</v>
      </c>
      <c r="AR3469" s="4">
        <v>0</v>
      </c>
      <c r="AS3469">
        <v>0</v>
      </c>
      <c r="AT3469" s="4">
        <v>1</v>
      </c>
      <c r="AU3469" s="4">
        <v>0</v>
      </c>
      <c r="AV3469" s="4">
        <v>2</v>
      </c>
      <c r="AW3469">
        <v>2.4230769230769198</v>
      </c>
      <c r="AX3469" s="4">
        <f t="shared" si="54"/>
        <v>104.41269841269856</v>
      </c>
      <c r="AY3469" s="4">
        <v>30</v>
      </c>
      <c r="AZ3469" s="4">
        <v>10.1</v>
      </c>
    </row>
    <row r="3470" spans="1:52" x14ac:dyDescent="0.25">
      <c r="A3470" s="4">
        <v>2017</v>
      </c>
      <c r="B3470" s="4" t="s">
        <v>533</v>
      </c>
      <c r="C3470" t="s">
        <v>282</v>
      </c>
      <c r="D3470" t="s">
        <v>314</v>
      </c>
      <c r="E3470" t="s">
        <v>819</v>
      </c>
      <c r="F3470" s="4">
        <v>45</v>
      </c>
      <c r="G3470">
        <v>33</v>
      </c>
      <c r="H3470">
        <v>3.48484848484848</v>
      </c>
      <c r="I3470">
        <v>45</v>
      </c>
      <c r="J3470">
        <v>7.2</v>
      </c>
      <c r="K3470">
        <v>0</v>
      </c>
      <c r="L3470">
        <v>0</v>
      </c>
      <c r="M3470">
        <v>19</v>
      </c>
      <c r="N3470">
        <v>4397</v>
      </c>
      <c r="O3470">
        <v>0.422222222222222</v>
      </c>
      <c r="P3470">
        <v>11</v>
      </c>
      <c r="Q3470">
        <v>81.818181818181799</v>
      </c>
      <c r="R3470">
        <v>17</v>
      </c>
      <c r="S3470">
        <v>70.058823529411796</v>
      </c>
      <c r="T3470">
        <v>3</v>
      </c>
      <c r="U3470">
        <v>265</v>
      </c>
      <c r="V3470">
        <v>3</v>
      </c>
      <c r="W3470">
        <v>6.6666666666666696</v>
      </c>
      <c r="X3470">
        <v>41</v>
      </c>
      <c r="Y3470">
        <v>93.536585365853696</v>
      </c>
      <c r="Z3470">
        <v>3</v>
      </c>
      <c r="AA3470">
        <v>331.66666666666703</v>
      </c>
      <c r="AB3470">
        <v>42</v>
      </c>
      <c r="AC3470">
        <v>123.52380952381</v>
      </c>
      <c r="AD3470">
        <v>0.93333333333333302</v>
      </c>
      <c r="AE3470">
        <v>11</v>
      </c>
      <c r="AF3470">
        <v>48.727272727272698</v>
      </c>
      <c r="AG3470">
        <v>0.24444444444444399</v>
      </c>
      <c r="AH3470" s="4">
        <v>1</v>
      </c>
      <c r="AI3470">
        <v>0.33333333333333298</v>
      </c>
      <c r="AJ3470" s="4">
        <v>2</v>
      </c>
      <c r="AK3470">
        <v>0.66666666666666696</v>
      </c>
      <c r="AL3470" s="4">
        <v>9</v>
      </c>
      <c r="AM3470">
        <v>0.214285714285714</v>
      </c>
      <c r="AN3470" s="4">
        <v>2</v>
      </c>
      <c r="AO3470">
        <v>4.7619047619047603E-2</v>
      </c>
      <c r="AP3470" s="4">
        <v>0</v>
      </c>
      <c r="AQ3470">
        <v>0</v>
      </c>
      <c r="AR3470" s="4">
        <v>1</v>
      </c>
      <c r="AS3470">
        <v>2.2222222222222199E-2</v>
      </c>
      <c r="AT3470" s="4">
        <v>0</v>
      </c>
      <c r="AU3470" s="4">
        <v>0</v>
      </c>
      <c r="AV3470" s="4">
        <v>0</v>
      </c>
      <c r="AW3470">
        <v>2.3684210526315801</v>
      </c>
      <c r="AX3470" s="4">
        <f t="shared" si="54"/>
        <v>18.999999999999989</v>
      </c>
      <c r="AY3470" s="4">
        <v>2</v>
      </c>
      <c r="AZ3470" s="4">
        <v>18</v>
      </c>
    </row>
    <row r="3471" spans="1:52" x14ac:dyDescent="0.25">
      <c r="A3471" s="4">
        <v>2017</v>
      </c>
      <c r="B3471" s="4" t="s">
        <v>533</v>
      </c>
      <c r="C3471" t="s">
        <v>282</v>
      </c>
      <c r="D3471" t="s">
        <v>347</v>
      </c>
      <c r="E3471" t="s">
        <v>847</v>
      </c>
      <c r="F3471" s="4">
        <v>87</v>
      </c>
      <c r="G3471">
        <v>75</v>
      </c>
      <c r="H3471">
        <v>4.0933333333333302</v>
      </c>
      <c r="I3471">
        <v>87</v>
      </c>
      <c r="J3471">
        <v>6.7356321839080504</v>
      </c>
      <c r="K3471">
        <v>2</v>
      </c>
      <c r="L3471">
        <v>2.2988505747126398E-2</v>
      </c>
      <c r="M3471">
        <v>1</v>
      </c>
      <c r="N3471">
        <v>461.82758620689702</v>
      </c>
      <c r="O3471">
        <v>1.1494252873563199E-2</v>
      </c>
      <c r="P3471">
        <v>14</v>
      </c>
      <c r="Q3471">
        <v>26</v>
      </c>
      <c r="R3471">
        <v>18</v>
      </c>
      <c r="S3471">
        <v>53.1111111111111</v>
      </c>
      <c r="T3471">
        <v>4</v>
      </c>
      <c r="U3471">
        <v>157.5</v>
      </c>
      <c r="V3471">
        <v>4</v>
      </c>
      <c r="W3471">
        <v>2.5</v>
      </c>
      <c r="X3471">
        <v>82</v>
      </c>
      <c r="Y3471">
        <v>75.048780487804905</v>
      </c>
      <c r="Z3471">
        <v>4</v>
      </c>
      <c r="AA3471">
        <v>287.75</v>
      </c>
      <c r="AB3471">
        <v>83</v>
      </c>
      <c r="AC3471">
        <v>94.361445783132496</v>
      </c>
      <c r="AD3471">
        <v>0.95402298850574696</v>
      </c>
      <c r="AE3471">
        <v>15</v>
      </c>
      <c r="AF3471">
        <v>80.933333333333294</v>
      </c>
      <c r="AG3471">
        <v>0.17241379310344801</v>
      </c>
      <c r="AH3471" s="4">
        <v>2</v>
      </c>
      <c r="AI3471">
        <v>0.5</v>
      </c>
      <c r="AJ3471" s="4">
        <v>1</v>
      </c>
      <c r="AK3471">
        <v>0.25</v>
      </c>
      <c r="AL3471" s="4">
        <v>7</v>
      </c>
      <c r="AM3471">
        <v>8.4337349397590397E-2</v>
      </c>
      <c r="AN3471" s="4">
        <v>5</v>
      </c>
      <c r="AO3471">
        <v>6.02409638554217E-2</v>
      </c>
      <c r="AP3471" s="4">
        <v>0</v>
      </c>
      <c r="AQ3471">
        <v>0</v>
      </c>
      <c r="AR3471" s="4">
        <v>1</v>
      </c>
      <c r="AS3471">
        <v>1.1494252873563199E-2</v>
      </c>
      <c r="AT3471" s="4">
        <v>0</v>
      </c>
      <c r="AU3471" s="4">
        <v>0</v>
      </c>
      <c r="AV3471" s="4">
        <v>2</v>
      </c>
      <c r="AW3471">
        <v>2.4857142857142902</v>
      </c>
      <c r="AX3471" s="4">
        <f t="shared" si="54"/>
        <v>34.999999999999936</v>
      </c>
      <c r="AY3471" s="4">
        <v>4</v>
      </c>
      <c r="AZ3471" s="4">
        <v>3</v>
      </c>
    </row>
    <row r="3472" spans="1:52" x14ac:dyDescent="0.25">
      <c r="A3472" s="4">
        <v>2017</v>
      </c>
      <c r="B3472" s="4" t="s">
        <v>533</v>
      </c>
      <c r="C3472" t="s">
        <v>282</v>
      </c>
      <c r="D3472" t="s">
        <v>374</v>
      </c>
      <c r="E3472" t="s">
        <v>873</v>
      </c>
      <c r="F3472" s="4">
        <v>58</v>
      </c>
      <c r="G3472">
        <v>56</v>
      </c>
      <c r="H3472">
        <v>3.21428571428571</v>
      </c>
      <c r="I3472">
        <v>57</v>
      </c>
      <c r="J3472">
        <v>5.4210526315789496</v>
      </c>
      <c r="K3472">
        <v>4</v>
      </c>
      <c r="L3472">
        <v>7.0175438596491196E-2</v>
      </c>
      <c r="M3472">
        <v>3</v>
      </c>
      <c r="N3472">
        <v>-53.218181818181797</v>
      </c>
      <c r="O3472">
        <v>5.1724137931034503E-2</v>
      </c>
      <c r="P3472">
        <v>53</v>
      </c>
      <c r="Q3472">
        <v>26.792452830188701</v>
      </c>
      <c r="R3472">
        <v>19</v>
      </c>
      <c r="S3472">
        <v>26.105263157894701</v>
      </c>
      <c r="T3472">
        <v>4</v>
      </c>
      <c r="U3472">
        <v>200.25</v>
      </c>
      <c r="V3472">
        <v>4</v>
      </c>
      <c r="W3472">
        <v>41</v>
      </c>
      <c r="X3472">
        <v>50</v>
      </c>
      <c r="Y3472">
        <v>84.18</v>
      </c>
      <c r="Z3472">
        <v>6</v>
      </c>
      <c r="AA3472">
        <v>466.2</v>
      </c>
      <c r="AB3472">
        <v>51</v>
      </c>
      <c r="AC3472">
        <v>101.156862745098</v>
      </c>
      <c r="AD3472">
        <v>0.87931034482758597</v>
      </c>
      <c r="AE3472">
        <v>7</v>
      </c>
      <c r="AF3472">
        <v>42.857142857142897</v>
      </c>
      <c r="AG3472">
        <v>0.12068965517241401</v>
      </c>
      <c r="AH3472" s="4">
        <v>4</v>
      </c>
      <c r="AI3472">
        <v>0.8</v>
      </c>
      <c r="AJ3472" s="4">
        <v>1</v>
      </c>
      <c r="AK3472">
        <v>0.2</v>
      </c>
      <c r="AL3472" s="4">
        <v>13</v>
      </c>
      <c r="AM3472">
        <v>0.25490196078431399</v>
      </c>
      <c r="AN3472" s="4">
        <v>1</v>
      </c>
      <c r="AO3472">
        <v>1.9607843137254902E-2</v>
      </c>
      <c r="AP3472" s="4">
        <v>1</v>
      </c>
      <c r="AQ3472">
        <v>1.72413793103448E-2</v>
      </c>
      <c r="AR3472" s="4">
        <v>0</v>
      </c>
      <c r="AS3472">
        <v>0</v>
      </c>
      <c r="AT3472" s="4">
        <v>1</v>
      </c>
      <c r="AU3472" s="4">
        <v>0</v>
      </c>
      <c r="AV3472" s="4">
        <v>0</v>
      </c>
      <c r="AW3472">
        <v>1.9655172413793101</v>
      </c>
      <c r="AX3472" s="4">
        <f t="shared" si="54"/>
        <v>29.508771929824565</v>
      </c>
      <c r="AY3472" s="4">
        <v>4</v>
      </c>
      <c r="AZ3472" s="4">
        <v>0</v>
      </c>
    </row>
    <row r="3473" spans="1:52" x14ac:dyDescent="0.25">
      <c r="A3473" s="4">
        <v>2017</v>
      </c>
      <c r="B3473" s="4" t="s">
        <v>533</v>
      </c>
      <c r="C3473" t="s">
        <v>282</v>
      </c>
      <c r="D3473" t="s">
        <v>454</v>
      </c>
      <c r="E3473" t="s">
        <v>951</v>
      </c>
      <c r="F3473" s="4">
        <v>2</v>
      </c>
      <c r="G3473">
        <v>1</v>
      </c>
      <c r="H3473">
        <v>0</v>
      </c>
      <c r="I3473">
        <v>2</v>
      </c>
      <c r="J3473">
        <v>0.5</v>
      </c>
      <c r="K3473">
        <v>0</v>
      </c>
      <c r="L3473">
        <v>0</v>
      </c>
      <c r="M3473">
        <v>0</v>
      </c>
      <c r="N3473">
        <v>-392</v>
      </c>
      <c r="O3473">
        <v>0</v>
      </c>
      <c r="P3473">
        <v>2</v>
      </c>
      <c r="Q3473">
        <v>32.5</v>
      </c>
      <c r="R3473">
        <v>2</v>
      </c>
      <c r="S3473">
        <v>37</v>
      </c>
      <c r="T3473">
        <v>1</v>
      </c>
      <c r="U3473">
        <v>276</v>
      </c>
      <c r="V3473">
        <v>1</v>
      </c>
      <c r="W3473">
        <v>246</v>
      </c>
      <c r="X3473">
        <v>0</v>
      </c>
      <c r="Y3473">
        <v>0</v>
      </c>
      <c r="Z3473">
        <v>1</v>
      </c>
      <c r="AA3473">
        <v>855</v>
      </c>
      <c r="AB3473">
        <v>1</v>
      </c>
      <c r="AC3473">
        <v>531</v>
      </c>
      <c r="AD3473">
        <v>0.5</v>
      </c>
      <c r="AE3473">
        <v>0</v>
      </c>
      <c r="AF3473">
        <v>0</v>
      </c>
      <c r="AG3473">
        <v>0</v>
      </c>
      <c r="AH3473" s="4">
        <v>1</v>
      </c>
      <c r="AI3473">
        <v>1</v>
      </c>
      <c r="AJ3473" s="4">
        <v>0</v>
      </c>
      <c r="AK3473">
        <v>0</v>
      </c>
      <c r="AL3473" s="4">
        <v>1</v>
      </c>
      <c r="AM3473">
        <v>1</v>
      </c>
      <c r="AN3473" s="4">
        <v>0</v>
      </c>
      <c r="AO3473">
        <v>0</v>
      </c>
      <c r="AP3473" s="4">
        <v>0</v>
      </c>
      <c r="AQ3473">
        <v>0</v>
      </c>
      <c r="AR3473" s="4">
        <v>0</v>
      </c>
      <c r="AS3473">
        <v>0</v>
      </c>
      <c r="AT3473" s="4">
        <v>0</v>
      </c>
      <c r="AU3473" s="4">
        <v>0</v>
      </c>
      <c r="AV3473" s="4">
        <v>0</v>
      </c>
      <c r="AW3473">
        <v>1</v>
      </c>
      <c r="AX3473" s="4">
        <f t="shared" si="54"/>
        <v>2</v>
      </c>
      <c r="AY3473" s="4">
        <v>1</v>
      </c>
      <c r="AZ3473" s="4">
        <v>0</v>
      </c>
    </row>
    <row r="3474" spans="1:52" x14ac:dyDescent="0.25">
      <c r="A3474" s="4">
        <v>2017</v>
      </c>
      <c r="B3474" s="4" t="s">
        <v>533</v>
      </c>
      <c r="C3474" t="s">
        <v>282</v>
      </c>
      <c r="D3474" t="s">
        <v>525</v>
      </c>
      <c r="E3474" t="s">
        <v>1017</v>
      </c>
      <c r="F3474" s="4">
        <v>79</v>
      </c>
      <c r="G3474">
        <v>65</v>
      </c>
      <c r="H3474">
        <v>7.0307692307692298</v>
      </c>
      <c r="I3474">
        <v>79</v>
      </c>
      <c r="J3474">
        <v>10.379746835442999</v>
      </c>
      <c r="K3474">
        <v>8</v>
      </c>
      <c r="L3474">
        <v>0.10126582278481</v>
      </c>
      <c r="M3474">
        <v>23</v>
      </c>
      <c r="N3474">
        <v>1609.8533333333301</v>
      </c>
      <c r="O3474">
        <v>0.291139240506329</v>
      </c>
      <c r="P3474">
        <v>56</v>
      </c>
      <c r="Q3474">
        <v>45.964285714285701</v>
      </c>
      <c r="R3474">
        <v>17</v>
      </c>
      <c r="S3474">
        <v>83.352941176470594</v>
      </c>
      <c r="T3474">
        <v>5</v>
      </c>
      <c r="U3474">
        <v>213.8</v>
      </c>
      <c r="V3474">
        <v>5</v>
      </c>
      <c r="W3474">
        <v>21</v>
      </c>
      <c r="X3474">
        <v>68</v>
      </c>
      <c r="Y3474">
        <v>118.455882352941</v>
      </c>
      <c r="Z3474">
        <v>6</v>
      </c>
      <c r="AA3474">
        <v>346</v>
      </c>
      <c r="AB3474">
        <v>73</v>
      </c>
      <c r="AC3474">
        <v>147.65753424657501</v>
      </c>
      <c r="AD3474">
        <v>0.924050632911393</v>
      </c>
      <c r="AE3474">
        <v>14</v>
      </c>
      <c r="AF3474">
        <v>78.928571428571402</v>
      </c>
      <c r="AG3474">
        <v>0.177215189873418</v>
      </c>
      <c r="AH3474" s="4">
        <v>2</v>
      </c>
      <c r="AI3474">
        <v>0.33333333333333298</v>
      </c>
      <c r="AJ3474" s="4">
        <v>1</v>
      </c>
      <c r="AK3474">
        <v>0.16666666666666699</v>
      </c>
      <c r="AL3474" s="4">
        <v>9</v>
      </c>
      <c r="AM3474">
        <v>0.123287671232877</v>
      </c>
      <c r="AN3474" s="4">
        <v>4</v>
      </c>
      <c r="AO3474">
        <v>5.4794520547945202E-2</v>
      </c>
      <c r="AP3474" s="4">
        <v>2</v>
      </c>
      <c r="AQ3474">
        <v>2.53164556962025E-2</v>
      </c>
      <c r="AR3474" s="4">
        <v>1</v>
      </c>
      <c r="AS3474">
        <v>1.26582278481013E-2</v>
      </c>
      <c r="AT3474" s="4">
        <v>0</v>
      </c>
      <c r="AU3474" s="4">
        <v>0</v>
      </c>
      <c r="AV3474" s="4">
        <v>4</v>
      </c>
      <c r="AW3474">
        <v>2.3235294117647101</v>
      </c>
      <c r="AX3474" s="4">
        <f t="shared" si="54"/>
        <v>33.999999999999936</v>
      </c>
      <c r="AY3474" s="4">
        <v>4</v>
      </c>
      <c r="AZ3474" s="4">
        <v>9.25</v>
      </c>
    </row>
    <row r="3475" spans="1:52" x14ac:dyDescent="0.25">
      <c r="A3475" s="4">
        <v>2017</v>
      </c>
      <c r="B3475" s="4" t="s">
        <v>533</v>
      </c>
      <c r="C3475" t="s">
        <v>284</v>
      </c>
      <c r="D3475" t="s">
        <v>411</v>
      </c>
      <c r="E3475" t="s">
        <v>907</v>
      </c>
      <c r="F3475" s="4">
        <v>1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1</v>
      </c>
      <c r="N3475">
        <v>0</v>
      </c>
      <c r="O3475">
        <v>1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 s="4">
        <v>0</v>
      </c>
      <c r="AI3475">
        <v>0</v>
      </c>
      <c r="AJ3475" s="4">
        <v>0</v>
      </c>
      <c r="AK3475">
        <v>0</v>
      </c>
      <c r="AL3475" s="4">
        <v>0</v>
      </c>
      <c r="AM3475">
        <v>0</v>
      </c>
      <c r="AN3475" s="4">
        <v>0</v>
      </c>
      <c r="AO3475">
        <v>0</v>
      </c>
      <c r="AP3475" s="4">
        <v>0</v>
      </c>
      <c r="AQ3475">
        <v>0</v>
      </c>
      <c r="AR3475" s="4">
        <v>0</v>
      </c>
      <c r="AS3475">
        <v>0</v>
      </c>
      <c r="AT3475" s="4">
        <v>0</v>
      </c>
      <c r="AU3475" s="4">
        <v>0</v>
      </c>
      <c r="AV3475" s="4">
        <v>0</v>
      </c>
      <c r="AW3475">
        <v>0</v>
      </c>
      <c r="AX3475" s="4">
        <f t="shared" si="54"/>
        <v>0</v>
      </c>
      <c r="AY3475" s="4">
        <v>0</v>
      </c>
      <c r="AZ3475" s="4">
        <v>0</v>
      </c>
    </row>
    <row r="3476" spans="1:52" x14ac:dyDescent="0.25">
      <c r="A3476" s="4">
        <v>2017</v>
      </c>
      <c r="B3476" s="4" t="s">
        <v>533</v>
      </c>
      <c r="C3476" t="s">
        <v>284</v>
      </c>
      <c r="D3476" t="s">
        <v>240</v>
      </c>
      <c r="E3476" t="s">
        <v>751</v>
      </c>
      <c r="F3476" s="4">
        <v>295</v>
      </c>
      <c r="G3476">
        <v>27</v>
      </c>
      <c r="H3476">
        <v>2</v>
      </c>
      <c r="I3476">
        <v>295</v>
      </c>
      <c r="J3476">
        <v>2.1932203389830498</v>
      </c>
      <c r="K3476">
        <v>4</v>
      </c>
      <c r="L3476">
        <v>1.3559322033898299E-2</v>
      </c>
      <c r="M3476">
        <v>58</v>
      </c>
      <c r="N3476">
        <v>997.41901408450701</v>
      </c>
      <c r="O3476">
        <v>0.19661016949152499</v>
      </c>
      <c r="P3476">
        <v>247</v>
      </c>
      <c r="Q3476">
        <v>45.186234817813798</v>
      </c>
      <c r="R3476">
        <v>97</v>
      </c>
      <c r="S3476">
        <v>104.57731958762901</v>
      </c>
      <c r="T3476">
        <v>85</v>
      </c>
      <c r="U3476">
        <v>138.75294117647101</v>
      </c>
      <c r="V3476">
        <v>73</v>
      </c>
      <c r="W3476">
        <v>8.5479452054794507</v>
      </c>
      <c r="X3476">
        <v>193</v>
      </c>
      <c r="Y3476">
        <v>145.80310880829001</v>
      </c>
      <c r="Z3476">
        <v>95</v>
      </c>
      <c r="AA3476">
        <v>510.03488372093</v>
      </c>
      <c r="AB3476">
        <v>200</v>
      </c>
      <c r="AC3476">
        <v>220.57575757575799</v>
      </c>
      <c r="AD3476">
        <v>0.67118644067796596</v>
      </c>
      <c r="AE3476">
        <v>35</v>
      </c>
      <c r="AF3476">
        <v>93.057142857142907</v>
      </c>
      <c r="AG3476">
        <v>0.11864406779661001</v>
      </c>
      <c r="AH3476" s="4">
        <v>64</v>
      </c>
      <c r="AI3476">
        <v>0.74418604651162801</v>
      </c>
      <c r="AJ3476" s="4">
        <v>21</v>
      </c>
      <c r="AK3476">
        <v>0.24418604651162801</v>
      </c>
      <c r="AL3476" s="4">
        <v>78</v>
      </c>
      <c r="AM3476">
        <v>0.39393939393939398</v>
      </c>
      <c r="AN3476" s="4">
        <v>10</v>
      </c>
      <c r="AO3476">
        <v>5.0505050505050497E-2</v>
      </c>
      <c r="AP3476" s="4">
        <v>5</v>
      </c>
      <c r="AQ3476">
        <v>1.6949152542372899E-2</v>
      </c>
      <c r="AR3476" s="4">
        <v>0</v>
      </c>
      <c r="AS3476">
        <v>0</v>
      </c>
      <c r="AT3476" s="4">
        <v>0</v>
      </c>
      <c r="AU3476" s="4">
        <v>0</v>
      </c>
      <c r="AV3476" s="4">
        <v>5</v>
      </c>
      <c r="AW3476">
        <v>2.00680272108844</v>
      </c>
      <c r="AX3476" s="4">
        <f t="shared" si="54"/>
        <v>146.99999999999966</v>
      </c>
      <c r="AY3476" s="4">
        <v>83</v>
      </c>
      <c r="AZ3476" s="4">
        <v>16.9156626506024</v>
      </c>
    </row>
    <row r="3477" spans="1:52" x14ac:dyDescent="0.25">
      <c r="A3477" s="4">
        <v>2017</v>
      </c>
      <c r="B3477" s="4" t="s">
        <v>533</v>
      </c>
      <c r="C3477" t="s">
        <v>284</v>
      </c>
      <c r="D3477" t="s">
        <v>231</v>
      </c>
      <c r="E3477" t="s">
        <v>742</v>
      </c>
      <c r="F3477" s="4">
        <v>220</v>
      </c>
      <c r="G3477">
        <v>28</v>
      </c>
      <c r="H3477">
        <v>5.3928571428571397</v>
      </c>
      <c r="I3477">
        <v>219</v>
      </c>
      <c r="J3477">
        <v>2.7671232876712302</v>
      </c>
      <c r="K3477">
        <v>4</v>
      </c>
      <c r="L3477">
        <v>1.8264840182648401E-2</v>
      </c>
      <c r="M3477">
        <v>27</v>
      </c>
      <c r="N3477">
        <v>453.11764705882399</v>
      </c>
      <c r="O3477">
        <v>0.122727272727273</v>
      </c>
      <c r="P3477">
        <v>192</v>
      </c>
      <c r="Q3477">
        <v>44.5104166666667</v>
      </c>
      <c r="R3477">
        <v>85</v>
      </c>
      <c r="S3477">
        <v>79.270588235294099</v>
      </c>
      <c r="T3477">
        <v>70</v>
      </c>
      <c r="U3477">
        <v>154.814285714286</v>
      </c>
      <c r="V3477">
        <v>65</v>
      </c>
      <c r="W3477">
        <v>8.2923076923076895</v>
      </c>
      <c r="X3477">
        <v>138</v>
      </c>
      <c r="Y3477">
        <v>143.666666666667</v>
      </c>
      <c r="Z3477">
        <v>76</v>
      </c>
      <c r="AA3477">
        <v>454.33962264150898</v>
      </c>
      <c r="AB3477">
        <v>143</v>
      </c>
      <c r="AC3477">
        <v>212.929078014184</v>
      </c>
      <c r="AD3477">
        <v>0.64090909090909098</v>
      </c>
      <c r="AE3477">
        <v>21</v>
      </c>
      <c r="AF3477">
        <v>80.6666666666667</v>
      </c>
      <c r="AG3477">
        <v>9.54545454545455E-2</v>
      </c>
      <c r="AH3477" s="4">
        <v>47</v>
      </c>
      <c r="AI3477">
        <v>0.88679245283018904</v>
      </c>
      <c r="AJ3477" s="4">
        <v>10</v>
      </c>
      <c r="AK3477">
        <v>0.18867924528301899</v>
      </c>
      <c r="AL3477" s="4">
        <v>62</v>
      </c>
      <c r="AM3477">
        <v>0.439716312056738</v>
      </c>
      <c r="AN3477" s="4">
        <v>8</v>
      </c>
      <c r="AO3477">
        <v>5.6737588652482303E-2</v>
      </c>
      <c r="AP3477" s="4">
        <v>0</v>
      </c>
      <c r="AQ3477">
        <v>0</v>
      </c>
      <c r="AR3477" s="4">
        <v>1</v>
      </c>
      <c r="AS3477">
        <v>4.5454545454545496E-3</v>
      </c>
      <c r="AT3477" s="4">
        <v>0</v>
      </c>
      <c r="AU3477" s="4">
        <v>1</v>
      </c>
      <c r="AV3477" s="4">
        <v>4</v>
      </c>
      <c r="AW3477">
        <v>1.7804878048780499</v>
      </c>
      <c r="AX3477" s="4">
        <f t="shared" si="54"/>
        <v>123.56164383561637</v>
      </c>
      <c r="AY3477" s="4">
        <v>62</v>
      </c>
      <c r="AZ3477" s="4">
        <v>7.5967741935483897</v>
      </c>
    </row>
    <row r="3478" spans="1:52" x14ac:dyDescent="0.25">
      <c r="A3478" s="4">
        <v>2017</v>
      </c>
      <c r="B3478" s="4" t="s">
        <v>533</v>
      </c>
      <c r="C3478" t="s">
        <v>284</v>
      </c>
      <c r="D3478" t="s">
        <v>229</v>
      </c>
      <c r="E3478" t="s">
        <v>740</v>
      </c>
      <c r="F3478" s="4">
        <v>84</v>
      </c>
      <c r="G3478">
        <v>5</v>
      </c>
      <c r="H3478">
        <v>3.4</v>
      </c>
      <c r="I3478">
        <v>84</v>
      </c>
      <c r="J3478">
        <v>2.4880952380952399</v>
      </c>
      <c r="K3478">
        <v>0</v>
      </c>
      <c r="L3478">
        <v>0</v>
      </c>
      <c r="M3478">
        <v>26</v>
      </c>
      <c r="N3478">
        <v>1873.63855421687</v>
      </c>
      <c r="O3478">
        <v>0.30952380952380998</v>
      </c>
      <c r="P3478">
        <v>29</v>
      </c>
      <c r="Q3478">
        <v>84.103448275862107</v>
      </c>
      <c r="R3478">
        <v>24</v>
      </c>
      <c r="S3478">
        <v>103.875</v>
      </c>
      <c r="T3478">
        <v>18</v>
      </c>
      <c r="U3478">
        <v>146.666666666667</v>
      </c>
      <c r="V3478">
        <v>16</v>
      </c>
      <c r="W3478">
        <v>6.125</v>
      </c>
      <c r="X3478">
        <v>57</v>
      </c>
      <c r="Y3478">
        <v>115.578947368421</v>
      </c>
      <c r="Z3478">
        <v>21</v>
      </c>
      <c r="AA3478">
        <v>537</v>
      </c>
      <c r="AB3478">
        <v>63</v>
      </c>
      <c r="AC3478">
        <v>138.365079365079</v>
      </c>
      <c r="AD3478">
        <v>0.75</v>
      </c>
      <c r="AE3478">
        <v>21</v>
      </c>
      <c r="AF3478">
        <v>70.238095238095198</v>
      </c>
      <c r="AG3478">
        <v>0.25</v>
      </c>
      <c r="AH3478" s="4">
        <v>14</v>
      </c>
      <c r="AI3478">
        <v>0.77777777777777801</v>
      </c>
      <c r="AJ3478" s="4">
        <v>2</v>
      </c>
      <c r="AK3478">
        <v>0.11111111111111099</v>
      </c>
      <c r="AL3478" s="4">
        <v>11</v>
      </c>
      <c r="AM3478">
        <v>0.17460317460317501</v>
      </c>
      <c r="AN3478" s="4">
        <v>6</v>
      </c>
      <c r="AO3478">
        <v>9.5238095238095205E-2</v>
      </c>
      <c r="AP3478" s="4">
        <v>0</v>
      </c>
      <c r="AQ3478">
        <v>0</v>
      </c>
      <c r="AR3478" s="4">
        <v>1</v>
      </c>
      <c r="AS3478">
        <v>1.1904761904761901E-2</v>
      </c>
      <c r="AT3478" s="4">
        <v>0</v>
      </c>
      <c r="AU3478" s="4">
        <v>0</v>
      </c>
      <c r="AV3478" s="4">
        <v>3</v>
      </c>
      <c r="AW3478">
        <v>1.55555555555556</v>
      </c>
      <c r="AX3478" s="4">
        <f t="shared" si="54"/>
        <v>53.999999999999844</v>
      </c>
      <c r="AY3478" s="4">
        <v>13</v>
      </c>
      <c r="AZ3478" s="4">
        <v>122.615384615385</v>
      </c>
    </row>
    <row r="3479" spans="1:52" x14ac:dyDescent="0.25">
      <c r="A3479" s="4">
        <v>2017</v>
      </c>
      <c r="B3479" s="4" t="s">
        <v>533</v>
      </c>
      <c r="C3479" t="s">
        <v>284</v>
      </c>
      <c r="D3479" t="s">
        <v>221</v>
      </c>
      <c r="E3479" t="s">
        <v>732</v>
      </c>
      <c r="F3479" s="4">
        <v>66</v>
      </c>
      <c r="G3479">
        <v>15</v>
      </c>
      <c r="H3479">
        <v>4.7333333333333298</v>
      </c>
      <c r="I3479">
        <v>66</v>
      </c>
      <c r="J3479">
        <v>5.4242424242424203</v>
      </c>
      <c r="K3479">
        <v>0</v>
      </c>
      <c r="L3479">
        <v>0</v>
      </c>
      <c r="M3479">
        <v>25</v>
      </c>
      <c r="N3479">
        <v>3103.8333333333298</v>
      </c>
      <c r="O3479">
        <v>0.37878787878787901</v>
      </c>
      <c r="P3479">
        <v>12</v>
      </c>
      <c r="Q3479">
        <v>81.1666666666667</v>
      </c>
      <c r="R3479">
        <v>18</v>
      </c>
      <c r="S3479">
        <v>110.555555555556</v>
      </c>
      <c r="T3479">
        <v>6</v>
      </c>
      <c r="U3479">
        <v>199.5</v>
      </c>
      <c r="V3479">
        <v>6</v>
      </c>
      <c r="W3479">
        <v>1.1666666666666701</v>
      </c>
      <c r="X3479">
        <v>53</v>
      </c>
      <c r="Y3479">
        <v>116.07547169811301</v>
      </c>
      <c r="Z3479">
        <v>7</v>
      </c>
      <c r="AA3479">
        <v>415.66666666666703</v>
      </c>
      <c r="AB3479">
        <v>59</v>
      </c>
      <c r="AC3479">
        <v>134.66101694915301</v>
      </c>
      <c r="AD3479">
        <v>0.89393939393939403</v>
      </c>
      <c r="AE3479">
        <v>29</v>
      </c>
      <c r="AF3479">
        <v>61.931034482758598</v>
      </c>
      <c r="AG3479">
        <v>0.439393939393939</v>
      </c>
      <c r="AH3479" s="4">
        <v>5</v>
      </c>
      <c r="AI3479">
        <v>1.6666666666666701</v>
      </c>
      <c r="AJ3479" s="4">
        <v>0</v>
      </c>
      <c r="AK3479">
        <v>0</v>
      </c>
      <c r="AL3479" s="4">
        <v>13</v>
      </c>
      <c r="AM3479">
        <v>0.22033898305084701</v>
      </c>
      <c r="AN3479" s="4">
        <v>2</v>
      </c>
      <c r="AO3479">
        <v>3.3898305084745797E-2</v>
      </c>
      <c r="AP3479" s="4">
        <v>0</v>
      </c>
      <c r="AQ3479">
        <v>0</v>
      </c>
      <c r="AR3479" s="4">
        <v>0</v>
      </c>
      <c r="AS3479">
        <v>0</v>
      </c>
      <c r="AT3479" s="4">
        <v>0</v>
      </c>
      <c r="AU3479" s="4">
        <v>0</v>
      </c>
      <c r="AV3479" s="4">
        <v>0</v>
      </c>
      <c r="AW3479">
        <v>2.0625</v>
      </c>
      <c r="AX3479" s="4">
        <f t="shared" si="54"/>
        <v>32</v>
      </c>
      <c r="AY3479" s="4">
        <v>6</v>
      </c>
      <c r="AZ3479" s="4">
        <v>18.5</v>
      </c>
    </row>
    <row r="3480" spans="1:52" x14ac:dyDescent="0.25">
      <c r="A3480" s="4">
        <v>2017</v>
      </c>
      <c r="B3480" s="4" t="s">
        <v>533</v>
      </c>
      <c r="C3480" t="s">
        <v>284</v>
      </c>
      <c r="D3480" t="s">
        <v>225</v>
      </c>
      <c r="E3480" t="s">
        <v>736</v>
      </c>
      <c r="F3480" s="4">
        <v>100</v>
      </c>
      <c r="G3480">
        <v>7</v>
      </c>
      <c r="H3480">
        <v>3.71428571428571</v>
      </c>
      <c r="I3480">
        <v>100</v>
      </c>
      <c r="J3480">
        <v>4.43</v>
      </c>
      <c r="K3480">
        <v>2</v>
      </c>
      <c r="L3480">
        <v>0.02</v>
      </c>
      <c r="M3480">
        <v>32</v>
      </c>
      <c r="N3480">
        <v>3115.75</v>
      </c>
      <c r="O3480">
        <v>0.32</v>
      </c>
      <c r="P3480">
        <v>23</v>
      </c>
      <c r="Q3480">
        <v>68.478260869565204</v>
      </c>
      <c r="R3480">
        <v>15</v>
      </c>
      <c r="S3480">
        <v>126.466666666667</v>
      </c>
      <c r="T3480">
        <v>1</v>
      </c>
      <c r="U3480">
        <v>414</v>
      </c>
      <c r="V3480">
        <v>1</v>
      </c>
      <c r="W3480">
        <v>1</v>
      </c>
      <c r="X3480">
        <v>86</v>
      </c>
      <c r="Y3480">
        <v>128.232558139535</v>
      </c>
      <c r="Z3480">
        <v>10</v>
      </c>
      <c r="AA3480">
        <v>241.6</v>
      </c>
      <c r="AB3480">
        <v>90</v>
      </c>
      <c r="AC3480">
        <v>151.94318181818201</v>
      </c>
      <c r="AD3480">
        <v>0.88</v>
      </c>
      <c r="AE3480">
        <v>30</v>
      </c>
      <c r="AF3480">
        <v>79.099999999999994</v>
      </c>
      <c r="AG3480">
        <v>0.3</v>
      </c>
      <c r="AH3480" s="4">
        <v>4</v>
      </c>
      <c r="AI3480">
        <v>0.4</v>
      </c>
      <c r="AJ3480" s="4">
        <v>1</v>
      </c>
      <c r="AK3480">
        <v>0.1</v>
      </c>
      <c r="AL3480" s="4">
        <v>25</v>
      </c>
      <c r="AM3480">
        <v>0.28409090909090901</v>
      </c>
      <c r="AN3480" s="4">
        <v>6</v>
      </c>
      <c r="AO3480">
        <v>6.8181818181818205E-2</v>
      </c>
      <c r="AP3480" s="4">
        <v>1</v>
      </c>
      <c r="AQ3480">
        <v>0.01</v>
      </c>
      <c r="AR3480" s="4">
        <v>0</v>
      </c>
      <c r="AS3480">
        <v>0</v>
      </c>
      <c r="AT3480" s="4">
        <v>0</v>
      </c>
      <c r="AU3480" s="4">
        <v>0</v>
      </c>
      <c r="AV3480" s="4">
        <v>3</v>
      </c>
      <c r="AW3480">
        <v>1.7543859649122799</v>
      </c>
      <c r="AX3480" s="4">
        <f t="shared" si="54"/>
        <v>57.000000000000021</v>
      </c>
      <c r="AY3480" s="4">
        <v>1</v>
      </c>
      <c r="AZ3480" s="4">
        <v>0</v>
      </c>
    </row>
    <row r="3481" spans="1:52" x14ac:dyDescent="0.25">
      <c r="A3481" s="4">
        <v>2017</v>
      </c>
      <c r="B3481" s="4" t="s">
        <v>533</v>
      </c>
      <c r="C3481" t="s">
        <v>284</v>
      </c>
      <c r="D3481" t="s">
        <v>412</v>
      </c>
      <c r="E3481" t="s">
        <v>908</v>
      </c>
      <c r="F3481" s="4">
        <v>6</v>
      </c>
      <c r="G3481">
        <v>0</v>
      </c>
      <c r="H3481">
        <v>0</v>
      </c>
      <c r="I3481">
        <v>5</v>
      </c>
      <c r="J3481">
        <v>5.4</v>
      </c>
      <c r="K3481">
        <v>0</v>
      </c>
      <c r="L3481">
        <v>0</v>
      </c>
      <c r="M3481">
        <v>3</v>
      </c>
      <c r="N3481">
        <v>40</v>
      </c>
      <c r="O3481">
        <v>0.5</v>
      </c>
      <c r="P3481">
        <v>2</v>
      </c>
      <c r="Q3481">
        <v>137.5</v>
      </c>
      <c r="R3481">
        <v>0</v>
      </c>
      <c r="S3481">
        <v>0</v>
      </c>
      <c r="T3481">
        <v>1</v>
      </c>
      <c r="U3481">
        <v>259</v>
      </c>
      <c r="V3481">
        <v>1</v>
      </c>
      <c r="W3481">
        <v>2</v>
      </c>
      <c r="X3481">
        <v>2</v>
      </c>
      <c r="Y3481">
        <v>239</v>
      </c>
      <c r="Z3481">
        <v>1</v>
      </c>
      <c r="AA3481">
        <v>1235</v>
      </c>
      <c r="AB3481">
        <v>4</v>
      </c>
      <c r="AC3481">
        <v>202.333333333333</v>
      </c>
      <c r="AD3481">
        <v>0.5</v>
      </c>
      <c r="AE3481">
        <v>0</v>
      </c>
      <c r="AF3481">
        <v>0</v>
      </c>
      <c r="AG3481">
        <v>0</v>
      </c>
      <c r="AH3481" s="4">
        <v>1</v>
      </c>
      <c r="AI3481">
        <v>1</v>
      </c>
      <c r="AJ3481" s="4">
        <v>0</v>
      </c>
      <c r="AK3481">
        <v>0</v>
      </c>
      <c r="AL3481" s="4">
        <v>3</v>
      </c>
      <c r="AM3481">
        <v>1</v>
      </c>
      <c r="AN3481" s="4">
        <v>0</v>
      </c>
      <c r="AO3481">
        <v>0</v>
      </c>
      <c r="AP3481" s="4">
        <v>0</v>
      </c>
      <c r="AQ3481">
        <v>0</v>
      </c>
      <c r="AR3481" s="4">
        <v>0</v>
      </c>
      <c r="AS3481">
        <v>0</v>
      </c>
      <c r="AT3481" s="4">
        <v>1</v>
      </c>
      <c r="AU3481" s="4">
        <v>0</v>
      </c>
      <c r="AV3481" s="4">
        <v>1</v>
      </c>
      <c r="AW3481">
        <v>1</v>
      </c>
      <c r="AX3481" s="4">
        <f t="shared" si="54"/>
        <v>6</v>
      </c>
      <c r="AY3481" s="4">
        <v>1</v>
      </c>
      <c r="AZ3481" s="4">
        <v>0</v>
      </c>
    </row>
    <row r="3482" spans="1:52" x14ac:dyDescent="0.25">
      <c r="A3482" s="4">
        <v>2017</v>
      </c>
      <c r="B3482" s="4" t="s">
        <v>533</v>
      </c>
      <c r="C3482" t="s">
        <v>284</v>
      </c>
      <c r="D3482" t="s">
        <v>349</v>
      </c>
      <c r="E3482" t="s">
        <v>849</v>
      </c>
      <c r="F3482" s="4">
        <v>1</v>
      </c>
      <c r="G3482">
        <v>0</v>
      </c>
      <c r="H3482">
        <v>0</v>
      </c>
      <c r="I3482">
        <v>1</v>
      </c>
      <c r="J3482">
        <v>7</v>
      </c>
      <c r="K3482">
        <v>0</v>
      </c>
      <c r="L3482">
        <v>0</v>
      </c>
      <c r="M3482">
        <v>0</v>
      </c>
      <c r="N3482">
        <v>-845</v>
      </c>
      <c r="O3482">
        <v>0</v>
      </c>
      <c r="P3482">
        <v>1</v>
      </c>
      <c r="Q3482">
        <v>43</v>
      </c>
      <c r="R3482">
        <v>1</v>
      </c>
      <c r="S3482">
        <v>65</v>
      </c>
      <c r="T3482">
        <v>1</v>
      </c>
      <c r="U3482">
        <v>88</v>
      </c>
      <c r="V3482">
        <v>1</v>
      </c>
      <c r="W3482">
        <v>2</v>
      </c>
      <c r="X3482">
        <v>0</v>
      </c>
      <c r="Y3482">
        <v>0</v>
      </c>
      <c r="Z3482">
        <v>1</v>
      </c>
      <c r="AA3482">
        <v>1010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 s="4">
        <v>0</v>
      </c>
      <c r="AI3482">
        <v>0</v>
      </c>
      <c r="AJ3482" s="4">
        <v>0</v>
      </c>
      <c r="AK3482">
        <v>0</v>
      </c>
      <c r="AL3482" s="4">
        <v>0</v>
      </c>
      <c r="AM3482">
        <v>0</v>
      </c>
      <c r="AN3482" s="4">
        <v>0</v>
      </c>
      <c r="AO3482">
        <v>0</v>
      </c>
      <c r="AP3482" s="4">
        <v>0</v>
      </c>
      <c r="AQ3482">
        <v>0</v>
      </c>
      <c r="AR3482" s="4">
        <v>0</v>
      </c>
      <c r="AS3482">
        <v>0</v>
      </c>
      <c r="AT3482" s="4">
        <v>0</v>
      </c>
      <c r="AU3482" s="4">
        <v>0</v>
      </c>
      <c r="AV3482" s="4">
        <v>0</v>
      </c>
      <c r="AW3482">
        <v>1</v>
      </c>
      <c r="AX3482" s="4">
        <f t="shared" si="54"/>
        <v>1</v>
      </c>
      <c r="AY3482" s="4">
        <v>1</v>
      </c>
      <c r="AZ3482" s="4">
        <v>20</v>
      </c>
    </row>
    <row r="3483" spans="1:52" x14ac:dyDescent="0.25">
      <c r="A3483" s="4">
        <v>2017</v>
      </c>
      <c r="B3483" s="4" t="s">
        <v>533</v>
      </c>
      <c r="C3483" t="s">
        <v>284</v>
      </c>
      <c r="D3483" t="s">
        <v>202</v>
      </c>
      <c r="E3483" t="s">
        <v>714</v>
      </c>
      <c r="F3483" s="4">
        <v>64</v>
      </c>
      <c r="G3483">
        <v>7</v>
      </c>
      <c r="H3483">
        <v>2.71428571428571</v>
      </c>
      <c r="I3483">
        <v>64</v>
      </c>
      <c r="J3483">
        <v>1.328125</v>
      </c>
      <c r="K3483">
        <v>2</v>
      </c>
      <c r="L3483">
        <v>3.125E-2</v>
      </c>
      <c r="M3483">
        <v>17</v>
      </c>
      <c r="N3483">
        <v>686.40740740740705</v>
      </c>
      <c r="O3483">
        <v>0.265625</v>
      </c>
      <c r="P3483">
        <v>44</v>
      </c>
      <c r="Q3483">
        <v>25.318181818181799</v>
      </c>
      <c r="R3483">
        <v>21</v>
      </c>
      <c r="S3483">
        <v>48.619047619047599</v>
      </c>
      <c r="T3483">
        <v>12</v>
      </c>
      <c r="U3483">
        <v>174.916666666667</v>
      </c>
      <c r="V3483">
        <v>12</v>
      </c>
      <c r="W3483">
        <v>20.4166666666667</v>
      </c>
      <c r="X3483">
        <v>49</v>
      </c>
      <c r="Y3483">
        <v>82.959183673469397</v>
      </c>
      <c r="Z3483">
        <v>12</v>
      </c>
      <c r="AA3483">
        <v>537.91666666666697</v>
      </c>
      <c r="AB3483">
        <v>52</v>
      </c>
      <c r="AC3483">
        <v>104.865384615385</v>
      </c>
      <c r="AD3483">
        <v>0.8125</v>
      </c>
      <c r="AE3483">
        <v>22</v>
      </c>
      <c r="AF3483">
        <v>59.681818181818201</v>
      </c>
      <c r="AG3483">
        <v>0.34375</v>
      </c>
      <c r="AH3483" s="4">
        <v>7</v>
      </c>
      <c r="AI3483">
        <v>0.58333333333333304</v>
      </c>
      <c r="AJ3483" s="4">
        <v>4</v>
      </c>
      <c r="AK3483">
        <v>0.33333333333333298</v>
      </c>
      <c r="AL3483" s="4">
        <v>16</v>
      </c>
      <c r="AM3483">
        <v>0.30769230769230799</v>
      </c>
      <c r="AN3483" s="4">
        <v>2</v>
      </c>
      <c r="AO3483">
        <v>3.8461538461538498E-2</v>
      </c>
      <c r="AP3483" s="4">
        <v>0</v>
      </c>
      <c r="AQ3483">
        <v>0</v>
      </c>
      <c r="AR3483" s="4">
        <v>0</v>
      </c>
      <c r="AS3483">
        <v>0</v>
      </c>
      <c r="AT3483" s="4">
        <v>0</v>
      </c>
      <c r="AU3483" s="4">
        <v>0</v>
      </c>
      <c r="AV3483" s="4">
        <v>1</v>
      </c>
      <c r="AW3483">
        <v>2.2068965517241401</v>
      </c>
      <c r="AX3483" s="4">
        <f t="shared" si="54"/>
        <v>28.999999999999972</v>
      </c>
      <c r="AY3483" s="4">
        <v>12</v>
      </c>
      <c r="AZ3483" s="4">
        <v>2.0833333333333299</v>
      </c>
    </row>
    <row r="3484" spans="1:52" x14ac:dyDescent="0.25">
      <c r="A3484" s="4">
        <v>2017</v>
      </c>
      <c r="B3484" s="4" t="s">
        <v>533</v>
      </c>
      <c r="C3484" t="s">
        <v>284</v>
      </c>
      <c r="D3484" t="s">
        <v>285</v>
      </c>
      <c r="E3484" t="s">
        <v>791</v>
      </c>
      <c r="F3484" s="4">
        <v>407</v>
      </c>
      <c r="G3484">
        <v>149</v>
      </c>
      <c r="H3484">
        <v>1.04026845637584</v>
      </c>
      <c r="I3484">
        <v>406</v>
      </c>
      <c r="J3484">
        <v>4.0689655172413799</v>
      </c>
      <c r="K3484">
        <v>8</v>
      </c>
      <c r="L3484">
        <v>1.9704433497536901E-2</v>
      </c>
      <c r="M3484">
        <v>3</v>
      </c>
      <c r="N3484">
        <v>21.2068965517241</v>
      </c>
      <c r="O3484">
        <v>7.3710073710073704E-3</v>
      </c>
      <c r="P3484">
        <v>277</v>
      </c>
      <c r="Q3484">
        <v>18.902527075812301</v>
      </c>
      <c r="R3484">
        <v>90</v>
      </c>
      <c r="S3484">
        <v>31.9</v>
      </c>
      <c r="T3484">
        <v>6</v>
      </c>
      <c r="U3484">
        <v>155.666666666667</v>
      </c>
      <c r="V3484">
        <v>6</v>
      </c>
      <c r="W3484">
        <v>2.1666666666666701</v>
      </c>
      <c r="X3484">
        <v>398</v>
      </c>
      <c r="Y3484">
        <v>56.954773869346702</v>
      </c>
      <c r="Z3484">
        <v>6</v>
      </c>
      <c r="AA3484">
        <v>740.5</v>
      </c>
      <c r="AB3484">
        <v>400</v>
      </c>
      <c r="AC3484">
        <v>72.814999999999998</v>
      </c>
      <c r="AD3484">
        <v>0.98280098280098305</v>
      </c>
      <c r="AE3484">
        <v>295</v>
      </c>
      <c r="AF3484">
        <v>55.484745762711903</v>
      </c>
      <c r="AG3484">
        <v>0.72481572481572498</v>
      </c>
      <c r="AH3484" s="4">
        <v>5</v>
      </c>
      <c r="AI3484">
        <v>0.83333333333333304</v>
      </c>
      <c r="AJ3484" s="4">
        <v>1</v>
      </c>
      <c r="AK3484">
        <v>0.16666666666666699</v>
      </c>
      <c r="AL3484" s="4">
        <v>48</v>
      </c>
      <c r="AM3484">
        <v>0.12</v>
      </c>
      <c r="AN3484" s="4">
        <v>18</v>
      </c>
      <c r="AO3484">
        <v>4.4999999999999998E-2</v>
      </c>
      <c r="AP3484" s="4">
        <v>5</v>
      </c>
      <c r="AQ3484">
        <v>1.22850122850123E-2</v>
      </c>
      <c r="AR3484" s="4">
        <v>1</v>
      </c>
      <c r="AS3484">
        <v>2.45700245700246E-3</v>
      </c>
      <c r="AT3484" s="4">
        <v>1</v>
      </c>
      <c r="AU3484" s="4">
        <v>0</v>
      </c>
      <c r="AV3484" s="4">
        <v>3</v>
      </c>
      <c r="AW3484">
        <v>2.8194444444444402</v>
      </c>
      <c r="AX3484" s="4">
        <f t="shared" si="54"/>
        <v>144.35467980295587</v>
      </c>
      <c r="AY3484" s="4">
        <v>6</v>
      </c>
      <c r="AZ3484" s="4">
        <v>1.5</v>
      </c>
    </row>
    <row r="3485" spans="1:52" x14ac:dyDescent="0.25">
      <c r="A3485" s="4">
        <v>2017</v>
      </c>
      <c r="B3485" s="4" t="s">
        <v>533</v>
      </c>
      <c r="C3485" t="s">
        <v>284</v>
      </c>
      <c r="D3485" t="s">
        <v>217</v>
      </c>
      <c r="E3485" t="s">
        <v>729</v>
      </c>
      <c r="F3485" s="4">
        <v>1</v>
      </c>
      <c r="G3485">
        <v>0</v>
      </c>
      <c r="H3485">
        <v>0</v>
      </c>
      <c r="I3485">
        <v>1</v>
      </c>
      <c r="J3485">
        <v>15</v>
      </c>
      <c r="K3485">
        <v>0</v>
      </c>
      <c r="L3485">
        <v>0</v>
      </c>
      <c r="M3485">
        <v>0</v>
      </c>
      <c r="N3485">
        <v>252</v>
      </c>
      <c r="O3485">
        <v>0</v>
      </c>
      <c r="P3485">
        <v>1</v>
      </c>
      <c r="Q3485">
        <v>52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1</v>
      </c>
      <c r="Y3485">
        <v>37</v>
      </c>
      <c r="Z3485">
        <v>0</v>
      </c>
      <c r="AA3485">
        <v>0</v>
      </c>
      <c r="AB3485">
        <v>1</v>
      </c>
      <c r="AC3485">
        <v>64</v>
      </c>
      <c r="AD3485">
        <v>1</v>
      </c>
      <c r="AE3485">
        <v>0</v>
      </c>
      <c r="AF3485">
        <v>0</v>
      </c>
      <c r="AG3485">
        <v>0</v>
      </c>
      <c r="AH3485" s="4">
        <v>0</v>
      </c>
      <c r="AI3485">
        <v>0</v>
      </c>
      <c r="AJ3485" s="4">
        <v>0</v>
      </c>
      <c r="AK3485">
        <v>0</v>
      </c>
      <c r="AL3485" s="4">
        <v>0</v>
      </c>
      <c r="AM3485">
        <v>0</v>
      </c>
      <c r="AN3485" s="4">
        <v>0</v>
      </c>
      <c r="AO3485">
        <v>0</v>
      </c>
      <c r="AP3485" s="4">
        <v>0</v>
      </c>
      <c r="AQ3485">
        <v>0</v>
      </c>
      <c r="AR3485" s="4">
        <v>0</v>
      </c>
      <c r="AS3485">
        <v>0</v>
      </c>
      <c r="AT3485" s="4">
        <v>0</v>
      </c>
      <c r="AU3485" s="4">
        <v>0</v>
      </c>
      <c r="AV3485" s="4">
        <v>0</v>
      </c>
      <c r="AW3485">
        <v>1</v>
      </c>
      <c r="AX3485" s="4">
        <f t="shared" si="54"/>
        <v>1</v>
      </c>
      <c r="AY3485" s="4">
        <v>0</v>
      </c>
      <c r="AZ3485" s="4">
        <v>0</v>
      </c>
    </row>
    <row r="3486" spans="1:52" x14ac:dyDescent="0.25">
      <c r="A3486" s="4">
        <v>2017</v>
      </c>
      <c r="B3486" s="4" t="s">
        <v>533</v>
      </c>
      <c r="C3486" t="s">
        <v>284</v>
      </c>
      <c r="D3486" t="s">
        <v>203</v>
      </c>
      <c r="E3486" t="s">
        <v>715</v>
      </c>
      <c r="F3486" s="4">
        <v>110</v>
      </c>
      <c r="G3486">
        <v>20</v>
      </c>
      <c r="H3486">
        <v>4.6500000000000004</v>
      </c>
      <c r="I3486">
        <v>109</v>
      </c>
      <c r="J3486">
        <v>5.0183486238532096</v>
      </c>
      <c r="K3486">
        <v>8</v>
      </c>
      <c r="L3486">
        <v>7.3394495412843999E-2</v>
      </c>
      <c r="M3486">
        <v>44</v>
      </c>
      <c r="N3486">
        <v>3094.8365384615399</v>
      </c>
      <c r="O3486">
        <v>0.4</v>
      </c>
      <c r="P3486">
        <v>81</v>
      </c>
      <c r="Q3486">
        <v>45.419753086419803</v>
      </c>
      <c r="R3486">
        <v>38</v>
      </c>
      <c r="S3486">
        <v>114.657894736842</v>
      </c>
      <c r="T3486">
        <v>30</v>
      </c>
      <c r="U3486">
        <v>137.833333333333</v>
      </c>
      <c r="V3486">
        <v>28</v>
      </c>
      <c r="W3486">
        <v>17.1428571428571</v>
      </c>
      <c r="X3486">
        <v>78</v>
      </c>
      <c r="Y3486">
        <v>89.756410256410305</v>
      </c>
      <c r="Z3486">
        <v>30</v>
      </c>
      <c r="AA3486">
        <v>671.95</v>
      </c>
      <c r="AB3486">
        <v>80</v>
      </c>
      <c r="AC3486">
        <v>131.15</v>
      </c>
      <c r="AD3486">
        <v>0.72727272727272696</v>
      </c>
      <c r="AE3486">
        <v>39</v>
      </c>
      <c r="AF3486">
        <v>73.358974358974393</v>
      </c>
      <c r="AG3486">
        <v>0.354545454545455</v>
      </c>
      <c r="AH3486" s="4">
        <v>21</v>
      </c>
      <c r="AI3486">
        <v>1.05</v>
      </c>
      <c r="AJ3486" s="4">
        <v>9</v>
      </c>
      <c r="AK3486">
        <v>0.45</v>
      </c>
      <c r="AL3486" s="4">
        <v>9</v>
      </c>
      <c r="AM3486">
        <v>0.1125</v>
      </c>
      <c r="AN3486" s="4">
        <v>2</v>
      </c>
      <c r="AO3486">
        <v>2.5000000000000001E-2</v>
      </c>
      <c r="AP3486" s="4">
        <v>1</v>
      </c>
      <c r="AQ3486">
        <v>9.0909090909090905E-3</v>
      </c>
      <c r="AR3486" s="4">
        <v>0</v>
      </c>
      <c r="AS3486">
        <v>0</v>
      </c>
      <c r="AT3486" s="4">
        <v>0</v>
      </c>
      <c r="AU3486" s="4">
        <v>0</v>
      </c>
      <c r="AV3486" s="4">
        <v>2</v>
      </c>
      <c r="AW3486">
        <v>2.4444444444444402</v>
      </c>
      <c r="AX3486" s="4">
        <f t="shared" si="54"/>
        <v>45.000000000000078</v>
      </c>
      <c r="AY3486" s="4">
        <v>28</v>
      </c>
      <c r="AZ3486" s="4">
        <v>8.3928571428571406</v>
      </c>
    </row>
    <row r="3487" spans="1:52" x14ac:dyDescent="0.25">
      <c r="A3487" s="4">
        <v>2017</v>
      </c>
      <c r="B3487" s="4" t="s">
        <v>533</v>
      </c>
      <c r="C3487" t="s">
        <v>284</v>
      </c>
      <c r="D3487" t="s">
        <v>204</v>
      </c>
      <c r="E3487" t="s">
        <v>716</v>
      </c>
      <c r="F3487" s="4">
        <v>67</v>
      </c>
      <c r="G3487">
        <v>2</v>
      </c>
      <c r="H3487">
        <v>2.5</v>
      </c>
      <c r="I3487">
        <v>67</v>
      </c>
      <c r="J3487">
        <v>3.08955223880597</v>
      </c>
      <c r="K3487">
        <v>0</v>
      </c>
      <c r="L3487">
        <v>0</v>
      </c>
      <c r="M3487">
        <v>17</v>
      </c>
      <c r="N3487">
        <v>2013.5522388059701</v>
      </c>
      <c r="O3487">
        <v>0.25373134328358199</v>
      </c>
      <c r="P3487">
        <v>10</v>
      </c>
      <c r="Q3487">
        <v>122.4</v>
      </c>
      <c r="R3487">
        <v>29</v>
      </c>
      <c r="S3487">
        <v>48</v>
      </c>
      <c r="T3487">
        <v>7</v>
      </c>
      <c r="U3487">
        <v>174.57142857142901</v>
      </c>
      <c r="V3487">
        <v>7</v>
      </c>
      <c r="W3487">
        <v>4</v>
      </c>
      <c r="X3487">
        <v>59</v>
      </c>
      <c r="Y3487">
        <v>106.847457627119</v>
      </c>
      <c r="Z3487">
        <v>7</v>
      </c>
      <c r="AA3487">
        <v>312.66666666666703</v>
      </c>
      <c r="AB3487">
        <v>60</v>
      </c>
      <c r="AC3487">
        <v>129.73333333333301</v>
      </c>
      <c r="AD3487">
        <v>0.89552238805970197</v>
      </c>
      <c r="AE3487">
        <v>23</v>
      </c>
      <c r="AF3487">
        <v>70.869565217391298</v>
      </c>
      <c r="AG3487">
        <v>0.34328358208955201</v>
      </c>
      <c r="AH3487" s="4">
        <v>6</v>
      </c>
      <c r="AI3487">
        <v>2</v>
      </c>
      <c r="AJ3487" s="4">
        <v>2</v>
      </c>
      <c r="AK3487">
        <v>0.66666666666666696</v>
      </c>
      <c r="AL3487" s="4">
        <v>16</v>
      </c>
      <c r="AM3487">
        <v>0.266666666666667</v>
      </c>
      <c r="AN3487" s="4">
        <v>5</v>
      </c>
      <c r="AO3487">
        <v>8.3333333333333301E-2</v>
      </c>
      <c r="AP3487" s="4">
        <v>0</v>
      </c>
      <c r="AQ3487">
        <v>0</v>
      </c>
      <c r="AR3487" s="4">
        <v>0</v>
      </c>
      <c r="AS3487">
        <v>0</v>
      </c>
      <c r="AT3487" s="4">
        <v>0</v>
      </c>
      <c r="AU3487" s="4">
        <v>0</v>
      </c>
      <c r="AV3487" s="4">
        <v>1</v>
      </c>
      <c r="AW3487">
        <v>1.97058823529412</v>
      </c>
      <c r="AX3487" s="4">
        <f t="shared" si="54"/>
        <v>33.999999999999957</v>
      </c>
      <c r="AY3487" s="4">
        <v>7</v>
      </c>
      <c r="AZ3487" s="4">
        <v>2.4285714285714302</v>
      </c>
    </row>
    <row r="3488" spans="1:52" x14ac:dyDescent="0.25">
      <c r="A3488" s="4">
        <v>2017</v>
      </c>
      <c r="B3488" s="4" t="s">
        <v>533</v>
      </c>
      <c r="C3488" t="s">
        <v>284</v>
      </c>
      <c r="D3488" t="s">
        <v>551</v>
      </c>
      <c r="E3488" t="s">
        <v>1043</v>
      </c>
      <c r="F3488" s="4">
        <v>1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1</v>
      </c>
      <c r="N3488">
        <v>0</v>
      </c>
      <c r="O3488">
        <v>1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 s="4">
        <v>0</v>
      </c>
      <c r="AI3488">
        <v>0</v>
      </c>
      <c r="AJ3488" s="4">
        <v>0</v>
      </c>
      <c r="AK3488">
        <v>0</v>
      </c>
      <c r="AL3488" s="4">
        <v>0</v>
      </c>
      <c r="AM3488">
        <v>0</v>
      </c>
      <c r="AN3488" s="4">
        <v>0</v>
      </c>
      <c r="AO3488">
        <v>0</v>
      </c>
      <c r="AP3488" s="4">
        <v>0</v>
      </c>
      <c r="AQ3488">
        <v>0</v>
      </c>
      <c r="AR3488" s="4">
        <v>0</v>
      </c>
      <c r="AS3488">
        <v>0</v>
      </c>
      <c r="AT3488" s="4">
        <v>0</v>
      </c>
      <c r="AU3488" s="4">
        <v>0</v>
      </c>
      <c r="AV3488" s="4">
        <v>0</v>
      </c>
      <c r="AW3488">
        <v>0</v>
      </c>
      <c r="AX3488" s="4">
        <f t="shared" si="54"/>
        <v>0</v>
      </c>
      <c r="AY3488" s="4">
        <v>0</v>
      </c>
      <c r="AZ3488" s="4">
        <v>0</v>
      </c>
    </row>
    <row r="3489" spans="1:52" x14ac:dyDescent="0.25">
      <c r="A3489" s="4">
        <v>2017</v>
      </c>
      <c r="B3489" s="4" t="s">
        <v>533</v>
      </c>
      <c r="C3489" t="s">
        <v>284</v>
      </c>
      <c r="D3489" t="s">
        <v>195</v>
      </c>
      <c r="E3489" t="s">
        <v>707</v>
      </c>
      <c r="F3489" s="4">
        <v>2</v>
      </c>
      <c r="G3489">
        <v>0</v>
      </c>
      <c r="H3489">
        <v>0</v>
      </c>
      <c r="I3489">
        <v>2</v>
      </c>
      <c r="J3489">
        <v>1.5</v>
      </c>
      <c r="K3489">
        <v>0</v>
      </c>
      <c r="L3489">
        <v>0</v>
      </c>
      <c r="M3489">
        <v>0</v>
      </c>
      <c r="N3489">
        <v>160.5</v>
      </c>
      <c r="O3489">
        <v>0</v>
      </c>
      <c r="P3489">
        <v>2</v>
      </c>
      <c r="Q3489">
        <v>5.5</v>
      </c>
      <c r="R3489">
        <v>1</v>
      </c>
      <c r="S3489">
        <v>121</v>
      </c>
      <c r="T3489">
        <v>2</v>
      </c>
      <c r="U3489">
        <v>135.5</v>
      </c>
      <c r="V3489">
        <v>2</v>
      </c>
      <c r="W3489">
        <v>9</v>
      </c>
      <c r="X3489">
        <v>0</v>
      </c>
      <c r="Y3489">
        <v>0</v>
      </c>
      <c r="Z3489">
        <v>2</v>
      </c>
      <c r="AA3489">
        <v>633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 s="4">
        <v>2</v>
      </c>
      <c r="AI3489">
        <v>1</v>
      </c>
      <c r="AJ3489" s="4">
        <v>1</v>
      </c>
      <c r="AK3489">
        <v>0.5</v>
      </c>
      <c r="AL3489" s="4">
        <v>0</v>
      </c>
      <c r="AM3489">
        <v>0</v>
      </c>
      <c r="AN3489" s="4">
        <v>0</v>
      </c>
      <c r="AO3489">
        <v>0</v>
      </c>
      <c r="AP3489" s="4">
        <v>0</v>
      </c>
      <c r="AQ3489">
        <v>0</v>
      </c>
      <c r="AR3489" s="4">
        <v>0</v>
      </c>
      <c r="AS3489">
        <v>0</v>
      </c>
      <c r="AT3489" s="4">
        <v>0</v>
      </c>
      <c r="AU3489" s="4">
        <v>0</v>
      </c>
      <c r="AV3489" s="4">
        <v>0</v>
      </c>
      <c r="AW3489">
        <v>1</v>
      </c>
      <c r="AX3489" s="4">
        <f t="shared" si="54"/>
        <v>2</v>
      </c>
      <c r="AY3489" s="4">
        <v>2</v>
      </c>
      <c r="AZ3489" s="4">
        <v>4</v>
      </c>
    </row>
    <row r="3490" spans="1:52" x14ac:dyDescent="0.25">
      <c r="A3490" s="4">
        <v>2017</v>
      </c>
      <c r="B3490" s="4" t="s">
        <v>533</v>
      </c>
      <c r="C3490" t="s">
        <v>284</v>
      </c>
      <c r="D3490" t="s">
        <v>287</v>
      </c>
      <c r="E3490" t="s">
        <v>793</v>
      </c>
      <c r="F3490" s="4">
        <v>195</v>
      </c>
      <c r="G3490">
        <v>92</v>
      </c>
      <c r="H3490">
        <v>1.9456521739130399</v>
      </c>
      <c r="I3490">
        <v>193</v>
      </c>
      <c r="J3490">
        <v>4.0259067357512999</v>
      </c>
      <c r="K3490">
        <v>2</v>
      </c>
      <c r="L3490">
        <v>1.03626943005181E-2</v>
      </c>
      <c r="M3490">
        <v>9</v>
      </c>
      <c r="N3490">
        <v>229.51578947368401</v>
      </c>
      <c r="O3490">
        <v>4.6153846153846198E-2</v>
      </c>
      <c r="P3490">
        <v>125</v>
      </c>
      <c r="Q3490">
        <v>39.688000000000002</v>
      </c>
      <c r="R3490">
        <v>56</v>
      </c>
      <c r="S3490">
        <v>49.839285714285701</v>
      </c>
      <c r="T3490">
        <v>1</v>
      </c>
      <c r="U3490">
        <v>223</v>
      </c>
      <c r="V3490">
        <v>1</v>
      </c>
      <c r="W3490">
        <v>10</v>
      </c>
      <c r="X3490">
        <v>184</v>
      </c>
      <c r="Y3490">
        <v>75.125</v>
      </c>
      <c r="Z3490">
        <v>1</v>
      </c>
      <c r="AA3490">
        <v>744</v>
      </c>
      <c r="AB3490">
        <v>192</v>
      </c>
      <c r="AC3490">
        <v>89.34375</v>
      </c>
      <c r="AD3490">
        <v>0.984615384615385</v>
      </c>
      <c r="AE3490">
        <v>136</v>
      </c>
      <c r="AF3490">
        <v>72.073529411764696</v>
      </c>
      <c r="AG3490">
        <v>0.69743589743589696</v>
      </c>
      <c r="AH3490" s="4">
        <v>0</v>
      </c>
      <c r="AI3490">
        <v>0</v>
      </c>
      <c r="AJ3490" s="4">
        <v>1</v>
      </c>
      <c r="AK3490">
        <v>1</v>
      </c>
      <c r="AL3490" s="4">
        <v>19</v>
      </c>
      <c r="AM3490">
        <v>9.8958333333333301E-2</v>
      </c>
      <c r="AN3490" s="4">
        <v>4</v>
      </c>
      <c r="AO3490">
        <v>2.0833333333333301E-2</v>
      </c>
      <c r="AP3490" s="4">
        <v>1</v>
      </c>
      <c r="AQ3490">
        <v>5.1282051282051299E-3</v>
      </c>
      <c r="AR3490" s="4">
        <v>0</v>
      </c>
      <c r="AS3490">
        <v>0</v>
      </c>
      <c r="AT3490" s="4">
        <v>2</v>
      </c>
      <c r="AU3490" s="4">
        <v>0</v>
      </c>
      <c r="AV3490" s="4">
        <v>3</v>
      </c>
      <c r="AW3490">
        <v>2.9692307692307698</v>
      </c>
      <c r="AX3490" s="4">
        <f t="shared" si="54"/>
        <v>65.67357512953366</v>
      </c>
      <c r="AY3490" s="4">
        <v>1</v>
      </c>
      <c r="AZ3490" s="4">
        <v>27</v>
      </c>
    </row>
    <row r="3491" spans="1:52" x14ac:dyDescent="0.25">
      <c r="A3491" s="4">
        <v>2017</v>
      </c>
      <c r="B3491" s="4" t="s">
        <v>533</v>
      </c>
      <c r="C3491" t="s">
        <v>284</v>
      </c>
      <c r="D3491" t="s">
        <v>286</v>
      </c>
      <c r="E3491" t="s">
        <v>792</v>
      </c>
      <c r="F3491" s="4">
        <v>354</v>
      </c>
      <c r="G3491">
        <v>126</v>
      </c>
      <c r="H3491">
        <v>5.0158730158730203</v>
      </c>
      <c r="I3491">
        <v>349</v>
      </c>
      <c r="J3491">
        <v>5.2693409742120298</v>
      </c>
      <c r="K3491">
        <v>8</v>
      </c>
      <c r="L3491">
        <v>2.29226361031519E-2</v>
      </c>
      <c r="M3491">
        <v>204</v>
      </c>
      <c r="N3491">
        <v>2465.6468749999999</v>
      </c>
      <c r="O3491">
        <v>0.57627118644067798</v>
      </c>
      <c r="P3491">
        <v>210</v>
      </c>
      <c r="Q3491">
        <v>41.585714285714303</v>
      </c>
      <c r="R3491">
        <v>21</v>
      </c>
      <c r="S3491">
        <v>99.380952380952394</v>
      </c>
      <c r="T3491">
        <v>5</v>
      </c>
      <c r="U3491">
        <v>206.2</v>
      </c>
      <c r="V3491">
        <v>5</v>
      </c>
      <c r="W3491">
        <v>10.199999999999999</v>
      </c>
      <c r="X3491">
        <v>324</v>
      </c>
      <c r="Y3491">
        <v>89.632716049382694</v>
      </c>
      <c r="Z3491">
        <v>6</v>
      </c>
      <c r="AA3491">
        <v>346.83333333333297</v>
      </c>
      <c r="AB3491">
        <v>343</v>
      </c>
      <c r="AC3491">
        <v>105.125364431487</v>
      </c>
      <c r="AD3491">
        <v>0.96892655367231595</v>
      </c>
      <c r="AE3491">
        <v>228</v>
      </c>
      <c r="AF3491">
        <v>78.179824561403507</v>
      </c>
      <c r="AG3491">
        <v>0.64406779661017</v>
      </c>
      <c r="AH3491" s="4">
        <v>2</v>
      </c>
      <c r="AI3491">
        <v>0.33333333333333298</v>
      </c>
      <c r="AJ3491" s="4">
        <v>3</v>
      </c>
      <c r="AK3491">
        <v>0.5</v>
      </c>
      <c r="AL3491" s="4">
        <v>52</v>
      </c>
      <c r="AM3491">
        <v>0.15160349854227401</v>
      </c>
      <c r="AN3491" s="4">
        <v>25</v>
      </c>
      <c r="AO3491">
        <v>7.2886297376093298E-2</v>
      </c>
      <c r="AP3491" s="4">
        <v>7</v>
      </c>
      <c r="AQ3491">
        <v>1.9774011299434999E-2</v>
      </c>
      <c r="AR3491" s="4">
        <v>1</v>
      </c>
      <c r="AS3491">
        <v>2.8248587570621499E-3</v>
      </c>
      <c r="AT3491" s="4">
        <v>5</v>
      </c>
      <c r="AU3491" s="4">
        <v>0</v>
      </c>
      <c r="AV3491" s="4">
        <v>6</v>
      </c>
      <c r="AW3491">
        <v>2.8842975206611601</v>
      </c>
      <c r="AX3491" s="4">
        <f t="shared" si="54"/>
        <v>122.73352435530073</v>
      </c>
      <c r="AY3491" s="4">
        <v>5</v>
      </c>
      <c r="AZ3491" s="4">
        <v>14.6</v>
      </c>
    </row>
    <row r="3492" spans="1:52" x14ac:dyDescent="0.25">
      <c r="A3492" s="4">
        <v>2017</v>
      </c>
      <c r="B3492" s="4" t="s">
        <v>533</v>
      </c>
      <c r="C3492" t="s">
        <v>284</v>
      </c>
      <c r="D3492" t="s">
        <v>224</v>
      </c>
      <c r="E3492" t="s">
        <v>735</v>
      </c>
      <c r="F3492" s="4">
        <v>311</v>
      </c>
      <c r="G3492">
        <v>65</v>
      </c>
      <c r="H3492">
        <v>3.3692307692307701</v>
      </c>
      <c r="I3492">
        <v>311</v>
      </c>
      <c r="J3492">
        <v>3.3954983922829598</v>
      </c>
      <c r="K3492">
        <v>14</v>
      </c>
      <c r="L3492">
        <v>4.5016077170418001E-2</v>
      </c>
      <c r="M3492">
        <v>125</v>
      </c>
      <c r="N3492">
        <v>1587.73062730627</v>
      </c>
      <c r="O3492">
        <v>0.40192926045016097</v>
      </c>
      <c r="P3492">
        <v>235</v>
      </c>
      <c r="Q3492">
        <v>42.251063829787199</v>
      </c>
      <c r="R3492">
        <v>106</v>
      </c>
      <c r="S3492">
        <v>103.669811320755</v>
      </c>
      <c r="T3492">
        <v>102</v>
      </c>
      <c r="U3492">
        <v>162.90196078431401</v>
      </c>
      <c r="V3492">
        <v>83</v>
      </c>
      <c r="W3492">
        <v>9.19277108433735</v>
      </c>
      <c r="X3492">
        <v>197</v>
      </c>
      <c r="Y3492">
        <v>111.477157360406</v>
      </c>
      <c r="Z3492">
        <v>104</v>
      </c>
      <c r="AA3492">
        <v>479.13793103448302</v>
      </c>
      <c r="AB3492">
        <v>207</v>
      </c>
      <c r="AC3492">
        <v>144.758620689655</v>
      </c>
      <c r="AD3492">
        <v>0.65273311897106101</v>
      </c>
      <c r="AE3492">
        <v>78</v>
      </c>
      <c r="AF3492">
        <v>62.435897435897402</v>
      </c>
      <c r="AG3492">
        <v>0.25080385852089998</v>
      </c>
      <c r="AH3492" s="4">
        <v>71</v>
      </c>
      <c r="AI3492">
        <v>0.81609195402298895</v>
      </c>
      <c r="AJ3492" s="4">
        <v>24</v>
      </c>
      <c r="AK3492">
        <v>0.27586206896551702</v>
      </c>
      <c r="AL3492" s="4">
        <v>69</v>
      </c>
      <c r="AM3492">
        <v>0.33990147783251201</v>
      </c>
      <c r="AN3492" s="4">
        <v>8</v>
      </c>
      <c r="AO3492">
        <v>3.9408866995073899E-2</v>
      </c>
      <c r="AP3492" s="4">
        <v>0</v>
      </c>
      <c r="AQ3492">
        <v>0</v>
      </c>
      <c r="AR3492" s="4">
        <v>0</v>
      </c>
      <c r="AS3492">
        <v>0</v>
      </c>
      <c r="AT3492" s="4">
        <v>0</v>
      </c>
      <c r="AU3492" s="4">
        <v>0</v>
      </c>
      <c r="AV3492" s="4">
        <v>4</v>
      </c>
      <c r="AW3492">
        <v>2.1597222222222201</v>
      </c>
      <c r="AX3492" s="4">
        <f t="shared" si="54"/>
        <v>144.00000000000014</v>
      </c>
      <c r="AY3492" s="4">
        <v>85</v>
      </c>
      <c r="AZ3492" s="4">
        <v>7.6352941176470601</v>
      </c>
    </row>
    <row r="3493" spans="1:52" x14ac:dyDescent="0.25">
      <c r="A3493" s="4">
        <v>2017</v>
      </c>
      <c r="B3493" s="4" t="s">
        <v>533</v>
      </c>
      <c r="C3493" t="s">
        <v>284</v>
      </c>
      <c r="D3493" t="s">
        <v>213</v>
      </c>
      <c r="E3493" t="s">
        <v>725</v>
      </c>
      <c r="F3493" s="4">
        <v>154</v>
      </c>
      <c r="G3493">
        <v>31</v>
      </c>
      <c r="H3493">
        <v>3.0645161290322598</v>
      </c>
      <c r="I3493">
        <v>154</v>
      </c>
      <c r="J3493">
        <v>6.7077922077922096</v>
      </c>
      <c r="K3493">
        <v>6</v>
      </c>
      <c r="L3493">
        <v>3.8961038961039002E-2</v>
      </c>
      <c r="M3493">
        <v>28</v>
      </c>
      <c r="N3493">
        <v>356.76712328767098</v>
      </c>
      <c r="O3493">
        <v>0.18181818181818199</v>
      </c>
      <c r="P3493">
        <v>136</v>
      </c>
      <c r="Q3493">
        <v>37.205882352941202</v>
      </c>
      <c r="R3493">
        <v>58</v>
      </c>
      <c r="S3493">
        <v>130.86206896551701</v>
      </c>
      <c r="T3493">
        <v>45</v>
      </c>
      <c r="U3493">
        <v>140.53333333333299</v>
      </c>
      <c r="V3493">
        <v>44</v>
      </c>
      <c r="W3493">
        <v>3.3636363636363602</v>
      </c>
      <c r="X3493">
        <v>106</v>
      </c>
      <c r="Y3493">
        <v>109.06603773584899</v>
      </c>
      <c r="Z3493">
        <v>46</v>
      </c>
      <c r="AA3493">
        <v>628.81081081081095</v>
      </c>
      <c r="AB3493">
        <v>108</v>
      </c>
      <c r="AC3493">
        <v>167.514018691589</v>
      </c>
      <c r="AD3493">
        <v>0.69480519480519498</v>
      </c>
      <c r="AE3493">
        <v>33</v>
      </c>
      <c r="AF3493">
        <v>68.727272727272705</v>
      </c>
      <c r="AG3493">
        <v>0.214285714285714</v>
      </c>
      <c r="AH3493" s="4">
        <v>34</v>
      </c>
      <c r="AI3493">
        <v>0.91891891891891897</v>
      </c>
      <c r="AJ3493" s="4">
        <v>7</v>
      </c>
      <c r="AK3493">
        <v>0.18918918918918901</v>
      </c>
      <c r="AL3493" s="4">
        <v>26</v>
      </c>
      <c r="AM3493">
        <v>0.242990654205607</v>
      </c>
      <c r="AN3493" s="4">
        <v>5</v>
      </c>
      <c r="AO3493">
        <v>4.67289719626168E-2</v>
      </c>
      <c r="AP3493" s="4">
        <v>1</v>
      </c>
      <c r="AQ3493">
        <v>6.4935064935064896E-3</v>
      </c>
      <c r="AR3493" s="4">
        <v>0</v>
      </c>
      <c r="AS3493">
        <v>0</v>
      </c>
      <c r="AT3493" s="4">
        <v>0</v>
      </c>
      <c r="AU3493" s="4">
        <v>0</v>
      </c>
      <c r="AV3493" s="4">
        <v>1</v>
      </c>
      <c r="AW3493">
        <v>1.8780487804878001</v>
      </c>
      <c r="AX3493" s="4">
        <f t="shared" si="54"/>
        <v>82.000000000000213</v>
      </c>
      <c r="AY3493" s="4">
        <v>45</v>
      </c>
      <c r="AZ3493" s="4">
        <v>8.1777777777777807</v>
      </c>
    </row>
    <row r="3494" spans="1:52" x14ac:dyDescent="0.25">
      <c r="A3494" s="4">
        <v>2017</v>
      </c>
      <c r="B3494" s="4" t="s">
        <v>533</v>
      </c>
      <c r="C3494" t="s">
        <v>284</v>
      </c>
      <c r="D3494" t="s">
        <v>209</v>
      </c>
      <c r="E3494" t="s">
        <v>721</v>
      </c>
      <c r="F3494" s="4">
        <v>79</v>
      </c>
      <c r="G3494">
        <v>1</v>
      </c>
      <c r="H3494">
        <v>2</v>
      </c>
      <c r="I3494">
        <v>79</v>
      </c>
      <c r="J3494">
        <v>3.6962025316455702</v>
      </c>
      <c r="K3494">
        <v>2</v>
      </c>
      <c r="L3494">
        <v>2.53164556962025E-2</v>
      </c>
      <c r="M3494">
        <v>38</v>
      </c>
      <c r="N3494">
        <v>1617.17948717949</v>
      </c>
      <c r="O3494">
        <v>0.481012658227848</v>
      </c>
      <c r="P3494">
        <v>17</v>
      </c>
      <c r="Q3494">
        <v>98.705882352941202</v>
      </c>
      <c r="R3494">
        <v>37</v>
      </c>
      <c r="S3494">
        <v>64.243243243243199</v>
      </c>
      <c r="T3494">
        <v>11</v>
      </c>
      <c r="U3494">
        <v>172.727272727273</v>
      </c>
      <c r="V3494">
        <v>11</v>
      </c>
      <c r="W3494">
        <v>5</v>
      </c>
      <c r="X3494">
        <v>64</v>
      </c>
      <c r="Y3494">
        <v>86.671875</v>
      </c>
      <c r="Z3494">
        <v>11</v>
      </c>
      <c r="AA3494">
        <v>588.22222222222194</v>
      </c>
      <c r="AB3494">
        <v>68</v>
      </c>
      <c r="AC3494">
        <v>111.13235294117599</v>
      </c>
      <c r="AD3494">
        <v>0.860759493670886</v>
      </c>
      <c r="AE3494">
        <v>32</v>
      </c>
      <c r="AF3494">
        <v>55.6875</v>
      </c>
      <c r="AG3494">
        <v>0.405063291139241</v>
      </c>
      <c r="AH3494" s="4">
        <v>6</v>
      </c>
      <c r="AI3494">
        <v>0.66666666666666696</v>
      </c>
      <c r="AJ3494" s="4">
        <v>2</v>
      </c>
      <c r="AK3494">
        <v>0.22222222222222199</v>
      </c>
      <c r="AL3494" s="4">
        <v>10</v>
      </c>
      <c r="AM3494">
        <v>0.14705882352941199</v>
      </c>
      <c r="AN3494" s="4">
        <v>5</v>
      </c>
      <c r="AO3494">
        <v>7.3529411764705899E-2</v>
      </c>
      <c r="AP3494" s="4">
        <v>0</v>
      </c>
      <c r="AQ3494">
        <v>0</v>
      </c>
      <c r="AR3494" s="4">
        <v>0</v>
      </c>
      <c r="AS3494">
        <v>0</v>
      </c>
      <c r="AT3494" s="4">
        <v>0</v>
      </c>
      <c r="AU3494" s="4">
        <v>0</v>
      </c>
      <c r="AV3494" s="4">
        <v>3</v>
      </c>
      <c r="AW3494">
        <v>1.7173913043478299</v>
      </c>
      <c r="AX3494" s="4">
        <f t="shared" si="54"/>
        <v>45.999999999999893</v>
      </c>
      <c r="AY3494" s="4">
        <v>11</v>
      </c>
      <c r="AZ3494" s="4">
        <v>2.5454545454545499</v>
      </c>
    </row>
    <row r="3495" spans="1:52" x14ac:dyDescent="0.25">
      <c r="A3495" s="4">
        <v>2017</v>
      </c>
      <c r="B3495" s="4" t="s">
        <v>533</v>
      </c>
      <c r="C3495" t="s">
        <v>284</v>
      </c>
      <c r="D3495" t="s">
        <v>211</v>
      </c>
      <c r="E3495" t="s">
        <v>723</v>
      </c>
      <c r="F3495" s="4">
        <v>85</v>
      </c>
      <c r="G3495">
        <v>0</v>
      </c>
      <c r="H3495">
        <v>0</v>
      </c>
      <c r="I3495">
        <v>83</v>
      </c>
      <c r="J3495">
        <v>3.6626506024096401</v>
      </c>
      <c r="K3495">
        <v>5</v>
      </c>
      <c r="L3495">
        <v>6.02409638554217E-2</v>
      </c>
      <c r="M3495">
        <v>60</v>
      </c>
      <c r="N3495">
        <v>8891.6144578313306</v>
      </c>
      <c r="O3495">
        <v>0.70588235294117696</v>
      </c>
      <c r="P3495">
        <v>9</v>
      </c>
      <c r="Q3495">
        <v>86</v>
      </c>
      <c r="R3495">
        <v>36</v>
      </c>
      <c r="S3495">
        <v>33.75</v>
      </c>
      <c r="T3495">
        <v>7</v>
      </c>
      <c r="U3495">
        <v>168.42857142857099</v>
      </c>
      <c r="V3495">
        <v>7</v>
      </c>
      <c r="W3495">
        <v>6.71428571428571</v>
      </c>
      <c r="X3495">
        <v>74</v>
      </c>
      <c r="Y3495">
        <v>84.581081081081095</v>
      </c>
      <c r="Z3495">
        <v>7</v>
      </c>
      <c r="AA3495">
        <v>327.33333333333297</v>
      </c>
      <c r="AB3495">
        <v>76</v>
      </c>
      <c r="AC3495">
        <v>113.131578947368</v>
      </c>
      <c r="AD3495">
        <v>0.89411764705882402</v>
      </c>
      <c r="AE3495">
        <v>37</v>
      </c>
      <c r="AF3495">
        <v>62.324324324324301</v>
      </c>
      <c r="AG3495">
        <v>0.435294117647059</v>
      </c>
      <c r="AH3495" s="4">
        <v>6</v>
      </c>
      <c r="AI3495">
        <v>1</v>
      </c>
      <c r="AJ3495" s="4">
        <v>1</v>
      </c>
      <c r="AK3495">
        <v>0.16666666666666699</v>
      </c>
      <c r="AL3495" s="4">
        <v>14</v>
      </c>
      <c r="AM3495">
        <v>0.18421052631578899</v>
      </c>
      <c r="AN3495" s="4">
        <v>4</v>
      </c>
      <c r="AO3495">
        <v>5.2631578947368397E-2</v>
      </c>
      <c r="AP3495" s="4">
        <v>0</v>
      </c>
      <c r="AQ3495">
        <v>0</v>
      </c>
      <c r="AR3495" s="4">
        <v>0</v>
      </c>
      <c r="AS3495">
        <v>0</v>
      </c>
      <c r="AT3495" s="4">
        <v>2</v>
      </c>
      <c r="AU3495" s="4">
        <v>0</v>
      </c>
      <c r="AV3495" s="4">
        <v>0</v>
      </c>
      <c r="AW3495">
        <v>1.8444444444444399</v>
      </c>
      <c r="AX3495" s="4">
        <f t="shared" si="54"/>
        <v>46.084337349397707</v>
      </c>
      <c r="AY3495" s="4">
        <v>7</v>
      </c>
      <c r="AZ3495" s="4">
        <v>19.8571428571429</v>
      </c>
    </row>
    <row r="3496" spans="1:52" x14ac:dyDescent="0.25">
      <c r="A3496" s="4">
        <v>2017</v>
      </c>
      <c r="B3496" s="4" t="s">
        <v>533</v>
      </c>
      <c r="C3496" t="s">
        <v>284</v>
      </c>
      <c r="D3496" t="s">
        <v>205</v>
      </c>
      <c r="E3496" t="s">
        <v>717</v>
      </c>
      <c r="F3496" s="4">
        <v>46</v>
      </c>
      <c r="G3496">
        <v>16</v>
      </c>
      <c r="H3496">
        <v>9.4375</v>
      </c>
      <c r="I3496">
        <v>46</v>
      </c>
      <c r="J3496">
        <v>6.1521739130434803</v>
      </c>
      <c r="K3496">
        <v>0</v>
      </c>
      <c r="L3496">
        <v>0</v>
      </c>
      <c r="M3496">
        <v>35</v>
      </c>
      <c r="N3496">
        <v>5206.3863636363603</v>
      </c>
      <c r="O3496">
        <v>0.76086956521739102</v>
      </c>
      <c r="P3496">
        <v>44</v>
      </c>
      <c r="Q3496">
        <v>57.090909090909101</v>
      </c>
      <c r="R3496">
        <v>20</v>
      </c>
      <c r="S3496">
        <v>164.45</v>
      </c>
      <c r="T3496">
        <v>23</v>
      </c>
      <c r="U3496">
        <v>190.65217391304299</v>
      </c>
      <c r="V3496">
        <v>18</v>
      </c>
      <c r="W3496">
        <v>6.9444444444444402</v>
      </c>
      <c r="X3496">
        <v>16</v>
      </c>
      <c r="Y3496">
        <v>241.5</v>
      </c>
      <c r="Z3496">
        <v>27</v>
      </c>
      <c r="AA3496">
        <v>541</v>
      </c>
      <c r="AB3496">
        <v>19</v>
      </c>
      <c r="AC3496">
        <v>279.89473684210498</v>
      </c>
      <c r="AD3496">
        <v>0.41304347826087001</v>
      </c>
      <c r="AE3496">
        <v>0</v>
      </c>
      <c r="AF3496">
        <v>0</v>
      </c>
      <c r="AG3496">
        <v>0</v>
      </c>
      <c r="AH3496" s="4">
        <v>18</v>
      </c>
      <c r="AI3496">
        <v>0.69230769230769196</v>
      </c>
      <c r="AJ3496" s="4">
        <v>1</v>
      </c>
      <c r="AK3496">
        <v>3.8461538461538498E-2</v>
      </c>
      <c r="AL3496" s="4">
        <v>9</v>
      </c>
      <c r="AM3496">
        <v>0.47368421052631599</v>
      </c>
      <c r="AN3496" s="4">
        <v>1</v>
      </c>
      <c r="AO3496">
        <v>5.2631578947368397E-2</v>
      </c>
      <c r="AP3496" s="4">
        <v>0</v>
      </c>
      <c r="AQ3496">
        <v>0</v>
      </c>
      <c r="AR3496" s="4">
        <v>0</v>
      </c>
      <c r="AS3496">
        <v>0</v>
      </c>
      <c r="AT3496" s="4">
        <v>0</v>
      </c>
      <c r="AU3496" s="4">
        <v>0</v>
      </c>
      <c r="AV3496" s="4">
        <v>0</v>
      </c>
      <c r="AW3496">
        <v>1.39393939393939</v>
      </c>
      <c r="AX3496" s="4">
        <f t="shared" si="54"/>
        <v>33.000000000000092</v>
      </c>
      <c r="AY3496" s="4">
        <v>22</v>
      </c>
      <c r="AZ3496" s="4">
        <v>11.545454545454501</v>
      </c>
    </row>
    <row r="3497" spans="1:52" x14ac:dyDescent="0.25">
      <c r="A3497" s="4">
        <v>2017</v>
      </c>
      <c r="B3497" s="4" t="s">
        <v>533</v>
      </c>
      <c r="C3497" t="s">
        <v>284</v>
      </c>
      <c r="D3497" t="s">
        <v>139</v>
      </c>
      <c r="E3497" t="s">
        <v>655</v>
      </c>
      <c r="F3497" s="4">
        <v>43</v>
      </c>
      <c r="G3497">
        <v>20</v>
      </c>
      <c r="H3497">
        <v>0.85</v>
      </c>
      <c r="I3497">
        <v>43</v>
      </c>
      <c r="J3497">
        <v>3.3023255813953498</v>
      </c>
      <c r="K3497">
        <v>2</v>
      </c>
      <c r="L3497">
        <v>4.6511627906976702E-2</v>
      </c>
      <c r="M3497">
        <v>5</v>
      </c>
      <c r="N3497">
        <v>486.22500000000002</v>
      </c>
      <c r="O3497">
        <v>0.116279069767442</v>
      </c>
      <c r="P3497">
        <v>26</v>
      </c>
      <c r="Q3497">
        <v>11.961538461538501</v>
      </c>
      <c r="R3497">
        <v>7</v>
      </c>
      <c r="S3497">
        <v>17.571428571428601</v>
      </c>
      <c r="T3497">
        <v>0</v>
      </c>
      <c r="U3497">
        <v>0</v>
      </c>
      <c r="V3497">
        <v>0</v>
      </c>
      <c r="W3497">
        <v>0</v>
      </c>
      <c r="X3497">
        <v>43</v>
      </c>
      <c r="Y3497">
        <v>39.651162790697697</v>
      </c>
      <c r="Z3497">
        <v>0</v>
      </c>
      <c r="AA3497">
        <v>0</v>
      </c>
      <c r="AB3497">
        <v>43</v>
      </c>
      <c r="AC3497">
        <v>52.046511627907002</v>
      </c>
      <c r="AD3497">
        <v>1</v>
      </c>
      <c r="AE3497">
        <v>37</v>
      </c>
      <c r="AF3497">
        <v>46.4324324324324</v>
      </c>
      <c r="AG3497">
        <v>0.86046511627906996</v>
      </c>
      <c r="AH3497" s="4">
        <v>0</v>
      </c>
      <c r="AI3497">
        <v>0</v>
      </c>
      <c r="AJ3497" s="4">
        <v>0</v>
      </c>
      <c r="AK3497">
        <v>0</v>
      </c>
      <c r="AL3497" s="4">
        <v>1</v>
      </c>
      <c r="AM3497">
        <v>2.32558139534884E-2</v>
      </c>
      <c r="AN3497" s="4">
        <v>0</v>
      </c>
      <c r="AO3497">
        <v>0</v>
      </c>
      <c r="AP3497" s="4">
        <v>1</v>
      </c>
      <c r="AQ3497">
        <v>2.32558139534884E-2</v>
      </c>
      <c r="AR3497" s="4">
        <v>0</v>
      </c>
      <c r="AS3497">
        <v>0</v>
      </c>
      <c r="AT3497" s="4">
        <v>0</v>
      </c>
      <c r="AU3497" s="4">
        <v>0</v>
      </c>
      <c r="AV3497" s="4">
        <v>0</v>
      </c>
      <c r="AW3497">
        <v>2.3888888888888902</v>
      </c>
      <c r="AX3497" s="4">
        <f t="shared" si="54"/>
        <v>17.999999999999989</v>
      </c>
      <c r="AY3497" s="4">
        <v>0</v>
      </c>
      <c r="AZ3497" s="4">
        <v>0</v>
      </c>
    </row>
    <row r="3498" spans="1:52" x14ac:dyDescent="0.25">
      <c r="A3498" s="4">
        <v>2017</v>
      </c>
      <c r="B3498" s="4" t="s">
        <v>533</v>
      </c>
      <c r="C3498" t="s">
        <v>284</v>
      </c>
      <c r="D3498" t="s">
        <v>222</v>
      </c>
      <c r="E3498" t="s">
        <v>733</v>
      </c>
      <c r="F3498" s="4">
        <v>10</v>
      </c>
      <c r="G3498">
        <v>2</v>
      </c>
      <c r="H3498">
        <v>1</v>
      </c>
      <c r="I3498">
        <v>10</v>
      </c>
      <c r="J3498">
        <v>1.3</v>
      </c>
      <c r="K3498">
        <v>2</v>
      </c>
      <c r="L3498">
        <v>0.2</v>
      </c>
      <c r="M3498">
        <v>1</v>
      </c>
      <c r="N3498">
        <v>-18.7777777777778</v>
      </c>
      <c r="O3498">
        <v>0.1</v>
      </c>
      <c r="P3498">
        <v>10</v>
      </c>
      <c r="Q3498">
        <v>38.200000000000003</v>
      </c>
      <c r="R3498">
        <v>6</v>
      </c>
      <c r="S3498">
        <v>63.8333333333333</v>
      </c>
      <c r="T3498">
        <v>3</v>
      </c>
      <c r="U3498">
        <v>211.333333333333</v>
      </c>
      <c r="V3498">
        <v>3</v>
      </c>
      <c r="W3498">
        <v>7.6666666666666696</v>
      </c>
      <c r="X3498">
        <v>6</v>
      </c>
      <c r="Y3498">
        <v>125</v>
      </c>
      <c r="Z3498">
        <v>3</v>
      </c>
      <c r="AA3498">
        <v>770.66666666666697</v>
      </c>
      <c r="AB3498">
        <v>7</v>
      </c>
      <c r="AC3498">
        <v>160.28571428571399</v>
      </c>
      <c r="AD3498">
        <v>0.7</v>
      </c>
      <c r="AE3498">
        <v>1</v>
      </c>
      <c r="AF3498">
        <v>42</v>
      </c>
      <c r="AG3498">
        <v>0.1</v>
      </c>
      <c r="AH3498" s="4">
        <v>2</v>
      </c>
      <c r="AI3498">
        <v>0.66666666666666696</v>
      </c>
      <c r="AJ3498" s="4">
        <v>1</v>
      </c>
      <c r="AK3498">
        <v>0.33333333333333298</v>
      </c>
      <c r="AL3498" s="4">
        <v>2</v>
      </c>
      <c r="AM3498">
        <v>0.28571428571428598</v>
      </c>
      <c r="AN3498" s="4">
        <v>0</v>
      </c>
      <c r="AO3498">
        <v>0</v>
      </c>
      <c r="AP3498" s="4">
        <v>0</v>
      </c>
      <c r="AQ3498">
        <v>0</v>
      </c>
      <c r="AR3498" s="4">
        <v>0</v>
      </c>
      <c r="AS3498">
        <v>0</v>
      </c>
      <c r="AT3498" s="4">
        <v>0</v>
      </c>
      <c r="AU3498" s="4">
        <v>0</v>
      </c>
      <c r="AV3498" s="4">
        <v>0</v>
      </c>
      <c r="AW3498">
        <v>2</v>
      </c>
      <c r="AX3498" s="4">
        <f t="shared" si="54"/>
        <v>5</v>
      </c>
      <c r="AY3498" s="4">
        <v>3</v>
      </c>
      <c r="AZ3498" s="4">
        <v>14.3333333333333</v>
      </c>
    </row>
    <row r="3499" spans="1:52" x14ac:dyDescent="0.25">
      <c r="A3499" s="4">
        <v>2017</v>
      </c>
      <c r="B3499" s="4" t="s">
        <v>533</v>
      </c>
      <c r="C3499" t="s">
        <v>284</v>
      </c>
      <c r="D3499" t="s">
        <v>212</v>
      </c>
      <c r="E3499" t="s">
        <v>724</v>
      </c>
      <c r="F3499" s="4">
        <v>75</v>
      </c>
      <c r="G3499">
        <v>0</v>
      </c>
      <c r="H3499">
        <v>0</v>
      </c>
      <c r="I3499">
        <v>75</v>
      </c>
      <c r="J3499">
        <v>2.3199999999999998</v>
      </c>
      <c r="K3499">
        <v>6</v>
      </c>
      <c r="L3499">
        <v>0.08</v>
      </c>
      <c r="M3499">
        <v>15</v>
      </c>
      <c r="N3499">
        <v>406.82191780821898</v>
      </c>
      <c r="O3499">
        <v>0.2</v>
      </c>
      <c r="P3499">
        <v>14</v>
      </c>
      <c r="Q3499">
        <v>208.857142857143</v>
      </c>
      <c r="R3499">
        <v>33</v>
      </c>
      <c r="S3499">
        <v>54.909090909090899</v>
      </c>
      <c r="T3499">
        <v>12</v>
      </c>
      <c r="U3499">
        <v>118</v>
      </c>
      <c r="V3499">
        <v>12</v>
      </c>
      <c r="W3499">
        <v>1.3333333333333299</v>
      </c>
      <c r="X3499">
        <v>61</v>
      </c>
      <c r="Y3499">
        <v>86.163934426229503</v>
      </c>
      <c r="Z3499">
        <v>12</v>
      </c>
      <c r="AA3499">
        <v>660.75</v>
      </c>
      <c r="AB3499">
        <v>63</v>
      </c>
      <c r="AC3499">
        <v>129.365079365079</v>
      </c>
      <c r="AD3499">
        <v>0.84</v>
      </c>
      <c r="AE3499">
        <v>28</v>
      </c>
      <c r="AF3499">
        <v>74.214285714285694</v>
      </c>
      <c r="AG3499">
        <v>0.37333333333333302</v>
      </c>
      <c r="AH3499" s="4">
        <v>10</v>
      </c>
      <c r="AI3499">
        <v>1.25</v>
      </c>
      <c r="AJ3499" s="4">
        <v>1</v>
      </c>
      <c r="AK3499">
        <v>0.125</v>
      </c>
      <c r="AL3499" s="4">
        <v>15</v>
      </c>
      <c r="AM3499">
        <v>0.238095238095238</v>
      </c>
      <c r="AN3499" s="4">
        <v>3</v>
      </c>
      <c r="AO3499">
        <v>4.7619047619047603E-2</v>
      </c>
      <c r="AP3499" s="4">
        <v>0</v>
      </c>
      <c r="AQ3499">
        <v>0</v>
      </c>
      <c r="AR3499" s="4">
        <v>0</v>
      </c>
      <c r="AS3499">
        <v>0</v>
      </c>
      <c r="AT3499" s="4">
        <v>0</v>
      </c>
      <c r="AU3499" s="4">
        <v>0</v>
      </c>
      <c r="AV3499" s="4">
        <v>1</v>
      </c>
      <c r="AW3499">
        <v>1.92307692307692</v>
      </c>
      <c r="AX3499" s="4">
        <f t="shared" si="54"/>
        <v>39.000000000000064</v>
      </c>
      <c r="AY3499" s="4">
        <v>12</v>
      </c>
      <c r="AZ3499" s="4">
        <v>9.5833333333333304</v>
      </c>
    </row>
    <row r="3500" spans="1:52" x14ac:dyDescent="0.25">
      <c r="A3500" s="4">
        <v>2017</v>
      </c>
      <c r="B3500" s="4" t="s">
        <v>533</v>
      </c>
      <c r="C3500" t="s">
        <v>284</v>
      </c>
      <c r="D3500" t="s">
        <v>214</v>
      </c>
      <c r="E3500" t="s">
        <v>726</v>
      </c>
      <c r="F3500" s="4">
        <v>295</v>
      </c>
      <c r="G3500">
        <v>3</v>
      </c>
      <c r="H3500">
        <v>4.3333333333333304</v>
      </c>
      <c r="I3500">
        <v>293</v>
      </c>
      <c r="J3500">
        <v>3.6518771331058</v>
      </c>
      <c r="K3500">
        <v>1</v>
      </c>
      <c r="L3500">
        <v>3.4129692832764501E-3</v>
      </c>
      <c r="M3500">
        <v>144</v>
      </c>
      <c r="N3500">
        <v>5048.4862745097998</v>
      </c>
      <c r="O3500">
        <v>0.488135593220339</v>
      </c>
      <c r="P3500">
        <v>89</v>
      </c>
      <c r="Q3500">
        <v>92.224719101123597</v>
      </c>
      <c r="R3500">
        <v>103</v>
      </c>
      <c r="S3500">
        <v>69.708737864077705</v>
      </c>
      <c r="T3500">
        <v>45</v>
      </c>
      <c r="U3500">
        <v>142.15555555555599</v>
      </c>
      <c r="V3500">
        <v>35</v>
      </c>
      <c r="W3500">
        <v>18.457142857142902</v>
      </c>
      <c r="X3500">
        <v>213</v>
      </c>
      <c r="Y3500">
        <v>121.17370892018801</v>
      </c>
      <c r="Z3500">
        <v>46</v>
      </c>
      <c r="AA3500">
        <v>411.95652173912998</v>
      </c>
      <c r="AB3500">
        <v>247</v>
      </c>
      <c r="AC3500">
        <v>143.95546558704501</v>
      </c>
      <c r="AD3500">
        <v>0.83728813559322002</v>
      </c>
      <c r="AE3500">
        <v>107</v>
      </c>
      <c r="AF3500">
        <v>92.4205607476636</v>
      </c>
      <c r="AG3500">
        <v>0.36271186440677999</v>
      </c>
      <c r="AH3500" s="4">
        <v>31</v>
      </c>
      <c r="AI3500">
        <v>0.67391304347826098</v>
      </c>
      <c r="AJ3500" s="4">
        <v>12</v>
      </c>
      <c r="AK3500">
        <v>0.26086956521739102</v>
      </c>
      <c r="AL3500" s="4">
        <v>69</v>
      </c>
      <c r="AM3500">
        <v>0.27935222672064802</v>
      </c>
      <c r="AN3500" s="4">
        <v>19</v>
      </c>
      <c r="AO3500">
        <v>7.69230769230769E-2</v>
      </c>
      <c r="AP3500" s="4">
        <v>1</v>
      </c>
      <c r="AQ3500">
        <v>3.3898305084745801E-3</v>
      </c>
      <c r="AR3500" s="4">
        <v>0</v>
      </c>
      <c r="AS3500">
        <v>0</v>
      </c>
      <c r="AT3500" s="4">
        <v>2</v>
      </c>
      <c r="AU3500" s="4">
        <v>0</v>
      </c>
      <c r="AV3500" s="4">
        <v>10</v>
      </c>
      <c r="AW3500">
        <v>1.8662420382165601</v>
      </c>
      <c r="AX3500" s="4">
        <f t="shared" si="54"/>
        <v>158.07167235494884</v>
      </c>
      <c r="AY3500" s="4">
        <v>33</v>
      </c>
      <c r="AZ3500" s="4">
        <v>12.2727272727273</v>
      </c>
    </row>
    <row r="3501" spans="1:52" x14ac:dyDescent="0.25">
      <c r="A3501" s="4">
        <v>2017</v>
      </c>
      <c r="B3501" s="4" t="s">
        <v>533</v>
      </c>
      <c r="C3501" t="s">
        <v>284</v>
      </c>
      <c r="D3501" t="s">
        <v>198</v>
      </c>
      <c r="E3501" t="s">
        <v>710</v>
      </c>
      <c r="F3501" s="4">
        <v>66</v>
      </c>
      <c r="G3501">
        <v>1</v>
      </c>
      <c r="H3501">
        <v>0</v>
      </c>
      <c r="I3501">
        <v>66</v>
      </c>
      <c r="J3501">
        <v>2.9393939393939399</v>
      </c>
      <c r="K3501">
        <v>0</v>
      </c>
      <c r="L3501">
        <v>0</v>
      </c>
      <c r="M3501">
        <v>27</v>
      </c>
      <c r="N3501">
        <v>1785.7833333333299</v>
      </c>
      <c r="O3501">
        <v>0.40909090909090901</v>
      </c>
      <c r="P3501">
        <v>14</v>
      </c>
      <c r="Q3501">
        <v>77.428571428571402</v>
      </c>
      <c r="R3501">
        <v>15</v>
      </c>
      <c r="S3501">
        <v>94.733333333333306</v>
      </c>
      <c r="T3501">
        <v>5</v>
      </c>
      <c r="U3501">
        <v>156</v>
      </c>
      <c r="V3501">
        <v>4</v>
      </c>
      <c r="W3501">
        <v>3.75</v>
      </c>
      <c r="X3501">
        <v>60</v>
      </c>
      <c r="Y3501">
        <v>73.516666666666694</v>
      </c>
      <c r="Z3501">
        <v>5</v>
      </c>
      <c r="AA3501">
        <v>517.79999999999995</v>
      </c>
      <c r="AB3501">
        <v>61</v>
      </c>
      <c r="AC3501">
        <v>96.836065573770497</v>
      </c>
      <c r="AD3501">
        <v>0.92424242424242398</v>
      </c>
      <c r="AE3501">
        <v>35</v>
      </c>
      <c r="AF3501">
        <v>71.142857142857096</v>
      </c>
      <c r="AG3501">
        <v>0.53030303030303005</v>
      </c>
      <c r="AH3501" s="4">
        <v>5</v>
      </c>
      <c r="AI3501">
        <v>1</v>
      </c>
      <c r="AJ3501" s="4">
        <v>0</v>
      </c>
      <c r="AK3501">
        <v>0</v>
      </c>
      <c r="AL3501" s="4">
        <v>10</v>
      </c>
      <c r="AM3501">
        <v>0.16393442622950799</v>
      </c>
      <c r="AN3501" s="4">
        <v>1</v>
      </c>
      <c r="AO3501">
        <v>1.63934426229508E-2</v>
      </c>
      <c r="AP3501" s="4">
        <v>0</v>
      </c>
      <c r="AQ3501">
        <v>0</v>
      </c>
      <c r="AR3501" s="4">
        <v>0</v>
      </c>
      <c r="AS3501">
        <v>0</v>
      </c>
      <c r="AT3501" s="4">
        <v>0</v>
      </c>
      <c r="AU3501" s="4">
        <v>0</v>
      </c>
      <c r="AV3501" s="4">
        <v>0</v>
      </c>
      <c r="AW3501">
        <v>1.4347826086956501</v>
      </c>
      <c r="AX3501" s="4">
        <f t="shared" si="54"/>
        <v>46.000000000000064</v>
      </c>
      <c r="AY3501" s="4">
        <v>4</v>
      </c>
      <c r="AZ3501" s="4">
        <v>208</v>
      </c>
    </row>
    <row r="3502" spans="1:52" x14ac:dyDescent="0.25">
      <c r="A3502" s="4">
        <v>2017</v>
      </c>
      <c r="B3502" s="4" t="s">
        <v>533</v>
      </c>
      <c r="C3502" t="s">
        <v>284</v>
      </c>
      <c r="D3502" t="s">
        <v>234</v>
      </c>
      <c r="E3502" t="s">
        <v>745</v>
      </c>
      <c r="F3502" s="4">
        <v>82</v>
      </c>
      <c r="G3502">
        <v>21</v>
      </c>
      <c r="H3502">
        <v>3.6666666666666701</v>
      </c>
      <c r="I3502">
        <v>82</v>
      </c>
      <c r="J3502">
        <v>3.6341463414634099</v>
      </c>
      <c r="K3502">
        <v>0</v>
      </c>
      <c r="L3502">
        <v>0</v>
      </c>
      <c r="M3502">
        <v>5</v>
      </c>
      <c r="N3502">
        <v>442.54320987654302</v>
      </c>
      <c r="O3502">
        <v>6.0975609756097601E-2</v>
      </c>
      <c r="P3502">
        <v>78</v>
      </c>
      <c r="Q3502">
        <v>21.525641025641001</v>
      </c>
      <c r="R3502">
        <v>38</v>
      </c>
      <c r="S3502">
        <v>102.578947368421</v>
      </c>
      <c r="T3502">
        <v>36</v>
      </c>
      <c r="U3502">
        <v>122</v>
      </c>
      <c r="V3502">
        <v>35</v>
      </c>
      <c r="W3502">
        <v>24.771428571428601</v>
      </c>
      <c r="X3502">
        <v>45</v>
      </c>
      <c r="Y3502">
        <v>84.133333333333297</v>
      </c>
      <c r="Z3502">
        <v>37</v>
      </c>
      <c r="AA3502">
        <v>473.59459459459498</v>
      </c>
      <c r="AB3502">
        <v>45</v>
      </c>
      <c r="AC3502">
        <v>135.955555555556</v>
      </c>
      <c r="AD3502">
        <v>0.54878048780487798</v>
      </c>
      <c r="AE3502">
        <v>14</v>
      </c>
      <c r="AF3502">
        <v>68.285714285714306</v>
      </c>
      <c r="AG3502">
        <v>0.17073170731707299</v>
      </c>
      <c r="AH3502" s="4">
        <v>23</v>
      </c>
      <c r="AI3502">
        <v>0.62162162162162204</v>
      </c>
      <c r="AJ3502" s="4">
        <v>11</v>
      </c>
      <c r="AK3502">
        <v>0.29729729729729698</v>
      </c>
      <c r="AL3502" s="4">
        <v>13</v>
      </c>
      <c r="AM3502">
        <v>0.28888888888888897</v>
      </c>
      <c r="AN3502" s="4">
        <v>4</v>
      </c>
      <c r="AO3502">
        <v>8.8888888888888906E-2</v>
      </c>
      <c r="AP3502" s="4">
        <v>1</v>
      </c>
      <c r="AQ3502">
        <v>1.21951219512195E-2</v>
      </c>
      <c r="AR3502" s="4">
        <v>0</v>
      </c>
      <c r="AS3502">
        <v>0</v>
      </c>
      <c r="AT3502" s="4">
        <v>0</v>
      </c>
      <c r="AU3502" s="4">
        <v>0</v>
      </c>
      <c r="AV3502" s="4">
        <v>0</v>
      </c>
      <c r="AW3502">
        <v>1.3898305084745799</v>
      </c>
      <c r="AX3502" s="4">
        <f t="shared" si="54"/>
        <v>58.999999999999844</v>
      </c>
      <c r="AY3502" s="4">
        <v>35</v>
      </c>
      <c r="AZ3502" s="4">
        <v>27.657142857142901</v>
      </c>
    </row>
    <row r="3503" spans="1:52" x14ac:dyDescent="0.25">
      <c r="A3503" s="4">
        <v>2017</v>
      </c>
      <c r="B3503" s="4" t="s">
        <v>533</v>
      </c>
      <c r="C3503" t="s">
        <v>284</v>
      </c>
      <c r="D3503" t="s">
        <v>215</v>
      </c>
      <c r="E3503" t="s">
        <v>727</v>
      </c>
      <c r="F3503" s="4">
        <v>104</v>
      </c>
      <c r="G3503">
        <v>16</v>
      </c>
      <c r="H3503">
        <v>5.5</v>
      </c>
      <c r="I3503">
        <v>104</v>
      </c>
      <c r="J3503">
        <v>5.7980769230769198</v>
      </c>
      <c r="K3503">
        <v>4</v>
      </c>
      <c r="L3503">
        <v>3.8461538461538498E-2</v>
      </c>
      <c r="M3503">
        <v>47</v>
      </c>
      <c r="N3503">
        <v>2155.8235294117599</v>
      </c>
      <c r="O3503">
        <v>0.45192307692307698</v>
      </c>
      <c r="P3503">
        <v>87</v>
      </c>
      <c r="Q3503">
        <v>42.379310344827601</v>
      </c>
      <c r="R3503">
        <v>37</v>
      </c>
      <c r="S3503">
        <v>117.72972972973</v>
      </c>
      <c r="T3503">
        <v>27</v>
      </c>
      <c r="U3503">
        <v>149</v>
      </c>
      <c r="V3503">
        <v>26</v>
      </c>
      <c r="W3503">
        <v>7.1538461538461497</v>
      </c>
      <c r="X3503">
        <v>70</v>
      </c>
      <c r="Y3503">
        <v>115.8</v>
      </c>
      <c r="Z3503">
        <v>30</v>
      </c>
      <c r="AA3503">
        <v>440.16666666666703</v>
      </c>
      <c r="AB3503">
        <v>74</v>
      </c>
      <c r="AC3503">
        <v>161.58108108108101</v>
      </c>
      <c r="AD3503">
        <v>0.71153846153846201</v>
      </c>
      <c r="AE3503">
        <v>29</v>
      </c>
      <c r="AF3503">
        <v>96.827586206896598</v>
      </c>
      <c r="AG3503">
        <v>0.27884615384615402</v>
      </c>
      <c r="AH3503" s="4">
        <v>19</v>
      </c>
      <c r="AI3503">
        <v>0.79166666666666696</v>
      </c>
      <c r="AJ3503" s="4">
        <v>6</v>
      </c>
      <c r="AK3503">
        <v>0.25</v>
      </c>
      <c r="AL3503" s="4">
        <v>15</v>
      </c>
      <c r="AM3503">
        <v>0.20270270270270299</v>
      </c>
      <c r="AN3503" s="4">
        <v>6</v>
      </c>
      <c r="AO3503">
        <v>8.1081081081081099E-2</v>
      </c>
      <c r="AP3503" s="4">
        <v>2</v>
      </c>
      <c r="AQ3503">
        <v>1.9230769230769201E-2</v>
      </c>
      <c r="AR3503" s="4">
        <v>2</v>
      </c>
      <c r="AS3503">
        <v>1.9230769230769201E-2</v>
      </c>
      <c r="AT3503" s="4">
        <v>0</v>
      </c>
      <c r="AU3503" s="4">
        <v>0</v>
      </c>
      <c r="AV3503" s="4">
        <v>1</v>
      </c>
      <c r="AW3503">
        <v>2.2127659574468099</v>
      </c>
      <c r="AX3503" s="4">
        <f t="shared" si="54"/>
        <v>46.999999999999972</v>
      </c>
      <c r="AY3503" s="4">
        <v>26</v>
      </c>
      <c r="AZ3503" s="4">
        <v>6.8846153846153904</v>
      </c>
    </row>
    <row r="3504" spans="1:52" x14ac:dyDescent="0.25">
      <c r="A3504" s="4">
        <v>2017</v>
      </c>
      <c r="B3504" s="4" t="s">
        <v>533</v>
      </c>
      <c r="C3504" t="s">
        <v>284</v>
      </c>
      <c r="D3504" t="s">
        <v>206</v>
      </c>
      <c r="E3504" t="s">
        <v>718</v>
      </c>
      <c r="F3504" s="4">
        <v>2</v>
      </c>
      <c r="G3504">
        <v>0</v>
      </c>
      <c r="H3504">
        <v>0</v>
      </c>
      <c r="I3504">
        <v>2</v>
      </c>
      <c r="J3504">
        <v>2.5</v>
      </c>
      <c r="K3504">
        <v>1</v>
      </c>
      <c r="L3504">
        <v>0.5</v>
      </c>
      <c r="M3504">
        <v>0</v>
      </c>
      <c r="N3504">
        <v>-130</v>
      </c>
      <c r="O3504">
        <v>0</v>
      </c>
      <c r="P3504">
        <v>2</v>
      </c>
      <c r="Q3504">
        <v>49.5</v>
      </c>
      <c r="R3504">
        <v>1</v>
      </c>
      <c r="S3504">
        <v>32</v>
      </c>
      <c r="T3504">
        <v>2</v>
      </c>
      <c r="U3504">
        <v>214.5</v>
      </c>
      <c r="V3504">
        <v>2</v>
      </c>
      <c r="W3504">
        <v>119</v>
      </c>
      <c r="X3504">
        <v>0</v>
      </c>
      <c r="Y3504">
        <v>0</v>
      </c>
      <c r="Z3504">
        <v>2</v>
      </c>
      <c r="AA3504">
        <v>424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 s="4">
        <v>2</v>
      </c>
      <c r="AI3504">
        <v>1</v>
      </c>
      <c r="AJ3504" s="4">
        <v>0</v>
      </c>
      <c r="AK3504">
        <v>0</v>
      </c>
      <c r="AL3504" s="4">
        <v>0</v>
      </c>
      <c r="AM3504">
        <v>0</v>
      </c>
      <c r="AN3504" s="4">
        <v>0</v>
      </c>
      <c r="AO3504">
        <v>0</v>
      </c>
      <c r="AP3504" s="4">
        <v>0</v>
      </c>
      <c r="AQ3504">
        <v>0</v>
      </c>
      <c r="AR3504" s="4">
        <v>0</v>
      </c>
      <c r="AS3504">
        <v>0</v>
      </c>
      <c r="AT3504" s="4">
        <v>0</v>
      </c>
      <c r="AU3504" s="4">
        <v>0</v>
      </c>
      <c r="AV3504" s="4">
        <v>0</v>
      </c>
      <c r="AW3504">
        <v>1</v>
      </c>
      <c r="AX3504" s="4">
        <f t="shared" si="54"/>
        <v>2</v>
      </c>
      <c r="AY3504" s="4">
        <v>2</v>
      </c>
      <c r="AZ3504" s="4">
        <v>15.5</v>
      </c>
    </row>
    <row r="3505" spans="1:52" x14ac:dyDescent="0.25">
      <c r="A3505" s="4">
        <v>2017</v>
      </c>
      <c r="B3505" s="4" t="s">
        <v>533</v>
      </c>
      <c r="C3505" t="s">
        <v>284</v>
      </c>
      <c r="D3505" t="s">
        <v>314</v>
      </c>
      <c r="E3505" t="s">
        <v>819</v>
      </c>
      <c r="F3505" s="4">
        <v>87</v>
      </c>
      <c r="G3505">
        <v>2</v>
      </c>
      <c r="H3505">
        <v>1.5</v>
      </c>
      <c r="I3505">
        <v>87</v>
      </c>
      <c r="J3505">
        <v>2.14942528735632</v>
      </c>
      <c r="K3505">
        <v>2</v>
      </c>
      <c r="L3505">
        <v>2.2988505747126398E-2</v>
      </c>
      <c r="M3505">
        <v>39</v>
      </c>
      <c r="N3505">
        <v>1383.2469135802501</v>
      </c>
      <c r="O3505">
        <v>0.44827586206896602</v>
      </c>
      <c r="P3505">
        <v>26</v>
      </c>
      <c r="Q3505">
        <v>115.846153846154</v>
      </c>
      <c r="R3505">
        <v>36</v>
      </c>
      <c r="S3505">
        <v>100.138888888889</v>
      </c>
      <c r="T3505">
        <v>29</v>
      </c>
      <c r="U3505">
        <v>151.37931034482801</v>
      </c>
      <c r="V3505">
        <v>25</v>
      </c>
      <c r="W3505">
        <v>11.64</v>
      </c>
      <c r="X3505">
        <v>57</v>
      </c>
      <c r="Y3505">
        <v>128</v>
      </c>
      <c r="Z3505">
        <v>30</v>
      </c>
      <c r="AA3505">
        <v>500</v>
      </c>
      <c r="AB3505">
        <v>57</v>
      </c>
      <c r="AC3505">
        <v>176.68421052631601</v>
      </c>
      <c r="AD3505">
        <v>0.65517241379310298</v>
      </c>
      <c r="AE3505">
        <v>20</v>
      </c>
      <c r="AF3505">
        <v>71.55</v>
      </c>
      <c r="AG3505">
        <v>0.229885057471264</v>
      </c>
      <c r="AH3505" s="4">
        <v>20</v>
      </c>
      <c r="AI3505">
        <v>0.66666666666666696</v>
      </c>
      <c r="AJ3505" s="4">
        <v>5</v>
      </c>
      <c r="AK3505">
        <v>0.16666666666666699</v>
      </c>
      <c r="AL3505" s="4">
        <v>22</v>
      </c>
      <c r="AM3505">
        <v>0.38596491228070201</v>
      </c>
      <c r="AN3505" s="4">
        <v>4</v>
      </c>
      <c r="AO3505">
        <v>7.0175438596491196E-2</v>
      </c>
      <c r="AP3505" s="4">
        <v>0</v>
      </c>
      <c r="AQ3505">
        <v>0</v>
      </c>
      <c r="AR3505" s="4">
        <v>1</v>
      </c>
      <c r="AS3505">
        <v>1.1494252873563199E-2</v>
      </c>
      <c r="AT3505" s="4">
        <v>0</v>
      </c>
      <c r="AU3505" s="4">
        <v>0</v>
      </c>
      <c r="AV3505" s="4">
        <v>1</v>
      </c>
      <c r="AW3505">
        <v>2.0232558139534902</v>
      </c>
      <c r="AX3505" s="4">
        <f t="shared" si="54"/>
        <v>42.999999999999964</v>
      </c>
      <c r="AY3505" s="4">
        <v>29</v>
      </c>
      <c r="AZ3505" s="4">
        <v>10.862068965517199</v>
      </c>
    </row>
    <row r="3506" spans="1:52" x14ac:dyDescent="0.25">
      <c r="A3506" s="4">
        <v>2017</v>
      </c>
      <c r="B3506" s="4" t="s">
        <v>533</v>
      </c>
      <c r="C3506" t="s">
        <v>284</v>
      </c>
      <c r="D3506" t="s">
        <v>330</v>
      </c>
      <c r="E3506" t="s">
        <v>833</v>
      </c>
      <c r="F3506" s="4">
        <v>437</v>
      </c>
      <c r="G3506">
        <v>124</v>
      </c>
      <c r="H3506">
        <v>1.7177419354838701</v>
      </c>
      <c r="I3506">
        <v>431</v>
      </c>
      <c r="J3506">
        <v>5.0649651972157796</v>
      </c>
      <c r="K3506">
        <v>4</v>
      </c>
      <c r="L3506">
        <v>9.2807424593967496E-3</v>
      </c>
      <c r="M3506">
        <v>16</v>
      </c>
      <c r="N3506">
        <v>148.15617715617699</v>
      </c>
      <c r="O3506">
        <v>3.6613272311212801E-2</v>
      </c>
      <c r="P3506">
        <v>273</v>
      </c>
      <c r="Q3506">
        <v>30.8131868131868</v>
      </c>
      <c r="R3506">
        <v>68</v>
      </c>
      <c r="S3506">
        <v>57.779411764705898</v>
      </c>
      <c r="T3506">
        <v>7</v>
      </c>
      <c r="U3506">
        <v>189.57142857142901</v>
      </c>
      <c r="V3506">
        <v>7</v>
      </c>
      <c r="W3506">
        <v>12.714285714285699</v>
      </c>
      <c r="X3506">
        <v>410</v>
      </c>
      <c r="Y3506">
        <v>73.373170731707305</v>
      </c>
      <c r="Z3506">
        <v>7</v>
      </c>
      <c r="AA3506">
        <v>429.8</v>
      </c>
      <c r="AB3506">
        <v>424</v>
      </c>
      <c r="AC3506">
        <v>92.730496453900699</v>
      </c>
      <c r="AD3506">
        <v>0.967963386727689</v>
      </c>
      <c r="AE3506">
        <v>311</v>
      </c>
      <c r="AF3506">
        <v>75.842443729903493</v>
      </c>
      <c r="AG3506">
        <v>0.71167048054919901</v>
      </c>
      <c r="AH3506" s="4">
        <v>5</v>
      </c>
      <c r="AI3506">
        <v>1</v>
      </c>
      <c r="AJ3506" s="4">
        <v>3</v>
      </c>
      <c r="AK3506">
        <v>0.6</v>
      </c>
      <c r="AL3506" s="4">
        <v>65</v>
      </c>
      <c r="AM3506">
        <v>0.15366430260047301</v>
      </c>
      <c r="AN3506" s="4">
        <v>24</v>
      </c>
      <c r="AO3506">
        <v>5.6737588652482303E-2</v>
      </c>
      <c r="AP3506" s="4">
        <v>13</v>
      </c>
      <c r="AQ3506">
        <v>2.9748283752860399E-2</v>
      </c>
      <c r="AR3506" s="4">
        <v>1</v>
      </c>
      <c r="AS3506">
        <v>2.2883295194508001E-3</v>
      </c>
      <c r="AT3506" s="4">
        <v>5</v>
      </c>
      <c r="AU3506" s="4">
        <v>1</v>
      </c>
      <c r="AV3506" s="4">
        <v>5</v>
      </c>
      <c r="AW3506">
        <v>3.19259259259259</v>
      </c>
      <c r="AX3506" s="4">
        <f t="shared" si="54"/>
        <v>136.87935034802794</v>
      </c>
      <c r="AY3506" s="4">
        <v>6</v>
      </c>
      <c r="AZ3506" s="4">
        <v>5.1666666666666696</v>
      </c>
    </row>
    <row r="3507" spans="1:52" x14ac:dyDescent="0.25">
      <c r="A3507" s="4">
        <v>2017</v>
      </c>
      <c r="B3507" s="4" t="s">
        <v>533</v>
      </c>
      <c r="C3507" t="s">
        <v>284</v>
      </c>
      <c r="D3507" t="s">
        <v>347</v>
      </c>
      <c r="E3507" t="s">
        <v>847</v>
      </c>
      <c r="F3507" s="4">
        <v>14</v>
      </c>
      <c r="G3507">
        <v>0</v>
      </c>
      <c r="H3507">
        <v>0</v>
      </c>
      <c r="I3507">
        <v>14</v>
      </c>
      <c r="J3507">
        <v>4</v>
      </c>
      <c r="K3507">
        <v>0</v>
      </c>
      <c r="L3507">
        <v>0</v>
      </c>
      <c r="M3507">
        <v>0</v>
      </c>
      <c r="N3507">
        <v>61</v>
      </c>
      <c r="O3507">
        <v>0</v>
      </c>
      <c r="P3507">
        <v>4</v>
      </c>
      <c r="Q3507">
        <v>42.25</v>
      </c>
      <c r="R3507">
        <v>5</v>
      </c>
      <c r="S3507">
        <v>202.4</v>
      </c>
      <c r="T3507">
        <v>5</v>
      </c>
      <c r="U3507">
        <v>184</v>
      </c>
      <c r="V3507">
        <v>5</v>
      </c>
      <c r="W3507">
        <v>9</v>
      </c>
      <c r="X3507">
        <v>8</v>
      </c>
      <c r="Y3507">
        <v>184</v>
      </c>
      <c r="Z3507">
        <v>6</v>
      </c>
      <c r="AA3507">
        <v>664</v>
      </c>
      <c r="AB3507">
        <v>8</v>
      </c>
      <c r="AC3507">
        <v>222.125</v>
      </c>
      <c r="AD3507">
        <v>0.57142857142857095</v>
      </c>
      <c r="AE3507">
        <v>0</v>
      </c>
      <c r="AF3507">
        <v>0</v>
      </c>
      <c r="AG3507">
        <v>0</v>
      </c>
      <c r="AH3507" s="4">
        <v>4</v>
      </c>
      <c r="AI3507">
        <v>2</v>
      </c>
      <c r="AJ3507" s="4">
        <v>1</v>
      </c>
      <c r="AK3507">
        <v>0.5</v>
      </c>
      <c r="AL3507" s="4">
        <v>3</v>
      </c>
      <c r="AM3507">
        <v>0.375</v>
      </c>
      <c r="AN3507" s="4">
        <v>2</v>
      </c>
      <c r="AO3507">
        <v>0.25</v>
      </c>
      <c r="AP3507" s="4">
        <v>0</v>
      </c>
      <c r="AQ3507">
        <v>0</v>
      </c>
      <c r="AR3507" s="4">
        <v>1</v>
      </c>
      <c r="AS3507">
        <v>7.1428571428571397E-2</v>
      </c>
      <c r="AT3507" s="4">
        <v>0</v>
      </c>
      <c r="AU3507" s="4">
        <v>0</v>
      </c>
      <c r="AV3507" s="4">
        <v>0</v>
      </c>
      <c r="AW3507">
        <v>2</v>
      </c>
      <c r="AX3507" s="4">
        <f t="shared" si="54"/>
        <v>7</v>
      </c>
      <c r="AY3507" s="4">
        <v>5</v>
      </c>
      <c r="AZ3507" s="4">
        <v>11.4</v>
      </c>
    </row>
    <row r="3508" spans="1:52" x14ac:dyDescent="0.25">
      <c r="A3508" s="4">
        <v>2017</v>
      </c>
      <c r="B3508" s="4" t="s">
        <v>533</v>
      </c>
      <c r="C3508" t="s">
        <v>284</v>
      </c>
      <c r="D3508" t="s">
        <v>375</v>
      </c>
      <c r="E3508" t="s">
        <v>874</v>
      </c>
      <c r="F3508" s="4">
        <v>3</v>
      </c>
      <c r="G3508">
        <v>0</v>
      </c>
      <c r="H3508">
        <v>0</v>
      </c>
      <c r="I3508">
        <v>3</v>
      </c>
      <c r="J3508">
        <v>5.6666666666666696</v>
      </c>
      <c r="K3508">
        <v>0</v>
      </c>
      <c r="L3508">
        <v>0</v>
      </c>
      <c r="M3508">
        <v>1</v>
      </c>
      <c r="N3508">
        <v>359</v>
      </c>
      <c r="O3508">
        <v>0.33333333333333298</v>
      </c>
      <c r="P3508">
        <v>2</v>
      </c>
      <c r="Q3508">
        <v>14</v>
      </c>
      <c r="R3508">
        <v>2</v>
      </c>
      <c r="S3508">
        <v>164</v>
      </c>
      <c r="T3508">
        <v>3</v>
      </c>
      <c r="U3508">
        <v>163.333333333333</v>
      </c>
      <c r="V3508">
        <v>3</v>
      </c>
      <c r="W3508">
        <v>5</v>
      </c>
      <c r="X3508">
        <v>0</v>
      </c>
      <c r="Y3508">
        <v>0</v>
      </c>
      <c r="Z3508">
        <v>3</v>
      </c>
      <c r="AA3508">
        <v>607.5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 s="4">
        <v>2</v>
      </c>
      <c r="AI3508">
        <v>1</v>
      </c>
      <c r="AJ3508" s="4">
        <v>1</v>
      </c>
      <c r="AK3508">
        <v>0.5</v>
      </c>
      <c r="AL3508" s="4">
        <v>0</v>
      </c>
      <c r="AM3508">
        <v>0</v>
      </c>
      <c r="AN3508" s="4">
        <v>0</v>
      </c>
      <c r="AO3508">
        <v>0</v>
      </c>
      <c r="AP3508" s="4">
        <v>0</v>
      </c>
      <c r="AQ3508">
        <v>0</v>
      </c>
      <c r="AR3508" s="4">
        <v>0</v>
      </c>
      <c r="AS3508">
        <v>0</v>
      </c>
      <c r="AT3508" s="4">
        <v>0</v>
      </c>
      <c r="AU3508" s="4">
        <v>0</v>
      </c>
      <c r="AV3508" s="4">
        <v>0</v>
      </c>
      <c r="AW3508">
        <v>1</v>
      </c>
      <c r="AX3508" s="4">
        <f t="shared" si="54"/>
        <v>3</v>
      </c>
      <c r="AY3508" s="4">
        <v>2</v>
      </c>
      <c r="AZ3508" s="4">
        <v>8.5</v>
      </c>
    </row>
    <row r="3509" spans="1:52" x14ac:dyDescent="0.25">
      <c r="A3509" s="4">
        <v>2017</v>
      </c>
      <c r="B3509" s="4" t="s">
        <v>533</v>
      </c>
      <c r="C3509" t="s">
        <v>284</v>
      </c>
      <c r="D3509" t="s">
        <v>484</v>
      </c>
      <c r="E3509" t="s">
        <v>981</v>
      </c>
      <c r="F3509" s="4">
        <v>100</v>
      </c>
      <c r="G3509">
        <v>50</v>
      </c>
      <c r="H3509">
        <v>3</v>
      </c>
      <c r="I3509">
        <v>99</v>
      </c>
      <c r="J3509">
        <v>4.6565656565656601</v>
      </c>
      <c r="K3509">
        <v>4</v>
      </c>
      <c r="L3509">
        <v>4.0404040404040401E-2</v>
      </c>
      <c r="M3509">
        <v>0</v>
      </c>
      <c r="N3509">
        <v>179.04</v>
      </c>
      <c r="O3509">
        <v>0</v>
      </c>
      <c r="P3509">
        <v>51</v>
      </c>
      <c r="Q3509">
        <v>31.470588235294102</v>
      </c>
      <c r="R3509">
        <v>9</v>
      </c>
      <c r="S3509">
        <v>70.6666666666667</v>
      </c>
      <c r="T3509">
        <v>0</v>
      </c>
      <c r="U3509">
        <v>0</v>
      </c>
      <c r="V3509">
        <v>0</v>
      </c>
      <c r="W3509">
        <v>0</v>
      </c>
      <c r="X3509">
        <v>97</v>
      </c>
      <c r="Y3509">
        <v>61.134020618556697</v>
      </c>
      <c r="Z3509">
        <v>0</v>
      </c>
      <c r="AA3509">
        <v>0</v>
      </c>
      <c r="AB3509">
        <v>100</v>
      </c>
      <c r="AC3509">
        <v>78.23</v>
      </c>
      <c r="AD3509">
        <v>1</v>
      </c>
      <c r="AE3509">
        <v>73</v>
      </c>
      <c r="AF3509">
        <v>56.287671232876697</v>
      </c>
      <c r="AG3509">
        <v>0.73</v>
      </c>
      <c r="AH3509" s="4">
        <v>0</v>
      </c>
      <c r="AI3509">
        <v>0</v>
      </c>
      <c r="AJ3509" s="4">
        <v>0</v>
      </c>
      <c r="AK3509">
        <v>0</v>
      </c>
      <c r="AL3509" s="4">
        <v>6</v>
      </c>
      <c r="AM3509">
        <v>0.06</v>
      </c>
      <c r="AN3509" s="4">
        <v>6</v>
      </c>
      <c r="AO3509">
        <v>0.06</v>
      </c>
      <c r="AP3509" s="4">
        <v>0</v>
      </c>
      <c r="AQ3509">
        <v>0</v>
      </c>
      <c r="AR3509" s="4">
        <v>0</v>
      </c>
      <c r="AS3509">
        <v>0</v>
      </c>
      <c r="AT3509" s="4">
        <v>0</v>
      </c>
      <c r="AU3509" s="4">
        <v>0</v>
      </c>
      <c r="AV3509" s="4">
        <v>1</v>
      </c>
      <c r="AW3509">
        <v>2.9411764705882399</v>
      </c>
      <c r="AX3509" s="4">
        <f t="shared" si="54"/>
        <v>33.999999999999943</v>
      </c>
      <c r="AY3509" s="4">
        <v>0</v>
      </c>
      <c r="AZ3509" s="4">
        <v>0</v>
      </c>
    </row>
    <row r="3510" spans="1:52" x14ac:dyDescent="0.25">
      <c r="A3510" s="4">
        <v>2017</v>
      </c>
      <c r="B3510" s="4" t="s">
        <v>533</v>
      </c>
      <c r="C3510" t="s">
        <v>284</v>
      </c>
      <c r="D3510" t="s">
        <v>525</v>
      </c>
      <c r="E3510" t="s">
        <v>1017</v>
      </c>
      <c r="F3510" s="4">
        <v>176</v>
      </c>
      <c r="G3510">
        <v>15</v>
      </c>
      <c r="H3510">
        <v>5.6666666666666696</v>
      </c>
      <c r="I3510">
        <v>176</v>
      </c>
      <c r="J3510">
        <v>5.1931818181818201</v>
      </c>
      <c r="K3510">
        <v>6</v>
      </c>
      <c r="L3510">
        <v>3.4090909090909102E-2</v>
      </c>
      <c r="M3510">
        <v>57</v>
      </c>
      <c r="N3510">
        <v>1678.0828025477699</v>
      </c>
      <c r="O3510">
        <v>0.32386363636363602</v>
      </c>
      <c r="P3510">
        <v>143</v>
      </c>
      <c r="Q3510">
        <v>62.216783216783199</v>
      </c>
      <c r="R3510">
        <v>55</v>
      </c>
      <c r="S3510">
        <v>120.236363636364</v>
      </c>
      <c r="T3510">
        <v>35</v>
      </c>
      <c r="U3510">
        <v>208.828571428571</v>
      </c>
      <c r="V3510">
        <v>35</v>
      </c>
      <c r="W3510">
        <v>14.771428571428601</v>
      </c>
      <c r="X3510">
        <v>129</v>
      </c>
      <c r="Y3510">
        <v>141.78294573643399</v>
      </c>
      <c r="Z3510">
        <v>41</v>
      </c>
      <c r="AA3510">
        <v>487.375</v>
      </c>
      <c r="AB3510">
        <v>135</v>
      </c>
      <c r="AC3510">
        <v>184.42962962963</v>
      </c>
      <c r="AD3510">
        <v>0.76704545454545503</v>
      </c>
      <c r="AE3510">
        <v>40</v>
      </c>
      <c r="AF3510">
        <v>76.150000000000006</v>
      </c>
      <c r="AG3510">
        <v>0.22727272727272699</v>
      </c>
      <c r="AH3510" s="4">
        <v>26</v>
      </c>
      <c r="AI3510">
        <v>0.8125</v>
      </c>
      <c r="AJ3510" s="4">
        <v>9</v>
      </c>
      <c r="AK3510">
        <v>0.28125</v>
      </c>
      <c r="AL3510" s="4">
        <v>58</v>
      </c>
      <c r="AM3510">
        <v>0.42962962962963003</v>
      </c>
      <c r="AN3510" s="4">
        <v>17</v>
      </c>
      <c r="AO3510">
        <v>0.125925925925926</v>
      </c>
      <c r="AP3510" s="4">
        <v>1</v>
      </c>
      <c r="AQ3510">
        <v>5.6818181818181802E-3</v>
      </c>
      <c r="AR3510" s="4">
        <v>1</v>
      </c>
      <c r="AS3510">
        <v>5.6818181818181802E-3</v>
      </c>
      <c r="AT3510" s="4">
        <v>0</v>
      </c>
      <c r="AU3510" s="4">
        <v>0</v>
      </c>
      <c r="AV3510" s="4">
        <v>7</v>
      </c>
      <c r="AW3510">
        <v>1.7254901960784299</v>
      </c>
      <c r="AX3510" s="4">
        <f t="shared" si="54"/>
        <v>102.00000000000009</v>
      </c>
      <c r="AY3510" s="4">
        <v>34</v>
      </c>
      <c r="AZ3510" s="4">
        <v>3.52941176470588</v>
      </c>
    </row>
    <row r="3511" spans="1:52" x14ac:dyDescent="0.25">
      <c r="A3511" s="4">
        <v>2017</v>
      </c>
      <c r="B3511" s="4" t="s">
        <v>533</v>
      </c>
      <c r="C3511" t="s">
        <v>284</v>
      </c>
      <c r="D3511" t="s">
        <v>552</v>
      </c>
      <c r="E3511" t="s">
        <v>1044</v>
      </c>
      <c r="F3511" s="4">
        <v>1</v>
      </c>
      <c r="G3511">
        <v>0</v>
      </c>
      <c r="H3511">
        <v>0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62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1</v>
      </c>
      <c r="Y3511">
        <v>28</v>
      </c>
      <c r="Z3511">
        <v>0</v>
      </c>
      <c r="AA3511">
        <v>0</v>
      </c>
      <c r="AB3511">
        <v>1</v>
      </c>
      <c r="AC3511">
        <v>29</v>
      </c>
      <c r="AD3511">
        <v>1</v>
      </c>
      <c r="AE3511">
        <v>1</v>
      </c>
      <c r="AF3511">
        <v>29</v>
      </c>
      <c r="AG3511">
        <v>1</v>
      </c>
      <c r="AH3511" s="4">
        <v>0</v>
      </c>
      <c r="AI3511">
        <v>0</v>
      </c>
      <c r="AJ3511" s="4">
        <v>0</v>
      </c>
      <c r="AK3511">
        <v>0</v>
      </c>
      <c r="AL3511" s="4">
        <v>0</v>
      </c>
      <c r="AM3511">
        <v>0</v>
      </c>
      <c r="AN3511" s="4">
        <v>0</v>
      </c>
      <c r="AO3511">
        <v>0</v>
      </c>
      <c r="AP3511" s="4">
        <v>0</v>
      </c>
      <c r="AQ3511">
        <v>0</v>
      </c>
      <c r="AR3511" s="4">
        <v>0</v>
      </c>
      <c r="AS3511">
        <v>0</v>
      </c>
      <c r="AT3511" s="4">
        <v>0</v>
      </c>
      <c r="AU3511" s="4">
        <v>0</v>
      </c>
      <c r="AV3511" s="4">
        <v>0</v>
      </c>
      <c r="AW3511">
        <v>1</v>
      </c>
      <c r="AX3511" s="4">
        <f t="shared" si="54"/>
        <v>1</v>
      </c>
      <c r="AY3511" s="4">
        <v>0</v>
      </c>
      <c r="AZ3511" s="4">
        <v>0</v>
      </c>
    </row>
    <row r="3512" spans="1:52" x14ac:dyDescent="0.25">
      <c r="A3512" s="4">
        <v>2017</v>
      </c>
      <c r="B3512" s="4" t="s">
        <v>533</v>
      </c>
      <c r="C3512" t="s">
        <v>284</v>
      </c>
      <c r="D3512" t="s">
        <v>545</v>
      </c>
      <c r="E3512" t="s">
        <v>1037</v>
      </c>
      <c r="F3512" s="4">
        <v>1</v>
      </c>
      <c r="G3512">
        <v>1</v>
      </c>
      <c r="H3512">
        <v>331</v>
      </c>
      <c r="I3512">
        <v>1</v>
      </c>
      <c r="J3512">
        <v>348</v>
      </c>
      <c r="K3512">
        <v>0</v>
      </c>
      <c r="L3512">
        <v>0</v>
      </c>
      <c r="M3512">
        <v>0</v>
      </c>
      <c r="N3512">
        <v>-620</v>
      </c>
      <c r="O3512">
        <v>0</v>
      </c>
      <c r="P3512">
        <v>1</v>
      </c>
      <c r="Q3512">
        <v>34</v>
      </c>
      <c r="R3512">
        <v>1</v>
      </c>
      <c r="S3512">
        <v>35</v>
      </c>
      <c r="T3512">
        <v>1</v>
      </c>
      <c r="U3512">
        <v>11</v>
      </c>
      <c r="V3512">
        <v>1</v>
      </c>
      <c r="W3512">
        <v>120</v>
      </c>
      <c r="X3512">
        <v>0</v>
      </c>
      <c r="Y3512">
        <v>0</v>
      </c>
      <c r="Z3512">
        <v>1</v>
      </c>
      <c r="AA3512">
        <v>1227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 s="4">
        <v>1</v>
      </c>
      <c r="AI3512">
        <v>1</v>
      </c>
      <c r="AJ3512" s="4">
        <v>0</v>
      </c>
      <c r="AK3512">
        <v>0</v>
      </c>
      <c r="AL3512" s="4">
        <v>0</v>
      </c>
      <c r="AM3512">
        <v>0</v>
      </c>
      <c r="AN3512" s="4">
        <v>0</v>
      </c>
      <c r="AO3512">
        <v>0</v>
      </c>
      <c r="AP3512" s="4">
        <v>0</v>
      </c>
      <c r="AQ3512">
        <v>0</v>
      </c>
      <c r="AR3512" s="4">
        <v>0</v>
      </c>
      <c r="AS3512">
        <v>0</v>
      </c>
      <c r="AT3512" s="4">
        <v>0</v>
      </c>
      <c r="AU3512" s="4">
        <v>0</v>
      </c>
      <c r="AV3512" s="4">
        <v>0</v>
      </c>
      <c r="AW3512">
        <v>1</v>
      </c>
      <c r="AX3512" s="4">
        <f t="shared" si="54"/>
        <v>1</v>
      </c>
      <c r="AY3512" s="4">
        <v>1</v>
      </c>
      <c r="AZ3512" s="4">
        <v>0</v>
      </c>
    </row>
    <row r="3513" spans="1:52" x14ac:dyDescent="0.25">
      <c r="A3513" s="4">
        <v>2017</v>
      </c>
      <c r="B3513" s="4" t="s">
        <v>553</v>
      </c>
      <c r="C3513" t="s">
        <v>53</v>
      </c>
      <c r="D3513" t="s">
        <v>411</v>
      </c>
      <c r="E3513" t="s">
        <v>907</v>
      </c>
      <c r="F3513" s="4">
        <v>24</v>
      </c>
      <c r="G3513">
        <v>0</v>
      </c>
      <c r="H3513">
        <v>0</v>
      </c>
      <c r="I3513">
        <v>1</v>
      </c>
      <c r="J3513">
        <v>4</v>
      </c>
      <c r="K3513">
        <v>0</v>
      </c>
      <c r="L3513">
        <v>0</v>
      </c>
      <c r="M3513">
        <v>22</v>
      </c>
      <c r="N3513">
        <v>2</v>
      </c>
      <c r="O3513">
        <v>0.91666666666666696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3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 s="4">
        <v>0</v>
      </c>
      <c r="AI3513">
        <v>0</v>
      </c>
      <c r="AJ3513" s="4">
        <v>0</v>
      </c>
      <c r="AK3513">
        <v>0</v>
      </c>
      <c r="AL3513" s="4">
        <v>0</v>
      </c>
      <c r="AM3513">
        <v>0</v>
      </c>
      <c r="AN3513" s="4">
        <v>0</v>
      </c>
      <c r="AO3513">
        <v>0</v>
      </c>
      <c r="AP3513" s="4">
        <v>0</v>
      </c>
      <c r="AQ3513">
        <v>0</v>
      </c>
      <c r="AR3513" s="4">
        <v>0</v>
      </c>
      <c r="AS3513">
        <v>0</v>
      </c>
      <c r="AT3513" s="4">
        <v>0</v>
      </c>
      <c r="AU3513" s="4">
        <v>21</v>
      </c>
      <c r="AV3513" s="4">
        <v>0</v>
      </c>
      <c r="AW3513">
        <v>3</v>
      </c>
      <c r="AX3513" s="4">
        <f t="shared" si="54"/>
        <v>8</v>
      </c>
      <c r="AY3513" s="4">
        <v>0</v>
      </c>
      <c r="AZ3513" s="4">
        <v>0</v>
      </c>
    </row>
    <row r="3514" spans="1:52" x14ac:dyDescent="0.25">
      <c r="A3514" s="4">
        <v>2017</v>
      </c>
      <c r="B3514" s="4" t="s">
        <v>553</v>
      </c>
      <c r="C3514" t="s">
        <v>53</v>
      </c>
      <c r="D3514" t="s">
        <v>110</v>
      </c>
      <c r="E3514" t="s">
        <v>111</v>
      </c>
      <c r="F3514" s="4">
        <v>2</v>
      </c>
      <c r="G3514">
        <v>1</v>
      </c>
      <c r="H3514">
        <v>1</v>
      </c>
      <c r="I3514">
        <v>1</v>
      </c>
      <c r="J3514">
        <v>2</v>
      </c>
      <c r="K3514">
        <v>0</v>
      </c>
      <c r="L3514">
        <v>0</v>
      </c>
      <c r="M3514">
        <v>2</v>
      </c>
      <c r="N3514">
        <v>0</v>
      </c>
      <c r="O3514">
        <v>1</v>
      </c>
      <c r="P3514">
        <v>1</v>
      </c>
      <c r="Q3514">
        <v>2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3</v>
      </c>
      <c r="AD3514">
        <v>0.5</v>
      </c>
      <c r="AE3514">
        <v>0</v>
      </c>
      <c r="AF3514">
        <v>0</v>
      </c>
      <c r="AG3514">
        <v>0</v>
      </c>
      <c r="AH3514" s="4">
        <v>0</v>
      </c>
      <c r="AI3514">
        <v>0</v>
      </c>
      <c r="AJ3514" s="4">
        <v>0</v>
      </c>
      <c r="AK3514">
        <v>0</v>
      </c>
      <c r="AL3514" s="4">
        <v>0</v>
      </c>
      <c r="AM3514">
        <v>0</v>
      </c>
      <c r="AN3514" s="4">
        <v>0</v>
      </c>
      <c r="AO3514">
        <v>0</v>
      </c>
      <c r="AP3514" s="4">
        <v>0</v>
      </c>
      <c r="AQ3514">
        <v>0</v>
      </c>
      <c r="AR3514" s="4">
        <v>0</v>
      </c>
      <c r="AS3514">
        <v>0</v>
      </c>
      <c r="AT3514" s="4">
        <v>0</v>
      </c>
      <c r="AU3514" s="4">
        <v>1</v>
      </c>
      <c r="AV3514" s="4">
        <v>0</v>
      </c>
      <c r="AW3514">
        <v>1</v>
      </c>
      <c r="AX3514" s="4">
        <f t="shared" si="54"/>
        <v>2</v>
      </c>
      <c r="AY3514" s="4">
        <v>0</v>
      </c>
      <c r="AZ3514" s="4">
        <v>0</v>
      </c>
    </row>
    <row r="3515" spans="1:52" x14ac:dyDescent="0.25">
      <c r="A3515" s="4">
        <v>2017</v>
      </c>
      <c r="B3515" s="4" t="s">
        <v>553</v>
      </c>
      <c r="C3515" t="s">
        <v>53</v>
      </c>
      <c r="D3515" t="s">
        <v>412</v>
      </c>
      <c r="E3515" t="s">
        <v>908</v>
      </c>
      <c r="F3515" s="4">
        <v>5</v>
      </c>
      <c r="G3515">
        <v>0</v>
      </c>
      <c r="H3515">
        <v>0</v>
      </c>
      <c r="I3515">
        <v>3</v>
      </c>
      <c r="J3515">
        <v>27.3333333333333</v>
      </c>
      <c r="K3515">
        <v>0</v>
      </c>
      <c r="L3515">
        <v>0</v>
      </c>
      <c r="M3515">
        <v>5</v>
      </c>
      <c r="N3515">
        <v>0</v>
      </c>
      <c r="O3515">
        <v>1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2</v>
      </c>
      <c r="AA3515">
        <v>0</v>
      </c>
      <c r="AB3515">
        <v>2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 s="4">
        <v>2</v>
      </c>
      <c r="AI3515">
        <v>0</v>
      </c>
      <c r="AJ3515" s="4">
        <v>0</v>
      </c>
      <c r="AK3515">
        <v>0</v>
      </c>
      <c r="AL3515" s="4">
        <v>0</v>
      </c>
      <c r="AM3515">
        <v>0</v>
      </c>
      <c r="AN3515" s="4">
        <v>0</v>
      </c>
      <c r="AO3515">
        <v>0</v>
      </c>
      <c r="AP3515" s="4">
        <v>2</v>
      </c>
      <c r="AQ3515">
        <v>0.4</v>
      </c>
      <c r="AR3515" s="4">
        <v>0</v>
      </c>
      <c r="AS3515">
        <v>0</v>
      </c>
      <c r="AT3515" s="4">
        <v>0</v>
      </c>
      <c r="AU3515" s="4">
        <v>1</v>
      </c>
      <c r="AV3515" s="4">
        <v>0</v>
      </c>
      <c r="AW3515">
        <v>1.3333333333333299</v>
      </c>
      <c r="AX3515" s="4">
        <f t="shared" si="54"/>
        <v>3.7500000000000098</v>
      </c>
      <c r="AY3515" s="4">
        <v>0</v>
      </c>
      <c r="AZ3515" s="4">
        <v>0</v>
      </c>
    </row>
    <row r="3516" spans="1:52" x14ac:dyDescent="0.25">
      <c r="A3516" s="4">
        <v>2017</v>
      </c>
      <c r="B3516" s="4" t="s">
        <v>553</v>
      </c>
      <c r="C3516" t="s">
        <v>53</v>
      </c>
      <c r="D3516" t="s">
        <v>75</v>
      </c>
      <c r="E3516" t="s">
        <v>594</v>
      </c>
      <c r="F3516" s="4">
        <v>150</v>
      </c>
      <c r="G3516">
        <v>73</v>
      </c>
      <c r="H3516">
        <v>5.8767123287671197</v>
      </c>
      <c r="I3516">
        <v>150</v>
      </c>
      <c r="J3516">
        <v>9</v>
      </c>
      <c r="K3516">
        <v>2</v>
      </c>
      <c r="L3516">
        <v>1.3333333333333299E-2</v>
      </c>
      <c r="M3516">
        <v>71</v>
      </c>
      <c r="N3516">
        <v>526.60919540229895</v>
      </c>
      <c r="O3516">
        <v>0.473333333333333</v>
      </c>
      <c r="P3516">
        <v>86</v>
      </c>
      <c r="Q3516">
        <v>37.511627906976699</v>
      </c>
      <c r="R3516">
        <v>34</v>
      </c>
      <c r="S3516">
        <v>74.088235294117695</v>
      </c>
      <c r="T3516">
        <v>60</v>
      </c>
      <c r="U3516">
        <v>164.26666666666699</v>
      </c>
      <c r="V3516">
        <v>56</v>
      </c>
      <c r="W3516">
        <v>37.446428571428598</v>
      </c>
      <c r="X3516">
        <v>69</v>
      </c>
      <c r="Y3516">
        <v>162.97101449275399</v>
      </c>
      <c r="Z3516">
        <v>73</v>
      </c>
      <c r="AA3516">
        <v>401.95833333333297</v>
      </c>
      <c r="AB3516">
        <v>77</v>
      </c>
      <c r="AC3516">
        <v>188.695652173913</v>
      </c>
      <c r="AD3516">
        <v>0.46</v>
      </c>
      <c r="AE3516">
        <v>11</v>
      </c>
      <c r="AF3516">
        <v>147.636363636364</v>
      </c>
      <c r="AG3516">
        <v>7.3333333333333306E-2</v>
      </c>
      <c r="AH3516" s="4">
        <v>46</v>
      </c>
      <c r="AI3516">
        <v>1.9166666666666701</v>
      </c>
      <c r="AJ3516" s="4">
        <v>28</v>
      </c>
      <c r="AK3516">
        <v>1.1666666666666701</v>
      </c>
      <c r="AL3516" s="4">
        <v>27</v>
      </c>
      <c r="AM3516">
        <v>0.39130434782608697</v>
      </c>
      <c r="AN3516" s="4">
        <v>6</v>
      </c>
      <c r="AO3516">
        <v>8.6956521739130405E-2</v>
      </c>
      <c r="AP3516" s="4">
        <v>0</v>
      </c>
      <c r="AQ3516">
        <v>0</v>
      </c>
      <c r="AR3516" s="4">
        <v>0</v>
      </c>
      <c r="AS3516">
        <v>0</v>
      </c>
      <c r="AT3516" s="4">
        <v>0</v>
      </c>
      <c r="AU3516" s="4">
        <v>0</v>
      </c>
      <c r="AV3516" s="4">
        <v>4</v>
      </c>
      <c r="AW3516">
        <v>1.94805194805195</v>
      </c>
      <c r="AX3516" s="4">
        <f t="shared" si="54"/>
        <v>76.999999999999915</v>
      </c>
      <c r="AY3516" s="4">
        <v>19</v>
      </c>
      <c r="AZ3516" s="4">
        <v>43.052631578947398</v>
      </c>
    </row>
    <row r="3517" spans="1:52" x14ac:dyDescent="0.25">
      <c r="A3517" s="4">
        <v>2017</v>
      </c>
      <c r="B3517" s="4" t="s">
        <v>553</v>
      </c>
      <c r="C3517" t="s">
        <v>53</v>
      </c>
      <c r="D3517" t="s">
        <v>71</v>
      </c>
      <c r="E3517" t="s">
        <v>590</v>
      </c>
      <c r="F3517" s="4">
        <v>124</v>
      </c>
      <c r="G3517">
        <v>112</v>
      </c>
      <c r="H3517">
        <v>1.7946428571428601</v>
      </c>
      <c r="I3517">
        <v>124</v>
      </c>
      <c r="J3517">
        <v>4.8870967741935498</v>
      </c>
      <c r="K3517">
        <v>0</v>
      </c>
      <c r="L3517">
        <v>0</v>
      </c>
      <c r="M3517">
        <v>37</v>
      </c>
      <c r="N3517">
        <v>1112.37719298246</v>
      </c>
      <c r="O3517">
        <v>0.29838709677419401</v>
      </c>
      <c r="P3517">
        <v>103</v>
      </c>
      <c r="Q3517">
        <v>7.3106796116504897</v>
      </c>
      <c r="R3517">
        <v>13</v>
      </c>
      <c r="S3517">
        <v>18.538461538461501</v>
      </c>
      <c r="T3517">
        <v>1</v>
      </c>
      <c r="U3517">
        <v>276</v>
      </c>
      <c r="V3517">
        <v>0</v>
      </c>
      <c r="W3517">
        <v>0</v>
      </c>
      <c r="X3517">
        <v>72</v>
      </c>
      <c r="Y3517">
        <v>82.5277777777778</v>
      </c>
      <c r="Z3517">
        <v>4</v>
      </c>
      <c r="AA3517">
        <v>230.5</v>
      </c>
      <c r="AB3517">
        <v>120</v>
      </c>
      <c r="AC3517">
        <v>90.873949579831901</v>
      </c>
      <c r="AD3517">
        <v>0.95967741935483897</v>
      </c>
      <c r="AE3517">
        <v>32</v>
      </c>
      <c r="AF3517">
        <v>53.0625</v>
      </c>
      <c r="AG3517">
        <v>0.25806451612903197</v>
      </c>
      <c r="AH3517" s="4">
        <v>1</v>
      </c>
      <c r="AI3517">
        <v>0.5</v>
      </c>
      <c r="AJ3517" s="4">
        <v>2</v>
      </c>
      <c r="AK3517">
        <v>1</v>
      </c>
      <c r="AL3517" s="4">
        <v>3</v>
      </c>
      <c r="AM3517">
        <v>2.5210084033613401E-2</v>
      </c>
      <c r="AN3517" s="4">
        <v>4</v>
      </c>
      <c r="AO3517">
        <v>3.3613445378151301E-2</v>
      </c>
      <c r="AP3517" s="4">
        <v>4</v>
      </c>
      <c r="AQ3517">
        <v>3.2258064516128997E-2</v>
      </c>
      <c r="AR3517" s="4">
        <v>6</v>
      </c>
      <c r="AS3517">
        <v>4.8387096774193603E-2</v>
      </c>
      <c r="AT3517" s="4">
        <v>0</v>
      </c>
      <c r="AU3517" s="4">
        <v>0</v>
      </c>
      <c r="AV3517" s="4">
        <v>0</v>
      </c>
      <c r="AW3517">
        <v>1.9682539682539699</v>
      </c>
      <c r="AX3517" s="4">
        <f t="shared" si="54"/>
        <v>62.999999999999943</v>
      </c>
      <c r="AY3517" s="4">
        <v>0</v>
      </c>
      <c r="AZ3517" s="4">
        <v>0</v>
      </c>
    </row>
    <row r="3518" spans="1:52" x14ac:dyDescent="0.25">
      <c r="A3518" s="4">
        <v>2017</v>
      </c>
      <c r="B3518" s="4" t="s">
        <v>553</v>
      </c>
      <c r="C3518" t="s">
        <v>53</v>
      </c>
      <c r="D3518" t="s">
        <v>69</v>
      </c>
      <c r="E3518" t="s">
        <v>588</v>
      </c>
      <c r="F3518" s="4">
        <v>219</v>
      </c>
      <c r="G3518">
        <v>128</v>
      </c>
      <c r="H3518">
        <v>2.7578125</v>
      </c>
      <c r="I3518">
        <v>219</v>
      </c>
      <c r="J3518">
        <v>4.1324200913242004</v>
      </c>
      <c r="K3518">
        <v>0</v>
      </c>
      <c r="L3518">
        <v>0</v>
      </c>
      <c r="M3518">
        <v>34</v>
      </c>
      <c r="N3518">
        <v>388.148717948718</v>
      </c>
      <c r="O3518">
        <v>0.15525114155251099</v>
      </c>
      <c r="P3518">
        <v>182</v>
      </c>
      <c r="Q3518">
        <v>8.9725274725274708</v>
      </c>
      <c r="R3518">
        <v>22</v>
      </c>
      <c r="S3518">
        <v>31.727272727272702</v>
      </c>
      <c r="T3518">
        <v>20</v>
      </c>
      <c r="U3518">
        <v>174.65</v>
      </c>
      <c r="V3518">
        <v>14</v>
      </c>
      <c r="W3518">
        <v>40.285714285714299</v>
      </c>
      <c r="X3518">
        <v>187</v>
      </c>
      <c r="Y3518">
        <v>111.903743315508</v>
      </c>
      <c r="Z3518">
        <v>21</v>
      </c>
      <c r="AA3518">
        <v>227.166666666667</v>
      </c>
      <c r="AB3518">
        <v>198</v>
      </c>
      <c r="AC3518">
        <v>141.05128205128199</v>
      </c>
      <c r="AD3518">
        <v>0.89041095890411004</v>
      </c>
      <c r="AE3518">
        <v>37</v>
      </c>
      <c r="AF3518">
        <v>94.297297297297305</v>
      </c>
      <c r="AG3518">
        <v>0.16894977168949801</v>
      </c>
      <c r="AH3518" s="4">
        <v>8</v>
      </c>
      <c r="AI3518">
        <v>1.3333333333333299</v>
      </c>
      <c r="AJ3518" s="4">
        <v>6</v>
      </c>
      <c r="AK3518">
        <v>1</v>
      </c>
      <c r="AL3518" s="4">
        <v>5</v>
      </c>
      <c r="AM3518">
        <v>2.5641025641025599E-2</v>
      </c>
      <c r="AN3518" s="4">
        <v>10</v>
      </c>
      <c r="AO3518">
        <v>5.1282051282051301E-2</v>
      </c>
      <c r="AP3518" s="4">
        <v>13</v>
      </c>
      <c r="AQ3518">
        <v>5.9360730593607303E-2</v>
      </c>
      <c r="AR3518" s="4">
        <v>16</v>
      </c>
      <c r="AS3518">
        <v>7.3059360730593603E-2</v>
      </c>
      <c r="AT3518" s="4">
        <v>0</v>
      </c>
      <c r="AU3518" s="4">
        <v>0</v>
      </c>
      <c r="AV3518" s="4">
        <v>0</v>
      </c>
      <c r="AW3518">
        <v>1.9909090909090901</v>
      </c>
      <c r="AX3518" s="4">
        <f t="shared" si="54"/>
        <v>110.00000000000004</v>
      </c>
      <c r="AY3518" s="4">
        <v>2</v>
      </c>
      <c r="AZ3518" s="4">
        <v>2.5</v>
      </c>
    </row>
    <row r="3519" spans="1:52" x14ac:dyDescent="0.25">
      <c r="A3519" s="4">
        <v>2017</v>
      </c>
      <c r="B3519" s="4" t="s">
        <v>553</v>
      </c>
      <c r="C3519" t="s">
        <v>53</v>
      </c>
      <c r="D3519" t="s">
        <v>86</v>
      </c>
      <c r="E3519" t="s">
        <v>605</v>
      </c>
      <c r="F3519" s="4">
        <v>236</v>
      </c>
      <c r="G3519">
        <v>223</v>
      </c>
      <c r="H3519">
        <v>15.233183856502199</v>
      </c>
      <c r="I3519">
        <v>235</v>
      </c>
      <c r="J3519">
        <v>17.344680851063799</v>
      </c>
      <c r="K3519">
        <v>8</v>
      </c>
      <c r="L3519">
        <v>3.4042553191489397E-2</v>
      </c>
      <c r="M3519">
        <v>53</v>
      </c>
      <c r="N3519">
        <v>844.96052631578902</v>
      </c>
      <c r="O3519">
        <v>0.224576271186441</v>
      </c>
      <c r="P3519">
        <v>30</v>
      </c>
      <c r="Q3519">
        <v>65.633333333333297</v>
      </c>
      <c r="R3519">
        <v>52</v>
      </c>
      <c r="S3519">
        <v>50.923076923076898</v>
      </c>
      <c r="T3519">
        <v>21</v>
      </c>
      <c r="U3519">
        <v>93.047619047619094</v>
      </c>
      <c r="V3519">
        <v>20</v>
      </c>
      <c r="W3519">
        <v>57.7</v>
      </c>
      <c r="X3519">
        <v>199</v>
      </c>
      <c r="Y3519">
        <v>60.8643216080402</v>
      </c>
      <c r="Z3519">
        <v>22</v>
      </c>
      <c r="AA3519">
        <v>291.04545454545502</v>
      </c>
      <c r="AB3519">
        <v>213</v>
      </c>
      <c r="AC3519">
        <v>92.107981220657294</v>
      </c>
      <c r="AD3519">
        <v>0.90254237288135597</v>
      </c>
      <c r="AE3519">
        <v>102</v>
      </c>
      <c r="AF3519">
        <v>72.735294117647101</v>
      </c>
      <c r="AG3519">
        <v>0.43220338983050899</v>
      </c>
      <c r="AH3519" s="4">
        <v>4</v>
      </c>
      <c r="AI3519">
        <v>0.18181818181818199</v>
      </c>
      <c r="AJ3519" s="4">
        <v>5</v>
      </c>
      <c r="AK3519">
        <v>0.22727272727272699</v>
      </c>
      <c r="AL3519" s="4">
        <v>17</v>
      </c>
      <c r="AM3519">
        <v>7.9812206572769995E-2</v>
      </c>
      <c r="AN3519" s="4">
        <v>11</v>
      </c>
      <c r="AO3519">
        <v>5.16431924882629E-2</v>
      </c>
      <c r="AP3519" s="4">
        <v>0</v>
      </c>
      <c r="AQ3519">
        <v>0</v>
      </c>
      <c r="AR3519" s="4">
        <v>0</v>
      </c>
      <c r="AS3519">
        <v>0</v>
      </c>
      <c r="AT3519" s="4">
        <v>0</v>
      </c>
      <c r="AU3519" s="4">
        <v>1</v>
      </c>
      <c r="AV3519" s="4">
        <v>1</v>
      </c>
      <c r="AW3519">
        <v>2.4736842105263199</v>
      </c>
      <c r="AX3519" s="4">
        <f t="shared" si="54"/>
        <v>95.404255319148774</v>
      </c>
      <c r="AY3519" s="4">
        <v>16</v>
      </c>
      <c r="AZ3519" s="4">
        <v>22.5625</v>
      </c>
    </row>
    <row r="3520" spans="1:52" x14ac:dyDescent="0.25">
      <c r="A3520" s="4">
        <v>2017</v>
      </c>
      <c r="B3520" s="4" t="s">
        <v>553</v>
      </c>
      <c r="C3520" t="s">
        <v>53</v>
      </c>
      <c r="D3520" t="s">
        <v>100</v>
      </c>
      <c r="E3520" t="s">
        <v>619</v>
      </c>
      <c r="F3520" s="4">
        <v>60</v>
      </c>
      <c r="G3520">
        <v>49</v>
      </c>
      <c r="H3520">
        <v>9.7346938775510203</v>
      </c>
      <c r="I3520">
        <v>60</v>
      </c>
      <c r="J3520">
        <v>11.0833333333333</v>
      </c>
      <c r="K3520">
        <v>0</v>
      </c>
      <c r="L3520">
        <v>0</v>
      </c>
      <c r="M3520">
        <v>23</v>
      </c>
      <c r="N3520">
        <v>1686.2333333333299</v>
      </c>
      <c r="O3520">
        <v>0.38333333333333303</v>
      </c>
      <c r="P3520">
        <v>20</v>
      </c>
      <c r="Q3520">
        <v>90.5</v>
      </c>
      <c r="R3520">
        <v>16</v>
      </c>
      <c r="S3520">
        <v>60.25</v>
      </c>
      <c r="T3520">
        <v>8</v>
      </c>
      <c r="U3520">
        <v>197.5</v>
      </c>
      <c r="V3520">
        <v>7</v>
      </c>
      <c r="W3520">
        <v>27.714285714285701</v>
      </c>
      <c r="X3520">
        <v>49</v>
      </c>
      <c r="Y3520">
        <v>120.408163265306</v>
      </c>
      <c r="Z3520">
        <v>9</v>
      </c>
      <c r="AA3520">
        <v>496.11111111111097</v>
      </c>
      <c r="AB3520">
        <v>51</v>
      </c>
      <c r="AC3520">
        <v>145.35294117647101</v>
      </c>
      <c r="AD3520">
        <v>0.85</v>
      </c>
      <c r="AE3520">
        <v>15</v>
      </c>
      <c r="AF3520">
        <v>80.866666666666703</v>
      </c>
      <c r="AG3520">
        <v>0.25</v>
      </c>
      <c r="AH3520" s="4">
        <v>4</v>
      </c>
      <c r="AI3520">
        <v>0.44444444444444398</v>
      </c>
      <c r="AJ3520" s="4">
        <v>2</v>
      </c>
      <c r="AK3520">
        <v>0.22222222222222199</v>
      </c>
      <c r="AL3520" s="4">
        <v>9</v>
      </c>
      <c r="AM3520">
        <v>0.17647058823529399</v>
      </c>
      <c r="AN3520" s="4">
        <v>13</v>
      </c>
      <c r="AO3520">
        <v>0.25490196078431399</v>
      </c>
      <c r="AP3520" s="4">
        <v>0</v>
      </c>
      <c r="AQ3520">
        <v>0</v>
      </c>
      <c r="AR3520" s="4">
        <v>0</v>
      </c>
      <c r="AS3520">
        <v>0</v>
      </c>
      <c r="AT3520" s="4">
        <v>0</v>
      </c>
      <c r="AU3520" s="4">
        <v>0</v>
      </c>
      <c r="AV3520" s="4">
        <v>4</v>
      </c>
      <c r="AW3520">
        <v>2</v>
      </c>
      <c r="AX3520" s="4">
        <f t="shared" si="54"/>
        <v>30</v>
      </c>
      <c r="AY3520" s="4">
        <v>8</v>
      </c>
      <c r="AZ3520" s="4">
        <v>35.875</v>
      </c>
    </row>
    <row r="3521" spans="1:52" x14ac:dyDescent="0.25">
      <c r="A3521" s="4">
        <v>2017</v>
      </c>
      <c r="B3521" s="4" t="s">
        <v>553</v>
      </c>
      <c r="C3521" t="s">
        <v>53</v>
      </c>
      <c r="D3521" t="s">
        <v>113</v>
      </c>
      <c r="E3521" t="s">
        <v>630</v>
      </c>
      <c r="F3521" s="4">
        <v>1</v>
      </c>
      <c r="G3521">
        <v>0</v>
      </c>
      <c r="H3521">
        <v>0</v>
      </c>
      <c r="I3521">
        <v>1</v>
      </c>
      <c r="J3521">
        <v>1</v>
      </c>
      <c r="K3521">
        <v>0</v>
      </c>
      <c r="L3521">
        <v>0</v>
      </c>
      <c r="M3521">
        <v>1</v>
      </c>
      <c r="N3521">
        <v>0</v>
      </c>
      <c r="O3521">
        <v>1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1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 s="4">
        <v>0</v>
      </c>
      <c r="AI3521">
        <v>0</v>
      </c>
      <c r="AJ3521" s="4">
        <v>1</v>
      </c>
      <c r="AK3521">
        <v>0</v>
      </c>
      <c r="AL3521" s="4">
        <v>0</v>
      </c>
      <c r="AM3521">
        <v>0</v>
      </c>
      <c r="AN3521" s="4">
        <v>0</v>
      </c>
      <c r="AO3521">
        <v>0</v>
      </c>
      <c r="AP3521" s="4">
        <v>0</v>
      </c>
      <c r="AQ3521">
        <v>0</v>
      </c>
      <c r="AR3521" s="4">
        <v>0</v>
      </c>
      <c r="AS3521">
        <v>0</v>
      </c>
      <c r="AT3521" s="4">
        <v>0</v>
      </c>
      <c r="AU3521" s="4">
        <v>0</v>
      </c>
      <c r="AV3521" s="4">
        <v>0</v>
      </c>
      <c r="AW3521">
        <v>1</v>
      </c>
      <c r="AX3521" s="4">
        <f t="shared" si="54"/>
        <v>1</v>
      </c>
      <c r="AY3521" s="4">
        <v>0</v>
      </c>
      <c r="AZ3521" s="4">
        <v>0</v>
      </c>
    </row>
    <row r="3522" spans="1:52" x14ac:dyDescent="0.25">
      <c r="A3522" s="4">
        <v>2017</v>
      </c>
      <c r="B3522" s="4" t="s">
        <v>553</v>
      </c>
      <c r="C3522" t="s">
        <v>53</v>
      </c>
      <c r="D3522" t="s">
        <v>77</v>
      </c>
      <c r="E3522" t="s">
        <v>596</v>
      </c>
      <c r="F3522" s="4">
        <v>93</v>
      </c>
      <c r="G3522">
        <v>64</v>
      </c>
      <c r="H3522">
        <v>7.34375</v>
      </c>
      <c r="I3522">
        <v>93</v>
      </c>
      <c r="J3522">
        <v>11.989247311828001</v>
      </c>
      <c r="K3522">
        <v>0</v>
      </c>
      <c r="L3522">
        <v>0</v>
      </c>
      <c r="M3522">
        <v>33</v>
      </c>
      <c r="N3522">
        <v>327.515625</v>
      </c>
      <c r="O3522">
        <v>0.35483870967741898</v>
      </c>
      <c r="P3522">
        <v>61</v>
      </c>
      <c r="Q3522">
        <v>24.229508196721302</v>
      </c>
      <c r="R3522">
        <v>19</v>
      </c>
      <c r="S3522">
        <v>71.736842105263193</v>
      </c>
      <c r="T3522">
        <v>50</v>
      </c>
      <c r="U3522">
        <v>103.24</v>
      </c>
      <c r="V3522">
        <v>50</v>
      </c>
      <c r="W3522">
        <v>32</v>
      </c>
      <c r="X3522">
        <v>39</v>
      </c>
      <c r="Y3522">
        <v>107.51282051282099</v>
      </c>
      <c r="Z3522">
        <v>51</v>
      </c>
      <c r="AA3522">
        <v>258.72000000000003</v>
      </c>
      <c r="AB3522">
        <v>42</v>
      </c>
      <c r="AC3522">
        <v>153.6</v>
      </c>
      <c r="AD3522">
        <v>0.43010752688171999</v>
      </c>
      <c r="AE3522">
        <v>9</v>
      </c>
      <c r="AF3522">
        <v>114.555555555556</v>
      </c>
      <c r="AG3522">
        <v>9.6774193548387094E-2</v>
      </c>
      <c r="AH3522" s="4">
        <v>29</v>
      </c>
      <c r="AI3522">
        <v>1.1599999999999999</v>
      </c>
      <c r="AJ3522" s="4">
        <v>16</v>
      </c>
      <c r="AK3522">
        <v>0.64</v>
      </c>
      <c r="AL3522" s="4">
        <v>11</v>
      </c>
      <c r="AM3522">
        <v>0.27500000000000002</v>
      </c>
      <c r="AN3522" s="4">
        <v>5</v>
      </c>
      <c r="AO3522">
        <v>0.125</v>
      </c>
      <c r="AP3522" s="4">
        <v>0</v>
      </c>
      <c r="AQ3522">
        <v>0</v>
      </c>
      <c r="AR3522" s="4">
        <v>0</v>
      </c>
      <c r="AS3522">
        <v>0</v>
      </c>
      <c r="AT3522" s="4">
        <v>0</v>
      </c>
      <c r="AU3522" s="4">
        <v>0</v>
      </c>
      <c r="AV3522" s="4">
        <v>0</v>
      </c>
      <c r="AW3522">
        <v>1.55</v>
      </c>
      <c r="AX3522" s="4">
        <f t="shared" si="54"/>
        <v>60</v>
      </c>
      <c r="AY3522" s="4">
        <v>24</v>
      </c>
      <c r="AZ3522" s="4">
        <v>2.75</v>
      </c>
    </row>
    <row r="3523" spans="1:52" x14ac:dyDescent="0.25">
      <c r="A3523" s="4">
        <v>2017</v>
      </c>
      <c r="B3523" s="4" t="s">
        <v>553</v>
      </c>
      <c r="C3523" t="s">
        <v>53</v>
      </c>
      <c r="D3523" t="s">
        <v>85</v>
      </c>
      <c r="E3523" t="s">
        <v>604</v>
      </c>
      <c r="F3523" s="4">
        <v>106</v>
      </c>
      <c r="G3523">
        <v>66</v>
      </c>
      <c r="H3523">
        <v>5.4090909090909101</v>
      </c>
      <c r="I3523">
        <v>106</v>
      </c>
      <c r="J3523">
        <v>8.6792452830188704</v>
      </c>
      <c r="K3523">
        <v>2</v>
      </c>
      <c r="L3523">
        <v>1.88679245283019E-2</v>
      </c>
      <c r="M3523">
        <v>35</v>
      </c>
      <c r="N3523">
        <v>429.62962962963002</v>
      </c>
      <c r="O3523">
        <v>0.330188679245283</v>
      </c>
      <c r="P3523">
        <v>76</v>
      </c>
      <c r="Q3523">
        <v>22.394736842105299</v>
      </c>
      <c r="R3523">
        <v>30</v>
      </c>
      <c r="S3523">
        <v>67.3</v>
      </c>
      <c r="T3523">
        <v>50</v>
      </c>
      <c r="U3523">
        <v>170.8</v>
      </c>
      <c r="V3523">
        <v>48</v>
      </c>
      <c r="W3523">
        <v>43.1041666666667</v>
      </c>
      <c r="X3523">
        <v>40</v>
      </c>
      <c r="Y3523">
        <v>144.75</v>
      </c>
      <c r="Z3523">
        <v>60</v>
      </c>
      <c r="AA3523">
        <v>352.81578947368399</v>
      </c>
      <c r="AB3523">
        <v>46</v>
      </c>
      <c r="AC3523">
        <v>183.976744186047</v>
      </c>
      <c r="AD3523">
        <v>0.40566037735849098</v>
      </c>
      <c r="AE3523">
        <v>5</v>
      </c>
      <c r="AF3523">
        <v>80.2</v>
      </c>
      <c r="AG3523">
        <v>4.71698113207547E-2</v>
      </c>
      <c r="AH3523" s="4">
        <v>37</v>
      </c>
      <c r="AI3523">
        <v>0.97368421052631604</v>
      </c>
      <c r="AJ3523" s="4">
        <v>22</v>
      </c>
      <c r="AK3523">
        <v>0.57894736842105299</v>
      </c>
      <c r="AL3523" s="4">
        <v>18</v>
      </c>
      <c r="AM3523">
        <v>0.418604651162791</v>
      </c>
      <c r="AN3523" s="4">
        <v>7</v>
      </c>
      <c r="AO3523">
        <v>0.162790697674419</v>
      </c>
      <c r="AP3523" s="4">
        <v>0</v>
      </c>
      <c r="AQ3523">
        <v>0</v>
      </c>
      <c r="AR3523" s="4">
        <v>0</v>
      </c>
      <c r="AS3523">
        <v>0</v>
      </c>
      <c r="AT3523" s="4">
        <v>0</v>
      </c>
      <c r="AU3523" s="4">
        <v>0</v>
      </c>
      <c r="AV3523" s="4">
        <v>0</v>
      </c>
      <c r="AW3523">
        <v>1.45205479452055</v>
      </c>
      <c r="AX3523" s="4">
        <f t="shared" ref="AX3523:AX3586" si="55">IF(ISERROR(F3523/AW3523),0,F3523/AW3523)</f>
        <v>72.999999999999901</v>
      </c>
      <c r="AY3523" s="4">
        <v>30</v>
      </c>
      <c r="AZ3523" s="4">
        <v>65.099999999999994</v>
      </c>
    </row>
    <row r="3524" spans="1:52" x14ac:dyDescent="0.25">
      <c r="A3524" s="4">
        <v>2017</v>
      </c>
      <c r="B3524" s="4" t="s">
        <v>553</v>
      </c>
      <c r="C3524" t="s">
        <v>53</v>
      </c>
      <c r="D3524" t="s">
        <v>64</v>
      </c>
      <c r="E3524" t="s">
        <v>583</v>
      </c>
      <c r="F3524" s="4">
        <v>139</v>
      </c>
      <c r="G3524">
        <v>58</v>
      </c>
      <c r="H3524">
        <v>3.2413793103448301</v>
      </c>
      <c r="I3524">
        <v>137</v>
      </c>
      <c r="J3524">
        <v>4.9854014598540104</v>
      </c>
      <c r="K3524">
        <v>2</v>
      </c>
      <c r="L3524">
        <v>1.4598540145985399E-2</v>
      </c>
      <c r="M3524">
        <v>58</v>
      </c>
      <c r="N3524">
        <v>166.61904761904799</v>
      </c>
      <c r="O3524">
        <v>0.41726618705036</v>
      </c>
      <c r="P3524">
        <v>78</v>
      </c>
      <c r="Q3524">
        <v>27.346153846153801</v>
      </c>
      <c r="R3524">
        <v>33</v>
      </c>
      <c r="S3524">
        <v>55.878787878787897</v>
      </c>
      <c r="T3524">
        <v>55</v>
      </c>
      <c r="U3524">
        <v>145.90909090909099</v>
      </c>
      <c r="V3524">
        <v>52</v>
      </c>
      <c r="W3524">
        <v>38.807692307692299</v>
      </c>
      <c r="X3524">
        <v>66</v>
      </c>
      <c r="Y3524">
        <v>144.363636363636</v>
      </c>
      <c r="Z3524">
        <v>65</v>
      </c>
      <c r="AA3524">
        <v>445.625</v>
      </c>
      <c r="AB3524">
        <v>72</v>
      </c>
      <c r="AC3524">
        <v>176.25714285714301</v>
      </c>
      <c r="AD3524">
        <v>0.50359712230215803</v>
      </c>
      <c r="AE3524">
        <v>8</v>
      </c>
      <c r="AF3524">
        <v>119.125</v>
      </c>
      <c r="AG3524">
        <v>5.7553956834532398E-2</v>
      </c>
      <c r="AH3524" s="4">
        <v>43</v>
      </c>
      <c r="AI3524">
        <v>2.6875</v>
      </c>
      <c r="AJ3524" s="4">
        <v>20</v>
      </c>
      <c r="AK3524">
        <v>1.25</v>
      </c>
      <c r="AL3524" s="4">
        <v>29</v>
      </c>
      <c r="AM3524">
        <v>0.41428571428571398</v>
      </c>
      <c r="AN3524" s="4">
        <v>10</v>
      </c>
      <c r="AO3524">
        <v>0.14285714285714299</v>
      </c>
      <c r="AP3524" s="4">
        <v>0</v>
      </c>
      <c r="AQ3524">
        <v>0</v>
      </c>
      <c r="AR3524" s="4">
        <v>0</v>
      </c>
      <c r="AS3524">
        <v>0</v>
      </c>
      <c r="AT3524" s="4">
        <v>0</v>
      </c>
      <c r="AU3524" s="4">
        <v>2</v>
      </c>
      <c r="AV3524" s="4">
        <v>2</v>
      </c>
      <c r="AW3524">
        <v>1.63095238095238</v>
      </c>
      <c r="AX3524" s="4">
        <f t="shared" si="55"/>
        <v>85.226277372262828</v>
      </c>
      <c r="AY3524" s="4">
        <v>11</v>
      </c>
      <c r="AZ3524" s="4">
        <v>19.909090909090899</v>
      </c>
    </row>
    <row r="3525" spans="1:52" x14ac:dyDescent="0.25">
      <c r="A3525" s="4">
        <v>2017</v>
      </c>
      <c r="B3525" s="4" t="s">
        <v>553</v>
      </c>
      <c r="C3525" t="s">
        <v>53</v>
      </c>
      <c r="D3525" t="s">
        <v>74</v>
      </c>
      <c r="E3525" t="s">
        <v>593</v>
      </c>
      <c r="F3525" s="4">
        <v>203</v>
      </c>
      <c r="G3525">
        <v>189</v>
      </c>
      <c r="H3525">
        <v>2.6084656084656102</v>
      </c>
      <c r="I3525">
        <v>202</v>
      </c>
      <c r="J3525">
        <v>8.8019801980198</v>
      </c>
      <c r="K3525">
        <v>0</v>
      </c>
      <c r="L3525">
        <v>0</v>
      </c>
      <c r="M3525">
        <v>13</v>
      </c>
      <c r="N3525">
        <v>5.1684210526315804</v>
      </c>
      <c r="O3525">
        <v>6.4039408866995107E-2</v>
      </c>
      <c r="P3525">
        <v>165</v>
      </c>
      <c r="Q3525">
        <v>19.5393939393939</v>
      </c>
      <c r="R3525">
        <v>27</v>
      </c>
      <c r="S3525">
        <v>32.740740740740698</v>
      </c>
      <c r="T3525">
        <v>12</v>
      </c>
      <c r="U3525">
        <v>150.916666666667</v>
      </c>
      <c r="V3525">
        <v>11</v>
      </c>
      <c r="W3525">
        <v>10.7272727272727</v>
      </c>
      <c r="X3525">
        <v>186</v>
      </c>
      <c r="Y3525">
        <v>94.403225806451601</v>
      </c>
      <c r="Z3525">
        <v>12</v>
      </c>
      <c r="AA3525">
        <v>205.166666666667</v>
      </c>
      <c r="AB3525">
        <v>190</v>
      </c>
      <c r="AC3525">
        <v>126.894736842105</v>
      </c>
      <c r="AD3525">
        <v>0.935960591133005</v>
      </c>
      <c r="AE3525">
        <v>17</v>
      </c>
      <c r="AF3525">
        <v>81.941176470588204</v>
      </c>
      <c r="AG3525">
        <v>8.3743842364532001E-2</v>
      </c>
      <c r="AH3525" s="4">
        <v>2</v>
      </c>
      <c r="AI3525">
        <v>0.33333333333333298</v>
      </c>
      <c r="AJ3525" s="4">
        <v>1</v>
      </c>
      <c r="AK3525">
        <v>0.16666666666666699</v>
      </c>
      <c r="AL3525" s="4">
        <v>3</v>
      </c>
      <c r="AM3525">
        <v>1.5789473684210499E-2</v>
      </c>
      <c r="AN3525" s="4">
        <v>7</v>
      </c>
      <c r="AO3525">
        <v>3.6842105263157898E-2</v>
      </c>
      <c r="AP3525" s="4">
        <v>5</v>
      </c>
      <c r="AQ3525">
        <v>2.4630541871921201E-2</v>
      </c>
      <c r="AR3525" s="4">
        <v>8</v>
      </c>
      <c r="AS3525">
        <v>3.9408866995073899E-2</v>
      </c>
      <c r="AT3525" s="4">
        <v>1</v>
      </c>
      <c r="AU3525" s="4">
        <v>0</v>
      </c>
      <c r="AV3525" s="4">
        <v>1</v>
      </c>
      <c r="AW3525">
        <v>2.1956521739130399</v>
      </c>
      <c r="AX3525" s="4">
        <f t="shared" si="55"/>
        <v>92.455445544554607</v>
      </c>
      <c r="AY3525" s="4">
        <v>0</v>
      </c>
      <c r="AZ3525" s="4">
        <v>0</v>
      </c>
    </row>
    <row r="3526" spans="1:52" x14ac:dyDescent="0.25">
      <c r="A3526" s="4">
        <v>2017</v>
      </c>
      <c r="B3526" s="4" t="s">
        <v>553</v>
      </c>
      <c r="C3526" t="s">
        <v>53</v>
      </c>
      <c r="D3526" t="s">
        <v>67</v>
      </c>
      <c r="E3526" t="s">
        <v>586</v>
      </c>
      <c r="F3526" s="4">
        <v>43</v>
      </c>
      <c r="G3526">
        <v>37</v>
      </c>
      <c r="H3526">
        <v>8.0270270270270299</v>
      </c>
      <c r="I3526">
        <v>42</v>
      </c>
      <c r="J3526">
        <v>12.0714285714286</v>
      </c>
      <c r="K3526">
        <v>0</v>
      </c>
      <c r="L3526">
        <v>0</v>
      </c>
      <c r="M3526">
        <v>8</v>
      </c>
      <c r="N3526">
        <v>709.28947368421098</v>
      </c>
      <c r="O3526">
        <v>0.186046511627907</v>
      </c>
      <c r="P3526">
        <v>40</v>
      </c>
      <c r="Q3526">
        <v>20</v>
      </c>
      <c r="R3526">
        <v>13</v>
      </c>
      <c r="S3526">
        <v>71</v>
      </c>
      <c r="T3526">
        <v>21</v>
      </c>
      <c r="U3526">
        <v>105.428571428571</v>
      </c>
      <c r="V3526">
        <v>21</v>
      </c>
      <c r="W3526">
        <v>37.285714285714299</v>
      </c>
      <c r="X3526">
        <v>17</v>
      </c>
      <c r="Y3526">
        <v>137.941176470588</v>
      </c>
      <c r="Z3526">
        <v>24</v>
      </c>
      <c r="AA3526">
        <v>241.041666666667</v>
      </c>
      <c r="AB3526">
        <v>18</v>
      </c>
      <c r="AC3526">
        <v>191</v>
      </c>
      <c r="AD3526">
        <v>0.418604651162791</v>
      </c>
      <c r="AE3526">
        <v>3</v>
      </c>
      <c r="AF3526">
        <v>44.3333333333333</v>
      </c>
      <c r="AG3526">
        <v>6.9767441860465101E-2</v>
      </c>
      <c r="AH3526" s="4">
        <v>12</v>
      </c>
      <c r="AI3526">
        <v>0.5</v>
      </c>
      <c r="AJ3526" s="4">
        <v>7</v>
      </c>
      <c r="AK3526">
        <v>0.29166666666666702</v>
      </c>
      <c r="AL3526" s="4">
        <v>6</v>
      </c>
      <c r="AM3526">
        <v>0.33333333333333298</v>
      </c>
      <c r="AN3526" s="4">
        <v>3</v>
      </c>
      <c r="AO3526">
        <v>0.16666666666666699</v>
      </c>
      <c r="AP3526" s="4">
        <v>0</v>
      </c>
      <c r="AQ3526">
        <v>0</v>
      </c>
      <c r="AR3526" s="4">
        <v>0</v>
      </c>
      <c r="AS3526">
        <v>0</v>
      </c>
      <c r="AT3526" s="4">
        <v>1</v>
      </c>
      <c r="AU3526" s="4">
        <v>0</v>
      </c>
      <c r="AV3526" s="4">
        <v>0</v>
      </c>
      <c r="AW3526">
        <v>1.55555555555556</v>
      </c>
      <c r="AX3526" s="4">
        <f t="shared" si="55"/>
        <v>27.642857142857064</v>
      </c>
      <c r="AY3526" s="4">
        <v>21</v>
      </c>
      <c r="AZ3526" s="4">
        <v>17.095238095238098</v>
      </c>
    </row>
    <row r="3527" spans="1:52" x14ac:dyDescent="0.25">
      <c r="A3527" s="4">
        <v>2017</v>
      </c>
      <c r="B3527" s="4" t="s">
        <v>553</v>
      </c>
      <c r="C3527" t="s">
        <v>53</v>
      </c>
      <c r="D3527" t="s">
        <v>361</v>
      </c>
      <c r="E3527" t="s">
        <v>860</v>
      </c>
      <c r="F3527" s="4">
        <v>252</v>
      </c>
      <c r="G3527">
        <v>185</v>
      </c>
      <c r="H3527">
        <v>2.5513513513513502</v>
      </c>
      <c r="I3527">
        <v>251</v>
      </c>
      <c r="J3527">
        <v>3.9641434262948199</v>
      </c>
      <c r="K3527">
        <v>0</v>
      </c>
      <c r="L3527">
        <v>0</v>
      </c>
      <c r="M3527">
        <v>33</v>
      </c>
      <c r="N3527">
        <v>597.85306122449003</v>
      </c>
      <c r="O3527">
        <v>0.13095238095238099</v>
      </c>
      <c r="P3527">
        <v>37</v>
      </c>
      <c r="Q3527">
        <v>33.783783783783797</v>
      </c>
      <c r="R3527">
        <v>71</v>
      </c>
      <c r="S3527">
        <v>20.6760563380282</v>
      </c>
      <c r="T3527">
        <v>8</v>
      </c>
      <c r="U3527">
        <v>138.625</v>
      </c>
      <c r="V3527">
        <v>7</v>
      </c>
      <c r="W3527">
        <v>20.571428571428601</v>
      </c>
      <c r="X3527">
        <v>234</v>
      </c>
      <c r="Y3527">
        <v>59.051282051282101</v>
      </c>
      <c r="Z3527">
        <v>8</v>
      </c>
      <c r="AA3527">
        <v>327.875</v>
      </c>
      <c r="AB3527">
        <v>243</v>
      </c>
      <c r="AC3527">
        <v>74.238683127572003</v>
      </c>
      <c r="AD3527">
        <v>0.96428571428571397</v>
      </c>
      <c r="AE3527">
        <v>114</v>
      </c>
      <c r="AF3527">
        <v>48</v>
      </c>
      <c r="AG3527">
        <v>0.452380952380952</v>
      </c>
      <c r="AH3527" s="4">
        <v>5</v>
      </c>
      <c r="AI3527">
        <v>0.625</v>
      </c>
      <c r="AJ3527" s="4">
        <v>3</v>
      </c>
      <c r="AK3527">
        <v>0.375</v>
      </c>
      <c r="AL3527" s="4">
        <v>10</v>
      </c>
      <c r="AM3527">
        <v>4.1152263374485597E-2</v>
      </c>
      <c r="AN3527" s="4">
        <v>16</v>
      </c>
      <c r="AO3527">
        <v>6.5843621399177002E-2</v>
      </c>
      <c r="AP3527" s="4">
        <v>0</v>
      </c>
      <c r="AQ3527">
        <v>0</v>
      </c>
      <c r="AR3527" s="4">
        <v>1</v>
      </c>
      <c r="AS3527">
        <v>3.9682539682539698E-3</v>
      </c>
      <c r="AT3527" s="4">
        <v>1</v>
      </c>
      <c r="AU3527" s="4">
        <v>0</v>
      </c>
      <c r="AV3527" s="4">
        <v>1</v>
      </c>
      <c r="AW3527">
        <v>2.04065040650406</v>
      </c>
      <c r="AX3527" s="4">
        <f t="shared" si="55"/>
        <v>123.49003984063775</v>
      </c>
      <c r="AY3527" s="4">
        <v>8</v>
      </c>
      <c r="AZ3527" s="4">
        <v>7.5</v>
      </c>
    </row>
    <row r="3528" spans="1:52" x14ac:dyDescent="0.25">
      <c r="A3528" s="4">
        <v>2017</v>
      </c>
      <c r="B3528" s="4" t="s">
        <v>553</v>
      </c>
      <c r="C3528" t="s">
        <v>53</v>
      </c>
      <c r="D3528" t="s">
        <v>63</v>
      </c>
      <c r="E3528" t="s">
        <v>582</v>
      </c>
      <c r="F3528" s="4">
        <v>149</v>
      </c>
      <c r="G3528">
        <v>126</v>
      </c>
      <c r="H3528">
        <v>4.8968253968253999</v>
      </c>
      <c r="I3528">
        <v>149</v>
      </c>
      <c r="J3528">
        <v>7.2684563758389302</v>
      </c>
      <c r="K3528">
        <v>6</v>
      </c>
      <c r="L3528">
        <v>4.0268456375838903E-2</v>
      </c>
      <c r="M3528">
        <v>21</v>
      </c>
      <c r="N3528">
        <v>457.09929078014198</v>
      </c>
      <c r="O3528">
        <v>0.14093959731543601</v>
      </c>
      <c r="P3528">
        <v>53</v>
      </c>
      <c r="Q3528">
        <v>40.867924528301899</v>
      </c>
      <c r="R3528">
        <v>24</v>
      </c>
      <c r="S3528">
        <v>80.7083333333333</v>
      </c>
      <c r="T3528">
        <v>6</v>
      </c>
      <c r="U3528">
        <v>230.666666666667</v>
      </c>
      <c r="V3528">
        <v>6</v>
      </c>
      <c r="W3528">
        <v>11.1666666666667</v>
      </c>
      <c r="X3528">
        <v>137</v>
      </c>
      <c r="Y3528">
        <v>115.795620437956</v>
      </c>
      <c r="Z3528">
        <v>6</v>
      </c>
      <c r="AA3528">
        <v>331.83333333333297</v>
      </c>
      <c r="AB3528">
        <v>143</v>
      </c>
      <c r="AC3528">
        <v>143.71126760563399</v>
      </c>
      <c r="AD3528">
        <v>0.95302013422818799</v>
      </c>
      <c r="AE3528">
        <v>20</v>
      </c>
      <c r="AF3528">
        <v>63.4</v>
      </c>
      <c r="AG3528">
        <v>0.134228187919463</v>
      </c>
      <c r="AH3528" s="4">
        <v>2</v>
      </c>
      <c r="AI3528">
        <v>0.33333333333333298</v>
      </c>
      <c r="AJ3528" s="4">
        <v>4</v>
      </c>
      <c r="AK3528">
        <v>0.66666666666666696</v>
      </c>
      <c r="AL3528" s="4">
        <v>11</v>
      </c>
      <c r="AM3528">
        <v>7.7464788732394402E-2</v>
      </c>
      <c r="AN3528" s="4">
        <v>22</v>
      </c>
      <c r="AO3528">
        <v>0.154929577464789</v>
      </c>
      <c r="AP3528" s="4">
        <v>6</v>
      </c>
      <c r="AQ3528">
        <v>4.0268456375838903E-2</v>
      </c>
      <c r="AR3528" s="4">
        <v>9</v>
      </c>
      <c r="AS3528">
        <v>6.0402684563758399E-2</v>
      </c>
      <c r="AT3528" s="4">
        <v>0</v>
      </c>
      <c r="AU3528" s="4">
        <v>0</v>
      </c>
      <c r="AV3528" s="4">
        <v>2</v>
      </c>
      <c r="AW3528">
        <v>1.8395061728395099</v>
      </c>
      <c r="AX3528" s="4">
        <f t="shared" si="55"/>
        <v>80.999999999999829</v>
      </c>
      <c r="AY3528" s="4">
        <v>6</v>
      </c>
      <c r="AZ3528" s="4">
        <v>3.8333333333333299</v>
      </c>
    </row>
    <row r="3529" spans="1:52" x14ac:dyDescent="0.25">
      <c r="A3529" s="4">
        <v>2017</v>
      </c>
      <c r="B3529" s="4" t="s">
        <v>553</v>
      </c>
      <c r="C3529" t="s">
        <v>53</v>
      </c>
      <c r="D3529" t="s">
        <v>57</v>
      </c>
      <c r="E3529" t="s">
        <v>576</v>
      </c>
      <c r="F3529" s="4">
        <v>179</v>
      </c>
      <c r="G3529">
        <v>148</v>
      </c>
      <c r="H3529">
        <v>9</v>
      </c>
      <c r="I3529">
        <v>178</v>
      </c>
      <c r="J3529">
        <v>12.6179775280899</v>
      </c>
      <c r="K3529">
        <v>4</v>
      </c>
      <c r="L3529">
        <v>2.2471910112359599E-2</v>
      </c>
      <c r="M3529">
        <v>19</v>
      </c>
      <c r="N3529">
        <v>492.56321839080499</v>
      </c>
      <c r="O3529">
        <v>0.106145251396648</v>
      </c>
      <c r="P3529">
        <v>31</v>
      </c>
      <c r="Q3529">
        <v>53.0322580645161</v>
      </c>
      <c r="R3529">
        <v>54</v>
      </c>
      <c r="S3529">
        <v>35.5</v>
      </c>
      <c r="T3529">
        <v>14</v>
      </c>
      <c r="U3529">
        <v>149.142857142857</v>
      </c>
      <c r="V3529">
        <v>14</v>
      </c>
      <c r="W3529">
        <v>22.8571428571429</v>
      </c>
      <c r="X3529">
        <v>160</v>
      </c>
      <c r="Y3529">
        <v>105.00624999999999</v>
      </c>
      <c r="Z3529">
        <v>14</v>
      </c>
      <c r="AA3529">
        <v>295.642857142857</v>
      </c>
      <c r="AB3529">
        <v>164</v>
      </c>
      <c r="AC3529">
        <v>132.049079754601</v>
      </c>
      <c r="AD3529">
        <v>0.91061452513966501</v>
      </c>
      <c r="AE3529">
        <v>39</v>
      </c>
      <c r="AF3529">
        <v>79.564102564102598</v>
      </c>
      <c r="AG3529">
        <v>0.217877094972067</v>
      </c>
      <c r="AH3529" s="4">
        <v>10</v>
      </c>
      <c r="AI3529">
        <v>0.71428571428571397</v>
      </c>
      <c r="AJ3529" s="4">
        <v>6</v>
      </c>
      <c r="AK3529">
        <v>0.42857142857142899</v>
      </c>
      <c r="AL3529" s="4">
        <v>42</v>
      </c>
      <c r="AM3529">
        <v>0.25766871165644201</v>
      </c>
      <c r="AN3529" s="4">
        <v>22</v>
      </c>
      <c r="AO3529">
        <v>0.13496932515337401</v>
      </c>
      <c r="AP3529" s="4">
        <v>0</v>
      </c>
      <c r="AQ3529">
        <v>0</v>
      </c>
      <c r="AR3529" s="4">
        <v>1</v>
      </c>
      <c r="AS3529">
        <v>5.5865921787709499E-3</v>
      </c>
      <c r="AT3529" s="4">
        <v>0</v>
      </c>
      <c r="AU3529" s="4">
        <v>1</v>
      </c>
      <c r="AV3529" s="4">
        <v>4</v>
      </c>
      <c r="AW3529">
        <v>2.0227272727272698</v>
      </c>
      <c r="AX3529" s="4">
        <f t="shared" si="55"/>
        <v>88.494382022472038</v>
      </c>
      <c r="AY3529" s="4">
        <v>13</v>
      </c>
      <c r="AZ3529" s="4">
        <v>27.076923076923102</v>
      </c>
    </row>
    <row r="3530" spans="1:52" x14ac:dyDescent="0.25">
      <c r="A3530" s="4">
        <v>2017</v>
      </c>
      <c r="B3530" s="4" t="s">
        <v>553</v>
      </c>
      <c r="C3530" t="s">
        <v>53</v>
      </c>
      <c r="D3530" t="s">
        <v>80</v>
      </c>
      <c r="E3530" t="s">
        <v>599</v>
      </c>
      <c r="F3530" s="4">
        <v>112</v>
      </c>
      <c r="G3530">
        <v>46</v>
      </c>
      <c r="H3530">
        <v>6.3043478260869596</v>
      </c>
      <c r="I3530">
        <v>112</v>
      </c>
      <c r="J3530">
        <v>8.2410714285714306</v>
      </c>
      <c r="K3530">
        <v>4</v>
      </c>
      <c r="L3530">
        <v>3.5714285714285698E-2</v>
      </c>
      <c r="M3530">
        <v>72</v>
      </c>
      <c r="N3530">
        <v>1059.84210526316</v>
      </c>
      <c r="O3530">
        <v>0.64285714285714302</v>
      </c>
      <c r="P3530">
        <v>52</v>
      </c>
      <c r="Q3530">
        <v>25.115384615384599</v>
      </c>
      <c r="R3530">
        <v>20</v>
      </c>
      <c r="S3530">
        <v>102.4</v>
      </c>
      <c r="T3530">
        <v>59</v>
      </c>
      <c r="U3530">
        <v>152.389830508475</v>
      </c>
      <c r="V3530">
        <v>55</v>
      </c>
      <c r="W3530">
        <v>37.018181818181802</v>
      </c>
      <c r="X3530">
        <v>29</v>
      </c>
      <c r="Y3530">
        <v>109.68965517241401</v>
      </c>
      <c r="Z3530">
        <v>73</v>
      </c>
      <c r="AA3530">
        <v>407.55</v>
      </c>
      <c r="AB3530">
        <v>39</v>
      </c>
      <c r="AC3530">
        <v>150.67567567567599</v>
      </c>
      <c r="AD3530">
        <v>0.33035714285714302</v>
      </c>
      <c r="AE3530">
        <v>8</v>
      </c>
      <c r="AF3530">
        <v>65.875</v>
      </c>
      <c r="AG3530">
        <v>7.1428571428571397E-2</v>
      </c>
      <c r="AH3530" s="4">
        <v>40</v>
      </c>
      <c r="AI3530">
        <v>2</v>
      </c>
      <c r="AJ3530" s="4">
        <v>30</v>
      </c>
      <c r="AK3530">
        <v>1.5</v>
      </c>
      <c r="AL3530" s="4">
        <v>7</v>
      </c>
      <c r="AM3530">
        <v>0.18918918918918901</v>
      </c>
      <c r="AN3530" s="4">
        <v>3</v>
      </c>
      <c r="AO3530">
        <v>8.1081081081081099E-2</v>
      </c>
      <c r="AP3530" s="4">
        <v>2</v>
      </c>
      <c r="AQ3530">
        <v>1.7857142857142901E-2</v>
      </c>
      <c r="AR3530" s="4">
        <v>0</v>
      </c>
      <c r="AS3530">
        <v>0</v>
      </c>
      <c r="AT3530" s="4">
        <v>0</v>
      </c>
      <c r="AU3530" s="4">
        <v>0</v>
      </c>
      <c r="AV3530" s="4">
        <v>0</v>
      </c>
      <c r="AW3530">
        <v>1.6</v>
      </c>
      <c r="AX3530" s="4">
        <f t="shared" si="55"/>
        <v>70</v>
      </c>
      <c r="AY3530" s="4">
        <v>14</v>
      </c>
      <c r="AZ3530" s="4">
        <v>31.571428571428601</v>
      </c>
    </row>
    <row r="3531" spans="1:52" x14ac:dyDescent="0.25">
      <c r="A3531" s="4">
        <v>2017</v>
      </c>
      <c r="B3531" s="4" t="s">
        <v>553</v>
      </c>
      <c r="C3531" t="s">
        <v>53</v>
      </c>
      <c r="D3531" t="s">
        <v>98</v>
      </c>
      <c r="E3531" t="s">
        <v>617</v>
      </c>
      <c r="F3531" s="4">
        <v>53</v>
      </c>
      <c r="G3531">
        <v>29</v>
      </c>
      <c r="H3531">
        <v>7.9655172413793096</v>
      </c>
      <c r="I3531">
        <v>53</v>
      </c>
      <c r="J3531">
        <v>7.1320754716981103</v>
      </c>
      <c r="K3531">
        <v>0</v>
      </c>
      <c r="L3531">
        <v>0</v>
      </c>
      <c r="M3531">
        <v>29</v>
      </c>
      <c r="N3531">
        <v>1411.5135135135099</v>
      </c>
      <c r="O3531">
        <v>0.54716981132075504</v>
      </c>
      <c r="P3531">
        <v>33</v>
      </c>
      <c r="Q3531">
        <v>33.363636363636402</v>
      </c>
      <c r="R3531">
        <v>10</v>
      </c>
      <c r="S3531">
        <v>87.8</v>
      </c>
      <c r="T3531">
        <v>18</v>
      </c>
      <c r="U3531">
        <v>161.833333333333</v>
      </c>
      <c r="V3531">
        <v>19</v>
      </c>
      <c r="W3531">
        <v>64.947368421052602</v>
      </c>
      <c r="X3531">
        <v>29</v>
      </c>
      <c r="Y3531">
        <v>110.68965517241401</v>
      </c>
      <c r="Z3531">
        <v>23</v>
      </c>
      <c r="AA3531">
        <v>281.71428571428601</v>
      </c>
      <c r="AB3531">
        <v>30</v>
      </c>
      <c r="AC3531">
        <v>128.1</v>
      </c>
      <c r="AD3531">
        <v>0.56603773584905703</v>
      </c>
      <c r="AE3531">
        <v>4</v>
      </c>
      <c r="AF3531">
        <v>82.5</v>
      </c>
      <c r="AG3531">
        <v>7.5471698113207503E-2</v>
      </c>
      <c r="AH3531" s="4">
        <v>16</v>
      </c>
      <c r="AI3531">
        <v>2.28571428571429</v>
      </c>
      <c r="AJ3531" s="4">
        <v>6</v>
      </c>
      <c r="AK3531">
        <v>0.85714285714285698</v>
      </c>
      <c r="AL3531" s="4">
        <v>4</v>
      </c>
      <c r="AM3531">
        <v>0.133333333333333</v>
      </c>
      <c r="AN3531" s="4">
        <v>2</v>
      </c>
      <c r="AO3531">
        <v>6.6666666666666693E-2</v>
      </c>
      <c r="AP3531" s="4">
        <v>0</v>
      </c>
      <c r="AQ3531">
        <v>0</v>
      </c>
      <c r="AR3531" s="4">
        <v>0</v>
      </c>
      <c r="AS3531">
        <v>0</v>
      </c>
      <c r="AT3531" s="4">
        <v>0</v>
      </c>
      <c r="AU3531" s="4">
        <v>0</v>
      </c>
      <c r="AV3531" s="4">
        <v>0</v>
      </c>
      <c r="AW3531">
        <v>1.5588235294117601</v>
      </c>
      <c r="AX3531" s="4">
        <f t="shared" si="55"/>
        <v>34.000000000000099</v>
      </c>
      <c r="AY3531" s="4">
        <v>6</v>
      </c>
      <c r="AZ3531" s="4">
        <v>38</v>
      </c>
    </row>
    <row r="3532" spans="1:52" x14ac:dyDescent="0.25">
      <c r="A3532" s="4">
        <v>2017</v>
      </c>
      <c r="B3532" s="4" t="s">
        <v>553</v>
      </c>
      <c r="C3532" t="s">
        <v>53</v>
      </c>
      <c r="D3532" t="s">
        <v>76</v>
      </c>
      <c r="E3532" t="s">
        <v>595</v>
      </c>
      <c r="F3532" s="4">
        <v>130</v>
      </c>
      <c r="G3532">
        <v>48</v>
      </c>
      <c r="H3532">
        <v>3.9166666666666701</v>
      </c>
      <c r="I3532">
        <v>129</v>
      </c>
      <c r="J3532">
        <v>6.7674418604651203</v>
      </c>
      <c r="K3532">
        <v>6</v>
      </c>
      <c r="L3532">
        <v>4.6511627906976702E-2</v>
      </c>
      <c r="M3532">
        <v>56</v>
      </c>
      <c r="N3532">
        <v>72.932432432432407</v>
      </c>
      <c r="O3532">
        <v>0.43076923076923102</v>
      </c>
      <c r="P3532">
        <v>70</v>
      </c>
      <c r="Q3532">
        <v>30.4714285714286</v>
      </c>
      <c r="R3532">
        <v>24</v>
      </c>
      <c r="S3532">
        <v>84.7916666666667</v>
      </c>
      <c r="T3532">
        <v>81</v>
      </c>
      <c r="U3532">
        <v>158.111111111111</v>
      </c>
      <c r="V3532">
        <v>74</v>
      </c>
      <c r="W3532">
        <v>41.040540540540498</v>
      </c>
      <c r="X3532">
        <v>44</v>
      </c>
      <c r="Y3532">
        <v>136.81818181818201</v>
      </c>
      <c r="Z3532">
        <v>85</v>
      </c>
      <c r="AA3532">
        <v>358.57575757575802</v>
      </c>
      <c r="AB3532">
        <v>45</v>
      </c>
      <c r="AC3532">
        <v>162.55000000000001</v>
      </c>
      <c r="AD3532">
        <v>0.30769230769230799</v>
      </c>
      <c r="AE3532">
        <v>5</v>
      </c>
      <c r="AF3532">
        <v>93</v>
      </c>
      <c r="AG3532">
        <v>3.8461538461538498E-2</v>
      </c>
      <c r="AH3532" s="4">
        <v>56</v>
      </c>
      <c r="AI3532">
        <v>1.6969696969696999</v>
      </c>
      <c r="AJ3532" s="4">
        <v>30</v>
      </c>
      <c r="AK3532">
        <v>0.90909090909090895</v>
      </c>
      <c r="AL3532" s="4">
        <v>16</v>
      </c>
      <c r="AM3532">
        <v>0.4</v>
      </c>
      <c r="AN3532" s="4">
        <v>8</v>
      </c>
      <c r="AO3532">
        <v>0.2</v>
      </c>
      <c r="AP3532" s="4">
        <v>0</v>
      </c>
      <c r="AQ3532">
        <v>0</v>
      </c>
      <c r="AR3532" s="4">
        <v>0</v>
      </c>
      <c r="AS3532">
        <v>0</v>
      </c>
      <c r="AT3532" s="4">
        <v>0</v>
      </c>
      <c r="AU3532" s="4">
        <v>0</v>
      </c>
      <c r="AV3532" s="4">
        <v>3</v>
      </c>
      <c r="AW3532">
        <v>1.7567567567567599</v>
      </c>
      <c r="AX3532" s="4">
        <f t="shared" si="55"/>
        <v>73.999999999999872</v>
      </c>
      <c r="AY3532" s="4">
        <v>30</v>
      </c>
      <c r="AZ3532" s="4">
        <v>71.8</v>
      </c>
    </row>
    <row r="3533" spans="1:52" x14ac:dyDescent="0.25">
      <c r="A3533" s="4">
        <v>2017</v>
      </c>
      <c r="B3533" s="4" t="s">
        <v>553</v>
      </c>
      <c r="C3533" t="s">
        <v>53</v>
      </c>
      <c r="D3533" t="s">
        <v>56</v>
      </c>
      <c r="E3533" t="s">
        <v>575</v>
      </c>
      <c r="F3533" s="4">
        <v>195</v>
      </c>
      <c r="G3533">
        <v>110</v>
      </c>
      <c r="H3533">
        <v>0.89090909090909098</v>
      </c>
      <c r="I3533">
        <v>189</v>
      </c>
      <c r="J3533">
        <v>2.53439153439153</v>
      </c>
      <c r="K3533">
        <v>0</v>
      </c>
      <c r="L3533">
        <v>0</v>
      </c>
      <c r="M3533">
        <v>23</v>
      </c>
      <c r="N3533">
        <v>545.36702127659601</v>
      </c>
      <c r="O3533">
        <v>0.117948717948718</v>
      </c>
      <c r="P3533">
        <v>182</v>
      </c>
      <c r="Q3533">
        <v>6.3516483516483504</v>
      </c>
      <c r="R3533">
        <v>31</v>
      </c>
      <c r="S3533">
        <v>19.9677419354839</v>
      </c>
      <c r="T3533">
        <v>1</v>
      </c>
      <c r="U3533">
        <v>323</v>
      </c>
      <c r="V3533">
        <v>1</v>
      </c>
      <c r="W3533">
        <v>0</v>
      </c>
      <c r="X3533">
        <v>179</v>
      </c>
      <c r="Y3533">
        <v>99.067039106145202</v>
      </c>
      <c r="Z3533">
        <v>3</v>
      </c>
      <c r="AA3533">
        <v>366.66666666666703</v>
      </c>
      <c r="AB3533">
        <v>186</v>
      </c>
      <c r="AC3533">
        <v>114.58064516128999</v>
      </c>
      <c r="AD3533">
        <v>0.95384615384615401</v>
      </c>
      <c r="AE3533">
        <v>7</v>
      </c>
      <c r="AF3533">
        <v>39.714285714285701</v>
      </c>
      <c r="AG3533">
        <v>3.5897435897435902E-2</v>
      </c>
      <c r="AH3533" s="4">
        <v>2</v>
      </c>
      <c r="AI3533">
        <v>0.66666666666666696</v>
      </c>
      <c r="AJ3533" s="4">
        <v>0</v>
      </c>
      <c r="AK3533">
        <v>0</v>
      </c>
      <c r="AL3533" s="4">
        <v>15</v>
      </c>
      <c r="AM3533">
        <v>8.0645161290322606E-2</v>
      </c>
      <c r="AN3533" s="4">
        <v>17</v>
      </c>
      <c r="AO3533">
        <v>9.1397849462365593E-2</v>
      </c>
      <c r="AP3533" s="4">
        <v>4</v>
      </c>
      <c r="AQ3533">
        <v>2.0512820512820499E-2</v>
      </c>
      <c r="AR3533" s="4">
        <v>9</v>
      </c>
      <c r="AS3533">
        <v>4.6153846153846198E-2</v>
      </c>
      <c r="AT3533" s="4">
        <v>2</v>
      </c>
      <c r="AU3533" s="4">
        <v>4</v>
      </c>
      <c r="AV3533" s="4">
        <v>1</v>
      </c>
      <c r="AW3533">
        <v>1.8712871287128701</v>
      </c>
      <c r="AX3533" s="4">
        <f t="shared" si="55"/>
        <v>104.20634920634927</v>
      </c>
      <c r="AY3533" s="4">
        <v>1</v>
      </c>
      <c r="AZ3533" s="4">
        <v>0</v>
      </c>
    </row>
    <row r="3534" spans="1:52" x14ac:dyDescent="0.25">
      <c r="A3534" s="4">
        <v>2017</v>
      </c>
      <c r="B3534" s="4" t="s">
        <v>553</v>
      </c>
      <c r="C3534" t="s">
        <v>53</v>
      </c>
      <c r="D3534" t="s">
        <v>83</v>
      </c>
      <c r="E3534" t="s">
        <v>602</v>
      </c>
      <c r="F3534" s="4">
        <v>65</v>
      </c>
      <c r="G3534">
        <v>42</v>
      </c>
      <c r="H3534">
        <v>4.8095238095238102</v>
      </c>
      <c r="I3534">
        <v>64</v>
      </c>
      <c r="J3534">
        <v>7.390625</v>
      </c>
      <c r="K3534">
        <v>2</v>
      </c>
      <c r="L3534">
        <v>3.125E-2</v>
      </c>
      <c r="M3534">
        <v>21</v>
      </c>
      <c r="N3534">
        <v>190.47826086956499</v>
      </c>
      <c r="O3534">
        <v>0.32307692307692298</v>
      </c>
      <c r="P3534">
        <v>47</v>
      </c>
      <c r="Q3534">
        <v>13.106382978723399</v>
      </c>
      <c r="R3534">
        <v>20</v>
      </c>
      <c r="S3534">
        <v>102.65</v>
      </c>
      <c r="T3534">
        <v>29</v>
      </c>
      <c r="U3534">
        <v>148.10344827586201</v>
      </c>
      <c r="V3534">
        <v>25</v>
      </c>
      <c r="W3534">
        <v>38.119999999999997</v>
      </c>
      <c r="X3534">
        <v>33</v>
      </c>
      <c r="Y3534">
        <v>108.333333333333</v>
      </c>
      <c r="Z3534">
        <v>31</v>
      </c>
      <c r="AA3534">
        <v>394</v>
      </c>
      <c r="AB3534">
        <v>33</v>
      </c>
      <c r="AC3534">
        <v>126.09090909090899</v>
      </c>
      <c r="AD3534">
        <v>0.507692307692308</v>
      </c>
      <c r="AE3534">
        <v>0</v>
      </c>
      <c r="AF3534">
        <v>0</v>
      </c>
      <c r="AG3534">
        <v>0</v>
      </c>
      <c r="AH3534" s="4">
        <v>19</v>
      </c>
      <c r="AI3534">
        <v>1.2666666666666699</v>
      </c>
      <c r="AJ3534" s="4">
        <v>8</v>
      </c>
      <c r="AK3534">
        <v>0.53333333333333299</v>
      </c>
      <c r="AL3534" s="4">
        <v>3</v>
      </c>
      <c r="AM3534">
        <v>9.0909090909090898E-2</v>
      </c>
      <c r="AN3534" s="4">
        <v>4</v>
      </c>
      <c r="AO3534">
        <v>0.12121212121212099</v>
      </c>
      <c r="AP3534" s="4">
        <v>0</v>
      </c>
      <c r="AQ3534">
        <v>0</v>
      </c>
      <c r="AR3534" s="4">
        <v>2</v>
      </c>
      <c r="AS3534">
        <v>3.0769230769230799E-2</v>
      </c>
      <c r="AT3534" s="4">
        <v>0</v>
      </c>
      <c r="AU3534" s="4">
        <v>1</v>
      </c>
      <c r="AV3534" s="4">
        <v>0</v>
      </c>
      <c r="AW3534">
        <v>1.4545454545454499</v>
      </c>
      <c r="AX3534" s="4">
        <f t="shared" si="55"/>
        <v>44.687500000000142</v>
      </c>
      <c r="AY3534" s="4">
        <v>14</v>
      </c>
      <c r="AZ3534" s="4">
        <v>9.5</v>
      </c>
    </row>
    <row r="3535" spans="1:52" x14ac:dyDescent="0.25">
      <c r="A3535" s="4">
        <v>2017</v>
      </c>
      <c r="B3535" s="4" t="s">
        <v>553</v>
      </c>
      <c r="C3535" t="s">
        <v>53</v>
      </c>
      <c r="D3535" t="s">
        <v>72</v>
      </c>
      <c r="E3535" t="s">
        <v>591</v>
      </c>
      <c r="F3535" s="4">
        <v>113</v>
      </c>
      <c r="G3535">
        <v>54</v>
      </c>
      <c r="H3535">
        <v>6.4074074074074101</v>
      </c>
      <c r="I3535">
        <v>112</v>
      </c>
      <c r="J3535">
        <v>7.03571428571429</v>
      </c>
      <c r="K3535">
        <v>0</v>
      </c>
      <c r="L3535">
        <v>0</v>
      </c>
      <c r="M3535">
        <v>27</v>
      </c>
      <c r="N3535">
        <v>40.8720930232558</v>
      </c>
      <c r="O3535">
        <v>0.238938053097345</v>
      </c>
      <c r="P3535">
        <v>81</v>
      </c>
      <c r="Q3535">
        <v>34.592592592592602</v>
      </c>
      <c r="R3535">
        <v>31</v>
      </c>
      <c r="S3535">
        <v>89.645161290322605</v>
      </c>
      <c r="T3535">
        <v>52</v>
      </c>
      <c r="U3535">
        <v>178.94230769230799</v>
      </c>
      <c r="V3535">
        <v>49</v>
      </c>
      <c r="W3535">
        <v>47.5102040816327</v>
      </c>
      <c r="X3535">
        <v>47</v>
      </c>
      <c r="Y3535">
        <v>162.212765957447</v>
      </c>
      <c r="Z3535">
        <v>58</v>
      </c>
      <c r="AA3535">
        <v>414.42424242424198</v>
      </c>
      <c r="AB3535">
        <v>55</v>
      </c>
      <c r="AC3535">
        <v>236.40740740740699</v>
      </c>
      <c r="AD3535">
        <v>0.47787610619469001</v>
      </c>
      <c r="AE3535">
        <v>5</v>
      </c>
      <c r="AF3535">
        <v>113.8</v>
      </c>
      <c r="AG3535">
        <v>4.4247787610619503E-2</v>
      </c>
      <c r="AH3535" s="4">
        <v>35</v>
      </c>
      <c r="AI3535">
        <v>1.0606060606060601</v>
      </c>
      <c r="AJ3535" s="4">
        <v>28</v>
      </c>
      <c r="AK3535">
        <v>0.84848484848484895</v>
      </c>
      <c r="AL3535" s="4">
        <v>16</v>
      </c>
      <c r="AM3535">
        <v>0.296296296296296</v>
      </c>
      <c r="AN3535" s="4">
        <v>9</v>
      </c>
      <c r="AO3535">
        <v>0.16666666666666699</v>
      </c>
      <c r="AP3535" s="4">
        <v>1</v>
      </c>
      <c r="AQ3535">
        <v>8.8495575221239006E-3</v>
      </c>
      <c r="AR3535" s="4">
        <v>0</v>
      </c>
      <c r="AS3535">
        <v>0</v>
      </c>
      <c r="AT3535" s="4">
        <v>0</v>
      </c>
      <c r="AU3535" s="4">
        <v>0</v>
      </c>
      <c r="AV3535" s="4">
        <v>1</v>
      </c>
      <c r="AW3535">
        <v>1.7936507936507899</v>
      </c>
      <c r="AX3535" s="4">
        <f t="shared" si="55"/>
        <v>63.000000000000128</v>
      </c>
      <c r="AY3535" s="4">
        <v>27</v>
      </c>
      <c r="AZ3535" s="4">
        <v>24.923076923076898</v>
      </c>
    </row>
    <row r="3536" spans="1:52" x14ac:dyDescent="0.25">
      <c r="A3536" s="4">
        <v>2017</v>
      </c>
      <c r="B3536" s="4" t="s">
        <v>553</v>
      </c>
      <c r="C3536" t="s">
        <v>53</v>
      </c>
      <c r="D3536" t="s">
        <v>93</v>
      </c>
      <c r="E3536" t="s">
        <v>612</v>
      </c>
      <c r="F3536" s="4">
        <v>116</v>
      </c>
      <c r="G3536">
        <v>46</v>
      </c>
      <c r="H3536">
        <v>5.3043478260869596</v>
      </c>
      <c r="I3536">
        <v>116</v>
      </c>
      <c r="J3536">
        <v>8.2844827586206904</v>
      </c>
      <c r="K3536">
        <v>0</v>
      </c>
      <c r="L3536">
        <v>0</v>
      </c>
      <c r="M3536">
        <v>108</v>
      </c>
      <c r="N3536">
        <v>4315.1617647058802</v>
      </c>
      <c r="O3536">
        <v>0.931034482758621</v>
      </c>
      <c r="P3536">
        <v>70</v>
      </c>
      <c r="Q3536">
        <v>30.5</v>
      </c>
      <c r="R3536">
        <v>28</v>
      </c>
      <c r="S3536">
        <v>61.964285714285701</v>
      </c>
      <c r="T3536">
        <v>51</v>
      </c>
      <c r="U3536">
        <v>158.98039215686299</v>
      </c>
      <c r="V3536">
        <v>49</v>
      </c>
      <c r="W3536">
        <v>40.653061224489797</v>
      </c>
      <c r="X3536">
        <v>51</v>
      </c>
      <c r="Y3536">
        <v>133.78431372548999</v>
      </c>
      <c r="Z3536">
        <v>55</v>
      </c>
      <c r="AA3536">
        <v>342.85</v>
      </c>
      <c r="AB3536">
        <v>61</v>
      </c>
      <c r="AC3536">
        <v>183.18181818181799</v>
      </c>
      <c r="AD3536">
        <v>0.47413793103448298</v>
      </c>
      <c r="AE3536">
        <v>5</v>
      </c>
      <c r="AF3536">
        <v>146.6</v>
      </c>
      <c r="AG3536">
        <v>4.31034482758621E-2</v>
      </c>
      <c r="AH3536" s="4">
        <v>44</v>
      </c>
      <c r="AI3536">
        <v>2.2000000000000002</v>
      </c>
      <c r="AJ3536" s="4">
        <v>21</v>
      </c>
      <c r="AK3536">
        <v>1.05</v>
      </c>
      <c r="AL3536" s="4">
        <v>16</v>
      </c>
      <c r="AM3536">
        <v>0.29090909090909101</v>
      </c>
      <c r="AN3536" s="4">
        <v>4</v>
      </c>
      <c r="AO3536">
        <v>7.2727272727272696E-2</v>
      </c>
      <c r="AP3536" s="4">
        <v>1</v>
      </c>
      <c r="AQ3536">
        <v>8.6206896551724102E-3</v>
      </c>
      <c r="AR3536" s="4">
        <v>1</v>
      </c>
      <c r="AS3536">
        <v>8.6206896551724102E-3</v>
      </c>
      <c r="AT3536" s="4">
        <v>0</v>
      </c>
      <c r="AU3536" s="4">
        <v>0</v>
      </c>
      <c r="AV3536" s="4">
        <v>4</v>
      </c>
      <c r="AW3536">
        <v>1.6811594202898601</v>
      </c>
      <c r="AX3536" s="4">
        <f t="shared" si="55"/>
        <v>68.999999999999787</v>
      </c>
      <c r="AY3536" s="4">
        <v>19</v>
      </c>
      <c r="AZ3536" s="4">
        <v>43.941176470588204</v>
      </c>
    </row>
    <row r="3537" spans="1:52" x14ac:dyDescent="0.25">
      <c r="A3537" s="4">
        <v>2017</v>
      </c>
      <c r="B3537" s="4" t="s">
        <v>553</v>
      </c>
      <c r="C3537" t="s">
        <v>53</v>
      </c>
      <c r="D3537" t="s">
        <v>65</v>
      </c>
      <c r="E3537" t="s">
        <v>584</v>
      </c>
      <c r="F3537" s="4">
        <v>138</v>
      </c>
      <c r="G3537">
        <v>71</v>
      </c>
      <c r="H3537">
        <v>4.4929577464788704</v>
      </c>
      <c r="I3537">
        <v>137</v>
      </c>
      <c r="J3537">
        <v>6.8248175182481798</v>
      </c>
      <c r="K3537">
        <v>2</v>
      </c>
      <c r="L3537">
        <v>1.4598540145985399E-2</v>
      </c>
      <c r="M3537">
        <v>62</v>
      </c>
      <c r="N3537">
        <v>436.66666666666703</v>
      </c>
      <c r="O3537">
        <v>0.44927536231884102</v>
      </c>
      <c r="P3537">
        <v>111</v>
      </c>
      <c r="Q3537">
        <v>44.4324324324324</v>
      </c>
      <c r="R3537">
        <v>44</v>
      </c>
      <c r="S3537">
        <v>88.363636363636402</v>
      </c>
      <c r="T3537">
        <v>64</v>
      </c>
      <c r="U3537">
        <v>198.03125</v>
      </c>
      <c r="V3537">
        <v>59</v>
      </c>
      <c r="W3537">
        <v>61.966101694915302</v>
      </c>
      <c r="X3537">
        <v>66</v>
      </c>
      <c r="Y3537">
        <v>196.06060606060601</v>
      </c>
      <c r="Z3537">
        <v>66</v>
      </c>
      <c r="AA3537">
        <v>389.78571428571399</v>
      </c>
      <c r="AB3537">
        <v>72</v>
      </c>
      <c r="AC3537">
        <v>238.625</v>
      </c>
      <c r="AD3537">
        <v>0.52173913043478304</v>
      </c>
      <c r="AE3537">
        <v>9</v>
      </c>
      <c r="AF3537">
        <v>202.777777777778</v>
      </c>
      <c r="AG3537">
        <v>6.5217391304347797E-2</v>
      </c>
      <c r="AH3537" s="4">
        <v>45</v>
      </c>
      <c r="AI3537">
        <v>1.0714285714285701</v>
      </c>
      <c r="AJ3537" s="4">
        <v>26</v>
      </c>
      <c r="AK3537">
        <v>0.61904761904761896</v>
      </c>
      <c r="AL3537" s="4">
        <v>22</v>
      </c>
      <c r="AM3537">
        <v>0.30555555555555602</v>
      </c>
      <c r="AN3537" s="4">
        <v>18</v>
      </c>
      <c r="AO3537">
        <v>0.25</v>
      </c>
      <c r="AP3537" s="4">
        <v>0</v>
      </c>
      <c r="AQ3537">
        <v>0</v>
      </c>
      <c r="AR3537" s="4">
        <v>0</v>
      </c>
      <c r="AS3537">
        <v>0</v>
      </c>
      <c r="AT3537" s="4">
        <v>0</v>
      </c>
      <c r="AU3537" s="4">
        <v>0</v>
      </c>
      <c r="AV3537" s="4">
        <v>3</v>
      </c>
      <c r="AW3537">
        <v>1.7692307692307701</v>
      </c>
      <c r="AX3537" s="4">
        <f t="shared" si="55"/>
        <v>77.999999999999957</v>
      </c>
      <c r="AY3537" s="4">
        <v>39</v>
      </c>
      <c r="AZ3537" s="4">
        <v>27.2631578947368</v>
      </c>
    </row>
    <row r="3538" spans="1:52" x14ac:dyDescent="0.25">
      <c r="A3538" s="4">
        <v>2017</v>
      </c>
      <c r="B3538" s="4" t="s">
        <v>553</v>
      </c>
      <c r="C3538" t="s">
        <v>53</v>
      </c>
      <c r="D3538" t="s">
        <v>79</v>
      </c>
      <c r="E3538" t="s">
        <v>598</v>
      </c>
      <c r="F3538" s="4">
        <v>127</v>
      </c>
      <c r="G3538">
        <v>44</v>
      </c>
      <c r="H3538">
        <v>6.2045454545454497</v>
      </c>
      <c r="I3538">
        <v>127</v>
      </c>
      <c r="J3538">
        <v>8.3779527559055094</v>
      </c>
      <c r="K3538">
        <v>2</v>
      </c>
      <c r="L3538">
        <v>1.5748031496062999E-2</v>
      </c>
      <c r="M3538">
        <v>70</v>
      </c>
      <c r="N3538">
        <v>716.61111111111097</v>
      </c>
      <c r="O3538">
        <v>0.55118110236220497</v>
      </c>
      <c r="P3538">
        <v>69</v>
      </c>
      <c r="Q3538">
        <v>36.420289855072497</v>
      </c>
      <c r="R3538">
        <v>21</v>
      </c>
      <c r="S3538">
        <v>80.619047619047606</v>
      </c>
      <c r="T3538">
        <v>67</v>
      </c>
      <c r="U3538">
        <v>185.85074626865699</v>
      </c>
      <c r="V3538">
        <v>61</v>
      </c>
      <c r="W3538">
        <v>41.557377049180303</v>
      </c>
      <c r="X3538">
        <v>55</v>
      </c>
      <c r="Y3538">
        <v>161.41818181818201</v>
      </c>
      <c r="Z3538">
        <v>72</v>
      </c>
      <c r="AA3538">
        <v>292.59090909090901</v>
      </c>
      <c r="AB3538">
        <v>55</v>
      </c>
      <c r="AC3538">
        <v>188.50909090909099</v>
      </c>
      <c r="AD3538">
        <v>0.43307086614173201</v>
      </c>
      <c r="AE3538">
        <v>5</v>
      </c>
      <c r="AF3538">
        <v>130.80000000000001</v>
      </c>
      <c r="AG3538">
        <v>3.9370078740157501E-2</v>
      </c>
      <c r="AH3538" s="4">
        <v>51</v>
      </c>
      <c r="AI3538">
        <v>2.3181818181818201</v>
      </c>
      <c r="AJ3538" s="4">
        <v>35</v>
      </c>
      <c r="AK3538">
        <v>1.5909090909090899</v>
      </c>
      <c r="AL3538" s="4">
        <v>9</v>
      </c>
      <c r="AM3538">
        <v>0.163636363636364</v>
      </c>
      <c r="AN3538" s="4">
        <v>10</v>
      </c>
      <c r="AO3538">
        <v>0.18181818181818199</v>
      </c>
      <c r="AP3538" s="4">
        <v>1</v>
      </c>
      <c r="AQ3538">
        <v>7.8740157480314994E-3</v>
      </c>
      <c r="AR3538" s="4">
        <v>0</v>
      </c>
      <c r="AS3538">
        <v>0</v>
      </c>
      <c r="AT3538" s="4">
        <v>0</v>
      </c>
      <c r="AU3538" s="4">
        <v>0</v>
      </c>
      <c r="AV3538" s="4">
        <v>1</v>
      </c>
      <c r="AW3538">
        <v>1.60759493670886</v>
      </c>
      <c r="AX3538" s="4">
        <f t="shared" si="55"/>
        <v>79.000000000000043</v>
      </c>
      <c r="AY3538" s="4">
        <v>23</v>
      </c>
      <c r="AZ3538" s="4">
        <v>43.173913043478301</v>
      </c>
    </row>
    <row r="3539" spans="1:52" x14ac:dyDescent="0.25">
      <c r="A3539" s="4">
        <v>2017</v>
      </c>
      <c r="B3539" s="4" t="s">
        <v>553</v>
      </c>
      <c r="C3539" t="s">
        <v>53</v>
      </c>
      <c r="D3539" t="s">
        <v>68</v>
      </c>
      <c r="E3539" t="s">
        <v>587</v>
      </c>
      <c r="F3539" s="4">
        <v>35</v>
      </c>
      <c r="G3539">
        <v>17</v>
      </c>
      <c r="H3539">
        <v>3.4117647058823501</v>
      </c>
      <c r="I3539">
        <v>34</v>
      </c>
      <c r="J3539">
        <v>3.8529411764705901</v>
      </c>
      <c r="K3539">
        <v>0</v>
      </c>
      <c r="L3539">
        <v>0</v>
      </c>
      <c r="M3539">
        <v>19</v>
      </c>
      <c r="N3539">
        <v>348.23809523809501</v>
      </c>
      <c r="O3539">
        <v>0.54285714285714304</v>
      </c>
      <c r="P3539">
        <v>19</v>
      </c>
      <c r="Q3539">
        <v>50</v>
      </c>
      <c r="R3539">
        <v>8</v>
      </c>
      <c r="S3539">
        <v>45.75</v>
      </c>
      <c r="T3539">
        <v>13</v>
      </c>
      <c r="U3539">
        <v>145.07692307692301</v>
      </c>
      <c r="V3539">
        <v>15</v>
      </c>
      <c r="W3539">
        <v>62.933333333333302</v>
      </c>
      <c r="X3539">
        <v>13</v>
      </c>
      <c r="Y3539">
        <v>174.07692307692301</v>
      </c>
      <c r="Z3539">
        <v>20</v>
      </c>
      <c r="AA3539">
        <v>383.5</v>
      </c>
      <c r="AB3539">
        <v>14</v>
      </c>
      <c r="AC3539">
        <v>217.769230769231</v>
      </c>
      <c r="AD3539">
        <v>0.371428571428571</v>
      </c>
      <c r="AE3539">
        <v>1</v>
      </c>
      <c r="AF3539">
        <v>69</v>
      </c>
      <c r="AG3539">
        <v>2.8571428571428598E-2</v>
      </c>
      <c r="AH3539" s="4">
        <v>10</v>
      </c>
      <c r="AI3539">
        <v>1.25</v>
      </c>
      <c r="AJ3539" s="4">
        <v>4</v>
      </c>
      <c r="AK3539">
        <v>0.5</v>
      </c>
      <c r="AL3539" s="4">
        <v>4</v>
      </c>
      <c r="AM3539">
        <v>0.30769230769230799</v>
      </c>
      <c r="AN3539" s="4">
        <v>4</v>
      </c>
      <c r="AO3539">
        <v>0.30769230769230799</v>
      </c>
      <c r="AP3539" s="4">
        <v>1</v>
      </c>
      <c r="AQ3539">
        <v>2.8571428571428598E-2</v>
      </c>
      <c r="AR3539" s="4">
        <v>0</v>
      </c>
      <c r="AS3539">
        <v>0</v>
      </c>
      <c r="AT3539" s="4">
        <v>1</v>
      </c>
      <c r="AU3539" s="4">
        <v>0</v>
      </c>
      <c r="AV3539" s="4">
        <v>0</v>
      </c>
      <c r="AW3539">
        <v>1.8888888888888899</v>
      </c>
      <c r="AX3539" s="4">
        <f t="shared" si="55"/>
        <v>18.529411764705873</v>
      </c>
      <c r="AY3539" s="4">
        <v>5</v>
      </c>
      <c r="AZ3539" s="4">
        <v>11.4</v>
      </c>
    </row>
    <row r="3540" spans="1:52" x14ac:dyDescent="0.25">
      <c r="A3540" s="4">
        <v>2017</v>
      </c>
      <c r="B3540" s="4" t="s">
        <v>553</v>
      </c>
      <c r="C3540" t="s">
        <v>53</v>
      </c>
      <c r="D3540" t="s">
        <v>58</v>
      </c>
      <c r="E3540" t="s">
        <v>577</v>
      </c>
      <c r="F3540" s="4">
        <v>151</v>
      </c>
      <c r="G3540">
        <v>107</v>
      </c>
      <c r="H3540">
        <v>3.5046728971962602</v>
      </c>
      <c r="I3540">
        <v>150</v>
      </c>
      <c r="J3540">
        <v>6.18</v>
      </c>
      <c r="K3540">
        <v>0</v>
      </c>
      <c r="L3540">
        <v>0</v>
      </c>
      <c r="M3540">
        <v>13</v>
      </c>
      <c r="N3540">
        <v>329.609589041096</v>
      </c>
      <c r="O3540">
        <v>8.6092715231788103E-2</v>
      </c>
      <c r="P3540">
        <v>53</v>
      </c>
      <c r="Q3540">
        <v>143.094339622642</v>
      </c>
      <c r="R3540">
        <v>46</v>
      </c>
      <c r="S3540">
        <v>87.760869565217405</v>
      </c>
      <c r="T3540">
        <v>47</v>
      </c>
      <c r="U3540">
        <v>170.531914893617</v>
      </c>
      <c r="V3540">
        <v>45</v>
      </c>
      <c r="W3540">
        <v>34.7777777777778</v>
      </c>
      <c r="X3540">
        <v>92</v>
      </c>
      <c r="Y3540">
        <v>143.65217391304299</v>
      </c>
      <c r="Z3540">
        <v>54</v>
      </c>
      <c r="AA3540">
        <v>331.84615384615398</v>
      </c>
      <c r="AB3540">
        <v>96</v>
      </c>
      <c r="AC3540">
        <v>217.24731182795699</v>
      </c>
      <c r="AD3540">
        <v>0.61589403973509904</v>
      </c>
      <c r="AE3540">
        <v>20</v>
      </c>
      <c r="AF3540">
        <v>92.55</v>
      </c>
      <c r="AG3540">
        <v>0.13245033112582799</v>
      </c>
      <c r="AH3540" s="4">
        <v>28</v>
      </c>
      <c r="AI3540">
        <v>0.53846153846153799</v>
      </c>
      <c r="AJ3540" s="4">
        <v>15</v>
      </c>
      <c r="AK3540">
        <v>0.28846153846153799</v>
      </c>
      <c r="AL3540" s="4">
        <v>39</v>
      </c>
      <c r="AM3540">
        <v>0.41935483870967699</v>
      </c>
      <c r="AN3540" s="4">
        <v>19</v>
      </c>
      <c r="AO3540">
        <v>0.204301075268817</v>
      </c>
      <c r="AP3540" s="4">
        <v>0</v>
      </c>
      <c r="AQ3540">
        <v>0</v>
      </c>
      <c r="AR3540" s="4">
        <v>0</v>
      </c>
      <c r="AS3540">
        <v>0</v>
      </c>
      <c r="AT3540" s="4">
        <v>0</v>
      </c>
      <c r="AU3540" s="4">
        <v>1</v>
      </c>
      <c r="AV3540" s="4">
        <v>5</v>
      </c>
      <c r="AW3540">
        <v>1.6304347826087</v>
      </c>
      <c r="AX3540" s="4">
        <f t="shared" si="55"/>
        <v>92.613333333333088</v>
      </c>
      <c r="AY3540" s="4">
        <v>45</v>
      </c>
      <c r="AZ3540" s="4">
        <v>21.681818181818201</v>
      </c>
    </row>
    <row r="3541" spans="1:52" x14ac:dyDescent="0.25">
      <c r="A3541" s="4">
        <v>2017</v>
      </c>
      <c r="B3541" s="4" t="s">
        <v>553</v>
      </c>
      <c r="C3541" t="s">
        <v>53</v>
      </c>
      <c r="D3541" t="s">
        <v>55</v>
      </c>
      <c r="E3541" t="s">
        <v>574</v>
      </c>
      <c r="F3541" s="4">
        <v>168</v>
      </c>
      <c r="G3541">
        <v>142</v>
      </c>
      <c r="H3541">
        <v>8.6971830985915499</v>
      </c>
      <c r="I3541">
        <v>168</v>
      </c>
      <c r="J3541">
        <v>10.5</v>
      </c>
      <c r="K3541">
        <v>6</v>
      </c>
      <c r="L3541">
        <v>3.5714285714285698E-2</v>
      </c>
      <c r="M3541">
        <v>23</v>
      </c>
      <c r="N3541">
        <v>544.62195121951197</v>
      </c>
      <c r="O3541">
        <v>0.136904761904762</v>
      </c>
      <c r="P3541">
        <v>34</v>
      </c>
      <c r="Q3541">
        <v>120.32352941176499</v>
      </c>
      <c r="R3541">
        <v>58</v>
      </c>
      <c r="S3541">
        <v>38.344827586206897</v>
      </c>
      <c r="T3541">
        <v>24</v>
      </c>
      <c r="U3541">
        <v>113.333333333333</v>
      </c>
      <c r="V3541">
        <v>23</v>
      </c>
      <c r="W3541">
        <v>24</v>
      </c>
      <c r="X3541">
        <v>134</v>
      </c>
      <c r="Y3541">
        <v>90.507462686567195</v>
      </c>
      <c r="Z3541">
        <v>26</v>
      </c>
      <c r="AA3541">
        <v>305.44</v>
      </c>
      <c r="AB3541">
        <v>142</v>
      </c>
      <c r="AC3541">
        <v>116.00714285714299</v>
      </c>
      <c r="AD3541">
        <v>0.83333333333333304</v>
      </c>
      <c r="AE3541">
        <v>55</v>
      </c>
      <c r="AF3541">
        <v>94.981818181818198</v>
      </c>
      <c r="AG3541">
        <v>0.327380952380952</v>
      </c>
      <c r="AH3541" s="4">
        <v>14</v>
      </c>
      <c r="AI3541">
        <v>0.56000000000000005</v>
      </c>
      <c r="AJ3541" s="4">
        <v>12</v>
      </c>
      <c r="AK3541">
        <v>0.48</v>
      </c>
      <c r="AL3541" s="4">
        <v>20</v>
      </c>
      <c r="AM3541">
        <v>0.14285714285714299</v>
      </c>
      <c r="AN3541" s="4">
        <v>18</v>
      </c>
      <c r="AO3541">
        <v>0.128571428571429</v>
      </c>
      <c r="AP3541" s="4">
        <v>0</v>
      </c>
      <c r="AQ3541">
        <v>0</v>
      </c>
      <c r="AR3541" s="4">
        <v>0</v>
      </c>
      <c r="AS3541">
        <v>0</v>
      </c>
      <c r="AT3541" s="4">
        <v>0</v>
      </c>
      <c r="AU3541" s="4">
        <v>0</v>
      </c>
      <c r="AV3541" s="4">
        <v>8</v>
      </c>
      <c r="AW3541">
        <v>1.8876404494382</v>
      </c>
      <c r="AX3541" s="4">
        <f t="shared" si="55"/>
        <v>89.000000000000114</v>
      </c>
      <c r="AY3541" s="4">
        <v>23</v>
      </c>
      <c r="AZ3541" s="4">
        <v>16.409090909090899</v>
      </c>
    </row>
    <row r="3542" spans="1:52" x14ac:dyDescent="0.25">
      <c r="A3542" s="4">
        <v>2017</v>
      </c>
      <c r="B3542" s="4" t="s">
        <v>553</v>
      </c>
      <c r="C3542" t="s">
        <v>53</v>
      </c>
      <c r="D3542" t="s">
        <v>97</v>
      </c>
      <c r="E3542" t="s">
        <v>616</v>
      </c>
      <c r="F3542" s="4">
        <v>93</v>
      </c>
      <c r="G3542">
        <v>66</v>
      </c>
      <c r="H3542">
        <v>24.090909090909101</v>
      </c>
      <c r="I3542">
        <v>93</v>
      </c>
      <c r="J3542">
        <v>20.526881720430101</v>
      </c>
      <c r="K3542">
        <v>0</v>
      </c>
      <c r="L3542">
        <v>0</v>
      </c>
      <c r="M3542">
        <v>13</v>
      </c>
      <c r="N3542">
        <v>604</v>
      </c>
      <c r="O3542">
        <v>0.13978494623655899</v>
      </c>
      <c r="P3542">
        <v>90</v>
      </c>
      <c r="Q3542">
        <v>8.06666666666667</v>
      </c>
      <c r="R3542">
        <v>11</v>
      </c>
      <c r="S3542">
        <v>18.818181818181799</v>
      </c>
      <c r="T3542">
        <v>8</v>
      </c>
      <c r="U3542">
        <v>132.375</v>
      </c>
      <c r="V3542">
        <v>7</v>
      </c>
      <c r="W3542">
        <v>9.4285714285714306</v>
      </c>
      <c r="X3542">
        <v>81</v>
      </c>
      <c r="Y3542">
        <v>117.40740740740701</v>
      </c>
      <c r="Z3542">
        <v>8</v>
      </c>
      <c r="AA3542">
        <v>194.833333333333</v>
      </c>
      <c r="AB3542">
        <v>85</v>
      </c>
      <c r="AC3542">
        <v>149.24705882352899</v>
      </c>
      <c r="AD3542">
        <v>0.91397849462365599</v>
      </c>
      <c r="AE3542">
        <v>11</v>
      </c>
      <c r="AF3542">
        <v>89.909090909090907</v>
      </c>
      <c r="AG3542">
        <v>0.118279569892473</v>
      </c>
      <c r="AH3542" s="4">
        <v>2</v>
      </c>
      <c r="AI3542">
        <v>0.33333333333333298</v>
      </c>
      <c r="AJ3542" s="4">
        <v>1</v>
      </c>
      <c r="AK3542">
        <v>0.16666666666666699</v>
      </c>
      <c r="AL3542" s="4">
        <v>5</v>
      </c>
      <c r="AM3542">
        <v>5.8823529411764698E-2</v>
      </c>
      <c r="AN3542" s="4">
        <v>8</v>
      </c>
      <c r="AO3542">
        <v>9.41176470588235E-2</v>
      </c>
      <c r="AP3542" s="4">
        <v>7</v>
      </c>
      <c r="AQ3542">
        <v>7.5268817204301106E-2</v>
      </c>
      <c r="AR3542" s="4">
        <v>9</v>
      </c>
      <c r="AS3542">
        <v>9.6774193548387094E-2</v>
      </c>
      <c r="AT3542" s="4">
        <v>0</v>
      </c>
      <c r="AU3542" s="4">
        <v>0</v>
      </c>
      <c r="AV3542" s="4">
        <v>4</v>
      </c>
      <c r="AW3542">
        <v>1.47619047619048</v>
      </c>
      <c r="AX3542" s="4">
        <f t="shared" si="55"/>
        <v>62.999999999999837</v>
      </c>
      <c r="AY3542" s="4">
        <v>6</v>
      </c>
      <c r="AZ3542" s="4">
        <v>7.6666666666666696</v>
      </c>
    </row>
    <row r="3543" spans="1:52" x14ac:dyDescent="0.25">
      <c r="A3543" s="4">
        <v>2017</v>
      </c>
      <c r="B3543" s="4" t="s">
        <v>553</v>
      </c>
      <c r="C3543" t="s">
        <v>53</v>
      </c>
      <c r="D3543" t="s">
        <v>81</v>
      </c>
      <c r="E3543" t="s">
        <v>600</v>
      </c>
      <c r="F3543" s="4">
        <v>76</v>
      </c>
      <c r="G3543">
        <v>34</v>
      </c>
      <c r="H3543">
        <v>4.6470588235294104</v>
      </c>
      <c r="I3543">
        <v>76</v>
      </c>
      <c r="J3543">
        <v>5.1184210526315796</v>
      </c>
      <c r="K3543">
        <v>0</v>
      </c>
      <c r="L3543">
        <v>0</v>
      </c>
      <c r="M3543">
        <v>44</v>
      </c>
      <c r="N3543">
        <v>1146.5769230769199</v>
      </c>
      <c r="O3543">
        <v>0.57894736842105299</v>
      </c>
      <c r="P3543">
        <v>47</v>
      </c>
      <c r="Q3543">
        <v>25.5744680851064</v>
      </c>
      <c r="R3543">
        <v>26</v>
      </c>
      <c r="S3543">
        <v>68.461538461538495</v>
      </c>
      <c r="T3543">
        <v>39</v>
      </c>
      <c r="U3543">
        <v>129.97435897435901</v>
      </c>
      <c r="V3543">
        <v>37</v>
      </c>
      <c r="W3543">
        <v>50.729729729729698</v>
      </c>
      <c r="X3543">
        <v>32</v>
      </c>
      <c r="Y3543">
        <v>144.1875</v>
      </c>
      <c r="Z3543">
        <v>42</v>
      </c>
      <c r="AA3543">
        <v>376.68421052631601</v>
      </c>
      <c r="AB3543">
        <v>34</v>
      </c>
      <c r="AC3543">
        <v>175.42424242424201</v>
      </c>
      <c r="AD3543">
        <v>0.43421052631578999</v>
      </c>
      <c r="AE3543">
        <v>3</v>
      </c>
      <c r="AF3543">
        <v>87.3333333333333</v>
      </c>
      <c r="AG3543">
        <v>3.94736842105263E-2</v>
      </c>
      <c r="AH3543" s="4">
        <v>25</v>
      </c>
      <c r="AI3543">
        <v>1.31578947368421</v>
      </c>
      <c r="AJ3543" s="4">
        <v>17</v>
      </c>
      <c r="AK3543">
        <v>0.89473684210526305</v>
      </c>
      <c r="AL3543" s="4">
        <v>15</v>
      </c>
      <c r="AM3543">
        <v>0.45454545454545497</v>
      </c>
      <c r="AN3543" s="4">
        <v>7</v>
      </c>
      <c r="AO3543">
        <v>0.21212121212121199</v>
      </c>
      <c r="AP3543" s="4">
        <v>0</v>
      </c>
      <c r="AQ3543">
        <v>0</v>
      </c>
      <c r="AR3543" s="4">
        <v>0</v>
      </c>
      <c r="AS3543">
        <v>0</v>
      </c>
      <c r="AT3543" s="4">
        <v>0</v>
      </c>
      <c r="AU3543" s="4">
        <v>0</v>
      </c>
      <c r="AV3543" s="4">
        <v>0</v>
      </c>
      <c r="AW3543">
        <v>1.43396226415094</v>
      </c>
      <c r="AX3543" s="4">
        <f t="shared" si="55"/>
        <v>53.000000000000128</v>
      </c>
      <c r="AY3543" s="4">
        <v>15</v>
      </c>
      <c r="AZ3543" s="4">
        <v>22.866666666666699</v>
      </c>
    </row>
    <row r="3544" spans="1:52" x14ac:dyDescent="0.25">
      <c r="A3544" s="4">
        <v>2017</v>
      </c>
      <c r="B3544" s="4" t="s">
        <v>553</v>
      </c>
      <c r="C3544" t="s">
        <v>53</v>
      </c>
      <c r="D3544" t="s">
        <v>88</v>
      </c>
      <c r="E3544" t="s">
        <v>607</v>
      </c>
      <c r="F3544" s="4">
        <v>31</v>
      </c>
      <c r="G3544">
        <v>11</v>
      </c>
      <c r="H3544">
        <v>5.3636363636363598</v>
      </c>
      <c r="I3544">
        <v>30</v>
      </c>
      <c r="J3544">
        <v>5.0999999999999996</v>
      </c>
      <c r="K3544">
        <v>0</v>
      </c>
      <c r="L3544">
        <v>0</v>
      </c>
      <c r="M3544">
        <v>4</v>
      </c>
      <c r="N3544">
        <v>-29.962962962963001</v>
      </c>
      <c r="O3544">
        <v>0.12903225806451599</v>
      </c>
      <c r="P3544">
        <v>27</v>
      </c>
      <c r="Q3544">
        <v>16.5555555555556</v>
      </c>
      <c r="R3544">
        <v>15</v>
      </c>
      <c r="S3544">
        <v>69.066666666666706</v>
      </c>
      <c r="T3544">
        <v>7</v>
      </c>
      <c r="U3544">
        <v>134.857142857143</v>
      </c>
      <c r="V3544">
        <v>7</v>
      </c>
      <c r="W3544">
        <v>53.285714285714299</v>
      </c>
      <c r="X3544">
        <v>20</v>
      </c>
      <c r="Y3544">
        <v>122.5</v>
      </c>
      <c r="Z3544">
        <v>8</v>
      </c>
      <c r="AA3544">
        <v>255.57142857142901</v>
      </c>
      <c r="AB3544">
        <v>22</v>
      </c>
      <c r="AC3544">
        <v>155.272727272727</v>
      </c>
      <c r="AD3544">
        <v>0.70967741935483897</v>
      </c>
      <c r="AE3544">
        <v>5</v>
      </c>
      <c r="AF3544">
        <v>69.8</v>
      </c>
      <c r="AG3544">
        <v>0.16129032258064499</v>
      </c>
      <c r="AH3544" s="4">
        <v>5</v>
      </c>
      <c r="AI3544">
        <v>0.71428571428571397</v>
      </c>
      <c r="AJ3544" s="4">
        <v>3</v>
      </c>
      <c r="AK3544">
        <v>0.42857142857142899</v>
      </c>
      <c r="AL3544" s="4">
        <v>4</v>
      </c>
      <c r="AM3544">
        <v>0.18181818181818199</v>
      </c>
      <c r="AN3544" s="4">
        <v>2</v>
      </c>
      <c r="AO3544">
        <v>9.0909090909090898E-2</v>
      </c>
      <c r="AP3544" s="4">
        <v>0</v>
      </c>
      <c r="AQ3544">
        <v>0</v>
      </c>
      <c r="AR3544" s="4">
        <v>0</v>
      </c>
      <c r="AS3544">
        <v>0</v>
      </c>
      <c r="AT3544" s="4">
        <v>1</v>
      </c>
      <c r="AU3544" s="4">
        <v>0</v>
      </c>
      <c r="AV3544" s="4">
        <v>0</v>
      </c>
      <c r="AW3544">
        <v>1.4285714285714299</v>
      </c>
      <c r="AX3544" s="4">
        <f t="shared" si="55"/>
        <v>21.699999999999978</v>
      </c>
      <c r="AY3544" s="4">
        <v>7</v>
      </c>
      <c r="AZ3544" s="4">
        <v>26.8571428571429</v>
      </c>
    </row>
    <row r="3545" spans="1:52" x14ac:dyDescent="0.25">
      <c r="A3545" s="4">
        <v>2017</v>
      </c>
      <c r="B3545" s="4" t="s">
        <v>553</v>
      </c>
      <c r="C3545" t="s">
        <v>53</v>
      </c>
      <c r="D3545" t="s">
        <v>535</v>
      </c>
      <c r="E3545" t="s">
        <v>1027</v>
      </c>
      <c r="F3545" s="4">
        <v>13</v>
      </c>
      <c r="G3545">
        <v>5</v>
      </c>
      <c r="H3545">
        <v>6.2</v>
      </c>
      <c r="I3545">
        <v>13</v>
      </c>
      <c r="J3545">
        <v>5.6923076923076898</v>
      </c>
      <c r="K3545">
        <v>0</v>
      </c>
      <c r="L3545">
        <v>0</v>
      </c>
      <c r="M3545">
        <v>0</v>
      </c>
      <c r="N3545">
        <v>47.076923076923102</v>
      </c>
      <c r="O3545">
        <v>0</v>
      </c>
      <c r="P3545">
        <v>13</v>
      </c>
      <c r="Q3545">
        <v>24</v>
      </c>
      <c r="R3545">
        <v>7</v>
      </c>
      <c r="S3545">
        <v>53.142857142857103</v>
      </c>
      <c r="T3545">
        <v>4</v>
      </c>
      <c r="U3545">
        <v>202</v>
      </c>
      <c r="V3545">
        <v>4</v>
      </c>
      <c r="W3545">
        <v>27</v>
      </c>
      <c r="X3545">
        <v>9</v>
      </c>
      <c r="Y3545">
        <v>165.444444444444</v>
      </c>
      <c r="Z3545">
        <v>4</v>
      </c>
      <c r="AA3545">
        <v>345.25</v>
      </c>
      <c r="AB3545">
        <v>9</v>
      </c>
      <c r="AC3545">
        <v>198.777777777778</v>
      </c>
      <c r="AD3545">
        <v>0.69230769230769196</v>
      </c>
      <c r="AE3545">
        <v>1</v>
      </c>
      <c r="AF3545">
        <v>332</v>
      </c>
      <c r="AG3545">
        <v>7.69230769230769E-2</v>
      </c>
      <c r="AH3545" s="4">
        <v>3</v>
      </c>
      <c r="AI3545">
        <v>0.75</v>
      </c>
      <c r="AJ3545" s="4">
        <v>2</v>
      </c>
      <c r="AK3545">
        <v>0.5</v>
      </c>
      <c r="AL3545" s="4">
        <v>3</v>
      </c>
      <c r="AM3545">
        <v>0.33333333333333298</v>
      </c>
      <c r="AN3545" s="4">
        <v>1</v>
      </c>
      <c r="AO3545">
        <v>0.11111111111111099</v>
      </c>
      <c r="AP3545" s="4">
        <v>0</v>
      </c>
      <c r="AQ3545">
        <v>0</v>
      </c>
      <c r="AR3545" s="4">
        <v>0</v>
      </c>
      <c r="AS3545">
        <v>0</v>
      </c>
      <c r="AT3545" s="4">
        <v>0</v>
      </c>
      <c r="AU3545" s="4">
        <v>0</v>
      </c>
      <c r="AV3545" s="4">
        <v>0</v>
      </c>
      <c r="AW3545">
        <v>1</v>
      </c>
      <c r="AX3545" s="4">
        <f t="shared" si="55"/>
        <v>13</v>
      </c>
      <c r="AY3545" s="4">
        <v>4</v>
      </c>
      <c r="AZ3545" s="4">
        <v>27.5</v>
      </c>
    </row>
    <row r="3546" spans="1:52" x14ac:dyDescent="0.25">
      <c r="A3546" s="4">
        <v>2017</v>
      </c>
      <c r="B3546" s="4" t="s">
        <v>553</v>
      </c>
      <c r="C3546" t="s">
        <v>53</v>
      </c>
      <c r="D3546" t="s">
        <v>554</v>
      </c>
      <c r="E3546" t="s">
        <v>1045</v>
      </c>
      <c r="F3546" s="4">
        <v>44</v>
      </c>
      <c r="G3546">
        <v>32</v>
      </c>
      <c r="H3546">
        <v>3.6875</v>
      </c>
      <c r="I3546">
        <v>44</v>
      </c>
      <c r="J3546">
        <v>4.7272727272727302</v>
      </c>
      <c r="K3546">
        <v>0</v>
      </c>
      <c r="L3546">
        <v>0</v>
      </c>
      <c r="M3546">
        <v>4</v>
      </c>
      <c r="N3546">
        <v>230.39024390243901</v>
      </c>
      <c r="O3546">
        <v>9.0909090909090898E-2</v>
      </c>
      <c r="P3546">
        <v>44</v>
      </c>
      <c r="Q3546">
        <v>20.590909090909101</v>
      </c>
      <c r="R3546">
        <v>12</v>
      </c>
      <c r="S3546">
        <v>54.4166666666667</v>
      </c>
      <c r="T3546">
        <v>16</v>
      </c>
      <c r="U3546">
        <v>149.9375</v>
      </c>
      <c r="V3546">
        <v>16</v>
      </c>
      <c r="W3546">
        <v>24.5</v>
      </c>
      <c r="X3546">
        <v>21</v>
      </c>
      <c r="Y3546">
        <v>147.142857142857</v>
      </c>
      <c r="Z3546">
        <v>18</v>
      </c>
      <c r="AA3546">
        <v>301.555555555556</v>
      </c>
      <c r="AB3546">
        <v>26</v>
      </c>
      <c r="AC3546">
        <v>241.88461538461499</v>
      </c>
      <c r="AD3546">
        <v>0.59090909090909105</v>
      </c>
      <c r="AE3546">
        <v>5</v>
      </c>
      <c r="AF3546">
        <v>124.2</v>
      </c>
      <c r="AG3546">
        <v>0.11363636363636399</v>
      </c>
      <c r="AH3546" s="4">
        <v>9</v>
      </c>
      <c r="AI3546">
        <v>0.5</v>
      </c>
      <c r="AJ3546" s="4">
        <v>4</v>
      </c>
      <c r="AK3546">
        <v>0.22222222222222199</v>
      </c>
      <c r="AL3546" s="4">
        <v>7</v>
      </c>
      <c r="AM3546">
        <v>0.269230769230769</v>
      </c>
      <c r="AN3546" s="4">
        <v>3</v>
      </c>
      <c r="AO3546">
        <v>0.115384615384615</v>
      </c>
      <c r="AP3546" s="4">
        <v>0</v>
      </c>
      <c r="AQ3546">
        <v>0</v>
      </c>
      <c r="AR3546" s="4">
        <v>0</v>
      </c>
      <c r="AS3546">
        <v>0</v>
      </c>
      <c r="AT3546" s="4">
        <v>0</v>
      </c>
      <c r="AU3546" s="4">
        <v>0</v>
      </c>
      <c r="AV3546" s="4">
        <v>1</v>
      </c>
      <c r="AW3546">
        <v>1.15789473684211</v>
      </c>
      <c r="AX3546" s="4">
        <f t="shared" si="55"/>
        <v>37.999999999999844</v>
      </c>
      <c r="AY3546" s="4">
        <v>17</v>
      </c>
      <c r="AZ3546" s="4">
        <v>1.875</v>
      </c>
    </row>
    <row r="3547" spans="1:52" x14ac:dyDescent="0.25">
      <c r="A3547" s="4">
        <v>2017</v>
      </c>
      <c r="B3547" s="4" t="s">
        <v>553</v>
      </c>
      <c r="C3547" t="s">
        <v>53</v>
      </c>
      <c r="D3547" t="s">
        <v>104</v>
      </c>
      <c r="E3547" t="s">
        <v>623</v>
      </c>
      <c r="F3547" s="4">
        <v>38</v>
      </c>
      <c r="G3547">
        <v>31</v>
      </c>
      <c r="H3547">
        <v>9.7741935483870996</v>
      </c>
      <c r="I3547">
        <v>38</v>
      </c>
      <c r="J3547">
        <v>13.605263157894701</v>
      </c>
      <c r="K3547">
        <v>0</v>
      </c>
      <c r="L3547">
        <v>0</v>
      </c>
      <c r="M3547">
        <v>4</v>
      </c>
      <c r="N3547">
        <v>518.756756756757</v>
      </c>
      <c r="O3547">
        <v>0.105263157894737</v>
      </c>
      <c r="P3547">
        <v>37</v>
      </c>
      <c r="Q3547">
        <v>21.864864864864899</v>
      </c>
      <c r="R3547">
        <v>15</v>
      </c>
      <c r="S3547">
        <v>84.066666666666706</v>
      </c>
      <c r="T3547">
        <v>10</v>
      </c>
      <c r="U3547">
        <v>205.8</v>
      </c>
      <c r="V3547">
        <v>10</v>
      </c>
      <c r="W3547">
        <v>28.1</v>
      </c>
      <c r="X3547">
        <v>25</v>
      </c>
      <c r="Y3547">
        <v>157.6</v>
      </c>
      <c r="Z3547">
        <v>12</v>
      </c>
      <c r="AA3547">
        <v>452.58333333333297</v>
      </c>
      <c r="AB3547">
        <v>26</v>
      </c>
      <c r="AC3547">
        <v>247.038461538462</v>
      </c>
      <c r="AD3547">
        <v>0.68421052631579005</v>
      </c>
      <c r="AE3547">
        <v>3</v>
      </c>
      <c r="AF3547">
        <v>126</v>
      </c>
      <c r="AG3547">
        <v>7.8947368421052599E-2</v>
      </c>
      <c r="AH3547" s="4">
        <v>7</v>
      </c>
      <c r="AI3547">
        <v>0.58333333333333304</v>
      </c>
      <c r="AJ3547" s="4">
        <v>6</v>
      </c>
      <c r="AK3547">
        <v>0.5</v>
      </c>
      <c r="AL3547" s="4">
        <v>8</v>
      </c>
      <c r="AM3547">
        <v>0.30769230769230799</v>
      </c>
      <c r="AN3547" s="4">
        <v>4</v>
      </c>
      <c r="AO3547">
        <v>0.15384615384615399</v>
      </c>
      <c r="AP3547" s="4">
        <v>0</v>
      </c>
      <c r="AQ3547">
        <v>0</v>
      </c>
      <c r="AR3547" s="4">
        <v>0</v>
      </c>
      <c r="AS3547">
        <v>0</v>
      </c>
      <c r="AT3547" s="4">
        <v>0</v>
      </c>
      <c r="AU3547" s="4">
        <v>0</v>
      </c>
      <c r="AV3547" s="4">
        <v>2</v>
      </c>
      <c r="AW3547">
        <v>1.1875</v>
      </c>
      <c r="AX3547" s="4">
        <f t="shared" si="55"/>
        <v>32</v>
      </c>
      <c r="AY3547" s="4">
        <v>7</v>
      </c>
      <c r="AZ3547" s="4">
        <v>20.428571428571399</v>
      </c>
    </row>
    <row r="3548" spans="1:52" x14ac:dyDescent="0.25">
      <c r="A3548" s="4">
        <v>2017</v>
      </c>
      <c r="B3548" s="4" t="s">
        <v>553</v>
      </c>
      <c r="C3548" t="s">
        <v>53</v>
      </c>
      <c r="D3548" t="s">
        <v>96</v>
      </c>
      <c r="E3548" t="s">
        <v>615</v>
      </c>
      <c r="F3548" s="4">
        <v>109</v>
      </c>
      <c r="G3548">
        <v>76</v>
      </c>
      <c r="H3548">
        <v>5.0263157894736796</v>
      </c>
      <c r="I3548">
        <v>108</v>
      </c>
      <c r="J3548">
        <v>6.6481481481481497</v>
      </c>
      <c r="K3548">
        <v>2</v>
      </c>
      <c r="L3548">
        <v>1.85185185185185E-2</v>
      </c>
      <c r="M3548">
        <v>18</v>
      </c>
      <c r="N3548">
        <v>558.6</v>
      </c>
      <c r="O3548">
        <v>0.16513761467889901</v>
      </c>
      <c r="P3548">
        <v>104</v>
      </c>
      <c r="Q3548">
        <v>28.211538461538499</v>
      </c>
      <c r="R3548">
        <v>34</v>
      </c>
      <c r="S3548">
        <v>83.647058823529406</v>
      </c>
      <c r="T3548">
        <v>33</v>
      </c>
      <c r="U3548">
        <v>142.54545454545499</v>
      </c>
      <c r="V3548">
        <v>30</v>
      </c>
      <c r="W3548">
        <v>39.200000000000003</v>
      </c>
      <c r="X3548">
        <v>70</v>
      </c>
      <c r="Y3548">
        <v>129.357142857143</v>
      </c>
      <c r="Z3548">
        <v>37</v>
      </c>
      <c r="AA3548">
        <v>355.756756756757</v>
      </c>
      <c r="AB3548">
        <v>72</v>
      </c>
      <c r="AC3548">
        <v>160.638888888889</v>
      </c>
      <c r="AD3548">
        <v>0.66055045871559603</v>
      </c>
      <c r="AE3548">
        <v>9</v>
      </c>
      <c r="AF3548">
        <v>64.5555555555556</v>
      </c>
      <c r="AG3548">
        <v>8.2568807339449601E-2</v>
      </c>
      <c r="AH3548" s="4">
        <v>26</v>
      </c>
      <c r="AI3548">
        <v>0.70270270270270296</v>
      </c>
      <c r="AJ3548" s="4">
        <v>17</v>
      </c>
      <c r="AK3548">
        <v>0.45945945945945998</v>
      </c>
      <c r="AL3548" s="4">
        <v>21</v>
      </c>
      <c r="AM3548">
        <v>0.29166666666666702</v>
      </c>
      <c r="AN3548" s="4">
        <v>8</v>
      </c>
      <c r="AO3548">
        <v>0.11111111111111099</v>
      </c>
      <c r="AP3548" s="4">
        <v>1</v>
      </c>
      <c r="AQ3548">
        <v>9.1743119266054999E-3</v>
      </c>
      <c r="AR3548" s="4">
        <v>0</v>
      </c>
      <c r="AS3548">
        <v>0</v>
      </c>
      <c r="AT3548" s="4">
        <v>0</v>
      </c>
      <c r="AU3548" s="4">
        <v>0</v>
      </c>
      <c r="AV3548" s="4">
        <v>3</v>
      </c>
      <c r="AW3548">
        <v>1.2674418604651201</v>
      </c>
      <c r="AX3548" s="4">
        <f t="shared" si="55"/>
        <v>85.999999999999744</v>
      </c>
      <c r="AY3548" s="4">
        <v>33</v>
      </c>
      <c r="AZ3548" s="4">
        <v>9.7575757575757596</v>
      </c>
    </row>
    <row r="3549" spans="1:52" x14ac:dyDescent="0.25">
      <c r="A3549" s="4">
        <v>2017</v>
      </c>
      <c r="B3549" s="4" t="s">
        <v>553</v>
      </c>
      <c r="C3549" t="s">
        <v>53</v>
      </c>
      <c r="D3549" t="s">
        <v>102</v>
      </c>
      <c r="E3549" t="s">
        <v>621</v>
      </c>
      <c r="F3549" s="4">
        <v>136</v>
      </c>
      <c r="G3549">
        <v>92</v>
      </c>
      <c r="H3549">
        <v>4.4891304347826102</v>
      </c>
      <c r="I3549">
        <v>136</v>
      </c>
      <c r="J3549">
        <v>6.6617647058823497</v>
      </c>
      <c r="K3549">
        <v>2</v>
      </c>
      <c r="L3549">
        <v>1.4705882352941201E-2</v>
      </c>
      <c r="M3549">
        <v>6</v>
      </c>
      <c r="N3549">
        <v>553.96323529411802</v>
      </c>
      <c r="O3549">
        <v>4.4117647058823498E-2</v>
      </c>
      <c r="P3549">
        <v>130</v>
      </c>
      <c r="Q3549">
        <v>15.638461538461501</v>
      </c>
      <c r="R3549">
        <v>35</v>
      </c>
      <c r="S3549">
        <v>80.2</v>
      </c>
      <c r="T3549">
        <v>36</v>
      </c>
      <c r="U3549">
        <v>154.638888888889</v>
      </c>
      <c r="V3549">
        <v>32</v>
      </c>
      <c r="W3549">
        <v>57.875</v>
      </c>
      <c r="X3549">
        <v>90</v>
      </c>
      <c r="Y3549">
        <v>114.366666666667</v>
      </c>
      <c r="Z3549">
        <v>39</v>
      </c>
      <c r="AA3549">
        <v>348.02564102564099</v>
      </c>
      <c r="AB3549">
        <v>97</v>
      </c>
      <c r="AC3549">
        <v>158.36082474226799</v>
      </c>
      <c r="AD3549">
        <v>0.71323529411764697</v>
      </c>
      <c r="AE3549">
        <v>17</v>
      </c>
      <c r="AF3549">
        <v>118.294117647059</v>
      </c>
      <c r="AG3549">
        <v>0.125</v>
      </c>
      <c r="AH3549" s="4">
        <v>25</v>
      </c>
      <c r="AI3549">
        <v>0.64102564102564097</v>
      </c>
      <c r="AJ3549" s="4">
        <v>16</v>
      </c>
      <c r="AK3549">
        <v>0.41025641025641002</v>
      </c>
      <c r="AL3549" s="4">
        <v>21</v>
      </c>
      <c r="AM3549">
        <v>0.216494845360825</v>
      </c>
      <c r="AN3549" s="4">
        <v>10</v>
      </c>
      <c r="AO3549">
        <v>0.10309278350515499</v>
      </c>
      <c r="AP3549" s="4">
        <v>1</v>
      </c>
      <c r="AQ3549">
        <v>7.3529411764705899E-3</v>
      </c>
      <c r="AR3549" s="4">
        <v>3</v>
      </c>
      <c r="AS3549">
        <v>2.2058823529411801E-2</v>
      </c>
      <c r="AT3549" s="4">
        <v>0</v>
      </c>
      <c r="AU3549" s="4">
        <v>0</v>
      </c>
      <c r="AV3549" s="4">
        <v>5</v>
      </c>
      <c r="AW3549">
        <v>1.4166666666666701</v>
      </c>
      <c r="AX3549" s="4">
        <f t="shared" si="55"/>
        <v>95.999999999999773</v>
      </c>
      <c r="AY3549" s="4">
        <v>39</v>
      </c>
      <c r="AZ3549" s="4">
        <v>107.368421052632</v>
      </c>
    </row>
    <row r="3550" spans="1:52" x14ac:dyDescent="0.25">
      <c r="A3550" s="4">
        <v>2017</v>
      </c>
      <c r="B3550" s="4" t="s">
        <v>553</v>
      </c>
      <c r="C3550" t="s">
        <v>53</v>
      </c>
      <c r="D3550" t="s">
        <v>105</v>
      </c>
      <c r="E3550" t="s">
        <v>624</v>
      </c>
      <c r="F3550" s="4">
        <v>98</v>
      </c>
      <c r="G3550">
        <v>65</v>
      </c>
      <c r="H3550">
        <v>2.4769230769230801</v>
      </c>
      <c r="I3550">
        <v>98</v>
      </c>
      <c r="J3550">
        <v>5.1938775510204103</v>
      </c>
      <c r="K3550">
        <v>0</v>
      </c>
      <c r="L3550">
        <v>0</v>
      </c>
      <c r="M3550">
        <v>3</v>
      </c>
      <c r="N3550">
        <v>137.47422680412399</v>
      </c>
      <c r="O3550">
        <v>3.06122448979592E-2</v>
      </c>
      <c r="P3550">
        <v>94</v>
      </c>
      <c r="Q3550">
        <v>14.7872340425532</v>
      </c>
      <c r="R3550">
        <v>29</v>
      </c>
      <c r="S3550">
        <v>49.413793103448299</v>
      </c>
      <c r="T3550">
        <v>20</v>
      </c>
      <c r="U3550">
        <v>113.4</v>
      </c>
      <c r="V3550">
        <v>19</v>
      </c>
      <c r="W3550">
        <v>42.526315789473699</v>
      </c>
      <c r="X3550">
        <v>70</v>
      </c>
      <c r="Y3550">
        <v>113.385714285714</v>
      </c>
      <c r="Z3550">
        <v>26</v>
      </c>
      <c r="AA3550">
        <v>297.16000000000003</v>
      </c>
      <c r="AB3550">
        <v>72</v>
      </c>
      <c r="AC3550">
        <v>173.486111111111</v>
      </c>
      <c r="AD3550">
        <v>0.734693877551021</v>
      </c>
      <c r="AE3550">
        <v>9</v>
      </c>
      <c r="AF3550">
        <v>75.2222222222222</v>
      </c>
      <c r="AG3550">
        <v>9.1836734693877597E-2</v>
      </c>
      <c r="AH3550" s="4">
        <v>16</v>
      </c>
      <c r="AI3550">
        <v>0.64</v>
      </c>
      <c r="AJ3550" s="4">
        <v>15</v>
      </c>
      <c r="AK3550">
        <v>0.6</v>
      </c>
      <c r="AL3550" s="4">
        <v>15</v>
      </c>
      <c r="AM3550">
        <v>0.20833333333333301</v>
      </c>
      <c r="AN3550" s="4">
        <v>6</v>
      </c>
      <c r="AO3550">
        <v>8.3333333333333301E-2</v>
      </c>
      <c r="AP3550" s="4">
        <v>0</v>
      </c>
      <c r="AQ3550">
        <v>0</v>
      </c>
      <c r="AR3550" s="4">
        <v>0</v>
      </c>
      <c r="AS3550">
        <v>0</v>
      </c>
      <c r="AT3550" s="4">
        <v>0</v>
      </c>
      <c r="AU3550" s="4">
        <v>0</v>
      </c>
      <c r="AV3550" s="4">
        <v>5</v>
      </c>
      <c r="AW3550">
        <v>1.53125</v>
      </c>
      <c r="AX3550" s="4">
        <f t="shared" si="55"/>
        <v>64</v>
      </c>
      <c r="AY3550" s="4">
        <v>20</v>
      </c>
      <c r="AZ3550" s="4">
        <v>11.4</v>
      </c>
    </row>
    <row r="3551" spans="1:52" x14ac:dyDescent="0.25">
      <c r="A3551" s="4">
        <v>2017</v>
      </c>
      <c r="B3551" s="4" t="s">
        <v>553</v>
      </c>
      <c r="C3551" t="s">
        <v>53</v>
      </c>
      <c r="D3551" t="s">
        <v>92</v>
      </c>
      <c r="E3551" t="s">
        <v>611</v>
      </c>
      <c r="F3551" s="4">
        <v>30</v>
      </c>
      <c r="G3551">
        <v>26</v>
      </c>
      <c r="H3551">
        <v>9.5384615384615401</v>
      </c>
      <c r="I3551">
        <v>30</v>
      </c>
      <c r="J3551">
        <v>16.066666666666698</v>
      </c>
      <c r="K3551">
        <v>0</v>
      </c>
      <c r="L3551">
        <v>0</v>
      </c>
      <c r="M3551">
        <v>0</v>
      </c>
      <c r="N3551">
        <v>225.76666666666699</v>
      </c>
      <c r="O3551">
        <v>0</v>
      </c>
      <c r="P3551">
        <v>30</v>
      </c>
      <c r="Q3551">
        <v>29.6666666666667</v>
      </c>
      <c r="R3551">
        <v>17</v>
      </c>
      <c r="S3551">
        <v>32.529411764705898</v>
      </c>
      <c r="T3551">
        <v>14</v>
      </c>
      <c r="U3551">
        <v>134.21428571428601</v>
      </c>
      <c r="V3551">
        <v>14</v>
      </c>
      <c r="W3551">
        <v>43.714285714285701</v>
      </c>
      <c r="X3551">
        <v>14</v>
      </c>
      <c r="Y3551">
        <v>160.92857142857099</v>
      </c>
      <c r="Z3551">
        <v>14</v>
      </c>
      <c r="AA3551">
        <v>245.857142857143</v>
      </c>
      <c r="AB3551">
        <v>16</v>
      </c>
      <c r="AC3551">
        <v>210.0625</v>
      </c>
      <c r="AD3551">
        <v>0.53333333333333299</v>
      </c>
      <c r="AE3551">
        <v>1</v>
      </c>
      <c r="AF3551">
        <v>147</v>
      </c>
      <c r="AG3551">
        <v>3.3333333333333298E-2</v>
      </c>
      <c r="AH3551" s="4">
        <v>10</v>
      </c>
      <c r="AI3551">
        <v>0.71428571428571397</v>
      </c>
      <c r="AJ3551" s="4">
        <v>7</v>
      </c>
      <c r="AK3551">
        <v>0.5</v>
      </c>
      <c r="AL3551" s="4">
        <v>9</v>
      </c>
      <c r="AM3551">
        <v>0.5625</v>
      </c>
      <c r="AN3551" s="4">
        <v>1</v>
      </c>
      <c r="AO3551">
        <v>6.25E-2</v>
      </c>
      <c r="AP3551" s="4">
        <v>0</v>
      </c>
      <c r="AQ3551">
        <v>0</v>
      </c>
      <c r="AR3551" s="4">
        <v>0</v>
      </c>
      <c r="AS3551">
        <v>0</v>
      </c>
      <c r="AT3551" s="4">
        <v>0</v>
      </c>
      <c r="AU3551" s="4">
        <v>0</v>
      </c>
      <c r="AV3551" s="4">
        <v>2</v>
      </c>
      <c r="AW3551">
        <v>1.3043478260869601</v>
      </c>
      <c r="AX3551" s="4">
        <f t="shared" si="55"/>
        <v>22.999999999999936</v>
      </c>
      <c r="AY3551" s="4">
        <v>14</v>
      </c>
      <c r="AZ3551" s="4">
        <v>6.8571428571428603</v>
      </c>
    </row>
    <row r="3552" spans="1:52" x14ac:dyDescent="0.25">
      <c r="A3552" s="4">
        <v>2017</v>
      </c>
      <c r="B3552" s="4" t="s">
        <v>553</v>
      </c>
      <c r="C3552" t="s">
        <v>53</v>
      </c>
      <c r="D3552" t="s">
        <v>90</v>
      </c>
      <c r="E3552" t="s">
        <v>609</v>
      </c>
      <c r="F3552" s="4">
        <v>134</v>
      </c>
      <c r="G3552">
        <v>99</v>
      </c>
      <c r="H3552">
        <v>3.52525252525253</v>
      </c>
      <c r="I3552">
        <v>134</v>
      </c>
      <c r="J3552">
        <v>6.1567164179104497</v>
      </c>
      <c r="K3552">
        <v>0</v>
      </c>
      <c r="L3552">
        <v>0</v>
      </c>
      <c r="M3552">
        <v>6</v>
      </c>
      <c r="N3552">
        <v>225.10606060606099</v>
      </c>
      <c r="O3552">
        <v>4.47761194029851E-2</v>
      </c>
      <c r="P3552">
        <v>127</v>
      </c>
      <c r="Q3552">
        <v>15.1889763779528</v>
      </c>
      <c r="R3552">
        <v>48</v>
      </c>
      <c r="S3552">
        <v>48.1666666666667</v>
      </c>
      <c r="T3552">
        <v>40</v>
      </c>
      <c r="U3552">
        <v>116.675</v>
      </c>
      <c r="V3552">
        <v>40</v>
      </c>
      <c r="W3552">
        <v>33.075000000000003</v>
      </c>
      <c r="X3552">
        <v>88</v>
      </c>
      <c r="Y3552">
        <v>108.704545454545</v>
      </c>
      <c r="Z3552">
        <v>43</v>
      </c>
      <c r="AA3552">
        <v>337.65116279069798</v>
      </c>
      <c r="AB3552">
        <v>91</v>
      </c>
      <c r="AC3552">
        <v>148.30000000000001</v>
      </c>
      <c r="AD3552">
        <v>0.67164179104477595</v>
      </c>
      <c r="AE3552">
        <v>9</v>
      </c>
      <c r="AF3552">
        <v>109.777777777778</v>
      </c>
      <c r="AG3552">
        <v>6.7164179104477598E-2</v>
      </c>
      <c r="AH3552" s="4">
        <v>26</v>
      </c>
      <c r="AI3552">
        <v>0.60465116279069797</v>
      </c>
      <c r="AJ3552" s="4">
        <v>14</v>
      </c>
      <c r="AK3552">
        <v>0.32558139534883701</v>
      </c>
      <c r="AL3552" s="4">
        <v>21</v>
      </c>
      <c r="AM3552">
        <v>0.233333333333333</v>
      </c>
      <c r="AN3552" s="4">
        <v>8</v>
      </c>
      <c r="AO3552">
        <v>8.8888888888888906E-2</v>
      </c>
      <c r="AP3552" s="4">
        <v>0</v>
      </c>
      <c r="AQ3552">
        <v>0</v>
      </c>
      <c r="AR3552" s="4">
        <v>0</v>
      </c>
      <c r="AS3552">
        <v>0</v>
      </c>
      <c r="AT3552" s="4">
        <v>0</v>
      </c>
      <c r="AU3552" s="4">
        <v>0</v>
      </c>
      <c r="AV3552" s="4">
        <v>2</v>
      </c>
      <c r="AW3552">
        <v>1.4255319148936201</v>
      </c>
      <c r="AX3552" s="4">
        <f t="shared" si="55"/>
        <v>93.999999999999801</v>
      </c>
      <c r="AY3552" s="4">
        <v>41</v>
      </c>
      <c r="AZ3552" s="4">
        <v>13.35</v>
      </c>
    </row>
    <row r="3553" spans="1:52" x14ac:dyDescent="0.25">
      <c r="A3553" s="4">
        <v>2017</v>
      </c>
      <c r="B3553" s="4" t="s">
        <v>553</v>
      </c>
      <c r="C3553" t="s">
        <v>53</v>
      </c>
      <c r="D3553" t="s">
        <v>91</v>
      </c>
      <c r="E3553" t="s">
        <v>610</v>
      </c>
      <c r="F3553" s="4">
        <v>117</v>
      </c>
      <c r="G3553">
        <v>90</v>
      </c>
      <c r="H3553">
        <v>4.5999999999999996</v>
      </c>
      <c r="I3553">
        <v>117</v>
      </c>
      <c r="J3553">
        <v>6.6239316239316199</v>
      </c>
      <c r="K3553">
        <v>0</v>
      </c>
      <c r="L3553">
        <v>0</v>
      </c>
      <c r="M3553">
        <v>13</v>
      </c>
      <c r="N3553">
        <v>409.20175438596499</v>
      </c>
      <c r="O3553">
        <v>0.11111111111111099</v>
      </c>
      <c r="P3553">
        <v>110</v>
      </c>
      <c r="Q3553">
        <v>20.6</v>
      </c>
      <c r="R3553">
        <v>38</v>
      </c>
      <c r="S3553">
        <v>71.210526315789494</v>
      </c>
      <c r="T3553">
        <v>30</v>
      </c>
      <c r="U3553">
        <v>96.933333333333294</v>
      </c>
      <c r="V3553">
        <v>30</v>
      </c>
      <c r="W3553">
        <v>30.866666666666699</v>
      </c>
      <c r="X3553">
        <v>66</v>
      </c>
      <c r="Y3553">
        <v>109.39393939393899</v>
      </c>
      <c r="Z3553">
        <v>46</v>
      </c>
      <c r="AA3553">
        <v>290.54347826087002</v>
      </c>
      <c r="AB3553">
        <v>71</v>
      </c>
      <c r="AC3553">
        <v>151.76056338028201</v>
      </c>
      <c r="AD3553">
        <v>0.60683760683760701</v>
      </c>
      <c r="AE3553">
        <v>6</v>
      </c>
      <c r="AF3553">
        <v>102.166666666667</v>
      </c>
      <c r="AG3553">
        <v>5.1282051282051301E-2</v>
      </c>
      <c r="AH3553" s="4">
        <v>27</v>
      </c>
      <c r="AI3553">
        <v>0.58695652173913104</v>
      </c>
      <c r="AJ3553" s="4">
        <v>19</v>
      </c>
      <c r="AK3553">
        <v>0.41304347826087001</v>
      </c>
      <c r="AL3553" s="4">
        <v>15</v>
      </c>
      <c r="AM3553">
        <v>0.21126760563380301</v>
      </c>
      <c r="AN3553" s="4">
        <v>12</v>
      </c>
      <c r="AO3553">
        <v>0.169014084507042</v>
      </c>
      <c r="AP3553" s="4">
        <v>0</v>
      </c>
      <c r="AQ3553">
        <v>0</v>
      </c>
      <c r="AR3553" s="4">
        <v>1</v>
      </c>
      <c r="AS3553">
        <v>8.5470085470085496E-3</v>
      </c>
      <c r="AT3553" s="4">
        <v>0</v>
      </c>
      <c r="AU3553" s="4">
        <v>0</v>
      </c>
      <c r="AV3553" s="4">
        <v>4</v>
      </c>
      <c r="AW3553">
        <v>1.36046511627907</v>
      </c>
      <c r="AX3553" s="4">
        <f t="shared" si="55"/>
        <v>85.999999999999986</v>
      </c>
      <c r="AY3553" s="4">
        <v>29</v>
      </c>
      <c r="AZ3553" s="4">
        <v>10.0689655172414</v>
      </c>
    </row>
    <row r="3554" spans="1:52" x14ac:dyDescent="0.25">
      <c r="A3554" s="4">
        <v>2017</v>
      </c>
      <c r="B3554" s="4" t="s">
        <v>553</v>
      </c>
      <c r="C3554" t="s">
        <v>53</v>
      </c>
      <c r="D3554" t="s">
        <v>95</v>
      </c>
      <c r="E3554" t="s">
        <v>614</v>
      </c>
      <c r="F3554" s="4">
        <v>103</v>
      </c>
      <c r="G3554">
        <v>66</v>
      </c>
      <c r="H3554">
        <v>4.9242424242424203</v>
      </c>
      <c r="I3554">
        <v>103</v>
      </c>
      <c r="J3554">
        <v>7.6504854368931996</v>
      </c>
      <c r="K3554">
        <v>0</v>
      </c>
      <c r="L3554">
        <v>0</v>
      </c>
      <c r="M3554">
        <v>22</v>
      </c>
      <c r="N3554">
        <v>1197.3195876288701</v>
      </c>
      <c r="O3554">
        <v>0.213592233009709</v>
      </c>
      <c r="P3554">
        <v>94</v>
      </c>
      <c r="Q3554">
        <v>25.4574468085106</v>
      </c>
      <c r="R3554">
        <v>38</v>
      </c>
      <c r="S3554">
        <v>72.684210526315795</v>
      </c>
      <c r="T3554">
        <v>32</v>
      </c>
      <c r="U3554">
        <v>164.625</v>
      </c>
      <c r="V3554">
        <v>32</v>
      </c>
      <c r="W3554">
        <v>42.09375</v>
      </c>
      <c r="X3554">
        <v>70</v>
      </c>
      <c r="Y3554">
        <v>162.62857142857101</v>
      </c>
      <c r="Z3554">
        <v>32</v>
      </c>
      <c r="AA3554">
        <v>353.34375</v>
      </c>
      <c r="AB3554">
        <v>71</v>
      </c>
      <c r="AC3554">
        <v>201.67605633802799</v>
      </c>
      <c r="AD3554">
        <v>0.68932038834951503</v>
      </c>
      <c r="AE3554">
        <v>3</v>
      </c>
      <c r="AF3554">
        <v>103.333333333333</v>
      </c>
      <c r="AG3554">
        <v>2.9126213592233E-2</v>
      </c>
      <c r="AH3554" s="4">
        <v>22</v>
      </c>
      <c r="AI3554">
        <v>0.6875</v>
      </c>
      <c r="AJ3554" s="4">
        <v>12</v>
      </c>
      <c r="AK3554">
        <v>0.375</v>
      </c>
      <c r="AL3554" s="4">
        <v>25</v>
      </c>
      <c r="AM3554">
        <v>0.352112676056338</v>
      </c>
      <c r="AN3554" s="4">
        <v>10</v>
      </c>
      <c r="AO3554">
        <v>0.140845070422535</v>
      </c>
      <c r="AP3554" s="4">
        <v>0</v>
      </c>
      <c r="AQ3554">
        <v>0</v>
      </c>
      <c r="AR3554" s="4">
        <v>0</v>
      </c>
      <c r="AS3554">
        <v>0</v>
      </c>
      <c r="AT3554" s="4">
        <v>0</v>
      </c>
      <c r="AU3554" s="4">
        <v>0</v>
      </c>
      <c r="AV3554" s="4">
        <v>4</v>
      </c>
      <c r="AW3554">
        <v>1.24096385542169</v>
      </c>
      <c r="AX3554" s="4">
        <f t="shared" si="55"/>
        <v>82.999999999999787</v>
      </c>
      <c r="AY3554" s="4">
        <v>32</v>
      </c>
      <c r="AZ3554" s="4">
        <v>36.8125</v>
      </c>
    </row>
    <row r="3555" spans="1:52" x14ac:dyDescent="0.25">
      <c r="A3555" s="4">
        <v>2017</v>
      </c>
      <c r="B3555" s="4" t="s">
        <v>553</v>
      </c>
      <c r="C3555" t="s">
        <v>53</v>
      </c>
      <c r="D3555" t="s">
        <v>107</v>
      </c>
      <c r="E3555" t="s">
        <v>626</v>
      </c>
      <c r="F3555" s="4">
        <v>132</v>
      </c>
      <c r="G3555">
        <v>88</v>
      </c>
      <c r="H3555">
        <v>4.5340909090909101</v>
      </c>
      <c r="I3555">
        <v>131</v>
      </c>
      <c r="J3555">
        <v>7.86259541984733</v>
      </c>
      <c r="K3555">
        <v>0</v>
      </c>
      <c r="L3555">
        <v>0</v>
      </c>
      <c r="M3555">
        <v>28</v>
      </c>
      <c r="N3555">
        <v>690.05600000000004</v>
      </c>
      <c r="O3555">
        <v>0.21212121212121199</v>
      </c>
      <c r="P3555">
        <v>117</v>
      </c>
      <c r="Q3555">
        <v>24.5128205128205</v>
      </c>
      <c r="R3555">
        <v>46</v>
      </c>
      <c r="S3555">
        <v>74.608695652173907</v>
      </c>
      <c r="T3555">
        <v>28</v>
      </c>
      <c r="U3555">
        <v>142.67857142857099</v>
      </c>
      <c r="V3555">
        <v>27</v>
      </c>
      <c r="W3555">
        <v>35.592592592592602</v>
      </c>
      <c r="X3555">
        <v>89</v>
      </c>
      <c r="Y3555">
        <v>162.56179775280901</v>
      </c>
      <c r="Z3555">
        <v>30</v>
      </c>
      <c r="AA3555">
        <v>284.60000000000002</v>
      </c>
      <c r="AB3555">
        <v>101</v>
      </c>
      <c r="AC3555">
        <v>218.72277227722799</v>
      </c>
      <c r="AD3555">
        <v>0.76515151515151503</v>
      </c>
      <c r="AE3555">
        <v>15</v>
      </c>
      <c r="AF3555">
        <v>127.6</v>
      </c>
      <c r="AG3555">
        <v>0.11363636363636399</v>
      </c>
      <c r="AH3555" s="4">
        <v>16</v>
      </c>
      <c r="AI3555">
        <v>0.53333333333333299</v>
      </c>
      <c r="AJ3555" s="4">
        <v>12</v>
      </c>
      <c r="AK3555">
        <v>0.4</v>
      </c>
      <c r="AL3555" s="4">
        <v>39</v>
      </c>
      <c r="AM3555">
        <v>0.38613861386138598</v>
      </c>
      <c r="AN3555" s="4">
        <v>16</v>
      </c>
      <c r="AO3555">
        <v>0.158415841584158</v>
      </c>
      <c r="AP3555" s="4">
        <v>0</v>
      </c>
      <c r="AQ3555">
        <v>0</v>
      </c>
      <c r="AR3555" s="4">
        <v>0</v>
      </c>
      <c r="AS3555">
        <v>0</v>
      </c>
      <c r="AT3555" s="4">
        <v>1</v>
      </c>
      <c r="AU3555" s="4">
        <v>0</v>
      </c>
      <c r="AV3555" s="4">
        <v>3</v>
      </c>
      <c r="AW3555">
        <v>1.2970297029703</v>
      </c>
      <c r="AX3555" s="4">
        <f t="shared" si="55"/>
        <v>101.77099236641199</v>
      </c>
      <c r="AY3555" s="4">
        <v>28</v>
      </c>
      <c r="AZ3555" s="4">
        <v>79.25</v>
      </c>
    </row>
    <row r="3556" spans="1:52" x14ac:dyDescent="0.25">
      <c r="A3556" s="4">
        <v>2017</v>
      </c>
      <c r="B3556" s="4" t="s">
        <v>553</v>
      </c>
      <c r="C3556" t="s">
        <v>53</v>
      </c>
      <c r="D3556" t="s">
        <v>101</v>
      </c>
      <c r="E3556" t="s">
        <v>620</v>
      </c>
      <c r="F3556" s="4">
        <v>22</v>
      </c>
      <c r="G3556">
        <v>20</v>
      </c>
      <c r="H3556">
        <v>4.95</v>
      </c>
      <c r="I3556">
        <v>22</v>
      </c>
      <c r="J3556">
        <v>9.3181818181818201</v>
      </c>
      <c r="K3556">
        <v>0</v>
      </c>
      <c r="L3556">
        <v>0</v>
      </c>
      <c r="M3556">
        <v>1</v>
      </c>
      <c r="N3556">
        <v>751.5</v>
      </c>
      <c r="O3556">
        <v>4.5454545454545497E-2</v>
      </c>
      <c r="P3556">
        <v>21</v>
      </c>
      <c r="Q3556">
        <v>21.380952380952401</v>
      </c>
      <c r="R3556">
        <v>5</v>
      </c>
      <c r="S3556">
        <v>32.799999999999997</v>
      </c>
      <c r="T3556">
        <v>4</v>
      </c>
      <c r="U3556">
        <v>134.5</v>
      </c>
      <c r="V3556">
        <v>3</v>
      </c>
      <c r="W3556">
        <v>16</v>
      </c>
      <c r="X3556">
        <v>15</v>
      </c>
      <c r="Y3556">
        <v>167.13333333333301</v>
      </c>
      <c r="Z3556">
        <v>4</v>
      </c>
      <c r="AA3556">
        <v>334.5</v>
      </c>
      <c r="AB3556">
        <v>18</v>
      </c>
      <c r="AC3556">
        <v>177.611111111111</v>
      </c>
      <c r="AD3556">
        <v>0.81818181818181801</v>
      </c>
      <c r="AE3556">
        <v>3</v>
      </c>
      <c r="AF3556">
        <v>151.666666666667</v>
      </c>
      <c r="AG3556">
        <v>0.13636363636363599</v>
      </c>
      <c r="AH3556" s="4">
        <v>3</v>
      </c>
      <c r="AI3556">
        <v>0.75</v>
      </c>
      <c r="AJ3556" s="4">
        <v>1</v>
      </c>
      <c r="AK3556">
        <v>0.25</v>
      </c>
      <c r="AL3556" s="4">
        <v>2</v>
      </c>
      <c r="AM3556">
        <v>0.11111111111111099</v>
      </c>
      <c r="AN3556" s="4">
        <v>1</v>
      </c>
      <c r="AO3556">
        <v>5.5555555555555601E-2</v>
      </c>
      <c r="AP3556" s="4">
        <v>0</v>
      </c>
      <c r="AQ3556">
        <v>0</v>
      </c>
      <c r="AR3556" s="4">
        <v>0</v>
      </c>
      <c r="AS3556">
        <v>0</v>
      </c>
      <c r="AT3556" s="4">
        <v>0</v>
      </c>
      <c r="AU3556" s="4">
        <v>0</v>
      </c>
      <c r="AV3556" s="4">
        <v>3</v>
      </c>
      <c r="AW3556">
        <v>1.4666666666666699</v>
      </c>
      <c r="AX3556" s="4">
        <f t="shared" si="55"/>
        <v>14.999999999999966</v>
      </c>
      <c r="AY3556" s="4">
        <v>4</v>
      </c>
      <c r="AZ3556" s="4">
        <v>0</v>
      </c>
    </row>
    <row r="3557" spans="1:52" x14ac:dyDescent="0.25">
      <c r="A3557" s="4">
        <v>2017</v>
      </c>
      <c r="B3557" s="4" t="s">
        <v>553</v>
      </c>
      <c r="C3557" t="s">
        <v>53</v>
      </c>
      <c r="D3557" t="s">
        <v>99</v>
      </c>
      <c r="E3557" t="s">
        <v>618</v>
      </c>
      <c r="F3557" s="4">
        <v>8</v>
      </c>
      <c r="G3557">
        <v>6</v>
      </c>
      <c r="H3557">
        <v>0.5</v>
      </c>
      <c r="I3557">
        <v>8</v>
      </c>
      <c r="J3557">
        <v>2.125</v>
      </c>
      <c r="K3557">
        <v>0</v>
      </c>
      <c r="L3557">
        <v>0</v>
      </c>
      <c r="M3557">
        <v>0</v>
      </c>
      <c r="N3557">
        <v>159.25</v>
      </c>
      <c r="O3557">
        <v>0</v>
      </c>
      <c r="P3557">
        <v>3</v>
      </c>
      <c r="Q3557">
        <v>34.3333333333333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8</v>
      </c>
      <c r="Y3557">
        <v>56.75</v>
      </c>
      <c r="Z3557">
        <v>0</v>
      </c>
      <c r="AA3557">
        <v>0</v>
      </c>
      <c r="AB3557">
        <v>8</v>
      </c>
      <c r="AC3557">
        <v>69.25</v>
      </c>
      <c r="AD3557">
        <v>1</v>
      </c>
      <c r="AE3557">
        <v>4</v>
      </c>
      <c r="AF3557">
        <v>48</v>
      </c>
      <c r="AG3557">
        <v>0.5</v>
      </c>
      <c r="AH3557" s="4">
        <v>0</v>
      </c>
      <c r="AI3557">
        <v>0</v>
      </c>
      <c r="AJ3557" s="4">
        <v>0</v>
      </c>
      <c r="AK3557">
        <v>0</v>
      </c>
      <c r="AL3557" s="4">
        <v>0</v>
      </c>
      <c r="AM3557">
        <v>0</v>
      </c>
      <c r="AN3557" s="4">
        <v>0</v>
      </c>
      <c r="AO3557">
        <v>0</v>
      </c>
      <c r="AP3557" s="4">
        <v>0</v>
      </c>
      <c r="AQ3557">
        <v>0</v>
      </c>
      <c r="AR3557" s="4">
        <v>0</v>
      </c>
      <c r="AS3557">
        <v>0</v>
      </c>
      <c r="AT3557" s="4">
        <v>0</v>
      </c>
      <c r="AU3557" s="4">
        <v>0</v>
      </c>
      <c r="AV3557" s="4">
        <v>0</v>
      </c>
      <c r="AW3557">
        <v>1.6</v>
      </c>
      <c r="AX3557" s="4">
        <f t="shared" si="55"/>
        <v>5</v>
      </c>
      <c r="AY3557" s="4">
        <v>0</v>
      </c>
      <c r="AZ3557" s="4">
        <v>0</v>
      </c>
    </row>
    <row r="3558" spans="1:52" x14ac:dyDescent="0.25">
      <c r="A3558" s="4">
        <v>2017</v>
      </c>
      <c r="B3558" s="4" t="s">
        <v>553</v>
      </c>
      <c r="C3558" t="s">
        <v>53</v>
      </c>
      <c r="D3558" t="s">
        <v>89</v>
      </c>
      <c r="E3558" t="s">
        <v>608</v>
      </c>
      <c r="F3558" s="4">
        <v>61</v>
      </c>
      <c r="G3558">
        <v>47</v>
      </c>
      <c r="H3558">
        <v>3.1914893617021298</v>
      </c>
      <c r="I3558">
        <v>61</v>
      </c>
      <c r="J3558">
        <v>4.9836065573770503</v>
      </c>
      <c r="K3558">
        <v>0</v>
      </c>
      <c r="L3558">
        <v>0</v>
      </c>
      <c r="M3558">
        <v>15</v>
      </c>
      <c r="N3558">
        <v>1055.68333333333</v>
      </c>
      <c r="O3558">
        <v>0.24590163934426201</v>
      </c>
      <c r="P3558">
        <v>58</v>
      </c>
      <c r="Q3558">
        <v>23.862068965517199</v>
      </c>
      <c r="R3558">
        <v>23</v>
      </c>
      <c r="S3558">
        <v>85.608695652173907</v>
      </c>
      <c r="T3558">
        <v>26</v>
      </c>
      <c r="U3558">
        <v>165.88461538461499</v>
      </c>
      <c r="V3558">
        <v>23</v>
      </c>
      <c r="W3558">
        <v>43</v>
      </c>
      <c r="X3558">
        <v>31</v>
      </c>
      <c r="Y3558">
        <v>157.70967741935499</v>
      </c>
      <c r="Z3558">
        <v>27</v>
      </c>
      <c r="AA3558">
        <v>336.85185185185202</v>
      </c>
      <c r="AB3558">
        <v>34</v>
      </c>
      <c r="AC3558">
        <v>151.20588235294099</v>
      </c>
      <c r="AD3558">
        <v>0.55737704918032804</v>
      </c>
      <c r="AE3558">
        <v>3</v>
      </c>
      <c r="AF3558">
        <v>69.3333333333333</v>
      </c>
      <c r="AG3558">
        <v>4.91803278688525E-2</v>
      </c>
      <c r="AH3558" s="4">
        <v>17</v>
      </c>
      <c r="AI3558">
        <v>0.62962962962962998</v>
      </c>
      <c r="AJ3558" s="4">
        <v>11</v>
      </c>
      <c r="AK3558">
        <v>0.407407407407407</v>
      </c>
      <c r="AL3558" s="4">
        <v>6</v>
      </c>
      <c r="AM3558">
        <v>0.17647058823529399</v>
      </c>
      <c r="AN3558" s="4">
        <v>7</v>
      </c>
      <c r="AO3558">
        <v>0.20588235294117599</v>
      </c>
      <c r="AP3558" s="4">
        <v>0</v>
      </c>
      <c r="AQ3558">
        <v>0</v>
      </c>
      <c r="AR3558" s="4">
        <v>1</v>
      </c>
      <c r="AS3558">
        <v>1.63934426229508E-2</v>
      </c>
      <c r="AT3558" s="4">
        <v>0</v>
      </c>
      <c r="AU3558" s="4">
        <v>0</v>
      </c>
      <c r="AV3558" s="4">
        <v>3</v>
      </c>
      <c r="AW3558">
        <v>1.1960784313725501</v>
      </c>
      <c r="AX3558" s="4">
        <f t="shared" si="55"/>
        <v>50.999999999999957</v>
      </c>
      <c r="AY3558" s="4">
        <v>25</v>
      </c>
      <c r="AZ3558" s="4">
        <v>29.4</v>
      </c>
    </row>
    <row r="3559" spans="1:52" x14ac:dyDescent="0.25">
      <c r="A3559" s="4">
        <v>2017</v>
      </c>
      <c r="B3559" s="4" t="s">
        <v>553</v>
      </c>
      <c r="C3559" t="s">
        <v>53</v>
      </c>
      <c r="D3559" t="s">
        <v>103</v>
      </c>
      <c r="E3559" t="s">
        <v>622</v>
      </c>
      <c r="F3559" s="4">
        <v>48</v>
      </c>
      <c r="G3559">
        <v>29</v>
      </c>
      <c r="H3559">
        <v>4.68965517241379</v>
      </c>
      <c r="I3559">
        <v>48</v>
      </c>
      <c r="J3559">
        <v>6.8125</v>
      </c>
      <c r="K3559">
        <v>0</v>
      </c>
      <c r="L3559">
        <v>0</v>
      </c>
      <c r="M3559">
        <v>0</v>
      </c>
      <c r="N3559">
        <v>733.3125</v>
      </c>
      <c r="O3559">
        <v>0</v>
      </c>
      <c r="P3559">
        <v>41</v>
      </c>
      <c r="Q3559">
        <v>34.0731707317073</v>
      </c>
      <c r="R3559">
        <v>19</v>
      </c>
      <c r="S3559">
        <v>41.894736842105303</v>
      </c>
      <c r="T3559">
        <v>16</v>
      </c>
      <c r="U3559">
        <v>160</v>
      </c>
      <c r="V3559">
        <v>15</v>
      </c>
      <c r="W3559">
        <v>27</v>
      </c>
      <c r="X3559">
        <v>32</v>
      </c>
      <c r="Y3559">
        <v>143.40625</v>
      </c>
      <c r="Z3559">
        <v>16</v>
      </c>
      <c r="AA3559">
        <v>361.625</v>
      </c>
      <c r="AB3559">
        <v>32</v>
      </c>
      <c r="AC3559">
        <v>175.78125</v>
      </c>
      <c r="AD3559">
        <v>0.66666666666666696</v>
      </c>
      <c r="AE3559">
        <v>5</v>
      </c>
      <c r="AF3559">
        <v>140</v>
      </c>
      <c r="AG3559">
        <v>0.104166666666667</v>
      </c>
      <c r="AH3559" s="4">
        <v>11</v>
      </c>
      <c r="AI3559">
        <v>0.6875</v>
      </c>
      <c r="AJ3559" s="4">
        <v>7</v>
      </c>
      <c r="AK3559">
        <v>0.4375</v>
      </c>
      <c r="AL3559" s="4">
        <v>6</v>
      </c>
      <c r="AM3559">
        <v>0.1875</v>
      </c>
      <c r="AN3559" s="4">
        <v>10</v>
      </c>
      <c r="AO3559">
        <v>0.3125</v>
      </c>
      <c r="AP3559" s="4">
        <v>0</v>
      </c>
      <c r="AQ3559">
        <v>0</v>
      </c>
      <c r="AR3559" s="4">
        <v>0</v>
      </c>
      <c r="AS3559">
        <v>0</v>
      </c>
      <c r="AT3559" s="4">
        <v>0</v>
      </c>
      <c r="AU3559" s="4">
        <v>0</v>
      </c>
      <c r="AV3559" s="4">
        <v>1</v>
      </c>
      <c r="AW3559">
        <v>1.3333333333333299</v>
      </c>
      <c r="AX3559" s="4">
        <f t="shared" si="55"/>
        <v>36.000000000000092</v>
      </c>
      <c r="AY3559" s="4">
        <v>15</v>
      </c>
      <c r="AZ3559" s="4">
        <v>24.466666666666701</v>
      </c>
    </row>
    <row r="3560" spans="1:52" x14ac:dyDescent="0.25">
      <c r="A3560" s="4">
        <v>2017</v>
      </c>
      <c r="B3560" s="4" t="s">
        <v>553</v>
      </c>
      <c r="C3560" t="s">
        <v>53</v>
      </c>
      <c r="D3560" t="s">
        <v>73</v>
      </c>
      <c r="E3560" t="s">
        <v>592</v>
      </c>
      <c r="F3560" s="4">
        <v>87</v>
      </c>
      <c r="G3560">
        <v>24</v>
      </c>
      <c r="H3560">
        <v>4.3333333333333304</v>
      </c>
      <c r="I3560">
        <v>87</v>
      </c>
      <c r="J3560">
        <v>5.2298850574712601</v>
      </c>
      <c r="K3560">
        <v>0</v>
      </c>
      <c r="L3560">
        <v>0</v>
      </c>
      <c r="M3560">
        <v>50</v>
      </c>
      <c r="N3560">
        <v>826.23684210526301</v>
      </c>
      <c r="O3560">
        <v>0.57471264367816099</v>
      </c>
      <c r="P3560">
        <v>37</v>
      </c>
      <c r="Q3560">
        <v>32.459459459459502</v>
      </c>
      <c r="R3560">
        <v>16</v>
      </c>
      <c r="S3560">
        <v>53.375</v>
      </c>
      <c r="T3560">
        <v>62</v>
      </c>
      <c r="U3560">
        <v>151.758064516129</v>
      </c>
      <c r="V3560">
        <v>62</v>
      </c>
      <c r="W3560">
        <v>33.435483870967701</v>
      </c>
      <c r="X3560">
        <v>19</v>
      </c>
      <c r="Y3560">
        <v>174.31578947368399</v>
      </c>
      <c r="Z3560">
        <v>67</v>
      </c>
      <c r="AA3560">
        <v>262.61111111111097</v>
      </c>
      <c r="AB3560">
        <v>20</v>
      </c>
      <c r="AC3560">
        <v>200.75</v>
      </c>
      <c r="AD3560">
        <v>0.229885057471264</v>
      </c>
      <c r="AE3560">
        <v>1</v>
      </c>
      <c r="AF3560">
        <v>205</v>
      </c>
      <c r="AG3560">
        <v>1.1494252873563199E-2</v>
      </c>
      <c r="AH3560" s="4">
        <v>38</v>
      </c>
      <c r="AI3560">
        <v>2.1111111111111098</v>
      </c>
      <c r="AJ3560" s="4">
        <v>21</v>
      </c>
      <c r="AK3560">
        <v>1.1666666666666701</v>
      </c>
      <c r="AL3560" s="4">
        <v>5</v>
      </c>
      <c r="AM3560">
        <v>0.25</v>
      </c>
      <c r="AN3560" s="4">
        <v>2</v>
      </c>
      <c r="AO3560">
        <v>0.1</v>
      </c>
      <c r="AP3560" s="4">
        <v>0</v>
      </c>
      <c r="AQ3560">
        <v>0</v>
      </c>
      <c r="AR3560" s="4">
        <v>0</v>
      </c>
      <c r="AS3560">
        <v>0</v>
      </c>
      <c r="AT3560" s="4">
        <v>0</v>
      </c>
      <c r="AU3560" s="4">
        <v>0</v>
      </c>
      <c r="AV3560" s="4">
        <v>0</v>
      </c>
      <c r="AW3560">
        <v>1.67307692307692</v>
      </c>
      <c r="AX3560" s="4">
        <f t="shared" si="55"/>
        <v>52.000000000000092</v>
      </c>
      <c r="AY3560" s="4">
        <v>16</v>
      </c>
      <c r="AZ3560" s="4">
        <v>16.5625</v>
      </c>
    </row>
    <row r="3561" spans="1:52" x14ac:dyDescent="0.25">
      <c r="A3561" s="4">
        <v>2017</v>
      </c>
      <c r="B3561" s="4" t="s">
        <v>553</v>
      </c>
      <c r="C3561" t="s">
        <v>53</v>
      </c>
      <c r="D3561" t="s">
        <v>61</v>
      </c>
      <c r="E3561" t="s">
        <v>580</v>
      </c>
      <c r="F3561" s="4">
        <v>153</v>
      </c>
      <c r="G3561">
        <v>81</v>
      </c>
      <c r="H3561">
        <v>4.12345679012346</v>
      </c>
      <c r="I3561">
        <v>153</v>
      </c>
      <c r="J3561">
        <v>6.3464052287581696</v>
      </c>
      <c r="K3561">
        <v>8</v>
      </c>
      <c r="L3561">
        <v>5.22875816993464E-2</v>
      </c>
      <c r="M3561">
        <v>50</v>
      </c>
      <c r="N3561">
        <v>104.01941747572801</v>
      </c>
      <c r="O3561">
        <v>0.32679738562091498</v>
      </c>
      <c r="P3561">
        <v>104</v>
      </c>
      <c r="Q3561">
        <v>24.701923076923102</v>
      </c>
      <c r="R3561">
        <v>40</v>
      </c>
      <c r="S3561">
        <v>68.424999999999997</v>
      </c>
      <c r="T3561">
        <v>64</v>
      </c>
      <c r="U3561">
        <v>147.234375</v>
      </c>
      <c r="V3561">
        <v>60</v>
      </c>
      <c r="W3561">
        <v>30.7</v>
      </c>
      <c r="X3561">
        <v>71</v>
      </c>
      <c r="Y3561">
        <v>134.35211267605601</v>
      </c>
      <c r="Z3561">
        <v>77</v>
      </c>
      <c r="AA3561">
        <v>375.16129032258101</v>
      </c>
      <c r="AB3561">
        <v>76</v>
      </c>
      <c r="AC3561">
        <v>169.106666666667</v>
      </c>
      <c r="AD3561">
        <v>0.49019607843137297</v>
      </c>
      <c r="AE3561">
        <v>1</v>
      </c>
      <c r="AF3561">
        <v>70</v>
      </c>
      <c r="AG3561">
        <v>6.5359477124183E-3</v>
      </c>
      <c r="AH3561" s="4">
        <v>43</v>
      </c>
      <c r="AI3561">
        <v>1.38709677419355</v>
      </c>
      <c r="AJ3561" s="4">
        <v>27</v>
      </c>
      <c r="AK3561">
        <v>0.87096774193548399</v>
      </c>
      <c r="AL3561" s="4">
        <v>28</v>
      </c>
      <c r="AM3561">
        <v>0.37333333333333302</v>
      </c>
      <c r="AN3561" s="4">
        <v>13</v>
      </c>
      <c r="AO3561">
        <v>0.17333333333333301</v>
      </c>
      <c r="AP3561" s="4">
        <v>0</v>
      </c>
      <c r="AQ3561">
        <v>0</v>
      </c>
      <c r="AR3561" s="4">
        <v>0</v>
      </c>
      <c r="AS3561">
        <v>0</v>
      </c>
      <c r="AT3561" s="4">
        <v>0</v>
      </c>
      <c r="AU3561" s="4">
        <v>0</v>
      </c>
      <c r="AV3561" s="4">
        <v>0</v>
      </c>
      <c r="AW3561">
        <v>1.6630434782608701</v>
      </c>
      <c r="AX3561" s="4">
        <f t="shared" si="55"/>
        <v>91.999999999999972</v>
      </c>
      <c r="AY3561" s="4">
        <v>21</v>
      </c>
      <c r="AZ3561" s="4">
        <v>13.952380952381001</v>
      </c>
    </row>
    <row r="3562" spans="1:52" x14ac:dyDescent="0.25">
      <c r="A3562" s="4">
        <v>2017</v>
      </c>
      <c r="B3562" s="4" t="s">
        <v>553</v>
      </c>
      <c r="C3562" t="s">
        <v>53</v>
      </c>
      <c r="D3562" t="s">
        <v>54</v>
      </c>
      <c r="E3562" t="s">
        <v>573</v>
      </c>
      <c r="F3562" s="4">
        <v>163</v>
      </c>
      <c r="G3562">
        <v>122</v>
      </c>
      <c r="H3562">
        <v>8.5163934426229506</v>
      </c>
      <c r="I3562">
        <v>162</v>
      </c>
      <c r="J3562">
        <v>10.203703703703701</v>
      </c>
      <c r="K3562">
        <v>16</v>
      </c>
      <c r="L3562">
        <v>9.8765432098765399E-2</v>
      </c>
      <c r="M3562">
        <v>24</v>
      </c>
      <c r="N3562">
        <v>545</v>
      </c>
      <c r="O3562">
        <v>0.14723926380368099</v>
      </c>
      <c r="P3562">
        <v>29</v>
      </c>
      <c r="Q3562">
        <v>52.620689655172399</v>
      </c>
      <c r="R3562">
        <v>39</v>
      </c>
      <c r="S3562">
        <v>40.769230769230802</v>
      </c>
      <c r="T3562">
        <v>7</v>
      </c>
      <c r="U3562">
        <v>163.28571428571399</v>
      </c>
      <c r="V3562">
        <v>6</v>
      </c>
      <c r="W3562">
        <v>35.3333333333333</v>
      </c>
      <c r="X3562">
        <v>143</v>
      </c>
      <c r="Y3562">
        <v>98.118881118881106</v>
      </c>
      <c r="Z3562">
        <v>8</v>
      </c>
      <c r="AA3562">
        <v>348.125</v>
      </c>
      <c r="AB3562">
        <v>154</v>
      </c>
      <c r="AC3562">
        <v>121.623376623377</v>
      </c>
      <c r="AD3562">
        <v>0.94478527607361995</v>
      </c>
      <c r="AE3562">
        <v>44</v>
      </c>
      <c r="AF3562">
        <v>70.909090909090907</v>
      </c>
      <c r="AG3562">
        <v>0.26993865030674802</v>
      </c>
      <c r="AH3562" s="4">
        <v>5</v>
      </c>
      <c r="AI3562">
        <v>0.625</v>
      </c>
      <c r="AJ3562" s="4">
        <v>2</v>
      </c>
      <c r="AK3562">
        <v>0.25</v>
      </c>
      <c r="AL3562" s="4">
        <v>20</v>
      </c>
      <c r="AM3562">
        <v>0.12987012987013</v>
      </c>
      <c r="AN3562" s="4">
        <v>16</v>
      </c>
      <c r="AO3562">
        <v>0.103896103896104</v>
      </c>
      <c r="AP3562" s="4">
        <v>0</v>
      </c>
      <c r="AQ3562">
        <v>0</v>
      </c>
      <c r="AR3562" s="4">
        <v>1</v>
      </c>
      <c r="AS3562">
        <v>6.13496932515337E-3</v>
      </c>
      <c r="AT3562" s="4">
        <v>0</v>
      </c>
      <c r="AU3562" s="4">
        <v>1</v>
      </c>
      <c r="AV3562" s="4">
        <v>1</v>
      </c>
      <c r="AW3562">
        <v>1.7052631578947399</v>
      </c>
      <c r="AX3562" s="4">
        <f t="shared" si="55"/>
        <v>95.586419753086247</v>
      </c>
      <c r="AY3562" s="4">
        <v>6</v>
      </c>
      <c r="AZ3562" s="4">
        <v>21.5</v>
      </c>
    </row>
    <row r="3563" spans="1:52" x14ac:dyDescent="0.25">
      <c r="A3563" s="4">
        <v>2017</v>
      </c>
      <c r="B3563" s="4" t="s">
        <v>553</v>
      </c>
      <c r="C3563" t="s">
        <v>53</v>
      </c>
      <c r="D3563" t="s">
        <v>82</v>
      </c>
      <c r="E3563" t="s">
        <v>601</v>
      </c>
      <c r="F3563" s="4">
        <v>152</v>
      </c>
      <c r="G3563">
        <v>98</v>
      </c>
      <c r="H3563">
        <v>4.5102040816326499</v>
      </c>
      <c r="I3563">
        <v>149</v>
      </c>
      <c r="J3563">
        <v>6.71140939597315</v>
      </c>
      <c r="K3563">
        <v>6</v>
      </c>
      <c r="L3563">
        <v>4.0268456375838903E-2</v>
      </c>
      <c r="M3563">
        <v>15</v>
      </c>
      <c r="N3563">
        <v>420.32885906040298</v>
      </c>
      <c r="O3563">
        <v>9.8684210526315805E-2</v>
      </c>
      <c r="P3563">
        <v>48</v>
      </c>
      <c r="Q3563">
        <v>134.729166666667</v>
      </c>
      <c r="R3563">
        <v>46</v>
      </c>
      <c r="S3563">
        <v>82.434782608695699</v>
      </c>
      <c r="T3563">
        <v>31</v>
      </c>
      <c r="U3563">
        <v>155.741935483871</v>
      </c>
      <c r="V3563">
        <v>31</v>
      </c>
      <c r="W3563">
        <v>33.193548387096797</v>
      </c>
      <c r="X3563">
        <v>101</v>
      </c>
      <c r="Y3563">
        <v>124.633663366337</v>
      </c>
      <c r="Z3563">
        <v>38</v>
      </c>
      <c r="AA3563">
        <v>311.34210526315798</v>
      </c>
      <c r="AB3563">
        <v>111</v>
      </c>
      <c r="AC3563">
        <v>163.62385321100899</v>
      </c>
      <c r="AD3563">
        <v>0.71710526315789502</v>
      </c>
      <c r="AE3563">
        <v>11</v>
      </c>
      <c r="AF3563">
        <v>133.81818181818201</v>
      </c>
      <c r="AG3563">
        <v>7.2368421052631596E-2</v>
      </c>
      <c r="AH3563" s="4">
        <v>21</v>
      </c>
      <c r="AI3563">
        <v>0.55263157894736903</v>
      </c>
      <c r="AJ3563" s="4">
        <v>14</v>
      </c>
      <c r="AK3563">
        <v>0.36842105263157898</v>
      </c>
      <c r="AL3563" s="4">
        <v>27</v>
      </c>
      <c r="AM3563">
        <v>0.247706422018349</v>
      </c>
      <c r="AN3563" s="4">
        <v>31</v>
      </c>
      <c r="AO3563">
        <v>0.28440366972477099</v>
      </c>
      <c r="AP3563" s="4">
        <v>0</v>
      </c>
      <c r="AQ3563">
        <v>0</v>
      </c>
      <c r="AR3563" s="4">
        <v>2</v>
      </c>
      <c r="AS3563">
        <v>1.3157894736842099E-2</v>
      </c>
      <c r="AT3563" s="4">
        <v>2</v>
      </c>
      <c r="AU3563" s="4">
        <v>1</v>
      </c>
      <c r="AV3563" s="4">
        <v>2</v>
      </c>
      <c r="AW3563">
        <v>1.77380952380952</v>
      </c>
      <c r="AX3563" s="4">
        <f t="shared" si="55"/>
        <v>85.69127516778542</v>
      </c>
      <c r="AY3563" s="4">
        <v>31</v>
      </c>
      <c r="AZ3563" s="4">
        <v>15.9032258064516</v>
      </c>
    </row>
    <row r="3564" spans="1:52" x14ac:dyDescent="0.25">
      <c r="A3564" s="4">
        <v>2017</v>
      </c>
      <c r="B3564" s="4" t="s">
        <v>553</v>
      </c>
      <c r="C3564" t="s">
        <v>53</v>
      </c>
      <c r="D3564" t="s">
        <v>295</v>
      </c>
      <c r="E3564" t="s">
        <v>800</v>
      </c>
      <c r="F3564" s="4">
        <v>96</v>
      </c>
      <c r="G3564">
        <v>30</v>
      </c>
      <c r="H3564">
        <v>3.93333333333333</v>
      </c>
      <c r="I3564">
        <v>96</v>
      </c>
      <c r="J3564">
        <v>6.5416666666666696</v>
      </c>
      <c r="K3564">
        <v>2</v>
      </c>
      <c r="L3564">
        <v>2.0833333333333301E-2</v>
      </c>
      <c r="M3564">
        <v>44</v>
      </c>
      <c r="N3564">
        <v>78.653846153846203</v>
      </c>
      <c r="O3564">
        <v>0.45833333333333298</v>
      </c>
      <c r="P3564">
        <v>52</v>
      </c>
      <c r="Q3564">
        <v>23.076923076923102</v>
      </c>
      <c r="R3564">
        <v>22</v>
      </c>
      <c r="S3564">
        <v>82.409090909090907</v>
      </c>
      <c r="T3564">
        <v>48</v>
      </c>
      <c r="U3564">
        <v>162.583333333333</v>
      </c>
      <c r="V3564">
        <v>48</v>
      </c>
      <c r="W3564">
        <v>62.7083333333333</v>
      </c>
      <c r="X3564">
        <v>40</v>
      </c>
      <c r="Y3564">
        <v>155.25</v>
      </c>
      <c r="Z3564">
        <v>55</v>
      </c>
      <c r="AA3564">
        <v>392.69230769230802</v>
      </c>
      <c r="AB3564">
        <v>41</v>
      </c>
      <c r="AC3564">
        <v>196.358974358974</v>
      </c>
      <c r="AD3564">
        <v>0.40625</v>
      </c>
      <c r="AE3564">
        <v>7</v>
      </c>
      <c r="AF3564">
        <v>125.71428571428601</v>
      </c>
      <c r="AG3564">
        <v>7.2916666666666699E-2</v>
      </c>
      <c r="AH3564" s="4">
        <v>34</v>
      </c>
      <c r="AI3564">
        <v>2.6153846153846199</v>
      </c>
      <c r="AJ3564" s="4">
        <v>23</v>
      </c>
      <c r="AK3564">
        <v>1.7692307692307701</v>
      </c>
      <c r="AL3564" s="4">
        <v>13</v>
      </c>
      <c r="AM3564">
        <v>0.33333333333333298</v>
      </c>
      <c r="AN3564" s="4">
        <v>2</v>
      </c>
      <c r="AO3564">
        <v>5.1282051282051301E-2</v>
      </c>
      <c r="AP3564" s="4">
        <v>0</v>
      </c>
      <c r="AQ3564">
        <v>0</v>
      </c>
      <c r="AR3564" s="4">
        <v>0</v>
      </c>
      <c r="AS3564">
        <v>0</v>
      </c>
      <c r="AT3564" s="4">
        <v>0</v>
      </c>
      <c r="AU3564" s="4">
        <v>0</v>
      </c>
      <c r="AV3564" s="4">
        <v>0</v>
      </c>
      <c r="AW3564">
        <v>1.4769230769230799</v>
      </c>
      <c r="AX3564" s="4">
        <f t="shared" si="55"/>
        <v>64.999999999999872</v>
      </c>
      <c r="AY3564" s="4">
        <v>10</v>
      </c>
      <c r="AZ3564" s="4">
        <v>22.3</v>
      </c>
    </row>
    <row r="3565" spans="1:52" x14ac:dyDescent="0.25">
      <c r="A3565" s="4">
        <v>2017</v>
      </c>
      <c r="B3565" s="4" t="s">
        <v>553</v>
      </c>
      <c r="C3565" t="s">
        <v>53</v>
      </c>
      <c r="D3565" t="s">
        <v>296</v>
      </c>
      <c r="E3565" t="s">
        <v>801</v>
      </c>
      <c r="F3565" s="4">
        <v>115</v>
      </c>
      <c r="G3565">
        <v>40</v>
      </c>
      <c r="H3565">
        <v>5.0750000000000002</v>
      </c>
      <c r="I3565">
        <v>115</v>
      </c>
      <c r="J3565">
        <v>7.4869565217391303</v>
      </c>
      <c r="K3565">
        <v>0</v>
      </c>
      <c r="L3565">
        <v>0</v>
      </c>
      <c r="M3565">
        <v>68</v>
      </c>
      <c r="N3565">
        <v>152.10638297872299</v>
      </c>
      <c r="O3565">
        <v>0.59130434782608698</v>
      </c>
      <c r="P3565">
        <v>47</v>
      </c>
      <c r="Q3565">
        <v>33.659574468085097</v>
      </c>
      <c r="R3565">
        <v>18</v>
      </c>
      <c r="S3565">
        <v>80.1111111111111</v>
      </c>
      <c r="T3565">
        <v>68</v>
      </c>
      <c r="U3565">
        <v>165.82352941176501</v>
      </c>
      <c r="V3565">
        <v>68</v>
      </c>
      <c r="W3565">
        <v>42.323529411764703</v>
      </c>
      <c r="X3565">
        <v>33</v>
      </c>
      <c r="Y3565">
        <v>171.69696969697</v>
      </c>
      <c r="Z3565">
        <v>79</v>
      </c>
      <c r="AA3565">
        <v>286.8</v>
      </c>
      <c r="AB3565">
        <v>36</v>
      </c>
      <c r="AC3565">
        <v>196.138888888889</v>
      </c>
      <c r="AD3565">
        <v>0.31304347826086998</v>
      </c>
      <c r="AE3565">
        <v>1</v>
      </c>
      <c r="AF3565">
        <v>136</v>
      </c>
      <c r="AG3565">
        <v>8.6956521739130401E-3</v>
      </c>
      <c r="AH3565" s="4">
        <v>55</v>
      </c>
      <c r="AI3565">
        <v>3.6666666666666701</v>
      </c>
      <c r="AJ3565" s="4">
        <v>29</v>
      </c>
      <c r="AK3565">
        <v>1.93333333333333</v>
      </c>
      <c r="AL3565" s="4">
        <v>14</v>
      </c>
      <c r="AM3565">
        <v>0.38888888888888901</v>
      </c>
      <c r="AN3565" s="4">
        <v>6</v>
      </c>
      <c r="AO3565">
        <v>0.16666666666666699</v>
      </c>
      <c r="AP3565" s="4">
        <v>0</v>
      </c>
      <c r="AQ3565">
        <v>0</v>
      </c>
      <c r="AR3565" s="4">
        <v>0</v>
      </c>
      <c r="AS3565">
        <v>0</v>
      </c>
      <c r="AT3565" s="4">
        <v>0</v>
      </c>
      <c r="AU3565" s="4">
        <v>0</v>
      </c>
      <c r="AV3565" s="4">
        <v>3</v>
      </c>
      <c r="AW3565">
        <v>1.45569620253165</v>
      </c>
      <c r="AX3565" s="4">
        <f t="shared" si="55"/>
        <v>78.999999999999758</v>
      </c>
      <c r="AY3565" s="4">
        <v>8</v>
      </c>
      <c r="AZ3565" s="4">
        <v>24</v>
      </c>
    </row>
    <row r="3566" spans="1:52" x14ac:dyDescent="0.25">
      <c r="A3566" s="4">
        <v>2017</v>
      </c>
      <c r="B3566" s="4" t="s">
        <v>553</v>
      </c>
      <c r="C3566" t="s">
        <v>53</v>
      </c>
      <c r="D3566" t="s">
        <v>299</v>
      </c>
      <c r="E3566" t="s">
        <v>804</v>
      </c>
      <c r="F3566" s="4">
        <v>2</v>
      </c>
      <c r="G3566">
        <v>2</v>
      </c>
      <c r="H3566">
        <v>12.5</v>
      </c>
      <c r="I3566">
        <v>2</v>
      </c>
      <c r="J3566">
        <v>12.5</v>
      </c>
      <c r="K3566">
        <v>0</v>
      </c>
      <c r="L3566">
        <v>0</v>
      </c>
      <c r="M3566">
        <v>0</v>
      </c>
      <c r="N3566">
        <v>-30.5</v>
      </c>
      <c r="O3566">
        <v>0</v>
      </c>
      <c r="P3566">
        <v>1</v>
      </c>
      <c r="Q3566">
        <v>240</v>
      </c>
      <c r="R3566">
        <v>1</v>
      </c>
      <c r="S3566">
        <v>240</v>
      </c>
      <c r="T3566">
        <v>1</v>
      </c>
      <c r="U3566">
        <v>214</v>
      </c>
      <c r="V3566">
        <v>1</v>
      </c>
      <c r="W3566">
        <v>3</v>
      </c>
      <c r="X3566">
        <v>0</v>
      </c>
      <c r="Y3566">
        <v>0</v>
      </c>
      <c r="Z3566">
        <v>2</v>
      </c>
      <c r="AA3566">
        <v>508.5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 s="4">
        <v>1</v>
      </c>
      <c r="AI3566">
        <v>0.5</v>
      </c>
      <c r="AJ3566" s="4">
        <v>1</v>
      </c>
      <c r="AK3566">
        <v>0.5</v>
      </c>
      <c r="AL3566" s="4">
        <v>0</v>
      </c>
      <c r="AM3566">
        <v>0</v>
      </c>
      <c r="AN3566" s="4">
        <v>0</v>
      </c>
      <c r="AO3566">
        <v>0</v>
      </c>
      <c r="AP3566" s="4">
        <v>0</v>
      </c>
      <c r="AQ3566">
        <v>0</v>
      </c>
      <c r="AR3566" s="4">
        <v>0</v>
      </c>
      <c r="AS3566">
        <v>0</v>
      </c>
      <c r="AT3566" s="4">
        <v>0</v>
      </c>
      <c r="AU3566" s="4">
        <v>0</v>
      </c>
      <c r="AV3566" s="4">
        <v>0</v>
      </c>
      <c r="AW3566">
        <v>2</v>
      </c>
      <c r="AX3566" s="4">
        <f t="shared" si="55"/>
        <v>1</v>
      </c>
      <c r="AY3566" s="4">
        <v>1</v>
      </c>
      <c r="AZ3566" s="4">
        <v>66</v>
      </c>
    </row>
    <row r="3567" spans="1:52" x14ac:dyDescent="0.25">
      <c r="A3567" s="4">
        <v>2017</v>
      </c>
      <c r="B3567" s="4" t="s">
        <v>553</v>
      </c>
      <c r="C3567" t="s">
        <v>53</v>
      </c>
      <c r="D3567" t="s">
        <v>429</v>
      </c>
      <c r="E3567" t="s">
        <v>926</v>
      </c>
      <c r="F3567" s="4">
        <v>51</v>
      </c>
      <c r="G3567">
        <v>38</v>
      </c>
      <c r="H3567">
        <v>1.68421052631579</v>
      </c>
      <c r="I3567">
        <v>51</v>
      </c>
      <c r="J3567">
        <v>4.31372549019608</v>
      </c>
      <c r="K3567">
        <v>0</v>
      </c>
      <c r="L3567">
        <v>0</v>
      </c>
      <c r="M3567">
        <v>3</v>
      </c>
      <c r="N3567">
        <v>235.64</v>
      </c>
      <c r="O3567">
        <v>5.8823529411764698E-2</v>
      </c>
      <c r="P3567">
        <v>48</v>
      </c>
      <c r="Q3567">
        <v>13.0208333333333</v>
      </c>
      <c r="R3567">
        <v>21</v>
      </c>
      <c r="S3567">
        <v>29.8571428571429</v>
      </c>
      <c r="T3567">
        <v>14</v>
      </c>
      <c r="U3567">
        <v>154.5</v>
      </c>
      <c r="V3567">
        <v>13</v>
      </c>
      <c r="W3567">
        <v>25.461538461538499</v>
      </c>
      <c r="X3567">
        <v>33</v>
      </c>
      <c r="Y3567">
        <v>117.60606060606101</v>
      </c>
      <c r="Z3567">
        <v>16</v>
      </c>
      <c r="AA3567">
        <v>276.0625</v>
      </c>
      <c r="AB3567">
        <v>35</v>
      </c>
      <c r="AC3567">
        <v>168.51428571428599</v>
      </c>
      <c r="AD3567">
        <v>0.68627450980392202</v>
      </c>
      <c r="AE3567">
        <v>6</v>
      </c>
      <c r="AF3567">
        <v>147</v>
      </c>
      <c r="AG3567">
        <v>0.11764705882352899</v>
      </c>
      <c r="AH3567" s="4">
        <v>10</v>
      </c>
      <c r="AI3567">
        <v>0.625</v>
      </c>
      <c r="AJ3567" s="4">
        <v>2</v>
      </c>
      <c r="AK3567">
        <v>0.125</v>
      </c>
      <c r="AL3567" s="4">
        <v>9</v>
      </c>
      <c r="AM3567">
        <v>0.25714285714285701</v>
      </c>
      <c r="AN3567" s="4">
        <v>4</v>
      </c>
      <c r="AO3567">
        <v>0.114285714285714</v>
      </c>
      <c r="AP3567" s="4">
        <v>0</v>
      </c>
      <c r="AQ3567">
        <v>0</v>
      </c>
      <c r="AR3567" s="4">
        <v>0</v>
      </c>
      <c r="AS3567">
        <v>0</v>
      </c>
      <c r="AT3567" s="4">
        <v>0</v>
      </c>
      <c r="AU3567" s="4">
        <v>0</v>
      </c>
      <c r="AV3567" s="4">
        <v>1</v>
      </c>
      <c r="AW3567">
        <v>1.13333333333333</v>
      </c>
      <c r="AX3567" s="4">
        <f t="shared" si="55"/>
        <v>45.000000000000135</v>
      </c>
      <c r="AY3567" s="4">
        <v>14</v>
      </c>
      <c r="AZ3567" s="4">
        <v>2.9285714285714302</v>
      </c>
    </row>
    <row r="3568" spans="1:52" x14ac:dyDescent="0.25">
      <c r="A3568" s="4">
        <v>2017</v>
      </c>
      <c r="B3568" s="4" t="s">
        <v>553</v>
      </c>
      <c r="C3568" t="s">
        <v>53</v>
      </c>
      <c r="D3568" t="s">
        <v>430</v>
      </c>
      <c r="E3568" t="s">
        <v>927</v>
      </c>
      <c r="F3568" s="4">
        <v>90</v>
      </c>
      <c r="G3568">
        <v>64</v>
      </c>
      <c r="H3568">
        <v>5.9375</v>
      </c>
      <c r="I3568">
        <v>90</v>
      </c>
      <c r="J3568">
        <v>9.43333333333333</v>
      </c>
      <c r="K3568">
        <v>4</v>
      </c>
      <c r="L3568">
        <v>4.4444444444444398E-2</v>
      </c>
      <c r="M3568">
        <v>21</v>
      </c>
      <c r="N3568">
        <v>1458.07954545455</v>
      </c>
      <c r="O3568">
        <v>0.233333333333333</v>
      </c>
      <c r="P3568">
        <v>86</v>
      </c>
      <c r="Q3568">
        <v>17.267441860465102</v>
      </c>
      <c r="R3568">
        <v>21</v>
      </c>
      <c r="S3568">
        <v>73.190476190476204</v>
      </c>
      <c r="T3568">
        <v>26</v>
      </c>
      <c r="U3568">
        <v>144.07692307692301</v>
      </c>
      <c r="V3568">
        <v>24</v>
      </c>
      <c r="W3568">
        <v>39.0416666666667</v>
      </c>
      <c r="X3568">
        <v>49</v>
      </c>
      <c r="Y3568">
        <v>114.775510204082</v>
      </c>
      <c r="Z3568">
        <v>33</v>
      </c>
      <c r="AA3568">
        <v>322.75757575757598</v>
      </c>
      <c r="AB3568">
        <v>57</v>
      </c>
      <c r="AC3568">
        <v>156.607142857143</v>
      </c>
      <c r="AD3568">
        <v>0.62222222222222201</v>
      </c>
      <c r="AE3568">
        <v>6</v>
      </c>
      <c r="AF3568">
        <v>98.8333333333333</v>
      </c>
      <c r="AG3568">
        <v>6.6666666666666693E-2</v>
      </c>
      <c r="AH3568" s="4">
        <v>25</v>
      </c>
      <c r="AI3568">
        <v>0.75757575757575801</v>
      </c>
      <c r="AJ3568" s="4">
        <v>9</v>
      </c>
      <c r="AK3568">
        <v>0.27272727272727298</v>
      </c>
      <c r="AL3568" s="4">
        <v>10</v>
      </c>
      <c r="AM3568">
        <v>0.17857142857142899</v>
      </c>
      <c r="AN3568" s="4">
        <v>5</v>
      </c>
      <c r="AO3568">
        <v>8.9285714285714302E-2</v>
      </c>
      <c r="AP3568" s="4">
        <v>1</v>
      </c>
      <c r="AQ3568">
        <v>1.1111111111111099E-2</v>
      </c>
      <c r="AR3568" s="4">
        <v>2</v>
      </c>
      <c r="AS3568">
        <v>2.2222222222222199E-2</v>
      </c>
      <c r="AT3568" s="4">
        <v>0</v>
      </c>
      <c r="AU3568" s="4">
        <v>0</v>
      </c>
      <c r="AV3568" s="4">
        <v>1</v>
      </c>
      <c r="AW3568">
        <v>1.3235294117647101</v>
      </c>
      <c r="AX3568" s="4">
        <f t="shared" si="55"/>
        <v>67.999999999999787</v>
      </c>
      <c r="AY3568" s="4">
        <v>26</v>
      </c>
      <c r="AZ3568" s="4">
        <v>27.884615384615401</v>
      </c>
    </row>
    <row r="3569" spans="1:52" x14ac:dyDescent="0.25">
      <c r="A3569" s="4">
        <v>2017</v>
      </c>
      <c r="B3569" s="4" t="s">
        <v>553</v>
      </c>
      <c r="C3569" t="s">
        <v>53</v>
      </c>
      <c r="D3569" t="s">
        <v>431</v>
      </c>
      <c r="E3569" t="s">
        <v>928</v>
      </c>
      <c r="F3569" s="4">
        <v>36</v>
      </c>
      <c r="G3569">
        <v>17</v>
      </c>
      <c r="H3569">
        <v>3.1176470588235299</v>
      </c>
      <c r="I3569">
        <v>36</v>
      </c>
      <c r="J3569">
        <v>4.1111111111111098</v>
      </c>
      <c r="K3569">
        <v>0</v>
      </c>
      <c r="L3569">
        <v>0</v>
      </c>
      <c r="M3569">
        <v>3</v>
      </c>
      <c r="N3569">
        <v>223.314285714286</v>
      </c>
      <c r="O3569">
        <v>8.3333333333333301E-2</v>
      </c>
      <c r="P3569">
        <v>34</v>
      </c>
      <c r="Q3569">
        <v>27</v>
      </c>
      <c r="R3569">
        <v>11</v>
      </c>
      <c r="S3569">
        <v>81.181818181818201</v>
      </c>
      <c r="T3569">
        <v>14</v>
      </c>
      <c r="U3569">
        <v>159.142857142857</v>
      </c>
      <c r="V3569">
        <v>14</v>
      </c>
      <c r="W3569">
        <v>46.285714285714299</v>
      </c>
      <c r="X3569">
        <v>22</v>
      </c>
      <c r="Y3569">
        <v>167.227272727273</v>
      </c>
      <c r="Z3569">
        <v>14</v>
      </c>
      <c r="AA3569">
        <v>318.69230769230802</v>
      </c>
      <c r="AB3569">
        <v>22</v>
      </c>
      <c r="AC3569">
        <v>199.09090909090901</v>
      </c>
      <c r="AD3569">
        <v>0.61111111111111105</v>
      </c>
      <c r="AE3569">
        <v>2</v>
      </c>
      <c r="AF3569">
        <v>172</v>
      </c>
      <c r="AG3569">
        <v>5.5555555555555601E-2</v>
      </c>
      <c r="AH3569" s="4">
        <v>9</v>
      </c>
      <c r="AI3569">
        <v>0.69230769230769196</v>
      </c>
      <c r="AJ3569" s="4">
        <v>4</v>
      </c>
      <c r="AK3569">
        <v>0.30769230769230799</v>
      </c>
      <c r="AL3569" s="4">
        <v>6</v>
      </c>
      <c r="AM3569">
        <v>0.27272727272727298</v>
      </c>
      <c r="AN3569" s="4">
        <v>4</v>
      </c>
      <c r="AO3569">
        <v>0.18181818181818199</v>
      </c>
      <c r="AP3569" s="4">
        <v>0</v>
      </c>
      <c r="AQ3569">
        <v>0</v>
      </c>
      <c r="AR3569" s="4">
        <v>0</v>
      </c>
      <c r="AS3569">
        <v>0</v>
      </c>
      <c r="AT3569" s="4">
        <v>0</v>
      </c>
      <c r="AU3569" s="4">
        <v>0</v>
      </c>
      <c r="AV3569" s="4">
        <v>1</v>
      </c>
      <c r="AW3569">
        <v>1.28571428571429</v>
      </c>
      <c r="AX3569" s="4">
        <f t="shared" si="55"/>
        <v>27.999999999999908</v>
      </c>
      <c r="AY3569" s="4">
        <v>13</v>
      </c>
      <c r="AZ3569" s="4">
        <v>7.69230769230769E-2</v>
      </c>
    </row>
    <row r="3570" spans="1:52" x14ac:dyDescent="0.25">
      <c r="A3570" s="4">
        <v>2017</v>
      </c>
      <c r="B3570" s="4" t="s">
        <v>553</v>
      </c>
      <c r="C3570" t="s">
        <v>53</v>
      </c>
      <c r="D3570" t="s">
        <v>432</v>
      </c>
      <c r="E3570" t="s">
        <v>929</v>
      </c>
      <c r="F3570" s="4">
        <v>71</v>
      </c>
      <c r="G3570">
        <v>55</v>
      </c>
      <c r="H3570">
        <v>3.7636363636363601</v>
      </c>
      <c r="I3570">
        <v>71</v>
      </c>
      <c r="J3570">
        <v>6.47887323943662</v>
      </c>
      <c r="K3570">
        <v>0</v>
      </c>
      <c r="L3570">
        <v>0</v>
      </c>
      <c r="M3570">
        <v>14</v>
      </c>
      <c r="N3570">
        <v>511.77941176470603</v>
      </c>
      <c r="O3570">
        <v>0.19718309859154901</v>
      </c>
      <c r="P3570">
        <v>70</v>
      </c>
      <c r="Q3570">
        <v>23.428571428571399</v>
      </c>
      <c r="R3570">
        <v>30</v>
      </c>
      <c r="S3570">
        <v>64.5</v>
      </c>
      <c r="T3570">
        <v>25</v>
      </c>
      <c r="U3570">
        <v>160.19999999999999</v>
      </c>
      <c r="V3570">
        <v>23</v>
      </c>
      <c r="W3570">
        <v>33.652173913043498</v>
      </c>
      <c r="X3570">
        <v>43</v>
      </c>
      <c r="Y3570">
        <v>144.39534883720901</v>
      </c>
      <c r="Z3570">
        <v>28</v>
      </c>
      <c r="AA3570">
        <v>307.25</v>
      </c>
      <c r="AB3570">
        <v>43</v>
      </c>
      <c r="AC3570">
        <v>190.67441860465101</v>
      </c>
      <c r="AD3570">
        <v>0.60563380281690105</v>
      </c>
      <c r="AE3570">
        <v>1</v>
      </c>
      <c r="AF3570">
        <v>148</v>
      </c>
      <c r="AG3570">
        <v>1.4084507042253501E-2</v>
      </c>
      <c r="AH3570" s="4">
        <v>16</v>
      </c>
      <c r="AI3570">
        <v>0.57142857142857095</v>
      </c>
      <c r="AJ3570" s="4">
        <v>9</v>
      </c>
      <c r="AK3570">
        <v>0.32142857142857101</v>
      </c>
      <c r="AL3570" s="4">
        <v>18</v>
      </c>
      <c r="AM3570">
        <v>0.418604651162791</v>
      </c>
      <c r="AN3570" s="4">
        <v>3</v>
      </c>
      <c r="AO3570">
        <v>6.9767441860465101E-2</v>
      </c>
      <c r="AP3570" s="4">
        <v>0</v>
      </c>
      <c r="AQ3570">
        <v>0</v>
      </c>
      <c r="AR3570" s="4">
        <v>0</v>
      </c>
      <c r="AS3570">
        <v>0</v>
      </c>
      <c r="AT3570" s="4">
        <v>0</v>
      </c>
      <c r="AU3570" s="4">
        <v>0</v>
      </c>
      <c r="AV3570" s="4">
        <v>3</v>
      </c>
      <c r="AW3570">
        <v>1.20338983050847</v>
      </c>
      <c r="AX3570" s="4">
        <f t="shared" si="55"/>
        <v>59.00000000000022</v>
      </c>
      <c r="AY3570" s="4">
        <v>24</v>
      </c>
      <c r="AZ3570" s="4">
        <v>22.1666666666667</v>
      </c>
    </row>
    <row r="3571" spans="1:52" x14ac:dyDescent="0.25">
      <c r="A3571" s="4">
        <v>2017</v>
      </c>
      <c r="B3571" s="4" t="s">
        <v>553</v>
      </c>
      <c r="C3571" t="s">
        <v>53</v>
      </c>
      <c r="D3571" t="s">
        <v>433</v>
      </c>
      <c r="E3571" t="s">
        <v>930</v>
      </c>
      <c r="F3571" s="4">
        <v>62</v>
      </c>
      <c r="G3571">
        <v>38</v>
      </c>
      <c r="H3571">
        <v>2.1052631578947398</v>
      </c>
      <c r="I3571">
        <v>62</v>
      </c>
      <c r="J3571">
        <v>4.5322580645161299</v>
      </c>
      <c r="K3571">
        <v>2</v>
      </c>
      <c r="L3571">
        <v>3.2258064516128997E-2</v>
      </c>
      <c r="M3571">
        <v>6</v>
      </c>
      <c r="N3571">
        <v>558.614035087719</v>
      </c>
      <c r="O3571">
        <v>9.6774193548387094E-2</v>
      </c>
      <c r="P3571">
        <v>61</v>
      </c>
      <c r="Q3571">
        <v>16.114754098360699</v>
      </c>
      <c r="R3571">
        <v>9</v>
      </c>
      <c r="S3571">
        <v>79.5555555555556</v>
      </c>
      <c r="T3571">
        <v>8</v>
      </c>
      <c r="U3571">
        <v>174.875</v>
      </c>
      <c r="V3571">
        <v>8</v>
      </c>
      <c r="W3571">
        <v>59.125</v>
      </c>
      <c r="X3571">
        <v>44</v>
      </c>
      <c r="Y3571">
        <v>132.363636363636</v>
      </c>
      <c r="Z3571">
        <v>8</v>
      </c>
      <c r="AA3571">
        <v>285</v>
      </c>
      <c r="AB3571">
        <v>54</v>
      </c>
      <c r="AC3571">
        <v>127.415094339623</v>
      </c>
      <c r="AD3571">
        <v>0.85483870967741904</v>
      </c>
      <c r="AE3571">
        <v>9</v>
      </c>
      <c r="AF3571">
        <v>100.111111111111</v>
      </c>
      <c r="AG3571">
        <v>0.14516129032258099</v>
      </c>
      <c r="AH3571" s="4">
        <v>5</v>
      </c>
      <c r="AI3571">
        <v>0.625</v>
      </c>
      <c r="AJ3571" s="4">
        <v>0</v>
      </c>
      <c r="AK3571">
        <v>0</v>
      </c>
      <c r="AL3571" s="4">
        <v>3</v>
      </c>
      <c r="AM3571">
        <v>5.6603773584905703E-2</v>
      </c>
      <c r="AN3571" s="4">
        <v>1</v>
      </c>
      <c r="AO3571">
        <v>1.88679245283019E-2</v>
      </c>
      <c r="AP3571" s="4">
        <v>1</v>
      </c>
      <c r="AQ3571">
        <v>1.6129032258064498E-2</v>
      </c>
      <c r="AR3571" s="4">
        <v>0</v>
      </c>
      <c r="AS3571">
        <v>0</v>
      </c>
      <c r="AT3571" s="4">
        <v>0</v>
      </c>
      <c r="AU3571" s="4">
        <v>0</v>
      </c>
      <c r="AV3571" s="4">
        <v>1</v>
      </c>
      <c r="AW3571">
        <v>1.55</v>
      </c>
      <c r="AX3571" s="4">
        <f t="shared" si="55"/>
        <v>40</v>
      </c>
      <c r="AY3571" s="4">
        <v>8</v>
      </c>
      <c r="AZ3571" s="4">
        <v>0.125</v>
      </c>
    </row>
    <row r="3572" spans="1:52" x14ac:dyDescent="0.25">
      <c r="A3572" s="4">
        <v>2017</v>
      </c>
      <c r="B3572" s="4" t="s">
        <v>553</v>
      </c>
      <c r="C3572" t="s">
        <v>53</v>
      </c>
      <c r="D3572" t="s">
        <v>434</v>
      </c>
      <c r="E3572" t="s">
        <v>931</v>
      </c>
      <c r="F3572" s="4">
        <v>115</v>
      </c>
      <c r="G3572">
        <v>92</v>
      </c>
      <c r="H3572">
        <v>3.2608695652173898</v>
      </c>
      <c r="I3572">
        <v>115</v>
      </c>
      <c r="J3572">
        <v>5.4695652173912999</v>
      </c>
      <c r="K3572">
        <v>2</v>
      </c>
      <c r="L3572">
        <v>1.7391304347826101E-2</v>
      </c>
      <c r="M3572">
        <v>1</v>
      </c>
      <c r="N3572">
        <v>645.63478260869601</v>
      </c>
      <c r="O3572">
        <v>8.6956521739130401E-3</v>
      </c>
      <c r="P3572">
        <v>112</v>
      </c>
      <c r="Q3572">
        <v>8.8571428571428594</v>
      </c>
      <c r="R3572">
        <v>22</v>
      </c>
      <c r="S3572">
        <v>35.136363636363598</v>
      </c>
      <c r="T3572">
        <v>7</v>
      </c>
      <c r="U3572">
        <v>199.71428571428601</v>
      </c>
      <c r="V3572">
        <v>6</v>
      </c>
      <c r="W3572">
        <v>9.5</v>
      </c>
      <c r="X3572">
        <v>104</v>
      </c>
      <c r="Y3572">
        <v>111.93269230769199</v>
      </c>
      <c r="Z3572">
        <v>8</v>
      </c>
      <c r="AA3572">
        <v>239.125</v>
      </c>
      <c r="AB3572">
        <v>107</v>
      </c>
      <c r="AC3572">
        <v>127.990654205607</v>
      </c>
      <c r="AD3572">
        <v>0.93043478260869605</v>
      </c>
      <c r="AE3572">
        <v>19</v>
      </c>
      <c r="AF3572">
        <v>92.947368421052602</v>
      </c>
      <c r="AG3572">
        <v>0.16521739130434801</v>
      </c>
      <c r="AH3572" s="4">
        <v>1</v>
      </c>
      <c r="AI3572">
        <v>0.125</v>
      </c>
      <c r="AJ3572" s="4">
        <v>2</v>
      </c>
      <c r="AK3572">
        <v>0.25</v>
      </c>
      <c r="AL3572" s="4">
        <v>1</v>
      </c>
      <c r="AM3572">
        <v>9.3457943925233603E-3</v>
      </c>
      <c r="AN3572" s="4">
        <v>3</v>
      </c>
      <c r="AO3572">
        <v>2.80373831775701E-2</v>
      </c>
      <c r="AP3572" s="4">
        <v>1</v>
      </c>
      <c r="AQ3572">
        <v>8.6956521739130401E-3</v>
      </c>
      <c r="AR3572" s="4">
        <v>5</v>
      </c>
      <c r="AS3572">
        <v>4.3478260869565202E-2</v>
      </c>
      <c r="AT3572" s="4">
        <v>0</v>
      </c>
      <c r="AU3572" s="4">
        <v>0</v>
      </c>
      <c r="AV3572" s="4">
        <v>1</v>
      </c>
      <c r="AW3572">
        <v>1.3855421686747</v>
      </c>
      <c r="AX3572" s="4">
        <f t="shared" si="55"/>
        <v>82.999999999999929</v>
      </c>
      <c r="AY3572" s="4">
        <v>7</v>
      </c>
      <c r="AZ3572" s="4">
        <v>9.4285714285714306</v>
      </c>
    </row>
    <row r="3573" spans="1:52" x14ac:dyDescent="0.25">
      <c r="A3573" s="4">
        <v>2017</v>
      </c>
      <c r="B3573" s="4" t="s">
        <v>553</v>
      </c>
      <c r="C3573" t="s">
        <v>53</v>
      </c>
      <c r="D3573" t="s">
        <v>435</v>
      </c>
      <c r="E3573" t="s">
        <v>932</v>
      </c>
      <c r="F3573" s="4">
        <v>31</v>
      </c>
      <c r="G3573">
        <v>15</v>
      </c>
      <c r="H3573">
        <v>2.93333333333333</v>
      </c>
      <c r="I3573">
        <v>31</v>
      </c>
      <c r="J3573">
        <v>8.1935483870967705</v>
      </c>
      <c r="K3573">
        <v>0</v>
      </c>
      <c r="L3573">
        <v>0</v>
      </c>
      <c r="M3573">
        <v>7</v>
      </c>
      <c r="N3573">
        <v>185.96</v>
      </c>
      <c r="O3573">
        <v>0.225806451612903</v>
      </c>
      <c r="P3573">
        <v>21</v>
      </c>
      <c r="Q3573">
        <v>24.285714285714299</v>
      </c>
      <c r="R3573">
        <v>10</v>
      </c>
      <c r="S3573">
        <v>29.3</v>
      </c>
      <c r="T3573">
        <v>7</v>
      </c>
      <c r="U3573">
        <v>118.142857142857</v>
      </c>
      <c r="V3573">
        <v>7</v>
      </c>
      <c r="W3573">
        <v>26</v>
      </c>
      <c r="X3573">
        <v>21</v>
      </c>
      <c r="Y3573">
        <v>139.38095238095201</v>
      </c>
      <c r="Z3573">
        <v>7</v>
      </c>
      <c r="AA3573">
        <v>348.57142857142901</v>
      </c>
      <c r="AB3573">
        <v>24</v>
      </c>
      <c r="AC3573">
        <v>164.083333333333</v>
      </c>
      <c r="AD3573">
        <v>0.77419354838709697</v>
      </c>
      <c r="AE3573">
        <v>0</v>
      </c>
      <c r="AF3573">
        <v>0</v>
      </c>
      <c r="AG3573">
        <v>0</v>
      </c>
      <c r="AH3573" s="4">
        <v>3</v>
      </c>
      <c r="AI3573">
        <v>0.42857142857142899</v>
      </c>
      <c r="AJ3573" s="4">
        <v>3</v>
      </c>
      <c r="AK3573">
        <v>0.42857142857142899</v>
      </c>
      <c r="AL3573" s="4">
        <v>5</v>
      </c>
      <c r="AM3573">
        <v>0.20833333333333301</v>
      </c>
      <c r="AN3573" s="4">
        <v>4</v>
      </c>
      <c r="AO3573">
        <v>0.16666666666666699</v>
      </c>
      <c r="AP3573" s="4">
        <v>0</v>
      </c>
      <c r="AQ3573">
        <v>0</v>
      </c>
      <c r="AR3573" s="4">
        <v>0</v>
      </c>
      <c r="AS3573">
        <v>0</v>
      </c>
      <c r="AT3573" s="4">
        <v>0</v>
      </c>
      <c r="AU3573" s="4">
        <v>0</v>
      </c>
      <c r="AV3573" s="4">
        <v>2</v>
      </c>
      <c r="AW3573">
        <v>1.1481481481481499</v>
      </c>
      <c r="AX3573" s="4">
        <f t="shared" si="55"/>
        <v>26.999999999999957</v>
      </c>
      <c r="AY3573" s="4">
        <v>5</v>
      </c>
      <c r="AZ3573" s="4">
        <v>0</v>
      </c>
    </row>
    <row r="3574" spans="1:52" x14ac:dyDescent="0.25">
      <c r="A3574" s="4">
        <v>2017</v>
      </c>
      <c r="B3574" s="4" t="s">
        <v>553</v>
      </c>
      <c r="C3574" t="s">
        <v>53</v>
      </c>
      <c r="D3574" t="s">
        <v>436</v>
      </c>
      <c r="E3574" t="s">
        <v>933</v>
      </c>
      <c r="F3574" s="4">
        <v>76</v>
      </c>
      <c r="G3574">
        <v>57</v>
      </c>
      <c r="H3574">
        <v>2.3157894736842102</v>
      </c>
      <c r="I3574">
        <v>75</v>
      </c>
      <c r="J3574">
        <v>4.5466666666666704</v>
      </c>
      <c r="K3574">
        <v>0</v>
      </c>
      <c r="L3574">
        <v>0</v>
      </c>
      <c r="M3574">
        <v>17</v>
      </c>
      <c r="N3574">
        <v>1118.28947368421</v>
      </c>
      <c r="O3574">
        <v>0.22368421052631601</v>
      </c>
      <c r="P3574">
        <v>69</v>
      </c>
      <c r="Q3574">
        <v>13.7101449275362</v>
      </c>
      <c r="R3574">
        <v>34</v>
      </c>
      <c r="S3574">
        <v>64.823529411764696</v>
      </c>
      <c r="T3574">
        <v>26</v>
      </c>
      <c r="U3574">
        <v>164.269230769231</v>
      </c>
      <c r="V3574">
        <v>23</v>
      </c>
      <c r="W3574">
        <v>41.565217391304401</v>
      </c>
      <c r="X3574">
        <v>45</v>
      </c>
      <c r="Y3574">
        <v>128.31111111111099</v>
      </c>
      <c r="Z3574">
        <v>30</v>
      </c>
      <c r="AA3574">
        <v>368.3</v>
      </c>
      <c r="AB3574">
        <v>45</v>
      </c>
      <c r="AC3574">
        <v>158.31111111111099</v>
      </c>
      <c r="AD3574">
        <v>0.59210526315789502</v>
      </c>
      <c r="AE3574">
        <v>4</v>
      </c>
      <c r="AF3574">
        <v>111.5</v>
      </c>
      <c r="AG3574">
        <v>5.2631578947368397E-2</v>
      </c>
      <c r="AH3574" s="4">
        <v>20</v>
      </c>
      <c r="AI3574">
        <v>0.66666666666666696</v>
      </c>
      <c r="AJ3574" s="4">
        <v>14</v>
      </c>
      <c r="AK3574">
        <v>0.46666666666666701</v>
      </c>
      <c r="AL3574" s="4">
        <v>10</v>
      </c>
      <c r="AM3574">
        <v>0.22222222222222199</v>
      </c>
      <c r="AN3574" s="4">
        <v>10</v>
      </c>
      <c r="AO3574">
        <v>0.22222222222222199</v>
      </c>
      <c r="AP3574" s="4">
        <v>0</v>
      </c>
      <c r="AQ3574">
        <v>0</v>
      </c>
      <c r="AR3574" s="4">
        <v>0</v>
      </c>
      <c r="AS3574">
        <v>0</v>
      </c>
      <c r="AT3574" s="4">
        <v>1</v>
      </c>
      <c r="AU3574" s="4">
        <v>0</v>
      </c>
      <c r="AV3574" s="4">
        <v>0</v>
      </c>
      <c r="AW3574">
        <v>1.4150943396226401</v>
      </c>
      <c r="AX3574" s="4">
        <f t="shared" si="55"/>
        <v>53.70666666666672</v>
      </c>
      <c r="AY3574" s="4">
        <v>27</v>
      </c>
      <c r="AZ3574" s="4">
        <v>31.8888888888889</v>
      </c>
    </row>
    <row r="3575" spans="1:52" x14ac:dyDescent="0.25">
      <c r="A3575" s="4">
        <v>2017</v>
      </c>
      <c r="B3575" s="4" t="s">
        <v>553</v>
      </c>
      <c r="C3575" t="s">
        <v>53</v>
      </c>
      <c r="D3575" t="s">
        <v>438</v>
      </c>
      <c r="E3575" t="s">
        <v>935</v>
      </c>
      <c r="F3575" s="4">
        <v>10</v>
      </c>
      <c r="G3575">
        <v>5</v>
      </c>
      <c r="H3575">
        <v>2.4</v>
      </c>
      <c r="I3575">
        <v>10</v>
      </c>
      <c r="J3575">
        <v>3.2</v>
      </c>
      <c r="K3575">
        <v>0</v>
      </c>
      <c r="L3575">
        <v>0</v>
      </c>
      <c r="M3575">
        <v>2</v>
      </c>
      <c r="N3575">
        <v>1391.4</v>
      </c>
      <c r="O3575">
        <v>0.2</v>
      </c>
      <c r="P3575">
        <v>10</v>
      </c>
      <c r="Q3575">
        <v>27.1</v>
      </c>
      <c r="R3575">
        <v>3</v>
      </c>
      <c r="S3575">
        <v>47.6666666666667</v>
      </c>
      <c r="T3575">
        <v>1</v>
      </c>
      <c r="U3575">
        <v>133</v>
      </c>
      <c r="V3575">
        <v>1</v>
      </c>
      <c r="W3575">
        <v>13</v>
      </c>
      <c r="X3575">
        <v>6</v>
      </c>
      <c r="Y3575">
        <v>110.833333333333</v>
      </c>
      <c r="Z3575">
        <v>2</v>
      </c>
      <c r="AA3575">
        <v>251</v>
      </c>
      <c r="AB3575">
        <v>8</v>
      </c>
      <c r="AC3575">
        <v>154.125</v>
      </c>
      <c r="AD3575">
        <v>0.8</v>
      </c>
      <c r="AE3575">
        <v>0</v>
      </c>
      <c r="AF3575">
        <v>0</v>
      </c>
      <c r="AG3575">
        <v>0</v>
      </c>
      <c r="AH3575" s="4">
        <v>0</v>
      </c>
      <c r="AI3575">
        <v>0</v>
      </c>
      <c r="AJ3575" s="4">
        <v>0</v>
      </c>
      <c r="AK3575">
        <v>0</v>
      </c>
      <c r="AL3575" s="4">
        <v>4</v>
      </c>
      <c r="AM3575">
        <v>0.5</v>
      </c>
      <c r="AN3575" s="4">
        <v>1</v>
      </c>
      <c r="AO3575">
        <v>0.125</v>
      </c>
      <c r="AP3575" s="4">
        <v>0</v>
      </c>
      <c r="AQ3575">
        <v>0</v>
      </c>
      <c r="AR3575" s="4">
        <v>0</v>
      </c>
      <c r="AS3575">
        <v>0</v>
      </c>
      <c r="AT3575" s="4">
        <v>0</v>
      </c>
      <c r="AU3575" s="4">
        <v>0</v>
      </c>
      <c r="AV3575" s="4">
        <v>0</v>
      </c>
      <c r="AW3575">
        <v>1.25</v>
      </c>
      <c r="AX3575" s="4">
        <f t="shared" si="55"/>
        <v>8</v>
      </c>
      <c r="AY3575" s="4">
        <v>0</v>
      </c>
      <c r="AZ3575" s="4">
        <v>0</v>
      </c>
    </row>
    <row r="3576" spans="1:52" x14ac:dyDescent="0.25">
      <c r="A3576" s="4">
        <v>2017</v>
      </c>
      <c r="B3576" s="4" t="s">
        <v>553</v>
      </c>
      <c r="C3576" t="s">
        <v>53</v>
      </c>
      <c r="D3576" t="s">
        <v>439</v>
      </c>
      <c r="E3576" t="s">
        <v>936</v>
      </c>
      <c r="F3576" s="4">
        <v>30</v>
      </c>
      <c r="G3576">
        <v>27</v>
      </c>
      <c r="H3576">
        <v>2.3703703703703698</v>
      </c>
      <c r="I3576">
        <v>30</v>
      </c>
      <c r="J3576">
        <v>8.43333333333333</v>
      </c>
      <c r="K3576">
        <v>0</v>
      </c>
      <c r="L3576">
        <v>0</v>
      </c>
      <c r="M3576">
        <v>8</v>
      </c>
      <c r="N3576">
        <v>1059.32142857143</v>
      </c>
      <c r="O3576">
        <v>0.266666666666667</v>
      </c>
      <c r="P3576">
        <v>30</v>
      </c>
      <c r="Q3576">
        <v>17.100000000000001</v>
      </c>
      <c r="R3576">
        <v>9</v>
      </c>
      <c r="S3576">
        <v>20.1111111111111</v>
      </c>
      <c r="T3576">
        <v>5</v>
      </c>
      <c r="U3576">
        <v>132.4</v>
      </c>
      <c r="V3576">
        <v>3</v>
      </c>
      <c r="W3576">
        <v>83.3333333333333</v>
      </c>
      <c r="X3576">
        <v>24</v>
      </c>
      <c r="Y3576">
        <v>110.125</v>
      </c>
      <c r="Z3576">
        <v>5</v>
      </c>
      <c r="AA3576">
        <v>353.8</v>
      </c>
      <c r="AB3576">
        <v>25</v>
      </c>
      <c r="AC3576">
        <v>138.4</v>
      </c>
      <c r="AD3576">
        <v>0.83333333333333304</v>
      </c>
      <c r="AE3576">
        <v>3</v>
      </c>
      <c r="AF3576">
        <v>64.6666666666667</v>
      </c>
      <c r="AG3576">
        <v>0.1</v>
      </c>
      <c r="AH3576" s="4">
        <v>3</v>
      </c>
      <c r="AI3576">
        <v>0.6</v>
      </c>
      <c r="AJ3576" s="4">
        <v>1</v>
      </c>
      <c r="AK3576">
        <v>0.2</v>
      </c>
      <c r="AL3576" s="4">
        <v>4</v>
      </c>
      <c r="AM3576">
        <v>0.16</v>
      </c>
      <c r="AN3576" s="4">
        <v>1</v>
      </c>
      <c r="AO3576">
        <v>0.04</v>
      </c>
      <c r="AP3576" s="4">
        <v>0</v>
      </c>
      <c r="AQ3576">
        <v>0</v>
      </c>
      <c r="AR3576" s="4">
        <v>0</v>
      </c>
      <c r="AS3576">
        <v>0</v>
      </c>
      <c r="AT3576" s="4">
        <v>0</v>
      </c>
      <c r="AU3576" s="4">
        <v>0</v>
      </c>
      <c r="AV3576" s="4">
        <v>0</v>
      </c>
      <c r="AW3576">
        <v>1.25</v>
      </c>
      <c r="AX3576" s="4">
        <f t="shared" si="55"/>
        <v>24</v>
      </c>
      <c r="AY3576" s="4">
        <v>5</v>
      </c>
      <c r="AZ3576" s="4">
        <v>19.399999999999999</v>
      </c>
    </row>
    <row r="3577" spans="1:52" x14ac:dyDescent="0.25">
      <c r="A3577" s="4">
        <v>2017</v>
      </c>
      <c r="B3577" s="4" t="s">
        <v>553</v>
      </c>
      <c r="C3577" t="s">
        <v>53</v>
      </c>
      <c r="D3577" t="s">
        <v>440</v>
      </c>
      <c r="E3577" t="s">
        <v>937</v>
      </c>
      <c r="F3577" s="4">
        <v>128</v>
      </c>
      <c r="G3577">
        <v>81</v>
      </c>
      <c r="H3577">
        <v>3.3580246913580201</v>
      </c>
      <c r="I3577">
        <v>126</v>
      </c>
      <c r="J3577">
        <v>5.28571428571429</v>
      </c>
      <c r="K3577">
        <v>0</v>
      </c>
      <c r="L3577">
        <v>0</v>
      </c>
      <c r="M3577">
        <v>13</v>
      </c>
      <c r="N3577">
        <v>474.62096774193498</v>
      </c>
      <c r="O3577">
        <v>0.1015625</v>
      </c>
      <c r="P3577">
        <v>122</v>
      </c>
      <c r="Q3577">
        <v>18.2049180327869</v>
      </c>
      <c r="R3577">
        <v>51</v>
      </c>
      <c r="S3577">
        <v>49.843137254901997</v>
      </c>
      <c r="T3577">
        <v>37</v>
      </c>
      <c r="U3577">
        <v>141.43243243243199</v>
      </c>
      <c r="V3577">
        <v>33</v>
      </c>
      <c r="W3577">
        <v>41.727272727272698</v>
      </c>
      <c r="X3577">
        <v>82</v>
      </c>
      <c r="Y3577">
        <v>143.64634146341501</v>
      </c>
      <c r="Z3577">
        <v>38</v>
      </c>
      <c r="AA3577">
        <v>265.78947368421098</v>
      </c>
      <c r="AB3577">
        <v>88</v>
      </c>
      <c r="AC3577">
        <v>176.29885057471299</v>
      </c>
      <c r="AD3577">
        <v>0.6796875</v>
      </c>
      <c r="AE3577">
        <v>9</v>
      </c>
      <c r="AF3577">
        <v>144.111111111111</v>
      </c>
      <c r="AG3577">
        <v>7.03125E-2</v>
      </c>
      <c r="AH3577" s="4">
        <v>24</v>
      </c>
      <c r="AI3577">
        <v>0.63157894736842102</v>
      </c>
      <c r="AJ3577" s="4">
        <v>11</v>
      </c>
      <c r="AK3577">
        <v>0.28947368421052599</v>
      </c>
      <c r="AL3577" s="4">
        <v>32</v>
      </c>
      <c r="AM3577">
        <v>0.36781609195402298</v>
      </c>
      <c r="AN3577" s="4">
        <v>5</v>
      </c>
      <c r="AO3577">
        <v>5.7471264367816098E-2</v>
      </c>
      <c r="AP3577" s="4">
        <v>0</v>
      </c>
      <c r="AQ3577">
        <v>0</v>
      </c>
      <c r="AR3577" s="4">
        <v>0</v>
      </c>
      <c r="AS3577">
        <v>0</v>
      </c>
      <c r="AT3577" s="4">
        <v>1</v>
      </c>
      <c r="AU3577" s="4">
        <v>1</v>
      </c>
      <c r="AV3577" s="4">
        <v>5</v>
      </c>
      <c r="AW3577">
        <v>1.3263157894736799</v>
      </c>
      <c r="AX3577" s="4">
        <f t="shared" si="55"/>
        <v>96.507936507936819</v>
      </c>
      <c r="AY3577" s="4">
        <v>37</v>
      </c>
      <c r="AZ3577" s="4">
        <v>21.4324324324324</v>
      </c>
    </row>
    <row r="3578" spans="1:52" x14ac:dyDescent="0.25">
      <c r="A3578" s="4">
        <v>2017</v>
      </c>
      <c r="B3578" s="4" t="s">
        <v>553</v>
      </c>
      <c r="C3578" t="s">
        <v>53</v>
      </c>
      <c r="D3578" t="s">
        <v>442</v>
      </c>
      <c r="E3578" t="s">
        <v>939</v>
      </c>
      <c r="F3578" s="4">
        <v>12</v>
      </c>
      <c r="G3578">
        <v>9</v>
      </c>
      <c r="H3578">
        <v>11.8888888888889</v>
      </c>
      <c r="I3578">
        <v>12</v>
      </c>
      <c r="J3578">
        <v>16.1666666666667</v>
      </c>
      <c r="K3578">
        <v>0</v>
      </c>
      <c r="L3578">
        <v>0</v>
      </c>
      <c r="M3578">
        <v>0</v>
      </c>
      <c r="N3578">
        <v>428.16666666666703</v>
      </c>
      <c r="O3578">
        <v>0</v>
      </c>
      <c r="P3578">
        <v>7</v>
      </c>
      <c r="Q3578">
        <v>23.8571428571429</v>
      </c>
      <c r="R3578">
        <v>2</v>
      </c>
      <c r="S3578">
        <v>33</v>
      </c>
      <c r="T3578">
        <v>2</v>
      </c>
      <c r="U3578">
        <v>124</v>
      </c>
      <c r="V3578">
        <v>2</v>
      </c>
      <c r="W3578">
        <v>44</v>
      </c>
      <c r="X3578">
        <v>10</v>
      </c>
      <c r="Y3578">
        <v>121.6</v>
      </c>
      <c r="Z3578">
        <v>2</v>
      </c>
      <c r="AA3578">
        <v>295.5</v>
      </c>
      <c r="AB3578">
        <v>10</v>
      </c>
      <c r="AC3578">
        <v>169.2</v>
      </c>
      <c r="AD3578">
        <v>0.83333333333333304</v>
      </c>
      <c r="AE3578">
        <v>1</v>
      </c>
      <c r="AF3578">
        <v>208</v>
      </c>
      <c r="AG3578">
        <v>8.3333333333333301E-2</v>
      </c>
      <c r="AH3578" s="4">
        <v>0</v>
      </c>
      <c r="AI3578">
        <v>0</v>
      </c>
      <c r="AJ3578" s="4">
        <v>0</v>
      </c>
      <c r="AK3578">
        <v>0</v>
      </c>
      <c r="AL3578" s="4">
        <v>3</v>
      </c>
      <c r="AM3578">
        <v>0.3</v>
      </c>
      <c r="AN3578" s="4">
        <v>2</v>
      </c>
      <c r="AO3578">
        <v>0.2</v>
      </c>
      <c r="AP3578" s="4">
        <v>0</v>
      </c>
      <c r="AQ3578">
        <v>0</v>
      </c>
      <c r="AR3578" s="4">
        <v>0</v>
      </c>
      <c r="AS3578">
        <v>0</v>
      </c>
      <c r="AT3578" s="4">
        <v>0</v>
      </c>
      <c r="AU3578" s="4">
        <v>0</v>
      </c>
      <c r="AV3578" s="4">
        <v>1</v>
      </c>
      <c r="AW3578">
        <v>1</v>
      </c>
      <c r="AX3578" s="4">
        <f t="shared" si="55"/>
        <v>12</v>
      </c>
      <c r="AY3578" s="4">
        <v>0</v>
      </c>
      <c r="AZ3578" s="4">
        <v>0</v>
      </c>
    </row>
    <row r="3579" spans="1:52" x14ac:dyDescent="0.25">
      <c r="A3579" s="4">
        <v>2017</v>
      </c>
      <c r="B3579" s="4" t="s">
        <v>553</v>
      </c>
      <c r="C3579" t="s">
        <v>53</v>
      </c>
      <c r="D3579" t="s">
        <v>515</v>
      </c>
      <c r="E3579" t="s">
        <v>1009</v>
      </c>
      <c r="F3579" s="4">
        <v>76</v>
      </c>
      <c r="G3579">
        <v>47</v>
      </c>
      <c r="H3579">
        <v>6.9787234042553203</v>
      </c>
      <c r="I3579">
        <v>72</v>
      </c>
      <c r="J3579">
        <v>9.375</v>
      </c>
      <c r="K3579">
        <v>4</v>
      </c>
      <c r="L3579">
        <v>5.5555555555555601E-2</v>
      </c>
      <c r="M3579">
        <v>12</v>
      </c>
      <c r="N3579">
        <v>789.71212121212102</v>
      </c>
      <c r="O3579">
        <v>0.157894736842105</v>
      </c>
      <c r="P3579">
        <v>62</v>
      </c>
      <c r="Q3579">
        <v>12.2741935483871</v>
      </c>
      <c r="R3579">
        <v>3</v>
      </c>
      <c r="S3579">
        <v>32.6666666666667</v>
      </c>
      <c r="T3579">
        <v>8</v>
      </c>
      <c r="U3579">
        <v>205.125</v>
      </c>
      <c r="V3579">
        <v>6</v>
      </c>
      <c r="W3579">
        <v>24.8333333333333</v>
      </c>
      <c r="X3579">
        <v>9</v>
      </c>
      <c r="Y3579">
        <v>122.444444444444</v>
      </c>
      <c r="Z3579">
        <v>11</v>
      </c>
      <c r="AA3579">
        <v>272.33333333333297</v>
      </c>
      <c r="AB3579">
        <v>61</v>
      </c>
      <c r="AC3579">
        <v>151.032786885246</v>
      </c>
      <c r="AD3579">
        <v>0.80263157894736903</v>
      </c>
      <c r="AE3579">
        <v>12</v>
      </c>
      <c r="AF3579">
        <v>143.583333333333</v>
      </c>
      <c r="AG3579">
        <v>0.157894736842105</v>
      </c>
      <c r="AH3579" s="4">
        <v>1</v>
      </c>
      <c r="AI3579">
        <v>0.33333333333333298</v>
      </c>
      <c r="AJ3579" s="4">
        <v>0</v>
      </c>
      <c r="AK3579">
        <v>0</v>
      </c>
      <c r="AL3579" s="4">
        <v>1</v>
      </c>
      <c r="AM3579">
        <v>1.63934426229508E-2</v>
      </c>
      <c r="AN3579" s="4">
        <v>6</v>
      </c>
      <c r="AO3579">
        <v>9.8360655737704902E-2</v>
      </c>
      <c r="AP3579" s="4">
        <v>2</v>
      </c>
      <c r="AQ3579">
        <v>2.6315789473684199E-2</v>
      </c>
      <c r="AR3579" s="4">
        <v>6</v>
      </c>
      <c r="AS3579">
        <v>7.8947368421052599E-2</v>
      </c>
      <c r="AT3579" s="4">
        <v>4</v>
      </c>
      <c r="AU3579" s="4">
        <v>0</v>
      </c>
      <c r="AV3579" s="4">
        <v>0</v>
      </c>
      <c r="AW3579">
        <v>1.44</v>
      </c>
      <c r="AX3579" s="4">
        <f t="shared" si="55"/>
        <v>52.777777777777779</v>
      </c>
      <c r="AY3579" s="4">
        <v>1</v>
      </c>
      <c r="AZ3579" s="4">
        <v>6</v>
      </c>
    </row>
    <row r="3580" spans="1:52" x14ac:dyDescent="0.25">
      <c r="A3580" s="4">
        <v>2017</v>
      </c>
      <c r="B3580" s="4" t="s">
        <v>553</v>
      </c>
      <c r="C3580" t="s">
        <v>53</v>
      </c>
      <c r="D3580" t="s">
        <v>540</v>
      </c>
      <c r="E3580" t="s">
        <v>1032</v>
      </c>
      <c r="F3580" s="4">
        <v>48</v>
      </c>
      <c r="G3580">
        <v>36</v>
      </c>
      <c r="H3580">
        <v>3.6666666666666701</v>
      </c>
      <c r="I3580">
        <v>48</v>
      </c>
      <c r="J3580">
        <v>5.7708333333333304</v>
      </c>
      <c r="K3580">
        <v>0</v>
      </c>
      <c r="L3580">
        <v>0</v>
      </c>
      <c r="M3580">
        <v>0</v>
      </c>
      <c r="N3580">
        <v>171.270833333333</v>
      </c>
      <c r="O3580">
        <v>0</v>
      </c>
      <c r="P3580">
        <v>45</v>
      </c>
      <c r="Q3580">
        <v>28.688888888888901</v>
      </c>
      <c r="R3580">
        <v>15</v>
      </c>
      <c r="S3580">
        <v>70.066666666666706</v>
      </c>
      <c r="T3580">
        <v>5</v>
      </c>
      <c r="U3580">
        <v>233</v>
      </c>
      <c r="V3580">
        <v>5</v>
      </c>
      <c r="W3580">
        <v>28.8</v>
      </c>
      <c r="X3580">
        <v>32</v>
      </c>
      <c r="Y3580">
        <v>104.21875</v>
      </c>
      <c r="Z3580">
        <v>13</v>
      </c>
      <c r="AA3580">
        <v>303.15384615384602</v>
      </c>
      <c r="AB3580">
        <v>35</v>
      </c>
      <c r="AC3580">
        <v>132.42857142857099</v>
      </c>
      <c r="AD3580">
        <v>0.72916666666666696</v>
      </c>
      <c r="AE3580">
        <v>5</v>
      </c>
      <c r="AF3580">
        <v>85.2</v>
      </c>
      <c r="AG3580">
        <v>0.104166666666667</v>
      </c>
      <c r="AH3580" s="4">
        <v>8</v>
      </c>
      <c r="AI3580">
        <v>0.61538461538461497</v>
      </c>
      <c r="AJ3580" s="4">
        <v>5</v>
      </c>
      <c r="AK3580">
        <v>0.38461538461538503</v>
      </c>
      <c r="AL3580" s="4">
        <v>10</v>
      </c>
      <c r="AM3580">
        <v>0.28571428571428598</v>
      </c>
      <c r="AN3580" s="4">
        <v>1</v>
      </c>
      <c r="AO3580">
        <v>2.8571428571428598E-2</v>
      </c>
      <c r="AP3580" s="4">
        <v>0</v>
      </c>
      <c r="AQ3580">
        <v>0</v>
      </c>
      <c r="AR3580" s="4">
        <v>0</v>
      </c>
      <c r="AS3580">
        <v>0</v>
      </c>
      <c r="AT3580" s="4">
        <v>0</v>
      </c>
      <c r="AU3580" s="4">
        <v>0</v>
      </c>
      <c r="AV3580" s="4">
        <v>0</v>
      </c>
      <c r="AW3580">
        <v>1.0909090909090899</v>
      </c>
      <c r="AX3580" s="4">
        <f t="shared" si="55"/>
        <v>44.000000000000043</v>
      </c>
      <c r="AY3580" s="4">
        <v>4</v>
      </c>
      <c r="AZ3580" s="4">
        <v>32.75</v>
      </c>
    </row>
    <row r="3581" spans="1:52" x14ac:dyDescent="0.25">
      <c r="A3581" s="4">
        <v>2017</v>
      </c>
      <c r="B3581" s="4" t="s">
        <v>553</v>
      </c>
      <c r="C3581" t="s">
        <v>53</v>
      </c>
      <c r="D3581" t="s">
        <v>541</v>
      </c>
      <c r="E3581" t="s">
        <v>1033</v>
      </c>
      <c r="F3581" s="4">
        <v>43</v>
      </c>
      <c r="G3581">
        <v>37</v>
      </c>
      <c r="H3581">
        <v>3.5675675675675702</v>
      </c>
      <c r="I3581">
        <v>43</v>
      </c>
      <c r="J3581">
        <v>6.8604651162790704</v>
      </c>
      <c r="K3581">
        <v>0</v>
      </c>
      <c r="L3581">
        <v>0</v>
      </c>
      <c r="M3581">
        <v>3</v>
      </c>
      <c r="N3581">
        <v>481.40476190476198</v>
      </c>
      <c r="O3581">
        <v>6.9767441860465101E-2</v>
      </c>
      <c r="P3581">
        <v>43</v>
      </c>
      <c r="Q3581">
        <v>17.744186046511601</v>
      </c>
      <c r="R3581">
        <v>16</v>
      </c>
      <c r="S3581">
        <v>68.75</v>
      </c>
      <c r="T3581">
        <v>16</v>
      </c>
      <c r="U3581">
        <v>145.25</v>
      </c>
      <c r="V3581">
        <v>15</v>
      </c>
      <c r="W3581">
        <v>23.733333333333299</v>
      </c>
      <c r="X3581">
        <v>18</v>
      </c>
      <c r="Y3581">
        <v>147.166666666667</v>
      </c>
      <c r="Z3581">
        <v>18</v>
      </c>
      <c r="AA3581">
        <v>282.83333333333297</v>
      </c>
      <c r="AB3581">
        <v>25</v>
      </c>
      <c r="AC3581">
        <v>163.28</v>
      </c>
      <c r="AD3581">
        <v>0.581395348837209</v>
      </c>
      <c r="AE3581">
        <v>3</v>
      </c>
      <c r="AF3581">
        <v>159.333333333333</v>
      </c>
      <c r="AG3581">
        <v>6.9767441860465101E-2</v>
      </c>
      <c r="AH3581" s="4">
        <v>11</v>
      </c>
      <c r="AI3581">
        <v>0.61111111111111105</v>
      </c>
      <c r="AJ3581" s="4">
        <v>9</v>
      </c>
      <c r="AK3581">
        <v>0.5</v>
      </c>
      <c r="AL3581" s="4">
        <v>11</v>
      </c>
      <c r="AM3581">
        <v>0.44</v>
      </c>
      <c r="AN3581" s="4">
        <v>4</v>
      </c>
      <c r="AO3581">
        <v>0.16</v>
      </c>
      <c r="AP3581" s="4">
        <v>0</v>
      </c>
      <c r="AQ3581">
        <v>0</v>
      </c>
      <c r="AR3581" s="4">
        <v>0</v>
      </c>
      <c r="AS3581">
        <v>0</v>
      </c>
      <c r="AT3581" s="4">
        <v>0</v>
      </c>
      <c r="AU3581" s="4">
        <v>0</v>
      </c>
      <c r="AV3581" s="4">
        <v>0</v>
      </c>
      <c r="AW3581">
        <v>1.3030303030303001</v>
      </c>
      <c r="AX3581" s="4">
        <f t="shared" si="55"/>
        <v>33.000000000000071</v>
      </c>
      <c r="AY3581" s="4">
        <v>14</v>
      </c>
      <c r="AZ3581" s="4">
        <v>21.3571428571429</v>
      </c>
    </row>
    <row r="3582" spans="1:52" x14ac:dyDescent="0.25">
      <c r="A3582" s="4">
        <v>2017</v>
      </c>
      <c r="B3582" s="4" t="s">
        <v>553</v>
      </c>
      <c r="C3582" t="s">
        <v>53</v>
      </c>
      <c r="D3582" t="s">
        <v>555</v>
      </c>
      <c r="E3582" t="s">
        <v>1046</v>
      </c>
      <c r="F3582" s="4">
        <v>1</v>
      </c>
      <c r="G3582">
        <v>0</v>
      </c>
      <c r="H3582">
        <v>0</v>
      </c>
      <c r="I3582">
        <v>1</v>
      </c>
      <c r="J3582">
        <v>0</v>
      </c>
      <c r="K3582">
        <v>0</v>
      </c>
      <c r="L3582">
        <v>0</v>
      </c>
      <c r="M3582">
        <v>0</v>
      </c>
      <c r="N3582">
        <v>271</v>
      </c>
      <c r="O3582">
        <v>0</v>
      </c>
      <c r="P3582">
        <v>1</v>
      </c>
      <c r="Q3582">
        <v>3</v>
      </c>
      <c r="R3582">
        <v>0</v>
      </c>
      <c r="S3582">
        <v>0</v>
      </c>
      <c r="T3582">
        <v>1</v>
      </c>
      <c r="U3582">
        <v>60</v>
      </c>
      <c r="V3582">
        <v>0</v>
      </c>
      <c r="W3582">
        <v>0</v>
      </c>
      <c r="X3582">
        <v>0</v>
      </c>
      <c r="Y3582">
        <v>0</v>
      </c>
      <c r="Z3582">
        <v>1</v>
      </c>
      <c r="AA3582">
        <v>95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 s="4">
        <v>1</v>
      </c>
      <c r="AI3582">
        <v>1</v>
      </c>
      <c r="AJ3582" s="4">
        <v>1</v>
      </c>
      <c r="AK3582">
        <v>1</v>
      </c>
      <c r="AL3582" s="4">
        <v>0</v>
      </c>
      <c r="AM3582">
        <v>0</v>
      </c>
      <c r="AN3582" s="4">
        <v>0</v>
      </c>
      <c r="AO3582">
        <v>0</v>
      </c>
      <c r="AP3582" s="4">
        <v>0</v>
      </c>
      <c r="AQ3582">
        <v>0</v>
      </c>
      <c r="AR3582" s="4">
        <v>0</v>
      </c>
      <c r="AS3582">
        <v>0</v>
      </c>
      <c r="AT3582" s="4">
        <v>0</v>
      </c>
      <c r="AU3582" s="4">
        <v>0</v>
      </c>
      <c r="AV3582" s="4">
        <v>0</v>
      </c>
      <c r="AW3582">
        <v>1</v>
      </c>
      <c r="AX3582" s="4">
        <f t="shared" si="55"/>
        <v>1</v>
      </c>
      <c r="AY3582" s="4">
        <v>1</v>
      </c>
      <c r="AZ3582" s="4">
        <v>10</v>
      </c>
    </row>
    <row r="3583" spans="1:52" x14ac:dyDescent="0.25">
      <c r="A3583" s="4">
        <v>2017</v>
      </c>
      <c r="B3583" s="4" t="s">
        <v>553</v>
      </c>
      <c r="C3583" t="s">
        <v>53</v>
      </c>
      <c r="D3583" t="s">
        <v>556</v>
      </c>
      <c r="E3583" t="s">
        <v>1047</v>
      </c>
      <c r="F3583" s="4">
        <v>24</v>
      </c>
      <c r="G3583">
        <v>15</v>
      </c>
      <c r="H3583">
        <v>5.5333333333333297</v>
      </c>
      <c r="I3583">
        <v>24</v>
      </c>
      <c r="J3583">
        <v>8.25</v>
      </c>
      <c r="K3583">
        <v>0</v>
      </c>
      <c r="L3583">
        <v>0</v>
      </c>
      <c r="M3583">
        <v>0</v>
      </c>
      <c r="N3583">
        <v>122.166666666667</v>
      </c>
      <c r="O3583">
        <v>0</v>
      </c>
      <c r="P3583">
        <v>23</v>
      </c>
      <c r="Q3583">
        <v>33.434782608695599</v>
      </c>
      <c r="R3583">
        <v>10</v>
      </c>
      <c r="S3583">
        <v>100.9</v>
      </c>
      <c r="T3583">
        <v>6</v>
      </c>
      <c r="U3583">
        <v>189.833333333333</v>
      </c>
      <c r="V3583">
        <v>6</v>
      </c>
      <c r="W3583">
        <v>34.3333333333333</v>
      </c>
      <c r="X3583">
        <v>16</v>
      </c>
      <c r="Y3583">
        <v>168.6875</v>
      </c>
      <c r="Z3583">
        <v>8</v>
      </c>
      <c r="AA3583">
        <v>483.625</v>
      </c>
      <c r="AB3583">
        <v>16</v>
      </c>
      <c r="AC3583">
        <v>192</v>
      </c>
      <c r="AD3583">
        <v>0.66666666666666696</v>
      </c>
      <c r="AE3583">
        <v>1</v>
      </c>
      <c r="AF3583">
        <v>158</v>
      </c>
      <c r="AG3583">
        <v>4.1666666666666699E-2</v>
      </c>
      <c r="AH3583" s="4">
        <v>4</v>
      </c>
      <c r="AI3583">
        <v>0.5</v>
      </c>
      <c r="AJ3583" s="4">
        <v>6</v>
      </c>
      <c r="AK3583">
        <v>0.75</v>
      </c>
      <c r="AL3583" s="4">
        <v>6</v>
      </c>
      <c r="AM3583">
        <v>0.375</v>
      </c>
      <c r="AN3583" s="4">
        <v>2</v>
      </c>
      <c r="AO3583">
        <v>0.125</v>
      </c>
      <c r="AP3583" s="4">
        <v>0</v>
      </c>
      <c r="AQ3583">
        <v>0</v>
      </c>
      <c r="AR3583" s="4">
        <v>0</v>
      </c>
      <c r="AS3583">
        <v>0</v>
      </c>
      <c r="AT3583" s="4">
        <v>0</v>
      </c>
      <c r="AU3583" s="4">
        <v>0</v>
      </c>
      <c r="AV3583" s="4">
        <v>0</v>
      </c>
      <c r="AW3583">
        <v>1.0909090909090899</v>
      </c>
      <c r="AX3583" s="4">
        <f t="shared" si="55"/>
        <v>22.000000000000021</v>
      </c>
      <c r="AY3583" s="4">
        <v>6</v>
      </c>
      <c r="AZ3583" s="4">
        <v>34</v>
      </c>
    </row>
    <row r="3584" spans="1:52" x14ac:dyDescent="0.25">
      <c r="A3584" s="4">
        <v>2017</v>
      </c>
      <c r="B3584" s="4" t="s">
        <v>553</v>
      </c>
      <c r="C3584" t="s">
        <v>116</v>
      </c>
      <c r="D3584" t="s">
        <v>411</v>
      </c>
      <c r="E3584" t="s">
        <v>907</v>
      </c>
      <c r="F3584" s="4">
        <v>2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2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2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 s="4">
        <v>0</v>
      </c>
      <c r="AI3584">
        <v>0</v>
      </c>
      <c r="AJ3584" s="4">
        <v>0</v>
      </c>
      <c r="AK3584">
        <v>0</v>
      </c>
      <c r="AL3584" s="4">
        <v>0</v>
      </c>
      <c r="AM3584">
        <v>0</v>
      </c>
      <c r="AN3584" s="4">
        <v>0</v>
      </c>
      <c r="AO3584">
        <v>0</v>
      </c>
      <c r="AP3584" s="4">
        <v>0</v>
      </c>
      <c r="AQ3584">
        <v>0</v>
      </c>
      <c r="AR3584" s="4">
        <v>0</v>
      </c>
      <c r="AS3584">
        <v>0</v>
      </c>
      <c r="AT3584" s="4">
        <v>0</v>
      </c>
      <c r="AU3584" s="4">
        <v>0</v>
      </c>
      <c r="AV3584" s="4">
        <v>0</v>
      </c>
      <c r="AW3584">
        <v>0</v>
      </c>
      <c r="AX3584" s="4">
        <f t="shared" si="55"/>
        <v>0</v>
      </c>
      <c r="AY3584" s="4">
        <v>0</v>
      </c>
      <c r="AZ3584" s="4">
        <v>0</v>
      </c>
    </row>
    <row r="3585" spans="1:52" x14ac:dyDescent="0.25">
      <c r="A3585" s="4">
        <v>2017</v>
      </c>
      <c r="B3585" s="4" t="s">
        <v>553</v>
      </c>
      <c r="C3585" t="s">
        <v>116</v>
      </c>
      <c r="D3585" t="s">
        <v>134</v>
      </c>
      <c r="E3585" t="s">
        <v>650</v>
      </c>
      <c r="F3585" s="4">
        <v>157</v>
      </c>
      <c r="G3585">
        <v>76</v>
      </c>
      <c r="H3585">
        <v>8.4342105263157894</v>
      </c>
      <c r="I3585">
        <v>156</v>
      </c>
      <c r="J3585">
        <v>6.4294871794871797</v>
      </c>
      <c r="K3585">
        <v>0</v>
      </c>
      <c r="L3585">
        <v>0</v>
      </c>
      <c r="M3585">
        <v>9</v>
      </c>
      <c r="N3585">
        <v>-97.655629139072801</v>
      </c>
      <c r="O3585">
        <v>5.7324840764331197E-2</v>
      </c>
      <c r="P3585">
        <v>150</v>
      </c>
      <c r="Q3585">
        <v>17.046666666666699</v>
      </c>
      <c r="R3585">
        <v>46</v>
      </c>
      <c r="S3585">
        <v>122.76086956521701</v>
      </c>
      <c r="T3585">
        <v>1</v>
      </c>
      <c r="U3585">
        <v>111</v>
      </c>
      <c r="V3585">
        <v>1</v>
      </c>
      <c r="W3585">
        <v>1353</v>
      </c>
      <c r="X3585">
        <v>44</v>
      </c>
      <c r="Y3585">
        <v>100.318181818182</v>
      </c>
      <c r="Z3585">
        <v>98</v>
      </c>
      <c r="AA3585">
        <v>391.81914893617</v>
      </c>
      <c r="AB3585">
        <v>59</v>
      </c>
      <c r="AC3585">
        <v>227.03389830508499</v>
      </c>
      <c r="AD3585">
        <v>0.37579617834394902</v>
      </c>
      <c r="AE3585">
        <v>3</v>
      </c>
      <c r="AF3585">
        <v>84.6666666666667</v>
      </c>
      <c r="AG3585">
        <v>1.9108280254777101E-2</v>
      </c>
      <c r="AH3585" s="4">
        <v>55</v>
      </c>
      <c r="AI3585">
        <v>0.58510638297872297</v>
      </c>
      <c r="AJ3585" s="4">
        <v>27</v>
      </c>
      <c r="AK3585">
        <v>0.28723404255319201</v>
      </c>
      <c r="AL3585" s="4">
        <v>19</v>
      </c>
      <c r="AM3585">
        <v>0.322033898305085</v>
      </c>
      <c r="AN3585" s="4">
        <v>5</v>
      </c>
      <c r="AO3585">
        <v>8.4745762711864403E-2</v>
      </c>
      <c r="AP3585" s="4">
        <v>0</v>
      </c>
      <c r="AQ3585">
        <v>0</v>
      </c>
      <c r="AR3585" s="4">
        <v>0</v>
      </c>
      <c r="AS3585">
        <v>0</v>
      </c>
      <c r="AT3585" s="4">
        <v>0</v>
      </c>
      <c r="AU3585" s="4">
        <v>0</v>
      </c>
      <c r="AV3585" s="4">
        <v>1</v>
      </c>
      <c r="AW3585">
        <v>2.1506849315068499</v>
      </c>
      <c r="AX3585" s="4">
        <f t="shared" si="55"/>
        <v>72.999999999999986</v>
      </c>
      <c r="AY3585" s="4">
        <v>0</v>
      </c>
      <c r="AZ3585" s="4">
        <v>0</v>
      </c>
    </row>
    <row r="3586" spans="1:52" x14ac:dyDescent="0.25">
      <c r="A3586" s="4">
        <v>2017</v>
      </c>
      <c r="B3586" s="4" t="s">
        <v>553</v>
      </c>
      <c r="C3586" t="s">
        <v>116</v>
      </c>
      <c r="D3586" t="s">
        <v>141</v>
      </c>
      <c r="E3586" t="s">
        <v>657</v>
      </c>
      <c r="F3586" s="4">
        <v>162</v>
      </c>
      <c r="G3586">
        <v>82</v>
      </c>
      <c r="H3586">
        <v>8.9024390243902403</v>
      </c>
      <c r="I3586">
        <v>162</v>
      </c>
      <c r="J3586">
        <v>6.6604938271604901</v>
      </c>
      <c r="K3586">
        <v>6</v>
      </c>
      <c r="L3586">
        <v>3.7037037037037E-2</v>
      </c>
      <c r="M3586">
        <v>111</v>
      </c>
      <c r="N3586">
        <v>4964.5470085470097</v>
      </c>
      <c r="O3586">
        <v>0.68518518518518501</v>
      </c>
      <c r="P3586">
        <v>148</v>
      </c>
      <c r="Q3586">
        <v>24.7837837837838</v>
      </c>
      <c r="R3586">
        <v>55</v>
      </c>
      <c r="S3586">
        <v>112.509090909091</v>
      </c>
      <c r="T3586">
        <v>15</v>
      </c>
      <c r="U3586">
        <v>129.73333333333301</v>
      </c>
      <c r="V3586">
        <v>12</v>
      </c>
      <c r="W3586">
        <v>45.8333333333333</v>
      </c>
      <c r="X3586">
        <v>59</v>
      </c>
      <c r="Y3586">
        <v>152.06779661016901</v>
      </c>
      <c r="Z3586">
        <v>86</v>
      </c>
      <c r="AA3586">
        <v>340.36046511627899</v>
      </c>
      <c r="AB3586">
        <v>76</v>
      </c>
      <c r="AC3586">
        <v>202.90666666666701</v>
      </c>
      <c r="AD3586">
        <v>0.46296296296296302</v>
      </c>
      <c r="AE3586">
        <v>16</v>
      </c>
      <c r="AF3586">
        <v>128.125</v>
      </c>
      <c r="AG3586">
        <v>9.8765432098765399E-2</v>
      </c>
      <c r="AH3586" s="4">
        <v>55</v>
      </c>
      <c r="AI3586">
        <v>0.63953488372093004</v>
      </c>
      <c r="AJ3586" s="4">
        <v>21</v>
      </c>
      <c r="AK3586">
        <v>0.24418604651162801</v>
      </c>
      <c r="AL3586" s="4">
        <v>17</v>
      </c>
      <c r="AM3586">
        <v>0.22666666666666699</v>
      </c>
      <c r="AN3586" s="4">
        <v>9</v>
      </c>
      <c r="AO3586">
        <v>0.12</v>
      </c>
      <c r="AP3586" s="4">
        <v>2</v>
      </c>
      <c r="AQ3586">
        <v>1.2345679012345699E-2</v>
      </c>
      <c r="AR3586" s="4">
        <v>0</v>
      </c>
      <c r="AS3586">
        <v>0</v>
      </c>
      <c r="AT3586" s="4">
        <v>0</v>
      </c>
      <c r="AU3586" s="4">
        <v>0</v>
      </c>
      <c r="AV3586" s="4">
        <v>2</v>
      </c>
      <c r="AW3586">
        <v>1.7052631578947399</v>
      </c>
      <c r="AX3586" s="4">
        <f t="shared" si="55"/>
        <v>94.999999999999829</v>
      </c>
      <c r="AY3586" s="4">
        <v>0</v>
      </c>
      <c r="AZ3586" s="4">
        <v>0</v>
      </c>
    </row>
    <row r="3587" spans="1:52" x14ac:dyDescent="0.25">
      <c r="A3587" s="4">
        <v>2017</v>
      </c>
      <c r="B3587" s="4" t="s">
        <v>553</v>
      </c>
      <c r="C3587" t="s">
        <v>116</v>
      </c>
      <c r="D3587" t="s">
        <v>392</v>
      </c>
      <c r="E3587" t="s">
        <v>890</v>
      </c>
      <c r="F3587" s="4">
        <v>1</v>
      </c>
      <c r="G3587">
        <v>1</v>
      </c>
      <c r="H3587">
        <v>22</v>
      </c>
      <c r="I3587">
        <v>1</v>
      </c>
      <c r="J3587">
        <v>23</v>
      </c>
      <c r="K3587">
        <v>0</v>
      </c>
      <c r="L3587">
        <v>0</v>
      </c>
      <c r="M3587">
        <v>0</v>
      </c>
      <c r="N3587">
        <v>-2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1</v>
      </c>
      <c r="AA3587">
        <v>299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 s="4">
        <v>0</v>
      </c>
      <c r="AI3587">
        <v>0</v>
      </c>
      <c r="AJ3587" s="4">
        <v>0</v>
      </c>
      <c r="AK3587">
        <v>0</v>
      </c>
      <c r="AL3587" s="4">
        <v>0</v>
      </c>
      <c r="AM3587">
        <v>0</v>
      </c>
      <c r="AN3587" s="4">
        <v>0</v>
      </c>
      <c r="AO3587">
        <v>0</v>
      </c>
      <c r="AP3587" s="4">
        <v>0</v>
      </c>
      <c r="AQ3587">
        <v>0</v>
      </c>
      <c r="AR3587" s="4">
        <v>0</v>
      </c>
      <c r="AS3587">
        <v>0</v>
      </c>
      <c r="AT3587" s="4">
        <v>0</v>
      </c>
      <c r="AU3587" s="4">
        <v>0</v>
      </c>
      <c r="AV3587" s="4">
        <v>0</v>
      </c>
      <c r="AW3587">
        <v>1</v>
      </c>
      <c r="AX3587" s="4">
        <f t="shared" ref="AX3587:AX3650" si="56">IF(ISERROR(F3587/AW3587),0,F3587/AW3587)</f>
        <v>1</v>
      </c>
      <c r="AY3587" s="4">
        <v>0</v>
      </c>
      <c r="AZ3587" s="4">
        <v>0</v>
      </c>
    </row>
    <row r="3588" spans="1:52" x14ac:dyDescent="0.25">
      <c r="A3588" s="4">
        <v>2017</v>
      </c>
      <c r="B3588" s="4" t="s">
        <v>553</v>
      </c>
      <c r="C3588" t="s">
        <v>116</v>
      </c>
      <c r="D3588" t="s">
        <v>145</v>
      </c>
      <c r="E3588" t="s">
        <v>661</v>
      </c>
      <c r="F3588" s="4">
        <v>9</v>
      </c>
      <c r="G3588">
        <v>5</v>
      </c>
      <c r="H3588">
        <v>7.6</v>
      </c>
      <c r="I3588">
        <v>9</v>
      </c>
      <c r="J3588">
        <v>5</v>
      </c>
      <c r="K3588">
        <v>0</v>
      </c>
      <c r="L3588">
        <v>0</v>
      </c>
      <c r="M3588">
        <v>0</v>
      </c>
      <c r="N3588">
        <v>44.3333333333333</v>
      </c>
      <c r="O3588">
        <v>0</v>
      </c>
      <c r="P3588">
        <v>9</v>
      </c>
      <c r="Q3588">
        <v>18.3333333333333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4</v>
      </c>
      <c r="Y3588">
        <v>134.5</v>
      </c>
      <c r="Z3588">
        <v>4</v>
      </c>
      <c r="AA3588">
        <v>213</v>
      </c>
      <c r="AB3588">
        <v>5</v>
      </c>
      <c r="AC3588">
        <v>273.2</v>
      </c>
      <c r="AD3588">
        <v>0.55555555555555602</v>
      </c>
      <c r="AE3588">
        <v>0</v>
      </c>
      <c r="AF3588">
        <v>0</v>
      </c>
      <c r="AG3588">
        <v>0</v>
      </c>
      <c r="AH3588" s="4">
        <v>3</v>
      </c>
      <c r="AI3588">
        <v>0.75</v>
      </c>
      <c r="AJ3588" s="4">
        <v>1</v>
      </c>
      <c r="AK3588">
        <v>0.25</v>
      </c>
      <c r="AL3588" s="4">
        <v>3</v>
      </c>
      <c r="AM3588">
        <v>0.6</v>
      </c>
      <c r="AN3588" s="4">
        <v>0</v>
      </c>
      <c r="AO3588">
        <v>0</v>
      </c>
      <c r="AP3588" s="4">
        <v>0</v>
      </c>
      <c r="AQ3588">
        <v>0</v>
      </c>
      <c r="AR3588" s="4">
        <v>0</v>
      </c>
      <c r="AS3588">
        <v>0</v>
      </c>
      <c r="AT3588" s="4">
        <v>0</v>
      </c>
      <c r="AU3588" s="4">
        <v>0</v>
      </c>
      <c r="AV3588" s="4">
        <v>0</v>
      </c>
      <c r="AW3588">
        <v>1.8</v>
      </c>
      <c r="AX3588" s="4">
        <f t="shared" si="56"/>
        <v>5</v>
      </c>
      <c r="AY3588" s="4">
        <v>0</v>
      </c>
      <c r="AZ3588" s="4">
        <v>0</v>
      </c>
    </row>
    <row r="3589" spans="1:52" x14ac:dyDescent="0.25">
      <c r="A3589" s="4">
        <v>2017</v>
      </c>
      <c r="B3589" s="4" t="s">
        <v>553</v>
      </c>
      <c r="C3589" t="s">
        <v>116</v>
      </c>
      <c r="D3589" t="s">
        <v>412</v>
      </c>
      <c r="E3589" t="s">
        <v>908</v>
      </c>
      <c r="F3589" s="4">
        <v>1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1</v>
      </c>
      <c r="N3589">
        <v>0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5</v>
      </c>
      <c r="AD3589">
        <v>1</v>
      </c>
      <c r="AE3589">
        <v>0</v>
      </c>
      <c r="AF3589">
        <v>0</v>
      </c>
      <c r="AG3589">
        <v>0</v>
      </c>
      <c r="AH3589" s="4">
        <v>0</v>
      </c>
      <c r="AI3589">
        <v>0</v>
      </c>
      <c r="AJ3589" s="4">
        <v>0</v>
      </c>
      <c r="AK3589">
        <v>0</v>
      </c>
      <c r="AL3589" s="4">
        <v>0</v>
      </c>
      <c r="AM3589">
        <v>0</v>
      </c>
      <c r="AN3589" s="4">
        <v>0</v>
      </c>
      <c r="AO3589">
        <v>0</v>
      </c>
      <c r="AP3589" s="4">
        <v>0</v>
      </c>
      <c r="AQ3589">
        <v>0</v>
      </c>
      <c r="AR3589" s="4">
        <v>0</v>
      </c>
      <c r="AS3589">
        <v>0</v>
      </c>
      <c r="AT3589" s="4">
        <v>0</v>
      </c>
      <c r="AU3589" s="4">
        <v>0</v>
      </c>
      <c r="AV3589" s="4">
        <v>1</v>
      </c>
      <c r="AW3589">
        <v>0</v>
      </c>
      <c r="AX3589" s="4">
        <f t="shared" si="56"/>
        <v>0</v>
      </c>
      <c r="AY3589" s="4">
        <v>0</v>
      </c>
      <c r="AZ3589" s="4">
        <v>0</v>
      </c>
    </row>
    <row r="3590" spans="1:52" x14ac:dyDescent="0.25">
      <c r="A3590" s="4">
        <v>2017</v>
      </c>
      <c r="B3590" s="4" t="s">
        <v>553</v>
      </c>
      <c r="C3590" t="s">
        <v>116</v>
      </c>
      <c r="D3590" t="s">
        <v>126</v>
      </c>
      <c r="E3590" t="s">
        <v>642</v>
      </c>
      <c r="F3590" s="4">
        <v>194</v>
      </c>
      <c r="G3590">
        <v>72</v>
      </c>
      <c r="H3590">
        <v>7.3472222222222197</v>
      </c>
      <c r="I3590">
        <v>194</v>
      </c>
      <c r="J3590">
        <v>5.7731958762886597</v>
      </c>
      <c r="K3590">
        <v>4</v>
      </c>
      <c r="L3590">
        <v>2.06185567010309E-2</v>
      </c>
      <c r="M3590">
        <v>34</v>
      </c>
      <c r="N3590">
        <v>748.41621621621596</v>
      </c>
      <c r="O3590">
        <v>0.17525773195876301</v>
      </c>
      <c r="P3590">
        <v>85</v>
      </c>
      <c r="Q3590">
        <v>41.741176470588201</v>
      </c>
      <c r="R3590">
        <v>51</v>
      </c>
      <c r="S3590">
        <v>84.941176470588204</v>
      </c>
      <c r="T3590">
        <v>0</v>
      </c>
      <c r="U3590">
        <v>0</v>
      </c>
      <c r="V3590">
        <v>0</v>
      </c>
      <c r="W3590">
        <v>0</v>
      </c>
      <c r="X3590">
        <v>133</v>
      </c>
      <c r="Y3590">
        <v>103.27067669172899</v>
      </c>
      <c r="Z3590">
        <v>41</v>
      </c>
      <c r="AA3590">
        <v>330.292682926829</v>
      </c>
      <c r="AB3590">
        <v>153</v>
      </c>
      <c r="AC3590">
        <v>130.85430463576199</v>
      </c>
      <c r="AD3590">
        <v>0.77835051546391798</v>
      </c>
      <c r="AE3590">
        <v>25</v>
      </c>
      <c r="AF3590">
        <v>58.2</v>
      </c>
      <c r="AG3590">
        <v>0.12886597938144301</v>
      </c>
      <c r="AH3590" s="4">
        <v>31</v>
      </c>
      <c r="AI3590">
        <v>0.75609756097560998</v>
      </c>
      <c r="AJ3590" s="4">
        <v>11</v>
      </c>
      <c r="AK3590">
        <v>0.26829268292682901</v>
      </c>
      <c r="AL3590" s="4">
        <v>42</v>
      </c>
      <c r="AM3590">
        <v>0.278145695364238</v>
      </c>
      <c r="AN3590" s="4">
        <v>14</v>
      </c>
      <c r="AO3590">
        <v>9.27152317880795E-2</v>
      </c>
      <c r="AP3590" s="4">
        <v>3</v>
      </c>
      <c r="AQ3590">
        <v>1.54639175257732E-2</v>
      </c>
      <c r="AR3590" s="4">
        <v>0</v>
      </c>
      <c r="AS3590">
        <v>0</v>
      </c>
      <c r="AT3590" s="4">
        <v>0</v>
      </c>
      <c r="AU3590" s="4">
        <v>0</v>
      </c>
      <c r="AV3590" s="4">
        <v>2</v>
      </c>
      <c r="AW3590">
        <v>1.8301886792452799</v>
      </c>
      <c r="AX3590" s="4">
        <f t="shared" si="56"/>
        <v>106.00000000000018</v>
      </c>
      <c r="AY3590" s="4">
        <v>0</v>
      </c>
      <c r="AZ3590" s="4">
        <v>0</v>
      </c>
    </row>
    <row r="3591" spans="1:52" x14ac:dyDescent="0.25">
      <c r="A3591" s="4">
        <v>2017</v>
      </c>
      <c r="B3591" s="4" t="s">
        <v>553</v>
      </c>
      <c r="C3591" t="s">
        <v>116</v>
      </c>
      <c r="D3591" t="s">
        <v>124</v>
      </c>
      <c r="E3591" t="s">
        <v>640</v>
      </c>
      <c r="F3591" s="4">
        <v>267</v>
      </c>
      <c r="G3591">
        <v>97</v>
      </c>
      <c r="H3591">
        <v>4.4742268041237097</v>
      </c>
      <c r="I3591">
        <v>267</v>
      </c>
      <c r="J3591">
        <v>4.6516853932584299</v>
      </c>
      <c r="K3591">
        <v>2</v>
      </c>
      <c r="L3591">
        <v>7.4906367041198503E-3</v>
      </c>
      <c r="M3591">
        <v>55</v>
      </c>
      <c r="N3591">
        <v>598.67450980392198</v>
      </c>
      <c r="O3591">
        <v>0.20599250936329599</v>
      </c>
      <c r="P3591">
        <v>141</v>
      </c>
      <c r="Q3591">
        <v>33.248226950354599</v>
      </c>
      <c r="R3591">
        <v>62</v>
      </c>
      <c r="S3591">
        <v>84.387096774193594</v>
      </c>
      <c r="T3591">
        <v>2</v>
      </c>
      <c r="U3591">
        <v>204</v>
      </c>
      <c r="V3591">
        <v>2</v>
      </c>
      <c r="W3591">
        <v>10</v>
      </c>
      <c r="X3591">
        <v>154</v>
      </c>
      <c r="Y3591">
        <v>84.707792207792195</v>
      </c>
      <c r="Z3591">
        <v>61</v>
      </c>
      <c r="AA3591">
        <v>308.213114754098</v>
      </c>
      <c r="AB3591">
        <v>206</v>
      </c>
      <c r="AC3591">
        <v>130.175609756098</v>
      </c>
      <c r="AD3591">
        <v>0.76779026217228497</v>
      </c>
      <c r="AE3591">
        <v>58</v>
      </c>
      <c r="AF3591">
        <v>64.913793103448299</v>
      </c>
      <c r="AG3591">
        <v>0.21722846441947599</v>
      </c>
      <c r="AH3591" s="4">
        <v>30</v>
      </c>
      <c r="AI3591">
        <v>0.49180327868852503</v>
      </c>
      <c r="AJ3591" s="4">
        <v>17</v>
      </c>
      <c r="AK3591">
        <v>0.27868852459016402</v>
      </c>
      <c r="AL3591" s="4">
        <v>40</v>
      </c>
      <c r="AM3591">
        <v>0.19512195121951201</v>
      </c>
      <c r="AN3591" s="4">
        <v>15</v>
      </c>
      <c r="AO3591">
        <v>7.3170731707317097E-2</v>
      </c>
      <c r="AP3591" s="4">
        <v>2</v>
      </c>
      <c r="AQ3591">
        <v>7.4906367041198503E-3</v>
      </c>
      <c r="AR3591" s="4">
        <v>0</v>
      </c>
      <c r="AS3591">
        <v>0</v>
      </c>
      <c r="AT3591" s="4">
        <v>0</v>
      </c>
      <c r="AU3591" s="4">
        <v>0</v>
      </c>
      <c r="AV3591" s="4">
        <v>4</v>
      </c>
      <c r="AW3591">
        <v>2.0227272727272698</v>
      </c>
      <c r="AX3591" s="4">
        <f t="shared" si="56"/>
        <v>132.0000000000002</v>
      </c>
      <c r="AY3591" s="4">
        <v>1</v>
      </c>
      <c r="AZ3591" s="4">
        <v>176</v>
      </c>
    </row>
    <row r="3592" spans="1:52" x14ac:dyDescent="0.25">
      <c r="A3592" s="4">
        <v>2017</v>
      </c>
      <c r="B3592" s="4" t="s">
        <v>553</v>
      </c>
      <c r="C3592" t="s">
        <v>116</v>
      </c>
      <c r="D3592" t="s">
        <v>557</v>
      </c>
      <c r="E3592" t="s">
        <v>1048</v>
      </c>
      <c r="F3592" s="4">
        <v>1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0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1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 s="4">
        <v>0</v>
      </c>
      <c r="AI3592">
        <v>0</v>
      </c>
      <c r="AJ3592" s="4">
        <v>0</v>
      </c>
      <c r="AK3592">
        <v>0</v>
      </c>
      <c r="AL3592" s="4">
        <v>0</v>
      </c>
      <c r="AM3592">
        <v>0</v>
      </c>
      <c r="AN3592" s="4">
        <v>0</v>
      </c>
      <c r="AO3592">
        <v>0</v>
      </c>
      <c r="AP3592" s="4">
        <v>0</v>
      </c>
      <c r="AQ3592">
        <v>0</v>
      </c>
      <c r="AR3592" s="4">
        <v>0</v>
      </c>
      <c r="AS3592">
        <v>0</v>
      </c>
      <c r="AT3592" s="4">
        <v>0</v>
      </c>
      <c r="AU3592" s="4">
        <v>0</v>
      </c>
      <c r="AV3592" s="4">
        <v>0</v>
      </c>
      <c r="AW3592">
        <v>0</v>
      </c>
      <c r="AX3592" s="4">
        <f t="shared" si="56"/>
        <v>0</v>
      </c>
      <c r="AY3592" s="4">
        <v>0</v>
      </c>
      <c r="AZ3592" s="4">
        <v>0</v>
      </c>
    </row>
    <row r="3593" spans="1:52" x14ac:dyDescent="0.25">
      <c r="A3593" s="4">
        <v>2017</v>
      </c>
      <c r="B3593" s="4" t="s">
        <v>553</v>
      </c>
      <c r="C3593" t="s">
        <v>116</v>
      </c>
      <c r="D3593" t="s">
        <v>118</v>
      </c>
      <c r="E3593" t="s">
        <v>634</v>
      </c>
      <c r="F3593" s="4">
        <v>340</v>
      </c>
      <c r="G3593">
        <v>185</v>
      </c>
      <c r="H3593">
        <v>5.1351351351351404</v>
      </c>
      <c r="I3593">
        <v>340</v>
      </c>
      <c r="J3593">
        <v>5.2676470588235302</v>
      </c>
      <c r="K3593">
        <v>11</v>
      </c>
      <c r="L3593">
        <v>3.2352941176470598E-2</v>
      </c>
      <c r="M3593">
        <v>10</v>
      </c>
      <c r="N3593">
        <v>39.945454545454503</v>
      </c>
      <c r="O3593">
        <v>2.9411764705882401E-2</v>
      </c>
      <c r="P3593">
        <v>275</v>
      </c>
      <c r="Q3593">
        <v>11.0509090909091</v>
      </c>
      <c r="R3593">
        <v>66</v>
      </c>
      <c r="S3593">
        <v>108.166666666667</v>
      </c>
      <c r="T3593">
        <v>0</v>
      </c>
      <c r="U3593">
        <v>0</v>
      </c>
      <c r="V3593">
        <v>0</v>
      </c>
      <c r="W3593">
        <v>0</v>
      </c>
      <c r="X3593">
        <v>141</v>
      </c>
      <c r="Y3593">
        <v>96.943262411347504</v>
      </c>
      <c r="Z3593">
        <v>178</v>
      </c>
      <c r="AA3593">
        <v>286.33333333333297</v>
      </c>
      <c r="AB3593">
        <v>162</v>
      </c>
      <c r="AC3593">
        <v>170.79874213836499</v>
      </c>
      <c r="AD3593">
        <v>0.46764705882352903</v>
      </c>
      <c r="AE3593">
        <v>35</v>
      </c>
      <c r="AF3593">
        <v>36.914285714285697</v>
      </c>
      <c r="AG3593">
        <v>0.10294117647058799</v>
      </c>
      <c r="AH3593" s="4">
        <v>83</v>
      </c>
      <c r="AI3593">
        <v>0.47701149425287398</v>
      </c>
      <c r="AJ3593" s="4">
        <v>32</v>
      </c>
      <c r="AK3593">
        <v>0.18390804597701199</v>
      </c>
      <c r="AL3593" s="4">
        <v>52</v>
      </c>
      <c r="AM3593">
        <v>0.32704402515723302</v>
      </c>
      <c r="AN3593" s="4">
        <v>7</v>
      </c>
      <c r="AO3593">
        <v>4.40251572327044E-2</v>
      </c>
      <c r="AP3593" s="4">
        <v>2</v>
      </c>
      <c r="AQ3593">
        <v>5.8823529411764696E-3</v>
      </c>
      <c r="AR3593" s="4">
        <v>0</v>
      </c>
      <c r="AS3593">
        <v>0</v>
      </c>
      <c r="AT3593" s="4">
        <v>0</v>
      </c>
      <c r="AU3593" s="4">
        <v>0</v>
      </c>
      <c r="AV3593" s="4">
        <v>1</v>
      </c>
      <c r="AW3593">
        <v>2.6771653543307101</v>
      </c>
      <c r="AX3593" s="4">
        <f t="shared" si="56"/>
        <v>126.99999999999993</v>
      </c>
      <c r="AY3593" s="4">
        <v>0</v>
      </c>
      <c r="AZ3593" s="4">
        <v>0</v>
      </c>
    </row>
    <row r="3594" spans="1:52" x14ac:dyDescent="0.25">
      <c r="A3594" s="4">
        <v>2017</v>
      </c>
      <c r="B3594" s="4" t="s">
        <v>553</v>
      </c>
      <c r="C3594" t="s">
        <v>116</v>
      </c>
      <c r="D3594" t="s">
        <v>129</v>
      </c>
      <c r="E3594" t="s">
        <v>645</v>
      </c>
      <c r="F3594" s="4">
        <v>261</v>
      </c>
      <c r="G3594">
        <v>141</v>
      </c>
      <c r="H3594">
        <v>6.0709219858156001</v>
      </c>
      <c r="I3594">
        <v>260</v>
      </c>
      <c r="J3594">
        <v>6.0615384615384604</v>
      </c>
      <c r="K3594">
        <v>18</v>
      </c>
      <c r="L3594">
        <v>6.9230769230769207E-2</v>
      </c>
      <c r="M3594">
        <v>37</v>
      </c>
      <c r="N3594">
        <v>418.44799999999998</v>
      </c>
      <c r="O3594">
        <v>0.14176245210728</v>
      </c>
      <c r="P3594">
        <v>215</v>
      </c>
      <c r="Q3594">
        <v>18.255813953488399</v>
      </c>
      <c r="R3594">
        <v>59</v>
      </c>
      <c r="S3594">
        <v>152.67796610169501</v>
      </c>
      <c r="T3594">
        <v>0</v>
      </c>
      <c r="U3594">
        <v>0</v>
      </c>
      <c r="V3594">
        <v>0</v>
      </c>
      <c r="W3594">
        <v>0</v>
      </c>
      <c r="X3594">
        <v>84</v>
      </c>
      <c r="Y3594">
        <v>83.845238095238102</v>
      </c>
      <c r="Z3594">
        <v>158</v>
      </c>
      <c r="AA3594">
        <v>323.74193548387098</v>
      </c>
      <c r="AB3594">
        <v>102</v>
      </c>
      <c r="AC3594">
        <v>179.56</v>
      </c>
      <c r="AD3594">
        <v>0.38314176245210702</v>
      </c>
      <c r="AE3594">
        <v>21</v>
      </c>
      <c r="AF3594">
        <v>54.428571428571402</v>
      </c>
      <c r="AG3594">
        <v>8.04597701149425E-2</v>
      </c>
      <c r="AH3594" s="4">
        <v>94</v>
      </c>
      <c r="AI3594">
        <v>0.60645161290322602</v>
      </c>
      <c r="AJ3594" s="4">
        <v>42</v>
      </c>
      <c r="AK3594">
        <v>0.27096774193548401</v>
      </c>
      <c r="AL3594" s="4">
        <v>22</v>
      </c>
      <c r="AM3594">
        <v>0.22</v>
      </c>
      <c r="AN3594" s="4">
        <v>6</v>
      </c>
      <c r="AO3594">
        <v>0.06</v>
      </c>
      <c r="AP3594" s="4">
        <v>0</v>
      </c>
      <c r="AQ3594">
        <v>0</v>
      </c>
      <c r="AR3594" s="4">
        <v>0</v>
      </c>
      <c r="AS3594">
        <v>0</v>
      </c>
      <c r="AT3594" s="4">
        <v>1</v>
      </c>
      <c r="AU3594" s="4">
        <v>0</v>
      </c>
      <c r="AV3594" s="4">
        <v>10</v>
      </c>
      <c r="AW3594">
        <v>2.7368421052631602</v>
      </c>
      <c r="AX3594" s="4">
        <f t="shared" si="56"/>
        <v>95.365384615384542</v>
      </c>
      <c r="AY3594" s="4">
        <v>0</v>
      </c>
      <c r="AZ3594" s="4">
        <v>0</v>
      </c>
    </row>
    <row r="3595" spans="1:52" x14ac:dyDescent="0.25">
      <c r="A3595" s="4">
        <v>2017</v>
      </c>
      <c r="B3595" s="4" t="s">
        <v>553</v>
      </c>
      <c r="C3595" t="s">
        <v>116</v>
      </c>
      <c r="D3595" t="s">
        <v>122</v>
      </c>
      <c r="E3595" t="s">
        <v>638</v>
      </c>
      <c r="F3595" s="4">
        <v>243</v>
      </c>
      <c r="G3595">
        <v>128</v>
      </c>
      <c r="H3595">
        <v>5.65625</v>
      </c>
      <c r="I3595">
        <v>243</v>
      </c>
      <c r="J3595">
        <v>6.0493827160493803</v>
      </c>
      <c r="K3595">
        <v>6</v>
      </c>
      <c r="L3595">
        <v>2.4691358024691398E-2</v>
      </c>
      <c r="M3595">
        <v>80</v>
      </c>
      <c r="N3595">
        <v>1092.5527426160299</v>
      </c>
      <c r="O3595">
        <v>0.329218106995885</v>
      </c>
      <c r="P3595">
        <v>223</v>
      </c>
      <c r="Q3595">
        <v>15.807174887892399</v>
      </c>
      <c r="R3595">
        <v>84</v>
      </c>
      <c r="S3595">
        <v>86.190476190476204</v>
      </c>
      <c r="T3595">
        <v>0</v>
      </c>
      <c r="U3595">
        <v>0</v>
      </c>
      <c r="V3595">
        <v>0</v>
      </c>
      <c r="W3595">
        <v>0</v>
      </c>
      <c r="X3595">
        <v>106</v>
      </c>
      <c r="Y3595">
        <v>136.735849056604</v>
      </c>
      <c r="Z3595">
        <v>119</v>
      </c>
      <c r="AA3595">
        <v>309.703389830508</v>
      </c>
      <c r="AB3595">
        <v>124</v>
      </c>
      <c r="AC3595">
        <v>184.83606557376999</v>
      </c>
      <c r="AD3595">
        <v>0.50205761316872399</v>
      </c>
      <c r="AE3595">
        <v>16</v>
      </c>
      <c r="AF3595">
        <v>111.5</v>
      </c>
      <c r="AG3595">
        <v>6.5843621399177002E-2</v>
      </c>
      <c r="AH3595" s="4">
        <v>59</v>
      </c>
      <c r="AI3595">
        <v>0.5</v>
      </c>
      <c r="AJ3595" s="4">
        <v>24</v>
      </c>
      <c r="AK3595">
        <v>0.20338983050847501</v>
      </c>
      <c r="AL3595" s="4">
        <v>36</v>
      </c>
      <c r="AM3595">
        <v>0.29508196721311503</v>
      </c>
      <c r="AN3595" s="4">
        <v>12</v>
      </c>
      <c r="AO3595">
        <v>9.8360655737704902E-2</v>
      </c>
      <c r="AP3595" s="4">
        <v>5</v>
      </c>
      <c r="AQ3595">
        <v>2.0576131687242798E-2</v>
      </c>
      <c r="AR3595" s="4">
        <v>1</v>
      </c>
      <c r="AS3595">
        <v>4.11522633744856E-3</v>
      </c>
      <c r="AT3595" s="4">
        <v>0</v>
      </c>
      <c r="AU3595" s="4">
        <v>0</v>
      </c>
      <c r="AV3595" s="4">
        <v>1</v>
      </c>
      <c r="AW3595">
        <v>2.5578947368421101</v>
      </c>
      <c r="AX3595" s="4">
        <f t="shared" si="56"/>
        <v>94.999999999999815</v>
      </c>
      <c r="AY3595" s="4">
        <v>0</v>
      </c>
      <c r="AZ3595" s="4">
        <v>0</v>
      </c>
    </row>
    <row r="3596" spans="1:52" x14ac:dyDescent="0.25">
      <c r="A3596" s="4">
        <v>2017</v>
      </c>
      <c r="B3596" s="4" t="s">
        <v>553</v>
      </c>
      <c r="C3596" t="s">
        <v>116</v>
      </c>
      <c r="D3596" t="s">
        <v>121</v>
      </c>
      <c r="E3596" t="s">
        <v>637</v>
      </c>
      <c r="F3596" s="4">
        <v>184</v>
      </c>
      <c r="G3596">
        <v>96</v>
      </c>
      <c r="H3596">
        <v>8.3333333333333304</v>
      </c>
      <c r="I3596">
        <v>184</v>
      </c>
      <c r="J3596">
        <v>7.7445652173913002</v>
      </c>
      <c r="K3596">
        <v>0</v>
      </c>
      <c r="L3596">
        <v>0</v>
      </c>
      <c r="M3596">
        <v>91</v>
      </c>
      <c r="N3596">
        <v>2374</v>
      </c>
      <c r="O3596">
        <v>0.49456521739130399</v>
      </c>
      <c r="P3596">
        <v>150</v>
      </c>
      <c r="Q3596">
        <v>26.373333333333299</v>
      </c>
      <c r="R3596">
        <v>52</v>
      </c>
      <c r="S3596">
        <v>132.961538461538</v>
      </c>
      <c r="T3596">
        <v>0</v>
      </c>
      <c r="U3596">
        <v>0</v>
      </c>
      <c r="V3596">
        <v>0</v>
      </c>
      <c r="W3596">
        <v>0</v>
      </c>
      <c r="X3596">
        <v>77</v>
      </c>
      <c r="Y3596">
        <v>125.35064935064899</v>
      </c>
      <c r="Z3596">
        <v>93</v>
      </c>
      <c r="AA3596">
        <v>321.20879120879101</v>
      </c>
      <c r="AB3596">
        <v>91</v>
      </c>
      <c r="AC3596">
        <v>219.76404494382001</v>
      </c>
      <c r="AD3596">
        <v>0.48369565217391303</v>
      </c>
      <c r="AE3596">
        <v>11</v>
      </c>
      <c r="AF3596">
        <v>60</v>
      </c>
      <c r="AG3596">
        <v>5.9782608695652197E-2</v>
      </c>
      <c r="AH3596" s="4">
        <v>51</v>
      </c>
      <c r="AI3596">
        <v>0.56043956043956</v>
      </c>
      <c r="AJ3596" s="4">
        <v>16</v>
      </c>
      <c r="AK3596">
        <v>0.175824175824176</v>
      </c>
      <c r="AL3596" s="4">
        <v>24</v>
      </c>
      <c r="AM3596">
        <v>0.26966292134831499</v>
      </c>
      <c r="AN3596" s="4">
        <v>6</v>
      </c>
      <c r="AO3596">
        <v>6.7415730337078594E-2</v>
      </c>
      <c r="AP3596" s="4">
        <v>0</v>
      </c>
      <c r="AQ3596">
        <v>0</v>
      </c>
      <c r="AR3596" s="4">
        <v>1</v>
      </c>
      <c r="AS3596">
        <v>5.4347826086956503E-3</v>
      </c>
      <c r="AT3596" s="4">
        <v>0</v>
      </c>
      <c r="AU3596" s="4">
        <v>0</v>
      </c>
      <c r="AV3596" s="4">
        <v>2</v>
      </c>
      <c r="AW3596">
        <v>2.0909090909090899</v>
      </c>
      <c r="AX3596" s="4">
        <f t="shared" si="56"/>
        <v>88.000000000000043</v>
      </c>
      <c r="AY3596" s="4">
        <v>0</v>
      </c>
      <c r="AZ3596" s="4">
        <v>0</v>
      </c>
    </row>
    <row r="3597" spans="1:52" x14ac:dyDescent="0.25">
      <c r="A3597" s="4">
        <v>2017</v>
      </c>
      <c r="B3597" s="4" t="s">
        <v>553</v>
      </c>
      <c r="C3597" t="s">
        <v>116</v>
      </c>
      <c r="D3597" t="s">
        <v>558</v>
      </c>
      <c r="E3597" t="s">
        <v>1049</v>
      </c>
      <c r="F3597" s="4">
        <v>256</v>
      </c>
      <c r="G3597">
        <v>126</v>
      </c>
      <c r="H3597">
        <v>9.8253968253968296</v>
      </c>
      <c r="I3597">
        <v>256</v>
      </c>
      <c r="J3597">
        <v>7.51953125</v>
      </c>
      <c r="K3597">
        <v>6</v>
      </c>
      <c r="L3597">
        <v>2.34375E-2</v>
      </c>
      <c r="M3597">
        <v>17</v>
      </c>
      <c r="N3597">
        <v>101.710843373494</v>
      </c>
      <c r="O3597">
        <v>6.640625E-2</v>
      </c>
      <c r="P3597">
        <v>227</v>
      </c>
      <c r="Q3597">
        <v>15.9339207048458</v>
      </c>
      <c r="R3597">
        <v>67</v>
      </c>
      <c r="S3597">
        <v>139.14925373134301</v>
      </c>
      <c r="T3597">
        <v>31</v>
      </c>
      <c r="U3597">
        <v>147.90322580645201</v>
      </c>
      <c r="V3597">
        <v>29</v>
      </c>
      <c r="W3597">
        <v>28.275862068965498</v>
      </c>
      <c r="X3597">
        <v>120</v>
      </c>
      <c r="Y3597">
        <v>103.1</v>
      </c>
      <c r="Z3597">
        <v>119</v>
      </c>
      <c r="AA3597">
        <v>344.91304347826099</v>
      </c>
      <c r="AB3597">
        <v>137</v>
      </c>
      <c r="AC3597">
        <v>155.50735294117601</v>
      </c>
      <c r="AD3597">
        <v>0.53125</v>
      </c>
      <c r="AE3597">
        <v>11</v>
      </c>
      <c r="AF3597">
        <v>75.090909090909093</v>
      </c>
      <c r="AG3597">
        <v>4.296875E-2</v>
      </c>
      <c r="AH3597" s="4">
        <v>55</v>
      </c>
      <c r="AI3597">
        <v>0.47826086956521702</v>
      </c>
      <c r="AJ3597" s="4">
        <v>29</v>
      </c>
      <c r="AK3597">
        <v>0.25217391304347803</v>
      </c>
      <c r="AL3597" s="4">
        <v>36</v>
      </c>
      <c r="AM3597">
        <v>0.26470588235294101</v>
      </c>
      <c r="AN3597" s="4">
        <v>13</v>
      </c>
      <c r="AO3597">
        <v>9.5588235294117599E-2</v>
      </c>
      <c r="AP3597" s="4">
        <v>1</v>
      </c>
      <c r="AQ3597">
        <v>3.90625E-3</v>
      </c>
      <c r="AR3597" s="4">
        <v>0</v>
      </c>
      <c r="AS3597">
        <v>0</v>
      </c>
      <c r="AT3597" s="4">
        <v>0</v>
      </c>
      <c r="AU3597" s="4">
        <v>0</v>
      </c>
      <c r="AV3597" s="4">
        <v>3</v>
      </c>
      <c r="AW3597">
        <v>1.9844961240310099</v>
      </c>
      <c r="AX3597" s="4">
        <f t="shared" si="56"/>
        <v>128.99999999999986</v>
      </c>
      <c r="AY3597" s="4">
        <v>19</v>
      </c>
      <c r="AZ3597" s="4">
        <v>34.842105263157897</v>
      </c>
    </row>
    <row r="3598" spans="1:52" x14ac:dyDescent="0.25">
      <c r="A3598" s="4">
        <v>2017</v>
      </c>
      <c r="B3598" s="4" t="s">
        <v>553</v>
      </c>
      <c r="C3598" t="s">
        <v>116</v>
      </c>
      <c r="D3598" t="s">
        <v>132</v>
      </c>
      <c r="E3598" t="s">
        <v>648</v>
      </c>
      <c r="F3598" s="4">
        <v>215</v>
      </c>
      <c r="G3598">
        <v>107</v>
      </c>
      <c r="H3598">
        <v>6.7850467289719596</v>
      </c>
      <c r="I3598">
        <v>213</v>
      </c>
      <c r="J3598">
        <v>6.4460093896713602</v>
      </c>
      <c r="K3598">
        <v>2</v>
      </c>
      <c r="L3598">
        <v>9.3896713615023494E-3</v>
      </c>
      <c r="M3598">
        <v>69</v>
      </c>
      <c r="N3598">
        <v>1440.0643564356401</v>
      </c>
      <c r="O3598">
        <v>0.32093023255814002</v>
      </c>
      <c r="P3598">
        <v>101</v>
      </c>
      <c r="Q3598">
        <v>81.544554455445507</v>
      </c>
      <c r="R3598">
        <v>46</v>
      </c>
      <c r="S3598">
        <v>106.04347826087</v>
      </c>
      <c r="T3598">
        <v>1</v>
      </c>
      <c r="U3598">
        <v>308</v>
      </c>
      <c r="V3598">
        <v>1</v>
      </c>
      <c r="W3598">
        <v>11</v>
      </c>
      <c r="X3598">
        <v>117</v>
      </c>
      <c r="Y3598">
        <v>115.75213675213701</v>
      </c>
      <c r="Z3598">
        <v>64</v>
      </c>
      <c r="AA3598">
        <v>373.53225806451599</v>
      </c>
      <c r="AB3598">
        <v>149</v>
      </c>
      <c r="AC3598">
        <v>167.604026845638</v>
      </c>
      <c r="AD3598">
        <v>0.69302325581395396</v>
      </c>
      <c r="AE3598">
        <v>39</v>
      </c>
      <c r="AF3598">
        <v>57.615384615384599</v>
      </c>
      <c r="AG3598">
        <v>0.18139534883720901</v>
      </c>
      <c r="AH3598" s="4">
        <v>36</v>
      </c>
      <c r="AI3598">
        <v>0.58064516129032295</v>
      </c>
      <c r="AJ3598" s="4">
        <v>16</v>
      </c>
      <c r="AK3598">
        <v>0.25806451612903197</v>
      </c>
      <c r="AL3598" s="4">
        <v>44</v>
      </c>
      <c r="AM3598">
        <v>0.29530201342281898</v>
      </c>
      <c r="AN3598" s="4">
        <v>10</v>
      </c>
      <c r="AO3598">
        <v>6.7114093959731502E-2</v>
      </c>
      <c r="AP3598" s="4">
        <v>4</v>
      </c>
      <c r="AQ3598">
        <v>1.8604651162790701E-2</v>
      </c>
      <c r="AR3598" s="4">
        <v>1</v>
      </c>
      <c r="AS3598">
        <v>4.65116279069767E-3</v>
      </c>
      <c r="AT3598" s="4">
        <v>2</v>
      </c>
      <c r="AU3598" s="4">
        <v>0</v>
      </c>
      <c r="AV3598" s="4">
        <v>2</v>
      </c>
      <c r="AW3598">
        <v>1.9541284403669701</v>
      </c>
      <c r="AX3598" s="4">
        <f t="shared" si="56"/>
        <v>110.02347417840389</v>
      </c>
      <c r="AY3598" s="4">
        <v>0</v>
      </c>
      <c r="AZ3598" s="4">
        <v>0</v>
      </c>
    </row>
    <row r="3599" spans="1:52" x14ac:dyDescent="0.25">
      <c r="A3599" s="4">
        <v>2017</v>
      </c>
      <c r="B3599" s="4" t="s">
        <v>553</v>
      </c>
      <c r="C3599" t="s">
        <v>116</v>
      </c>
      <c r="D3599" t="s">
        <v>140</v>
      </c>
      <c r="E3599" t="s">
        <v>656</v>
      </c>
      <c r="F3599" s="4">
        <v>189</v>
      </c>
      <c r="G3599">
        <v>85</v>
      </c>
      <c r="H3599">
        <v>4.2352941176470598</v>
      </c>
      <c r="I3599">
        <v>189</v>
      </c>
      <c r="J3599">
        <v>4.5185185185185199</v>
      </c>
      <c r="K3599">
        <v>0</v>
      </c>
      <c r="L3599">
        <v>0</v>
      </c>
      <c r="M3599">
        <v>26</v>
      </c>
      <c r="N3599">
        <v>796.08108108108104</v>
      </c>
      <c r="O3599">
        <v>0.137566137566138</v>
      </c>
      <c r="P3599">
        <v>83</v>
      </c>
      <c r="Q3599">
        <v>22.5301204819277</v>
      </c>
      <c r="R3599">
        <v>35</v>
      </c>
      <c r="S3599">
        <v>67.142857142857096</v>
      </c>
      <c r="T3599">
        <v>0</v>
      </c>
      <c r="U3599">
        <v>0</v>
      </c>
      <c r="V3599">
        <v>0</v>
      </c>
      <c r="W3599">
        <v>0</v>
      </c>
      <c r="X3599">
        <v>142</v>
      </c>
      <c r="Y3599">
        <v>66.267605633802802</v>
      </c>
      <c r="Z3599">
        <v>39</v>
      </c>
      <c r="AA3599">
        <v>304.67567567567602</v>
      </c>
      <c r="AB3599">
        <v>150</v>
      </c>
      <c r="AC3599">
        <v>90.859060402684605</v>
      </c>
      <c r="AD3599">
        <v>0.78835978835978804</v>
      </c>
      <c r="AE3599">
        <v>64</v>
      </c>
      <c r="AF3599">
        <v>46.375</v>
      </c>
      <c r="AG3599">
        <v>0.33862433862433899</v>
      </c>
      <c r="AH3599" s="4">
        <v>17</v>
      </c>
      <c r="AI3599">
        <v>0.45945945945945998</v>
      </c>
      <c r="AJ3599" s="4">
        <v>13</v>
      </c>
      <c r="AK3599">
        <v>0.35135135135135098</v>
      </c>
      <c r="AL3599" s="4">
        <v>25</v>
      </c>
      <c r="AM3599">
        <v>0.16778523489932901</v>
      </c>
      <c r="AN3599" s="4">
        <v>7</v>
      </c>
      <c r="AO3599">
        <v>4.6979865771812103E-2</v>
      </c>
      <c r="AP3599" s="4">
        <v>0</v>
      </c>
      <c r="AQ3599">
        <v>0</v>
      </c>
      <c r="AR3599" s="4">
        <v>0</v>
      </c>
      <c r="AS3599">
        <v>0</v>
      </c>
      <c r="AT3599" s="4">
        <v>0</v>
      </c>
      <c r="AU3599" s="4">
        <v>0</v>
      </c>
      <c r="AV3599" s="4">
        <v>0</v>
      </c>
      <c r="AW3599">
        <v>2.0106382978723398</v>
      </c>
      <c r="AX3599" s="4">
        <f t="shared" si="56"/>
        <v>94.000000000000028</v>
      </c>
      <c r="AY3599" s="4">
        <v>0</v>
      </c>
      <c r="AZ3599" s="4">
        <v>0</v>
      </c>
    </row>
    <row r="3600" spans="1:52" x14ac:dyDescent="0.25">
      <c r="A3600" s="4">
        <v>2017</v>
      </c>
      <c r="B3600" s="4" t="s">
        <v>553</v>
      </c>
      <c r="C3600" t="s">
        <v>116</v>
      </c>
      <c r="D3600" t="s">
        <v>446</v>
      </c>
      <c r="E3600" t="s">
        <v>943</v>
      </c>
      <c r="F3600" s="4">
        <v>91</v>
      </c>
      <c r="G3600">
        <v>25</v>
      </c>
      <c r="H3600">
        <v>2.4</v>
      </c>
      <c r="I3600">
        <v>91</v>
      </c>
      <c r="J3600">
        <v>3.6043956043956</v>
      </c>
      <c r="K3600">
        <v>0</v>
      </c>
      <c r="L3600">
        <v>0</v>
      </c>
      <c r="M3600">
        <v>16</v>
      </c>
      <c r="N3600">
        <v>1750.55555555556</v>
      </c>
      <c r="O3600">
        <v>0.175824175824176</v>
      </c>
      <c r="P3600">
        <v>49</v>
      </c>
      <c r="Q3600">
        <v>10.061224489795899</v>
      </c>
      <c r="R3600">
        <v>12</v>
      </c>
      <c r="S3600">
        <v>81.6666666666667</v>
      </c>
      <c r="T3600">
        <v>9</v>
      </c>
      <c r="U3600">
        <v>200.777777777778</v>
      </c>
      <c r="V3600">
        <v>9</v>
      </c>
      <c r="W3600">
        <v>39</v>
      </c>
      <c r="X3600">
        <v>79</v>
      </c>
      <c r="Y3600">
        <v>82.354430379746802</v>
      </c>
      <c r="Z3600">
        <v>9</v>
      </c>
      <c r="AA3600">
        <v>341.222222222222</v>
      </c>
      <c r="AB3600">
        <v>82</v>
      </c>
      <c r="AC3600">
        <v>103.085365853659</v>
      </c>
      <c r="AD3600">
        <v>0.90109890109890101</v>
      </c>
      <c r="AE3600">
        <v>15</v>
      </c>
      <c r="AF3600">
        <v>54.066666666666698</v>
      </c>
      <c r="AG3600">
        <v>0.164835164835165</v>
      </c>
      <c r="AH3600" s="4">
        <v>6</v>
      </c>
      <c r="AI3600">
        <v>0.66666666666666696</v>
      </c>
      <c r="AJ3600" s="4">
        <v>2</v>
      </c>
      <c r="AK3600">
        <v>0.22222222222222199</v>
      </c>
      <c r="AL3600" s="4">
        <v>18</v>
      </c>
      <c r="AM3600">
        <v>0.219512195121951</v>
      </c>
      <c r="AN3600" s="4">
        <v>6</v>
      </c>
      <c r="AO3600">
        <v>7.3170731707317097E-2</v>
      </c>
      <c r="AP3600" s="4">
        <v>0</v>
      </c>
      <c r="AQ3600">
        <v>0</v>
      </c>
      <c r="AR3600" s="4">
        <v>0</v>
      </c>
      <c r="AS3600">
        <v>0</v>
      </c>
      <c r="AT3600" s="4">
        <v>0</v>
      </c>
      <c r="AU3600" s="4">
        <v>0</v>
      </c>
      <c r="AV3600" s="4">
        <v>0</v>
      </c>
      <c r="AW3600">
        <v>1.6545454545454501</v>
      </c>
      <c r="AX3600" s="4">
        <f t="shared" si="56"/>
        <v>55.000000000000149</v>
      </c>
      <c r="AY3600" s="4">
        <v>0</v>
      </c>
      <c r="AZ3600" s="4">
        <v>0</v>
      </c>
    </row>
    <row r="3601" spans="1:52" x14ac:dyDescent="0.25">
      <c r="A3601" s="4">
        <v>2017</v>
      </c>
      <c r="B3601" s="4" t="s">
        <v>553</v>
      </c>
      <c r="C3601" t="s">
        <v>116</v>
      </c>
      <c r="D3601" t="s">
        <v>125</v>
      </c>
      <c r="E3601" t="s">
        <v>641</v>
      </c>
      <c r="F3601" s="4">
        <v>219</v>
      </c>
      <c r="G3601">
        <v>85</v>
      </c>
      <c r="H3601">
        <v>6.1882352941176499</v>
      </c>
      <c r="I3601">
        <v>219</v>
      </c>
      <c r="J3601">
        <v>5.3059360730593603</v>
      </c>
      <c r="K3601">
        <v>6</v>
      </c>
      <c r="L3601">
        <v>2.7397260273972601E-2</v>
      </c>
      <c r="M3601">
        <v>51</v>
      </c>
      <c r="N3601">
        <v>1055.8550724637701</v>
      </c>
      <c r="O3601">
        <v>0.232876712328767</v>
      </c>
      <c r="P3601">
        <v>102</v>
      </c>
      <c r="Q3601">
        <v>46.382352941176499</v>
      </c>
      <c r="R3601">
        <v>69</v>
      </c>
      <c r="S3601">
        <v>88.840579710144894</v>
      </c>
      <c r="T3601">
        <v>0</v>
      </c>
      <c r="U3601">
        <v>0</v>
      </c>
      <c r="V3601">
        <v>0</v>
      </c>
      <c r="W3601">
        <v>0</v>
      </c>
      <c r="X3601">
        <v>117</v>
      </c>
      <c r="Y3601">
        <v>93.5555555555556</v>
      </c>
      <c r="Z3601">
        <v>66</v>
      </c>
      <c r="AA3601">
        <v>321.74242424242402</v>
      </c>
      <c r="AB3601">
        <v>153</v>
      </c>
      <c r="AC3601">
        <v>136.447368421053</v>
      </c>
      <c r="AD3601">
        <v>0.69406392694063901</v>
      </c>
      <c r="AE3601">
        <v>30</v>
      </c>
      <c r="AF3601">
        <v>56.266666666666701</v>
      </c>
      <c r="AG3601">
        <v>0.13698630136986301</v>
      </c>
      <c r="AH3601" s="4">
        <v>37</v>
      </c>
      <c r="AI3601">
        <v>0.560606060606061</v>
      </c>
      <c r="AJ3601" s="4">
        <v>14</v>
      </c>
      <c r="AK3601">
        <v>0.21212121212121199</v>
      </c>
      <c r="AL3601" s="4">
        <v>31</v>
      </c>
      <c r="AM3601">
        <v>0.20394736842105299</v>
      </c>
      <c r="AN3601" s="4">
        <v>12</v>
      </c>
      <c r="AO3601">
        <v>7.8947368421052599E-2</v>
      </c>
      <c r="AP3601" s="4">
        <v>4</v>
      </c>
      <c r="AQ3601">
        <v>1.8264840182648401E-2</v>
      </c>
      <c r="AR3601" s="4">
        <v>1</v>
      </c>
      <c r="AS3601">
        <v>4.5662100456621002E-3</v>
      </c>
      <c r="AT3601" s="4">
        <v>0</v>
      </c>
      <c r="AU3601" s="4">
        <v>0</v>
      </c>
      <c r="AV3601" s="4">
        <v>3</v>
      </c>
      <c r="AW3601">
        <v>1.7380952380952399</v>
      </c>
      <c r="AX3601" s="4">
        <f t="shared" si="56"/>
        <v>125.99999999999987</v>
      </c>
      <c r="AY3601" s="4">
        <v>0</v>
      </c>
      <c r="AZ3601" s="4">
        <v>0</v>
      </c>
    </row>
    <row r="3602" spans="1:52" x14ac:dyDescent="0.25">
      <c r="A3602" s="4">
        <v>2017</v>
      </c>
      <c r="B3602" s="4" t="s">
        <v>553</v>
      </c>
      <c r="C3602" t="s">
        <v>116</v>
      </c>
      <c r="D3602" t="s">
        <v>117</v>
      </c>
      <c r="E3602" t="s">
        <v>633</v>
      </c>
      <c r="F3602" s="4">
        <v>446</v>
      </c>
      <c r="G3602">
        <v>174</v>
      </c>
      <c r="H3602">
        <v>6.3793103448275899</v>
      </c>
      <c r="I3602">
        <v>446</v>
      </c>
      <c r="J3602">
        <v>6.4955156950672599</v>
      </c>
      <c r="K3602">
        <v>18</v>
      </c>
      <c r="L3602">
        <v>4.0358744394618798E-2</v>
      </c>
      <c r="M3602">
        <v>30</v>
      </c>
      <c r="N3602">
        <v>-132.54653937947501</v>
      </c>
      <c r="O3602">
        <v>6.7264573991031404E-2</v>
      </c>
      <c r="P3602">
        <v>387</v>
      </c>
      <c r="Q3602">
        <v>26.051679586563299</v>
      </c>
      <c r="R3602">
        <v>144</v>
      </c>
      <c r="S3602">
        <v>99.2708333333333</v>
      </c>
      <c r="T3602">
        <v>0</v>
      </c>
      <c r="U3602">
        <v>0</v>
      </c>
      <c r="V3602">
        <v>0</v>
      </c>
      <c r="W3602">
        <v>0</v>
      </c>
      <c r="X3602">
        <v>127</v>
      </c>
      <c r="Y3602">
        <v>129.44881889763801</v>
      </c>
      <c r="Z3602">
        <v>255</v>
      </c>
      <c r="AA3602">
        <v>362.90283400809699</v>
      </c>
      <c r="AB3602">
        <v>191</v>
      </c>
      <c r="AC3602">
        <v>258.61849710982699</v>
      </c>
      <c r="AD3602">
        <v>0.38789237668161403</v>
      </c>
      <c r="AE3602">
        <v>5</v>
      </c>
      <c r="AF3602">
        <v>106</v>
      </c>
      <c r="AG3602">
        <v>1.1210762331838601E-2</v>
      </c>
      <c r="AH3602" s="4">
        <v>156</v>
      </c>
      <c r="AI3602">
        <v>0.63157894736842102</v>
      </c>
      <c r="AJ3602" s="4">
        <v>56</v>
      </c>
      <c r="AK3602">
        <v>0.22672064777327899</v>
      </c>
      <c r="AL3602" s="4">
        <v>88</v>
      </c>
      <c r="AM3602">
        <v>0.50867052023121395</v>
      </c>
      <c r="AN3602" s="4">
        <v>19</v>
      </c>
      <c r="AO3602">
        <v>0.109826589595376</v>
      </c>
      <c r="AP3602" s="4">
        <v>7</v>
      </c>
      <c r="AQ3602">
        <v>1.5695067264574002E-2</v>
      </c>
      <c r="AR3602" s="4">
        <v>2</v>
      </c>
      <c r="AS3602">
        <v>4.4843049327354303E-3</v>
      </c>
      <c r="AT3602" s="4">
        <v>0</v>
      </c>
      <c r="AU3602" s="4">
        <v>0</v>
      </c>
      <c r="AV3602" s="4">
        <v>10</v>
      </c>
      <c r="AW3602">
        <v>2.7195121951219501</v>
      </c>
      <c r="AX3602" s="4">
        <f t="shared" si="56"/>
        <v>164.00000000000006</v>
      </c>
      <c r="AY3602" s="4">
        <v>0</v>
      </c>
      <c r="AZ3602" s="4">
        <v>0</v>
      </c>
    </row>
    <row r="3603" spans="1:52" x14ac:dyDescent="0.25">
      <c r="A3603" s="4">
        <v>2017</v>
      </c>
      <c r="B3603" s="4" t="s">
        <v>553</v>
      </c>
      <c r="C3603" t="s">
        <v>116</v>
      </c>
      <c r="D3603" t="s">
        <v>128</v>
      </c>
      <c r="E3603" t="s">
        <v>644</v>
      </c>
      <c r="F3603" s="4">
        <v>254</v>
      </c>
      <c r="G3603">
        <v>143</v>
      </c>
      <c r="H3603">
        <v>5.8951048951049003</v>
      </c>
      <c r="I3603">
        <v>254</v>
      </c>
      <c r="J3603">
        <v>5.9094488188976397</v>
      </c>
      <c r="K3603">
        <v>6</v>
      </c>
      <c r="L3603">
        <v>2.3622047244094498E-2</v>
      </c>
      <c r="M3603">
        <v>13</v>
      </c>
      <c r="N3603">
        <v>-72.272357723577201</v>
      </c>
      <c r="O3603">
        <v>5.1181102362204703E-2</v>
      </c>
      <c r="P3603">
        <v>216</v>
      </c>
      <c r="Q3603">
        <v>21.370370370370399</v>
      </c>
      <c r="R3603">
        <v>79</v>
      </c>
      <c r="S3603">
        <v>121.493670886076</v>
      </c>
      <c r="T3603">
        <v>0</v>
      </c>
      <c r="U3603">
        <v>0</v>
      </c>
      <c r="V3603">
        <v>0</v>
      </c>
      <c r="W3603">
        <v>0</v>
      </c>
      <c r="X3603">
        <v>109</v>
      </c>
      <c r="Y3603">
        <v>121.48623853210999</v>
      </c>
      <c r="Z3603">
        <v>124</v>
      </c>
      <c r="AA3603">
        <v>322.78813559321998</v>
      </c>
      <c r="AB3603">
        <v>130</v>
      </c>
      <c r="AC3603">
        <v>197.53968253968301</v>
      </c>
      <c r="AD3603">
        <v>0.49606299212598398</v>
      </c>
      <c r="AE3603">
        <v>13</v>
      </c>
      <c r="AF3603">
        <v>82.461538461538495</v>
      </c>
      <c r="AG3603">
        <v>5.1181102362204703E-2</v>
      </c>
      <c r="AH3603" s="4">
        <v>68</v>
      </c>
      <c r="AI3603">
        <v>0.57627118644067798</v>
      </c>
      <c r="AJ3603" s="4">
        <v>23</v>
      </c>
      <c r="AK3603">
        <v>0.194915254237288</v>
      </c>
      <c r="AL3603" s="4">
        <v>30</v>
      </c>
      <c r="AM3603">
        <v>0.238095238095238</v>
      </c>
      <c r="AN3603" s="4">
        <v>9</v>
      </c>
      <c r="AO3603">
        <v>7.1428571428571397E-2</v>
      </c>
      <c r="AP3603" s="4">
        <v>2</v>
      </c>
      <c r="AQ3603">
        <v>7.8740157480314994E-3</v>
      </c>
      <c r="AR3603" s="4">
        <v>1</v>
      </c>
      <c r="AS3603">
        <v>3.9370078740157497E-3</v>
      </c>
      <c r="AT3603" s="4">
        <v>0</v>
      </c>
      <c r="AU3603" s="4">
        <v>0</v>
      </c>
      <c r="AV3603" s="4">
        <v>3</v>
      </c>
      <c r="AW3603">
        <v>2.6458333333333299</v>
      </c>
      <c r="AX3603" s="4">
        <f t="shared" si="56"/>
        <v>96.000000000000128</v>
      </c>
      <c r="AY3603" s="4">
        <v>0</v>
      </c>
      <c r="AZ3603" s="4">
        <v>0</v>
      </c>
    </row>
    <row r="3604" spans="1:52" x14ac:dyDescent="0.25">
      <c r="A3604" s="4">
        <v>2017</v>
      </c>
      <c r="B3604" s="4" t="s">
        <v>553</v>
      </c>
      <c r="C3604" t="s">
        <v>116</v>
      </c>
      <c r="D3604" t="s">
        <v>136</v>
      </c>
      <c r="E3604" t="s">
        <v>652</v>
      </c>
      <c r="F3604" s="4">
        <v>238</v>
      </c>
      <c r="G3604">
        <v>113</v>
      </c>
      <c r="H3604">
        <v>7.4336283185840699</v>
      </c>
      <c r="I3604">
        <v>238</v>
      </c>
      <c r="J3604">
        <v>6.0798319327731098</v>
      </c>
      <c r="K3604">
        <v>10</v>
      </c>
      <c r="L3604">
        <v>4.20168067226891E-2</v>
      </c>
      <c r="M3604">
        <v>9</v>
      </c>
      <c r="N3604">
        <v>189.34782608695701</v>
      </c>
      <c r="O3604">
        <v>3.78151260504202E-2</v>
      </c>
      <c r="P3604">
        <v>199</v>
      </c>
      <c r="Q3604">
        <v>19.7286432160804</v>
      </c>
      <c r="R3604">
        <v>53</v>
      </c>
      <c r="S3604">
        <v>92.037735849056602</v>
      </c>
      <c r="T3604">
        <v>0</v>
      </c>
      <c r="U3604">
        <v>0</v>
      </c>
      <c r="V3604">
        <v>0</v>
      </c>
      <c r="W3604">
        <v>0</v>
      </c>
      <c r="X3604">
        <v>88</v>
      </c>
      <c r="Y3604">
        <v>121.96590909090899</v>
      </c>
      <c r="Z3604">
        <v>128</v>
      </c>
      <c r="AA3604">
        <v>301.00787401574797</v>
      </c>
      <c r="AB3604">
        <v>110</v>
      </c>
      <c r="AC3604">
        <v>204.583333333333</v>
      </c>
      <c r="AD3604">
        <v>0.45378151260504201</v>
      </c>
      <c r="AE3604">
        <v>16</v>
      </c>
      <c r="AF3604">
        <v>87.6875</v>
      </c>
      <c r="AG3604">
        <v>6.7226890756302504E-2</v>
      </c>
      <c r="AH3604" s="4">
        <v>63</v>
      </c>
      <c r="AI3604">
        <v>0.49606299212598398</v>
      </c>
      <c r="AJ3604" s="4">
        <v>25</v>
      </c>
      <c r="AK3604">
        <v>0.196850393700787</v>
      </c>
      <c r="AL3604" s="4">
        <v>33</v>
      </c>
      <c r="AM3604">
        <v>0.30555555555555602</v>
      </c>
      <c r="AN3604" s="4">
        <v>10</v>
      </c>
      <c r="AO3604">
        <v>9.2592592592592601E-2</v>
      </c>
      <c r="AP3604" s="4">
        <v>1</v>
      </c>
      <c r="AQ3604">
        <v>4.20168067226891E-3</v>
      </c>
      <c r="AR3604" s="4">
        <v>0</v>
      </c>
      <c r="AS3604">
        <v>0</v>
      </c>
      <c r="AT3604" s="4">
        <v>0</v>
      </c>
      <c r="AU3604" s="4">
        <v>0</v>
      </c>
      <c r="AV3604" s="4">
        <v>6</v>
      </c>
      <c r="AW3604">
        <v>2.3564356435643599</v>
      </c>
      <c r="AX3604" s="4">
        <f t="shared" si="56"/>
        <v>100.99999999999986</v>
      </c>
      <c r="AY3604" s="4">
        <v>0</v>
      </c>
      <c r="AZ3604" s="4">
        <v>0</v>
      </c>
    </row>
    <row r="3605" spans="1:52" x14ac:dyDescent="0.25">
      <c r="A3605" s="4">
        <v>2017</v>
      </c>
      <c r="B3605" s="4" t="s">
        <v>553</v>
      </c>
      <c r="C3605" t="s">
        <v>116</v>
      </c>
      <c r="D3605" t="s">
        <v>123</v>
      </c>
      <c r="E3605" t="s">
        <v>639</v>
      </c>
      <c r="F3605" s="4">
        <v>256</v>
      </c>
      <c r="G3605">
        <v>144</v>
      </c>
      <c r="H3605">
        <v>9.1875</v>
      </c>
      <c r="I3605">
        <v>256</v>
      </c>
      <c r="J3605">
        <v>8.52734375</v>
      </c>
      <c r="K3605">
        <v>10</v>
      </c>
      <c r="L3605">
        <v>3.90625E-2</v>
      </c>
      <c r="M3605">
        <v>16</v>
      </c>
      <c r="N3605">
        <v>44.3744855967078</v>
      </c>
      <c r="O3605">
        <v>6.25E-2</v>
      </c>
      <c r="P3605">
        <v>223</v>
      </c>
      <c r="Q3605">
        <v>22.497757847533599</v>
      </c>
      <c r="R3605">
        <v>75</v>
      </c>
      <c r="S3605">
        <v>108.053333333333</v>
      </c>
      <c r="T3605">
        <v>0</v>
      </c>
      <c r="U3605">
        <v>0</v>
      </c>
      <c r="V3605">
        <v>0</v>
      </c>
      <c r="W3605">
        <v>0</v>
      </c>
      <c r="X3605">
        <v>82</v>
      </c>
      <c r="Y3605">
        <v>90.585365853658502</v>
      </c>
      <c r="Z3605">
        <v>150</v>
      </c>
      <c r="AA3605">
        <v>331.06206896551703</v>
      </c>
      <c r="AB3605">
        <v>106</v>
      </c>
      <c r="AC3605">
        <v>167.25</v>
      </c>
      <c r="AD3605">
        <v>0.40625</v>
      </c>
      <c r="AE3605">
        <v>15</v>
      </c>
      <c r="AF3605">
        <v>65.6666666666667</v>
      </c>
      <c r="AG3605">
        <v>5.859375E-2</v>
      </c>
      <c r="AH3605" s="4">
        <v>76</v>
      </c>
      <c r="AI3605">
        <v>0.52413793103448303</v>
      </c>
      <c r="AJ3605" s="4">
        <v>25</v>
      </c>
      <c r="AK3605">
        <v>0.17241379310344801</v>
      </c>
      <c r="AL3605" s="4">
        <v>27</v>
      </c>
      <c r="AM3605">
        <v>0.25961538461538503</v>
      </c>
      <c r="AN3605" s="4">
        <v>6</v>
      </c>
      <c r="AO3605">
        <v>5.7692307692307702E-2</v>
      </c>
      <c r="AP3605" s="4">
        <v>3</v>
      </c>
      <c r="AQ3605">
        <v>1.171875E-2</v>
      </c>
      <c r="AR3605" s="4">
        <v>0</v>
      </c>
      <c r="AS3605">
        <v>0</v>
      </c>
      <c r="AT3605" s="4">
        <v>0</v>
      </c>
      <c r="AU3605" s="4">
        <v>0</v>
      </c>
      <c r="AV3605" s="4">
        <v>5</v>
      </c>
      <c r="AW3605">
        <v>2.2456140350877201</v>
      </c>
      <c r="AX3605" s="4">
        <f t="shared" si="56"/>
        <v>113.99999999999996</v>
      </c>
      <c r="AY3605" s="4">
        <v>0</v>
      </c>
      <c r="AZ3605" s="4">
        <v>0</v>
      </c>
    </row>
    <row r="3606" spans="1:52" x14ac:dyDescent="0.25">
      <c r="A3606" s="4">
        <v>2017</v>
      </c>
      <c r="B3606" s="4" t="s">
        <v>553</v>
      </c>
      <c r="C3606" t="s">
        <v>116</v>
      </c>
      <c r="D3606" t="s">
        <v>146</v>
      </c>
      <c r="E3606" t="s">
        <v>662</v>
      </c>
      <c r="F3606" s="4">
        <v>103</v>
      </c>
      <c r="G3606">
        <v>55</v>
      </c>
      <c r="H3606">
        <v>5.7818181818181804</v>
      </c>
      <c r="I3606">
        <v>102</v>
      </c>
      <c r="J3606">
        <v>5.5588235294117601</v>
      </c>
      <c r="K3606">
        <v>2</v>
      </c>
      <c r="L3606">
        <v>1.9607843137254902E-2</v>
      </c>
      <c r="M3606">
        <v>7</v>
      </c>
      <c r="N3606">
        <v>-106.354166666667</v>
      </c>
      <c r="O3606">
        <v>6.7961165048543701E-2</v>
      </c>
      <c r="P3606">
        <v>83</v>
      </c>
      <c r="Q3606">
        <v>10.277108433734901</v>
      </c>
      <c r="R3606">
        <v>19</v>
      </c>
      <c r="S3606">
        <v>180.63157894736801</v>
      </c>
      <c r="T3606">
        <v>0</v>
      </c>
      <c r="U3606">
        <v>0</v>
      </c>
      <c r="V3606">
        <v>0</v>
      </c>
      <c r="W3606">
        <v>0</v>
      </c>
      <c r="X3606">
        <v>38</v>
      </c>
      <c r="Y3606">
        <v>79.210526315789494</v>
      </c>
      <c r="Z3606">
        <v>55</v>
      </c>
      <c r="AA3606">
        <v>278.11538461538498</v>
      </c>
      <c r="AB3606">
        <v>47</v>
      </c>
      <c r="AC3606">
        <v>118.217391304348</v>
      </c>
      <c r="AD3606">
        <v>0.44660194174757301</v>
      </c>
      <c r="AE3606">
        <v>12</v>
      </c>
      <c r="AF3606">
        <v>52.9166666666667</v>
      </c>
      <c r="AG3606">
        <v>0.116504854368932</v>
      </c>
      <c r="AH3606" s="4">
        <v>25</v>
      </c>
      <c r="AI3606">
        <v>0.480769230769231</v>
      </c>
      <c r="AJ3606" s="4">
        <v>12</v>
      </c>
      <c r="AK3606">
        <v>0.230769230769231</v>
      </c>
      <c r="AL3606" s="4">
        <v>13</v>
      </c>
      <c r="AM3606">
        <v>0.282608695652174</v>
      </c>
      <c r="AN3606" s="4">
        <v>4</v>
      </c>
      <c r="AO3606">
        <v>8.6956521739130405E-2</v>
      </c>
      <c r="AP3606" s="4">
        <v>1</v>
      </c>
      <c r="AQ3606">
        <v>9.7087378640776708E-3</v>
      </c>
      <c r="AR3606" s="4">
        <v>0</v>
      </c>
      <c r="AS3606">
        <v>0</v>
      </c>
      <c r="AT3606" s="4">
        <v>1</v>
      </c>
      <c r="AU3606" s="4">
        <v>0</v>
      </c>
      <c r="AV3606" s="4">
        <v>0</v>
      </c>
      <c r="AW3606">
        <v>2.4285714285714302</v>
      </c>
      <c r="AX3606" s="4">
        <f t="shared" si="56"/>
        <v>42.411764705882327</v>
      </c>
      <c r="AY3606" s="4">
        <v>0</v>
      </c>
      <c r="AZ3606" s="4">
        <v>0</v>
      </c>
    </row>
    <row r="3607" spans="1:52" x14ac:dyDescent="0.25">
      <c r="A3607" s="4">
        <v>2017</v>
      </c>
      <c r="B3607" s="4" t="s">
        <v>553</v>
      </c>
      <c r="C3607" t="s">
        <v>116</v>
      </c>
      <c r="D3607" t="s">
        <v>131</v>
      </c>
      <c r="E3607" t="s">
        <v>647</v>
      </c>
      <c r="F3607" s="4">
        <v>217</v>
      </c>
      <c r="G3607">
        <v>79</v>
      </c>
      <c r="H3607">
        <v>5.1518987341772204</v>
      </c>
      <c r="I3607">
        <v>217</v>
      </c>
      <c r="J3607">
        <v>4.6175115207373301</v>
      </c>
      <c r="K3607">
        <v>0</v>
      </c>
      <c r="L3607">
        <v>0</v>
      </c>
      <c r="M3607">
        <v>46</v>
      </c>
      <c r="N3607">
        <v>975.317757009346</v>
      </c>
      <c r="O3607">
        <v>0.211981566820277</v>
      </c>
      <c r="P3607">
        <v>103</v>
      </c>
      <c r="Q3607">
        <v>41.252427184466001</v>
      </c>
      <c r="R3607">
        <v>58</v>
      </c>
      <c r="S3607">
        <v>74.362068965517196</v>
      </c>
      <c r="T3607">
        <v>0</v>
      </c>
      <c r="U3607">
        <v>0</v>
      </c>
      <c r="V3607">
        <v>0</v>
      </c>
      <c r="W3607">
        <v>0</v>
      </c>
      <c r="X3607">
        <v>164</v>
      </c>
      <c r="Y3607">
        <v>84.201219512195095</v>
      </c>
      <c r="Z3607">
        <v>47</v>
      </c>
      <c r="AA3607">
        <v>313.695652173913</v>
      </c>
      <c r="AB3607">
        <v>170</v>
      </c>
      <c r="AC3607">
        <v>106.941176470588</v>
      </c>
      <c r="AD3607">
        <v>0.78341013824884798</v>
      </c>
      <c r="AE3607">
        <v>47</v>
      </c>
      <c r="AF3607">
        <v>54.702127659574501</v>
      </c>
      <c r="AG3607">
        <v>0.216589861751152</v>
      </c>
      <c r="AH3607" s="4">
        <v>29</v>
      </c>
      <c r="AI3607">
        <v>0.63043478260869601</v>
      </c>
      <c r="AJ3607" s="4">
        <v>14</v>
      </c>
      <c r="AK3607">
        <v>0.30434782608695699</v>
      </c>
      <c r="AL3607" s="4">
        <v>35</v>
      </c>
      <c r="AM3607">
        <v>0.20588235294117599</v>
      </c>
      <c r="AN3607" s="4">
        <v>12</v>
      </c>
      <c r="AO3607">
        <v>7.0588235294117604E-2</v>
      </c>
      <c r="AP3607" s="4">
        <v>2</v>
      </c>
      <c r="AQ3607">
        <v>9.2165898617511503E-3</v>
      </c>
      <c r="AR3607" s="4">
        <v>1</v>
      </c>
      <c r="AS3607">
        <v>4.6082949308755804E-3</v>
      </c>
      <c r="AT3607" s="4">
        <v>0</v>
      </c>
      <c r="AU3607" s="4">
        <v>0</v>
      </c>
      <c r="AV3607" s="4">
        <v>1</v>
      </c>
      <c r="AW3607">
        <v>1.75</v>
      </c>
      <c r="AX3607" s="4">
        <f t="shared" si="56"/>
        <v>124</v>
      </c>
      <c r="AY3607" s="4">
        <v>0</v>
      </c>
      <c r="AZ3607" s="4">
        <v>0</v>
      </c>
    </row>
    <row r="3608" spans="1:52" x14ac:dyDescent="0.25">
      <c r="A3608" s="4">
        <v>2017</v>
      </c>
      <c r="B3608" s="4" t="s">
        <v>553</v>
      </c>
      <c r="C3608" t="s">
        <v>116</v>
      </c>
      <c r="D3608" t="s">
        <v>130</v>
      </c>
      <c r="E3608" t="s">
        <v>646</v>
      </c>
      <c r="F3608" s="4">
        <v>192</v>
      </c>
      <c r="G3608">
        <v>55</v>
      </c>
      <c r="H3608">
        <v>5.7272727272727302</v>
      </c>
      <c r="I3608">
        <v>190</v>
      </c>
      <c r="J3608">
        <v>5.3684210526315796</v>
      </c>
      <c r="K3608">
        <v>2</v>
      </c>
      <c r="L3608">
        <v>1.05263157894737E-2</v>
      </c>
      <c r="M3608">
        <v>59</v>
      </c>
      <c r="N3608">
        <v>880.97093023255798</v>
      </c>
      <c r="O3608">
        <v>0.30729166666666702</v>
      </c>
      <c r="P3608">
        <v>65</v>
      </c>
      <c r="Q3608">
        <v>51.123076923076901</v>
      </c>
      <c r="R3608">
        <v>59</v>
      </c>
      <c r="S3608">
        <v>72.423728813559293</v>
      </c>
      <c r="T3608">
        <v>21</v>
      </c>
      <c r="U3608">
        <v>158.23809523809501</v>
      </c>
      <c r="V3608">
        <v>21</v>
      </c>
      <c r="W3608">
        <v>110.428571428571</v>
      </c>
      <c r="X3608">
        <v>132</v>
      </c>
      <c r="Y3608">
        <v>88.946969696969703</v>
      </c>
      <c r="Z3608">
        <v>40</v>
      </c>
      <c r="AA3608">
        <v>392.769230769231</v>
      </c>
      <c r="AB3608">
        <v>150</v>
      </c>
      <c r="AC3608">
        <v>133.51369863013699</v>
      </c>
      <c r="AD3608">
        <v>0.76041666666666696</v>
      </c>
      <c r="AE3608">
        <v>33</v>
      </c>
      <c r="AF3608">
        <v>54.6666666666667</v>
      </c>
      <c r="AG3608">
        <v>0.171875</v>
      </c>
      <c r="AH3608" s="4">
        <v>23</v>
      </c>
      <c r="AI3608">
        <v>0.58974358974358998</v>
      </c>
      <c r="AJ3608" s="4">
        <v>12</v>
      </c>
      <c r="AK3608">
        <v>0.30769230769230799</v>
      </c>
      <c r="AL3608" s="4">
        <v>24</v>
      </c>
      <c r="AM3608">
        <v>0.164383561643836</v>
      </c>
      <c r="AN3608" s="4">
        <v>6</v>
      </c>
      <c r="AO3608">
        <v>4.1095890410958902E-2</v>
      </c>
      <c r="AP3608" s="4">
        <v>2</v>
      </c>
      <c r="AQ3608">
        <v>1.0416666666666701E-2</v>
      </c>
      <c r="AR3608" s="4">
        <v>0</v>
      </c>
      <c r="AS3608">
        <v>0</v>
      </c>
      <c r="AT3608" s="4">
        <v>2</v>
      </c>
      <c r="AU3608" s="4">
        <v>0</v>
      </c>
      <c r="AV3608" s="4">
        <v>5</v>
      </c>
      <c r="AW3608">
        <v>1.84466019417476</v>
      </c>
      <c r="AX3608" s="4">
        <f t="shared" si="56"/>
        <v>104.08421052631563</v>
      </c>
      <c r="AY3608" s="4">
        <v>0</v>
      </c>
      <c r="AZ3608" s="4">
        <v>0</v>
      </c>
    </row>
    <row r="3609" spans="1:52" x14ac:dyDescent="0.25">
      <c r="A3609" s="4">
        <v>2017</v>
      </c>
      <c r="B3609" s="4" t="s">
        <v>553</v>
      </c>
      <c r="C3609" t="s">
        <v>116</v>
      </c>
      <c r="D3609" t="s">
        <v>135</v>
      </c>
      <c r="E3609" t="s">
        <v>651</v>
      </c>
      <c r="F3609" s="4">
        <v>176</v>
      </c>
      <c r="G3609">
        <v>42</v>
      </c>
      <c r="H3609">
        <v>5.6666666666666696</v>
      </c>
      <c r="I3609">
        <v>176</v>
      </c>
      <c r="J3609">
        <v>4.4886363636363598</v>
      </c>
      <c r="K3609">
        <v>11</v>
      </c>
      <c r="L3609">
        <v>6.25E-2</v>
      </c>
      <c r="M3609">
        <v>44</v>
      </c>
      <c r="N3609">
        <v>1484.14705882353</v>
      </c>
      <c r="O3609">
        <v>0.25</v>
      </c>
      <c r="P3609">
        <v>101</v>
      </c>
      <c r="Q3609">
        <v>24.980198019802</v>
      </c>
      <c r="R3609">
        <v>42</v>
      </c>
      <c r="S3609">
        <v>73.357142857142904</v>
      </c>
      <c r="T3609">
        <v>0</v>
      </c>
      <c r="U3609">
        <v>0</v>
      </c>
      <c r="V3609">
        <v>0</v>
      </c>
      <c r="W3609">
        <v>0</v>
      </c>
      <c r="X3609">
        <v>110</v>
      </c>
      <c r="Y3609">
        <v>92.545454545454504</v>
      </c>
      <c r="Z3609">
        <v>34</v>
      </c>
      <c r="AA3609">
        <v>349.11764705882399</v>
      </c>
      <c r="AB3609">
        <v>142</v>
      </c>
      <c r="AC3609">
        <v>125.136690647482</v>
      </c>
      <c r="AD3609">
        <v>0.78977272727272696</v>
      </c>
      <c r="AE3609">
        <v>31</v>
      </c>
      <c r="AF3609">
        <v>79</v>
      </c>
      <c r="AG3609">
        <v>0.17613636363636401</v>
      </c>
      <c r="AH3609" s="4">
        <v>24</v>
      </c>
      <c r="AI3609">
        <v>0.70588235294117696</v>
      </c>
      <c r="AJ3609" s="4">
        <v>7</v>
      </c>
      <c r="AK3609">
        <v>0.20588235294117599</v>
      </c>
      <c r="AL3609" s="4">
        <v>25</v>
      </c>
      <c r="AM3609">
        <v>0.17985611510791399</v>
      </c>
      <c r="AN3609" s="4">
        <v>14</v>
      </c>
      <c r="AO3609">
        <v>0.100719424460432</v>
      </c>
      <c r="AP3609" s="4">
        <v>1</v>
      </c>
      <c r="AQ3609">
        <v>5.6818181818181802E-3</v>
      </c>
      <c r="AR3609" s="4">
        <v>0</v>
      </c>
      <c r="AS3609">
        <v>0</v>
      </c>
      <c r="AT3609" s="4">
        <v>0</v>
      </c>
      <c r="AU3609" s="4">
        <v>0</v>
      </c>
      <c r="AV3609" s="4">
        <v>1</v>
      </c>
      <c r="AW3609">
        <v>1.8333333333333299</v>
      </c>
      <c r="AX3609" s="4">
        <f t="shared" si="56"/>
        <v>96.000000000000185</v>
      </c>
      <c r="AY3609" s="4">
        <v>0</v>
      </c>
      <c r="AZ3609" s="4">
        <v>0</v>
      </c>
    </row>
    <row r="3610" spans="1:52" x14ac:dyDescent="0.25">
      <c r="A3610" s="4">
        <v>2017</v>
      </c>
      <c r="B3610" s="4" t="s">
        <v>553</v>
      </c>
      <c r="C3610" t="s">
        <v>116</v>
      </c>
      <c r="D3610" t="s">
        <v>137</v>
      </c>
      <c r="E3610" t="s">
        <v>653</v>
      </c>
      <c r="F3610" s="4">
        <v>236</v>
      </c>
      <c r="G3610">
        <v>80</v>
      </c>
      <c r="H3610">
        <v>3.8</v>
      </c>
      <c r="I3610">
        <v>235</v>
      </c>
      <c r="J3610">
        <v>4.3617021276595702</v>
      </c>
      <c r="K3610">
        <v>4</v>
      </c>
      <c r="L3610">
        <v>1.7021276595744698E-2</v>
      </c>
      <c r="M3610">
        <v>67</v>
      </c>
      <c r="N3610">
        <v>1175.0588235294099</v>
      </c>
      <c r="O3610">
        <v>0.28389830508474601</v>
      </c>
      <c r="P3610">
        <v>119</v>
      </c>
      <c r="Q3610">
        <v>23.4789915966387</v>
      </c>
      <c r="R3610">
        <v>54</v>
      </c>
      <c r="S3610">
        <v>40.129629629629598</v>
      </c>
      <c r="T3610">
        <v>0</v>
      </c>
      <c r="U3610">
        <v>0</v>
      </c>
      <c r="V3610">
        <v>0</v>
      </c>
      <c r="W3610">
        <v>0</v>
      </c>
      <c r="X3610">
        <v>193</v>
      </c>
      <c r="Y3610">
        <v>86.720207253886002</v>
      </c>
      <c r="Z3610">
        <v>33</v>
      </c>
      <c r="AA3610">
        <v>340.45454545454498</v>
      </c>
      <c r="AB3610">
        <v>203</v>
      </c>
      <c r="AC3610">
        <v>113.227722772277</v>
      </c>
      <c r="AD3610">
        <v>0.855932203389831</v>
      </c>
      <c r="AE3610">
        <v>59</v>
      </c>
      <c r="AF3610">
        <v>70.610169491525397</v>
      </c>
      <c r="AG3610">
        <v>0.25</v>
      </c>
      <c r="AH3610" s="4">
        <v>17</v>
      </c>
      <c r="AI3610">
        <v>0.51515151515151503</v>
      </c>
      <c r="AJ3610" s="4">
        <v>3</v>
      </c>
      <c r="AK3610">
        <v>9.0909090909090898E-2</v>
      </c>
      <c r="AL3610" s="4">
        <v>39</v>
      </c>
      <c r="AM3610">
        <v>0.19306930693069299</v>
      </c>
      <c r="AN3610" s="4">
        <v>12</v>
      </c>
      <c r="AO3610">
        <v>5.9405940594059403E-2</v>
      </c>
      <c r="AP3610" s="4">
        <v>3</v>
      </c>
      <c r="AQ3610">
        <v>1.27118644067797E-2</v>
      </c>
      <c r="AR3610" s="4">
        <v>0</v>
      </c>
      <c r="AS3610">
        <v>0</v>
      </c>
      <c r="AT3610" s="4">
        <v>0</v>
      </c>
      <c r="AU3610" s="4">
        <v>0</v>
      </c>
      <c r="AV3610" s="4">
        <v>2</v>
      </c>
      <c r="AW3610">
        <v>1.74814814814815</v>
      </c>
      <c r="AX3610" s="4">
        <f t="shared" si="56"/>
        <v>134.99999999999986</v>
      </c>
      <c r="AY3610" s="4">
        <v>0</v>
      </c>
      <c r="AZ3610" s="4">
        <v>0</v>
      </c>
    </row>
    <row r="3611" spans="1:52" x14ac:dyDescent="0.25">
      <c r="A3611" s="4">
        <v>2017</v>
      </c>
      <c r="B3611" s="4" t="s">
        <v>553</v>
      </c>
      <c r="C3611" t="s">
        <v>116</v>
      </c>
      <c r="D3611" t="s">
        <v>448</v>
      </c>
      <c r="E3611" t="s">
        <v>945</v>
      </c>
      <c r="F3611" s="4">
        <v>1</v>
      </c>
      <c r="G3611">
        <v>0</v>
      </c>
      <c r="H3611">
        <v>0</v>
      </c>
      <c r="I3611">
        <v>1</v>
      </c>
      <c r="J3611">
        <v>1</v>
      </c>
      <c r="K3611">
        <v>0</v>
      </c>
      <c r="L3611">
        <v>0</v>
      </c>
      <c r="M3611">
        <v>0</v>
      </c>
      <c r="N3611">
        <v>231</v>
      </c>
      <c r="O3611">
        <v>0</v>
      </c>
      <c r="P3611">
        <v>1</v>
      </c>
      <c r="Q3611">
        <v>23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1</v>
      </c>
      <c r="Y3611">
        <v>27</v>
      </c>
      <c r="Z3611">
        <v>0</v>
      </c>
      <c r="AA3611">
        <v>0</v>
      </c>
      <c r="AB3611">
        <v>1</v>
      </c>
      <c r="AC3611">
        <v>266</v>
      </c>
      <c r="AD3611">
        <v>1</v>
      </c>
      <c r="AE3611">
        <v>0</v>
      </c>
      <c r="AF3611">
        <v>0</v>
      </c>
      <c r="AG3611">
        <v>0</v>
      </c>
      <c r="AH3611" s="4">
        <v>0</v>
      </c>
      <c r="AI3611">
        <v>0</v>
      </c>
      <c r="AJ3611" s="4">
        <v>0</v>
      </c>
      <c r="AK3611">
        <v>0</v>
      </c>
      <c r="AL3611" s="4">
        <v>0</v>
      </c>
      <c r="AM3611">
        <v>0</v>
      </c>
      <c r="AN3611" s="4">
        <v>1</v>
      </c>
      <c r="AO3611">
        <v>1</v>
      </c>
      <c r="AP3611" s="4">
        <v>0</v>
      </c>
      <c r="AQ3611">
        <v>0</v>
      </c>
      <c r="AR3611" s="4">
        <v>0</v>
      </c>
      <c r="AS3611">
        <v>0</v>
      </c>
      <c r="AT3611" s="4">
        <v>0</v>
      </c>
      <c r="AU3611" s="4">
        <v>0</v>
      </c>
      <c r="AV3611" s="4">
        <v>0</v>
      </c>
      <c r="AW3611">
        <v>1</v>
      </c>
      <c r="AX3611" s="4">
        <f t="shared" si="56"/>
        <v>1</v>
      </c>
      <c r="AY3611" s="4">
        <v>0</v>
      </c>
      <c r="AZ3611" s="4">
        <v>0</v>
      </c>
    </row>
    <row r="3612" spans="1:52" x14ac:dyDescent="0.25">
      <c r="A3612" s="4">
        <v>2017</v>
      </c>
      <c r="B3612" s="4" t="s">
        <v>553</v>
      </c>
      <c r="C3612" t="s">
        <v>116</v>
      </c>
      <c r="D3612" t="s">
        <v>120</v>
      </c>
      <c r="E3612" t="s">
        <v>636</v>
      </c>
      <c r="F3612" s="4">
        <v>472</v>
      </c>
      <c r="G3612">
        <v>196</v>
      </c>
      <c r="H3612">
        <v>4.4591836734693899</v>
      </c>
      <c r="I3612">
        <v>472</v>
      </c>
      <c r="J3612">
        <v>4.33686440677966</v>
      </c>
      <c r="K3612">
        <v>22</v>
      </c>
      <c r="L3612">
        <v>4.6610169491525397E-2</v>
      </c>
      <c r="M3612">
        <v>334</v>
      </c>
      <c r="N3612">
        <v>2928.2666666666701</v>
      </c>
      <c r="O3612">
        <v>0.70762711864406802</v>
      </c>
      <c r="P3612">
        <v>439</v>
      </c>
      <c r="Q3612">
        <v>17.2255125284738</v>
      </c>
      <c r="R3612">
        <v>166</v>
      </c>
      <c r="S3612">
        <v>99.662650602409599</v>
      </c>
      <c r="T3612">
        <v>0</v>
      </c>
      <c r="U3612">
        <v>0</v>
      </c>
      <c r="V3612">
        <v>0</v>
      </c>
      <c r="W3612">
        <v>0</v>
      </c>
      <c r="X3612">
        <v>189</v>
      </c>
      <c r="Y3612">
        <v>114.804232804233</v>
      </c>
      <c r="Z3612">
        <v>246</v>
      </c>
      <c r="AA3612">
        <v>318.69958847736598</v>
      </c>
      <c r="AB3612">
        <v>226</v>
      </c>
      <c r="AC3612">
        <v>176.36792452830201</v>
      </c>
      <c r="AD3612">
        <v>0.44915254237288099</v>
      </c>
      <c r="AE3612">
        <v>13</v>
      </c>
      <c r="AF3612">
        <v>114.153846153846</v>
      </c>
      <c r="AG3612">
        <v>2.75423728813559E-2</v>
      </c>
      <c r="AH3612" s="4">
        <v>156</v>
      </c>
      <c r="AI3612">
        <v>0.64197530864197505</v>
      </c>
      <c r="AJ3612" s="4">
        <v>62</v>
      </c>
      <c r="AK3612">
        <v>0.25514403292181098</v>
      </c>
      <c r="AL3612" s="4">
        <v>73</v>
      </c>
      <c r="AM3612">
        <v>0.34433962264150902</v>
      </c>
      <c r="AN3612" s="4">
        <v>29</v>
      </c>
      <c r="AO3612">
        <v>0.13679245283018901</v>
      </c>
      <c r="AP3612" s="4">
        <v>6</v>
      </c>
      <c r="AQ3612">
        <v>1.27118644067797E-2</v>
      </c>
      <c r="AR3612" s="4">
        <v>2</v>
      </c>
      <c r="AS3612">
        <v>4.2372881355932203E-3</v>
      </c>
      <c r="AT3612" s="4">
        <v>0</v>
      </c>
      <c r="AU3612" s="4">
        <v>0</v>
      </c>
      <c r="AV3612" s="4">
        <v>10</v>
      </c>
      <c r="AW3612">
        <v>2.8780487804877999</v>
      </c>
      <c r="AX3612" s="4">
        <f t="shared" si="56"/>
        <v>164.00000000000028</v>
      </c>
      <c r="AY3612" s="4">
        <v>0</v>
      </c>
      <c r="AZ3612" s="4">
        <v>0</v>
      </c>
    </row>
    <row r="3613" spans="1:52" x14ac:dyDescent="0.25">
      <c r="A3613" s="4">
        <v>2017</v>
      </c>
      <c r="B3613" s="4" t="s">
        <v>553</v>
      </c>
      <c r="C3613" t="s">
        <v>116</v>
      </c>
      <c r="D3613" t="s">
        <v>127</v>
      </c>
      <c r="E3613" t="s">
        <v>643</v>
      </c>
      <c r="F3613" s="4">
        <v>213</v>
      </c>
      <c r="G3613">
        <v>53</v>
      </c>
      <c r="H3613">
        <v>5.0754716981132102</v>
      </c>
      <c r="I3613">
        <v>213</v>
      </c>
      <c r="J3613">
        <v>4.5352112676056304</v>
      </c>
      <c r="K3613">
        <v>9</v>
      </c>
      <c r="L3613">
        <v>4.2253521126760597E-2</v>
      </c>
      <c r="M3613">
        <v>134</v>
      </c>
      <c r="N3613">
        <v>2784.0208333333298</v>
      </c>
      <c r="O3613">
        <v>0.62910798122065703</v>
      </c>
      <c r="P3613">
        <v>39</v>
      </c>
      <c r="Q3613">
        <v>57.846153846153797</v>
      </c>
      <c r="R3613">
        <v>64</v>
      </c>
      <c r="S3613">
        <v>63.25</v>
      </c>
      <c r="T3613">
        <v>15</v>
      </c>
      <c r="U3613">
        <v>119.066666666667</v>
      </c>
      <c r="V3613">
        <v>15</v>
      </c>
      <c r="W3613">
        <v>81.8</v>
      </c>
      <c r="X3613">
        <v>188</v>
      </c>
      <c r="Y3613">
        <v>105.547872340426</v>
      </c>
      <c r="Z3613">
        <v>15</v>
      </c>
      <c r="AA3613">
        <v>352.066666666667</v>
      </c>
      <c r="AB3613">
        <v>198</v>
      </c>
      <c r="AC3613">
        <v>134.72081218274101</v>
      </c>
      <c r="AD3613">
        <v>0.92488262910798102</v>
      </c>
      <c r="AE3613">
        <v>37</v>
      </c>
      <c r="AF3613">
        <v>56.837837837837803</v>
      </c>
      <c r="AG3613">
        <v>0.17370892018779299</v>
      </c>
      <c r="AH3613" s="4">
        <v>11</v>
      </c>
      <c r="AI3613">
        <v>0.73333333333333295</v>
      </c>
      <c r="AJ3613" s="4">
        <v>5</v>
      </c>
      <c r="AK3613">
        <v>0.33333333333333298</v>
      </c>
      <c r="AL3613" s="4">
        <v>61</v>
      </c>
      <c r="AM3613">
        <v>0.30964467005076102</v>
      </c>
      <c r="AN3613" s="4">
        <v>11</v>
      </c>
      <c r="AO3613">
        <v>5.5837563451776699E-2</v>
      </c>
      <c r="AP3613" s="4">
        <v>9</v>
      </c>
      <c r="AQ3613">
        <v>4.2253521126760597E-2</v>
      </c>
      <c r="AR3613" s="4">
        <v>0</v>
      </c>
      <c r="AS3613">
        <v>0</v>
      </c>
      <c r="AT3613" s="4">
        <v>0</v>
      </c>
      <c r="AU3613" s="4">
        <v>0</v>
      </c>
      <c r="AV3613" s="4">
        <v>2</v>
      </c>
      <c r="AW3613">
        <v>2.0094339622641502</v>
      </c>
      <c r="AX3613" s="4">
        <f t="shared" si="56"/>
        <v>106.00000000000004</v>
      </c>
      <c r="AY3613" s="4">
        <v>0</v>
      </c>
      <c r="AZ3613" s="4">
        <v>0</v>
      </c>
    </row>
    <row r="3614" spans="1:52" x14ac:dyDescent="0.25">
      <c r="A3614" s="4">
        <v>2017</v>
      </c>
      <c r="B3614" s="4" t="s">
        <v>553</v>
      </c>
      <c r="C3614" t="s">
        <v>116</v>
      </c>
      <c r="D3614" t="s">
        <v>138</v>
      </c>
      <c r="E3614" t="s">
        <v>654</v>
      </c>
      <c r="F3614" s="4">
        <v>219</v>
      </c>
      <c r="G3614">
        <v>91</v>
      </c>
      <c r="H3614">
        <v>4.6373626373626404</v>
      </c>
      <c r="I3614">
        <v>219</v>
      </c>
      <c r="J3614">
        <v>4.7671232876712297</v>
      </c>
      <c r="K3614">
        <v>8</v>
      </c>
      <c r="L3614">
        <v>3.6529680365296802E-2</v>
      </c>
      <c r="M3614">
        <v>104</v>
      </c>
      <c r="N3614">
        <v>1251.45882352941</v>
      </c>
      <c r="O3614">
        <v>0.47488584474885798</v>
      </c>
      <c r="P3614">
        <v>110</v>
      </c>
      <c r="Q3614">
        <v>23.527272727272699</v>
      </c>
      <c r="R3614">
        <v>40</v>
      </c>
      <c r="S3614">
        <v>107.72499999999999</v>
      </c>
      <c r="T3614">
        <v>21</v>
      </c>
      <c r="U3614">
        <v>222.61904761904799</v>
      </c>
      <c r="V3614">
        <v>11</v>
      </c>
      <c r="W3614">
        <v>85.727272727272705</v>
      </c>
      <c r="X3614">
        <v>154</v>
      </c>
      <c r="Y3614">
        <v>157.58441558441601</v>
      </c>
      <c r="Z3614">
        <v>34</v>
      </c>
      <c r="AA3614">
        <v>344.02941176470603</v>
      </c>
      <c r="AB3614">
        <v>185</v>
      </c>
      <c r="AC3614">
        <v>135.95675675675699</v>
      </c>
      <c r="AD3614">
        <v>0.84474885844748904</v>
      </c>
      <c r="AE3614">
        <v>50</v>
      </c>
      <c r="AF3614">
        <v>95.6</v>
      </c>
      <c r="AG3614">
        <v>0.22831050228310501</v>
      </c>
      <c r="AH3614" s="4">
        <v>20</v>
      </c>
      <c r="AI3614">
        <v>0.58823529411764697</v>
      </c>
      <c r="AJ3614" s="4">
        <v>9</v>
      </c>
      <c r="AK3614">
        <v>0.26470588235294101</v>
      </c>
      <c r="AL3614" s="4">
        <v>53</v>
      </c>
      <c r="AM3614">
        <v>0.286486486486487</v>
      </c>
      <c r="AN3614" s="4">
        <v>17</v>
      </c>
      <c r="AO3614">
        <v>9.1891891891891897E-2</v>
      </c>
      <c r="AP3614" s="4">
        <v>7</v>
      </c>
      <c r="AQ3614">
        <v>3.1963470319634701E-2</v>
      </c>
      <c r="AR3614" s="4">
        <v>1</v>
      </c>
      <c r="AS3614">
        <v>4.5662100456621002E-3</v>
      </c>
      <c r="AT3614" s="4">
        <v>0</v>
      </c>
      <c r="AU3614" s="4">
        <v>0</v>
      </c>
      <c r="AV3614" s="4">
        <v>2</v>
      </c>
      <c r="AW3614">
        <v>1.9553571428571399</v>
      </c>
      <c r="AX3614" s="4">
        <f t="shared" si="56"/>
        <v>112.00000000000017</v>
      </c>
      <c r="AY3614" s="4">
        <v>15</v>
      </c>
      <c r="AZ3614" s="4">
        <v>10.0714285714286</v>
      </c>
    </row>
    <row r="3615" spans="1:52" x14ac:dyDescent="0.25">
      <c r="A3615" s="4">
        <v>2017</v>
      </c>
      <c r="B3615" s="4" t="s">
        <v>553</v>
      </c>
      <c r="C3615" t="s">
        <v>116</v>
      </c>
      <c r="D3615" t="s">
        <v>133</v>
      </c>
      <c r="E3615" t="s">
        <v>649</v>
      </c>
      <c r="F3615" s="4">
        <v>170</v>
      </c>
      <c r="G3615">
        <v>102</v>
      </c>
      <c r="H3615">
        <v>10.3039215686275</v>
      </c>
      <c r="I3615">
        <v>170</v>
      </c>
      <c r="J3615">
        <v>8.5294117647058805</v>
      </c>
      <c r="K3615">
        <v>8</v>
      </c>
      <c r="L3615">
        <v>4.7058823529411799E-2</v>
      </c>
      <c r="M3615">
        <v>87</v>
      </c>
      <c r="N3615">
        <v>2912.33544303797</v>
      </c>
      <c r="O3615">
        <v>0.51176470588235301</v>
      </c>
      <c r="P3615">
        <v>153</v>
      </c>
      <c r="Q3615">
        <v>22.5490196078431</v>
      </c>
      <c r="R3615">
        <v>48</v>
      </c>
      <c r="S3615">
        <v>110.1875</v>
      </c>
      <c r="T3615">
        <v>0</v>
      </c>
      <c r="U3615">
        <v>0</v>
      </c>
      <c r="V3615">
        <v>0</v>
      </c>
      <c r="W3615">
        <v>0</v>
      </c>
      <c r="X3615">
        <v>1</v>
      </c>
      <c r="Y3615">
        <v>84</v>
      </c>
      <c r="Z3615">
        <v>95</v>
      </c>
      <c r="AA3615">
        <v>323.195652173913</v>
      </c>
      <c r="AB3615">
        <v>75</v>
      </c>
      <c r="AC3615">
        <v>207.07042253521101</v>
      </c>
      <c r="AD3615">
        <v>0.41764705882352898</v>
      </c>
      <c r="AE3615">
        <v>6</v>
      </c>
      <c r="AF3615">
        <v>108.833333333333</v>
      </c>
      <c r="AG3615">
        <v>3.5294117647058802E-2</v>
      </c>
      <c r="AH3615" s="4">
        <v>62</v>
      </c>
      <c r="AI3615">
        <v>0.67391304347826098</v>
      </c>
      <c r="AJ3615" s="4">
        <v>25</v>
      </c>
      <c r="AK3615">
        <v>0.27173913043478298</v>
      </c>
      <c r="AL3615" s="4">
        <v>20</v>
      </c>
      <c r="AM3615">
        <v>0.28169014084506999</v>
      </c>
      <c r="AN3615" s="4">
        <v>4</v>
      </c>
      <c r="AO3615">
        <v>5.63380281690141E-2</v>
      </c>
      <c r="AP3615" s="4">
        <v>0</v>
      </c>
      <c r="AQ3615">
        <v>0</v>
      </c>
      <c r="AR3615" s="4">
        <v>0</v>
      </c>
      <c r="AS3615">
        <v>0</v>
      </c>
      <c r="AT3615" s="4">
        <v>0</v>
      </c>
      <c r="AU3615" s="4">
        <v>0</v>
      </c>
      <c r="AV3615" s="4">
        <v>5</v>
      </c>
      <c r="AW3615">
        <v>2.2972972972973</v>
      </c>
      <c r="AX3615" s="4">
        <f t="shared" si="56"/>
        <v>73.999999999999915</v>
      </c>
      <c r="AY3615" s="4">
        <v>0</v>
      </c>
      <c r="AZ3615" s="4">
        <v>0</v>
      </c>
    </row>
    <row r="3616" spans="1:52" x14ac:dyDescent="0.25">
      <c r="A3616" s="4">
        <v>2017</v>
      </c>
      <c r="B3616" s="4" t="s">
        <v>553</v>
      </c>
      <c r="C3616" t="s">
        <v>116</v>
      </c>
      <c r="D3616" t="s">
        <v>416</v>
      </c>
      <c r="E3616" t="s">
        <v>912</v>
      </c>
      <c r="F3616" s="4">
        <v>246</v>
      </c>
      <c r="G3616">
        <v>127</v>
      </c>
      <c r="H3616">
        <v>6.8661417322834604</v>
      </c>
      <c r="I3616">
        <v>246</v>
      </c>
      <c r="J3616">
        <v>6.8089430894308904</v>
      </c>
      <c r="K3616">
        <v>0</v>
      </c>
      <c r="L3616">
        <v>0</v>
      </c>
      <c r="M3616">
        <v>12</v>
      </c>
      <c r="N3616">
        <v>109.14406779661</v>
      </c>
      <c r="O3616">
        <v>4.8780487804878002E-2</v>
      </c>
      <c r="P3616">
        <v>184</v>
      </c>
      <c r="Q3616">
        <v>27.413043478260899</v>
      </c>
      <c r="R3616">
        <v>59</v>
      </c>
      <c r="S3616">
        <v>110.915254237288</v>
      </c>
      <c r="T3616">
        <v>1</v>
      </c>
      <c r="U3616">
        <v>42</v>
      </c>
      <c r="V3616">
        <v>1</v>
      </c>
      <c r="W3616">
        <v>278</v>
      </c>
      <c r="X3616">
        <v>119</v>
      </c>
      <c r="Y3616">
        <v>99.739495798319297</v>
      </c>
      <c r="Z3616">
        <v>102</v>
      </c>
      <c r="AA3616">
        <v>325.62626262626299</v>
      </c>
      <c r="AB3616">
        <v>144</v>
      </c>
      <c r="AC3616">
        <v>158.53146853146899</v>
      </c>
      <c r="AD3616">
        <v>0.58130081300812997</v>
      </c>
      <c r="AE3616">
        <v>12</v>
      </c>
      <c r="AF3616">
        <v>73.25</v>
      </c>
      <c r="AG3616">
        <v>4.8780487804878002E-2</v>
      </c>
      <c r="AH3616" s="4">
        <v>60</v>
      </c>
      <c r="AI3616">
        <v>0.60606060606060597</v>
      </c>
      <c r="AJ3616" s="4">
        <v>22</v>
      </c>
      <c r="AK3616">
        <v>0.22222222222222199</v>
      </c>
      <c r="AL3616" s="4">
        <v>32</v>
      </c>
      <c r="AM3616">
        <v>0.223776223776224</v>
      </c>
      <c r="AN3616" s="4">
        <v>8</v>
      </c>
      <c r="AO3616">
        <v>5.5944055944056E-2</v>
      </c>
      <c r="AP3616" s="4">
        <v>2</v>
      </c>
      <c r="AQ3616">
        <v>8.1300813008130107E-3</v>
      </c>
      <c r="AR3616" s="4">
        <v>0</v>
      </c>
      <c r="AS3616">
        <v>0</v>
      </c>
      <c r="AT3616" s="4">
        <v>0</v>
      </c>
      <c r="AU3616" s="4">
        <v>0</v>
      </c>
      <c r="AV3616" s="4">
        <v>3</v>
      </c>
      <c r="AW3616">
        <v>2.2363636363636399</v>
      </c>
      <c r="AX3616" s="4">
        <f t="shared" si="56"/>
        <v>109.99999999999983</v>
      </c>
      <c r="AY3616" s="4">
        <v>0</v>
      </c>
      <c r="AZ3616" s="4">
        <v>0</v>
      </c>
    </row>
    <row r="3617" spans="1:52" x14ac:dyDescent="0.25">
      <c r="A3617" s="4">
        <v>2017</v>
      </c>
      <c r="B3617" s="4" t="s">
        <v>553</v>
      </c>
      <c r="C3617" t="s">
        <v>116</v>
      </c>
      <c r="D3617" t="s">
        <v>78</v>
      </c>
      <c r="E3617" t="s">
        <v>597</v>
      </c>
      <c r="F3617" s="4">
        <v>210</v>
      </c>
      <c r="G3617">
        <v>94</v>
      </c>
      <c r="H3617">
        <v>10.6702127659574</v>
      </c>
      <c r="I3617">
        <v>209</v>
      </c>
      <c r="J3617">
        <v>7.3971291866028697</v>
      </c>
      <c r="K3617">
        <v>8</v>
      </c>
      <c r="L3617">
        <v>3.82775119617225E-2</v>
      </c>
      <c r="M3617">
        <v>77</v>
      </c>
      <c r="N3617">
        <v>1096.1337209302301</v>
      </c>
      <c r="O3617">
        <v>0.36666666666666697</v>
      </c>
      <c r="P3617">
        <v>176</v>
      </c>
      <c r="Q3617">
        <v>22.698863636363601</v>
      </c>
      <c r="R3617">
        <v>58</v>
      </c>
      <c r="S3617">
        <v>117.568965517241</v>
      </c>
      <c r="T3617">
        <v>1</v>
      </c>
      <c r="U3617">
        <v>8</v>
      </c>
      <c r="V3617">
        <v>1</v>
      </c>
      <c r="W3617">
        <v>11</v>
      </c>
      <c r="X3617">
        <v>39</v>
      </c>
      <c r="Y3617">
        <v>96.948717948717899</v>
      </c>
      <c r="Z3617">
        <v>100</v>
      </c>
      <c r="AA3617">
        <v>350.98989898989902</v>
      </c>
      <c r="AB3617">
        <v>110</v>
      </c>
      <c r="AC3617">
        <v>184.41284403669701</v>
      </c>
      <c r="AD3617">
        <v>0.51904761904761898</v>
      </c>
      <c r="AE3617">
        <v>13</v>
      </c>
      <c r="AF3617">
        <v>28.307692307692299</v>
      </c>
      <c r="AG3617">
        <v>6.19047619047619E-2</v>
      </c>
      <c r="AH3617" s="4">
        <v>53</v>
      </c>
      <c r="AI3617">
        <v>0.53535353535353503</v>
      </c>
      <c r="AJ3617" s="4">
        <v>21</v>
      </c>
      <c r="AK3617">
        <v>0.21212121212121199</v>
      </c>
      <c r="AL3617" s="4">
        <v>32</v>
      </c>
      <c r="AM3617">
        <v>0.293577981651376</v>
      </c>
      <c r="AN3617" s="4">
        <v>5</v>
      </c>
      <c r="AO3617">
        <v>4.5871559633027498E-2</v>
      </c>
      <c r="AP3617" s="4">
        <v>4</v>
      </c>
      <c r="AQ3617">
        <v>1.9047619047619001E-2</v>
      </c>
      <c r="AR3617" s="4">
        <v>0</v>
      </c>
      <c r="AS3617">
        <v>0</v>
      </c>
      <c r="AT3617" s="4">
        <v>0</v>
      </c>
      <c r="AU3617" s="4">
        <v>0</v>
      </c>
      <c r="AV3617" s="4">
        <v>1</v>
      </c>
      <c r="AW3617">
        <v>2.1212121212121202</v>
      </c>
      <c r="AX3617" s="4">
        <f t="shared" si="56"/>
        <v>99.000000000000043</v>
      </c>
      <c r="AY3617" s="4">
        <v>1</v>
      </c>
      <c r="AZ3617" s="4">
        <v>0</v>
      </c>
    </row>
    <row r="3618" spans="1:52" x14ac:dyDescent="0.25">
      <c r="A3618" s="4">
        <v>2017</v>
      </c>
      <c r="B3618" s="4" t="s">
        <v>553</v>
      </c>
      <c r="C3618" t="s">
        <v>116</v>
      </c>
      <c r="D3618" t="s">
        <v>449</v>
      </c>
      <c r="E3618" t="s">
        <v>946</v>
      </c>
      <c r="F3618" s="4">
        <v>13</v>
      </c>
      <c r="G3618">
        <v>10</v>
      </c>
      <c r="H3618">
        <v>5.5</v>
      </c>
      <c r="I3618">
        <v>13</v>
      </c>
      <c r="J3618">
        <v>9.2307692307692299</v>
      </c>
      <c r="K3618">
        <v>0</v>
      </c>
      <c r="L3618">
        <v>0</v>
      </c>
      <c r="M3618">
        <v>0</v>
      </c>
      <c r="N3618">
        <v>25.230769230769202</v>
      </c>
      <c r="O3618">
        <v>0</v>
      </c>
      <c r="P3618">
        <v>13</v>
      </c>
      <c r="Q3618">
        <v>10.615384615384601</v>
      </c>
      <c r="R3618">
        <v>1</v>
      </c>
      <c r="S3618">
        <v>266</v>
      </c>
      <c r="T3618">
        <v>1</v>
      </c>
      <c r="U3618">
        <v>129</v>
      </c>
      <c r="V3618">
        <v>1</v>
      </c>
      <c r="W3618">
        <v>44</v>
      </c>
      <c r="X3618">
        <v>0</v>
      </c>
      <c r="Y3618">
        <v>0</v>
      </c>
      <c r="Z3618">
        <v>9</v>
      </c>
      <c r="AA3618">
        <v>367.11111111111097</v>
      </c>
      <c r="AB3618">
        <v>4</v>
      </c>
      <c r="AC3618">
        <v>174.75</v>
      </c>
      <c r="AD3618">
        <v>0.30769230769230799</v>
      </c>
      <c r="AE3618">
        <v>1</v>
      </c>
      <c r="AF3618">
        <v>131</v>
      </c>
      <c r="AG3618">
        <v>7.69230769230769E-2</v>
      </c>
      <c r="AH3618" s="4">
        <v>7</v>
      </c>
      <c r="AI3618">
        <v>0.77777777777777801</v>
      </c>
      <c r="AJ3618" s="4">
        <v>2</v>
      </c>
      <c r="AK3618">
        <v>0.22222222222222199</v>
      </c>
      <c r="AL3618" s="4">
        <v>1</v>
      </c>
      <c r="AM3618">
        <v>0.25</v>
      </c>
      <c r="AN3618" s="4">
        <v>0</v>
      </c>
      <c r="AO3618">
        <v>0</v>
      </c>
      <c r="AP3618" s="4">
        <v>0</v>
      </c>
      <c r="AQ3618">
        <v>0</v>
      </c>
      <c r="AR3618" s="4">
        <v>0</v>
      </c>
      <c r="AS3618">
        <v>0</v>
      </c>
      <c r="AT3618" s="4">
        <v>0</v>
      </c>
      <c r="AU3618" s="4">
        <v>0</v>
      </c>
      <c r="AV3618" s="4">
        <v>0</v>
      </c>
      <c r="AW3618">
        <v>2.6</v>
      </c>
      <c r="AX3618" s="4">
        <f t="shared" si="56"/>
        <v>5</v>
      </c>
      <c r="AY3618" s="4">
        <v>0</v>
      </c>
      <c r="AZ3618" s="4">
        <v>0</v>
      </c>
    </row>
    <row r="3619" spans="1:52" x14ac:dyDescent="0.25">
      <c r="A3619" s="4">
        <v>2017</v>
      </c>
      <c r="B3619" s="4" t="s">
        <v>553</v>
      </c>
      <c r="C3619" t="s">
        <v>116</v>
      </c>
      <c r="D3619" t="s">
        <v>493</v>
      </c>
      <c r="E3619" t="s">
        <v>897</v>
      </c>
      <c r="F3619" s="4">
        <v>283</v>
      </c>
      <c r="G3619">
        <v>126</v>
      </c>
      <c r="H3619">
        <v>5.1825396825396801</v>
      </c>
      <c r="I3619">
        <v>283</v>
      </c>
      <c r="J3619">
        <v>4.9187279151943502</v>
      </c>
      <c r="K3619">
        <v>12</v>
      </c>
      <c r="L3619">
        <v>4.2402826855123699E-2</v>
      </c>
      <c r="M3619">
        <v>30</v>
      </c>
      <c r="N3619">
        <v>-17.421259842519699</v>
      </c>
      <c r="O3619">
        <v>0.106007067137809</v>
      </c>
      <c r="P3619">
        <v>182</v>
      </c>
      <c r="Q3619">
        <v>18.054945054945101</v>
      </c>
      <c r="R3619">
        <v>48</v>
      </c>
      <c r="S3619">
        <v>77.75</v>
      </c>
      <c r="T3619">
        <v>4</v>
      </c>
      <c r="U3619">
        <v>81.25</v>
      </c>
      <c r="V3619">
        <v>4</v>
      </c>
      <c r="W3619">
        <v>68.25</v>
      </c>
      <c r="X3619">
        <v>72</v>
      </c>
      <c r="Y3619">
        <v>61.9444444444444</v>
      </c>
      <c r="Z3619">
        <v>122</v>
      </c>
      <c r="AA3619">
        <v>283.14529914529902</v>
      </c>
      <c r="AB3619">
        <v>161</v>
      </c>
      <c r="AC3619">
        <v>111.295597484277</v>
      </c>
      <c r="AD3619">
        <v>0.56183745583038902</v>
      </c>
      <c r="AE3619">
        <v>45</v>
      </c>
      <c r="AF3619">
        <v>47.466666666666697</v>
      </c>
      <c r="AG3619">
        <v>0.15901060070671399</v>
      </c>
      <c r="AH3619" s="4">
        <v>64</v>
      </c>
      <c r="AI3619">
        <v>0.54700854700854695</v>
      </c>
      <c r="AJ3619" s="4">
        <v>32</v>
      </c>
      <c r="AK3619">
        <v>0.27350427350427398</v>
      </c>
      <c r="AL3619" s="4">
        <v>38</v>
      </c>
      <c r="AM3619">
        <v>0.23899371069182401</v>
      </c>
      <c r="AN3619" s="4">
        <v>7</v>
      </c>
      <c r="AO3619">
        <v>4.40251572327044E-2</v>
      </c>
      <c r="AP3619" s="4">
        <v>1</v>
      </c>
      <c r="AQ3619">
        <v>3.53356890459364E-3</v>
      </c>
      <c r="AR3619" s="4">
        <v>0</v>
      </c>
      <c r="AS3619">
        <v>0</v>
      </c>
      <c r="AT3619" s="4">
        <v>0</v>
      </c>
      <c r="AU3619" s="4">
        <v>0</v>
      </c>
      <c r="AV3619" s="4">
        <v>1</v>
      </c>
      <c r="AW3619">
        <v>2.5495495495495502</v>
      </c>
      <c r="AX3619" s="4">
        <f t="shared" si="56"/>
        <v>110.99999999999997</v>
      </c>
      <c r="AY3619" s="4">
        <v>2</v>
      </c>
      <c r="AZ3619" s="4">
        <v>0</v>
      </c>
    </row>
    <row r="3620" spans="1:52" x14ac:dyDescent="0.25">
      <c r="A3620" s="4">
        <v>2017</v>
      </c>
      <c r="B3620" s="4" t="s">
        <v>553</v>
      </c>
      <c r="C3620" t="s">
        <v>116</v>
      </c>
      <c r="D3620" t="s">
        <v>494</v>
      </c>
      <c r="E3620" t="s">
        <v>744</v>
      </c>
      <c r="F3620" s="4">
        <v>58</v>
      </c>
      <c r="G3620">
        <v>29</v>
      </c>
      <c r="H3620">
        <v>6.68965517241379</v>
      </c>
      <c r="I3620">
        <v>58</v>
      </c>
      <c r="J3620">
        <v>5.3275862068965498</v>
      </c>
      <c r="K3620">
        <v>2</v>
      </c>
      <c r="L3620">
        <v>3.4482758620689703E-2</v>
      </c>
      <c r="M3620">
        <v>5</v>
      </c>
      <c r="N3620">
        <v>343.622641509434</v>
      </c>
      <c r="O3620">
        <v>8.6206896551724102E-2</v>
      </c>
      <c r="P3620">
        <v>54</v>
      </c>
      <c r="Q3620">
        <v>25.1666666666667</v>
      </c>
      <c r="R3620">
        <v>21</v>
      </c>
      <c r="S3620">
        <v>87.619047619047606</v>
      </c>
      <c r="T3620">
        <v>6</v>
      </c>
      <c r="U3620">
        <v>205.5</v>
      </c>
      <c r="V3620">
        <v>5</v>
      </c>
      <c r="W3620">
        <v>37.6</v>
      </c>
      <c r="X3620">
        <v>27</v>
      </c>
      <c r="Y3620">
        <v>92.259259259259295</v>
      </c>
      <c r="Z3620">
        <v>24</v>
      </c>
      <c r="AA3620">
        <v>292.29166666666703</v>
      </c>
      <c r="AB3620">
        <v>34</v>
      </c>
      <c r="AC3620">
        <v>123.91176470588201</v>
      </c>
      <c r="AD3620">
        <v>0.58620689655172398</v>
      </c>
      <c r="AE3620">
        <v>5</v>
      </c>
      <c r="AF3620">
        <v>70</v>
      </c>
      <c r="AG3620">
        <v>8.6206896551724102E-2</v>
      </c>
      <c r="AH3620" s="4">
        <v>17</v>
      </c>
      <c r="AI3620">
        <v>0.70833333333333304</v>
      </c>
      <c r="AJ3620" s="4">
        <v>7</v>
      </c>
      <c r="AK3620">
        <v>0.29166666666666702</v>
      </c>
      <c r="AL3620" s="4">
        <v>7</v>
      </c>
      <c r="AM3620">
        <v>0.20588235294117599</v>
      </c>
      <c r="AN3620" s="4">
        <v>4</v>
      </c>
      <c r="AO3620">
        <v>0.11764705882352899</v>
      </c>
      <c r="AP3620" s="4">
        <v>1</v>
      </c>
      <c r="AQ3620">
        <v>1.72413793103448E-2</v>
      </c>
      <c r="AR3620" s="4">
        <v>0</v>
      </c>
      <c r="AS3620">
        <v>0</v>
      </c>
      <c r="AT3620" s="4">
        <v>0</v>
      </c>
      <c r="AU3620" s="4">
        <v>0</v>
      </c>
      <c r="AV3620" s="4">
        <v>2</v>
      </c>
      <c r="AW3620">
        <v>1.93333333333333</v>
      </c>
      <c r="AX3620" s="4">
        <f t="shared" si="56"/>
        <v>30.00000000000005</v>
      </c>
      <c r="AY3620" s="4">
        <v>6</v>
      </c>
      <c r="AZ3620" s="4">
        <v>93</v>
      </c>
    </row>
    <row r="3621" spans="1:52" x14ac:dyDescent="0.25">
      <c r="A3621" s="4">
        <v>2017</v>
      </c>
      <c r="B3621" s="4" t="s">
        <v>553</v>
      </c>
      <c r="C3621" t="s">
        <v>155</v>
      </c>
      <c r="D3621" t="s">
        <v>118</v>
      </c>
      <c r="E3621" t="s">
        <v>634</v>
      </c>
      <c r="F3621" s="4">
        <v>28</v>
      </c>
      <c r="G3621">
        <v>28</v>
      </c>
      <c r="H3621">
        <v>1.1071428571428601</v>
      </c>
      <c r="I3621">
        <v>28</v>
      </c>
      <c r="J3621">
        <v>2.03571428571429</v>
      </c>
      <c r="K3621">
        <v>0</v>
      </c>
      <c r="L3621">
        <v>0</v>
      </c>
      <c r="M3621">
        <v>0</v>
      </c>
      <c r="N3621">
        <v>5.03571428571429</v>
      </c>
      <c r="O3621">
        <v>0</v>
      </c>
      <c r="P3621">
        <v>21</v>
      </c>
      <c r="Q3621">
        <v>9.5714285714285694</v>
      </c>
      <c r="R3621">
        <v>2</v>
      </c>
      <c r="S3621">
        <v>7.5</v>
      </c>
      <c r="T3621">
        <v>0</v>
      </c>
      <c r="U3621">
        <v>0</v>
      </c>
      <c r="V3621">
        <v>0</v>
      </c>
      <c r="W3621">
        <v>0</v>
      </c>
      <c r="X3621">
        <v>28</v>
      </c>
      <c r="Y3621">
        <v>43.178571428571402</v>
      </c>
      <c r="Z3621">
        <v>0</v>
      </c>
      <c r="AA3621">
        <v>0</v>
      </c>
      <c r="AB3621">
        <v>28</v>
      </c>
      <c r="AC3621">
        <v>57.5</v>
      </c>
      <c r="AD3621">
        <v>1</v>
      </c>
      <c r="AE3621">
        <v>9</v>
      </c>
      <c r="AF3621">
        <v>48.1111111111111</v>
      </c>
      <c r="AG3621">
        <v>0.32142857142857101</v>
      </c>
      <c r="AH3621" s="4">
        <v>0</v>
      </c>
      <c r="AI3621">
        <v>0</v>
      </c>
      <c r="AJ3621" s="4">
        <v>0</v>
      </c>
      <c r="AK3621">
        <v>0</v>
      </c>
      <c r="AL3621" s="4">
        <v>5</v>
      </c>
      <c r="AM3621">
        <v>0.17857142857142899</v>
      </c>
      <c r="AN3621" s="4">
        <v>2</v>
      </c>
      <c r="AO3621">
        <v>7.1428571428571397E-2</v>
      </c>
      <c r="AP3621" s="4">
        <v>1</v>
      </c>
      <c r="AQ3621">
        <v>3.5714285714285698E-2</v>
      </c>
      <c r="AR3621" s="4">
        <v>0</v>
      </c>
      <c r="AS3621">
        <v>0</v>
      </c>
      <c r="AT3621" s="4">
        <v>0</v>
      </c>
      <c r="AU3621" s="4">
        <v>0</v>
      </c>
      <c r="AV3621" s="4">
        <v>0</v>
      </c>
      <c r="AW3621">
        <v>1.3333333333333299</v>
      </c>
      <c r="AX3621" s="4">
        <f t="shared" si="56"/>
        <v>21.000000000000053</v>
      </c>
      <c r="AY3621" s="4">
        <v>0</v>
      </c>
      <c r="AZ3621" s="4">
        <v>0</v>
      </c>
    </row>
    <row r="3622" spans="1:52" x14ac:dyDescent="0.25">
      <c r="A3622" s="4">
        <v>2017</v>
      </c>
      <c r="B3622" s="4" t="s">
        <v>553</v>
      </c>
      <c r="C3622" t="s">
        <v>155</v>
      </c>
      <c r="D3622" t="s">
        <v>158</v>
      </c>
      <c r="E3622" t="s">
        <v>673</v>
      </c>
      <c r="F3622" s="4">
        <v>46</v>
      </c>
      <c r="G3622">
        <v>46</v>
      </c>
      <c r="H3622">
        <v>1.9130434782608701</v>
      </c>
      <c r="I3622">
        <v>46</v>
      </c>
      <c r="J3622">
        <v>2.8695652173913002</v>
      </c>
      <c r="K3622">
        <v>0</v>
      </c>
      <c r="L3622">
        <v>0</v>
      </c>
      <c r="M3622">
        <v>2</v>
      </c>
      <c r="N3622">
        <v>8.6363636363636402</v>
      </c>
      <c r="O3622">
        <v>4.3478260869565202E-2</v>
      </c>
      <c r="P3622">
        <v>40</v>
      </c>
      <c r="Q3622">
        <v>13.275</v>
      </c>
      <c r="R3622">
        <v>6</v>
      </c>
      <c r="S3622">
        <v>25.3333333333333</v>
      </c>
      <c r="T3622">
        <v>0</v>
      </c>
      <c r="U3622">
        <v>0</v>
      </c>
      <c r="V3622">
        <v>0</v>
      </c>
      <c r="W3622">
        <v>0</v>
      </c>
      <c r="X3622">
        <v>44</v>
      </c>
      <c r="Y3622">
        <v>52.090909090909101</v>
      </c>
      <c r="Z3622">
        <v>0</v>
      </c>
      <c r="AA3622">
        <v>0</v>
      </c>
      <c r="AB3622">
        <v>46</v>
      </c>
      <c r="AC3622">
        <v>68.891304347826093</v>
      </c>
      <c r="AD3622">
        <v>1</v>
      </c>
      <c r="AE3622">
        <v>19</v>
      </c>
      <c r="AF3622">
        <v>55.789473684210499</v>
      </c>
      <c r="AG3622">
        <v>0.41304347826087001</v>
      </c>
      <c r="AH3622" s="4">
        <v>0</v>
      </c>
      <c r="AI3622">
        <v>0</v>
      </c>
      <c r="AJ3622" s="4">
        <v>0</v>
      </c>
      <c r="AK3622">
        <v>0</v>
      </c>
      <c r="AL3622" s="4">
        <v>6</v>
      </c>
      <c r="AM3622">
        <v>0.13043478260869601</v>
      </c>
      <c r="AN3622" s="4">
        <v>2</v>
      </c>
      <c r="AO3622">
        <v>4.3478260869565202E-2</v>
      </c>
      <c r="AP3622" s="4">
        <v>0</v>
      </c>
      <c r="AQ3622">
        <v>0</v>
      </c>
      <c r="AR3622" s="4">
        <v>0</v>
      </c>
      <c r="AS3622">
        <v>0</v>
      </c>
      <c r="AT3622" s="4">
        <v>0</v>
      </c>
      <c r="AU3622" s="4">
        <v>0</v>
      </c>
      <c r="AV3622" s="4">
        <v>0</v>
      </c>
      <c r="AW3622">
        <v>1.4375</v>
      </c>
      <c r="AX3622" s="4">
        <f t="shared" si="56"/>
        <v>32</v>
      </c>
      <c r="AY3622" s="4">
        <v>0</v>
      </c>
      <c r="AZ3622" s="4">
        <v>0</v>
      </c>
    </row>
    <row r="3623" spans="1:52" x14ac:dyDescent="0.25">
      <c r="A3623" s="4">
        <v>2017</v>
      </c>
      <c r="B3623" s="4" t="s">
        <v>553</v>
      </c>
      <c r="C3623" t="s">
        <v>155</v>
      </c>
      <c r="D3623" t="s">
        <v>156</v>
      </c>
      <c r="E3623" t="s">
        <v>671</v>
      </c>
      <c r="F3623" s="4">
        <v>74</v>
      </c>
      <c r="G3623">
        <v>72</v>
      </c>
      <c r="H3623">
        <v>3.9444444444444402</v>
      </c>
      <c r="I3623">
        <v>74</v>
      </c>
      <c r="J3623">
        <v>5.0270270270270299</v>
      </c>
      <c r="K3623">
        <v>0</v>
      </c>
      <c r="L3623">
        <v>0</v>
      </c>
      <c r="M3623">
        <v>9</v>
      </c>
      <c r="N3623">
        <v>255.227272727273</v>
      </c>
      <c r="O3623">
        <v>0.121621621621622</v>
      </c>
      <c r="P3623">
        <v>58</v>
      </c>
      <c r="Q3623">
        <v>16.724137931034502</v>
      </c>
      <c r="R3623">
        <v>11</v>
      </c>
      <c r="S3623">
        <v>37.727272727272698</v>
      </c>
      <c r="T3623">
        <v>0</v>
      </c>
      <c r="U3623">
        <v>0</v>
      </c>
      <c r="V3623">
        <v>0</v>
      </c>
      <c r="W3623">
        <v>0</v>
      </c>
      <c r="X3623">
        <v>63</v>
      </c>
      <c r="Y3623">
        <v>75.095238095238102</v>
      </c>
      <c r="Z3623">
        <v>1</v>
      </c>
      <c r="AA3623">
        <v>210</v>
      </c>
      <c r="AB3623">
        <v>73</v>
      </c>
      <c r="AC3623">
        <v>93.0416666666667</v>
      </c>
      <c r="AD3623">
        <v>0.97297297297297303</v>
      </c>
      <c r="AE3623">
        <v>26</v>
      </c>
      <c r="AF3623">
        <v>59.730769230769198</v>
      </c>
      <c r="AG3623">
        <v>0.35135135135135098</v>
      </c>
      <c r="AH3623" s="4">
        <v>1</v>
      </c>
      <c r="AI3623">
        <v>1</v>
      </c>
      <c r="AJ3623" s="4">
        <v>0</v>
      </c>
      <c r="AK3623">
        <v>0</v>
      </c>
      <c r="AL3623" s="4">
        <v>17</v>
      </c>
      <c r="AM3623">
        <v>0.23611111111111099</v>
      </c>
      <c r="AN3623" s="4">
        <v>2</v>
      </c>
      <c r="AO3623">
        <v>2.7777777777777801E-2</v>
      </c>
      <c r="AP3623" s="4">
        <v>0</v>
      </c>
      <c r="AQ3623">
        <v>0</v>
      </c>
      <c r="AR3623" s="4">
        <v>0</v>
      </c>
      <c r="AS3623">
        <v>0</v>
      </c>
      <c r="AT3623" s="4">
        <v>0</v>
      </c>
      <c r="AU3623" s="4">
        <v>0</v>
      </c>
      <c r="AV3623" s="4">
        <v>0</v>
      </c>
      <c r="AW3623">
        <v>1.3454545454545499</v>
      </c>
      <c r="AX3623" s="4">
        <f t="shared" si="56"/>
        <v>54.999999999999815</v>
      </c>
      <c r="AY3623" s="4">
        <v>0</v>
      </c>
      <c r="AZ3623" s="4">
        <v>0</v>
      </c>
    </row>
    <row r="3624" spans="1:52" x14ac:dyDescent="0.25">
      <c r="A3624" s="4">
        <v>2017</v>
      </c>
      <c r="B3624" s="4" t="s">
        <v>553</v>
      </c>
      <c r="C3624" t="s">
        <v>155</v>
      </c>
      <c r="D3624" t="s">
        <v>152</v>
      </c>
      <c r="E3624" t="s">
        <v>668</v>
      </c>
      <c r="F3624" s="4">
        <v>80</v>
      </c>
      <c r="G3624">
        <v>78</v>
      </c>
      <c r="H3624">
        <v>5.4358974358974397</v>
      </c>
      <c r="I3624">
        <v>80</v>
      </c>
      <c r="J3624">
        <v>6.5250000000000004</v>
      </c>
      <c r="K3624">
        <v>2</v>
      </c>
      <c r="L3624">
        <v>2.5000000000000001E-2</v>
      </c>
      <c r="M3624">
        <v>16</v>
      </c>
      <c r="N3624">
        <v>752.59722222222194</v>
      </c>
      <c r="O3624">
        <v>0.2</v>
      </c>
      <c r="P3624">
        <v>59</v>
      </c>
      <c r="Q3624">
        <v>22.881355932203402</v>
      </c>
      <c r="R3624">
        <v>10</v>
      </c>
      <c r="S3624">
        <v>25.3</v>
      </c>
      <c r="T3624">
        <v>0</v>
      </c>
      <c r="U3624">
        <v>0</v>
      </c>
      <c r="V3624">
        <v>0</v>
      </c>
      <c r="W3624">
        <v>0</v>
      </c>
      <c r="X3624">
        <v>58</v>
      </c>
      <c r="Y3624">
        <v>71.965517241379303</v>
      </c>
      <c r="Z3624">
        <v>2</v>
      </c>
      <c r="AA3624">
        <v>251.5</v>
      </c>
      <c r="AB3624">
        <v>78</v>
      </c>
      <c r="AC3624">
        <v>98.1666666666667</v>
      </c>
      <c r="AD3624">
        <v>0.97499999999999998</v>
      </c>
      <c r="AE3624">
        <v>36</v>
      </c>
      <c r="AF3624">
        <v>70.8055555555556</v>
      </c>
      <c r="AG3624">
        <v>0.45</v>
      </c>
      <c r="AH3624" s="4">
        <v>1</v>
      </c>
      <c r="AI3624">
        <v>0.5</v>
      </c>
      <c r="AJ3624" s="4">
        <v>0</v>
      </c>
      <c r="AK3624">
        <v>0</v>
      </c>
      <c r="AL3624" s="4">
        <v>18</v>
      </c>
      <c r="AM3624">
        <v>0.230769230769231</v>
      </c>
      <c r="AN3624" s="4">
        <v>3</v>
      </c>
      <c r="AO3624">
        <v>3.8461538461538498E-2</v>
      </c>
      <c r="AP3624" s="4">
        <v>2</v>
      </c>
      <c r="AQ3624">
        <v>2.5000000000000001E-2</v>
      </c>
      <c r="AR3624" s="4">
        <v>0</v>
      </c>
      <c r="AS3624">
        <v>0</v>
      </c>
      <c r="AT3624" s="4">
        <v>0</v>
      </c>
      <c r="AU3624" s="4">
        <v>0</v>
      </c>
      <c r="AV3624" s="4">
        <v>0</v>
      </c>
      <c r="AW3624">
        <v>1.40350877192982</v>
      </c>
      <c r="AX3624" s="4">
        <f t="shared" si="56"/>
        <v>57.000000000000185</v>
      </c>
      <c r="AY3624" s="4">
        <v>0</v>
      </c>
      <c r="AZ3624" s="4">
        <v>0</v>
      </c>
    </row>
    <row r="3625" spans="1:52" x14ac:dyDescent="0.25">
      <c r="A3625" s="4">
        <v>2017</v>
      </c>
      <c r="B3625" s="4" t="s">
        <v>553</v>
      </c>
      <c r="C3625" t="s">
        <v>155</v>
      </c>
      <c r="D3625" t="s">
        <v>157</v>
      </c>
      <c r="E3625" t="s">
        <v>672</v>
      </c>
      <c r="F3625" s="4">
        <v>69</v>
      </c>
      <c r="G3625">
        <v>68</v>
      </c>
      <c r="H3625">
        <v>3.2941176470588198</v>
      </c>
      <c r="I3625">
        <v>69</v>
      </c>
      <c r="J3625">
        <v>4.27536231884058</v>
      </c>
      <c r="K3625">
        <v>0</v>
      </c>
      <c r="L3625">
        <v>0</v>
      </c>
      <c r="M3625">
        <v>3</v>
      </c>
      <c r="N3625">
        <v>326.79104477611901</v>
      </c>
      <c r="O3625">
        <v>4.3478260869565202E-2</v>
      </c>
      <c r="P3625">
        <v>59</v>
      </c>
      <c r="Q3625">
        <v>10.864406779661</v>
      </c>
      <c r="R3625">
        <v>12</v>
      </c>
      <c r="S3625">
        <v>14.75</v>
      </c>
      <c r="T3625">
        <v>0</v>
      </c>
      <c r="U3625">
        <v>0</v>
      </c>
      <c r="V3625">
        <v>0</v>
      </c>
      <c r="W3625">
        <v>0</v>
      </c>
      <c r="X3625">
        <v>53</v>
      </c>
      <c r="Y3625">
        <v>39.245283018867902</v>
      </c>
      <c r="Z3625">
        <v>0</v>
      </c>
      <c r="AA3625">
        <v>0</v>
      </c>
      <c r="AB3625">
        <v>69</v>
      </c>
      <c r="AC3625">
        <v>70.705882352941202</v>
      </c>
      <c r="AD3625">
        <v>0.98550724637681197</v>
      </c>
      <c r="AE3625">
        <v>36</v>
      </c>
      <c r="AF3625">
        <v>45.1111111111111</v>
      </c>
      <c r="AG3625">
        <v>0.52173913043478304</v>
      </c>
      <c r="AH3625" s="4">
        <v>0</v>
      </c>
      <c r="AI3625">
        <v>0</v>
      </c>
      <c r="AJ3625" s="4">
        <v>0</v>
      </c>
      <c r="AK3625">
        <v>0</v>
      </c>
      <c r="AL3625" s="4">
        <v>18</v>
      </c>
      <c r="AM3625">
        <v>0.26470588235294101</v>
      </c>
      <c r="AN3625" s="4">
        <v>1</v>
      </c>
      <c r="AO3625">
        <v>1.4705882352941201E-2</v>
      </c>
      <c r="AP3625" s="4">
        <v>3</v>
      </c>
      <c r="AQ3625">
        <v>4.3478260869565202E-2</v>
      </c>
      <c r="AR3625" s="4">
        <v>0</v>
      </c>
      <c r="AS3625">
        <v>0</v>
      </c>
      <c r="AT3625" s="4">
        <v>0</v>
      </c>
      <c r="AU3625" s="4">
        <v>0</v>
      </c>
      <c r="AV3625" s="4">
        <v>1</v>
      </c>
      <c r="AW3625">
        <v>1.38</v>
      </c>
      <c r="AX3625" s="4">
        <f t="shared" si="56"/>
        <v>50.000000000000007</v>
      </c>
      <c r="AY3625" s="4">
        <v>1</v>
      </c>
      <c r="AZ3625" s="4">
        <v>0</v>
      </c>
    </row>
    <row r="3626" spans="1:52" x14ac:dyDescent="0.25">
      <c r="A3626" s="4">
        <v>2017</v>
      </c>
      <c r="B3626" s="4" t="s">
        <v>553</v>
      </c>
      <c r="C3626" t="s">
        <v>155</v>
      </c>
      <c r="D3626" t="s">
        <v>151</v>
      </c>
      <c r="E3626" t="s">
        <v>667</v>
      </c>
      <c r="F3626" s="4">
        <v>92</v>
      </c>
      <c r="G3626">
        <v>74</v>
      </c>
      <c r="H3626">
        <v>1.0405405405405399</v>
      </c>
      <c r="I3626">
        <v>92</v>
      </c>
      <c r="J3626">
        <v>1.60869565217391</v>
      </c>
      <c r="K3626">
        <v>0</v>
      </c>
      <c r="L3626">
        <v>0</v>
      </c>
      <c r="M3626">
        <v>2</v>
      </c>
      <c r="N3626">
        <v>476.91111111111098</v>
      </c>
      <c r="O3626">
        <v>2.1739130434782601E-2</v>
      </c>
      <c r="P3626">
        <v>80</v>
      </c>
      <c r="Q3626">
        <v>14</v>
      </c>
      <c r="R3626">
        <v>12</v>
      </c>
      <c r="S3626">
        <v>39.6666666666667</v>
      </c>
      <c r="T3626">
        <v>2</v>
      </c>
      <c r="U3626">
        <v>164</v>
      </c>
      <c r="V3626">
        <v>2</v>
      </c>
      <c r="W3626">
        <v>16.5</v>
      </c>
      <c r="X3626">
        <v>84</v>
      </c>
      <c r="Y3626">
        <v>68.0833333333333</v>
      </c>
      <c r="Z3626">
        <v>2</v>
      </c>
      <c r="AA3626">
        <v>261.5</v>
      </c>
      <c r="AB3626">
        <v>90</v>
      </c>
      <c r="AC3626">
        <v>83.955555555555506</v>
      </c>
      <c r="AD3626">
        <v>0.97826086956521696</v>
      </c>
      <c r="AE3626">
        <v>35</v>
      </c>
      <c r="AF3626">
        <v>60.285714285714299</v>
      </c>
      <c r="AG3626">
        <v>0.38043478260869601</v>
      </c>
      <c r="AH3626" s="4">
        <v>1</v>
      </c>
      <c r="AI3626">
        <v>0.5</v>
      </c>
      <c r="AJ3626" s="4">
        <v>0</v>
      </c>
      <c r="AK3626">
        <v>0</v>
      </c>
      <c r="AL3626" s="4">
        <v>20</v>
      </c>
      <c r="AM3626">
        <v>0.22222222222222199</v>
      </c>
      <c r="AN3626" s="4">
        <v>6</v>
      </c>
      <c r="AO3626">
        <v>6.6666666666666693E-2</v>
      </c>
      <c r="AP3626" s="4">
        <v>0</v>
      </c>
      <c r="AQ3626">
        <v>0</v>
      </c>
      <c r="AR3626" s="4">
        <v>0</v>
      </c>
      <c r="AS3626">
        <v>0</v>
      </c>
      <c r="AT3626" s="4">
        <v>0</v>
      </c>
      <c r="AU3626" s="4">
        <v>0</v>
      </c>
      <c r="AV3626" s="4">
        <v>4</v>
      </c>
      <c r="AW3626">
        <v>1.5333333333333301</v>
      </c>
      <c r="AX3626" s="4">
        <f t="shared" si="56"/>
        <v>60.000000000000128</v>
      </c>
      <c r="AY3626" s="4">
        <v>2</v>
      </c>
      <c r="AZ3626" s="4">
        <v>3</v>
      </c>
    </row>
    <row r="3627" spans="1:52" x14ac:dyDescent="0.25">
      <c r="A3627" s="4">
        <v>2017</v>
      </c>
      <c r="B3627" s="4" t="s">
        <v>553</v>
      </c>
      <c r="C3627" t="s">
        <v>163</v>
      </c>
      <c r="D3627" t="s">
        <v>145</v>
      </c>
      <c r="E3627" t="s">
        <v>661</v>
      </c>
      <c r="F3627" s="4">
        <v>230</v>
      </c>
      <c r="G3627">
        <v>225</v>
      </c>
      <c r="H3627">
        <v>4.0622222222222204</v>
      </c>
      <c r="I3627">
        <v>230</v>
      </c>
      <c r="J3627">
        <v>4.9956521739130402</v>
      </c>
      <c r="K3627">
        <v>4</v>
      </c>
      <c r="L3627">
        <v>1.7391304347826101E-2</v>
      </c>
      <c r="M3627">
        <v>6</v>
      </c>
      <c r="N3627">
        <v>128.29777777777801</v>
      </c>
      <c r="O3627">
        <v>2.6086956521739101E-2</v>
      </c>
      <c r="P3627">
        <v>166</v>
      </c>
      <c r="Q3627">
        <v>15.391566265060201</v>
      </c>
      <c r="R3627">
        <v>16</v>
      </c>
      <c r="S3627">
        <v>52.75</v>
      </c>
      <c r="T3627">
        <v>0</v>
      </c>
      <c r="U3627">
        <v>0</v>
      </c>
      <c r="V3627">
        <v>0</v>
      </c>
      <c r="W3627">
        <v>0</v>
      </c>
      <c r="X3627">
        <v>195</v>
      </c>
      <c r="Y3627">
        <v>49.374358974358998</v>
      </c>
      <c r="Z3627">
        <v>17</v>
      </c>
      <c r="AA3627">
        <v>223.4</v>
      </c>
      <c r="AB3627">
        <v>213</v>
      </c>
      <c r="AC3627">
        <v>68.260663507109001</v>
      </c>
      <c r="AD3627">
        <v>0.91739130434782601</v>
      </c>
      <c r="AE3627">
        <v>61</v>
      </c>
      <c r="AF3627">
        <v>41.557377049180303</v>
      </c>
      <c r="AG3627">
        <v>0.26521739130434802</v>
      </c>
      <c r="AH3627" s="4">
        <v>12</v>
      </c>
      <c r="AI3627">
        <v>0.8</v>
      </c>
      <c r="AJ3627" s="4">
        <v>6</v>
      </c>
      <c r="AK3627">
        <v>0.4</v>
      </c>
      <c r="AL3627" s="4">
        <v>44</v>
      </c>
      <c r="AM3627">
        <v>0.208530805687204</v>
      </c>
      <c r="AN3627" s="4">
        <v>2</v>
      </c>
      <c r="AO3627">
        <v>9.4786729857819895E-3</v>
      </c>
      <c r="AP3627" s="4">
        <v>0</v>
      </c>
      <c r="AQ3627">
        <v>0</v>
      </c>
      <c r="AR3627" s="4">
        <v>0</v>
      </c>
      <c r="AS3627">
        <v>0</v>
      </c>
      <c r="AT3627" s="4">
        <v>0</v>
      </c>
      <c r="AU3627" s="4">
        <v>0</v>
      </c>
      <c r="AV3627" s="4">
        <v>1</v>
      </c>
      <c r="AW3627">
        <v>1.9827586206896599</v>
      </c>
      <c r="AX3627" s="4">
        <f t="shared" si="56"/>
        <v>115.99999999999972</v>
      </c>
      <c r="AY3627" s="4">
        <v>0</v>
      </c>
      <c r="AZ3627" s="4">
        <v>0</v>
      </c>
    </row>
    <row r="3628" spans="1:52" x14ac:dyDescent="0.25">
      <c r="A3628" s="4">
        <v>2017</v>
      </c>
      <c r="B3628" s="4" t="s">
        <v>553</v>
      </c>
      <c r="C3628" t="s">
        <v>163</v>
      </c>
      <c r="D3628" t="s">
        <v>164</v>
      </c>
      <c r="E3628" t="s">
        <v>678</v>
      </c>
      <c r="F3628" s="4">
        <v>19</v>
      </c>
      <c r="G3628">
        <v>18</v>
      </c>
      <c r="H3628">
        <v>1.7777777777777799</v>
      </c>
      <c r="I3628">
        <v>19</v>
      </c>
      <c r="J3628">
        <v>2.7894736842105301</v>
      </c>
      <c r="K3628">
        <v>0</v>
      </c>
      <c r="L3628">
        <v>0</v>
      </c>
      <c r="M3628">
        <v>2</v>
      </c>
      <c r="N3628">
        <v>129.88235294117601</v>
      </c>
      <c r="O3628">
        <v>0.105263157894737</v>
      </c>
      <c r="P3628">
        <v>17</v>
      </c>
      <c r="Q3628">
        <v>7.5294117647058796</v>
      </c>
      <c r="R3628">
        <v>3</v>
      </c>
      <c r="S3628">
        <v>20</v>
      </c>
      <c r="T3628">
        <v>0</v>
      </c>
      <c r="U3628">
        <v>0</v>
      </c>
      <c r="V3628">
        <v>0</v>
      </c>
      <c r="W3628">
        <v>0</v>
      </c>
      <c r="X3628">
        <v>16</v>
      </c>
      <c r="Y3628">
        <v>72.3125</v>
      </c>
      <c r="Z3628">
        <v>0</v>
      </c>
      <c r="AA3628">
        <v>0</v>
      </c>
      <c r="AB3628">
        <v>19</v>
      </c>
      <c r="AC3628">
        <v>87</v>
      </c>
      <c r="AD3628">
        <v>0.94736842105263197</v>
      </c>
      <c r="AE3628">
        <v>2</v>
      </c>
      <c r="AF3628">
        <v>86.5</v>
      </c>
      <c r="AG3628">
        <v>0.105263157894737</v>
      </c>
      <c r="AH3628" s="4">
        <v>0</v>
      </c>
      <c r="AI3628">
        <v>0</v>
      </c>
      <c r="AJ3628" s="4">
        <v>0</v>
      </c>
      <c r="AK3628">
        <v>0</v>
      </c>
      <c r="AL3628" s="4">
        <v>6</v>
      </c>
      <c r="AM3628">
        <v>0.33333333333333298</v>
      </c>
      <c r="AN3628" s="4">
        <v>1</v>
      </c>
      <c r="AO3628">
        <v>5.5555555555555601E-2</v>
      </c>
      <c r="AP3628" s="4">
        <v>0</v>
      </c>
      <c r="AQ3628">
        <v>0</v>
      </c>
      <c r="AR3628" s="4">
        <v>0</v>
      </c>
      <c r="AS3628">
        <v>0</v>
      </c>
      <c r="AT3628" s="4">
        <v>0</v>
      </c>
      <c r="AU3628" s="4">
        <v>0</v>
      </c>
      <c r="AV3628" s="4">
        <v>0</v>
      </c>
      <c r="AW3628">
        <v>1.72727272727273</v>
      </c>
      <c r="AX3628" s="4">
        <f t="shared" si="56"/>
        <v>10.999999999999982</v>
      </c>
      <c r="AY3628" s="4">
        <v>0</v>
      </c>
      <c r="AZ3628" s="4">
        <v>0</v>
      </c>
    </row>
    <row r="3629" spans="1:52" x14ac:dyDescent="0.25">
      <c r="A3629" s="4">
        <v>2017</v>
      </c>
      <c r="B3629" s="4" t="s">
        <v>553</v>
      </c>
      <c r="C3629" t="s">
        <v>163</v>
      </c>
      <c r="D3629" t="s">
        <v>157</v>
      </c>
      <c r="E3629" t="s">
        <v>672</v>
      </c>
      <c r="F3629" s="4">
        <v>12</v>
      </c>
      <c r="G3629">
        <v>12</v>
      </c>
      <c r="H3629">
        <v>2.0833333333333299</v>
      </c>
      <c r="I3629">
        <v>12</v>
      </c>
      <c r="J3629">
        <v>3.1666666666666701</v>
      </c>
      <c r="K3629">
        <v>0</v>
      </c>
      <c r="L3629">
        <v>0</v>
      </c>
      <c r="M3629">
        <v>1</v>
      </c>
      <c r="N3629">
        <v>167.727272727273</v>
      </c>
      <c r="O3629">
        <v>8.3333333333333301E-2</v>
      </c>
      <c r="P3629">
        <v>9</v>
      </c>
      <c r="Q3629">
        <v>5.7777777777777803</v>
      </c>
      <c r="R3629">
        <v>1</v>
      </c>
      <c r="S3629">
        <v>9</v>
      </c>
      <c r="T3629">
        <v>3</v>
      </c>
      <c r="U3629">
        <v>92.6666666666667</v>
      </c>
      <c r="V3629">
        <v>3</v>
      </c>
      <c r="W3629">
        <v>36.6666666666667</v>
      </c>
      <c r="X3629">
        <v>7</v>
      </c>
      <c r="Y3629">
        <v>42.142857142857103</v>
      </c>
      <c r="Z3629">
        <v>3</v>
      </c>
      <c r="AA3629">
        <v>276.33333333333297</v>
      </c>
      <c r="AB3629">
        <v>9</v>
      </c>
      <c r="AC3629">
        <v>91.7777777777778</v>
      </c>
      <c r="AD3629">
        <v>0.75</v>
      </c>
      <c r="AE3629">
        <v>4</v>
      </c>
      <c r="AF3629">
        <v>32.75</v>
      </c>
      <c r="AG3629">
        <v>0.33333333333333298</v>
      </c>
      <c r="AH3629" s="4">
        <v>3</v>
      </c>
      <c r="AI3629">
        <v>1</v>
      </c>
      <c r="AJ3629" s="4">
        <v>1</v>
      </c>
      <c r="AK3629">
        <v>0.33333333333333298</v>
      </c>
      <c r="AL3629" s="4">
        <v>1</v>
      </c>
      <c r="AM3629">
        <v>0.11111111111111099</v>
      </c>
      <c r="AN3629" s="4">
        <v>0</v>
      </c>
      <c r="AO3629">
        <v>0</v>
      </c>
      <c r="AP3629" s="4">
        <v>0</v>
      </c>
      <c r="AQ3629">
        <v>0</v>
      </c>
      <c r="AR3629" s="4">
        <v>0</v>
      </c>
      <c r="AS3629">
        <v>0</v>
      </c>
      <c r="AT3629" s="4">
        <v>0</v>
      </c>
      <c r="AU3629" s="4">
        <v>0</v>
      </c>
      <c r="AV3629" s="4">
        <v>0</v>
      </c>
      <c r="AW3629">
        <v>1.71428571428571</v>
      </c>
      <c r="AX3629" s="4">
        <f t="shared" si="56"/>
        <v>7.0000000000000178</v>
      </c>
      <c r="AY3629" s="4">
        <v>4</v>
      </c>
      <c r="AZ3629" s="4">
        <v>0</v>
      </c>
    </row>
    <row r="3630" spans="1:52" x14ac:dyDescent="0.25">
      <c r="A3630" s="4">
        <v>2017</v>
      </c>
      <c r="B3630" s="4" t="s">
        <v>553</v>
      </c>
      <c r="C3630" t="s">
        <v>163</v>
      </c>
      <c r="D3630" t="s">
        <v>160</v>
      </c>
      <c r="E3630" t="s">
        <v>675</v>
      </c>
      <c r="F3630" s="4">
        <v>50</v>
      </c>
      <c r="G3630">
        <v>46</v>
      </c>
      <c r="H3630">
        <v>2.9347826086956501</v>
      </c>
      <c r="I3630">
        <v>50</v>
      </c>
      <c r="J3630">
        <v>4</v>
      </c>
      <c r="K3630">
        <v>0</v>
      </c>
      <c r="L3630">
        <v>0</v>
      </c>
      <c r="M3630">
        <v>4</v>
      </c>
      <c r="N3630">
        <v>374.8125</v>
      </c>
      <c r="O3630">
        <v>0.08</v>
      </c>
      <c r="P3630">
        <v>40</v>
      </c>
      <c r="Q3630">
        <v>14.925000000000001</v>
      </c>
      <c r="R3630">
        <v>8</v>
      </c>
      <c r="S3630">
        <v>35.625</v>
      </c>
      <c r="T3630">
        <v>4</v>
      </c>
      <c r="U3630">
        <v>109.25</v>
      </c>
      <c r="V3630">
        <v>4</v>
      </c>
      <c r="W3630">
        <v>18</v>
      </c>
      <c r="X3630">
        <v>43</v>
      </c>
      <c r="Y3630">
        <v>52.8139534883721</v>
      </c>
      <c r="Z3630">
        <v>4</v>
      </c>
      <c r="AA3630">
        <v>207.5</v>
      </c>
      <c r="AB3630">
        <v>46</v>
      </c>
      <c r="AC3630">
        <v>70.7173913043478</v>
      </c>
      <c r="AD3630">
        <v>0.92</v>
      </c>
      <c r="AE3630">
        <v>11</v>
      </c>
      <c r="AF3630">
        <v>40.727272727272698</v>
      </c>
      <c r="AG3630">
        <v>0.22</v>
      </c>
      <c r="AH3630" s="4">
        <v>1</v>
      </c>
      <c r="AI3630">
        <v>0.25</v>
      </c>
      <c r="AJ3630" s="4">
        <v>0</v>
      </c>
      <c r="AK3630">
        <v>0</v>
      </c>
      <c r="AL3630" s="4">
        <v>9</v>
      </c>
      <c r="AM3630">
        <v>0.19565217391304399</v>
      </c>
      <c r="AN3630" s="4">
        <v>0</v>
      </c>
      <c r="AO3630">
        <v>0</v>
      </c>
      <c r="AP3630" s="4">
        <v>0</v>
      </c>
      <c r="AQ3630">
        <v>0</v>
      </c>
      <c r="AR3630" s="4">
        <v>0</v>
      </c>
      <c r="AS3630">
        <v>0</v>
      </c>
      <c r="AT3630" s="4">
        <v>0</v>
      </c>
      <c r="AU3630" s="4">
        <v>0</v>
      </c>
      <c r="AV3630" s="4">
        <v>2</v>
      </c>
      <c r="AW3630">
        <v>1.2820512820512799</v>
      </c>
      <c r="AX3630" s="4">
        <f t="shared" si="56"/>
        <v>39.000000000000064</v>
      </c>
      <c r="AY3630" s="4">
        <v>3</v>
      </c>
      <c r="AZ3630" s="4">
        <v>2</v>
      </c>
    </row>
    <row r="3631" spans="1:52" x14ac:dyDescent="0.25">
      <c r="A3631" s="4">
        <v>2017</v>
      </c>
      <c r="B3631" s="4" t="s">
        <v>553</v>
      </c>
      <c r="C3631" t="s">
        <v>163</v>
      </c>
      <c r="D3631" t="s">
        <v>146</v>
      </c>
      <c r="E3631" t="s">
        <v>662</v>
      </c>
      <c r="F3631" s="4">
        <v>33</v>
      </c>
      <c r="G3631">
        <v>30</v>
      </c>
      <c r="H3631">
        <v>2.8333333333333299</v>
      </c>
      <c r="I3631">
        <v>32</v>
      </c>
      <c r="J3631">
        <v>3.3125</v>
      </c>
      <c r="K3631">
        <v>0</v>
      </c>
      <c r="L3631">
        <v>0</v>
      </c>
      <c r="M3631">
        <v>0</v>
      </c>
      <c r="N3631">
        <v>-16.696969696969699</v>
      </c>
      <c r="O3631">
        <v>0</v>
      </c>
      <c r="P3631">
        <v>27</v>
      </c>
      <c r="Q3631">
        <v>4.5555555555555598</v>
      </c>
      <c r="R3631">
        <v>4</v>
      </c>
      <c r="S3631">
        <v>39.75</v>
      </c>
      <c r="T3631">
        <v>0</v>
      </c>
      <c r="U3631">
        <v>0</v>
      </c>
      <c r="V3631">
        <v>0</v>
      </c>
      <c r="W3631">
        <v>0</v>
      </c>
      <c r="X3631">
        <v>28</v>
      </c>
      <c r="Y3631">
        <v>58.642857142857103</v>
      </c>
      <c r="Z3631">
        <v>4</v>
      </c>
      <c r="AA3631">
        <v>198</v>
      </c>
      <c r="AB3631">
        <v>28</v>
      </c>
      <c r="AC3631">
        <v>69.678571428571402</v>
      </c>
      <c r="AD3631">
        <v>0.84848484848484895</v>
      </c>
      <c r="AE3631">
        <v>5</v>
      </c>
      <c r="AF3631">
        <v>20.399999999999999</v>
      </c>
      <c r="AG3631">
        <v>0.15151515151515199</v>
      </c>
      <c r="AH3631" s="4">
        <v>2</v>
      </c>
      <c r="AI3631">
        <v>0.5</v>
      </c>
      <c r="AJ3631" s="4">
        <v>2</v>
      </c>
      <c r="AK3631">
        <v>0.5</v>
      </c>
      <c r="AL3631" s="4">
        <v>8</v>
      </c>
      <c r="AM3631">
        <v>0.28571428571428598</v>
      </c>
      <c r="AN3631" s="4">
        <v>0</v>
      </c>
      <c r="AO3631">
        <v>0</v>
      </c>
      <c r="AP3631" s="4">
        <v>1</v>
      </c>
      <c r="AQ3631">
        <v>3.03030303030303E-2</v>
      </c>
      <c r="AR3631" s="4">
        <v>0</v>
      </c>
      <c r="AS3631">
        <v>0</v>
      </c>
      <c r="AT3631" s="4">
        <v>1</v>
      </c>
      <c r="AU3631" s="4">
        <v>0</v>
      </c>
      <c r="AV3631" s="4">
        <v>0</v>
      </c>
      <c r="AW3631">
        <v>1.68421052631579</v>
      </c>
      <c r="AX3631" s="4">
        <f t="shared" si="56"/>
        <v>19.593749999999993</v>
      </c>
      <c r="AY3631" s="4">
        <v>0</v>
      </c>
      <c r="AZ3631" s="4">
        <v>0</v>
      </c>
    </row>
    <row r="3632" spans="1:52" x14ac:dyDescent="0.25">
      <c r="A3632" s="4">
        <v>2017</v>
      </c>
      <c r="B3632" s="4" t="s">
        <v>553</v>
      </c>
      <c r="C3632" t="s">
        <v>163</v>
      </c>
      <c r="D3632" t="s">
        <v>159</v>
      </c>
      <c r="E3632" t="s">
        <v>674</v>
      </c>
      <c r="F3632" s="4">
        <v>23</v>
      </c>
      <c r="G3632">
        <v>22</v>
      </c>
      <c r="H3632">
        <v>7.5909090909090899</v>
      </c>
      <c r="I3632">
        <v>23</v>
      </c>
      <c r="J3632">
        <v>8.1304347826087007</v>
      </c>
      <c r="K3632">
        <v>0</v>
      </c>
      <c r="L3632">
        <v>0</v>
      </c>
      <c r="M3632">
        <v>2</v>
      </c>
      <c r="N3632">
        <v>245.47619047619</v>
      </c>
      <c r="O3632">
        <v>8.6956521739130405E-2</v>
      </c>
      <c r="P3632">
        <v>20</v>
      </c>
      <c r="Q3632">
        <v>20</v>
      </c>
      <c r="R3632">
        <v>8</v>
      </c>
      <c r="S3632">
        <v>38</v>
      </c>
      <c r="T3632">
        <v>1</v>
      </c>
      <c r="U3632">
        <v>99</v>
      </c>
      <c r="V3632">
        <v>1</v>
      </c>
      <c r="W3632">
        <v>30</v>
      </c>
      <c r="X3632">
        <v>15</v>
      </c>
      <c r="Y3632">
        <v>72.133333333333297</v>
      </c>
      <c r="Z3632">
        <v>2</v>
      </c>
      <c r="AA3632">
        <v>260</v>
      </c>
      <c r="AB3632">
        <v>21</v>
      </c>
      <c r="AC3632">
        <v>91.142857142857096</v>
      </c>
      <c r="AD3632">
        <v>0.91304347826086996</v>
      </c>
      <c r="AE3632">
        <v>4</v>
      </c>
      <c r="AF3632">
        <v>61</v>
      </c>
      <c r="AG3632">
        <v>0.173913043478261</v>
      </c>
      <c r="AH3632" s="4">
        <v>1</v>
      </c>
      <c r="AI3632">
        <v>0.5</v>
      </c>
      <c r="AJ3632" s="4">
        <v>0</v>
      </c>
      <c r="AK3632">
        <v>0</v>
      </c>
      <c r="AL3632" s="4">
        <v>4</v>
      </c>
      <c r="AM3632">
        <v>0.19047619047618999</v>
      </c>
      <c r="AN3632" s="4">
        <v>3</v>
      </c>
      <c r="AO3632">
        <v>0.14285714285714299</v>
      </c>
      <c r="AP3632" s="4">
        <v>0</v>
      </c>
      <c r="AQ3632">
        <v>0</v>
      </c>
      <c r="AR3632" s="4">
        <v>0</v>
      </c>
      <c r="AS3632">
        <v>0</v>
      </c>
      <c r="AT3632" s="4">
        <v>0</v>
      </c>
      <c r="AU3632" s="4">
        <v>0</v>
      </c>
      <c r="AV3632" s="4">
        <v>0</v>
      </c>
      <c r="AW3632">
        <v>1.3529411764705901</v>
      </c>
      <c r="AX3632" s="4">
        <f t="shared" si="56"/>
        <v>16.999999999999975</v>
      </c>
      <c r="AY3632" s="4">
        <v>1</v>
      </c>
      <c r="AZ3632" s="4">
        <v>16</v>
      </c>
    </row>
    <row r="3633" spans="1:52" x14ac:dyDescent="0.25">
      <c r="A3633" s="4">
        <v>2017</v>
      </c>
      <c r="B3633" s="4" t="s">
        <v>553</v>
      </c>
      <c r="C3633" t="s">
        <v>163</v>
      </c>
      <c r="D3633" t="s">
        <v>150</v>
      </c>
      <c r="E3633" t="s">
        <v>666</v>
      </c>
      <c r="F3633" s="4">
        <v>81</v>
      </c>
      <c r="G3633">
        <v>78</v>
      </c>
      <c r="H3633">
        <v>1.4615384615384599</v>
      </c>
      <c r="I3633">
        <v>81</v>
      </c>
      <c r="J3633">
        <v>2.93827160493827</v>
      </c>
      <c r="K3633">
        <v>0</v>
      </c>
      <c r="L3633">
        <v>0</v>
      </c>
      <c r="M3633">
        <v>5</v>
      </c>
      <c r="N3633">
        <v>10.921052631578901</v>
      </c>
      <c r="O3633">
        <v>6.1728395061728399E-2</v>
      </c>
      <c r="P3633">
        <v>70</v>
      </c>
      <c r="Q3633">
        <v>10.4571428571429</v>
      </c>
      <c r="R3633">
        <v>33</v>
      </c>
      <c r="S3633">
        <v>34.303030303030297</v>
      </c>
      <c r="T3633">
        <v>15</v>
      </c>
      <c r="U3633">
        <v>149.73333333333301</v>
      </c>
      <c r="V3633">
        <v>14</v>
      </c>
      <c r="W3633">
        <v>15.8571428571429</v>
      </c>
      <c r="X3633">
        <v>54</v>
      </c>
      <c r="Y3633">
        <v>83.703703703703695</v>
      </c>
      <c r="Z3633">
        <v>16</v>
      </c>
      <c r="AA3633">
        <v>233.75</v>
      </c>
      <c r="AB3633">
        <v>65</v>
      </c>
      <c r="AC3633">
        <v>104.31746031746</v>
      </c>
      <c r="AD3633">
        <v>0.77777777777777801</v>
      </c>
      <c r="AE3633">
        <v>13</v>
      </c>
      <c r="AF3633">
        <v>69</v>
      </c>
      <c r="AG3633">
        <v>0.16049382716049401</v>
      </c>
      <c r="AH3633" s="4">
        <v>10</v>
      </c>
      <c r="AI3633">
        <v>0.625</v>
      </c>
      <c r="AJ3633" s="4">
        <v>0</v>
      </c>
      <c r="AK3633">
        <v>0</v>
      </c>
      <c r="AL3633" s="4">
        <v>25</v>
      </c>
      <c r="AM3633">
        <v>0.39682539682539703</v>
      </c>
      <c r="AN3633" s="4">
        <v>3</v>
      </c>
      <c r="AO3633">
        <v>4.7619047619047603E-2</v>
      </c>
      <c r="AP3633" s="4">
        <v>0</v>
      </c>
      <c r="AQ3633">
        <v>0</v>
      </c>
      <c r="AR3633" s="4">
        <v>0</v>
      </c>
      <c r="AS3633">
        <v>0</v>
      </c>
      <c r="AT3633" s="4">
        <v>0</v>
      </c>
      <c r="AU3633" s="4">
        <v>0</v>
      </c>
      <c r="AV3633" s="4">
        <v>6</v>
      </c>
      <c r="AW3633">
        <v>1.3965517241379299</v>
      </c>
      <c r="AX3633" s="4">
        <f t="shared" si="56"/>
        <v>58.000000000000043</v>
      </c>
      <c r="AY3633" s="4">
        <v>0</v>
      </c>
      <c r="AZ3633" s="4">
        <v>0</v>
      </c>
    </row>
    <row r="3634" spans="1:52" x14ac:dyDescent="0.25">
      <c r="A3634" s="4">
        <v>2017</v>
      </c>
      <c r="B3634" s="4" t="s">
        <v>553</v>
      </c>
      <c r="C3634" t="s">
        <v>163</v>
      </c>
      <c r="D3634" t="s">
        <v>497</v>
      </c>
      <c r="E3634" t="s">
        <v>992</v>
      </c>
      <c r="F3634" s="4">
        <v>212</v>
      </c>
      <c r="G3634">
        <v>209</v>
      </c>
      <c r="H3634">
        <v>3.59808612440191</v>
      </c>
      <c r="I3634">
        <v>212</v>
      </c>
      <c r="J3634">
        <v>4.8349056603773599</v>
      </c>
      <c r="K3634">
        <v>20</v>
      </c>
      <c r="L3634">
        <v>9.4339622641509399E-2</v>
      </c>
      <c r="M3634">
        <v>26</v>
      </c>
      <c r="N3634">
        <v>338.51052631578898</v>
      </c>
      <c r="O3634">
        <v>0.122641509433962</v>
      </c>
      <c r="P3634">
        <v>182</v>
      </c>
      <c r="Q3634">
        <v>14.703296703296701</v>
      </c>
      <c r="R3634">
        <v>28</v>
      </c>
      <c r="S3634">
        <v>38.142857142857103</v>
      </c>
      <c r="T3634">
        <v>24</v>
      </c>
      <c r="U3634">
        <v>149.166666666667</v>
      </c>
      <c r="V3634">
        <v>20</v>
      </c>
      <c r="W3634">
        <v>21.3</v>
      </c>
      <c r="X3634">
        <v>159</v>
      </c>
      <c r="Y3634">
        <v>81.157232704402503</v>
      </c>
      <c r="Z3634">
        <v>28</v>
      </c>
      <c r="AA3634">
        <v>287.107142857143</v>
      </c>
      <c r="AB3634">
        <v>184</v>
      </c>
      <c r="AC3634">
        <v>99.5</v>
      </c>
      <c r="AD3634">
        <v>0.86792452830188704</v>
      </c>
      <c r="AE3634">
        <v>49</v>
      </c>
      <c r="AF3634">
        <v>73.224489795918402</v>
      </c>
      <c r="AG3634">
        <v>0.23113207547169801</v>
      </c>
      <c r="AH3634" s="4">
        <v>13</v>
      </c>
      <c r="AI3634">
        <v>0.46428571428571402</v>
      </c>
      <c r="AJ3634" s="4">
        <v>6</v>
      </c>
      <c r="AK3634">
        <v>0.214285714285714</v>
      </c>
      <c r="AL3634" s="4">
        <v>59</v>
      </c>
      <c r="AM3634">
        <v>0.32065217391304301</v>
      </c>
      <c r="AN3634" s="4">
        <v>13</v>
      </c>
      <c r="AO3634">
        <v>7.0652173913043501E-2</v>
      </c>
      <c r="AP3634" s="4">
        <v>1</v>
      </c>
      <c r="AQ3634">
        <v>4.7169811320754698E-3</v>
      </c>
      <c r="AR3634" s="4">
        <v>0</v>
      </c>
      <c r="AS3634">
        <v>0</v>
      </c>
      <c r="AT3634" s="4">
        <v>0</v>
      </c>
      <c r="AU3634" s="4">
        <v>0</v>
      </c>
      <c r="AV3634" s="4">
        <v>6</v>
      </c>
      <c r="AW3634">
        <v>1.78151260504202</v>
      </c>
      <c r="AX3634" s="4">
        <f t="shared" si="56"/>
        <v>118.99999999999979</v>
      </c>
      <c r="AY3634" s="4">
        <v>23</v>
      </c>
      <c r="AZ3634" s="4">
        <v>60.043478260869598</v>
      </c>
    </row>
    <row r="3635" spans="1:52" x14ac:dyDescent="0.25">
      <c r="A3635" s="4">
        <v>2017</v>
      </c>
      <c r="B3635" s="4" t="s">
        <v>553</v>
      </c>
      <c r="C3635" t="s">
        <v>170</v>
      </c>
      <c r="D3635" t="s">
        <v>411</v>
      </c>
      <c r="E3635" t="s">
        <v>907</v>
      </c>
      <c r="F3635" s="4">
        <v>1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0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 s="4">
        <v>0</v>
      </c>
      <c r="AI3635">
        <v>0</v>
      </c>
      <c r="AJ3635" s="4">
        <v>0</v>
      </c>
      <c r="AK3635">
        <v>0</v>
      </c>
      <c r="AL3635" s="4">
        <v>0</v>
      </c>
      <c r="AM3635">
        <v>0</v>
      </c>
      <c r="AN3635" s="4">
        <v>0</v>
      </c>
      <c r="AO3635">
        <v>0</v>
      </c>
      <c r="AP3635" s="4">
        <v>0</v>
      </c>
      <c r="AQ3635">
        <v>0</v>
      </c>
      <c r="AR3635" s="4">
        <v>0</v>
      </c>
      <c r="AS3635">
        <v>0</v>
      </c>
      <c r="AT3635" s="4">
        <v>0</v>
      </c>
      <c r="AU3635" s="4">
        <v>0</v>
      </c>
      <c r="AV3635" s="4">
        <v>0</v>
      </c>
      <c r="AW3635">
        <v>0</v>
      </c>
      <c r="AX3635" s="4">
        <f t="shared" si="56"/>
        <v>0</v>
      </c>
      <c r="AY3635" s="4">
        <v>0</v>
      </c>
      <c r="AZ3635" s="4">
        <v>0</v>
      </c>
    </row>
    <row r="3636" spans="1:52" x14ac:dyDescent="0.25">
      <c r="A3636" s="4">
        <v>2017</v>
      </c>
      <c r="B3636" s="4" t="s">
        <v>553</v>
      </c>
      <c r="C3636" t="s">
        <v>170</v>
      </c>
      <c r="D3636" t="s">
        <v>412</v>
      </c>
      <c r="E3636" t="s">
        <v>908</v>
      </c>
      <c r="F3636" s="4">
        <v>9</v>
      </c>
      <c r="G3636">
        <v>3</v>
      </c>
      <c r="H3636">
        <v>33</v>
      </c>
      <c r="I3636">
        <v>3</v>
      </c>
      <c r="J3636">
        <v>35.6666666666667</v>
      </c>
      <c r="K3636">
        <v>0</v>
      </c>
      <c r="L3636">
        <v>0</v>
      </c>
      <c r="M3636">
        <v>8</v>
      </c>
      <c r="N3636">
        <v>-10</v>
      </c>
      <c r="O3636">
        <v>0.88888888888888895</v>
      </c>
      <c r="P3636">
        <v>2</v>
      </c>
      <c r="Q3636">
        <v>53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1</v>
      </c>
      <c r="Y3636">
        <v>62</v>
      </c>
      <c r="Z3636">
        <v>0</v>
      </c>
      <c r="AA3636">
        <v>0</v>
      </c>
      <c r="AB3636">
        <v>3</v>
      </c>
      <c r="AC3636">
        <v>81</v>
      </c>
      <c r="AD3636">
        <v>0.33333333333333298</v>
      </c>
      <c r="AE3636">
        <v>0</v>
      </c>
      <c r="AF3636">
        <v>0</v>
      </c>
      <c r="AG3636">
        <v>0</v>
      </c>
      <c r="AH3636" s="4">
        <v>0</v>
      </c>
      <c r="AI3636">
        <v>0</v>
      </c>
      <c r="AJ3636" s="4">
        <v>0</v>
      </c>
      <c r="AK3636">
        <v>0</v>
      </c>
      <c r="AL3636" s="4">
        <v>0</v>
      </c>
      <c r="AM3636">
        <v>0</v>
      </c>
      <c r="AN3636" s="4">
        <v>0</v>
      </c>
      <c r="AO3636">
        <v>0</v>
      </c>
      <c r="AP3636" s="4">
        <v>0</v>
      </c>
      <c r="AQ3636">
        <v>0</v>
      </c>
      <c r="AR3636" s="4">
        <v>0</v>
      </c>
      <c r="AS3636">
        <v>0</v>
      </c>
      <c r="AT3636" s="4">
        <v>5</v>
      </c>
      <c r="AU3636" s="4">
        <v>1</v>
      </c>
      <c r="AV3636" s="4">
        <v>1</v>
      </c>
      <c r="AW3636">
        <v>1</v>
      </c>
      <c r="AX3636" s="4">
        <f t="shared" si="56"/>
        <v>9</v>
      </c>
      <c r="AY3636" s="4">
        <v>0</v>
      </c>
      <c r="AZ3636" s="4">
        <v>0</v>
      </c>
    </row>
    <row r="3637" spans="1:52" x14ac:dyDescent="0.25">
      <c r="A3637" s="4">
        <v>2017</v>
      </c>
      <c r="B3637" s="4" t="s">
        <v>553</v>
      </c>
      <c r="C3637" t="s">
        <v>170</v>
      </c>
      <c r="D3637" t="s">
        <v>519</v>
      </c>
      <c r="E3637" t="s">
        <v>1012</v>
      </c>
      <c r="F3637" s="4">
        <v>253</v>
      </c>
      <c r="G3637">
        <v>250</v>
      </c>
      <c r="H3637">
        <v>4.2519999999999998</v>
      </c>
      <c r="I3637">
        <v>253</v>
      </c>
      <c r="J3637">
        <v>5.6679841897233203</v>
      </c>
      <c r="K3637">
        <v>15</v>
      </c>
      <c r="L3637">
        <v>5.9288537549407098E-2</v>
      </c>
      <c r="M3637">
        <v>4</v>
      </c>
      <c r="N3637">
        <v>34.541832669322702</v>
      </c>
      <c r="O3637">
        <v>1.58102766798419E-2</v>
      </c>
      <c r="P3637">
        <v>202</v>
      </c>
      <c r="Q3637">
        <v>19.797029702970299</v>
      </c>
      <c r="R3637">
        <v>45</v>
      </c>
      <c r="S3637">
        <v>40.288888888888899</v>
      </c>
      <c r="T3637">
        <v>16</v>
      </c>
      <c r="U3637">
        <v>158.5625</v>
      </c>
      <c r="V3637">
        <v>15</v>
      </c>
      <c r="W3637">
        <v>8.06666666666667</v>
      </c>
      <c r="X3637">
        <v>213</v>
      </c>
      <c r="Y3637">
        <v>76.676056338028204</v>
      </c>
      <c r="Z3637">
        <v>17</v>
      </c>
      <c r="AA3637">
        <v>288</v>
      </c>
      <c r="AB3637">
        <v>236</v>
      </c>
      <c r="AC3637">
        <v>105.902542372881</v>
      </c>
      <c r="AD3637">
        <v>0.93280632411067199</v>
      </c>
      <c r="AE3637">
        <v>115</v>
      </c>
      <c r="AF3637">
        <v>81.486956521739103</v>
      </c>
      <c r="AG3637">
        <v>0.45454545454545497</v>
      </c>
      <c r="AH3637" s="4">
        <v>11</v>
      </c>
      <c r="AI3637">
        <v>0.6875</v>
      </c>
      <c r="AJ3637" s="4">
        <v>4</v>
      </c>
      <c r="AK3637">
        <v>0.25</v>
      </c>
      <c r="AL3637" s="4">
        <v>65</v>
      </c>
      <c r="AM3637">
        <v>0.27542372881355898</v>
      </c>
      <c r="AN3637" s="4">
        <v>20</v>
      </c>
      <c r="AO3637">
        <v>8.4745762711864403E-2</v>
      </c>
      <c r="AP3637" s="4">
        <v>3</v>
      </c>
      <c r="AQ3637">
        <v>1.18577075098814E-2</v>
      </c>
      <c r="AR3637" s="4">
        <v>1</v>
      </c>
      <c r="AS3637">
        <v>3.9525691699604697E-3</v>
      </c>
      <c r="AT3637" s="4">
        <v>0</v>
      </c>
      <c r="AU3637" s="4">
        <v>0</v>
      </c>
      <c r="AV3637" s="4">
        <v>2</v>
      </c>
      <c r="AW3637">
        <v>2.14406779661017</v>
      </c>
      <c r="AX3637" s="4">
        <f t="shared" si="56"/>
        <v>117.99999999999997</v>
      </c>
      <c r="AY3637" s="4">
        <v>14</v>
      </c>
      <c r="AZ3637" s="4">
        <v>23.071428571428601</v>
      </c>
    </row>
    <row r="3638" spans="1:52" x14ac:dyDescent="0.25">
      <c r="A3638" s="4">
        <v>2017</v>
      </c>
      <c r="B3638" s="4" t="s">
        <v>553</v>
      </c>
      <c r="C3638" t="s">
        <v>170</v>
      </c>
      <c r="D3638" t="s">
        <v>228</v>
      </c>
      <c r="E3638" t="s">
        <v>739</v>
      </c>
      <c r="F3638" s="4">
        <v>34</v>
      </c>
      <c r="G3638">
        <v>34</v>
      </c>
      <c r="H3638">
        <v>1.6176470588235301</v>
      </c>
      <c r="I3638">
        <v>34</v>
      </c>
      <c r="J3638">
        <v>4.4411764705882399</v>
      </c>
      <c r="K3638">
        <v>0</v>
      </c>
      <c r="L3638">
        <v>0</v>
      </c>
      <c r="M3638">
        <v>4</v>
      </c>
      <c r="N3638">
        <v>290.558823529412</v>
      </c>
      <c r="O3638">
        <v>0.11764705882352899</v>
      </c>
      <c r="P3638">
        <v>25</v>
      </c>
      <c r="Q3638">
        <v>16.72</v>
      </c>
      <c r="R3638">
        <v>3</v>
      </c>
      <c r="S3638">
        <v>51.3333333333333</v>
      </c>
      <c r="T3638">
        <v>2</v>
      </c>
      <c r="U3638">
        <v>81</v>
      </c>
      <c r="V3638">
        <v>1</v>
      </c>
      <c r="W3638">
        <v>3</v>
      </c>
      <c r="X3638">
        <v>27</v>
      </c>
      <c r="Y3638">
        <v>48.370370370370402</v>
      </c>
      <c r="Z3638">
        <v>2</v>
      </c>
      <c r="AA3638">
        <v>479</v>
      </c>
      <c r="AB3638">
        <v>32</v>
      </c>
      <c r="AC3638">
        <v>86.53125</v>
      </c>
      <c r="AD3638">
        <v>0.94117647058823495</v>
      </c>
      <c r="AE3638">
        <v>19</v>
      </c>
      <c r="AF3638">
        <v>56.473684210526301</v>
      </c>
      <c r="AG3638">
        <v>0.55882352941176505</v>
      </c>
      <c r="AH3638" s="4">
        <v>1</v>
      </c>
      <c r="AI3638">
        <v>0.5</v>
      </c>
      <c r="AJ3638" s="4">
        <v>0</v>
      </c>
      <c r="AK3638">
        <v>0</v>
      </c>
      <c r="AL3638" s="4">
        <v>7</v>
      </c>
      <c r="AM3638">
        <v>0.21875</v>
      </c>
      <c r="AN3638" s="4">
        <v>1</v>
      </c>
      <c r="AO3638">
        <v>3.125E-2</v>
      </c>
      <c r="AP3638" s="4">
        <v>1</v>
      </c>
      <c r="AQ3638">
        <v>2.9411764705882401E-2</v>
      </c>
      <c r="AR3638" s="4">
        <v>0</v>
      </c>
      <c r="AS3638">
        <v>0</v>
      </c>
      <c r="AT3638" s="4">
        <v>0</v>
      </c>
      <c r="AU3638" s="4">
        <v>0</v>
      </c>
      <c r="AV3638" s="4">
        <v>1</v>
      </c>
      <c r="AW3638">
        <v>2</v>
      </c>
      <c r="AX3638" s="4">
        <f t="shared" si="56"/>
        <v>17</v>
      </c>
      <c r="AY3638" s="4">
        <v>2</v>
      </c>
      <c r="AZ3638" s="4">
        <v>0</v>
      </c>
    </row>
    <row r="3639" spans="1:52" x14ac:dyDescent="0.25">
      <c r="A3639" s="4">
        <v>2017</v>
      </c>
      <c r="B3639" s="4" t="s">
        <v>553</v>
      </c>
      <c r="C3639" t="s">
        <v>170</v>
      </c>
      <c r="D3639" t="s">
        <v>178</v>
      </c>
      <c r="E3639" t="s">
        <v>691</v>
      </c>
      <c r="F3639" s="4">
        <v>46</v>
      </c>
      <c r="G3639">
        <v>46</v>
      </c>
      <c r="H3639">
        <v>3.0652173913043499</v>
      </c>
      <c r="I3639">
        <v>46</v>
      </c>
      <c r="J3639">
        <v>4.6956521739130404</v>
      </c>
      <c r="K3639">
        <v>0</v>
      </c>
      <c r="L3639">
        <v>0</v>
      </c>
      <c r="M3639">
        <v>1</v>
      </c>
      <c r="N3639">
        <v>56.266666666666701</v>
      </c>
      <c r="O3639">
        <v>2.1739130434782601E-2</v>
      </c>
      <c r="P3639">
        <v>2</v>
      </c>
      <c r="Q3639">
        <v>7</v>
      </c>
      <c r="R3639">
        <v>14</v>
      </c>
      <c r="S3639">
        <v>11.6428571428571</v>
      </c>
      <c r="T3639">
        <v>0</v>
      </c>
      <c r="U3639">
        <v>0</v>
      </c>
      <c r="V3639">
        <v>0</v>
      </c>
      <c r="W3639">
        <v>0</v>
      </c>
      <c r="X3639">
        <v>5</v>
      </c>
      <c r="Y3639">
        <v>28.6</v>
      </c>
      <c r="Z3639">
        <v>0</v>
      </c>
      <c r="AA3639">
        <v>0</v>
      </c>
      <c r="AB3639">
        <v>46</v>
      </c>
      <c r="AC3639">
        <v>75.2826086956522</v>
      </c>
      <c r="AD3639">
        <v>1</v>
      </c>
      <c r="AE3639">
        <v>23</v>
      </c>
      <c r="AF3639">
        <v>55.043478260869598</v>
      </c>
      <c r="AG3639">
        <v>0.5</v>
      </c>
      <c r="AH3639" s="4">
        <v>0</v>
      </c>
      <c r="AI3639">
        <v>0</v>
      </c>
      <c r="AJ3639" s="4">
        <v>0</v>
      </c>
      <c r="AK3639">
        <v>0</v>
      </c>
      <c r="AL3639" s="4">
        <v>8</v>
      </c>
      <c r="AM3639">
        <v>0.173913043478261</v>
      </c>
      <c r="AN3639" s="4">
        <v>4</v>
      </c>
      <c r="AO3639">
        <v>8.6956521739130405E-2</v>
      </c>
      <c r="AP3639" s="4">
        <v>0</v>
      </c>
      <c r="AQ3639">
        <v>0</v>
      </c>
      <c r="AR3639" s="4">
        <v>0</v>
      </c>
      <c r="AS3639">
        <v>0</v>
      </c>
      <c r="AT3639" s="4">
        <v>0</v>
      </c>
      <c r="AU3639" s="4">
        <v>0</v>
      </c>
      <c r="AV3639" s="4">
        <v>0</v>
      </c>
      <c r="AW3639">
        <v>2.42105263157895</v>
      </c>
      <c r="AX3639" s="4">
        <f t="shared" si="56"/>
        <v>18.999999999999979</v>
      </c>
      <c r="AY3639" s="4">
        <v>0</v>
      </c>
      <c r="AZ3639" s="4">
        <v>0</v>
      </c>
    </row>
    <row r="3640" spans="1:52" x14ac:dyDescent="0.25">
      <c r="A3640" s="4">
        <v>2017</v>
      </c>
      <c r="B3640" s="4" t="s">
        <v>553</v>
      </c>
      <c r="C3640" t="s">
        <v>170</v>
      </c>
      <c r="D3640" t="s">
        <v>181</v>
      </c>
      <c r="E3640" t="s">
        <v>694</v>
      </c>
      <c r="F3640" s="4">
        <v>109</v>
      </c>
      <c r="G3640">
        <v>109</v>
      </c>
      <c r="H3640">
        <v>5.7981651376146797</v>
      </c>
      <c r="I3640">
        <v>109</v>
      </c>
      <c r="J3640">
        <v>7.7247706422018396</v>
      </c>
      <c r="K3640">
        <v>0</v>
      </c>
      <c r="L3640">
        <v>0</v>
      </c>
      <c r="M3640">
        <v>54</v>
      </c>
      <c r="N3640">
        <v>2308.79120879121</v>
      </c>
      <c r="O3640">
        <v>0.495412844036697</v>
      </c>
      <c r="P3640">
        <v>12</v>
      </c>
      <c r="Q3640">
        <v>11.5</v>
      </c>
      <c r="R3640">
        <v>20</v>
      </c>
      <c r="S3640">
        <v>46.4</v>
      </c>
      <c r="T3640">
        <v>2</v>
      </c>
      <c r="U3640">
        <v>195</v>
      </c>
      <c r="V3640">
        <v>2</v>
      </c>
      <c r="W3640">
        <v>8</v>
      </c>
      <c r="X3640">
        <v>100</v>
      </c>
      <c r="Y3640">
        <v>78.319999999999993</v>
      </c>
      <c r="Z3640">
        <v>2</v>
      </c>
      <c r="AA3640">
        <v>359.5</v>
      </c>
      <c r="AB3640">
        <v>107</v>
      </c>
      <c r="AC3640">
        <v>105.411214953271</v>
      </c>
      <c r="AD3640">
        <v>0.98165137614678899</v>
      </c>
      <c r="AE3640">
        <v>53</v>
      </c>
      <c r="AF3640">
        <v>67.792452830188694</v>
      </c>
      <c r="AG3640">
        <v>0.48623853211009199</v>
      </c>
      <c r="AH3640" s="4">
        <v>1</v>
      </c>
      <c r="AI3640">
        <v>0.5</v>
      </c>
      <c r="AJ3640" s="4">
        <v>1</v>
      </c>
      <c r="AK3640">
        <v>0.5</v>
      </c>
      <c r="AL3640" s="4">
        <v>11</v>
      </c>
      <c r="AM3640">
        <v>0.10280373831775701</v>
      </c>
      <c r="AN3640" s="4">
        <v>5</v>
      </c>
      <c r="AO3640">
        <v>4.67289719626168E-2</v>
      </c>
      <c r="AP3640" s="4">
        <v>1</v>
      </c>
      <c r="AQ3640">
        <v>9.1743119266054999E-3</v>
      </c>
      <c r="AR3640" s="4">
        <v>0</v>
      </c>
      <c r="AS3640">
        <v>0</v>
      </c>
      <c r="AT3640" s="4">
        <v>0</v>
      </c>
      <c r="AU3640" s="4">
        <v>0</v>
      </c>
      <c r="AV3640" s="4">
        <v>2</v>
      </c>
      <c r="AW3640">
        <v>2.0566037735849099</v>
      </c>
      <c r="AX3640" s="4">
        <f t="shared" si="56"/>
        <v>52.999999999999893</v>
      </c>
      <c r="AY3640" s="4">
        <v>0</v>
      </c>
      <c r="AZ3640" s="4">
        <v>0</v>
      </c>
    </row>
    <row r="3641" spans="1:52" x14ac:dyDescent="0.25">
      <c r="A3641" s="4">
        <v>2017</v>
      </c>
      <c r="B3641" s="4" t="s">
        <v>553</v>
      </c>
      <c r="C3641" t="s">
        <v>170</v>
      </c>
      <c r="D3641" t="s">
        <v>185</v>
      </c>
      <c r="E3641" t="s">
        <v>993</v>
      </c>
      <c r="F3641" s="4">
        <v>62</v>
      </c>
      <c r="G3641">
        <v>62</v>
      </c>
      <c r="H3641">
        <v>1.9032258064516101</v>
      </c>
      <c r="I3641">
        <v>62</v>
      </c>
      <c r="J3641">
        <v>3.32258064516129</v>
      </c>
      <c r="K3641">
        <v>2</v>
      </c>
      <c r="L3641">
        <v>3.2258064516128997E-2</v>
      </c>
      <c r="M3641">
        <v>17</v>
      </c>
      <c r="N3641">
        <v>318.02222222222201</v>
      </c>
      <c r="O3641">
        <v>0.27419354838709697</v>
      </c>
      <c r="P3641">
        <v>3</v>
      </c>
      <c r="Q3641">
        <v>5.3333333333333304</v>
      </c>
      <c r="R3641">
        <v>4</v>
      </c>
      <c r="S3641">
        <v>23.5</v>
      </c>
      <c r="T3641">
        <v>1</v>
      </c>
      <c r="U3641">
        <v>82</v>
      </c>
      <c r="V3641">
        <v>1</v>
      </c>
      <c r="W3641">
        <v>1</v>
      </c>
      <c r="X3641">
        <v>61</v>
      </c>
      <c r="Y3641">
        <v>53.377049180327901</v>
      </c>
      <c r="Z3641">
        <v>1</v>
      </c>
      <c r="AA3641">
        <v>237</v>
      </c>
      <c r="AB3641">
        <v>61</v>
      </c>
      <c r="AC3641">
        <v>73.754098360655703</v>
      </c>
      <c r="AD3641">
        <v>0.98387096774193605</v>
      </c>
      <c r="AE3641">
        <v>36</v>
      </c>
      <c r="AF3641">
        <v>54.9166666666667</v>
      </c>
      <c r="AG3641">
        <v>0.58064516129032295</v>
      </c>
      <c r="AH3641" s="4">
        <v>0</v>
      </c>
      <c r="AI3641">
        <v>0</v>
      </c>
      <c r="AJ3641" s="4">
        <v>0</v>
      </c>
      <c r="AK3641">
        <v>0</v>
      </c>
      <c r="AL3641" s="4">
        <v>9</v>
      </c>
      <c r="AM3641">
        <v>0.14754098360655701</v>
      </c>
      <c r="AN3641" s="4">
        <v>3</v>
      </c>
      <c r="AO3641">
        <v>4.91803278688525E-2</v>
      </c>
      <c r="AP3641" s="4">
        <v>0</v>
      </c>
      <c r="AQ3641">
        <v>0</v>
      </c>
      <c r="AR3641" s="4">
        <v>1</v>
      </c>
      <c r="AS3641">
        <v>1.6129032258064498E-2</v>
      </c>
      <c r="AT3641" s="4">
        <v>0</v>
      </c>
      <c r="AU3641" s="4">
        <v>0</v>
      </c>
      <c r="AV3641" s="4">
        <v>0</v>
      </c>
      <c r="AW3641">
        <v>2.06666666666667</v>
      </c>
      <c r="AX3641" s="4">
        <f t="shared" si="56"/>
        <v>29.99999999999995</v>
      </c>
      <c r="AY3641" s="4">
        <v>0</v>
      </c>
      <c r="AZ3641" s="4">
        <v>0</v>
      </c>
    </row>
    <row r="3642" spans="1:52" x14ac:dyDescent="0.25">
      <c r="A3642" s="4">
        <v>2017</v>
      </c>
      <c r="B3642" s="4" t="s">
        <v>553</v>
      </c>
      <c r="C3642" t="s">
        <v>170</v>
      </c>
      <c r="D3642" t="s">
        <v>243</v>
      </c>
      <c r="E3642" t="s">
        <v>753</v>
      </c>
      <c r="F3642" s="4">
        <v>18</v>
      </c>
      <c r="G3642">
        <v>17</v>
      </c>
      <c r="H3642">
        <v>2.7647058823529398</v>
      </c>
      <c r="I3642">
        <v>17</v>
      </c>
      <c r="J3642">
        <v>3.52941176470588</v>
      </c>
      <c r="K3642">
        <v>0</v>
      </c>
      <c r="L3642">
        <v>0</v>
      </c>
      <c r="M3642">
        <v>2</v>
      </c>
      <c r="N3642">
        <v>1144.1764705882399</v>
      </c>
      <c r="O3642">
        <v>0.11111111111111099</v>
      </c>
      <c r="P3642">
        <v>6</v>
      </c>
      <c r="Q3642">
        <v>53.6666666666667</v>
      </c>
      <c r="R3642">
        <v>1</v>
      </c>
      <c r="S3642">
        <v>17</v>
      </c>
      <c r="T3642">
        <v>0</v>
      </c>
      <c r="U3642">
        <v>0</v>
      </c>
      <c r="V3642">
        <v>0</v>
      </c>
      <c r="W3642">
        <v>0</v>
      </c>
      <c r="X3642">
        <v>15</v>
      </c>
      <c r="Y3642">
        <v>145.26666666666699</v>
      </c>
      <c r="Z3642">
        <v>1</v>
      </c>
      <c r="AA3642">
        <v>0</v>
      </c>
      <c r="AB3642">
        <v>16</v>
      </c>
      <c r="AC3642">
        <v>135.625</v>
      </c>
      <c r="AD3642">
        <v>0.88888888888888895</v>
      </c>
      <c r="AE3642">
        <v>9</v>
      </c>
      <c r="AF3642">
        <v>134.666666666667</v>
      </c>
      <c r="AG3642">
        <v>0.5</v>
      </c>
      <c r="AH3642" s="4">
        <v>1</v>
      </c>
      <c r="AI3642">
        <v>0</v>
      </c>
      <c r="AJ3642" s="4">
        <v>1</v>
      </c>
      <c r="AK3642">
        <v>0</v>
      </c>
      <c r="AL3642" s="4">
        <v>1</v>
      </c>
      <c r="AM3642">
        <v>6.25E-2</v>
      </c>
      <c r="AN3642" s="4">
        <v>1</v>
      </c>
      <c r="AO3642">
        <v>6.25E-2</v>
      </c>
      <c r="AP3642" s="4">
        <v>0</v>
      </c>
      <c r="AQ3642">
        <v>0</v>
      </c>
      <c r="AR3642" s="4">
        <v>0</v>
      </c>
      <c r="AS3642">
        <v>0</v>
      </c>
      <c r="AT3642" s="4">
        <v>0</v>
      </c>
      <c r="AU3642" s="4">
        <v>1</v>
      </c>
      <c r="AV3642" s="4">
        <v>0</v>
      </c>
      <c r="AW3642">
        <v>1.8888888888888899</v>
      </c>
      <c r="AX3642" s="4">
        <f t="shared" si="56"/>
        <v>9.5294117647058769</v>
      </c>
      <c r="AY3642" s="4">
        <v>0</v>
      </c>
      <c r="AZ3642" s="4">
        <v>0</v>
      </c>
    </row>
    <row r="3643" spans="1:52" x14ac:dyDescent="0.25">
      <c r="A3643" s="4">
        <v>2017</v>
      </c>
      <c r="B3643" s="4" t="s">
        <v>553</v>
      </c>
      <c r="C3643" t="s">
        <v>170</v>
      </c>
      <c r="D3643" t="s">
        <v>193</v>
      </c>
      <c r="E3643" t="s">
        <v>706</v>
      </c>
      <c r="F3643" s="4">
        <v>27</v>
      </c>
      <c r="G3643">
        <v>26</v>
      </c>
      <c r="H3643">
        <v>1.6153846153846201</v>
      </c>
      <c r="I3643">
        <v>27</v>
      </c>
      <c r="J3643">
        <v>2.5185185185185199</v>
      </c>
      <c r="K3643">
        <v>0</v>
      </c>
      <c r="L3643">
        <v>0</v>
      </c>
      <c r="M3643">
        <v>9</v>
      </c>
      <c r="N3643">
        <v>1542.1923076923099</v>
      </c>
      <c r="O3643">
        <v>0.33333333333333298</v>
      </c>
      <c r="P3643">
        <v>23</v>
      </c>
      <c r="Q3643">
        <v>15.3478260869565</v>
      </c>
      <c r="R3643">
        <v>4</v>
      </c>
      <c r="S3643">
        <v>117.25</v>
      </c>
      <c r="T3643">
        <v>4</v>
      </c>
      <c r="U3643">
        <v>179.75</v>
      </c>
      <c r="V3643">
        <v>4</v>
      </c>
      <c r="W3643">
        <v>3.75</v>
      </c>
      <c r="X3643">
        <v>22</v>
      </c>
      <c r="Y3643">
        <v>86.181818181818201</v>
      </c>
      <c r="Z3643">
        <v>5</v>
      </c>
      <c r="AA3643">
        <v>370</v>
      </c>
      <c r="AB3643">
        <v>22</v>
      </c>
      <c r="AC3643">
        <v>111.227272727273</v>
      </c>
      <c r="AD3643">
        <v>0.81481481481481499</v>
      </c>
      <c r="AE3643">
        <v>13</v>
      </c>
      <c r="AF3643">
        <v>97.384615384615401</v>
      </c>
      <c r="AG3643">
        <v>0.48148148148148101</v>
      </c>
      <c r="AH3643" s="4">
        <v>5</v>
      </c>
      <c r="AI3643">
        <v>1.6666666666666701</v>
      </c>
      <c r="AJ3643" s="4">
        <v>1</v>
      </c>
      <c r="AK3643">
        <v>0.33333333333333298</v>
      </c>
      <c r="AL3643" s="4">
        <v>5</v>
      </c>
      <c r="AM3643">
        <v>0.22727272727272699</v>
      </c>
      <c r="AN3643" s="4">
        <v>1</v>
      </c>
      <c r="AO3643">
        <v>4.5454545454545497E-2</v>
      </c>
      <c r="AP3643" s="4">
        <v>1</v>
      </c>
      <c r="AQ3643">
        <v>3.7037037037037E-2</v>
      </c>
      <c r="AR3643" s="4">
        <v>0</v>
      </c>
      <c r="AS3643">
        <v>0</v>
      </c>
      <c r="AT3643" s="4">
        <v>0</v>
      </c>
      <c r="AU3643" s="4">
        <v>0</v>
      </c>
      <c r="AV3643" s="4">
        <v>0</v>
      </c>
      <c r="AW3643">
        <v>2.25</v>
      </c>
      <c r="AX3643" s="4">
        <f t="shared" si="56"/>
        <v>12</v>
      </c>
      <c r="AY3643" s="4">
        <v>4</v>
      </c>
      <c r="AZ3643" s="4">
        <v>34.5</v>
      </c>
    </row>
    <row r="3644" spans="1:52" x14ac:dyDescent="0.25">
      <c r="A3644" s="4">
        <v>2017</v>
      </c>
      <c r="B3644" s="4" t="s">
        <v>553</v>
      </c>
      <c r="C3644" t="s">
        <v>170</v>
      </c>
      <c r="D3644" t="s">
        <v>191</v>
      </c>
      <c r="E3644" t="s">
        <v>704</v>
      </c>
      <c r="F3644" s="4">
        <v>131</v>
      </c>
      <c r="G3644">
        <v>128</v>
      </c>
      <c r="H3644">
        <v>2.203125</v>
      </c>
      <c r="I3644">
        <v>131</v>
      </c>
      <c r="J3644">
        <v>4.1297709923664101</v>
      </c>
      <c r="K3644">
        <v>0</v>
      </c>
      <c r="L3644">
        <v>0</v>
      </c>
      <c r="M3644">
        <v>2</v>
      </c>
      <c r="N3644">
        <v>96.992248062015506</v>
      </c>
      <c r="O3644">
        <v>1.5267175572519101E-2</v>
      </c>
      <c r="P3644">
        <v>122</v>
      </c>
      <c r="Q3644">
        <v>11.516393442623</v>
      </c>
      <c r="R3644">
        <v>51</v>
      </c>
      <c r="S3644">
        <v>18.313725490196099</v>
      </c>
      <c r="T3644">
        <v>3</v>
      </c>
      <c r="U3644">
        <v>94.6666666666667</v>
      </c>
      <c r="V3644">
        <v>3</v>
      </c>
      <c r="W3644">
        <v>264</v>
      </c>
      <c r="X3644">
        <v>122</v>
      </c>
      <c r="Y3644">
        <v>58.721311475409799</v>
      </c>
      <c r="Z3644">
        <v>4</v>
      </c>
      <c r="AA3644">
        <v>255</v>
      </c>
      <c r="AB3644">
        <v>127</v>
      </c>
      <c r="AC3644">
        <v>85.606299212598401</v>
      </c>
      <c r="AD3644">
        <v>0.969465648854962</v>
      </c>
      <c r="AE3644">
        <v>47</v>
      </c>
      <c r="AF3644">
        <v>52.787234042553202</v>
      </c>
      <c r="AG3644">
        <v>0.35877862595419802</v>
      </c>
      <c r="AH3644" s="4">
        <v>2</v>
      </c>
      <c r="AI3644">
        <v>0.66666666666666696</v>
      </c>
      <c r="AJ3644" s="4">
        <v>0</v>
      </c>
      <c r="AK3644">
        <v>0</v>
      </c>
      <c r="AL3644" s="4">
        <v>24</v>
      </c>
      <c r="AM3644">
        <v>0.18897637795275599</v>
      </c>
      <c r="AN3644" s="4">
        <v>7</v>
      </c>
      <c r="AO3644">
        <v>5.5118110236220499E-2</v>
      </c>
      <c r="AP3644" s="4">
        <v>0</v>
      </c>
      <c r="AQ3644">
        <v>0</v>
      </c>
      <c r="AR3644" s="4">
        <v>1</v>
      </c>
      <c r="AS3644">
        <v>7.63358778625954E-3</v>
      </c>
      <c r="AT3644" s="4">
        <v>0</v>
      </c>
      <c r="AU3644" s="4">
        <v>0</v>
      </c>
      <c r="AV3644" s="4">
        <v>0</v>
      </c>
      <c r="AW3644">
        <v>2.1129032258064502</v>
      </c>
      <c r="AX3644" s="4">
        <f t="shared" si="56"/>
        <v>62.000000000000043</v>
      </c>
      <c r="AY3644" s="4">
        <v>2</v>
      </c>
      <c r="AZ3644" s="4">
        <v>18.5</v>
      </c>
    </row>
    <row r="3645" spans="1:52" x14ac:dyDescent="0.25">
      <c r="A3645" s="4">
        <v>2017</v>
      </c>
      <c r="B3645" s="4" t="s">
        <v>553</v>
      </c>
      <c r="C3645" t="s">
        <v>170</v>
      </c>
      <c r="D3645" t="s">
        <v>188</v>
      </c>
      <c r="E3645" t="s">
        <v>701</v>
      </c>
      <c r="F3645" s="4">
        <v>140</v>
      </c>
      <c r="G3645">
        <v>136</v>
      </c>
      <c r="H3645">
        <v>2.9558823529411802</v>
      </c>
      <c r="I3645">
        <v>140</v>
      </c>
      <c r="J3645">
        <v>4.53571428571429</v>
      </c>
      <c r="K3645">
        <v>4</v>
      </c>
      <c r="L3645">
        <v>2.8571428571428598E-2</v>
      </c>
      <c r="M3645">
        <v>10</v>
      </c>
      <c r="N3645">
        <v>361.625</v>
      </c>
      <c r="O3645">
        <v>7.1428571428571397E-2</v>
      </c>
      <c r="P3645">
        <v>21</v>
      </c>
      <c r="Q3645">
        <v>52.238095238095198</v>
      </c>
      <c r="R3645">
        <v>23</v>
      </c>
      <c r="S3645">
        <v>53.2173913043478</v>
      </c>
      <c r="T3645">
        <v>3</v>
      </c>
      <c r="U3645">
        <v>155.666666666667</v>
      </c>
      <c r="V3645">
        <v>1</v>
      </c>
      <c r="W3645">
        <v>3</v>
      </c>
      <c r="X3645">
        <v>124</v>
      </c>
      <c r="Y3645">
        <v>92.524193548387103</v>
      </c>
      <c r="Z3645">
        <v>4</v>
      </c>
      <c r="AA3645">
        <v>358.33333333333297</v>
      </c>
      <c r="AB3645">
        <v>136</v>
      </c>
      <c r="AC3645">
        <v>118.69852941176499</v>
      </c>
      <c r="AD3645">
        <v>0.97142857142857097</v>
      </c>
      <c r="AE3645">
        <v>39</v>
      </c>
      <c r="AF3645">
        <v>72.358974358974393</v>
      </c>
      <c r="AG3645">
        <v>0.27857142857142903</v>
      </c>
      <c r="AH3645" s="4">
        <v>1</v>
      </c>
      <c r="AI3645">
        <v>0.33333333333333298</v>
      </c>
      <c r="AJ3645" s="4">
        <v>0</v>
      </c>
      <c r="AK3645">
        <v>0</v>
      </c>
      <c r="AL3645" s="4">
        <v>32</v>
      </c>
      <c r="AM3645">
        <v>0.23529411764705899</v>
      </c>
      <c r="AN3645" s="4">
        <v>12</v>
      </c>
      <c r="AO3645">
        <v>8.8235294117647106E-2</v>
      </c>
      <c r="AP3645" s="4">
        <v>8</v>
      </c>
      <c r="AQ3645">
        <v>5.7142857142857099E-2</v>
      </c>
      <c r="AR3645" s="4">
        <v>1</v>
      </c>
      <c r="AS3645">
        <v>7.14285714285714E-3</v>
      </c>
      <c r="AT3645" s="4">
        <v>0</v>
      </c>
      <c r="AU3645" s="4">
        <v>0</v>
      </c>
      <c r="AV3645" s="4">
        <v>1</v>
      </c>
      <c r="AW3645">
        <v>2.0588235294117601</v>
      </c>
      <c r="AX3645" s="4">
        <f t="shared" si="56"/>
        <v>68.000000000000156</v>
      </c>
      <c r="AY3645" s="4">
        <v>3</v>
      </c>
      <c r="AZ3645" s="4">
        <v>25.6666666666667</v>
      </c>
    </row>
    <row r="3646" spans="1:52" x14ac:dyDescent="0.25">
      <c r="A3646" s="4">
        <v>2017</v>
      </c>
      <c r="B3646" s="4" t="s">
        <v>553</v>
      </c>
      <c r="C3646" t="s">
        <v>170</v>
      </c>
      <c r="D3646" t="s">
        <v>345</v>
      </c>
      <c r="E3646" t="s">
        <v>845</v>
      </c>
      <c r="F3646" s="4">
        <v>1</v>
      </c>
      <c r="G3646">
        <v>1</v>
      </c>
      <c r="H3646">
        <v>1</v>
      </c>
      <c r="I3646">
        <v>1</v>
      </c>
      <c r="J3646">
        <v>1</v>
      </c>
      <c r="K3646">
        <v>0</v>
      </c>
      <c r="L3646">
        <v>0</v>
      </c>
      <c r="M3646">
        <v>1</v>
      </c>
      <c r="N3646">
        <v>0</v>
      </c>
      <c r="O3646">
        <v>1</v>
      </c>
      <c r="P3646">
        <v>1</v>
      </c>
      <c r="Q3646">
        <v>2</v>
      </c>
      <c r="R3646">
        <v>1</v>
      </c>
      <c r="S3646">
        <v>530</v>
      </c>
      <c r="T3646">
        <v>1</v>
      </c>
      <c r="U3646">
        <v>518</v>
      </c>
      <c r="V3646">
        <v>1</v>
      </c>
      <c r="W3646">
        <v>11</v>
      </c>
      <c r="X3646">
        <v>0</v>
      </c>
      <c r="Y3646">
        <v>0</v>
      </c>
      <c r="Z3646">
        <v>1</v>
      </c>
      <c r="AA3646">
        <v>919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 s="4">
        <v>0</v>
      </c>
      <c r="AI3646">
        <v>0</v>
      </c>
      <c r="AJ3646" s="4">
        <v>1</v>
      </c>
      <c r="AK3646">
        <v>1</v>
      </c>
      <c r="AL3646" s="4">
        <v>0</v>
      </c>
      <c r="AM3646">
        <v>0</v>
      </c>
      <c r="AN3646" s="4">
        <v>0</v>
      </c>
      <c r="AO3646">
        <v>0</v>
      </c>
      <c r="AP3646" s="4">
        <v>0</v>
      </c>
      <c r="AQ3646">
        <v>0</v>
      </c>
      <c r="AR3646" s="4">
        <v>0</v>
      </c>
      <c r="AS3646">
        <v>0</v>
      </c>
      <c r="AT3646" s="4">
        <v>0</v>
      </c>
      <c r="AU3646" s="4">
        <v>0</v>
      </c>
      <c r="AV3646" s="4">
        <v>0</v>
      </c>
      <c r="AW3646">
        <v>1</v>
      </c>
      <c r="AX3646" s="4">
        <f t="shared" si="56"/>
        <v>1</v>
      </c>
      <c r="AY3646" s="4">
        <v>1</v>
      </c>
      <c r="AZ3646" s="4">
        <v>15</v>
      </c>
    </row>
    <row r="3647" spans="1:52" x14ac:dyDescent="0.25">
      <c r="A3647" s="4">
        <v>2017</v>
      </c>
      <c r="B3647" s="4" t="s">
        <v>553</v>
      </c>
      <c r="C3647" t="s">
        <v>170</v>
      </c>
      <c r="D3647" t="s">
        <v>244</v>
      </c>
      <c r="E3647" t="s">
        <v>754</v>
      </c>
      <c r="F3647" s="4">
        <v>108</v>
      </c>
      <c r="G3647">
        <v>106</v>
      </c>
      <c r="H3647">
        <v>3.1698113207547198</v>
      </c>
      <c r="I3647">
        <v>108</v>
      </c>
      <c r="J3647">
        <v>4.7870370370370399</v>
      </c>
      <c r="K3647">
        <v>2</v>
      </c>
      <c r="L3647">
        <v>1.85185185185185E-2</v>
      </c>
      <c r="M3647">
        <v>34</v>
      </c>
      <c r="N3647">
        <v>2277.4018691588799</v>
      </c>
      <c r="O3647">
        <v>0.31481481481481499</v>
      </c>
      <c r="P3647">
        <v>17</v>
      </c>
      <c r="Q3647">
        <v>24.705882352941199</v>
      </c>
      <c r="R3647">
        <v>24</v>
      </c>
      <c r="S3647">
        <v>47.5416666666667</v>
      </c>
      <c r="T3647">
        <v>5</v>
      </c>
      <c r="U3647">
        <v>119</v>
      </c>
      <c r="V3647">
        <v>5</v>
      </c>
      <c r="W3647">
        <v>149.6</v>
      </c>
      <c r="X3647">
        <v>95</v>
      </c>
      <c r="Y3647">
        <v>72.726315789473702</v>
      </c>
      <c r="Z3647">
        <v>6</v>
      </c>
      <c r="AA3647">
        <v>259.5</v>
      </c>
      <c r="AB3647">
        <v>102</v>
      </c>
      <c r="AC3647">
        <v>90.303921568627402</v>
      </c>
      <c r="AD3647">
        <v>0.94444444444444398</v>
      </c>
      <c r="AE3647">
        <v>68</v>
      </c>
      <c r="AF3647">
        <v>69.808823529411796</v>
      </c>
      <c r="AG3647">
        <v>0.62962962962962998</v>
      </c>
      <c r="AH3647" s="4">
        <v>3</v>
      </c>
      <c r="AI3647">
        <v>0.5</v>
      </c>
      <c r="AJ3647" s="4">
        <v>2</v>
      </c>
      <c r="AK3647">
        <v>0.33333333333333298</v>
      </c>
      <c r="AL3647" s="4">
        <v>11</v>
      </c>
      <c r="AM3647">
        <v>0.10784313725490199</v>
      </c>
      <c r="AN3647" s="4">
        <v>7</v>
      </c>
      <c r="AO3647">
        <v>6.8627450980392204E-2</v>
      </c>
      <c r="AP3647" s="4">
        <v>1</v>
      </c>
      <c r="AQ3647">
        <v>9.2592592592592605E-3</v>
      </c>
      <c r="AR3647" s="4">
        <v>0</v>
      </c>
      <c r="AS3647">
        <v>0</v>
      </c>
      <c r="AT3647" s="4">
        <v>0</v>
      </c>
      <c r="AU3647" s="4">
        <v>0</v>
      </c>
      <c r="AV3647" s="4">
        <v>1</v>
      </c>
      <c r="AW3647">
        <v>2.1176470588235299</v>
      </c>
      <c r="AX3647" s="4">
        <f t="shared" si="56"/>
        <v>50.999999999999986</v>
      </c>
      <c r="AY3647" s="4">
        <v>5</v>
      </c>
      <c r="AZ3647" s="4">
        <v>16</v>
      </c>
    </row>
    <row r="3648" spans="1:52" x14ac:dyDescent="0.25">
      <c r="A3648" s="4">
        <v>2017</v>
      </c>
      <c r="B3648" s="4" t="s">
        <v>553</v>
      </c>
      <c r="C3648" t="s">
        <v>170</v>
      </c>
      <c r="D3648" t="s">
        <v>192</v>
      </c>
      <c r="E3648" t="s">
        <v>705</v>
      </c>
      <c r="F3648" s="4">
        <v>61</v>
      </c>
      <c r="G3648">
        <v>61</v>
      </c>
      <c r="H3648">
        <v>1.8852459016393399</v>
      </c>
      <c r="I3648">
        <v>61</v>
      </c>
      <c r="J3648">
        <v>2.9836065573770498</v>
      </c>
      <c r="K3648">
        <v>2</v>
      </c>
      <c r="L3648">
        <v>3.2786885245901599E-2</v>
      </c>
      <c r="M3648">
        <v>27</v>
      </c>
      <c r="N3648">
        <v>1634.8</v>
      </c>
      <c r="O3648">
        <v>0.44262295081967201</v>
      </c>
      <c r="P3648">
        <v>45</v>
      </c>
      <c r="Q3648">
        <v>23.4444444444444</v>
      </c>
      <c r="R3648">
        <v>10</v>
      </c>
      <c r="S3648">
        <v>30.1</v>
      </c>
      <c r="T3648">
        <v>1</v>
      </c>
      <c r="U3648">
        <v>150</v>
      </c>
      <c r="V3648">
        <v>1</v>
      </c>
      <c r="W3648">
        <v>2</v>
      </c>
      <c r="X3648">
        <v>60</v>
      </c>
      <c r="Y3648">
        <v>79.466666666666697</v>
      </c>
      <c r="Z3648">
        <v>1</v>
      </c>
      <c r="AA3648">
        <v>524</v>
      </c>
      <c r="AB3648">
        <v>60</v>
      </c>
      <c r="AC3648">
        <v>97.033333333333303</v>
      </c>
      <c r="AD3648">
        <v>0.98360655737704905</v>
      </c>
      <c r="AE3648">
        <v>39</v>
      </c>
      <c r="AF3648">
        <v>78.589743589743605</v>
      </c>
      <c r="AG3648">
        <v>0.63934426229508201</v>
      </c>
      <c r="AH3648" s="4">
        <v>1</v>
      </c>
      <c r="AI3648">
        <v>1</v>
      </c>
      <c r="AJ3648" s="4">
        <v>0</v>
      </c>
      <c r="AK3648">
        <v>0</v>
      </c>
      <c r="AL3648" s="4">
        <v>4</v>
      </c>
      <c r="AM3648">
        <v>6.6666666666666693E-2</v>
      </c>
      <c r="AN3648" s="4">
        <v>4</v>
      </c>
      <c r="AO3648">
        <v>6.6666666666666693E-2</v>
      </c>
      <c r="AP3648" s="4">
        <v>0</v>
      </c>
      <c r="AQ3648">
        <v>0</v>
      </c>
      <c r="AR3648" s="4">
        <v>0</v>
      </c>
      <c r="AS3648">
        <v>0</v>
      </c>
      <c r="AT3648" s="4">
        <v>0</v>
      </c>
      <c r="AU3648" s="4">
        <v>0</v>
      </c>
      <c r="AV3648" s="4">
        <v>1</v>
      </c>
      <c r="AW3648">
        <v>2.0333333333333301</v>
      </c>
      <c r="AX3648" s="4">
        <f t="shared" si="56"/>
        <v>30.000000000000046</v>
      </c>
      <c r="AY3648" s="4">
        <v>1</v>
      </c>
      <c r="AZ3648" s="4">
        <v>20</v>
      </c>
    </row>
    <row r="3649" spans="1:52" x14ac:dyDescent="0.25">
      <c r="A3649" s="4">
        <v>2017</v>
      </c>
      <c r="B3649" s="4" t="s">
        <v>553</v>
      </c>
      <c r="C3649" t="s">
        <v>170</v>
      </c>
      <c r="D3649" t="s">
        <v>175</v>
      </c>
      <c r="E3649" t="s">
        <v>688</v>
      </c>
      <c r="F3649" s="4">
        <v>124</v>
      </c>
      <c r="G3649">
        <v>120</v>
      </c>
      <c r="H3649">
        <v>2.35</v>
      </c>
      <c r="I3649">
        <v>124</v>
      </c>
      <c r="J3649">
        <v>3.7661290322580601</v>
      </c>
      <c r="K3649">
        <v>10</v>
      </c>
      <c r="L3649">
        <v>8.0645161290322606E-2</v>
      </c>
      <c r="M3649">
        <v>91</v>
      </c>
      <c r="N3649">
        <v>4882.7714285714301</v>
      </c>
      <c r="O3649">
        <v>0.73387096774193605</v>
      </c>
      <c r="P3649">
        <v>39</v>
      </c>
      <c r="Q3649">
        <v>17.461538461538499</v>
      </c>
      <c r="R3649">
        <v>52</v>
      </c>
      <c r="S3649">
        <v>29.365384615384599</v>
      </c>
      <c r="T3649">
        <v>4</v>
      </c>
      <c r="U3649">
        <v>199.5</v>
      </c>
      <c r="V3649">
        <v>3</v>
      </c>
      <c r="W3649">
        <v>2.6666666666666701</v>
      </c>
      <c r="X3649">
        <v>115</v>
      </c>
      <c r="Y3649">
        <v>96.521739130434796</v>
      </c>
      <c r="Z3649">
        <v>5</v>
      </c>
      <c r="AA3649">
        <v>424.2</v>
      </c>
      <c r="AB3649">
        <v>119</v>
      </c>
      <c r="AC3649">
        <v>124.68907563025201</v>
      </c>
      <c r="AD3649">
        <v>0.95967741935483897</v>
      </c>
      <c r="AE3649">
        <v>54</v>
      </c>
      <c r="AF3649">
        <v>96.814814814814795</v>
      </c>
      <c r="AG3649">
        <v>0.43548387096774199</v>
      </c>
      <c r="AH3649" s="4">
        <v>4</v>
      </c>
      <c r="AI3649">
        <v>0.8</v>
      </c>
      <c r="AJ3649" s="4">
        <v>1</v>
      </c>
      <c r="AK3649">
        <v>0.2</v>
      </c>
      <c r="AL3649" s="4">
        <v>25</v>
      </c>
      <c r="AM3649">
        <v>0.21008403361344499</v>
      </c>
      <c r="AN3649" s="4">
        <v>11</v>
      </c>
      <c r="AO3649">
        <v>9.2436974789915999E-2</v>
      </c>
      <c r="AP3649" s="4">
        <v>1</v>
      </c>
      <c r="AQ3649">
        <v>8.0645161290322596E-3</v>
      </c>
      <c r="AR3649" s="4">
        <v>2</v>
      </c>
      <c r="AS3649">
        <v>1.6129032258064498E-2</v>
      </c>
      <c r="AT3649" s="4">
        <v>0</v>
      </c>
      <c r="AU3649" s="4">
        <v>0</v>
      </c>
      <c r="AV3649" s="4">
        <v>1</v>
      </c>
      <c r="AW3649">
        <v>2.1754385964912299</v>
      </c>
      <c r="AX3649" s="4">
        <f t="shared" si="56"/>
        <v>56.99999999999995</v>
      </c>
      <c r="AY3649" s="4">
        <v>4</v>
      </c>
      <c r="AZ3649" s="4">
        <v>15.25</v>
      </c>
    </row>
    <row r="3650" spans="1:52" x14ac:dyDescent="0.25">
      <c r="A3650" s="4">
        <v>2017</v>
      </c>
      <c r="B3650" s="4" t="s">
        <v>553</v>
      </c>
      <c r="C3650" t="s">
        <v>170</v>
      </c>
      <c r="D3650" t="s">
        <v>171</v>
      </c>
      <c r="E3650" t="s">
        <v>684</v>
      </c>
      <c r="F3650" s="4">
        <v>233</v>
      </c>
      <c r="G3650">
        <v>226</v>
      </c>
      <c r="H3650">
        <v>2.5398230088495599</v>
      </c>
      <c r="I3650">
        <v>233</v>
      </c>
      <c r="J3650">
        <v>4.1201716738197396</v>
      </c>
      <c r="K3650">
        <v>12</v>
      </c>
      <c r="L3650">
        <v>5.1502145922746802E-2</v>
      </c>
      <c r="M3650">
        <v>96</v>
      </c>
      <c r="N3650">
        <v>1333.50980392157</v>
      </c>
      <c r="O3650">
        <v>0.41201716738197403</v>
      </c>
      <c r="P3650">
        <v>208</v>
      </c>
      <c r="Q3650">
        <v>17.144230769230798</v>
      </c>
      <c r="R3650">
        <v>61</v>
      </c>
      <c r="S3650">
        <v>52.852459016393396</v>
      </c>
      <c r="T3650">
        <v>21</v>
      </c>
      <c r="U3650">
        <v>162</v>
      </c>
      <c r="V3650">
        <v>18</v>
      </c>
      <c r="W3650">
        <v>17.1111111111111</v>
      </c>
      <c r="X3650">
        <v>198</v>
      </c>
      <c r="Y3650">
        <v>96.191919191919197</v>
      </c>
      <c r="Z3650">
        <v>27</v>
      </c>
      <c r="AA3650">
        <v>381.07692307692298</v>
      </c>
      <c r="AB3650">
        <v>206</v>
      </c>
      <c r="AC3650">
        <v>124.445544554455</v>
      </c>
      <c r="AD3650">
        <v>0.86695278969957101</v>
      </c>
      <c r="AE3650">
        <v>99</v>
      </c>
      <c r="AF3650">
        <v>83.898989898989896</v>
      </c>
      <c r="AG3650">
        <v>0.42489270386266098</v>
      </c>
      <c r="AH3650" s="4">
        <v>14</v>
      </c>
      <c r="AI3650">
        <v>0.53846153846153799</v>
      </c>
      <c r="AJ3650" s="4">
        <v>6</v>
      </c>
      <c r="AK3650">
        <v>0.230769230769231</v>
      </c>
      <c r="AL3650" s="4">
        <v>50</v>
      </c>
      <c r="AM3650">
        <v>0.24752475247524799</v>
      </c>
      <c r="AN3650" s="4">
        <v>23</v>
      </c>
      <c r="AO3650">
        <v>0.113861386138614</v>
      </c>
      <c r="AP3650" s="4">
        <v>3</v>
      </c>
      <c r="AQ3650">
        <v>1.28755364806867E-2</v>
      </c>
      <c r="AR3650" s="4">
        <v>1</v>
      </c>
      <c r="AS3650">
        <v>4.29184549356223E-3</v>
      </c>
      <c r="AT3650" s="4">
        <v>0</v>
      </c>
      <c r="AU3650" s="4">
        <v>0</v>
      </c>
      <c r="AV3650" s="4">
        <v>0</v>
      </c>
      <c r="AW3650">
        <v>2.1574074074074101</v>
      </c>
      <c r="AX3650" s="4">
        <f t="shared" si="56"/>
        <v>107.99999999999986</v>
      </c>
      <c r="AY3650" s="4">
        <v>19</v>
      </c>
      <c r="AZ3650" s="4">
        <v>12.9473684210526</v>
      </c>
    </row>
    <row r="3651" spans="1:52" x14ac:dyDescent="0.25">
      <c r="A3651" s="4">
        <v>2017</v>
      </c>
      <c r="B3651" s="4" t="s">
        <v>553</v>
      </c>
      <c r="C3651" t="s">
        <v>170</v>
      </c>
      <c r="D3651" t="s">
        <v>191</v>
      </c>
      <c r="E3651" t="s">
        <v>704</v>
      </c>
      <c r="F3651" s="4">
        <v>1</v>
      </c>
      <c r="G3651">
        <v>0</v>
      </c>
      <c r="H3651">
        <v>0</v>
      </c>
      <c r="I3651">
        <v>1</v>
      </c>
      <c r="J3651">
        <v>5</v>
      </c>
      <c r="K3651">
        <v>0</v>
      </c>
      <c r="L3651">
        <v>0</v>
      </c>
      <c r="M3651">
        <v>0</v>
      </c>
      <c r="N3651">
        <v>-1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1</v>
      </c>
      <c r="Y3651">
        <v>49</v>
      </c>
      <c r="Z3651">
        <v>0</v>
      </c>
      <c r="AA3651">
        <v>0</v>
      </c>
      <c r="AB3651">
        <v>1</v>
      </c>
      <c r="AC3651">
        <v>74</v>
      </c>
      <c r="AD3651">
        <v>1</v>
      </c>
      <c r="AE3651">
        <v>1</v>
      </c>
      <c r="AF3651">
        <v>74</v>
      </c>
      <c r="AG3651">
        <v>1</v>
      </c>
      <c r="AH3651" s="4">
        <v>0</v>
      </c>
      <c r="AI3651">
        <v>0</v>
      </c>
      <c r="AJ3651" s="4">
        <v>0</v>
      </c>
      <c r="AK3651">
        <v>0</v>
      </c>
      <c r="AL3651" s="4">
        <v>0</v>
      </c>
      <c r="AM3651">
        <v>0</v>
      </c>
      <c r="AN3651" s="4">
        <v>0</v>
      </c>
      <c r="AO3651">
        <v>0</v>
      </c>
      <c r="AP3651" s="4">
        <v>0</v>
      </c>
      <c r="AQ3651">
        <v>0</v>
      </c>
      <c r="AR3651" s="4">
        <v>0</v>
      </c>
      <c r="AS3651">
        <v>0</v>
      </c>
      <c r="AT3651" s="4">
        <v>0</v>
      </c>
      <c r="AU3651" s="4">
        <v>0</v>
      </c>
      <c r="AV3651" s="4">
        <v>0</v>
      </c>
      <c r="AW3651">
        <v>1</v>
      </c>
      <c r="AX3651" s="4">
        <f t="shared" ref="AX3651:AX3714" si="57">IF(ISERROR(F3651/AW3651),0,F3651/AW3651)</f>
        <v>1</v>
      </c>
      <c r="AY3651" s="4">
        <v>0</v>
      </c>
      <c r="AZ3651" s="4">
        <v>0</v>
      </c>
    </row>
    <row r="3652" spans="1:52" x14ac:dyDescent="0.25">
      <c r="A3652" s="4">
        <v>2017</v>
      </c>
      <c r="B3652" s="4" t="s">
        <v>553</v>
      </c>
      <c r="C3652" t="s">
        <v>170</v>
      </c>
      <c r="D3652" t="s">
        <v>190</v>
      </c>
      <c r="E3652" t="s">
        <v>703</v>
      </c>
      <c r="F3652" s="4">
        <v>277</v>
      </c>
      <c r="G3652">
        <v>274</v>
      </c>
      <c r="H3652">
        <v>2.4416058394160598</v>
      </c>
      <c r="I3652">
        <v>277</v>
      </c>
      <c r="J3652">
        <v>3.8844765342960299</v>
      </c>
      <c r="K3652">
        <v>26</v>
      </c>
      <c r="L3652">
        <v>9.3862815884476494E-2</v>
      </c>
      <c r="M3652">
        <v>79</v>
      </c>
      <c r="N3652">
        <v>2072.1561338289998</v>
      </c>
      <c r="O3652">
        <v>0.28519855595667898</v>
      </c>
      <c r="P3652">
        <v>238</v>
      </c>
      <c r="Q3652">
        <v>16.302521008403399</v>
      </c>
      <c r="R3652">
        <v>49</v>
      </c>
      <c r="S3652">
        <v>33</v>
      </c>
      <c r="T3652">
        <v>9</v>
      </c>
      <c r="U3652">
        <v>169.222222222222</v>
      </c>
      <c r="V3652">
        <v>6</v>
      </c>
      <c r="W3652">
        <v>5.5</v>
      </c>
      <c r="X3652">
        <v>231</v>
      </c>
      <c r="Y3652">
        <v>82.281385281385298</v>
      </c>
      <c r="Z3652">
        <v>13</v>
      </c>
      <c r="AA3652">
        <v>252.5</v>
      </c>
      <c r="AB3652">
        <v>264</v>
      </c>
      <c r="AC3652">
        <v>107.996212121212</v>
      </c>
      <c r="AD3652">
        <v>0.95306859205776195</v>
      </c>
      <c r="AE3652">
        <v>153</v>
      </c>
      <c r="AF3652">
        <v>84.921568627450995</v>
      </c>
      <c r="AG3652">
        <v>0.55234657039711199</v>
      </c>
      <c r="AH3652" s="4">
        <v>6</v>
      </c>
      <c r="AI3652">
        <v>0.5</v>
      </c>
      <c r="AJ3652" s="4">
        <v>5</v>
      </c>
      <c r="AK3652">
        <v>0.41666666666666702</v>
      </c>
      <c r="AL3652" s="4">
        <v>57</v>
      </c>
      <c r="AM3652">
        <v>0.21590909090909099</v>
      </c>
      <c r="AN3652" s="4">
        <v>11</v>
      </c>
      <c r="AO3652">
        <v>4.1666666666666699E-2</v>
      </c>
      <c r="AP3652" s="4">
        <v>1</v>
      </c>
      <c r="AQ3652">
        <v>3.6101083032491002E-3</v>
      </c>
      <c r="AR3652" s="4">
        <v>0</v>
      </c>
      <c r="AS3652">
        <v>0</v>
      </c>
      <c r="AT3652" s="4">
        <v>0</v>
      </c>
      <c r="AU3652" s="4">
        <v>0</v>
      </c>
      <c r="AV3652" s="4">
        <v>0</v>
      </c>
      <c r="AW3652">
        <v>2.3277310924369701</v>
      </c>
      <c r="AX3652" s="4">
        <f t="shared" si="57"/>
        <v>119.00000000000024</v>
      </c>
      <c r="AY3652" s="4">
        <v>8</v>
      </c>
      <c r="AZ3652" s="4">
        <v>11</v>
      </c>
    </row>
    <row r="3653" spans="1:52" x14ac:dyDescent="0.25">
      <c r="A3653" s="4">
        <v>2017</v>
      </c>
      <c r="B3653" s="4" t="s">
        <v>553</v>
      </c>
      <c r="C3653" t="s">
        <v>170</v>
      </c>
      <c r="D3653" t="s">
        <v>251</v>
      </c>
      <c r="E3653" t="s">
        <v>761</v>
      </c>
      <c r="F3653" s="4">
        <v>2</v>
      </c>
      <c r="G3653">
        <v>2</v>
      </c>
      <c r="H3653">
        <v>1</v>
      </c>
      <c r="I3653">
        <v>2</v>
      </c>
      <c r="J3653">
        <v>2.5</v>
      </c>
      <c r="K3653">
        <v>0</v>
      </c>
      <c r="L3653">
        <v>0</v>
      </c>
      <c r="M3653">
        <v>0</v>
      </c>
      <c r="N3653">
        <v>-657.5</v>
      </c>
      <c r="O3653">
        <v>0</v>
      </c>
      <c r="P3653">
        <v>2</v>
      </c>
      <c r="Q3653">
        <v>3.5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1</v>
      </c>
      <c r="Y3653">
        <v>407</v>
      </c>
      <c r="Z3653">
        <v>1</v>
      </c>
      <c r="AA3653">
        <v>0</v>
      </c>
      <c r="AB3653">
        <v>1</v>
      </c>
      <c r="AC3653">
        <v>428</v>
      </c>
      <c r="AD3653">
        <v>0.5</v>
      </c>
      <c r="AE3653">
        <v>0</v>
      </c>
      <c r="AF3653">
        <v>0</v>
      </c>
      <c r="AG3653">
        <v>0</v>
      </c>
      <c r="AH3653" s="4">
        <v>0</v>
      </c>
      <c r="AI3653">
        <v>0</v>
      </c>
      <c r="AJ3653" s="4">
        <v>0</v>
      </c>
      <c r="AK3653">
        <v>0</v>
      </c>
      <c r="AL3653" s="4">
        <v>0</v>
      </c>
      <c r="AM3653">
        <v>0</v>
      </c>
      <c r="AN3653" s="4">
        <v>1</v>
      </c>
      <c r="AO3653">
        <v>1</v>
      </c>
      <c r="AP3653" s="4">
        <v>0</v>
      </c>
      <c r="AQ3653">
        <v>0</v>
      </c>
      <c r="AR3653" s="4">
        <v>0</v>
      </c>
      <c r="AS3653">
        <v>0</v>
      </c>
      <c r="AT3653" s="4">
        <v>0</v>
      </c>
      <c r="AU3653" s="4">
        <v>0</v>
      </c>
      <c r="AV3653" s="4">
        <v>1</v>
      </c>
      <c r="AW3653">
        <v>1</v>
      </c>
      <c r="AX3653" s="4">
        <f t="shared" si="57"/>
        <v>2</v>
      </c>
      <c r="AY3653" s="4">
        <v>0</v>
      </c>
      <c r="AZ3653" s="4">
        <v>0</v>
      </c>
    </row>
    <row r="3654" spans="1:52" x14ac:dyDescent="0.25">
      <c r="A3654" s="4">
        <v>2017</v>
      </c>
      <c r="B3654" s="4" t="s">
        <v>553</v>
      </c>
      <c r="C3654" t="s">
        <v>170</v>
      </c>
      <c r="D3654" t="s">
        <v>179</v>
      </c>
      <c r="E3654" t="s">
        <v>692</v>
      </c>
      <c r="F3654" s="4">
        <v>61</v>
      </c>
      <c r="G3654">
        <v>61</v>
      </c>
      <c r="H3654">
        <v>2.42622950819672</v>
      </c>
      <c r="I3654">
        <v>61</v>
      </c>
      <c r="J3654">
        <v>3.7377049180327901</v>
      </c>
      <c r="K3654">
        <v>2</v>
      </c>
      <c r="L3654">
        <v>3.2786885245901599E-2</v>
      </c>
      <c r="M3654">
        <v>28</v>
      </c>
      <c r="N3654">
        <v>1532.7049180327899</v>
      </c>
      <c r="O3654">
        <v>0.45901639344262302</v>
      </c>
      <c r="P3654">
        <v>5</v>
      </c>
      <c r="Q3654">
        <v>28</v>
      </c>
      <c r="R3654">
        <v>9</v>
      </c>
      <c r="S3654">
        <v>42.6666666666667</v>
      </c>
      <c r="T3654">
        <v>2</v>
      </c>
      <c r="U3654">
        <v>130</v>
      </c>
      <c r="V3654">
        <v>1</v>
      </c>
      <c r="W3654">
        <v>14</v>
      </c>
      <c r="X3654">
        <v>56</v>
      </c>
      <c r="Y3654">
        <v>91.892857142857096</v>
      </c>
      <c r="Z3654">
        <v>2</v>
      </c>
      <c r="AA3654">
        <v>317</v>
      </c>
      <c r="AB3654">
        <v>59</v>
      </c>
      <c r="AC3654">
        <v>114.33898305084701</v>
      </c>
      <c r="AD3654">
        <v>0.96721311475409799</v>
      </c>
      <c r="AE3654">
        <v>29</v>
      </c>
      <c r="AF3654">
        <v>72.448275862068996</v>
      </c>
      <c r="AG3654">
        <v>0.47540983606557402</v>
      </c>
      <c r="AH3654" s="4">
        <v>1</v>
      </c>
      <c r="AI3654">
        <v>0.5</v>
      </c>
      <c r="AJ3654" s="4">
        <v>0</v>
      </c>
      <c r="AK3654">
        <v>0</v>
      </c>
      <c r="AL3654" s="4">
        <v>9</v>
      </c>
      <c r="AM3654">
        <v>0.152542372881356</v>
      </c>
      <c r="AN3654" s="4">
        <v>5</v>
      </c>
      <c r="AO3654">
        <v>8.4745762711864403E-2</v>
      </c>
      <c r="AP3654" s="4">
        <v>0</v>
      </c>
      <c r="AQ3654">
        <v>0</v>
      </c>
      <c r="AR3654" s="4">
        <v>0</v>
      </c>
      <c r="AS3654">
        <v>0</v>
      </c>
      <c r="AT3654" s="4">
        <v>0</v>
      </c>
      <c r="AU3654" s="4">
        <v>0</v>
      </c>
      <c r="AV3654" s="4">
        <v>1</v>
      </c>
      <c r="AW3654">
        <v>1.69444444444444</v>
      </c>
      <c r="AX3654" s="4">
        <f t="shared" si="57"/>
        <v>36.000000000000092</v>
      </c>
      <c r="AY3654" s="4">
        <v>2</v>
      </c>
      <c r="AZ3654" s="4">
        <v>2.5</v>
      </c>
    </row>
    <row r="3655" spans="1:52" x14ac:dyDescent="0.25">
      <c r="A3655" s="4">
        <v>2017</v>
      </c>
      <c r="B3655" s="4" t="s">
        <v>553</v>
      </c>
      <c r="C3655" t="s">
        <v>170</v>
      </c>
      <c r="D3655" t="s">
        <v>257</v>
      </c>
      <c r="E3655" t="s">
        <v>766</v>
      </c>
      <c r="F3655" s="4">
        <v>3</v>
      </c>
      <c r="G3655">
        <v>3</v>
      </c>
      <c r="H3655">
        <v>8.3333333333333304</v>
      </c>
      <c r="I3655">
        <v>3</v>
      </c>
      <c r="J3655">
        <v>9.6666666666666696</v>
      </c>
      <c r="K3655">
        <v>0</v>
      </c>
      <c r="L3655">
        <v>0</v>
      </c>
      <c r="M3655">
        <v>2</v>
      </c>
      <c r="N3655">
        <v>4993</v>
      </c>
      <c r="O3655">
        <v>0.66666666666666696</v>
      </c>
      <c r="P3655">
        <v>3</v>
      </c>
      <c r="Q3655">
        <v>23.3333333333333</v>
      </c>
      <c r="R3655">
        <v>2</v>
      </c>
      <c r="S3655">
        <v>71.5</v>
      </c>
      <c r="T3655">
        <v>2</v>
      </c>
      <c r="U3655">
        <v>109.5</v>
      </c>
      <c r="V3655">
        <v>2</v>
      </c>
      <c r="W3655">
        <v>8.5</v>
      </c>
      <c r="X3655">
        <v>0</v>
      </c>
      <c r="Y3655">
        <v>0</v>
      </c>
      <c r="Z3655">
        <v>3</v>
      </c>
      <c r="AA3655">
        <v>661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 s="4">
        <v>3</v>
      </c>
      <c r="AI3655">
        <v>3</v>
      </c>
      <c r="AJ3655" s="4">
        <v>1</v>
      </c>
      <c r="AK3655">
        <v>1</v>
      </c>
      <c r="AL3655" s="4">
        <v>0</v>
      </c>
      <c r="AM3655">
        <v>0</v>
      </c>
      <c r="AN3655" s="4">
        <v>0</v>
      </c>
      <c r="AO3655">
        <v>0</v>
      </c>
      <c r="AP3655" s="4">
        <v>0</v>
      </c>
      <c r="AQ3655">
        <v>0</v>
      </c>
      <c r="AR3655" s="4">
        <v>0</v>
      </c>
      <c r="AS3655">
        <v>0</v>
      </c>
      <c r="AT3655" s="4">
        <v>0</v>
      </c>
      <c r="AU3655" s="4">
        <v>0</v>
      </c>
      <c r="AV3655" s="4">
        <v>0</v>
      </c>
      <c r="AW3655">
        <v>1</v>
      </c>
      <c r="AX3655" s="4">
        <f t="shared" si="57"/>
        <v>3</v>
      </c>
      <c r="AY3655" s="4">
        <v>2</v>
      </c>
      <c r="AZ3655" s="4">
        <v>0</v>
      </c>
    </row>
    <row r="3656" spans="1:52" x14ac:dyDescent="0.25">
      <c r="A3656" s="4">
        <v>2017</v>
      </c>
      <c r="B3656" s="4" t="s">
        <v>553</v>
      </c>
      <c r="C3656" t="s">
        <v>170</v>
      </c>
      <c r="D3656" t="s">
        <v>176</v>
      </c>
      <c r="E3656" t="s">
        <v>689</v>
      </c>
      <c r="F3656" s="4">
        <v>20</v>
      </c>
      <c r="G3656">
        <v>20</v>
      </c>
      <c r="H3656">
        <v>5.55</v>
      </c>
      <c r="I3656">
        <v>20</v>
      </c>
      <c r="J3656">
        <v>6.6</v>
      </c>
      <c r="K3656">
        <v>0</v>
      </c>
      <c r="L3656">
        <v>0</v>
      </c>
      <c r="M3656">
        <v>8</v>
      </c>
      <c r="N3656">
        <v>878.75</v>
      </c>
      <c r="O3656">
        <v>0.4</v>
      </c>
      <c r="P3656">
        <v>17</v>
      </c>
      <c r="Q3656">
        <v>39.823529411764703</v>
      </c>
      <c r="R3656">
        <v>6</v>
      </c>
      <c r="S3656">
        <v>88.3333333333333</v>
      </c>
      <c r="T3656">
        <v>3</v>
      </c>
      <c r="U3656">
        <v>206.666666666667</v>
      </c>
      <c r="V3656">
        <v>3</v>
      </c>
      <c r="W3656">
        <v>12</v>
      </c>
      <c r="X3656">
        <v>17</v>
      </c>
      <c r="Y3656">
        <v>121.82352941176499</v>
      </c>
      <c r="Z3656">
        <v>3</v>
      </c>
      <c r="AA3656">
        <v>572</v>
      </c>
      <c r="AB3656">
        <v>17</v>
      </c>
      <c r="AC3656">
        <v>153.58823529411799</v>
      </c>
      <c r="AD3656">
        <v>0.85</v>
      </c>
      <c r="AE3656">
        <v>3</v>
      </c>
      <c r="AF3656">
        <v>62.6666666666667</v>
      </c>
      <c r="AG3656">
        <v>0.15</v>
      </c>
      <c r="AH3656" s="4">
        <v>3</v>
      </c>
      <c r="AI3656">
        <v>1</v>
      </c>
      <c r="AJ3656" s="4">
        <v>2</v>
      </c>
      <c r="AK3656">
        <v>0.66666666666666696</v>
      </c>
      <c r="AL3656" s="4">
        <v>6</v>
      </c>
      <c r="AM3656">
        <v>0.35294117647058798</v>
      </c>
      <c r="AN3656" s="4">
        <v>0</v>
      </c>
      <c r="AO3656">
        <v>0</v>
      </c>
      <c r="AP3656" s="4">
        <v>0</v>
      </c>
      <c r="AQ3656">
        <v>0</v>
      </c>
      <c r="AR3656" s="4">
        <v>0</v>
      </c>
      <c r="AS3656">
        <v>0</v>
      </c>
      <c r="AT3656" s="4">
        <v>0</v>
      </c>
      <c r="AU3656" s="4">
        <v>0</v>
      </c>
      <c r="AV3656" s="4">
        <v>0</v>
      </c>
      <c r="AW3656">
        <v>1.8181818181818199</v>
      </c>
      <c r="AX3656" s="4">
        <f t="shared" si="57"/>
        <v>10.999999999999989</v>
      </c>
      <c r="AY3656" s="4">
        <v>3</v>
      </c>
      <c r="AZ3656" s="4">
        <v>4.3333333333333304</v>
      </c>
    </row>
    <row r="3657" spans="1:52" x14ac:dyDescent="0.25">
      <c r="A3657" s="4">
        <v>2017</v>
      </c>
      <c r="B3657" s="4" t="s">
        <v>553</v>
      </c>
      <c r="C3657" t="s">
        <v>170</v>
      </c>
      <c r="D3657" t="s">
        <v>267</v>
      </c>
      <c r="E3657" t="s">
        <v>776</v>
      </c>
      <c r="F3657" s="4">
        <v>2</v>
      </c>
      <c r="G3657">
        <v>2</v>
      </c>
      <c r="H3657">
        <v>2.5</v>
      </c>
      <c r="I3657">
        <v>2</v>
      </c>
      <c r="J3657">
        <v>4</v>
      </c>
      <c r="K3657">
        <v>0</v>
      </c>
      <c r="L3657">
        <v>0</v>
      </c>
      <c r="M3657">
        <v>1</v>
      </c>
      <c r="N3657">
        <v>1287.5</v>
      </c>
      <c r="O3657">
        <v>0.5</v>
      </c>
      <c r="P3657">
        <v>2</v>
      </c>
      <c r="Q3657">
        <v>36</v>
      </c>
      <c r="R3657">
        <v>1</v>
      </c>
      <c r="S3657">
        <v>5</v>
      </c>
      <c r="T3657">
        <v>1</v>
      </c>
      <c r="U3657">
        <v>81</v>
      </c>
      <c r="V3657">
        <v>1</v>
      </c>
      <c r="W3657">
        <v>129</v>
      </c>
      <c r="X3657">
        <v>0</v>
      </c>
      <c r="Y3657">
        <v>0</v>
      </c>
      <c r="Z3657">
        <v>1</v>
      </c>
      <c r="AA3657">
        <v>210</v>
      </c>
      <c r="AB3657">
        <v>1</v>
      </c>
      <c r="AC3657">
        <v>580</v>
      </c>
      <c r="AD3657">
        <v>0.5</v>
      </c>
      <c r="AE3657">
        <v>0</v>
      </c>
      <c r="AF3657">
        <v>0</v>
      </c>
      <c r="AG3657">
        <v>0</v>
      </c>
      <c r="AH3657" s="4">
        <v>1</v>
      </c>
      <c r="AI3657">
        <v>1</v>
      </c>
      <c r="AJ3657" s="4">
        <v>0</v>
      </c>
      <c r="AK3657">
        <v>0</v>
      </c>
      <c r="AL3657" s="4">
        <v>1</v>
      </c>
      <c r="AM3657">
        <v>1</v>
      </c>
      <c r="AN3657" s="4">
        <v>0</v>
      </c>
      <c r="AO3657">
        <v>0</v>
      </c>
      <c r="AP3657" s="4">
        <v>0</v>
      </c>
      <c r="AQ3657">
        <v>0</v>
      </c>
      <c r="AR3657" s="4">
        <v>0</v>
      </c>
      <c r="AS3657">
        <v>0</v>
      </c>
      <c r="AT3657" s="4">
        <v>0</v>
      </c>
      <c r="AU3657" s="4">
        <v>0</v>
      </c>
      <c r="AV3657" s="4">
        <v>0</v>
      </c>
      <c r="AW3657">
        <v>1</v>
      </c>
      <c r="AX3657" s="4">
        <f t="shared" si="57"/>
        <v>2</v>
      </c>
      <c r="AY3657" s="4">
        <v>2</v>
      </c>
      <c r="AZ3657" s="4">
        <v>13</v>
      </c>
    </row>
    <row r="3658" spans="1:52" x14ac:dyDescent="0.25">
      <c r="A3658" s="4">
        <v>2017</v>
      </c>
      <c r="B3658" s="4" t="s">
        <v>553</v>
      </c>
      <c r="C3658" t="s">
        <v>170</v>
      </c>
      <c r="D3658" t="s">
        <v>184</v>
      </c>
      <c r="E3658" t="s">
        <v>697</v>
      </c>
      <c r="F3658" s="4">
        <v>1</v>
      </c>
      <c r="G3658">
        <v>1</v>
      </c>
      <c r="H3658">
        <v>0</v>
      </c>
      <c r="I3658">
        <v>1</v>
      </c>
      <c r="J3658">
        <v>1</v>
      </c>
      <c r="K3658">
        <v>0</v>
      </c>
      <c r="L3658">
        <v>0</v>
      </c>
      <c r="M3658">
        <v>1</v>
      </c>
      <c r="N3658">
        <v>5128</v>
      </c>
      <c r="O3658">
        <v>1</v>
      </c>
      <c r="P3658">
        <v>1</v>
      </c>
      <c r="Q3658">
        <v>24</v>
      </c>
      <c r="R3658">
        <v>0</v>
      </c>
      <c r="S3658">
        <v>0</v>
      </c>
      <c r="T3658">
        <v>0</v>
      </c>
      <c r="U3658">
        <v>0</v>
      </c>
      <c r="V3658">
        <v>1</v>
      </c>
      <c r="W3658">
        <v>170</v>
      </c>
      <c r="X3658">
        <v>0</v>
      </c>
      <c r="Y3658">
        <v>0</v>
      </c>
      <c r="Z3658">
        <v>1</v>
      </c>
      <c r="AA3658">
        <v>782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 s="4">
        <v>1</v>
      </c>
      <c r="AI3658">
        <v>1</v>
      </c>
      <c r="AJ3658" s="4">
        <v>0</v>
      </c>
      <c r="AK3658">
        <v>0</v>
      </c>
      <c r="AL3658" s="4">
        <v>0</v>
      </c>
      <c r="AM3658">
        <v>0</v>
      </c>
      <c r="AN3658" s="4">
        <v>0</v>
      </c>
      <c r="AO3658">
        <v>0</v>
      </c>
      <c r="AP3658" s="4">
        <v>0</v>
      </c>
      <c r="AQ3658">
        <v>0</v>
      </c>
      <c r="AR3658" s="4">
        <v>0</v>
      </c>
      <c r="AS3658">
        <v>0</v>
      </c>
      <c r="AT3658" s="4">
        <v>0</v>
      </c>
      <c r="AU3658" s="4">
        <v>0</v>
      </c>
      <c r="AV3658" s="4">
        <v>0</v>
      </c>
      <c r="AW3658">
        <v>1</v>
      </c>
      <c r="AX3658" s="4">
        <f t="shared" si="57"/>
        <v>1</v>
      </c>
      <c r="AY3658" s="4">
        <v>0</v>
      </c>
      <c r="AZ3658" s="4">
        <v>0</v>
      </c>
    </row>
    <row r="3659" spans="1:52" x14ac:dyDescent="0.25">
      <c r="A3659" s="4">
        <v>2017</v>
      </c>
      <c r="B3659" s="4" t="s">
        <v>553</v>
      </c>
      <c r="C3659" t="s">
        <v>170</v>
      </c>
      <c r="D3659" t="s">
        <v>189</v>
      </c>
      <c r="E3659" t="s">
        <v>702</v>
      </c>
      <c r="F3659" s="4">
        <v>38</v>
      </c>
      <c r="G3659">
        <v>34</v>
      </c>
      <c r="H3659">
        <v>5.7647058823529402</v>
      </c>
      <c r="I3659">
        <v>37</v>
      </c>
      <c r="J3659">
        <v>7.0270270270270299</v>
      </c>
      <c r="K3659">
        <v>0</v>
      </c>
      <c r="L3659">
        <v>0</v>
      </c>
      <c r="M3659">
        <v>5</v>
      </c>
      <c r="N3659">
        <v>458.41176470588198</v>
      </c>
      <c r="O3659">
        <v>0.13157894736842099</v>
      </c>
      <c r="P3659">
        <v>29</v>
      </c>
      <c r="Q3659">
        <v>16.6551724137931</v>
      </c>
      <c r="R3659">
        <v>1</v>
      </c>
      <c r="S3659">
        <v>107</v>
      </c>
      <c r="T3659">
        <v>4</v>
      </c>
      <c r="U3659">
        <v>231.75</v>
      </c>
      <c r="V3659">
        <v>3</v>
      </c>
      <c r="W3659">
        <v>11</v>
      </c>
      <c r="X3659">
        <v>32</v>
      </c>
      <c r="Y3659">
        <v>86.875</v>
      </c>
      <c r="Z3659">
        <v>4</v>
      </c>
      <c r="AA3659">
        <v>285</v>
      </c>
      <c r="AB3659">
        <v>33</v>
      </c>
      <c r="AC3659">
        <v>117.666666666667</v>
      </c>
      <c r="AD3659">
        <v>0.86842105263157898</v>
      </c>
      <c r="AE3659">
        <v>12</v>
      </c>
      <c r="AF3659">
        <v>82.6666666666667</v>
      </c>
      <c r="AG3659">
        <v>0.31578947368421101</v>
      </c>
      <c r="AH3659" s="4">
        <v>2</v>
      </c>
      <c r="AI3659">
        <v>2</v>
      </c>
      <c r="AJ3659" s="4">
        <v>3</v>
      </c>
      <c r="AK3659">
        <v>3</v>
      </c>
      <c r="AL3659" s="4">
        <v>7</v>
      </c>
      <c r="AM3659">
        <v>0.21212121212121199</v>
      </c>
      <c r="AN3659" s="4">
        <v>5</v>
      </c>
      <c r="AO3659">
        <v>0.15151515151515199</v>
      </c>
      <c r="AP3659" s="4">
        <v>0</v>
      </c>
      <c r="AQ3659">
        <v>0</v>
      </c>
      <c r="AR3659" s="4">
        <v>2</v>
      </c>
      <c r="AS3659">
        <v>5.2631578947368397E-2</v>
      </c>
      <c r="AT3659" s="4">
        <v>1</v>
      </c>
      <c r="AU3659" s="4">
        <v>0</v>
      </c>
      <c r="AV3659" s="4">
        <v>2</v>
      </c>
      <c r="AW3659">
        <v>1.9473684210526301</v>
      </c>
      <c r="AX3659" s="4">
        <f t="shared" si="57"/>
        <v>19.51351351351353</v>
      </c>
      <c r="AY3659" s="4">
        <v>1</v>
      </c>
      <c r="AZ3659" s="4">
        <v>0</v>
      </c>
    </row>
    <row r="3660" spans="1:52" x14ac:dyDescent="0.25">
      <c r="A3660" s="4">
        <v>2017</v>
      </c>
      <c r="B3660" s="4" t="s">
        <v>553</v>
      </c>
      <c r="C3660" t="s">
        <v>170</v>
      </c>
      <c r="D3660" t="s">
        <v>174</v>
      </c>
      <c r="E3660" t="s">
        <v>687</v>
      </c>
      <c r="F3660" s="4">
        <v>213</v>
      </c>
      <c r="G3660">
        <v>210</v>
      </c>
      <c r="H3660">
        <v>2.6476190476190502</v>
      </c>
      <c r="I3660">
        <v>211</v>
      </c>
      <c r="J3660">
        <v>4.4597156398104296</v>
      </c>
      <c r="K3660">
        <v>4</v>
      </c>
      <c r="L3660">
        <v>1.8957345971564E-2</v>
      </c>
      <c r="M3660">
        <v>10</v>
      </c>
      <c r="N3660">
        <v>239.94202898550699</v>
      </c>
      <c r="O3660">
        <v>4.69483568075117E-2</v>
      </c>
      <c r="P3660">
        <v>200</v>
      </c>
      <c r="Q3660">
        <v>18.48</v>
      </c>
      <c r="R3660">
        <v>67</v>
      </c>
      <c r="S3660">
        <v>47.194029850746297</v>
      </c>
      <c r="T3660">
        <v>22</v>
      </c>
      <c r="U3660">
        <v>158.863636363636</v>
      </c>
      <c r="V3660">
        <v>21</v>
      </c>
      <c r="W3660">
        <v>4.28571428571429</v>
      </c>
      <c r="X3660">
        <v>178</v>
      </c>
      <c r="Y3660">
        <v>107.887640449438</v>
      </c>
      <c r="Z3660">
        <v>24</v>
      </c>
      <c r="AA3660">
        <v>427.40909090909099</v>
      </c>
      <c r="AB3660">
        <v>188</v>
      </c>
      <c r="AC3660">
        <v>140.63829787233999</v>
      </c>
      <c r="AD3660">
        <v>0.88262910798122096</v>
      </c>
      <c r="AE3660">
        <v>56</v>
      </c>
      <c r="AF3660">
        <v>76.392857142857096</v>
      </c>
      <c r="AG3660">
        <v>0.26291079812206603</v>
      </c>
      <c r="AH3660" s="4">
        <v>17</v>
      </c>
      <c r="AI3660">
        <v>0.77272727272727304</v>
      </c>
      <c r="AJ3660" s="4">
        <v>5</v>
      </c>
      <c r="AK3660">
        <v>0.22727272727272699</v>
      </c>
      <c r="AL3660" s="4">
        <v>47</v>
      </c>
      <c r="AM3660">
        <v>0.25</v>
      </c>
      <c r="AN3660" s="4">
        <v>17</v>
      </c>
      <c r="AO3660">
        <v>9.0425531914893595E-2</v>
      </c>
      <c r="AP3660" s="4">
        <v>2</v>
      </c>
      <c r="AQ3660">
        <v>9.3896713615023494E-3</v>
      </c>
      <c r="AR3660" s="4">
        <v>3</v>
      </c>
      <c r="AS3660">
        <v>1.4084507042253501E-2</v>
      </c>
      <c r="AT3660" s="4">
        <v>0</v>
      </c>
      <c r="AU3660" s="4">
        <v>1</v>
      </c>
      <c r="AV3660" s="4">
        <v>4</v>
      </c>
      <c r="AW3660">
        <v>1.9629629629629599</v>
      </c>
      <c r="AX3660" s="4">
        <f t="shared" si="57"/>
        <v>108.50943396226432</v>
      </c>
      <c r="AY3660" s="4">
        <v>21</v>
      </c>
      <c r="AZ3660" s="4">
        <v>19.619047619047599</v>
      </c>
    </row>
    <row r="3661" spans="1:52" x14ac:dyDescent="0.25">
      <c r="A3661" s="4">
        <v>2017</v>
      </c>
      <c r="B3661" s="4" t="s">
        <v>553</v>
      </c>
      <c r="C3661" t="s">
        <v>170</v>
      </c>
      <c r="D3661" t="s">
        <v>272</v>
      </c>
      <c r="E3661" t="s">
        <v>781</v>
      </c>
      <c r="F3661" s="4">
        <v>1</v>
      </c>
      <c r="G3661">
        <v>1</v>
      </c>
      <c r="H3661">
        <v>1</v>
      </c>
      <c r="I3661">
        <v>1</v>
      </c>
      <c r="J3661">
        <v>7</v>
      </c>
      <c r="K3661">
        <v>0</v>
      </c>
      <c r="L3661">
        <v>0</v>
      </c>
      <c r="M3661">
        <v>0</v>
      </c>
      <c r="N3661">
        <v>-440</v>
      </c>
      <c r="O3661">
        <v>0</v>
      </c>
      <c r="P3661">
        <v>1</v>
      </c>
      <c r="Q3661">
        <v>20</v>
      </c>
      <c r="R3661">
        <v>1</v>
      </c>
      <c r="S3661">
        <v>20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1</v>
      </c>
      <c r="AA3661">
        <v>625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 s="4">
        <v>1</v>
      </c>
      <c r="AI3661">
        <v>1</v>
      </c>
      <c r="AJ3661" s="4">
        <v>0</v>
      </c>
      <c r="AK3661">
        <v>0</v>
      </c>
      <c r="AL3661" s="4">
        <v>0</v>
      </c>
      <c r="AM3661">
        <v>0</v>
      </c>
      <c r="AN3661" s="4">
        <v>0</v>
      </c>
      <c r="AO3661">
        <v>0</v>
      </c>
      <c r="AP3661" s="4">
        <v>0</v>
      </c>
      <c r="AQ3661">
        <v>0</v>
      </c>
      <c r="AR3661" s="4">
        <v>0</v>
      </c>
      <c r="AS3661">
        <v>0</v>
      </c>
      <c r="AT3661" s="4">
        <v>0</v>
      </c>
      <c r="AU3661" s="4">
        <v>0</v>
      </c>
      <c r="AV3661" s="4">
        <v>0</v>
      </c>
      <c r="AW3661">
        <v>1</v>
      </c>
      <c r="AX3661" s="4">
        <f t="shared" si="57"/>
        <v>1</v>
      </c>
      <c r="AY3661" s="4">
        <v>0</v>
      </c>
      <c r="AZ3661" s="4">
        <v>0</v>
      </c>
    </row>
    <row r="3662" spans="1:52" x14ac:dyDescent="0.25">
      <c r="A3662" s="4">
        <v>2017</v>
      </c>
      <c r="B3662" s="4" t="s">
        <v>553</v>
      </c>
      <c r="C3662" t="s">
        <v>170</v>
      </c>
      <c r="D3662" t="s">
        <v>259</v>
      </c>
      <c r="E3662" t="s">
        <v>768</v>
      </c>
      <c r="F3662" s="4">
        <v>1</v>
      </c>
      <c r="G3662">
        <v>1</v>
      </c>
      <c r="H3662">
        <v>11</v>
      </c>
      <c r="I3662">
        <v>1</v>
      </c>
      <c r="J3662">
        <v>13</v>
      </c>
      <c r="K3662">
        <v>0</v>
      </c>
      <c r="L3662">
        <v>0</v>
      </c>
      <c r="M3662">
        <v>0</v>
      </c>
      <c r="N3662">
        <v>408</v>
      </c>
      <c r="O3662">
        <v>0</v>
      </c>
      <c r="P3662">
        <v>1</v>
      </c>
      <c r="Q3662">
        <v>14</v>
      </c>
      <c r="R3662">
        <v>1</v>
      </c>
      <c r="S3662">
        <v>18</v>
      </c>
      <c r="T3662">
        <v>1</v>
      </c>
      <c r="U3662">
        <v>72</v>
      </c>
      <c r="V3662">
        <v>1</v>
      </c>
      <c r="W3662">
        <v>6</v>
      </c>
      <c r="X3662">
        <v>0</v>
      </c>
      <c r="Y3662">
        <v>0</v>
      </c>
      <c r="Z3662">
        <v>1</v>
      </c>
      <c r="AA3662">
        <v>102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 s="4">
        <v>0</v>
      </c>
      <c r="AI3662">
        <v>0</v>
      </c>
      <c r="AJ3662" s="4">
        <v>0</v>
      </c>
      <c r="AK3662">
        <v>0</v>
      </c>
      <c r="AL3662" s="4">
        <v>0</v>
      </c>
      <c r="AM3662">
        <v>0</v>
      </c>
      <c r="AN3662" s="4">
        <v>0</v>
      </c>
      <c r="AO3662">
        <v>0</v>
      </c>
      <c r="AP3662" s="4">
        <v>0</v>
      </c>
      <c r="AQ3662">
        <v>0</v>
      </c>
      <c r="AR3662" s="4">
        <v>0</v>
      </c>
      <c r="AS3662">
        <v>0</v>
      </c>
      <c r="AT3662" s="4">
        <v>0</v>
      </c>
      <c r="AU3662" s="4">
        <v>0</v>
      </c>
      <c r="AV3662" s="4">
        <v>0</v>
      </c>
      <c r="AW3662">
        <v>1</v>
      </c>
      <c r="AX3662" s="4">
        <f t="shared" si="57"/>
        <v>1</v>
      </c>
      <c r="AY3662" s="4">
        <v>0</v>
      </c>
      <c r="AZ3662" s="4">
        <v>0</v>
      </c>
    </row>
    <row r="3663" spans="1:52" x14ac:dyDescent="0.25">
      <c r="A3663" s="4">
        <v>2017</v>
      </c>
      <c r="B3663" s="4" t="s">
        <v>553</v>
      </c>
      <c r="C3663" t="s">
        <v>170</v>
      </c>
      <c r="D3663" t="s">
        <v>258</v>
      </c>
      <c r="E3663" t="s">
        <v>767</v>
      </c>
      <c r="F3663" s="4">
        <v>1</v>
      </c>
      <c r="G3663">
        <v>1</v>
      </c>
      <c r="H3663">
        <v>3</v>
      </c>
      <c r="I3663">
        <v>1</v>
      </c>
      <c r="J3663">
        <v>3</v>
      </c>
      <c r="K3663">
        <v>0</v>
      </c>
      <c r="L3663">
        <v>0</v>
      </c>
      <c r="M3663">
        <v>1</v>
      </c>
      <c r="N3663">
        <v>2671</v>
      </c>
      <c r="O3663">
        <v>1</v>
      </c>
      <c r="P3663">
        <v>1</v>
      </c>
      <c r="Q3663">
        <v>11</v>
      </c>
      <c r="R3663">
        <v>0</v>
      </c>
      <c r="S3663">
        <v>0</v>
      </c>
      <c r="T3663">
        <v>1</v>
      </c>
      <c r="U3663">
        <v>226</v>
      </c>
      <c r="V3663">
        <v>0</v>
      </c>
      <c r="W3663">
        <v>0</v>
      </c>
      <c r="X3663">
        <v>0</v>
      </c>
      <c r="Y3663">
        <v>0</v>
      </c>
      <c r="Z3663">
        <v>1</v>
      </c>
      <c r="AA3663">
        <v>126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 s="4">
        <v>0</v>
      </c>
      <c r="AI3663">
        <v>0</v>
      </c>
      <c r="AJ3663" s="4">
        <v>0</v>
      </c>
      <c r="AK3663">
        <v>0</v>
      </c>
      <c r="AL3663" s="4">
        <v>0</v>
      </c>
      <c r="AM3663">
        <v>0</v>
      </c>
      <c r="AN3663" s="4">
        <v>0</v>
      </c>
      <c r="AO3663">
        <v>0</v>
      </c>
      <c r="AP3663" s="4">
        <v>0</v>
      </c>
      <c r="AQ3663">
        <v>0</v>
      </c>
      <c r="AR3663" s="4">
        <v>0</v>
      </c>
      <c r="AS3663">
        <v>0</v>
      </c>
      <c r="AT3663" s="4">
        <v>0</v>
      </c>
      <c r="AU3663" s="4">
        <v>0</v>
      </c>
      <c r="AV3663" s="4">
        <v>0</v>
      </c>
      <c r="AW3663">
        <v>1</v>
      </c>
      <c r="AX3663" s="4">
        <f t="shared" si="57"/>
        <v>1</v>
      </c>
      <c r="AY3663" s="4">
        <v>1</v>
      </c>
      <c r="AZ3663" s="4">
        <v>0</v>
      </c>
    </row>
    <row r="3664" spans="1:52" x14ac:dyDescent="0.25">
      <c r="A3664" s="4">
        <v>2017</v>
      </c>
      <c r="B3664" s="4" t="s">
        <v>553</v>
      </c>
      <c r="C3664" t="s">
        <v>170</v>
      </c>
      <c r="D3664" t="s">
        <v>187</v>
      </c>
      <c r="E3664" t="s">
        <v>700</v>
      </c>
      <c r="F3664" s="4">
        <v>2</v>
      </c>
      <c r="G3664">
        <v>2</v>
      </c>
      <c r="H3664">
        <v>0.5</v>
      </c>
      <c r="I3664">
        <v>2</v>
      </c>
      <c r="J3664">
        <v>2</v>
      </c>
      <c r="K3664">
        <v>0</v>
      </c>
      <c r="L3664">
        <v>0</v>
      </c>
      <c r="M3664">
        <v>1</v>
      </c>
      <c r="N3664">
        <v>-92</v>
      </c>
      <c r="O3664">
        <v>0.5</v>
      </c>
      <c r="P3664">
        <v>2</v>
      </c>
      <c r="Q3664">
        <v>3.5</v>
      </c>
      <c r="R3664">
        <v>1</v>
      </c>
      <c r="S3664">
        <v>35</v>
      </c>
      <c r="T3664">
        <v>1</v>
      </c>
      <c r="U3664">
        <v>410</v>
      </c>
      <c r="V3664">
        <v>1</v>
      </c>
      <c r="W3664">
        <v>5</v>
      </c>
      <c r="X3664">
        <v>0</v>
      </c>
      <c r="Y3664">
        <v>0</v>
      </c>
      <c r="Z3664">
        <v>2</v>
      </c>
      <c r="AA3664">
        <v>355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 s="4">
        <v>2</v>
      </c>
      <c r="AI3664">
        <v>1</v>
      </c>
      <c r="AJ3664" s="4">
        <v>0</v>
      </c>
      <c r="AK3664">
        <v>0</v>
      </c>
      <c r="AL3664" s="4">
        <v>0</v>
      </c>
      <c r="AM3664">
        <v>0</v>
      </c>
      <c r="AN3664" s="4">
        <v>0</v>
      </c>
      <c r="AO3664">
        <v>0</v>
      </c>
      <c r="AP3664" s="4">
        <v>0</v>
      </c>
      <c r="AQ3664">
        <v>0</v>
      </c>
      <c r="AR3664" s="4">
        <v>0</v>
      </c>
      <c r="AS3664">
        <v>0</v>
      </c>
      <c r="AT3664" s="4">
        <v>0</v>
      </c>
      <c r="AU3664" s="4">
        <v>0</v>
      </c>
      <c r="AV3664" s="4">
        <v>0</v>
      </c>
      <c r="AW3664">
        <v>1</v>
      </c>
      <c r="AX3664" s="4">
        <f t="shared" si="57"/>
        <v>2</v>
      </c>
      <c r="AY3664" s="4">
        <v>1</v>
      </c>
      <c r="AZ3664" s="4">
        <v>13</v>
      </c>
    </row>
    <row r="3665" spans="1:52" x14ac:dyDescent="0.25">
      <c r="A3665" s="4">
        <v>2017</v>
      </c>
      <c r="B3665" s="4" t="s">
        <v>553</v>
      </c>
      <c r="C3665" t="s">
        <v>170</v>
      </c>
      <c r="D3665" t="s">
        <v>250</v>
      </c>
      <c r="E3665" t="s">
        <v>760</v>
      </c>
      <c r="F3665" s="4">
        <v>1</v>
      </c>
      <c r="G3665">
        <v>1</v>
      </c>
      <c r="H3665">
        <v>1</v>
      </c>
      <c r="I3665">
        <v>1</v>
      </c>
      <c r="J3665">
        <v>3</v>
      </c>
      <c r="K3665">
        <v>0</v>
      </c>
      <c r="L3665">
        <v>0</v>
      </c>
      <c r="M3665">
        <v>1</v>
      </c>
      <c r="N3665">
        <v>2844</v>
      </c>
      <c r="O3665">
        <v>1</v>
      </c>
      <c r="P3665">
        <v>1</v>
      </c>
      <c r="Q3665">
        <v>4</v>
      </c>
      <c r="R3665">
        <v>1</v>
      </c>
      <c r="S3665">
        <v>19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690</v>
      </c>
      <c r="AD3665">
        <v>1</v>
      </c>
      <c r="AE3665">
        <v>0</v>
      </c>
      <c r="AF3665">
        <v>0</v>
      </c>
      <c r="AG3665">
        <v>0</v>
      </c>
      <c r="AH3665" s="4">
        <v>0</v>
      </c>
      <c r="AI3665">
        <v>0</v>
      </c>
      <c r="AJ3665" s="4">
        <v>0</v>
      </c>
      <c r="AK3665">
        <v>0</v>
      </c>
      <c r="AL3665" s="4">
        <v>0</v>
      </c>
      <c r="AM3665">
        <v>0</v>
      </c>
      <c r="AN3665" s="4">
        <v>1</v>
      </c>
      <c r="AO3665">
        <v>1</v>
      </c>
      <c r="AP3665" s="4">
        <v>0</v>
      </c>
      <c r="AQ3665">
        <v>0</v>
      </c>
      <c r="AR3665" s="4">
        <v>0</v>
      </c>
      <c r="AS3665">
        <v>0</v>
      </c>
      <c r="AT3665" s="4">
        <v>0</v>
      </c>
      <c r="AU3665" s="4">
        <v>0</v>
      </c>
      <c r="AV3665" s="4">
        <v>0</v>
      </c>
      <c r="AW3665">
        <v>1</v>
      </c>
      <c r="AX3665" s="4">
        <f t="shared" si="57"/>
        <v>1</v>
      </c>
      <c r="AY3665" s="4">
        <v>0</v>
      </c>
      <c r="AZ3665" s="4">
        <v>0</v>
      </c>
    </row>
    <row r="3666" spans="1:52" x14ac:dyDescent="0.25">
      <c r="A3666" s="4">
        <v>2017</v>
      </c>
      <c r="B3666" s="4" t="s">
        <v>553</v>
      </c>
      <c r="C3666" t="s">
        <v>170</v>
      </c>
      <c r="D3666" t="s">
        <v>173</v>
      </c>
      <c r="E3666" t="s">
        <v>686</v>
      </c>
      <c r="F3666" s="4">
        <v>96</v>
      </c>
      <c r="G3666">
        <v>92</v>
      </c>
      <c r="H3666">
        <v>1.6956521739130399</v>
      </c>
      <c r="I3666">
        <v>96</v>
      </c>
      <c r="J3666">
        <v>4.4166666666666696</v>
      </c>
      <c r="K3666">
        <v>0</v>
      </c>
      <c r="L3666">
        <v>0</v>
      </c>
      <c r="M3666">
        <v>33</v>
      </c>
      <c r="N3666">
        <v>1958.2325581395301</v>
      </c>
      <c r="O3666">
        <v>0.34375</v>
      </c>
      <c r="P3666">
        <v>66</v>
      </c>
      <c r="Q3666">
        <v>14.0606060606061</v>
      </c>
      <c r="R3666">
        <v>13</v>
      </c>
      <c r="S3666">
        <v>26.153846153846199</v>
      </c>
      <c r="T3666">
        <v>6</v>
      </c>
      <c r="U3666">
        <v>130.166666666667</v>
      </c>
      <c r="V3666">
        <v>6</v>
      </c>
      <c r="W3666">
        <v>4.3333333333333304</v>
      </c>
      <c r="X3666">
        <v>48</v>
      </c>
      <c r="Y3666">
        <v>71.5625</v>
      </c>
      <c r="Z3666">
        <v>6</v>
      </c>
      <c r="AA3666">
        <v>275</v>
      </c>
      <c r="AB3666">
        <v>90</v>
      </c>
      <c r="AC3666">
        <v>92.885057471264403</v>
      </c>
      <c r="AD3666">
        <v>0.90625</v>
      </c>
      <c r="AE3666">
        <v>41</v>
      </c>
      <c r="AF3666">
        <v>65.243902439024396</v>
      </c>
      <c r="AG3666">
        <v>0.42708333333333298</v>
      </c>
      <c r="AH3666" s="4">
        <v>3</v>
      </c>
      <c r="AI3666">
        <v>0.75</v>
      </c>
      <c r="AJ3666" s="4">
        <v>1</v>
      </c>
      <c r="AK3666">
        <v>0.25</v>
      </c>
      <c r="AL3666" s="4">
        <v>22</v>
      </c>
      <c r="AM3666">
        <v>0.252873563218391</v>
      </c>
      <c r="AN3666" s="4">
        <v>7</v>
      </c>
      <c r="AO3666">
        <v>8.04597701149425E-2</v>
      </c>
      <c r="AP3666" s="4">
        <v>2</v>
      </c>
      <c r="AQ3666">
        <v>2.0833333333333301E-2</v>
      </c>
      <c r="AR3666" s="4">
        <v>0</v>
      </c>
      <c r="AS3666">
        <v>0</v>
      </c>
      <c r="AT3666" s="4">
        <v>0</v>
      </c>
      <c r="AU3666" s="4">
        <v>0</v>
      </c>
      <c r="AV3666" s="4">
        <v>2</v>
      </c>
      <c r="AW3666">
        <v>2</v>
      </c>
      <c r="AX3666" s="4">
        <f t="shared" si="57"/>
        <v>48</v>
      </c>
      <c r="AY3666" s="4">
        <v>4</v>
      </c>
      <c r="AZ3666" s="4">
        <v>21.25</v>
      </c>
    </row>
    <row r="3667" spans="1:52" x14ac:dyDescent="0.25">
      <c r="A3667" s="4">
        <v>2017</v>
      </c>
      <c r="B3667" s="4" t="s">
        <v>553</v>
      </c>
      <c r="C3667" t="s">
        <v>170</v>
      </c>
      <c r="D3667" t="s">
        <v>418</v>
      </c>
      <c r="E3667" t="s">
        <v>915</v>
      </c>
      <c r="F3667" s="4">
        <v>24</v>
      </c>
      <c r="G3667">
        <v>24</v>
      </c>
      <c r="H3667">
        <v>8.0833333333333304</v>
      </c>
      <c r="I3667">
        <v>24</v>
      </c>
      <c r="J3667">
        <v>10.0416666666667</v>
      </c>
      <c r="K3667">
        <v>0</v>
      </c>
      <c r="L3667">
        <v>0</v>
      </c>
      <c r="M3667">
        <v>0</v>
      </c>
      <c r="N3667">
        <v>540.25</v>
      </c>
      <c r="O3667">
        <v>0</v>
      </c>
      <c r="P3667">
        <v>10</v>
      </c>
      <c r="Q3667">
        <v>21.5</v>
      </c>
      <c r="R3667">
        <v>1</v>
      </c>
      <c r="S3667">
        <v>35</v>
      </c>
      <c r="T3667">
        <v>0</v>
      </c>
      <c r="U3667">
        <v>0</v>
      </c>
      <c r="V3667">
        <v>0</v>
      </c>
      <c r="W3667">
        <v>0</v>
      </c>
      <c r="X3667">
        <v>24</v>
      </c>
      <c r="Y3667">
        <v>46.5833333333333</v>
      </c>
      <c r="Z3667">
        <v>0</v>
      </c>
      <c r="AA3667">
        <v>0</v>
      </c>
      <c r="AB3667">
        <v>24</v>
      </c>
      <c r="AC3667">
        <v>75.75</v>
      </c>
      <c r="AD3667">
        <v>1</v>
      </c>
      <c r="AE3667">
        <v>15</v>
      </c>
      <c r="AF3667">
        <v>56.6</v>
      </c>
      <c r="AG3667">
        <v>0.625</v>
      </c>
      <c r="AH3667" s="4">
        <v>0</v>
      </c>
      <c r="AI3667">
        <v>0</v>
      </c>
      <c r="AJ3667" s="4">
        <v>0</v>
      </c>
      <c r="AK3667">
        <v>0</v>
      </c>
      <c r="AL3667" s="4">
        <v>2</v>
      </c>
      <c r="AM3667">
        <v>8.3333333333333301E-2</v>
      </c>
      <c r="AN3667" s="4">
        <v>0</v>
      </c>
      <c r="AO3667">
        <v>0</v>
      </c>
      <c r="AP3667" s="4">
        <v>0</v>
      </c>
      <c r="AQ3667">
        <v>0</v>
      </c>
      <c r="AR3667" s="4">
        <v>0</v>
      </c>
      <c r="AS3667">
        <v>0</v>
      </c>
      <c r="AT3667" s="4">
        <v>0</v>
      </c>
      <c r="AU3667" s="4">
        <v>0</v>
      </c>
      <c r="AV3667" s="4">
        <v>0</v>
      </c>
      <c r="AW3667">
        <v>2.1818181818181799</v>
      </c>
      <c r="AX3667" s="4">
        <f t="shared" si="57"/>
        <v>11.000000000000011</v>
      </c>
      <c r="AY3667" s="4">
        <v>0</v>
      </c>
      <c r="AZ3667" s="4">
        <v>0</v>
      </c>
    </row>
    <row r="3668" spans="1:52" x14ac:dyDescent="0.25">
      <c r="A3668" s="4">
        <v>2017</v>
      </c>
      <c r="B3668" s="4" t="s">
        <v>553</v>
      </c>
      <c r="C3668" t="s">
        <v>170</v>
      </c>
      <c r="D3668" t="s">
        <v>472</v>
      </c>
      <c r="E3668" t="s">
        <v>969</v>
      </c>
      <c r="F3668" s="4">
        <v>3</v>
      </c>
      <c r="G3668">
        <v>3</v>
      </c>
      <c r="H3668">
        <v>2</v>
      </c>
      <c r="I3668">
        <v>3</v>
      </c>
      <c r="J3668">
        <v>3.3333333333333299</v>
      </c>
      <c r="K3668">
        <v>0</v>
      </c>
      <c r="L3668">
        <v>0</v>
      </c>
      <c r="M3668">
        <v>0</v>
      </c>
      <c r="N3668">
        <v>-648.33333333333303</v>
      </c>
      <c r="O3668">
        <v>0</v>
      </c>
      <c r="P3668">
        <v>3</v>
      </c>
      <c r="Q3668">
        <v>14</v>
      </c>
      <c r="R3668">
        <v>2</v>
      </c>
      <c r="S3668">
        <v>249</v>
      </c>
      <c r="T3668">
        <v>3</v>
      </c>
      <c r="U3668">
        <v>239.666666666667</v>
      </c>
      <c r="V3668">
        <v>3</v>
      </c>
      <c r="W3668">
        <v>8</v>
      </c>
      <c r="X3668">
        <v>0</v>
      </c>
      <c r="Y3668">
        <v>0</v>
      </c>
      <c r="Z3668">
        <v>3</v>
      </c>
      <c r="AA3668">
        <v>623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 s="4">
        <v>3</v>
      </c>
      <c r="AI3668">
        <v>1.5</v>
      </c>
      <c r="AJ3668" s="4">
        <v>1</v>
      </c>
      <c r="AK3668">
        <v>0.5</v>
      </c>
      <c r="AL3668" s="4">
        <v>0</v>
      </c>
      <c r="AM3668">
        <v>0</v>
      </c>
      <c r="AN3668" s="4">
        <v>0</v>
      </c>
      <c r="AO3668">
        <v>0</v>
      </c>
      <c r="AP3668" s="4">
        <v>0</v>
      </c>
      <c r="AQ3668">
        <v>0</v>
      </c>
      <c r="AR3668" s="4">
        <v>0</v>
      </c>
      <c r="AS3668">
        <v>0</v>
      </c>
      <c r="AT3668" s="4">
        <v>0</v>
      </c>
      <c r="AU3668" s="4">
        <v>0</v>
      </c>
      <c r="AV3668" s="4">
        <v>0</v>
      </c>
      <c r="AW3668">
        <v>1.5</v>
      </c>
      <c r="AX3668" s="4">
        <f t="shared" si="57"/>
        <v>2</v>
      </c>
      <c r="AY3668" s="4">
        <v>2</v>
      </c>
      <c r="AZ3668" s="4">
        <v>6.5</v>
      </c>
    </row>
    <row r="3669" spans="1:52" x14ac:dyDescent="0.25">
      <c r="A3669" s="4">
        <v>2017</v>
      </c>
      <c r="B3669" s="4" t="s">
        <v>553</v>
      </c>
      <c r="C3669" t="s">
        <v>170</v>
      </c>
      <c r="D3669" t="s">
        <v>559</v>
      </c>
      <c r="E3669" t="s">
        <v>1050</v>
      </c>
      <c r="F3669" s="4">
        <v>14</v>
      </c>
      <c r="G3669">
        <v>14</v>
      </c>
      <c r="H3669">
        <v>2.28571428571429</v>
      </c>
      <c r="I3669">
        <v>14</v>
      </c>
      <c r="J3669">
        <v>3.0714285714285698</v>
      </c>
      <c r="K3669">
        <v>0</v>
      </c>
      <c r="L3669">
        <v>0</v>
      </c>
      <c r="M3669">
        <v>0</v>
      </c>
      <c r="N3669">
        <v>46.642857142857103</v>
      </c>
      <c r="O3669">
        <v>0</v>
      </c>
      <c r="P3669">
        <v>4</v>
      </c>
      <c r="Q3669">
        <v>188.25</v>
      </c>
      <c r="R3669">
        <v>7</v>
      </c>
      <c r="S3669">
        <v>30</v>
      </c>
      <c r="T3669">
        <v>2</v>
      </c>
      <c r="U3669">
        <v>177.5</v>
      </c>
      <c r="V3669">
        <v>2</v>
      </c>
      <c r="W3669">
        <v>23</v>
      </c>
      <c r="X3669">
        <v>12</v>
      </c>
      <c r="Y3669">
        <v>80.6666666666667</v>
      </c>
      <c r="Z3669">
        <v>2</v>
      </c>
      <c r="AA3669">
        <v>660.5</v>
      </c>
      <c r="AB3669">
        <v>12</v>
      </c>
      <c r="AC3669">
        <v>107.666666666667</v>
      </c>
      <c r="AD3669">
        <v>0.85714285714285698</v>
      </c>
      <c r="AE3669">
        <v>6</v>
      </c>
      <c r="AF3669">
        <v>96.5</v>
      </c>
      <c r="AG3669">
        <v>0.42857142857142899</v>
      </c>
      <c r="AH3669" s="4">
        <v>1</v>
      </c>
      <c r="AI3669">
        <v>0.5</v>
      </c>
      <c r="AJ3669" s="4">
        <v>1</v>
      </c>
      <c r="AK3669">
        <v>0.5</v>
      </c>
      <c r="AL3669" s="4">
        <v>4</v>
      </c>
      <c r="AM3669">
        <v>0.33333333333333298</v>
      </c>
      <c r="AN3669" s="4">
        <v>0</v>
      </c>
      <c r="AO3669">
        <v>0</v>
      </c>
      <c r="AP3669" s="4">
        <v>0</v>
      </c>
      <c r="AQ3669">
        <v>0</v>
      </c>
      <c r="AR3669" s="4">
        <v>0</v>
      </c>
      <c r="AS3669">
        <v>0</v>
      </c>
      <c r="AT3669" s="4">
        <v>0</v>
      </c>
      <c r="AU3669" s="4">
        <v>0</v>
      </c>
      <c r="AV3669" s="4">
        <v>0</v>
      </c>
      <c r="AW3669">
        <v>1.55555555555556</v>
      </c>
      <c r="AX3669" s="4">
        <f t="shared" si="57"/>
        <v>8.9999999999999734</v>
      </c>
      <c r="AY3669" s="4">
        <v>2</v>
      </c>
      <c r="AZ3669" s="4">
        <v>47.5</v>
      </c>
    </row>
    <row r="3670" spans="1:52" x14ac:dyDescent="0.25">
      <c r="A3670" s="4">
        <v>2017</v>
      </c>
      <c r="B3670" s="4" t="s">
        <v>553</v>
      </c>
      <c r="C3670" t="s">
        <v>170</v>
      </c>
      <c r="D3670" t="s">
        <v>542</v>
      </c>
      <c r="E3670" t="s">
        <v>1034</v>
      </c>
      <c r="F3670" s="4">
        <v>43</v>
      </c>
      <c r="G3670">
        <v>43</v>
      </c>
      <c r="H3670">
        <v>3.3953488372092999</v>
      </c>
      <c r="I3670">
        <v>43</v>
      </c>
      <c r="J3670">
        <v>5.2093023255814002</v>
      </c>
      <c r="K3670">
        <v>4</v>
      </c>
      <c r="L3670">
        <v>9.3023255813953501E-2</v>
      </c>
      <c r="M3670">
        <v>8</v>
      </c>
      <c r="N3670">
        <v>1140.1162790697699</v>
      </c>
      <c r="O3670">
        <v>0.186046511627907</v>
      </c>
      <c r="P3670">
        <v>7</v>
      </c>
      <c r="Q3670">
        <v>7</v>
      </c>
      <c r="R3670">
        <v>5</v>
      </c>
      <c r="S3670">
        <v>174</v>
      </c>
      <c r="T3670">
        <v>1</v>
      </c>
      <c r="U3670">
        <v>181</v>
      </c>
      <c r="V3670">
        <v>1</v>
      </c>
      <c r="W3670">
        <v>3</v>
      </c>
      <c r="X3670">
        <v>39</v>
      </c>
      <c r="Y3670">
        <v>57.307692307692299</v>
      </c>
      <c r="Z3670">
        <v>2</v>
      </c>
      <c r="AA3670">
        <v>240</v>
      </c>
      <c r="AB3670">
        <v>41</v>
      </c>
      <c r="AC3670">
        <v>90.292682926829301</v>
      </c>
      <c r="AD3670">
        <v>0.95348837209302295</v>
      </c>
      <c r="AE3670">
        <v>19</v>
      </c>
      <c r="AF3670">
        <v>54.315789473684198</v>
      </c>
      <c r="AG3670">
        <v>0.44186046511627902</v>
      </c>
      <c r="AH3670" s="4">
        <v>1</v>
      </c>
      <c r="AI3670">
        <v>1</v>
      </c>
      <c r="AJ3670" s="4">
        <v>0</v>
      </c>
      <c r="AK3670">
        <v>0</v>
      </c>
      <c r="AL3670" s="4">
        <v>4</v>
      </c>
      <c r="AM3670">
        <v>9.7560975609756101E-2</v>
      </c>
      <c r="AN3670" s="4">
        <v>3</v>
      </c>
      <c r="AO3670">
        <v>7.3170731707317097E-2</v>
      </c>
      <c r="AP3670" s="4">
        <v>0</v>
      </c>
      <c r="AQ3670">
        <v>0</v>
      </c>
      <c r="AR3670" s="4">
        <v>0</v>
      </c>
      <c r="AS3670">
        <v>0</v>
      </c>
      <c r="AT3670" s="4">
        <v>0</v>
      </c>
      <c r="AU3670" s="4">
        <v>0</v>
      </c>
      <c r="AV3670" s="4">
        <v>0</v>
      </c>
      <c r="AW3670">
        <v>2.3888888888888902</v>
      </c>
      <c r="AX3670" s="4">
        <f t="shared" si="57"/>
        <v>17.999999999999989</v>
      </c>
      <c r="AY3670" s="4">
        <v>1</v>
      </c>
      <c r="AZ3670" s="4">
        <v>29</v>
      </c>
    </row>
    <row r="3671" spans="1:52" x14ac:dyDescent="0.25">
      <c r="A3671" s="4">
        <v>2017</v>
      </c>
      <c r="B3671" s="4" t="s">
        <v>553</v>
      </c>
      <c r="C3671" t="s">
        <v>194</v>
      </c>
      <c r="D3671" t="s">
        <v>197</v>
      </c>
      <c r="E3671" t="s">
        <v>709</v>
      </c>
      <c r="F3671" s="4">
        <v>213</v>
      </c>
      <c r="G3671">
        <v>9</v>
      </c>
      <c r="H3671">
        <v>14.5555555555556</v>
      </c>
      <c r="I3671">
        <v>213</v>
      </c>
      <c r="J3671">
        <v>4.3427230046948404</v>
      </c>
      <c r="K3671">
        <v>4</v>
      </c>
      <c r="L3671">
        <v>1.8779342723004699E-2</v>
      </c>
      <c r="M3671">
        <v>56</v>
      </c>
      <c r="N3671">
        <v>955.50980392156896</v>
      </c>
      <c r="O3671">
        <v>0.26291079812206603</v>
      </c>
      <c r="P3671">
        <v>176</v>
      </c>
      <c r="Q3671">
        <v>55.045454545454497</v>
      </c>
      <c r="R3671">
        <v>87</v>
      </c>
      <c r="S3671">
        <v>110.413793103448</v>
      </c>
      <c r="T3671">
        <v>55</v>
      </c>
      <c r="U3671">
        <v>208.07272727272701</v>
      </c>
      <c r="V3671">
        <v>48</v>
      </c>
      <c r="W3671">
        <v>26.1458333333333</v>
      </c>
      <c r="X3671">
        <v>142</v>
      </c>
      <c r="Y3671">
        <v>174.26760563380299</v>
      </c>
      <c r="Z3671">
        <v>58</v>
      </c>
      <c r="AA3671">
        <v>494.17307692307702</v>
      </c>
      <c r="AB3671">
        <v>155</v>
      </c>
      <c r="AC3671">
        <v>209.51612903225799</v>
      </c>
      <c r="AD3671">
        <v>0.72769953051643199</v>
      </c>
      <c r="AE3671">
        <v>6</v>
      </c>
      <c r="AF3671">
        <v>119</v>
      </c>
      <c r="AG3671">
        <v>2.8169014084507001E-2</v>
      </c>
      <c r="AH3671" s="4">
        <v>39</v>
      </c>
      <c r="AI3671">
        <v>0.75</v>
      </c>
      <c r="AJ3671" s="4">
        <v>10</v>
      </c>
      <c r="AK3671">
        <v>0.19230769230769201</v>
      </c>
      <c r="AL3671" s="4">
        <v>62</v>
      </c>
      <c r="AM3671">
        <v>0.4</v>
      </c>
      <c r="AN3671" s="4">
        <v>18</v>
      </c>
      <c r="AO3671">
        <v>0.11612903225806499</v>
      </c>
      <c r="AP3671" s="4">
        <v>3</v>
      </c>
      <c r="AQ3671">
        <v>1.4084507042253501E-2</v>
      </c>
      <c r="AR3671" s="4">
        <v>2</v>
      </c>
      <c r="AS3671">
        <v>9.3896713615023494E-3</v>
      </c>
      <c r="AT3671" s="4">
        <v>0</v>
      </c>
      <c r="AU3671" s="4">
        <v>0</v>
      </c>
      <c r="AV3671" s="4">
        <v>1</v>
      </c>
      <c r="AW3671">
        <v>1.78991596638655</v>
      </c>
      <c r="AX3671" s="4">
        <f t="shared" si="57"/>
        <v>119.0000000000003</v>
      </c>
      <c r="AY3671" s="4">
        <v>54</v>
      </c>
      <c r="AZ3671" s="4">
        <v>5.5925925925925899</v>
      </c>
    </row>
    <row r="3672" spans="1:52" x14ac:dyDescent="0.25">
      <c r="A3672" s="4">
        <v>2017</v>
      </c>
      <c r="B3672" s="4" t="s">
        <v>553</v>
      </c>
      <c r="C3672" t="s">
        <v>194</v>
      </c>
      <c r="D3672" t="s">
        <v>225</v>
      </c>
      <c r="E3672" t="s">
        <v>736</v>
      </c>
      <c r="F3672" s="4">
        <v>78</v>
      </c>
      <c r="G3672">
        <v>4</v>
      </c>
      <c r="H3672">
        <v>6.25</v>
      </c>
      <c r="I3672">
        <v>78</v>
      </c>
      <c r="J3672">
        <v>2.7948717948717898</v>
      </c>
      <c r="K3672">
        <v>0</v>
      </c>
      <c r="L3672">
        <v>0</v>
      </c>
      <c r="M3672">
        <v>24</v>
      </c>
      <c r="N3672">
        <v>800.59420289855098</v>
      </c>
      <c r="O3672">
        <v>0.30769230769230799</v>
      </c>
      <c r="P3672">
        <v>55</v>
      </c>
      <c r="Q3672">
        <v>19.727272727272702</v>
      </c>
      <c r="R3672">
        <v>17</v>
      </c>
      <c r="S3672">
        <v>78.705882352941202</v>
      </c>
      <c r="T3672">
        <v>1</v>
      </c>
      <c r="U3672">
        <v>209</v>
      </c>
      <c r="V3672">
        <v>1</v>
      </c>
      <c r="W3672">
        <v>0</v>
      </c>
      <c r="X3672">
        <v>70</v>
      </c>
      <c r="Y3672">
        <v>166.87142857142899</v>
      </c>
      <c r="Z3672">
        <v>5</v>
      </c>
      <c r="AA3672">
        <v>290.60000000000002</v>
      </c>
      <c r="AB3672">
        <v>73</v>
      </c>
      <c r="AC3672">
        <v>188.780821917808</v>
      </c>
      <c r="AD3672">
        <v>0.93589743589743601</v>
      </c>
      <c r="AE3672">
        <v>8</v>
      </c>
      <c r="AF3672">
        <v>99.125</v>
      </c>
      <c r="AG3672">
        <v>0.102564102564103</v>
      </c>
      <c r="AH3672" s="4">
        <v>4</v>
      </c>
      <c r="AI3672">
        <v>0.8</v>
      </c>
      <c r="AJ3672" s="4">
        <v>0</v>
      </c>
      <c r="AK3672">
        <v>0</v>
      </c>
      <c r="AL3672" s="4">
        <v>23</v>
      </c>
      <c r="AM3672">
        <v>0.31506849315068503</v>
      </c>
      <c r="AN3672" s="4">
        <v>6</v>
      </c>
      <c r="AO3672">
        <v>8.2191780821917804E-2</v>
      </c>
      <c r="AP3672" s="4">
        <v>0</v>
      </c>
      <c r="AQ3672">
        <v>0</v>
      </c>
      <c r="AR3672" s="4">
        <v>1</v>
      </c>
      <c r="AS3672">
        <v>1.2820512820512799E-2</v>
      </c>
      <c r="AT3672" s="4">
        <v>0</v>
      </c>
      <c r="AU3672" s="4">
        <v>0</v>
      </c>
      <c r="AV3672" s="4">
        <v>2</v>
      </c>
      <c r="AW3672">
        <v>1.77272727272727</v>
      </c>
      <c r="AX3672" s="4">
        <f t="shared" si="57"/>
        <v>44.000000000000064</v>
      </c>
      <c r="AY3672" s="4">
        <v>1</v>
      </c>
      <c r="AZ3672" s="4">
        <v>0</v>
      </c>
    </row>
    <row r="3673" spans="1:52" x14ac:dyDescent="0.25">
      <c r="A3673" s="4">
        <v>2017</v>
      </c>
      <c r="B3673" s="4" t="s">
        <v>553</v>
      </c>
      <c r="C3673" t="s">
        <v>194</v>
      </c>
      <c r="D3673" t="s">
        <v>412</v>
      </c>
      <c r="E3673" t="s">
        <v>908</v>
      </c>
      <c r="F3673" s="4">
        <v>20</v>
      </c>
      <c r="G3673">
        <v>0</v>
      </c>
      <c r="H3673">
        <v>0</v>
      </c>
      <c r="I3673">
        <v>4</v>
      </c>
      <c r="J3673">
        <v>3.5</v>
      </c>
      <c r="K3673">
        <v>0</v>
      </c>
      <c r="L3673">
        <v>0</v>
      </c>
      <c r="M3673">
        <v>19</v>
      </c>
      <c r="N3673">
        <v>-571</v>
      </c>
      <c r="O3673">
        <v>0.95</v>
      </c>
      <c r="P3673">
        <v>2</v>
      </c>
      <c r="Q3673">
        <v>27.5</v>
      </c>
      <c r="R3673">
        <v>1</v>
      </c>
      <c r="S3673">
        <v>76</v>
      </c>
      <c r="T3673">
        <v>1</v>
      </c>
      <c r="U3673">
        <v>47</v>
      </c>
      <c r="V3673">
        <v>0</v>
      </c>
      <c r="W3673">
        <v>0</v>
      </c>
      <c r="X3673">
        <v>0</v>
      </c>
      <c r="Y3673">
        <v>0</v>
      </c>
      <c r="Z3673">
        <v>1</v>
      </c>
      <c r="AA3673">
        <v>833</v>
      </c>
      <c r="AB3673">
        <v>3</v>
      </c>
      <c r="AC3673">
        <v>31.5</v>
      </c>
      <c r="AD3673">
        <v>0.1</v>
      </c>
      <c r="AE3673">
        <v>1</v>
      </c>
      <c r="AF3673">
        <v>36</v>
      </c>
      <c r="AG3673">
        <v>0.05</v>
      </c>
      <c r="AH3673" s="4">
        <v>1</v>
      </c>
      <c r="AI3673">
        <v>1</v>
      </c>
      <c r="AJ3673" s="4">
        <v>0</v>
      </c>
      <c r="AK3673">
        <v>0</v>
      </c>
      <c r="AL3673" s="4">
        <v>0</v>
      </c>
      <c r="AM3673">
        <v>0</v>
      </c>
      <c r="AN3673" s="4">
        <v>0</v>
      </c>
      <c r="AO3673">
        <v>0</v>
      </c>
      <c r="AP3673" s="4">
        <v>0</v>
      </c>
      <c r="AQ3673">
        <v>0</v>
      </c>
      <c r="AR3673" s="4">
        <v>0</v>
      </c>
      <c r="AS3673">
        <v>0</v>
      </c>
      <c r="AT3673" s="4">
        <v>16</v>
      </c>
      <c r="AU3673" s="4">
        <v>0</v>
      </c>
      <c r="AV3673" s="4">
        <v>2</v>
      </c>
      <c r="AW3673">
        <v>2</v>
      </c>
      <c r="AX3673" s="4">
        <f t="shared" si="57"/>
        <v>10</v>
      </c>
      <c r="AY3673" s="4">
        <v>1</v>
      </c>
      <c r="AZ3673" s="4">
        <v>1</v>
      </c>
    </row>
    <row r="3674" spans="1:52" x14ac:dyDescent="0.25">
      <c r="A3674" s="4">
        <v>2017</v>
      </c>
      <c r="B3674" s="4" t="s">
        <v>553</v>
      </c>
      <c r="C3674" t="s">
        <v>194</v>
      </c>
      <c r="D3674" t="s">
        <v>202</v>
      </c>
      <c r="E3674" t="s">
        <v>714</v>
      </c>
      <c r="F3674" s="4">
        <v>29</v>
      </c>
      <c r="G3674">
        <v>0</v>
      </c>
      <c r="H3674">
        <v>0</v>
      </c>
      <c r="I3674">
        <v>29</v>
      </c>
      <c r="J3674">
        <v>0.86206896551724099</v>
      </c>
      <c r="K3674">
        <v>2</v>
      </c>
      <c r="L3674">
        <v>6.8965517241379296E-2</v>
      </c>
      <c r="M3674">
        <v>3</v>
      </c>
      <c r="N3674">
        <v>-24.346153846153801</v>
      </c>
      <c r="O3674">
        <v>0.10344827586206901</v>
      </c>
      <c r="P3674">
        <v>20</v>
      </c>
      <c r="Q3674">
        <v>21.3</v>
      </c>
      <c r="R3674">
        <v>9</v>
      </c>
      <c r="S3674">
        <v>62.1111111111111</v>
      </c>
      <c r="T3674">
        <v>2</v>
      </c>
      <c r="U3674">
        <v>215.5</v>
      </c>
      <c r="V3674">
        <v>2</v>
      </c>
      <c r="W3674">
        <v>52</v>
      </c>
      <c r="X3674">
        <v>27</v>
      </c>
      <c r="Y3674">
        <v>112.518518518519</v>
      </c>
      <c r="Z3674">
        <v>2</v>
      </c>
      <c r="AA3674">
        <v>672</v>
      </c>
      <c r="AB3674">
        <v>27</v>
      </c>
      <c r="AC3674">
        <v>150.222222222222</v>
      </c>
      <c r="AD3674">
        <v>0.931034482758621</v>
      </c>
      <c r="AE3674">
        <v>10</v>
      </c>
      <c r="AF3674">
        <v>101.8</v>
      </c>
      <c r="AG3674">
        <v>0.34482758620689702</v>
      </c>
      <c r="AH3674" s="4">
        <v>1</v>
      </c>
      <c r="AI3674">
        <v>0.5</v>
      </c>
      <c r="AJ3674" s="4">
        <v>0</v>
      </c>
      <c r="AK3674">
        <v>0</v>
      </c>
      <c r="AL3674" s="4">
        <v>8</v>
      </c>
      <c r="AM3674">
        <v>0.296296296296296</v>
      </c>
      <c r="AN3674" s="4">
        <v>5</v>
      </c>
      <c r="AO3674">
        <v>0.18518518518518501</v>
      </c>
      <c r="AP3674" s="4">
        <v>0</v>
      </c>
      <c r="AQ3674">
        <v>0</v>
      </c>
      <c r="AR3674" s="4">
        <v>0</v>
      </c>
      <c r="AS3674">
        <v>0</v>
      </c>
      <c r="AT3674" s="4">
        <v>0</v>
      </c>
      <c r="AU3674" s="4">
        <v>0</v>
      </c>
      <c r="AV3674" s="4">
        <v>1</v>
      </c>
      <c r="AW3674">
        <v>2.4166666666666701</v>
      </c>
      <c r="AX3674" s="4">
        <f t="shared" si="57"/>
        <v>11.999999999999982</v>
      </c>
      <c r="AY3674" s="4">
        <v>2</v>
      </c>
      <c r="AZ3674" s="4">
        <v>1</v>
      </c>
    </row>
    <row r="3675" spans="1:52" x14ac:dyDescent="0.25">
      <c r="A3675" s="4">
        <v>2017</v>
      </c>
      <c r="B3675" s="4" t="s">
        <v>553</v>
      </c>
      <c r="C3675" t="s">
        <v>194</v>
      </c>
      <c r="D3675" t="s">
        <v>201</v>
      </c>
      <c r="E3675" t="s">
        <v>713</v>
      </c>
      <c r="F3675" s="4">
        <v>148</v>
      </c>
      <c r="G3675">
        <v>2</v>
      </c>
      <c r="H3675">
        <v>10</v>
      </c>
      <c r="I3675">
        <v>148</v>
      </c>
      <c r="J3675">
        <v>5.8175675675675702</v>
      </c>
      <c r="K3675">
        <v>2</v>
      </c>
      <c r="L3675">
        <v>1.35135135135135E-2</v>
      </c>
      <c r="M3675">
        <v>59</v>
      </c>
      <c r="N3675">
        <v>2495.125</v>
      </c>
      <c r="O3675">
        <v>0.39864864864864902</v>
      </c>
      <c r="P3675">
        <v>121</v>
      </c>
      <c r="Q3675">
        <v>20.561983471074399</v>
      </c>
      <c r="R3675">
        <v>73</v>
      </c>
      <c r="S3675">
        <v>52.082191780821901</v>
      </c>
      <c r="T3675">
        <v>16</v>
      </c>
      <c r="U3675">
        <v>187.1875</v>
      </c>
      <c r="V3675">
        <v>16</v>
      </c>
      <c r="W3675">
        <v>16.5625</v>
      </c>
      <c r="X3675">
        <v>127</v>
      </c>
      <c r="Y3675">
        <v>132.33858267716499</v>
      </c>
      <c r="Z3675">
        <v>16</v>
      </c>
      <c r="AA3675">
        <v>326.25</v>
      </c>
      <c r="AB3675">
        <v>132</v>
      </c>
      <c r="AC3675">
        <v>158.916666666667</v>
      </c>
      <c r="AD3675">
        <v>0.891891891891892</v>
      </c>
      <c r="AE3675">
        <v>5</v>
      </c>
      <c r="AF3675">
        <v>76.599999999999994</v>
      </c>
      <c r="AG3675">
        <v>3.37837837837838E-2</v>
      </c>
      <c r="AH3675" s="4">
        <v>8</v>
      </c>
      <c r="AI3675">
        <v>0.5</v>
      </c>
      <c r="AJ3675" s="4">
        <v>3</v>
      </c>
      <c r="AK3675">
        <v>0.1875</v>
      </c>
      <c r="AL3675" s="4">
        <v>34</v>
      </c>
      <c r="AM3675">
        <v>0.25757575757575801</v>
      </c>
      <c r="AN3675" s="4">
        <v>12</v>
      </c>
      <c r="AO3675">
        <v>9.0909090909090898E-2</v>
      </c>
      <c r="AP3675" s="4">
        <v>0</v>
      </c>
      <c r="AQ3675">
        <v>0</v>
      </c>
      <c r="AR3675" s="4">
        <v>1</v>
      </c>
      <c r="AS3675">
        <v>6.7567567567567597E-3</v>
      </c>
      <c r="AT3675" s="4">
        <v>0</v>
      </c>
      <c r="AU3675" s="4">
        <v>0</v>
      </c>
      <c r="AV3675" s="4">
        <v>1</v>
      </c>
      <c r="AW3675">
        <v>1.59139784946237</v>
      </c>
      <c r="AX3675" s="4">
        <f t="shared" si="57"/>
        <v>92.999999999999744</v>
      </c>
      <c r="AY3675" s="4">
        <v>17</v>
      </c>
      <c r="AZ3675" s="4">
        <v>20.8125</v>
      </c>
    </row>
    <row r="3676" spans="1:52" x14ac:dyDescent="0.25">
      <c r="A3676" s="4">
        <v>2017</v>
      </c>
      <c r="B3676" s="4" t="s">
        <v>553</v>
      </c>
      <c r="C3676" t="s">
        <v>194</v>
      </c>
      <c r="D3676" t="s">
        <v>217</v>
      </c>
      <c r="E3676" t="s">
        <v>729</v>
      </c>
      <c r="F3676" s="4">
        <v>73</v>
      </c>
      <c r="G3676">
        <v>0</v>
      </c>
      <c r="H3676">
        <v>0</v>
      </c>
      <c r="I3676">
        <v>71</v>
      </c>
      <c r="J3676">
        <v>4.0985915492957696</v>
      </c>
      <c r="K3676">
        <v>0</v>
      </c>
      <c r="L3676">
        <v>0</v>
      </c>
      <c r="M3676">
        <v>42</v>
      </c>
      <c r="N3676">
        <v>2068.25</v>
      </c>
      <c r="O3676">
        <v>0.57534246575342496</v>
      </c>
      <c r="P3676">
        <v>45</v>
      </c>
      <c r="Q3676">
        <v>20.288888888888899</v>
      </c>
      <c r="R3676">
        <v>19</v>
      </c>
      <c r="S3676">
        <v>87.157894736842096</v>
      </c>
      <c r="T3676">
        <v>8</v>
      </c>
      <c r="U3676">
        <v>226.125</v>
      </c>
      <c r="V3676">
        <v>6</v>
      </c>
      <c r="W3676">
        <v>10</v>
      </c>
      <c r="X3676">
        <v>60</v>
      </c>
      <c r="Y3676">
        <v>47.733333333333299</v>
      </c>
      <c r="Z3676">
        <v>8</v>
      </c>
      <c r="AA3676">
        <v>420.75</v>
      </c>
      <c r="AB3676">
        <v>63</v>
      </c>
      <c r="AC3676">
        <v>75.1111111111111</v>
      </c>
      <c r="AD3676">
        <v>0.86301369863013699</v>
      </c>
      <c r="AE3676">
        <v>38</v>
      </c>
      <c r="AF3676">
        <v>58.894736842105303</v>
      </c>
      <c r="AG3676">
        <v>0.52054794520547898</v>
      </c>
      <c r="AH3676" s="4">
        <v>7</v>
      </c>
      <c r="AI3676">
        <v>0.875</v>
      </c>
      <c r="AJ3676" s="4">
        <v>2</v>
      </c>
      <c r="AK3676">
        <v>0.25</v>
      </c>
      <c r="AL3676" s="4">
        <v>4</v>
      </c>
      <c r="AM3676">
        <v>6.3492063492063502E-2</v>
      </c>
      <c r="AN3676" s="4">
        <v>1</v>
      </c>
      <c r="AO3676">
        <v>1.58730158730159E-2</v>
      </c>
      <c r="AP3676" s="4">
        <v>0</v>
      </c>
      <c r="AQ3676">
        <v>0</v>
      </c>
      <c r="AR3676" s="4">
        <v>0</v>
      </c>
      <c r="AS3676">
        <v>0</v>
      </c>
      <c r="AT3676" s="4">
        <v>2</v>
      </c>
      <c r="AU3676" s="4">
        <v>0</v>
      </c>
      <c r="AV3676" s="4">
        <v>0</v>
      </c>
      <c r="AW3676">
        <v>1.91891891891892</v>
      </c>
      <c r="AX3676" s="4">
        <f t="shared" si="57"/>
        <v>38.042253521126739</v>
      </c>
      <c r="AY3676" s="4">
        <v>8</v>
      </c>
      <c r="AZ3676" s="4">
        <v>30.125</v>
      </c>
    </row>
    <row r="3677" spans="1:52" x14ac:dyDescent="0.25">
      <c r="A3677" s="4">
        <v>2017</v>
      </c>
      <c r="B3677" s="4" t="s">
        <v>553</v>
      </c>
      <c r="C3677" t="s">
        <v>194</v>
      </c>
      <c r="D3677" t="s">
        <v>203</v>
      </c>
      <c r="E3677" t="s">
        <v>715</v>
      </c>
      <c r="F3677" s="4">
        <v>71</v>
      </c>
      <c r="G3677">
        <v>3</v>
      </c>
      <c r="H3677">
        <v>4.3333333333333304</v>
      </c>
      <c r="I3677">
        <v>71</v>
      </c>
      <c r="J3677">
        <v>7.6901408450704203</v>
      </c>
      <c r="K3677">
        <v>0</v>
      </c>
      <c r="L3677">
        <v>0</v>
      </c>
      <c r="M3677">
        <v>8</v>
      </c>
      <c r="N3677">
        <v>879.04285714285697</v>
      </c>
      <c r="O3677">
        <v>0.11267605633802801</v>
      </c>
      <c r="P3677">
        <v>61</v>
      </c>
      <c r="Q3677">
        <v>19.2459016393443</v>
      </c>
      <c r="R3677">
        <v>24</v>
      </c>
      <c r="S3677">
        <v>18.7916666666667</v>
      </c>
      <c r="T3677">
        <v>9</v>
      </c>
      <c r="U3677">
        <v>116.666666666667</v>
      </c>
      <c r="V3677">
        <v>9</v>
      </c>
      <c r="W3677">
        <v>33.5555555555556</v>
      </c>
      <c r="X3677">
        <v>62</v>
      </c>
      <c r="Y3677">
        <v>70.5</v>
      </c>
      <c r="Z3677">
        <v>9</v>
      </c>
      <c r="AA3677">
        <v>237.444444444444</v>
      </c>
      <c r="AB3677">
        <v>62</v>
      </c>
      <c r="AC3677">
        <v>95.209677419354804</v>
      </c>
      <c r="AD3677">
        <v>0.87323943661971803</v>
      </c>
      <c r="AE3677">
        <v>3</v>
      </c>
      <c r="AF3677">
        <v>44.3333333333333</v>
      </c>
      <c r="AG3677">
        <v>4.2253521126760597E-2</v>
      </c>
      <c r="AH3677" s="4">
        <v>7</v>
      </c>
      <c r="AI3677">
        <v>0.77777777777777801</v>
      </c>
      <c r="AJ3677" s="4">
        <v>2</v>
      </c>
      <c r="AK3677">
        <v>0.22222222222222199</v>
      </c>
      <c r="AL3677" s="4">
        <v>7</v>
      </c>
      <c r="AM3677">
        <v>0.112903225806452</v>
      </c>
      <c r="AN3677" s="4">
        <v>0</v>
      </c>
      <c r="AO3677">
        <v>0</v>
      </c>
      <c r="AP3677" s="4">
        <v>0</v>
      </c>
      <c r="AQ3677">
        <v>0</v>
      </c>
      <c r="AR3677" s="4">
        <v>0</v>
      </c>
      <c r="AS3677">
        <v>0</v>
      </c>
      <c r="AT3677" s="4">
        <v>0</v>
      </c>
      <c r="AU3677" s="4">
        <v>0</v>
      </c>
      <c r="AV3677" s="4">
        <v>1</v>
      </c>
      <c r="AW3677">
        <v>3.38095238095238</v>
      </c>
      <c r="AX3677" s="4">
        <f t="shared" si="57"/>
        <v>21.000000000000007</v>
      </c>
      <c r="AY3677" s="4">
        <v>9</v>
      </c>
      <c r="AZ3677" s="4">
        <v>6.3333333333333304</v>
      </c>
    </row>
    <row r="3678" spans="1:52" x14ac:dyDescent="0.25">
      <c r="A3678" s="4">
        <v>2017</v>
      </c>
      <c r="B3678" s="4" t="s">
        <v>553</v>
      </c>
      <c r="C3678" t="s">
        <v>194</v>
      </c>
      <c r="D3678" t="s">
        <v>510</v>
      </c>
      <c r="E3678" t="s">
        <v>705</v>
      </c>
      <c r="F3678" s="4">
        <v>15</v>
      </c>
      <c r="G3678">
        <v>0</v>
      </c>
      <c r="H3678">
        <v>0</v>
      </c>
      <c r="I3678">
        <v>15</v>
      </c>
      <c r="J3678">
        <v>7.6</v>
      </c>
      <c r="K3678">
        <v>0</v>
      </c>
      <c r="L3678">
        <v>0</v>
      </c>
      <c r="M3678">
        <v>1</v>
      </c>
      <c r="N3678">
        <v>1525.4666666666701</v>
      </c>
      <c r="O3678">
        <v>6.6666666666666693E-2</v>
      </c>
      <c r="P3678">
        <v>12</v>
      </c>
      <c r="Q3678">
        <v>17.6666666666667</v>
      </c>
      <c r="R3678">
        <v>9</v>
      </c>
      <c r="S3678">
        <v>24.1111111111111</v>
      </c>
      <c r="T3678">
        <v>1</v>
      </c>
      <c r="U3678">
        <v>172</v>
      </c>
      <c r="V3678">
        <v>1</v>
      </c>
      <c r="W3678">
        <v>2</v>
      </c>
      <c r="X3678">
        <v>14</v>
      </c>
      <c r="Y3678">
        <v>147.357142857143</v>
      </c>
      <c r="Z3678">
        <v>1</v>
      </c>
      <c r="AA3678">
        <v>219</v>
      </c>
      <c r="AB3678">
        <v>14</v>
      </c>
      <c r="AC3678">
        <v>171.21428571428601</v>
      </c>
      <c r="AD3678">
        <v>0.93333333333333302</v>
      </c>
      <c r="AE3678">
        <v>1</v>
      </c>
      <c r="AF3678">
        <v>27</v>
      </c>
      <c r="AG3678">
        <v>6.6666666666666693E-2</v>
      </c>
      <c r="AH3678" s="4">
        <v>1</v>
      </c>
      <c r="AI3678">
        <v>1</v>
      </c>
      <c r="AJ3678" s="4">
        <v>0</v>
      </c>
      <c r="AK3678">
        <v>0</v>
      </c>
      <c r="AL3678" s="4">
        <v>5</v>
      </c>
      <c r="AM3678">
        <v>0.35714285714285698</v>
      </c>
      <c r="AN3678" s="4">
        <v>0</v>
      </c>
      <c r="AO3678">
        <v>0</v>
      </c>
      <c r="AP3678" s="4">
        <v>0</v>
      </c>
      <c r="AQ3678">
        <v>0</v>
      </c>
      <c r="AR3678" s="4">
        <v>0</v>
      </c>
      <c r="AS3678">
        <v>0</v>
      </c>
      <c r="AT3678" s="4">
        <v>0</v>
      </c>
      <c r="AU3678" s="4">
        <v>0</v>
      </c>
      <c r="AV3678" s="4">
        <v>0</v>
      </c>
      <c r="AW3678">
        <v>1.6666666666666701</v>
      </c>
      <c r="AX3678" s="4">
        <f t="shared" si="57"/>
        <v>8.9999999999999822</v>
      </c>
      <c r="AY3678" s="4">
        <v>1</v>
      </c>
      <c r="AZ3678" s="4">
        <v>0</v>
      </c>
    </row>
    <row r="3679" spans="1:52" x14ac:dyDescent="0.25">
      <c r="A3679" s="4">
        <v>2017</v>
      </c>
      <c r="B3679" s="4" t="s">
        <v>553</v>
      </c>
      <c r="C3679" t="s">
        <v>194</v>
      </c>
      <c r="D3679" t="s">
        <v>204</v>
      </c>
      <c r="E3679" t="s">
        <v>716</v>
      </c>
      <c r="F3679" s="4">
        <v>142</v>
      </c>
      <c r="G3679">
        <v>7</v>
      </c>
      <c r="H3679">
        <v>6.5714285714285703</v>
      </c>
      <c r="I3679">
        <v>142</v>
      </c>
      <c r="J3679">
        <v>7.1126760563380298</v>
      </c>
      <c r="K3679">
        <v>2</v>
      </c>
      <c r="L3679">
        <v>1.4084507042253501E-2</v>
      </c>
      <c r="M3679">
        <v>90</v>
      </c>
      <c r="N3679">
        <v>3241.4604316546802</v>
      </c>
      <c r="O3679">
        <v>0.63380281690140905</v>
      </c>
      <c r="P3679">
        <v>112</v>
      </c>
      <c r="Q3679">
        <v>51.883928571428598</v>
      </c>
      <c r="R3679">
        <v>66</v>
      </c>
      <c r="S3679">
        <v>69.469696969696997</v>
      </c>
      <c r="T3679">
        <v>25</v>
      </c>
      <c r="U3679">
        <v>227.8</v>
      </c>
      <c r="V3679">
        <v>23</v>
      </c>
      <c r="W3679">
        <v>33.652173913043498</v>
      </c>
      <c r="X3679">
        <v>114</v>
      </c>
      <c r="Y3679">
        <v>146.26315789473699</v>
      </c>
      <c r="Z3679">
        <v>26</v>
      </c>
      <c r="AA3679">
        <v>454.625</v>
      </c>
      <c r="AB3679">
        <v>116</v>
      </c>
      <c r="AC3679">
        <v>174.47413793103399</v>
      </c>
      <c r="AD3679">
        <v>0.81690140845070403</v>
      </c>
      <c r="AE3679">
        <v>12</v>
      </c>
      <c r="AF3679">
        <v>71.8333333333333</v>
      </c>
      <c r="AG3679">
        <v>8.4507042253521097E-2</v>
      </c>
      <c r="AH3679" s="4">
        <v>19</v>
      </c>
      <c r="AI3679">
        <v>0.79166666666666696</v>
      </c>
      <c r="AJ3679" s="4">
        <v>5</v>
      </c>
      <c r="AK3679">
        <v>0.20833333333333301</v>
      </c>
      <c r="AL3679" s="4">
        <v>40</v>
      </c>
      <c r="AM3679">
        <v>0.34482758620689702</v>
      </c>
      <c r="AN3679" s="4">
        <v>12</v>
      </c>
      <c r="AO3679">
        <v>0.10344827586206901</v>
      </c>
      <c r="AP3679" s="4">
        <v>4</v>
      </c>
      <c r="AQ3679">
        <v>2.8169014084507001E-2</v>
      </c>
      <c r="AR3679" s="4">
        <v>1</v>
      </c>
      <c r="AS3679">
        <v>7.0422535211267599E-3</v>
      </c>
      <c r="AT3679" s="4">
        <v>0</v>
      </c>
      <c r="AU3679" s="4">
        <v>0</v>
      </c>
      <c r="AV3679" s="4">
        <v>1</v>
      </c>
      <c r="AW3679">
        <v>1.73170731707317</v>
      </c>
      <c r="AX3679" s="4">
        <f t="shared" si="57"/>
        <v>82.000000000000028</v>
      </c>
      <c r="AY3679" s="4">
        <v>26</v>
      </c>
      <c r="AZ3679" s="4">
        <v>5.5</v>
      </c>
    </row>
    <row r="3680" spans="1:52" x14ac:dyDescent="0.25">
      <c r="A3680" s="4">
        <v>2017</v>
      </c>
      <c r="B3680" s="4" t="s">
        <v>553</v>
      </c>
      <c r="C3680" t="s">
        <v>194</v>
      </c>
      <c r="D3680" t="s">
        <v>220</v>
      </c>
      <c r="E3680" t="s">
        <v>627</v>
      </c>
      <c r="F3680" s="4">
        <v>69</v>
      </c>
      <c r="G3680">
        <v>3</v>
      </c>
      <c r="H3680">
        <v>1</v>
      </c>
      <c r="I3680">
        <v>68</v>
      </c>
      <c r="J3680">
        <v>6.1029411764705896</v>
      </c>
      <c r="K3680">
        <v>6</v>
      </c>
      <c r="L3680">
        <v>8.8235294117647106E-2</v>
      </c>
      <c r="M3680">
        <v>41</v>
      </c>
      <c r="N3680">
        <v>3550.8676470588198</v>
      </c>
      <c r="O3680">
        <v>0.59420289855072495</v>
      </c>
      <c r="P3680">
        <v>33</v>
      </c>
      <c r="Q3680">
        <v>22.424242424242401</v>
      </c>
      <c r="R3680">
        <v>11</v>
      </c>
      <c r="S3680">
        <v>22</v>
      </c>
      <c r="T3680">
        <v>4</v>
      </c>
      <c r="U3680">
        <v>199</v>
      </c>
      <c r="V3680">
        <v>4</v>
      </c>
      <c r="W3680">
        <v>3.25</v>
      </c>
      <c r="X3680">
        <v>60</v>
      </c>
      <c r="Y3680">
        <v>47.7</v>
      </c>
      <c r="Z3680">
        <v>4</v>
      </c>
      <c r="AA3680">
        <v>292.25</v>
      </c>
      <c r="AB3680">
        <v>64</v>
      </c>
      <c r="AC3680">
        <v>70.53125</v>
      </c>
      <c r="AD3680">
        <v>0.92753623188405798</v>
      </c>
      <c r="AE3680">
        <v>33</v>
      </c>
      <c r="AF3680">
        <v>42.121212121212103</v>
      </c>
      <c r="AG3680">
        <v>0.47826086956521702</v>
      </c>
      <c r="AH3680" s="4">
        <v>4</v>
      </c>
      <c r="AI3680">
        <v>1</v>
      </c>
      <c r="AJ3680" s="4">
        <v>1</v>
      </c>
      <c r="AK3680">
        <v>0.25</v>
      </c>
      <c r="AL3680" s="4">
        <v>0</v>
      </c>
      <c r="AM3680">
        <v>0</v>
      </c>
      <c r="AN3680" s="4">
        <v>0</v>
      </c>
      <c r="AO3680">
        <v>0</v>
      </c>
      <c r="AP3680" s="4">
        <v>0</v>
      </c>
      <c r="AQ3680">
        <v>0</v>
      </c>
      <c r="AR3680" s="4">
        <v>0</v>
      </c>
      <c r="AS3680">
        <v>0</v>
      </c>
      <c r="AT3680" s="4">
        <v>1</v>
      </c>
      <c r="AU3680" s="4">
        <v>0</v>
      </c>
      <c r="AV3680" s="4">
        <v>1</v>
      </c>
      <c r="AW3680">
        <v>2.5185185185185199</v>
      </c>
      <c r="AX3680" s="4">
        <f t="shared" si="57"/>
        <v>27.397058823529395</v>
      </c>
      <c r="AY3680" s="4">
        <v>4</v>
      </c>
      <c r="AZ3680" s="4">
        <v>1.5</v>
      </c>
    </row>
    <row r="3681" spans="1:52" x14ac:dyDescent="0.25">
      <c r="A3681" s="4">
        <v>2017</v>
      </c>
      <c r="B3681" s="4" t="s">
        <v>553</v>
      </c>
      <c r="C3681" t="s">
        <v>194</v>
      </c>
      <c r="D3681" t="s">
        <v>200</v>
      </c>
      <c r="E3681" t="s">
        <v>712</v>
      </c>
      <c r="F3681" s="4">
        <v>114</v>
      </c>
      <c r="G3681">
        <v>4</v>
      </c>
      <c r="H3681">
        <v>3.5</v>
      </c>
      <c r="I3681">
        <v>112</v>
      </c>
      <c r="J3681">
        <v>6.66071428571429</v>
      </c>
      <c r="K3681">
        <v>2</v>
      </c>
      <c r="L3681">
        <v>1.7857142857142901E-2</v>
      </c>
      <c r="M3681">
        <v>60</v>
      </c>
      <c r="N3681">
        <v>5205.8602150537599</v>
      </c>
      <c r="O3681">
        <v>0.52631578947368396</v>
      </c>
      <c r="P3681">
        <v>75</v>
      </c>
      <c r="Q3681">
        <v>17.96</v>
      </c>
      <c r="R3681">
        <v>28</v>
      </c>
      <c r="S3681">
        <v>44.071428571428598</v>
      </c>
      <c r="T3681">
        <v>13</v>
      </c>
      <c r="U3681">
        <v>193.61538461538501</v>
      </c>
      <c r="V3681">
        <v>12</v>
      </c>
      <c r="W3681">
        <v>25.5</v>
      </c>
      <c r="X3681">
        <v>95</v>
      </c>
      <c r="Y3681">
        <v>61.073684210526302</v>
      </c>
      <c r="Z3681">
        <v>13</v>
      </c>
      <c r="AA3681">
        <v>421.777777777778</v>
      </c>
      <c r="AB3681">
        <v>99</v>
      </c>
      <c r="AC3681">
        <v>93.040404040403999</v>
      </c>
      <c r="AD3681">
        <v>0.86842105263157898</v>
      </c>
      <c r="AE3681">
        <v>28</v>
      </c>
      <c r="AF3681">
        <v>52.428571428571402</v>
      </c>
      <c r="AG3681">
        <v>0.24561403508771901</v>
      </c>
      <c r="AH3681" s="4">
        <v>8</v>
      </c>
      <c r="AI3681">
        <v>0.88888888888888895</v>
      </c>
      <c r="AJ3681" s="4">
        <v>2</v>
      </c>
      <c r="AK3681">
        <v>0.22222222222222199</v>
      </c>
      <c r="AL3681" s="4">
        <v>8</v>
      </c>
      <c r="AM3681">
        <v>8.0808080808080801E-2</v>
      </c>
      <c r="AN3681" s="4">
        <v>0</v>
      </c>
      <c r="AO3681">
        <v>0</v>
      </c>
      <c r="AP3681" s="4">
        <v>0</v>
      </c>
      <c r="AQ3681">
        <v>0</v>
      </c>
      <c r="AR3681" s="4">
        <v>0</v>
      </c>
      <c r="AS3681">
        <v>0</v>
      </c>
      <c r="AT3681" s="4">
        <v>2</v>
      </c>
      <c r="AU3681" s="4">
        <v>0</v>
      </c>
      <c r="AV3681" s="4">
        <v>5</v>
      </c>
      <c r="AW3681">
        <v>2.1538461538461502</v>
      </c>
      <c r="AX3681" s="4">
        <f t="shared" si="57"/>
        <v>52.928571428571516</v>
      </c>
      <c r="AY3681" s="4">
        <v>10</v>
      </c>
      <c r="AZ3681" s="4">
        <v>16</v>
      </c>
    </row>
    <row r="3682" spans="1:52" x14ac:dyDescent="0.25">
      <c r="A3682" s="4">
        <v>2017</v>
      </c>
      <c r="B3682" s="4" t="s">
        <v>553</v>
      </c>
      <c r="C3682" t="s">
        <v>194</v>
      </c>
      <c r="D3682" t="s">
        <v>195</v>
      </c>
      <c r="E3682" t="s">
        <v>707</v>
      </c>
      <c r="F3682" s="4">
        <v>375</v>
      </c>
      <c r="G3682">
        <v>48</v>
      </c>
      <c r="H3682">
        <v>3.25</v>
      </c>
      <c r="I3682">
        <v>375</v>
      </c>
      <c r="J3682">
        <v>2.1360000000000001</v>
      </c>
      <c r="K3682">
        <v>10</v>
      </c>
      <c r="L3682">
        <v>2.66666666666667E-2</v>
      </c>
      <c r="M3682">
        <v>136</v>
      </c>
      <c r="N3682">
        <v>1919.6151685393299</v>
      </c>
      <c r="O3682">
        <v>0.36266666666666703</v>
      </c>
      <c r="P3682">
        <v>322</v>
      </c>
      <c r="Q3682">
        <v>18.7639751552795</v>
      </c>
      <c r="R3682">
        <v>121</v>
      </c>
      <c r="S3682">
        <v>116.16528925619799</v>
      </c>
      <c r="T3682">
        <v>160</v>
      </c>
      <c r="U3682">
        <v>132.98124999999999</v>
      </c>
      <c r="V3682">
        <v>145</v>
      </c>
      <c r="W3682">
        <v>28.572413793103401</v>
      </c>
      <c r="X3682">
        <v>206</v>
      </c>
      <c r="Y3682">
        <v>128.34951456310699</v>
      </c>
      <c r="Z3682">
        <v>165</v>
      </c>
      <c r="AA3682">
        <v>372.11888111888101</v>
      </c>
      <c r="AB3682">
        <v>210</v>
      </c>
      <c r="AC3682">
        <v>161.157894736842</v>
      </c>
      <c r="AD3682">
        <v>0.55733333333333301</v>
      </c>
      <c r="AE3682">
        <v>22</v>
      </c>
      <c r="AF3682">
        <v>58.863636363636402</v>
      </c>
      <c r="AG3682">
        <v>5.86666666666667E-2</v>
      </c>
      <c r="AH3682" s="4">
        <v>111</v>
      </c>
      <c r="AI3682">
        <v>0.77622377622377603</v>
      </c>
      <c r="AJ3682" s="4">
        <v>31</v>
      </c>
      <c r="AK3682">
        <v>0.21678321678321699</v>
      </c>
      <c r="AL3682" s="4">
        <v>74</v>
      </c>
      <c r="AM3682">
        <v>0.35406698564593297</v>
      </c>
      <c r="AN3682" s="4">
        <v>8</v>
      </c>
      <c r="AO3682">
        <v>3.82775119617225E-2</v>
      </c>
      <c r="AP3682" s="4">
        <v>3</v>
      </c>
      <c r="AQ3682">
        <v>8.0000000000000002E-3</v>
      </c>
      <c r="AR3682" s="4">
        <v>0</v>
      </c>
      <c r="AS3682">
        <v>0</v>
      </c>
      <c r="AT3682" s="4">
        <v>0</v>
      </c>
      <c r="AU3682" s="4">
        <v>0</v>
      </c>
      <c r="AV3682" s="4">
        <v>4</v>
      </c>
      <c r="AW3682">
        <v>2.0833333333333299</v>
      </c>
      <c r="AX3682" s="4">
        <f t="shared" si="57"/>
        <v>180.00000000000028</v>
      </c>
      <c r="AY3682" s="4">
        <v>159</v>
      </c>
      <c r="AZ3682" s="4">
        <v>4.4358974358974397</v>
      </c>
    </row>
    <row r="3683" spans="1:52" x14ac:dyDescent="0.25">
      <c r="A3683" s="4">
        <v>2017</v>
      </c>
      <c r="B3683" s="4" t="s">
        <v>553</v>
      </c>
      <c r="C3683" t="s">
        <v>194</v>
      </c>
      <c r="D3683" t="s">
        <v>196</v>
      </c>
      <c r="E3683" t="s">
        <v>708</v>
      </c>
      <c r="F3683" s="4">
        <v>205</v>
      </c>
      <c r="G3683">
        <v>37</v>
      </c>
      <c r="H3683">
        <v>1.6216216216216199</v>
      </c>
      <c r="I3683">
        <v>203</v>
      </c>
      <c r="J3683">
        <v>1.8571428571428601</v>
      </c>
      <c r="K3683">
        <v>4</v>
      </c>
      <c r="L3683">
        <v>1.9704433497536901E-2</v>
      </c>
      <c r="M3683">
        <v>16</v>
      </c>
      <c r="N3683">
        <v>330.252577319588</v>
      </c>
      <c r="O3683">
        <v>7.8048780487804906E-2</v>
      </c>
      <c r="P3683">
        <v>184</v>
      </c>
      <c r="Q3683">
        <v>20.728260869565201</v>
      </c>
      <c r="R3683">
        <v>81</v>
      </c>
      <c r="S3683">
        <v>89.407407407407405</v>
      </c>
      <c r="T3683">
        <v>126</v>
      </c>
      <c r="U3683">
        <v>105.769841269841</v>
      </c>
      <c r="V3683">
        <v>121</v>
      </c>
      <c r="W3683">
        <v>26.239669421487601</v>
      </c>
      <c r="X3683">
        <v>75</v>
      </c>
      <c r="Y3683">
        <v>159.74666666666701</v>
      </c>
      <c r="Z3683">
        <v>126</v>
      </c>
      <c r="AA3683">
        <v>356.10169491525397</v>
      </c>
      <c r="AB3683">
        <v>78</v>
      </c>
      <c r="AC3683">
        <v>213.58974358974399</v>
      </c>
      <c r="AD3683">
        <v>0.38048780487804901</v>
      </c>
      <c r="AE3683">
        <v>3</v>
      </c>
      <c r="AF3683">
        <v>167.666666666667</v>
      </c>
      <c r="AG3683">
        <v>1.46341463414634E-2</v>
      </c>
      <c r="AH3683" s="4">
        <v>88</v>
      </c>
      <c r="AI3683">
        <v>0.74576271186440701</v>
      </c>
      <c r="AJ3683" s="4">
        <v>14</v>
      </c>
      <c r="AK3683">
        <v>0.11864406779661001</v>
      </c>
      <c r="AL3683" s="4">
        <v>46</v>
      </c>
      <c r="AM3683">
        <v>0.58974358974358998</v>
      </c>
      <c r="AN3683" s="4">
        <v>5</v>
      </c>
      <c r="AO3683">
        <v>6.4102564102564097E-2</v>
      </c>
      <c r="AP3683" s="4">
        <v>1</v>
      </c>
      <c r="AQ3683">
        <v>4.8780487804877997E-3</v>
      </c>
      <c r="AR3683" s="4">
        <v>1</v>
      </c>
      <c r="AS3683">
        <v>4.8780487804877997E-3</v>
      </c>
      <c r="AT3683" s="4">
        <v>1</v>
      </c>
      <c r="AU3683" s="4">
        <v>0</v>
      </c>
      <c r="AV3683" s="4">
        <v>3</v>
      </c>
      <c r="AW3683">
        <v>1.7586206896551699</v>
      </c>
      <c r="AX3683" s="4">
        <f t="shared" si="57"/>
        <v>116.56862745098056</v>
      </c>
      <c r="AY3683" s="4">
        <v>118</v>
      </c>
      <c r="AZ3683" s="4">
        <v>3.2288135593220302</v>
      </c>
    </row>
    <row r="3684" spans="1:52" x14ac:dyDescent="0.25">
      <c r="A3684" s="4">
        <v>2017</v>
      </c>
      <c r="B3684" s="4" t="s">
        <v>553</v>
      </c>
      <c r="C3684" t="s">
        <v>194</v>
      </c>
      <c r="D3684" t="s">
        <v>224</v>
      </c>
      <c r="E3684" t="s">
        <v>735</v>
      </c>
      <c r="F3684" s="4">
        <v>60</v>
      </c>
      <c r="G3684">
        <v>8</v>
      </c>
      <c r="H3684">
        <v>1.75</v>
      </c>
      <c r="I3684">
        <v>60</v>
      </c>
      <c r="J3684">
        <v>6.1666666666666696</v>
      </c>
      <c r="K3684">
        <v>2</v>
      </c>
      <c r="L3684">
        <v>3.3333333333333298E-2</v>
      </c>
      <c r="M3684">
        <v>4</v>
      </c>
      <c r="N3684">
        <v>676.21052631578902</v>
      </c>
      <c r="O3684">
        <v>6.6666666666666693E-2</v>
      </c>
      <c r="P3684">
        <v>44</v>
      </c>
      <c r="Q3684">
        <v>32.318181818181799</v>
      </c>
      <c r="R3684">
        <v>15</v>
      </c>
      <c r="S3684">
        <v>90.933333333333294</v>
      </c>
      <c r="T3684">
        <v>10</v>
      </c>
      <c r="U3684">
        <v>149.5</v>
      </c>
      <c r="V3684">
        <v>7</v>
      </c>
      <c r="W3684">
        <v>88.428571428571402</v>
      </c>
      <c r="X3684">
        <v>44</v>
      </c>
      <c r="Y3684">
        <v>117.431818181818</v>
      </c>
      <c r="Z3684">
        <v>11</v>
      </c>
      <c r="AA3684">
        <v>462.8</v>
      </c>
      <c r="AB3684">
        <v>49</v>
      </c>
      <c r="AC3684">
        <v>141.06122448979599</v>
      </c>
      <c r="AD3684">
        <v>0.81666666666666698</v>
      </c>
      <c r="AE3684">
        <v>1</v>
      </c>
      <c r="AF3684">
        <v>73</v>
      </c>
      <c r="AG3684">
        <v>1.6666666666666701E-2</v>
      </c>
      <c r="AH3684" s="4">
        <v>4</v>
      </c>
      <c r="AI3684">
        <v>0.4</v>
      </c>
      <c r="AJ3684" s="4">
        <v>2</v>
      </c>
      <c r="AK3684">
        <v>0.2</v>
      </c>
      <c r="AL3684" s="4">
        <v>13</v>
      </c>
      <c r="AM3684">
        <v>0.26530612244898</v>
      </c>
      <c r="AN3684" s="4">
        <v>5</v>
      </c>
      <c r="AO3684">
        <v>0.102040816326531</v>
      </c>
      <c r="AP3684" s="4">
        <v>0</v>
      </c>
      <c r="AQ3684">
        <v>0</v>
      </c>
      <c r="AR3684" s="4">
        <v>0</v>
      </c>
      <c r="AS3684">
        <v>0</v>
      </c>
      <c r="AT3684" s="4">
        <v>0</v>
      </c>
      <c r="AU3684" s="4">
        <v>0</v>
      </c>
      <c r="AV3684" s="4">
        <v>3</v>
      </c>
      <c r="AW3684">
        <v>2.3076923076923102</v>
      </c>
      <c r="AX3684" s="4">
        <f t="shared" si="57"/>
        <v>25.999999999999972</v>
      </c>
      <c r="AY3684" s="4">
        <v>10</v>
      </c>
      <c r="AZ3684" s="4">
        <v>7.2</v>
      </c>
    </row>
    <row r="3685" spans="1:52" x14ac:dyDescent="0.25">
      <c r="A3685" s="4">
        <v>2017</v>
      </c>
      <c r="B3685" s="4" t="s">
        <v>553</v>
      </c>
      <c r="C3685" t="s">
        <v>194</v>
      </c>
      <c r="D3685" t="s">
        <v>218</v>
      </c>
      <c r="E3685" t="s">
        <v>730</v>
      </c>
      <c r="F3685" s="4">
        <v>15</v>
      </c>
      <c r="G3685">
        <v>0</v>
      </c>
      <c r="H3685">
        <v>0</v>
      </c>
      <c r="I3685">
        <v>15</v>
      </c>
      <c r="J3685">
        <v>4.06666666666667</v>
      </c>
      <c r="K3685">
        <v>0</v>
      </c>
      <c r="L3685">
        <v>0</v>
      </c>
      <c r="M3685">
        <v>0</v>
      </c>
      <c r="N3685">
        <v>96.533333333333303</v>
      </c>
      <c r="O3685">
        <v>0</v>
      </c>
      <c r="P3685">
        <v>14</v>
      </c>
      <c r="Q3685">
        <v>16</v>
      </c>
      <c r="R3685">
        <v>7</v>
      </c>
      <c r="S3685">
        <v>75.714285714285694</v>
      </c>
      <c r="T3685">
        <v>2</v>
      </c>
      <c r="U3685">
        <v>213.5</v>
      </c>
      <c r="V3685">
        <v>2</v>
      </c>
      <c r="W3685">
        <v>10</v>
      </c>
      <c r="X3685">
        <v>12</v>
      </c>
      <c r="Y3685">
        <v>170.5</v>
      </c>
      <c r="Z3685">
        <v>2</v>
      </c>
      <c r="AA3685">
        <v>357.5</v>
      </c>
      <c r="AB3685">
        <v>13</v>
      </c>
      <c r="AC3685">
        <v>191</v>
      </c>
      <c r="AD3685">
        <v>0.86666666666666703</v>
      </c>
      <c r="AE3685">
        <v>1</v>
      </c>
      <c r="AF3685">
        <v>93</v>
      </c>
      <c r="AG3685">
        <v>6.6666666666666693E-2</v>
      </c>
      <c r="AH3685" s="4">
        <v>1</v>
      </c>
      <c r="AI3685">
        <v>0.5</v>
      </c>
      <c r="AJ3685" s="4">
        <v>1</v>
      </c>
      <c r="AK3685">
        <v>0.5</v>
      </c>
      <c r="AL3685" s="4">
        <v>1</v>
      </c>
      <c r="AM3685">
        <v>7.69230769230769E-2</v>
      </c>
      <c r="AN3685" s="4">
        <v>2</v>
      </c>
      <c r="AO3685">
        <v>0.15384615384615399</v>
      </c>
      <c r="AP3685" s="4">
        <v>0</v>
      </c>
      <c r="AQ3685">
        <v>0</v>
      </c>
      <c r="AR3685" s="4">
        <v>0</v>
      </c>
      <c r="AS3685">
        <v>0</v>
      </c>
      <c r="AT3685" s="4">
        <v>0</v>
      </c>
      <c r="AU3685" s="4">
        <v>0</v>
      </c>
      <c r="AV3685" s="4">
        <v>0</v>
      </c>
      <c r="AW3685">
        <v>1.875</v>
      </c>
      <c r="AX3685" s="4">
        <f t="shared" si="57"/>
        <v>8</v>
      </c>
      <c r="AY3685" s="4">
        <v>2</v>
      </c>
      <c r="AZ3685" s="4">
        <v>33.5</v>
      </c>
    </row>
    <row r="3686" spans="1:52" x14ac:dyDescent="0.25">
      <c r="A3686" s="4">
        <v>2017</v>
      </c>
      <c r="B3686" s="4" t="s">
        <v>553</v>
      </c>
      <c r="C3686" t="s">
        <v>194</v>
      </c>
      <c r="D3686" t="s">
        <v>213</v>
      </c>
      <c r="E3686" t="s">
        <v>725</v>
      </c>
      <c r="F3686" s="4">
        <v>36</v>
      </c>
      <c r="G3686">
        <v>2</v>
      </c>
      <c r="H3686">
        <v>0</v>
      </c>
      <c r="I3686">
        <v>36</v>
      </c>
      <c r="J3686">
        <v>0.16666666666666699</v>
      </c>
      <c r="K3686">
        <v>2</v>
      </c>
      <c r="L3686">
        <v>5.5555555555555601E-2</v>
      </c>
      <c r="M3686">
        <v>20</v>
      </c>
      <c r="N3686">
        <v>1417.30303030303</v>
      </c>
      <c r="O3686">
        <v>0.55555555555555602</v>
      </c>
      <c r="P3686">
        <v>33</v>
      </c>
      <c r="Q3686">
        <v>17.727272727272702</v>
      </c>
      <c r="R3686">
        <v>18</v>
      </c>
      <c r="S3686">
        <v>88.2222222222222</v>
      </c>
      <c r="T3686">
        <v>20</v>
      </c>
      <c r="U3686">
        <v>150.44999999999999</v>
      </c>
      <c r="V3686">
        <v>20</v>
      </c>
      <c r="W3686">
        <v>46.45</v>
      </c>
      <c r="X3686">
        <v>13</v>
      </c>
      <c r="Y3686">
        <v>187.769230769231</v>
      </c>
      <c r="Z3686">
        <v>22</v>
      </c>
      <c r="AA3686">
        <v>338.7</v>
      </c>
      <c r="AB3686">
        <v>14</v>
      </c>
      <c r="AC3686">
        <v>261.142857142857</v>
      </c>
      <c r="AD3686">
        <v>0.38888888888888901</v>
      </c>
      <c r="AE3686">
        <v>0</v>
      </c>
      <c r="AF3686">
        <v>0</v>
      </c>
      <c r="AG3686">
        <v>0</v>
      </c>
      <c r="AH3686" s="4">
        <v>16</v>
      </c>
      <c r="AI3686">
        <v>0.8</v>
      </c>
      <c r="AJ3686" s="4">
        <v>4</v>
      </c>
      <c r="AK3686">
        <v>0.2</v>
      </c>
      <c r="AL3686" s="4">
        <v>11</v>
      </c>
      <c r="AM3686">
        <v>0.78571428571428603</v>
      </c>
      <c r="AN3686" s="4">
        <v>0</v>
      </c>
      <c r="AO3686">
        <v>0</v>
      </c>
      <c r="AP3686" s="4">
        <v>0</v>
      </c>
      <c r="AQ3686">
        <v>0</v>
      </c>
      <c r="AR3686" s="4">
        <v>0</v>
      </c>
      <c r="AS3686">
        <v>0</v>
      </c>
      <c r="AT3686" s="4">
        <v>0</v>
      </c>
      <c r="AU3686" s="4">
        <v>0</v>
      </c>
      <c r="AV3686" s="4">
        <v>0</v>
      </c>
      <c r="AW3686">
        <v>2</v>
      </c>
      <c r="AX3686" s="4">
        <f t="shared" si="57"/>
        <v>18</v>
      </c>
      <c r="AY3686" s="4">
        <v>19</v>
      </c>
      <c r="AZ3686" s="4">
        <v>10</v>
      </c>
    </row>
    <row r="3687" spans="1:52" x14ac:dyDescent="0.25">
      <c r="A3687" s="4">
        <v>2017</v>
      </c>
      <c r="B3687" s="4" t="s">
        <v>553</v>
      </c>
      <c r="C3687" t="s">
        <v>194</v>
      </c>
      <c r="D3687" t="s">
        <v>209</v>
      </c>
      <c r="E3687" t="s">
        <v>721</v>
      </c>
      <c r="F3687" s="4">
        <v>86</v>
      </c>
      <c r="G3687">
        <v>10</v>
      </c>
      <c r="H3687">
        <v>2.7</v>
      </c>
      <c r="I3687">
        <v>86</v>
      </c>
      <c r="J3687">
        <v>5.6744186046511604</v>
      </c>
      <c r="K3687">
        <v>2</v>
      </c>
      <c r="L3687">
        <v>2.32558139534884E-2</v>
      </c>
      <c r="M3687">
        <v>28</v>
      </c>
      <c r="N3687">
        <v>1600.68493150685</v>
      </c>
      <c r="O3687">
        <v>0.32558139534883701</v>
      </c>
      <c r="P3687">
        <v>69</v>
      </c>
      <c r="Q3687">
        <v>69.840579710144894</v>
      </c>
      <c r="R3687">
        <v>37</v>
      </c>
      <c r="S3687">
        <v>93.540540540540505</v>
      </c>
      <c r="T3687">
        <v>23</v>
      </c>
      <c r="U3687">
        <v>177.60869565217399</v>
      </c>
      <c r="V3687">
        <v>21</v>
      </c>
      <c r="W3687">
        <v>16.476190476190499</v>
      </c>
      <c r="X3687">
        <v>61</v>
      </c>
      <c r="Y3687">
        <v>147</v>
      </c>
      <c r="Z3687">
        <v>24</v>
      </c>
      <c r="AA3687">
        <v>437.81818181818198</v>
      </c>
      <c r="AB3687">
        <v>62</v>
      </c>
      <c r="AC3687">
        <v>173.758064516129</v>
      </c>
      <c r="AD3687">
        <v>0.72093023255814004</v>
      </c>
      <c r="AE3687">
        <v>1</v>
      </c>
      <c r="AF3687">
        <v>69</v>
      </c>
      <c r="AG3687">
        <v>1.16279069767442E-2</v>
      </c>
      <c r="AH3687" s="4">
        <v>15</v>
      </c>
      <c r="AI3687">
        <v>0.68181818181818199</v>
      </c>
      <c r="AJ3687" s="4">
        <v>6</v>
      </c>
      <c r="AK3687">
        <v>0.27272727272727298</v>
      </c>
      <c r="AL3687" s="4">
        <v>22</v>
      </c>
      <c r="AM3687">
        <v>0.35483870967741898</v>
      </c>
      <c r="AN3687" s="4">
        <v>7</v>
      </c>
      <c r="AO3687">
        <v>0.112903225806452</v>
      </c>
      <c r="AP3687" s="4">
        <v>1</v>
      </c>
      <c r="AQ3687">
        <v>1.16279069767442E-2</v>
      </c>
      <c r="AR3687" s="4">
        <v>0</v>
      </c>
      <c r="AS3687">
        <v>0</v>
      </c>
      <c r="AT3687" s="4">
        <v>0</v>
      </c>
      <c r="AU3687" s="4">
        <v>0</v>
      </c>
      <c r="AV3687" s="4">
        <v>1</v>
      </c>
      <c r="AW3687">
        <v>1.6226415094339599</v>
      </c>
      <c r="AX3687" s="4">
        <f t="shared" si="57"/>
        <v>53.000000000000078</v>
      </c>
      <c r="AY3687" s="4">
        <v>19</v>
      </c>
      <c r="AZ3687" s="4">
        <v>2.1052631578947398</v>
      </c>
    </row>
    <row r="3688" spans="1:52" x14ac:dyDescent="0.25">
      <c r="A3688" s="4">
        <v>2017</v>
      </c>
      <c r="B3688" s="4" t="s">
        <v>553</v>
      </c>
      <c r="C3688" t="s">
        <v>194</v>
      </c>
      <c r="D3688" t="s">
        <v>211</v>
      </c>
      <c r="E3688" t="s">
        <v>723</v>
      </c>
      <c r="F3688" s="4">
        <v>193</v>
      </c>
      <c r="G3688">
        <v>8</v>
      </c>
      <c r="H3688">
        <v>2.125</v>
      </c>
      <c r="I3688">
        <v>193</v>
      </c>
      <c r="J3688">
        <v>4.7253886010362702</v>
      </c>
      <c r="K3688">
        <v>2</v>
      </c>
      <c r="L3688">
        <v>1.03626943005181E-2</v>
      </c>
      <c r="M3688">
        <v>72</v>
      </c>
      <c r="N3688">
        <v>2337.6223404255302</v>
      </c>
      <c r="O3688">
        <v>0.37305699481865301</v>
      </c>
      <c r="P3688">
        <v>146</v>
      </c>
      <c r="Q3688">
        <v>26.869863013698598</v>
      </c>
      <c r="R3688">
        <v>88</v>
      </c>
      <c r="S3688">
        <v>69.727272727272705</v>
      </c>
      <c r="T3688">
        <v>36</v>
      </c>
      <c r="U3688">
        <v>163.083333333333</v>
      </c>
      <c r="V3688">
        <v>31</v>
      </c>
      <c r="W3688">
        <v>22.870967741935502</v>
      </c>
      <c r="X3688">
        <v>151</v>
      </c>
      <c r="Y3688">
        <v>141.516556291391</v>
      </c>
      <c r="Z3688">
        <v>37</v>
      </c>
      <c r="AA3688">
        <v>500.08333333333297</v>
      </c>
      <c r="AB3688">
        <v>156</v>
      </c>
      <c r="AC3688">
        <v>171.02564102564099</v>
      </c>
      <c r="AD3688">
        <v>0.80829015544041505</v>
      </c>
      <c r="AE3688">
        <v>14</v>
      </c>
      <c r="AF3688">
        <v>61.714285714285701</v>
      </c>
      <c r="AG3688">
        <v>7.2538860103626895E-2</v>
      </c>
      <c r="AH3688" s="4">
        <v>23</v>
      </c>
      <c r="AI3688">
        <v>0.63888888888888895</v>
      </c>
      <c r="AJ3688" s="4">
        <v>11</v>
      </c>
      <c r="AK3688">
        <v>0.30555555555555602</v>
      </c>
      <c r="AL3688" s="4">
        <v>44</v>
      </c>
      <c r="AM3688">
        <v>0.28205128205128199</v>
      </c>
      <c r="AN3688" s="4">
        <v>16</v>
      </c>
      <c r="AO3688">
        <v>0.102564102564103</v>
      </c>
      <c r="AP3688" s="4">
        <v>1</v>
      </c>
      <c r="AQ3688">
        <v>5.1813471502590702E-3</v>
      </c>
      <c r="AR3688" s="4">
        <v>1</v>
      </c>
      <c r="AS3688">
        <v>5.1813471502590702E-3</v>
      </c>
      <c r="AT3688" s="4">
        <v>0</v>
      </c>
      <c r="AU3688" s="4">
        <v>0</v>
      </c>
      <c r="AV3688" s="4">
        <v>4</v>
      </c>
      <c r="AW3688">
        <v>1.6782608695652199</v>
      </c>
      <c r="AX3688" s="4">
        <f t="shared" si="57"/>
        <v>114.99999999999983</v>
      </c>
      <c r="AY3688" s="4">
        <v>36</v>
      </c>
      <c r="AZ3688" s="4">
        <v>29.5555555555556</v>
      </c>
    </row>
    <row r="3689" spans="1:52" x14ac:dyDescent="0.25">
      <c r="A3689" s="4">
        <v>2017</v>
      </c>
      <c r="B3689" s="4" t="s">
        <v>553</v>
      </c>
      <c r="C3689" t="s">
        <v>194</v>
      </c>
      <c r="D3689" t="s">
        <v>205</v>
      </c>
      <c r="E3689" t="s">
        <v>717</v>
      </c>
      <c r="F3689" s="4">
        <v>155</v>
      </c>
      <c r="G3689">
        <v>18</v>
      </c>
      <c r="H3689">
        <v>10.9444444444444</v>
      </c>
      <c r="I3689">
        <v>152</v>
      </c>
      <c r="J3689">
        <v>8.0986842105263204</v>
      </c>
      <c r="K3689">
        <v>2</v>
      </c>
      <c r="L3689">
        <v>1.3157894736842099E-2</v>
      </c>
      <c r="M3689">
        <v>85</v>
      </c>
      <c r="N3689">
        <v>1767.0608695652199</v>
      </c>
      <c r="O3689">
        <v>0.54838709677419395</v>
      </c>
      <c r="P3689">
        <v>127</v>
      </c>
      <c r="Q3689">
        <v>23.779527559055101</v>
      </c>
      <c r="R3689">
        <v>51</v>
      </c>
      <c r="S3689">
        <v>77.705882352941202</v>
      </c>
      <c r="T3689">
        <v>25</v>
      </c>
      <c r="U3689">
        <v>168.12</v>
      </c>
      <c r="V3689">
        <v>15</v>
      </c>
      <c r="W3689">
        <v>55.6666666666667</v>
      </c>
      <c r="X3689">
        <v>123</v>
      </c>
      <c r="Y3689">
        <v>95.577235772357696</v>
      </c>
      <c r="Z3689">
        <v>27</v>
      </c>
      <c r="AA3689">
        <v>282.5</v>
      </c>
      <c r="AB3689">
        <v>125</v>
      </c>
      <c r="AC3689">
        <v>118.01600000000001</v>
      </c>
      <c r="AD3689">
        <v>0.80645161290322598</v>
      </c>
      <c r="AE3689">
        <v>46</v>
      </c>
      <c r="AF3689">
        <v>71.956521739130395</v>
      </c>
      <c r="AG3689">
        <v>0.29677419354838702</v>
      </c>
      <c r="AH3689" s="4">
        <v>17</v>
      </c>
      <c r="AI3689">
        <v>0.77272727272727304</v>
      </c>
      <c r="AJ3689" s="4">
        <v>2</v>
      </c>
      <c r="AK3689">
        <v>9.0909090909090898E-2</v>
      </c>
      <c r="AL3689" s="4">
        <v>17</v>
      </c>
      <c r="AM3689">
        <v>0.13600000000000001</v>
      </c>
      <c r="AN3689" s="4">
        <v>2</v>
      </c>
      <c r="AO3689">
        <v>1.6E-2</v>
      </c>
      <c r="AP3689" s="4">
        <v>1</v>
      </c>
      <c r="AQ3689">
        <v>6.4516129032258099E-3</v>
      </c>
      <c r="AR3689" s="4">
        <v>0</v>
      </c>
      <c r="AS3689">
        <v>0</v>
      </c>
      <c r="AT3689" s="4">
        <v>3</v>
      </c>
      <c r="AU3689" s="4">
        <v>0</v>
      </c>
      <c r="AV3689" s="4">
        <v>4</v>
      </c>
      <c r="AW3689">
        <v>1.5833333333333299</v>
      </c>
      <c r="AX3689" s="4">
        <f t="shared" si="57"/>
        <v>97.894736842105473</v>
      </c>
      <c r="AY3689" s="4">
        <v>16</v>
      </c>
      <c r="AZ3689" s="4">
        <v>41.625</v>
      </c>
    </row>
    <row r="3690" spans="1:52" x14ac:dyDescent="0.25">
      <c r="A3690" s="4">
        <v>2017</v>
      </c>
      <c r="B3690" s="4" t="s">
        <v>553</v>
      </c>
      <c r="C3690" t="s">
        <v>194</v>
      </c>
      <c r="D3690" t="s">
        <v>139</v>
      </c>
      <c r="E3690" t="s">
        <v>655</v>
      </c>
      <c r="F3690" s="4">
        <v>80</v>
      </c>
      <c r="G3690">
        <v>2</v>
      </c>
      <c r="H3690">
        <v>0.5</v>
      </c>
      <c r="I3690">
        <v>80</v>
      </c>
      <c r="J3690">
        <v>7.8250000000000002</v>
      </c>
      <c r="K3690">
        <v>0</v>
      </c>
      <c r="L3690">
        <v>0</v>
      </c>
      <c r="M3690">
        <v>24</v>
      </c>
      <c r="N3690">
        <v>1250.53947368421</v>
      </c>
      <c r="O3690">
        <v>0.3</v>
      </c>
      <c r="P3690">
        <v>69</v>
      </c>
      <c r="Q3690">
        <v>17.6666666666667</v>
      </c>
      <c r="R3690">
        <v>22</v>
      </c>
      <c r="S3690">
        <v>60.636363636363598</v>
      </c>
      <c r="T3690">
        <v>5</v>
      </c>
      <c r="U3690">
        <v>220.8</v>
      </c>
      <c r="V3690">
        <v>5</v>
      </c>
      <c r="W3690">
        <v>21.6</v>
      </c>
      <c r="X3690">
        <v>72</v>
      </c>
      <c r="Y3690">
        <v>99.6805555555556</v>
      </c>
      <c r="Z3690">
        <v>5</v>
      </c>
      <c r="AA3690">
        <v>541.79999999999995</v>
      </c>
      <c r="AB3690">
        <v>75</v>
      </c>
      <c r="AC3690">
        <v>123.12</v>
      </c>
      <c r="AD3690">
        <v>0.9375</v>
      </c>
      <c r="AE3690">
        <v>32</v>
      </c>
      <c r="AF3690">
        <v>72.78125</v>
      </c>
      <c r="AG3690">
        <v>0.4</v>
      </c>
      <c r="AH3690" s="4">
        <v>3</v>
      </c>
      <c r="AI3690">
        <v>0.6</v>
      </c>
      <c r="AJ3690" s="4">
        <v>2</v>
      </c>
      <c r="AK3690">
        <v>0.4</v>
      </c>
      <c r="AL3690" s="4">
        <v>9</v>
      </c>
      <c r="AM3690">
        <v>0.12</v>
      </c>
      <c r="AN3690" s="4">
        <v>5</v>
      </c>
      <c r="AO3690">
        <v>6.6666666666666693E-2</v>
      </c>
      <c r="AP3690" s="4">
        <v>1</v>
      </c>
      <c r="AQ3690">
        <v>1.2500000000000001E-2</v>
      </c>
      <c r="AR3690" s="4">
        <v>0</v>
      </c>
      <c r="AS3690">
        <v>0</v>
      </c>
      <c r="AT3690" s="4">
        <v>0</v>
      </c>
      <c r="AU3690" s="4">
        <v>0</v>
      </c>
      <c r="AV3690" s="4">
        <v>3</v>
      </c>
      <c r="AW3690">
        <v>1.7021276595744701</v>
      </c>
      <c r="AX3690" s="4">
        <f t="shared" si="57"/>
        <v>46.999999999999943</v>
      </c>
      <c r="AY3690" s="4">
        <v>5</v>
      </c>
      <c r="AZ3690" s="4">
        <v>3.6</v>
      </c>
    </row>
    <row r="3691" spans="1:52" x14ac:dyDescent="0.25">
      <c r="A3691" s="4">
        <v>2017</v>
      </c>
      <c r="B3691" s="4" t="s">
        <v>553</v>
      </c>
      <c r="C3691" t="s">
        <v>194</v>
      </c>
      <c r="D3691" t="s">
        <v>222</v>
      </c>
      <c r="E3691" t="s">
        <v>733</v>
      </c>
      <c r="F3691" s="4">
        <v>43</v>
      </c>
      <c r="G3691">
        <v>3</v>
      </c>
      <c r="H3691">
        <v>5.6666666666666696</v>
      </c>
      <c r="I3691">
        <v>43</v>
      </c>
      <c r="J3691">
        <v>8.0232558139534902</v>
      </c>
      <c r="K3691">
        <v>2</v>
      </c>
      <c r="L3691">
        <v>4.6511627906976702E-2</v>
      </c>
      <c r="M3691">
        <v>3</v>
      </c>
      <c r="N3691">
        <v>888.58139534883696</v>
      </c>
      <c r="O3691">
        <v>6.9767441860465101E-2</v>
      </c>
      <c r="P3691">
        <v>34</v>
      </c>
      <c r="Q3691">
        <v>32.294117647058798</v>
      </c>
      <c r="R3691">
        <v>12</v>
      </c>
      <c r="S3691">
        <v>103.416666666667</v>
      </c>
      <c r="T3691">
        <v>4</v>
      </c>
      <c r="U3691">
        <v>178.75</v>
      </c>
      <c r="V3691">
        <v>4</v>
      </c>
      <c r="W3691">
        <v>26.25</v>
      </c>
      <c r="X3691">
        <v>31</v>
      </c>
      <c r="Y3691">
        <v>92.838709677419402</v>
      </c>
      <c r="Z3691">
        <v>6</v>
      </c>
      <c r="AA3691">
        <v>883.5</v>
      </c>
      <c r="AB3691">
        <v>37</v>
      </c>
      <c r="AC3691">
        <v>111.56756756756801</v>
      </c>
      <c r="AD3691">
        <v>0.86046511627906996</v>
      </c>
      <c r="AE3691">
        <v>11</v>
      </c>
      <c r="AF3691">
        <v>61.909090909090899</v>
      </c>
      <c r="AG3691">
        <v>0.25581395348837199</v>
      </c>
      <c r="AH3691" s="4">
        <v>3</v>
      </c>
      <c r="AI3691">
        <v>0.5</v>
      </c>
      <c r="AJ3691" s="4">
        <v>1</v>
      </c>
      <c r="AK3691">
        <v>0.16666666666666699</v>
      </c>
      <c r="AL3691" s="4">
        <v>6</v>
      </c>
      <c r="AM3691">
        <v>0.162162162162162</v>
      </c>
      <c r="AN3691" s="4">
        <v>0</v>
      </c>
      <c r="AO3691">
        <v>0</v>
      </c>
      <c r="AP3691" s="4">
        <v>1</v>
      </c>
      <c r="AQ3691">
        <v>2.32558139534884E-2</v>
      </c>
      <c r="AR3691" s="4">
        <v>0</v>
      </c>
      <c r="AS3691">
        <v>0</v>
      </c>
      <c r="AT3691" s="4">
        <v>0</v>
      </c>
      <c r="AU3691" s="4">
        <v>0</v>
      </c>
      <c r="AV3691" s="4">
        <v>3</v>
      </c>
      <c r="AW3691">
        <v>1.65384615384615</v>
      </c>
      <c r="AX3691" s="4">
        <f t="shared" si="57"/>
        <v>26.00000000000006</v>
      </c>
      <c r="AY3691" s="4">
        <v>4</v>
      </c>
      <c r="AZ3691" s="4">
        <v>11</v>
      </c>
    </row>
    <row r="3692" spans="1:52" x14ac:dyDescent="0.25">
      <c r="A3692" s="4">
        <v>2017</v>
      </c>
      <c r="B3692" s="4" t="s">
        <v>553</v>
      </c>
      <c r="C3692" t="s">
        <v>194</v>
      </c>
      <c r="D3692" t="s">
        <v>212</v>
      </c>
      <c r="E3692" t="s">
        <v>724</v>
      </c>
      <c r="F3692" s="4">
        <v>28</v>
      </c>
      <c r="G3692">
        <v>3</v>
      </c>
      <c r="H3692">
        <v>1</v>
      </c>
      <c r="I3692">
        <v>28</v>
      </c>
      <c r="J3692">
        <v>4.03571428571429</v>
      </c>
      <c r="K3692">
        <v>0</v>
      </c>
      <c r="L3692">
        <v>0</v>
      </c>
      <c r="M3692">
        <v>15</v>
      </c>
      <c r="N3692">
        <v>2982.74074074074</v>
      </c>
      <c r="O3692">
        <v>0.53571428571428603</v>
      </c>
      <c r="P3692">
        <v>23</v>
      </c>
      <c r="Q3692">
        <v>28.869565217391301</v>
      </c>
      <c r="R3692">
        <v>12</v>
      </c>
      <c r="S3692">
        <v>72.3333333333333</v>
      </c>
      <c r="T3692">
        <v>9</v>
      </c>
      <c r="U3692">
        <v>178.111111111111</v>
      </c>
      <c r="V3692">
        <v>5</v>
      </c>
      <c r="W3692">
        <v>3</v>
      </c>
      <c r="X3692">
        <v>19</v>
      </c>
      <c r="Y3692">
        <v>121.526315789474</v>
      </c>
      <c r="Z3692">
        <v>9</v>
      </c>
      <c r="AA3692">
        <v>267.33333333333297</v>
      </c>
      <c r="AB3692">
        <v>19</v>
      </c>
      <c r="AC3692">
        <v>149.52631578947401</v>
      </c>
      <c r="AD3692">
        <v>0.67857142857142905</v>
      </c>
      <c r="AE3692">
        <v>3</v>
      </c>
      <c r="AF3692">
        <v>96.3333333333333</v>
      </c>
      <c r="AG3692">
        <v>0.107142857142857</v>
      </c>
      <c r="AH3692" s="4">
        <v>6</v>
      </c>
      <c r="AI3692">
        <v>0.66666666666666696</v>
      </c>
      <c r="AJ3692" s="4">
        <v>2</v>
      </c>
      <c r="AK3692">
        <v>0.22222222222222199</v>
      </c>
      <c r="AL3692" s="4">
        <v>7</v>
      </c>
      <c r="AM3692">
        <v>0.36842105263157898</v>
      </c>
      <c r="AN3692" s="4">
        <v>1</v>
      </c>
      <c r="AO3692">
        <v>5.2631578947368397E-2</v>
      </c>
      <c r="AP3692" s="4">
        <v>1</v>
      </c>
      <c r="AQ3692">
        <v>3.5714285714285698E-2</v>
      </c>
      <c r="AR3692" s="4">
        <v>0</v>
      </c>
      <c r="AS3692">
        <v>0</v>
      </c>
      <c r="AT3692" s="4">
        <v>0</v>
      </c>
      <c r="AU3692" s="4">
        <v>0</v>
      </c>
      <c r="AV3692" s="4">
        <v>0</v>
      </c>
      <c r="AW3692">
        <v>1.86666666666667</v>
      </c>
      <c r="AX3692" s="4">
        <f t="shared" si="57"/>
        <v>14.999999999999973</v>
      </c>
      <c r="AY3692" s="4">
        <v>9</v>
      </c>
      <c r="AZ3692" s="4">
        <v>8</v>
      </c>
    </row>
    <row r="3693" spans="1:52" x14ac:dyDescent="0.25">
      <c r="A3693" s="4">
        <v>2017</v>
      </c>
      <c r="B3693" s="4" t="s">
        <v>553</v>
      </c>
      <c r="C3693" t="s">
        <v>194</v>
      </c>
      <c r="D3693" t="s">
        <v>198</v>
      </c>
      <c r="E3693" t="s">
        <v>710</v>
      </c>
      <c r="F3693" s="4">
        <v>25</v>
      </c>
      <c r="G3693">
        <v>0</v>
      </c>
      <c r="H3693">
        <v>0</v>
      </c>
      <c r="I3693">
        <v>25</v>
      </c>
      <c r="J3693">
        <v>8.32</v>
      </c>
      <c r="K3693">
        <v>0</v>
      </c>
      <c r="L3693">
        <v>0</v>
      </c>
      <c r="M3693">
        <v>16</v>
      </c>
      <c r="N3693">
        <v>2075.92</v>
      </c>
      <c r="O3693">
        <v>0.64</v>
      </c>
      <c r="P3693">
        <v>25</v>
      </c>
      <c r="Q3693">
        <v>33.6</v>
      </c>
      <c r="R3693">
        <v>12</v>
      </c>
      <c r="S3693">
        <v>49.6666666666667</v>
      </c>
      <c r="T3693">
        <v>4</v>
      </c>
      <c r="U3693">
        <v>233</v>
      </c>
      <c r="V3693">
        <v>4</v>
      </c>
      <c r="W3693">
        <v>5</v>
      </c>
      <c r="X3693">
        <v>21</v>
      </c>
      <c r="Y3693">
        <v>139.42857142857099</v>
      </c>
      <c r="Z3693">
        <v>4</v>
      </c>
      <c r="AA3693">
        <v>572</v>
      </c>
      <c r="AB3693">
        <v>21</v>
      </c>
      <c r="AC3693">
        <v>169.857142857143</v>
      </c>
      <c r="AD3693">
        <v>0.84</v>
      </c>
      <c r="AE3693">
        <v>0</v>
      </c>
      <c r="AF3693">
        <v>0</v>
      </c>
      <c r="AG3693">
        <v>0</v>
      </c>
      <c r="AH3693" s="4">
        <v>3</v>
      </c>
      <c r="AI3693">
        <v>0.75</v>
      </c>
      <c r="AJ3693" s="4">
        <v>1</v>
      </c>
      <c r="AK3693">
        <v>0.25</v>
      </c>
      <c r="AL3693" s="4">
        <v>4</v>
      </c>
      <c r="AM3693">
        <v>0.19047619047618999</v>
      </c>
      <c r="AN3693" s="4">
        <v>2</v>
      </c>
      <c r="AO3693">
        <v>9.5238095238095205E-2</v>
      </c>
      <c r="AP3693" s="4">
        <v>0</v>
      </c>
      <c r="AQ3693">
        <v>0</v>
      </c>
      <c r="AR3693" s="4">
        <v>0</v>
      </c>
      <c r="AS3693">
        <v>0</v>
      </c>
      <c r="AT3693" s="4">
        <v>0</v>
      </c>
      <c r="AU3693" s="4">
        <v>0</v>
      </c>
      <c r="AV3693" s="4">
        <v>0</v>
      </c>
      <c r="AW3693">
        <v>1.92307692307692</v>
      </c>
      <c r="AX3693" s="4">
        <f t="shared" si="57"/>
        <v>13.000000000000021</v>
      </c>
      <c r="AY3693" s="4">
        <v>4</v>
      </c>
      <c r="AZ3693" s="4">
        <v>22.25</v>
      </c>
    </row>
    <row r="3694" spans="1:52" x14ac:dyDescent="0.25">
      <c r="A3694" s="4">
        <v>2017</v>
      </c>
      <c r="B3694" s="4" t="s">
        <v>553</v>
      </c>
      <c r="C3694" t="s">
        <v>194</v>
      </c>
      <c r="D3694" t="s">
        <v>234</v>
      </c>
      <c r="E3694" t="s">
        <v>745</v>
      </c>
      <c r="F3694" s="4">
        <v>134</v>
      </c>
      <c r="G3694">
        <v>18</v>
      </c>
      <c r="H3694">
        <v>8.4444444444444393</v>
      </c>
      <c r="I3694">
        <v>131</v>
      </c>
      <c r="J3694">
        <v>5.2442748091603102</v>
      </c>
      <c r="K3694">
        <v>6</v>
      </c>
      <c r="L3694">
        <v>4.5801526717557203E-2</v>
      </c>
      <c r="M3694">
        <v>45</v>
      </c>
      <c r="N3694">
        <v>1727.53448275862</v>
      </c>
      <c r="O3694">
        <v>0.33582089552238797</v>
      </c>
      <c r="P3694">
        <v>107</v>
      </c>
      <c r="Q3694">
        <v>23.514018691588799</v>
      </c>
      <c r="R3694">
        <v>58</v>
      </c>
      <c r="S3694">
        <v>111.448275862069</v>
      </c>
      <c r="T3694">
        <v>56</v>
      </c>
      <c r="U3694">
        <v>127.303571428571</v>
      </c>
      <c r="V3694">
        <v>52</v>
      </c>
      <c r="W3694">
        <v>47.288461538461497</v>
      </c>
      <c r="X3694">
        <v>65</v>
      </c>
      <c r="Y3694">
        <v>138.47692307692299</v>
      </c>
      <c r="Z3694">
        <v>62</v>
      </c>
      <c r="AA3694">
        <v>389.38181818181801</v>
      </c>
      <c r="AB3694">
        <v>69</v>
      </c>
      <c r="AC3694">
        <v>190.12307692307701</v>
      </c>
      <c r="AD3694">
        <v>0.48507462686567199</v>
      </c>
      <c r="AE3694">
        <v>8</v>
      </c>
      <c r="AF3694">
        <v>75</v>
      </c>
      <c r="AG3694">
        <v>5.9701492537313397E-2</v>
      </c>
      <c r="AH3694" s="4">
        <v>44</v>
      </c>
      <c r="AI3694">
        <v>0.8</v>
      </c>
      <c r="AJ3694" s="4">
        <v>6</v>
      </c>
      <c r="AK3694">
        <v>0.109090909090909</v>
      </c>
      <c r="AL3694" s="4">
        <v>29</v>
      </c>
      <c r="AM3694">
        <v>0.44615384615384601</v>
      </c>
      <c r="AN3694" s="4">
        <v>7</v>
      </c>
      <c r="AO3694">
        <v>0.107692307692308</v>
      </c>
      <c r="AP3694" s="4">
        <v>0</v>
      </c>
      <c r="AQ3694">
        <v>0</v>
      </c>
      <c r="AR3694" s="4">
        <v>1</v>
      </c>
      <c r="AS3694">
        <v>7.4626865671641798E-3</v>
      </c>
      <c r="AT3694" s="4">
        <v>3</v>
      </c>
      <c r="AU3694" s="4">
        <v>0</v>
      </c>
      <c r="AV3694" s="4">
        <v>0</v>
      </c>
      <c r="AW3694">
        <v>2.0153846153846202</v>
      </c>
      <c r="AX3694" s="4">
        <f t="shared" si="57"/>
        <v>66.488549618320448</v>
      </c>
      <c r="AY3694" s="4">
        <v>44</v>
      </c>
      <c r="AZ3694" s="4">
        <v>37.068181818181799</v>
      </c>
    </row>
    <row r="3695" spans="1:52" x14ac:dyDescent="0.25">
      <c r="A3695" s="4">
        <v>2017</v>
      </c>
      <c r="B3695" s="4" t="s">
        <v>553</v>
      </c>
      <c r="C3695" t="s">
        <v>194</v>
      </c>
      <c r="D3695" t="s">
        <v>215</v>
      </c>
      <c r="E3695" t="s">
        <v>727</v>
      </c>
      <c r="F3695" s="4">
        <v>126</v>
      </c>
      <c r="G3695">
        <v>11</v>
      </c>
      <c r="H3695">
        <v>199.18181818181799</v>
      </c>
      <c r="I3695">
        <v>126</v>
      </c>
      <c r="J3695">
        <v>20.523809523809501</v>
      </c>
      <c r="K3695">
        <v>2</v>
      </c>
      <c r="L3695">
        <v>1.58730158730159E-2</v>
      </c>
      <c r="M3695">
        <v>64</v>
      </c>
      <c r="N3695">
        <v>1967.9126984126999</v>
      </c>
      <c r="O3695">
        <v>0.50793650793650802</v>
      </c>
      <c r="P3695">
        <v>111</v>
      </c>
      <c r="Q3695">
        <v>22.1621621621622</v>
      </c>
      <c r="R3695">
        <v>45</v>
      </c>
      <c r="S3695">
        <v>86.822222222222194</v>
      </c>
      <c r="T3695">
        <v>39</v>
      </c>
      <c r="U3695">
        <v>158.41025641025601</v>
      </c>
      <c r="V3695">
        <v>37</v>
      </c>
      <c r="W3695">
        <v>21.4324324324324</v>
      </c>
      <c r="X3695">
        <v>79</v>
      </c>
      <c r="Y3695">
        <v>113.063291139241</v>
      </c>
      <c r="Z3695">
        <v>42</v>
      </c>
      <c r="AA3695">
        <v>358.09523809523802</v>
      </c>
      <c r="AB3695">
        <v>84</v>
      </c>
      <c r="AC3695">
        <v>142.90476190476201</v>
      </c>
      <c r="AD3695">
        <v>0.66666666666666696</v>
      </c>
      <c r="AE3695">
        <v>25</v>
      </c>
      <c r="AF3695">
        <v>62.52</v>
      </c>
      <c r="AG3695">
        <v>0.19841269841269801</v>
      </c>
      <c r="AH3695" s="4">
        <v>30</v>
      </c>
      <c r="AI3695">
        <v>0.71428571428571397</v>
      </c>
      <c r="AJ3695" s="4">
        <v>7</v>
      </c>
      <c r="AK3695">
        <v>0.16666666666666699</v>
      </c>
      <c r="AL3695" s="4">
        <v>21</v>
      </c>
      <c r="AM3695">
        <v>0.25</v>
      </c>
      <c r="AN3695" s="4">
        <v>4</v>
      </c>
      <c r="AO3695">
        <v>4.7619047619047603E-2</v>
      </c>
      <c r="AP3695" s="4">
        <v>0</v>
      </c>
      <c r="AQ3695">
        <v>0</v>
      </c>
      <c r="AR3695" s="4">
        <v>0</v>
      </c>
      <c r="AS3695">
        <v>0</v>
      </c>
      <c r="AT3695" s="4">
        <v>0</v>
      </c>
      <c r="AU3695" s="4">
        <v>0</v>
      </c>
      <c r="AV3695" s="4">
        <v>2</v>
      </c>
      <c r="AW3695">
        <v>1.68</v>
      </c>
      <c r="AX3695" s="4">
        <f t="shared" si="57"/>
        <v>75</v>
      </c>
      <c r="AY3695" s="4">
        <v>39</v>
      </c>
      <c r="AZ3695" s="4">
        <v>13.948717948717899</v>
      </c>
    </row>
    <row r="3696" spans="1:52" x14ac:dyDescent="0.25">
      <c r="A3696" s="4">
        <v>2017</v>
      </c>
      <c r="B3696" s="4" t="s">
        <v>553</v>
      </c>
      <c r="C3696" t="s">
        <v>194</v>
      </c>
      <c r="D3696" t="s">
        <v>216</v>
      </c>
      <c r="E3696" t="s">
        <v>728</v>
      </c>
      <c r="F3696" s="4">
        <v>72</v>
      </c>
      <c r="G3696">
        <v>12</v>
      </c>
      <c r="H3696">
        <v>5.6666666666666696</v>
      </c>
      <c r="I3696">
        <v>72</v>
      </c>
      <c r="J3696">
        <v>9.75</v>
      </c>
      <c r="K3696">
        <v>2</v>
      </c>
      <c r="L3696">
        <v>2.7777777777777801E-2</v>
      </c>
      <c r="M3696">
        <v>35</v>
      </c>
      <c r="N3696">
        <v>1917.24285714286</v>
      </c>
      <c r="O3696">
        <v>0.48611111111111099</v>
      </c>
      <c r="P3696">
        <v>58</v>
      </c>
      <c r="Q3696">
        <v>30.258620689655199</v>
      </c>
      <c r="R3696">
        <v>24</v>
      </c>
      <c r="S3696">
        <v>137.791666666667</v>
      </c>
      <c r="T3696">
        <v>29</v>
      </c>
      <c r="U3696">
        <v>136.86206896551701</v>
      </c>
      <c r="V3696">
        <v>24</v>
      </c>
      <c r="W3696">
        <v>31.2083333333333</v>
      </c>
      <c r="X3696">
        <v>40</v>
      </c>
      <c r="Y3696">
        <v>127.825</v>
      </c>
      <c r="Z3696">
        <v>29</v>
      </c>
      <c r="AA3696">
        <v>462.53571428571399</v>
      </c>
      <c r="AB3696">
        <v>43</v>
      </c>
      <c r="AC3696">
        <v>164.60465116279099</v>
      </c>
      <c r="AD3696">
        <v>0.59722222222222199</v>
      </c>
      <c r="AE3696">
        <v>10</v>
      </c>
      <c r="AF3696">
        <v>67.3</v>
      </c>
      <c r="AG3696">
        <v>0.13888888888888901</v>
      </c>
      <c r="AH3696" s="4">
        <v>22</v>
      </c>
      <c r="AI3696">
        <v>0.78571428571428603</v>
      </c>
      <c r="AJ3696" s="4">
        <v>6</v>
      </c>
      <c r="AK3696">
        <v>0.214285714285714</v>
      </c>
      <c r="AL3696" s="4">
        <v>18</v>
      </c>
      <c r="AM3696">
        <v>0.418604651162791</v>
      </c>
      <c r="AN3696" s="4">
        <v>3</v>
      </c>
      <c r="AO3696">
        <v>6.9767441860465101E-2</v>
      </c>
      <c r="AP3696" s="4">
        <v>0</v>
      </c>
      <c r="AQ3696">
        <v>0</v>
      </c>
      <c r="AR3696" s="4">
        <v>0</v>
      </c>
      <c r="AS3696">
        <v>0</v>
      </c>
      <c r="AT3696" s="4">
        <v>0</v>
      </c>
      <c r="AU3696" s="4">
        <v>0</v>
      </c>
      <c r="AV3696" s="4">
        <v>1</v>
      </c>
      <c r="AW3696">
        <v>1.71428571428571</v>
      </c>
      <c r="AX3696" s="4">
        <f t="shared" si="57"/>
        <v>42.000000000000107</v>
      </c>
      <c r="AY3696" s="4">
        <v>25</v>
      </c>
      <c r="AZ3696" s="4">
        <v>3.16</v>
      </c>
    </row>
    <row r="3697" spans="1:52" x14ac:dyDescent="0.25">
      <c r="A3697" s="4">
        <v>2017</v>
      </c>
      <c r="B3697" s="4" t="s">
        <v>553</v>
      </c>
      <c r="C3697" t="s">
        <v>194</v>
      </c>
      <c r="D3697" t="s">
        <v>233</v>
      </c>
      <c r="E3697" t="s">
        <v>744</v>
      </c>
      <c r="F3697" s="4">
        <v>77</v>
      </c>
      <c r="G3697">
        <v>4</v>
      </c>
      <c r="H3697">
        <v>2.5</v>
      </c>
      <c r="I3697">
        <v>77</v>
      </c>
      <c r="J3697">
        <v>6.3246753246753196</v>
      </c>
      <c r="K3697">
        <v>0</v>
      </c>
      <c r="L3697">
        <v>0</v>
      </c>
      <c r="M3697">
        <v>44</v>
      </c>
      <c r="N3697">
        <v>1905.72</v>
      </c>
      <c r="O3697">
        <v>0.57142857142857095</v>
      </c>
      <c r="P3697">
        <v>72</v>
      </c>
      <c r="Q3697">
        <v>23.2916666666667</v>
      </c>
      <c r="R3697">
        <v>38</v>
      </c>
      <c r="S3697">
        <v>51.631578947368403</v>
      </c>
      <c r="T3697">
        <v>20</v>
      </c>
      <c r="U3697">
        <v>154.44999999999999</v>
      </c>
      <c r="V3697">
        <v>19</v>
      </c>
      <c r="W3697">
        <v>42.421052631578902</v>
      </c>
      <c r="X3697">
        <v>52</v>
      </c>
      <c r="Y3697">
        <v>105.288461538462</v>
      </c>
      <c r="Z3697">
        <v>22</v>
      </c>
      <c r="AA3697">
        <v>454.33333333333297</v>
      </c>
      <c r="AB3697">
        <v>55</v>
      </c>
      <c r="AC3697">
        <v>135.10909090909101</v>
      </c>
      <c r="AD3697">
        <v>0.71428571428571397</v>
      </c>
      <c r="AE3697">
        <v>25</v>
      </c>
      <c r="AF3697">
        <v>82.2</v>
      </c>
      <c r="AG3697">
        <v>0.32467532467532501</v>
      </c>
      <c r="AH3697" s="4">
        <v>18</v>
      </c>
      <c r="AI3697">
        <v>0.85714285714285698</v>
      </c>
      <c r="AJ3697" s="4">
        <v>7</v>
      </c>
      <c r="AK3697">
        <v>0.33333333333333298</v>
      </c>
      <c r="AL3697" s="4">
        <v>9</v>
      </c>
      <c r="AM3697">
        <v>0.163636363636364</v>
      </c>
      <c r="AN3697" s="4">
        <v>3</v>
      </c>
      <c r="AO3697">
        <v>5.4545454545454501E-2</v>
      </c>
      <c r="AP3697" s="4">
        <v>0</v>
      </c>
      <c r="AQ3697">
        <v>0</v>
      </c>
      <c r="AR3697" s="4">
        <v>0</v>
      </c>
      <c r="AS3697">
        <v>0</v>
      </c>
      <c r="AT3697" s="4">
        <v>0</v>
      </c>
      <c r="AU3697" s="4">
        <v>0</v>
      </c>
      <c r="AV3697" s="4">
        <v>3</v>
      </c>
      <c r="AW3697">
        <v>1.7906976744186001</v>
      </c>
      <c r="AX3697" s="4">
        <f t="shared" si="57"/>
        <v>43.000000000000114</v>
      </c>
      <c r="AY3697" s="4">
        <v>19</v>
      </c>
      <c r="AZ3697" s="4">
        <v>5.9473684210526301</v>
      </c>
    </row>
    <row r="3698" spans="1:52" x14ac:dyDescent="0.25">
      <c r="A3698" s="4">
        <v>2017</v>
      </c>
      <c r="B3698" s="4" t="s">
        <v>553</v>
      </c>
      <c r="C3698" t="s">
        <v>194</v>
      </c>
      <c r="D3698" t="s">
        <v>206</v>
      </c>
      <c r="E3698" t="s">
        <v>718</v>
      </c>
      <c r="F3698" s="4">
        <v>64</v>
      </c>
      <c r="G3698">
        <v>12</v>
      </c>
      <c r="H3698">
        <v>8.8333333333333304</v>
      </c>
      <c r="I3698">
        <v>64</v>
      </c>
      <c r="J3698">
        <v>6.390625</v>
      </c>
      <c r="K3698">
        <v>2</v>
      </c>
      <c r="L3698">
        <v>3.125E-2</v>
      </c>
      <c r="M3698">
        <v>10</v>
      </c>
      <c r="N3698">
        <v>646.70967741935499</v>
      </c>
      <c r="O3698">
        <v>0.15625</v>
      </c>
      <c r="P3698">
        <v>58</v>
      </c>
      <c r="Q3698">
        <v>25.8965517241379</v>
      </c>
      <c r="R3698">
        <v>19</v>
      </c>
      <c r="S3698">
        <v>203.63157894736801</v>
      </c>
      <c r="T3698">
        <v>28</v>
      </c>
      <c r="U3698">
        <v>161.607142857143</v>
      </c>
      <c r="V3698">
        <v>23</v>
      </c>
      <c r="W3698">
        <v>59.739130434782602</v>
      </c>
      <c r="X3698">
        <v>32</v>
      </c>
      <c r="Y3698">
        <v>154.4375</v>
      </c>
      <c r="Z3698">
        <v>31</v>
      </c>
      <c r="AA3698">
        <v>448.48148148148101</v>
      </c>
      <c r="AB3698">
        <v>33</v>
      </c>
      <c r="AC3698">
        <v>253.93939393939399</v>
      </c>
      <c r="AD3698">
        <v>0.515625</v>
      </c>
      <c r="AE3698">
        <v>6</v>
      </c>
      <c r="AF3698">
        <v>92.6666666666667</v>
      </c>
      <c r="AG3698">
        <v>9.375E-2</v>
      </c>
      <c r="AH3698" s="4">
        <v>20</v>
      </c>
      <c r="AI3698">
        <v>0.74074074074074103</v>
      </c>
      <c r="AJ3698" s="4">
        <v>7</v>
      </c>
      <c r="AK3698">
        <v>0.25925925925925902</v>
      </c>
      <c r="AL3698" s="4">
        <v>17</v>
      </c>
      <c r="AM3698">
        <v>0.51515151515151503</v>
      </c>
      <c r="AN3698" s="4">
        <v>1</v>
      </c>
      <c r="AO3698">
        <v>3.03030303030303E-2</v>
      </c>
      <c r="AP3698" s="4">
        <v>1</v>
      </c>
      <c r="AQ3698">
        <v>1.5625E-2</v>
      </c>
      <c r="AR3698" s="4">
        <v>0</v>
      </c>
      <c r="AS3698">
        <v>0</v>
      </c>
      <c r="AT3698" s="4">
        <v>0</v>
      </c>
      <c r="AU3698" s="4">
        <v>0</v>
      </c>
      <c r="AV3698" s="4">
        <v>1</v>
      </c>
      <c r="AW3698">
        <v>1.6410256410256401</v>
      </c>
      <c r="AX3698" s="4">
        <f t="shared" si="57"/>
        <v>39.000000000000021</v>
      </c>
      <c r="AY3698" s="4">
        <v>27</v>
      </c>
      <c r="AZ3698" s="4">
        <v>5.7407407407407396</v>
      </c>
    </row>
    <row r="3699" spans="1:52" x14ac:dyDescent="0.25">
      <c r="A3699" s="4">
        <v>2017</v>
      </c>
      <c r="B3699" s="4" t="s">
        <v>553</v>
      </c>
      <c r="C3699" t="s">
        <v>194</v>
      </c>
      <c r="D3699" t="s">
        <v>293</v>
      </c>
      <c r="E3699" t="s">
        <v>799</v>
      </c>
      <c r="F3699" s="4">
        <v>3</v>
      </c>
      <c r="G3699">
        <v>0</v>
      </c>
      <c r="H3699">
        <v>0</v>
      </c>
      <c r="I3699">
        <v>3</v>
      </c>
      <c r="J3699">
        <v>5.6666666666666696</v>
      </c>
      <c r="K3699">
        <v>0</v>
      </c>
      <c r="L3699">
        <v>0</v>
      </c>
      <c r="M3699">
        <v>0</v>
      </c>
      <c r="N3699">
        <v>634</v>
      </c>
      <c r="O3699">
        <v>0</v>
      </c>
      <c r="P3699">
        <v>3</v>
      </c>
      <c r="Q3699">
        <v>36</v>
      </c>
      <c r="R3699">
        <v>0</v>
      </c>
      <c r="S3699">
        <v>0</v>
      </c>
      <c r="T3699">
        <v>3</v>
      </c>
      <c r="U3699">
        <v>145.666666666667</v>
      </c>
      <c r="V3699">
        <v>3</v>
      </c>
      <c r="W3699">
        <v>1.6666666666666701</v>
      </c>
      <c r="X3699">
        <v>0</v>
      </c>
      <c r="Y3699">
        <v>0</v>
      </c>
      <c r="Z3699">
        <v>3</v>
      </c>
      <c r="AA3699">
        <v>257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 s="4">
        <v>2</v>
      </c>
      <c r="AI3699">
        <v>0.66666666666666696</v>
      </c>
      <c r="AJ3699" s="4">
        <v>1</v>
      </c>
      <c r="AK3699">
        <v>0.33333333333333298</v>
      </c>
      <c r="AL3699" s="4">
        <v>0</v>
      </c>
      <c r="AM3699">
        <v>0</v>
      </c>
      <c r="AN3699" s="4">
        <v>0</v>
      </c>
      <c r="AO3699">
        <v>0</v>
      </c>
      <c r="AP3699" s="4">
        <v>0</v>
      </c>
      <c r="AQ3699">
        <v>0</v>
      </c>
      <c r="AR3699" s="4">
        <v>0</v>
      </c>
      <c r="AS3699">
        <v>0</v>
      </c>
      <c r="AT3699" s="4">
        <v>0</v>
      </c>
      <c r="AU3699" s="4">
        <v>0</v>
      </c>
      <c r="AV3699" s="4">
        <v>0</v>
      </c>
      <c r="AW3699">
        <v>1</v>
      </c>
      <c r="AX3699" s="4">
        <f t="shared" si="57"/>
        <v>3</v>
      </c>
      <c r="AY3699" s="4">
        <v>3</v>
      </c>
      <c r="AZ3699" s="4">
        <v>4.3333333333333304</v>
      </c>
    </row>
    <row r="3700" spans="1:52" x14ac:dyDescent="0.25">
      <c r="A3700" s="4">
        <v>2017</v>
      </c>
      <c r="B3700" s="4" t="s">
        <v>553</v>
      </c>
      <c r="C3700" t="s">
        <v>194</v>
      </c>
      <c r="D3700" t="s">
        <v>232</v>
      </c>
      <c r="E3700" t="s">
        <v>743</v>
      </c>
      <c r="F3700" s="4">
        <v>168</v>
      </c>
      <c r="G3700">
        <v>3</v>
      </c>
      <c r="H3700">
        <v>28.3333333333333</v>
      </c>
      <c r="I3700">
        <v>167</v>
      </c>
      <c r="J3700">
        <v>5.0239520958083803</v>
      </c>
      <c r="K3700">
        <v>8</v>
      </c>
      <c r="L3700">
        <v>4.7904191616766498E-2</v>
      </c>
      <c r="M3700">
        <v>8</v>
      </c>
      <c r="N3700">
        <v>194.048780487805</v>
      </c>
      <c r="O3700">
        <v>4.7619047619047603E-2</v>
      </c>
      <c r="P3700">
        <v>92</v>
      </c>
      <c r="Q3700">
        <v>15.0978260869565</v>
      </c>
      <c r="R3700">
        <v>28</v>
      </c>
      <c r="S3700">
        <v>55.357142857142897</v>
      </c>
      <c r="T3700">
        <v>10</v>
      </c>
      <c r="U3700">
        <v>137.30000000000001</v>
      </c>
      <c r="V3700">
        <v>10</v>
      </c>
      <c r="W3700">
        <v>9</v>
      </c>
      <c r="X3700">
        <v>146</v>
      </c>
      <c r="Y3700">
        <v>46.417808219178099</v>
      </c>
      <c r="Z3700">
        <v>10</v>
      </c>
      <c r="AA3700">
        <v>373</v>
      </c>
      <c r="AB3700">
        <v>157</v>
      </c>
      <c r="AC3700">
        <v>69.184713375796207</v>
      </c>
      <c r="AD3700">
        <v>0.93452380952380998</v>
      </c>
      <c r="AE3700">
        <v>70</v>
      </c>
      <c r="AF3700">
        <v>41.228571428571399</v>
      </c>
      <c r="AG3700">
        <v>0.41666666666666702</v>
      </c>
      <c r="AH3700" s="4">
        <v>3</v>
      </c>
      <c r="AI3700">
        <v>0.33333333333333298</v>
      </c>
      <c r="AJ3700" s="4">
        <v>1</v>
      </c>
      <c r="AK3700">
        <v>0.11111111111111099</v>
      </c>
      <c r="AL3700" s="4">
        <v>5</v>
      </c>
      <c r="AM3700">
        <v>3.1847133757961797E-2</v>
      </c>
      <c r="AN3700" s="4">
        <v>3</v>
      </c>
      <c r="AO3700">
        <v>1.9108280254777101E-2</v>
      </c>
      <c r="AP3700" s="4">
        <v>1</v>
      </c>
      <c r="AQ3700">
        <v>5.9523809523809503E-3</v>
      </c>
      <c r="AR3700" s="4">
        <v>1</v>
      </c>
      <c r="AS3700">
        <v>5.9523809523809503E-3</v>
      </c>
      <c r="AT3700" s="4">
        <v>1</v>
      </c>
      <c r="AU3700" s="4">
        <v>0</v>
      </c>
      <c r="AV3700" s="4">
        <v>3</v>
      </c>
      <c r="AW3700">
        <v>2.1139240506329098</v>
      </c>
      <c r="AX3700" s="4">
        <f t="shared" si="57"/>
        <v>79.473053892215631</v>
      </c>
      <c r="AY3700" s="4">
        <v>6</v>
      </c>
      <c r="AZ3700" s="4">
        <v>5.5</v>
      </c>
    </row>
    <row r="3701" spans="1:52" x14ac:dyDescent="0.25">
      <c r="A3701" s="4">
        <v>2017</v>
      </c>
      <c r="B3701" s="4" t="s">
        <v>553</v>
      </c>
      <c r="C3701" t="s">
        <v>194</v>
      </c>
      <c r="D3701" t="s">
        <v>314</v>
      </c>
      <c r="E3701" t="s">
        <v>819</v>
      </c>
      <c r="F3701" s="4">
        <v>110</v>
      </c>
      <c r="G3701">
        <v>12</v>
      </c>
      <c r="H3701">
        <v>2.3333333333333299</v>
      </c>
      <c r="I3701">
        <v>109</v>
      </c>
      <c r="J3701">
        <v>2.6697247706421998</v>
      </c>
      <c r="K3701">
        <v>0</v>
      </c>
      <c r="L3701">
        <v>0</v>
      </c>
      <c r="M3701">
        <v>45</v>
      </c>
      <c r="N3701">
        <v>1997.11428571429</v>
      </c>
      <c r="O3701">
        <v>0.40909090909090901</v>
      </c>
      <c r="P3701">
        <v>64</v>
      </c>
      <c r="Q3701">
        <v>83.859375</v>
      </c>
      <c r="R3701">
        <v>56</v>
      </c>
      <c r="S3701">
        <v>67.5</v>
      </c>
      <c r="T3701">
        <v>41</v>
      </c>
      <c r="U3701">
        <v>163.51219512195101</v>
      </c>
      <c r="V3701">
        <v>35</v>
      </c>
      <c r="W3701">
        <v>30.9428571428571</v>
      </c>
      <c r="X3701">
        <v>64</v>
      </c>
      <c r="Y3701">
        <v>170.140625</v>
      </c>
      <c r="Z3701">
        <v>42</v>
      </c>
      <c r="AA3701">
        <v>416.67500000000001</v>
      </c>
      <c r="AB3701">
        <v>67</v>
      </c>
      <c r="AC3701">
        <v>197.89393939393901</v>
      </c>
      <c r="AD3701">
        <v>0.6</v>
      </c>
      <c r="AE3701">
        <v>6</v>
      </c>
      <c r="AF3701">
        <v>107</v>
      </c>
      <c r="AG3701">
        <v>5.4545454545454501E-2</v>
      </c>
      <c r="AH3701" s="4">
        <v>29</v>
      </c>
      <c r="AI3701">
        <v>0.72499999999999998</v>
      </c>
      <c r="AJ3701" s="4">
        <v>7</v>
      </c>
      <c r="AK3701">
        <v>0.17499999999999999</v>
      </c>
      <c r="AL3701" s="4">
        <v>26</v>
      </c>
      <c r="AM3701">
        <v>0.39393939393939398</v>
      </c>
      <c r="AN3701" s="4">
        <v>1</v>
      </c>
      <c r="AO3701">
        <v>1.5151515151515201E-2</v>
      </c>
      <c r="AP3701" s="4">
        <v>0</v>
      </c>
      <c r="AQ3701">
        <v>0</v>
      </c>
      <c r="AR3701" s="4">
        <v>0</v>
      </c>
      <c r="AS3701">
        <v>0</v>
      </c>
      <c r="AT3701" s="4">
        <v>1</v>
      </c>
      <c r="AU3701" s="4">
        <v>0</v>
      </c>
      <c r="AV3701" s="4">
        <v>1</v>
      </c>
      <c r="AW3701">
        <v>1.84745762711864</v>
      </c>
      <c r="AX3701" s="4">
        <f t="shared" si="57"/>
        <v>59.541284403669856</v>
      </c>
      <c r="AY3701" s="4">
        <v>40</v>
      </c>
      <c r="AZ3701" s="4">
        <v>1.85</v>
      </c>
    </row>
    <row r="3702" spans="1:52" x14ac:dyDescent="0.25">
      <c r="A3702" s="4">
        <v>2017</v>
      </c>
      <c r="B3702" s="4" t="s">
        <v>553</v>
      </c>
      <c r="C3702" t="s">
        <v>194</v>
      </c>
      <c r="D3702" t="s">
        <v>347</v>
      </c>
      <c r="E3702" t="s">
        <v>847</v>
      </c>
      <c r="F3702" s="4">
        <v>14</v>
      </c>
      <c r="G3702">
        <v>0</v>
      </c>
      <c r="H3702">
        <v>0</v>
      </c>
      <c r="I3702">
        <v>14</v>
      </c>
      <c r="J3702">
        <v>1</v>
      </c>
      <c r="K3702">
        <v>0</v>
      </c>
      <c r="L3702">
        <v>0</v>
      </c>
      <c r="M3702">
        <v>10</v>
      </c>
      <c r="N3702">
        <v>2745.5714285714298</v>
      </c>
      <c r="O3702">
        <v>0.71428571428571397</v>
      </c>
      <c r="P3702">
        <v>8</v>
      </c>
      <c r="Q3702">
        <v>101.25</v>
      </c>
      <c r="R3702">
        <v>5</v>
      </c>
      <c r="S3702">
        <v>194.8</v>
      </c>
      <c r="T3702">
        <v>6</v>
      </c>
      <c r="U3702">
        <v>191.333333333333</v>
      </c>
      <c r="V3702">
        <v>6</v>
      </c>
      <c r="W3702">
        <v>4.3333333333333304</v>
      </c>
      <c r="X3702">
        <v>8</v>
      </c>
      <c r="Y3702">
        <v>117.875</v>
      </c>
      <c r="Z3702">
        <v>6</v>
      </c>
      <c r="AA3702">
        <v>577</v>
      </c>
      <c r="AB3702">
        <v>8</v>
      </c>
      <c r="AC3702">
        <v>139.75</v>
      </c>
      <c r="AD3702">
        <v>0.57142857142857095</v>
      </c>
      <c r="AE3702">
        <v>1</v>
      </c>
      <c r="AF3702">
        <v>31</v>
      </c>
      <c r="AG3702">
        <v>7.1428571428571397E-2</v>
      </c>
      <c r="AH3702" s="4">
        <v>4</v>
      </c>
      <c r="AI3702">
        <v>0.66666666666666696</v>
      </c>
      <c r="AJ3702" s="4">
        <v>0</v>
      </c>
      <c r="AK3702">
        <v>0</v>
      </c>
      <c r="AL3702" s="4">
        <v>2</v>
      </c>
      <c r="AM3702">
        <v>0.25</v>
      </c>
      <c r="AN3702" s="4">
        <v>0</v>
      </c>
      <c r="AO3702">
        <v>0</v>
      </c>
      <c r="AP3702" s="4">
        <v>0</v>
      </c>
      <c r="AQ3702">
        <v>0</v>
      </c>
      <c r="AR3702" s="4">
        <v>0</v>
      </c>
      <c r="AS3702">
        <v>0</v>
      </c>
      <c r="AT3702" s="4">
        <v>0</v>
      </c>
      <c r="AU3702" s="4">
        <v>0</v>
      </c>
      <c r="AV3702" s="4">
        <v>1</v>
      </c>
      <c r="AW3702">
        <v>1.55555555555556</v>
      </c>
      <c r="AX3702" s="4">
        <f t="shared" si="57"/>
        <v>8.9999999999999734</v>
      </c>
      <c r="AY3702" s="4">
        <v>6</v>
      </c>
      <c r="AZ3702" s="4">
        <v>5.3333333333333304</v>
      </c>
    </row>
    <row r="3703" spans="1:52" x14ac:dyDescent="0.25">
      <c r="A3703" s="4">
        <v>2017</v>
      </c>
      <c r="B3703" s="4" t="s">
        <v>553</v>
      </c>
      <c r="C3703" t="s">
        <v>194</v>
      </c>
      <c r="D3703" t="s">
        <v>351</v>
      </c>
      <c r="E3703" t="s">
        <v>851</v>
      </c>
      <c r="F3703" s="4">
        <v>1</v>
      </c>
      <c r="G3703">
        <v>0</v>
      </c>
      <c r="H3703">
        <v>0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984</v>
      </c>
      <c r="O3703">
        <v>0</v>
      </c>
      <c r="P3703">
        <v>1</v>
      </c>
      <c r="Q3703">
        <v>12</v>
      </c>
      <c r="R3703">
        <v>1</v>
      </c>
      <c r="S3703">
        <v>83</v>
      </c>
      <c r="T3703">
        <v>1</v>
      </c>
      <c r="U3703">
        <v>347</v>
      </c>
      <c r="V3703">
        <v>1</v>
      </c>
      <c r="W3703">
        <v>2</v>
      </c>
      <c r="X3703">
        <v>0</v>
      </c>
      <c r="Y3703">
        <v>0</v>
      </c>
      <c r="Z3703">
        <v>1</v>
      </c>
      <c r="AA3703">
        <v>514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 s="4">
        <v>1</v>
      </c>
      <c r="AI3703">
        <v>1</v>
      </c>
      <c r="AJ3703" s="4">
        <v>1</v>
      </c>
      <c r="AK3703">
        <v>1</v>
      </c>
      <c r="AL3703" s="4">
        <v>0</v>
      </c>
      <c r="AM3703">
        <v>0</v>
      </c>
      <c r="AN3703" s="4">
        <v>0</v>
      </c>
      <c r="AO3703">
        <v>0</v>
      </c>
      <c r="AP3703" s="4">
        <v>0</v>
      </c>
      <c r="AQ3703">
        <v>0</v>
      </c>
      <c r="AR3703" s="4">
        <v>0</v>
      </c>
      <c r="AS3703">
        <v>0</v>
      </c>
      <c r="AT3703" s="4">
        <v>0</v>
      </c>
      <c r="AU3703" s="4">
        <v>0</v>
      </c>
      <c r="AV3703" s="4">
        <v>0</v>
      </c>
      <c r="AW3703">
        <v>1</v>
      </c>
      <c r="AX3703" s="4">
        <f t="shared" si="57"/>
        <v>1</v>
      </c>
      <c r="AY3703" s="4">
        <v>1</v>
      </c>
      <c r="AZ3703" s="4">
        <v>28</v>
      </c>
    </row>
    <row r="3704" spans="1:52" x14ac:dyDescent="0.25">
      <c r="A3704" s="4">
        <v>2017</v>
      </c>
      <c r="B3704" s="4" t="s">
        <v>553</v>
      </c>
      <c r="C3704" t="s">
        <v>194</v>
      </c>
      <c r="D3704" t="s">
        <v>374</v>
      </c>
      <c r="E3704" t="s">
        <v>873</v>
      </c>
      <c r="F3704" s="4">
        <v>117</v>
      </c>
      <c r="G3704">
        <v>2</v>
      </c>
      <c r="H3704">
        <v>19.5</v>
      </c>
      <c r="I3704">
        <v>115</v>
      </c>
      <c r="J3704">
        <v>6.7478260869565201</v>
      </c>
      <c r="K3704">
        <v>6</v>
      </c>
      <c r="L3704">
        <v>5.21739130434783E-2</v>
      </c>
      <c r="M3704">
        <v>11</v>
      </c>
      <c r="N3704">
        <v>94.879629629629605</v>
      </c>
      <c r="O3704">
        <v>9.4017094017094002E-2</v>
      </c>
      <c r="P3704">
        <v>101</v>
      </c>
      <c r="Q3704">
        <v>24.4158415841584</v>
      </c>
      <c r="R3704">
        <v>53</v>
      </c>
      <c r="S3704">
        <v>37.301886792452798</v>
      </c>
      <c r="T3704">
        <v>4</v>
      </c>
      <c r="U3704">
        <v>104.5</v>
      </c>
      <c r="V3704">
        <v>4</v>
      </c>
      <c r="W3704">
        <v>9</v>
      </c>
      <c r="X3704">
        <v>102</v>
      </c>
      <c r="Y3704">
        <v>82.5</v>
      </c>
      <c r="Z3704">
        <v>4</v>
      </c>
      <c r="AA3704">
        <v>437.25</v>
      </c>
      <c r="AB3704">
        <v>111</v>
      </c>
      <c r="AC3704">
        <v>107.198198198198</v>
      </c>
      <c r="AD3704">
        <v>0.94871794871794901</v>
      </c>
      <c r="AE3704">
        <v>54</v>
      </c>
      <c r="AF3704">
        <v>84.407407407407405</v>
      </c>
      <c r="AG3704">
        <v>0.46153846153846201</v>
      </c>
      <c r="AH3704" s="4">
        <v>1</v>
      </c>
      <c r="AI3704">
        <v>0.25</v>
      </c>
      <c r="AJ3704" s="4">
        <v>0</v>
      </c>
      <c r="AK3704">
        <v>0</v>
      </c>
      <c r="AL3704" s="4">
        <v>17</v>
      </c>
      <c r="AM3704">
        <v>0.153153153153153</v>
      </c>
      <c r="AN3704" s="4">
        <v>2</v>
      </c>
      <c r="AO3704">
        <v>1.8018018018018001E-2</v>
      </c>
      <c r="AP3704" s="4">
        <v>1</v>
      </c>
      <c r="AQ3704">
        <v>8.5470085470085496E-3</v>
      </c>
      <c r="AR3704" s="4">
        <v>0</v>
      </c>
      <c r="AS3704">
        <v>0</v>
      </c>
      <c r="AT3704" s="4">
        <v>2</v>
      </c>
      <c r="AU3704" s="4">
        <v>0</v>
      </c>
      <c r="AV3704" s="4">
        <v>7</v>
      </c>
      <c r="AW3704">
        <v>1.6911764705882399</v>
      </c>
      <c r="AX3704" s="4">
        <f t="shared" si="57"/>
        <v>69.182608695651979</v>
      </c>
      <c r="AY3704" s="4">
        <v>4</v>
      </c>
      <c r="AZ3704" s="4">
        <v>0</v>
      </c>
    </row>
    <row r="3705" spans="1:52" x14ac:dyDescent="0.25">
      <c r="A3705" s="4">
        <v>2017</v>
      </c>
      <c r="B3705" s="4" t="s">
        <v>553</v>
      </c>
      <c r="C3705" t="s">
        <v>194</v>
      </c>
      <c r="D3705" t="s">
        <v>454</v>
      </c>
      <c r="E3705" t="s">
        <v>951</v>
      </c>
      <c r="F3705" s="4">
        <v>71</v>
      </c>
      <c r="G3705">
        <v>14</v>
      </c>
      <c r="H3705">
        <v>2.6428571428571401</v>
      </c>
      <c r="I3705">
        <v>71</v>
      </c>
      <c r="J3705">
        <v>2.6901408450704198</v>
      </c>
      <c r="K3705">
        <v>0</v>
      </c>
      <c r="L3705">
        <v>0</v>
      </c>
      <c r="M3705">
        <v>38</v>
      </c>
      <c r="N3705">
        <v>1963.4090909090901</v>
      </c>
      <c r="O3705">
        <v>0.53521126760563398</v>
      </c>
      <c r="P3705">
        <v>62</v>
      </c>
      <c r="Q3705">
        <v>23.354838709677399</v>
      </c>
      <c r="R3705">
        <v>31</v>
      </c>
      <c r="S3705">
        <v>133.48387096774201</v>
      </c>
      <c r="T3705">
        <v>38</v>
      </c>
      <c r="U3705">
        <v>149.36842105263199</v>
      </c>
      <c r="V3705">
        <v>31</v>
      </c>
      <c r="W3705">
        <v>19.9677419354839</v>
      </c>
      <c r="X3705">
        <v>31</v>
      </c>
      <c r="Y3705">
        <v>151.61290322580601</v>
      </c>
      <c r="Z3705">
        <v>39</v>
      </c>
      <c r="AA3705">
        <v>394.18421052631601</v>
      </c>
      <c r="AB3705">
        <v>32</v>
      </c>
      <c r="AC3705">
        <v>203.3125</v>
      </c>
      <c r="AD3705">
        <v>0.45070422535211302</v>
      </c>
      <c r="AE3705">
        <v>1</v>
      </c>
      <c r="AF3705">
        <v>104</v>
      </c>
      <c r="AG3705">
        <v>1.4084507042253501E-2</v>
      </c>
      <c r="AH3705" s="4">
        <v>23</v>
      </c>
      <c r="AI3705">
        <v>0.60526315789473695</v>
      </c>
      <c r="AJ3705" s="4">
        <v>12</v>
      </c>
      <c r="AK3705">
        <v>0.31578947368421101</v>
      </c>
      <c r="AL3705" s="4">
        <v>12</v>
      </c>
      <c r="AM3705">
        <v>0.375</v>
      </c>
      <c r="AN3705" s="4">
        <v>1</v>
      </c>
      <c r="AO3705">
        <v>3.125E-2</v>
      </c>
      <c r="AP3705" s="4">
        <v>1</v>
      </c>
      <c r="AQ3705">
        <v>1.4084507042253501E-2</v>
      </c>
      <c r="AR3705" s="4">
        <v>1</v>
      </c>
      <c r="AS3705">
        <v>1.4084507042253501E-2</v>
      </c>
      <c r="AT3705" s="4">
        <v>0</v>
      </c>
      <c r="AU3705" s="4">
        <v>0</v>
      </c>
      <c r="AV3705" s="4">
        <v>0</v>
      </c>
      <c r="AW3705">
        <v>1.2909090909090899</v>
      </c>
      <c r="AX3705" s="4">
        <f t="shared" si="57"/>
        <v>55.000000000000043</v>
      </c>
      <c r="AY3705" s="4">
        <v>36</v>
      </c>
      <c r="AZ3705" s="4">
        <v>4.6944444444444402</v>
      </c>
    </row>
    <row r="3706" spans="1:52" x14ac:dyDescent="0.25">
      <c r="A3706" s="4">
        <v>2017</v>
      </c>
      <c r="B3706" s="4" t="s">
        <v>553</v>
      </c>
      <c r="C3706" t="s">
        <v>194</v>
      </c>
      <c r="D3706" t="s">
        <v>455</v>
      </c>
      <c r="E3706" t="s">
        <v>952</v>
      </c>
      <c r="F3706" s="4">
        <v>151</v>
      </c>
      <c r="G3706">
        <v>32</v>
      </c>
      <c r="H3706">
        <v>3.8125</v>
      </c>
      <c r="I3706">
        <v>151</v>
      </c>
      <c r="J3706">
        <v>3.7880794701986802</v>
      </c>
      <c r="K3706">
        <v>0</v>
      </c>
      <c r="L3706">
        <v>0</v>
      </c>
      <c r="M3706">
        <v>59</v>
      </c>
      <c r="N3706">
        <v>1545.4338235294099</v>
      </c>
      <c r="O3706">
        <v>0.39072847682119199</v>
      </c>
      <c r="P3706">
        <v>140</v>
      </c>
      <c r="Q3706">
        <v>16.4714285714286</v>
      </c>
      <c r="R3706">
        <v>52</v>
      </c>
      <c r="S3706">
        <v>93.423076923076906</v>
      </c>
      <c r="T3706">
        <v>66</v>
      </c>
      <c r="U3706">
        <v>159.15151515151501</v>
      </c>
      <c r="V3706">
        <v>44</v>
      </c>
      <c r="W3706">
        <v>24</v>
      </c>
      <c r="X3706">
        <v>78</v>
      </c>
      <c r="Y3706">
        <v>182.858974358974</v>
      </c>
      <c r="Z3706">
        <v>67</v>
      </c>
      <c r="AA3706">
        <v>366.66153846153799</v>
      </c>
      <c r="AB3706">
        <v>84</v>
      </c>
      <c r="AC3706">
        <v>209.29761904761901</v>
      </c>
      <c r="AD3706">
        <v>0.556291390728477</v>
      </c>
      <c r="AE3706">
        <v>0</v>
      </c>
      <c r="AF3706">
        <v>0</v>
      </c>
      <c r="AG3706">
        <v>0</v>
      </c>
      <c r="AH3706" s="4">
        <v>45</v>
      </c>
      <c r="AI3706">
        <v>0.69230769230769196</v>
      </c>
      <c r="AJ3706" s="4">
        <v>10</v>
      </c>
      <c r="AK3706">
        <v>0.15384615384615399</v>
      </c>
      <c r="AL3706" s="4">
        <v>47</v>
      </c>
      <c r="AM3706">
        <v>0.55952380952380998</v>
      </c>
      <c r="AN3706" s="4">
        <v>5</v>
      </c>
      <c r="AO3706">
        <v>5.95238095238095E-2</v>
      </c>
      <c r="AP3706" s="4">
        <v>1</v>
      </c>
      <c r="AQ3706">
        <v>6.6225165562913899E-3</v>
      </c>
      <c r="AR3706" s="4">
        <v>0</v>
      </c>
      <c r="AS3706">
        <v>0</v>
      </c>
      <c r="AT3706" s="4">
        <v>0</v>
      </c>
      <c r="AU3706" s="4">
        <v>0</v>
      </c>
      <c r="AV3706" s="4">
        <v>6</v>
      </c>
      <c r="AW3706">
        <v>1.29059829059829</v>
      </c>
      <c r="AX3706" s="4">
        <f t="shared" si="57"/>
        <v>117.00000000000006</v>
      </c>
      <c r="AY3706" s="4">
        <v>61</v>
      </c>
      <c r="AZ3706" s="4">
        <v>1.22950819672131</v>
      </c>
    </row>
    <row r="3707" spans="1:52" x14ac:dyDescent="0.25">
      <c r="A3707" s="4">
        <v>2017</v>
      </c>
      <c r="B3707" s="4" t="s">
        <v>553</v>
      </c>
      <c r="C3707" t="s">
        <v>194</v>
      </c>
      <c r="D3707" t="s">
        <v>457</v>
      </c>
      <c r="E3707" t="s">
        <v>954</v>
      </c>
      <c r="F3707" s="4">
        <v>54</v>
      </c>
      <c r="G3707">
        <v>7</v>
      </c>
      <c r="H3707">
        <v>6.1428571428571397</v>
      </c>
      <c r="I3707">
        <v>54</v>
      </c>
      <c r="J3707">
        <v>4.9814814814814801</v>
      </c>
      <c r="K3707">
        <v>2</v>
      </c>
      <c r="L3707">
        <v>3.7037037037037E-2</v>
      </c>
      <c r="M3707">
        <v>16</v>
      </c>
      <c r="N3707">
        <v>941.91111111111104</v>
      </c>
      <c r="O3707">
        <v>0.296296296296296</v>
      </c>
      <c r="P3707">
        <v>49</v>
      </c>
      <c r="Q3707">
        <v>22.285714285714299</v>
      </c>
      <c r="R3707">
        <v>23</v>
      </c>
      <c r="S3707">
        <v>94.347826086956502</v>
      </c>
      <c r="T3707">
        <v>23</v>
      </c>
      <c r="U3707">
        <v>223.21739130434801</v>
      </c>
      <c r="V3707">
        <v>20</v>
      </c>
      <c r="W3707">
        <v>22.4</v>
      </c>
      <c r="X3707">
        <v>30</v>
      </c>
      <c r="Y3707">
        <v>194.76666666666699</v>
      </c>
      <c r="Z3707">
        <v>23</v>
      </c>
      <c r="AA3707">
        <v>487.18181818181802</v>
      </c>
      <c r="AB3707">
        <v>31</v>
      </c>
      <c r="AC3707">
        <v>245.96774193548401</v>
      </c>
      <c r="AD3707">
        <v>0.57407407407407396</v>
      </c>
      <c r="AE3707">
        <v>2</v>
      </c>
      <c r="AF3707">
        <v>144.5</v>
      </c>
      <c r="AG3707">
        <v>3.7037037037037E-2</v>
      </c>
      <c r="AH3707" s="4">
        <v>9</v>
      </c>
      <c r="AI3707">
        <v>0.40909090909090901</v>
      </c>
      <c r="AJ3707" s="4">
        <v>3</v>
      </c>
      <c r="AK3707">
        <v>0.13636363636363599</v>
      </c>
      <c r="AL3707" s="4">
        <v>7</v>
      </c>
      <c r="AM3707">
        <v>0.225806451612903</v>
      </c>
      <c r="AN3707" s="4">
        <v>4</v>
      </c>
      <c r="AO3707">
        <v>0.12903225806451599</v>
      </c>
      <c r="AP3707" s="4">
        <v>0</v>
      </c>
      <c r="AQ3707">
        <v>0</v>
      </c>
      <c r="AR3707" s="4">
        <v>0</v>
      </c>
      <c r="AS3707">
        <v>0</v>
      </c>
      <c r="AT3707" s="4">
        <v>0</v>
      </c>
      <c r="AU3707" s="4">
        <v>0</v>
      </c>
      <c r="AV3707" s="4">
        <v>3</v>
      </c>
      <c r="AW3707">
        <v>1.3846153846153799</v>
      </c>
      <c r="AX3707" s="4">
        <f t="shared" si="57"/>
        <v>39.000000000000135</v>
      </c>
      <c r="AY3707" s="4">
        <v>10</v>
      </c>
      <c r="AZ3707" s="4">
        <v>16.3</v>
      </c>
    </row>
    <row r="3708" spans="1:52" x14ac:dyDescent="0.25">
      <c r="A3708" s="4">
        <v>2017</v>
      </c>
      <c r="B3708" s="4" t="s">
        <v>553</v>
      </c>
      <c r="C3708" t="s">
        <v>194</v>
      </c>
      <c r="D3708" t="s">
        <v>460</v>
      </c>
      <c r="E3708" t="s">
        <v>957</v>
      </c>
      <c r="F3708" s="4">
        <v>79</v>
      </c>
      <c r="G3708">
        <v>13</v>
      </c>
      <c r="H3708">
        <v>2.3846153846153801</v>
      </c>
      <c r="I3708">
        <v>79</v>
      </c>
      <c r="J3708">
        <v>3.82278481012658</v>
      </c>
      <c r="K3708">
        <v>0</v>
      </c>
      <c r="L3708">
        <v>0</v>
      </c>
      <c r="M3708">
        <v>19</v>
      </c>
      <c r="N3708">
        <v>1033.46835443038</v>
      </c>
      <c r="O3708">
        <v>0.240506329113924</v>
      </c>
      <c r="P3708">
        <v>79</v>
      </c>
      <c r="Q3708">
        <v>24.8101265822785</v>
      </c>
      <c r="R3708">
        <v>37</v>
      </c>
      <c r="S3708">
        <v>168.67567567567599</v>
      </c>
      <c r="T3708">
        <v>41</v>
      </c>
      <c r="U3708">
        <v>179.829268292683</v>
      </c>
      <c r="V3708">
        <v>30</v>
      </c>
      <c r="W3708">
        <v>38.733333333333299</v>
      </c>
      <c r="X3708">
        <v>32</v>
      </c>
      <c r="Y3708">
        <v>214.125</v>
      </c>
      <c r="Z3708">
        <v>42</v>
      </c>
      <c r="AA3708">
        <v>480.39473684210498</v>
      </c>
      <c r="AB3708">
        <v>37</v>
      </c>
      <c r="AC3708">
        <v>233.43243243243199</v>
      </c>
      <c r="AD3708">
        <v>0.468354430379747</v>
      </c>
      <c r="AE3708">
        <v>2</v>
      </c>
      <c r="AF3708">
        <v>110.5</v>
      </c>
      <c r="AG3708">
        <v>2.53164556962025E-2</v>
      </c>
      <c r="AH3708" s="4">
        <v>23</v>
      </c>
      <c r="AI3708">
        <v>0.60526315789473695</v>
      </c>
      <c r="AJ3708" s="4">
        <v>10</v>
      </c>
      <c r="AK3708">
        <v>0.26315789473684198</v>
      </c>
      <c r="AL3708" s="4">
        <v>17</v>
      </c>
      <c r="AM3708">
        <v>0.45945945945945998</v>
      </c>
      <c r="AN3708" s="4">
        <v>0</v>
      </c>
      <c r="AO3708">
        <v>0</v>
      </c>
      <c r="AP3708" s="4">
        <v>1</v>
      </c>
      <c r="AQ3708">
        <v>1.26582278481013E-2</v>
      </c>
      <c r="AR3708" s="4">
        <v>0</v>
      </c>
      <c r="AS3708">
        <v>0</v>
      </c>
      <c r="AT3708" s="4">
        <v>0</v>
      </c>
      <c r="AU3708" s="4">
        <v>0</v>
      </c>
      <c r="AV3708" s="4">
        <v>1</v>
      </c>
      <c r="AW3708">
        <v>1.2741935483871001</v>
      </c>
      <c r="AX3708" s="4">
        <f t="shared" si="57"/>
        <v>61.999999999999837</v>
      </c>
      <c r="AY3708" s="4">
        <v>41</v>
      </c>
      <c r="AZ3708" s="4">
        <v>9.3170731707317103</v>
      </c>
    </row>
    <row r="3709" spans="1:52" x14ac:dyDescent="0.25">
      <c r="A3709" s="4">
        <v>2017</v>
      </c>
      <c r="B3709" s="4" t="s">
        <v>553</v>
      </c>
      <c r="C3709" t="s">
        <v>194</v>
      </c>
      <c r="D3709" t="s">
        <v>462</v>
      </c>
      <c r="E3709" t="s">
        <v>915</v>
      </c>
      <c r="F3709" s="4">
        <v>41</v>
      </c>
      <c r="G3709">
        <v>1</v>
      </c>
      <c r="H3709">
        <v>4</v>
      </c>
      <c r="I3709">
        <v>41</v>
      </c>
      <c r="J3709">
        <v>11.4146341463415</v>
      </c>
      <c r="K3709">
        <v>0</v>
      </c>
      <c r="L3709">
        <v>0</v>
      </c>
      <c r="M3709">
        <v>15</v>
      </c>
      <c r="N3709">
        <v>993.77499999999998</v>
      </c>
      <c r="O3709">
        <v>0.36585365853658502</v>
      </c>
      <c r="P3709">
        <v>31</v>
      </c>
      <c r="Q3709">
        <v>20.064516129032299</v>
      </c>
      <c r="R3709">
        <v>12</v>
      </c>
      <c r="S3709">
        <v>53.0833333333333</v>
      </c>
      <c r="T3709">
        <v>1</v>
      </c>
      <c r="U3709">
        <v>143</v>
      </c>
      <c r="V3709">
        <v>0</v>
      </c>
      <c r="W3709">
        <v>0</v>
      </c>
      <c r="X3709">
        <v>36</v>
      </c>
      <c r="Y3709">
        <v>100.555555555556</v>
      </c>
      <c r="Z3709">
        <v>1</v>
      </c>
      <c r="AA3709">
        <v>627</v>
      </c>
      <c r="AB3709">
        <v>40</v>
      </c>
      <c r="AC3709">
        <v>119.02500000000001</v>
      </c>
      <c r="AD3709">
        <v>0.97560975609756095</v>
      </c>
      <c r="AE3709">
        <v>11</v>
      </c>
      <c r="AF3709">
        <v>50.181818181818201</v>
      </c>
      <c r="AG3709">
        <v>0.26829268292682901</v>
      </c>
      <c r="AH3709" s="4">
        <v>1</v>
      </c>
      <c r="AI3709">
        <v>1</v>
      </c>
      <c r="AJ3709" s="4">
        <v>1</v>
      </c>
      <c r="AK3709">
        <v>1</v>
      </c>
      <c r="AL3709" s="4">
        <v>5</v>
      </c>
      <c r="AM3709">
        <v>0.125</v>
      </c>
      <c r="AN3709" s="4">
        <v>2</v>
      </c>
      <c r="AO3709">
        <v>0.05</v>
      </c>
      <c r="AP3709" s="4">
        <v>0</v>
      </c>
      <c r="AQ3709">
        <v>0</v>
      </c>
      <c r="AR3709" s="4">
        <v>0</v>
      </c>
      <c r="AS3709">
        <v>0</v>
      </c>
      <c r="AT3709" s="4">
        <v>0</v>
      </c>
      <c r="AU3709" s="4">
        <v>0</v>
      </c>
      <c r="AV3709" s="4">
        <v>2</v>
      </c>
      <c r="AW3709">
        <v>1.7826086956521701</v>
      </c>
      <c r="AX3709" s="4">
        <f t="shared" si="57"/>
        <v>23.00000000000005</v>
      </c>
      <c r="AY3709" s="4">
        <v>1</v>
      </c>
      <c r="AZ3709" s="4">
        <v>1</v>
      </c>
    </row>
    <row r="3710" spans="1:52" x14ac:dyDescent="0.25">
      <c r="A3710" s="4">
        <v>2017</v>
      </c>
      <c r="B3710" s="4" t="s">
        <v>553</v>
      </c>
      <c r="C3710" t="s">
        <v>194</v>
      </c>
      <c r="D3710" t="s">
        <v>545</v>
      </c>
      <c r="E3710" t="s">
        <v>1037</v>
      </c>
      <c r="F3710" s="4">
        <v>9</v>
      </c>
      <c r="G3710">
        <v>3</v>
      </c>
      <c r="H3710">
        <v>3.3333333333333299</v>
      </c>
      <c r="I3710">
        <v>9</v>
      </c>
      <c r="J3710">
        <v>5.4444444444444402</v>
      </c>
      <c r="K3710">
        <v>0</v>
      </c>
      <c r="L3710">
        <v>0</v>
      </c>
      <c r="M3710">
        <v>7</v>
      </c>
      <c r="N3710">
        <v>2862.3333333333298</v>
      </c>
      <c r="O3710">
        <v>0.77777777777777801</v>
      </c>
      <c r="P3710">
        <v>9</v>
      </c>
      <c r="Q3710">
        <v>20.3333333333333</v>
      </c>
      <c r="R3710">
        <v>1</v>
      </c>
      <c r="S3710">
        <v>101</v>
      </c>
      <c r="T3710">
        <v>3</v>
      </c>
      <c r="U3710">
        <v>116.666666666667</v>
      </c>
      <c r="V3710">
        <v>2</v>
      </c>
      <c r="W3710">
        <v>3</v>
      </c>
      <c r="X3710">
        <v>6</v>
      </c>
      <c r="Y3710">
        <v>237.833333333333</v>
      </c>
      <c r="Z3710">
        <v>3</v>
      </c>
      <c r="AA3710">
        <v>336.66666666666703</v>
      </c>
      <c r="AB3710">
        <v>6</v>
      </c>
      <c r="AC3710">
        <v>287.16666666666703</v>
      </c>
      <c r="AD3710">
        <v>0.66666666666666696</v>
      </c>
      <c r="AE3710">
        <v>0</v>
      </c>
      <c r="AF3710">
        <v>0</v>
      </c>
      <c r="AG3710">
        <v>0</v>
      </c>
      <c r="AH3710" s="4">
        <v>2</v>
      </c>
      <c r="AI3710">
        <v>0.66666666666666696</v>
      </c>
      <c r="AJ3710" s="4">
        <v>1</v>
      </c>
      <c r="AK3710">
        <v>0.33333333333333298</v>
      </c>
      <c r="AL3710" s="4">
        <v>3</v>
      </c>
      <c r="AM3710">
        <v>0.5</v>
      </c>
      <c r="AN3710" s="4">
        <v>0</v>
      </c>
      <c r="AO3710">
        <v>0</v>
      </c>
      <c r="AP3710" s="4">
        <v>0</v>
      </c>
      <c r="AQ3710">
        <v>0</v>
      </c>
      <c r="AR3710" s="4">
        <v>0</v>
      </c>
      <c r="AS3710">
        <v>0</v>
      </c>
      <c r="AT3710" s="4">
        <v>0</v>
      </c>
      <c r="AU3710" s="4">
        <v>0</v>
      </c>
      <c r="AV3710" s="4">
        <v>0</v>
      </c>
      <c r="AW3710">
        <v>1.28571428571429</v>
      </c>
      <c r="AX3710" s="4">
        <f t="shared" si="57"/>
        <v>6.9999999999999769</v>
      </c>
      <c r="AY3710" s="4">
        <v>3</v>
      </c>
      <c r="AZ3710" s="4">
        <v>0</v>
      </c>
    </row>
    <row r="3711" spans="1:52" x14ac:dyDescent="0.25">
      <c r="A3711" s="4">
        <v>2017</v>
      </c>
      <c r="B3711" s="4" t="s">
        <v>553</v>
      </c>
      <c r="C3711" t="s">
        <v>194</v>
      </c>
      <c r="D3711" t="s">
        <v>546</v>
      </c>
      <c r="E3711" t="s">
        <v>1038</v>
      </c>
      <c r="F3711" s="4">
        <v>56</v>
      </c>
      <c r="G3711">
        <v>14</v>
      </c>
      <c r="H3711">
        <v>3.6428571428571401</v>
      </c>
      <c r="I3711">
        <v>56</v>
      </c>
      <c r="J3711">
        <v>5.125</v>
      </c>
      <c r="K3711">
        <v>0</v>
      </c>
      <c r="L3711">
        <v>0</v>
      </c>
      <c r="M3711">
        <v>18</v>
      </c>
      <c r="N3711">
        <v>1496.3454545454499</v>
      </c>
      <c r="O3711">
        <v>0.32142857142857101</v>
      </c>
      <c r="P3711">
        <v>56</v>
      </c>
      <c r="Q3711">
        <v>22.696428571428601</v>
      </c>
      <c r="R3711">
        <v>21</v>
      </c>
      <c r="S3711">
        <v>165.61904761904799</v>
      </c>
      <c r="T3711">
        <v>20</v>
      </c>
      <c r="U3711">
        <v>182.45</v>
      </c>
      <c r="V3711">
        <v>20</v>
      </c>
      <c r="W3711">
        <v>14.45</v>
      </c>
      <c r="X3711">
        <v>33</v>
      </c>
      <c r="Y3711">
        <v>166</v>
      </c>
      <c r="Z3711">
        <v>21</v>
      </c>
      <c r="AA3711">
        <v>501.35</v>
      </c>
      <c r="AB3711">
        <v>35</v>
      </c>
      <c r="AC3711">
        <v>253.4</v>
      </c>
      <c r="AD3711">
        <v>0.625</v>
      </c>
      <c r="AE3711">
        <v>3</v>
      </c>
      <c r="AF3711">
        <v>193</v>
      </c>
      <c r="AG3711">
        <v>5.3571428571428603E-2</v>
      </c>
      <c r="AH3711" s="4">
        <v>12</v>
      </c>
      <c r="AI3711">
        <v>0.6</v>
      </c>
      <c r="AJ3711" s="4">
        <v>2</v>
      </c>
      <c r="AK3711">
        <v>0.1</v>
      </c>
      <c r="AL3711" s="4">
        <v>17</v>
      </c>
      <c r="AM3711">
        <v>0.48571428571428599</v>
      </c>
      <c r="AN3711" s="4">
        <v>2</v>
      </c>
      <c r="AO3711">
        <v>5.7142857142857099E-2</v>
      </c>
      <c r="AP3711" s="4">
        <v>1</v>
      </c>
      <c r="AQ3711">
        <v>1.7857142857142901E-2</v>
      </c>
      <c r="AR3711" s="4">
        <v>0</v>
      </c>
      <c r="AS3711">
        <v>0</v>
      </c>
      <c r="AT3711" s="4">
        <v>0</v>
      </c>
      <c r="AU3711" s="4">
        <v>0</v>
      </c>
      <c r="AV3711" s="4">
        <v>0</v>
      </c>
      <c r="AW3711">
        <v>1.1666666666666701</v>
      </c>
      <c r="AX3711" s="4">
        <f t="shared" si="57"/>
        <v>47.999999999999858</v>
      </c>
      <c r="AY3711" s="4">
        <v>20</v>
      </c>
      <c r="AZ3711" s="4">
        <v>3.05</v>
      </c>
    </row>
    <row r="3712" spans="1:52" x14ac:dyDescent="0.25">
      <c r="A3712" s="4">
        <v>2017</v>
      </c>
      <c r="B3712" s="4" t="s">
        <v>553</v>
      </c>
      <c r="C3712" t="s">
        <v>194</v>
      </c>
      <c r="D3712" t="s">
        <v>560</v>
      </c>
      <c r="E3712" t="s">
        <v>1051</v>
      </c>
      <c r="F3712" s="4">
        <v>4</v>
      </c>
      <c r="G3712">
        <v>1</v>
      </c>
      <c r="H3712">
        <v>0</v>
      </c>
      <c r="I3712">
        <v>4</v>
      </c>
      <c r="J3712">
        <v>0.25</v>
      </c>
      <c r="K3712">
        <v>0</v>
      </c>
      <c r="L3712">
        <v>0</v>
      </c>
      <c r="M3712">
        <v>3</v>
      </c>
      <c r="N3712">
        <v>4416.6666666666697</v>
      </c>
      <c r="O3712">
        <v>0.75</v>
      </c>
      <c r="P3712">
        <v>4</v>
      </c>
      <c r="Q3712">
        <v>17.5</v>
      </c>
      <c r="R3712">
        <v>1</v>
      </c>
      <c r="S3712">
        <v>453</v>
      </c>
      <c r="T3712">
        <v>4</v>
      </c>
      <c r="U3712">
        <v>133.75</v>
      </c>
      <c r="V3712">
        <v>4</v>
      </c>
      <c r="W3712">
        <v>4.5</v>
      </c>
      <c r="X3712">
        <v>0</v>
      </c>
      <c r="Y3712">
        <v>0</v>
      </c>
      <c r="Z3712">
        <v>4</v>
      </c>
      <c r="AA3712">
        <v>818.66666666666697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 s="4">
        <v>3</v>
      </c>
      <c r="AI3712">
        <v>1</v>
      </c>
      <c r="AJ3712" s="4">
        <v>2</v>
      </c>
      <c r="AK3712">
        <v>0.66666666666666696</v>
      </c>
      <c r="AL3712" s="4">
        <v>0</v>
      </c>
      <c r="AM3712">
        <v>0</v>
      </c>
      <c r="AN3712" s="4">
        <v>0</v>
      </c>
      <c r="AO3712">
        <v>0</v>
      </c>
      <c r="AP3712" s="4">
        <v>0</v>
      </c>
      <c r="AQ3712">
        <v>0</v>
      </c>
      <c r="AR3712" s="4">
        <v>0</v>
      </c>
      <c r="AS3712">
        <v>0</v>
      </c>
      <c r="AT3712" s="4">
        <v>0</v>
      </c>
      <c r="AU3712" s="4">
        <v>0</v>
      </c>
      <c r="AV3712" s="4">
        <v>0</v>
      </c>
      <c r="AW3712">
        <v>1</v>
      </c>
      <c r="AX3712" s="4">
        <f t="shared" si="57"/>
        <v>4</v>
      </c>
      <c r="AY3712" s="4">
        <v>4</v>
      </c>
      <c r="AZ3712" s="4">
        <v>11.75</v>
      </c>
    </row>
    <row r="3713" spans="1:52" x14ac:dyDescent="0.25">
      <c r="A3713" s="4">
        <v>2017</v>
      </c>
      <c r="B3713" s="4" t="s">
        <v>553</v>
      </c>
      <c r="C3713" t="s">
        <v>194</v>
      </c>
      <c r="D3713" t="s">
        <v>561</v>
      </c>
      <c r="E3713" t="s">
        <v>1052</v>
      </c>
      <c r="F3713" s="4">
        <v>72</v>
      </c>
      <c r="G3713">
        <v>12</v>
      </c>
      <c r="H3713">
        <v>1.6666666666666701</v>
      </c>
      <c r="I3713">
        <v>72</v>
      </c>
      <c r="J3713">
        <v>4.5</v>
      </c>
      <c r="K3713">
        <v>4</v>
      </c>
      <c r="L3713">
        <v>5.5555555555555601E-2</v>
      </c>
      <c r="M3713">
        <v>13</v>
      </c>
      <c r="N3713">
        <v>1640.8309859154899</v>
      </c>
      <c r="O3713">
        <v>0.180555555555556</v>
      </c>
      <c r="P3713">
        <v>72</v>
      </c>
      <c r="Q3713">
        <v>15.5277777777778</v>
      </c>
      <c r="R3713">
        <v>27</v>
      </c>
      <c r="S3713">
        <v>230.333333333333</v>
      </c>
      <c r="T3713">
        <v>31</v>
      </c>
      <c r="U3713">
        <v>147.677419354839</v>
      </c>
      <c r="V3713">
        <v>18</v>
      </c>
      <c r="W3713">
        <v>19.3333333333333</v>
      </c>
      <c r="X3713">
        <v>32</v>
      </c>
      <c r="Y3713">
        <v>166.84375</v>
      </c>
      <c r="Z3713">
        <v>38</v>
      </c>
      <c r="AA3713">
        <v>502.58333333333297</v>
      </c>
      <c r="AB3713">
        <v>34</v>
      </c>
      <c r="AC3713">
        <v>213.76470588235301</v>
      </c>
      <c r="AD3713">
        <v>0.47222222222222199</v>
      </c>
      <c r="AE3713">
        <v>2</v>
      </c>
      <c r="AF3713">
        <v>52</v>
      </c>
      <c r="AG3713">
        <v>2.7777777777777801E-2</v>
      </c>
      <c r="AH3713" s="4">
        <v>20</v>
      </c>
      <c r="AI3713">
        <v>0.55555555555555602</v>
      </c>
      <c r="AJ3713" s="4">
        <v>4</v>
      </c>
      <c r="AK3713">
        <v>0.11111111111111099</v>
      </c>
      <c r="AL3713" s="4">
        <v>20</v>
      </c>
      <c r="AM3713">
        <v>0.58823529411764697</v>
      </c>
      <c r="AN3713" s="4">
        <v>0</v>
      </c>
      <c r="AO3713">
        <v>0</v>
      </c>
      <c r="AP3713" s="4">
        <v>0</v>
      </c>
      <c r="AQ3713">
        <v>0</v>
      </c>
      <c r="AR3713" s="4">
        <v>0</v>
      </c>
      <c r="AS3713">
        <v>0</v>
      </c>
      <c r="AT3713" s="4">
        <v>0</v>
      </c>
      <c r="AU3713" s="4">
        <v>0</v>
      </c>
      <c r="AV3713" s="4">
        <v>2</v>
      </c>
      <c r="AW3713">
        <v>1.4117647058823499</v>
      </c>
      <c r="AX3713" s="4">
        <f t="shared" si="57"/>
        <v>51.000000000000107</v>
      </c>
      <c r="AY3713" s="4">
        <v>31</v>
      </c>
      <c r="AZ3713" s="4">
        <v>5.9032258064516103</v>
      </c>
    </row>
    <row r="3714" spans="1:52" x14ac:dyDescent="0.25">
      <c r="A3714" s="4">
        <v>2017</v>
      </c>
      <c r="B3714" s="4" t="s">
        <v>553</v>
      </c>
      <c r="C3714" t="s">
        <v>194</v>
      </c>
      <c r="D3714" t="s">
        <v>562</v>
      </c>
      <c r="E3714" t="s">
        <v>1053</v>
      </c>
      <c r="F3714" s="4">
        <v>1</v>
      </c>
      <c r="G3714">
        <v>0</v>
      </c>
      <c r="H3714">
        <v>0</v>
      </c>
      <c r="I3714">
        <v>1</v>
      </c>
      <c r="J3714">
        <v>1</v>
      </c>
      <c r="K3714">
        <v>0</v>
      </c>
      <c r="L3714">
        <v>0</v>
      </c>
      <c r="M3714">
        <v>1</v>
      </c>
      <c r="N3714">
        <v>10034</v>
      </c>
      <c r="O3714">
        <v>1</v>
      </c>
      <c r="P3714">
        <v>1</v>
      </c>
      <c r="Q3714">
        <v>12</v>
      </c>
      <c r="R3714">
        <v>0</v>
      </c>
      <c r="S3714">
        <v>0</v>
      </c>
      <c r="T3714">
        <v>1</v>
      </c>
      <c r="U3714">
        <v>124</v>
      </c>
      <c r="V3714">
        <v>0</v>
      </c>
      <c r="W3714">
        <v>0</v>
      </c>
      <c r="X3714">
        <v>0</v>
      </c>
      <c r="Y3714">
        <v>0</v>
      </c>
      <c r="Z3714">
        <v>1</v>
      </c>
      <c r="AA3714">
        <v>187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 s="4">
        <v>0</v>
      </c>
      <c r="AI3714">
        <v>0</v>
      </c>
      <c r="AJ3714" s="4">
        <v>1</v>
      </c>
      <c r="AK3714">
        <v>1</v>
      </c>
      <c r="AL3714" s="4">
        <v>0</v>
      </c>
      <c r="AM3714">
        <v>0</v>
      </c>
      <c r="AN3714" s="4">
        <v>0</v>
      </c>
      <c r="AO3714">
        <v>0</v>
      </c>
      <c r="AP3714" s="4">
        <v>0</v>
      </c>
      <c r="AQ3714">
        <v>0</v>
      </c>
      <c r="AR3714" s="4">
        <v>0</v>
      </c>
      <c r="AS3714">
        <v>0</v>
      </c>
      <c r="AT3714" s="4">
        <v>0</v>
      </c>
      <c r="AU3714" s="4">
        <v>0</v>
      </c>
      <c r="AV3714" s="4">
        <v>0</v>
      </c>
      <c r="AW3714">
        <v>1</v>
      </c>
      <c r="AX3714" s="4">
        <f t="shared" si="57"/>
        <v>1</v>
      </c>
      <c r="AY3714" s="4">
        <v>1</v>
      </c>
      <c r="AZ3714" s="4">
        <v>0</v>
      </c>
    </row>
    <row r="3715" spans="1:52" x14ac:dyDescent="0.25">
      <c r="A3715" s="4">
        <v>2017</v>
      </c>
      <c r="B3715" s="4" t="s">
        <v>553</v>
      </c>
      <c r="C3715" t="s">
        <v>194</v>
      </c>
      <c r="D3715" t="s">
        <v>563</v>
      </c>
      <c r="E3715" t="s">
        <v>1054</v>
      </c>
      <c r="F3715" s="4">
        <v>29</v>
      </c>
      <c r="G3715">
        <v>10</v>
      </c>
      <c r="H3715">
        <v>5.0999999999999996</v>
      </c>
      <c r="I3715">
        <v>29</v>
      </c>
      <c r="J3715">
        <v>6.8620689655172402</v>
      </c>
      <c r="K3715">
        <v>0</v>
      </c>
      <c r="L3715">
        <v>0</v>
      </c>
      <c r="M3715">
        <v>15</v>
      </c>
      <c r="N3715">
        <v>1294.1428571428601</v>
      </c>
      <c r="O3715">
        <v>0.51724137931034497</v>
      </c>
      <c r="P3715">
        <v>29</v>
      </c>
      <c r="Q3715">
        <v>22.413793103448299</v>
      </c>
      <c r="R3715">
        <v>17</v>
      </c>
      <c r="S3715">
        <v>108</v>
      </c>
      <c r="T3715">
        <v>13</v>
      </c>
      <c r="U3715">
        <v>206.61538461538501</v>
      </c>
      <c r="V3715">
        <v>10</v>
      </c>
      <c r="W3715">
        <v>26.4</v>
      </c>
      <c r="X3715">
        <v>12</v>
      </c>
      <c r="Y3715">
        <v>153.083333333333</v>
      </c>
      <c r="Z3715">
        <v>15</v>
      </c>
      <c r="AA3715">
        <v>348.857142857143</v>
      </c>
      <c r="AB3715">
        <v>14</v>
      </c>
      <c r="AC3715">
        <v>211.21428571428601</v>
      </c>
      <c r="AD3715">
        <v>0.48275862068965503</v>
      </c>
      <c r="AE3715">
        <v>1</v>
      </c>
      <c r="AF3715">
        <v>193</v>
      </c>
      <c r="AG3715">
        <v>3.4482758620689703E-2</v>
      </c>
      <c r="AH3715" s="4">
        <v>10</v>
      </c>
      <c r="AI3715">
        <v>0.71428571428571397</v>
      </c>
      <c r="AJ3715" s="4">
        <v>3</v>
      </c>
      <c r="AK3715">
        <v>0.214285714285714</v>
      </c>
      <c r="AL3715" s="4">
        <v>6</v>
      </c>
      <c r="AM3715">
        <v>0.42857142857142899</v>
      </c>
      <c r="AN3715" s="4">
        <v>1</v>
      </c>
      <c r="AO3715">
        <v>7.1428571428571397E-2</v>
      </c>
      <c r="AP3715" s="4">
        <v>0</v>
      </c>
      <c r="AQ3715">
        <v>0</v>
      </c>
      <c r="AR3715" s="4">
        <v>0</v>
      </c>
      <c r="AS3715">
        <v>0</v>
      </c>
      <c r="AT3715" s="4">
        <v>0</v>
      </c>
      <c r="AU3715" s="4">
        <v>0</v>
      </c>
      <c r="AV3715" s="4">
        <v>0</v>
      </c>
      <c r="AW3715">
        <v>1.1153846153846201</v>
      </c>
      <c r="AX3715" s="4">
        <f t="shared" ref="AX3715:AX3778" si="58">IF(ISERROR(F3715/AW3715),0,F3715/AW3715)</f>
        <v>25.99999999999989</v>
      </c>
      <c r="AY3715" s="4">
        <v>13</v>
      </c>
      <c r="AZ3715" s="4">
        <v>7.69230769230769E-2</v>
      </c>
    </row>
    <row r="3716" spans="1:52" x14ac:dyDescent="0.25">
      <c r="A3716" s="4">
        <v>2017</v>
      </c>
      <c r="B3716" s="4" t="s">
        <v>553</v>
      </c>
      <c r="C3716" t="s">
        <v>194</v>
      </c>
      <c r="D3716" t="s">
        <v>564</v>
      </c>
      <c r="E3716" t="s">
        <v>1055</v>
      </c>
      <c r="F3716" s="4">
        <v>9</v>
      </c>
      <c r="G3716">
        <v>4</v>
      </c>
      <c r="H3716">
        <v>3.75</v>
      </c>
      <c r="I3716">
        <v>9</v>
      </c>
      <c r="J3716">
        <v>4.6666666666666696</v>
      </c>
      <c r="K3716">
        <v>0</v>
      </c>
      <c r="L3716">
        <v>0</v>
      </c>
      <c r="M3716">
        <v>9</v>
      </c>
      <c r="N3716">
        <v>1646</v>
      </c>
      <c r="O3716">
        <v>1</v>
      </c>
      <c r="P3716">
        <v>5</v>
      </c>
      <c r="Q3716">
        <v>24.2</v>
      </c>
      <c r="R3716">
        <v>0</v>
      </c>
      <c r="S3716">
        <v>0</v>
      </c>
      <c r="T3716">
        <v>3</v>
      </c>
      <c r="U3716">
        <v>213.333333333333</v>
      </c>
      <c r="V3716">
        <v>2</v>
      </c>
      <c r="W3716">
        <v>1</v>
      </c>
      <c r="X3716">
        <v>5</v>
      </c>
      <c r="Y3716">
        <v>243.8</v>
      </c>
      <c r="Z3716">
        <v>4</v>
      </c>
      <c r="AA3716">
        <v>340.75</v>
      </c>
      <c r="AB3716">
        <v>5</v>
      </c>
      <c r="AC3716">
        <v>279.39999999999998</v>
      </c>
      <c r="AD3716">
        <v>0.55555555555555602</v>
      </c>
      <c r="AE3716">
        <v>0</v>
      </c>
      <c r="AF3716">
        <v>0</v>
      </c>
      <c r="AG3716">
        <v>0</v>
      </c>
      <c r="AH3716" s="4">
        <v>2</v>
      </c>
      <c r="AI3716">
        <v>0.5</v>
      </c>
      <c r="AJ3716" s="4">
        <v>0</v>
      </c>
      <c r="AK3716">
        <v>0</v>
      </c>
      <c r="AL3716" s="4">
        <v>1</v>
      </c>
      <c r="AM3716">
        <v>0.2</v>
      </c>
      <c r="AN3716" s="4">
        <v>0</v>
      </c>
      <c r="AO3716">
        <v>0</v>
      </c>
      <c r="AP3716" s="4">
        <v>0</v>
      </c>
      <c r="AQ3716">
        <v>0</v>
      </c>
      <c r="AR3716" s="4">
        <v>0</v>
      </c>
      <c r="AS3716">
        <v>0</v>
      </c>
      <c r="AT3716" s="4">
        <v>0</v>
      </c>
      <c r="AU3716" s="4">
        <v>0</v>
      </c>
      <c r="AV3716" s="4">
        <v>0</v>
      </c>
      <c r="AW3716">
        <v>1.125</v>
      </c>
      <c r="AX3716" s="4">
        <f t="shared" si="58"/>
        <v>8</v>
      </c>
      <c r="AY3716" s="4">
        <v>1</v>
      </c>
      <c r="AZ3716" s="4">
        <v>0</v>
      </c>
    </row>
    <row r="3717" spans="1:52" x14ac:dyDescent="0.25">
      <c r="A3717" s="4">
        <v>2017</v>
      </c>
      <c r="B3717" s="4" t="s">
        <v>553</v>
      </c>
      <c r="C3717" t="s">
        <v>242</v>
      </c>
      <c r="D3717" t="s">
        <v>411</v>
      </c>
      <c r="E3717" t="s">
        <v>907</v>
      </c>
      <c r="F3717" s="4">
        <v>10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10</v>
      </c>
      <c r="N3717">
        <v>0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9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 s="4">
        <v>0</v>
      </c>
      <c r="AI3717">
        <v>0</v>
      </c>
      <c r="AJ3717" s="4">
        <v>0</v>
      </c>
      <c r="AK3717">
        <v>0</v>
      </c>
      <c r="AL3717" s="4">
        <v>0</v>
      </c>
      <c r="AM3717">
        <v>0</v>
      </c>
      <c r="AN3717" s="4">
        <v>0</v>
      </c>
      <c r="AO3717">
        <v>0</v>
      </c>
      <c r="AP3717" s="4">
        <v>0</v>
      </c>
      <c r="AQ3717">
        <v>0</v>
      </c>
      <c r="AR3717" s="4">
        <v>0</v>
      </c>
      <c r="AS3717">
        <v>0</v>
      </c>
      <c r="AT3717" s="4">
        <v>0</v>
      </c>
      <c r="AU3717" s="4">
        <v>1</v>
      </c>
      <c r="AV3717" s="4">
        <v>0</v>
      </c>
      <c r="AW3717">
        <v>0</v>
      </c>
      <c r="AX3717" s="4">
        <f t="shared" si="58"/>
        <v>0</v>
      </c>
      <c r="AY3717" s="4">
        <v>0</v>
      </c>
      <c r="AZ3717" s="4">
        <v>0</v>
      </c>
    </row>
    <row r="3718" spans="1:52" x14ac:dyDescent="0.25">
      <c r="A3718" s="4">
        <v>2017</v>
      </c>
      <c r="B3718" s="4" t="s">
        <v>553</v>
      </c>
      <c r="C3718" t="s">
        <v>242</v>
      </c>
      <c r="D3718" t="s">
        <v>412</v>
      </c>
      <c r="E3718" t="s">
        <v>908</v>
      </c>
      <c r="F3718" s="4">
        <v>149</v>
      </c>
      <c r="G3718">
        <v>97</v>
      </c>
      <c r="H3718">
        <v>3.9381443298969101</v>
      </c>
      <c r="I3718">
        <v>136</v>
      </c>
      <c r="J3718">
        <v>6.6470588235294104</v>
      </c>
      <c r="K3718">
        <v>0</v>
      </c>
      <c r="L3718">
        <v>0</v>
      </c>
      <c r="M3718">
        <v>71</v>
      </c>
      <c r="N3718">
        <v>1105.52173913043</v>
      </c>
      <c r="O3718">
        <v>0.47651006711409399</v>
      </c>
      <c r="P3718">
        <v>85</v>
      </c>
      <c r="Q3718">
        <v>65.7529411764706</v>
      </c>
      <c r="R3718">
        <v>15</v>
      </c>
      <c r="S3718">
        <v>247.6</v>
      </c>
      <c r="T3718">
        <v>12</v>
      </c>
      <c r="U3718">
        <v>433</v>
      </c>
      <c r="V3718">
        <v>11</v>
      </c>
      <c r="W3718">
        <v>9.0909090909090899</v>
      </c>
      <c r="X3718">
        <v>21</v>
      </c>
      <c r="Y3718">
        <v>321.61904761904799</v>
      </c>
      <c r="Z3718">
        <v>15</v>
      </c>
      <c r="AA3718">
        <v>755.18181818181802</v>
      </c>
      <c r="AB3718">
        <v>124</v>
      </c>
      <c r="AC3718">
        <v>279.22826086956502</v>
      </c>
      <c r="AD3718">
        <v>0.61744966442952998</v>
      </c>
      <c r="AE3718">
        <v>5</v>
      </c>
      <c r="AF3718">
        <v>47.2</v>
      </c>
      <c r="AG3718">
        <v>3.35570469798658E-2</v>
      </c>
      <c r="AH3718" s="4">
        <v>9</v>
      </c>
      <c r="AI3718">
        <v>0.81818181818181801</v>
      </c>
      <c r="AJ3718" s="4">
        <v>4</v>
      </c>
      <c r="AK3718">
        <v>0.36363636363636398</v>
      </c>
      <c r="AL3718" s="4">
        <v>20</v>
      </c>
      <c r="AM3718">
        <v>0.217391304347826</v>
      </c>
      <c r="AN3718" s="4">
        <v>12</v>
      </c>
      <c r="AO3718">
        <v>0.13043478260869601</v>
      </c>
      <c r="AP3718" s="4">
        <v>0</v>
      </c>
      <c r="AQ3718">
        <v>0</v>
      </c>
      <c r="AR3718" s="4">
        <v>0</v>
      </c>
      <c r="AS3718">
        <v>0</v>
      </c>
      <c r="AT3718" s="4">
        <v>9</v>
      </c>
      <c r="AU3718" s="4">
        <v>1</v>
      </c>
      <c r="AV3718" s="4">
        <v>65</v>
      </c>
      <c r="AW3718">
        <v>1.3113207547169801</v>
      </c>
      <c r="AX3718" s="4">
        <f t="shared" si="58"/>
        <v>113.62589928057564</v>
      </c>
      <c r="AY3718" s="4">
        <v>11</v>
      </c>
      <c r="AZ3718" s="4">
        <v>25.272727272727298</v>
      </c>
    </row>
    <row r="3719" spans="1:52" x14ac:dyDescent="0.25">
      <c r="A3719" s="4">
        <v>2017</v>
      </c>
      <c r="B3719" s="4" t="s">
        <v>553</v>
      </c>
      <c r="C3719" t="s">
        <v>242</v>
      </c>
      <c r="D3719" t="s">
        <v>519</v>
      </c>
      <c r="E3719" t="s">
        <v>1012</v>
      </c>
      <c r="F3719" s="4">
        <v>1</v>
      </c>
      <c r="G3719">
        <v>0</v>
      </c>
      <c r="H3719">
        <v>0</v>
      </c>
      <c r="I3719">
        <v>1</v>
      </c>
      <c r="J3719">
        <v>11</v>
      </c>
      <c r="K3719">
        <v>0</v>
      </c>
      <c r="L3719">
        <v>0</v>
      </c>
      <c r="M3719">
        <v>1</v>
      </c>
      <c r="N3719">
        <v>0</v>
      </c>
      <c r="O3719">
        <v>1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1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 s="4">
        <v>0</v>
      </c>
      <c r="AI3719">
        <v>0</v>
      </c>
      <c r="AJ3719" s="4">
        <v>0</v>
      </c>
      <c r="AK3719">
        <v>0</v>
      </c>
      <c r="AL3719" s="4">
        <v>0</v>
      </c>
      <c r="AM3719">
        <v>0</v>
      </c>
      <c r="AN3719" s="4">
        <v>0</v>
      </c>
      <c r="AO3719">
        <v>0</v>
      </c>
      <c r="AP3719" s="4">
        <v>0</v>
      </c>
      <c r="AQ3719">
        <v>0</v>
      </c>
      <c r="AR3719" s="4">
        <v>0</v>
      </c>
      <c r="AS3719">
        <v>0</v>
      </c>
      <c r="AT3719" s="4">
        <v>0</v>
      </c>
      <c r="AU3719" s="4">
        <v>0</v>
      </c>
      <c r="AV3719" s="4">
        <v>0</v>
      </c>
      <c r="AW3719">
        <v>0</v>
      </c>
      <c r="AX3719" s="4">
        <f t="shared" si="58"/>
        <v>0</v>
      </c>
      <c r="AY3719" s="4">
        <v>0</v>
      </c>
      <c r="AZ3719" s="4">
        <v>0</v>
      </c>
    </row>
    <row r="3720" spans="1:52" x14ac:dyDescent="0.25">
      <c r="A3720" s="4">
        <v>2017</v>
      </c>
      <c r="B3720" s="4" t="s">
        <v>553</v>
      </c>
      <c r="C3720" t="s">
        <v>242</v>
      </c>
      <c r="D3720" t="s">
        <v>228</v>
      </c>
      <c r="E3720" t="s">
        <v>739</v>
      </c>
      <c r="F3720" s="4">
        <v>90</v>
      </c>
      <c r="G3720">
        <v>69</v>
      </c>
      <c r="H3720">
        <v>4.2608695652173898</v>
      </c>
      <c r="I3720">
        <v>89</v>
      </c>
      <c r="J3720">
        <v>5.71910112359551</v>
      </c>
      <c r="K3720">
        <v>2</v>
      </c>
      <c r="L3720">
        <v>2.2471910112359599E-2</v>
      </c>
      <c r="M3720">
        <v>12</v>
      </c>
      <c r="N3720">
        <v>-129.76249999999999</v>
      </c>
      <c r="O3720">
        <v>0.133333333333333</v>
      </c>
      <c r="P3720">
        <v>67</v>
      </c>
      <c r="Q3720">
        <v>28.820895522388099</v>
      </c>
      <c r="R3720">
        <v>25</v>
      </c>
      <c r="S3720">
        <v>166.16</v>
      </c>
      <c r="T3720">
        <v>42</v>
      </c>
      <c r="U3720">
        <v>173.04761904761901</v>
      </c>
      <c r="V3720">
        <v>41</v>
      </c>
      <c r="W3720">
        <v>16.780487804878</v>
      </c>
      <c r="X3720">
        <v>38</v>
      </c>
      <c r="Y3720">
        <v>142.5</v>
      </c>
      <c r="Z3720">
        <v>48</v>
      </c>
      <c r="AA3720">
        <v>537.18181818181802</v>
      </c>
      <c r="AB3720">
        <v>42</v>
      </c>
      <c r="AC3720">
        <v>202</v>
      </c>
      <c r="AD3720">
        <v>0.44444444444444398</v>
      </c>
      <c r="AE3720">
        <v>2</v>
      </c>
      <c r="AF3720">
        <v>109</v>
      </c>
      <c r="AG3720">
        <v>2.2222222222222199E-2</v>
      </c>
      <c r="AH3720" s="4">
        <v>27</v>
      </c>
      <c r="AI3720">
        <v>0.81818181818181801</v>
      </c>
      <c r="AJ3720" s="4">
        <v>8</v>
      </c>
      <c r="AK3720">
        <v>0.24242424242424199</v>
      </c>
      <c r="AL3720" s="4">
        <v>20</v>
      </c>
      <c r="AM3720">
        <v>0.5</v>
      </c>
      <c r="AN3720" s="4">
        <v>4</v>
      </c>
      <c r="AO3720">
        <v>0.1</v>
      </c>
      <c r="AP3720" s="4">
        <v>0</v>
      </c>
      <c r="AQ3720">
        <v>0</v>
      </c>
      <c r="AR3720" s="4">
        <v>0</v>
      </c>
      <c r="AS3720">
        <v>0</v>
      </c>
      <c r="AT3720" s="4">
        <v>0</v>
      </c>
      <c r="AU3720" s="4">
        <v>0</v>
      </c>
      <c r="AV3720" s="4">
        <v>0</v>
      </c>
      <c r="AW3720">
        <v>1.5254237288135599</v>
      </c>
      <c r="AX3720" s="4">
        <f t="shared" si="58"/>
        <v>58.999999999999979</v>
      </c>
      <c r="AY3720" s="4">
        <v>31</v>
      </c>
      <c r="AZ3720" s="4">
        <v>17.806451612903199</v>
      </c>
    </row>
    <row r="3721" spans="1:52" x14ac:dyDescent="0.25">
      <c r="A3721" s="4">
        <v>2017</v>
      </c>
      <c r="B3721" s="4" t="s">
        <v>553</v>
      </c>
      <c r="C3721" t="s">
        <v>242</v>
      </c>
      <c r="D3721" t="s">
        <v>565</v>
      </c>
      <c r="E3721" t="s">
        <v>1056</v>
      </c>
      <c r="F3721" s="4">
        <v>1</v>
      </c>
      <c r="G3721">
        <v>0</v>
      </c>
      <c r="H3721">
        <v>0</v>
      </c>
      <c r="I3721">
        <v>1</v>
      </c>
      <c r="J3721">
        <v>4</v>
      </c>
      <c r="K3721">
        <v>0</v>
      </c>
      <c r="L3721">
        <v>0</v>
      </c>
      <c r="M3721">
        <v>0</v>
      </c>
      <c r="N3721">
        <v>-23</v>
      </c>
      <c r="O3721">
        <v>0</v>
      </c>
      <c r="P3721">
        <v>1</v>
      </c>
      <c r="Q3721">
        <v>8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1</v>
      </c>
      <c r="Y3721">
        <v>90</v>
      </c>
      <c r="Z3721">
        <v>0</v>
      </c>
      <c r="AA3721">
        <v>0</v>
      </c>
      <c r="AB3721">
        <v>1</v>
      </c>
      <c r="AC3721">
        <v>165</v>
      </c>
      <c r="AD3721">
        <v>1</v>
      </c>
      <c r="AE3721">
        <v>1</v>
      </c>
      <c r="AF3721">
        <v>165</v>
      </c>
      <c r="AG3721">
        <v>1</v>
      </c>
      <c r="AH3721" s="4">
        <v>0</v>
      </c>
      <c r="AI3721">
        <v>0</v>
      </c>
      <c r="AJ3721" s="4">
        <v>0</v>
      </c>
      <c r="AK3721">
        <v>0</v>
      </c>
      <c r="AL3721" s="4">
        <v>0</v>
      </c>
      <c r="AM3721">
        <v>0</v>
      </c>
      <c r="AN3721" s="4">
        <v>0</v>
      </c>
      <c r="AO3721">
        <v>0</v>
      </c>
      <c r="AP3721" s="4">
        <v>0</v>
      </c>
      <c r="AQ3721">
        <v>0</v>
      </c>
      <c r="AR3721" s="4">
        <v>0</v>
      </c>
      <c r="AS3721">
        <v>0</v>
      </c>
      <c r="AT3721" s="4">
        <v>0</v>
      </c>
      <c r="AU3721" s="4">
        <v>0</v>
      </c>
      <c r="AV3721" s="4">
        <v>0</v>
      </c>
      <c r="AW3721">
        <v>1</v>
      </c>
      <c r="AX3721" s="4">
        <f t="shared" si="58"/>
        <v>1</v>
      </c>
      <c r="AY3721" s="4">
        <v>0</v>
      </c>
      <c r="AZ3721" s="4">
        <v>0</v>
      </c>
    </row>
    <row r="3722" spans="1:52" x14ac:dyDescent="0.25">
      <c r="A3722" s="4">
        <v>2017</v>
      </c>
      <c r="B3722" s="4" t="s">
        <v>553</v>
      </c>
      <c r="C3722" t="s">
        <v>242</v>
      </c>
      <c r="D3722" t="s">
        <v>181</v>
      </c>
      <c r="E3722" t="s">
        <v>694</v>
      </c>
      <c r="F3722" s="4">
        <v>128</v>
      </c>
      <c r="G3722">
        <v>116</v>
      </c>
      <c r="H3722">
        <v>2.1551724137931001</v>
      </c>
      <c r="I3722">
        <v>128</v>
      </c>
      <c r="J3722">
        <v>4.09375</v>
      </c>
      <c r="K3722">
        <v>0</v>
      </c>
      <c r="L3722">
        <v>0</v>
      </c>
      <c r="M3722">
        <v>64</v>
      </c>
      <c r="N3722">
        <v>3410.6910569105698</v>
      </c>
      <c r="O3722">
        <v>0.5</v>
      </c>
      <c r="P3722">
        <v>95</v>
      </c>
      <c r="Q3722">
        <v>9.2315789473684209</v>
      </c>
      <c r="R3722">
        <v>34</v>
      </c>
      <c r="S3722">
        <v>67.852941176470594</v>
      </c>
      <c r="T3722">
        <v>9</v>
      </c>
      <c r="U3722">
        <v>157.555555555556</v>
      </c>
      <c r="V3722">
        <v>8</v>
      </c>
      <c r="W3722">
        <v>25.5</v>
      </c>
      <c r="X3722">
        <v>117</v>
      </c>
      <c r="Y3722">
        <v>104.111111111111</v>
      </c>
      <c r="Z3722">
        <v>9</v>
      </c>
      <c r="AA3722">
        <v>535.16666666666697</v>
      </c>
      <c r="AB3722">
        <v>119</v>
      </c>
      <c r="AC3722">
        <v>114.857142857143</v>
      </c>
      <c r="AD3722">
        <v>0.9296875</v>
      </c>
      <c r="AE3722">
        <v>58</v>
      </c>
      <c r="AF3722">
        <v>60.620689655172399</v>
      </c>
      <c r="AG3722">
        <v>0.453125</v>
      </c>
      <c r="AH3722" s="4">
        <v>6</v>
      </c>
      <c r="AI3722">
        <v>1</v>
      </c>
      <c r="AJ3722" s="4">
        <v>1</v>
      </c>
      <c r="AK3722">
        <v>0.16666666666666699</v>
      </c>
      <c r="AL3722" s="4">
        <v>21</v>
      </c>
      <c r="AM3722">
        <v>0.17647058823529399</v>
      </c>
      <c r="AN3722" s="4">
        <v>19</v>
      </c>
      <c r="AO3722">
        <v>0.159663865546218</v>
      </c>
      <c r="AP3722" s="4">
        <v>0</v>
      </c>
      <c r="AQ3722">
        <v>0</v>
      </c>
      <c r="AR3722" s="4">
        <v>1</v>
      </c>
      <c r="AS3722">
        <v>7.8125E-3</v>
      </c>
      <c r="AT3722" s="4">
        <v>0</v>
      </c>
      <c r="AU3722" s="4">
        <v>0</v>
      </c>
      <c r="AV3722" s="4">
        <v>0</v>
      </c>
      <c r="AW3722">
        <v>1.7777777777777799</v>
      </c>
      <c r="AX3722" s="4">
        <f t="shared" si="58"/>
        <v>71.999999999999915</v>
      </c>
      <c r="AY3722" s="4">
        <v>7</v>
      </c>
      <c r="AZ3722" s="4">
        <v>9.4285714285714306</v>
      </c>
    </row>
    <row r="3723" spans="1:52" x14ac:dyDescent="0.25">
      <c r="A3723" s="4">
        <v>2017</v>
      </c>
      <c r="B3723" s="4" t="s">
        <v>553</v>
      </c>
      <c r="C3723" t="s">
        <v>242</v>
      </c>
      <c r="D3723" t="s">
        <v>185</v>
      </c>
      <c r="E3723" t="s">
        <v>993</v>
      </c>
      <c r="F3723" s="4">
        <v>208</v>
      </c>
      <c r="G3723">
        <v>204</v>
      </c>
      <c r="H3723">
        <v>2.9754901960784301</v>
      </c>
      <c r="I3723">
        <v>208</v>
      </c>
      <c r="J3723">
        <v>4.4951923076923102</v>
      </c>
      <c r="K3723">
        <v>2</v>
      </c>
      <c r="L3723">
        <v>9.6153846153846194E-3</v>
      </c>
      <c r="M3723">
        <v>75</v>
      </c>
      <c r="N3723">
        <v>1617.1875</v>
      </c>
      <c r="O3723">
        <v>0.36057692307692302</v>
      </c>
      <c r="P3723">
        <v>186</v>
      </c>
      <c r="Q3723">
        <v>9.5537634408602194</v>
      </c>
      <c r="R3723">
        <v>54</v>
      </c>
      <c r="S3723">
        <v>38.796296296296298</v>
      </c>
      <c r="T3723">
        <v>8</v>
      </c>
      <c r="U3723">
        <v>217</v>
      </c>
      <c r="V3723">
        <v>8</v>
      </c>
      <c r="W3723">
        <v>6.25</v>
      </c>
      <c r="X3723">
        <v>196</v>
      </c>
      <c r="Y3723">
        <v>116.525510204082</v>
      </c>
      <c r="Z3723">
        <v>9</v>
      </c>
      <c r="AA3723">
        <v>674.33333333333303</v>
      </c>
      <c r="AB3723">
        <v>199</v>
      </c>
      <c r="AC3723">
        <v>134.60301507537699</v>
      </c>
      <c r="AD3723">
        <v>0.95673076923076905</v>
      </c>
      <c r="AE3723">
        <v>66</v>
      </c>
      <c r="AF3723">
        <v>72.227272727272705</v>
      </c>
      <c r="AG3723">
        <v>0.31730769230769201</v>
      </c>
      <c r="AH3723" s="4">
        <v>6</v>
      </c>
      <c r="AI3723">
        <v>1</v>
      </c>
      <c r="AJ3723" s="4">
        <v>2</v>
      </c>
      <c r="AK3723">
        <v>0.33333333333333298</v>
      </c>
      <c r="AL3723" s="4">
        <v>50</v>
      </c>
      <c r="AM3723">
        <v>0.25125628140703499</v>
      </c>
      <c r="AN3723" s="4">
        <v>30</v>
      </c>
      <c r="AO3723">
        <v>0.15075376884422101</v>
      </c>
      <c r="AP3723" s="4">
        <v>1</v>
      </c>
      <c r="AQ3723">
        <v>4.8076923076923097E-3</v>
      </c>
      <c r="AR3723" s="4">
        <v>0</v>
      </c>
      <c r="AS3723">
        <v>0</v>
      </c>
      <c r="AT3723" s="4">
        <v>0</v>
      </c>
      <c r="AU3723" s="4">
        <v>0</v>
      </c>
      <c r="AV3723" s="4">
        <v>2</v>
      </c>
      <c r="AW3723">
        <v>2.1010101010100999</v>
      </c>
      <c r="AX3723" s="4">
        <f t="shared" si="58"/>
        <v>99.000000000000057</v>
      </c>
      <c r="AY3723" s="4">
        <v>8</v>
      </c>
      <c r="AZ3723" s="4">
        <v>23.75</v>
      </c>
    </row>
    <row r="3724" spans="1:52" x14ac:dyDescent="0.25">
      <c r="A3724" s="4">
        <v>2017</v>
      </c>
      <c r="B3724" s="4" t="s">
        <v>553</v>
      </c>
      <c r="C3724" t="s">
        <v>242</v>
      </c>
      <c r="D3724" t="s">
        <v>269</v>
      </c>
      <c r="E3724" t="s">
        <v>778</v>
      </c>
      <c r="F3724" s="4">
        <v>303</v>
      </c>
      <c r="G3724">
        <v>89</v>
      </c>
      <c r="H3724">
        <v>1.29213483146067</v>
      </c>
      <c r="I3724">
        <v>303</v>
      </c>
      <c r="J3724">
        <v>3.6501650165016502</v>
      </c>
      <c r="K3724">
        <v>2</v>
      </c>
      <c r="L3724">
        <v>6.6006600660065999E-3</v>
      </c>
      <c r="M3724">
        <v>17</v>
      </c>
      <c r="N3724">
        <v>172.88395904436899</v>
      </c>
      <c r="O3724">
        <v>5.6105610561056098E-2</v>
      </c>
      <c r="P3724">
        <v>235</v>
      </c>
      <c r="Q3724">
        <v>17.6170212765957</v>
      </c>
      <c r="R3724">
        <v>53</v>
      </c>
      <c r="S3724">
        <v>19.301886792452802</v>
      </c>
      <c r="T3724">
        <v>17</v>
      </c>
      <c r="U3724">
        <v>94.411764705882305</v>
      </c>
      <c r="V3724">
        <v>16</v>
      </c>
      <c r="W3724">
        <v>6.8125</v>
      </c>
      <c r="X3724">
        <v>259</v>
      </c>
      <c r="Y3724">
        <v>50.169884169884199</v>
      </c>
      <c r="Z3724">
        <v>19</v>
      </c>
      <c r="AA3724">
        <v>137.52631578947401</v>
      </c>
      <c r="AB3724">
        <v>284</v>
      </c>
      <c r="AC3724">
        <v>75.625</v>
      </c>
      <c r="AD3724">
        <v>0.92409240924092395</v>
      </c>
      <c r="AE3724">
        <v>166</v>
      </c>
      <c r="AF3724">
        <v>59.945783132530103</v>
      </c>
      <c r="AG3724">
        <v>0.54785478547854805</v>
      </c>
      <c r="AH3724" s="4">
        <v>3</v>
      </c>
      <c r="AI3724">
        <v>0.157894736842105</v>
      </c>
      <c r="AJ3724" s="4">
        <v>1</v>
      </c>
      <c r="AK3724">
        <v>5.2631578947368397E-2</v>
      </c>
      <c r="AL3724" s="4">
        <v>6</v>
      </c>
      <c r="AM3724">
        <v>2.1428571428571401E-2</v>
      </c>
      <c r="AN3724" s="4">
        <v>3</v>
      </c>
      <c r="AO3724">
        <v>1.0714285714285701E-2</v>
      </c>
      <c r="AP3724" s="4">
        <v>9</v>
      </c>
      <c r="AQ3724">
        <v>2.9702970297029702E-2</v>
      </c>
      <c r="AR3724" s="4">
        <v>4</v>
      </c>
      <c r="AS3724">
        <v>1.32013201320132E-2</v>
      </c>
      <c r="AT3724" s="4">
        <v>0</v>
      </c>
      <c r="AU3724" s="4">
        <v>0</v>
      </c>
      <c r="AV3724" s="4">
        <v>0</v>
      </c>
      <c r="AW3724">
        <v>2.2781954887218001</v>
      </c>
      <c r="AX3724" s="4">
        <f t="shared" si="58"/>
        <v>133.00000000000026</v>
      </c>
      <c r="AY3724" s="4">
        <v>13</v>
      </c>
      <c r="AZ3724" s="4">
        <v>1.2307692307692299</v>
      </c>
    </row>
    <row r="3725" spans="1:52" x14ac:dyDescent="0.25">
      <c r="A3725" s="4">
        <v>2017</v>
      </c>
      <c r="B3725" s="4" t="s">
        <v>553</v>
      </c>
      <c r="C3725" t="s">
        <v>242</v>
      </c>
      <c r="D3725" t="s">
        <v>243</v>
      </c>
      <c r="E3725" t="s">
        <v>753</v>
      </c>
      <c r="F3725" s="4">
        <v>161</v>
      </c>
      <c r="G3725">
        <v>149</v>
      </c>
      <c r="H3725">
        <v>4.0469798657718101</v>
      </c>
      <c r="I3725">
        <v>161</v>
      </c>
      <c r="J3725">
        <v>5.8633540372670803</v>
      </c>
      <c r="K3725">
        <v>2</v>
      </c>
      <c r="L3725">
        <v>1.2422360248447201E-2</v>
      </c>
      <c r="M3725">
        <v>51</v>
      </c>
      <c r="N3725">
        <v>2674.7354838709698</v>
      </c>
      <c r="O3725">
        <v>0.31677018633540399</v>
      </c>
      <c r="P3725">
        <v>64</v>
      </c>
      <c r="Q3725">
        <v>16.1875</v>
      </c>
      <c r="R3725">
        <v>33</v>
      </c>
      <c r="S3725">
        <v>56.818181818181799</v>
      </c>
      <c r="T3725">
        <v>4</v>
      </c>
      <c r="U3725">
        <v>221.75</v>
      </c>
      <c r="V3725">
        <v>4</v>
      </c>
      <c r="W3725">
        <v>68.5</v>
      </c>
      <c r="X3725">
        <v>152</v>
      </c>
      <c r="Y3725">
        <v>95.697368421052602</v>
      </c>
      <c r="Z3725">
        <v>4</v>
      </c>
      <c r="AA3725">
        <v>544</v>
      </c>
      <c r="AB3725">
        <v>157</v>
      </c>
      <c r="AC3725">
        <v>106.630573248408</v>
      </c>
      <c r="AD3725">
        <v>0.97515527950310599</v>
      </c>
      <c r="AE3725">
        <v>118</v>
      </c>
      <c r="AF3725">
        <v>87.186440677966104</v>
      </c>
      <c r="AG3725">
        <v>0.73291925465838503</v>
      </c>
      <c r="AH3725" s="4">
        <v>1</v>
      </c>
      <c r="AI3725">
        <v>0.33333333333333298</v>
      </c>
      <c r="AJ3725" s="4">
        <v>0</v>
      </c>
      <c r="AK3725">
        <v>0</v>
      </c>
      <c r="AL3725" s="4">
        <v>11</v>
      </c>
      <c r="AM3725">
        <v>7.0063694267515894E-2</v>
      </c>
      <c r="AN3725" s="4">
        <v>4</v>
      </c>
      <c r="AO3725">
        <v>2.54777070063694E-2</v>
      </c>
      <c r="AP3725" s="4">
        <v>0</v>
      </c>
      <c r="AQ3725">
        <v>0</v>
      </c>
      <c r="AR3725" s="4">
        <v>0</v>
      </c>
      <c r="AS3725">
        <v>0</v>
      </c>
      <c r="AT3725" s="4">
        <v>0</v>
      </c>
      <c r="AU3725" s="4">
        <v>0</v>
      </c>
      <c r="AV3725" s="4">
        <v>7</v>
      </c>
      <c r="AW3725">
        <v>1.65979381443299</v>
      </c>
      <c r="AX3725" s="4">
        <f t="shared" si="58"/>
        <v>96.999999999999986</v>
      </c>
      <c r="AY3725" s="4">
        <v>4</v>
      </c>
      <c r="AZ3725" s="4">
        <v>31.75</v>
      </c>
    </row>
    <row r="3726" spans="1:52" x14ac:dyDescent="0.25">
      <c r="A3726" s="4">
        <v>2017</v>
      </c>
      <c r="B3726" s="4" t="s">
        <v>553</v>
      </c>
      <c r="C3726" t="s">
        <v>242</v>
      </c>
      <c r="D3726" t="s">
        <v>193</v>
      </c>
      <c r="E3726" t="s">
        <v>706</v>
      </c>
      <c r="F3726" s="4">
        <v>45</v>
      </c>
      <c r="G3726">
        <v>44</v>
      </c>
      <c r="H3726">
        <v>4.8409090909090899</v>
      </c>
      <c r="I3726">
        <v>45</v>
      </c>
      <c r="J3726">
        <v>6.06666666666667</v>
      </c>
      <c r="K3726">
        <v>0</v>
      </c>
      <c r="L3726">
        <v>0</v>
      </c>
      <c r="M3726">
        <v>4</v>
      </c>
      <c r="N3726">
        <v>295.52272727272702</v>
      </c>
      <c r="O3726">
        <v>8.8888888888888906E-2</v>
      </c>
      <c r="P3726">
        <v>34</v>
      </c>
      <c r="Q3726">
        <v>30.676470588235301</v>
      </c>
      <c r="R3726">
        <v>8</v>
      </c>
      <c r="S3726">
        <v>364.875</v>
      </c>
      <c r="T3726">
        <v>14</v>
      </c>
      <c r="U3726">
        <v>278</v>
      </c>
      <c r="V3726">
        <v>14</v>
      </c>
      <c r="W3726">
        <v>16.571428571428601</v>
      </c>
      <c r="X3726">
        <v>25</v>
      </c>
      <c r="Y3726">
        <v>135.76</v>
      </c>
      <c r="Z3726">
        <v>17</v>
      </c>
      <c r="AA3726">
        <v>727.642857142857</v>
      </c>
      <c r="AB3726">
        <v>28</v>
      </c>
      <c r="AC3726">
        <v>150.67857142857099</v>
      </c>
      <c r="AD3726">
        <v>0.62222222222222201</v>
      </c>
      <c r="AE3726">
        <v>10</v>
      </c>
      <c r="AF3726">
        <v>44.4</v>
      </c>
      <c r="AG3726">
        <v>0.22222222222222199</v>
      </c>
      <c r="AH3726" s="4">
        <v>12</v>
      </c>
      <c r="AI3726">
        <v>0.85714285714285698</v>
      </c>
      <c r="AJ3726" s="4">
        <v>3</v>
      </c>
      <c r="AK3726">
        <v>0.214285714285714</v>
      </c>
      <c r="AL3726" s="4">
        <v>6</v>
      </c>
      <c r="AM3726">
        <v>0.214285714285714</v>
      </c>
      <c r="AN3726" s="4">
        <v>0</v>
      </c>
      <c r="AO3726">
        <v>0</v>
      </c>
      <c r="AP3726" s="4">
        <v>0</v>
      </c>
      <c r="AQ3726">
        <v>0</v>
      </c>
      <c r="AR3726" s="4">
        <v>0</v>
      </c>
      <c r="AS3726">
        <v>0</v>
      </c>
      <c r="AT3726" s="4">
        <v>0</v>
      </c>
      <c r="AU3726" s="4">
        <v>0</v>
      </c>
      <c r="AV3726" s="4">
        <v>1</v>
      </c>
      <c r="AW3726">
        <v>1.40625</v>
      </c>
      <c r="AX3726" s="4">
        <f t="shared" si="58"/>
        <v>32</v>
      </c>
      <c r="AY3726" s="4">
        <v>13</v>
      </c>
      <c r="AZ3726" s="4">
        <v>8.6153846153846203</v>
      </c>
    </row>
    <row r="3727" spans="1:52" x14ac:dyDescent="0.25">
      <c r="A3727" s="4">
        <v>2017</v>
      </c>
      <c r="B3727" s="4" t="s">
        <v>553</v>
      </c>
      <c r="C3727" t="s">
        <v>242</v>
      </c>
      <c r="D3727" t="s">
        <v>328</v>
      </c>
      <c r="E3727" t="s">
        <v>831</v>
      </c>
      <c r="F3727" s="4">
        <v>24</v>
      </c>
      <c r="G3727">
        <v>4</v>
      </c>
      <c r="H3727">
        <v>1</v>
      </c>
      <c r="I3727">
        <v>24</v>
      </c>
      <c r="J3727">
        <v>5</v>
      </c>
      <c r="K3727">
        <v>0</v>
      </c>
      <c r="L3727">
        <v>0</v>
      </c>
      <c r="M3727">
        <v>1</v>
      </c>
      <c r="N3727">
        <v>21.347826086956498</v>
      </c>
      <c r="O3727">
        <v>4.1666666666666699E-2</v>
      </c>
      <c r="P3727">
        <v>21</v>
      </c>
      <c r="Q3727">
        <v>24.714285714285701</v>
      </c>
      <c r="R3727">
        <v>4</v>
      </c>
      <c r="S3727">
        <v>30.25</v>
      </c>
      <c r="T3727">
        <v>0</v>
      </c>
      <c r="U3727">
        <v>0</v>
      </c>
      <c r="V3727">
        <v>0</v>
      </c>
      <c r="W3727">
        <v>0</v>
      </c>
      <c r="X3727">
        <v>24</v>
      </c>
      <c r="Y3727">
        <v>78.7916666666667</v>
      </c>
      <c r="Z3727">
        <v>0</v>
      </c>
      <c r="AA3727">
        <v>0</v>
      </c>
      <c r="AB3727">
        <v>24</v>
      </c>
      <c r="AC3727">
        <v>98.125</v>
      </c>
      <c r="AD3727">
        <v>1</v>
      </c>
      <c r="AE3727">
        <v>15</v>
      </c>
      <c r="AF3727">
        <v>74.2</v>
      </c>
      <c r="AG3727">
        <v>0.625</v>
      </c>
      <c r="AH3727" s="4">
        <v>0</v>
      </c>
      <c r="AI3727">
        <v>0</v>
      </c>
      <c r="AJ3727" s="4">
        <v>0</v>
      </c>
      <c r="AK3727">
        <v>0</v>
      </c>
      <c r="AL3727" s="4">
        <v>0</v>
      </c>
      <c r="AM3727">
        <v>0</v>
      </c>
      <c r="AN3727" s="4">
        <v>1</v>
      </c>
      <c r="AO3727">
        <v>4.1666666666666699E-2</v>
      </c>
      <c r="AP3727" s="4">
        <v>0</v>
      </c>
      <c r="AQ3727">
        <v>0</v>
      </c>
      <c r="AR3727" s="4">
        <v>1</v>
      </c>
      <c r="AS3727">
        <v>4.1666666666666699E-2</v>
      </c>
      <c r="AT3727" s="4">
        <v>0</v>
      </c>
      <c r="AU3727" s="4">
        <v>0</v>
      </c>
      <c r="AV3727" s="4">
        <v>0</v>
      </c>
      <c r="AW3727">
        <v>1.6</v>
      </c>
      <c r="AX3727" s="4">
        <f t="shared" si="58"/>
        <v>15</v>
      </c>
      <c r="AY3727" s="4">
        <v>0</v>
      </c>
      <c r="AZ3727" s="4">
        <v>0</v>
      </c>
    </row>
    <row r="3728" spans="1:52" x14ac:dyDescent="0.25">
      <c r="A3728" s="4">
        <v>2017</v>
      </c>
      <c r="B3728" s="4" t="s">
        <v>553</v>
      </c>
      <c r="C3728" t="s">
        <v>242</v>
      </c>
      <c r="D3728" t="s">
        <v>261</v>
      </c>
      <c r="E3728" t="s">
        <v>770</v>
      </c>
      <c r="F3728" s="4">
        <v>7</v>
      </c>
      <c r="G3728">
        <v>3</v>
      </c>
      <c r="H3728">
        <v>0.33333333333333298</v>
      </c>
      <c r="I3728">
        <v>6</v>
      </c>
      <c r="J3728">
        <v>3.6666666666666701</v>
      </c>
      <c r="K3728">
        <v>0</v>
      </c>
      <c r="L3728">
        <v>0</v>
      </c>
      <c r="M3728">
        <v>2</v>
      </c>
      <c r="N3728">
        <v>-214.6</v>
      </c>
      <c r="O3728">
        <v>0.28571428571428598</v>
      </c>
      <c r="P3728">
        <v>3</v>
      </c>
      <c r="Q3728">
        <v>15</v>
      </c>
      <c r="R3728">
        <v>1</v>
      </c>
      <c r="S3728">
        <v>63</v>
      </c>
      <c r="T3728">
        <v>2</v>
      </c>
      <c r="U3728">
        <v>66</v>
      </c>
      <c r="V3728">
        <v>2</v>
      </c>
      <c r="W3728">
        <v>16</v>
      </c>
      <c r="X3728">
        <v>4</v>
      </c>
      <c r="Y3728">
        <v>27.25</v>
      </c>
      <c r="Z3728">
        <v>2</v>
      </c>
      <c r="AA3728">
        <v>1302</v>
      </c>
      <c r="AB3728">
        <v>4</v>
      </c>
      <c r="AC3728">
        <v>43.5</v>
      </c>
      <c r="AD3728">
        <v>0.57142857142857095</v>
      </c>
      <c r="AE3728">
        <v>4</v>
      </c>
      <c r="AF3728">
        <v>43.5</v>
      </c>
      <c r="AG3728">
        <v>0.57142857142857095</v>
      </c>
      <c r="AH3728" s="4">
        <v>2</v>
      </c>
      <c r="AI3728">
        <v>2</v>
      </c>
      <c r="AJ3728" s="4">
        <v>1</v>
      </c>
      <c r="AK3728">
        <v>1</v>
      </c>
      <c r="AL3728" s="4">
        <v>0</v>
      </c>
      <c r="AM3728">
        <v>0</v>
      </c>
      <c r="AN3728" s="4">
        <v>0</v>
      </c>
      <c r="AO3728">
        <v>0</v>
      </c>
      <c r="AP3728" s="4">
        <v>0</v>
      </c>
      <c r="AQ3728">
        <v>0</v>
      </c>
      <c r="AR3728" s="4">
        <v>0</v>
      </c>
      <c r="AS3728">
        <v>0</v>
      </c>
      <c r="AT3728" s="4">
        <v>1</v>
      </c>
      <c r="AU3728" s="4">
        <v>0</v>
      </c>
      <c r="AV3728" s="4">
        <v>0</v>
      </c>
      <c r="AW3728">
        <v>1</v>
      </c>
      <c r="AX3728" s="4">
        <f t="shared" si="58"/>
        <v>7</v>
      </c>
      <c r="AY3728" s="4">
        <v>0</v>
      </c>
      <c r="AZ3728" s="4">
        <v>0</v>
      </c>
    </row>
    <row r="3729" spans="1:52" x14ac:dyDescent="0.25">
      <c r="A3729" s="4">
        <v>2017</v>
      </c>
      <c r="B3729" s="4" t="s">
        <v>553</v>
      </c>
      <c r="C3729" t="s">
        <v>242</v>
      </c>
      <c r="D3729" t="s">
        <v>381</v>
      </c>
      <c r="E3729" t="s">
        <v>880</v>
      </c>
      <c r="F3729" s="4">
        <v>55</v>
      </c>
      <c r="G3729">
        <v>16</v>
      </c>
      <c r="H3729">
        <v>5.4375</v>
      </c>
      <c r="I3729">
        <v>55</v>
      </c>
      <c r="J3729">
        <v>6.4545454545454497</v>
      </c>
      <c r="K3729">
        <v>4</v>
      </c>
      <c r="L3729">
        <v>7.2727272727272696E-2</v>
      </c>
      <c r="M3729">
        <v>9</v>
      </c>
      <c r="N3729">
        <v>347.730769230769</v>
      </c>
      <c r="O3729">
        <v>0.163636363636364</v>
      </c>
      <c r="P3729">
        <v>39</v>
      </c>
      <c r="Q3729">
        <v>26.1794871794872</v>
      </c>
      <c r="R3729">
        <v>10</v>
      </c>
      <c r="S3729">
        <v>37.6</v>
      </c>
      <c r="T3729">
        <v>1</v>
      </c>
      <c r="U3729">
        <v>163</v>
      </c>
      <c r="V3729">
        <v>2</v>
      </c>
      <c r="W3729">
        <v>65</v>
      </c>
      <c r="X3729">
        <v>52</v>
      </c>
      <c r="Y3729">
        <v>74.326923076923094</v>
      </c>
      <c r="Z3729">
        <v>2</v>
      </c>
      <c r="AA3729">
        <v>221.5</v>
      </c>
      <c r="AB3729">
        <v>53</v>
      </c>
      <c r="AC3729">
        <v>102.79245283018901</v>
      </c>
      <c r="AD3729">
        <v>0.96363636363636396</v>
      </c>
      <c r="AE3729">
        <v>37</v>
      </c>
      <c r="AF3729">
        <v>91.270270270270302</v>
      </c>
      <c r="AG3729">
        <v>0.67272727272727295</v>
      </c>
      <c r="AH3729" s="4">
        <v>0</v>
      </c>
      <c r="AI3729">
        <v>0</v>
      </c>
      <c r="AJ3729" s="4">
        <v>0</v>
      </c>
      <c r="AK3729">
        <v>0</v>
      </c>
      <c r="AL3729" s="4">
        <v>0</v>
      </c>
      <c r="AM3729">
        <v>0</v>
      </c>
      <c r="AN3729" s="4">
        <v>0</v>
      </c>
      <c r="AO3729">
        <v>0</v>
      </c>
      <c r="AP3729" s="4">
        <v>0</v>
      </c>
      <c r="AQ3729">
        <v>0</v>
      </c>
      <c r="AR3729" s="4">
        <v>0</v>
      </c>
      <c r="AS3729">
        <v>0</v>
      </c>
      <c r="AT3729" s="4">
        <v>0</v>
      </c>
      <c r="AU3729" s="4">
        <v>0</v>
      </c>
      <c r="AV3729" s="4">
        <v>0</v>
      </c>
      <c r="AW3729">
        <v>2.61904761904762</v>
      </c>
      <c r="AX3729" s="4">
        <f t="shared" si="58"/>
        <v>20.999999999999993</v>
      </c>
      <c r="AY3729" s="4">
        <v>2</v>
      </c>
      <c r="AZ3729" s="4">
        <v>3.5</v>
      </c>
    </row>
    <row r="3730" spans="1:52" x14ac:dyDescent="0.25">
      <c r="A3730" s="4">
        <v>2017</v>
      </c>
      <c r="B3730" s="4" t="s">
        <v>553</v>
      </c>
      <c r="C3730" t="s">
        <v>242</v>
      </c>
      <c r="D3730" t="s">
        <v>255</v>
      </c>
      <c r="E3730" t="s">
        <v>764</v>
      </c>
      <c r="F3730" s="4">
        <v>57</v>
      </c>
      <c r="G3730">
        <v>44</v>
      </c>
      <c r="H3730">
        <v>5.3636363636363598</v>
      </c>
      <c r="I3730">
        <v>57</v>
      </c>
      <c r="J3730">
        <v>7.0526315789473699</v>
      </c>
      <c r="K3730">
        <v>0</v>
      </c>
      <c r="L3730">
        <v>0</v>
      </c>
      <c r="M3730">
        <v>19</v>
      </c>
      <c r="N3730">
        <v>1011.82608695652</v>
      </c>
      <c r="O3730">
        <v>0.33333333333333298</v>
      </c>
      <c r="P3730">
        <v>49</v>
      </c>
      <c r="Q3730">
        <v>32.346938775510203</v>
      </c>
      <c r="R3730">
        <v>18</v>
      </c>
      <c r="S3730">
        <v>235.388888888889</v>
      </c>
      <c r="T3730">
        <v>27</v>
      </c>
      <c r="U3730">
        <v>192.777777777778</v>
      </c>
      <c r="V3730">
        <v>25</v>
      </c>
      <c r="W3730">
        <v>17.84</v>
      </c>
      <c r="X3730">
        <v>28</v>
      </c>
      <c r="Y3730">
        <v>214.96428571428601</v>
      </c>
      <c r="Z3730">
        <v>28</v>
      </c>
      <c r="AA3730">
        <v>489.0625</v>
      </c>
      <c r="AB3730">
        <v>29</v>
      </c>
      <c r="AC3730">
        <v>236.27586206896601</v>
      </c>
      <c r="AD3730">
        <v>0.50877192982456099</v>
      </c>
      <c r="AE3730">
        <v>4</v>
      </c>
      <c r="AF3730">
        <v>106.75</v>
      </c>
      <c r="AG3730">
        <v>7.0175438596491196E-2</v>
      </c>
      <c r="AH3730" s="4">
        <v>17</v>
      </c>
      <c r="AI3730">
        <v>1.0625</v>
      </c>
      <c r="AJ3730" s="4">
        <v>8</v>
      </c>
      <c r="AK3730">
        <v>0.5</v>
      </c>
      <c r="AL3730" s="4">
        <v>3</v>
      </c>
      <c r="AM3730">
        <v>0.10344827586206901</v>
      </c>
      <c r="AN3730" s="4">
        <v>6</v>
      </c>
      <c r="AO3730">
        <v>0.20689655172413801</v>
      </c>
      <c r="AP3730" s="4">
        <v>0</v>
      </c>
      <c r="AQ3730">
        <v>0</v>
      </c>
      <c r="AR3730" s="4">
        <v>0</v>
      </c>
      <c r="AS3730">
        <v>0</v>
      </c>
      <c r="AT3730" s="4">
        <v>0</v>
      </c>
      <c r="AU3730" s="4">
        <v>0</v>
      </c>
      <c r="AV3730" s="4">
        <v>2</v>
      </c>
      <c r="AW3730">
        <v>1.3571428571428601</v>
      </c>
      <c r="AX3730" s="4">
        <f t="shared" si="58"/>
        <v>41.999999999999908</v>
      </c>
      <c r="AY3730" s="4">
        <v>22</v>
      </c>
      <c r="AZ3730" s="4">
        <v>15.954545454545499</v>
      </c>
    </row>
    <row r="3731" spans="1:52" x14ac:dyDescent="0.25">
      <c r="A3731" s="4">
        <v>2017</v>
      </c>
      <c r="B3731" s="4" t="s">
        <v>553</v>
      </c>
      <c r="C3731" t="s">
        <v>242</v>
      </c>
      <c r="D3731" t="s">
        <v>345</v>
      </c>
      <c r="E3731" t="s">
        <v>845</v>
      </c>
      <c r="F3731" s="4">
        <v>47</v>
      </c>
      <c r="G3731">
        <v>29</v>
      </c>
      <c r="H3731">
        <v>2.5517241379310298</v>
      </c>
      <c r="I3731">
        <v>47</v>
      </c>
      <c r="J3731">
        <v>4.8085106382978697</v>
      </c>
      <c r="K3731">
        <v>0</v>
      </c>
      <c r="L3731">
        <v>0</v>
      </c>
      <c r="M3731">
        <v>37</v>
      </c>
      <c r="N3731">
        <v>1157.1764705882399</v>
      </c>
      <c r="O3731">
        <v>0.78723404255319196</v>
      </c>
      <c r="P3731">
        <v>29</v>
      </c>
      <c r="Q3731">
        <v>57.1034482758621</v>
      </c>
      <c r="R3731">
        <v>14</v>
      </c>
      <c r="S3731">
        <v>219.71428571428601</v>
      </c>
      <c r="T3731">
        <v>32</v>
      </c>
      <c r="U3731">
        <v>219.75</v>
      </c>
      <c r="V3731">
        <v>30</v>
      </c>
      <c r="W3731">
        <v>14.9</v>
      </c>
      <c r="X3731">
        <v>9</v>
      </c>
      <c r="Y3731">
        <v>223.333333333333</v>
      </c>
      <c r="Z3731">
        <v>34</v>
      </c>
      <c r="AA3731">
        <v>591.31818181818198</v>
      </c>
      <c r="AB3731">
        <v>13</v>
      </c>
      <c r="AC3731">
        <v>349</v>
      </c>
      <c r="AD3731">
        <v>0.21276595744680901</v>
      </c>
      <c r="AE3731">
        <v>0</v>
      </c>
      <c r="AF3731">
        <v>0</v>
      </c>
      <c r="AG3731">
        <v>0</v>
      </c>
      <c r="AH3731" s="4">
        <v>26</v>
      </c>
      <c r="AI3731">
        <v>1.1818181818181801</v>
      </c>
      <c r="AJ3731" s="4">
        <v>11</v>
      </c>
      <c r="AK3731">
        <v>0.5</v>
      </c>
      <c r="AL3731" s="4">
        <v>5</v>
      </c>
      <c r="AM3731">
        <v>0.5</v>
      </c>
      <c r="AN3731" s="4">
        <v>2</v>
      </c>
      <c r="AO3731">
        <v>0.2</v>
      </c>
      <c r="AP3731" s="4">
        <v>0</v>
      </c>
      <c r="AQ3731">
        <v>0</v>
      </c>
      <c r="AR3731" s="4">
        <v>0</v>
      </c>
      <c r="AS3731">
        <v>0</v>
      </c>
      <c r="AT3731" s="4">
        <v>0</v>
      </c>
      <c r="AU3731" s="4">
        <v>0</v>
      </c>
      <c r="AV3731" s="4">
        <v>1</v>
      </c>
      <c r="AW3731">
        <v>1.5161290322580601</v>
      </c>
      <c r="AX3731" s="4">
        <f t="shared" si="58"/>
        <v>31.000000000000092</v>
      </c>
      <c r="AY3731" s="4">
        <v>18</v>
      </c>
      <c r="AZ3731" s="4">
        <v>12.4444444444444</v>
      </c>
    </row>
    <row r="3732" spans="1:52" x14ac:dyDescent="0.25">
      <c r="A3732" s="4">
        <v>2017</v>
      </c>
      <c r="B3732" s="4" t="s">
        <v>553</v>
      </c>
      <c r="C3732" t="s">
        <v>242</v>
      </c>
      <c r="D3732" t="s">
        <v>247</v>
      </c>
      <c r="E3732" t="s">
        <v>757</v>
      </c>
      <c r="F3732" s="4">
        <v>72</v>
      </c>
      <c r="G3732">
        <v>57</v>
      </c>
      <c r="H3732">
        <v>8.2807017543859693</v>
      </c>
      <c r="I3732">
        <v>71</v>
      </c>
      <c r="J3732">
        <v>9.28169014084507</v>
      </c>
      <c r="K3732">
        <v>0</v>
      </c>
      <c r="L3732">
        <v>0</v>
      </c>
      <c r="M3732">
        <v>22</v>
      </c>
      <c r="N3732">
        <v>1503.6031746031699</v>
      </c>
      <c r="O3732">
        <v>0.30555555555555602</v>
      </c>
      <c r="P3732">
        <v>57</v>
      </c>
      <c r="Q3732">
        <v>45.438596491228097</v>
      </c>
      <c r="R3732">
        <v>23</v>
      </c>
      <c r="S3732">
        <v>256.17391304347802</v>
      </c>
      <c r="T3732">
        <v>26</v>
      </c>
      <c r="U3732">
        <v>228.038461538462</v>
      </c>
      <c r="V3732">
        <v>23</v>
      </c>
      <c r="W3732">
        <v>10.304347826087</v>
      </c>
      <c r="X3732">
        <v>33</v>
      </c>
      <c r="Y3732">
        <v>216.78787878787901</v>
      </c>
      <c r="Z3732">
        <v>34</v>
      </c>
      <c r="AA3732">
        <v>795.66666666666697</v>
      </c>
      <c r="AB3732">
        <v>37</v>
      </c>
      <c r="AC3732">
        <v>260.37142857142902</v>
      </c>
      <c r="AD3732">
        <v>0.48611111111111099</v>
      </c>
      <c r="AE3732">
        <v>6</v>
      </c>
      <c r="AF3732">
        <v>54.5</v>
      </c>
      <c r="AG3732">
        <v>8.3333333333333301E-2</v>
      </c>
      <c r="AH3732" s="4">
        <v>19</v>
      </c>
      <c r="AI3732">
        <v>0.79166666666666696</v>
      </c>
      <c r="AJ3732" s="4">
        <v>3</v>
      </c>
      <c r="AK3732">
        <v>0.125</v>
      </c>
      <c r="AL3732" s="4">
        <v>10</v>
      </c>
      <c r="AM3732">
        <v>0.28571428571428598</v>
      </c>
      <c r="AN3732" s="4">
        <v>6</v>
      </c>
      <c r="AO3732">
        <v>0.17142857142857101</v>
      </c>
      <c r="AP3732" s="4">
        <v>0</v>
      </c>
      <c r="AQ3732">
        <v>0</v>
      </c>
      <c r="AR3732" s="4">
        <v>0</v>
      </c>
      <c r="AS3732">
        <v>0</v>
      </c>
      <c r="AT3732" s="4">
        <v>1</v>
      </c>
      <c r="AU3732" s="4">
        <v>0</v>
      </c>
      <c r="AV3732" s="4">
        <v>1</v>
      </c>
      <c r="AW3732">
        <v>1.31481481481481</v>
      </c>
      <c r="AX3732" s="4">
        <f t="shared" si="58"/>
        <v>54.760563380281894</v>
      </c>
      <c r="AY3732" s="4">
        <v>22</v>
      </c>
      <c r="AZ3732" s="4">
        <v>141.272727272727</v>
      </c>
    </row>
    <row r="3733" spans="1:52" x14ac:dyDescent="0.25">
      <c r="A3733" s="4">
        <v>2017</v>
      </c>
      <c r="B3733" s="4" t="s">
        <v>553</v>
      </c>
      <c r="C3733" t="s">
        <v>242</v>
      </c>
      <c r="D3733" t="s">
        <v>245</v>
      </c>
      <c r="E3733" t="s">
        <v>755</v>
      </c>
      <c r="F3733" s="4">
        <v>72</v>
      </c>
      <c r="G3733">
        <v>55</v>
      </c>
      <c r="H3733">
        <v>1.30909090909091</v>
      </c>
      <c r="I3733">
        <v>70</v>
      </c>
      <c r="J3733">
        <v>3.5714285714285698</v>
      </c>
      <c r="K3733">
        <v>0</v>
      </c>
      <c r="L3733">
        <v>0</v>
      </c>
      <c r="M3733">
        <v>16</v>
      </c>
      <c r="N3733">
        <v>361.741379310345</v>
      </c>
      <c r="O3733">
        <v>0.22222222222222199</v>
      </c>
      <c r="P3733">
        <v>20</v>
      </c>
      <c r="Q3733">
        <v>19.25</v>
      </c>
      <c r="R3733">
        <v>2</v>
      </c>
      <c r="S3733">
        <v>205</v>
      </c>
      <c r="T3733">
        <v>6</v>
      </c>
      <c r="U3733">
        <v>99.1666666666667</v>
      </c>
      <c r="V3733">
        <v>6</v>
      </c>
      <c r="W3733">
        <v>8.5</v>
      </c>
      <c r="X3733">
        <v>44</v>
      </c>
      <c r="Y3733">
        <v>19.886363636363601</v>
      </c>
      <c r="Z3733">
        <v>13</v>
      </c>
      <c r="AA3733">
        <v>289.8</v>
      </c>
      <c r="AB3733">
        <v>57</v>
      </c>
      <c r="AC3733">
        <v>72.365384615384599</v>
      </c>
      <c r="AD3733">
        <v>0.72222222222222199</v>
      </c>
      <c r="AE3733">
        <v>36</v>
      </c>
      <c r="AF3733">
        <v>19.6666666666667</v>
      </c>
      <c r="AG3733">
        <v>0.5</v>
      </c>
      <c r="AH3733" s="4">
        <v>2</v>
      </c>
      <c r="AI3733">
        <v>0.4</v>
      </c>
      <c r="AJ3733" s="4">
        <v>1</v>
      </c>
      <c r="AK3733">
        <v>0.2</v>
      </c>
      <c r="AL3733" s="4">
        <v>3</v>
      </c>
      <c r="AM3733">
        <v>5.7692307692307702E-2</v>
      </c>
      <c r="AN3733" s="4">
        <v>2</v>
      </c>
      <c r="AO3733">
        <v>3.8461538461538498E-2</v>
      </c>
      <c r="AP3733" s="4">
        <v>0</v>
      </c>
      <c r="AQ3733">
        <v>0</v>
      </c>
      <c r="AR3733" s="4">
        <v>0</v>
      </c>
      <c r="AS3733">
        <v>0</v>
      </c>
      <c r="AT3733" s="4">
        <v>2</v>
      </c>
      <c r="AU3733" s="4">
        <v>0</v>
      </c>
      <c r="AV3733" s="4">
        <v>9</v>
      </c>
      <c r="AW3733">
        <v>1.32075471698113</v>
      </c>
      <c r="AX3733" s="4">
        <f t="shared" si="58"/>
        <v>54.514285714285798</v>
      </c>
      <c r="AY3733" s="4">
        <v>2</v>
      </c>
      <c r="AZ3733" s="4">
        <v>2</v>
      </c>
    </row>
    <row r="3734" spans="1:52" x14ac:dyDescent="0.25">
      <c r="A3734" s="4">
        <v>2017</v>
      </c>
      <c r="B3734" s="4" t="s">
        <v>553</v>
      </c>
      <c r="C3734" t="s">
        <v>242</v>
      </c>
      <c r="D3734" t="s">
        <v>244</v>
      </c>
      <c r="E3734" t="s">
        <v>754</v>
      </c>
      <c r="F3734" s="4">
        <v>88</v>
      </c>
      <c r="G3734">
        <v>85</v>
      </c>
      <c r="H3734">
        <v>3.28235294117647</v>
      </c>
      <c r="I3734">
        <v>88</v>
      </c>
      <c r="J3734">
        <v>4.2840909090909101</v>
      </c>
      <c r="K3734">
        <v>0</v>
      </c>
      <c r="L3734">
        <v>0</v>
      </c>
      <c r="M3734">
        <v>30</v>
      </c>
      <c r="N3734">
        <v>2997.1379310344801</v>
      </c>
      <c r="O3734">
        <v>0.34090909090909099</v>
      </c>
      <c r="P3734">
        <v>60</v>
      </c>
      <c r="Q3734">
        <v>13.6666666666667</v>
      </c>
      <c r="R3734">
        <v>14</v>
      </c>
      <c r="S3734">
        <v>63</v>
      </c>
      <c r="T3734">
        <v>4</v>
      </c>
      <c r="U3734">
        <v>247.25</v>
      </c>
      <c r="V3734">
        <v>4</v>
      </c>
      <c r="W3734">
        <v>36.75</v>
      </c>
      <c r="X3734">
        <v>82</v>
      </c>
      <c r="Y3734">
        <v>95.731707317073202</v>
      </c>
      <c r="Z3734">
        <v>4</v>
      </c>
      <c r="AA3734">
        <v>711.75</v>
      </c>
      <c r="AB3734">
        <v>84</v>
      </c>
      <c r="AC3734">
        <v>104.178571428571</v>
      </c>
      <c r="AD3734">
        <v>0.95454545454545503</v>
      </c>
      <c r="AE3734">
        <v>62</v>
      </c>
      <c r="AF3734">
        <v>64.5322580645161</v>
      </c>
      <c r="AG3734">
        <v>0.70454545454545503</v>
      </c>
      <c r="AH3734" s="4">
        <v>2</v>
      </c>
      <c r="AI3734">
        <v>0.5</v>
      </c>
      <c r="AJ3734" s="4">
        <v>1</v>
      </c>
      <c r="AK3734">
        <v>0.25</v>
      </c>
      <c r="AL3734" s="4">
        <v>8</v>
      </c>
      <c r="AM3734">
        <v>9.5238095238095205E-2</v>
      </c>
      <c r="AN3734" s="4">
        <v>6</v>
      </c>
      <c r="AO3734">
        <v>7.1428571428571397E-2</v>
      </c>
      <c r="AP3734" s="4">
        <v>1</v>
      </c>
      <c r="AQ3734">
        <v>1.13636363636364E-2</v>
      </c>
      <c r="AR3734" s="4">
        <v>0</v>
      </c>
      <c r="AS3734">
        <v>0</v>
      </c>
      <c r="AT3734" s="4">
        <v>0</v>
      </c>
      <c r="AU3734" s="4">
        <v>0</v>
      </c>
      <c r="AV3734" s="4">
        <v>0</v>
      </c>
      <c r="AW3734">
        <v>2.2564102564102599</v>
      </c>
      <c r="AX3734" s="4">
        <f t="shared" si="58"/>
        <v>38.999999999999936</v>
      </c>
      <c r="AY3734" s="4">
        <v>3</v>
      </c>
      <c r="AZ3734" s="4">
        <v>12</v>
      </c>
    </row>
    <row r="3735" spans="1:52" x14ac:dyDescent="0.25">
      <c r="A3735" s="4">
        <v>2017</v>
      </c>
      <c r="B3735" s="4" t="s">
        <v>553</v>
      </c>
      <c r="C3735" t="s">
        <v>242</v>
      </c>
      <c r="D3735" t="s">
        <v>252</v>
      </c>
      <c r="E3735" t="s">
        <v>762</v>
      </c>
      <c r="F3735" s="4">
        <v>114</v>
      </c>
      <c r="G3735">
        <v>89</v>
      </c>
      <c r="H3735">
        <v>5.5280898876404496</v>
      </c>
      <c r="I3735">
        <v>114</v>
      </c>
      <c r="J3735">
        <v>7.2192982456140404</v>
      </c>
      <c r="K3735">
        <v>0</v>
      </c>
      <c r="L3735">
        <v>0</v>
      </c>
      <c r="M3735">
        <v>34</v>
      </c>
      <c r="N3735">
        <v>364.32584269662902</v>
      </c>
      <c r="O3735">
        <v>0.29824561403508798</v>
      </c>
      <c r="P3735">
        <v>87</v>
      </c>
      <c r="Q3735">
        <v>41.586206896551701</v>
      </c>
      <c r="R3735">
        <v>32</v>
      </c>
      <c r="S3735">
        <v>163.03125</v>
      </c>
      <c r="T3735">
        <v>44</v>
      </c>
      <c r="U3735">
        <v>265.86363636363598</v>
      </c>
      <c r="V3735">
        <v>41</v>
      </c>
      <c r="W3735">
        <v>4.1951219512195097</v>
      </c>
      <c r="X3735">
        <v>58</v>
      </c>
      <c r="Y3735">
        <v>224.03448275862101</v>
      </c>
      <c r="Z3735">
        <v>50</v>
      </c>
      <c r="AA3735">
        <v>834.86666666666702</v>
      </c>
      <c r="AB3735">
        <v>64</v>
      </c>
      <c r="AC3735">
        <v>288.254545454545</v>
      </c>
      <c r="AD3735">
        <v>0.48245614035087703</v>
      </c>
      <c r="AE3735">
        <v>0</v>
      </c>
      <c r="AF3735">
        <v>0</v>
      </c>
      <c r="AG3735">
        <v>0</v>
      </c>
      <c r="AH3735" s="4">
        <v>32</v>
      </c>
      <c r="AI3735">
        <v>1.06666666666667</v>
      </c>
      <c r="AJ3735" s="4">
        <v>11</v>
      </c>
      <c r="AK3735">
        <v>0.36666666666666697</v>
      </c>
      <c r="AL3735" s="4">
        <v>35</v>
      </c>
      <c r="AM3735">
        <v>0.63636363636363602</v>
      </c>
      <c r="AN3735" s="4">
        <v>7</v>
      </c>
      <c r="AO3735">
        <v>0.12727272727272701</v>
      </c>
      <c r="AP3735" s="4">
        <v>0</v>
      </c>
      <c r="AQ3735">
        <v>0</v>
      </c>
      <c r="AR3735" s="4">
        <v>0</v>
      </c>
      <c r="AS3735">
        <v>0</v>
      </c>
      <c r="AT3735" s="4">
        <v>0</v>
      </c>
      <c r="AU3735" s="4">
        <v>0</v>
      </c>
      <c r="AV3735" s="4">
        <v>3</v>
      </c>
      <c r="AW3735">
        <v>1.6285714285714299</v>
      </c>
      <c r="AX3735" s="4">
        <f t="shared" si="58"/>
        <v>69.999999999999943</v>
      </c>
      <c r="AY3735" s="4">
        <v>36</v>
      </c>
      <c r="AZ3735" s="4">
        <v>10.5277777777778</v>
      </c>
    </row>
    <row r="3736" spans="1:52" x14ac:dyDescent="0.25">
      <c r="A3736" s="4">
        <v>2017</v>
      </c>
      <c r="B3736" s="4" t="s">
        <v>553</v>
      </c>
      <c r="C3736" t="s">
        <v>242</v>
      </c>
      <c r="D3736" t="s">
        <v>182</v>
      </c>
      <c r="E3736" t="s">
        <v>695</v>
      </c>
      <c r="F3736" s="4">
        <v>152</v>
      </c>
      <c r="G3736">
        <v>140</v>
      </c>
      <c r="H3736">
        <v>2.5714285714285698</v>
      </c>
      <c r="I3736">
        <v>152</v>
      </c>
      <c r="J3736">
        <v>4.3486842105263204</v>
      </c>
      <c r="K3736">
        <v>0</v>
      </c>
      <c r="L3736">
        <v>0</v>
      </c>
      <c r="M3736">
        <v>18</v>
      </c>
      <c r="N3736">
        <v>869.18918918918905</v>
      </c>
      <c r="O3736">
        <v>0.118421052631579</v>
      </c>
      <c r="P3736">
        <v>44</v>
      </c>
      <c r="Q3736">
        <v>11.113636363636401</v>
      </c>
      <c r="R3736">
        <v>13</v>
      </c>
      <c r="S3736">
        <v>20.461538461538499</v>
      </c>
      <c r="T3736">
        <v>0</v>
      </c>
      <c r="U3736">
        <v>0</v>
      </c>
      <c r="V3736">
        <v>0</v>
      </c>
      <c r="W3736">
        <v>0</v>
      </c>
      <c r="X3736">
        <v>147</v>
      </c>
      <c r="Y3736">
        <v>56.836734693877602</v>
      </c>
      <c r="Z3736">
        <v>0</v>
      </c>
      <c r="AA3736">
        <v>0</v>
      </c>
      <c r="AB3736">
        <v>152</v>
      </c>
      <c r="AC3736">
        <v>75.203947368421098</v>
      </c>
      <c r="AD3736">
        <v>1</v>
      </c>
      <c r="AE3736">
        <v>122</v>
      </c>
      <c r="AF3736">
        <v>64.639344262295097</v>
      </c>
      <c r="AG3736">
        <v>0.80263157894736903</v>
      </c>
      <c r="AH3736" s="4">
        <v>0</v>
      </c>
      <c r="AI3736">
        <v>0</v>
      </c>
      <c r="AJ3736" s="4">
        <v>0</v>
      </c>
      <c r="AK3736">
        <v>0</v>
      </c>
      <c r="AL3736" s="4">
        <v>9</v>
      </c>
      <c r="AM3736">
        <v>5.9210526315789498E-2</v>
      </c>
      <c r="AN3736" s="4">
        <v>3</v>
      </c>
      <c r="AO3736">
        <v>1.9736842105263198E-2</v>
      </c>
      <c r="AP3736" s="4">
        <v>0</v>
      </c>
      <c r="AQ3736">
        <v>0</v>
      </c>
      <c r="AR3736" s="4">
        <v>0</v>
      </c>
      <c r="AS3736">
        <v>0</v>
      </c>
      <c r="AT3736" s="4">
        <v>0</v>
      </c>
      <c r="AU3736" s="4">
        <v>0</v>
      </c>
      <c r="AV3736" s="4">
        <v>7</v>
      </c>
      <c r="AW3736">
        <v>1.5833333333333299</v>
      </c>
      <c r="AX3736" s="4">
        <f t="shared" si="58"/>
        <v>96.000000000000213</v>
      </c>
      <c r="AY3736" s="4">
        <v>0</v>
      </c>
      <c r="AZ3736" s="4">
        <v>0</v>
      </c>
    </row>
    <row r="3737" spans="1:52" x14ac:dyDescent="0.25">
      <c r="A3737" s="4">
        <v>2017</v>
      </c>
      <c r="B3737" s="4" t="s">
        <v>553</v>
      </c>
      <c r="C3737" t="s">
        <v>242</v>
      </c>
      <c r="D3737" t="s">
        <v>192</v>
      </c>
      <c r="E3737" t="s">
        <v>705</v>
      </c>
      <c r="F3737" s="4">
        <v>180</v>
      </c>
      <c r="G3737">
        <v>161</v>
      </c>
      <c r="H3737">
        <v>2.4596273291925499</v>
      </c>
      <c r="I3737">
        <v>180</v>
      </c>
      <c r="J3737">
        <v>4.2055555555555602</v>
      </c>
      <c r="K3737">
        <v>0</v>
      </c>
      <c r="L3737">
        <v>0</v>
      </c>
      <c r="M3737">
        <v>98</v>
      </c>
      <c r="N3737">
        <v>2785.1452513966501</v>
      </c>
      <c r="O3737">
        <v>0.54444444444444395</v>
      </c>
      <c r="P3737">
        <v>166</v>
      </c>
      <c r="Q3737">
        <v>17.722891566265101</v>
      </c>
      <c r="R3737">
        <v>21</v>
      </c>
      <c r="S3737">
        <v>148.42857142857099</v>
      </c>
      <c r="T3737">
        <v>14</v>
      </c>
      <c r="U3737">
        <v>334.07142857142901</v>
      </c>
      <c r="V3737">
        <v>14</v>
      </c>
      <c r="W3737">
        <v>8.4285714285714306</v>
      </c>
      <c r="X3737">
        <v>160</v>
      </c>
      <c r="Y3737">
        <v>139.56874999999999</v>
      </c>
      <c r="Z3737">
        <v>15</v>
      </c>
      <c r="AA3737">
        <v>430.83333333333297</v>
      </c>
      <c r="AB3737">
        <v>165</v>
      </c>
      <c r="AC3737">
        <v>151.654545454545</v>
      </c>
      <c r="AD3737">
        <v>0.91666666666666696</v>
      </c>
      <c r="AE3737">
        <v>59</v>
      </c>
      <c r="AF3737">
        <v>63.016949152542402</v>
      </c>
      <c r="AG3737">
        <v>0.327777777777778</v>
      </c>
      <c r="AH3737" s="4">
        <v>7</v>
      </c>
      <c r="AI3737">
        <v>0.58333333333333304</v>
      </c>
      <c r="AJ3737" s="4">
        <v>7</v>
      </c>
      <c r="AK3737">
        <v>0.58333333333333304</v>
      </c>
      <c r="AL3737" s="4">
        <v>40</v>
      </c>
      <c r="AM3737">
        <v>0.24242424242424199</v>
      </c>
      <c r="AN3737" s="4">
        <v>21</v>
      </c>
      <c r="AO3737">
        <v>0.12727272727272701</v>
      </c>
      <c r="AP3737" s="4">
        <v>0</v>
      </c>
      <c r="AQ3737">
        <v>0</v>
      </c>
      <c r="AR3737" s="4">
        <v>0</v>
      </c>
      <c r="AS3737">
        <v>0</v>
      </c>
      <c r="AT3737" s="4">
        <v>0</v>
      </c>
      <c r="AU3737" s="4">
        <v>0</v>
      </c>
      <c r="AV3737" s="4">
        <v>2</v>
      </c>
      <c r="AW3737">
        <v>1.93548387096774</v>
      </c>
      <c r="AX3737" s="4">
        <f t="shared" si="58"/>
        <v>93.000000000000099</v>
      </c>
      <c r="AY3737" s="4">
        <v>13</v>
      </c>
      <c r="AZ3737" s="4">
        <v>19.307692307692299</v>
      </c>
    </row>
    <row r="3738" spans="1:52" x14ac:dyDescent="0.25">
      <c r="A3738" s="4">
        <v>2017</v>
      </c>
      <c r="B3738" s="4" t="s">
        <v>553</v>
      </c>
      <c r="C3738" t="s">
        <v>242</v>
      </c>
      <c r="D3738" t="s">
        <v>175</v>
      </c>
      <c r="E3738" t="s">
        <v>688</v>
      </c>
      <c r="F3738" s="4">
        <v>36</v>
      </c>
      <c r="G3738">
        <v>33</v>
      </c>
      <c r="H3738">
        <v>2.51515151515152</v>
      </c>
      <c r="I3738">
        <v>36</v>
      </c>
      <c r="J3738">
        <v>3.6944444444444402</v>
      </c>
      <c r="K3738">
        <v>0</v>
      </c>
      <c r="L3738">
        <v>0</v>
      </c>
      <c r="M3738">
        <v>14</v>
      </c>
      <c r="N3738">
        <v>1258.1764705882399</v>
      </c>
      <c r="O3738">
        <v>0.38888888888888901</v>
      </c>
      <c r="P3738">
        <v>9</v>
      </c>
      <c r="Q3738">
        <v>5.6666666666666696</v>
      </c>
      <c r="R3738">
        <v>10</v>
      </c>
      <c r="S3738">
        <v>37.9</v>
      </c>
      <c r="T3738">
        <v>0</v>
      </c>
      <c r="U3738">
        <v>0</v>
      </c>
      <c r="V3738">
        <v>0</v>
      </c>
      <c r="W3738">
        <v>0</v>
      </c>
      <c r="X3738">
        <v>34</v>
      </c>
      <c r="Y3738">
        <v>57.235294117647101</v>
      </c>
      <c r="Z3738">
        <v>0</v>
      </c>
      <c r="AA3738">
        <v>0</v>
      </c>
      <c r="AB3738">
        <v>36</v>
      </c>
      <c r="AC3738">
        <v>79.5</v>
      </c>
      <c r="AD3738">
        <v>1</v>
      </c>
      <c r="AE3738">
        <v>30</v>
      </c>
      <c r="AF3738">
        <v>74.766666666666694</v>
      </c>
      <c r="AG3738">
        <v>0.83333333333333304</v>
      </c>
      <c r="AH3738" s="4">
        <v>0</v>
      </c>
      <c r="AI3738">
        <v>0</v>
      </c>
      <c r="AJ3738" s="4">
        <v>0</v>
      </c>
      <c r="AK3738">
        <v>0</v>
      </c>
      <c r="AL3738" s="4">
        <v>3</v>
      </c>
      <c r="AM3738">
        <v>8.3333333333333301E-2</v>
      </c>
      <c r="AN3738" s="4">
        <v>0</v>
      </c>
      <c r="AO3738">
        <v>0</v>
      </c>
      <c r="AP3738" s="4">
        <v>0</v>
      </c>
      <c r="AQ3738">
        <v>0</v>
      </c>
      <c r="AR3738" s="4">
        <v>0</v>
      </c>
      <c r="AS3738">
        <v>0</v>
      </c>
      <c r="AT3738" s="4">
        <v>0</v>
      </c>
      <c r="AU3738" s="4">
        <v>0</v>
      </c>
      <c r="AV3738" s="4">
        <v>1</v>
      </c>
      <c r="AW3738">
        <v>1.3333333333333299</v>
      </c>
      <c r="AX3738" s="4">
        <f t="shared" si="58"/>
        <v>27.000000000000068</v>
      </c>
      <c r="AY3738" s="4">
        <v>0</v>
      </c>
      <c r="AZ3738" s="4">
        <v>0</v>
      </c>
    </row>
    <row r="3739" spans="1:52" x14ac:dyDescent="0.25">
      <c r="A3739" s="4">
        <v>2017</v>
      </c>
      <c r="B3739" s="4" t="s">
        <v>553</v>
      </c>
      <c r="C3739" t="s">
        <v>242</v>
      </c>
      <c r="D3739" t="s">
        <v>183</v>
      </c>
      <c r="E3739" t="s">
        <v>696</v>
      </c>
      <c r="F3739" s="4">
        <v>271</v>
      </c>
      <c r="G3739">
        <v>259</v>
      </c>
      <c r="H3739">
        <v>2.0270270270270299</v>
      </c>
      <c r="I3739">
        <v>271</v>
      </c>
      <c r="J3739">
        <v>3.5867158671586701</v>
      </c>
      <c r="K3739">
        <v>2</v>
      </c>
      <c r="L3739">
        <v>7.3800738007380098E-3</v>
      </c>
      <c r="M3739">
        <v>142</v>
      </c>
      <c r="N3739">
        <v>3732.94915254237</v>
      </c>
      <c r="O3739">
        <v>0.52398523985239898</v>
      </c>
      <c r="P3739">
        <v>182</v>
      </c>
      <c r="Q3739">
        <v>8.3131868131868103</v>
      </c>
      <c r="R3739">
        <v>57</v>
      </c>
      <c r="S3739">
        <v>27.842105263157901</v>
      </c>
      <c r="T3739">
        <v>9</v>
      </c>
      <c r="U3739">
        <v>148.111111111111</v>
      </c>
      <c r="V3739">
        <v>9</v>
      </c>
      <c r="W3739">
        <v>28.7777777777778</v>
      </c>
      <c r="X3739">
        <v>256</v>
      </c>
      <c r="Y3739">
        <v>77.7578125</v>
      </c>
      <c r="Z3739">
        <v>9</v>
      </c>
      <c r="AA3739">
        <v>521.25</v>
      </c>
      <c r="AB3739">
        <v>262</v>
      </c>
      <c r="AC3739">
        <v>90.320610687022906</v>
      </c>
      <c r="AD3739">
        <v>0.96678966789667897</v>
      </c>
      <c r="AE3739">
        <v>186</v>
      </c>
      <c r="AF3739">
        <v>65.736559139784902</v>
      </c>
      <c r="AG3739">
        <v>0.68634686346863505</v>
      </c>
      <c r="AH3739" s="4">
        <v>5</v>
      </c>
      <c r="AI3739">
        <v>0.625</v>
      </c>
      <c r="AJ3739" s="4">
        <v>2</v>
      </c>
      <c r="AK3739">
        <v>0.25</v>
      </c>
      <c r="AL3739" s="4">
        <v>32</v>
      </c>
      <c r="AM3739">
        <v>0.122137404580153</v>
      </c>
      <c r="AN3739" s="4">
        <v>14</v>
      </c>
      <c r="AO3739">
        <v>5.34351145038168E-2</v>
      </c>
      <c r="AP3739" s="4">
        <v>0</v>
      </c>
      <c r="AQ3739">
        <v>0</v>
      </c>
      <c r="AR3739" s="4">
        <v>0</v>
      </c>
      <c r="AS3739">
        <v>0</v>
      </c>
      <c r="AT3739" s="4">
        <v>0</v>
      </c>
      <c r="AU3739" s="4">
        <v>0</v>
      </c>
      <c r="AV3739" s="4">
        <v>0</v>
      </c>
      <c r="AW3739">
        <v>2.1007751937984498</v>
      </c>
      <c r="AX3739" s="4">
        <f t="shared" si="58"/>
        <v>129</v>
      </c>
      <c r="AY3739" s="4">
        <v>9</v>
      </c>
      <c r="AZ3739" s="4">
        <v>11.3333333333333</v>
      </c>
    </row>
    <row r="3740" spans="1:52" x14ac:dyDescent="0.25">
      <c r="A3740" s="4">
        <v>2017</v>
      </c>
      <c r="B3740" s="4" t="s">
        <v>553</v>
      </c>
      <c r="C3740" t="s">
        <v>242</v>
      </c>
      <c r="D3740" t="s">
        <v>251</v>
      </c>
      <c r="E3740" t="s">
        <v>761</v>
      </c>
      <c r="F3740" s="4">
        <v>110</v>
      </c>
      <c r="G3740">
        <v>80</v>
      </c>
      <c r="H3740">
        <v>4.625</v>
      </c>
      <c r="I3740">
        <v>110</v>
      </c>
      <c r="J3740">
        <v>6.2545454545454504</v>
      </c>
      <c r="K3740">
        <v>2</v>
      </c>
      <c r="L3740">
        <v>1.8181818181818198E-2</v>
      </c>
      <c r="M3740">
        <v>32</v>
      </c>
      <c r="N3740">
        <v>914.03960396039599</v>
      </c>
      <c r="O3740">
        <v>0.29090909090909101</v>
      </c>
      <c r="P3740">
        <v>101</v>
      </c>
      <c r="Q3740">
        <v>29.5445544554455</v>
      </c>
      <c r="R3740">
        <v>35</v>
      </c>
      <c r="S3740">
        <v>215.71428571428601</v>
      </c>
      <c r="T3740">
        <v>59</v>
      </c>
      <c r="U3740">
        <v>193.27118644067801</v>
      </c>
      <c r="V3740">
        <v>50</v>
      </c>
      <c r="W3740">
        <v>38.96</v>
      </c>
      <c r="X3740">
        <v>39</v>
      </c>
      <c r="Y3740">
        <v>136.07692307692301</v>
      </c>
      <c r="Z3740">
        <v>70</v>
      </c>
      <c r="AA3740">
        <v>529.40909090909099</v>
      </c>
      <c r="AB3740">
        <v>40</v>
      </c>
      <c r="AC3740">
        <v>160.55000000000001</v>
      </c>
      <c r="AD3740">
        <v>0.36363636363636398</v>
      </c>
      <c r="AE3740">
        <v>11</v>
      </c>
      <c r="AF3740">
        <v>79.090909090909093</v>
      </c>
      <c r="AG3740">
        <v>0.1</v>
      </c>
      <c r="AH3740" s="4">
        <v>39</v>
      </c>
      <c r="AI3740">
        <v>0.88636363636363602</v>
      </c>
      <c r="AJ3740" s="4">
        <v>15</v>
      </c>
      <c r="AK3740">
        <v>0.34090909090909099</v>
      </c>
      <c r="AL3740" s="4">
        <v>13</v>
      </c>
      <c r="AM3740">
        <v>0.32500000000000001</v>
      </c>
      <c r="AN3740" s="4">
        <v>5</v>
      </c>
      <c r="AO3740">
        <v>0.125</v>
      </c>
      <c r="AP3740" s="4">
        <v>3</v>
      </c>
      <c r="AQ3740">
        <v>2.7272727272727299E-2</v>
      </c>
      <c r="AR3740" s="4">
        <v>1</v>
      </c>
      <c r="AS3740">
        <v>9.0909090909090905E-3</v>
      </c>
      <c r="AT3740" s="4">
        <v>0</v>
      </c>
      <c r="AU3740" s="4">
        <v>0</v>
      </c>
      <c r="AV3740" s="4">
        <v>2</v>
      </c>
      <c r="AW3740">
        <v>1.5942028985507199</v>
      </c>
      <c r="AX3740" s="4">
        <f t="shared" si="58"/>
        <v>69.000000000000199</v>
      </c>
      <c r="AY3740" s="4">
        <v>56</v>
      </c>
      <c r="AZ3740" s="4">
        <v>10.1964285714286</v>
      </c>
    </row>
    <row r="3741" spans="1:52" x14ac:dyDescent="0.25">
      <c r="A3741" s="4">
        <v>2017</v>
      </c>
      <c r="B3741" s="4" t="s">
        <v>553</v>
      </c>
      <c r="C3741" t="s">
        <v>242</v>
      </c>
      <c r="D3741" t="s">
        <v>179</v>
      </c>
      <c r="E3741" t="s">
        <v>692</v>
      </c>
      <c r="F3741" s="4">
        <v>201</v>
      </c>
      <c r="G3741">
        <v>196</v>
      </c>
      <c r="H3741">
        <v>4.6530612244898002</v>
      </c>
      <c r="I3741">
        <v>201</v>
      </c>
      <c r="J3741">
        <v>6.2039800995024903</v>
      </c>
      <c r="K3741">
        <v>0</v>
      </c>
      <c r="L3741">
        <v>0</v>
      </c>
      <c r="M3741">
        <v>117</v>
      </c>
      <c r="N3741">
        <v>3596.6907216494801</v>
      </c>
      <c r="O3741">
        <v>0.58208955223880599</v>
      </c>
      <c r="P3741">
        <v>143</v>
      </c>
      <c r="Q3741">
        <v>8.1258741258741303</v>
      </c>
      <c r="R3741">
        <v>34</v>
      </c>
      <c r="S3741">
        <v>60.382352941176499</v>
      </c>
      <c r="T3741">
        <v>16</v>
      </c>
      <c r="U3741">
        <v>254.5625</v>
      </c>
      <c r="V3741">
        <v>14</v>
      </c>
      <c r="W3741">
        <v>6</v>
      </c>
      <c r="X3741">
        <v>183</v>
      </c>
      <c r="Y3741">
        <v>123.060109289617</v>
      </c>
      <c r="Z3741">
        <v>16</v>
      </c>
      <c r="AA3741">
        <v>557.461538461538</v>
      </c>
      <c r="AB3741">
        <v>185</v>
      </c>
      <c r="AC3741">
        <v>146.60540540540501</v>
      </c>
      <c r="AD3741">
        <v>0.92039800995024901</v>
      </c>
      <c r="AE3741">
        <v>81</v>
      </c>
      <c r="AF3741">
        <v>84.802469135802497</v>
      </c>
      <c r="AG3741">
        <v>0.402985074626866</v>
      </c>
      <c r="AH3741" s="4">
        <v>12</v>
      </c>
      <c r="AI3741">
        <v>0.92307692307692302</v>
      </c>
      <c r="AJ3741" s="4">
        <v>4</v>
      </c>
      <c r="AK3741">
        <v>0.30769230769230799</v>
      </c>
      <c r="AL3741" s="4">
        <v>39</v>
      </c>
      <c r="AM3741">
        <v>0.21081081081081099</v>
      </c>
      <c r="AN3741" s="4">
        <v>18</v>
      </c>
      <c r="AO3741">
        <v>9.7297297297297303E-2</v>
      </c>
      <c r="AP3741" s="4">
        <v>0</v>
      </c>
      <c r="AQ3741">
        <v>0</v>
      </c>
      <c r="AR3741" s="4">
        <v>0</v>
      </c>
      <c r="AS3741">
        <v>0</v>
      </c>
      <c r="AT3741" s="4">
        <v>0</v>
      </c>
      <c r="AU3741" s="4">
        <v>0</v>
      </c>
      <c r="AV3741" s="4">
        <v>5</v>
      </c>
      <c r="AW3741">
        <v>2.11578947368421</v>
      </c>
      <c r="AX3741" s="4">
        <f t="shared" si="58"/>
        <v>95.000000000000028</v>
      </c>
      <c r="AY3741" s="4">
        <v>15</v>
      </c>
      <c r="AZ3741" s="4">
        <v>20.6666666666667</v>
      </c>
    </row>
    <row r="3742" spans="1:52" x14ac:dyDescent="0.25">
      <c r="A3742" s="4">
        <v>2017</v>
      </c>
      <c r="B3742" s="4" t="s">
        <v>553</v>
      </c>
      <c r="C3742" t="s">
        <v>242</v>
      </c>
      <c r="D3742" t="s">
        <v>257</v>
      </c>
      <c r="E3742" t="s">
        <v>766</v>
      </c>
      <c r="F3742" s="4">
        <v>71</v>
      </c>
      <c r="G3742">
        <v>52</v>
      </c>
      <c r="H3742">
        <v>7.2307692307692299</v>
      </c>
      <c r="I3742">
        <v>71</v>
      </c>
      <c r="J3742">
        <v>9.7746478873239404</v>
      </c>
      <c r="K3742">
        <v>0</v>
      </c>
      <c r="L3742">
        <v>0</v>
      </c>
      <c r="M3742">
        <v>13</v>
      </c>
      <c r="N3742">
        <v>231.147540983607</v>
      </c>
      <c r="O3742">
        <v>0.183098591549296</v>
      </c>
      <c r="P3742">
        <v>60</v>
      </c>
      <c r="Q3742">
        <v>37.783333333333303</v>
      </c>
      <c r="R3742">
        <v>23</v>
      </c>
      <c r="S3742">
        <v>186.434782608696</v>
      </c>
      <c r="T3742">
        <v>40</v>
      </c>
      <c r="U3742">
        <v>205.7</v>
      </c>
      <c r="V3742">
        <v>40</v>
      </c>
      <c r="W3742">
        <v>13.65</v>
      </c>
      <c r="X3742">
        <v>26</v>
      </c>
      <c r="Y3742">
        <v>163</v>
      </c>
      <c r="Z3742">
        <v>45</v>
      </c>
      <c r="AA3742">
        <v>533</v>
      </c>
      <c r="AB3742">
        <v>26</v>
      </c>
      <c r="AC3742">
        <v>204.269230769231</v>
      </c>
      <c r="AD3742">
        <v>0.36619718309859201</v>
      </c>
      <c r="AE3742">
        <v>5</v>
      </c>
      <c r="AF3742">
        <v>120.2</v>
      </c>
      <c r="AG3742">
        <v>7.0422535211267595E-2</v>
      </c>
      <c r="AH3742" s="4">
        <v>25</v>
      </c>
      <c r="AI3742">
        <v>0.78125</v>
      </c>
      <c r="AJ3742" s="4">
        <v>7</v>
      </c>
      <c r="AK3742">
        <v>0.21875</v>
      </c>
      <c r="AL3742" s="4">
        <v>5</v>
      </c>
      <c r="AM3742">
        <v>0.19230769230769201</v>
      </c>
      <c r="AN3742" s="4">
        <v>2</v>
      </c>
      <c r="AO3742">
        <v>7.69230769230769E-2</v>
      </c>
      <c r="AP3742" s="4">
        <v>0</v>
      </c>
      <c r="AQ3742">
        <v>0</v>
      </c>
      <c r="AR3742" s="4">
        <v>1</v>
      </c>
      <c r="AS3742">
        <v>1.4084507042253501E-2</v>
      </c>
      <c r="AT3742" s="4">
        <v>0</v>
      </c>
      <c r="AU3742" s="4">
        <v>0</v>
      </c>
      <c r="AV3742" s="4">
        <v>1</v>
      </c>
      <c r="AW3742">
        <v>1.3921568627451</v>
      </c>
      <c r="AX3742" s="4">
        <f t="shared" si="58"/>
        <v>50.999999999999929</v>
      </c>
      <c r="AY3742" s="4">
        <v>37</v>
      </c>
      <c r="AZ3742" s="4">
        <v>11.351351351351401</v>
      </c>
    </row>
    <row r="3743" spans="1:52" x14ac:dyDescent="0.25">
      <c r="A3743" s="4">
        <v>2017</v>
      </c>
      <c r="B3743" s="4" t="s">
        <v>553</v>
      </c>
      <c r="C3743" t="s">
        <v>242</v>
      </c>
      <c r="D3743" t="s">
        <v>266</v>
      </c>
      <c r="E3743" t="s">
        <v>775</v>
      </c>
      <c r="F3743" s="4">
        <v>144</v>
      </c>
      <c r="G3743">
        <v>34</v>
      </c>
      <c r="H3743">
        <v>4.1470588235294104</v>
      </c>
      <c r="I3743">
        <v>142</v>
      </c>
      <c r="J3743">
        <v>4.5563380281690096</v>
      </c>
      <c r="K3743">
        <v>0</v>
      </c>
      <c r="L3743">
        <v>0</v>
      </c>
      <c r="M3743">
        <v>4</v>
      </c>
      <c r="N3743">
        <v>175.05</v>
      </c>
      <c r="O3743">
        <v>2.7777777777777801E-2</v>
      </c>
      <c r="P3743">
        <v>114</v>
      </c>
      <c r="Q3743">
        <v>27.850877192982502</v>
      </c>
      <c r="R3743">
        <v>14</v>
      </c>
      <c r="S3743">
        <v>36.571428571428598</v>
      </c>
      <c r="T3743">
        <v>3</v>
      </c>
      <c r="U3743">
        <v>184.666666666667</v>
      </c>
      <c r="V3743">
        <v>3</v>
      </c>
      <c r="W3743">
        <v>36.6666666666667</v>
      </c>
      <c r="X3743">
        <v>132</v>
      </c>
      <c r="Y3743">
        <v>85.068181818181799</v>
      </c>
      <c r="Z3743">
        <v>3</v>
      </c>
      <c r="AA3743">
        <v>281.66666666666703</v>
      </c>
      <c r="AB3743">
        <v>140</v>
      </c>
      <c r="AC3743">
        <v>118.798561151079</v>
      </c>
      <c r="AD3743">
        <v>0.96527777777777801</v>
      </c>
      <c r="AE3743">
        <v>89</v>
      </c>
      <c r="AF3743">
        <v>88.426966292134793</v>
      </c>
      <c r="AG3743">
        <v>0.61805555555555602</v>
      </c>
      <c r="AH3743" s="4">
        <v>0</v>
      </c>
      <c r="AI3743">
        <v>0</v>
      </c>
      <c r="AJ3743" s="4">
        <v>1</v>
      </c>
      <c r="AK3743">
        <v>0.33333333333333298</v>
      </c>
      <c r="AL3743" s="4">
        <v>7</v>
      </c>
      <c r="AM3743">
        <v>5.0359712230215799E-2</v>
      </c>
      <c r="AN3743" s="4">
        <v>3</v>
      </c>
      <c r="AO3743">
        <v>2.15827338129496E-2</v>
      </c>
      <c r="AP3743" s="4">
        <v>7</v>
      </c>
      <c r="AQ3743">
        <v>4.8611111111111098E-2</v>
      </c>
      <c r="AR3743" s="4">
        <v>4</v>
      </c>
      <c r="AS3743">
        <v>2.7777777777777801E-2</v>
      </c>
      <c r="AT3743" s="4">
        <v>1</v>
      </c>
      <c r="AU3743" s="4">
        <v>0</v>
      </c>
      <c r="AV3743" s="4">
        <v>2</v>
      </c>
      <c r="AW3743">
        <v>1.93243243243243</v>
      </c>
      <c r="AX3743" s="4">
        <f t="shared" si="58"/>
        <v>74.517482517482605</v>
      </c>
      <c r="AY3743" s="4">
        <v>3</v>
      </c>
      <c r="AZ3743" s="4">
        <v>0.66666666666666696</v>
      </c>
    </row>
    <row r="3744" spans="1:52" x14ac:dyDescent="0.25">
      <c r="A3744" s="4">
        <v>2017</v>
      </c>
      <c r="B3744" s="4" t="s">
        <v>553</v>
      </c>
      <c r="C3744" t="s">
        <v>242</v>
      </c>
      <c r="D3744" t="s">
        <v>176</v>
      </c>
      <c r="E3744" t="s">
        <v>689</v>
      </c>
      <c r="F3744" s="4">
        <v>87</v>
      </c>
      <c r="G3744">
        <v>75</v>
      </c>
      <c r="H3744">
        <v>3.88</v>
      </c>
      <c r="I3744">
        <v>87</v>
      </c>
      <c r="J3744">
        <v>5.6206896551724101</v>
      </c>
      <c r="K3744">
        <v>0</v>
      </c>
      <c r="L3744">
        <v>0</v>
      </c>
      <c r="M3744">
        <v>31</v>
      </c>
      <c r="N3744">
        <v>980.32098765432102</v>
      </c>
      <c r="O3744">
        <v>0.35632183908046</v>
      </c>
      <c r="P3744">
        <v>74</v>
      </c>
      <c r="Q3744">
        <v>18.824324324324301</v>
      </c>
      <c r="R3744">
        <v>25</v>
      </c>
      <c r="S3744">
        <v>256.2</v>
      </c>
      <c r="T3744">
        <v>39</v>
      </c>
      <c r="U3744">
        <v>149.102564102564</v>
      </c>
      <c r="V3744">
        <v>37</v>
      </c>
      <c r="W3744">
        <v>16.2162162162162</v>
      </c>
      <c r="X3744">
        <v>36</v>
      </c>
      <c r="Y3744">
        <v>168.583333333333</v>
      </c>
      <c r="Z3744">
        <v>45</v>
      </c>
      <c r="AA3744">
        <v>472.25925925925901</v>
      </c>
      <c r="AB3744">
        <v>42</v>
      </c>
      <c r="AC3744">
        <v>219.07317073170699</v>
      </c>
      <c r="AD3744">
        <v>0.47126436781609199</v>
      </c>
      <c r="AE3744">
        <v>5</v>
      </c>
      <c r="AF3744">
        <v>72.599999999999994</v>
      </c>
      <c r="AG3744">
        <v>5.7471264367816098E-2</v>
      </c>
      <c r="AH3744" s="4">
        <v>28</v>
      </c>
      <c r="AI3744">
        <v>1.0370370370370401</v>
      </c>
      <c r="AJ3744" s="4">
        <v>10</v>
      </c>
      <c r="AK3744">
        <v>0.37037037037037002</v>
      </c>
      <c r="AL3744" s="4">
        <v>12</v>
      </c>
      <c r="AM3744">
        <v>0.292682926829268</v>
      </c>
      <c r="AN3744" s="4">
        <v>6</v>
      </c>
      <c r="AO3744">
        <v>0.146341463414634</v>
      </c>
      <c r="AP3744" s="4">
        <v>0</v>
      </c>
      <c r="AQ3744">
        <v>0</v>
      </c>
      <c r="AR3744" s="4">
        <v>0</v>
      </c>
      <c r="AS3744">
        <v>0</v>
      </c>
      <c r="AT3744" s="4">
        <v>0</v>
      </c>
      <c r="AU3744" s="4">
        <v>0</v>
      </c>
      <c r="AV3744" s="4">
        <v>2</v>
      </c>
      <c r="AW3744">
        <v>1.42622950819672</v>
      </c>
      <c r="AX3744" s="4">
        <f t="shared" si="58"/>
        <v>61.000000000000057</v>
      </c>
      <c r="AY3744" s="4">
        <v>38</v>
      </c>
      <c r="AZ3744" s="4">
        <v>15.8684210526316</v>
      </c>
    </row>
    <row r="3745" spans="1:52" x14ac:dyDescent="0.25">
      <c r="A3745" s="4">
        <v>2017</v>
      </c>
      <c r="B3745" s="4" t="s">
        <v>553</v>
      </c>
      <c r="C3745" t="s">
        <v>242</v>
      </c>
      <c r="D3745" t="s">
        <v>267</v>
      </c>
      <c r="E3745" t="s">
        <v>776</v>
      </c>
      <c r="F3745" s="4">
        <v>20</v>
      </c>
      <c r="G3745">
        <v>16</v>
      </c>
      <c r="H3745">
        <v>3.4375</v>
      </c>
      <c r="I3745">
        <v>20</v>
      </c>
      <c r="J3745">
        <v>4.95</v>
      </c>
      <c r="K3745">
        <v>0</v>
      </c>
      <c r="L3745">
        <v>0</v>
      </c>
      <c r="M3745">
        <v>16</v>
      </c>
      <c r="N3745">
        <v>5214.6499999999996</v>
      </c>
      <c r="O3745">
        <v>0.8</v>
      </c>
      <c r="P3745">
        <v>14</v>
      </c>
      <c r="Q3745">
        <v>79.785714285714306</v>
      </c>
      <c r="R3745">
        <v>9</v>
      </c>
      <c r="S3745">
        <v>201.222222222222</v>
      </c>
      <c r="T3745">
        <v>14</v>
      </c>
      <c r="U3745">
        <v>201.07142857142901</v>
      </c>
      <c r="V3745">
        <v>13</v>
      </c>
      <c r="W3745">
        <v>2.1538461538461502</v>
      </c>
      <c r="X3745">
        <v>6</v>
      </c>
      <c r="Y3745">
        <v>227</v>
      </c>
      <c r="Z3745">
        <v>14</v>
      </c>
      <c r="AA3745">
        <v>534.07142857142901</v>
      </c>
      <c r="AB3745">
        <v>6</v>
      </c>
      <c r="AC3745">
        <v>256.5</v>
      </c>
      <c r="AD3745">
        <v>0.3</v>
      </c>
      <c r="AE3745">
        <v>1</v>
      </c>
      <c r="AF3745">
        <v>130</v>
      </c>
      <c r="AG3745">
        <v>0.05</v>
      </c>
      <c r="AH3745" s="4">
        <v>8</v>
      </c>
      <c r="AI3745">
        <v>0.57142857142857095</v>
      </c>
      <c r="AJ3745" s="4">
        <v>1</v>
      </c>
      <c r="AK3745">
        <v>7.1428571428571397E-2</v>
      </c>
      <c r="AL3745" s="4">
        <v>3</v>
      </c>
      <c r="AM3745">
        <v>0.5</v>
      </c>
      <c r="AN3745" s="4">
        <v>2</v>
      </c>
      <c r="AO3745">
        <v>0.33333333333333298</v>
      </c>
      <c r="AP3745" s="4">
        <v>0</v>
      </c>
      <c r="AQ3745">
        <v>0</v>
      </c>
      <c r="AR3745" s="4">
        <v>0</v>
      </c>
      <c r="AS3745">
        <v>0</v>
      </c>
      <c r="AT3745" s="4">
        <v>0</v>
      </c>
      <c r="AU3745" s="4">
        <v>0</v>
      </c>
      <c r="AV3745" s="4">
        <v>2</v>
      </c>
      <c r="AW3745">
        <v>1.4285714285714299</v>
      </c>
      <c r="AX3745" s="4">
        <f t="shared" si="58"/>
        <v>13.999999999999986</v>
      </c>
      <c r="AY3745" s="4">
        <v>14</v>
      </c>
      <c r="AZ3745" s="4">
        <v>17.785714285714299</v>
      </c>
    </row>
    <row r="3746" spans="1:52" x14ac:dyDescent="0.25">
      <c r="A3746" s="4">
        <v>2017</v>
      </c>
      <c r="B3746" s="4" t="s">
        <v>553</v>
      </c>
      <c r="C3746" t="s">
        <v>242</v>
      </c>
      <c r="D3746" t="s">
        <v>248</v>
      </c>
      <c r="E3746" t="s">
        <v>758</v>
      </c>
      <c r="F3746" s="4">
        <v>52</v>
      </c>
      <c r="G3746">
        <v>39</v>
      </c>
      <c r="H3746">
        <v>6.7435897435897401</v>
      </c>
      <c r="I3746">
        <v>52</v>
      </c>
      <c r="J3746">
        <v>8.75</v>
      </c>
      <c r="K3746">
        <v>0</v>
      </c>
      <c r="L3746">
        <v>0</v>
      </c>
      <c r="M3746">
        <v>32</v>
      </c>
      <c r="N3746">
        <v>2923.6486486486501</v>
      </c>
      <c r="O3746">
        <v>0.61538461538461497</v>
      </c>
      <c r="P3746">
        <v>38</v>
      </c>
      <c r="Q3746">
        <v>51.342105263157897</v>
      </c>
      <c r="R3746">
        <v>19</v>
      </c>
      <c r="S3746">
        <v>334.73684210526301</v>
      </c>
      <c r="T3746">
        <v>28</v>
      </c>
      <c r="U3746">
        <v>186.07142857142901</v>
      </c>
      <c r="V3746">
        <v>25</v>
      </c>
      <c r="W3746">
        <v>21.36</v>
      </c>
      <c r="X3746">
        <v>19</v>
      </c>
      <c r="Y3746">
        <v>205.52631578947401</v>
      </c>
      <c r="Z3746">
        <v>33</v>
      </c>
      <c r="AA3746">
        <v>612.70588235294099</v>
      </c>
      <c r="AB3746">
        <v>19</v>
      </c>
      <c r="AC3746">
        <v>263.777777777778</v>
      </c>
      <c r="AD3746">
        <v>0.34615384615384598</v>
      </c>
      <c r="AE3746">
        <v>1</v>
      </c>
      <c r="AF3746">
        <v>126</v>
      </c>
      <c r="AG3746">
        <v>1.9230769230769201E-2</v>
      </c>
      <c r="AH3746" s="4">
        <v>18</v>
      </c>
      <c r="AI3746">
        <v>1.0588235294117601</v>
      </c>
      <c r="AJ3746" s="4">
        <v>4</v>
      </c>
      <c r="AK3746">
        <v>0.23529411764705899</v>
      </c>
      <c r="AL3746" s="4">
        <v>5</v>
      </c>
      <c r="AM3746">
        <v>0.27777777777777801</v>
      </c>
      <c r="AN3746" s="4">
        <v>6</v>
      </c>
      <c r="AO3746">
        <v>0.33333333333333298</v>
      </c>
      <c r="AP3746" s="4">
        <v>0</v>
      </c>
      <c r="AQ3746">
        <v>0</v>
      </c>
      <c r="AR3746" s="4">
        <v>0</v>
      </c>
      <c r="AS3746">
        <v>0</v>
      </c>
      <c r="AT3746" s="4">
        <v>0</v>
      </c>
      <c r="AU3746" s="4">
        <v>0</v>
      </c>
      <c r="AV3746" s="4">
        <v>0</v>
      </c>
      <c r="AW3746">
        <v>1.48571428571429</v>
      </c>
      <c r="AX3746" s="4">
        <f t="shared" si="58"/>
        <v>34.999999999999901</v>
      </c>
      <c r="AY3746" s="4">
        <v>23</v>
      </c>
      <c r="AZ3746" s="4">
        <v>11.5652173913043</v>
      </c>
    </row>
    <row r="3747" spans="1:52" x14ac:dyDescent="0.25">
      <c r="A3747" s="4">
        <v>2017</v>
      </c>
      <c r="B3747" s="4" t="s">
        <v>553</v>
      </c>
      <c r="C3747" t="s">
        <v>242</v>
      </c>
      <c r="D3747" t="s">
        <v>268</v>
      </c>
      <c r="E3747" t="s">
        <v>777</v>
      </c>
      <c r="F3747" s="4">
        <v>235</v>
      </c>
      <c r="G3747">
        <v>79</v>
      </c>
      <c r="H3747">
        <v>1.73417721518987</v>
      </c>
      <c r="I3747">
        <v>235</v>
      </c>
      <c r="J3747">
        <v>3.9914893617021301</v>
      </c>
      <c r="K3747">
        <v>2</v>
      </c>
      <c r="L3747">
        <v>8.5106382978723406E-3</v>
      </c>
      <c r="M3747">
        <v>40</v>
      </c>
      <c r="N3747">
        <v>865.17105263157896</v>
      </c>
      <c r="O3747">
        <v>0.170212765957447</v>
      </c>
      <c r="P3747">
        <v>175</v>
      </c>
      <c r="Q3747">
        <v>14.8</v>
      </c>
      <c r="R3747">
        <v>31</v>
      </c>
      <c r="S3747">
        <v>25.7741935483871</v>
      </c>
      <c r="T3747">
        <v>5</v>
      </c>
      <c r="U3747">
        <v>101.8</v>
      </c>
      <c r="V3747">
        <v>5</v>
      </c>
      <c r="W3747">
        <v>28.2</v>
      </c>
      <c r="X3747">
        <v>223</v>
      </c>
      <c r="Y3747">
        <v>59.457399103138997</v>
      </c>
      <c r="Z3747">
        <v>5</v>
      </c>
      <c r="AA3747">
        <v>189</v>
      </c>
      <c r="AB3747">
        <v>230</v>
      </c>
      <c r="AC3747">
        <v>87.759825327510896</v>
      </c>
      <c r="AD3747">
        <v>0.97446808510638305</v>
      </c>
      <c r="AE3747">
        <v>152</v>
      </c>
      <c r="AF3747">
        <v>68.618421052631604</v>
      </c>
      <c r="AG3747">
        <v>0.64680851063829803</v>
      </c>
      <c r="AH3747" s="4">
        <v>1</v>
      </c>
      <c r="AI3747">
        <v>0.2</v>
      </c>
      <c r="AJ3747" s="4">
        <v>1</v>
      </c>
      <c r="AK3747">
        <v>0.2</v>
      </c>
      <c r="AL3747" s="4">
        <v>7</v>
      </c>
      <c r="AM3747">
        <v>3.0567685589519701E-2</v>
      </c>
      <c r="AN3747" s="4">
        <v>8</v>
      </c>
      <c r="AO3747">
        <v>3.4934497816593899E-2</v>
      </c>
      <c r="AP3747" s="4">
        <v>8</v>
      </c>
      <c r="AQ3747">
        <v>3.4042553191489397E-2</v>
      </c>
      <c r="AR3747" s="4">
        <v>9</v>
      </c>
      <c r="AS3747">
        <v>3.8297872340425497E-2</v>
      </c>
      <c r="AT3747" s="4">
        <v>0</v>
      </c>
      <c r="AU3747" s="4">
        <v>0</v>
      </c>
      <c r="AV3747" s="4">
        <v>1</v>
      </c>
      <c r="AW3747">
        <v>2.17592592592593</v>
      </c>
      <c r="AX3747" s="4">
        <f t="shared" si="58"/>
        <v>107.9999999999998</v>
      </c>
      <c r="AY3747" s="4">
        <v>5</v>
      </c>
      <c r="AZ3747" s="4">
        <v>0.2</v>
      </c>
    </row>
    <row r="3748" spans="1:52" x14ac:dyDescent="0.25">
      <c r="A3748" s="4">
        <v>2017</v>
      </c>
      <c r="B3748" s="4" t="s">
        <v>553</v>
      </c>
      <c r="C3748" t="s">
        <v>242</v>
      </c>
      <c r="D3748" t="s">
        <v>184</v>
      </c>
      <c r="E3748" t="s">
        <v>697</v>
      </c>
      <c r="F3748" s="4">
        <v>102</v>
      </c>
      <c r="G3748">
        <v>76</v>
      </c>
      <c r="H3748">
        <v>3.32894736842105</v>
      </c>
      <c r="I3748">
        <v>102</v>
      </c>
      <c r="J3748">
        <v>5.2647058823529402</v>
      </c>
      <c r="K3748">
        <v>2</v>
      </c>
      <c r="L3748">
        <v>1.9607843137254902E-2</v>
      </c>
      <c r="M3748">
        <v>27</v>
      </c>
      <c r="N3748">
        <v>838.96666666666704</v>
      </c>
      <c r="O3748">
        <v>0.26470588235294101</v>
      </c>
      <c r="P3748">
        <v>80</v>
      </c>
      <c r="Q3748">
        <v>33.537500000000001</v>
      </c>
      <c r="R3748">
        <v>24</v>
      </c>
      <c r="S3748">
        <v>140.875</v>
      </c>
      <c r="T3748">
        <v>35</v>
      </c>
      <c r="U3748">
        <v>186.57142857142901</v>
      </c>
      <c r="V3748">
        <v>32</v>
      </c>
      <c r="W3748">
        <v>34.875</v>
      </c>
      <c r="X3748">
        <v>55</v>
      </c>
      <c r="Y3748">
        <v>169.52727272727299</v>
      </c>
      <c r="Z3748">
        <v>45</v>
      </c>
      <c r="AA3748">
        <v>517.14814814814804</v>
      </c>
      <c r="AB3748">
        <v>57</v>
      </c>
      <c r="AC3748">
        <v>197.052631578947</v>
      </c>
      <c r="AD3748">
        <v>0.55882352941176505</v>
      </c>
      <c r="AE3748">
        <v>10</v>
      </c>
      <c r="AF3748">
        <v>101</v>
      </c>
      <c r="AG3748">
        <v>9.8039215686274495E-2</v>
      </c>
      <c r="AH3748" s="4">
        <v>20</v>
      </c>
      <c r="AI3748">
        <v>0.74074074074074103</v>
      </c>
      <c r="AJ3748" s="4">
        <v>5</v>
      </c>
      <c r="AK3748">
        <v>0.18518518518518501</v>
      </c>
      <c r="AL3748" s="4">
        <v>15</v>
      </c>
      <c r="AM3748">
        <v>0.26315789473684198</v>
      </c>
      <c r="AN3748" s="4">
        <v>3</v>
      </c>
      <c r="AO3748">
        <v>5.2631578947368397E-2</v>
      </c>
      <c r="AP3748" s="4">
        <v>3</v>
      </c>
      <c r="AQ3748">
        <v>2.9411764705882401E-2</v>
      </c>
      <c r="AR3748" s="4">
        <v>0</v>
      </c>
      <c r="AS3748">
        <v>0</v>
      </c>
      <c r="AT3748" s="4">
        <v>0</v>
      </c>
      <c r="AU3748" s="4">
        <v>0</v>
      </c>
      <c r="AV3748" s="4">
        <v>0</v>
      </c>
      <c r="AW3748">
        <v>1.5692307692307701</v>
      </c>
      <c r="AX3748" s="4">
        <f t="shared" si="58"/>
        <v>64.999999999999957</v>
      </c>
      <c r="AY3748" s="4">
        <v>31</v>
      </c>
      <c r="AZ3748" s="4">
        <v>10.3870967741935</v>
      </c>
    </row>
    <row r="3749" spans="1:52" x14ac:dyDescent="0.25">
      <c r="A3749" s="4">
        <v>2017</v>
      </c>
      <c r="B3749" s="4" t="s">
        <v>553</v>
      </c>
      <c r="C3749" t="s">
        <v>242</v>
      </c>
      <c r="D3749" t="s">
        <v>189</v>
      </c>
      <c r="E3749" t="s">
        <v>702</v>
      </c>
      <c r="F3749" s="4">
        <v>82</v>
      </c>
      <c r="G3749">
        <v>61</v>
      </c>
      <c r="H3749">
        <v>6.0327868852459003</v>
      </c>
      <c r="I3749">
        <v>82</v>
      </c>
      <c r="J3749">
        <v>7.2682926829268304</v>
      </c>
      <c r="K3749">
        <v>2</v>
      </c>
      <c r="L3749">
        <v>2.4390243902439001E-2</v>
      </c>
      <c r="M3749">
        <v>41</v>
      </c>
      <c r="N3749">
        <v>2033.8450704225399</v>
      </c>
      <c r="O3749">
        <v>0.5</v>
      </c>
      <c r="P3749">
        <v>69</v>
      </c>
      <c r="Q3749">
        <v>20.956521739130402</v>
      </c>
      <c r="R3749">
        <v>34</v>
      </c>
      <c r="S3749">
        <v>155.558823529412</v>
      </c>
      <c r="T3749">
        <v>41</v>
      </c>
      <c r="U3749">
        <v>214.60975609756099</v>
      </c>
      <c r="V3749">
        <v>33</v>
      </c>
      <c r="W3749">
        <v>5.9090909090909101</v>
      </c>
      <c r="X3749">
        <v>27</v>
      </c>
      <c r="Y3749">
        <v>150.74074074074099</v>
      </c>
      <c r="Z3749">
        <v>51</v>
      </c>
      <c r="AA3749">
        <v>600.73333333333301</v>
      </c>
      <c r="AB3749">
        <v>31</v>
      </c>
      <c r="AC3749">
        <v>217.870967741935</v>
      </c>
      <c r="AD3749">
        <v>0.37804878048780499</v>
      </c>
      <c r="AE3749">
        <v>7</v>
      </c>
      <c r="AF3749">
        <v>74.714285714285694</v>
      </c>
      <c r="AG3749">
        <v>8.5365853658536606E-2</v>
      </c>
      <c r="AH3749" s="4">
        <v>34</v>
      </c>
      <c r="AI3749">
        <v>1.13333333333333</v>
      </c>
      <c r="AJ3749" s="4">
        <v>9</v>
      </c>
      <c r="AK3749">
        <v>0.3</v>
      </c>
      <c r="AL3749" s="4">
        <v>9</v>
      </c>
      <c r="AM3749">
        <v>0.29032258064516098</v>
      </c>
      <c r="AN3749" s="4">
        <v>6</v>
      </c>
      <c r="AO3749">
        <v>0.19354838709677399</v>
      </c>
      <c r="AP3749" s="4">
        <v>1</v>
      </c>
      <c r="AQ3749">
        <v>1.21951219512195E-2</v>
      </c>
      <c r="AR3749" s="4">
        <v>1</v>
      </c>
      <c r="AS3749">
        <v>1.21951219512195E-2</v>
      </c>
      <c r="AT3749" s="4">
        <v>0</v>
      </c>
      <c r="AU3749" s="4">
        <v>0</v>
      </c>
      <c r="AV3749" s="4">
        <v>1</v>
      </c>
      <c r="AW3749">
        <v>1.32258064516129</v>
      </c>
      <c r="AX3749" s="4">
        <f t="shared" si="58"/>
        <v>62.000000000000014</v>
      </c>
      <c r="AY3749" s="4">
        <v>36</v>
      </c>
      <c r="AZ3749" s="4">
        <v>43.8055555555556</v>
      </c>
    </row>
    <row r="3750" spans="1:52" x14ac:dyDescent="0.25">
      <c r="A3750" s="4">
        <v>2017</v>
      </c>
      <c r="B3750" s="4" t="s">
        <v>553</v>
      </c>
      <c r="C3750" t="s">
        <v>242</v>
      </c>
      <c r="D3750" t="s">
        <v>174</v>
      </c>
      <c r="E3750" t="s">
        <v>687</v>
      </c>
      <c r="F3750" s="4">
        <v>6</v>
      </c>
      <c r="G3750">
        <v>3</v>
      </c>
      <c r="H3750">
        <v>2</v>
      </c>
      <c r="I3750">
        <v>6</v>
      </c>
      <c r="J3750">
        <v>4.1666666666666696</v>
      </c>
      <c r="K3750">
        <v>0</v>
      </c>
      <c r="L3750">
        <v>0</v>
      </c>
      <c r="M3750">
        <v>1</v>
      </c>
      <c r="N3750">
        <v>609.33333333333303</v>
      </c>
      <c r="O3750">
        <v>0.16666666666666699</v>
      </c>
      <c r="P3750">
        <v>6</v>
      </c>
      <c r="Q3750">
        <v>17.1666666666667</v>
      </c>
      <c r="R3750">
        <v>1</v>
      </c>
      <c r="S3750">
        <v>17</v>
      </c>
      <c r="T3750">
        <v>0</v>
      </c>
      <c r="U3750">
        <v>0</v>
      </c>
      <c r="V3750">
        <v>0</v>
      </c>
      <c r="W3750">
        <v>0</v>
      </c>
      <c r="X3750">
        <v>6</v>
      </c>
      <c r="Y3750">
        <v>90.1666666666667</v>
      </c>
      <c r="Z3750">
        <v>0</v>
      </c>
      <c r="AA3750">
        <v>0</v>
      </c>
      <c r="AB3750">
        <v>6</v>
      </c>
      <c r="AC3750">
        <v>106.333333333333</v>
      </c>
      <c r="AD3750">
        <v>1</v>
      </c>
      <c r="AE3750">
        <v>2</v>
      </c>
      <c r="AF3750">
        <v>65.5</v>
      </c>
      <c r="AG3750">
        <v>0.33333333333333298</v>
      </c>
      <c r="AH3750" s="4">
        <v>0</v>
      </c>
      <c r="AI3750">
        <v>0</v>
      </c>
      <c r="AJ3750" s="4">
        <v>0</v>
      </c>
      <c r="AK3750">
        <v>0</v>
      </c>
      <c r="AL3750" s="4">
        <v>0</v>
      </c>
      <c r="AM3750">
        <v>0</v>
      </c>
      <c r="AN3750" s="4">
        <v>1</v>
      </c>
      <c r="AO3750">
        <v>0.16666666666666699</v>
      </c>
      <c r="AP3750" s="4">
        <v>0</v>
      </c>
      <c r="AQ3750">
        <v>0</v>
      </c>
      <c r="AR3750" s="4">
        <v>1</v>
      </c>
      <c r="AS3750">
        <v>0.16666666666666699</v>
      </c>
      <c r="AT3750" s="4">
        <v>0</v>
      </c>
      <c r="AU3750" s="4">
        <v>0</v>
      </c>
      <c r="AV3750" s="4">
        <v>0</v>
      </c>
      <c r="AW3750">
        <v>1</v>
      </c>
      <c r="AX3750" s="4">
        <f t="shared" si="58"/>
        <v>6</v>
      </c>
      <c r="AY3750" s="4">
        <v>0</v>
      </c>
      <c r="AZ3750" s="4">
        <v>0</v>
      </c>
    </row>
    <row r="3751" spans="1:52" x14ac:dyDescent="0.25">
      <c r="A3751" s="4">
        <v>2017</v>
      </c>
      <c r="B3751" s="4" t="s">
        <v>553</v>
      </c>
      <c r="C3751" t="s">
        <v>242</v>
      </c>
      <c r="D3751" t="s">
        <v>274</v>
      </c>
      <c r="E3751" t="s">
        <v>783</v>
      </c>
      <c r="F3751" s="4">
        <v>130</v>
      </c>
      <c r="G3751">
        <v>118</v>
      </c>
      <c r="H3751">
        <v>7.5254237288135597</v>
      </c>
      <c r="I3751">
        <v>130</v>
      </c>
      <c r="J3751">
        <v>8.9846153846153793</v>
      </c>
      <c r="K3751">
        <v>0</v>
      </c>
      <c r="L3751">
        <v>0</v>
      </c>
      <c r="M3751">
        <v>27</v>
      </c>
      <c r="N3751">
        <v>1023.3125</v>
      </c>
      <c r="O3751">
        <v>0.20769230769230801</v>
      </c>
      <c r="P3751">
        <v>122</v>
      </c>
      <c r="Q3751">
        <v>34.959016393442603</v>
      </c>
      <c r="R3751">
        <v>55</v>
      </c>
      <c r="S3751">
        <v>177.18181818181799</v>
      </c>
      <c r="T3751">
        <v>53</v>
      </c>
      <c r="U3751">
        <v>208.188679245283</v>
      </c>
      <c r="V3751">
        <v>26</v>
      </c>
      <c r="W3751">
        <v>20.769230769230798</v>
      </c>
      <c r="X3751">
        <v>73</v>
      </c>
      <c r="Y3751">
        <v>190.616438356164</v>
      </c>
      <c r="Z3751">
        <v>56</v>
      </c>
      <c r="AA3751">
        <v>632.07142857142901</v>
      </c>
      <c r="AB3751">
        <v>74</v>
      </c>
      <c r="AC3751">
        <v>225.958333333333</v>
      </c>
      <c r="AD3751">
        <v>0.55384615384615399</v>
      </c>
      <c r="AE3751">
        <v>1</v>
      </c>
      <c r="AF3751">
        <v>707</v>
      </c>
      <c r="AG3751">
        <v>7.6923076923076901E-3</v>
      </c>
      <c r="AH3751" s="4">
        <v>36</v>
      </c>
      <c r="AI3751">
        <v>0.85714285714285698</v>
      </c>
      <c r="AJ3751" s="4">
        <v>14</v>
      </c>
      <c r="AK3751">
        <v>0.33333333333333298</v>
      </c>
      <c r="AL3751" s="4">
        <v>27</v>
      </c>
      <c r="AM3751">
        <v>0.375</v>
      </c>
      <c r="AN3751" s="4">
        <v>19</v>
      </c>
      <c r="AO3751">
        <v>0.26388888888888901</v>
      </c>
      <c r="AP3751" s="4">
        <v>0</v>
      </c>
      <c r="AQ3751">
        <v>0</v>
      </c>
      <c r="AR3751" s="4">
        <v>1</v>
      </c>
      <c r="AS3751">
        <v>7.6923076923076901E-3</v>
      </c>
      <c r="AT3751" s="4">
        <v>0</v>
      </c>
      <c r="AU3751" s="4">
        <v>0</v>
      </c>
      <c r="AV3751" s="4">
        <v>5</v>
      </c>
      <c r="AW3751">
        <v>1.28712871287129</v>
      </c>
      <c r="AX3751" s="4">
        <f t="shared" si="58"/>
        <v>100.99999999999977</v>
      </c>
      <c r="AY3751" s="4">
        <v>51</v>
      </c>
      <c r="AZ3751" s="4">
        <v>3.9411764705882399</v>
      </c>
    </row>
    <row r="3752" spans="1:52" x14ac:dyDescent="0.25">
      <c r="A3752" s="4">
        <v>2017</v>
      </c>
      <c r="B3752" s="4" t="s">
        <v>553</v>
      </c>
      <c r="C3752" t="s">
        <v>242</v>
      </c>
      <c r="D3752" t="s">
        <v>272</v>
      </c>
      <c r="E3752" t="s">
        <v>781</v>
      </c>
      <c r="F3752" s="4">
        <v>104</v>
      </c>
      <c r="G3752">
        <v>100</v>
      </c>
      <c r="H3752">
        <v>5.13</v>
      </c>
      <c r="I3752">
        <v>104</v>
      </c>
      <c r="J3752">
        <v>6.7403846153846203</v>
      </c>
      <c r="K3752">
        <v>0</v>
      </c>
      <c r="L3752">
        <v>0</v>
      </c>
      <c r="M3752">
        <v>26</v>
      </c>
      <c r="N3752">
        <v>1968.7941176470599</v>
      </c>
      <c r="O3752">
        <v>0.25</v>
      </c>
      <c r="P3752">
        <v>95</v>
      </c>
      <c r="Q3752">
        <v>35.063157894736797</v>
      </c>
      <c r="R3752">
        <v>31</v>
      </c>
      <c r="S3752">
        <v>215.677419354839</v>
      </c>
      <c r="T3752">
        <v>43</v>
      </c>
      <c r="U3752">
        <v>237.13953488372101</v>
      </c>
      <c r="V3752">
        <v>31</v>
      </c>
      <c r="W3752">
        <v>8.67741935483871</v>
      </c>
      <c r="X3752">
        <v>55</v>
      </c>
      <c r="Y3752">
        <v>171.50909090909099</v>
      </c>
      <c r="Z3752">
        <v>47</v>
      </c>
      <c r="AA3752">
        <v>632.60526315789502</v>
      </c>
      <c r="AB3752">
        <v>57</v>
      </c>
      <c r="AC3752">
        <v>198.63157894736801</v>
      </c>
      <c r="AD3752">
        <v>0.54807692307692302</v>
      </c>
      <c r="AE3752">
        <v>3</v>
      </c>
      <c r="AF3752">
        <v>156.666666666667</v>
      </c>
      <c r="AG3752">
        <v>2.88461538461539E-2</v>
      </c>
      <c r="AH3752" s="4">
        <v>34</v>
      </c>
      <c r="AI3752">
        <v>0.89473684210526305</v>
      </c>
      <c r="AJ3752" s="4">
        <v>9</v>
      </c>
      <c r="AK3752">
        <v>0.23684210526315799</v>
      </c>
      <c r="AL3752" s="4">
        <v>17</v>
      </c>
      <c r="AM3752">
        <v>0.29824561403508798</v>
      </c>
      <c r="AN3752" s="4">
        <v>8</v>
      </c>
      <c r="AO3752">
        <v>0.140350877192982</v>
      </c>
      <c r="AP3752" s="4">
        <v>0</v>
      </c>
      <c r="AQ3752">
        <v>0</v>
      </c>
      <c r="AR3752" s="4">
        <v>0</v>
      </c>
      <c r="AS3752">
        <v>0</v>
      </c>
      <c r="AT3752" s="4">
        <v>0</v>
      </c>
      <c r="AU3752" s="4">
        <v>0</v>
      </c>
      <c r="AV3752" s="4">
        <v>1</v>
      </c>
      <c r="AW3752">
        <v>1.1555555555555601</v>
      </c>
      <c r="AX3752" s="4">
        <f t="shared" si="58"/>
        <v>89.999999999999645</v>
      </c>
      <c r="AY3752" s="4">
        <v>45</v>
      </c>
      <c r="AZ3752" s="4">
        <v>13.954545454545499</v>
      </c>
    </row>
    <row r="3753" spans="1:52" x14ac:dyDescent="0.25">
      <c r="A3753" s="4">
        <v>2017</v>
      </c>
      <c r="B3753" s="4" t="s">
        <v>553</v>
      </c>
      <c r="C3753" t="s">
        <v>242</v>
      </c>
      <c r="D3753" t="s">
        <v>260</v>
      </c>
      <c r="E3753" t="s">
        <v>769</v>
      </c>
      <c r="F3753" s="4">
        <v>41</v>
      </c>
      <c r="G3753">
        <v>35</v>
      </c>
      <c r="H3753">
        <v>3.4285714285714302</v>
      </c>
      <c r="I3753">
        <v>41</v>
      </c>
      <c r="J3753">
        <v>5.9024390243902403</v>
      </c>
      <c r="K3753">
        <v>0</v>
      </c>
      <c r="L3753">
        <v>0</v>
      </c>
      <c r="M3753">
        <v>10</v>
      </c>
      <c r="N3753">
        <v>989.10526315789502</v>
      </c>
      <c r="O3753">
        <v>0.24390243902438999</v>
      </c>
      <c r="P3753">
        <v>38</v>
      </c>
      <c r="Q3753">
        <v>37.657894736842103</v>
      </c>
      <c r="R3753">
        <v>15</v>
      </c>
      <c r="S3753">
        <v>274.26666666666699</v>
      </c>
      <c r="T3753">
        <v>27</v>
      </c>
      <c r="U3753">
        <v>235.888888888889</v>
      </c>
      <c r="V3753">
        <v>25</v>
      </c>
      <c r="W3753">
        <v>10.44</v>
      </c>
      <c r="X3753">
        <v>13</v>
      </c>
      <c r="Y3753">
        <v>247</v>
      </c>
      <c r="Z3753">
        <v>28</v>
      </c>
      <c r="AA3753">
        <v>643.461538461538</v>
      </c>
      <c r="AB3753">
        <v>13</v>
      </c>
      <c r="AC3753">
        <v>270.69230769230802</v>
      </c>
      <c r="AD3753">
        <v>0.31707317073170699</v>
      </c>
      <c r="AE3753">
        <v>2</v>
      </c>
      <c r="AF3753">
        <v>227.5</v>
      </c>
      <c r="AG3753">
        <v>4.8780487804878002E-2</v>
      </c>
      <c r="AH3753" s="4">
        <v>21</v>
      </c>
      <c r="AI3753">
        <v>0.80769230769230804</v>
      </c>
      <c r="AJ3753" s="4">
        <v>5</v>
      </c>
      <c r="AK3753">
        <v>0.19230769230769201</v>
      </c>
      <c r="AL3753" s="4">
        <v>8</v>
      </c>
      <c r="AM3753">
        <v>0.61538461538461497</v>
      </c>
      <c r="AN3753" s="4">
        <v>0</v>
      </c>
      <c r="AO3753">
        <v>0</v>
      </c>
      <c r="AP3753" s="4">
        <v>0</v>
      </c>
      <c r="AQ3753">
        <v>0</v>
      </c>
      <c r="AR3753" s="4">
        <v>0</v>
      </c>
      <c r="AS3753">
        <v>0</v>
      </c>
      <c r="AT3753" s="4">
        <v>0</v>
      </c>
      <c r="AU3753" s="4">
        <v>0</v>
      </c>
      <c r="AV3753" s="4">
        <v>1</v>
      </c>
      <c r="AW3753">
        <v>1.28125</v>
      </c>
      <c r="AX3753" s="4">
        <f t="shared" si="58"/>
        <v>32</v>
      </c>
      <c r="AY3753" s="4">
        <v>25</v>
      </c>
      <c r="AZ3753" s="4">
        <v>22.92</v>
      </c>
    </row>
    <row r="3754" spans="1:52" x14ac:dyDescent="0.25">
      <c r="A3754" s="4">
        <v>2017</v>
      </c>
      <c r="B3754" s="4" t="s">
        <v>553</v>
      </c>
      <c r="C3754" t="s">
        <v>242</v>
      </c>
      <c r="D3754" t="s">
        <v>249</v>
      </c>
      <c r="E3754" t="s">
        <v>759</v>
      </c>
      <c r="F3754" s="4">
        <v>66</v>
      </c>
      <c r="G3754">
        <v>62</v>
      </c>
      <c r="H3754">
        <v>8.7419354838709697</v>
      </c>
      <c r="I3754">
        <v>66</v>
      </c>
      <c r="J3754">
        <v>10.7121212121212</v>
      </c>
      <c r="K3754">
        <v>0</v>
      </c>
      <c r="L3754">
        <v>0</v>
      </c>
      <c r="M3754">
        <v>23</v>
      </c>
      <c r="N3754">
        <v>1766.67857142857</v>
      </c>
      <c r="O3754">
        <v>0.34848484848484901</v>
      </c>
      <c r="P3754">
        <v>62</v>
      </c>
      <c r="Q3754">
        <v>54.5161290322581</v>
      </c>
      <c r="R3754">
        <v>19</v>
      </c>
      <c r="S3754">
        <v>208.36842105263199</v>
      </c>
      <c r="T3754">
        <v>47</v>
      </c>
      <c r="U3754">
        <v>193.787234042553</v>
      </c>
      <c r="V3754">
        <v>31</v>
      </c>
      <c r="W3754">
        <v>2.2580645161290298</v>
      </c>
      <c r="X3754">
        <v>17</v>
      </c>
      <c r="Y3754">
        <v>213.82352941176501</v>
      </c>
      <c r="Z3754">
        <v>49</v>
      </c>
      <c r="AA3754">
        <v>563.94736842105306</v>
      </c>
      <c r="AB3754">
        <v>17</v>
      </c>
      <c r="AC3754">
        <v>235.529411764706</v>
      </c>
      <c r="AD3754">
        <v>0.25757575757575801</v>
      </c>
      <c r="AE3754">
        <v>1</v>
      </c>
      <c r="AF3754">
        <v>352</v>
      </c>
      <c r="AG3754">
        <v>1.5151515151515201E-2</v>
      </c>
      <c r="AH3754" s="4">
        <v>33</v>
      </c>
      <c r="AI3754">
        <v>0.86842105263157898</v>
      </c>
      <c r="AJ3754" s="4">
        <v>4</v>
      </c>
      <c r="AK3754">
        <v>0.105263157894737</v>
      </c>
      <c r="AL3754" s="4">
        <v>7</v>
      </c>
      <c r="AM3754">
        <v>0.41176470588235298</v>
      </c>
      <c r="AN3754" s="4">
        <v>3</v>
      </c>
      <c r="AO3754">
        <v>0.17647058823529399</v>
      </c>
      <c r="AP3754" s="4">
        <v>2</v>
      </c>
      <c r="AQ3754">
        <v>3.03030303030303E-2</v>
      </c>
      <c r="AR3754" s="4">
        <v>0</v>
      </c>
      <c r="AS3754">
        <v>0</v>
      </c>
      <c r="AT3754" s="4">
        <v>0</v>
      </c>
      <c r="AU3754" s="4">
        <v>0</v>
      </c>
      <c r="AV3754" s="4">
        <v>1</v>
      </c>
      <c r="AW3754">
        <v>1.1785714285714299</v>
      </c>
      <c r="AX3754" s="4">
        <f t="shared" si="58"/>
        <v>55.999999999999936</v>
      </c>
      <c r="AY3754" s="4">
        <v>47</v>
      </c>
      <c r="AZ3754" s="4">
        <v>22.744680851063801</v>
      </c>
    </row>
    <row r="3755" spans="1:52" x14ac:dyDescent="0.25">
      <c r="A3755" s="4">
        <v>2017</v>
      </c>
      <c r="B3755" s="4" t="s">
        <v>553</v>
      </c>
      <c r="C3755" t="s">
        <v>242</v>
      </c>
      <c r="D3755" t="s">
        <v>259</v>
      </c>
      <c r="E3755" t="s">
        <v>768</v>
      </c>
      <c r="F3755" s="4">
        <v>168</v>
      </c>
      <c r="G3755">
        <v>114</v>
      </c>
      <c r="H3755">
        <v>3.04385964912281</v>
      </c>
      <c r="I3755">
        <v>168</v>
      </c>
      <c r="J3755">
        <v>5.4880952380952399</v>
      </c>
      <c r="K3755">
        <v>2</v>
      </c>
      <c r="L3755">
        <v>1.1904761904761901E-2</v>
      </c>
      <c r="M3755">
        <v>103</v>
      </c>
      <c r="N3755">
        <v>2421.3636363636401</v>
      </c>
      <c r="O3755">
        <v>0.61309523809523803</v>
      </c>
      <c r="P3755">
        <v>137</v>
      </c>
      <c r="Q3755">
        <v>31.5328467153285</v>
      </c>
      <c r="R3755">
        <v>38</v>
      </c>
      <c r="S3755">
        <v>148.157894736842</v>
      </c>
      <c r="T3755">
        <v>36</v>
      </c>
      <c r="U3755">
        <v>192.638888888889</v>
      </c>
      <c r="V3755">
        <v>28</v>
      </c>
      <c r="W3755">
        <v>12.6071428571429</v>
      </c>
      <c r="X3755">
        <v>117</v>
      </c>
      <c r="Y3755">
        <v>125.68376068376099</v>
      </c>
      <c r="Z3755">
        <v>41</v>
      </c>
      <c r="AA3755">
        <v>446.94871794871801</v>
      </c>
      <c r="AB3755">
        <v>127</v>
      </c>
      <c r="AC3755">
        <v>152.26771653543301</v>
      </c>
      <c r="AD3755">
        <v>0.75595238095238104</v>
      </c>
      <c r="AE3755">
        <v>68</v>
      </c>
      <c r="AF3755">
        <v>93.441176470588204</v>
      </c>
      <c r="AG3755">
        <v>0.40476190476190499</v>
      </c>
      <c r="AH3755" s="4">
        <v>22</v>
      </c>
      <c r="AI3755">
        <v>0.56410256410256399</v>
      </c>
      <c r="AJ3755" s="4">
        <v>10</v>
      </c>
      <c r="AK3755">
        <v>0.256410256410256</v>
      </c>
      <c r="AL3755" s="4">
        <v>14</v>
      </c>
      <c r="AM3755">
        <v>0.110236220472441</v>
      </c>
      <c r="AN3755" s="4">
        <v>13</v>
      </c>
      <c r="AO3755">
        <v>0.102362204724409</v>
      </c>
      <c r="AP3755" s="4">
        <v>2</v>
      </c>
      <c r="AQ3755">
        <v>1.1904761904761901E-2</v>
      </c>
      <c r="AR3755" s="4">
        <v>4</v>
      </c>
      <c r="AS3755">
        <v>2.3809523809523801E-2</v>
      </c>
      <c r="AT3755" s="4">
        <v>0</v>
      </c>
      <c r="AU3755" s="4">
        <v>0</v>
      </c>
      <c r="AV3755" s="4">
        <v>2</v>
      </c>
      <c r="AW3755">
        <v>1.4</v>
      </c>
      <c r="AX3755" s="4">
        <f t="shared" si="58"/>
        <v>120.00000000000001</v>
      </c>
      <c r="AY3755" s="4">
        <v>33</v>
      </c>
      <c r="AZ3755" s="4">
        <v>25.909090909090899</v>
      </c>
    </row>
    <row r="3756" spans="1:52" x14ac:dyDescent="0.25">
      <c r="A3756" s="4">
        <v>2017</v>
      </c>
      <c r="B3756" s="4" t="s">
        <v>553</v>
      </c>
      <c r="C3756" t="s">
        <v>242</v>
      </c>
      <c r="D3756" t="s">
        <v>258</v>
      </c>
      <c r="E3756" t="s">
        <v>767</v>
      </c>
      <c r="F3756" s="4">
        <v>162</v>
      </c>
      <c r="G3756">
        <v>108</v>
      </c>
      <c r="H3756">
        <v>4.0277777777777803</v>
      </c>
      <c r="I3756">
        <v>161</v>
      </c>
      <c r="J3756">
        <v>5.5590062111801197</v>
      </c>
      <c r="K3756">
        <v>2</v>
      </c>
      <c r="L3756">
        <v>1.2422360248447201E-2</v>
      </c>
      <c r="M3756">
        <v>55</v>
      </c>
      <c r="N3756">
        <v>2221.47826086957</v>
      </c>
      <c r="O3756">
        <v>0.33950617283950602</v>
      </c>
      <c r="P3756">
        <v>144</v>
      </c>
      <c r="Q3756">
        <v>20.0486111111111</v>
      </c>
      <c r="R3756">
        <v>37</v>
      </c>
      <c r="S3756">
        <v>148.513513513514</v>
      </c>
      <c r="T3756">
        <v>38</v>
      </c>
      <c r="U3756">
        <v>199.210526315789</v>
      </c>
      <c r="V3756">
        <v>36</v>
      </c>
      <c r="W3756">
        <v>17.2222222222222</v>
      </c>
      <c r="X3756">
        <v>111</v>
      </c>
      <c r="Y3756">
        <v>125.864864864865</v>
      </c>
      <c r="Z3756">
        <v>44</v>
      </c>
      <c r="AA3756">
        <v>507.72972972973002</v>
      </c>
      <c r="AB3756">
        <v>117</v>
      </c>
      <c r="AC3756">
        <v>160.529914529915</v>
      </c>
      <c r="AD3756">
        <v>0.72222222222222199</v>
      </c>
      <c r="AE3756">
        <v>40</v>
      </c>
      <c r="AF3756">
        <v>112.27500000000001</v>
      </c>
      <c r="AG3756">
        <v>0.24691358024691401</v>
      </c>
      <c r="AH3756" s="4">
        <v>26</v>
      </c>
      <c r="AI3756">
        <v>0.70270270270270296</v>
      </c>
      <c r="AJ3756" s="4">
        <v>12</v>
      </c>
      <c r="AK3756">
        <v>0.32432432432432401</v>
      </c>
      <c r="AL3756" s="4">
        <v>23</v>
      </c>
      <c r="AM3756">
        <v>0.19658119658119699</v>
      </c>
      <c r="AN3756" s="4">
        <v>10</v>
      </c>
      <c r="AO3756">
        <v>8.54700854700855E-2</v>
      </c>
      <c r="AP3756" s="4">
        <v>1</v>
      </c>
      <c r="AQ3756">
        <v>6.17283950617284E-3</v>
      </c>
      <c r="AR3756" s="4">
        <v>1</v>
      </c>
      <c r="AS3756">
        <v>6.17283950617284E-3</v>
      </c>
      <c r="AT3756" s="4">
        <v>0</v>
      </c>
      <c r="AU3756" s="4">
        <v>1</v>
      </c>
      <c r="AV3756" s="4">
        <v>2</v>
      </c>
      <c r="AW3756">
        <v>1.3196721311475399</v>
      </c>
      <c r="AX3756" s="4">
        <f t="shared" si="58"/>
        <v>122.75776397515538</v>
      </c>
      <c r="AY3756" s="4">
        <v>18</v>
      </c>
      <c r="AZ3756" s="4">
        <v>4.5</v>
      </c>
    </row>
    <row r="3757" spans="1:52" x14ac:dyDescent="0.25">
      <c r="A3757" s="4">
        <v>2017</v>
      </c>
      <c r="B3757" s="4" t="s">
        <v>553</v>
      </c>
      <c r="C3757" t="s">
        <v>242</v>
      </c>
      <c r="D3757" t="s">
        <v>256</v>
      </c>
      <c r="E3757" t="s">
        <v>765</v>
      </c>
      <c r="F3757" s="4">
        <v>253</v>
      </c>
      <c r="G3757">
        <v>158</v>
      </c>
      <c r="H3757">
        <v>2.63291139240506</v>
      </c>
      <c r="I3757">
        <v>253</v>
      </c>
      <c r="J3757">
        <v>5.3913043478260896</v>
      </c>
      <c r="K3757">
        <v>0</v>
      </c>
      <c r="L3757">
        <v>0</v>
      </c>
      <c r="M3757">
        <v>61</v>
      </c>
      <c r="N3757">
        <v>781.52083333333303</v>
      </c>
      <c r="O3757">
        <v>0.24110671936758901</v>
      </c>
      <c r="P3757">
        <v>235</v>
      </c>
      <c r="Q3757">
        <v>24.646808510638301</v>
      </c>
      <c r="R3757">
        <v>77</v>
      </c>
      <c r="S3757">
        <v>151.07792207792201</v>
      </c>
      <c r="T3757">
        <v>84</v>
      </c>
      <c r="U3757">
        <v>189.333333333333</v>
      </c>
      <c r="V3757">
        <v>81</v>
      </c>
      <c r="W3757">
        <v>8.2469135802469093</v>
      </c>
      <c r="X3757">
        <v>160</v>
      </c>
      <c r="Y3757">
        <v>106.03125</v>
      </c>
      <c r="Z3757">
        <v>89</v>
      </c>
      <c r="AA3757">
        <v>474.48571428571398</v>
      </c>
      <c r="AB3757">
        <v>164</v>
      </c>
      <c r="AC3757">
        <v>129.25</v>
      </c>
      <c r="AD3757">
        <v>0.64822134387351804</v>
      </c>
      <c r="AE3757">
        <v>85</v>
      </c>
      <c r="AF3757">
        <v>96.341176470588195</v>
      </c>
      <c r="AG3757">
        <v>0.33596837944663999</v>
      </c>
      <c r="AH3757" s="4">
        <v>62</v>
      </c>
      <c r="AI3757">
        <v>0.88571428571428601</v>
      </c>
      <c r="AJ3757" s="4">
        <v>11</v>
      </c>
      <c r="AK3757">
        <v>0.157142857142857</v>
      </c>
      <c r="AL3757" s="4">
        <v>26</v>
      </c>
      <c r="AM3757">
        <v>0.15853658536585399</v>
      </c>
      <c r="AN3757" s="4">
        <v>7</v>
      </c>
      <c r="AO3757">
        <v>4.2682926829268303E-2</v>
      </c>
      <c r="AP3757" s="4">
        <v>9</v>
      </c>
      <c r="AQ3757">
        <v>3.5573122529644299E-2</v>
      </c>
      <c r="AR3757" s="4">
        <v>4</v>
      </c>
      <c r="AS3757">
        <v>1.58102766798419E-2</v>
      </c>
      <c r="AT3757" s="4">
        <v>0</v>
      </c>
      <c r="AU3757" s="4">
        <v>0</v>
      </c>
      <c r="AV3757" s="4">
        <v>5</v>
      </c>
      <c r="AW3757">
        <v>1.4795321637426899</v>
      </c>
      <c r="AX3757" s="4">
        <f t="shared" si="58"/>
        <v>171.00000000000003</v>
      </c>
      <c r="AY3757" s="4">
        <v>85</v>
      </c>
      <c r="AZ3757" s="4">
        <v>121.847058823529</v>
      </c>
    </row>
    <row r="3758" spans="1:52" x14ac:dyDescent="0.25">
      <c r="A3758" s="4">
        <v>2017</v>
      </c>
      <c r="B3758" s="4" t="s">
        <v>553</v>
      </c>
      <c r="C3758" t="s">
        <v>242</v>
      </c>
      <c r="D3758" t="s">
        <v>187</v>
      </c>
      <c r="E3758" t="s">
        <v>700</v>
      </c>
      <c r="F3758" s="4">
        <v>112</v>
      </c>
      <c r="G3758">
        <v>87</v>
      </c>
      <c r="H3758">
        <v>13.8275862068966</v>
      </c>
      <c r="I3758">
        <v>112</v>
      </c>
      <c r="J3758">
        <v>14.3303571428571</v>
      </c>
      <c r="K3758">
        <v>2</v>
      </c>
      <c r="L3758">
        <v>1.7857142857142901E-2</v>
      </c>
      <c r="M3758">
        <v>25</v>
      </c>
      <c r="N3758">
        <v>636.76470588235304</v>
      </c>
      <c r="O3758">
        <v>0.223214285714286</v>
      </c>
      <c r="P3758">
        <v>100</v>
      </c>
      <c r="Q3758">
        <v>33.85</v>
      </c>
      <c r="R3758">
        <v>35</v>
      </c>
      <c r="S3758">
        <v>218.828571428571</v>
      </c>
      <c r="T3758">
        <v>48</v>
      </c>
      <c r="U3758">
        <v>244.6875</v>
      </c>
      <c r="V3758">
        <v>45</v>
      </c>
      <c r="W3758">
        <v>12.1111111111111</v>
      </c>
      <c r="X3758">
        <v>51</v>
      </c>
      <c r="Y3758">
        <v>249.78431372548999</v>
      </c>
      <c r="Z3758">
        <v>56</v>
      </c>
      <c r="AA3758">
        <v>717.27777777777806</v>
      </c>
      <c r="AB3758">
        <v>56</v>
      </c>
      <c r="AC3758">
        <v>253.96226415094301</v>
      </c>
      <c r="AD3758">
        <v>0.47321428571428598</v>
      </c>
      <c r="AE3758">
        <v>1</v>
      </c>
      <c r="AF3758">
        <v>39</v>
      </c>
      <c r="AG3758">
        <v>8.9285714285714298E-3</v>
      </c>
      <c r="AH3758" s="4">
        <v>31</v>
      </c>
      <c r="AI3758">
        <v>0.86111111111111105</v>
      </c>
      <c r="AJ3758" s="4">
        <v>13</v>
      </c>
      <c r="AK3758">
        <v>0.36111111111111099</v>
      </c>
      <c r="AL3758" s="4">
        <v>11</v>
      </c>
      <c r="AM3758">
        <v>0.20754716981132099</v>
      </c>
      <c r="AN3758" s="4">
        <v>9</v>
      </c>
      <c r="AO3758">
        <v>0.169811320754717</v>
      </c>
      <c r="AP3758" s="4">
        <v>0</v>
      </c>
      <c r="AQ3758">
        <v>0</v>
      </c>
      <c r="AR3758" s="4">
        <v>0</v>
      </c>
      <c r="AS3758">
        <v>0</v>
      </c>
      <c r="AT3758" s="4">
        <v>0</v>
      </c>
      <c r="AU3758" s="4">
        <v>0</v>
      </c>
      <c r="AV3758" s="4">
        <v>0</v>
      </c>
      <c r="AW3758">
        <v>1.4</v>
      </c>
      <c r="AX3758" s="4">
        <f t="shared" si="58"/>
        <v>80</v>
      </c>
      <c r="AY3758" s="4">
        <v>46</v>
      </c>
      <c r="AZ3758" s="4">
        <v>40.244444444444397</v>
      </c>
    </row>
    <row r="3759" spans="1:52" x14ac:dyDescent="0.25">
      <c r="A3759" s="4">
        <v>2017</v>
      </c>
      <c r="B3759" s="4" t="s">
        <v>553</v>
      </c>
      <c r="C3759" t="s">
        <v>242</v>
      </c>
      <c r="D3759" t="s">
        <v>250</v>
      </c>
      <c r="E3759" t="s">
        <v>760</v>
      </c>
      <c r="F3759" s="4">
        <v>121</v>
      </c>
      <c r="G3759">
        <v>104</v>
      </c>
      <c r="H3759">
        <v>5.0576923076923102</v>
      </c>
      <c r="I3759">
        <v>120</v>
      </c>
      <c r="J3759">
        <v>7.1333333333333302</v>
      </c>
      <c r="K3759">
        <v>4</v>
      </c>
      <c r="L3759">
        <v>3.3333333333333298E-2</v>
      </c>
      <c r="M3759">
        <v>39</v>
      </c>
      <c r="N3759">
        <v>613.33009708737904</v>
      </c>
      <c r="O3759">
        <v>0.32231404958677701</v>
      </c>
      <c r="P3759">
        <v>101</v>
      </c>
      <c r="Q3759">
        <v>44.495049504950501</v>
      </c>
      <c r="R3759">
        <v>40</v>
      </c>
      <c r="S3759">
        <v>165.75</v>
      </c>
      <c r="T3759">
        <v>61</v>
      </c>
      <c r="U3759">
        <v>185.54098360655701</v>
      </c>
      <c r="V3759">
        <v>56</v>
      </c>
      <c r="W3759">
        <v>13.339285714285699</v>
      </c>
      <c r="X3759">
        <v>47</v>
      </c>
      <c r="Y3759">
        <v>198.51063829787199</v>
      </c>
      <c r="Z3759">
        <v>69</v>
      </c>
      <c r="AA3759">
        <v>524.64583333333303</v>
      </c>
      <c r="AB3759">
        <v>52</v>
      </c>
      <c r="AC3759">
        <v>254.11538461538501</v>
      </c>
      <c r="AD3759">
        <v>0.42975206611570299</v>
      </c>
      <c r="AE3759">
        <v>7</v>
      </c>
      <c r="AF3759">
        <v>175</v>
      </c>
      <c r="AG3759">
        <v>5.7851239669421503E-2</v>
      </c>
      <c r="AH3759" s="4">
        <v>39</v>
      </c>
      <c r="AI3759">
        <v>0.8125</v>
      </c>
      <c r="AJ3759" s="4">
        <v>15</v>
      </c>
      <c r="AK3759">
        <v>0.3125</v>
      </c>
      <c r="AL3759" s="4">
        <v>19</v>
      </c>
      <c r="AM3759">
        <v>0.36538461538461497</v>
      </c>
      <c r="AN3759" s="4">
        <v>8</v>
      </c>
      <c r="AO3759">
        <v>0.15384615384615399</v>
      </c>
      <c r="AP3759" s="4">
        <v>0</v>
      </c>
      <c r="AQ3759">
        <v>0</v>
      </c>
      <c r="AR3759" s="4">
        <v>0</v>
      </c>
      <c r="AS3759">
        <v>0</v>
      </c>
      <c r="AT3759" s="4">
        <v>0</v>
      </c>
      <c r="AU3759" s="4">
        <v>0</v>
      </c>
      <c r="AV3759" s="4">
        <v>4</v>
      </c>
      <c r="AW3759">
        <v>1.4069767441860499</v>
      </c>
      <c r="AX3759" s="4">
        <f t="shared" si="58"/>
        <v>85.999999999999787</v>
      </c>
      <c r="AY3759" s="4">
        <v>53</v>
      </c>
      <c r="AZ3759" s="4">
        <v>32.905660377358501</v>
      </c>
    </row>
    <row r="3760" spans="1:52" x14ac:dyDescent="0.25">
      <c r="A3760" s="4">
        <v>2017</v>
      </c>
      <c r="B3760" s="4" t="s">
        <v>553</v>
      </c>
      <c r="C3760" t="s">
        <v>242</v>
      </c>
      <c r="D3760" t="s">
        <v>173</v>
      </c>
      <c r="E3760" t="s">
        <v>686</v>
      </c>
      <c r="F3760" s="4">
        <v>74</v>
      </c>
      <c r="G3760">
        <v>61</v>
      </c>
      <c r="H3760">
        <v>4.8196721311475397</v>
      </c>
      <c r="I3760">
        <v>74</v>
      </c>
      <c r="J3760">
        <v>5.9729729729729701</v>
      </c>
      <c r="K3760">
        <v>0</v>
      </c>
      <c r="L3760">
        <v>0</v>
      </c>
      <c r="M3760">
        <v>19</v>
      </c>
      <c r="N3760">
        <v>1493.37313432836</v>
      </c>
      <c r="O3760">
        <v>0.25675675675675702</v>
      </c>
      <c r="P3760">
        <v>62</v>
      </c>
      <c r="Q3760">
        <v>24.903225806451601</v>
      </c>
      <c r="R3760">
        <v>26</v>
      </c>
      <c r="S3760">
        <v>146.461538461538</v>
      </c>
      <c r="T3760">
        <v>36</v>
      </c>
      <c r="U3760">
        <v>194.888888888889</v>
      </c>
      <c r="V3760">
        <v>39</v>
      </c>
      <c r="W3760">
        <v>12.846153846153801</v>
      </c>
      <c r="X3760">
        <v>24</v>
      </c>
      <c r="Y3760">
        <v>152.875</v>
      </c>
      <c r="Z3760">
        <v>46</v>
      </c>
      <c r="AA3760">
        <v>490.2</v>
      </c>
      <c r="AB3760">
        <v>28</v>
      </c>
      <c r="AC3760">
        <v>246.71428571428601</v>
      </c>
      <c r="AD3760">
        <v>0.37837837837837801</v>
      </c>
      <c r="AE3760">
        <v>8</v>
      </c>
      <c r="AF3760">
        <v>184.25</v>
      </c>
      <c r="AG3760">
        <v>0.108108108108108</v>
      </c>
      <c r="AH3760" s="4">
        <v>28</v>
      </c>
      <c r="AI3760">
        <v>0.8</v>
      </c>
      <c r="AJ3760" s="4">
        <v>8</v>
      </c>
      <c r="AK3760">
        <v>0.22857142857142901</v>
      </c>
      <c r="AL3760" s="4">
        <v>16</v>
      </c>
      <c r="AM3760">
        <v>0.57142857142857095</v>
      </c>
      <c r="AN3760" s="4">
        <v>1</v>
      </c>
      <c r="AO3760">
        <v>3.5714285714285698E-2</v>
      </c>
      <c r="AP3760" s="4">
        <v>0</v>
      </c>
      <c r="AQ3760">
        <v>0</v>
      </c>
      <c r="AR3760" s="4">
        <v>0</v>
      </c>
      <c r="AS3760">
        <v>0</v>
      </c>
      <c r="AT3760" s="4">
        <v>0</v>
      </c>
      <c r="AU3760" s="4">
        <v>0</v>
      </c>
      <c r="AV3760" s="4">
        <v>2</v>
      </c>
      <c r="AW3760">
        <v>1.48</v>
      </c>
      <c r="AX3760" s="4">
        <f t="shared" si="58"/>
        <v>50</v>
      </c>
      <c r="AY3760" s="4">
        <v>36</v>
      </c>
      <c r="AZ3760" s="4">
        <v>13.771428571428601</v>
      </c>
    </row>
    <row r="3761" spans="1:52" x14ac:dyDescent="0.25">
      <c r="A3761" s="4">
        <v>2017</v>
      </c>
      <c r="B3761" s="4" t="s">
        <v>553</v>
      </c>
      <c r="C3761" t="s">
        <v>242</v>
      </c>
      <c r="D3761" t="s">
        <v>246</v>
      </c>
      <c r="E3761" t="s">
        <v>756</v>
      </c>
      <c r="F3761" s="4">
        <v>89</v>
      </c>
      <c r="G3761">
        <v>62</v>
      </c>
      <c r="H3761">
        <v>15.741935483871</v>
      </c>
      <c r="I3761">
        <v>89</v>
      </c>
      <c r="J3761">
        <v>13.865168539325801</v>
      </c>
      <c r="K3761">
        <v>0</v>
      </c>
      <c r="L3761">
        <v>0</v>
      </c>
      <c r="M3761">
        <v>27</v>
      </c>
      <c r="N3761">
        <v>973.54430379746805</v>
      </c>
      <c r="O3761">
        <v>0.30337078651685401</v>
      </c>
      <c r="P3761">
        <v>70</v>
      </c>
      <c r="Q3761">
        <v>22.314285714285699</v>
      </c>
      <c r="R3761">
        <v>35</v>
      </c>
      <c r="S3761">
        <v>212.142857142857</v>
      </c>
      <c r="T3761">
        <v>34</v>
      </c>
      <c r="U3761">
        <v>251.529411764706</v>
      </c>
      <c r="V3761">
        <v>33</v>
      </c>
      <c r="W3761">
        <v>18.272727272727298</v>
      </c>
      <c r="X3761">
        <v>45</v>
      </c>
      <c r="Y3761">
        <v>183</v>
      </c>
      <c r="Z3761">
        <v>41</v>
      </c>
      <c r="AA3761">
        <v>651.44827586206895</v>
      </c>
      <c r="AB3761">
        <v>48</v>
      </c>
      <c r="AC3761">
        <v>220.97872340425499</v>
      </c>
      <c r="AD3761">
        <v>0.52808988764044895</v>
      </c>
      <c r="AE3761">
        <v>16</v>
      </c>
      <c r="AF3761">
        <v>83.5625</v>
      </c>
      <c r="AG3761">
        <v>0.17977528089887601</v>
      </c>
      <c r="AH3761" s="4">
        <v>25</v>
      </c>
      <c r="AI3761">
        <v>0.86206896551724099</v>
      </c>
      <c r="AJ3761" s="4">
        <v>5</v>
      </c>
      <c r="AK3761">
        <v>0.17241379310344801</v>
      </c>
      <c r="AL3761" s="4">
        <v>13</v>
      </c>
      <c r="AM3761">
        <v>0.27659574468085102</v>
      </c>
      <c r="AN3761" s="4">
        <v>1</v>
      </c>
      <c r="AO3761">
        <v>2.1276595744680899E-2</v>
      </c>
      <c r="AP3761" s="4">
        <v>0</v>
      </c>
      <c r="AQ3761">
        <v>0</v>
      </c>
      <c r="AR3761" s="4">
        <v>0</v>
      </c>
      <c r="AS3761">
        <v>0</v>
      </c>
      <c r="AT3761" s="4">
        <v>0</v>
      </c>
      <c r="AU3761" s="4">
        <v>0</v>
      </c>
      <c r="AV3761" s="4">
        <v>2</v>
      </c>
      <c r="AW3761">
        <v>1.390625</v>
      </c>
      <c r="AX3761" s="4">
        <f t="shared" si="58"/>
        <v>64</v>
      </c>
      <c r="AY3761" s="4">
        <v>33</v>
      </c>
      <c r="AZ3761" s="4">
        <v>10</v>
      </c>
    </row>
    <row r="3762" spans="1:52" x14ac:dyDescent="0.25">
      <c r="A3762" s="4">
        <v>2017</v>
      </c>
      <c r="B3762" s="4" t="s">
        <v>553</v>
      </c>
      <c r="C3762" t="s">
        <v>242</v>
      </c>
      <c r="D3762" t="s">
        <v>232</v>
      </c>
      <c r="E3762" t="s">
        <v>743</v>
      </c>
      <c r="F3762" s="4">
        <v>23</v>
      </c>
      <c r="G3762">
        <v>19</v>
      </c>
      <c r="H3762">
        <v>4.7368421052631602</v>
      </c>
      <c r="I3762">
        <v>23</v>
      </c>
      <c r="J3762">
        <v>7</v>
      </c>
      <c r="K3762">
        <v>0</v>
      </c>
      <c r="L3762">
        <v>0</v>
      </c>
      <c r="M3762">
        <v>3</v>
      </c>
      <c r="N3762">
        <v>-38.75</v>
      </c>
      <c r="O3762">
        <v>0.13043478260869601</v>
      </c>
      <c r="P3762">
        <v>13</v>
      </c>
      <c r="Q3762">
        <v>19</v>
      </c>
      <c r="R3762">
        <v>4</v>
      </c>
      <c r="S3762">
        <v>256.25</v>
      </c>
      <c r="T3762">
        <v>2</v>
      </c>
      <c r="U3762">
        <v>391</v>
      </c>
      <c r="V3762">
        <v>1</v>
      </c>
      <c r="W3762">
        <v>32</v>
      </c>
      <c r="X3762">
        <v>14</v>
      </c>
      <c r="Y3762">
        <v>47.928571428571402</v>
      </c>
      <c r="Z3762">
        <v>4</v>
      </c>
      <c r="AA3762">
        <v>0</v>
      </c>
      <c r="AB3762">
        <v>19</v>
      </c>
      <c r="AC3762">
        <v>86.7777777777778</v>
      </c>
      <c r="AD3762">
        <v>0.78260869565217395</v>
      </c>
      <c r="AE3762">
        <v>13</v>
      </c>
      <c r="AF3762">
        <v>46</v>
      </c>
      <c r="AG3762">
        <v>0.565217391304348</v>
      </c>
      <c r="AH3762" s="4">
        <v>2</v>
      </c>
      <c r="AI3762">
        <v>0</v>
      </c>
      <c r="AJ3762" s="4">
        <v>0</v>
      </c>
      <c r="AK3762">
        <v>0</v>
      </c>
      <c r="AL3762" s="4">
        <v>0</v>
      </c>
      <c r="AM3762">
        <v>0</v>
      </c>
      <c r="AN3762" s="4">
        <v>1</v>
      </c>
      <c r="AO3762">
        <v>5.5555555555555601E-2</v>
      </c>
      <c r="AP3762" s="4">
        <v>0</v>
      </c>
      <c r="AQ3762">
        <v>0</v>
      </c>
      <c r="AR3762" s="4">
        <v>0</v>
      </c>
      <c r="AS3762">
        <v>0</v>
      </c>
      <c r="AT3762" s="4">
        <v>0</v>
      </c>
      <c r="AU3762" s="4">
        <v>0</v>
      </c>
      <c r="AV3762" s="4">
        <v>0</v>
      </c>
      <c r="AW3762">
        <v>1.7692307692307701</v>
      </c>
      <c r="AX3762" s="4">
        <f t="shared" si="58"/>
        <v>12.999999999999995</v>
      </c>
      <c r="AY3762" s="4">
        <v>1</v>
      </c>
      <c r="AZ3762" s="4">
        <v>41</v>
      </c>
    </row>
    <row r="3763" spans="1:52" x14ac:dyDescent="0.25">
      <c r="A3763" s="4">
        <v>2017</v>
      </c>
      <c r="B3763" s="4" t="s">
        <v>553</v>
      </c>
      <c r="C3763" t="s">
        <v>242</v>
      </c>
      <c r="D3763" t="s">
        <v>399</v>
      </c>
      <c r="E3763" t="s">
        <v>896</v>
      </c>
      <c r="F3763" s="4">
        <v>39</v>
      </c>
      <c r="G3763">
        <v>29</v>
      </c>
      <c r="H3763">
        <v>3.7931034482758599</v>
      </c>
      <c r="I3763">
        <v>39</v>
      </c>
      <c r="J3763">
        <v>7.2051282051282097</v>
      </c>
      <c r="K3763">
        <v>4</v>
      </c>
      <c r="L3763">
        <v>0.102564102564103</v>
      </c>
      <c r="M3763">
        <v>4</v>
      </c>
      <c r="N3763">
        <v>-46.514285714285698</v>
      </c>
      <c r="O3763">
        <v>0.102564102564103</v>
      </c>
      <c r="P3763">
        <v>35</v>
      </c>
      <c r="Q3763">
        <v>41.257142857142902</v>
      </c>
      <c r="R3763">
        <v>12</v>
      </c>
      <c r="S3763">
        <v>194</v>
      </c>
      <c r="T3763">
        <v>17</v>
      </c>
      <c r="U3763">
        <v>199.941176470588</v>
      </c>
      <c r="V3763">
        <v>17</v>
      </c>
      <c r="W3763">
        <v>10.294117647058799</v>
      </c>
      <c r="X3763">
        <v>17</v>
      </c>
      <c r="Y3763">
        <v>250.17647058823499</v>
      </c>
      <c r="Z3763">
        <v>20</v>
      </c>
      <c r="AA3763">
        <v>476.25</v>
      </c>
      <c r="AB3763">
        <v>19</v>
      </c>
      <c r="AC3763">
        <v>298</v>
      </c>
      <c r="AD3763">
        <v>0.46153846153846201</v>
      </c>
      <c r="AE3763">
        <v>1</v>
      </c>
      <c r="AF3763">
        <v>147</v>
      </c>
      <c r="AG3763">
        <v>2.5641025641025599E-2</v>
      </c>
      <c r="AH3763" s="4">
        <v>9</v>
      </c>
      <c r="AI3763">
        <v>0.5625</v>
      </c>
      <c r="AJ3763" s="4">
        <v>2</v>
      </c>
      <c r="AK3763">
        <v>0.125</v>
      </c>
      <c r="AL3763" s="4">
        <v>5</v>
      </c>
      <c r="AM3763">
        <v>0.27777777777777801</v>
      </c>
      <c r="AN3763" s="4">
        <v>3</v>
      </c>
      <c r="AO3763">
        <v>0.16666666666666699</v>
      </c>
      <c r="AP3763" s="4">
        <v>0</v>
      </c>
      <c r="AQ3763">
        <v>0</v>
      </c>
      <c r="AR3763" s="4">
        <v>0</v>
      </c>
      <c r="AS3763">
        <v>0</v>
      </c>
      <c r="AT3763" s="4">
        <v>0</v>
      </c>
      <c r="AU3763" s="4">
        <v>0</v>
      </c>
      <c r="AV3763" s="4">
        <v>0</v>
      </c>
      <c r="AW3763">
        <v>1.5</v>
      </c>
      <c r="AX3763" s="4">
        <f t="shared" si="58"/>
        <v>26</v>
      </c>
      <c r="AY3763" s="4">
        <v>17</v>
      </c>
      <c r="AZ3763" s="4">
        <v>5.2352941176470598</v>
      </c>
    </row>
    <row r="3764" spans="1:52" x14ac:dyDescent="0.25">
      <c r="A3764" s="4">
        <v>2017</v>
      </c>
      <c r="B3764" s="4" t="s">
        <v>553</v>
      </c>
      <c r="C3764" t="s">
        <v>242</v>
      </c>
      <c r="D3764" t="s">
        <v>418</v>
      </c>
      <c r="E3764" t="s">
        <v>915</v>
      </c>
      <c r="F3764" s="4">
        <v>8</v>
      </c>
      <c r="G3764">
        <v>7</v>
      </c>
      <c r="H3764">
        <v>9</v>
      </c>
      <c r="I3764">
        <v>8</v>
      </c>
      <c r="J3764">
        <v>9.5</v>
      </c>
      <c r="K3764">
        <v>0</v>
      </c>
      <c r="L3764">
        <v>0</v>
      </c>
      <c r="M3764">
        <v>3</v>
      </c>
      <c r="N3764">
        <v>1459.5</v>
      </c>
      <c r="O3764">
        <v>0.375</v>
      </c>
      <c r="P3764">
        <v>8</v>
      </c>
      <c r="Q3764">
        <v>39.625</v>
      </c>
      <c r="R3764">
        <v>2</v>
      </c>
      <c r="S3764">
        <v>223</v>
      </c>
      <c r="T3764">
        <v>5</v>
      </c>
      <c r="U3764">
        <v>125.6</v>
      </c>
      <c r="V3764">
        <v>4</v>
      </c>
      <c r="W3764">
        <v>12.25</v>
      </c>
      <c r="X3764">
        <v>3</v>
      </c>
      <c r="Y3764">
        <v>159</v>
      </c>
      <c r="Z3764">
        <v>5</v>
      </c>
      <c r="AA3764">
        <v>405.6</v>
      </c>
      <c r="AB3764">
        <v>3</v>
      </c>
      <c r="AC3764">
        <v>215</v>
      </c>
      <c r="AD3764">
        <v>0.375</v>
      </c>
      <c r="AE3764">
        <v>0</v>
      </c>
      <c r="AF3764">
        <v>0</v>
      </c>
      <c r="AG3764">
        <v>0</v>
      </c>
      <c r="AH3764" s="4">
        <v>4</v>
      </c>
      <c r="AI3764">
        <v>0.8</v>
      </c>
      <c r="AJ3764" s="4">
        <v>0</v>
      </c>
      <c r="AK3764">
        <v>0</v>
      </c>
      <c r="AL3764" s="4">
        <v>0</v>
      </c>
      <c r="AM3764">
        <v>0</v>
      </c>
      <c r="AN3764" s="4">
        <v>0</v>
      </c>
      <c r="AO3764">
        <v>0</v>
      </c>
      <c r="AP3764" s="4">
        <v>0</v>
      </c>
      <c r="AQ3764">
        <v>0</v>
      </c>
      <c r="AR3764" s="4">
        <v>0</v>
      </c>
      <c r="AS3764">
        <v>0</v>
      </c>
      <c r="AT3764" s="4">
        <v>0</v>
      </c>
      <c r="AU3764" s="4">
        <v>0</v>
      </c>
      <c r="AV3764" s="4">
        <v>0</v>
      </c>
      <c r="AW3764">
        <v>2</v>
      </c>
      <c r="AX3764" s="4">
        <f t="shared" si="58"/>
        <v>4</v>
      </c>
      <c r="AY3764" s="4">
        <v>5</v>
      </c>
      <c r="AZ3764" s="4">
        <v>2</v>
      </c>
    </row>
    <row r="3765" spans="1:52" x14ac:dyDescent="0.25">
      <c r="A3765" s="4">
        <v>2017</v>
      </c>
      <c r="B3765" s="4" t="s">
        <v>553</v>
      </c>
      <c r="C3765" t="s">
        <v>242</v>
      </c>
      <c r="D3765" t="s">
        <v>467</v>
      </c>
      <c r="E3765" t="s">
        <v>964</v>
      </c>
      <c r="F3765" s="4">
        <v>45</v>
      </c>
      <c r="G3765">
        <v>36</v>
      </c>
      <c r="H3765">
        <v>3.8333333333333299</v>
      </c>
      <c r="I3765">
        <v>45</v>
      </c>
      <c r="J3765">
        <v>5.1555555555555603</v>
      </c>
      <c r="K3765">
        <v>0</v>
      </c>
      <c r="L3765">
        <v>0</v>
      </c>
      <c r="M3765">
        <v>15</v>
      </c>
      <c r="N3765">
        <v>1226.73170731707</v>
      </c>
      <c r="O3765">
        <v>0.33333333333333298</v>
      </c>
      <c r="P3765">
        <v>44</v>
      </c>
      <c r="Q3765">
        <v>25</v>
      </c>
      <c r="R3765">
        <v>18</v>
      </c>
      <c r="S3765">
        <v>155.444444444444</v>
      </c>
      <c r="T3765">
        <v>21</v>
      </c>
      <c r="U3765">
        <v>214.04761904761901</v>
      </c>
      <c r="V3765">
        <v>18</v>
      </c>
      <c r="W3765">
        <v>6.7222222222222197</v>
      </c>
      <c r="X3765">
        <v>24</v>
      </c>
      <c r="Y3765">
        <v>243.5</v>
      </c>
      <c r="Z3765">
        <v>21</v>
      </c>
      <c r="AA3765">
        <v>483.23809523809501</v>
      </c>
      <c r="AB3765">
        <v>24</v>
      </c>
      <c r="AC3765">
        <v>266.41666666666703</v>
      </c>
      <c r="AD3765">
        <v>0.53333333333333299</v>
      </c>
      <c r="AE3765">
        <v>2</v>
      </c>
      <c r="AF3765">
        <v>219.5</v>
      </c>
      <c r="AG3765">
        <v>4.4444444444444398E-2</v>
      </c>
      <c r="AH3765" s="4">
        <v>13</v>
      </c>
      <c r="AI3765">
        <v>0.61904761904761896</v>
      </c>
      <c r="AJ3765" s="4">
        <v>2</v>
      </c>
      <c r="AK3765">
        <v>9.5238095238095205E-2</v>
      </c>
      <c r="AL3765" s="4">
        <v>6</v>
      </c>
      <c r="AM3765">
        <v>0.25</v>
      </c>
      <c r="AN3765" s="4">
        <v>4</v>
      </c>
      <c r="AO3765">
        <v>0.16666666666666699</v>
      </c>
      <c r="AP3765" s="4">
        <v>0</v>
      </c>
      <c r="AQ3765">
        <v>0</v>
      </c>
      <c r="AR3765" s="4">
        <v>0</v>
      </c>
      <c r="AS3765">
        <v>0</v>
      </c>
      <c r="AT3765" s="4">
        <v>0</v>
      </c>
      <c r="AU3765" s="4">
        <v>0</v>
      </c>
      <c r="AV3765" s="4">
        <v>1</v>
      </c>
      <c r="AW3765">
        <v>1.02272727272727</v>
      </c>
      <c r="AX3765" s="4">
        <f t="shared" si="58"/>
        <v>44.000000000000114</v>
      </c>
      <c r="AY3765" s="4">
        <v>21</v>
      </c>
      <c r="AZ3765" s="4">
        <v>2.28571428571429</v>
      </c>
    </row>
    <row r="3766" spans="1:52" x14ac:dyDescent="0.25">
      <c r="A3766" s="4">
        <v>2017</v>
      </c>
      <c r="B3766" s="4" t="s">
        <v>553</v>
      </c>
      <c r="C3766" t="s">
        <v>242</v>
      </c>
      <c r="D3766" t="s">
        <v>469</v>
      </c>
      <c r="E3766" t="s">
        <v>966</v>
      </c>
      <c r="F3766" s="4">
        <v>138</v>
      </c>
      <c r="G3766">
        <v>126</v>
      </c>
      <c r="H3766">
        <v>5.1349206349206398</v>
      </c>
      <c r="I3766">
        <v>137</v>
      </c>
      <c r="J3766">
        <v>6.8540145985401502</v>
      </c>
      <c r="K3766">
        <v>0</v>
      </c>
      <c r="L3766">
        <v>0</v>
      </c>
      <c r="M3766">
        <v>97</v>
      </c>
      <c r="N3766">
        <v>3245.9590163934399</v>
      </c>
      <c r="O3766">
        <v>0.70289855072463803</v>
      </c>
      <c r="P3766">
        <v>133</v>
      </c>
      <c r="Q3766">
        <v>52.172932330827102</v>
      </c>
      <c r="R3766">
        <v>54</v>
      </c>
      <c r="S3766">
        <v>231.96296296296299</v>
      </c>
      <c r="T3766">
        <v>58</v>
      </c>
      <c r="U3766">
        <v>260.81034482758599</v>
      </c>
      <c r="V3766">
        <v>42</v>
      </c>
      <c r="W3766">
        <v>14.452380952381001</v>
      </c>
      <c r="X3766">
        <v>66</v>
      </c>
      <c r="Y3766">
        <v>254.60606060606099</v>
      </c>
      <c r="Z3766">
        <v>61</v>
      </c>
      <c r="AA3766">
        <v>734.37209302325596</v>
      </c>
      <c r="AB3766">
        <v>77</v>
      </c>
      <c r="AC3766">
        <v>292.19480519480499</v>
      </c>
      <c r="AD3766">
        <v>0.55797101449275399</v>
      </c>
      <c r="AE3766">
        <v>4</v>
      </c>
      <c r="AF3766">
        <v>302</v>
      </c>
      <c r="AG3766">
        <v>2.8985507246376802E-2</v>
      </c>
      <c r="AH3766" s="4">
        <v>44</v>
      </c>
      <c r="AI3766">
        <v>1.02325581395349</v>
      </c>
      <c r="AJ3766" s="4">
        <v>14</v>
      </c>
      <c r="AK3766">
        <v>0.32558139534883701</v>
      </c>
      <c r="AL3766" s="4">
        <v>34</v>
      </c>
      <c r="AM3766">
        <v>0.44155844155844198</v>
      </c>
      <c r="AN3766" s="4">
        <v>9</v>
      </c>
      <c r="AO3766">
        <v>0.11688311688311701</v>
      </c>
      <c r="AP3766" s="4">
        <v>0</v>
      </c>
      <c r="AQ3766">
        <v>0</v>
      </c>
      <c r="AR3766" s="4">
        <v>0</v>
      </c>
      <c r="AS3766">
        <v>0</v>
      </c>
      <c r="AT3766" s="4">
        <v>0</v>
      </c>
      <c r="AU3766" s="4">
        <v>0</v>
      </c>
      <c r="AV3766" s="4">
        <v>0</v>
      </c>
      <c r="AW3766">
        <v>1.11290322580645</v>
      </c>
      <c r="AX3766" s="4">
        <f t="shared" si="58"/>
        <v>124.00000000000018</v>
      </c>
      <c r="AY3766" s="4">
        <v>5</v>
      </c>
      <c r="AZ3766" s="4">
        <v>11.2</v>
      </c>
    </row>
    <row r="3767" spans="1:52" x14ac:dyDescent="0.25">
      <c r="A3767" s="4">
        <v>2017</v>
      </c>
      <c r="B3767" s="4" t="s">
        <v>553</v>
      </c>
      <c r="C3767" t="s">
        <v>242</v>
      </c>
      <c r="D3767" t="s">
        <v>472</v>
      </c>
      <c r="E3767" t="s">
        <v>969</v>
      </c>
      <c r="F3767" s="4">
        <v>100</v>
      </c>
      <c r="G3767">
        <v>84</v>
      </c>
      <c r="H3767">
        <v>10.452380952381001</v>
      </c>
      <c r="I3767">
        <v>100</v>
      </c>
      <c r="J3767">
        <v>11.82</v>
      </c>
      <c r="K3767">
        <v>0</v>
      </c>
      <c r="L3767">
        <v>0</v>
      </c>
      <c r="M3767">
        <v>29</v>
      </c>
      <c r="N3767">
        <v>1719.56</v>
      </c>
      <c r="O3767">
        <v>0.28999999999999998</v>
      </c>
      <c r="P3767">
        <v>97</v>
      </c>
      <c r="Q3767">
        <v>35.670103092783499</v>
      </c>
      <c r="R3767">
        <v>39</v>
      </c>
      <c r="S3767">
        <v>200</v>
      </c>
      <c r="T3767">
        <v>54</v>
      </c>
      <c r="U3767">
        <v>197.53703703703701</v>
      </c>
      <c r="V3767">
        <v>42</v>
      </c>
      <c r="W3767">
        <v>15.7619047619048</v>
      </c>
      <c r="X3767">
        <v>44</v>
      </c>
      <c r="Y3767">
        <v>247.79545454545499</v>
      </c>
      <c r="Z3767">
        <v>55</v>
      </c>
      <c r="AA3767">
        <v>627.61904761904805</v>
      </c>
      <c r="AB3767">
        <v>45</v>
      </c>
      <c r="AC3767">
        <v>286.08888888888902</v>
      </c>
      <c r="AD3767">
        <v>0.45</v>
      </c>
      <c r="AE3767">
        <v>0</v>
      </c>
      <c r="AF3767">
        <v>0</v>
      </c>
      <c r="AG3767">
        <v>0</v>
      </c>
      <c r="AH3767" s="4">
        <v>37</v>
      </c>
      <c r="AI3767">
        <v>0.88095238095238104</v>
      </c>
      <c r="AJ3767" s="4">
        <v>10</v>
      </c>
      <c r="AK3767">
        <v>0.238095238095238</v>
      </c>
      <c r="AL3767" s="4">
        <v>21</v>
      </c>
      <c r="AM3767">
        <v>0.46666666666666701</v>
      </c>
      <c r="AN3767" s="4">
        <v>4</v>
      </c>
      <c r="AO3767">
        <v>8.8888888888888906E-2</v>
      </c>
      <c r="AP3767" s="4">
        <v>0</v>
      </c>
      <c r="AQ3767">
        <v>0</v>
      </c>
      <c r="AR3767" s="4">
        <v>0</v>
      </c>
      <c r="AS3767">
        <v>0</v>
      </c>
      <c r="AT3767" s="4">
        <v>0</v>
      </c>
      <c r="AU3767" s="4">
        <v>0</v>
      </c>
      <c r="AV3767" s="4">
        <v>5</v>
      </c>
      <c r="AW3767">
        <v>1.16279069767442</v>
      </c>
      <c r="AX3767" s="4">
        <f t="shared" si="58"/>
        <v>85.999999999999901</v>
      </c>
      <c r="AY3767" s="4">
        <v>12</v>
      </c>
      <c r="AZ3767" s="4">
        <v>7.6666666666666696</v>
      </c>
    </row>
    <row r="3768" spans="1:52" x14ac:dyDescent="0.25">
      <c r="A3768" s="4">
        <v>2017</v>
      </c>
      <c r="B3768" s="4" t="s">
        <v>553</v>
      </c>
      <c r="C3768" t="s">
        <v>242</v>
      </c>
      <c r="D3768" t="s">
        <v>473</v>
      </c>
      <c r="E3768" t="s">
        <v>970</v>
      </c>
      <c r="F3768" s="4">
        <v>64</v>
      </c>
      <c r="G3768">
        <v>53</v>
      </c>
      <c r="H3768">
        <v>5.47169811320755</v>
      </c>
      <c r="I3768">
        <v>64</v>
      </c>
      <c r="J3768">
        <v>7.046875</v>
      </c>
      <c r="K3768">
        <v>0</v>
      </c>
      <c r="L3768">
        <v>0</v>
      </c>
      <c r="M3768">
        <v>19</v>
      </c>
      <c r="N3768">
        <v>1416.515625</v>
      </c>
      <c r="O3768">
        <v>0.296875</v>
      </c>
      <c r="P3768">
        <v>62</v>
      </c>
      <c r="Q3768">
        <v>37.935483870967701</v>
      </c>
      <c r="R3768">
        <v>26</v>
      </c>
      <c r="S3768">
        <v>248.19230769230799</v>
      </c>
      <c r="T3768">
        <v>34</v>
      </c>
      <c r="U3768">
        <v>246.17647058823499</v>
      </c>
      <c r="V3768">
        <v>12</v>
      </c>
      <c r="W3768">
        <v>40.4166666666667</v>
      </c>
      <c r="X3768">
        <v>25</v>
      </c>
      <c r="Y3768">
        <v>262.68</v>
      </c>
      <c r="Z3768">
        <v>38</v>
      </c>
      <c r="AA3768">
        <v>571.31034482758605</v>
      </c>
      <c r="AB3768">
        <v>26</v>
      </c>
      <c r="AC3768">
        <v>282.11538461538498</v>
      </c>
      <c r="AD3768">
        <v>0.40625</v>
      </c>
      <c r="AE3768">
        <v>1</v>
      </c>
      <c r="AF3768">
        <v>83</v>
      </c>
      <c r="AG3768">
        <v>1.5625E-2</v>
      </c>
      <c r="AH3768" s="4">
        <v>16</v>
      </c>
      <c r="AI3768">
        <v>0.55172413793103503</v>
      </c>
      <c r="AJ3768" s="4">
        <v>12</v>
      </c>
      <c r="AK3768">
        <v>0.41379310344827602</v>
      </c>
      <c r="AL3768" s="4">
        <v>12</v>
      </c>
      <c r="AM3768">
        <v>0.46153846153846201</v>
      </c>
      <c r="AN3768" s="4">
        <v>10</v>
      </c>
      <c r="AO3768">
        <v>0.38461538461538503</v>
      </c>
      <c r="AP3768" s="4">
        <v>0</v>
      </c>
      <c r="AQ3768">
        <v>0</v>
      </c>
      <c r="AR3768" s="4">
        <v>0</v>
      </c>
      <c r="AS3768">
        <v>0</v>
      </c>
      <c r="AT3768" s="4">
        <v>0</v>
      </c>
      <c r="AU3768" s="4">
        <v>0</v>
      </c>
      <c r="AV3768" s="4">
        <v>4</v>
      </c>
      <c r="AW3768">
        <v>1.0491803278688501</v>
      </c>
      <c r="AX3768" s="4">
        <f t="shared" si="58"/>
        <v>61.000000000000142</v>
      </c>
      <c r="AY3768" s="4">
        <v>33</v>
      </c>
      <c r="AZ3768" s="4">
        <v>1.36363636363636</v>
      </c>
    </row>
    <row r="3769" spans="1:52" x14ac:dyDescent="0.25">
      <c r="A3769" s="4">
        <v>2017</v>
      </c>
      <c r="B3769" s="4" t="s">
        <v>553</v>
      </c>
      <c r="C3769" t="s">
        <v>242</v>
      </c>
      <c r="D3769" t="s">
        <v>475</v>
      </c>
      <c r="E3769" t="s">
        <v>1019</v>
      </c>
      <c r="F3769" s="4">
        <v>71</v>
      </c>
      <c r="G3769">
        <v>69</v>
      </c>
      <c r="H3769">
        <v>5.9855072463768098</v>
      </c>
      <c r="I3769">
        <v>71</v>
      </c>
      <c r="J3769">
        <v>7.9859154929577496</v>
      </c>
      <c r="K3769">
        <v>0</v>
      </c>
      <c r="L3769">
        <v>0</v>
      </c>
      <c r="M3769">
        <v>34</v>
      </c>
      <c r="N3769">
        <v>3096.3275862068999</v>
      </c>
      <c r="O3769">
        <v>0.47887323943662002</v>
      </c>
      <c r="P3769">
        <v>66</v>
      </c>
      <c r="Q3769">
        <v>49.196969696969703</v>
      </c>
      <c r="R3769">
        <v>26</v>
      </c>
      <c r="S3769">
        <v>262.84615384615398</v>
      </c>
      <c r="T3769">
        <v>33</v>
      </c>
      <c r="U3769">
        <v>213.84848484848499</v>
      </c>
      <c r="V3769">
        <v>30</v>
      </c>
      <c r="W3769">
        <v>8.7666666666666693</v>
      </c>
      <c r="X3769">
        <v>36</v>
      </c>
      <c r="Y3769">
        <v>210.861111111111</v>
      </c>
      <c r="Z3769">
        <v>35</v>
      </c>
      <c r="AA3769">
        <v>714.25</v>
      </c>
      <c r="AB3769">
        <v>36</v>
      </c>
      <c r="AC3769">
        <v>261.5</v>
      </c>
      <c r="AD3769">
        <v>0.50704225352112697</v>
      </c>
      <c r="AE3769">
        <v>2</v>
      </c>
      <c r="AF3769">
        <v>103</v>
      </c>
      <c r="AG3769">
        <v>2.8169014084507001E-2</v>
      </c>
      <c r="AH3769" s="4">
        <v>21</v>
      </c>
      <c r="AI3769">
        <v>0.75</v>
      </c>
      <c r="AJ3769" s="4">
        <v>8</v>
      </c>
      <c r="AK3769">
        <v>0.28571428571428598</v>
      </c>
      <c r="AL3769" s="4">
        <v>6</v>
      </c>
      <c r="AM3769">
        <v>0.16666666666666699</v>
      </c>
      <c r="AN3769" s="4">
        <v>5</v>
      </c>
      <c r="AO3769">
        <v>0.13888888888888901</v>
      </c>
      <c r="AP3769" s="4">
        <v>0</v>
      </c>
      <c r="AQ3769">
        <v>0</v>
      </c>
      <c r="AR3769" s="4">
        <v>0</v>
      </c>
      <c r="AS3769">
        <v>0</v>
      </c>
      <c r="AT3769" s="4">
        <v>0</v>
      </c>
      <c r="AU3769" s="4">
        <v>0</v>
      </c>
      <c r="AV3769" s="4">
        <v>1</v>
      </c>
      <c r="AW3769">
        <v>1.1639344262295099</v>
      </c>
      <c r="AX3769" s="4">
        <f t="shared" si="58"/>
        <v>60.999999999999908</v>
      </c>
      <c r="AY3769" s="4">
        <v>33</v>
      </c>
      <c r="AZ3769" s="4">
        <v>58.575757575757599</v>
      </c>
    </row>
    <row r="3770" spans="1:52" x14ac:dyDescent="0.25">
      <c r="A3770" s="4">
        <v>2017</v>
      </c>
      <c r="B3770" s="4" t="s">
        <v>553</v>
      </c>
      <c r="C3770" t="s">
        <v>242</v>
      </c>
      <c r="D3770" t="s">
        <v>453</v>
      </c>
      <c r="E3770" t="s">
        <v>950</v>
      </c>
      <c r="F3770" s="4">
        <v>178</v>
      </c>
      <c r="G3770">
        <v>152</v>
      </c>
      <c r="H3770">
        <v>6.5789473684210504</v>
      </c>
      <c r="I3770">
        <v>176</v>
      </c>
      <c r="J3770">
        <v>8.2443181818181799</v>
      </c>
      <c r="K3770">
        <v>4</v>
      </c>
      <c r="L3770">
        <v>2.27272727272727E-2</v>
      </c>
      <c r="M3770">
        <v>29</v>
      </c>
      <c r="N3770">
        <v>-58.006369426751597</v>
      </c>
      <c r="O3770">
        <v>0.162921348314607</v>
      </c>
      <c r="P3770">
        <v>143</v>
      </c>
      <c r="Q3770">
        <v>49.762237762237802</v>
      </c>
      <c r="R3770">
        <v>68</v>
      </c>
      <c r="S3770">
        <v>266.14705882352899</v>
      </c>
      <c r="T3770">
        <v>97</v>
      </c>
      <c r="U3770">
        <v>214.53608247422699</v>
      </c>
      <c r="V3770">
        <v>93</v>
      </c>
      <c r="W3770">
        <v>12.6881720430108</v>
      </c>
      <c r="X3770">
        <v>60</v>
      </c>
      <c r="Y3770">
        <v>236.85</v>
      </c>
      <c r="Z3770">
        <v>111</v>
      </c>
      <c r="AA3770">
        <v>609.76</v>
      </c>
      <c r="AB3770">
        <v>67</v>
      </c>
      <c r="AC3770">
        <v>288.50793650793702</v>
      </c>
      <c r="AD3770">
        <v>0.35393258426966301</v>
      </c>
      <c r="AE3770">
        <v>4</v>
      </c>
      <c r="AF3770">
        <v>88.5</v>
      </c>
      <c r="AG3770">
        <v>2.2471910112359599E-2</v>
      </c>
      <c r="AH3770" s="4">
        <v>65</v>
      </c>
      <c r="AI3770">
        <v>0.86666666666666703</v>
      </c>
      <c r="AJ3770" s="4">
        <v>23</v>
      </c>
      <c r="AK3770">
        <v>0.30666666666666698</v>
      </c>
      <c r="AL3770" s="4">
        <v>38</v>
      </c>
      <c r="AM3770">
        <v>0.60317460317460303</v>
      </c>
      <c r="AN3770" s="4">
        <v>5</v>
      </c>
      <c r="AO3770">
        <v>7.9365079365079402E-2</v>
      </c>
      <c r="AP3770" s="4">
        <v>0</v>
      </c>
      <c r="AQ3770">
        <v>0</v>
      </c>
      <c r="AR3770" s="4">
        <v>0</v>
      </c>
      <c r="AS3770">
        <v>0</v>
      </c>
      <c r="AT3770" s="4">
        <v>0</v>
      </c>
      <c r="AU3770" s="4">
        <v>0</v>
      </c>
      <c r="AV3770" s="4">
        <v>4</v>
      </c>
      <c r="AW3770">
        <v>1.43548387096774</v>
      </c>
      <c r="AX3770" s="4">
        <f t="shared" si="58"/>
        <v>124.00000000000017</v>
      </c>
      <c r="AY3770" s="4">
        <v>84</v>
      </c>
      <c r="AZ3770" s="4">
        <v>20.380952380952401</v>
      </c>
    </row>
    <row r="3771" spans="1:52" x14ac:dyDescent="0.25">
      <c r="A3771" s="4">
        <v>2017</v>
      </c>
      <c r="B3771" s="4" t="s">
        <v>553</v>
      </c>
      <c r="C3771" t="s">
        <v>242</v>
      </c>
      <c r="D3771" t="s">
        <v>480</v>
      </c>
      <c r="E3771" t="s">
        <v>977</v>
      </c>
      <c r="F3771" s="4">
        <v>62</v>
      </c>
      <c r="G3771">
        <v>19</v>
      </c>
      <c r="H3771">
        <v>4.7368421052631602</v>
      </c>
      <c r="I3771">
        <v>62</v>
      </c>
      <c r="J3771">
        <v>8.5161290322580605</v>
      </c>
      <c r="K3771">
        <v>4</v>
      </c>
      <c r="L3771">
        <v>6.4516129032258104E-2</v>
      </c>
      <c r="M3771">
        <v>19</v>
      </c>
      <c r="N3771">
        <v>1174.3442622950799</v>
      </c>
      <c r="O3771">
        <v>0.30645161290322598</v>
      </c>
      <c r="P3771">
        <v>48</v>
      </c>
      <c r="Q3771">
        <v>32.1458333333333</v>
      </c>
      <c r="R3771">
        <v>6</v>
      </c>
      <c r="S3771">
        <v>67</v>
      </c>
      <c r="T3771">
        <v>0</v>
      </c>
      <c r="U3771">
        <v>0</v>
      </c>
      <c r="V3771">
        <v>1</v>
      </c>
      <c r="W3771">
        <v>12</v>
      </c>
      <c r="X3771">
        <v>55</v>
      </c>
      <c r="Y3771">
        <v>76.618181818181796</v>
      </c>
      <c r="Z3771">
        <v>1</v>
      </c>
      <c r="AA3771">
        <v>267</v>
      </c>
      <c r="AB3771">
        <v>61</v>
      </c>
      <c r="AC3771">
        <v>102.68852459016399</v>
      </c>
      <c r="AD3771">
        <v>0.98387096774193605</v>
      </c>
      <c r="AE3771">
        <v>45</v>
      </c>
      <c r="AF3771">
        <v>98.5555555555556</v>
      </c>
      <c r="AG3771">
        <v>0.72580645161290303</v>
      </c>
      <c r="AH3771" s="4">
        <v>0</v>
      </c>
      <c r="AI3771">
        <v>0</v>
      </c>
      <c r="AJ3771" s="4">
        <v>0</v>
      </c>
      <c r="AK3771">
        <v>0</v>
      </c>
      <c r="AL3771" s="4">
        <v>0</v>
      </c>
      <c r="AM3771">
        <v>0</v>
      </c>
      <c r="AN3771" s="4">
        <v>4</v>
      </c>
      <c r="AO3771">
        <v>6.5573770491803296E-2</v>
      </c>
      <c r="AP3771" s="4">
        <v>0</v>
      </c>
      <c r="AQ3771">
        <v>0</v>
      </c>
      <c r="AR3771" s="4">
        <v>4</v>
      </c>
      <c r="AS3771">
        <v>6.4516129032258104E-2</v>
      </c>
      <c r="AT3771" s="4">
        <v>0</v>
      </c>
      <c r="AU3771" s="4">
        <v>0</v>
      </c>
      <c r="AV3771" s="4">
        <v>0</v>
      </c>
      <c r="AW3771">
        <v>1.4418604651162801</v>
      </c>
      <c r="AX3771" s="4">
        <f t="shared" si="58"/>
        <v>42.999999999999972</v>
      </c>
      <c r="AY3771" s="4">
        <v>0</v>
      </c>
      <c r="AZ3771" s="4">
        <v>0</v>
      </c>
    </row>
    <row r="3772" spans="1:52" x14ac:dyDescent="0.25">
      <c r="A3772" s="4">
        <v>2017</v>
      </c>
      <c r="B3772" s="4" t="s">
        <v>553</v>
      </c>
      <c r="C3772" t="s">
        <v>242</v>
      </c>
      <c r="D3772" t="s">
        <v>559</v>
      </c>
      <c r="E3772" t="s">
        <v>1050</v>
      </c>
      <c r="F3772" s="4">
        <v>9</v>
      </c>
      <c r="G3772">
        <v>9</v>
      </c>
      <c r="H3772">
        <v>1.6666666666666701</v>
      </c>
      <c r="I3772">
        <v>9</v>
      </c>
      <c r="J3772">
        <v>2.8888888888888902</v>
      </c>
      <c r="K3772">
        <v>0</v>
      </c>
      <c r="L3772">
        <v>0</v>
      </c>
      <c r="M3772">
        <v>2</v>
      </c>
      <c r="N3772">
        <v>467.875</v>
      </c>
      <c r="O3772">
        <v>0.22222222222222199</v>
      </c>
      <c r="P3772">
        <v>8</v>
      </c>
      <c r="Q3772">
        <v>7.75</v>
      </c>
      <c r="R3772">
        <v>2</v>
      </c>
      <c r="S3772">
        <v>4.5</v>
      </c>
      <c r="T3772">
        <v>0</v>
      </c>
      <c r="U3772">
        <v>0</v>
      </c>
      <c r="V3772">
        <v>0</v>
      </c>
      <c r="W3772">
        <v>0</v>
      </c>
      <c r="X3772">
        <v>9</v>
      </c>
      <c r="Y3772">
        <v>128.777777777778</v>
      </c>
      <c r="Z3772">
        <v>0</v>
      </c>
      <c r="AA3772">
        <v>0</v>
      </c>
      <c r="AB3772">
        <v>9</v>
      </c>
      <c r="AC3772">
        <v>142.222222222222</v>
      </c>
      <c r="AD3772">
        <v>1</v>
      </c>
      <c r="AE3772">
        <v>0</v>
      </c>
      <c r="AF3772">
        <v>0</v>
      </c>
      <c r="AG3772">
        <v>0</v>
      </c>
      <c r="AH3772" s="4">
        <v>0</v>
      </c>
      <c r="AI3772">
        <v>0</v>
      </c>
      <c r="AJ3772" s="4">
        <v>0</v>
      </c>
      <c r="AK3772">
        <v>0</v>
      </c>
      <c r="AL3772" s="4">
        <v>8</v>
      </c>
      <c r="AM3772">
        <v>0.88888888888888895</v>
      </c>
      <c r="AN3772" s="4">
        <v>0</v>
      </c>
      <c r="AO3772">
        <v>0</v>
      </c>
      <c r="AP3772" s="4">
        <v>0</v>
      </c>
      <c r="AQ3772">
        <v>0</v>
      </c>
      <c r="AR3772" s="4">
        <v>0</v>
      </c>
      <c r="AS3772">
        <v>0</v>
      </c>
      <c r="AT3772" s="4">
        <v>0</v>
      </c>
      <c r="AU3772" s="4">
        <v>0</v>
      </c>
      <c r="AV3772" s="4">
        <v>0</v>
      </c>
      <c r="AW3772">
        <v>1.125</v>
      </c>
      <c r="AX3772" s="4">
        <f t="shared" si="58"/>
        <v>8</v>
      </c>
      <c r="AY3772" s="4">
        <v>0</v>
      </c>
      <c r="AZ3772" s="4">
        <v>0</v>
      </c>
    </row>
    <row r="3773" spans="1:52" x14ac:dyDescent="0.25">
      <c r="A3773" s="4">
        <v>2017</v>
      </c>
      <c r="B3773" s="4" t="s">
        <v>553</v>
      </c>
      <c r="C3773" t="s">
        <v>242</v>
      </c>
      <c r="D3773" t="s">
        <v>520</v>
      </c>
      <c r="E3773" t="s">
        <v>1013</v>
      </c>
      <c r="F3773" s="4">
        <v>1</v>
      </c>
      <c r="G3773">
        <v>1</v>
      </c>
      <c r="H3773">
        <v>5</v>
      </c>
      <c r="I3773">
        <v>1</v>
      </c>
      <c r="J3773">
        <v>6</v>
      </c>
      <c r="K3773">
        <v>0</v>
      </c>
      <c r="L3773">
        <v>0</v>
      </c>
      <c r="M3773">
        <v>0</v>
      </c>
      <c r="N3773">
        <v>-144</v>
      </c>
      <c r="O3773">
        <v>0</v>
      </c>
      <c r="P3773">
        <v>1</v>
      </c>
      <c r="Q3773">
        <v>8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1</v>
      </c>
      <c r="Y3773">
        <v>218</v>
      </c>
      <c r="Z3773">
        <v>0</v>
      </c>
      <c r="AA3773">
        <v>0</v>
      </c>
      <c r="AB3773">
        <v>1</v>
      </c>
      <c r="AC3773">
        <v>369</v>
      </c>
      <c r="AD3773">
        <v>1</v>
      </c>
      <c r="AE3773">
        <v>0</v>
      </c>
      <c r="AF3773">
        <v>0</v>
      </c>
      <c r="AG3773">
        <v>0</v>
      </c>
      <c r="AH3773" s="4">
        <v>0</v>
      </c>
      <c r="AI3773">
        <v>0</v>
      </c>
      <c r="AJ3773" s="4">
        <v>0</v>
      </c>
      <c r="AK3773">
        <v>0</v>
      </c>
      <c r="AL3773" s="4">
        <v>0</v>
      </c>
      <c r="AM3773">
        <v>0</v>
      </c>
      <c r="AN3773" s="4">
        <v>0</v>
      </c>
      <c r="AO3773">
        <v>0</v>
      </c>
      <c r="AP3773" s="4">
        <v>0</v>
      </c>
      <c r="AQ3773">
        <v>0</v>
      </c>
      <c r="AR3773" s="4">
        <v>0</v>
      </c>
      <c r="AS3773">
        <v>0</v>
      </c>
      <c r="AT3773" s="4">
        <v>0</v>
      </c>
      <c r="AU3773" s="4">
        <v>0</v>
      </c>
      <c r="AV3773" s="4">
        <v>0</v>
      </c>
      <c r="AW3773">
        <v>1</v>
      </c>
      <c r="AX3773" s="4">
        <f t="shared" si="58"/>
        <v>1</v>
      </c>
      <c r="AY3773" s="4">
        <v>0</v>
      </c>
      <c r="AZ3773" s="4">
        <v>0</v>
      </c>
    </row>
    <row r="3774" spans="1:52" x14ac:dyDescent="0.25">
      <c r="A3774" s="4">
        <v>2017</v>
      </c>
      <c r="B3774" s="4" t="s">
        <v>553</v>
      </c>
      <c r="C3774" t="s">
        <v>242</v>
      </c>
      <c r="D3774" t="s">
        <v>542</v>
      </c>
      <c r="E3774" t="s">
        <v>1034</v>
      </c>
      <c r="F3774" s="4">
        <v>80</v>
      </c>
      <c r="G3774">
        <v>77</v>
      </c>
      <c r="H3774">
        <v>4.4545454545454497</v>
      </c>
      <c r="I3774">
        <v>80</v>
      </c>
      <c r="J3774">
        <v>5.625</v>
      </c>
      <c r="K3774">
        <v>2</v>
      </c>
      <c r="L3774">
        <v>2.5000000000000001E-2</v>
      </c>
      <c r="M3774">
        <v>15</v>
      </c>
      <c r="N3774">
        <v>2330.7375000000002</v>
      </c>
      <c r="O3774">
        <v>0.1875</v>
      </c>
      <c r="P3774">
        <v>54</v>
      </c>
      <c r="Q3774">
        <v>8.0925925925925899</v>
      </c>
      <c r="R3774">
        <v>8</v>
      </c>
      <c r="S3774">
        <v>76.25</v>
      </c>
      <c r="T3774">
        <v>3</v>
      </c>
      <c r="U3774">
        <v>150.666666666667</v>
      </c>
      <c r="V3774">
        <v>3</v>
      </c>
      <c r="W3774">
        <v>11.6666666666667</v>
      </c>
      <c r="X3774">
        <v>75</v>
      </c>
      <c r="Y3774">
        <v>70.84</v>
      </c>
      <c r="Z3774">
        <v>3</v>
      </c>
      <c r="AA3774">
        <v>241</v>
      </c>
      <c r="AB3774">
        <v>77</v>
      </c>
      <c r="AC3774">
        <v>89.6883116883117</v>
      </c>
      <c r="AD3774">
        <v>0.96250000000000002</v>
      </c>
      <c r="AE3774">
        <v>45</v>
      </c>
      <c r="AF3774">
        <v>44.133333333333297</v>
      </c>
      <c r="AG3774">
        <v>0.5625</v>
      </c>
      <c r="AH3774" s="4">
        <v>2</v>
      </c>
      <c r="AI3774">
        <v>2</v>
      </c>
      <c r="AJ3774" s="4">
        <v>1</v>
      </c>
      <c r="AK3774">
        <v>1</v>
      </c>
      <c r="AL3774" s="4">
        <v>9</v>
      </c>
      <c r="AM3774">
        <v>0.11688311688311701</v>
      </c>
      <c r="AN3774" s="4">
        <v>8</v>
      </c>
      <c r="AO3774">
        <v>0.103896103896104</v>
      </c>
      <c r="AP3774" s="4">
        <v>0</v>
      </c>
      <c r="AQ3774">
        <v>0</v>
      </c>
      <c r="AR3774" s="4">
        <v>0</v>
      </c>
      <c r="AS3774">
        <v>0</v>
      </c>
      <c r="AT3774" s="4">
        <v>0</v>
      </c>
      <c r="AU3774" s="4">
        <v>0</v>
      </c>
      <c r="AV3774" s="4">
        <v>0</v>
      </c>
      <c r="AW3774">
        <v>2</v>
      </c>
      <c r="AX3774" s="4">
        <f t="shared" si="58"/>
        <v>40</v>
      </c>
      <c r="AY3774" s="4">
        <v>3</v>
      </c>
      <c r="AZ3774" s="4">
        <v>36.3333333333333</v>
      </c>
    </row>
    <row r="3775" spans="1:52" x14ac:dyDescent="0.25">
      <c r="A3775" s="4">
        <v>2017</v>
      </c>
      <c r="B3775" s="4" t="s">
        <v>553</v>
      </c>
      <c r="C3775" t="s">
        <v>242</v>
      </c>
      <c r="D3775" t="s">
        <v>549</v>
      </c>
      <c r="E3775" t="s">
        <v>1041</v>
      </c>
      <c r="F3775" s="4">
        <v>64</v>
      </c>
      <c r="G3775">
        <v>58</v>
      </c>
      <c r="H3775">
        <v>4.4655172413793096</v>
      </c>
      <c r="I3775">
        <v>64</v>
      </c>
      <c r="J3775">
        <v>5.921875</v>
      </c>
      <c r="K3775">
        <v>2</v>
      </c>
      <c r="L3775">
        <v>3.125E-2</v>
      </c>
      <c r="M3775">
        <v>20</v>
      </c>
      <c r="N3775">
        <v>2123.0483870967701</v>
      </c>
      <c r="O3775">
        <v>0.3125</v>
      </c>
      <c r="P3775">
        <v>60</v>
      </c>
      <c r="Q3775">
        <v>22.483333333333299</v>
      </c>
      <c r="R3775">
        <v>26</v>
      </c>
      <c r="S3775">
        <v>256.92307692307702</v>
      </c>
      <c r="T3775">
        <v>31</v>
      </c>
      <c r="U3775">
        <v>254.193548387097</v>
      </c>
      <c r="V3775">
        <v>16</v>
      </c>
      <c r="W3775">
        <v>78.5625</v>
      </c>
      <c r="X3775">
        <v>28</v>
      </c>
      <c r="Y3775">
        <v>214.92857142857099</v>
      </c>
      <c r="Z3775">
        <v>34</v>
      </c>
      <c r="AA3775">
        <v>648.4</v>
      </c>
      <c r="AB3775">
        <v>30</v>
      </c>
      <c r="AC3775">
        <v>244.44827586206901</v>
      </c>
      <c r="AD3775">
        <v>0.453125</v>
      </c>
      <c r="AE3775">
        <v>0</v>
      </c>
      <c r="AF3775">
        <v>0</v>
      </c>
      <c r="AG3775">
        <v>0</v>
      </c>
      <c r="AH3775" s="4">
        <v>23</v>
      </c>
      <c r="AI3775">
        <v>0.92</v>
      </c>
      <c r="AJ3775" s="4">
        <v>14</v>
      </c>
      <c r="AK3775">
        <v>0.56000000000000005</v>
      </c>
      <c r="AL3775" s="4">
        <v>14</v>
      </c>
      <c r="AM3775">
        <v>0.48275862068965503</v>
      </c>
      <c r="AN3775" s="4">
        <v>4</v>
      </c>
      <c r="AO3775">
        <v>0.13793103448275901</v>
      </c>
      <c r="AP3775" s="4">
        <v>0</v>
      </c>
      <c r="AQ3775">
        <v>0</v>
      </c>
      <c r="AR3775" s="4">
        <v>0</v>
      </c>
      <c r="AS3775">
        <v>0</v>
      </c>
      <c r="AT3775" s="4">
        <v>0</v>
      </c>
      <c r="AU3775" s="4">
        <v>0</v>
      </c>
      <c r="AV3775" s="4">
        <v>3</v>
      </c>
      <c r="AW3775">
        <v>1.28</v>
      </c>
      <c r="AX3775" s="4">
        <f t="shared" si="58"/>
        <v>50</v>
      </c>
      <c r="AY3775" s="4">
        <v>31</v>
      </c>
      <c r="AZ3775" s="4">
        <v>11.677419354838699</v>
      </c>
    </row>
    <row r="3776" spans="1:52" x14ac:dyDescent="0.25">
      <c r="A3776" s="4">
        <v>2017</v>
      </c>
      <c r="B3776" s="4" t="s">
        <v>553</v>
      </c>
      <c r="C3776" t="s">
        <v>242</v>
      </c>
      <c r="D3776" t="s">
        <v>550</v>
      </c>
      <c r="E3776" t="s">
        <v>1042</v>
      </c>
      <c r="F3776" s="4">
        <v>35</v>
      </c>
      <c r="G3776">
        <v>32</v>
      </c>
      <c r="H3776">
        <v>3.40625</v>
      </c>
      <c r="I3776">
        <v>35</v>
      </c>
      <c r="J3776">
        <v>4.9714285714285698</v>
      </c>
      <c r="K3776">
        <v>0</v>
      </c>
      <c r="L3776">
        <v>0</v>
      </c>
      <c r="M3776">
        <v>19</v>
      </c>
      <c r="N3776">
        <v>1826.2</v>
      </c>
      <c r="O3776">
        <v>0.54285714285714304</v>
      </c>
      <c r="P3776">
        <v>34</v>
      </c>
      <c r="Q3776">
        <v>43.970588235294102</v>
      </c>
      <c r="R3776">
        <v>18</v>
      </c>
      <c r="S3776">
        <v>309.222222222222</v>
      </c>
      <c r="T3776">
        <v>19</v>
      </c>
      <c r="U3776">
        <v>201.26315789473699</v>
      </c>
      <c r="V3776">
        <v>19</v>
      </c>
      <c r="W3776">
        <v>52.789473684210499</v>
      </c>
      <c r="X3776">
        <v>13</v>
      </c>
      <c r="Y3776">
        <v>206.461538461538</v>
      </c>
      <c r="Z3776">
        <v>20</v>
      </c>
      <c r="AA3776">
        <v>569.92307692307702</v>
      </c>
      <c r="AB3776">
        <v>15</v>
      </c>
      <c r="AC3776">
        <v>295.33333333333297</v>
      </c>
      <c r="AD3776">
        <v>0.42857142857142899</v>
      </c>
      <c r="AE3776">
        <v>2</v>
      </c>
      <c r="AF3776">
        <v>98.5</v>
      </c>
      <c r="AG3776">
        <v>5.7142857142857099E-2</v>
      </c>
      <c r="AH3776" s="4">
        <v>9</v>
      </c>
      <c r="AI3776">
        <v>0.69230769230769196</v>
      </c>
      <c r="AJ3776" s="4">
        <v>5</v>
      </c>
      <c r="AK3776">
        <v>0.38461538461538503</v>
      </c>
      <c r="AL3776" s="4">
        <v>7</v>
      </c>
      <c r="AM3776">
        <v>0.46666666666666701</v>
      </c>
      <c r="AN3776" s="4">
        <v>0</v>
      </c>
      <c r="AO3776">
        <v>0</v>
      </c>
      <c r="AP3776" s="4">
        <v>0</v>
      </c>
      <c r="AQ3776">
        <v>0</v>
      </c>
      <c r="AR3776" s="4">
        <v>0</v>
      </c>
      <c r="AS3776">
        <v>0</v>
      </c>
      <c r="AT3776" s="4">
        <v>0</v>
      </c>
      <c r="AU3776" s="4">
        <v>0</v>
      </c>
      <c r="AV3776" s="4">
        <v>1</v>
      </c>
      <c r="AW3776">
        <v>1.02941176470588</v>
      </c>
      <c r="AX3776" s="4">
        <f t="shared" si="58"/>
        <v>34.000000000000078</v>
      </c>
      <c r="AY3776" s="4">
        <v>19</v>
      </c>
      <c r="AZ3776" s="4">
        <v>6.3157894736842097</v>
      </c>
    </row>
    <row r="3777" spans="1:52" x14ac:dyDescent="0.25">
      <c r="A3777" s="4">
        <v>2017</v>
      </c>
      <c r="B3777" s="4" t="s">
        <v>553</v>
      </c>
      <c r="C3777" t="s">
        <v>242</v>
      </c>
      <c r="D3777" t="s">
        <v>566</v>
      </c>
      <c r="E3777" t="s">
        <v>900</v>
      </c>
      <c r="F3777" s="4">
        <v>32</v>
      </c>
      <c r="G3777">
        <v>27</v>
      </c>
      <c r="H3777">
        <v>3</v>
      </c>
      <c r="I3777">
        <v>32</v>
      </c>
      <c r="J3777">
        <v>4.34375</v>
      </c>
      <c r="K3777">
        <v>0</v>
      </c>
      <c r="L3777">
        <v>0</v>
      </c>
      <c r="M3777">
        <v>5</v>
      </c>
      <c r="N3777">
        <v>790.4375</v>
      </c>
      <c r="O3777">
        <v>0.15625</v>
      </c>
      <c r="P3777">
        <v>28</v>
      </c>
      <c r="Q3777">
        <v>32.357142857142897</v>
      </c>
      <c r="R3777">
        <v>13</v>
      </c>
      <c r="S3777">
        <v>193.538461538462</v>
      </c>
      <c r="T3777">
        <v>17</v>
      </c>
      <c r="U3777">
        <v>352.941176470588</v>
      </c>
      <c r="V3777">
        <v>12</v>
      </c>
      <c r="W3777">
        <v>7.5</v>
      </c>
      <c r="X3777">
        <v>11</v>
      </c>
      <c r="Y3777">
        <v>285.81818181818198</v>
      </c>
      <c r="Z3777">
        <v>17</v>
      </c>
      <c r="AA3777">
        <v>638.81818181818198</v>
      </c>
      <c r="AB3777">
        <v>15</v>
      </c>
      <c r="AC3777">
        <v>284.07142857142901</v>
      </c>
      <c r="AD3777">
        <v>0.4375</v>
      </c>
      <c r="AE3777">
        <v>1</v>
      </c>
      <c r="AF3777">
        <v>66</v>
      </c>
      <c r="AG3777">
        <v>3.125E-2</v>
      </c>
      <c r="AH3777" s="4">
        <v>9</v>
      </c>
      <c r="AI3777">
        <v>0.81818181818181801</v>
      </c>
      <c r="AJ3777" s="4">
        <v>3</v>
      </c>
      <c r="AK3777">
        <v>0.27272727272727298</v>
      </c>
      <c r="AL3777" s="4">
        <v>6</v>
      </c>
      <c r="AM3777">
        <v>0.42857142857142899</v>
      </c>
      <c r="AN3777" s="4">
        <v>1</v>
      </c>
      <c r="AO3777">
        <v>7.1428571428571397E-2</v>
      </c>
      <c r="AP3777" s="4">
        <v>0</v>
      </c>
      <c r="AQ3777">
        <v>0</v>
      </c>
      <c r="AR3777" s="4">
        <v>0</v>
      </c>
      <c r="AS3777">
        <v>0</v>
      </c>
      <c r="AT3777" s="4">
        <v>0</v>
      </c>
      <c r="AU3777" s="4">
        <v>0</v>
      </c>
      <c r="AV3777" s="4">
        <v>1</v>
      </c>
      <c r="AW3777">
        <v>1.1034482758620701</v>
      </c>
      <c r="AX3777" s="4">
        <f t="shared" si="58"/>
        <v>28.999999999999972</v>
      </c>
      <c r="AY3777" s="4">
        <v>15</v>
      </c>
      <c r="AZ3777" s="4">
        <v>17.533333333333299</v>
      </c>
    </row>
    <row r="3778" spans="1:52" x14ac:dyDescent="0.25">
      <c r="A3778" s="4">
        <v>2017</v>
      </c>
      <c r="B3778" s="4" t="s">
        <v>553</v>
      </c>
      <c r="C3778" t="s">
        <v>242</v>
      </c>
      <c r="D3778" t="s">
        <v>387</v>
      </c>
      <c r="E3778" t="s">
        <v>1057</v>
      </c>
      <c r="F3778" s="4">
        <v>1</v>
      </c>
      <c r="G3778">
        <v>1</v>
      </c>
      <c r="H3778">
        <v>1</v>
      </c>
      <c r="I3778">
        <v>1</v>
      </c>
      <c r="J3778">
        <v>2</v>
      </c>
      <c r="K3778">
        <v>0</v>
      </c>
      <c r="L3778">
        <v>0</v>
      </c>
      <c r="M3778">
        <v>1</v>
      </c>
      <c r="N3778">
        <v>0</v>
      </c>
      <c r="O3778">
        <v>1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260</v>
      </c>
      <c r="AD3778">
        <v>1</v>
      </c>
      <c r="AE3778">
        <v>0</v>
      </c>
      <c r="AF3778">
        <v>0</v>
      </c>
      <c r="AG3778">
        <v>0</v>
      </c>
      <c r="AH3778" s="4">
        <v>0</v>
      </c>
      <c r="AI3778">
        <v>0</v>
      </c>
      <c r="AJ3778" s="4">
        <v>0</v>
      </c>
      <c r="AK3778">
        <v>0</v>
      </c>
      <c r="AL3778" s="4">
        <v>0</v>
      </c>
      <c r="AM3778">
        <v>0</v>
      </c>
      <c r="AN3778" s="4">
        <v>0</v>
      </c>
      <c r="AO3778">
        <v>0</v>
      </c>
      <c r="AP3778" s="4">
        <v>0</v>
      </c>
      <c r="AQ3778">
        <v>0</v>
      </c>
      <c r="AR3778" s="4">
        <v>0</v>
      </c>
      <c r="AS3778">
        <v>0</v>
      </c>
      <c r="AT3778" s="4">
        <v>0</v>
      </c>
      <c r="AU3778" s="4">
        <v>0</v>
      </c>
      <c r="AV3778" s="4">
        <v>0</v>
      </c>
      <c r="AW3778">
        <v>1</v>
      </c>
      <c r="AX3778" s="4">
        <f t="shared" si="58"/>
        <v>1</v>
      </c>
      <c r="AY3778" s="4">
        <v>0</v>
      </c>
      <c r="AZ3778" s="4">
        <v>0</v>
      </c>
    </row>
    <row r="3779" spans="1:52" x14ac:dyDescent="0.25">
      <c r="A3779" s="4">
        <v>2017</v>
      </c>
      <c r="B3779" s="4" t="s">
        <v>553</v>
      </c>
      <c r="C3779" t="s">
        <v>242</v>
      </c>
      <c r="D3779" t="s">
        <v>567</v>
      </c>
      <c r="E3779" t="s">
        <v>1058</v>
      </c>
      <c r="F3779" s="4">
        <v>1</v>
      </c>
      <c r="G3779">
        <v>1</v>
      </c>
      <c r="H3779">
        <v>3</v>
      </c>
      <c r="I3779">
        <v>1</v>
      </c>
      <c r="J3779">
        <v>4</v>
      </c>
      <c r="K3779">
        <v>0</v>
      </c>
      <c r="L3779">
        <v>0</v>
      </c>
      <c r="M3779">
        <v>0</v>
      </c>
      <c r="N3779">
        <v>-391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1</v>
      </c>
      <c r="Y3779">
        <v>155</v>
      </c>
      <c r="Z3779">
        <v>0</v>
      </c>
      <c r="AA3779">
        <v>0</v>
      </c>
      <c r="AB3779">
        <v>1</v>
      </c>
      <c r="AC3779">
        <v>636</v>
      </c>
      <c r="AD3779">
        <v>1</v>
      </c>
      <c r="AE3779">
        <v>0</v>
      </c>
      <c r="AF3779">
        <v>0</v>
      </c>
      <c r="AG3779">
        <v>0</v>
      </c>
      <c r="AH3779" s="4">
        <v>0</v>
      </c>
      <c r="AI3779">
        <v>0</v>
      </c>
      <c r="AJ3779" s="4">
        <v>0</v>
      </c>
      <c r="AK3779">
        <v>0</v>
      </c>
      <c r="AL3779" s="4">
        <v>0</v>
      </c>
      <c r="AM3779">
        <v>0</v>
      </c>
      <c r="AN3779" s="4">
        <v>0</v>
      </c>
      <c r="AO3779">
        <v>0</v>
      </c>
      <c r="AP3779" s="4">
        <v>0</v>
      </c>
      <c r="AQ3779">
        <v>0</v>
      </c>
      <c r="AR3779" s="4">
        <v>0</v>
      </c>
      <c r="AS3779">
        <v>0</v>
      </c>
      <c r="AT3779" s="4">
        <v>0</v>
      </c>
      <c r="AU3779" s="4">
        <v>0</v>
      </c>
      <c r="AV3779" s="4">
        <v>0</v>
      </c>
      <c r="AW3779">
        <v>0</v>
      </c>
      <c r="AX3779" s="4">
        <f t="shared" ref="AX3779:AX3842" si="59">IF(ISERROR(F3779/AW3779),0,F3779/AW3779)</f>
        <v>0</v>
      </c>
      <c r="AY3779" s="4">
        <v>0</v>
      </c>
      <c r="AZ3779" s="4">
        <v>0</v>
      </c>
    </row>
    <row r="3780" spans="1:52" x14ac:dyDescent="0.25">
      <c r="A3780" s="4">
        <v>2017</v>
      </c>
      <c r="B3780" s="4" t="s">
        <v>553</v>
      </c>
      <c r="C3780" t="s">
        <v>242</v>
      </c>
      <c r="D3780" t="s">
        <v>568</v>
      </c>
      <c r="E3780" t="s">
        <v>1059</v>
      </c>
      <c r="F3780" s="4">
        <v>44</v>
      </c>
      <c r="G3780">
        <v>40</v>
      </c>
      <c r="H3780">
        <v>4.95</v>
      </c>
      <c r="I3780">
        <v>44</v>
      </c>
      <c r="J3780">
        <v>7.2727272727272698</v>
      </c>
      <c r="K3780">
        <v>0</v>
      </c>
      <c r="L3780">
        <v>0</v>
      </c>
      <c r="M3780">
        <v>11</v>
      </c>
      <c r="N3780">
        <v>868</v>
      </c>
      <c r="O3780">
        <v>0.25</v>
      </c>
      <c r="P3780">
        <v>42</v>
      </c>
      <c r="Q3780">
        <v>40.261904761904802</v>
      </c>
      <c r="R3780">
        <v>14</v>
      </c>
      <c r="S3780">
        <v>145.857142857143</v>
      </c>
      <c r="T3780">
        <v>22</v>
      </c>
      <c r="U3780">
        <v>184.636363636364</v>
      </c>
      <c r="V3780">
        <v>22</v>
      </c>
      <c r="W3780">
        <v>9.8636363636363598</v>
      </c>
      <c r="X3780">
        <v>21</v>
      </c>
      <c r="Y3780">
        <v>246.23809523809501</v>
      </c>
      <c r="Z3780">
        <v>22</v>
      </c>
      <c r="AA3780">
        <v>639.36842105263202</v>
      </c>
      <c r="AB3780">
        <v>22</v>
      </c>
      <c r="AC3780">
        <v>274.54545454545502</v>
      </c>
      <c r="AD3780">
        <v>0.5</v>
      </c>
      <c r="AE3780">
        <v>0</v>
      </c>
      <c r="AF3780">
        <v>0</v>
      </c>
      <c r="AG3780">
        <v>0</v>
      </c>
      <c r="AH3780" s="4">
        <v>14</v>
      </c>
      <c r="AI3780">
        <v>0.73684210526315796</v>
      </c>
      <c r="AJ3780" s="4">
        <v>4</v>
      </c>
      <c r="AK3780">
        <v>0.21052631578947401</v>
      </c>
      <c r="AL3780" s="4">
        <v>6</v>
      </c>
      <c r="AM3780">
        <v>0.27272727272727298</v>
      </c>
      <c r="AN3780" s="4">
        <v>1</v>
      </c>
      <c r="AO3780">
        <v>4.5454545454545497E-2</v>
      </c>
      <c r="AP3780" s="4">
        <v>0</v>
      </c>
      <c r="AQ3780">
        <v>0</v>
      </c>
      <c r="AR3780" s="4">
        <v>0</v>
      </c>
      <c r="AS3780">
        <v>0</v>
      </c>
      <c r="AT3780" s="4">
        <v>0</v>
      </c>
      <c r="AU3780" s="4">
        <v>0</v>
      </c>
      <c r="AV3780" s="4">
        <v>2</v>
      </c>
      <c r="AW3780">
        <v>1.12820512820513</v>
      </c>
      <c r="AX3780" s="4">
        <f t="shared" si="59"/>
        <v>38.999999999999936</v>
      </c>
      <c r="AY3780" s="4">
        <v>21</v>
      </c>
      <c r="AZ3780" s="4">
        <v>15.0952380952381</v>
      </c>
    </row>
    <row r="3781" spans="1:52" x14ac:dyDescent="0.25">
      <c r="A3781" s="4">
        <v>2017</v>
      </c>
      <c r="B3781" s="4" t="s">
        <v>553</v>
      </c>
      <c r="C3781" t="s">
        <v>242</v>
      </c>
      <c r="D3781" t="s">
        <v>569</v>
      </c>
      <c r="E3781" t="s">
        <v>1060</v>
      </c>
      <c r="F3781" s="4">
        <v>1</v>
      </c>
      <c r="G3781">
        <v>0</v>
      </c>
      <c r="H3781">
        <v>0</v>
      </c>
      <c r="I3781">
        <v>1</v>
      </c>
      <c r="J3781">
        <v>3</v>
      </c>
      <c r="K3781">
        <v>0</v>
      </c>
      <c r="L3781">
        <v>0</v>
      </c>
      <c r="M3781">
        <v>0</v>
      </c>
      <c r="N3781">
        <v>38</v>
      </c>
      <c r="O3781">
        <v>0</v>
      </c>
      <c r="P3781">
        <v>1</v>
      </c>
      <c r="Q3781">
        <v>3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1</v>
      </c>
      <c r="Y3781">
        <v>23</v>
      </c>
      <c r="Z3781">
        <v>0</v>
      </c>
      <c r="AA3781">
        <v>0</v>
      </c>
      <c r="AB3781">
        <v>1</v>
      </c>
      <c r="AC3781">
        <v>37</v>
      </c>
      <c r="AD3781">
        <v>1</v>
      </c>
      <c r="AE3781">
        <v>0</v>
      </c>
      <c r="AF3781">
        <v>0</v>
      </c>
      <c r="AG3781">
        <v>0</v>
      </c>
      <c r="AH3781" s="4">
        <v>0</v>
      </c>
      <c r="AI3781">
        <v>0</v>
      </c>
      <c r="AJ3781" s="4">
        <v>0</v>
      </c>
      <c r="AK3781">
        <v>0</v>
      </c>
      <c r="AL3781" s="4">
        <v>0</v>
      </c>
      <c r="AM3781">
        <v>0</v>
      </c>
      <c r="AN3781" s="4">
        <v>0</v>
      </c>
      <c r="AO3781">
        <v>0</v>
      </c>
      <c r="AP3781" s="4">
        <v>0</v>
      </c>
      <c r="AQ3781">
        <v>0</v>
      </c>
      <c r="AR3781" s="4">
        <v>0</v>
      </c>
      <c r="AS3781">
        <v>0</v>
      </c>
      <c r="AT3781" s="4">
        <v>0</v>
      </c>
      <c r="AU3781" s="4">
        <v>0</v>
      </c>
      <c r="AV3781" s="4">
        <v>0</v>
      </c>
      <c r="AW3781">
        <v>1</v>
      </c>
      <c r="AX3781" s="4">
        <f t="shared" si="59"/>
        <v>1</v>
      </c>
      <c r="AY3781" s="4">
        <v>0</v>
      </c>
      <c r="AZ3781" s="4">
        <v>0</v>
      </c>
    </row>
    <row r="3782" spans="1:52" x14ac:dyDescent="0.25">
      <c r="A3782" s="4">
        <v>2017</v>
      </c>
      <c r="B3782" s="4" t="s">
        <v>553</v>
      </c>
      <c r="C3782" t="s">
        <v>242</v>
      </c>
      <c r="D3782" t="s">
        <v>570</v>
      </c>
      <c r="E3782" t="s">
        <v>1061</v>
      </c>
      <c r="F3782" s="4">
        <v>30</v>
      </c>
      <c r="G3782">
        <v>27</v>
      </c>
      <c r="H3782">
        <v>3.6666666666666701</v>
      </c>
      <c r="I3782">
        <v>30</v>
      </c>
      <c r="J3782">
        <v>5.0333333333333297</v>
      </c>
      <c r="K3782">
        <v>0</v>
      </c>
      <c r="L3782">
        <v>0</v>
      </c>
      <c r="M3782">
        <v>4</v>
      </c>
      <c r="N3782">
        <v>329</v>
      </c>
      <c r="O3782">
        <v>0.133333333333333</v>
      </c>
      <c r="P3782">
        <v>27</v>
      </c>
      <c r="Q3782">
        <v>43.814814814814802</v>
      </c>
      <c r="R3782">
        <v>10</v>
      </c>
      <c r="S3782">
        <v>183.4</v>
      </c>
      <c r="T3782">
        <v>17</v>
      </c>
      <c r="U3782">
        <v>308.941176470588</v>
      </c>
      <c r="V3782">
        <v>14</v>
      </c>
      <c r="W3782">
        <v>24.5</v>
      </c>
      <c r="X3782">
        <v>8</v>
      </c>
      <c r="Y3782">
        <v>241.375</v>
      </c>
      <c r="Z3782">
        <v>19</v>
      </c>
      <c r="AA3782">
        <v>579.13333333333298</v>
      </c>
      <c r="AB3782">
        <v>11</v>
      </c>
      <c r="AC3782">
        <v>313.36363636363598</v>
      </c>
      <c r="AD3782">
        <v>0.36666666666666697</v>
      </c>
      <c r="AE3782">
        <v>0</v>
      </c>
      <c r="AF3782">
        <v>0</v>
      </c>
      <c r="AG3782">
        <v>0</v>
      </c>
      <c r="AH3782" s="4">
        <v>16</v>
      </c>
      <c r="AI3782">
        <v>1.06666666666667</v>
      </c>
      <c r="AJ3782" s="4">
        <v>4</v>
      </c>
      <c r="AK3782">
        <v>0.266666666666667</v>
      </c>
      <c r="AL3782" s="4">
        <v>5</v>
      </c>
      <c r="AM3782">
        <v>0.45454545454545497</v>
      </c>
      <c r="AN3782" s="4">
        <v>2</v>
      </c>
      <c r="AO3782">
        <v>0.18181818181818199</v>
      </c>
      <c r="AP3782" s="4">
        <v>0</v>
      </c>
      <c r="AQ3782">
        <v>0</v>
      </c>
      <c r="AR3782" s="4">
        <v>0</v>
      </c>
      <c r="AS3782">
        <v>0</v>
      </c>
      <c r="AT3782" s="4">
        <v>0</v>
      </c>
      <c r="AU3782" s="4">
        <v>0</v>
      </c>
      <c r="AV3782" s="4">
        <v>1</v>
      </c>
      <c r="AW3782">
        <v>1.0714285714285701</v>
      </c>
      <c r="AX3782" s="4">
        <f t="shared" si="59"/>
        <v>28.000000000000036</v>
      </c>
      <c r="AY3782" s="4">
        <v>15</v>
      </c>
      <c r="AZ3782" s="4">
        <v>19.866666666666699</v>
      </c>
    </row>
    <row r="3783" spans="1:52" x14ac:dyDescent="0.25">
      <c r="A3783" s="4">
        <v>2017</v>
      </c>
      <c r="B3783" s="4" t="s">
        <v>553</v>
      </c>
      <c r="C3783" t="s">
        <v>242</v>
      </c>
      <c r="D3783" t="s">
        <v>571</v>
      </c>
      <c r="E3783" t="s">
        <v>1062</v>
      </c>
      <c r="F3783" s="4">
        <v>43</v>
      </c>
      <c r="G3783">
        <v>40</v>
      </c>
      <c r="H3783">
        <v>2.875</v>
      </c>
      <c r="I3783">
        <v>43</v>
      </c>
      <c r="J3783">
        <v>5.2325581395348797</v>
      </c>
      <c r="K3783">
        <v>0</v>
      </c>
      <c r="L3783">
        <v>0</v>
      </c>
      <c r="M3783">
        <v>7</v>
      </c>
      <c r="N3783">
        <v>-10.9166666666667</v>
      </c>
      <c r="O3783">
        <v>0.162790697674419</v>
      </c>
      <c r="P3783">
        <v>43</v>
      </c>
      <c r="Q3783">
        <v>97.279069767441896</v>
      </c>
      <c r="R3783">
        <v>17</v>
      </c>
      <c r="S3783">
        <v>215.82352941176501</v>
      </c>
      <c r="T3783">
        <v>19</v>
      </c>
      <c r="U3783">
        <v>302.84210526315798</v>
      </c>
      <c r="V3783">
        <v>16</v>
      </c>
      <c r="W3783">
        <v>14.1875</v>
      </c>
      <c r="X3783">
        <v>24</v>
      </c>
      <c r="Y3783">
        <v>317.54166666666703</v>
      </c>
      <c r="Z3783">
        <v>19</v>
      </c>
      <c r="AA3783">
        <v>585.92307692307702</v>
      </c>
      <c r="AB3783">
        <v>24</v>
      </c>
      <c r="AC3783">
        <v>350.66666666666703</v>
      </c>
      <c r="AD3783">
        <v>0.55813953488372103</v>
      </c>
      <c r="AE3783">
        <v>0</v>
      </c>
      <c r="AF3783">
        <v>0</v>
      </c>
      <c r="AG3783">
        <v>0</v>
      </c>
      <c r="AH3783" s="4">
        <v>14</v>
      </c>
      <c r="AI3783">
        <v>1.07692307692308</v>
      </c>
      <c r="AJ3783" s="4">
        <v>4</v>
      </c>
      <c r="AK3783">
        <v>0.30769230769230799</v>
      </c>
      <c r="AL3783" s="4">
        <v>14</v>
      </c>
      <c r="AM3783">
        <v>0.58333333333333304</v>
      </c>
      <c r="AN3783" s="4">
        <v>3</v>
      </c>
      <c r="AO3783">
        <v>0.125</v>
      </c>
      <c r="AP3783" s="4">
        <v>0</v>
      </c>
      <c r="AQ3783">
        <v>0</v>
      </c>
      <c r="AR3783" s="4">
        <v>0</v>
      </c>
      <c r="AS3783">
        <v>0</v>
      </c>
      <c r="AT3783" s="4">
        <v>0</v>
      </c>
      <c r="AU3783" s="4">
        <v>0</v>
      </c>
      <c r="AV3783" s="4">
        <v>0</v>
      </c>
      <c r="AW3783">
        <v>1.075</v>
      </c>
      <c r="AX3783" s="4">
        <f t="shared" si="59"/>
        <v>40</v>
      </c>
      <c r="AY3783" s="4">
        <v>13</v>
      </c>
      <c r="AZ3783" s="4">
        <v>11</v>
      </c>
    </row>
    <row r="3784" spans="1:52" x14ac:dyDescent="0.25">
      <c r="A3784" s="4">
        <v>2017</v>
      </c>
      <c r="B3784" s="4" t="s">
        <v>553</v>
      </c>
      <c r="C3784" t="s">
        <v>282</v>
      </c>
      <c r="D3784" t="s">
        <v>110</v>
      </c>
      <c r="E3784" t="s">
        <v>111</v>
      </c>
      <c r="F3784" s="4">
        <v>2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2</v>
      </c>
      <c r="N3784">
        <v>0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 s="4">
        <v>0</v>
      </c>
      <c r="AI3784">
        <v>0</v>
      </c>
      <c r="AJ3784" s="4">
        <v>0</v>
      </c>
      <c r="AK3784">
        <v>0</v>
      </c>
      <c r="AL3784" s="4">
        <v>0</v>
      </c>
      <c r="AM3784">
        <v>0</v>
      </c>
      <c r="AN3784" s="4">
        <v>0</v>
      </c>
      <c r="AO3784">
        <v>0</v>
      </c>
      <c r="AP3784" s="4">
        <v>0</v>
      </c>
      <c r="AQ3784">
        <v>0</v>
      </c>
      <c r="AR3784" s="4">
        <v>0</v>
      </c>
      <c r="AS3784">
        <v>0</v>
      </c>
      <c r="AT3784" s="4">
        <v>2</v>
      </c>
      <c r="AU3784" s="4">
        <v>0</v>
      </c>
      <c r="AV3784" s="4">
        <v>0</v>
      </c>
      <c r="AW3784">
        <v>0</v>
      </c>
      <c r="AX3784" s="4">
        <f t="shared" si="59"/>
        <v>0</v>
      </c>
      <c r="AY3784" s="4">
        <v>0</v>
      </c>
      <c r="AZ3784" s="4">
        <v>0</v>
      </c>
    </row>
    <row r="3785" spans="1:52" x14ac:dyDescent="0.25">
      <c r="A3785" s="4">
        <v>2017</v>
      </c>
      <c r="B3785" s="4" t="s">
        <v>553</v>
      </c>
      <c r="C3785" t="s">
        <v>282</v>
      </c>
      <c r="D3785" t="s">
        <v>221</v>
      </c>
      <c r="E3785" t="s">
        <v>732</v>
      </c>
      <c r="F3785" s="4">
        <v>34</v>
      </c>
      <c r="G3785">
        <v>34</v>
      </c>
      <c r="H3785">
        <v>3.5588235294117601</v>
      </c>
      <c r="I3785">
        <v>34</v>
      </c>
      <c r="J3785">
        <v>7.3823529411764701</v>
      </c>
      <c r="K3785">
        <v>0</v>
      </c>
      <c r="L3785">
        <v>0</v>
      </c>
      <c r="M3785">
        <v>19</v>
      </c>
      <c r="N3785">
        <v>661.53333333333296</v>
      </c>
      <c r="O3785">
        <v>0.55882352941176505</v>
      </c>
      <c r="P3785">
        <v>2</v>
      </c>
      <c r="Q3785">
        <v>123.5</v>
      </c>
      <c r="R3785">
        <v>14</v>
      </c>
      <c r="S3785">
        <v>42.142857142857103</v>
      </c>
      <c r="T3785">
        <v>2</v>
      </c>
      <c r="U3785">
        <v>106</v>
      </c>
      <c r="V3785">
        <v>2</v>
      </c>
      <c r="W3785">
        <v>14.5</v>
      </c>
      <c r="X3785">
        <v>30</v>
      </c>
      <c r="Y3785">
        <v>79.5</v>
      </c>
      <c r="Z3785">
        <v>2</v>
      </c>
      <c r="AA3785">
        <v>415.5</v>
      </c>
      <c r="AB3785">
        <v>32</v>
      </c>
      <c r="AC3785">
        <v>103.75</v>
      </c>
      <c r="AD3785">
        <v>0.94117647058823495</v>
      </c>
      <c r="AE3785">
        <v>0</v>
      </c>
      <c r="AF3785">
        <v>0</v>
      </c>
      <c r="AG3785">
        <v>0</v>
      </c>
      <c r="AH3785" s="4">
        <v>1</v>
      </c>
      <c r="AI3785">
        <v>0.5</v>
      </c>
      <c r="AJ3785" s="4">
        <v>1</v>
      </c>
      <c r="AK3785">
        <v>0.5</v>
      </c>
      <c r="AL3785" s="4">
        <v>6</v>
      </c>
      <c r="AM3785">
        <v>0.1875</v>
      </c>
      <c r="AN3785" s="4">
        <v>1</v>
      </c>
      <c r="AO3785">
        <v>3.125E-2</v>
      </c>
      <c r="AP3785" s="4">
        <v>0</v>
      </c>
      <c r="AQ3785">
        <v>0</v>
      </c>
      <c r="AR3785" s="4">
        <v>0</v>
      </c>
      <c r="AS3785">
        <v>0</v>
      </c>
      <c r="AT3785" s="4">
        <v>0</v>
      </c>
      <c r="AU3785" s="4">
        <v>0</v>
      </c>
      <c r="AV3785" s="4">
        <v>0</v>
      </c>
      <c r="AW3785">
        <v>2.2666666666666702</v>
      </c>
      <c r="AX3785" s="4">
        <f t="shared" si="59"/>
        <v>14.999999999999977</v>
      </c>
      <c r="AY3785" s="4">
        <v>1</v>
      </c>
      <c r="AZ3785" s="4">
        <v>24</v>
      </c>
    </row>
    <row r="3786" spans="1:52" x14ac:dyDescent="0.25">
      <c r="A3786" s="4">
        <v>2017</v>
      </c>
      <c r="B3786" s="4" t="s">
        <v>553</v>
      </c>
      <c r="C3786" t="s">
        <v>282</v>
      </c>
      <c r="D3786" t="s">
        <v>197</v>
      </c>
      <c r="E3786" t="s">
        <v>709</v>
      </c>
      <c r="F3786" s="4">
        <v>26</v>
      </c>
      <c r="G3786">
        <v>17</v>
      </c>
      <c r="H3786">
        <v>4.7058823529411802</v>
      </c>
      <c r="I3786">
        <v>26</v>
      </c>
      <c r="J3786">
        <v>6.2307692307692299</v>
      </c>
      <c r="K3786">
        <v>0</v>
      </c>
      <c r="L3786">
        <v>0</v>
      </c>
      <c r="M3786">
        <v>25</v>
      </c>
      <c r="N3786">
        <v>-21</v>
      </c>
      <c r="O3786">
        <v>0.96153846153846201</v>
      </c>
      <c r="P3786">
        <v>0</v>
      </c>
      <c r="Q3786">
        <v>0</v>
      </c>
      <c r="R3786">
        <v>0</v>
      </c>
      <c r="S3786">
        <v>0</v>
      </c>
      <c r="T3786">
        <v>3</v>
      </c>
      <c r="U3786">
        <v>129.333333333333</v>
      </c>
      <c r="V3786">
        <v>3</v>
      </c>
      <c r="W3786">
        <v>23.6666666666667</v>
      </c>
      <c r="X3786">
        <v>21</v>
      </c>
      <c r="Y3786">
        <v>103.428571428571</v>
      </c>
      <c r="Z3786">
        <v>3</v>
      </c>
      <c r="AA3786">
        <v>213.666666666667</v>
      </c>
      <c r="AB3786">
        <v>23</v>
      </c>
      <c r="AC3786">
        <v>117.782608695652</v>
      </c>
      <c r="AD3786">
        <v>0.88461538461538503</v>
      </c>
      <c r="AE3786">
        <v>4</v>
      </c>
      <c r="AF3786">
        <v>126</v>
      </c>
      <c r="AG3786">
        <v>0.15384615384615399</v>
      </c>
      <c r="AH3786" s="4">
        <v>0</v>
      </c>
      <c r="AI3786">
        <v>0</v>
      </c>
      <c r="AJ3786" s="4">
        <v>0</v>
      </c>
      <c r="AK3786">
        <v>0</v>
      </c>
      <c r="AL3786" s="4">
        <v>0</v>
      </c>
      <c r="AM3786">
        <v>0</v>
      </c>
      <c r="AN3786" s="4">
        <v>0</v>
      </c>
      <c r="AO3786">
        <v>0</v>
      </c>
      <c r="AP3786" s="4">
        <v>0</v>
      </c>
      <c r="AQ3786">
        <v>0</v>
      </c>
      <c r="AR3786" s="4">
        <v>0</v>
      </c>
      <c r="AS3786">
        <v>0</v>
      </c>
      <c r="AT3786" s="4">
        <v>0</v>
      </c>
      <c r="AU3786" s="4">
        <v>0</v>
      </c>
      <c r="AV3786" s="4">
        <v>1</v>
      </c>
      <c r="AW3786">
        <v>2</v>
      </c>
      <c r="AX3786" s="4">
        <f t="shared" si="59"/>
        <v>13</v>
      </c>
      <c r="AY3786" s="4">
        <v>0</v>
      </c>
      <c r="AZ3786" s="4">
        <v>0</v>
      </c>
    </row>
    <row r="3787" spans="1:52" x14ac:dyDescent="0.25">
      <c r="A3787" s="4">
        <v>2017</v>
      </c>
      <c r="B3787" s="4" t="s">
        <v>553</v>
      </c>
      <c r="C3787" t="s">
        <v>282</v>
      </c>
      <c r="D3787" t="s">
        <v>225</v>
      </c>
      <c r="E3787" t="s">
        <v>736</v>
      </c>
      <c r="F3787" s="4">
        <v>20</v>
      </c>
      <c r="G3787">
        <v>16</v>
      </c>
      <c r="H3787">
        <v>20.375</v>
      </c>
      <c r="I3787">
        <v>16</v>
      </c>
      <c r="J3787">
        <v>23.75</v>
      </c>
      <c r="K3787">
        <v>4</v>
      </c>
      <c r="L3787">
        <v>0.25</v>
      </c>
      <c r="M3787">
        <v>15</v>
      </c>
      <c r="N3787">
        <v>722.33333333333303</v>
      </c>
      <c r="O3787">
        <v>0.75</v>
      </c>
      <c r="P3787">
        <v>2</v>
      </c>
      <c r="Q3787">
        <v>115.5</v>
      </c>
      <c r="R3787">
        <v>1</v>
      </c>
      <c r="S3787">
        <v>124</v>
      </c>
      <c r="T3787">
        <v>0</v>
      </c>
      <c r="U3787">
        <v>0</v>
      </c>
      <c r="V3787">
        <v>0</v>
      </c>
      <c r="W3787">
        <v>0</v>
      </c>
      <c r="X3787">
        <v>16</v>
      </c>
      <c r="Y3787">
        <v>82.25</v>
      </c>
      <c r="Z3787">
        <v>0</v>
      </c>
      <c r="AA3787">
        <v>0</v>
      </c>
      <c r="AB3787">
        <v>16</v>
      </c>
      <c r="AC3787">
        <v>118.25</v>
      </c>
      <c r="AD3787">
        <v>0.8</v>
      </c>
      <c r="AE3787">
        <v>0</v>
      </c>
      <c r="AF3787">
        <v>0</v>
      </c>
      <c r="AG3787">
        <v>0</v>
      </c>
      <c r="AH3787" s="4">
        <v>0</v>
      </c>
      <c r="AI3787">
        <v>0</v>
      </c>
      <c r="AJ3787" s="4">
        <v>0</v>
      </c>
      <c r="AK3787">
        <v>0</v>
      </c>
      <c r="AL3787" s="4">
        <v>0</v>
      </c>
      <c r="AM3787">
        <v>0</v>
      </c>
      <c r="AN3787" s="4">
        <v>0</v>
      </c>
      <c r="AO3787">
        <v>0</v>
      </c>
      <c r="AP3787" s="4">
        <v>0</v>
      </c>
      <c r="AQ3787">
        <v>0</v>
      </c>
      <c r="AR3787" s="4">
        <v>0</v>
      </c>
      <c r="AS3787">
        <v>0</v>
      </c>
      <c r="AT3787" s="4">
        <v>4</v>
      </c>
      <c r="AU3787" s="4">
        <v>0</v>
      </c>
      <c r="AV3787" s="4">
        <v>0</v>
      </c>
      <c r="AW3787">
        <v>4</v>
      </c>
      <c r="AX3787" s="4">
        <f t="shared" si="59"/>
        <v>5</v>
      </c>
      <c r="AY3787" s="4">
        <v>0</v>
      </c>
      <c r="AZ3787" s="4">
        <v>0</v>
      </c>
    </row>
    <row r="3788" spans="1:52" x14ac:dyDescent="0.25">
      <c r="A3788" s="4">
        <v>2017</v>
      </c>
      <c r="B3788" s="4" t="s">
        <v>553</v>
      </c>
      <c r="C3788" t="s">
        <v>282</v>
      </c>
      <c r="D3788" t="s">
        <v>412</v>
      </c>
      <c r="E3788" t="s">
        <v>908</v>
      </c>
      <c r="F3788" s="4">
        <v>4</v>
      </c>
      <c r="G3788">
        <v>1</v>
      </c>
      <c r="H3788">
        <v>845</v>
      </c>
      <c r="I3788">
        <v>1</v>
      </c>
      <c r="J3788">
        <v>852</v>
      </c>
      <c r="K3788">
        <v>0</v>
      </c>
      <c r="L3788">
        <v>0</v>
      </c>
      <c r="M3788">
        <v>4</v>
      </c>
      <c r="N3788">
        <v>0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16</v>
      </c>
      <c r="AD3788">
        <v>0.25</v>
      </c>
      <c r="AE3788">
        <v>1</v>
      </c>
      <c r="AF3788">
        <v>16</v>
      </c>
      <c r="AG3788">
        <v>0.25</v>
      </c>
      <c r="AH3788" s="4">
        <v>0</v>
      </c>
      <c r="AI3788">
        <v>0</v>
      </c>
      <c r="AJ3788" s="4">
        <v>0</v>
      </c>
      <c r="AK3788">
        <v>0</v>
      </c>
      <c r="AL3788" s="4">
        <v>0</v>
      </c>
      <c r="AM3788">
        <v>0</v>
      </c>
      <c r="AN3788" s="4">
        <v>0</v>
      </c>
      <c r="AO3788">
        <v>0</v>
      </c>
      <c r="AP3788" s="4">
        <v>0</v>
      </c>
      <c r="AQ3788">
        <v>0</v>
      </c>
      <c r="AR3788" s="4">
        <v>0</v>
      </c>
      <c r="AS3788">
        <v>0</v>
      </c>
      <c r="AT3788" s="4">
        <v>3</v>
      </c>
      <c r="AU3788" s="4">
        <v>0</v>
      </c>
      <c r="AV3788" s="4">
        <v>0</v>
      </c>
      <c r="AW3788">
        <v>1</v>
      </c>
      <c r="AX3788" s="4">
        <f t="shared" si="59"/>
        <v>4</v>
      </c>
      <c r="AY3788" s="4">
        <v>0</v>
      </c>
      <c r="AZ3788" s="4">
        <v>0</v>
      </c>
    </row>
    <row r="3789" spans="1:52" x14ac:dyDescent="0.25">
      <c r="A3789" s="4">
        <v>2017</v>
      </c>
      <c r="B3789" s="4" t="s">
        <v>553</v>
      </c>
      <c r="C3789" t="s">
        <v>282</v>
      </c>
      <c r="D3789" t="s">
        <v>357</v>
      </c>
      <c r="E3789" t="s">
        <v>857</v>
      </c>
      <c r="F3789" s="4">
        <v>356</v>
      </c>
      <c r="G3789">
        <v>328</v>
      </c>
      <c r="H3789">
        <v>3.5426829268292699</v>
      </c>
      <c r="I3789">
        <v>354</v>
      </c>
      <c r="J3789">
        <v>5.8898305084745797</v>
      </c>
      <c r="K3789">
        <v>6</v>
      </c>
      <c r="L3789">
        <v>1.6949152542372899E-2</v>
      </c>
      <c r="M3789">
        <v>27</v>
      </c>
      <c r="N3789">
        <v>449.24924012158101</v>
      </c>
      <c r="O3789">
        <v>7.5842696629213502E-2</v>
      </c>
      <c r="P3789">
        <v>314</v>
      </c>
      <c r="Q3789">
        <v>20.984076433121</v>
      </c>
      <c r="R3789">
        <v>124</v>
      </c>
      <c r="S3789">
        <v>45.701612903225801</v>
      </c>
      <c r="T3789">
        <v>14</v>
      </c>
      <c r="U3789">
        <v>125.78571428571399</v>
      </c>
      <c r="V3789">
        <v>14</v>
      </c>
      <c r="W3789">
        <v>51.428571428571402</v>
      </c>
      <c r="X3789">
        <v>331</v>
      </c>
      <c r="Y3789">
        <v>96.126888217522705</v>
      </c>
      <c r="Z3789">
        <v>15</v>
      </c>
      <c r="AA3789">
        <v>448.42857142857099</v>
      </c>
      <c r="AB3789">
        <v>339</v>
      </c>
      <c r="AC3789">
        <v>112.032738095238</v>
      </c>
      <c r="AD3789">
        <v>0.94382022471910099</v>
      </c>
      <c r="AE3789">
        <v>32</v>
      </c>
      <c r="AF3789">
        <v>61.25</v>
      </c>
      <c r="AG3789">
        <v>8.98876404494382E-2</v>
      </c>
      <c r="AH3789" s="4">
        <v>8</v>
      </c>
      <c r="AI3789">
        <v>0.57142857142857095</v>
      </c>
      <c r="AJ3789" s="4">
        <v>1</v>
      </c>
      <c r="AK3789">
        <v>7.1428571428571397E-2</v>
      </c>
      <c r="AL3789" s="4">
        <v>65</v>
      </c>
      <c r="AM3789">
        <v>0.19345238095238099</v>
      </c>
      <c r="AN3789" s="4">
        <v>7</v>
      </c>
      <c r="AO3789">
        <v>2.0833333333333301E-2</v>
      </c>
      <c r="AP3789" s="4">
        <v>5</v>
      </c>
      <c r="AQ3789">
        <v>1.40449438202247E-2</v>
      </c>
      <c r="AR3789" s="4">
        <v>1</v>
      </c>
      <c r="AS3789">
        <v>2.8089887640449398E-3</v>
      </c>
      <c r="AT3789" s="4">
        <v>2</v>
      </c>
      <c r="AU3789" s="4">
        <v>0</v>
      </c>
      <c r="AV3789" s="4">
        <v>1</v>
      </c>
      <c r="AW3789">
        <v>2.24050632911392</v>
      </c>
      <c r="AX3789" s="4">
        <f t="shared" si="59"/>
        <v>158.89265536723192</v>
      </c>
      <c r="AY3789" s="4">
        <v>2</v>
      </c>
      <c r="AZ3789" s="4">
        <v>1.5</v>
      </c>
    </row>
    <row r="3790" spans="1:52" x14ac:dyDescent="0.25">
      <c r="A3790" s="4">
        <v>2017</v>
      </c>
      <c r="B3790" s="4" t="s">
        <v>553</v>
      </c>
      <c r="C3790" t="s">
        <v>282</v>
      </c>
      <c r="D3790" t="s">
        <v>202</v>
      </c>
      <c r="E3790" t="s">
        <v>714</v>
      </c>
      <c r="F3790" s="4">
        <v>264</v>
      </c>
      <c r="G3790">
        <v>42</v>
      </c>
      <c r="H3790">
        <v>1.38095238095238</v>
      </c>
      <c r="I3790">
        <v>260</v>
      </c>
      <c r="J3790">
        <v>0.38846153846153902</v>
      </c>
      <c r="K3790">
        <v>7</v>
      </c>
      <c r="L3790">
        <v>2.69230769230769E-2</v>
      </c>
      <c r="M3790">
        <v>35</v>
      </c>
      <c r="N3790">
        <v>411.375</v>
      </c>
      <c r="O3790">
        <v>0.13257575757575801</v>
      </c>
      <c r="P3790">
        <v>195</v>
      </c>
      <c r="Q3790">
        <v>27.958974358974402</v>
      </c>
      <c r="R3790">
        <v>55</v>
      </c>
      <c r="S3790">
        <v>58.563636363636398</v>
      </c>
      <c r="T3790">
        <v>16</v>
      </c>
      <c r="U3790">
        <v>155.9375</v>
      </c>
      <c r="V3790">
        <v>16</v>
      </c>
      <c r="W3790">
        <v>19.875</v>
      </c>
      <c r="X3790">
        <v>221</v>
      </c>
      <c r="Y3790">
        <v>99.561085972850705</v>
      </c>
      <c r="Z3790">
        <v>17</v>
      </c>
      <c r="AA3790">
        <v>402.23529411764702</v>
      </c>
      <c r="AB3790">
        <v>243</v>
      </c>
      <c r="AC3790">
        <v>128.68312757201599</v>
      </c>
      <c r="AD3790">
        <v>0.92045454545454497</v>
      </c>
      <c r="AE3790">
        <v>20</v>
      </c>
      <c r="AF3790">
        <v>63.2</v>
      </c>
      <c r="AG3790">
        <v>7.5757575757575801E-2</v>
      </c>
      <c r="AH3790" s="4">
        <v>6</v>
      </c>
      <c r="AI3790">
        <v>0.35294117647058798</v>
      </c>
      <c r="AJ3790" s="4">
        <v>1</v>
      </c>
      <c r="AK3790">
        <v>5.8823529411764698E-2</v>
      </c>
      <c r="AL3790" s="4">
        <v>40</v>
      </c>
      <c r="AM3790">
        <v>0.164609053497942</v>
      </c>
      <c r="AN3790" s="4">
        <v>18</v>
      </c>
      <c r="AO3790">
        <v>7.4074074074074098E-2</v>
      </c>
      <c r="AP3790" s="4">
        <v>0</v>
      </c>
      <c r="AQ3790">
        <v>0</v>
      </c>
      <c r="AR3790" s="4">
        <v>2</v>
      </c>
      <c r="AS3790">
        <v>7.5757575757575803E-3</v>
      </c>
      <c r="AT3790" s="4">
        <v>4</v>
      </c>
      <c r="AU3790" s="4">
        <v>0</v>
      </c>
      <c r="AV3790" s="4">
        <v>7</v>
      </c>
      <c r="AW3790">
        <v>2.7083333333333299</v>
      </c>
      <c r="AX3790" s="4">
        <f t="shared" si="59"/>
        <v>97.4769230769232</v>
      </c>
      <c r="AY3790" s="4">
        <v>15</v>
      </c>
      <c r="AZ3790" s="4">
        <v>5.3333333333333304</v>
      </c>
    </row>
    <row r="3791" spans="1:52" x14ac:dyDescent="0.25">
      <c r="A3791" s="4">
        <v>2017</v>
      </c>
      <c r="B3791" s="4" t="s">
        <v>553</v>
      </c>
      <c r="C3791" t="s">
        <v>282</v>
      </c>
      <c r="D3791" t="s">
        <v>201</v>
      </c>
      <c r="E3791" t="s">
        <v>713</v>
      </c>
      <c r="F3791" s="4">
        <v>38</v>
      </c>
      <c r="G3791">
        <v>22</v>
      </c>
      <c r="H3791">
        <v>16.272727272727298</v>
      </c>
      <c r="I3791">
        <v>38</v>
      </c>
      <c r="J3791">
        <v>13.1842105263158</v>
      </c>
      <c r="K3791">
        <v>0</v>
      </c>
      <c r="L3791">
        <v>0</v>
      </c>
      <c r="M3791">
        <v>13</v>
      </c>
      <c r="N3791">
        <v>913.944444444444</v>
      </c>
      <c r="O3791">
        <v>0.34210526315789502</v>
      </c>
      <c r="P3791">
        <v>10</v>
      </c>
      <c r="Q3791">
        <v>132.19999999999999</v>
      </c>
      <c r="R3791">
        <v>10</v>
      </c>
      <c r="S3791">
        <v>82</v>
      </c>
      <c r="T3791">
        <v>1</v>
      </c>
      <c r="U3791">
        <v>139</v>
      </c>
      <c r="V3791">
        <v>1</v>
      </c>
      <c r="W3791">
        <v>12</v>
      </c>
      <c r="X3791">
        <v>33</v>
      </c>
      <c r="Y3791">
        <v>108.424242424242</v>
      </c>
      <c r="Z3791">
        <v>1</v>
      </c>
      <c r="AA3791">
        <v>312</v>
      </c>
      <c r="AB3791">
        <v>37</v>
      </c>
      <c r="AC3791">
        <v>135.972972972973</v>
      </c>
      <c r="AD3791">
        <v>0.97368421052631604</v>
      </c>
      <c r="AE3791">
        <v>6</v>
      </c>
      <c r="AF3791">
        <v>92.5</v>
      </c>
      <c r="AG3791">
        <v>0.157894736842105</v>
      </c>
      <c r="AH3791" s="4">
        <v>1</v>
      </c>
      <c r="AI3791">
        <v>1</v>
      </c>
      <c r="AJ3791" s="4">
        <v>0</v>
      </c>
      <c r="AK3791">
        <v>0</v>
      </c>
      <c r="AL3791" s="4">
        <v>5</v>
      </c>
      <c r="AM3791">
        <v>0.135135135135135</v>
      </c>
      <c r="AN3791" s="4">
        <v>1</v>
      </c>
      <c r="AO3791">
        <v>2.7027027027027001E-2</v>
      </c>
      <c r="AP3791" s="4">
        <v>0</v>
      </c>
      <c r="AQ3791">
        <v>0</v>
      </c>
      <c r="AR3791" s="4">
        <v>0</v>
      </c>
      <c r="AS3791">
        <v>0</v>
      </c>
      <c r="AT3791" s="4">
        <v>0</v>
      </c>
      <c r="AU3791" s="4">
        <v>0</v>
      </c>
      <c r="AV3791" s="4">
        <v>0</v>
      </c>
      <c r="AW3791">
        <v>2.71428571428571</v>
      </c>
      <c r="AX3791" s="4">
        <f t="shared" si="59"/>
        <v>14.000000000000023</v>
      </c>
      <c r="AY3791" s="4">
        <v>1</v>
      </c>
      <c r="AZ3791" s="4">
        <v>10</v>
      </c>
    </row>
    <row r="3792" spans="1:52" x14ac:dyDescent="0.25">
      <c r="A3792" s="4">
        <v>2017</v>
      </c>
      <c r="B3792" s="4" t="s">
        <v>553</v>
      </c>
      <c r="C3792" t="s">
        <v>282</v>
      </c>
      <c r="D3792" t="s">
        <v>217</v>
      </c>
      <c r="E3792" t="s">
        <v>729</v>
      </c>
      <c r="F3792" s="4">
        <v>109</v>
      </c>
      <c r="G3792">
        <v>100</v>
      </c>
      <c r="H3792">
        <v>5.85</v>
      </c>
      <c r="I3792">
        <v>107</v>
      </c>
      <c r="J3792">
        <v>7.7289719626168196</v>
      </c>
      <c r="K3792">
        <v>3</v>
      </c>
      <c r="L3792">
        <v>2.80373831775701E-2</v>
      </c>
      <c r="M3792">
        <v>14</v>
      </c>
      <c r="N3792">
        <v>317.63917525773201</v>
      </c>
      <c r="O3792">
        <v>0.12844036697247699</v>
      </c>
      <c r="P3792">
        <v>95</v>
      </c>
      <c r="Q3792">
        <v>30.757894736842101</v>
      </c>
      <c r="R3792">
        <v>45</v>
      </c>
      <c r="S3792">
        <v>38.3333333333333</v>
      </c>
      <c r="T3792">
        <v>5</v>
      </c>
      <c r="U3792">
        <v>198</v>
      </c>
      <c r="V3792">
        <v>5</v>
      </c>
      <c r="W3792">
        <v>5.2</v>
      </c>
      <c r="X3792">
        <v>87</v>
      </c>
      <c r="Y3792">
        <v>96.091954022988503</v>
      </c>
      <c r="Z3792">
        <v>7</v>
      </c>
      <c r="AA3792">
        <v>443.71428571428601</v>
      </c>
      <c r="AB3792">
        <v>100</v>
      </c>
      <c r="AC3792">
        <v>121.59</v>
      </c>
      <c r="AD3792">
        <v>0.91743119266055095</v>
      </c>
      <c r="AE3792">
        <v>9</v>
      </c>
      <c r="AF3792">
        <v>59.8888888888889</v>
      </c>
      <c r="AG3792">
        <v>8.2568807339449601E-2</v>
      </c>
      <c r="AH3792" s="4">
        <v>3</v>
      </c>
      <c r="AI3792">
        <v>0.42857142857142899</v>
      </c>
      <c r="AJ3792" s="4">
        <v>1</v>
      </c>
      <c r="AK3792">
        <v>0.14285714285714299</v>
      </c>
      <c r="AL3792" s="4">
        <v>14</v>
      </c>
      <c r="AM3792">
        <v>0.14000000000000001</v>
      </c>
      <c r="AN3792" s="4">
        <v>1</v>
      </c>
      <c r="AO3792">
        <v>0.01</v>
      </c>
      <c r="AP3792" s="4">
        <v>1</v>
      </c>
      <c r="AQ3792">
        <v>9.1743119266054999E-3</v>
      </c>
      <c r="AR3792" s="4">
        <v>0</v>
      </c>
      <c r="AS3792">
        <v>0</v>
      </c>
      <c r="AT3792" s="4">
        <v>2</v>
      </c>
      <c r="AU3792" s="4">
        <v>0</v>
      </c>
      <c r="AV3792" s="4">
        <v>0</v>
      </c>
      <c r="AW3792">
        <v>2.0188679245282999</v>
      </c>
      <c r="AX3792" s="4">
        <f t="shared" si="59"/>
        <v>53.990654205607527</v>
      </c>
      <c r="AY3792" s="4">
        <v>5</v>
      </c>
      <c r="AZ3792" s="4">
        <v>35.799999999999997</v>
      </c>
    </row>
    <row r="3793" spans="1:52" x14ac:dyDescent="0.25">
      <c r="A3793" s="4">
        <v>2017</v>
      </c>
      <c r="B3793" s="4" t="s">
        <v>553</v>
      </c>
      <c r="C3793" t="s">
        <v>282</v>
      </c>
      <c r="D3793" t="s">
        <v>203</v>
      </c>
      <c r="E3793" t="s">
        <v>715</v>
      </c>
      <c r="F3793" s="4">
        <v>44</v>
      </c>
      <c r="G3793">
        <v>31</v>
      </c>
      <c r="H3793">
        <v>2.4193548387096802</v>
      </c>
      <c r="I3793">
        <v>44</v>
      </c>
      <c r="J3793">
        <v>3.1818181818181799</v>
      </c>
      <c r="K3793">
        <v>0</v>
      </c>
      <c r="L3793">
        <v>0</v>
      </c>
      <c r="M3793">
        <v>24</v>
      </c>
      <c r="N3793">
        <v>1950.85294117647</v>
      </c>
      <c r="O3793">
        <v>0.54545454545454497</v>
      </c>
      <c r="P3793">
        <v>34</v>
      </c>
      <c r="Q3793">
        <v>23.470588235294102</v>
      </c>
      <c r="R3793">
        <v>22</v>
      </c>
      <c r="S3793">
        <v>58.545454545454497</v>
      </c>
      <c r="T3793">
        <v>3</v>
      </c>
      <c r="U3793">
        <v>110</v>
      </c>
      <c r="V3793">
        <v>3</v>
      </c>
      <c r="W3793">
        <v>65</v>
      </c>
      <c r="X3793">
        <v>40</v>
      </c>
      <c r="Y3793">
        <v>76.150000000000006</v>
      </c>
      <c r="Z3793">
        <v>3</v>
      </c>
      <c r="AA3793">
        <v>274</v>
      </c>
      <c r="AB3793">
        <v>41</v>
      </c>
      <c r="AC3793">
        <v>101.317073170732</v>
      </c>
      <c r="AD3793">
        <v>0.93181818181818199</v>
      </c>
      <c r="AE3793">
        <v>6</v>
      </c>
      <c r="AF3793">
        <v>48.1666666666667</v>
      </c>
      <c r="AG3793">
        <v>0.13636363636363599</v>
      </c>
      <c r="AH3793" s="4">
        <v>2</v>
      </c>
      <c r="AI3793">
        <v>0.66666666666666696</v>
      </c>
      <c r="AJ3793" s="4">
        <v>0</v>
      </c>
      <c r="AK3793">
        <v>0</v>
      </c>
      <c r="AL3793" s="4">
        <v>7</v>
      </c>
      <c r="AM3793">
        <v>0.17073170731707299</v>
      </c>
      <c r="AN3793" s="4">
        <v>2</v>
      </c>
      <c r="AO3793">
        <v>4.8780487804878002E-2</v>
      </c>
      <c r="AP3793" s="4">
        <v>0</v>
      </c>
      <c r="AQ3793">
        <v>0</v>
      </c>
      <c r="AR3793" s="4">
        <v>0</v>
      </c>
      <c r="AS3793">
        <v>0</v>
      </c>
      <c r="AT3793" s="4">
        <v>0</v>
      </c>
      <c r="AU3793" s="4">
        <v>0</v>
      </c>
      <c r="AV3793" s="4">
        <v>0</v>
      </c>
      <c r="AW3793">
        <v>2.0952380952380998</v>
      </c>
      <c r="AX3793" s="4">
        <f t="shared" si="59"/>
        <v>20.999999999999954</v>
      </c>
      <c r="AY3793" s="4">
        <v>2</v>
      </c>
      <c r="AZ3793" s="4">
        <v>6</v>
      </c>
    </row>
    <row r="3794" spans="1:52" x14ac:dyDescent="0.25">
      <c r="A3794" s="4">
        <v>2017</v>
      </c>
      <c r="B3794" s="4" t="s">
        <v>553</v>
      </c>
      <c r="C3794" t="s">
        <v>282</v>
      </c>
      <c r="D3794" t="s">
        <v>204</v>
      </c>
      <c r="E3794" t="s">
        <v>716</v>
      </c>
      <c r="F3794" s="4">
        <v>34</v>
      </c>
      <c r="G3794">
        <v>32</v>
      </c>
      <c r="H3794">
        <v>27.5</v>
      </c>
      <c r="I3794">
        <v>33</v>
      </c>
      <c r="J3794">
        <v>30.2121212121212</v>
      </c>
      <c r="K3794">
        <v>7</v>
      </c>
      <c r="L3794">
        <v>0.21212121212121199</v>
      </c>
      <c r="M3794">
        <v>26</v>
      </c>
      <c r="N3794">
        <v>1689.0606060606101</v>
      </c>
      <c r="O3794">
        <v>0.76470588235294101</v>
      </c>
      <c r="P3794">
        <v>3</v>
      </c>
      <c r="Q3794">
        <v>14</v>
      </c>
      <c r="R3794">
        <v>9</v>
      </c>
      <c r="S3794">
        <v>59.1111111111111</v>
      </c>
      <c r="T3794">
        <v>0</v>
      </c>
      <c r="U3794">
        <v>0</v>
      </c>
      <c r="V3794">
        <v>0</v>
      </c>
      <c r="W3794">
        <v>0</v>
      </c>
      <c r="X3794">
        <v>33</v>
      </c>
      <c r="Y3794">
        <v>97.939393939393895</v>
      </c>
      <c r="Z3794">
        <v>0</v>
      </c>
      <c r="AA3794">
        <v>0</v>
      </c>
      <c r="AB3794">
        <v>33</v>
      </c>
      <c r="AC3794">
        <v>142.09090909090901</v>
      </c>
      <c r="AD3794">
        <v>0.97058823529411797</v>
      </c>
      <c r="AE3794">
        <v>4</v>
      </c>
      <c r="AF3794">
        <v>74.25</v>
      </c>
      <c r="AG3794">
        <v>0.11764705882352899</v>
      </c>
      <c r="AH3794" s="4">
        <v>0</v>
      </c>
      <c r="AI3794">
        <v>0</v>
      </c>
      <c r="AJ3794" s="4">
        <v>0</v>
      </c>
      <c r="AK3794">
        <v>0</v>
      </c>
      <c r="AL3794" s="4">
        <v>5</v>
      </c>
      <c r="AM3794">
        <v>0.15151515151515199</v>
      </c>
      <c r="AN3794" s="4">
        <v>0</v>
      </c>
      <c r="AO3794">
        <v>0</v>
      </c>
      <c r="AP3794" s="4">
        <v>0</v>
      </c>
      <c r="AQ3794">
        <v>0</v>
      </c>
      <c r="AR3794" s="4">
        <v>0</v>
      </c>
      <c r="AS3794">
        <v>0</v>
      </c>
      <c r="AT3794" s="4">
        <v>1</v>
      </c>
      <c r="AU3794" s="4">
        <v>0</v>
      </c>
      <c r="AV3794" s="4">
        <v>0</v>
      </c>
      <c r="AW3794">
        <v>2.5384615384615401</v>
      </c>
      <c r="AX3794" s="4">
        <f t="shared" si="59"/>
        <v>13.393939393939386</v>
      </c>
      <c r="AY3794" s="4">
        <v>0</v>
      </c>
      <c r="AZ3794" s="4">
        <v>0</v>
      </c>
    </row>
    <row r="3795" spans="1:52" x14ac:dyDescent="0.25">
      <c r="A3795" s="4">
        <v>2017</v>
      </c>
      <c r="B3795" s="4" t="s">
        <v>553</v>
      </c>
      <c r="C3795" t="s">
        <v>282</v>
      </c>
      <c r="D3795" t="s">
        <v>200</v>
      </c>
      <c r="E3795" t="s">
        <v>712</v>
      </c>
      <c r="F3795" s="4">
        <v>88</v>
      </c>
      <c r="G3795">
        <v>83</v>
      </c>
      <c r="H3795">
        <v>3.5783132530120501</v>
      </c>
      <c r="I3795">
        <v>86</v>
      </c>
      <c r="J3795">
        <v>6.4883720930232602</v>
      </c>
      <c r="K3795">
        <v>2</v>
      </c>
      <c r="L3795">
        <v>2.32558139534884E-2</v>
      </c>
      <c r="M3795">
        <v>76</v>
      </c>
      <c r="N3795">
        <v>2780.8048780487802</v>
      </c>
      <c r="O3795">
        <v>0.86363636363636398</v>
      </c>
      <c r="P3795">
        <v>52</v>
      </c>
      <c r="Q3795">
        <v>30.403846153846199</v>
      </c>
      <c r="R3795">
        <v>17</v>
      </c>
      <c r="S3795">
        <v>45.058823529411796</v>
      </c>
      <c r="T3795">
        <v>7</v>
      </c>
      <c r="U3795">
        <v>153.857142857143</v>
      </c>
      <c r="V3795">
        <v>7</v>
      </c>
      <c r="W3795">
        <v>6.4285714285714297</v>
      </c>
      <c r="X3795">
        <v>71</v>
      </c>
      <c r="Y3795">
        <v>73.746478873239397</v>
      </c>
      <c r="Z3795">
        <v>7</v>
      </c>
      <c r="AA3795">
        <v>307.42857142857099</v>
      </c>
      <c r="AB3795">
        <v>79</v>
      </c>
      <c r="AC3795">
        <v>97.341772151898695</v>
      </c>
      <c r="AD3795">
        <v>0.89772727272727304</v>
      </c>
      <c r="AE3795">
        <v>11</v>
      </c>
      <c r="AF3795">
        <v>35.545454545454497</v>
      </c>
      <c r="AG3795">
        <v>0.125</v>
      </c>
      <c r="AH3795" s="4">
        <v>3</v>
      </c>
      <c r="AI3795">
        <v>0.42857142857142899</v>
      </c>
      <c r="AJ3795" s="4">
        <v>0</v>
      </c>
      <c r="AK3795">
        <v>0</v>
      </c>
      <c r="AL3795" s="4">
        <v>13</v>
      </c>
      <c r="AM3795">
        <v>0.164556962025316</v>
      </c>
      <c r="AN3795" s="4">
        <v>2</v>
      </c>
      <c r="AO3795">
        <v>2.53164556962025E-2</v>
      </c>
      <c r="AP3795" s="4">
        <v>1</v>
      </c>
      <c r="AQ3795">
        <v>1.13636363636364E-2</v>
      </c>
      <c r="AR3795" s="4">
        <v>0</v>
      </c>
      <c r="AS3795">
        <v>0</v>
      </c>
      <c r="AT3795" s="4">
        <v>2</v>
      </c>
      <c r="AU3795" s="4">
        <v>0</v>
      </c>
      <c r="AV3795" s="4">
        <v>0</v>
      </c>
      <c r="AW3795">
        <v>2.0476190476190501</v>
      </c>
      <c r="AX3795" s="4">
        <f t="shared" si="59"/>
        <v>42.97674418604646</v>
      </c>
      <c r="AY3795" s="4">
        <v>6</v>
      </c>
      <c r="AZ3795" s="4">
        <v>28.1666666666667</v>
      </c>
    </row>
    <row r="3796" spans="1:52" x14ac:dyDescent="0.25">
      <c r="A3796" s="4">
        <v>2017</v>
      </c>
      <c r="B3796" s="4" t="s">
        <v>553</v>
      </c>
      <c r="C3796" t="s">
        <v>282</v>
      </c>
      <c r="D3796" t="s">
        <v>357</v>
      </c>
      <c r="E3796" t="s">
        <v>857</v>
      </c>
      <c r="F3796" s="4">
        <v>1</v>
      </c>
      <c r="G3796">
        <v>1</v>
      </c>
      <c r="H3796">
        <v>2</v>
      </c>
      <c r="I3796">
        <v>1</v>
      </c>
      <c r="J3796">
        <v>17</v>
      </c>
      <c r="K3796">
        <v>0</v>
      </c>
      <c r="L3796">
        <v>0</v>
      </c>
      <c r="M3796">
        <v>0</v>
      </c>
      <c r="N3796">
        <v>492</v>
      </c>
      <c r="O3796">
        <v>0</v>
      </c>
      <c r="P3796">
        <v>1</v>
      </c>
      <c r="Q3796">
        <v>216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1</v>
      </c>
      <c r="Y3796">
        <v>252</v>
      </c>
      <c r="Z3796">
        <v>0</v>
      </c>
      <c r="AA3796">
        <v>0</v>
      </c>
      <c r="AB3796">
        <v>1</v>
      </c>
      <c r="AC3796">
        <v>281</v>
      </c>
      <c r="AD3796">
        <v>1</v>
      </c>
      <c r="AE3796">
        <v>0</v>
      </c>
      <c r="AF3796">
        <v>0</v>
      </c>
      <c r="AG3796">
        <v>0</v>
      </c>
      <c r="AH3796" s="4">
        <v>0</v>
      </c>
      <c r="AI3796">
        <v>0</v>
      </c>
      <c r="AJ3796" s="4">
        <v>0</v>
      </c>
      <c r="AK3796">
        <v>0</v>
      </c>
      <c r="AL3796" s="4">
        <v>0</v>
      </c>
      <c r="AM3796">
        <v>0</v>
      </c>
      <c r="AN3796" s="4">
        <v>1</v>
      </c>
      <c r="AO3796">
        <v>1</v>
      </c>
      <c r="AP3796" s="4">
        <v>0</v>
      </c>
      <c r="AQ3796">
        <v>0</v>
      </c>
      <c r="AR3796" s="4">
        <v>0</v>
      </c>
      <c r="AS3796">
        <v>0</v>
      </c>
      <c r="AT3796" s="4">
        <v>0</v>
      </c>
      <c r="AU3796" s="4">
        <v>0</v>
      </c>
      <c r="AV3796" s="4">
        <v>0</v>
      </c>
      <c r="AW3796">
        <v>1</v>
      </c>
      <c r="AX3796" s="4">
        <f t="shared" si="59"/>
        <v>1</v>
      </c>
      <c r="AY3796" s="4">
        <v>0</v>
      </c>
      <c r="AZ3796" s="4">
        <v>0</v>
      </c>
    </row>
    <row r="3797" spans="1:52" x14ac:dyDescent="0.25">
      <c r="A3797" s="4">
        <v>2017</v>
      </c>
      <c r="B3797" s="4" t="s">
        <v>553</v>
      </c>
      <c r="C3797" t="s">
        <v>282</v>
      </c>
      <c r="D3797" t="s">
        <v>195</v>
      </c>
      <c r="E3797" t="s">
        <v>707</v>
      </c>
      <c r="F3797" s="4">
        <v>1</v>
      </c>
      <c r="G3797">
        <v>0</v>
      </c>
      <c r="H3797">
        <v>0</v>
      </c>
      <c r="I3797">
        <v>1</v>
      </c>
      <c r="J3797">
        <v>1</v>
      </c>
      <c r="K3797">
        <v>0</v>
      </c>
      <c r="L3797">
        <v>0</v>
      </c>
      <c r="M3797">
        <v>1</v>
      </c>
      <c r="N3797">
        <v>8256</v>
      </c>
      <c r="O3797">
        <v>1</v>
      </c>
      <c r="P3797">
        <v>1</v>
      </c>
      <c r="Q3797">
        <v>30</v>
      </c>
      <c r="R3797">
        <v>0</v>
      </c>
      <c r="S3797">
        <v>0</v>
      </c>
      <c r="T3797">
        <v>1</v>
      </c>
      <c r="U3797">
        <v>123</v>
      </c>
      <c r="V3797">
        <v>1</v>
      </c>
      <c r="W3797">
        <v>162</v>
      </c>
      <c r="X3797">
        <v>0</v>
      </c>
      <c r="Y3797">
        <v>0</v>
      </c>
      <c r="Z3797">
        <v>1</v>
      </c>
      <c r="AA3797">
        <v>290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 s="4">
        <v>1</v>
      </c>
      <c r="AI3797">
        <v>1</v>
      </c>
      <c r="AJ3797" s="4">
        <v>0</v>
      </c>
      <c r="AK3797">
        <v>0</v>
      </c>
      <c r="AL3797" s="4">
        <v>0</v>
      </c>
      <c r="AM3797">
        <v>0</v>
      </c>
      <c r="AN3797" s="4">
        <v>0</v>
      </c>
      <c r="AO3797">
        <v>0</v>
      </c>
      <c r="AP3797" s="4">
        <v>0</v>
      </c>
      <c r="AQ3797">
        <v>0</v>
      </c>
      <c r="AR3797" s="4">
        <v>0</v>
      </c>
      <c r="AS3797">
        <v>0</v>
      </c>
      <c r="AT3797" s="4">
        <v>0</v>
      </c>
      <c r="AU3797" s="4">
        <v>0</v>
      </c>
      <c r="AV3797" s="4">
        <v>0</v>
      </c>
      <c r="AW3797">
        <v>1</v>
      </c>
      <c r="AX3797" s="4">
        <f t="shared" si="59"/>
        <v>1</v>
      </c>
      <c r="AY3797" s="4">
        <v>1</v>
      </c>
      <c r="AZ3797" s="4">
        <v>0</v>
      </c>
    </row>
    <row r="3798" spans="1:52" x14ac:dyDescent="0.25">
      <c r="A3798" s="4">
        <v>2017</v>
      </c>
      <c r="B3798" s="4" t="s">
        <v>553</v>
      </c>
      <c r="C3798" t="s">
        <v>282</v>
      </c>
      <c r="D3798" t="s">
        <v>196</v>
      </c>
      <c r="E3798" t="s">
        <v>708</v>
      </c>
      <c r="F3798" s="4">
        <v>1</v>
      </c>
      <c r="G3798">
        <v>1</v>
      </c>
      <c r="H3798">
        <v>3</v>
      </c>
      <c r="I3798">
        <v>1</v>
      </c>
      <c r="J3798">
        <v>3</v>
      </c>
      <c r="K3798">
        <v>0</v>
      </c>
      <c r="L3798">
        <v>0</v>
      </c>
      <c r="M3798">
        <v>0</v>
      </c>
      <c r="N3798">
        <v>-262</v>
      </c>
      <c r="O3798">
        <v>0</v>
      </c>
      <c r="P3798">
        <v>1</v>
      </c>
      <c r="Q3798">
        <v>4</v>
      </c>
      <c r="R3798">
        <v>1</v>
      </c>
      <c r="S3798">
        <v>4</v>
      </c>
      <c r="T3798">
        <v>1</v>
      </c>
      <c r="U3798">
        <v>119</v>
      </c>
      <c r="V3798">
        <v>1</v>
      </c>
      <c r="W3798">
        <v>155</v>
      </c>
      <c r="X3798">
        <v>0</v>
      </c>
      <c r="Y3798">
        <v>0</v>
      </c>
      <c r="Z3798">
        <v>1</v>
      </c>
      <c r="AA3798">
        <v>578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 s="4">
        <v>1</v>
      </c>
      <c r="AI3798">
        <v>1</v>
      </c>
      <c r="AJ3798" s="4">
        <v>1</v>
      </c>
      <c r="AK3798">
        <v>1</v>
      </c>
      <c r="AL3798" s="4">
        <v>0</v>
      </c>
      <c r="AM3798">
        <v>0</v>
      </c>
      <c r="AN3798" s="4">
        <v>0</v>
      </c>
      <c r="AO3798">
        <v>0</v>
      </c>
      <c r="AP3798" s="4">
        <v>0</v>
      </c>
      <c r="AQ3798">
        <v>0</v>
      </c>
      <c r="AR3798" s="4">
        <v>0</v>
      </c>
      <c r="AS3798">
        <v>0</v>
      </c>
      <c r="AT3798" s="4">
        <v>0</v>
      </c>
      <c r="AU3798" s="4">
        <v>0</v>
      </c>
      <c r="AV3798" s="4">
        <v>0</v>
      </c>
      <c r="AW3798">
        <v>1</v>
      </c>
      <c r="AX3798" s="4">
        <f t="shared" si="59"/>
        <v>1</v>
      </c>
      <c r="AY3798" s="4">
        <v>0</v>
      </c>
      <c r="AZ3798" s="4">
        <v>0</v>
      </c>
    </row>
    <row r="3799" spans="1:52" x14ac:dyDescent="0.25">
      <c r="A3799" s="4">
        <v>2017</v>
      </c>
      <c r="B3799" s="4" t="s">
        <v>553</v>
      </c>
      <c r="C3799" t="s">
        <v>282</v>
      </c>
      <c r="D3799" t="s">
        <v>218</v>
      </c>
      <c r="E3799" t="s">
        <v>730</v>
      </c>
      <c r="F3799" s="4">
        <v>158</v>
      </c>
      <c r="G3799">
        <v>150</v>
      </c>
      <c r="H3799">
        <v>9.6866666666666692</v>
      </c>
      <c r="I3799">
        <v>157</v>
      </c>
      <c r="J3799">
        <v>13.0955414012739</v>
      </c>
      <c r="K3799">
        <v>10</v>
      </c>
      <c r="L3799">
        <v>6.3694267515923594E-2</v>
      </c>
      <c r="M3799">
        <v>25</v>
      </c>
      <c r="N3799">
        <v>531.21192052980098</v>
      </c>
      <c r="O3799">
        <v>0.158227848101266</v>
      </c>
      <c r="P3799">
        <v>39</v>
      </c>
      <c r="Q3799">
        <v>25.282051282051299</v>
      </c>
      <c r="R3799">
        <v>51</v>
      </c>
      <c r="S3799">
        <v>40.6666666666667</v>
      </c>
      <c r="T3799">
        <v>5</v>
      </c>
      <c r="U3799">
        <v>196.8</v>
      </c>
      <c r="V3799">
        <v>5</v>
      </c>
      <c r="W3799">
        <v>10.6</v>
      </c>
      <c r="X3799">
        <v>152</v>
      </c>
      <c r="Y3799">
        <v>95.480263157894697</v>
      </c>
      <c r="Z3799">
        <v>5</v>
      </c>
      <c r="AA3799">
        <v>337.2</v>
      </c>
      <c r="AB3799">
        <v>152</v>
      </c>
      <c r="AC3799">
        <v>124.381578947368</v>
      </c>
      <c r="AD3799">
        <v>0.962025316455696</v>
      </c>
      <c r="AE3799">
        <v>10</v>
      </c>
      <c r="AF3799">
        <v>67.2</v>
      </c>
      <c r="AG3799">
        <v>6.3291139240506306E-2</v>
      </c>
      <c r="AH3799" s="4">
        <v>2</v>
      </c>
      <c r="AI3799">
        <v>0.4</v>
      </c>
      <c r="AJ3799" s="4">
        <v>2</v>
      </c>
      <c r="AK3799">
        <v>0.4</v>
      </c>
      <c r="AL3799" s="4">
        <v>24</v>
      </c>
      <c r="AM3799">
        <v>0.157894736842105</v>
      </c>
      <c r="AN3799" s="4">
        <v>10</v>
      </c>
      <c r="AO3799">
        <v>6.5789473684210495E-2</v>
      </c>
      <c r="AP3799" s="4">
        <v>1</v>
      </c>
      <c r="AQ3799">
        <v>6.3291139240506302E-3</v>
      </c>
      <c r="AR3799" s="4">
        <v>0</v>
      </c>
      <c r="AS3799">
        <v>0</v>
      </c>
      <c r="AT3799" s="4">
        <v>1</v>
      </c>
      <c r="AU3799" s="4">
        <v>0</v>
      </c>
      <c r="AV3799" s="4">
        <v>0</v>
      </c>
      <c r="AW3799">
        <v>2.1216216216216202</v>
      </c>
      <c r="AX3799" s="4">
        <f t="shared" si="59"/>
        <v>74.471337579617881</v>
      </c>
      <c r="AY3799" s="4">
        <v>5</v>
      </c>
      <c r="AZ3799" s="4">
        <v>29</v>
      </c>
    </row>
    <row r="3800" spans="1:52" x14ac:dyDescent="0.25">
      <c r="A3800" s="4">
        <v>2017</v>
      </c>
      <c r="B3800" s="4" t="s">
        <v>553</v>
      </c>
      <c r="C3800" t="s">
        <v>282</v>
      </c>
      <c r="D3800" t="s">
        <v>213</v>
      </c>
      <c r="E3800" t="s">
        <v>725</v>
      </c>
      <c r="F3800" s="4">
        <v>125</v>
      </c>
      <c r="G3800">
        <v>119</v>
      </c>
      <c r="H3800">
        <v>3.2436974789916002</v>
      </c>
      <c r="I3800">
        <v>125</v>
      </c>
      <c r="J3800">
        <v>6.3360000000000003</v>
      </c>
      <c r="K3800">
        <v>8</v>
      </c>
      <c r="L3800">
        <v>6.4000000000000001E-2</v>
      </c>
      <c r="M3800">
        <v>41</v>
      </c>
      <c r="N3800">
        <v>1887.12195121951</v>
      </c>
      <c r="O3800">
        <v>0.32800000000000001</v>
      </c>
      <c r="P3800">
        <v>91</v>
      </c>
      <c r="Q3800">
        <v>16.604395604395599</v>
      </c>
      <c r="R3800">
        <v>26</v>
      </c>
      <c r="S3800">
        <v>45</v>
      </c>
      <c r="T3800">
        <v>10</v>
      </c>
      <c r="U3800">
        <v>167.8</v>
      </c>
      <c r="V3800">
        <v>9</v>
      </c>
      <c r="W3800">
        <v>4.8888888888888902</v>
      </c>
      <c r="X3800">
        <v>110</v>
      </c>
      <c r="Y3800">
        <v>83.090909090909093</v>
      </c>
      <c r="Z3800">
        <v>11</v>
      </c>
      <c r="AA3800">
        <v>379.18181818181802</v>
      </c>
      <c r="AB3800">
        <v>114</v>
      </c>
      <c r="AC3800">
        <v>109.973684210526</v>
      </c>
      <c r="AD3800">
        <v>0.91200000000000003</v>
      </c>
      <c r="AE3800">
        <v>17</v>
      </c>
      <c r="AF3800">
        <v>32.294117647058798</v>
      </c>
      <c r="AG3800">
        <v>0.13600000000000001</v>
      </c>
      <c r="AH3800" s="4">
        <v>10</v>
      </c>
      <c r="AI3800">
        <v>0.90909090909090895</v>
      </c>
      <c r="AJ3800" s="4">
        <v>2</v>
      </c>
      <c r="AK3800">
        <v>0.18181818181818199</v>
      </c>
      <c r="AL3800" s="4">
        <v>23</v>
      </c>
      <c r="AM3800">
        <v>0.20175438596491199</v>
      </c>
      <c r="AN3800" s="4">
        <v>5</v>
      </c>
      <c r="AO3800">
        <v>4.3859649122807001E-2</v>
      </c>
      <c r="AP3800" s="4">
        <v>1</v>
      </c>
      <c r="AQ3800">
        <v>8.0000000000000002E-3</v>
      </c>
      <c r="AR3800" s="4">
        <v>0</v>
      </c>
      <c r="AS3800">
        <v>0</v>
      </c>
      <c r="AT3800" s="4">
        <v>0</v>
      </c>
      <c r="AU3800" s="4">
        <v>0</v>
      </c>
      <c r="AV3800" s="4">
        <v>1</v>
      </c>
      <c r="AW3800">
        <v>2.7777777777777799</v>
      </c>
      <c r="AX3800" s="4">
        <f t="shared" si="59"/>
        <v>44.999999999999964</v>
      </c>
      <c r="AY3800" s="4">
        <v>10</v>
      </c>
      <c r="AZ3800" s="4">
        <v>19.7</v>
      </c>
    </row>
    <row r="3801" spans="1:52" x14ac:dyDescent="0.25">
      <c r="A3801" s="4">
        <v>2017</v>
      </c>
      <c r="B3801" s="4" t="s">
        <v>553</v>
      </c>
      <c r="C3801" t="s">
        <v>282</v>
      </c>
      <c r="D3801" t="s">
        <v>209</v>
      </c>
      <c r="E3801" t="s">
        <v>721</v>
      </c>
      <c r="F3801" s="4">
        <v>138</v>
      </c>
      <c r="G3801">
        <v>121</v>
      </c>
      <c r="H3801">
        <v>4.7272727272727302</v>
      </c>
      <c r="I3801">
        <v>137</v>
      </c>
      <c r="J3801">
        <v>7.4306569343065698</v>
      </c>
      <c r="K3801">
        <v>2</v>
      </c>
      <c r="L3801">
        <v>1.4598540145985399E-2</v>
      </c>
      <c r="M3801">
        <v>12</v>
      </c>
      <c r="N3801">
        <v>610.06521739130403</v>
      </c>
      <c r="O3801">
        <v>8.6956521739130405E-2</v>
      </c>
      <c r="P3801">
        <v>33</v>
      </c>
      <c r="Q3801">
        <v>41.151515151515099</v>
      </c>
      <c r="R3801">
        <v>53</v>
      </c>
      <c r="S3801">
        <v>49.094339622641499</v>
      </c>
      <c r="T3801">
        <v>5</v>
      </c>
      <c r="U3801">
        <v>227.2</v>
      </c>
      <c r="V3801">
        <v>4</v>
      </c>
      <c r="W3801">
        <v>41.25</v>
      </c>
      <c r="X3801">
        <v>130</v>
      </c>
      <c r="Y3801">
        <v>103.653846153846</v>
      </c>
      <c r="Z3801">
        <v>7</v>
      </c>
      <c r="AA3801">
        <v>490.16666666666703</v>
      </c>
      <c r="AB3801">
        <v>130</v>
      </c>
      <c r="AC3801">
        <v>124.85384615384601</v>
      </c>
      <c r="AD3801">
        <v>0.94202898550724601</v>
      </c>
      <c r="AE3801">
        <v>12</v>
      </c>
      <c r="AF3801">
        <v>60.5</v>
      </c>
      <c r="AG3801">
        <v>8.6956521739130405E-2</v>
      </c>
      <c r="AH3801" s="4">
        <v>7</v>
      </c>
      <c r="AI3801">
        <v>1.1666666666666701</v>
      </c>
      <c r="AJ3801" s="4">
        <v>2</v>
      </c>
      <c r="AK3801">
        <v>0.33333333333333298</v>
      </c>
      <c r="AL3801" s="4">
        <v>19</v>
      </c>
      <c r="AM3801">
        <v>0.146153846153846</v>
      </c>
      <c r="AN3801" s="4">
        <v>5</v>
      </c>
      <c r="AO3801">
        <v>3.8461538461538498E-2</v>
      </c>
      <c r="AP3801" s="4">
        <v>0</v>
      </c>
      <c r="AQ3801">
        <v>0</v>
      </c>
      <c r="AR3801" s="4">
        <v>0</v>
      </c>
      <c r="AS3801">
        <v>0</v>
      </c>
      <c r="AT3801" s="4">
        <v>1</v>
      </c>
      <c r="AU3801" s="4">
        <v>0</v>
      </c>
      <c r="AV3801" s="4">
        <v>0</v>
      </c>
      <c r="AW3801">
        <v>2.3220338983050799</v>
      </c>
      <c r="AX3801" s="4">
        <f t="shared" si="59"/>
        <v>59.430656934306697</v>
      </c>
      <c r="AY3801" s="4">
        <v>4</v>
      </c>
      <c r="AZ3801" s="4">
        <v>0</v>
      </c>
    </row>
    <row r="3802" spans="1:52" x14ac:dyDescent="0.25">
      <c r="A3802" s="4">
        <v>2017</v>
      </c>
      <c r="B3802" s="4" t="s">
        <v>553</v>
      </c>
      <c r="C3802" t="s">
        <v>282</v>
      </c>
      <c r="D3802" t="s">
        <v>211</v>
      </c>
      <c r="E3802" t="s">
        <v>723</v>
      </c>
      <c r="F3802" s="4">
        <v>108</v>
      </c>
      <c r="G3802">
        <v>106</v>
      </c>
      <c r="H3802">
        <v>4.7547169811320797</v>
      </c>
      <c r="I3802">
        <v>108</v>
      </c>
      <c r="J3802">
        <v>8.2592592592592595</v>
      </c>
      <c r="K3802">
        <v>8</v>
      </c>
      <c r="L3802">
        <v>7.4074074074074098E-2</v>
      </c>
      <c r="M3802">
        <v>89</v>
      </c>
      <c r="N3802">
        <v>7223.6666666666697</v>
      </c>
      <c r="O3802">
        <v>0.82407407407407396</v>
      </c>
      <c r="P3802">
        <v>28</v>
      </c>
      <c r="Q3802">
        <v>51.107142857142897</v>
      </c>
      <c r="R3802">
        <v>40</v>
      </c>
      <c r="S3802">
        <v>51.6</v>
      </c>
      <c r="T3802">
        <v>4</v>
      </c>
      <c r="U3802">
        <v>138</v>
      </c>
      <c r="V3802">
        <v>4</v>
      </c>
      <c r="W3802">
        <v>7</v>
      </c>
      <c r="X3802">
        <v>101</v>
      </c>
      <c r="Y3802">
        <v>105.95049504950499</v>
      </c>
      <c r="Z3802">
        <v>4</v>
      </c>
      <c r="AA3802">
        <v>253.5</v>
      </c>
      <c r="AB3802">
        <v>104</v>
      </c>
      <c r="AC3802">
        <v>131.17307692307699</v>
      </c>
      <c r="AD3802">
        <v>0.96296296296296302</v>
      </c>
      <c r="AE3802">
        <v>5</v>
      </c>
      <c r="AF3802">
        <v>58.6</v>
      </c>
      <c r="AG3802">
        <v>4.6296296296296301E-2</v>
      </c>
      <c r="AH3802" s="4">
        <v>2</v>
      </c>
      <c r="AI3802">
        <v>0.5</v>
      </c>
      <c r="AJ3802" s="4">
        <v>1</v>
      </c>
      <c r="AK3802">
        <v>0.25</v>
      </c>
      <c r="AL3802" s="4">
        <v>23</v>
      </c>
      <c r="AM3802">
        <v>0.22115384615384601</v>
      </c>
      <c r="AN3802" s="4">
        <v>3</v>
      </c>
      <c r="AO3802">
        <v>2.88461538461539E-2</v>
      </c>
      <c r="AP3802" s="4">
        <v>1</v>
      </c>
      <c r="AQ3802">
        <v>9.2592592592592605E-3</v>
      </c>
      <c r="AR3802" s="4">
        <v>0</v>
      </c>
      <c r="AS3802">
        <v>0</v>
      </c>
      <c r="AT3802" s="4">
        <v>0</v>
      </c>
      <c r="AU3802" s="4">
        <v>0</v>
      </c>
      <c r="AV3802" s="4">
        <v>2</v>
      </c>
      <c r="AW3802">
        <v>2.5714285714285698</v>
      </c>
      <c r="AX3802" s="4">
        <f t="shared" si="59"/>
        <v>42.000000000000028</v>
      </c>
      <c r="AY3802" s="4">
        <v>4</v>
      </c>
      <c r="AZ3802" s="4">
        <v>7</v>
      </c>
    </row>
    <row r="3803" spans="1:52" x14ac:dyDescent="0.25">
      <c r="A3803" s="4">
        <v>2017</v>
      </c>
      <c r="B3803" s="4" t="s">
        <v>553</v>
      </c>
      <c r="C3803" t="s">
        <v>282</v>
      </c>
      <c r="D3803" t="s">
        <v>139</v>
      </c>
      <c r="E3803" t="s">
        <v>655</v>
      </c>
      <c r="F3803" s="4">
        <v>132</v>
      </c>
      <c r="G3803">
        <v>122</v>
      </c>
      <c r="H3803">
        <v>5.0573770491803298</v>
      </c>
      <c r="I3803">
        <v>132</v>
      </c>
      <c r="J3803">
        <v>7.0909090909090899</v>
      </c>
      <c r="K3803">
        <v>6</v>
      </c>
      <c r="L3803">
        <v>4.5454545454545497E-2</v>
      </c>
      <c r="M3803">
        <v>41</v>
      </c>
      <c r="N3803">
        <v>1183.62204724409</v>
      </c>
      <c r="O3803">
        <v>0.310606060606061</v>
      </c>
      <c r="P3803">
        <v>103</v>
      </c>
      <c r="Q3803">
        <v>23.6407766990291</v>
      </c>
      <c r="R3803">
        <v>28</v>
      </c>
      <c r="S3803">
        <v>66.75</v>
      </c>
      <c r="T3803">
        <v>16</v>
      </c>
      <c r="U3803">
        <v>105.875</v>
      </c>
      <c r="V3803">
        <v>14</v>
      </c>
      <c r="W3803">
        <v>16.428571428571399</v>
      </c>
      <c r="X3803">
        <v>113</v>
      </c>
      <c r="Y3803">
        <v>84.061946902654896</v>
      </c>
      <c r="Z3803">
        <v>16</v>
      </c>
      <c r="AA3803">
        <v>299.1875</v>
      </c>
      <c r="AB3803">
        <v>116</v>
      </c>
      <c r="AC3803">
        <v>103.612068965517</v>
      </c>
      <c r="AD3803">
        <v>0.87878787878787901</v>
      </c>
      <c r="AE3803">
        <v>19</v>
      </c>
      <c r="AF3803">
        <v>48.842105263157897</v>
      </c>
      <c r="AG3803">
        <v>0.14393939393939401</v>
      </c>
      <c r="AH3803" s="4">
        <v>10</v>
      </c>
      <c r="AI3803">
        <v>0.625</v>
      </c>
      <c r="AJ3803" s="4">
        <v>2</v>
      </c>
      <c r="AK3803">
        <v>0.125</v>
      </c>
      <c r="AL3803" s="4">
        <v>19</v>
      </c>
      <c r="AM3803">
        <v>0.163793103448276</v>
      </c>
      <c r="AN3803" s="4">
        <v>4</v>
      </c>
      <c r="AO3803">
        <v>3.4482758620689703E-2</v>
      </c>
      <c r="AP3803" s="4">
        <v>0</v>
      </c>
      <c r="AQ3803">
        <v>0</v>
      </c>
      <c r="AR3803" s="4">
        <v>0</v>
      </c>
      <c r="AS3803">
        <v>0</v>
      </c>
      <c r="AT3803" s="4">
        <v>0</v>
      </c>
      <c r="AU3803" s="4">
        <v>0</v>
      </c>
      <c r="AV3803" s="4">
        <v>2</v>
      </c>
      <c r="AW3803">
        <v>2.4444444444444402</v>
      </c>
      <c r="AX3803" s="4">
        <f t="shared" si="59"/>
        <v>54.000000000000092</v>
      </c>
      <c r="AY3803" s="4">
        <v>16</v>
      </c>
      <c r="AZ3803" s="4">
        <v>6.25</v>
      </c>
    </row>
    <row r="3804" spans="1:52" x14ac:dyDescent="0.25">
      <c r="A3804" s="4">
        <v>2017</v>
      </c>
      <c r="B3804" s="4" t="s">
        <v>553</v>
      </c>
      <c r="C3804" t="s">
        <v>282</v>
      </c>
      <c r="D3804" t="s">
        <v>212</v>
      </c>
      <c r="E3804" t="s">
        <v>724</v>
      </c>
      <c r="F3804" s="4">
        <v>179</v>
      </c>
      <c r="G3804">
        <v>169</v>
      </c>
      <c r="H3804">
        <v>5.4911242603550301</v>
      </c>
      <c r="I3804">
        <v>178</v>
      </c>
      <c r="J3804">
        <v>10.410112359550601</v>
      </c>
      <c r="K3804">
        <v>46</v>
      </c>
      <c r="L3804">
        <v>0.25842696629213502</v>
      </c>
      <c r="M3804">
        <v>49</v>
      </c>
      <c r="N3804">
        <v>1456.5117647058801</v>
      </c>
      <c r="O3804">
        <v>0.27374301675977702</v>
      </c>
      <c r="P3804">
        <v>30</v>
      </c>
      <c r="Q3804">
        <v>32.033333333333303</v>
      </c>
      <c r="R3804">
        <v>31</v>
      </c>
      <c r="S3804">
        <v>75.387096774193594</v>
      </c>
      <c r="T3804">
        <v>8</v>
      </c>
      <c r="U3804">
        <v>205</v>
      </c>
      <c r="V3804">
        <v>8</v>
      </c>
      <c r="W3804">
        <v>1.875</v>
      </c>
      <c r="X3804">
        <v>165</v>
      </c>
      <c r="Y3804">
        <v>83.048484848484804</v>
      </c>
      <c r="Z3804">
        <v>9</v>
      </c>
      <c r="AA3804">
        <v>438.88888888888903</v>
      </c>
      <c r="AB3804">
        <v>169</v>
      </c>
      <c r="AC3804">
        <v>116.745562130178</v>
      </c>
      <c r="AD3804">
        <v>0.94413407821229101</v>
      </c>
      <c r="AE3804">
        <v>24</v>
      </c>
      <c r="AF3804">
        <v>44.4166666666667</v>
      </c>
      <c r="AG3804">
        <v>0.13407821229050301</v>
      </c>
      <c r="AH3804" s="4">
        <v>6</v>
      </c>
      <c r="AI3804">
        <v>0.66666666666666696</v>
      </c>
      <c r="AJ3804" s="4">
        <v>3</v>
      </c>
      <c r="AK3804">
        <v>0.33333333333333298</v>
      </c>
      <c r="AL3804" s="4">
        <v>21</v>
      </c>
      <c r="AM3804">
        <v>0.124260355029586</v>
      </c>
      <c r="AN3804" s="4">
        <v>4</v>
      </c>
      <c r="AO3804">
        <v>2.3668639053254399E-2</v>
      </c>
      <c r="AP3804" s="4">
        <v>1</v>
      </c>
      <c r="AQ3804">
        <v>5.5865921787709499E-3</v>
      </c>
      <c r="AR3804" s="4">
        <v>1</v>
      </c>
      <c r="AS3804">
        <v>5.5865921787709499E-3</v>
      </c>
      <c r="AT3804" s="4">
        <v>1</v>
      </c>
      <c r="AU3804" s="4">
        <v>0</v>
      </c>
      <c r="AV3804" s="4">
        <v>4</v>
      </c>
      <c r="AW3804">
        <v>3.0689655172413799</v>
      </c>
      <c r="AX3804" s="4">
        <f t="shared" si="59"/>
        <v>58.325842696629202</v>
      </c>
      <c r="AY3804" s="4">
        <v>8</v>
      </c>
      <c r="AZ3804" s="4">
        <v>25.125</v>
      </c>
    </row>
    <row r="3805" spans="1:52" x14ac:dyDescent="0.25">
      <c r="A3805" s="4">
        <v>2017</v>
      </c>
      <c r="B3805" s="4" t="s">
        <v>553</v>
      </c>
      <c r="C3805" t="s">
        <v>282</v>
      </c>
      <c r="D3805" t="s">
        <v>234</v>
      </c>
      <c r="E3805" t="s">
        <v>745</v>
      </c>
      <c r="F3805" s="4">
        <v>21</v>
      </c>
      <c r="G3805">
        <v>20</v>
      </c>
      <c r="H3805">
        <v>3</v>
      </c>
      <c r="I3805">
        <v>21</v>
      </c>
      <c r="J3805">
        <v>4.7619047619047601</v>
      </c>
      <c r="K3805">
        <v>0</v>
      </c>
      <c r="L3805">
        <v>0</v>
      </c>
      <c r="M3805">
        <v>1</v>
      </c>
      <c r="N3805">
        <v>103.2</v>
      </c>
      <c r="O3805">
        <v>4.7619047619047603E-2</v>
      </c>
      <c r="P3805">
        <v>18</v>
      </c>
      <c r="Q3805">
        <v>14.5555555555556</v>
      </c>
      <c r="R3805">
        <v>4</v>
      </c>
      <c r="S3805">
        <v>12.75</v>
      </c>
      <c r="T3805">
        <v>4</v>
      </c>
      <c r="U3805">
        <v>73.5</v>
      </c>
      <c r="V3805">
        <v>4</v>
      </c>
      <c r="W3805">
        <v>9.5</v>
      </c>
      <c r="X3805">
        <v>17</v>
      </c>
      <c r="Y3805">
        <v>59.941176470588204</v>
      </c>
      <c r="Z3805">
        <v>4</v>
      </c>
      <c r="AA3805">
        <v>194</v>
      </c>
      <c r="AB3805">
        <v>17</v>
      </c>
      <c r="AC3805">
        <v>74.705882352941202</v>
      </c>
      <c r="AD3805">
        <v>0.80952380952380998</v>
      </c>
      <c r="AE3805">
        <v>1</v>
      </c>
      <c r="AF3805">
        <v>35</v>
      </c>
      <c r="AG3805">
        <v>4.7619047619047603E-2</v>
      </c>
      <c r="AH3805" s="4">
        <v>3</v>
      </c>
      <c r="AI3805">
        <v>0.75</v>
      </c>
      <c r="AJ3805" s="4">
        <v>1</v>
      </c>
      <c r="AK3805">
        <v>0.25</v>
      </c>
      <c r="AL3805" s="4">
        <v>2</v>
      </c>
      <c r="AM3805">
        <v>0.11764705882352899</v>
      </c>
      <c r="AN3805" s="4">
        <v>3</v>
      </c>
      <c r="AO3805">
        <v>0.17647058823529399</v>
      </c>
      <c r="AP3805" s="4">
        <v>0</v>
      </c>
      <c r="AQ3805">
        <v>0</v>
      </c>
      <c r="AR3805" s="4">
        <v>1</v>
      </c>
      <c r="AS3805">
        <v>4.7619047619047603E-2</v>
      </c>
      <c r="AT3805" s="4">
        <v>0</v>
      </c>
      <c r="AU3805" s="4">
        <v>0</v>
      </c>
      <c r="AV3805" s="4">
        <v>1</v>
      </c>
      <c r="AW3805">
        <v>1.9090909090909101</v>
      </c>
      <c r="AX3805" s="4">
        <f t="shared" si="59"/>
        <v>10.999999999999995</v>
      </c>
      <c r="AY3805" s="4">
        <v>4</v>
      </c>
      <c r="AZ3805" s="4">
        <v>0</v>
      </c>
    </row>
    <row r="3806" spans="1:52" x14ac:dyDescent="0.25">
      <c r="A3806" s="4">
        <v>2017</v>
      </c>
      <c r="B3806" s="4" t="s">
        <v>553</v>
      </c>
      <c r="C3806" t="s">
        <v>282</v>
      </c>
      <c r="D3806" t="s">
        <v>215</v>
      </c>
      <c r="E3806" t="s">
        <v>727</v>
      </c>
      <c r="F3806" s="4">
        <v>34</v>
      </c>
      <c r="G3806">
        <v>34</v>
      </c>
      <c r="H3806">
        <v>2.7941176470588198</v>
      </c>
      <c r="I3806">
        <v>34</v>
      </c>
      <c r="J3806">
        <v>5.5</v>
      </c>
      <c r="K3806">
        <v>0</v>
      </c>
      <c r="L3806">
        <v>0</v>
      </c>
      <c r="M3806">
        <v>33</v>
      </c>
      <c r="N3806">
        <v>6411.2352941176496</v>
      </c>
      <c r="O3806">
        <v>0.97058823529411797</v>
      </c>
      <c r="P3806">
        <v>29</v>
      </c>
      <c r="Q3806">
        <v>40.241379310344797</v>
      </c>
      <c r="R3806">
        <v>11</v>
      </c>
      <c r="S3806">
        <v>63.272727272727302</v>
      </c>
      <c r="T3806">
        <v>6</v>
      </c>
      <c r="U3806">
        <v>165.166666666667</v>
      </c>
      <c r="V3806">
        <v>5</v>
      </c>
      <c r="W3806">
        <v>5.6</v>
      </c>
      <c r="X3806">
        <v>27</v>
      </c>
      <c r="Y3806">
        <v>103.740740740741</v>
      </c>
      <c r="Z3806">
        <v>6</v>
      </c>
      <c r="AA3806">
        <v>297.5</v>
      </c>
      <c r="AB3806">
        <v>28</v>
      </c>
      <c r="AC3806">
        <v>125.71428571428601</v>
      </c>
      <c r="AD3806">
        <v>0.82352941176470595</v>
      </c>
      <c r="AE3806">
        <v>0</v>
      </c>
      <c r="AF3806">
        <v>0</v>
      </c>
      <c r="AG3806">
        <v>0</v>
      </c>
      <c r="AH3806" s="4">
        <v>2</v>
      </c>
      <c r="AI3806">
        <v>0.33333333333333298</v>
      </c>
      <c r="AJ3806" s="4">
        <v>1</v>
      </c>
      <c r="AK3806">
        <v>0.16666666666666699</v>
      </c>
      <c r="AL3806" s="4">
        <v>3</v>
      </c>
      <c r="AM3806">
        <v>0.107142857142857</v>
      </c>
      <c r="AN3806" s="4">
        <v>1</v>
      </c>
      <c r="AO3806">
        <v>3.5714285714285698E-2</v>
      </c>
      <c r="AP3806" s="4">
        <v>0</v>
      </c>
      <c r="AQ3806">
        <v>0</v>
      </c>
      <c r="AR3806" s="4">
        <v>0</v>
      </c>
      <c r="AS3806">
        <v>0</v>
      </c>
      <c r="AT3806" s="4">
        <v>0</v>
      </c>
      <c r="AU3806" s="4">
        <v>0</v>
      </c>
      <c r="AV3806" s="4">
        <v>0</v>
      </c>
      <c r="AW3806">
        <v>2.6153846153846199</v>
      </c>
      <c r="AX3806" s="4">
        <f t="shared" si="59"/>
        <v>12.999999999999977</v>
      </c>
      <c r="AY3806" s="4">
        <v>5</v>
      </c>
      <c r="AZ3806" s="4">
        <v>10</v>
      </c>
    </row>
    <row r="3807" spans="1:52" x14ac:dyDescent="0.25">
      <c r="A3807" s="4">
        <v>2017</v>
      </c>
      <c r="B3807" s="4" t="s">
        <v>553</v>
      </c>
      <c r="C3807" t="s">
        <v>282</v>
      </c>
      <c r="D3807" t="s">
        <v>206</v>
      </c>
      <c r="E3807" t="s">
        <v>718</v>
      </c>
      <c r="F3807" s="4">
        <v>1</v>
      </c>
      <c r="G3807">
        <v>1</v>
      </c>
      <c r="H3807">
        <v>2</v>
      </c>
      <c r="I3807">
        <v>1</v>
      </c>
      <c r="J3807">
        <v>3</v>
      </c>
      <c r="K3807">
        <v>0</v>
      </c>
      <c r="L3807">
        <v>0</v>
      </c>
      <c r="M3807">
        <v>0</v>
      </c>
      <c r="N3807">
        <v>-878</v>
      </c>
      <c r="O3807">
        <v>0</v>
      </c>
      <c r="P3807">
        <v>1</v>
      </c>
      <c r="Q3807">
        <v>3</v>
      </c>
      <c r="R3807">
        <v>0</v>
      </c>
      <c r="S3807">
        <v>0</v>
      </c>
      <c r="T3807">
        <v>1</v>
      </c>
      <c r="U3807">
        <v>75</v>
      </c>
      <c r="V3807">
        <v>1</v>
      </c>
      <c r="W3807">
        <v>4</v>
      </c>
      <c r="X3807">
        <v>0</v>
      </c>
      <c r="Y3807">
        <v>0</v>
      </c>
      <c r="Z3807">
        <v>1</v>
      </c>
      <c r="AA3807">
        <v>1148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 s="4">
        <v>1</v>
      </c>
      <c r="AI3807">
        <v>1</v>
      </c>
      <c r="AJ3807" s="4">
        <v>1</v>
      </c>
      <c r="AK3807">
        <v>1</v>
      </c>
      <c r="AL3807" s="4">
        <v>0</v>
      </c>
      <c r="AM3807">
        <v>0</v>
      </c>
      <c r="AN3807" s="4">
        <v>0</v>
      </c>
      <c r="AO3807">
        <v>0</v>
      </c>
      <c r="AP3807" s="4">
        <v>0</v>
      </c>
      <c r="AQ3807">
        <v>0</v>
      </c>
      <c r="AR3807" s="4">
        <v>0</v>
      </c>
      <c r="AS3807">
        <v>0</v>
      </c>
      <c r="AT3807" s="4">
        <v>0</v>
      </c>
      <c r="AU3807" s="4">
        <v>0</v>
      </c>
      <c r="AV3807" s="4">
        <v>0</v>
      </c>
      <c r="AW3807">
        <v>1</v>
      </c>
      <c r="AX3807" s="4">
        <f t="shared" si="59"/>
        <v>1</v>
      </c>
      <c r="AY3807" s="4">
        <v>1</v>
      </c>
      <c r="AZ3807" s="4">
        <v>26</v>
      </c>
    </row>
    <row r="3808" spans="1:52" x14ac:dyDescent="0.25">
      <c r="A3808" s="4">
        <v>2017</v>
      </c>
      <c r="B3808" s="4" t="s">
        <v>553</v>
      </c>
      <c r="C3808" t="s">
        <v>282</v>
      </c>
      <c r="D3808" t="s">
        <v>232</v>
      </c>
      <c r="E3808" t="s">
        <v>743</v>
      </c>
      <c r="F3808" s="4">
        <v>23</v>
      </c>
      <c r="G3808">
        <v>23</v>
      </c>
      <c r="H3808">
        <v>3.7826086956521698</v>
      </c>
      <c r="I3808">
        <v>23</v>
      </c>
      <c r="J3808">
        <v>7.1739130434782599</v>
      </c>
      <c r="K3808">
        <v>0</v>
      </c>
      <c r="L3808">
        <v>0</v>
      </c>
      <c r="M3808">
        <v>0</v>
      </c>
      <c r="N3808">
        <v>36.739130434782602</v>
      </c>
      <c r="O3808">
        <v>0</v>
      </c>
      <c r="P3808">
        <v>22</v>
      </c>
      <c r="Q3808">
        <v>29.409090909090899</v>
      </c>
      <c r="R3808">
        <v>7</v>
      </c>
      <c r="S3808">
        <v>84.285714285714306</v>
      </c>
      <c r="T3808">
        <v>5</v>
      </c>
      <c r="U3808">
        <v>158.80000000000001</v>
      </c>
      <c r="V3808">
        <v>5</v>
      </c>
      <c r="W3808">
        <v>4.4000000000000004</v>
      </c>
      <c r="X3808">
        <v>16</v>
      </c>
      <c r="Y3808">
        <v>82.5625</v>
      </c>
      <c r="Z3808">
        <v>5</v>
      </c>
      <c r="AA3808">
        <v>367.4</v>
      </c>
      <c r="AB3808">
        <v>18</v>
      </c>
      <c r="AC3808">
        <v>121.555555555556</v>
      </c>
      <c r="AD3808">
        <v>0.78260869565217395</v>
      </c>
      <c r="AE3808">
        <v>3</v>
      </c>
      <c r="AF3808">
        <v>67.6666666666667</v>
      </c>
      <c r="AG3808">
        <v>0.13043478260869601</v>
      </c>
      <c r="AH3808" s="4">
        <v>3</v>
      </c>
      <c r="AI3808">
        <v>0.6</v>
      </c>
      <c r="AJ3808" s="4">
        <v>1</v>
      </c>
      <c r="AK3808">
        <v>0.2</v>
      </c>
      <c r="AL3808" s="4">
        <v>3</v>
      </c>
      <c r="AM3808">
        <v>0.16666666666666699</v>
      </c>
      <c r="AN3808" s="4">
        <v>0</v>
      </c>
      <c r="AO3808">
        <v>0</v>
      </c>
      <c r="AP3808" s="4">
        <v>0</v>
      </c>
      <c r="AQ3808">
        <v>0</v>
      </c>
      <c r="AR3808" s="4">
        <v>0</v>
      </c>
      <c r="AS3808">
        <v>0</v>
      </c>
      <c r="AT3808" s="4">
        <v>0</v>
      </c>
      <c r="AU3808" s="4">
        <v>0</v>
      </c>
      <c r="AV3808" s="4">
        <v>0</v>
      </c>
      <c r="AW3808">
        <v>2.2999999999999998</v>
      </c>
      <c r="AX3808" s="4">
        <f t="shared" si="59"/>
        <v>10</v>
      </c>
      <c r="AY3808" s="4">
        <v>5</v>
      </c>
      <c r="AZ3808" s="4">
        <v>17.8</v>
      </c>
    </row>
    <row r="3809" spans="1:52" x14ac:dyDescent="0.25">
      <c r="A3809" s="4">
        <v>2017</v>
      </c>
      <c r="B3809" s="4" t="s">
        <v>553</v>
      </c>
      <c r="C3809" t="s">
        <v>282</v>
      </c>
      <c r="D3809" t="s">
        <v>314</v>
      </c>
      <c r="E3809" t="s">
        <v>819</v>
      </c>
      <c r="F3809" s="4">
        <v>21</v>
      </c>
      <c r="G3809">
        <v>19</v>
      </c>
      <c r="H3809">
        <v>4</v>
      </c>
      <c r="I3809">
        <v>21</v>
      </c>
      <c r="J3809">
        <v>5.6190476190476204</v>
      </c>
      <c r="K3809">
        <v>0</v>
      </c>
      <c r="L3809">
        <v>0</v>
      </c>
      <c r="M3809">
        <v>3</v>
      </c>
      <c r="N3809">
        <v>560</v>
      </c>
      <c r="O3809">
        <v>0.14285714285714299</v>
      </c>
      <c r="P3809">
        <v>6</v>
      </c>
      <c r="Q3809">
        <v>52.6666666666667</v>
      </c>
      <c r="R3809">
        <v>8</v>
      </c>
      <c r="S3809">
        <v>44.5</v>
      </c>
      <c r="T3809">
        <v>4</v>
      </c>
      <c r="U3809">
        <v>176.25</v>
      </c>
      <c r="V3809">
        <v>4</v>
      </c>
      <c r="W3809">
        <v>62.25</v>
      </c>
      <c r="X3809">
        <v>17</v>
      </c>
      <c r="Y3809">
        <v>79.529411764705898</v>
      </c>
      <c r="Z3809">
        <v>4</v>
      </c>
      <c r="AA3809">
        <v>303.25</v>
      </c>
      <c r="AB3809">
        <v>17</v>
      </c>
      <c r="AC3809">
        <v>103.88235294117599</v>
      </c>
      <c r="AD3809">
        <v>0.80952380952380998</v>
      </c>
      <c r="AE3809">
        <v>1</v>
      </c>
      <c r="AF3809">
        <v>63</v>
      </c>
      <c r="AG3809">
        <v>4.7619047619047603E-2</v>
      </c>
      <c r="AH3809" s="4">
        <v>2</v>
      </c>
      <c r="AI3809">
        <v>0.5</v>
      </c>
      <c r="AJ3809" s="4">
        <v>0</v>
      </c>
      <c r="AK3809">
        <v>0</v>
      </c>
      <c r="AL3809" s="4">
        <v>5</v>
      </c>
      <c r="AM3809">
        <v>0.29411764705882398</v>
      </c>
      <c r="AN3809" s="4">
        <v>1</v>
      </c>
      <c r="AO3809">
        <v>5.8823529411764698E-2</v>
      </c>
      <c r="AP3809" s="4">
        <v>0</v>
      </c>
      <c r="AQ3809">
        <v>0</v>
      </c>
      <c r="AR3809" s="4">
        <v>0</v>
      </c>
      <c r="AS3809">
        <v>0</v>
      </c>
      <c r="AT3809" s="4">
        <v>0</v>
      </c>
      <c r="AU3809" s="4">
        <v>0</v>
      </c>
      <c r="AV3809" s="4">
        <v>0</v>
      </c>
      <c r="AW3809">
        <v>1.9090909090909101</v>
      </c>
      <c r="AX3809" s="4">
        <f t="shared" si="59"/>
        <v>10.999999999999995</v>
      </c>
      <c r="AY3809" s="4">
        <v>4</v>
      </c>
      <c r="AZ3809" s="4">
        <v>2</v>
      </c>
    </row>
    <row r="3810" spans="1:52" x14ac:dyDescent="0.25">
      <c r="A3810" s="4">
        <v>2017</v>
      </c>
      <c r="B3810" s="4" t="s">
        <v>553</v>
      </c>
      <c r="C3810" t="s">
        <v>282</v>
      </c>
      <c r="D3810" t="s">
        <v>347</v>
      </c>
      <c r="E3810" t="s">
        <v>847</v>
      </c>
      <c r="F3810" s="4">
        <v>32</v>
      </c>
      <c r="G3810">
        <v>29</v>
      </c>
      <c r="H3810">
        <v>2.9655172413793101</v>
      </c>
      <c r="I3810">
        <v>32</v>
      </c>
      <c r="J3810">
        <v>4.90625</v>
      </c>
      <c r="K3810">
        <v>2</v>
      </c>
      <c r="L3810">
        <v>6.25E-2</v>
      </c>
      <c r="M3810">
        <v>2</v>
      </c>
      <c r="N3810">
        <v>461.5</v>
      </c>
      <c r="O3810">
        <v>6.25E-2</v>
      </c>
      <c r="P3810">
        <v>12</v>
      </c>
      <c r="Q3810">
        <v>57.1666666666667</v>
      </c>
      <c r="R3810">
        <v>7</v>
      </c>
      <c r="S3810">
        <v>77.714285714285694</v>
      </c>
      <c r="T3810">
        <v>1</v>
      </c>
      <c r="U3810">
        <v>208</v>
      </c>
      <c r="V3810">
        <v>1</v>
      </c>
      <c r="W3810">
        <v>2</v>
      </c>
      <c r="X3810">
        <v>31</v>
      </c>
      <c r="Y3810">
        <v>110.51612903225799</v>
      </c>
      <c r="Z3810">
        <v>1</v>
      </c>
      <c r="AA3810">
        <v>113</v>
      </c>
      <c r="AB3810">
        <v>31</v>
      </c>
      <c r="AC3810">
        <v>135.22580645161301</v>
      </c>
      <c r="AD3810">
        <v>0.96875</v>
      </c>
      <c r="AE3810">
        <v>2</v>
      </c>
      <c r="AF3810">
        <v>85.5</v>
      </c>
      <c r="AG3810">
        <v>6.25E-2</v>
      </c>
      <c r="AH3810" s="4">
        <v>1</v>
      </c>
      <c r="AI3810">
        <v>1</v>
      </c>
      <c r="AJ3810" s="4">
        <v>0</v>
      </c>
      <c r="AK3810">
        <v>0</v>
      </c>
      <c r="AL3810" s="4">
        <v>6</v>
      </c>
      <c r="AM3810">
        <v>0.19354838709677399</v>
      </c>
      <c r="AN3810" s="4">
        <v>0</v>
      </c>
      <c r="AO3810">
        <v>0</v>
      </c>
      <c r="AP3810" s="4">
        <v>1</v>
      </c>
      <c r="AQ3810">
        <v>3.125E-2</v>
      </c>
      <c r="AR3810" s="4">
        <v>0</v>
      </c>
      <c r="AS3810">
        <v>0</v>
      </c>
      <c r="AT3810" s="4">
        <v>0</v>
      </c>
      <c r="AU3810" s="4">
        <v>0</v>
      </c>
      <c r="AV3810" s="4">
        <v>0</v>
      </c>
      <c r="AW3810">
        <v>2.6666666666666701</v>
      </c>
      <c r="AX3810" s="4">
        <f t="shared" si="59"/>
        <v>11.999999999999984</v>
      </c>
      <c r="AY3810" s="4">
        <v>1</v>
      </c>
      <c r="AZ3810" s="4">
        <v>0</v>
      </c>
    </row>
    <row r="3811" spans="1:52" x14ac:dyDescent="0.25">
      <c r="A3811" s="4">
        <v>2017</v>
      </c>
      <c r="B3811" s="4" t="s">
        <v>553</v>
      </c>
      <c r="C3811" t="s">
        <v>282</v>
      </c>
      <c r="D3811" t="s">
        <v>374</v>
      </c>
      <c r="E3811" t="s">
        <v>873</v>
      </c>
      <c r="F3811" s="4">
        <v>126</v>
      </c>
      <c r="G3811">
        <v>106</v>
      </c>
      <c r="H3811">
        <v>2.3301886792452802</v>
      </c>
      <c r="I3811">
        <v>126</v>
      </c>
      <c r="J3811">
        <v>4.1190476190476204</v>
      </c>
      <c r="K3811">
        <v>16</v>
      </c>
      <c r="L3811">
        <v>0.126984126984127</v>
      </c>
      <c r="M3811">
        <v>5</v>
      </c>
      <c r="N3811">
        <v>-25.975409836065602</v>
      </c>
      <c r="O3811">
        <v>3.9682539682539701E-2</v>
      </c>
      <c r="P3811">
        <v>118</v>
      </c>
      <c r="Q3811">
        <v>24.5762711864407</v>
      </c>
      <c r="R3811">
        <v>42</v>
      </c>
      <c r="S3811">
        <v>43.285714285714299</v>
      </c>
      <c r="T3811">
        <v>8</v>
      </c>
      <c r="U3811">
        <v>159.5</v>
      </c>
      <c r="V3811">
        <v>8</v>
      </c>
      <c r="W3811">
        <v>14.25</v>
      </c>
      <c r="X3811">
        <v>113</v>
      </c>
      <c r="Y3811">
        <v>80.690265486725707</v>
      </c>
      <c r="Z3811">
        <v>8</v>
      </c>
      <c r="AA3811">
        <v>594.5</v>
      </c>
      <c r="AB3811">
        <v>118</v>
      </c>
      <c r="AC3811">
        <v>108.37288135593199</v>
      </c>
      <c r="AD3811">
        <v>0.93650793650793696</v>
      </c>
      <c r="AE3811">
        <v>12</v>
      </c>
      <c r="AF3811">
        <v>69</v>
      </c>
      <c r="AG3811">
        <v>9.5238095238095205E-2</v>
      </c>
      <c r="AH3811" s="4">
        <v>5</v>
      </c>
      <c r="AI3811">
        <v>0.625</v>
      </c>
      <c r="AJ3811" s="4">
        <v>1</v>
      </c>
      <c r="AK3811">
        <v>0.125</v>
      </c>
      <c r="AL3811" s="4">
        <v>18</v>
      </c>
      <c r="AM3811">
        <v>0.152542372881356</v>
      </c>
      <c r="AN3811" s="4">
        <v>10</v>
      </c>
      <c r="AO3811">
        <v>8.4745762711864403E-2</v>
      </c>
      <c r="AP3811" s="4">
        <v>2</v>
      </c>
      <c r="AQ3811">
        <v>1.58730158730159E-2</v>
      </c>
      <c r="AR3811" s="4">
        <v>1</v>
      </c>
      <c r="AS3811">
        <v>7.9365079365079395E-3</v>
      </c>
      <c r="AT3811" s="4">
        <v>0</v>
      </c>
      <c r="AU3811" s="4">
        <v>0</v>
      </c>
      <c r="AV3811" s="4">
        <v>2</v>
      </c>
      <c r="AW3811">
        <v>2.13559322033898</v>
      </c>
      <c r="AX3811" s="4">
        <f t="shared" si="59"/>
        <v>59.000000000000085</v>
      </c>
      <c r="AY3811" s="4">
        <v>8</v>
      </c>
      <c r="AZ3811" s="4">
        <v>0.125</v>
      </c>
    </row>
    <row r="3812" spans="1:52" x14ac:dyDescent="0.25">
      <c r="A3812" s="4">
        <v>2017</v>
      </c>
      <c r="B3812" s="4" t="s">
        <v>553</v>
      </c>
      <c r="C3812" t="s">
        <v>282</v>
      </c>
      <c r="D3812" t="s">
        <v>459</v>
      </c>
      <c r="E3812" t="s">
        <v>956</v>
      </c>
      <c r="F3812" s="4">
        <v>75</v>
      </c>
      <c r="G3812">
        <v>69</v>
      </c>
      <c r="H3812">
        <v>2.7536231884058</v>
      </c>
      <c r="I3812">
        <v>75</v>
      </c>
      <c r="J3812">
        <v>5.6933333333333298</v>
      </c>
      <c r="K3812">
        <v>4</v>
      </c>
      <c r="L3812">
        <v>5.3333333333333302E-2</v>
      </c>
      <c r="M3812">
        <v>31</v>
      </c>
      <c r="N3812">
        <v>549.255319148936</v>
      </c>
      <c r="O3812">
        <v>0.413333333333333</v>
      </c>
      <c r="P3812">
        <v>40</v>
      </c>
      <c r="Q3812">
        <v>23.524999999999999</v>
      </c>
      <c r="R3812">
        <v>24</v>
      </c>
      <c r="S3812">
        <v>43.3333333333333</v>
      </c>
      <c r="T3812">
        <v>6</v>
      </c>
      <c r="U3812">
        <v>121.833333333333</v>
      </c>
      <c r="V3812">
        <v>4</v>
      </c>
      <c r="W3812">
        <v>27.75</v>
      </c>
      <c r="X3812">
        <v>67</v>
      </c>
      <c r="Y3812">
        <v>77.0597014925373</v>
      </c>
      <c r="Z3812">
        <v>6</v>
      </c>
      <c r="AA3812">
        <v>244.5</v>
      </c>
      <c r="AB3812">
        <v>69</v>
      </c>
      <c r="AC3812">
        <v>94.608695652173907</v>
      </c>
      <c r="AD3812">
        <v>0.92</v>
      </c>
      <c r="AE3812">
        <v>13</v>
      </c>
      <c r="AF3812">
        <v>59.615384615384599</v>
      </c>
      <c r="AG3812">
        <v>0.17333333333333301</v>
      </c>
      <c r="AH3812" s="4">
        <v>5</v>
      </c>
      <c r="AI3812">
        <v>0.83333333333333304</v>
      </c>
      <c r="AJ3812" s="4">
        <v>1</v>
      </c>
      <c r="AK3812">
        <v>0.16666666666666699</v>
      </c>
      <c r="AL3812" s="4">
        <v>6</v>
      </c>
      <c r="AM3812">
        <v>8.6956521739130405E-2</v>
      </c>
      <c r="AN3812" s="4">
        <v>2</v>
      </c>
      <c r="AO3812">
        <v>2.8985507246376802E-2</v>
      </c>
      <c r="AP3812" s="4">
        <v>0</v>
      </c>
      <c r="AQ3812">
        <v>0</v>
      </c>
      <c r="AR3812" s="4">
        <v>0</v>
      </c>
      <c r="AS3812">
        <v>0</v>
      </c>
      <c r="AT3812" s="4">
        <v>0</v>
      </c>
      <c r="AU3812" s="4">
        <v>0</v>
      </c>
      <c r="AV3812" s="4">
        <v>0</v>
      </c>
      <c r="AW3812">
        <v>1.59574468085106</v>
      </c>
      <c r="AX3812" s="4">
        <f t="shared" si="59"/>
        <v>47.000000000000114</v>
      </c>
      <c r="AY3812" s="4">
        <v>4</v>
      </c>
      <c r="AZ3812" s="4">
        <v>0</v>
      </c>
    </row>
    <row r="3813" spans="1:52" x14ac:dyDescent="0.25">
      <c r="A3813" s="4">
        <v>2017</v>
      </c>
      <c r="B3813" s="4" t="s">
        <v>553</v>
      </c>
      <c r="C3813" t="s">
        <v>282</v>
      </c>
      <c r="D3813" t="s">
        <v>462</v>
      </c>
      <c r="E3813" t="s">
        <v>915</v>
      </c>
      <c r="F3813" s="4">
        <v>85</v>
      </c>
      <c r="G3813">
        <v>68</v>
      </c>
      <c r="H3813">
        <v>17.544117647058801</v>
      </c>
      <c r="I3813">
        <v>85</v>
      </c>
      <c r="J3813">
        <v>17.164705882352902</v>
      </c>
      <c r="K3813">
        <v>2</v>
      </c>
      <c r="L3813">
        <v>2.3529411764705899E-2</v>
      </c>
      <c r="M3813">
        <v>10</v>
      </c>
      <c r="N3813">
        <v>1095.1411764705899</v>
      </c>
      <c r="O3813">
        <v>0.11764705882352899</v>
      </c>
      <c r="P3813">
        <v>65</v>
      </c>
      <c r="Q3813">
        <v>51.292307692307702</v>
      </c>
      <c r="R3813">
        <v>11</v>
      </c>
      <c r="S3813">
        <v>112.363636363636</v>
      </c>
      <c r="T3813">
        <v>11</v>
      </c>
      <c r="U3813">
        <v>142.54545454545499</v>
      </c>
      <c r="V3813">
        <v>10</v>
      </c>
      <c r="W3813">
        <v>2.6</v>
      </c>
      <c r="X3813">
        <v>70</v>
      </c>
      <c r="Y3813">
        <v>100.8</v>
      </c>
      <c r="Z3813">
        <v>12</v>
      </c>
      <c r="AA3813">
        <v>364.91666666666703</v>
      </c>
      <c r="AB3813">
        <v>73</v>
      </c>
      <c r="AC3813">
        <v>132.42465753424699</v>
      </c>
      <c r="AD3813">
        <v>0.85882352941176499</v>
      </c>
      <c r="AE3813">
        <v>6</v>
      </c>
      <c r="AF3813">
        <v>60.5</v>
      </c>
      <c r="AG3813">
        <v>7.0588235294117604E-2</v>
      </c>
      <c r="AH3813" s="4">
        <v>9</v>
      </c>
      <c r="AI3813">
        <v>0.75</v>
      </c>
      <c r="AJ3813" s="4">
        <v>2</v>
      </c>
      <c r="AK3813">
        <v>0.16666666666666699</v>
      </c>
      <c r="AL3813" s="4">
        <v>11</v>
      </c>
      <c r="AM3813">
        <v>0.150684931506849</v>
      </c>
      <c r="AN3813" s="4">
        <v>5</v>
      </c>
      <c r="AO3813">
        <v>6.8493150684931503E-2</v>
      </c>
      <c r="AP3813" s="4">
        <v>0</v>
      </c>
      <c r="AQ3813">
        <v>0</v>
      </c>
      <c r="AR3813" s="4">
        <v>0</v>
      </c>
      <c r="AS3813">
        <v>0</v>
      </c>
      <c r="AT3813" s="4">
        <v>0</v>
      </c>
      <c r="AU3813" s="4">
        <v>0</v>
      </c>
      <c r="AV3813" s="4">
        <v>4</v>
      </c>
      <c r="AW3813">
        <v>2.2972972972973</v>
      </c>
      <c r="AX3813" s="4">
        <f t="shared" si="59"/>
        <v>36.999999999999957</v>
      </c>
      <c r="AY3813" s="4">
        <v>11</v>
      </c>
      <c r="AZ3813" s="4">
        <v>5.1818181818181799</v>
      </c>
    </row>
    <row r="3814" spans="1:52" x14ac:dyDescent="0.25">
      <c r="A3814" s="4">
        <v>2017</v>
      </c>
      <c r="B3814" s="4" t="s">
        <v>553</v>
      </c>
      <c r="C3814" t="s">
        <v>282</v>
      </c>
      <c r="D3814" t="s">
        <v>525</v>
      </c>
      <c r="E3814" t="s">
        <v>1017</v>
      </c>
      <c r="F3814" s="4">
        <v>77</v>
      </c>
      <c r="G3814">
        <v>74</v>
      </c>
      <c r="H3814">
        <v>6.7837837837837798</v>
      </c>
      <c r="I3814">
        <v>77</v>
      </c>
      <c r="J3814">
        <v>9.4025974025974008</v>
      </c>
      <c r="K3814">
        <v>0</v>
      </c>
      <c r="L3814">
        <v>0</v>
      </c>
      <c r="M3814">
        <v>3</v>
      </c>
      <c r="N3814">
        <v>210.03896103896099</v>
      </c>
      <c r="O3814">
        <v>3.8961038961039002E-2</v>
      </c>
      <c r="P3814">
        <v>11</v>
      </c>
      <c r="Q3814">
        <v>54.545454545454497</v>
      </c>
      <c r="R3814">
        <v>7</v>
      </c>
      <c r="S3814">
        <v>43.714285714285701</v>
      </c>
      <c r="T3814">
        <v>6</v>
      </c>
      <c r="U3814">
        <v>209.666666666667</v>
      </c>
      <c r="V3814">
        <v>6</v>
      </c>
      <c r="W3814">
        <v>11.8333333333333</v>
      </c>
      <c r="X3814">
        <v>68</v>
      </c>
      <c r="Y3814">
        <v>126.82352941176499</v>
      </c>
      <c r="Z3814">
        <v>6</v>
      </c>
      <c r="AA3814">
        <v>334.33333333333297</v>
      </c>
      <c r="AB3814">
        <v>71</v>
      </c>
      <c r="AC3814">
        <v>136.281690140845</v>
      </c>
      <c r="AD3814">
        <v>0.92207792207792205</v>
      </c>
      <c r="AE3814">
        <v>8</v>
      </c>
      <c r="AF3814">
        <v>57.375</v>
      </c>
      <c r="AG3814">
        <v>0.103896103896104</v>
      </c>
      <c r="AH3814" s="4">
        <v>3</v>
      </c>
      <c r="AI3814">
        <v>0.5</v>
      </c>
      <c r="AJ3814" s="4">
        <v>2</v>
      </c>
      <c r="AK3814">
        <v>0.33333333333333298</v>
      </c>
      <c r="AL3814" s="4">
        <v>16</v>
      </c>
      <c r="AM3814">
        <v>0.22535211267605601</v>
      </c>
      <c r="AN3814" s="4">
        <v>2</v>
      </c>
      <c r="AO3814">
        <v>2.8169014084507001E-2</v>
      </c>
      <c r="AP3814" s="4">
        <v>1</v>
      </c>
      <c r="AQ3814">
        <v>1.2987012987013E-2</v>
      </c>
      <c r="AR3814" s="4">
        <v>0</v>
      </c>
      <c r="AS3814">
        <v>0</v>
      </c>
      <c r="AT3814" s="4">
        <v>0</v>
      </c>
      <c r="AU3814" s="4">
        <v>0</v>
      </c>
      <c r="AV3814" s="4">
        <v>1</v>
      </c>
      <c r="AW3814">
        <v>2.3333333333333299</v>
      </c>
      <c r="AX3814" s="4">
        <f t="shared" si="59"/>
        <v>33.00000000000005</v>
      </c>
      <c r="AY3814" s="4">
        <v>6</v>
      </c>
      <c r="AZ3814" s="4">
        <v>10</v>
      </c>
    </row>
    <row r="3815" spans="1:52" x14ac:dyDescent="0.25">
      <c r="A3815" s="4">
        <v>2017</v>
      </c>
      <c r="B3815" s="4" t="s">
        <v>553</v>
      </c>
      <c r="C3815" t="s">
        <v>284</v>
      </c>
      <c r="D3815" t="s">
        <v>240</v>
      </c>
      <c r="E3815" t="s">
        <v>751</v>
      </c>
      <c r="F3815" s="4">
        <v>252</v>
      </c>
      <c r="G3815">
        <v>15</v>
      </c>
      <c r="H3815">
        <v>3.8</v>
      </c>
      <c r="I3815">
        <v>252</v>
      </c>
      <c r="J3815">
        <v>1.23412698412698</v>
      </c>
      <c r="K3815">
        <v>6</v>
      </c>
      <c r="L3815">
        <v>2.3809523809523801E-2</v>
      </c>
      <c r="M3815">
        <v>64</v>
      </c>
      <c r="N3815">
        <v>561.22831050228297</v>
      </c>
      <c r="O3815">
        <v>0.25396825396825401</v>
      </c>
      <c r="P3815">
        <v>218</v>
      </c>
      <c r="Q3815">
        <v>38.197247706421997</v>
      </c>
      <c r="R3815">
        <v>68</v>
      </c>
      <c r="S3815">
        <v>87.279411764705898</v>
      </c>
      <c r="T3815">
        <v>72</v>
      </c>
      <c r="U3815">
        <v>137.472222222222</v>
      </c>
      <c r="V3815">
        <v>63</v>
      </c>
      <c r="W3815">
        <v>4.6666666666666696</v>
      </c>
      <c r="X3815">
        <v>169</v>
      </c>
      <c r="Y3815">
        <v>128.644970414201</v>
      </c>
      <c r="Z3815">
        <v>76</v>
      </c>
      <c r="AA3815">
        <v>425.125</v>
      </c>
      <c r="AB3815">
        <v>176</v>
      </c>
      <c r="AC3815">
        <v>181.136363636364</v>
      </c>
      <c r="AD3815">
        <v>0.69841269841269804</v>
      </c>
      <c r="AE3815">
        <v>28</v>
      </c>
      <c r="AF3815">
        <v>76.857142857142904</v>
      </c>
      <c r="AG3815">
        <v>0.11111111111111099</v>
      </c>
      <c r="AH3815" s="4">
        <v>45</v>
      </c>
      <c r="AI3815">
        <v>0.703125</v>
      </c>
      <c r="AJ3815" s="4">
        <v>16</v>
      </c>
      <c r="AK3815">
        <v>0.25</v>
      </c>
      <c r="AL3815" s="4">
        <v>65</v>
      </c>
      <c r="AM3815">
        <v>0.36931818181818199</v>
      </c>
      <c r="AN3815" s="4">
        <v>16</v>
      </c>
      <c r="AO3815">
        <v>9.0909090909090898E-2</v>
      </c>
      <c r="AP3815" s="4">
        <v>3</v>
      </c>
      <c r="AQ3815">
        <v>1.1904761904761901E-2</v>
      </c>
      <c r="AR3815" s="4">
        <v>0</v>
      </c>
      <c r="AS3815">
        <v>0</v>
      </c>
      <c r="AT3815" s="4">
        <v>0</v>
      </c>
      <c r="AU3815" s="4">
        <v>0</v>
      </c>
      <c r="AV3815" s="4">
        <v>1</v>
      </c>
      <c r="AW3815">
        <v>2.016</v>
      </c>
      <c r="AX3815" s="4">
        <f t="shared" si="59"/>
        <v>125</v>
      </c>
      <c r="AY3815" s="4">
        <v>73</v>
      </c>
      <c r="AZ3815" s="4">
        <v>8.3698630136986303</v>
      </c>
    </row>
    <row r="3816" spans="1:52" x14ac:dyDescent="0.25">
      <c r="A3816" s="4">
        <v>2017</v>
      </c>
      <c r="B3816" s="4" t="s">
        <v>553</v>
      </c>
      <c r="C3816" t="s">
        <v>284</v>
      </c>
      <c r="D3816" t="s">
        <v>231</v>
      </c>
      <c r="E3816" t="s">
        <v>742</v>
      </c>
      <c r="F3816" s="4">
        <v>263</v>
      </c>
      <c r="G3816">
        <v>50</v>
      </c>
      <c r="H3816">
        <v>3.48</v>
      </c>
      <c r="I3816">
        <v>262</v>
      </c>
      <c r="J3816">
        <v>3.0877862595419798</v>
      </c>
      <c r="K3816">
        <v>4</v>
      </c>
      <c r="L3816">
        <v>1.5267175572519101E-2</v>
      </c>
      <c r="M3816">
        <v>50</v>
      </c>
      <c r="N3816">
        <v>809.16733067729103</v>
      </c>
      <c r="O3816">
        <v>0.19011406844106499</v>
      </c>
      <c r="P3816">
        <v>244</v>
      </c>
      <c r="Q3816">
        <v>49.569672131147499</v>
      </c>
      <c r="R3816">
        <v>111</v>
      </c>
      <c r="S3816">
        <v>92.081081081081095</v>
      </c>
      <c r="T3816">
        <v>101</v>
      </c>
      <c r="U3816">
        <v>161.30693069306901</v>
      </c>
      <c r="V3816">
        <v>95</v>
      </c>
      <c r="W3816">
        <v>3.4105263157894701</v>
      </c>
      <c r="X3816">
        <v>147</v>
      </c>
      <c r="Y3816">
        <v>140.142857142857</v>
      </c>
      <c r="Z3816">
        <v>110</v>
      </c>
      <c r="AA3816">
        <v>524.65591397849505</v>
      </c>
      <c r="AB3816">
        <v>153</v>
      </c>
      <c r="AC3816">
        <v>181.32679738562101</v>
      </c>
      <c r="AD3816">
        <v>0.58174904942965799</v>
      </c>
      <c r="AE3816">
        <v>20</v>
      </c>
      <c r="AF3816">
        <v>114.2</v>
      </c>
      <c r="AG3816">
        <v>7.6045627376425798E-2</v>
      </c>
      <c r="AH3816" s="4">
        <v>70</v>
      </c>
      <c r="AI3816">
        <v>0.75268817204301097</v>
      </c>
      <c r="AJ3816" s="4">
        <v>20</v>
      </c>
      <c r="AK3816">
        <v>0.21505376344086</v>
      </c>
      <c r="AL3816" s="4">
        <v>69</v>
      </c>
      <c r="AM3816">
        <v>0.45098039215686297</v>
      </c>
      <c r="AN3816" s="4">
        <v>8</v>
      </c>
      <c r="AO3816">
        <v>5.22875816993464E-2</v>
      </c>
      <c r="AP3816" s="4">
        <v>0</v>
      </c>
      <c r="AQ3816">
        <v>0</v>
      </c>
      <c r="AR3816" s="4">
        <v>1</v>
      </c>
      <c r="AS3816">
        <v>3.8022813688212902E-3</v>
      </c>
      <c r="AT3816" s="4">
        <v>0</v>
      </c>
      <c r="AU3816" s="4">
        <v>0</v>
      </c>
      <c r="AV3816" s="4">
        <v>5</v>
      </c>
      <c r="AW3816">
        <v>1.99242424242424</v>
      </c>
      <c r="AX3816" s="4">
        <f t="shared" si="59"/>
        <v>132.00000000000017</v>
      </c>
      <c r="AY3816" s="4">
        <v>100</v>
      </c>
      <c r="AZ3816" s="4">
        <v>25.191919191919201</v>
      </c>
    </row>
    <row r="3817" spans="1:52" x14ac:dyDescent="0.25">
      <c r="A3817" s="4">
        <v>2017</v>
      </c>
      <c r="B3817" s="4" t="s">
        <v>553</v>
      </c>
      <c r="C3817" t="s">
        <v>284</v>
      </c>
      <c r="D3817" t="s">
        <v>229</v>
      </c>
      <c r="E3817" t="s">
        <v>740</v>
      </c>
      <c r="F3817" s="4">
        <v>154</v>
      </c>
      <c r="G3817">
        <v>10</v>
      </c>
      <c r="H3817">
        <v>3.6</v>
      </c>
      <c r="I3817">
        <v>153</v>
      </c>
      <c r="J3817">
        <v>2.7712418300653598</v>
      </c>
      <c r="K3817">
        <v>0</v>
      </c>
      <c r="L3817">
        <v>0</v>
      </c>
      <c r="M3817">
        <v>37</v>
      </c>
      <c r="N3817">
        <v>1545.5035460992899</v>
      </c>
      <c r="O3817">
        <v>0.24025974025974001</v>
      </c>
      <c r="P3817">
        <v>30</v>
      </c>
      <c r="Q3817">
        <v>110.9</v>
      </c>
      <c r="R3817">
        <v>34</v>
      </c>
      <c r="S3817">
        <v>83.176470588235304</v>
      </c>
      <c r="T3817">
        <v>12</v>
      </c>
      <c r="U3817">
        <v>143.333333333333</v>
      </c>
      <c r="V3817">
        <v>12</v>
      </c>
      <c r="W3817">
        <v>9.8333333333333304</v>
      </c>
      <c r="X3817">
        <v>132</v>
      </c>
      <c r="Y3817">
        <v>102.522727272727</v>
      </c>
      <c r="Z3817">
        <v>14</v>
      </c>
      <c r="AA3817">
        <v>550.92307692307702</v>
      </c>
      <c r="AB3817">
        <v>139</v>
      </c>
      <c r="AC3817">
        <v>124.34532374100699</v>
      </c>
      <c r="AD3817">
        <v>0.90259740259740295</v>
      </c>
      <c r="AE3817">
        <v>74</v>
      </c>
      <c r="AF3817">
        <v>82.891891891891902</v>
      </c>
      <c r="AG3817">
        <v>0.48051948051948101</v>
      </c>
      <c r="AH3817" s="4">
        <v>7</v>
      </c>
      <c r="AI3817">
        <v>0.53846153846153799</v>
      </c>
      <c r="AJ3817" s="4">
        <v>5</v>
      </c>
      <c r="AK3817">
        <v>0.38461538461538503</v>
      </c>
      <c r="AL3817" s="4">
        <v>34</v>
      </c>
      <c r="AM3817">
        <v>0.24460431654676301</v>
      </c>
      <c r="AN3817" s="4">
        <v>9</v>
      </c>
      <c r="AO3817">
        <v>6.4748201438848907E-2</v>
      </c>
      <c r="AP3817" s="4">
        <v>1</v>
      </c>
      <c r="AQ3817">
        <v>6.4935064935064896E-3</v>
      </c>
      <c r="AR3817" s="4">
        <v>1</v>
      </c>
      <c r="AS3817">
        <v>6.4935064935064896E-3</v>
      </c>
      <c r="AT3817" s="4">
        <v>1</v>
      </c>
      <c r="AU3817" s="4">
        <v>0</v>
      </c>
      <c r="AV3817" s="4">
        <v>2</v>
      </c>
      <c r="AW3817">
        <v>1.7586206896551699</v>
      </c>
      <c r="AX3817" s="4">
        <f t="shared" si="59"/>
        <v>87.568627450980514</v>
      </c>
      <c r="AY3817" s="4">
        <v>4</v>
      </c>
      <c r="AZ3817" s="4">
        <v>4.25</v>
      </c>
    </row>
    <row r="3818" spans="1:52" x14ac:dyDescent="0.25">
      <c r="A3818" s="4">
        <v>2017</v>
      </c>
      <c r="B3818" s="4" t="s">
        <v>553</v>
      </c>
      <c r="C3818" t="s">
        <v>284</v>
      </c>
      <c r="D3818" t="s">
        <v>221</v>
      </c>
      <c r="E3818" t="s">
        <v>732</v>
      </c>
      <c r="F3818" s="4">
        <v>55</v>
      </c>
      <c r="G3818">
        <v>3</v>
      </c>
      <c r="H3818">
        <v>7.6666666666666696</v>
      </c>
      <c r="I3818">
        <v>55</v>
      </c>
      <c r="J3818">
        <v>3.1090909090909098</v>
      </c>
      <c r="K3818">
        <v>0</v>
      </c>
      <c r="L3818">
        <v>0</v>
      </c>
      <c r="M3818">
        <v>26</v>
      </c>
      <c r="N3818">
        <v>1432.69444444444</v>
      </c>
      <c r="O3818">
        <v>0.472727272727273</v>
      </c>
      <c r="P3818">
        <v>8</v>
      </c>
      <c r="Q3818">
        <v>105.625</v>
      </c>
      <c r="R3818">
        <v>14</v>
      </c>
      <c r="S3818">
        <v>26.714285714285701</v>
      </c>
      <c r="T3818">
        <v>3</v>
      </c>
      <c r="U3818">
        <v>142.666666666667</v>
      </c>
      <c r="V3818">
        <v>3</v>
      </c>
      <c r="W3818">
        <v>10</v>
      </c>
      <c r="X3818">
        <v>47</v>
      </c>
      <c r="Y3818">
        <v>130.340425531915</v>
      </c>
      <c r="Z3818">
        <v>4</v>
      </c>
      <c r="AA3818">
        <v>305</v>
      </c>
      <c r="AB3818">
        <v>51</v>
      </c>
      <c r="AC3818">
        <v>156.82352941176501</v>
      </c>
      <c r="AD3818">
        <v>0.92727272727272703</v>
      </c>
      <c r="AE3818">
        <v>17</v>
      </c>
      <c r="AF3818">
        <v>71.058823529411796</v>
      </c>
      <c r="AG3818">
        <v>0.30909090909090903</v>
      </c>
      <c r="AH3818" s="4">
        <v>2</v>
      </c>
      <c r="AI3818">
        <v>0.5</v>
      </c>
      <c r="AJ3818" s="4">
        <v>0</v>
      </c>
      <c r="AK3818">
        <v>0</v>
      </c>
      <c r="AL3818" s="4">
        <v>15</v>
      </c>
      <c r="AM3818">
        <v>0.29411764705882398</v>
      </c>
      <c r="AN3818" s="4">
        <v>9</v>
      </c>
      <c r="AO3818">
        <v>0.17647058823529399</v>
      </c>
      <c r="AP3818" s="4">
        <v>0</v>
      </c>
      <c r="AQ3818">
        <v>0</v>
      </c>
      <c r="AR3818" s="4">
        <v>0</v>
      </c>
      <c r="AS3818">
        <v>0</v>
      </c>
      <c r="AT3818" s="4">
        <v>0</v>
      </c>
      <c r="AU3818" s="4">
        <v>0</v>
      </c>
      <c r="AV3818" s="4">
        <v>2</v>
      </c>
      <c r="AW3818">
        <v>2.2000000000000002</v>
      </c>
      <c r="AX3818" s="4">
        <f t="shared" si="59"/>
        <v>24.999999999999996</v>
      </c>
      <c r="AY3818" s="4">
        <v>3</v>
      </c>
      <c r="AZ3818" s="4">
        <v>7</v>
      </c>
    </row>
    <row r="3819" spans="1:52" x14ac:dyDescent="0.25">
      <c r="A3819" s="4">
        <v>2017</v>
      </c>
      <c r="B3819" s="4" t="s">
        <v>553</v>
      </c>
      <c r="C3819" t="s">
        <v>284</v>
      </c>
      <c r="D3819" t="s">
        <v>225</v>
      </c>
      <c r="E3819" t="s">
        <v>736</v>
      </c>
      <c r="F3819" s="4">
        <v>81</v>
      </c>
      <c r="G3819">
        <v>5</v>
      </c>
      <c r="H3819">
        <v>3.6</v>
      </c>
      <c r="I3819">
        <v>81</v>
      </c>
      <c r="J3819">
        <v>3.9753086419753099</v>
      </c>
      <c r="K3819">
        <v>0</v>
      </c>
      <c r="L3819">
        <v>0</v>
      </c>
      <c r="M3819">
        <v>63</v>
      </c>
      <c r="N3819">
        <v>3782.8684210526299</v>
      </c>
      <c r="O3819">
        <v>0.77777777777777801</v>
      </c>
      <c r="P3819">
        <v>10</v>
      </c>
      <c r="Q3819">
        <v>320.8</v>
      </c>
      <c r="R3819">
        <v>18</v>
      </c>
      <c r="S3819">
        <v>64.6666666666667</v>
      </c>
      <c r="T3819">
        <v>3</v>
      </c>
      <c r="U3819">
        <v>224.666666666667</v>
      </c>
      <c r="V3819">
        <v>2</v>
      </c>
      <c r="W3819">
        <v>1.5</v>
      </c>
      <c r="X3819">
        <v>63</v>
      </c>
      <c r="Y3819">
        <v>127.444444444444</v>
      </c>
      <c r="Z3819">
        <v>16</v>
      </c>
      <c r="AA3819">
        <v>398</v>
      </c>
      <c r="AB3819">
        <v>65</v>
      </c>
      <c r="AC3819">
        <v>173.492307692308</v>
      </c>
      <c r="AD3819">
        <v>0.80246913580246904</v>
      </c>
      <c r="AE3819">
        <v>22</v>
      </c>
      <c r="AF3819">
        <v>91.954545454545496</v>
      </c>
      <c r="AG3819">
        <v>0.27160493827160498</v>
      </c>
      <c r="AH3819" s="4">
        <v>9</v>
      </c>
      <c r="AI3819">
        <v>0.75</v>
      </c>
      <c r="AJ3819" s="4">
        <v>1</v>
      </c>
      <c r="AK3819">
        <v>8.3333333333333301E-2</v>
      </c>
      <c r="AL3819" s="4">
        <v>23</v>
      </c>
      <c r="AM3819">
        <v>0.35384615384615398</v>
      </c>
      <c r="AN3819" s="4">
        <v>4</v>
      </c>
      <c r="AO3819">
        <v>6.15384615384615E-2</v>
      </c>
      <c r="AP3819" s="4">
        <v>0</v>
      </c>
      <c r="AQ3819">
        <v>0</v>
      </c>
      <c r="AR3819" s="4">
        <v>0</v>
      </c>
      <c r="AS3819">
        <v>0</v>
      </c>
      <c r="AT3819" s="4">
        <v>0</v>
      </c>
      <c r="AU3819" s="4">
        <v>0</v>
      </c>
      <c r="AV3819" s="4">
        <v>4</v>
      </c>
      <c r="AW3819">
        <v>1.76086956521739</v>
      </c>
      <c r="AX3819" s="4">
        <f t="shared" si="59"/>
        <v>46.000000000000036</v>
      </c>
      <c r="AY3819" s="4">
        <v>2</v>
      </c>
      <c r="AZ3819" s="4">
        <v>5</v>
      </c>
    </row>
    <row r="3820" spans="1:52" x14ac:dyDescent="0.25">
      <c r="A3820" s="4">
        <v>2017</v>
      </c>
      <c r="B3820" s="4" t="s">
        <v>553</v>
      </c>
      <c r="C3820" t="s">
        <v>284</v>
      </c>
      <c r="D3820" t="s">
        <v>412</v>
      </c>
      <c r="E3820" t="s">
        <v>908</v>
      </c>
      <c r="F3820" s="4">
        <v>1</v>
      </c>
      <c r="G3820">
        <v>0</v>
      </c>
      <c r="H3820">
        <v>0</v>
      </c>
      <c r="I3820">
        <v>1</v>
      </c>
      <c r="J3820">
        <v>2</v>
      </c>
      <c r="K3820">
        <v>0</v>
      </c>
      <c r="L3820">
        <v>0</v>
      </c>
      <c r="M3820">
        <v>0</v>
      </c>
      <c r="N3820">
        <v>224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92</v>
      </c>
      <c r="AD3820">
        <v>1</v>
      </c>
      <c r="AE3820">
        <v>0</v>
      </c>
      <c r="AF3820">
        <v>0</v>
      </c>
      <c r="AG3820">
        <v>0</v>
      </c>
      <c r="AH3820" s="4">
        <v>0</v>
      </c>
      <c r="AI3820">
        <v>0</v>
      </c>
      <c r="AJ3820" s="4">
        <v>0</v>
      </c>
      <c r="AK3820">
        <v>0</v>
      </c>
      <c r="AL3820" s="4">
        <v>0</v>
      </c>
      <c r="AM3820">
        <v>0</v>
      </c>
      <c r="AN3820" s="4">
        <v>0</v>
      </c>
      <c r="AO3820">
        <v>0</v>
      </c>
      <c r="AP3820" s="4">
        <v>0</v>
      </c>
      <c r="AQ3820">
        <v>0</v>
      </c>
      <c r="AR3820" s="4">
        <v>0</v>
      </c>
      <c r="AS3820">
        <v>0</v>
      </c>
      <c r="AT3820" s="4">
        <v>0</v>
      </c>
      <c r="AU3820" s="4">
        <v>0</v>
      </c>
      <c r="AV3820" s="4">
        <v>1</v>
      </c>
      <c r="AW3820">
        <v>1</v>
      </c>
      <c r="AX3820" s="4">
        <f t="shared" si="59"/>
        <v>1</v>
      </c>
      <c r="AY3820" s="4">
        <v>0</v>
      </c>
      <c r="AZ3820" s="4">
        <v>0</v>
      </c>
    </row>
    <row r="3821" spans="1:52" x14ac:dyDescent="0.25">
      <c r="A3821" s="4">
        <v>2017</v>
      </c>
      <c r="B3821" s="4" t="s">
        <v>553</v>
      </c>
      <c r="C3821" t="s">
        <v>284</v>
      </c>
      <c r="D3821" t="s">
        <v>349</v>
      </c>
      <c r="E3821" t="s">
        <v>849</v>
      </c>
      <c r="F3821" s="4">
        <v>1</v>
      </c>
      <c r="G3821">
        <v>0</v>
      </c>
      <c r="H3821">
        <v>0</v>
      </c>
      <c r="I3821">
        <v>1</v>
      </c>
      <c r="J3821">
        <v>0</v>
      </c>
      <c r="K3821">
        <v>0</v>
      </c>
      <c r="L3821">
        <v>0</v>
      </c>
      <c r="M3821">
        <v>0</v>
      </c>
      <c r="N3821">
        <v>-578</v>
      </c>
      <c r="O3821">
        <v>0</v>
      </c>
      <c r="P3821">
        <v>1</v>
      </c>
      <c r="Q3821">
        <v>5</v>
      </c>
      <c r="R3821">
        <v>0</v>
      </c>
      <c r="S3821">
        <v>0</v>
      </c>
      <c r="T3821">
        <v>1</v>
      </c>
      <c r="U3821">
        <v>48</v>
      </c>
      <c r="V3821">
        <v>1</v>
      </c>
      <c r="W3821">
        <v>8</v>
      </c>
      <c r="X3821">
        <v>0</v>
      </c>
      <c r="Y3821">
        <v>0</v>
      </c>
      <c r="Z3821">
        <v>1</v>
      </c>
      <c r="AA3821">
        <v>632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 s="4">
        <v>0</v>
      </c>
      <c r="AI3821">
        <v>0</v>
      </c>
      <c r="AJ3821" s="4">
        <v>0</v>
      </c>
      <c r="AK3821">
        <v>0</v>
      </c>
      <c r="AL3821" s="4">
        <v>0</v>
      </c>
      <c r="AM3821">
        <v>0</v>
      </c>
      <c r="AN3821" s="4">
        <v>0</v>
      </c>
      <c r="AO3821">
        <v>0</v>
      </c>
      <c r="AP3821" s="4">
        <v>0</v>
      </c>
      <c r="AQ3821">
        <v>0</v>
      </c>
      <c r="AR3821" s="4">
        <v>0</v>
      </c>
      <c r="AS3821">
        <v>0</v>
      </c>
      <c r="AT3821" s="4">
        <v>0</v>
      </c>
      <c r="AU3821" s="4">
        <v>0</v>
      </c>
      <c r="AV3821" s="4">
        <v>0</v>
      </c>
      <c r="AW3821">
        <v>1</v>
      </c>
      <c r="AX3821" s="4">
        <f t="shared" si="59"/>
        <v>1</v>
      </c>
      <c r="AY3821" s="4">
        <v>1</v>
      </c>
      <c r="AZ3821" s="4">
        <v>0</v>
      </c>
    </row>
    <row r="3822" spans="1:52" x14ac:dyDescent="0.25">
      <c r="A3822" s="4">
        <v>2017</v>
      </c>
      <c r="B3822" s="4" t="s">
        <v>553</v>
      </c>
      <c r="C3822" t="s">
        <v>284</v>
      </c>
      <c r="D3822" t="s">
        <v>202</v>
      </c>
      <c r="E3822" t="s">
        <v>714</v>
      </c>
      <c r="F3822" s="4">
        <v>122</v>
      </c>
      <c r="G3822">
        <v>11</v>
      </c>
      <c r="H3822">
        <v>2</v>
      </c>
      <c r="I3822">
        <v>120</v>
      </c>
      <c r="J3822">
        <v>1.2083333333333299</v>
      </c>
      <c r="K3822">
        <v>2</v>
      </c>
      <c r="L3822">
        <v>1.6666666666666701E-2</v>
      </c>
      <c r="M3822">
        <v>43</v>
      </c>
      <c r="N3822">
        <v>1151.8229166666699</v>
      </c>
      <c r="O3822">
        <v>0.35245901639344301</v>
      </c>
      <c r="P3822">
        <v>101</v>
      </c>
      <c r="Q3822">
        <v>71.772277227722796</v>
      </c>
      <c r="R3822">
        <v>44</v>
      </c>
      <c r="S3822">
        <v>150.5</v>
      </c>
      <c r="T3822">
        <v>28</v>
      </c>
      <c r="U3822">
        <v>220.892857142857</v>
      </c>
      <c r="V3822">
        <v>27</v>
      </c>
      <c r="W3822">
        <v>15.3703703703704</v>
      </c>
      <c r="X3822">
        <v>88</v>
      </c>
      <c r="Y3822">
        <v>133.59090909090901</v>
      </c>
      <c r="Z3822">
        <v>29</v>
      </c>
      <c r="AA3822">
        <v>574.47619047619003</v>
      </c>
      <c r="AB3822">
        <v>92</v>
      </c>
      <c r="AC3822">
        <v>166.66304347826099</v>
      </c>
      <c r="AD3822">
        <v>0.75409836065573799</v>
      </c>
      <c r="AE3822">
        <v>40</v>
      </c>
      <c r="AF3822">
        <v>71.2</v>
      </c>
      <c r="AG3822">
        <v>0.32786885245901598</v>
      </c>
      <c r="AH3822" s="4">
        <v>23</v>
      </c>
      <c r="AI3822">
        <v>1.0952380952381</v>
      </c>
      <c r="AJ3822" s="4">
        <v>4</v>
      </c>
      <c r="AK3822">
        <v>0.19047619047618999</v>
      </c>
      <c r="AL3822" s="4">
        <v>36</v>
      </c>
      <c r="AM3822">
        <v>0.39130434782608697</v>
      </c>
      <c r="AN3822" s="4">
        <v>7</v>
      </c>
      <c r="AO3822">
        <v>7.6086956521739094E-2</v>
      </c>
      <c r="AP3822" s="4">
        <v>0</v>
      </c>
      <c r="AQ3822">
        <v>0</v>
      </c>
      <c r="AR3822" s="4">
        <v>0</v>
      </c>
      <c r="AS3822">
        <v>0</v>
      </c>
      <c r="AT3822" s="4">
        <v>1</v>
      </c>
      <c r="AU3822" s="4">
        <v>0</v>
      </c>
      <c r="AV3822" s="4">
        <v>0</v>
      </c>
      <c r="AW3822">
        <v>2.0508474576271198</v>
      </c>
      <c r="AX3822" s="4">
        <f t="shared" si="59"/>
        <v>59.487603305785086</v>
      </c>
      <c r="AY3822" s="4">
        <v>28</v>
      </c>
      <c r="AZ3822" s="4">
        <v>4.25</v>
      </c>
    </row>
    <row r="3823" spans="1:52" x14ac:dyDescent="0.25">
      <c r="A3823" s="4">
        <v>2017</v>
      </c>
      <c r="B3823" s="4" t="s">
        <v>553</v>
      </c>
      <c r="C3823" t="s">
        <v>284</v>
      </c>
      <c r="D3823" t="s">
        <v>285</v>
      </c>
      <c r="E3823" t="s">
        <v>791</v>
      </c>
      <c r="F3823" s="4">
        <v>400</v>
      </c>
      <c r="G3823">
        <v>160</v>
      </c>
      <c r="H3823">
        <v>0.96875</v>
      </c>
      <c r="I3823">
        <v>399</v>
      </c>
      <c r="J3823">
        <v>4.5238095238095202</v>
      </c>
      <c r="K3823">
        <v>10</v>
      </c>
      <c r="L3823">
        <v>2.5062656641604002E-2</v>
      </c>
      <c r="M3823">
        <v>15</v>
      </c>
      <c r="N3823">
        <v>145.264631043257</v>
      </c>
      <c r="O3823">
        <v>3.7499999999999999E-2</v>
      </c>
      <c r="P3823">
        <v>262</v>
      </c>
      <c r="Q3823">
        <v>16.671755725190799</v>
      </c>
      <c r="R3823">
        <v>87</v>
      </c>
      <c r="S3823">
        <v>32.781609195402297</v>
      </c>
      <c r="T3823">
        <v>5</v>
      </c>
      <c r="U3823">
        <v>143.19999999999999</v>
      </c>
      <c r="V3823">
        <v>4</v>
      </c>
      <c r="W3823">
        <v>1.5</v>
      </c>
      <c r="X3823">
        <v>386</v>
      </c>
      <c r="Y3823">
        <v>57.0466321243523</v>
      </c>
      <c r="Z3823">
        <v>5</v>
      </c>
      <c r="AA3823">
        <v>719</v>
      </c>
      <c r="AB3823">
        <v>394</v>
      </c>
      <c r="AC3823">
        <v>72.934010152284301</v>
      </c>
      <c r="AD3823">
        <v>0.98499999999999999</v>
      </c>
      <c r="AE3823">
        <v>294</v>
      </c>
      <c r="AF3823">
        <v>54.391156462585002</v>
      </c>
      <c r="AG3823">
        <v>0.73499999999999999</v>
      </c>
      <c r="AH3823" s="4">
        <v>3</v>
      </c>
      <c r="AI3823">
        <v>0.75</v>
      </c>
      <c r="AJ3823" s="4">
        <v>2</v>
      </c>
      <c r="AK3823">
        <v>0.5</v>
      </c>
      <c r="AL3823" s="4">
        <v>53</v>
      </c>
      <c r="AM3823">
        <v>0.134517766497462</v>
      </c>
      <c r="AN3823" s="4">
        <v>22</v>
      </c>
      <c r="AO3823">
        <v>5.5837563451776699E-2</v>
      </c>
      <c r="AP3823" s="4">
        <v>8</v>
      </c>
      <c r="AQ3823">
        <v>0.02</v>
      </c>
      <c r="AR3823" s="4">
        <v>1</v>
      </c>
      <c r="AS3823">
        <v>2.5000000000000001E-3</v>
      </c>
      <c r="AT3823" s="4">
        <v>1</v>
      </c>
      <c r="AU3823" s="4">
        <v>0</v>
      </c>
      <c r="AV3823" s="4">
        <v>2</v>
      </c>
      <c r="AW3823">
        <v>2.8297872340425498</v>
      </c>
      <c r="AX3823" s="4">
        <f t="shared" si="59"/>
        <v>141.35338345864679</v>
      </c>
      <c r="AY3823" s="4">
        <v>5</v>
      </c>
      <c r="AZ3823" s="4">
        <v>0</v>
      </c>
    </row>
    <row r="3824" spans="1:52" x14ac:dyDescent="0.25">
      <c r="A3824" s="4">
        <v>2017</v>
      </c>
      <c r="B3824" s="4" t="s">
        <v>553</v>
      </c>
      <c r="C3824" t="s">
        <v>284</v>
      </c>
      <c r="D3824" t="s">
        <v>217</v>
      </c>
      <c r="E3824" t="s">
        <v>729</v>
      </c>
      <c r="F3824" s="4">
        <v>79</v>
      </c>
      <c r="G3824">
        <v>32</v>
      </c>
      <c r="H3824">
        <v>3.78125</v>
      </c>
      <c r="I3824">
        <v>79</v>
      </c>
      <c r="J3824">
        <v>4.62025316455696</v>
      </c>
      <c r="K3824">
        <v>0</v>
      </c>
      <c r="L3824">
        <v>0</v>
      </c>
      <c r="M3824">
        <v>10</v>
      </c>
      <c r="N3824">
        <v>669.86842105263202</v>
      </c>
      <c r="O3824">
        <v>0.126582278481013</v>
      </c>
      <c r="P3824">
        <v>69</v>
      </c>
      <c r="Q3824">
        <v>26.159420289855099</v>
      </c>
      <c r="R3824">
        <v>27</v>
      </c>
      <c r="S3824">
        <v>52.1111111111111</v>
      </c>
      <c r="T3824">
        <v>16</v>
      </c>
      <c r="U3824">
        <v>99.625</v>
      </c>
      <c r="V3824">
        <v>14</v>
      </c>
      <c r="W3824">
        <v>5.5</v>
      </c>
      <c r="X3824">
        <v>61</v>
      </c>
      <c r="Y3824">
        <v>80.639344262295097</v>
      </c>
      <c r="Z3824">
        <v>16</v>
      </c>
      <c r="AA3824">
        <v>197</v>
      </c>
      <c r="AB3824">
        <v>63</v>
      </c>
      <c r="AC3824">
        <v>112.52380952381</v>
      </c>
      <c r="AD3824">
        <v>0.79746835443038</v>
      </c>
      <c r="AE3824">
        <v>33</v>
      </c>
      <c r="AF3824">
        <v>77.151515151515198</v>
      </c>
      <c r="AG3824">
        <v>0.417721518987342</v>
      </c>
      <c r="AH3824" s="4">
        <v>12</v>
      </c>
      <c r="AI3824">
        <v>0.75</v>
      </c>
      <c r="AJ3824" s="4">
        <v>2</v>
      </c>
      <c r="AK3824">
        <v>0.125</v>
      </c>
      <c r="AL3824" s="4">
        <v>12</v>
      </c>
      <c r="AM3824">
        <v>0.19047619047618999</v>
      </c>
      <c r="AN3824" s="4">
        <v>4</v>
      </c>
      <c r="AO3824">
        <v>6.3492063492063502E-2</v>
      </c>
      <c r="AP3824" s="4">
        <v>1</v>
      </c>
      <c r="AQ3824">
        <v>1.26582278481013E-2</v>
      </c>
      <c r="AR3824" s="4">
        <v>0</v>
      </c>
      <c r="AS3824">
        <v>0</v>
      </c>
      <c r="AT3824" s="4">
        <v>0</v>
      </c>
      <c r="AU3824" s="4">
        <v>0</v>
      </c>
      <c r="AV3824" s="4">
        <v>0</v>
      </c>
      <c r="AW3824">
        <v>2.02564102564103</v>
      </c>
      <c r="AX3824" s="4">
        <f t="shared" si="59"/>
        <v>38.999999999999915</v>
      </c>
      <c r="AY3824" s="4">
        <v>16</v>
      </c>
      <c r="AZ3824" s="4">
        <v>7.8125</v>
      </c>
    </row>
    <row r="3825" spans="1:52" x14ac:dyDescent="0.25">
      <c r="A3825" s="4">
        <v>2017</v>
      </c>
      <c r="B3825" s="4" t="s">
        <v>553</v>
      </c>
      <c r="C3825" t="s">
        <v>284</v>
      </c>
      <c r="D3825" t="s">
        <v>203</v>
      </c>
      <c r="E3825" t="s">
        <v>715</v>
      </c>
      <c r="F3825" s="4">
        <v>156</v>
      </c>
      <c r="G3825">
        <v>60</v>
      </c>
      <c r="H3825">
        <v>2.31666666666667</v>
      </c>
      <c r="I3825">
        <v>156</v>
      </c>
      <c r="J3825">
        <v>4.4102564102564097</v>
      </c>
      <c r="K3825">
        <v>4</v>
      </c>
      <c r="L3825">
        <v>2.5641025641025599E-2</v>
      </c>
      <c r="M3825">
        <v>81</v>
      </c>
      <c r="N3825">
        <v>2547.3026315789498</v>
      </c>
      <c r="O3825">
        <v>0.51923076923076905</v>
      </c>
      <c r="P3825">
        <v>122</v>
      </c>
      <c r="Q3825">
        <v>35.516393442622899</v>
      </c>
      <c r="R3825">
        <v>64</v>
      </c>
      <c r="S3825">
        <v>64.75</v>
      </c>
      <c r="T3825">
        <v>29</v>
      </c>
      <c r="U3825">
        <v>122.27586206896601</v>
      </c>
      <c r="V3825">
        <v>25</v>
      </c>
      <c r="W3825">
        <v>30.88</v>
      </c>
      <c r="X3825">
        <v>123</v>
      </c>
      <c r="Y3825">
        <v>87.691056910569102</v>
      </c>
      <c r="Z3825">
        <v>29</v>
      </c>
      <c r="AA3825">
        <v>527.6</v>
      </c>
      <c r="AB3825">
        <v>127</v>
      </c>
      <c r="AC3825">
        <v>119.960317460317</v>
      </c>
      <c r="AD3825">
        <v>0.80769230769230804</v>
      </c>
      <c r="AE3825">
        <v>70</v>
      </c>
      <c r="AF3825">
        <v>81.971428571428604</v>
      </c>
      <c r="AG3825">
        <v>0.44871794871794901</v>
      </c>
      <c r="AH3825" s="4">
        <v>23</v>
      </c>
      <c r="AI3825">
        <v>0.92</v>
      </c>
      <c r="AJ3825" s="4">
        <v>9</v>
      </c>
      <c r="AK3825">
        <v>0.36</v>
      </c>
      <c r="AL3825" s="4">
        <v>23</v>
      </c>
      <c r="AM3825">
        <v>0.182539682539683</v>
      </c>
      <c r="AN3825" s="4">
        <v>4</v>
      </c>
      <c r="AO3825">
        <v>3.1746031746031703E-2</v>
      </c>
      <c r="AP3825" s="4">
        <v>1</v>
      </c>
      <c r="AQ3825">
        <v>6.41025641025641E-3</v>
      </c>
      <c r="AR3825" s="4">
        <v>0</v>
      </c>
      <c r="AS3825">
        <v>0</v>
      </c>
      <c r="AT3825" s="4">
        <v>0</v>
      </c>
      <c r="AU3825" s="4">
        <v>0</v>
      </c>
      <c r="AV3825" s="4">
        <v>3</v>
      </c>
      <c r="AW3825">
        <v>2.5573770491803298</v>
      </c>
      <c r="AX3825" s="4">
        <f t="shared" si="59"/>
        <v>60.99999999999995</v>
      </c>
      <c r="AY3825" s="4">
        <v>27</v>
      </c>
      <c r="AZ3825" s="4">
        <v>8.9259259259259291</v>
      </c>
    </row>
    <row r="3826" spans="1:52" x14ac:dyDescent="0.25">
      <c r="A3826" s="4">
        <v>2017</v>
      </c>
      <c r="B3826" s="4" t="s">
        <v>553</v>
      </c>
      <c r="C3826" t="s">
        <v>284</v>
      </c>
      <c r="D3826" t="s">
        <v>204</v>
      </c>
      <c r="E3826" t="s">
        <v>716</v>
      </c>
      <c r="F3826" s="4">
        <v>17</v>
      </c>
      <c r="G3826">
        <v>1</v>
      </c>
      <c r="H3826">
        <v>2</v>
      </c>
      <c r="I3826">
        <v>17</v>
      </c>
      <c r="J3826">
        <v>2.2941176470588198</v>
      </c>
      <c r="K3826">
        <v>0</v>
      </c>
      <c r="L3826">
        <v>0</v>
      </c>
      <c r="M3826">
        <v>16</v>
      </c>
      <c r="N3826">
        <v>2360.5294117647099</v>
      </c>
      <c r="O3826">
        <v>0.94117647058823495</v>
      </c>
      <c r="P3826">
        <v>1</v>
      </c>
      <c r="Q3826">
        <v>11</v>
      </c>
      <c r="R3826">
        <v>2</v>
      </c>
      <c r="S3826">
        <v>9.5</v>
      </c>
      <c r="T3826">
        <v>0</v>
      </c>
      <c r="U3826">
        <v>0</v>
      </c>
      <c r="V3826">
        <v>0</v>
      </c>
      <c r="W3826">
        <v>0</v>
      </c>
      <c r="X3826">
        <v>17</v>
      </c>
      <c r="Y3826">
        <v>136.29411764705901</v>
      </c>
      <c r="Z3826">
        <v>0</v>
      </c>
      <c r="AA3826">
        <v>0</v>
      </c>
      <c r="AB3826">
        <v>17</v>
      </c>
      <c r="AC3826">
        <v>164.70588235294099</v>
      </c>
      <c r="AD3826">
        <v>1</v>
      </c>
      <c r="AE3826">
        <v>7</v>
      </c>
      <c r="AF3826">
        <v>71.285714285714306</v>
      </c>
      <c r="AG3826">
        <v>0.41176470588235298</v>
      </c>
      <c r="AH3826" s="4">
        <v>0</v>
      </c>
      <c r="AI3826">
        <v>0</v>
      </c>
      <c r="AJ3826" s="4">
        <v>0</v>
      </c>
      <c r="AK3826">
        <v>0</v>
      </c>
      <c r="AL3826" s="4">
        <v>4</v>
      </c>
      <c r="AM3826">
        <v>0.23529411764705899</v>
      </c>
      <c r="AN3826" s="4">
        <v>4</v>
      </c>
      <c r="AO3826">
        <v>0.23529411764705899</v>
      </c>
      <c r="AP3826" s="4">
        <v>1</v>
      </c>
      <c r="AQ3826">
        <v>5.8823529411764698E-2</v>
      </c>
      <c r="AR3826" s="4">
        <v>0</v>
      </c>
      <c r="AS3826">
        <v>0</v>
      </c>
      <c r="AT3826" s="4">
        <v>0</v>
      </c>
      <c r="AU3826" s="4">
        <v>0</v>
      </c>
      <c r="AV3826" s="4">
        <v>0</v>
      </c>
      <c r="AW3826">
        <v>2.4285714285714302</v>
      </c>
      <c r="AX3826" s="4">
        <f t="shared" si="59"/>
        <v>6.9999999999999956</v>
      </c>
      <c r="AY3826" s="4">
        <v>0</v>
      </c>
      <c r="AZ3826" s="4">
        <v>0</v>
      </c>
    </row>
    <row r="3827" spans="1:52" x14ac:dyDescent="0.25">
      <c r="A3827" s="4">
        <v>2017</v>
      </c>
      <c r="B3827" s="4" t="s">
        <v>553</v>
      </c>
      <c r="C3827" t="s">
        <v>284</v>
      </c>
      <c r="D3827" t="s">
        <v>572</v>
      </c>
      <c r="E3827" t="s">
        <v>646</v>
      </c>
      <c r="F3827" s="4">
        <v>18</v>
      </c>
      <c r="G3827">
        <v>0</v>
      </c>
      <c r="H3827">
        <v>0</v>
      </c>
      <c r="I3827">
        <v>18</v>
      </c>
      <c r="J3827">
        <v>5.6111111111111098</v>
      </c>
      <c r="K3827">
        <v>0</v>
      </c>
      <c r="L3827">
        <v>0</v>
      </c>
      <c r="M3827">
        <v>2</v>
      </c>
      <c r="N3827">
        <v>664.5</v>
      </c>
      <c r="O3827">
        <v>0.11111111111111099</v>
      </c>
      <c r="P3827">
        <v>1</v>
      </c>
      <c r="Q3827">
        <v>45</v>
      </c>
      <c r="R3827">
        <v>8</v>
      </c>
      <c r="S3827">
        <v>22.625</v>
      </c>
      <c r="T3827">
        <v>0</v>
      </c>
      <c r="U3827">
        <v>0</v>
      </c>
      <c r="V3827">
        <v>0</v>
      </c>
      <c r="W3827">
        <v>0</v>
      </c>
      <c r="X3827">
        <v>17</v>
      </c>
      <c r="Y3827">
        <v>89.235294117647101</v>
      </c>
      <c r="Z3827">
        <v>0</v>
      </c>
      <c r="AA3827">
        <v>0</v>
      </c>
      <c r="AB3827">
        <v>18</v>
      </c>
      <c r="AC3827">
        <v>114.277777777778</v>
      </c>
      <c r="AD3827">
        <v>1</v>
      </c>
      <c r="AE3827">
        <v>9</v>
      </c>
      <c r="AF3827">
        <v>65.2222222222222</v>
      </c>
      <c r="AG3827">
        <v>0.5</v>
      </c>
      <c r="AH3827" s="4">
        <v>0</v>
      </c>
      <c r="AI3827">
        <v>0</v>
      </c>
      <c r="AJ3827" s="4">
        <v>0</v>
      </c>
      <c r="AK3827">
        <v>0</v>
      </c>
      <c r="AL3827" s="4">
        <v>4</v>
      </c>
      <c r="AM3827">
        <v>0.22222222222222199</v>
      </c>
      <c r="AN3827" s="4">
        <v>1</v>
      </c>
      <c r="AO3827">
        <v>5.5555555555555601E-2</v>
      </c>
      <c r="AP3827" s="4">
        <v>0</v>
      </c>
      <c r="AQ3827">
        <v>0</v>
      </c>
      <c r="AR3827" s="4">
        <v>0</v>
      </c>
      <c r="AS3827">
        <v>0</v>
      </c>
      <c r="AT3827" s="4">
        <v>0</v>
      </c>
      <c r="AU3827" s="4">
        <v>0</v>
      </c>
      <c r="AV3827" s="4">
        <v>1</v>
      </c>
      <c r="AW3827">
        <v>1.5</v>
      </c>
      <c r="AX3827" s="4">
        <f t="shared" si="59"/>
        <v>12</v>
      </c>
      <c r="AY3827" s="4">
        <v>0</v>
      </c>
      <c r="AZ3827" s="4">
        <v>0</v>
      </c>
    </row>
    <row r="3828" spans="1:52" x14ac:dyDescent="0.25">
      <c r="A3828" s="4">
        <v>2017</v>
      </c>
      <c r="B3828" s="4" t="s">
        <v>553</v>
      </c>
      <c r="C3828" t="s">
        <v>284</v>
      </c>
      <c r="D3828" t="s">
        <v>195</v>
      </c>
      <c r="E3828" t="s">
        <v>707</v>
      </c>
      <c r="F3828" s="4">
        <v>1</v>
      </c>
      <c r="G3828">
        <v>0</v>
      </c>
      <c r="H3828">
        <v>0</v>
      </c>
      <c r="I3828">
        <v>1</v>
      </c>
      <c r="J3828">
        <v>5</v>
      </c>
      <c r="K3828">
        <v>0</v>
      </c>
      <c r="L3828">
        <v>0</v>
      </c>
      <c r="M3828">
        <v>0</v>
      </c>
      <c r="N3828">
        <v>-29</v>
      </c>
      <c r="O3828">
        <v>0</v>
      </c>
      <c r="P3828">
        <v>1</v>
      </c>
      <c r="Q3828">
        <v>5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1</v>
      </c>
      <c r="AA3828">
        <v>335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 s="4">
        <v>1</v>
      </c>
      <c r="AI3828">
        <v>1</v>
      </c>
      <c r="AJ3828" s="4">
        <v>1</v>
      </c>
      <c r="AK3828">
        <v>1</v>
      </c>
      <c r="AL3828" s="4">
        <v>0</v>
      </c>
      <c r="AM3828">
        <v>0</v>
      </c>
      <c r="AN3828" s="4">
        <v>0</v>
      </c>
      <c r="AO3828">
        <v>0</v>
      </c>
      <c r="AP3828" s="4">
        <v>0</v>
      </c>
      <c r="AQ3828">
        <v>0</v>
      </c>
      <c r="AR3828" s="4">
        <v>0</v>
      </c>
      <c r="AS3828">
        <v>0</v>
      </c>
      <c r="AT3828" s="4">
        <v>0</v>
      </c>
      <c r="AU3828" s="4">
        <v>0</v>
      </c>
      <c r="AV3828" s="4">
        <v>0</v>
      </c>
      <c r="AW3828">
        <v>1</v>
      </c>
      <c r="AX3828" s="4">
        <f t="shared" si="59"/>
        <v>1</v>
      </c>
      <c r="AY3828" s="4">
        <v>0</v>
      </c>
      <c r="AZ3828" s="4">
        <v>0</v>
      </c>
    </row>
    <row r="3829" spans="1:52" x14ac:dyDescent="0.25">
      <c r="A3829" s="4">
        <v>2017</v>
      </c>
      <c r="B3829" s="4" t="s">
        <v>553</v>
      </c>
      <c r="C3829" t="s">
        <v>284</v>
      </c>
      <c r="D3829" t="s">
        <v>287</v>
      </c>
      <c r="E3829" t="s">
        <v>793</v>
      </c>
      <c r="F3829" s="4">
        <v>213</v>
      </c>
      <c r="G3829">
        <v>64</v>
      </c>
      <c r="H3829">
        <v>4.421875</v>
      </c>
      <c r="I3829">
        <v>212</v>
      </c>
      <c r="J3829">
        <v>4.8773584905660403</v>
      </c>
      <c r="K3829">
        <v>8</v>
      </c>
      <c r="L3829">
        <v>3.77358490566038E-2</v>
      </c>
      <c r="M3829">
        <v>1</v>
      </c>
      <c r="N3829">
        <v>151.13679245283001</v>
      </c>
      <c r="O3829">
        <v>4.6948356807511703E-3</v>
      </c>
      <c r="P3829">
        <v>125</v>
      </c>
      <c r="Q3829">
        <v>50.256</v>
      </c>
      <c r="R3829">
        <v>44</v>
      </c>
      <c r="S3829">
        <v>62.295454545454497</v>
      </c>
      <c r="T3829">
        <v>1</v>
      </c>
      <c r="U3829">
        <v>119</v>
      </c>
      <c r="V3829">
        <v>1</v>
      </c>
      <c r="W3829">
        <v>8</v>
      </c>
      <c r="X3829">
        <v>202</v>
      </c>
      <c r="Y3829">
        <v>71.455445544554493</v>
      </c>
      <c r="Z3829">
        <v>1</v>
      </c>
      <c r="AA3829">
        <v>174</v>
      </c>
      <c r="AB3829">
        <v>211</v>
      </c>
      <c r="AC3829">
        <v>89</v>
      </c>
      <c r="AD3829">
        <v>0.99061032863849796</v>
      </c>
      <c r="AE3829">
        <v>177</v>
      </c>
      <c r="AF3829">
        <v>79.502824858757094</v>
      </c>
      <c r="AG3829">
        <v>0.83098591549295797</v>
      </c>
      <c r="AH3829" s="4">
        <v>1</v>
      </c>
      <c r="AI3829">
        <v>1</v>
      </c>
      <c r="AJ3829" s="4">
        <v>0</v>
      </c>
      <c r="AK3829">
        <v>0</v>
      </c>
      <c r="AL3829" s="4">
        <v>9</v>
      </c>
      <c r="AM3829">
        <v>4.2654028436019002E-2</v>
      </c>
      <c r="AN3829" s="4">
        <v>4</v>
      </c>
      <c r="AO3829">
        <v>1.8957345971564E-2</v>
      </c>
      <c r="AP3829" s="4">
        <v>1</v>
      </c>
      <c r="AQ3829">
        <v>4.6948356807511703E-3</v>
      </c>
      <c r="AR3829" s="4">
        <v>1</v>
      </c>
      <c r="AS3829">
        <v>4.6948356807511703E-3</v>
      </c>
      <c r="AT3829" s="4">
        <v>1</v>
      </c>
      <c r="AU3829" s="4">
        <v>0</v>
      </c>
      <c r="AV3829" s="4">
        <v>2</v>
      </c>
      <c r="AW3829">
        <v>4.0769230769230802</v>
      </c>
      <c r="AX3829" s="4">
        <f t="shared" si="59"/>
        <v>52.24528301886788</v>
      </c>
      <c r="AY3829" s="4">
        <v>1</v>
      </c>
      <c r="AZ3829" s="4">
        <v>0</v>
      </c>
    </row>
    <row r="3830" spans="1:52" x14ac:dyDescent="0.25">
      <c r="A3830" s="4">
        <v>2017</v>
      </c>
      <c r="B3830" s="4" t="s">
        <v>553</v>
      </c>
      <c r="C3830" t="s">
        <v>284</v>
      </c>
      <c r="D3830" t="s">
        <v>286</v>
      </c>
      <c r="E3830" t="s">
        <v>792</v>
      </c>
      <c r="F3830" s="4">
        <v>330</v>
      </c>
      <c r="G3830">
        <v>130</v>
      </c>
      <c r="H3830">
        <v>7.9923076923076897</v>
      </c>
      <c r="I3830">
        <v>328</v>
      </c>
      <c r="J3830">
        <v>9.3689024390243905</v>
      </c>
      <c r="K3830">
        <v>10</v>
      </c>
      <c r="L3830">
        <v>3.0487804878048801E-2</v>
      </c>
      <c r="M3830">
        <v>182</v>
      </c>
      <c r="N3830">
        <v>2181.0437956204401</v>
      </c>
      <c r="O3830">
        <v>0.55151515151515196</v>
      </c>
      <c r="P3830">
        <v>191</v>
      </c>
      <c r="Q3830">
        <v>48.0418848167539</v>
      </c>
      <c r="R3830">
        <v>38</v>
      </c>
      <c r="S3830">
        <v>76.052631578947398</v>
      </c>
      <c r="T3830">
        <v>9</v>
      </c>
      <c r="U3830">
        <v>215</v>
      </c>
      <c r="V3830">
        <v>7</v>
      </c>
      <c r="W3830">
        <v>7.8571428571428603</v>
      </c>
      <c r="X3830">
        <v>291</v>
      </c>
      <c r="Y3830">
        <v>94.085910652921001</v>
      </c>
      <c r="Z3830">
        <v>9</v>
      </c>
      <c r="AA3830">
        <v>400.875</v>
      </c>
      <c r="AB3830">
        <v>319</v>
      </c>
      <c r="AC3830">
        <v>115.789968652038</v>
      </c>
      <c r="AD3830">
        <v>0.96666666666666701</v>
      </c>
      <c r="AE3830">
        <v>224</v>
      </c>
      <c r="AF3830">
        <v>88</v>
      </c>
      <c r="AG3830">
        <v>0.67878787878787905</v>
      </c>
      <c r="AH3830" s="4">
        <v>4</v>
      </c>
      <c r="AI3830">
        <v>0.5</v>
      </c>
      <c r="AJ3830" s="4">
        <v>2</v>
      </c>
      <c r="AK3830">
        <v>0.25</v>
      </c>
      <c r="AL3830" s="4">
        <v>47</v>
      </c>
      <c r="AM3830">
        <v>0.14733542319749199</v>
      </c>
      <c r="AN3830" s="4">
        <v>19</v>
      </c>
      <c r="AO3830">
        <v>5.9561128526645801E-2</v>
      </c>
      <c r="AP3830" s="4">
        <v>3</v>
      </c>
      <c r="AQ3830">
        <v>9.0909090909090905E-3</v>
      </c>
      <c r="AR3830" s="4">
        <v>0</v>
      </c>
      <c r="AS3830">
        <v>0</v>
      </c>
      <c r="AT3830" s="4">
        <v>2</v>
      </c>
      <c r="AU3830" s="4">
        <v>0</v>
      </c>
      <c r="AV3830" s="4">
        <v>6</v>
      </c>
      <c r="AW3830">
        <v>2.77966101694915</v>
      </c>
      <c r="AX3830" s="4">
        <f t="shared" si="59"/>
        <v>118.71951219512206</v>
      </c>
      <c r="AY3830" s="4">
        <v>8</v>
      </c>
      <c r="AZ3830" s="4">
        <v>21.125</v>
      </c>
    </row>
    <row r="3831" spans="1:52" x14ac:dyDescent="0.25">
      <c r="A3831" s="4">
        <v>2017</v>
      </c>
      <c r="B3831" s="4" t="s">
        <v>553</v>
      </c>
      <c r="C3831" t="s">
        <v>284</v>
      </c>
      <c r="D3831" t="s">
        <v>224</v>
      </c>
      <c r="E3831" t="s">
        <v>735</v>
      </c>
      <c r="F3831" s="4">
        <v>243</v>
      </c>
      <c r="G3831">
        <v>31</v>
      </c>
      <c r="H3831">
        <v>2.7096774193548399</v>
      </c>
      <c r="I3831">
        <v>243</v>
      </c>
      <c r="J3831">
        <v>2.9629629629629601</v>
      </c>
      <c r="K3831">
        <v>6</v>
      </c>
      <c r="L3831">
        <v>2.4691358024691398E-2</v>
      </c>
      <c r="M3831">
        <v>126</v>
      </c>
      <c r="N3831">
        <v>2592.6798029556599</v>
      </c>
      <c r="O3831">
        <v>0.51851851851851904</v>
      </c>
      <c r="P3831">
        <v>202</v>
      </c>
      <c r="Q3831">
        <v>39.5445544554455</v>
      </c>
      <c r="R3831">
        <v>89</v>
      </c>
      <c r="S3831">
        <v>103.55056179775301</v>
      </c>
      <c r="T3831">
        <v>93</v>
      </c>
      <c r="U3831">
        <v>151.35483870967701</v>
      </c>
      <c r="V3831">
        <v>70</v>
      </c>
      <c r="W3831">
        <v>12.5142857142857</v>
      </c>
      <c r="X3831">
        <v>136</v>
      </c>
      <c r="Y3831">
        <v>144</v>
      </c>
      <c r="Z3831">
        <v>99</v>
      </c>
      <c r="AA3831">
        <v>495.56321839080499</v>
      </c>
      <c r="AB3831">
        <v>144</v>
      </c>
      <c r="AC3831">
        <v>193.30769230769201</v>
      </c>
      <c r="AD3831">
        <v>0.58847736625514402</v>
      </c>
      <c r="AE3831">
        <v>16</v>
      </c>
      <c r="AF3831">
        <v>111.25</v>
      </c>
      <c r="AG3831">
        <v>6.5843621399177002E-2</v>
      </c>
      <c r="AH3831" s="4">
        <v>67</v>
      </c>
      <c r="AI3831">
        <v>0.77011494252873602</v>
      </c>
      <c r="AJ3831" s="4">
        <v>25</v>
      </c>
      <c r="AK3831">
        <v>0.28735632183908</v>
      </c>
      <c r="AL3831" s="4">
        <v>62</v>
      </c>
      <c r="AM3831">
        <v>0.43356643356643398</v>
      </c>
      <c r="AN3831" s="4">
        <v>11</v>
      </c>
      <c r="AO3831">
        <v>7.69230769230769E-2</v>
      </c>
      <c r="AP3831" s="4">
        <v>6</v>
      </c>
      <c r="AQ3831">
        <v>2.4691358024691398E-2</v>
      </c>
      <c r="AR3831" s="4">
        <v>1</v>
      </c>
      <c r="AS3831">
        <v>4.11522633744856E-3</v>
      </c>
      <c r="AT3831" s="4">
        <v>0</v>
      </c>
      <c r="AU3831" s="4">
        <v>0</v>
      </c>
      <c r="AV3831" s="4">
        <v>1</v>
      </c>
      <c r="AW3831">
        <v>2.0082644628099202</v>
      </c>
      <c r="AX3831" s="4">
        <f t="shared" si="59"/>
        <v>120.99999999999983</v>
      </c>
      <c r="AY3831" s="4">
        <v>81</v>
      </c>
      <c r="AZ3831" s="4">
        <v>5.3086419753086398</v>
      </c>
    </row>
    <row r="3832" spans="1:52" x14ac:dyDescent="0.25">
      <c r="A3832" s="4">
        <v>2017</v>
      </c>
      <c r="B3832" s="4" t="s">
        <v>553</v>
      </c>
      <c r="C3832" t="s">
        <v>284</v>
      </c>
      <c r="D3832" t="s">
        <v>213</v>
      </c>
      <c r="E3832" t="s">
        <v>725</v>
      </c>
      <c r="F3832" s="4">
        <v>111</v>
      </c>
      <c r="G3832">
        <v>27</v>
      </c>
      <c r="H3832">
        <v>1.62962962962963</v>
      </c>
      <c r="I3832">
        <v>111</v>
      </c>
      <c r="J3832">
        <v>2.9009009009009001</v>
      </c>
      <c r="K3832">
        <v>4</v>
      </c>
      <c r="L3832">
        <v>3.6036036036036001E-2</v>
      </c>
      <c r="M3832">
        <v>15</v>
      </c>
      <c r="N3832">
        <v>258.50476190476201</v>
      </c>
      <c r="O3832">
        <v>0.135135135135135</v>
      </c>
      <c r="P3832">
        <v>101</v>
      </c>
      <c r="Q3832">
        <v>29.5841584158416</v>
      </c>
      <c r="R3832">
        <v>52</v>
      </c>
      <c r="S3832">
        <v>87.230769230769198</v>
      </c>
      <c r="T3832">
        <v>23</v>
      </c>
      <c r="U3832">
        <v>137.73913043478299</v>
      </c>
      <c r="V3832">
        <v>22</v>
      </c>
      <c r="W3832">
        <v>7.5454545454545503</v>
      </c>
      <c r="X3832">
        <v>83</v>
      </c>
      <c r="Y3832">
        <v>108.92771084337301</v>
      </c>
      <c r="Z3832">
        <v>25</v>
      </c>
      <c r="AA3832">
        <v>489.90476190476198</v>
      </c>
      <c r="AB3832">
        <v>86</v>
      </c>
      <c r="AC3832">
        <v>171.84883720930199</v>
      </c>
      <c r="AD3832">
        <v>0.77477477477477497</v>
      </c>
      <c r="AE3832">
        <v>33</v>
      </c>
      <c r="AF3832">
        <v>88.909090909090907</v>
      </c>
      <c r="AG3832">
        <v>0.29729729729729698</v>
      </c>
      <c r="AH3832" s="4">
        <v>15</v>
      </c>
      <c r="AI3832">
        <v>0.71428571428571397</v>
      </c>
      <c r="AJ3832" s="4">
        <v>5</v>
      </c>
      <c r="AK3832">
        <v>0.238095238095238</v>
      </c>
      <c r="AL3832" s="4">
        <v>30</v>
      </c>
      <c r="AM3832">
        <v>0.34883720930232598</v>
      </c>
      <c r="AN3832" s="4">
        <v>8</v>
      </c>
      <c r="AO3832">
        <v>9.3023255813953501E-2</v>
      </c>
      <c r="AP3832" s="4">
        <v>1</v>
      </c>
      <c r="AQ3832">
        <v>9.0090090090090107E-3</v>
      </c>
      <c r="AR3832" s="4">
        <v>0</v>
      </c>
      <c r="AS3832">
        <v>0</v>
      </c>
      <c r="AT3832" s="4">
        <v>0</v>
      </c>
      <c r="AU3832" s="4">
        <v>0</v>
      </c>
      <c r="AV3832" s="4">
        <v>1</v>
      </c>
      <c r="AW3832">
        <v>1.9473684210526301</v>
      </c>
      <c r="AX3832" s="4">
        <f t="shared" si="59"/>
        <v>57.000000000000043</v>
      </c>
      <c r="AY3832" s="4">
        <v>23</v>
      </c>
      <c r="AZ3832" s="4">
        <v>72.2173913043478</v>
      </c>
    </row>
    <row r="3833" spans="1:52" x14ac:dyDescent="0.25">
      <c r="A3833" s="4">
        <v>2017</v>
      </c>
      <c r="B3833" s="4" t="s">
        <v>553</v>
      </c>
      <c r="C3833" t="s">
        <v>284</v>
      </c>
      <c r="D3833" t="s">
        <v>209</v>
      </c>
      <c r="E3833" t="s">
        <v>721</v>
      </c>
      <c r="F3833" s="4">
        <v>21</v>
      </c>
      <c r="G3833">
        <v>0</v>
      </c>
      <c r="H3833">
        <v>0</v>
      </c>
      <c r="I3833">
        <v>21</v>
      </c>
      <c r="J3833">
        <v>1.47619047619048</v>
      </c>
      <c r="K3833">
        <v>0</v>
      </c>
      <c r="L3833">
        <v>0</v>
      </c>
      <c r="M3833">
        <v>2</v>
      </c>
      <c r="N3833">
        <v>302.8</v>
      </c>
      <c r="O3833">
        <v>9.5238095238095205E-2</v>
      </c>
      <c r="P3833">
        <v>1</v>
      </c>
      <c r="Q3833">
        <v>50</v>
      </c>
      <c r="R3833">
        <v>11</v>
      </c>
      <c r="S3833">
        <v>18</v>
      </c>
      <c r="T3833">
        <v>4</v>
      </c>
      <c r="U3833">
        <v>89.75</v>
      </c>
      <c r="V3833">
        <v>4</v>
      </c>
      <c r="W3833">
        <v>71.5</v>
      </c>
      <c r="X3833">
        <v>17</v>
      </c>
      <c r="Y3833">
        <v>71.352941176470594</v>
      </c>
      <c r="Z3833">
        <v>4</v>
      </c>
      <c r="AA3833">
        <v>219.5</v>
      </c>
      <c r="AB3833">
        <v>17</v>
      </c>
      <c r="AC3833">
        <v>88.647058823529406</v>
      </c>
      <c r="AD3833">
        <v>0.80952380952380998</v>
      </c>
      <c r="AE3833">
        <v>9</v>
      </c>
      <c r="AF3833">
        <v>81.3333333333333</v>
      </c>
      <c r="AG3833">
        <v>0.42857142857142899</v>
      </c>
      <c r="AH3833" s="4">
        <v>1</v>
      </c>
      <c r="AI3833">
        <v>0.25</v>
      </c>
      <c r="AJ3833" s="4">
        <v>0</v>
      </c>
      <c r="AK3833">
        <v>0</v>
      </c>
      <c r="AL3833" s="4">
        <v>3</v>
      </c>
      <c r="AM3833">
        <v>0.17647058823529399</v>
      </c>
      <c r="AN3833" s="4">
        <v>1</v>
      </c>
      <c r="AO3833">
        <v>5.8823529411764698E-2</v>
      </c>
      <c r="AP3833" s="4">
        <v>1</v>
      </c>
      <c r="AQ3833">
        <v>4.7619047619047603E-2</v>
      </c>
      <c r="AR3833" s="4">
        <v>0</v>
      </c>
      <c r="AS3833">
        <v>0</v>
      </c>
      <c r="AT3833" s="4">
        <v>0</v>
      </c>
      <c r="AU3833" s="4">
        <v>0</v>
      </c>
      <c r="AV3833" s="4">
        <v>0</v>
      </c>
      <c r="AW3833">
        <v>1.6153846153846201</v>
      </c>
      <c r="AX3833" s="4">
        <f t="shared" si="59"/>
        <v>12.999999999999963</v>
      </c>
      <c r="AY3833" s="4">
        <v>4</v>
      </c>
      <c r="AZ3833" s="4">
        <v>1.5</v>
      </c>
    </row>
    <row r="3834" spans="1:52" x14ac:dyDescent="0.25">
      <c r="A3834" s="4">
        <v>2017</v>
      </c>
      <c r="B3834" s="4" t="s">
        <v>553</v>
      </c>
      <c r="C3834" t="s">
        <v>284</v>
      </c>
      <c r="D3834" t="s">
        <v>211</v>
      </c>
      <c r="E3834" t="s">
        <v>723</v>
      </c>
      <c r="F3834" s="4">
        <v>32</v>
      </c>
      <c r="G3834">
        <v>1</v>
      </c>
      <c r="H3834">
        <v>0</v>
      </c>
      <c r="I3834">
        <v>31</v>
      </c>
      <c r="J3834">
        <v>3.12903225806452</v>
      </c>
      <c r="K3834">
        <v>0</v>
      </c>
      <c r="L3834">
        <v>0</v>
      </c>
      <c r="M3834">
        <v>29</v>
      </c>
      <c r="N3834">
        <v>12073.125</v>
      </c>
      <c r="O3834">
        <v>0.90625</v>
      </c>
      <c r="P3834">
        <v>12</v>
      </c>
      <c r="Q3834">
        <v>120.833333333333</v>
      </c>
      <c r="R3834">
        <v>11</v>
      </c>
      <c r="S3834">
        <v>194.45454545454501</v>
      </c>
      <c r="T3834">
        <v>8</v>
      </c>
      <c r="U3834">
        <v>134.75</v>
      </c>
      <c r="V3834">
        <v>8</v>
      </c>
      <c r="W3834">
        <v>4.375</v>
      </c>
      <c r="X3834">
        <v>21</v>
      </c>
      <c r="Y3834">
        <v>145.90476190476201</v>
      </c>
      <c r="Z3834">
        <v>8</v>
      </c>
      <c r="AA3834">
        <v>639.66666666666697</v>
      </c>
      <c r="AB3834">
        <v>23</v>
      </c>
      <c r="AC3834">
        <v>166.434782608696</v>
      </c>
      <c r="AD3834">
        <v>0.71875</v>
      </c>
      <c r="AE3834">
        <v>8</v>
      </c>
      <c r="AF3834">
        <v>104.75</v>
      </c>
      <c r="AG3834">
        <v>0.25</v>
      </c>
      <c r="AH3834" s="4">
        <v>7</v>
      </c>
      <c r="AI3834">
        <v>1.1666666666666701</v>
      </c>
      <c r="AJ3834" s="4">
        <v>3</v>
      </c>
      <c r="AK3834">
        <v>0.5</v>
      </c>
      <c r="AL3834" s="4">
        <v>3</v>
      </c>
      <c r="AM3834">
        <v>0.13043478260869601</v>
      </c>
      <c r="AN3834" s="4">
        <v>2</v>
      </c>
      <c r="AO3834">
        <v>8.6956521739130405E-2</v>
      </c>
      <c r="AP3834" s="4">
        <v>0</v>
      </c>
      <c r="AQ3834">
        <v>0</v>
      </c>
      <c r="AR3834" s="4">
        <v>0</v>
      </c>
      <c r="AS3834">
        <v>0</v>
      </c>
      <c r="AT3834" s="4">
        <v>1</v>
      </c>
      <c r="AU3834" s="4">
        <v>0</v>
      </c>
      <c r="AV3834" s="4">
        <v>1</v>
      </c>
      <c r="AW3834">
        <v>1.8235294117647101</v>
      </c>
      <c r="AX3834" s="4">
        <f t="shared" si="59"/>
        <v>17.548387096774153</v>
      </c>
      <c r="AY3834" s="4">
        <v>8</v>
      </c>
      <c r="AZ3834" s="4">
        <v>7.5</v>
      </c>
    </row>
    <row r="3835" spans="1:52" x14ac:dyDescent="0.25">
      <c r="A3835" s="4">
        <v>2017</v>
      </c>
      <c r="B3835" s="4" t="s">
        <v>553</v>
      </c>
      <c r="C3835" t="s">
        <v>284</v>
      </c>
      <c r="D3835" t="s">
        <v>205</v>
      </c>
      <c r="E3835" t="s">
        <v>717</v>
      </c>
      <c r="F3835" s="4">
        <v>14</v>
      </c>
      <c r="G3835">
        <v>6</v>
      </c>
      <c r="H3835">
        <v>4.8333333333333304</v>
      </c>
      <c r="I3835">
        <v>14</v>
      </c>
      <c r="J3835">
        <v>7.5</v>
      </c>
      <c r="K3835">
        <v>0</v>
      </c>
      <c r="L3835">
        <v>0</v>
      </c>
      <c r="M3835">
        <v>8</v>
      </c>
      <c r="N3835">
        <v>3224.2857142857101</v>
      </c>
      <c r="O3835">
        <v>0.57142857142857095</v>
      </c>
      <c r="P3835">
        <v>11</v>
      </c>
      <c r="Q3835">
        <v>38.454545454545503</v>
      </c>
      <c r="R3835">
        <v>1</v>
      </c>
      <c r="S3835">
        <v>168</v>
      </c>
      <c r="T3835">
        <v>1</v>
      </c>
      <c r="U3835">
        <v>90</v>
      </c>
      <c r="V3835">
        <v>1</v>
      </c>
      <c r="W3835">
        <v>5</v>
      </c>
      <c r="X3835">
        <v>12</v>
      </c>
      <c r="Y3835">
        <v>230</v>
      </c>
      <c r="Z3835">
        <v>1</v>
      </c>
      <c r="AA3835">
        <v>580</v>
      </c>
      <c r="AB3835">
        <v>13</v>
      </c>
      <c r="AC3835">
        <v>273.30769230769198</v>
      </c>
      <c r="AD3835">
        <v>0.92857142857142905</v>
      </c>
      <c r="AE3835">
        <v>2</v>
      </c>
      <c r="AF3835">
        <v>208</v>
      </c>
      <c r="AG3835">
        <v>0.14285714285714299</v>
      </c>
      <c r="AH3835" s="4">
        <v>1</v>
      </c>
      <c r="AI3835">
        <v>1</v>
      </c>
      <c r="AJ3835" s="4">
        <v>0</v>
      </c>
      <c r="AK3835">
        <v>0</v>
      </c>
      <c r="AL3835" s="4">
        <v>6</v>
      </c>
      <c r="AM3835">
        <v>0.46153846153846201</v>
      </c>
      <c r="AN3835" s="4">
        <v>1</v>
      </c>
      <c r="AO3835">
        <v>7.69230769230769E-2</v>
      </c>
      <c r="AP3835" s="4">
        <v>1</v>
      </c>
      <c r="AQ3835">
        <v>7.1428571428571397E-2</v>
      </c>
      <c r="AR3835" s="4">
        <v>1</v>
      </c>
      <c r="AS3835">
        <v>7.1428571428571397E-2</v>
      </c>
      <c r="AT3835" s="4">
        <v>0</v>
      </c>
      <c r="AU3835" s="4">
        <v>0</v>
      </c>
      <c r="AV3835" s="4">
        <v>0</v>
      </c>
      <c r="AW3835">
        <v>1.4</v>
      </c>
      <c r="AX3835" s="4">
        <f t="shared" si="59"/>
        <v>10</v>
      </c>
      <c r="AY3835" s="4">
        <v>1</v>
      </c>
      <c r="AZ3835" s="4">
        <v>9</v>
      </c>
    </row>
    <row r="3836" spans="1:52" x14ac:dyDescent="0.25">
      <c r="A3836" s="4">
        <v>2017</v>
      </c>
      <c r="B3836" s="4" t="s">
        <v>553</v>
      </c>
      <c r="C3836" t="s">
        <v>284</v>
      </c>
      <c r="D3836" t="s">
        <v>139</v>
      </c>
      <c r="E3836" t="s">
        <v>655</v>
      </c>
      <c r="F3836" s="4">
        <v>71</v>
      </c>
      <c r="G3836">
        <v>32</v>
      </c>
      <c r="H3836">
        <v>2</v>
      </c>
      <c r="I3836">
        <v>71</v>
      </c>
      <c r="J3836">
        <v>2.5070422535211301</v>
      </c>
      <c r="K3836">
        <v>2</v>
      </c>
      <c r="L3836">
        <v>2.8169014084507001E-2</v>
      </c>
      <c r="M3836">
        <v>2</v>
      </c>
      <c r="N3836">
        <v>152.78260869565199</v>
      </c>
      <c r="O3836">
        <v>2.8169014084507001E-2</v>
      </c>
      <c r="P3836">
        <v>41</v>
      </c>
      <c r="Q3836">
        <v>21.243902439024399</v>
      </c>
      <c r="R3836">
        <v>11</v>
      </c>
      <c r="S3836">
        <v>25.636363636363601</v>
      </c>
      <c r="T3836">
        <v>1</v>
      </c>
      <c r="U3836">
        <v>27</v>
      </c>
      <c r="V3836">
        <v>1</v>
      </c>
      <c r="W3836">
        <v>126</v>
      </c>
      <c r="X3836">
        <v>69</v>
      </c>
      <c r="Y3836">
        <v>47.231884057971001</v>
      </c>
      <c r="Z3836">
        <v>1</v>
      </c>
      <c r="AA3836">
        <v>270</v>
      </c>
      <c r="AB3836">
        <v>70</v>
      </c>
      <c r="AC3836">
        <v>58.628571428571398</v>
      </c>
      <c r="AD3836">
        <v>0.98591549295774705</v>
      </c>
      <c r="AE3836">
        <v>58</v>
      </c>
      <c r="AF3836">
        <v>53.637931034482797</v>
      </c>
      <c r="AG3836">
        <v>0.81690140845070403</v>
      </c>
      <c r="AH3836" s="4">
        <v>0</v>
      </c>
      <c r="AI3836">
        <v>0</v>
      </c>
      <c r="AJ3836" s="4">
        <v>0</v>
      </c>
      <c r="AK3836">
        <v>0</v>
      </c>
      <c r="AL3836" s="4">
        <v>3</v>
      </c>
      <c r="AM3836">
        <v>4.2857142857142899E-2</v>
      </c>
      <c r="AN3836" s="4">
        <v>2</v>
      </c>
      <c r="AO3836">
        <v>2.8571428571428598E-2</v>
      </c>
      <c r="AP3836" s="4">
        <v>0</v>
      </c>
      <c r="AQ3836">
        <v>0</v>
      </c>
      <c r="AR3836" s="4">
        <v>0</v>
      </c>
      <c r="AS3836">
        <v>0</v>
      </c>
      <c r="AT3836" s="4">
        <v>0</v>
      </c>
      <c r="AU3836" s="4">
        <v>0</v>
      </c>
      <c r="AV3836" s="4">
        <v>0</v>
      </c>
      <c r="AW3836">
        <v>3.55</v>
      </c>
      <c r="AX3836" s="4">
        <f t="shared" si="59"/>
        <v>20</v>
      </c>
      <c r="AY3836" s="4">
        <v>1</v>
      </c>
      <c r="AZ3836" s="4">
        <v>13</v>
      </c>
    </row>
    <row r="3837" spans="1:52" x14ac:dyDescent="0.25">
      <c r="A3837" s="4">
        <v>2017</v>
      </c>
      <c r="B3837" s="4" t="s">
        <v>553</v>
      </c>
      <c r="C3837" t="s">
        <v>284</v>
      </c>
      <c r="D3837" t="s">
        <v>222</v>
      </c>
      <c r="E3837" t="s">
        <v>733</v>
      </c>
      <c r="F3837" s="4">
        <v>30</v>
      </c>
      <c r="G3837">
        <v>6</v>
      </c>
      <c r="H3837">
        <v>1.6666666666666701</v>
      </c>
      <c r="I3837">
        <v>30</v>
      </c>
      <c r="J3837">
        <v>4.2666666666666702</v>
      </c>
      <c r="K3837">
        <v>0</v>
      </c>
      <c r="L3837">
        <v>0</v>
      </c>
      <c r="M3837">
        <v>12</v>
      </c>
      <c r="N3837">
        <v>-134.944444444444</v>
      </c>
      <c r="O3837">
        <v>0.4</v>
      </c>
      <c r="P3837">
        <v>13</v>
      </c>
      <c r="Q3837">
        <v>10.2307692307692</v>
      </c>
      <c r="R3837">
        <v>7</v>
      </c>
      <c r="S3837">
        <v>86.285714285714306</v>
      </c>
      <c r="T3837">
        <v>8</v>
      </c>
      <c r="U3837">
        <v>165.375</v>
      </c>
      <c r="V3837">
        <v>9</v>
      </c>
      <c r="W3837">
        <v>17.2222222222222</v>
      </c>
      <c r="X3837">
        <v>17</v>
      </c>
      <c r="Y3837">
        <v>136.88235294117601</v>
      </c>
      <c r="Z3837">
        <v>9</v>
      </c>
      <c r="AA3837">
        <v>645.79999999999995</v>
      </c>
      <c r="AB3837">
        <v>21</v>
      </c>
      <c r="AC3837">
        <v>154.357142857143</v>
      </c>
      <c r="AD3837">
        <v>0.46666666666666701</v>
      </c>
      <c r="AE3837">
        <v>5</v>
      </c>
      <c r="AF3837">
        <v>111.8</v>
      </c>
      <c r="AG3837">
        <v>0.16666666666666699</v>
      </c>
      <c r="AH3837" s="4">
        <v>4</v>
      </c>
      <c r="AI3837">
        <v>0.8</v>
      </c>
      <c r="AJ3837" s="4">
        <v>1</v>
      </c>
      <c r="AK3837">
        <v>0.2</v>
      </c>
      <c r="AL3837" s="4">
        <v>6</v>
      </c>
      <c r="AM3837">
        <v>0.42857142857142899</v>
      </c>
      <c r="AN3837" s="4">
        <v>2</v>
      </c>
      <c r="AO3837">
        <v>0.14285714285714299</v>
      </c>
      <c r="AP3837" s="4">
        <v>2</v>
      </c>
      <c r="AQ3837">
        <v>6.6666666666666693E-2</v>
      </c>
      <c r="AR3837" s="4">
        <v>2</v>
      </c>
      <c r="AS3837">
        <v>6.6666666666666693E-2</v>
      </c>
      <c r="AT3837" s="4">
        <v>0</v>
      </c>
      <c r="AU3837" s="4">
        <v>0</v>
      </c>
      <c r="AV3837" s="4">
        <v>0</v>
      </c>
      <c r="AW3837">
        <v>1.76470588235294</v>
      </c>
      <c r="AX3837" s="4">
        <f t="shared" si="59"/>
        <v>17.000000000000011</v>
      </c>
      <c r="AY3837" s="4">
        <v>1</v>
      </c>
      <c r="AZ3837" s="4">
        <v>0</v>
      </c>
    </row>
    <row r="3838" spans="1:52" x14ac:dyDescent="0.25">
      <c r="A3838" s="4">
        <v>2017</v>
      </c>
      <c r="B3838" s="4" t="s">
        <v>553</v>
      </c>
      <c r="C3838" t="s">
        <v>284</v>
      </c>
      <c r="D3838" t="s">
        <v>212</v>
      </c>
      <c r="E3838" t="s">
        <v>724</v>
      </c>
      <c r="F3838" s="4">
        <v>104</v>
      </c>
      <c r="G3838">
        <v>5</v>
      </c>
      <c r="H3838">
        <v>1.4</v>
      </c>
      <c r="I3838">
        <v>104</v>
      </c>
      <c r="J3838">
        <v>3.3076923076923102</v>
      </c>
      <c r="K3838">
        <v>0</v>
      </c>
      <c r="L3838">
        <v>0</v>
      </c>
      <c r="M3838">
        <v>45</v>
      </c>
      <c r="N3838">
        <v>1295.9864864864901</v>
      </c>
      <c r="O3838">
        <v>0.43269230769230799</v>
      </c>
      <c r="P3838">
        <v>32</v>
      </c>
      <c r="Q3838">
        <v>157.1875</v>
      </c>
      <c r="R3838">
        <v>29</v>
      </c>
      <c r="S3838">
        <v>159.241379310345</v>
      </c>
      <c r="T3838">
        <v>35</v>
      </c>
      <c r="U3838">
        <v>160.771428571429</v>
      </c>
      <c r="V3838">
        <v>32</v>
      </c>
      <c r="W3838">
        <v>13.53125</v>
      </c>
      <c r="X3838">
        <v>66</v>
      </c>
      <c r="Y3838">
        <v>176.30303030303</v>
      </c>
      <c r="Z3838">
        <v>36</v>
      </c>
      <c r="AA3838">
        <v>627.44827586206895</v>
      </c>
      <c r="AB3838">
        <v>68</v>
      </c>
      <c r="AC3838">
        <v>239.86764705882399</v>
      </c>
      <c r="AD3838">
        <v>0.65384615384615397</v>
      </c>
      <c r="AE3838">
        <v>3</v>
      </c>
      <c r="AF3838">
        <v>164</v>
      </c>
      <c r="AG3838">
        <v>2.88461538461539E-2</v>
      </c>
      <c r="AH3838" s="4">
        <v>25</v>
      </c>
      <c r="AI3838">
        <v>0.86206896551724099</v>
      </c>
      <c r="AJ3838" s="4">
        <v>6</v>
      </c>
      <c r="AK3838">
        <v>0.20689655172413801</v>
      </c>
      <c r="AL3838" s="4">
        <v>24</v>
      </c>
      <c r="AM3838">
        <v>0.35294117647058798</v>
      </c>
      <c r="AN3838" s="4">
        <v>7</v>
      </c>
      <c r="AO3838">
        <v>0.10294117647058799</v>
      </c>
      <c r="AP3838" s="4">
        <v>1</v>
      </c>
      <c r="AQ3838">
        <v>9.6153846153846194E-3</v>
      </c>
      <c r="AR3838" s="4">
        <v>0</v>
      </c>
      <c r="AS3838">
        <v>0</v>
      </c>
      <c r="AT3838" s="4">
        <v>0</v>
      </c>
      <c r="AU3838" s="4">
        <v>0</v>
      </c>
      <c r="AV3838" s="4">
        <v>3</v>
      </c>
      <c r="AW3838">
        <v>1.7333333333333301</v>
      </c>
      <c r="AX3838" s="4">
        <f t="shared" si="59"/>
        <v>60.000000000000114</v>
      </c>
      <c r="AY3838" s="4">
        <v>32</v>
      </c>
      <c r="AZ3838" s="4">
        <v>10.96875</v>
      </c>
    </row>
    <row r="3839" spans="1:52" x14ac:dyDescent="0.25">
      <c r="A3839" s="4">
        <v>2017</v>
      </c>
      <c r="B3839" s="4" t="s">
        <v>553</v>
      </c>
      <c r="C3839" t="s">
        <v>284</v>
      </c>
      <c r="D3839" t="s">
        <v>214</v>
      </c>
      <c r="E3839" t="s">
        <v>726</v>
      </c>
      <c r="F3839" s="4">
        <v>330</v>
      </c>
      <c r="G3839">
        <v>17</v>
      </c>
      <c r="H3839">
        <v>1.70588235294118</v>
      </c>
      <c r="I3839">
        <v>329</v>
      </c>
      <c r="J3839">
        <v>3.0121580547112501</v>
      </c>
      <c r="K3839">
        <v>4</v>
      </c>
      <c r="L3839">
        <v>1.2158054711246201E-2</v>
      </c>
      <c r="M3839">
        <v>207</v>
      </c>
      <c r="N3839">
        <v>3407.6071428571399</v>
      </c>
      <c r="O3839">
        <v>0.62727272727272698</v>
      </c>
      <c r="P3839">
        <v>72</v>
      </c>
      <c r="Q3839">
        <v>115.5</v>
      </c>
      <c r="R3839">
        <v>99</v>
      </c>
      <c r="S3839">
        <v>62.363636363636402</v>
      </c>
      <c r="T3839">
        <v>33</v>
      </c>
      <c r="U3839">
        <v>169.45454545454501</v>
      </c>
      <c r="V3839">
        <v>22</v>
      </c>
      <c r="W3839">
        <v>12.954545454545499</v>
      </c>
      <c r="X3839">
        <v>273</v>
      </c>
      <c r="Y3839">
        <v>111.142857142857</v>
      </c>
      <c r="Z3839">
        <v>35</v>
      </c>
      <c r="AA3839">
        <v>630.72727272727298</v>
      </c>
      <c r="AB3839">
        <v>294</v>
      </c>
      <c r="AC3839">
        <v>127.534013605442</v>
      </c>
      <c r="AD3839">
        <v>0.89090909090909098</v>
      </c>
      <c r="AE3839">
        <v>129</v>
      </c>
      <c r="AF3839">
        <v>82.341085271317795</v>
      </c>
      <c r="AG3839">
        <v>0.39090909090909098</v>
      </c>
      <c r="AH3839" s="4">
        <v>21</v>
      </c>
      <c r="AI3839">
        <v>0.63636363636363602</v>
      </c>
      <c r="AJ3839" s="4">
        <v>5</v>
      </c>
      <c r="AK3839">
        <v>0.15151515151515199</v>
      </c>
      <c r="AL3839" s="4">
        <v>60</v>
      </c>
      <c r="AM3839">
        <v>0.20408163265306101</v>
      </c>
      <c r="AN3839" s="4">
        <v>16</v>
      </c>
      <c r="AO3839">
        <v>5.4421768707482998E-2</v>
      </c>
      <c r="AP3839" s="4">
        <v>1</v>
      </c>
      <c r="AQ3839">
        <v>3.0303030303030299E-3</v>
      </c>
      <c r="AR3839" s="4">
        <v>1</v>
      </c>
      <c r="AS3839">
        <v>3.0303030303030299E-3</v>
      </c>
      <c r="AT3839" s="4">
        <v>1</v>
      </c>
      <c r="AU3839" s="4">
        <v>0</v>
      </c>
      <c r="AV3839" s="4">
        <v>12</v>
      </c>
      <c r="AW3839">
        <v>1.9583333333333299</v>
      </c>
      <c r="AX3839" s="4">
        <f t="shared" si="59"/>
        <v>168.51063829787265</v>
      </c>
      <c r="AY3839" s="4">
        <v>22</v>
      </c>
      <c r="AZ3839" s="4">
        <v>11.2727272727273</v>
      </c>
    </row>
    <row r="3840" spans="1:52" x14ac:dyDescent="0.25">
      <c r="A3840" s="4">
        <v>2017</v>
      </c>
      <c r="B3840" s="4" t="s">
        <v>553</v>
      </c>
      <c r="C3840" t="s">
        <v>284</v>
      </c>
      <c r="D3840" t="s">
        <v>198</v>
      </c>
      <c r="E3840" t="s">
        <v>710</v>
      </c>
      <c r="F3840" s="4">
        <v>153</v>
      </c>
      <c r="G3840">
        <v>4</v>
      </c>
      <c r="H3840">
        <v>3</v>
      </c>
      <c r="I3840">
        <v>152</v>
      </c>
      <c r="J3840">
        <v>3.2763157894736801</v>
      </c>
      <c r="K3840">
        <v>8</v>
      </c>
      <c r="L3840">
        <v>5.2631578947368397E-2</v>
      </c>
      <c r="M3840">
        <v>76</v>
      </c>
      <c r="N3840">
        <v>947.14814814814804</v>
      </c>
      <c r="O3840">
        <v>0.49673202614379097</v>
      </c>
      <c r="P3840">
        <v>34</v>
      </c>
      <c r="Q3840">
        <v>90.794117647058798</v>
      </c>
      <c r="R3840">
        <v>39</v>
      </c>
      <c r="S3840">
        <v>45.3333333333333</v>
      </c>
      <c r="T3840">
        <v>17</v>
      </c>
      <c r="U3840">
        <v>179.76470588235301</v>
      </c>
      <c r="V3840">
        <v>17</v>
      </c>
      <c r="W3840">
        <v>10.764705882352899</v>
      </c>
      <c r="X3840">
        <v>127</v>
      </c>
      <c r="Y3840">
        <v>94.582677165354298</v>
      </c>
      <c r="Z3840">
        <v>18</v>
      </c>
      <c r="AA3840">
        <v>471.92857142857099</v>
      </c>
      <c r="AB3840">
        <v>134</v>
      </c>
      <c r="AC3840">
        <v>120.320895522388</v>
      </c>
      <c r="AD3840">
        <v>0.87581699346405195</v>
      </c>
      <c r="AE3840">
        <v>68</v>
      </c>
      <c r="AF3840">
        <v>72.544117647058798</v>
      </c>
      <c r="AG3840">
        <v>0.44444444444444398</v>
      </c>
      <c r="AH3840" s="4">
        <v>15</v>
      </c>
      <c r="AI3840">
        <v>1.0714285714285701</v>
      </c>
      <c r="AJ3840" s="4">
        <v>4</v>
      </c>
      <c r="AK3840">
        <v>0.28571428571428598</v>
      </c>
      <c r="AL3840" s="4">
        <v>22</v>
      </c>
      <c r="AM3840">
        <v>0.164179104477612</v>
      </c>
      <c r="AN3840" s="4">
        <v>3</v>
      </c>
      <c r="AO3840">
        <v>2.2388059701492501E-2</v>
      </c>
      <c r="AP3840" s="4">
        <v>2</v>
      </c>
      <c r="AQ3840">
        <v>1.30718954248366E-2</v>
      </c>
      <c r="AR3840" s="4">
        <v>0</v>
      </c>
      <c r="AS3840">
        <v>0</v>
      </c>
      <c r="AT3840" s="4">
        <v>1</v>
      </c>
      <c r="AU3840" s="4">
        <v>0</v>
      </c>
      <c r="AV3840" s="4">
        <v>3</v>
      </c>
      <c r="AW3840">
        <v>1.70786516853933</v>
      </c>
      <c r="AX3840" s="4">
        <f t="shared" si="59"/>
        <v>89.585526315789252</v>
      </c>
      <c r="AY3840" s="4">
        <v>16</v>
      </c>
      <c r="AZ3840" s="4">
        <v>8.375</v>
      </c>
    </row>
    <row r="3841" spans="1:52" x14ac:dyDescent="0.25">
      <c r="A3841" s="4">
        <v>2017</v>
      </c>
      <c r="B3841" s="4" t="s">
        <v>553</v>
      </c>
      <c r="C3841" t="s">
        <v>284</v>
      </c>
      <c r="D3841" t="s">
        <v>234</v>
      </c>
      <c r="E3841" t="s">
        <v>745</v>
      </c>
      <c r="F3841" s="4">
        <v>98</v>
      </c>
      <c r="G3841">
        <v>15</v>
      </c>
      <c r="H3841">
        <v>24.4</v>
      </c>
      <c r="I3841">
        <v>98</v>
      </c>
      <c r="J3841">
        <v>7.2959183673469399</v>
      </c>
      <c r="K3841">
        <v>0</v>
      </c>
      <c r="L3841">
        <v>0</v>
      </c>
      <c r="M3841">
        <v>19</v>
      </c>
      <c r="N3841">
        <v>789.22916666666697</v>
      </c>
      <c r="O3841">
        <v>0.19387755102040799</v>
      </c>
      <c r="P3841">
        <v>89</v>
      </c>
      <c r="Q3841">
        <v>28.382022471910101</v>
      </c>
      <c r="R3841">
        <v>44</v>
      </c>
      <c r="S3841">
        <v>136.95454545454501</v>
      </c>
      <c r="T3841">
        <v>33</v>
      </c>
      <c r="U3841">
        <v>114.181818181818</v>
      </c>
      <c r="V3841">
        <v>33</v>
      </c>
      <c r="W3841">
        <v>21.060606060606101</v>
      </c>
      <c r="X3841">
        <v>61</v>
      </c>
      <c r="Y3841">
        <v>105.67213114754099</v>
      </c>
      <c r="Z3841">
        <v>34</v>
      </c>
      <c r="AA3841">
        <v>763.06666666666695</v>
      </c>
      <c r="AB3841">
        <v>64</v>
      </c>
      <c r="AC3841">
        <v>171.59375</v>
      </c>
      <c r="AD3841">
        <v>0.65306122448979598</v>
      </c>
      <c r="AE3841">
        <v>15</v>
      </c>
      <c r="AF3841">
        <v>98.533333333333303</v>
      </c>
      <c r="AG3841">
        <v>0.15306122448979601</v>
      </c>
      <c r="AH3841" s="4">
        <v>24</v>
      </c>
      <c r="AI3841">
        <v>0.8</v>
      </c>
      <c r="AJ3841" s="4">
        <v>9</v>
      </c>
      <c r="AK3841">
        <v>0.3</v>
      </c>
      <c r="AL3841" s="4">
        <v>30</v>
      </c>
      <c r="AM3841">
        <v>0.46875</v>
      </c>
      <c r="AN3841" s="4">
        <v>6</v>
      </c>
      <c r="AO3841">
        <v>9.375E-2</v>
      </c>
      <c r="AP3841" s="4">
        <v>0</v>
      </c>
      <c r="AQ3841">
        <v>0</v>
      </c>
      <c r="AR3841" s="4">
        <v>1</v>
      </c>
      <c r="AS3841">
        <v>1.02040816326531E-2</v>
      </c>
      <c r="AT3841" s="4">
        <v>0</v>
      </c>
      <c r="AU3841" s="4">
        <v>0</v>
      </c>
      <c r="AV3841" s="4">
        <v>3</v>
      </c>
      <c r="AW3841">
        <v>1.78181818181818</v>
      </c>
      <c r="AX3841" s="4">
        <f t="shared" si="59"/>
        <v>55.000000000000057</v>
      </c>
      <c r="AY3841" s="4">
        <v>32</v>
      </c>
      <c r="AZ3841" s="4">
        <v>4.84375</v>
      </c>
    </row>
    <row r="3842" spans="1:52" x14ac:dyDescent="0.25">
      <c r="A3842" s="4">
        <v>2017</v>
      </c>
      <c r="B3842" s="4" t="s">
        <v>553</v>
      </c>
      <c r="C3842" t="s">
        <v>284</v>
      </c>
      <c r="D3842" t="s">
        <v>215</v>
      </c>
      <c r="E3842" t="s">
        <v>727</v>
      </c>
      <c r="F3842" s="4">
        <v>19</v>
      </c>
      <c r="G3842">
        <v>7</v>
      </c>
      <c r="H3842">
        <v>2.28571428571429</v>
      </c>
      <c r="I3842">
        <v>19</v>
      </c>
      <c r="J3842">
        <v>4.0526315789473699</v>
      </c>
      <c r="K3842">
        <v>0</v>
      </c>
      <c r="L3842">
        <v>0</v>
      </c>
      <c r="M3842">
        <v>6</v>
      </c>
      <c r="N3842">
        <v>801.42105263157896</v>
      </c>
      <c r="O3842">
        <v>0.31578947368421101</v>
      </c>
      <c r="P3842">
        <v>18</v>
      </c>
      <c r="Q3842">
        <v>11.1666666666667</v>
      </c>
      <c r="R3842">
        <v>10</v>
      </c>
      <c r="S3842">
        <v>109.3</v>
      </c>
      <c r="T3842">
        <v>7</v>
      </c>
      <c r="U3842">
        <v>167.57142857142901</v>
      </c>
      <c r="V3842">
        <v>7</v>
      </c>
      <c r="W3842">
        <v>53.571428571428598</v>
      </c>
      <c r="X3842">
        <v>11</v>
      </c>
      <c r="Y3842">
        <v>89.727272727272705</v>
      </c>
      <c r="Z3842">
        <v>8</v>
      </c>
      <c r="AA3842">
        <v>706.25</v>
      </c>
      <c r="AB3842">
        <v>11</v>
      </c>
      <c r="AC3842">
        <v>106.09090909090899</v>
      </c>
      <c r="AD3842">
        <v>0.57894736842105299</v>
      </c>
      <c r="AE3842">
        <v>4</v>
      </c>
      <c r="AF3842">
        <v>48.75</v>
      </c>
      <c r="AG3842">
        <v>0.21052631578947401</v>
      </c>
      <c r="AH3842" s="4">
        <v>6</v>
      </c>
      <c r="AI3842">
        <v>0.75</v>
      </c>
      <c r="AJ3842" s="4">
        <v>2</v>
      </c>
      <c r="AK3842">
        <v>0.25</v>
      </c>
      <c r="AL3842" s="4">
        <v>4</v>
      </c>
      <c r="AM3842">
        <v>0.36363636363636398</v>
      </c>
      <c r="AN3842" s="4">
        <v>0</v>
      </c>
      <c r="AO3842">
        <v>0</v>
      </c>
      <c r="AP3842" s="4">
        <v>0</v>
      </c>
      <c r="AQ3842">
        <v>0</v>
      </c>
      <c r="AR3842" s="4">
        <v>0</v>
      </c>
      <c r="AS3842">
        <v>0</v>
      </c>
      <c r="AT3842" s="4">
        <v>0</v>
      </c>
      <c r="AU3842" s="4">
        <v>0</v>
      </c>
      <c r="AV3842" s="4">
        <v>0</v>
      </c>
      <c r="AW3842">
        <v>1.2666666666666699</v>
      </c>
      <c r="AX3842" s="4">
        <f t="shared" si="59"/>
        <v>14.999999999999961</v>
      </c>
      <c r="AY3842" s="4">
        <v>7</v>
      </c>
      <c r="AZ3842" s="4">
        <v>8.71428571428571</v>
      </c>
    </row>
    <row r="3843" spans="1:52" x14ac:dyDescent="0.25">
      <c r="A3843" s="4">
        <v>2017</v>
      </c>
      <c r="B3843" s="4" t="s">
        <v>553</v>
      </c>
      <c r="C3843" t="s">
        <v>284</v>
      </c>
      <c r="D3843" t="s">
        <v>206</v>
      </c>
      <c r="E3843" t="s">
        <v>718</v>
      </c>
      <c r="F3843" s="4">
        <v>2</v>
      </c>
      <c r="G3843">
        <v>0</v>
      </c>
      <c r="H3843">
        <v>0</v>
      </c>
      <c r="I3843">
        <v>2</v>
      </c>
      <c r="J3843">
        <v>3</v>
      </c>
      <c r="K3843">
        <v>0</v>
      </c>
      <c r="L3843">
        <v>0</v>
      </c>
      <c r="M3843">
        <v>1</v>
      </c>
      <c r="N3843">
        <v>-760</v>
      </c>
      <c r="O3843">
        <v>0.5</v>
      </c>
      <c r="P3843">
        <v>1</v>
      </c>
      <c r="Q3843">
        <v>15</v>
      </c>
      <c r="R3843">
        <v>1</v>
      </c>
      <c r="S3843">
        <v>15</v>
      </c>
      <c r="T3843">
        <v>1</v>
      </c>
      <c r="U3843">
        <v>177</v>
      </c>
      <c r="V3843">
        <v>1</v>
      </c>
      <c r="W3843">
        <v>25</v>
      </c>
      <c r="X3843">
        <v>0</v>
      </c>
      <c r="Y3843">
        <v>0</v>
      </c>
      <c r="Z3843">
        <v>2</v>
      </c>
      <c r="AA3843">
        <v>924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 s="4">
        <v>2</v>
      </c>
      <c r="AI3843">
        <v>2</v>
      </c>
      <c r="AJ3843" s="4">
        <v>0</v>
      </c>
      <c r="AK3843">
        <v>0</v>
      </c>
      <c r="AL3843" s="4">
        <v>0</v>
      </c>
      <c r="AM3843">
        <v>0</v>
      </c>
      <c r="AN3843" s="4">
        <v>0</v>
      </c>
      <c r="AO3843">
        <v>0</v>
      </c>
      <c r="AP3843" s="4">
        <v>0</v>
      </c>
      <c r="AQ3843">
        <v>0</v>
      </c>
      <c r="AR3843" s="4">
        <v>0</v>
      </c>
      <c r="AS3843">
        <v>0</v>
      </c>
      <c r="AT3843" s="4">
        <v>0</v>
      </c>
      <c r="AU3843" s="4">
        <v>0</v>
      </c>
      <c r="AV3843" s="4">
        <v>0</v>
      </c>
      <c r="AW3843">
        <v>1</v>
      </c>
      <c r="AX3843" s="4">
        <f t="shared" ref="AX3843:AX3906" si="60">IF(ISERROR(F3843/AW3843),0,F3843/AW3843)</f>
        <v>2</v>
      </c>
      <c r="AY3843" s="4">
        <v>0</v>
      </c>
      <c r="AZ3843" s="4">
        <v>0</v>
      </c>
    </row>
    <row r="3844" spans="1:52" x14ac:dyDescent="0.25">
      <c r="A3844" s="4">
        <v>2017</v>
      </c>
      <c r="B3844" s="4" t="s">
        <v>553</v>
      </c>
      <c r="C3844" t="s">
        <v>284</v>
      </c>
      <c r="D3844" t="s">
        <v>314</v>
      </c>
      <c r="E3844" t="s">
        <v>819</v>
      </c>
      <c r="F3844" s="4">
        <v>54</v>
      </c>
      <c r="G3844">
        <v>2</v>
      </c>
      <c r="H3844">
        <v>3</v>
      </c>
      <c r="I3844">
        <v>54</v>
      </c>
      <c r="J3844">
        <v>2.7222222222222201</v>
      </c>
      <c r="K3844">
        <v>0</v>
      </c>
      <c r="L3844">
        <v>0</v>
      </c>
      <c r="M3844">
        <v>30</v>
      </c>
      <c r="N3844">
        <v>1444.2</v>
      </c>
      <c r="O3844">
        <v>0.55555555555555602</v>
      </c>
      <c r="P3844">
        <v>17</v>
      </c>
      <c r="Q3844">
        <v>209.88235294117601</v>
      </c>
      <c r="R3844">
        <v>21</v>
      </c>
      <c r="S3844">
        <v>95.428571428571402</v>
      </c>
      <c r="T3844">
        <v>24</v>
      </c>
      <c r="U3844">
        <v>165.791666666667</v>
      </c>
      <c r="V3844">
        <v>24</v>
      </c>
      <c r="W3844">
        <v>19.9166666666667</v>
      </c>
      <c r="X3844">
        <v>25</v>
      </c>
      <c r="Y3844">
        <v>197.08</v>
      </c>
      <c r="Z3844">
        <v>29</v>
      </c>
      <c r="AA3844">
        <v>432.61538461538498</v>
      </c>
      <c r="AB3844">
        <v>25</v>
      </c>
      <c r="AC3844">
        <v>243.52</v>
      </c>
      <c r="AD3844">
        <v>0.46296296296296302</v>
      </c>
      <c r="AE3844">
        <v>3</v>
      </c>
      <c r="AF3844">
        <v>149.666666666667</v>
      </c>
      <c r="AG3844">
        <v>5.5555555555555601E-2</v>
      </c>
      <c r="AH3844" s="4">
        <v>22</v>
      </c>
      <c r="AI3844">
        <v>0.84615384615384603</v>
      </c>
      <c r="AJ3844" s="4">
        <v>7</v>
      </c>
      <c r="AK3844">
        <v>0.269230769230769</v>
      </c>
      <c r="AL3844" s="4">
        <v>12</v>
      </c>
      <c r="AM3844">
        <v>0.48</v>
      </c>
      <c r="AN3844" s="4">
        <v>3</v>
      </c>
      <c r="AO3844">
        <v>0.12</v>
      </c>
      <c r="AP3844" s="4">
        <v>0</v>
      </c>
      <c r="AQ3844">
        <v>0</v>
      </c>
      <c r="AR3844" s="4">
        <v>0</v>
      </c>
      <c r="AS3844">
        <v>0</v>
      </c>
      <c r="AT3844" s="4">
        <v>0</v>
      </c>
      <c r="AU3844" s="4">
        <v>0</v>
      </c>
      <c r="AV3844" s="4">
        <v>2</v>
      </c>
      <c r="AW3844">
        <v>1.9285714285714299</v>
      </c>
      <c r="AX3844" s="4">
        <f t="shared" si="60"/>
        <v>27.999999999999979</v>
      </c>
      <c r="AY3844" s="4">
        <v>24</v>
      </c>
      <c r="AZ3844" s="4">
        <v>9.5</v>
      </c>
    </row>
    <row r="3845" spans="1:52" x14ac:dyDescent="0.25">
      <c r="A3845" s="4">
        <v>2017</v>
      </c>
      <c r="B3845" s="4" t="s">
        <v>553</v>
      </c>
      <c r="C3845" t="s">
        <v>284</v>
      </c>
      <c r="D3845" t="s">
        <v>330</v>
      </c>
      <c r="E3845" t="s">
        <v>833</v>
      </c>
      <c r="F3845" s="4">
        <v>447</v>
      </c>
      <c r="G3845">
        <v>243</v>
      </c>
      <c r="H3845">
        <v>3.5925925925925899</v>
      </c>
      <c r="I3845">
        <v>447</v>
      </c>
      <c r="J3845">
        <v>6.2192393736017904</v>
      </c>
      <c r="K3845">
        <v>4</v>
      </c>
      <c r="L3845">
        <v>8.9485458612975407E-3</v>
      </c>
      <c r="M3845">
        <v>12</v>
      </c>
      <c r="N3845">
        <v>160.361173814898</v>
      </c>
      <c r="O3845">
        <v>2.68456375838926E-2</v>
      </c>
      <c r="P3845">
        <v>263</v>
      </c>
      <c r="Q3845">
        <v>23.8973384030418</v>
      </c>
      <c r="R3845">
        <v>50</v>
      </c>
      <c r="S3845">
        <v>54.9</v>
      </c>
      <c r="T3845">
        <v>4</v>
      </c>
      <c r="U3845">
        <v>162.5</v>
      </c>
      <c r="V3845">
        <v>4</v>
      </c>
      <c r="W3845">
        <v>5.5</v>
      </c>
      <c r="X3845">
        <v>429</v>
      </c>
      <c r="Y3845">
        <v>61.086247086247099</v>
      </c>
      <c r="Z3845">
        <v>4</v>
      </c>
      <c r="AA3845">
        <v>535.66666666666697</v>
      </c>
      <c r="AB3845">
        <v>443</v>
      </c>
      <c r="AC3845">
        <v>79.119638826185096</v>
      </c>
      <c r="AD3845">
        <v>0.99105145413870199</v>
      </c>
      <c r="AE3845">
        <v>343</v>
      </c>
      <c r="AF3845">
        <v>61.559766763848401</v>
      </c>
      <c r="AG3845">
        <v>0.76733780760626402</v>
      </c>
      <c r="AH3845" s="4">
        <v>4</v>
      </c>
      <c r="AI3845">
        <v>1.3333333333333299</v>
      </c>
      <c r="AJ3845" s="4">
        <v>3</v>
      </c>
      <c r="AK3845">
        <v>1</v>
      </c>
      <c r="AL3845" s="4">
        <v>63</v>
      </c>
      <c r="AM3845">
        <v>0.14221218961625301</v>
      </c>
      <c r="AN3845" s="4">
        <v>26</v>
      </c>
      <c r="AO3845">
        <v>5.8690744920993201E-2</v>
      </c>
      <c r="AP3845" s="4">
        <v>7</v>
      </c>
      <c r="AQ3845">
        <v>1.5659955257270701E-2</v>
      </c>
      <c r="AR3845" s="4">
        <v>1</v>
      </c>
      <c r="AS3845">
        <v>2.23713646532438E-3</v>
      </c>
      <c r="AT3845" s="4">
        <v>0</v>
      </c>
      <c r="AU3845" s="4">
        <v>0</v>
      </c>
      <c r="AV3845" s="4">
        <v>2</v>
      </c>
      <c r="AW3845">
        <v>3.3863636363636398</v>
      </c>
      <c r="AX3845" s="4">
        <f t="shared" si="60"/>
        <v>131.99999999999986</v>
      </c>
      <c r="AY3845" s="4">
        <v>4</v>
      </c>
      <c r="AZ3845" s="4">
        <v>0.25</v>
      </c>
    </row>
    <row r="3846" spans="1:52" x14ac:dyDescent="0.25">
      <c r="A3846" s="4">
        <v>2017</v>
      </c>
      <c r="B3846" s="4" t="s">
        <v>553</v>
      </c>
      <c r="C3846" t="s">
        <v>284</v>
      </c>
      <c r="D3846" t="s">
        <v>347</v>
      </c>
      <c r="E3846" t="s">
        <v>847</v>
      </c>
      <c r="F3846" s="4">
        <v>28</v>
      </c>
      <c r="G3846">
        <v>0</v>
      </c>
      <c r="H3846">
        <v>0</v>
      </c>
      <c r="I3846">
        <v>28</v>
      </c>
      <c r="J3846">
        <v>2.8214285714285698</v>
      </c>
      <c r="K3846">
        <v>0</v>
      </c>
      <c r="L3846">
        <v>0</v>
      </c>
      <c r="M3846">
        <v>5</v>
      </c>
      <c r="N3846">
        <v>945.92857142857099</v>
      </c>
      <c r="O3846">
        <v>0.17857142857142899</v>
      </c>
      <c r="P3846">
        <v>6</v>
      </c>
      <c r="Q3846">
        <v>174.666666666667</v>
      </c>
      <c r="R3846">
        <v>7</v>
      </c>
      <c r="S3846">
        <v>155.142857142857</v>
      </c>
      <c r="T3846">
        <v>5</v>
      </c>
      <c r="U3846">
        <v>93.4</v>
      </c>
      <c r="V3846">
        <v>5</v>
      </c>
      <c r="W3846">
        <v>2.4</v>
      </c>
      <c r="X3846">
        <v>22</v>
      </c>
      <c r="Y3846">
        <v>95.772727272727295</v>
      </c>
      <c r="Z3846">
        <v>5</v>
      </c>
      <c r="AA3846">
        <v>630</v>
      </c>
      <c r="AB3846">
        <v>23</v>
      </c>
      <c r="AC3846">
        <v>137.695652173913</v>
      </c>
      <c r="AD3846">
        <v>0.82142857142857095</v>
      </c>
      <c r="AE3846">
        <v>9</v>
      </c>
      <c r="AF3846">
        <v>58</v>
      </c>
      <c r="AG3846">
        <v>0.32142857142857101</v>
      </c>
      <c r="AH3846" s="4">
        <v>1</v>
      </c>
      <c r="AI3846">
        <v>0.33333333333333298</v>
      </c>
      <c r="AJ3846" s="4">
        <v>0</v>
      </c>
      <c r="AK3846">
        <v>0</v>
      </c>
      <c r="AL3846" s="4">
        <v>11</v>
      </c>
      <c r="AM3846">
        <v>0.47826086956521702</v>
      </c>
      <c r="AN3846" s="4">
        <v>2</v>
      </c>
      <c r="AO3846">
        <v>8.6956521739130405E-2</v>
      </c>
      <c r="AP3846" s="4">
        <v>0</v>
      </c>
      <c r="AQ3846">
        <v>0</v>
      </c>
      <c r="AR3846" s="4">
        <v>0</v>
      </c>
      <c r="AS3846">
        <v>0</v>
      </c>
      <c r="AT3846" s="4">
        <v>0</v>
      </c>
      <c r="AU3846" s="4">
        <v>0</v>
      </c>
      <c r="AV3846" s="4">
        <v>0</v>
      </c>
      <c r="AW3846">
        <v>1.75</v>
      </c>
      <c r="AX3846" s="4">
        <f t="shared" si="60"/>
        <v>16</v>
      </c>
      <c r="AY3846" s="4">
        <v>5</v>
      </c>
      <c r="AZ3846" s="4">
        <v>0</v>
      </c>
    </row>
    <row r="3847" spans="1:52" x14ac:dyDescent="0.25">
      <c r="A3847" s="4">
        <v>2017</v>
      </c>
      <c r="B3847" s="4" t="s">
        <v>553</v>
      </c>
      <c r="C3847" t="s">
        <v>284</v>
      </c>
      <c r="D3847" t="s">
        <v>484</v>
      </c>
      <c r="E3847" t="s">
        <v>981</v>
      </c>
      <c r="F3847" s="4">
        <v>46</v>
      </c>
      <c r="G3847">
        <v>18</v>
      </c>
      <c r="H3847">
        <v>3</v>
      </c>
      <c r="I3847">
        <v>46</v>
      </c>
      <c r="J3847">
        <v>3.0652173913043499</v>
      </c>
      <c r="K3847">
        <v>2</v>
      </c>
      <c r="L3847">
        <v>4.3478260869565202E-2</v>
      </c>
      <c r="M3847">
        <v>0</v>
      </c>
      <c r="N3847">
        <v>197.130434782609</v>
      </c>
      <c r="O3847">
        <v>0</v>
      </c>
      <c r="P3847">
        <v>18</v>
      </c>
      <c r="Q3847">
        <v>32.8888888888889</v>
      </c>
      <c r="R3847">
        <v>3</v>
      </c>
      <c r="S3847">
        <v>46.3333333333333</v>
      </c>
      <c r="T3847">
        <v>0</v>
      </c>
      <c r="U3847">
        <v>0</v>
      </c>
      <c r="V3847">
        <v>0</v>
      </c>
      <c r="W3847">
        <v>0</v>
      </c>
      <c r="X3847">
        <v>46</v>
      </c>
      <c r="Y3847">
        <v>46.1086956521739</v>
      </c>
      <c r="Z3847">
        <v>0</v>
      </c>
      <c r="AA3847">
        <v>0</v>
      </c>
      <c r="AB3847">
        <v>46</v>
      </c>
      <c r="AC3847">
        <v>61.760869565217398</v>
      </c>
      <c r="AD3847">
        <v>1</v>
      </c>
      <c r="AE3847">
        <v>41</v>
      </c>
      <c r="AF3847">
        <v>57.634146341463399</v>
      </c>
      <c r="AG3847">
        <v>0.89130434782608703</v>
      </c>
      <c r="AH3847" s="4">
        <v>0</v>
      </c>
      <c r="AI3847">
        <v>0</v>
      </c>
      <c r="AJ3847" s="4">
        <v>0</v>
      </c>
      <c r="AK3847">
        <v>0</v>
      </c>
      <c r="AL3847" s="4">
        <v>1</v>
      </c>
      <c r="AM3847">
        <v>2.1739130434782601E-2</v>
      </c>
      <c r="AN3847" s="4">
        <v>1</v>
      </c>
      <c r="AO3847">
        <v>2.1739130434782601E-2</v>
      </c>
      <c r="AP3847" s="4">
        <v>0</v>
      </c>
      <c r="AQ3847">
        <v>0</v>
      </c>
      <c r="AR3847" s="4">
        <v>1</v>
      </c>
      <c r="AS3847">
        <v>2.1739130434782601E-2</v>
      </c>
      <c r="AT3847" s="4">
        <v>0</v>
      </c>
      <c r="AU3847" s="4">
        <v>0</v>
      </c>
      <c r="AV3847" s="4">
        <v>0</v>
      </c>
      <c r="AW3847">
        <v>3.5384615384615401</v>
      </c>
      <c r="AX3847" s="4">
        <f t="shared" si="60"/>
        <v>12.999999999999995</v>
      </c>
      <c r="AY3847" s="4">
        <v>0</v>
      </c>
      <c r="AZ3847" s="4">
        <v>0</v>
      </c>
    </row>
    <row r="3848" spans="1:52" x14ac:dyDescent="0.25">
      <c r="A3848" s="4">
        <v>2017</v>
      </c>
      <c r="B3848" s="4" t="s">
        <v>553</v>
      </c>
      <c r="C3848" t="s">
        <v>284</v>
      </c>
      <c r="D3848" t="s">
        <v>525</v>
      </c>
      <c r="E3848" t="s">
        <v>1017</v>
      </c>
      <c r="F3848" s="4">
        <v>183</v>
      </c>
      <c r="G3848">
        <v>8</v>
      </c>
      <c r="H3848">
        <v>3.625</v>
      </c>
      <c r="I3848">
        <v>182</v>
      </c>
      <c r="J3848">
        <v>3.6428571428571401</v>
      </c>
      <c r="K3848">
        <v>0</v>
      </c>
      <c r="L3848">
        <v>0</v>
      </c>
      <c r="M3848">
        <v>58</v>
      </c>
      <c r="N3848">
        <v>2196.8820224719102</v>
      </c>
      <c r="O3848">
        <v>0.31693989071038298</v>
      </c>
      <c r="P3848">
        <v>89</v>
      </c>
      <c r="Q3848">
        <v>117.86516853932601</v>
      </c>
      <c r="R3848">
        <v>49</v>
      </c>
      <c r="S3848">
        <v>156.734693877551</v>
      </c>
      <c r="T3848">
        <v>34</v>
      </c>
      <c r="U3848">
        <v>196.14705882352899</v>
      </c>
      <c r="V3848">
        <v>34</v>
      </c>
      <c r="W3848">
        <v>38.029411764705898</v>
      </c>
      <c r="X3848">
        <v>137</v>
      </c>
      <c r="Y3848">
        <v>115.583941605839</v>
      </c>
      <c r="Z3848">
        <v>40</v>
      </c>
      <c r="AA3848">
        <v>589.80645161290295</v>
      </c>
      <c r="AB3848">
        <v>142</v>
      </c>
      <c r="AC3848">
        <v>150.333333333333</v>
      </c>
      <c r="AD3848">
        <v>0.77049180327868905</v>
      </c>
      <c r="AE3848">
        <v>63</v>
      </c>
      <c r="AF3848">
        <v>78.238095238095198</v>
      </c>
      <c r="AG3848">
        <v>0.34426229508196698</v>
      </c>
      <c r="AH3848" s="4">
        <v>25</v>
      </c>
      <c r="AI3848">
        <v>0.80645161290322598</v>
      </c>
      <c r="AJ3848" s="4">
        <v>13</v>
      </c>
      <c r="AK3848">
        <v>0.41935483870967699</v>
      </c>
      <c r="AL3848" s="4">
        <v>47</v>
      </c>
      <c r="AM3848">
        <v>0.33333333333333298</v>
      </c>
      <c r="AN3848" s="4">
        <v>18</v>
      </c>
      <c r="AO3848">
        <v>0.12765957446808501</v>
      </c>
      <c r="AP3848" s="4">
        <v>2</v>
      </c>
      <c r="AQ3848">
        <v>1.0928961748633901E-2</v>
      </c>
      <c r="AR3848" s="4">
        <v>0</v>
      </c>
      <c r="AS3848">
        <v>0</v>
      </c>
      <c r="AT3848" s="4">
        <v>1</v>
      </c>
      <c r="AU3848" s="4">
        <v>0</v>
      </c>
      <c r="AV3848" s="4">
        <v>5</v>
      </c>
      <c r="AW3848">
        <v>1.71698113207547</v>
      </c>
      <c r="AX3848" s="4">
        <f t="shared" si="60"/>
        <v>106.58241758241769</v>
      </c>
      <c r="AY3848" s="4">
        <v>35</v>
      </c>
      <c r="AZ3848" s="4">
        <v>14</v>
      </c>
    </row>
    <row r="3849" spans="1:52" x14ac:dyDescent="0.25">
      <c r="A3849" s="4">
        <v>2017</v>
      </c>
      <c r="B3849" s="4" t="s">
        <v>553</v>
      </c>
      <c r="C3849" t="s">
        <v>284</v>
      </c>
      <c r="D3849" t="s">
        <v>546</v>
      </c>
      <c r="E3849" t="s">
        <v>1038</v>
      </c>
      <c r="F3849" s="4">
        <v>1</v>
      </c>
      <c r="G3849">
        <v>0</v>
      </c>
      <c r="H3849">
        <v>0</v>
      </c>
      <c r="I3849">
        <v>1</v>
      </c>
      <c r="J3849">
        <v>0</v>
      </c>
      <c r="K3849">
        <v>0</v>
      </c>
      <c r="L3849">
        <v>0</v>
      </c>
      <c r="M3849">
        <v>0</v>
      </c>
      <c r="N3849">
        <v>104</v>
      </c>
      <c r="O3849">
        <v>0</v>
      </c>
      <c r="P3849">
        <v>1</v>
      </c>
      <c r="Q3849">
        <v>239</v>
      </c>
      <c r="R3849">
        <v>0</v>
      </c>
      <c r="S3849">
        <v>0</v>
      </c>
      <c r="T3849">
        <v>1</v>
      </c>
      <c r="U3849">
        <v>237</v>
      </c>
      <c r="V3849">
        <v>1</v>
      </c>
      <c r="W3849">
        <v>2</v>
      </c>
      <c r="X3849">
        <v>0</v>
      </c>
      <c r="Y3849">
        <v>0</v>
      </c>
      <c r="Z3849">
        <v>1</v>
      </c>
      <c r="AA3849">
        <v>392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 s="4">
        <v>1</v>
      </c>
      <c r="AI3849">
        <v>1</v>
      </c>
      <c r="AJ3849" s="4">
        <v>0</v>
      </c>
      <c r="AK3849">
        <v>0</v>
      </c>
      <c r="AL3849" s="4">
        <v>0</v>
      </c>
      <c r="AM3849">
        <v>0</v>
      </c>
      <c r="AN3849" s="4">
        <v>0</v>
      </c>
      <c r="AO3849">
        <v>0</v>
      </c>
      <c r="AP3849" s="4">
        <v>0</v>
      </c>
      <c r="AQ3849">
        <v>0</v>
      </c>
      <c r="AR3849" s="4">
        <v>0</v>
      </c>
      <c r="AS3849">
        <v>0</v>
      </c>
      <c r="AT3849" s="4">
        <v>0</v>
      </c>
      <c r="AU3849" s="4">
        <v>0</v>
      </c>
      <c r="AV3849" s="4">
        <v>0</v>
      </c>
      <c r="AW3849">
        <v>1</v>
      </c>
      <c r="AX3849" s="4">
        <f t="shared" si="60"/>
        <v>1</v>
      </c>
      <c r="AY3849" s="4">
        <v>1</v>
      </c>
      <c r="AZ3849" s="4">
        <v>0</v>
      </c>
    </row>
    <row r="3850" spans="1:52" x14ac:dyDescent="0.25">
      <c r="A3850" s="4">
        <v>2017</v>
      </c>
      <c r="B3850" s="4" t="s">
        <v>1065</v>
      </c>
      <c r="C3850" t="s">
        <v>163</v>
      </c>
      <c r="D3850" t="s">
        <v>165</v>
      </c>
      <c r="E3850" s="18" t="s">
        <v>679</v>
      </c>
      <c r="F3850" s="4">
        <v>10</v>
      </c>
      <c r="G3850">
        <v>10</v>
      </c>
      <c r="H3850">
        <v>4.5999999999999996</v>
      </c>
      <c r="I3850">
        <v>10</v>
      </c>
      <c r="J3850">
        <v>6</v>
      </c>
      <c r="K3850">
        <v>0</v>
      </c>
      <c r="L3850">
        <v>0</v>
      </c>
      <c r="M3850">
        <v>2</v>
      </c>
      <c r="N3850">
        <v>739.22222222222194</v>
      </c>
      <c r="O3850">
        <v>0.2</v>
      </c>
      <c r="P3850">
        <v>10</v>
      </c>
      <c r="Q3850">
        <v>10.6</v>
      </c>
      <c r="R3850">
        <v>2</v>
      </c>
      <c r="S3850">
        <v>69</v>
      </c>
      <c r="T3850">
        <v>0</v>
      </c>
      <c r="U3850" t="s">
        <v>1066</v>
      </c>
      <c r="V3850">
        <v>0</v>
      </c>
      <c r="W3850" t="s">
        <v>1066</v>
      </c>
      <c r="X3850">
        <v>6</v>
      </c>
      <c r="Y3850">
        <v>97.3333333333333</v>
      </c>
      <c r="Z3850">
        <v>1</v>
      </c>
      <c r="AA3850">
        <v>411</v>
      </c>
      <c r="AB3850">
        <v>9</v>
      </c>
      <c r="AC3850">
        <v>111.888888888889</v>
      </c>
      <c r="AD3850">
        <v>0.9</v>
      </c>
      <c r="AE3850">
        <v>3</v>
      </c>
      <c r="AF3850">
        <v>78</v>
      </c>
      <c r="AG3850">
        <v>0.3</v>
      </c>
      <c r="AH3850" s="4">
        <v>1</v>
      </c>
      <c r="AI3850">
        <v>1</v>
      </c>
      <c r="AJ3850" s="4">
        <v>1</v>
      </c>
      <c r="AK3850">
        <v>1</v>
      </c>
      <c r="AL3850" s="4">
        <v>3</v>
      </c>
      <c r="AM3850">
        <v>0.33333333333333298</v>
      </c>
      <c r="AN3850" s="4">
        <v>1</v>
      </c>
      <c r="AO3850">
        <v>0.11111111111111099</v>
      </c>
      <c r="AP3850" s="4">
        <v>0</v>
      </c>
      <c r="AQ3850">
        <v>0</v>
      </c>
      <c r="AR3850" s="4">
        <v>0</v>
      </c>
      <c r="AS3850">
        <v>0</v>
      </c>
      <c r="AT3850" s="4">
        <v>0</v>
      </c>
      <c r="AU3850" s="4">
        <v>0</v>
      </c>
      <c r="AV3850" s="4">
        <v>0</v>
      </c>
      <c r="AW3850">
        <v>1.1111111111111101</v>
      </c>
      <c r="AX3850" s="4">
        <f t="shared" si="60"/>
        <v>9.0000000000000089</v>
      </c>
      <c r="AY3850" s="4">
        <v>0</v>
      </c>
      <c r="AZ3850" s="4">
        <v>0</v>
      </c>
    </row>
    <row r="3851" spans="1:52" x14ac:dyDescent="0.25">
      <c r="A3851" s="4">
        <v>2017</v>
      </c>
      <c r="B3851" s="4" t="s">
        <v>1065</v>
      </c>
      <c r="C3851" t="s">
        <v>163</v>
      </c>
      <c r="D3851" t="s">
        <v>145</v>
      </c>
      <c r="E3851" s="18" t="s">
        <v>661</v>
      </c>
      <c r="F3851" s="4">
        <v>213</v>
      </c>
      <c r="G3851">
        <v>208</v>
      </c>
      <c r="H3851">
        <v>4.1394230769230802</v>
      </c>
      <c r="I3851">
        <v>213</v>
      </c>
      <c r="J3851">
        <v>5.07981220657277</v>
      </c>
      <c r="K3851">
        <v>0</v>
      </c>
      <c r="L3851">
        <v>0</v>
      </c>
      <c r="M3851">
        <v>4</v>
      </c>
      <c r="N3851">
        <v>86.033333333333303</v>
      </c>
      <c r="O3851">
        <v>1.8779342723004699E-2</v>
      </c>
      <c r="P3851">
        <v>156</v>
      </c>
      <c r="Q3851">
        <v>10.782051282051301</v>
      </c>
      <c r="R3851">
        <v>31</v>
      </c>
      <c r="S3851">
        <v>47.258064516128997</v>
      </c>
      <c r="T3851">
        <v>0</v>
      </c>
      <c r="U3851">
        <v>0</v>
      </c>
      <c r="V3851">
        <v>0</v>
      </c>
      <c r="W3851">
        <v>0</v>
      </c>
      <c r="X3851">
        <v>177</v>
      </c>
      <c r="Y3851">
        <v>62.881355932203398</v>
      </c>
      <c r="Z3851">
        <v>18</v>
      </c>
      <c r="AA3851">
        <v>259.47058823529397</v>
      </c>
      <c r="AB3851">
        <v>195</v>
      </c>
      <c r="AC3851">
        <v>85.293814432989706</v>
      </c>
      <c r="AD3851">
        <v>0.91079812206572797</v>
      </c>
      <c r="AE3851">
        <v>54</v>
      </c>
      <c r="AF3851">
        <v>61.7777777777778</v>
      </c>
      <c r="AG3851">
        <v>0.25352112676056299</v>
      </c>
      <c r="AH3851" s="4">
        <v>10</v>
      </c>
      <c r="AI3851">
        <v>0.58823529411764697</v>
      </c>
      <c r="AJ3851" s="4">
        <v>2</v>
      </c>
      <c r="AK3851">
        <v>0.11764705882352899</v>
      </c>
      <c r="AL3851" s="4">
        <v>44</v>
      </c>
      <c r="AM3851">
        <v>0.22680412371134001</v>
      </c>
      <c r="AN3851" s="4">
        <v>6</v>
      </c>
      <c r="AO3851">
        <v>3.09278350515464E-2</v>
      </c>
      <c r="AP3851" s="4">
        <v>0</v>
      </c>
      <c r="AQ3851">
        <v>0</v>
      </c>
      <c r="AR3851" s="4">
        <v>1</v>
      </c>
      <c r="AS3851">
        <v>4.6948356807511703E-3</v>
      </c>
      <c r="AT3851" s="4">
        <v>0</v>
      </c>
      <c r="AU3851" s="4">
        <v>0</v>
      </c>
      <c r="AV3851" s="4">
        <v>5</v>
      </c>
      <c r="AW3851">
        <v>1.83620689655172</v>
      </c>
      <c r="AX3851" s="4">
        <f t="shared" si="60"/>
        <v>116.00000000000026</v>
      </c>
      <c r="AY3851" s="4">
        <v>0</v>
      </c>
      <c r="AZ3851" s="4">
        <v>0</v>
      </c>
    </row>
    <row r="3852" spans="1:52" x14ac:dyDescent="0.25">
      <c r="A3852" s="4">
        <v>2017</v>
      </c>
      <c r="B3852" s="4" t="s">
        <v>1065</v>
      </c>
      <c r="C3852" t="s">
        <v>163</v>
      </c>
      <c r="D3852" t="s">
        <v>557</v>
      </c>
      <c r="E3852" s="18" t="s">
        <v>1048</v>
      </c>
      <c r="F3852" s="4">
        <v>1</v>
      </c>
      <c r="G3852">
        <v>1</v>
      </c>
      <c r="H3852">
        <v>5</v>
      </c>
      <c r="I3852">
        <v>1</v>
      </c>
      <c r="J3852">
        <v>7</v>
      </c>
      <c r="K3852">
        <v>0</v>
      </c>
      <c r="L3852">
        <v>0</v>
      </c>
      <c r="M3852">
        <v>1</v>
      </c>
      <c r="N3852">
        <v>1958</v>
      </c>
      <c r="O3852">
        <v>1</v>
      </c>
      <c r="P3852">
        <v>1</v>
      </c>
      <c r="Q3852">
        <v>10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1</v>
      </c>
      <c r="Y3852">
        <v>123</v>
      </c>
      <c r="Z3852">
        <v>0</v>
      </c>
      <c r="AA3852">
        <v>0</v>
      </c>
      <c r="AB3852">
        <v>1</v>
      </c>
      <c r="AC3852">
        <v>141</v>
      </c>
      <c r="AD3852">
        <v>1</v>
      </c>
      <c r="AE3852">
        <v>0</v>
      </c>
      <c r="AF3852">
        <v>0</v>
      </c>
      <c r="AG3852">
        <v>0</v>
      </c>
      <c r="AH3852" s="4">
        <v>0</v>
      </c>
      <c r="AI3852">
        <v>0</v>
      </c>
      <c r="AJ3852" s="4">
        <v>0</v>
      </c>
      <c r="AK3852">
        <v>0</v>
      </c>
      <c r="AL3852" s="4">
        <v>0</v>
      </c>
      <c r="AM3852">
        <v>0</v>
      </c>
      <c r="AN3852" s="4">
        <v>0</v>
      </c>
      <c r="AO3852">
        <v>0</v>
      </c>
      <c r="AP3852" s="4">
        <v>0</v>
      </c>
      <c r="AQ3852">
        <v>0</v>
      </c>
      <c r="AR3852" s="4">
        <v>0</v>
      </c>
      <c r="AS3852">
        <v>0</v>
      </c>
      <c r="AT3852" s="4">
        <v>0</v>
      </c>
      <c r="AU3852" s="4">
        <v>0</v>
      </c>
      <c r="AV3852" s="4">
        <v>0</v>
      </c>
      <c r="AW3852">
        <v>1</v>
      </c>
      <c r="AX3852" s="4">
        <f t="shared" si="60"/>
        <v>1</v>
      </c>
      <c r="AY3852" s="4">
        <v>0</v>
      </c>
      <c r="AZ3852" s="4">
        <v>0</v>
      </c>
    </row>
    <row r="3853" spans="1:52" x14ac:dyDescent="0.25">
      <c r="A3853" s="4">
        <v>2017</v>
      </c>
      <c r="B3853" s="4" t="s">
        <v>1065</v>
      </c>
      <c r="C3853" t="s">
        <v>163</v>
      </c>
      <c r="D3853" t="s">
        <v>558</v>
      </c>
      <c r="E3853" s="18" t="s">
        <v>1049</v>
      </c>
      <c r="F3853" s="4">
        <v>32</v>
      </c>
      <c r="G3853">
        <v>32</v>
      </c>
      <c r="H3853">
        <v>10</v>
      </c>
      <c r="I3853">
        <v>32</v>
      </c>
      <c r="J3853">
        <v>11.6875</v>
      </c>
      <c r="K3853">
        <v>5</v>
      </c>
      <c r="L3853">
        <v>0.15625</v>
      </c>
      <c r="M3853">
        <v>1</v>
      </c>
      <c r="N3853">
        <v>82.451612903225794</v>
      </c>
      <c r="O3853">
        <v>3.125E-2</v>
      </c>
      <c r="P3853">
        <v>25</v>
      </c>
      <c r="Q3853">
        <v>8.8000000000000007</v>
      </c>
      <c r="R3853">
        <v>3</v>
      </c>
      <c r="S3853">
        <v>41.3333333333333</v>
      </c>
      <c r="T3853">
        <v>1</v>
      </c>
      <c r="U3853">
        <v>69</v>
      </c>
      <c r="V3853">
        <v>1</v>
      </c>
      <c r="W3853">
        <v>10</v>
      </c>
      <c r="X3853">
        <v>29</v>
      </c>
      <c r="Y3853">
        <v>86.482758620689694</v>
      </c>
      <c r="Z3853">
        <v>1</v>
      </c>
      <c r="AA3853">
        <v>213</v>
      </c>
      <c r="AB3853">
        <v>31</v>
      </c>
      <c r="AC3853">
        <v>107.366666666667</v>
      </c>
      <c r="AD3853">
        <v>0.9375</v>
      </c>
      <c r="AE3853">
        <v>13</v>
      </c>
      <c r="AF3853">
        <v>92.923076923076906</v>
      </c>
      <c r="AG3853">
        <v>0.40625</v>
      </c>
      <c r="AH3853" s="4">
        <v>0</v>
      </c>
      <c r="AI3853">
        <v>0</v>
      </c>
      <c r="AJ3853" s="4">
        <v>0</v>
      </c>
      <c r="AK3853">
        <v>0</v>
      </c>
      <c r="AL3853" s="4">
        <v>5</v>
      </c>
      <c r="AM3853">
        <v>0.16666666666666699</v>
      </c>
      <c r="AN3853" s="4">
        <v>3</v>
      </c>
      <c r="AO3853">
        <v>0.1</v>
      </c>
      <c r="AP3853" s="4">
        <v>0</v>
      </c>
      <c r="AQ3853">
        <v>0</v>
      </c>
      <c r="AR3853" s="4">
        <v>0</v>
      </c>
      <c r="AS3853">
        <v>0</v>
      </c>
      <c r="AT3853" s="4">
        <v>0</v>
      </c>
      <c r="AU3853" s="4">
        <v>0</v>
      </c>
      <c r="AV3853" s="4">
        <v>0</v>
      </c>
      <c r="AW3853">
        <v>3.2</v>
      </c>
      <c r="AX3853" s="4">
        <f t="shared" si="60"/>
        <v>10</v>
      </c>
      <c r="AY3853" s="4">
        <v>1</v>
      </c>
      <c r="AZ3853" s="4">
        <v>0</v>
      </c>
    </row>
    <row r="3854" spans="1:52" x14ac:dyDescent="0.25">
      <c r="A3854" s="4">
        <v>2017</v>
      </c>
      <c r="B3854" s="4" t="s">
        <v>1065</v>
      </c>
      <c r="C3854" t="s">
        <v>163</v>
      </c>
      <c r="D3854" t="s">
        <v>164</v>
      </c>
      <c r="E3854" s="18" t="s">
        <v>678</v>
      </c>
      <c r="F3854" s="4">
        <v>16</v>
      </c>
      <c r="G3854">
        <v>16</v>
      </c>
      <c r="H3854">
        <v>2.0625</v>
      </c>
      <c r="I3854">
        <v>16</v>
      </c>
      <c r="J3854">
        <v>4.125</v>
      </c>
      <c r="K3854">
        <v>0</v>
      </c>
      <c r="L3854">
        <v>0</v>
      </c>
      <c r="M3854">
        <v>2</v>
      </c>
      <c r="N3854">
        <v>43.571428571428598</v>
      </c>
      <c r="O3854">
        <v>0.125</v>
      </c>
      <c r="P3854">
        <v>15</v>
      </c>
      <c r="Q3854">
        <v>2.7333333333333298</v>
      </c>
      <c r="R3854">
        <v>1</v>
      </c>
      <c r="S3854">
        <v>267</v>
      </c>
      <c r="T3854">
        <v>1</v>
      </c>
      <c r="U3854">
        <v>137</v>
      </c>
      <c r="V3854">
        <v>1</v>
      </c>
      <c r="W3854">
        <v>2</v>
      </c>
      <c r="X3854">
        <v>14</v>
      </c>
      <c r="Y3854">
        <v>57.571428571428598</v>
      </c>
      <c r="Z3854">
        <v>1</v>
      </c>
      <c r="AA3854">
        <v>353</v>
      </c>
      <c r="AB3854">
        <v>15</v>
      </c>
      <c r="AC3854">
        <v>75.2</v>
      </c>
      <c r="AD3854">
        <v>0.9375</v>
      </c>
      <c r="AE3854">
        <v>11</v>
      </c>
      <c r="AF3854">
        <v>65.454545454545496</v>
      </c>
      <c r="AG3854">
        <v>0.6875</v>
      </c>
      <c r="AH3854" s="4">
        <v>1</v>
      </c>
      <c r="AI3854">
        <v>1</v>
      </c>
      <c r="AJ3854" s="4">
        <v>0</v>
      </c>
      <c r="AK3854">
        <v>0</v>
      </c>
      <c r="AL3854" s="4">
        <v>1</v>
      </c>
      <c r="AM3854">
        <v>6.6666666666666693E-2</v>
      </c>
      <c r="AN3854" s="4">
        <v>0</v>
      </c>
      <c r="AO3854">
        <v>0</v>
      </c>
      <c r="AP3854" s="4">
        <v>0</v>
      </c>
      <c r="AQ3854">
        <v>0</v>
      </c>
      <c r="AR3854" s="4">
        <v>0</v>
      </c>
      <c r="AS3854">
        <v>0</v>
      </c>
      <c r="AT3854" s="4">
        <v>0</v>
      </c>
      <c r="AU3854" s="4">
        <v>0</v>
      </c>
      <c r="AV3854" s="4">
        <v>0</v>
      </c>
      <c r="AW3854">
        <v>3.2</v>
      </c>
      <c r="AX3854" s="4">
        <f t="shared" si="60"/>
        <v>5</v>
      </c>
      <c r="AY3854" s="4">
        <v>1</v>
      </c>
      <c r="AZ3854" s="4">
        <v>35</v>
      </c>
    </row>
    <row r="3855" spans="1:52" x14ac:dyDescent="0.25">
      <c r="A3855" s="4">
        <v>2017</v>
      </c>
      <c r="B3855" s="4" t="s">
        <v>1065</v>
      </c>
      <c r="C3855" t="s">
        <v>163</v>
      </c>
      <c r="D3855" t="s">
        <v>157</v>
      </c>
      <c r="E3855" s="18" t="s">
        <v>672</v>
      </c>
      <c r="F3855" s="4">
        <v>27</v>
      </c>
      <c r="G3855">
        <v>26</v>
      </c>
      <c r="H3855">
        <v>3.3846153846153801</v>
      </c>
      <c r="I3855">
        <v>27</v>
      </c>
      <c r="J3855">
        <v>3.81481481481481</v>
      </c>
      <c r="K3855">
        <v>0</v>
      </c>
      <c r="L3855">
        <v>0</v>
      </c>
      <c r="M3855">
        <v>0</v>
      </c>
      <c r="N3855">
        <v>22.925925925925899</v>
      </c>
      <c r="O3855">
        <v>0</v>
      </c>
      <c r="P3855">
        <v>24</v>
      </c>
      <c r="Q3855">
        <v>8</v>
      </c>
      <c r="R3855">
        <v>3</v>
      </c>
      <c r="S3855">
        <v>20.6666666666667</v>
      </c>
      <c r="T3855">
        <v>2</v>
      </c>
      <c r="U3855">
        <v>79</v>
      </c>
      <c r="V3855">
        <v>2</v>
      </c>
      <c r="W3855">
        <v>38.5</v>
      </c>
      <c r="X3855">
        <v>23</v>
      </c>
      <c r="Y3855">
        <v>72.478260869565204</v>
      </c>
      <c r="Z3855">
        <v>2</v>
      </c>
      <c r="AA3855">
        <v>189.5</v>
      </c>
      <c r="AB3855">
        <v>25</v>
      </c>
      <c r="AC3855">
        <v>88.4</v>
      </c>
      <c r="AD3855">
        <v>0.92592592592592604</v>
      </c>
      <c r="AE3855">
        <v>5</v>
      </c>
      <c r="AF3855">
        <v>48.8</v>
      </c>
      <c r="AG3855">
        <v>0.18518518518518501</v>
      </c>
      <c r="AH3855" s="4">
        <v>1</v>
      </c>
      <c r="AI3855">
        <v>0.5</v>
      </c>
      <c r="AJ3855" s="4">
        <v>1</v>
      </c>
      <c r="AK3855">
        <v>0.5</v>
      </c>
      <c r="AL3855" s="4">
        <v>6</v>
      </c>
      <c r="AM3855">
        <v>0.24</v>
      </c>
      <c r="AN3855" s="4">
        <v>2</v>
      </c>
      <c r="AO3855">
        <v>0.08</v>
      </c>
      <c r="AP3855" s="4">
        <v>1</v>
      </c>
      <c r="AQ3855">
        <v>3.7037037037037E-2</v>
      </c>
      <c r="AR3855" s="4">
        <v>0</v>
      </c>
      <c r="AS3855">
        <v>0</v>
      </c>
      <c r="AT3855" s="4">
        <v>0</v>
      </c>
      <c r="AU3855" s="4">
        <v>0</v>
      </c>
      <c r="AV3855" s="4">
        <v>1</v>
      </c>
      <c r="AW3855">
        <v>2.7</v>
      </c>
      <c r="AX3855" s="4">
        <f t="shared" si="60"/>
        <v>10</v>
      </c>
      <c r="AY3855" s="4">
        <v>3</v>
      </c>
      <c r="AZ3855" s="4">
        <v>0</v>
      </c>
    </row>
    <row r="3856" spans="1:52" x14ac:dyDescent="0.25">
      <c r="A3856" s="4">
        <v>2017</v>
      </c>
      <c r="B3856" s="4" t="s">
        <v>1065</v>
      </c>
      <c r="C3856" t="s">
        <v>163</v>
      </c>
      <c r="D3856" t="s">
        <v>160</v>
      </c>
      <c r="E3856" s="18" t="s">
        <v>675</v>
      </c>
      <c r="F3856" s="4">
        <v>49</v>
      </c>
      <c r="G3856">
        <v>46</v>
      </c>
      <c r="H3856">
        <v>3.0869565217391299</v>
      </c>
      <c r="I3856">
        <v>49</v>
      </c>
      <c r="J3856">
        <v>4.2244897959183696</v>
      </c>
      <c r="K3856">
        <v>0</v>
      </c>
      <c r="L3856">
        <v>0</v>
      </c>
      <c r="M3856">
        <v>12</v>
      </c>
      <c r="N3856">
        <v>242.15384615384599</v>
      </c>
      <c r="O3856">
        <v>0.24489795918367299</v>
      </c>
      <c r="P3856">
        <v>39</v>
      </c>
      <c r="Q3856">
        <v>9.8205128205128194</v>
      </c>
      <c r="R3856">
        <v>10</v>
      </c>
      <c r="S3856">
        <v>58.4</v>
      </c>
      <c r="T3856">
        <v>4</v>
      </c>
      <c r="U3856">
        <v>105.75</v>
      </c>
      <c r="V3856">
        <v>4</v>
      </c>
      <c r="W3856">
        <v>8.5</v>
      </c>
      <c r="X3856">
        <v>39</v>
      </c>
      <c r="Y3856">
        <v>51.128205128205103</v>
      </c>
      <c r="Z3856">
        <v>7</v>
      </c>
      <c r="AA3856">
        <v>244</v>
      </c>
      <c r="AB3856">
        <v>42</v>
      </c>
      <c r="AC3856">
        <v>74.690476190476204</v>
      </c>
      <c r="AD3856">
        <v>0.85714285714285698</v>
      </c>
      <c r="AE3856">
        <v>8</v>
      </c>
      <c r="AF3856">
        <v>44.875</v>
      </c>
      <c r="AG3856">
        <v>0.16326530612244899</v>
      </c>
      <c r="AH3856" s="4">
        <v>4</v>
      </c>
      <c r="AI3856">
        <v>0.66666666666666696</v>
      </c>
      <c r="AJ3856" s="4">
        <v>2</v>
      </c>
      <c r="AK3856">
        <v>0.33333333333333298</v>
      </c>
      <c r="AL3856" s="4">
        <v>2</v>
      </c>
      <c r="AM3856">
        <v>4.7619047619047603E-2</v>
      </c>
      <c r="AN3856" s="4">
        <v>2</v>
      </c>
      <c r="AO3856">
        <v>4.7619047619047603E-2</v>
      </c>
      <c r="AP3856" s="4">
        <v>0</v>
      </c>
      <c r="AQ3856">
        <v>0</v>
      </c>
      <c r="AR3856" s="4">
        <v>0</v>
      </c>
      <c r="AS3856">
        <v>0</v>
      </c>
      <c r="AT3856" s="4">
        <v>0</v>
      </c>
      <c r="AU3856" s="4">
        <v>0</v>
      </c>
      <c r="AV3856" s="4">
        <v>0</v>
      </c>
      <c r="AW3856">
        <v>1.3611111111111101</v>
      </c>
      <c r="AX3856" s="4">
        <f t="shared" si="60"/>
        <v>36.000000000000028</v>
      </c>
      <c r="AY3856" s="4">
        <v>3</v>
      </c>
      <c r="AZ3856" s="4">
        <v>38.6666666666667</v>
      </c>
    </row>
    <row r="3857" spans="1:52" x14ac:dyDescent="0.25">
      <c r="A3857" s="4">
        <v>2017</v>
      </c>
      <c r="B3857" s="4" t="s">
        <v>1065</v>
      </c>
      <c r="C3857" t="s">
        <v>163</v>
      </c>
      <c r="D3857" t="s">
        <v>136</v>
      </c>
      <c r="E3857" s="18" t="s">
        <v>652</v>
      </c>
      <c r="F3857" s="4">
        <v>7</v>
      </c>
      <c r="G3857">
        <v>7</v>
      </c>
      <c r="H3857">
        <v>24.285714285714299</v>
      </c>
      <c r="I3857">
        <v>7</v>
      </c>
      <c r="J3857">
        <v>25.428571428571399</v>
      </c>
      <c r="K3857">
        <v>0</v>
      </c>
      <c r="L3857">
        <v>0</v>
      </c>
      <c r="M3857">
        <v>0</v>
      </c>
      <c r="N3857">
        <v>1152.2857142857099</v>
      </c>
      <c r="O3857">
        <v>0</v>
      </c>
      <c r="P3857">
        <v>5</v>
      </c>
      <c r="Q3857">
        <v>53.8</v>
      </c>
      <c r="R3857">
        <v>3</v>
      </c>
      <c r="S3857">
        <v>15.3333333333333</v>
      </c>
      <c r="T3857">
        <v>0</v>
      </c>
      <c r="U3857">
        <v>0</v>
      </c>
      <c r="V3857">
        <v>0</v>
      </c>
      <c r="W3857">
        <v>0</v>
      </c>
      <c r="X3857">
        <v>7</v>
      </c>
      <c r="Y3857">
        <v>96.285714285714306</v>
      </c>
      <c r="Z3857">
        <v>0</v>
      </c>
      <c r="AA3857">
        <v>0</v>
      </c>
      <c r="AB3857">
        <v>7</v>
      </c>
      <c r="AC3857">
        <v>138.28571428571399</v>
      </c>
      <c r="AD3857">
        <v>1</v>
      </c>
      <c r="AE3857">
        <v>0</v>
      </c>
      <c r="AF3857">
        <v>0</v>
      </c>
      <c r="AG3857">
        <v>0</v>
      </c>
      <c r="AH3857" s="4">
        <v>0</v>
      </c>
      <c r="AI3857">
        <v>0</v>
      </c>
      <c r="AJ3857" s="4">
        <v>0</v>
      </c>
      <c r="AK3857">
        <v>0</v>
      </c>
      <c r="AL3857" s="4">
        <v>2</v>
      </c>
      <c r="AM3857">
        <v>0.28571428571428598</v>
      </c>
      <c r="AN3857" s="4">
        <v>0</v>
      </c>
      <c r="AO3857">
        <v>0</v>
      </c>
      <c r="AP3857" s="4">
        <v>0</v>
      </c>
      <c r="AQ3857">
        <v>0</v>
      </c>
      <c r="AR3857" s="4">
        <v>0</v>
      </c>
      <c r="AS3857">
        <v>0</v>
      </c>
      <c r="AT3857" s="4">
        <v>0</v>
      </c>
      <c r="AU3857" s="4">
        <v>0</v>
      </c>
      <c r="AV3857" s="4">
        <v>0</v>
      </c>
      <c r="AW3857">
        <v>1.75</v>
      </c>
      <c r="AX3857" s="4">
        <f t="shared" si="60"/>
        <v>4</v>
      </c>
      <c r="AY3857" s="4">
        <v>0</v>
      </c>
      <c r="AZ3857" s="4">
        <v>0</v>
      </c>
    </row>
    <row r="3858" spans="1:52" x14ac:dyDescent="0.25">
      <c r="A3858" s="4">
        <v>2017</v>
      </c>
      <c r="B3858" s="4" t="s">
        <v>1065</v>
      </c>
      <c r="C3858" t="s">
        <v>163</v>
      </c>
      <c r="D3858" t="s">
        <v>146</v>
      </c>
      <c r="E3858" s="18" t="s">
        <v>662</v>
      </c>
      <c r="F3858" s="4">
        <v>58</v>
      </c>
      <c r="G3858">
        <v>51</v>
      </c>
      <c r="H3858">
        <v>2.4901960784313699</v>
      </c>
      <c r="I3858">
        <v>58</v>
      </c>
      <c r="J3858">
        <v>3.1551724137931001</v>
      </c>
      <c r="K3858">
        <v>2</v>
      </c>
      <c r="L3858">
        <v>3.4482758620689703E-2</v>
      </c>
      <c r="M3858">
        <v>3</v>
      </c>
      <c r="N3858">
        <v>-27.2545454545455</v>
      </c>
      <c r="O3858">
        <v>5.1724137931034503E-2</v>
      </c>
      <c r="P3858">
        <v>53</v>
      </c>
      <c r="Q3858">
        <v>2.11320754716981</v>
      </c>
      <c r="R3858">
        <v>14</v>
      </c>
      <c r="S3858">
        <v>40.214285714285701</v>
      </c>
      <c r="T3858">
        <v>0</v>
      </c>
      <c r="U3858">
        <v>0</v>
      </c>
      <c r="V3858">
        <v>0</v>
      </c>
      <c r="W3858">
        <v>0</v>
      </c>
      <c r="X3858">
        <v>44</v>
      </c>
      <c r="Y3858">
        <v>55.659090909090899</v>
      </c>
      <c r="Z3858">
        <v>14</v>
      </c>
      <c r="AA3858">
        <v>230.09090909090901</v>
      </c>
      <c r="AB3858">
        <v>44</v>
      </c>
      <c r="AC3858">
        <v>71.795454545454504</v>
      </c>
      <c r="AD3858">
        <v>0.75862068965517204</v>
      </c>
      <c r="AE3858">
        <v>6</v>
      </c>
      <c r="AF3858">
        <v>43.1666666666667</v>
      </c>
      <c r="AG3858">
        <v>0.10344827586206901</v>
      </c>
      <c r="AH3858" s="4">
        <v>10</v>
      </c>
      <c r="AI3858">
        <v>0.90909090909090895</v>
      </c>
      <c r="AJ3858" s="4">
        <v>3</v>
      </c>
      <c r="AK3858">
        <v>0.27272727272727298</v>
      </c>
      <c r="AL3858" s="4">
        <v>12</v>
      </c>
      <c r="AM3858">
        <v>0.27272727272727298</v>
      </c>
      <c r="AN3858" s="4">
        <v>4</v>
      </c>
      <c r="AO3858">
        <v>9.0909090909090898E-2</v>
      </c>
      <c r="AP3858" s="4">
        <v>0</v>
      </c>
      <c r="AQ3858">
        <v>0</v>
      </c>
      <c r="AR3858" s="4">
        <v>0</v>
      </c>
      <c r="AS3858">
        <v>0</v>
      </c>
      <c r="AT3858" s="4">
        <v>0</v>
      </c>
      <c r="AU3858" s="4">
        <v>0</v>
      </c>
      <c r="AV3858" s="4">
        <v>1</v>
      </c>
      <c r="AW3858">
        <v>1.87096774193548</v>
      </c>
      <c r="AX3858" s="4">
        <f t="shared" si="60"/>
        <v>31.000000000000064</v>
      </c>
      <c r="AY3858" s="4">
        <v>0</v>
      </c>
      <c r="AZ3858" s="4">
        <v>0</v>
      </c>
    </row>
    <row r="3859" spans="1:52" x14ac:dyDescent="0.25">
      <c r="A3859" s="4">
        <v>2017</v>
      </c>
      <c r="B3859" s="4" t="s">
        <v>1065</v>
      </c>
      <c r="C3859" t="s">
        <v>163</v>
      </c>
      <c r="D3859" t="s">
        <v>159</v>
      </c>
      <c r="E3859" s="18" t="s">
        <v>674</v>
      </c>
      <c r="F3859" s="4">
        <v>84</v>
      </c>
      <c r="G3859">
        <v>83</v>
      </c>
      <c r="H3859">
        <v>12.783132530120501</v>
      </c>
      <c r="I3859">
        <v>84</v>
      </c>
      <c r="J3859">
        <v>13.964285714285699</v>
      </c>
      <c r="K3859">
        <v>0</v>
      </c>
      <c r="L3859">
        <v>0</v>
      </c>
      <c r="M3859">
        <v>71</v>
      </c>
      <c r="N3859">
        <v>4035.5797101449298</v>
      </c>
      <c r="O3859">
        <v>0.84523809523809501</v>
      </c>
      <c r="P3859">
        <v>71</v>
      </c>
      <c r="Q3859">
        <v>24.507042253521099</v>
      </c>
      <c r="R3859">
        <v>10</v>
      </c>
      <c r="S3859">
        <v>89.9</v>
      </c>
      <c r="T3859">
        <v>8</v>
      </c>
      <c r="U3859">
        <v>190</v>
      </c>
      <c r="V3859">
        <v>6</v>
      </c>
      <c r="W3859">
        <v>19.1666666666667</v>
      </c>
      <c r="X3859">
        <v>52</v>
      </c>
      <c r="Y3859">
        <v>118.230769230769</v>
      </c>
      <c r="Z3859">
        <v>11</v>
      </c>
      <c r="AA3859">
        <v>312.81818181818198</v>
      </c>
      <c r="AB3859">
        <v>73</v>
      </c>
      <c r="AC3859">
        <v>151.835616438356</v>
      </c>
      <c r="AD3859">
        <v>0.86904761904761896</v>
      </c>
      <c r="AE3859">
        <v>13</v>
      </c>
      <c r="AF3859">
        <v>127.153846153846</v>
      </c>
      <c r="AG3859">
        <v>0.15476190476190499</v>
      </c>
      <c r="AH3859" s="4">
        <v>10</v>
      </c>
      <c r="AI3859">
        <v>0.90909090909090895</v>
      </c>
      <c r="AJ3859" s="4">
        <v>2</v>
      </c>
      <c r="AK3859">
        <v>0.18181818181818199</v>
      </c>
      <c r="AL3859" s="4">
        <v>13</v>
      </c>
      <c r="AM3859">
        <v>0.17808219178082199</v>
      </c>
      <c r="AN3859" s="4">
        <v>2</v>
      </c>
      <c r="AO3859">
        <v>2.7397260273972601E-2</v>
      </c>
      <c r="AP3859" s="4">
        <v>0</v>
      </c>
      <c r="AQ3859">
        <v>0</v>
      </c>
      <c r="AR3859" s="4">
        <v>0</v>
      </c>
      <c r="AS3859">
        <v>0</v>
      </c>
      <c r="AT3859" s="4">
        <v>0</v>
      </c>
      <c r="AU3859" s="4">
        <v>0</v>
      </c>
      <c r="AV3859" s="4">
        <v>0</v>
      </c>
      <c r="AW3859">
        <v>2.47058823529412</v>
      </c>
      <c r="AX3859" s="4">
        <f t="shared" si="60"/>
        <v>33.999999999999964</v>
      </c>
      <c r="AY3859" s="4">
        <v>9</v>
      </c>
      <c r="AZ3859" s="4">
        <v>223.75</v>
      </c>
    </row>
    <row r="3860" spans="1:52" x14ac:dyDescent="0.25">
      <c r="A3860" s="4">
        <v>2017</v>
      </c>
      <c r="B3860" s="4" t="s">
        <v>1065</v>
      </c>
      <c r="C3860" t="s">
        <v>163</v>
      </c>
      <c r="D3860" t="s">
        <v>150</v>
      </c>
      <c r="E3860" s="18" t="s">
        <v>666</v>
      </c>
      <c r="F3860" s="4">
        <v>60</v>
      </c>
      <c r="G3860">
        <v>58</v>
      </c>
      <c r="H3860">
        <v>2.6551724137931001</v>
      </c>
      <c r="I3860">
        <v>60</v>
      </c>
      <c r="J3860">
        <v>4.3</v>
      </c>
      <c r="K3860">
        <v>2</v>
      </c>
      <c r="L3860">
        <v>3.3333333333333298E-2</v>
      </c>
      <c r="M3860">
        <v>2</v>
      </c>
      <c r="N3860">
        <v>17.637931034482801</v>
      </c>
      <c r="O3860">
        <v>3.3333333333333298E-2</v>
      </c>
      <c r="P3860">
        <v>55</v>
      </c>
      <c r="Q3860">
        <v>9.5272727272727291</v>
      </c>
      <c r="R3860">
        <v>17</v>
      </c>
      <c r="S3860">
        <v>33.764705882352899</v>
      </c>
      <c r="T3860">
        <v>8</v>
      </c>
      <c r="U3860">
        <v>152.375</v>
      </c>
      <c r="V3860">
        <v>7</v>
      </c>
      <c r="W3860">
        <v>9.8571428571428594</v>
      </c>
      <c r="X3860">
        <v>43</v>
      </c>
      <c r="Y3860">
        <v>76.209302325581405</v>
      </c>
      <c r="Z3860">
        <v>10</v>
      </c>
      <c r="AA3860">
        <v>278.5</v>
      </c>
      <c r="AB3860">
        <v>50</v>
      </c>
      <c r="AC3860">
        <v>101.24</v>
      </c>
      <c r="AD3860">
        <v>0.83333333333333304</v>
      </c>
      <c r="AE3860">
        <v>12</v>
      </c>
      <c r="AF3860">
        <v>85.4166666666667</v>
      </c>
      <c r="AG3860">
        <v>0.2</v>
      </c>
      <c r="AH3860" s="4">
        <v>6</v>
      </c>
      <c r="AI3860">
        <v>0.6</v>
      </c>
      <c r="AJ3860" s="4">
        <v>3</v>
      </c>
      <c r="AK3860">
        <v>0.3</v>
      </c>
      <c r="AL3860" s="4">
        <v>15</v>
      </c>
      <c r="AM3860">
        <v>0.3</v>
      </c>
      <c r="AN3860" s="4">
        <v>1</v>
      </c>
      <c r="AO3860">
        <v>0.02</v>
      </c>
      <c r="AP3860" s="4">
        <v>0</v>
      </c>
      <c r="AQ3860">
        <v>0</v>
      </c>
      <c r="AR3860" s="4">
        <v>0</v>
      </c>
      <c r="AS3860">
        <v>0</v>
      </c>
      <c r="AT3860" s="4">
        <v>0</v>
      </c>
      <c r="AU3860" s="4">
        <v>0</v>
      </c>
      <c r="AV3860" s="4">
        <v>3</v>
      </c>
      <c r="AW3860">
        <v>1.25</v>
      </c>
      <c r="AX3860" s="4">
        <f t="shared" si="60"/>
        <v>48</v>
      </c>
      <c r="AY3860" s="4">
        <v>0</v>
      </c>
      <c r="AZ3860" s="4">
        <v>0</v>
      </c>
    </row>
    <row r="3861" spans="1:52" x14ac:dyDescent="0.25">
      <c r="A3861" s="4">
        <v>2017</v>
      </c>
      <c r="B3861" s="4" t="s">
        <v>1065</v>
      </c>
      <c r="C3861" t="s">
        <v>163</v>
      </c>
      <c r="D3861" t="s">
        <v>367</v>
      </c>
      <c r="E3861" s="18" t="s">
        <v>866</v>
      </c>
      <c r="F3861" s="4">
        <v>72</v>
      </c>
      <c r="G3861">
        <v>67</v>
      </c>
      <c r="H3861">
        <v>3.3134328358209002</v>
      </c>
      <c r="I3861">
        <v>72</v>
      </c>
      <c r="J3861">
        <v>4.0277777777777803</v>
      </c>
      <c r="K3861">
        <v>2</v>
      </c>
      <c r="L3861">
        <v>2.7777777777777801E-2</v>
      </c>
      <c r="M3861">
        <v>4</v>
      </c>
      <c r="N3861">
        <v>301.18840579710098</v>
      </c>
      <c r="O3861">
        <v>5.5555555555555601E-2</v>
      </c>
      <c r="P3861">
        <v>64</v>
      </c>
      <c r="Q3861">
        <v>8.5625</v>
      </c>
      <c r="R3861">
        <v>15</v>
      </c>
      <c r="S3861">
        <v>16</v>
      </c>
      <c r="T3861">
        <v>1</v>
      </c>
      <c r="U3861">
        <v>146</v>
      </c>
      <c r="V3861">
        <v>1</v>
      </c>
      <c r="W3861">
        <v>42</v>
      </c>
      <c r="X3861">
        <v>49</v>
      </c>
      <c r="Y3861">
        <v>72.816326530612201</v>
      </c>
      <c r="Z3861">
        <v>3</v>
      </c>
      <c r="AA3861">
        <v>267</v>
      </c>
      <c r="AB3861">
        <v>69</v>
      </c>
      <c r="AC3861">
        <v>93.463768115942003</v>
      </c>
      <c r="AD3861">
        <v>0.95833333333333304</v>
      </c>
      <c r="AE3861">
        <v>23</v>
      </c>
      <c r="AF3861">
        <v>67.434782608695699</v>
      </c>
      <c r="AG3861">
        <v>0.31944444444444398</v>
      </c>
      <c r="AH3861" s="4">
        <v>2</v>
      </c>
      <c r="AI3861">
        <v>1</v>
      </c>
      <c r="AJ3861" s="4">
        <v>1</v>
      </c>
      <c r="AK3861">
        <v>0.5</v>
      </c>
      <c r="AL3861" s="4">
        <v>16</v>
      </c>
      <c r="AM3861">
        <v>0.231884057971015</v>
      </c>
      <c r="AN3861" s="4">
        <v>2</v>
      </c>
      <c r="AO3861">
        <v>2.8985507246376802E-2</v>
      </c>
      <c r="AP3861" s="4">
        <v>1</v>
      </c>
      <c r="AQ3861">
        <v>1.38888888888889E-2</v>
      </c>
      <c r="AR3861" s="4">
        <v>0</v>
      </c>
      <c r="AS3861">
        <v>0</v>
      </c>
      <c r="AT3861" s="4">
        <v>0</v>
      </c>
      <c r="AU3861" s="4">
        <v>0</v>
      </c>
      <c r="AV3861" s="4">
        <v>3</v>
      </c>
      <c r="AW3861">
        <v>2.4827586206896601</v>
      </c>
      <c r="AX3861" s="4">
        <f t="shared" si="60"/>
        <v>28.999999999999943</v>
      </c>
      <c r="AY3861" s="4">
        <v>1</v>
      </c>
      <c r="AZ3861" s="4">
        <v>24</v>
      </c>
    </row>
    <row r="3862" spans="1:52" x14ac:dyDescent="0.25">
      <c r="A3862" s="4">
        <v>2017</v>
      </c>
      <c r="B3862" s="4" t="s">
        <v>1065</v>
      </c>
      <c r="C3862" t="s">
        <v>163</v>
      </c>
      <c r="D3862" t="s">
        <v>497</v>
      </c>
      <c r="E3862" s="18" t="s">
        <v>992</v>
      </c>
      <c r="F3862" s="4">
        <v>228</v>
      </c>
      <c r="G3862">
        <v>221</v>
      </c>
      <c r="H3862">
        <v>3.9683257918552002</v>
      </c>
      <c r="I3862">
        <v>228</v>
      </c>
      <c r="J3862">
        <v>4.8771929824561404</v>
      </c>
      <c r="K3862">
        <v>18</v>
      </c>
      <c r="L3862">
        <v>7.8947368421052599E-2</v>
      </c>
      <c r="M3862">
        <v>63</v>
      </c>
      <c r="N3862">
        <v>372.25543478260897</v>
      </c>
      <c r="O3862">
        <v>0.27631578947368401</v>
      </c>
      <c r="P3862">
        <v>198</v>
      </c>
      <c r="Q3862">
        <v>12.813131313131301</v>
      </c>
      <c r="R3862">
        <v>26</v>
      </c>
      <c r="S3862">
        <v>68.230769230769198</v>
      </c>
      <c r="T3862">
        <v>29</v>
      </c>
      <c r="U3862">
        <v>143.55172413793099</v>
      </c>
      <c r="V3862">
        <v>26</v>
      </c>
      <c r="W3862">
        <v>22.192307692307701</v>
      </c>
      <c r="X3862">
        <v>163</v>
      </c>
      <c r="Y3862">
        <v>78.914110429447902</v>
      </c>
      <c r="Z3862">
        <v>31</v>
      </c>
      <c r="AA3862">
        <v>278.20689655172401</v>
      </c>
      <c r="AB3862">
        <v>197</v>
      </c>
      <c r="AC3862">
        <v>98.632653061224502</v>
      </c>
      <c r="AD3862">
        <v>0.859649122807018</v>
      </c>
      <c r="AE3862">
        <v>39</v>
      </c>
      <c r="AF3862">
        <v>62.897435897435898</v>
      </c>
      <c r="AG3862">
        <v>0.17105263157894701</v>
      </c>
      <c r="AH3862" s="4">
        <v>24</v>
      </c>
      <c r="AI3862">
        <v>0.82758620689655205</v>
      </c>
      <c r="AJ3862" s="4">
        <v>5</v>
      </c>
      <c r="AK3862">
        <v>0.17241379310344801</v>
      </c>
      <c r="AL3862" s="4">
        <v>50</v>
      </c>
      <c r="AM3862">
        <v>0.25510204081632698</v>
      </c>
      <c r="AN3862" s="4">
        <v>8</v>
      </c>
      <c r="AO3862">
        <v>4.08163265306122E-2</v>
      </c>
      <c r="AP3862" s="4">
        <v>1</v>
      </c>
      <c r="AQ3862">
        <v>4.3859649122806998E-3</v>
      </c>
      <c r="AR3862" s="4">
        <v>0</v>
      </c>
      <c r="AS3862">
        <v>0</v>
      </c>
      <c r="AT3862" s="4">
        <v>0</v>
      </c>
      <c r="AU3862" s="4">
        <v>0</v>
      </c>
      <c r="AV3862" s="4">
        <v>5</v>
      </c>
      <c r="AW3862">
        <v>1.98260869565217</v>
      </c>
      <c r="AX3862" s="4">
        <f t="shared" si="60"/>
        <v>115.00000000000023</v>
      </c>
      <c r="AY3862" s="4">
        <v>20</v>
      </c>
      <c r="AZ3862" s="4">
        <v>28.55</v>
      </c>
    </row>
    <row r="3863" spans="1:52" x14ac:dyDescent="0.25">
      <c r="A3863" s="4">
        <v>2017</v>
      </c>
      <c r="B3863" s="4" t="s">
        <v>1065</v>
      </c>
      <c r="C3863" t="s">
        <v>116</v>
      </c>
      <c r="D3863" t="s">
        <v>411</v>
      </c>
      <c r="E3863" s="18" t="s">
        <v>907</v>
      </c>
      <c r="F3863" s="4">
        <v>3</v>
      </c>
      <c r="G3863">
        <v>0</v>
      </c>
      <c r="H3863">
        <v>0</v>
      </c>
      <c r="I3863">
        <v>1</v>
      </c>
      <c r="J3863">
        <v>2</v>
      </c>
      <c r="K3863">
        <v>0</v>
      </c>
      <c r="L3863">
        <v>0</v>
      </c>
      <c r="M3863">
        <v>3</v>
      </c>
      <c r="N3863">
        <v>0</v>
      </c>
      <c r="O3863">
        <v>1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2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 s="4">
        <v>0</v>
      </c>
      <c r="AI3863">
        <v>0</v>
      </c>
      <c r="AJ3863" s="4">
        <v>0</v>
      </c>
      <c r="AK3863">
        <v>0</v>
      </c>
      <c r="AL3863" s="4">
        <v>0</v>
      </c>
      <c r="AM3863">
        <v>0</v>
      </c>
      <c r="AN3863" s="4">
        <v>0</v>
      </c>
      <c r="AO3863">
        <v>0</v>
      </c>
      <c r="AP3863" s="4">
        <v>0</v>
      </c>
      <c r="AQ3863">
        <v>0</v>
      </c>
      <c r="AR3863" s="4">
        <v>0</v>
      </c>
      <c r="AS3863">
        <v>0</v>
      </c>
      <c r="AT3863" s="4">
        <v>0</v>
      </c>
      <c r="AU3863" s="4">
        <v>1</v>
      </c>
      <c r="AV3863" s="4">
        <v>0</v>
      </c>
      <c r="AW3863">
        <v>2</v>
      </c>
      <c r="AX3863" s="4">
        <f t="shared" si="60"/>
        <v>1.5</v>
      </c>
      <c r="AY3863" s="4">
        <v>0</v>
      </c>
      <c r="AZ3863" s="4">
        <v>0</v>
      </c>
    </row>
    <row r="3864" spans="1:52" x14ac:dyDescent="0.25">
      <c r="A3864" s="4">
        <v>2017</v>
      </c>
      <c r="B3864" s="4" t="s">
        <v>1065</v>
      </c>
      <c r="C3864" t="s">
        <v>116</v>
      </c>
      <c r="D3864" t="s">
        <v>134</v>
      </c>
      <c r="E3864" s="18" t="s">
        <v>650</v>
      </c>
      <c r="F3864" s="4">
        <v>171</v>
      </c>
      <c r="G3864">
        <v>91</v>
      </c>
      <c r="H3864">
        <v>10.4065934065934</v>
      </c>
      <c r="I3864">
        <v>170</v>
      </c>
      <c r="J3864">
        <v>8.8000000000000007</v>
      </c>
      <c r="K3864">
        <v>7</v>
      </c>
      <c r="L3864">
        <v>4.11764705882353E-2</v>
      </c>
      <c r="M3864">
        <v>10</v>
      </c>
      <c r="N3864">
        <v>-20.987654320987701</v>
      </c>
      <c r="O3864">
        <v>5.8479532163742701E-2</v>
      </c>
      <c r="P3864">
        <v>161</v>
      </c>
      <c r="Q3864">
        <v>2.9130434782608701</v>
      </c>
      <c r="R3864">
        <v>54</v>
      </c>
      <c r="S3864">
        <v>107.20370370370399</v>
      </c>
      <c r="T3864">
        <v>0</v>
      </c>
      <c r="U3864">
        <v>0</v>
      </c>
      <c r="V3864">
        <v>0</v>
      </c>
      <c r="W3864">
        <v>0</v>
      </c>
      <c r="X3864">
        <v>42</v>
      </c>
      <c r="Y3864">
        <v>108.404761904762</v>
      </c>
      <c r="Z3864">
        <v>116</v>
      </c>
      <c r="AA3864">
        <v>291.07826086956499</v>
      </c>
      <c r="AB3864">
        <v>54</v>
      </c>
      <c r="AC3864">
        <v>176.94339622641499</v>
      </c>
      <c r="AD3864">
        <v>0.30994152046783602</v>
      </c>
      <c r="AE3864">
        <v>4</v>
      </c>
      <c r="AF3864">
        <v>94.75</v>
      </c>
      <c r="AG3864">
        <v>2.3391812865497099E-2</v>
      </c>
      <c r="AH3864" s="4">
        <v>56</v>
      </c>
      <c r="AI3864">
        <v>0.48695652173913001</v>
      </c>
      <c r="AJ3864" s="4">
        <v>25</v>
      </c>
      <c r="AK3864">
        <v>0.217391304347826</v>
      </c>
      <c r="AL3864" s="4">
        <v>24</v>
      </c>
      <c r="AM3864">
        <v>0.45283018867924502</v>
      </c>
      <c r="AN3864" s="4">
        <v>2</v>
      </c>
      <c r="AO3864">
        <v>3.77358490566038E-2</v>
      </c>
      <c r="AP3864" s="4">
        <v>1</v>
      </c>
      <c r="AQ3864">
        <v>5.8479532163742704E-3</v>
      </c>
      <c r="AR3864" s="4">
        <v>0</v>
      </c>
      <c r="AS3864">
        <v>0</v>
      </c>
      <c r="AT3864" s="4">
        <v>0</v>
      </c>
      <c r="AU3864" s="4">
        <v>1</v>
      </c>
      <c r="AV3864" s="4">
        <v>3</v>
      </c>
      <c r="AW3864">
        <v>2.2666666666666702</v>
      </c>
      <c r="AX3864" s="4">
        <f t="shared" si="60"/>
        <v>75.441176470588118</v>
      </c>
      <c r="AY3864" s="4">
        <v>0</v>
      </c>
      <c r="AZ3864" s="4">
        <v>0</v>
      </c>
    </row>
    <row r="3865" spans="1:52" x14ac:dyDescent="0.25">
      <c r="A3865" s="4">
        <v>2017</v>
      </c>
      <c r="B3865" s="4" t="s">
        <v>1065</v>
      </c>
      <c r="C3865" t="s">
        <v>116</v>
      </c>
      <c r="D3865" t="s">
        <v>141</v>
      </c>
      <c r="E3865" s="18" t="s">
        <v>657</v>
      </c>
      <c r="F3865" s="4">
        <v>208</v>
      </c>
      <c r="G3865">
        <v>84</v>
      </c>
      <c r="H3865">
        <v>7.6904761904761898</v>
      </c>
      <c r="I3865">
        <v>208</v>
      </c>
      <c r="J3865">
        <v>6</v>
      </c>
      <c r="K3865">
        <v>2</v>
      </c>
      <c r="L3865">
        <v>9.6153846153846194E-3</v>
      </c>
      <c r="M3865">
        <v>116</v>
      </c>
      <c r="N3865">
        <v>2522.62637362637</v>
      </c>
      <c r="O3865">
        <v>0.55769230769230804</v>
      </c>
      <c r="P3865">
        <v>195</v>
      </c>
      <c r="Q3865">
        <v>9.5179487179487197</v>
      </c>
      <c r="R3865">
        <v>76</v>
      </c>
      <c r="S3865">
        <v>127.51315789473701</v>
      </c>
      <c r="T3865">
        <v>25</v>
      </c>
      <c r="U3865">
        <v>180.28</v>
      </c>
      <c r="V3865">
        <v>22</v>
      </c>
      <c r="W3865">
        <v>79.772727272727295</v>
      </c>
      <c r="X3865">
        <v>79</v>
      </c>
      <c r="Y3865">
        <v>168.02531645569599</v>
      </c>
      <c r="Z3865">
        <v>104</v>
      </c>
      <c r="AA3865">
        <v>400.85</v>
      </c>
      <c r="AB3865">
        <v>104</v>
      </c>
      <c r="AC3865">
        <v>226.75247524752501</v>
      </c>
      <c r="AD3865">
        <v>0.48557692307692302</v>
      </c>
      <c r="AE3865">
        <v>8</v>
      </c>
      <c r="AF3865">
        <v>163.375</v>
      </c>
      <c r="AG3865">
        <v>3.8461538461538498E-2</v>
      </c>
      <c r="AH3865" s="4">
        <v>63</v>
      </c>
      <c r="AI3865">
        <v>0.63</v>
      </c>
      <c r="AJ3865" s="4">
        <v>21</v>
      </c>
      <c r="AK3865">
        <v>0.21</v>
      </c>
      <c r="AL3865" s="4">
        <v>28</v>
      </c>
      <c r="AM3865">
        <v>0.27722772277227697</v>
      </c>
      <c r="AN3865" s="4">
        <v>11</v>
      </c>
      <c r="AO3865">
        <v>0.10891089108910899</v>
      </c>
      <c r="AP3865" s="4">
        <v>2</v>
      </c>
      <c r="AQ3865">
        <v>9.6153846153846194E-3</v>
      </c>
      <c r="AR3865" s="4">
        <v>0</v>
      </c>
      <c r="AS3865">
        <v>0</v>
      </c>
      <c r="AT3865" s="4">
        <v>0</v>
      </c>
      <c r="AU3865" s="4">
        <v>0</v>
      </c>
      <c r="AV3865" s="4">
        <v>9</v>
      </c>
      <c r="AW3865">
        <v>1.9809523809523799</v>
      </c>
      <c r="AX3865" s="4">
        <f t="shared" si="60"/>
        <v>105.00000000000006</v>
      </c>
      <c r="AY3865" s="4">
        <v>0</v>
      </c>
      <c r="AZ3865" s="4">
        <v>0</v>
      </c>
    </row>
    <row r="3866" spans="1:52" x14ac:dyDescent="0.25">
      <c r="A3866" s="4">
        <v>2017</v>
      </c>
      <c r="B3866" s="4" t="s">
        <v>1065</v>
      </c>
      <c r="C3866" t="s">
        <v>116</v>
      </c>
      <c r="D3866" t="s">
        <v>145</v>
      </c>
      <c r="E3866" s="18" t="s">
        <v>661</v>
      </c>
      <c r="F3866" s="4">
        <v>1</v>
      </c>
      <c r="G3866">
        <v>0</v>
      </c>
      <c r="H3866">
        <v>0</v>
      </c>
      <c r="I3866">
        <v>1</v>
      </c>
      <c r="J3866">
        <v>11</v>
      </c>
      <c r="K3866">
        <v>0</v>
      </c>
      <c r="L3866">
        <v>0</v>
      </c>
      <c r="M3866">
        <v>1</v>
      </c>
      <c r="N3866">
        <v>0</v>
      </c>
      <c r="O3866">
        <v>1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 s="4">
        <v>0</v>
      </c>
      <c r="AI3866">
        <v>0</v>
      </c>
      <c r="AJ3866" s="4">
        <v>0</v>
      </c>
      <c r="AK3866">
        <v>0</v>
      </c>
      <c r="AL3866" s="4">
        <v>0</v>
      </c>
      <c r="AM3866">
        <v>0</v>
      </c>
      <c r="AN3866" s="4">
        <v>0</v>
      </c>
      <c r="AO3866">
        <v>0</v>
      </c>
      <c r="AP3866" s="4">
        <v>0</v>
      </c>
      <c r="AQ3866">
        <v>0</v>
      </c>
      <c r="AR3866" s="4">
        <v>0</v>
      </c>
      <c r="AS3866">
        <v>0</v>
      </c>
      <c r="AT3866" s="4">
        <v>0</v>
      </c>
      <c r="AU3866" s="4">
        <v>0</v>
      </c>
      <c r="AV3866" s="4">
        <v>0</v>
      </c>
      <c r="AW3866">
        <v>1</v>
      </c>
      <c r="AX3866" s="4">
        <f t="shared" si="60"/>
        <v>1</v>
      </c>
      <c r="AY3866" s="4">
        <v>0</v>
      </c>
      <c r="AZ3866" s="4">
        <v>0</v>
      </c>
    </row>
    <row r="3867" spans="1:52" x14ac:dyDescent="0.25">
      <c r="A3867" s="4">
        <v>2017</v>
      </c>
      <c r="B3867" s="4" t="s">
        <v>1065</v>
      </c>
      <c r="C3867" t="s">
        <v>116</v>
      </c>
      <c r="D3867" t="s">
        <v>412</v>
      </c>
      <c r="E3867" s="18" t="s">
        <v>908</v>
      </c>
      <c r="F3867" s="4">
        <v>5</v>
      </c>
      <c r="G3867">
        <v>0</v>
      </c>
      <c r="H3867">
        <v>0</v>
      </c>
      <c r="I3867">
        <v>2</v>
      </c>
      <c r="J3867">
        <v>3.5</v>
      </c>
      <c r="K3867">
        <v>0</v>
      </c>
      <c r="L3867">
        <v>0</v>
      </c>
      <c r="M3867">
        <v>5</v>
      </c>
      <c r="N3867">
        <v>0</v>
      </c>
      <c r="O3867">
        <v>1</v>
      </c>
      <c r="P3867">
        <v>1</v>
      </c>
      <c r="Q3867">
        <v>4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3</v>
      </c>
      <c r="AC3867">
        <v>104</v>
      </c>
      <c r="AD3867">
        <v>0.4</v>
      </c>
      <c r="AE3867">
        <v>0</v>
      </c>
      <c r="AF3867">
        <v>0</v>
      </c>
      <c r="AG3867">
        <v>0</v>
      </c>
      <c r="AH3867" s="4">
        <v>0</v>
      </c>
      <c r="AI3867">
        <v>0</v>
      </c>
      <c r="AJ3867" s="4">
        <v>0</v>
      </c>
      <c r="AK3867">
        <v>0</v>
      </c>
      <c r="AL3867" s="4">
        <v>0</v>
      </c>
      <c r="AM3867">
        <v>0</v>
      </c>
      <c r="AN3867" s="4">
        <v>0</v>
      </c>
      <c r="AO3867">
        <v>0</v>
      </c>
      <c r="AP3867" s="4">
        <v>0</v>
      </c>
      <c r="AQ3867">
        <v>0</v>
      </c>
      <c r="AR3867" s="4">
        <v>0</v>
      </c>
      <c r="AS3867">
        <v>0</v>
      </c>
      <c r="AT3867" s="4">
        <v>1</v>
      </c>
      <c r="AU3867" s="4">
        <v>1</v>
      </c>
      <c r="AV3867" s="4">
        <v>1</v>
      </c>
      <c r="AW3867">
        <v>1.5</v>
      </c>
      <c r="AX3867" s="4">
        <f t="shared" si="60"/>
        <v>3.3333333333333335</v>
      </c>
      <c r="AY3867" s="4">
        <v>0</v>
      </c>
      <c r="AZ3867" s="4">
        <v>0</v>
      </c>
    </row>
    <row r="3868" spans="1:52" x14ac:dyDescent="0.25">
      <c r="A3868" s="4">
        <v>2017</v>
      </c>
      <c r="B3868" s="4" t="s">
        <v>1065</v>
      </c>
      <c r="C3868" t="s">
        <v>116</v>
      </c>
      <c r="D3868" t="s">
        <v>126</v>
      </c>
      <c r="E3868" s="18" t="s">
        <v>642</v>
      </c>
      <c r="F3868" s="4">
        <v>227</v>
      </c>
      <c r="G3868">
        <v>80</v>
      </c>
      <c r="H3868">
        <v>5.9375</v>
      </c>
      <c r="I3868">
        <v>227</v>
      </c>
      <c r="J3868">
        <v>5.3436123348017599</v>
      </c>
      <c r="K3868">
        <v>8</v>
      </c>
      <c r="L3868">
        <v>3.5242290748898703E-2</v>
      </c>
      <c r="M3868">
        <v>43</v>
      </c>
      <c r="N3868">
        <v>1180.6774193548399</v>
      </c>
      <c r="O3868">
        <v>0.18942731277533001</v>
      </c>
      <c r="P3868">
        <v>222</v>
      </c>
      <c r="Q3868">
        <v>5.6936936936936897</v>
      </c>
      <c r="R3868">
        <v>55</v>
      </c>
      <c r="S3868">
        <v>114.545454545455</v>
      </c>
      <c r="T3868">
        <v>1</v>
      </c>
      <c r="U3868">
        <v>251</v>
      </c>
      <c r="V3868">
        <v>1</v>
      </c>
      <c r="W3868">
        <v>65</v>
      </c>
      <c r="X3868">
        <v>147</v>
      </c>
      <c r="Y3868">
        <v>130.38095238095201</v>
      </c>
      <c r="Z3868">
        <v>57</v>
      </c>
      <c r="AA3868">
        <v>342.947368421053</v>
      </c>
      <c r="AB3868">
        <v>170</v>
      </c>
      <c r="AC3868">
        <v>156.86390532544399</v>
      </c>
      <c r="AD3868">
        <v>0.74449339207048504</v>
      </c>
      <c r="AE3868">
        <v>26</v>
      </c>
      <c r="AF3868">
        <v>59.692307692307701</v>
      </c>
      <c r="AG3868">
        <v>0.114537444933921</v>
      </c>
      <c r="AH3868" s="4">
        <v>33</v>
      </c>
      <c r="AI3868">
        <v>0.57894736842105299</v>
      </c>
      <c r="AJ3868" s="4">
        <v>15</v>
      </c>
      <c r="AK3868">
        <v>0.26315789473684198</v>
      </c>
      <c r="AL3868" s="4">
        <v>44</v>
      </c>
      <c r="AM3868">
        <v>0.26035502958579898</v>
      </c>
      <c r="AN3868" s="4">
        <v>17</v>
      </c>
      <c r="AO3868">
        <v>0.100591715976331</v>
      </c>
      <c r="AP3868" s="4">
        <v>3</v>
      </c>
      <c r="AQ3868">
        <v>1.3215859030837E-2</v>
      </c>
      <c r="AR3868" s="4">
        <v>0</v>
      </c>
      <c r="AS3868">
        <v>0</v>
      </c>
      <c r="AT3868" s="4">
        <v>0</v>
      </c>
      <c r="AU3868" s="4">
        <v>0</v>
      </c>
      <c r="AV3868" s="4">
        <v>7</v>
      </c>
      <c r="AW3868">
        <v>1.6940298507462701</v>
      </c>
      <c r="AX3868" s="4">
        <f t="shared" si="60"/>
        <v>133.99999999999989</v>
      </c>
      <c r="AY3868" s="4">
        <v>0</v>
      </c>
      <c r="AZ3868" s="4">
        <v>0</v>
      </c>
    </row>
    <row r="3869" spans="1:52" x14ac:dyDescent="0.25">
      <c r="A3869" s="4">
        <v>2017</v>
      </c>
      <c r="B3869" s="4" t="s">
        <v>1065</v>
      </c>
      <c r="C3869" t="s">
        <v>116</v>
      </c>
      <c r="D3869" t="s">
        <v>124</v>
      </c>
      <c r="E3869" s="18" t="s">
        <v>640</v>
      </c>
      <c r="F3869" s="4">
        <v>257</v>
      </c>
      <c r="G3869">
        <v>90</v>
      </c>
      <c r="H3869">
        <v>6.43333333333333</v>
      </c>
      <c r="I3869">
        <v>256</v>
      </c>
      <c r="J3869">
        <v>4.88671875</v>
      </c>
      <c r="K3869">
        <v>2</v>
      </c>
      <c r="L3869">
        <v>7.8125E-3</v>
      </c>
      <c r="M3869">
        <v>65</v>
      </c>
      <c r="N3869">
        <v>1364.6652719665301</v>
      </c>
      <c r="O3869">
        <v>0.25291828793774301</v>
      </c>
      <c r="P3869">
        <v>228</v>
      </c>
      <c r="Q3869">
        <v>5.7192982456140404</v>
      </c>
      <c r="R3869">
        <v>77</v>
      </c>
      <c r="S3869">
        <v>75.753246753246799</v>
      </c>
      <c r="T3869">
        <v>1</v>
      </c>
      <c r="U3869">
        <v>124</v>
      </c>
      <c r="V3869">
        <v>1</v>
      </c>
      <c r="W3869">
        <v>70</v>
      </c>
      <c r="X3869">
        <v>141</v>
      </c>
      <c r="Y3869">
        <v>93.262411347517698</v>
      </c>
      <c r="Z3869">
        <v>69</v>
      </c>
      <c r="AA3869">
        <v>374.95652173912998</v>
      </c>
      <c r="AB3869">
        <v>187</v>
      </c>
      <c r="AC3869">
        <v>123.119565217391</v>
      </c>
      <c r="AD3869">
        <v>0.71595330739299601</v>
      </c>
      <c r="AE3869">
        <v>50</v>
      </c>
      <c r="AF3869">
        <v>63.64</v>
      </c>
      <c r="AG3869">
        <v>0.19455252918287899</v>
      </c>
      <c r="AH3869" s="4">
        <v>33</v>
      </c>
      <c r="AI3869">
        <v>0.47826086956521702</v>
      </c>
      <c r="AJ3869" s="4">
        <v>19</v>
      </c>
      <c r="AK3869">
        <v>0.27536231884057999</v>
      </c>
      <c r="AL3869" s="4">
        <v>34</v>
      </c>
      <c r="AM3869">
        <v>0.184782608695652</v>
      </c>
      <c r="AN3869" s="4">
        <v>11</v>
      </c>
      <c r="AO3869">
        <v>5.9782608695652197E-2</v>
      </c>
      <c r="AP3869" s="4">
        <v>3</v>
      </c>
      <c r="AQ3869">
        <v>1.1673151750972799E-2</v>
      </c>
      <c r="AR3869" s="4">
        <v>0</v>
      </c>
      <c r="AS3869">
        <v>0</v>
      </c>
      <c r="AT3869" s="4">
        <v>0</v>
      </c>
      <c r="AU3869" s="4">
        <v>1</v>
      </c>
      <c r="AV3869" s="4">
        <v>6</v>
      </c>
      <c r="AW3869">
        <v>1.8962962962962999</v>
      </c>
      <c r="AX3869" s="4">
        <f t="shared" si="60"/>
        <v>135.52734374999974</v>
      </c>
      <c r="AY3869" s="4">
        <v>0</v>
      </c>
      <c r="AZ3869" s="4">
        <v>0</v>
      </c>
    </row>
    <row r="3870" spans="1:52" x14ac:dyDescent="0.25">
      <c r="A3870" s="4">
        <v>2017</v>
      </c>
      <c r="B3870" s="4" t="s">
        <v>1065</v>
      </c>
      <c r="C3870" t="s">
        <v>116</v>
      </c>
      <c r="D3870" t="s">
        <v>118</v>
      </c>
      <c r="E3870" s="18" t="s">
        <v>634</v>
      </c>
      <c r="F3870" s="4">
        <v>333</v>
      </c>
      <c r="G3870">
        <v>167</v>
      </c>
      <c r="H3870">
        <v>5.4431137724550904</v>
      </c>
      <c r="I3870">
        <v>333</v>
      </c>
      <c r="J3870">
        <v>5.5735735735735696</v>
      </c>
      <c r="K3870">
        <v>13</v>
      </c>
      <c r="L3870">
        <v>3.9039039039038999E-2</v>
      </c>
      <c r="M3870">
        <v>15</v>
      </c>
      <c r="N3870">
        <v>44.7993730407524</v>
      </c>
      <c r="O3870">
        <v>4.5045045045045001E-2</v>
      </c>
      <c r="P3870">
        <v>308</v>
      </c>
      <c r="Q3870">
        <v>6.43831168831169</v>
      </c>
      <c r="R3870">
        <v>80</v>
      </c>
      <c r="S3870">
        <v>102.41249999999999</v>
      </c>
      <c r="T3870">
        <v>0</v>
      </c>
      <c r="U3870">
        <v>0</v>
      </c>
      <c r="V3870">
        <v>0</v>
      </c>
      <c r="W3870">
        <v>0</v>
      </c>
      <c r="X3870">
        <v>125</v>
      </c>
      <c r="Y3870">
        <v>109.72799999999999</v>
      </c>
      <c r="Z3870">
        <v>197</v>
      </c>
      <c r="AA3870">
        <v>270.77720207253901</v>
      </c>
      <c r="AB3870">
        <v>136</v>
      </c>
      <c r="AC3870">
        <v>146.24806201550399</v>
      </c>
      <c r="AD3870">
        <v>0.38738738738738698</v>
      </c>
      <c r="AE3870">
        <v>27</v>
      </c>
      <c r="AF3870">
        <v>48.518518518518498</v>
      </c>
      <c r="AG3870">
        <v>8.1081081081081099E-2</v>
      </c>
      <c r="AH3870" s="4">
        <v>91</v>
      </c>
      <c r="AI3870">
        <v>0.47150259067357497</v>
      </c>
      <c r="AJ3870" s="4">
        <v>40</v>
      </c>
      <c r="AK3870">
        <v>0.20725388601036299</v>
      </c>
      <c r="AL3870" s="4">
        <v>38</v>
      </c>
      <c r="AM3870">
        <v>0.29457364341085301</v>
      </c>
      <c r="AN3870" s="4">
        <v>12</v>
      </c>
      <c r="AO3870">
        <v>9.3023255813953501E-2</v>
      </c>
      <c r="AP3870" s="4">
        <v>1</v>
      </c>
      <c r="AQ3870">
        <v>3.0030030030029999E-3</v>
      </c>
      <c r="AR3870" s="4">
        <v>1</v>
      </c>
      <c r="AS3870">
        <v>3.0030030030029999E-3</v>
      </c>
      <c r="AT3870" s="4">
        <v>0</v>
      </c>
      <c r="AU3870" s="4">
        <v>0</v>
      </c>
      <c r="AV3870" s="4">
        <v>5</v>
      </c>
      <c r="AW3870">
        <v>2.6854838709677402</v>
      </c>
      <c r="AX3870" s="4">
        <f t="shared" si="60"/>
        <v>124.00000000000009</v>
      </c>
      <c r="AY3870" s="4">
        <v>0</v>
      </c>
      <c r="AZ3870" s="4">
        <v>0</v>
      </c>
    </row>
    <row r="3871" spans="1:52" x14ac:dyDescent="0.25">
      <c r="A3871" s="4">
        <v>2017</v>
      </c>
      <c r="B3871" s="4" t="s">
        <v>1065</v>
      </c>
      <c r="C3871" t="s">
        <v>116</v>
      </c>
      <c r="D3871" t="s">
        <v>129</v>
      </c>
      <c r="E3871" s="18" t="s">
        <v>645</v>
      </c>
      <c r="F3871" s="4">
        <v>258</v>
      </c>
      <c r="G3871">
        <v>140</v>
      </c>
      <c r="H3871">
        <v>7.0857142857142899</v>
      </c>
      <c r="I3871">
        <v>258</v>
      </c>
      <c r="J3871">
        <v>6.4883720930232602</v>
      </c>
      <c r="K3871">
        <v>6</v>
      </c>
      <c r="L3871">
        <v>2.32558139534884E-2</v>
      </c>
      <c r="M3871">
        <v>15</v>
      </c>
      <c r="N3871">
        <v>167.01992031872501</v>
      </c>
      <c r="O3871">
        <v>5.8139534883720902E-2</v>
      </c>
      <c r="P3871">
        <v>230</v>
      </c>
      <c r="Q3871">
        <v>5.6217391304347801</v>
      </c>
      <c r="R3871">
        <v>66</v>
      </c>
      <c r="S3871">
        <v>156.227272727273</v>
      </c>
      <c r="T3871">
        <v>0</v>
      </c>
      <c r="U3871">
        <v>0</v>
      </c>
      <c r="V3871">
        <v>0</v>
      </c>
      <c r="W3871">
        <v>0</v>
      </c>
      <c r="X3871">
        <v>69</v>
      </c>
      <c r="Y3871">
        <v>79.579710144927503</v>
      </c>
      <c r="Z3871">
        <v>174</v>
      </c>
      <c r="AA3871">
        <v>326.33532934131699</v>
      </c>
      <c r="AB3871">
        <v>84</v>
      </c>
      <c r="AC3871">
        <v>158.34146341463401</v>
      </c>
      <c r="AD3871">
        <v>0.31782945736434098</v>
      </c>
      <c r="AE3871">
        <v>24</v>
      </c>
      <c r="AF3871">
        <v>79.4583333333333</v>
      </c>
      <c r="AG3871">
        <v>9.3023255813953501E-2</v>
      </c>
      <c r="AH3871" s="4">
        <v>89</v>
      </c>
      <c r="AI3871">
        <v>0.53293413173652704</v>
      </c>
      <c r="AJ3871" s="4">
        <v>33</v>
      </c>
      <c r="AK3871">
        <v>0.19760479041916201</v>
      </c>
      <c r="AL3871" s="4">
        <v>11</v>
      </c>
      <c r="AM3871">
        <v>0.134146341463415</v>
      </c>
      <c r="AN3871" s="4">
        <v>6</v>
      </c>
      <c r="AO3871">
        <v>7.3170731707317097E-2</v>
      </c>
      <c r="AP3871" s="4">
        <v>0</v>
      </c>
      <c r="AQ3871">
        <v>0</v>
      </c>
      <c r="AR3871" s="4">
        <v>0</v>
      </c>
      <c r="AS3871">
        <v>0</v>
      </c>
      <c r="AT3871" s="4">
        <v>0</v>
      </c>
      <c r="AU3871" s="4">
        <v>0</v>
      </c>
      <c r="AV3871" s="4">
        <v>3</v>
      </c>
      <c r="AW3871">
        <v>2.6875</v>
      </c>
      <c r="AX3871" s="4">
        <f t="shared" si="60"/>
        <v>96</v>
      </c>
      <c r="AY3871" s="4">
        <v>0</v>
      </c>
      <c r="AZ3871" s="4">
        <v>0</v>
      </c>
    </row>
    <row r="3872" spans="1:52" x14ac:dyDescent="0.25">
      <c r="A3872" s="4">
        <v>2017</v>
      </c>
      <c r="B3872" s="4" t="s">
        <v>1065</v>
      </c>
      <c r="C3872" t="s">
        <v>116</v>
      </c>
      <c r="D3872" t="s">
        <v>122</v>
      </c>
      <c r="E3872" s="18" t="s">
        <v>638</v>
      </c>
      <c r="F3872" s="4">
        <v>227</v>
      </c>
      <c r="G3872">
        <v>124</v>
      </c>
      <c r="H3872">
        <v>6.9758064516129004</v>
      </c>
      <c r="I3872">
        <v>227</v>
      </c>
      <c r="J3872">
        <v>7.2819383259911898</v>
      </c>
      <c r="K3872">
        <v>14</v>
      </c>
      <c r="L3872">
        <v>6.1674008810572702E-2</v>
      </c>
      <c r="M3872">
        <v>77</v>
      </c>
      <c r="N3872">
        <v>933.99074074074099</v>
      </c>
      <c r="O3872">
        <v>0.33920704845814997</v>
      </c>
      <c r="P3872">
        <v>204</v>
      </c>
      <c r="Q3872">
        <v>7.8921568627451002</v>
      </c>
      <c r="R3872">
        <v>72</v>
      </c>
      <c r="S3872">
        <v>100.291666666667</v>
      </c>
      <c r="T3872">
        <v>0</v>
      </c>
      <c r="U3872">
        <v>0</v>
      </c>
      <c r="V3872">
        <v>0</v>
      </c>
      <c r="W3872">
        <v>0</v>
      </c>
      <c r="X3872">
        <v>114</v>
      </c>
      <c r="Y3872">
        <v>125.666666666667</v>
      </c>
      <c r="Z3872">
        <v>105</v>
      </c>
      <c r="AA3872">
        <v>281.95192307692298</v>
      </c>
      <c r="AB3872">
        <v>122</v>
      </c>
      <c r="AC3872">
        <v>160.79338842975201</v>
      </c>
      <c r="AD3872">
        <v>0.53303964757709299</v>
      </c>
      <c r="AE3872">
        <v>15</v>
      </c>
      <c r="AF3872">
        <v>39.866666666666703</v>
      </c>
      <c r="AG3872">
        <v>6.6079295154184994E-2</v>
      </c>
      <c r="AH3872" s="4">
        <v>51</v>
      </c>
      <c r="AI3872">
        <v>0.49038461538461497</v>
      </c>
      <c r="AJ3872" s="4">
        <v>23</v>
      </c>
      <c r="AK3872">
        <v>0.22115384615384601</v>
      </c>
      <c r="AL3872" s="4">
        <v>25</v>
      </c>
      <c r="AM3872">
        <v>0.206611570247934</v>
      </c>
      <c r="AN3872" s="4">
        <v>11</v>
      </c>
      <c r="AO3872">
        <v>9.0909090909090898E-2</v>
      </c>
      <c r="AP3872" s="4">
        <v>3</v>
      </c>
      <c r="AQ3872">
        <v>1.3215859030837E-2</v>
      </c>
      <c r="AR3872" s="4">
        <v>1</v>
      </c>
      <c r="AS3872">
        <v>4.4052863436123404E-3</v>
      </c>
      <c r="AT3872" s="4">
        <v>0</v>
      </c>
      <c r="AU3872" s="4">
        <v>0</v>
      </c>
      <c r="AV3872" s="4">
        <v>2</v>
      </c>
      <c r="AW3872">
        <v>2.4408602150537599</v>
      </c>
      <c r="AX3872" s="4">
        <f t="shared" si="60"/>
        <v>93.000000000000128</v>
      </c>
      <c r="AY3872" s="4">
        <v>0</v>
      </c>
      <c r="AZ3872" s="4">
        <v>0</v>
      </c>
    </row>
    <row r="3873" spans="1:52" x14ac:dyDescent="0.25">
      <c r="A3873" s="4">
        <v>2017</v>
      </c>
      <c r="B3873" s="4" t="s">
        <v>1065</v>
      </c>
      <c r="C3873" t="s">
        <v>116</v>
      </c>
      <c r="D3873" t="s">
        <v>121</v>
      </c>
      <c r="E3873" s="18" t="s">
        <v>637</v>
      </c>
      <c r="F3873" s="4">
        <v>251</v>
      </c>
      <c r="G3873">
        <v>131</v>
      </c>
      <c r="H3873">
        <v>8.1450381679389299</v>
      </c>
      <c r="I3873">
        <v>251</v>
      </c>
      <c r="J3873">
        <v>7.7968127490039798</v>
      </c>
      <c r="K3873">
        <v>4</v>
      </c>
      <c r="L3873">
        <v>1.5936254980079698E-2</v>
      </c>
      <c r="M3873">
        <v>129</v>
      </c>
      <c r="N3873">
        <v>4321.5418502202601</v>
      </c>
      <c r="O3873">
        <v>0.51394422310757004</v>
      </c>
      <c r="P3873">
        <v>230</v>
      </c>
      <c r="Q3873">
        <v>6.3913043478260896</v>
      </c>
      <c r="R3873">
        <v>66</v>
      </c>
      <c r="S3873">
        <v>147.15151515151501</v>
      </c>
      <c r="T3873">
        <v>0</v>
      </c>
      <c r="U3873">
        <v>0</v>
      </c>
      <c r="V3873">
        <v>0</v>
      </c>
      <c r="W3873">
        <v>0</v>
      </c>
      <c r="X3873">
        <v>101</v>
      </c>
      <c r="Y3873">
        <v>148.336633663366</v>
      </c>
      <c r="Z3873">
        <v>129</v>
      </c>
      <c r="AA3873">
        <v>378.83870967741899</v>
      </c>
      <c r="AB3873">
        <v>122</v>
      </c>
      <c r="AC3873">
        <v>220.48333333333301</v>
      </c>
      <c r="AD3873">
        <v>0.47808764940239001</v>
      </c>
      <c r="AE3873">
        <v>8</v>
      </c>
      <c r="AF3873">
        <v>138.125</v>
      </c>
      <c r="AG3873">
        <v>3.1872509960159397E-2</v>
      </c>
      <c r="AH3873" s="4">
        <v>69</v>
      </c>
      <c r="AI3873">
        <v>0.55645161290322598</v>
      </c>
      <c r="AJ3873" s="4">
        <v>16</v>
      </c>
      <c r="AK3873">
        <v>0.12903225806451599</v>
      </c>
      <c r="AL3873" s="4">
        <v>40</v>
      </c>
      <c r="AM3873">
        <v>0.33333333333333298</v>
      </c>
      <c r="AN3873" s="4">
        <v>8</v>
      </c>
      <c r="AO3873">
        <v>6.6666666666666693E-2</v>
      </c>
      <c r="AP3873" s="4">
        <v>1</v>
      </c>
      <c r="AQ3873">
        <v>3.9840637450199202E-3</v>
      </c>
      <c r="AR3873" s="4">
        <v>1</v>
      </c>
      <c r="AS3873">
        <v>3.9840637450199202E-3</v>
      </c>
      <c r="AT3873" s="4">
        <v>0</v>
      </c>
      <c r="AU3873" s="4">
        <v>0</v>
      </c>
      <c r="AV3873" s="4">
        <v>4</v>
      </c>
      <c r="AW3873">
        <v>2.56122448979592</v>
      </c>
      <c r="AX3873" s="4">
        <f t="shared" si="60"/>
        <v>97.999999999999943</v>
      </c>
      <c r="AY3873" s="4">
        <v>0</v>
      </c>
      <c r="AZ3873" s="4">
        <v>0</v>
      </c>
    </row>
    <row r="3874" spans="1:52" x14ac:dyDescent="0.25">
      <c r="A3874" s="4">
        <v>2017</v>
      </c>
      <c r="B3874" s="4" t="s">
        <v>1065</v>
      </c>
      <c r="C3874" t="s">
        <v>116</v>
      </c>
      <c r="D3874" t="s">
        <v>558</v>
      </c>
      <c r="E3874" s="18" t="s">
        <v>1049</v>
      </c>
      <c r="F3874" s="4">
        <v>326</v>
      </c>
      <c r="G3874">
        <v>157</v>
      </c>
      <c r="H3874">
        <v>8.7070063694267503</v>
      </c>
      <c r="I3874">
        <v>326</v>
      </c>
      <c r="J3874">
        <v>7.3466257668711696</v>
      </c>
      <c r="K3874">
        <v>4</v>
      </c>
      <c r="L3874">
        <v>1.22699386503067E-2</v>
      </c>
      <c r="M3874">
        <v>23</v>
      </c>
      <c r="N3874">
        <v>119.104100946372</v>
      </c>
      <c r="O3874">
        <v>7.0552147239263799E-2</v>
      </c>
      <c r="P3874">
        <v>302</v>
      </c>
      <c r="Q3874">
        <v>6.1125827814569504</v>
      </c>
      <c r="R3874">
        <v>85</v>
      </c>
      <c r="S3874">
        <v>143.55294117647099</v>
      </c>
      <c r="T3874">
        <v>46</v>
      </c>
      <c r="U3874">
        <v>178.21739130434801</v>
      </c>
      <c r="V3874">
        <v>44</v>
      </c>
      <c r="W3874">
        <v>35.181818181818201</v>
      </c>
      <c r="X3874">
        <v>153</v>
      </c>
      <c r="Y3874">
        <v>127.803921568627</v>
      </c>
      <c r="Z3874">
        <v>151</v>
      </c>
      <c r="AA3874">
        <v>356.52083333333297</v>
      </c>
      <c r="AB3874">
        <v>175</v>
      </c>
      <c r="AC3874">
        <v>167.17543859649101</v>
      </c>
      <c r="AD3874">
        <v>0.52453987730061302</v>
      </c>
      <c r="AE3874">
        <v>26</v>
      </c>
      <c r="AF3874">
        <v>82.692307692307693</v>
      </c>
      <c r="AG3874">
        <v>7.9754601226993904E-2</v>
      </c>
      <c r="AH3874" s="4">
        <v>76</v>
      </c>
      <c r="AI3874">
        <v>0.52777777777777801</v>
      </c>
      <c r="AJ3874" s="4">
        <v>32</v>
      </c>
      <c r="AK3874">
        <v>0.22222222222222199</v>
      </c>
      <c r="AL3874" s="4">
        <v>50</v>
      </c>
      <c r="AM3874">
        <v>0.29239766081871299</v>
      </c>
      <c r="AN3874" s="4">
        <v>11</v>
      </c>
      <c r="AO3874">
        <v>6.4327485380116997E-2</v>
      </c>
      <c r="AP3874" s="4">
        <v>0</v>
      </c>
      <c r="AQ3874">
        <v>0</v>
      </c>
      <c r="AR3874" s="4">
        <v>0</v>
      </c>
      <c r="AS3874">
        <v>0</v>
      </c>
      <c r="AT3874" s="4">
        <v>0</v>
      </c>
      <c r="AU3874" s="4">
        <v>0</v>
      </c>
      <c r="AV3874" s="4">
        <v>7</v>
      </c>
      <c r="AW3874">
        <v>2.36231884057971</v>
      </c>
      <c r="AX3874" s="4">
        <f t="shared" si="60"/>
        <v>138</v>
      </c>
      <c r="AY3874" s="4">
        <v>39</v>
      </c>
      <c r="AZ3874" s="4">
        <v>59.105263157894697</v>
      </c>
    </row>
    <row r="3875" spans="1:52" x14ac:dyDescent="0.25">
      <c r="A3875" s="4">
        <v>2017</v>
      </c>
      <c r="B3875" s="4" t="s">
        <v>1065</v>
      </c>
      <c r="C3875" t="s">
        <v>116</v>
      </c>
      <c r="D3875" t="s">
        <v>144</v>
      </c>
      <c r="E3875" s="18" t="s">
        <v>660</v>
      </c>
      <c r="F3875" s="4">
        <v>40</v>
      </c>
      <c r="G3875">
        <v>17</v>
      </c>
      <c r="H3875">
        <v>9.1176470588235308</v>
      </c>
      <c r="I3875">
        <v>39</v>
      </c>
      <c r="J3875">
        <v>6.1025641025641004</v>
      </c>
      <c r="K3875">
        <v>0</v>
      </c>
      <c r="L3875">
        <v>0</v>
      </c>
      <c r="M3875">
        <v>9</v>
      </c>
      <c r="N3875">
        <v>9.0645161290322598</v>
      </c>
      <c r="O3875">
        <v>0.22500000000000001</v>
      </c>
      <c r="P3875">
        <v>36</v>
      </c>
      <c r="Q3875">
        <v>4.3055555555555598</v>
      </c>
      <c r="R3875">
        <v>9</v>
      </c>
      <c r="S3875">
        <v>88.5555555555556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23</v>
      </c>
      <c r="AA3875">
        <v>274.47826086956502</v>
      </c>
      <c r="AB3875">
        <v>16</v>
      </c>
      <c r="AC3875">
        <v>143.5</v>
      </c>
      <c r="AD3875">
        <v>0.35</v>
      </c>
      <c r="AE3875">
        <v>1</v>
      </c>
      <c r="AF3875">
        <v>60</v>
      </c>
      <c r="AG3875">
        <v>2.5000000000000001E-2</v>
      </c>
      <c r="AH3875" s="4">
        <v>10</v>
      </c>
      <c r="AI3875">
        <v>0.434782608695652</v>
      </c>
      <c r="AJ3875" s="4">
        <v>4</v>
      </c>
      <c r="AK3875">
        <v>0.173913043478261</v>
      </c>
      <c r="AL3875" s="4">
        <v>8</v>
      </c>
      <c r="AM3875">
        <v>0.57142857142857095</v>
      </c>
      <c r="AN3875" s="4">
        <v>0</v>
      </c>
      <c r="AO3875">
        <v>0</v>
      </c>
      <c r="AP3875" s="4">
        <v>0</v>
      </c>
      <c r="AQ3875">
        <v>0</v>
      </c>
      <c r="AR3875" s="4">
        <v>0</v>
      </c>
      <c r="AS3875">
        <v>0</v>
      </c>
      <c r="AT3875" s="4">
        <v>0</v>
      </c>
      <c r="AU3875" s="4">
        <v>1</v>
      </c>
      <c r="AV3875" s="4">
        <v>0</v>
      </c>
      <c r="AW3875">
        <v>2.78571428571429</v>
      </c>
      <c r="AX3875" s="4">
        <f t="shared" si="60"/>
        <v>14.358974358974336</v>
      </c>
      <c r="AY3875" s="4">
        <v>0</v>
      </c>
      <c r="AZ3875" s="4">
        <v>0</v>
      </c>
    </row>
    <row r="3876" spans="1:52" x14ac:dyDescent="0.25">
      <c r="A3876" s="4">
        <v>2017</v>
      </c>
      <c r="B3876" s="4" t="s">
        <v>1065</v>
      </c>
      <c r="C3876" t="s">
        <v>116</v>
      </c>
      <c r="D3876" t="s">
        <v>445</v>
      </c>
      <c r="E3876" s="18" t="s">
        <v>988</v>
      </c>
      <c r="F3876" s="4">
        <v>30</v>
      </c>
      <c r="G3876">
        <v>17</v>
      </c>
      <c r="H3876">
        <v>14.294117647058799</v>
      </c>
      <c r="I3876">
        <v>30</v>
      </c>
      <c r="J3876">
        <v>10.6</v>
      </c>
      <c r="K3876">
        <v>0</v>
      </c>
      <c r="L3876">
        <v>0</v>
      </c>
      <c r="M3876">
        <v>4</v>
      </c>
      <c r="N3876">
        <v>-126.037037037037</v>
      </c>
      <c r="O3876">
        <v>0.133333333333333</v>
      </c>
      <c r="P3876">
        <v>26</v>
      </c>
      <c r="Q3876">
        <v>2</v>
      </c>
      <c r="R3876">
        <v>13</v>
      </c>
      <c r="S3876">
        <v>157.69230769230799</v>
      </c>
      <c r="T3876">
        <v>1</v>
      </c>
      <c r="U3876">
        <v>85</v>
      </c>
      <c r="V3876">
        <v>1</v>
      </c>
      <c r="W3876">
        <v>1</v>
      </c>
      <c r="X3876">
        <v>8</v>
      </c>
      <c r="Y3876">
        <v>136.75</v>
      </c>
      <c r="Z3876">
        <v>16</v>
      </c>
      <c r="AA3876">
        <v>483.4</v>
      </c>
      <c r="AB3876">
        <v>14</v>
      </c>
      <c r="AC3876">
        <v>223.07142857142901</v>
      </c>
      <c r="AD3876">
        <v>0.46666666666666701</v>
      </c>
      <c r="AE3876">
        <v>0</v>
      </c>
      <c r="AF3876">
        <v>0</v>
      </c>
      <c r="AG3876">
        <v>0</v>
      </c>
      <c r="AH3876" s="4">
        <v>8</v>
      </c>
      <c r="AI3876">
        <v>0.53333333333333299</v>
      </c>
      <c r="AJ3876" s="4">
        <v>2</v>
      </c>
      <c r="AK3876">
        <v>0.133333333333333</v>
      </c>
      <c r="AL3876" s="4">
        <v>6</v>
      </c>
      <c r="AM3876">
        <v>0.42857142857142899</v>
      </c>
      <c r="AN3876" s="4">
        <v>1</v>
      </c>
      <c r="AO3876">
        <v>7.1428571428571397E-2</v>
      </c>
      <c r="AP3876" s="4">
        <v>0</v>
      </c>
      <c r="AQ3876">
        <v>0</v>
      </c>
      <c r="AR3876" s="4">
        <v>0</v>
      </c>
      <c r="AS3876">
        <v>0</v>
      </c>
      <c r="AT3876" s="4">
        <v>0</v>
      </c>
      <c r="AU3876" s="4">
        <v>0</v>
      </c>
      <c r="AV3876" s="4">
        <v>1</v>
      </c>
      <c r="AW3876">
        <v>1.5</v>
      </c>
      <c r="AX3876" s="4">
        <f t="shared" si="60"/>
        <v>20</v>
      </c>
      <c r="AY3876" s="4">
        <v>0</v>
      </c>
      <c r="AZ3876" s="4">
        <v>0</v>
      </c>
    </row>
    <row r="3877" spans="1:52" x14ac:dyDescent="0.25">
      <c r="A3877" s="4">
        <v>2017</v>
      </c>
      <c r="B3877" s="4" t="s">
        <v>1065</v>
      </c>
      <c r="C3877" t="s">
        <v>116</v>
      </c>
      <c r="D3877" t="s">
        <v>132</v>
      </c>
      <c r="E3877" s="18" t="s">
        <v>648</v>
      </c>
      <c r="F3877" s="4">
        <v>283</v>
      </c>
      <c r="G3877">
        <v>144</v>
      </c>
      <c r="H3877">
        <v>5.7361111111111098</v>
      </c>
      <c r="I3877">
        <v>282</v>
      </c>
      <c r="J3877">
        <v>6.0886524822694996</v>
      </c>
      <c r="K3877">
        <v>2</v>
      </c>
      <c r="L3877">
        <v>7.09219858156028E-3</v>
      </c>
      <c r="M3877">
        <v>86</v>
      </c>
      <c r="N3877">
        <v>1938.29615384615</v>
      </c>
      <c r="O3877">
        <v>0.303886925795053</v>
      </c>
      <c r="P3877">
        <v>270</v>
      </c>
      <c r="Q3877">
        <v>6.68888888888889</v>
      </c>
      <c r="R3877">
        <v>78</v>
      </c>
      <c r="S3877">
        <v>113.98717948717901</v>
      </c>
      <c r="T3877">
        <v>0</v>
      </c>
      <c r="U3877">
        <v>0</v>
      </c>
      <c r="V3877">
        <v>0</v>
      </c>
      <c r="W3877">
        <v>0</v>
      </c>
      <c r="X3877">
        <v>148</v>
      </c>
      <c r="Y3877">
        <v>143.08108108108101</v>
      </c>
      <c r="Z3877">
        <v>104</v>
      </c>
      <c r="AA3877">
        <v>358.504854368932</v>
      </c>
      <c r="AB3877">
        <v>179</v>
      </c>
      <c r="AC3877">
        <v>185.64804469273699</v>
      </c>
      <c r="AD3877">
        <v>0.63250883392226198</v>
      </c>
      <c r="AE3877">
        <v>36</v>
      </c>
      <c r="AF3877">
        <v>129.694444444444</v>
      </c>
      <c r="AG3877">
        <v>0.12720848056537101</v>
      </c>
      <c r="AH3877" s="4">
        <v>64</v>
      </c>
      <c r="AI3877">
        <v>0.62135922330097104</v>
      </c>
      <c r="AJ3877" s="4">
        <v>22</v>
      </c>
      <c r="AK3877">
        <v>0.213592233009709</v>
      </c>
      <c r="AL3877" s="4">
        <v>61</v>
      </c>
      <c r="AM3877">
        <v>0.34078212290502802</v>
      </c>
      <c r="AN3877" s="4">
        <v>15</v>
      </c>
      <c r="AO3877">
        <v>8.3798882681564199E-2</v>
      </c>
      <c r="AP3877" s="4">
        <v>3</v>
      </c>
      <c r="AQ3877">
        <v>1.06007067137809E-2</v>
      </c>
      <c r="AR3877" s="4">
        <v>2</v>
      </c>
      <c r="AS3877">
        <v>7.0671378091872799E-3</v>
      </c>
      <c r="AT3877" s="4">
        <v>0</v>
      </c>
      <c r="AU3877" s="4">
        <v>0</v>
      </c>
      <c r="AV3877" s="4">
        <v>5</v>
      </c>
      <c r="AW3877">
        <v>1.9652777777777799</v>
      </c>
      <c r="AX3877" s="4">
        <f t="shared" si="60"/>
        <v>143.99999999999986</v>
      </c>
      <c r="AY3877" s="4">
        <v>0</v>
      </c>
      <c r="AZ3877" s="4">
        <v>0</v>
      </c>
    </row>
    <row r="3878" spans="1:52" x14ac:dyDescent="0.25">
      <c r="A3878" s="4">
        <v>2017</v>
      </c>
      <c r="B3878" s="4" t="s">
        <v>1065</v>
      </c>
      <c r="C3878" t="s">
        <v>116</v>
      </c>
      <c r="D3878" t="s">
        <v>140</v>
      </c>
      <c r="E3878" s="18" t="s">
        <v>656</v>
      </c>
      <c r="F3878" s="4">
        <v>181</v>
      </c>
      <c r="G3878">
        <v>61</v>
      </c>
      <c r="H3878">
        <v>3.42622950819672</v>
      </c>
      <c r="I3878">
        <v>181</v>
      </c>
      <c r="J3878">
        <v>3.5580110497237598</v>
      </c>
      <c r="K3878">
        <v>2</v>
      </c>
      <c r="L3878">
        <v>1.1049723756906099E-2</v>
      </c>
      <c r="M3878">
        <v>34</v>
      </c>
      <c r="N3878">
        <v>992.18072289156601</v>
      </c>
      <c r="O3878">
        <v>0.187845303867403</v>
      </c>
      <c r="P3878">
        <v>159</v>
      </c>
      <c r="Q3878">
        <v>2.8679245283018902</v>
      </c>
      <c r="R3878">
        <v>55</v>
      </c>
      <c r="S3878">
        <v>57.927272727272701</v>
      </c>
      <c r="T3878">
        <v>0</v>
      </c>
      <c r="U3878">
        <v>0</v>
      </c>
      <c r="V3878">
        <v>0</v>
      </c>
      <c r="W3878">
        <v>0</v>
      </c>
      <c r="X3878">
        <v>155</v>
      </c>
      <c r="Y3878">
        <v>74.535483870967695</v>
      </c>
      <c r="Z3878">
        <v>23</v>
      </c>
      <c r="AA3878">
        <v>319.09090909090901</v>
      </c>
      <c r="AB3878">
        <v>158</v>
      </c>
      <c r="AC3878">
        <v>101.71974522293</v>
      </c>
      <c r="AD3878">
        <v>0.86740331491712697</v>
      </c>
      <c r="AE3878">
        <v>46</v>
      </c>
      <c r="AF3878">
        <v>49.195652173912997</v>
      </c>
      <c r="AG3878">
        <v>0.25414364640884002</v>
      </c>
      <c r="AH3878" s="4">
        <v>15</v>
      </c>
      <c r="AI3878">
        <v>0.68181818181818199</v>
      </c>
      <c r="AJ3878" s="4">
        <v>9</v>
      </c>
      <c r="AK3878">
        <v>0.40909090909090901</v>
      </c>
      <c r="AL3878" s="4">
        <v>33</v>
      </c>
      <c r="AM3878">
        <v>0.210191082802548</v>
      </c>
      <c r="AN3878" s="4">
        <v>15</v>
      </c>
      <c r="AO3878">
        <v>9.5541401273885398E-2</v>
      </c>
      <c r="AP3878" s="4">
        <v>0</v>
      </c>
      <c r="AQ3878">
        <v>0</v>
      </c>
      <c r="AR3878" s="4">
        <v>0</v>
      </c>
      <c r="AS3878">
        <v>0</v>
      </c>
      <c r="AT3878" s="4">
        <v>0</v>
      </c>
      <c r="AU3878" s="4">
        <v>0</v>
      </c>
      <c r="AV3878" s="4">
        <v>0</v>
      </c>
      <c r="AW3878">
        <v>1.8282828282828301</v>
      </c>
      <c r="AX3878" s="4">
        <f t="shared" si="60"/>
        <v>98.999999999999901</v>
      </c>
      <c r="AY3878" s="4">
        <v>0</v>
      </c>
      <c r="AZ3878" s="4">
        <v>0</v>
      </c>
    </row>
    <row r="3879" spans="1:52" x14ac:dyDescent="0.25">
      <c r="A3879" s="4">
        <v>2017</v>
      </c>
      <c r="B3879" s="4" t="s">
        <v>1065</v>
      </c>
      <c r="C3879" t="s">
        <v>116</v>
      </c>
      <c r="D3879" t="s">
        <v>446</v>
      </c>
      <c r="E3879" s="18" t="s">
        <v>943</v>
      </c>
      <c r="F3879" s="4">
        <v>78</v>
      </c>
      <c r="G3879">
        <v>9</v>
      </c>
      <c r="H3879">
        <v>0.77777777777777801</v>
      </c>
      <c r="I3879">
        <v>78</v>
      </c>
      <c r="J3879">
        <v>2.9871794871794899</v>
      </c>
      <c r="K3879">
        <v>0</v>
      </c>
      <c r="L3879">
        <v>0</v>
      </c>
      <c r="M3879">
        <v>1</v>
      </c>
      <c r="N3879">
        <v>242.28571428571399</v>
      </c>
      <c r="O3879">
        <v>1.2820512820512799E-2</v>
      </c>
      <c r="P3879">
        <v>73</v>
      </c>
      <c r="Q3879">
        <v>2.3561643835616399</v>
      </c>
      <c r="R3879">
        <v>22</v>
      </c>
      <c r="S3879">
        <v>30.772727272727298</v>
      </c>
      <c r="T3879">
        <v>3</v>
      </c>
      <c r="U3879">
        <v>134</v>
      </c>
      <c r="V3879">
        <v>3</v>
      </c>
      <c r="W3879">
        <v>14.6666666666667</v>
      </c>
      <c r="X3879">
        <v>68</v>
      </c>
      <c r="Y3879">
        <v>82.411764705882305</v>
      </c>
      <c r="Z3879">
        <v>7</v>
      </c>
      <c r="AA3879">
        <v>228.71428571428601</v>
      </c>
      <c r="AB3879">
        <v>71</v>
      </c>
      <c r="AC3879">
        <v>99.802816901408406</v>
      </c>
      <c r="AD3879">
        <v>0.91025641025641002</v>
      </c>
      <c r="AE3879">
        <v>20</v>
      </c>
      <c r="AF3879">
        <v>59.35</v>
      </c>
      <c r="AG3879">
        <v>0.256410256410256</v>
      </c>
      <c r="AH3879" s="4">
        <v>3</v>
      </c>
      <c r="AI3879">
        <v>0.42857142857142899</v>
      </c>
      <c r="AJ3879" s="4">
        <v>1</v>
      </c>
      <c r="AK3879">
        <v>0.14285714285714299</v>
      </c>
      <c r="AL3879" s="4">
        <v>9</v>
      </c>
      <c r="AM3879">
        <v>0.12676056338028199</v>
      </c>
      <c r="AN3879" s="4">
        <v>10</v>
      </c>
      <c r="AO3879">
        <v>0.140845070422535</v>
      </c>
      <c r="AP3879" s="4">
        <v>0</v>
      </c>
      <c r="AQ3879">
        <v>0</v>
      </c>
      <c r="AR3879" s="4">
        <v>0</v>
      </c>
      <c r="AS3879">
        <v>0</v>
      </c>
      <c r="AT3879" s="4">
        <v>0</v>
      </c>
      <c r="AU3879" s="4">
        <v>0</v>
      </c>
      <c r="AV3879" s="4">
        <v>0</v>
      </c>
      <c r="AW3879">
        <v>1.6956521739130399</v>
      </c>
      <c r="AX3879" s="4">
        <f t="shared" si="60"/>
        <v>46.000000000000099</v>
      </c>
      <c r="AY3879" s="4">
        <v>0</v>
      </c>
      <c r="AZ3879" s="4">
        <v>0</v>
      </c>
    </row>
    <row r="3880" spans="1:52" x14ac:dyDescent="0.25">
      <c r="A3880" s="4">
        <v>2017</v>
      </c>
      <c r="B3880" s="4" t="s">
        <v>1065</v>
      </c>
      <c r="C3880" t="s">
        <v>116</v>
      </c>
      <c r="D3880" t="s">
        <v>125</v>
      </c>
      <c r="E3880" s="18" t="s">
        <v>641</v>
      </c>
      <c r="F3880" s="4">
        <v>258</v>
      </c>
      <c r="G3880">
        <v>104</v>
      </c>
      <c r="H3880">
        <v>6.3942307692307701</v>
      </c>
      <c r="I3880">
        <v>258</v>
      </c>
      <c r="J3880">
        <v>5.7868217054263598</v>
      </c>
      <c r="K3880">
        <v>8</v>
      </c>
      <c r="L3880">
        <v>3.1007751937984499E-2</v>
      </c>
      <c r="M3880">
        <v>74</v>
      </c>
      <c r="N3880">
        <v>1277.68163265306</v>
      </c>
      <c r="O3880">
        <v>0.28682170542635699</v>
      </c>
      <c r="P3880">
        <v>233</v>
      </c>
      <c r="Q3880">
        <v>4.4034334763948504</v>
      </c>
      <c r="R3880">
        <v>63</v>
      </c>
      <c r="S3880">
        <v>86.761904761904802</v>
      </c>
      <c r="T3880">
        <v>1</v>
      </c>
      <c r="U3880">
        <v>121</v>
      </c>
      <c r="V3880">
        <v>1</v>
      </c>
      <c r="W3880">
        <v>103</v>
      </c>
      <c r="X3880">
        <v>140</v>
      </c>
      <c r="Y3880">
        <v>105.842857142857</v>
      </c>
      <c r="Z3880">
        <v>73</v>
      </c>
      <c r="AA3880">
        <v>336.12328767123302</v>
      </c>
      <c r="AB3880">
        <v>185</v>
      </c>
      <c r="AC3880">
        <v>147.91304347826099</v>
      </c>
      <c r="AD3880">
        <v>0.71317829457364401</v>
      </c>
      <c r="AE3880">
        <v>46</v>
      </c>
      <c r="AF3880">
        <v>73.521739130434796</v>
      </c>
      <c r="AG3880">
        <v>0.178294573643411</v>
      </c>
      <c r="AH3880" s="4">
        <v>39</v>
      </c>
      <c r="AI3880">
        <v>0.534246575342466</v>
      </c>
      <c r="AJ3880" s="4">
        <v>18</v>
      </c>
      <c r="AK3880">
        <v>0.24657534246575299</v>
      </c>
      <c r="AL3880" s="4">
        <v>43</v>
      </c>
      <c r="AM3880">
        <v>0.233695652173913</v>
      </c>
      <c r="AN3880" s="4">
        <v>11</v>
      </c>
      <c r="AO3880">
        <v>5.9782608695652197E-2</v>
      </c>
      <c r="AP3880" s="4">
        <v>1</v>
      </c>
      <c r="AQ3880">
        <v>3.8759689922480598E-3</v>
      </c>
      <c r="AR3880" s="4">
        <v>1</v>
      </c>
      <c r="AS3880">
        <v>3.8759689922480598E-3</v>
      </c>
      <c r="AT3880" s="4">
        <v>0</v>
      </c>
      <c r="AU3880" s="4">
        <v>0</v>
      </c>
      <c r="AV3880" s="4">
        <v>5</v>
      </c>
      <c r="AW3880">
        <v>2.0476190476190501</v>
      </c>
      <c r="AX3880" s="4">
        <f t="shared" si="60"/>
        <v>125.99999999999984</v>
      </c>
      <c r="AY3880" s="4">
        <v>0</v>
      </c>
      <c r="AZ3880" s="4">
        <v>0</v>
      </c>
    </row>
    <row r="3881" spans="1:52" x14ac:dyDescent="0.25">
      <c r="A3881" s="4">
        <v>2017</v>
      </c>
      <c r="B3881" s="4" t="s">
        <v>1065</v>
      </c>
      <c r="C3881" t="s">
        <v>116</v>
      </c>
      <c r="D3881" t="s">
        <v>117</v>
      </c>
      <c r="E3881" s="18" t="s">
        <v>633</v>
      </c>
      <c r="F3881" s="4">
        <v>342</v>
      </c>
      <c r="G3881">
        <v>139</v>
      </c>
      <c r="H3881">
        <v>5.1870503597122299</v>
      </c>
      <c r="I3881">
        <v>342</v>
      </c>
      <c r="J3881">
        <v>5.9619883040935697</v>
      </c>
      <c r="K3881">
        <v>8</v>
      </c>
      <c r="L3881">
        <v>2.3391812865497099E-2</v>
      </c>
      <c r="M3881">
        <v>35</v>
      </c>
      <c r="N3881">
        <v>-138.61812297734599</v>
      </c>
      <c r="O3881">
        <v>0.10233918128654999</v>
      </c>
      <c r="P3881">
        <v>312</v>
      </c>
      <c r="Q3881">
        <v>4.1666666666666696</v>
      </c>
      <c r="R3881">
        <v>103</v>
      </c>
      <c r="S3881">
        <v>119.106796116505</v>
      </c>
      <c r="T3881">
        <v>0</v>
      </c>
      <c r="U3881">
        <v>0</v>
      </c>
      <c r="V3881">
        <v>0</v>
      </c>
      <c r="W3881">
        <v>0</v>
      </c>
      <c r="X3881">
        <v>103</v>
      </c>
      <c r="Y3881">
        <v>141.01941747572801</v>
      </c>
      <c r="Z3881">
        <v>199</v>
      </c>
      <c r="AA3881">
        <v>384.142857142857</v>
      </c>
      <c r="AB3881">
        <v>143</v>
      </c>
      <c r="AC3881">
        <v>260.66901408450701</v>
      </c>
      <c r="AD3881">
        <v>0.41520467836257302</v>
      </c>
      <c r="AE3881">
        <v>5</v>
      </c>
      <c r="AF3881">
        <v>93.6</v>
      </c>
      <c r="AG3881">
        <v>1.4619883040935699E-2</v>
      </c>
      <c r="AH3881" s="4">
        <v>122</v>
      </c>
      <c r="AI3881">
        <v>0.67032967032966995</v>
      </c>
      <c r="AJ3881" s="4">
        <v>42</v>
      </c>
      <c r="AK3881">
        <v>0.230769230769231</v>
      </c>
      <c r="AL3881" s="4">
        <v>72</v>
      </c>
      <c r="AM3881">
        <v>0.50704225352112697</v>
      </c>
      <c r="AN3881" s="4">
        <v>19</v>
      </c>
      <c r="AO3881">
        <v>0.13380281690140799</v>
      </c>
      <c r="AP3881" s="4">
        <v>5</v>
      </c>
      <c r="AQ3881">
        <v>1.4619883040935699E-2</v>
      </c>
      <c r="AR3881" s="4">
        <v>2</v>
      </c>
      <c r="AS3881">
        <v>5.8479532163742704E-3</v>
      </c>
      <c r="AT3881" s="4">
        <v>0</v>
      </c>
      <c r="AU3881" s="4">
        <v>0</v>
      </c>
      <c r="AV3881" s="4">
        <v>10</v>
      </c>
      <c r="AW3881">
        <v>2.5522388059701502</v>
      </c>
      <c r="AX3881" s="4">
        <f t="shared" si="60"/>
        <v>133.99999999999994</v>
      </c>
      <c r="AY3881" s="4">
        <v>0</v>
      </c>
      <c r="AZ3881" s="4">
        <v>0</v>
      </c>
    </row>
    <row r="3882" spans="1:52" x14ac:dyDescent="0.25">
      <c r="A3882" s="4">
        <v>2017</v>
      </c>
      <c r="B3882" s="4" t="s">
        <v>1065</v>
      </c>
      <c r="C3882" t="s">
        <v>116</v>
      </c>
      <c r="D3882" t="s">
        <v>128</v>
      </c>
      <c r="E3882" s="18" t="s">
        <v>644</v>
      </c>
      <c r="F3882" s="4">
        <v>249</v>
      </c>
      <c r="G3882">
        <v>93</v>
      </c>
      <c r="H3882">
        <v>7.0107526881720403</v>
      </c>
      <c r="I3882">
        <v>248</v>
      </c>
      <c r="J3882">
        <v>6.0645161290322598</v>
      </c>
      <c r="K3882">
        <v>2</v>
      </c>
      <c r="L3882">
        <v>8.0645161290322596E-3</v>
      </c>
      <c r="M3882">
        <v>13</v>
      </c>
      <c r="N3882">
        <v>-42.194092827004198</v>
      </c>
      <c r="O3882">
        <v>5.22088353413655E-2</v>
      </c>
      <c r="P3882">
        <v>226</v>
      </c>
      <c r="Q3882">
        <v>5.5663716814159301</v>
      </c>
      <c r="R3882">
        <v>58</v>
      </c>
      <c r="S3882">
        <v>112.568965517241</v>
      </c>
      <c r="T3882">
        <v>0</v>
      </c>
      <c r="U3882">
        <v>0</v>
      </c>
      <c r="V3882">
        <v>0</v>
      </c>
      <c r="W3882">
        <v>0</v>
      </c>
      <c r="X3882">
        <v>117</v>
      </c>
      <c r="Y3882">
        <v>128.213675213675</v>
      </c>
      <c r="Z3882">
        <v>120</v>
      </c>
      <c r="AA3882">
        <v>279.94871794871801</v>
      </c>
      <c r="AB3882">
        <v>128</v>
      </c>
      <c r="AC3882">
        <v>170.34677419354799</v>
      </c>
      <c r="AD3882">
        <v>0.49799196787148597</v>
      </c>
      <c r="AE3882">
        <v>9</v>
      </c>
      <c r="AF3882">
        <v>59.3333333333333</v>
      </c>
      <c r="AG3882">
        <v>3.6144578313252997E-2</v>
      </c>
      <c r="AH3882" s="4">
        <v>59</v>
      </c>
      <c r="AI3882">
        <v>0.50427350427350404</v>
      </c>
      <c r="AJ3882" s="4">
        <v>26</v>
      </c>
      <c r="AK3882">
        <v>0.22222222222222199</v>
      </c>
      <c r="AL3882" s="4">
        <v>47</v>
      </c>
      <c r="AM3882">
        <v>0.37903225806451601</v>
      </c>
      <c r="AN3882" s="4">
        <v>10</v>
      </c>
      <c r="AO3882">
        <v>8.0645161290322606E-2</v>
      </c>
      <c r="AP3882" s="4">
        <v>2</v>
      </c>
      <c r="AQ3882">
        <v>8.0321285140562294E-3</v>
      </c>
      <c r="AR3882" s="4">
        <v>0</v>
      </c>
      <c r="AS3882">
        <v>0</v>
      </c>
      <c r="AT3882" s="4">
        <v>0</v>
      </c>
      <c r="AU3882" s="4">
        <v>1</v>
      </c>
      <c r="AV3882" s="4">
        <v>1</v>
      </c>
      <c r="AW3882">
        <v>2.48</v>
      </c>
      <c r="AX3882" s="4">
        <f t="shared" si="60"/>
        <v>100.40322580645162</v>
      </c>
      <c r="AY3882" s="4">
        <v>0</v>
      </c>
      <c r="AZ3882" s="4">
        <v>0</v>
      </c>
    </row>
    <row r="3883" spans="1:52" x14ac:dyDescent="0.25">
      <c r="A3883" s="4">
        <v>2017</v>
      </c>
      <c r="B3883" s="4" t="s">
        <v>1065</v>
      </c>
      <c r="C3883" t="s">
        <v>116</v>
      </c>
      <c r="D3883" t="s">
        <v>136</v>
      </c>
      <c r="E3883" s="18" t="s">
        <v>652</v>
      </c>
      <c r="F3883" s="4">
        <v>187</v>
      </c>
      <c r="G3883">
        <v>73</v>
      </c>
      <c r="H3883">
        <v>7.9315068493150704</v>
      </c>
      <c r="I3883">
        <v>187</v>
      </c>
      <c r="J3883">
        <v>5.9625668449197899</v>
      </c>
      <c r="K3883">
        <v>0</v>
      </c>
      <c r="L3883">
        <v>0</v>
      </c>
      <c r="M3883">
        <v>19</v>
      </c>
      <c r="N3883">
        <v>211.49404761904799</v>
      </c>
      <c r="O3883">
        <v>0.10160427807486599</v>
      </c>
      <c r="P3883">
        <v>164</v>
      </c>
      <c r="Q3883">
        <v>5.7682926829268304</v>
      </c>
      <c r="R3883">
        <v>48</v>
      </c>
      <c r="S3883">
        <v>108.0625</v>
      </c>
      <c r="T3883">
        <v>0</v>
      </c>
      <c r="U3883">
        <v>0</v>
      </c>
      <c r="V3883">
        <v>0</v>
      </c>
      <c r="W3883">
        <v>0</v>
      </c>
      <c r="X3883">
        <v>79</v>
      </c>
      <c r="Y3883">
        <v>96.8101265822785</v>
      </c>
      <c r="Z3883">
        <v>93</v>
      </c>
      <c r="AA3883">
        <v>308.96739130434798</v>
      </c>
      <c r="AB3883">
        <v>94</v>
      </c>
      <c r="AC3883">
        <v>138.450549450549</v>
      </c>
      <c r="AD3883">
        <v>0.48663101604278097</v>
      </c>
      <c r="AE3883">
        <v>16</v>
      </c>
      <c r="AF3883">
        <v>29</v>
      </c>
      <c r="AG3883">
        <v>8.5561497326203204E-2</v>
      </c>
      <c r="AH3883" s="4">
        <v>45</v>
      </c>
      <c r="AI3883">
        <v>0.48913043478260898</v>
      </c>
      <c r="AJ3883" s="4">
        <v>17</v>
      </c>
      <c r="AK3883">
        <v>0.184782608695652</v>
      </c>
      <c r="AL3883" s="4">
        <v>22</v>
      </c>
      <c r="AM3883">
        <v>0.24175824175824201</v>
      </c>
      <c r="AN3883" s="4">
        <v>11</v>
      </c>
      <c r="AO3883">
        <v>0.120879120879121</v>
      </c>
      <c r="AP3883" s="4">
        <v>1</v>
      </c>
      <c r="AQ3883">
        <v>5.3475935828877002E-3</v>
      </c>
      <c r="AR3883" s="4">
        <v>0</v>
      </c>
      <c r="AS3883">
        <v>0</v>
      </c>
      <c r="AT3883" s="4">
        <v>0</v>
      </c>
      <c r="AU3883" s="4">
        <v>0</v>
      </c>
      <c r="AV3883" s="4">
        <v>2</v>
      </c>
      <c r="AW3883">
        <v>2.1011235955056198</v>
      </c>
      <c r="AX3883" s="4">
        <f t="shared" si="60"/>
        <v>88.999999999999929</v>
      </c>
      <c r="AY3883" s="4">
        <v>0</v>
      </c>
      <c r="AZ3883" s="4">
        <v>0</v>
      </c>
    </row>
    <row r="3884" spans="1:52" x14ac:dyDescent="0.25">
      <c r="A3884" s="4">
        <v>2017</v>
      </c>
      <c r="B3884" s="4" t="s">
        <v>1065</v>
      </c>
      <c r="C3884" t="s">
        <v>116</v>
      </c>
      <c r="D3884" t="s">
        <v>123</v>
      </c>
      <c r="E3884" s="18" t="s">
        <v>639</v>
      </c>
      <c r="F3884" s="4">
        <v>251</v>
      </c>
      <c r="G3884">
        <v>120</v>
      </c>
      <c r="H3884">
        <v>9.8416666666666703</v>
      </c>
      <c r="I3884">
        <v>251</v>
      </c>
      <c r="J3884">
        <v>9.2231075697211207</v>
      </c>
      <c r="K3884">
        <v>6</v>
      </c>
      <c r="L3884">
        <v>2.3904382470119501E-2</v>
      </c>
      <c r="M3884">
        <v>35</v>
      </c>
      <c r="N3884">
        <v>178.54794520547901</v>
      </c>
      <c r="O3884">
        <v>0.139442231075697</v>
      </c>
      <c r="P3884">
        <v>227</v>
      </c>
      <c r="Q3884">
        <v>5.7004405286343598</v>
      </c>
      <c r="R3884">
        <v>68</v>
      </c>
      <c r="S3884">
        <v>108.16176470588201</v>
      </c>
      <c r="T3884">
        <v>0</v>
      </c>
      <c r="U3884">
        <v>0</v>
      </c>
      <c r="V3884">
        <v>0</v>
      </c>
      <c r="W3884">
        <v>0</v>
      </c>
      <c r="X3884">
        <v>72</v>
      </c>
      <c r="Y3884">
        <v>107.277777777778</v>
      </c>
      <c r="Z3884">
        <v>141</v>
      </c>
      <c r="AA3884">
        <v>349.63358778626002</v>
      </c>
      <c r="AB3884">
        <v>110</v>
      </c>
      <c r="AC3884">
        <v>172.67889908256899</v>
      </c>
      <c r="AD3884">
        <v>0.43426294820717098</v>
      </c>
      <c r="AE3884">
        <v>15</v>
      </c>
      <c r="AF3884">
        <v>43.3333333333333</v>
      </c>
      <c r="AG3884">
        <v>5.97609561752988E-2</v>
      </c>
      <c r="AH3884" s="4">
        <v>77</v>
      </c>
      <c r="AI3884">
        <v>0.58778625954198505</v>
      </c>
      <c r="AJ3884" s="4">
        <v>32</v>
      </c>
      <c r="AK3884">
        <v>0.244274809160305</v>
      </c>
      <c r="AL3884" s="4">
        <v>27</v>
      </c>
      <c r="AM3884">
        <v>0.247706422018349</v>
      </c>
      <c r="AN3884" s="4">
        <v>11</v>
      </c>
      <c r="AO3884">
        <v>0.100917431192661</v>
      </c>
      <c r="AP3884" s="4">
        <v>2</v>
      </c>
      <c r="AQ3884">
        <v>7.9681274900398405E-3</v>
      </c>
      <c r="AR3884" s="4">
        <v>2</v>
      </c>
      <c r="AS3884">
        <v>7.9681274900398405E-3</v>
      </c>
      <c r="AT3884" s="4">
        <v>0</v>
      </c>
      <c r="AU3884" s="4">
        <v>0</v>
      </c>
      <c r="AV3884" s="4">
        <v>6</v>
      </c>
      <c r="AW3884">
        <v>2.5876288659793798</v>
      </c>
      <c r="AX3884" s="4">
        <f t="shared" si="60"/>
        <v>97.000000000000057</v>
      </c>
      <c r="AY3884" s="4">
        <v>0</v>
      </c>
      <c r="AZ3884" s="4">
        <v>0</v>
      </c>
    </row>
    <row r="3885" spans="1:52" x14ac:dyDescent="0.25">
      <c r="A3885" s="4">
        <v>2017</v>
      </c>
      <c r="B3885" s="4" t="s">
        <v>1065</v>
      </c>
      <c r="C3885" t="s">
        <v>116</v>
      </c>
      <c r="D3885" t="s">
        <v>146</v>
      </c>
      <c r="E3885" s="18" t="s">
        <v>662</v>
      </c>
      <c r="F3885" s="4">
        <v>86</v>
      </c>
      <c r="G3885">
        <v>29</v>
      </c>
      <c r="H3885">
        <v>4.1379310344827598</v>
      </c>
      <c r="I3885">
        <v>86</v>
      </c>
      <c r="J3885">
        <v>4.1162790697674403</v>
      </c>
      <c r="K3885">
        <v>0</v>
      </c>
      <c r="L3885">
        <v>0</v>
      </c>
      <c r="M3885">
        <v>2</v>
      </c>
      <c r="N3885">
        <v>-56.154761904761898</v>
      </c>
      <c r="O3885">
        <v>2.32558139534884E-2</v>
      </c>
      <c r="P3885">
        <v>72</v>
      </c>
      <c r="Q3885">
        <v>7.8611111111111098</v>
      </c>
      <c r="R3885">
        <v>16</v>
      </c>
      <c r="S3885">
        <v>80</v>
      </c>
      <c r="T3885">
        <v>0</v>
      </c>
      <c r="U3885">
        <v>0</v>
      </c>
      <c r="V3885">
        <v>0</v>
      </c>
      <c r="W3885">
        <v>0</v>
      </c>
      <c r="X3885">
        <v>45</v>
      </c>
      <c r="Y3885">
        <v>73.311111111111103</v>
      </c>
      <c r="Z3885">
        <v>36</v>
      </c>
      <c r="AA3885">
        <v>212.02857142857101</v>
      </c>
      <c r="AB3885">
        <v>50</v>
      </c>
      <c r="AC3885">
        <v>101.52</v>
      </c>
      <c r="AD3885">
        <v>0.581395348837209</v>
      </c>
      <c r="AE3885">
        <v>16</v>
      </c>
      <c r="AF3885">
        <v>77.375</v>
      </c>
      <c r="AG3885">
        <v>0.186046511627907</v>
      </c>
      <c r="AH3885" s="4">
        <v>16</v>
      </c>
      <c r="AI3885">
        <v>0.45714285714285702</v>
      </c>
      <c r="AJ3885" s="4">
        <v>7</v>
      </c>
      <c r="AK3885">
        <v>0.2</v>
      </c>
      <c r="AL3885" s="4">
        <v>10</v>
      </c>
      <c r="AM3885">
        <v>0.2</v>
      </c>
      <c r="AN3885" s="4">
        <v>5</v>
      </c>
      <c r="AO3885">
        <v>0.1</v>
      </c>
      <c r="AP3885" s="4">
        <v>0</v>
      </c>
      <c r="AQ3885">
        <v>0</v>
      </c>
      <c r="AR3885" s="4">
        <v>0</v>
      </c>
      <c r="AS3885">
        <v>0</v>
      </c>
      <c r="AT3885" s="4">
        <v>0</v>
      </c>
      <c r="AU3885" s="4">
        <v>0</v>
      </c>
      <c r="AV3885" s="4">
        <v>0</v>
      </c>
      <c r="AW3885">
        <v>2.3243243243243201</v>
      </c>
      <c r="AX3885" s="4">
        <f t="shared" si="60"/>
        <v>37.000000000000064</v>
      </c>
      <c r="AY3885" s="4">
        <v>0</v>
      </c>
      <c r="AZ3885" s="4">
        <v>0</v>
      </c>
    </row>
    <row r="3886" spans="1:52" x14ac:dyDescent="0.25">
      <c r="A3886" s="4">
        <v>2017</v>
      </c>
      <c r="B3886" s="4" t="s">
        <v>1065</v>
      </c>
      <c r="C3886" t="s">
        <v>116</v>
      </c>
      <c r="D3886" t="s">
        <v>159</v>
      </c>
      <c r="E3886" s="18" t="s">
        <v>674</v>
      </c>
      <c r="F3886" s="4">
        <v>1</v>
      </c>
      <c r="G3886">
        <v>1</v>
      </c>
      <c r="H3886">
        <v>9</v>
      </c>
      <c r="I3886">
        <v>1</v>
      </c>
      <c r="J3886">
        <v>9</v>
      </c>
      <c r="K3886">
        <v>0</v>
      </c>
      <c r="L3886">
        <v>0</v>
      </c>
      <c r="M3886">
        <v>0</v>
      </c>
      <c r="N3886">
        <v>906</v>
      </c>
      <c r="O3886">
        <v>0</v>
      </c>
      <c r="P3886">
        <v>1</v>
      </c>
      <c r="Q3886">
        <v>1</v>
      </c>
      <c r="R3886">
        <v>1</v>
      </c>
      <c r="S3886">
        <v>112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1</v>
      </c>
      <c r="AA3886">
        <v>194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 s="4">
        <v>0</v>
      </c>
      <c r="AI3886">
        <v>0</v>
      </c>
      <c r="AJ3886" s="4">
        <v>0</v>
      </c>
      <c r="AK3886">
        <v>0</v>
      </c>
      <c r="AL3886" s="4">
        <v>0</v>
      </c>
      <c r="AM3886">
        <v>0</v>
      </c>
      <c r="AN3886" s="4">
        <v>0</v>
      </c>
      <c r="AO3886">
        <v>0</v>
      </c>
      <c r="AP3886" s="4">
        <v>0</v>
      </c>
      <c r="AQ3886">
        <v>0</v>
      </c>
      <c r="AR3886" s="4">
        <v>0</v>
      </c>
      <c r="AS3886">
        <v>0</v>
      </c>
      <c r="AT3886" s="4">
        <v>0</v>
      </c>
      <c r="AU3886" s="4">
        <v>0</v>
      </c>
      <c r="AV3886" s="4">
        <v>0</v>
      </c>
      <c r="AW3886">
        <v>1</v>
      </c>
      <c r="AX3886" s="4">
        <f t="shared" si="60"/>
        <v>1</v>
      </c>
      <c r="AY3886" s="4">
        <v>0</v>
      </c>
      <c r="AZ3886" s="4">
        <v>0</v>
      </c>
    </row>
    <row r="3887" spans="1:52" x14ac:dyDescent="0.25">
      <c r="A3887" s="4">
        <v>2017</v>
      </c>
      <c r="B3887" s="4" t="s">
        <v>1065</v>
      </c>
      <c r="C3887" t="s">
        <v>116</v>
      </c>
      <c r="D3887" t="s">
        <v>131</v>
      </c>
      <c r="E3887" s="18" t="s">
        <v>647</v>
      </c>
      <c r="F3887" s="4">
        <v>223</v>
      </c>
      <c r="G3887">
        <v>79</v>
      </c>
      <c r="H3887">
        <v>4.3417721518987298</v>
      </c>
      <c r="I3887">
        <v>223</v>
      </c>
      <c r="J3887">
        <v>4.7892376681614302</v>
      </c>
      <c r="K3887">
        <v>2</v>
      </c>
      <c r="L3887">
        <v>8.9686098654708502E-3</v>
      </c>
      <c r="M3887">
        <v>31</v>
      </c>
      <c r="N3887">
        <v>1175.3317972350201</v>
      </c>
      <c r="O3887">
        <v>0.139013452914798</v>
      </c>
      <c r="P3887">
        <v>185</v>
      </c>
      <c r="Q3887">
        <v>3.79459459459459</v>
      </c>
      <c r="R3887">
        <v>50</v>
      </c>
      <c r="S3887">
        <v>50.34</v>
      </c>
      <c r="T3887">
        <v>0</v>
      </c>
      <c r="U3887">
        <v>0</v>
      </c>
      <c r="V3887">
        <v>0</v>
      </c>
      <c r="W3887">
        <v>0</v>
      </c>
      <c r="X3887">
        <v>175</v>
      </c>
      <c r="Y3887">
        <v>88.782857142857097</v>
      </c>
      <c r="Z3887">
        <v>41</v>
      </c>
      <c r="AA3887">
        <v>383.73170731707302</v>
      </c>
      <c r="AB3887">
        <v>182</v>
      </c>
      <c r="AC3887">
        <v>116.89502762430899</v>
      </c>
      <c r="AD3887">
        <v>0.81165919282511201</v>
      </c>
      <c r="AE3887">
        <v>56</v>
      </c>
      <c r="AF3887">
        <v>53.857142857142897</v>
      </c>
      <c r="AG3887">
        <v>0.25112107623318403</v>
      </c>
      <c r="AH3887" s="4">
        <v>16</v>
      </c>
      <c r="AI3887">
        <v>0.39024390243902402</v>
      </c>
      <c r="AJ3887" s="4">
        <v>9</v>
      </c>
      <c r="AK3887">
        <v>0.219512195121951</v>
      </c>
      <c r="AL3887" s="4">
        <v>41</v>
      </c>
      <c r="AM3887">
        <v>0.22651933701657501</v>
      </c>
      <c r="AN3887" s="4">
        <v>6</v>
      </c>
      <c r="AO3887">
        <v>3.3149171270718203E-2</v>
      </c>
      <c r="AP3887" s="4">
        <v>0</v>
      </c>
      <c r="AQ3887">
        <v>0</v>
      </c>
      <c r="AR3887" s="4">
        <v>0</v>
      </c>
      <c r="AS3887">
        <v>0</v>
      </c>
      <c r="AT3887" s="4">
        <v>0</v>
      </c>
      <c r="AU3887" s="4">
        <v>0</v>
      </c>
      <c r="AV3887" s="4">
        <v>6</v>
      </c>
      <c r="AW3887">
        <v>1.6766917293233099</v>
      </c>
      <c r="AX3887" s="4">
        <f t="shared" si="60"/>
        <v>132.99999999999986</v>
      </c>
      <c r="AY3887" s="4">
        <v>0</v>
      </c>
      <c r="AZ3887" s="4">
        <v>0</v>
      </c>
    </row>
    <row r="3888" spans="1:52" x14ac:dyDescent="0.25">
      <c r="A3888" s="4">
        <v>2017</v>
      </c>
      <c r="B3888" s="4" t="s">
        <v>1065</v>
      </c>
      <c r="C3888" t="s">
        <v>116</v>
      </c>
      <c r="D3888" t="s">
        <v>130</v>
      </c>
      <c r="E3888" s="18" t="s">
        <v>646</v>
      </c>
      <c r="F3888" s="4">
        <v>208</v>
      </c>
      <c r="G3888">
        <v>53</v>
      </c>
      <c r="H3888">
        <v>4.9245283018867898</v>
      </c>
      <c r="I3888">
        <v>208</v>
      </c>
      <c r="J3888">
        <v>4.4807692307692299</v>
      </c>
      <c r="K3888">
        <v>2</v>
      </c>
      <c r="L3888">
        <v>9.6153846153846194E-3</v>
      </c>
      <c r="M3888">
        <v>73</v>
      </c>
      <c r="N3888">
        <v>1299.32828282828</v>
      </c>
      <c r="O3888">
        <v>0.35096153846153799</v>
      </c>
      <c r="P3888">
        <v>181</v>
      </c>
      <c r="Q3888">
        <v>3.7734806629834301</v>
      </c>
      <c r="R3888">
        <v>57</v>
      </c>
      <c r="S3888">
        <v>80.052631578947398</v>
      </c>
      <c r="T3888">
        <v>14</v>
      </c>
      <c r="U3888">
        <v>162.78571428571399</v>
      </c>
      <c r="V3888">
        <v>14</v>
      </c>
      <c r="W3888">
        <v>124.571428571429</v>
      </c>
      <c r="X3888">
        <v>153</v>
      </c>
      <c r="Y3888">
        <v>97.509803921568604</v>
      </c>
      <c r="Z3888">
        <v>32</v>
      </c>
      <c r="AA3888">
        <v>380.75</v>
      </c>
      <c r="AB3888">
        <v>176</v>
      </c>
      <c r="AC3888">
        <v>126.045714285714</v>
      </c>
      <c r="AD3888">
        <v>0.84134615384615397</v>
      </c>
      <c r="AE3888">
        <v>43</v>
      </c>
      <c r="AF3888">
        <v>48.023255813953497</v>
      </c>
      <c r="AG3888">
        <v>0.206730769230769</v>
      </c>
      <c r="AH3888" s="4">
        <v>21</v>
      </c>
      <c r="AI3888">
        <v>0.65625</v>
      </c>
      <c r="AJ3888" s="4">
        <v>7</v>
      </c>
      <c r="AK3888">
        <v>0.21875</v>
      </c>
      <c r="AL3888" s="4">
        <v>42</v>
      </c>
      <c r="AM3888">
        <v>0.24</v>
      </c>
      <c r="AN3888" s="4">
        <v>18</v>
      </c>
      <c r="AO3888">
        <v>0.10285714285714299</v>
      </c>
      <c r="AP3888" s="4">
        <v>3</v>
      </c>
      <c r="AQ3888">
        <v>1.44230769230769E-2</v>
      </c>
      <c r="AR3888" s="4">
        <v>0</v>
      </c>
      <c r="AS3888">
        <v>0</v>
      </c>
      <c r="AT3888" s="4">
        <v>0</v>
      </c>
      <c r="AU3888" s="4">
        <v>0</v>
      </c>
      <c r="AV3888" s="4">
        <v>7</v>
      </c>
      <c r="AW3888">
        <v>1.71900826446281</v>
      </c>
      <c r="AX3888" s="4">
        <f t="shared" si="60"/>
        <v>121</v>
      </c>
      <c r="AY3888" s="4">
        <v>0</v>
      </c>
      <c r="AZ3888" s="4">
        <v>0</v>
      </c>
    </row>
    <row r="3889" spans="1:52" x14ac:dyDescent="0.25">
      <c r="A3889" s="4">
        <v>2017</v>
      </c>
      <c r="B3889" s="4" t="s">
        <v>1065</v>
      </c>
      <c r="C3889" t="s">
        <v>116</v>
      </c>
      <c r="D3889" t="s">
        <v>135</v>
      </c>
      <c r="E3889" s="18" t="s">
        <v>651</v>
      </c>
      <c r="F3889" s="4">
        <v>156</v>
      </c>
      <c r="G3889">
        <v>48</v>
      </c>
      <c r="H3889">
        <v>4.3958333333333304</v>
      </c>
      <c r="I3889">
        <v>156</v>
      </c>
      <c r="J3889">
        <v>4.8782051282051304</v>
      </c>
      <c r="K3889">
        <v>4</v>
      </c>
      <c r="L3889">
        <v>2.5641025641025599E-2</v>
      </c>
      <c r="M3889">
        <v>36</v>
      </c>
      <c r="N3889">
        <v>1058.2317880794701</v>
      </c>
      <c r="O3889">
        <v>0.230769230769231</v>
      </c>
      <c r="P3889">
        <v>144</v>
      </c>
      <c r="Q3889">
        <v>5.6111111111111098</v>
      </c>
      <c r="R3889">
        <v>40</v>
      </c>
      <c r="S3889">
        <v>96.875</v>
      </c>
      <c r="T3889">
        <v>0</v>
      </c>
      <c r="U3889">
        <v>0</v>
      </c>
      <c r="V3889">
        <v>0</v>
      </c>
      <c r="W3889">
        <v>0</v>
      </c>
      <c r="X3889">
        <v>101</v>
      </c>
      <c r="Y3889">
        <v>117.673267326733</v>
      </c>
      <c r="Z3889">
        <v>42</v>
      </c>
      <c r="AA3889">
        <v>345.73809523809501</v>
      </c>
      <c r="AB3889">
        <v>114</v>
      </c>
      <c r="AC3889">
        <v>150.150442477876</v>
      </c>
      <c r="AD3889">
        <v>0.72435897435897401</v>
      </c>
      <c r="AE3889">
        <v>32</v>
      </c>
      <c r="AF3889">
        <v>93.25</v>
      </c>
      <c r="AG3889">
        <v>0.20512820512820501</v>
      </c>
      <c r="AH3889" s="4">
        <v>30</v>
      </c>
      <c r="AI3889">
        <v>0.71428571428571397</v>
      </c>
      <c r="AJ3889" s="4">
        <v>7</v>
      </c>
      <c r="AK3889">
        <v>0.16666666666666699</v>
      </c>
      <c r="AL3889" s="4">
        <v>16</v>
      </c>
      <c r="AM3889">
        <v>0.14159292035398199</v>
      </c>
      <c r="AN3889" s="4">
        <v>6</v>
      </c>
      <c r="AO3889">
        <v>5.3097345132743397E-2</v>
      </c>
      <c r="AP3889" s="4">
        <v>2</v>
      </c>
      <c r="AQ3889">
        <v>1.2820512820512799E-2</v>
      </c>
      <c r="AR3889" s="4">
        <v>0</v>
      </c>
      <c r="AS3889">
        <v>0</v>
      </c>
      <c r="AT3889" s="4">
        <v>0</v>
      </c>
      <c r="AU3889" s="4">
        <v>0</v>
      </c>
      <c r="AV3889" s="4">
        <v>1</v>
      </c>
      <c r="AW3889">
        <v>1.7931034482758601</v>
      </c>
      <c r="AX3889" s="4">
        <f t="shared" si="60"/>
        <v>87.000000000000099</v>
      </c>
      <c r="AY3889" s="4">
        <v>0</v>
      </c>
      <c r="AZ3889" s="4">
        <v>0</v>
      </c>
    </row>
    <row r="3890" spans="1:52" x14ac:dyDescent="0.25">
      <c r="A3890" s="4">
        <v>2017</v>
      </c>
      <c r="B3890" s="4" t="s">
        <v>1065</v>
      </c>
      <c r="C3890" t="s">
        <v>116</v>
      </c>
      <c r="D3890" t="s">
        <v>137</v>
      </c>
      <c r="E3890" s="18" t="s">
        <v>653</v>
      </c>
      <c r="F3890" s="4">
        <v>214</v>
      </c>
      <c r="G3890">
        <v>53</v>
      </c>
      <c r="H3890">
        <v>3.3018867924528301</v>
      </c>
      <c r="I3890">
        <v>214</v>
      </c>
      <c r="J3890">
        <v>4.2102803738317798</v>
      </c>
      <c r="K3890">
        <v>4</v>
      </c>
      <c r="L3890">
        <v>1.86915887850467E-2</v>
      </c>
      <c r="M3890">
        <v>84</v>
      </c>
      <c r="N3890">
        <v>1710.61352657005</v>
      </c>
      <c r="O3890">
        <v>0.39252336448598102</v>
      </c>
      <c r="P3890">
        <v>184</v>
      </c>
      <c r="Q3890">
        <v>1.9456521739130399</v>
      </c>
      <c r="R3890">
        <v>47</v>
      </c>
      <c r="S3890">
        <v>46.702127659574501</v>
      </c>
      <c r="T3890">
        <v>0</v>
      </c>
      <c r="U3890">
        <v>0</v>
      </c>
      <c r="V3890">
        <v>0</v>
      </c>
      <c r="W3890">
        <v>0</v>
      </c>
      <c r="X3890">
        <v>181</v>
      </c>
      <c r="Y3890">
        <v>87.5690607734807</v>
      </c>
      <c r="Z3890">
        <v>27</v>
      </c>
      <c r="AA3890">
        <v>349.11111111111097</v>
      </c>
      <c r="AB3890">
        <v>187</v>
      </c>
      <c r="AC3890">
        <v>113.914438502674</v>
      </c>
      <c r="AD3890">
        <v>0.87383177570093495</v>
      </c>
      <c r="AE3890">
        <v>63</v>
      </c>
      <c r="AF3890">
        <v>66.936507936507894</v>
      </c>
      <c r="AG3890">
        <v>0.29439252336448601</v>
      </c>
      <c r="AH3890" s="4">
        <v>21</v>
      </c>
      <c r="AI3890">
        <v>0.77777777777777801</v>
      </c>
      <c r="AJ3890" s="4">
        <v>14</v>
      </c>
      <c r="AK3890">
        <v>0.51851851851851904</v>
      </c>
      <c r="AL3890" s="4">
        <v>36</v>
      </c>
      <c r="AM3890">
        <v>0.19251336898395699</v>
      </c>
      <c r="AN3890" s="4">
        <v>13</v>
      </c>
      <c r="AO3890">
        <v>6.9518716577540093E-2</v>
      </c>
      <c r="AP3890" s="4">
        <v>5</v>
      </c>
      <c r="AQ3890">
        <v>2.33644859813084E-2</v>
      </c>
      <c r="AR3890" s="4">
        <v>0</v>
      </c>
      <c r="AS3890">
        <v>0</v>
      </c>
      <c r="AT3890" s="4">
        <v>0</v>
      </c>
      <c r="AU3890" s="4">
        <v>0</v>
      </c>
      <c r="AV3890" s="4">
        <v>4</v>
      </c>
      <c r="AW3890">
        <v>1.5851851851851899</v>
      </c>
      <c r="AX3890" s="4">
        <f t="shared" si="60"/>
        <v>134.9999999999996</v>
      </c>
      <c r="AY3890" s="4">
        <v>0</v>
      </c>
      <c r="AZ3890" s="4">
        <v>0</v>
      </c>
    </row>
    <row r="3891" spans="1:52" x14ac:dyDescent="0.25">
      <c r="A3891" s="4">
        <v>2017</v>
      </c>
      <c r="B3891" s="4" t="s">
        <v>1065</v>
      </c>
      <c r="C3891" t="s">
        <v>116</v>
      </c>
      <c r="D3891" t="s">
        <v>120</v>
      </c>
      <c r="E3891" s="18" t="s">
        <v>636</v>
      </c>
      <c r="F3891" s="4">
        <v>388</v>
      </c>
      <c r="G3891">
        <v>160</v>
      </c>
      <c r="H3891">
        <v>5.3812499999999996</v>
      </c>
      <c r="I3891">
        <v>388</v>
      </c>
      <c r="J3891">
        <v>5.1159793814433003</v>
      </c>
      <c r="K3891">
        <v>4</v>
      </c>
      <c r="L3891">
        <v>1.03092783505155E-2</v>
      </c>
      <c r="M3891">
        <v>296</v>
      </c>
      <c r="N3891">
        <v>4352.9941348973598</v>
      </c>
      <c r="O3891">
        <v>0.76288659793814395</v>
      </c>
      <c r="P3891">
        <v>366</v>
      </c>
      <c r="Q3891">
        <v>5.8142076502732198</v>
      </c>
      <c r="R3891">
        <v>144</v>
      </c>
      <c r="S3891">
        <v>102.416666666667</v>
      </c>
      <c r="T3891">
        <v>0</v>
      </c>
      <c r="U3891">
        <v>0</v>
      </c>
      <c r="V3891">
        <v>0</v>
      </c>
      <c r="W3891">
        <v>0</v>
      </c>
      <c r="X3891">
        <v>139</v>
      </c>
      <c r="Y3891">
        <v>128.05755395683499</v>
      </c>
      <c r="Z3891">
        <v>215</v>
      </c>
      <c r="AA3891">
        <v>367.98058252427199</v>
      </c>
      <c r="AB3891">
        <v>173</v>
      </c>
      <c r="AC3891">
        <v>199.90643274853801</v>
      </c>
      <c r="AD3891">
        <v>0.44072164948453602</v>
      </c>
      <c r="AE3891">
        <v>7</v>
      </c>
      <c r="AF3891">
        <v>90.857142857142904</v>
      </c>
      <c r="AG3891">
        <v>1.8041237113402098E-2</v>
      </c>
      <c r="AH3891" s="4">
        <v>138</v>
      </c>
      <c r="AI3891">
        <v>0.66990291262135904</v>
      </c>
      <c r="AJ3891" s="4">
        <v>52</v>
      </c>
      <c r="AK3891">
        <v>0.25242718446601897</v>
      </c>
      <c r="AL3891" s="4">
        <v>57</v>
      </c>
      <c r="AM3891">
        <v>0.33333333333333298</v>
      </c>
      <c r="AN3891" s="4">
        <v>24</v>
      </c>
      <c r="AO3891">
        <v>0.140350877192982</v>
      </c>
      <c r="AP3891" s="4">
        <v>4</v>
      </c>
      <c r="AQ3891">
        <v>1.03092783505155E-2</v>
      </c>
      <c r="AR3891" s="4">
        <v>1</v>
      </c>
      <c r="AS3891">
        <v>2.5773195876288698E-3</v>
      </c>
      <c r="AT3891" s="4">
        <v>0</v>
      </c>
      <c r="AU3891" s="4">
        <v>0</v>
      </c>
      <c r="AV3891" s="4">
        <v>8</v>
      </c>
      <c r="AW3891">
        <v>2.3803680981595101</v>
      </c>
      <c r="AX3891" s="4">
        <f t="shared" si="60"/>
        <v>162.99999999999994</v>
      </c>
      <c r="AY3891" s="4">
        <v>0</v>
      </c>
      <c r="AZ3891" s="4">
        <v>0</v>
      </c>
    </row>
    <row r="3892" spans="1:52" x14ac:dyDescent="0.25">
      <c r="A3892" s="4">
        <v>2017</v>
      </c>
      <c r="B3892" s="4" t="s">
        <v>1065</v>
      </c>
      <c r="C3892" t="s">
        <v>116</v>
      </c>
      <c r="D3892" t="s">
        <v>127</v>
      </c>
      <c r="E3892" s="18" t="s">
        <v>643</v>
      </c>
      <c r="F3892" s="4">
        <v>198</v>
      </c>
      <c r="G3892">
        <v>51</v>
      </c>
      <c r="H3892">
        <v>3.1372549019607798</v>
      </c>
      <c r="I3892">
        <v>198</v>
      </c>
      <c r="J3892">
        <v>4.8333333333333304</v>
      </c>
      <c r="K3892">
        <v>2</v>
      </c>
      <c r="L3892">
        <v>1.01010101010101E-2</v>
      </c>
      <c r="M3892">
        <v>111</v>
      </c>
      <c r="N3892">
        <v>2478.2637362637402</v>
      </c>
      <c r="O3892">
        <v>0.560606060606061</v>
      </c>
      <c r="P3892">
        <v>154</v>
      </c>
      <c r="Q3892">
        <v>5.3051948051948097</v>
      </c>
      <c r="R3892">
        <v>49</v>
      </c>
      <c r="S3892">
        <v>54.857142857142897</v>
      </c>
      <c r="T3892">
        <v>5</v>
      </c>
      <c r="U3892">
        <v>173</v>
      </c>
      <c r="V3892">
        <v>5</v>
      </c>
      <c r="W3892">
        <v>73</v>
      </c>
      <c r="X3892">
        <v>180</v>
      </c>
      <c r="Y3892">
        <v>64.255555555555603</v>
      </c>
      <c r="Z3892">
        <v>12</v>
      </c>
      <c r="AA3892">
        <v>286.5</v>
      </c>
      <c r="AB3892">
        <v>186</v>
      </c>
      <c r="AC3892">
        <v>92.308108108108101</v>
      </c>
      <c r="AD3892">
        <v>0.93434343434343403</v>
      </c>
      <c r="AE3892">
        <v>65</v>
      </c>
      <c r="AF3892">
        <v>51.2</v>
      </c>
      <c r="AG3892">
        <v>0.32828282828282801</v>
      </c>
      <c r="AH3892" s="4">
        <v>7</v>
      </c>
      <c r="AI3892">
        <v>0.58333333333333304</v>
      </c>
      <c r="AJ3892" s="4">
        <v>2</v>
      </c>
      <c r="AK3892">
        <v>0.16666666666666699</v>
      </c>
      <c r="AL3892" s="4">
        <v>18</v>
      </c>
      <c r="AM3892">
        <v>9.7297297297297303E-2</v>
      </c>
      <c r="AN3892" s="4">
        <v>2</v>
      </c>
      <c r="AO3892">
        <v>1.0810810810810799E-2</v>
      </c>
      <c r="AP3892" s="4">
        <v>3</v>
      </c>
      <c r="AQ3892">
        <v>1.5151515151515201E-2</v>
      </c>
      <c r="AR3892" s="4">
        <v>1</v>
      </c>
      <c r="AS3892">
        <v>5.0505050505050501E-3</v>
      </c>
      <c r="AT3892" s="4">
        <v>0</v>
      </c>
      <c r="AU3892" s="4">
        <v>0</v>
      </c>
      <c r="AV3892" s="4">
        <v>6</v>
      </c>
      <c r="AW3892">
        <v>1.92233009708738</v>
      </c>
      <c r="AX3892" s="4">
        <f t="shared" si="60"/>
        <v>102.99999999999993</v>
      </c>
      <c r="AY3892" s="4">
        <v>1</v>
      </c>
      <c r="AZ3892" s="4">
        <v>31</v>
      </c>
    </row>
    <row r="3893" spans="1:52" x14ac:dyDescent="0.25">
      <c r="A3893" s="4">
        <v>2017</v>
      </c>
      <c r="B3893" s="4" t="s">
        <v>1065</v>
      </c>
      <c r="C3893" t="s">
        <v>116</v>
      </c>
      <c r="D3893" t="s">
        <v>138</v>
      </c>
      <c r="E3893" s="18" t="s">
        <v>654</v>
      </c>
      <c r="F3893" s="4">
        <v>244</v>
      </c>
      <c r="G3893">
        <v>92</v>
      </c>
      <c r="H3893">
        <v>6.4673913043478297</v>
      </c>
      <c r="I3893">
        <v>244</v>
      </c>
      <c r="J3893">
        <v>5.7090163934426199</v>
      </c>
      <c r="K3893">
        <v>12</v>
      </c>
      <c r="L3893">
        <v>4.91803278688525E-2</v>
      </c>
      <c r="M3893">
        <v>106</v>
      </c>
      <c r="N3893">
        <v>2219.7792792792802</v>
      </c>
      <c r="O3893">
        <v>0.43442622950819698</v>
      </c>
      <c r="P3893">
        <v>229</v>
      </c>
      <c r="Q3893">
        <v>6.1790393013100404</v>
      </c>
      <c r="R3893">
        <v>52</v>
      </c>
      <c r="S3893">
        <v>106.788461538462</v>
      </c>
      <c r="T3893">
        <v>17</v>
      </c>
      <c r="U3893">
        <v>201.529411764706</v>
      </c>
      <c r="V3893">
        <v>10</v>
      </c>
      <c r="W3893">
        <v>140.5</v>
      </c>
      <c r="X3893">
        <v>169</v>
      </c>
      <c r="Y3893">
        <v>133.99408284023701</v>
      </c>
      <c r="Z3893">
        <v>43</v>
      </c>
      <c r="AA3893">
        <v>347.20930232558101</v>
      </c>
      <c r="AB3893">
        <v>201</v>
      </c>
      <c r="AC3893">
        <v>142.880597014925</v>
      </c>
      <c r="AD3893">
        <v>0.82377049180327899</v>
      </c>
      <c r="AE3893">
        <v>60</v>
      </c>
      <c r="AF3893">
        <v>100.35</v>
      </c>
      <c r="AG3893">
        <v>0.24590163934426201</v>
      </c>
      <c r="AH3893" s="4">
        <v>26</v>
      </c>
      <c r="AI3893">
        <v>0.60465116279069797</v>
      </c>
      <c r="AJ3893" s="4">
        <v>8</v>
      </c>
      <c r="AK3893">
        <v>0.186046511627907</v>
      </c>
      <c r="AL3893" s="4">
        <v>46</v>
      </c>
      <c r="AM3893">
        <v>0.22885572139303501</v>
      </c>
      <c r="AN3893" s="4">
        <v>16</v>
      </c>
      <c r="AO3893">
        <v>7.9601990049751201E-2</v>
      </c>
      <c r="AP3893" s="4">
        <v>4</v>
      </c>
      <c r="AQ3893">
        <v>1.63934426229508E-2</v>
      </c>
      <c r="AR3893" s="4">
        <v>1</v>
      </c>
      <c r="AS3893">
        <v>4.0983606557377103E-3</v>
      </c>
      <c r="AT3893" s="4">
        <v>0</v>
      </c>
      <c r="AU3893" s="4">
        <v>0</v>
      </c>
      <c r="AV3893" s="4">
        <v>2</v>
      </c>
      <c r="AW3893">
        <v>1.69444444444444</v>
      </c>
      <c r="AX3893" s="4">
        <f t="shared" si="60"/>
        <v>144.00000000000037</v>
      </c>
      <c r="AY3893" s="4">
        <v>14</v>
      </c>
      <c r="AZ3893" s="4">
        <v>36.071428571428598</v>
      </c>
    </row>
    <row r="3894" spans="1:52" x14ac:dyDescent="0.25">
      <c r="A3894" s="4">
        <v>2017</v>
      </c>
      <c r="B3894" s="4" t="s">
        <v>1065</v>
      </c>
      <c r="C3894" t="s">
        <v>116</v>
      </c>
      <c r="D3894" t="s">
        <v>133</v>
      </c>
      <c r="E3894" s="18" t="s">
        <v>649</v>
      </c>
      <c r="F3894" s="4">
        <v>196</v>
      </c>
      <c r="G3894">
        <v>99</v>
      </c>
      <c r="H3894">
        <v>9.1212121212121193</v>
      </c>
      <c r="I3894">
        <v>195</v>
      </c>
      <c r="J3894">
        <v>8.93333333333333</v>
      </c>
      <c r="K3894">
        <v>2</v>
      </c>
      <c r="L3894">
        <v>1.02564102564103E-2</v>
      </c>
      <c r="M3894">
        <v>95</v>
      </c>
      <c r="N3894">
        <v>2066.7944444444402</v>
      </c>
      <c r="O3894">
        <v>0.48469387755102</v>
      </c>
      <c r="P3894">
        <v>178</v>
      </c>
      <c r="Q3894">
        <v>6.29213483146067</v>
      </c>
      <c r="R3894">
        <v>65</v>
      </c>
      <c r="S3894">
        <v>125.461538461538</v>
      </c>
      <c r="T3894">
        <v>1</v>
      </c>
      <c r="U3894">
        <v>307</v>
      </c>
      <c r="V3894">
        <v>0</v>
      </c>
      <c r="W3894">
        <v>0</v>
      </c>
      <c r="X3894">
        <v>1</v>
      </c>
      <c r="Y3894">
        <v>11</v>
      </c>
      <c r="Z3894">
        <v>120</v>
      </c>
      <c r="AA3894">
        <v>394.125</v>
      </c>
      <c r="AB3894">
        <v>75</v>
      </c>
      <c r="AC3894">
        <v>255.4</v>
      </c>
      <c r="AD3894">
        <v>0.38265306122449</v>
      </c>
      <c r="AE3894">
        <v>7</v>
      </c>
      <c r="AF3894">
        <v>104.857142857143</v>
      </c>
      <c r="AG3894">
        <v>3.5714285714285698E-2</v>
      </c>
      <c r="AH3894" s="4">
        <v>78</v>
      </c>
      <c r="AI3894">
        <v>0.69642857142857095</v>
      </c>
      <c r="AJ3894" s="4">
        <v>23</v>
      </c>
      <c r="AK3894">
        <v>0.20535714285714299</v>
      </c>
      <c r="AL3894" s="4">
        <v>28</v>
      </c>
      <c r="AM3894">
        <v>0.37333333333333302</v>
      </c>
      <c r="AN3894" s="4">
        <v>9</v>
      </c>
      <c r="AO3894">
        <v>0.12</v>
      </c>
      <c r="AP3894" s="4">
        <v>3</v>
      </c>
      <c r="AQ3894">
        <v>1.53061224489796E-2</v>
      </c>
      <c r="AR3894" s="4">
        <v>0</v>
      </c>
      <c r="AS3894">
        <v>0</v>
      </c>
      <c r="AT3894" s="4">
        <v>0</v>
      </c>
      <c r="AU3894" s="4">
        <v>1</v>
      </c>
      <c r="AV3894" s="4">
        <v>4</v>
      </c>
      <c r="AW3894">
        <v>2.3214285714285698</v>
      </c>
      <c r="AX3894" s="4">
        <f t="shared" si="60"/>
        <v>84.430769230769286</v>
      </c>
      <c r="AY3894" s="4">
        <v>0</v>
      </c>
      <c r="AZ3894" s="4">
        <v>0</v>
      </c>
    </row>
    <row r="3895" spans="1:52" x14ac:dyDescent="0.25">
      <c r="A3895" s="4">
        <v>2017</v>
      </c>
      <c r="B3895" s="4" t="s">
        <v>1065</v>
      </c>
      <c r="C3895" t="s">
        <v>116</v>
      </c>
      <c r="D3895" t="s">
        <v>414</v>
      </c>
      <c r="E3895" s="18" t="s">
        <v>910</v>
      </c>
      <c r="F3895" s="4">
        <v>1</v>
      </c>
      <c r="G3895">
        <v>0</v>
      </c>
      <c r="H3895">
        <v>0</v>
      </c>
      <c r="I3895">
        <v>1</v>
      </c>
      <c r="J3895">
        <v>4</v>
      </c>
      <c r="K3895">
        <v>0</v>
      </c>
      <c r="L3895">
        <v>0</v>
      </c>
      <c r="M3895">
        <v>1</v>
      </c>
      <c r="N3895">
        <v>3972</v>
      </c>
      <c r="O3895">
        <v>1</v>
      </c>
      <c r="P3895">
        <v>1</v>
      </c>
      <c r="Q3895">
        <v>1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234</v>
      </c>
      <c r="AD3895">
        <v>1</v>
      </c>
      <c r="AE3895">
        <v>0</v>
      </c>
      <c r="AF3895">
        <v>0</v>
      </c>
      <c r="AG3895">
        <v>0</v>
      </c>
      <c r="AH3895" s="4">
        <v>0</v>
      </c>
      <c r="AI3895">
        <v>0</v>
      </c>
      <c r="AJ3895" s="4">
        <v>0</v>
      </c>
      <c r="AK3895">
        <v>0</v>
      </c>
      <c r="AL3895" s="4">
        <v>0</v>
      </c>
      <c r="AM3895">
        <v>0</v>
      </c>
      <c r="AN3895" s="4">
        <v>0</v>
      </c>
      <c r="AO3895">
        <v>0</v>
      </c>
      <c r="AP3895" s="4">
        <v>0</v>
      </c>
      <c r="AQ3895">
        <v>0</v>
      </c>
      <c r="AR3895" s="4">
        <v>0</v>
      </c>
      <c r="AS3895">
        <v>0</v>
      </c>
      <c r="AT3895" s="4">
        <v>0</v>
      </c>
      <c r="AU3895" s="4">
        <v>0</v>
      </c>
      <c r="AV3895" s="4">
        <v>0</v>
      </c>
      <c r="AW3895">
        <v>1</v>
      </c>
      <c r="AX3895" s="4">
        <f t="shared" si="60"/>
        <v>1</v>
      </c>
      <c r="AY3895" s="4">
        <v>0</v>
      </c>
      <c r="AZ3895" s="4">
        <v>0</v>
      </c>
    </row>
    <row r="3896" spans="1:52" x14ac:dyDescent="0.25">
      <c r="A3896" s="4">
        <v>2017</v>
      </c>
      <c r="B3896" s="4" t="s">
        <v>1065</v>
      </c>
      <c r="C3896" t="s">
        <v>116</v>
      </c>
      <c r="D3896" t="s">
        <v>367</v>
      </c>
      <c r="E3896" s="18" t="s">
        <v>866</v>
      </c>
      <c r="F3896" s="4">
        <v>22</v>
      </c>
      <c r="G3896">
        <v>10</v>
      </c>
      <c r="H3896">
        <v>8.9</v>
      </c>
      <c r="I3896">
        <v>22</v>
      </c>
      <c r="J3896">
        <v>6.8181818181818201</v>
      </c>
      <c r="K3896">
        <v>0</v>
      </c>
      <c r="L3896">
        <v>0</v>
      </c>
      <c r="M3896">
        <v>2</v>
      </c>
      <c r="N3896">
        <v>65.650000000000006</v>
      </c>
      <c r="O3896">
        <v>9.0909090909090898E-2</v>
      </c>
      <c r="P3896">
        <v>20</v>
      </c>
      <c r="Q3896">
        <v>4.4000000000000004</v>
      </c>
      <c r="R3896">
        <v>9</v>
      </c>
      <c r="S3896">
        <v>134</v>
      </c>
      <c r="T3896">
        <v>2</v>
      </c>
      <c r="U3896">
        <v>152</v>
      </c>
      <c r="V3896">
        <v>2</v>
      </c>
      <c r="W3896">
        <v>55</v>
      </c>
      <c r="X3896">
        <v>4</v>
      </c>
      <c r="Y3896">
        <v>86.25</v>
      </c>
      <c r="Z3896">
        <v>14</v>
      </c>
      <c r="AA3896">
        <v>354.857142857143</v>
      </c>
      <c r="AB3896">
        <v>8</v>
      </c>
      <c r="AC3896">
        <v>182.625</v>
      </c>
      <c r="AD3896">
        <v>0.36363636363636398</v>
      </c>
      <c r="AE3896">
        <v>0</v>
      </c>
      <c r="AF3896">
        <v>0</v>
      </c>
      <c r="AG3896">
        <v>0</v>
      </c>
      <c r="AH3896" s="4">
        <v>10</v>
      </c>
      <c r="AI3896">
        <v>0.71428571428571397</v>
      </c>
      <c r="AJ3896" s="4">
        <v>3</v>
      </c>
      <c r="AK3896">
        <v>0.214285714285714</v>
      </c>
      <c r="AL3896" s="4">
        <v>3</v>
      </c>
      <c r="AM3896">
        <v>0.375</v>
      </c>
      <c r="AN3896" s="4">
        <v>0</v>
      </c>
      <c r="AO3896">
        <v>0</v>
      </c>
      <c r="AP3896" s="4">
        <v>0</v>
      </c>
      <c r="AQ3896">
        <v>0</v>
      </c>
      <c r="AR3896" s="4">
        <v>0</v>
      </c>
      <c r="AS3896">
        <v>0</v>
      </c>
      <c r="AT3896" s="4">
        <v>0</v>
      </c>
      <c r="AU3896" s="4">
        <v>0</v>
      </c>
      <c r="AV3896" s="4">
        <v>0</v>
      </c>
      <c r="AW3896">
        <v>2</v>
      </c>
      <c r="AX3896" s="4">
        <f t="shared" si="60"/>
        <v>11</v>
      </c>
      <c r="AY3896" s="4">
        <v>0</v>
      </c>
      <c r="AZ3896" s="4">
        <v>0</v>
      </c>
    </row>
    <row r="3897" spans="1:52" x14ac:dyDescent="0.25">
      <c r="A3897" s="4">
        <v>2017</v>
      </c>
      <c r="B3897" s="4" t="s">
        <v>1065</v>
      </c>
      <c r="C3897" t="s">
        <v>116</v>
      </c>
      <c r="D3897" t="s">
        <v>416</v>
      </c>
      <c r="E3897" s="18" t="s">
        <v>912</v>
      </c>
      <c r="F3897" s="4">
        <v>276</v>
      </c>
      <c r="G3897">
        <v>117</v>
      </c>
      <c r="H3897">
        <v>7.18803418803419</v>
      </c>
      <c r="I3897">
        <v>276</v>
      </c>
      <c r="J3897">
        <v>6.2065217391304301</v>
      </c>
      <c r="K3897">
        <v>6</v>
      </c>
      <c r="L3897">
        <v>2.1739130434782601E-2</v>
      </c>
      <c r="M3897">
        <v>22</v>
      </c>
      <c r="N3897">
        <v>114.803921568627</v>
      </c>
      <c r="O3897">
        <v>7.9710144927536197E-2</v>
      </c>
      <c r="P3897">
        <v>248</v>
      </c>
      <c r="Q3897">
        <v>6.9516129032258096</v>
      </c>
      <c r="R3897">
        <v>67</v>
      </c>
      <c r="S3897">
        <v>160.238805970149</v>
      </c>
      <c r="T3897">
        <v>2</v>
      </c>
      <c r="U3897">
        <v>100.5</v>
      </c>
      <c r="V3897">
        <v>2</v>
      </c>
      <c r="W3897">
        <v>71.5</v>
      </c>
      <c r="X3897">
        <v>125</v>
      </c>
      <c r="Y3897">
        <v>125.752</v>
      </c>
      <c r="Z3897">
        <v>117</v>
      </c>
      <c r="AA3897">
        <v>317.169811320755</v>
      </c>
      <c r="AB3897">
        <v>159</v>
      </c>
      <c r="AC3897">
        <v>195.233766233766</v>
      </c>
      <c r="AD3897">
        <v>0.55797101449275399</v>
      </c>
      <c r="AE3897">
        <v>10</v>
      </c>
      <c r="AF3897">
        <v>76.599999999999994</v>
      </c>
      <c r="AG3897">
        <v>3.6231884057971002E-2</v>
      </c>
      <c r="AH3897" s="4">
        <v>67</v>
      </c>
      <c r="AI3897">
        <v>0.63207547169811296</v>
      </c>
      <c r="AJ3897" s="4">
        <v>19</v>
      </c>
      <c r="AK3897">
        <v>0.179245283018868</v>
      </c>
      <c r="AL3897" s="4">
        <v>49</v>
      </c>
      <c r="AM3897">
        <v>0.31818181818181801</v>
      </c>
      <c r="AN3897" s="4">
        <v>8</v>
      </c>
      <c r="AO3897">
        <v>5.1948051948052E-2</v>
      </c>
      <c r="AP3897" s="4">
        <v>0</v>
      </c>
      <c r="AQ3897">
        <v>0</v>
      </c>
      <c r="AR3897" s="4">
        <v>0</v>
      </c>
      <c r="AS3897">
        <v>0</v>
      </c>
      <c r="AT3897" s="4">
        <v>0</v>
      </c>
      <c r="AU3897" s="4">
        <v>0</v>
      </c>
      <c r="AV3897" s="4">
        <v>4</v>
      </c>
      <c r="AW3897">
        <v>2.2999999999999998</v>
      </c>
      <c r="AX3897" s="4">
        <f t="shared" si="60"/>
        <v>120.00000000000001</v>
      </c>
      <c r="AY3897" s="4">
        <v>0</v>
      </c>
      <c r="AZ3897" s="4">
        <v>0</v>
      </c>
    </row>
    <row r="3898" spans="1:52" x14ac:dyDescent="0.25">
      <c r="A3898" s="4">
        <v>2017</v>
      </c>
      <c r="B3898" s="4" t="s">
        <v>1065</v>
      </c>
      <c r="C3898" t="s">
        <v>116</v>
      </c>
      <c r="D3898" t="s">
        <v>78</v>
      </c>
      <c r="E3898" s="18" t="s">
        <v>597</v>
      </c>
      <c r="F3898" s="4">
        <v>219</v>
      </c>
      <c r="G3898">
        <v>88</v>
      </c>
      <c r="H3898">
        <v>8.0795454545454604</v>
      </c>
      <c r="I3898">
        <v>218</v>
      </c>
      <c r="J3898">
        <v>6.0550458715596296</v>
      </c>
      <c r="K3898">
        <v>0</v>
      </c>
      <c r="L3898">
        <v>0</v>
      </c>
      <c r="M3898">
        <v>28</v>
      </c>
      <c r="N3898">
        <v>239.67307692307699</v>
      </c>
      <c r="O3898">
        <v>0.127853881278539</v>
      </c>
      <c r="P3898">
        <v>205</v>
      </c>
      <c r="Q3898">
        <v>5.6097560975609797</v>
      </c>
      <c r="R3898">
        <v>63</v>
      </c>
      <c r="S3898">
        <v>133.58730158730199</v>
      </c>
      <c r="T3898">
        <v>1</v>
      </c>
      <c r="U3898">
        <v>78</v>
      </c>
      <c r="V3898">
        <v>1</v>
      </c>
      <c r="W3898">
        <v>742</v>
      </c>
      <c r="X3898">
        <v>4</v>
      </c>
      <c r="Y3898">
        <v>78.5</v>
      </c>
      <c r="Z3898">
        <v>108</v>
      </c>
      <c r="AA3898">
        <v>368.54368932038801</v>
      </c>
      <c r="AB3898">
        <v>111</v>
      </c>
      <c r="AC3898">
        <v>170.58715596330299</v>
      </c>
      <c r="AD3898">
        <v>0.49771689497716898</v>
      </c>
      <c r="AE3898">
        <v>13</v>
      </c>
      <c r="AF3898">
        <v>90.538461538461505</v>
      </c>
      <c r="AG3898">
        <v>5.9360730593607303E-2</v>
      </c>
      <c r="AH3898" s="4">
        <v>55</v>
      </c>
      <c r="AI3898">
        <v>0.53398058252427205</v>
      </c>
      <c r="AJ3898" s="4">
        <v>28</v>
      </c>
      <c r="AK3898">
        <v>0.27184466019417503</v>
      </c>
      <c r="AL3898" s="4">
        <v>29</v>
      </c>
      <c r="AM3898">
        <v>0.26605504587155998</v>
      </c>
      <c r="AN3898" s="4">
        <v>9</v>
      </c>
      <c r="AO3898">
        <v>8.2568807339449601E-2</v>
      </c>
      <c r="AP3898" s="4">
        <v>2</v>
      </c>
      <c r="AQ3898">
        <v>9.1324200913242004E-3</v>
      </c>
      <c r="AR3898" s="4">
        <v>0</v>
      </c>
      <c r="AS3898">
        <v>0</v>
      </c>
      <c r="AT3898" s="4">
        <v>0</v>
      </c>
      <c r="AU3898" s="4">
        <v>0</v>
      </c>
      <c r="AV3898" s="4">
        <v>0</v>
      </c>
      <c r="AW3898">
        <v>2.4886363636363602</v>
      </c>
      <c r="AX3898" s="4">
        <f t="shared" si="60"/>
        <v>88.000000000000128</v>
      </c>
      <c r="AY3898" s="4">
        <v>0</v>
      </c>
      <c r="AZ3898" s="4">
        <v>0</v>
      </c>
    </row>
    <row r="3899" spans="1:52" x14ac:dyDescent="0.25">
      <c r="A3899" s="4">
        <v>2017</v>
      </c>
      <c r="B3899" s="4" t="s">
        <v>1065</v>
      </c>
      <c r="C3899" t="s">
        <v>116</v>
      </c>
      <c r="D3899" t="s">
        <v>449</v>
      </c>
      <c r="E3899" s="18" t="s">
        <v>946</v>
      </c>
      <c r="F3899" s="4">
        <v>34</v>
      </c>
      <c r="G3899">
        <v>14</v>
      </c>
      <c r="H3899">
        <v>7</v>
      </c>
      <c r="I3899">
        <v>34</v>
      </c>
      <c r="J3899">
        <v>4.7647058823529402</v>
      </c>
      <c r="K3899">
        <v>0</v>
      </c>
      <c r="L3899">
        <v>0</v>
      </c>
      <c r="M3899">
        <v>11</v>
      </c>
      <c r="N3899">
        <v>480.25</v>
      </c>
      <c r="O3899">
        <v>0.32352941176470601</v>
      </c>
      <c r="P3899">
        <v>31</v>
      </c>
      <c r="Q3899">
        <v>7.4838709677419404</v>
      </c>
      <c r="R3899">
        <v>9</v>
      </c>
      <c r="S3899">
        <v>42.7777777777778</v>
      </c>
      <c r="T3899">
        <v>0</v>
      </c>
      <c r="U3899">
        <v>0</v>
      </c>
      <c r="V3899">
        <v>0</v>
      </c>
      <c r="W3899">
        <v>0</v>
      </c>
      <c r="X3899">
        <v>7</v>
      </c>
      <c r="Y3899">
        <v>20.571428571428601</v>
      </c>
      <c r="Z3899">
        <v>15</v>
      </c>
      <c r="AA3899">
        <v>250.13333333333301</v>
      </c>
      <c r="AB3899">
        <v>19</v>
      </c>
      <c r="AC3899">
        <v>103.944444444444</v>
      </c>
      <c r="AD3899">
        <v>0.52941176470588203</v>
      </c>
      <c r="AE3899">
        <v>9</v>
      </c>
      <c r="AF3899">
        <v>65.5555555555556</v>
      </c>
      <c r="AG3899">
        <v>0.26470588235294101</v>
      </c>
      <c r="AH3899" s="4">
        <v>8</v>
      </c>
      <c r="AI3899">
        <v>0.53333333333333299</v>
      </c>
      <c r="AJ3899" s="4">
        <v>1</v>
      </c>
      <c r="AK3899">
        <v>6.6666666666666693E-2</v>
      </c>
      <c r="AL3899" s="4">
        <v>3</v>
      </c>
      <c r="AM3899">
        <v>0.16666666666666699</v>
      </c>
      <c r="AN3899" s="4">
        <v>0</v>
      </c>
      <c r="AO3899">
        <v>0</v>
      </c>
      <c r="AP3899" s="4">
        <v>0</v>
      </c>
      <c r="AQ3899">
        <v>0</v>
      </c>
      <c r="AR3899" s="4">
        <v>0</v>
      </c>
      <c r="AS3899">
        <v>0</v>
      </c>
      <c r="AT3899" s="4">
        <v>0</v>
      </c>
      <c r="AU3899" s="4">
        <v>0</v>
      </c>
      <c r="AV3899" s="4">
        <v>0</v>
      </c>
      <c r="AW3899">
        <v>1.7</v>
      </c>
      <c r="AX3899" s="4">
        <f t="shared" si="60"/>
        <v>20</v>
      </c>
      <c r="AY3899" s="4">
        <v>0</v>
      </c>
      <c r="AZ3899" s="4">
        <v>0</v>
      </c>
    </row>
    <row r="3900" spans="1:52" x14ac:dyDescent="0.25">
      <c r="A3900" s="4">
        <v>2017</v>
      </c>
      <c r="B3900" s="4" t="s">
        <v>1065</v>
      </c>
      <c r="C3900" t="s">
        <v>116</v>
      </c>
      <c r="D3900" t="s">
        <v>493</v>
      </c>
      <c r="E3900" s="18" t="s">
        <v>897</v>
      </c>
      <c r="F3900" s="4">
        <v>358</v>
      </c>
      <c r="G3900">
        <v>202</v>
      </c>
      <c r="H3900">
        <v>5.3762376237623801</v>
      </c>
      <c r="I3900">
        <v>357</v>
      </c>
      <c r="J3900">
        <v>5.7507002801120404</v>
      </c>
      <c r="K3900">
        <v>13</v>
      </c>
      <c r="L3900">
        <v>3.64145658263305E-2</v>
      </c>
      <c r="M3900">
        <v>69</v>
      </c>
      <c r="N3900">
        <v>1.69550173010381</v>
      </c>
      <c r="O3900">
        <v>0.19273743016759801</v>
      </c>
      <c r="P3900">
        <v>325</v>
      </c>
      <c r="Q3900">
        <v>3.4492307692307702</v>
      </c>
      <c r="R3900">
        <v>64</v>
      </c>
      <c r="S3900">
        <v>74.546875</v>
      </c>
      <c r="T3900">
        <v>1</v>
      </c>
      <c r="U3900">
        <v>4</v>
      </c>
      <c r="V3900">
        <v>1</v>
      </c>
      <c r="W3900">
        <v>21</v>
      </c>
      <c r="X3900">
        <v>24</v>
      </c>
      <c r="Y3900">
        <v>45</v>
      </c>
      <c r="Z3900">
        <v>150</v>
      </c>
      <c r="AA3900">
        <v>281.82191780821898</v>
      </c>
      <c r="AB3900">
        <v>207</v>
      </c>
      <c r="AC3900">
        <v>126.13235294117599</v>
      </c>
      <c r="AD3900">
        <v>0.56983240223463705</v>
      </c>
      <c r="AE3900">
        <v>31</v>
      </c>
      <c r="AF3900">
        <v>57.741935483871003</v>
      </c>
      <c r="AG3900">
        <v>8.6592178770949699E-2</v>
      </c>
      <c r="AH3900" s="4">
        <v>77</v>
      </c>
      <c r="AI3900">
        <v>0.52739726027397305</v>
      </c>
      <c r="AJ3900" s="4">
        <v>32</v>
      </c>
      <c r="AK3900">
        <v>0.219178082191781</v>
      </c>
      <c r="AL3900" s="4">
        <v>55</v>
      </c>
      <c r="AM3900">
        <v>0.269607843137255</v>
      </c>
      <c r="AN3900" s="4">
        <v>12</v>
      </c>
      <c r="AO3900">
        <v>5.8823529411764698E-2</v>
      </c>
      <c r="AP3900" s="4">
        <v>4</v>
      </c>
      <c r="AQ3900">
        <v>1.11731843575419E-2</v>
      </c>
      <c r="AR3900" s="4">
        <v>1</v>
      </c>
      <c r="AS3900">
        <v>2.7932960893854802E-3</v>
      </c>
      <c r="AT3900" s="4">
        <v>0</v>
      </c>
      <c r="AU3900" s="4">
        <v>1</v>
      </c>
      <c r="AV3900" s="4">
        <v>2</v>
      </c>
      <c r="AW3900">
        <v>3.1043478260869599</v>
      </c>
      <c r="AX3900" s="4">
        <f t="shared" si="60"/>
        <v>115.32212885154048</v>
      </c>
      <c r="AY3900" s="4">
        <v>1</v>
      </c>
      <c r="AZ3900" s="4">
        <v>0</v>
      </c>
    </row>
    <row r="3901" spans="1:52" x14ac:dyDescent="0.25">
      <c r="A3901" s="4">
        <v>2017</v>
      </c>
      <c r="B3901" s="4" t="s">
        <v>1065</v>
      </c>
      <c r="C3901" t="s">
        <v>116</v>
      </c>
      <c r="D3901" t="s">
        <v>399</v>
      </c>
      <c r="E3901" s="18" t="s">
        <v>896</v>
      </c>
      <c r="F3901" s="4">
        <v>114</v>
      </c>
      <c r="G3901">
        <v>39</v>
      </c>
      <c r="H3901">
        <v>12.2564102564103</v>
      </c>
      <c r="I3901">
        <v>114</v>
      </c>
      <c r="J3901">
        <v>7.7894736842105301</v>
      </c>
      <c r="K3901">
        <v>0</v>
      </c>
      <c r="L3901">
        <v>0</v>
      </c>
      <c r="M3901">
        <v>32</v>
      </c>
      <c r="N3901">
        <v>26.578313253011999</v>
      </c>
      <c r="O3901">
        <v>0.28070175438596501</v>
      </c>
      <c r="P3901">
        <v>100</v>
      </c>
      <c r="Q3901">
        <v>4.93</v>
      </c>
      <c r="R3901">
        <v>33</v>
      </c>
      <c r="S3901">
        <v>173.60606060606099</v>
      </c>
      <c r="T3901">
        <v>26</v>
      </c>
      <c r="U3901">
        <v>163.961538461538</v>
      </c>
      <c r="V3901">
        <v>24</v>
      </c>
      <c r="W3901">
        <v>59.2916666666667</v>
      </c>
      <c r="X3901">
        <v>52</v>
      </c>
      <c r="Y3901">
        <v>143.75</v>
      </c>
      <c r="Z3901">
        <v>56</v>
      </c>
      <c r="AA3901">
        <v>490.38775510204101</v>
      </c>
      <c r="AB3901">
        <v>58</v>
      </c>
      <c r="AC3901">
        <v>209.19298245613999</v>
      </c>
      <c r="AD3901">
        <v>0.5</v>
      </c>
      <c r="AE3901">
        <v>1</v>
      </c>
      <c r="AF3901">
        <v>36</v>
      </c>
      <c r="AG3901">
        <v>8.7719298245613996E-3</v>
      </c>
      <c r="AH3901" s="4">
        <v>26</v>
      </c>
      <c r="AI3901">
        <v>0.530612244897959</v>
      </c>
      <c r="AJ3901" s="4">
        <v>11</v>
      </c>
      <c r="AK3901">
        <v>0.22448979591836701</v>
      </c>
      <c r="AL3901" s="4">
        <v>18</v>
      </c>
      <c r="AM3901">
        <v>0.31578947368421101</v>
      </c>
      <c r="AN3901" s="4">
        <v>3</v>
      </c>
      <c r="AO3901">
        <v>5.2631578947368397E-2</v>
      </c>
      <c r="AP3901" s="4">
        <v>1</v>
      </c>
      <c r="AQ3901">
        <v>8.7719298245613996E-3</v>
      </c>
      <c r="AR3901" s="4">
        <v>1</v>
      </c>
      <c r="AS3901">
        <v>8.7719298245613996E-3</v>
      </c>
      <c r="AT3901" s="4">
        <v>0</v>
      </c>
      <c r="AU3901" s="4">
        <v>0</v>
      </c>
      <c r="AV3901" s="4">
        <v>3</v>
      </c>
      <c r="AW3901">
        <v>1.9655172413793101</v>
      </c>
      <c r="AX3901" s="4">
        <f t="shared" si="60"/>
        <v>58.000000000000007</v>
      </c>
      <c r="AY3901" s="4">
        <v>20</v>
      </c>
      <c r="AZ3901" s="4">
        <v>55.25</v>
      </c>
    </row>
    <row r="3902" spans="1:52" x14ac:dyDescent="0.25">
      <c r="A3902" s="4">
        <v>2017</v>
      </c>
      <c r="B3902" s="4" t="s">
        <v>1065</v>
      </c>
      <c r="C3902" t="s">
        <v>53</v>
      </c>
      <c r="D3902" t="s">
        <v>411</v>
      </c>
      <c r="E3902" s="18" t="s">
        <v>907</v>
      </c>
      <c r="F3902" s="4">
        <v>25</v>
      </c>
      <c r="G3902">
        <v>0</v>
      </c>
      <c r="H3902">
        <v>0</v>
      </c>
      <c r="I3902">
        <v>3</v>
      </c>
      <c r="J3902">
        <v>4</v>
      </c>
      <c r="K3902">
        <v>0</v>
      </c>
      <c r="L3902">
        <v>0</v>
      </c>
      <c r="M3902">
        <v>24</v>
      </c>
      <c r="N3902">
        <v>-127</v>
      </c>
      <c r="O3902">
        <v>0.96</v>
      </c>
      <c r="P3902">
        <v>1</v>
      </c>
      <c r="Q3902">
        <v>1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4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 s="4">
        <v>0</v>
      </c>
      <c r="AI3902">
        <v>0</v>
      </c>
      <c r="AJ3902" s="4">
        <v>0</v>
      </c>
      <c r="AK3902">
        <v>0</v>
      </c>
      <c r="AL3902" s="4">
        <v>0</v>
      </c>
      <c r="AM3902">
        <v>0</v>
      </c>
      <c r="AN3902" s="4">
        <v>0</v>
      </c>
      <c r="AO3902">
        <v>0</v>
      </c>
      <c r="AP3902" s="4">
        <v>0</v>
      </c>
      <c r="AQ3902">
        <v>0</v>
      </c>
      <c r="AR3902" s="4">
        <v>0</v>
      </c>
      <c r="AS3902">
        <v>0</v>
      </c>
      <c r="AT3902" s="4">
        <v>21</v>
      </c>
      <c r="AU3902" s="4">
        <v>0</v>
      </c>
      <c r="AV3902" s="4">
        <v>0</v>
      </c>
      <c r="AW3902">
        <v>1.3333333333333299</v>
      </c>
      <c r="AX3902" s="4">
        <f t="shared" si="60"/>
        <v>18.750000000000046</v>
      </c>
      <c r="AY3902" s="4">
        <v>0</v>
      </c>
      <c r="AZ3902" s="4">
        <v>0</v>
      </c>
    </row>
    <row r="3903" spans="1:52" x14ac:dyDescent="0.25">
      <c r="A3903" s="4">
        <v>2017</v>
      </c>
      <c r="B3903" s="4" t="s">
        <v>1065</v>
      </c>
      <c r="C3903" t="s">
        <v>53</v>
      </c>
      <c r="D3903" t="s">
        <v>110</v>
      </c>
      <c r="E3903" s="18" t="s">
        <v>111</v>
      </c>
      <c r="F3903" s="4">
        <v>5</v>
      </c>
      <c r="G3903">
        <v>1</v>
      </c>
      <c r="H3903">
        <v>2</v>
      </c>
      <c r="I3903">
        <v>1</v>
      </c>
      <c r="J3903">
        <v>3</v>
      </c>
      <c r="K3903">
        <v>0</v>
      </c>
      <c r="L3903">
        <v>0</v>
      </c>
      <c r="M3903">
        <v>4</v>
      </c>
      <c r="N3903">
        <v>1595.5</v>
      </c>
      <c r="O3903">
        <v>0.8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82</v>
      </c>
      <c r="AD3903">
        <v>0.2</v>
      </c>
      <c r="AE3903">
        <v>0</v>
      </c>
      <c r="AF3903">
        <v>0</v>
      </c>
      <c r="AG3903">
        <v>0</v>
      </c>
      <c r="AH3903" s="4">
        <v>0</v>
      </c>
      <c r="AI3903">
        <v>0</v>
      </c>
      <c r="AJ3903" s="4">
        <v>0</v>
      </c>
      <c r="AK3903">
        <v>0</v>
      </c>
      <c r="AL3903" s="4">
        <v>0</v>
      </c>
      <c r="AM3903">
        <v>0</v>
      </c>
      <c r="AN3903" s="4">
        <v>0</v>
      </c>
      <c r="AO3903">
        <v>0</v>
      </c>
      <c r="AP3903" s="4">
        <v>0</v>
      </c>
      <c r="AQ3903">
        <v>0</v>
      </c>
      <c r="AR3903" s="4">
        <v>0</v>
      </c>
      <c r="AS3903">
        <v>0</v>
      </c>
      <c r="AT3903" s="4">
        <v>3</v>
      </c>
      <c r="AU3903" s="4">
        <v>1</v>
      </c>
      <c r="AV3903" s="4">
        <v>1</v>
      </c>
      <c r="AW3903">
        <v>1</v>
      </c>
      <c r="AX3903" s="4">
        <f t="shared" si="60"/>
        <v>5</v>
      </c>
      <c r="AY3903" s="4">
        <v>0</v>
      </c>
      <c r="AZ3903" s="4">
        <v>0</v>
      </c>
    </row>
    <row r="3904" spans="1:52" x14ac:dyDescent="0.25">
      <c r="A3904" s="4">
        <v>2017</v>
      </c>
      <c r="B3904" s="4" t="s">
        <v>1065</v>
      </c>
      <c r="C3904" t="s">
        <v>53</v>
      </c>
      <c r="D3904" t="s">
        <v>412</v>
      </c>
      <c r="E3904" s="18" t="s">
        <v>908</v>
      </c>
      <c r="F3904" s="4">
        <v>7</v>
      </c>
      <c r="G3904">
        <v>0</v>
      </c>
      <c r="H3904">
        <v>0</v>
      </c>
      <c r="I3904">
        <v>3</v>
      </c>
      <c r="J3904">
        <v>20.6666666666667</v>
      </c>
      <c r="K3904">
        <v>0</v>
      </c>
      <c r="L3904">
        <v>0</v>
      </c>
      <c r="M3904">
        <v>7</v>
      </c>
      <c r="N3904">
        <v>1480</v>
      </c>
      <c r="O3904">
        <v>1</v>
      </c>
      <c r="P3904">
        <v>2</v>
      </c>
      <c r="Q3904">
        <v>14.5</v>
      </c>
      <c r="R3904">
        <v>1</v>
      </c>
      <c r="S3904">
        <v>63</v>
      </c>
      <c r="T3904">
        <v>0</v>
      </c>
      <c r="U3904">
        <v>0</v>
      </c>
      <c r="V3904">
        <v>1</v>
      </c>
      <c r="W3904">
        <v>85</v>
      </c>
      <c r="X3904">
        <v>2</v>
      </c>
      <c r="Y3904">
        <v>208.5</v>
      </c>
      <c r="Z3904">
        <v>1</v>
      </c>
      <c r="AA3904">
        <v>0</v>
      </c>
      <c r="AB3904">
        <v>5</v>
      </c>
      <c r="AC3904">
        <v>279.5</v>
      </c>
      <c r="AD3904">
        <v>0.28571428571428598</v>
      </c>
      <c r="AE3904">
        <v>0</v>
      </c>
      <c r="AF3904">
        <v>0</v>
      </c>
      <c r="AG3904">
        <v>0</v>
      </c>
      <c r="AH3904" s="4">
        <v>1</v>
      </c>
      <c r="AI3904">
        <v>0</v>
      </c>
      <c r="AJ3904" s="4">
        <v>0</v>
      </c>
      <c r="AK3904">
        <v>0</v>
      </c>
      <c r="AL3904" s="4">
        <v>0</v>
      </c>
      <c r="AM3904">
        <v>0</v>
      </c>
      <c r="AN3904" s="4">
        <v>0</v>
      </c>
      <c r="AO3904">
        <v>0</v>
      </c>
      <c r="AP3904" s="4">
        <v>0</v>
      </c>
      <c r="AQ3904">
        <v>0</v>
      </c>
      <c r="AR3904" s="4">
        <v>0</v>
      </c>
      <c r="AS3904">
        <v>0</v>
      </c>
      <c r="AT3904" s="4">
        <v>1</v>
      </c>
      <c r="AU3904" s="4">
        <v>0</v>
      </c>
      <c r="AV3904" s="4">
        <v>0</v>
      </c>
      <c r="AW3904">
        <v>1.5</v>
      </c>
      <c r="AX3904" s="4">
        <f t="shared" si="60"/>
        <v>4.666666666666667</v>
      </c>
      <c r="AY3904" s="4">
        <v>0</v>
      </c>
      <c r="AZ3904" s="4">
        <v>0</v>
      </c>
    </row>
    <row r="3905" spans="1:52" x14ac:dyDescent="0.25">
      <c r="A3905" s="4">
        <v>2017</v>
      </c>
      <c r="B3905" s="4" t="s">
        <v>1065</v>
      </c>
      <c r="C3905" t="s">
        <v>53</v>
      </c>
      <c r="D3905" t="s">
        <v>75</v>
      </c>
      <c r="E3905" s="18" t="s">
        <v>594</v>
      </c>
      <c r="F3905" s="4">
        <v>136</v>
      </c>
      <c r="G3905">
        <v>51</v>
      </c>
      <c r="H3905">
        <v>7.4901960784313699</v>
      </c>
      <c r="I3905">
        <v>134</v>
      </c>
      <c r="J3905">
        <v>11.283582089552199</v>
      </c>
      <c r="K3905">
        <v>4</v>
      </c>
      <c r="L3905">
        <v>2.9850746268656699E-2</v>
      </c>
      <c r="M3905">
        <v>82</v>
      </c>
      <c r="N3905">
        <v>1965.3209876543201</v>
      </c>
      <c r="O3905">
        <v>0.60294117647058798</v>
      </c>
      <c r="P3905">
        <v>89</v>
      </c>
      <c r="Q3905">
        <v>5.2134831460674196</v>
      </c>
      <c r="R3905">
        <v>38</v>
      </c>
      <c r="S3905">
        <v>75.552631578947398</v>
      </c>
      <c r="T3905">
        <v>57</v>
      </c>
      <c r="U3905">
        <v>169.052631578947</v>
      </c>
      <c r="V3905">
        <v>53</v>
      </c>
      <c r="W3905">
        <v>47.339622641509401</v>
      </c>
      <c r="X3905">
        <v>60</v>
      </c>
      <c r="Y3905">
        <v>154.63333333333301</v>
      </c>
      <c r="Z3905">
        <v>67</v>
      </c>
      <c r="AA3905">
        <v>449.13636363636402</v>
      </c>
      <c r="AB3905">
        <v>68</v>
      </c>
      <c r="AC3905">
        <v>195.75</v>
      </c>
      <c r="AD3905">
        <v>0.5</v>
      </c>
      <c r="AE3905">
        <v>8</v>
      </c>
      <c r="AF3905">
        <v>145.5</v>
      </c>
      <c r="AG3905">
        <v>5.8823529411764698E-2</v>
      </c>
      <c r="AH3905" s="4">
        <v>46</v>
      </c>
      <c r="AI3905">
        <v>2.0909090909090899</v>
      </c>
      <c r="AJ3905" s="4">
        <v>21</v>
      </c>
      <c r="AK3905">
        <v>0.95454545454545503</v>
      </c>
      <c r="AL3905" s="4">
        <v>19</v>
      </c>
      <c r="AM3905">
        <v>0.27941176470588203</v>
      </c>
      <c r="AN3905" s="4">
        <v>6</v>
      </c>
      <c r="AO3905">
        <v>8.8235294117647106E-2</v>
      </c>
      <c r="AP3905" s="4">
        <v>0</v>
      </c>
      <c r="AQ3905">
        <v>0</v>
      </c>
      <c r="AR3905" s="4">
        <v>0</v>
      </c>
      <c r="AS3905">
        <v>0</v>
      </c>
      <c r="AT3905" s="4">
        <v>0</v>
      </c>
      <c r="AU3905" s="4">
        <v>1</v>
      </c>
      <c r="AV3905" s="4">
        <v>0</v>
      </c>
      <c r="AW3905">
        <v>1.5882352941176501</v>
      </c>
      <c r="AX3905" s="4">
        <f t="shared" si="60"/>
        <v>85.629629629629463</v>
      </c>
      <c r="AY3905" s="4">
        <v>18</v>
      </c>
      <c r="AZ3905" s="4">
        <v>40.941176470588204</v>
      </c>
    </row>
    <row r="3906" spans="1:52" x14ac:dyDescent="0.25">
      <c r="A3906" s="4">
        <v>2017</v>
      </c>
      <c r="B3906" s="4" t="s">
        <v>1065</v>
      </c>
      <c r="C3906" t="s">
        <v>53</v>
      </c>
      <c r="D3906" t="s">
        <v>71</v>
      </c>
      <c r="E3906" s="18" t="s">
        <v>590</v>
      </c>
      <c r="F3906" s="4">
        <v>194</v>
      </c>
      <c r="G3906">
        <v>184</v>
      </c>
      <c r="H3906">
        <v>2.4510869565217401</v>
      </c>
      <c r="I3906">
        <v>194</v>
      </c>
      <c r="J3906">
        <v>5.5618556701030899</v>
      </c>
      <c r="K3906">
        <v>6</v>
      </c>
      <c r="L3906">
        <v>3.09278350515464E-2</v>
      </c>
      <c r="M3906">
        <v>91</v>
      </c>
      <c r="N3906">
        <v>2244.0162162162201</v>
      </c>
      <c r="O3906">
        <v>0.469072164948454</v>
      </c>
      <c r="P3906">
        <v>164</v>
      </c>
      <c r="Q3906">
        <v>7.4390243902439002</v>
      </c>
      <c r="R3906">
        <v>21</v>
      </c>
      <c r="S3906">
        <v>32.952380952380899</v>
      </c>
      <c r="T3906">
        <v>6</v>
      </c>
      <c r="U3906">
        <v>128.833333333333</v>
      </c>
      <c r="V3906">
        <v>2</v>
      </c>
      <c r="W3906">
        <v>21</v>
      </c>
      <c r="X3906">
        <v>82</v>
      </c>
      <c r="Y3906">
        <v>68.975609756097597</v>
      </c>
      <c r="Z3906">
        <v>8</v>
      </c>
      <c r="AA3906">
        <v>180.875</v>
      </c>
      <c r="AB3906">
        <v>186</v>
      </c>
      <c r="AC3906">
        <v>84.421621621621597</v>
      </c>
      <c r="AD3906">
        <v>0.95360824742268102</v>
      </c>
      <c r="AE3906">
        <v>23</v>
      </c>
      <c r="AF3906">
        <v>51.478260869565197</v>
      </c>
      <c r="AG3906">
        <v>0.118556701030928</v>
      </c>
      <c r="AH3906" s="4">
        <v>2</v>
      </c>
      <c r="AI3906">
        <v>0.25</v>
      </c>
      <c r="AJ3906" s="4">
        <v>1</v>
      </c>
      <c r="AK3906">
        <v>0.125</v>
      </c>
      <c r="AL3906" s="4">
        <v>3</v>
      </c>
      <c r="AM3906">
        <v>1.62162162162162E-2</v>
      </c>
      <c r="AN3906" s="4">
        <v>4</v>
      </c>
      <c r="AO3906">
        <v>2.1621621621621599E-2</v>
      </c>
      <c r="AP3906" s="4">
        <v>5</v>
      </c>
      <c r="AQ3906">
        <v>2.57731958762887E-2</v>
      </c>
      <c r="AR3906" s="4">
        <v>5</v>
      </c>
      <c r="AS3906">
        <v>2.57731958762887E-2</v>
      </c>
      <c r="AT3906" s="4">
        <v>0</v>
      </c>
      <c r="AU3906" s="4">
        <v>0</v>
      </c>
      <c r="AV3906" s="4">
        <v>0</v>
      </c>
      <c r="AW3906">
        <v>2.1318681318681301</v>
      </c>
      <c r="AX3906" s="4">
        <f t="shared" si="60"/>
        <v>91.000000000000071</v>
      </c>
      <c r="AY3906" s="4">
        <v>6</v>
      </c>
      <c r="AZ3906" s="4">
        <v>4.1666666666666696</v>
      </c>
    </row>
    <row r="3907" spans="1:52" x14ac:dyDescent="0.25">
      <c r="A3907" s="4">
        <v>2017</v>
      </c>
      <c r="B3907" s="4" t="s">
        <v>1065</v>
      </c>
      <c r="C3907" t="s">
        <v>53</v>
      </c>
      <c r="D3907" t="s">
        <v>69</v>
      </c>
      <c r="E3907" s="18" t="s">
        <v>588</v>
      </c>
      <c r="F3907" s="4">
        <v>295</v>
      </c>
      <c r="G3907">
        <v>166</v>
      </c>
      <c r="H3907">
        <v>3.6144578313253</v>
      </c>
      <c r="I3907">
        <v>295</v>
      </c>
      <c r="J3907">
        <v>4.6508474576271199</v>
      </c>
      <c r="K3907">
        <v>2</v>
      </c>
      <c r="L3907">
        <v>6.7796610169491497E-3</v>
      </c>
      <c r="M3907">
        <v>63</v>
      </c>
      <c r="N3907">
        <v>594.899613899614</v>
      </c>
      <c r="O3907">
        <v>0.21355932203389799</v>
      </c>
      <c r="P3907">
        <v>264</v>
      </c>
      <c r="Q3907">
        <v>6.1022727272727302</v>
      </c>
      <c r="R3907">
        <v>30</v>
      </c>
      <c r="S3907">
        <v>33.8333333333333</v>
      </c>
      <c r="T3907">
        <v>19</v>
      </c>
      <c r="U3907">
        <v>122.368421052632</v>
      </c>
      <c r="V3907">
        <v>19</v>
      </c>
      <c r="W3907">
        <v>39</v>
      </c>
      <c r="X3907">
        <v>258</v>
      </c>
      <c r="Y3907">
        <v>96.275193798449607</v>
      </c>
      <c r="Z3907">
        <v>22</v>
      </c>
      <c r="AA3907">
        <v>217.30769230769201</v>
      </c>
      <c r="AB3907">
        <v>273</v>
      </c>
      <c r="AC3907">
        <v>132.32841328413301</v>
      </c>
      <c r="AD3907">
        <v>0.91864406779661001</v>
      </c>
      <c r="AE3907">
        <v>53</v>
      </c>
      <c r="AF3907">
        <v>101.150943396226</v>
      </c>
      <c r="AG3907">
        <v>0.17966101694915301</v>
      </c>
      <c r="AH3907" s="4">
        <v>4</v>
      </c>
      <c r="AI3907">
        <v>0.30769230769230799</v>
      </c>
      <c r="AJ3907" s="4">
        <v>4</v>
      </c>
      <c r="AK3907">
        <v>0.30769230769230799</v>
      </c>
      <c r="AL3907" s="4">
        <v>4</v>
      </c>
      <c r="AM3907">
        <v>1.4760147601476E-2</v>
      </c>
      <c r="AN3907" s="4">
        <v>13</v>
      </c>
      <c r="AO3907">
        <v>4.7970479704797099E-2</v>
      </c>
      <c r="AP3907" s="4">
        <v>8</v>
      </c>
      <c r="AQ3907">
        <v>2.7118644067796599E-2</v>
      </c>
      <c r="AR3907" s="4">
        <v>17</v>
      </c>
      <c r="AS3907">
        <v>5.7627118644067797E-2</v>
      </c>
      <c r="AT3907" s="4">
        <v>0</v>
      </c>
      <c r="AU3907" s="4">
        <v>0</v>
      </c>
      <c r="AV3907" s="4">
        <v>1</v>
      </c>
      <c r="AW3907">
        <v>2.1071428571428599</v>
      </c>
      <c r="AX3907" s="4">
        <f t="shared" ref="AX3907:AX3970" si="61">IF(ISERROR(F3907/AW3907),0,F3907/AW3907)</f>
        <v>139.99999999999983</v>
      </c>
      <c r="AY3907" s="4">
        <v>9</v>
      </c>
      <c r="AZ3907" s="4">
        <v>4.8888888888888902</v>
      </c>
    </row>
    <row r="3908" spans="1:52" x14ac:dyDescent="0.25">
      <c r="A3908" s="4">
        <v>2017</v>
      </c>
      <c r="B3908" s="4" t="s">
        <v>1065</v>
      </c>
      <c r="C3908" t="s">
        <v>53</v>
      </c>
      <c r="D3908" t="s">
        <v>86</v>
      </c>
      <c r="E3908" s="18" t="s">
        <v>605</v>
      </c>
      <c r="F3908" s="4">
        <v>280</v>
      </c>
      <c r="G3908">
        <v>254</v>
      </c>
      <c r="H3908">
        <v>11.956692913385799</v>
      </c>
      <c r="I3908">
        <v>280</v>
      </c>
      <c r="J3908">
        <v>14.1678571428571</v>
      </c>
      <c r="K3908">
        <v>16</v>
      </c>
      <c r="L3908">
        <v>5.7142857142857099E-2</v>
      </c>
      <c r="M3908">
        <v>22</v>
      </c>
      <c r="N3908">
        <v>431.00362318840598</v>
      </c>
      <c r="O3908">
        <v>7.8571428571428598E-2</v>
      </c>
      <c r="P3908">
        <v>190</v>
      </c>
      <c r="Q3908">
        <v>3.0526315789473699</v>
      </c>
      <c r="R3908">
        <v>74</v>
      </c>
      <c r="S3908">
        <v>31.054054054054099</v>
      </c>
      <c r="T3908">
        <v>10</v>
      </c>
      <c r="U3908">
        <v>101.9</v>
      </c>
      <c r="V3908">
        <v>10</v>
      </c>
      <c r="W3908">
        <v>39.799999999999997</v>
      </c>
      <c r="X3908">
        <v>241</v>
      </c>
      <c r="Y3908">
        <v>61.6680497925311</v>
      </c>
      <c r="Z3908">
        <v>11</v>
      </c>
      <c r="AA3908">
        <v>432.27272727272702</v>
      </c>
      <c r="AB3908">
        <v>269</v>
      </c>
      <c r="AC3908">
        <v>98.348314606741596</v>
      </c>
      <c r="AD3908">
        <v>0.95357142857142896</v>
      </c>
      <c r="AE3908">
        <v>157</v>
      </c>
      <c r="AF3908">
        <v>77.662420382165607</v>
      </c>
      <c r="AG3908">
        <v>0.56071428571428605</v>
      </c>
      <c r="AH3908" s="4">
        <v>3</v>
      </c>
      <c r="AI3908">
        <v>0.27272727272727298</v>
      </c>
      <c r="AJ3908" s="4">
        <v>1</v>
      </c>
      <c r="AK3908">
        <v>9.0909090909090898E-2</v>
      </c>
      <c r="AL3908" s="4">
        <v>31</v>
      </c>
      <c r="AM3908">
        <v>0.116104868913858</v>
      </c>
      <c r="AN3908" s="4">
        <v>11</v>
      </c>
      <c r="AO3908">
        <v>4.11985018726592E-2</v>
      </c>
      <c r="AP3908" s="4">
        <v>0</v>
      </c>
      <c r="AQ3908">
        <v>0</v>
      </c>
      <c r="AR3908" s="4">
        <v>0</v>
      </c>
      <c r="AS3908">
        <v>0</v>
      </c>
      <c r="AT3908" s="4">
        <v>0</v>
      </c>
      <c r="AU3908" s="4">
        <v>0</v>
      </c>
      <c r="AV3908" s="4">
        <v>0</v>
      </c>
      <c r="AW3908">
        <v>2.4347826086956501</v>
      </c>
      <c r="AX3908" s="4">
        <f t="shared" si="61"/>
        <v>115.0000000000001</v>
      </c>
      <c r="AY3908" s="4">
        <v>10</v>
      </c>
      <c r="AZ3908" s="4">
        <v>23.5</v>
      </c>
    </row>
    <row r="3909" spans="1:52" x14ac:dyDescent="0.25">
      <c r="A3909" s="4">
        <v>2017</v>
      </c>
      <c r="B3909" s="4" t="s">
        <v>1065</v>
      </c>
      <c r="C3909" t="s">
        <v>53</v>
      </c>
      <c r="D3909" t="s">
        <v>100</v>
      </c>
      <c r="E3909" s="18" t="s">
        <v>619</v>
      </c>
      <c r="F3909" s="4">
        <v>81</v>
      </c>
      <c r="G3909">
        <v>58</v>
      </c>
      <c r="H3909">
        <v>10.034482758620699</v>
      </c>
      <c r="I3909">
        <v>81</v>
      </c>
      <c r="J3909">
        <v>10.851851851851899</v>
      </c>
      <c r="K3909">
        <v>2</v>
      </c>
      <c r="L3909">
        <v>2.4691358024691398E-2</v>
      </c>
      <c r="M3909">
        <v>23</v>
      </c>
      <c r="N3909">
        <v>1038.175</v>
      </c>
      <c r="O3909">
        <v>0.28395061728395099</v>
      </c>
      <c r="P3909">
        <v>70</v>
      </c>
      <c r="Q3909">
        <v>2.4714285714285702</v>
      </c>
      <c r="R3909">
        <v>27</v>
      </c>
      <c r="S3909">
        <v>63.962962962962997</v>
      </c>
      <c r="T3909">
        <v>13</v>
      </c>
      <c r="U3909">
        <v>133.38461538461499</v>
      </c>
      <c r="V3909">
        <v>12</v>
      </c>
      <c r="W3909">
        <v>49.5833333333333</v>
      </c>
      <c r="X3909">
        <v>66</v>
      </c>
      <c r="Y3909">
        <v>113.30303030303</v>
      </c>
      <c r="Z3909">
        <v>13</v>
      </c>
      <c r="AA3909">
        <v>273.38461538461502</v>
      </c>
      <c r="AB3909">
        <v>68</v>
      </c>
      <c r="AC3909">
        <v>158.51470588235301</v>
      </c>
      <c r="AD3909">
        <v>0.83950617283950602</v>
      </c>
      <c r="AE3909">
        <v>24</v>
      </c>
      <c r="AF3909">
        <v>87.9166666666667</v>
      </c>
      <c r="AG3909">
        <v>0.296296296296296</v>
      </c>
      <c r="AH3909" s="4">
        <v>5</v>
      </c>
      <c r="AI3909">
        <v>0.38461538461538503</v>
      </c>
      <c r="AJ3909" s="4">
        <v>4</v>
      </c>
      <c r="AK3909">
        <v>0.30769230769230799</v>
      </c>
      <c r="AL3909" s="4">
        <v>6</v>
      </c>
      <c r="AM3909">
        <v>8.8235294117647106E-2</v>
      </c>
      <c r="AN3909" s="4">
        <v>10</v>
      </c>
      <c r="AO3909">
        <v>0.14705882352941199</v>
      </c>
      <c r="AP3909" s="4">
        <v>0</v>
      </c>
      <c r="AQ3909">
        <v>0</v>
      </c>
      <c r="AR3909" s="4">
        <v>0</v>
      </c>
      <c r="AS3909">
        <v>0</v>
      </c>
      <c r="AT3909" s="4">
        <v>0</v>
      </c>
      <c r="AU3909" s="4">
        <v>0</v>
      </c>
      <c r="AV3909" s="4">
        <v>1</v>
      </c>
      <c r="AW3909">
        <v>2.0249999999999999</v>
      </c>
      <c r="AX3909" s="4">
        <f t="shared" si="61"/>
        <v>40</v>
      </c>
      <c r="AY3909" s="4">
        <v>13</v>
      </c>
      <c r="AZ3909" s="4">
        <v>21</v>
      </c>
    </row>
    <row r="3910" spans="1:52" x14ac:dyDescent="0.25">
      <c r="A3910" s="4">
        <v>2017</v>
      </c>
      <c r="B3910" s="4" t="s">
        <v>1065</v>
      </c>
      <c r="C3910" t="s">
        <v>53</v>
      </c>
      <c r="D3910" t="s">
        <v>84</v>
      </c>
      <c r="E3910" s="18" t="s">
        <v>603</v>
      </c>
      <c r="F3910" s="4">
        <v>32</v>
      </c>
      <c r="G3910">
        <v>11</v>
      </c>
      <c r="H3910">
        <v>4.3636363636363598</v>
      </c>
      <c r="I3910">
        <v>32</v>
      </c>
      <c r="J3910">
        <v>6.65625</v>
      </c>
      <c r="K3910">
        <v>0</v>
      </c>
      <c r="L3910">
        <v>0</v>
      </c>
      <c r="M3910">
        <v>18</v>
      </c>
      <c r="N3910">
        <v>156.0625</v>
      </c>
      <c r="O3910">
        <v>0.5625</v>
      </c>
      <c r="P3910">
        <v>15</v>
      </c>
      <c r="Q3910">
        <v>4.93333333333333</v>
      </c>
      <c r="R3910">
        <v>5</v>
      </c>
      <c r="S3910">
        <v>83.2</v>
      </c>
      <c r="T3910">
        <v>18</v>
      </c>
      <c r="U3910">
        <v>229.777777777778</v>
      </c>
      <c r="V3910">
        <v>17</v>
      </c>
      <c r="W3910">
        <v>32.352941176470601</v>
      </c>
      <c r="X3910">
        <v>9</v>
      </c>
      <c r="Y3910">
        <v>214.888888888889</v>
      </c>
      <c r="Z3910">
        <v>21</v>
      </c>
      <c r="AA3910">
        <v>762.4</v>
      </c>
      <c r="AB3910">
        <v>11</v>
      </c>
      <c r="AC3910">
        <v>348.3</v>
      </c>
      <c r="AD3910">
        <v>0.3125</v>
      </c>
      <c r="AE3910">
        <v>2</v>
      </c>
      <c r="AF3910">
        <v>255</v>
      </c>
      <c r="AG3910">
        <v>6.25E-2</v>
      </c>
      <c r="AH3910" s="4">
        <v>15</v>
      </c>
      <c r="AI3910">
        <v>3</v>
      </c>
      <c r="AJ3910" s="4">
        <v>5</v>
      </c>
      <c r="AK3910">
        <v>1</v>
      </c>
      <c r="AL3910" s="4">
        <v>1</v>
      </c>
      <c r="AM3910">
        <v>0.1</v>
      </c>
      <c r="AN3910" s="4">
        <v>2</v>
      </c>
      <c r="AO3910">
        <v>0.2</v>
      </c>
      <c r="AP3910" s="4">
        <v>0</v>
      </c>
      <c r="AQ3910">
        <v>0</v>
      </c>
      <c r="AR3910" s="4">
        <v>0</v>
      </c>
      <c r="AS3910">
        <v>0</v>
      </c>
      <c r="AT3910" s="4">
        <v>0</v>
      </c>
      <c r="AU3910" s="4">
        <v>0</v>
      </c>
      <c r="AV3910" s="4">
        <v>0</v>
      </c>
      <c r="AW3910">
        <v>1.7777777777777799</v>
      </c>
      <c r="AX3910" s="4">
        <f t="shared" si="61"/>
        <v>17.999999999999979</v>
      </c>
      <c r="AY3910" s="4">
        <v>4</v>
      </c>
      <c r="AZ3910" s="4">
        <v>6.25</v>
      </c>
    </row>
    <row r="3911" spans="1:52" x14ac:dyDescent="0.25">
      <c r="A3911" s="4">
        <v>2017</v>
      </c>
      <c r="B3911" s="4" t="s">
        <v>1065</v>
      </c>
      <c r="C3911" t="s">
        <v>53</v>
      </c>
      <c r="D3911" t="s">
        <v>108</v>
      </c>
      <c r="E3911" s="18" t="s">
        <v>627</v>
      </c>
      <c r="F3911" s="4">
        <v>11</v>
      </c>
      <c r="G3911">
        <v>11</v>
      </c>
      <c r="H3911">
        <v>17</v>
      </c>
      <c r="I3911">
        <v>11</v>
      </c>
      <c r="J3911">
        <v>20.363636363636399</v>
      </c>
      <c r="K3911">
        <v>0</v>
      </c>
      <c r="L3911">
        <v>0</v>
      </c>
      <c r="M3911">
        <v>9</v>
      </c>
      <c r="N3911">
        <v>2445.6999999999998</v>
      </c>
      <c r="O3911">
        <v>0.81818181818181801</v>
      </c>
      <c r="P3911">
        <v>10</v>
      </c>
      <c r="Q3911">
        <v>3.9</v>
      </c>
      <c r="R3911">
        <v>3</v>
      </c>
      <c r="S3911">
        <v>126</v>
      </c>
      <c r="T3911">
        <v>1</v>
      </c>
      <c r="U3911">
        <v>214</v>
      </c>
      <c r="V3911">
        <v>1</v>
      </c>
      <c r="W3911">
        <v>45</v>
      </c>
      <c r="X3911">
        <v>7</v>
      </c>
      <c r="Y3911">
        <v>124.857142857143</v>
      </c>
      <c r="Z3911">
        <v>4</v>
      </c>
      <c r="AA3911">
        <v>812</v>
      </c>
      <c r="AB3911">
        <v>7</v>
      </c>
      <c r="AC3911">
        <v>227.57142857142901</v>
      </c>
      <c r="AD3911">
        <v>0.63636363636363602</v>
      </c>
      <c r="AE3911">
        <v>1</v>
      </c>
      <c r="AF3911">
        <v>153</v>
      </c>
      <c r="AG3911">
        <v>9.0909090909090898E-2</v>
      </c>
      <c r="AH3911" s="4">
        <v>1</v>
      </c>
      <c r="AI3911">
        <v>0.5</v>
      </c>
      <c r="AJ3911" s="4">
        <v>0</v>
      </c>
      <c r="AK3911">
        <v>0</v>
      </c>
      <c r="AL3911" s="4">
        <v>2</v>
      </c>
      <c r="AM3911">
        <v>0.28571428571428598</v>
      </c>
      <c r="AN3911" s="4">
        <v>1</v>
      </c>
      <c r="AO3911">
        <v>0.14285714285714299</v>
      </c>
      <c r="AP3911" s="4">
        <v>0</v>
      </c>
      <c r="AQ3911">
        <v>0</v>
      </c>
      <c r="AR3911" s="4">
        <v>0</v>
      </c>
      <c r="AS3911">
        <v>0</v>
      </c>
      <c r="AT3911" s="4">
        <v>0</v>
      </c>
      <c r="AU3911" s="4">
        <v>0</v>
      </c>
      <c r="AV3911" s="4">
        <v>0</v>
      </c>
      <c r="AW3911">
        <v>1.8333333333333299</v>
      </c>
      <c r="AX3911" s="4">
        <f t="shared" si="61"/>
        <v>6.0000000000000115</v>
      </c>
      <c r="AY3911" s="4">
        <v>1</v>
      </c>
      <c r="AZ3911" s="4">
        <v>10</v>
      </c>
    </row>
    <row r="3912" spans="1:52" x14ac:dyDescent="0.25">
      <c r="A3912" s="4">
        <v>2017</v>
      </c>
      <c r="B3912" s="4" t="s">
        <v>1065</v>
      </c>
      <c r="C3912" t="s">
        <v>53</v>
      </c>
      <c r="D3912" t="s">
        <v>77</v>
      </c>
      <c r="E3912" s="18" t="s">
        <v>596</v>
      </c>
      <c r="F3912" s="4">
        <v>144</v>
      </c>
      <c r="G3912">
        <v>71</v>
      </c>
      <c r="H3912">
        <v>9.3239436619718301</v>
      </c>
      <c r="I3912">
        <v>144</v>
      </c>
      <c r="J3912">
        <v>14.5833333333333</v>
      </c>
      <c r="K3912">
        <v>2</v>
      </c>
      <c r="L3912">
        <v>1.38888888888889E-2</v>
      </c>
      <c r="M3912">
        <v>68</v>
      </c>
      <c r="N3912">
        <v>259.03947368421098</v>
      </c>
      <c r="O3912">
        <v>0.47222222222222199</v>
      </c>
      <c r="P3912">
        <v>64</v>
      </c>
      <c r="Q3912">
        <v>7.40625</v>
      </c>
      <c r="R3912">
        <v>20</v>
      </c>
      <c r="S3912">
        <v>68.900000000000006</v>
      </c>
      <c r="T3912">
        <v>76</v>
      </c>
      <c r="U3912">
        <v>108.73684210526299</v>
      </c>
      <c r="V3912">
        <v>73</v>
      </c>
      <c r="W3912">
        <v>30.986301369863</v>
      </c>
      <c r="X3912">
        <v>58</v>
      </c>
      <c r="Y3912">
        <v>90.741379310344797</v>
      </c>
      <c r="Z3912">
        <v>80</v>
      </c>
      <c r="AA3912">
        <v>277.47058823529397</v>
      </c>
      <c r="AB3912">
        <v>64</v>
      </c>
      <c r="AC3912">
        <v>139.70491803278699</v>
      </c>
      <c r="AD3912">
        <v>0.42361111111111099</v>
      </c>
      <c r="AE3912">
        <v>11</v>
      </c>
      <c r="AF3912">
        <v>58.454545454545503</v>
      </c>
      <c r="AG3912">
        <v>7.6388888888888895E-2</v>
      </c>
      <c r="AH3912" s="4">
        <v>51</v>
      </c>
      <c r="AI3912">
        <v>3</v>
      </c>
      <c r="AJ3912" s="4">
        <v>26</v>
      </c>
      <c r="AK3912">
        <v>1.52941176470588</v>
      </c>
      <c r="AL3912" s="4">
        <v>16</v>
      </c>
      <c r="AM3912">
        <v>0.26229508196721302</v>
      </c>
      <c r="AN3912" s="4">
        <v>7</v>
      </c>
      <c r="AO3912">
        <v>0.114754098360656</v>
      </c>
      <c r="AP3912" s="4">
        <v>0</v>
      </c>
      <c r="AQ3912">
        <v>0</v>
      </c>
      <c r="AR3912" s="4">
        <v>0</v>
      </c>
      <c r="AS3912">
        <v>0</v>
      </c>
      <c r="AT3912" s="4">
        <v>0</v>
      </c>
      <c r="AU3912" s="4">
        <v>0</v>
      </c>
      <c r="AV3912" s="4">
        <v>3</v>
      </c>
      <c r="AW3912">
        <v>1.5157894736842099</v>
      </c>
      <c r="AX3912" s="4">
        <f t="shared" si="61"/>
        <v>95.000000000000043</v>
      </c>
      <c r="AY3912" s="4">
        <v>16</v>
      </c>
      <c r="AZ3912" s="4">
        <v>10.266666666666699</v>
      </c>
    </row>
    <row r="3913" spans="1:52" x14ac:dyDescent="0.25">
      <c r="A3913" s="4">
        <v>2017</v>
      </c>
      <c r="B3913" s="4" t="s">
        <v>1065</v>
      </c>
      <c r="C3913" t="s">
        <v>53</v>
      </c>
      <c r="D3913" t="s">
        <v>85</v>
      </c>
      <c r="E3913" s="18" t="s">
        <v>604</v>
      </c>
      <c r="F3913" s="4">
        <v>94</v>
      </c>
      <c r="G3913">
        <v>65</v>
      </c>
      <c r="H3913">
        <v>8.4769230769230806</v>
      </c>
      <c r="I3913">
        <v>93</v>
      </c>
      <c r="J3913">
        <v>10.548387096774199</v>
      </c>
      <c r="K3913">
        <v>0</v>
      </c>
      <c r="L3913">
        <v>0</v>
      </c>
      <c r="M3913">
        <v>27</v>
      </c>
      <c r="N3913">
        <v>285.16901408450701</v>
      </c>
      <c r="O3913">
        <v>0.28723404255319201</v>
      </c>
      <c r="P3913">
        <v>65</v>
      </c>
      <c r="Q3913">
        <v>9.7230769230769205</v>
      </c>
      <c r="R3913">
        <v>26</v>
      </c>
      <c r="S3913">
        <v>101.730769230769</v>
      </c>
      <c r="T3913">
        <v>38</v>
      </c>
      <c r="U3913">
        <v>146.789473684211</v>
      </c>
      <c r="V3913">
        <v>34</v>
      </c>
      <c r="W3913">
        <v>25.970588235294102</v>
      </c>
      <c r="X3913">
        <v>34</v>
      </c>
      <c r="Y3913">
        <v>133.91176470588201</v>
      </c>
      <c r="Z3913">
        <v>53</v>
      </c>
      <c r="AA3913">
        <v>530.54838709677404</v>
      </c>
      <c r="AB3913">
        <v>40</v>
      </c>
      <c r="AC3913">
        <v>206.538461538462</v>
      </c>
      <c r="AD3913">
        <v>0.41489361702127697</v>
      </c>
      <c r="AE3913">
        <v>2</v>
      </c>
      <c r="AF3913">
        <v>97.5</v>
      </c>
      <c r="AG3913">
        <v>2.1276595744680899E-2</v>
      </c>
      <c r="AH3913" s="4">
        <v>36</v>
      </c>
      <c r="AI3913">
        <v>1.1612903225806499</v>
      </c>
      <c r="AJ3913" s="4">
        <v>22</v>
      </c>
      <c r="AK3913">
        <v>0.70967741935483897</v>
      </c>
      <c r="AL3913" s="4">
        <v>13</v>
      </c>
      <c r="AM3913">
        <v>0.33333333333333298</v>
      </c>
      <c r="AN3913" s="4">
        <v>4</v>
      </c>
      <c r="AO3913">
        <v>0.102564102564103</v>
      </c>
      <c r="AP3913" s="4">
        <v>0</v>
      </c>
      <c r="AQ3913">
        <v>0</v>
      </c>
      <c r="AR3913" s="4">
        <v>0</v>
      </c>
      <c r="AS3913">
        <v>0</v>
      </c>
      <c r="AT3913" s="4">
        <v>1</v>
      </c>
      <c r="AU3913" s="4">
        <v>0</v>
      </c>
      <c r="AV3913" s="4">
        <v>0</v>
      </c>
      <c r="AW3913">
        <v>1.38805970149254</v>
      </c>
      <c r="AX3913" s="4">
        <f t="shared" si="61"/>
        <v>67.720430107526752</v>
      </c>
      <c r="AY3913" s="4">
        <v>21</v>
      </c>
      <c r="AZ3913" s="4">
        <v>28.714285714285701</v>
      </c>
    </row>
    <row r="3914" spans="1:52" x14ac:dyDescent="0.25">
      <c r="A3914" s="4">
        <v>2017</v>
      </c>
      <c r="B3914" s="4" t="s">
        <v>1065</v>
      </c>
      <c r="C3914" t="s">
        <v>53</v>
      </c>
      <c r="D3914" t="s">
        <v>64</v>
      </c>
      <c r="E3914" s="18" t="s">
        <v>583</v>
      </c>
      <c r="F3914" s="4">
        <v>120</v>
      </c>
      <c r="G3914">
        <v>37</v>
      </c>
      <c r="H3914">
        <v>4.1621621621621596</v>
      </c>
      <c r="I3914">
        <v>118</v>
      </c>
      <c r="J3914">
        <v>7.0338983050847501</v>
      </c>
      <c r="K3914">
        <v>0</v>
      </c>
      <c r="L3914">
        <v>0</v>
      </c>
      <c r="M3914">
        <v>56</v>
      </c>
      <c r="N3914">
        <v>275.768115942029</v>
      </c>
      <c r="O3914">
        <v>0.46666666666666701</v>
      </c>
      <c r="P3914">
        <v>81</v>
      </c>
      <c r="Q3914">
        <v>3</v>
      </c>
      <c r="R3914">
        <v>33</v>
      </c>
      <c r="S3914">
        <v>88.727272727272705</v>
      </c>
      <c r="T3914">
        <v>63</v>
      </c>
      <c r="U3914">
        <v>150.253968253968</v>
      </c>
      <c r="V3914">
        <v>60</v>
      </c>
      <c r="W3914">
        <v>48</v>
      </c>
      <c r="X3914">
        <v>48</v>
      </c>
      <c r="Y3914">
        <v>151.75</v>
      </c>
      <c r="Z3914">
        <v>67</v>
      </c>
      <c r="AA3914">
        <v>440.64</v>
      </c>
      <c r="AB3914">
        <v>53</v>
      </c>
      <c r="AC3914">
        <v>197.787234042553</v>
      </c>
      <c r="AD3914">
        <v>0.391666666666667</v>
      </c>
      <c r="AE3914">
        <v>4</v>
      </c>
      <c r="AF3914">
        <v>126.5</v>
      </c>
      <c r="AG3914">
        <v>3.3333333333333298E-2</v>
      </c>
      <c r="AH3914" s="4">
        <v>41</v>
      </c>
      <c r="AI3914">
        <v>1.64</v>
      </c>
      <c r="AJ3914" s="4">
        <v>20</v>
      </c>
      <c r="AK3914">
        <v>0.8</v>
      </c>
      <c r="AL3914" s="4">
        <v>12</v>
      </c>
      <c r="AM3914">
        <v>0.25531914893617003</v>
      </c>
      <c r="AN3914" s="4">
        <v>6</v>
      </c>
      <c r="AO3914">
        <v>0.12765957446808501</v>
      </c>
      <c r="AP3914" s="4">
        <v>0</v>
      </c>
      <c r="AQ3914">
        <v>0</v>
      </c>
      <c r="AR3914" s="4">
        <v>0</v>
      </c>
      <c r="AS3914">
        <v>0</v>
      </c>
      <c r="AT3914" s="4">
        <v>0</v>
      </c>
      <c r="AU3914" s="4">
        <v>0</v>
      </c>
      <c r="AV3914" s="4">
        <v>0</v>
      </c>
      <c r="AW3914">
        <v>1.6438356164383601</v>
      </c>
      <c r="AX3914" s="4">
        <f t="shared" si="61"/>
        <v>72.999999999999829</v>
      </c>
      <c r="AY3914" s="4">
        <v>22</v>
      </c>
      <c r="AZ3914" s="4">
        <v>22.727272727272702</v>
      </c>
    </row>
    <row r="3915" spans="1:52" x14ac:dyDescent="0.25">
      <c r="A3915" s="4">
        <v>2017</v>
      </c>
      <c r="B3915" s="4" t="s">
        <v>1065</v>
      </c>
      <c r="C3915" t="s">
        <v>53</v>
      </c>
      <c r="D3915" t="s">
        <v>74</v>
      </c>
      <c r="E3915" s="18" t="s">
        <v>593</v>
      </c>
      <c r="F3915" s="4">
        <v>230</v>
      </c>
      <c r="G3915">
        <v>219</v>
      </c>
      <c r="H3915">
        <v>1.8949771689497701</v>
      </c>
      <c r="I3915">
        <v>230</v>
      </c>
      <c r="J3915">
        <v>4.6304347826086998</v>
      </c>
      <c r="K3915">
        <v>0</v>
      </c>
      <c r="L3915">
        <v>0</v>
      </c>
      <c r="M3915">
        <v>15</v>
      </c>
      <c r="N3915">
        <v>3.14418604651163</v>
      </c>
      <c r="O3915">
        <v>6.5217391304347797E-2</v>
      </c>
      <c r="P3915">
        <v>190</v>
      </c>
      <c r="Q3915">
        <v>8.1526315789473696</v>
      </c>
      <c r="R3915">
        <v>28</v>
      </c>
      <c r="S3915">
        <v>36.321428571428598</v>
      </c>
      <c r="T3915">
        <v>14</v>
      </c>
      <c r="U3915">
        <v>138.57142857142901</v>
      </c>
      <c r="V3915">
        <v>10</v>
      </c>
      <c r="W3915">
        <v>4.7</v>
      </c>
      <c r="X3915">
        <v>206</v>
      </c>
      <c r="Y3915">
        <v>73.655339805825193</v>
      </c>
      <c r="Z3915">
        <v>14</v>
      </c>
      <c r="AA3915">
        <v>206.555555555556</v>
      </c>
      <c r="AB3915">
        <v>216</v>
      </c>
      <c r="AC3915">
        <v>100.528037383178</v>
      </c>
      <c r="AD3915">
        <v>0.93043478260869605</v>
      </c>
      <c r="AE3915">
        <v>47</v>
      </c>
      <c r="AF3915">
        <v>78.638297872340402</v>
      </c>
      <c r="AG3915">
        <v>0.20434782608695701</v>
      </c>
      <c r="AH3915" s="4">
        <v>6</v>
      </c>
      <c r="AI3915">
        <v>0.66666666666666696</v>
      </c>
      <c r="AJ3915" s="4">
        <v>7</v>
      </c>
      <c r="AK3915">
        <v>0.77777777777777801</v>
      </c>
      <c r="AL3915" s="4">
        <v>2</v>
      </c>
      <c r="AM3915">
        <v>9.3457943925233603E-3</v>
      </c>
      <c r="AN3915" s="4">
        <v>6</v>
      </c>
      <c r="AO3915">
        <v>2.80373831775701E-2</v>
      </c>
      <c r="AP3915" s="4">
        <v>8</v>
      </c>
      <c r="AQ3915">
        <v>3.4782608695652202E-2</v>
      </c>
      <c r="AR3915" s="4">
        <v>13</v>
      </c>
      <c r="AS3915">
        <v>5.6521739130434803E-2</v>
      </c>
      <c r="AT3915" s="4">
        <v>0</v>
      </c>
      <c r="AU3915" s="4">
        <v>0</v>
      </c>
      <c r="AV3915" s="4">
        <v>0</v>
      </c>
      <c r="AW3915">
        <v>2.1904761904761898</v>
      </c>
      <c r="AX3915" s="4">
        <f t="shared" si="61"/>
        <v>105.00000000000003</v>
      </c>
      <c r="AY3915" s="4">
        <v>0</v>
      </c>
      <c r="AZ3915" s="4">
        <v>0</v>
      </c>
    </row>
    <row r="3916" spans="1:52" x14ac:dyDescent="0.25">
      <c r="A3916" s="4">
        <v>2017</v>
      </c>
      <c r="B3916" s="4" t="s">
        <v>1065</v>
      </c>
      <c r="C3916" t="s">
        <v>53</v>
      </c>
      <c r="D3916" t="s">
        <v>361</v>
      </c>
      <c r="E3916" s="18" t="s">
        <v>860</v>
      </c>
      <c r="F3916" s="4">
        <v>185</v>
      </c>
      <c r="G3916">
        <v>142</v>
      </c>
      <c r="H3916">
        <v>2.9859154929577501</v>
      </c>
      <c r="I3916">
        <v>185</v>
      </c>
      <c r="J3916">
        <v>5.3297297297297304</v>
      </c>
      <c r="K3916">
        <v>4</v>
      </c>
      <c r="L3916">
        <v>2.1621621621621599E-2</v>
      </c>
      <c r="M3916">
        <v>14</v>
      </c>
      <c r="N3916">
        <v>439.93956043956001</v>
      </c>
      <c r="O3916">
        <v>7.5675675675675694E-2</v>
      </c>
      <c r="P3916">
        <v>149</v>
      </c>
      <c r="Q3916">
        <v>4.28859060402685</v>
      </c>
      <c r="R3916">
        <v>49</v>
      </c>
      <c r="S3916">
        <v>26</v>
      </c>
      <c r="T3916">
        <v>3</v>
      </c>
      <c r="U3916">
        <v>110</v>
      </c>
      <c r="V3916">
        <v>3</v>
      </c>
      <c r="W3916">
        <v>28</v>
      </c>
      <c r="X3916">
        <v>175</v>
      </c>
      <c r="Y3916">
        <v>62.514285714285698</v>
      </c>
      <c r="Z3916">
        <v>4</v>
      </c>
      <c r="AA3916">
        <v>422.25</v>
      </c>
      <c r="AB3916">
        <v>181</v>
      </c>
      <c r="AC3916">
        <v>82.011049723756898</v>
      </c>
      <c r="AD3916">
        <v>0.97837837837837804</v>
      </c>
      <c r="AE3916">
        <v>75</v>
      </c>
      <c r="AF3916">
        <v>54.213333333333303</v>
      </c>
      <c r="AG3916">
        <v>0.40540540540540498</v>
      </c>
      <c r="AH3916" s="4">
        <v>3</v>
      </c>
      <c r="AI3916">
        <v>0.75</v>
      </c>
      <c r="AJ3916" s="4">
        <v>0</v>
      </c>
      <c r="AK3916">
        <v>0</v>
      </c>
      <c r="AL3916" s="4">
        <v>7</v>
      </c>
      <c r="AM3916">
        <v>3.8674033149171297E-2</v>
      </c>
      <c r="AN3916" s="4">
        <v>9</v>
      </c>
      <c r="AO3916">
        <v>4.9723756906077297E-2</v>
      </c>
      <c r="AP3916" s="4">
        <v>0</v>
      </c>
      <c r="AQ3916">
        <v>0</v>
      </c>
      <c r="AR3916" s="4">
        <v>1</v>
      </c>
      <c r="AS3916">
        <v>5.40540540540541E-3</v>
      </c>
      <c r="AT3916" s="4">
        <v>0</v>
      </c>
      <c r="AU3916" s="4">
        <v>0</v>
      </c>
      <c r="AV3916" s="4">
        <v>2</v>
      </c>
      <c r="AW3916">
        <v>2.1022727272727302</v>
      </c>
      <c r="AX3916" s="4">
        <f t="shared" si="61"/>
        <v>87.999999999999872</v>
      </c>
      <c r="AY3916" s="4">
        <v>3</v>
      </c>
      <c r="AZ3916" s="4">
        <v>7</v>
      </c>
    </row>
    <row r="3917" spans="1:52" x14ac:dyDescent="0.25">
      <c r="A3917" s="4">
        <v>2017</v>
      </c>
      <c r="B3917" s="4" t="s">
        <v>1065</v>
      </c>
      <c r="C3917" t="s">
        <v>53</v>
      </c>
      <c r="D3917" t="s">
        <v>63</v>
      </c>
      <c r="E3917" s="18" t="s">
        <v>582</v>
      </c>
      <c r="F3917" s="4">
        <v>106</v>
      </c>
      <c r="G3917">
        <v>75</v>
      </c>
      <c r="H3917">
        <v>7.06666666666667</v>
      </c>
      <c r="I3917">
        <v>105</v>
      </c>
      <c r="J3917">
        <v>8.7904761904761894</v>
      </c>
      <c r="K3917">
        <v>2</v>
      </c>
      <c r="L3917">
        <v>1.9047619047619001E-2</v>
      </c>
      <c r="M3917">
        <v>13</v>
      </c>
      <c r="N3917">
        <v>494.39622641509402</v>
      </c>
      <c r="O3917">
        <v>0.122641509433962</v>
      </c>
      <c r="P3917">
        <v>94</v>
      </c>
      <c r="Q3917">
        <v>2.4042553191489402</v>
      </c>
      <c r="R3917">
        <v>21</v>
      </c>
      <c r="S3917">
        <v>86.571428571428598</v>
      </c>
      <c r="T3917">
        <v>6</v>
      </c>
      <c r="U3917">
        <v>138.833333333333</v>
      </c>
      <c r="V3917">
        <v>5</v>
      </c>
      <c r="W3917">
        <v>18</v>
      </c>
      <c r="X3917">
        <v>95</v>
      </c>
      <c r="Y3917">
        <v>128.51578947368401</v>
      </c>
      <c r="Z3917">
        <v>8</v>
      </c>
      <c r="AA3917">
        <v>509.875</v>
      </c>
      <c r="AB3917">
        <v>97</v>
      </c>
      <c r="AC3917">
        <v>151.29896907216499</v>
      </c>
      <c r="AD3917">
        <v>0.91509433962264197</v>
      </c>
      <c r="AE3917">
        <v>10</v>
      </c>
      <c r="AF3917">
        <v>73.7</v>
      </c>
      <c r="AG3917">
        <v>9.4339622641509399E-2</v>
      </c>
      <c r="AH3917" s="4">
        <v>6</v>
      </c>
      <c r="AI3917">
        <v>0.75</v>
      </c>
      <c r="AJ3917" s="4">
        <v>4</v>
      </c>
      <c r="AK3917">
        <v>0.5</v>
      </c>
      <c r="AL3917" s="4">
        <v>19</v>
      </c>
      <c r="AM3917">
        <v>0.19587628865979401</v>
      </c>
      <c r="AN3917" s="4">
        <v>15</v>
      </c>
      <c r="AO3917">
        <v>0.15463917525773199</v>
      </c>
      <c r="AP3917" s="4">
        <v>3</v>
      </c>
      <c r="AQ3917">
        <v>2.83018867924528E-2</v>
      </c>
      <c r="AR3917" s="4">
        <v>4</v>
      </c>
      <c r="AS3917">
        <v>3.77358490566038E-2</v>
      </c>
      <c r="AT3917" s="4">
        <v>0</v>
      </c>
      <c r="AU3917" s="4">
        <v>1</v>
      </c>
      <c r="AV3917" s="4">
        <v>1</v>
      </c>
      <c r="AW3917">
        <v>1.52173913043478</v>
      </c>
      <c r="AX3917" s="4">
        <f t="shared" si="61"/>
        <v>69.657142857142972</v>
      </c>
      <c r="AY3917" s="4">
        <v>7</v>
      </c>
      <c r="AZ3917" s="4">
        <v>209.71428571428601</v>
      </c>
    </row>
    <row r="3918" spans="1:52" x14ac:dyDescent="0.25">
      <c r="A3918" s="4">
        <v>2017</v>
      </c>
      <c r="B3918" s="4" t="s">
        <v>1065</v>
      </c>
      <c r="C3918" t="s">
        <v>53</v>
      </c>
      <c r="D3918" t="s">
        <v>57</v>
      </c>
      <c r="E3918" s="18" t="s">
        <v>576</v>
      </c>
      <c r="F3918" s="4">
        <v>99</v>
      </c>
      <c r="G3918">
        <v>76</v>
      </c>
      <c r="H3918">
        <v>5.5263157894736796</v>
      </c>
      <c r="I3918">
        <v>99</v>
      </c>
      <c r="J3918">
        <v>7.2222222222222197</v>
      </c>
      <c r="K3918">
        <v>2</v>
      </c>
      <c r="L3918">
        <v>2.02020202020202E-2</v>
      </c>
      <c r="M3918">
        <v>31</v>
      </c>
      <c r="N3918">
        <v>999.494736842105</v>
      </c>
      <c r="O3918">
        <v>0.31313131313131298</v>
      </c>
      <c r="P3918">
        <v>92</v>
      </c>
      <c r="Q3918">
        <v>6.1086956521739104</v>
      </c>
      <c r="R3918">
        <v>35</v>
      </c>
      <c r="S3918">
        <v>65.142857142857096</v>
      </c>
      <c r="T3918">
        <v>16</v>
      </c>
      <c r="U3918">
        <v>194.9375</v>
      </c>
      <c r="V3918">
        <v>15</v>
      </c>
      <c r="W3918">
        <v>37.866666666666703</v>
      </c>
      <c r="X3918">
        <v>78</v>
      </c>
      <c r="Y3918">
        <v>109.42307692307701</v>
      </c>
      <c r="Z3918">
        <v>17</v>
      </c>
      <c r="AA3918">
        <v>431.70588235294099</v>
      </c>
      <c r="AB3918">
        <v>82</v>
      </c>
      <c r="AC3918">
        <v>141.46835443038</v>
      </c>
      <c r="AD3918">
        <v>0.79797979797979801</v>
      </c>
      <c r="AE3918">
        <v>22</v>
      </c>
      <c r="AF3918">
        <v>81.318181818181799</v>
      </c>
      <c r="AG3918">
        <v>0.22222222222222199</v>
      </c>
      <c r="AH3918" s="4">
        <v>7</v>
      </c>
      <c r="AI3918">
        <v>0.41176470588235298</v>
      </c>
      <c r="AJ3918" s="4">
        <v>7</v>
      </c>
      <c r="AK3918">
        <v>0.41176470588235298</v>
      </c>
      <c r="AL3918" s="4">
        <v>16</v>
      </c>
      <c r="AM3918">
        <v>0.20253164556962</v>
      </c>
      <c r="AN3918" s="4">
        <v>14</v>
      </c>
      <c r="AO3918">
        <v>0.177215189873418</v>
      </c>
      <c r="AP3918" s="4">
        <v>0</v>
      </c>
      <c r="AQ3918">
        <v>0</v>
      </c>
      <c r="AR3918" s="4">
        <v>0</v>
      </c>
      <c r="AS3918">
        <v>0</v>
      </c>
      <c r="AT3918" s="4">
        <v>0</v>
      </c>
      <c r="AU3918" s="4">
        <v>0</v>
      </c>
      <c r="AV3918" s="4">
        <v>1</v>
      </c>
      <c r="AW3918">
        <v>1.5967741935483899</v>
      </c>
      <c r="AX3918" s="4">
        <f t="shared" si="61"/>
        <v>61.999999999999893</v>
      </c>
      <c r="AY3918" s="4">
        <v>16</v>
      </c>
      <c r="AZ3918" s="4">
        <v>24.6875</v>
      </c>
    </row>
    <row r="3919" spans="1:52" x14ac:dyDescent="0.25">
      <c r="A3919" s="4">
        <v>2017</v>
      </c>
      <c r="B3919" s="4" t="s">
        <v>1065</v>
      </c>
      <c r="C3919" t="s">
        <v>53</v>
      </c>
      <c r="D3919" t="s">
        <v>217</v>
      </c>
      <c r="E3919" s="18" t="s">
        <v>729</v>
      </c>
      <c r="F3919" s="4">
        <v>27</v>
      </c>
      <c r="G3919">
        <v>15</v>
      </c>
      <c r="H3919">
        <v>5.4666666666666703</v>
      </c>
      <c r="I3919">
        <v>26</v>
      </c>
      <c r="J3919">
        <v>9.0384615384615401</v>
      </c>
      <c r="K3919">
        <v>0</v>
      </c>
      <c r="L3919">
        <v>0</v>
      </c>
      <c r="M3919">
        <v>13</v>
      </c>
      <c r="N3919">
        <v>1052.76470588235</v>
      </c>
      <c r="O3919">
        <v>0.48148148148148101</v>
      </c>
      <c r="P3919">
        <v>13</v>
      </c>
      <c r="Q3919">
        <v>9.1538461538461497</v>
      </c>
      <c r="R3919">
        <v>6</v>
      </c>
      <c r="S3919">
        <v>50.8333333333333</v>
      </c>
      <c r="T3919">
        <v>15</v>
      </c>
      <c r="U3919">
        <v>123.133333333333</v>
      </c>
      <c r="V3919">
        <v>16</v>
      </c>
      <c r="W3919">
        <v>85.5</v>
      </c>
      <c r="X3919">
        <v>10</v>
      </c>
      <c r="Y3919">
        <v>211.3</v>
      </c>
      <c r="Z3919">
        <v>16</v>
      </c>
      <c r="AA3919">
        <v>673.16666666666697</v>
      </c>
      <c r="AB3919">
        <v>10</v>
      </c>
      <c r="AC3919">
        <v>239</v>
      </c>
      <c r="AD3919">
        <v>0.37037037037037002</v>
      </c>
      <c r="AE3919">
        <v>1</v>
      </c>
      <c r="AF3919">
        <v>59</v>
      </c>
      <c r="AG3919">
        <v>3.7037037037037E-2</v>
      </c>
      <c r="AH3919" s="4">
        <v>11</v>
      </c>
      <c r="AI3919">
        <v>1.8333333333333299</v>
      </c>
      <c r="AJ3919" s="4">
        <v>4</v>
      </c>
      <c r="AK3919">
        <v>0.66666666666666696</v>
      </c>
      <c r="AL3919" s="4">
        <v>8</v>
      </c>
      <c r="AM3919">
        <v>0.8</v>
      </c>
      <c r="AN3919" s="4">
        <v>1</v>
      </c>
      <c r="AO3919">
        <v>0.1</v>
      </c>
      <c r="AP3919" s="4">
        <v>0</v>
      </c>
      <c r="AQ3919">
        <v>0</v>
      </c>
      <c r="AR3919" s="4">
        <v>0</v>
      </c>
      <c r="AS3919">
        <v>0</v>
      </c>
      <c r="AT3919" s="4">
        <v>1</v>
      </c>
      <c r="AU3919" s="4">
        <v>0</v>
      </c>
      <c r="AV3919" s="4">
        <v>1</v>
      </c>
      <c r="AW3919">
        <v>1.2380952380952399</v>
      </c>
      <c r="AX3919" s="4">
        <f t="shared" si="61"/>
        <v>21.807692307692275</v>
      </c>
      <c r="AY3919" s="4">
        <v>5</v>
      </c>
      <c r="AZ3919" s="4">
        <v>3</v>
      </c>
    </row>
    <row r="3920" spans="1:52" x14ac:dyDescent="0.25">
      <c r="A3920" s="4">
        <v>2017</v>
      </c>
      <c r="B3920" s="4" t="s">
        <v>1065</v>
      </c>
      <c r="C3920" t="s">
        <v>53</v>
      </c>
      <c r="D3920" t="s">
        <v>80</v>
      </c>
      <c r="E3920" s="18" t="s">
        <v>599</v>
      </c>
      <c r="F3920" s="4">
        <v>110</v>
      </c>
      <c r="G3920">
        <v>41</v>
      </c>
      <c r="H3920">
        <v>4.9512195121951201</v>
      </c>
      <c r="I3920">
        <v>109</v>
      </c>
      <c r="J3920">
        <v>7.6146788990825698</v>
      </c>
      <c r="K3920">
        <v>2</v>
      </c>
      <c r="L3920">
        <v>1.8348623853211E-2</v>
      </c>
      <c r="M3920">
        <v>74</v>
      </c>
      <c r="N3920">
        <v>1167.68333333333</v>
      </c>
      <c r="O3920">
        <v>0.67272727272727295</v>
      </c>
      <c r="P3920">
        <v>56</v>
      </c>
      <c r="Q3920">
        <v>4.28571428571429</v>
      </c>
      <c r="R3920">
        <v>24</v>
      </c>
      <c r="S3920">
        <v>70.5</v>
      </c>
      <c r="T3920">
        <v>63</v>
      </c>
      <c r="U3920">
        <v>145.968253968254</v>
      </c>
      <c r="V3920">
        <v>62</v>
      </c>
      <c r="W3920">
        <v>39.177419354838698</v>
      </c>
      <c r="X3920">
        <v>28</v>
      </c>
      <c r="Y3920">
        <v>154.42857142857099</v>
      </c>
      <c r="Z3920">
        <v>75</v>
      </c>
      <c r="AA3920">
        <v>407.81481481481501</v>
      </c>
      <c r="AB3920">
        <v>35</v>
      </c>
      <c r="AC3920">
        <v>259.3125</v>
      </c>
      <c r="AD3920">
        <v>0.29090909090909101</v>
      </c>
      <c r="AE3920">
        <v>3</v>
      </c>
      <c r="AF3920">
        <v>249</v>
      </c>
      <c r="AG3920">
        <v>2.7272727272727299E-2</v>
      </c>
      <c r="AH3920" s="4">
        <v>48</v>
      </c>
      <c r="AI3920">
        <v>1.7777777777777799</v>
      </c>
      <c r="AJ3920" s="4">
        <v>23</v>
      </c>
      <c r="AK3920">
        <v>0.85185185185185197</v>
      </c>
      <c r="AL3920" s="4">
        <v>14</v>
      </c>
      <c r="AM3920">
        <v>0.4375</v>
      </c>
      <c r="AN3920" s="4">
        <v>4</v>
      </c>
      <c r="AO3920">
        <v>0.125</v>
      </c>
      <c r="AP3920" s="4">
        <v>1</v>
      </c>
      <c r="AQ3920">
        <v>9.0909090909090905E-3</v>
      </c>
      <c r="AR3920" s="4">
        <v>0</v>
      </c>
      <c r="AS3920">
        <v>0</v>
      </c>
      <c r="AT3920" s="4">
        <v>0</v>
      </c>
      <c r="AU3920" s="4">
        <v>0</v>
      </c>
      <c r="AV3920" s="4">
        <v>0</v>
      </c>
      <c r="AW3920">
        <v>1.5492957746478899</v>
      </c>
      <c r="AX3920" s="4">
        <f t="shared" si="61"/>
        <v>70.999999999999886</v>
      </c>
      <c r="AY3920" s="4">
        <v>24</v>
      </c>
      <c r="AZ3920" s="4">
        <v>20.25</v>
      </c>
    </row>
    <row r="3921" spans="1:52" x14ac:dyDescent="0.25">
      <c r="A3921" s="4">
        <v>2017</v>
      </c>
      <c r="B3921" s="4" t="s">
        <v>1065</v>
      </c>
      <c r="C3921" t="s">
        <v>53</v>
      </c>
      <c r="D3921" t="s">
        <v>98</v>
      </c>
      <c r="E3921" s="18" t="s">
        <v>617</v>
      </c>
      <c r="F3921" s="4">
        <v>55</v>
      </c>
      <c r="G3921">
        <v>28</v>
      </c>
      <c r="H3921">
        <v>2.46428571428571</v>
      </c>
      <c r="I3921">
        <v>55</v>
      </c>
      <c r="J3921">
        <v>8.0363636363636406</v>
      </c>
      <c r="K3921">
        <v>0</v>
      </c>
      <c r="L3921">
        <v>0</v>
      </c>
      <c r="M3921">
        <v>24</v>
      </c>
      <c r="N3921">
        <v>596.19354838709705</v>
      </c>
      <c r="O3921">
        <v>0.43636363636363601</v>
      </c>
      <c r="P3921">
        <v>29</v>
      </c>
      <c r="Q3921">
        <v>7.2758620689655196</v>
      </c>
      <c r="R3921">
        <v>10</v>
      </c>
      <c r="S3921">
        <v>102.1</v>
      </c>
      <c r="T3921">
        <v>34</v>
      </c>
      <c r="U3921">
        <v>153.67647058823499</v>
      </c>
      <c r="V3921">
        <v>31</v>
      </c>
      <c r="W3921">
        <v>42.580645161290299</v>
      </c>
      <c r="X3921">
        <v>17</v>
      </c>
      <c r="Y3921">
        <v>147.64705882352899</v>
      </c>
      <c r="Z3921">
        <v>36</v>
      </c>
      <c r="AA3921">
        <v>500.09090909090901</v>
      </c>
      <c r="AB3921">
        <v>19</v>
      </c>
      <c r="AC3921">
        <v>177.894736842105</v>
      </c>
      <c r="AD3921">
        <v>0.34545454545454501</v>
      </c>
      <c r="AE3921">
        <v>0</v>
      </c>
      <c r="AF3921">
        <v>0</v>
      </c>
      <c r="AG3921">
        <v>0</v>
      </c>
      <c r="AH3921" s="4">
        <v>21</v>
      </c>
      <c r="AI3921">
        <v>1.9090909090909101</v>
      </c>
      <c r="AJ3921" s="4">
        <v>12</v>
      </c>
      <c r="AK3921">
        <v>1.0909090909090899</v>
      </c>
      <c r="AL3921" s="4">
        <v>4</v>
      </c>
      <c r="AM3921">
        <v>0.21052631578947401</v>
      </c>
      <c r="AN3921" s="4">
        <v>2</v>
      </c>
      <c r="AO3921">
        <v>0.105263157894737</v>
      </c>
      <c r="AP3921" s="4">
        <v>0</v>
      </c>
      <c r="AQ3921">
        <v>0</v>
      </c>
      <c r="AR3921" s="4">
        <v>1</v>
      </c>
      <c r="AS3921">
        <v>1.8181818181818198E-2</v>
      </c>
      <c r="AT3921" s="4">
        <v>0</v>
      </c>
      <c r="AU3921" s="4">
        <v>0</v>
      </c>
      <c r="AV3921" s="4">
        <v>0</v>
      </c>
      <c r="AW3921">
        <v>1.48648648648649</v>
      </c>
      <c r="AX3921" s="4">
        <f t="shared" si="61"/>
        <v>36.999999999999915</v>
      </c>
      <c r="AY3921" s="4">
        <v>11</v>
      </c>
      <c r="AZ3921" s="4">
        <v>34.454545454545503</v>
      </c>
    </row>
    <row r="3922" spans="1:52" x14ac:dyDescent="0.25">
      <c r="A3922" s="4">
        <v>2017</v>
      </c>
      <c r="B3922" s="4" t="s">
        <v>1065</v>
      </c>
      <c r="C3922" t="s">
        <v>53</v>
      </c>
      <c r="D3922" t="s">
        <v>76</v>
      </c>
      <c r="E3922" s="18" t="s">
        <v>595</v>
      </c>
      <c r="F3922" s="4">
        <v>107</v>
      </c>
      <c r="G3922">
        <v>43</v>
      </c>
      <c r="H3922">
        <v>6.6744186046511604</v>
      </c>
      <c r="I3922">
        <v>107</v>
      </c>
      <c r="J3922">
        <v>9.9345794392523405</v>
      </c>
      <c r="K3922">
        <v>0</v>
      </c>
      <c r="L3922">
        <v>0</v>
      </c>
      <c r="M3922">
        <v>47</v>
      </c>
      <c r="N3922">
        <v>366.140625</v>
      </c>
      <c r="O3922">
        <v>0.43925233644859801</v>
      </c>
      <c r="P3922">
        <v>65</v>
      </c>
      <c r="Q3922">
        <v>3.3692307692307701</v>
      </c>
      <c r="R3922">
        <v>28</v>
      </c>
      <c r="S3922">
        <v>120.25</v>
      </c>
      <c r="T3922">
        <v>65</v>
      </c>
      <c r="U3922">
        <v>161.33846153846201</v>
      </c>
      <c r="V3922">
        <v>61</v>
      </c>
      <c r="W3922">
        <v>58.0983606557377</v>
      </c>
      <c r="X3922">
        <v>38</v>
      </c>
      <c r="Y3922">
        <v>170.552631578947</v>
      </c>
      <c r="Z3922">
        <v>67</v>
      </c>
      <c r="AA3922">
        <v>496.14814814814798</v>
      </c>
      <c r="AB3922">
        <v>40</v>
      </c>
      <c r="AC3922">
        <v>240.73684210526301</v>
      </c>
      <c r="AD3922">
        <v>0.355140186915888</v>
      </c>
      <c r="AE3922">
        <v>3</v>
      </c>
      <c r="AF3922">
        <v>81.3333333333333</v>
      </c>
      <c r="AG3922">
        <v>2.80373831775701E-2</v>
      </c>
      <c r="AH3922" s="4">
        <v>43</v>
      </c>
      <c r="AI3922">
        <v>1.5925925925925899</v>
      </c>
      <c r="AJ3922" s="4">
        <v>21</v>
      </c>
      <c r="AK3922">
        <v>0.77777777777777801</v>
      </c>
      <c r="AL3922" s="4">
        <v>13</v>
      </c>
      <c r="AM3922">
        <v>0.34210526315789502</v>
      </c>
      <c r="AN3922" s="4">
        <v>7</v>
      </c>
      <c r="AO3922">
        <v>0.18421052631578899</v>
      </c>
      <c r="AP3922" s="4">
        <v>0</v>
      </c>
      <c r="AQ3922">
        <v>0</v>
      </c>
      <c r="AR3922" s="4">
        <v>0</v>
      </c>
      <c r="AS3922">
        <v>0</v>
      </c>
      <c r="AT3922" s="4">
        <v>0</v>
      </c>
      <c r="AU3922" s="4">
        <v>0</v>
      </c>
      <c r="AV3922" s="4">
        <v>2</v>
      </c>
      <c r="AW3922">
        <v>1.5507246376811601</v>
      </c>
      <c r="AX3922" s="4">
        <f t="shared" si="61"/>
        <v>68.999999999999972</v>
      </c>
      <c r="AY3922" s="4">
        <v>27</v>
      </c>
      <c r="AZ3922" s="4">
        <v>23.814814814814799</v>
      </c>
    </row>
    <row r="3923" spans="1:52" x14ac:dyDescent="0.25">
      <c r="A3923" s="4">
        <v>2017</v>
      </c>
      <c r="B3923" s="4" t="s">
        <v>1065</v>
      </c>
      <c r="C3923" t="s">
        <v>53</v>
      </c>
      <c r="D3923" t="s">
        <v>56</v>
      </c>
      <c r="E3923" s="18" t="s">
        <v>575</v>
      </c>
      <c r="F3923" s="4">
        <v>260</v>
      </c>
      <c r="G3923">
        <v>123</v>
      </c>
      <c r="H3923">
        <v>0.86991869918699205</v>
      </c>
      <c r="I3923">
        <v>258</v>
      </c>
      <c r="J3923">
        <v>2.9147286821705398</v>
      </c>
      <c r="K3923">
        <v>0</v>
      </c>
      <c r="L3923">
        <v>0</v>
      </c>
      <c r="M3923">
        <v>28</v>
      </c>
      <c r="N3923">
        <v>457.51181102362199</v>
      </c>
      <c r="O3923">
        <v>0.107692307692308</v>
      </c>
      <c r="P3923">
        <v>240</v>
      </c>
      <c r="Q3923">
        <v>1.67916666666667</v>
      </c>
      <c r="R3923">
        <v>51</v>
      </c>
      <c r="S3923">
        <v>24.235294117647101</v>
      </c>
      <c r="T3923">
        <v>7</v>
      </c>
      <c r="U3923">
        <v>183.57142857142901</v>
      </c>
      <c r="V3923">
        <v>7</v>
      </c>
      <c r="W3923">
        <v>12.4285714285714</v>
      </c>
      <c r="X3923">
        <v>232</v>
      </c>
      <c r="Y3923">
        <v>93.590517241379303</v>
      </c>
      <c r="Z3923">
        <v>8</v>
      </c>
      <c r="AA3923">
        <v>286.625</v>
      </c>
      <c r="AB3923">
        <v>250</v>
      </c>
      <c r="AC3923">
        <v>117.348</v>
      </c>
      <c r="AD3923">
        <v>0.96153846153846201</v>
      </c>
      <c r="AE3923">
        <v>18</v>
      </c>
      <c r="AF3923">
        <v>73.1666666666667</v>
      </c>
      <c r="AG3923">
        <v>6.9230769230769207E-2</v>
      </c>
      <c r="AH3923" s="4">
        <v>4</v>
      </c>
      <c r="AI3923">
        <v>0.5</v>
      </c>
      <c r="AJ3923" s="4">
        <v>3</v>
      </c>
      <c r="AK3923">
        <v>0.375</v>
      </c>
      <c r="AL3923" s="4">
        <v>12</v>
      </c>
      <c r="AM3923">
        <v>4.8000000000000001E-2</v>
      </c>
      <c r="AN3923" s="4">
        <v>11</v>
      </c>
      <c r="AO3923">
        <v>4.3999999999999997E-2</v>
      </c>
      <c r="AP3923" s="4">
        <v>11</v>
      </c>
      <c r="AQ3923">
        <v>4.2307692307692303E-2</v>
      </c>
      <c r="AR3923" s="4">
        <v>12</v>
      </c>
      <c r="AS3923">
        <v>4.6153846153846198E-2</v>
      </c>
      <c r="AT3923" s="4">
        <v>2</v>
      </c>
      <c r="AU3923" s="4">
        <v>0</v>
      </c>
      <c r="AV3923" s="4">
        <v>8</v>
      </c>
      <c r="AW3923">
        <v>1.73154362416107</v>
      </c>
      <c r="AX3923" s="4">
        <f t="shared" si="61"/>
        <v>150.15503875969026</v>
      </c>
      <c r="AY3923" s="4">
        <v>8</v>
      </c>
      <c r="AZ3923" s="4">
        <v>0</v>
      </c>
    </row>
    <row r="3924" spans="1:52" x14ac:dyDescent="0.25">
      <c r="A3924" s="4">
        <v>2017</v>
      </c>
      <c r="B3924" s="4" t="s">
        <v>1065</v>
      </c>
      <c r="C3924" t="s">
        <v>53</v>
      </c>
      <c r="D3924" t="s">
        <v>93</v>
      </c>
      <c r="E3924" s="18" t="s">
        <v>612</v>
      </c>
      <c r="F3924" s="4">
        <v>115</v>
      </c>
      <c r="G3924">
        <v>44</v>
      </c>
      <c r="H3924">
        <v>5.6818181818181799</v>
      </c>
      <c r="I3924">
        <v>113</v>
      </c>
      <c r="J3924">
        <v>6.6548672566371696</v>
      </c>
      <c r="K3924">
        <v>1</v>
      </c>
      <c r="L3924">
        <v>8.8495575221239006E-3</v>
      </c>
      <c r="M3924">
        <v>96</v>
      </c>
      <c r="N3924">
        <v>3382.0759493670898</v>
      </c>
      <c r="O3924">
        <v>0.83478260869565202</v>
      </c>
      <c r="P3924">
        <v>78</v>
      </c>
      <c r="Q3924">
        <v>2.3846153846153801</v>
      </c>
      <c r="R3924">
        <v>30</v>
      </c>
      <c r="S3924">
        <v>110.033333333333</v>
      </c>
      <c r="T3924">
        <v>49</v>
      </c>
      <c r="U3924">
        <v>148.24489795918399</v>
      </c>
      <c r="V3924">
        <v>45</v>
      </c>
      <c r="W3924">
        <v>46.6666666666667</v>
      </c>
      <c r="X3924">
        <v>54</v>
      </c>
      <c r="Y3924">
        <v>165.46296296296299</v>
      </c>
      <c r="Z3924">
        <v>56</v>
      </c>
      <c r="AA3924">
        <v>441.44</v>
      </c>
      <c r="AB3924">
        <v>57</v>
      </c>
      <c r="AC3924">
        <v>238.982142857143</v>
      </c>
      <c r="AD3924">
        <v>0.48695652173913001</v>
      </c>
      <c r="AE3924">
        <v>6</v>
      </c>
      <c r="AF3924">
        <v>131.5</v>
      </c>
      <c r="AG3924">
        <v>5.21739130434783E-2</v>
      </c>
      <c r="AH3924" s="4">
        <v>31</v>
      </c>
      <c r="AI3924">
        <v>1.24</v>
      </c>
      <c r="AJ3924" s="4">
        <v>23</v>
      </c>
      <c r="AK3924">
        <v>0.92</v>
      </c>
      <c r="AL3924" s="4">
        <v>16</v>
      </c>
      <c r="AM3924">
        <v>0.28571428571428598</v>
      </c>
      <c r="AN3924" s="4">
        <v>8</v>
      </c>
      <c r="AO3924">
        <v>0.14285714285714299</v>
      </c>
      <c r="AP3924" s="4">
        <v>0</v>
      </c>
      <c r="AQ3924">
        <v>0</v>
      </c>
      <c r="AR3924" s="4">
        <v>0</v>
      </c>
      <c r="AS3924">
        <v>0</v>
      </c>
      <c r="AT3924" s="4">
        <v>2</v>
      </c>
      <c r="AU3924" s="4">
        <v>0</v>
      </c>
      <c r="AV3924" s="4">
        <v>0</v>
      </c>
      <c r="AW3924">
        <v>1.6142857142857101</v>
      </c>
      <c r="AX3924" s="4">
        <f t="shared" si="61"/>
        <v>71.238938053097527</v>
      </c>
      <c r="AY3924" s="4">
        <v>22</v>
      </c>
      <c r="AZ3924" s="4">
        <v>37.952380952380899</v>
      </c>
    </row>
    <row r="3925" spans="1:52" x14ac:dyDescent="0.25">
      <c r="A3925" s="4">
        <v>2017</v>
      </c>
      <c r="B3925" s="4" t="s">
        <v>1065</v>
      </c>
      <c r="C3925" t="s">
        <v>53</v>
      </c>
      <c r="D3925" t="s">
        <v>65</v>
      </c>
      <c r="E3925" s="18" t="s">
        <v>584</v>
      </c>
      <c r="F3925" s="4">
        <v>125</v>
      </c>
      <c r="G3925">
        <v>58</v>
      </c>
      <c r="H3925">
        <v>5.6206896551724101</v>
      </c>
      <c r="I3925">
        <v>123</v>
      </c>
      <c r="J3925">
        <v>7.8861788617886202</v>
      </c>
      <c r="K3925">
        <v>0</v>
      </c>
      <c r="L3925">
        <v>0</v>
      </c>
      <c r="M3925">
        <v>60</v>
      </c>
      <c r="N3925">
        <v>717.46249999999998</v>
      </c>
      <c r="O3925">
        <v>0.48</v>
      </c>
      <c r="P3925">
        <v>90</v>
      </c>
      <c r="Q3925">
        <v>7.18888888888889</v>
      </c>
      <c r="R3925">
        <v>40</v>
      </c>
      <c r="S3925">
        <v>99.924999999999997</v>
      </c>
      <c r="T3925">
        <v>61</v>
      </c>
      <c r="U3925">
        <v>191.967213114754</v>
      </c>
      <c r="V3925">
        <v>56</v>
      </c>
      <c r="W3925">
        <v>47.125</v>
      </c>
      <c r="X3925">
        <v>46</v>
      </c>
      <c r="Y3925">
        <v>189.41304347826099</v>
      </c>
      <c r="Z3925">
        <v>74</v>
      </c>
      <c r="AA3925">
        <v>393.777777777778</v>
      </c>
      <c r="AB3925">
        <v>50</v>
      </c>
      <c r="AC3925">
        <v>220.02040816326499</v>
      </c>
      <c r="AD3925">
        <v>0.39200000000000002</v>
      </c>
      <c r="AE3925">
        <v>2</v>
      </c>
      <c r="AF3925">
        <v>134.5</v>
      </c>
      <c r="AG3925">
        <v>1.6E-2</v>
      </c>
      <c r="AH3925" s="4">
        <v>50</v>
      </c>
      <c r="AI3925">
        <v>1.1111111111111101</v>
      </c>
      <c r="AJ3925" s="4">
        <v>29</v>
      </c>
      <c r="AK3925">
        <v>0.64444444444444504</v>
      </c>
      <c r="AL3925" s="4">
        <v>14</v>
      </c>
      <c r="AM3925">
        <v>0.28571428571428598</v>
      </c>
      <c r="AN3925" s="4">
        <v>12</v>
      </c>
      <c r="AO3925">
        <v>0.24489795918367299</v>
      </c>
      <c r="AP3925" s="4">
        <v>1</v>
      </c>
      <c r="AQ3925">
        <v>8.0000000000000002E-3</v>
      </c>
      <c r="AR3925" s="4">
        <v>0</v>
      </c>
      <c r="AS3925">
        <v>0</v>
      </c>
      <c r="AT3925" s="4">
        <v>1</v>
      </c>
      <c r="AU3925" s="4">
        <v>0</v>
      </c>
      <c r="AV3925" s="4">
        <v>3</v>
      </c>
      <c r="AW3925">
        <v>1.45882352941176</v>
      </c>
      <c r="AX3925" s="4">
        <f t="shared" si="61"/>
        <v>85.685483870968014</v>
      </c>
      <c r="AY3925" s="4">
        <v>35</v>
      </c>
      <c r="AZ3925" s="4">
        <v>111.74285714285701</v>
      </c>
    </row>
    <row r="3926" spans="1:52" x14ac:dyDescent="0.25">
      <c r="A3926" s="4">
        <v>2017</v>
      </c>
      <c r="B3926" s="4" t="s">
        <v>1065</v>
      </c>
      <c r="C3926" t="s">
        <v>53</v>
      </c>
      <c r="D3926" t="s">
        <v>79</v>
      </c>
      <c r="E3926" s="18" t="s">
        <v>598</v>
      </c>
      <c r="F3926" s="4">
        <v>147</v>
      </c>
      <c r="G3926">
        <v>65</v>
      </c>
      <c r="H3926">
        <v>7.7846153846153801</v>
      </c>
      <c r="I3926">
        <v>147</v>
      </c>
      <c r="J3926">
        <v>9.4285714285714306</v>
      </c>
      <c r="K3926">
        <v>0</v>
      </c>
      <c r="L3926">
        <v>0</v>
      </c>
      <c r="M3926">
        <v>91</v>
      </c>
      <c r="N3926">
        <v>1592.2674418604699</v>
      </c>
      <c r="O3926">
        <v>0.61904761904761896</v>
      </c>
      <c r="P3926">
        <v>84</v>
      </c>
      <c r="Q3926">
        <v>2.6071428571428599</v>
      </c>
      <c r="R3926">
        <v>27</v>
      </c>
      <c r="S3926">
        <v>113.07407407407401</v>
      </c>
      <c r="T3926">
        <v>77</v>
      </c>
      <c r="U3926">
        <v>156.857142857143</v>
      </c>
      <c r="V3926">
        <v>71</v>
      </c>
      <c r="W3926">
        <v>50.633802816901401</v>
      </c>
      <c r="X3926">
        <v>60</v>
      </c>
      <c r="Y3926">
        <v>149.916666666667</v>
      </c>
      <c r="Z3926">
        <v>85</v>
      </c>
      <c r="AA3926">
        <v>462.538461538462</v>
      </c>
      <c r="AB3926">
        <v>62</v>
      </c>
      <c r="AC3926">
        <v>184.77049180327899</v>
      </c>
      <c r="AD3926">
        <v>0.41496598639455801</v>
      </c>
      <c r="AE3926">
        <v>10</v>
      </c>
      <c r="AF3926">
        <v>168.7</v>
      </c>
      <c r="AG3926">
        <v>6.8027210884353706E-2</v>
      </c>
      <c r="AH3926" s="4">
        <v>44</v>
      </c>
      <c r="AI3926">
        <v>1.6923076923076901</v>
      </c>
      <c r="AJ3926" s="4">
        <v>29</v>
      </c>
      <c r="AK3926">
        <v>1.1153846153846201</v>
      </c>
      <c r="AL3926" s="4">
        <v>16</v>
      </c>
      <c r="AM3926">
        <v>0.26229508196721302</v>
      </c>
      <c r="AN3926" s="4">
        <v>10</v>
      </c>
      <c r="AO3926">
        <v>0.16393442622950799</v>
      </c>
      <c r="AP3926" s="4">
        <v>0</v>
      </c>
      <c r="AQ3926">
        <v>0</v>
      </c>
      <c r="AR3926" s="4">
        <v>0</v>
      </c>
      <c r="AS3926">
        <v>0</v>
      </c>
      <c r="AT3926" s="4">
        <v>0</v>
      </c>
      <c r="AU3926" s="4">
        <v>0</v>
      </c>
      <c r="AV3926" s="4">
        <v>3</v>
      </c>
      <c r="AW3926">
        <v>1.75</v>
      </c>
      <c r="AX3926" s="4">
        <f t="shared" si="61"/>
        <v>84</v>
      </c>
      <c r="AY3926" s="4">
        <v>26</v>
      </c>
      <c r="AZ3926" s="4">
        <v>32.384615384615401</v>
      </c>
    </row>
    <row r="3927" spans="1:52" x14ac:dyDescent="0.25">
      <c r="A3927" s="4">
        <v>2017</v>
      </c>
      <c r="B3927" s="4" t="s">
        <v>1065</v>
      </c>
      <c r="C3927" t="s">
        <v>53</v>
      </c>
      <c r="D3927" t="s">
        <v>68</v>
      </c>
      <c r="E3927" s="18" t="s">
        <v>587</v>
      </c>
      <c r="F3927" s="4">
        <v>37</v>
      </c>
      <c r="G3927">
        <v>12</v>
      </c>
      <c r="H3927">
        <v>4.4166666666666696</v>
      </c>
      <c r="I3927">
        <v>37</v>
      </c>
      <c r="J3927">
        <v>4.5405405405405403</v>
      </c>
      <c r="K3927">
        <v>2</v>
      </c>
      <c r="L3927">
        <v>5.4054054054054099E-2</v>
      </c>
      <c r="M3927">
        <v>26</v>
      </c>
      <c r="N3927">
        <v>2220.2413793103401</v>
      </c>
      <c r="O3927">
        <v>0.70270270270270296</v>
      </c>
      <c r="P3927">
        <v>29</v>
      </c>
      <c r="Q3927">
        <v>10.1724137931034</v>
      </c>
      <c r="R3927">
        <v>6</v>
      </c>
      <c r="S3927">
        <v>29.6666666666667</v>
      </c>
      <c r="T3927">
        <v>13</v>
      </c>
      <c r="U3927">
        <v>223.69230769230799</v>
      </c>
      <c r="V3927">
        <v>12</v>
      </c>
      <c r="W3927">
        <v>34.25</v>
      </c>
      <c r="X3927">
        <v>18</v>
      </c>
      <c r="Y3927">
        <v>202.055555555556</v>
      </c>
      <c r="Z3927">
        <v>16</v>
      </c>
      <c r="AA3927">
        <v>499.125</v>
      </c>
      <c r="AB3927">
        <v>21</v>
      </c>
      <c r="AC3927">
        <v>239.28571428571399</v>
      </c>
      <c r="AD3927">
        <v>0.56756756756756799</v>
      </c>
      <c r="AE3927">
        <v>1</v>
      </c>
      <c r="AF3927">
        <v>86</v>
      </c>
      <c r="AG3927">
        <v>2.7027027027027001E-2</v>
      </c>
      <c r="AH3927" s="4">
        <v>10</v>
      </c>
      <c r="AI3927">
        <v>1.25</v>
      </c>
      <c r="AJ3927" s="4">
        <v>6</v>
      </c>
      <c r="AK3927">
        <v>0.75</v>
      </c>
      <c r="AL3927" s="4">
        <v>9</v>
      </c>
      <c r="AM3927">
        <v>0.42857142857142899</v>
      </c>
      <c r="AN3927" s="4">
        <v>2</v>
      </c>
      <c r="AO3927">
        <v>9.5238095238095205E-2</v>
      </c>
      <c r="AP3927" s="4">
        <v>0</v>
      </c>
      <c r="AQ3927">
        <v>0</v>
      </c>
      <c r="AR3927" s="4">
        <v>0</v>
      </c>
      <c r="AS3927">
        <v>0</v>
      </c>
      <c r="AT3927" s="4">
        <v>0</v>
      </c>
      <c r="AU3927" s="4">
        <v>0</v>
      </c>
      <c r="AV3927" s="4">
        <v>0</v>
      </c>
      <c r="AW3927">
        <v>1.85</v>
      </c>
      <c r="AX3927" s="4">
        <f t="shared" si="61"/>
        <v>20</v>
      </c>
      <c r="AY3927" s="4">
        <v>6</v>
      </c>
      <c r="AZ3927" s="4">
        <v>70.5</v>
      </c>
    </row>
    <row r="3928" spans="1:52" x14ac:dyDescent="0.25">
      <c r="A3928" s="4">
        <v>2017</v>
      </c>
      <c r="B3928" s="4" t="s">
        <v>1065</v>
      </c>
      <c r="C3928" t="s">
        <v>53</v>
      </c>
      <c r="D3928" t="s">
        <v>58</v>
      </c>
      <c r="E3928" s="18" t="s">
        <v>577</v>
      </c>
      <c r="F3928" s="4">
        <v>182</v>
      </c>
      <c r="G3928">
        <v>127</v>
      </c>
      <c r="H3928">
        <v>5.4724409448818898</v>
      </c>
      <c r="I3928">
        <v>180</v>
      </c>
      <c r="J3928">
        <v>8.5833333333333304</v>
      </c>
      <c r="K3928">
        <v>0</v>
      </c>
      <c r="L3928">
        <v>0</v>
      </c>
      <c r="M3928">
        <v>13</v>
      </c>
      <c r="N3928">
        <v>489.57386363636402</v>
      </c>
      <c r="O3928">
        <v>7.1428571428571397E-2</v>
      </c>
      <c r="P3928">
        <v>167</v>
      </c>
      <c r="Q3928">
        <v>2.4850299401197602</v>
      </c>
      <c r="R3928">
        <v>72</v>
      </c>
      <c r="S3928">
        <v>74.8055555555556</v>
      </c>
      <c r="T3928">
        <v>31</v>
      </c>
      <c r="U3928">
        <v>164</v>
      </c>
      <c r="V3928">
        <v>29</v>
      </c>
      <c r="W3928">
        <v>33.689655172413801</v>
      </c>
      <c r="X3928">
        <v>132</v>
      </c>
      <c r="Y3928">
        <v>156.45454545454501</v>
      </c>
      <c r="Z3928">
        <v>38</v>
      </c>
      <c r="AA3928">
        <v>459.32432432432398</v>
      </c>
      <c r="AB3928">
        <v>142</v>
      </c>
      <c r="AC3928">
        <v>188.77536231884099</v>
      </c>
      <c r="AD3928">
        <v>0.75824175824175799</v>
      </c>
      <c r="AE3928">
        <v>19</v>
      </c>
      <c r="AF3928">
        <v>89.263157894736807</v>
      </c>
      <c r="AG3928">
        <v>0.104395604395604</v>
      </c>
      <c r="AH3928" s="4">
        <v>20</v>
      </c>
      <c r="AI3928">
        <v>0.54054054054054101</v>
      </c>
      <c r="AJ3928" s="4">
        <v>17</v>
      </c>
      <c r="AK3928">
        <v>0.45945945945945998</v>
      </c>
      <c r="AL3928" s="4">
        <v>33</v>
      </c>
      <c r="AM3928">
        <v>0.23913043478260901</v>
      </c>
      <c r="AN3928" s="4">
        <v>49</v>
      </c>
      <c r="AO3928">
        <v>0.35507246376811602</v>
      </c>
      <c r="AP3928" s="4">
        <v>0</v>
      </c>
      <c r="AQ3928">
        <v>0</v>
      </c>
      <c r="AR3928" s="4">
        <v>0</v>
      </c>
      <c r="AS3928">
        <v>0</v>
      </c>
      <c r="AT3928" s="4">
        <v>1</v>
      </c>
      <c r="AU3928" s="4">
        <v>1</v>
      </c>
      <c r="AV3928" s="4">
        <v>2</v>
      </c>
      <c r="AW3928">
        <v>1.7307692307692299</v>
      </c>
      <c r="AX3928" s="4">
        <f t="shared" si="61"/>
        <v>105.15555555555561</v>
      </c>
      <c r="AY3928" s="4">
        <v>30</v>
      </c>
      <c r="AZ3928" s="4">
        <v>18.172413793103399</v>
      </c>
    </row>
    <row r="3929" spans="1:52" x14ac:dyDescent="0.25">
      <c r="A3929" s="4">
        <v>2017</v>
      </c>
      <c r="B3929" s="4" t="s">
        <v>1065</v>
      </c>
      <c r="C3929" t="s">
        <v>53</v>
      </c>
      <c r="D3929" t="s">
        <v>55</v>
      </c>
      <c r="E3929" s="18" t="s">
        <v>574</v>
      </c>
      <c r="F3929" s="4">
        <v>115</v>
      </c>
      <c r="G3929">
        <v>92</v>
      </c>
      <c r="H3929">
        <v>7.2717391304347796</v>
      </c>
      <c r="I3929">
        <v>113</v>
      </c>
      <c r="J3929">
        <v>10.2477876106195</v>
      </c>
      <c r="K3929">
        <v>2</v>
      </c>
      <c r="L3929">
        <v>1.7699115044247801E-2</v>
      </c>
      <c r="M3929">
        <v>36</v>
      </c>
      <c r="N3929">
        <v>850.33333333333303</v>
      </c>
      <c r="O3929">
        <v>0.31304347826086998</v>
      </c>
      <c r="P3929">
        <v>104</v>
      </c>
      <c r="Q3929">
        <v>2.6346153846153801</v>
      </c>
      <c r="R3929">
        <v>35</v>
      </c>
      <c r="S3929">
        <v>59.742857142857098</v>
      </c>
      <c r="T3929">
        <v>18</v>
      </c>
      <c r="U3929">
        <v>130</v>
      </c>
      <c r="V3929">
        <v>18</v>
      </c>
      <c r="W3929">
        <v>37.8333333333333</v>
      </c>
      <c r="X3929">
        <v>84</v>
      </c>
      <c r="Y3929">
        <v>113.94047619047601</v>
      </c>
      <c r="Z3929">
        <v>20</v>
      </c>
      <c r="AA3929">
        <v>405.33333333333297</v>
      </c>
      <c r="AB3929">
        <v>93</v>
      </c>
      <c r="AC3929">
        <v>161.52173913043501</v>
      </c>
      <c r="AD3929">
        <v>0.8</v>
      </c>
      <c r="AE3929">
        <v>23</v>
      </c>
      <c r="AF3929">
        <v>92.652173913043498</v>
      </c>
      <c r="AG3929">
        <v>0.2</v>
      </c>
      <c r="AH3929" s="4">
        <v>11</v>
      </c>
      <c r="AI3929">
        <v>0.61111111111111105</v>
      </c>
      <c r="AJ3929" s="4">
        <v>7</v>
      </c>
      <c r="AK3929">
        <v>0.38888888888888901</v>
      </c>
      <c r="AL3929" s="4">
        <v>16</v>
      </c>
      <c r="AM3929">
        <v>0.173913043478261</v>
      </c>
      <c r="AN3929" s="4">
        <v>10</v>
      </c>
      <c r="AO3929">
        <v>0.108695652173913</v>
      </c>
      <c r="AP3929" s="4">
        <v>0</v>
      </c>
      <c r="AQ3929">
        <v>0</v>
      </c>
      <c r="AR3929" s="4">
        <v>0</v>
      </c>
      <c r="AS3929">
        <v>0</v>
      </c>
      <c r="AT3929" s="4">
        <v>0</v>
      </c>
      <c r="AU3929" s="4">
        <v>2</v>
      </c>
      <c r="AV3929" s="4">
        <v>9</v>
      </c>
      <c r="AW3929">
        <v>1.63768115942029</v>
      </c>
      <c r="AX3929" s="4">
        <f t="shared" si="61"/>
        <v>70.221238938053091</v>
      </c>
      <c r="AY3929" s="4">
        <v>18</v>
      </c>
      <c r="AZ3929" s="4">
        <v>32.8888888888889</v>
      </c>
    </row>
    <row r="3930" spans="1:52" x14ac:dyDescent="0.25">
      <c r="A3930" s="4">
        <v>2017</v>
      </c>
      <c r="B3930" s="4" t="s">
        <v>1065</v>
      </c>
      <c r="C3930" t="s">
        <v>53</v>
      </c>
      <c r="D3930" t="s">
        <v>512</v>
      </c>
      <c r="E3930" s="18" t="s">
        <v>1006</v>
      </c>
      <c r="F3930" s="4">
        <v>45</v>
      </c>
      <c r="G3930">
        <v>25</v>
      </c>
      <c r="H3930">
        <v>4.4400000000000004</v>
      </c>
      <c r="I3930">
        <v>44</v>
      </c>
      <c r="J3930">
        <v>6.0681818181818201</v>
      </c>
      <c r="K3930">
        <v>0</v>
      </c>
      <c r="L3930">
        <v>0</v>
      </c>
      <c r="M3930">
        <v>4</v>
      </c>
      <c r="N3930">
        <v>839.40909090909099</v>
      </c>
      <c r="O3930">
        <v>8.8888888888888906E-2</v>
      </c>
      <c r="P3930">
        <v>42</v>
      </c>
      <c r="Q3930">
        <v>4.2619047619047601</v>
      </c>
      <c r="R3930">
        <v>15</v>
      </c>
      <c r="S3930">
        <v>113.4</v>
      </c>
      <c r="T3930">
        <v>17</v>
      </c>
      <c r="U3930">
        <v>164.82352941176501</v>
      </c>
      <c r="V3930">
        <v>15</v>
      </c>
      <c r="W3930">
        <v>24.466666666666701</v>
      </c>
      <c r="X3930">
        <v>23</v>
      </c>
      <c r="Y3930">
        <v>142.91304347826099</v>
      </c>
      <c r="Z3930">
        <v>19</v>
      </c>
      <c r="AA3930">
        <v>446.47368421052602</v>
      </c>
      <c r="AB3930">
        <v>25</v>
      </c>
      <c r="AC3930">
        <v>167.92</v>
      </c>
      <c r="AD3930">
        <v>0.55555555555555602</v>
      </c>
      <c r="AE3930">
        <v>2</v>
      </c>
      <c r="AF3930">
        <v>54.5</v>
      </c>
      <c r="AG3930">
        <v>4.4444444444444398E-2</v>
      </c>
      <c r="AH3930" s="4">
        <v>9</v>
      </c>
      <c r="AI3930">
        <v>0.47368421052631599</v>
      </c>
      <c r="AJ3930" s="4">
        <v>7</v>
      </c>
      <c r="AK3930">
        <v>0.36842105263157898</v>
      </c>
      <c r="AL3930" s="4">
        <v>6</v>
      </c>
      <c r="AM3930">
        <v>0.24</v>
      </c>
      <c r="AN3930" s="4">
        <v>5</v>
      </c>
      <c r="AO3930">
        <v>0.2</v>
      </c>
      <c r="AP3930" s="4">
        <v>0</v>
      </c>
      <c r="AQ3930">
        <v>0</v>
      </c>
      <c r="AR3930" s="4">
        <v>0</v>
      </c>
      <c r="AS3930">
        <v>0</v>
      </c>
      <c r="AT3930" s="4">
        <v>1</v>
      </c>
      <c r="AU3930" s="4">
        <v>0</v>
      </c>
      <c r="AV3930" s="4">
        <v>2</v>
      </c>
      <c r="AW3930">
        <v>1.1891891891891899</v>
      </c>
      <c r="AX3930" s="4">
        <f t="shared" si="61"/>
        <v>37.840909090909065</v>
      </c>
      <c r="AY3930" s="4">
        <v>17</v>
      </c>
      <c r="AZ3930" s="4">
        <v>12.0588235294118</v>
      </c>
    </row>
    <row r="3931" spans="1:52" x14ac:dyDescent="0.25">
      <c r="A3931" s="4">
        <v>2017</v>
      </c>
      <c r="B3931" s="4" t="s">
        <v>1065</v>
      </c>
      <c r="C3931" t="s">
        <v>53</v>
      </c>
      <c r="D3931" t="s">
        <v>97</v>
      </c>
      <c r="E3931" s="18" t="s">
        <v>616</v>
      </c>
      <c r="F3931" s="4">
        <v>84</v>
      </c>
      <c r="G3931">
        <v>41</v>
      </c>
      <c r="H3931">
        <v>5.1951219512195097</v>
      </c>
      <c r="I3931">
        <v>83</v>
      </c>
      <c r="J3931">
        <v>5.1084337349397604</v>
      </c>
      <c r="K3931">
        <v>0</v>
      </c>
      <c r="L3931">
        <v>0</v>
      </c>
      <c r="M3931">
        <v>10</v>
      </c>
      <c r="N3931">
        <v>330.21333333333303</v>
      </c>
      <c r="O3931">
        <v>0.119047619047619</v>
      </c>
      <c r="P3931">
        <v>72</v>
      </c>
      <c r="Q3931">
        <v>2.0833333333333299</v>
      </c>
      <c r="R3931">
        <v>7</v>
      </c>
      <c r="S3931">
        <v>37.714285714285701</v>
      </c>
      <c r="T3931">
        <v>7</v>
      </c>
      <c r="U3931">
        <v>163</v>
      </c>
      <c r="V3931">
        <v>7</v>
      </c>
      <c r="W3931">
        <v>10.285714285714301</v>
      </c>
      <c r="X3931">
        <v>72</v>
      </c>
      <c r="Y3931">
        <v>102.847222222222</v>
      </c>
      <c r="Z3931">
        <v>9</v>
      </c>
      <c r="AA3931">
        <v>226.857142857143</v>
      </c>
      <c r="AB3931">
        <v>74</v>
      </c>
      <c r="AC3931">
        <v>125.459459459459</v>
      </c>
      <c r="AD3931">
        <v>0.88095238095238104</v>
      </c>
      <c r="AE3931">
        <v>4</v>
      </c>
      <c r="AF3931">
        <v>105.25</v>
      </c>
      <c r="AG3931">
        <v>4.7619047619047603E-2</v>
      </c>
      <c r="AH3931" s="4">
        <v>1</v>
      </c>
      <c r="AI3931">
        <v>0.14285714285714299</v>
      </c>
      <c r="AJ3931" s="4">
        <v>1</v>
      </c>
      <c r="AK3931">
        <v>0.14285714285714299</v>
      </c>
      <c r="AL3931" s="4">
        <v>3</v>
      </c>
      <c r="AM3931">
        <v>4.0540540540540501E-2</v>
      </c>
      <c r="AN3931" s="4">
        <v>8</v>
      </c>
      <c r="AO3931">
        <v>0.108108108108108</v>
      </c>
      <c r="AP3931" s="4">
        <v>4</v>
      </c>
      <c r="AQ3931">
        <v>4.7619047619047603E-2</v>
      </c>
      <c r="AR3931" s="4">
        <v>9</v>
      </c>
      <c r="AS3931">
        <v>0.107142857142857</v>
      </c>
      <c r="AT3931" s="4">
        <v>1</v>
      </c>
      <c r="AU3931" s="4">
        <v>0</v>
      </c>
      <c r="AV3931" s="4">
        <v>0</v>
      </c>
      <c r="AW3931">
        <v>1.45614035087719</v>
      </c>
      <c r="AX3931" s="4">
        <f t="shared" si="61"/>
        <v>57.686746987951928</v>
      </c>
      <c r="AY3931" s="4">
        <v>5</v>
      </c>
      <c r="AZ3931" s="4">
        <v>6</v>
      </c>
    </row>
    <row r="3932" spans="1:52" x14ac:dyDescent="0.25">
      <c r="A3932" s="4">
        <v>2017</v>
      </c>
      <c r="B3932" s="4" t="s">
        <v>1065</v>
      </c>
      <c r="C3932" t="s">
        <v>53</v>
      </c>
      <c r="D3932" t="s">
        <v>81</v>
      </c>
      <c r="E3932" s="18" t="s">
        <v>600</v>
      </c>
      <c r="F3932" s="4">
        <v>163</v>
      </c>
      <c r="G3932">
        <v>94</v>
      </c>
      <c r="H3932">
        <v>4.8617021276595702</v>
      </c>
      <c r="I3932">
        <v>161</v>
      </c>
      <c r="J3932">
        <v>7.4534161490683202</v>
      </c>
      <c r="K3932">
        <v>6</v>
      </c>
      <c r="L3932">
        <v>3.7267080745341602E-2</v>
      </c>
      <c r="M3932">
        <v>134</v>
      </c>
      <c r="N3932">
        <v>2955.32954545455</v>
      </c>
      <c r="O3932">
        <v>0.82208588957055195</v>
      </c>
      <c r="P3932">
        <v>107</v>
      </c>
      <c r="Q3932">
        <v>8.2429906542056095</v>
      </c>
      <c r="R3932">
        <v>35</v>
      </c>
      <c r="S3932">
        <v>85.4</v>
      </c>
      <c r="T3932">
        <v>90</v>
      </c>
      <c r="U3932">
        <v>167.611111111111</v>
      </c>
      <c r="V3932">
        <v>88</v>
      </c>
      <c r="W3932">
        <v>44.045454545454497</v>
      </c>
      <c r="X3932">
        <v>52</v>
      </c>
      <c r="Y3932">
        <v>161.42307692307699</v>
      </c>
      <c r="Z3932">
        <v>103</v>
      </c>
      <c r="AA3932">
        <v>485.38775510204101</v>
      </c>
      <c r="AB3932">
        <v>59</v>
      </c>
      <c r="AC3932">
        <v>247.20689655172399</v>
      </c>
      <c r="AD3932">
        <v>0.35582822085889598</v>
      </c>
      <c r="AE3932">
        <v>7</v>
      </c>
      <c r="AF3932">
        <v>120.142857142857</v>
      </c>
      <c r="AG3932">
        <v>4.2944785276073601E-2</v>
      </c>
      <c r="AH3932" s="4">
        <v>62</v>
      </c>
      <c r="AI3932">
        <v>1.2653061224489801</v>
      </c>
      <c r="AJ3932" s="4">
        <v>32</v>
      </c>
      <c r="AK3932">
        <v>0.65306122448979598</v>
      </c>
      <c r="AL3932" s="4">
        <v>13</v>
      </c>
      <c r="AM3932">
        <v>0.22413793103448301</v>
      </c>
      <c r="AN3932" s="4">
        <v>10</v>
      </c>
      <c r="AO3932">
        <v>0.17241379310344801</v>
      </c>
      <c r="AP3932" s="4">
        <v>0</v>
      </c>
      <c r="AQ3932">
        <v>0</v>
      </c>
      <c r="AR3932" s="4">
        <v>0</v>
      </c>
      <c r="AS3932">
        <v>0</v>
      </c>
      <c r="AT3932" s="4">
        <v>1</v>
      </c>
      <c r="AU3932" s="4">
        <v>0</v>
      </c>
      <c r="AV3932" s="4">
        <v>0</v>
      </c>
      <c r="AW3932">
        <v>1.6875</v>
      </c>
      <c r="AX3932" s="4">
        <f t="shared" si="61"/>
        <v>96.592592592592595</v>
      </c>
      <c r="AY3932" s="4">
        <v>35</v>
      </c>
      <c r="AZ3932" s="4">
        <v>20.6</v>
      </c>
    </row>
    <row r="3933" spans="1:52" x14ac:dyDescent="0.25">
      <c r="A3933" s="4">
        <v>2017</v>
      </c>
      <c r="B3933" s="4" t="s">
        <v>1065</v>
      </c>
      <c r="C3933" t="s">
        <v>53</v>
      </c>
      <c r="D3933" t="s">
        <v>104</v>
      </c>
      <c r="E3933" s="18" t="s">
        <v>623</v>
      </c>
      <c r="F3933" s="4">
        <v>84</v>
      </c>
      <c r="G3933">
        <v>59</v>
      </c>
      <c r="H3933">
        <v>4.6101694915254203</v>
      </c>
      <c r="I3933">
        <v>83</v>
      </c>
      <c r="J3933">
        <v>6.7349397590361404</v>
      </c>
      <c r="K3933">
        <v>0</v>
      </c>
      <c r="L3933">
        <v>0</v>
      </c>
      <c r="M3933">
        <v>32</v>
      </c>
      <c r="N3933">
        <v>1293.7530864197499</v>
      </c>
      <c r="O3933">
        <v>0.38095238095238099</v>
      </c>
      <c r="P3933">
        <v>81</v>
      </c>
      <c r="Q3933">
        <v>2.5802469135802499</v>
      </c>
      <c r="R3933">
        <v>21</v>
      </c>
      <c r="S3933">
        <v>116.761904761905</v>
      </c>
      <c r="T3933">
        <v>27</v>
      </c>
      <c r="U3933">
        <v>187.222222222222</v>
      </c>
      <c r="V3933">
        <v>27</v>
      </c>
      <c r="W3933">
        <v>50.8888888888889</v>
      </c>
      <c r="X3933">
        <v>46</v>
      </c>
      <c r="Y3933">
        <v>164.434782608696</v>
      </c>
      <c r="Z3933">
        <v>34</v>
      </c>
      <c r="AA3933">
        <v>403.03333333333302</v>
      </c>
      <c r="AB3933">
        <v>50</v>
      </c>
      <c r="AC3933">
        <v>200.24</v>
      </c>
      <c r="AD3933">
        <v>0.59523809523809501</v>
      </c>
      <c r="AE3933">
        <v>4</v>
      </c>
      <c r="AF3933">
        <v>147.75</v>
      </c>
      <c r="AG3933">
        <v>4.7619047619047603E-2</v>
      </c>
      <c r="AH3933" s="4">
        <v>22</v>
      </c>
      <c r="AI3933">
        <v>0.73333333333333295</v>
      </c>
      <c r="AJ3933" s="4">
        <v>15</v>
      </c>
      <c r="AK3933">
        <v>0.5</v>
      </c>
      <c r="AL3933" s="4">
        <v>16</v>
      </c>
      <c r="AM3933">
        <v>0.32</v>
      </c>
      <c r="AN3933" s="4">
        <v>6</v>
      </c>
      <c r="AO3933">
        <v>0.12</v>
      </c>
      <c r="AP3933" s="4">
        <v>0</v>
      </c>
      <c r="AQ3933">
        <v>0</v>
      </c>
      <c r="AR3933" s="4">
        <v>0</v>
      </c>
      <c r="AS3933">
        <v>0</v>
      </c>
      <c r="AT3933" s="4">
        <v>0</v>
      </c>
      <c r="AU3933" s="4">
        <v>0</v>
      </c>
      <c r="AV3933" s="4">
        <v>2</v>
      </c>
      <c r="AW3933">
        <v>1.3770491803278699</v>
      </c>
      <c r="AX3933" s="4">
        <f t="shared" si="61"/>
        <v>60.99999999999995</v>
      </c>
      <c r="AY3933" s="4">
        <v>25</v>
      </c>
      <c r="AZ3933" s="4">
        <v>91.88</v>
      </c>
    </row>
    <row r="3934" spans="1:52" x14ac:dyDescent="0.25">
      <c r="A3934" s="4">
        <v>2017</v>
      </c>
      <c r="B3934" s="4" t="s">
        <v>1065</v>
      </c>
      <c r="C3934" t="s">
        <v>53</v>
      </c>
      <c r="D3934" t="s">
        <v>96</v>
      </c>
      <c r="E3934" s="18" t="s">
        <v>615</v>
      </c>
      <c r="F3934" s="4">
        <v>144</v>
      </c>
      <c r="G3934">
        <v>87</v>
      </c>
      <c r="H3934">
        <v>3.6091954022988499</v>
      </c>
      <c r="I3934">
        <v>143</v>
      </c>
      <c r="J3934">
        <v>5.9650349650349703</v>
      </c>
      <c r="K3934">
        <v>2</v>
      </c>
      <c r="L3934">
        <v>1.3986013986014E-2</v>
      </c>
      <c r="M3934">
        <v>44</v>
      </c>
      <c r="N3934">
        <v>963.90070921985796</v>
      </c>
      <c r="O3934">
        <v>0.30555555555555602</v>
      </c>
      <c r="P3934">
        <v>137</v>
      </c>
      <c r="Q3934">
        <v>5.9562043795620401</v>
      </c>
      <c r="R3934">
        <v>40</v>
      </c>
      <c r="S3934">
        <v>84.4</v>
      </c>
      <c r="T3934">
        <v>44</v>
      </c>
      <c r="U3934">
        <v>132.59090909090901</v>
      </c>
      <c r="V3934">
        <v>43</v>
      </c>
      <c r="W3934">
        <v>40.441860465116299</v>
      </c>
      <c r="X3934">
        <v>93</v>
      </c>
      <c r="Y3934">
        <v>154.935483870968</v>
      </c>
      <c r="Z3934">
        <v>47</v>
      </c>
      <c r="AA3934">
        <v>357.82222222222202</v>
      </c>
      <c r="AB3934">
        <v>97</v>
      </c>
      <c r="AC3934">
        <v>197.864583333333</v>
      </c>
      <c r="AD3934">
        <v>0.66666666666666696</v>
      </c>
      <c r="AE3934">
        <v>13</v>
      </c>
      <c r="AF3934">
        <v>138</v>
      </c>
      <c r="AG3934">
        <v>9.0277777777777804E-2</v>
      </c>
      <c r="AH3934" s="4">
        <v>29</v>
      </c>
      <c r="AI3934">
        <v>0.64444444444444504</v>
      </c>
      <c r="AJ3934" s="4">
        <v>10</v>
      </c>
      <c r="AK3934">
        <v>0.22222222222222199</v>
      </c>
      <c r="AL3934" s="4">
        <v>30</v>
      </c>
      <c r="AM3934">
        <v>0.3125</v>
      </c>
      <c r="AN3934" s="4">
        <v>12</v>
      </c>
      <c r="AO3934">
        <v>0.125</v>
      </c>
      <c r="AP3934" s="4">
        <v>1</v>
      </c>
      <c r="AQ3934">
        <v>6.9444444444444397E-3</v>
      </c>
      <c r="AR3934" s="4">
        <v>0</v>
      </c>
      <c r="AS3934">
        <v>0</v>
      </c>
      <c r="AT3934" s="4">
        <v>0</v>
      </c>
      <c r="AU3934" s="4">
        <v>0</v>
      </c>
      <c r="AV3934" s="4">
        <v>5</v>
      </c>
      <c r="AW3934">
        <v>1.3333333333333299</v>
      </c>
      <c r="AX3934" s="4">
        <f t="shared" si="61"/>
        <v>108.00000000000027</v>
      </c>
      <c r="AY3934" s="4">
        <v>44</v>
      </c>
      <c r="AZ3934" s="4">
        <v>4.1363636363636402</v>
      </c>
    </row>
    <row r="3935" spans="1:52" x14ac:dyDescent="0.25">
      <c r="A3935" s="4">
        <v>2017</v>
      </c>
      <c r="B3935" s="4" t="s">
        <v>1065</v>
      </c>
      <c r="C3935" t="s">
        <v>53</v>
      </c>
      <c r="D3935" t="s">
        <v>102</v>
      </c>
      <c r="E3935" s="18" t="s">
        <v>621</v>
      </c>
      <c r="F3935" s="4">
        <v>106</v>
      </c>
      <c r="G3935">
        <v>67</v>
      </c>
      <c r="H3935">
        <v>5.85074626865672</v>
      </c>
      <c r="I3935">
        <v>105</v>
      </c>
      <c r="J3935">
        <v>6.5714285714285703</v>
      </c>
      <c r="K3935">
        <v>2</v>
      </c>
      <c r="L3935">
        <v>1.9047619047619001E-2</v>
      </c>
      <c r="M3935">
        <v>38</v>
      </c>
      <c r="N3935">
        <v>1302.88571428571</v>
      </c>
      <c r="O3935">
        <v>0.35849056603773599</v>
      </c>
      <c r="P3935">
        <v>92</v>
      </c>
      <c r="Q3935">
        <v>2.9891304347826102</v>
      </c>
      <c r="R3935">
        <v>26</v>
      </c>
      <c r="S3935">
        <v>105.230769230769</v>
      </c>
      <c r="T3935">
        <v>32</v>
      </c>
      <c r="U3935">
        <v>124.8125</v>
      </c>
      <c r="V3935">
        <v>32</v>
      </c>
      <c r="W3935">
        <v>56.5625</v>
      </c>
      <c r="X3935">
        <v>65</v>
      </c>
      <c r="Y3935">
        <v>113.446153846154</v>
      </c>
      <c r="Z3935">
        <v>37</v>
      </c>
      <c r="AA3935">
        <v>396.28571428571399</v>
      </c>
      <c r="AB3935">
        <v>69</v>
      </c>
      <c r="AC3935">
        <v>152.52173913043501</v>
      </c>
      <c r="AD3935">
        <v>0.65094339622641495</v>
      </c>
      <c r="AE3935">
        <v>3</v>
      </c>
      <c r="AF3935">
        <v>152.666666666667</v>
      </c>
      <c r="AG3935">
        <v>2.83018867924528E-2</v>
      </c>
      <c r="AH3935" s="4">
        <v>26</v>
      </c>
      <c r="AI3935">
        <v>0.74285714285714299</v>
      </c>
      <c r="AJ3935" s="4">
        <v>15</v>
      </c>
      <c r="AK3935">
        <v>0.42857142857142899</v>
      </c>
      <c r="AL3935" s="4">
        <v>12</v>
      </c>
      <c r="AM3935">
        <v>0.173913043478261</v>
      </c>
      <c r="AN3935" s="4">
        <v>12</v>
      </c>
      <c r="AO3935">
        <v>0.173913043478261</v>
      </c>
      <c r="AP3935" s="4">
        <v>5</v>
      </c>
      <c r="AQ3935">
        <v>4.71698113207547E-2</v>
      </c>
      <c r="AR3935" s="4">
        <v>2</v>
      </c>
      <c r="AS3935">
        <v>1.88679245283019E-2</v>
      </c>
      <c r="AT3935" s="4">
        <v>0</v>
      </c>
      <c r="AU3935" s="4">
        <v>0</v>
      </c>
      <c r="AV3935" s="4">
        <v>1</v>
      </c>
      <c r="AW3935">
        <v>1.325</v>
      </c>
      <c r="AX3935" s="4">
        <f t="shared" si="61"/>
        <v>80</v>
      </c>
      <c r="AY3935" s="4">
        <v>32</v>
      </c>
      <c r="AZ3935" s="4">
        <v>36.84375</v>
      </c>
    </row>
    <row r="3936" spans="1:52" x14ac:dyDescent="0.25">
      <c r="A3936" s="4">
        <v>2017</v>
      </c>
      <c r="B3936" s="4" t="s">
        <v>1065</v>
      </c>
      <c r="C3936" t="s">
        <v>53</v>
      </c>
      <c r="D3936" t="s">
        <v>105</v>
      </c>
      <c r="E3936" s="18" t="s">
        <v>624</v>
      </c>
      <c r="F3936" s="4">
        <v>56</v>
      </c>
      <c r="G3936">
        <v>29</v>
      </c>
      <c r="H3936">
        <v>2.7931034482758599</v>
      </c>
      <c r="I3936">
        <v>55</v>
      </c>
      <c r="J3936">
        <v>6.47272727272727</v>
      </c>
      <c r="K3936">
        <v>0</v>
      </c>
      <c r="L3936">
        <v>0</v>
      </c>
      <c r="M3936">
        <v>8</v>
      </c>
      <c r="N3936">
        <v>767.35849056603797</v>
      </c>
      <c r="O3936">
        <v>0.14285714285714299</v>
      </c>
      <c r="P3936">
        <v>54</v>
      </c>
      <c r="Q3936">
        <v>1.62962962962963</v>
      </c>
      <c r="R3936">
        <v>21</v>
      </c>
      <c r="S3936">
        <v>57.190476190476197</v>
      </c>
      <c r="T3936">
        <v>18</v>
      </c>
      <c r="U3936">
        <v>121.222222222222</v>
      </c>
      <c r="V3936">
        <v>16</v>
      </c>
      <c r="W3936">
        <v>47.125</v>
      </c>
      <c r="X3936">
        <v>36</v>
      </c>
      <c r="Y3936">
        <v>126.166666666667</v>
      </c>
      <c r="Z3936">
        <v>18</v>
      </c>
      <c r="AA3936">
        <v>328.055555555556</v>
      </c>
      <c r="AB3936">
        <v>38</v>
      </c>
      <c r="AC3936">
        <v>152.47368421052599</v>
      </c>
      <c r="AD3936">
        <v>0.67857142857142905</v>
      </c>
      <c r="AE3936">
        <v>4</v>
      </c>
      <c r="AF3936">
        <v>80.25</v>
      </c>
      <c r="AG3936">
        <v>7.1428571428571397E-2</v>
      </c>
      <c r="AH3936" s="4">
        <v>8</v>
      </c>
      <c r="AI3936">
        <v>0.44444444444444398</v>
      </c>
      <c r="AJ3936" s="4">
        <v>6</v>
      </c>
      <c r="AK3936">
        <v>0.33333333333333298</v>
      </c>
      <c r="AL3936" s="4">
        <v>6</v>
      </c>
      <c r="AM3936">
        <v>0.157894736842105</v>
      </c>
      <c r="AN3936" s="4">
        <v>5</v>
      </c>
      <c r="AO3936">
        <v>0.13157894736842099</v>
      </c>
      <c r="AP3936" s="4">
        <v>0</v>
      </c>
      <c r="AQ3936">
        <v>0</v>
      </c>
      <c r="AR3936" s="4">
        <v>0</v>
      </c>
      <c r="AS3936">
        <v>0</v>
      </c>
      <c r="AT3936" s="4">
        <v>0</v>
      </c>
      <c r="AU3936" s="4">
        <v>0</v>
      </c>
      <c r="AV3936" s="4">
        <v>2</v>
      </c>
      <c r="AW3936">
        <v>1.6</v>
      </c>
      <c r="AX3936" s="4">
        <f t="shared" si="61"/>
        <v>35</v>
      </c>
      <c r="AY3936" s="4">
        <v>17</v>
      </c>
      <c r="AZ3936" s="4">
        <v>17.470588235294102</v>
      </c>
    </row>
    <row r="3937" spans="1:52" x14ac:dyDescent="0.25">
      <c r="A3937" s="4">
        <v>2017</v>
      </c>
      <c r="B3937" s="4" t="s">
        <v>1065</v>
      </c>
      <c r="C3937" t="s">
        <v>53</v>
      </c>
      <c r="D3937" t="s">
        <v>92</v>
      </c>
      <c r="E3937" s="18" t="s">
        <v>611</v>
      </c>
      <c r="F3937" s="4">
        <v>163</v>
      </c>
      <c r="G3937">
        <v>110</v>
      </c>
      <c r="H3937">
        <v>5.0090909090909097</v>
      </c>
      <c r="I3937">
        <v>163</v>
      </c>
      <c r="J3937">
        <v>6.5398773006135</v>
      </c>
      <c r="K3937">
        <v>6</v>
      </c>
      <c r="L3937">
        <v>3.6809815950920297E-2</v>
      </c>
      <c r="M3937">
        <v>22</v>
      </c>
      <c r="N3937">
        <v>585.80124223602502</v>
      </c>
      <c r="O3937">
        <v>0.13496932515337401</v>
      </c>
      <c r="P3937">
        <v>144</v>
      </c>
      <c r="Q3937">
        <v>2.2361111111111098</v>
      </c>
      <c r="R3937">
        <v>70</v>
      </c>
      <c r="S3937">
        <v>78.599999999999994</v>
      </c>
      <c r="T3937">
        <v>62</v>
      </c>
      <c r="U3937">
        <v>188.85483870967701</v>
      </c>
      <c r="V3937">
        <v>62</v>
      </c>
      <c r="W3937">
        <v>49.209677419354797</v>
      </c>
      <c r="X3937">
        <v>95</v>
      </c>
      <c r="Y3937">
        <v>150.46315789473701</v>
      </c>
      <c r="Z3937">
        <v>67</v>
      </c>
      <c r="AA3937">
        <v>492.50769230769203</v>
      </c>
      <c r="AB3937">
        <v>96</v>
      </c>
      <c r="AC3937">
        <v>201.947916666667</v>
      </c>
      <c r="AD3937">
        <v>0.58895705521472397</v>
      </c>
      <c r="AE3937">
        <v>12</v>
      </c>
      <c r="AF3937">
        <v>117.666666666667</v>
      </c>
      <c r="AG3937">
        <v>7.3619631901840496E-2</v>
      </c>
      <c r="AH3937" s="4">
        <v>48</v>
      </c>
      <c r="AI3937">
        <v>0.73846153846153895</v>
      </c>
      <c r="AJ3937" s="4">
        <v>32</v>
      </c>
      <c r="AK3937">
        <v>0.492307692307692</v>
      </c>
      <c r="AL3937" s="4">
        <v>21</v>
      </c>
      <c r="AM3937">
        <v>0.21875</v>
      </c>
      <c r="AN3937" s="4">
        <v>14</v>
      </c>
      <c r="AO3937">
        <v>0.14583333333333301</v>
      </c>
      <c r="AP3937" s="4">
        <v>0</v>
      </c>
      <c r="AQ3937">
        <v>0</v>
      </c>
      <c r="AR3937" s="4">
        <v>0</v>
      </c>
      <c r="AS3937">
        <v>0</v>
      </c>
      <c r="AT3937" s="4">
        <v>0</v>
      </c>
      <c r="AU3937" s="4">
        <v>0</v>
      </c>
      <c r="AV3937" s="4">
        <v>3</v>
      </c>
      <c r="AW3937">
        <v>1.3697478991596601</v>
      </c>
      <c r="AX3937" s="4">
        <f t="shared" si="61"/>
        <v>119.00000000000033</v>
      </c>
      <c r="AY3937" s="4">
        <v>62</v>
      </c>
      <c r="AZ3937" s="4">
        <v>32.4838709677419</v>
      </c>
    </row>
    <row r="3938" spans="1:52" x14ac:dyDescent="0.25">
      <c r="A3938" s="4">
        <v>2017</v>
      </c>
      <c r="B3938" s="4" t="s">
        <v>1065</v>
      </c>
      <c r="C3938" t="s">
        <v>53</v>
      </c>
      <c r="D3938" t="s">
        <v>90</v>
      </c>
      <c r="E3938" s="18" t="s">
        <v>609</v>
      </c>
      <c r="F3938" s="4">
        <v>161</v>
      </c>
      <c r="G3938">
        <v>130</v>
      </c>
      <c r="H3938">
        <v>3.9923076923076901</v>
      </c>
      <c r="I3938">
        <v>160</v>
      </c>
      <c r="J3938">
        <v>8.9937500000000004</v>
      </c>
      <c r="K3938">
        <v>5</v>
      </c>
      <c r="L3938">
        <v>3.125E-2</v>
      </c>
      <c r="M3938">
        <v>5</v>
      </c>
      <c r="N3938">
        <v>286.97500000000002</v>
      </c>
      <c r="O3938">
        <v>3.1055900621118002E-2</v>
      </c>
      <c r="P3938">
        <v>150</v>
      </c>
      <c r="Q3938">
        <v>2.6533333333333302</v>
      </c>
      <c r="R3938">
        <v>44</v>
      </c>
      <c r="S3938">
        <v>54.363636363636402</v>
      </c>
      <c r="T3938">
        <v>43</v>
      </c>
      <c r="U3938">
        <v>112.860465116279</v>
      </c>
      <c r="V3938">
        <v>41</v>
      </c>
      <c r="W3938">
        <v>29.121951219512201</v>
      </c>
      <c r="X3938">
        <v>113</v>
      </c>
      <c r="Y3938">
        <v>112.371681415929</v>
      </c>
      <c r="Z3938">
        <v>45</v>
      </c>
      <c r="AA3938">
        <v>382.18181818181802</v>
      </c>
      <c r="AB3938">
        <v>115</v>
      </c>
      <c r="AC3938">
        <v>157.97345132743399</v>
      </c>
      <c r="AD3938">
        <v>0.70186335403726696</v>
      </c>
      <c r="AE3938">
        <v>12</v>
      </c>
      <c r="AF3938">
        <v>79.1666666666667</v>
      </c>
      <c r="AG3938">
        <v>7.4534161490683204E-2</v>
      </c>
      <c r="AH3938" s="4">
        <v>26</v>
      </c>
      <c r="AI3938">
        <v>0.59090909090909105</v>
      </c>
      <c r="AJ3938" s="4">
        <v>15</v>
      </c>
      <c r="AK3938">
        <v>0.34090909090909099</v>
      </c>
      <c r="AL3938" s="4">
        <v>36</v>
      </c>
      <c r="AM3938">
        <v>0.31858407079646001</v>
      </c>
      <c r="AN3938" s="4">
        <v>12</v>
      </c>
      <c r="AO3938">
        <v>0.106194690265487</v>
      </c>
      <c r="AP3938" s="4">
        <v>0</v>
      </c>
      <c r="AQ3938">
        <v>0</v>
      </c>
      <c r="AR3938" s="4">
        <v>0</v>
      </c>
      <c r="AS3938">
        <v>0</v>
      </c>
      <c r="AT3938" s="4">
        <v>1</v>
      </c>
      <c r="AU3938" s="4">
        <v>0</v>
      </c>
      <c r="AV3938" s="4">
        <v>4</v>
      </c>
      <c r="AW3938">
        <v>1.5094339622641499</v>
      </c>
      <c r="AX3938" s="4">
        <f t="shared" si="61"/>
        <v>106.66250000000007</v>
      </c>
      <c r="AY3938" s="4">
        <v>43</v>
      </c>
      <c r="AZ3938" s="4">
        <v>10.116279069767399</v>
      </c>
    </row>
    <row r="3939" spans="1:52" x14ac:dyDescent="0.25">
      <c r="A3939" s="4">
        <v>2017</v>
      </c>
      <c r="B3939" s="4" t="s">
        <v>1065</v>
      </c>
      <c r="C3939" t="s">
        <v>53</v>
      </c>
      <c r="D3939" t="s">
        <v>91</v>
      </c>
      <c r="E3939" s="18" t="s">
        <v>610</v>
      </c>
      <c r="F3939" s="4">
        <v>54</v>
      </c>
      <c r="G3939">
        <v>37</v>
      </c>
      <c r="H3939">
        <v>6.7567567567567597</v>
      </c>
      <c r="I3939">
        <v>54</v>
      </c>
      <c r="J3939">
        <v>9</v>
      </c>
      <c r="K3939">
        <v>0</v>
      </c>
      <c r="L3939">
        <v>0</v>
      </c>
      <c r="M3939">
        <v>13</v>
      </c>
      <c r="N3939">
        <v>240.044444444444</v>
      </c>
      <c r="O3939">
        <v>0.240740740740741</v>
      </c>
      <c r="P3939">
        <v>47</v>
      </c>
      <c r="Q3939">
        <v>3.3404255319148901</v>
      </c>
      <c r="R3939">
        <v>19</v>
      </c>
      <c r="S3939">
        <v>39.315789473684198</v>
      </c>
      <c r="T3939">
        <v>19</v>
      </c>
      <c r="U3939">
        <v>136.947368421053</v>
      </c>
      <c r="V3939">
        <v>16</v>
      </c>
      <c r="W3939">
        <v>27.6875</v>
      </c>
      <c r="X3939">
        <v>26</v>
      </c>
      <c r="Y3939">
        <v>128.30769230769201</v>
      </c>
      <c r="Z3939">
        <v>26</v>
      </c>
      <c r="AA3939">
        <v>396.84615384615398</v>
      </c>
      <c r="AB3939">
        <v>28</v>
      </c>
      <c r="AC3939">
        <v>165.82142857142901</v>
      </c>
      <c r="AD3939">
        <v>0.51851851851851904</v>
      </c>
      <c r="AE3939">
        <v>4</v>
      </c>
      <c r="AF3939">
        <v>73.5</v>
      </c>
      <c r="AG3939">
        <v>7.4074074074074098E-2</v>
      </c>
      <c r="AH3939" s="4">
        <v>19</v>
      </c>
      <c r="AI3939">
        <v>0.73076923076923095</v>
      </c>
      <c r="AJ3939" s="4">
        <v>10</v>
      </c>
      <c r="AK3939">
        <v>0.38461538461538503</v>
      </c>
      <c r="AL3939" s="4">
        <v>8</v>
      </c>
      <c r="AM3939">
        <v>0.28571428571428598</v>
      </c>
      <c r="AN3939" s="4">
        <v>5</v>
      </c>
      <c r="AO3939">
        <v>0.17857142857142899</v>
      </c>
      <c r="AP3939" s="4">
        <v>0</v>
      </c>
      <c r="AQ3939">
        <v>0</v>
      </c>
      <c r="AR3939" s="4">
        <v>0</v>
      </c>
      <c r="AS3939">
        <v>0</v>
      </c>
      <c r="AT3939" s="4">
        <v>0</v>
      </c>
      <c r="AU3939" s="4">
        <v>0</v>
      </c>
      <c r="AV3939" s="4">
        <v>1</v>
      </c>
      <c r="AW3939">
        <v>1.31707317073171</v>
      </c>
      <c r="AX3939" s="4">
        <f t="shared" si="61"/>
        <v>40.999999999999915</v>
      </c>
      <c r="AY3939" s="4">
        <v>16</v>
      </c>
      <c r="AZ3939" s="4">
        <v>17.6875</v>
      </c>
    </row>
    <row r="3940" spans="1:52" x14ac:dyDescent="0.25">
      <c r="A3940" s="4">
        <v>2017</v>
      </c>
      <c r="B3940" s="4" t="s">
        <v>1065</v>
      </c>
      <c r="C3940" t="s">
        <v>53</v>
      </c>
      <c r="D3940" t="s">
        <v>95</v>
      </c>
      <c r="E3940" s="18" t="s">
        <v>614</v>
      </c>
      <c r="F3940" s="4">
        <v>106</v>
      </c>
      <c r="G3940">
        <v>66</v>
      </c>
      <c r="H3940">
        <v>4.3333333333333304</v>
      </c>
      <c r="I3940">
        <v>106</v>
      </c>
      <c r="J3940">
        <v>6.8301886792452802</v>
      </c>
      <c r="K3940">
        <v>2</v>
      </c>
      <c r="L3940">
        <v>1.88679245283019E-2</v>
      </c>
      <c r="M3940">
        <v>13</v>
      </c>
      <c r="N3940">
        <v>658.82178217821797</v>
      </c>
      <c r="O3940">
        <v>0.122641509433962</v>
      </c>
      <c r="P3940">
        <v>100</v>
      </c>
      <c r="Q3940">
        <v>3.05</v>
      </c>
      <c r="R3940">
        <v>53</v>
      </c>
      <c r="S3940">
        <v>74.622641509434004</v>
      </c>
      <c r="T3940">
        <v>36</v>
      </c>
      <c r="U3940">
        <v>179.027777777778</v>
      </c>
      <c r="V3940">
        <v>35</v>
      </c>
      <c r="W3940">
        <v>33.085714285714303</v>
      </c>
      <c r="X3940">
        <v>69</v>
      </c>
      <c r="Y3940">
        <v>138.34782608695701</v>
      </c>
      <c r="Z3940">
        <v>37</v>
      </c>
      <c r="AA3940">
        <v>419.37142857142902</v>
      </c>
      <c r="AB3940">
        <v>69</v>
      </c>
      <c r="AC3940">
        <v>168.24637681159399</v>
      </c>
      <c r="AD3940">
        <v>0.65094339622641495</v>
      </c>
      <c r="AE3940">
        <v>6</v>
      </c>
      <c r="AF3940">
        <v>134.666666666667</v>
      </c>
      <c r="AG3940">
        <v>5.6603773584905703E-2</v>
      </c>
      <c r="AH3940" s="4">
        <v>21</v>
      </c>
      <c r="AI3940">
        <v>0.6</v>
      </c>
      <c r="AJ3940" s="4">
        <v>16</v>
      </c>
      <c r="AK3940">
        <v>0.45714285714285702</v>
      </c>
      <c r="AL3940" s="4">
        <v>13</v>
      </c>
      <c r="AM3940">
        <v>0.188405797101449</v>
      </c>
      <c r="AN3940" s="4">
        <v>7</v>
      </c>
      <c r="AO3940">
        <v>0.101449275362319</v>
      </c>
      <c r="AP3940" s="4">
        <v>1</v>
      </c>
      <c r="AQ3940">
        <v>9.4339622641509396E-3</v>
      </c>
      <c r="AR3940" s="4">
        <v>1</v>
      </c>
      <c r="AS3940">
        <v>9.4339622641509396E-3</v>
      </c>
      <c r="AT3940" s="4">
        <v>0</v>
      </c>
      <c r="AU3940" s="4">
        <v>0</v>
      </c>
      <c r="AV3940" s="4">
        <v>2</v>
      </c>
      <c r="AW3940">
        <v>1.2926829268292701</v>
      </c>
      <c r="AX3940" s="4">
        <f t="shared" si="61"/>
        <v>81.999999999999886</v>
      </c>
      <c r="AY3940" s="4">
        <v>33</v>
      </c>
      <c r="AZ3940" s="4">
        <v>39.272727272727302</v>
      </c>
    </row>
    <row r="3941" spans="1:52" x14ac:dyDescent="0.25">
      <c r="A3941" s="4">
        <v>2017</v>
      </c>
      <c r="B3941" s="4" t="s">
        <v>1065</v>
      </c>
      <c r="C3941" t="s">
        <v>53</v>
      </c>
      <c r="D3941" t="s">
        <v>107</v>
      </c>
      <c r="E3941" s="18" t="s">
        <v>626</v>
      </c>
      <c r="F3941" s="4">
        <v>50</v>
      </c>
      <c r="G3941">
        <v>42</v>
      </c>
      <c r="H3941">
        <v>5.9047619047619104</v>
      </c>
      <c r="I3941">
        <v>49</v>
      </c>
      <c r="J3941">
        <v>9.0408163265306101</v>
      </c>
      <c r="K3941">
        <v>0</v>
      </c>
      <c r="L3941">
        <v>0</v>
      </c>
      <c r="M3941">
        <v>4</v>
      </c>
      <c r="N3941">
        <v>502.48</v>
      </c>
      <c r="O3941">
        <v>0.08</v>
      </c>
      <c r="P3941">
        <v>42</v>
      </c>
      <c r="Q3941">
        <v>2.9523809523809499</v>
      </c>
      <c r="R3941">
        <v>14</v>
      </c>
      <c r="S3941">
        <v>97.928571428571402</v>
      </c>
      <c r="T3941">
        <v>20</v>
      </c>
      <c r="U3941">
        <v>127.95</v>
      </c>
      <c r="V3941">
        <v>20</v>
      </c>
      <c r="W3941">
        <v>29.5</v>
      </c>
      <c r="X3941">
        <v>22</v>
      </c>
      <c r="Y3941">
        <v>121.454545454545</v>
      </c>
      <c r="Z3941">
        <v>25</v>
      </c>
      <c r="AA3941">
        <v>368.24</v>
      </c>
      <c r="AB3941">
        <v>25</v>
      </c>
      <c r="AC3941">
        <v>170.44</v>
      </c>
      <c r="AD3941">
        <v>0.5</v>
      </c>
      <c r="AE3941">
        <v>5</v>
      </c>
      <c r="AF3941">
        <v>122</v>
      </c>
      <c r="AG3941">
        <v>0.1</v>
      </c>
      <c r="AH3941" s="4">
        <v>15</v>
      </c>
      <c r="AI3941">
        <v>0.6</v>
      </c>
      <c r="AJ3941" s="4">
        <v>10</v>
      </c>
      <c r="AK3941">
        <v>0.4</v>
      </c>
      <c r="AL3941" s="4">
        <v>6</v>
      </c>
      <c r="AM3941">
        <v>0.24</v>
      </c>
      <c r="AN3941" s="4">
        <v>2</v>
      </c>
      <c r="AO3941">
        <v>0.08</v>
      </c>
      <c r="AP3941" s="4">
        <v>0</v>
      </c>
      <c r="AQ3941">
        <v>0</v>
      </c>
      <c r="AR3941" s="4">
        <v>0</v>
      </c>
      <c r="AS3941">
        <v>0</v>
      </c>
      <c r="AT3941" s="4">
        <v>0</v>
      </c>
      <c r="AU3941" s="4">
        <v>0</v>
      </c>
      <c r="AV3941" s="4">
        <v>1</v>
      </c>
      <c r="AW3941">
        <v>1.5625</v>
      </c>
      <c r="AX3941" s="4">
        <f t="shared" si="61"/>
        <v>32</v>
      </c>
      <c r="AY3941" s="4">
        <v>20</v>
      </c>
      <c r="AZ3941" s="4">
        <v>24.9</v>
      </c>
    </row>
    <row r="3942" spans="1:52" x14ac:dyDescent="0.25">
      <c r="A3942" s="4">
        <v>2017</v>
      </c>
      <c r="B3942" s="4" t="s">
        <v>1065</v>
      </c>
      <c r="C3942" t="s">
        <v>53</v>
      </c>
      <c r="D3942" t="s">
        <v>101</v>
      </c>
      <c r="E3942" s="18" t="s">
        <v>620</v>
      </c>
      <c r="F3942" s="4">
        <v>87</v>
      </c>
      <c r="G3942">
        <v>71</v>
      </c>
      <c r="H3942">
        <v>6.8169014084506996</v>
      </c>
      <c r="I3942">
        <v>87</v>
      </c>
      <c r="J3942">
        <v>13.241379310344801</v>
      </c>
      <c r="K3942">
        <v>2</v>
      </c>
      <c r="L3942">
        <v>2.2988505747126398E-2</v>
      </c>
      <c r="M3942">
        <v>8</v>
      </c>
      <c r="N3942">
        <v>325.14117647058799</v>
      </c>
      <c r="O3942">
        <v>9.1954022988505704E-2</v>
      </c>
      <c r="P3942">
        <v>81</v>
      </c>
      <c r="Q3942">
        <v>5.1728395061728403</v>
      </c>
      <c r="R3942">
        <v>19</v>
      </c>
      <c r="S3942">
        <v>110.842105263158</v>
      </c>
      <c r="T3942">
        <v>23</v>
      </c>
      <c r="U3942">
        <v>142.52173913043501</v>
      </c>
      <c r="V3942">
        <v>22</v>
      </c>
      <c r="W3942">
        <v>51.318181818181799</v>
      </c>
      <c r="X3942">
        <v>46</v>
      </c>
      <c r="Y3942">
        <v>161.826086956522</v>
      </c>
      <c r="Z3942">
        <v>32</v>
      </c>
      <c r="AA3942">
        <v>417.35483870967698</v>
      </c>
      <c r="AB3942">
        <v>55</v>
      </c>
      <c r="AC3942">
        <v>223.636363636364</v>
      </c>
      <c r="AD3942">
        <v>0.63218390804597702</v>
      </c>
      <c r="AE3942">
        <v>6</v>
      </c>
      <c r="AF3942">
        <v>232.333333333333</v>
      </c>
      <c r="AG3942">
        <v>6.8965517241379296E-2</v>
      </c>
      <c r="AH3942" s="4">
        <v>15</v>
      </c>
      <c r="AI3942">
        <v>0.483870967741936</v>
      </c>
      <c r="AJ3942" s="4">
        <v>10</v>
      </c>
      <c r="AK3942">
        <v>0.32258064516128998</v>
      </c>
      <c r="AL3942" s="4">
        <v>9</v>
      </c>
      <c r="AM3942">
        <v>0.163636363636364</v>
      </c>
      <c r="AN3942" s="4">
        <v>7</v>
      </c>
      <c r="AO3942">
        <v>0.12727272727272701</v>
      </c>
      <c r="AP3942" s="4">
        <v>0</v>
      </c>
      <c r="AQ3942">
        <v>0</v>
      </c>
      <c r="AR3942" s="4">
        <v>0</v>
      </c>
      <c r="AS3942">
        <v>0</v>
      </c>
      <c r="AT3942" s="4">
        <v>0</v>
      </c>
      <c r="AU3942" s="4">
        <v>0</v>
      </c>
      <c r="AV3942" s="4">
        <v>1</v>
      </c>
      <c r="AW3942">
        <v>1.3181818181818199</v>
      </c>
      <c r="AX3942" s="4">
        <f t="shared" si="61"/>
        <v>65.999999999999915</v>
      </c>
      <c r="AY3942" s="4">
        <v>23</v>
      </c>
      <c r="AZ3942" s="4">
        <v>11</v>
      </c>
    </row>
    <row r="3943" spans="1:52" x14ac:dyDescent="0.25">
      <c r="A3943" s="4">
        <v>2017</v>
      </c>
      <c r="B3943" s="4" t="s">
        <v>1065</v>
      </c>
      <c r="C3943" t="s">
        <v>53</v>
      </c>
      <c r="D3943" t="s">
        <v>99</v>
      </c>
      <c r="E3943" s="18" t="s">
        <v>618</v>
      </c>
      <c r="F3943" s="4">
        <v>48</v>
      </c>
      <c r="G3943">
        <v>25</v>
      </c>
      <c r="H3943">
        <v>1.8</v>
      </c>
      <c r="I3943">
        <v>48</v>
      </c>
      <c r="J3943">
        <v>3.4583333333333299</v>
      </c>
      <c r="K3943">
        <v>2</v>
      </c>
      <c r="L3943">
        <v>4.1666666666666699E-2</v>
      </c>
      <c r="M3943">
        <v>0</v>
      </c>
      <c r="N3943">
        <v>46.5625</v>
      </c>
      <c r="O3943">
        <v>0</v>
      </c>
      <c r="P3943">
        <v>46</v>
      </c>
      <c r="Q3943">
        <v>4.9347826086956497</v>
      </c>
      <c r="R3943">
        <v>3</v>
      </c>
      <c r="S3943">
        <v>15.6666666666667</v>
      </c>
      <c r="T3943">
        <v>0</v>
      </c>
      <c r="U3943">
        <v>0</v>
      </c>
      <c r="V3943">
        <v>0</v>
      </c>
      <c r="W3943">
        <v>0</v>
      </c>
      <c r="X3943">
        <v>46</v>
      </c>
      <c r="Y3943">
        <v>79.891304347826093</v>
      </c>
      <c r="Z3943">
        <v>0</v>
      </c>
      <c r="AA3943">
        <v>0</v>
      </c>
      <c r="AB3943">
        <v>48</v>
      </c>
      <c r="AC3943">
        <v>116.208333333333</v>
      </c>
      <c r="AD3943">
        <v>1</v>
      </c>
      <c r="AE3943">
        <v>8</v>
      </c>
      <c r="AF3943">
        <v>78</v>
      </c>
      <c r="AG3943">
        <v>0.16666666666666699</v>
      </c>
      <c r="AH3943" s="4">
        <v>0</v>
      </c>
      <c r="AI3943">
        <v>0</v>
      </c>
      <c r="AJ3943" s="4">
        <v>0</v>
      </c>
      <c r="AK3943">
        <v>0</v>
      </c>
      <c r="AL3943" s="4">
        <v>1</v>
      </c>
      <c r="AM3943">
        <v>2.0833333333333301E-2</v>
      </c>
      <c r="AN3943" s="4">
        <v>0</v>
      </c>
      <c r="AO3943">
        <v>0</v>
      </c>
      <c r="AP3943" s="4">
        <v>1</v>
      </c>
      <c r="AQ3943">
        <v>2.0833333333333301E-2</v>
      </c>
      <c r="AR3943" s="4">
        <v>0</v>
      </c>
      <c r="AS3943">
        <v>0</v>
      </c>
      <c r="AT3943" s="4">
        <v>0</v>
      </c>
      <c r="AU3943" s="4">
        <v>0</v>
      </c>
      <c r="AV3943" s="4">
        <v>0</v>
      </c>
      <c r="AW3943">
        <v>1.71428571428571</v>
      </c>
      <c r="AX3943" s="4">
        <f t="shared" si="61"/>
        <v>28.000000000000071</v>
      </c>
      <c r="AY3943" s="4">
        <v>0</v>
      </c>
      <c r="AZ3943" s="4">
        <v>0</v>
      </c>
    </row>
    <row r="3944" spans="1:52" x14ac:dyDescent="0.25">
      <c r="A3944" s="4">
        <v>2017</v>
      </c>
      <c r="B3944" s="4" t="s">
        <v>1065</v>
      </c>
      <c r="C3944" t="s">
        <v>53</v>
      </c>
      <c r="D3944" t="s">
        <v>89</v>
      </c>
      <c r="E3944" s="18" t="s">
        <v>608</v>
      </c>
      <c r="F3944" s="4">
        <v>53</v>
      </c>
      <c r="G3944">
        <v>40</v>
      </c>
      <c r="H3944">
        <v>4.75</v>
      </c>
      <c r="I3944">
        <v>53</v>
      </c>
      <c r="J3944">
        <v>7.2641509433962304</v>
      </c>
      <c r="K3944">
        <v>0</v>
      </c>
      <c r="L3944">
        <v>0</v>
      </c>
      <c r="M3944">
        <v>17</v>
      </c>
      <c r="N3944">
        <v>1105.4255319148899</v>
      </c>
      <c r="O3944">
        <v>0.320754716981132</v>
      </c>
      <c r="P3944">
        <v>48</v>
      </c>
      <c r="Q3944">
        <v>4.8125</v>
      </c>
      <c r="R3944">
        <v>16</v>
      </c>
      <c r="S3944">
        <v>69.1875</v>
      </c>
      <c r="T3944">
        <v>12</v>
      </c>
      <c r="U3944">
        <v>137.083333333333</v>
      </c>
      <c r="V3944">
        <v>13</v>
      </c>
      <c r="W3944">
        <v>142.461538461538</v>
      </c>
      <c r="X3944">
        <v>30</v>
      </c>
      <c r="Y3944">
        <v>162.96666666666701</v>
      </c>
      <c r="Z3944">
        <v>16</v>
      </c>
      <c r="AA3944">
        <v>366.066666666667</v>
      </c>
      <c r="AB3944">
        <v>37</v>
      </c>
      <c r="AC3944">
        <v>198.783783783784</v>
      </c>
      <c r="AD3944">
        <v>0.69811320754716999</v>
      </c>
      <c r="AE3944">
        <v>5</v>
      </c>
      <c r="AF3944">
        <v>146.6</v>
      </c>
      <c r="AG3944">
        <v>9.4339622641509399E-2</v>
      </c>
      <c r="AH3944" s="4">
        <v>10</v>
      </c>
      <c r="AI3944">
        <v>0.66666666666666696</v>
      </c>
      <c r="AJ3944" s="4">
        <v>6</v>
      </c>
      <c r="AK3944">
        <v>0.4</v>
      </c>
      <c r="AL3944" s="4">
        <v>11</v>
      </c>
      <c r="AM3944">
        <v>0.29729729729729698</v>
      </c>
      <c r="AN3944" s="4">
        <v>7</v>
      </c>
      <c r="AO3944">
        <v>0.18918918918918901</v>
      </c>
      <c r="AP3944" s="4">
        <v>2</v>
      </c>
      <c r="AQ3944">
        <v>3.77358490566038E-2</v>
      </c>
      <c r="AR3944" s="4">
        <v>1</v>
      </c>
      <c r="AS3944">
        <v>1.88679245283019E-2</v>
      </c>
      <c r="AT3944" s="4">
        <v>0</v>
      </c>
      <c r="AU3944" s="4">
        <v>0</v>
      </c>
      <c r="AV3944" s="4">
        <v>0</v>
      </c>
      <c r="AW3944">
        <v>1.51428571428571</v>
      </c>
      <c r="AX3944" s="4">
        <f t="shared" si="61"/>
        <v>35.000000000000099</v>
      </c>
      <c r="AY3944" s="4">
        <v>13</v>
      </c>
      <c r="AZ3944" s="4">
        <v>132.69230769230799</v>
      </c>
    </row>
    <row r="3945" spans="1:52" x14ac:dyDescent="0.25">
      <c r="A3945" s="4">
        <v>2017</v>
      </c>
      <c r="B3945" s="4" t="s">
        <v>1065</v>
      </c>
      <c r="C3945" t="s">
        <v>53</v>
      </c>
      <c r="D3945" t="s">
        <v>103</v>
      </c>
      <c r="E3945" s="18" t="s">
        <v>622</v>
      </c>
      <c r="F3945" s="4">
        <v>125</v>
      </c>
      <c r="G3945">
        <v>90</v>
      </c>
      <c r="H3945">
        <v>3.9777777777777801</v>
      </c>
      <c r="I3945">
        <v>125</v>
      </c>
      <c r="J3945">
        <v>6.64</v>
      </c>
      <c r="K3945">
        <v>0</v>
      </c>
      <c r="L3945">
        <v>0</v>
      </c>
      <c r="M3945">
        <v>38</v>
      </c>
      <c r="N3945">
        <v>1339.3983739837399</v>
      </c>
      <c r="O3945">
        <v>0.30399999999999999</v>
      </c>
      <c r="P3945">
        <v>118</v>
      </c>
      <c r="Q3945">
        <v>2.6610169491525402</v>
      </c>
      <c r="R3945">
        <v>43</v>
      </c>
      <c r="S3945">
        <v>103.023255813953</v>
      </c>
      <c r="T3945">
        <v>62</v>
      </c>
      <c r="U3945">
        <v>154.59677419354799</v>
      </c>
      <c r="V3945">
        <v>58</v>
      </c>
      <c r="W3945">
        <v>45.258620689655203</v>
      </c>
      <c r="X3945">
        <v>55</v>
      </c>
      <c r="Y3945">
        <v>178.54545454545499</v>
      </c>
      <c r="Z3945">
        <v>68</v>
      </c>
      <c r="AA3945">
        <v>396</v>
      </c>
      <c r="AB3945">
        <v>57</v>
      </c>
      <c r="AC3945">
        <v>229.80701754386001</v>
      </c>
      <c r="AD3945">
        <v>0.45600000000000002</v>
      </c>
      <c r="AE3945">
        <v>4</v>
      </c>
      <c r="AF3945">
        <v>129</v>
      </c>
      <c r="AG3945">
        <v>3.2000000000000001E-2</v>
      </c>
      <c r="AH3945" s="4">
        <v>40</v>
      </c>
      <c r="AI3945">
        <v>0.634920634920635</v>
      </c>
      <c r="AJ3945" s="4">
        <v>26</v>
      </c>
      <c r="AK3945">
        <v>0.41269841269841301</v>
      </c>
      <c r="AL3945" s="4">
        <v>18</v>
      </c>
      <c r="AM3945">
        <v>0.31578947368421101</v>
      </c>
      <c r="AN3945" s="4">
        <v>11</v>
      </c>
      <c r="AO3945">
        <v>0.19298245614035101</v>
      </c>
      <c r="AP3945" s="4">
        <v>0</v>
      </c>
      <c r="AQ3945">
        <v>0</v>
      </c>
      <c r="AR3945" s="4">
        <v>0</v>
      </c>
      <c r="AS3945">
        <v>0</v>
      </c>
      <c r="AT3945" s="4">
        <v>0</v>
      </c>
      <c r="AU3945" s="4">
        <v>0</v>
      </c>
      <c r="AV3945" s="4">
        <v>2</v>
      </c>
      <c r="AW3945">
        <v>1.27551020408163</v>
      </c>
      <c r="AX3945" s="4">
        <f t="shared" si="61"/>
        <v>98.000000000000213</v>
      </c>
      <c r="AY3945" s="4">
        <v>62</v>
      </c>
      <c r="AZ3945" s="4">
        <v>14.080645161290301</v>
      </c>
    </row>
    <row r="3946" spans="1:52" x14ac:dyDescent="0.25">
      <c r="A3946" s="4">
        <v>2017</v>
      </c>
      <c r="B3946" s="4" t="s">
        <v>1065</v>
      </c>
      <c r="C3946" t="s">
        <v>53</v>
      </c>
      <c r="D3946" t="s">
        <v>78</v>
      </c>
      <c r="E3946" s="18" t="s">
        <v>597</v>
      </c>
      <c r="F3946" s="4">
        <v>58</v>
      </c>
      <c r="G3946">
        <v>20</v>
      </c>
      <c r="H3946">
        <v>7.75</v>
      </c>
      <c r="I3946">
        <v>57</v>
      </c>
      <c r="J3946">
        <v>11</v>
      </c>
      <c r="K3946">
        <v>2</v>
      </c>
      <c r="L3946">
        <v>3.5087719298245598E-2</v>
      </c>
      <c r="M3946">
        <v>36</v>
      </c>
      <c r="N3946">
        <v>1060.8285714285701</v>
      </c>
      <c r="O3946">
        <v>0.62068965517241403</v>
      </c>
      <c r="P3946">
        <v>34</v>
      </c>
      <c r="Q3946">
        <v>5.1470588235294104</v>
      </c>
      <c r="R3946">
        <v>11</v>
      </c>
      <c r="S3946">
        <v>57.727272727272698</v>
      </c>
      <c r="T3946">
        <v>24</v>
      </c>
      <c r="U3946">
        <v>139.916666666667</v>
      </c>
      <c r="V3946">
        <v>22</v>
      </c>
      <c r="W3946">
        <v>25.5</v>
      </c>
      <c r="X3946">
        <v>25</v>
      </c>
      <c r="Y3946">
        <v>159.19999999999999</v>
      </c>
      <c r="Z3946">
        <v>30</v>
      </c>
      <c r="AA3946">
        <v>380.42857142857099</v>
      </c>
      <c r="AB3946">
        <v>28</v>
      </c>
      <c r="AC3946">
        <v>204.07142857142901</v>
      </c>
      <c r="AD3946">
        <v>0.48275862068965503</v>
      </c>
      <c r="AE3946">
        <v>6</v>
      </c>
      <c r="AF3946">
        <v>129.666666666667</v>
      </c>
      <c r="AG3946">
        <v>0.10344827586206901</v>
      </c>
      <c r="AH3946" s="4">
        <v>18</v>
      </c>
      <c r="AI3946">
        <v>2.5714285714285698</v>
      </c>
      <c r="AJ3946" s="4">
        <v>10</v>
      </c>
      <c r="AK3946">
        <v>1.4285714285714299</v>
      </c>
      <c r="AL3946" s="4">
        <v>11</v>
      </c>
      <c r="AM3946">
        <v>0.39285714285714302</v>
      </c>
      <c r="AN3946" s="4">
        <v>4</v>
      </c>
      <c r="AO3946">
        <v>0.14285714285714299</v>
      </c>
      <c r="AP3946" s="4">
        <v>0</v>
      </c>
      <c r="AQ3946">
        <v>0</v>
      </c>
      <c r="AR3946" s="4">
        <v>0</v>
      </c>
      <c r="AS3946">
        <v>0</v>
      </c>
      <c r="AT3946" s="4">
        <v>0</v>
      </c>
      <c r="AU3946" s="4">
        <v>0</v>
      </c>
      <c r="AV3946" s="4">
        <v>1</v>
      </c>
      <c r="AW3946">
        <v>1.70588235294118</v>
      </c>
      <c r="AX3946" s="4">
        <f t="shared" si="61"/>
        <v>33.999999999999929</v>
      </c>
      <c r="AY3946" s="4">
        <v>6</v>
      </c>
      <c r="AZ3946" s="4">
        <v>39.799999999999997</v>
      </c>
    </row>
    <row r="3947" spans="1:52" x14ac:dyDescent="0.25">
      <c r="A3947" s="4">
        <v>2017</v>
      </c>
      <c r="B3947" s="4" t="s">
        <v>1065</v>
      </c>
      <c r="C3947" t="s">
        <v>53</v>
      </c>
      <c r="D3947" t="s">
        <v>73</v>
      </c>
      <c r="E3947" s="18" t="s">
        <v>592</v>
      </c>
      <c r="F3947" s="4">
        <v>126</v>
      </c>
      <c r="G3947">
        <v>54</v>
      </c>
      <c r="H3947">
        <v>4.2962962962963003</v>
      </c>
      <c r="I3947">
        <v>124</v>
      </c>
      <c r="J3947">
        <v>6.7983870967741904</v>
      </c>
      <c r="K3947">
        <v>2</v>
      </c>
      <c r="L3947">
        <v>1.6129032258064498E-2</v>
      </c>
      <c r="M3947">
        <v>47</v>
      </c>
      <c r="N3947">
        <v>101.97499999999999</v>
      </c>
      <c r="O3947">
        <v>0.37301587301587302</v>
      </c>
      <c r="P3947">
        <v>81</v>
      </c>
      <c r="Q3947">
        <v>1.4567901234567899</v>
      </c>
      <c r="R3947">
        <v>28</v>
      </c>
      <c r="S3947">
        <v>53.714285714285701</v>
      </c>
      <c r="T3947">
        <v>69</v>
      </c>
      <c r="U3947">
        <v>131.768115942029</v>
      </c>
      <c r="V3947">
        <v>69</v>
      </c>
      <c r="W3947">
        <v>53.971014492753604</v>
      </c>
      <c r="X3947">
        <v>49</v>
      </c>
      <c r="Y3947">
        <v>135.89795918367301</v>
      </c>
      <c r="Z3947">
        <v>71</v>
      </c>
      <c r="AA3947">
        <v>359.17142857142898</v>
      </c>
      <c r="AB3947">
        <v>54</v>
      </c>
      <c r="AC3947">
        <v>187.78</v>
      </c>
      <c r="AD3947">
        <v>0.39682539682539703</v>
      </c>
      <c r="AE3947">
        <v>7</v>
      </c>
      <c r="AF3947">
        <v>100</v>
      </c>
      <c r="AG3947">
        <v>5.5555555555555601E-2</v>
      </c>
      <c r="AH3947" s="4">
        <v>44</v>
      </c>
      <c r="AI3947">
        <v>1.25714285714286</v>
      </c>
      <c r="AJ3947" s="4">
        <v>20</v>
      </c>
      <c r="AK3947">
        <v>0.57142857142857095</v>
      </c>
      <c r="AL3947" s="4">
        <v>12</v>
      </c>
      <c r="AM3947">
        <v>0.24</v>
      </c>
      <c r="AN3947" s="4">
        <v>11</v>
      </c>
      <c r="AO3947">
        <v>0.22</v>
      </c>
      <c r="AP3947" s="4">
        <v>1</v>
      </c>
      <c r="AQ3947">
        <v>7.9365079365079395E-3</v>
      </c>
      <c r="AR3947" s="4">
        <v>0</v>
      </c>
      <c r="AS3947">
        <v>0</v>
      </c>
      <c r="AT3947" s="4">
        <v>1</v>
      </c>
      <c r="AU3947" s="4">
        <v>0</v>
      </c>
      <c r="AV3947" s="4">
        <v>1</v>
      </c>
      <c r="AW3947">
        <v>1.58227848101266</v>
      </c>
      <c r="AX3947" s="4">
        <f t="shared" si="61"/>
        <v>79.631999999999906</v>
      </c>
      <c r="AY3947" s="4">
        <v>33</v>
      </c>
      <c r="AZ3947" s="4">
        <v>20.8787878787879</v>
      </c>
    </row>
    <row r="3948" spans="1:52" x14ac:dyDescent="0.25">
      <c r="A3948" s="4">
        <v>2017</v>
      </c>
      <c r="B3948" s="4" t="s">
        <v>1065</v>
      </c>
      <c r="C3948" t="s">
        <v>53</v>
      </c>
      <c r="D3948" t="s">
        <v>303</v>
      </c>
      <c r="E3948" s="18" t="s">
        <v>808</v>
      </c>
      <c r="F3948" s="4">
        <v>1</v>
      </c>
      <c r="G3948">
        <v>1</v>
      </c>
      <c r="H3948">
        <v>4</v>
      </c>
      <c r="I3948">
        <v>1</v>
      </c>
      <c r="J3948">
        <v>6</v>
      </c>
      <c r="K3948">
        <v>0</v>
      </c>
      <c r="L3948">
        <v>0</v>
      </c>
      <c r="M3948">
        <v>0</v>
      </c>
      <c r="N3948">
        <v>39</v>
      </c>
      <c r="O3948">
        <v>0</v>
      </c>
      <c r="P3948">
        <v>1</v>
      </c>
      <c r="Q3948">
        <v>1</v>
      </c>
      <c r="R3948">
        <v>1</v>
      </c>
      <c r="S3948">
        <v>7</v>
      </c>
      <c r="T3948">
        <v>0</v>
      </c>
      <c r="U3948">
        <v>0</v>
      </c>
      <c r="V3948">
        <v>0</v>
      </c>
      <c r="W3948">
        <v>0</v>
      </c>
      <c r="X3948">
        <v>1</v>
      </c>
      <c r="Y3948">
        <v>96</v>
      </c>
      <c r="Z3948">
        <v>0</v>
      </c>
      <c r="AA3948">
        <v>0</v>
      </c>
      <c r="AB3948">
        <v>1</v>
      </c>
      <c r="AC3948">
        <v>114</v>
      </c>
      <c r="AD3948">
        <v>1</v>
      </c>
      <c r="AE3948">
        <v>1</v>
      </c>
      <c r="AF3948">
        <v>114</v>
      </c>
      <c r="AG3948">
        <v>1</v>
      </c>
      <c r="AH3948" s="4">
        <v>0</v>
      </c>
      <c r="AI3948">
        <v>0</v>
      </c>
      <c r="AJ3948" s="4">
        <v>0</v>
      </c>
      <c r="AK3948">
        <v>0</v>
      </c>
      <c r="AL3948" s="4">
        <v>0</v>
      </c>
      <c r="AM3948">
        <v>0</v>
      </c>
      <c r="AN3948" s="4">
        <v>0</v>
      </c>
      <c r="AO3948">
        <v>0</v>
      </c>
      <c r="AP3948" s="4">
        <v>0</v>
      </c>
      <c r="AQ3948">
        <v>0</v>
      </c>
      <c r="AR3948" s="4">
        <v>0</v>
      </c>
      <c r="AS3948">
        <v>0</v>
      </c>
      <c r="AT3948" s="4">
        <v>0</v>
      </c>
      <c r="AU3948" s="4">
        <v>0</v>
      </c>
      <c r="AV3948" s="4">
        <v>0</v>
      </c>
      <c r="AW3948">
        <v>1</v>
      </c>
      <c r="AX3948" s="4">
        <f t="shared" si="61"/>
        <v>1</v>
      </c>
      <c r="AY3948" s="4">
        <v>0</v>
      </c>
      <c r="AZ3948" s="4">
        <v>0</v>
      </c>
    </row>
    <row r="3949" spans="1:52" x14ac:dyDescent="0.25">
      <c r="A3949" s="4">
        <v>2017</v>
      </c>
      <c r="B3949" s="4" t="s">
        <v>1065</v>
      </c>
      <c r="C3949" t="s">
        <v>53</v>
      </c>
      <c r="D3949" t="s">
        <v>61</v>
      </c>
      <c r="E3949" s="18" t="s">
        <v>580</v>
      </c>
      <c r="F3949" s="4">
        <v>156</v>
      </c>
      <c r="G3949">
        <v>71</v>
      </c>
      <c r="H3949">
        <v>6.2112676056338003</v>
      </c>
      <c r="I3949">
        <v>156</v>
      </c>
      <c r="J3949">
        <v>8.3269230769230802</v>
      </c>
      <c r="K3949">
        <v>2</v>
      </c>
      <c r="L3949">
        <v>1.2820512820512799E-2</v>
      </c>
      <c r="M3949">
        <v>59</v>
      </c>
      <c r="N3949">
        <v>190.18446601941699</v>
      </c>
      <c r="O3949">
        <v>0.37820512820512803</v>
      </c>
      <c r="P3949">
        <v>101</v>
      </c>
      <c r="Q3949">
        <v>2.6435643564356401</v>
      </c>
      <c r="R3949">
        <v>39</v>
      </c>
      <c r="S3949">
        <v>89.769230769230802</v>
      </c>
      <c r="T3949">
        <v>73</v>
      </c>
      <c r="U3949">
        <v>125.671232876712</v>
      </c>
      <c r="V3949">
        <v>65</v>
      </c>
      <c r="W3949">
        <v>36.430769230769201</v>
      </c>
      <c r="X3949">
        <v>68</v>
      </c>
      <c r="Y3949">
        <v>120.985294117647</v>
      </c>
      <c r="Z3949">
        <v>82</v>
      </c>
      <c r="AA3949">
        <v>365.0625</v>
      </c>
      <c r="AB3949">
        <v>74</v>
      </c>
      <c r="AC3949">
        <v>214.87142857142899</v>
      </c>
      <c r="AD3949">
        <v>0.44871794871794901</v>
      </c>
      <c r="AE3949">
        <v>11</v>
      </c>
      <c r="AF3949">
        <v>134.45454545454501</v>
      </c>
      <c r="AG3949">
        <v>7.0512820512820498E-2</v>
      </c>
      <c r="AH3949" s="4">
        <v>48</v>
      </c>
      <c r="AI3949">
        <v>1.5</v>
      </c>
      <c r="AJ3949" s="4">
        <v>24</v>
      </c>
      <c r="AK3949">
        <v>0.75</v>
      </c>
      <c r="AL3949" s="4">
        <v>19</v>
      </c>
      <c r="AM3949">
        <v>0.27142857142857102</v>
      </c>
      <c r="AN3949" s="4">
        <v>10</v>
      </c>
      <c r="AO3949">
        <v>0.14285714285714299</v>
      </c>
      <c r="AP3949" s="4">
        <v>0</v>
      </c>
      <c r="AQ3949">
        <v>0</v>
      </c>
      <c r="AR3949" s="4">
        <v>0</v>
      </c>
      <c r="AS3949">
        <v>0</v>
      </c>
      <c r="AT3949" s="4">
        <v>0</v>
      </c>
      <c r="AU3949" s="4">
        <v>0</v>
      </c>
      <c r="AV3949" s="4">
        <v>0</v>
      </c>
      <c r="AW3949">
        <v>1.59183673469388</v>
      </c>
      <c r="AX3949" s="4">
        <f t="shared" si="61"/>
        <v>97.999999999999844</v>
      </c>
      <c r="AY3949" s="4">
        <v>25</v>
      </c>
      <c r="AZ3949" s="4">
        <v>20.4166666666667</v>
      </c>
    </row>
    <row r="3950" spans="1:52" x14ac:dyDescent="0.25">
      <c r="A3950" s="4">
        <v>2017</v>
      </c>
      <c r="B3950" s="4" t="s">
        <v>1065</v>
      </c>
      <c r="C3950" t="s">
        <v>53</v>
      </c>
      <c r="D3950" t="s">
        <v>54</v>
      </c>
      <c r="E3950" s="18" t="s">
        <v>573</v>
      </c>
      <c r="F3950" s="4">
        <v>256</v>
      </c>
      <c r="G3950">
        <v>187</v>
      </c>
      <c r="H3950">
        <v>11.9144385026738</v>
      </c>
      <c r="I3950">
        <v>252</v>
      </c>
      <c r="J3950">
        <v>12.7936507936508</v>
      </c>
      <c r="K3950">
        <v>15</v>
      </c>
      <c r="L3950">
        <v>5.95238095238095E-2</v>
      </c>
      <c r="M3950">
        <v>53</v>
      </c>
      <c r="N3950">
        <v>484.03017241379303</v>
      </c>
      <c r="O3950">
        <v>0.20703125</v>
      </c>
      <c r="P3950">
        <v>226</v>
      </c>
      <c r="Q3950">
        <v>6.6327433628318602</v>
      </c>
      <c r="R3950">
        <v>68</v>
      </c>
      <c r="S3950">
        <v>49.352941176470601</v>
      </c>
      <c r="T3950">
        <v>8</v>
      </c>
      <c r="U3950">
        <v>144.375</v>
      </c>
      <c r="V3950">
        <v>8</v>
      </c>
      <c r="W3950">
        <v>53.5</v>
      </c>
      <c r="X3950">
        <v>217</v>
      </c>
      <c r="Y3950">
        <v>108.86175115207401</v>
      </c>
      <c r="Z3950">
        <v>11</v>
      </c>
      <c r="AA3950">
        <v>559</v>
      </c>
      <c r="AB3950">
        <v>241</v>
      </c>
      <c r="AC3950">
        <v>131.72803347280299</v>
      </c>
      <c r="AD3950">
        <v>0.93359375</v>
      </c>
      <c r="AE3950">
        <v>64</v>
      </c>
      <c r="AF3950">
        <v>76.703125</v>
      </c>
      <c r="AG3950">
        <v>0.25</v>
      </c>
      <c r="AH3950" s="4">
        <v>7</v>
      </c>
      <c r="AI3950">
        <v>0.63636363636363602</v>
      </c>
      <c r="AJ3950" s="4">
        <v>6</v>
      </c>
      <c r="AK3950">
        <v>0.54545454545454497</v>
      </c>
      <c r="AL3950" s="4">
        <v>43</v>
      </c>
      <c r="AM3950">
        <v>0.17991631799163199</v>
      </c>
      <c r="AN3950" s="4">
        <v>29</v>
      </c>
      <c r="AO3950">
        <v>0.121338912133891</v>
      </c>
      <c r="AP3950" s="4">
        <v>0</v>
      </c>
      <c r="AQ3950">
        <v>0</v>
      </c>
      <c r="AR3950" s="4">
        <v>0</v>
      </c>
      <c r="AS3950">
        <v>0</v>
      </c>
      <c r="AT3950" s="4">
        <v>2</v>
      </c>
      <c r="AU3950" s="4">
        <v>2</v>
      </c>
      <c r="AV3950" s="4">
        <v>10</v>
      </c>
      <c r="AW3950">
        <v>1.93846153846154</v>
      </c>
      <c r="AX3950" s="4">
        <f t="shared" si="61"/>
        <v>132.06349206349196</v>
      </c>
      <c r="AY3950" s="4">
        <v>7</v>
      </c>
      <c r="AZ3950" s="4">
        <v>23.428571428571399</v>
      </c>
    </row>
    <row r="3951" spans="1:52" x14ac:dyDescent="0.25">
      <c r="A3951" s="4">
        <v>2017</v>
      </c>
      <c r="B3951" s="4" t="s">
        <v>1065</v>
      </c>
      <c r="C3951" t="s">
        <v>53</v>
      </c>
      <c r="D3951" t="s">
        <v>82</v>
      </c>
      <c r="E3951" s="18" t="s">
        <v>601</v>
      </c>
      <c r="F3951" s="4">
        <v>173</v>
      </c>
      <c r="G3951">
        <v>130</v>
      </c>
      <c r="H3951">
        <v>6.9846153846153802</v>
      </c>
      <c r="I3951">
        <v>172</v>
      </c>
      <c r="J3951">
        <v>8.1220930232558093</v>
      </c>
      <c r="K3951">
        <v>10</v>
      </c>
      <c r="L3951">
        <v>5.8139534883720902E-2</v>
      </c>
      <c r="M3951">
        <v>13</v>
      </c>
      <c r="N3951">
        <v>650.37426900584796</v>
      </c>
      <c r="O3951">
        <v>7.5144508670520194E-2</v>
      </c>
      <c r="P3951">
        <v>162</v>
      </c>
      <c r="Q3951">
        <v>5.4444444444444402</v>
      </c>
      <c r="R3951">
        <v>46</v>
      </c>
      <c r="S3951">
        <v>37.2826086956522</v>
      </c>
      <c r="T3951">
        <v>19</v>
      </c>
      <c r="U3951">
        <v>155.57894736842101</v>
      </c>
      <c r="V3951">
        <v>19</v>
      </c>
      <c r="W3951">
        <v>74.210526315789494</v>
      </c>
      <c r="X3951">
        <v>138</v>
      </c>
      <c r="Y3951">
        <v>92.471014492753596</v>
      </c>
      <c r="Z3951">
        <v>21</v>
      </c>
      <c r="AA3951">
        <v>416.66666666666703</v>
      </c>
      <c r="AB3951">
        <v>151</v>
      </c>
      <c r="AC3951">
        <v>126.450331125828</v>
      </c>
      <c r="AD3951">
        <v>0.87283236994219704</v>
      </c>
      <c r="AE3951">
        <v>50</v>
      </c>
      <c r="AF3951">
        <v>74</v>
      </c>
      <c r="AG3951">
        <v>0.28901734104046201</v>
      </c>
      <c r="AH3951" s="4">
        <v>8</v>
      </c>
      <c r="AI3951">
        <v>0.38095238095238099</v>
      </c>
      <c r="AJ3951" s="4">
        <v>7</v>
      </c>
      <c r="AK3951">
        <v>0.33333333333333298</v>
      </c>
      <c r="AL3951" s="4">
        <v>24</v>
      </c>
      <c r="AM3951">
        <v>0.158940397350993</v>
      </c>
      <c r="AN3951" s="4">
        <v>12</v>
      </c>
      <c r="AO3951">
        <v>7.9470198675496706E-2</v>
      </c>
      <c r="AP3951" s="4">
        <v>0</v>
      </c>
      <c r="AQ3951">
        <v>0</v>
      </c>
      <c r="AR3951" s="4">
        <v>0</v>
      </c>
      <c r="AS3951">
        <v>0</v>
      </c>
      <c r="AT3951" s="4">
        <v>1</v>
      </c>
      <c r="AU3951" s="4">
        <v>0</v>
      </c>
      <c r="AV3951" s="4">
        <v>3</v>
      </c>
      <c r="AW3951">
        <v>1.9545454545454499</v>
      </c>
      <c r="AX3951" s="4">
        <f t="shared" si="61"/>
        <v>88.511627906976955</v>
      </c>
      <c r="AY3951" s="4">
        <v>19</v>
      </c>
      <c r="AZ3951" s="4">
        <v>13.6842105263158</v>
      </c>
    </row>
    <row r="3952" spans="1:52" x14ac:dyDescent="0.25">
      <c r="A3952" s="4">
        <v>2017</v>
      </c>
      <c r="B3952" s="4" t="s">
        <v>1065</v>
      </c>
      <c r="C3952" t="s">
        <v>53</v>
      </c>
      <c r="D3952" t="s">
        <v>295</v>
      </c>
      <c r="E3952" s="18" t="s">
        <v>800</v>
      </c>
      <c r="F3952" s="4">
        <v>79</v>
      </c>
      <c r="G3952">
        <v>34</v>
      </c>
      <c r="H3952">
        <v>4.1470588235294104</v>
      </c>
      <c r="I3952">
        <v>78</v>
      </c>
      <c r="J3952">
        <v>7.9102564102564097</v>
      </c>
      <c r="K3952">
        <v>4</v>
      </c>
      <c r="L3952">
        <v>5.1282051282051301E-2</v>
      </c>
      <c r="M3952">
        <v>27</v>
      </c>
      <c r="N3952">
        <v>126.490566037736</v>
      </c>
      <c r="O3952">
        <v>0.341772151898734</v>
      </c>
      <c r="P3952">
        <v>58</v>
      </c>
      <c r="Q3952">
        <v>3.8620689655172402</v>
      </c>
      <c r="R3952">
        <v>21</v>
      </c>
      <c r="S3952">
        <v>122.19047619047601</v>
      </c>
      <c r="T3952">
        <v>35</v>
      </c>
      <c r="U3952">
        <v>163.457142857143</v>
      </c>
      <c r="V3952">
        <v>33</v>
      </c>
      <c r="W3952">
        <v>36.7575757575758</v>
      </c>
      <c r="X3952">
        <v>36</v>
      </c>
      <c r="Y3952">
        <v>144.638888888889</v>
      </c>
      <c r="Z3952">
        <v>38</v>
      </c>
      <c r="AA3952">
        <v>376</v>
      </c>
      <c r="AB3952">
        <v>40</v>
      </c>
      <c r="AC3952">
        <v>195.67567567567599</v>
      </c>
      <c r="AD3952">
        <v>0.468354430379747</v>
      </c>
      <c r="AE3952">
        <v>5</v>
      </c>
      <c r="AF3952">
        <v>136</v>
      </c>
      <c r="AG3952">
        <v>6.3291139240506306E-2</v>
      </c>
      <c r="AH3952" s="4">
        <v>21</v>
      </c>
      <c r="AI3952">
        <v>1.23529411764706</v>
      </c>
      <c r="AJ3952" s="4">
        <v>9</v>
      </c>
      <c r="AK3952">
        <v>0.52941176470588203</v>
      </c>
      <c r="AL3952" s="4">
        <v>15</v>
      </c>
      <c r="AM3952">
        <v>0.40540540540540498</v>
      </c>
      <c r="AN3952" s="4">
        <v>1</v>
      </c>
      <c r="AO3952">
        <v>2.7027027027027001E-2</v>
      </c>
      <c r="AP3952" s="4">
        <v>0</v>
      </c>
      <c r="AQ3952">
        <v>0</v>
      </c>
      <c r="AR3952" s="4">
        <v>0</v>
      </c>
      <c r="AS3952">
        <v>0</v>
      </c>
      <c r="AT3952" s="4">
        <v>1</v>
      </c>
      <c r="AU3952" s="4">
        <v>0</v>
      </c>
      <c r="AV3952" s="4">
        <v>0</v>
      </c>
      <c r="AW3952">
        <v>1.625</v>
      </c>
      <c r="AX3952" s="4">
        <f t="shared" si="61"/>
        <v>48.615384615384613</v>
      </c>
      <c r="AY3952" s="4">
        <v>15</v>
      </c>
      <c r="AZ3952" s="4">
        <v>23.266666666666701</v>
      </c>
    </row>
    <row r="3953" spans="1:52" x14ac:dyDescent="0.25">
      <c r="A3953" s="4">
        <v>2017</v>
      </c>
      <c r="B3953" s="4" t="s">
        <v>1065</v>
      </c>
      <c r="C3953" t="s">
        <v>53</v>
      </c>
      <c r="D3953" t="s">
        <v>296</v>
      </c>
      <c r="E3953" s="18" t="s">
        <v>801</v>
      </c>
      <c r="F3953" s="4">
        <v>63</v>
      </c>
      <c r="G3953">
        <v>10</v>
      </c>
      <c r="H3953">
        <v>6.4</v>
      </c>
      <c r="I3953">
        <v>63</v>
      </c>
      <c r="J3953">
        <v>7.7936507936507899</v>
      </c>
      <c r="K3953">
        <v>0</v>
      </c>
      <c r="L3953">
        <v>0</v>
      </c>
      <c r="M3953">
        <v>41</v>
      </c>
      <c r="N3953">
        <v>54.318181818181799</v>
      </c>
      <c r="O3953">
        <v>0.65079365079365104</v>
      </c>
      <c r="P3953">
        <v>31</v>
      </c>
      <c r="Q3953">
        <v>4.8709677419354804</v>
      </c>
      <c r="R3953">
        <v>9</v>
      </c>
      <c r="S3953">
        <v>61.7777777777778</v>
      </c>
      <c r="T3953">
        <v>34</v>
      </c>
      <c r="U3953">
        <v>151.470588235294</v>
      </c>
      <c r="V3953">
        <v>30</v>
      </c>
      <c r="W3953">
        <v>34.733333333333299</v>
      </c>
      <c r="X3953">
        <v>19</v>
      </c>
      <c r="Y3953">
        <v>155</v>
      </c>
      <c r="Z3953">
        <v>41</v>
      </c>
      <c r="AA3953">
        <v>279</v>
      </c>
      <c r="AB3953">
        <v>22</v>
      </c>
      <c r="AC3953">
        <v>248.11764705882399</v>
      </c>
      <c r="AD3953">
        <v>0.26984126984126999</v>
      </c>
      <c r="AE3953">
        <v>0</v>
      </c>
      <c r="AF3953">
        <v>0</v>
      </c>
      <c r="AG3953">
        <v>0</v>
      </c>
      <c r="AH3953" s="4">
        <v>24</v>
      </c>
      <c r="AI3953">
        <v>4.8</v>
      </c>
      <c r="AJ3953" s="4">
        <v>18</v>
      </c>
      <c r="AK3953">
        <v>3.6</v>
      </c>
      <c r="AL3953" s="4">
        <v>7</v>
      </c>
      <c r="AM3953">
        <v>0.41176470588235298</v>
      </c>
      <c r="AN3953" s="4">
        <v>4</v>
      </c>
      <c r="AO3953">
        <v>0.23529411764705899</v>
      </c>
      <c r="AP3953" s="4">
        <v>0</v>
      </c>
      <c r="AQ3953">
        <v>0</v>
      </c>
      <c r="AR3953" s="4">
        <v>0</v>
      </c>
      <c r="AS3953">
        <v>0</v>
      </c>
      <c r="AT3953" s="4">
        <v>0</v>
      </c>
      <c r="AU3953" s="4">
        <v>0</v>
      </c>
      <c r="AV3953" s="4">
        <v>1</v>
      </c>
      <c r="AW3953">
        <v>1.575</v>
      </c>
      <c r="AX3953" s="4">
        <f t="shared" si="61"/>
        <v>40</v>
      </c>
      <c r="AY3953" s="4">
        <v>3</v>
      </c>
      <c r="AZ3953" s="4">
        <v>15</v>
      </c>
    </row>
    <row r="3954" spans="1:52" x14ac:dyDescent="0.25">
      <c r="A3954" s="4">
        <v>2017</v>
      </c>
      <c r="B3954" s="4" t="s">
        <v>1065</v>
      </c>
      <c r="C3954" t="s">
        <v>53</v>
      </c>
      <c r="D3954" t="s">
        <v>429</v>
      </c>
      <c r="E3954" s="18" t="s">
        <v>926</v>
      </c>
      <c r="F3954" s="4">
        <v>54</v>
      </c>
      <c r="G3954">
        <v>34</v>
      </c>
      <c r="H3954">
        <v>6.8529411764705896</v>
      </c>
      <c r="I3954">
        <v>54</v>
      </c>
      <c r="J3954">
        <v>7.6481481481481497</v>
      </c>
      <c r="K3954">
        <v>0</v>
      </c>
      <c r="L3954">
        <v>0</v>
      </c>
      <c r="M3954">
        <v>13</v>
      </c>
      <c r="N3954">
        <v>362.444444444444</v>
      </c>
      <c r="O3954">
        <v>0.240740740740741</v>
      </c>
      <c r="P3954">
        <v>51</v>
      </c>
      <c r="Q3954">
        <v>3.3333333333333299</v>
      </c>
      <c r="R3954">
        <v>22</v>
      </c>
      <c r="S3954">
        <v>73.090909090909093</v>
      </c>
      <c r="T3954">
        <v>14</v>
      </c>
      <c r="U3954">
        <v>153.92857142857099</v>
      </c>
      <c r="V3954">
        <v>14</v>
      </c>
      <c r="W3954">
        <v>33.714285714285701</v>
      </c>
      <c r="X3954">
        <v>39</v>
      </c>
      <c r="Y3954">
        <v>170.17948717948701</v>
      </c>
      <c r="Z3954">
        <v>15</v>
      </c>
      <c r="AA3954">
        <v>461.46666666666698</v>
      </c>
      <c r="AB3954">
        <v>39</v>
      </c>
      <c r="AC3954">
        <v>212.61538461538501</v>
      </c>
      <c r="AD3954">
        <v>0.72222222222222199</v>
      </c>
      <c r="AE3954">
        <v>6</v>
      </c>
      <c r="AF3954">
        <v>195.333333333333</v>
      </c>
      <c r="AG3954">
        <v>0.11111111111111099</v>
      </c>
      <c r="AH3954" s="4">
        <v>7</v>
      </c>
      <c r="AI3954">
        <v>0.46666666666666701</v>
      </c>
      <c r="AJ3954" s="4">
        <v>5</v>
      </c>
      <c r="AK3954">
        <v>0.33333333333333298</v>
      </c>
      <c r="AL3954" s="4">
        <v>12</v>
      </c>
      <c r="AM3954">
        <v>0.30769230769230799</v>
      </c>
      <c r="AN3954" s="4">
        <v>7</v>
      </c>
      <c r="AO3954">
        <v>0.17948717948717999</v>
      </c>
      <c r="AP3954" s="4">
        <v>0</v>
      </c>
      <c r="AQ3954">
        <v>0</v>
      </c>
      <c r="AR3954" s="4">
        <v>0</v>
      </c>
      <c r="AS3954">
        <v>0</v>
      </c>
      <c r="AT3954" s="4">
        <v>0</v>
      </c>
      <c r="AU3954" s="4">
        <v>0</v>
      </c>
      <c r="AV3954" s="4">
        <v>1</v>
      </c>
      <c r="AW3954">
        <v>1.2558139534883701</v>
      </c>
      <c r="AX3954" s="4">
        <f t="shared" si="61"/>
        <v>43.000000000000071</v>
      </c>
      <c r="AY3954" s="4">
        <v>12</v>
      </c>
      <c r="AZ3954" s="4">
        <v>0</v>
      </c>
    </row>
    <row r="3955" spans="1:52" x14ac:dyDescent="0.25">
      <c r="A3955" s="4">
        <v>2017</v>
      </c>
      <c r="B3955" s="4" t="s">
        <v>1065</v>
      </c>
      <c r="C3955" t="s">
        <v>53</v>
      </c>
      <c r="D3955" t="s">
        <v>430</v>
      </c>
      <c r="E3955" s="18" t="s">
        <v>927</v>
      </c>
      <c r="F3955" s="4">
        <v>56</v>
      </c>
      <c r="G3955">
        <v>46</v>
      </c>
      <c r="H3955">
        <v>3.0869565217391299</v>
      </c>
      <c r="I3955">
        <v>56</v>
      </c>
      <c r="J3955">
        <v>7.5535714285714297</v>
      </c>
      <c r="K3955">
        <v>0</v>
      </c>
      <c r="L3955">
        <v>0</v>
      </c>
      <c r="M3955">
        <v>9</v>
      </c>
      <c r="N3955">
        <v>469.55769230769198</v>
      </c>
      <c r="O3955">
        <v>0.160714285714286</v>
      </c>
      <c r="P3955">
        <v>51</v>
      </c>
      <c r="Q3955">
        <v>3.2156862745098</v>
      </c>
      <c r="R3955">
        <v>24</v>
      </c>
      <c r="S3955">
        <v>41.4166666666667</v>
      </c>
      <c r="T3955">
        <v>16</v>
      </c>
      <c r="U3955">
        <v>121.9375</v>
      </c>
      <c r="V3955">
        <v>15</v>
      </c>
      <c r="W3955">
        <v>43.4</v>
      </c>
      <c r="X3955">
        <v>33</v>
      </c>
      <c r="Y3955">
        <v>119.666666666667</v>
      </c>
      <c r="Z3955">
        <v>17</v>
      </c>
      <c r="AA3955">
        <v>405.86666666666702</v>
      </c>
      <c r="AB3955">
        <v>39</v>
      </c>
      <c r="AC3955">
        <v>174.230769230769</v>
      </c>
      <c r="AD3955">
        <v>0.69642857142857095</v>
      </c>
      <c r="AE3955">
        <v>4</v>
      </c>
      <c r="AF3955">
        <v>149</v>
      </c>
      <c r="AG3955">
        <v>7.1428571428571397E-2</v>
      </c>
      <c r="AH3955" s="4">
        <v>11</v>
      </c>
      <c r="AI3955">
        <v>0.73333333333333295</v>
      </c>
      <c r="AJ3955" s="4">
        <v>6</v>
      </c>
      <c r="AK3955">
        <v>0.4</v>
      </c>
      <c r="AL3955" s="4">
        <v>10</v>
      </c>
      <c r="AM3955">
        <v>0.256410256410256</v>
      </c>
      <c r="AN3955" s="4">
        <v>4</v>
      </c>
      <c r="AO3955">
        <v>0.102564102564103</v>
      </c>
      <c r="AP3955" s="4">
        <v>0</v>
      </c>
      <c r="AQ3955">
        <v>0</v>
      </c>
      <c r="AR3955" s="4">
        <v>0</v>
      </c>
      <c r="AS3955">
        <v>0</v>
      </c>
      <c r="AT3955" s="4">
        <v>0</v>
      </c>
      <c r="AU3955" s="4">
        <v>0</v>
      </c>
      <c r="AV3955" s="4">
        <v>4</v>
      </c>
      <c r="AW3955">
        <v>1.24444444444444</v>
      </c>
      <c r="AX3955" s="4">
        <f t="shared" si="61"/>
        <v>45.000000000000156</v>
      </c>
      <c r="AY3955" s="4">
        <v>18</v>
      </c>
      <c r="AZ3955" s="4">
        <v>23.5</v>
      </c>
    </row>
    <row r="3956" spans="1:52" x14ac:dyDescent="0.25">
      <c r="A3956" s="4">
        <v>2017</v>
      </c>
      <c r="B3956" s="4" t="s">
        <v>1065</v>
      </c>
      <c r="C3956" t="s">
        <v>53</v>
      </c>
      <c r="D3956" t="s">
        <v>431</v>
      </c>
      <c r="E3956" s="18" t="s">
        <v>928</v>
      </c>
      <c r="F3956" s="4">
        <v>98</v>
      </c>
      <c r="G3956">
        <v>72</v>
      </c>
      <c r="H3956">
        <v>2.5138888888888902</v>
      </c>
      <c r="I3956">
        <v>98</v>
      </c>
      <c r="J3956">
        <v>6.6530612244898002</v>
      </c>
      <c r="K3956">
        <v>0</v>
      </c>
      <c r="L3956">
        <v>0</v>
      </c>
      <c r="M3956">
        <v>9</v>
      </c>
      <c r="N3956">
        <v>331.052631578947</v>
      </c>
      <c r="O3956">
        <v>9.1836734693877597E-2</v>
      </c>
      <c r="P3956">
        <v>93</v>
      </c>
      <c r="Q3956">
        <v>5.3333333333333304</v>
      </c>
      <c r="R3956">
        <v>46</v>
      </c>
      <c r="S3956">
        <v>65.456521739130395</v>
      </c>
      <c r="T3956">
        <v>27</v>
      </c>
      <c r="U3956">
        <v>181.555555555556</v>
      </c>
      <c r="V3956">
        <v>28</v>
      </c>
      <c r="W3956">
        <v>43.892857142857103</v>
      </c>
      <c r="X3956">
        <v>65</v>
      </c>
      <c r="Y3956">
        <v>150.12307692307701</v>
      </c>
      <c r="Z3956">
        <v>30</v>
      </c>
      <c r="AA3956">
        <v>462.17241379310298</v>
      </c>
      <c r="AB3956">
        <v>68</v>
      </c>
      <c r="AC3956">
        <v>180.26865671641801</v>
      </c>
      <c r="AD3956">
        <v>0.68367346938775497</v>
      </c>
      <c r="AE3956">
        <v>10</v>
      </c>
      <c r="AF3956">
        <v>116.3</v>
      </c>
      <c r="AG3956">
        <v>0.102040816326531</v>
      </c>
      <c r="AH3956" s="4">
        <v>20</v>
      </c>
      <c r="AI3956">
        <v>0.68965517241379304</v>
      </c>
      <c r="AJ3956" s="4">
        <v>13</v>
      </c>
      <c r="AK3956">
        <v>0.44827586206896602</v>
      </c>
      <c r="AL3956" s="4">
        <v>18</v>
      </c>
      <c r="AM3956">
        <v>0.26865671641791</v>
      </c>
      <c r="AN3956" s="4">
        <v>12</v>
      </c>
      <c r="AO3956">
        <v>0.17910447761194001</v>
      </c>
      <c r="AP3956" s="4">
        <v>0</v>
      </c>
      <c r="AQ3956">
        <v>0</v>
      </c>
      <c r="AR3956" s="4">
        <v>0</v>
      </c>
      <c r="AS3956">
        <v>0</v>
      </c>
      <c r="AT3956" s="4">
        <v>0</v>
      </c>
      <c r="AU3956" s="4">
        <v>0</v>
      </c>
      <c r="AV3956" s="4">
        <v>2</v>
      </c>
      <c r="AW3956">
        <v>1.27272727272727</v>
      </c>
      <c r="AX3956" s="4">
        <f t="shared" si="61"/>
        <v>77.000000000000156</v>
      </c>
      <c r="AY3956" s="4">
        <v>30</v>
      </c>
      <c r="AZ3956" s="4">
        <v>4.3928571428571397</v>
      </c>
    </row>
    <row r="3957" spans="1:52" x14ac:dyDescent="0.25">
      <c r="A3957" s="4">
        <v>2017</v>
      </c>
      <c r="B3957" s="4" t="s">
        <v>1065</v>
      </c>
      <c r="C3957" t="s">
        <v>53</v>
      </c>
      <c r="D3957" t="s">
        <v>432</v>
      </c>
      <c r="E3957" s="18" t="s">
        <v>929</v>
      </c>
      <c r="F3957" s="4">
        <v>33</v>
      </c>
      <c r="G3957">
        <v>25</v>
      </c>
      <c r="H3957">
        <v>5.04</v>
      </c>
      <c r="I3957">
        <v>33</v>
      </c>
      <c r="J3957">
        <v>7.51515151515152</v>
      </c>
      <c r="K3957">
        <v>0</v>
      </c>
      <c r="L3957">
        <v>0</v>
      </c>
      <c r="M3957">
        <v>7</v>
      </c>
      <c r="N3957">
        <v>25</v>
      </c>
      <c r="O3957">
        <v>0.21212121212121199</v>
      </c>
      <c r="P3957">
        <v>33</v>
      </c>
      <c r="Q3957">
        <v>8.6060606060606109</v>
      </c>
      <c r="R3957">
        <v>6</v>
      </c>
      <c r="S3957">
        <v>59.3333333333333</v>
      </c>
      <c r="T3957">
        <v>6</v>
      </c>
      <c r="U3957">
        <v>153</v>
      </c>
      <c r="V3957">
        <v>6</v>
      </c>
      <c r="W3957">
        <v>26.5</v>
      </c>
      <c r="X3957">
        <v>18</v>
      </c>
      <c r="Y3957">
        <v>146.555555555556</v>
      </c>
      <c r="Z3957">
        <v>10</v>
      </c>
      <c r="AA3957">
        <v>566</v>
      </c>
      <c r="AB3957">
        <v>23</v>
      </c>
      <c r="AC3957">
        <v>200.695652173913</v>
      </c>
      <c r="AD3957">
        <v>0.69696969696969702</v>
      </c>
      <c r="AE3957">
        <v>2</v>
      </c>
      <c r="AF3957">
        <v>144</v>
      </c>
      <c r="AG3957">
        <v>6.0606060606060601E-2</v>
      </c>
      <c r="AH3957" s="4">
        <v>2</v>
      </c>
      <c r="AI3957">
        <v>0.22222222222222199</v>
      </c>
      <c r="AJ3957" s="4">
        <v>2</v>
      </c>
      <c r="AK3957">
        <v>0.22222222222222199</v>
      </c>
      <c r="AL3957" s="4">
        <v>3</v>
      </c>
      <c r="AM3957">
        <v>0.13043478260869601</v>
      </c>
      <c r="AN3957" s="4">
        <v>4</v>
      </c>
      <c r="AO3957">
        <v>0.173913043478261</v>
      </c>
      <c r="AP3957" s="4">
        <v>0</v>
      </c>
      <c r="AQ3957">
        <v>0</v>
      </c>
      <c r="AR3957" s="4">
        <v>0</v>
      </c>
      <c r="AS3957">
        <v>0</v>
      </c>
      <c r="AT3957" s="4">
        <v>0</v>
      </c>
      <c r="AU3957" s="4">
        <v>0</v>
      </c>
      <c r="AV3957" s="4">
        <v>0</v>
      </c>
      <c r="AW3957">
        <v>1.4347826086956501</v>
      </c>
      <c r="AX3957" s="4">
        <f t="shared" si="61"/>
        <v>23.000000000000032</v>
      </c>
      <c r="AY3957" s="4">
        <v>6</v>
      </c>
      <c r="AZ3957" s="4">
        <v>11.8333333333333</v>
      </c>
    </row>
    <row r="3958" spans="1:52" x14ac:dyDescent="0.25">
      <c r="A3958" s="4">
        <v>2017</v>
      </c>
      <c r="B3958" s="4" t="s">
        <v>1065</v>
      </c>
      <c r="C3958" t="s">
        <v>53</v>
      </c>
      <c r="D3958" t="s">
        <v>433</v>
      </c>
      <c r="E3958" s="18" t="s">
        <v>930</v>
      </c>
      <c r="F3958" s="4">
        <v>118</v>
      </c>
      <c r="G3958">
        <v>68</v>
      </c>
      <c r="H3958">
        <v>3.1323529411764701</v>
      </c>
      <c r="I3958">
        <v>118</v>
      </c>
      <c r="J3958">
        <v>3.9661016949152499</v>
      </c>
      <c r="K3958">
        <v>3</v>
      </c>
      <c r="L3958">
        <v>2.5423728813559299E-2</v>
      </c>
      <c r="M3958">
        <v>23</v>
      </c>
      <c r="N3958">
        <v>776.19130434782596</v>
      </c>
      <c r="O3958">
        <v>0.194915254237288</v>
      </c>
      <c r="P3958">
        <v>109</v>
      </c>
      <c r="Q3958">
        <v>2.6055045871559601</v>
      </c>
      <c r="R3958">
        <v>17</v>
      </c>
      <c r="S3958">
        <v>23.470588235294102</v>
      </c>
      <c r="T3958">
        <v>2</v>
      </c>
      <c r="U3958">
        <v>247</v>
      </c>
      <c r="V3958">
        <v>2</v>
      </c>
      <c r="W3958">
        <v>13.5</v>
      </c>
      <c r="X3958">
        <v>101</v>
      </c>
      <c r="Y3958">
        <v>101.20792079207899</v>
      </c>
      <c r="Z3958">
        <v>5</v>
      </c>
      <c r="AA3958">
        <v>344.2</v>
      </c>
      <c r="AB3958">
        <v>113</v>
      </c>
      <c r="AC3958">
        <v>116.902654867257</v>
      </c>
      <c r="AD3958">
        <v>0.95762711864406802</v>
      </c>
      <c r="AE3958">
        <v>17</v>
      </c>
      <c r="AF3958">
        <v>86.882352941176507</v>
      </c>
      <c r="AG3958">
        <v>0.14406779661017</v>
      </c>
      <c r="AH3958" s="4">
        <v>3</v>
      </c>
      <c r="AI3958">
        <v>0.6</v>
      </c>
      <c r="AJ3958" s="4">
        <v>1</v>
      </c>
      <c r="AK3958">
        <v>0.2</v>
      </c>
      <c r="AL3958" s="4">
        <v>5</v>
      </c>
      <c r="AM3958">
        <v>4.4247787610619503E-2</v>
      </c>
      <c r="AN3958" s="4">
        <v>5</v>
      </c>
      <c r="AO3958">
        <v>4.4247787610619503E-2</v>
      </c>
      <c r="AP3958" s="4">
        <v>4</v>
      </c>
      <c r="AQ3958">
        <v>3.3898305084745797E-2</v>
      </c>
      <c r="AR3958" s="4">
        <v>6</v>
      </c>
      <c r="AS3958">
        <v>5.0847457627118599E-2</v>
      </c>
      <c r="AT3958" s="4">
        <v>0</v>
      </c>
      <c r="AU3958" s="4">
        <v>0</v>
      </c>
      <c r="AV3958" s="4">
        <v>0</v>
      </c>
      <c r="AW3958">
        <v>1.3882352941176499</v>
      </c>
      <c r="AX3958" s="4">
        <f t="shared" si="61"/>
        <v>84.999999999999829</v>
      </c>
      <c r="AY3958" s="4">
        <v>2</v>
      </c>
      <c r="AZ3958" s="4">
        <v>0.5</v>
      </c>
    </row>
    <row r="3959" spans="1:52" x14ac:dyDescent="0.25">
      <c r="A3959" s="4">
        <v>2017</v>
      </c>
      <c r="B3959" s="4" t="s">
        <v>1065</v>
      </c>
      <c r="C3959" t="s">
        <v>53</v>
      </c>
      <c r="D3959" t="s">
        <v>434</v>
      </c>
      <c r="E3959" s="18" t="s">
        <v>931</v>
      </c>
      <c r="F3959" s="4">
        <v>32</v>
      </c>
      <c r="G3959">
        <v>24</v>
      </c>
      <c r="H3959">
        <v>6.125</v>
      </c>
      <c r="I3959">
        <v>32</v>
      </c>
      <c r="J3959">
        <v>11.28125</v>
      </c>
      <c r="K3959">
        <v>0</v>
      </c>
      <c r="L3959">
        <v>0</v>
      </c>
      <c r="M3959">
        <v>8</v>
      </c>
      <c r="N3959">
        <v>693.15625</v>
      </c>
      <c r="O3959">
        <v>0.25</v>
      </c>
      <c r="P3959">
        <v>29</v>
      </c>
      <c r="Q3959">
        <v>4.1034482758620703</v>
      </c>
      <c r="R3959">
        <v>9</v>
      </c>
      <c r="S3959">
        <v>77.4444444444444</v>
      </c>
      <c r="T3959">
        <v>9</v>
      </c>
      <c r="U3959">
        <v>166.666666666667</v>
      </c>
      <c r="V3959">
        <v>9</v>
      </c>
      <c r="W3959">
        <v>48.1111111111111</v>
      </c>
      <c r="X3959">
        <v>23</v>
      </c>
      <c r="Y3959">
        <v>145</v>
      </c>
      <c r="Z3959">
        <v>9</v>
      </c>
      <c r="AA3959">
        <v>486</v>
      </c>
      <c r="AB3959">
        <v>23</v>
      </c>
      <c r="AC3959">
        <v>191.95652173913001</v>
      </c>
      <c r="AD3959">
        <v>0.71875</v>
      </c>
      <c r="AE3959">
        <v>4</v>
      </c>
      <c r="AF3959">
        <v>105.5</v>
      </c>
      <c r="AG3959">
        <v>0.125</v>
      </c>
      <c r="AH3959" s="4">
        <v>6</v>
      </c>
      <c r="AI3959">
        <v>0.66666666666666696</v>
      </c>
      <c r="AJ3959" s="4">
        <v>6</v>
      </c>
      <c r="AK3959">
        <v>0.66666666666666696</v>
      </c>
      <c r="AL3959" s="4">
        <v>7</v>
      </c>
      <c r="AM3959">
        <v>0.30434782608695699</v>
      </c>
      <c r="AN3959" s="4">
        <v>4</v>
      </c>
      <c r="AO3959">
        <v>0.173913043478261</v>
      </c>
      <c r="AP3959" s="4">
        <v>0</v>
      </c>
      <c r="AQ3959">
        <v>0</v>
      </c>
      <c r="AR3959" s="4">
        <v>0</v>
      </c>
      <c r="AS3959">
        <v>0</v>
      </c>
      <c r="AT3959" s="4">
        <v>0</v>
      </c>
      <c r="AU3959" s="4">
        <v>0</v>
      </c>
      <c r="AV3959" s="4">
        <v>0</v>
      </c>
      <c r="AW3959">
        <v>1.2307692307692299</v>
      </c>
      <c r="AX3959" s="4">
        <f t="shared" si="61"/>
        <v>26.000000000000018</v>
      </c>
      <c r="AY3959" s="4">
        <v>9</v>
      </c>
      <c r="AZ3959" s="4">
        <v>20.4444444444444</v>
      </c>
    </row>
    <row r="3960" spans="1:52" x14ac:dyDescent="0.25">
      <c r="A3960" s="4">
        <v>2017</v>
      </c>
      <c r="B3960" s="4" t="s">
        <v>1065</v>
      </c>
      <c r="C3960" t="s">
        <v>53</v>
      </c>
      <c r="D3960" t="s">
        <v>435</v>
      </c>
      <c r="E3960" s="18" t="s">
        <v>932</v>
      </c>
      <c r="F3960" s="4">
        <v>84</v>
      </c>
      <c r="G3960">
        <v>50</v>
      </c>
      <c r="H3960">
        <v>3.3</v>
      </c>
      <c r="I3960">
        <v>82</v>
      </c>
      <c r="J3960">
        <v>4.6951219512195097</v>
      </c>
      <c r="K3960">
        <v>0</v>
      </c>
      <c r="L3960">
        <v>0</v>
      </c>
      <c r="M3960">
        <v>23</v>
      </c>
      <c r="N3960">
        <v>1338.46987951807</v>
      </c>
      <c r="O3960">
        <v>0.273809523809524</v>
      </c>
      <c r="P3960">
        <v>80</v>
      </c>
      <c r="Q3960">
        <v>3.875</v>
      </c>
      <c r="R3960">
        <v>29</v>
      </c>
      <c r="S3960">
        <v>74.103448275862107</v>
      </c>
      <c r="T3960">
        <v>21</v>
      </c>
      <c r="U3960">
        <v>149.333333333333</v>
      </c>
      <c r="V3960">
        <v>20</v>
      </c>
      <c r="W3960">
        <v>27.15</v>
      </c>
      <c r="X3960">
        <v>57</v>
      </c>
      <c r="Y3960">
        <v>135.17543859649101</v>
      </c>
      <c r="Z3960">
        <v>21</v>
      </c>
      <c r="AA3960">
        <v>487.90476190476198</v>
      </c>
      <c r="AB3960">
        <v>61</v>
      </c>
      <c r="AC3960">
        <v>167.95081967213099</v>
      </c>
      <c r="AD3960">
        <v>0.72619047619047605</v>
      </c>
      <c r="AE3960">
        <v>5</v>
      </c>
      <c r="AF3960">
        <v>75.8</v>
      </c>
      <c r="AG3960">
        <v>5.95238095238095E-2</v>
      </c>
      <c r="AH3960" s="4">
        <v>16</v>
      </c>
      <c r="AI3960">
        <v>0.76190476190476197</v>
      </c>
      <c r="AJ3960" s="4">
        <v>4</v>
      </c>
      <c r="AK3960">
        <v>0.19047619047618999</v>
      </c>
      <c r="AL3960" s="4">
        <v>16</v>
      </c>
      <c r="AM3960">
        <v>0.26229508196721302</v>
      </c>
      <c r="AN3960" s="4">
        <v>8</v>
      </c>
      <c r="AO3960">
        <v>0.13114754098360701</v>
      </c>
      <c r="AP3960" s="4">
        <v>0</v>
      </c>
      <c r="AQ3960">
        <v>0</v>
      </c>
      <c r="AR3960" s="4">
        <v>1</v>
      </c>
      <c r="AS3960">
        <v>1.1904761904761901E-2</v>
      </c>
      <c r="AT3960" s="4">
        <v>0</v>
      </c>
      <c r="AU3960" s="4">
        <v>2</v>
      </c>
      <c r="AV3960" s="4">
        <v>3</v>
      </c>
      <c r="AW3960">
        <v>1.24242424242424</v>
      </c>
      <c r="AX3960" s="4">
        <f t="shared" si="61"/>
        <v>67.609756097561103</v>
      </c>
      <c r="AY3960" s="4">
        <v>21</v>
      </c>
      <c r="AZ3960" s="4">
        <v>0</v>
      </c>
    </row>
    <row r="3961" spans="1:52" x14ac:dyDescent="0.25">
      <c r="A3961" s="4">
        <v>2017</v>
      </c>
      <c r="B3961" s="4" t="s">
        <v>1065</v>
      </c>
      <c r="C3961" t="s">
        <v>53</v>
      </c>
      <c r="D3961" t="s">
        <v>436</v>
      </c>
      <c r="E3961" s="18" t="s">
        <v>933</v>
      </c>
      <c r="F3961" s="4">
        <v>60</v>
      </c>
      <c r="G3961">
        <v>45</v>
      </c>
      <c r="H3961">
        <v>2.8222222222222202</v>
      </c>
      <c r="I3961">
        <v>60</v>
      </c>
      <c r="J3961">
        <v>6.1166666666666698</v>
      </c>
      <c r="K3961">
        <v>0</v>
      </c>
      <c r="L3961">
        <v>0</v>
      </c>
      <c r="M3961">
        <v>30</v>
      </c>
      <c r="N3961">
        <v>1086.2553191489401</v>
      </c>
      <c r="O3961">
        <v>0.5</v>
      </c>
      <c r="P3961">
        <v>57</v>
      </c>
      <c r="Q3961">
        <v>1.6491228070175401</v>
      </c>
      <c r="R3961">
        <v>24</v>
      </c>
      <c r="S3961">
        <v>72.0833333333333</v>
      </c>
      <c r="T3961">
        <v>13</v>
      </c>
      <c r="U3961">
        <v>133.461538461538</v>
      </c>
      <c r="V3961">
        <v>13</v>
      </c>
      <c r="W3961">
        <v>55.230769230769198</v>
      </c>
      <c r="X3961">
        <v>42</v>
      </c>
      <c r="Y3961">
        <v>140.97619047619</v>
      </c>
      <c r="Z3961">
        <v>15</v>
      </c>
      <c r="AA3961">
        <v>346.53333333333302</v>
      </c>
      <c r="AB3961">
        <v>45</v>
      </c>
      <c r="AC3961">
        <v>191.13333333333301</v>
      </c>
      <c r="AD3961">
        <v>0.75</v>
      </c>
      <c r="AE3961">
        <v>5</v>
      </c>
      <c r="AF3961">
        <v>149.6</v>
      </c>
      <c r="AG3961">
        <v>8.3333333333333301E-2</v>
      </c>
      <c r="AH3961" s="4">
        <v>7</v>
      </c>
      <c r="AI3961">
        <v>0.46666666666666701</v>
      </c>
      <c r="AJ3961" s="4">
        <v>5</v>
      </c>
      <c r="AK3961">
        <v>0.33333333333333298</v>
      </c>
      <c r="AL3961" s="4">
        <v>14</v>
      </c>
      <c r="AM3961">
        <v>0.31111111111111101</v>
      </c>
      <c r="AN3961" s="4">
        <v>7</v>
      </c>
      <c r="AO3961">
        <v>0.155555555555556</v>
      </c>
      <c r="AP3961" s="4">
        <v>0</v>
      </c>
      <c r="AQ3961">
        <v>0</v>
      </c>
      <c r="AR3961" s="4">
        <v>0</v>
      </c>
      <c r="AS3961">
        <v>0</v>
      </c>
      <c r="AT3961" s="4">
        <v>0</v>
      </c>
      <c r="AU3961" s="4">
        <v>0</v>
      </c>
      <c r="AV3961" s="4">
        <v>0</v>
      </c>
      <c r="AW3961">
        <v>1.27659574468085</v>
      </c>
      <c r="AX3961" s="4">
        <f t="shared" si="61"/>
        <v>47.000000000000036</v>
      </c>
      <c r="AY3961" s="4">
        <v>13</v>
      </c>
      <c r="AZ3961" s="4">
        <v>23.909090909090899</v>
      </c>
    </row>
    <row r="3962" spans="1:52" x14ac:dyDescent="0.25">
      <c r="A3962" s="4">
        <v>2017</v>
      </c>
      <c r="B3962" s="4" t="s">
        <v>1065</v>
      </c>
      <c r="C3962" t="s">
        <v>53</v>
      </c>
      <c r="D3962" t="s">
        <v>438</v>
      </c>
      <c r="E3962" s="18" t="s">
        <v>935</v>
      </c>
      <c r="F3962" s="4">
        <v>79</v>
      </c>
      <c r="G3962">
        <v>52</v>
      </c>
      <c r="H3962">
        <v>4.5192307692307701</v>
      </c>
      <c r="I3962">
        <v>79</v>
      </c>
      <c r="J3962">
        <v>6.18987341772152</v>
      </c>
      <c r="K3962">
        <v>4</v>
      </c>
      <c r="L3962">
        <v>5.0632911392405097E-2</v>
      </c>
      <c r="M3962">
        <v>28</v>
      </c>
      <c r="N3962">
        <v>893.29166666666697</v>
      </c>
      <c r="O3962">
        <v>0.354430379746835</v>
      </c>
      <c r="P3962">
        <v>72</v>
      </c>
      <c r="Q3962">
        <v>6.6944444444444402</v>
      </c>
      <c r="R3962">
        <v>28</v>
      </c>
      <c r="S3962">
        <v>60.857142857142897</v>
      </c>
      <c r="T3962">
        <v>15</v>
      </c>
      <c r="U3962">
        <v>155.066666666667</v>
      </c>
      <c r="V3962">
        <v>13</v>
      </c>
      <c r="W3962">
        <v>83.769230769230802</v>
      </c>
      <c r="X3962">
        <v>43</v>
      </c>
      <c r="Y3962">
        <v>111.348837209302</v>
      </c>
      <c r="Z3962">
        <v>20</v>
      </c>
      <c r="AA3962">
        <v>494.15789473684202</v>
      </c>
      <c r="AB3962">
        <v>59</v>
      </c>
      <c r="AC3962">
        <v>174.86206896551701</v>
      </c>
      <c r="AD3962">
        <v>0.734177215189874</v>
      </c>
      <c r="AE3962">
        <v>8</v>
      </c>
      <c r="AF3962">
        <v>109.5</v>
      </c>
      <c r="AG3962">
        <v>0.10126582278481</v>
      </c>
      <c r="AH3962" s="4">
        <v>7</v>
      </c>
      <c r="AI3962">
        <v>0.36842105263157898</v>
      </c>
      <c r="AJ3962" s="4">
        <v>8</v>
      </c>
      <c r="AK3962">
        <v>0.42105263157894701</v>
      </c>
      <c r="AL3962" s="4">
        <v>10</v>
      </c>
      <c r="AM3962">
        <v>0.17241379310344801</v>
      </c>
      <c r="AN3962" s="4">
        <v>3</v>
      </c>
      <c r="AO3962">
        <v>5.1724137931034503E-2</v>
      </c>
      <c r="AP3962" s="4">
        <v>0</v>
      </c>
      <c r="AQ3962">
        <v>0</v>
      </c>
      <c r="AR3962" s="4">
        <v>0</v>
      </c>
      <c r="AS3962">
        <v>0</v>
      </c>
      <c r="AT3962" s="4">
        <v>0</v>
      </c>
      <c r="AU3962" s="4">
        <v>0</v>
      </c>
      <c r="AV3962" s="4">
        <v>1</v>
      </c>
      <c r="AW3962">
        <v>1.31666666666667</v>
      </c>
      <c r="AX3962" s="4">
        <f t="shared" si="61"/>
        <v>59.999999999999851</v>
      </c>
      <c r="AY3962" s="4">
        <v>10</v>
      </c>
      <c r="AZ3962" s="4">
        <v>23.8</v>
      </c>
    </row>
    <row r="3963" spans="1:52" x14ac:dyDescent="0.25">
      <c r="A3963" s="4">
        <v>2017</v>
      </c>
      <c r="B3963" s="4" t="s">
        <v>1065</v>
      </c>
      <c r="C3963" t="s">
        <v>53</v>
      </c>
      <c r="D3963" t="s">
        <v>439</v>
      </c>
      <c r="E3963" s="18" t="s">
        <v>936</v>
      </c>
      <c r="F3963" s="4">
        <v>58</v>
      </c>
      <c r="G3963">
        <v>33</v>
      </c>
      <c r="H3963">
        <v>3.6666666666666701</v>
      </c>
      <c r="I3963">
        <v>57</v>
      </c>
      <c r="J3963">
        <v>6</v>
      </c>
      <c r="K3963">
        <v>0</v>
      </c>
      <c r="L3963">
        <v>0</v>
      </c>
      <c r="M3963">
        <v>16</v>
      </c>
      <c r="N3963">
        <v>801.32142857142901</v>
      </c>
      <c r="O3963">
        <v>0.27586206896551702</v>
      </c>
      <c r="P3963">
        <v>54</v>
      </c>
      <c r="Q3963">
        <v>4.5555555555555598</v>
      </c>
      <c r="R3963">
        <v>25</v>
      </c>
      <c r="S3963">
        <v>90.52</v>
      </c>
      <c r="T3963">
        <v>23</v>
      </c>
      <c r="U3963">
        <v>161.869565217391</v>
      </c>
      <c r="V3963">
        <v>22</v>
      </c>
      <c r="W3963">
        <v>31.045454545454501</v>
      </c>
      <c r="X3963">
        <v>32</v>
      </c>
      <c r="Y3963">
        <v>139.96875</v>
      </c>
      <c r="Z3963">
        <v>26</v>
      </c>
      <c r="AA3963">
        <v>325.68</v>
      </c>
      <c r="AB3963">
        <v>32</v>
      </c>
      <c r="AC3963">
        <v>160.15625</v>
      </c>
      <c r="AD3963">
        <v>0.55172413793103503</v>
      </c>
      <c r="AE3963">
        <v>1</v>
      </c>
      <c r="AF3963">
        <v>188</v>
      </c>
      <c r="AG3963">
        <v>1.72413793103448E-2</v>
      </c>
      <c r="AH3963" s="4">
        <v>11</v>
      </c>
      <c r="AI3963">
        <v>0.44</v>
      </c>
      <c r="AJ3963" s="4">
        <v>12</v>
      </c>
      <c r="AK3963">
        <v>0.48</v>
      </c>
      <c r="AL3963" s="4">
        <v>12</v>
      </c>
      <c r="AM3963">
        <v>0.375</v>
      </c>
      <c r="AN3963" s="4">
        <v>4</v>
      </c>
      <c r="AO3963">
        <v>0.125</v>
      </c>
      <c r="AP3963" s="4">
        <v>0</v>
      </c>
      <c r="AQ3963">
        <v>0</v>
      </c>
      <c r="AR3963" s="4">
        <v>0</v>
      </c>
      <c r="AS3963">
        <v>0</v>
      </c>
      <c r="AT3963" s="4">
        <v>0</v>
      </c>
      <c r="AU3963" s="4">
        <v>0</v>
      </c>
      <c r="AV3963" s="4">
        <v>0</v>
      </c>
      <c r="AW3963">
        <v>1.34883720930233</v>
      </c>
      <c r="AX3963" s="4">
        <f t="shared" si="61"/>
        <v>42.999999999999858</v>
      </c>
      <c r="AY3963" s="4">
        <v>22</v>
      </c>
      <c r="AZ3963" s="4">
        <v>55.954545454545503</v>
      </c>
    </row>
    <row r="3964" spans="1:52" x14ac:dyDescent="0.25">
      <c r="A3964" s="4">
        <v>2017</v>
      </c>
      <c r="B3964" s="4" t="s">
        <v>1065</v>
      </c>
      <c r="C3964" t="s">
        <v>53</v>
      </c>
      <c r="D3964" t="s">
        <v>440</v>
      </c>
      <c r="E3964" s="18" t="s">
        <v>937</v>
      </c>
      <c r="F3964" s="4">
        <v>100</v>
      </c>
      <c r="G3964">
        <v>48</v>
      </c>
      <c r="H3964">
        <v>2.1041666666666701</v>
      </c>
      <c r="I3964">
        <v>100</v>
      </c>
      <c r="J3964">
        <v>3.24</v>
      </c>
      <c r="K3964">
        <v>6</v>
      </c>
      <c r="L3964">
        <v>0.06</v>
      </c>
      <c r="M3964">
        <v>38</v>
      </c>
      <c r="N3964">
        <v>1251.6853932584299</v>
      </c>
      <c r="O3964">
        <v>0.38</v>
      </c>
      <c r="P3964">
        <v>94</v>
      </c>
      <c r="Q3964">
        <v>1.59574468085106</v>
      </c>
      <c r="R3964">
        <v>16</v>
      </c>
      <c r="S3964">
        <v>47.4375</v>
      </c>
      <c r="T3964">
        <v>10</v>
      </c>
      <c r="U3964">
        <v>185.6</v>
      </c>
      <c r="V3964">
        <v>5</v>
      </c>
      <c r="W3964">
        <v>41.4</v>
      </c>
      <c r="X3964">
        <v>82</v>
      </c>
      <c r="Y3964">
        <v>102.5</v>
      </c>
      <c r="Z3964">
        <v>10</v>
      </c>
      <c r="AA3964">
        <v>309.2</v>
      </c>
      <c r="AB3964">
        <v>90</v>
      </c>
      <c r="AC3964">
        <v>121.677777777778</v>
      </c>
      <c r="AD3964">
        <v>0.9</v>
      </c>
      <c r="AE3964">
        <v>15</v>
      </c>
      <c r="AF3964">
        <v>81.599999999999994</v>
      </c>
      <c r="AG3964">
        <v>0.15</v>
      </c>
      <c r="AH3964" s="4">
        <v>4</v>
      </c>
      <c r="AI3964">
        <v>0.4</v>
      </c>
      <c r="AJ3964" s="4">
        <v>2</v>
      </c>
      <c r="AK3964">
        <v>0.2</v>
      </c>
      <c r="AL3964" s="4">
        <v>3</v>
      </c>
      <c r="AM3964">
        <v>3.3333333333333298E-2</v>
      </c>
      <c r="AN3964" s="4">
        <v>4</v>
      </c>
      <c r="AO3964">
        <v>4.4444444444444398E-2</v>
      </c>
      <c r="AP3964" s="4">
        <v>3</v>
      </c>
      <c r="AQ3964">
        <v>0.03</v>
      </c>
      <c r="AR3964" s="4">
        <v>4</v>
      </c>
      <c r="AS3964">
        <v>0.04</v>
      </c>
      <c r="AT3964" s="4">
        <v>0</v>
      </c>
      <c r="AU3964" s="4">
        <v>0</v>
      </c>
      <c r="AV3964" s="4">
        <v>0</v>
      </c>
      <c r="AW3964">
        <v>1.5384615384615401</v>
      </c>
      <c r="AX3964" s="4">
        <f t="shared" si="61"/>
        <v>64.999999999999929</v>
      </c>
      <c r="AY3964" s="4">
        <v>9</v>
      </c>
      <c r="AZ3964" s="4">
        <v>84.7777777777778</v>
      </c>
    </row>
    <row r="3965" spans="1:52" x14ac:dyDescent="0.25">
      <c r="A3965" s="4">
        <v>2017</v>
      </c>
      <c r="B3965" s="4" t="s">
        <v>1065</v>
      </c>
      <c r="C3965" t="s">
        <v>53</v>
      </c>
      <c r="D3965" t="s">
        <v>442</v>
      </c>
      <c r="E3965" s="18" t="s">
        <v>939</v>
      </c>
      <c r="F3965" s="4">
        <v>79</v>
      </c>
      <c r="G3965">
        <v>52</v>
      </c>
      <c r="H3965">
        <v>2.5384615384615401</v>
      </c>
      <c r="I3965">
        <v>78</v>
      </c>
      <c r="J3965">
        <v>5</v>
      </c>
      <c r="K3965">
        <v>2</v>
      </c>
      <c r="L3965">
        <v>2.5641025641025599E-2</v>
      </c>
      <c r="M3965">
        <v>28</v>
      </c>
      <c r="N3965">
        <v>1665.38961038961</v>
      </c>
      <c r="O3965">
        <v>0.354430379746835</v>
      </c>
      <c r="P3965">
        <v>72</v>
      </c>
      <c r="Q3965">
        <v>1.8611111111111101</v>
      </c>
      <c r="R3965">
        <v>24</v>
      </c>
      <c r="S3965">
        <v>86.875</v>
      </c>
      <c r="T3965">
        <v>25</v>
      </c>
      <c r="U3965">
        <v>110.48</v>
      </c>
      <c r="V3965">
        <v>25</v>
      </c>
      <c r="W3965">
        <v>43.96</v>
      </c>
      <c r="X3965">
        <v>46</v>
      </c>
      <c r="Y3965">
        <v>111.95652173913</v>
      </c>
      <c r="Z3965">
        <v>29</v>
      </c>
      <c r="AA3965">
        <v>421.92307692307702</v>
      </c>
      <c r="AB3965">
        <v>49</v>
      </c>
      <c r="AC3965">
        <v>147.67346938775501</v>
      </c>
      <c r="AD3965">
        <v>0.620253164556962</v>
      </c>
      <c r="AE3965">
        <v>9</v>
      </c>
      <c r="AF3965">
        <v>95.8888888888889</v>
      </c>
      <c r="AG3965">
        <v>0.113924050632911</v>
      </c>
      <c r="AH3965" s="4">
        <v>12</v>
      </c>
      <c r="AI3965">
        <v>0.46153846153846201</v>
      </c>
      <c r="AJ3965" s="4">
        <v>11</v>
      </c>
      <c r="AK3965">
        <v>0.42307692307692302</v>
      </c>
      <c r="AL3965" s="4">
        <v>14</v>
      </c>
      <c r="AM3965">
        <v>0.28571428571428598</v>
      </c>
      <c r="AN3965" s="4">
        <v>3</v>
      </c>
      <c r="AO3965">
        <v>6.1224489795918401E-2</v>
      </c>
      <c r="AP3965" s="4">
        <v>0</v>
      </c>
      <c r="AQ3965">
        <v>0</v>
      </c>
      <c r="AR3965" s="4">
        <v>0</v>
      </c>
      <c r="AS3965">
        <v>0</v>
      </c>
      <c r="AT3965" s="4">
        <v>1</v>
      </c>
      <c r="AU3965" s="4">
        <v>0</v>
      </c>
      <c r="AV3965" s="4">
        <v>2</v>
      </c>
      <c r="AW3965">
        <v>1.21875</v>
      </c>
      <c r="AX3965" s="4">
        <f t="shared" si="61"/>
        <v>64.820512820512818</v>
      </c>
      <c r="AY3965" s="4">
        <v>26</v>
      </c>
      <c r="AZ3965" s="4">
        <v>11.08</v>
      </c>
    </row>
    <row r="3966" spans="1:52" x14ac:dyDescent="0.25">
      <c r="A3966" s="4">
        <v>2017</v>
      </c>
      <c r="B3966" s="4" t="s">
        <v>1065</v>
      </c>
      <c r="C3966" t="s">
        <v>53</v>
      </c>
      <c r="D3966" t="s">
        <v>515</v>
      </c>
      <c r="E3966" s="18" t="s">
        <v>1009</v>
      </c>
      <c r="F3966" s="4">
        <v>65</v>
      </c>
      <c r="G3966">
        <v>33</v>
      </c>
      <c r="H3966">
        <v>4.51515151515152</v>
      </c>
      <c r="I3966">
        <v>65</v>
      </c>
      <c r="J3966">
        <v>5.6</v>
      </c>
      <c r="K3966">
        <v>6</v>
      </c>
      <c r="L3966">
        <v>9.2307692307692299E-2</v>
      </c>
      <c r="M3966">
        <v>28</v>
      </c>
      <c r="N3966">
        <v>1004.89583333333</v>
      </c>
      <c r="O3966">
        <v>0.43076923076923102</v>
      </c>
      <c r="P3966">
        <v>59</v>
      </c>
      <c r="Q3966">
        <v>3.28813559322034</v>
      </c>
      <c r="R3966">
        <v>8</v>
      </c>
      <c r="S3966">
        <v>25.25</v>
      </c>
      <c r="T3966">
        <v>4</v>
      </c>
      <c r="U3966">
        <v>236.5</v>
      </c>
      <c r="V3966">
        <v>3</v>
      </c>
      <c r="W3966">
        <v>33.3333333333333</v>
      </c>
      <c r="X3966">
        <v>12</v>
      </c>
      <c r="Y3966">
        <v>92</v>
      </c>
      <c r="Z3966">
        <v>7</v>
      </c>
      <c r="AA3966">
        <v>250.57142857142901</v>
      </c>
      <c r="AB3966">
        <v>58</v>
      </c>
      <c r="AC3966">
        <v>125.954545454545</v>
      </c>
      <c r="AD3966">
        <v>0.67692307692307696</v>
      </c>
      <c r="AE3966">
        <v>8</v>
      </c>
      <c r="AF3966">
        <v>79</v>
      </c>
      <c r="AG3966">
        <v>0.123076923076923</v>
      </c>
      <c r="AH3966" s="4">
        <v>1</v>
      </c>
      <c r="AI3966">
        <v>0.14285714285714299</v>
      </c>
      <c r="AJ3966" s="4">
        <v>0</v>
      </c>
      <c r="AK3966">
        <v>0</v>
      </c>
      <c r="AL3966" s="4">
        <v>1</v>
      </c>
      <c r="AM3966">
        <v>2.27272727272727E-2</v>
      </c>
      <c r="AN3966" s="4">
        <v>4</v>
      </c>
      <c r="AO3966">
        <v>9.0909090909090898E-2</v>
      </c>
      <c r="AP3966" s="4">
        <v>2</v>
      </c>
      <c r="AQ3966">
        <v>3.0769230769230799E-2</v>
      </c>
      <c r="AR3966" s="4">
        <v>4</v>
      </c>
      <c r="AS3966">
        <v>6.15384615384615E-2</v>
      </c>
      <c r="AT3966" s="4">
        <v>0</v>
      </c>
      <c r="AU3966" s="4">
        <v>0</v>
      </c>
      <c r="AV3966" s="4">
        <v>1</v>
      </c>
      <c r="AW3966">
        <v>1.51162790697674</v>
      </c>
      <c r="AX3966" s="4">
        <f t="shared" si="61"/>
        <v>43.000000000000121</v>
      </c>
      <c r="AY3966" s="4">
        <v>4</v>
      </c>
      <c r="AZ3966" s="4">
        <v>0.33333333333333298</v>
      </c>
    </row>
    <row r="3967" spans="1:52" x14ac:dyDescent="0.25">
      <c r="A3967" s="4">
        <v>2017</v>
      </c>
      <c r="B3967" s="4" t="s">
        <v>1065</v>
      </c>
      <c r="C3967" t="s">
        <v>53</v>
      </c>
      <c r="D3967" t="s">
        <v>556</v>
      </c>
      <c r="E3967" s="18" t="s">
        <v>1047</v>
      </c>
      <c r="F3967" s="4">
        <v>40</v>
      </c>
      <c r="G3967">
        <v>21</v>
      </c>
      <c r="H3967">
        <v>4.0952380952380896</v>
      </c>
      <c r="I3967">
        <v>40</v>
      </c>
      <c r="J3967">
        <v>4.4249999999999998</v>
      </c>
      <c r="K3967">
        <v>0</v>
      </c>
      <c r="L3967">
        <v>0</v>
      </c>
      <c r="M3967">
        <v>5</v>
      </c>
      <c r="N3967">
        <v>204.027027027027</v>
      </c>
      <c r="O3967">
        <v>0.125</v>
      </c>
      <c r="P3967">
        <v>37</v>
      </c>
      <c r="Q3967">
        <v>7.4324324324324298</v>
      </c>
      <c r="R3967">
        <v>11</v>
      </c>
      <c r="S3967">
        <v>108.90909090909101</v>
      </c>
      <c r="T3967">
        <v>19</v>
      </c>
      <c r="U3967">
        <v>172.052631578947</v>
      </c>
      <c r="V3967">
        <v>17</v>
      </c>
      <c r="W3967">
        <v>91.235294117647101</v>
      </c>
      <c r="X3967">
        <v>18</v>
      </c>
      <c r="Y3967">
        <v>141.333333333333</v>
      </c>
      <c r="Z3967">
        <v>22</v>
      </c>
      <c r="AA3967">
        <v>551.35</v>
      </c>
      <c r="AB3967">
        <v>18</v>
      </c>
      <c r="AC3967">
        <v>180.055555555556</v>
      </c>
      <c r="AD3967">
        <v>0.45</v>
      </c>
      <c r="AE3967">
        <v>2</v>
      </c>
      <c r="AF3967">
        <v>189</v>
      </c>
      <c r="AG3967">
        <v>0.05</v>
      </c>
      <c r="AH3967" s="4">
        <v>12</v>
      </c>
      <c r="AI3967">
        <v>0.6</v>
      </c>
      <c r="AJ3967" s="4">
        <v>9</v>
      </c>
      <c r="AK3967">
        <v>0.45</v>
      </c>
      <c r="AL3967" s="4">
        <v>5</v>
      </c>
      <c r="AM3967">
        <v>0.27777777777777801</v>
      </c>
      <c r="AN3967" s="4">
        <v>2</v>
      </c>
      <c r="AO3967">
        <v>0.11111111111111099</v>
      </c>
      <c r="AP3967" s="4">
        <v>0</v>
      </c>
      <c r="AQ3967">
        <v>0</v>
      </c>
      <c r="AR3967" s="4">
        <v>0</v>
      </c>
      <c r="AS3967">
        <v>0</v>
      </c>
      <c r="AT3967" s="4">
        <v>0</v>
      </c>
      <c r="AU3967" s="4">
        <v>0</v>
      </c>
      <c r="AV3967" s="4">
        <v>0</v>
      </c>
      <c r="AW3967">
        <v>1.1764705882352899</v>
      </c>
      <c r="AX3967" s="4">
        <f t="shared" si="61"/>
        <v>34.000000000000121</v>
      </c>
      <c r="AY3967" s="4">
        <v>16</v>
      </c>
      <c r="AZ3967" s="4">
        <v>27.75</v>
      </c>
    </row>
    <row r="3968" spans="1:52" x14ac:dyDescent="0.25">
      <c r="A3968" s="4">
        <v>2017</v>
      </c>
      <c r="B3968" s="4" t="s">
        <v>1065</v>
      </c>
      <c r="C3968" t="s">
        <v>53</v>
      </c>
      <c r="D3968" t="s">
        <v>1067</v>
      </c>
      <c r="E3968" s="18" t="s">
        <v>1127</v>
      </c>
      <c r="F3968" s="4">
        <v>48</v>
      </c>
      <c r="G3968">
        <v>25</v>
      </c>
      <c r="H3968">
        <v>5.32</v>
      </c>
      <c r="I3968">
        <v>48</v>
      </c>
      <c r="J3968">
        <v>5.3541666666666696</v>
      </c>
      <c r="K3968">
        <v>0</v>
      </c>
      <c r="L3968">
        <v>0</v>
      </c>
      <c r="M3968">
        <v>6</v>
      </c>
      <c r="N3968">
        <v>774.63829787233999</v>
      </c>
      <c r="O3968">
        <v>0.125</v>
      </c>
      <c r="P3968">
        <v>48</v>
      </c>
      <c r="Q3968">
        <v>6.1458333333333304</v>
      </c>
      <c r="R3968">
        <v>15</v>
      </c>
      <c r="S3968">
        <v>74.066666666666706</v>
      </c>
      <c r="T3968">
        <v>17</v>
      </c>
      <c r="U3968">
        <v>192.76470588235301</v>
      </c>
      <c r="V3968">
        <v>16</v>
      </c>
      <c r="W3968">
        <v>23.75</v>
      </c>
      <c r="X3968">
        <v>29</v>
      </c>
      <c r="Y3968">
        <v>179.79310344827601</v>
      </c>
      <c r="Z3968">
        <v>18</v>
      </c>
      <c r="AA3968">
        <v>550.27777777777806</v>
      </c>
      <c r="AB3968">
        <v>30</v>
      </c>
      <c r="AC3968">
        <v>208</v>
      </c>
      <c r="AD3968">
        <v>0.625</v>
      </c>
      <c r="AE3968">
        <v>2</v>
      </c>
      <c r="AF3968">
        <v>214.5</v>
      </c>
      <c r="AG3968">
        <v>4.1666666666666699E-2</v>
      </c>
      <c r="AH3968" s="4">
        <v>9</v>
      </c>
      <c r="AI3968">
        <v>0.5</v>
      </c>
      <c r="AJ3968" s="4">
        <v>5</v>
      </c>
      <c r="AK3968">
        <v>0.27777777777777801</v>
      </c>
      <c r="AL3968" s="4">
        <v>11</v>
      </c>
      <c r="AM3968">
        <v>0.36666666666666697</v>
      </c>
      <c r="AN3968" s="4">
        <v>5</v>
      </c>
      <c r="AO3968">
        <v>0.16666666666666699</v>
      </c>
      <c r="AP3968" s="4">
        <v>0</v>
      </c>
      <c r="AQ3968">
        <v>0</v>
      </c>
      <c r="AR3968" s="4">
        <v>0</v>
      </c>
      <c r="AS3968">
        <v>0</v>
      </c>
      <c r="AT3968" s="4">
        <v>0</v>
      </c>
      <c r="AU3968" s="4">
        <v>0</v>
      </c>
      <c r="AV3968" s="4">
        <v>0</v>
      </c>
      <c r="AW3968">
        <v>1.0909090909090899</v>
      </c>
      <c r="AX3968" s="4">
        <f t="shared" si="61"/>
        <v>44.000000000000043</v>
      </c>
      <c r="AY3968" s="4">
        <v>17</v>
      </c>
      <c r="AZ3968" s="4">
        <v>26</v>
      </c>
    </row>
    <row r="3969" spans="1:52" x14ac:dyDescent="0.25">
      <c r="A3969" s="4">
        <v>2017</v>
      </c>
      <c r="B3969" s="4" t="s">
        <v>1065</v>
      </c>
      <c r="C3969" t="s">
        <v>53</v>
      </c>
      <c r="D3969" t="s">
        <v>1068</v>
      </c>
      <c r="E3969" s="18" t="s">
        <v>1128</v>
      </c>
      <c r="F3969" s="4">
        <v>42</v>
      </c>
      <c r="G3969">
        <v>25</v>
      </c>
      <c r="H3969">
        <v>3.2</v>
      </c>
      <c r="I3969">
        <v>42</v>
      </c>
      <c r="J3969">
        <v>7.3571428571428603</v>
      </c>
      <c r="K3969">
        <v>0</v>
      </c>
      <c r="L3969">
        <v>0</v>
      </c>
      <c r="M3969">
        <v>7</v>
      </c>
      <c r="N3969">
        <v>312.228571428571</v>
      </c>
      <c r="O3969">
        <v>0.16666666666666699</v>
      </c>
      <c r="P3969">
        <v>41</v>
      </c>
      <c r="Q3969">
        <v>7.6097560975609797</v>
      </c>
      <c r="R3969">
        <v>14</v>
      </c>
      <c r="S3969">
        <v>54.857142857142897</v>
      </c>
      <c r="T3969">
        <v>3</v>
      </c>
      <c r="U3969">
        <v>151.333333333333</v>
      </c>
      <c r="V3969">
        <v>2</v>
      </c>
      <c r="W3969">
        <v>54.5</v>
      </c>
      <c r="X3969">
        <v>32</v>
      </c>
      <c r="Y3969">
        <v>156</v>
      </c>
      <c r="Z3969">
        <v>5</v>
      </c>
      <c r="AA3969">
        <v>357.4</v>
      </c>
      <c r="AB3969">
        <v>37</v>
      </c>
      <c r="AC3969">
        <v>201.805555555556</v>
      </c>
      <c r="AD3969">
        <v>0.85714285714285698</v>
      </c>
      <c r="AE3969">
        <v>3</v>
      </c>
      <c r="AF3969">
        <v>112</v>
      </c>
      <c r="AG3969">
        <v>7.1428571428571397E-2</v>
      </c>
      <c r="AH3969" s="4">
        <v>2</v>
      </c>
      <c r="AI3969">
        <v>0.4</v>
      </c>
      <c r="AJ3969" s="4">
        <v>1</v>
      </c>
      <c r="AK3969">
        <v>0.2</v>
      </c>
      <c r="AL3969" s="4">
        <v>7</v>
      </c>
      <c r="AM3969">
        <v>0.194444444444444</v>
      </c>
      <c r="AN3969" s="4">
        <v>9</v>
      </c>
      <c r="AO3969">
        <v>0.25</v>
      </c>
      <c r="AP3969" s="4">
        <v>0</v>
      </c>
      <c r="AQ3969">
        <v>0</v>
      </c>
      <c r="AR3969" s="4">
        <v>0</v>
      </c>
      <c r="AS3969">
        <v>0</v>
      </c>
      <c r="AT3969" s="4">
        <v>0</v>
      </c>
      <c r="AU3969" s="4">
        <v>0</v>
      </c>
      <c r="AV3969" s="4">
        <v>1</v>
      </c>
      <c r="AW3969">
        <v>1.1052631578947401</v>
      </c>
      <c r="AX3969" s="4">
        <f t="shared" si="61"/>
        <v>37.999999999999886</v>
      </c>
      <c r="AY3969" s="4">
        <v>2</v>
      </c>
      <c r="AZ3969" s="4">
        <v>32</v>
      </c>
    </row>
    <row r="3970" spans="1:52" x14ac:dyDescent="0.25">
      <c r="A3970" s="4">
        <v>2017</v>
      </c>
      <c r="B3970" s="4" t="s">
        <v>1065</v>
      </c>
      <c r="C3970" t="s">
        <v>53</v>
      </c>
      <c r="D3970" t="s">
        <v>1069</v>
      </c>
      <c r="E3970" s="18" t="s">
        <v>1129</v>
      </c>
      <c r="F3970" s="4">
        <v>18</v>
      </c>
      <c r="G3970">
        <v>13</v>
      </c>
      <c r="H3970">
        <v>4.8461538461538503</v>
      </c>
      <c r="I3970">
        <v>18</v>
      </c>
      <c r="J3970">
        <v>10.5555555555556</v>
      </c>
      <c r="K3970">
        <v>0</v>
      </c>
      <c r="L3970">
        <v>0</v>
      </c>
      <c r="M3970">
        <v>7</v>
      </c>
      <c r="N3970">
        <v>489.08333333333297</v>
      </c>
      <c r="O3970">
        <v>0.38888888888888901</v>
      </c>
      <c r="P3970">
        <v>17</v>
      </c>
      <c r="Q3970">
        <v>4.8823529411764701</v>
      </c>
      <c r="R3970">
        <v>3</v>
      </c>
      <c r="S3970">
        <v>37</v>
      </c>
      <c r="T3970">
        <v>1</v>
      </c>
      <c r="U3970">
        <v>401</v>
      </c>
      <c r="V3970">
        <v>1</v>
      </c>
      <c r="W3970">
        <v>36</v>
      </c>
      <c r="X3970">
        <v>12</v>
      </c>
      <c r="Y3970">
        <v>174.5</v>
      </c>
      <c r="Z3970">
        <v>2</v>
      </c>
      <c r="AA3970">
        <v>610</v>
      </c>
      <c r="AB3970">
        <v>16</v>
      </c>
      <c r="AC3970">
        <v>207.0625</v>
      </c>
      <c r="AD3970">
        <v>0.88888888888888895</v>
      </c>
      <c r="AE3970">
        <v>0</v>
      </c>
      <c r="AF3970">
        <v>0</v>
      </c>
      <c r="AG3970">
        <v>0</v>
      </c>
      <c r="AH3970" s="4">
        <v>2</v>
      </c>
      <c r="AI3970">
        <v>1</v>
      </c>
      <c r="AJ3970" s="4">
        <v>0</v>
      </c>
      <c r="AK3970">
        <v>0</v>
      </c>
      <c r="AL3970" s="4">
        <v>1</v>
      </c>
      <c r="AM3970">
        <v>6.25E-2</v>
      </c>
      <c r="AN3970" s="4">
        <v>3</v>
      </c>
      <c r="AO3970">
        <v>0.1875</v>
      </c>
      <c r="AP3970" s="4">
        <v>0</v>
      </c>
      <c r="AQ3970">
        <v>0</v>
      </c>
      <c r="AR3970" s="4">
        <v>0</v>
      </c>
      <c r="AS3970">
        <v>0</v>
      </c>
      <c r="AT3970" s="4">
        <v>0</v>
      </c>
      <c r="AU3970" s="4">
        <v>0</v>
      </c>
      <c r="AV3970" s="4">
        <v>0</v>
      </c>
      <c r="AW3970">
        <v>1.2</v>
      </c>
      <c r="AX3970" s="4">
        <f t="shared" si="61"/>
        <v>15</v>
      </c>
      <c r="AY3970" s="4">
        <v>0</v>
      </c>
      <c r="AZ3970" s="4">
        <v>0</v>
      </c>
    </row>
    <row r="3971" spans="1:52" x14ac:dyDescent="0.25">
      <c r="A3971" s="4">
        <v>2017</v>
      </c>
      <c r="B3971" s="4" t="s">
        <v>1065</v>
      </c>
      <c r="C3971" t="s">
        <v>53</v>
      </c>
      <c r="D3971" t="s">
        <v>1070</v>
      </c>
      <c r="E3971" s="18" t="s">
        <v>1130</v>
      </c>
      <c r="F3971" s="4">
        <v>10</v>
      </c>
      <c r="G3971">
        <v>8</v>
      </c>
      <c r="H3971">
        <v>1.75</v>
      </c>
      <c r="I3971">
        <v>10</v>
      </c>
      <c r="J3971">
        <v>6.1</v>
      </c>
      <c r="K3971">
        <v>0</v>
      </c>
      <c r="L3971">
        <v>0</v>
      </c>
      <c r="M3971">
        <v>2</v>
      </c>
      <c r="N3971">
        <v>5.125</v>
      </c>
      <c r="O3971">
        <v>0.2</v>
      </c>
      <c r="P3971">
        <v>8</v>
      </c>
      <c r="Q3971">
        <v>7.25</v>
      </c>
      <c r="R3971">
        <v>3</v>
      </c>
      <c r="S3971">
        <v>16.3333333333333</v>
      </c>
      <c r="T3971">
        <v>2</v>
      </c>
      <c r="U3971">
        <v>91.5</v>
      </c>
      <c r="V3971">
        <v>2</v>
      </c>
      <c r="W3971">
        <v>2.5</v>
      </c>
      <c r="X3971">
        <v>1</v>
      </c>
      <c r="Y3971">
        <v>89</v>
      </c>
      <c r="Z3971">
        <v>3</v>
      </c>
      <c r="AA3971">
        <v>238</v>
      </c>
      <c r="AB3971">
        <v>7</v>
      </c>
      <c r="AC3971">
        <v>118.857142857143</v>
      </c>
      <c r="AD3971">
        <v>0.7</v>
      </c>
      <c r="AE3971">
        <v>1</v>
      </c>
      <c r="AF3971">
        <v>38</v>
      </c>
      <c r="AG3971">
        <v>0.1</v>
      </c>
      <c r="AH3971" s="4">
        <v>0</v>
      </c>
      <c r="AI3971">
        <v>0</v>
      </c>
      <c r="AJ3971" s="4">
        <v>1</v>
      </c>
      <c r="AK3971">
        <v>1</v>
      </c>
      <c r="AL3971" s="4">
        <v>3</v>
      </c>
      <c r="AM3971">
        <v>0.42857142857142899</v>
      </c>
      <c r="AN3971" s="4">
        <v>0</v>
      </c>
      <c r="AO3971">
        <v>0</v>
      </c>
      <c r="AP3971" s="4">
        <v>0</v>
      </c>
      <c r="AQ3971">
        <v>0</v>
      </c>
      <c r="AR3971" s="4">
        <v>0</v>
      </c>
      <c r="AS3971">
        <v>0</v>
      </c>
      <c r="AT3971" s="4">
        <v>0</v>
      </c>
      <c r="AU3971" s="4">
        <v>0</v>
      </c>
      <c r="AV3971" s="4">
        <v>0</v>
      </c>
      <c r="AW3971">
        <v>1.1111111111111101</v>
      </c>
      <c r="AX3971" s="4">
        <f t="shared" ref="AX3971:AX4034" si="62">IF(ISERROR(F3971/AW3971),0,F3971/AW3971)</f>
        <v>9.0000000000000089</v>
      </c>
      <c r="AY3971" s="4">
        <v>1</v>
      </c>
      <c r="AZ3971" s="4">
        <v>0</v>
      </c>
    </row>
    <row r="3972" spans="1:52" x14ac:dyDescent="0.25">
      <c r="A3972" s="4">
        <v>2017</v>
      </c>
      <c r="B3972" s="4" t="s">
        <v>1065</v>
      </c>
      <c r="C3972" t="s">
        <v>155</v>
      </c>
      <c r="D3972" t="s">
        <v>145</v>
      </c>
      <c r="E3972" s="18" t="s">
        <v>661</v>
      </c>
      <c r="F3972" s="4">
        <v>20</v>
      </c>
      <c r="G3972">
        <v>19</v>
      </c>
      <c r="H3972">
        <v>6.0526315789473699</v>
      </c>
      <c r="I3972">
        <v>20</v>
      </c>
      <c r="J3972">
        <v>7.1</v>
      </c>
      <c r="K3972">
        <v>0</v>
      </c>
      <c r="L3972">
        <v>0</v>
      </c>
      <c r="M3972">
        <v>0</v>
      </c>
      <c r="N3972">
        <v>168.95</v>
      </c>
      <c r="O3972">
        <v>0</v>
      </c>
      <c r="P3972">
        <v>12</v>
      </c>
      <c r="Q3972">
        <v>8.5</v>
      </c>
      <c r="R3972">
        <v>1</v>
      </c>
      <c r="S3972">
        <v>243</v>
      </c>
      <c r="T3972">
        <v>0</v>
      </c>
      <c r="U3972">
        <v>0</v>
      </c>
      <c r="V3972">
        <v>0</v>
      </c>
      <c r="W3972">
        <v>0</v>
      </c>
      <c r="X3972">
        <v>16</v>
      </c>
      <c r="Y3972">
        <v>35.6875</v>
      </c>
      <c r="Z3972">
        <v>2</v>
      </c>
      <c r="AA3972">
        <v>281</v>
      </c>
      <c r="AB3972">
        <v>18</v>
      </c>
      <c r="AC3972">
        <v>54</v>
      </c>
      <c r="AD3972">
        <v>0.9</v>
      </c>
      <c r="AE3972">
        <v>13</v>
      </c>
      <c r="AF3972">
        <v>43.230769230769198</v>
      </c>
      <c r="AG3972">
        <v>0.65</v>
      </c>
      <c r="AH3972" s="4">
        <v>1</v>
      </c>
      <c r="AI3972">
        <v>0.5</v>
      </c>
      <c r="AJ3972" s="4">
        <v>0</v>
      </c>
      <c r="AK3972">
        <v>0</v>
      </c>
      <c r="AL3972" s="4">
        <v>2</v>
      </c>
      <c r="AM3972">
        <v>0.11111111111111099</v>
      </c>
      <c r="AN3972" s="4">
        <v>0</v>
      </c>
      <c r="AO3972">
        <v>0</v>
      </c>
      <c r="AP3972" s="4">
        <v>0</v>
      </c>
      <c r="AQ3972">
        <v>0</v>
      </c>
      <c r="AR3972" s="4">
        <v>0</v>
      </c>
      <c r="AS3972">
        <v>0</v>
      </c>
      <c r="AT3972" s="4">
        <v>0</v>
      </c>
      <c r="AU3972" s="4">
        <v>0</v>
      </c>
      <c r="AV3972" s="4">
        <v>0</v>
      </c>
      <c r="AW3972">
        <v>1.6666666666666701</v>
      </c>
      <c r="AX3972" s="4">
        <f t="shared" si="62"/>
        <v>11.999999999999975</v>
      </c>
      <c r="AY3972" s="4">
        <v>0</v>
      </c>
      <c r="AZ3972" s="4">
        <v>0</v>
      </c>
    </row>
    <row r="3973" spans="1:52" x14ac:dyDescent="0.25">
      <c r="A3973" s="4">
        <v>2017</v>
      </c>
      <c r="B3973" s="4" t="s">
        <v>1065</v>
      </c>
      <c r="C3973" t="s">
        <v>155</v>
      </c>
      <c r="D3973" t="s">
        <v>412</v>
      </c>
      <c r="E3973" s="18" t="s">
        <v>908</v>
      </c>
      <c r="F3973" s="4">
        <v>1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1</v>
      </c>
      <c r="N3973">
        <v>0</v>
      </c>
      <c r="O3973">
        <v>1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 s="4">
        <v>0</v>
      </c>
      <c r="AI3973">
        <v>0</v>
      </c>
      <c r="AJ3973" s="4">
        <v>0</v>
      </c>
      <c r="AK3973">
        <v>0</v>
      </c>
      <c r="AL3973" s="4">
        <v>0</v>
      </c>
      <c r="AM3973">
        <v>0</v>
      </c>
      <c r="AN3973" s="4">
        <v>0</v>
      </c>
      <c r="AO3973">
        <v>0</v>
      </c>
      <c r="AP3973" s="4">
        <v>0</v>
      </c>
      <c r="AQ3973">
        <v>0</v>
      </c>
      <c r="AR3973" s="4">
        <v>0</v>
      </c>
      <c r="AS3973">
        <v>0</v>
      </c>
      <c r="AT3973" s="4">
        <v>0</v>
      </c>
      <c r="AU3973" s="4">
        <v>1</v>
      </c>
      <c r="AV3973" s="4">
        <v>0</v>
      </c>
      <c r="AW3973" s="4">
        <v>0</v>
      </c>
      <c r="AX3973" s="4">
        <f t="shared" si="62"/>
        <v>0</v>
      </c>
      <c r="AY3973" s="4">
        <v>0</v>
      </c>
      <c r="AZ3973" s="4">
        <v>0</v>
      </c>
    </row>
    <row r="3974" spans="1:52" x14ac:dyDescent="0.25">
      <c r="A3974" s="4">
        <v>2017</v>
      </c>
      <c r="B3974" s="4" t="s">
        <v>1065</v>
      </c>
      <c r="C3974" t="s">
        <v>155</v>
      </c>
      <c r="D3974" t="s">
        <v>118</v>
      </c>
      <c r="E3974" s="18" t="s">
        <v>634</v>
      </c>
      <c r="F3974" s="4">
        <v>27</v>
      </c>
      <c r="G3974">
        <v>26</v>
      </c>
      <c r="H3974">
        <v>0.84615384615384603</v>
      </c>
      <c r="I3974">
        <v>27</v>
      </c>
      <c r="J3974">
        <v>1.8888888888888899</v>
      </c>
      <c r="K3974">
        <v>0</v>
      </c>
      <c r="L3974">
        <v>0</v>
      </c>
      <c r="M3974">
        <v>1</v>
      </c>
      <c r="N3974">
        <v>-15.192307692307701</v>
      </c>
      <c r="O3974">
        <v>3.7037037037037E-2</v>
      </c>
      <c r="P3974">
        <v>20</v>
      </c>
      <c r="Q3974">
        <v>6.7</v>
      </c>
      <c r="R3974">
        <v>1</v>
      </c>
      <c r="S3974">
        <v>77</v>
      </c>
      <c r="T3974">
        <v>0</v>
      </c>
      <c r="U3974">
        <v>0</v>
      </c>
      <c r="V3974">
        <v>0</v>
      </c>
      <c r="W3974">
        <v>0</v>
      </c>
      <c r="X3974">
        <v>25</v>
      </c>
      <c r="Y3974">
        <v>35.56</v>
      </c>
      <c r="Z3974">
        <v>0</v>
      </c>
      <c r="AA3974">
        <v>0</v>
      </c>
      <c r="AB3974">
        <v>27</v>
      </c>
      <c r="AC3974">
        <v>55.3333333333333</v>
      </c>
      <c r="AD3974">
        <v>1</v>
      </c>
      <c r="AE3974">
        <v>14</v>
      </c>
      <c r="AF3974">
        <v>42.5</v>
      </c>
      <c r="AG3974">
        <v>0.51851851851851904</v>
      </c>
      <c r="AH3974" s="4">
        <v>0</v>
      </c>
      <c r="AI3974">
        <v>0</v>
      </c>
      <c r="AJ3974" s="4">
        <v>0</v>
      </c>
      <c r="AK3974">
        <v>0</v>
      </c>
      <c r="AL3974" s="4">
        <v>2</v>
      </c>
      <c r="AM3974">
        <v>7.4074074074074098E-2</v>
      </c>
      <c r="AN3974" s="4">
        <v>1</v>
      </c>
      <c r="AO3974">
        <v>3.7037037037037E-2</v>
      </c>
      <c r="AP3974" s="4">
        <v>0</v>
      </c>
      <c r="AQ3974">
        <v>0</v>
      </c>
      <c r="AR3974" s="4">
        <v>0</v>
      </c>
      <c r="AS3974">
        <v>0</v>
      </c>
      <c r="AT3974" s="4">
        <v>0</v>
      </c>
      <c r="AU3974" s="4">
        <v>0</v>
      </c>
      <c r="AV3974" s="4">
        <v>0</v>
      </c>
      <c r="AW3974">
        <v>1.22727272727273</v>
      </c>
      <c r="AX3974" s="4">
        <f t="shared" si="62"/>
        <v>21.99999999999995</v>
      </c>
      <c r="AY3974" s="4">
        <v>0</v>
      </c>
      <c r="AZ3974" s="4">
        <v>0</v>
      </c>
    </row>
    <row r="3975" spans="1:52" x14ac:dyDescent="0.25">
      <c r="A3975" s="4">
        <v>2017</v>
      </c>
      <c r="B3975" s="4" t="s">
        <v>1065</v>
      </c>
      <c r="C3975" t="s">
        <v>155</v>
      </c>
      <c r="D3975" t="s">
        <v>129</v>
      </c>
      <c r="E3975" s="18" t="s">
        <v>645</v>
      </c>
      <c r="F3975" s="4">
        <v>26</v>
      </c>
      <c r="G3975">
        <v>26</v>
      </c>
      <c r="H3975">
        <v>4.8461538461538503</v>
      </c>
      <c r="I3975">
        <v>26</v>
      </c>
      <c r="J3975">
        <v>5.8846153846153904</v>
      </c>
      <c r="K3975">
        <v>0</v>
      </c>
      <c r="L3975">
        <v>0</v>
      </c>
      <c r="M3975">
        <v>0</v>
      </c>
      <c r="N3975">
        <v>781.88461538461502</v>
      </c>
      <c r="O3975">
        <v>0</v>
      </c>
      <c r="P3975">
        <v>23</v>
      </c>
      <c r="Q3975">
        <v>4.3913043478260896</v>
      </c>
      <c r="R3975">
        <v>2</v>
      </c>
      <c r="S3975">
        <v>61.5</v>
      </c>
      <c r="T3975">
        <v>0</v>
      </c>
      <c r="U3975">
        <v>0</v>
      </c>
      <c r="V3975">
        <v>0</v>
      </c>
      <c r="W3975">
        <v>0</v>
      </c>
      <c r="X3975">
        <v>20</v>
      </c>
      <c r="Y3975">
        <v>42.05</v>
      </c>
      <c r="Z3975">
        <v>1</v>
      </c>
      <c r="AA3975">
        <v>107</v>
      </c>
      <c r="AB3975">
        <v>25</v>
      </c>
      <c r="AC3975">
        <v>77.88</v>
      </c>
      <c r="AD3975">
        <v>0.96153846153846201</v>
      </c>
      <c r="AE3975">
        <v>9</v>
      </c>
      <c r="AF3975">
        <v>71</v>
      </c>
      <c r="AG3975">
        <v>0.34615384615384598</v>
      </c>
      <c r="AH3975" s="4">
        <v>0</v>
      </c>
      <c r="AI3975">
        <v>0</v>
      </c>
      <c r="AJ3975" s="4">
        <v>0</v>
      </c>
      <c r="AK3975">
        <v>0</v>
      </c>
      <c r="AL3975" s="4">
        <v>3</v>
      </c>
      <c r="AM3975">
        <v>0.12</v>
      </c>
      <c r="AN3975" s="4">
        <v>0</v>
      </c>
      <c r="AO3975">
        <v>0</v>
      </c>
      <c r="AP3975" s="4">
        <v>0</v>
      </c>
      <c r="AQ3975">
        <v>0</v>
      </c>
      <c r="AR3975" s="4">
        <v>0</v>
      </c>
      <c r="AS3975">
        <v>0</v>
      </c>
      <c r="AT3975" s="4">
        <v>0</v>
      </c>
      <c r="AU3975" s="4">
        <v>0</v>
      </c>
      <c r="AV3975" s="4">
        <v>1</v>
      </c>
      <c r="AW3975">
        <v>1.7333333333333301</v>
      </c>
      <c r="AX3975" s="4">
        <f t="shared" si="62"/>
        <v>15.000000000000028</v>
      </c>
      <c r="AY3975" s="4">
        <v>0</v>
      </c>
      <c r="AZ3975" s="4">
        <v>0</v>
      </c>
    </row>
    <row r="3976" spans="1:52" x14ac:dyDescent="0.25">
      <c r="A3976" s="4">
        <v>2017</v>
      </c>
      <c r="B3976" s="4" t="s">
        <v>1065</v>
      </c>
      <c r="C3976" t="s">
        <v>155</v>
      </c>
      <c r="D3976" t="s">
        <v>158</v>
      </c>
      <c r="E3976" s="18" t="s">
        <v>673</v>
      </c>
      <c r="F3976" s="4">
        <v>58</v>
      </c>
      <c r="G3976">
        <v>56</v>
      </c>
      <c r="H3976">
        <v>2.21428571428571</v>
      </c>
      <c r="I3976">
        <v>58</v>
      </c>
      <c r="J3976">
        <v>3.2931034482758599</v>
      </c>
      <c r="K3976">
        <v>0</v>
      </c>
      <c r="L3976">
        <v>0</v>
      </c>
      <c r="M3976">
        <v>5</v>
      </c>
      <c r="N3976">
        <v>-9.4339622641509399E-2</v>
      </c>
      <c r="O3976">
        <v>8.6206896551724102E-2</v>
      </c>
      <c r="P3976">
        <v>47</v>
      </c>
      <c r="Q3976">
        <v>12.2765957446809</v>
      </c>
      <c r="R3976">
        <v>9</v>
      </c>
      <c r="S3976">
        <v>38.6666666666667</v>
      </c>
      <c r="T3976">
        <v>0</v>
      </c>
      <c r="U3976">
        <v>0</v>
      </c>
      <c r="V3976">
        <v>0</v>
      </c>
      <c r="W3976">
        <v>0</v>
      </c>
      <c r="X3976">
        <v>51</v>
      </c>
      <c r="Y3976">
        <v>58.294117647058798</v>
      </c>
      <c r="Z3976">
        <v>0</v>
      </c>
      <c r="AA3976">
        <v>0</v>
      </c>
      <c r="AB3976">
        <v>58</v>
      </c>
      <c r="AC3976">
        <v>85.413793103448299</v>
      </c>
      <c r="AD3976">
        <v>1</v>
      </c>
      <c r="AE3976">
        <v>23</v>
      </c>
      <c r="AF3976">
        <v>71.391304347826093</v>
      </c>
      <c r="AG3976">
        <v>0.39655172413793099</v>
      </c>
      <c r="AH3976" s="4">
        <v>0</v>
      </c>
      <c r="AI3976">
        <v>0</v>
      </c>
      <c r="AJ3976" s="4">
        <v>0</v>
      </c>
      <c r="AK3976">
        <v>0</v>
      </c>
      <c r="AL3976" s="4">
        <v>15</v>
      </c>
      <c r="AM3976">
        <v>0.25862068965517199</v>
      </c>
      <c r="AN3976" s="4">
        <v>0</v>
      </c>
      <c r="AO3976">
        <v>0</v>
      </c>
      <c r="AP3976" s="4">
        <v>0</v>
      </c>
      <c r="AQ3976">
        <v>0</v>
      </c>
      <c r="AR3976" s="4">
        <v>0</v>
      </c>
      <c r="AS3976">
        <v>0</v>
      </c>
      <c r="AT3976" s="4">
        <v>0</v>
      </c>
      <c r="AU3976" s="4">
        <v>0</v>
      </c>
      <c r="AV3976" s="4">
        <v>0</v>
      </c>
      <c r="AW3976">
        <v>1.45</v>
      </c>
      <c r="AX3976" s="4">
        <f t="shared" si="62"/>
        <v>40</v>
      </c>
      <c r="AY3976" s="4">
        <v>0</v>
      </c>
      <c r="AZ3976" s="4">
        <v>0</v>
      </c>
    </row>
    <row r="3977" spans="1:52" x14ac:dyDescent="0.25">
      <c r="A3977" s="4">
        <v>2017</v>
      </c>
      <c r="B3977" s="4" t="s">
        <v>1065</v>
      </c>
      <c r="C3977" t="s">
        <v>155</v>
      </c>
      <c r="D3977" t="s">
        <v>164</v>
      </c>
      <c r="E3977" s="18" t="s">
        <v>678</v>
      </c>
      <c r="F3977" s="4">
        <v>9</v>
      </c>
      <c r="G3977">
        <v>9</v>
      </c>
      <c r="H3977">
        <v>3.3333333333333299</v>
      </c>
      <c r="I3977">
        <v>9</v>
      </c>
      <c r="J3977">
        <v>4.8888888888888902</v>
      </c>
      <c r="K3977">
        <v>0</v>
      </c>
      <c r="L3977">
        <v>0</v>
      </c>
      <c r="M3977">
        <v>0</v>
      </c>
      <c r="N3977">
        <v>45.2222222222222</v>
      </c>
      <c r="O3977">
        <v>0</v>
      </c>
      <c r="P3977">
        <v>8</v>
      </c>
      <c r="Q3977">
        <v>3.875</v>
      </c>
      <c r="R3977">
        <v>3</v>
      </c>
      <c r="S3977">
        <v>25.6666666666667</v>
      </c>
      <c r="T3977">
        <v>0</v>
      </c>
      <c r="U3977">
        <v>0</v>
      </c>
      <c r="V3977">
        <v>0</v>
      </c>
      <c r="W3977">
        <v>0</v>
      </c>
      <c r="X3977">
        <v>9</v>
      </c>
      <c r="Y3977">
        <v>66.6666666666667</v>
      </c>
      <c r="Z3977">
        <v>0</v>
      </c>
      <c r="AA3977">
        <v>0</v>
      </c>
      <c r="AB3977">
        <v>9</v>
      </c>
      <c r="AC3977">
        <v>85.1111111111111</v>
      </c>
      <c r="AD3977">
        <v>1</v>
      </c>
      <c r="AE3977">
        <v>3</v>
      </c>
      <c r="AF3977">
        <v>46</v>
      </c>
      <c r="AG3977">
        <v>0.33333333333333298</v>
      </c>
      <c r="AH3977" s="4">
        <v>0</v>
      </c>
      <c r="AI3977">
        <v>0</v>
      </c>
      <c r="AJ3977" s="4">
        <v>0</v>
      </c>
      <c r="AK3977">
        <v>0</v>
      </c>
      <c r="AL3977" s="4">
        <v>1</v>
      </c>
      <c r="AM3977">
        <v>0.11111111111111099</v>
      </c>
      <c r="AN3977" s="4">
        <v>0</v>
      </c>
      <c r="AO3977">
        <v>0</v>
      </c>
      <c r="AP3977" s="4">
        <v>0</v>
      </c>
      <c r="AQ3977">
        <v>0</v>
      </c>
      <c r="AR3977" s="4">
        <v>0</v>
      </c>
      <c r="AS3977">
        <v>0</v>
      </c>
      <c r="AT3977" s="4">
        <v>0</v>
      </c>
      <c r="AU3977" s="4">
        <v>0</v>
      </c>
      <c r="AV3977" s="4">
        <v>0</v>
      </c>
      <c r="AW3977">
        <v>1.125</v>
      </c>
      <c r="AX3977" s="4">
        <f t="shared" si="62"/>
        <v>8</v>
      </c>
      <c r="AY3977" s="4">
        <v>0</v>
      </c>
      <c r="AZ3977" s="4">
        <v>0</v>
      </c>
    </row>
    <row r="3978" spans="1:52" x14ac:dyDescent="0.25">
      <c r="A3978" s="4">
        <v>2017</v>
      </c>
      <c r="B3978" s="4" t="s">
        <v>1065</v>
      </c>
      <c r="C3978" t="s">
        <v>155</v>
      </c>
      <c r="D3978" t="s">
        <v>156</v>
      </c>
      <c r="E3978" s="18" t="s">
        <v>671</v>
      </c>
      <c r="F3978" s="4">
        <v>108</v>
      </c>
      <c r="G3978">
        <v>106</v>
      </c>
      <c r="H3978">
        <v>4.3962264150943398</v>
      </c>
      <c r="I3978">
        <v>108</v>
      </c>
      <c r="J3978">
        <v>5.4629629629629601</v>
      </c>
      <c r="K3978">
        <v>0</v>
      </c>
      <c r="L3978">
        <v>0</v>
      </c>
      <c r="M3978">
        <v>10</v>
      </c>
      <c r="N3978">
        <v>16.969696969697001</v>
      </c>
      <c r="O3978">
        <v>9.2592592592592601E-2</v>
      </c>
      <c r="P3978">
        <v>97</v>
      </c>
      <c r="Q3978">
        <v>13.164948453608201</v>
      </c>
      <c r="R3978">
        <v>23</v>
      </c>
      <c r="S3978">
        <v>58.652173913043498</v>
      </c>
      <c r="T3978">
        <v>1</v>
      </c>
      <c r="U3978">
        <v>107</v>
      </c>
      <c r="V3978">
        <v>1</v>
      </c>
      <c r="W3978">
        <v>102</v>
      </c>
      <c r="X3978">
        <v>99</v>
      </c>
      <c r="Y3978">
        <v>81.676767676767696</v>
      </c>
      <c r="Z3978">
        <v>1</v>
      </c>
      <c r="AA3978">
        <v>281</v>
      </c>
      <c r="AB3978">
        <v>107</v>
      </c>
      <c r="AC3978">
        <v>100.383177570093</v>
      </c>
      <c r="AD3978">
        <v>0.99074074074074103</v>
      </c>
      <c r="AE3978">
        <v>35</v>
      </c>
      <c r="AF3978">
        <v>71.1142857142857</v>
      </c>
      <c r="AG3978">
        <v>0.32407407407407401</v>
      </c>
      <c r="AH3978" s="4">
        <v>1</v>
      </c>
      <c r="AI3978">
        <v>1</v>
      </c>
      <c r="AJ3978" s="4">
        <v>0</v>
      </c>
      <c r="AK3978">
        <v>0</v>
      </c>
      <c r="AL3978" s="4">
        <v>17</v>
      </c>
      <c r="AM3978">
        <v>0.15887850467289699</v>
      </c>
      <c r="AN3978" s="4">
        <v>3</v>
      </c>
      <c r="AO3978">
        <v>2.80373831775701E-2</v>
      </c>
      <c r="AP3978" s="4">
        <v>0</v>
      </c>
      <c r="AQ3978">
        <v>0</v>
      </c>
      <c r="AR3978" s="4">
        <v>0</v>
      </c>
      <c r="AS3978">
        <v>0</v>
      </c>
      <c r="AT3978" s="4">
        <v>0</v>
      </c>
      <c r="AU3978" s="4">
        <v>0</v>
      </c>
      <c r="AV3978" s="4">
        <v>1</v>
      </c>
      <c r="AW3978">
        <v>1.74193548387097</v>
      </c>
      <c r="AX3978" s="4">
        <f t="shared" si="62"/>
        <v>61.999999999999922</v>
      </c>
      <c r="AY3978" s="4">
        <v>1</v>
      </c>
      <c r="AZ3978" s="4">
        <v>0</v>
      </c>
    </row>
    <row r="3979" spans="1:52" x14ac:dyDescent="0.25">
      <c r="A3979" s="4">
        <v>2017</v>
      </c>
      <c r="B3979" s="4" t="s">
        <v>1065</v>
      </c>
      <c r="C3979" t="s">
        <v>155</v>
      </c>
      <c r="D3979" t="s">
        <v>152</v>
      </c>
      <c r="E3979" s="18" t="s">
        <v>668</v>
      </c>
      <c r="F3979" s="4">
        <v>38</v>
      </c>
      <c r="G3979">
        <v>36</v>
      </c>
      <c r="H3979">
        <v>4.0277777777777803</v>
      </c>
      <c r="I3979">
        <v>38</v>
      </c>
      <c r="J3979">
        <v>4.8421052631578902</v>
      </c>
      <c r="K3979">
        <v>0</v>
      </c>
      <c r="L3979">
        <v>0</v>
      </c>
      <c r="M3979">
        <v>9</v>
      </c>
      <c r="N3979">
        <v>488.34375</v>
      </c>
      <c r="O3979">
        <v>0.23684210526315799</v>
      </c>
      <c r="P3979">
        <v>34</v>
      </c>
      <c r="Q3979">
        <v>12.294117647058799</v>
      </c>
      <c r="R3979">
        <v>5</v>
      </c>
      <c r="S3979">
        <v>90</v>
      </c>
      <c r="T3979">
        <v>0</v>
      </c>
      <c r="U3979">
        <v>0</v>
      </c>
      <c r="V3979">
        <v>0</v>
      </c>
      <c r="W3979">
        <v>0</v>
      </c>
      <c r="X3979">
        <v>23</v>
      </c>
      <c r="Y3979">
        <v>67.913043478260903</v>
      </c>
      <c r="Z3979">
        <v>0</v>
      </c>
      <c r="AA3979">
        <v>0</v>
      </c>
      <c r="AB3979">
        <v>38</v>
      </c>
      <c r="AC3979">
        <v>95.210526315789494</v>
      </c>
      <c r="AD3979">
        <v>1</v>
      </c>
      <c r="AE3979">
        <v>15</v>
      </c>
      <c r="AF3979">
        <v>62.066666666666698</v>
      </c>
      <c r="AG3979">
        <v>0.394736842105263</v>
      </c>
      <c r="AH3979" s="4">
        <v>0</v>
      </c>
      <c r="AI3979">
        <v>0</v>
      </c>
      <c r="AJ3979" s="4">
        <v>0</v>
      </c>
      <c r="AK3979">
        <v>0</v>
      </c>
      <c r="AL3979" s="4">
        <v>9</v>
      </c>
      <c r="AM3979">
        <v>0.23684210526315799</v>
      </c>
      <c r="AN3979" s="4">
        <v>1</v>
      </c>
      <c r="AO3979">
        <v>2.6315789473684199E-2</v>
      </c>
      <c r="AP3979" s="4">
        <v>0</v>
      </c>
      <c r="AQ3979">
        <v>0</v>
      </c>
      <c r="AR3979" s="4">
        <v>0</v>
      </c>
      <c r="AS3979">
        <v>0</v>
      </c>
      <c r="AT3979" s="4">
        <v>0</v>
      </c>
      <c r="AU3979" s="4">
        <v>0</v>
      </c>
      <c r="AV3979" s="4">
        <v>0</v>
      </c>
      <c r="AW3979">
        <v>1.4074074074074101</v>
      </c>
      <c r="AX3979" s="4">
        <f t="shared" si="62"/>
        <v>26.999999999999947</v>
      </c>
      <c r="AY3979" s="4">
        <v>0</v>
      </c>
      <c r="AZ3979" s="4">
        <v>0</v>
      </c>
    </row>
    <row r="3980" spans="1:52" x14ac:dyDescent="0.25">
      <c r="A3980" s="4">
        <v>2017</v>
      </c>
      <c r="B3980" s="4" t="s">
        <v>1065</v>
      </c>
      <c r="C3980" t="s">
        <v>155</v>
      </c>
      <c r="D3980" t="s">
        <v>157</v>
      </c>
      <c r="E3980" s="18" t="s">
        <v>672</v>
      </c>
      <c r="F3980" s="4">
        <v>76</v>
      </c>
      <c r="G3980">
        <v>75</v>
      </c>
      <c r="H3980">
        <v>3.64</v>
      </c>
      <c r="I3980">
        <v>76</v>
      </c>
      <c r="J3980">
        <v>4.8157894736842097</v>
      </c>
      <c r="K3980">
        <v>0</v>
      </c>
      <c r="L3980">
        <v>0</v>
      </c>
      <c r="M3980">
        <v>2</v>
      </c>
      <c r="N3980">
        <v>245.56756756756801</v>
      </c>
      <c r="O3980">
        <v>2.6315789473684199E-2</v>
      </c>
      <c r="P3980">
        <v>68</v>
      </c>
      <c r="Q3980">
        <v>6.0882352941176503</v>
      </c>
      <c r="R3980">
        <v>14</v>
      </c>
      <c r="S3980">
        <v>24.214285714285701</v>
      </c>
      <c r="T3980">
        <v>0</v>
      </c>
      <c r="U3980">
        <v>0</v>
      </c>
      <c r="V3980">
        <v>0</v>
      </c>
      <c r="W3980">
        <v>0</v>
      </c>
      <c r="X3980">
        <v>64</v>
      </c>
      <c r="Y3980">
        <v>65.078125</v>
      </c>
      <c r="Z3980">
        <v>0</v>
      </c>
      <c r="AA3980">
        <v>0</v>
      </c>
      <c r="AB3980">
        <v>76</v>
      </c>
      <c r="AC3980">
        <v>74.789473684210506</v>
      </c>
      <c r="AD3980">
        <v>1</v>
      </c>
      <c r="AE3980">
        <v>29</v>
      </c>
      <c r="AF3980">
        <v>54.8965517241379</v>
      </c>
      <c r="AG3980">
        <v>0.38157894736842102</v>
      </c>
      <c r="AH3980" s="4">
        <v>0</v>
      </c>
      <c r="AI3980">
        <v>0</v>
      </c>
      <c r="AJ3980" s="4">
        <v>0</v>
      </c>
      <c r="AK3980">
        <v>0</v>
      </c>
      <c r="AL3980" s="4">
        <v>21</v>
      </c>
      <c r="AM3980">
        <v>0.27631578947368401</v>
      </c>
      <c r="AN3980" s="4">
        <v>5</v>
      </c>
      <c r="AO3980">
        <v>6.5789473684210495E-2</v>
      </c>
      <c r="AP3980" s="4">
        <v>0</v>
      </c>
      <c r="AQ3980">
        <v>0</v>
      </c>
      <c r="AR3980" s="4">
        <v>0</v>
      </c>
      <c r="AS3980">
        <v>0</v>
      </c>
      <c r="AT3980" s="4">
        <v>0</v>
      </c>
      <c r="AU3980" s="4">
        <v>0</v>
      </c>
      <c r="AV3980" s="4">
        <v>0</v>
      </c>
      <c r="AW3980">
        <v>1.4074074074074101</v>
      </c>
      <c r="AX3980" s="4">
        <f t="shared" si="62"/>
        <v>53.999999999999893</v>
      </c>
      <c r="AY3980" s="4">
        <v>0</v>
      </c>
      <c r="AZ3980" s="4">
        <v>0</v>
      </c>
    </row>
    <row r="3981" spans="1:52" x14ac:dyDescent="0.25">
      <c r="A3981" s="4">
        <v>2017</v>
      </c>
      <c r="B3981" s="4" t="s">
        <v>1065</v>
      </c>
      <c r="C3981" t="s">
        <v>155</v>
      </c>
      <c r="D3981" t="s">
        <v>151</v>
      </c>
      <c r="E3981" s="18" t="s">
        <v>667</v>
      </c>
      <c r="F3981" s="4">
        <v>91</v>
      </c>
      <c r="G3981">
        <v>75</v>
      </c>
      <c r="H3981">
        <v>1.62666666666667</v>
      </c>
      <c r="I3981">
        <v>90</v>
      </c>
      <c r="J3981">
        <v>2.24444444444444</v>
      </c>
      <c r="K3981">
        <v>0</v>
      </c>
      <c r="L3981">
        <v>0</v>
      </c>
      <c r="M3981">
        <v>2</v>
      </c>
      <c r="N3981">
        <v>485.11235955056202</v>
      </c>
      <c r="O3981">
        <v>2.1978021978022001E-2</v>
      </c>
      <c r="P3981">
        <v>71</v>
      </c>
      <c r="Q3981">
        <v>13.352112676056301</v>
      </c>
      <c r="R3981">
        <v>10</v>
      </c>
      <c r="S3981">
        <v>17.600000000000001</v>
      </c>
      <c r="T3981">
        <v>1</v>
      </c>
      <c r="U3981">
        <v>108</v>
      </c>
      <c r="V3981">
        <v>1</v>
      </c>
      <c r="W3981">
        <v>4</v>
      </c>
      <c r="X3981">
        <v>77</v>
      </c>
      <c r="Y3981">
        <v>57.7792207792208</v>
      </c>
      <c r="Z3981">
        <v>1</v>
      </c>
      <c r="AA3981">
        <v>202</v>
      </c>
      <c r="AB3981">
        <v>89</v>
      </c>
      <c r="AC3981">
        <v>81.550561797752806</v>
      </c>
      <c r="AD3981">
        <v>0.97802197802197799</v>
      </c>
      <c r="AE3981">
        <v>41</v>
      </c>
      <c r="AF3981">
        <v>59.317073170731703</v>
      </c>
      <c r="AG3981">
        <v>0.450549450549451</v>
      </c>
      <c r="AH3981" s="4">
        <v>1</v>
      </c>
      <c r="AI3981">
        <v>1</v>
      </c>
      <c r="AJ3981" s="4">
        <v>1</v>
      </c>
      <c r="AK3981">
        <v>1</v>
      </c>
      <c r="AL3981" s="4">
        <v>22</v>
      </c>
      <c r="AM3981">
        <v>0.24719101123595499</v>
      </c>
      <c r="AN3981" s="4">
        <v>3</v>
      </c>
      <c r="AO3981">
        <v>3.3707865168539297E-2</v>
      </c>
      <c r="AP3981" s="4">
        <v>0</v>
      </c>
      <c r="AQ3981">
        <v>0</v>
      </c>
      <c r="AR3981" s="4">
        <v>0</v>
      </c>
      <c r="AS3981">
        <v>0</v>
      </c>
      <c r="AT3981" s="4">
        <v>0</v>
      </c>
      <c r="AU3981" s="4">
        <v>1</v>
      </c>
      <c r="AV3981" s="4">
        <v>2</v>
      </c>
      <c r="AW3981">
        <v>1.6071428571428601</v>
      </c>
      <c r="AX3981" s="4">
        <f t="shared" si="62"/>
        <v>56.622222222222121</v>
      </c>
      <c r="AY3981" s="4">
        <v>2</v>
      </c>
      <c r="AZ3981" s="4">
        <v>26</v>
      </c>
    </row>
    <row r="3982" spans="1:52" x14ac:dyDescent="0.25">
      <c r="A3982" s="4">
        <v>2017</v>
      </c>
      <c r="B3982" s="4" t="s">
        <v>1065</v>
      </c>
      <c r="C3982" t="s">
        <v>155</v>
      </c>
      <c r="D3982" t="s">
        <v>146</v>
      </c>
      <c r="E3982" s="18" t="s">
        <v>662</v>
      </c>
      <c r="F3982" s="4">
        <v>8</v>
      </c>
      <c r="G3982">
        <v>5</v>
      </c>
      <c r="H3982">
        <v>2.4</v>
      </c>
      <c r="I3982">
        <v>8</v>
      </c>
      <c r="J3982">
        <v>2.625</v>
      </c>
      <c r="K3982">
        <v>0</v>
      </c>
      <c r="L3982">
        <v>0</v>
      </c>
      <c r="M3982">
        <v>0</v>
      </c>
      <c r="N3982">
        <v>-6.375</v>
      </c>
      <c r="O3982">
        <v>0</v>
      </c>
      <c r="P3982">
        <v>6</v>
      </c>
      <c r="Q3982">
        <v>2.1666666666666701</v>
      </c>
      <c r="R3982">
        <v>1</v>
      </c>
      <c r="S3982">
        <v>3</v>
      </c>
      <c r="T3982">
        <v>0</v>
      </c>
      <c r="U3982">
        <v>0</v>
      </c>
      <c r="V3982">
        <v>0</v>
      </c>
      <c r="W3982">
        <v>0</v>
      </c>
      <c r="X3982">
        <v>8</v>
      </c>
      <c r="Y3982">
        <v>36.875</v>
      </c>
      <c r="Z3982">
        <v>0</v>
      </c>
      <c r="AA3982">
        <v>0</v>
      </c>
      <c r="AB3982">
        <v>8</v>
      </c>
      <c r="AC3982">
        <v>50.25</v>
      </c>
      <c r="AD3982">
        <v>1</v>
      </c>
      <c r="AE3982">
        <v>5</v>
      </c>
      <c r="AF3982">
        <v>53.4</v>
      </c>
      <c r="AG3982">
        <v>0.625</v>
      </c>
      <c r="AH3982" s="4">
        <v>0</v>
      </c>
      <c r="AI3982">
        <v>0</v>
      </c>
      <c r="AJ3982" s="4">
        <v>0</v>
      </c>
      <c r="AK3982">
        <v>0</v>
      </c>
      <c r="AL3982" s="4">
        <v>1</v>
      </c>
      <c r="AM3982">
        <v>0.125</v>
      </c>
      <c r="AN3982" s="4">
        <v>0</v>
      </c>
      <c r="AO3982">
        <v>0</v>
      </c>
      <c r="AP3982" s="4">
        <v>0</v>
      </c>
      <c r="AQ3982">
        <v>0</v>
      </c>
      <c r="AR3982" s="4">
        <v>0</v>
      </c>
      <c r="AS3982">
        <v>0</v>
      </c>
      <c r="AT3982" s="4">
        <v>0</v>
      </c>
      <c r="AU3982" s="4">
        <v>0</v>
      </c>
      <c r="AV3982" s="4">
        <v>0</v>
      </c>
      <c r="AW3982">
        <v>1.3333333333333299</v>
      </c>
      <c r="AX3982" s="4">
        <f t="shared" si="62"/>
        <v>6.0000000000000151</v>
      </c>
      <c r="AY3982" s="4">
        <v>0</v>
      </c>
      <c r="AZ3982" s="4">
        <v>0</v>
      </c>
    </row>
    <row r="3983" spans="1:52" x14ac:dyDescent="0.25">
      <c r="A3983" s="4">
        <v>2017</v>
      </c>
      <c r="B3983" s="4" t="s">
        <v>1065</v>
      </c>
      <c r="C3983" t="s">
        <v>155</v>
      </c>
      <c r="D3983" t="s">
        <v>1071</v>
      </c>
      <c r="E3983" s="18" t="s">
        <v>1131</v>
      </c>
      <c r="F3983" s="4">
        <v>1</v>
      </c>
      <c r="G3983">
        <v>1</v>
      </c>
      <c r="H3983">
        <v>1</v>
      </c>
      <c r="I3983">
        <v>1</v>
      </c>
      <c r="J3983">
        <v>3</v>
      </c>
      <c r="K3983">
        <v>0</v>
      </c>
      <c r="L3983">
        <v>0</v>
      </c>
      <c r="M3983">
        <v>0</v>
      </c>
      <c r="N3983">
        <v>216</v>
      </c>
      <c r="O3983">
        <v>0</v>
      </c>
      <c r="P3983">
        <v>1</v>
      </c>
      <c r="Q3983">
        <v>8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1</v>
      </c>
      <c r="Y3983">
        <v>48</v>
      </c>
      <c r="Z3983">
        <v>0</v>
      </c>
      <c r="AA3983">
        <v>0</v>
      </c>
      <c r="AB3983">
        <v>1</v>
      </c>
      <c r="AC3983">
        <v>65</v>
      </c>
      <c r="AD3983">
        <v>1</v>
      </c>
      <c r="AE3983">
        <v>1</v>
      </c>
      <c r="AF3983">
        <v>65</v>
      </c>
      <c r="AG3983">
        <v>1</v>
      </c>
      <c r="AH3983" s="4">
        <v>0</v>
      </c>
      <c r="AI3983">
        <v>0</v>
      </c>
      <c r="AJ3983" s="4">
        <v>0</v>
      </c>
      <c r="AK3983">
        <v>0</v>
      </c>
      <c r="AL3983" s="4">
        <v>0</v>
      </c>
      <c r="AM3983">
        <v>0</v>
      </c>
      <c r="AN3983" s="4">
        <v>0</v>
      </c>
      <c r="AO3983">
        <v>0</v>
      </c>
      <c r="AP3983" s="4">
        <v>0</v>
      </c>
      <c r="AQ3983">
        <v>0</v>
      </c>
      <c r="AR3983" s="4">
        <v>0</v>
      </c>
      <c r="AS3983">
        <v>0</v>
      </c>
      <c r="AT3983" s="4">
        <v>0</v>
      </c>
      <c r="AU3983" s="4">
        <v>0</v>
      </c>
      <c r="AV3983" s="4">
        <v>0</v>
      </c>
      <c r="AW3983">
        <v>1</v>
      </c>
      <c r="AX3983" s="4">
        <f t="shared" si="62"/>
        <v>1</v>
      </c>
      <c r="AY3983" s="4">
        <v>0</v>
      </c>
      <c r="AZ3983" s="4">
        <v>0</v>
      </c>
    </row>
    <row r="3984" spans="1:52" x14ac:dyDescent="0.25">
      <c r="A3984" s="4">
        <v>2017</v>
      </c>
      <c r="B3984" s="4" t="s">
        <v>1065</v>
      </c>
      <c r="C3984" t="s">
        <v>170</v>
      </c>
      <c r="D3984" t="s">
        <v>411</v>
      </c>
      <c r="E3984" s="18" t="s">
        <v>907</v>
      </c>
      <c r="F3984" s="4">
        <v>2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2</v>
      </c>
      <c r="N3984">
        <v>0</v>
      </c>
      <c r="O3984">
        <v>1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2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 s="4">
        <v>0</v>
      </c>
      <c r="AI3984">
        <v>0</v>
      </c>
      <c r="AJ3984" s="4">
        <v>0</v>
      </c>
      <c r="AK3984">
        <v>0</v>
      </c>
      <c r="AL3984" s="4">
        <v>0</v>
      </c>
      <c r="AM3984">
        <v>0</v>
      </c>
      <c r="AN3984" s="4">
        <v>0</v>
      </c>
      <c r="AO3984">
        <v>0</v>
      </c>
      <c r="AP3984" s="4">
        <v>0</v>
      </c>
      <c r="AQ3984">
        <v>0</v>
      </c>
      <c r="AR3984" s="4">
        <v>0</v>
      </c>
      <c r="AS3984">
        <v>0</v>
      </c>
      <c r="AT3984" s="4">
        <v>0</v>
      </c>
      <c r="AU3984" s="4">
        <v>0</v>
      </c>
      <c r="AV3984" s="4">
        <v>0</v>
      </c>
      <c r="AW3984" s="4">
        <v>0</v>
      </c>
      <c r="AX3984" s="4">
        <f t="shared" si="62"/>
        <v>0</v>
      </c>
      <c r="AY3984" s="4">
        <v>0</v>
      </c>
      <c r="AZ3984" s="4">
        <v>0</v>
      </c>
    </row>
    <row r="3985" spans="1:52" x14ac:dyDescent="0.25">
      <c r="A3985" s="4">
        <v>2017</v>
      </c>
      <c r="B3985" s="4" t="s">
        <v>1065</v>
      </c>
      <c r="C3985" t="s">
        <v>170</v>
      </c>
      <c r="D3985" t="s">
        <v>412</v>
      </c>
      <c r="E3985" s="18" t="s">
        <v>908</v>
      </c>
      <c r="F3985" s="4">
        <v>12</v>
      </c>
      <c r="G3985">
        <v>2</v>
      </c>
      <c r="H3985">
        <v>7</v>
      </c>
      <c r="I3985">
        <v>4</v>
      </c>
      <c r="J3985">
        <v>9.75</v>
      </c>
      <c r="K3985">
        <v>0</v>
      </c>
      <c r="L3985">
        <v>0</v>
      </c>
      <c r="M3985">
        <v>9</v>
      </c>
      <c r="N3985">
        <v>2910.5</v>
      </c>
      <c r="O3985">
        <v>0.75</v>
      </c>
      <c r="P3985">
        <v>2</v>
      </c>
      <c r="Q3985">
        <v>16</v>
      </c>
      <c r="R3985">
        <v>0</v>
      </c>
      <c r="S3985">
        <v>0</v>
      </c>
      <c r="T3985">
        <v>1</v>
      </c>
      <c r="U3985">
        <v>246</v>
      </c>
      <c r="V3985">
        <v>1</v>
      </c>
      <c r="W3985">
        <v>1</v>
      </c>
      <c r="X3985">
        <v>2</v>
      </c>
      <c r="Y3985">
        <v>102.5</v>
      </c>
      <c r="Z3985">
        <v>1</v>
      </c>
      <c r="AA3985">
        <v>356</v>
      </c>
      <c r="AB3985">
        <v>4</v>
      </c>
      <c r="AC3985">
        <v>113.5</v>
      </c>
      <c r="AD3985">
        <v>0.16666666666666699</v>
      </c>
      <c r="AE3985">
        <v>2</v>
      </c>
      <c r="AF3985">
        <v>113.5</v>
      </c>
      <c r="AG3985">
        <v>0.16666666666666699</v>
      </c>
      <c r="AH3985" s="4">
        <v>1</v>
      </c>
      <c r="AI3985">
        <v>1</v>
      </c>
      <c r="AJ3985" s="4">
        <v>0</v>
      </c>
      <c r="AK3985">
        <v>0</v>
      </c>
      <c r="AL3985" s="4">
        <v>0</v>
      </c>
      <c r="AM3985">
        <v>0</v>
      </c>
      <c r="AN3985" s="4">
        <v>0</v>
      </c>
      <c r="AO3985">
        <v>0</v>
      </c>
      <c r="AP3985" s="4">
        <v>0</v>
      </c>
      <c r="AQ3985">
        <v>0</v>
      </c>
      <c r="AR3985" s="4">
        <v>0</v>
      </c>
      <c r="AS3985">
        <v>0</v>
      </c>
      <c r="AT3985" s="4">
        <v>2</v>
      </c>
      <c r="AU3985" s="4">
        <v>5</v>
      </c>
      <c r="AV3985" s="4">
        <v>1</v>
      </c>
      <c r="AW3985">
        <v>1.25</v>
      </c>
      <c r="AX3985" s="4">
        <f t="shared" si="62"/>
        <v>9.6</v>
      </c>
      <c r="AY3985" s="4">
        <v>1</v>
      </c>
      <c r="AZ3985" s="4">
        <v>0</v>
      </c>
    </row>
    <row r="3986" spans="1:52" x14ac:dyDescent="0.25">
      <c r="A3986" s="4">
        <v>2017</v>
      </c>
      <c r="B3986" s="4" t="s">
        <v>1065</v>
      </c>
      <c r="C3986" t="s">
        <v>170</v>
      </c>
      <c r="D3986" t="s">
        <v>519</v>
      </c>
      <c r="E3986" s="18" t="s">
        <v>1012</v>
      </c>
      <c r="F3986" s="4">
        <v>329</v>
      </c>
      <c r="G3986">
        <v>298</v>
      </c>
      <c r="H3986">
        <v>3.8892617449664399</v>
      </c>
      <c r="I3986">
        <v>327</v>
      </c>
      <c r="J3986">
        <v>5.6238532110091697</v>
      </c>
      <c r="K3986">
        <v>22</v>
      </c>
      <c r="L3986">
        <v>6.7278287461773695E-2</v>
      </c>
      <c r="M3986">
        <v>9</v>
      </c>
      <c r="N3986">
        <v>33.445820433436502</v>
      </c>
      <c r="O3986">
        <v>2.7355623100304E-2</v>
      </c>
      <c r="P3986">
        <v>275</v>
      </c>
      <c r="Q3986">
        <v>14.687272727272701</v>
      </c>
      <c r="R3986">
        <v>39</v>
      </c>
      <c r="S3986">
        <v>69.358974358974393</v>
      </c>
      <c r="T3986">
        <v>10</v>
      </c>
      <c r="U3986">
        <v>111.2</v>
      </c>
      <c r="V3986">
        <v>10</v>
      </c>
      <c r="W3986">
        <v>7.6</v>
      </c>
      <c r="X3986">
        <v>285</v>
      </c>
      <c r="Y3986">
        <v>81.445614035087701</v>
      </c>
      <c r="Z3986">
        <v>17</v>
      </c>
      <c r="AA3986">
        <v>275</v>
      </c>
      <c r="AB3986">
        <v>310</v>
      </c>
      <c r="AC3986">
        <v>107.88709677419401</v>
      </c>
      <c r="AD3986">
        <v>0.94224924012158096</v>
      </c>
      <c r="AE3986">
        <v>181</v>
      </c>
      <c r="AF3986">
        <v>82.4972375690608</v>
      </c>
      <c r="AG3986">
        <v>0.55015197568389096</v>
      </c>
      <c r="AH3986" s="4">
        <v>8</v>
      </c>
      <c r="AI3986">
        <v>0.5</v>
      </c>
      <c r="AJ3986" s="4">
        <v>4</v>
      </c>
      <c r="AK3986">
        <v>0.25</v>
      </c>
      <c r="AL3986" s="4">
        <v>88</v>
      </c>
      <c r="AM3986">
        <v>0.28387096774193599</v>
      </c>
      <c r="AN3986" s="4">
        <v>15</v>
      </c>
      <c r="AO3986">
        <v>4.8387096774193603E-2</v>
      </c>
      <c r="AP3986" s="4">
        <v>3</v>
      </c>
      <c r="AQ3986">
        <v>9.11854103343465E-3</v>
      </c>
      <c r="AR3986" s="4">
        <v>1</v>
      </c>
      <c r="AS3986">
        <v>3.0395136778115501E-3</v>
      </c>
      <c r="AT3986" s="4">
        <v>0</v>
      </c>
      <c r="AU3986" s="4">
        <v>2</v>
      </c>
      <c r="AV3986" s="4">
        <v>5</v>
      </c>
      <c r="AW3986">
        <v>2.4402985074626899</v>
      </c>
      <c r="AX3986" s="4">
        <f t="shared" si="62"/>
        <v>134.81957186544324</v>
      </c>
      <c r="AY3986" s="4">
        <v>10</v>
      </c>
      <c r="AZ3986" s="4">
        <v>22.1</v>
      </c>
    </row>
    <row r="3987" spans="1:52" x14ac:dyDescent="0.25">
      <c r="A3987" s="4">
        <v>2017</v>
      </c>
      <c r="B3987" s="4" t="s">
        <v>1065</v>
      </c>
      <c r="C3987" t="s">
        <v>170</v>
      </c>
      <c r="D3987" t="s">
        <v>228</v>
      </c>
      <c r="E3987" s="18" t="s">
        <v>739</v>
      </c>
      <c r="F3987" s="4">
        <v>2</v>
      </c>
      <c r="G3987">
        <v>2</v>
      </c>
      <c r="H3987">
        <v>1.5</v>
      </c>
      <c r="I3987">
        <v>2</v>
      </c>
      <c r="J3987">
        <v>2.5</v>
      </c>
      <c r="K3987">
        <v>0</v>
      </c>
      <c r="L3987">
        <v>0</v>
      </c>
      <c r="M3987">
        <v>1</v>
      </c>
      <c r="N3987">
        <v>327</v>
      </c>
      <c r="O3987">
        <v>0.5</v>
      </c>
      <c r="P3987">
        <v>2</v>
      </c>
      <c r="Q3987">
        <v>8.5</v>
      </c>
      <c r="R3987">
        <v>0</v>
      </c>
      <c r="S3987">
        <v>0</v>
      </c>
      <c r="T3987">
        <v>2</v>
      </c>
      <c r="U3987">
        <v>91</v>
      </c>
      <c r="V3987">
        <v>2</v>
      </c>
      <c r="W3987">
        <v>135</v>
      </c>
      <c r="X3987">
        <v>0</v>
      </c>
      <c r="Y3987">
        <v>0</v>
      </c>
      <c r="Z3987">
        <v>2</v>
      </c>
      <c r="AA3987">
        <v>162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 s="4">
        <v>1</v>
      </c>
      <c r="AI3987">
        <v>0.5</v>
      </c>
      <c r="AJ3987" s="4">
        <v>0</v>
      </c>
      <c r="AK3987">
        <v>0</v>
      </c>
      <c r="AL3987" s="4">
        <v>0</v>
      </c>
      <c r="AM3987">
        <v>0</v>
      </c>
      <c r="AN3987" s="4">
        <v>0</v>
      </c>
      <c r="AO3987">
        <v>0</v>
      </c>
      <c r="AP3987" s="4">
        <v>0</v>
      </c>
      <c r="AQ3987">
        <v>0</v>
      </c>
      <c r="AR3987" s="4">
        <v>0</v>
      </c>
      <c r="AS3987">
        <v>0</v>
      </c>
      <c r="AT3987" s="4">
        <v>0</v>
      </c>
      <c r="AU3987" s="4">
        <v>0</v>
      </c>
      <c r="AV3987" s="4">
        <v>0</v>
      </c>
      <c r="AW3987">
        <v>1</v>
      </c>
      <c r="AX3987" s="4">
        <f t="shared" si="62"/>
        <v>2</v>
      </c>
      <c r="AY3987" s="4">
        <v>1</v>
      </c>
      <c r="AZ3987" s="4">
        <v>15</v>
      </c>
    </row>
    <row r="3988" spans="1:52" x14ac:dyDescent="0.25">
      <c r="A3988" s="4">
        <v>2017</v>
      </c>
      <c r="B3988" s="4" t="s">
        <v>1065</v>
      </c>
      <c r="C3988" t="s">
        <v>170</v>
      </c>
      <c r="D3988" t="s">
        <v>181</v>
      </c>
      <c r="E3988" s="18" t="s">
        <v>694</v>
      </c>
      <c r="F3988" s="4">
        <v>88</v>
      </c>
      <c r="G3988">
        <v>81</v>
      </c>
      <c r="H3988">
        <v>2.0123456790123502</v>
      </c>
      <c r="I3988">
        <v>88</v>
      </c>
      <c r="J3988">
        <v>3.2840909090909101</v>
      </c>
      <c r="K3988">
        <v>2</v>
      </c>
      <c r="L3988">
        <v>2.27272727272727E-2</v>
      </c>
      <c r="M3988">
        <v>46</v>
      </c>
      <c r="N3988">
        <v>3329.6507936507901</v>
      </c>
      <c r="O3988">
        <v>0.52272727272727304</v>
      </c>
      <c r="P3988">
        <v>82</v>
      </c>
      <c r="Q3988">
        <v>11.6829268292683</v>
      </c>
      <c r="R3988">
        <v>24</v>
      </c>
      <c r="S3988">
        <v>50.6666666666667</v>
      </c>
      <c r="T3988">
        <v>5</v>
      </c>
      <c r="U3988">
        <v>203.6</v>
      </c>
      <c r="V3988">
        <v>5</v>
      </c>
      <c r="W3988">
        <v>16</v>
      </c>
      <c r="X3988">
        <v>81</v>
      </c>
      <c r="Y3988">
        <v>93.802469135802497</v>
      </c>
      <c r="Z3988">
        <v>6</v>
      </c>
      <c r="AA3988">
        <v>365.5</v>
      </c>
      <c r="AB3988">
        <v>82</v>
      </c>
      <c r="AC3988">
        <v>116.829268292683</v>
      </c>
      <c r="AD3988">
        <v>0.93181818181818199</v>
      </c>
      <c r="AE3988">
        <v>38</v>
      </c>
      <c r="AF3988">
        <v>70.052631578947398</v>
      </c>
      <c r="AG3988">
        <v>0.43181818181818199</v>
      </c>
      <c r="AH3988" s="4">
        <v>4</v>
      </c>
      <c r="AI3988">
        <v>0.66666666666666696</v>
      </c>
      <c r="AJ3988" s="4">
        <v>1</v>
      </c>
      <c r="AK3988">
        <v>0.16666666666666699</v>
      </c>
      <c r="AL3988" s="4">
        <v>8</v>
      </c>
      <c r="AM3988">
        <v>9.7560975609756101E-2</v>
      </c>
      <c r="AN3988" s="4">
        <v>8</v>
      </c>
      <c r="AO3988">
        <v>9.7560975609756101E-2</v>
      </c>
      <c r="AP3988" s="4">
        <v>0</v>
      </c>
      <c r="AQ3988">
        <v>0</v>
      </c>
      <c r="AR3988" s="4">
        <v>1</v>
      </c>
      <c r="AS3988">
        <v>1.13636363636364E-2</v>
      </c>
      <c r="AT3988" s="4">
        <v>0</v>
      </c>
      <c r="AU3988" s="4">
        <v>0</v>
      </c>
      <c r="AV3988" s="4">
        <v>0</v>
      </c>
      <c r="AW3988">
        <v>1.9555555555555599</v>
      </c>
      <c r="AX3988" s="4">
        <f t="shared" si="62"/>
        <v>44.999999999999901</v>
      </c>
      <c r="AY3988" s="4">
        <v>5</v>
      </c>
      <c r="AZ3988" s="4">
        <v>55</v>
      </c>
    </row>
    <row r="3989" spans="1:52" x14ac:dyDescent="0.25">
      <c r="A3989" s="4">
        <v>2017</v>
      </c>
      <c r="B3989" s="4" t="s">
        <v>1065</v>
      </c>
      <c r="C3989" t="s">
        <v>170</v>
      </c>
      <c r="D3989" t="s">
        <v>185</v>
      </c>
      <c r="E3989" s="18" t="s">
        <v>993</v>
      </c>
      <c r="F3989" s="4">
        <v>119</v>
      </c>
      <c r="G3989">
        <v>98</v>
      </c>
      <c r="H3989">
        <v>2.2653061224489801</v>
      </c>
      <c r="I3989">
        <v>119</v>
      </c>
      <c r="J3989">
        <v>5.8907563025210097</v>
      </c>
      <c r="K3989">
        <v>6</v>
      </c>
      <c r="L3989">
        <v>5.0420168067226899E-2</v>
      </c>
      <c r="M3989">
        <v>59</v>
      </c>
      <c r="N3989">
        <v>1480.24369747899</v>
      </c>
      <c r="O3989">
        <v>0.495798319327731</v>
      </c>
      <c r="P3989">
        <v>91</v>
      </c>
      <c r="Q3989">
        <v>18.3186813186813</v>
      </c>
      <c r="R3989">
        <v>15</v>
      </c>
      <c r="S3989">
        <v>66.866666666666703</v>
      </c>
      <c r="T3989">
        <v>5</v>
      </c>
      <c r="U3989">
        <v>204.2</v>
      </c>
      <c r="V3989">
        <v>5</v>
      </c>
      <c r="W3989">
        <v>13.8</v>
      </c>
      <c r="X3989">
        <v>109</v>
      </c>
      <c r="Y3989">
        <v>70.669724770642205</v>
      </c>
      <c r="Z3989">
        <v>6</v>
      </c>
      <c r="AA3989">
        <v>380.66666666666703</v>
      </c>
      <c r="AB3989">
        <v>113</v>
      </c>
      <c r="AC3989">
        <v>101.592920353982</v>
      </c>
      <c r="AD3989">
        <v>0.94957983193277296</v>
      </c>
      <c r="AE3989">
        <v>67</v>
      </c>
      <c r="AF3989">
        <v>73.253731343283604</v>
      </c>
      <c r="AG3989">
        <v>0.56302521008403394</v>
      </c>
      <c r="AH3989" s="4">
        <v>3</v>
      </c>
      <c r="AI3989">
        <v>0.5</v>
      </c>
      <c r="AJ3989" s="4">
        <v>1</v>
      </c>
      <c r="AK3989">
        <v>0.16666666666666699</v>
      </c>
      <c r="AL3989" s="4">
        <v>17</v>
      </c>
      <c r="AM3989">
        <v>0.15044247787610601</v>
      </c>
      <c r="AN3989" s="4">
        <v>8</v>
      </c>
      <c r="AO3989">
        <v>7.0796460176991205E-2</v>
      </c>
      <c r="AP3989" s="4">
        <v>0</v>
      </c>
      <c r="AQ3989">
        <v>0</v>
      </c>
      <c r="AR3989" s="4">
        <v>0</v>
      </c>
      <c r="AS3989">
        <v>0</v>
      </c>
      <c r="AT3989" s="4">
        <v>0</v>
      </c>
      <c r="AU3989" s="4">
        <v>0</v>
      </c>
      <c r="AV3989" s="4">
        <v>0</v>
      </c>
      <c r="AW3989">
        <v>2.5319148936170199</v>
      </c>
      <c r="AX3989" s="4">
        <f t="shared" si="62"/>
        <v>47.000000000000028</v>
      </c>
      <c r="AY3989" s="4">
        <v>2</v>
      </c>
      <c r="AZ3989" s="4">
        <v>65.5</v>
      </c>
    </row>
    <row r="3990" spans="1:52" x14ac:dyDescent="0.25">
      <c r="A3990" s="4">
        <v>2017</v>
      </c>
      <c r="B3990" s="4" t="s">
        <v>1065</v>
      </c>
      <c r="C3990" t="s">
        <v>170</v>
      </c>
      <c r="D3990" t="s">
        <v>191</v>
      </c>
      <c r="E3990" s="18" t="s">
        <v>704</v>
      </c>
      <c r="F3990" s="4">
        <v>187</v>
      </c>
      <c r="G3990">
        <v>162</v>
      </c>
      <c r="H3990">
        <v>5.3456790123456797</v>
      </c>
      <c r="I3990">
        <v>187</v>
      </c>
      <c r="J3990">
        <v>6.8395721925133701</v>
      </c>
      <c r="K3990">
        <v>8</v>
      </c>
      <c r="L3990">
        <v>4.2780748663101602E-2</v>
      </c>
      <c r="M3990">
        <v>13</v>
      </c>
      <c r="N3990">
        <v>219.25683060109299</v>
      </c>
      <c r="O3990">
        <v>6.9518716577540093E-2</v>
      </c>
      <c r="P3990">
        <v>153</v>
      </c>
      <c r="Q3990">
        <v>3.7843137254902</v>
      </c>
      <c r="R3990">
        <v>71</v>
      </c>
      <c r="S3990">
        <v>21.591549295774598</v>
      </c>
      <c r="T3990">
        <v>12</v>
      </c>
      <c r="U3990">
        <v>105.333333333333</v>
      </c>
      <c r="V3990">
        <v>12</v>
      </c>
      <c r="W3990">
        <v>19.0833333333333</v>
      </c>
      <c r="X3990">
        <v>165</v>
      </c>
      <c r="Y3990">
        <v>64.460606060606096</v>
      </c>
      <c r="Z3990">
        <v>12</v>
      </c>
      <c r="AA3990">
        <v>428.66666666666703</v>
      </c>
      <c r="AB3990">
        <v>175</v>
      </c>
      <c r="AC3990">
        <v>113.73142857142901</v>
      </c>
      <c r="AD3990">
        <v>0.935828877005348</v>
      </c>
      <c r="AE3990">
        <v>65</v>
      </c>
      <c r="AF3990">
        <v>74.569230769230799</v>
      </c>
      <c r="AG3990">
        <v>0.34759358288770098</v>
      </c>
      <c r="AH3990" s="4">
        <v>7</v>
      </c>
      <c r="AI3990">
        <v>0.58333333333333304</v>
      </c>
      <c r="AJ3990" s="4">
        <v>1</v>
      </c>
      <c r="AK3990">
        <v>8.3333333333333301E-2</v>
      </c>
      <c r="AL3990" s="4">
        <v>26</v>
      </c>
      <c r="AM3990">
        <v>0.14857142857142899</v>
      </c>
      <c r="AN3990" s="4">
        <v>5</v>
      </c>
      <c r="AO3990">
        <v>2.8571428571428598E-2</v>
      </c>
      <c r="AP3990" s="4">
        <v>2</v>
      </c>
      <c r="AQ3990">
        <v>1.06951871657754E-2</v>
      </c>
      <c r="AR3990" s="4">
        <v>0</v>
      </c>
      <c r="AS3990">
        <v>0</v>
      </c>
      <c r="AT3990" s="4">
        <v>0</v>
      </c>
      <c r="AU3990" s="4">
        <v>0</v>
      </c>
      <c r="AV3990" s="4">
        <v>4</v>
      </c>
      <c r="AW3990">
        <v>2.2804878048780499</v>
      </c>
      <c r="AX3990" s="4">
        <f t="shared" si="62"/>
        <v>81.999999999999957</v>
      </c>
      <c r="AY3990" s="4">
        <v>13</v>
      </c>
      <c r="AZ3990" s="4">
        <v>19</v>
      </c>
    </row>
    <row r="3991" spans="1:52" x14ac:dyDescent="0.25">
      <c r="A3991" s="4">
        <v>2017</v>
      </c>
      <c r="B3991" s="4" t="s">
        <v>1065</v>
      </c>
      <c r="C3991" t="s">
        <v>170</v>
      </c>
      <c r="D3991" t="s">
        <v>188</v>
      </c>
      <c r="E3991" s="18" t="s">
        <v>701</v>
      </c>
      <c r="F3991" s="4">
        <v>225</v>
      </c>
      <c r="G3991">
        <v>212</v>
      </c>
      <c r="H3991">
        <v>5.4292452830188704</v>
      </c>
      <c r="I3991">
        <v>225</v>
      </c>
      <c r="J3991">
        <v>7.4444444444444402</v>
      </c>
      <c r="K3991">
        <v>16</v>
      </c>
      <c r="L3991">
        <v>7.1111111111111097E-2</v>
      </c>
      <c r="M3991">
        <v>32</v>
      </c>
      <c r="N3991">
        <v>676.85253456221199</v>
      </c>
      <c r="O3991">
        <v>0.142222222222222</v>
      </c>
      <c r="P3991">
        <v>192</v>
      </c>
      <c r="Q3991">
        <v>16.375</v>
      </c>
      <c r="R3991">
        <v>30</v>
      </c>
      <c r="S3991">
        <v>60.1</v>
      </c>
      <c r="T3991">
        <v>11</v>
      </c>
      <c r="U3991">
        <v>244.54545454545499</v>
      </c>
      <c r="V3991">
        <v>8</v>
      </c>
      <c r="W3991">
        <v>18.5</v>
      </c>
      <c r="X3991">
        <v>192</v>
      </c>
      <c r="Y3991">
        <v>91.5885416666667</v>
      </c>
      <c r="Z3991">
        <v>12</v>
      </c>
      <c r="AA3991">
        <v>367.33333333333297</v>
      </c>
      <c r="AB3991">
        <v>213</v>
      </c>
      <c r="AC3991">
        <v>122.568075117371</v>
      </c>
      <c r="AD3991">
        <v>0.94666666666666699</v>
      </c>
      <c r="AE3991">
        <v>113</v>
      </c>
      <c r="AF3991">
        <v>87.796460176991104</v>
      </c>
      <c r="AG3991">
        <v>0.50222222222222201</v>
      </c>
      <c r="AH3991" s="4">
        <v>7</v>
      </c>
      <c r="AI3991">
        <v>0.58333333333333304</v>
      </c>
      <c r="AJ3991" s="4">
        <v>2</v>
      </c>
      <c r="AK3991">
        <v>0.16666666666666699</v>
      </c>
      <c r="AL3991" s="4">
        <v>27</v>
      </c>
      <c r="AM3991">
        <v>0.12676056338028199</v>
      </c>
      <c r="AN3991" s="4">
        <v>18</v>
      </c>
      <c r="AO3991">
        <v>8.4507042253521097E-2</v>
      </c>
      <c r="AP3991" s="4">
        <v>5</v>
      </c>
      <c r="AQ3991">
        <v>2.2222222222222199E-2</v>
      </c>
      <c r="AR3991" s="4">
        <v>0</v>
      </c>
      <c r="AS3991">
        <v>0</v>
      </c>
      <c r="AT3991" s="4">
        <v>0</v>
      </c>
      <c r="AU3991" s="4">
        <v>0</v>
      </c>
      <c r="AV3991" s="4">
        <v>2</v>
      </c>
      <c r="AW3991">
        <v>2.1428571428571401</v>
      </c>
      <c r="AX3991" s="4">
        <f t="shared" si="62"/>
        <v>105.00000000000013</v>
      </c>
      <c r="AY3991" s="4">
        <v>9</v>
      </c>
      <c r="AZ3991" s="4">
        <v>36.2222222222222</v>
      </c>
    </row>
    <row r="3992" spans="1:52" x14ac:dyDescent="0.25">
      <c r="A3992" s="4">
        <v>2017</v>
      </c>
      <c r="B3992" s="4" t="s">
        <v>1065</v>
      </c>
      <c r="C3992" t="s">
        <v>170</v>
      </c>
      <c r="D3992" t="s">
        <v>345</v>
      </c>
      <c r="E3992" s="18" t="s">
        <v>845</v>
      </c>
      <c r="F3992" s="4">
        <v>1</v>
      </c>
      <c r="G3992">
        <v>1</v>
      </c>
      <c r="H3992">
        <v>3</v>
      </c>
      <c r="I3992">
        <v>1</v>
      </c>
      <c r="J3992">
        <v>4</v>
      </c>
      <c r="K3992">
        <v>0</v>
      </c>
      <c r="L3992">
        <v>0</v>
      </c>
      <c r="M3992">
        <v>1</v>
      </c>
      <c r="N3992">
        <v>2325</v>
      </c>
      <c r="O3992">
        <v>1</v>
      </c>
      <c r="P3992">
        <v>1</v>
      </c>
      <c r="Q3992">
        <v>0</v>
      </c>
      <c r="R3992">
        <v>0</v>
      </c>
      <c r="S3992">
        <v>0</v>
      </c>
      <c r="T3992">
        <v>1</v>
      </c>
      <c r="U3992">
        <v>392</v>
      </c>
      <c r="V3992">
        <v>1</v>
      </c>
      <c r="W3992">
        <v>10</v>
      </c>
      <c r="X3992">
        <v>0</v>
      </c>
      <c r="Y3992">
        <v>0</v>
      </c>
      <c r="Z3992">
        <v>1</v>
      </c>
      <c r="AA3992">
        <v>431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 s="4">
        <v>1</v>
      </c>
      <c r="AI3992">
        <v>1</v>
      </c>
      <c r="AJ3992" s="4">
        <v>0</v>
      </c>
      <c r="AK3992">
        <v>0</v>
      </c>
      <c r="AL3992" s="4">
        <v>0</v>
      </c>
      <c r="AM3992">
        <v>0</v>
      </c>
      <c r="AN3992" s="4">
        <v>0</v>
      </c>
      <c r="AO3992">
        <v>0</v>
      </c>
      <c r="AP3992" s="4">
        <v>0</v>
      </c>
      <c r="AQ3992">
        <v>0</v>
      </c>
      <c r="AR3992" s="4">
        <v>0</v>
      </c>
      <c r="AS3992">
        <v>0</v>
      </c>
      <c r="AT3992" s="4">
        <v>0</v>
      </c>
      <c r="AU3992" s="4">
        <v>0</v>
      </c>
      <c r="AV3992" s="4">
        <v>0</v>
      </c>
      <c r="AW3992">
        <v>1</v>
      </c>
      <c r="AX3992" s="4">
        <f t="shared" si="62"/>
        <v>1</v>
      </c>
      <c r="AY3992" s="4">
        <v>1</v>
      </c>
      <c r="AZ3992" s="4">
        <v>5</v>
      </c>
    </row>
    <row r="3993" spans="1:52" x14ac:dyDescent="0.25">
      <c r="A3993" s="4">
        <v>2017</v>
      </c>
      <c r="B3993" s="4" t="s">
        <v>1065</v>
      </c>
      <c r="C3993" t="s">
        <v>170</v>
      </c>
      <c r="D3993" t="s">
        <v>247</v>
      </c>
      <c r="E3993" s="18" t="s">
        <v>757</v>
      </c>
      <c r="F3993" s="4">
        <v>2</v>
      </c>
      <c r="G3993">
        <v>2</v>
      </c>
      <c r="H3993">
        <v>1.5</v>
      </c>
      <c r="I3993">
        <v>2</v>
      </c>
      <c r="J3993">
        <v>2</v>
      </c>
      <c r="K3993">
        <v>0</v>
      </c>
      <c r="L3993">
        <v>0</v>
      </c>
      <c r="M3993">
        <v>0</v>
      </c>
      <c r="N3993">
        <v>-336.5</v>
      </c>
      <c r="O3993">
        <v>0</v>
      </c>
      <c r="P3993">
        <v>2</v>
      </c>
      <c r="Q3993">
        <v>3</v>
      </c>
      <c r="R3993">
        <v>1</v>
      </c>
      <c r="S3993">
        <v>237</v>
      </c>
      <c r="T3993">
        <v>2</v>
      </c>
      <c r="U3993">
        <v>135</v>
      </c>
      <c r="V3993">
        <v>1</v>
      </c>
      <c r="W3993">
        <v>88</v>
      </c>
      <c r="X3993">
        <v>0</v>
      </c>
      <c r="Y3993">
        <v>0</v>
      </c>
      <c r="Z3993">
        <v>2</v>
      </c>
      <c r="AA3993">
        <v>703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 s="4">
        <v>1</v>
      </c>
      <c r="AI3993">
        <v>0.5</v>
      </c>
      <c r="AJ3993" s="4">
        <v>1</v>
      </c>
      <c r="AK3993">
        <v>0.5</v>
      </c>
      <c r="AL3993" s="4">
        <v>0</v>
      </c>
      <c r="AM3993">
        <v>0</v>
      </c>
      <c r="AN3993" s="4">
        <v>0</v>
      </c>
      <c r="AO3993">
        <v>0</v>
      </c>
      <c r="AP3993" s="4">
        <v>0</v>
      </c>
      <c r="AQ3993">
        <v>0</v>
      </c>
      <c r="AR3993" s="4">
        <v>0</v>
      </c>
      <c r="AS3993">
        <v>0</v>
      </c>
      <c r="AT3993" s="4">
        <v>0</v>
      </c>
      <c r="AU3993" s="4">
        <v>0</v>
      </c>
      <c r="AV3993" s="4">
        <v>0</v>
      </c>
      <c r="AW3993">
        <v>1</v>
      </c>
      <c r="AX3993" s="4">
        <f t="shared" si="62"/>
        <v>2</v>
      </c>
      <c r="AY3993" s="4">
        <v>2</v>
      </c>
      <c r="AZ3993" s="4">
        <v>10.5</v>
      </c>
    </row>
    <row r="3994" spans="1:52" x14ac:dyDescent="0.25">
      <c r="A3994" s="4">
        <v>2017</v>
      </c>
      <c r="B3994" s="4" t="s">
        <v>1065</v>
      </c>
      <c r="C3994" t="s">
        <v>170</v>
      </c>
      <c r="D3994" t="s">
        <v>244</v>
      </c>
      <c r="E3994" s="18" t="s">
        <v>754</v>
      </c>
      <c r="F3994" s="4">
        <v>34</v>
      </c>
      <c r="G3994">
        <v>34</v>
      </c>
      <c r="H3994">
        <v>2.7941176470588198</v>
      </c>
      <c r="I3994">
        <v>34</v>
      </c>
      <c r="J3994">
        <v>4.2352941176470598</v>
      </c>
      <c r="K3994">
        <v>0</v>
      </c>
      <c r="L3994">
        <v>0</v>
      </c>
      <c r="M3994">
        <v>28</v>
      </c>
      <c r="N3994">
        <v>2833.5</v>
      </c>
      <c r="O3994">
        <v>0.82352941176470595</v>
      </c>
      <c r="P3994">
        <v>27</v>
      </c>
      <c r="Q3994">
        <v>19.8888888888889</v>
      </c>
      <c r="R3994">
        <v>6</v>
      </c>
      <c r="S3994">
        <v>26.3333333333333</v>
      </c>
      <c r="T3994">
        <v>2</v>
      </c>
      <c r="U3994">
        <v>152</v>
      </c>
      <c r="V3994">
        <v>2</v>
      </c>
      <c r="W3994">
        <v>7.5</v>
      </c>
      <c r="X3994">
        <v>25</v>
      </c>
      <c r="Y3994">
        <v>60.28</v>
      </c>
      <c r="Z3994">
        <v>2</v>
      </c>
      <c r="AA3994">
        <v>482</v>
      </c>
      <c r="AB3994">
        <v>32</v>
      </c>
      <c r="AC3994">
        <v>84.9375</v>
      </c>
      <c r="AD3994">
        <v>0.94117647058823495</v>
      </c>
      <c r="AE3994">
        <v>25</v>
      </c>
      <c r="AF3994">
        <v>75.88</v>
      </c>
      <c r="AG3994">
        <v>0.73529411764705899</v>
      </c>
      <c r="AH3994" s="4">
        <v>1</v>
      </c>
      <c r="AI3994">
        <v>0.5</v>
      </c>
      <c r="AJ3994" s="4">
        <v>0</v>
      </c>
      <c r="AK3994">
        <v>0</v>
      </c>
      <c r="AL3994" s="4">
        <v>2</v>
      </c>
      <c r="AM3994">
        <v>6.25E-2</v>
      </c>
      <c r="AN3994" s="4">
        <v>2</v>
      </c>
      <c r="AO3994">
        <v>6.25E-2</v>
      </c>
      <c r="AP3994" s="4">
        <v>0</v>
      </c>
      <c r="AQ3994">
        <v>0</v>
      </c>
      <c r="AR3994" s="4">
        <v>0</v>
      </c>
      <c r="AS3994">
        <v>0</v>
      </c>
      <c r="AT3994" s="4">
        <v>0</v>
      </c>
      <c r="AU3994" s="4">
        <v>0</v>
      </c>
      <c r="AV3994" s="4">
        <v>0</v>
      </c>
      <c r="AW3994">
        <v>1.7894736842105301</v>
      </c>
      <c r="AX3994" s="4">
        <f t="shared" si="62"/>
        <v>18.999999999999961</v>
      </c>
      <c r="AY3994" s="4">
        <v>2</v>
      </c>
      <c r="AZ3994" s="4">
        <v>1.5</v>
      </c>
    </row>
    <row r="3995" spans="1:52" x14ac:dyDescent="0.25">
      <c r="A3995" s="4">
        <v>2017</v>
      </c>
      <c r="B3995" s="4" t="s">
        <v>1065</v>
      </c>
      <c r="C3995" t="s">
        <v>170</v>
      </c>
      <c r="D3995" t="s">
        <v>182</v>
      </c>
      <c r="E3995" s="18" t="s">
        <v>695</v>
      </c>
      <c r="F3995" s="4">
        <v>35</v>
      </c>
      <c r="G3995">
        <v>19</v>
      </c>
      <c r="H3995">
        <v>3.0526315789473699</v>
      </c>
      <c r="I3995">
        <v>35</v>
      </c>
      <c r="J3995">
        <v>7.8571428571428603</v>
      </c>
      <c r="K3995">
        <v>0</v>
      </c>
      <c r="L3995">
        <v>0</v>
      </c>
      <c r="M3995">
        <v>6</v>
      </c>
      <c r="N3995">
        <v>510.142857142857</v>
      </c>
      <c r="O3995">
        <v>0.17142857142857101</v>
      </c>
      <c r="P3995">
        <v>33</v>
      </c>
      <c r="Q3995">
        <v>20.696969696969699</v>
      </c>
      <c r="R3995">
        <v>10</v>
      </c>
      <c r="S3995">
        <v>65.900000000000006</v>
      </c>
      <c r="T3995">
        <v>1</v>
      </c>
      <c r="U3995">
        <v>182</v>
      </c>
      <c r="V3995">
        <v>1</v>
      </c>
      <c r="W3995">
        <v>15</v>
      </c>
      <c r="X3995">
        <v>30</v>
      </c>
      <c r="Y3995">
        <v>119.8</v>
      </c>
      <c r="Z3995">
        <v>1</v>
      </c>
      <c r="AA3995">
        <v>319</v>
      </c>
      <c r="AB3995">
        <v>34</v>
      </c>
      <c r="AC3995">
        <v>143.76470588235301</v>
      </c>
      <c r="AD3995">
        <v>0.97142857142857097</v>
      </c>
      <c r="AE3995">
        <v>19</v>
      </c>
      <c r="AF3995">
        <v>129.36842105263199</v>
      </c>
      <c r="AG3995">
        <v>0.54285714285714304</v>
      </c>
      <c r="AH3995" s="4">
        <v>1</v>
      </c>
      <c r="AI3995">
        <v>1</v>
      </c>
      <c r="AJ3995" s="4">
        <v>0</v>
      </c>
      <c r="AK3995">
        <v>0</v>
      </c>
      <c r="AL3995" s="4">
        <v>3</v>
      </c>
      <c r="AM3995">
        <v>8.8235294117647106E-2</v>
      </c>
      <c r="AN3995" s="4">
        <v>1</v>
      </c>
      <c r="AO3995">
        <v>2.9411764705882401E-2</v>
      </c>
      <c r="AP3995" s="4">
        <v>0</v>
      </c>
      <c r="AQ3995">
        <v>0</v>
      </c>
      <c r="AR3995" s="4">
        <v>0</v>
      </c>
      <c r="AS3995">
        <v>0</v>
      </c>
      <c r="AT3995" s="4">
        <v>0</v>
      </c>
      <c r="AU3995" s="4">
        <v>0</v>
      </c>
      <c r="AV3995" s="4">
        <v>0</v>
      </c>
      <c r="AW3995">
        <v>2.1875</v>
      </c>
      <c r="AX3995" s="4">
        <f t="shared" si="62"/>
        <v>16</v>
      </c>
      <c r="AY3995" s="4">
        <v>2</v>
      </c>
      <c r="AZ3995" s="4">
        <v>3</v>
      </c>
    </row>
    <row r="3996" spans="1:52" x14ac:dyDescent="0.25">
      <c r="A3996" s="4">
        <v>2017</v>
      </c>
      <c r="B3996" s="4" t="s">
        <v>1065</v>
      </c>
      <c r="C3996" t="s">
        <v>170</v>
      </c>
      <c r="D3996" t="s">
        <v>192</v>
      </c>
      <c r="E3996" s="18" t="s">
        <v>705</v>
      </c>
      <c r="F3996" s="4">
        <v>29</v>
      </c>
      <c r="G3996">
        <v>26</v>
      </c>
      <c r="H3996">
        <v>6.1923076923076898</v>
      </c>
      <c r="I3996">
        <v>28</v>
      </c>
      <c r="J3996">
        <v>9.3214285714285694</v>
      </c>
      <c r="K3996">
        <v>0</v>
      </c>
      <c r="L3996">
        <v>0</v>
      </c>
      <c r="M3996">
        <v>15</v>
      </c>
      <c r="N3996">
        <v>2334.1851851851902</v>
      </c>
      <c r="O3996">
        <v>0.51724137931034497</v>
      </c>
      <c r="P3996">
        <v>25</v>
      </c>
      <c r="Q3996">
        <v>36.4</v>
      </c>
      <c r="R3996">
        <v>4</v>
      </c>
      <c r="S3996">
        <v>100.75</v>
      </c>
      <c r="T3996">
        <v>1</v>
      </c>
      <c r="U3996">
        <v>170</v>
      </c>
      <c r="V3996">
        <v>1</v>
      </c>
      <c r="W3996">
        <v>8</v>
      </c>
      <c r="X3996">
        <v>27</v>
      </c>
      <c r="Y3996">
        <v>104.62962962963</v>
      </c>
      <c r="Z3996">
        <v>1</v>
      </c>
      <c r="AA3996">
        <v>331</v>
      </c>
      <c r="AB3996">
        <v>27</v>
      </c>
      <c r="AC3996">
        <v>135.81481481481501</v>
      </c>
      <c r="AD3996">
        <v>0.931034482758621</v>
      </c>
      <c r="AE3996">
        <v>12</v>
      </c>
      <c r="AF3996">
        <v>115.083333333333</v>
      </c>
      <c r="AG3996">
        <v>0.41379310344827602</v>
      </c>
      <c r="AH3996" s="4">
        <v>1</v>
      </c>
      <c r="AI3996">
        <v>1</v>
      </c>
      <c r="AJ3996" s="4">
        <v>0</v>
      </c>
      <c r="AK3996">
        <v>0</v>
      </c>
      <c r="AL3996" s="4">
        <v>2</v>
      </c>
      <c r="AM3996">
        <v>7.4074074074074098E-2</v>
      </c>
      <c r="AN3996" s="4">
        <v>2</v>
      </c>
      <c r="AO3996">
        <v>7.4074074074074098E-2</v>
      </c>
      <c r="AP3996" s="4">
        <v>0</v>
      </c>
      <c r="AQ3996">
        <v>0</v>
      </c>
      <c r="AR3996" s="4">
        <v>0</v>
      </c>
      <c r="AS3996">
        <v>0</v>
      </c>
      <c r="AT3996" s="4">
        <v>0</v>
      </c>
      <c r="AU3996" s="4">
        <v>1</v>
      </c>
      <c r="AV3996" s="4">
        <v>0</v>
      </c>
      <c r="AW3996">
        <v>2</v>
      </c>
      <c r="AX3996" s="4">
        <f t="shared" si="62"/>
        <v>14.5</v>
      </c>
      <c r="AY3996" s="4">
        <v>1</v>
      </c>
      <c r="AZ3996" s="4">
        <v>0</v>
      </c>
    </row>
    <row r="3997" spans="1:52" x14ac:dyDescent="0.25">
      <c r="A3997" s="4">
        <v>2017</v>
      </c>
      <c r="B3997" s="4" t="s">
        <v>1065</v>
      </c>
      <c r="C3997" t="s">
        <v>170</v>
      </c>
      <c r="D3997" t="s">
        <v>175</v>
      </c>
      <c r="E3997" s="18" t="s">
        <v>688</v>
      </c>
      <c r="F3997" s="4">
        <v>133</v>
      </c>
      <c r="G3997">
        <v>111</v>
      </c>
      <c r="H3997">
        <v>2.2432432432432399</v>
      </c>
      <c r="I3997">
        <v>133</v>
      </c>
      <c r="J3997">
        <v>5.0300751879699304</v>
      </c>
      <c r="K3997">
        <v>0</v>
      </c>
      <c r="L3997">
        <v>0</v>
      </c>
      <c r="M3997">
        <v>89</v>
      </c>
      <c r="N3997">
        <v>3054.4789915966398</v>
      </c>
      <c r="O3997">
        <v>0.66917293233082698</v>
      </c>
      <c r="P3997">
        <v>118</v>
      </c>
      <c r="Q3997">
        <v>12.2372881355932</v>
      </c>
      <c r="R3997">
        <v>44</v>
      </c>
      <c r="S3997">
        <v>33.931818181818201</v>
      </c>
      <c r="T3997">
        <v>4</v>
      </c>
      <c r="U3997">
        <v>158.5</v>
      </c>
      <c r="V3997">
        <v>4</v>
      </c>
      <c r="W3997">
        <v>3.5</v>
      </c>
      <c r="X3997">
        <v>120</v>
      </c>
      <c r="Y3997">
        <v>84.025000000000006</v>
      </c>
      <c r="Z3997">
        <v>4</v>
      </c>
      <c r="AA3997">
        <v>327.5</v>
      </c>
      <c r="AB3997">
        <v>129</v>
      </c>
      <c r="AC3997">
        <v>113.085271317829</v>
      </c>
      <c r="AD3997">
        <v>0.96992481203007497</v>
      </c>
      <c r="AE3997">
        <v>82</v>
      </c>
      <c r="AF3997">
        <v>90.963414634146304</v>
      </c>
      <c r="AG3997">
        <v>0.61654135338345895</v>
      </c>
      <c r="AH3997" s="4">
        <v>2</v>
      </c>
      <c r="AI3997">
        <v>0.5</v>
      </c>
      <c r="AJ3997" s="4">
        <v>2</v>
      </c>
      <c r="AK3997">
        <v>0.5</v>
      </c>
      <c r="AL3997" s="4">
        <v>22</v>
      </c>
      <c r="AM3997">
        <v>0.170542635658915</v>
      </c>
      <c r="AN3997" s="4">
        <v>4</v>
      </c>
      <c r="AO3997">
        <v>3.1007751937984499E-2</v>
      </c>
      <c r="AP3997" s="4">
        <v>3</v>
      </c>
      <c r="AQ3997">
        <v>2.2556390977443601E-2</v>
      </c>
      <c r="AR3997" s="4">
        <v>0</v>
      </c>
      <c r="AS3997">
        <v>0</v>
      </c>
      <c r="AT3997" s="4">
        <v>0</v>
      </c>
      <c r="AU3997" s="4">
        <v>0</v>
      </c>
      <c r="AV3997" s="4">
        <v>2</v>
      </c>
      <c r="AW3997">
        <v>2.375</v>
      </c>
      <c r="AX3997" s="4">
        <f t="shared" si="62"/>
        <v>56</v>
      </c>
      <c r="AY3997" s="4">
        <v>4</v>
      </c>
      <c r="AZ3997" s="4">
        <v>30</v>
      </c>
    </row>
    <row r="3998" spans="1:52" x14ac:dyDescent="0.25">
      <c r="A3998" s="4">
        <v>2017</v>
      </c>
      <c r="B3998" s="4" t="s">
        <v>1065</v>
      </c>
      <c r="C3998" t="s">
        <v>170</v>
      </c>
      <c r="D3998" t="s">
        <v>171</v>
      </c>
      <c r="E3998" s="18" t="s">
        <v>684</v>
      </c>
      <c r="F3998" s="4">
        <v>321</v>
      </c>
      <c r="G3998">
        <v>296</v>
      </c>
      <c r="H3998">
        <v>2.1182432432432399</v>
      </c>
      <c r="I3998">
        <v>319</v>
      </c>
      <c r="J3998">
        <v>4.2601880877742904</v>
      </c>
      <c r="K3998">
        <v>23</v>
      </c>
      <c r="L3998">
        <v>7.2100313479623798E-2</v>
      </c>
      <c r="M3998">
        <v>176</v>
      </c>
      <c r="N3998">
        <v>2096.4932432432402</v>
      </c>
      <c r="O3998">
        <v>0.548286604361371</v>
      </c>
      <c r="P3998">
        <v>305</v>
      </c>
      <c r="Q3998">
        <v>13.373770491803301</v>
      </c>
      <c r="R3998">
        <v>67</v>
      </c>
      <c r="S3998">
        <v>55.641791044776099</v>
      </c>
      <c r="T3998">
        <v>33</v>
      </c>
      <c r="U3998">
        <v>190.15151515151501</v>
      </c>
      <c r="V3998">
        <v>31</v>
      </c>
      <c r="W3998">
        <v>10.193548387096801</v>
      </c>
      <c r="X3998">
        <v>275</v>
      </c>
      <c r="Y3998">
        <v>110.621818181818</v>
      </c>
      <c r="Z3998">
        <v>36</v>
      </c>
      <c r="AA3998">
        <v>366.52941176470603</v>
      </c>
      <c r="AB3998">
        <v>283</v>
      </c>
      <c r="AC3998">
        <v>141.752650176678</v>
      </c>
      <c r="AD3998">
        <v>0.88161993769470404</v>
      </c>
      <c r="AE3998">
        <v>135</v>
      </c>
      <c r="AF3998">
        <v>113.651851851852</v>
      </c>
      <c r="AG3998">
        <v>0.420560747663551</v>
      </c>
      <c r="AH3998" s="4">
        <v>22</v>
      </c>
      <c r="AI3998">
        <v>0.64705882352941202</v>
      </c>
      <c r="AJ3998" s="4">
        <v>4</v>
      </c>
      <c r="AK3998">
        <v>0.11764705882352899</v>
      </c>
      <c r="AL3998" s="4">
        <v>59</v>
      </c>
      <c r="AM3998">
        <v>0.208480565371025</v>
      </c>
      <c r="AN3998" s="4">
        <v>24</v>
      </c>
      <c r="AO3998">
        <v>8.48056537102473E-2</v>
      </c>
      <c r="AP3998" s="4">
        <v>4</v>
      </c>
      <c r="AQ3998">
        <v>1.2461059190031199E-2</v>
      </c>
      <c r="AR3998" s="4">
        <v>0</v>
      </c>
      <c r="AS3998">
        <v>0</v>
      </c>
      <c r="AT3998" s="4">
        <v>0</v>
      </c>
      <c r="AU3998" s="4">
        <v>2</v>
      </c>
      <c r="AV3998" s="4">
        <v>3</v>
      </c>
      <c r="AW3998">
        <v>2.5118110236220499</v>
      </c>
      <c r="AX3998" s="4">
        <f t="shared" si="62"/>
        <v>127.79623824451397</v>
      </c>
      <c r="AY3998" s="4">
        <v>32</v>
      </c>
      <c r="AZ3998" s="4">
        <v>34.28125</v>
      </c>
    </row>
    <row r="3999" spans="1:52" x14ac:dyDescent="0.25">
      <c r="A3999" s="4">
        <v>2017</v>
      </c>
      <c r="B3999" s="4" t="s">
        <v>1065</v>
      </c>
      <c r="C3999" t="s">
        <v>170</v>
      </c>
      <c r="D3999" t="s">
        <v>190</v>
      </c>
      <c r="E3999" s="18" t="s">
        <v>703</v>
      </c>
      <c r="F3999" s="4">
        <v>336</v>
      </c>
      <c r="G3999">
        <v>320</v>
      </c>
      <c r="H3999">
        <v>4.1843750000000002</v>
      </c>
      <c r="I3999">
        <v>335</v>
      </c>
      <c r="J3999">
        <v>5.9402985074626899</v>
      </c>
      <c r="K3999">
        <v>36</v>
      </c>
      <c r="L3999">
        <v>0.107462686567164</v>
      </c>
      <c r="M3999">
        <v>62</v>
      </c>
      <c r="N3999">
        <v>615.572847682119</v>
      </c>
      <c r="O3999">
        <v>0.18452380952381001</v>
      </c>
      <c r="P3999">
        <v>300</v>
      </c>
      <c r="Q3999">
        <v>11.05</v>
      </c>
      <c r="R3999">
        <v>98</v>
      </c>
      <c r="S3999">
        <v>43.122448979591802</v>
      </c>
      <c r="T3999">
        <v>19</v>
      </c>
      <c r="U3999">
        <v>149.894736842105</v>
      </c>
      <c r="V3999">
        <v>17</v>
      </c>
      <c r="W3999">
        <v>18.764705882352899</v>
      </c>
      <c r="X3999">
        <v>271</v>
      </c>
      <c r="Y3999">
        <v>91.380073800738003</v>
      </c>
      <c r="Z3999">
        <v>23</v>
      </c>
      <c r="AA3999">
        <v>352</v>
      </c>
      <c r="AB3999">
        <v>312</v>
      </c>
      <c r="AC3999">
        <v>128.25401929260499</v>
      </c>
      <c r="AD3999">
        <v>0.92559523809523803</v>
      </c>
      <c r="AE3999">
        <v>141</v>
      </c>
      <c r="AF3999">
        <v>93.758865248226996</v>
      </c>
      <c r="AG3999">
        <v>0.41964285714285698</v>
      </c>
      <c r="AH3999" s="4">
        <v>17</v>
      </c>
      <c r="AI3999">
        <v>0.80952380952380998</v>
      </c>
      <c r="AJ3999" s="4">
        <v>4</v>
      </c>
      <c r="AK3999">
        <v>0.19047619047618999</v>
      </c>
      <c r="AL3999" s="4">
        <v>87</v>
      </c>
      <c r="AM3999">
        <v>0.27974276527331199</v>
      </c>
      <c r="AN3999" s="4">
        <v>9</v>
      </c>
      <c r="AO3999">
        <v>2.8938906752411599E-2</v>
      </c>
      <c r="AP3999" s="4">
        <v>2</v>
      </c>
      <c r="AQ3999">
        <v>5.9523809523809503E-3</v>
      </c>
      <c r="AR3999" s="4">
        <v>2</v>
      </c>
      <c r="AS3999">
        <v>5.9523809523809503E-3</v>
      </c>
      <c r="AT3999" s="4">
        <v>0</v>
      </c>
      <c r="AU3999" s="4">
        <v>1</v>
      </c>
      <c r="AV3999" s="4">
        <v>2</v>
      </c>
      <c r="AW3999">
        <v>2.5</v>
      </c>
      <c r="AX3999" s="4">
        <f t="shared" si="62"/>
        <v>134.4</v>
      </c>
      <c r="AY3999" s="4">
        <v>18</v>
      </c>
      <c r="AZ3999" s="4">
        <v>7.5</v>
      </c>
    </row>
    <row r="4000" spans="1:52" x14ac:dyDescent="0.25">
      <c r="A4000" s="4">
        <v>2017</v>
      </c>
      <c r="B4000" s="4" t="s">
        <v>1065</v>
      </c>
      <c r="C4000" t="s">
        <v>170</v>
      </c>
      <c r="D4000" t="s">
        <v>183</v>
      </c>
      <c r="E4000" s="18" t="s">
        <v>696</v>
      </c>
      <c r="F4000" s="4">
        <v>26</v>
      </c>
      <c r="G4000">
        <v>18</v>
      </c>
      <c r="H4000">
        <v>2.6111111111111098</v>
      </c>
      <c r="I4000">
        <v>26</v>
      </c>
      <c r="J4000">
        <v>4.1153846153846096</v>
      </c>
      <c r="K4000">
        <v>2</v>
      </c>
      <c r="L4000">
        <v>7.69230769230769E-2</v>
      </c>
      <c r="M4000">
        <v>24</v>
      </c>
      <c r="N4000">
        <v>6067.6</v>
      </c>
      <c r="O4000">
        <v>0.92307692307692302</v>
      </c>
      <c r="P4000">
        <v>24</v>
      </c>
      <c r="Q4000">
        <v>21.9166666666667</v>
      </c>
      <c r="R4000">
        <v>7</v>
      </c>
      <c r="S4000">
        <v>46.142857142857103</v>
      </c>
      <c r="T4000">
        <v>0</v>
      </c>
      <c r="U4000">
        <v>0</v>
      </c>
      <c r="V4000">
        <v>0</v>
      </c>
      <c r="W4000">
        <v>0</v>
      </c>
      <c r="X4000">
        <v>23</v>
      </c>
      <c r="Y4000">
        <v>83.347826086956502</v>
      </c>
      <c r="Z4000">
        <v>0</v>
      </c>
      <c r="AA4000">
        <v>0</v>
      </c>
      <c r="AB4000">
        <v>26</v>
      </c>
      <c r="AC4000">
        <v>105.961538461538</v>
      </c>
      <c r="AD4000">
        <v>1</v>
      </c>
      <c r="AE4000">
        <v>13</v>
      </c>
      <c r="AF4000">
        <v>71.923076923076906</v>
      </c>
      <c r="AG4000">
        <v>0.5</v>
      </c>
      <c r="AH4000" s="4">
        <v>0</v>
      </c>
      <c r="AI4000">
        <v>0</v>
      </c>
      <c r="AJ4000" s="4">
        <v>0</v>
      </c>
      <c r="AK4000">
        <v>0</v>
      </c>
      <c r="AL4000" s="4">
        <v>3</v>
      </c>
      <c r="AM4000">
        <v>0.115384615384615</v>
      </c>
      <c r="AN4000" s="4">
        <v>2</v>
      </c>
      <c r="AO4000">
        <v>7.69230769230769E-2</v>
      </c>
      <c r="AP4000" s="4">
        <v>0</v>
      </c>
      <c r="AQ4000">
        <v>0</v>
      </c>
      <c r="AR4000" s="4">
        <v>0</v>
      </c>
      <c r="AS4000">
        <v>0</v>
      </c>
      <c r="AT4000" s="4">
        <v>0</v>
      </c>
      <c r="AU4000" s="4">
        <v>0</v>
      </c>
      <c r="AV4000" s="4">
        <v>0</v>
      </c>
      <c r="AW4000">
        <v>2.1666666666666701</v>
      </c>
      <c r="AX4000" s="4">
        <f t="shared" si="62"/>
        <v>11.99999999999998</v>
      </c>
      <c r="AY4000" s="4">
        <v>0</v>
      </c>
      <c r="AZ4000" s="4">
        <v>0</v>
      </c>
    </row>
    <row r="4001" spans="1:52" x14ac:dyDescent="0.25">
      <c r="A4001" s="4">
        <v>2017</v>
      </c>
      <c r="B4001" s="4" t="s">
        <v>1065</v>
      </c>
      <c r="C4001" t="s">
        <v>170</v>
      </c>
      <c r="D4001" t="s">
        <v>179</v>
      </c>
      <c r="E4001" s="18" t="s">
        <v>692</v>
      </c>
      <c r="F4001" s="4">
        <v>63</v>
      </c>
      <c r="G4001">
        <v>51</v>
      </c>
      <c r="H4001">
        <v>3.5882352941176499</v>
      </c>
      <c r="I4001">
        <v>63</v>
      </c>
      <c r="J4001">
        <v>5.6666666666666696</v>
      </c>
      <c r="K4001">
        <v>0</v>
      </c>
      <c r="L4001">
        <v>0</v>
      </c>
      <c r="M4001">
        <v>42</v>
      </c>
      <c r="N4001">
        <v>2133.2857142857101</v>
      </c>
      <c r="O4001">
        <v>0.66666666666666696</v>
      </c>
      <c r="P4001">
        <v>59</v>
      </c>
      <c r="Q4001">
        <v>18.8135593220339</v>
      </c>
      <c r="R4001">
        <v>14</v>
      </c>
      <c r="S4001">
        <v>41.571428571428598</v>
      </c>
      <c r="T4001">
        <v>3</v>
      </c>
      <c r="U4001">
        <v>213</v>
      </c>
      <c r="V4001">
        <v>3</v>
      </c>
      <c r="W4001">
        <v>4.6666666666666696</v>
      </c>
      <c r="X4001">
        <v>53</v>
      </c>
      <c r="Y4001">
        <v>96.169811320754704</v>
      </c>
      <c r="Z4001">
        <v>3</v>
      </c>
      <c r="AA4001">
        <v>438.66666666666703</v>
      </c>
      <c r="AB4001">
        <v>60</v>
      </c>
      <c r="AC4001">
        <v>138.101694915254</v>
      </c>
      <c r="AD4001">
        <v>0.93650793650793696</v>
      </c>
      <c r="AE4001">
        <v>35</v>
      </c>
      <c r="AF4001">
        <v>81.314285714285703</v>
      </c>
      <c r="AG4001">
        <v>0.55555555555555602</v>
      </c>
      <c r="AH4001" s="4">
        <v>3</v>
      </c>
      <c r="AI4001">
        <v>1</v>
      </c>
      <c r="AJ4001" s="4">
        <v>0</v>
      </c>
      <c r="AK4001">
        <v>0</v>
      </c>
      <c r="AL4001" s="4">
        <v>9</v>
      </c>
      <c r="AM4001">
        <v>0.152542372881356</v>
      </c>
      <c r="AN4001" s="4">
        <v>3</v>
      </c>
      <c r="AO4001">
        <v>5.0847457627118599E-2</v>
      </c>
      <c r="AP4001" s="4">
        <v>0</v>
      </c>
      <c r="AQ4001">
        <v>0</v>
      </c>
      <c r="AR4001" s="4">
        <v>0</v>
      </c>
      <c r="AS4001">
        <v>0</v>
      </c>
      <c r="AT4001" s="4">
        <v>0</v>
      </c>
      <c r="AU4001" s="4">
        <v>0</v>
      </c>
      <c r="AV4001" s="4">
        <v>1</v>
      </c>
      <c r="AW4001">
        <v>2.0322580645161299</v>
      </c>
      <c r="AX4001" s="4">
        <f t="shared" si="62"/>
        <v>30.999999999999986</v>
      </c>
      <c r="AY4001" s="4">
        <v>3</v>
      </c>
      <c r="AZ4001" s="4">
        <v>17</v>
      </c>
    </row>
    <row r="4002" spans="1:52" x14ac:dyDescent="0.25">
      <c r="A4002" s="4">
        <v>2017</v>
      </c>
      <c r="B4002" s="4" t="s">
        <v>1065</v>
      </c>
      <c r="C4002" t="s">
        <v>170</v>
      </c>
      <c r="D4002" t="s">
        <v>205</v>
      </c>
      <c r="E4002" s="18" t="s">
        <v>717</v>
      </c>
      <c r="F4002" s="4">
        <v>24</v>
      </c>
      <c r="G4002">
        <v>15</v>
      </c>
      <c r="H4002">
        <v>6.3333333333333304</v>
      </c>
      <c r="I4002">
        <v>24</v>
      </c>
      <c r="J4002">
        <v>10.125</v>
      </c>
      <c r="K4002">
        <v>0</v>
      </c>
      <c r="L4002">
        <v>0</v>
      </c>
      <c r="M4002">
        <v>19</v>
      </c>
      <c r="N4002">
        <v>2022.3181818181799</v>
      </c>
      <c r="O4002">
        <v>0.79166666666666696</v>
      </c>
      <c r="P4002">
        <v>22</v>
      </c>
      <c r="Q4002">
        <v>21.090909090909101</v>
      </c>
      <c r="R4002">
        <v>1</v>
      </c>
      <c r="S4002">
        <v>16</v>
      </c>
      <c r="T4002">
        <v>2</v>
      </c>
      <c r="U4002">
        <v>191.5</v>
      </c>
      <c r="V4002">
        <v>2</v>
      </c>
      <c r="W4002">
        <v>7</v>
      </c>
      <c r="X4002">
        <v>19</v>
      </c>
      <c r="Y4002">
        <v>120.052631578947</v>
      </c>
      <c r="Z4002">
        <v>2</v>
      </c>
      <c r="AA4002">
        <v>463.5</v>
      </c>
      <c r="AB4002">
        <v>22</v>
      </c>
      <c r="AC4002">
        <v>151.272727272727</v>
      </c>
      <c r="AD4002">
        <v>0.91666666666666696</v>
      </c>
      <c r="AE4002">
        <v>12</v>
      </c>
      <c r="AF4002">
        <v>129.5</v>
      </c>
      <c r="AG4002">
        <v>0.5</v>
      </c>
      <c r="AH4002" s="4">
        <v>2</v>
      </c>
      <c r="AI4002">
        <v>1</v>
      </c>
      <c r="AJ4002" s="4">
        <v>0</v>
      </c>
      <c r="AK4002">
        <v>0</v>
      </c>
      <c r="AL4002" s="4">
        <v>2</v>
      </c>
      <c r="AM4002">
        <v>9.0909090909090898E-2</v>
      </c>
      <c r="AN4002" s="4">
        <v>4</v>
      </c>
      <c r="AO4002">
        <v>0.18181818181818199</v>
      </c>
      <c r="AP4002" s="4">
        <v>0</v>
      </c>
      <c r="AQ4002">
        <v>0</v>
      </c>
      <c r="AR4002" s="4">
        <v>0</v>
      </c>
      <c r="AS4002">
        <v>0</v>
      </c>
      <c r="AT4002" s="4">
        <v>0</v>
      </c>
      <c r="AU4002" s="4">
        <v>0</v>
      </c>
      <c r="AV4002" s="4">
        <v>2</v>
      </c>
      <c r="AW4002">
        <v>1.84615384615385</v>
      </c>
      <c r="AX4002" s="4">
        <f t="shared" si="62"/>
        <v>12.999999999999973</v>
      </c>
      <c r="AY4002" s="4">
        <v>3</v>
      </c>
      <c r="AZ4002" s="4">
        <v>15.5</v>
      </c>
    </row>
    <row r="4003" spans="1:52" x14ac:dyDescent="0.25">
      <c r="A4003" s="4">
        <v>2017</v>
      </c>
      <c r="B4003" s="4" t="s">
        <v>1065</v>
      </c>
      <c r="C4003" t="s">
        <v>170</v>
      </c>
      <c r="D4003" t="s">
        <v>257</v>
      </c>
      <c r="E4003" s="18" t="s">
        <v>766</v>
      </c>
      <c r="F4003" s="4">
        <v>2</v>
      </c>
      <c r="G4003">
        <v>1</v>
      </c>
      <c r="H4003">
        <v>1</v>
      </c>
      <c r="I4003">
        <v>2</v>
      </c>
      <c r="J4003">
        <v>4</v>
      </c>
      <c r="K4003">
        <v>0</v>
      </c>
      <c r="L4003">
        <v>0</v>
      </c>
      <c r="M4003">
        <v>0</v>
      </c>
      <c r="N4003">
        <v>-707.5</v>
      </c>
      <c r="O4003">
        <v>0</v>
      </c>
      <c r="P4003">
        <v>2</v>
      </c>
      <c r="Q4003">
        <v>43.5</v>
      </c>
      <c r="R4003">
        <v>1</v>
      </c>
      <c r="S4003">
        <v>407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202</v>
      </c>
      <c r="AD4003">
        <v>0.5</v>
      </c>
      <c r="AE4003">
        <v>0</v>
      </c>
      <c r="AF4003">
        <v>0</v>
      </c>
      <c r="AG4003">
        <v>0</v>
      </c>
      <c r="AH4003" s="4">
        <v>1</v>
      </c>
      <c r="AI4003">
        <v>0</v>
      </c>
      <c r="AJ4003" s="4">
        <v>1</v>
      </c>
      <c r="AK4003">
        <v>0</v>
      </c>
      <c r="AL4003" s="4">
        <v>1</v>
      </c>
      <c r="AM4003">
        <v>1</v>
      </c>
      <c r="AN4003" s="4">
        <v>0</v>
      </c>
      <c r="AO4003">
        <v>0</v>
      </c>
      <c r="AP4003" s="4">
        <v>0</v>
      </c>
      <c r="AQ4003">
        <v>0</v>
      </c>
      <c r="AR4003" s="4">
        <v>0</v>
      </c>
      <c r="AS4003">
        <v>0</v>
      </c>
      <c r="AT4003" s="4">
        <v>0</v>
      </c>
      <c r="AU4003" s="4">
        <v>0</v>
      </c>
      <c r="AV4003" s="4">
        <v>1</v>
      </c>
      <c r="AW4003">
        <v>1</v>
      </c>
      <c r="AX4003" s="4">
        <f t="shared" si="62"/>
        <v>2</v>
      </c>
      <c r="AY4003" s="4">
        <v>0</v>
      </c>
      <c r="AZ4003" s="4">
        <v>0</v>
      </c>
    </row>
    <row r="4004" spans="1:52" x14ac:dyDescent="0.25">
      <c r="A4004" s="4">
        <v>2017</v>
      </c>
      <c r="B4004" s="4" t="s">
        <v>1065</v>
      </c>
      <c r="C4004" t="s">
        <v>170</v>
      </c>
      <c r="D4004" t="s">
        <v>176</v>
      </c>
      <c r="E4004" s="18" t="s">
        <v>689</v>
      </c>
      <c r="F4004" s="4">
        <v>1</v>
      </c>
      <c r="G4004">
        <v>1</v>
      </c>
      <c r="H4004">
        <v>0</v>
      </c>
      <c r="I4004">
        <v>1</v>
      </c>
      <c r="J4004">
        <v>2</v>
      </c>
      <c r="K4004">
        <v>0</v>
      </c>
      <c r="L4004">
        <v>0</v>
      </c>
      <c r="M4004">
        <v>1</v>
      </c>
      <c r="N4004">
        <v>6847</v>
      </c>
      <c r="O4004">
        <v>1</v>
      </c>
      <c r="P4004">
        <v>1</v>
      </c>
      <c r="Q4004">
        <v>1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1</v>
      </c>
      <c r="AA4004">
        <v>600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 s="4">
        <v>1</v>
      </c>
      <c r="AI4004">
        <v>1</v>
      </c>
      <c r="AJ4004" s="4">
        <v>0</v>
      </c>
      <c r="AK4004">
        <v>0</v>
      </c>
      <c r="AL4004" s="4">
        <v>0</v>
      </c>
      <c r="AM4004">
        <v>0</v>
      </c>
      <c r="AN4004" s="4">
        <v>0</v>
      </c>
      <c r="AO4004">
        <v>0</v>
      </c>
      <c r="AP4004" s="4">
        <v>0</v>
      </c>
      <c r="AQ4004">
        <v>0</v>
      </c>
      <c r="AR4004" s="4">
        <v>0</v>
      </c>
      <c r="AS4004">
        <v>0</v>
      </c>
      <c r="AT4004" s="4">
        <v>0</v>
      </c>
      <c r="AU4004" s="4">
        <v>0</v>
      </c>
      <c r="AV4004" s="4">
        <v>0</v>
      </c>
      <c r="AW4004">
        <v>1</v>
      </c>
      <c r="AX4004" s="4">
        <f t="shared" si="62"/>
        <v>1</v>
      </c>
      <c r="AY4004" s="4">
        <v>0</v>
      </c>
      <c r="AZ4004" s="4">
        <v>0</v>
      </c>
    </row>
    <row r="4005" spans="1:52" x14ac:dyDescent="0.25">
      <c r="A4005" s="4">
        <v>2017</v>
      </c>
      <c r="B4005" s="4" t="s">
        <v>1065</v>
      </c>
      <c r="C4005" t="s">
        <v>170</v>
      </c>
      <c r="D4005" t="s">
        <v>184</v>
      </c>
      <c r="E4005" s="18" t="s">
        <v>697</v>
      </c>
      <c r="F4005" s="4">
        <v>1</v>
      </c>
      <c r="G4005">
        <v>1</v>
      </c>
      <c r="H4005">
        <v>1</v>
      </c>
      <c r="I4005">
        <v>1</v>
      </c>
      <c r="J4005">
        <v>1</v>
      </c>
      <c r="K4005">
        <v>0</v>
      </c>
      <c r="L4005">
        <v>0</v>
      </c>
      <c r="M4005">
        <v>0</v>
      </c>
      <c r="N4005">
        <v>211</v>
      </c>
      <c r="O4005">
        <v>0</v>
      </c>
      <c r="P4005">
        <v>1</v>
      </c>
      <c r="Q4005">
        <v>2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1</v>
      </c>
      <c r="Y4005">
        <v>395</v>
      </c>
      <c r="Z4005">
        <v>0</v>
      </c>
      <c r="AA4005">
        <v>0</v>
      </c>
      <c r="AB4005">
        <v>1</v>
      </c>
      <c r="AC4005">
        <v>407</v>
      </c>
      <c r="AD4005">
        <v>1</v>
      </c>
      <c r="AE4005">
        <v>0</v>
      </c>
      <c r="AF4005">
        <v>0</v>
      </c>
      <c r="AG4005">
        <v>0</v>
      </c>
      <c r="AH4005" s="4">
        <v>0</v>
      </c>
      <c r="AI4005">
        <v>0</v>
      </c>
      <c r="AJ4005" s="4">
        <v>0</v>
      </c>
      <c r="AK4005">
        <v>0</v>
      </c>
      <c r="AL4005" s="4">
        <v>1</v>
      </c>
      <c r="AM4005">
        <v>1</v>
      </c>
      <c r="AN4005" s="4">
        <v>1</v>
      </c>
      <c r="AO4005">
        <v>1</v>
      </c>
      <c r="AP4005" s="4">
        <v>0</v>
      </c>
      <c r="AQ4005">
        <v>0</v>
      </c>
      <c r="AR4005" s="4">
        <v>0</v>
      </c>
      <c r="AS4005">
        <v>0</v>
      </c>
      <c r="AT4005" s="4">
        <v>0</v>
      </c>
      <c r="AU4005" s="4">
        <v>0</v>
      </c>
      <c r="AV4005" s="4">
        <v>0</v>
      </c>
      <c r="AW4005">
        <v>1</v>
      </c>
      <c r="AX4005" s="4">
        <f t="shared" si="62"/>
        <v>1</v>
      </c>
      <c r="AY4005" s="4">
        <v>0</v>
      </c>
      <c r="AZ4005" s="4">
        <v>0</v>
      </c>
    </row>
    <row r="4006" spans="1:52" x14ac:dyDescent="0.25">
      <c r="A4006" s="4">
        <v>2017</v>
      </c>
      <c r="B4006" s="4" t="s">
        <v>1065</v>
      </c>
      <c r="C4006" t="s">
        <v>170</v>
      </c>
      <c r="D4006" t="s">
        <v>189</v>
      </c>
      <c r="E4006" s="18" t="s">
        <v>702</v>
      </c>
      <c r="F4006" s="4">
        <v>26</v>
      </c>
      <c r="G4006">
        <v>25</v>
      </c>
      <c r="H4006">
        <v>2.16</v>
      </c>
      <c r="I4006">
        <v>26</v>
      </c>
      <c r="J4006">
        <v>3.5</v>
      </c>
      <c r="K4006">
        <v>0</v>
      </c>
      <c r="L4006">
        <v>0</v>
      </c>
      <c r="M4006">
        <v>5</v>
      </c>
      <c r="N4006">
        <v>562.64</v>
      </c>
      <c r="O4006">
        <v>0.19230769230769201</v>
      </c>
      <c r="P4006">
        <v>22</v>
      </c>
      <c r="Q4006">
        <v>8</v>
      </c>
      <c r="R4006">
        <v>11</v>
      </c>
      <c r="S4006">
        <v>19.636363636363601</v>
      </c>
      <c r="T4006">
        <v>2</v>
      </c>
      <c r="U4006">
        <v>148.5</v>
      </c>
      <c r="V4006">
        <v>2</v>
      </c>
      <c r="W4006">
        <v>1.5</v>
      </c>
      <c r="X4006">
        <v>22</v>
      </c>
      <c r="Y4006">
        <v>72.636363636363598</v>
      </c>
      <c r="Z4006">
        <v>2</v>
      </c>
      <c r="AA4006">
        <v>244.5</v>
      </c>
      <c r="AB4006">
        <v>24</v>
      </c>
      <c r="AC4006">
        <v>95.956521739130395</v>
      </c>
      <c r="AD4006">
        <v>0.88461538461538503</v>
      </c>
      <c r="AE4006">
        <v>17</v>
      </c>
      <c r="AF4006">
        <v>83.294117647058798</v>
      </c>
      <c r="AG4006">
        <v>0.65384615384615397</v>
      </c>
      <c r="AH4006" s="4">
        <v>2</v>
      </c>
      <c r="AI4006">
        <v>1</v>
      </c>
      <c r="AJ4006" s="4">
        <v>1</v>
      </c>
      <c r="AK4006">
        <v>0.5</v>
      </c>
      <c r="AL4006" s="4">
        <v>2</v>
      </c>
      <c r="AM4006">
        <v>8.6956521739130405E-2</v>
      </c>
      <c r="AN4006" s="4">
        <v>0</v>
      </c>
      <c r="AO4006">
        <v>0</v>
      </c>
      <c r="AP4006" s="4">
        <v>0</v>
      </c>
      <c r="AQ4006">
        <v>0</v>
      </c>
      <c r="AR4006" s="4">
        <v>0</v>
      </c>
      <c r="AS4006">
        <v>0</v>
      </c>
      <c r="AT4006" s="4">
        <v>0</v>
      </c>
      <c r="AU4006" s="4">
        <v>0</v>
      </c>
      <c r="AV4006" s="4">
        <v>0</v>
      </c>
      <c r="AW4006">
        <v>2.1666666666666701</v>
      </c>
      <c r="AX4006" s="4">
        <f t="shared" si="62"/>
        <v>11.99999999999998</v>
      </c>
      <c r="AY4006" s="4">
        <v>1</v>
      </c>
      <c r="AZ4006" s="4">
        <v>0</v>
      </c>
    </row>
    <row r="4007" spans="1:52" x14ac:dyDescent="0.25">
      <c r="A4007" s="4">
        <v>2017</v>
      </c>
      <c r="B4007" s="4" t="s">
        <v>1065</v>
      </c>
      <c r="C4007" t="s">
        <v>170</v>
      </c>
      <c r="D4007" t="s">
        <v>174</v>
      </c>
      <c r="E4007" s="18" t="s">
        <v>687</v>
      </c>
      <c r="F4007" s="4">
        <v>198</v>
      </c>
      <c r="G4007">
        <v>172</v>
      </c>
      <c r="H4007">
        <v>3.6337209302325602</v>
      </c>
      <c r="I4007">
        <v>196</v>
      </c>
      <c r="J4007">
        <v>5.6428571428571397</v>
      </c>
      <c r="K4007">
        <v>2</v>
      </c>
      <c r="L4007">
        <v>1.02040816326531E-2</v>
      </c>
      <c r="M4007">
        <v>89</v>
      </c>
      <c r="N4007">
        <v>1518.95187165775</v>
      </c>
      <c r="O4007">
        <v>0.44949494949495</v>
      </c>
      <c r="P4007">
        <v>186</v>
      </c>
      <c r="Q4007">
        <v>16.430107526881699</v>
      </c>
      <c r="R4007">
        <v>58</v>
      </c>
      <c r="S4007">
        <v>70.017241379310306</v>
      </c>
      <c r="T4007">
        <v>9</v>
      </c>
      <c r="U4007">
        <v>195.888888888889</v>
      </c>
      <c r="V4007">
        <v>10</v>
      </c>
      <c r="W4007">
        <v>64.3</v>
      </c>
      <c r="X4007">
        <v>178</v>
      </c>
      <c r="Y4007">
        <v>130.43820224719099</v>
      </c>
      <c r="Z4007">
        <v>11</v>
      </c>
      <c r="AA4007">
        <v>305</v>
      </c>
      <c r="AB4007">
        <v>185</v>
      </c>
      <c r="AC4007">
        <v>157.53333333333299</v>
      </c>
      <c r="AD4007">
        <v>0.90909090909090895</v>
      </c>
      <c r="AE4007">
        <v>54</v>
      </c>
      <c r="AF4007">
        <v>101.42592592592599</v>
      </c>
      <c r="AG4007">
        <v>0.27272727272727298</v>
      </c>
      <c r="AH4007" s="4">
        <v>9</v>
      </c>
      <c r="AI4007">
        <v>1</v>
      </c>
      <c r="AJ4007" s="4">
        <v>0</v>
      </c>
      <c r="AK4007">
        <v>0</v>
      </c>
      <c r="AL4007" s="4">
        <v>52</v>
      </c>
      <c r="AM4007">
        <v>0.28888888888888897</v>
      </c>
      <c r="AN4007" s="4">
        <v>11</v>
      </c>
      <c r="AO4007">
        <v>6.1111111111111102E-2</v>
      </c>
      <c r="AP4007" s="4">
        <v>2</v>
      </c>
      <c r="AQ4007">
        <v>1.01010101010101E-2</v>
      </c>
      <c r="AR4007" s="4">
        <v>1</v>
      </c>
      <c r="AS4007">
        <v>5.0505050505050501E-3</v>
      </c>
      <c r="AT4007" s="4">
        <v>1</v>
      </c>
      <c r="AU4007" s="4">
        <v>1</v>
      </c>
      <c r="AV4007" s="4">
        <v>6</v>
      </c>
      <c r="AW4007">
        <v>2.10752688172043</v>
      </c>
      <c r="AX4007" s="4">
        <f t="shared" si="62"/>
        <v>93.948979591836732</v>
      </c>
      <c r="AY4007" s="4">
        <v>9</v>
      </c>
      <c r="AZ4007" s="4">
        <v>10.1111111111111</v>
      </c>
    </row>
    <row r="4008" spans="1:52" x14ac:dyDescent="0.25">
      <c r="A4008" s="4">
        <v>2017</v>
      </c>
      <c r="B4008" s="4" t="s">
        <v>1065</v>
      </c>
      <c r="C4008" t="s">
        <v>170</v>
      </c>
      <c r="D4008" t="s">
        <v>272</v>
      </c>
      <c r="E4008" s="18" t="s">
        <v>781</v>
      </c>
      <c r="F4008" s="4">
        <v>1</v>
      </c>
      <c r="G4008">
        <v>1</v>
      </c>
      <c r="H4008">
        <v>2</v>
      </c>
      <c r="I4008">
        <v>1</v>
      </c>
      <c r="J4008">
        <v>3</v>
      </c>
      <c r="K4008">
        <v>0</v>
      </c>
      <c r="L4008">
        <v>0</v>
      </c>
      <c r="M4008">
        <v>0</v>
      </c>
      <c r="N4008">
        <v>-595</v>
      </c>
      <c r="O4008">
        <v>0</v>
      </c>
      <c r="P4008">
        <v>1</v>
      </c>
      <c r="Q4008">
        <v>1</v>
      </c>
      <c r="R4008">
        <v>1</v>
      </c>
      <c r="S4008">
        <v>164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1</v>
      </c>
      <c r="AA4008">
        <v>658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 s="4">
        <v>1</v>
      </c>
      <c r="AI4008">
        <v>1</v>
      </c>
      <c r="AJ4008" s="4">
        <v>0</v>
      </c>
      <c r="AK4008">
        <v>0</v>
      </c>
      <c r="AL4008" s="4">
        <v>0</v>
      </c>
      <c r="AM4008">
        <v>0</v>
      </c>
      <c r="AN4008" s="4">
        <v>0</v>
      </c>
      <c r="AO4008">
        <v>0</v>
      </c>
      <c r="AP4008" s="4">
        <v>0</v>
      </c>
      <c r="AQ4008">
        <v>0</v>
      </c>
      <c r="AR4008" s="4">
        <v>0</v>
      </c>
      <c r="AS4008">
        <v>0</v>
      </c>
      <c r="AT4008" s="4">
        <v>0</v>
      </c>
      <c r="AU4008" s="4">
        <v>0</v>
      </c>
      <c r="AV4008" s="4">
        <v>0</v>
      </c>
      <c r="AW4008">
        <v>1</v>
      </c>
      <c r="AX4008" s="4">
        <f t="shared" si="62"/>
        <v>1</v>
      </c>
      <c r="AY4008" s="4">
        <v>0</v>
      </c>
      <c r="AZ4008" s="4">
        <v>0</v>
      </c>
    </row>
    <row r="4009" spans="1:52" x14ac:dyDescent="0.25">
      <c r="A4009" s="4">
        <v>2017</v>
      </c>
      <c r="B4009" s="4" t="s">
        <v>1065</v>
      </c>
      <c r="C4009" t="s">
        <v>170</v>
      </c>
      <c r="D4009" t="s">
        <v>260</v>
      </c>
      <c r="E4009" s="18" t="s">
        <v>769</v>
      </c>
      <c r="F4009" s="4">
        <v>1</v>
      </c>
      <c r="G4009">
        <v>1</v>
      </c>
      <c r="H4009">
        <v>1</v>
      </c>
      <c r="I4009">
        <v>1</v>
      </c>
      <c r="J4009">
        <v>2</v>
      </c>
      <c r="K4009">
        <v>0</v>
      </c>
      <c r="L4009">
        <v>0</v>
      </c>
      <c r="M4009">
        <v>1</v>
      </c>
      <c r="N4009">
        <v>0</v>
      </c>
      <c r="O4009">
        <v>1</v>
      </c>
      <c r="P4009">
        <v>1</v>
      </c>
      <c r="Q4009">
        <v>0</v>
      </c>
      <c r="R4009">
        <v>1</v>
      </c>
      <c r="S4009">
        <v>205</v>
      </c>
      <c r="T4009">
        <v>1</v>
      </c>
      <c r="U4009">
        <v>139</v>
      </c>
      <c r="V4009">
        <v>0</v>
      </c>
      <c r="W4009">
        <v>0</v>
      </c>
      <c r="X4009">
        <v>0</v>
      </c>
      <c r="Y4009">
        <v>0</v>
      </c>
      <c r="Z4009">
        <v>1</v>
      </c>
      <c r="AA4009">
        <v>1191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 s="4">
        <v>0</v>
      </c>
      <c r="AI4009">
        <v>0</v>
      </c>
      <c r="AJ4009" s="4">
        <v>0</v>
      </c>
      <c r="AK4009">
        <v>0</v>
      </c>
      <c r="AL4009" s="4">
        <v>0</v>
      </c>
      <c r="AM4009">
        <v>0</v>
      </c>
      <c r="AN4009" s="4">
        <v>0</v>
      </c>
      <c r="AO4009">
        <v>0</v>
      </c>
      <c r="AP4009" s="4">
        <v>0</v>
      </c>
      <c r="AQ4009">
        <v>0</v>
      </c>
      <c r="AR4009" s="4">
        <v>0</v>
      </c>
      <c r="AS4009">
        <v>0</v>
      </c>
      <c r="AT4009" s="4">
        <v>0</v>
      </c>
      <c r="AU4009" s="4">
        <v>0</v>
      </c>
      <c r="AV4009" s="4">
        <v>0</v>
      </c>
      <c r="AW4009">
        <v>1</v>
      </c>
      <c r="AX4009" s="4">
        <f t="shared" si="62"/>
        <v>1</v>
      </c>
      <c r="AY4009" s="4">
        <v>1</v>
      </c>
      <c r="AZ4009" s="4">
        <v>7</v>
      </c>
    </row>
    <row r="4010" spans="1:52" x14ac:dyDescent="0.25">
      <c r="A4010" s="4">
        <v>2017</v>
      </c>
      <c r="B4010" s="4" t="s">
        <v>1065</v>
      </c>
      <c r="C4010" t="s">
        <v>170</v>
      </c>
      <c r="D4010" t="s">
        <v>258</v>
      </c>
      <c r="E4010" s="18" t="s">
        <v>767</v>
      </c>
      <c r="F4010" s="4">
        <v>1</v>
      </c>
      <c r="G4010">
        <v>1</v>
      </c>
      <c r="H4010">
        <v>6</v>
      </c>
      <c r="I4010">
        <v>1</v>
      </c>
      <c r="J4010">
        <v>9</v>
      </c>
      <c r="K4010">
        <v>0</v>
      </c>
      <c r="L4010">
        <v>0</v>
      </c>
      <c r="M4010">
        <v>0</v>
      </c>
      <c r="N4010">
        <v>2</v>
      </c>
      <c r="O4010">
        <v>0</v>
      </c>
      <c r="P4010">
        <v>1</v>
      </c>
      <c r="Q4010">
        <v>1</v>
      </c>
      <c r="R4010">
        <v>1</v>
      </c>
      <c r="S4010">
        <v>166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1</v>
      </c>
      <c r="AA4010">
        <v>305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 s="4">
        <v>0</v>
      </c>
      <c r="AI4010">
        <v>0</v>
      </c>
      <c r="AJ4010" s="4">
        <v>1</v>
      </c>
      <c r="AK4010">
        <v>1</v>
      </c>
      <c r="AL4010" s="4">
        <v>0</v>
      </c>
      <c r="AM4010">
        <v>0</v>
      </c>
      <c r="AN4010" s="4">
        <v>0</v>
      </c>
      <c r="AO4010">
        <v>0</v>
      </c>
      <c r="AP4010" s="4">
        <v>0</v>
      </c>
      <c r="AQ4010">
        <v>0</v>
      </c>
      <c r="AR4010" s="4">
        <v>1</v>
      </c>
      <c r="AS4010">
        <v>1</v>
      </c>
      <c r="AT4010" s="4">
        <v>0</v>
      </c>
      <c r="AU4010" s="4">
        <v>0</v>
      </c>
      <c r="AV4010" s="4">
        <v>0</v>
      </c>
      <c r="AW4010">
        <v>1</v>
      </c>
      <c r="AX4010" s="4">
        <f t="shared" si="62"/>
        <v>1</v>
      </c>
      <c r="AY4010" s="4">
        <v>0</v>
      </c>
      <c r="AZ4010" s="4">
        <v>0</v>
      </c>
    </row>
    <row r="4011" spans="1:52" x14ac:dyDescent="0.25">
      <c r="A4011" s="4">
        <v>2017</v>
      </c>
      <c r="B4011" s="4" t="s">
        <v>1065</v>
      </c>
      <c r="C4011" t="s">
        <v>170</v>
      </c>
      <c r="D4011" t="s">
        <v>256</v>
      </c>
      <c r="E4011" s="18" t="s">
        <v>765</v>
      </c>
      <c r="F4011" s="4">
        <v>1</v>
      </c>
      <c r="G4011">
        <v>0</v>
      </c>
      <c r="H4011">
        <v>0</v>
      </c>
      <c r="I4011">
        <v>1</v>
      </c>
      <c r="J4011">
        <v>2</v>
      </c>
      <c r="K4011">
        <v>0</v>
      </c>
      <c r="L4011">
        <v>0</v>
      </c>
      <c r="M4011">
        <v>0</v>
      </c>
      <c r="N4011">
        <v>16</v>
      </c>
      <c r="O4011">
        <v>0</v>
      </c>
      <c r="P4011">
        <v>1</v>
      </c>
      <c r="Q4011">
        <v>36</v>
      </c>
      <c r="R4011">
        <v>0</v>
      </c>
      <c r="S4011">
        <v>0</v>
      </c>
      <c r="T4011">
        <v>1</v>
      </c>
      <c r="U4011">
        <v>72</v>
      </c>
      <c r="V4011">
        <v>1</v>
      </c>
      <c r="W4011">
        <v>139</v>
      </c>
      <c r="X4011">
        <v>0</v>
      </c>
      <c r="Y4011">
        <v>0</v>
      </c>
      <c r="Z4011">
        <v>1</v>
      </c>
      <c r="AA4011">
        <v>87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 s="4">
        <v>1</v>
      </c>
      <c r="AI4011">
        <v>1</v>
      </c>
      <c r="AJ4011" s="4">
        <v>0</v>
      </c>
      <c r="AK4011">
        <v>0</v>
      </c>
      <c r="AL4011" s="4">
        <v>0</v>
      </c>
      <c r="AM4011">
        <v>0</v>
      </c>
      <c r="AN4011" s="4">
        <v>0</v>
      </c>
      <c r="AO4011">
        <v>0</v>
      </c>
      <c r="AP4011" s="4">
        <v>0</v>
      </c>
      <c r="AQ4011">
        <v>0</v>
      </c>
      <c r="AR4011" s="4">
        <v>0</v>
      </c>
      <c r="AS4011">
        <v>0</v>
      </c>
      <c r="AT4011" s="4">
        <v>0</v>
      </c>
      <c r="AU4011" s="4">
        <v>0</v>
      </c>
      <c r="AV4011" s="4">
        <v>0</v>
      </c>
      <c r="AW4011">
        <v>1</v>
      </c>
      <c r="AX4011" s="4">
        <f t="shared" si="62"/>
        <v>1</v>
      </c>
      <c r="AY4011" s="4">
        <v>1</v>
      </c>
      <c r="AZ4011" s="4">
        <v>8</v>
      </c>
    </row>
    <row r="4012" spans="1:52" x14ac:dyDescent="0.25">
      <c r="A4012" s="4">
        <v>2017</v>
      </c>
      <c r="B4012" s="4" t="s">
        <v>1065</v>
      </c>
      <c r="C4012" t="s">
        <v>170</v>
      </c>
      <c r="D4012" t="s">
        <v>187</v>
      </c>
      <c r="E4012" s="18" t="s">
        <v>700</v>
      </c>
      <c r="F4012" s="4">
        <v>1</v>
      </c>
      <c r="G4012">
        <v>1</v>
      </c>
      <c r="H4012">
        <v>5</v>
      </c>
      <c r="I4012">
        <v>1</v>
      </c>
      <c r="J4012">
        <v>6</v>
      </c>
      <c r="K4012">
        <v>0</v>
      </c>
      <c r="L4012">
        <v>0</v>
      </c>
      <c r="M4012">
        <v>1</v>
      </c>
      <c r="N4012">
        <v>2513</v>
      </c>
      <c r="O4012">
        <v>1</v>
      </c>
      <c r="P4012">
        <v>1</v>
      </c>
      <c r="Q4012">
        <v>23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1</v>
      </c>
      <c r="Y4012">
        <v>444</v>
      </c>
      <c r="Z4012">
        <v>0</v>
      </c>
      <c r="AA4012">
        <v>0</v>
      </c>
      <c r="AB4012">
        <v>1</v>
      </c>
      <c r="AC4012">
        <v>465</v>
      </c>
      <c r="AD4012">
        <v>1</v>
      </c>
      <c r="AE4012">
        <v>0</v>
      </c>
      <c r="AF4012">
        <v>0</v>
      </c>
      <c r="AG4012">
        <v>0</v>
      </c>
      <c r="AH4012" s="4">
        <v>0</v>
      </c>
      <c r="AI4012">
        <v>0</v>
      </c>
      <c r="AJ4012" s="4">
        <v>0</v>
      </c>
      <c r="AK4012">
        <v>0</v>
      </c>
      <c r="AL4012" s="4">
        <v>0</v>
      </c>
      <c r="AM4012">
        <v>0</v>
      </c>
      <c r="AN4012" s="4">
        <v>0</v>
      </c>
      <c r="AO4012">
        <v>0</v>
      </c>
      <c r="AP4012" s="4">
        <v>0</v>
      </c>
      <c r="AQ4012">
        <v>0</v>
      </c>
      <c r="AR4012" s="4">
        <v>0</v>
      </c>
      <c r="AS4012">
        <v>0</v>
      </c>
      <c r="AT4012" s="4">
        <v>0</v>
      </c>
      <c r="AU4012" s="4">
        <v>0</v>
      </c>
      <c r="AV4012" s="4">
        <v>0</v>
      </c>
      <c r="AW4012">
        <v>1</v>
      </c>
      <c r="AX4012" s="4">
        <f t="shared" si="62"/>
        <v>1</v>
      </c>
      <c r="AY4012" s="4">
        <v>0</v>
      </c>
      <c r="AZ4012" s="4">
        <v>0</v>
      </c>
    </row>
    <row r="4013" spans="1:52" x14ac:dyDescent="0.25">
      <c r="A4013" s="4">
        <v>2017</v>
      </c>
      <c r="B4013" s="4" t="s">
        <v>1065</v>
      </c>
      <c r="C4013" t="s">
        <v>170</v>
      </c>
      <c r="D4013" t="s">
        <v>250</v>
      </c>
      <c r="E4013" s="18" t="s">
        <v>760</v>
      </c>
      <c r="F4013" s="4">
        <v>1</v>
      </c>
      <c r="G4013">
        <v>1</v>
      </c>
      <c r="H4013">
        <v>4</v>
      </c>
      <c r="I4013">
        <v>1</v>
      </c>
      <c r="J4013">
        <v>7</v>
      </c>
      <c r="K4013">
        <v>0</v>
      </c>
      <c r="L4013">
        <v>0</v>
      </c>
      <c r="M4013">
        <v>1</v>
      </c>
      <c r="N4013">
        <v>7147</v>
      </c>
      <c r="O4013">
        <v>1</v>
      </c>
      <c r="P4013">
        <v>1</v>
      </c>
      <c r="Q4013">
        <v>11</v>
      </c>
      <c r="R4013">
        <v>1</v>
      </c>
      <c r="S4013">
        <v>250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1</v>
      </c>
      <c r="AA4013">
        <v>280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 s="4">
        <v>1</v>
      </c>
      <c r="AI4013">
        <v>1</v>
      </c>
      <c r="AJ4013" s="4">
        <v>0</v>
      </c>
      <c r="AK4013">
        <v>0</v>
      </c>
      <c r="AL4013" s="4">
        <v>0</v>
      </c>
      <c r="AM4013">
        <v>0</v>
      </c>
      <c r="AN4013" s="4">
        <v>0</v>
      </c>
      <c r="AO4013">
        <v>0</v>
      </c>
      <c r="AP4013" s="4">
        <v>0</v>
      </c>
      <c r="AQ4013">
        <v>0</v>
      </c>
      <c r="AR4013" s="4">
        <v>0</v>
      </c>
      <c r="AS4013">
        <v>0</v>
      </c>
      <c r="AT4013" s="4">
        <v>0</v>
      </c>
      <c r="AU4013" s="4">
        <v>0</v>
      </c>
      <c r="AV4013" s="4">
        <v>0</v>
      </c>
      <c r="AW4013">
        <v>1</v>
      </c>
      <c r="AX4013" s="4">
        <f t="shared" si="62"/>
        <v>1</v>
      </c>
      <c r="AY4013" s="4">
        <v>0</v>
      </c>
      <c r="AZ4013" s="4">
        <v>0</v>
      </c>
    </row>
    <row r="4014" spans="1:52" x14ac:dyDescent="0.25">
      <c r="A4014" s="4">
        <v>2017</v>
      </c>
      <c r="B4014" s="4" t="s">
        <v>1065</v>
      </c>
      <c r="C4014" t="s">
        <v>170</v>
      </c>
      <c r="D4014" t="s">
        <v>173</v>
      </c>
      <c r="E4014" s="18" t="s">
        <v>686</v>
      </c>
      <c r="F4014" s="4">
        <v>140</v>
      </c>
      <c r="G4014">
        <v>122</v>
      </c>
      <c r="H4014">
        <v>2.15573770491803</v>
      </c>
      <c r="I4014">
        <v>140</v>
      </c>
      <c r="J4014">
        <v>3.6857142857142899</v>
      </c>
      <c r="K4014">
        <v>0</v>
      </c>
      <c r="L4014">
        <v>0</v>
      </c>
      <c r="M4014">
        <v>53</v>
      </c>
      <c r="N4014">
        <v>1127.6869565217401</v>
      </c>
      <c r="O4014">
        <v>0.378571428571429</v>
      </c>
      <c r="P4014">
        <v>101</v>
      </c>
      <c r="Q4014">
        <v>10.9405940594059</v>
      </c>
      <c r="R4014">
        <v>21</v>
      </c>
      <c r="S4014">
        <v>32.809523809523803</v>
      </c>
      <c r="T4014">
        <v>12</v>
      </c>
      <c r="U4014">
        <v>168.416666666667</v>
      </c>
      <c r="V4014">
        <v>12</v>
      </c>
      <c r="W4014">
        <v>8.4166666666666696</v>
      </c>
      <c r="X4014">
        <v>84</v>
      </c>
      <c r="Y4014">
        <v>69.678571428571402</v>
      </c>
      <c r="Z4014">
        <v>17</v>
      </c>
      <c r="AA4014">
        <v>323.058823529412</v>
      </c>
      <c r="AB4014">
        <v>123</v>
      </c>
      <c r="AC4014">
        <v>92.163934426229503</v>
      </c>
      <c r="AD4014">
        <v>0.871428571428572</v>
      </c>
      <c r="AE4014">
        <v>68</v>
      </c>
      <c r="AF4014">
        <v>73.941176470588204</v>
      </c>
      <c r="AG4014">
        <v>0.48571428571428599</v>
      </c>
      <c r="AH4014" s="4">
        <v>10</v>
      </c>
      <c r="AI4014">
        <v>0.58823529411764697</v>
      </c>
      <c r="AJ4014" s="4">
        <v>1</v>
      </c>
      <c r="AK4014">
        <v>5.8823529411764698E-2</v>
      </c>
      <c r="AL4014" s="4">
        <v>27</v>
      </c>
      <c r="AM4014">
        <v>0.22131147540983601</v>
      </c>
      <c r="AN4014" s="4">
        <v>3</v>
      </c>
      <c r="AO4014">
        <v>2.4590163934426201E-2</v>
      </c>
      <c r="AP4014" s="4">
        <v>1</v>
      </c>
      <c r="AQ4014">
        <v>7.14285714285714E-3</v>
      </c>
      <c r="AR4014" s="4">
        <v>1</v>
      </c>
      <c r="AS4014">
        <v>7.14285714285714E-3</v>
      </c>
      <c r="AT4014" s="4">
        <v>0</v>
      </c>
      <c r="AU4014" s="4">
        <v>0</v>
      </c>
      <c r="AV4014" s="4">
        <v>1</v>
      </c>
      <c r="AW4014">
        <v>2.2950819672131102</v>
      </c>
      <c r="AX4014" s="4">
        <f t="shared" si="62"/>
        <v>61.000000000000121</v>
      </c>
      <c r="AY4014" s="4">
        <v>10</v>
      </c>
      <c r="AZ4014" s="4">
        <v>27.2</v>
      </c>
    </row>
    <row r="4015" spans="1:52" x14ac:dyDescent="0.25">
      <c r="A4015" s="4">
        <v>2017</v>
      </c>
      <c r="B4015" s="4" t="s">
        <v>1065</v>
      </c>
      <c r="C4015" t="s">
        <v>170</v>
      </c>
      <c r="D4015" t="s">
        <v>171</v>
      </c>
      <c r="E4015" s="18" t="s">
        <v>684</v>
      </c>
      <c r="F4015" s="4">
        <v>2</v>
      </c>
      <c r="G4015">
        <v>2</v>
      </c>
      <c r="H4015">
        <v>1</v>
      </c>
      <c r="I4015">
        <v>2</v>
      </c>
      <c r="J4015">
        <v>2</v>
      </c>
      <c r="K4015">
        <v>0</v>
      </c>
      <c r="L4015">
        <v>0</v>
      </c>
      <c r="M4015">
        <v>0</v>
      </c>
      <c r="N4015">
        <v>152</v>
      </c>
      <c r="O4015">
        <v>0</v>
      </c>
      <c r="P4015">
        <v>2</v>
      </c>
      <c r="Q4015">
        <v>34.5</v>
      </c>
      <c r="R4015">
        <v>1</v>
      </c>
      <c r="S4015">
        <v>25</v>
      </c>
      <c r="T4015">
        <v>1</v>
      </c>
      <c r="U4015">
        <v>112</v>
      </c>
      <c r="V4015">
        <v>1</v>
      </c>
      <c r="W4015">
        <v>0</v>
      </c>
      <c r="X4015">
        <v>1</v>
      </c>
      <c r="Y4015">
        <v>45</v>
      </c>
      <c r="Z4015">
        <v>1</v>
      </c>
      <c r="AA4015">
        <v>169</v>
      </c>
      <c r="AB4015">
        <v>1</v>
      </c>
      <c r="AC4015">
        <v>72</v>
      </c>
      <c r="AD4015">
        <v>0.5</v>
      </c>
      <c r="AE4015">
        <v>0</v>
      </c>
      <c r="AF4015">
        <v>0</v>
      </c>
      <c r="AG4015">
        <v>0</v>
      </c>
      <c r="AH4015" s="4">
        <v>1</v>
      </c>
      <c r="AI4015">
        <v>1</v>
      </c>
      <c r="AJ4015" s="4">
        <v>0</v>
      </c>
      <c r="AK4015">
        <v>0</v>
      </c>
      <c r="AL4015" s="4">
        <v>0</v>
      </c>
      <c r="AM4015">
        <v>0</v>
      </c>
      <c r="AN4015" s="4">
        <v>0</v>
      </c>
      <c r="AO4015">
        <v>0</v>
      </c>
      <c r="AP4015" s="4">
        <v>0</v>
      </c>
      <c r="AQ4015">
        <v>0</v>
      </c>
      <c r="AR4015" s="4">
        <v>0</v>
      </c>
      <c r="AS4015">
        <v>0</v>
      </c>
      <c r="AT4015" s="4">
        <v>0</v>
      </c>
      <c r="AU4015" s="4">
        <v>0</v>
      </c>
      <c r="AV4015" s="4">
        <v>0</v>
      </c>
      <c r="AW4015">
        <v>1</v>
      </c>
      <c r="AX4015" s="4">
        <f t="shared" si="62"/>
        <v>2</v>
      </c>
      <c r="AY4015" s="4">
        <v>1</v>
      </c>
      <c r="AZ4015" s="4">
        <v>14</v>
      </c>
    </row>
    <row r="4016" spans="1:52" x14ac:dyDescent="0.25">
      <c r="A4016" s="4">
        <v>2017</v>
      </c>
      <c r="B4016" s="4" t="s">
        <v>1065</v>
      </c>
      <c r="C4016" t="s">
        <v>170</v>
      </c>
      <c r="D4016" t="s">
        <v>173</v>
      </c>
      <c r="E4016" s="18" t="s">
        <v>686</v>
      </c>
      <c r="F4016" s="4">
        <v>3</v>
      </c>
      <c r="G4016">
        <v>3</v>
      </c>
      <c r="H4016">
        <v>0.33333333333333298</v>
      </c>
      <c r="I4016">
        <v>3</v>
      </c>
      <c r="J4016">
        <v>6</v>
      </c>
      <c r="K4016">
        <v>0</v>
      </c>
      <c r="L4016">
        <v>0</v>
      </c>
      <c r="M4016">
        <v>0</v>
      </c>
      <c r="N4016">
        <v>251</v>
      </c>
      <c r="O4016">
        <v>0</v>
      </c>
      <c r="P4016">
        <v>2</v>
      </c>
      <c r="Q4016">
        <v>5.5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3</v>
      </c>
      <c r="Y4016">
        <v>65.3333333333333</v>
      </c>
      <c r="Z4016">
        <v>0</v>
      </c>
      <c r="AA4016">
        <v>0</v>
      </c>
      <c r="AB4016">
        <v>3</v>
      </c>
      <c r="AC4016">
        <v>95</v>
      </c>
      <c r="AD4016">
        <v>1</v>
      </c>
      <c r="AE4016">
        <v>1</v>
      </c>
      <c r="AF4016">
        <v>40</v>
      </c>
      <c r="AG4016">
        <v>0.33333333333333298</v>
      </c>
      <c r="AH4016" s="4">
        <v>0</v>
      </c>
      <c r="AI4016">
        <v>0</v>
      </c>
      <c r="AJ4016" s="4">
        <v>0</v>
      </c>
      <c r="AK4016">
        <v>0</v>
      </c>
      <c r="AL4016" s="4">
        <v>1</v>
      </c>
      <c r="AM4016">
        <v>0.33333333333333298</v>
      </c>
      <c r="AN4016" s="4">
        <v>0</v>
      </c>
      <c r="AO4016">
        <v>0</v>
      </c>
      <c r="AP4016" s="4">
        <v>1</v>
      </c>
      <c r="AQ4016">
        <v>0.33333333333333298</v>
      </c>
      <c r="AR4016" s="4">
        <v>0</v>
      </c>
      <c r="AS4016">
        <v>0</v>
      </c>
      <c r="AT4016" s="4">
        <v>0</v>
      </c>
      <c r="AU4016" s="4">
        <v>0</v>
      </c>
      <c r="AV4016" s="4">
        <v>0</v>
      </c>
      <c r="AW4016">
        <v>1</v>
      </c>
      <c r="AX4016" s="4">
        <f t="shared" si="62"/>
        <v>3</v>
      </c>
      <c r="AY4016" s="4">
        <v>0</v>
      </c>
      <c r="AZ4016" s="4">
        <v>0</v>
      </c>
    </row>
    <row r="4017" spans="1:52" x14ac:dyDescent="0.25">
      <c r="A4017" s="4">
        <v>2017</v>
      </c>
      <c r="B4017" s="4" t="s">
        <v>1065</v>
      </c>
      <c r="C4017" t="s">
        <v>170</v>
      </c>
      <c r="D4017" t="s">
        <v>172</v>
      </c>
      <c r="E4017" s="18" t="s">
        <v>685</v>
      </c>
      <c r="F4017" s="4">
        <v>5</v>
      </c>
      <c r="G4017">
        <v>5</v>
      </c>
      <c r="H4017">
        <v>9.6</v>
      </c>
      <c r="I4017">
        <v>5</v>
      </c>
      <c r="J4017">
        <v>11.4</v>
      </c>
      <c r="K4017">
        <v>2</v>
      </c>
      <c r="L4017">
        <v>0.4</v>
      </c>
      <c r="M4017">
        <v>0</v>
      </c>
      <c r="N4017">
        <v>257.39999999999998</v>
      </c>
      <c r="O4017">
        <v>0</v>
      </c>
      <c r="P4017">
        <v>2</v>
      </c>
      <c r="Q4017">
        <v>12</v>
      </c>
      <c r="R4017">
        <v>1</v>
      </c>
      <c r="S4017">
        <v>24</v>
      </c>
      <c r="T4017">
        <v>0</v>
      </c>
      <c r="U4017">
        <v>0</v>
      </c>
      <c r="V4017">
        <v>0</v>
      </c>
      <c r="W4017">
        <v>0</v>
      </c>
      <c r="X4017">
        <v>3</v>
      </c>
      <c r="Y4017">
        <v>5.3333333333333304</v>
      </c>
      <c r="Z4017">
        <v>0</v>
      </c>
      <c r="AA4017">
        <v>0</v>
      </c>
      <c r="AB4017">
        <v>5</v>
      </c>
      <c r="AC4017">
        <v>103</v>
      </c>
      <c r="AD4017">
        <v>1</v>
      </c>
      <c r="AE4017">
        <v>2</v>
      </c>
      <c r="AF4017">
        <v>62.5</v>
      </c>
      <c r="AG4017">
        <v>0.4</v>
      </c>
      <c r="AH4017" s="4">
        <v>0</v>
      </c>
      <c r="AI4017">
        <v>0</v>
      </c>
      <c r="AJ4017" s="4">
        <v>0</v>
      </c>
      <c r="AK4017">
        <v>0</v>
      </c>
      <c r="AL4017" s="4">
        <v>1</v>
      </c>
      <c r="AM4017">
        <v>0.2</v>
      </c>
      <c r="AN4017" s="4">
        <v>0</v>
      </c>
      <c r="AO4017">
        <v>0</v>
      </c>
      <c r="AP4017" s="4">
        <v>0</v>
      </c>
      <c r="AQ4017">
        <v>0</v>
      </c>
      <c r="AR4017" s="4">
        <v>0</v>
      </c>
      <c r="AS4017">
        <v>0</v>
      </c>
      <c r="AT4017" s="4">
        <v>0</v>
      </c>
      <c r="AU4017" s="4">
        <v>0</v>
      </c>
      <c r="AV4017" s="4">
        <v>0</v>
      </c>
      <c r="AW4017">
        <v>1.25</v>
      </c>
      <c r="AX4017" s="4">
        <f t="shared" si="62"/>
        <v>4</v>
      </c>
      <c r="AY4017" s="4">
        <v>0</v>
      </c>
      <c r="AZ4017" s="4">
        <v>0</v>
      </c>
    </row>
    <row r="4018" spans="1:52" x14ac:dyDescent="0.25">
      <c r="A4018" s="4">
        <v>2017</v>
      </c>
      <c r="B4018" s="4" t="s">
        <v>1065</v>
      </c>
      <c r="C4018" t="s">
        <v>170</v>
      </c>
      <c r="D4018" t="s">
        <v>453</v>
      </c>
      <c r="E4018" s="18" t="s">
        <v>950</v>
      </c>
      <c r="F4018" s="4">
        <v>1</v>
      </c>
      <c r="G4018">
        <v>1</v>
      </c>
      <c r="H4018">
        <v>1</v>
      </c>
      <c r="I4018">
        <v>1</v>
      </c>
      <c r="J4018">
        <v>3</v>
      </c>
      <c r="K4018">
        <v>0</v>
      </c>
      <c r="L4018">
        <v>0</v>
      </c>
      <c r="M4018">
        <v>0</v>
      </c>
      <c r="N4018">
        <v>-266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1</v>
      </c>
      <c r="U4018">
        <v>53</v>
      </c>
      <c r="V4018">
        <v>1</v>
      </c>
      <c r="W4018">
        <v>193</v>
      </c>
      <c r="X4018">
        <v>0</v>
      </c>
      <c r="Y4018">
        <v>0</v>
      </c>
      <c r="Z4018">
        <v>1</v>
      </c>
      <c r="AA4018">
        <v>354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 s="4">
        <v>1</v>
      </c>
      <c r="AI4018">
        <v>1</v>
      </c>
      <c r="AJ4018" s="4">
        <v>0</v>
      </c>
      <c r="AK4018">
        <v>0</v>
      </c>
      <c r="AL4018" s="4">
        <v>0</v>
      </c>
      <c r="AM4018">
        <v>0</v>
      </c>
      <c r="AN4018" s="4">
        <v>0</v>
      </c>
      <c r="AO4018">
        <v>0</v>
      </c>
      <c r="AP4018" s="4">
        <v>0</v>
      </c>
      <c r="AQ4018">
        <v>0</v>
      </c>
      <c r="AR4018" s="4">
        <v>0</v>
      </c>
      <c r="AS4018">
        <v>0</v>
      </c>
      <c r="AT4018" s="4">
        <v>0</v>
      </c>
      <c r="AU4018" s="4">
        <v>0</v>
      </c>
      <c r="AV4018" s="4">
        <v>0</v>
      </c>
      <c r="AW4018">
        <v>1</v>
      </c>
      <c r="AX4018" s="4">
        <f t="shared" si="62"/>
        <v>1</v>
      </c>
      <c r="AY4018" s="4">
        <v>1</v>
      </c>
      <c r="AZ4018" s="4">
        <v>0</v>
      </c>
    </row>
    <row r="4019" spans="1:52" x14ac:dyDescent="0.25">
      <c r="A4019" s="4">
        <v>2017</v>
      </c>
      <c r="B4019" s="4" t="s">
        <v>1065</v>
      </c>
      <c r="C4019" t="s">
        <v>170</v>
      </c>
      <c r="D4019" t="s">
        <v>542</v>
      </c>
      <c r="E4019" s="18" t="s">
        <v>1034</v>
      </c>
      <c r="F4019" s="4">
        <v>146</v>
      </c>
      <c r="G4019">
        <v>139</v>
      </c>
      <c r="H4019">
        <v>6.0647482014388503</v>
      </c>
      <c r="I4019">
        <v>146</v>
      </c>
      <c r="J4019">
        <v>7.4794520547945202</v>
      </c>
      <c r="K4019">
        <v>12</v>
      </c>
      <c r="L4019">
        <v>8.2191780821917804E-2</v>
      </c>
      <c r="M4019">
        <v>42</v>
      </c>
      <c r="N4019">
        <v>516.36885245901601</v>
      </c>
      <c r="O4019">
        <v>0.28767123287671198</v>
      </c>
      <c r="P4019">
        <v>121</v>
      </c>
      <c r="Q4019">
        <v>12.3719008264463</v>
      </c>
      <c r="R4019">
        <v>32</v>
      </c>
      <c r="S4019">
        <v>44.46875</v>
      </c>
      <c r="T4019">
        <v>11</v>
      </c>
      <c r="U4019">
        <v>203.272727272727</v>
      </c>
      <c r="V4019">
        <v>11</v>
      </c>
      <c r="W4019">
        <v>6.8181818181818201</v>
      </c>
      <c r="X4019">
        <v>128</v>
      </c>
      <c r="Y4019">
        <v>75.625</v>
      </c>
      <c r="Z4019">
        <v>11</v>
      </c>
      <c r="AA4019">
        <v>357.90909090909099</v>
      </c>
      <c r="AB4019">
        <v>135</v>
      </c>
      <c r="AC4019">
        <v>111.466666666667</v>
      </c>
      <c r="AD4019">
        <v>0.92465753424657504</v>
      </c>
      <c r="AE4019">
        <v>58</v>
      </c>
      <c r="AF4019">
        <v>77.362068965517196</v>
      </c>
      <c r="AG4019">
        <v>0.397260273972603</v>
      </c>
      <c r="AH4019" s="4">
        <v>9</v>
      </c>
      <c r="AI4019">
        <v>0.81818181818181801</v>
      </c>
      <c r="AJ4019" s="4">
        <v>3</v>
      </c>
      <c r="AK4019">
        <v>0.27272727272727298</v>
      </c>
      <c r="AL4019" s="4">
        <v>17</v>
      </c>
      <c r="AM4019">
        <v>0.125925925925926</v>
      </c>
      <c r="AN4019" s="4">
        <v>4</v>
      </c>
      <c r="AO4019">
        <v>2.96296296296296E-2</v>
      </c>
      <c r="AP4019" s="4">
        <v>0</v>
      </c>
      <c r="AQ4019">
        <v>0</v>
      </c>
      <c r="AR4019" s="4">
        <v>0</v>
      </c>
      <c r="AS4019">
        <v>0</v>
      </c>
      <c r="AT4019" s="4">
        <v>0</v>
      </c>
      <c r="AU4019" s="4">
        <v>0</v>
      </c>
      <c r="AV4019" s="4">
        <v>1</v>
      </c>
      <c r="AW4019">
        <v>2.43333333333333</v>
      </c>
      <c r="AX4019" s="4">
        <f t="shared" si="62"/>
        <v>60.000000000000085</v>
      </c>
      <c r="AY4019" s="4">
        <v>11</v>
      </c>
      <c r="AZ4019" s="4">
        <v>40.454545454545503</v>
      </c>
    </row>
    <row r="4020" spans="1:52" x14ac:dyDescent="0.25">
      <c r="A4020" s="4">
        <v>2017</v>
      </c>
      <c r="B4020" s="4" t="s">
        <v>1065</v>
      </c>
      <c r="C4020" t="s">
        <v>170</v>
      </c>
      <c r="D4020" t="s">
        <v>1072</v>
      </c>
      <c r="E4020" s="18" t="s">
        <v>1132</v>
      </c>
      <c r="F4020" s="4">
        <v>1</v>
      </c>
      <c r="G4020">
        <v>1</v>
      </c>
      <c r="H4020">
        <v>5</v>
      </c>
      <c r="I4020">
        <v>1</v>
      </c>
      <c r="J4020">
        <v>6</v>
      </c>
      <c r="K4020">
        <v>0</v>
      </c>
      <c r="L4020">
        <v>0</v>
      </c>
      <c r="M4020">
        <v>1</v>
      </c>
      <c r="N4020">
        <v>1944</v>
      </c>
      <c r="O4020">
        <v>1</v>
      </c>
      <c r="P4020">
        <v>1</v>
      </c>
      <c r="Q4020">
        <v>19</v>
      </c>
      <c r="R4020">
        <v>1</v>
      </c>
      <c r="S4020">
        <v>31</v>
      </c>
      <c r="T4020">
        <v>0</v>
      </c>
      <c r="U4020">
        <v>0</v>
      </c>
      <c r="V4020">
        <v>1</v>
      </c>
      <c r="W4020">
        <v>784</v>
      </c>
      <c r="X4020">
        <v>0</v>
      </c>
      <c r="Y4020">
        <v>0</v>
      </c>
      <c r="Z4020">
        <v>1</v>
      </c>
      <c r="AA4020">
        <v>533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 s="4">
        <v>0</v>
      </c>
      <c r="AI4020">
        <v>0</v>
      </c>
      <c r="AJ4020" s="4">
        <v>1</v>
      </c>
      <c r="AK4020">
        <v>1</v>
      </c>
      <c r="AL4020" s="4">
        <v>0</v>
      </c>
      <c r="AM4020">
        <v>0</v>
      </c>
      <c r="AN4020" s="4">
        <v>0</v>
      </c>
      <c r="AO4020">
        <v>0</v>
      </c>
      <c r="AP4020" s="4">
        <v>0</v>
      </c>
      <c r="AQ4020">
        <v>0</v>
      </c>
      <c r="AR4020" s="4">
        <v>0</v>
      </c>
      <c r="AS4020">
        <v>0</v>
      </c>
      <c r="AT4020" s="4">
        <v>0</v>
      </c>
      <c r="AU4020" s="4">
        <v>0</v>
      </c>
      <c r="AV4020" s="4">
        <v>0</v>
      </c>
      <c r="AW4020">
        <v>1</v>
      </c>
      <c r="AX4020" s="4">
        <f t="shared" si="62"/>
        <v>1</v>
      </c>
      <c r="AY4020" s="4">
        <v>0</v>
      </c>
      <c r="AZ4020" s="4">
        <v>0</v>
      </c>
    </row>
    <row r="4021" spans="1:52" x14ac:dyDescent="0.25">
      <c r="A4021" s="4">
        <v>2017</v>
      </c>
      <c r="B4021" s="4" t="s">
        <v>1065</v>
      </c>
      <c r="C4021" t="s">
        <v>194</v>
      </c>
      <c r="D4021" t="s">
        <v>411</v>
      </c>
      <c r="E4021" s="18" t="s">
        <v>907</v>
      </c>
      <c r="F4021" s="4">
        <v>1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1</v>
      </c>
      <c r="N4021">
        <v>0</v>
      </c>
      <c r="O4021">
        <v>1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 s="4">
        <v>0</v>
      </c>
      <c r="AI4021">
        <v>0</v>
      </c>
      <c r="AJ4021" s="4">
        <v>0</v>
      </c>
      <c r="AK4021">
        <v>0</v>
      </c>
      <c r="AL4021" s="4">
        <v>0</v>
      </c>
      <c r="AM4021">
        <v>0</v>
      </c>
      <c r="AN4021" s="4">
        <v>0</v>
      </c>
      <c r="AO4021">
        <v>0</v>
      </c>
      <c r="AP4021" s="4">
        <v>0</v>
      </c>
      <c r="AQ4021">
        <v>0</v>
      </c>
      <c r="AR4021" s="4">
        <v>0</v>
      </c>
      <c r="AS4021">
        <v>0</v>
      </c>
      <c r="AT4021" s="4">
        <v>0</v>
      </c>
      <c r="AU4021" s="4">
        <v>0</v>
      </c>
      <c r="AV4021" s="4">
        <v>0</v>
      </c>
      <c r="AW4021" s="4">
        <v>0</v>
      </c>
      <c r="AX4021" s="4">
        <f t="shared" si="62"/>
        <v>0</v>
      </c>
      <c r="AY4021" s="4">
        <v>0</v>
      </c>
      <c r="AZ4021" s="4">
        <v>0</v>
      </c>
    </row>
    <row r="4022" spans="1:52" x14ac:dyDescent="0.25">
      <c r="A4022" s="4">
        <v>2017</v>
      </c>
      <c r="B4022" s="4" t="s">
        <v>1065</v>
      </c>
      <c r="C4022" t="s">
        <v>194</v>
      </c>
      <c r="D4022" t="s">
        <v>228</v>
      </c>
      <c r="E4022" s="18" t="s">
        <v>739</v>
      </c>
      <c r="F4022" s="4">
        <v>9</v>
      </c>
      <c r="G4022">
        <v>0</v>
      </c>
      <c r="H4022">
        <v>0</v>
      </c>
      <c r="I4022">
        <v>9</v>
      </c>
      <c r="J4022">
        <v>1.44444444444444</v>
      </c>
      <c r="K4022">
        <v>0</v>
      </c>
      <c r="L4022">
        <v>0</v>
      </c>
      <c r="M4022">
        <v>0</v>
      </c>
      <c r="N4022">
        <v>-179.666666666667</v>
      </c>
      <c r="O4022">
        <v>0</v>
      </c>
      <c r="P4022">
        <v>7</v>
      </c>
      <c r="Q4022">
        <v>13.4285714285714</v>
      </c>
      <c r="R4022">
        <v>5</v>
      </c>
      <c r="S4022">
        <v>85.8</v>
      </c>
      <c r="T4022">
        <v>4</v>
      </c>
      <c r="U4022">
        <v>144</v>
      </c>
      <c r="V4022">
        <v>4</v>
      </c>
      <c r="W4022">
        <v>27.75</v>
      </c>
      <c r="X4022">
        <v>4</v>
      </c>
      <c r="Y4022">
        <v>79.25</v>
      </c>
      <c r="Z4022">
        <v>5</v>
      </c>
      <c r="AA4022">
        <v>504</v>
      </c>
      <c r="AB4022">
        <v>4</v>
      </c>
      <c r="AC4022">
        <v>90.5</v>
      </c>
      <c r="AD4022">
        <v>0.44444444444444398</v>
      </c>
      <c r="AE4022">
        <v>2</v>
      </c>
      <c r="AF4022">
        <v>32.5</v>
      </c>
      <c r="AG4022">
        <v>0.22222222222222199</v>
      </c>
      <c r="AH4022" s="4">
        <v>3</v>
      </c>
      <c r="AI4022">
        <v>0.6</v>
      </c>
      <c r="AJ4022" s="4">
        <v>1</v>
      </c>
      <c r="AK4022">
        <v>0.2</v>
      </c>
      <c r="AL4022" s="4">
        <v>2</v>
      </c>
      <c r="AM4022">
        <v>0.5</v>
      </c>
      <c r="AN4022" s="4">
        <v>0</v>
      </c>
      <c r="AO4022">
        <v>0</v>
      </c>
      <c r="AP4022" s="4">
        <v>0</v>
      </c>
      <c r="AQ4022">
        <v>0</v>
      </c>
      <c r="AR4022" s="4">
        <v>0</v>
      </c>
      <c r="AS4022">
        <v>0</v>
      </c>
      <c r="AT4022" s="4">
        <v>0</v>
      </c>
      <c r="AU4022" s="4">
        <v>0</v>
      </c>
      <c r="AV4022" s="4">
        <v>0</v>
      </c>
      <c r="AW4022">
        <v>1.28571428571429</v>
      </c>
      <c r="AX4022" s="4">
        <f t="shared" si="62"/>
        <v>6.9999999999999769</v>
      </c>
      <c r="AY4022" s="4">
        <v>4</v>
      </c>
      <c r="AZ4022" s="4">
        <v>10.25</v>
      </c>
    </row>
    <row r="4023" spans="1:52" x14ac:dyDescent="0.25">
      <c r="A4023" s="4">
        <v>2017</v>
      </c>
      <c r="B4023" s="4" t="s">
        <v>1065</v>
      </c>
      <c r="C4023" t="s">
        <v>194</v>
      </c>
      <c r="D4023" t="s">
        <v>110</v>
      </c>
      <c r="E4023" s="18" t="s">
        <v>111</v>
      </c>
      <c r="F4023" s="4">
        <v>2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2</v>
      </c>
      <c r="N4023">
        <v>0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 s="4">
        <v>0</v>
      </c>
      <c r="AI4023">
        <v>0</v>
      </c>
      <c r="AJ4023" s="4">
        <v>0</v>
      </c>
      <c r="AK4023">
        <v>0</v>
      </c>
      <c r="AL4023" s="4">
        <v>0</v>
      </c>
      <c r="AM4023">
        <v>0</v>
      </c>
      <c r="AN4023" s="4">
        <v>0</v>
      </c>
      <c r="AO4023">
        <v>0</v>
      </c>
      <c r="AP4023" s="4">
        <v>0</v>
      </c>
      <c r="AQ4023">
        <v>0</v>
      </c>
      <c r="AR4023" s="4">
        <v>0</v>
      </c>
      <c r="AS4023">
        <v>0</v>
      </c>
      <c r="AT4023" s="4">
        <v>0</v>
      </c>
      <c r="AU4023" s="4">
        <v>2</v>
      </c>
      <c r="AV4023" s="4">
        <v>0</v>
      </c>
      <c r="AW4023" s="4">
        <v>0</v>
      </c>
      <c r="AX4023" s="4">
        <f t="shared" si="62"/>
        <v>0</v>
      </c>
      <c r="AY4023" s="4">
        <v>0</v>
      </c>
      <c r="AZ4023" s="4">
        <v>0</v>
      </c>
    </row>
    <row r="4024" spans="1:52" x14ac:dyDescent="0.25">
      <c r="A4024" s="4">
        <v>2017</v>
      </c>
      <c r="B4024" s="4" t="s">
        <v>1065</v>
      </c>
      <c r="C4024" t="s">
        <v>194</v>
      </c>
      <c r="D4024" t="s">
        <v>221</v>
      </c>
      <c r="E4024" s="18" t="s">
        <v>732</v>
      </c>
      <c r="F4024" s="4">
        <v>38</v>
      </c>
      <c r="G4024">
        <v>1</v>
      </c>
      <c r="H4024">
        <v>3</v>
      </c>
      <c r="I4024">
        <v>38</v>
      </c>
      <c r="J4024">
        <v>4.4473684210526301</v>
      </c>
      <c r="K4024">
        <v>0</v>
      </c>
      <c r="L4024">
        <v>0</v>
      </c>
      <c r="M4024">
        <v>16</v>
      </c>
      <c r="N4024">
        <v>5047</v>
      </c>
      <c r="O4024">
        <v>0.42105263157894701</v>
      </c>
      <c r="P4024">
        <v>34</v>
      </c>
      <c r="Q4024">
        <v>10.4411764705882</v>
      </c>
      <c r="R4024">
        <v>13</v>
      </c>
      <c r="S4024">
        <v>76.384615384615401</v>
      </c>
      <c r="T4024">
        <v>1</v>
      </c>
      <c r="U4024">
        <v>135</v>
      </c>
      <c r="V4024">
        <v>1</v>
      </c>
      <c r="W4024">
        <v>24</v>
      </c>
      <c r="X4024">
        <v>36</v>
      </c>
      <c r="Y4024">
        <v>124.444444444444</v>
      </c>
      <c r="Z4024">
        <v>1</v>
      </c>
      <c r="AA4024">
        <v>223</v>
      </c>
      <c r="AB4024">
        <v>37</v>
      </c>
      <c r="AC4024">
        <v>145.32432432432401</v>
      </c>
      <c r="AD4024">
        <v>0.97368421052631604</v>
      </c>
      <c r="AE4024">
        <v>7</v>
      </c>
      <c r="AF4024">
        <v>71.428571428571402</v>
      </c>
      <c r="AG4024">
        <v>0.18421052631578899</v>
      </c>
      <c r="AH4024" s="4">
        <v>1</v>
      </c>
      <c r="AI4024">
        <v>1</v>
      </c>
      <c r="AJ4024" s="4">
        <v>0</v>
      </c>
      <c r="AK4024">
        <v>0</v>
      </c>
      <c r="AL4024" s="4">
        <v>11</v>
      </c>
      <c r="AM4024">
        <v>0.29729729729729698</v>
      </c>
      <c r="AN4024" s="4">
        <v>1</v>
      </c>
      <c r="AO4024">
        <v>2.7027027027027001E-2</v>
      </c>
      <c r="AP4024" s="4">
        <v>0</v>
      </c>
      <c r="AQ4024">
        <v>0</v>
      </c>
      <c r="AR4024" s="4">
        <v>0</v>
      </c>
      <c r="AS4024">
        <v>0</v>
      </c>
      <c r="AT4024" s="4">
        <v>0</v>
      </c>
      <c r="AU4024" s="4">
        <v>0</v>
      </c>
      <c r="AV4024" s="4">
        <v>0</v>
      </c>
      <c r="AW4024">
        <v>1.72727272727273</v>
      </c>
      <c r="AX4024" s="4">
        <f t="shared" si="62"/>
        <v>21.999999999999964</v>
      </c>
      <c r="AY4024" s="4">
        <v>1</v>
      </c>
      <c r="AZ4024" s="4">
        <v>0</v>
      </c>
    </row>
    <row r="4025" spans="1:52" x14ac:dyDescent="0.25">
      <c r="A4025" s="4">
        <v>2017</v>
      </c>
      <c r="B4025" s="4" t="s">
        <v>1065</v>
      </c>
      <c r="C4025" t="s">
        <v>194</v>
      </c>
      <c r="D4025" t="s">
        <v>197</v>
      </c>
      <c r="E4025" s="18" t="s">
        <v>709</v>
      </c>
      <c r="F4025" s="4">
        <v>178</v>
      </c>
      <c r="G4025">
        <v>7</v>
      </c>
      <c r="H4025">
        <v>0.71428571428571397</v>
      </c>
      <c r="I4025">
        <v>178</v>
      </c>
      <c r="J4025">
        <v>4.4269662921348303</v>
      </c>
      <c r="K4025">
        <v>4</v>
      </c>
      <c r="L4025">
        <v>2.2471910112359599E-2</v>
      </c>
      <c r="M4025">
        <v>53</v>
      </c>
      <c r="N4025">
        <v>1152.1337209302301</v>
      </c>
      <c r="O4025">
        <v>0.297752808988764</v>
      </c>
      <c r="P4025">
        <v>169</v>
      </c>
      <c r="Q4025">
        <v>12.017751479289901</v>
      </c>
      <c r="R4025">
        <v>82</v>
      </c>
      <c r="S4025">
        <v>77.329268292682897</v>
      </c>
      <c r="T4025">
        <v>20</v>
      </c>
      <c r="U4025">
        <v>178.85</v>
      </c>
      <c r="V4025">
        <v>17</v>
      </c>
      <c r="W4025">
        <v>45.117647058823501</v>
      </c>
      <c r="X4025">
        <v>145</v>
      </c>
      <c r="Y4025">
        <v>123.503448275862</v>
      </c>
      <c r="Z4025">
        <v>20</v>
      </c>
      <c r="AA4025">
        <v>405.57894736842098</v>
      </c>
      <c r="AB4025">
        <v>158</v>
      </c>
      <c r="AC4025">
        <v>146.22151898734199</v>
      </c>
      <c r="AD4025">
        <v>0.88764044943820197</v>
      </c>
      <c r="AE4025">
        <v>20</v>
      </c>
      <c r="AF4025">
        <v>134.4</v>
      </c>
      <c r="AG4025">
        <v>0.112359550561798</v>
      </c>
      <c r="AH4025" s="4">
        <v>11</v>
      </c>
      <c r="AI4025">
        <v>0.57894736842105299</v>
      </c>
      <c r="AJ4025" s="4">
        <v>6</v>
      </c>
      <c r="AK4025">
        <v>0.31578947368421101</v>
      </c>
      <c r="AL4025" s="4">
        <v>43</v>
      </c>
      <c r="AM4025">
        <v>0.272151898734177</v>
      </c>
      <c r="AN4025" s="4">
        <v>6</v>
      </c>
      <c r="AO4025">
        <v>3.7974683544303799E-2</v>
      </c>
      <c r="AP4025" s="4">
        <v>2</v>
      </c>
      <c r="AQ4025">
        <v>1.1235955056179799E-2</v>
      </c>
      <c r="AR4025" s="4">
        <v>0</v>
      </c>
      <c r="AS4025">
        <v>0</v>
      </c>
      <c r="AT4025" s="4">
        <v>0</v>
      </c>
      <c r="AU4025" s="4">
        <v>0</v>
      </c>
      <c r="AV4025" s="4">
        <v>3</v>
      </c>
      <c r="AW4025">
        <v>1.91397849462366</v>
      </c>
      <c r="AX4025" s="4">
        <f t="shared" si="62"/>
        <v>92.999999999999801</v>
      </c>
      <c r="AY4025" s="4">
        <v>20</v>
      </c>
      <c r="AZ4025" s="4">
        <v>7.7</v>
      </c>
    </row>
    <row r="4026" spans="1:52" x14ac:dyDescent="0.25">
      <c r="A4026" s="4">
        <v>2017</v>
      </c>
      <c r="B4026" s="4" t="s">
        <v>1065</v>
      </c>
      <c r="C4026" t="s">
        <v>194</v>
      </c>
      <c r="D4026" t="s">
        <v>225</v>
      </c>
      <c r="E4026" s="18" t="s">
        <v>736</v>
      </c>
      <c r="F4026" s="4">
        <v>45</v>
      </c>
      <c r="G4026">
        <v>1</v>
      </c>
      <c r="H4026">
        <v>3</v>
      </c>
      <c r="I4026">
        <v>45</v>
      </c>
      <c r="J4026">
        <v>3.7333333333333298</v>
      </c>
      <c r="K4026">
        <v>0</v>
      </c>
      <c r="L4026">
        <v>0</v>
      </c>
      <c r="M4026">
        <v>12</v>
      </c>
      <c r="N4026">
        <v>1779.27272727273</v>
      </c>
      <c r="O4026">
        <v>0.266666666666667</v>
      </c>
      <c r="P4026">
        <v>38</v>
      </c>
      <c r="Q4026">
        <v>15.921052631578901</v>
      </c>
      <c r="R4026">
        <v>12</v>
      </c>
      <c r="S4026">
        <v>31.5833333333333</v>
      </c>
      <c r="T4026">
        <v>1</v>
      </c>
      <c r="U4026">
        <v>36</v>
      </c>
      <c r="V4026">
        <v>1</v>
      </c>
      <c r="W4026">
        <v>16</v>
      </c>
      <c r="X4026">
        <v>41</v>
      </c>
      <c r="Y4026">
        <v>105.170731707317</v>
      </c>
      <c r="Z4026">
        <v>2</v>
      </c>
      <c r="AA4026">
        <v>232.5</v>
      </c>
      <c r="AB4026">
        <v>43</v>
      </c>
      <c r="AC4026">
        <v>122.302325581395</v>
      </c>
      <c r="AD4026">
        <v>0.95555555555555605</v>
      </c>
      <c r="AE4026">
        <v>6</v>
      </c>
      <c r="AF4026">
        <v>61.1666666666667</v>
      </c>
      <c r="AG4026">
        <v>0.133333333333333</v>
      </c>
      <c r="AH4026" s="4">
        <v>1</v>
      </c>
      <c r="AI4026">
        <v>0.5</v>
      </c>
      <c r="AJ4026" s="4">
        <v>1</v>
      </c>
      <c r="AK4026">
        <v>0.5</v>
      </c>
      <c r="AL4026" s="4">
        <v>10</v>
      </c>
      <c r="AM4026">
        <v>0.232558139534884</v>
      </c>
      <c r="AN4026" s="4">
        <v>2</v>
      </c>
      <c r="AO4026">
        <v>4.6511627906976702E-2</v>
      </c>
      <c r="AP4026" s="4">
        <v>1</v>
      </c>
      <c r="AQ4026">
        <v>2.2222222222222199E-2</v>
      </c>
      <c r="AR4026" s="4">
        <v>0</v>
      </c>
      <c r="AS4026">
        <v>0</v>
      </c>
      <c r="AT4026" s="4">
        <v>0</v>
      </c>
      <c r="AU4026" s="4">
        <v>0</v>
      </c>
      <c r="AV4026" s="4">
        <v>1</v>
      </c>
      <c r="AW4026">
        <v>1.7307692307692299</v>
      </c>
      <c r="AX4026" s="4">
        <f t="shared" si="62"/>
        <v>26.000000000000011</v>
      </c>
      <c r="AY4026" s="4">
        <v>0</v>
      </c>
      <c r="AZ4026" s="4">
        <v>0</v>
      </c>
    </row>
    <row r="4027" spans="1:52" x14ac:dyDescent="0.25">
      <c r="A4027" s="4">
        <v>2017</v>
      </c>
      <c r="B4027" s="4" t="s">
        <v>1065</v>
      </c>
      <c r="C4027" t="s">
        <v>194</v>
      </c>
      <c r="D4027" t="s">
        <v>412</v>
      </c>
      <c r="E4027" s="18" t="s">
        <v>908</v>
      </c>
      <c r="F4027" s="4">
        <v>7</v>
      </c>
      <c r="G4027">
        <v>0</v>
      </c>
      <c r="H4027">
        <v>0</v>
      </c>
      <c r="I4027">
        <v>4</v>
      </c>
      <c r="J4027">
        <v>0</v>
      </c>
      <c r="K4027">
        <v>0</v>
      </c>
      <c r="L4027">
        <v>0</v>
      </c>
      <c r="M4027">
        <v>4</v>
      </c>
      <c r="N4027">
        <v>-266.66666666666703</v>
      </c>
      <c r="O4027">
        <v>0.57142857142857095</v>
      </c>
      <c r="P4027">
        <v>3</v>
      </c>
      <c r="Q4027">
        <v>32</v>
      </c>
      <c r="R4027">
        <v>3</v>
      </c>
      <c r="S4027">
        <v>237.666666666667</v>
      </c>
      <c r="T4027">
        <v>3</v>
      </c>
      <c r="U4027">
        <v>277</v>
      </c>
      <c r="V4027">
        <v>3</v>
      </c>
      <c r="W4027">
        <v>31.3333333333333</v>
      </c>
      <c r="X4027">
        <v>1</v>
      </c>
      <c r="Y4027">
        <v>261</v>
      </c>
      <c r="Z4027">
        <v>3</v>
      </c>
      <c r="AA4027">
        <v>777</v>
      </c>
      <c r="AB4027">
        <v>1</v>
      </c>
      <c r="AC4027">
        <v>238</v>
      </c>
      <c r="AD4027">
        <v>0.14285714285714299</v>
      </c>
      <c r="AE4027">
        <v>0</v>
      </c>
      <c r="AF4027">
        <v>0</v>
      </c>
      <c r="AG4027">
        <v>0</v>
      </c>
      <c r="AH4027" s="4">
        <v>2</v>
      </c>
      <c r="AI4027">
        <v>1</v>
      </c>
      <c r="AJ4027" s="4">
        <v>1</v>
      </c>
      <c r="AK4027">
        <v>0.5</v>
      </c>
      <c r="AL4027" s="4">
        <v>0</v>
      </c>
      <c r="AM4027">
        <v>0</v>
      </c>
      <c r="AN4027" s="4">
        <v>0</v>
      </c>
      <c r="AO4027">
        <v>0</v>
      </c>
      <c r="AP4027" s="4">
        <v>0</v>
      </c>
      <c r="AQ4027">
        <v>0</v>
      </c>
      <c r="AR4027" s="4">
        <v>0</v>
      </c>
      <c r="AS4027">
        <v>0</v>
      </c>
      <c r="AT4027" s="4">
        <v>0</v>
      </c>
      <c r="AU4027" s="4">
        <v>3</v>
      </c>
      <c r="AV4027" s="4">
        <v>0</v>
      </c>
      <c r="AW4027">
        <v>1</v>
      </c>
      <c r="AX4027" s="4">
        <f t="shared" si="62"/>
        <v>7</v>
      </c>
      <c r="AY4027" s="4">
        <v>2</v>
      </c>
      <c r="AZ4027" s="4">
        <v>16</v>
      </c>
    </row>
    <row r="4028" spans="1:52" x14ac:dyDescent="0.25">
      <c r="A4028" s="4">
        <v>2017</v>
      </c>
      <c r="B4028" s="4" t="s">
        <v>1065</v>
      </c>
      <c r="C4028" t="s">
        <v>194</v>
      </c>
      <c r="D4028" t="s">
        <v>349</v>
      </c>
      <c r="E4028" s="18" t="s">
        <v>849</v>
      </c>
      <c r="F4028" s="4">
        <v>1</v>
      </c>
      <c r="G4028">
        <v>0</v>
      </c>
      <c r="H4028">
        <v>0</v>
      </c>
      <c r="I4028">
        <v>1</v>
      </c>
      <c r="J4028">
        <v>14</v>
      </c>
      <c r="K4028">
        <v>0</v>
      </c>
      <c r="L4028">
        <v>0</v>
      </c>
      <c r="M4028">
        <v>0</v>
      </c>
      <c r="N4028">
        <v>295</v>
      </c>
      <c r="O4028">
        <v>0</v>
      </c>
      <c r="P4028">
        <v>1</v>
      </c>
      <c r="Q4028">
        <v>32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1</v>
      </c>
      <c r="Y4028">
        <v>232</v>
      </c>
      <c r="Z4028">
        <v>0</v>
      </c>
      <c r="AA4028">
        <v>0</v>
      </c>
      <c r="AB4028">
        <v>1</v>
      </c>
      <c r="AC4028">
        <v>260</v>
      </c>
      <c r="AD4028">
        <v>1</v>
      </c>
      <c r="AE4028">
        <v>0</v>
      </c>
      <c r="AF4028">
        <v>0</v>
      </c>
      <c r="AG4028">
        <v>0</v>
      </c>
      <c r="AH4028" s="4">
        <v>0</v>
      </c>
      <c r="AI4028">
        <v>0</v>
      </c>
      <c r="AJ4028" s="4">
        <v>0</v>
      </c>
      <c r="AK4028">
        <v>0</v>
      </c>
      <c r="AL4028" s="4">
        <v>0</v>
      </c>
      <c r="AM4028">
        <v>0</v>
      </c>
      <c r="AN4028" s="4">
        <v>0</v>
      </c>
      <c r="AO4028">
        <v>0</v>
      </c>
      <c r="AP4028" s="4">
        <v>0</v>
      </c>
      <c r="AQ4028">
        <v>0</v>
      </c>
      <c r="AR4028" s="4">
        <v>0</v>
      </c>
      <c r="AS4028">
        <v>0</v>
      </c>
      <c r="AT4028" s="4">
        <v>0</v>
      </c>
      <c r="AU4028" s="4">
        <v>0</v>
      </c>
      <c r="AV4028" s="4">
        <v>0</v>
      </c>
      <c r="AW4028">
        <v>1</v>
      </c>
      <c r="AX4028" s="4">
        <f t="shared" si="62"/>
        <v>1</v>
      </c>
      <c r="AY4028" s="4">
        <v>0</v>
      </c>
      <c r="AZ4028" s="4">
        <v>0</v>
      </c>
    </row>
    <row r="4029" spans="1:52" x14ac:dyDescent="0.25">
      <c r="A4029" s="4">
        <v>2017</v>
      </c>
      <c r="B4029" s="4" t="s">
        <v>1065</v>
      </c>
      <c r="C4029" t="s">
        <v>194</v>
      </c>
      <c r="D4029" t="s">
        <v>202</v>
      </c>
      <c r="E4029" s="18" t="s">
        <v>714</v>
      </c>
      <c r="F4029" s="4">
        <v>42</v>
      </c>
      <c r="G4029">
        <v>0</v>
      </c>
      <c r="H4029">
        <v>0</v>
      </c>
      <c r="I4029">
        <v>42</v>
      </c>
      <c r="J4029">
        <v>2.61904761904762</v>
      </c>
      <c r="K4029">
        <v>2</v>
      </c>
      <c r="L4029">
        <v>4.7619047619047603E-2</v>
      </c>
      <c r="M4029">
        <v>5</v>
      </c>
      <c r="N4029">
        <v>632.24390243902405</v>
      </c>
      <c r="O4029">
        <v>0.119047619047619</v>
      </c>
      <c r="P4029">
        <v>35</v>
      </c>
      <c r="Q4029">
        <v>15.1142857142857</v>
      </c>
      <c r="R4029">
        <v>14</v>
      </c>
      <c r="S4029">
        <v>25.1428571428571</v>
      </c>
      <c r="T4029">
        <v>6</v>
      </c>
      <c r="U4029">
        <v>159.166666666667</v>
      </c>
      <c r="V4029">
        <v>5</v>
      </c>
      <c r="W4029">
        <v>53.4</v>
      </c>
      <c r="X4029">
        <v>32</v>
      </c>
      <c r="Y4029">
        <v>74.84375</v>
      </c>
      <c r="Z4029">
        <v>6</v>
      </c>
      <c r="AA4029">
        <v>351.83333333333297</v>
      </c>
      <c r="AB4029">
        <v>36</v>
      </c>
      <c r="AC4029">
        <v>106.75</v>
      </c>
      <c r="AD4029">
        <v>0.85714285714285698</v>
      </c>
      <c r="AE4029">
        <v>14</v>
      </c>
      <c r="AF4029">
        <v>57.571428571428598</v>
      </c>
      <c r="AG4029">
        <v>0.33333333333333298</v>
      </c>
      <c r="AH4029" s="4">
        <v>5</v>
      </c>
      <c r="AI4029">
        <v>0.83333333333333304</v>
      </c>
      <c r="AJ4029" s="4">
        <v>1</v>
      </c>
      <c r="AK4029">
        <v>0.16666666666666699</v>
      </c>
      <c r="AL4029" s="4">
        <v>10</v>
      </c>
      <c r="AM4029">
        <v>0.27777777777777801</v>
      </c>
      <c r="AN4029" s="4">
        <v>3</v>
      </c>
      <c r="AO4029">
        <v>8.3333333333333301E-2</v>
      </c>
      <c r="AP4029" s="4">
        <v>0</v>
      </c>
      <c r="AQ4029">
        <v>0</v>
      </c>
      <c r="AR4029" s="4">
        <v>0</v>
      </c>
      <c r="AS4029">
        <v>0</v>
      </c>
      <c r="AT4029" s="4">
        <v>0</v>
      </c>
      <c r="AU4029" s="4">
        <v>0</v>
      </c>
      <c r="AV4029" s="4">
        <v>1</v>
      </c>
      <c r="AW4029">
        <v>1.9090909090909101</v>
      </c>
      <c r="AX4029" s="4">
        <f t="shared" si="62"/>
        <v>21.999999999999989</v>
      </c>
      <c r="AY4029" s="4">
        <v>6</v>
      </c>
      <c r="AZ4029" s="4">
        <v>0.83333333333333304</v>
      </c>
    </row>
    <row r="4030" spans="1:52" x14ac:dyDescent="0.25">
      <c r="A4030" s="4">
        <v>2017</v>
      </c>
      <c r="B4030" s="4" t="s">
        <v>1065</v>
      </c>
      <c r="C4030" t="s">
        <v>194</v>
      </c>
      <c r="D4030" t="s">
        <v>201</v>
      </c>
      <c r="E4030" s="18" t="s">
        <v>713</v>
      </c>
      <c r="F4030" s="4">
        <v>164</v>
      </c>
      <c r="G4030">
        <v>5</v>
      </c>
      <c r="H4030">
        <v>4</v>
      </c>
      <c r="I4030">
        <v>164</v>
      </c>
      <c r="J4030">
        <v>4.6158536585365901</v>
      </c>
      <c r="K4030">
        <v>2</v>
      </c>
      <c r="L4030">
        <v>1.21951219512195E-2</v>
      </c>
      <c r="M4030">
        <v>62</v>
      </c>
      <c r="N4030">
        <v>1310.5859375</v>
      </c>
      <c r="O4030">
        <v>0.37804878048780499</v>
      </c>
      <c r="P4030">
        <v>158</v>
      </c>
      <c r="Q4030">
        <v>14.7658227848101</v>
      </c>
      <c r="R4030">
        <v>81</v>
      </c>
      <c r="S4030">
        <v>45.827160493827201</v>
      </c>
      <c r="T4030">
        <v>19</v>
      </c>
      <c r="U4030">
        <v>170.894736842105</v>
      </c>
      <c r="V4030">
        <v>18</v>
      </c>
      <c r="W4030">
        <v>38.1666666666667</v>
      </c>
      <c r="X4030">
        <v>137</v>
      </c>
      <c r="Y4030">
        <v>124.489051094891</v>
      </c>
      <c r="Z4030">
        <v>19</v>
      </c>
      <c r="AA4030">
        <v>361.26315789473699</v>
      </c>
      <c r="AB4030">
        <v>145</v>
      </c>
      <c r="AC4030">
        <v>153.09655172413801</v>
      </c>
      <c r="AD4030">
        <v>0.88414634146341498</v>
      </c>
      <c r="AE4030">
        <v>25</v>
      </c>
      <c r="AF4030">
        <v>106.96</v>
      </c>
      <c r="AG4030">
        <v>0.15243902439024401</v>
      </c>
      <c r="AH4030" s="4">
        <v>9</v>
      </c>
      <c r="AI4030">
        <v>0.47368421052631599</v>
      </c>
      <c r="AJ4030" s="4">
        <v>5</v>
      </c>
      <c r="AK4030">
        <v>0.26315789473684198</v>
      </c>
      <c r="AL4030" s="4">
        <v>42</v>
      </c>
      <c r="AM4030">
        <v>0.28965517241379302</v>
      </c>
      <c r="AN4030" s="4">
        <v>9</v>
      </c>
      <c r="AO4030">
        <v>6.2068965517241399E-2</v>
      </c>
      <c r="AP4030" s="4">
        <v>1</v>
      </c>
      <c r="AQ4030">
        <v>6.0975609756097598E-3</v>
      </c>
      <c r="AR4030" s="4">
        <v>1</v>
      </c>
      <c r="AS4030">
        <v>6.0975609756097598E-3</v>
      </c>
      <c r="AT4030" s="4">
        <v>0</v>
      </c>
      <c r="AU4030" s="4">
        <v>0</v>
      </c>
      <c r="AV4030" s="4">
        <v>0</v>
      </c>
      <c r="AW4030">
        <v>1.6907216494845401</v>
      </c>
      <c r="AX4030" s="4">
        <f t="shared" si="62"/>
        <v>96.999999999999773</v>
      </c>
      <c r="AY4030" s="4">
        <v>17</v>
      </c>
      <c r="AZ4030" s="4">
        <v>19.529411764705898</v>
      </c>
    </row>
    <row r="4031" spans="1:52" x14ac:dyDescent="0.25">
      <c r="A4031" s="4">
        <v>2017</v>
      </c>
      <c r="B4031" s="4" t="s">
        <v>1065</v>
      </c>
      <c r="C4031" t="s">
        <v>194</v>
      </c>
      <c r="D4031" t="s">
        <v>217</v>
      </c>
      <c r="E4031" s="18" t="s">
        <v>729</v>
      </c>
      <c r="F4031" s="4">
        <v>86</v>
      </c>
      <c r="G4031">
        <v>7</v>
      </c>
      <c r="H4031">
        <v>22.1428571428571</v>
      </c>
      <c r="I4031">
        <v>85</v>
      </c>
      <c r="J4031">
        <v>6.2941176470588198</v>
      </c>
      <c r="K4031">
        <v>0</v>
      </c>
      <c r="L4031">
        <v>0</v>
      </c>
      <c r="M4031">
        <v>33</v>
      </c>
      <c r="N4031">
        <v>1032.5846153846201</v>
      </c>
      <c r="O4031">
        <v>0.38372093023255799</v>
      </c>
      <c r="P4031">
        <v>56</v>
      </c>
      <c r="Q4031">
        <v>11.9285714285714</v>
      </c>
      <c r="R4031">
        <v>32</v>
      </c>
      <c r="S4031">
        <v>57.25</v>
      </c>
      <c r="T4031">
        <v>16</v>
      </c>
      <c r="U4031">
        <v>152.9375</v>
      </c>
      <c r="V4031">
        <v>14</v>
      </c>
      <c r="W4031">
        <v>38.214285714285701</v>
      </c>
      <c r="X4031">
        <v>66</v>
      </c>
      <c r="Y4031">
        <v>77.030303030303003</v>
      </c>
      <c r="Z4031">
        <v>16</v>
      </c>
      <c r="AA4031">
        <v>441.69230769230802</v>
      </c>
      <c r="AB4031">
        <v>70</v>
      </c>
      <c r="AC4031">
        <v>102.585714285714</v>
      </c>
      <c r="AD4031">
        <v>0.81395348837209303</v>
      </c>
      <c r="AE4031">
        <v>31</v>
      </c>
      <c r="AF4031">
        <v>53.580645161290299</v>
      </c>
      <c r="AG4031">
        <v>0.36046511627907002</v>
      </c>
      <c r="AH4031" s="4">
        <v>8</v>
      </c>
      <c r="AI4031">
        <v>0.61538461538461497</v>
      </c>
      <c r="AJ4031" s="4">
        <v>3</v>
      </c>
      <c r="AK4031">
        <v>0.230769230769231</v>
      </c>
      <c r="AL4031" s="4">
        <v>8</v>
      </c>
      <c r="AM4031">
        <v>0.114285714285714</v>
      </c>
      <c r="AN4031" s="4">
        <v>2</v>
      </c>
      <c r="AO4031">
        <v>2.8571428571428598E-2</v>
      </c>
      <c r="AP4031" s="4">
        <v>0</v>
      </c>
      <c r="AQ4031">
        <v>0</v>
      </c>
      <c r="AR4031" s="4">
        <v>0</v>
      </c>
      <c r="AS4031">
        <v>0</v>
      </c>
      <c r="AT4031" s="4">
        <v>0</v>
      </c>
      <c r="AU4031" s="4">
        <v>0</v>
      </c>
      <c r="AV4031" s="4">
        <v>2</v>
      </c>
      <c r="AW4031">
        <v>1.9111111111111101</v>
      </c>
      <c r="AX4031" s="4">
        <f t="shared" si="62"/>
        <v>45.000000000000021</v>
      </c>
      <c r="AY4031" s="4">
        <v>15</v>
      </c>
      <c r="AZ4031" s="4">
        <v>23.866666666666699</v>
      </c>
    </row>
    <row r="4032" spans="1:52" x14ac:dyDescent="0.25">
      <c r="A4032" s="4">
        <v>2017</v>
      </c>
      <c r="B4032" s="4" t="s">
        <v>1065</v>
      </c>
      <c r="C4032" t="s">
        <v>194</v>
      </c>
      <c r="D4032" t="s">
        <v>203</v>
      </c>
      <c r="E4032" s="18" t="s">
        <v>715</v>
      </c>
      <c r="F4032" s="4">
        <v>54</v>
      </c>
      <c r="G4032">
        <v>8</v>
      </c>
      <c r="H4032">
        <v>6.375</v>
      </c>
      <c r="I4032">
        <v>54</v>
      </c>
      <c r="J4032">
        <v>3.07407407407407</v>
      </c>
      <c r="K4032">
        <v>4</v>
      </c>
      <c r="L4032">
        <v>7.4074074074074098E-2</v>
      </c>
      <c r="M4032">
        <v>47</v>
      </c>
      <c r="N4032">
        <v>7443.8181818181802</v>
      </c>
      <c r="O4032">
        <v>0.87037037037037002</v>
      </c>
      <c r="P4032">
        <v>52</v>
      </c>
      <c r="Q4032">
        <v>13.807692307692299</v>
      </c>
      <c r="R4032">
        <v>23</v>
      </c>
      <c r="S4032">
        <v>149.08695652173901</v>
      </c>
      <c r="T4032">
        <v>29</v>
      </c>
      <c r="U4032">
        <v>143.586206896552</v>
      </c>
      <c r="V4032">
        <v>28</v>
      </c>
      <c r="W4032">
        <v>32.571428571428598</v>
      </c>
      <c r="X4032">
        <v>22</v>
      </c>
      <c r="Y4032">
        <v>128.68181818181799</v>
      </c>
      <c r="Z4032">
        <v>31</v>
      </c>
      <c r="AA4032">
        <v>495.82758620689702</v>
      </c>
      <c r="AB4032">
        <v>23</v>
      </c>
      <c r="AC4032">
        <v>162.34782608695701</v>
      </c>
      <c r="AD4032">
        <v>0.42592592592592599</v>
      </c>
      <c r="AE4032">
        <v>1</v>
      </c>
      <c r="AF4032">
        <v>185</v>
      </c>
      <c r="AG4032">
        <v>1.85185185185185E-2</v>
      </c>
      <c r="AH4032" s="4">
        <v>20</v>
      </c>
      <c r="AI4032">
        <v>0.68965517241379304</v>
      </c>
      <c r="AJ4032" s="4">
        <v>5</v>
      </c>
      <c r="AK4032">
        <v>0.17241379310344801</v>
      </c>
      <c r="AL4032" s="4">
        <v>6</v>
      </c>
      <c r="AM4032">
        <v>0.26086956521739102</v>
      </c>
      <c r="AN4032" s="4">
        <v>2</v>
      </c>
      <c r="AO4032">
        <v>8.6956521739130405E-2</v>
      </c>
      <c r="AP4032" s="4">
        <v>0</v>
      </c>
      <c r="AQ4032">
        <v>0</v>
      </c>
      <c r="AR4032" s="4">
        <v>0</v>
      </c>
      <c r="AS4032">
        <v>0</v>
      </c>
      <c r="AT4032" s="4">
        <v>0</v>
      </c>
      <c r="AU4032" s="4">
        <v>0</v>
      </c>
      <c r="AV4032" s="4">
        <v>0</v>
      </c>
      <c r="AW4032">
        <v>1.63636363636364</v>
      </c>
      <c r="AX4032" s="4">
        <f t="shared" si="62"/>
        <v>32.999999999999929</v>
      </c>
      <c r="AY4032" s="4">
        <v>28</v>
      </c>
      <c r="AZ4032" s="4">
        <v>20.6071428571429</v>
      </c>
    </row>
    <row r="4033" spans="1:52" x14ac:dyDescent="0.25">
      <c r="A4033" s="4">
        <v>2017</v>
      </c>
      <c r="B4033" s="4" t="s">
        <v>1065</v>
      </c>
      <c r="C4033" t="s">
        <v>194</v>
      </c>
      <c r="D4033" t="s">
        <v>204</v>
      </c>
      <c r="E4033" s="18" t="s">
        <v>716</v>
      </c>
      <c r="F4033" s="4">
        <v>92</v>
      </c>
      <c r="G4033">
        <v>3</v>
      </c>
      <c r="H4033">
        <v>7.6666666666666696</v>
      </c>
      <c r="I4033">
        <v>92</v>
      </c>
      <c r="J4033">
        <v>4.1304347826086998</v>
      </c>
      <c r="K4033">
        <v>0</v>
      </c>
      <c r="L4033">
        <v>0</v>
      </c>
      <c r="M4033">
        <v>24</v>
      </c>
      <c r="N4033">
        <v>1030.22727272727</v>
      </c>
      <c r="O4033">
        <v>0.26086956521739102</v>
      </c>
      <c r="P4033">
        <v>84</v>
      </c>
      <c r="Q4033">
        <v>12.6547619047619</v>
      </c>
      <c r="R4033">
        <v>32</v>
      </c>
      <c r="S4033">
        <v>45.125</v>
      </c>
      <c r="T4033">
        <v>9</v>
      </c>
      <c r="U4033">
        <v>125.222222222222</v>
      </c>
      <c r="V4033">
        <v>8</v>
      </c>
      <c r="W4033">
        <v>41.625</v>
      </c>
      <c r="X4033">
        <v>80</v>
      </c>
      <c r="Y4033">
        <v>119.3625</v>
      </c>
      <c r="Z4033">
        <v>9</v>
      </c>
      <c r="AA4033">
        <v>526</v>
      </c>
      <c r="AB4033">
        <v>83</v>
      </c>
      <c r="AC4033">
        <v>141.481927710843</v>
      </c>
      <c r="AD4033">
        <v>0.90217391304347805</v>
      </c>
      <c r="AE4033">
        <v>22</v>
      </c>
      <c r="AF4033">
        <v>87.818181818181799</v>
      </c>
      <c r="AG4033">
        <v>0.23913043478260901</v>
      </c>
      <c r="AH4033" s="4">
        <v>7</v>
      </c>
      <c r="AI4033">
        <v>0.77777777777777801</v>
      </c>
      <c r="AJ4033" s="4">
        <v>1</v>
      </c>
      <c r="AK4033">
        <v>0.11111111111111099</v>
      </c>
      <c r="AL4033" s="4">
        <v>20</v>
      </c>
      <c r="AM4033">
        <v>0.240963855421687</v>
      </c>
      <c r="AN4033" s="4">
        <v>11</v>
      </c>
      <c r="AO4033">
        <v>0.132530120481928</v>
      </c>
      <c r="AP4033" s="4">
        <v>0</v>
      </c>
      <c r="AQ4033">
        <v>0</v>
      </c>
      <c r="AR4033" s="4">
        <v>0</v>
      </c>
      <c r="AS4033">
        <v>0</v>
      </c>
      <c r="AT4033" s="4">
        <v>0</v>
      </c>
      <c r="AU4033" s="4">
        <v>0</v>
      </c>
      <c r="AV4033" s="4">
        <v>2</v>
      </c>
      <c r="AW4033">
        <v>1.6140350877192999</v>
      </c>
      <c r="AX4033" s="4">
        <f t="shared" si="62"/>
        <v>56.999999999999943</v>
      </c>
      <c r="AY4033" s="4">
        <v>9</v>
      </c>
      <c r="AZ4033" s="4">
        <v>1.2222222222222201</v>
      </c>
    </row>
    <row r="4034" spans="1:52" x14ac:dyDescent="0.25">
      <c r="A4034" s="4">
        <v>2017</v>
      </c>
      <c r="B4034" s="4" t="s">
        <v>1065</v>
      </c>
      <c r="C4034" t="s">
        <v>194</v>
      </c>
      <c r="D4034" t="s">
        <v>200</v>
      </c>
      <c r="E4034" s="18" t="s">
        <v>712</v>
      </c>
      <c r="F4034" s="4">
        <v>161</v>
      </c>
      <c r="G4034">
        <v>5</v>
      </c>
      <c r="H4034">
        <v>3</v>
      </c>
      <c r="I4034">
        <v>159</v>
      </c>
      <c r="J4034">
        <v>2.0377358490566002</v>
      </c>
      <c r="K4034">
        <v>4</v>
      </c>
      <c r="L4034">
        <v>2.51572327044025E-2</v>
      </c>
      <c r="M4034">
        <v>89</v>
      </c>
      <c r="N4034">
        <v>3907.38</v>
      </c>
      <c r="O4034">
        <v>0.552795031055901</v>
      </c>
      <c r="P4034">
        <v>93</v>
      </c>
      <c r="Q4034">
        <v>12.010752688171999</v>
      </c>
      <c r="R4034">
        <v>35</v>
      </c>
      <c r="S4034">
        <v>44.514285714285698</v>
      </c>
      <c r="T4034">
        <v>11</v>
      </c>
      <c r="U4034">
        <v>129.727272727273</v>
      </c>
      <c r="V4034">
        <v>11</v>
      </c>
      <c r="W4034">
        <v>9.4545454545454604</v>
      </c>
      <c r="X4034">
        <v>144</v>
      </c>
      <c r="Y4034">
        <v>47.875</v>
      </c>
      <c r="Z4034">
        <v>12</v>
      </c>
      <c r="AA4034">
        <v>437</v>
      </c>
      <c r="AB4034">
        <v>147</v>
      </c>
      <c r="AC4034">
        <v>65.224489795918402</v>
      </c>
      <c r="AD4034">
        <v>0.91304347826086996</v>
      </c>
      <c r="AE4034">
        <v>69</v>
      </c>
      <c r="AF4034">
        <v>45.637681159420303</v>
      </c>
      <c r="AG4034">
        <v>0.42857142857142899</v>
      </c>
      <c r="AH4034" s="4">
        <v>8</v>
      </c>
      <c r="AI4034">
        <v>0.88888888888888895</v>
      </c>
      <c r="AJ4034" s="4">
        <v>2</v>
      </c>
      <c r="AK4034">
        <v>0.22222222222222199</v>
      </c>
      <c r="AL4034" s="4">
        <v>13</v>
      </c>
      <c r="AM4034">
        <v>8.8435374149659907E-2</v>
      </c>
      <c r="AN4034" s="4">
        <v>2</v>
      </c>
      <c r="AO4034">
        <v>1.3605442176870699E-2</v>
      </c>
      <c r="AP4034" s="4">
        <v>3</v>
      </c>
      <c r="AQ4034">
        <v>1.8633540372670801E-2</v>
      </c>
      <c r="AR4034" s="4">
        <v>0</v>
      </c>
      <c r="AS4034">
        <v>0</v>
      </c>
      <c r="AT4034" s="4">
        <v>0</v>
      </c>
      <c r="AU4034" s="4">
        <v>2</v>
      </c>
      <c r="AV4034" s="4">
        <v>3</v>
      </c>
      <c r="AW4034">
        <v>2.0921052631578898</v>
      </c>
      <c r="AX4034" s="4">
        <f t="shared" si="62"/>
        <v>76.955974842767475</v>
      </c>
      <c r="AY4034" s="4">
        <v>9</v>
      </c>
      <c r="AZ4034" s="4">
        <v>9.3333333333333304</v>
      </c>
    </row>
    <row r="4035" spans="1:52" x14ac:dyDescent="0.25">
      <c r="A4035" s="4">
        <v>2017</v>
      </c>
      <c r="B4035" s="4" t="s">
        <v>1065</v>
      </c>
      <c r="C4035" t="s">
        <v>194</v>
      </c>
      <c r="D4035" t="s">
        <v>195</v>
      </c>
      <c r="E4035" s="18" t="s">
        <v>707</v>
      </c>
      <c r="F4035" s="4">
        <v>382</v>
      </c>
      <c r="G4035">
        <v>40</v>
      </c>
      <c r="H4035">
        <v>0.95</v>
      </c>
      <c r="I4035">
        <v>381</v>
      </c>
      <c r="J4035">
        <v>1.93963254593176</v>
      </c>
      <c r="K4035">
        <v>10</v>
      </c>
      <c r="L4035">
        <v>2.6246719160105E-2</v>
      </c>
      <c r="M4035">
        <v>125</v>
      </c>
      <c r="N4035">
        <v>1420.81440443213</v>
      </c>
      <c r="O4035">
        <v>0.32722513089005201</v>
      </c>
      <c r="P4035">
        <v>328</v>
      </c>
      <c r="Q4035">
        <v>12.792682926829301</v>
      </c>
      <c r="R4035">
        <v>95</v>
      </c>
      <c r="S4035">
        <v>120.31578947368401</v>
      </c>
      <c r="T4035">
        <v>120</v>
      </c>
      <c r="U4035">
        <v>116.208333333333</v>
      </c>
      <c r="V4035">
        <v>110</v>
      </c>
      <c r="W4035">
        <v>35.390909090909098</v>
      </c>
      <c r="X4035">
        <v>255</v>
      </c>
      <c r="Y4035">
        <v>90.305882352941197</v>
      </c>
      <c r="Z4035">
        <v>125</v>
      </c>
      <c r="AA4035">
        <v>328.90178571428601</v>
      </c>
      <c r="AB4035">
        <v>256</v>
      </c>
      <c r="AC4035">
        <v>118.31640625</v>
      </c>
      <c r="AD4035">
        <v>0.67015706806282704</v>
      </c>
      <c r="AE4035">
        <v>38</v>
      </c>
      <c r="AF4035">
        <v>45.710526315789501</v>
      </c>
      <c r="AG4035">
        <v>9.9476439790575896E-2</v>
      </c>
      <c r="AH4035" s="4">
        <v>73</v>
      </c>
      <c r="AI4035">
        <v>0.65178571428571397</v>
      </c>
      <c r="AJ4035" s="4">
        <v>20</v>
      </c>
      <c r="AK4035">
        <v>0.17857142857142899</v>
      </c>
      <c r="AL4035" s="4">
        <v>84</v>
      </c>
      <c r="AM4035">
        <v>0.328125</v>
      </c>
      <c r="AN4035" s="4">
        <v>12</v>
      </c>
      <c r="AO4035">
        <v>4.6875E-2</v>
      </c>
      <c r="AP4035" s="4">
        <v>1</v>
      </c>
      <c r="AQ4035">
        <v>2.6178010471204199E-3</v>
      </c>
      <c r="AR4035" s="4">
        <v>1</v>
      </c>
      <c r="AS4035">
        <v>2.6178010471204199E-3</v>
      </c>
      <c r="AT4035" s="4">
        <v>0</v>
      </c>
      <c r="AU4035" s="4">
        <v>1</v>
      </c>
      <c r="AV4035" s="4">
        <v>3</v>
      </c>
      <c r="AW4035">
        <v>2.3664596273291898</v>
      </c>
      <c r="AX4035" s="4">
        <f t="shared" ref="AX4035:AX4098" si="63">IF(ISERROR(F4035/AW4035),0,F4035/AW4035)</f>
        <v>161.42257217847788</v>
      </c>
      <c r="AY4035" s="4">
        <v>114</v>
      </c>
      <c r="AZ4035" s="4">
        <v>5.70175438596491</v>
      </c>
    </row>
    <row r="4036" spans="1:52" x14ac:dyDescent="0.25">
      <c r="A4036" s="4">
        <v>2017</v>
      </c>
      <c r="B4036" s="4" t="s">
        <v>1065</v>
      </c>
      <c r="C4036" t="s">
        <v>194</v>
      </c>
      <c r="D4036" t="s">
        <v>196</v>
      </c>
      <c r="E4036" s="18" t="s">
        <v>708</v>
      </c>
      <c r="F4036" s="4">
        <v>206</v>
      </c>
      <c r="G4036">
        <v>37</v>
      </c>
      <c r="H4036">
        <v>4</v>
      </c>
      <c r="I4036">
        <v>206</v>
      </c>
      <c r="J4036">
        <v>3.3495145631068</v>
      </c>
      <c r="K4036">
        <v>6</v>
      </c>
      <c r="L4036">
        <v>2.9126213592233E-2</v>
      </c>
      <c r="M4036">
        <v>23</v>
      </c>
      <c r="N4036">
        <v>251.505319148936</v>
      </c>
      <c r="O4036">
        <v>0.111650485436893</v>
      </c>
      <c r="P4036">
        <v>193</v>
      </c>
      <c r="Q4036">
        <v>9.3316062176165797</v>
      </c>
      <c r="R4036">
        <v>92</v>
      </c>
      <c r="S4036">
        <v>82.706521739130395</v>
      </c>
      <c r="T4036">
        <v>96</v>
      </c>
      <c r="U4036">
        <v>119.177083333333</v>
      </c>
      <c r="V4036">
        <v>91</v>
      </c>
      <c r="W4036">
        <v>30.3516483516484</v>
      </c>
      <c r="X4036">
        <v>103</v>
      </c>
      <c r="Y4036">
        <v>130.41747572815501</v>
      </c>
      <c r="Z4036">
        <v>100</v>
      </c>
      <c r="AA4036">
        <v>439.03529411764703</v>
      </c>
      <c r="AB4036">
        <v>106</v>
      </c>
      <c r="AC4036">
        <v>166.730769230769</v>
      </c>
      <c r="AD4036">
        <v>0.50485436893203905</v>
      </c>
      <c r="AE4036">
        <v>22</v>
      </c>
      <c r="AF4036">
        <v>79.5</v>
      </c>
      <c r="AG4036">
        <v>0.106796116504854</v>
      </c>
      <c r="AH4036" s="4">
        <v>66</v>
      </c>
      <c r="AI4036">
        <v>0.77647058823529402</v>
      </c>
      <c r="AJ4036" s="4">
        <v>12</v>
      </c>
      <c r="AK4036">
        <v>0.14117647058823499</v>
      </c>
      <c r="AL4036" s="4">
        <v>43</v>
      </c>
      <c r="AM4036">
        <v>0.41346153846153799</v>
      </c>
      <c r="AN4036" s="4">
        <v>10</v>
      </c>
      <c r="AO4036">
        <v>9.6153846153846201E-2</v>
      </c>
      <c r="AP4036" s="4">
        <v>0</v>
      </c>
      <c r="AQ4036">
        <v>0</v>
      </c>
      <c r="AR4036" s="4">
        <v>0</v>
      </c>
      <c r="AS4036">
        <v>0</v>
      </c>
      <c r="AT4036" s="4">
        <v>0</v>
      </c>
      <c r="AU4036" s="4">
        <v>0</v>
      </c>
      <c r="AV4036" s="4">
        <v>2</v>
      </c>
      <c r="AW4036">
        <v>1.8230088495575201</v>
      </c>
      <c r="AX4036" s="4">
        <f t="shared" si="63"/>
        <v>113.00000000000013</v>
      </c>
      <c r="AY4036" s="4">
        <v>80</v>
      </c>
      <c r="AZ4036" s="4">
        <v>2.65</v>
      </c>
    </row>
    <row r="4037" spans="1:52" x14ac:dyDescent="0.25">
      <c r="A4037" s="4">
        <v>2017</v>
      </c>
      <c r="B4037" s="4" t="s">
        <v>1065</v>
      </c>
      <c r="C4037" t="s">
        <v>194</v>
      </c>
      <c r="D4037" t="s">
        <v>224</v>
      </c>
      <c r="E4037" s="18" t="s">
        <v>735</v>
      </c>
      <c r="F4037" s="4">
        <v>56</v>
      </c>
      <c r="G4037">
        <v>14</v>
      </c>
      <c r="H4037">
        <v>1.71428571428571</v>
      </c>
      <c r="I4037">
        <v>56</v>
      </c>
      <c r="J4037">
        <v>4.4821428571428603</v>
      </c>
      <c r="K4037">
        <v>2</v>
      </c>
      <c r="L4037">
        <v>3.5714285714285698E-2</v>
      </c>
      <c r="M4037">
        <v>33</v>
      </c>
      <c r="N4037">
        <v>2293.7058823529401</v>
      </c>
      <c r="O4037">
        <v>0.58928571428571397</v>
      </c>
      <c r="P4037">
        <v>54</v>
      </c>
      <c r="Q4037">
        <v>11.592592592592601</v>
      </c>
      <c r="R4037">
        <v>28</v>
      </c>
      <c r="S4037">
        <v>116.071428571429</v>
      </c>
      <c r="T4037">
        <v>28</v>
      </c>
      <c r="U4037">
        <v>166.892857142857</v>
      </c>
      <c r="V4037">
        <v>22</v>
      </c>
      <c r="W4037">
        <v>28.045454545454501</v>
      </c>
      <c r="X4037">
        <v>27</v>
      </c>
      <c r="Y4037">
        <v>172.25925925925901</v>
      </c>
      <c r="Z4037">
        <v>28</v>
      </c>
      <c r="AA4037">
        <v>328.42857142857099</v>
      </c>
      <c r="AB4037">
        <v>28</v>
      </c>
      <c r="AC4037">
        <v>202.222222222222</v>
      </c>
      <c r="AD4037">
        <v>0.48214285714285698</v>
      </c>
      <c r="AE4037">
        <v>2</v>
      </c>
      <c r="AF4037">
        <v>28</v>
      </c>
      <c r="AG4037">
        <v>3.5714285714285698E-2</v>
      </c>
      <c r="AH4037" s="4">
        <v>19</v>
      </c>
      <c r="AI4037">
        <v>0.67857142857142905</v>
      </c>
      <c r="AJ4037" s="4">
        <v>5</v>
      </c>
      <c r="AK4037">
        <v>0.17857142857142899</v>
      </c>
      <c r="AL4037" s="4">
        <v>14</v>
      </c>
      <c r="AM4037">
        <v>0.51851851851851904</v>
      </c>
      <c r="AN4037" s="4">
        <v>2</v>
      </c>
      <c r="AO4037">
        <v>7.4074074074074098E-2</v>
      </c>
      <c r="AP4037" s="4">
        <v>1</v>
      </c>
      <c r="AQ4037">
        <v>1.7857142857142901E-2</v>
      </c>
      <c r="AR4037" s="4">
        <v>0</v>
      </c>
      <c r="AS4037">
        <v>0</v>
      </c>
      <c r="AT4037" s="4">
        <v>0</v>
      </c>
      <c r="AU4037" s="4">
        <v>0</v>
      </c>
      <c r="AV4037" s="4">
        <v>1</v>
      </c>
      <c r="AW4037">
        <v>2.1538461538461502</v>
      </c>
      <c r="AX4037" s="4">
        <f t="shared" si="63"/>
        <v>26.000000000000043</v>
      </c>
      <c r="AY4037" s="4">
        <v>28</v>
      </c>
      <c r="AZ4037" s="4">
        <v>15.8214285714286</v>
      </c>
    </row>
    <row r="4038" spans="1:52" x14ac:dyDescent="0.25">
      <c r="A4038" s="4">
        <v>2017</v>
      </c>
      <c r="B4038" s="4" t="s">
        <v>1065</v>
      </c>
      <c r="C4038" t="s">
        <v>194</v>
      </c>
      <c r="D4038" t="s">
        <v>213</v>
      </c>
      <c r="E4038" s="18" t="s">
        <v>725</v>
      </c>
      <c r="F4038" s="4">
        <v>95</v>
      </c>
      <c r="G4038">
        <v>12</v>
      </c>
      <c r="H4038">
        <v>1.5833333333333299</v>
      </c>
      <c r="I4038">
        <v>94</v>
      </c>
      <c r="J4038">
        <v>2.9787234042553199</v>
      </c>
      <c r="K4038">
        <v>2</v>
      </c>
      <c r="L4038">
        <v>2.1276595744680899E-2</v>
      </c>
      <c r="M4038">
        <v>8</v>
      </c>
      <c r="N4038">
        <v>307.83870967741899</v>
      </c>
      <c r="O4038">
        <v>8.42105263157895E-2</v>
      </c>
      <c r="P4038">
        <v>85</v>
      </c>
      <c r="Q4038">
        <v>9.5176470588235293</v>
      </c>
      <c r="R4038">
        <v>43</v>
      </c>
      <c r="S4038">
        <v>87.488372093023301</v>
      </c>
      <c r="T4038">
        <v>41</v>
      </c>
      <c r="U4038">
        <v>106.975609756098</v>
      </c>
      <c r="V4038">
        <v>40</v>
      </c>
      <c r="W4038">
        <v>41.85</v>
      </c>
      <c r="X4038">
        <v>52</v>
      </c>
      <c r="Y4038">
        <v>110.69230769230801</v>
      </c>
      <c r="Z4038">
        <v>41</v>
      </c>
      <c r="AA4038">
        <v>442.5</v>
      </c>
      <c r="AB4038">
        <v>53</v>
      </c>
      <c r="AC4038">
        <v>153.24528301886801</v>
      </c>
      <c r="AD4038">
        <v>0.557894736842105</v>
      </c>
      <c r="AE4038">
        <v>11</v>
      </c>
      <c r="AF4038">
        <v>59.818181818181799</v>
      </c>
      <c r="AG4038">
        <v>0.115789473684211</v>
      </c>
      <c r="AH4038" s="4">
        <v>25</v>
      </c>
      <c r="AI4038">
        <v>0.65789473684210498</v>
      </c>
      <c r="AJ4038" s="4">
        <v>2</v>
      </c>
      <c r="AK4038">
        <v>5.2631578947368397E-2</v>
      </c>
      <c r="AL4038" s="4">
        <v>19</v>
      </c>
      <c r="AM4038">
        <v>0.35849056603773599</v>
      </c>
      <c r="AN4038" s="4">
        <v>1</v>
      </c>
      <c r="AO4038">
        <v>1.88679245283019E-2</v>
      </c>
      <c r="AP4038" s="4">
        <v>1</v>
      </c>
      <c r="AQ4038">
        <v>1.05263157894737E-2</v>
      </c>
      <c r="AR4038" s="4">
        <v>0</v>
      </c>
      <c r="AS4038">
        <v>0</v>
      </c>
      <c r="AT4038" s="4">
        <v>0</v>
      </c>
      <c r="AU4038" s="4">
        <v>1</v>
      </c>
      <c r="AV4038" s="4">
        <v>1</v>
      </c>
      <c r="AW4038">
        <v>1.6785714285714299</v>
      </c>
      <c r="AX4038" s="4">
        <f t="shared" si="63"/>
        <v>56.59574468085102</v>
      </c>
      <c r="AY4038" s="4">
        <v>40</v>
      </c>
      <c r="AZ4038" s="4">
        <v>5.5</v>
      </c>
    </row>
    <row r="4039" spans="1:52" x14ac:dyDescent="0.25">
      <c r="A4039" s="4">
        <v>2017</v>
      </c>
      <c r="B4039" s="4" t="s">
        <v>1065</v>
      </c>
      <c r="C4039" t="s">
        <v>194</v>
      </c>
      <c r="D4039" t="s">
        <v>209</v>
      </c>
      <c r="E4039" s="18" t="s">
        <v>721</v>
      </c>
      <c r="F4039" s="4">
        <v>178</v>
      </c>
      <c r="G4039">
        <v>9</v>
      </c>
      <c r="H4039">
        <v>1.55555555555556</v>
      </c>
      <c r="I4039">
        <v>178</v>
      </c>
      <c r="J4039">
        <v>3.9438202247190999</v>
      </c>
      <c r="K4039">
        <v>2</v>
      </c>
      <c r="L4039">
        <v>1.1235955056179799E-2</v>
      </c>
      <c r="M4039">
        <v>79</v>
      </c>
      <c r="N4039">
        <v>2156.7062500000002</v>
      </c>
      <c r="O4039">
        <v>0.44382022471910099</v>
      </c>
      <c r="P4039">
        <v>166</v>
      </c>
      <c r="Q4039">
        <v>12.4698795180723</v>
      </c>
      <c r="R4039">
        <v>72</v>
      </c>
      <c r="S4039">
        <v>39.3472222222222</v>
      </c>
      <c r="T4039">
        <v>16</v>
      </c>
      <c r="U4039">
        <v>176.5625</v>
      </c>
      <c r="V4039">
        <v>16</v>
      </c>
      <c r="W4039">
        <v>25.6875</v>
      </c>
      <c r="X4039">
        <v>161</v>
      </c>
      <c r="Y4039">
        <v>101.031055900621</v>
      </c>
      <c r="Z4039">
        <v>16</v>
      </c>
      <c r="AA4039">
        <v>426.25</v>
      </c>
      <c r="AB4039">
        <v>162</v>
      </c>
      <c r="AC4039">
        <v>119.524691358025</v>
      </c>
      <c r="AD4039">
        <v>0.91011235955056202</v>
      </c>
      <c r="AE4039">
        <v>20</v>
      </c>
      <c r="AF4039">
        <v>57.25</v>
      </c>
      <c r="AG4039">
        <v>0.112359550561798</v>
      </c>
      <c r="AH4039" s="4">
        <v>11</v>
      </c>
      <c r="AI4039">
        <v>0.6875</v>
      </c>
      <c r="AJ4039" s="4">
        <v>5</v>
      </c>
      <c r="AK4039">
        <v>0.3125</v>
      </c>
      <c r="AL4039" s="4">
        <v>45</v>
      </c>
      <c r="AM4039">
        <v>0.27777777777777801</v>
      </c>
      <c r="AN4039" s="4">
        <v>9</v>
      </c>
      <c r="AO4039">
        <v>5.5555555555555601E-2</v>
      </c>
      <c r="AP4039" s="4">
        <v>2</v>
      </c>
      <c r="AQ4039">
        <v>1.1235955056179799E-2</v>
      </c>
      <c r="AR4039" s="4">
        <v>0</v>
      </c>
      <c r="AS4039">
        <v>0</v>
      </c>
      <c r="AT4039" s="4">
        <v>0</v>
      </c>
      <c r="AU4039" s="4">
        <v>0</v>
      </c>
      <c r="AV4039" s="4">
        <v>2</v>
      </c>
      <c r="AW4039">
        <v>1.7115384615384599</v>
      </c>
      <c r="AX4039" s="4">
        <f t="shared" si="63"/>
        <v>104.0000000000001</v>
      </c>
      <c r="AY4039" s="4">
        <v>16</v>
      </c>
      <c r="AZ4039" s="4">
        <v>0.8125</v>
      </c>
    </row>
    <row r="4040" spans="1:52" x14ac:dyDescent="0.25">
      <c r="A4040" s="4">
        <v>2017</v>
      </c>
      <c r="B4040" s="4" t="s">
        <v>1065</v>
      </c>
      <c r="C4040" t="s">
        <v>194</v>
      </c>
      <c r="D4040" t="s">
        <v>211</v>
      </c>
      <c r="E4040" s="18" t="s">
        <v>723</v>
      </c>
      <c r="F4040" s="4">
        <v>181</v>
      </c>
      <c r="G4040">
        <v>9</v>
      </c>
      <c r="H4040">
        <v>7.2222222222222197</v>
      </c>
      <c r="I4040">
        <v>181</v>
      </c>
      <c r="J4040">
        <v>4.7679558011049696</v>
      </c>
      <c r="K4040">
        <v>2</v>
      </c>
      <c r="L4040">
        <v>1.1049723756906099E-2</v>
      </c>
      <c r="M4040">
        <v>52</v>
      </c>
      <c r="N4040">
        <v>1143.4064516128999</v>
      </c>
      <c r="O4040">
        <v>0.287292817679558</v>
      </c>
      <c r="P4040">
        <v>175</v>
      </c>
      <c r="Q4040">
        <v>14.897142857142899</v>
      </c>
      <c r="R4040">
        <v>80</v>
      </c>
      <c r="S4040">
        <v>99.037499999999994</v>
      </c>
      <c r="T4040">
        <v>32</v>
      </c>
      <c r="U4040">
        <v>155</v>
      </c>
      <c r="V4040">
        <v>32</v>
      </c>
      <c r="W4040">
        <v>27.0625</v>
      </c>
      <c r="X4040">
        <v>138</v>
      </c>
      <c r="Y4040">
        <v>142.05072463768099</v>
      </c>
      <c r="Z4040">
        <v>35</v>
      </c>
      <c r="AA4040">
        <v>525.97058823529403</v>
      </c>
      <c r="AB4040">
        <v>146</v>
      </c>
      <c r="AC4040">
        <v>171.164383561644</v>
      </c>
      <c r="AD4040">
        <v>0.80662983425414403</v>
      </c>
      <c r="AE4040">
        <v>13</v>
      </c>
      <c r="AF4040">
        <v>63.076923076923102</v>
      </c>
      <c r="AG4040">
        <v>7.18232044198895E-2</v>
      </c>
      <c r="AH4040" s="4">
        <v>24</v>
      </c>
      <c r="AI4040">
        <v>0.70588235294117696</v>
      </c>
      <c r="AJ4040" s="4">
        <v>7</v>
      </c>
      <c r="AK4040">
        <v>0.20588235294117599</v>
      </c>
      <c r="AL4040" s="4">
        <v>51</v>
      </c>
      <c r="AM4040">
        <v>0.34931506849315103</v>
      </c>
      <c r="AN4040" s="4">
        <v>12</v>
      </c>
      <c r="AO4040">
        <v>8.2191780821917804E-2</v>
      </c>
      <c r="AP4040" s="4">
        <v>2</v>
      </c>
      <c r="AQ4040">
        <v>1.1049723756906099E-2</v>
      </c>
      <c r="AR4040" s="4">
        <v>1</v>
      </c>
      <c r="AS4040">
        <v>5.5248618784530402E-3</v>
      </c>
      <c r="AT4040" s="4">
        <v>0</v>
      </c>
      <c r="AU4040" s="4">
        <v>0</v>
      </c>
      <c r="AV4040" s="4">
        <v>4</v>
      </c>
      <c r="AW4040">
        <v>1.7920792079207899</v>
      </c>
      <c r="AX4040" s="4">
        <f t="shared" si="63"/>
        <v>101.00000000000013</v>
      </c>
      <c r="AY4040" s="4">
        <v>33</v>
      </c>
      <c r="AZ4040" s="4">
        <v>5.1818181818181799</v>
      </c>
    </row>
    <row r="4041" spans="1:52" x14ac:dyDescent="0.25">
      <c r="A4041" s="4">
        <v>2017</v>
      </c>
      <c r="B4041" s="4" t="s">
        <v>1065</v>
      </c>
      <c r="C4041" t="s">
        <v>194</v>
      </c>
      <c r="D4041" t="s">
        <v>139</v>
      </c>
      <c r="E4041" s="18" t="s">
        <v>655</v>
      </c>
      <c r="F4041" s="4">
        <v>155</v>
      </c>
      <c r="G4041">
        <v>23</v>
      </c>
      <c r="H4041">
        <v>5.5652173913043503</v>
      </c>
      <c r="I4041">
        <v>154</v>
      </c>
      <c r="J4041">
        <v>5.3051948051948097</v>
      </c>
      <c r="K4041">
        <v>6</v>
      </c>
      <c r="L4041">
        <v>3.8961038961039002E-2</v>
      </c>
      <c r="M4041">
        <v>85</v>
      </c>
      <c r="N4041">
        <v>2323.4068965517199</v>
      </c>
      <c r="O4041">
        <v>0.54838709677419395</v>
      </c>
      <c r="P4041">
        <v>115</v>
      </c>
      <c r="Q4041">
        <v>11.504347826087001</v>
      </c>
      <c r="R4041">
        <v>33</v>
      </c>
      <c r="S4041">
        <v>129.21212121212099</v>
      </c>
      <c r="T4041">
        <v>39</v>
      </c>
      <c r="U4041">
        <v>164.230769230769</v>
      </c>
      <c r="V4041">
        <v>39</v>
      </c>
      <c r="W4041">
        <v>24.589743589743598</v>
      </c>
      <c r="X4041">
        <v>113</v>
      </c>
      <c r="Y4041">
        <v>80.026548672566406</v>
      </c>
      <c r="Z4041">
        <v>40</v>
      </c>
      <c r="AA4041">
        <v>397.42857142857099</v>
      </c>
      <c r="AB4041">
        <v>114</v>
      </c>
      <c r="AC4041">
        <v>99.368421052631604</v>
      </c>
      <c r="AD4041">
        <v>0.73548387096774204</v>
      </c>
      <c r="AE4041">
        <v>30</v>
      </c>
      <c r="AF4041">
        <v>43.733333333333299</v>
      </c>
      <c r="AG4041">
        <v>0.19354838709677399</v>
      </c>
      <c r="AH4041" s="4">
        <v>25</v>
      </c>
      <c r="AI4041">
        <v>0.71428571428571397</v>
      </c>
      <c r="AJ4041" s="4">
        <v>4</v>
      </c>
      <c r="AK4041">
        <v>0.114285714285714</v>
      </c>
      <c r="AL4041" s="4">
        <v>17</v>
      </c>
      <c r="AM4041">
        <v>0.14912280701754399</v>
      </c>
      <c r="AN4041" s="4">
        <v>2</v>
      </c>
      <c r="AO4041">
        <v>1.7543859649122799E-2</v>
      </c>
      <c r="AP4041" s="4">
        <v>1</v>
      </c>
      <c r="AQ4041">
        <v>6.4516129032258099E-3</v>
      </c>
      <c r="AR4041" s="4">
        <v>0</v>
      </c>
      <c r="AS4041">
        <v>0</v>
      </c>
      <c r="AT4041" s="4">
        <v>0</v>
      </c>
      <c r="AU4041" s="4">
        <v>1</v>
      </c>
      <c r="AV4041" s="4">
        <v>3</v>
      </c>
      <c r="AW4041">
        <v>2.2318840579710102</v>
      </c>
      <c r="AX4041" s="4">
        <f t="shared" si="63"/>
        <v>69.448051948052083</v>
      </c>
      <c r="AY4041" s="4">
        <v>37</v>
      </c>
      <c r="AZ4041" s="4">
        <v>6.64864864864865</v>
      </c>
    </row>
    <row r="4042" spans="1:52" x14ac:dyDescent="0.25">
      <c r="A4042" s="4">
        <v>2017</v>
      </c>
      <c r="B4042" s="4" t="s">
        <v>1065</v>
      </c>
      <c r="C4042" t="s">
        <v>194</v>
      </c>
      <c r="D4042" t="s">
        <v>222</v>
      </c>
      <c r="E4042" s="18" t="s">
        <v>733</v>
      </c>
      <c r="F4042" s="4">
        <v>40</v>
      </c>
      <c r="G4042">
        <v>11</v>
      </c>
      <c r="H4042">
        <v>4.3636363636363598</v>
      </c>
      <c r="I4042">
        <v>40</v>
      </c>
      <c r="J4042">
        <v>4</v>
      </c>
      <c r="K4042">
        <v>2</v>
      </c>
      <c r="L4042">
        <v>0.05</v>
      </c>
      <c r="M4042">
        <v>3</v>
      </c>
      <c r="N4042">
        <v>455.61538461538498</v>
      </c>
      <c r="O4042">
        <v>7.4999999999999997E-2</v>
      </c>
      <c r="P4042">
        <v>37</v>
      </c>
      <c r="Q4042">
        <v>10.4054054054054</v>
      </c>
      <c r="R4042">
        <v>15</v>
      </c>
      <c r="S4042">
        <v>95.8</v>
      </c>
      <c r="T4042">
        <v>15</v>
      </c>
      <c r="U4042">
        <v>186.2</v>
      </c>
      <c r="V4042">
        <v>14</v>
      </c>
      <c r="W4042">
        <v>35.071428571428598</v>
      </c>
      <c r="X4042">
        <v>22</v>
      </c>
      <c r="Y4042">
        <v>205.90909090909099</v>
      </c>
      <c r="Z4042">
        <v>18</v>
      </c>
      <c r="AA4042">
        <v>378.46666666666698</v>
      </c>
      <c r="AB4042">
        <v>22</v>
      </c>
      <c r="AC4042">
        <v>311.59090909090901</v>
      </c>
      <c r="AD4042">
        <v>0.55000000000000004</v>
      </c>
      <c r="AE4042">
        <v>0</v>
      </c>
      <c r="AF4042">
        <v>0</v>
      </c>
      <c r="AG4042">
        <v>0</v>
      </c>
      <c r="AH4042" s="4">
        <v>12</v>
      </c>
      <c r="AI4042">
        <v>0.8</v>
      </c>
      <c r="AJ4042" s="4">
        <v>3</v>
      </c>
      <c r="AK4042">
        <v>0.2</v>
      </c>
      <c r="AL4042" s="4">
        <v>11</v>
      </c>
      <c r="AM4042">
        <v>0.5</v>
      </c>
      <c r="AN4042" s="4">
        <v>1</v>
      </c>
      <c r="AO4042">
        <v>4.5454545454545497E-2</v>
      </c>
      <c r="AP4042" s="4">
        <v>0</v>
      </c>
      <c r="AQ4042">
        <v>0</v>
      </c>
      <c r="AR4042" s="4">
        <v>0</v>
      </c>
      <c r="AS4042">
        <v>0</v>
      </c>
      <c r="AT4042" s="4">
        <v>0</v>
      </c>
      <c r="AU4042" s="4">
        <v>0</v>
      </c>
      <c r="AV4042" s="4">
        <v>0</v>
      </c>
      <c r="AW4042">
        <v>1.5384615384615401</v>
      </c>
      <c r="AX4042" s="4">
        <f t="shared" si="63"/>
        <v>25.999999999999972</v>
      </c>
      <c r="AY4042" s="4">
        <v>15</v>
      </c>
      <c r="AZ4042" s="4">
        <v>5.8</v>
      </c>
    </row>
    <row r="4043" spans="1:52" x14ac:dyDescent="0.25">
      <c r="A4043" s="4">
        <v>2017</v>
      </c>
      <c r="B4043" s="4" t="s">
        <v>1065</v>
      </c>
      <c r="C4043" t="s">
        <v>194</v>
      </c>
      <c r="D4043" t="s">
        <v>212</v>
      </c>
      <c r="E4043" s="18" t="s">
        <v>724</v>
      </c>
      <c r="F4043" s="4">
        <v>47</v>
      </c>
      <c r="G4043">
        <v>3</v>
      </c>
      <c r="H4043">
        <v>2.6666666666666701</v>
      </c>
      <c r="I4043">
        <v>47</v>
      </c>
      <c r="J4043">
        <v>2.5319148936170199</v>
      </c>
      <c r="K4043">
        <v>0</v>
      </c>
      <c r="L4043">
        <v>0</v>
      </c>
      <c r="M4043">
        <v>14</v>
      </c>
      <c r="N4043">
        <v>1238.8571428571399</v>
      </c>
      <c r="O4043">
        <v>0.29787234042553201</v>
      </c>
      <c r="P4043">
        <v>45</v>
      </c>
      <c r="Q4043">
        <v>13.7777777777778</v>
      </c>
      <c r="R4043">
        <v>19</v>
      </c>
      <c r="S4043">
        <v>37.315789473684198</v>
      </c>
      <c r="T4043">
        <v>2</v>
      </c>
      <c r="U4043">
        <v>225.5</v>
      </c>
      <c r="V4043">
        <v>1</v>
      </c>
      <c r="W4043">
        <v>3</v>
      </c>
      <c r="X4043">
        <v>45</v>
      </c>
      <c r="Y4043">
        <v>101.888888888889</v>
      </c>
      <c r="Z4043">
        <v>2</v>
      </c>
      <c r="AA4043">
        <v>385.5</v>
      </c>
      <c r="AB4043">
        <v>45</v>
      </c>
      <c r="AC4043">
        <v>123.822222222222</v>
      </c>
      <c r="AD4043">
        <v>0.95744680851063801</v>
      </c>
      <c r="AE4043">
        <v>2</v>
      </c>
      <c r="AF4043">
        <v>69.5</v>
      </c>
      <c r="AG4043">
        <v>4.2553191489361701E-2</v>
      </c>
      <c r="AH4043" s="4">
        <v>1</v>
      </c>
      <c r="AI4043">
        <v>0.5</v>
      </c>
      <c r="AJ4043" s="4">
        <v>0</v>
      </c>
      <c r="AK4043">
        <v>0</v>
      </c>
      <c r="AL4043" s="4">
        <v>14</v>
      </c>
      <c r="AM4043">
        <v>0.31111111111111101</v>
      </c>
      <c r="AN4043" s="4">
        <v>7</v>
      </c>
      <c r="AO4043">
        <v>0.155555555555556</v>
      </c>
      <c r="AP4043" s="4">
        <v>0</v>
      </c>
      <c r="AQ4043">
        <v>0</v>
      </c>
      <c r="AR4043" s="4">
        <v>1</v>
      </c>
      <c r="AS4043">
        <v>2.1276595744680899E-2</v>
      </c>
      <c r="AT4043" s="4">
        <v>0</v>
      </c>
      <c r="AU4043" s="4">
        <v>0</v>
      </c>
      <c r="AV4043" s="4">
        <v>0</v>
      </c>
      <c r="AW4043">
        <v>1.88</v>
      </c>
      <c r="AX4043" s="4">
        <f t="shared" si="63"/>
        <v>25</v>
      </c>
      <c r="AY4043" s="4">
        <v>2</v>
      </c>
      <c r="AZ4043" s="4">
        <v>4</v>
      </c>
    </row>
    <row r="4044" spans="1:52" x14ac:dyDescent="0.25">
      <c r="A4044" s="4">
        <v>2017</v>
      </c>
      <c r="B4044" s="4" t="s">
        <v>1065</v>
      </c>
      <c r="C4044" t="s">
        <v>194</v>
      </c>
      <c r="D4044" t="s">
        <v>198</v>
      </c>
      <c r="E4044" s="18" t="s">
        <v>710</v>
      </c>
      <c r="F4044" s="4">
        <v>82</v>
      </c>
      <c r="G4044">
        <v>3</v>
      </c>
      <c r="H4044">
        <v>8</v>
      </c>
      <c r="I4044">
        <v>82</v>
      </c>
      <c r="J4044">
        <v>4.2439024390243896</v>
      </c>
      <c r="K4044">
        <v>2</v>
      </c>
      <c r="L4044">
        <v>2.4390243902439001E-2</v>
      </c>
      <c r="M4044">
        <v>22</v>
      </c>
      <c r="N4044">
        <v>1556.73170731707</v>
      </c>
      <c r="O4044">
        <v>0.26829268292682901</v>
      </c>
      <c r="P4044">
        <v>77</v>
      </c>
      <c r="Q4044">
        <v>15.935064935064901</v>
      </c>
      <c r="R4044">
        <v>25</v>
      </c>
      <c r="S4044">
        <v>69.599999999999994</v>
      </c>
      <c r="T4044">
        <v>9</v>
      </c>
      <c r="U4044">
        <v>202.777777777778</v>
      </c>
      <c r="V4044">
        <v>9</v>
      </c>
      <c r="W4044">
        <v>10.3333333333333</v>
      </c>
      <c r="X4044">
        <v>72</v>
      </c>
      <c r="Y4044">
        <v>118.180555555556</v>
      </c>
      <c r="Z4044">
        <v>9</v>
      </c>
      <c r="AA4044">
        <v>400.555555555556</v>
      </c>
      <c r="AB4044">
        <v>73</v>
      </c>
      <c r="AC4044">
        <v>141.50684931506899</v>
      </c>
      <c r="AD4044">
        <v>0.89024390243902396</v>
      </c>
      <c r="AE4044">
        <v>12</v>
      </c>
      <c r="AF4044">
        <v>68.75</v>
      </c>
      <c r="AG4044">
        <v>0.146341463414634</v>
      </c>
      <c r="AH4044" s="4">
        <v>7</v>
      </c>
      <c r="AI4044">
        <v>0.77777777777777801</v>
      </c>
      <c r="AJ4044" s="4">
        <v>3</v>
      </c>
      <c r="AK4044">
        <v>0.33333333333333298</v>
      </c>
      <c r="AL4044" s="4">
        <v>20</v>
      </c>
      <c r="AM4044">
        <v>0.27397260273972601</v>
      </c>
      <c r="AN4044" s="4">
        <v>8</v>
      </c>
      <c r="AO4044">
        <v>0.10958904109589</v>
      </c>
      <c r="AP4044" s="4">
        <v>0</v>
      </c>
      <c r="AQ4044">
        <v>0</v>
      </c>
      <c r="AR4044" s="4">
        <v>0</v>
      </c>
      <c r="AS4044">
        <v>0</v>
      </c>
      <c r="AT4044" s="4">
        <v>0</v>
      </c>
      <c r="AU4044" s="4">
        <v>0</v>
      </c>
      <c r="AV4044" s="4">
        <v>0</v>
      </c>
      <c r="AW4044">
        <v>1.86363636363636</v>
      </c>
      <c r="AX4044" s="4">
        <f t="shared" si="63"/>
        <v>44.000000000000085</v>
      </c>
      <c r="AY4044" s="4">
        <v>9</v>
      </c>
      <c r="AZ4044" s="4">
        <v>19</v>
      </c>
    </row>
    <row r="4045" spans="1:52" x14ac:dyDescent="0.25">
      <c r="A4045" s="4">
        <v>2017</v>
      </c>
      <c r="B4045" s="4" t="s">
        <v>1065</v>
      </c>
      <c r="C4045" t="s">
        <v>194</v>
      </c>
      <c r="D4045" t="s">
        <v>234</v>
      </c>
      <c r="E4045" s="18" t="s">
        <v>745</v>
      </c>
      <c r="F4045" s="4">
        <v>138</v>
      </c>
      <c r="G4045">
        <v>25</v>
      </c>
      <c r="H4045">
        <v>3.04</v>
      </c>
      <c r="I4045">
        <v>138</v>
      </c>
      <c r="J4045">
        <v>3.47101449275362</v>
      </c>
      <c r="K4045">
        <v>4</v>
      </c>
      <c r="L4045">
        <v>2.8985507246376802E-2</v>
      </c>
      <c r="M4045">
        <v>70</v>
      </c>
      <c r="N4045">
        <v>1548.9495798319299</v>
      </c>
      <c r="O4045">
        <v>0.50724637681159401</v>
      </c>
      <c r="P4045">
        <v>132</v>
      </c>
      <c r="Q4045">
        <v>14.0227272727273</v>
      </c>
      <c r="R4045">
        <v>66</v>
      </c>
      <c r="S4045">
        <v>99.181818181818201</v>
      </c>
      <c r="T4045">
        <v>60</v>
      </c>
      <c r="U4045">
        <v>154.38333333333301</v>
      </c>
      <c r="V4045">
        <v>51</v>
      </c>
      <c r="W4045">
        <v>44.823529411764703</v>
      </c>
      <c r="X4045">
        <v>72</v>
      </c>
      <c r="Y4045">
        <v>145.694444444444</v>
      </c>
      <c r="Z4045">
        <v>61</v>
      </c>
      <c r="AA4045">
        <v>367.28813559321998</v>
      </c>
      <c r="AB4045">
        <v>77</v>
      </c>
      <c r="AC4045">
        <v>180.84415584415601</v>
      </c>
      <c r="AD4045">
        <v>0.55797101449275399</v>
      </c>
      <c r="AE4045">
        <v>15</v>
      </c>
      <c r="AF4045">
        <v>99.4</v>
      </c>
      <c r="AG4045">
        <v>0.108695652173913</v>
      </c>
      <c r="AH4045" s="4">
        <v>40</v>
      </c>
      <c r="AI4045">
        <v>0.677966101694915</v>
      </c>
      <c r="AJ4045" s="4">
        <v>15</v>
      </c>
      <c r="AK4045">
        <v>0.25423728813559299</v>
      </c>
      <c r="AL4045" s="4">
        <v>36</v>
      </c>
      <c r="AM4045">
        <v>0.46753246753246802</v>
      </c>
      <c r="AN4045" s="4">
        <v>8</v>
      </c>
      <c r="AO4045">
        <v>0.103896103896104</v>
      </c>
      <c r="AP4045" s="4">
        <v>0</v>
      </c>
      <c r="AQ4045">
        <v>0</v>
      </c>
      <c r="AR4045" s="4">
        <v>1</v>
      </c>
      <c r="AS4045">
        <v>7.2463768115942004E-3</v>
      </c>
      <c r="AT4045" s="4">
        <v>0</v>
      </c>
      <c r="AU4045" s="4">
        <v>0</v>
      </c>
      <c r="AV4045" s="4">
        <v>1</v>
      </c>
      <c r="AW4045">
        <v>2.0597014925373101</v>
      </c>
      <c r="AX4045" s="4">
        <f t="shared" si="63"/>
        <v>67.000000000000114</v>
      </c>
      <c r="AY4045" s="4">
        <v>57</v>
      </c>
      <c r="AZ4045" s="4">
        <v>15.3684210526316</v>
      </c>
    </row>
    <row r="4046" spans="1:52" x14ac:dyDescent="0.25">
      <c r="A4046" s="4">
        <v>2017</v>
      </c>
      <c r="B4046" s="4" t="s">
        <v>1065</v>
      </c>
      <c r="C4046" t="s">
        <v>194</v>
      </c>
      <c r="D4046" t="s">
        <v>215</v>
      </c>
      <c r="E4046" s="18" t="s">
        <v>727</v>
      </c>
      <c r="F4046" s="4">
        <v>53</v>
      </c>
      <c r="G4046">
        <v>0</v>
      </c>
      <c r="H4046">
        <v>0</v>
      </c>
      <c r="I4046">
        <v>53</v>
      </c>
      <c r="J4046">
        <v>4.3207547169811296</v>
      </c>
      <c r="K4046">
        <v>0</v>
      </c>
      <c r="L4046">
        <v>0</v>
      </c>
      <c r="M4046">
        <v>0</v>
      </c>
      <c r="N4046">
        <v>890.33962264150898</v>
      </c>
      <c r="O4046">
        <v>0</v>
      </c>
      <c r="P4046">
        <v>37</v>
      </c>
      <c r="Q4046">
        <v>12</v>
      </c>
      <c r="R4046">
        <v>10</v>
      </c>
      <c r="S4046">
        <v>66.2</v>
      </c>
      <c r="T4046">
        <v>6</v>
      </c>
      <c r="U4046">
        <v>99.1666666666667</v>
      </c>
      <c r="V4046">
        <v>6</v>
      </c>
      <c r="W4046">
        <v>57.1666666666667</v>
      </c>
      <c r="X4046">
        <v>44</v>
      </c>
      <c r="Y4046">
        <v>60.522727272727302</v>
      </c>
      <c r="Z4046">
        <v>7</v>
      </c>
      <c r="AA4046">
        <v>189</v>
      </c>
      <c r="AB4046">
        <v>46</v>
      </c>
      <c r="AC4046">
        <v>81.326086956521706</v>
      </c>
      <c r="AD4046">
        <v>0.86792452830188704</v>
      </c>
      <c r="AE4046">
        <v>14</v>
      </c>
      <c r="AF4046">
        <v>43.857142857142897</v>
      </c>
      <c r="AG4046">
        <v>0.26415094339622602</v>
      </c>
      <c r="AH4046" s="4">
        <v>7</v>
      </c>
      <c r="AI4046">
        <v>1.1666666666666701</v>
      </c>
      <c r="AJ4046" s="4">
        <v>1</v>
      </c>
      <c r="AK4046">
        <v>0.16666666666666699</v>
      </c>
      <c r="AL4046" s="4">
        <v>9</v>
      </c>
      <c r="AM4046">
        <v>0.19565217391304399</v>
      </c>
      <c r="AN4046" s="4">
        <v>1</v>
      </c>
      <c r="AO4046">
        <v>2.1739130434782601E-2</v>
      </c>
      <c r="AP4046" s="4">
        <v>1</v>
      </c>
      <c r="AQ4046">
        <v>1.88679245283019E-2</v>
      </c>
      <c r="AR4046" s="4">
        <v>0</v>
      </c>
      <c r="AS4046">
        <v>0</v>
      </c>
      <c r="AT4046" s="4">
        <v>0</v>
      </c>
      <c r="AU4046" s="4">
        <v>0</v>
      </c>
      <c r="AV4046" s="4">
        <v>2</v>
      </c>
      <c r="AW4046">
        <v>1.51428571428571</v>
      </c>
      <c r="AX4046" s="4">
        <f t="shared" si="63"/>
        <v>35.000000000000099</v>
      </c>
      <c r="AY4046" s="4">
        <v>6</v>
      </c>
      <c r="AZ4046" s="4">
        <v>0.5</v>
      </c>
    </row>
    <row r="4047" spans="1:52" x14ac:dyDescent="0.25">
      <c r="A4047" s="4">
        <v>2017</v>
      </c>
      <c r="B4047" s="4" t="s">
        <v>1065</v>
      </c>
      <c r="C4047" t="s">
        <v>194</v>
      </c>
      <c r="D4047" t="s">
        <v>216</v>
      </c>
      <c r="E4047" s="18" t="s">
        <v>728</v>
      </c>
      <c r="F4047" s="4">
        <v>54</v>
      </c>
      <c r="G4047">
        <v>10</v>
      </c>
      <c r="H4047">
        <v>3.8</v>
      </c>
      <c r="I4047">
        <v>54</v>
      </c>
      <c r="J4047">
        <v>3.81481481481481</v>
      </c>
      <c r="K4047">
        <v>2</v>
      </c>
      <c r="L4047">
        <v>3.7037037037037E-2</v>
      </c>
      <c r="M4047">
        <v>14</v>
      </c>
      <c r="N4047">
        <v>793.12244897959204</v>
      </c>
      <c r="O4047">
        <v>0.25925925925925902</v>
      </c>
      <c r="P4047">
        <v>45</v>
      </c>
      <c r="Q4047">
        <v>12.8222222222222</v>
      </c>
      <c r="R4047">
        <v>21</v>
      </c>
      <c r="S4047">
        <v>90.380952380952394</v>
      </c>
      <c r="T4047">
        <v>21</v>
      </c>
      <c r="U4047">
        <v>158</v>
      </c>
      <c r="V4047">
        <v>19</v>
      </c>
      <c r="W4047">
        <v>17.894736842105299</v>
      </c>
      <c r="X4047">
        <v>32</v>
      </c>
      <c r="Y4047">
        <v>127.75</v>
      </c>
      <c r="Z4047">
        <v>22</v>
      </c>
      <c r="AA4047">
        <v>421.555555555556</v>
      </c>
      <c r="AB4047">
        <v>32</v>
      </c>
      <c r="AC4047">
        <v>157.6875</v>
      </c>
      <c r="AD4047">
        <v>0.592592592592593</v>
      </c>
      <c r="AE4047">
        <v>3</v>
      </c>
      <c r="AF4047">
        <v>28.3333333333333</v>
      </c>
      <c r="AG4047">
        <v>5.5555555555555601E-2</v>
      </c>
      <c r="AH4047" s="4">
        <v>16</v>
      </c>
      <c r="AI4047">
        <v>0.88888888888888895</v>
      </c>
      <c r="AJ4047" s="4">
        <v>5</v>
      </c>
      <c r="AK4047">
        <v>0.27777777777777801</v>
      </c>
      <c r="AL4047" s="4">
        <v>11</v>
      </c>
      <c r="AM4047">
        <v>0.34375</v>
      </c>
      <c r="AN4047" s="4">
        <v>1</v>
      </c>
      <c r="AO4047">
        <v>3.125E-2</v>
      </c>
      <c r="AP4047" s="4">
        <v>0</v>
      </c>
      <c r="AQ4047">
        <v>0</v>
      </c>
      <c r="AR4047" s="4">
        <v>0</v>
      </c>
      <c r="AS4047">
        <v>0</v>
      </c>
      <c r="AT4047" s="4">
        <v>0</v>
      </c>
      <c r="AU4047" s="4">
        <v>0</v>
      </c>
      <c r="AV4047" s="4">
        <v>0</v>
      </c>
      <c r="AW4047">
        <v>1.5882352941176501</v>
      </c>
      <c r="AX4047" s="4">
        <f t="shared" si="63"/>
        <v>33.999999999999936</v>
      </c>
      <c r="AY4047" s="4">
        <v>14</v>
      </c>
      <c r="AZ4047" s="4">
        <v>9.21428571428571</v>
      </c>
    </row>
    <row r="4048" spans="1:52" x14ac:dyDescent="0.25">
      <c r="A4048" s="4">
        <v>2017</v>
      </c>
      <c r="B4048" s="4" t="s">
        <v>1065</v>
      </c>
      <c r="C4048" t="s">
        <v>194</v>
      </c>
      <c r="D4048" t="s">
        <v>233</v>
      </c>
      <c r="E4048" s="18" t="s">
        <v>744</v>
      </c>
      <c r="F4048" s="4">
        <v>41</v>
      </c>
      <c r="G4048">
        <v>2</v>
      </c>
      <c r="H4048">
        <v>4</v>
      </c>
      <c r="I4048">
        <v>41</v>
      </c>
      <c r="J4048">
        <v>4.3658536585365901</v>
      </c>
      <c r="K4048">
        <v>0</v>
      </c>
      <c r="L4048">
        <v>0</v>
      </c>
      <c r="M4048">
        <v>31</v>
      </c>
      <c r="N4048">
        <v>2756.9333333333302</v>
      </c>
      <c r="O4048">
        <v>0.75609756097560998</v>
      </c>
      <c r="P4048">
        <v>30</v>
      </c>
      <c r="Q4048">
        <v>13.4333333333333</v>
      </c>
      <c r="R4048">
        <v>13</v>
      </c>
      <c r="S4048">
        <v>121.846153846154</v>
      </c>
      <c r="T4048">
        <v>9</v>
      </c>
      <c r="U4048">
        <v>115.555555555556</v>
      </c>
      <c r="V4048">
        <v>9</v>
      </c>
      <c r="W4048">
        <v>8.6666666666666696</v>
      </c>
      <c r="X4048">
        <v>30</v>
      </c>
      <c r="Y4048">
        <v>59.3333333333333</v>
      </c>
      <c r="Z4048">
        <v>11</v>
      </c>
      <c r="AA4048">
        <v>513</v>
      </c>
      <c r="AB4048">
        <v>30</v>
      </c>
      <c r="AC4048">
        <v>97.6666666666667</v>
      </c>
      <c r="AD4048">
        <v>0.73170731707317105</v>
      </c>
      <c r="AE4048">
        <v>18</v>
      </c>
      <c r="AF4048">
        <v>62.5555555555556</v>
      </c>
      <c r="AG4048">
        <v>0.439024390243902</v>
      </c>
      <c r="AH4048" s="4">
        <v>6</v>
      </c>
      <c r="AI4048">
        <v>0.54545454545454497</v>
      </c>
      <c r="AJ4048" s="4">
        <v>0</v>
      </c>
      <c r="AK4048">
        <v>0</v>
      </c>
      <c r="AL4048" s="4">
        <v>3</v>
      </c>
      <c r="AM4048">
        <v>0.1</v>
      </c>
      <c r="AN4048" s="4">
        <v>0</v>
      </c>
      <c r="AO4048">
        <v>0</v>
      </c>
      <c r="AP4048" s="4">
        <v>0</v>
      </c>
      <c r="AQ4048">
        <v>0</v>
      </c>
      <c r="AR4048" s="4">
        <v>0</v>
      </c>
      <c r="AS4048">
        <v>0</v>
      </c>
      <c r="AT4048" s="4">
        <v>0</v>
      </c>
      <c r="AU4048" s="4">
        <v>0</v>
      </c>
      <c r="AV4048" s="4">
        <v>0</v>
      </c>
      <c r="AW4048">
        <v>1.7083333333333299</v>
      </c>
      <c r="AX4048" s="4">
        <f t="shared" si="63"/>
        <v>24.000000000000046</v>
      </c>
      <c r="AY4048" s="4">
        <v>9</v>
      </c>
      <c r="AZ4048" s="4">
        <v>9.7777777777777803</v>
      </c>
    </row>
    <row r="4049" spans="1:52" x14ac:dyDescent="0.25">
      <c r="A4049" s="4">
        <v>2017</v>
      </c>
      <c r="B4049" s="4" t="s">
        <v>1065</v>
      </c>
      <c r="C4049" t="s">
        <v>194</v>
      </c>
      <c r="D4049" t="s">
        <v>206</v>
      </c>
      <c r="E4049" s="18" t="s">
        <v>718</v>
      </c>
      <c r="F4049" s="4">
        <v>112</v>
      </c>
      <c r="G4049">
        <v>15</v>
      </c>
      <c r="H4049">
        <v>8.6</v>
      </c>
      <c r="I4049">
        <v>112</v>
      </c>
      <c r="J4049">
        <v>4.9821428571428603</v>
      </c>
      <c r="K4049">
        <v>0</v>
      </c>
      <c r="L4049">
        <v>0</v>
      </c>
      <c r="M4049">
        <v>25</v>
      </c>
      <c r="N4049">
        <v>316.74226804123703</v>
      </c>
      <c r="O4049">
        <v>0.223214285714286</v>
      </c>
      <c r="P4049">
        <v>89</v>
      </c>
      <c r="Q4049">
        <v>12.9213483146067</v>
      </c>
      <c r="R4049">
        <v>36</v>
      </c>
      <c r="S4049">
        <v>130.555555555556</v>
      </c>
      <c r="T4049">
        <v>53</v>
      </c>
      <c r="U4049">
        <v>141.905660377358</v>
      </c>
      <c r="V4049">
        <v>46</v>
      </c>
      <c r="W4049">
        <v>40.1086956521739</v>
      </c>
      <c r="X4049">
        <v>51</v>
      </c>
      <c r="Y4049">
        <v>104.019607843137</v>
      </c>
      <c r="Z4049">
        <v>57</v>
      </c>
      <c r="AA4049">
        <v>365.327272727273</v>
      </c>
      <c r="AB4049">
        <v>55</v>
      </c>
      <c r="AC4049">
        <v>139.14814814814801</v>
      </c>
      <c r="AD4049">
        <v>0.48214285714285698</v>
      </c>
      <c r="AE4049">
        <v>1</v>
      </c>
      <c r="AF4049">
        <v>77</v>
      </c>
      <c r="AG4049">
        <v>8.9285714285714298E-3</v>
      </c>
      <c r="AH4049" s="4">
        <v>35</v>
      </c>
      <c r="AI4049">
        <v>0.63636363636363602</v>
      </c>
      <c r="AJ4049" s="4">
        <v>4</v>
      </c>
      <c r="AK4049">
        <v>7.2727272727272696E-2</v>
      </c>
      <c r="AL4049" s="4">
        <v>6</v>
      </c>
      <c r="AM4049">
        <v>0.11111111111111099</v>
      </c>
      <c r="AN4049" s="4">
        <v>1</v>
      </c>
      <c r="AO4049">
        <v>1.85185185185185E-2</v>
      </c>
      <c r="AP4049" s="4">
        <v>2</v>
      </c>
      <c r="AQ4049">
        <v>1.7857142857142901E-2</v>
      </c>
      <c r="AR4049" s="4">
        <v>0</v>
      </c>
      <c r="AS4049">
        <v>0</v>
      </c>
      <c r="AT4049" s="4">
        <v>0</v>
      </c>
      <c r="AU4049" s="4">
        <v>0</v>
      </c>
      <c r="AV4049" s="4">
        <v>5</v>
      </c>
      <c r="AW4049">
        <v>1.9310344827586201</v>
      </c>
      <c r="AX4049" s="4">
        <f t="shared" si="63"/>
        <v>58.000000000000014</v>
      </c>
      <c r="AY4049" s="4">
        <v>45</v>
      </c>
      <c r="AZ4049" s="4">
        <v>12.3333333333333</v>
      </c>
    </row>
    <row r="4050" spans="1:52" x14ac:dyDescent="0.25">
      <c r="A4050" s="4">
        <v>2017</v>
      </c>
      <c r="B4050" s="4" t="s">
        <v>1065</v>
      </c>
      <c r="C4050" t="s">
        <v>194</v>
      </c>
      <c r="D4050" t="s">
        <v>232</v>
      </c>
      <c r="E4050" s="18" t="s">
        <v>743</v>
      </c>
      <c r="F4050" s="4">
        <v>46</v>
      </c>
      <c r="G4050">
        <v>2</v>
      </c>
      <c r="H4050">
        <v>11.5</v>
      </c>
      <c r="I4050">
        <v>46</v>
      </c>
      <c r="J4050">
        <v>2.7608695652173898</v>
      </c>
      <c r="K4050">
        <v>0</v>
      </c>
      <c r="L4050">
        <v>0</v>
      </c>
      <c r="M4050">
        <v>0</v>
      </c>
      <c r="N4050">
        <v>41.5</v>
      </c>
      <c r="O4050">
        <v>0</v>
      </c>
      <c r="P4050">
        <v>29</v>
      </c>
      <c r="Q4050">
        <v>7.2413793103448301</v>
      </c>
      <c r="R4050">
        <v>15</v>
      </c>
      <c r="S4050">
        <v>13.866666666666699</v>
      </c>
      <c r="T4050">
        <v>1</v>
      </c>
      <c r="U4050">
        <v>4</v>
      </c>
      <c r="V4050">
        <v>1</v>
      </c>
      <c r="W4050">
        <v>11</v>
      </c>
      <c r="X4050">
        <v>44</v>
      </c>
      <c r="Y4050">
        <v>31.318181818181799</v>
      </c>
      <c r="Z4050">
        <v>1</v>
      </c>
      <c r="AA4050">
        <v>296</v>
      </c>
      <c r="AB4050">
        <v>45</v>
      </c>
      <c r="AC4050">
        <v>44.244444444444397</v>
      </c>
      <c r="AD4050">
        <v>0.97826086956521696</v>
      </c>
      <c r="AE4050">
        <v>10</v>
      </c>
      <c r="AF4050">
        <v>32.200000000000003</v>
      </c>
      <c r="AG4050">
        <v>0.217391304347826</v>
      </c>
      <c r="AH4050" s="4">
        <v>1</v>
      </c>
      <c r="AI4050">
        <v>1</v>
      </c>
      <c r="AJ4050" s="4">
        <v>0</v>
      </c>
      <c r="AK4050">
        <v>0</v>
      </c>
      <c r="AL4050" s="4">
        <v>1</v>
      </c>
      <c r="AM4050">
        <v>2.2222222222222199E-2</v>
      </c>
      <c r="AN4050" s="4">
        <v>0</v>
      </c>
      <c r="AO4050">
        <v>0</v>
      </c>
      <c r="AP4050" s="4">
        <v>0</v>
      </c>
      <c r="AQ4050">
        <v>0</v>
      </c>
      <c r="AR4050" s="4">
        <v>0</v>
      </c>
      <c r="AS4050">
        <v>0</v>
      </c>
      <c r="AT4050" s="4">
        <v>0</v>
      </c>
      <c r="AU4050" s="4">
        <v>0</v>
      </c>
      <c r="AV4050" s="4">
        <v>0</v>
      </c>
      <c r="AW4050">
        <v>1.6428571428571399</v>
      </c>
      <c r="AX4050" s="4">
        <f t="shared" si="63"/>
        <v>28.00000000000005</v>
      </c>
      <c r="AY4050" s="4">
        <v>1</v>
      </c>
      <c r="AZ4050" s="4">
        <v>0</v>
      </c>
    </row>
    <row r="4051" spans="1:52" x14ac:dyDescent="0.25">
      <c r="A4051" s="4">
        <v>2017</v>
      </c>
      <c r="B4051" s="4" t="s">
        <v>1065</v>
      </c>
      <c r="C4051" t="s">
        <v>194</v>
      </c>
      <c r="D4051" t="s">
        <v>314</v>
      </c>
      <c r="E4051" s="18" t="s">
        <v>819</v>
      </c>
      <c r="F4051" s="4">
        <v>16</v>
      </c>
      <c r="G4051">
        <v>1</v>
      </c>
      <c r="H4051">
        <v>0</v>
      </c>
      <c r="I4051">
        <v>15</v>
      </c>
      <c r="J4051">
        <v>2.8</v>
      </c>
      <c r="K4051">
        <v>0</v>
      </c>
      <c r="L4051">
        <v>0</v>
      </c>
      <c r="M4051">
        <v>9</v>
      </c>
      <c r="N4051">
        <v>4136.7857142857101</v>
      </c>
      <c r="O4051">
        <v>0.5625</v>
      </c>
      <c r="P4051">
        <v>14</v>
      </c>
      <c r="Q4051">
        <v>12.214285714285699</v>
      </c>
      <c r="R4051">
        <v>6</v>
      </c>
      <c r="S4051">
        <v>55.3333333333333</v>
      </c>
      <c r="T4051">
        <v>1</v>
      </c>
      <c r="U4051">
        <v>272</v>
      </c>
      <c r="V4051">
        <v>0</v>
      </c>
      <c r="W4051">
        <v>0</v>
      </c>
      <c r="X4051">
        <v>14</v>
      </c>
      <c r="Y4051">
        <v>135.07142857142901</v>
      </c>
      <c r="Z4051">
        <v>1</v>
      </c>
      <c r="AA4051">
        <v>655</v>
      </c>
      <c r="AB4051">
        <v>14</v>
      </c>
      <c r="AC4051">
        <v>159.5</v>
      </c>
      <c r="AD4051">
        <v>0.875</v>
      </c>
      <c r="AE4051">
        <v>1</v>
      </c>
      <c r="AF4051">
        <v>36</v>
      </c>
      <c r="AG4051">
        <v>6.25E-2</v>
      </c>
      <c r="AH4051" s="4">
        <v>1</v>
      </c>
      <c r="AI4051">
        <v>1</v>
      </c>
      <c r="AJ4051" s="4">
        <v>1</v>
      </c>
      <c r="AK4051">
        <v>1</v>
      </c>
      <c r="AL4051" s="4">
        <v>7</v>
      </c>
      <c r="AM4051">
        <v>0.5</v>
      </c>
      <c r="AN4051" s="4">
        <v>1</v>
      </c>
      <c r="AO4051">
        <v>7.1428571428571397E-2</v>
      </c>
      <c r="AP4051" s="4">
        <v>1</v>
      </c>
      <c r="AQ4051">
        <v>6.25E-2</v>
      </c>
      <c r="AR4051" s="4">
        <v>0</v>
      </c>
      <c r="AS4051">
        <v>0</v>
      </c>
      <c r="AT4051" s="4">
        <v>0</v>
      </c>
      <c r="AU4051" s="4">
        <v>1</v>
      </c>
      <c r="AV4051" s="4">
        <v>0</v>
      </c>
      <c r="AW4051">
        <v>1.6666666666666701</v>
      </c>
      <c r="AX4051" s="4">
        <f t="shared" si="63"/>
        <v>9.5999999999999801</v>
      </c>
      <c r="AY4051" s="4">
        <v>1</v>
      </c>
      <c r="AZ4051" s="4">
        <v>0</v>
      </c>
    </row>
    <row r="4052" spans="1:52" x14ac:dyDescent="0.25">
      <c r="A4052" s="4">
        <v>2017</v>
      </c>
      <c r="B4052" s="4" t="s">
        <v>1065</v>
      </c>
      <c r="C4052" t="s">
        <v>194</v>
      </c>
      <c r="D4052" t="s">
        <v>374</v>
      </c>
      <c r="E4052" s="18" t="s">
        <v>873</v>
      </c>
      <c r="F4052" s="4">
        <v>140</v>
      </c>
      <c r="G4052">
        <v>11</v>
      </c>
      <c r="H4052">
        <v>11.818181818181801</v>
      </c>
      <c r="I4052">
        <v>138</v>
      </c>
      <c r="J4052">
        <v>5.9927536231884098</v>
      </c>
      <c r="K4052">
        <v>8</v>
      </c>
      <c r="L4052">
        <v>5.7971014492753603E-2</v>
      </c>
      <c r="M4052">
        <v>20</v>
      </c>
      <c r="N4052">
        <v>150.1015625</v>
      </c>
      <c r="O4052">
        <v>0.14285714285714299</v>
      </c>
      <c r="P4052">
        <v>125</v>
      </c>
      <c r="Q4052">
        <v>16.632000000000001</v>
      </c>
      <c r="R4052">
        <v>58</v>
      </c>
      <c r="S4052">
        <v>71.034482758620697</v>
      </c>
      <c r="T4052">
        <v>24</v>
      </c>
      <c r="U4052">
        <v>134.666666666667</v>
      </c>
      <c r="V4052">
        <v>25</v>
      </c>
      <c r="W4052">
        <v>26.56</v>
      </c>
      <c r="X4052">
        <v>105</v>
      </c>
      <c r="Y4052">
        <v>88.876190476190501</v>
      </c>
      <c r="Z4052">
        <v>27</v>
      </c>
      <c r="AA4052">
        <v>428.04166666666703</v>
      </c>
      <c r="AB4052">
        <v>112</v>
      </c>
      <c r="AC4052">
        <v>120.758928571429</v>
      </c>
      <c r="AD4052">
        <v>0.8</v>
      </c>
      <c r="AE4052">
        <v>25</v>
      </c>
      <c r="AF4052">
        <v>63.16</v>
      </c>
      <c r="AG4052">
        <v>0.17857142857142899</v>
      </c>
      <c r="AH4052" s="4">
        <v>19</v>
      </c>
      <c r="AI4052">
        <v>0.79166666666666696</v>
      </c>
      <c r="AJ4052" s="4">
        <v>2</v>
      </c>
      <c r="AK4052">
        <v>8.3333333333333301E-2</v>
      </c>
      <c r="AL4052" s="4">
        <v>17</v>
      </c>
      <c r="AM4052">
        <v>0.151785714285714</v>
      </c>
      <c r="AN4052" s="4">
        <v>3</v>
      </c>
      <c r="AO4052">
        <v>2.6785714285714302E-2</v>
      </c>
      <c r="AP4052" s="4">
        <v>0</v>
      </c>
      <c r="AQ4052">
        <v>0</v>
      </c>
      <c r="AR4052" s="4">
        <v>0</v>
      </c>
      <c r="AS4052">
        <v>0</v>
      </c>
      <c r="AT4052" s="4">
        <v>0</v>
      </c>
      <c r="AU4052" s="4">
        <v>1</v>
      </c>
      <c r="AV4052" s="4">
        <v>4</v>
      </c>
      <c r="AW4052">
        <v>1.82894736842105</v>
      </c>
      <c r="AX4052" s="4">
        <f t="shared" si="63"/>
        <v>76.546762589928164</v>
      </c>
      <c r="AY4052" s="4">
        <v>25</v>
      </c>
      <c r="AZ4052" s="4">
        <v>4.04</v>
      </c>
    </row>
    <row r="4053" spans="1:52" x14ac:dyDescent="0.25">
      <c r="A4053" s="4">
        <v>2017</v>
      </c>
      <c r="B4053" s="4" t="s">
        <v>1065</v>
      </c>
      <c r="C4053" t="s">
        <v>194</v>
      </c>
      <c r="D4053" t="s">
        <v>454</v>
      </c>
      <c r="E4053" s="18" t="s">
        <v>951</v>
      </c>
      <c r="F4053" s="4">
        <v>255</v>
      </c>
      <c r="G4053">
        <v>53</v>
      </c>
      <c r="H4053">
        <v>4.6037735849056602</v>
      </c>
      <c r="I4053">
        <v>255</v>
      </c>
      <c r="J4053">
        <v>3.1137254901960798</v>
      </c>
      <c r="K4053">
        <v>2</v>
      </c>
      <c r="L4053">
        <v>7.8431372549019607E-3</v>
      </c>
      <c r="M4053">
        <v>124</v>
      </c>
      <c r="N4053">
        <v>2708.3290043289999</v>
      </c>
      <c r="O4053">
        <v>0.48627450980392201</v>
      </c>
      <c r="P4053">
        <v>245</v>
      </c>
      <c r="Q4053">
        <v>9.9795918367346896</v>
      </c>
      <c r="R4053">
        <v>90</v>
      </c>
      <c r="S4053">
        <v>116.14444444444401</v>
      </c>
      <c r="T4053">
        <v>135</v>
      </c>
      <c r="U4053">
        <v>128.222222222222</v>
      </c>
      <c r="V4053">
        <v>117</v>
      </c>
      <c r="W4053">
        <v>29.119658119658101</v>
      </c>
      <c r="X4053">
        <v>111</v>
      </c>
      <c r="Y4053">
        <v>155.68468468468501</v>
      </c>
      <c r="Z4053">
        <v>139</v>
      </c>
      <c r="AA4053">
        <v>373.567164179104</v>
      </c>
      <c r="AB4053">
        <v>116</v>
      </c>
      <c r="AC4053">
        <v>220.36206896551701</v>
      </c>
      <c r="AD4053">
        <v>0.454901960784314</v>
      </c>
      <c r="AE4053">
        <v>5</v>
      </c>
      <c r="AF4053">
        <v>71.599999999999994</v>
      </c>
      <c r="AG4053">
        <v>1.9607843137254902E-2</v>
      </c>
      <c r="AH4053" s="4">
        <v>95</v>
      </c>
      <c r="AI4053">
        <v>0.70895522388059695</v>
      </c>
      <c r="AJ4053" s="4">
        <v>18</v>
      </c>
      <c r="AK4053">
        <v>0.134328358208955</v>
      </c>
      <c r="AL4053" s="4">
        <v>45</v>
      </c>
      <c r="AM4053">
        <v>0.38793103448275901</v>
      </c>
      <c r="AN4053" s="4">
        <v>6</v>
      </c>
      <c r="AO4053">
        <v>5.1724137931034503E-2</v>
      </c>
      <c r="AP4053" s="4">
        <v>0</v>
      </c>
      <c r="AQ4053">
        <v>0</v>
      </c>
      <c r="AR4053" s="4">
        <v>1</v>
      </c>
      <c r="AS4053">
        <v>3.9215686274509803E-3</v>
      </c>
      <c r="AT4053" s="4">
        <v>0</v>
      </c>
      <c r="AU4053" s="4">
        <v>0</v>
      </c>
      <c r="AV4053" s="4">
        <v>6</v>
      </c>
      <c r="AW4053">
        <v>1.58385093167702</v>
      </c>
      <c r="AX4053" s="4">
        <f t="shared" si="63"/>
        <v>160.99999999999986</v>
      </c>
      <c r="AY4053" s="4">
        <v>137</v>
      </c>
      <c r="AZ4053" s="4">
        <v>110.919117647059</v>
      </c>
    </row>
    <row r="4054" spans="1:52" x14ac:dyDescent="0.25">
      <c r="A4054" s="4">
        <v>2017</v>
      </c>
      <c r="B4054" s="4" t="s">
        <v>1065</v>
      </c>
      <c r="C4054" t="s">
        <v>194</v>
      </c>
      <c r="D4054" t="s">
        <v>455</v>
      </c>
      <c r="E4054" s="18" t="s">
        <v>952</v>
      </c>
      <c r="F4054" s="4">
        <v>93</v>
      </c>
      <c r="G4054">
        <v>30</v>
      </c>
      <c r="H4054">
        <v>3.1333333333333302</v>
      </c>
      <c r="I4054">
        <v>93</v>
      </c>
      <c r="J4054">
        <v>4.0860215053763396</v>
      </c>
      <c r="K4054">
        <v>0</v>
      </c>
      <c r="L4054">
        <v>0</v>
      </c>
      <c r="M4054">
        <v>22</v>
      </c>
      <c r="N4054">
        <v>2036.0978260869599</v>
      </c>
      <c r="O4054">
        <v>0.236559139784946</v>
      </c>
      <c r="P4054">
        <v>88</v>
      </c>
      <c r="Q4054">
        <v>12.25</v>
      </c>
      <c r="R4054">
        <v>41</v>
      </c>
      <c r="S4054">
        <v>164.36585365853699</v>
      </c>
      <c r="T4054">
        <v>62</v>
      </c>
      <c r="U4054">
        <v>144.741935483871</v>
      </c>
      <c r="V4054">
        <v>44</v>
      </c>
      <c r="W4054">
        <v>24.75</v>
      </c>
      <c r="X4054">
        <v>31</v>
      </c>
      <c r="Y4054">
        <v>170.806451612903</v>
      </c>
      <c r="Z4054">
        <v>62</v>
      </c>
      <c r="AA4054">
        <v>451.75806451612902</v>
      </c>
      <c r="AB4054">
        <v>31</v>
      </c>
      <c r="AC4054">
        <v>211.16129032258101</v>
      </c>
      <c r="AD4054">
        <v>0.33333333333333298</v>
      </c>
      <c r="AE4054">
        <v>1</v>
      </c>
      <c r="AF4054">
        <v>56</v>
      </c>
      <c r="AG4054">
        <v>1.0752688172042999E-2</v>
      </c>
      <c r="AH4054" s="4">
        <v>48</v>
      </c>
      <c r="AI4054">
        <v>0.77419354838709697</v>
      </c>
      <c r="AJ4054" s="4">
        <v>12</v>
      </c>
      <c r="AK4054">
        <v>0.19354838709677399</v>
      </c>
      <c r="AL4054" s="4">
        <v>12</v>
      </c>
      <c r="AM4054">
        <v>0.38709677419354799</v>
      </c>
      <c r="AN4054" s="4">
        <v>2</v>
      </c>
      <c r="AO4054">
        <v>6.4516129032258104E-2</v>
      </c>
      <c r="AP4054" s="4">
        <v>0</v>
      </c>
      <c r="AQ4054">
        <v>0</v>
      </c>
      <c r="AR4054" s="4">
        <v>0</v>
      </c>
      <c r="AS4054">
        <v>0</v>
      </c>
      <c r="AT4054" s="4">
        <v>0</v>
      </c>
      <c r="AU4054" s="4">
        <v>0</v>
      </c>
      <c r="AV4054" s="4">
        <v>1</v>
      </c>
      <c r="AW4054">
        <v>1.4090909090909101</v>
      </c>
      <c r="AX4054" s="4">
        <f t="shared" si="63"/>
        <v>65.999999999999957</v>
      </c>
      <c r="AY4054" s="4">
        <v>61</v>
      </c>
      <c r="AZ4054" s="4">
        <v>3.9344262295082002</v>
      </c>
    </row>
    <row r="4055" spans="1:52" x14ac:dyDescent="0.25">
      <c r="A4055" s="4">
        <v>2017</v>
      </c>
      <c r="B4055" s="4" t="s">
        <v>1065</v>
      </c>
      <c r="C4055" t="s">
        <v>194</v>
      </c>
      <c r="D4055" t="s">
        <v>457</v>
      </c>
      <c r="E4055" s="18" t="s">
        <v>954</v>
      </c>
      <c r="F4055" s="4">
        <v>192</v>
      </c>
      <c r="G4055">
        <v>54</v>
      </c>
      <c r="H4055">
        <v>4.9444444444444402</v>
      </c>
      <c r="I4055">
        <v>192</v>
      </c>
      <c r="J4055">
        <v>4.0520833333333304</v>
      </c>
      <c r="K4055">
        <v>0</v>
      </c>
      <c r="L4055">
        <v>0</v>
      </c>
      <c r="M4055">
        <v>91</v>
      </c>
      <c r="N4055">
        <v>2520.4277108433698</v>
      </c>
      <c r="O4055">
        <v>0.47395833333333298</v>
      </c>
      <c r="P4055">
        <v>187</v>
      </c>
      <c r="Q4055">
        <v>13.588235294117601</v>
      </c>
      <c r="R4055">
        <v>66</v>
      </c>
      <c r="S4055">
        <v>128.09090909090901</v>
      </c>
      <c r="T4055">
        <v>111</v>
      </c>
      <c r="U4055">
        <v>170.74774774774801</v>
      </c>
      <c r="V4055">
        <v>79</v>
      </c>
      <c r="W4055">
        <v>14.1645569620253</v>
      </c>
      <c r="X4055">
        <v>79</v>
      </c>
      <c r="Y4055">
        <v>183.73417721518999</v>
      </c>
      <c r="Z4055">
        <v>111</v>
      </c>
      <c r="AA4055">
        <v>388.63963963964</v>
      </c>
      <c r="AB4055">
        <v>81</v>
      </c>
      <c r="AC4055">
        <v>224.49382716049399</v>
      </c>
      <c r="AD4055">
        <v>0.421875</v>
      </c>
      <c r="AE4055">
        <v>6</v>
      </c>
      <c r="AF4055">
        <v>151.833333333333</v>
      </c>
      <c r="AG4055">
        <v>3.125E-2</v>
      </c>
      <c r="AH4055" s="4">
        <v>71</v>
      </c>
      <c r="AI4055">
        <v>0.63963963963963999</v>
      </c>
      <c r="AJ4055" s="4">
        <v>18</v>
      </c>
      <c r="AK4055">
        <v>0.162162162162162</v>
      </c>
      <c r="AL4055" s="4">
        <v>40</v>
      </c>
      <c r="AM4055">
        <v>0.49382716049382702</v>
      </c>
      <c r="AN4055" s="4">
        <v>1</v>
      </c>
      <c r="AO4055">
        <v>1.2345679012345699E-2</v>
      </c>
      <c r="AP4055" s="4">
        <v>1</v>
      </c>
      <c r="AQ4055">
        <v>5.2083333333333296E-3</v>
      </c>
      <c r="AR4055" s="4">
        <v>0</v>
      </c>
      <c r="AS4055">
        <v>0</v>
      </c>
      <c r="AT4055" s="4">
        <v>0</v>
      </c>
      <c r="AU4055" s="4">
        <v>0</v>
      </c>
      <c r="AV4055" s="4">
        <v>2</v>
      </c>
      <c r="AW4055">
        <v>1.4117647058823499</v>
      </c>
      <c r="AX4055" s="4">
        <f t="shared" si="63"/>
        <v>136.00000000000028</v>
      </c>
      <c r="AY4055" s="4">
        <v>80</v>
      </c>
      <c r="AZ4055" s="4">
        <v>12.2025316455696</v>
      </c>
    </row>
    <row r="4056" spans="1:52" x14ac:dyDescent="0.25">
      <c r="A4056" s="4">
        <v>2017</v>
      </c>
      <c r="B4056" s="4" t="s">
        <v>1065</v>
      </c>
      <c r="C4056" t="s">
        <v>194</v>
      </c>
      <c r="D4056" t="s">
        <v>458</v>
      </c>
      <c r="E4056" s="18" t="s">
        <v>955</v>
      </c>
      <c r="F4056" s="4">
        <v>88</v>
      </c>
      <c r="G4056">
        <v>32</v>
      </c>
      <c r="H4056">
        <v>2.78125</v>
      </c>
      <c r="I4056">
        <v>88</v>
      </c>
      <c r="J4056">
        <v>3.7727272727272698</v>
      </c>
      <c r="K4056">
        <v>2</v>
      </c>
      <c r="L4056">
        <v>2.27272727272727E-2</v>
      </c>
      <c r="M4056">
        <v>66</v>
      </c>
      <c r="N4056">
        <v>2008.57407407407</v>
      </c>
      <c r="O4056">
        <v>0.75</v>
      </c>
      <c r="P4056">
        <v>86</v>
      </c>
      <c r="Q4056">
        <v>16.197674418604699</v>
      </c>
      <c r="R4056">
        <v>36</v>
      </c>
      <c r="S4056">
        <v>96.5833333333333</v>
      </c>
      <c r="T4056">
        <v>36</v>
      </c>
      <c r="U4056">
        <v>146.416666666667</v>
      </c>
      <c r="V4056">
        <v>33</v>
      </c>
      <c r="W4056">
        <v>29.393939393939402</v>
      </c>
      <c r="X4056">
        <v>48</v>
      </c>
      <c r="Y4056">
        <v>173.729166666667</v>
      </c>
      <c r="Z4056">
        <v>38</v>
      </c>
      <c r="AA4056">
        <v>354</v>
      </c>
      <c r="AB4056">
        <v>50</v>
      </c>
      <c r="AC4056">
        <v>231.91836734693899</v>
      </c>
      <c r="AD4056">
        <v>0.55681818181818199</v>
      </c>
      <c r="AE4056">
        <v>1</v>
      </c>
      <c r="AF4056">
        <v>62</v>
      </c>
      <c r="AG4056">
        <v>1.13636363636364E-2</v>
      </c>
      <c r="AH4056" s="4">
        <v>28</v>
      </c>
      <c r="AI4056">
        <v>0.75675675675675702</v>
      </c>
      <c r="AJ4056" s="4">
        <v>8</v>
      </c>
      <c r="AK4056">
        <v>0.21621621621621601</v>
      </c>
      <c r="AL4056" s="4">
        <v>21</v>
      </c>
      <c r="AM4056">
        <v>0.42857142857142899</v>
      </c>
      <c r="AN4056" s="4">
        <v>1</v>
      </c>
      <c r="AO4056">
        <v>2.04081632653061E-2</v>
      </c>
      <c r="AP4056" s="4">
        <v>0</v>
      </c>
      <c r="AQ4056">
        <v>0</v>
      </c>
      <c r="AR4056" s="4">
        <v>0</v>
      </c>
      <c r="AS4056">
        <v>0</v>
      </c>
      <c r="AT4056" s="4">
        <v>0</v>
      </c>
      <c r="AU4056" s="4">
        <v>0</v>
      </c>
      <c r="AV4056" s="4">
        <v>0</v>
      </c>
      <c r="AW4056">
        <v>1.375</v>
      </c>
      <c r="AX4056" s="4">
        <f t="shared" si="63"/>
        <v>64</v>
      </c>
      <c r="AY4056" s="4">
        <v>36</v>
      </c>
      <c r="AZ4056" s="4">
        <v>5.2777777777777803</v>
      </c>
    </row>
    <row r="4057" spans="1:52" x14ac:dyDescent="0.25">
      <c r="A4057" s="4">
        <v>2017</v>
      </c>
      <c r="B4057" s="4" t="s">
        <v>1065</v>
      </c>
      <c r="C4057" t="s">
        <v>194</v>
      </c>
      <c r="D4057" t="s">
        <v>499</v>
      </c>
      <c r="E4057" s="18" t="s">
        <v>995</v>
      </c>
      <c r="F4057" s="4">
        <v>1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0</v>
      </c>
      <c r="M4057">
        <v>0</v>
      </c>
      <c r="N4057">
        <v>114</v>
      </c>
      <c r="O4057">
        <v>0</v>
      </c>
      <c r="P4057">
        <v>1</v>
      </c>
      <c r="Q4057">
        <v>23</v>
      </c>
      <c r="R4057">
        <v>1</v>
      </c>
      <c r="S4057">
        <v>135</v>
      </c>
      <c r="T4057">
        <v>1</v>
      </c>
      <c r="U4057">
        <v>205</v>
      </c>
      <c r="V4057">
        <v>1</v>
      </c>
      <c r="W4057">
        <v>3</v>
      </c>
      <c r="X4057">
        <v>0</v>
      </c>
      <c r="Y4057">
        <v>0</v>
      </c>
      <c r="Z4057">
        <v>1</v>
      </c>
      <c r="AA4057">
        <v>514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 s="4">
        <v>1</v>
      </c>
      <c r="AI4057">
        <v>1</v>
      </c>
      <c r="AJ4057" s="4">
        <v>0</v>
      </c>
      <c r="AK4057">
        <v>0</v>
      </c>
      <c r="AL4057" s="4">
        <v>0</v>
      </c>
      <c r="AM4057">
        <v>0</v>
      </c>
      <c r="AN4057" s="4">
        <v>0</v>
      </c>
      <c r="AO4057">
        <v>0</v>
      </c>
      <c r="AP4057" s="4">
        <v>0</v>
      </c>
      <c r="AQ4057">
        <v>0</v>
      </c>
      <c r="AR4057" s="4">
        <v>0</v>
      </c>
      <c r="AS4057">
        <v>0</v>
      </c>
      <c r="AT4057" s="4">
        <v>0</v>
      </c>
      <c r="AU4057" s="4">
        <v>0</v>
      </c>
      <c r="AV4057" s="4">
        <v>0</v>
      </c>
      <c r="AW4057">
        <v>1</v>
      </c>
      <c r="AX4057" s="4">
        <f t="shared" si="63"/>
        <v>1</v>
      </c>
      <c r="AY4057" s="4">
        <v>1</v>
      </c>
      <c r="AZ4057" s="4">
        <v>22</v>
      </c>
    </row>
    <row r="4058" spans="1:52" x14ac:dyDescent="0.25">
      <c r="A4058" s="4">
        <v>2017</v>
      </c>
      <c r="B4058" s="4" t="s">
        <v>1065</v>
      </c>
      <c r="C4058" t="s">
        <v>194</v>
      </c>
      <c r="D4058" t="s">
        <v>525</v>
      </c>
      <c r="E4058" s="18" t="s">
        <v>1017</v>
      </c>
      <c r="F4058" s="4">
        <v>59</v>
      </c>
      <c r="G4058">
        <v>6</v>
      </c>
      <c r="H4058">
        <v>1</v>
      </c>
      <c r="I4058">
        <v>59</v>
      </c>
      <c r="J4058">
        <v>5.7796610169491496</v>
      </c>
      <c r="K4058">
        <v>0</v>
      </c>
      <c r="L4058">
        <v>0</v>
      </c>
      <c r="M4058">
        <v>3</v>
      </c>
      <c r="N4058">
        <v>435.34482758620697</v>
      </c>
      <c r="O4058">
        <v>5.0847457627118599E-2</v>
      </c>
      <c r="P4058">
        <v>47</v>
      </c>
      <c r="Q4058">
        <v>11.510638297872299</v>
      </c>
      <c r="R4058">
        <v>14</v>
      </c>
      <c r="S4058">
        <v>97.714285714285694</v>
      </c>
      <c r="T4058">
        <v>2</v>
      </c>
      <c r="U4058">
        <v>210.5</v>
      </c>
      <c r="V4058">
        <v>2</v>
      </c>
      <c r="W4058">
        <v>1</v>
      </c>
      <c r="X4058">
        <v>52</v>
      </c>
      <c r="Y4058">
        <v>113</v>
      </c>
      <c r="Z4058">
        <v>2</v>
      </c>
      <c r="AA4058">
        <v>318.5</v>
      </c>
      <c r="AB4058">
        <v>57</v>
      </c>
      <c r="AC4058">
        <v>142.31578947368399</v>
      </c>
      <c r="AD4058">
        <v>0.96610169491525399</v>
      </c>
      <c r="AE4058">
        <v>8</v>
      </c>
      <c r="AF4058">
        <v>61.125</v>
      </c>
      <c r="AG4058">
        <v>0.13559322033898299</v>
      </c>
      <c r="AH4058" s="4">
        <v>2</v>
      </c>
      <c r="AI4058">
        <v>1</v>
      </c>
      <c r="AJ4058" s="4">
        <v>0</v>
      </c>
      <c r="AK4058">
        <v>0</v>
      </c>
      <c r="AL4058" s="4">
        <v>22</v>
      </c>
      <c r="AM4058">
        <v>0.38596491228070201</v>
      </c>
      <c r="AN4058" s="4">
        <v>6</v>
      </c>
      <c r="AO4058">
        <v>0.105263157894737</v>
      </c>
      <c r="AP4058" s="4">
        <v>0</v>
      </c>
      <c r="AQ4058">
        <v>0</v>
      </c>
      <c r="AR4058" s="4">
        <v>0</v>
      </c>
      <c r="AS4058">
        <v>0</v>
      </c>
      <c r="AT4058" s="4">
        <v>0</v>
      </c>
      <c r="AU4058" s="4">
        <v>0</v>
      </c>
      <c r="AV4058" s="4">
        <v>3</v>
      </c>
      <c r="AW4058">
        <v>2.36</v>
      </c>
      <c r="AX4058" s="4">
        <f t="shared" si="63"/>
        <v>25</v>
      </c>
      <c r="AY4058" s="4">
        <v>2</v>
      </c>
      <c r="AZ4058" s="4">
        <v>1.5</v>
      </c>
    </row>
    <row r="4059" spans="1:52" x14ac:dyDescent="0.25">
      <c r="A4059" s="4">
        <v>2017</v>
      </c>
      <c r="B4059" s="4" t="s">
        <v>1065</v>
      </c>
      <c r="C4059" t="s">
        <v>194</v>
      </c>
      <c r="D4059" t="s">
        <v>561</v>
      </c>
      <c r="E4059" s="18" t="s">
        <v>1052</v>
      </c>
      <c r="F4059" s="4">
        <v>56</v>
      </c>
      <c r="G4059">
        <v>10</v>
      </c>
      <c r="H4059">
        <v>1.8</v>
      </c>
      <c r="I4059">
        <v>56</v>
      </c>
      <c r="J4059">
        <v>2.16071428571429</v>
      </c>
      <c r="K4059">
        <v>0</v>
      </c>
      <c r="L4059">
        <v>0</v>
      </c>
      <c r="M4059">
        <v>23</v>
      </c>
      <c r="N4059">
        <v>1381.2777777777801</v>
      </c>
      <c r="O4059">
        <v>0.41071428571428598</v>
      </c>
      <c r="P4059">
        <v>56</v>
      </c>
      <c r="Q4059">
        <v>8.0714285714285694</v>
      </c>
      <c r="R4059">
        <v>17</v>
      </c>
      <c r="S4059">
        <v>114.88235294117599</v>
      </c>
      <c r="T4059">
        <v>27</v>
      </c>
      <c r="U4059">
        <v>97.7777777777778</v>
      </c>
      <c r="V4059">
        <v>20</v>
      </c>
      <c r="W4059">
        <v>23.65</v>
      </c>
      <c r="X4059">
        <v>24</v>
      </c>
      <c r="Y4059">
        <v>174.666666666667</v>
      </c>
      <c r="Z4059">
        <v>30</v>
      </c>
      <c r="AA4059">
        <v>307.33333333333297</v>
      </c>
      <c r="AB4059">
        <v>26</v>
      </c>
      <c r="AC4059">
        <v>199.04</v>
      </c>
      <c r="AD4059">
        <v>0.44642857142857101</v>
      </c>
      <c r="AE4059">
        <v>0</v>
      </c>
      <c r="AF4059">
        <v>0</v>
      </c>
      <c r="AG4059">
        <v>0</v>
      </c>
      <c r="AH4059" s="4">
        <v>21</v>
      </c>
      <c r="AI4059">
        <v>0.7</v>
      </c>
      <c r="AJ4059" s="4">
        <v>4</v>
      </c>
      <c r="AK4059">
        <v>0.133333333333333</v>
      </c>
      <c r="AL4059" s="4">
        <v>13</v>
      </c>
      <c r="AM4059">
        <v>0.52</v>
      </c>
      <c r="AN4059" s="4">
        <v>0</v>
      </c>
      <c r="AO4059">
        <v>0</v>
      </c>
      <c r="AP4059" s="4">
        <v>0</v>
      </c>
      <c r="AQ4059">
        <v>0</v>
      </c>
      <c r="AR4059" s="4">
        <v>0</v>
      </c>
      <c r="AS4059">
        <v>0</v>
      </c>
      <c r="AT4059" s="4">
        <v>0</v>
      </c>
      <c r="AU4059" s="4">
        <v>0</v>
      </c>
      <c r="AV4059" s="4">
        <v>0</v>
      </c>
      <c r="AW4059">
        <v>1.4358974358974399</v>
      </c>
      <c r="AX4059" s="4">
        <f t="shared" si="63"/>
        <v>38.999999999999893</v>
      </c>
      <c r="AY4059" s="4">
        <v>21</v>
      </c>
      <c r="AZ4059" s="4">
        <v>3.6666666666666701</v>
      </c>
    </row>
    <row r="4060" spans="1:52" x14ac:dyDescent="0.25">
      <c r="A4060" s="4">
        <v>2017</v>
      </c>
      <c r="B4060" s="4" t="s">
        <v>1065</v>
      </c>
      <c r="C4060" t="s">
        <v>194</v>
      </c>
      <c r="D4060" t="s">
        <v>563</v>
      </c>
      <c r="E4060" s="18" t="s">
        <v>1054</v>
      </c>
      <c r="F4060" s="4">
        <v>49</v>
      </c>
      <c r="G4060">
        <v>11</v>
      </c>
      <c r="H4060">
        <v>2.4545454545454501</v>
      </c>
      <c r="I4060">
        <v>49</v>
      </c>
      <c r="J4060">
        <v>3.3877551020408201</v>
      </c>
      <c r="K4060">
        <v>0</v>
      </c>
      <c r="L4060">
        <v>0</v>
      </c>
      <c r="M4060">
        <v>12</v>
      </c>
      <c r="N4060">
        <v>2017.2653061224501</v>
      </c>
      <c r="O4060">
        <v>0.24489795918367299</v>
      </c>
      <c r="P4060">
        <v>49</v>
      </c>
      <c r="Q4060">
        <v>11.5102040816327</v>
      </c>
      <c r="R4060">
        <v>25</v>
      </c>
      <c r="S4060">
        <v>170.32</v>
      </c>
      <c r="T4060">
        <v>21</v>
      </c>
      <c r="U4060">
        <v>160.857142857143</v>
      </c>
      <c r="V4060">
        <v>10</v>
      </c>
      <c r="W4060">
        <v>15.9</v>
      </c>
      <c r="X4060">
        <v>26</v>
      </c>
      <c r="Y4060">
        <v>249.61538461538501</v>
      </c>
      <c r="Z4060">
        <v>22</v>
      </c>
      <c r="AA4060">
        <v>495.33333333333297</v>
      </c>
      <c r="AB4060">
        <v>27</v>
      </c>
      <c r="AC4060">
        <v>294.555555555556</v>
      </c>
      <c r="AD4060">
        <v>0.55102040816326503</v>
      </c>
      <c r="AE4060">
        <v>0</v>
      </c>
      <c r="AF4060">
        <v>0</v>
      </c>
      <c r="AG4060">
        <v>0</v>
      </c>
      <c r="AH4060" s="4">
        <v>14</v>
      </c>
      <c r="AI4060">
        <v>0.66666666666666696</v>
      </c>
      <c r="AJ4060" s="4">
        <v>7</v>
      </c>
      <c r="AK4060">
        <v>0.33333333333333298</v>
      </c>
      <c r="AL4060" s="4">
        <v>13</v>
      </c>
      <c r="AM4060">
        <v>0.48148148148148101</v>
      </c>
      <c r="AN4060" s="4">
        <v>1</v>
      </c>
      <c r="AO4060">
        <v>3.7037037037037E-2</v>
      </c>
      <c r="AP4060" s="4">
        <v>0</v>
      </c>
      <c r="AQ4060">
        <v>0</v>
      </c>
      <c r="AR4060" s="4">
        <v>1</v>
      </c>
      <c r="AS4060">
        <v>2.04081632653061E-2</v>
      </c>
      <c r="AT4060" s="4">
        <v>0</v>
      </c>
      <c r="AU4060" s="4">
        <v>0</v>
      </c>
      <c r="AV4060" s="4">
        <v>0</v>
      </c>
      <c r="AW4060">
        <v>1.2894736842105301</v>
      </c>
      <c r="AX4060" s="4">
        <f t="shared" si="63"/>
        <v>37.999999999999886</v>
      </c>
      <c r="AY4060" s="4">
        <v>19</v>
      </c>
      <c r="AZ4060" s="4">
        <v>1.84210526315789</v>
      </c>
    </row>
    <row r="4061" spans="1:52" x14ac:dyDescent="0.25">
      <c r="A4061" s="4">
        <v>2017</v>
      </c>
      <c r="B4061" s="4" t="s">
        <v>1065</v>
      </c>
      <c r="C4061" t="s">
        <v>194</v>
      </c>
      <c r="D4061" t="s">
        <v>564</v>
      </c>
      <c r="E4061" s="18" t="s">
        <v>1055</v>
      </c>
      <c r="F4061" s="4">
        <v>25</v>
      </c>
      <c r="G4061">
        <v>7</v>
      </c>
      <c r="H4061">
        <v>2.71428571428571</v>
      </c>
      <c r="I4061">
        <v>25</v>
      </c>
      <c r="J4061">
        <v>6.24</v>
      </c>
      <c r="K4061">
        <v>0</v>
      </c>
      <c r="L4061">
        <v>0</v>
      </c>
      <c r="M4061">
        <v>6</v>
      </c>
      <c r="N4061">
        <v>545.34782608695696</v>
      </c>
      <c r="O4061">
        <v>0.24</v>
      </c>
      <c r="P4061">
        <v>23</v>
      </c>
      <c r="Q4061">
        <v>14.086956521739101</v>
      </c>
      <c r="R4061">
        <v>12</v>
      </c>
      <c r="S4061">
        <v>82.75</v>
      </c>
      <c r="T4061">
        <v>12</v>
      </c>
      <c r="U4061">
        <v>134.5</v>
      </c>
      <c r="V4061">
        <v>8</v>
      </c>
      <c r="W4061">
        <v>33.375</v>
      </c>
      <c r="X4061">
        <v>12</v>
      </c>
      <c r="Y4061">
        <v>169.25</v>
      </c>
      <c r="Z4061">
        <v>12</v>
      </c>
      <c r="AA4061">
        <v>344.54545454545502</v>
      </c>
      <c r="AB4061">
        <v>13</v>
      </c>
      <c r="AC4061">
        <v>206.30769230769201</v>
      </c>
      <c r="AD4061">
        <v>0.52</v>
      </c>
      <c r="AE4061">
        <v>0</v>
      </c>
      <c r="AF4061">
        <v>0</v>
      </c>
      <c r="AG4061">
        <v>0</v>
      </c>
      <c r="AH4061" s="4">
        <v>8</v>
      </c>
      <c r="AI4061">
        <v>0.72727272727272696</v>
      </c>
      <c r="AJ4061" s="4">
        <v>1</v>
      </c>
      <c r="AK4061">
        <v>9.0909090909090898E-2</v>
      </c>
      <c r="AL4061" s="4">
        <v>4</v>
      </c>
      <c r="AM4061">
        <v>0.30769230769230799</v>
      </c>
      <c r="AN4061" s="4">
        <v>2</v>
      </c>
      <c r="AO4061">
        <v>0.15384615384615399</v>
      </c>
      <c r="AP4061" s="4">
        <v>0</v>
      </c>
      <c r="AQ4061">
        <v>0</v>
      </c>
      <c r="AR4061" s="4">
        <v>0</v>
      </c>
      <c r="AS4061">
        <v>0</v>
      </c>
      <c r="AT4061" s="4">
        <v>0</v>
      </c>
      <c r="AU4061" s="4">
        <v>0</v>
      </c>
      <c r="AV4061" s="4">
        <v>0</v>
      </c>
      <c r="AW4061">
        <v>1.0416666666666701</v>
      </c>
      <c r="AX4061" s="4">
        <f t="shared" si="63"/>
        <v>23.999999999999922</v>
      </c>
      <c r="AY4061" s="4">
        <v>12</v>
      </c>
      <c r="AZ4061" s="4">
        <v>2.5</v>
      </c>
    </row>
    <row r="4062" spans="1:52" x14ac:dyDescent="0.25">
      <c r="A4062" s="4">
        <v>2017</v>
      </c>
      <c r="B4062" s="4" t="s">
        <v>1065</v>
      </c>
      <c r="C4062" t="s">
        <v>194</v>
      </c>
      <c r="D4062" t="s">
        <v>1073</v>
      </c>
      <c r="E4062" s="18" t="s">
        <v>1133</v>
      </c>
      <c r="F4062" s="4">
        <v>2</v>
      </c>
      <c r="G4062">
        <v>1</v>
      </c>
      <c r="H4062">
        <v>16</v>
      </c>
      <c r="I4062">
        <v>2</v>
      </c>
      <c r="J4062">
        <v>11.5</v>
      </c>
      <c r="K4062">
        <v>0</v>
      </c>
      <c r="L4062">
        <v>0</v>
      </c>
      <c r="M4062">
        <v>0</v>
      </c>
      <c r="N4062">
        <v>-42</v>
      </c>
      <c r="O4062">
        <v>0</v>
      </c>
      <c r="P4062">
        <v>2</v>
      </c>
      <c r="Q4062">
        <v>6.5</v>
      </c>
      <c r="R4062">
        <v>0</v>
      </c>
      <c r="S4062">
        <v>0</v>
      </c>
      <c r="T4062">
        <v>1</v>
      </c>
      <c r="U4062">
        <v>10</v>
      </c>
      <c r="V4062">
        <v>1</v>
      </c>
      <c r="W4062">
        <v>1</v>
      </c>
      <c r="X4062">
        <v>0</v>
      </c>
      <c r="Y4062">
        <v>0</v>
      </c>
      <c r="Z4062">
        <v>2</v>
      </c>
      <c r="AA4062">
        <v>283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 s="4">
        <v>2</v>
      </c>
      <c r="AI4062">
        <v>1</v>
      </c>
      <c r="AJ4062" s="4">
        <v>1</v>
      </c>
      <c r="AK4062">
        <v>0.5</v>
      </c>
      <c r="AL4062" s="4">
        <v>0</v>
      </c>
      <c r="AM4062">
        <v>0</v>
      </c>
      <c r="AN4062" s="4">
        <v>0</v>
      </c>
      <c r="AO4062">
        <v>0</v>
      </c>
      <c r="AP4062" s="4">
        <v>0</v>
      </c>
      <c r="AQ4062">
        <v>0</v>
      </c>
      <c r="AR4062" s="4">
        <v>0</v>
      </c>
      <c r="AS4062">
        <v>0</v>
      </c>
      <c r="AT4062" s="4">
        <v>0</v>
      </c>
      <c r="AU4062" s="4">
        <v>0</v>
      </c>
      <c r="AV4062" s="4">
        <v>0</v>
      </c>
      <c r="AW4062">
        <v>1</v>
      </c>
      <c r="AX4062" s="4">
        <f t="shared" si="63"/>
        <v>2</v>
      </c>
      <c r="AY4062" s="4">
        <v>1</v>
      </c>
      <c r="AZ4062" s="4">
        <v>0</v>
      </c>
    </row>
    <row r="4063" spans="1:52" x14ac:dyDescent="0.25">
      <c r="A4063" s="4">
        <v>2017</v>
      </c>
      <c r="B4063" s="4" t="s">
        <v>1065</v>
      </c>
      <c r="C4063" t="s">
        <v>194</v>
      </c>
      <c r="D4063" t="s">
        <v>1074</v>
      </c>
      <c r="E4063" s="18" t="s">
        <v>1134</v>
      </c>
      <c r="F4063" s="4">
        <v>32</v>
      </c>
      <c r="G4063">
        <v>6</v>
      </c>
      <c r="H4063">
        <v>5.1666666666666696</v>
      </c>
      <c r="I4063">
        <v>32</v>
      </c>
      <c r="J4063">
        <v>5.09375</v>
      </c>
      <c r="K4063">
        <v>0</v>
      </c>
      <c r="L4063">
        <v>0</v>
      </c>
      <c r="M4063">
        <v>15</v>
      </c>
      <c r="N4063">
        <v>1235.6521739130401</v>
      </c>
      <c r="O4063">
        <v>0.46875</v>
      </c>
      <c r="P4063">
        <v>31</v>
      </c>
      <c r="Q4063">
        <v>15.4838709677419</v>
      </c>
      <c r="R4063">
        <v>13</v>
      </c>
      <c r="S4063">
        <v>80.538461538461505</v>
      </c>
      <c r="T4063">
        <v>5</v>
      </c>
      <c r="U4063">
        <v>138.4</v>
      </c>
      <c r="V4063">
        <v>5</v>
      </c>
      <c r="W4063">
        <v>70.599999999999994</v>
      </c>
      <c r="X4063">
        <v>24</v>
      </c>
      <c r="Y4063">
        <v>139.916666666667</v>
      </c>
      <c r="Z4063">
        <v>7</v>
      </c>
      <c r="AA4063">
        <v>336.83333333333297</v>
      </c>
      <c r="AB4063">
        <v>25</v>
      </c>
      <c r="AC4063">
        <v>156.24</v>
      </c>
      <c r="AD4063">
        <v>0.78125</v>
      </c>
      <c r="AE4063">
        <v>3</v>
      </c>
      <c r="AF4063">
        <v>103.333333333333</v>
      </c>
      <c r="AG4063">
        <v>9.375E-2</v>
      </c>
      <c r="AH4063" s="4">
        <v>4</v>
      </c>
      <c r="AI4063">
        <v>0.66666666666666696</v>
      </c>
      <c r="AJ4063" s="4">
        <v>0</v>
      </c>
      <c r="AK4063">
        <v>0</v>
      </c>
      <c r="AL4063" s="4">
        <v>9</v>
      </c>
      <c r="AM4063">
        <v>0.36</v>
      </c>
      <c r="AN4063" s="4">
        <v>1</v>
      </c>
      <c r="AO4063">
        <v>0.04</v>
      </c>
      <c r="AP4063" s="4">
        <v>0</v>
      </c>
      <c r="AQ4063">
        <v>0</v>
      </c>
      <c r="AR4063" s="4">
        <v>0</v>
      </c>
      <c r="AS4063">
        <v>0</v>
      </c>
      <c r="AT4063" s="4">
        <v>0</v>
      </c>
      <c r="AU4063" s="4">
        <v>0</v>
      </c>
      <c r="AV4063" s="4">
        <v>1</v>
      </c>
      <c r="AW4063">
        <v>1.4545454545454499</v>
      </c>
      <c r="AX4063" s="4">
        <f t="shared" si="63"/>
        <v>22.000000000000071</v>
      </c>
      <c r="AY4063" s="4">
        <v>4</v>
      </c>
      <c r="AZ4063" s="4">
        <v>6.5</v>
      </c>
    </row>
    <row r="4064" spans="1:52" x14ac:dyDescent="0.25">
      <c r="A4064" s="4">
        <v>2017</v>
      </c>
      <c r="B4064" s="4" t="s">
        <v>1065</v>
      </c>
      <c r="C4064" t="s">
        <v>194</v>
      </c>
      <c r="D4064" t="s">
        <v>1075</v>
      </c>
      <c r="E4064" s="18" t="s">
        <v>1135</v>
      </c>
      <c r="F4064" s="4">
        <v>33</v>
      </c>
      <c r="G4064">
        <v>4</v>
      </c>
      <c r="H4064">
        <v>1.25</v>
      </c>
      <c r="I4064">
        <v>33</v>
      </c>
      <c r="J4064">
        <v>4.0909090909090899</v>
      </c>
      <c r="K4064">
        <v>0</v>
      </c>
      <c r="L4064">
        <v>0</v>
      </c>
      <c r="M4064">
        <v>23</v>
      </c>
      <c r="N4064">
        <v>2163.1428571428601</v>
      </c>
      <c r="O4064">
        <v>0.69696969696969702</v>
      </c>
      <c r="P4064">
        <v>32</v>
      </c>
      <c r="Q4064">
        <v>13.53125</v>
      </c>
      <c r="R4064">
        <v>11</v>
      </c>
      <c r="S4064">
        <v>61.636363636363598</v>
      </c>
      <c r="T4064">
        <v>13</v>
      </c>
      <c r="U4064">
        <v>206.769230769231</v>
      </c>
      <c r="V4064">
        <v>6</v>
      </c>
      <c r="W4064">
        <v>22.8333333333333</v>
      </c>
      <c r="X4064">
        <v>17</v>
      </c>
      <c r="Y4064">
        <v>157.470588235294</v>
      </c>
      <c r="Z4064">
        <v>14</v>
      </c>
      <c r="AA4064">
        <v>426.71428571428601</v>
      </c>
      <c r="AB4064">
        <v>19</v>
      </c>
      <c r="AC4064">
        <v>179.68421052631601</v>
      </c>
      <c r="AD4064">
        <v>0.57575757575757602</v>
      </c>
      <c r="AE4064">
        <v>0</v>
      </c>
      <c r="AF4064">
        <v>0</v>
      </c>
      <c r="AG4064">
        <v>0</v>
      </c>
      <c r="AH4064" s="4">
        <v>7</v>
      </c>
      <c r="AI4064">
        <v>0.5</v>
      </c>
      <c r="AJ4064" s="4">
        <v>3</v>
      </c>
      <c r="AK4064">
        <v>0.214285714285714</v>
      </c>
      <c r="AL4064" s="4">
        <v>7</v>
      </c>
      <c r="AM4064">
        <v>0.36842105263157898</v>
      </c>
      <c r="AN4064" s="4">
        <v>2</v>
      </c>
      <c r="AO4064">
        <v>0.105263157894737</v>
      </c>
      <c r="AP4064" s="4">
        <v>0</v>
      </c>
      <c r="AQ4064">
        <v>0</v>
      </c>
      <c r="AR4064" s="4">
        <v>0</v>
      </c>
      <c r="AS4064">
        <v>0</v>
      </c>
      <c r="AT4064" s="4">
        <v>0</v>
      </c>
      <c r="AU4064" s="4">
        <v>0</v>
      </c>
      <c r="AV4064" s="4">
        <v>0</v>
      </c>
      <c r="AW4064">
        <v>1.32</v>
      </c>
      <c r="AX4064" s="4">
        <f t="shared" si="63"/>
        <v>25</v>
      </c>
      <c r="AY4064" s="4">
        <v>13</v>
      </c>
      <c r="AZ4064" s="4">
        <v>2.3076923076923102</v>
      </c>
    </row>
    <row r="4065" spans="1:52" x14ac:dyDescent="0.25">
      <c r="A4065" s="4">
        <v>2017</v>
      </c>
      <c r="B4065" s="4" t="s">
        <v>1065</v>
      </c>
      <c r="C4065" t="s">
        <v>242</v>
      </c>
      <c r="D4065" t="s">
        <v>411</v>
      </c>
      <c r="E4065" s="18" t="s">
        <v>907</v>
      </c>
      <c r="F4065" s="4">
        <v>15</v>
      </c>
      <c r="G4065">
        <v>0</v>
      </c>
      <c r="H4065">
        <v>0</v>
      </c>
      <c r="I4065">
        <v>5</v>
      </c>
      <c r="J4065">
        <v>15.2</v>
      </c>
      <c r="K4065">
        <v>0</v>
      </c>
      <c r="L4065">
        <v>0</v>
      </c>
      <c r="M4065">
        <v>15</v>
      </c>
      <c r="N4065">
        <v>0</v>
      </c>
      <c r="O4065">
        <v>1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15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 s="4">
        <v>0</v>
      </c>
      <c r="AI4065">
        <v>0</v>
      </c>
      <c r="AJ4065" s="4">
        <v>0</v>
      </c>
      <c r="AK4065">
        <v>0</v>
      </c>
      <c r="AL4065" s="4">
        <v>0</v>
      </c>
      <c r="AM4065">
        <v>0</v>
      </c>
      <c r="AN4065" s="4">
        <v>0</v>
      </c>
      <c r="AO4065">
        <v>0</v>
      </c>
      <c r="AP4065" s="4">
        <v>0</v>
      </c>
      <c r="AQ4065">
        <v>0</v>
      </c>
      <c r="AR4065" s="4">
        <v>0</v>
      </c>
      <c r="AS4065">
        <v>0</v>
      </c>
      <c r="AT4065" s="4">
        <v>0</v>
      </c>
      <c r="AU4065" s="4">
        <v>0</v>
      </c>
      <c r="AV4065" s="4">
        <v>0</v>
      </c>
      <c r="AW4065">
        <v>3.75</v>
      </c>
      <c r="AX4065" s="4">
        <f t="shared" si="63"/>
        <v>4</v>
      </c>
      <c r="AY4065" s="4">
        <v>0</v>
      </c>
      <c r="AZ4065" s="4">
        <v>0</v>
      </c>
    </row>
    <row r="4066" spans="1:52" x14ac:dyDescent="0.25">
      <c r="A4066" s="4">
        <v>2017</v>
      </c>
      <c r="B4066" s="4" t="s">
        <v>1065</v>
      </c>
      <c r="C4066" t="s">
        <v>242</v>
      </c>
      <c r="D4066" t="s">
        <v>412</v>
      </c>
      <c r="E4066" s="18" t="s">
        <v>908</v>
      </c>
      <c r="F4066" s="4">
        <v>164</v>
      </c>
      <c r="G4066">
        <v>110</v>
      </c>
      <c r="H4066">
        <v>6.5363636363636397</v>
      </c>
      <c r="I4066">
        <v>156</v>
      </c>
      <c r="J4066">
        <v>15.6025641025641</v>
      </c>
      <c r="K4066">
        <v>2</v>
      </c>
      <c r="L4066">
        <v>1.2820512820512799E-2</v>
      </c>
      <c r="M4066">
        <v>87</v>
      </c>
      <c r="N4066">
        <v>1690.2040816326501</v>
      </c>
      <c r="O4066">
        <v>0.53048780487804903</v>
      </c>
      <c r="P4066">
        <v>113</v>
      </c>
      <c r="Q4066">
        <v>13.1504424778761</v>
      </c>
      <c r="R4066">
        <v>23</v>
      </c>
      <c r="S4066">
        <v>438.56521739130397</v>
      </c>
      <c r="T4066">
        <v>20</v>
      </c>
      <c r="U4066">
        <v>522.95000000000005</v>
      </c>
      <c r="V4066">
        <v>18</v>
      </c>
      <c r="W4066">
        <v>7</v>
      </c>
      <c r="X4066">
        <v>41</v>
      </c>
      <c r="Y4066">
        <v>329.34146341463401</v>
      </c>
      <c r="Z4066">
        <v>26</v>
      </c>
      <c r="AA4066">
        <v>859.73684210526301</v>
      </c>
      <c r="AB4066">
        <v>134</v>
      </c>
      <c r="AC4066">
        <v>301.62</v>
      </c>
      <c r="AD4066">
        <v>0.60975609756097604</v>
      </c>
      <c r="AE4066">
        <v>6</v>
      </c>
      <c r="AF4066">
        <v>68</v>
      </c>
      <c r="AG4066">
        <v>3.65853658536585E-2</v>
      </c>
      <c r="AH4066" s="4">
        <v>14</v>
      </c>
      <c r="AI4066">
        <v>0.73684210526315796</v>
      </c>
      <c r="AJ4066" s="4">
        <v>4</v>
      </c>
      <c r="AK4066">
        <v>0.21052631578947401</v>
      </c>
      <c r="AL4066" s="4">
        <v>27</v>
      </c>
      <c r="AM4066">
        <v>0.27</v>
      </c>
      <c r="AN4066" s="4">
        <v>9</v>
      </c>
      <c r="AO4066">
        <v>0.09</v>
      </c>
      <c r="AP4066" s="4">
        <v>0</v>
      </c>
      <c r="AQ4066">
        <v>0</v>
      </c>
      <c r="AR4066" s="4">
        <v>0</v>
      </c>
      <c r="AS4066">
        <v>0</v>
      </c>
      <c r="AT4066" s="4">
        <v>1</v>
      </c>
      <c r="AU4066" s="4">
        <v>3</v>
      </c>
      <c r="AV4066" s="4">
        <v>57</v>
      </c>
      <c r="AW4066">
        <v>1.36752136752137</v>
      </c>
      <c r="AX4066" s="4">
        <f t="shared" si="63"/>
        <v>119.92499999999978</v>
      </c>
      <c r="AY4066" s="4">
        <v>18</v>
      </c>
      <c r="AZ4066" s="4">
        <v>8.2777777777777803</v>
      </c>
    </row>
    <row r="4067" spans="1:52" x14ac:dyDescent="0.25">
      <c r="A4067" s="4">
        <v>2017</v>
      </c>
      <c r="B4067" s="4" t="s">
        <v>1065</v>
      </c>
      <c r="C4067" t="s">
        <v>242</v>
      </c>
      <c r="D4067" t="s">
        <v>228</v>
      </c>
      <c r="E4067" s="18" t="s">
        <v>739</v>
      </c>
      <c r="F4067" s="4">
        <v>98</v>
      </c>
      <c r="G4067">
        <v>82</v>
      </c>
      <c r="H4067">
        <v>3.3292682926829298</v>
      </c>
      <c r="I4067">
        <v>98</v>
      </c>
      <c r="J4067">
        <v>4.6122448979591804</v>
      </c>
      <c r="K4067">
        <v>0</v>
      </c>
      <c r="L4067">
        <v>0</v>
      </c>
      <c r="M4067">
        <v>14</v>
      </c>
      <c r="N4067">
        <v>188.4</v>
      </c>
      <c r="O4067">
        <v>0.14285714285714299</v>
      </c>
      <c r="P4067">
        <v>93</v>
      </c>
      <c r="Q4067">
        <v>9.2795698924731198</v>
      </c>
      <c r="R4067">
        <v>24</v>
      </c>
      <c r="S4067">
        <v>121.625</v>
      </c>
      <c r="T4067">
        <v>34</v>
      </c>
      <c r="U4067">
        <v>135.64705882352899</v>
      </c>
      <c r="V4067">
        <v>33</v>
      </c>
      <c r="W4067">
        <v>15.6666666666667</v>
      </c>
      <c r="X4067">
        <v>54</v>
      </c>
      <c r="Y4067">
        <v>176.888888888889</v>
      </c>
      <c r="Z4067">
        <v>41</v>
      </c>
      <c r="AA4067">
        <v>394.76666666666699</v>
      </c>
      <c r="AB4067">
        <v>57</v>
      </c>
      <c r="AC4067">
        <v>215.228070175439</v>
      </c>
      <c r="AD4067">
        <v>0.58163265306122502</v>
      </c>
      <c r="AE4067">
        <v>5</v>
      </c>
      <c r="AF4067">
        <v>213.6</v>
      </c>
      <c r="AG4067">
        <v>5.10204081632653E-2</v>
      </c>
      <c r="AH4067" s="4">
        <v>19</v>
      </c>
      <c r="AI4067">
        <v>0.63333333333333297</v>
      </c>
      <c r="AJ4067" s="4">
        <v>5</v>
      </c>
      <c r="AK4067">
        <v>0.16666666666666699</v>
      </c>
      <c r="AL4067" s="4">
        <v>24</v>
      </c>
      <c r="AM4067">
        <v>0.42105263157894701</v>
      </c>
      <c r="AN4067" s="4">
        <v>6</v>
      </c>
      <c r="AO4067">
        <v>0.105263157894737</v>
      </c>
      <c r="AP4067" s="4">
        <v>0</v>
      </c>
      <c r="AQ4067">
        <v>0</v>
      </c>
      <c r="AR4067" s="4">
        <v>0</v>
      </c>
      <c r="AS4067">
        <v>0</v>
      </c>
      <c r="AT4067" s="4">
        <v>0</v>
      </c>
      <c r="AU4067" s="4">
        <v>0</v>
      </c>
      <c r="AV4067" s="4">
        <v>6</v>
      </c>
      <c r="AW4067">
        <v>1.6065573770491799</v>
      </c>
      <c r="AX4067" s="4">
        <f t="shared" si="63"/>
        <v>61.000000000000014</v>
      </c>
      <c r="AY4067" s="4">
        <v>28</v>
      </c>
      <c r="AZ4067" s="4">
        <v>15</v>
      </c>
    </row>
    <row r="4068" spans="1:52" x14ac:dyDescent="0.25">
      <c r="A4068" s="4">
        <v>2017</v>
      </c>
      <c r="B4068" s="4" t="s">
        <v>1065</v>
      </c>
      <c r="C4068" t="s">
        <v>242</v>
      </c>
      <c r="D4068" t="s">
        <v>181</v>
      </c>
      <c r="E4068" s="18" t="s">
        <v>694</v>
      </c>
      <c r="F4068" s="4">
        <v>140</v>
      </c>
      <c r="G4068">
        <v>129</v>
      </c>
      <c r="H4068">
        <v>3.2403100775193798</v>
      </c>
      <c r="I4068">
        <v>139</v>
      </c>
      <c r="J4068">
        <v>4.66187050359712</v>
      </c>
      <c r="K4068">
        <v>2</v>
      </c>
      <c r="L4068">
        <v>1.4388489208633099E-2</v>
      </c>
      <c r="M4068">
        <v>70</v>
      </c>
      <c r="N4068">
        <v>3079.76068376068</v>
      </c>
      <c r="O4068">
        <v>0.5</v>
      </c>
      <c r="P4068">
        <v>129</v>
      </c>
      <c r="Q4068">
        <v>6.3720930232558102</v>
      </c>
      <c r="R4068">
        <v>48</v>
      </c>
      <c r="S4068">
        <v>70.9375</v>
      </c>
      <c r="T4068">
        <v>13</v>
      </c>
      <c r="U4068">
        <v>241.69230769230799</v>
      </c>
      <c r="V4068">
        <v>11</v>
      </c>
      <c r="W4068">
        <v>4</v>
      </c>
      <c r="X4068">
        <v>122</v>
      </c>
      <c r="Y4068">
        <v>121.180327868852</v>
      </c>
      <c r="Z4068">
        <v>15</v>
      </c>
      <c r="AA4068">
        <v>625.71428571428601</v>
      </c>
      <c r="AB4068">
        <v>124</v>
      </c>
      <c r="AC4068">
        <v>145.16129032258101</v>
      </c>
      <c r="AD4068">
        <v>0.88571428571428601</v>
      </c>
      <c r="AE4068">
        <v>42</v>
      </c>
      <c r="AF4068">
        <v>68.642857142857096</v>
      </c>
      <c r="AG4068">
        <v>0.3</v>
      </c>
      <c r="AH4068" s="4">
        <v>13</v>
      </c>
      <c r="AI4068">
        <v>0.92857142857142905</v>
      </c>
      <c r="AJ4068" s="4">
        <v>2</v>
      </c>
      <c r="AK4068">
        <v>0.14285714285714299</v>
      </c>
      <c r="AL4068" s="4">
        <v>19</v>
      </c>
      <c r="AM4068">
        <v>0.15322580645161299</v>
      </c>
      <c r="AN4068" s="4">
        <v>28</v>
      </c>
      <c r="AO4068">
        <v>0.225806451612903</v>
      </c>
      <c r="AP4068" s="4">
        <v>0</v>
      </c>
      <c r="AQ4068">
        <v>0</v>
      </c>
      <c r="AR4068" s="4">
        <v>0</v>
      </c>
      <c r="AS4068">
        <v>0</v>
      </c>
      <c r="AT4068" s="4">
        <v>0</v>
      </c>
      <c r="AU4068" s="4">
        <v>1</v>
      </c>
      <c r="AV4068" s="4">
        <v>1</v>
      </c>
      <c r="AW4068">
        <v>1.8533333333333299</v>
      </c>
      <c r="AX4068" s="4">
        <f t="shared" si="63"/>
        <v>75.539568345323886</v>
      </c>
      <c r="AY4068" s="4">
        <v>13</v>
      </c>
      <c r="AZ4068" s="4">
        <v>14.846153846153801</v>
      </c>
    </row>
    <row r="4069" spans="1:52" x14ac:dyDescent="0.25">
      <c r="A4069" s="4">
        <v>2017</v>
      </c>
      <c r="B4069" s="4" t="s">
        <v>1065</v>
      </c>
      <c r="C4069" t="s">
        <v>242</v>
      </c>
      <c r="D4069" t="s">
        <v>185</v>
      </c>
      <c r="E4069" s="18" t="s">
        <v>993</v>
      </c>
      <c r="F4069" s="4">
        <v>183</v>
      </c>
      <c r="G4069">
        <v>173</v>
      </c>
      <c r="H4069">
        <v>1.9421965317919101</v>
      </c>
      <c r="I4069">
        <v>183</v>
      </c>
      <c r="J4069">
        <v>4.2950819672131102</v>
      </c>
      <c r="K4069">
        <v>2</v>
      </c>
      <c r="L4069">
        <v>1.0928961748633901E-2</v>
      </c>
      <c r="M4069">
        <v>74</v>
      </c>
      <c r="N4069">
        <v>3637.6473988439302</v>
      </c>
      <c r="O4069">
        <v>0.404371584699454</v>
      </c>
      <c r="P4069">
        <v>179</v>
      </c>
      <c r="Q4069">
        <v>8.2905027932960902</v>
      </c>
      <c r="R4069">
        <v>31</v>
      </c>
      <c r="S4069">
        <v>91.387096774193594</v>
      </c>
      <c r="T4069">
        <v>14</v>
      </c>
      <c r="U4069">
        <v>156.07142857142901</v>
      </c>
      <c r="V4069">
        <v>11</v>
      </c>
      <c r="W4069">
        <v>8.2727272727272698</v>
      </c>
      <c r="X4069">
        <v>167</v>
      </c>
      <c r="Y4069">
        <v>110.07185628742501</v>
      </c>
      <c r="Z4069">
        <v>15</v>
      </c>
      <c r="AA4069">
        <v>412.21428571428601</v>
      </c>
      <c r="AB4069">
        <v>168</v>
      </c>
      <c r="AC4069">
        <v>125.708333333333</v>
      </c>
      <c r="AD4069">
        <v>0.91803278688524603</v>
      </c>
      <c r="AE4069">
        <v>25</v>
      </c>
      <c r="AF4069">
        <v>50.4</v>
      </c>
      <c r="AG4069">
        <v>0.13661202185792401</v>
      </c>
      <c r="AH4069" s="4">
        <v>9</v>
      </c>
      <c r="AI4069">
        <v>0.64285714285714302</v>
      </c>
      <c r="AJ4069" s="4">
        <v>7</v>
      </c>
      <c r="AK4069">
        <v>0.5</v>
      </c>
      <c r="AL4069" s="4">
        <v>43</v>
      </c>
      <c r="AM4069">
        <v>0.25595238095238099</v>
      </c>
      <c r="AN4069" s="4">
        <v>38</v>
      </c>
      <c r="AO4069">
        <v>0.226190476190476</v>
      </c>
      <c r="AP4069" s="4">
        <v>0</v>
      </c>
      <c r="AQ4069">
        <v>0</v>
      </c>
      <c r="AR4069" s="4">
        <v>1</v>
      </c>
      <c r="AS4069">
        <v>5.4644808743169399E-3</v>
      </c>
      <c r="AT4069" s="4">
        <v>0</v>
      </c>
      <c r="AU4069" s="4">
        <v>0</v>
      </c>
      <c r="AV4069" s="4">
        <v>1</v>
      </c>
      <c r="AW4069">
        <v>2.1529411764705899</v>
      </c>
      <c r="AX4069" s="4">
        <f t="shared" si="63"/>
        <v>84.999999999999929</v>
      </c>
      <c r="AY4069" s="4">
        <v>12</v>
      </c>
      <c r="AZ4069" s="4">
        <v>5.8333333333333304</v>
      </c>
    </row>
    <row r="4070" spans="1:52" x14ac:dyDescent="0.25">
      <c r="A4070" s="4">
        <v>2017</v>
      </c>
      <c r="B4070" s="4" t="s">
        <v>1065</v>
      </c>
      <c r="C4070" t="s">
        <v>242</v>
      </c>
      <c r="D4070" t="s">
        <v>269</v>
      </c>
      <c r="E4070" s="18" t="s">
        <v>778</v>
      </c>
      <c r="F4070" s="4">
        <v>241</v>
      </c>
      <c r="G4070">
        <v>73</v>
      </c>
      <c r="H4070">
        <v>1.1232876712328801</v>
      </c>
      <c r="I4070">
        <v>241</v>
      </c>
      <c r="J4070">
        <v>3.2489626556016602</v>
      </c>
      <c r="K4070">
        <v>4</v>
      </c>
      <c r="L4070">
        <v>1.6597510373444001E-2</v>
      </c>
      <c r="M4070">
        <v>9</v>
      </c>
      <c r="N4070">
        <v>123.20512820512801</v>
      </c>
      <c r="O4070">
        <v>3.7344398340249003E-2</v>
      </c>
      <c r="P4070">
        <v>203</v>
      </c>
      <c r="Q4070">
        <v>10.2068965517241</v>
      </c>
      <c r="R4070">
        <v>49</v>
      </c>
      <c r="S4070">
        <v>14.4285714285714</v>
      </c>
      <c r="T4070">
        <v>7</v>
      </c>
      <c r="U4070">
        <v>70.142857142857096</v>
      </c>
      <c r="V4070">
        <v>7</v>
      </c>
      <c r="W4070">
        <v>18.285714285714299</v>
      </c>
      <c r="X4070">
        <v>222</v>
      </c>
      <c r="Y4070">
        <v>47.081081081081102</v>
      </c>
      <c r="Z4070">
        <v>10</v>
      </c>
      <c r="AA4070">
        <v>108.5</v>
      </c>
      <c r="AB4070">
        <v>231</v>
      </c>
      <c r="AC4070">
        <v>71.528384279476001</v>
      </c>
      <c r="AD4070">
        <v>0.950207468879668</v>
      </c>
      <c r="AE4070">
        <v>147</v>
      </c>
      <c r="AF4070">
        <v>48.496598639455797</v>
      </c>
      <c r="AG4070">
        <v>0.609958506224067</v>
      </c>
      <c r="AH4070" s="4">
        <v>1</v>
      </c>
      <c r="AI4070">
        <v>0.1</v>
      </c>
      <c r="AJ4070" s="4">
        <v>2</v>
      </c>
      <c r="AK4070">
        <v>0.2</v>
      </c>
      <c r="AL4070" s="4">
        <v>6</v>
      </c>
      <c r="AM4070">
        <v>2.62008733624454E-2</v>
      </c>
      <c r="AN4070" s="4">
        <v>3</v>
      </c>
      <c r="AO4070">
        <v>1.31004366812227E-2</v>
      </c>
      <c r="AP4070" s="4">
        <v>7</v>
      </c>
      <c r="AQ4070">
        <v>2.9045643153527E-2</v>
      </c>
      <c r="AR4070" s="4">
        <v>5</v>
      </c>
      <c r="AS4070">
        <v>2.0746887966804999E-2</v>
      </c>
      <c r="AT4070" s="4">
        <v>0</v>
      </c>
      <c r="AU4070" s="4">
        <v>0</v>
      </c>
      <c r="AV4070" s="4">
        <v>0</v>
      </c>
      <c r="AW4070">
        <v>2.0956521739130398</v>
      </c>
      <c r="AX4070" s="4">
        <f t="shared" si="63"/>
        <v>115.0000000000002</v>
      </c>
      <c r="AY4070" s="4">
        <v>9</v>
      </c>
      <c r="AZ4070" s="4">
        <v>1.44444444444444</v>
      </c>
    </row>
    <row r="4071" spans="1:52" x14ac:dyDescent="0.25">
      <c r="A4071" s="4">
        <v>2017</v>
      </c>
      <c r="B4071" s="4" t="s">
        <v>1065</v>
      </c>
      <c r="C4071" t="s">
        <v>242</v>
      </c>
      <c r="D4071" t="s">
        <v>243</v>
      </c>
      <c r="E4071" s="18" t="s">
        <v>753</v>
      </c>
      <c r="F4071" s="4">
        <v>140</v>
      </c>
      <c r="G4071">
        <v>132</v>
      </c>
      <c r="H4071">
        <v>4.35606060606061</v>
      </c>
      <c r="I4071">
        <v>140</v>
      </c>
      <c r="J4071">
        <v>6.6428571428571397</v>
      </c>
      <c r="K4071">
        <v>0</v>
      </c>
      <c r="L4071">
        <v>0</v>
      </c>
      <c r="M4071">
        <v>45</v>
      </c>
      <c r="N4071">
        <v>1795.2</v>
      </c>
      <c r="O4071">
        <v>0.32142857142857101</v>
      </c>
      <c r="P4071">
        <v>123</v>
      </c>
      <c r="Q4071">
        <v>8.6097560975609806</v>
      </c>
      <c r="R4071">
        <v>14</v>
      </c>
      <c r="S4071">
        <v>100.142857142857</v>
      </c>
      <c r="T4071">
        <v>8</v>
      </c>
      <c r="U4071">
        <v>265.875</v>
      </c>
      <c r="V4071">
        <v>6</v>
      </c>
      <c r="W4071">
        <v>13</v>
      </c>
      <c r="X4071">
        <v>128</v>
      </c>
      <c r="Y4071">
        <v>91.8046875</v>
      </c>
      <c r="Z4071">
        <v>8</v>
      </c>
      <c r="AA4071">
        <v>666.625</v>
      </c>
      <c r="AB4071">
        <v>132</v>
      </c>
      <c r="AC4071">
        <v>109.43939393939399</v>
      </c>
      <c r="AD4071">
        <v>0.94285714285714295</v>
      </c>
      <c r="AE4071">
        <v>101</v>
      </c>
      <c r="AF4071">
        <v>89.1683168316832</v>
      </c>
      <c r="AG4071">
        <v>0.72142857142857097</v>
      </c>
      <c r="AH4071" s="4">
        <v>2</v>
      </c>
      <c r="AI4071">
        <v>0.25</v>
      </c>
      <c r="AJ4071" s="4">
        <v>1</v>
      </c>
      <c r="AK4071">
        <v>0.125</v>
      </c>
      <c r="AL4071" s="4">
        <v>6</v>
      </c>
      <c r="AM4071">
        <v>4.5454545454545497E-2</v>
      </c>
      <c r="AN4071" s="4">
        <v>3</v>
      </c>
      <c r="AO4071">
        <v>2.27272727272727E-2</v>
      </c>
      <c r="AP4071" s="4">
        <v>0</v>
      </c>
      <c r="AQ4071">
        <v>0</v>
      </c>
      <c r="AR4071" s="4">
        <v>0</v>
      </c>
      <c r="AS4071">
        <v>0</v>
      </c>
      <c r="AT4071" s="4">
        <v>0</v>
      </c>
      <c r="AU4071" s="4">
        <v>0</v>
      </c>
      <c r="AV4071" s="4">
        <v>5</v>
      </c>
      <c r="AW4071">
        <v>1.4285714285714299</v>
      </c>
      <c r="AX4071" s="4">
        <f t="shared" si="63"/>
        <v>97.999999999999901</v>
      </c>
      <c r="AY4071" s="4">
        <v>7</v>
      </c>
      <c r="AZ4071" s="4">
        <v>8.1428571428571406</v>
      </c>
    </row>
    <row r="4072" spans="1:52" x14ac:dyDescent="0.25">
      <c r="A4072" s="4">
        <v>2017</v>
      </c>
      <c r="B4072" s="4" t="s">
        <v>1065</v>
      </c>
      <c r="C4072" t="s">
        <v>242</v>
      </c>
      <c r="D4072" t="s">
        <v>421</v>
      </c>
      <c r="E4072" s="18" t="s">
        <v>919</v>
      </c>
      <c r="F4072" s="4">
        <v>1</v>
      </c>
      <c r="G4072">
        <v>0</v>
      </c>
      <c r="H4072">
        <v>0</v>
      </c>
      <c r="I4072">
        <v>1</v>
      </c>
      <c r="J4072">
        <v>1</v>
      </c>
      <c r="K4072">
        <v>0</v>
      </c>
      <c r="L4072">
        <v>0</v>
      </c>
      <c r="M4072">
        <v>0</v>
      </c>
      <c r="N4072">
        <v>-222</v>
      </c>
      <c r="O4072">
        <v>0</v>
      </c>
      <c r="P4072">
        <v>1</v>
      </c>
      <c r="Q4072">
        <v>3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225</v>
      </c>
      <c r="AD4072">
        <v>1</v>
      </c>
      <c r="AE4072">
        <v>0</v>
      </c>
      <c r="AF4072">
        <v>0</v>
      </c>
      <c r="AG4072">
        <v>0</v>
      </c>
      <c r="AH4072" s="4">
        <v>0</v>
      </c>
      <c r="AI4072">
        <v>0</v>
      </c>
      <c r="AJ4072" s="4">
        <v>0</v>
      </c>
      <c r="AK4072">
        <v>0</v>
      </c>
      <c r="AL4072" s="4">
        <v>0</v>
      </c>
      <c r="AM4072">
        <v>0</v>
      </c>
      <c r="AN4072" s="4">
        <v>0</v>
      </c>
      <c r="AO4072">
        <v>0</v>
      </c>
      <c r="AP4072" s="4">
        <v>0</v>
      </c>
      <c r="AQ4072">
        <v>0</v>
      </c>
      <c r="AR4072" s="4">
        <v>0</v>
      </c>
      <c r="AS4072">
        <v>0</v>
      </c>
      <c r="AT4072" s="4">
        <v>0</v>
      </c>
      <c r="AU4072" s="4">
        <v>0</v>
      </c>
      <c r="AV4072" s="4">
        <v>0</v>
      </c>
      <c r="AW4072">
        <v>1</v>
      </c>
      <c r="AX4072" s="4">
        <f t="shared" si="63"/>
        <v>1</v>
      </c>
      <c r="AY4072" s="4">
        <v>0</v>
      </c>
      <c r="AZ4072" s="4">
        <v>0</v>
      </c>
    </row>
    <row r="4073" spans="1:52" x14ac:dyDescent="0.25">
      <c r="A4073" s="4">
        <v>2017</v>
      </c>
      <c r="B4073" s="4" t="s">
        <v>1065</v>
      </c>
      <c r="C4073" t="s">
        <v>242</v>
      </c>
      <c r="D4073" t="s">
        <v>193</v>
      </c>
      <c r="E4073" s="18" t="s">
        <v>706</v>
      </c>
      <c r="F4073" s="4">
        <v>37</v>
      </c>
      <c r="G4073">
        <v>26</v>
      </c>
      <c r="H4073">
        <v>2.7692307692307701</v>
      </c>
      <c r="I4073">
        <v>37</v>
      </c>
      <c r="J4073">
        <v>6.3783783783783798</v>
      </c>
      <c r="K4073">
        <v>0</v>
      </c>
      <c r="L4073">
        <v>0</v>
      </c>
      <c r="M4073">
        <v>6</v>
      </c>
      <c r="N4073">
        <v>-46.645161290322598</v>
      </c>
      <c r="O4073">
        <v>0.162162162162162</v>
      </c>
      <c r="P4073">
        <v>32</v>
      </c>
      <c r="Q4073">
        <v>29.125</v>
      </c>
      <c r="R4073">
        <v>10</v>
      </c>
      <c r="S4073">
        <v>180.2</v>
      </c>
      <c r="T4073">
        <v>16</v>
      </c>
      <c r="U4073">
        <v>200.1875</v>
      </c>
      <c r="V4073">
        <v>15</v>
      </c>
      <c r="W4073">
        <v>21.266666666666701</v>
      </c>
      <c r="X4073">
        <v>17</v>
      </c>
      <c r="Y4073">
        <v>235.29411764705901</v>
      </c>
      <c r="Z4073">
        <v>20</v>
      </c>
      <c r="AA4073">
        <v>658.625</v>
      </c>
      <c r="AB4073">
        <v>17</v>
      </c>
      <c r="AC4073">
        <v>262.52941176470603</v>
      </c>
      <c r="AD4073">
        <v>0.45945945945945998</v>
      </c>
      <c r="AE4073">
        <v>1</v>
      </c>
      <c r="AF4073">
        <v>46</v>
      </c>
      <c r="AG4073">
        <v>2.7027027027027001E-2</v>
      </c>
      <c r="AH4073" s="4">
        <v>8</v>
      </c>
      <c r="AI4073">
        <v>0.5</v>
      </c>
      <c r="AJ4073" s="4">
        <v>1</v>
      </c>
      <c r="AK4073">
        <v>6.25E-2</v>
      </c>
      <c r="AL4073" s="4">
        <v>9</v>
      </c>
      <c r="AM4073">
        <v>0.52941176470588203</v>
      </c>
      <c r="AN4073" s="4">
        <v>1</v>
      </c>
      <c r="AO4073">
        <v>5.8823529411764698E-2</v>
      </c>
      <c r="AP4073" s="4">
        <v>0</v>
      </c>
      <c r="AQ4073">
        <v>0</v>
      </c>
      <c r="AR4073" s="4">
        <v>0</v>
      </c>
      <c r="AS4073">
        <v>0</v>
      </c>
      <c r="AT4073" s="4">
        <v>0</v>
      </c>
      <c r="AU4073" s="4">
        <v>0</v>
      </c>
      <c r="AV4073" s="4">
        <v>0</v>
      </c>
      <c r="AW4073">
        <v>1.3214285714285701</v>
      </c>
      <c r="AX4073" s="4">
        <f t="shared" si="63"/>
        <v>28.000000000000028</v>
      </c>
      <c r="AY4073" s="4">
        <v>15</v>
      </c>
      <c r="AZ4073" s="4">
        <v>15.2</v>
      </c>
    </row>
    <row r="4074" spans="1:52" x14ac:dyDescent="0.25">
      <c r="A4074" s="4">
        <v>2017</v>
      </c>
      <c r="B4074" s="4" t="s">
        <v>1065</v>
      </c>
      <c r="C4074" t="s">
        <v>242</v>
      </c>
      <c r="D4074" t="s">
        <v>328</v>
      </c>
      <c r="E4074" s="18" t="s">
        <v>831</v>
      </c>
      <c r="F4074" s="4">
        <v>37</v>
      </c>
      <c r="G4074">
        <v>17</v>
      </c>
      <c r="H4074">
        <v>3.7058823529411802</v>
      </c>
      <c r="I4074">
        <v>37</v>
      </c>
      <c r="J4074">
        <v>10.6216216216216</v>
      </c>
      <c r="K4074">
        <v>2</v>
      </c>
      <c r="L4074">
        <v>5.4054054054054099E-2</v>
      </c>
      <c r="M4074">
        <v>2</v>
      </c>
      <c r="N4074">
        <v>-18.2</v>
      </c>
      <c r="O4074">
        <v>5.4054054054054099E-2</v>
      </c>
      <c r="P4074">
        <v>33</v>
      </c>
      <c r="Q4074">
        <v>24.030303030302999</v>
      </c>
      <c r="R4074">
        <v>2</v>
      </c>
      <c r="S4074">
        <v>41.5</v>
      </c>
      <c r="T4074">
        <v>1</v>
      </c>
      <c r="U4074">
        <v>73</v>
      </c>
      <c r="V4074">
        <v>0</v>
      </c>
      <c r="W4074">
        <v>0</v>
      </c>
      <c r="X4074">
        <v>35</v>
      </c>
      <c r="Y4074">
        <v>102.571428571429</v>
      </c>
      <c r="Z4074">
        <v>1</v>
      </c>
      <c r="AA4074">
        <v>89</v>
      </c>
      <c r="AB4074">
        <v>36</v>
      </c>
      <c r="AC4074">
        <v>143.805555555556</v>
      </c>
      <c r="AD4074">
        <v>0.97297297297297303</v>
      </c>
      <c r="AE4074">
        <v>25</v>
      </c>
      <c r="AF4074">
        <v>115.2</v>
      </c>
      <c r="AG4074">
        <v>0.67567567567567599</v>
      </c>
      <c r="AH4074" s="4">
        <v>0</v>
      </c>
      <c r="AI4074">
        <v>0</v>
      </c>
      <c r="AJ4074" s="4">
        <v>0</v>
      </c>
      <c r="AK4074">
        <v>0</v>
      </c>
      <c r="AL4074" s="4">
        <v>2</v>
      </c>
      <c r="AM4074">
        <v>5.5555555555555601E-2</v>
      </c>
      <c r="AN4074" s="4">
        <v>1</v>
      </c>
      <c r="AO4074">
        <v>2.7777777777777801E-2</v>
      </c>
      <c r="AP4074" s="4">
        <v>2</v>
      </c>
      <c r="AQ4074">
        <v>5.4054054054054099E-2</v>
      </c>
      <c r="AR4074" s="4">
        <v>1</v>
      </c>
      <c r="AS4074">
        <v>2.7027027027027001E-2</v>
      </c>
      <c r="AT4074" s="4">
        <v>0</v>
      </c>
      <c r="AU4074" s="4">
        <v>0</v>
      </c>
      <c r="AV4074" s="4">
        <v>0</v>
      </c>
      <c r="AW4074">
        <v>2.3125</v>
      </c>
      <c r="AX4074" s="4">
        <f t="shared" si="63"/>
        <v>16</v>
      </c>
      <c r="AY4074" s="4">
        <v>1</v>
      </c>
      <c r="AZ4074" s="4">
        <v>5</v>
      </c>
    </row>
    <row r="4075" spans="1:52" x14ac:dyDescent="0.25">
      <c r="A4075" s="4">
        <v>2017</v>
      </c>
      <c r="B4075" s="4" t="s">
        <v>1065</v>
      </c>
      <c r="C4075" t="s">
        <v>242</v>
      </c>
      <c r="D4075" t="s">
        <v>261</v>
      </c>
      <c r="E4075" s="18" t="s">
        <v>770</v>
      </c>
      <c r="F4075" s="4">
        <v>11</v>
      </c>
      <c r="G4075">
        <v>6</v>
      </c>
      <c r="H4075">
        <v>3.1666666666666701</v>
      </c>
      <c r="I4075">
        <v>11</v>
      </c>
      <c r="J4075">
        <v>4.5454545454545503</v>
      </c>
      <c r="K4075">
        <v>0</v>
      </c>
      <c r="L4075">
        <v>0</v>
      </c>
      <c r="M4075">
        <v>4</v>
      </c>
      <c r="N4075">
        <v>-110.571428571429</v>
      </c>
      <c r="O4075">
        <v>0.36363636363636398</v>
      </c>
      <c r="P4075">
        <v>5</v>
      </c>
      <c r="Q4075">
        <v>18.2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7</v>
      </c>
      <c r="Y4075">
        <v>60.571428571428598</v>
      </c>
      <c r="Z4075">
        <v>4</v>
      </c>
      <c r="AA4075">
        <v>614</v>
      </c>
      <c r="AB4075">
        <v>7</v>
      </c>
      <c r="AC4075">
        <v>59.1666666666667</v>
      </c>
      <c r="AD4075">
        <v>0.54545454545454497</v>
      </c>
      <c r="AE4075">
        <v>5</v>
      </c>
      <c r="AF4075">
        <v>42</v>
      </c>
      <c r="AG4075">
        <v>0.45454545454545497</v>
      </c>
      <c r="AH4075" s="4">
        <v>0</v>
      </c>
      <c r="AI4075">
        <v>0</v>
      </c>
      <c r="AJ4075" s="4">
        <v>0</v>
      </c>
      <c r="AK4075">
        <v>0</v>
      </c>
      <c r="AL4075" s="4">
        <v>0</v>
      </c>
      <c r="AM4075">
        <v>0</v>
      </c>
      <c r="AN4075" s="4">
        <v>0</v>
      </c>
      <c r="AO4075">
        <v>0</v>
      </c>
      <c r="AP4075" s="4">
        <v>0</v>
      </c>
      <c r="AQ4075">
        <v>0</v>
      </c>
      <c r="AR4075" s="4">
        <v>0</v>
      </c>
      <c r="AS4075">
        <v>0</v>
      </c>
      <c r="AT4075" s="4">
        <v>0</v>
      </c>
      <c r="AU4075" s="4">
        <v>0</v>
      </c>
      <c r="AV4075" s="4">
        <v>0</v>
      </c>
      <c r="AW4075">
        <v>1.5714285714285701</v>
      </c>
      <c r="AX4075" s="4">
        <f t="shared" si="63"/>
        <v>7.0000000000000062</v>
      </c>
      <c r="AY4075" s="4">
        <v>0</v>
      </c>
      <c r="AZ4075" s="4">
        <v>0</v>
      </c>
    </row>
    <row r="4076" spans="1:52" x14ac:dyDescent="0.25">
      <c r="A4076" s="4">
        <v>2017</v>
      </c>
      <c r="B4076" s="4" t="s">
        <v>1065</v>
      </c>
      <c r="C4076" t="s">
        <v>242</v>
      </c>
      <c r="D4076" t="s">
        <v>381</v>
      </c>
      <c r="E4076" s="18" t="s">
        <v>880</v>
      </c>
      <c r="F4076" s="4">
        <v>51</v>
      </c>
      <c r="G4076">
        <v>29</v>
      </c>
      <c r="H4076">
        <v>2.2413793103448301</v>
      </c>
      <c r="I4076">
        <v>51</v>
      </c>
      <c r="J4076">
        <v>5.5098039215686301</v>
      </c>
      <c r="K4076">
        <v>0</v>
      </c>
      <c r="L4076">
        <v>0</v>
      </c>
      <c r="M4076">
        <v>5</v>
      </c>
      <c r="N4076">
        <v>171.304347826087</v>
      </c>
      <c r="O4076">
        <v>9.8039215686274495E-2</v>
      </c>
      <c r="P4076">
        <v>25</v>
      </c>
      <c r="Q4076">
        <v>14.28</v>
      </c>
      <c r="R4076">
        <v>5</v>
      </c>
      <c r="S4076">
        <v>12.8</v>
      </c>
      <c r="T4076">
        <v>0</v>
      </c>
      <c r="U4076">
        <v>0</v>
      </c>
      <c r="V4076">
        <v>0</v>
      </c>
      <c r="W4076">
        <v>0</v>
      </c>
      <c r="X4076">
        <v>48</v>
      </c>
      <c r="Y4076">
        <v>47.7291666666667</v>
      </c>
      <c r="Z4076">
        <v>0</v>
      </c>
      <c r="AA4076">
        <v>0</v>
      </c>
      <c r="AB4076">
        <v>51</v>
      </c>
      <c r="AC4076">
        <v>67.239999999999995</v>
      </c>
      <c r="AD4076">
        <v>0.98039215686274495</v>
      </c>
      <c r="AE4076">
        <v>38</v>
      </c>
      <c r="AF4076">
        <v>56.131578947368403</v>
      </c>
      <c r="AG4076">
        <v>0.74509803921568596</v>
      </c>
      <c r="AH4076" s="4">
        <v>0</v>
      </c>
      <c r="AI4076">
        <v>0</v>
      </c>
      <c r="AJ4076" s="4">
        <v>0</v>
      </c>
      <c r="AK4076">
        <v>0</v>
      </c>
      <c r="AL4076" s="4">
        <v>2</v>
      </c>
      <c r="AM4076">
        <v>0.04</v>
      </c>
      <c r="AN4076" s="4">
        <v>0</v>
      </c>
      <c r="AO4076">
        <v>0</v>
      </c>
      <c r="AP4076" s="4">
        <v>2</v>
      </c>
      <c r="AQ4076">
        <v>3.9215686274509803E-2</v>
      </c>
      <c r="AR4076" s="4">
        <v>0</v>
      </c>
      <c r="AS4076">
        <v>0</v>
      </c>
      <c r="AT4076" s="4">
        <v>0</v>
      </c>
      <c r="AU4076" s="4">
        <v>0</v>
      </c>
      <c r="AV4076" s="4">
        <v>0</v>
      </c>
      <c r="AW4076">
        <v>2.5499999999999998</v>
      </c>
      <c r="AX4076" s="4">
        <f t="shared" si="63"/>
        <v>20</v>
      </c>
      <c r="AY4076" s="4">
        <v>0</v>
      </c>
      <c r="AZ4076" s="4">
        <v>0</v>
      </c>
    </row>
    <row r="4077" spans="1:52" x14ac:dyDescent="0.25">
      <c r="A4077" s="4">
        <v>2017</v>
      </c>
      <c r="B4077" s="4" t="s">
        <v>1065</v>
      </c>
      <c r="C4077" t="s">
        <v>242</v>
      </c>
      <c r="D4077" t="s">
        <v>255</v>
      </c>
      <c r="E4077" s="18" t="s">
        <v>764</v>
      </c>
      <c r="F4077" s="4">
        <v>80</v>
      </c>
      <c r="G4077">
        <v>67</v>
      </c>
      <c r="H4077">
        <v>6.4029850746268702</v>
      </c>
      <c r="I4077">
        <v>80</v>
      </c>
      <c r="J4077">
        <v>9</v>
      </c>
      <c r="K4077">
        <v>5</v>
      </c>
      <c r="L4077">
        <v>6.25E-2</v>
      </c>
      <c r="M4077">
        <v>25</v>
      </c>
      <c r="N4077">
        <v>940.78947368421098</v>
      </c>
      <c r="O4077">
        <v>0.3125</v>
      </c>
      <c r="P4077">
        <v>68</v>
      </c>
      <c r="Q4077">
        <v>9.3970588235294095</v>
      </c>
      <c r="R4077">
        <v>21</v>
      </c>
      <c r="S4077">
        <v>171.38095238095201</v>
      </c>
      <c r="T4077">
        <v>31</v>
      </c>
      <c r="U4077">
        <v>190.35483870967701</v>
      </c>
      <c r="V4077">
        <v>29</v>
      </c>
      <c r="W4077">
        <v>11.034482758620699</v>
      </c>
      <c r="X4077">
        <v>44</v>
      </c>
      <c r="Y4077">
        <v>164.93181818181799</v>
      </c>
      <c r="Z4077">
        <v>33</v>
      </c>
      <c r="AA4077">
        <v>505.10344827586198</v>
      </c>
      <c r="AB4077">
        <v>47</v>
      </c>
      <c r="AC4077">
        <v>188.17021276595699</v>
      </c>
      <c r="AD4077">
        <v>0.58750000000000002</v>
      </c>
      <c r="AE4077">
        <v>16</v>
      </c>
      <c r="AF4077">
        <v>88.1875</v>
      </c>
      <c r="AG4077">
        <v>0.2</v>
      </c>
      <c r="AH4077" s="4">
        <v>18</v>
      </c>
      <c r="AI4077">
        <v>0.62068965517241403</v>
      </c>
      <c r="AJ4077" s="4">
        <v>7</v>
      </c>
      <c r="AK4077">
        <v>0.24137931034482801</v>
      </c>
      <c r="AL4077" s="4">
        <v>7</v>
      </c>
      <c r="AM4077">
        <v>0.14893617021276601</v>
      </c>
      <c r="AN4077" s="4">
        <v>5</v>
      </c>
      <c r="AO4077">
        <v>0.10638297872340401</v>
      </c>
      <c r="AP4077" s="4">
        <v>0</v>
      </c>
      <c r="AQ4077">
        <v>0</v>
      </c>
      <c r="AR4077" s="4">
        <v>1</v>
      </c>
      <c r="AS4077">
        <v>1.2500000000000001E-2</v>
      </c>
      <c r="AT4077" s="4">
        <v>0</v>
      </c>
      <c r="AU4077" s="4">
        <v>0</v>
      </c>
      <c r="AV4077" s="4">
        <v>1</v>
      </c>
      <c r="AW4077">
        <v>1.4285714285714299</v>
      </c>
      <c r="AX4077" s="4">
        <f t="shared" si="63"/>
        <v>55.999999999999943</v>
      </c>
      <c r="AY4077" s="4">
        <v>31</v>
      </c>
      <c r="AZ4077" s="4">
        <v>12.9677419354839</v>
      </c>
    </row>
    <row r="4078" spans="1:52" x14ac:dyDescent="0.25">
      <c r="A4078" s="4">
        <v>2017</v>
      </c>
      <c r="B4078" s="4" t="s">
        <v>1065</v>
      </c>
      <c r="C4078" t="s">
        <v>242</v>
      </c>
      <c r="D4078" t="s">
        <v>255</v>
      </c>
      <c r="E4078" s="18" t="s">
        <v>764</v>
      </c>
      <c r="F4078" s="4">
        <v>1</v>
      </c>
      <c r="G4078">
        <v>0</v>
      </c>
      <c r="H4078">
        <v>0</v>
      </c>
      <c r="I4078">
        <v>1</v>
      </c>
      <c r="J4078">
        <v>6</v>
      </c>
      <c r="K4078">
        <v>0</v>
      </c>
      <c r="L4078">
        <v>0</v>
      </c>
      <c r="M4078">
        <v>0</v>
      </c>
      <c r="N4078">
        <v>-1194</v>
      </c>
      <c r="O4078">
        <v>0</v>
      </c>
      <c r="P4078">
        <v>1</v>
      </c>
      <c r="Q4078">
        <v>16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 s="4">
        <v>0</v>
      </c>
      <c r="AI4078">
        <v>0</v>
      </c>
      <c r="AJ4078" s="4">
        <v>0</v>
      </c>
      <c r="AK4078">
        <v>0</v>
      </c>
      <c r="AL4078" s="4">
        <v>0</v>
      </c>
      <c r="AM4078">
        <v>0</v>
      </c>
      <c r="AN4078" s="4">
        <v>0</v>
      </c>
      <c r="AO4078">
        <v>0</v>
      </c>
      <c r="AP4078" s="4">
        <v>0</v>
      </c>
      <c r="AQ4078">
        <v>0</v>
      </c>
      <c r="AR4078" s="4">
        <v>0</v>
      </c>
      <c r="AS4078">
        <v>0</v>
      </c>
      <c r="AT4078" s="4">
        <v>0</v>
      </c>
      <c r="AU4078" s="4">
        <v>0</v>
      </c>
      <c r="AV4078" s="4">
        <v>0</v>
      </c>
      <c r="AW4078" s="4">
        <v>0</v>
      </c>
      <c r="AX4078" s="4">
        <f t="shared" si="63"/>
        <v>0</v>
      </c>
      <c r="AY4078" s="4">
        <v>0</v>
      </c>
      <c r="AZ4078" s="4">
        <v>0</v>
      </c>
    </row>
    <row r="4079" spans="1:52" x14ac:dyDescent="0.25">
      <c r="A4079" s="4">
        <v>2017</v>
      </c>
      <c r="B4079" s="4" t="s">
        <v>1065</v>
      </c>
      <c r="C4079" t="s">
        <v>242</v>
      </c>
      <c r="D4079" t="s">
        <v>345</v>
      </c>
      <c r="E4079" s="18" t="s">
        <v>845</v>
      </c>
      <c r="F4079" s="4">
        <v>37</v>
      </c>
      <c r="G4079">
        <v>31</v>
      </c>
      <c r="H4079">
        <v>2.6451612903225801</v>
      </c>
      <c r="I4079">
        <v>37</v>
      </c>
      <c r="J4079">
        <v>3.9459459459459501</v>
      </c>
      <c r="K4079">
        <v>0</v>
      </c>
      <c r="L4079">
        <v>0</v>
      </c>
      <c r="M4079">
        <v>11</v>
      </c>
      <c r="N4079">
        <v>301.068965517241</v>
      </c>
      <c r="O4079">
        <v>0.29729729729729698</v>
      </c>
      <c r="P4079">
        <v>33</v>
      </c>
      <c r="Q4079">
        <v>14.969696969697001</v>
      </c>
      <c r="R4079">
        <v>6</v>
      </c>
      <c r="S4079">
        <v>302</v>
      </c>
      <c r="T4079">
        <v>28</v>
      </c>
      <c r="U4079">
        <v>193.607142857143</v>
      </c>
      <c r="V4079">
        <v>28</v>
      </c>
      <c r="W4079">
        <v>15.6071428571429</v>
      </c>
      <c r="X4079">
        <v>6</v>
      </c>
      <c r="Y4079">
        <v>162.833333333333</v>
      </c>
      <c r="Z4079">
        <v>30</v>
      </c>
      <c r="AA4079">
        <v>401</v>
      </c>
      <c r="AB4079">
        <v>7</v>
      </c>
      <c r="AC4079">
        <v>229</v>
      </c>
      <c r="AD4079">
        <v>0.162162162162162</v>
      </c>
      <c r="AE4079">
        <v>1</v>
      </c>
      <c r="AF4079">
        <v>41</v>
      </c>
      <c r="AG4079">
        <v>2.7027027027027001E-2</v>
      </c>
      <c r="AH4079" s="4">
        <v>24</v>
      </c>
      <c r="AI4079">
        <v>1.0909090909090899</v>
      </c>
      <c r="AJ4079" s="4">
        <v>8</v>
      </c>
      <c r="AK4079">
        <v>0.36363636363636398</v>
      </c>
      <c r="AL4079" s="4">
        <v>1</v>
      </c>
      <c r="AM4079">
        <v>0.16666666666666699</v>
      </c>
      <c r="AN4079" s="4">
        <v>0</v>
      </c>
      <c r="AO4079">
        <v>0</v>
      </c>
      <c r="AP4079" s="4">
        <v>0</v>
      </c>
      <c r="AQ4079">
        <v>0</v>
      </c>
      <c r="AR4079" s="4">
        <v>0</v>
      </c>
      <c r="AS4079">
        <v>0</v>
      </c>
      <c r="AT4079" s="4">
        <v>0</v>
      </c>
      <c r="AU4079" s="4">
        <v>0</v>
      </c>
      <c r="AV4079" s="4">
        <v>2</v>
      </c>
      <c r="AW4079">
        <v>1.48</v>
      </c>
      <c r="AX4079" s="4">
        <f t="shared" si="63"/>
        <v>25</v>
      </c>
      <c r="AY4079" s="4">
        <v>27</v>
      </c>
      <c r="AZ4079" s="4">
        <v>13.703703703703701</v>
      </c>
    </row>
    <row r="4080" spans="1:52" x14ac:dyDescent="0.25">
      <c r="A4080" s="4">
        <v>2017</v>
      </c>
      <c r="B4080" s="4" t="s">
        <v>1065</v>
      </c>
      <c r="C4080" t="s">
        <v>242</v>
      </c>
      <c r="D4080" t="s">
        <v>247</v>
      </c>
      <c r="E4080" s="18" t="s">
        <v>757</v>
      </c>
      <c r="F4080" s="4">
        <v>66</v>
      </c>
      <c r="G4080">
        <v>48</v>
      </c>
      <c r="H4080">
        <v>2.8541666666666701</v>
      </c>
      <c r="I4080">
        <v>66</v>
      </c>
      <c r="J4080">
        <v>6.1666666666666696</v>
      </c>
      <c r="K4080">
        <v>0</v>
      </c>
      <c r="L4080">
        <v>0</v>
      </c>
      <c r="M4080">
        <v>17</v>
      </c>
      <c r="N4080">
        <v>1104.86153846154</v>
      </c>
      <c r="O4080">
        <v>0.25757575757575801</v>
      </c>
      <c r="P4080">
        <v>57</v>
      </c>
      <c r="Q4080">
        <v>13.7543859649123</v>
      </c>
      <c r="R4080">
        <v>19</v>
      </c>
      <c r="S4080">
        <v>155.842105263158</v>
      </c>
      <c r="T4080">
        <v>22</v>
      </c>
      <c r="U4080">
        <v>208.68181818181799</v>
      </c>
      <c r="V4080">
        <v>21</v>
      </c>
      <c r="W4080">
        <v>20.1428571428571</v>
      </c>
      <c r="X4080">
        <v>37</v>
      </c>
      <c r="Y4080">
        <v>163.29729729729701</v>
      </c>
      <c r="Z4080">
        <v>28</v>
      </c>
      <c r="AA4080">
        <v>519.30769230769204</v>
      </c>
      <c r="AB4080">
        <v>38</v>
      </c>
      <c r="AC4080">
        <v>217.210526315789</v>
      </c>
      <c r="AD4080">
        <v>0.57575757575757602</v>
      </c>
      <c r="AE4080">
        <v>11</v>
      </c>
      <c r="AF4080">
        <v>108.90909090909101</v>
      </c>
      <c r="AG4080">
        <v>0.16666666666666699</v>
      </c>
      <c r="AH4080" s="4">
        <v>15</v>
      </c>
      <c r="AI4080">
        <v>0.57692307692307698</v>
      </c>
      <c r="AJ4080" s="4">
        <v>10</v>
      </c>
      <c r="AK4080">
        <v>0.38461538461538503</v>
      </c>
      <c r="AL4080" s="4">
        <v>12</v>
      </c>
      <c r="AM4080">
        <v>0.31578947368421101</v>
      </c>
      <c r="AN4080" s="4">
        <v>4</v>
      </c>
      <c r="AO4080">
        <v>0.105263157894737</v>
      </c>
      <c r="AP4080" s="4">
        <v>0</v>
      </c>
      <c r="AQ4080">
        <v>0</v>
      </c>
      <c r="AR4080" s="4">
        <v>1</v>
      </c>
      <c r="AS4080">
        <v>1.5151515151515201E-2</v>
      </c>
      <c r="AT4080" s="4">
        <v>0</v>
      </c>
      <c r="AU4080" s="4">
        <v>0</v>
      </c>
      <c r="AV4080" s="4">
        <v>2</v>
      </c>
      <c r="AW4080">
        <v>1.4347826086956501</v>
      </c>
      <c r="AX4080" s="4">
        <f t="shared" si="63"/>
        <v>46.000000000000064</v>
      </c>
      <c r="AY4080" s="4">
        <v>22</v>
      </c>
      <c r="AZ4080" s="4">
        <v>10.7727272727273</v>
      </c>
    </row>
    <row r="4081" spans="1:52" x14ac:dyDescent="0.25">
      <c r="A4081" s="4">
        <v>2017</v>
      </c>
      <c r="B4081" s="4" t="s">
        <v>1065</v>
      </c>
      <c r="C4081" t="s">
        <v>242</v>
      </c>
      <c r="D4081" t="s">
        <v>245</v>
      </c>
      <c r="E4081" s="18" t="s">
        <v>755</v>
      </c>
      <c r="F4081" s="4">
        <v>141</v>
      </c>
      <c r="G4081">
        <v>115</v>
      </c>
      <c r="H4081">
        <v>3.77391304347826</v>
      </c>
      <c r="I4081">
        <v>139</v>
      </c>
      <c r="J4081">
        <v>4.86330935251799</v>
      </c>
      <c r="K4081">
        <v>0</v>
      </c>
      <c r="L4081">
        <v>0</v>
      </c>
      <c r="M4081">
        <v>24</v>
      </c>
      <c r="N4081">
        <v>-39.144067796610202</v>
      </c>
      <c r="O4081">
        <v>0.170212765957447</v>
      </c>
      <c r="P4081">
        <v>74</v>
      </c>
      <c r="Q4081">
        <v>7.8243243243243201</v>
      </c>
      <c r="R4081">
        <v>22</v>
      </c>
      <c r="S4081">
        <v>134.227272727273</v>
      </c>
      <c r="T4081">
        <v>33</v>
      </c>
      <c r="U4081">
        <v>117.30303030303</v>
      </c>
      <c r="V4081">
        <v>32</v>
      </c>
      <c r="W4081">
        <v>9.4375</v>
      </c>
      <c r="X4081">
        <v>69</v>
      </c>
      <c r="Y4081">
        <v>51.521739130434803</v>
      </c>
      <c r="Z4081">
        <v>45</v>
      </c>
      <c r="AA4081">
        <v>478.4375</v>
      </c>
      <c r="AB4081">
        <v>94</v>
      </c>
      <c r="AC4081">
        <v>101.14117647058799</v>
      </c>
      <c r="AD4081">
        <v>0.60283687943262398</v>
      </c>
      <c r="AE4081">
        <v>51</v>
      </c>
      <c r="AF4081">
        <v>33.7843137254902</v>
      </c>
      <c r="AG4081">
        <v>0.36170212765957499</v>
      </c>
      <c r="AH4081" s="4">
        <v>17</v>
      </c>
      <c r="AI4081">
        <v>0.53125</v>
      </c>
      <c r="AJ4081" s="4">
        <v>4</v>
      </c>
      <c r="AK4081">
        <v>0.125</v>
      </c>
      <c r="AL4081" s="4">
        <v>14</v>
      </c>
      <c r="AM4081">
        <v>0.16470588235294101</v>
      </c>
      <c r="AN4081" s="4">
        <v>2</v>
      </c>
      <c r="AO4081">
        <v>2.3529411764705899E-2</v>
      </c>
      <c r="AP4081" s="4">
        <v>1</v>
      </c>
      <c r="AQ4081">
        <v>7.09219858156028E-3</v>
      </c>
      <c r="AR4081" s="4">
        <v>0</v>
      </c>
      <c r="AS4081">
        <v>0</v>
      </c>
      <c r="AT4081" s="4">
        <v>0</v>
      </c>
      <c r="AU4081" s="4">
        <v>2</v>
      </c>
      <c r="AV4081" s="4">
        <v>12</v>
      </c>
      <c r="AW4081">
        <v>1.4787234042553199</v>
      </c>
      <c r="AX4081" s="4">
        <f t="shared" si="63"/>
        <v>95.352517985611456</v>
      </c>
      <c r="AY4081" s="4">
        <v>31</v>
      </c>
      <c r="AZ4081" s="4">
        <v>10.677419354838699</v>
      </c>
    </row>
    <row r="4082" spans="1:52" x14ac:dyDescent="0.25">
      <c r="A4082" s="4">
        <v>2017</v>
      </c>
      <c r="B4082" s="4" t="s">
        <v>1065</v>
      </c>
      <c r="C4082" t="s">
        <v>242</v>
      </c>
      <c r="D4082" t="s">
        <v>244</v>
      </c>
      <c r="E4082" s="18" t="s">
        <v>754</v>
      </c>
      <c r="F4082" s="4">
        <v>144</v>
      </c>
      <c r="G4082">
        <v>135</v>
      </c>
      <c r="H4082">
        <v>3.1333333333333302</v>
      </c>
      <c r="I4082">
        <v>143</v>
      </c>
      <c r="J4082">
        <v>4.9790209790209801</v>
      </c>
      <c r="K4082">
        <v>6</v>
      </c>
      <c r="L4082">
        <v>4.1958041958042001E-2</v>
      </c>
      <c r="M4082">
        <v>63</v>
      </c>
      <c r="N4082">
        <v>1713.73770491803</v>
      </c>
      <c r="O4082">
        <v>0.4375</v>
      </c>
      <c r="P4082">
        <v>124</v>
      </c>
      <c r="Q4082">
        <v>7.32258064516129</v>
      </c>
      <c r="R4082">
        <v>10</v>
      </c>
      <c r="S4082">
        <v>41.6</v>
      </c>
      <c r="T4082">
        <v>4</v>
      </c>
      <c r="U4082">
        <v>147.25</v>
      </c>
      <c r="V4082">
        <v>4</v>
      </c>
      <c r="W4082">
        <v>3.25</v>
      </c>
      <c r="X4082">
        <v>134</v>
      </c>
      <c r="Y4082">
        <v>85.276119402985103</v>
      </c>
      <c r="Z4082">
        <v>4</v>
      </c>
      <c r="AA4082">
        <v>279</v>
      </c>
      <c r="AB4082">
        <v>139</v>
      </c>
      <c r="AC4082">
        <v>99.870503597122294</v>
      </c>
      <c r="AD4082">
        <v>0.96527777777777801</v>
      </c>
      <c r="AE4082">
        <v>82</v>
      </c>
      <c r="AF4082">
        <v>72.853658536585399</v>
      </c>
      <c r="AG4082">
        <v>0.56944444444444398</v>
      </c>
      <c r="AH4082" s="4">
        <v>3</v>
      </c>
      <c r="AI4082">
        <v>0.75</v>
      </c>
      <c r="AJ4082" s="4">
        <v>1</v>
      </c>
      <c r="AK4082">
        <v>0.25</v>
      </c>
      <c r="AL4082" s="4">
        <v>16</v>
      </c>
      <c r="AM4082">
        <v>0.115107913669065</v>
      </c>
      <c r="AN4082" s="4">
        <v>16</v>
      </c>
      <c r="AO4082">
        <v>0.115107913669065</v>
      </c>
      <c r="AP4082" s="4">
        <v>0</v>
      </c>
      <c r="AQ4082">
        <v>0</v>
      </c>
      <c r="AR4082" s="4">
        <v>0</v>
      </c>
      <c r="AS4082">
        <v>0</v>
      </c>
      <c r="AT4082" s="4">
        <v>0</v>
      </c>
      <c r="AU4082" s="4">
        <v>1</v>
      </c>
      <c r="AV4082" s="4">
        <v>0</v>
      </c>
      <c r="AW4082">
        <v>2.0724637681159401</v>
      </c>
      <c r="AX4082" s="4">
        <f t="shared" si="63"/>
        <v>69.482517482517551</v>
      </c>
      <c r="AY4082" s="4">
        <v>4</v>
      </c>
      <c r="AZ4082" s="4">
        <v>17.5</v>
      </c>
    </row>
    <row r="4083" spans="1:52" x14ac:dyDescent="0.25">
      <c r="A4083" s="4">
        <v>2017</v>
      </c>
      <c r="B4083" s="4" t="s">
        <v>1065</v>
      </c>
      <c r="C4083" t="s">
        <v>242</v>
      </c>
      <c r="D4083" t="s">
        <v>252</v>
      </c>
      <c r="E4083" s="18" t="s">
        <v>762</v>
      </c>
      <c r="F4083" s="4">
        <v>82</v>
      </c>
      <c r="G4083">
        <v>76</v>
      </c>
      <c r="H4083">
        <v>6.1315789473684204</v>
      </c>
      <c r="I4083">
        <v>82</v>
      </c>
      <c r="J4083">
        <v>7.5731707317073198</v>
      </c>
      <c r="K4083">
        <v>2</v>
      </c>
      <c r="L4083">
        <v>2.4390243902439001E-2</v>
      </c>
      <c r="M4083">
        <v>35</v>
      </c>
      <c r="N4083">
        <v>1693.2151898734201</v>
      </c>
      <c r="O4083">
        <v>0.42682926829268297</v>
      </c>
      <c r="P4083">
        <v>76</v>
      </c>
      <c r="Q4083">
        <v>11.8684210526316</v>
      </c>
      <c r="R4083">
        <v>25</v>
      </c>
      <c r="S4083">
        <v>228.68</v>
      </c>
      <c r="T4083">
        <v>37</v>
      </c>
      <c r="U4083">
        <v>190.972972972973</v>
      </c>
      <c r="V4083">
        <v>34</v>
      </c>
      <c r="W4083">
        <v>4.5</v>
      </c>
      <c r="X4083">
        <v>39</v>
      </c>
      <c r="Y4083">
        <v>177.17948717948701</v>
      </c>
      <c r="Z4083">
        <v>40</v>
      </c>
      <c r="AA4083">
        <v>576.58333333333303</v>
      </c>
      <c r="AB4083">
        <v>42</v>
      </c>
      <c r="AC4083">
        <v>208.833333333333</v>
      </c>
      <c r="AD4083">
        <v>0.51219512195121997</v>
      </c>
      <c r="AE4083">
        <v>0</v>
      </c>
      <c r="AF4083">
        <v>0</v>
      </c>
      <c r="AG4083">
        <v>0</v>
      </c>
      <c r="AH4083" s="4">
        <v>23</v>
      </c>
      <c r="AI4083">
        <v>0.63888888888888895</v>
      </c>
      <c r="AJ4083" s="4">
        <v>7</v>
      </c>
      <c r="AK4083">
        <v>0.194444444444444</v>
      </c>
      <c r="AL4083" s="4">
        <v>16</v>
      </c>
      <c r="AM4083">
        <v>0.38095238095238099</v>
      </c>
      <c r="AN4083" s="4">
        <v>9</v>
      </c>
      <c r="AO4083">
        <v>0.214285714285714</v>
      </c>
      <c r="AP4083" s="4">
        <v>0</v>
      </c>
      <c r="AQ4083">
        <v>0</v>
      </c>
      <c r="AR4083" s="4">
        <v>0</v>
      </c>
      <c r="AS4083">
        <v>0</v>
      </c>
      <c r="AT4083" s="4">
        <v>0</v>
      </c>
      <c r="AU4083" s="4">
        <v>0</v>
      </c>
      <c r="AV4083" s="4">
        <v>2</v>
      </c>
      <c r="AW4083">
        <v>1.64</v>
      </c>
      <c r="AX4083" s="4">
        <f t="shared" si="63"/>
        <v>50</v>
      </c>
      <c r="AY4083" s="4">
        <v>35</v>
      </c>
      <c r="AZ4083" s="4">
        <v>17</v>
      </c>
    </row>
    <row r="4084" spans="1:52" x14ac:dyDescent="0.25">
      <c r="A4084" s="4">
        <v>2017</v>
      </c>
      <c r="B4084" s="4" t="s">
        <v>1065</v>
      </c>
      <c r="C4084" t="s">
        <v>242</v>
      </c>
      <c r="D4084" t="s">
        <v>182</v>
      </c>
      <c r="E4084" s="18" t="s">
        <v>695</v>
      </c>
      <c r="F4084" s="4">
        <v>196</v>
      </c>
      <c r="G4084">
        <v>175</v>
      </c>
      <c r="H4084">
        <v>2.1657142857142899</v>
      </c>
      <c r="I4084">
        <v>195</v>
      </c>
      <c r="J4084">
        <v>5.2923076923076904</v>
      </c>
      <c r="K4084">
        <v>0</v>
      </c>
      <c r="L4084">
        <v>0</v>
      </c>
      <c r="M4084">
        <v>48</v>
      </c>
      <c r="N4084">
        <v>1185.28497409326</v>
      </c>
      <c r="O4084">
        <v>0.24489795918367299</v>
      </c>
      <c r="P4084">
        <v>172</v>
      </c>
      <c r="Q4084">
        <v>12.383720930232601</v>
      </c>
      <c r="R4084">
        <v>19</v>
      </c>
      <c r="S4084">
        <v>12.6842105263158</v>
      </c>
      <c r="T4084">
        <v>1</v>
      </c>
      <c r="U4084">
        <v>159</v>
      </c>
      <c r="V4084">
        <v>1</v>
      </c>
      <c r="W4084">
        <v>31</v>
      </c>
      <c r="X4084">
        <v>188</v>
      </c>
      <c r="Y4084">
        <v>75.601063829787194</v>
      </c>
      <c r="Z4084">
        <v>1</v>
      </c>
      <c r="AA4084">
        <v>358</v>
      </c>
      <c r="AB4084">
        <v>194</v>
      </c>
      <c r="AC4084">
        <v>98.020618556700995</v>
      </c>
      <c r="AD4084">
        <v>0.98979591836734704</v>
      </c>
      <c r="AE4084">
        <v>161</v>
      </c>
      <c r="AF4084">
        <v>74.105590062111801</v>
      </c>
      <c r="AG4084">
        <v>0.82142857142857095</v>
      </c>
      <c r="AH4084" s="4">
        <v>1</v>
      </c>
      <c r="AI4084">
        <v>1</v>
      </c>
      <c r="AJ4084" s="4">
        <v>0</v>
      </c>
      <c r="AK4084">
        <v>0</v>
      </c>
      <c r="AL4084" s="4">
        <v>13</v>
      </c>
      <c r="AM4084">
        <v>6.7010309278350499E-2</v>
      </c>
      <c r="AN4084" s="4">
        <v>3</v>
      </c>
      <c r="AO4084">
        <v>1.54639175257732E-2</v>
      </c>
      <c r="AP4084" s="4">
        <v>0</v>
      </c>
      <c r="AQ4084">
        <v>0</v>
      </c>
      <c r="AR4084" s="4">
        <v>0</v>
      </c>
      <c r="AS4084">
        <v>0</v>
      </c>
      <c r="AT4084" s="4">
        <v>0</v>
      </c>
      <c r="AU4084" s="4">
        <v>1</v>
      </c>
      <c r="AV4084" s="4">
        <v>17</v>
      </c>
      <c r="AW4084">
        <v>1.625</v>
      </c>
      <c r="AX4084" s="4">
        <f t="shared" si="63"/>
        <v>120.61538461538461</v>
      </c>
      <c r="AY4084" s="4">
        <v>1</v>
      </c>
      <c r="AZ4084" s="4">
        <v>0</v>
      </c>
    </row>
    <row r="4085" spans="1:52" x14ac:dyDescent="0.25">
      <c r="A4085" s="4">
        <v>2017</v>
      </c>
      <c r="B4085" s="4" t="s">
        <v>1065</v>
      </c>
      <c r="C4085" t="s">
        <v>242</v>
      </c>
      <c r="D4085" t="s">
        <v>192</v>
      </c>
      <c r="E4085" s="18" t="s">
        <v>705</v>
      </c>
      <c r="F4085" s="4">
        <v>261</v>
      </c>
      <c r="G4085">
        <v>252</v>
      </c>
      <c r="H4085">
        <v>1.8730158730158699</v>
      </c>
      <c r="I4085">
        <v>261</v>
      </c>
      <c r="J4085">
        <v>3.26436781609195</v>
      </c>
      <c r="K4085">
        <v>6</v>
      </c>
      <c r="L4085">
        <v>2.2988505747126398E-2</v>
      </c>
      <c r="M4085">
        <v>146</v>
      </c>
      <c r="N4085">
        <v>3708.8086956521702</v>
      </c>
      <c r="O4085">
        <v>0.55938697318007702</v>
      </c>
      <c r="P4085">
        <v>240</v>
      </c>
      <c r="Q4085">
        <v>8.2291666666666696</v>
      </c>
      <c r="R4085">
        <v>46</v>
      </c>
      <c r="S4085">
        <v>47.260869565217398</v>
      </c>
      <c r="T4085">
        <v>9</v>
      </c>
      <c r="U4085">
        <v>242.777777777778</v>
      </c>
      <c r="V4085">
        <v>9</v>
      </c>
      <c r="W4085">
        <v>5.8888888888888902</v>
      </c>
      <c r="X4085">
        <v>247</v>
      </c>
      <c r="Y4085">
        <v>125.676113360324</v>
      </c>
      <c r="Z4085">
        <v>9</v>
      </c>
      <c r="AA4085">
        <v>510.555555555556</v>
      </c>
      <c r="AB4085">
        <v>252</v>
      </c>
      <c r="AC4085">
        <v>135.972222222222</v>
      </c>
      <c r="AD4085">
        <v>0.96551724137931005</v>
      </c>
      <c r="AE4085">
        <v>125</v>
      </c>
      <c r="AF4085">
        <v>68.488</v>
      </c>
      <c r="AG4085">
        <v>0.47892720306513398</v>
      </c>
      <c r="AH4085" s="4">
        <v>4</v>
      </c>
      <c r="AI4085">
        <v>0.44444444444444398</v>
      </c>
      <c r="AJ4085" s="4">
        <v>4</v>
      </c>
      <c r="AK4085">
        <v>0.44444444444444398</v>
      </c>
      <c r="AL4085" s="4">
        <v>40</v>
      </c>
      <c r="AM4085">
        <v>0.158730158730159</v>
      </c>
      <c r="AN4085" s="4">
        <v>30</v>
      </c>
      <c r="AO4085">
        <v>0.119047619047619</v>
      </c>
      <c r="AP4085" s="4">
        <v>0</v>
      </c>
      <c r="AQ4085">
        <v>0</v>
      </c>
      <c r="AR4085" s="4">
        <v>0</v>
      </c>
      <c r="AS4085">
        <v>0</v>
      </c>
      <c r="AT4085" s="4">
        <v>0</v>
      </c>
      <c r="AU4085" s="4">
        <v>0</v>
      </c>
      <c r="AV4085" s="4">
        <v>2</v>
      </c>
      <c r="AW4085">
        <v>2.0714285714285698</v>
      </c>
      <c r="AX4085" s="4">
        <f t="shared" si="63"/>
        <v>126.0000000000001</v>
      </c>
      <c r="AY4085" s="4">
        <v>9</v>
      </c>
      <c r="AZ4085" s="4">
        <v>17.2222222222222</v>
      </c>
    </row>
    <row r="4086" spans="1:52" x14ac:dyDescent="0.25">
      <c r="A4086" s="4">
        <v>2017</v>
      </c>
      <c r="B4086" s="4" t="s">
        <v>1065</v>
      </c>
      <c r="C4086" t="s">
        <v>242</v>
      </c>
      <c r="D4086" t="s">
        <v>175</v>
      </c>
      <c r="E4086" s="18" t="s">
        <v>688</v>
      </c>
      <c r="F4086" s="4">
        <v>26</v>
      </c>
      <c r="G4086">
        <v>24</v>
      </c>
      <c r="H4086">
        <v>2.7916666666666701</v>
      </c>
      <c r="I4086">
        <v>26</v>
      </c>
      <c r="J4086">
        <v>4.8076923076923102</v>
      </c>
      <c r="K4086">
        <v>2</v>
      </c>
      <c r="L4086">
        <v>7.69230769230769E-2</v>
      </c>
      <c r="M4086">
        <v>5</v>
      </c>
      <c r="N4086">
        <v>2101.6923076923099</v>
      </c>
      <c r="O4086">
        <v>0.19230769230769201</v>
      </c>
      <c r="P4086">
        <v>25</v>
      </c>
      <c r="Q4086">
        <v>9.08</v>
      </c>
      <c r="R4086">
        <v>4</v>
      </c>
      <c r="S4086">
        <v>19.5</v>
      </c>
      <c r="T4086">
        <v>1</v>
      </c>
      <c r="U4086">
        <v>120</v>
      </c>
      <c r="V4086">
        <v>1</v>
      </c>
      <c r="W4086">
        <v>0</v>
      </c>
      <c r="X4086">
        <v>22</v>
      </c>
      <c r="Y4086">
        <v>79.727272727272705</v>
      </c>
      <c r="Z4086">
        <v>1</v>
      </c>
      <c r="AA4086">
        <v>161</v>
      </c>
      <c r="AB4086">
        <v>25</v>
      </c>
      <c r="AC4086">
        <v>97.8</v>
      </c>
      <c r="AD4086">
        <v>0.96153846153846201</v>
      </c>
      <c r="AE4086">
        <v>24</v>
      </c>
      <c r="AF4086">
        <v>94.0416666666667</v>
      </c>
      <c r="AG4086">
        <v>0.92307692307692302</v>
      </c>
      <c r="AH4086" s="4">
        <v>1</v>
      </c>
      <c r="AI4086">
        <v>1</v>
      </c>
      <c r="AJ4086" s="4">
        <v>0</v>
      </c>
      <c r="AK4086">
        <v>0</v>
      </c>
      <c r="AL4086" s="4">
        <v>1</v>
      </c>
      <c r="AM4086">
        <v>0.04</v>
      </c>
      <c r="AN4086" s="4">
        <v>0</v>
      </c>
      <c r="AO4086">
        <v>0</v>
      </c>
      <c r="AP4086" s="4">
        <v>0</v>
      </c>
      <c r="AQ4086">
        <v>0</v>
      </c>
      <c r="AR4086" s="4">
        <v>0</v>
      </c>
      <c r="AS4086">
        <v>0</v>
      </c>
      <c r="AT4086" s="4">
        <v>0</v>
      </c>
      <c r="AU4086" s="4">
        <v>0</v>
      </c>
      <c r="AV4086" s="4">
        <v>1</v>
      </c>
      <c r="AW4086">
        <v>1.52941176470588</v>
      </c>
      <c r="AX4086" s="4">
        <f t="shared" si="63"/>
        <v>17.000000000000025</v>
      </c>
      <c r="AY4086" s="4">
        <v>1</v>
      </c>
      <c r="AZ4086" s="4">
        <v>5</v>
      </c>
    </row>
    <row r="4087" spans="1:52" x14ac:dyDescent="0.25">
      <c r="A4087" s="4">
        <v>2017</v>
      </c>
      <c r="B4087" s="4" t="s">
        <v>1065</v>
      </c>
      <c r="C4087" t="s">
        <v>242</v>
      </c>
      <c r="D4087" t="s">
        <v>190</v>
      </c>
      <c r="E4087" s="18" t="s">
        <v>703</v>
      </c>
      <c r="F4087" s="4">
        <v>1</v>
      </c>
      <c r="G4087">
        <v>1</v>
      </c>
      <c r="H4087">
        <v>2</v>
      </c>
      <c r="I4087">
        <v>1</v>
      </c>
      <c r="J4087">
        <v>3</v>
      </c>
      <c r="K4087">
        <v>0</v>
      </c>
      <c r="L4087">
        <v>0</v>
      </c>
      <c r="M4087">
        <v>1</v>
      </c>
      <c r="N4087">
        <v>0</v>
      </c>
      <c r="O4087">
        <v>1</v>
      </c>
      <c r="P4087">
        <v>1</v>
      </c>
      <c r="Q4087">
        <v>3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321</v>
      </c>
      <c r="AD4087">
        <v>1</v>
      </c>
      <c r="AE4087">
        <v>0</v>
      </c>
      <c r="AF4087">
        <v>0</v>
      </c>
      <c r="AG4087">
        <v>0</v>
      </c>
      <c r="AH4087" s="4">
        <v>0</v>
      </c>
      <c r="AI4087">
        <v>0</v>
      </c>
      <c r="AJ4087" s="4">
        <v>0</v>
      </c>
      <c r="AK4087">
        <v>0</v>
      </c>
      <c r="AL4087" s="4">
        <v>0</v>
      </c>
      <c r="AM4087">
        <v>0</v>
      </c>
      <c r="AN4087" s="4">
        <v>1</v>
      </c>
      <c r="AO4087">
        <v>1</v>
      </c>
      <c r="AP4087" s="4">
        <v>0</v>
      </c>
      <c r="AQ4087">
        <v>0</v>
      </c>
      <c r="AR4087" s="4">
        <v>0</v>
      </c>
      <c r="AS4087">
        <v>0</v>
      </c>
      <c r="AT4087" s="4">
        <v>0</v>
      </c>
      <c r="AU4087" s="4">
        <v>0</v>
      </c>
      <c r="AV4087" s="4">
        <v>1</v>
      </c>
      <c r="AW4087">
        <v>1</v>
      </c>
      <c r="AX4087" s="4">
        <f t="shared" si="63"/>
        <v>1</v>
      </c>
      <c r="AY4087" s="4">
        <v>0</v>
      </c>
      <c r="AZ4087" s="4">
        <v>0</v>
      </c>
    </row>
    <row r="4088" spans="1:52" x14ac:dyDescent="0.25">
      <c r="A4088" s="4">
        <v>2017</v>
      </c>
      <c r="B4088" s="4" t="s">
        <v>1065</v>
      </c>
      <c r="C4088" t="s">
        <v>242</v>
      </c>
      <c r="D4088" t="s">
        <v>183</v>
      </c>
      <c r="E4088" s="18" t="s">
        <v>696</v>
      </c>
      <c r="F4088" s="4">
        <v>230</v>
      </c>
      <c r="G4088">
        <v>220</v>
      </c>
      <c r="H4088">
        <v>2.9090909090909101</v>
      </c>
      <c r="I4088">
        <v>230</v>
      </c>
      <c r="J4088">
        <v>4.6869565217391296</v>
      </c>
      <c r="K4088">
        <v>6</v>
      </c>
      <c r="L4088">
        <v>2.6086956521739101E-2</v>
      </c>
      <c r="M4088">
        <v>83</v>
      </c>
      <c r="N4088">
        <v>3165.6343612334799</v>
      </c>
      <c r="O4088">
        <v>0.360869565217391</v>
      </c>
      <c r="P4088">
        <v>207</v>
      </c>
      <c r="Q4088">
        <v>8.5797101449275406</v>
      </c>
      <c r="R4088">
        <v>31</v>
      </c>
      <c r="S4088">
        <v>45.161290322580598</v>
      </c>
      <c r="T4088">
        <v>5</v>
      </c>
      <c r="U4088">
        <v>149</v>
      </c>
      <c r="V4088">
        <v>5</v>
      </c>
      <c r="W4088">
        <v>9.8000000000000007</v>
      </c>
      <c r="X4088">
        <v>221</v>
      </c>
      <c r="Y4088">
        <v>82.837104072398205</v>
      </c>
      <c r="Z4088">
        <v>5</v>
      </c>
      <c r="AA4088">
        <v>324.8</v>
      </c>
      <c r="AB4088">
        <v>225</v>
      </c>
      <c r="AC4088">
        <v>97.486607142857096</v>
      </c>
      <c r="AD4088">
        <v>0.97391304347826102</v>
      </c>
      <c r="AE4088">
        <v>143</v>
      </c>
      <c r="AF4088">
        <v>61.608391608391599</v>
      </c>
      <c r="AG4088">
        <v>0.62173913043478302</v>
      </c>
      <c r="AH4088" s="4">
        <v>2</v>
      </c>
      <c r="AI4088">
        <v>0.4</v>
      </c>
      <c r="AJ4088" s="4">
        <v>1</v>
      </c>
      <c r="AK4088">
        <v>0.2</v>
      </c>
      <c r="AL4088" s="4">
        <v>24</v>
      </c>
      <c r="AM4088">
        <v>0.107142857142857</v>
      </c>
      <c r="AN4088" s="4">
        <v>20</v>
      </c>
      <c r="AO4088">
        <v>8.9285714285714302E-2</v>
      </c>
      <c r="AP4088" s="4">
        <v>0</v>
      </c>
      <c r="AQ4088">
        <v>0</v>
      </c>
      <c r="AR4088" s="4">
        <v>0</v>
      </c>
      <c r="AS4088">
        <v>0</v>
      </c>
      <c r="AT4088" s="4">
        <v>0</v>
      </c>
      <c r="AU4088" s="4">
        <v>0</v>
      </c>
      <c r="AV4088" s="4">
        <v>2</v>
      </c>
      <c r="AW4088">
        <v>2</v>
      </c>
      <c r="AX4088" s="4">
        <f t="shared" si="63"/>
        <v>115</v>
      </c>
      <c r="AY4088" s="4">
        <v>6</v>
      </c>
      <c r="AZ4088" s="4">
        <v>1.4</v>
      </c>
    </row>
    <row r="4089" spans="1:52" x14ac:dyDescent="0.25">
      <c r="A4089" s="4">
        <v>2017</v>
      </c>
      <c r="B4089" s="4" t="s">
        <v>1065</v>
      </c>
      <c r="C4089" t="s">
        <v>242</v>
      </c>
      <c r="D4089" t="s">
        <v>251</v>
      </c>
      <c r="E4089" s="18" t="s">
        <v>761</v>
      </c>
      <c r="F4089" s="4">
        <v>79</v>
      </c>
      <c r="G4089">
        <v>68</v>
      </c>
      <c r="H4089">
        <v>3.3676470588235299</v>
      </c>
      <c r="I4089">
        <v>79</v>
      </c>
      <c r="J4089">
        <v>4.7468354430379804</v>
      </c>
      <c r="K4089">
        <v>0</v>
      </c>
      <c r="L4089">
        <v>0</v>
      </c>
      <c r="M4089">
        <v>14</v>
      </c>
      <c r="N4089">
        <v>10.0298507462687</v>
      </c>
      <c r="O4089">
        <v>0.177215189873418</v>
      </c>
      <c r="P4089">
        <v>73</v>
      </c>
      <c r="Q4089">
        <v>7.24657534246575</v>
      </c>
      <c r="R4089">
        <v>30</v>
      </c>
      <c r="S4089">
        <v>192.1</v>
      </c>
      <c r="T4089">
        <v>52</v>
      </c>
      <c r="U4089">
        <v>168.211538461538</v>
      </c>
      <c r="V4089">
        <v>48</v>
      </c>
      <c r="W4089">
        <v>9.2708333333333304</v>
      </c>
      <c r="X4089">
        <v>21</v>
      </c>
      <c r="Y4089">
        <v>213.19047619047601</v>
      </c>
      <c r="Z4089">
        <v>56</v>
      </c>
      <c r="AA4089">
        <v>487.84615384615398</v>
      </c>
      <c r="AB4089">
        <v>23</v>
      </c>
      <c r="AC4089">
        <v>247.54545454545499</v>
      </c>
      <c r="AD4089">
        <v>0.278481012658228</v>
      </c>
      <c r="AE4089">
        <v>2</v>
      </c>
      <c r="AF4089">
        <v>192.5</v>
      </c>
      <c r="AG4089">
        <v>2.53164556962025E-2</v>
      </c>
      <c r="AH4089" s="4">
        <v>36</v>
      </c>
      <c r="AI4089">
        <v>0.92307692307692302</v>
      </c>
      <c r="AJ4089" s="4">
        <v>7</v>
      </c>
      <c r="AK4089">
        <v>0.17948717948717999</v>
      </c>
      <c r="AL4089" s="4">
        <v>12</v>
      </c>
      <c r="AM4089">
        <v>0.54545454545454497</v>
      </c>
      <c r="AN4089" s="4">
        <v>6</v>
      </c>
      <c r="AO4089">
        <v>0.27272727272727298</v>
      </c>
      <c r="AP4089" s="4">
        <v>0</v>
      </c>
      <c r="AQ4089">
        <v>0</v>
      </c>
      <c r="AR4089" s="4">
        <v>0</v>
      </c>
      <c r="AS4089">
        <v>0</v>
      </c>
      <c r="AT4089" s="4">
        <v>0</v>
      </c>
      <c r="AU4089" s="4">
        <v>0</v>
      </c>
      <c r="AV4089" s="4">
        <v>1</v>
      </c>
      <c r="AW4089">
        <v>1.2741935483871001</v>
      </c>
      <c r="AX4089" s="4">
        <f t="shared" si="63"/>
        <v>61.999999999999837</v>
      </c>
      <c r="AY4089" s="4">
        <v>44</v>
      </c>
      <c r="AZ4089" s="4">
        <v>14.045454545454501</v>
      </c>
    </row>
    <row r="4090" spans="1:52" x14ac:dyDescent="0.25">
      <c r="A4090" s="4">
        <v>2017</v>
      </c>
      <c r="B4090" s="4" t="s">
        <v>1065</v>
      </c>
      <c r="C4090" t="s">
        <v>242</v>
      </c>
      <c r="D4090" t="s">
        <v>179</v>
      </c>
      <c r="E4090" s="18" t="s">
        <v>692</v>
      </c>
      <c r="F4090" s="4">
        <v>151</v>
      </c>
      <c r="G4090">
        <v>142</v>
      </c>
      <c r="H4090">
        <v>3.0985915492957701</v>
      </c>
      <c r="I4090">
        <v>151</v>
      </c>
      <c r="J4090">
        <v>4.6887417218543002</v>
      </c>
      <c r="K4090">
        <v>2</v>
      </c>
      <c r="L4090">
        <v>1.3245033112582801E-2</v>
      </c>
      <c r="M4090">
        <v>58</v>
      </c>
      <c r="N4090">
        <v>1934.0413793103401</v>
      </c>
      <c r="O4090">
        <v>0.38410596026490101</v>
      </c>
      <c r="P4090">
        <v>148</v>
      </c>
      <c r="Q4090">
        <v>9.2635135135135105</v>
      </c>
      <c r="R4090">
        <v>53</v>
      </c>
      <c r="S4090">
        <v>50.811320754717002</v>
      </c>
      <c r="T4090">
        <v>6</v>
      </c>
      <c r="U4090">
        <v>241.333333333333</v>
      </c>
      <c r="V4090">
        <v>6</v>
      </c>
      <c r="W4090">
        <v>4.8333333333333304</v>
      </c>
      <c r="X4090">
        <v>140</v>
      </c>
      <c r="Y4090">
        <v>99.971428571428604</v>
      </c>
      <c r="Z4090">
        <v>7</v>
      </c>
      <c r="AA4090">
        <v>383.28571428571399</v>
      </c>
      <c r="AB4090">
        <v>144</v>
      </c>
      <c r="AC4090">
        <v>119.743055555556</v>
      </c>
      <c r="AD4090">
        <v>0.95364238410596003</v>
      </c>
      <c r="AE4090">
        <v>71</v>
      </c>
      <c r="AF4090">
        <v>72.323943661971796</v>
      </c>
      <c r="AG4090">
        <v>0.47019867549668898</v>
      </c>
      <c r="AH4090" s="4">
        <v>3</v>
      </c>
      <c r="AI4090">
        <v>0.42857142857142899</v>
      </c>
      <c r="AJ4090" s="4">
        <v>3</v>
      </c>
      <c r="AK4090">
        <v>0.42857142857142899</v>
      </c>
      <c r="AL4090" s="4">
        <v>21</v>
      </c>
      <c r="AM4090">
        <v>0.14583333333333301</v>
      </c>
      <c r="AN4090" s="4">
        <v>9</v>
      </c>
      <c r="AO4090">
        <v>6.25E-2</v>
      </c>
      <c r="AP4090" s="4">
        <v>0</v>
      </c>
      <c r="AQ4090">
        <v>0</v>
      </c>
      <c r="AR4090" s="4">
        <v>0</v>
      </c>
      <c r="AS4090">
        <v>0</v>
      </c>
      <c r="AT4090" s="4">
        <v>0</v>
      </c>
      <c r="AU4090" s="4">
        <v>0</v>
      </c>
      <c r="AV4090" s="4">
        <v>1</v>
      </c>
      <c r="AW4090">
        <v>1.84146341463415</v>
      </c>
      <c r="AX4090" s="4">
        <f t="shared" si="63"/>
        <v>81.999999999999844</v>
      </c>
      <c r="AY4090" s="4">
        <v>6</v>
      </c>
      <c r="AZ4090" s="4">
        <v>11.1666666666667</v>
      </c>
    </row>
    <row r="4091" spans="1:52" x14ac:dyDescent="0.25">
      <c r="A4091" s="4">
        <v>2017</v>
      </c>
      <c r="B4091" s="4" t="s">
        <v>1065</v>
      </c>
      <c r="C4091" t="s">
        <v>242</v>
      </c>
      <c r="D4091" t="s">
        <v>205</v>
      </c>
      <c r="E4091" s="18" t="s">
        <v>717</v>
      </c>
      <c r="F4091" s="4">
        <v>75</v>
      </c>
      <c r="G4091">
        <v>66</v>
      </c>
      <c r="H4091">
        <v>9.0606060606060606</v>
      </c>
      <c r="I4091">
        <v>75</v>
      </c>
      <c r="J4091">
        <v>10.36</v>
      </c>
      <c r="K4091">
        <v>0</v>
      </c>
      <c r="L4091">
        <v>0</v>
      </c>
      <c r="M4091">
        <v>39</v>
      </c>
      <c r="N4091">
        <v>3470.5135135135101</v>
      </c>
      <c r="O4091">
        <v>0.52</v>
      </c>
      <c r="P4091">
        <v>71</v>
      </c>
      <c r="Q4091">
        <v>9.1267605633802802</v>
      </c>
      <c r="R4091">
        <v>22</v>
      </c>
      <c r="S4091">
        <v>157.04545454545499</v>
      </c>
      <c r="T4091">
        <v>26</v>
      </c>
      <c r="U4091">
        <v>271.34615384615398</v>
      </c>
      <c r="V4091">
        <v>25</v>
      </c>
      <c r="W4091">
        <v>5.88</v>
      </c>
      <c r="X4091">
        <v>42</v>
      </c>
      <c r="Y4091">
        <v>232.07142857142901</v>
      </c>
      <c r="Z4091">
        <v>32</v>
      </c>
      <c r="AA4091">
        <v>569.90909090909099</v>
      </c>
      <c r="AB4091">
        <v>43</v>
      </c>
      <c r="AC4091">
        <v>263.44186046511601</v>
      </c>
      <c r="AD4091">
        <v>0.57333333333333303</v>
      </c>
      <c r="AE4091">
        <v>1</v>
      </c>
      <c r="AF4091">
        <v>106</v>
      </c>
      <c r="AG4091">
        <v>1.3333333333333299E-2</v>
      </c>
      <c r="AH4091" s="4">
        <v>18</v>
      </c>
      <c r="AI4091">
        <v>0.81818181818181801</v>
      </c>
      <c r="AJ4091" s="4">
        <v>8</v>
      </c>
      <c r="AK4091">
        <v>0.36363636363636398</v>
      </c>
      <c r="AL4091" s="4">
        <v>14</v>
      </c>
      <c r="AM4091">
        <v>0.32558139534883701</v>
      </c>
      <c r="AN4091" s="4">
        <v>4</v>
      </c>
      <c r="AO4091">
        <v>9.3023255813953501E-2</v>
      </c>
      <c r="AP4091" s="4">
        <v>0</v>
      </c>
      <c r="AQ4091">
        <v>0</v>
      </c>
      <c r="AR4091" s="4">
        <v>0</v>
      </c>
      <c r="AS4091">
        <v>0</v>
      </c>
      <c r="AT4091" s="4">
        <v>0</v>
      </c>
      <c r="AU4091" s="4">
        <v>0</v>
      </c>
      <c r="AV4091" s="4">
        <v>5</v>
      </c>
      <c r="AW4091">
        <v>1.33928571428571</v>
      </c>
      <c r="AX4091" s="4">
        <f t="shared" si="63"/>
        <v>56.000000000000178</v>
      </c>
      <c r="AY4091" s="4">
        <v>26</v>
      </c>
      <c r="AZ4091" s="4">
        <v>16.461538461538499</v>
      </c>
    </row>
    <row r="4092" spans="1:52" x14ac:dyDescent="0.25">
      <c r="A4092" s="4">
        <v>2017</v>
      </c>
      <c r="B4092" s="4" t="s">
        <v>1065</v>
      </c>
      <c r="C4092" t="s">
        <v>242</v>
      </c>
      <c r="D4092" t="s">
        <v>257</v>
      </c>
      <c r="E4092" s="18" t="s">
        <v>766</v>
      </c>
      <c r="F4092" s="4">
        <v>87</v>
      </c>
      <c r="G4092">
        <v>84</v>
      </c>
      <c r="H4092">
        <v>5.9523809523809499</v>
      </c>
      <c r="I4092">
        <v>87</v>
      </c>
      <c r="J4092">
        <v>7.45977011494253</v>
      </c>
      <c r="K4092">
        <v>0</v>
      </c>
      <c r="L4092">
        <v>0</v>
      </c>
      <c r="M4092">
        <v>2</v>
      </c>
      <c r="N4092">
        <v>32.2470588235294</v>
      </c>
      <c r="O4092">
        <v>2.2988505747126398E-2</v>
      </c>
      <c r="P4092">
        <v>77</v>
      </c>
      <c r="Q4092">
        <v>8.5454545454545503</v>
      </c>
      <c r="R4092">
        <v>29</v>
      </c>
      <c r="S4092">
        <v>148.68965517241401</v>
      </c>
      <c r="T4092">
        <v>52</v>
      </c>
      <c r="U4092">
        <v>139.17307692307699</v>
      </c>
      <c r="V4092">
        <v>51</v>
      </c>
      <c r="W4092">
        <v>21.588235294117599</v>
      </c>
      <c r="X4092">
        <v>32</v>
      </c>
      <c r="Y4092">
        <v>154.9375</v>
      </c>
      <c r="Z4092">
        <v>55</v>
      </c>
      <c r="AA4092">
        <v>406.21568627451001</v>
      </c>
      <c r="AB4092">
        <v>32</v>
      </c>
      <c r="AC4092">
        <v>176.65625</v>
      </c>
      <c r="AD4092">
        <v>0.36781609195402298</v>
      </c>
      <c r="AE4092">
        <v>0</v>
      </c>
      <c r="AF4092">
        <v>0</v>
      </c>
      <c r="AG4092">
        <v>0</v>
      </c>
      <c r="AH4092" s="4">
        <v>39</v>
      </c>
      <c r="AI4092">
        <v>0.76470588235294101</v>
      </c>
      <c r="AJ4092" s="4">
        <v>9</v>
      </c>
      <c r="AK4092">
        <v>0.17647058823529399</v>
      </c>
      <c r="AL4092" s="4">
        <v>5</v>
      </c>
      <c r="AM4092">
        <v>0.15625</v>
      </c>
      <c r="AN4092" s="4">
        <v>3</v>
      </c>
      <c r="AO4092">
        <v>9.375E-2</v>
      </c>
      <c r="AP4092" s="4">
        <v>0</v>
      </c>
      <c r="AQ4092">
        <v>0</v>
      </c>
      <c r="AR4092" s="4">
        <v>0</v>
      </c>
      <c r="AS4092">
        <v>0</v>
      </c>
      <c r="AT4092" s="4">
        <v>0</v>
      </c>
      <c r="AU4092" s="4">
        <v>0</v>
      </c>
      <c r="AV4092" s="4">
        <v>3</v>
      </c>
      <c r="AW4092">
        <v>1.42622950819672</v>
      </c>
      <c r="AX4092" s="4">
        <f t="shared" si="63"/>
        <v>61.000000000000057</v>
      </c>
      <c r="AY4092" s="4">
        <v>53</v>
      </c>
      <c r="AZ4092" s="4">
        <v>41.2264150943396</v>
      </c>
    </row>
    <row r="4093" spans="1:52" x14ac:dyDescent="0.25">
      <c r="A4093" s="4">
        <v>2017</v>
      </c>
      <c r="B4093" s="4" t="s">
        <v>1065</v>
      </c>
      <c r="C4093" t="s">
        <v>242</v>
      </c>
      <c r="D4093" t="s">
        <v>266</v>
      </c>
      <c r="E4093" s="18" t="s">
        <v>775</v>
      </c>
      <c r="F4093" s="4">
        <v>113</v>
      </c>
      <c r="G4093">
        <v>24</v>
      </c>
      <c r="H4093">
        <v>3</v>
      </c>
      <c r="I4093">
        <v>113</v>
      </c>
      <c r="J4093">
        <v>6.8407079646017701</v>
      </c>
      <c r="K4093">
        <v>2</v>
      </c>
      <c r="L4093">
        <v>1.7699115044247801E-2</v>
      </c>
      <c r="M4093">
        <v>2</v>
      </c>
      <c r="N4093">
        <v>169.4375</v>
      </c>
      <c r="O4093">
        <v>1.7699115044247801E-2</v>
      </c>
      <c r="P4093">
        <v>100</v>
      </c>
      <c r="Q4093">
        <v>20.38</v>
      </c>
      <c r="R4093">
        <v>14</v>
      </c>
      <c r="S4093">
        <v>83.428571428571402</v>
      </c>
      <c r="T4093">
        <v>8</v>
      </c>
      <c r="U4093">
        <v>192.875</v>
      </c>
      <c r="V4093">
        <v>6</v>
      </c>
      <c r="W4093">
        <v>3.3333333333333299</v>
      </c>
      <c r="X4093">
        <v>103</v>
      </c>
      <c r="Y4093">
        <v>96.067961165048501</v>
      </c>
      <c r="Z4093">
        <v>8</v>
      </c>
      <c r="AA4093">
        <v>301.375</v>
      </c>
      <c r="AB4093">
        <v>105</v>
      </c>
      <c r="AC4093">
        <v>122.711538461538</v>
      </c>
      <c r="AD4093">
        <v>0.92035398230088505</v>
      </c>
      <c r="AE4093">
        <v>62</v>
      </c>
      <c r="AF4093">
        <v>86.048387096774206</v>
      </c>
      <c r="AG4093">
        <v>0.54867256637168105</v>
      </c>
      <c r="AH4093" s="4">
        <v>1</v>
      </c>
      <c r="AI4093">
        <v>0.125</v>
      </c>
      <c r="AJ4093" s="4">
        <v>3</v>
      </c>
      <c r="AK4093">
        <v>0.375</v>
      </c>
      <c r="AL4093" s="4">
        <v>6</v>
      </c>
      <c r="AM4093">
        <v>5.7692307692307702E-2</v>
      </c>
      <c r="AN4093" s="4">
        <v>5</v>
      </c>
      <c r="AO4093">
        <v>4.80769230769231E-2</v>
      </c>
      <c r="AP4093" s="4">
        <v>7</v>
      </c>
      <c r="AQ4093">
        <v>6.1946902654867297E-2</v>
      </c>
      <c r="AR4093" s="4">
        <v>8</v>
      </c>
      <c r="AS4093">
        <v>7.0796460176991205E-2</v>
      </c>
      <c r="AT4093" s="4">
        <v>0</v>
      </c>
      <c r="AU4093" s="4">
        <v>0</v>
      </c>
      <c r="AV4093" s="4">
        <v>0</v>
      </c>
      <c r="AW4093">
        <v>1.94827586206897</v>
      </c>
      <c r="AX4093" s="4">
        <f t="shared" si="63"/>
        <v>57.999999999999865</v>
      </c>
      <c r="AY4093" s="4">
        <v>8</v>
      </c>
      <c r="AZ4093" s="4">
        <v>1.875</v>
      </c>
    </row>
    <row r="4094" spans="1:52" x14ac:dyDescent="0.25">
      <c r="A4094" s="4">
        <v>2017</v>
      </c>
      <c r="B4094" s="4" t="s">
        <v>1065</v>
      </c>
      <c r="C4094" t="s">
        <v>242</v>
      </c>
      <c r="D4094" t="s">
        <v>176</v>
      </c>
      <c r="E4094" s="18" t="s">
        <v>689</v>
      </c>
      <c r="F4094" s="4">
        <v>109</v>
      </c>
      <c r="G4094">
        <v>97</v>
      </c>
      <c r="H4094">
        <v>3.8969072164948502</v>
      </c>
      <c r="I4094">
        <v>109</v>
      </c>
      <c r="J4094">
        <v>5.3119266055045902</v>
      </c>
      <c r="K4094">
        <v>0</v>
      </c>
      <c r="L4094">
        <v>0</v>
      </c>
      <c r="M4094">
        <v>77</v>
      </c>
      <c r="N4094">
        <v>3825.1730769230799</v>
      </c>
      <c r="O4094">
        <v>0.70642201834862395</v>
      </c>
      <c r="P4094">
        <v>101</v>
      </c>
      <c r="Q4094">
        <v>10.356435643564399</v>
      </c>
      <c r="R4094">
        <v>41</v>
      </c>
      <c r="S4094">
        <v>165.292682926829</v>
      </c>
      <c r="T4094">
        <v>61</v>
      </c>
      <c r="U4094">
        <v>133.885245901639</v>
      </c>
      <c r="V4094">
        <v>59</v>
      </c>
      <c r="W4094">
        <v>18.5762711864407</v>
      </c>
      <c r="X4094">
        <v>43</v>
      </c>
      <c r="Y4094">
        <v>142.34883720930199</v>
      </c>
      <c r="Z4094">
        <v>63</v>
      </c>
      <c r="AA4094">
        <v>450.45098039215702</v>
      </c>
      <c r="AB4094">
        <v>46</v>
      </c>
      <c r="AC4094">
        <v>185.86666666666699</v>
      </c>
      <c r="AD4094">
        <v>0.41284403669724801</v>
      </c>
      <c r="AE4094">
        <v>4</v>
      </c>
      <c r="AF4094">
        <v>128</v>
      </c>
      <c r="AG4094">
        <v>3.6697247706422E-2</v>
      </c>
      <c r="AH4094" s="4">
        <v>30</v>
      </c>
      <c r="AI4094">
        <v>0.58823529411764697</v>
      </c>
      <c r="AJ4094" s="4">
        <v>11</v>
      </c>
      <c r="AK4094">
        <v>0.21568627450980399</v>
      </c>
      <c r="AL4094" s="4">
        <v>20</v>
      </c>
      <c r="AM4094">
        <v>0.44444444444444398</v>
      </c>
      <c r="AN4094" s="4">
        <v>4</v>
      </c>
      <c r="AO4094">
        <v>8.8888888888888906E-2</v>
      </c>
      <c r="AP4094" s="4">
        <v>0</v>
      </c>
      <c r="AQ4094">
        <v>0</v>
      </c>
      <c r="AR4094" s="4">
        <v>0</v>
      </c>
      <c r="AS4094">
        <v>0</v>
      </c>
      <c r="AT4094" s="4">
        <v>0</v>
      </c>
      <c r="AU4094" s="4">
        <v>0</v>
      </c>
      <c r="AV4094" s="4">
        <v>2</v>
      </c>
      <c r="AW4094">
        <v>1.53521126760563</v>
      </c>
      <c r="AX4094" s="4">
        <f t="shared" si="63"/>
        <v>71.000000000000171</v>
      </c>
      <c r="AY4094" s="4">
        <v>61</v>
      </c>
      <c r="AZ4094" s="4">
        <v>11.4754098360656</v>
      </c>
    </row>
    <row r="4095" spans="1:52" x14ac:dyDescent="0.25">
      <c r="A4095" s="4">
        <v>2017</v>
      </c>
      <c r="B4095" s="4" t="s">
        <v>1065</v>
      </c>
      <c r="C4095" t="s">
        <v>242</v>
      </c>
      <c r="D4095" t="s">
        <v>267</v>
      </c>
      <c r="E4095" s="18" t="s">
        <v>776</v>
      </c>
      <c r="F4095" s="4">
        <v>18</v>
      </c>
      <c r="G4095">
        <v>16</v>
      </c>
      <c r="H4095">
        <v>1.5625</v>
      </c>
      <c r="I4095">
        <v>18</v>
      </c>
      <c r="J4095">
        <v>4.0555555555555598</v>
      </c>
      <c r="K4095">
        <v>0</v>
      </c>
      <c r="L4095">
        <v>0</v>
      </c>
      <c r="M4095">
        <v>9</v>
      </c>
      <c r="N4095">
        <v>804.07142857142901</v>
      </c>
      <c r="O4095">
        <v>0.5</v>
      </c>
      <c r="P4095">
        <v>18</v>
      </c>
      <c r="Q4095">
        <v>11.7777777777778</v>
      </c>
      <c r="R4095">
        <v>5</v>
      </c>
      <c r="S4095">
        <v>75</v>
      </c>
      <c r="T4095">
        <v>11</v>
      </c>
      <c r="U4095">
        <v>174</v>
      </c>
      <c r="V4095">
        <v>10</v>
      </c>
      <c r="W4095">
        <v>3.5</v>
      </c>
      <c r="X4095">
        <v>5</v>
      </c>
      <c r="Y4095">
        <v>197.4</v>
      </c>
      <c r="Z4095">
        <v>12</v>
      </c>
      <c r="AA4095">
        <v>370.58333333333297</v>
      </c>
      <c r="AB4095">
        <v>6</v>
      </c>
      <c r="AC4095">
        <v>225.166666666667</v>
      </c>
      <c r="AD4095">
        <v>0.33333333333333298</v>
      </c>
      <c r="AE4095">
        <v>0</v>
      </c>
      <c r="AF4095">
        <v>0</v>
      </c>
      <c r="AG4095">
        <v>0</v>
      </c>
      <c r="AH4095" s="4">
        <v>3</v>
      </c>
      <c r="AI4095">
        <v>0.25</v>
      </c>
      <c r="AJ4095" s="4">
        <v>2</v>
      </c>
      <c r="AK4095">
        <v>0.16666666666666699</v>
      </c>
      <c r="AL4095" s="4">
        <v>1</v>
      </c>
      <c r="AM4095">
        <v>0.16666666666666699</v>
      </c>
      <c r="AN4095" s="4">
        <v>1</v>
      </c>
      <c r="AO4095">
        <v>0.16666666666666699</v>
      </c>
      <c r="AP4095" s="4">
        <v>0</v>
      </c>
      <c r="AQ4095">
        <v>0</v>
      </c>
      <c r="AR4095" s="4">
        <v>0</v>
      </c>
      <c r="AS4095">
        <v>0</v>
      </c>
      <c r="AT4095" s="4">
        <v>0</v>
      </c>
      <c r="AU4095" s="4">
        <v>0</v>
      </c>
      <c r="AV4095" s="4">
        <v>1</v>
      </c>
      <c r="AW4095">
        <v>2</v>
      </c>
      <c r="AX4095" s="4">
        <f t="shared" si="63"/>
        <v>9</v>
      </c>
      <c r="AY4095" s="4">
        <v>11</v>
      </c>
      <c r="AZ4095" s="4">
        <v>12.636363636363599</v>
      </c>
    </row>
    <row r="4096" spans="1:52" x14ac:dyDescent="0.25">
      <c r="A4096" s="4">
        <v>2017</v>
      </c>
      <c r="B4096" s="4" t="s">
        <v>1065</v>
      </c>
      <c r="C4096" t="s">
        <v>242</v>
      </c>
      <c r="D4096" t="s">
        <v>248</v>
      </c>
      <c r="E4096" s="18" t="s">
        <v>758</v>
      </c>
      <c r="F4096" s="4">
        <v>31</v>
      </c>
      <c r="G4096">
        <v>27</v>
      </c>
      <c r="H4096">
        <v>5.1481481481481497</v>
      </c>
      <c r="I4096">
        <v>31</v>
      </c>
      <c r="J4096">
        <v>6.0967741935483897</v>
      </c>
      <c r="K4096">
        <v>0</v>
      </c>
      <c r="L4096">
        <v>0</v>
      </c>
      <c r="M4096">
        <v>9</v>
      </c>
      <c r="N4096">
        <v>1545.17857142857</v>
      </c>
      <c r="O4096">
        <v>0.29032258064516098</v>
      </c>
      <c r="P4096">
        <v>30</v>
      </c>
      <c r="Q4096">
        <v>13.533333333333299</v>
      </c>
      <c r="R4096">
        <v>11</v>
      </c>
      <c r="S4096">
        <v>257.81818181818198</v>
      </c>
      <c r="T4096">
        <v>14</v>
      </c>
      <c r="U4096">
        <v>108</v>
      </c>
      <c r="V4096">
        <v>14</v>
      </c>
      <c r="W4096">
        <v>22.6428571428571</v>
      </c>
      <c r="X4096">
        <v>15</v>
      </c>
      <c r="Y4096">
        <v>226.26666666666699</v>
      </c>
      <c r="Z4096">
        <v>15</v>
      </c>
      <c r="AA4096">
        <v>472.33333333333297</v>
      </c>
      <c r="AB4096">
        <v>16</v>
      </c>
      <c r="AC4096">
        <v>337.5625</v>
      </c>
      <c r="AD4096">
        <v>0.51612903225806495</v>
      </c>
      <c r="AE4096">
        <v>0</v>
      </c>
      <c r="AF4096">
        <v>0</v>
      </c>
      <c r="AG4096">
        <v>0</v>
      </c>
      <c r="AH4096" s="4">
        <v>6</v>
      </c>
      <c r="AI4096">
        <v>0.5</v>
      </c>
      <c r="AJ4096" s="4">
        <v>1</v>
      </c>
      <c r="AK4096">
        <v>8.3333333333333301E-2</v>
      </c>
      <c r="AL4096" s="4">
        <v>9</v>
      </c>
      <c r="AM4096">
        <v>0.5625</v>
      </c>
      <c r="AN4096" s="4">
        <v>1</v>
      </c>
      <c r="AO4096">
        <v>6.25E-2</v>
      </c>
      <c r="AP4096" s="4">
        <v>0</v>
      </c>
      <c r="AQ4096">
        <v>0</v>
      </c>
      <c r="AR4096" s="4">
        <v>0</v>
      </c>
      <c r="AS4096">
        <v>0</v>
      </c>
      <c r="AT4096" s="4">
        <v>0</v>
      </c>
      <c r="AU4096" s="4">
        <v>0</v>
      </c>
      <c r="AV4096" s="4">
        <v>1</v>
      </c>
      <c r="AW4096">
        <v>1.2916666666666701</v>
      </c>
      <c r="AX4096" s="4">
        <f t="shared" si="63"/>
        <v>23.999999999999936</v>
      </c>
      <c r="AY4096" s="4">
        <v>14</v>
      </c>
      <c r="AZ4096" s="4">
        <v>10.285714285714301</v>
      </c>
    </row>
    <row r="4097" spans="1:52" x14ac:dyDescent="0.25">
      <c r="A4097" s="4">
        <v>2017</v>
      </c>
      <c r="B4097" s="4" t="s">
        <v>1065</v>
      </c>
      <c r="C4097" t="s">
        <v>242</v>
      </c>
      <c r="D4097" t="s">
        <v>268</v>
      </c>
      <c r="E4097" s="18" t="s">
        <v>777</v>
      </c>
      <c r="F4097" s="4">
        <v>251</v>
      </c>
      <c r="G4097">
        <v>87</v>
      </c>
      <c r="H4097">
        <v>1.1954022988505699</v>
      </c>
      <c r="I4097">
        <v>251</v>
      </c>
      <c r="J4097">
        <v>4.0916334661354599</v>
      </c>
      <c r="K4097">
        <v>4</v>
      </c>
      <c r="L4097">
        <v>1.5936254980079698E-2</v>
      </c>
      <c r="M4097">
        <v>113</v>
      </c>
      <c r="N4097">
        <v>1381.3443396226401</v>
      </c>
      <c r="O4097">
        <v>0.45019920318725098</v>
      </c>
      <c r="P4097">
        <v>178</v>
      </c>
      <c r="Q4097">
        <v>13.1123595505618</v>
      </c>
      <c r="R4097">
        <v>31</v>
      </c>
      <c r="S4097">
        <v>38</v>
      </c>
      <c r="T4097">
        <v>10</v>
      </c>
      <c r="U4097">
        <v>92.4</v>
      </c>
      <c r="V4097">
        <v>10</v>
      </c>
      <c r="W4097">
        <v>12.7</v>
      </c>
      <c r="X4097">
        <v>232</v>
      </c>
      <c r="Y4097">
        <v>63.538793103448299</v>
      </c>
      <c r="Z4097">
        <v>11</v>
      </c>
      <c r="AA4097">
        <v>166.9</v>
      </c>
      <c r="AB4097">
        <v>240</v>
      </c>
      <c r="AC4097">
        <v>82.0625</v>
      </c>
      <c r="AD4097">
        <v>0.95617529880478103</v>
      </c>
      <c r="AE4097">
        <v>136</v>
      </c>
      <c r="AF4097">
        <v>72.044117647058798</v>
      </c>
      <c r="AG4097">
        <v>0.54183266932270902</v>
      </c>
      <c r="AH4097" s="4">
        <v>1</v>
      </c>
      <c r="AI4097">
        <v>0.1</v>
      </c>
      <c r="AJ4097" s="4">
        <v>1</v>
      </c>
      <c r="AK4097">
        <v>0.1</v>
      </c>
      <c r="AL4097" s="4">
        <v>2</v>
      </c>
      <c r="AM4097">
        <v>8.3333333333333297E-3</v>
      </c>
      <c r="AN4097" s="4">
        <v>5</v>
      </c>
      <c r="AO4097">
        <v>2.0833333333333301E-2</v>
      </c>
      <c r="AP4097" s="4">
        <v>3</v>
      </c>
      <c r="AQ4097">
        <v>1.1952191235059801E-2</v>
      </c>
      <c r="AR4097" s="4">
        <v>6</v>
      </c>
      <c r="AS4097">
        <v>2.3904382470119501E-2</v>
      </c>
      <c r="AT4097" s="4">
        <v>0</v>
      </c>
      <c r="AU4097" s="4">
        <v>0</v>
      </c>
      <c r="AV4097" s="4">
        <v>0</v>
      </c>
      <c r="AW4097">
        <v>2.0573770491803298</v>
      </c>
      <c r="AX4097" s="4">
        <f t="shared" si="63"/>
        <v>121.99999999999989</v>
      </c>
      <c r="AY4097" s="4">
        <v>9</v>
      </c>
      <c r="AZ4097" s="4">
        <v>5.1111111111111098</v>
      </c>
    </row>
    <row r="4098" spans="1:52" x14ac:dyDescent="0.25">
      <c r="A4098" s="4">
        <v>2017</v>
      </c>
      <c r="B4098" s="4" t="s">
        <v>1065</v>
      </c>
      <c r="C4098" t="s">
        <v>242</v>
      </c>
      <c r="D4098" t="s">
        <v>184</v>
      </c>
      <c r="E4098" s="18" t="s">
        <v>697</v>
      </c>
      <c r="F4098" s="4">
        <v>73</v>
      </c>
      <c r="G4098">
        <v>56</v>
      </c>
      <c r="H4098">
        <v>3.875</v>
      </c>
      <c r="I4098">
        <v>73</v>
      </c>
      <c r="J4098">
        <v>6.1780821917808204</v>
      </c>
      <c r="K4098">
        <v>0</v>
      </c>
      <c r="L4098">
        <v>0</v>
      </c>
      <c r="M4098">
        <v>9</v>
      </c>
      <c r="N4098">
        <v>240.05970149253699</v>
      </c>
      <c r="O4098">
        <v>0.123287671232877</v>
      </c>
      <c r="P4098">
        <v>55</v>
      </c>
      <c r="Q4098">
        <v>19.454545454545499</v>
      </c>
      <c r="R4098">
        <v>14</v>
      </c>
      <c r="S4098">
        <v>147.357142857143</v>
      </c>
      <c r="T4098">
        <v>21</v>
      </c>
      <c r="U4098">
        <v>209.47619047619</v>
      </c>
      <c r="V4098">
        <v>16</v>
      </c>
      <c r="W4098">
        <v>17.1875</v>
      </c>
      <c r="X4098">
        <v>44</v>
      </c>
      <c r="Y4098">
        <v>91.454545454545496</v>
      </c>
      <c r="Z4098">
        <v>24</v>
      </c>
      <c r="AA4098">
        <v>445.222222222222</v>
      </c>
      <c r="AB4098">
        <v>49</v>
      </c>
      <c r="AC4098">
        <v>106.142857142857</v>
      </c>
      <c r="AD4098">
        <v>0.67123287671232901</v>
      </c>
      <c r="AE4098">
        <v>25</v>
      </c>
      <c r="AF4098">
        <v>66.760000000000005</v>
      </c>
      <c r="AG4098">
        <v>0.34246575342465801</v>
      </c>
      <c r="AH4098" s="4">
        <v>13</v>
      </c>
      <c r="AI4098">
        <v>0.72222222222222199</v>
      </c>
      <c r="AJ4098" s="4">
        <v>6</v>
      </c>
      <c r="AK4098">
        <v>0.33333333333333298</v>
      </c>
      <c r="AL4098" s="4">
        <v>5</v>
      </c>
      <c r="AM4098">
        <v>0.102040816326531</v>
      </c>
      <c r="AN4098" s="4">
        <v>1</v>
      </c>
      <c r="AO4098">
        <v>2.04081632653061E-2</v>
      </c>
      <c r="AP4098" s="4">
        <v>0</v>
      </c>
      <c r="AQ4098">
        <v>0</v>
      </c>
      <c r="AR4098" s="4">
        <v>0</v>
      </c>
      <c r="AS4098">
        <v>0</v>
      </c>
      <c r="AT4098" s="4">
        <v>0</v>
      </c>
      <c r="AU4098" s="4">
        <v>0</v>
      </c>
      <c r="AV4098" s="4">
        <v>2</v>
      </c>
      <c r="AW4098">
        <v>1.46</v>
      </c>
      <c r="AX4098" s="4">
        <f t="shared" si="63"/>
        <v>50</v>
      </c>
      <c r="AY4098" s="4">
        <v>19</v>
      </c>
      <c r="AZ4098" s="4">
        <v>14.3157894736842</v>
      </c>
    </row>
    <row r="4099" spans="1:52" x14ac:dyDescent="0.25">
      <c r="A4099" s="4">
        <v>2017</v>
      </c>
      <c r="B4099" s="4" t="s">
        <v>1065</v>
      </c>
      <c r="C4099" t="s">
        <v>242</v>
      </c>
      <c r="D4099" t="s">
        <v>189</v>
      </c>
      <c r="E4099" s="18" t="s">
        <v>702</v>
      </c>
      <c r="F4099" s="4">
        <v>90</v>
      </c>
      <c r="G4099">
        <v>69</v>
      </c>
      <c r="H4099">
        <v>5.1159420289855104</v>
      </c>
      <c r="I4099">
        <v>90</v>
      </c>
      <c r="J4099">
        <v>6.5888888888888903</v>
      </c>
      <c r="K4099">
        <v>2</v>
      </c>
      <c r="L4099">
        <v>2.2222222222222199E-2</v>
      </c>
      <c r="M4099">
        <v>23</v>
      </c>
      <c r="N4099">
        <v>1068.6046511627901</v>
      </c>
      <c r="O4099">
        <v>0.25555555555555598</v>
      </c>
      <c r="P4099">
        <v>80</v>
      </c>
      <c r="Q4099">
        <v>5.7249999999999996</v>
      </c>
      <c r="R4099">
        <v>30</v>
      </c>
      <c r="S4099">
        <v>138</v>
      </c>
      <c r="T4099">
        <v>46</v>
      </c>
      <c r="U4099">
        <v>220.54347826086999</v>
      </c>
      <c r="V4099">
        <v>42</v>
      </c>
      <c r="W4099">
        <v>7.5238095238095202</v>
      </c>
      <c r="X4099">
        <v>35</v>
      </c>
      <c r="Y4099">
        <v>169.05714285714299</v>
      </c>
      <c r="Z4099">
        <v>52</v>
      </c>
      <c r="AA4099">
        <v>599.44680851063799</v>
      </c>
      <c r="AB4099">
        <v>38</v>
      </c>
      <c r="AC4099">
        <v>224.67567567567599</v>
      </c>
      <c r="AD4099">
        <v>0.41111111111111098</v>
      </c>
      <c r="AE4099">
        <v>6</v>
      </c>
      <c r="AF4099">
        <v>110.833333333333</v>
      </c>
      <c r="AG4099">
        <v>6.6666666666666693E-2</v>
      </c>
      <c r="AH4099" s="4">
        <v>24</v>
      </c>
      <c r="AI4099">
        <v>0.51063829787234005</v>
      </c>
      <c r="AJ4099" s="4">
        <v>5</v>
      </c>
      <c r="AK4099">
        <v>0.10638297872340401</v>
      </c>
      <c r="AL4099" s="4">
        <v>13</v>
      </c>
      <c r="AM4099">
        <v>0.35135135135135098</v>
      </c>
      <c r="AN4099" s="4">
        <v>4</v>
      </c>
      <c r="AO4099">
        <v>0.108108108108108</v>
      </c>
      <c r="AP4099" s="4">
        <v>0</v>
      </c>
      <c r="AQ4099">
        <v>0</v>
      </c>
      <c r="AR4099" s="4">
        <v>0</v>
      </c>
      <c r="AS4099">
        <v>0</v>
      </c>
      <c r="AT4099" s="4">
        <v>0</v>
      </c>
      <c r="AU4099" s="4">
        <v>0</v>
      </c>
      <c r="AV4099" s="4">
        <v>4</v>
      </c>
      <c r="AW4099">
        <v>1.45161290322581</v>
      </c>
      <c r="AX4099" s="4">
        <f t="shared" ref="AX4099:AX4162" si="64">IF(ISERROR(F4099/AW4099),0,F4099/AW4099)</f>
        <v>61.999999999999844</v>
      </c>
      <c r="AY4099" s="4">
        <v>46</v>
      </c>
      <c r="AZ4099" s="4">
        <v>31.586956521739101</v>
      </c>
    </row>
    <row r="4100" spans="1:52" x14ac:dyDescent="0.25">
      <c r="A4100" s="4">
        <v>2017</v>
      </c>
      <c r="B4100" s="4" t="s">
        <v>1065</v>
      </c>
      <c r="C4100" t="s">
        <v>242</v>
      </c>
      <c r="D4100" t="s">
        <v>174</v>
      </c>
      <c r="E4100" s="18" t="s">
        <v>687</v>
      </c>
      <c r="F4100" s="4">
        <v>52</v>
      </c>
      <c r="G4100">
        <v>43</v>
      </c>
      <c r="H4100">
        <v>3</v>
      </c>
      <c r="I4100">
        <v>52</v>
      </c>
      <c r="J4100">
        <v>8</v>
      </c>
      <c r="K4100">
        <v>4</v>
      </c>
      <c r="L4100">
        <v>7.69230769230769E-2</v>
      </c>
      <c r="M4100">
        <v>26</v>
      </c>
      <c r="N4100">
        <v>2676.5</v>
      </c>
      <c r="O4100">
        <v>0.5</v>
      </c>
      <c r="P4100">
        <v>47</v>
      </c>
      <c r="Q4100">
        <v>11.468085106383</v>
      </c>
      <c r="R4100">
        <v>17</v>
      </c>
      <c r="S4100">
        <v>280.058823529412</v>
      </c>
      <c r="T4100">
        <v>22</v>
      </c>
      <c r="U4100">
        <v>245.863636363636</v>
      </c>
      <c r="V4100">
        <v>19</v>
      </c>
      <c r="W4100">
        <v>5</v>
      </c>
      <c r="X4100">
        <v>26</v>
      </c>
      <c r="Y4100">
        <v>261.88461538461502</v>
      </c>
      <c r="Z4100">
        <v>26</v>
      </c>
      <c r="AA4100">
        <v>560.11764705882399</v>
      </c>
      <c r="AB4100">
        <v>26</v>
      </c>
      <c r="AC4100">
        <v>305.76</v>
      </c>
      <c r="AD4100">
        <v>0.480769230769231</v>
      </c>
      <c r="AE4100">
        <v>2</v>
      </c>
      <c r="AF4100">
        <v>122.5</v>
      </c>
      <c r="AG4100">
        <v>3.8461538461538498E-2</v>
      </c>
      <c r="AH4100" s="4">
        <v>14</v>
      </c>
      <c r="AI4100">
        <v>0.82352941176470595</v>
      </c>
      <c r="AJ4100" s="4">
        <v>5</v>
      </c>
      <c r="AK4100">
        <v>0.29411764705882398</v>
      </c>
      <c r="AL4100" s="4">
        <v>18</v>
      </c>
      <c r="AM4100">
        <v>0.72</v>
      </c>
      <c r="AN4100" s="4">
        <v>2</v>
      </c>
      <c r="AO4100">
        <v>0.08</v>
      </c>
      <c r="AP4100" s="4">
        <v>0</v>
      </c>
      <c r="AQ4100">
        <v>0</v>
      </c>
      <c r="AR4100" s="4">
        <v>0</v>
      </c>
      <c r="AS4100">
        <v>0</v>
      </c>
      <c r="AT4100" s="4">
        <v>0</v>
      </c>
      <c r="AU4100" s="4">
        <v>0</v>
      </c>
      <c r="AV4100" s="4">
        <v>3</v>
      </c>
      <c r="AW4100">
        <v>1.3684210526315801</v>
      </c>
      <c r="AX4100" s="4">
        <f t="shared" si="64"/>
        <v>37.999999999999972</v>
      </c>
      <c r="AY4100" s="4">
        <v>19</v>
      </c>
      <c r="AZ4100" s="4">
        <v>15.3157894736842</v>
      </c>
    </row>
    <row r="4101" spans="1:52" x14ac:dyDescent="0.25">
      <c r="A4101" s="4">
        <v>2017</v>
      </c>
      <c r="B4101" s="4" t="s">
        <v>1065</v>
      </c>
      <c r="C4101" t="s">
        <v>242</v>
      </c>
      <c r="D4101" t="s">
        <v>274</v>
      </c>
      <c r="E4101" s="18" t="s">
        <v>783</v>
      </c>
      <c r="F4101" s="4">
        <v>109</v>
      </c>
      <c r="G4101">
        <v>34</v>
      </c>
      <c r="H4101">
        <v>1.76470588235294</v>
      </c>
      <c r="I4101">
        <v>109</v>
      </c>
      <c r="J4101">
        <v>5.5871559633027497</v>
      </c>
      <c r="K4101">
        <v>0</v>
      </c>
      <c r="L4101">
        <v>0</v>
      </c>
      <c r="M4101">
        <v>18</v>
      </c>
      <c r="N4101">
        <v>724.90654205607495</v>
      </c>
      <c r="O4101">
        <v>0.16513761467889901</v>
      </c>
      <c r="P4101">
        <v>91</v>
      </c>
      <c r="Q4101">
        <v>18.230769230769202</v>
      </c>
      <c r="R4101">
        <v>13</v>
      </c>
      <c r="S4101">
        <v>22.615384615384599</v>
      </c>
      <c r="T4101">
        <v>9</v>
      </c>
      <c r="U4101">
        <v>72.7777777777778</v>
      </c>
      <c r="V4101">
        <v>5</v>
      </c>
      <c r="W4101">
        <v>7.4</v>
      </c>
      <c r="X4101">
        <v>95</v>
      </c>
      <c r="Y4101">
        <v>90.347368421052593</v>
      </c>
      <c r="Z4101">
        <v>9</v>
      </c>
      <c r="AA4101">
        <v>278.555555555556</v>
      </c>
      <c r="AB4101">
        <v>100</v>
      </c>
      <c r="AC4101">
        <v>111.14</v>
      </c>
      <c r="AD4101">
        <v>0.91743119266055095</v>
      </c>
      <c r="AE4101">
        <v>68</v>
      </c>
      <c r="AF4101">
        <v>101.14705882352899</v>
      </c>
      <c r="AG4101">
        <v>0.62385321100917401</v>
      </c>
      <c r="AH4101" s="4">
        <v>2</v>
      </c>
      <c r="AI4101">
        <v>0.22222222222222199</v>
      </c>
      <c r="AJ4101" s="4">
        <v>1</v>
      </c>
      <c r="AK4101">
        <v>0.11111111111111099</v>
      </c>
      <c r="AL4101" s="4">
        <v>0</v>
      </c>
      <c r="AM4101">
        <v>0</v>
      </c>
      <c r="AN4101" s="4">
        <v>2</v>
      </c>
      <c r="AO4101">
        <v>0.02</v>
      </c>
      <c r="AP4101" s="4">
        <v>0</v>
      </c>
      <c r="AQ4101">
        <v>0</v>
      </c>
      <c r="AR4101" s="4">
        <v>2</v>
      </c>
      <c r="AS4101">
        <v>1.8348623853211E-2</v>
      </c>
      <c r="AT4101" s="4">
        <v>0</v>
      </c>
      <c r="AU4101" s="4">
        <v>0</v>
      </c>
      <c r="AV4101" s="4">
        <v>1</v>
      </c>
      <c r="AW4101">
        <v>1.5797101449275399</v>
      </c>
      <c r="AX4101" s="4">
        <f t="shared" si="64"/>
        <v>68.999999999999844</v>
      </c>
      <c r="AY4101" s="4">
        <v>9</v>
      </c>
      <c r="AZ4101" s="4">
        <v>2.2222222222222201</v>
      </c>
    </row>
    <row r="4102" spans="1:52" x14ac:dyDescent="0.25">
      <c r="A4102" s="4">
        <v>2017</v>
      </c>
      <c r="B4102" s="4" t="s">
        <v>1065</v>
      </c>
      <c r="C4102" t="s">
        <v>242</v>
      </c>
      <c r="D4102" t="s">
        <v>272</v>
      </c>
      <c r="E4102" s="18" t="s">
        <v>781</v>
      </c>
      <c r="F4102" s="4">
        <v>93</v>
      </c>
      <c r="G4102">
        <v>80</v>
      </c>
      <c r="H4102">
        <v>3.4874999999999998</v>
      </c>
      <c r="I4102">
        <v>93</v>
      </c>
      <c r="J4102">
        <v>5.3870967741935498</v>
      </c>
      <c r="K4102">
        <v>4</v>
      </c>
      <c r="L4102">
        <v>4.3010752688171998E-2</v>
      </c>
      <c r="M4102">
        <v>11</v>
      </c>
      <c r="N4102">
        <v>668.60869565217399</v>
      </c>
      <c r="O4102">
        <v>0.118279569892473</v>
      </c>
      <c r="P4102">
        <v>86</v>
      </c>
      <c r="Q4102">
        <v>11.2209302325581</v>
      </c>
      <c r="R4102">
        <v>31</v>
      </c>
      <c r="S4102">
        <v>131.64516129032299</v>
      </c>
      <c r="T4102">
        <v>41</v>
      </c>
      <c r="U4102">
        <v>180.36585365853699</v>
      </c>
      <c r="V4102">
        <v>30</v>
      </c>
      <c r="W4102">
        <v>6.4666666666666703</v>
      </c>
      <c r="X4102">
        <v>49</v>
      </c>
      <c r="Y4102">
        <v>188.28571428571399</v>
      </c>
      <c r="Z4102">
        <v>44</v>
      </c>
      <c r="AA4102">
        <v>441.97435897435901</v>
      </c>
      <c r="AB4102">
        <v>49</v>
      </c>
      <c r="AC4102">
        <v>219.142857142857</v>
      </c>
      <c r="AD4102">
        <v>0.52688172043010795</v>
      </c>
      <c r="AE4102">
        <v>2</v>
      </c>
      <c r="AF4102">
        <v>94.5</v>
      </c>
      <c r="AG4102">
        <v>2.1505376344085999E-2</v>
      </c>
      <c r="AH4102" s="4">
        <v>34</v>
      </c>
      <c r="AI4102">
        <v>0.87179487179487203</v>
      </c>
      <c r="AJ4102" s="4">
        <v>9</v>
      </c>
      <c r="AK4102">
        <v>0.230769230769231</v>
      </c>
      <c r="AL4102" s="4">
        <v>17</v>
      </c>
      <c r="AM4102">
        <v>0.34693877551020402</v>
      </c>
      <c r="AN4102" s="4">
        <v>6</v>
      </c>
      <c r="AO4102">
        <v>0.122448979591837</v>
      </c>
      <c r="AP4102" s="4">
        <v>1</v>
      </c>
      <c r="AQ4102">
        <v>1.0752688172042999E-2</v>
      </c>
      <c r="AR4102" s="4">
        <v>0</v>
      </c>
      <c r="AS4102">
        <v>0</v>
      </c>
      <c r="AT4102" s="4">
        <v>0</v>
      </c>
      <c r="AU4102" s="4">
        <v>0</v>
      </c>
      <c r="AV4102" s="4">
        <v>0</v>
      </c>
      <c r="AW4102">
        <v>1.3285714285714301</v>
      </c>
      <c r="AX4102" s="4">
        <f t="shared" si="64"/>
        <v>69.999999999999915</v>
      </c>
      <c r="AY4102" s="4">
        <v>44</v>
      </c>
      <c r="AZ4102" s="4">
        <v>2.3863636363636398</v>
      </c>
    </row>
    <row r="4103" spans="1:52" x14ac:dyDescent="0.25">
      <c r="A4103" s="4">
        <v>2017</v>
      </c>
      <c r="B4103" s="4" t="s">
        <v>1065</v>
      </c>
      <c r="C4103" t="s">
        <v>242</v>
      </c>
      <c r="D4103" t="s">
        <v>260</v>
      </c>
      <c r="E4103" s="18" t="s">
        <v>769</v>
      </c>
      <c r="F4103" s="4">
        <v>173</v>
      </c>
      <c r="G4103">
        <v>163</v>
      </c>
      <c r="H4103">
        <v>3.7423312883435602</v>
      </c>
      <c r="I4103">
        <v>173</v>
      </c>
      <c r="J4103">
        <v>5.4739884393063596</v>
      </c>
      <c r="K4103">
        <v>2</v>
      </c>
      <c r="L4103">
        <v>1.15606936416185E-2</v>
      </c>
      <c r="M4103">
        <v>54</v>
      </c>
      <c r="N4103">
        <v>1615.5</v>
      </c>
      <c r="O4103">
        <v>0.31213872832369899</v>
      </c>
      <c r="P4103">
        <v>171</v>
      </c>
      <c r="Q4103">
        <v>8.4444444444444393</v>
      </c>
      <c r="R4103">
        <v>49</v>
      </c>
      <c r="S4103">
        <v>166.16326530612201</v>
      </c>
      <c r="T4103">
        <v>64</v>
      </c>
      <c r="U4103">
        <v>199.796875</v>
      </c>
      <c r="V4103">
        <v>62</v>
      </c>
      <c r="W4103">
        <v>7.8870967741935498</v>
      </c>
      <c r="X4103">
        <v>102</v>
      </c>
      <c r="Y4103">
        <v>162.37254901960799</v>
      </c>
      <c r="Z4103">
        <v>68</v>
      </c>
      <c r="AA4103">
        <v>527.05769230769204</v>
      </c>
      <c r="AB4103">
        <v>105</v>
      </c>
      <c r="AC4103">
        <v>200.57692307692301</v>
      </c>
      <c r="AD4103">
        <v>0.60115606936416199</v>
      </c>
      <c r="AE4103">
        <v>9</v>
      </c>
      <c r="AF4103">
        <v>115.555555555556</v>
      </c>
      <c r="AG4103">
        <v>5.2023121387283197E-2</v>
      </c>
      <c r="AH4103" s="4">
        <v>45</v>
      </c>
      <c r="AI4103">
        <v>0.86538461538461497</v>
      </c>
      <c r="AJ4103" s="4">
        <v>16</v>
      </c>
      <c r="AK4103">
        <v>0.30769230769230799</v>
      </c>
      <c r="AL4103" s="4">
        <v>41</v>
      </c>
      <c r="AM4103">
        <v>0.394230769230769</v>
      </c>
      <c r="AN4103" s="4">
        <v>19</v>
      </c>
      <c r="AO4103">
        <v>0.18269230769230799</v>
      </c>
      <c r="AP4103" s="4">
        <v>0</v>
      </c>
      <c r="AQ4103">
        <v>0</v>
      </c>
      <c r="AR4103" s="4">
        <v>0</v>
      </c>
      <c r="AS4103">
        <v>0</v>
      </c>
      <c r="AT4103" s="4">
        <v>0</v>
      </c>
      <c r="AU4103" s="4">
        <v>0</v>
      </c>
      <c r="AV4103" s="4">
        <v>4</v>
      </c>
      <c r="AW4103">
        <v>1.2720588235294099</v>
      </c>
      <c r="AX4103" s="4">
        <f t="shared" si="64"/>
        <v>136.0000000000002</v>
      </c>
      <c r="AY4103" s="4">
        <v>65</v>
      </c>
      <c r="AZ4103" s="4">
        <v>36.7384615384615</v>
      </c>
    </row>
    <row r="4104" spans="1:52" x14ac:dyDescent="0.25">
      <c r="A4104" s="4">
        <v>2017</v>
      </c>
      <c r="B4104" s="4" t="s">
        <v>1065</v>
      </c>
      <c r="C4104" t="s">
        <v>242</v>
      </c>
      <c r="D4104" t="s">
        <v>249</v>
      </c>
      <c r="E4104" s="18" t="s">
        <v>759</v>
      </c>
      <c r="F4104" s="4">
        <v>144</v>
      </c>
      <c r="G4104">
        <v>129</v>
      </c>
      <c r="H4104">
        <v>3.6046511627907001</v>
      </c>
      <c r="I4104">
        <v>144</v>
      </c>
      <c r="J4104">
        <v>4.8472222222222197</v>
      </c>
      <c r="K4104">
        <v>2</v>
      </c>
      <c r="L4104">
        <v>1.38888888888889E-2</v>
      </c>
      <c r="M4104">
        <v>45</v>
      </c>
      <c r="N4104">
        <v>1258.5</v>
      </c>
      <c r="O4104">
        <v>0.3125</v>
      </c>
      <c r="P4104">
        <v>132</v>
      </c>
      <c r="Q4104">
        <v>6.4924242424242404</v>
      </c>
      <c r="R4104">
        <v>56</v>
      </c>
      <c r="S4104">
        <v>166.982142857143</v>
      </c>
      <c r="T4104">
        <v>84</v>
      </c>
      <c r="U4104">
        <v>225.59523809523799</v>
      </c>
      <c r="V4104">
        <v>58</v>
      </c>
      <c r="W4104">
        <v>11.1206896551724</v>
      </c>
      <c r="X4104">
        <v>51</v>
      </c>
      <c r="Y4104">
        <v>185.17647058823499</v>
      </c>
      <c r="Z4104">
        <v>90</v>
      </c>
      <c r="AA4104">
        <v>595.26315789473699</v>
      </c>
      <c r="AB4104">
        <v>54</v>
      </c>
      <c r="AC4104">
        <v>215.40740740740699</v>
      </c>
      <c r="AD4104">
        <v>0.375</v>
      </c>
      <c r="AE4104">
        <v>5</v>
      </c>
      <c r="AF4104">
        <v>85</v>
      </c>
      <c r="AG4104">
        <v>3.4722222222222203E-2</v>
      </c>
      <c r="AH4104" s="4">
        <v>62</v>
      </c>
      <c r="AI4104">
        <v>0.81578947368421095</v>
      </c>
      <c r="AJ4104" s="4">
        <v>12</v>
      </c>
      <c r="AK4104">
        <v>0.157894736842105</v>
      </c>
      <c r="AL4104" s="4">
        <v>16</v>
      </c>
      <c r="AM4104">
        <v>0.296296296296296</v>
      </c>
      <c r="AN4104" s="4">
        <v>8</v>
      </c>
      <c r="AO4104">
        <v>0.148148148148148</v>
      </c>
      <c r="AP4104" s="4">
        <v>0</v>
      </c>
      <c r="AQ4104">
        <v>0</v>
      </c>
      <c r="AR4104" s="4">
        <v>0</v>
      </c>
      <c r="AS4104">
        <v>0</v>
      </c>
      <c r="AT4104" s="4">
        <v>0</v>
      </c>
      <c r="AU4104" s="4">
        <v>0</v>
      </c>
      <c r="AV4104" s="4">
        <v>6</v>
      </c>
      <c r="AW4104">
        <v>1.28571428571429</v>
      </c>
      <c r="AX4104" s="4">
        <f t="shared" si="64"/>
        <v>111.99999999999963</v>
      </c>
      <c r="AY4104" s="4">
        <v>84</v>
      </c>
      <c r="AZ4104" s="4">
        <v>21.285714285714299</v>
      </c>
    </row>
    <row r="4105" spans="1:52" x14ac:dyDescent="0.25">
      <c r="A4105" s="4">
        <v>2017</v>
      </c>
      <c r="B4105" s="4" t="s">
        <v>1065</v>
      </c>
      <c r="C4105" t="s">
        <v>242</v>
      </c>
      <c r="D4105" t="s">
        <v>259</v>
      </c>
      <c r="E4105" s="18" t="s">
        <v>768</v>
      </c>
      <c r="F4105" s="4">
        <v>109</v>
      </c>
      <c r="G4105">
        <v>41</v>
      </c>
      <c r="H4105">
        <v>2.7073170731707301</v>
      </c>
      <c r="I4105">
        <v>109</v>
      </c>
      <c r="J4105">
        <v>4.2568807339449499</v>
      </c>
      <c r="K4105">
        <v>0</v>
      </c>
      <c r="L4105">
        <v>0</v>
      </c>
      <c r="M4105">
        <v>18</v>
      </c>
      <c r="N4105">
        <v>989.71568627450995</v>
      </c>
      <c r="O4105">
        <v>0.16513761467889901</v>
      </c>
      <c r="P4105">
        <v>81</v>
      </c>
      <c r="Q4105">
        <v>18.2469135802469</v>
      </c>
      <c r="R4105">
        <v>20</v>
      </c>
      <c r="S4105">
        <v>51.75</v>
      </c>
      <c r="T4105">
        <v>11</v>
      </c>
      <c r="U4105">
        <v>172.727272727273</v>
      </c>
      <c r="V4105">
        <v>5</v>
      </c>
      <c r="W4105">
        <v>13.6</v>
      </c>
      <c r="X4105">
        <v>88</v>
      </c>
      <c r="Y4105">
        <v>109.454545454545</v>
      </c>
      <c r="Z4105">
        <v>12</v>
      </c>
      <c r="AA4105">
        <v>344.66666666666703</v>
      </c>
      <c r="AB4105">
        <v>97</v>
      </c>
      <c r="AC4105">
        <v>124.48453608247399</v>
      </c>
      <c r="AD4105">
        <v>0.88990825688073405</v>
      </c>
      <c r="AE4105">
        <v>59</v>
      </c>
      <c r="AF4105">
        <v>97.084745762711904</v>
      </c>
      <c r="AG4105">
        <v>0.54128440366972497</v>
      </c>
      <c r="AH4105" s="4">
        <v>6</v>
      </c>
      <c r="AI4105">
        <v>0.5</v>
      </c>
      <c r="AJ4105" s="4">
        <v>0</v>
      </c>
      <c r="AK4105">
        <v>0</v>
      </c>
      <c r="AL4105" s="4">
        <v>5</v>
      </c>
      <c r="AM4105">
        <v>5.1546391752577303E-2</v>
      </c>
      <c r="AN4105" s="4">
        <v>6</v>
      </c>
      <c r="AO4105">
        <v>6.18556701030928E-2</v>
      </c>
      <c r="AP4105" s="4">
        <v>2</v>
      </c>
      <c r="AQ4105">
        <v>1.8348623853211E-2</v>
      </c>
      <c r="AR4105" s="4">
        <v>4</v>
      </c>
      <c r="AS4105">
        <v>3.6697247706422E-2</v>
      </c>
      <c r="AT4105" s="4">
        <v>0</v>
      </c>
      <c r="AU4105" s="4">
        <v>0</v>
      </c>
      <c r="AV4105" s="4">
        <v>1</v>
      </c>
      <c r="AW4105">
        <v>1.37974683544304</v>
      </c>
      <c r="AX4105" s="4">
        <f t="shared" si="64"/>
        <v>78.999999999999886</v>
      </c>
      <c r="AY4105" s="4">
        <v>9</v>
      </c>
      <c r="AZ4105" s="4">
        <v>33.2222222222222</v>
      </c>
    </row>
    <row r="4106" spans="1:52" x14ac:dyDescent="0.25">
      <c r="A4106" s="4">
        <v>2017</v>
      </c>
      <c r="B4106" s="4" t="s">
        <v>1065</v>
      </c>
      <c r="C4106" t="s">
        <v>242</v>
      </c>
      <c r="D4106" t="s">
        <v>258</v>
      </c>
      <c r="E4106" s="18" t="s">
        <v>767</v>
      </c>
      <c r="F4106" s="4">
        <v>166</v>
      </c>
      <c r="G4106">
        <v>86</v>
      </c>
      <c r="H4106">
        <v>4.8372093023255802</v>
      </c>
      <c r="I4106">
        <v>166</v>
      </c>
      <c r="J4106">
        <v>5.5060240963855396</v>
      </c>
      <c r="K4106">
        <v>2</v>
      </c>
      <c r="L4106">
        <v>1.20481927710843E-2</v>
      </c>
      <c r="M4106">
        <v>60</v>
      </c>
      <c r="N4106">
        <v>1521.6202531645599</v>
      </c>
      <c r="O4106">
        <v>0.36144578313253001</v>
      </c>
      <c r="P4106">
        <v>145</v>
      </c>
      <c r="Q4106">
        <v>16.172413793103399</v>
      </c>
      <c r="R4106">
        <v>45</v>
      </c>
      <c r="S4106">
        <v>90.022222222222197</v>
      </c>
      <c r="T4106">
        <v>37</v>
      </c>
      <c r="U4106">
        <v>216.67567567567599</v>
      </c>
      <c r="V4106">
        <v>37</v>
      </c>
      <c r="W4106">
        <v>23.324324324324301</v>
      </c>
      <c r="X4106">
        <v>121</v>
      </c>
      <c r="Y4106">
        <v>101.305785123967</v>
      </c>
      <c r="Z4106">
        <v>39</v>
      </c>
      <c r="AA4106">
        <v>463.42424242424198</v>
      </c>
      <c r="AB4106">
        <v>127</v>
      </c>
      <c r="AC4106">
        <v>130.30708661417299</v>
      </c>
      <c r="AD4106">
        <v>0.76506024096385505</v>
      </c>
      <c r="AE4106">
        <v>68</v>
      </c>
      <c r="AF4106">
        <v>97.897058823529406</v>
      </c>
      <c r="AG4106">
        <v>0.40963855421686701</v>
      </c>
      <c r="AH4106" s="4">
        <v>24</v>
      </c>
      <c r="AI4106">
        <v>0.72727272727272696</v>
      </c>
      <c r="AJ4106" s="4">
        <v>10</v>
      </c>
      <c r="AK4106">
        <v>0.30303030303030298</v>
      </c>
      <c r="AL4106" s="4">
        <v>14</v>
      </c>
      <c r="AM4106">
        <v>0.110236220472441</v>
      </c>
      <c r="AN4106" s="4">
        <v>7</v>
      </c>
      <c r="AO4106">
        <v>5.5118110236220499E-2</v>
      </c>
      <c r="AP4106" s="4">
        <v>8</v>
      </c>
      <c r="AQ4106">
        <v>4.8192771084337303E-2</v>
      </c>
      <c r="AR4106" s="4">
        <v>5</v>
      </c>
      <c r="AS4106">
        <v>3.0120481927710802E-2</v>
      </c>
      <c r="AT4106" s="4">
        <v>0</v>
      </c>
      <c r="AU4106" s="4">
        <v>0</v>
      </c>
      <c r="AV4106" s="4">
        <v>2</v>
      </c>
      <c r="AW4106">
        <v>1.4067796610169501</v>
      </c>
      <c r="AX4106" s="4">
        <f t="shared" si="64"/>
        <v>117.99999999999993</v>
      </c>
      <c r="AY4106" s="4">
        <v>18</v>
      </c>
      <c r="AZ4106" s="4">
        <v>1.9411764705882399</v>
      </c>
    </row>
    <row r="4107" spans="1:52" x14ac:dyDescent="0.25">
      <c r="A4107" s="4">
        <v>2017</v>
      </c>
      <c r="B4107" s="4" t="s">
        <v>1065</v>
      </c>
      <c r="C4107" t="s">
        <v>242</v>
      </c>
      <c r="D4107" t="s">
        <v>256</v>
      </c>
      <c r="E4107" s="18" t="s">
        <v>765</v>
      </c>
      <c r="F4107" s="4">
        <v>152</v>
      </c>
      <c r="G4107">
        <v>131</v>
      </c>
      <c r="H4107">
        <v>3.0381679389312999</v>
      </c>
      <c r="I4107">
        <v>152</v>
      </c>
      <c r="J4107">
        <v>4.3026315789473699</v>
      </c>
      <c r="K4107">
        <v>2</v>
      </c>
      <c r="L4107">
        <v>1.3157894736842099E-2</v>
      </c>
      <c r="M4107">
        <v>41</v>
      </c>
      <c r="N4107">
        <v>1796.1134751773</v>
      </c>
      <c r="O4107">
        <v>0.269736842105263</v>
      </c>
      <c r="P4107">
        <v>148</v>
      </c>
      <c r="Q4107">
        <v>3.60135135135135</v>
      </c>
      <c r="R4107">
        <v>52</v>
      </c>
      <c r="S4107">
        <v>130.480769230769</v>
      </c>
      <c r="T4107">
        <v>91</v>
      </c>
      <c r="U4107">
        <v>177.043956043956</v>
      </c>
      <c r="V4107">
        <v>87</v>
      </c>
      <c r="W4107">
        <v>6.4942528735632203</v>
      </c>
      <c r="X4107">
        <v>47</v>
      </c>
      <c r="Y4107">
        <v>167.23404255319201</v>
      </c>
      <c r="Z4107">
        <v>100</v>
      </c>
      <c r="AA4107">
        <v>480.24418604651203</v>
      </c>
      <c r="AB4107">
        <v>52</v>
      </c>
      <c r="AC4107">
        <v>197.98039215686299</v>
      </c>
      <c r="AD4107">
        <v>0.33552631578947401</v>
      </c>
      <c r="AE4107">
        <v>4</v>
      </c>
      <c r="AF4107">
        <v>96.75</v>
      </c>
      <c r="AG4107">
        <v>2.6315789473684199E-2</v>
      </c>
      <c r="AH4107" s="4">
        <v>72</v>
      </c>
      <c r="AI4107">
        <v>0.83720930232558199</v>
      </c>
      <c r="AJ4107" s="4">
        <v>16</v>
      </c>
      <c r="AK4107">
        <v>0.186046511627907</v>
      </c>
      <c r="AL4107" s="4">
        <v>20</v>
      </c>
      <c r="AM4107">
        <v>0.39215686274509798</v>
      </c>
      <c r="AN4107" s="4">
        <v>11</v>
      </c>
      <c r="AO4107">
        <v>0.21568627450980399</v>
      </c>
      <c r="AP4107" s="4">
        <v>1</v>
      </c>
      <c r="AQ4107">
        <v>6.5789473684210497E-3</v>
      </c>
      <c r="AR4107" s="4">
        <v>0</v>
      </c>
      <c r="AS4107">
        <v>0</v>
      </c>
      <c r="AT4107" s="4">
        <v>0</v>
      </c>
      <c r="AU4107" s="4">
        <v>0</v>
      </c>
      <c r="AV4107" s="4">
        <v>1</v>
      </c>
      <c r="AW4107">
        <v>1.3944954128440401</v>
      </c>
      <c r="AX4107" s="4">
        <f t="shared" si="64"/>
        <v>108.99999999999973</v>
      </c>
      <c r="AY4107" s="4">
        <v>88</v>
      </c>
      <c r="AZ4107" s="4">
        <v>21.3448275862069</v>
      </c>
    </row>
    <row r="4108" spans="1:52" x14ac:dyDescent="0.25">
      <c r="A4108" s="4">
        <v>2017</v>
      </c>
      <c r="B4108" s="4" t="s">
        <v>1065</v>
      </c>
      <c r="C4108" t="s">
        <v>242</v>
      </c>
      <c r="D4108" t="s">
        <v>187</v>
      </c>
      <c r="E4108" s="18" t="s">
        <v>700</v>
      </c>
      <c r="F4108" s="4">
        <v>82</v>
      </c>
      <c r="G4108">
        <v>52</v>
      </c>
      <c r="H4108">
        <v>8.8461538461538503</v>
      </c>
      <c r="I4108">
        <v>81</v>
      </c>
      <c r="J4108">
        <v>9.2469135802469093</v>
      </c>
      <c r="K4108">
        <v>0</v>
      </c>
      <c r="L4108">
        <v>0</v>
      </c>
      <c r="M4108">
        <v>14</v>
      </c>
      <c r="N4108">
        <v>-14.1232876712329</v>
      </c>
      <c r="O4108">
        <v>0.17073170731707299</v>
      </c>
      <c r="P4108">
        <v>72</v>
      </c>
      <c r="Q4108">
        <v>9.6666666666666696</v>
      </c>
      <c r="R4108">
        <v>28</v>
      </c>
      <c r="S4108">
        <v>216.107142857143</v>
      </c>
      <c r="T4108">
        <v>43</v>
      </c>
      <c r="U4108">
        <v>196.95348837209301</v>
      </c>
      <c r="V4108">
        <v>42</v>
      </c>
      <c r="W4108">
        <v>21.928571428571399</v>
      </c>
      <c r="X4108">
        <v>28</v>
      </c>
      <c r="Y4108">
        <v>184.25</v>
      </c>
      <c r="Z4108">
        <v>50</v>
      </c>
      <c r="AA4108">
        <v>668.87179487179503</v>
      </c>
      <c r="AB4108">
        <v>31</v>
      </c>
      <c r="AC4108">
        <v>242.03571428571399</v>
      </c>
      <c r="AD4108">
        <v>0.34146341463414598</v>
      </c>
      <c r="AE4108">
        <v>5</v>
      </c>
      <c r="AF4108">
        <v>116.4</v>
      </c>
      <c r="AG4108">
        <v>6.0975609756097601E-2</v>
      </c>
      <c r="AH4108" s="4">
        <v>28</v>
      </c>
      <c r="AI4108">
        <v>0.71794871794871795</v>
      </c>
      <c r="AJ4108" s="4">
        <v>2</v>
      </c>
      <c r="AK4108">
        <v>5.1282051282051301E-2</v>
      </c>
      <c r="AL4108" s="4">
        <v>7</v>
      </c>
      <c r="AM4108">
        <v>0.25</v>
      </c>
      <c r="AN4108" s="4">
        <v>3</v>
      </c>
      <c r="AO4108">
        <v>0.107142857142857</v>
      </c>
      <c r="AP4108" s="4">
        <v>0</v>
      </c>
      <c r="AQ4108">
        <v>0</v>
      </c>
      <c r="AR4108" s="4">
        <v>1</v>
      </c>
      <c r="AS4108">
        <v>1.21951219512195E-2</v>
      </c>
      <c r="AT4108" s="4">
        <v>0</v>
      </c>
      <c r="AU4108" s="4">
        <v>1</v>
      </c>
      <c r="AV4108" s="4">
        <v>1</v>
      </c>
      <c r="AW4108">
        <v>1.30645161290323</v>
      </c>
      <c r="AX4108" s="4">
        <f t="shared" si="64"/>
        <v>62.765432098765231</v>
      </c>
      <c r="AY4108" s="4">
        <v>42</v>
      </c>
      <c r="AZ4108" s="4">
        <v>8.21428571428571</v>
      </c>
    </row>
    <row r="4109" spans="1:52" x14ac:dyDescent="0.25">
      <c r="A4109" s="4">
        <v>2017</v>
      </c>
      <c r="B4109" s="4" t="s">
        <v>1065</v>
      </c>
      <c r="C4109" t="s">
        <v>242</v>
      </c>
      <c r="D4109" t="s">
        <v>250</v>
      </c>
      <c r="E4109" s="18" t="s">
        <v>760</v>
      </c>
      <c r="F4109" s="4">
        <v>165</v>
      </c>
      <c r="G4109">
        <v>146</v>
      </c>
      <c r="H4109">
        <v>4.3356164383561602</v>
      </c>
      <c r="I4109">
        <v>165</v>
      </c>
      <c r="J4109">
        <v>5.5878787878787897</v>
      </c>
      <c r="K4109">
        <v>2</v>
      </c>
      <c r="L4109">
        <v>1.21212121212121E-2</v>
      </c>
      <c r="M4109">
        <v>77</v>
      </c>
      <c r="N4109">
        <v>1649.05063291139</v>
      </c>
      <c r="O4109">
        <v>0.46666666666666701</v>
      </c>
      <c r="P4109">
        <v>152</v>
      </c>
      <c r="Q4109">
        <v>8.3026315789473699</v>
      </c>
      <c r="R4109">
        <v>68</v>
      </c>
      <c r="S4109">
        <v>157.36764705882399</v>
      </c>
      <c r="T4109">
        <v>103</v>
      </c>
      <c r="U4109">
        <v>203.15533980582501</v>
      </c>
      <c r="V4109">
        <v>97</v>
      </c>
      <c r="W4109">
        <v>11.4845360824742</v>
      </c>
      <c r="X4109">
        <v>46</v>
      </c>
      <c r="Y4109">
        <v>227.804347826087</v>
      </c>
      <c r="Z4109">
        <v>113</v>
      </c>
      <c r="AA4109">
        <v>476.24</v>
      </c>
      <c r="AB4109">
        <v>52</v>
      </c>
      <c r="AC4109">
        <v>296.10000000000002</v>
      </c>
      <c r="AD4109">
        <v>0.30303030303030298</v>
      </c>
      <c r="AE4109">
        <v>2</v>
      </c>
      <c r="AF4109">
        <v>103</v>
      </c>
      <c r="AG4109">
        <v>1.21212121212121E-2</v>
      </c>
      <c r="AH4109" s="4">
        <v>70</v>
      </c>
      <c r="AI4109">
        <v>0.7</v>
      </c>
      <c r="AJ4109" s="4">
        <v>15</v>
      </c>
      <c r="AK4109">
        <v>0.15</v>
      </c>
      <c r="AL4109" s="4">
        <v>13</v>
      </c>
      <c r="AM4109">
        <v>0.26</v>
      </c>
      <c r="AN4109" s="4">
        <v>10</v>
      </c>
      <c r="AO4109">
        <v>0.2</v>
      </c>
      <c r="AP4109" s="4">
        <v>0</v>
      </c>
      <c r="AQ4109">
        <v>0</v>
      </c>
      <c r="AR4109" s="4">
        <v>0</v>
      </c>
      <c r="AS4109">
        <v>0</v>
      </c>
      <c r="AT4109" s="4">
        <v>0</v>
      </c>
      <c r="AU4109" s="4">
        <v>0</v>
      </c>
      <c r="AV4109" s="4">
        <v>5</v>
      </c>
      <c r="AW4109">
        <v>1.4102564102564099</v>
      </c>
      <c r="AX4109" s="4">
        <f t="shared" si="64"/>
        <v>117.00000000000003</v>
      </c>
      <c r="AY4109" s="4">
        <v>104</v>
      </c>
      <c r="AZ4109" s="4">
        <v>19.298076923076898</v>
      </c>
    </row>
    <row r="4110" spans="1:52" x14ac:dyDescent="0.25">
      <c r="A4110" s="4">
        <v>2017</v>
      </c>
      <c r="B4110" s="4" t="s">
        <v>1065</v>
      </c>
      <c r="C4110" t="s">
        <v>242</v>
      </c>
      <c r="D4110" t="s">
        <v>173</v>
      </c>
      <c r="E4110" s="18" t="s">
        <v>686</v>
      </c>
      <c r="F4110" s="4">
        <v>53</v>
      </c>
      <c r="G4110">
        <v>42</v>
      </c>
      <c r="H4110">
        <v>2.4761904761904798</v>
      </c>
      <c r="I4110">
        <v>53</v>
      </c>
      <c r="J4110">
        <v>4.6603773584905701</v>
      </c>
      <c r="K4110">
        <v>0</v>
      </c>
      <c r="L4110">
        <v>0</v>
      </c>
      <c r="M4110">
        <v>10</v>
      </c>
      <c r="N4110">
        <v>227</v>
      </c>
      <c r="O4110">
        <v>0.18867924528301899</v>
      </c>
      <c r="P4110">
        <v>46</v>
      </c>
      <c r="Q4110">
        <v>8.1304347826087007</v>
      </c>
      <c r="R4110">
        <v>16</v>
      </c>
      <c r="S4110">
        <v>365.9375</v>
      </c>
      <c r="T4110">
        <v>29</v>
      </c>
      <c r="U4110">
        <v>262.37931034482801</v>
      </c>
      <c r="V4110">
        <v>27</v>
      </c>
      <c r="W4110">
        <v>25.259259259259299</v>
      </c>
      <c r="X4110">
        <v>16</v>
      </c>
      <c r="Y4110">
        <v>153.875</v>
      </c>
      <c r="Z4110">
        <v>33</v>
      </c>
      <c r="AA4110">
        <v>553.33333333333303</v>
      </c>
      <c r="AB4110">
        <v>20</v>
      </c>
      <c r="AC4110">
        <v>230.68421052631601</v>
      </c>
      <c r="AD4110">
        <v>0.35849056603773599</v>
      </c>
      <c r="AE4110">
        <v>3</v>
      </c>
      <c r="AF4110">
        <v>180.333333333333</v>
      </c>
      <c r="AG4110">
        <v>5.6603773584905703E-2</v>
      </c>
      <c r="AH4110" s="4">
        <v>16</v>
      </c>
      <c r="AI4110">
        <v>0.76190476190476197</v>
      </c>
      <c r="AJ4110" s="4">
        <v>9</v>
      </c>
      <c r="AK4110">
        <v>0.42857142857142899</v>
      </c>
      <c r="AL4110" s="4">
        <v>9</v>
      </c>
      <c r="AM4110">
        <v>0.47368421052631599</v>
      </c>
      <c r="AN4110" s="4">
        <v>1</v>
      </c>
      <c r="AO4110">
        <v>5.2631578947368397E-2</v>
      </c>
      <c r="AP4110" s="4">
        <v>0</v>
      </c>
      <c r="AQ4110">
        <v>0</v>
      </c>
      <c r="AR4110" s="4">
        <v>0</v>
      </c>
      <c r="AS4110">
        <v>0</v>
      </c>
      <c r="AT4110" s="4">
        <v>0</v>
      </c>
      <c r="AU4110" s="4">
        <v>0</v>
      </c>
      <c r="AV4110" s="4">
        <v>4</v>
      </c>
      <c r="AW4110">
        <v>1.3589743589743599</v>
      </c>
      <c r="AX4110" s="4">
        <f t="shared" si="64"/>
        <v>38.999999999999972</v>
      </c>
      <c r="AY4110" s="4">
        <v>27</v>
      </c>
      <c r="AZ4110" s="4">
        <v>10.296296296296299</v>
      </c>
    </row>
    <row r="4111" spans="1:52" x14ac:dyDescent="0.25">
      <c r="A4111" s="4">
        <v>2017</v>
      </c>
      <c r="B4111" s="4" t="s">
        <v>1065</v>
      </c>
      <c r="C4111" t="s">
        <v>242</v>
      </c>
      <c r="D4111" t="s">
        <v>246</v>
      </c>
      <c r="E4111" s="18" t="s">
        <v>756</v>
      </c>
      <c r="F4111" s="4">
        <v>70</v>
      </c>
      <c r="G4111">
        <v>47</v>
      </c>
      <c r="H4111">
        <v>4.8297872340425503</v>
      </c>
      <c r="I4111">
        <v>70</v>
      </c>
      <c r="J4111">
        <v>6.4714285714285698</v>
      </c>
      <c r="K4111">
        <v>4</v>
      </c>
      <c r="L4111">
        <v>5.7142857142857099E-2</v>
      </c>
      <c r="M4111">
        <v>22</v>
      </c>
      <c r="N4111">
        <v>252.14814814814801</v>
      </c>
      <c r="O4111">
        <v>0.314285714285714</v>
      </c>
      <c r="P4111">
        <v>60</v>
      </c>
      <c r="Q4111">
        <v>8.2833333333333297</v>
      </c>
      <c r="R4111">
        <v>20</v>
      </c>
      <c r="S4111">
        <v>187.5</v>
      </c>
      <c r="T4111">
        <v>33</v>
      </c>
      <c r="U4111">
        <v>214.24242424242399</v>
      </c>
      <c r="V4111">
        <v>30</v>
      </c>
      <c r="W4111">
        <v>9.3333333333333304</v>
      </c>
      <c r="X4111">
        <v>29</v>
      </c>
      <c r="Y4111">
        <v>190.344827586207</v>
      </c>
      <c r="Z4111">
        <v>36</v>
      </c>
      <c r="AA4111">
        <v>561.68421052631595</v>
      </c>
      <c r="AB4111">
        <v>34</v>
      </c>
      <c r="AC4111">
        <v>217.53571428571399</v>
      </c>
      <c r="AD4111">
        <v>0.4</v>
      </c>
      <c r="AE4111">
        <v>3</v>
      </c>
      <c r="AF4111">
        <v>103.666666666667</v>
      </c>
      <c r="AG4111">
        <v>4.2857142857142899E-2</v>
      </c>
      <c r="AH4111" s="4">
        <v>24</v>
      </c>
      <c r="AI4111">
        <v>1.26315789473684</v>
      </c>
      <c r="AJ4111" s="4">
        <v>5</v>
      </c>
      <c r="AK4111">
        <v>0.26315789473684198</v>
      </c>
      <c r="AL4111" s="4">
        <v>8</v>
      </c>
      <c r="AM4111">
        <v>0.28571428571428598</v>
      </c>
      <c r="AN4111" s="4">
        <v>3</v>
      </c>
      <c r="AO4111">
        <v>0.107142857142857</v>
      </c>
      <c r="AP4111" s="4">
        <v>0</v>
      </c>
      <c r="AQ4111">
        <v>0</v>
      </c>
      <c r="AR4111" s="4">
        <v>1</v>
      </c>
      <c r="AS4111">
        <v>1.4285714285714299E-2</v>
      </c>
      <c r="AT4111" s="4">
        <v>0</v>
      </c>
      <c r="AU4111" s="4">
        <v>0</v>
      </c>
      <c r="AV4111" s="4">
        <v>3</v>
      </c>
      <c r="AW4111">
        <v>1.2068965517241399</v>
      </c>
      <c r="AX4111" s="4">
        <f t="shared" si="64"/>
        <v>57.999999999999908</v>
      </c>
      <c r="AY4111" s="4">
        <v>25</v>
      </c>
      <c r="AZ4111" s="4">
        <v>12.92</v>
      </c>
    </row>
    <row r="4112" spans="1:52" x14ac:dyDescent="0.25">
      <c r="A4112" s="4">
        <v>2017</v>
      </c>
      <c r="B4112" s="4" t="s">
        <v>1065</v>
      </c>
      <c r="C4112" t="s">
        <v>242</v>
      </c>
      <c r="D4112" t="s">
        <v>232</v>
      </c>
      <c r="E4112" s="18" t="s">
        <v>743</v>
      </c>
      <c r="F4112" s="4">
        <v>59</v>
      </c>
      <c r="G4112">
        <v>46</v>
      </c>
      <c r="H4112">
        <v>3.60869565217391</v>
      </c>
      <c r="I4112">
        <v>59</v>
      </c>
      <c r="J4112">
        <v>5.57627118644068</v>
      </c>
      <c r="K4112">
        <v>0</v>
      </c>
      <c r="L4112">
        <v>0</v>
      </c>
      <c r="M4112">
        <v>8</v>
      </c>
      <c r="N4112">
        <v>100.981132075472</v>
      </c>
      <c r="O4112">
        <v>0.13559322033898299</v>
      </c>
      <c r="P4112">
        <v>22</v>
      </c>
      <c r="Q4112">
        <v>8.2727272727272698</v>
      </c>
      <c r="R4112">
        <v>3</v>
      </c>
      <c r="S4112">
        <v>67.6666666666667</v>
      </c>
      <c r="T4112">
        <v>2</v>
      </c>
      <c r="U4112">
        <v>77</v>
      </c>
      <c r="V4112">
        <v>2</v>
      </c>
      <c r="W4112">
        <v>61.5</v>
      </c>
      <c r="X4112">
        <v>45</v>
      </c>
      <c r="Y4112">
        <v>17.955555555555598</v>
      </c>
      <c r="Z4112">
        <v>7</v>
      </c>
      <c r="AA4112">
        <v>558.25</v>
      </c>
      <c r="AB4112">
        <v>52</v>
      </c>
      <c r="AC4112">
        <v>44.8</v>
      </c>
      <c r="AD4112">
        <v>0.84745762711864403</v>
      </c>
      <c r="AE4112">
        <v>45</v>
      </c>
      <c r="AF4112">
        <v>31.911111111111101</v>
      </c>
      <c r="AG4112">
        <v>0.76271186440677996</v>
      </c>
      <c r="AH4112" s="4">
        <v>0</v>
      </c>
      <c r="AI4112">
        <v>0</v>
      </c>
      <c r="AJ4112" s="4">
        <v>0</v>
      </c>
      <c r="AK4112">
        <v>0</v>
      </c>
      <c r="AL4112" s="4">
        <v>0</v>
      </c>
      <c r="AM4112">
        <v>0</v>
      </c>
      <c r="AN4112" s="4">
        <v>1</v>
      </c>
      <c r="AO4112">
        <v>0.02</v>
      </c>
      <c r="AP4112" s="4">
        <v>0</v>
      </c>
      <c r="AQ4112">
        <v>0</v>
      </c>
      <c r="AR4112" s="4">
        <v>0</v>
      </c>
      <c r="AS4112">
        <v>0</v>
      </c>
      <c r="AT4112" s="4">
        <v>0</v>
      </c>
      <c r="AU4112" s="4">
        <v>0</v>
      </c>
      <c r="AV4112" s="4">
        <v>1</v>
      </c>
      <c r="AW4112">
        <v>1.73529411764706</v>
      </c>
      <c r="AX4112" s="4">
        <f t="shared" si="64"/>
        <v>33.999999999999979</v>
      </c>
      <c r="AY4112" s="4">
        <v>3</v>
      </c>
      <c r="AZ4112" s="4">
        <v>52</v>
      </c>
    </row>
    <row r="4113" spans="1:52" x14ac:dyDescent="0.25">
      <c r="A4113" s="4">
        <v>2017</v>
      </c>
      <c r="B4113" s="4" t="s">
        <v>1065</v>
      </c>
      <c r="C4113" t="s">
        <v>242</v>
      </c>
      <c r="D4113" t="s">
        <v>418</v>
      </c>
      <c r="E4113" s="18" t="s">
        <v>915</v>
      </c>
      <c r="F4113" s="4">
        <v>7</v>
      </c>
      <c r="G4113">
        <v>5</v>
      </c>
      <c r="H4113">
        <v>4.4000000000000004</v>
      </c>
      <c r="I4113">
        <v>6</v>
      </c>
      <c r="J4113">
        <v>5.1666666666666696</v>
      </c>
      <c r="K4113">
        <v>0</v>
      </c>
      <c r="L4113">
        <v>0</v>
      </c>
      <c r="M4113">
        <v>1</v>
      </c>
      <c r="N4113">
        <v>-24.1666666666667</v>
      </c>
      <c r="O4113">
        <v>0.14285714285714299</v>
      </c>
      <c r="P4113">
        <v>2</v>
      </c>
      <c r="Q4113">
        <v>14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5</v>
      </c>
      <c r="Y4113">
        <v>5.8</v>
      </c>
      <c r="Z4113">
        <v>1</v>
      </c>
      <c r="AA4113">
        <v>0</v>
      </c>
      <c r="AB4113">
        <v>5</v>
      </c>
      <c r="AC4113">
        <v>38.799999999999997</v>
      </c>
      <c r="AD4113">
        <v>0.71428571428571397</v>
      </c>
      <c r="AE4113">
        <v>5</v>
      </c>
      <c r="AF4113">
        <v>38.799999999999997</v>
      </c>
      <c r="AG4113">
        <v>0.71428571428571397</v>
      </c>
      <c r="AH4113" s="4">
        <v>0</v>
      </c>
      <c r="AI4113">
        <v>0</v>
      </c>
      <c r="AJ4113" s="4">
        <v>0</v>
      </c>
      <c r="AK4113">
        <v>0</v>
      </c>
      <c r="AL4113" s="4">
        <v>0</v>
      </c>
      <c r="AM4113">
        <v>0</v>
      </c>
      <c r="AN4113" s="4">
        <v>0</v>
      </c>
      <c r="AO4113">
        <v>0</v>
      </c>
      <c r="AP4113" s="4">
        <v>0</v>
      </c>
      <c r="AQ4113">
        <v>0</v>
      </c>
      <c r="AR4113" s="4">
        <v>0</v>
      </c>
      <c r="AS4113">
        <v>0</v>
      </c>
      <c r="AT4113" s="4">
        <v>0</v>
      </c>
      <c r="AU4113" s="4">
        <v>1</v>
      </c>
      <c r="AV4113" s="4">
        <v>0</v>
      </c>
      <c r="AW4113">
        <v>1.2</v>
      </c>
      <c r="AX4113" s="4">
        <f t="shared" si="64"/>
        <v>5.8333333333333339</v>
      </c>
      <c r="AY4113" s="4">
        <v>0</v>
      </c>
      <c r="AZ4113" s="4">
        <v>0</v>
      </c>
    </row>
    <row r="4114" spans="1:52" x14ac:dyDescent="0.25">
      <c r="A4114" s="4">
        <v>2017</v>
      </c>
      <c r="B4114" s="4" t="s">
        <v>1065</v>
      </c>
      <c r="C4114" t="s">
        <v>242</v>
      </c>
      <c r="D4114" t="s">
        <v>467</v>
      </c>
      <c r="E4114" s="18" t="s">
        <v>964</v>
      </c>
      <c r="F4114" s="4">
        <v>95</v>
      </c>
      <c r="G4114">
        <v>85</v>
      </c>
      <c r="H4114">
        <v>2.9764705882352902</v>
      </c>
      <c r="I4114">
        <v>94</v>
      </c>
      <c r="J4114">
        <v>4.4680851063829801</v>
      </c>
      <c r="K4114">
        <v>0</v>
      </c>
      <c r="L4114">
        <v>0</v>
      </c>
      <c r="M4114">
        <v>41</v>
      </c>
      <c r="N4114">
        <v>2964.5789473684199</v>
      </c>
      <c r="O4114">
        <v>0.43157894736842101</v>
      </c>
      <c r="P4114">
        <v>90</v>
      </c>
      <c r="Q4114">
        <v>11</v>
      </c>
      <c r="R4114">
        <v>30</v>
      </c>
      <c r="S4114">
        <v>119.6</v>
      </c>
      <c r="T4114">
        <v>39</v>
      </c>
      <c r="U4114">
        <v>181.28205128205099</v>
      </c>
      <c r="V4114">
        <v>29</v>
      </c>
      <c r="W4114">
        <v>9.9310344827586192</v>
      </c>
      <c r="X4114">
        <v>53</v>
      </c>
      <c r="Y4114">
        <v>188.92452830188699</v>
      </c>
      <c r="Z4114">
        <v>40</v>
      </c>
      <c r="AA4114">
        <v>428.52631578947398</v>
      </c>
      <c r="AB4114">
        <v>54</v>
      </c>
      <c r="AC4114">
        <v>199.68518518518499</v>
      </c>
      <c r="AD4114">
        <v>0.56842105263157905</v>
      </c>
      <c r="AE4114">
        <v>4</v>
      </c>
      <c r="AF4114">
        <v>182.75</v>
      </c>
      <c r="AG4114">
        <v>4.2105263157894701E-2</v>
      </c>
      <c r="AH4114" s="4">
        <v>23</v>
      </c>
      <c r="AI4114">
        <v>0.60526315789473695</v>
      </c>
      <c r="AJ4114" s="4">
        <v>6</v>
      </c>
      <c r="AK4114">
        <v>0.157894736842105</v>
      </c>
      <c r="AL4114" s="4">
        <v>20</v>
      </c>
      <c r="AM4114">
        <v>0.37037037037037002</v>
      </c>
      <c r="AN4114" s="4">
        <v>8</v>
      </c>
      <c r="AO4114">
        <v>0.148148148148148</v>
      </c>
      <c r="AP4114" s="4">
        <v>0</v>
      </c>
      <c r="AQ4114">
        <v>0</v>
      </c>
      <c r="AR4114" s="4">
        <v>0</v>
      </c>
      <c r="AS4114">
        <v>0</v>
      </c>
      <c r="AT4114" s="4">
        <v>0</v>
      </c>
      <c r="AU4114" s="4">
        <v>1</v>
      </c>
      <c r="AV4114" s="4">
        <v>8</v>
      </c>
      <c r="AW4114">
        <v>1.1058823529411801</v>
      </c>
      <c r="AX4114" s="4">
        <f t="shared" si="64"/>
        <v>85.90425531914866</v>
      </c>
      <c r="AY4114" s="4">
        <v>35</v>
      </c>
      <c r="AZ4114" s="4">
        <v>0.17142857142857101</v>
      </c>
    </row>
    <row r="4115" spans="1:52" x14ac:dyDescent="0.25">
      <c r="A4115" s="4">
        <v>2017</v>
      </c>
      <c r="B4115" s="4" t="s">
        <v>1065</v>
      </c>
      <c r="C4115" t="s">
        <v>242</v>
      </c>
      <c r="D4115" t="s">
        <v>469</v>
      </c>
      <c r="E4115" s="18" t="s">
        <v>966</v>
      </c>
      <c r="F4115" s="4">
        <v>99</v>
      </c>
      <c r="G4115">
        <v>86</v>
      </c>
      <c r="H4115">
        <v>6.5930232558139501</v>
      </c>
      <c r="I4115">
        <v>99</v>
      </c>
      <c r="J4115">
        <v>7.5656565656565702</v>
      </c>
      <c r="K4115">
        <v>0</v>
      </c>
      <c r="L4115">
        <v>0</v>
      </c>
      <c r="M4115">
        <v>76</v>
      </c>
      <c r="N4115">
        <v>4886.6526315789497</v>
      </c>
      <c r="O4115">
        <v>0.76767676767676796</v>
      </c>
      <c r="P4115">
        <v>94</v>
      </c>
      <c r="Q4115">
        <v>8.1702127659574497</v>
      </c>
      <c r="R4115">
        <v>31</v>
      </c>
      <c r="S4115">
        <v>221.70967741935499</v>
      </c>
      <c r="T4115">
        <v>53</v>
      </c>
      <c r="U4115">
        <v>226.71698113207501</v>
      </c>
      <c r="V4115">
        <v>42</v>
      </c>
      <c r="W4115">
        <v>11.214285714285699</v>
      </c>
      <c r="X4115">
        <v>34</v>
      </c>
      <c r="Y4115">
        <v>206.64705882352899</v>
      </c>
      <c r="Z4115">
        <v>57</v>
      </c>
      <c r="AA4115">
        <v>594.71111111111099</v>
      </c>
      <c r="AB4115">
        <v>42</v>
      </c>
      <c r="AC4115">
        <v>235.292682926829</v>
      </c>
      <c r="AD4115">
        <v>0.41414141414141398</v>
      </c>
      <c r="AE4115">
        <v>4</v>
      </c>
      <c r="AF4115">
        <v>168</v>
      </c>
      <c r="AG4115">
        <v>4.0404040404040401E-2</v>
      </c>
      <c r="AH4115" s="4">
        <v>43</v>
      </c>
      <c r="AI4115">
        <v>0.95555555555555605</v>
      </c>
      <c r="AJ4115" s="4">
        <v>8</v>
      </c>
      <c r="AK4115">
        <v>0.17777777777777801</v>
      </c>
      <c r="AL4115" s="4">
        <v>15</v>
      </c>
      <c r="AM4115">
        <v>0.36585365853658502</v>
      </c>
      <c r="AN4115" s="4">
        <v>6</v>
      </c>
      <c r="AO4115">
        <v>0.146341463414634</v>
      </c>
      <c r="AP4115" s="4">
        <v>0</v>
      </c>
      <c r="AQ4115">
        <v>0</v>
      </c>
      <c r="AR4115" s="4">
        <v>0</v>
      </c>
      <c r="AS4115">
        <v>0</v>
      </c>
      <c r="AT4115" s="4">
        <v>0</v>
      </c>
      <c r="AU4115" s="4">
        <v>0</v>
      </c>
      <c r="AV4115" s="4">
        <v>2</v>
      </c>
      <c r="AW4115">
        <v>1.1785714285714299</v>
      </c>
      <c r="AX4115" s="4">
        <f t="shared" si="64"/>
        <v>83.999999999999901</v>
      </c>
      <c r="AY4115" s="4">
        <v>3</v>
      </c>
      <c r="AZ4115" s="4">
        <v>2.3333333333333299</v>
      </c>
    </row>
    <row r="4116" spans="1:52" x14ac:dyDescent="0.25">
      <c r="A4116" s="4">
        <v>2017</v>
      </c>
      <c r="B4116" s="4" t="s">
        <v>1065</v>
      </c>
      <c r="C4116" t="s">
        <v>242</v>
      </c>
      <c r="D4116" t="s">
        <v>472</v>
      </c>
      <c r="E4116" s="18" t="s">
        <v>969</v>
      </c>
      <c r="F4116" s="4">
        <v>55</v>
      </c>
      <c r="G4116">
        <v>47</v>
      </c>
      <c r="H4116">
        <v>2.3404255319148901</v>
      </c>
      <c r="I4116">
        <v>55</v>
      </c>
      <c r="J4116">
        <v>4.8909090909090898</v>
      </c>
      <c r="K4116">
        <v>0</v>
      </c>
      <c r="L4116">
        <v>0</v>
      </c>
      <c r="M4116">
        <v>12</v>
      </c>
      <c r="N4116">
        <v>950.30769230769204</v>
      </c>
      <c r="O4116">
        <v>0.218181818181818</v>
      </c>
      <c r="P4116">
        <v>51</v>
      </c>
      <c r="Q4116">
        <v>6.2745098039215703</v>
      </c>
      <c r="R4116">
        <v>26</v>
      </c>
      <c r="S4116">
        <v>193.38461538461499</v>
      </c>
      <c r="T4116">
        <v>31</v>
      </c>
      <c r="U4116">
        <v>213.96774193548401</v>
      </c>
      <c r="V4116">
        <v>23</v>
      </c>
      <c r="W4116">
        <v>11.6521739130435</v>
      </c>
      <c r="X4116">
        <v>20</v>
      </c>
      <c r="Y4116">
        <v>166.45</v>
      </c>
      <c r="Z4116">
        <v>35</v>
      </c>
      <c r="AA4116">
        <v>620.68965517241395</v>
      </c>
      <c r="AB4116">
        <v>20</v>
      </c>
      <c r="AC4116">
        <v>194</v>
      </c>
      <c r="AD4116">
        <v>0.36363636363636398</v>
      </c>
      <c r="AE4116">
        <v>0</v>
      </c>
      <c r="AF4116">
        <v>0</v>
      </c>
      <c r="AG4116">
        <v>0</v>
      </c>
      <c r="AH4116" s="4">
        <v>26</v>
      </c>
      <c r="AI4116">
        <v>0.89655172413793105</v>
      </c>
      <c r="AJ4116" s="4">
        <v>8</v>
      </c>
      <c r="AK4116">
        <v>0.27586206896551702</v>
      </c>
      <c r="AL4116" s="4">
        <v>5</v>
      </c>
      <c r="AM4116">
        <v>0.25</v>
      </c>
      <c r="AN4116" s="4">
        <v>4</v>
      </c>
      <c r="AO4116">
        <v>0.2</v>
      </c>
      <c r="AP4116" s="4">
        <v>0</v>
      </c>
      <c r="AQ4116">
        <v>0</v>
      </c>
      <c r="AR4116" s="4">
        <v>0</v>
      </c>
      <c r="AS4116">
        <v>0</v>
      </c>
      <c r="AT4116" s="4">
        <v>0</v>
      </c>
      <c r="AU4116" s="4">
        <v>0</v>
      </c>
      <c r="AV4116" s="4">
        <v>0</v>
      </c>
      <c r="AW4116">
        <v>1.0377358490566</v>
      </c>
      <c r="AX4116" s="4">
        <f t="shared" si="64"/>
        <v>53.000000000000192</v>
      </c>
      <c r="AY4116" s="4">
        <v>9</v>
      </c>
      <c r="AZ4116" s="4">
        <v>15.8888888888889</v>
      </c>
    </row>
    <row r="4117" spans="1:52" x14ac:dyDescent="0.25">
      <c r="A4117" s="4">
        <v>2017</v>
      </c>
      <c r="B4117" s="4" t="s">
        <v>1065</v>
      </c>
      <c r="C4117" t="s">
        <v>242</v>
      </c>
      <c r="D4117" t="s">
        <v>473</v>
      </c>
      <c r="E4117" s="18" t="s">
        <v>970</v>
      </c>
      <c r="F4117" s="4">
        <v>80</v>
      </c>
      <c r="G4117">
        <v>73</v>
      </c>
      <c r="H4117">
        <v>3.3698630136986298</v>
      </c>
      <c r="I4117">
        <v>80</v>
      </c>
      <c r="J4117">
        <v>5.7</v>
      </c>
      <c r="K4117">
        <v>0</v>
      </c>
      <c r="L4117">
        <v>0</v>
      </c>
      <c r="M4117">
        <v>19</v>
      </c>
      <c r="N4117">
        <v>407.04411764705901</v>
      </c>
      <c r="O4117">
        <v>0.23749999999999999</v>
      </c>
      <c r="P4117">
        <v>78</v>
      </c>
      <c r="Q4117">
        <v>10.525641025641001</v>
      </c>
      <c r="R4117">
        <v>24</v>
      </c>
      <c r="S4117">
        <v>261</v>
      </c>
      <c r="T4117">
        <v>42</v>
      </c>
      <c r="U4117">
        <v>273.57142857142901</v>
      </c>
      <c r="V4117">
        <v>22</v>
      </c>
      <c r="W4117">
        <v>9.7727272727272698</v>
      </c>
      <c r="X4117">
        <v>30</v>
      </c>
      <c r="Y4117">
        <v>282.76666666666699</v>
      </c>
      <c r="Z4117">
        <v>46</v>
      </c>
      <c r="AA4117">
        <v>580.63414634146295</v>
      </c>
      <c r="AB4117">
        <v>34</v>
      </c>
      <c r="AC4117">
        <v>281.20588235294099</v>
      </c>
      <c r="AD4117">
        <v>0.42499999999999999</v>
      </c>
      <c r="AE4117">
        <v>2</v>
      </c>
      <c r="AF4117">
        <v>302</v>
      </c>
      <c r="AG4117">
        <v>2.5000000000000001E-2</v>
      </c>
      <c r="AH4117" s="4">
        <v>30</v>
      </c>
      <c r="AI4117">
        <v>0.73170731707317105</v>
      </c>
      <c r="AJ4117" s="4">
        <v>18</v>
      </c>
      <c r="AK4117">
        <v>0.439024390243902</v>
      </c>
      <c r="AL4117" s="4">
        <v>13</v>
      </c>
      <c r="AM4117">
        <v>0.38235294117647101</v>
      </c>
      <c r="AN4117" s="4">
        <v>5</v>
      </c>
      <c r="AO4117">
        <v>0.14705882352941199</v>
      </c>
      <c r="AP4117" s="4">
        <v>0</v>
      </c>
      <c r="AQ4117">
        <v>0</v>
      </c>
      <c r="AR4117" s="4">
        <v>0</v>
      </c>
      <c r="AS4117">
        <v>0</v>
      </c>
      <c r="AT4117" s="4">
        <v>0</v>
      </c>
      <c r="AU4117" s="4">
        <v>0</v>
      </c>
      <c r="AV4117" s="4">
        <v>4</v>
      </c>
      <c r="AW4117">
        <v>1.25</v>
      </c>
      <c r="AX4117" s="4">
        <f t="shared" si="64"/>
        <v>64</v>
      </c>
      <c r="AY4117" s="4">
        <v>43</v>
      </c>
      <c r="AZ4117" s="4">
        <v>2.13953488372093</v>
      </c>
    </row>
    <row r="4118" spans="1:52" x14ac:dyDescent="0.25">
      <c r="A4118" s="4">
        <v>2017</v>
      </c>
      <c r="B4118" s="4" t="s">
        <v>1065</v>
      </c>
      <c r="C4118" t="s">
        <v>242</v>
      </c>
      <c r="D4118" t="s">
        <v>474</v>
      </c>
      <c r="E4118" s="18" t="s">
        <v>971</v>
      </c>
      <c r="F4118" s="4">
        <v>62</v>
      </c>
      <c r="G4118">
        <v>53</v>
      </c>
      <c r="H4118">
        <v>3.32075471698113</v>
      </c>
      <c r="I4118">
        <v>61</v>
      </c>
      <c r="J4118">
        <v>5.5081967213114797</v>
      </c>
      <c r="K4118">
        <v>2</v>
      </c>
      <c r="L4118">
        <v>3.2786885245901599E-2</v>
      </c>
      <c r="M4118">
        <v>16</v>
      </c>
      <c r="N4118">
        <v>213.44680851063799</v>
      </c>
      <c r="O4118">
        <v>0.25806451612903197</v>
      </c>
      <c r="P4118">
        <v>57</v>
      </c>
      <c r="Q4118">
        <v>12.9298245614035</v>
      </c>
      <c r="R4118">
        <v>13</v>
      </c>
      <c r="S4118">
        <v>172</v>
      </c>
      <c r="T4118">
        <v>23</v>
      </c>
      <c r="U4118">
        <v>189.826086956522</v>
      </c>
      <c r="V4118">
        <v>15</v>
      </c>
      <c r="W4118">
        <v>66.6666666666667</v>
      </c>
      <c r="X4118">
        <v>33</v>
      </c>
      <c r="Y4118">
        <v>220.24242424242399</v>
      </c>
      <c r="Z4118">
        <v>24</v>
      </c>
      <c r="AA4118">
        <v>625</v>
      </c>
      <c r="AB4118">
        <v>37</v>
      </c>
      <c r="AC4118">
        <v>270.13513513513499</v>
      </c>
      <c r="AD4118">
        <v>0.59677419354838701</v>
      </c>
      <c r="AE4118">
        <v>1</v>
      </c>
      <c r="AF4118">
        <v>108</v>
      </c>
      <c r="AG4118">
        <v>1.6129032258064498E-2</v>
      </c>
      <c r="AH4118" s="4">
        <v>17</v>
      </c>
      <c r="AI4118">
        <v>1.0625</v>
      </c>
      <c r="AJ4118" s="4">
        <v>3</v>
      </c>
      <c r="AK4118">
        <v>0.1875</v>
      </c>
      <c r="AL4118" s="4">
        <v>18</v>
      </c>
      <c r="AM4118">
        <v>0.48648648648648701</v>
      </c>
      <c r="AN4118" s="4">
        <v>3</v>
      </c>
      <c r="AO4118">
        <v>8.1081081081081099E-2</v>
      </c>
      <c r="AP4118" s="4">
        <v>1</v>
      </c>
      <c r="AQ4118">
        <v>1.6129032258064498E-2</v>
      </c>
      <c r="AR4118" s="4">
        <v>0</v>
      </c>
      <c r="AS4118">
        <v>0</v>
      </c>
      <c r="AT4118" s="4">
        <v>0</v>
      </c>
      <c r="AU4118" s="4">
        <v>1</v>
      </c>
      <c r="AV4118" s="4">
        <v>2</v>
      </c>
      <c r="AW4118">
        <v>1.1509433962264199</v>
      </c>
      <c r="AX4118" s="4">
        <f t="shared" si="64"/>
        <v>53.868852459016168</v>
      </c>
      <c r="AY4118" s="4">
        <v>22</v>
      </c>
      <c r="AZ4118" s="4">
        <v>15.545454545454501</v>
      </c>
    </row>
    <row r="4119" spans="1:52" x14ac:dyDescent="0.25">
      <c r="A4119" s="4">
        <v>2017</v>
      </c>
      <c r="B4119" s="4" t="s">
        <v>1065</v>
      </c>
      <c r="C4119" t="s">
        <v>242</v>
      </c>
      <c r="D4119" t="s">
        <v>475</v>
      </c>
      <c r="E4119" s="18" t="s">
        <v>1019</v>
      </c>
      <c r="F4119" s="4">
        <v>199</v>
      </c>
      <c r="G4119">
        <v>118</v>
      </c>
      <c r="H4119">
        <v>4.2457627118644101</v>
      </c>
      <c r="I4119">
        <v>199</v>
      </c>
      <c r="J4119">
        <v>6.2613065326633199</v>
      </c>
      <c r="K4119">
        <v>2</v>
      </c>
      <c r="L4119">
        <v>1.00502512562814E-2</v>
      </c>
      <c r="M4119">
        <v>73</v>
      </c>
      <c r="N4119">
        <v>1643.0309278350501</v>
      </c>
      <c r="O4119">
        <v>0.366834170854271</v>
      </c>
      <c r="P4119">
        <v>174</v>
      </c>
      <c r="Q4119">
        <v>12.5574712643678</v>
      </c>
      <c r="R4119">
        <v>45</v>
      </c>
      <c r="S4119">
        <v>82.977777777777803</v>
      </c>
      <c r="T4119">
        <v>43</v>
      </c>
      <c r="U4119">
        <v>176.023255813953</v>
      </c>
      <c r="V4119">
        <v>36</v>
      </c>
      <c r="W4119">
        <v>6.8055555555555598</v>
      </c>
      <c r="X4119">
        <v>151</v>
      </c>
      <c r="Y4119">
        <v>115.05298013245</v>
      </c>
      <c r="Z4119">
        <v>46</v>
      </c>
      <c r="AA4119">
        <v>432.243902439024</v>
      </c>
      <c r="AB4119">
        <v>153</v>
      </c>
      <c r="AC4119">
        <v>143.73202614379099</v>
      </c>
      <c r="AD4119">
        <v>0.76884422110552797</v>
      </c>
      <c r="AE4119">
        <v>63</v>
      </c>
      <c r="AF4119">
        <v>88.682539682539698</v>
      </c>
      <c r="AG4119">
        <v>0.31658291457286403</v>
      </c>
      <c r="AH4119" s="4">
        <v>30</v>
      </c>
      <c r="AI4119">
        <v>0.73170731707317105</v>
      </c>
      <c r="AJ4119" s="4">
        <v>13</v>
      </c>
      <c r="AK4119">
        <v>0.31707317073170699</v>
      </c>
      <c r="AL4119" s="4">
        <v>19</v>
      </c>
      <c r="AM4119">
        <v>0.12418300653594801</v>
      </c>
      <c r="AN4119" s="4">
        <v>17</v>
      </c>
      <c r="AO4119">
        <v>0.11111111111111099</v>
      </c>
      <c r="AP4119" s="4">
        <v>5</v>
      </c>
      <c r="AQ4119">
        <v>2.5125628140703501E-2</v>
      </c>
      <c r="AR4119" s="4">
        <v>5</v>
      </c>
      <c r="AS4119">
        <v>2.5125628140703501E-2</v>
      </c>
      <c r="AT4119" s="4">
        <v>0</v>
      </c>
      <c r="AU4119" s="4">
        <v>0</v>
      </c>
      <c r="AV4119" s="4">
        <v>1</v>
      </c>
      <c r="AW4119">
        <v>1.4420289855072499</v>
      </c>
      <c r="AX4119" s="4">
        <f t="shared" si="64"/>
        <v>137.99999999999966</v>
      </c>
      <c r="AY4119" s="4">
        <v>42</v>
      </c>
      <c r="AZ4119" s="4">
        <v>11.4047619047619</v>
      </c>
    </row>
    <row r="4120" spans="1:52" x14ac:dyDescent="0.25">
      <c r="A4120" s="4">
        <v>2017</v>
      </c>
      <c r="B4120" s="4" t="s">
        <v>1065</v>
      </c>
      <c r="C4120" t="s">
        <v>242</v>
      </c>
      <c r="D4120" t="s">
        <v>453</v>
      </c>
      <c r="E4120" s="18" t="s">
        <v>950</v>
      </c>
      <c r="F4120" s="4">
        <v>173</v>
      </c>
      <c r="G4120">
        <v>109</v>
      </c>
      <c r="H4120">
        <v>4.1834862385321099</v>
      </c>
      <c r="I4120">
        <v>173</v>
      </c>
      <c r="J4120">
        <v>5.4161849710982697</v>
      </c>
      <c r="K4120">
        <v>4</v>
      </c>
      <c r="L4120">
        <v>2.3121387283237E-2</v>
      </c>
      <c r="M4120">
        <v>31</v>
      </c>
      <c r="N4120">
        <v>350.66883116883099</v>
      </c>
      <c r="O4120">
        <v>0.179190751445087</v>
      </c>
      <c r="P4120">
        <v>149</v>
      </c>
      <c r="Q4120">
        <v>14.3355704697987</v>
      </c>
      <c r="R4120">
        <v>49</v>
      </c>
      <c r="S4120">
        <v>126.020408163265</v>
      </c>
      <c r="T4120">
        <v>60</v>
      </c>
      <c r="U4120">
        <v>158.35</v>
      </c>
      <c r="V4120">
        <v>54</v>
      </c>
      <c r="W4120">
        <v>12.425925925925901</v>
      </c>
      <c r="X4120">
        <v>92</v>
      </c>
      <c r="Y4120">
        <v>133.76086956521701</v>
      </c>
      <c r="Z4120">
        <v>66</v>
      </c>
      <c r="AA4120">
        <v>453.20408163265301</v>
      </c>
      <c r="AB4120">
        <v>107</v>
      </c>
      <c r="AC4120">
        <v>166.04950495049499</v>
      </c>
      <c r="AD4120">
        <v>0.58381502890173398</v>
      </c>
      <c r="AE4120">
        <v>42</v>
      </c>
      <c r="AF4120">
        <v>87.214285714285694</v>
      </c>
      <c r="AG4120">
        <v>0.24277456647398801</v>
      </c>
      <c r="AH4120" s="4">
        <v>38</v>
      </c>
      <c r="AI4120">
        <v>0.77551020408163296</v>
      </c>
      <c r="AJ4120" s="4">
        <v>7</v>
      </c>
      <c r="AK4120">
        <v>0.14285714285714299</v>
      </c>
      <c r="AL4120" s="4">
        <v>21</v>
      </c>
      <c r="AM4120">
        <v>0.20792079207920799</v>
      </c>
      <c r="AN4120" s="4">
        <v>11</v>
      </c>
      <c r="AO4120">
        <v>0.10891089108910899</v>
      </c>
      <c r="AP4120" s="4">
        <v>0</v>
      </c>
      <c r="AQ4120">
        <v>0</v>
      </c>
      <c r="AR4120" s="4">
        <v>0</v>
      </c>
      <c r="AS4120">
        <v>0</v>
      </c>
      <c r="AT4120" s="4">
        <v>0</v>
      </c>
      <c r="AU4120" s="4">
        <v>0</v>
      </c>
      <c r="AV4120" s="4">
        <v>1</v>
      </c>
      <c r="AW4120">
        <v>1.47863247863248</v>
      </c>
      <c r="AX4120" s="4">
        <f t="shared" si="64"/>
        <v>116.99999999999989</v>
      </c>
      <c r="AY4120" s="4">
        <v>50</v>
      </c>
      <c r="AZ4120" s="4">
        <v>14.04</v>
      </c>
    </row>
    <row r="4121" spans="1:52" x14ac:dyDescent="0.25">
      <c r="A4121" s="4">
        <v>2017</v>
      </c>
      <c r="B4121" s="4" t="s">
        <v>1065</v>
      </c>
      <c r="C4121" t="s">
        <v>242</v>
      </c>
      <c r="D4121" t="s">
        <v>480</v>
      </c>
      <c r="E4121" s="18" t="s">
        <v>977</v>
      </c>
      <c r="F4121" s="4">
        <v>41</v>
      </c>
      <c r="G4121">
        <v>11</v>
      </c>
      <c r="H4121">
        <v>1.4545454545454499</v>
      </c>
      <c r="I4121">
        <v>41</v>
      </c>
      <c r="J4121">
        <v>5.1219512195121997</v>
      </c>
      <c r="K4121">
        <v>0</v>
      </c>
      <c r="L4121">
        <v>0</v>
      </c>
      <c r="M4121">
        <v>10</v>
      </c>
      <c r="N4121">
        <v>853.89189189189199</v>
      </c>
      <c r="O4121">
        <v>0.24390243902438999</v>
      </c>
      <c r="P4121">
        <v>30</v>
      </c>
      <c r="Q4121">
        <v>19.033333333333299</v>
      </c>
      <c r="R4121">
        <v>7</v>
      </c>
      <c r="S4121">
        <v>16.1428571428571</v>
      </c>
      <c r="T4121">
        <v>1</v>
      </c>
      <c r="U4121">
        <v>95</v>
      </c>
      <c r="V4121">
        <v>1</v>
      </c>
      <c r="W4121">
        <v>4</v>
      </c>
      <c r="X4121">
        <v>33</v>
      </c>
      <c r="Y4121">
        <v>77.787878787878796</v>
      </c>
      <c r="Z4121">
        <v>1</v>
      </c>
      <c r="AA4121">
        <v>147</v>
      </c>
      <c r="AB4121">
        <v>40</v>
      </c>
      <c r="AC4121">
        <v>122.648648648649</v>
      </c>
      <c r="AD4121">
        <v>0.90243902439024404</v>
      </c>
      <c r="AE4121">
        <v>20</v>
      </c>
      <c r="AF4121">
        <v>89.25</v>
      </c>
      <c r="AG4121">
        <v>0.48780487804878098</v>
      </c>
      <c r="AH4121" s="4">
        <v>0</v>
      </c>
      <c r="AI4121">
        <v>0</v>
      </c>
      <c r="AJ4121" s="4">
        <v>0</v>
      </c>
      <c r="AK4121">
        <v>0</v>
      </c>
      <c r="AL4121" s="4">
        <v>2</v>
      </c>
      <c r="AM4121">
        <v>5.4054054054054099E-2</v>
      </c>
      <c r="AN4121" s="4">
        <v>3</v>
      </c>
      <c r="AO4121">
        <v>8.1081081081081099E-2</v>
      </c>
      <c r="AP4121" s="4">
        <v>2</v>
      </c>
      <c r="AQ4121">
        <v>4.8780487804878002E-2</v>
      </c>
      <c r="AR4121" s="4">
        <v>3</v>
      </c>
      <c r="AS4121">
        <v>7.3170731707317097E-2</v>
      </c>
      <c r="AT4121" s="4">
        <v>0</v>
      </c>
      <c r="AU4121" s="4">
        <v>0</v>
      </c>
      <c r="AV4121" s="4">
        <v>0</v>
      </c>
      <c r="AW4121">
        <v>1.32258064516129</v>
      </c>
      <c r="AX4121" s="4">
        <f t="shared" si="64"/>
        <v>31.000000000000007</v>
      </c>
      <c r="AY4121" s="4">
        <v>1</v>
      </c>
      <c r="AZ4121" s="4">
        <v>0</v>
      </c>
    </row>
    <row r="4122" spans="1:52" x14ac:dyDescent="0.25">
      <c r="A4122" s="4">
        <v>2017</v>
      </c>
      <c r="B4122" s="4" t="s">
        <v>1065</v>
      </c>
      <c r="C4122" t="s">
        <v>242</v>
      </c>
      <c r="D4122" t="s">
        <v>1076</v>
      </c>
      <c r="E4122" s="18" t="s">
        <v>1136</v>
      </c>
      <c r="F4122" s="4">
        <v>1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1</v>
      </c>
      <c r="N4122">
        <v>0</v>
      </c>
      <c r="O4122">
        <v>1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 s="4">
        <v>0</v>
      </c>
      <c r="AI4122">
        <v>0</v>
      </c>
      <c r="AJ4122" s="4">
        <v>0</v>
      </c>
      <c r="AK4122">
        <v>0</v>
      </c>
      <c r="AL4122" s="4">
        <v>0</v>
      </c>
      <c r="AM4122">
        <v>0</v>
      </c>
      <c r="AN4122" s="4">
        <v>0</v>
      </c>
      <c r="AO4122">
        <v>0</v>
      </c>
      <c r="AP4122" s="4">
        <v>0</v>
      </c>
      <c r="AQ4122">
        <v>0</v>
      </c>
      <c r="AR4122" s="4">
        <v>0</v>
      </c>
      <c r="AS4122">
        <v>0</v>
      </c>
      <c r="AT4122" s="4">
        <v>0</v>
      </c>
      <c r="AU4122" s="4">
        <v>0</v>
      </c>
      <c r="AV4122" s="4">
        <v>0</v>
      </c>
      <c r="AW4122" s="4">
        <v>0</v>
      </c>
      <c r="AX4122" s="4">
        <f t="shared" si="64"/>
        <v>0</v>
      </c>
      <c r="AY4122" s="4">
        <v>0</v>
      </c>
      <c r="AZ4122" s="4">
        <v>0</v>
      </c>
    </row>
    <row r="4123" spans="1:52" x14ac:dyDescent="0.25">
      <c r="A4123" s="4">
        <v>2017</v>
      </c>
      <c r="B4123" s="4" t="s">
        <v>1065</v>
      </c>
      <c r="C4123" t="s">
        <v>242</v>
      </c>
      <c r="D4123" t="s">
        <v>520</v>
      </c>
      <c r="E4123" s="18" t="s">
        <v>1013</v>
      </c>
      <c r="F4123" s="4">
        <v>1</v>
      </c>
      <c r="G4123">
        <v>1</v>
      </c>
      <c r="H4123">
        <v>1</v>
      </c>
      <c r="I4123">
        <v>1</v>
      </c>
      <c r="J4123">
        <v>2</v>
      </c>
      <c r="K4123">
        <v>0</v>
      </c>
      <c r="L4123">
        <v>0</v>
      </c>
      <c r="M4123">
        <v>1</v>
      </c>
      <c r="N4123">
        <v>2763</v>
      </c>
      <c r="O4123">
        <v>1</v>
      </c>
      <c r="P4123">
        <v>1</v>
      </c>
      <c r="Q4123">
        <v>19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1</v>
      </c>
      <c r="AA4123">
        <v>141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 s="4">
        <v>0</v>
      </c>
      <c r="AI4123">
        <v>0</v>
      </c>
      <c r="AJ4123" s="4">
        <v>1</v>
      </c>
      <c r="AK4123">
        <v>1</v>
      </c>
      <c r="AL4123" s="4">
        <v>0</v>
      </c>
      <c r="AM4123">
        <v>0</v>
      </c>
      <c r="AN4123" s="4">
        <v>0</v>
      </c>
      <c r="AO4123">
        <v>0</v>
      </c>
      <c r="AP4123" s="4">
        <v>0</v>
      </c>
      <c r="AQ4123">
        <v>0</v>
      </c>
      <c r="AR4123" s="4">
        <v>0</v>
      </c>
      <c r="AS4123">
        <v>0</v>
      </c>
      <c r="AT4123" s="4">
        <v>0</v>
      </c>
      <c r="AU4123" s="4">
        <v>0</v>
      </c>
      <c r="AV4123" s="4">
        <v>0</v>
      </c>
      <c r="AW4123">
        <v>1</v>
      </c>
      <c r="AX4123" s="4">
        <f t="shared" si="64"/>
        <v>1</v>
      </c>
      <c r="AY4123" s="4">
        <v>0</v>
      </c>
      <c r="AZ4123" s="4">
        <v>0</v>
      </c>
    </row>
    <row r="4124" spans="1:52" x14ac:dyDescent="0.25">
      <c r="A4124" s="4">
        <v>2017</v>
      </c>
      <c r="B4124" s="4" t="s">
        <v>1065</v>
      </c>
      <c r="C4124" t="s">
        <v>242</v>
      </c>
      <c r="D4124" t="s">
        <v>542</v>
      </c>
      <c r="E4124" s="18" t="s">
        <v>1034</v>
      </c>
      <c r="F4124" s="4">
        <v>49</v>
      </c>
      <c r="G4124">
        <v>45</v>
      </c>
      <c r="H4124">
        <v>1.51111111111111</v>
      </c>
      <c r="I4124">
        <v>49</v>
      </c>
      <c r="J4124">
        <v>2.5510204081632701</v>
      </c>
      <c r="K4124">
        <v>0</v>
      </c>
      <c r="L4124">
        <v>0</v>
      </c>
      <c r="M4124">
        <v>8</v>
      </c>
      <c r="N4124">
        <v>306.55813953488399</v>
      </c>
      <c r="O4124">
        <v>0.16326530612244899</v>
      </c>
      <c r="P4124">
        <v>49</v>
      </c>
      <c r="Q4124">
        <v>3.5510204081632701</v>
      </c>
      <c r="R4124">
        <v>7</v>
      </c>
      <c r="S4124">
        <v>48.428571428571402</v>
      </c>
      <c r="T4124">
        <v>5</v>
      </c>
      <c r="U4124">
        <v>211.6</v>
      </c>
      <c r="V4124">
        <v>5</v>
      </c>
      <c r="W4124">
        <v>16.2</v>
      </c>
      <c r="X4124">
        <v>38</v>
      </c>
      <c r="Y4124">
        <v>98.605263157894697</v>
      </c>
      <c r="Z4124">
        <v>6</v>
      </c>
      <c r="AA4124">
        <v>291.5</v>
      </c>
      <c r="AB4124">
        <v>43</v>
      </c>
      <c r="AC4124">
        <v>117.55813953488401</v>
      </c>
      <c r="AD4124">
        <v>0.87755102040816302</v>
      </c>
      <c r="AE4124">
        <v>7</v>
      </c>
      <c r="AF4124">
        <v>84.571428571428598</v>
      </c>
      <c r="AG4124">
        <v>0.14285714285714299</v>
      </c>
      <c r="AH4124" s="4">
        <v>4</v>
      </c>
      <c r="AI4124">
        <v>0.66666666666666696</v>
      </c>
      <c r="AJ4124" s="4">
        <v>0</v>
      </c>
      <c r="AK4124">
        <v>0</v>
      </c>
      <c r="AL4124" s="4">
        <v>11</v>
      </c>
      <c r="AM4124">
        <v>0.25581395348837199</v>
      </c>
      <c r="AN4124" s="4">
        <v>7</v>
      </c>
      <c r="AO4124">
        <v>0.162790697674419</v>
      </c>
      <c r="AP4124" s="4">
        <v>0</v>
      </c>
      <c r="AQ4124">
        <v>0</v>
      </c>
      <c r="AR4124" s="4">
        <v>0</v>
      </c>
      <c r="AS4124">
        <v>0</v>
      </c>
      <c r="AT4124" s="4">
        <v>0</v>
      </c>
      <c r="AU4124" s="4">
        <v>0</v>
      </c>
      <c r="AV4124" s="4">
        <v>0</v>
      </c>
      <c r="AW4124">
        <v>1.68965517241379</v>
      </c>
      <c r="AX4124" s="4">
        <f t="shared" si="64"/>
        <v>29.000000000000053</v>
      </c>
      <c r="AY4124" s="4">
        <v>5</v>
      </c>
      <c r="AZ4124" s="4">
        <v>35</v>
      </c>
    </row>
    <row r="4125" spans="1:52" x14ac:dyDescent="0.25">
      <c r="A4125" s="4">
        <v>2017</v>
      </c>
      <c r="B4125" s="4" t="s">
        <v>1065</v>
      </c>
      <c r="C4125" t="s">
        <v>242</v>
      </c>
      <c r="D4125" t="s">
        <v>570</v>
      </c>
      <c r="E4125" s="18" t="s">
        <v>1061</v>
      </c>
      <c r="F4125" s="4">
        <v>57</v>
      </c>
      <c r="G4125">
        <v>46</v>
      </c>
      <c r="H4125">
        <v>3.1739130434782599</v>
      </c>
      <c r="I4125">
        <v>57</v>
      </c>
      <c r="J4125">
        <v>5.0175438596491198</v>
      </c>
      <c r="K4125">
        <v>0</v>
      </c>
      <c r="L4125">
        <v>0</v>
      </c>
      <c r="M4125">
        <v>33</v>
      </c>
      <c r="N4125">
        <v>2320.0612244898002</v>
      </c>
      <c r="O4125">
        <v>0.57894736842105299</v>
      </c>
      <c r="P4125">
        <v>56</v>
      </c>
      <c r="Q4125">
        <v>9.6071428571428594</v>
      </c>
      <c r="R4125">
        <v>23</v>
      </c>
      <c r="S4125">
        <v>124.869565217391</v>
      </c>
      <c r="T4125">
        <v>24</v>
      </c>
      <c r="U4125">
        <v>196.833333333333</v>
      </c>
      <c r="V4125">
        <v>21</v>
      </c>
      <c r="W4125">
        <v>12.952380952381001</v>
      </c>
      <c r="X4125">
        <v>29</v>
      </c>
      <c r="Y4125">
        <v>222.068965517241</v>
      </c>
      <c r="Z4125">
        <v>28</v>
      </c>
      <c r="AA4125">
        <v>517.34782608695696</v>
      </c>
      <c r="AB4125">
        <v>29</v>
      </c>
      <c r="AC4125">
        <v>248.068965517241</v>
      </c>
      <c r="AD4125">
        <v>0.50877192982456099</v>
      </c>
      <c r="AE4125">
        <v>5</v>
      </c>
      <c r="AF4125">
        <v>122.2</v>
      </c>
      <c r="AG4125">
        <v>8.7719298245614002E-2</v>
      </c>
      <c r="AH4125" s="4">
        <v>21</v>
      </c>
      <c r="AI4125">
        <v>0.91304347826086996</v>
      </c>
      <c r="AJ4125" s="4">
        <v>5</v>
      </c>
      <c r="AK4125">
        <v>0.217391304347826</v>
      </c>
      <c r="AL4125" s="4">
        <v>12</v>
      </c>
      <c r="AM4125">
        <v>0.41379310344827602</v>
      </c>
      <c r="AN4125" s="4">
        <v>6</v>
      </c>
      <c r="AO4125">
        <v>0.20689655172413801</v>
      </c>
      <c r="AP4125" s="4">
        <v>0</v>
      </c>
      <c r="AQ4125">
        <v>0</v>
      </c>
      <c r="AR4125" s="4">
        <v>0</v>
      </c>
      <c r="AS4125">
        <v>0</v>
      </c>
      <c r="AT4125" s="4">
        <v>0</v>
      </c>
      <c r="AU4125" s="4">
        <v>0</v>
      </c>
      <c r="AV4125" s="4">
        <v>2</v>
      </c>
      <c r="AW4125">
        <v>1.1399999999999999</v>
      </c>
      <c r="AX4125" s="4">
        <f t="shared" si="64"/>
        <v>50.000000000000007</v>
      </c>
      <c r="AY4125" s="4">
        <v>17</v>
      </c>
      <c r="AZ4125" s="4">
        <v>5.4705882352941204</v>
      </c>
    </row>
    <row r="4126" spans="1:52" x14ac:dyDescent="0.25">
      <c r="A4126" s="4">
        <v>2017</v>
      </c>
      <c r="B4126" s="4" t="s">
        <v>1065</v>
      </c>
      <c r="C4126" t="s">
        <v>242</v>
      </c>
      <c r="D4126" t="s">
        <v>571</v>
      </c>
      <c r="E4126" s="18" t="s">
        <v>1062</v>
      </c>
      <c r="F4126" s="4">
        <v>70</v>
      </c>
      <c r="G4126">
        <v>60</v>
      </c>
      <c r="H4126">
        <v>3</v>
      </c>
      <c r="I4126">
        <v>70</v>
      </c>
      <c r="J4126">
        <v>4.78571428571429</v>
      </c>
      <c r="K4126">
        <v>0</v>
      </c>
      <c r="L4126">
        <v>0</v>
      </c>
      <c r="M4126">
        <v>14</v>
      </c>
      <c r="N4126">
        <v>1234.1304347826101</v>
      </c>
      <c r="O4126">
        <v>0.2</v>
      </c>
      <c r="P4126">
        <v>69</v>
      </c>
      <c r="Q4126">
        <v>10.7391304347826</v>
      </c>
      <c r="R4126">
        <v>25</v>
      </c>
      <c r="S4126">
        <v>189.12</v>
      </c>
      <c r="T4126">
        <v>36</v>
      </c>
      <c r="U4126">
        <v>217.527777777778</v>
      </c>
      <c r="V4126">
        <v>19</v>
      </c>
      <c r="W4126">
        <v>8.2105263157894708</v>
      </c>
      <c r="X4126">
        <v>29</v>
      </c>
      <c r="Y4126">
        <v>218.241379310345</v>
      </c>
      <c r="Z4126">
        <v>39</v>
      </c>
      <c r="AA4126">
        <v>581.4</v>
      </c>
      <c r="AB4126">
        <v>31</v>
      </c>
      <c r="AC4126">
        <v>239.22580645161301</v>
      </c>
      <c r="AD4126">
        <v>0.442857142857143</v>
      </c>
      <c r="AE4126">
        <v>0</v>
      </c>
      <c r="AF4126">
        <v>0</v>
      </c>
      <c r="AG4126">
        <v>0</v>
      </c>
      <c r="AH4126" s="4">
        <v>26</v>
      </c>
      <c r="AI4126">
        <v>0.74285714285714299</v>
      </c>
      <c r="AJ4126" s="4">
        <v>7</v>
      </c>
      <c r="AK4126">
        <v>0.2</v>
      </c>
      <c r="AL4126" s="4">
        <v>14</v>
      </c>
      <c r="AM4126">
        <v>0.45161290322580599</v>
      </c>
      <c r="AN4126" s="4">
        <v>1</v>
      </c>
      <c r="AO4126">
        <v>3.2258064516128997E-2</v>
      </c>
      <c r="AP4126" s="4">
        <v>0</v>
      </c>
      <c r="AQ4126">
        <v>0</v>
      </c>
      <c r="AR4126" s="4">
        <v>0</v>
      </c>
      <c r="AS4126">
        <v>0</v>
      </c>
      <c r="AT4126" s="4">
        <v>0</v>
      </c>
      <c r="AU4126" s="4">
        <v>0</v>
      </c>
      <c r="AV4126" s="4">
        <v>2</v>
      </c>
      <c r="AW4126">
        <v>1.09375</v>
      </c>
      <c r="AX4126" s="4">
        <f t="shared" si="64"/>
        <v>64</v>
      </c>
      <c r="AY4126" s="4">
        <v>33</v>
      </c>
      <c r="AZ4126" s="4">
        <v>11.7272727272727</v>
      </c>
    </row>
    <row r="4127" spans="1:52" x14ac:dyDescent="0.25">
      <c r="A4127" s="4">
        <v>2017</v>
      </c>
      <c r="B4127" s="4" t="s">
        <v>1065</v>
      </c>
      <c r="C4127" t="s">
        <v>242</v>
      </c>
      <c r="D4127" t="s">
        <v>1072</v>
      </c>
      <c r="E4127" s="18" t="s">
        <v>1132</v>
      </c>
      <c r="F4127" s="4">
        <v>41</v>
      </c>
      <c r="G4127">
        <v>38</v>
      </c>
      <c r="H4127">
        <v>2.1842105263157898</v>
      </c>
      <c r="I4127">
        <v>41</v>
      </c>
      <c r="J4127">
        <v>4.1707317073170698</v>
      </c>
      <c r="K4127">
        <v>0</v>
      </c>
      <c r="L4127">
        <v>0</v>
      </c>
      <c r="M4127">
        <v>11</v>
      </c>
      <c r="N4127">
        <v>2539.0769230769201</v>
      </c>
      <c r="O4127">
        <v>0.26829268292682901</v>
      </c>
      <c r="P4127">
        <v>41</v>
      </c>
      <c r="Q4127">
        <v>7.3658536585365901</v>
      </c>
      <c r="R4127">
        <v>19</v>
      </c>
      <c r="S4127">
        <v>194.52631578947401</v>
      </c>
      <c r="T4127">
        <v>22</v>
      </c>
      <c r="U4127">
        <v>196.81818181818201</v>
      </c>
      <c r="V4127">
        <v>19</v>
      </c>
      <c r="W4127">
        <v>5.8421052631578902</v>
      </c>
      <c r="X4127">
        <v>16</v>
      </c>
      <c r="Y4127">
        <v>212.5</v>
      </c>
      <c r="Z4127">
        <v>23</v>
      </c>
      <c r="AA4127">
        <v>454.56521739130397</v>
      </c>
      <c r="AB4127">
        <v>18</v>
      </c>
      <c r="AC4127">
        <v>280.722222222222</v>
      </c>
      <c r="AD4127">
        <v>0.439024390243902</v>
      </c>
      <c r="AE4127">
        <v>1</v>
      </c>
      <c r="AF4127">
        <v>94</v>
      </c>
      <c r="AG4127">
        <v>2.4390243902439001E-2</v>
      </c>
      <c r="AH4127" s="4">
        <v>8</v>
      </c>
      <c r="AI4127">
        <v>0.34782608695652201</v>
      </c>
      <c r="AJ4127" s="4">
        <v>4</v>
      </c>
      <c r="AK4127">
        <v>0.173913043478261</v>
      </c>
      <c r="AL4127" s="4">
        <v>6</v>
      </c>
      <c r="AM4127">
        <v>0.33333333333333298</v>
      </c>
      <c r="AN4127" s="4">
        <v>4</v>
      </c>
      <c r="AO4127">
        <v>0.22222222222222199</v>
      </c>
      <c r="AP4127" s="4">
        <v>0</v>
      </c>
      <c r="AQ4127">
        <v>0</v>
      </c>
      <c r="AR4127" s="4">
        <v>0</v>
      </c>
      <c r="AS4127">
        <v>0</v>
      </c>
      <c r="AT4127" s="4">
        <v>0</v>
      </c>
      <c r="AU4127" s="4">
        <v>0</v>
      </c>
      <c r="AV4127" s="4">
        <v>2</v>
      </c>
      <c r="AW4127">
        <v>1.1081081081081099</v>
      </c>
      <c r="AX4127" s="4">
        <f t="shared" si="64"/>
        <v>36.999999999999943</v>
      </c>
      <c r="AY4127" s="4">
        <v>11</v>
      </c>
      <c r="AZ4127" s="4">
        <v>0.18181818181818199</v>
      </c>
    </row>
    <row r="4128" spans="1:52" x14ac:dyDescent="0.25">
      <c r="A4128" s="4">
        <v>2017</v>
      </c>
      <c r="B4128" s="4" t="s">
        <v>1065</v>
      </c>
      <c r="C4128" t="s">
        <v>242</v>
      </c>
      <c r="D4128" t="s">
        <v>1077</v>
      </c>
      <c r="E4128" s="18" t="s">
        <v>1137</v>
      </c>
      <c r="F4128" s="4">
        <v>45</v>
      </c>
      <c r="G4128">
        <v>42</v>
      </c>
      <c r="H4128">
        <v>3.1904761904761898</v>
      </c>
      <c r="I4128">
        <v>45</v>
      </c>
      <c r="J4128">
        <v>5.3333333333333304</v>
      </c>
      <c r="K4128">
        <v>0</v>
      </c>
      <c r="L4128">
        <v>0</v>
      </c>
      <c r="M4128">
        <v>14</v>
      </c>
      <c r="N4128">
        <v>1178.55</v>
      </c>
      <c r="O4128">
        <v>0.31111111111111101</v>
      </c>
      <c r="P4128">
        <v>43</v>
      </c>
      <c r="Q4128">
        <v>10.1395348837209</v>
      </c>
      <c r="R4128">
        <v>12</v>
      </c>
      <c r="S4128">
        <v>196.333333333333</v>
      </c>
      <c r="T4128">
        <v>19</v>
      </c>
      <c r="U4128">
        <v>223.31578947368399</v>
      </c>
      <c r="V4128">
        <v>16</v>
      </c>
      <c r="W4128">
        <v>11.0625</v>
      </c>
      <c r="X4128">
        <v>18</v>
      </c>
      <c r="Y4128">
        <v>241.055555555556</v>
      </c>
      <c r="Z4128">
        <v>21</v>
      </c>
      <c r="AA4128">
        <v>505.16666666666703</v>
      </c>
      <c r="AB4128">
        <v>24</v>
      </c>
      <c r="AC4128">
        <v>264.91666666666703</v>
      </c>
      <c r="AD4128">
        <v>0.53333333333333299</v>
      </c>
      <c r="AE4128">
        <v>2</v>
      </c>
      <c r="AF4128">
        <v>192</v>
      </c>
      <c r="AG4128">
        <v>4.4444444444444398E-2</v>
      </c>
      <c r="AH4128" s="4">
        <v>14</v>
      </c>
      <c r="AI4128">
        <v>0.77777777777777801</v>
      </c>
      <c r="AJ4128" s="4">
        <v>5</v>
      </c>
      <c r="AK4128">
        <v>0.27777777777777801</v>
      </c>
      <c r="AL4128" s="4">
        <v>9</v>
      </c>
      <c r="AM4128">
        <v>0.375</v>
      </c>
      <c r="AN4128" s="4">
        <v>4</v>
      </c>
      <c r="AO4128">
        <v>0.16666666666666699</v>
      </c>
      <c r="AP4128" s="4">
        <v>0</v>
      </c>
      <c r="AQ4128">
        <v>0</v>
      </c>
      <c r="AR4128" s="4">
        <v>0</v>
      </c>
      <c r="AS4128">
        <v>0</v>
      </c>
      <c r="AT4128" s="4">
        <v>0</v>
      </c>
      <c r="AU4128" s="4">
        <v>0</v>
      </c>
      <c r="AV4128" s="4">
        <v>0</v>
      </c>
      <c r="AW4128">
        <v>1</v>
      </c>
      <c r="AX4128" s="4">
        <f t="shared" si="64"/>
        <v>45</v>
      </c>
      <c r="AY4128" s="4">
        <v>18</v>
      </c>
      <c r="AZ4128" s="4">
        <v>13.7222222222222</v>
      </c>
    </row>
    <row r="4129" spans="1:52" x14ac:dyDescent="0.25">
      <c r="A4129" s="4">
        <v>2017</v>
      </c>
      <c r="B4129" s="4" t="s">
        <v>1065</v>
      </c>
      <c r="C4129" t="s">
        <v>242</v>
      </c>
      <c r="D4129" t="s">
        <v>1078</v>
      </c>
      <c r="E4129" s="18" t="s">
        <v>1138</v>
      </c>
      <c r="F4129" s="4">
        <v>1</v>
      </c>
      <c r="G4129">
        <v>1</v>
      </c>
      <c r="H4129">
        <v>26</v>
      </c>
      <c r="I4129">
        <v>1</v>
      </c>
      <c r="J4129">
        <v>27</v>
      </c>
      <c r="K4129">
        <v>0</v>
      </c>
      <c r="L4129">
        <v>0</v>
      </c>
      <c r="M4129">
        <v>0</v>
      </c>
      <c r="N4129">
        <v>8</v>
      </c>
      <c r="O4129">
        <v>0</v>
      </c>
      <c r="P4129">
        <v>0</v>
      </c>
      <c r="Q4129">
        <v>0</v>
      </c>
      <c r="R4129">
        <v>1</v>
      </c>
      <c r="S4129">
        <v>119</v>
      </c>
      <c r="T4129">
        <v>1</v>
      </c>
      <c r="U4129">
        <v>462</v>
      </c>
      <c r="V4129">
        <v>1</v>
      </c>
      <c r="W4129">
        <v>0</v>
      </c>
      <c r="X4129">
        <v>0</v>
      </c>
      <c r="Y4129">
        <v>0</v>
      </c>
      <c r="Z4129">
        <v>1</v>
      </c>
      <c r="AA4129">
        <v>659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 s="4">
        <v>1</v>
      </c>
      <c r="AI4129">
        <v>1</v>
      </c>
      <c r="AJ4129" s="4">
        <v>1</v>
      </c>
      <c r="AK4129">
        <v>1</v>
      </c>
      <c r="AL4129" s="4">
        <v>0</v>
      </c>
      <c r="AM4129">
        <v>0</v>
      </c>
      <c r="AN4129" s="4">
        <v>0</v>
      </c>
      <c r="AO4129">
        <v>0</v>
      </c>
      <c r="AP4129" s="4">
        <v>0</v>
      </c>
      <c r="AQ4129">
        <v>0</v>
      </c>
      <c r="AR4129" s="4">
        <v>0</v>
      </c>
      <c r="AS4129">
        <v>0</v>
      </c>
      <c r="AT4129" s="4">
        <v>0</v>
      </c>
      <c r="AU4129" s="4">
        <v>0</v>
      </c>
      <c r="AV4129" s="4">
        <v>0</v>
      </c>
      <c r="AW4129">
        <v>1</v>
      </c>
      <c r="AX4129" s="4">
        <f t="shared" si="64"/>
        <v>1</v>
      </c>
      <c r="AY4129" s="4">
        <v>0</v>
      </c>
      <c r="AZ4129" s="4">
        <v>0</v>
      </c>
    </row>
    <row r="4130" spans="1:52" x14ac:dyDescent="0.25">
      <c r="A4130" s="4">
        <v>2017</v>
      </c>
      <c r="B4130" s="4" t="s">
        <v>1065</v>
      </c>
      <c r="C4130" t="s">
        <v>242</v>
      </c>
      <c r="D4130" t="s">
        <v>1079</v>
      </c>
      <c r="E4130" s="18" t="s">
        <v>1139</v>
      </c>
      <c r="F4130" s="4">
        <v>16</v>
      </c>
      <c r="G4130">
        <v>15</v>
      </c>
      <c r="H4130">
        <v>2.4666666666666699</v>
      </c>
      <c r="I4130">
        <v>16</v>
      </c>
      <c r="J4130">
        <v>4.75</v>
      </c>
      <c r="K4130">
        <v>0</v>
      </c>
      <c r="L4130">
        <v>0</v>
      </c>
      <c r="M4130">
        <v>10</v>
      </c>
      <c r="N4130">
        <v>-259.66666666666703</v>
      </c>
      <c r="O4130">
        <v>0.625</v>
      </c>
      <c r="P4130">
        <v>16</v>
      </c>
      <c r="Q4130">
        <v>4.375</v>
      </c>
      <c r="R4130">
        <v>9</v>
      </c>
      <c r="S4130">
        <v>204.555555555556</v>
      </c>
      <c r="T4130">
        <v>10</v>
      </c>
      <c r="U4130">
        <v>175.9</v>
      </c>
      <c r="V4130">
        <v>10</v>
      </c>
      <c r="W4130">
        <v>80.8</v>
      </c>
      <c r="X4130">
        <v>5</v>
      </c>
      <c r="Y4130">
        <v>242.8</v>
      </c>
      <c r="Z4130">
        <v>11</v>
      </c>
      <c r="AA4130">
        <v>501.5</v>
      </c>
      <c r="AB4130">
        <v>5</v>
      </c>
      <c r="AC4130">
        <v>270</v>
      </c>
      <c r="AD4130">
        <v>0.3125</v>
      </c>
      <c r="AE4130">
        <v>0</v>
      </c>
      <c r="AF4130">
        <v>0</v>
      </c>
      <c r="AG4130">
        <v>0</v>
      </c>
      <c r="AH4130" s="4">
        <v>7</v>
      </c>
      <c r="AI4130">
        <v>0.875</v>
      </c>
      <c r="AJ4130" s="4">
        <v>2</v>
      </c>
      <c r="AK4130">
        <v>0.25</v>
      </c>
      <c r="AL4130" s="4">
        <v>2</v>
      </c>
      <c r="AM4130">
        <v>0.4</v>
      </c>
      <c r="AN4130" s="4">
        <v>0</v>
      </c>
      <c r="AO4130">
        <v>0</v>
      </c>
      <c r="AP4130" s="4">
        <v>0</v>
      </c>
      <c r="AQ4130">
        <v>0</v>
      </c>
      <c r="AR4130" s="4">
        <v>0</v>
      </c>
      <c r="AS4130">
        <v>0</v>
      </c>
      <c r="AT4130" s="4">
        <v>0</v>
      </c>
      <c r="AU4130" s="4">
        <v>0</v>
      </c>
      <c r="AV4130" s="4">
        <v>0</v>
      </c>
      <c r="AW4130">
        <v>1.1428571428571399</v>
      </c>
      <c r="AX4130" s="4">
        <f t="shared" si="64"/>
        <v>14.000000000000036</v>
      </c>
      <c r="AY4130" s="4">
        <v>9</v>
      </c>
      <c r="AZ4130" s="4">
        <v>27.8888888888889</v>
      </c>
    </row>
    <row r="4131" spans="1:52" x14ac:dyDescent="0.25">
      <c r="A4131" s="4">
        <v>2017</v>
      </c>
      <c r="B4131" s="4" t="s">
        <v>1065</v>
      </c>
      <c r="C4131" t="s">
        <v>282</v>
      </c>
      <c r="D4131" t="s">
        <v>228</v>
      </c>
      <c r="E4131" s="18" t="s">
        <v>739</v>
      </c>
      <c r="F4131" s="4">
        <v>14</v>
      </c>
      <c r="G4131">
        <v>13</v>
      </c>
      <c r="H4131">
        <v>4.2307692307692299</v>
      </c>
      <c r="I4131">
        <v>14</v>
      </c>
      <c r="J4131">
        <v>5.5714285714285703</v>
      </c>
      <c r="K4131">
        <v>0</v>
      </c>
      <c r="L4131">
        <v>0</v>
      </c>
      <c r="M4131">
        <v>1</v>
      </c>
      <c r="N4131">
        <v>-27.692307692307701</v>
      </c>
      <c r="O4131">
        <v>7.1428571428571397E-2</v>
      </c>
      <c r="P4131">
        <v>13</v>
      </c>
      <c r="Q4131">
        <v>25.538461538461501</v>
      </c>
      <c r="R4131">
        <v>7</v>
      </c>
      <c r="S4131">
        <v>76.285714285714306</v>
      </c>
      <c r="T4131">
        <v>3</v>
      </c>
      <c r="U4131">
        <v>104.666666666667</v>
      </c>
      <c r="V4131">
        <v>1</v>
      </c>
      <c r="W4131">
        <v>0</v>
      </c>
      <c r="X4131">
        <v>9</v>
      </c>
      <c r="Y4131">
        <v>115.111111111111</v>
      </c>
      <c r="Z4131">
        <v>3</v>
      </c>
      <c r="AA4131">
        <v>316</v>
      </c>
      <c r="AB4131">
        <v>11</v>
      </c>
      <c r="AC4131">
        <v>188</v>
      </c>
      <c r="AD4131">
        <v>0.78571428571428603</v>
      </c>
      <c r="AE4131">
        <v>0</v>
      </c>
      <c r="AF4131">
        <v>0</v>
      </c>
      <c r="AG4131">
        <v>0</v>
      </c>
      <c r="AH4131" s="4">
        <v>2</v>
      </c>
      <c r="AI4131">
        <v>0.66666666666666696</v>
      </c>
      <c r="AJ4131" s="4">
        <v>1</v>
      </c>
      <c r="AK4131">
        <v>0.33333333333333298</v>
      </c>
      <c r="AL4131" s="4">
        <v>3</v>
      </c>
      <c r="AM4131">
        <v>0.27272727272727298</v>
      </c>
      <c r="AN4131" s="4">
        <v>0</v>
      </c>
      <c r="AO4131">
        <v>0</v>
      </c>
      <c r="AP4131" s="4">
        <v>0</v>
      </c>
      <c r="AQ4131">
        <v>0</v>
      </c>
      <c r="AR4131" s="4">
        <v>0</v>
      </c>
      <c r="AS4131">
        <v>0</v>
      </c>
      <c r="AT4131" s="4">
        <v>0</v>
      </c>
      <c r="AU4131" s="4">
        <v>0</v>
      </c>
      <c r="AV4131" s="4">
        <v>0</v>
      </c>
      <c r="AW4131">
        <v>1.75</v>
      </c>
      <c r="AX4131" s="4">
        <f t="shared" si="64"/>
        <v>8</v>
      </c>
      <c r="AY4131" s="4">
        <v>2</v>
      </c>
      <c r="AZ4131" s="4">
        <v>3.5</v>
      </c>
    </row>
    <row r="4132" spans="1:52" x14ac:dyDescent="0.25">
      <c r="A4132" s="4">
        <v>2017</v>
      </c>
      <c r="B4132" s="4" t="s">
        <v>1065</v>
      </c>
      <c r="C4132" t="s">
        <v>282</v>
      </c>
      <c r="D4132" t="s">
        <v>229</v>
      </c>
      <c r="E4132" s="18" t="s">
        <v>740</v>
      </c>
      <c r="F4132" s="4">
        <v>47</v>
      </c>
      <c r="G4132">
        <v>41</v>
      </c>
      <c r="H4132">
        <v>2.5365853658536599</v>
      </c>
      <c r="I4132">
        <v>46</v>
      </c>
      <c r="J4132">
        <v>5.8043478260869596</v>
      </c>
      <c r="K4132">
        <v>0</v>
      </c>
      <c r="L4132">
        <v>0</v>
      </c>
      <c r="M4132">
        <v>2</v>
      </c>
      <c r="N4132">
        <v>99.4444444444444</v>
      </c>
      <c r="O4132">
        <v>4.2553191489361701E-2</v>
      </c>
      <c r="P4132">
        <v>35</v>
      </c>
      <c r="Q4132">
        <v>34.142857142857103</v>
      </c>
      <c r="R4132">
        <v>7</v>
      </c>
      <c r="S4132">
        <v>117.142857142857</v>
      </c>
      <c r="T4132">
        <v>4</v>
      </c>
      <c r="U4132">
        <v>199</v>
      </c>
      <c r="V4132">
        <v>4</v>
      </c>
      <c r="W4132">
        <v>2.75</v>
      </c>
      <c r="X4132">
        <v>40</v>
      </c>
      <c r="Y4132">
        <v>103.625</v>
      </c>
      <c r="Z4132">
        <v>4</v>
      </c>
      <c r="AA4132">
        <v>338.25</v>
      </c>
      <c r="AB4132">
        <v>42</v>
      </c>
      <c r="AC4132">
        <v>126.78571428571399</v>
      </c>
      <c r="AD4132">
        <v>0.89361702127659604</v>
      </c>
      <c r="AE4132">
        <v>1</v>
      </c>
      <c r="AF4132">
        <v>55</v>
      </c>
      <c r="AG4132">
        <v>2.1276595744680899E-2</v>
      </c>
      <c r="AH4132" s="4">
        <v>3</v>
      </c>
      <c r="AI4132">
        <v>0.75</v>
      </c>
      <c r="AJ4132" s="4">
        <v>0</v>
      </c>
      <c r="AK4132">
        <v>0</v>
      </c>
      <c r="AL4132" s="4">
        <v>6</v>
      </c>
      <c r="AM4132">
        <v>0.14285714285714299</v>
      </c>
      <c r="AN4132" s="4">
        <v>0</v>
      </c>
      <c r="AO4132">
        <v>0</v>
      </c>
      <c r="AP4132" s="4">
        <v>0</v>
      </c>
      <c r="AQ4132">
        <v>0</v>
      </c>
      <c r="AR4132" s="4">
        <v>0</v>
      </c>
      <c r="AS4132">
        <v>0</v>
      </c>
      <c r="AT4132" s="4">
        <v>0</v>
      </c>
      <c r="AU4132" s="4">
        <v>1</v>
      </c>
      <c r="AV4132" s="4">
        <v>4</v>
      </c>
      <c r="AW4132">
        <v>2.7058823529411802</v>
      </c>
      <c r="AX4132" s="4">
        <f t="shared" si="64"/>
        <v>17.36956521739128</v>
      </c>
      <c r="AY4132" s="4">
        <v>0</v>
      </c>
      <c r="AZ4132" s="4">
        <v>0</v>
      </c>
    </row>
    <row r="4133" spans="1:52" x14ac:dyDescent="0.25">
      <c r="A4133" s="4">
        <v>2017</v>
      </c>
      <c r="B4133" s="4" t="s">
        <v>1065</v>
      </c>
      <c r="C4133" t="s">
        <v>282</v>
      </c>
      <c r="D4133" t="s">
        <v>221</v>
      </c>
      <c r="E4133" s="18" t="s">
        <v>732</v>
      </c>
      <c r="F4133" s="4">
        <v>38</v>
      </c>
      <c r="G4133">
        <v>38</v>
      </c>
      <c r="H4133">
        <v>2.92105263157895</v>
      </c>
      <c r="I4133">
        <v>38</v>
      </c>
      <c r="J4133">
        <v>5.5789473684210504</v>
      </c>
      <c r="K4133">
        <v>2</v>
      </c>
      <c r="L4133">
        <v>5.2631578947368397E-2</v>
      </c>
      <c r="M4133">
        <v>5</v>
      </c>
      <c r="N4133">
        <v>310.18918918918899</v>
      </c>
      <c r="O4133">
        <v>0.13157894736842099</v>
      </c>
      <c r="P4133">
        <v>33</v>
      </c>
      <c r="Q4133">
        <v>11.909090909090899</v>
      </c>
      <c r="R4133">
        <v>11</v>
      </c>
      <c r="S4133">
        <v>28.090909090909101</v>
      </c>
      <c r="T4133">
        <v>2</v>
      </c>
      <c r="U4133">
        <v>142.5</v>
      </c>
      <c r="V4133">
        <v>1</v>
      </c>
      <c r="W4133">
        <v>185</v>
      </c>
      <c r="X4133">
        <v>32</v>
      </c>
      <c r="Y4133">
        <v>116.03125</v>
      </c>
      <c r="Z4133">
        <v>3</v>
      </c>
      <c r="AA4133">
        <v>403.33333333333297</v>
      </c>
      <c r="AB4133">
        <v>35</v>
      </c>
      <c r="AC4133">
        <v>124.028571428571</v>
      </c>
      <c r="AD4133">
        <v>0.92105263157894701</v>
      </c>
      <c r="AE4133">
        <v>4</v>
      </c>
      <c r="AF4133">
        <v>36.5</v>
      </c>
      <c r="AG4133">
        <v>0.105263157894737</v>
      </c>
      <c r="AH4133" s="4">
        <v>1</v>
      </c>
      <c r="AI4133">
        <v>0.33333333333333298</v>
      </c>
      <c r="AJ4133" s="4">
        <v>1</v>
      </c>
      <c r="AK4133">
        <v>0.33333333333333298</v>
      </c>
      <c r="AL4133" s="4">
        <v>7</v>
      </c>
      <c r="AM4133">
        <v>0.2</v>
      </c>
      <c r="AN4133" s="4">
        <v>1</v>
      </c>
      <c r="AO4133">
        <v>2.8571428571428598E-2</v>
      </c>
      <c r="AP4133" s="4">
        <v>0</v>
      </c>
      <c r="AQ4133">
        <v>0</v>
      </c>
      <c r="AR4133" s="4">
        <v>1</v>
      </c>
      <c r="AS4133">
        <v>2.6315789473684199E-2</v>
      </c>
      <c r="AT4133" s="4">
        <v>0</v>
      </c>
      <c r="AU4133" s="4">
        <v>0</v>
      </c>
      <c r="AV4133" s="4">
        <v>0</v>
      </c>
      <c r="AW4133">
        <v>2.375</v>
      </c>
      <c r="AX4133" s="4">
        <f t="shared" si="64"/>
        <v>16</v>
      </c>
      <c r="AY4133" s="4">
        <v>2</v>
      </c>
      <c r="AZ4133" s="4">
        <v>10</v>
      </c>
    </row>
    <row r="4134" spans="1:52" x14ac:dyDescent="0.25">
      <c r="A4134" s="4">
        <v>2017</v>
      </c>
      <c r="B4134" s="4" t="s">
        <v>1065</v>
      </c>
      <c r="C4134" t="s">
        <v>282</v>
      </c>
      <c r="D4134" t="s">
        <v>197</v>
      </c>
      <c r="E4134" s="18" t="s">
        <v>709</v>
      </c>
      <c r="F4134" s="4">
        <v>79</v>
      </c>
      <c r="G4134">
        <v>78</v>
      </c>
      <c r="H4134">
        <v>5.7051282051282097</v>
      </c>
      <c r="I4134">
        <v>79</v>
      </c>
      <c r="J4134">
        <v>7.6329113924050596</v>
      </c>
      <c r="K4134">
        <v>0</v>
      </c>
      <c r="L4134">
        <v>0</v>
      </c>
      <c r="M4134">
        <v>21</v>
      </c>
      <c r="N4134">
        <v>799.36</v>
      </c>
      <c r="O4134">
        <v>0.265822784810127</v>
      </c>
      <c r="P4134">
        <v>61</v>
      </c>
      <c r="Q4134">
        <v>20.344262295082</v>
      </c>
      <c r="R4134">
        <v>18</v>
      </c>
      <c r="S4134">
        <v>42.8333333333333</v>
      </c>
      <c r="T4134">
        <v>3</v>
      </c>
      <c r="U4134">
        <v>168.666666666667</v>
      </c>
      <c r="V4134">
        <v>3</v>
      </c>
      <c r="W4134">
        <v>3.6666666666666701</v>
      </c>
      <c r="X4134">
        <v>69</v>
      </c>
      <c r="Y4134">
        <v>90.246376811594203</v>
      </c>
      <c r="Z4134">
        <v>3</v>
      </c>
      <c r="AA4134">
        <v>385.33333333333297</v>
      </c>
      <c r="AB4134">
        <v>76</v>
      </c>
      <c r="AC4134">
        <v>118.144736842105</v>
      </c>
      <c r="AD4134">
        <v>0.962025316455696</v>
      </c>
      <c r="AE4134">
        <v>5</v>
      </c>
      <c r="AF4134">
        <v>63.6</v>
      </c>
      <c r="AG4134">
        <v>6.3291139240506306E-2</v>
      </c>
      <c r="AH4134" s="4">
        <v>1</v>
      </c>
      <c r="AI4134">
        <v>0.33333333333333298</v>
      </c>
      <c r="AJ4134" s="4">
        <v>1</v>
      </c>
      <c r="AK4134">
        <v>0.33333333333333298</v>
      </c>
      <c r="AL4134" s="4">
        <v>8</v>
      </c>
      <c r="AM4134">
        <v>0.105263157894737</v>
      </c>
      <c r="AN4134" s="4">
        <v>6</v>
      </c>
      <c r="AO4134">
        <v>7.8947368421052599E-2</v>
      </c>
      <c r="AP4134" s="4">
        <v>0</v>
      </c>
      <c r="AQ4134">
        <v>0</v>
      </c>
      <c r="AR4134" s="4">
        <v>0</v>
      </c>
      <c r="AS4134">
        <v>0</v>
      </c>
      <c r="AT4134" s="4">
        <v>0</v>
      </c>
      <c r="AU4134" s="4">
        <v>0</v>
      </c>
      <c r="AV4134" s="4">
        <v>1</v>
      </c>
      <c r="AW4134">
        <v>2.1944444444444402</v>
      </c>
      <c r="AX4134" s="4">
        <f t="shared" si="64"/>
        <v>36.000000000000071</v>
      </c>
      <c r="AY4134" s="4">
        <v>3</v>
      </c>
      <c r="AZ4134" s="4">
        <v>13.6666666666667</v>
      </c>
    </row>
    <row r="4135" spans="1:52" x14ac:dyDescent="0.25">
      <c r="A4135" s="4">
        <v>2017</v>
      </c>
      <c r="B4135" s="4" t="s">
        <v>1065</v>
      </c>
      <c r="C4135" t="s">
        <v>282</v>
      </c>
      <c r="D4135" t="s">
        <v>225</v>
      </c>
      <c r="E4135" s="18" t="s">
        <v>736</v>
      </c>
      <c r="F4135" s="4">
        <v>53</v>
      </c>
      <c r="G4135">
        <v>49</v>
      </c>
      <c r="H4135">
        <v>5.8163265306122396</v>
      </c>
      <c r="I4135">
        <v>53</v>
      </c>
      <c r="J4135">
        <v>9.3396226415094308</v>
      </c>
      <c r="K4135">
        <v>8</v>
      </c>
      <c r="L4135">
        <v>0.15094339622641501</v>
      </c>
      <c r="M4135">
        <v>26</v>
      </c>
      <c r="N4135">
        <v>2306.96226415094</v>
      </c>
      <c r="O4135">
        <v>0.490566037735849</v>
      </c>
      <c r="P4135">
        <v>37</v>
      </c>
      <c r="Q4135">
        <v>46.6216216216216</v>
      </c>
      <c r="R4135">
        <v>5</v>
      </c>
      <c r="S4135">
        <v>61.4</v>
      </c>
      <c r="T4135">
        <v>0</v>
      </c>
      <c r="U4135">
        <v>0</v>
      </c>
      <c r="V4135">
        <v>0</v>
      </c>
      <c r="W4135">
        <v>0</v>
      </c>
      <c r="X4135">
        <v>52</v>
      </c>
      <c r="Y4135">
        <v>121.365384615385</v>
      </c>
      <c r="Z4135">
        <v>0</v>
      </c>
      <c r="AA4135">
        <v>0</v>
      </c>
      <c r="AB4135">
        <v>53</v>
      </c>
      <c r="AC4135">
        <v>142.547169811321</v>
      </c>
      <c r="AD4135">
        <v>1</v>
      </c>
      <c r="AE4135">
        <v>0</v>
      </c>
      <c r="AF4135">
        <v>0</v>
      </c>
      <c r="AG4135">
        <v>0</v>
      </c>
      <c r="AH4135" s="4">
        <v>0</v>
      </c>
      <c r="AI4135">
        <v>0</v>
      </c>
      <c r="AJ4135" s="4">
        <v>0</v>
      </c>
      <c r="AK4135">
        <v>0</v>
      </c>
      <c r="AL4135" s="4">
        <v>3</v>
      </c>
      <c r="AM4135">
        <v>5.6603773584905703E-2</v>
      </c>
      <c r="AN4135" s="4">
        <v>1</v>
      </c>
      <c r="AO4135">
        <v>1.88679245283019E-2</v>
      </c>
      <c r="AP4135" s="4">
        <v>0</v>
      </c>
      <c r="AQ4135">
        <v>0</v>
      </c>
      <c r="AR4135" s="4">
        <v>0</v>
      </c>
      <c r="AS4135">
        <v>0</v>
      </c>
      <c r="AT4135" s="4">
        <v>0</v>
      </c>
      <c r="AU4135" s="4">
        <v>0</v>
      </c>
      <c r="AV4135" s="4">
        <v>1</v>
      </c>
      <c r="AW4135">
        <v>2.3043478260869601</v>
      </c>
      <c r="AX4135" s="4">
        <f t="shared" si="64"/>
        <v>22.999999999999964</v>
      </c>
      <c r="AY4135" s="4">
        <v>0</v>
      </c>
      <c r="AZ4135" s="4">
        <v>0</v>
      </c>
    </row>
    <row r="4136" spans="1:52" x14ac:dyDescent="0.25">
      <c r="A4136" s="4">
        <v>2017</v>
      </c>
      <c r="B4136" s="4" t="s">
        <v>1065</v>
      </c>
      <c r="C4136" t="s">
        <v>282</v>
      </c>
      <c r="D4136" t="s">
        <v>412</v>
      </c>
      <c r="E4136" s="18" t="s">
        <v>908</v>
      </c>
      <c r="F4136" s="4">
        <v>4</v>
      </c>
      <c r="G4136">
        <v>3</v>
      </c>
      <c r="H4136">
        <v>0.66666666666666696</v>
      </c>
      <c r="I4136">
        <v>3</v>
      </c>
      <c r="J4136">
        <v>4.6666666666666696</v>
      </c>
      <c r="K4136">
        <v>0</v>
      </c>
      <c r="L4136">
        <v>0</v>
      </c>
      <c r="M4136">
        <v>3</v>
      </c>
      <c r="N4136">
        <v>66</v>
      </c>
      <c r="O4136">
        <v>0.75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1</v>
      </c>
      <c r="Y4136">
        <v>75</v>
      </c>
      <c r="Z4136">
        <v>0</v>
      </c>
      <c r="AA4136">
        <v>0</v>
      </c>
      <c r="AB4136">
        <v>3</v>
      </c>
      <c r="AC4136">
        <v>63.6666666666667</v>
      </c>
      <c r="AD4136">
        <v>0.75</v>
      </c>
      <c r="AE4136">
        <v>0</v>
      </c>
      <c r="AF4136">
        <v>0</v>
      </c>
      <c r="AG4136">
        <v>0</v>
      </c>
      <c r="AH4136" s="4">
        <v>0</v>
      </c>
      <c r="AI4136">
        <v>0</v>
      </c>
      <c r="AJ4136" s="4">
        <v>0</v>
      </c>
      <c r="AK4136">
        <v>0</v>
      </c>
      <c r="AL4136" s="4">
        <v>0</v>
      </c>
      <c r="AM4136">
        <v>0</v>
      </c>
      <c r="AN4136" s="4">
        <v>0</v>
      </c>
      <c r="AO4136">
        <v>0</v>
      </c>
      <c r="AP4136" s="4">
        <v>0</v>
      </c>
      <c r="AQ4136">
        <v>0</v>
      </c>
      <c r="AR4136" s="4">
        <v>0</v>
      </c>
      <c r="AS4136">
        <v>0</v>
      </c>
      <c r="AT4136" s="4">
        <v>0</v>
      </c>
      <c r="AU4136" s="4">
        <v>1</v>
      </c>
      <c r="AV4136" s="4">
        <v>1</v>
      </c>
      <c r="AW4136">
        <v>1</v>
      </c>
      <c r="AX4136" s="4">
        <f t="shared" si="64"/>
        <v>4</v>
      </c>
      <c r="AY4136" s="4">
        <v>0</v>
      </c>
      <c r="AZ4136" s="4">
        <v>0</v>
      </c>
    </row>
    <row r="4137" spans="1:52" x14ac:dyDescent="0.25">
      <c r="A4137" s="4">
        <v>2017</v>
      </c>
      <c r="B4137" s="4" t="s">
        <v>1065</v>
      </c>
      <c r="C4137" t="s">
        <v>282</v>
      </c>
      <c r="D4137" t="s">
        <v>357</v>
      </c>
      <c r="E4137" s="18" t="s">
        <v>857</v>
      </c>
      <c r="F4137" s="4">
        <v>304</v>
      </c>
      <c r="G4137">
        <v>273</v>
      </c>
      <c r="H4137">
        <v>3.1172161172161199</v>
      </c>
      <c r="I4137">
        <v>299</v>
      </c>
      <c r="J4137">
        <v>5.3043478260869596</v>
      </c>
      <c r="K4137">
        <v>6</v>
      </c>
      <c r="L4137">
        <v>2.0066889632107E-2</v>
      </c>
      <c r="M4137">
        <v>25</v>
      </c>
      <c r="N4137">
        <v>458.75357142857098</v>
      </c>
      <c r="O4137">
        <v>8.2236842105263205E-2</v>
      </c>
      <c r="P4137">
        <v>266</v>
      </c>
      <c r="Q4137">
        <v>16.2481203007519</v>
      </c>
      <c r="R4137">
        <v>103</v>
      </c>
      <c r="S4137">
        <v>52.048543689320397</v>
      </c>
      <c r="T4137">
        <v>9</v>
      </c>
      <c r="U4137">
        <v>130.222222222222</v>
      </c>
      <c r="V4137">
        <v>9</v>
      </c>
      <c r="W4137">
        <v>55.8888888888889</v>
      </c>
      <c r="X4137">
        <v>285</v>
      </c>
      <c r="Y4137">
        <v>102.568421052632</v>
      </c>
      <c r="Z4137">
        <v>9</v>
      </c>
      <c r="AA4137">
        <v>283.5</v>
      </c>
      <c r="AB4137">
        <v>293</v>
      </c>
      <c r="AC4137">
        <v>116.741258741259</v>
      </c>
      <c r="AD4137">
        <v>0.94078947368421095</v>
      </c>
      <c r="AE4137">
        <v>18</v>
      </c>
      <c r="AF4137">
        <v>70.4444444444444</v>
      </c>
      <c r="AG4137">
        <v>5.9210526315789498E-2</v>
      </c>
      <c r="AH4137" s="4">
        <v>5</v>
      </c>
      <c r="AI4137">
        <v>0.625</v>
      </c>
      <c r="AJ4137" s="4">
        <v>1</v>
      </c>
      <c r="AK4137">
        <v>0.125</v>
      </c>
      <c r="AL4137" s="4">
        <v>48</v>
      </c>
      <c r="AM4137">
        <v>0.16783216783216801</v>
      </c>
      <c r="AN4137" s="4">
        <v>9</v>
      </c>
      <c r="AO4137">
        <v>3.1468531468531499E-2</v>
      </c>
      <c r="AP4137" s="4">
        <v>2</v>
      </c>
      <c r="AQ4137">
        <v>6.5789473684210497E-3</v>
      </c>
      <c r="AR4137" s="4">
        <v>1</v>
      </c>
      <c r="AS4137">
        <v>3.28947368421053E-3</v>
      </c>
      <c r="AT4137" s="4">
        <v>0</v>
      </c>
      <c r="AU4137" s="4">
        <v>2</v>
      </c>
      <c r="AV4137" s="4">
        <v>2</v>
      </c>
      <c r="AW4137">
        <v>2.1884057971014501</v>
      </c>
      <c r="AX4137" s="4">
        <f t="shared" si="64"/>
        <v>138.91390728476816</v>
      </c>
      <c r="AY4137" s="4">
        <v>1</v>
      </c>
      <c r="AZ4137" s="4">
        <v>18</v>
      </c>
    </row>
    <row r="4138" spans="1:52" x14ac:dyDescent="0.25">
      <c r="A4138" s="4">
        <v>2017</v>
      </c>
      <c r="B4138" s="4" t="s">
        <v>1065</v>
      </c>
      <c r="C4138" t="s">
        <v>282</v>
      </c>
      <c r="D4138" t="s">
        <v>202</v>
      </c>
      <c r="E4138" s="18" t="s">
        <v>714</v>
      </c>
      <c r="F4138" s="4">
        <v>207</v>
      </c>
      <c r="G4138">
        <v>57</v>
      </c>
      <c r="H4138">
        <v>6.2631578947368398</v>
      </c>
      <c r="I4138">
        <v>204</v>
      </c>
      <c r="J4138">
        <v>2.59313725490196</v>
      </c>
      <c r="K4138">
        <v>8</v>
      </c>
      <c r="L4138">
        <v>3.9215686274509803E-2</v>
      </c>
      <c r="M4138">
        <v>43</v>
      </c>
      <c r="N4138">
        <v>204.269005847953</v>
      </c>
      <c r="O4138">
        <v>0.20772946859903399</v>
      </c>
      <c r="P4138">
        <v>166</v>
      </c>
      <c r="Q4138">
        <v>37.819277108433702</v>
      </c>
      <c r="R4138">
        <v>48</v>
      </c>
      <c r="S4138">
        <v>63.7708333333333</v>
      </c>
      <c r="T4138">
        <v>16</v>
      </c>
      <c r="U4138">
        <v>122.4375</v>
      </c>
      <c r="V4138">
        <v>15</v>
      </c>
      <c r="W4138">
        <v>25.6</v>
      </c>
      <c r="X4138">
        <v>174</v>
      </c>
      <c r="Y4138">
        <v>117.64367816092</v>
      </c>
      <c r="Z4138">
        <v>16</v>
      </c>
      <c r="AA4138">
        <v>311.125</v>
      </c>
      <c r="AB4138">
        <v>188</v>
      </c>
      <c r="AC4138">
        <v>141.94680851063799</v>
      </c>
      <c r="AD4138">
        <v>0.90821256038647402</v>
      </c>
      <c r="AE4138">
        <v>13</v>
      </c>
      <c r="AF4138">
        <v>55.461538461538503</v>
      </c>
      <c r="AG4138">
        <v>6.2801932367149801E-2</v>
      </c>
      <c r="AH4138" s="4">
        <v>10</v>
      </c>
      <c r="AI4138">
        <v>0.625</v>
      </c>
      <c r="AJ4138" s="4">
        <v>4</v>
      </c>
      <c r="AK4138">
        <v>0.25</v>
      </c>
      <c r="AL4138" s="4">
        <v>46</v>
      </c>
      <c r="AM4138">
        <v>0.24468085106383</v>
      </c>
      <c r="AN4138" s="4">
        <v>5</v>
      </c>
      <c r="AO4138">
        <v>2.6595744680851099E-2</v>
      </c>
      <c r="AP4138" s="4">
        <v>1</v>
      </c>
      <c r="AQ4138">
        <v>4.8309178743961402E-3</v>
      </c>
      <c r="AR4138" s="4">
        <v>0</v>
      </c>
      <c r="AS4138">
        <v>0</v>
      </c>
      <c r="AT4138" s="4">
        <v>0</v>
      </c>
      <c r="AU4138" s="4">
        <v>3</v>
      </c>
      <c r="AV4138" s="4">
        <v>3</v>
      </c>
      <c r="AW4138">
        <v>2.3448275862068999</v>
      </c>
      <c r="AX4138" s="4">
        <f t="shared" si="64"/>
        <v>88.279411764705756</v>
      </c>
      <c r="AY4138" s="4">
        <v>13</v>
      </c>
      <c r="AZ4138" s="4">
        <v>2.8461538461538498</v>
      </c>
    </row>
    <row r="4139" spans="1:52" x14ac:dyDescent="0.25">
      <c r="A4139" s="4">
        <v>2017</v>
      </c>
      <c r="B4139" s="4" t="s">
        <v>1065</v>
      </c>
      <c r="C4139" t="s">
        <v>282</v>
      </c>
      <c r="D4139" t="s">
        <v>201</v>
      </c>
      <c r="E4139" s="18" t="s">
        <v>713</v>
      </c>
      <c r="F4139" s="4">
        <v>18</v>
      </c>
      <c r="G4139">
        <v>15</v>
      </c>
      <c r="H4139">
        <v>5.2</v>
      </c>
      <c r="I4139">
        <v>18</v>
      </c>
      <c r="J4139">
        <v>8.2222222222222197</v>
      </c>
      <c r="K4139">
        <v>0</v>
      </c>
      <c r="L4139">
        <v>0</v>
      </c>
      <c r="M4139">
        <v>16</v>
      </c>
      <c r="N4139">
        <v>3420.375</v>
      </c>
      <c r="O4139">
        <v>0.88888888888888895</v>
      </c>
      <c r="P4139">
        <v>13</v>
      </c>
      <c r="Q4139">
        <v>27.461538461538499</v>
      </c>
      <c r="R4139">
        <v>8</v>
      </c>
      <c r="S4139">
        <v>61.125</v>
      </c>
      <c r="T4139">
        <v>0</v>
      </c>
      <c r="U4139">
        <v>0</v>
      </c>
      <c r="V4139">
        <v>0</v>
      </c>
      <c r="W4139">
        <v>0</v>
      </c>
      <c r="X4139">
        <v>17</v>
      </c>
      <c r="Y4139">
        <v>116.64705882352899</v>
      </c>
      <c r="Z4139">
        <v>0</v>
      </c>
      <c r="AA4139">
        <v>0</v>
      </c>
      <c r="AB4139">
        <v>18</v>
      </c>
      <c r="AC4139">
        <v>137.277777777778</v>
      </c>
      <c r="AD4139">
        <v>1</v>
      </c>
      <c r="AE4139">
        <v>0</v>
      </c>
      <c r="AF4139">
        <v>0</v>
      </c>
      <c r="AG4139">
        <v>0</v>
      </c>
      <c r="AH4139" s="4">
        <v>0</v>
      </c>
      <c r="AI4139">
        <v>0</v>
      </c>
      <c r="AJ4139" s="4">
        <v>0</v>
      </c>
      <c r="AK4139">
        <v>0</v>
      </c>
      <c r="AL4139" s="4">
        <v>4</v>
      </c>
      <c r="AM4139">
        <v>0.22222222222222199</v>
      </c>
      <c r="AN4139" s="4">
        <v>0</v>
      </c>
      <c r="AO4139">
        <v>0</v>
      </c>
      <c r="AP4139" s="4">
        <v>0</v>
      </c>
      <c r="AQ4139">
        <v>0</v>
      </c>
      <c r="AR4139" s="4">
        <v>0</v>
      </c>
      <c r="AS4139">
        <v>0</v>
      </c>
      <c r="AT4139" s="4">
        <v>0</v>
      </c>
      <c r="AU4139" s="4">
        <v>0</v>
      </c>
      <c r="AV4139" s="4">
        <v>1</v>
      </c>
      <c r="AW4139">
        <v>1.3846153846153799</v>
      </c>
      <c r="AX4139" s="4">
        <f t="shared" si="64"/>
        <v>13.000000000000044</v>
      </c>
      <c r="AY4139" s="4">
        <v>0</v>
      </c>
      <c r="AZ4139" s="4">
        <v>0</v>
      </c>
    </row>
    <row r="4140" spans="1:52" x14ac:dyDescent="0.25">
      <c r="A4140" s="4">
        <v>2017</v>
      </c>
      <c r="B4140" s="4" t="s">
        <v>1065</v>
      </c>
      <c r="C4140" t="s">
        <v>282</v>
      </c>
      <c r="D4140" t="s">
        <v>217</v>
      </c>
      <c r="E4140" s="18" t="s">
        <v>729</v>
      </c>
      <c r="F4140" s="4">
        <v>95</v>
      </c>
      <c r="G4140">
        <v>95</v>
      </c>
      <c r="H4140">
        <v>14.421052631578901</v>
      </c>
      <c r="I4140">
        <v>95</v>
      </c>
      <c r="J4140">
        <v>19.031578947368399</v>
      </c>
      <c r="K4140">
        <v>5</v>
      </c>
      <c r="L4140">
        <v>5.2631578947368397E-2</v>
      </c>
      <c r="M4140">
        <v>6</v>
      </c>
      <c r="N4140">
        <v>446.308510638298</v>
      </c>
      <c r="O4140">
        <v>6.3157894736842093E-2</v>
      </c>
      <c r="P4140">
        <v>75</v>
      </c>
      <c r="Q4140">
        <v>16.893333333333299</v>
      </c>
      <c r="R4140">
        <v>17</v>
      </c>
      <c r="S4140">
        <v>45.764705882352899</v>
      </c>
      <c r="T4140">
        <v>6</v>
      </c>
      <c r="U4140">
        <v>141.166666666667</v>
      </c>
      <c r="V4140">
        <v>6</v>
      </c>
      <c r="W4140">
        <v>7.8333333333333304</v>
      </c>
      <c r="X4140">
        <v>81</v>
      </c>
      <c r="Y4140">
        <v>99.814814814814795</v>
      </c>
      <c r="Z4140">
        <v>6</v>
      </c>
      <c r="AA4140">
        <v>293</v>
      </c>
      <c r="AB4140">
        <v>89</v>
      </c>
      <c r="AC4140">
        <v>136.707865168539</v>
      </c>
      <c r="AD4140">
        <v>0.93684210526315803</v>
      </c>
      <c r="AE4140">
        <v>8</v>
      </c>
      <c r="AF4140">
        <v>62.875</v>
      </c>
      <c r="AG4140">
        <v>8.42105263157895E-2</v>
      </c>
      <c r="AH4140" s="4">
        <v>5</v>
      </c>
      <c r="AI4140">
        <v>0.83333333333333304</v>
      </c>
      <c r="AJ4140" s="4">
        <v>0</v>
      </c>
      <c r="AK4140">
        <v>0</v>
      </c>
      <c r="AL4140" s="4">
        <v>10</v>
      </c>
      <c r="AM4140">
        <v>0.112359550561798</v>
      </c>
      <c r="AN4140" s="4">
        <v>2</v>
      </c>
      <c r="AO4140">
        <v>2.2471910112359599E-2</v>
      </c>
      <c r="AP4140" s="4">
        <v>1</v>
      </c>
      <c r="AQ4140">
        <v>1.05263157894737E-2</v>
      </c>
      <c r="AR4140" s="4">
        <v>0</v>
      </c>
      <c r="AS4140">
        <v>0</v>
      </c>
      <c r="AT4140" s="4">
        <v>0</v>
      </c>
      <c r="AU4140" s="4">
        <v>0</v>
      </c>
      <c r="AV4140" s="4">
        <v>1</v>
      </c>
      <c r="AW4140">
        <v>2.7941176470588198</v>
      </c>
      <c r="AX4140" s="4">
        <f t="shared" si="64"/>
        <v>34.000000000000043</v>
      </c>
      <c r="AY4140" s="4">
        <v>6</v>
      </c>
      <c r="AZ4140" s="4">
        <v>23.5</v>
      </c>
    </row>
    <row r="4141" spans="1:52" x14ac:dyDescent="0.25">
      <c r="A4141" s="4">
        <v>2017</v>
      </c>
      <c r="B4141" s="4" t="s">
        <v>1065</v>
      </c>
      <c r="C4141" t="s">
        <v>282</v>
      </c>
      <c r="D4141" t="s">
        <v>203</v>
      </c>
      <c r="E4141" s="18" t="s">
        <v>715</v>
      </c>
      <c r="F4141" s="4">
        <v>14</v>
      </c>
      <c r="G4141">
        <v>13</v>
      </c>
      <c r="H4141">
        <v>5</v>
      </c>
      <c r="I4141">
        <v>14</v>
      </c>
      <c r="J4141">
        <v>8.21428571428571</v>
      </c>
      <c r="K4141">
        <v>0</v>
      </c>
      <c r="L4141">
        <v>0</v>
      </c>
      <c r="M4141">
        <v>14</v>
      </c>
      <c r="N4141">
        <v>2416.2857142857101</v>
      </c>
      <c r="O4141">
        <v>1</v>
      </c>
      <c r="P4141">
        <v>12</v>
      </c>
      <c r="Q4141">
        <v>8.6666666666666696</v>
      </c>
      <c r="R4141">
        <v>4</v>
      </c>
      <c r="S4141">
        <v>115.5</v>
      </c>
      <c r="T4141">
        <v>3</v>
      </c>
      <c r="U4141">
        <v>112.666666666667</v>
      </c>
      <c r="V4141">
        <v>3</v>
      </c>
      <c r="W4141">
        <v>60</v>
      </c>
      <c r="X4141">
        <v>10</v>
      </c>
      <c r="Y4141">
        <v>156.19999999999999</v>
      </c>
      <c r="Z4141">
        <v>3</v>
      </c>
      <c r="AA4141">
        <v>143</v>
      </c>
      <c r="AB4141">
        <v>11</v>
      </c>
      <c r="AC4141">
        <v>177.90909090909099</v>
      </c>
      <c r="AD4141">
        <v>0.78571428571428603</v>
      </c>
      <c r="AE4141">
        <v>0</v>
      </c>
      <c r="AF4141">
        <v>0</v>
      </c>
      <c r="AG4141">
        <v>0</v>
      </c>
      <c r="AH4141" s="4">
        <v>2</v>
      </c>
      <c r="AI4141">
        <v>1</v>
      </c>
      <c r="AJ4141" s="4">
        <v>1</v>
      </c>
      <c r="AK4141">
        <v>0.5</v>
      </c>
      <c r="AL4141" s="4">
        <v>2</v>
      </c>
      <c r="AM4141">
        <v>0.18181818181818199</v>
      </c>
      <c r="AN4141" s="4">
        <v>1</v>
      </c>
      <c r="AO4141">
        <v>9.0909090909090898E-2</v>
      </c>
      <c r="AP4141" s="4">
        <v>0</v>
      </c>
      <c r="AQ4141">
        <v>0</v>
      </c>
      <c r="AR4141" s="4">
        <v>1</v>
      </c>
      <c r="AS4141">
        <v>7.1428571428571397E-2</v>
      </c>
      <c r="AT4141" s="4">
        <v>0</v>
      </c>
      <c r="AU4141" s="4">
        <v>0</v>
      </c>
      <c r="AV4141" s="4">
        <v>2</v>
      </c>
      <c r="AW4141">
        <v>2.8</v>
      </c>
      <c r="AX4141" s="4">
        <f t="shared" si="64"/>
        <v>5</v>
      </c>
      <c r="AY4141" s="4">
        <v>3</v>
      </c>
      <c r="AZ4141" s="4">
        <v>14</v>
      </c>
    </row>
    <row r="4142" spans="1:52" x14ac:dyDescent="0.25">
      <c r="A4142" s="4">
        <v>2017</v>
      </c>
      <c r="B4142" s="4" t="s">
        <v>1065</v>
      </c>
      <c r="C4142" t="s">
        <v>282</v>
      </c>
      <c r="D4142" t="s">
        <v>204</v>
      </c>
      <c r="E4142" s="18" t="s">
        <v>716</v>
      </c>
      <c r="F4142" s="4">
        <v>83</v>
      </c>
      <c r="G4142">
        <v>80</v>
      </c>
      <c r="H4142">
        <v>3.8125</v>
      </c>
      <c r="I4142">
        <v>81</v>
      </c>
      <c r="J4142">
        <v>6.7901234567901199</v>
      </c>
      <c r="K4142">
        <v>2</v>
      </c>
      <c r="L4142">
        <v>2.4691358024691398E-2</v>
      </c>
      <c r="M4142">
        <v>41</v>
      </c>
      <c r="N4142">
        <v>1660.65</v>
      </c>
      <c r="O4142">
        <v>0.49397590361445798</v>
      </c>
      <c r="P4142">
        <v>62</v>
      </c>
      <c r="Q4142">
        <v>23.387096774193498</v>
      </c>
      <c r="R4142">
        <v>19</v>
      </c>
      <c r="S4142">
        <v>52.631578947368403</v>
      </c>
      <c r="T4142">
        <v>7</v>
      </c>
      <c r="U4142">
        <v>158</v>
      </c>
      <c r="V4142">
        <v>7</v>
      </c>
      <c r="W4142">
        <v>3.8571428571428599</v>
      </c>
      <c r="X4142">
        <v>73</v>
      </c>
      <c r="Y4142">
        <v>100.630136986301</v>
      </c>
      <c r="Z4142">
        <v>7</v>
      </c>
      <c r="AA4142">
        <v>299.42857142857099</v>
      </c>
      <c r="AB4142">
        <v>74</v>
      </c>
      <c r="AC4142">
        <v>126.22972972973</v>
      </c>
      <c r="AD4142">
        <v>0.89156626506024095</v>
      </c>
      <c r="AE4142">
        <v>17</v>
      </c>
      <c r="AF4142">
        <v>63.705882352941202</v>
      </c>
      <c r="AG4142">
        <v>0.20481927710843401</v>
      </c>
      <c r="AH4142" s="4">
        <v>4</v>
      </c>
      <c r="AI4142">
        <v>0.57142857142857095</v>
      </c>
      <c r="AJ4142" s="4">
        <v>0</v>
      </c>
      <c r="AK4142">
        <v>0</v>
      </c>
      <c r="AL4142" s="4">
        <v>18</v>
      </c>
      <c r="AM4142">
        <v>0.24324324324324301</v>
      </c>
      <c r="AN4142" s="4">
        <v>3</v>
      </c>
      <c r="AO4142">
        <v>4.0540540540540501E-2</v>
      </c>
      <c r="AP4142" s="4">
        <v>1</v>
      </c>
      <c r="AQ4142">
        <v>1.20481927710843E-2</v>
      </c>
      <c r="AR4142" s="4">
        <v>0</v>
      </c>
      <c r="AS4142">
        <v>0</v>
      </c>
      <c r="AT4142" s="4">
        <v>0</v>
      </c>
      <c r="AU4142" s="4">
        <v>2</v>
      </c>
      <c r="AV4142" s="4">
        <v>0</v>
      </c>
      <c r="AW4142">
        <v>1.9756097560975601</v>
      </c>
      <c r="AX4142" s="4">
        <f t="shared" si="64"/>
        <v>42.012345679012363</v>
      </c>
      <c r="AY4142" s="4">
        <v>7</v>
      </c>
      <c r="AZ4142" s="4">
        <v>3.4285714285714302</v>
      </c>
    </row>
    <row r="4143" spans="1:52" x14ac:dyDescent="0.25">
      <c r="A4143" s="4">
        <v>2017</v>
      </c>
      <c r="B4143" s="4" t="s">
        <v>1065</v>
      </c>
      <c r="C4143" t="s">
        <v>282</v>
      </c>
      <c r="D4143" t="s">
        <v>200</v>
      </c>
      <c r="E4143" s="18" t="s">
        <v>712</v>
      </c>
      <c r="F4143" s="4">
        <v>31</v>
      </c>
      <c r="G4143">
        <v>31</v>
      </c>
      <c r="H4143">
        <v>4.1290322580645196</v>
      </c>
      <c r="I4143">
        <v>31</v>
      </c>
      <c r="J4143">
        <v>6.7096774193548399</v>
      </c>
      <c r="K4143">
        <v>0</v>
      </c>
      <c r="L4143">
        <v>0</v>
      </c>
      <c r="M4143">
        <v>27</v>
      </c>
      <c r="N4143">
        <v>14026.740740740701</v>
      </c>
      <c r="O4143">
        <v>0.87096774193548399</v>
      </c>
      <c r="P4143">
        <v>24</v>
      </c>
      <c r="Q4143">
        <v>14.5</v>
      </c>
      <c r="R4143">
        <v>2</v>
      </c>
      <c r="S4143">
        <v>37.5</v>
      </c>
      <c r="T4143">
        <v>3</v>
      </c>
      <c r="U4143">
        <v>94.3333333333333</v>
      </c>
      <c r="V4143">
        <v>3</v>
      </c>
      <c r="W4143">
        <v>4.3333333333333304</v>
      </c>
      <c r="X4143">
        <v>26</v>
      </c>
      <c r="Y4143">
        <v>63.807692307692299</v>
      </c>
      <c r="Z4143">
        <v>3</v>
      </c>
      <c r="AA4143">
        <v>220</v>
      </c>
      <c r="AB4143">
        <v>28</v>
      </c>
      <c r="AC4143">
        <v>87.178571428571402</v>
      </c>
      <c r="AD4143">
        <v>0.90322580645161299</v>
      </c>
      <c r="AE4143">
        <v>5</v>
      </c>
      <c r="AF4143">
        <v>42.8</v>
      </c>
      <c r="AG4143">
        <v>0.16129032258064499</v>
      </c>
      <c r="AH4143" s="4">
        <v>1</v>
      </c>
      <c r="AI4143">
        <v>0.33333333333333298</v>
      </c>
      <c r="AJ4143" s="4">
        <v>0</v>
      </c>
      <c r="AK4143">
        <v>0</v>
      </c>
      <c r="AL4143" s="4">
        <v>3</v>
      </c>
      <c r="AM4143">
        <v>0.107142857142857</v>
      </c>
      <c r="AN4143" s="4">
        <v>1</v>
      </c>
      <c r="AO4143">
        <v>3.5714285714285698E-2</v>
      </c>
      <c r="AP4143" s="4">
        <v>1</v>
      </c>
      <c r="AQ4143">
        <v>3.2258064516128997E-2</v>
      </c>
      <c r="AR4143" s="4">
        <v>0</v>
      </c>
      <c r="AS4143">
        <v>0</v>
      </c>
      <c r="AT4143" s="4">
        <v>0</v>
      </c>
      <c r="AU4143" s="4">
        <v>0</v>
      </c>
      <c r="AV4143" s="4">
        <v>0</v>
      </c>
      <c r="AW4143">
        <v>2.8181818181818201</v>
      </c>
      <c r="AX4143" s="4">
        <f t="shared" si="64"/>
        <v>10.999999999999993</v>
      </c>
      <c r="AY4143" s="4">
        <v>3</v>
      </c>
      <c r="AZ4143" s="4">
        <v>1.3333333333333299</v>
      </c>
    </row>
    <row r="4144" spans="1:52" x14ac:dyDescent="0.25">
      <c r="A4144" s="4">
        <v>2017</v>
      </c>
      <c r="B4144" s="4" t="s">
        <v>1065</v>
      </c>
      <c r="C4144" t="s">
        <v>282</v>
      </c>
      <c r="D4144" t="s">
        <v>224</v>
      </c>
      <c r="E4144" s="18" t="s">
        <v>735</v>
      </c>
      <c r="F4144" s="4">
        <v>56</v>
      </c>
      <c r="G4144">
        <v>55</v>
      </c>
      <c r="H4144">
        <v>4.3454545454545501</v>
      </c>
      <c r="I4144">
        <v>55</v>
      </c>
      <c r="J4144">
        <v>6.4181818181818198</v>
      </c>
      <c r="K4144">
        <v>0</v>
      </c>
      <c r="L4144">
        <v>0</v>
      </c>
      <c r="M4144">
        <v>31</v>
      </c>
      <c r="N4144">
        <v>3240.1320754716999</v>
      </c>
      <c r="O4144">
        <v>0.55357142857142905</v>
      </c>
      <c r="P4144">
        <v>40</v>
      </c>
      <c r="Q4144">
        <v>18.675000000000001</v>
      </c>
      <c r="R4144">
        <v>10</v>
      </c>
      <c r="S4144">
        <v>36.5</v>
      </c>
      <c r="T4144">
        <v>1</v>
      </c>
      <c r="U4144">
        <v>130</v>
      </c>
      <c r="V4144">
        <v>1</v>
      </c>
      <c r="W4144">
        <v>24</v>
      </c>
      <c r="X4144">
        <v>47</v>
      </c>
      <c r="Y4144">
        <v>77.936170212766001</v>
      </c>
      <c r="Z4144">
        <v>6</v>
      </c>
      <c r="AA4144">
        <v>325.83333333333297</v>
      </c>
      <c r="AB4144">
        <v>49</v>
      </c>
      <c r="AC4144">
        <v>101.87755102040801</v>
      </c>
      <c r="AD4144">
        <v>0.875</v>
      </c>
      <c r="AE4144">
        <v>2</v>
      </c>
      <c r="AF4144">
        <v>50</v>
      </c>
      <c r="AG4144">
        <v>3.5714285714285698E-2</v>
      </c>
      <c r="AH4144" s="4">
        <v>3</v>
      </c>
      <c r="AI4144">
        <v>0.5</v>
      </c>
      <c r="AJ4144" s="4">
        <v>2</v>
      </c>
      <c r="AK4144">
        <v>0.33333333333333298</v>
      </c>
      <c r="AL4144" s="4">
        <v>4</v>
      </c>
      <c r="AM4144">
        <v>8.1632653061224497E-2</v>
      </c>
      <c r="AN4144" s="4">
        <v>1</v>
      </c>
      <c r="AO4144">
        <v>2.04081632653061E-2</v>
      </c>
      <c r="AP4144" s="4">
        <v>0</v>
      </c>
      <c r="AQ4144">
        <v>0</v>
      </c>
      <c r="AR4144" s="4">
        <v>0</v>
      </c>
      <c r="AS4144">
        <v>0</v>
      </c>
      <c r="AT4144" s="4">
        <v>0</v>
      </c>
      <c r="AU4144" s="4">
        <v>1</v>
      </c>
      <c r="AV4144" s="4">
        <v>0</v>
      </c>
      <c r="AW4144">
        <v>2.39130434782609</v>
      </c>
      <c r="AX4144" s="4">
        <f t="shared" si="64"/>
        <v>23.41818181818179</v>
      </c>
      <c r="AY4144" s="4">
        <v>1</v>
      </c>
      <c r="AZ4144" s="4">
        <v>0</v>
      </c>
    </row>
    <row r="4145" spans="1:52" x14ac:dyDescent="0.25">
      <c r="A4145" s="4">
        <v>2017</v>
      </c>
      <c r="B4145" s="4" t="s">
        <v>1065</v>
      </c>
      <c r="C4145" t="s">
        <v>282</v>
      </c>
      <c r="D4145" t="s">
        <v>218</v>
      </c>
      <c r="E4145" s="18" t="s">
        <v>730</v>
      </c>
      <c r="F4145" s="4">
        <v>51</v>
      </c>
      <c r="G4145">
        <v>50</v>
      </c>
      <c r="H4145">
        <v>6</v>
      </c>
      <c r="I4145">
        <v>51</v>
      </c>
      <c r="J4145">
        <v>9.0784313725490193</v>
      </c>
      <c r="K4145">
        <v>2</v>
      </c>
      <c r="L4145">
        <v>3.9215686274509803E-2</v>
      </c>
      <c r="M4145">
        <v>38</v>
      </c>
      <c r="N4145">
        <v>4389.3333333333303</v>
      </c>
      <c r="O4145">
        <v>0.74509803921568596</v>
      </c>
      <c r="P4145">
        <v>45</v>
      </c>
      <c r="Q4145">
        <v>8.7777777777777803</v>
      </c>
      <c r="R4145">
        <v>24</v>
      </c>
      <c r="S4145">
        <v>39.7916666666667</v>
      </c>
      <c r="T4145">
        <v>1</v>
      </c>
      <c r="U4145">
        <v>91</v>
      </c>
      <c r="V4145">
        <v>1</v>
      </c>
      <c r="W4145">
        <v>3</v>
      </c>
      <c r="X4145">
        <v>50</v>
      </c>
      <c r="Y4145">
        <v>84.04</v>
      </c>
      <c r="Z4145">
        <v>1</v>
      </c>
      <c r="AA4145">
        <v>106</v>
      </c>
      <c r="AB4145">
        <v>50</v>
      </c>
      <c r="AC4145">
        <v>111.66</v>
      </c>
      <c r="AD4145">
        <v>0.98039215686274495</v>
      </c>
      <c r="AE4145">
        <v>5</v>
      </c>
      <c r="AF4145">
        <v>66</v>
      </c>
      <c r="AG4145">
        <v>9.8039215686274495E-2</v>
      </c>
      <c r="AH4145" s="4">
        <v>0</v>
      </c>
      <c r="AI4145">
        <v>0</v>
      </c>
      <c r="AJ4145" s="4">
        <v>1</v>
      </c>
      <c r="AK4145">
        <v>1</v>
      </c>
      <c r="AL4145" s="4">
        <v>9</v>
      </c>
      <c r="AM4145">
        <v>0.18</v>
      </c>
      <c r="AN4145" s="4">
        <v>1</v>
      </c>
      <c r="AO4145">
        <v>0.02</v>
      </c>
      <c r="AP4145" s="4">
        <v>0</v>
      </c>
      <c r="AQ4145">
        <v>0</v>
      </c>
      <c r="AR4145" s="4">
        <v>0</v>
      </c>
      <c r="AS4145">
        <v>0</v>
      </c>
      <c r="AT4145" s="4">
        <v>0</v>
      </c>
      <c r="AU4145" s="4">
        <v>0</v>
      </c>
      <c r="AV4145" s="4">
        <v>0</v>
      </c>
      <c r="AW4145">
        <v>2.3181818181818201</v>
      </c>
      <c r="AX4145" s="4">
        <f t="shared" si="64"/>
        <v>21.999999999999982</v>
      </c>
      <c r="AY4145" s="4">
        <v>1</v>
      </c>
      <c r="AZ4145" s="4">
        <v>7</v>
      </c>
    </row>
    <row r="4146" spans="1:52" x14ac:dyDescent="0.25">
      <c r="A4146" s="4">
        <v>2017</v>
      </c>
      <c r="B4146" s="4" t="s">
        <v>1065</v>
      </c>
      <c r="C4146" t="s">
        <v>282</v>
      </c>
      <c r="D4146" t="s">
        <v>213</v>
      </c>
      <c r="E4146" s="18" t="s">
        <v>725</v>
      </c>
      <c r="F4146" s="4">
        <v>87</v>
      </c>
      <c r="G4146">
        <v>62</v>
      </c>
      <c r="H4146">
        <v>2.6451612903225801</v>
      </c>
      <c r="I4146">
        <v>86</v>
      </c>
      <c r="J4146">
        <v>5.2441860465116301</v>
      </c>
      <c r="K4146">
        <v>2</v>
      </c>
      <c r="L4146">
        <v>2.32558139534884E-2</v>
      </c>
      <c r="M4146">
        <v>3</v>
      </c>
      <c r="N4146">
        <v>183.69411764705899</v>
      </c>
      <c r="O4146">
        <v>3.4482758620689703E-2</v>
      </c>
      <c r="P4146">
        <v>71</v>
      </c>
      <c r="Q4146">
        <v>11.112676056338</v>
      </c>
      <c r="R4146">
        <v>29</v>
      </c>
      <c r="S4146">
        <v>25.758620689655199</v>
      </c>
      <c r="T4146">
        <v>6</v>
      </c>
      <c r="U4146">
        <v>108.666666666667</v>
      </c>
      <c r="V4146">
        <v>6</v>
      </c>
      <c r="W4146">
        <v>6.6666666666666696</v>
      </c>
      <c r="X4146">
        <v>76</v>
      </c>
      <c r="Y4146">
        <v>76.039473684210506</v>
      </c>
      <c r="Z4146">
        <v>6</v>
      </c>
      <c r="AA4146">
        <v>237.166666666667</v>
      </c>
      <c r="AB4146">
        <v>80</v>
      </c>
      <c r="AC4146">
        <v>102.325</v>
      </c>
      <c r="AD4146">
        <v>0.91954022988505801</v>
      </c>
      <c r="AE4146">
        <v>9</v>
      </c>
      <c r="AF4146">
        <v>54.3333333333333</v>
      </c>
      <c r="AG4146">
        <v>0.10344827586206901</v>
      </c>
      <c r="AH4146" s="4">
        <v>6</v>
      </c>
      <c r="AI4146">
        <v>1</v>
      </c>
      <c r="AJ4146" s="4">
        <v>1</v>
      </c>
      <c r="AK4146">
        <v>0.16666666666666699</v>
      </c>
      <c r="AL4146" s="4">
        <v>12</v>
      </c>
      <c r="AM4146">
        <v>0.15</v>
      </c>
      <c r="AN4146" s="4">
        <v>5</v>
      </c>
      <c r="AO4146">
        <v>6.25E-2</v>
      </c>
      <c r="AP4146" s="4">
        <v>1</v>
      </c>
      <c r="AQ4146">
        <v>1.1494252873563199E-2</v>
      </c>
      <c r="AR4146" s="4">
        <v>0</v>
      </c>
      <c r="AS4146">
        <v>0</v>
      </c>
      <c r="AT4146" s="4">
        <v>0</v>
      </c>
      <c r="AU4146" s="4">
        <v>1</v>
      </c>
      <c r="AV4146" s="4">
        <v>3</v>
      </c>
      <c r="AW4146">
        <v>2.52941176470588</v>
      </c>
      <c r="AX4146" s="4">
        <f t="shared" si="64"/>
        <v>34.395348837209333</v>
      </c>
      <c r="AY4146" s="4">
        <v>6</v>
      </c>
      <c r="AZ4146" s="4">
        <v>10</v>
      </c>
    </row>
    <row r="4147" spans="1:52" x14ac:dyDescent="0.25">
      <c r="A4147" s="4">
        <v>2017</v>
      </c>
      <c r="B4147" s="4" t="s">
        <v>1065</v>
      </c>
      <c r="C4147" t="s">
        <v>282</v>
      </c>
      <c r="D4147" t="s">
        <v>209</v>
      </c>
      <c r="E4147" s="18" t="s">
        <v>721</v>
      </c>
      <c r="F4147" s="4">
        <v>78</v>
      </c>
      <c r="G4147">
        <v>69</v>
      </c>
      <c r="H4147">
        <v>7.0289855072463796</v>
      </c>
      <c r="I4147">
        <v>76</v>
      </c>
      <c r="J4147">
        <v>9.5</v>
      </c>
      <c r="K4147">
        <v>0</v>
      </c>
      <c r="L4147">
        <v>0</v>
      </c>
      <c r="M4147">
        <v>48</v>
      </c>
      <c r="N4147">
        <v>359.33333333333297</v>
      </c>
      <c r="O4147">
        <v>0.61538461538461497</v>
      </c>
      <c r="P4147">
        <v>55</v>
      </c>
      <c r="Q4147">
        <v>33.145454545454498</v>
      </c>
      <c r="R4147">
        <v>25</v>
      </c>
      <c r="S4147">
        <v>76.959999999999994</v>
      </c>
      <c r="T4147">
        <v>6</v>
      </c>
      <c r="U4147">
        <v>210.5</v>
      </c>
      <c r="V4147">
        <v>6</v>
      </c>
      <c r="W4147">
        <v>2.8333333333333299</v>
      </c>
      <c r="X4147">
        <v>69</v>
      </c>
      <c r="Y4147">
        <v>116.304347826087</v>
      </c>
      <c r="Z4147">
        <v>6</v>
      </c>
      <c r="AA4147">
        <v>316.83333333333297</v>
      </c>
      <c r="AB4147">
        <v>70</v>
      </c>
      <c r="AC4147">
        <v>139.171428571429</v>
      </c>
      <c r="AD4147">
        <v>0.89743589743589802</v>
      </c>
      <c r="AE4147">
        <v>9</v>
      </c>
      <c r="AF4147">
        <v>65.8888888888889</v>
      </c>
      <c r="AG4147">
        <v>0.115384615384615</v>
      </c>
      <c r="AH4147" s="4">
        <v>4</v>
      </c>
      <c r="AI4147">
        <v>0.66666666666666696</v>
      </c>
      <c r="AJ4147" s="4">
        <v>1</v>
      </c>
      <c r="AK4147">
        <v>0.16666666666666699</v>
      </c>
      <c r="AL4147" s="4">
        <v>13</v>
      </c>
      <c r="AM4147">
        <v>0.185714285714286</v>
      </c>
      <c r="AN4147" s="4">
        <v>2</v>
      </c>
      <c r="AO4147">
        <v>2.8571428571428598E-2</v>
      </c>
      <c r="AP4147" s="4">
        <v>0</v>
      </c>
      <c r="AQ4147">
        <v>0</v>
      </c>
      <c r="AR4147" s="4">
        <v>0</v>
      </c>
      <c r="AS4147">
        <v>0</v>
      </c>
      <c r="AT4147" s="4">
        <v>0</v>
      </c>
      <c r="AU4147" s="4">
        <v>2</v>
      </c>
      <c r="AV4147" s="4">
        <v>1</v>
      </c>
      <c r="AW4147">
        <v>2.1111111111111098</v>
      </c>
      <c r="AX4147" s="4">
        <f t="shared" si="64"/>
        <v>36.947368421052651</v>
      </c>
      <c r="AY4147" s="4">
        <v>6</v>
      </c>
      <c r="AZ4147" s="4">
        <v>1.5</v>
      </c>
    </row>
    <row r="4148" spans="1:52" x14ac:dyDescent="0.25">
      <c r="A4148" s="4">
        <v>2017</v>
      </c>
      <c r="B4148" s="4" t="s">
        <v>1065</v>
      </c>
      <c r="C4148" t="s">
        <v>282</v>
      </c>
      <c r="D4148" t="s">
        <v>211</v>
      </c>
      <c r="E4148" s="18" t="s">
        <v>723</v>
      </c>
      <c r="F4148" s="4">
        <v>162</v>
      </c>
      <c r="G4148">
        <v>130</v>
      </c>
      <c r="H4148">
        <v>4.6384615384615397</v>
      </c>
      <c r="I4148">
        <v>160</v>
      </c>
      <c r="J4148">
        <v>9.4499999999999993</v>
      </c>
      <c r="K4148">
        <v>13</v>
      </c>
      <c r="L4148">
        <v>8.1250000000000003E-2</v>
      </c>
      <c r="M4148">
        <v>133</v>
      </c>
      <c r="N4148">
        <v>8034.2121212121201</v>
      </c>
      <c r="O4148">
        <v>0.82098765432098797</v>
      </c>
      <c r="P4148">
        <v>135</v>
      </c>
      <c r="Q4148">
        <v>21.6</v>
      </c>
      <c r="R4148">
        <v>53</v>
      </c>
      <c r="S4148">
        <v>64.339622641509393</v>
      </c>
      <c r="T4148">
        <v>13</v>
      </c>
      <c r="U4148">
        <v>160.30769230769201</v>
      </c>
      <c r="V4148">
        <v>10</v>
      </c>
      <c r="W4148">
        <v>9.3000000000000007</v>
      </c>
      <c r="X4148">
        <v>138</v>
      </c>
      <c r="Y4148">
        <v>105.355072463768</v>
      </c>
      <c r="Z4148">
        <v>13</v>
      </c>
      <c r="AA4148">
        <v>296.92307692307702</v>
      </c>
      <c r="AB4148">
        <v>147</v>
      </c>
      <c r="AC4148">
        <v>135.94557823129301</v>
      </c>
      <c r="AD4148">
        <v>0.907407407407408</v>
      </c>
      <c r="AE4148">
        <v>21</v>
      </c>
      <c r="AF4148">
        <v>72.761904761904802</v>
      </c>
      <c r="AG4148">
        <v>0.12962962962963001</v>
      </c>
      <c r="AH4148" s="4">
        <v>10</v>
      </c>
      <c r="AI4148">
        <v>0.76923076923076905</v>
      </c>
      <c r="AJ4148" s="4">
        <v>6</v>
      </c>
      <c r="AK4148">
        <v>0.46153846153846201</v>
      </c>
      <c r="AL4148" s="4">
        <v>26</v>
      </c>
      <c r="AM4148">
        <v>0.17687074829932001</v>
      </c>
      <c r="AN4148" s="4">
        <v>11</v>
      </c>
      <c r="AO4148">
        <v>7.4829931972789102E-2</v>
      </c>
      <c r="AP4148" s="4">
        <v>0</v>
      </c>
      <c r="AQ4148">
        <v>0</v>
      </c>
      <c r="AR4148" s="4">
        <v>0</v>
      </c>
      <c r="AS4148">
        <v>0</v>
      </c>
      <c r="AT4148" s="4">
        <v>0</v>
      </c>
      <c r="AU4148" s="4">
        <v>2</v>
      </c>
      <c r="AV4148" s="4">
        <v>12</v>
      </c>
      <c r="AW4148">
        <v>2.3880597014925402</v>
      </c>
      <c r="AX4148" s="4">
        <f t="shared" si="64"/>
        <v>67.83749999999992</v>
      </c>
      <c r="AY4148" s="4">
        <v>13</v>
      </c>
      <c r="AZ4148" s="4">
        <v>19.692307692307701</v>
      </c>
    </row>
    <row r="4149" spans="1:52" x14ac:dyDescent="0.25">
      <c r="A4149" s="4">
        <v>2017</v>
      </c>
      <c r="B4149" s="4" t="s">
        <v>1065</v>
      </c>
      <c r="C4149" t="s">
        <v>282</v>
      </c>
      <c r="D4149" t="s">
        <v>139</v>
      </c>
      <c r="E4149" s="18" t="s">
        <v>655</v>
      </c>
      <c r="F4149" s="4">
        <v>60</v>
      </c>
      <c r="G4149">
        <v>60</v>
      </c>
      <c r="H4149">
        <v>3.8833333333333302</v>
      </c>
      <c r="I4149">
        <v>60</v>
      </c>
      <c r="J4149">
        <v>6.7</v>
      </c>
      <c r="K4149">
        <v>2</v>
      </c>
      <c r="L4149">
        <v>3.3333333333333298E-2</v>
      </c>
      <c r="M4149">
        <v>3</v>
      </c>
      <c r="N4149">
        <v>136.07017543859601</v>
      </c>
      <c r="O4149">
        <v>0.05</v>
      </c>
      <c r="P4149">
        <v>46</v>
      </c>
      <c r="Q4149">
        <v>9.4782608695652204</v>
      </c>
      <c r="R4149">
        <v>7</v>
      </c>
      <c r="S4149">
        <v>21.714285714285701</v>
      </c>
      <c r="T4149">
        <v>1</v>
      </c>
      <c r="U4149">
        <v>176</v>
      </c>
      <c r="V4149">
        <v>1</v>
      </c>
      <c r="W4149">
        <v>2</v>
      </c>
      <c r="X4149">
        <v>58</v>
      </c>
      <c r="Y4149">
        <v>69.517241379310306</v>
      </c>
      <c r="Z4149">
        <v>1</v>
      </c>
      <c r="AA4149">
        <v>255</v>
      </c>
      <c r="AB4149">
        <v>59</v>
      </c>
      <c r="AC4149">
        <v>91.491525423728802</v>
      </c>
      <c r="AD4149">
        <v>0.98333333333333295</v>
      </c>
      <c r="AE4149">
        <v>7</v>
      </c>
      <c r="AF4149">
        <v>31.714285714285701</v>
      </c>
      <c r="AG4149">
        <v>0.116666666666667</v>
      </c>
      <c r="AH4149" s="4">
        <v>0</v>
      </c>
      <c r="AI4149">
        <v>0</v>
      </c>
      <c r="AJ4149" s="4">
        <v>0</v>
      </c>
      <c r="AK4149">
        <v>0</v>
      </c>
      <c r="AL4149" s="4">
        <v>7</v>
      </c>
      <c r="AM4149">
        <v>0.11864406779661001</v>
      </c>
      <c r="AN4149" s="4">
        <v>2</v>
      </c>
      <c r="AO4149">
        <v>3.3898305084745797E-2</v>
      </c>
      <c r="AP4149" s="4">
        <v>0</v>
      </c>
      <c r="AQ4149">
        <v>0</v>
      </c>
      <c r="AR4149" s="4">
        <v>0</v>
      </c>
      <c r="AS4149">
        <v>0</v>
      </c>
      <c r="AT4149" s="4">
        <v>0</v>
      </c>
      <c r="AU4149" s="4">
        <v>0</v>
      </c>
      <c r="AV4149" s="4">
        <v>0</v>
      </c>
      <c r="AW4149">
        <v>2.60869565217391</v>
      </c>
      <c r="AX4149" s="4">
        <f t="shared" si="64"/>
        <v>23.000000000000028</v>
      </c>
      <c r="AY4149" s="4">
        <v>1</v>
      </c>
      <c r="AZ4149" s="4">
        <v>0</v>
      </c>
    </row>
    <row r="4150" spans="1:52" x14ac:dyDescent="0.25">
      <c r="A4150" s="4">
        <v>2017</v>
      </c>
      <c r="B4150" s="4" t="s">
        <v>1065</v>
      </c>
      <c r="C4150" t="s">
        <v>282</v>
      </c>
      <c r="D4150" t="s">
        <v>212</v>
      </c>
      <c r="E4150" s="18" t="s">
        <v>724</v>
      </c>
      <c r="F4150" s="4">
        <v>9</v>
      </c>
      <c r="G4150">
        <v>9</v>
      </c>
      <c r="H4150">
        <v>1.8888888888888899</v>
      </c>
      <c r="I4150">
        <v>9</v>
      </c>
      <c r="J4150">
        <v>5.5555555555555598</v>
      </c>
      <c r="K4150">
        <v>0</v>
      </c>
      <c r="L4150">
        <v>0</v>
      </c>
      <c r="M4150">
        <v>0</v>
      </c>
      <c r="N4150">
        <v>184.222222222222</v>
      </c>
      <c r="O4150">
        <v>0</v>
      </c>
      <c r="P4150">
        <v>6</v>
      </c>
      <c r="Q4150">
        <v>13.5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9</v>
      </c>
      <c r="Y4150">
        <v>36.5555555555556</v>
      </c>
      <c r="Z4150">
        <v>0</v>
      </c>
      <c r="AA4150">
        <v>0</v>
      </c>
      <c r="AB4150">
        <v>9</v>
      </c>
      <c r="AC4150">
        <v>61.8888888888889</v>
      </c>
      <c r="AD4150">
        <v>1</v>
      </c>
      <c r="AE4150">
        <v>3</v>
      </c>
      <c r="AF4150">
        <v>36</v>
      </c>
      <c r="AG4150">
        <v>0.33333333333333298</v>
      </c>
      <c r="AH4150" s="4">
        <v>0</v>
      </c>
      <c r="AI4150">
        <v>0</v>
      </c>
      <c r="AJ4150" s="4">
        <v>0</v>
      </c>
      <c r="AK4150">
        <v>0</v>
      </c>
      <c r="AL4150" s="4">
        <v>1</v>
      </c>
      <c r="AM4150">
        <v>0.11111111111111099</v>
      </c>
      <c r="AN4150" s="4">
        <v>0</v>
      </c>
      <c r="AO4150">
        <v>0</v>
      </c>
      <c r="AP4150" s="4">
        <v>0</v>
      </c>
      <c r="AQ4150">
        <v>0</v>
      </c>
      <c r="AR4150" s="4">
        <v>0</v>
      </c>
      <c r="AS4150">
        <v>0</v>
      </c>
      <c r="AT4150" s="4">
        <v>0</v>
      </c>
      <c r="AU4150" s="4">
        <v>0</v>
      </c>
      <c r="AV4150" s="4">
        <v>0</v>
      </c>
      <c r="AW4150">
        <v>2.25</v>
      </c>
      <c r="AX4150" s="4">
        <f t="shared" si="64"/>
        <v>4</v>
      </c>
      <c r="AY4150" s="4">
        <v>0</v>
      </c>
      <c r="AZ4150" s="4">
        <v>0</v>
      </c>
    </row>
    <row r="4151" spans="1:52" x14ac:dyDescent="0.25">
      <c r="A4151" s="4">
        <v>2017</v>
      </c>
      <c r="B4151" s="4" t="s">
        <v>1065</v>
      </c>
      <c r="C4151" t="s">
        <v>282</v>
      </c>
      <c r="D4151" t="s">
        <v>234</v>
      </c>
      <c r="E4151" s="18" t="s">
        <v>745</v>
      </c>
      <c r="F4151" s="4">
        <v>25</v>
      </c>
      <c r="G4151">
        <v>23</v>
      </c>
      <c r="H4151">
        <v>2.8695652173913002</v>
      </c>
      <c r="I4151">
        <v>24</v>
      </c>
      <c r="J4151">
        <v>4.5833333333333304</v>
      </c>
      <c r="K4151">
        <v>0</v>
      </c>
      <c r="L4151">
        <v>0</v>
      </c>
      <c r="M4151">
        <v>20</v>
      </c>
      <c r="N4151">
        <v>1629.8181818181799</v>
      </c>
      <c r="O4151">
        <v>0.8</v>
      </c>
      <c r="P4151">
        <v>24</v>
      </c>
      <c r="Q4151">
        <v>20.5833333333333</v>
      </c>
      <c r="R4151">
        <v>9</v>
      </c>
      <c r="S4151">
        <v>86.8888888888889</v>
      </c>
      <c r="T4151">
        <v>4</v>
      </c>
      <c r="U4151">
        <v>153.5</v>
      </c>
      <c r="V4151">
        <v>4</v>
      </c>
      <c r="W4151">
        <v>61</v>
      </c>
      <c r="X4151">
        <v>20</v>
      </c>
      <c r="Y4151">
        <v>102.05</v>
      </c>
      <c r="Z4151">
        <v>4</v>
      </c>
      <c r="AA4151">
        <v>230.5</v>
      </c>
      <c r="AB4151">
        <v>20</v>
      </c>
      <c r="AC4151">
        <v>134.80000000000001</v>
      </c>
      <c r="AD4151">
        <v>0.8</v>
      </c>
      <c r="AE4151">
        <v>6</v>
      </c>
      <c r="AF4151">
        <v>94</v>
      </c>
      <c r="AG4151">
        <v>0.24</v>
      </c>
      <c r="AH4151" s="4">
        <v>4</v>
      </c>
      <c r="AI4151">
        <v>1</v>
      </c>
      <c r="AJ4151" s="4">
        <v>0</v>
      </c>
      <c r="AK4151">
        <v>0</v>
      </c>
      <c r="AL4151" s="4">
        <v>5</v>
      </c>
      <c r="AM4151">
        <v>0.25</v>
      </c>
      <c r="AN4151" s="4">
        <v>3</v>
      </c>
      <c r="AO4151">
        <v>0.15</v>
      </c>
      <c r="AP4151" s="4">
        <v>0</v>
      </c>
      <c r="AQ4151">
        <v>0</v>
      </c>
      <c r="AR4151" s="4">
        <v>1</v>
      </c>
      <c r="AS4151">
        <v>0.04</v>
      </c>
      <c r="AT4151" s="4">
        <v>0</v>
      </c>
      <c r="AU4151" s="4">
        <v>1</v>
      </c>
      <c r="AV4151" s="4">
        <v>0</v>
      </c>
      <c r="AW4151">
        <v>2.4</v>
      </c>
      <c r="AX4151" s="4">
        <f t="shared" si="64"/>
        <v>10.416666666666668</v>
      </c>
      <c r="AY4151" s="4">
        <v>4</v>
      </c>
      <c r="AZ4151" s="4">
        <v>2.25</v>
      </c>
    </row>
    <row r="4152" spans="1:52" x14ac:dyDescent="0.25">
      <c r="A4152" s="4">
        <v>2017</v>
      </c>
      <c r="B4152" s="4" t="s">
        <v>1065</v>
      </c>
      <c r="C4152" t="s">
        <v>282</v>
      </c>
      <c r="D4152" t="s">
        <v>215</v>
      </c>
      <c r="E4152" s="18" t="s">
        <v>727</v>
      </c>
      <c r="F4152" s="4">
        <v>155</v>
      </c>
      <c r="G4152">
        <v>147</v>
      </c>
      <c r="H4152">
        <v>2.7346938775510199</v>
      </c>
      <c r="I4152">
        <v>152</v>
      </c>
      <c r="J4152">
        <v>4.7302631578947398</v>
      </c>
      <c r="K4152">
        <v>0</v>
      </c>
      <c r="L4152">
        <v>0</v>
      </c>
      <c r="M4152">
        <v>29</v>
      </c>
      <c r="N4152">
        <v>960.50657894736798</v>
      </c>
      <c r="O4152">
        <v>0.187096774193548</v>
      </c>
      <c r="P4152">
        <v>136</v>
      </c>
      <c r="Q4152">
        <v>14.6911764705882</v>
      </c>
      <c r="R4152">
        <v>37</v>
      </c>
      <c r="S4152">
        <v>46.027027027027003</v>
      </c>
      <c r="T4152">
        <v>16</v>
      </c>
      <c r="U4152">
        <v>132.1875</v>
      </c>
      <c r="V4152">
        <v>14</v>
      </c>
      <c r="W4152">
        <v>4.78571428571429</v>
      </c>
      <c r="X4152">
        <v>129</v>
      </c>
      <c r="Y4152">
        <v>75.635658914728694</v>
      </c>
      <c r="Z4152">
        <v>16</v>
      </c>
      <c r="AA4152">
        <v>233.875</v>
      </c>
      <c r="AB4152">
        <v>136</v>
      </c>
      <c r="AC4152">
        <v>94.75</v>
      </c>
      <c r="AD4152">
        <v>0.87741935483871003</v>
      </c>
      <c r="AE4152">
        <v>12</v>
      </c>
      <c r="AF4152">
        <v>56.6666666666667</v>
      </c>
      <c r="AG4152">
        <v>7.7419354838709695E-2</v>
      </c>
      <c r="AH4152" s="4">
        <v>8</v>
      </c>
      <c r="AI4152">
        <v>0.5</v>
      </c>
      <c r="AJ4152" s="4">
        <v>3</v>
      </c>
      <c r="AK4152">
        <v>0.1875</v>
      </c>
      <c r="AL4152" s="4">
        <v>15</v>
      </c>
      <c r="AM4152">
        <v>0.110294117647059</v>
      </c>
      <c r="AN4152" s="4">
        <v>7</v>
      </c>
      <c r="AO4152">
        <v>5.1470588235294101E-2</v>
      </c>
      <c r="AP4152" s="4">
        <v>1</v>
      </c>
      <c r="AQ4152">
        <v>6.4516129032258099E-3</v>
      </c>
      <c r="AR4152" s="4">
        <v>0</v>
      </c>
      <c r="AS4152">
        <v>0</v>
      </c>
      <c r="AT4152" s="4">
        <v>0</v>
      </c>
      <c r="AU4152" s="4">
        <v>3</v>
      </c>
      <c r="AV4152" s="4">
        <v>1</v>
      </c>
      <c r="AW4152">
        <v>2.3384615384615399</v>
      </c>
      <c r="AX4152" s="4">
        <f t="shared" si="64"/>
        <v>66.282894736842067</v>
      </c>
      <c r="AY4152" s="4">
        <v>16</v>
      </c>
      <c r="AZ4152" s="4">
        <v>14.4375</v>
      </c>
    </row>
    <row r="4153" spans="1:52" x14ac:dyDescent="0.25">
      <c r="A4153" s="4">
        <v>2017</v>
      </c>
      <c r="B4153" s="4" t="s">
        <v>1065</v>
      </c>
      <c r="C4153" t="s">
        <v>282</v>
      </c>
      <c r="D4153" t="s">
        <v>233</v>
      </c>
      <c r="E4153" s="18" t="s">
        <v>744</v>
      </c>
      <c r="F4153" s="4">
        <v>109</v>
      </c>
      <c r="G4153">
        <v>109</v>
      </c>
      <c r="H4153">
        <v>4.1009174311926602</v>
      </c>
      <c r="I4153">
        <v>109</v>
      </c>
      <c r="J4153">
        <v>6.0458715596330297</v>
      </c>
      <c r="K4153">
        <v>2</v>
      </c>
      <c r="L4153">
        <v>1.8348623853211E-2</v>
      </c>
      <c r="M4153">
        <v>68</v>
      </c>
      <c r="N4153">
        <v>3357.3203883495098</v>
      </c>
      <c r="O4153">
        <v>0.62385321100917401</v>
      </c>
      <c r="P4153">
        <v>93</v>
      </c>
      <c r="Q4153">
        <v>9.1720430107526898</v>
      </c>
      <c r="R4153">
        <v>22</v>
      </c>
      <c r="S4153">
        <v>40.045454545454497</v>
      </c>
      <c r="T4153">
        <v>7</v>
      </c>
      <c r="U4153">
        <v>132.28571428571399</v>
      </c>
      <c r="V4153">
        <v>5</v>
      </c>
      <c r="W4153">
        <v>41.8</v>
      </c>
      <c r="X4153">
        <v>96</v>
      </c>
      <c r="Y4153">
        <v>78.8854166666667</v>
      </c>
      <c r="Z4153">
        <v>9</v>
      </c>
      <c r="AA4153">
        <v>328.66666666666703</v>
      </c>
      <c r="AB4153">
        <v>100</v>
      </c>
      <c r="AC4153">
        <v>103.94</v>
      </c>
      <c r="AD4153">
        <v>0.91743119266055095</v>
      </c>
      <c r="AE4153">
        <v>9</v>
      </c>
      <c r="AF4153">
        <v>73.2222222222222</v>
      </c>
      <c r="AG4153">
        <v>8.2568807339449601E-2</v>
      </c>
      <c r="AH4153" s="4">
        <v>6</v>
      </c>
      <c r="AI4153">
        <v>0.66666666666666696</v>
      </c>
      <c r="AJ4153" s="4">
        <v>0</v>
      </c>
      <c r="AK4153">
        <v>0</v>
      </c>
      <c r="AL4153" s="4">
        <v>17</v>
      </c>
      <c r="AM4153">
        <v>0.17</v>
      </c>
      <c r="AN4153" s="4">
        <v>6</v>
      </c>
      <c r="AO4153">
        <v>0.06</v>
      </c>
      <c r="AP4153" s="4">
        <v>2</v>
      </c>
      <c r="AQ4153">
        <v>1.8348623853211E-2</v>
      </c>
      <c r="AR4153" s="4">
        <v>1</v>
      </c>
      <c r="AS4153">
        <v>9.1743119266054999E-3</v>
      </c>
      <c r="AT4153" s="4">
        <v>0</v>
      </c>
      <c r="AU4153" s="4">
        <v>0</v>
      </c>
      <c r="AV4153" s="4">
        <v>2</v>
      </c>
      <c r="AW4153">
        <v>2.2708333333333299</v>
      </c>
      <c r="AX4153" s="4">
        <f t="shared" si="64"/>
        <v>48.000000000000071</v>
      </c>
      <c r="AY4153" s="4">
        <v>6</v>
      </c>
      <c r="AZ4153" s="4">
        <v>14.6666666666667</v>
      </c>
    </row>
    <row r="4154" spans="1:52" x14ac:dyDescent="0.25">
      <c r="A4154" s="4">
        <v>2017</v>
      </c>
      <c r="B4154" s="4" t="s">
        <v>1065</v>
      </c>
      <c r="C4154" t="s">
        <v>282</v>
      </c>
      <c r="D4154" t="s">
        <v>206</v>
      </c>
      <c r="E4154" s="18" t="s">
        <v>718</v>
      </c>
      <c r="F4154" s="4">
        <v>2</v>
      </c>
      <c r="G4154">
        <v>1</v>
      </c>
      <c r="H4154">
        <v>2</v>
      </c>
      <c r="I4154">
        <v>2</v>
      </c>
      <c r="J4154">
        <v>1.5</v>
      </c>
      <c r="K4154">
        <v>0</v>
      </c>
      <c r="L4154">
        <v>0</v>
      </c>
      <c r="M4154">
        <v>1</v>
      </c>
      <c r="N4154">
        <v>805</v>
      </c>
      <c r="O4154">
        <v>0.5</v>
      </c>
      <c r="P4154">
        <v>2</v>
      </c>
      <c r="Q4154">
        <v>16</v>
      </c>
      <c r="R4154">
        <v>2</v>
      </c>
      <c r="S4154">
        <v>17.5</v>
      </c>
      <c r="T4154">
        <v>2</v>
      </c>
      <c r="U4154">
        <v>338</v>
      </c>
      <c r="V4154">
        <v>2</v>
      </c>
      <c r="W4154">
        <v>108</v>
      </c>
      <c r="X4154">
        <v>0</v>
      </c>
      <c r="Y4154">
        <v>0</v>
      </c>
      <c r="Z4154">
        <v>2</v>
      </c>
      <c r="AA4154">
        <v>500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 s="4">
        <v>0</v>
      </c>
      <c r="AI4154">
        <v>0</v>
      </c>
      <c r="AJ4154" s="4">
        <v>1</v>
      </c>
      <c r="AK4154">
        <v>0.5</v>
      </c>
      <c r="AL4154" s="4">
        <v>0</v>
      </c>
      <c r="AM4154">
        <v>0</v>
      </c>
      <c r="AN4154" s="4">
        <v>0</v>
      </c>
      <c r="AO4154">
        <v>0</v>
      </c>
      <c r="AP4154" s="4">
        <v>0</v>
      </c>
      <c r="AQ4154">
        <v>0</v>
      </c>
      <c r="AR4154" s="4">
        <v>0</v>
      </c>
      <c r="AS4154">
        <v>0</v>
      </c>
      <c r="AT4154" s="4">
        <v>0</v>
      </c>
      <c r="AU4154" s="4">
        <v>0</v>
      </c>
      <c r="AV4154" s="4">
        <v>0</v>
      </c>
      <c r="AW4154">
        <v>1</v>
      </c>
      <c r="AX4154" s="4">
        <f t="shared" si="64"/>
        <v>2</v>
      </c>
      <c r="AY4154" s="4">
        <v>2</v>
      </c>
      <c r="AZ4154" s="4">
        <v>30.5</v>
      </c>
    </row>
    <row r="4155" spans="1:52" x14ac:dyDescent="0.25">
      <c r="A4155" s="4">
        <v>2017</v>
      </c>
      <c r="B4155" s="4" t="s">
        <v>1065</v>
      </c>
      <c r="C4155" t="s">
        <v>282</v>
      </c>
      <c r="D4155" t="s">
        <v>232</v>
      </c>
      <c r="E4155" s="18" t="s">
        <v>743</v>
      </c>
      <c r="F4155" s="4">
        <v>203</v>
      </c>
      <c r="G4155">
        <v>199</v>
      </c>
      <c r="H4155">
        <v>4.4824120603015096</v>
      </c>
      <c r="I4155">
        <v>202</v>
      </c>
      <c r="J4155">
        <v>7.4009900990099</v>
      </c>
      <c r="K4155">
        <v>4</v>
      </c>
      <c r="L4155">
        <v>1.9801980198019799E-2</v>
      </c>
      <c r="M4155">
        <v>11</v>
      </c>
      <c r="N4155">
        <v>205.507692307692</v>
      </c>
      <c r="O4155">
        <v>5.4187192118226597E-2</v>
      </c>
      <c r="P4155">
        <v>165</v>
      </c>
      <c r="Q4155">
        <v>18.230303030302998</v>
      </c>
      <c r="R4155">
        <v>52</v>
      </c>
      <c r="S4155">
        <v>42.480769230769198</v>
      </c>
      <c r="T4155">
        <v>31</v>
      </c>
      <c r="U4155">
        <v>156.54838709677401</v>
      </c>
      <c r="V4155">
        <v>29</v>
      </c>
      <c r="W4155">
        <v>6.7931034482758603</v>
      </c>
      <c r="X4155">
        <v>165</v>
      </c>
      <c r="Y4155">
        <v>90.987878787878799</v>
      </c>
      <c r="Z4155">
        <v>32</v>
      </c>
      <c r="AA4155">
        <v>349.65625</v>
      </c>
      <c r="AB4155">
        <v>170</v>
      </c>
      <c r="AC4155">
        <v>115.2</v>
      </c>
      <c r="AD4155">
        <v>0.83743842364531995</v>
      </c>
      <c r="AE4155">
        <v>15</v>
      </c>
      <c r="AF4155">
        <v>35.733333333333299</v>
      </c>
      <c r="AG4155">
        <v>7.3891625615763595E-2</v>
      </c>
      <c r="AH4155" s="4">
        <v>18</v>
      </c>
      <c r="AI4155">
        <v>0.5625</v>
      </c>
      <c r="AJ4155" s="4">
        <v>7</v>
      </c>
      <c r="AK4155">
        <v>0.21875</v>
      </c>
      <c r="AL4155" s="4">
        <v>20</v>
      </c>
      <c r="AM4155">
        <v>0.11764705882352899</v>
      </c>
      <c r="AN4155" s="4">
        <v>9</v>
      </c>
      <c r="AO4155">
        <v>5.29411764705882E-2</v>
      </c>
      <c r="AP4155" s="4">
        <v>1</v>
      </c>
      <c r="AQ4155">
        <v>4.92610837438424E-3</v>
      </c>
      <c r="AR4155" s="4">
        <v>0</v>
      </c>
      <c r="AS4155">
        <v>0</v>
      </c>
      <c r="AT4155" s="4">
        <v>0</v>
      </c>
      <c r="AU4155" s="4">
        <v>1</v>
      </c>
      <c r="AV4155" s="4">
        <v>3</v>
      </c>
      <c r="AW4155">
        <v>2.4337349397590402</v>
      </c>
      <c r="AX4155" s="4">
        <f t="shared" si="64"/>
        <v>83.410891089108773</v>
      </c>
      <c r="AY4155" s="4">
        <v>31</v>
      </c>
      <c r="AZ4155" s="4">
        <v>17.5161290322581</v>
      </c>
    </row>
    <row r="4156" spans="1:52" x14ac:dyDescent="0.25">
      <c r="A4156" s="4">
        <v>2017</v>
      </c>
      <c r="B4156" s="4" t="s">
        <v>1065</v>
      </c>
      <c r="C4156" t="s">
        <v>282</v>
      </c>
      <c r="D4156" t="s">
        <v>314</v>
      </c>
      <c r="E4156" s="18" t="s">
        <v>819</v>
      </c>
      <c r="F4156" s="4">
        <v>61</v>
      </c>
      <c r="G4156">
        <v>48</v>
      </c>
      <c r="H4156">
        <v>4.4166666666666696</v>
      </c>
      <c r="I4156">
        <v>61</v>
      </c>
      <c r="J4156">
        <v>6.7540983606557399</v>
      </c>
      <c r="K4156">
        <v>0</v>
      </c>
      <c r="L4156">
        <v>0</v>
      </c>
      <c r="M4156">
        <v>14</v>
      </c>
      <c r="N4156">
        <v>1383.60655737705</v>
      </c>
      <c r="O4156">
        <v>0.22950819672131101</v>
      </c>
      <c r="P4156">
        <v>52</v>
      </c>
      <c r="Q4156">
        <v>15.3269230769231</v>
      </c>
      <c r="R4156">
        <v>21</v>
      </c>
      <c r="S4156">
        <v>61.761904761904802</v>
      </c>
      <c r="T4156">
        <v>3</v>
      </c>
      <c r="U4156">
        <v>100.666666666667</v>
      </c>
      <c r="V4156">
        <v>3</v>
      </c>
      <c r="W4156">
        <v>15.6666666666667</v>
      </c>
      <c r="X4156">
        <v>57</v>
      </c>
      <c r="Y4156">
        <v>106.526315789474</v>
      </c>
      <c r="Z4156">
        <v>3</v>
      </c>
      <c r="AA4156">
        <v>218.333333333333</v>
      </c>
      <c r="AB4156">
        <v>58</v>
      </c>
      <c r="AC4156">
        <v>133.758620689655</v>
      </c>
      <c r="AD4156">
        <v>0.95081967213114804</v>
      </c>
      <c r="AE4156">
        <v>10</v>
      </c>
      <c r="AF4156">
        <v>85.3</v>
      </c>
      <c r="AG4156">
        <v>0.16393442622950799</v>
      </c>
      <c r="AH4156" s="4">
        <v>2</v>
      </c>
      <c r="AI4156">
        <v>0.66666666666666696</v>
      </c>
      <c r="AJ4156" s="4">
        <v>0</v>
      </c>
      <c r="AK4156">
        <v>0</v>
      </c>
      <c r="AL4156" s="4">
        <v>10</v>
      </c>
      <c r="AM4156">
        <v>0.17241379310344801</v>
      </c>
      <c r="AN4156" s="4">
        <v>1</v>
      </c>
      <c r="AO4156">
        <v>1.72413793103448E-2</v>
      </c>
      <c r="AP4156" s="4">
        <v>0</v>
      </c>
      <c r="AQ4156">
        <v>0</v>
      </c>
      <c r="AR4156" s="4">
        <v>0</v>
      </c>
      <c r="AS4156">
        <v>0</v>
      </c>
      <c r="AT4156" s="4">
        <v>0</v>
      </c>
      <c r="AU4156" s="4">
        <v>0</v>
      </c>
      <c r="AV4156" s="4">
        <v>0</v>
      </c>
      <c r="AW4156">
        <v>2.1034482758620698</v>
      </c>
      <c r="AX4156" s="4">
        <f t="shared" si="64"/>
        <v>28.999999999999989</v>
      </c>
      <c r="AY4156" s="4">
        <v>3</v>
      </c>
      <c r="AZ4156" s="4">
        <v>0</v>
      </c>
    </row>
    <row r="4157" spans="1:52" x14ac:dyDescent="0.25">
      <c r="A4157" s="4">
        <v>2017</v>
      </c>
      <c r="B4157" s="4" t="s">
        <v>1065</v>
      </c>
      <c r="C4157" t="s">
        <v>282</v>
      </c>
      <c r="D4157" t="s">
        <v>347</v>
      </c>
      <c r="E4157" s="18" t="s">
        <v>847</v>
      </c>
      <c r="F4157" s="4">
        <v>32</v>
      </c>
      <c r="G4157">
        <v>32</v>
      </c>
      <c r="H4157">
        <v>2.125</v>
      </c>
      <c r="I4157">
        <v>32</v>
      </c>
      <c r="J4157">
        <v>3.1875</v>
      </c>
      <c r="K4157">
        <v>4</v>
      </c>
      <c r="L4157">
        <v>0.125</v>
      </c>
      <c r="M4157">
        <v>17</v>
      </c>
      <c r="N4157">
        <v>3034.6666666666702</v>
      </c>
      <c r="O4157">
        <v>0.53125</v>
      </c>
      <c r="P4157">
        <v>25</v>
      </c>
      <c r="Q4157">
        <v>15.52</v>
      </c>
      <c r="R4157">
        <v>5</v>
      </c>
      <c r="S4157">
        <v>43.8</v>
      </c>
      <c r="T4157">
        <v>1</v>
      </c>
      <c r="U4157">
        <v>156</v>
      </c>
      <c r="V4157">
        <v>1</v>
      </c>
      <c r="W4157">
        <v>2</v>
      </c>
      <c r="X4157">
        <v>31</v>
      </c>
      <c r="Y4157">
        <v>89.161290322580598</v>
      </c>
      <c r="Z4157">
        <v>1</v>
      </c>
      <c r="AA4157">
        <v>278</v>
      </c>
      <c r="AB4157">
        <v>31</v>
      </c>
      <c r="AC4157">
        <v>109.838709677419</v>
      </c>
      <c r="AD4157">
        <v>0.96875</v>
      </c>
      <c r="AE4157">
        <v>3</v>
      </c>
      <c r="AF4157">
        <v>26.3333333333333</v>
      </c>
      <c r="AG4157">
        <v>9.375E-2</v>
      </c>
      <c r="AH4157" s="4">
        <v>1</v>
      </c>
      <c r="AI4157">
        <v>1</v>
      </c>
      <c r="AJ4157" s="4">
        <v>0</v>
      </c>
      <c r="AK4157">
        <v>0</v>
      </c>
      <c r="AL4157" s="4">
        <v>3</v>
      </c>
      <c r="AM4157">
        <v>9.6774193548387094E-2</v>
      </c>
      <c r="AN4157" s="4">
        <v>3</v>
      </c>
      <c r="AO4157">
        <v>9.6774193548387094E-2</v>
      </c>
      <c r="AP4157" s="4">
        <v>0</v>
      </c>
      <c r="AQ4157">
        <v>0</v>
      </c>
      <c r="AR4157" s="4">
        <v>1</v>
      </c>
      <c r="AS4157">
        <v>3.125E-2</v>
      </c>
      <c r="AT4157" s="4">
        <v>0</v>
      </c>
      <c r="AU4157" s="4">
        <v>0</v>
      </c>
      <c r="AV4157" s="4">
        <v>0</v>
      </c>
      <c r="AW4157">
        <v>2.9090909090909101</v>
      </c>
      <c r="AX4157" s="4">
        <f t="shared" si="64"/>
        <v>10.999999999999996</v>
      </c>
      <c r="AY4157" s="4">
        <v>1</v>
      </c>
      <c r="AZ4157" s="4">
        <v>0</v>
      </c>
    </row>
    <row r="4158" spans="1:52" x14ac:dyDescent="0.25">
      <c r="A4158" s="4">
        <v>2017</v>
      </c>
      <c r="B4158" s="4" t="s">
        <v>1065</v>
      </c>
      <c r="C4158" t="s">
        <v>282</v>
      </c>
      <c r="D4158" t="s">
        <v>374</v>
      </c>
      <c r="E4158" s="18" t="s">
        <v>873</v>
      </c>
      <c r="F4158" s="4">
        <v>72</v>
      </c>
      <c r="G4158">
        <v>55</v>
      </c>
      <c r="H4158">
        <v>3</v>
      </c>
      <c r="I4158">
        <v>71</v>
      </c>
      <c r="J4158">
        <v>6.1971830985915499</v>
      </c>
      <c r="K4158">
        <v>9</v>
      </c>
      <c r="L4158">
        <v>0.12676056338028199</v>
      </c>
      <c r="M4158">
        <v>4</v>
      </c>
      <c r="N4158">
        <v>51.128571428571398</v>
      </c>
      <c r="O4158">
        <v>5.5555555555555601E-2</v>
      </c>
      <c r="P4158">
        <v>66</v>
      </c>
      <c r="Q4158">
        <v>26.2424242424242</v>
      </c>
      <c r="R4158">
        <v>18</v>
      </c>
      <c r="S4158">
        <v>61.2777777777778</v>
      </c>
      <c r="T4158">
        <v>8</v>
      </c>
      <c r="U4158">
        <v>132.125</v>
      </c>
      <c r="V4158">
        <v>8</v>
      </c>
      <c r="W4158">
        <v>3.125</v>
      </c>
      <c r="X4158">
        <v>60</v>
      </c>
      <c r="Y4158">
        <v>111.73333333333299</v>
      </c>
      <c r="Z4158">
        <v>9</v>
      </c>
      <c r="AA4158">
        <v>255.888888888889</v>
      </c>
      <c r="AB4158">
        <v>62</v>
      </c>
      <c r="AC4158">
        <v>140.564516129032</v>
      </c>
      <c r="AD4158">
        <v>0.86111111111111105</v>
      </c>
      <c r="AE4158">
        <v>5</v>
      </c>
      <c r="AF4158">
        <v>56.6</v>
      </c>
      <c r="AG4158">
        <v>6.9444444444444406E-2</v>
      </c>
      <c r="AH4158" s="4">
        <v>6</v>
      </c>
      <c r="AI4158">
        <v>0.66666666666666696</v>
      </c>
      <c r="AJ4158" s="4">
        <v>0</v>
      </c>
      <c r="AK4158">
        <v>0</v>
      </c>
      <c r="AL4158" s="4">
        <v>18</v>
      </c>
      <c r="AM4158">
        <v>0.29032258064516098</v>
      </c>
      <c r="AN4158" s="4">
        <v>1</v>
      </c>
      <c r="AO4158">
        <v>1.6129032258064498E-2</v>
      </c>
      <c r="AP4158" s="4">
        <v>0</v>
      </c>
      <c r="AQ4158">
        <v>0</v>
      </c>
      <c r="AR4158" s="4">
        <v>0</v>
      </c>
      <c r="AS4158">
        <v>0</v>
      </c>
      <c r="AT4158" s="4">
        <v>0</v>
      </c>
      <c r="AU4158" s="4">
        <v>1</v>
      </c>
      <c r="AV4158" s="4">
        <v>0</v>
      </c>
      <c r="AW4158">
        <v>1.7749999999999999</v>
      </c>
      <c r="AX4158" s="4">
        <f t="shared" si="64"/>
        <v>40.563380281690144</v>
      </c>
      <c r="AY4158" s="4">
        <v>8</v>
      </c>
      <c r="AZ4158" s="4">
        <v>0.125</v>
      </c>
    </row>
    <row r="4159" spans="1:52" x14ac:dyDescent="0.25">
      <c r="A4159" s="4">
        <v>2017</v>
      </c>
      <c r="B4159" s="4" t="s">
        <v>1065</v>
      </c>
      <c r="C4159" t="s">
        <v>282</v>
      </c>
      <c r="D4159" t="s">
        <v>455</v>
      </c>
      <c r="E4159" s="18" t="s">
        <v>952</v>
      </c>
      <c r="F4159" s="4">
        <v>59</v>
      </c>
      <c r="G4159">
        <v>55</v>
      </c>
      <c r="H4159">
        <v>5.1454545454545499</v>
      </c>
      <c r="I4159">
        <v>59</v>
      </c>
      <c r="J4159">
        <v>7.4745762711864403</v>
      </c>
      <c r="K4159">
        <v>2</v>
      </c>
      <c r="L4159">
        <v>3.3898305084745797E-2</v>
      </c>
      <c r="M4159">
        <v>2</v>
      </c>
      <c r="N4159">
        <v>31.2931034482759</v>
      </c>
      <c r="O4159">
        <v>3.3898305084745797E-2</v>
      </c>
      <c r="P4159">
        <v>41</v>
      </c>
      <c r="Q4159">
        <v>23.585365853658502</v>
      </c>
      <c r="R4159">
        <v>7</v>
      </c>
      <c r="S4159">
        <v>46.142857142857103</v>
      </c>
      <c r="T4159">
        <v>9</v>
      </c>
      <c r="U4159">
        <v>219.333333333333</v>
      </c>
      <c r="V4159">
        <v>3</v>
      </c>
      <c r="W4159">
        <v>2</v>
      </c>
      <c r="X4159">
        <v>48</v>
      </c>
      <c r="Y4159">
        <v>76.5833333333333</v>
      </c>
      <c r="Z4159">
        <v>9</v>
      </c>
      <c r="AA4159">
        <v>363.555555555556</v>
      </c>
      <c r="AB4159">
        <v>50</v>
      </c>
      <c r="AC4159">
        <v>103.38</v>
      </c>
      <c r="AD4159">
        <v>0.84745762711864403</v>
      </c>
      <c r="AE4159">
        <v>12</v>
      </c>
      <c r="AF4159">
        <v>50.5833333333333</v>
      </c>
      <c r="AG4159">
        <v>0.20338983050847501</v>
      </c>
      <c r="AH4159" s="4">
        <v>5</v>
      </c>
      <c r="AI4159">
        <v>0.55555555555555602</v>
      </c>
      <c r="AJ4159" s="4">
        <v>3</v>
      </c>
      <c r="AK4159">
        <v>0.33333333333333298</v>
      </c>
      <c r="AL4159" s="4">
        <v>5</v>
      </c>
      <c r="AM4159">
        <v>0.1</v>
      </c>
      <c r="AN4159" s="4">
        <v>1</v>
      </c>
      <c r="AO4159">
        <v>0.02</v>
      </c>
      <c r="AP4159" s="4">
        <v>1</v>
      </c>
      <c r="AQ4159">
        <v>1.6949152542372899E-2</v>
      </c>
      <c r="AR4159" s="4">
        <v>0</v>
      </c>
      <c r="AS4159">
        <v>0</v>
      </c>
      <c r="AT4159" s="4">
        <v>0</v>
      </c>
      <c r="AU4159" s="4">
        <v>0</v>
      </c>
      <c r="AV4159" s="4">
        <v>3</v>
      </c>
      <c r="AW4159">
        <v>1.6857142857142899</v>
      </c>
      <c r="AX4159" s="4">
        <f t="shared" si="64"/>
        <v>34.999999999999915</v>
      </c>
      <c r="AY4159" s="4">
        <v>8</v>
      </c>
      <c r="AZ4159" s="4">
        <v>4.75</v>
      </c>
    </row>
    <row r="4160" spans="1:52" x14ac:dyDescent="0.25">
      <c r="A4160" s="4">
        <v>2017</v>
      </c>
      <c r="B4160" s="4" t="s">
        <v>1065</v>
      </c>
      <c r="C4160" t="s">
        <v>282</v>
      </c>
      <c r="D4160" t="s">
        <v>456</v>
      </c>
      <c r="E4160" s="18" t="s">
        <v>953</v>
      </c>
      <c r="F4160" s="4">
        <v>26</v>
      </c>
      <c r="G4160">
        <v>25</v>
      </c>
      <c r="H4160">
        <v>4.28</v>
      </c>
      <c r="I4160">
        <v>26</v>
      </c>
      <c r="J4160">
        <v>7.3846153846153904</v>
      </c>
      <c r="K4160">
        <v>4</v>
      </c>
      <c r="L4160">
        <v>0.15384615384615399</v>
      </c>
      <c r="M4160">
        <v>1</v>
      </c>
      <c r="N4160">
        <v>233.961538461538</v>
      </c>
      <c r="O4160">
        <v>3.8461538461538498E-2</v>
      </c>
      <c r="P4160">
        <v>22</v>
      </c>
      <c r="Q4160">
        <v>24.636363636363601</v>
      </c>
      <c r="R4160">
        <v>3</v>
      </c>
      <c r="S4160">
        <v>53.3333333333333</v>
      </c>
      <c r="T4160">
        <v>0</v>
      </c>
      <c r="U4160">
        <v>0</v>
      </c>
      <c r="V4160">
        <v>0</v>
      </c>
      <c r="W4160">
        <v>0</v>
      </c>
      <c r="X4160">
        <v>26</v>
      </c>
      <c r="Y4160">
        <v>80.807692307692307</v>
      </c>
      <c r="Z4160">
        <v>0</v>
      </c>
      <c r="AA4160">
        <v>0</v>
      </c>
      <c r="AB4160">
        <v>26</v>
      </c>
      <c r="AC4160">
        <v>99.730769230769198</v>
      </c>
      <c r="AD4160">
        <v>1</v>
      </c>
      <c r="AE4160">
        <v>5</v>
      </c>
      <c r="AF4160">
        <v>46.8</v>
      </c>
      <c r="AG4160">
        <v>0.19230769230769201</v>
      </c>
      <c r="AH4160" s="4">
        <v>0</v>
      </c>
      <c r="AI4160">
        <v>0</v>
      </c>
      <c r="AJ4160" s="4">
        <v>0</v>
      </c>
      <c r="AK4160">
        <v>0</v>
      </c>
      <c r="AL4160" s="4">
        <v>0</v>
      </c>
      <c r="AM4160">
        <v>0</v>
      </c>
      <c r="AN4160" s="4">
        <v>1</v>
      </c>
      <c r="AO4160">
        <v>3.8461538461538498E-2</v>
      </c>
      <c r="AP4160" s="4">
        <v>0</v>
      </c>
      <c r="AQ4160">
        <v>0</v>
      </c>
      <c r="AR4160" s="4">
        <v>1</v>
      </c>
      <c r="AS4160">
        <v>3.8461538461538498E-2</v>
      </c>
      <c r="AT4160" s="4">
        <v>0</v>
      </c>
      <c r="AU4160" s="4">
        <v>0</v>
      </c>
      <c r="AV4160" s="4">
        <v>0</v>
      </c>
      <c r="AW4160">
        <v>1.2380952380952399</v>
      </c>
      <c r="AX4160" s="4">
        <f t="shared" si="64"/>
        <v>20.999999999999968</v>
      </c>
      <c r="AY4160" s="4">
        <v>0</v>
      </c>
      <c r="AZ4160" s="4">
        <v>0</v>
      </c>
    </row>
    <row r="4161" spans="1:52" x14ac:dyDescent="0.25">
      <c r="A4161" s="4">
        <v>2017</v>
      </c>
      <c r="B4161" s="4" t="s">
        <v>1065</v>
      </c>
      <c r="C4161" t="s">
        <v>282</v>
      </c>
      <c r="D4161" t="s">
        <v>457</v>
      </c>
      <c r="E4161" s="18" t="s">
        <v>954</v>
      </c>
      <c r="F4161" s="4">
        <v>1</v>
      </c>
      <c r="G4161">
        <v>0</v>
      </c>
      <c r="H4161">
        <v>0</v>
      </c>
      <c r="I4161">
        <v>1</v>
      </c>
      <c r="J4161">
        <v>0</v>
      </c>
      <c r="K4161">
        <v>0</v>
      </c>
      <c r="L4161">
        <v>0</v>
      </c>
      <c r="M4161">
        <v>1</v>
      </c>
      <c r="N4161">
        <v>0</v>
      </c>
      <c r="O4161">
        <v>1</v>
      </c>
      <c r="P4161">
        <v>1</v>
      </c>
      <c r="Q4161">
        <v>1</v>
      </c>
      <c r="R4161">
        <v>0</v>
      </c>
      <c r="S4161">
        <v>0</v>
      </c>
      <c r="T4161">
        <v>1</v>
      </c>
      <c r="U4161">
        <v>182</v>
      </c>
      <c r="V4161">
        <v>1</v>
      </c>
      <c r="W4161">
        <v>31</v>
      </c>
      <c r="X4161">
        <v>0</v>
      </c>
      <c r="Y4161">
        <v>0</v>
      </c>
      <c r="Z4161">
        <v>1</v>
      </c>
      <c r="AA4161">
        <v>259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 s="4">
        <v>0</v>
      </c>
      <c r="AI4161">
        <v>0</v>
      </c>
      <c r="AJ4161" s="4">
        <v>0</v>
      </c>
      <c r="AK4161">
        <v>0</v>
      </c>
      <c r="AL4161" s="4">
        <v>0</v>
      </c>
      <c r="AM4161">
        <v>0</v>
      </c>
      <c r="AN4161" s="4">
        <v>0</v>
      </c>
      <c r="AO4161">
        <v>0</v>
      </c>
      <c r="AP4161" s="4">
        <v>0</v>
      </c>
      <c r="AQ4161">
        <v>0</v>
      </c>
      <c r="AR4161" s="4">
        <v>0</v>
      </c>
      <c r="AS4161">
        <v>0</v>
      </c>
      <c r="AT4161" s="4">
        <v>0</v>
      </c>
      <c r="AU4161" s="4">
        <v>0</v>
      </c>
      <c r="AV4161" s="4">
        <v>0</v>
      </c>
      <c r="AW4161">
        <v>1</v>
      </c>
      <c r="AX4161" s="4">
        <f t="shared" si="64"/>
        <v>1</v>
      </c>
      <c r="AY4161" s="4">
        <v>0</v>
      </c>
      <c r="AZ4161" s="4">
        <v>0</v>
      </c>
    </row>
    <row r="4162" spans="1:52" x14ac:dyDescent="0.25">
      <c r="A4162" s="4">
        <v>2017</v>
      </c>
      <c r="B4162" s="4" t="s">
        <v>1065</v>
      </c>
      <c r="C4162" t="s">
        <v>282</v>
      </c>
      <c r="D4162" t="s">
        <v>459</v>
      </c>
      <c r="E4162" s="18" t="s">
        <v>956</v>
      </c>
      <c r="F4162" s="4">
        <v>40</v>
      </c>
      <c r="G4162">
        <v>40</v>
      </c>
      <c r="H4162">
        <v>3.75</v>
      </c>
      <c r="I4162">
        <v>40</v>
      </c>
      <c r="J4162">
        <v>6.35</v>
      </c>
      <c r="K4162">
        <v>2</v>
      </c>
      <c r="L4162">
        <v>0.05</v>
      </c>
      <c r="M4162">
        <v>19</v>
      </c>
      <c r="N4162">
        <v>2469.5500000000002</v>
      </c>
      <c r="O4162">
        <v>0.47499999999999998</v>
      </c>
      <c r="P4162">
        <v>33</v>
      </c>
      <c r="Q4162">
        <v>17.818181818181799</v>
      </c>
      <c r="R4162">
        <v>8</v>
      </c>
      <c r="S4162">
        <v>28</v>
      </c>
      <c r="T4162">
        <v>4</v>
      </c>
      <c r="U4162">
        <v>124.75</v>
      </c>
      <c r="V4162">
        <v>2</v>
      </c>
      <c r="W4162">
        <v>2.5</v>
      </c>
      <c r="X4162">
        <v>35</v>
      </c>
      <c r="Y4162">
        <v>87.257142857142895</v>
      </c>
      <c r="Z4162">
        <v>4</v>
      </c>
      <c r="AA4162">
        <v>332.25</v>
      </c>
      <c r="AB4162">
        <v>36</v>
      </c>
      <c r="AC4162">
        <v>114.805555555556</v>
      </c>
      <c r="AD4162">
        <v>0.9</v>
      </c>
      <c r="AE4162">
        <v>4</v>
      </c>
      <c r="AF4162">
        <v>44</v>
      </c>
      <c r="AG4162">
        <v>0.1</v>
      </c>
      <c r="AH4162" s="4">
        <v>1</v>
      </c>
      <c r="AI4162">
        <v>0.25</v>
      </c>
      <c r="AJ4162" s="4">
        <v>0</v>
      </c>
      <c r="AK4162">
        <v>0</v>
      </c>
      <c r="AL4162" s="4">
        <v>2</v>
      </c>
      <c r="AM4162">
        <v>5.5555555555555601E-2</v>
      </c>
      <c r="AN4162" s="4">
        <v>1</v>
      </c>
      <c r="AO4162">
        <v>2.7777777777777801E-2</v>
      </c>
      <c r="AP4162" s="4">
        <v>0</v>
      </c>
      <c r="AQ4162">
        <v>0</v>
      </c>
      <c r="AR4162" s="4">
        <v>0</v>
      </c>
      <c r="AS4162">
        <v>0</v>
      </c>
      <c r="AT4162" s="4">
        <v>0</v>
      </c>
      <c r="AU4162" s="4">
        <v>0</v>
      </c>
      <c r="AV4162" s="4">
        <v>0</v>
      </c>
      <c r="AW4162">
        <v>1.6666666666666701</v>
      </c>
      <c r="AX4162" s="4">
        <f t="shared" si="64"/>
        <v>23.99999999999995</v>
      </c>
      <c r="AY4162" s="4">
        <v>4</v>
      </c>
      <c r="AZ4162" s="4">
        <v>0</v>
      </c>
    </row>
    <row r="4163" spans="1:52" x14ac:dyDescent="0.25">
      <c r="A4163" s="4">
        <v>2017</v>
      </c>
      <c r="B4163" s="4" t="s">
        <v>1065</v>
      </c>
      <c r="C4163" t="s">
        <v>282</v>
      </c>
      <c r="D4163" t="s">
        <v>525</v>
      </c>
      <c r="E4163" s="18" t="s">
        <v>1017</v>
      </c>
      <c r="F4163" s="4">
        <v>5</v>
      </c>
      <c r="G4163">
        <v>2</v>
      </c>
      <c r="H4163">
        <v>41</v>
      </c>
      <c r="I4163">
        <v>5</v>
      </c>
      <c r="J4163">
        <v>27.2</v>
      </c>
      <c r="K4163">
        <v>0</v>
      </c>
      <c r="L4163">
        <v>0</v>
      </c>
      <c r="M4163">
        <v>0</v>
      </c>
      <c r="N4163">
        <v>462.2</v>
      </c>
      <c r="O4163">
        <v>0</v>
      </c>
      <c r="P4163">
        <v>3</v>
      </c>
      <c r="Q4163">
        <v>29.3333333333333</v>
      </c>
      <c r="R4163">
        <v>1</v>
      </c>
      <c r="S4163">
        <v>85</v>
      </c>
      <c r="T4163">
        <v>0</v>
      </c>
      <c r="U4163">
        <v>0</v>
      </c>
      <c r="V4163">
        <v>0</v>
      </c>
      <c r="W4163">
        <v>0</v>
      </c>
      <c r="X4163">
        <v>5</v>
      </c>
      <c r="Y4163">
        <v>104.2</v>
      </c>
      <c r="Z4163">
        <v>0</v>
      </c>
      <c r="AA4163">
        <v>0</v>
      </c>
      <c r="AB4163">
        <v>5</v>
      </c>
      <c r="AC4163">
        <v>152.4</v>
      </c>
      <c r="AD4163">
        <v>1</v>
      </c>
      <c r="AE4163">
        <v>2</v>
      </c>
      <c r="AF4163">
        <v>132</v>
      </c>
      <c r="AG4163">
        <v>0.4</v>
      </c>
      <c r="AH4163" s="4">
        <v>0</v>
      </c>
      <c r="AI4163">
        <v>0</v>
      </c>
      <c r="AJ4163" s="4">
        <v>0</v>
      </c>
      <c r="AK4163">
        <v>0</v>
      </c>
      <c r="AL4163" s="4">
        <v>0</v>
      </c>
      <c r="AM4163">
        <v>0</v>
      </c>
      <c r="AN4163" s="4">
        <v>1</v>
      </c>
      <c r="AO4163">
        <v>0.2</v>
      </c>
      <c r="AP4163" s="4">
        <v>0</v>
      </c>
      <c r="AQ4163">
        <v>0</v>
      </c>
      <c r="AR4163" s="4">
        <v>0</v>
      </c>
      <c r="AS4163">
        <v>0</v>
      </c>
      <c r="AT4163" s="4">
        <v>0</v>
      </c>
      <c r="AU4163" s="4">
        <v>0</v>
      </c>
      <c r="AV4163" s="4">
        <v>0</v>
      </c>
      <c r="AW4163">
        <v>1.6666666666666701</v>
      </c>
      <c r="AX4163" s="4">
        <f t="shared" ref="AX4163:AX4203" si="65">IF(ISERROR(F4163/AW4163),0,F4163/AW4163)</f>
        <v>2.9999999999999938</v>
      </c>
      <c r="AY4163" s="4">
        <v>0</v>
      </c>
      <c r="AZ4163" s="4">
        <v>0</v>
      </c>
    </row>
    <row r="4164" spans="1:52" x14ac:dyDescent="0.25">
      <c r="A4164" s="4">
        <v>2017</v>
      </c>
      <c r="B4164" s="4" t="s">
        <v>1065</v>
      </c>
      <c r="C4164" t="s">
        <v>282</v>
      </c>
      <c r="D4164" t="s">
        <v>563</v>
      </c>
      <c r="E4164" s="18" t="s">
        <v>1054</v>
      </c>
      <c r="F4164" s="4">
        <v>1</v>
      </c>
      <c r="G4164">
        <v>1</v>
      </c>
      <c r="H4164">
        <v>3</v>
      </c>
      <c r="I4164">
        <v>1</v>
      </c>
      <c r="J4164">
        <v>8</v>
      </c>
      <c r="K4164">
        <v>0</v>
      </c>
      <c r="L4164">
        <v>0</v>
      </c>
      <c r="M4164">
        <v>0</v>
      </c>
      <c r="N4164">
        <v>107</v>
      </c>
      <c r="O4164">
        <v>0</v>
      </c>
      <c r="P4164">
        <v>1</v>
      </c>
      <c r="Q4164">
        <v>43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1</v>
      </c>
      <c r="Y4164">
        <v>707</v>
      </c>
      <c r="Z4164">
        <v>0</v>
      </c>
      <c r="AA4164">
        <v>0</v>
      </c>
      <c r="AB4164">
        <v>1</v>
      </c>
      <c r="AC4164">
        <v>824</v>
      </c>
      <c r="AD4164">
        <v>1</v>
      </c>
      <c r="AE4164">
        <v>0</v>
      </c>
      <c r="AF4164">
        <v>0</v>
      </c>
      <c r="AG4164">
        <v>0</v>
      </c>
      <c r="AH4164" s="4">
        <v>0</v>
      </c>
      <c r="AI4164">
        <v>0</v>
      </c>
      <c r="AJ4164" s="4">
        <v>0</v>
      </c>
      <c r="AK4164">
        <v>0</v>
      </c>
      <c r="AL4164" s="4">
        <v>1</v>
      </c>
      <c r="AM4164">
        <v>1</v>
      </c>
      <c r="AN4164" s="4">
        <v>0</v>
      </c>
      <c r="AO4164">
        <v>0</v>
      </c>
      <c r="AP4164" s="4">
        <v>0</v>
      </c>
      <c r="AQ4164">
        <v>0</v>
      </c>
      <c r="AR4164" s="4">
        <v>0</v>
      </c>
      <c r="AS4164">
        <v>0</v>
      </c>
      <c r="AT4164" s="4">
        <v>0</v>
      </c>
      <c r="AU4164" s="4">
        <v>0</v>
      </c>
      <c r="AV4164" s="4">
        <v>0</v>
      </c>
      <c r="AW4164">
        <v>1</v>
      </c>
      <c r="AX4164" s="4">
        <f t="shared" si="65"/>
        <v>1</v>
      </c>
      <c r="AY4164" s="4">
        <v>0</v>
      </c>
      <c r="AZ4164" s="4">
        <v>0</v>
      </c>
    </row>
    <row r="4165" spans="1:52" x14ac:dyDescent="0.25">
      <c r="A4165" s="4">
        <v>2017</v>
      </c>
      <c r="B4165" s="4" t="s">
        <v>1065</v>
      </c>
      <c r="C4165" t="s">
        <v>282</v>
      </c>
      <c r="D4165" t="s">
        <v>1074</v>
      </c>
      <c r="E4165" s="18" t="s">
        <v>1134</v>
      </c>
      <c r="F4165" s="4">
        <v>96</v>
      </c>
      <c r="G4165">
        <v>87</v>
      </c>
      <c r="H4165">
        <v>5.6666666666666696</v>
      </c>
      <c r="I4165">
        <v>93</v>
      </c>
      <c r="J4165">
        <v>8.5591397849462396</v>
      </c>
      <c r="K4165">
        <v>3</v>
      </c>
      <c r="L4165">
        <v>3.2258064516128997E-2</v>
      </c>
      <c r="M4165">
        <v>17</v>
      </c>
      <c r="N4165">
        <v>399.77906976744202</v>
      </c>
      <c r="O4165">
        <v>0.17708333333333301</v>
      </c>
      <c r="P4165">
        <v>82</v>
      </c>
      <c r="Q4165">
        <v>29.634146341463399</v>
      </c>
      <c r="R4165">
        <v>23</v>
      </c>
      <c r="S4165">
        <v>63.869565217391298</v>
      </c>
      <c r="T4165">
        <v>9</v>
      </c>
      <c r="U4165">
        <v>186.444444444444</v>
      </c>
      <c r="V4165">
        <v>5</v>
      </c>
      <c r="W4165">
        <v>5.4</v>
      </c>
      <c r="X4165">
        <v>80</v>
      </c>
      <c r="Y4165">
        <v>122.9375</v>
      </c>
      <c r="Z4165">
        <v>9</v>
      </c>
      <c r="AA4165">
        <v>323.88888888888903</v>
      </c>
      <c r="AB4165">
        <v>84</v>
      </c>
      <c r="AC4165">
        <v>144.36904761904799</v>
      </c>
      <c r="AD4165">
        <v>0.875</v>
      </c>
      <c r="AE4165">
        <v>7</v>
      </c>
      <c r="AF4165">
        <v>88.142857142857096</v>
      </c>
      <c r="AG4165">
        <v>7.2916666666666699E-2</v>
      </c>
      <c r="AH4165" s="4">
        <v>4</v>
      </c>
      <c r="AI4165">
        <v>0.44444444444444398</v>
      </c>
      <c r="AJ4165" s="4">
        <v>1</v>
      </c>
      <c r="AK4165">
        <v>0.11111111111111099</v>
      </c>
      <c r="AL4165" s="4">
        <v>15</v>
      </c>
      <c r="AM4165">
        <v>0.17857142857142899</v>
      </c>
      <c r="AN4165" s="4">
        <v>1</v>
      </c>
      <c r="AO4165">
        <v>1.1904761904761901E-2</v>
      </c>
      <c r="AP4165" s="4">
        <v>0</v>
      </c>
      <c r="AQ4165">
        <v>0</v>
      </c>
      <c r="AR4165" s="4">
        <v>0</v>
      </c>
      <c r="AS4165">
        <v>0</v>
      </c>
      <c r="AT4165" s="4">
        <v>0</v>
      </c>
      <c r="AU4165" s="4">
        <v>3</v>
      </c>
      <c r="AV4165" s="4">
        <v>0</v>
      </c>
      <c r="AW4165">
        <v>1.7884615384615401</v>
      </c>
      <c r="AX4165" s="4">
        <f t="shared" si="65"/>
        <v>53.677419354838662</v>
      </c>
      <c r="AY4165" s="4">
        <v>8</v>
      </c>
      <c r="AZ4165" s="4">
        <v>25.375</v>
      </c>
    </row>
    <row r="4166" spans="1:52" x14ac:dyDescent="0.25">
      <c r="A4166" s="4">
        <v>2017</v>
      </c>
      <c r="B4166" s="4" t="s">
        <v>1065</v>
      </c>
      <c r="C4166" t="s">
        <v>282</v>
      </c>
      <c r="D4166" t="s">
        <v>1080</v>
      </c>
      <c r="E4166" s="18" t="s">
        <v>1140</v>
      </c>
      <c r="F4166" s="4">
        <v>1</v>
      </c>
      <c r="G4166">
        <v>0</v>
      </c>
      <c r="H4166">
        <v>0</v>
      </c>
      <c r="I4166">
        <v>1</v>
      </c>
      <c r="J4166">
        <v>0</v>
      </c>
      <c r="K4166">
        <v>0</v>
      </c>
      <c r="L4166">
        <v>0</v>
      </c>
      <c r="M4166">
        <v>0</v>
      </c>
      <c r="N4166">
        <v>-462</v>
      </c>
      <c r="O4166">
        <v>0</v>
      </c>
      <c r="P4166">
        <v>1</v>
      </c>
      <c r="Q4166">
        <v>48</v>
      </c>
      <c r="R4166">
        <v>1</v>
      </c>
      <c r="S4166">
        <v>48</v>
      </c>
      <c r="T4166">
        <v>1</v>
      </c>
      <c r="U4166">
        <v>424</v>
      </c>
      <c r="V4166">
        <v>1</v>
      </c>
      <c r="W4166">
        <v>2</v>
      </c>
      <c r="X4166">
        <v>0</v>
      </c>
      <c r="Y4166">
        <v>0</v>
      </c>
      <c r="Z4166">
        <v>1</v>
      </c>
      <c r="AA4166">
        <v>975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 s="4">
        <v>1</v>
      </c>
      <c r="AI4166">
        <v>1</v>
      </c>
      <c r="AJ4166" s="4">
        <v>1</v>
      </c>
      <c r="AK4166">
        <v>1</v>
      </c>
      <c r="AL4166" s="4">
        <v>0</v>
      </c>
      <c r="AM4166">
        <v>0</v>
      </c>
      <c r="AN4166" s="4">
        <v>0</v>
      </c>
      <c r="AO4166">
        <v>0</v>
      </c>
      <c r="AP4166" s="4">
        <v>0</v>
      </c>
      <c r="AQ4166">
        <v>0</v>
      </c>
      <c r="AR4166" s="4">
        <v>0</v>
      </c>
      <c r="AS4166">
        <v>0</v>
      </c>
      <c r="AT4166" s="4">
        <v>0</v>
      </c>
      <c r="AU4166" s="4">
        <v>0</v>
      </c>
      <c r="AV4166" s="4">
        <v>0</v>
      </c>
      <c r="AW4166">
        <v>1</v>
      </c>
      <c r="AX4166" s="4">
        <f t="shared" si="65"/>
        <v>1</v>
      </c>
      <c r="AY4166" s="4">
        <v>1</v>
      </c>
      <c r="AZ4166" s="4">
        <v>0</v>
      </c>
    </row>
    <row r="4167" spans="1:52" x14ac:dyDescent="0.25">
      <c r="A4167" s="4">
        <v>2017</v>
      </c>
      <c r="B4167" s="4" t="s">
        <v>1065</v>
      </c>
      <c r="C4167" t="s">
        <v>284</v>
      </c>
      <c r="D4167" t="s">
        <v>240</v>
      </c>
      <c r="E4167" s="18" t="s">
        <v>751</v>
      </c>
      <c r="F4167" s="4">
        <v>326</v>
      </c>
      <c r="G4167">
        <v>34</v>
      </c>
      <c r="H4167">
        <v>3.3529411764705901</v>
      </c>
      <c r="I4167">
        <v>325</v>
      </c>
      <c r="J4167">
        <v>3.1969230769230799</v>
      </c>
      <c r="K4167">
        <v>12</v>
      </c>
      <c r="L4167">
        <v>3.6923076923076899E-2</v>
      </c>
      <c r="M4167">
        <v>87</v>
      </c>
      <c r="N4167">
        <v>717.74172185430496</v>
      </c>
      <c r="O4167">
        <v>0.26687116564417201</v>
      </c>
      <c r="P4167">
        <v>302</v>
      </c>
      <c r="Q4167">
        <v>14.132450331125799</v>
      </c>
      <c r="R4167">
        <v>104</v>
      </c>
      <c r="S4167">
        <v>152.13461538461499</v>
      </c>
      <c r="T4167">
        <v>87</v>
      </c>
      <c r="U4167">
        <v>154.02298850574701</v>
      </c>
      <c r="V4167">
        <v>73</v>
      </c>
      <c r="W4167">
        <v>7.3287671232876699</v>
      </c>
      <c r="X4167">
        <v>217</v>
      </c>
      <c r="Y4167">
        <v>141.589861751152</v>
      </c>
      <c r="Z4167">
        <v>97</v>
      </c>
      <c r="AA4167">
        <v>702</v>
      </c>
      <c r="AB4167">
        <v>229</v>
      </c>
      <c r="AC4167">
        <v>197.51982378854601</v>
      </c>
      <c r="AD4167">
        <v>0.69631901840490795</v>
      </c>
      <c r="AE4167">
        <v>59</v>
      </c>
      <c r="AF4167">
        <v>82.305084745762699</v>
      </c>
      <c r="AG4167">
        <v>0.18098159509202499</v>
      </c>
      <c r="AH4167" s="4">
        <v>61</v>
      </c>
      <c r="AI4167">
        <v>1.5641025641025601</v>
      </c>
      <c r="AJ4167" s="4">
        <v>18</v>
      </c>
      <c r="AK4167">
        <v>0.46153846153846201</v>
      </c>
      <c r="AL4167" s="4">
        <v>79</v>
      </c>
      <c r="AM4167">
        <v>0.34801762114537399</v>
      </c>
      <c r="AN4167" s="4">
        <v>9</v>
      </c>
      <c r="AO4167">
        <v>3.9647577092511002E-2</v>
      </c>
      <c r="AP4167" s="4">
        <v>4</v>
      </c>
      <c r="AQ4167">
        <v>1.22699386503067E-2</v>
      </c>
      <c r="AR4167" s="4">
        <v>1</v>
      </c>
      <c r="AS4167">
        <v>3.0674846625766898E-3</v>
      </c>
      <c r="AT4167" s="4">
        <v>0</v>
      </c>
      <c r="AU4167" s="4">
        <v>0</v>
      </c>
      <c r="AV4167" s="4">
        <v>5</v>
      </c>
      <c r="AW4167">
        <v>2.3453237410071899</v>
      </c>
      <c r="AX4167" s="4">
        <f t="shared" si="65"/>
        <v>139.00000000000026</v>
      </c>
      <c r="AY4167" s="4">
        <v>84</v>
      </c>
      <c r="AZ4167" s="4">
        <v>9.1547619047619104</v>
      </c>
    </row>
    <row r="4168" spans="1:52" x14ac:dyDescent="0.25">
      <c r="A4168" s="4">
        <v>2017</v>
      </c>
      <c r="B4168" s="4" t="s">
        <v>1065</v>
      </c>
      <c r="C4168" t="s">
        <v>284</v>
      </c>
      <c r="D4168" t="s">
        <v>231</v>
      </c>
      <c r="E4168" s="18" t="s">
        <v>742</v>
      </c>
      <c r="F4168" s="4">
        <v>314</v>
      </c>
      <c r="G4168">
        <v>35</v>
      </c>
      <c r="H4168">
        <v>3.22857142857143</v>
      </c>
      <c r="I4168">
        <v>313</v>
      </c>
      <c r="J4168">
        <v>3.1118210862619802</v>
      </c>
      <c r="K4168">
        <v>12</v>
      </c>
      <c r="L4168">
        <v>3.8338658146964903E-2</v>
      </c>
      <c r="M4168">
        <v>77</v>
      </c>
      <c r="N4168">
        <v>1048.60666666667</v>
      </c>
      <c r="O4168">
        <v>0.24522292993630601</v>
      </c>
      <c r="P4168">
        <v>304</v>
      </c>
      <c r="Q4168">
        <v>22.1118421052632</v>
      </c>
      <c r="R4168">
        <v>143</v>
      </c>
      <c r="S4168">
        <v>116.524475524476</v>
      </c>
      <c r="T4168">
        <v>126</v>
      </c>
      <c r="U4168">
        <v>174.34126984126999</v>
      </c>
      <c r="V4168">
        <v>114</v>
      </c>
      <c r="W4168">
        <v>11.0350877192982</v>
      </c>
      <c r="X4168">
        <v>177</v>
      </c>
      <c r="Y4168">
        <v>169.841807909605</v>
      </c>
      <c r="Z4168">
        <v>130</v>
      </c>
      <c r="AA4168">
        <v>507.695652173913</v>
      </c>
      <c r="AB4168">
        <v>183</v>
      </c>
      <c r="AC4168">
        <v>205.11538461538501</v>
      </c>
      <c r="AD4168">
        <v>0.579617834394905</v>
      </c>
      <c r="AE4168">
        <v>24</v>
      </c>
      <c r="AF4168">
        <v>99</v>
      </c>
      <c r="AG4168">
        <v>7.6433121019108305E-2</v>
      </c>
      <c r="AH4168" s="4">
        <v>85</v>
      </c>
      <c r="AI4168">
        <v>0.73913043478260898</v>
      </c>
      <c r="AJ4168" s="4">
        <v>26</v>
      </c>
      <c r="AK4168">
        <v>0.22608695652173899</v>
      </c>
      <c r="AL4168" s="4">
        <v>82</v>
      </c>
      <c r="AM4168">
        <v>0.450549450549451</v>
      </c>
      <c r="AN4168" s="4">
        <v>11</v>
      </c>
      <c r="AO4168">
        <v>6.0439560439560398E-2</v>
      </c>
      <c r="AP4168" s="4">
        <v>1</v>
      </c>
      <c r="AQ4168">
        <v>3.1847133757961798E-3</v>
      </c>
      <c r="AR4168" s="4">
        <v>0</v>
      </c>
      <c r="AS4168">
        <v>0</v>
      </c>
      <c r="AT4168" s="4">
        <v>0</v>
      </c>
      <c r="AU4168" s="4">
        <v>1</v>
      </c>
      <c r="AV4168" s="4">
        <v>7</v>
      </c>
      <c r="AW4168">
        <v>1.98101265822785</v>
      </c>
      <c r="AX4168" s="4">
        <f t="shared" si="65"/>
        <v>158.50479233226821</v>
      </c>
      <c r="AY4168" s="4">
        <v>125</v>
      </c>
      <c r="AZ4168" s="4">
        <v>12.427419354838699</v>
      </c>
    </row>
    <row r="4169" spans="1:52" x14ac:dyDescent="0.25">
      <c r="A4169" s="4">
        <v>2017</v>
      </c>
      <c r="B4169" s="4" t="s">
        <v>1065</v>
      </c>
      <c r="C4169" t="s">
        <v>284</v>
      </c>
      <c r="D4169" t="s">
        <v>229</v>
      </c>
      <c r="E4169" s="18" t="s">
        <v>740</v>
      </c>
      <c r="F4169" s="4">
        <v>125</v>
      </c>
      <c r="G4169">
        <v>2</v>
      </c>
      <c r="H4169">
        <v>0</v>
      </c>
      <c r="I4169">
        <v>125</v>
      </c>
      <c r="J4169">
        <v>2.7839999999999998</v>
      </c>
      <c r="K4169">
        <v>6</v>
      </c>
      <c r="L4169">
        <v>4.8000000000000001E-2</v>
      </c>
      <c r="M4169">
        <v>90</v>
      </c>
      <c r="N4169">
        <v>2293.59375</v>
      </c>
      <c r="O4169">
        <v>0.72</v>
      </c>
      <c r="P4169">
        <v>109</v>
      </c>
      <c r="Q4169">
        <v>21.697247706422001</v>
      </c>
      <c r="R4169">
        <v>28</v>
      </c>
      <c r="S4169">
        <v>141.607142857143</v>
      </c>
      <c r="T4169">
        <v>23</v>
      </c>
      <c r="U4169">
        <v>177.434782608696</v>
      </c>
      <c r="V4169">
        <v>23</v>
      </c>
      <c r="W4169">
        <v>7.6956521739130404</v>
      </c>
      <c r="X4169">
        <v>95</v>
      </c>
      <c r="Y4169">
        <v>109.65263157894699</v>
      </c>
      <c r="Z4169">
        <v>24</v>
      </c>
      <c r="AA4169">
        <v>349.461538461538</v>
      </c>
      <c r="AB4169">
        <v>101</v>
      </c>
      <c r="AC4169">
        <v>139.76</v>
      </c>
      <c r="AD4169">
        <v>0.8</v>
      </c>
      <c r="AE4169">
        <v>44</v>
      </c>
      <c r="AF4169">
        <v>82.454545454545496</v>
      </c>
      <c r="AG4169">
        <v>0.35199999999999998</v>
      </c>
      <c r="AH4169" s="4">
        <v>12</v>
      </c>
      <c r="AI4169">
        <v>0.92307692307692302</v>
      </c>
      <c r="AJ4169" s="4">
        <v>6</v>
      </c>
      <c r="AK4169">
        <v>0.46153846153846201</v>
      </c>
      <c r="AL4169" s="4">
        <v>20</v>
      </c>
      <c r="AM4169">
        <v>0.2</v>
      </c>
      <c r="AN4169" s="4">
        <v>5</v>
      </c>
      <c r="AO4169">
        <v>0.05</v>
      </c>
      <c r="AP4169" s="4">
        <v>0</v>
      </c>
      <c r="AQ4169">
        <v>0</v>
      </c>
      <c r="AR4169" s="4">
        <v>0</v>
      </c>
      <c r="AS4169">
        <v>0</v>
      </c>
      <c r="AT4169" s="4">
        <v>0</v>
      </c>
      <c r="AU4169" s="4">
        <v>0</v>
      </c>
      <c r="AV4169" s="4">
        <v>2</v>
      </c>
      <c r="AW4169">
        <v>1.92307692307692</v>
      </c>
      <c r="AX4169" s="4">
        <f t="shared" si="65"/>
        <v>65.000000000000099</v>
      </c>
      <c r="AY4169" s="4">
        <v>12</v>
      </c>
      <c r="AZ4169" s="4">
        <v>4.5</v>
      </c>
    </row>
    <row r="4170" spans="1:52" x14ac:dyDescent="0.25">
      <c r="A4170" s="4">
        <v>2017</v>
      </c>
      <c r="B4170" s="4" t="s">
        <v>1065</v>
      </c>
      <c r="C4170" t="s">
        <v>284</v>
      </c>
      <c r="D4170" t="s">
        <v>221</v>
      </c>
      <c r="E4170" s="18" t="s">
        <v>732</v>
      </c>
      <c r="F4170" s="4">
        <v>31</v>
      </c>
      <c r="G4170">
        <v>0</v>
      </c>
      <c r="H4170">
        <v>0</v>
      </c>
      <c r="I4170">
        <v>31</v>
      </c>
      <c r="J4170">
        <v>3.32258064516129</v>
      </c>
      <c r="K4170">
        <v>0</v>
      </c>
      <c r="L4170">
        <v>0</v>
      </c>
      <c r="M4170">
        <v>14</v>
      </c>
      <c r="N4170">
        <v>3044.16129032258</v>
      </c>
      <c r="O4170">
        <v>0.45161290322580599</v>
      </c>
      <c r="P4170">
        <v>25</v>
      </c>
      <c r="Q4170">
        <v>15.08</v>
      </c>
      <c r="R4170">
        <v>9</v>
      </c>
      <c r="S4170">
        <v>63.3333333333333</v>
      </c>
      <c r="T4170">
        <v>1</v>
      </c>
      <c r="U4170">
        <v>180</v>
      </c>
      <c r="V4170">
        <v>1</v>
      </c>
      <c r="W4170">
        <v>20</v>
      </c>
      <c r="X4170">
        <v>28</v>
      </c>
      <c r="Y4170">
        <v>115.28571428571399</v>
      </c>
      <c r="Z4170">
        <v>1</v>
      </c>
      <c r="AA4170">
        <v>416</v>
      </c>
      <c r="AB4170">
        <v>30</v>
      </c>
      <c r="AC4170">
        <v>145.03333333333299</v>
      </c>
      <c r="AD4170">
        <v>0.967741935483871</v>
      </c>
      <c r="AE4170">
        <v>12</v>
      </c>
      <c r="AF4170">
        <v>64.25</v>
      </c>
      <c r="AG4170">
        <v>0.38709677419354799</v>
      </c>
      <c r="AH4170" s="4">
        <v>1</v>
      </c>
      <c r="AI4170">
        <v>1</v>
      </c>
      <c r="AJ4170" s="4">
        <v>0</v>
      </c>
      <c r="AK4170">
        <v>0</v>
      </c>
      <c r="AL4170" s="4">
        <v>8</v>
      </c>
      <c r="AM4170">
        <v>0.266666666666667</v>
      </c>
      <c r="AN4170" s="4">
        <v>5</v>
      </c>
      <c r="AO4170">
        <v>0.16666666666666699</v>
      </c>
      <c r="AP4170" s="4">
        <v>0</v>
      </c>
      <c r="AQ4170">
        <v>0</v>
      </c>
      <c r="AR4170" s="4">
        <v>0</v>
      </c>
      <c r="AS4170">
        <v>0</v>
      </c>
      <c r="AT4170" s="4">
        <v>0</v>
      </c>
      <c r="AU4170" s="4">
        <v>0</v>
      </c>
      <c r="AV4170" s="4">
        <v>0</v>
      </c>
      <c r="AW4170">
        <v>1.47619047619048</v>
      </c>
      <c r="AX4170" s="4">
        <f t="shared" si="65"/>
        <v>20.999999999999947</v>
      </c>
      <c r="AY4170" s="4">
        <v>1</v>
      </c>
      <c r="AZ4170" s="4">
        <v>1</v>
      </c>
    </row>
    <row r="4171" spans="1:52" x14ac:dyDescent="0.25">
      <c r="A4171" s="4">
        <v>2017</v>
      </c>
      <c r="B4171" s="4" t="s">
        <v>1065</v>
      </c>
      <c r="C4171" t="s">
        <v>284</v>
      </c>
      <c r="D4171" t="s">
        <v>225</v>
      </c>
      <c r="E4171" s="18" t="s">
        <v>736</v>
      </c>
      <c r="F4171" s="4">
        <v>95</v>
      </c>
      <c r="G4171">
        <v>3</v>
      </c>
      <c r="H4171">
        <v>3.3333333333333299</v>
      </c>
      <c r="I4171">
        <v>95</v>
      </c>
      <c r="J4171">
        <v>2.76842105263158</v>
      </c>
      <c r="K4171">
        <v>2</v>
      </c>
      <c r="L4171">
        <v>2.1052631578947399E-2</v>
      </c>
      <c r="M4171">
        <v>77</v>
      </c>
      <c r="N4171">
        <v>3450.91044776119</v>
      </c>
      <c r="O4171">
        <v>0.81052631578947398</v>
      </c>
      <c r="P4171">
        <v>61</v>
      </c>
      <c r="Q4171">
        <v>20.0491803278689</v>
      </c>
      <c r="R4171">
        <v>17</v>
      </c>
      <c r="S4171">
        <v>57.529411764705898</v>
      </c>
      <c r="T4171">
        <v>6</v>
      </c>
      <c r="U4171">
        <v>158.5</v>
      </c>
      <c r="V4171">
        <v>6</v>
      </c>
      <c r="W4171">
        <v>6.1666666666666696</v>
      </c>
      <c r="X4171">
        <v>86</v>
      </c>
      <c r="Y4171">
        <v>101.197674418605</v>
      </c>
      <c r="Z4171">
        <v>8</v>
      </c>
      <c r="AA4171">
        <v>525.625</v>
      </c>
      <c r="AB4171">
        <v>87</v>
      </c>
      <c r="AC4171">
        <v>119.574712643678</v>
      </c>
      <c r="AD4171">
        <v>0.91578947368421104</v>
      </c>
      <c r="AE4171">
        <v>40</v>
      </c>
      <c r="AF4171">
        <v>49.8</v>
      </c>
      <c r="AG4171">
        <v>0.42105263157894701</v>
      </c>
      <c r="AH4171" s="4">
        <v>5</v>
      </c>
      <c r="AI4171">
        <v>0.625</v>
      </c>
      <c r="AJ4171" s="4">
        <v>0</v>
      </c>
      <c r="AK4171">
        <v>0</v>
      </c>
      <c r="AL4171" s="4">
        <v>18</v>
      </c>
      <c r="AM4171">
        <v>0.20689655172413801</v>
      </c>
      <c r="AN4171" s="4">
        <v>8</v>
      </c>
      <c r="AO4171">
        <v>9.1954022988505704E-2</v>
      </c>
      <c r="AP4171" s="4">
        <v>0</v>
      </c>
      <c r="AQ4171">
        <v>0</v>
      </c>
      <c r="AR4171" s="4">
        <v>0</v>
      </c>
      <c r="AS4171">
        <v>0</v>
      </c>
      <c r="AT4171" s="4">
        <v>0</v>
      </c>
      <c r="AU4171" s="4">
        <v>0</v>
      </c>
      <c r="AV4171" s="4">
        <v>2</v>
      </c>
      <c r="AW4171">
        <v>1.72727272727273</v>
      </c>
      <c r="AX4171" s="4">
        <f t="shared" si="65"/>
        <v>54.999999999999915</v>
      </c>
      <c r="AY4171" s="4">
        <v>5</v>
      </c>
      <c r="AZ4171" s="4">
        <v>7.8</v>
      </c>
    </row>
    <row r="4172" spans="1:52" x14ac:dyDescent="0.25">
      <c r="A4172" s="4">
        <v>2017</v>
      </c>
      <c r="B4172" s="4" t="s">
        <v>1065</v>
      </c>
      <c r="C4172" t="s">
        <v>284</v>
      </c>
      <c r="D4172" t="s">
        <v>412</v>
      </c>
      <c r="E4172" s="18" t="s">
        <v>908</v>
      </c>
      <c r="F4172" s="4">
        <v>9</v>
      </c>
      <c r="G4172">
        <v>0</v>
      </c>
      <c r="H4172">
        <v>0</v>
      </c>
      <c r="I4172">
        <v>5</v>
      </c>
      <c r="J4172">
        <v>4.2</v>
      </c>
      <c r="K4172">
        <v>0</v>
      </c>
      <c r="L4172">
        <v>0</v>
      </c>
      <c r="M4172">
        <v>7</v>
      </c>
      <c r="N4172">
        <v>1863</v>
      </c>
      <c r="O4172">
        <v>0.77777777777777801</v>
      </c>
      <c r="P4172">
        <v>3</v>
      </c>
      <c r="Q4172">
        <v>4.6666666666666696</v>
      </c>
      <c r="R4172">
        <v>1</v>
      </c>
      <c r="S4172">
        <v>253</v>
      </c>
      <c r="T4172">
        <v>1</v>
      </c>
      <c r="U4172">
        <v>243</v>
      </c>
      <c r="V4172">
        <v>1</v>
      </c>
      <c r="W4172">
        <v>1</v>
      </c>
      <c r="X4172">
        <v>3</v>
      </c>
      <c r="Y4172">
        <v>202.666666666667</v>
      </c>
      <c r="Z4172">
        <v>1</v>
      </c>
      <c r="AA4172">
        <v>0</v>
      </c>
      <c r="AB4172">
        <v>5</v>
      </c>
      <c r="AC4172">
        <v>157.80000000000001</v>
      </c>
      <c r="AD4172">
        <v>0.55555555555555602</v>
      </c>
      <c r="AE4172">
        <v>1</v>
      </c>
      <c r="AF4172">
        <v>71</v>
      </c>
      <c r="AG4172">
        <v>0.11111111111111099</v>
      </c>
      <c r="AH4172" s="4">
        <v>1</v>
      </c>
      <c r="AI4172">
        <v>0</v>
      </c>
      <c r="AJ4172" s="4">
        <v>0</v>
      </c>
      <c r="AK4172">
        <v>0</v>
      </c>
      <c r="AL4172" s="4">
        <v>0</v>
      </c>
      <c r="AM4172">
        <v>0</v>
      </c>
      <c r="AN4172" s="4">
        <v>1</v>
      </c>
      <c r="AO4172">
        <v>0.2</v>
      </c>
      <c r="AP4172" s="4">
        <v>0</v>
      </c>
      <c r="AQ4172">
        <v>0</v>
      </c>
      <c r="AR4172" s="4">
        <v>0</v>
      </c>
      <c r="AS4172">
        <v>0</v>
      </c>
      <c r="AT4172" s="4">
        <v>0</v>
      </c>
      <c r="AU4172" s="4">
        <v>3</v>
      </c>
      <c r="AV4172" s="4">
        <v>1</v>
      </c>
      <c r="AW4172">
        <v>1.5</v>
      </c>
      <c r="AX4172" s="4">
        <f t="shared" si="65"/>
        <v>6</v>
      </c>
      <c r="AY4172" s="4">
        <v>0</v>
      </c>
      <c r="AZ4172" s="4">
        <v>0</v>
      </c>
    </row>
    <row r="4173" spans="1:52" x14ac:dyDescent="0.25">
      <c r="A4173" s="4">
        <v>2017</v>
      </c>
      <c r="B4173" s="4" t="s">
        <v>1065</v>
      </c>
      <c r="C4173" t="s">
        <v>284</v>
      </c>
      <c r="D4173" t="s">
        <v>382</v>
      </c>
      <c r="E4173" s="18" t="s">
        <v>881</v>
      </c>
      <c r="F4173" s="4">
        <v>28</v>
      </c>
      <c r="G4173">
        <v>11</v>
      </c>
      <c r="H4173">
        <v>9.6363636363636402</v>
      </c>
      <c r="I4173">
        <v>28</v>
      </c>
      <c r="J4173">
        <v>16.071428571428601</v>
      </c>
      <c r="K4173">
        <v>2</v>
      </c>
      <c r="L4173">
        <v>7.1428571428571397E-2</v>
      </c>
      <c r="M4173">
        <v>3</v>
      </c>
      <c r="N4173">
        <v>2.64</v>
      </c>
      <c r="O4173">
        <v>0.107142857142857</v>
      </c>
      <c r="P4173">
        <v>17</v>
      </c>
      <c r="Q4173">
        <v>18.764705882352899</v>
      </c>
      <c r="R4173">
        <v>4</v>
      </c>
      <c r="S4173">
        <v>70.25</v>
      </c>
      <c r="T4173">
        <v>0</v>
      </c>
      <c r="U4173">
        <v>0</v>
      </c>
      <c r="V4173">
        <v>0</v>
      </c>
      <c r="W4173">
        <v>0</v>
      </c>
      <c r="X4173">
        <v>26</v>
      </c>
      <c r="Y4173">
        <v>90.076923076923094</v>
      </c>
      <c r="Z4173">
        <v>0</v>
      </c>
      <c r="AA4173">
        <v>0</v>
      </c>
      <c r="AB4173">
        <v>28</v>
      </c>
      <c r="AC4173">
        <v>118.5</v>
      </c>
      <c r="AD4173">
        <v>1</v>
      </c>
      <c r="AE4173">
        <v>14</v>
      </c>
      <c r="AF4173">
        <v>86.571428571428598</v>
      </c>
      <c r="AG4173">
        <v>0.5</v>
      </c>
      <c r="AH4173" s="4">
        <v>0</v>
      </c>
      <c r="AI4173">
        <v>0</v>
      </c>
      <c r="AJ4173" s="4">
        <v>0</v>
      </c>
      <c r="AK4173">
        <v>0</v>
      </c>
      <c r="AL4173" s="4">
        <v>2</v>
      </c>
      <c r="AM4173">
        <v>7.1428571428571397E-2</v>
      </c>
      <c r="AN4173" s="4">
        <v>1</v>
      </c>
      <c r="AO4173">
        <v>3.5714285714285698E-2</v>
      </c>
      <c r="AP4173" s="4">
        <v>0</v>
      </c>
      <c r="AQ4173">
        <v>0</v>
      </c>
      <c r="AR4173" s="4">
        <v>0</v>
      </c>
      <c r="AS4173">
        <v>0</v>
      </c>
      <c r="AT4173" s="4">
        <v>0</v>
      </c>
      <c r="AU4173" s="4">
        <v>0</v>
      </c>
      <c r="AV4173" s="4">
        <v>0</v>
      </c>
      <c r="AW4173">
        <v>2.8</v>
      </c>
      <c r="AX4173" s="4">
        <f t="shared" si="65"/>
        <v>10</v>
      </c>
      <c r="AY4173" s="4">
        <v>0</v>
      </c>
      <c r="AZ4173" s="4">
        <v>0</v>
      </c>
    </row>
    <row r="4174" spans="1:52" x14ac:dyDescent="0.25">
      <c r="A4174" s="4">
        <v>2017</v>
      </c>
      <c r="B4174" s="4" t="s">
        <v>1065</v>
      </c>
      <c r="C4174" t="s">
        <v>284</v>
      </c>
      <c r="D4174" t="s">
        <v>202</v>
      </c>
      <c r="E4174" s="18" t="s">
        <v>714</v>
      </c>
      <c r="F4174" s="4">
        <v>93</v>
      </c>
      <c r="G4174">
        <v>2</v>
      </c>
      <c r="H4174">
        <v>2.5</v>
      </c>
      <c r="I4174">
        <v>93</v>
      </c>
      <c r="J4174">
        <v>1.02150537634409</v>
      </c>
      <c r="K4174">
        <v>0</v>
      </c>
      <c r="L4174">
        <v>0</v>
      </c>
      <c r="M4174">
        <v>13</v>
      </c>
      <c r="N4174">
        <v>720.29670329670296</v>
      </c>
      <c r="O4174">
        <v>0.13978494623655899</v>
      </c>
      <c r="P4174">
        <v>71</v>
      </c>
      <c r="Q4174">
        <v>31.253521126760599</v>
      </c>
      <c r="R4174">
        <v>21</v>
      </c>
      <c r="S4174">
        <v>156.47619047619</v>
      </c>
      <c r="T4174">
        <v>8</v>
      </c>
      <c r="U4174">
        <v>306</v>
      </c>
      <c r="V4174">
        <v>8</v>
      </c>
      <c r="W4174">
        <v>19.5</v>
      </c>
      <c r="X4174">
        <v>83</v>
      </c>
      <c r="Y4174">
        <v>103.518072289157</v>
      </c>
      <c r="Z4174">
        <v>8</v>
      </c>
      <c r="AA4174">
        <v>802</v>
      </c>
      <c r="AB4174">
        <v>85</v>
      </c>
      <c r="AC4174">
        <v>126.152941176471</v>
      </c>
      <c r="AD4174">
        <v>0.91397849462365599</v>
      </c>
      <c r="AE4174">
        <v>46</v>
      </c>
      <c r="AF4174">
        <v>81.130434782608702</v>
      </c>
      <c r="AG4174">
        <v>0.494623655913979</v>
      </c>
      <c r="AH4174" s="4">
        <v>6</v>
      </c>
      <c r="AI4174">
        <v>3</v>
      </c>
      <c r="AJ4174" s="4">
        <v>0</v>
      </c>
      <c r="AK4174">
        <v>0</v>
      </c>
      <c r="AL4174" s="4">
        <v>12</v>
      </c>
      <c r="AM4174">
        <v>0.14117647058823499</v>
      </c>
      <c r="AN4174" s="4">
        <v>5</v>
      </c>
      <c r="AO4174">
        <v>5.8823529411764698E-2</v>
      </c>
      <c r="AP4174" s="4">
        <v>0</v>
      </c>
      <c r="AQ4174">
        <v>0</v>
      </c>
      <c r="AR4174" s="4">
        <v>0</v>
      </c>
      <c r="AS4174">
        <v>0</v>
      </c>
      <c r="AT4174" s="4">
        <v>0</v>
      </c>
      <c r="AU4174" s="4">
        <v>0</v>
      </c>
      <c r="AV4174" s="4">
        <v>1</v>
      </c>
      <c r="AW4174">
        <v>2.4473684210526301</v>
      </c>
      <c r="AX4174" s="4">
        <f t="shared" si="65"/>
        <v>38.000000000000021</v>
      </c>
      <c r="AY4174" s="4">
        <v>8</v>
      </c>
      <c r="AZ4174" s="4">
        <v>7.125</v>
      </c>
    </row>
    <row r="4175" spans="1:52" x14ac:dyDescent="0.25">
      <c r="A4175" s="4">
        <v>2017</v>
      </c>
      <c r="B4175" s="4" t="s">
        <v>1065</v>
      </c>
      <c r="C4175" t="s">
        <v>284</v>
      </c>
      <c r="D4175" t="s">
        <v>285</v>
      </c>
      <c r="E4175" s="18" t="s">
        <v>791</v>
      </c>
      <c r="F4175" s="4">
        <v>494</v>
      </c>
      <c r="G4175">
        <v>134</v>
      </c>
      <c r="H4175">
        <v>1.8208955223880601</v>
      </c>
      <c r="I4175">
        <v>494</v>
      </c>
      <c r="J4175">
        <v>5.4777327935222697</v>
      </c>
      <c r="K4175">
        <v>12</v>
      </c>
      <c r="L4175">
        <v>2.4291497975708499E-2</v>
      </c>
      <c r="M4175">
        <v>22</v>
      </c>
      <c r="N4175">
        <v>214.44105691056899</v>
      </c>
      <c r="O4175">
        <v>4.4534412955465598E-2</v>
      </c>
      <c r="P4175">
        <v>389</v>
      </c>
      <c r="Q4175">
        <v>17.879177377891999</v>
      </c>
      <c r="R4175">
        <v>94</v>
      </c>
      <c r="S4175">
        <v>57.648936170212799</v>
      </c>
      <c r="T4175">
        <v>17</v>
      </c>
      <c r="U4175">
        <v>150.23529411764699</v>
      </c>
      <c r="V4175">
        <v>14</v>
      </c>
      <c r="W4175">
        <v>3</v>
      </c>
      <c r="X4175">
        <v>470</v>
      </c>
      <c r="Y4175">
        <v>75.685106382978702</v>
      </c>
      <c r="Z4175">
        <v>17</v>
      </c>
      <c r="AA4175">
        <v>520.61538461538498</v>
      </c>
      <c r="AB4175">
        <v>477</v>
      </c>
      <c r="AC4175">
        <v>94.381551362683396</v>
      </c>
      <c r="AD4175">
        <v>0.96558704453441302</v>
      </c>
      <c r="AE4175">
        <v>320</v>
      </c>
      <c r="AF4175">
        <v>71.743750000000006</v>
      </c>
      <c r="AG4175">
        <v>0.64777327935222695</v>
      </c>
      <c r="AH4175" s="4">
        <v>14</v>
      </c>
      <c r="AI4175">
        <v>1.07692307692308</v>
      </c>
      <c r="AJ4175" s="4">
        <v>4</v>
      </c>
      <c r="AK4175">
        <v>0.30769230769230799</v>
      </c>
      <c r="AL4175" s="4">
        <v>50</v>
      </c>
      <c r="AM4175">
        <v>0.10482180293501001</v>
      </c>
      <c r="AN4175" s="4">
        <v>21</v>
      </c>
      <c r="AO4175">
        <v>4.40251572327044E-2</v>
      </c>
      <c r="AP4175" s="4">
        <v>10</v>
      </c>
      <c r="AQ4175">
        <v>2.0242914979757099E-2</v>
      </c>
      <c r="AR4175" s="4">
        <v>0</v>
      </c>
      <c r="AS4175">
        <v>0</v>
      </c>
      <c r="AT4175" s="4">
        <v>0</v>
      </c>
      <c r="AU4175" s="4">
        <v>0</v>
      </c>
      <c r="AV4175" s="4">
        <v>1</v>
      </c>
      <c r="AW4175">
        <v>2.83908045977011</v>
      </c>
      <c r="AX4175" s="4">
        <f t="shared" si="65"/>
        <v>174.00000000000031</v>
      </c>
      <c r="AY4175" s="4">
        <v>17</v>
      </c>
      <c r="AZ4175" s="4">
        <v>2.47058823529412</v>
      </c>
    </row>
    <row r="4176" spans="1:52" x14ac:dyDescent="0.25">
      <c r="A4176" s="4">
        <v>2017</v>
      </c>
      <c r="B4176" s="4" t="s">
        <v>1065</v>
      </c>
      <c r="C4176" t="s">
        <v>284</v>
      </c>
      <c r="D4176" t="s">
        <v>217</v>
      </c>
      <c r="E4176" s="18" t="s">
        <v>729</v>
      </c>
      <c r="F4176" s="4">
        <v>48</v>
      </c>
      <c r="G4176">
        <v>16</v>
      </c>
      <c r="H4176">
        <v>1.625</v>
      </c>
      <c r="I4176">
        <v>48</v>
      </c>
      <c r="J4176">
        <v>4.3125</v>
      </c>
      <c r="K4176">
        <v>0</v>
      </c>
      <c r="L4176">
        <v>0</v>
      </c>
      <c r="M4176">
        <v>7</v>
      </c>
      <c r="N4176">
        <v>326.15217391304299</v>
      </c>
      <c r="O4176">
        <v>0.14583333333333301</v>
      </c>
      <c r="P4176">
        <v>46</v>
      </c>
      <c r="Q4176">
        <v>11.2826086956522</v>
      </c>
      <c r="R4176">
        <v>23</v>
      </c>
      <c r="S4176">
        <v>121.130434782609</v>
      </c>
      <c r="T4176">
        <v>21</v>
      </c>
      <c r="U4176">
        <v>195.23809523809501</v>
      </c>
      <c r="V4176">
        <v>21</v>
      </c>
      <c r="W4176">
        <v>12.952380952381001</v>
      </c>
      <c r="X4176">
        <v>22</v>
      </c>
      <c r="Y4176">
        <v>196.863636363636</v>
      </c>
      <c r="Z4176">
        <v>23</v>
      </c>
      <c r="AA4176">
        <v>705.875</v>
      </c>
      <c r="AB4176">
        <v>25</v>
      </c>
      <c r="AC4176">
        <v>284.56</v>
      </c>
      <c r="AD4176">
        <v>0.52083333333333304</v>
      </c>
      <c r="AE4176">
        <v>4</v>
      </c>
      <c r="AF4176">
        <v>64.5</v>
      </c>
      <c r="AG4176">
        <v>8.3333333333333301E-2</v>
      </c>
      <c r="AH4176" s="4">
        <v>19</v>
      </c>
      <c r="AI4176">
        <v>2.375</v>
      </c>
      <c r="AJ4176" s="4">
        <v>5</v>
      </c>
      <c r="AK4176">
        <v>0.625</v>
      </c>
      <c r="AL4176" s="4">
        <v>10</v>
      </c>
      <c r="AM4176">
        <v>0.4</v>
      </c>
      <c r="AN4176" s="4">
        <v>1</v>
      </c>
      <c r="AO4176">
        <v>0.04</v>
      </c>
      <c r="AP4176" s="4">
        <v>0</v>
      </c>
      <c r="AQ4176">
        <v>0</v>
      </c>
      <c r="AR4176" s="4">
        <v>0</v>
      </c>
      <c r="AS4176">
        <v>0</v>
      </c>
      <c r="AT4176" s="4">
        <v>0</v>
      </c>
      <c r="AU4176" s="4">
        <v>0</v>
      </c>
      <c r="AV4176" s="4">
        <v>0</v>
      </c>
      <c r="AW4176">
        <v>1.54838709677419</v>
      </c>
      <c r="AX4176" s="4">
        <f t="shared" si="65"/>
        <v>31.000000000000071</v>
      </c>
      <c r="AY4176" s="4">
        <v>18</v>
      </c>
      <c r="AZ4176" s="4">
        <v>10.8333333333333</v>
      </c>
    </row>
    <row r="4177" spans="1:52" x14ac:dyDescent="0.25">
      <c r="A4177" s="4">
        <v>2017</v>
      </c>
      <c r="B4177" s="4" t="s">
        <v>1065</v>
      </c>
      <c r="C4177" t="s">
        <v>284</v>
      </c>
      <c r="D4177" t="s">
        <v>203</v>
      </c>
      <c r="E4177" s="18" t="s">
        <v>715</v>
      </c>
      <c r="F4177" s="4">
        <v>104</v>
      </c>
      <c r="G4177">
        <v>18</v>
      </c>
      <c r="H4177">
        <v>6</v>
      </c>
      <c r="I4177">
        <v>103</v>
      </c>
      <c r="J4177">
        <v>5.9320388349514603</v>
      </c>
      <c r="K4177">
        <v>0</v>
      </c>
      <c r="L4177">
        <v>0</v>
      </c>
      <c r="M4177">
        <v>56</v>
      </c>
      <c r="N4177">
        <v>3206.3085106383</v>
      </c>
      <c r="O4177">
        <v>0.53846153846153799</v>
      </c>
      <c r="P4177">
        <v>89</v>
      </c>
      <c r="Q4177">
        <v>23.9213483146067</v>
      </c>
      <c r="R4177">
        <v>37</v>
      </c>
      <c r="S4177">
        <v>157.29729729729701</v>
      </c>
      <c r="T4177">
        <v>28</v>
      </c>
      <c r="U4177">
        <v>175.67857142857099</v>
      </c>
      <c r="V4177">
        <v>26</v>
      </c>
      <c r="W4177">
        <v>18.423076923076898</v>
      </c>
      <c r="X4177">
        <v>72</v>
      </c>
      <c r="Y4177">
        <v>123.888888888889</v>
      </c>
      <c r="Z4177">
        <v>30</v>
      </c>
      <c r="AA4177">
        <v>689.19047619047603</v>
      </c>
      <c r="AB4177">
        <v>73</v>
      </c>
      <c r="AC4177">
        <v>160.305555555556</v>
      </c>
      <c r="AD4177">
        <v>0.69230769230769196</v>
      </c>
      <c r="AE4177">
        <v>35</v>
      </c>
      <c r="AF4177">
        <v>84.542857142857102</v>
      </c>
      <c r="AG4177">
        <v>0.33653846153846201</v>
      </c>
      <c r="AH4177" s="4">
        <v>18</v>
      </c>
      <c r="AI4177">
        <v>0.85714285714285698</v>
      </c>
      <c r="AJ4177" s="4">
        <v>8</v>
      </c>
      <c r="AK4177">
        <v>0.38095238095238099</v>
      </c>
      <c r="AL4177" s="4">
        <v>9</v>
      </c>
      <c r="AM4177">
        <v>0.125</v>
      </c>
      <c r="AN4177" s="4">
        <v>5</v>
      </c>
      <c r="AO4177">
        <v>6.9444444444444406E-2</v>
      </c>
      <c r="AP4177" s="4">
        <v>0</v>
      </c>
      <c r="AQ4177">
        <v>0</v>
      </c>
      <c r="AR4177" s="4">
        <v>0</v>
      </c>
      <c r="AS4177">
        <v>0</v>
      </c>
      <c r="AT4177" s="4">
        <v>0</v>
      </c>
      <c r="AU4177" s="4">
        <v>1</v>
      </c>
      <c r="AV4177" s="4">
        <v>0</v>
      </c>
      <c r="AW4177">
        <v>2.5750000000000002</v>
      </c>
      <c r="AX4177" s="4">
        <f t="shared" si="65"/>
        <v>40.388349514563103</v>
      </c>
      <c r="AY4177" s="4">
        <v>28</v>
      </c>
      <c r="AZ4177" s="4">
        <v>16.464285714285701</v>
      </c>
    </row>
    <row r="4178" spans="1:52" x14ac:dyDescent="0.25">
      <c r="A4178" s="4">
        <v>2017</v>
      </c>
      <c r="B4178" s="4" t="s">
        <v>1065</v>
      </c>
      <c r="C4178" t="s">
        <v>284</v>
      </c>
      <c r="D4178" t="s">
        <v>204</v>
      </c>
      <c r="E4178" s="18" t="s">
        <v>716</v>
      </c>
      <c r="F4178" s="4">
        <v>23</v>
      </c>
      <c r="G4178">
        <v>1</v>
      </c>
      <c r="H4178">
        <v>1</v>
      </c>
      <c r="I4178">
        <v>23</v>
      </c>
      <c r="J4178">
        <v>2.2173913043478302</v>
      </c>
      <c r="K4178">
        <v>4</v>
      </c>
      <c r="L4178">
        <v>0.173913043478261</v>
      </c>
      <c r="M4178">
        <v>14</v>
      </c>
      <c r="N4178">
        <v>4900.3478260869597</v>
      </c>
      <c r="O4178">
        <v>0.60869565217391297</v>
      </c>
      <c r="P4178">
        <v>18</v>
      </c>
      <c r="Q4178">
        <v>18.1111111111111</v>
      </c>
      <c r="R4178">
        <v>4</v>
      </c>
      <c r="S4178">
        <v>91.25</v>
      </c>
      <c r="T4178">
        <v>0</v>
      </c>
      <c r="U4178">
        <v>0</v>
      </c>
      <c r="V4178">
        <v>0</v>
      </c>
      <c r="W4178">
        <v>0</v>
      </c>
      <c r="X4178">
        <v>23</v>
      </c>
      <c r="Y4178">
        <v>103.95652173913</v>
      </c>
      <c r="Z4178">
        <v>0</v>
      </c>
      <c r="AA4178">
        <v>0</v>
      </c>
      <c r="AB4178">
        <v>23</v>
      </c>
      <c r="AC4178">
        <v>119.565217391304</v>
      </c>
      <c r="AD4178">
        <v>1</v>
      </c>
      <c r="AE4178">
        <v>9</v>
      </c>
      <c r="AF4178">
        <v>64.2222222222222</v>
      </c>
      <c r="AG4178">
        <v>0.39130434782608697</v>
      </c>
      <c r="AH4178" s="4">
        <v>0</v>
      </c>
      <c r="AI4178">
        <v>0</v>
      </c>
      <c r="AJ4178" s="4">
        <v>0</v>
      </c>
      <c r="AK4178">
        <v>0</v>
      </c>
      <c r="AL4178" s="4">
        <v>5</v>
      </c>
      <c r="AM4178">
        <v>0.217391304347826</v>
      </c>
      <c r="AN4178" s="4">
        <v>1</v>
      </c>
      <c r="AO4178">
        <v>4.3478260869565202E-2</v>
      </c>
      <c r="AP4178" s="4">
        <v>0</v>
      </c>
      <c r="AQ4178">
        <v>0</v>
      </c>
      <c r="AR4178" s="4">
        <v>0</v>
      </c>
      <c r="AS4178">
        <v>0</v>
      </c>
      <c r="AT4178" s="4">
        <v>0</v>
      </c>
      <c r="AU4178" s="4">
        <v>0</v>
      </c>
      <c r="AV4178" s="4">
        <v>2</v>
      </c>
      <c r="AW4178">
        <v>1.7692307692307701</v>
      </c>
      <c r="AX4178" s="4">
        <f t="shared" si="65"/>
        <v>12.999999999999995</v>
      </c>
      <c r="AY4178" s="4">
        <v>0</v>
      </c>
      <c r="AZ4178" s="4">
        <v>0</v>
      </c>
    </row>
    <row r="4179" spans="1:52" x14ac:dyDescent="0.25">
      <c r="A4179" s="4">
        <v>2017</v>
      </c>
      <c r="B4179" s="4" t="s">
        <v>1065</v>
      </c>
      <c r="C4179" t="s">
        <v>284</v>
      </c>
      <c r="D4179" t="s">
        <v>195</v>
      </c>
      <c r="E4179" s="18" t="s">
        <v>707</v>
      </c>
      <c r="F4179" s="4">
        <v>1</v>
      </c>
      <c r="G4179">
        <v>1</v>
      </c>
      <c r="H4179">
        <v>0</v>
      </c>
      <c r="I4179">
        <v>1</v>
      </c>
      <c r="J4179">
        <v>2</v>
      </c>
      <c r="K4179">
        <v>0</v>
      </c>
      <c r="L4179">
        <v>0</v>
      </c>
      <c r="M4179">
        <v>0</v>
      </c>
      <c r="N4179">
        <v>104</v>
      </c>
      <c r="O4179">
        <v>0</v>
      </c>
      <c r="P4179">
        <v>1</v>
      </c>
      <c r="Q4179">
        <v>12</v>
      </c>
      <c r="R4179">
        <v>1</v>
      </c>
      <c r="S4179">
        <v>16</v>
      </c>
      <c r="T4179">
        <v>1</v>
      </c>
      <c r="U4179">
        <v>251</v>
      </c>
      <c r="V4179">
        <v>1</v>
      </c>
      <c r="W4179">
        <v>14</v>
      </c>
      <c r="X4179">
        <v>0</v>
      </c>
      <c r="Y4179">
        <v>0</v>
      </c>
      <c r="Z4179">
        <v>1</v>
      </c>
      <c r="AA4179">
        <v>425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 s="4">
        <v>1</v>
      </c>
      <c r="AI4179">
        <v>1</v>
      </c>
      <c r="AJ4179" s="4">
        <v>0</v>
      </c>
      <c r="AK4179">
        <v>0</v>
      </c>
      <c r="AL4179" s="4">
        <v>0</v>
      </c>
      <c r="AM4179">
        <v>0</v>
      </c>
      <c r="AN4179" s="4">
        <v>0</v>
      </c>
      <c r="AO4179">
        <v>0</v>
      </c>
      <c r="AP4179" s="4">
        <v>0</v>
      </c>
      <c r="AQ4179">
        <v>0</v>
      </c>
      <c r="AR4179" s="4">
        <v>0</v>
      </c>
      <c r="AS4179">
        <v>0</v>
      </c>
      <c r="AT4179" s="4">
        <v>0</v>
      </c>
      <c r="AU4179" s="4">
        <v>0</v>
      </c>
      <c r="AV4179" s="4">
        <v>0</v>
      </c>
      <c r="AW4179">
        <v>1</v>
      </c>
      <c r="AX4179" s="4">
        <f t="shared" si="65"/>
        <v>1</v>
      </c>
      <c r="AY4179" s="4">
        <v>1</v>
      </c>
      <c r="AZ4179" s="4">
        <v>0</v>
      </c>
    </row>
    <row r="4180" spans="1:52" x14ac:dyDescent="0.25">
      <c r="A4180" s="4">
        <v>2017</v>
      </c>
      <c r="B4180" s="4" t="s">
        <v>1065</v>
      </c>
      <c r="C4180" t="s">
        <v>284</v>
      </c>
      <c r="D4180" t="s">
        <v>196</v>
      </c>
      <c r="E4180" s="18" t="s">
        <v>708</v>
      </c>
      <c r="F4180" s="4">
        <v>1</v>
      </c>
      <c r="G4180">
        <v>0</v>
      </c>
      <c r="H4180">
        <v>0</v>
      </c>
      <c r="I4180">
        <v>1</v>
      </c>
      <c r="J4180">
        <v>0</v>
      </c>
      <c r="K4180">
        <v>0</v>
      </c>
      <c r="L4180">
        <v>0</v>
      </c>
      <c r="M4180">
        <v>0</v>
      </c>
      <c r="N4180">
        <v>652</v>
      </c>
      <c r="O4180">
        <v>0</v>
      </c>
      <c r="P4180">
        <v>1</v>
      </c>
      <c r="Q4180">
        <v>5</v>
      </c>
      <c r="R4180">
        <v>1</v>
      </c>
      <c r="S4180">
        <v>149</v>
      </c>
      <c r="T4180">
        <v>1</v>
      </c>
      <c r="U4180">
        <v>127</v>
      </c>
      <c r="V4180">
        <v>1</v>
      </c>
      <c r="W4180">
        <v>245</v>
      </c>
      <c r="X4180">
        <v>0</v>
      </c>
      <c r="Y4180">
        <v>0</v>
      </c>
      <c r="Z4180">
        <v>1</v>
      </c>
      <c r="AA4180">
        <v>500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 s="4">
        <v>1</v>
      </c>
      <c r="AI4180">
        <v>1</v>
      </c>
      <c r="AJ4180" s="4">
        <v>0</v>
      </c>
      <c r="AK4180">
        <v>0</v>
      </c>
      <c r="AL4180" s="4">
        <v>0</v>
      </c>
      <c r="AM4180">
        <v>0</v>
      </c>
      <c r="AN4180" s="4">
        <v>0</v>
      </c>
      <c r="AO4180">
        <v>0</v>
      </c>
      <c r="AP4180" s="4">
        <v>0</v>
      </c>
      <c r="AQ4180">
        <v>0</v>
      </c>
      <c r="AR4180" s="4">
        <v>0</v>
      </c>
      <c r="AS4180">
        <v>0</v>
      </c>
      <c r="AT4180" s="4">
        <v>0</v>
      </c>
      <c r="AU4180" s="4">
        <v>0</v>
      </c>
      <c r="AV4180" s="4">
        <v>0</v>
      </c>
      <c r="AW4180">
        <v>1</v>
      </c>
      <c r="AX4180" s="4">
        <f t="shared" si="65"/>
        <v>1</v>
      </c>
      <c r="AY4180" s="4">
        <v>1</v>
      </c>
      <c r="AZ4180" s="4">
        <v>17</v>
      </c>
    </row>
    <row r="4181" spans="1:52" x14ac:dyDescent="0.25">
      <c r="A4181" s="4">
        <v>2017</v>
      </c>
      <c r="B4181" s="4" t="s">
        <v>1065</v>
      </c>
      <c r="C4181" t="s">
        <v>284</v>
      </c>
      <c r="D4181" t="s">
        <v>287</v>
      </c>
      <c r="E4181" s="18" t="s">
        <v>793</v>
      </c>
      <c r="F4181" s="4">
        <v>196</v>
      </c>
      <c r="G4181">
        <v>71</v>
      </c>
      <c r="H4181">
        <v>12.098591549295801</v>
      </c>
      <c r="I4181">
        <v>193</v>
      </c>
      <c r="J4181">
        <v>7.86010362694301</v>
      </c>
      <c r="K4181">
        <v>4</v>
      </c>
      <c r="L4181">
        <v>2.0725388601036301E-2</v>
      </c>
      <c r="M4181">
        <v>13</v>
      </c>
      <c r="N4181">
        <v>306.20540540540497</v>
      </c>
      <c r="O4181">
        <v>6.6326530612244902E-2</v>
      </c>
      <c r="P4181">
        <v>108</v>
      </c>
      <c r="Q4181">
        <v>36.5277777777778</v>
      </c>
      <c r="R4181">
        <v>31</v>
      </c>
      <c r="S4181">
        <v>63.580645161290299</v>
      </c>
      <c r="T4181">
        <v>2</v>
      </c>
      <c r="U4181">
        <v>168</v>
      </c>
      <c r="V4181">
        <v>2</v>
      </c>
      <c r="W4181">
        <v>11.5</v>
      </c>
      <c r="X4181">
        <v>185</v>
      </c>
      <c r="Y4181">
        <v>87.064864864864902</v>
      </c>
      <c r="Z4181">
        <v>3</v>
      </c>
      <c r="AA4181">
        <v>900</v>
      </c>
      <c r="AB4181">
        <v>191</v>
      </c>
      <c r="AC4181">
        <v>105.47643979057599</v>
      </c>
      <c r="AD4181">
        <v>0.97448979591836704</v>
      </c>
      <c r="AE4181">
        <v>137</v>
      </c>
      <c r="AF4181">
        <v>84.270072992700705</v>
      </c>
      <c r="AG4181">
        <v>0.69897959183673497</v>
      </c>
      <c r="AH4181" s="4">
        <v>3</v>
      </c>
      <c r="AI4181">
        <v>1.5</v>
      </c>
      <c r="AJ4181" s="4">
        <v>1</v>
      </c>
      <c r="AK4181">
        <v>0.5</v>
      </c>
      <c r="AL4181" s="4">
        <v>16</v>
      </c>
      <c r="AM4181">
        <v>8.3769633507853394E-2</v>
      </c>
      <c r="AN4181" s="4">
        <v>11</v>
      </c>
      <c r="AO4181">
        <v>5.7591623036649199E-2</v>
      </c>
      <c r="AP4181" s="4">
        <v>0</v>
      </c>
      <c r="AQ4181">
        <v>0</v>
      </c>
      <c r="AR4181" s="4">
        <v>0</v>
      </c>
      <c r="AS4181">
        <v>0</v>
      </c>
      <c r="AT4181" s="4">
        <v>0</v>
      </c>
      <c r="AU4181" s="4">
        <v>2</v>
      </c>
      <c r="AV4181" s="4">
        <v>1</v>
      </c>
      <c r="AW4181">
        <v>3.2333333333333298</v>
      </c>
      <c r="AX4181" s="4">
        <f t="shared" si="65"/>
        <v>60.618556701030997</v>
      </c>
      <c r="AY4181" s="4">
        <v>2</v>
      </c>
      <c r="AZ4181" s="4">
        <v>19.5</v>
      </c>
    </row>
    <row r="4182" spans="1:52" x14ac:dyDescent="0.25">
      <c r="A4182" s="4">
        <v>2017</v>
      </c>
      <c r="B4182" s="4" t="s">
        <v>1065</v>
      </c>
      <c r="C4182" t="s">
        <v>284</v>
      </c>
      <c r="D4182" t="s">
        <v>286</v>
      </c>
      <c r="E4182" s="18" t="s">
        <v>792</v>
      </c>
      <c r="F4182" s="4">
        <v>309</v>
      </c>
      <c r="G4182">
        <v>121</v>
      </c>
      <c r="H4182">
        <v>5.1157024793388404</v>
      </c>
      <c r="I4182">
        <v>303</v>
      </c>
      <c r="J4182">
        <v>7.9900990099009901</v>
      </c>
      <c r="K4182">
        <v>14</v>
      </c>
      <c r="L4182">
        <v>4.6204620462046202E-2</v>
      </c>
      <c r="M4182">
        <v>227</v>
      </c>
      <c r="N4182">
        <v>2949.9395973154401</v>
      </c>
      <c r="O4182">
        <v>0.73462783171520996</v>
      </c>
      <c r="P4182">
        <v>231</v>
      </c>
      <c r="Q4182">
        <v>38.878787878787897</v>
      </c>
      <c r="R4182">
        <v>29</v>
      </c>
      <c r="S4182">
        <v>110.89655172413801</v>
      </c>
      <c r="T4182">
        <v>12</v>
      </c>
      <c r="U4182">
        <v>239.75</v>
      </c>
      <c r="V4182">
        <v>9</v>
      </c>
      <c r="W4182">
        <v>7.8888888888888902</v>
      </c>
      <c r="X4182">
        <v>272</v>
      </c>
      <c r="Y4182">
        <v>108.58455882352899</v>
      </c>
      <c r="Z4182">
        <v>12</v>
      </c>
      <c r="AA4182">
        <v>593.75</v>
      </c>
      <c r="AB4182">
        <v>293</v>
      </c>
      <c r="AC4182">
        <v>126.931740614334</v>
      </c>
      <c r="AD4182">
        <v>0.94822006472491904</v>
      </c>
      <c r="AE4182">
        <v>201</v>
      </c>
      <c r="AF4182">
        <v>101.248756218905</v>
      </c>
      <c r="AG4182">
        <v>0.65048543689320404</v>
      </c>
      <c r="AH4182" s="4">
        <v>9</v>
      </c>
      <c r="AI4182">
        <v>1.125</v>
      </c>
      <c r="AJ4182" s="4">
        <v>3</v>
      </c>
      <c r="AK4182">
        <v>0.375</v>
      </c>
      <c r="AL4182" s="4">
        <v>44</v>
      </c>
      <c r="AM4182">
        <v>0.150170648464164</v>
      </c>
      <c r="AN4182" s="4">
        <v>18</v>
      </c>
      <c r="AO4182">
        <v>6.14334470989761E-2</v>
      </c>
      <c r="AP4182" s="4">
        <v>1</v>
      </c>
      <c r="AQ4182">
        <v>3.2362459546925598E-3</v>
      </c>
      <c r="AR4182" s="4">
        <v>0</v>
      </c>
      <c r="AS4182">
        <v>0</v>
      </c>
      <c r="AT4182" s="4">
        <v>0</v>
      </c>
      <c r="AU4182" s="4">
        <v>4</v>
      </c>
      <c r="AV4182" s="4">
        <v>4</v>
      </c>
      <c r="AW4182">
        <v>2.7477477477477499</v>
      </c>
      <c r="AX4182" s="4">
        <f t="shared" si="65"/>
        <v>112.45573770491795</v>
      </c>
      <c r="AY4182" s="4">
        <v>12</v>
      </c>
      <c r="AZ4182" s="4">
        <v>12.9166666666667</v>
      </c>
    </row>
    <row r="4183" spans="1:52" x14ac:dyDescent="0.25">
      <c r="A4183" s="4">
        <v>2017</v>
      </c>
      <c r="B4183" s="4" t="s">
        <v>1065</v>
      </c>
      <c r="C4183" t="s">
        <v>284</v>
      </c>
      <c r="D4183" t="s">
        <v>224</v>
      </c>
      <c r="E4183" s="18" t="s">
        <v>735</v>
      </c>
      <c r="F4183" s="4">
        <v>260</v>
      </c>
      <c r="G4183">
        <v>64</v>
      </c>
      <c r="H4183">
        <v>2.078125</v>
      </c>
      <c r="I4183">
        <v>260</v>
      </c>
      <c r="J4183">
        <v>4.1961538461538499</v>
      </c>
      <c r="K4183">
        <v>2</v>
      </c>
      <c r="L4183">
        <v>7.6923076923076901E-3</v>
      </c>
      <c r="M4183">
        <v>125</v>
      </c>
      <c r="N4183">
        <v>1490.8794642857099</v>
      </c>
      <c r="O4183">
        <v>0.480769230769231</v>
      </c>
      <c r="P4183">
        <v>236</v>
      </c>
      <c r="Q4183">
        <v>13.072033898305101</v>
      </c>
      <c r="R4183">
        <v>75</v>
      </c>
      <c r="S4183">
        <v>136.56</v>
      </c>
      <c r="T4183">
        <v>86</v>
      </c>
      <c r="U4183">
        <v>146.488372093023</v>
      </c>
      <c r="V4183">
        <v>68</v>
      </c>
      <c r="W4183">
        <v>11.0588235294118</v>
      </c>
      <c r="X4183">
        <v>171</v>
      </c>
      <c r="Y4183">
        <v>122.23391812865501</v>
      </c>
      <c r="Z4183">
        <v>86</v>
      </c>
      <c r="AA4183">
        <v>610.98</v>
      </c>
      <c r="AB4183">
        <v>174</v>
      </c>
      <c r="AC4183">
        <v>158.919540229885</v>
      </c>
      <c r="AD4183">
        <v>0.66923076923076896</v>
      </c>
      <c r="AE4183">
        <v>52</v>
      </c>
      <c r="AF4183">
        <v>70.788461538461505</v>
      </c>
      <c r="AG4183">
        <v>0.2</v>
      </c>
      <c r="AH4183" s="4">
        <v>55</v>
      </c>
      <c r="AI4183">
        <v>1.1000000000000001</v>
      </c>
      <c r="AJ4183" s="4">
        <v>10</v>
      </c>
      <c r="AK4183">
        <v>0.2</v>
      </c>
      <c r="AL4183" s="4">
        <v>62</v>
      </c>
      <c r="AM4183">
        <v>0.35632183908046</v>
      </c>
      <c r="AN4183" s="4">
        <v>15</v>
      </c>
      <c r="AO4183">
        <v>8.6206896551724102E-2</v>
      </c>
      <c r="AP4183" s="4">
        <v>0</v>
      </c>
      <c r="AQ4183">
        <v>0</v>
      </c>
      <c r="AR4183" s="4">
        <v>0</v>
      </c>
      <c r="AS4183">
        <v>0</v>
      </c>
      <c r="AT4183" s="4">
        <v>0</v>
      </c>
      <c r="AU4183" s="4">
        <v>0</v>
      </c>
      <c r="AV4183" s="4">
        <v>2</v>
      </c>
      <c r="AW4183">
        <v>2.20338983050847</v>
      </c>
      <c r="AX4183" s="4">
        <f t="shared" si="65"/>
        <v>118.00000000000024</v>
      </c>
      <c r="AY4183" s="4">
        <v>84</v>
      </c>
      <c r="AZ4183" s="4">
        <v>8.2619047619047592</v>
      </c>
    </row>
    <row r="4184" spans="1:52" x14ac:dyDescent="0.25">
      <c r="A4184" s="4">
        <v>2017</v>
      </c>
      <c r="B4184" s="4" t="s">
        <v>1065</v>
      </c>
      <c r="C4184" t="s">
        <v>284</v>
      </c>
      <c r="D4184" t="s">
        <v>213</v>
      </c>
      <c r="E4184" s="18" t="s">
        <v>725</v>
      </c>
      <c r="F4184" s="4">
        <v>95</v>
      </c>
      <c r="G4184">
        <v>28</v>
      </c>
      <c r="H4184">
        <v>1.46428571428571</v>
      </c>
      <c r="I4184">
        <v>95</v>
      </c>
      <c r="J4184">
        <v>3.0947368421052599</v>
      </c>
      <c r="K4184">
        <v>2</v>
      </c>
      <c r="L4184">
        <v>2.1052631578947399E-2</v>
      </c>
      <c r="M4184">
        <v>33</v>
      </c>
      <c r="N4184">
        <v>656.65909090909099</v>
      </c>
      <c r="O4184">
        <v>0.34736842105263199</v>
      </c>
      <c r="P4184">
        <v>90</v>
      </c>
      <c r="Q4184">
        <v>17.377777777777801</v>
      </c>
      <c r="R4184">
        <v>40</v>
      </c>
      <c r="S4184">
        <v>106.875</v>
      </c>
      <c r="T4184">
        <v>22</v>
      </c>
      <c r="U4184">
        <v>147.31818181818201</v>
      </c>
      <c r="V4184">
        <v>22</v>
      </c>
      <c r="W4184">
        <v>4.3181818181818201</v>
      </c>
      <c r="X4184">
        <v>72</v>
      </c>
      <c r="Y4184">
        <v>154.472222222222</v>
      </c>
      <c r="Z4184">
        <v>22</v>
      </c>
      <c r="AA4184">
        <v>443.57142857142901</v>
      </c>
      <c r="AB4184">
        <v>73</v>
      </c>
      <c r="AC4184">
        <v>188.54794520547901</v>
      </c>
      <c r="AD4184">
        <v>0.768421052631579</v>
      </c>
      <c r="AE4184">
        <v>16</v>
      </c>
      <c r="AF4184">
        <v>66.5625</v>
      </c>
      <c r="AG4184">
        <v>0.168421052631579</v>
      </c>
      <c r="AH4184" s="4">
        <v>16</v>
      </c>
      <c r="AI4184">
        <v>0.76190476190476197</v>
      </c>
      <c r="AJ4184" s="4">
        <v>2</v>
      </c>
      <c r="AK4184">
        <v>9.5238095238095205E-2</v>
      </c>
      <c r="AL4184" s="4">
        <v>24</v>
      </c>
      <c r="AM4184">
        <v>0.32876712328767099</v>
      </c>
      <c r="AN4184" s="4">
        <v>2</v>
      </c>
      <c r="AO4184">
        <v>2.7397260273972601E-2</v>
      </c>
      <c r="AP4184" s="4">
        <v>0</v>
      </c>
      <c r="AQ4184">
        <v>0</v>
      </c>
      <c r="AR4184" s="4">
        <v>0</v>
      </c>
      <c r="AS4184">
        <v>0</v>
      </c>
      <c r="AT4184" s="4">
        <v>0</v>
      </c>
      <c r="AU4184" s="4">
        <v>0</v>
      </c>
      <c r="AV4184" s="4">
        <v>8</v>
      </c>
      <c r="AW4184">
        <v>2.1590909090909101</v>
      </c>
      <c r="AX4184" s="4">
        <f t="shared" si="65"/>
        <v>43.999999999999979</v>
      </c>
      <c r="AY4184" s="4">
        <v>22</v>
      </c>
      <c r="AZ4184" s="4">
        <v>9.0909090909090899</v>
      </c>
    </row>
    <row r="4185" spans="1:52" x14ac:dyDescent="0.25">
      <c r="A4185" s="4">
        <v>2017</v>
      </c>
      <c r="B4185" s="4" t="s">
        <v>1065</v>
      </c>
      <c r="C4185" t="s">
        <v>284</v>
      </c>
      <c r="D4185" t="s">
        <v>209</v>
      </c>
      <c r="E4185" s="18" t="s">
        <v>721</v>
      </c>
      <c r="F4185" s="4">
        <v>3</v>
      </c>
      <c r="G4185">
        <v>0</v>
      </c>
      <c r="H4185">
        <v>0</v>
      </c>
      <c r="I4185">
        <v>3</v>
      </c>
      <c r="J4185">
        <v>7.3333333333333304</v>
      </c>
      <c r="K4185">
        <v>0</v>
      </c>
      <c r="L4185">
        <v>0</v>
      </c>
      <c r="M4185">
        <v>3</v>
      </c>
      <c r="N4185">
        <v>3103.3333333333298</v>
      </c>
      <c r="O4185">
        <v>1</v>
      </c>
      <c r="P4185">
        <v>3</v>
      </c>
      <c r="Q4185">
        <v>12</v>
      </c>
      <c r="R4185">
        <v>1</v>
      </c>
      <c r="S4185">
        <v>20</v>
      </c>
      <c r="T4185">
        <v>0</v>
      </c>
      <c r="U4185">
        <v>0</v>
      </c>
      <c r="V4185">
        <v>0</v>
      </c>
      <c r="W4185">
        <v>0</v>
      </c>
      <c r="X4185">
        <v>3</v>
      </c>
      <c r="Y4185">
        <v>301</v>
      </c>
      <c r="Z4185">
        <v>0</v>
      </c>
      <c r="AA4185">
        <v>0</v>
      </c>
      <c r="AB4185">
        <v>3</v>
      </c>
      <c r="AC4185">
        <v>314</v>
      </c>
      <c r="AD4185">
        <v>1</v>
      </c>
      <c r="AE4185">
        <v>0</v>
      </c>
      <c r="AF4185">
        <v>0</v>
      </c>
      <c r="AG4185">
        <v>0</v>
      </c>
      <c r="AH4185" s="4">
        <v>0</v>
      </c>
      <c r="AI4185">
        <v>0</v>
      </c>
      <c r="AJ4185" s="4">
        <v>0</v>
      </c>
      <c r="AK4185">
        <v>0</v>
      </c>
      <c r="AL4185" s="4">
        <v>0</v>
      </c>
      <c r="AM4185">
        <v>0</v>
      </c>
      <c r="AN4185" s="4">
        <v>1</v>
      </c>
      <c r="AO4185">
        <v>0.33333333333333298</v>
      </c>
      <c r="AP4185" s="4">
        <v>0</v>
      </c>
      <c r="AQ4185">
        <v>0</v>
      </c>
      <c r="AR4185" s="4">
        <v>0</v>
      </c>
      <c r="AS4185">
        <v>0</v>
      </c>
      <c r="AT4185" s="4">
        <v>0</v>
      </c>
      <c r="AU4185" s="4">
        <v>0</v>
      </c>
      <c r="AV4185" s="4">
        <v>0</v>
      </c>
      <c r="AW4185">
        <v>1</v>
      </c>
      <c r="AX4185" s="4">
        <f t="shared" si="65"/>
        <v>3</v>
      </c>
      <c r="AY4185" s="4">
        <v>0</v>
      </c>
      <c r="AZ4185" s="4">
        <v>0</v>
      </c>
    </row>
    <row r="4186" spans="1:52" x14ac:dyDescent="0.25">
      <c r="A4186" s="4">
        <v>2017</v>
      </c>
      <c r="B4186" s="4" t="s">
        <v>1065</v>
      </c>
      <c r="C4186" t="s">
        <v>284</v>
      </c>
      <c r="D4186" t="s">
        <v>211</v>
      </c>
      <c r="E4186" s="18" t="s">
        <v>723</v>
      </c>
      <c r="F4186" s="4">
        <v>7</v>
      </c>
      <c r="G4186">
        <v>0</v>
      </c>
      <c r="H4186">
        <v>0</v>
      </c>
      <c r="I4186">
        <v>6</v>
      </c>
      <c r="J4186">
        <v>7</v>
      </c>
      <c r="K4186">
        <v>1</v>
      </c>
      <c r="L4186">
        <v>0.16666666666666699</v>
      </c>
      <c r="M4186">
        <v>4</v>
      </c>
      <c r="N4186">
        <v>6119.1666666666697</v>
      </c>
      <c r="O4186">
        <v>0.57142857142857095</v>
      </c>
      <c r="P4186">
        <v>6</v>
      </c>
      <c r="Q4186">
        <v>7.6666666666666696</v>
      </c>
      <c r="R4186">
        <v>3</v>
      </c>
      <c r="S4186">
        <v>138.666666666667</v>
      </c>
      <c r="T4186">
        <v>1</v>
      </c>
      <c r="U4186">
        <v>73</v>
      </c>
      <c r="V4186">
        <v>1</v>
      </c>
      <c r="W4186">
        <v>4</v>
      </c>
      <c r="X4186">
        <v>4</v>
      </c>
      <c r="Y4186">
        <v>125</v>
      </c>
      <c r="Z4186">
        <v>1</v>
      </c>
      <c r="AA4186">
        <v>0</v>
      </c>
      <c r="AB4186">
        <v>5</v>
      </c>
      <c r="AC4186">
        <v>231.8</v>
      </c>
      <c r="AD4186">
        <v>0.71428571428571397</v>
      </c>
      <c r="AE4186">
        <v>0</v>
      </c>
      <c r="AF4186">
        <v>0</v>
      </c>
      <c r="AG4186">
        <v>0</v>
      </c>
      <c r="AH4186" s="4">
        <v>0</v>
      </c>
      <c r="AI4186">
        <v>0</v>
      </c>
      <c r="AJ4186" s="4">
        <v>0</v>
      </c>
      <c r="AK4186">
        <v>0</v>
      </c>
      <c r="AL4186" s="4">
        <v>1</v>
      </c>
      <c r="AM4186">
        <v>0.2</v>
      </c>
      <c r="AN4186" s="4">
        <v>1</v>
      </c>
      <c r="AO4186">
        <v>0.2</v>
      </c>
      <c r="AP4186" s="4">
        <v>0</v>
      </c>
      <c r="AQ4186">
        <v>0</v>
      </c>
      <c r="AR4186" s="4">
        <v>0</v>
      </c>
      <c r="AS4186">
        <v>0</v>
      </c>
      <c r="AT4186" s="4">
        <v>0</v>
      </c>
      <c r="AU4186" s="4">
        <v>1</v>
      </c>
      <c r="AV4186" s="4">
        <v>0</v>
      </c>
      <c r="AW4186">
        <v>1.5</v>
      </c>
      <c r="AX4186" s="4">
        <f t="shared" si="65"/>
        <v>4.666666666666667</v>
      </c>
      <c r="AY4186" s="4">
        <v>1</v>
      </c>
      <c r="AZ4186" s="4">
        <v>0</v>
      </c>
    </row>
    <row r="4187" spans="1:52" x14ac:dyDescent="0.25">
      <c r="A4187" s="4">
        <v>2017</v>
      </c>
      <c r="B4187" s="4" t="s">
        <v>1065</v>
      </c>
      <c r="C4187" t="s">
        <v>284</v>
      </c>
      <c r="D4187" t="s">
        <v>401</v>
      </c>
      <c r="E4187" s="18" t="s">
        <v>898</v>
      </c>
      <c r="F4187" s="4">
        <v>30</v>
      </c>
      <c r="G4187">
        <v>9</v>
      </c>
      <c r="H4187">
        <v>2.2222222222222201</v>
      </c>
      <c r="I4187">
        <v>30</v>
      </c>
      <c r="J4187">
        <v>6.8666666666666698</v>
      </c>
      <c r="K4187">
        <v>4</v>
      </c>
      <c r="L4187">
        <v>0.133333333333333</v>
      </c>
      <c r="M4187">
        <v>11</v>
      </c>
      <c r="N4187">
        <v>405.21052631578902</v>
      </c>
      <c r="O4187">
        <v>0.36666666666666697</v>
      </c>
      <c r="P4187">
        <v>22</v>
      </c>
      <c r="Q4187">
        <v>29.590909090909101</v>
      </c>
      <c r="R4187">
        <v>6</v>
      </c>
      <c r="S4187">
        <v>86.8333333333333</v>
      </c>
      <c r="T4187">
        <v>4</v>
      </c>
      <c r="U4187">
        <v>103</v>
      </c>
      <c r="V4187">
        <v>4</v>
      </c>
      <c r="W4187">
        <v>39.75</v>
      </c>
      <c r="X4187">
        <v>25</v>
      </c>
      <c r="Y4187">
        <v>94.12</v>
      </c>
      <c r="Z4187">
        <v>4</v>
      </c>
      <c r="AA4187">
        <v>569.5</v>
      </c>
      <c r="AB4187">
        <v>26</v>
      </c>
      <c r="AC4187">
        <v>110.961538461538</v>
      </c>
      <c r="AD4187">
        <v>0.86666666666666703</v>
      </c>
      <c r="AE4187">
        <v>16</v>
      </c>
      <c r="AF4187">
        <v>88.875</v>
      </c>
      <c r="AG4187">
        <v>0.53333333333333299</v>
      </c>
      <c r="AH4187" s="4">
        <v>3</v>
      </c>
      <c r="AI4187">
        <v>0.75</v>
      </c>
      <c r="AJ4187" s="4">
        <v>1</v>
      </c>
      <c r="AK4187">
        <v>0.25</v>
      </c>
      <c r="AL4187" s="4">
        <v>4</v>
      </c>
      <c r="AM4187">
        <v>0.15384615384615399</v>
      </c>
      <c r="AN4187" s="4">
        <v>2</v>
      </c>
      <c r="AO4187">
        <v>7.69230769230769E-2</v>
      </c>
      <c r="AP4187" s="4">
        <v>0</v>
      </c>
      <c r="AQ4187">
        <v>0</v>
      </c>
      <c r="AR4187" s="4">
        <v>0</v>
      </c>
      <c r="AS4187">
        <v>0</v>
      </c>
      <c r="AT4187" s="4">
        <v>0</v>
      </c>
      <c r="AU4187" s="4">
        <v>0</v>
      </c>
      <c r="AV4187" s="4">
        <v>1</v>
      </c>
      <c r="AW4187">
        <v>1.6666666666666701</v>
      </c>
      <c r="AX4187" s="4">
        <f t="shared" si="65"/>
        <v>17.999999999999964</v>
      </c>
      <c r="AY4187" s="4">
        <v>3</v>
      </c>
      <c r="AZ4187" s="4">
        <v>2.3333333333333299</v>
      </c>
    </row>
    <row r="4188" spans="1:52" x14ac:dyDescent="0.25">
      <c r="A4188" s="4">
        <v>2017</v>
      </c>
      <c r="B4188" s="4" t="s">
        <v>1065</v>
      </c>
      <c r="C4188" t="s">
        <v>284</v>
      </c>
      <c r="D4188" t="s">
        <v>139</v>
      </c>
      <c r="E4188" s="18" t="s">
        <v>655</v>
      </c>
      <c r="F4188" s="4">
        <v>38</v>
      </c>
      <c r="G4188">
        <v>12</v>
      </c>
      <c r="H4188">
        <v>6</v>
      </c>
      <c r="I4188">
        <v>37</v>
      </c>
      <c r="J4188">
        <v>43.243243243243199</v>
      </c>
      <c r="K4188">
        <v>2</v>
      </c>
      <c r="L4188">
        <v>5.4054054054054099E-2</v>
      </c>
      <c r="M4188">
        <v>14</v>
      </c>
      <c r="N4188">
        <v>1663.89473684211</v>
      </c>
      <c r="O4188">
        <v>0.36842105263157898</v>
      </c>
      <c r="P4188">
        <v>28</v>
      </c>
      <c r="Q4188">
        <v>14.8571428571429</v>
      </c>
      <c r="R4188">
        <v>13</v>
      </c>
      <c r="S4188">
        <v>245.69230769230799</v>
      </c>
      <c r="T4188">
        <v>14</v>
      </c>
      <c r="U4188">
        <v>125.71428571428601</v>
      </c>
      <c r="V4188">
        <v>15</v>
      </c>
      <c r="W4188">
        <v>4.3333333333333304</v>
      </c>
      <c r="X4188">
        <v>21</v>
      </c>
      <c r="Y4188">
        <v>155.47619047619</v>
      </c>
      <c r="Z4188">
        <v>16</v>
      </c>
      <c r="AA4188">
        <v>699.75</v>
      </c>
      <c r="AB4188">
        <v>22</v>
      </c>
      <c r="AC4188">
        <v>295.90909090909099</v>
      </c>
      <c r="AD4188">
        <v>0.57894736842105299</v>
      </c>
      <c r="AE4188">
        <v>5</v>
      </c>
      <c r="AF4188">
        <v>100</v>
      </c>
      <c r="AG4188">
        <v>0.13157894736842099</v>
      </c>
      <c r="AH4188" s="4">
        <v>8</v>
      </c>
      <c r="AI4188">
        <v>1</v>
      </c>
      <c r="AJ4188" s="4">
        <v>2</v>
      </c>
      <c r="AK4188">
        <v>0.25</v>
      </c>
      <c r="AL4188" s="4">
        <v>7</v>
      </c>
      <c r="AM4188">
        <v>0.31818181818181801</v>
      </c>
      <c r="AN4188" s="4">
        <v>2</v>
      </c>
      <c r="AO4188">
        <v>9.0909090909090898E-2</v>
      </c>
      <c r="AP4188" s="4">
        <v>0</v>
      </c>
      <c r="AQ4188">
        <v>0</v>
      </c>
      <c r="AR4188" s="4">
        <v>0</v>
      </c>
      <c r="AS4188">
        <v>0</v>
      </c>
      <c r="AT4188" s="4">
        <v>0</v>
      </c>
      <c r="AU4188" s="4">
        <v>0</v>
      </c>
      <c r="AV4188" s="4">
        <v>2</v>
      </c>
      <c r="AW4188">
        <v>1.72727272727273</v>
      </c>
      <c r="AX4188" s="4">
        <f t="shared" si="65"/>
        <v>21.999999999999964</v>
      </c>
      <c r="AY4188" s="4">
        <v>15</v>
      </c>
      <c r="AZ4188" s="4">
        <v>7.6</v>
      </c>
    </row>
    <row r="4189" spans="1:52" x14ac:dyDescent="0.25">
      <c r="A4189" s="4">
        <v>2017</v>
      </c>
      <c r="B4189" s="4" t="s">
        <v>1065</v>
      </c>
      <c r="C4189" t="s">
        <v>284</v>
      </c>
      <c r="D4189" t="s">
        <v>222</v>
      </c>
      <c r="E4189" s="18" t="s">
        <v>733</v>
      </c>
      <c r="F4189" s="4">
        <v>43</v>
      </c>
      <c r="G4189">
        <v>24</v>
      </c>
      <c r="H4189">
        <v>3.625</v>
      </c>
      <c r="I4189">
        <v>43</v>
      </c>
      <c r="J4189">
        <v>6.46511627906977</v>
      </c>
      <c r="K4189">
        <v>2</v>
      </c>
      <c r="L4189">
        <v>4.6511627906976702E-2</v>
      </c>
      <c r="M4189">
        <v>3</v>
      </c>
      <c r="N4189">
        <v>-87.951219512195095</v>
      </c>
      <c r="O4189">
        <v>6.9767441860465101E-2</v>
      </c>
      <c r="P4189">
        <v>41</v>
      </c>
      <c r="Q4189">
        <v>9.3414634146341502</v>
      </c>
      <c r="R4189">
        <v>15</v>
      </c>
      <c r="S4189">
        <v>98.466666666666697</v>
      </c>
      <c r="T4189">
        <v>11</v>
      </c>
      <c r="U4189">
        <v>120.636363636364</v>
      </c>
      <c r="V4189">
        <v>10</v>
      </c>
      <c r="W4189">
        <v>5.6</v>
      </c>
      <c r="X4189">
        <v>31</v>
      </c>
      <c r="Y4189">
        <v>125.129032258065</v>
      </c>
      <c r="Z4189">
        <v>11</v>
      </c>
      <c r="AA4189">
        <v>726.81818181818198</v>
      </c>
      <c r="AB4189">
        <v>32</v>
      </c>
      <c r="AC4189">
        <v>170.53125</v>
      </c>
      <c r="AD4189">
        <v>0.74418604651162801</v>
      </c>
      <c r="AE4189">
        <v>4</v>
      </c>
      <c r="AF4189">
        <v>69.25</v>
      </c>
      <c r="AG4189">
        <v>9.3023255813953501E-2</v>
      </c>
      <c r="AH4189" s="4">
        <v>6</v>
      </c>
      <c r="AI4189">
        <v>0.54545454545454497</v>
      </c>
      <c r="AJ4189" s="4">
        <v>0</v>
      </c>
      <c r="AK4189">
        <v>0</v>
      </c>
      <c r="AL4189" s="4">
        <v>10</v>
      </c>
      <c r="AM4189">
        <v>0.3125</v>
      </c>
      <c r="AN4189" s="4">
        <v>1</v>
      </c>
      <c r="AO4189">
        <v>3.125E-2</v>
      </c>
      <c r="AP4189" s="4">
        <v>0</v>
      </c>
      <c r="AQ4189">
        <v>0</v>
      </c>
      <c r="AR4189" s="4">
        <v>0</v>
      </c>
      <c r="AS4189">
        <v>0</v>
      </c>
      <c r="AT4189" s="4">
        <v>0</v>
      </c>
      <c r="AU4189" s="4">
        <v>0</v>
      </c>
      <c r="AV4189" s="4">
        <v>0</v>
      </c>
      <c r="AW4189">
        <v>1.43333333333333</v>
      </c>
      <c r="AX4189" s="4">
        <f t="shared" si="65"/>
        <v>30.000000000000071</v>
      </c>
      <c r="AY4189" s="4">
        <v>11</v>
      </c>
      <c r="AZ4189" s="4">
        <v>3.8181818181818201</v>
      </c>
    </row>
    <row r="4190" spans="1:52" x14ac:dyDescent="0.25">
      <c r="A4190" s="4">
        <v>2017</v>
      </c>
      <c r="B4190" s="4" t="s">
        <v>1065</v>
      </c>
      <c r="C4190" t="s">
        <v>284</v>
      </c>
      <c r="D4190" t="s">
        <v>212</v>
      </c>
      <c r="E4190" s="18" t="s">
        <v>724</v>
      </c>
      <c r="F4190" s="4">
        <v>124</v>
      </c>
      <c r="G4190">
        <v>5</v>
      </c>
      <c r="H4190">
        <v>12</v>
      </c>
      <c r="I4190">
        <v>123</v>
      </c>
      <c r="J4190">
        <v>3.4959349593495901</v>
      </c>
      <c r="K4190">
        <v>4</v>
      </c>
      <c r="L4190">
        <v>3.2520325203252001E-2</v>
      </c>
      <c r="M4190">
        <v>50</v>
      </c>
      <c r="N4190">
        <v>2535.2338709677401</v>
      </c>
      <c r="O4190">
        <v>0.40322580645161299</v>
      </c>
      <c r="P4190">
        <v>117</v>
      </c>
      <c r="Q4190">
        <v>21.316239316239301</v>
      </c>
      <c r="R4190">
        <v>42</v>
      </c>
      <c r="S4190">
        <v>202.333333333333</v>
      </c>
      <c r="T4190">
        <v>44</v>
      </c>
      <c r="U4190">
        <v>214.886363636364</v>
      </c>
      <c r="V4190">
        <v>36</v>
      </c>
      <c r="W4190">
        <v>2.8333333333333299</v>
      </c>
      <c r="X4190">
        <v>72</v>
      </c>
      <c r="Y4190">
        <v>156.319444444444</v>
      </c>
      <c r="Z4190">
        <v>45</v>
      </c>
      <c r="AA4190">
        <v>703.61111111111097</v>
      </c>
      <c r="AB4190">
        <v>78</v>
      </c>
      <c r="AC4190">
        <v>226.96103896103901</v>
      </c>
      <c r="AD4190">
        <v>0.62096774193548399</v>
      </c>
      <c r="AE4190">
        <v>12</v>
      </c>
      <c r="AF4190">
        <v>106.666666666667</v>
      </c>
      <c r="AG4190">
        <v>9.6774193548387094E-2</v>
      </c>
      <c r="AH4190" s="4">
        <v>29</v>
      </c>
      <c r="AI4190">
        <v>1.6111111111111101</v>
      </c>
      <c r="AJ4190" s="4">
        <v>13</v>
      </c>
      <c r="AK4190">
        <v>0.72222222222222199</v>
      </c>
      <c r="AL4190" s="4">
        <v>29</v>
      </c>
      <c r="AM4190">
        <v>0.37662337662337703</v>
      </c>
      <c r="AN4190" s="4">
        <v>6</v>
      </c>
      <c r="AO4190">
        <v>7.7922077922077906E-2</v>
      </c>
      <c r="AP4190" s="4">
        <v>0</v>
      </c>
      <c r="AQ4190">
        <v>0</v>
      </c>
      <c r="AR4190" s="4">
        <v>0</v>
      </c>
      <c r="AS4190">
        <v>0</v>
      </c>
      <c r="AT4190" s="4">
        <v>0</v>
      </c>
      <c r="AU4190" s="4">
        <v>1</v>
      </c>
      <c r="AV4190" s="4">
        <v>5</v>
      </c>
      <c r="AW4190">
        <v>1.8088235294117601</v>
      </c>
      <c r="AX4190" s="4">
        <f t="shared" si="65"/>
        <v>68.552845528455464</v>
      </c>
      <c r="AY4190" s="4">
        <v>43</v>
      </c>
      <c r="AZ4190" s="4">
        <v>10.488372093023299</v>
      </c>
    </row>
    <row r="4191" spans="1:52" x14ac:dyDescent="0.25">
      <c r="A4191" s="4">
        <v>2017</v>
      </c>
      <c r="B4191" s="4" t="s">
        <v>1065</v>
      </c>
      <c r="C4191" t="s">
        <v>284</v>
      </c>
      <c r="D4191" t="s">
        <v>214</v>
      </c>
      <c r="E4191" s="18" t="s">
        <v>726</v>
      </c>
      <c r="F4191" s="4">
        <v>332</v>
      </c>
      <c r="G4191">
        <v>3</v>
      </c>
      <c r="H4191">
        <v>2.6666666666666701</v>
      </c>
      <c r="I4191">
        <v>328</v>
      </c>
      <c r="J4191">
        <v>3.2743902439024399</v>
      </c>
      <c r="K4191">
        <v>4</v>
      </c>
      <c r="L4191">
        <v>1.21951219512195E-2</v>
      </c>
      <c r="M4191">
        <v>214</v>
      </c>
      <c r="N4191">
        <v>5236.7037037036998</v>
      </c>
      <c r="O4191">
        <v>0.64457831325301196</v>
      </c>
      <c r="P4191">
        <v>283</v>
      </c>
      <c r="Q4191">
        <v>23.9363957597173</v>
      </c>
      <c r="R4191">
        <v>81</v>
      </c>
      <c r="S4191">
        <v>95.925925925925895</v>
      </c>
      <c r="T4191">
        <v>34</v>
      </c>
      <c r="U4191">
        <v>187.529411764706</v>
      </c>
      <c r="V4191">
        <v>29</v>
      </c>
      <c r="W4191">
        <v>12.862068965517199</v>
      </c>
      <c r="X4191">
        <v>283</v>
      </c>
      <c r="Y4191">
        <v>126.678445229682</v>
      </c>
      <c r="Z4191">
        <v>34</v>
      </c>
      <c r="AA4191">
        <v>896.63333333333298</v>
      </c>
      <c r="AB4191">
        <v>294</v>
      </c>
      <c r="AC4191">
        <v>144.88775510204101</v>
      </c>
      <c r="AD4191">
        <v>0.88554216867469904</v>
      </c>
      <c r="AE4191">
        <v>117</v>
      </c>
      <c r="AF4191">
        <v>82.145299145299106</v>
      </c>
      <c r="AG4191">
        <v>0.35240963855421698</v>
      </c>
      <c r="AH4191" s="4">
        <v>22</v>
      </c>
      <c r="AI4191">
        <v>0.73333333333333295</v>
      </c>
      <c r="AJ4191" s="4">
        <v>5</v>
      </c>
      <c r="AK4191">
        <v>0.16666666666666699</v>
      </c>
      <c r="AL4191" s="4">
        <v>75</v>
      </c>
      <c r="AM4191">
        <v>0.25510204081632698</v>
      </c>
      <c r="AN4191" s="4">
        <v>17</v>
      </c>
      <c r="AO4191">
        <v>5.7823129251700703E-2</v>
      </c>
      <c r="AP4191" s="4">
        <v>0</v>
      </c>
      <c r="AQ4191">
        <v>0</v>
      </c>
      <c r="AR4191" s="4">
        <v>0</v>
      </c>
      <c r="AS4191">
        <v>0</v>
      </c>
      <c r="AT4191" s="4">
        <v>0</v>
      </c>
      <c r="AU4191" s="4">
        <v>4</v>
      </c>
      <c r="AV4191" s="4">
        <v>13</v>
      </c>
      <c r="AW4191">
        <v>1.9294117647058799</v>
      </c>
      <c r="AX4191" s="4">
        <f t="shared" si="65"/>
        <v>172.07317073170753</v>
      </c>
      <c r="AY4191" s="4">
        <v>26</v>
      </c>
      <c r="AZ4191" s="4">
        <v>3.2692307692307701</v>
      </c>
    </row>
    <row r="4192" spans="1:52" x14ac:dyDescent="0.25">
      <c r="A4192" s="4">
        <v>2017</v>
      </c>
      <c r="B4192" s="4" t="s">
        <v>1065</v>
      </c>
      <c r="C4192" t="s">
        <v>284</v>
      </c>
      <c r="D4192" t="s">
        <v>198</v>
      </c>
      <c r="E4192" s="18" t="s">
        <v>710</v>
      </c>
      <c r="F4192" s="4">
        <v>141</v>
      </c>
      <c r="G4192">
        <v>7</v>
      </c>
      <c r="H4192">
        <v>5.1428571428571397</v>
      </c>
      <c r="I4192">
        <v>139</v>
      </c>
      <c r="J4192">
        <v>6.3237410071942399</v>
      </c>
      <c r="K4192">
        <v>2</v>
      </c>
      <c r="L4192">
        <v>1.4388489208633099E-2</v>
      </c>
      <c r="M4192">
        <v>42</v>
      </c>
      <c r="N4192">
        <v>1558.65</v>
      </c>
      <c r="O4192">
        <v>0.29787234042553201</v>
      </c>
      <c r="P4192">
        <v>106</v>
      </c>
      <c r="Q4192">
        <v>33.1132075471698</v>
      </c>
      <c r="R4192">
        <v>20</v>
      </c>
      <c r="S4192">
        <v>106.4</v>
      </c>
      <c r="T4192">
        <v>17</v>
      </c>
      <c r="U4192">
        <v>227.941176470588</v>
      </c>
      <c r="V4192">
        <v>18</v>
      </c>
      <c r="W4192">
        <v>21.1666666666667</v>
      </c>
      <c r="X4192">
        <v>117</v>
      </c>
      <c r="Y4192">
        <v>118.08547008547001</v>
      </c>
      <c r="Z4192">
        <v>18</v>
      </c>
      <c r="AA4192">
        <v>557.41176470588198</v>
      </c>
      <c r="AB4192">
        <v>122</v>
      </c>
      <c r="AC4192">
        <v>146.81147540983599</v>
      </c>
      <c r="AD4192">
        <v>0.86524822695035497</v>
      </c>
      <c r="AE4192">
        <v>56</v>
      </c>
      <c r="AF4192">
        <v>78.964285714285694</v>
      </c>
      <c r="AG4192">
        <v>0.39716312056737602</v>
      </c>
      <c r="AH4192" s="4">
        <v>15</v>
      </c>
      <c r="AI4192">
        <v>0.88235294117647101</v>
      </c>
      <c r="AJ4192" s="4">
        <v>4</v>
      </c>
      <c r="AK4192">
        <v>0.23529411764705899</v>
      </c>
      <c r="AL4192" s="4">
        <v>22</v>
      </c>
      <c r="AM4192">
        <v>0.18032786885245899</v>
      </c>
      <c r="AN4192" s="4">
        <v>3</v>
      </c>
      <c r="AO4192">
        <v>2.4590163934426201E-2</v>
      </c>
      <c r="AP4192" s="4">
        <v>1</v>
      </c>
      <c r="AQ4192">
        <v>7.09219858156028E-3</v>
      </c>
      <c r="AR4192" s="4">
        <v>0</v>
      </c>
      <c r="AS4192">
        <v>0</v>
      </c>
      <c r="AT4192" s="4">
        <v>0</v>
      </c>
      <c r="AU4192" s="4">
        <v>1</v>
      </c>
      <c r="AV4192" s="4">
        <v>4</v>
      </c>
      <c r="AW4192">
        <v>1.75</v>
      </c>
      <c r="AX4192" s="4">
        <f t="shared" si="65"/>
        <v>80.571428571428569</v>
      </c>
      <c r="AY4192" s="4">
        <v>17</v>
      </c>
      <c r="AZ4192" s="4">
        <v>1.29411764705882</v>
      </c>
    </row>
    <row r="4193" spans="1:52" x14ac:dyDescent="0.25">
      <c r="A4193" s="4">
        <v>2017</v>
      </c>
      <c r="B4193" s="4" t="s">
        <v>1065</v>
      </c>
      <c r="C4193" t="s">
        <v>284</v>
      </c>
      <c r="D4193" t="s">
        <v>234</v>
      </c>
      <c r="E4193" s="18" t="s">
        <v>745</v>
      </c>
      <c r="F4193" s="4">
        <v>89</v>
      </c>
      <c r="G4193">
        <v>18</v>
      </c>
      <c r="H4193">
        <v>3.7777777777777799</v>
      </c>
      <c r="I4193">
        <v>89</v>
      </c>
      <c r="J4193">
        <v>3.3370786516853901</v>
      </c>
      <c r="K4193">
        <v>4</v>
      </c>
      <c r="L4193">
        <v>4.49438202247191E-2</v>
      </c>
      <c r="M4193">
        <v>33</v>
      </c>
      <c r="N4193">
        <v>2104.55813953488</v>
      </c>
      <c r="O4193">
        <v>0.37078651685393299</v>
      </c>
      <c r="P4193">
        <v>86</v>
      </c>
      <c r="Q4193">
        <v>10.255813953488399</v>
      </c>
      <c r="R4193">
        <v>30</v>
      </c>
      <c r="S4193">
        <v>87.8333333333333</v>
      </c>
      <c r="T4193">
        <v>32</v>
      </c>
      <c r="U4193">
        <v>145.3125</v>
      </c>
      <c r="V4193">
        <v>29</v>
      </c>
      <c r="W4193">
        <v>22.620689655172399</v>
      </c>
      <c r="X4193">
        <v>54</v>
      </c>
      <c r="Y4193">
        <v>111.981481481481</v>
      </c>
      <c r="Z4193">
        <v>35</v>
      </c>
      <c r="AA4193">
        <v>667.12903225806497</v>
      </c>
      <c r="AB4193">
        <v>54</v>
      </c>
      <c r="AC4193">
        <v>186.53703703703701</v>
      </c>
      <c r="AD4193">
        <v>0.60674157303370801</v>
      </c>
      <c r="AE4193">
        <v>10</v>
      </c>
      <c r="AF4193">
        <v>81.2</v>
      </c>
      <c r="AG4193">
        <v>0.112359550561798</v>
      </c>
      <c r="AH4193" s="4">
        <v>23</v>
      </c>
      <c r="AI4193">
        <v>0.74193548387096797</v>
      </c>
      <c r="AJ4193" s="4">
        <v>4</v>
      </c>
      <c r="AK4193">
        <v>0.12903225806451599</v>
      </c>
      <c r="AL4193" s="4">
        <v>18</v>
      </c>
      <c r="AM4193">
        <v>0.33333333333333298</v>
      </c>
      <c r="AN4193" s="4">
        <v>4</v>
      </c>
      <c r="AO4193">
        <v>7.4074074074074098E-2</v>
      </c>
      <c r="AP4193" s="4">
        <v>0</v>
      </c>
      <c r="AQ4193">
        <v>0</v>
      </c>
      <c r="AR4193" s="4">
        <v>0</v>
      </c>
      <c r="AS4193">
        <v>0</v>
      </c>
      <c r="AT4193" s="4">
        <v>0</v>
      </c>
      <c r="AU4193" s="4">
        <v>0</v>
      </c>
      <c r="AV4193" s="4">
        <v>1</v>
      </c>
      <c r="AW4193">
        <v>1.6481481481481499</v>
      </c>
      <c r="AX4193" s="4">
        <f t="shared" si="65"/>
        <v>53.999999999999943</v>
      </c>
      <c r="AY4193" s="4">
        <v>32</v>
      </c>
      <c r="AZ4193" s="4">
        <v>3.9375</v>
      </c>
    </row>
    <row r="4194" spans="1:52" x14ac:dyDescent="0.25">
      <c r="A4194" s="4">
        <v>2017</v>
      </c>
      <c r="B4194" s="4" t="s">
        <v>1065</v>
      </c>
      <c r="C4194" t="s">
        <v>284</v>
      </c>
      <c r="D4194" t="s">
        <v>215</v>
      </c>
      <c r="E4194" s="18" t="s">
        <v>727</v>
      </c>
      <c r="F4194" s="4">
        <v>23</v>
      </c>
      <c r="G4194">
        <v>5</v>
      </c>
      <c r="H4194">
        <v>8.8000000000000007</v>
      </c>
      <c r="I4194">
        <v>22</v>
      </c>
      <c r="J4194">
        <v>5.2272727272727302</v>
      </c>
      <c r="K4194">
        <v>2</v>
      </c>
      <c r="L4194">
        <v>9.0909090909090898E-2</v>
      </c>
      <c r="M4194">
        <v>3</v>
      </c>
      <c r="N4194">
        <v>1753.4347826087001</v>
      </c>
      <c r="O4194">
        <v>0.13043478260869601</v>
      </c>
      <c r="P4194">
        <v>19</v>
      </c>
      <c r="Q4194">
        <v>9.9473684210526301</v>
      </c>
      <c r="R4194">
        <v>10</v>
      </c>
      <c r="S4194">
        <v>72.5</v>
      </c>
      <c r="T4194">
        <v>8</v>
      </c>
      <c r="U4194">
        <v>149.875</v>
      </c>
      <c r="V4194">
        <v>6</v>
      </c>
      <c r="W4194">
        <v>2.6666666666666701</v>
      </c>
      <c r="X4194">
        <v>14</v>
      </c>
      <c r="Y4194">
        <v>101.71428571428601</v>
      </c>
      <c r="Z4194">
        <v>8</v>
      </c>
      <c r="AA4194">
        <v>236.75</v>
      </c>
      <c r="AB4194">
        <v>15</v>
      </c>
      <c r="AC4194">
        <v>168.2</v>
      </c>
      <c r="AD4194">
        <v>0.65217391304347805</v>
      </c>
      <c r="AE4194">
        <v>5</v>
      </c>
      <c r="AF4194">
        <v>104</v>
      </c>
      <c r="AG4194">
        <v>0.217391304347826</v>
      </c>
      <c r="AH4194" s="4">
        <v>6</v>
      </c>
      <c r="AI4194">
        <v>0.75</v>
      </c>
      <c r="AJ4194" s="4">
        <v>1</v>
      </c>
      <c r="AK4194">
        <v>0.125</v>
      </c>
      <c r="AL4194" s="4">
        <v>5</v>
      </c>
      <c r="AM4194">
        <v>0.33333333333333298</v>
      </c>
      <c r="AN4194" s="4">
        <v>0</v>
      </c>
      <c r="AO4194">
        <v>0</v>
      </c>
      <c r="AP4194" s="4">
        <v>0</v>
      </c>
      <c r="AQ4194">
        <v>0</v>
      </c>
      <c r="AR4194" s="4">
        <v>0</v>
      </c>
      <c r="AS4194">
        <v>0</v>
      </c>
      <c r="AT4194" s="4">
        <v>0</v>
      </c>
      <c r="AU4194" s="4">
        <v>0</v>
      </c>
      <c r="AV4194" s="4">
        <v>1</v>
      </c>
      <c r="AW4194">
        <v>1.9166666666666701</v>
      </c>
      <c r="AX4194" s="4">
        <f t="shared" si="65"/>
        <v>11.999999999999979</v>
      </c>
      <c r="AY4194" s="4">
        <v>8</v>
      </c>
      <c r="AZ4194" s="4">
        <v>7.125</v>
      </c>
    </row>
    <row r="4195" spans="1:52" x14ac:dyDescent="0.25">
      <c r="A4195" s="4">
        <v>2017</v>
      </c>
      <c r="B4195" s="4" t="s">
        <v>1065</v>
      </c>
      <c r="C4195" t="s">
        <v>284</v>
      </c>
      <c r="D4195" t="s">
        <v>233</v>
      </c>
      <c r="E4195" s="18" t="s">
        <v>744</v>
      </c>
      <c r="F4195" s="4">
        <v>88</v>
      </c>
      <c r="G4195">
        <v>31</v>
      </c>
      <c r="H4195">
        <v>5.1935483870967696</v>
      </c>
      <c r="I4195">
        <v>88</v>
      </c>
      <c r="J4195">
        <v>6.3068181818181799</v>
      </c>
      <c r="K4195">
        <v>6</v>
      </c>
      <c r="L4195">
        <v>6.8181818181818205E-2</v>
      </c>
      <c r="M4195">
        <v>53</v>
      </c>
      <c r="N4195">
        <v>1939.3469387755099</v>
      </c>
      <c r="O4195">
        <v>0.60227272727272696</v>
      </c>
      <c r="P4195">
        <v>80</v>
      </c>
      <c r="Q4195">
        <v>16.875</v>
      </c>
      <c r="R4195">
        <v>29</v>
      </c>
      <c r="S4195">
        <v>52.241379310344797</v>
      </c>
      <c r="T4195">
        <v>21</v>
      </c>
      <c r="U4195">
        <v>119.19047619047601</v>
      </c>
      <c r="V4195">
        <v>18</v>
      </c>
      <c r="W4195">
        <v>12.1666666666667</v>
      </c>
      <c r="X4195">
        <v>62</v>
      </c>
      <c r="Y4195">
        <v>96.258064516128997</v>
      </c>
      <c r="Z4195">
        <v>24</v>
      </c>
      <c r="AA4195">
        <v>464.31818181818198</v>
      </c>
      <c r="AB4195">
        <v>64</v>
      </c>
      <c r="AC4195">
        <v>130.421875</v>
      </c>
      <c r="AD4195">
        <v>0.72727272727272696</v>
      </c>
      <c r="AE4195">
        <v>26</v>
      </c>
      <c r="AF4195">
        <v>83.615384615384599</v>
      </c>
      <c r="AG4195">
        <v>0.29545454545454602</v>
      </c>
      <c r="AH4195" s="4">
        <v>14</v>
      </c>
      <c r="AI4195">
        <v>0.63636363636363602</v>
      </c>
      <c r="AJ4195" s="4">
        <v>1</v>
      </c>
      <c r="AK4195">
        <v>4.5454545454545497E-2</v>
      </c>
      <c r="AL4195" s="4">
        <v>18</v>
      </c>
      <c r="AM4195">
        <v>0.28125</v>
      </c>
      <c r="AN4195" s="4">
        <v>6</v>
      </c>
      <c r="AO4195">
        <v>9.375E-2</v>
      </c>
      <c r="AP4195" s="4">
        <v>0</v>
      </c>
      <c r="AQ4195">
        <v>0</v>
      </c>
      <c r="AR4195" s="4">
        <v>1</v>
      </c>
      <c r="AS4195">
        <v>1.13636363636364E-2</v>
      </c>
      <c r="AT4195" s="4">
        <v>0</v>
      </c>
      <c r="AU4195" s="4">
        <v>0</v>
      </c>
      <c r="AV4195" s="4">
        <v>0</v>
      </c>
      <c r="AW4195">
        <v>1.7254901960784299</v>
      </c>
      <c r="AX4195" s="4">
        <f t="shared" si="65"/>
        <v>51.000000000000043</v>
      </c>
      <c r="AY4195" s="4">
        <v>12</v>
      </c>
      <c r="AZ4195" s="4">
        <v>10.6666666666667</v>
      </c>
    </row>
    <row r="4196" spans="1:52" x14ac:dyDescent="0.25">
      <c r="A4196" s="4">
        <v>2017</v>
      </c>
      <c r="B4196" s="4" t="s">
        <v>1065</v>
      </c>
      <c r="C4196" t="s">
        <v>284</v>
      </c>
      <c r="D4196" t="s">
        <v>232</v>
      </c>
      <c r="E4196" s="18" t="s">
        <v>743</v>
      </c>
      <c r="F4196" s="4">
        <v>25</v>
      </c>
      <c r="G4196">
        <v>12</v>
      </c>
      <c r="H4196">
        <v>0.66666666666666696</v>
      </c>
      <c r="I4196">
        <v>25</v>
      </c>
      <c r="J4196">
        <v>3.96</v>
      </c>
      <c r="K4196">
        <v>0</v>
      </c>
      <c r="L4196">
        <v>0</v>
      </c>
      <c r="M4196">
        <v>1</v>
      </c>
      <c r="N4196">
        <v>63.08</v>
      </c>
      <c r="O4196">
        <v>0.04</v>
      </c>
      <c r="P4196">
        <v>20</v>
      </c>
      <c r="Q4196">
        <v>7.5</v>
      </c>
      <c r="R4196">
        <v>4</v>
      </c>
      <c r="S4196">
        <v>10.75</v>
      </c>
      <c r="T4196">
        <v>0</v>
      </c>
      <c r="U4196">
        <v>0</v>
      </c>
      <c r="V4196">
        <v>0</v>
      </c>
      <c r="W4196">
        <v>0</v>
      </c>
      <c r="X4196">
        <v>24</v>
      </c>
      <c r="Y4196">
        <v>33.4583333333333</v>
      </c>
      <c r="Z4196">
        <v>0</v>
      </c>
      <c r="AA4196">
        <v>0</v>
      </c>
      <c r="AB4196">
        <v>25</v>
      </c>
      <c r="AC4196">
        <v>54.8</v>
      </c>
      <c r="AD4196">
        <v>1</v>
      </c>
      <c r="AE4196">
        <v>18</v>
      </c>
      <c r="AF4196">
        <v>39.5</v>
      </c>
      <c r="AG4196">
        <v>0.72</v>
      </c>
      <c r="AH4196" s="4">
        <v>0</v>
      </c>
      <c r="AI4196">
        <v>0</v>
      </c>
      <c r="AJ4196" s="4">
        <v>0</v>
      </c>
      <c r="AK4196">
        <v>0</v>
      </c>
      <c r="AL4196" s="4">
        <v>1</v>
      </c>
      <c r="AM4196">
        <v>0.04</v>
      </c>
      <c r="AN4196" s="4">
        <v>0</v>
      </c>
      <c r="AO4196">
        <v>0</v>
      </c>
      <c r="AP4196" s="4">
        <v>0</v>
      </c>
      <c r="AQ4196">
        <v>0</v>
      </c>
      <c r="AR4196" s="4">
        <v>0</v>
      </c>
      <c r="AS4196">
        <v>0</v>
      </c>
      <c r="AT4196" s="4">
        <v>0</v>
      </c>
      <c r="AU4196" s="4">
        <v>0</v>
      </c>
      <c r="AV4196" s="4">
        <v>0</v>
      </c>
      <c r="AW4196">
        <v>2.2727272727272698</v>
      </c>
      <c r="AX4196" s="4">
        <f t="shared" si="65"/>
        <v>11.000000000000014</v>
      </c>
      <c r="AY4196" s="4">
        <v>0</v>
      </c>
      <c r="AZ4196" s="4">
        <v>0</v>
      </c>
    </row>
    <row r="4197" spans="1:52" x14ac:dyDescent="0.25">
      <c r="A4197" s="4">
        <v>2017</v>
      </c>
      <c r="B4197" s="4" t="s">
        <v>1065</v>
      </c>
      <c r="C4197" t="s">
        <v>284</v>
      </c>
      <c r="D4197" t="s">
        <v>314</v>
      </c>
      <c r="E4197" s="18" t="s">
        <v>819</v>
      </c>
      <c r="F4197" s="4">
        <v>137</v>
      </c>
      <c r="G4197">
        <v>14</v>
      </c>
      <c r="H4197">
        <v>4.6428571428571397</v>
      </c>
      <c r="I4197">
        <v>136</v>
      </c>
      <c r="J4197">
        <v>5.0294117647058796</v>
      </c>
      <c r="K4197">
        <v>0</v>
      </c>
      <c r="L4197">
        <v>0</v>
      </c>
      <c r="M4197">
        <v>90</v>
      </c>
      <c r="N4197">
        <v>3532.3448275862102</v>
      </c>
      <c r="O4197">
        <v>0.65693430656934304</v>
      </c>
      <c r="P4197">
        <v>121</v>
      </c>
      <c r="Q4197">
        <v>14.165289256198299</v>
      </c>
      <c r="R4197">
        <v>51</v>
      </c>
      <c r="S4197">
        <v>123.764705882353</v>
      </c>
      <c r="T4197">
        <v>46</v>
      </c>
      <c r="U4197">
        <v>174.304347826087</v>
      </c>
      <c r="V4197">
        <v>44</v>
      </c>
      <c r="W4197">
        <v>8.3636363636363598</v>
      </c>
      <c r="X4197">
        <v>84</v>
      </c>
      <c r="Y4197">
        <v>155.78571428571399</v>
      </c>
      <c r="Z4197">
        <v>47</v>
      </c>
      <c r="AA4197">
        <v>594.84848484848499</v>
      </c>
      <c r="AB4197">
        <v>90</v>
      </c>
      <c r="AC4197">
        <v>194.25842696629201</v>
      </c>
      <c r="AD4197">
        <v>0.64963503649635002</v>
      </c>
      <c r="AE4197">
        <v>32</v>
      </c>
      <c r="AF4197">
        <v>92.46875</v>
      </c>
      <c r="AG4197">
        <v>0.233576642335766</v>
      </c>
      <c r="AH4197" s="4">
        <v>31</v>
      </c>
      <c r="AI4197">
        <v>0.93939393939394</v>
      </c>
      <c r="AJ4197" s="4">
        <v>3</v>
      </c>
      <c r="AK4197">
        <v>9.0909090909090898E-2</v>
      </c>
      <c r="AL4197" s="4">
        <v>26</v>
      </c>
      <c r="AM4197">
        <v>0.29213483146067398</v>
      </c>
      <c r="AN4197" s="4">
        <v>4</v>
      </c>
      <c r="AO4197">
        <v>4.49438202247191E-2</v>
      </c>
      <c r="AP4197" s="4">
        <v>2</v>
      </c>
      <c r="AQ4197">
        <v>1.4598540145985399E-2</v>
      </c>
      <c r="AR4197" s="4">
        <v>0</v>
      </c>
      <c r="AS4197">
        <v>0</v>
      </c>
      <c r="AT4197" s="4">
        <v>0</v>
      </c>
      <c r="AU4197" s="4">
        <v>0</v>
      </c>
      <c r="AV4197" s="4">
        <v>9</v>
      </c>
      <c r="AW4197">
        <v>1.9027777777777799</v>
      </c>
      <c r="AX4197" s="4">
        <f t="shared" si="65"/>
        <v>71.999999999999915</v>
      </c>
      <c r="AY4197" s="4">
        <v>46</v>
      </c>
      <c r="AZ4197" s="4">
        <v>1.02173913043478</v>
      </c>
    </row>
    <row r="4198" spans="1:52" x14ac:dyDescent="0.25">
      <c r="A4198" s="4">
        <v>2017</v>
      </c>
      <c r="B4198" s="4" t="s">
        <v>1065</v>
      </c>
      <c r="C4198" t="s">
        <v>284</v>
      </c>
      <c r="D4198" t="s">
        <v>330</v>
      </c>
      <c r="E4198" s="18" t="s">
        <v>833</v>
      </c>
      <c r="F4198" s="4">
        <v>466</v>
      </c>
      <c r="G4198">
        <v>208</v>
      </c>
      <c r="H4198">
        <v>3.8894230769230802</v>
      </c>
      <c r="I4198">
        <v>466</v>
      </c>
      <c r="J4198">
        <v>7.3175965665235996</v>
      </c>
      <c r="K4198">
        <v>8</v>
      </c>
      <c r="L4198">
        <v>1.7167381974248899E-2</v>
      </c>
      <c r="M4198">
        <v>11</v>
      </c>
      <c r="N4198">
        <v>134.83913043478299</v>
      </c>
      <c r="O4198">
        <v>2.3605150214592301E-2</v>
      </c>
      <c r="P4198">
        <v>318</v>
      </c>
      <c r="Q4198">
        <v>23.8333333333333</v>
      </c>
      <c r="R4198">
        <v>43</v>
      </c>
      <c r="S4198">
        <v>57.3720930232558</v>
      </c>
      <c r="T4198">
        <v>6</v>
      </c>
      <c r="U4198">
        <v>141.333333333333</v>
      </c>
      <c r="V4198">
        <v>6</v>
      </c>
      <c r="W4198">
        <v>11</v>
      </c>
      <c r="X4198">
        <v>448</v>
      </c>
      <c r="Y4198">
        <v>74.212053571428598</v>
      </c>
      <c r="Z4198">
        <v>6</v>
      </c>
      <c r="AA4198">
        <v>200.5</v>
      </c>
      <c r="AB4198">
        <v>460</v>
      </c>
      <c r="AC4198">
        <v>93.123913043478296</v>
      </c>
      <c r="AD4198">
        <v>0.98712446351931304</v>
      </c>
      <c r="AE4198">
        <v>316</v>
      </c>
      <c r="AF4198">
        <v>71.113924050632903</v>
      </c>
      <c r="AG4198">
        <v>0.678111587982833</v>
      </c>
      <c r="AH4198" s="4">
        <v>4</v>
      </c>
      <c r="AI4198">
        <v>2</v>
      </c>
      <c r="AJ4198" s="4">
        <v>2</v>
      </c>
      <c r="AK4198">
        <v>1</v>
      </c>
      <c r="AL4198" s="4">
        <v>62</v>
      </c>
      <c r="AM4198">
        <v>0.13478260869565201</v>
      </c>
      <c r="AN4198" s="4">
        <v>32</v>
      </c>
      <c r="AO4198">
        <v>6.9565217391304293E-2</v>
      </c>
      <c r="AP4198" s="4">
        <v>7</v>
      </c>
      <c r="AQ4198">
        <v>1.5021459227467801E-2</v>
      </c>
      <c r="AR4198" s="4">
        <v>1</v>
      </c>
      <c r="AS4198">
        <v>2.1459227467811202E-3</v>
      </c>
      <c r="AT4198" s="4">
        <v>0</v>
      </c>
      <c r="AU4198" s="4">
        <v>0</v>
      </c>
      <c r="AV4198" s="4">
        <v>2</v>
      </c>
      <c r="AW4198">
        <v>3.3049645390070901</v>
      </c>
      <c r="AX4198" s="4">
        <f t="shared" si="65"/>
        <v>141.00000000000009</v>
      </c>
      <c r="AY4198" s="4">
        <v>6</v>
      </c>
      <c r="AZ4198" s="4">
        <v>2</v>
      </c>
    </row>
    <row r="4199" spans="1:52" x14ac:dyDescent="0.25">
      <c r="A4199" s="4">
        <v>2017</v>
      </c>
      <c r="B4199" s="4" t="s">
        <v>1065</v>
      </c>
      <c r="C4199" t="s">
        <v>284</v>
      </c>
      <c r="D4199" t="s">
        <v>347</v>
      </c>
      <c r="E4199" s="18" t="s">
        <v>847</v>
      </c>
      <c r="F4199" s="4">
        <v>25</v>
      </c>
      <c r="G4199">
        <v>1</v>
      </c>
      <c r="H4199">
        <v>3</v>
      </c>
      <c r="I4199">
        <v>25</v>
      </c>
      <c r="J4199">
        <v>2.92</v>
      </c>
      <c r="K4199">
        <v>0</v>
      </c>
      <c r="L4199">
        <v>0</v>
      </c>
      <c r="M4199">
        <v>5</v>
      </c>
      <c r="N4199">
        <v>2006.44</v>
      </c>
      <c r="O4199">
        <v>0.2</v>
      </c>
      <c r="P4199">
        <v>23</v>
      </c>
      <c r="Q4199">
        <v>10.130434782608701</v>
      </c>
      <c r="R4199">
        <v>10</v>
      </c>
      <c r="S4199">
        <v>89.4</v>
      </c>
      <c r="T4199">
        <v>7</v>
      </c>
      <c r="U4199">
        <v>108.71428571428601</v>
      </c>
      <c r="V4199">
        <v>7</v>
      </c>
      <c r="W4199">
        <v>2.5714285714285698</v>
      </c>
      <c r="X4199">
        <v>18</v>
      </c>
      <c r="Y4199">
        <v>84.0555555555556</v>
      </c>
      <c r="Z4199">
        <v>7</v>
      </c>
      <c r="AA4199">
        <v>969.66666666666697</v>
      </c>
      <c r="AB4199">
        <v>18</v>
      </c>
      <c r="AC4199">
        <v>106.611111111111</v>
      </c>
      <c r="AD4199">
        <v>0.72</v>
      </c>
      <c r="AE4199">
        <v>9</v>
      </c>
      <c r="AF4199">
        <v>88.7777777777778</v>
      </c>
      <c r="AG4199">
        <v>0.36</v>
      </c>
      <c r="AH4199" s="4">
        <v>3</v>
      </c>
      <c r="AI4199">
        <v>1</v>
      </c>
      <c r="AJ4199" s="4">
        <v>0</v>
      </c>
      <c r="AK4199">
        <v>0</v>
      </c>
      <c r="AL4199" s="4">
        <v>4</v>
      </c>
      <c r="AM4199">
        <v>0.22222222222222199</v>
      </c>
      <c r="AN4199" s="4">
        <v>1</v>
      </c>
      <c r="AO4199">
        <v>5.5555555555555601E-2</v>
      </c>
      <c r="AP4199" s="4">
        <v>0</v>
      </c>
      <c r="AQ4199">
        <v>0</v>
      </c>
      <c r="AR4199" s="4">
        <v>0</v>
      </c>
      <c r="AS4199">
        <v>0</v>
      </c>
      <c r="AT4199" s="4">
        <v>0</v>
      </c>
      <c r="AU4199" s="4">
        <v>0</v>
      </c>
      <c r="AV4199" s="4">
        <v>0</v>
      </c>
      <c r="AW4199">
        <v>1.3888888888888899</v>
      </c>
      <c r="AX4199" s="4">
        <f t="shared" si="65"/>
        <v>17.999999999999986</v>
      </c>
      <c r="AY4199" s="4">
        <v>7</v>
      </c>
      <c r="AZ4199" s="4">
        <v>2.4285714285714302</v>
      </c>
    </row>
    <row r="4200" spans="1:52" x14ac:dyDescent="0.25">
      <c r="A4200" s="4">
        <v>2017</v>
      </c>
      <c r="B4200" s="4" t="s">
        <v>1065</v>
      </c>
      <c r="C4200" t="s">
        <v>284</v>
      </c>
      <c r="D4200" t="s">
        <v>484</v>
      </c>
      <c r="E4200" s="18" t="s">
        <v>981</v>
      </c>
      <c r="F4200" s="4">
        <v>70</v>
      </c>
      <c r="G4200">
        <v>23</v>
      </c>
      <c r="H4200">
        <v>2.9565217391304301</v>
      </c>
      <c r="I4200">
        <v>70</v>
      </c>
      <c r="J4200">
        <v>6.0571428571428596</v>
      </c>
      <c r="K4200">
        <v>10</v>
      </c>
      <c r="L4200">
        <v>0.14285714285714299</v>
      </c>
      <c r="M4200">
        <v>2</v>
      </c>
      <c r="N4200">
        <v>181.434782608696</v>
      </c>
      <c r="O4200">
        <v>2.8571428571428598E-2</v>
      </c>
      <c r="P4200">
        <v>40</v>
      </c>
      <c r="Q4200">
        <v>54.125</v>
      </c>
      <c r="R4200">
        <v>11</v>
      </c>
      <c r="S4200">
        <v>75.818181818181799</v>
      </c>
      <c r="T4200">
        <v>0</v>
      </c>
      <c r="U4200">
        <v>0</v>
      </c>
      <c r="V4200">
        <v>0</v>
      </c>
      <c r="W4200">
        <v>0</v>
      </c>
      <c r="X4200">
        <v>70</v>
      </c>
      <c r="Y4200">
        <v>88.314285714285703</v>
      </c>
      <c r="Z4200">
        <v>0</v>
      </c>
      <c r="AA4200">
        <v>0</v>
      </c>
      <c r="AB4200">
        <v>70</v>
      </c>
      <c r="AC4200">
        <v>107.728571428571</v>
      </c>
      <c r="AD4200">
        <v>1</v>
      </c>
      <c r="AE4200">
        <v>58</v>
      </c>
      <c r="AF4200">
        <v>97.517241379310306</v>
      </c>
      <c r="AG4200">
        <v>0.82857142857142896</v>
      </c>
      <c r="AH4200" s="4">
        <v>0</v>
      </c>
      <c r="AI4200">
        <v>0</v>
      </c>
      <c r="AJ4200" s="4">
        <v>0</v>
      </c>
      <c r="AK4200">
        <v>0</v>
      </c>
      <c r="AL4200" s="4">
        <v>1</v>
      </c>
      <c r="AM4200">
        <v>1.4285714285714299E-2</v>
      </c>
      <c r="AN4200" s="4">
        <v>1</v>
      </c>
      <c r="AO4200">
        <v>1.4285714285714299E-2</v>
      </c>
      <c r="AP4200" s="4">
        <v>0</v>
      </c>
      <c r="AQ4200">
        <v>0</v>
      </c>
      <c r="AR4200" s="4">
        <v>0</v>
      </c>
      <c r="AS4200">
        <v>0</v>
      </c>
      <c r="AT4200" s="4">
        <v>0</v>
      </c>
      <c r="AU4200" s="4">
        <v>0</v>
      </c>
      <c r="AV4200" s="4">
        <v>0</v>
      </c>
      <c r="AW4200">
        <v>2.6923076923076898</v>
      </c>
      <c r="AX4200" s="4">
        <f t="shared" si="65"/>
        <v>26.000000000000025</v>
      </c>
      <c r="AY4200" s="4">
        <v>0</v>
      </c>
      <c r="AZ4200" s="4">
        <v>0</v>
      </c>
    </row>
    <row r="4201" spans="1:52" x14ac:dyDescent="0.25">
      <c r="A4201" s="4">
        <v>2017</v>
      </c>
      <c r="B4201" s="4" t="s">
        <v>1065</v>
      </c>
      <c r="C4201" t="s">
        <v>284</v>
      </c>
      <c r="D4201" t="s">
        <v>525</v>
      </c>
      <c r="E4201" s="18" t="s">
        <v>1017</v>
      </c>
      <c r="F4201" s="4">
        <v>175</v>
      </c>
      <c r="G4201">
        <v>13</v>
      </c>
      <c r="H4201">
        <v>3.5384615384615401</v>
      </c>
      <c r="I4201">
        <v>174</v>
      </c>
      <c r="J4201">
        <v>5.7068965517241397</v>
      </c>
      <c r="K4201">
        <v>0</v>
      </c>
      <c r="L4201">
        <v>0</v>
      </c>
      <c r="M4201">
        <v>83</v>
      </c>
      <c r="N4201">
        <v>1699.61267605634</v>
      </c>
      <c r="O4201">
        <v>0.47428571428571398</v>
      </c>
      <c r="P4201">
        <v>155</v>
      </c>
      <c r="Q4201">
        <v>18.935483870967701</v>
      </c>
      <c r="R4201">
        <v>43</v>
      </c>
      <c r="S4201">
        <v>150.79069767441899</v>
      </c>
      <c r="T4201">
        <v>40</v>
      </c>
      <c r="U4201">
        <v>182.45</v>
      </c>
      <c r="V4201">
        <v>38</v>
      </c>
      <c r="W4201">
        <v>11.5</v>
      </c>
      <c r="X4201">
        <v>121</v>
      </c>
      <c r="Y4201">
        <v>120.719008264463</v>
      </c>
      <c r="Z4201">
        <v>43</v>
      </c>
      <c r="AA4201">
        <v>484.51851851851899</v>
      </c>
      <c r="AB4201">
        <v>131</v>
      </c>
      <c r="AC4201">
        <v>153.610687022901</v>
      </c>
      <c r="AD4201">
        <v>0.748571428571429</v>
      </c>
      <c r="AE4201">
        <v>52</v>
      </c>
      <c r="AF4201">
        <v>101.94230769230801</v>
      </c>
      <c r="AG4201">
        <v>0.29714285714285699</v>
      </c>
      <c r="AH4201" s="4">
        <v>33</v>
      </c>
      <c r="AI4201">
        <v>1.2222222222222201</v>
      </c>
      <c r="AJ4201" s="4">
        <v>12</v>
      </c>
      <c r="AK4201">
        <v>0.44444444444444398</v>
      </c>
      <c r="AL4201" s="4">
        <v>35</v>
      </c>
      <c r="AM4201">
        <v>0.26717557251908403</v>
      </c>
      <c r="AN4201" s="4">
        <v>14</v>
      </c>
      <c r="AO4201">
        <v>0.106870229007634</v>
      </c>
      <c r="AP4201" s="4">
        <v>2</v>
      </c>
      <c r="AQ4201">
        <v>1.1428571428571401E-2</v>
      </c>
      <c r="AR4201" s="4">
        <v>1</v>
      </c>
      <c r="AS4201">
        <v>5.7142857142857099E-3</v>
      </c>
      <c r="AT4201" s="4">
        <v>0</v>
      </c>
      <c r="AU4201" s="4">
        <v>1</v>
      </c>
      <c r="AV4201" s="4">
        <v>8</v>
      </c>
      <c r="AW4201">
        <v>1.70588235294118</v>
      </c>
      <c r="AX4201" s="4">
        <f t="shared" si="65"/>
        <v>102.58620689655152</v>
      </c>
      <c r="AY4201" s="4">
        <v>36</v>
      </c>
      <c r="AZ4201" s="4">
        <v>50.4444444444444</v>
      </c>
    </row>
    <row r="4202" spans="1:52" x14ac:dyDescent="0.25">
      <c r="A4202" s="4">
        <v>2017</v>
      </c>
      <c r="B4202" s="4" t="s">
        <v>1065</v>
      </c>
      <c r="C4202" t="s">
        <v>284</v>
      </c>
      <c r="D4202" t="s">
        <v>1073</v>
      </c>
      <c r="E4202" s="18" t="s">
        <v>1133</v>
      </c>
      <c r="F4202" s="4">
        <v>1</v>
      </c>
      <c r="G4202">
        <v>0</v>
      </c>
      <c r="H4202">
        <v>0</v>
      </c>
      <c r="I4202">
        <v>1</v>
      </c>
      <c r="J4202">
        <v>10</v>
      </c>
      <c r="K4202">
        <v>0</v>
      </c>
      <c r="L4202">
        <v>0</v>
      </c>
      <c r="M4202">
        <v>0</v>
      </c>
      <c r="N4202">
        <v>-47</v>
      </c>
      <c r="O4202">
        <v>0</v>
      </c>
      <c r="P4202">
        <v>1</v>
      </c>
      <c r="Q4202">
        <v>5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1</v>
      </c>
      <c r="AA4202">
        <v>164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 s="4">
        <v>1</v>
      </c>
      <c r="AI4202">
        <v>1</v>
      </c>
      <c r="AJ4202" s="4">
        <v>0</v>
      </c>
      <c r="AK4202">
        <v>0</v>
      </c>
      <c r="AL4202" s="4">
        <v>0</v>
      </c>
      <c r="AM4202">
        <v>0</v>
      </c>
      <c r="AN4202" s="4">
        <v>0</v>
      </c>
      <c r="AO4202">
        <v>0</v>
      </c>
      <c r="AP4202" s="4">
        <v>0</v>
      </c>
      <c r="AQ4202">
        <v>0</v>
      </c>
      <c r="AR4202" s="4">
        <v>0</v>
      </c>
      <c r="AS4202">
        <v>0</v>
      </c>
      <c r="AT4202" s="4">
        <v>0</v>
      </c>
      <c r="AU4202" s="4">
        <v>0</v>
      </c>
      <c r="AV4202" s="4">
        <v>0</v>
      </c>
      <c r="AW4202">
        <v>1</v>
      </c>
      <c r="AX4202" s="4">
        <f t="shared" si="65"/>
        <v>1</v>
      </c>
      <c r="AY4202" s="4">
        <v>0</v>
      </c>
      <c r="AZ4202" s="4">
        <v>0</v>
      </c>
    </row>
    <row r="4203" spans="1:52" x14ac:dyDescent="0.25">
      <c r="A4203" s="4">
        <v>2017</v>
      </c>
      <c r="B4203" s="4" t="s">
        <v>1065</v>
      </c>
      <c r="C4203" t="s">
        <v>284</v>
      </c>
      <c r="D4203" t="s">
        <v>1074</v>
      </c>
      <c r="E4203" s="18" t="s">
        <v>1134</v>
      </c>
      <c r="F4203" s="4">
        <v>17</v>
      </c>
      <c r="G4203">
        <v>2</v>
      </c>
      <c r="H4203">
        <v>5</v>
      </c>
      <c r="I4203">
        <v>17</v>
      </c>
      <c r="J4203">
        <v>12.647058823529401</v>
      </c>
      <c r="K4203">
        <v>2</v>
      </c>
      <c r="L4203">
        <v>0.11764705882352899</v>
      </c>
      <c r="M4203">
        <v>7</v>
      </c>
      <c r="N4203">
        <v>2004.9411764705901</v>
      </c>
      <c r="O4203">
        <v>0.41176470588235298</v>
      </c>
      <c r="P4203">
        <v>13</v>
      </c>
      <c r="Q4203">
        <v>54.230769230769198</v>
      </c>
      <c r="R4203">
        <v>6</v>
      </c>
      <c r="S4203">
        <v>212.666666666667</v>
      </c>
      <c r="T4203">
        <v>5</v>
      </c>
      <c r="U4203">
        <v>307.8</v>
      </c>
      <c r="V4203">
        <v>5</v>
      </c>
      <c r="W4203">
        <v>45.4</v>
      </c>
      <c r="X4203">
        <v>9</v>
      </c>
      <c r="Y4203">
        <v>239.444444444444</v>
      </c>
      <c r="Z4203">
        <v>5</v>
      </c>
      <c r="AA4203">
        <v>762.66666666666697</v>
      </c>
      <c r="AB4203">
        <v>12</v>
      </c>
      <c r="AC4203">
        <v>255.25</v>
      </c>
      <c r="AD4203">
        <v>0.70588235294117696</v>
      </c>
      <c r="AE4203">
        <v>3</v>
      </c>
      <c r="AF4203">
        <v>132.666666666667</v>
      </c>
      <c r="AG4203">
        <v>0.17647058823529399</v>
      </c>
      <c r="AH4203" s="4">
        <v>3</v>
      </c>
      <c r="AI4203">
        <v>1</v>
      </c>
      <c r="AJ4203" s="4">
        <v>1</v>
      </c>
      <c r="AK4203">
        <v>0.33333333333333298</v>
      </c>
      <c r="AL4203" s="4">
        <v>5</v>
      </c>
      <c r="AM4203">
        <v>0.41666666666666702</v>
      </c>
      <c r="AN4203" s="4">
        <v>1</v>
      </c>
      <c r="AO4203">
        <v>8.3333333333333301E-2</v>
      </c>
      <c r="AP4203" s="4">
        <v>1</v>
      </c>
      <c r="AQ4203">
        <v>5.8823529411764698E-2</v>
      </c>
      <c r="AR4203" s="4">
        <v>0</v>
      </c>
      <c r="AS4203">
        <v>0</v>
      </c>
      <c r="AT4203" s="4">
        <v>0</v>
      </c>
      <c r="AU4203" s="4">
        <v>0</v>
      </c>
      <c r="AV4203" s="4">
        <v>1</v>
      </c>
      <c r="AW4203">
        <v>1.7</v>
      </c>
      <c r="AX4203" s="4">
        <f t="shared" si="65"/>
        <v>10</v>
      </c>
      <c r="AY4203" s="4">
        <v>4</v>
      </c>
      <c r="AZ4203" s="4">
        <v>20.25</v>
      </c>
    </row>
  </sheetData>
  <autoFilter ref="A1:AZ390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49</vt:i4>
      </vt:variant>
    </vt:vector>
  </HeadingPairs>
  <TitlesOfParts>
    <vt:vector size="56" baseType="lpstr">
      <vt:lpstr>DESCRIPTIONS</vt:lpstr>
      <vt:lpstr>arrival_data</vt:lpstr>
      <vt:lpstr>Arrival_to_Provider</vt:lpstr>
      <vt:lpstr>JAN</vt:lpstr>
      <vt:lpstr>Sheet1 (2)</vt:lpstr>
      <vt:lpstr>Sheet1</vt:lpstr>
      <vt:lpstr>ed_physicians</vt:lpstr>
      <vt:lpstr>_R</vt:lpstr>
      <vt:lpstr>AA</vt:lpstr>
      <vt:lpstr>AB</vt:lpstr>
      <vt:lpstr>AC</vt:lpstr>
      <vt:lpstr>AD</vt:lpstr>
      <vt:lpstr>AE</vt:lpstr>
      <vt:lpstr>AF</vt:lpstr>
      <vt:lpstr>AG</vt:lpstr>
      <vt:lpstr>AH</vt:lpstr>
      <vt:lpstr>AI</vt:lpstr>
      <vt:lpstr>AJ</vt:lpstr>
      <vt:lpstr>AK</vt:lpstr>
      <vt:lpstr>AL</vt:lpstr>
      <vt:lpstr>AM</vt:lpstr>
      <vt:lpstr>AN</vt:lpstr>
      <vt:lpstr>AO</vt:lpstr>
      <vt:lpstr>AP</vt:lpstr>
      <vt:lpstr>AQ</vt:lpstr>
      <vt:lpstr>AR</vt:lpstr>
      <vt:lpstr>AS</vt:lpstr>
      <vt:lpstr>AT</vt:lpstr>
      <vt:lpstr>AU</vt:lpstr>
      <vt:lpstr>AV</vt:lpstr>
      <vt:lpstr>AW</vt:lpstr>
      <vt:lpstr>AX</vt:lpstr>
      <vt:lpstr>AY</vt:lpstr>
      <vt:lpstr>AZ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Period</vt:lpstr>
      <vt:lpstr>Provider</vt:lpstr>
      <vt:lpstr>Q</vt:lpstr>
      <vt:lpstr>S</vt:lpstr>
      <vt:lpstr>Site</vt:lpstr>
      <vt:lpstr>T</vt:lpstr>
      <vt:lpstr>U</vt:lpstr>
      <vt:lpstr>V</vt:lpstr>
      <vt:lpstr>W</vt:lpstr>
      <vt:lpstr>X</vt:lpstr>
      <vt:lpstr>Y</vt:lpstr>
      <vt:lpstr>Z</vt:lpstr>
    </vt:vector>
  </TitlesOfParts>
  <Company>Sheridan Healthcorp,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Baumgarten, Allen</dc:creator>
  <cp:lastModifiedBy>Vicents, Evora</cp:lastModifiedBy>
  <dcterms:created xsi:type="dcterms:W3CDTF">2018-01-04T14:55:38Z</dcterms:created>
  <dcterms:modified xsi:type="dcterms:W3CDTF">2018-01-31T20:20:53Z</dcterms:modified>
</cp:coreProperties>
</file>